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erXml" sheetId="1" state="visible" r:id="rId3"/>
    <sheet name="Relatorio" sheetId="2" state="visible" r:id="rId4"/>
    <sheet name="Portaria 195" sheetId="3" state="visible" r:id="rId5"/>
    <sheet name="Convenio 52-91" sheetId="4" state="visible" r:id="rId6"/>
    <sheet name="BIT" sheetId="5" state="visible" r:id="rId7"/>
    <sheet name="Dados" sheetId="6" state="hidden" r:id="rId8"/>
    <sheet name="CFOP Totais" sheetId="7" state="hidden" r:id="rId9"/>
    <sheet name="CFOP" sheetId="8" state="hidden" r:id="rId10"/>
  </sheets>
  <definedNames>
    <definedName function="false" hidden="true" localSheetId="5" name="_xlnm._FilterDatabase" vbProcedure="false">Dados!$A$2:$AC$10439</definedName>
    <definedName function="false" hidden="true" localSheetId="2" name="_xlnm._FilterDatabase" vbProcedure="false">'Portaria 195'!$A$1:$I$1059</definedName>
    <definedName function="false" hidden="false" name="fc" vbProcedure="false">lerxml!#ref!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<sst xmlns="http://schemas.openxmlformats.org/spreadsheetml/2006/main" count="41510" uniqueCount="14960">
  <si>
    <t xml:space="preserve">11222333000181</t>
  </si>
  <si>
    <t xml:space="preserve">NFE</t>
  </si>
  <si>
    <t xml:space="preserve">DT EMISSÃO</t>
  </si>
  <si>
    <t xml:space="preserve">UF</t>
  </si>
  <si>
    <t xml:space="preserve">Regime Tributário</t>
  </si>
  <si>
    <t xml:space="preserve">DESCRIÇÃO DO PRODUTO</t>
  </si>
  <si>
    <t xml:space="preserve">NCM</t>
  </si>
  <si>
    <t xml:space="preserve">CEST</t>
  </si>
  <si>
    <t xml:space="preserve">CFOP</t>
  </si>
  <si>
    <t xml:space="preserve">QTD</t>
  </si>
  <si>
    <t xml:space="preserve">VLR UNIT</t>
  </si>
  <si>
    <t xml:space="preserve">FRETE</t>
  </si>
  <si>
    <t xml:space="preserve">SEGURO</t>
  </si>
  <si>
    <t xml:space="preserve">DESCONTO</t>
  </si>
  <si>
    <t xml:space="preserve">OUTRAS DESPESAS</t>
  </si>
  <si>
    <t xml:space="preserve">VALOR TOTAL</t>
  </si>
  <si>
    <t xml:space="preserve">VLR IPI</t>
  </si>
  <si>
    <t xml:space="preserve">ORIGEM</t>
  </si>
  <si>
    <t xml:space="preserve">CST</t>
  </si>
  <si>
    <t xml:space="preserve">ALQ ICMS NFE</t>
  </si>
  <si>
    <t xml:space="preserve">VLR ICMS NFE</t>
  </si>
  <si>
    <t xml:space="preserve">B.C ICMS ST DESTACADO</t>
  </si>
  <si>
    <t xml:space="preserve">ICMS ST DESTACADO</t>
  </si>
  <si>
    <r>
      <rPr>
        <b val="true"/>
        <sz val="10"/>
        <color theme="1"/>
        <rFont val="Trebuchet MS"/>
        <family val="2"/>
        <charset val="1"/>
      </rPr>
      <t xml:space="preserve">MVA ICMS ST </t>
    </r>
    <r>
      <rPr>
        <b val="true"/>
        <sz val="8"/>
        <color theme="1"/>
        <rFont val="Trebuchet MS"/>
        <family val="2"/>
        <charset val="1"/>
      </rPr>
      <t xml:space="preserve">DESTACADO</t>
    </r>
  </si>
  <si>
    <t xml:space="preserve">Finalidade</t>
  </si>
  <si>
    <t xml:space="preserve">MVA CEST</t>
  </si>
  <si>
    <t xml:space="preserve">MVA NCM</t>
  </si>
  <si>
    <t xml:space="preserve">MVA Escolhido</t>
  </si>
  <si>
    <t xml:space="preserve">É ST?</t>
  </si>
  <si>
    <t xml:space="preserve">NCM BIT?</t>
  </si>
  <si>
    <t xml:space="preserve">NCM ANEXO I?</t>
  </si>
  <si>
    <t xml:space="preserve">NCM ANEXO II?</t>
  </si>
  <si>
    <t xml:space="preserve">Beneficio utilizado</t>
  </si>
  <si>
    <t xml:space="preserve">Red B.C Antes do MVA</t>
  </si>
  <si>
    <t xml:space="preserve">Total do Produto</t>
  </si>
  <si>
    <t xml:space="preserve">B.C ST Ajustado com o MVA</t>
  </si>
  <si>
    <t xml:space="preserve">ICMS Interno Calculado  a 17%</t>
  </si>
  <si>
    <t xml:space="preserve">Crédito de  ICMS Nfe </t>
  </si>
  <si>
    <t xml:space="preserve">ICMS ST Calculado A Recolher</t>
  </si>
  <si>
    <r>
      <rPr>
        <b val="true"/>
        <sz val="10"/>
        <color theme="1"/>
        <rFont val="Trebuchet MS"/>
        <family val="2"/>
        <charset val="1"/>
      </rPr>
      <t xml:space="preserve">B.C Reduzida BIT </t>
    </r>
    <r>
      <rPr>
        <b val="true"/>
        <sz val="8"/>
        <color theme="1"/>
        <rFont val="Trebuchet MS"/>
        <family val="2"/>
        <charset val="1"/>
      </rPr>
      <t xml:space="preserve">(41,17%)</t>
    </r>
  </si>
  <si>
    <t xml:space="preserve">Déb. de  ICMS Interno 17%  B.C Reduzida</t>
  </si>
  <si>
    <t xml:space="preserve">Credito ICMS Nfe
(BIT)</t>
  </si>
  <si>
    <t xml:space="preserve">ICMS ST Calculado A Recolher BIT</t>
  </si>
  <si>
    <t xml:space="preserve">MVA %
Convenio 52/91</t>
  </si>
  <si>
    <r>
      <rPr>
        <b val="true"/>
        <sz val="9"/>
        <color theme="1"/>
        <rFont val="Trebuchet MS"/>
        <family val="2"/>
        <charset val="1"/>
      </rPr>
      <t xml:space="preserve">BC OP PROP RED
</t>
    </r>
    <r>
      <rPr>
        <b val="true"/>
        <sz val="5"/>
        <color rgb="FFFF0000"/>
        <rFont val="Trebuchet MS"/>
        <family val="2"/>
        <charset val="1"/>
      </rPr>
      <t xml:space="preserve">73,33% OU 58,33%</t>
    </r>
  </si>
  <si>
    <t xml:space="preserve">BC OP PROD + MVA</t>
  </si>
  <si>
    <r>
      <rPr>
        <b val="true"/>
        <sz val="10"/>
        <color theme="1"/>
        <rFont val="Trebuchet MS"/>
        <family val="2"/>
        <charset val="1"/>
      </rPr>
      <t xml:space="preserve">CRÉDITO ICMS
</t>
    </r>
    <r>
      <rPr>
        <b val="true"/>
        <sz val="8"/>
        <color rgb="FFFF0000"/>
        <rFont val="Trebuchet MS"/>
        <family val="2"/>
        <charset val="1"/>
      </rPr>
      <t xml:space="preserve">Se 4% = Nfe</t>
    </r>
  </si>
  <si>
    <r>
      <rPr>
        <b val="true"/>
        <sz val="9"/>
        <color theme="1"/>
        <rFont val="Trebuchet MS"/>
        <family val="2"/>
        <charset val="1"/>
      </rPr>
      <t xml:space="preserve">Déb. de  ICMS Interno 17%
</t>
    </r>
    <r>
      <rPr>
        <b val="true"/>
        <sz val="5"/>
        <color rgb="FFFF0000"/>
        <rFont val="Trebuchet MS"/>
        <family val="2"/>
        <charset val="1"/>
      </rPr>
      <t xml:space="preserve">51,77% OU 32,95%</t>
    </r>
  </si>
  <si>
    <t xml:space="preserve">ICMS ST Calculado A Recolher Conv 52/91</t>
  </si>
  <si>
    <t xml:space="preserve">Diferença de ICMS ST a Recolher (Cód 2817</t>
  </si>
  <si>
    <t xml:space="preserve">Aliquota Interestadual p/ calculo de DIFAL</t>
  </si>
  <si>
    <t xml:space="preserve">B.C Difal
USO/CONS
Imobilizado
CG</t>
  </si>
  <si>
    <t xml:space="preserve">Difal
USO/CONS
Imobilizado
CG</t>
  </si>
  <si>
    <t xml:space="preserve">Difal
USO/CONS
Imobilizado
CONVENIO</t>
  </si>
  <si>
    <t xml:space="preserve">B.C Difal
USO/CONS
Imobilizado
ST</t>
  </si>
  <si>
    <t xml:space="preserve">ICMS CALCULADO A 17% - ST</t>
  </si>
  <si>
    <t xml:space="preserve">Difal
USO/CONS
Imobilizado
ST</t>
  </si>
  <si>
    <t xml:space="preserve">ICMS_OUTROS</t>
  </si>
  <si>
    <t xml:space="preserve">CFOP Entrada</t>
  </si>
  <si>
    <t xml:space="preserve">Não mexer nessa linha - Siga as instruções</t>
  </si>
  <si>
    <t xml:space="preserve">BIT</t>
  </si>
  <si>
    <t xml:space="preserve">ANEXO I</t>
  </si>
  <si>
    <t xml:space="preserve">ANEXO II</t>
  </si>
  <si>
    <t xml:space="preserve">Pneus</t>
  </si>
  <si>
    <t xml:space="preserve">-</t>
  </si>
  <si>
    <t xml:space="preserve">SIM</t>
  </si>
  <si>
    <t xml:space="preserve">NÃO</t>
  </si>
  <si>
    <t xml:space="preserve">CONSUMO</t>
  </si>
  <si>
    <t xml:space="preserve">REVENDA</t>
  </si>
  <si>
    <t xml:space="preserve">Chave de Acesso</t>
  </si>
  <si>
    <t xml:space="preserve">Diferença de ICMS ST a Recolher
(Cód 2817)</t>
  </si>
  <si>
    <t xml:space="preserve">Soma DIFAL
(1317)</t>
  </si>
  <si>
    <t xml:space="preserve">Data P/ Pagamento</t>
  </si>
  <si>
    <t xml:space="preserve">CM</t>
  </si>
  <si>
    <t xml:space="preserve">Juros</t>
  </si>
  <si>
    <t xml:space="preserve">Dias em Atraso</t>
  </si>
  <si>
    <t xml:space="preserve">NCM SEM PONTOS</t>
  </si>
  <si>
    <t xml:space="preserve">NCM 8 DIG</t>
  </si>
  <si>
    <t xml:space="preserve">NCM 7 DIG</t>
  </si>
  <si>
    <t xml:space="preserve">NCM 6 DIG</t>
  </si>
  <si>
    <t xml:space="preserve">NCM 5 DIG</t>
  </si>
  <si>
    <t xml:space="preserve">NCM 4</t>
  </si>
  <si>
    <t xml:space="preserve">DESCRIÇÃO CONFORME PORTARIA</t>
  </si>
  <si>
    <t xml:space="preserve">MVA</t>
  </si>
  <si>
    <t xml:space="preserve">SEGUIMENTO</t>
  </si>
  <si>
    <t xml:space="preserve">3815.12.10</t>
  </si>
  <si>
    <t xml:space="preserve">Catalisadores em colmeia cerâmica ou metálica para conversão catalítica de gases de escape de veículos e outros catalisadores</t>
  </si>
  <si>
    <t xml:space="preserve">I - AUTOPEÇAS</t>
  </si>
  <si>
    <t xml:space="preserve">3815.12.90</t>
  </si>
  <si>
    <t xml:space="preserve">3917</t>
  </si>
  <si>
    <t xml:space="preserve">Tubos e seus acessórios (por exemplo, juntas, cotovelos, flanges, uniões), de plásticos</t>
  </si>
  <si>
    <t xml:space="preserve">3918.10.00</t>
  </si>
  <si>
    <t xml:space="preserve">Protetores de caçamba</t>
  </si>
  <si>
    <t xml:space="preserve">3923.30.00</t>
  </si>
  <si>
    <t xml:space="preserve">Reservatórios de óleo</t>
  </si>
  <si>
    <t xml:space="preserve">3926.30.00</t>
  </si>
  <si>
    <t xml:space="preserve">Frisos, decalques, molduras e acabamentos</t>
  </si>
  <si>
    <t xml:space="preserve">4010.3</t>
  </si>
  <si>
    <t xml:space="preserve">Correias de transmissão de borracha vulcanizada, de matérias têxteis, mesmo impregnadas, revestidas ou recobertas, de plástico, ou estratificadas com plástico ou reforçadas com metal ou com outras matérias</t>
  </si>
  <si>
    <t xml:space="preserve">5910.00.00</t>
  </si>
  <si>
    <t xml:space="preserve">4016.93.00</t>
  </si>
  <si>
    <t xml:space="preserve">Juntas, gaxetas e outros elementos com função semelhante de vedação</t>
  </si>
  <si>
    <t xml:space="preserve">4823.90.9</t>
  </si>
  <si>
    <t xml:space="preserve">4016.10.10</t>
  </si>
  <si>
    <t xml:space="preserve">Partes de veículos automóveis, tratores e máquinas autopropulsadas</t>
  </si>
  <si>
    <t xml:space="preserve">4016.99.90</t>
  </si>
  <si>
    <t xml:space="preserve">Tapetes, revestimentos, mesmo confeccionados, batentes, buchas e coxins</t>
  </si>
  <si>
    <t xml:space="preserve">5705.00.00</t>
  </si>
  <si>
    <t xml:space="preserve">5903.90.00</t>
  </si>
  <si>
    <t xml:space="preserve">Tecidos impregnados, revestidos, recobertos ou estratificados, com plástico</t>
  </si>
  <si>
    <t xml:space="preserve">5909.00.00</t>
  </si>
  <si>
    <t xml:space="preserve">Mangueiras e tubos semelhantes, de matérias têxteis, mesmo com reforço ou acessórios de outras matérias</t>
  </si>
  <si>
    <t xml:space="preserve">6306.1</t>
  </si>
  <si>
    <t xml:space="preserve">Encerados e toldos</t>
  </si>
  <si>
    <t xml:space="preserve">6506.10.00</t>
  </si>
  <si>
    <t xml:space="preserve">Capacetes e artefatos de uso semelhante, de proteção, para uso em motocicletas, incluídos ciclomotores</t>
  </si>
  <si>
    <t xml:space="preserve">6813</t>
  </si>
  <si>
    <t xml:space="preserve">Guarnições de fricção (por exemplo, placas, rolos, tiras, segmentos, discos, anéis, pastilhas), não montadas, para freios, embreagens ou qualquer outro mecanismo de fricção, à base de amianto, de outras substâncias minerais ou de celulose, mesmo combinadas com têxteis ou outras matérias</t>
  </si>
  <si>
    <t xml:space="preserve">7007.11.00</t>
  </si>
  <si>
    <t xml:space="preserve">Vidros de dimensões e formatos que permitam aplicação automotiva</t>
  </si>
  <si>
    <t xml:space="preserve">7007.21.00</t>
  </si>
  <si>
    <t xml:space="preserve">7009.10.00</t>
  </si>
  <si>
    <t xml:space="preserve">Espelhos retrovisores</t>
  </si>
  <si>
    <t xml:space="preserve">7014.00.00</t>
  </si>
  <si>
    <t xml:space="preserve">Lentes de faróis, lanternas e outros utensílios</t>
  </si>
  <si>
    <t xml:space="preserve">7311.00.00</t>
  </si>
  <si>
    <t xml:space="preserve">Cilindro de aço para GNV (gás natural veicular)</t>
  </si>
  <si>
    <t xml:space="preserve">Recipientes para gases comprimidos ou liquefeitos, de ferro fundido, ferro ou aço, exceto o descrito no item 18.0</t>
  </si>
  <si>
    <t xml:space="preserve">7320</t>
  </si>
  <si>
    <t xml:space="preserve">Molas e folhas de molas, de ferro ou aço</t>
  </si>
  <si>
    <t xml:space="preserve">7325</t>
  </si>
  <si>
    <t xml:space="preserve">Obras moldadas, de ferro fundido, ferro ou aço, exceto as do código 7325.91.00</t>
  </si>
  <si>
    <t xml:space="preserve">7806.00</t>
  </si>
  <si>
    <t xml:space="preserve">Peso de chumbo para balanceamento de roda</t>
  </si>
  <si>
    <t xml:space="preserve">8007.00.90</t>
  </si>
  <si>
    <t xml:space="preserve">Peso para balanceamento de roda e outros utensílios de estanho</t>
  </si>
  <si>
    <t xml:space="preserve">8301.20</t>
  </si>
  <si>
    <t xml:space="preserve">Fechaduras e partes de fechaduras</t>
  </si>
  <si>
    <t xml:space="preserve">8301.60</t>
  </si>
  <si>
    <t xml:space="preserve">8301.70</t>
  </si>
  <si>
    <t xml:space="preserve">Chaves apresentadas isoladamente</t>
  </si>
  <si>
    <t xml:space="preserve">8302.10.00</t>
  </si>
  <si>
    <t xml:space="preserve">Dobradiças, guarnições, ferragens e artigos semelhantes de metais comuns</t>
  </si>
  <si>
    <t xml:space="preserve">8302.30.00</t>
  </si>
  <si>
    <t xml:space="preserve">8310.00</t>
  </si>
  <si>
    <t xml:space="preserve">Triângulo de segurança</t>
  </si>
  <si>
    <t xml:space="preserve">8407.3</t>
  </si>
  <si>
    <t xml:space="preserve">Motores de pistão alternativo dos tipos utilizados para propulsão de veículos do Capítulo 87</t>
  </si>
  <si>
    <t xml:space="preserve">8408.20</t>
  </si>
  <si>
    <t xml:space="preserve">Motores dos tipos utilizados para propulsão de veículos automotores</t>
  </si>
  <si>
    <t xml:space="preserve">8409.9</t>
  </si>
  <si>
    <t xml:space="preserve">Partes reconhecíveis como exclusiva ou principalmente destinadas aos motores das posições 8407 ou 8408</t>
  </si>
  <si>
    <t xml:space="preserve">8412.2</t>
  </si>
  <si>
    <t xml:space="preserve">Motores hidráulicos</t>
  </si>
  <si>
    <t xml:space="preserve">8413.30</t>
  </si>
  <si>
    <t xml:space="preserve">Bombas para combustíveis, lubrificantes ou líquidos de arrefecimento, próprias para motores de ignição por centelha ou por compressão</t>
  </si>
  <si>
    <t xml:space="preserve">8414.10.00</t>
  </si>
  <si>
    <t xml:space="preserve">Bombas de vácuo</t>
  </si>
  <si>
    <t xml:space="preserve">8414.80.1</t>
  </si>
  <si>
    <t xml:space="preserve">Compressores e turbocompressores de ar</t>
  </si>
  <si>
    <t xml:space="preserve">8414.80.2</t>
  </si>
  <si>
    <t xml:space="preserve">8413.91.90</t>
  </si>
  <si>
    <t xml:space="preserve">Partes das bombas, compressores e turbocompressores dos CEST 01.032.00, 01.033.00 e 01.034.00</t>
  </si>
  <si>
    <t xml:space="preserve">8414.90.10</t>
  </si>
  <si>
    <t xml:space="preserve">8414.90.3</t>
  </si>
  <si>
    <t xml:space="preserve">8414.90.39</t>
  </si>
  <si>
    <t xml:space="preserve">8415.20</t>
  </si>
  <si>
    <t xml:space="preserve">Máquinas e aparelhos de ar condicionado</t>
  </si>
  <si>
    <t xml:space="preserve">8421.23.00</t>
  </si>
  <si>
    <t xml:space="preserve">Aparelhos para filtrar óleos minerais nos motores de ignição por centelha ou por compressão</t>
  </si>
  <si>
    <t xml:space="preserve">8421.29.90</t>
  </si>
  <si>
    <t xml:space="preserve">Filtros a vácuo</t>
  </si>
  <si>
    <t xml:space="preserve">8421.9</t>
  </si>
  <si>
    <t xml:space="preserve">Partes dos aparelhos para filtrar ou depurar líquidos ou gases</t>
  </si>
  <si>
    <t xml:space="preserve">8424.10.00</t>
  </si>
  <si>
    <t xml:space="preserve">Extintores, mesmo carregados</t>
  </si>
  <si>
    <t xml:space="preserve">8421.31.00</t>
  </si>
  <si>
    <t xml:space="preserve">Filtros de entrada de ar para motores de ignição por centelha ou por compressão</t>
  </si>
  <si>
    <t xml:space="preserve">8421.39.20</t>
  </si>
  <si>
    <t xml:space="preserve">Depuradores por conversão catalítica de gases de escape</t>
  </si>
  <si>
    <t xml:space="preserve">8425.42.00</t>
  </si>
  <si>
    <t xml:space="preserve">Macacos</t>
  </si>
  <si>
    <t xml:space="preserve">8431.10.10</t>
  </si>
  <si>
    <t xml:space="preserve">Partes para macacos do CEST 01.043.00</t>
  </si>
  <si>
    <t xml:space="preserve">8433.90.90</t>
  </si>
  <si>
    <t xml:space="preserve">Partes reconhecíveis como exclusiva ou principalmente destinadas às máquinas agrícolas ou rodoviárias</t>
  </si>
  <si>
    <t xml:space="preserve">8481.10.00</t>
  </si>
  <si>
    <t xml:space="preserve">Válvulas redutoras de pressão</t>
  </si>
  <si>
    <t xml:space="preserve">8481.2</t>
  </si>
  <si>
    <t xml:space="preserve">Válvulas para transmissão óleo-hidráulicas ou pneumáticas</t>
  </si>
  <si>
    <t xml:space="preserve">8481.80.92</t>
  </si>
  <si>
    <t xml:space="preserve">Válvulas solenoides</t>
  </si>
  <si>
    <t xml:space="preserve">8482</t>
  </si>
  <si>
    <t xml:space="preserve">Rolamentos</t>
  </si>
  <si>
    <t xml:space="preserve">8483</t>
  </si>
  <si>
    <t xml:space="preserve">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 para cadernais; embreagens e dispositivos de acoplamento, incluídas as juntas de articulação</t>
  </si>
  <si>
    <t xml:space="preserve">8484</t>
  </si>
  <si>
    <t xml:space="preserve">Juntas metaloplásticas; jogos ou sortidos de juntas de composições diferentes, apresentados em bolsas, envelopes ou embalagens semelhantes; juntas de vedação mecânicas (selos mecânicos)</t>
  </si>
  <si>
    <t xml:space="preserve">8505.20</t>
  </si>
  <si>
    <t xml:space="preserve">Acoplamentos, embreagens, variadores de velocidade e freios, eletromagnéticos</t>
  </si>
  <si>
    <t xml:space="preserve">8507.10</t>
  </si>
  <si>
    <t xml:space="preserve">Acumuladores elétricos de chumbo, do tipo utilizado para o arranque dos motores de pistão, exceto os classificados no CEST 01.053.01</t>
  </si>
  <si>
    <t xml:space="preserve">8507.10.10</t>
  </si>
  <si>
    <t xml:space="preserve">Acumuladores elétricos de chumbo, do tipo utilizado para o arranque dos motores de pistão e de capacidade inferior ou igual a 20 Ah e tensão inferior ou igual a 12 V</t>
  </si>
  <si>
    <t xml:space="preserve">8511</t>
  </si>
  <si>
    <t xml:space="preserve">Aparelhos e dispositivos elétricos de ignição ou de arranque para motores de ignição por centelha ou por compressão (por exemplo, magnetos, dínamos-magnetos, bobinas de ignição, velas de ignição ou de aquecimento, motores de arranque); geradores (dínamos e alternadores, por exemplo) e conjuntores-disjuntores utilizados com estes motores</t>
  </si>
  <si>
    <t xml:space="preserve">8512.20</t>
  </si>
  <si>
    <t xml:space="preserve">Aparelhos elétricos de iluminação ou de sinalização (exceto os da posição 8539), limpadores de para-brisas, degeladores e desembaçadores (desembaciadores) elétricos e suas partes</t>
  </si>
  <si>
    <t xml:space="preserve">8512.40</t>
  </si>
  <si>
    <t xml:space="preserve">8512.90.00</t>
  </si>
  <si>
    <t xml:space="preserve">8517.12.13</t>
  </si>
  <si>
    <t xml:space="preserve">Telefones móveis do tipo dos utilizados em veículos automóveis.</t>
  </si>
  <si>
    <t xml:space="preserve">8518</t>
  </si>
  <si>
    <t xml:space="preserve">Alto-falantes, amplificadores elétricos de audiofrequência e partes</t>
  </si>
  <si>
    <t xml:space="preserve">8518.50.00</t>
  </si>
  <si>
    <t xml:space="preserve">Aparelhos elétricos de amplificação de som para veículos automotores</t>
  </si>
  <si>
    <t xml:space="preserve">8519.81</t>
  </si>
  <si>
    <t xml:space="preserve">Aparelhos de reprodução de som</t>
  </si>
  <si>
    <t xml:space="preserve">8525.50.1</t>
  </si>
  <si>
    <t xml:space="preserve">Aparelhos transmissores (emissores) de radiotelefonia ou radiotelegrafia (rádio receptor/transmissor)</t>
  </si>
  <si>
    <t xml:space="preserve">8525.60.10</t>
  </si>
  <si>
    <t xml:space="preserve">8527.21.00</t>
  </si>
  <si>
    <t xml:space="preserve">Aparelhos receptores de radiodifusão que só funcionem com fonte externa de energia combinados com um aparelho de gravação ou de reprodução de som, do tipo utilizado em veículos automóveis</t>
  </si>
  <si>
    <t xml:space="preserve">8527.29.00</t>
  </si>
  <si>
    <t xml:space="preserve">Outros aparelhos receptores de radiodifusão que só funcionem com fonte externa de energia, do tipo utilizado em veículos automóveis</t>
  </si>
  <si>
    <t xml:space="preserve">8521.90.90</t>
  </si>
  <si>
    <t xml:space="preserve">Outros aparelhos videofônicos de gravação ou de reprodução, mesmo incorporando um receptor de sinais videofônicos, dos tipos utilizados exclusivamente em veículos automotores</t>
  </si>
  <si>
    <t xml:space="preserve">8529.10.90</t>
  </si>
  <si>
    <t xml:space="preserve">Antenas</t>
  </si>
  <si>
    <t xml:space="preserve">8534.00</t>
  </si>
  <si>
    <t xml:space="preserve">Circuitos impressos</t>
  </si>
  <si>
    <t xml:space="preserve">8535.30</t>
  </si>
  <si>
    <t xml:space="preserve">Interruptores e seccionadores e comutadores</t>
  </si>
  <si>
    <t xml:space="preserve">8536.50</t>
  </si>
  <si>
    <t xml:space="preserve">8536.10.00</t>
  </si>
  <si>
    <t xml:space="preserve">Fusíveis e corta-circuitos de fusíveis</t>
  </si>
  <si>
    <t xml:space="preserve">8536.20.00</t>
  </si>
  <si>
    <t xml:space="preserve">Disjuntores</t>
  </si>
  <si>
    <t xml:space="preserve">8536.4</t>
  </si>
  <si>
    <t xml:space="preserve">Relés</t>
  </si>
  <si>
    <t xml:space="preserve">8538</t>
  </si>
  <si>
    <t xml:space="preserve">Partes reconhecíveis como exclusivas ou principalmente destinados aos aparelhos dos CEST 01.065.00, 01.066.00, 01.067.00 e 01.068.00</t>
  </si>
  <si>
    <t xml:space="preserve">8539.10</t>
  </si>
  <si>
    <t xml:space="preserve">Faróis e projetores, em unidades seladas</t>
  </si>
  <si>
    <t xml:space="preserve">8539.2</t>
  </si>
  <si>
    <t xml:space="preserve">Lâmpadas e tubos de incandescência, exceto de raios ultravioleta ou infravermelhos</t>
  </si>
  <si>
    <t xml:space="preserve">8544.20.00</t>
  </si>
  <si>
    <t xml:space="preserve">Cabos coaxiais e outros condutores elétricos coaxiais</t>
  </si>
  <si>
    <t xml:space="preserve">8544.30.00</t>
  </si>
  <si>
    <t xml:space="preserve">Jogos de fios para velas de ignição e outros jogos de fios</t>
  </si>
  <si>
    <t xml:space="preserve">8707</t>
  </si>
  <si>
    <t xml:space="preserve">Carroçarias para os veículos automóveis das posições 8701 a 8705, incluídas as cabinas</t>
  </si>
  <si>
    <t xml:space="preserve">8708</t>
  </si>
  <si>
    <t xml:space="preserve">Partes e acessórios dos veículos automóveis das posições 8701 a 8705</t>
  </si>
  <si>
    <t xml:space="preserve">8714.1</t>
  </si>
  <si>
    <t xml:space="preserve">Parte e acessórios de motocicletas (incluídos os ciclomotores)</t>
  </si>
  <si>
    <t xml:space="preserve">8716.90.90</t>
  </si>
  <si>
    <t xml:space="preserve">Engates para reboques e semirreboques</t>
  </si>
  <si>
    <t xml:space="preserve">9026.10</t>
  </si>
  <si>
    <t xml:space="preserve">Medidores de nível; Medidores de vazão</t>
  </si>
  <si>
    <t xml:space="preserve">9026.20</t>
  </si>
  <si>
    <t xml:space="preserve">Aparelhos para medida ou controle da pressão</t>
  </si>
  <si>
    <t xml:space="preserve">9029</t>
  </si>
  <si>
    <t xml:space="preserve">Contadores, indicadores de velocidade e tacômetros, suas partes e acessórios</t>
  </si>
  <si>
    <t xml:space="preserve">9030.33.21</t>
  </si>
  <si>
    <t xml:space="preserve">Amperímetros</t>
  </si>
  <si>
    <t xml:space="preserve">9031.80.40</t>
  </si>
  <si>
    <t xml:space="preserve">Aparelhos digitais, de uso em veículos automóveis, para medida e indicação de múltiplas grandezas tais como: velocidade média, consumos instantâneo e médio e autonomia (computador de bordo)</t>
  </si>
  <si>
    <t xml:space="preserve">9032.89.2</t>
  </si>
  <si>
    <t xml:space="preserve">Controladores eletrônicos</t>
  </si>
  <si>
    <t xml:space="preserve">9104.00.00</t>
  </si>
  <si>
    <t xml:space="preserve">Relógios para painéis de instrumentos e relógios semelhantes</t>
  </si>
  <si>
    <t xml:space="preserve">9401.20.00</t>
  </si>
  <si>
    <t xml:space="preserve">Assentos e partes de assentos</t>
  </si>
  <si>
    <t xml:space="preserve">9401.90.90</t>
  </si>
  <si>
    <t xml:space="preserve">9613.80.00</t>
  </si>
  <si>
    <t xml:space="preserve">Acendedores</t>
  </si>
  <si>
    <t xml:space="preserve">4009</t>
  </si>
  <si>
    <t xml:space="preserve">Tubos de borracha vulcanizada não endurecida, mesmo providos de seus acessórios</t>
  </si>
  <si>
    <t xml:space="preserve">4504.90.00</t>
  </si>
  <si>
    <t xml:space="preserve">Juntas de vedação de cortiça natural e de amianto</t>
  </si>
  <si>
    <t xml:space="preserve">6812.99.10</t>
  </si>
  <si>
    <t xml:space="preserve">4823.40.00</t>
  </si>
  <si>
    <t xml:space="preserve">Papel-diagrama para tacógrafo, em disco</t>
  </si>
  <si>
    <t xml:space="preserve">3919.10.00</t>
  </si>
  <si>
    <t xml:space="preserve">Fitas, tiras, adesivos, autocolantes, de plástico, refletores, mesmo em rolos; placas metálicas com película de plástico refletora, próprias para colocação em carrocerias, para-choques de veículos de carga, motocicletas, ciclomotores, capacetes, bonés de agentes de trânsito e de condutores de veículos, atuando como dispositivos refletivos de segurança rodoviários</t>
  </si>
  <si>
    <t xml:space="preserve">3919.90.00</t>
  </si>
  <si>
    <t xml:space="preserve">8708.29.99</t>
  </si>
  <si>
    <t xml:space="preserve">8412.31.10</t>
  </si>
  <si>
    <t xml:space="preserve">Cilindros pneumáticos</t>
  </si>
  <si>
    <t xml:space="preserve">8413.19.00</t>
  </si>
  <si>
    <t xml:space="preserve">Bomba elétrica de lavador de para-brisa</t>
  </si>
  <si>
    <t xml:space="preserve">8413.50.90</t>
  </si>
  <si>
    <t xml:space="preserve">8413.81.00</t>
  </si>
  <si>
    <t xml:space="preserve">8413.60.19</t>
  </si>
  <si>
    <t xml:space="preserve">Bomba de assistência de direção hidráulica</t>
  </si>
  <si>
    <t xml:space="preserve">8413.70.10</t>
  </si>
  <si>
    <t xml:space="preserve">8414.59.10</t>
  </si>
  <si>
    <t xml:space="preserve">Motoventiladores</t>
  </si>
  <si>
    <t xml:space="preserve">8414.59.90</t>
  </si>
  <si>
    <t xml:space="preserve">8421.39.90</t>
  </si>
  <si>
    <t xml:space="preserve">Filtros de pólen do ar-condicionado</t>
  </si>
  <si>
    <t xml:space="preserve">8501.10.19</t>
  </si>
  <si>
    <t xml:space="preserve">"Máquina" de vidro elétrico de porta</t>
  </si>
  <si>
    <t xml:space="preserve">8501.31.10</t>
  </si>
  <si>
    <t xml:space="preserve">Motor de limpador de para-brisa</t>
  </si>
  <si>
    <t xml:space="preserve">8504.50.00</t>
  </si>
  <si>
    <t xml:space="preserve">Bobinas de reatância e de autoindução</t>
  </si>
  <si>
    <t xml:space="preserve">8507.20</t>
  </si>
  <si>
    <t xml:space="preserve">Baterias de chumbo e de níquel-cádmio</t>
  </si>
  <si>
    <t xml:space="preserve">8507.30</t>
  </si>
  <si>
    <t xml:space="preserve">8512.30.00</t>
  </si>
  <si>
    <t xml:space="preserve">Aparelhos de sinalização acústica (buzina)</t>
  </si>
  <si>
    <t xml:space="preserve">9032.89.8</t>
  </si>
  <si>
    <t xml:space="preserve">Instrumentos para regulação de grandezas não elétricas</t>
  </si>
  <si>
    <t xml:space="preserve">9032.89.9</t>
  </si>
  <si>
    <t xml:space="preserve">9027.10.00</t>
  </si>
  <si>
    <t xml:space="preserve">Analisadores de gases ou de fumaça (sonda lambda)</t>
  </si>
  <si>
    <t xml:space="preserve">4008.11.00</t>
  </si>
  <si>
    <t xml:space="preserve">Perfilados de borracha vulcanizada não endurecida</t>
  </si>
  <si>
    <t xml:space="preserve">5601.22.19</t>
  </si>
  <si>
    <t xml:space="preserve">Artefatos de pasta de fibra de uso automotivo</t>
  </si>
  <si>
    <t xml:space="preserve">5703.20.00</t>
  </si>
  <si>
    <t xml:space="preserve">Tapetes/carpetes - nailón</t>
  </si>
  <si>
    <t xml:space="preserve">5703.30.00</t>
  </si>
  <si>
    <t xml:space="preserve">Tapetes de matérias têxteis sintéticas</t>
  </si>
  <si>
    <t xml:space="preserve">5911.90.00</t>
  </si>
  <si>
    <t xml:space="preserve">Forração interior capacete</t>
  </si>
  <si>
    <t xml:space="preserve">6903.90.99</t>
  </si>
  <si>
    <t xml:space="preserve">Outros para-brisas</t>
  </si>
  <si>
    <t xml:space="preserve">7007.29.00</t>
  </si>
  <si>
    <t xml:space="preserve">Moldura com espelho</t>
  </si>
  <si>
    <t xml:space="preserve">7315.11.00</t>
  </si>
  <si>
    <t xml:space="preserve">Corrente transmissão</t>
  </si>
  <si>
    <t xml:space="preserve">7315.12.10</t>
  </si>
  <si>
    <t xml:space="preserve">Outras correntes de transmissão</t>
  </si>
  <si>
    <t xml:space="preserve">8418.99.00</t>
  </si>
  <si>
    <t xml:space="preserve">Condensador tubular metálico</t>
  </si>
  <si>
    <t xml:space="preserve">8419.50</t>
  </si>
  <si>
    <t xml:space="preserve">Trocadores de calor</t>
  </si>
  <si>
    <t xml:space="preserve">8424.90.90</t>
  </si>
  <si>
    <t xml:space="preserve">Partes de aparelhos mecânicos de pulverizar ou dispersar</t>
  </si>
  <si>
    <t xml:space="preserve">8425.49.10</t>
  </si>
  <si>
    <t xml:space="preserve">Macacos manuais para veículos</t>
  </si>
  <si>
    <t xml:space="preserve">8431.41.00</t>
  </si>
  <si>
    <t xml:space="preserve">Caçambas, pás, ganchos e tenazes para máquinas rodoviárias</t>
  </si>
  <si>
    <t xml:space="preserve">8501.61.00</t>
  </si>
  <si>
    <t xml:space="preserve">Geradores de corrente alternada de potência não superior a 75 kva</t>
  </si>
  <si>
    <t xml:space="preserve">8531.10.90</t>
  </si>
  <si>
    <t xml:space="preserve">Aparelhos elétricos para alarme de uso automotivo</t>
  </si>
  <si>
    <t xml:space="preserve">9014.10.00</t>
  </si>
  <si>
    <t xml:space="preserve">Bússolas</t>
  </si>
  <si>
    <t xml:space="preserve">9025.19.90</t>
  </si>
  <si>
    <t xml:space="preserve">Indicadores de temperatura</t>
  </si>
  <si>
    <t xml:space="preserve">9025.90.10</t>
  </si>
  <si>
    <t xml:space="preserve">Partes de indicadores de temperatura</t>
  </si>
  <si>
    <t xml:space="preserve">9026.90</t>
  </si>
  <si>
    <t xml:space="preserve">Partes de aparelhos de medida ou controle</t>
  </si>
  <si>
    <t xml:space="preserve">9032.10.10</t>
  </si>
  <si>
    <t xml:space="preserve">Termostatos</t>
  </si>
  <si>
    <t xml:space="preserve">9032.10.90</t>
  </si>
  <si>
    <t xml:space="preserve">Instrumentos e aparelhos para regulação</t>
  </si>
  <si>
    <t xml:space="preserve">9032.20.00</t>
  </si>
  <si>
    <t xml:space="preserve">Pressostatos</t>
  </si>
  <si>
    <t xml:space="preserve">8716.90</t>
  </si>
  <si>
    <t xml:space="preserve">Peças para reboques e semirreboques, exceto os itens classificados no CEST 01.077.00</t>
  </si>
  <si>
    <t xml:space="preserve">7322.90.10</t>
  </si>
  <si>
    <t xml:space="preserve">Geradores de ar quente a combustível líquido, com capacidade superior ou igual a 1.500 kcal/h, mas inferior ou igual a 10.400 kcal/h, do tipo dos utilizados em veículos automóveis</t>
  </si>
  <si>
    <t xml:space="preserve">Outras peças, partes e acessórios para veículos automotores não relacionados nos demais itens deste anexo</t>
  </si>
  <si>
    <t xml:space="preserve">2205</t>
  </si>
  <si>
    <t xml:space="preserve">Aperitivos, amargos, bitter e similares</t>
  </si>
  <si>
    <t xml:space="preserve">II - BEBIDAS ALCOÓLICAS, EXCETO CERVEJA E CHOPE</t>
  </si>
  <si>
    <t xml:space="preserve">2208.90.00</t>
  </si>
  <si>
    <t xml:space="preserve">Batida e similares</t>
  </si>
  <si>
    <t xml:space="preserve">Bebida ice</t>
  </si>
  <si>
    <t xml:space="preserve">2207.20</t>
  </si>
  <si>
    <t xml:space="preserve">Cachaça e aguardentes</t>
  </si>
  <si>
    <t xml:space="preserve">2208.40.00</t>
  </si>
  <si>
    <t xml:space="preserve">Catuaba e similares</t>
  </si>
  <si>
    <t xml:space="preserve">2206.00.90</t>
  </si>
  <si>
    <t xml:space="preserve">2208.20.00</t>
  </si>
  <si>
    <t xml:space="preserve">Conhaque, brandy e similares</t>
  </si>
  <si>
    <t xml:space="preserve">Cooler</t>
  </si>
  <si>
    <t xml:space="preserve">2208.50.00</t>
  </si>
  <si>
    <t xml:space="preserve">Gim (gin) e genebra</t>
  </si>
  <si>
    <t xml:space="preserve">Jurubeba e similares</t>
  </si>
  <si>
    <t xml:space="preserve">2208.70.00</t>
  </si>
  <si>
    <t xml:space="preserve">Licores e similares</t>
  </si>
  <si>
    <t xml:space="preserve">Pisco</t>
  </si>
  <si>
    <t xml:space="preserve">Rum</t>
  </si>
  <si>
    <t xml:space="preserve">Saquê</t>
  </si>
  <si>
    <t xml:space="preserve">Steinhaeger</t>
  </si>
  <si>
    <t xml:space="preserve">Tequila</t>
  </si>
  <si>
    <t xml:space="preserve">2208.30</t>
  </si>
  <si>
    <t xml:space="preserve">Uísque</t>
  </si>
  <si>
    <t xml:space="preserve">Vermute e similares</t>
  </si>
  <si>
    <t xml:space="preserve">2208.60.00</t>
  </si>
  <si>
    <t xml:space="preserve">Vodka</t>
  </si>
  <si>
    <t xml:space="preserve">Derivados de vodka</t>
  </si>
  <si>
    <t xml:space="preserve">Arak</t>
  </si>
  <si>
    <t xml:space="preserve">Aguardente vínica / grappa</t>
  </si>
  <si>
    <t xml:space="preserve">2206.00.10</t>
  </si>
  <si>
    <t xml:space="preserve">Sidra e similares</t>
  </si>
  <si>
    <t xml:space="preserve">Sangrias e coquetéis</t>
  </si>
  <si>
    <t xml:space="preserve">Outras bebidas alcoólicas não especificadas nos itens anteriores</t>
  </si>
  <si>
    <t xml:space="preserve">2206</t>
  </si>
  <si>
    <t xml:space="preserve">2207</t>
  </si>
  <si>
    <t xml:space="preserve">2208</t>
  </si>
  <si>
    <t xml:space="preserve">2201.10.00</t>
  </si>
  <si>
    <t xml:space="preserve">Água mineral, gasosa ou não, ou potável, naturais, em garrafa de vidro, retornável ou não, com capacidade de até 500 ml</t>
  </si>
  <si>
    <t xml:space="preserve">III - CERVEJAS, CHOPES, REFRIGERANTES, ÁGUAS E OUTRAS BEBIDAS</t>
  </si>
  <si>
    <t xml:space="preserve">Água mineral, gasosa ou não, ou potável, naturais, em embalagem com capacidade igual ou superior a 5.000 ml; exceto as classificadas no CEST 03.024.00 e 03.025.00</t>
  </si>
  <si>
    <t xml:space="preserve">Água mineral, gasosa ou não, ou potável, naturais, em embalagem de vidro, não retornável, com capacidade de até 300 ml</t>
  </si>
  <si>
    <t xml:space="preserve">Água mineral, gasosa ou não, ou potável, naturais, em garrafa plástica de 1.500 ml</t>
  </si>
  <si>
    <t xml:space="preserve">Água mineral, gasosa ou não, ou potável, naturais, em copos plásticos e embalagem plástica com capacidade de até 500 ml</t>
  </si>
  <si>
    <t xml:space="preserve">Outras águas minerais, potáveis ou naturais, gasosas ou não, inclusive gaseificadas; exceto as classificadas no CEST 03.024.00 e 03.025.00</t>
  </si>
  <si>
    <t xml:space="preserve">Águas minerais, potáveis ou naturais, gasosas ou não, inclusive gaseificadas ou aromatizadas artificialmente, exceto os refrescos e refrigerantes</t>
  </si>
  <si>
    <t xml:space="preserve">2202.99.00</t>
  </si>
  <si>
    <t xml:space="preserve">Outras águas minerais, potáveis ou naturais, gasosas ou não, inclusive gaseificadas ou aromatizadas artificialmente</t>
  </si>
  <si>
    <t xml:space="preserve">2202</t>
  </si>
  <si>
    <t xml:space="preserve">Refrigerantes em garrafa com capacidade igual ou superior a 600 ml, exceto os classificados no CEST 03.011.01</t>
  </si>
  <si>
    <t xml:space="preserve">Demais refrigerantes, exceto os classificados no CEST 03.010.00 e 03.011.01</t>
  </si>
  <si>
    <t xml:space="preserve">Espumante sem álcool</t>
  </si>
  <si>
    <t xml:space="preserve">2106.90.10</t>
  </si>
  <si>
    <t xml:space="preserve">Xarope ou extrato concentrado destinados ao preparo de refrigerante em máquina "pré-mix" ou "post-mix"</t>
  </si>
  <si>
    <t xml:space="preserve">2106.90</t>
  </si>
  <si>
    <t xml:space="preserve">Bebidas energéticas em embalagem com capacidade inferior a 600ml</t>
  </si>
  <si>
    <t xml:space="preserve">Bebidas energéticas em embalagem com capacidade igual ou superior a 600ml</t>
  </si>
  <si>
    <t xml:space="preserve">Bebidas hidroeletrolíticas (isotônicas) em embalagem com capacidade inferior a 600ml</t>
  </si>
  <si>
    <t xml:space="preserve">Bebidas hidroeletrolíticas (isotônicas) em embalagem com capacidade igual ou superior a 600ml</t>
  </si>
  <si>
    <t xml:space="preserve">2203.00.00</t>
  </si>
  <si>
    <t xml:space="preserve">Cerveja</t>
  </si>
  <si>
    <t xml:space="preserve">2202.91.00</t>
  </si>
  <si>
    <t xml:space="preserve">Cerveja sem álcool</t>
  </si>
  <si>
    <t xml:space="preserve">Chope</t>
  </si>
  <si>
    <t xml:space="preserve">Água mineral em embalagens retornáveis com capacidade igual ou superior a 10 (dez) e inferior a 20 (vinte) litros</t>
  </si>
  <si>
    <t xml:space="preserve">Água mineral em embalagens retornáveis com capacidade igual ou superior a 20 (vinte) litros</t>
  </si>
  <si>
    <t xml:space="preserve">2523</t>
  </si>
  <si>
    <t xml:space="preserve">Cimento</t>
  </si>
  <si>
    <t xml:space="preserve">IV - CIMENTO</t>
  </si>
  <si>
    <t xml:space="preserve">Ferramentas de borracha vulcanizada não endurecida</t>
  </si>
  <si>
    <t xml:space="preserve">V - FERRAMENTAS</t>
  </si>
  <si>
    <t xml:space="preserve">4417.00.10</t>
  </si>
  <si>
    <t xml:space="preserve">Ferramentas, armações e cabos de ferramentas, de madeira</t>
  </si>
  <si>
    <t xml:space="preserve">4417.00.90</t>
  </si>
  <si>
    <t xml:space="preserve">6804</t>
  </si>
  <si>
    <t xml:space="preserve">Mós e artefatos semelhantes, sem armação, para moer, desfibrar, triturar, amolar, polir, retificar ou cortar; pedras para amolar ou para polir, manualmente, e suas partes, de pedras naturais, de abrasivos naturais ou artificiais aglomerados ou de cerâmica, mesmo com partes de outras matérias</t>
  </si>
  <si>
    <t xml:space="preserve">8201</t>
  </si>
  <si>
    <t xml:space="preserve">Pás, alviões, picaretas, enxadas, sachos, forcados e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</si>
  <si>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 xml:space="preserve">8202.20.00</t>
  </si>
  <si>
    <t xml:space="preserve">Folhas de serras de fita</t>
  </si>
  <si>
    <t xml:space="preserve">8202.91.00</t>
  </si>
  <si>
    <t xml:space="preserve">Lâminas de serras máquinas</t>
  </si>
  <si>
    <t xml:space="preserve">8202</t>
  </si>
  <si>
    <t xml:space="preserve">Serras manuais e outras folhas de serras (incluídas as fresas-serras e as folhas não dentadas para serrar), exceto as classificadas nos CEST 08.005.00 e 08.006.00</t>
  </si>
  <si>
    <t xml:space="preserve">8203</t>
  </si>
  <si>
    <t xml:space="preserve">Limas, grosas, alicates (mesmo cortantes), tenazes, pinças, cisalhas para metais, corta-tubos, corta-pinos, saca-bocados e ferramentas semelhantes, manuais, exceto as pinças para sobrancelhas classificadas na posição 8203.20.90</t>
  </si>
  <si>
    <t xml:space="preserve">8204</t>
  </si>
  <si>
    <t xml:space="preserve">Chaves de porcas, manuais (incluídas as chaves dinamométricas); chaves de caixa intercambiáveis, mesmo com cabos</t>
  </si>
  <si>
    <t xml:space="preserve">8205</t>
  </si>
  <si>
    <t xml:space="preserve">Ferramentas manuais (incluídos os diamantes de vidraceiro) não especificadas nem compreendidas em outras posições, lamparinas ou lâmpadas de soldar (maçaricos) e semelhantes; tornos de apertar, sargentos e semelhantes, exceto os acessórios ou partes de máquinas-ferramentas; bigornas; forjas-portáteis; mós com armação, manuais ou de pedal</t>
  </si>
  <si>
    <t xml:space="preserve">8206.00.00</t>
  </si>
  <si>
    <t xml:space="preserve">Ferramentas de pelo menos duas das posições 8202 a 8205, acondicionadas em sortidos para venda a retalho</t>
  </si>
  <si>
    <t xml:space="preserve">8207.40</t>
  </si>
  <si>
    <t xml:space="preserve">Ferramentas de roscar interior ou exteriormente; de mandrilar ou de brochar; e de fresar</t>
  </si>
  <si>
    <t xml:space="preserve">8207.60</t>
  </si>
  <si>
    <t xml:space="preserve">8207.70</t>
  </si>
  <si>
    <t xml:space="preserve">8207</t>
  </si>
  <si>
    <t xml:space="preserve">Outras ferramentas intercambiáveis para ferramentas manuais, mesmo mecânicas, ou para máquinas-ferramentas (por exemplo, de embutir, estampar, puncionar, furar, tornear, aparafusar), incluídas as fieiras de estiragem ou de extrusão, para metais, e as ferramentas de perfuração ou de sondagem, exceto forma ou gabarito de produtos em epoxy e as classificadas no CEST 08.012.00</t>
  </si>
  <si>
    <t xml:space="preserve">8208</t>
  </si>
  <si>
    <t xml:space="preserve">Facas e lâminas cortantes, para máquinas ou para aparelhos mecânicos</t>
  </si>
  <si>
    <t xml:space="preserve">8209.00.11</t>
  </si>
  <si>
    <t xml:space="preserve">Plaquetas ou pastilhas intercambiáveis</t>
  </si>
  <si>
    <t xml:space="preserve">8209.00</t>
  </si>
  <si>
    <t xml:space="preserve">Outras plaquetas, varetas, pontas e objetos semelhantes para ferramentas, não montados, de ceramais ("cermets"), exceto as classificadas no CEST 08.015.00</t>
  </si>
  <si>
    <t xml:space="preserve">8211</t>
  </si>
  <si>
    <t xml:space="preserve">Facas de lâmina cortante ou serrilhada, incluídas as podadeiras de lâmina móvel, e suas lâminas, exceto as de uso doméstico</t>
  </si>
  <si>
    <t xml:space="preserve">8213</t>
  </si>
  <si>
    <t xml:space="preserve">Tesouras e suas lâminas</t>
  </si>
  <si>
    <t xml:space="preserve">8467</t>
  </si>
  <si>
    <t xml:space="preserve">Ferramentas pneumáticas, hidráulicas ou com motor (elétrico ou não elétrico) incorporado, de uso manual, exceto o descrito no CEST 08.019.01</t>
  </si>
  <si>
    <t xml:space="preserve">8467.81.00</t>
  </si>
  <si>
    <t xml:space="preserve">Moto-serras portáteis de corrente, com motor incorporado, não elétrico, de uso agrícola</t>
  </si>
  <si>
    <t xml:space="preserve">9015</t>
  </si>
  <si>
    <t xml:space="preserve">Instrumentos e aparelhos de geodesia, topografia, agrimensura, nivelamento, fotogrametria, hidrografia, oceanografia, hidrologia, meteorologia ou de geofísica, exceto bussolas; telêmetros</t>
  </si>
  <si>
    <t xml:space="preserve">9017.20.00</t>
  </si>
  <si>
    <t xml:space="preserve">Instrumentos de desenho, de traçado ou de cálculo; metros, micrômetros, paquímetros, calibres e semelhantes; partes e acessórios</t>
  </si>
  <si>
    <t xml:space="preserve">9017.30</t>
  </si>
  <si>
    <t xml:space="preserve">9017.80</t>
  </si>
  <si>
    <t xml:space="preserve">9017.90.90</t>
  </si>
  <si>
    <t xml:space="preserve">9025.11.90</t>
  </si>
  <si>
    <t xml:space="preserve">Termômetros, suas partes e acessórios</t>
  </si>
  <si>
    <t xml:space="preserve">9025.19</t>
  </si>
  <si>
    <t xml:space="preserve">Pirômetros, suas partes e acessórios</t>
  </si>
  <si>
    <t xml:space="preserve">9025.90.90</t>
  </si>
  <si>
    <t xml:space="preserve">8539</t>
  </si>
  <si>
    <t xml:space="preserve">Lâmpadas elétricas</t>
  </si>
  <si>
    <t xml:space="preserve">VI - LÂMPADAS, REATORES E 'STARTER'</t>
  </si>
  <si>
    <t xml:space="preserve">8540</t>
  </si>
  <si>
    <t xml:space="preserve">Lâmpadas eletrônicas</t>
  </si>
  <si>
    <t xml:space="preserve">8504.10.00</t>
  </si>
  <si>
    <t xml:space="preserve">Reatores para lâmpadas ou tubos de descargas</t>
  </si>
  <si>
    <t xml:space="preserve">"Starter"</t>
  </si>
  <si>
    <t xml:space="preserve">8539.50.00</t>
  </si>
  <si>
    <t xml:space="preserve">Lâmpadas de LED (Diodos Emissores de Luz)</t>
  </si>
  <si>
    <t xml:space="preserve">2522</t>
  </si>
  <si>
    <t xml:space="preserve">Cal</t>
  </si>
  <si>
    <t xml:space="preserve">VII - MATERIAIS DE CONSTRUÇÃO E CONGÊNERES</t>
  </si>
  <si>
    <t xml:space="preserve">3816.00.1</t>
  </si>
  <si>
    <t xml:space="preserve">Argamassas</t>
  </si>
  <si>
    <t xml:space="preserve">3824.50.00</t>
  </si>
  <si>
    <t xml:space="preserve">3214.90.00</t>
  </si>
  <si>
    <t xml:space="preserve">Outras argamassas</t>
  </si>
  <si>
    <t xml:space="preserve">3910.00</t>
  </si>
  <si>
    <t xml:space="preserve">Silicones em formas primárias, para uso na construção</t>
  </si>
  <si>
    <t xml:space="preserve">3916</t>
  </si>
  <si>
    <t xml:space="preserve">Revestimentos de PVC e outros plásticos; forro, sancas e afins de PVC, para uso na construção</t>
  </si>
  <si>
    <t xml:space="preserve">Tubos, e seus acessórios (por exemplo, juntas, cotovelos, flanges, uniões), de plásticos, para uso na construção</t>
  </si>
  <si>
    <t xml:space="preserve">3918</t>
  </si>
  <si>
    <t xml:space="preserve">Revestimento de pavimento de PVC e outros plásticos</t>
  </si>
  <si>
    <t xml:space="preserve">3919</t>
  </si>
  <si>
    <t xml:space="preserve">Chapas, folhas, tiras, fitas, películas e outras formas planas, auto-adesivas, de plásticos, mesmo em rolos, para uso na construção</t>
  </si>
  <si>
    <t xml:space="preserve">Veda rosca, lona plástica para uso na construção, fitas isolantes e afins</t>
  </si>
  <si>
    <t xml:space="preserve">3920</t>
  </si>
  <si>
    <t xml:space="preserve">3921</t>
  </si>
  <si>
    <t xml:space="preserve">Telha de plástico, mesmo reforçada com fibra de vidro</t>
  </si>
  <si>
    <t xml:space="preserve">Cumeeira de plástico, mesmo reforçada com fibra de vidro</t>
  </si>
  <si>
    <t xml:space="preserve">Chapas, laminados plásticos em bobina, para uso na construção, exceto os descritos nos CEST 10.010.00 e 10.011.00</t>
  </si>
  <si>
    <t xml:space="preserve">3922</t>
  </si>
  <si>
    <t xml:space="preserve">Banheiras, boxes para chuveiros, pias, lavatórios, bidês, sanitários e seus assentos e tampas, caixas de descarga e artigos semelhantes para usos sanitários ou higiênicos, de plásticos</t>
  </si>
  <si>
    <t xml:space="preserve">3924</t>
  </si>
  <si>
    <t xml:space="preserve">Artefatos de higiene/toucador de plástico, para uso na construção</t>
  </si>
  <si>
    <t xml:space="preserve">3925.10.00</t>
  </si>
  <si>
    <t xml:space="preserve">Caixa d'água, inclusive sua tampa, de plástico, mesmo reforçadas com fibra de vidro</t>
  </si>
  <si>
    <t xml:space="preserve">3925.90</t>
  </si>
  <si>
    <t xml:space="preserve">Outras telhas, cumeeira e caixa d'água, inclusive sua tampa, de plástico, mesmo reforçadas com fibra de vidro</t>
  </si>
  <si>
    <t xml:space="preserve">Artefatos para apetrechamento de construções, de plásticos, não especificados nem compreendidos em outras posições, incluindo persianas, sancas, molduras, apliques e rosetas, caixilhos de polietileno e outros plásticos, exceto os descritos nos CEST 10.015.00 e 10.016.00</t>
  </si>
  <si>
    <t xml:space="preserve">3925.20.00</t>
  </si>
  <si>
    <t xml:space="preserve">Portas, janelas e seus caixilhos, alizares e soleiras</t>
  </si>
  <si>
    <t xml:space="preserve">3925.30.00</t>
  </si>
  <si>
    <t xml:space="preserve">Postigos, estores (incluídas as venezianas) e artefatos semelhantes e suas partes</t>
  </si>
  <si>
    <t xml:space="preserve">3926.90</t>
  </si>
  <si>
    <t xml:space="preserve">Outras obras de plástico, para uso na construção</t>
  </si>
  <si>
    <t xml:space="preserve">4814</t>
  </si>
  <si>
    <t xml:space="preserve">Papel de parede e revestimentos de parede semelhantes; papel para vitrais</t>
  </si>
  <si>
    <t xml:space="preserve">6810.19.00</t>
  </si>
  <si>
    <t xml:space="preserve">Telhas de concreto</t>
  </si>
  <si>
    <t xml:space="preserve">6811</t>
  </si>
  <si>
    <t xml:space="preserve">Caixas d'água, tanques e reservatórios e suas tampas, calhas, cumeeiras e afins, de fibrocimento, cimento-celulose ou semelhantes, contendo ou não amianto, exceto telhas.(Nova redação dada à coluna Descrição pela Port.099/2020)</t>
  </si>
  <si>
    <t xml:space="preserve">Caixas d'água, tanques e reservatórios e suas tampas, telhas, calhas, cumeeiras e afins, de fibrocimento, cimento-celulose ou semelhantes, contendo ou não amianto.
(Redação original)</t>
  </si>
  <si>
    <t xml:space="preserve">Telhas de fibrocimento, cimento-celulose ou semelhantes, contendo ou não amianto.(Ítem 24.1 acrescentado pela Port.099/2020)</t>
  </si>
  <si>
    <t xml:space="preserve">6901.00.00</t>
  </si>
  <si>
    <t xml:space="preserve">Tijolos, placas (lajes), ladrilhos e outras peças cerâmicas de farinhas siliciosas fósseis ("kieselghur", tripolita, diatomita, por exemplo) ou de terras siliciosas semelhantes</t>
  </si>
  <si>
    <t xml:space="preserve">6902</t>
  </si>
  <si>
    <t xml:space="preserve">Tijolos, placas (lajes), ladrilhos e peças cerâmicas semelhantes, para uso na construção, refratários, que não sejam de farinhas siliciosas fósseis nem de terras siliciosas semelhantes</t>
  </si>
  <si>
    <t xml:space="preserve">6904</t>
  </si>
  <si>
    <t xml:space="preserve">Tijolos para construção, tijoleiras, tapa-vigas e produtos semelhantes, de cerâmica</t>
  </si>
  <si>
    <t xml:space="preserve">6905</t>
  </si>
  <si>
    <t xml:space="preserve">Telhas, elementos de chaminés, condutores de fumaça, ornamentos arquitetônicos, de cerâmica, e outros produtos cerâmicos para uso na construção</t>
  </si>
  <si>
    <t xml:space="preserve">6906.00.00</t>
  </si>
  <si>
    <t xml:space="preserve">Tubos, calhas ou algerozes e acessórios para canalizações, de cerâmica</t>
  </si>
  <si>
    <t xml:space="preserve">6907</t>
  </si>
  <si>
    <t xml:space="preserve">Ladrilhos e placas de cerâmica, exclusivamente para pavimentação ou revestimento</t>
  </si>
  <si>
    <t xml:space="preserve">Cubos, pastilhas e artigos semelhantes de cerâmica, mesmo com suporte.</t>
  </si>
  <si>
    <t xml:space="preserve">6910</t>
  </si>
  <si>
    <t xml:space="preserve">Pias, lavatórios, colunas para lavatórios, banheiras, bidês, sanitários, caixas de descarga, mictórios e aparelhos fixos semelhantes para usos sanitários, de cerâmica</t>
  </si>
  <si>
    <t xml:space="preserve">6912.00.00</t>
  </si>
  <si>
    <t xml:space="preserve">Artefatos de higiene/toucador de cerâmica</t>
  </si>
  <si>
    <t xml:space="preserve">7003</t>
  </si>
  <si>
    <t xml:space="preserve">Vidro vazado ou laminado, em chapas, folhas ou perfis, mesmo com camada absorvente, refletora ou não, mas sem qualquer outro trabalho</t>
  </si>
  <si>
    <t xml:space="preserve">7004</t>
  </si>
  <si>
    <t xml:space="preserve">Vidro estirado ou soprado, em folhas, mesmo com camada absorvente, refletora ou não, mas sem qualquer outro trabalho</t>
  </si>
  <si>
    <t xml:space="preserve">7005</t>
  </si>
  <si>
    <t xml:space="preserve">Vidro flotado e vidro desbastado ou polido em uma ou em ambas as faces, em chapas ou em folhas, mesmo com camada absorvente, refletora ou não, mas sem qualquer outro trabalho</t>
  </si>
  <si>
    <t xml:space="preserve">7007.19.00</t>
  </si>
  <si>
    <t xml:space="preserve">Vidros temperados</t>
  </si>
  <si>
    <t xml:space="preserve">Vidros laminados</t>
  </si>
  <si>
    <t xml:space="preserve">7008</t>
  </si>
  <si>
    <t xml:space="preserve">Vidros isolantes de paredes múltiplas</t>
  </si>
  <si>
    <t xml:space="preserve">7016</t>
  </si>
  <si>
    <t xml:space="preserve">Blocos, placas, tijolos, ladrilhos, telhas e outros artefatos, de vidro prensado ou moldado, mesmo armado, para uso na construção; cubos, pastilhas e outros artigos semelhantes</t>
  </si>
  <si>
    <t xml:space="preserve">7214.20.00</t>
  </si>
  <si>
    <t xml:space="preserve">Barras próprias para construções, exceto vergalhões</t>
  </si>
  <si>
    <t xml:space="preserve">7308.90.10</t>
  </si>
  <si>
    <t xml:space="preserve">Outras barras próprias para construções, exceto vergalhões</t>
  </si>
  <si>
    <t xml:space="preserve">Vergalhões</t>
  </si>
  <si>
    <t xml:space="preserve">7213</t>
  </si>
  <si>
    <t xml:space="preserve">Outros vergalhões</t>
  </si>
  <si>
    <t xml:space="preserve">7217.10.90</t>
  </si>
  <si>
    <t xml:space="preserve">Fios de ferro ou aço não ligados, não revestidos, mesmo polidos; cordas, cabos, tranças (entrançados), lingas e artefatos semelhantes, de ferro ou aço, não isolados para usos elétricos</t>
  </si>
  <si>
    <t xml:space="preserve">7312</t>
  </si>
  <si>
    <t xml:space="preserve">7217.20.10</t>
  </si>
  <si>
    <t xml:space="preserve">Outros fios de ferro ou aço, não ligados, galvanizados com um teor de carbono superior ou igual a 0,6%, em peso</t>
  </si>
  <si>
    <t xml:space="preserve">7217.20.90</t>
  </si>
  <si>
    <t xml:space="preserve">Outros fios de ferro ou aço, não ligados, galvanizados</t>
  </si>
  <si>
    <t xml:space="preserve">7307</t>
  </si>
  <si>
    <t xml:space="preserve">Acessórios para tubos (inclusive uniões, cotovelos, luvas ou mangas), de ferro fundido, ferro ou aço</t>
  </si>
  <si>
    <t xml:space="preserve">7308.30.00</t>
  </si>
  <si>
    <t xml:space="preserve">Portas e janelas, e seus caixilhos, alizares e soleiras de ferro fundido, ferro ou aço</t>
  </si>
  <si>
    <t xml:space="preserve">7308.40.00</t>
  </si>
  <si>
    <t xml:space="preserve">Material para andaimes, para armações (cofragens) e para escoramentos, (inclusive armações prontas, para estruturas de concreto armado ou argamassa armada), eletrocalhas e perfilados de ferro fundido, ferro ou aço, próprios para construção, exceto treliças de aço</t>
  </si>
  <si>
    <t xml:space="preserve">7308.90</t>
  </si>
  <si>
    <t xml:space="preserve">Treliças de aço</t>
  </si>
  <si>
    <t xml:space="preserve">7308.90.90</t>
  </si>
  <si>
    <t xml:space="preserve">Telhas metálicas</t>
  </si>
  <si>
    <t xml:space="preserve">7310</t>
  </si>
  <si>
    <t xml:space="preserve">Caixas diversas (tais como caixa de correio, de entrada de água, de energia, de instalação) de ferro fundido, ferro ou aço; próprias para a construção</t>
  </si>
  <si>
    <t xml:space="preserve">7313.00.00</t>
  </si>
  <si>
    <t xml:space="preserve">Arame farpado, de ferro ou aço, arames ou tiras, retorcidos, mesmo farpados, de ferro ou aço, dos tipos utilizados em cercas</t>
  </si>
  <si>
    <t xml:space="preserve">7314</t>
  </si>
  <si>
    <t xml:space="preserve">Telas metálicas, grades e redes, de fios de ferro ou aço</t>
  </si>
  <si>
    <t xml:space="preserve">Correntes de rolos, de ferro fundido, ferro ou aço</t>
  </si>
  <si>
    <t xml:space="preserve">7315.12.90</t>
  </si>
  <si>
    <t xml:space="preserve">Outras correntes de elos articulados, de ferro fundido, ferro ou aço</t>
  </si>
  <si>
    <t xml:space="preserve">7315.82.00</t>
  </si>
  <si>
    <t xml:space="preserve">Correntes de elos soldados, de ferro fundido, de ferro ou aço</t>
  </si>
  <si>
    <t xml:space="preserve">7317.00</t>
  </si>
  <si>
    <t xml:space="preserve">Tachas, pregos, percevejos, escápulas, grampos ondulados ou biselados e artefatos semelhantes, de ferro fundido, ferro ou aço, mesmo com a cabeça de outra matéria, exceto cobre</t>
  </si>
  <si>
    <t xml:space="preserve">7318</t>
  </si>
  <si>
    <t xml:space="preserve">Parafusos, pinos ou pernos, roscados, porcas, tira-fundos, ganchos roscados, rebites, chavetas, cavilhas, contrapinos, arruelas (incluídas as de pressão) e artefatos semelhantes, de ferro fundido, ferro ou aço</t>
  </si>
  <si>
    <t xml:space="preserve">7323</t>
  </si>
  <si>
    <t xml:space="preserve">Palha de ferro ou aço, exceto os de uso doméstico classificados na posição NCM 7323.10.00</t>
  </si>
  <si>
    <t xml:space="preserve">Esponjas, esfregões, luvas e artefatos semelhantes para limpeza, polimento e usos semelhantes, de ferro ou aço, exceto os de uso doméstico classificados na posição NCM 7323.10.00</t>
  </si>
  <si>
    <t xml:space="preserve">7324</t>
  </si>
  <si>
    <t xml:space="preserve">Artefatos de higiene ou de toucador, e suas partes, de ferro fundido, ferro ou aço, incluídas as pias, banheiras, lavatórios, cubas, mictórios, tanques e afins de ferro fundido, ferro ou aço, para uso na construção</t>
  </si>
  <si>
    <t xml:space="preserve">Outras obras moldadas, de ferro fundido, ferro ou aço, para uso na construção</t>
  </si>
  <si>
    <t xml:space="preserve">7326</t>
  </si>
  <si>
    <t xml:space="preserve">Abraçadeiras</t>
  </si>
  <si>
    <t xml:space="preserve">7407</t>
  </si>
  <si>
    <t xml:space="preserve">Barras de cobre</t>
  </si>
  <si>
    <t xml:space="preserve">7411.10.10</t>
  </si>
  <si>
    <t xml:space="preserve">Tubos de cobre e suas ligas, para instalações de água quente e gás, para uso na construção</t>
  </si>
  <si>
    <t xml:space="preserve">7412</t>
  </si>
  <si>
    <t xml:space="preserve">Acessórios para tubos (por exemplo, uniões, cotovelos, luvas ou mangas) de cobre e suas ligas, para uso na construção</t>
  </si>
  <si>
    <t xml:space="preserve">7415</t>
  </si>
  <si>
    <t xml:space="preserve">Tachas, pregos, percevejos, escápulas e artefatos semelhantes, de cobre, ou de ferro ou aço com cabeça de cobre, parafusos, pinos ou pernos, roscados, porcas, ganchos roscados, rebites, chavetas, cavilhas, contrapinos, arruelas (incluídas as de pressão), e artefatos semelhantes, de cobre</t>
  </si>
  <si>
    <t xml:space="preserve">7418.20.00</t>
  </si>
  <si>
    <t xml:space="preserve">Artefatos de higiene/toucador de cobre, para uso na construção</t>
  </si>
  <si>
    <t xml:space="preserve">7607.19.90</t>
  </si>
  <si>
    <t xml:space="preserve">Manta de subcobertura aluminizada</t>
  </si>
  <si>
    <t xml:space="preserve">7608</t>
  </si>
  <si>
    <t xml:space="preserve">Tubos de alumínio e suas ligas, para refrigeração e ar condicionado, para uso na construção</t>
  </si>
  <si>
    <t xml:space="preserve">7609.00.00</t>
  </si>
  <si>
    <t xml:space="preserve">Acessórios para tubos (por exemplo, uniões, cotovelos, luvas ou mangas), de alumínio, para uso na construção</t>
  </si>
  <si>
    <t xml:space="preserve">7610</t>
  </si>
  <si>
    <t xml:space="preserve">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</si>
  <si>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7615.20.00</t>
  </si>
  <si>
    <t xml:space="preserve">Artefatos de higiene/toucador de alumínio, para uso na construção</t>
  </si>
  <si>
    <t xml:space="preserve">7616</t>
  </si>
  <si>
    <t xml:space="preserve">Outras obras de alumínio, próprias para construções, incluídas as persianas</t>
  </si>
  <si>
    <t xml:space="preserve">8302.41.00</t>
  </si>
  <si>
    <t xml:space="preserve">Outras guarnições, ferragens e artigos semelhantes de metais comuns, para construções, inclusive puxadores.</t>
  </si>
  <si>
    <t xml:space="preserve">8301</t>
  </si>
  <si>
    <t xml:space="preserve">Fechaduras e ferrolhos (de chave, de segredo ou elétricos), de metais comuns, incluídas as suas partes fechos e armações com fecho, com fechadura, de metais comuns chaves para estes artigos, de metais comuns; exceto os de uso automotivo</t>
  </si>
  <si>
    <t xml:space="preserve">Dobradiças de metais comuns, de qualquer tipo</t>
  </si>
  <si>
    <t xml:space="preserve">8307</t>
  </si>
  <si>
    <t xml:space="preserve">Tubos flexíveis de metais comuns, mesmo com acessórios, para uso na construção</t>
  </si>
  <si>
    <t xml:space="preserve">8311</t>
  </si>
  <si>
    <t xml:space="preserve">Fios, varetas, tubos, chapas, eletrodos e artefatos semelhantes, de metais comuns ou de carbonetos metálicos, revestidos exterior ou interiormente de decapantes ou de fundentes, para soldagem (soldadura) ou depósito de metal ou de carbonetos metálicos fios e varetas de pós de metais comuns aglomerados, para metalização por projeção</t>
  </si>
  <si>
    <t xml:space="preserve">8481</t>
  </si>
  <si>
    <t xml:space="preserve">Torneiras, válvulas (incluídas as redutoras de pressão e as termostáticas) e dispositivos semelhantes, para canalizações, caldeiras, reservatórios, cubas e outros recipientes</t>
  </si>
  <si>
    <t xml:space="preserve">7009</t>
  </si>
  <si>
    <t xml:space="preserve">Espelhos de vidro, mesmo emoldurados, exceto os de uso automotivo</t>
  </si>
  <si>
    <t xml:space="preserve">2828.90.11</t>
  </si>
  <si>
    <t xml:space="preserve">Água sanitária, branqueador e outros alvejantes</t>
  </si>
  <si>
    <t xml:space="preserve">VIII - MATERIAIS DE LIMPEZA</t>
  </si>
  <si>
    <t xml:space="preserve">2828.90.19</t>
  </si>
  <si>
    <t xml:space="preserve">3206.41.00</t>
  </si>
  <si>
    <t xml:space="preserve">3402.20.00</t>
  </si>
  <si>
    <t xml:space="preserve">3808.94.19</t>
  </si>
  <si>
    <t xml:space="preserve">3401.20.90</t>
  </si>
  <si>
    <t xml:space="preserve">Sabões em pó, flocos, palhetas, grânulos ou outras formas semelhantes, para lavar roupas</t>
  </si>
  <si>
    <t xml:space="preserve">Sabões líquidos para lavar roupas</t>
  </si>
  <si>
    <t xml:space="preserve">Detergentes em pó, flocos, palhetas, grânulos ou outras formas semelhantes</t>
  </si>
  <si>
    <t xml:space="preserve">Detergentes líquidos, exceto para lavar roupa</t>
  </si>
  <si>
    <t xml:space="preserve">Detergente líquido para lavar roupa</t>
  </si>
  <si>
    <t xml:space="preserve">3402</t>
  </si>
  <si>
    <t xml:space="preserve">Outros agentes orgânicos de superfície (exceto sabões); preparações tensoativas, preparações para lavagem (incluídas as preparações auxiliares para lavagem) e preparações para limpeza (inclusive multiuso e limpadores), mesmo contendo sabão, exceto os produtos descritos nos CEST 11.001.00, 11.004.00, 11.005.00 e 11.006.00; em embalagem de conteúdo inferior ou igual a 50 litros ou 50 kg</t>
  </si>
  <si>
    <t xml:space="preserve">3809.91.90</t>
  </si>
  <si>
    <t xml:space="preserve">Amaciante/suavizante</t>
  </si>
  <si>
    <t xml:space="preserve">3924.10.00</t>
  </si>
  <si>
    <t xml:space="preserve">Esponjas para limpeza</t>
  </si>
  <si>
    <t xml:space="preserve">3924.90.00</t>
  </si>
  <si>
    <t xml:space="preserve">6805.30.10</t>
  </si>
  <si>
    <t xml:space="preserve">6805.30.90</t>
  </si>
  <si>
    <t xml:space="preserve">Álcool etílico para limpeza (inclusive o álcool etílico em gel para uso saneante ou antisséptico)(Nova redação dada à coluna descrição pela Port.065/2020)</t>
  </si>
  <si>
    <t xml:space="preserve">7323.10.00</t>
  </si>
  <si>
    <t xml:space="preserve">Esponjas e palhas de aço; esponjas para limpeza, polimento ou uso semelhantes; todas de uso doméstico</t>
  </si>
  <si>
    <t xml:space="preserve">3923.2</t>
  </si>
  <si>
    <t xml:space="preserve">Sacos de lixo de conteúdo igual ou inferior a 100 litros</t>
  </si>
  <si>
    <t xml:space="preserve">8504</t>
  </si>
  <si>
    <t xml:space="preserve">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</si>
  <si>
    <t xml:space="preserve">IX - MATERIAIS ELÉTRICOS</t>
  </si>
  <si>
    <t xml:space="preserve">8516</t>
  </si>
  <si>
    <t xml:space="preserve">Aquecedores elétricos de água, incluídos os de imersão, chuveiros ou duchas elétricos, torneiras elétricas, resistências de aquecimento, inclusive as de duchas e chuveiros elétricos e suas partes; exceto outros fornos, fogareiros (incluídas as chapas de cocção), grelhas e assadeiras, classificados na posição 8516.60.00</t>
  </si>
  <si>
    <t xml:space="preserve">8535</t>
  </si>
  <si>
    <t xml:space="preserve">Aparelhos para interrupção, seccionamento, proteção, derivação, ligação ou conexão de circuitos elétricos (por exemplo, interruptores, comutadores, corta-circuitos, para-raios, limitadores de tensão, eliminadores de onda, tomadas de corrente e outros conectores, caixas de junção), para tensão superior a 1.000V, exceto os de uso automotivo</t>
  </si>
  <si>
    <t xml:space="preserve">8536</t>
  </si>
  <si>
    <t xml:space="preserve">Aparelhos para interrupção, seccionamento, proteção, derivação, ligação ou conexão de circuitos elétricos (por exemplo, interruptores, comutadores, relés, corta-circuitos,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t>
  </si>
  <si>
    <t xml:space="preserve">Partes reconhecíveis como exclusiva ou principalmente destinadas aos aparelhos das posições 8535 e 8536</t>
  </si>
  <si>
    <t xml:space="preserve">7413.00.00</t>
  </si>
  <si>
    <t xml:space="preserve">Cabos, tranças e semelhantes, de cobre, não isolados para usos elétricos, exceto os de uso automotivo</t>
  </si>
  <si>
    <t xml:space="preserve">8544</t>
  </si>
  <si>
    <t xml:space="preserve">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t>
  </si>
  <si>
    <t xml:space="preserve">7605</t>
  </si>
  <si>
    <t xml:space="preserve">7614</t>
  </si>
  <si>
    <t xml:space="preserve">8546</t>
  </si>
  <si>
    <t xml:space="preserve">Isoladores de qualquer matéria, para usos elétricos</t>
  </si>
  <si>
    <t xml:space="preserve">8547</t>
  </si>
  <si>
    <t xml:space="preserve">Peças isolantes inteiramente de matérias isolantes, ou com simples peças metálicas de montagem (suportes roscados, por exemplo) incorporadas na massa, para máquinas, aparelhos e instalações elétricas; tubos isoladores e suas peças de ligação, de metais comuns, isolados interiormente</t>
  </si>
  <si>
    <t xml:space="preserve">7013</t>
  </si>
  <si>
    <t xml:space="preserve">Objetos de vidro para serviço de mesa ou de cozinha</t>
  </si>
  <si>
    <t xml:space="preserve">X - PAPÉIS, PLÁSTICOS, PRODUTOS CERÂMICOS E VIDROS</t>
  </si>
  <si>
    <t xml:space="preserve">7013.37.00</t>
  </si>
  <si>
    <t xml:space="preserve">Outros copos, exceto de vitrocerâmica</t>
  </si>
  <si>
    <t xml:space="preserve">7013.42.90</t>
  </si>
  <si>
    <t xml:space="preserve">Objetos para serviço de mesa (exceto copos) ou de cozinha, exceto de vitrocerâmica</t>
  </si>
  <si>
    <t xml:space="preserve">Lonas plásticas, exceto as para uso na construção</t>
  </si>
  <si>
    <t xml:space="preserve">Artefatos de higiene/toucador de plástico, exceto os para uso na construção</t>
  </si>
  <si>
    <t xml:space="preserve">Serviços de mesa e outros utensílios de mesa ou de cozinha, de plástico, não descartáveis</t>
  </si>
  <si>
    <t xml:space="preserve">Serviços de mesa e outros utensílios de mesa ou de cozinha, de plástico, descartáveis</t>
  </si>
  <si>
    <t xml:space="preserve">6911.10.10</t>
  </si>
  <si>
    <t xml:space="preserve">Artigos para serviço de mesa ou de cozinha, de porcelana, inclusive os descartáveis - estojos</t>
  </si>
  <si>
    <t xml:space="preserve">6911.10.90</t>
  </si>
  <si>
    <t xml:space="preserve">Artigos para serviço de mesa ou de cozinha, de porcelana, inclusive os descartáveis - avulsos</t>
  </si>
  <si>
    <t xml:space="preserve">Artigos para serviço de mesa ou de cozinha, de cerâmica</t>
  </si>
  <si>
    <t xml:space="preserve">Velas para filtros</t>
  </si>
  <si>
    <t xml:space="preserve">4823.20.9</t>
  </si>
  <si>
    <t xml:space="preserve">Filtros descartáveis para coar café ou chá</t>
  </si>
  <si>
    <t xml:space="preserve">4823.6</t>
  </si>
  <si>
    <t xml:space="preserve">Bandejas, travessas, pratos, xícaras ou chávenas, taças, copos e artigos semelhantes, de papel ou cartão</t>
  </si>
  <si>
    <t xml:space="preserve">4813.10.00</t>
  </si>
  <si>
    <t xml:space="preserve">Papel para cigarro</t>
  </si>
  <si>
    <t xml:space="preserve">4011.10.00</t>
  </si>
  <si>
    <t xml:space="preserve">Pneus novos, dos tipos utilizados em automóveis de passageiros (incluídos os veículos de uso misto - camionetas e os automóveis de corrida)</t>
  </si>
  <si>
    <t xml:space="preserve">XI - PNEUMÁTICOS, CÂMARAS DE AR E PROTETORES DE BORRACHA</t>
  </si>
  <si>
    <t xml:space="preserve">4011</t>
  </si>
  <si>
    <t xml:space="preserve">Pneus novos, dos tipos utilizados em caminhões (inclusive para os fora-de-estrada), ônibus, aviões, máquinas de terraplenagem, de construção e conservação de estradas, máquinas e tratores agrícolas, pá-carregadeira</t>
  </si>
  <si>
    <t xml:space="preserve">4011.40.00</t>
  </si>
  <si>
    <t xml:space="preserve">Pneus novos para motocicletas</t>
  </si>
  <si>
    <t xml:space="preserve">Outros tipos de pneus novos, exceto os itens classificados no CEST 16.005.00</t>
  </si>
  <si>
    <t xml:space="preserve">4011.50.00</t>
  </si>
  <si>
    <t xml:space="preserve">Pneus novos de borracha dos tipos utilizados em bicicletas</t>
  </si>
  <si>
    <t xml:space="preserve">4012.1</t>
  </si>
  <si>
    <t xml:space="preserve">Pneus recauchutados</t>
  </si>
  <si>
    <t xml:space="preserve">4012.90</t>
  </si>
  <si>
    <t xml:space="preserve">Protetores de borracha, exceto os itens classificados no CEST 16.007.01</t>
  </si>
  <si>
    <t xml:space="preserve">Protetores de borracha para bicicletas</t>
  </si>
  <si>
    <t xml:space="preserve">4013</t>
  </si>
  <si>
    <t xml:space="preserve">Câmaras de ar de borracha, exceto os itens classificados no CEST 16.009.00</t>
  </si>
  <si>
    <t xml:space="preserve">4013.20.00</t>
  </si>
  <si>
    <t xml:space="preserve">Câmaras de ar de borracha dos tipos utilizados em bicicletas</t>
  </si>
  <si>
    <t xml:space="preserve">1704.90.10</t>
  </si>
  <si>
    <t xml:space="preserve">Chocolate branco, em embalagens de conteúdo inferior ou igual a 1 kg, excluídos os ovos de páscoa de chocolate.</t>
  </si>
  <si>
    <t xml:space="preserve">XII - PRODUTOS ALIMENTÍCIOS</t>
  </si>
  <si>
    <t xml:space="preserve">1806.31.10</t>
  </si>
  <si>
    <t xml:space="preserve">Chocolates contendo cacau, em embalagens de conteúdo inferior ou igual a 1 kg</t>
  </si>
  <si>
    <t xml:space="preserve">1806.31.20</t>
  </si>
  <si>
    <t xml:space="preserve">1806.32.10</t>
  </si>
  <si>
    <t xml:space="preserve">Chocolate em barras, tabletes ou blocos ou no estado líquido, em pasta, em pó, grânulos ou formas semelhantes, em recipientes ou embalagens imediatas de conteúdo inferior ou igual a 2 kg</t>
  </si>
  <si>
    <t xml:space="preserve">1806.32.20</t>
  </si>
  <si>
    <t xml:space="preserve">1806.90.00</t>
  </si>
  <si>
    <t xml:space="preserve">Chocolates e outras preparações alimentícias contendo cacau, em embalagens de conteúdo inferior ou igual a 1 kg, excluídos os achocolatados em pó e ovos de páscoa de chocolate.</t>
  </si>
  <si>
    <t xml:space="preserve">Ovos de páscoa de chocolate branco</t>
  </si>
  <si>
    <t xml:space="preserve">Ovos de páscoa de chocolate</t>
  </si>
  <si>
    <t xml:space="preserve">Achocolatados em pó, em embalagens de conteúdo inferior ou igual a 1 kg, exceto os classificados no CEST 17.006.02</t>
  </si>
  <si>
    <t xml:space="preserve">1806.10.00</t>
  </si>
  <si>
    <t xml:space="preserve">Cacau em pó, com adição de açúcar ou de outros edulcorantes, em embalagens de conteúdo inferior ou igual a 1kg</t>
  </si>
  <si>
    <t xml:space="preserve">Achocolatados em pó, em cápsulas</t>
  </si>
  <si>
    <t xml:space="preserve">Caixas de bombons contendo cacau, em embalagens de conteúdo inferior ou igual a 1 kg</t>
  </si>
  <si>
    <t xml:space="preserve">1704.90.90</t>
  </si>
  <si>
    <t xml:space="preserve">Bombons, inclusive à base de chocolate branco sem cacau</t>
  </si>
  <si>
    <t xml:space="preserve">Bombons, balas, caramelos, confeitos, pastilhas e outros produtos de confeitaria, contendo cacau</t>
  </si>
  <si>
    <t xml:space="preserve">2009</t>
  </si>
  <si>
    <t xml:space="preserve">Sucos de frutas ou de produtos hortícolas; mistura de sucos</t>
  </si>
  <si>
    <t xml:space="preserve">2009.8</t>
  </si>
  <si>
    <t xml:space="preserve">Água de coco</t>
  </si>
  <si>
    <t xml:space="preserve">4021</t>
  </si>
  <si>
    <t xml:space="preserve">Leite em pó, blocos ou grânulos, exceto creme de leite</t>
  </si>
  <si>
    <t xml:space="preserve">4022</t>
  </si>
  <si>
    <t xml:space="preserve">4029</t>
  </si>
  <si>
    <t xml:space="preserve">1901.10.20</t>
  </si>
  <si>
    <t xml:space="preserve">Farinha láctea</t>
  </si>
  <si>
    <t xml:space="preserve">1901.10.10</t>
  </si>
  <si>
    <t xml:space="preserve">Leite modificado para alimentação de crianças</t>
  </si>
  <si>
    <t xml:space="preserve">1901.10.90</t>
  </si>
  <si>
    <t xml:space="preserve">Preparações para alimentação infantil à base de farinhas, grumos, sêmolas ou amidos e outros</t>
  </si>
  <si>
    <t xml:space="preserve">1901.10.30</t>
  </si>
  <si>
    <t xml:space="preserve">4011.01.0</t>
  </si>
  <si>
    <t xml:space="preserve">Leite "longa vida" (UHT - "Ultra High Temperature"), em recipiente de conteúdo inferior ou igual a 2 litros</t>
  </si>
  <si>
    <t xml:space="preserve">4012.01.0</t>
  </si>
  <si>
    <t xml:space="preserve">Leite "longa vida" (UHT - "Ultra High Temperature"), em recipiente de conteúdo superior a 2 litros e inferior ou igual a 5 litros</t>
  </si>
  <si>
    <t xml:space="preserve">4014.01.0</t>
  </si>
  <si>
    <t xml:space="preserve">Leite em recipiente de conteúdo inferior ou igual a 1 litro</t>
  </si>
  <si>
    <t xml:space="preserve">4015.01.0</t>
  </si>
  <si>
    <t xml:space="preserve">Leite em recipiente de conteúdo superior a 1 litro e inferior ou igual a 5 litros</t>
  </si>
  <si>
    <t xml:space="preserve">4011.09.0</t>
  </si>
  <si>
    <t xml:space="preserve">Leite do tipo pasteurizado em recipiente de conteúdo inferior ou igual a 1 litro</t>
  </si>
  <si>
    <t xml:space="preserve">4012.09.0</t>
  </si>
  <si>
    <t xml:space="preserve">Leite do tipo pasteurizado em recipiente de conteúdo superior a 1 litro e inferior ou igual a 5 litros</t>
  </si>
  <si>
    <t xml:space="preserve">4014.02</t>
  </si>
  <si>
    <t xml:space="preserve">Creme de leite, em recipiente de conteúdo inferior ou igual a 1 kg</t>
  </si>
  <si>
    <t xml:space="preserve">4022.13.0</t>
  </si>
  <si>
    <t xml:space="preserve">4022.93.0</t>
  </si>
  <si>
    <t xml:space="preserve">Creme de leite, em recipiente de conteúdo superior a 1 kg</t>
  </si>
  <si>
    <t xml:space="preserve">4011.0</t>
  </si>
  <si>
    <t xml:space="preserve">Outros cremes de leite, em recipiente de conteúdo inferior ou igual a 1kg</t>
  </si>
  <si>
    <t xml:space="preserve">4012.0</t>
  </si>
  <si>
    <t xml:space="preserve">4015.0</t>
  </si>
  <si>
    <t xml:space="preserve">4021.0</t>
  </si>
  <si>
    <t xml:space="preserve">4022.92.0</t>
  </si>
  <si>
    <t xml:space="preserve">Leite condensado, em recipiente de conteúdo inferior ou igual a 1 kg</t>
  </si>
  <si>
    <t xml:space="preserve">Leite condensado, em recipiente de conteúdo superior a 1 kg</t>
  </si>
  <si>
    <t xml:space="preserve">Iogurte e leite fermentado em recipiente de conteúdo inferior ou igual a 2 litros, exceto o item classificado no CEST 17.022.00</t>
  </si>
  <si>
    <t xml:space="preserve">Iogurte e leite fermentado em recipiente de conteúdo superior a 2 litros, exceto o item classificado no CEST 17.022.00</t>
  </si>
  <si>
    <t xml:space="preserve">4039.00.0</t>
  </si>
  <si>
    <t xml:space="preserve">Coalhada</t>
  </si>
  <si>
    <t xml:space="preserve">Requeijão e similares, em recipiente de conteúdo inferior ou igual a 1 kg, exceto as embalagens individuais de conteúdo inferior ou igual a 10 g</t>
  </si>
  <si>
    <t xml:space="preserve">Requeijão e similares, em recipiente de conteúdo superior a 1 kg</t>
  </si>
  <si>
    <t xml:space="preserve">Queijos, exceto os dos CEST 17.024.01, 17.024.02, 17.024.03 e 17.024.04</t>
  </si>
  <si>
    <t xml:space="preserve">4061.01.0</t>
  </si>
  <si>
    <t xml:space="preserve">Queijo muçarela</t>
  </si>
  <si>
    <t xml:space="preserve">4061.09.0</t>
  </si>
  <si>
    <t xml:space="preserve">Queijo minas frescal</t>
  </si>
  <si>
    <t xml:space="preserve">Queijo ricota</t>
  </si>
  <si>
    <t xml:space="preserve">Queijo petitsuisse</t>
  </si>
  <si>
    <t xml:space="preserve">4051.00.0</t>
  </si>
  <si>
    <t xml:space="preserve">Manteiga, em embalagem de conteúdo inferior ou igual a 1 kg, exceto as embalagens individuais de conteúdo inferior ou igual a 10 g</t>
  </si>
  <si>
    <t xml:space="preserve">Manteiga, em embalagem de conteúdo superior a 1 kg</t>
  </si>
  <si>
    <t xml:space="preserve">4059.09.0</t>
  </si>
  <si>
    <t xml:space="preserve">Manteiga de garrafa</t>
  </si>
  <si>
    <t xml:space="preserve">1517.10.00</t>
  </si>
  <si>
    <t xml:space="preserve">Margarina e creme vegetal em recipiente de conteúdo inferior ou igual a 500 g, exceto as embalagens individuais de conteúdo inferior ou igual a 10 g</t>
  </si>
  <si>
    <t xml:space="preserve">Margarina e creme vegetal, em recipiente de conteúdo superior a 500 g e inferior ou igual a 1 kg, exceto as embalagens individuais de conteúdo inferior ou igual a 10 g</t>
  </si>
  <si>
    <t xml:space="preserve">Margarina e creme vegetal, em recipiente de conteúdo superior a 1 kg</t>
  </si>
  <si>
    <t xml:space="preserve">1517.90</t>
  </si>
  <si>
    <t xml:space="preserve">Outras margarinas e cremes vegetais em recipiente de conteúdo inferior a 1 kg, exceto as embalagens individuais de conteúdo inferior ou igual a 10 g</t>
  </si>
  <si>
    <t xml:space="preserve">1516.20.00</t>
  </si>
  <si>
    <t xml:space="preserve">Gorduras e óleos vegetais e respectivas frações, parcial ou totalmente hidrogenados, interesterificados, reesterificados ou elaidinizados, mesmo refinados, mas não preparados de outro modo, em recipiente de conteúdo inferior ou igual a 1 kg, exceto as embalagens individuais de conteúdo inferior ou igual a 10 g</t>
  </si>
  <si>
    <t xml:space="preserve">Gorduras e óleos vegetais e respectivas frações, parcial ou totalmente hidrogenados, interesterificados, reesterificados ou elaidinizados, mesmo refinados, mas não preparados de outro modo, em recipiente de conteúdo superior a 1 kg, exceto as embalagens individuais de conteúdo inferior ou igual a 10 g</t>
  </si>
  <si>
    <t xml:space="preserve">1901.90.20</t>
  </si>
  <si>
    <t xml:space="preserve">Doces de leite</t>
  </si>
  <si>
    <t xml:space="preserve">1904.10.00</t>
  </si>
  <si>
    <t xml:space="preserve">Produtos à base de cereais, obtidos por expansão ou torrefação</t>
  </si>
  <si>
    <t xml:space="preserve">1904.90.00</t>
  </si>
  <si>
    <t xml:space="preserve">1905.90.90</t>
  </si>
  <si>
    <t xml:space="preserve">Salgadinhos diversos, exceto os classificados no CEST 17.031.01</t>
  </si>
  <si>
    <t xml:space="preserve">Salgadinhos diversos, derivados de farinha de trigo</t>
  </si>
  <si>
    <t xml:space="preserve">2005.20.00</t>
  </si>
  <si>
    <t xml:space="preserve">Batata frita, inhame e mandioca fritos</t>
  </si>
  <si>
    <t xml:space="preserve">2005.9</t>
  </si>
  <si>
    <t xml:space="preserve">2008.1</t>
  </si>
  <si>
    <t xml:space="preserve">Amendoim e castanhas tipo aperitivo, em embalagem de conteúdo inferior ou igual a 1 kg</t>
  </si>
  <si>
    <t xml:space="preserve">Amendoim e castanhas tipo aperitivo, em embalagem de conteúdo superior a 1 kg</t>
  </si>
  <si>
    <t xml:space="preserve">2103.20.10</t>
  </si>
  <si>
    <t xml:space="preserve">Catchup em embalagens imediatas de conteúdo inferior ou igual a 650 g, exceto as embalagens contendo envelopes individualizados (sachês) de conteúdo inferior ou igual a 10 g</t>
  </si>
  <si>
    <t xml:space="preserve">2103.90.21</t>
  </si>
  <si>
    <t xml:space="preserve">Condimentos e temperos compostos, incluindo molho de pimenta e outros molhos, em embalagens imediatas de conteúdo inferior ou igual a 1 kg, exceto as embalagens contendo envelopes individualizados (sachês) de conteúdo inferior ou igual a 3 g</t>
  </si>
  <si>
    <t xml:space="preserve">2103.90.91</t>
  </si>
  <si>
    <t xml:space="preserve">2103.10.10</t>
  </si>
  <si>
    <t xml:space="preserve">Molhos de soja preparados em embalagens imediatas de conteúdo inferior ou igual a 650 g, exceto as embalagens contendo envelopes individualizados (sachês) de conteúdo inferior ou igual a 10 g</t>
  </si>
  <si>
    <t xml:space="preserve">2103.30.10</t>
  </si>
  <si>
    <t xml:space="preserve">Farinha de mostarda em embalagens de conteúdo inferior ou igual a 1 kg</t>
  </si>
  <si>
    <t xml:space="preserve">2103.30.21</t>
  </si>
  <si>
    <t xml:space="preserve">Mostarda preparada em embalagens imediatas de conteúdo inferior ou igual a 650 g, exceto as embalagens contendo envelopes individualizados (sachês) de conteúdo inferior ou igual a 10 g</t>
  </si>
  <si>
    <t xml:space="preserve">2103.90.11</t>
  </si>
  <si>
    <t xml:space="preserve">Maionese em embalagens imediatas de conteúdo inferior ou igual a 650 g, exceto as embalagens contendo envelopes individualizados (sachês) de conteúdo inferior ou igual a 10 g</t>
  </si>
  <si>
    <t xml:space="preserve">2002</t>
  </si>
  <si>
    <t xml:space="preserve">Tomates preparados ou conservados, exceto em vinagre ou em ácido acético, em embalagens de conteúdo inferior ou igual a 1 kg</t>
  </si>
  <si>
    <t xml:space="preserve">Molhos de tomate em embalagens imediatas de conteúdo inferior ou igual a 1 kg</t>
  </si>
  <si>
    <t xml:space="preserve">Barra de cereais</t>
  </si>
  <si>
    <t xml:space="preserve">1904.20.00</t>
  </si>
  <si>
    <t xml:space="preserve">Barra de cereais contendo cacau</t>
  </si>
  <si>
    <t xml:space="preserve">1101.00.10</t>
  </si>
  <si>
    <t xml:space="preserve">Farinha de trigo especial, em embalagem inferior ou igual a 1 kg</t>
  </si>
  <si>
    <t xml:space="preserve">Farinha de trigo especial, em embalagem superior a 1 kg e inferior a 5 kg</t>
  </si>
  <si>
    <t xml:space="preserve">Farinha de trigo especial, em embalagem igual a 5 kg</t>
  </si>
  <si>
    <t xml:space="preserve">Farinha de trigo especial, em embalagem superior a 5 kg e inferior ou igual a 25 kg</t>
  </si>
  <si>
    <t xml:space="preserve">Farinha de trigo especial, em embalagem superior a 25 kg e inferior ou igual a 50 kg</t>
  </si>
  <si>
    <t xml:space="preserve">Farinha de trigo comum, em embalagem igual a 5 kg</t>
  </si>
  <si>
    <t xml:space="preserve">Farinha de trigo comum, em embalagem superior a 5 kg e inferior ou igual a 25 kg</t>
  </si>
  <si>
    <t xml:space="preserve">Farinha de trigo comum, em embalagem superior a 25 kg e inferior ou igual a 50 kg</t>
  </si>
  <si>
    <t xml:space="preserve">Farinha de trigo doméstica especial, em embalagem superior a 5 kg e inferior e igual a 10 kg</t>
  </si>
  <si>
    <t xml:space="preserve">Farinha de trigo doméstica com fermento, em embalagem superior a 5 kg e inferior e igual a 10 kg</t>
  </si>
  <si>
    <t xml:space="preserve">Farinha de trigo especial, em embalagem superior a 50 Kg</t>
  </si>
  <si>
    <t xml:space="preserve">Farinha de trigo comum, em embalagem inferior ou igual a 1 kg</t>
  </si>
  <si>
    <t xml:space="preserve">Farinha de trigo comum, em embalagem superior a 1 kg e inferior a 5 Kg</t>
  </si>
  <si>
    <t xml:space="preserve">Farinha de trigo comum, em embalagem superior a 50 kg</t>
  </si>
  <si>
    <t xml:space="preserve">Farinha de trigo doméstica especial, em embalagem inferior ou igual a 1 kg</t>
  </si>
  <si>
    <t xml:space="preserve">Farinha de trigo doméstica especial, em embalagem superior a 1 kg e inferior a 5 Kg</t>
  </si>
  <si>
    <t xml:space="preserve">Farinha de trigo doméstica especial, em embalagem igual a 5 Kg</t>
  </si>
  <si>
    <t xml:space="preserve">Farinha de trigo doméstica especial, em embalagem superior a 10 Kg</t>
  </si>
  <si>
    <t xml:space="preserve">Farinha de trigo doméstica com fermento, em embalagem inferior ou igual a 1 kg</t>
  </si>
  <si>
    <t xml:space="preserve">Farinha de trigo doméstica com fermento, em embalagem superior a 1 kg e inferior a 5 Kg</t>
  </si>
  <si>
    <t xml:space="preserve">Farinha de trigo doméstica com fermento, em embalagem igual a 5 Kg</t>
  </si>
  <si>
    <t xml:space="preserve">Farinha de trigo doméstica com fermento, em embalagem superior a 10 Kg</t>
  </si>
  <si>
    <t xml:space="preserve">Outras farinhas de trigo, em embalagem inferior ou igual a 1 kg</t>
  </si>
  <si>
    <t xml:space="preserve">Outras farinhas de trigo, em embalagem superior a 1 kg e inferior a 5 Kg</t>
  </si>
  <si>
    <t xml:space="preserve">Outras farinhas de trigo, em embalagem igual a 5 Kg</t>
  </si>
  <si>
    <t xml:space="preserve">Outras farinhas de trigo, em embalagem superior a 5 Kg e inferior ou igual a 25 kg</t>
  </si>
  <si>
    <t xml:space="preserve">Outras farinhas de trigo, em embalagem superior a 25 Kg e inferior ou igual a 50 kg</t>
  </si>
  <si>
    <t xml:space="preserve">Outras farinhas de trigo, em embalagem superior a 50 Kg</t>
  </si>
  <si>
    <t xml:space="preserve">1101.00.20</t>
  </si>
  <si>
    <t xml:space="preserve">Farinha de mistura de trigo com centeio (méteil)</t>
  </si>
  <si>
    <t xml:space="preserve">1901.20.00</t>
  </si>
  <si>
    <t xml:space="preserve">Misturas e preparações para bolos, em embalagem inferior 5 kg</t>
  </si>
  <si>
    <t xml:space="preserve">1901.90.90</t>
  </si>
  <si>
    <t xml:space="preserve">Misturas e preparações para bolos, em embalagem igual a 5 kg</t>
  </si>
  <si>
    <t xml:space="preserve">Misturas e preparações para bolos, em embalagem superior a 5 kg e inferior ou igual a 25 Kg</t>
  </si>
  <si>
    <t xml:space="preserve">Misturas e preparações para bolos, em embalagem superior a 25 kg e inferior ou igual a 50 Kg</t>
  </si>
  <si>
    <t xml:space="preserve">Misturas e preparações para bolos, em embalagem superior a 50 Kg</t>
  </si>
  <si>
    <t xml:space="preserve">Misturas e preparações para pães com menos de 80% de farinha de trigo na sua composição final, em embalagem inferior a 5 kg</t>
  </si>
  <si>
    <t xml:space="preserve">Misturas e preparações para pães com menos de 80% de farinha de trigo na sua composição final, em embalagem igual a 5 kg</t>
  </si>
  <si>
    <t xml:space="preserve">Misturas e preparações para pães com menos de 80% de farinha de trigo na sua composição final, em embalagem superior a 5 kg e inferior ou igual a 25 Kg</t>
  </si>
  <si>
    <t xml:space="preserve">Misturas e preparações para pães com menos de 80% de farinha de trigo na sua composição final, em embalagem superior a 25 kg e inferior ou igual a 50 Kg</t>
  </si>
  <si>
    <t xml:space="preserve">Misturas e preparações para pães com menos de 80% de farinha de trigo na sua composição final, em embalagem superior a 50 Kg</t>
  </si>
  <si>
    <t xml:space="preserve">Misturas e preparações para pães com, no mínimo, 80% de farinha de trigo na sua composição final, em embalagem inferior a 5 kg</t>
  </si>
  <si>
    <t xml:space="preserve">Misturas e preparações para pães com, no mínimo, 80% de farinha de trigo na sua composição final, em embalagem igual a 5 kg</t>
  </si>
  <si>
    <t xml:space="preserve">Misturas e preparações para pães com, no mínimo, 80% de farinha de trigo na sua composição final, em embalagem superior a 5 kg e inferior ou igual a 25 Kg</t>
  </si>
  <si>
    <t xml:space="preserve">Misturas e preparações para pães com, no mínimo, 80% de farinha de trigo na sua composição final, em embalagem superior a 25 kg e inferior ou igual a 50 Kg</t>
  </si>
  <si>
    <t xml:space="preserve">Misturas e preparações para pães com, no mínimo, 80% de farinha de trigo na sua composição final, em embalagem superior a 50 Kg</t>
  </si>
  <si>
    <t xml:space="preserve">Misturas e pastas para a preparação de produtos de padaria, pastelaria e da indústria de bolachas e biscoitos, da posição 19.05, exceto os previstos nos CEST 17.046.00 a 17.046.14 e 17.046.16</t>
  </si>
  <si>
    <t xml:space="preserve">Misturas e preparações com, no mínimo, 80% de farinha de trigo na sua composição final, exceto as descritas nos CEST 17.046.10 a 17.046.15</t>
  </si>
  <si>
    <t xml:space="preserve">1902.30.00</t>
  </si>
  <si>
    <t xml:space="preserve">Massas alimentícias tipo instantânea</t>
  </si>
  <si>
    <t xml:space="preserve">1902</t>
  </si>
  <si>
    <t xml:space="preserve">Massas alimentícias, cozidas ou recheadas (de carne ou de outras substâncias) ou preparadas de outro modo, exceto as descritas nos CEST 17.047.00, 17.048.01, e 17.048.02</t>
  </si>
  <si>
    <t xml:space="preserve">1902.40.00</t>
  </si>
  <si>
    <t xml:space="preserve">Cuscuz</t>
  </si>
  <si>
    <t xml:space="preserve">1902.20.00</t>
  </si>
  <si>
    <t xml:space="preserve">Massas alimentícias recheadas (mesmo cozidas ou preparadas de outro modo)</t>
  </si>
  <si>
    <t xml:space="preserve">1902.1</t>
  </si>
  <si>
    <t xml:space="preserve">Massas alimentícias do tipo comum, não cozidas, nem recheadas, nem preparadas de outro modo, exceto a descrita no CEST 17.049.03</t>
  </si>
  <si>
    <t xml:space="preserve">Massas alimentícias do tipo sêmola, não cozidas, nem recheadas, nem preparadas de outro modo, exceto a descrita no CEST 17.049.04</t>
  </si>
  <si>
    <t xml:space="preserve">Massas alimentícias do tipo granoduro, não cozidas, nem recheadas, nem preparadas de outro modo, exceto a descrita no CEST 17.049.05</t>
  </si>
  <si>
    <t xml:space="preserve">1902.19.00</t>
  </si>
  <si>
    <t xml:space="preserve">Massas alimentícias do tipo comum, não cozidas, nem recheadas, nem preparadas de outro modo, que não contenham ovos</t>
  </si>
  <si>
    <t xml:space="preserve">Massas alimentícias do tipo sêmola, não cozidas, nem recheadas, nem preparadas de outro modo, que não contenham ovos</t>
  </si>
  <si>
    <t xml:space="preserve">Massas alimentícias do tipo granoduro, não cozidas, nem recheadas, nem preparadas de outro modo, que não contenham ovos</t>
  </si>
  <si>
    <t xml:space="preserve">1905.20</t>
  </si>
  <si>
    <t xml:space="preserve">Pães industrializados, inclusive de especiarias, exceto panetones e bolo de forma</t>
  </si>
  <si>
    <t xml:space="preserve">1905.20.90</t>
  </si>
  <si>
    <t xml:space="preserve">Bolo de forma, inclusive de especiarias</t>
  </si>
  <si>
    <t xml:space="preserve">1905.20.10</t>
  </si>
  <si>
    <t xml:space="preserve">Panetones</t>
  </si>
  <si>
    <t xml:space="preserve">1905.31.00</t>
  </si>
  <si>
    <t xml:space="preserve">Biscoitos e bolachas derivados de farinha de trigo; (exceto dos tipos "cream cracker", "água e sal", "maisena", "maria" e outros de consumo popular que não sejam adicionados de cacau, nem recheados, cobertos ou amanteigados, independentemente de sua denominação comercial)</t>
  </si>
  <si>
    <t xml:space="preserve">Biscoitos e bolachas derivados de farinha de trigo dos tipos "maisena" e "maria" e outros de consumo popular que não sejam adicionados de cacau, nem recheados, cobertos ou amanteigados, independentemente de sua denominação comercial, exceto o CEST 17.053.02</t>
  </si>
  <si>
    <t xml:space="preserve">Biscoitos e bolachas derivados de farinha de trigo dos tipos "cream cracker" e "água e sal" de consumo popular</t>
  </si>
  <si>
    <t xml:space="preserve">Biscoitos e bolachas não derivados de farinha de trigo; (exceto dos tipos "cream cracker", "água e sal", "maisena" e "maria" e outros de consumo popular que não sejam adicionados de cacau, nem recheados, cobertos ou amanteigados, independentemente de sua denominação comercial)</t>
  </si>
  <si>
    <t xml:space="preserve">Biscoitos e bolachas não derivados de farinha de trigo dos tipos "maisena" e "maria" e outros de consumo popular que não sejam adicionados de cacau, nem recheados, cobertos ou amanteigados, independentemente de sua denominação comercial, exceto o CEST 17.054.02</t>
  </si>
  <si>
    <t xml:space="preserve">Biscoitos e bolachas não derivados de farinha de trigo dos tipos "cream cracker" e "água e sal" de consumo popular</t>
  </si>
  <si>
    <t xml:space="preserve">1905.90.20</t>
  </si>
  <si>
    <t xml:space="preserve">Biscoitos e bolachas derivados de farinha de trigo dos tipos "cream cracker" e "água e sal"</t>
  </si>
  <si>
    <t xml:space="preserve">Biscoitos e bolachas não derivados de farinha de trigo dos tipos "cream cracker" e "água e sal"</t>
  </si>
  <si>
    <t xml:space="preserve">Outras bolachas, exceto casquinhas para sorvete e os biscoitos e bolachas relacionados nos CEST 17.056.00 e 17.056.01</t>
  </si>
  <si>
    <t xml:space="preserve">1905.32.00</t>
  </si>
  <si>
    <t xml:space="preserve">"Waffles" e "wafers" - sem cobertura</t>
  </si>
  <si>
    <t xml:space="preserve">"Waffles" e "wafers" - com cobertura</t>
  </si>
  <si>
    <t xml:space="preserve">1905.40.00</t>
  </si>
  <si>
    <t xml:space="preserve">Torradas, pão torrado e produtos semelhantes torrados</t>
  </si>
  <si>
    <t xml:space="preserve">1905.90.10</t>
  </si>
  <si>
    <t xml:space="preserve">Outros pães de forma</t>
  </si>
  <si>
    <t xml:space="preserve">Outros pães, exceto o classificado no CEST 17.062.03</t>
  </si>
  <si>
    <t xml:space="preserve">Outros bolos industrializados e produtos de panificação não especificados anteriormente, incluindo as pizzas; exceto os classificados nos CEST 17.062.02 e 17.062.03</t>
  </si>
  <si>
    <t xml:space="preserve">Casquinhas para sorvete</t>
  </si>
  <si>
    <t xml:space="preserve">Pão francês até 200g</t>
  </si>
  <si>
    <t xml:space="preserve">1905.10.00</t>
  </si>
  <si>
    <t xml:space="preserve">Pão denominado knackebrot</t>
  </si>
  <si>
    <t xml:space="preserve">1905.90</t>
  </si>
  <si>
    <t xml:space="preserve">Demais pães industrializados</t>
  </si>
  <si>
    <t xml:space="preserve">1507.90.11</t>
  </si>
  <si>
    <t xml:space="preserve">Óleo de soja refinado, em recipientes com capacidade inferior ou igual a 5 litros, exceto as embalagens individuais de conteúdo inferior ou igual a 15 mililitros</t>
  </si>
  <si>
    <t xml:space="preserve">1508</t>
  </si>
  <si>
    <t xml:space="preserve">Óleo de amendoim refinado, em recipientes com capacidade inferior ou igual a 5 litros, exceto as embalagens individuais de conteúdo inferior ou igual a 15 mililitros</t>
  </si>
  <si>
    <t xml:space="preserve">1509</t>
  </si>
  <si>
    <t xml:space="preserve">Azeites de oliva, em recipientes com capacidade inferior a 2 litros, exceto as embalagens individuais de conteúdo inferior ou igual a 20 mililitros</t>
  </si>
  <si>
    <t xml:space="preserve">Azeites de oliva, em recipientes com capacidade igual ou superior a 2 litros e inferior ou igual a 5 litros</t>
  </si>
  <si>
    <t xml:space="preserve">Azeites de oliva, em recipientes com capacidade superior a 5 litros</t>
  </si>
  <si>
    <t xml:space="preserve">1510.00.00</t>
  </si>
  <si>
    <t xml:space="preserve">Outros óleos e respectivas frações, obtidos exclusivamente a partir de azeitonas, mesmo refinados, mas não quimicamente modificados, e misturas desses óleos ou frações com óleos ou frações da posição 15.09, em recipientes com capacidade inferior ou igual a 5 litros, exceto as embalagens individuais de conteúdo inferior ou igual a 15 mililitros</t>
  </si>
  <si>
    <t xml:space="preserve">1512.19.11</t>
  </si>
  <si>
    <t xml:space="preserve">Óleo de girassol em recipientes com capacidade inferior ou igual a 5 litros, exceto as embalagens individuais de conteúdo inferior ou igual a 15 mililitros</t>
  </si>
  <si>
    <t xml:space="preserve">1512.29.10</t>
  </si>
  <si>
    <t xml:space="preserve">Óleo de algodão refinado em recipientes com capacidade inferior ou igual a 5 litros, exceto as embalagens individuais de conteúdo inferior ou igual a 15 mililitros</t>
  </si>
  <si>
    <t xml:space="preserve">1514.1</t>
  </si>
  <si>
    <t xml:space="preserve">Óleo de canola, em recipientes com capacidade inferior ou igual a 5 litros, exceto as embalagens individuais de conteúdo inferior ou igual a 15 mililitros</t>
  </si>
  <si>
    <t xml:space="preserve">1515.19.00</t>
  </si>
  <si>
    <t xml:space="preserve">Óleo de linhaça refinado, em recipientes com capacidade inferior ou igual a 5 litros, exceto as embalagens individuais de conteúdo inferior ou igual a 15 mililitros</t>
  </si>
  <si>
    <t xml:space="preserve">1515.29.10</t>
  </si>
  <si>
    <t xml:space="preserve">Óleo de milho refinado, em recipientes com capacidade inferior ou igual a 5 litros, exceto as embalagens individuais de conteúdo inferior ou igual a 15 mililitros</t>
  </si>
  <si>
    <t xml:space="preserve">1512.29.90</t>
  </si>
  <si>
    <t xml:space="preserve">Outros óleos refinados, em recipientes com capacidade inferior ou igual a 5 litros, exceto as embalagens individuais de conteúdo inferior ou igual a 15 mililitros</t>
  </si>
  <si>
    <t xml:space="preserve">1517.90.10</t>
  </si>
  <si>
    <t xml:space="preserve">Misturas de óleos refinados, para consumo humano, em recipientes com capacidade inferior ou igual a 5 litros, exceto as embalagens individuais de conteúdo inferior ou igual a 15 mililitros</t>
  </si>
  <si>
    <t xml:space="preserve">1511</t>
  </si>
  <si>
    <t xml:space="preserve">Outros óleos vegetais comestíveis não especificados anteriormente</t>
  </si>
  <si>
    <t xml:space="preserve">1513</t>
  </si>
  <si>
    <t xml:space="preserve">1514</t>
  </si>
  <si>
    <t xml:space="preserve">1515</t>
  </si>
  <si>
    <t xml:space="preserve">1516</t>
  </si>
  <si>
    <t xml:space="preserve">1518</t>
  </si>
  <si>
    <t xml:space="preserve">1601.00.00</t>
  </si>
  <si>
    <t xml:space="preserve">Enchidos (embutidos) e produtos semelhantes, de carne, miudezas ou sangue; exceto salsicha, linguiça e mortadela</t>
  </si>
  <si>
    <t xml:space="preserve">Salsicha e linguiça, exceto as descritas nos CEST 17.077.01</t>
  </si>
  <si>
    <t xml:space="preserve">Salsicha em lata</t>
  </si>
  <si>
    <t xml:space="preserve">Mortadela</t>
  </si>
  <si>
    <t xml:space="preserve">1602</t>
  </si>
  <si>
    <t xml:space="preserve">Outras preparações e conservas de carne, miudezas ou de sangue, exceto as descritas nos CEST 17.079.01, 17.079.02, 17.079.03, 17.079.04, 17.079.05, 17.079.06 e 17.079.07</t>
  </si>
  <si>
    <t xml:space="preserve">1602.31.00</t>
  </si>
  <si>
    <t xml:space="preserve">Outras preparações e conservas de carne, de miudezas ou de sangue, de aves da posição 01.05: de peruas e de perus.</t>
  </si>
  <si>
    <t xml:space="preserve">1602.32.10</t>
  </si>
  <si>
    <t xml:space="preserve">Outras preparações e conservas de carne, de miudezas ou de sangue, de aves da posição 01.05: de galos e de galinhas, com conteúdo de carne ou de miudezas superior ou igual a 57 %, em peso, não cozidas</t>
  </si>
  <si>
    <t xml:space="preserve">1602.32.20</t>
  </si>
  <si>
    <t xml:space="preserve">Outras preparações e conservas de carne, de miudezas ou de sangue, todas de aves da posição 01.05: de galos e de galinhas, com conteúdo de carne ou de miudezas superior ou igual a 57 %, em peso, cozidas</t>
  </si>
  <si>
    <t xml:space="preserve">1602.41.00</t>
  </si>
  <si>
    <t xml:space="preserve">Outras preparações e conservas de carne, de miudezas ou de sangue, da espécie suína: pernas e respectivos pedaços</t>
  </si>
  <si>
    <t xml:space="preserve">1602.49.00</t>
  </si>
  <si>
    <t xml:space="preserve">Outras preparações e conservas de carne, de miudezas ou de sangue, da espécie suína: outras, incluindo as misturas, exceto os descritos no CEST 17.079.07</t>
  </si>
  <si>
    <t xml:space="preserve">1602.50.00</t>
  </si>
  <si>
    <t xml:space="preserve">Outras preparações e conservas de carne, de miudezas ou de sangue, da espécie bovina</t>
  </si>
  <si>
    <t xml:space="preserve">Apresuntado</t>
  </si>
  <si>
    <t xml:space="preserve">1604</t>
  </si>
  <si>
    <t xml:space="preserve">Preparações e conservas de peixes; caviar e seus sucedâneos preparados a partir de ovas de peixe; exceto os descritos nos CEST 17.080.01 e 17.081.00</t>
  </si>
  <si>
    <t xml:space="preserve">1604.20.10</t>
  </si>
  <si>
    <t xml:space="preserve">Outras preparações e conservas de atuns</t>
  </si>
  <si>
    <t xml:space="preserve">Sardinha em conserva</t>
  </si>
  <si>
    <t xml:space="preserve">1605</t>
  </si>
  <si>
    <t xml:space="preserve">Crustáceos, moluscos e outros invertebrados aquáticos, preparados ou em conservas</t>
  </si>
  <si>
    <t xml:space="preserve">2102.00.0</t>
  </si>
  <si>
    <t xml:space="preserve">Carne de gado bovino, ovino e bufalino e produtos comestíveis resultantes da matança desse gado submetidos à salga, secagem ou desidratação, exceto os descritos no CEST 17.083.01</t>
  </si>
  <si>
    <t xml:space="preserve">2109.90.0</t>
  </si>
  <si>
    <t xml:space="preserve">1502</t>
  </si>
  <si>
    <t xml:space="preserve">Charque ejerkedbeef</t>
  </si>
  <si>
    <t xml:space="preserve">Carne de gado bovino, ovino e bufalino e demais produtos comestíveis resultantes da matança desse gado frescos, refrigerados ou congelados</t>
  </si>
  <si>
    <t xml:space="preserve">Carnes de animais das espécies caprina, frescas, refrigeradas ou congeladas</t>
  </si>
  <si>
    <t xml:space="preserve">Carnes e demais produtos comestíveis frescos, resfriados, congelados, salgados ou salmourados resultantes do abate de caprinos</t>
  </si>
  <si>
    <t xml:space="preserve">1502.10.19</t>
  </si>
  <si>
    <t xml:space="preserve">1502.90.00</t>
  </si>
  <si>
    <t xml:space="preserve">Carnes e demais produtos comestíveis frescos, resfriados, congelados, salgados, em salmoura, simplesmente temperados, secos ou defumados, resultantes do abate de aves, exceto os descritos no CEST 17.087.02</t>
  </si>
  <si>
    <t xml:space="preserve">1501</t>
  </si>
  <si>
    <t xml:space="preserve">Carnes e demais produtos comestíveis frescos, resfriados, congelados, salgados, em salmoura, simplesmente temperados, secos ou defumados, resultantes do abate de suínos</t>
  </si>
  <si>
    <t xml:space="preserve">2101</t>
  </si>
  <si>
    <t xml:space="preserve">2071</t>
  </si>
  <si>
    <t xml:space="preserve">Carnes de aves inteiras e com peso unitário superior a 3 kg, temperadas</t>
  </si>
  <si>
    <t xml:space="preserve">2072</t>
  </si>
  <si>
    <t xml:space="preserve">Produtos hortícolas, cozidos em água ou vapor, congelados, em embalagens de conteúdo inferior ou igual a 1 kg</t>
  </si>
  <si>
    <t xml:space="preserve">Produtos hortícolas, cozidos em água ou vapor, congelados, em embalagens de conteúdo superior a 1 kg</t>
  </si>
  <si>
    <t xml:space="preserve">Frutas, não cozidas ou cozidas em água ou vapor, congeladas, mesmo adicionadas de açúcar ou de outros edulcorantes, em embalagens de conteúdo inferior ou igual a 1 kg</t>
  </si>
  <si>
    <t xml:space="preserve">Frutas, não cozidas ou cozidas em água ou vapor, congeladas, mesmo adicionadas de açúcar ou de outros edulcorantes, em embalagens de conteúdo superior a 1 kg</t>
  </si>
  <si>
    <t xml:space="preserve">2001</t>
  </si>
  <si>
    <t xml:space="preserve">Produtos hortícolas, frutas e outras partes comestíveis de plantas, preparados ou conservados em vinagre ou em ácido acético, em embalagens de conteúdo inferior ou igual a 1 kg</t>
  </si>
  <si>
    <t xml:space="preserve">Produtos hortícolas, frutas e outras partes comestíveis de plantas, preparados ou conservados em vinagre ou em ácido acético, em embalagens de conteúdo superior a 1 kg</t>
  </si>
  <si>
    <t xml:space="preserve">2004</t>
  </si>
  <si>
    <t xml:space="preserve">Outros produtos hortícolas preparados ou conservados, exceto em vinagre ou em ácido acético, congelados, com exceção dos produtos da posição 20.06, em embalagens de conteúdo inferior ou igual a 1 kg</t>
  </si>
  <si>
    <t xml:space="preserve">Outros produtos hortícolas preparados ou conservados, exceto em vinagre ou em ácido acético, congelados, com exceção dos produtos da posição 20.06, em embalagens de conteúdo superior a 1 kg</t>
  </si>
  <si>
    <t xml:space="preserve">2005</t>
  </si>
  <si>
    <t xml:space="preserve">Outros produtos hortícolas preparados ou conservados, exceto em vinagre ou em ácido acético, não congelados, com exceção dos produtos da posição 20.06, excluídos batata, inhame e mandioca fritos, em embalagens de conteúdo inferior ou igual a 1 kg</t>
  </si>
  <si>
    <t xml:space="preserve">Outros produtos hortícolas preparados ou conservados, exceto em vinagre ou em ácido acético, não congelados, com exceção dos produtos da posição 20.06, excluídos batata, inhame e mandioca fritos, em embalagens de conteúdo superior a 1 kg</t>
  </si>
  <si>
    <t xml:space="preserve">2006.00.00</t>
  </si>
  <si>
    <t xml:space="preserve">Produtos hortícolas, frutas, cascas de frutas e outras partes de plantas, conservados com açúcar (passados por calda, glaceados ou cristalizados), em embalagens de conteúdo inferior ou igual a 1 kg</t>
  </si>
  <si>
    <t xml:space="preserve">Produtos hortícolas, frutas, cascas de frutas e outras partes de plantas, conservados com açúcar (passados por calda, glaceados ou cristalizados), em embalagens de conteúdo superior a 1 kg</t>
  </si>
  <si>
    <t xml:space="preserve">2007</t>
  </si>
  <si>
    <t xml:space="preserve">Doces, geleias, "marmelades", purês e pastas de frutas, obtidos por cozimento, com ou sem adição de açúcar ou de outros edulcorantes, em embalagens de conteúdo inferior ou igual a 1 kg, exceto as embalagens individuais de conteúdo inferior ou igual a 10 g</t>
  </si>
  <si>
    <t xml:space="preserve">Doces, geleias, "marmelades", purês e pastas de frutas, obtidos por cozimento, com ou sem adição de açúcar ou de outros edulcorantes, em embalagens de conteúdo superior a 1 kg</t>
  </si>
  <si>
    <t xml:space="preserve">2008</t>
  </si>
  <si>
    <t xml:space="preserve">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de conteúdo inferior ou igual a 1 kg</t>
  </si>
  <si>
    <t xml:space="preserve">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embalagem superior a 1 kg</t>
  </si>
  <si>
    <t xml:space="preserve">Café torrado e moído, em embalagens de conteúdo inferior ou igual a 2 kg, exceto os classificados nos CEST 17.096.04 e 17.096.05</t>
  </si>
  <si>
    <t xml:space="preserve">Café torrado e moído, em embalagens de conteúdo superior a 2 kg</t>
  </si>
  <si>
    <t xml:space="preserve">Café torrado em grão, em embalagens de conteúdo inferior ou igual a 2 kg</t>
  </si>
  <si>
    <t xml:space="preserve">Café torrado em grão, em embalagens de conteúdo superior a 2 kg</t>
  </si>
  <si>
    <t xml:space="preserve">Café torrado e moído, em cápsulas, exceto os descritos no CEST 17.096.05</t>
  </si>
  <si>
    <t xml:space="preserve">Café descafeinado torrado e moído, em cápsulas</t>
  </si>
  <si>
    <t xml:space="preserve">Chá, mesmo aromatizado</t>
  </si>
  <si>
    <t xml:space="preserve">1211.90.90</t>
  </si>
  <si>
    <t xml:space="preserve">2106.90.90</t>
  </si>
  <si>
    <t xml:space="preserve">9030.0</t>
  </si>
  <si>
    <t xml:space="preserve">Mate</t>
  </si>
  <si>
    <t xml:space="preserve">1701.1</t>
  </si>
  <si>
    <t xml:space="preserve">Açúcar refinado, em embalagens de conteúdo inferior ou igual a 2 kg, exceto as embalagens contendo envelopes individualizados (sachês) de conteúdo inferior ou igual a 10 g</t>
  </si>
  <si>
    <t xml:space="preserve">1701.99.00</t>
  </si>
  <si>
    <t xml:space="preserve">Açúcar refinado, em embalagens de conteúdo superior a 2 kg e inferior ou igual a 5 kg</t>
  </si>
  <si>
    <t xml:space="preserve">Açúcar refinado, em embalagens de conteúdo superior a 5 kg</t>
  </si>
  <si>
    <t xml:space="preserve">1701.91.00</t>
  </si>
  <si>
    <t xml:space="preserve">Açúcar refinado adicionado de aromatizante ou de corante em embalagens de conteúdo inferior ou igual a 2 kg, exceto as embalagens contendo envelopes individualizados (sachês) de conteúdo inferior ou igual a 10 g</t>
  </si>
  <si>
    <t xml:space="preserve">Açúcar refinado adicionado de aromatizante ou de corante em embalagens de conteúdo superior a 2 kg e inferior ou igual a 5 kg</t>
  </si>
  <si>
    <t xml:space="preserve">Açúcar refinado adicionado de aromatizante ou de corante em embalagens de conteúdo superior a 5 kg</t>
  </si>
  <si>
    <t xml:space="preserve">Açúcar cristal, em embalagens de conteúdo inferior ou igual a 2 kg, exceto as embalagens contendo envelopes individualizados (sachês) de conteúdo inferior ou igual a 10 g</t>
  </si>
  <si>
    <t xml:space="preserve">Açúcar cristal, em embalagens de conteúdo superior a 2 kg e inferior ou igual a 5 kg</t>
  </si>
  <si>
    <t xml:space="preserve">Açúcar cristal, em embalagens de conteúdo superior a 5 kg</t>
  </si>
  <si>
    <t xml:space="preserve">Açúcar cristal adicionado de aromatizante ou de corante, em embalagens de conteúdo inferior ou igual a 2 kg, exceto as embalagens contendo envelopes individualizados (sachês) de conteúdo inferior ou igual a 10 g</t>
  </si>
  <si>
    <t xml:space="preserve">Açúcar cristal adicionado de aromatizante ou de corante, em embalagens de conteúdo superior a 2 kg e inferior ou igual a 5 kg</t>
  </si>
  <si>
    <t xml:space="preserve">1701.91</t>
  </si>
  <si>
    <t xml:space="preserve">Açúcar cristal adicionado de aromatizante ou de corante, em embalagens de conteúdo superior a 5 kg</t>
  </si>
  <si>
    <t xml:space="preserve">Outros tipos de açúcar, em embalagens de conteúdo inferior ou igual a 2 kg, exceto as embalagens contendo envelopes individualizados (sachês) de conteúdo inferior ou igual a 10 g</t>
  </si>
  <si>
    <t xml:space="preserve">Outros tipos de açúcar, em embalagens de conteúdo superior a 2 kg e inferior ou igual a 5 kg</t>
  </si>
  <si>
    <t xml:space="preserve">Outros tipos de açúcar, em embalagens de conteúdo superior a 5 kg</t>
  </si>
  <si>
    <t xml:space="preserve">Outros tipos de açúcar adicionado de aromatizante ou de corante, em embalagens de conteúdo inferior ou igual a 2 kg, exceto as embalagens contendo envelopes individualizados (sachês) de conteúdo inferior ou igual a 10 g</t>
  </si>
  <si>
    <t xml:space="preserve">Outros tipos de açúcar adicionado de aromatizante ou de corante, em embalagens de conteúdo superior a 2 kg e inferior ou igual a 5 kg</t>
  </si>
  <si>
    <t xml:space="preserve">Outros tipos de açúcar adicionado de aromatizante ou de corante, em embalagens de conteúdo superior a 5 kg</t>
  </si>
  <si>
    <t xml:space="preserve">1702</t>
  </si>
  <si>
    <t xml:space="preserve">Outros açúcares em embalagens de conteúdo inferior ou igual a 2 kg, exceto as embalagens contendo envelopes individualizados (sachês) de conteúdo inferior ou igual a 10 g</t>
  </si>
  <si>
    <t xml:space="preserve">Outros açúcares, em embalagens de conteúdo superior a 2 kg e inferior ou igual a 5 kg</t>
  </si>
  <si>
    <t xml:space="preserve">Outros açúcares, em embalagens de conteúdo superior a 5 kg</t>
  </si>
  <si>
    <t xml:space="preserve">2008.19.00</t>
  </si>
  <si>
    <t xml:space="preserve">Milho para pipoca (micro-ondas)</t>
  </si>
  <si>
    <t xml:space="preserve">2101.1</t>
  </si>
  <si>
    <t xml:space="preserve">Extratos, essências e concentrados de café e preparações à base destes extratos, essências ou concentrados ou à base de café, em embalagens de conteúdo inferior ou igual a 500 g, exceto os classificados no CEST 17.107.01</t>
  </si>
  <si>
    <t xml:space="preserve">Extratos, essências e concentrados de café e preparações à base destes extratos, essências ou concentrados ou à base de café, em cápsulas</t>
  </si>
  <si>
    <t xml:space="preserve">2101.20</t>
  </si>
  <si>
    <t xml:space="preserve">Extratos, essências e concentrados de chá ou de mate e preparações à base destes extratos, essências ou concentrados ou à base de chá ou de mate, em embalagens de conteúdo inferior ou igual a 500 g, exceto as bebidas prontas à base de mate ou chá e os itens classificados no CEST 17.108.01</t>
  </si>
  <si>
    <t xml:space="preserve">Extratos, essências e concentrados de chá ou de mate e preparações à base destes extratos, essências ou concentrados ou à base de chá ou de mate, em cápsulas</t>
  </si>
  <si>
    <t xml:space="preserve">Preparações em pó para cappuccino e similares, em embalagens de conteúdo inferior ou igual a 500 g</t>
  </si>
  <si>
    <t xml:space="preserve">2101.11.90</t>
  </si>
  <si>
    <t xml:space="preserve">2101.12.00</t>
  </si>
  <si>
    <t xml:space="preserve">2202.10.00</t>
  </si>
  <si>
    <t xml:space="preserve">Refrescos e outras bebidas prontas para beber, à base de chá e mate</t>
  </si>
  <si>
    <t xml:space="preserve">Refrescos e outras bebidas não alcoólicas, exceto os refrigerantes e as demais bebidas nos CEST 03.007.00 e 17.110.00</t>
  </si>
  <si>
    <t xml:space="preserve">Néctares de frutas e outras bebidas não alcoólicas prontas para beber, exceto isotônicos e energéticos</t>
  </si>
  <si>
    <t xml:space="preserve">Bebidas prontas à base de mate ou chá</t>
  </si>
  <si>
    <t xml:space="preserve">Bebidas prontas à base de café</t>
  </si>
  <si>
    <t xml:space="preserve">Bebidas alimentares prontas à base de soja, leite ou cacau, inclusive os produtos denominados bebidas lácteas</t>
  </si>
  <si>
    <t xml:space="preserve">3213.10.00</t>
  </si>
  <si>
    <t xml:space="preserve">Tinta guache</t>
  </si>
  <si>
    <t xml:space="preserve">XIII - PRODUTOS DE PAPELARIA</t>
  </si>
  <si>
    <t xml:space="preserve">3916.20.00</t>
  </si>
  <si>
    <t xml:space="preserve">Espiral - perfil para encadernação, de plástico e outros materiais classificados nas posições 3901 a 3914</t>
  </si>
  <si>
    <t xml:space="preserve">3916.10.00</t>
  </si>
  <si>
    <t xml:space="preserve">Outros espirais - perfil para encadernação, de plástico e outros materiais classificados nas posições 3901 a 3914</t>
  </si>
  <si>
    <t xml:space="preserve">3916.90</t>
  </si>
  <si>
    <t xml:space="preserve">3926.10.00</t>
  </si>
  <si>
    <t xml:space="preserve">Artigos de escritório e artigos escolares de plástico e outros materiais classificados nas posições 3901 a 3914, exceto estojos</t>
  </si>
  <si>
    <t xml:space="preserve">4202.1</t>
  </si>
  <si>
    <t xml:space="preserve">Maletas e pastas para documentos e de estudante, e artefatos semelhantes</t>
  </si>
  <si>
    <t xml:space="preserve">4202.9</t>
  </si>
  <si>
    <t xml:space="preserve">Baús, malas e maletas para viagem</t>
  </si>
  <si>
    <t xml:space="preserve">3926.90.90</t>
  </si>
  <si>
    <t xml:space="preserve">Prancheta de plástico</t>
  </si>
  <si>
    <t xml:space="preserve">4802.54.9</t>
  </si>
  <si>
    <t xml:space="preserve">Papel seda</t>
  </si>
  <si>
    <t xml:space="preserve">4802.54.99</t>
  </si>
  <si>
    <t xml:space="preserve">Bobina para máquina de calcular, PDV ou equipamentos similares</t>
  </si>
  <si>
    <t xml:space="preserve">4802.57.99</t>
  </si>
  <si>
    <t xml:space="preserve">4816.20.00</t>
  </si>
  <si>
    <t xml:space="preserve">4802.56.9</t>
  </si>
  <si>
    <t xml:space="preserve">Cartolina escolar e papel cartão, brancos e coloridos, cortados em folhas em que um lado seja inferior ou igual a 500 mm e o outro inferior ou igual a 700 mm, quando não dobradas, e peso igual ou superior a 120g/m²; recados autoadesivos (LP note); papéis de presente; todos cortados em tamanho pronto para uso escolar e doméstico</t>
  </si>
  <si>
    <t xml:space="preserve">4802.57.9</t>
  </si>
  <si>
    <t xml:space="preserve">4802.58.9</t>
  </si>
  <si>
    <t xml:space="preserve">3703.10.10</t>
  </si>
  <si>
    <t xml:space="preserve">Papel fotográfico, exceto: (i) os papéis fotográficos emulsionados com haleto de prata tipo brilhante, matte ou lustre, em rolo e, com largura igual ou superior a 102 mm e comprimento inferior ou igual a 350 m, (ii) os papéis fotográficos emulsionados com haleto de prata tipo brilhante ou fosco, em folha e com largura igual ou superior a 152 mm e comprimento inferior ou igual a 307 mm, (iii) papel de qualidade fotográfica com tecnologia "Thermo-autochrome", que submetido a um processo de aquecimento seja capaz de formar imagens por reação química e combinação das camadas cyan, magenta e amarela</t>
  </si>
  <si>
    <t xml:space="preserve">3703.10.29</t>
  </si>
  <si>
    <t xml:space="preserve">3703.20.00</t>
  </si>
  <si>
    <t xml:space="preserve">3703.90.10</t>
  </si>
  <si>
    <t xml:space="preserve">3704.00.00</t>
  </si>
  <si>
    <t xml:space="preserve">4802.20.00</t>
  </si>
  <si>
    <t xml:space="preserve">4810.13.90</t>
  </si>
  <si>
    <t xml:space="preserve">Papel almaço</t>
  </si>
  <si>
    <t xml:space="preserve">4816.90.10</t>
  </si>
  <si>
    <t xml:space="preserve">Papel hectográfico</t>
  </si>
  <si>
    <t xml:space="preserve">3920.20.19</t>
  </si>
  <si>
    <t xml:space="preserve">Papel celofane e tipo celofane</t>
  </si>
  <si>
    <t xml:space="preserve">4806.20.00</t>
  </si>
  <si>
    <t xml:space="preserve">Papel impermeável</t>
  </si>
  <si>
    <t xml:space="preserve">4808.10.00</t>
  </si>
  <si>
    <t xml:space="preserve">Papel crepon</t>
  </si>
  <si>
    <t xml:space="preserve">4810.22.90</t>
  </si>
  <si>
    <t xml:space="preserve">Papel fantasia</t>
  </si>
  <si>
    <t xml:space="preserve">4809</t>
  </si>
  <si>
    <t xml:space="preserve">Papel-carbono, papel autocopiativo (exceto os vendidos em rolos de diâmetro igual ou superior a 60 cm e os vendidos em folhas de formato igual ou superior a 60 cm de altura e igual ou superior a 90 cm de largura) e outros papéis para cópia ou duplicação (incluídos os papéis para estênceis ou para chapas ofsete), estênceis completos e chapas ofsete, de papel, em folhas, mesmo acondicionados em caixas</t>
  </si>
  <si>
    <t xml:space="preserve">4816</t>
  </si>
  <si>
    <t xml:space="preserve">4817</t>
  </si>
  <si>
    <t xml:space="preserve">Envelopes, aerogramas, bilhetes-postais não ilustrados e cartões para correspondência, de papel ou cartão, caixas, sacos e semelhantes, de papel ou cartão, contendo um sortido de artigos para correspondência</t>
  </si>
  <si>
    <t xml:space="preserve">4820.10.00</t>
  </si>
  <si>
    <t xml:space="preserve">Livros de registro e de contabilidade, blocos de notas, de encomendas, de recibos, de apontamentos, de papel para cartas, agendas e artigos semelhantes</t>
  </si>
  <si>
    <t xml:space="preserve">4820.20.00</t>
  </si>
  <si>
    <t xml:space="preserve">Cadernos</t>
  </si>
  <si>
    <t xml:space="preserve">4820.30.00</t>
  </si>
  <si>
    <t xml:space="preserve">Classificadores, capas para encadernação (exceto as capas para livros) e capas de processos</t>
  </si>
  <si>
    <t xml:space="preserve">4820.40.00</t>
  </si>
  <si>
    <t xml:space="preserve">Formulários em blocos tipo "manifold", mesmo com folhas intercaladas de papel-carbono</t>
  </si>
  <si>
    <t xml:space="preserve">4820.50.00</t>
  </si>
  <si>
    <t xml:space="preserve">Álbuns para amostras ou para coleções</t>
  </si>
  <si>
    <t xml:space="preserve">4820.90.00</t>
  </si>
  <si>
    <t xml:space="preserve">Pastas para documentos, outros artigos escolares, de escritório ou de papelaria, de papel ou cartão e capas para livros, de papel ou cartão</t>
  </si>
  <si>
    <t xml:space="preserve">4909.00.00</t>
  </si>
  <si>
    <t xml:space="preserve">Cartões postais impressos ou ilustrados, cartões impressos com votos ou mensagens pessoais, mesmo ilustrados, com ou sem envelopes, guarnições ou aplicações (conhecidos como cartões de expressão social - de época/sentimento)</t>
  </si>
  <si>
    <t xml:space="preserve">9608.10.00</t>
  </si>
  <si>
    <t xml:space="preserve">Canetas esferográficas</t>
  </si>
  <si>
    <t xml:space="preserve">9608.20.00</t>
  </si>
  <si>
    <t xml:space="preserve">Canetas e marcadores, com ponta de feltro ou com outras pontas porosas</t>
  </si>
  <si>
    <t xml:space="preserve">9608.30.00</t>
  </si>
  <si>
    <t xml:space="preserve">Canetas tinteiro</t>
  </si>
  <si>
    <t xml:space="preserve">9608</t>
  </si>
  <si>
    <t xml:space="preserve">Outras canetas; sortidos de canetas</t>
  </si>
  <si>
    <t xml:space="preserve">4802.56</t>
  </si>
  <si>
    <t xml:space="preserve">Papel cortado "cutsize" (tipo A3, A4, ofício I e II, carta e outros)</t>
  </si>
  <si>
    <t xml:space="preserve">5210.59.90</t>
  </si>
  <si>
    <t xml:space="preserve">Papel camurça</t>
  </si>
  <si>
    <t xml:space="preserve">7607.11.90</t>
  </si>
  <si>
    <t xml:space="preserve">Papel laminado e papel espelho</t>
  </si>
  <si>
    <t xml:space="preserve">Henna (embalagens de conteúdo inferior ou igual a 200 g)</t>
  </si>
  <si>
    <t xml:space="preserve">XIV - PRODUTOS DE PERFUMARIA E DE HIGIENE PESSOAL E COSMÉTICOS</t>
  </si>
  <si>
    <t xml:space="preserve">Henna (embalagens de conteúdo superior a 200 g)</t>
  </si>
  <si>
    <t xml:space="preserve">2712.10.00</t>
  </si>
  <si>
    <t xml:space="preserve">Vaselina</t>
  </si>
  <si>
    <t xml:space="preserve">2814.20.00</t>
  </si>
  <si>
    <t xml:space="preserve">Amoníaco em solução aquosa (amônia)</t>
  </si>
  <si>
    <t xml:space="preserve">2847.00.00</t>
  </si>
  <si>
    <t xml:space="preserve">Peróxido de hidrogênio, em embalagens de conteúdo inferior ou igual a 500 ml</t>
  </si>
  <si>
    <t xml:space="preserve">3006.70.00</t>
  </si>
  <si>
    <t xml:space="preserve">Lubrificação íntima</t>
  </si>
  <si>
    <t xml:space="preserve">3301</t>
  </si>
  <si>
    <t xml:space="preserve">Óleos essenciais (desterpenados ou não), incluídos os chamados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em embalagens de conteúdo inferior ou igual a 500 ml</t>
  </si>
  <si>
    <t xml:space="preserve">3303.00.10</t>
  </si>
  <si>
    <t xml:space="preserve">Perfumes (extratos)</t>
  </si>
  <si>
    <t xml:space="preserve">3303.00.20</t>
  </si>
  <si>
    <t xml:space="preserve">Águas-de-colônia</t>
  </si>
  <si>
    <t xml:space="preserve">3304.10.00</t>
  </si>
  <si>
    <t xml:space="preserve">Produtos de maquilagem para os lábios</t>
  </si>
  <si>
    <t xml:space="preserve">3304.20.10</t>
  </si>
  <si>
    <t xml:space="preserve">Sombra, delineador, lápis para sobrancelhas e rímel</t>
  </si>
  <si>
    <t xml:space="preserve">3304.20.90</t>
  </si>
  <si>
    <t xml:space="preserve">Outros produtos de maquilagem para os olhos</t>
  </si>
  <si>
    <t xml:space="preserve">3304.30.00</t>
  </si>
  <si>
    <t xml:space="preserve">Preparações para manicuros e pedicuros, incluindo removedores de esmalte à base de acetona</t>
  </si>
  <si>
    <t xml:space="preserve">3304.91.00</t>
  </si>
  <si>
    <t xml:space="preserve">Pós, incluídos os compactos</t>
  </si>
  <si>
    <t xml:space="preserve">3304.99.10</t>
  </si>
  <si>
    <t xml:space="preserve">Cremes de beleza, cremes nutritivos e loções tônicas</t>
  </si>
  <si>
    <t xml:space="preserve">3304.99.90</t>
  </si>
  <si>
    <t xml:space="preserve">Outros produtos de beleza ou de maquilagem preparados e preparações para conservação ou cuidados da pele, exceto as preparações solares e antissolares</t>
  </si>
  <si>
    <t xml:space="preserve">Preparações solares e antissolares</t>
  </si>
  <si>
    <t xml:space="preserve">3305.10.00</t>
  </si>
  <si>
    <t xml:space="preserve">Xampus para o cabelo</t>
  </si>
  <si>
    <t xml:space="preserve">3305.20.00</t>
  </si>
  <si>
    <t xml:space="preserve">Preparações para ondulação ou alisamento, permanentes, dos cabelos</t>
  </si>
  <si>
    <t xml:space="preserve">3305.30.00</t>
  </si>
  <si>
    <t xml:space="preserve">Laquês para o cabelo</t>
  </si>
  <si>
    <t xml:space="preserve">3305.90.00</t>
  </si>
  <si>
    <t xml:space="preserve">Outras preparações capilares, incluindo máscaras e finalizadores</t>
  </si>
  <si>
    <t xml:space="preserve">Condicionadores</t>
  </si>
  <si>
    <t xml:space="preserve">Tintura para o cabelo</t>
  </si>
  <si>
    <t xml:space="preserve">3306.10.00</t>
  </si>
  <si>
    <t xml:space="preserve">Dentifrícios</t>
  </si>
  <si>
    <t xml:space="preserve">3306.20.00</t>
  </si>
  <si>
    <t xml:space="preserve">Fios utilizados para limpar os espaços interdentais (fios dentais)</t>
  </si>
  <si>
    <t xml:space="preserve">3306.90.00</t>
  </si>
  <si>
    <t xml:space="preserve">Outras preparações para higiene bucal ou dentária</t>
  </si>
  <si>
    <t xml:space="preserve">3307.10.00</t>
  </si>
  <si>
    <t xml:space="preserve">Preparações para barbear (antes, durante ou após)</t>
  </si>
  <si>
    <t xml:space="preserve">3307.20.10</t>
  </si>
  <si>
    <t xml:space="preserve">Desodorantes (desodorizantes) corporais líquidos, exceto os classificados no CEST 20.027.01</t>
  </si>
  <si>
    <t xml:space="preserve">Loções e óleos desodorantes hidratantes líquidos</t>
  </si>
  <si>
    <t xml:space="preserve">Antiperspirantes líquidos</t>
  </si>
  <si>
    <t xml:space="preserve">3307.20.90</t>
  </si>
  <si>
    <t xml:space="preserve">Outros desodorantes (desodorizantes) corporais, exceto os classificados no CEST 20.029.01</t>
  </si>
  <si>
    <t xml:space="preserve">Outras loções e óleos desodorantes hidratantes</t>
  </si>
  <si>
    <t xml:space="preserve">Outros antiperspirantes</t>
  </si>
  <si>
    <t xml:space="preserve">3307.30.00</t>
  </si>
  <si>
    <t xml:space="preserve">Sais perfumados e outras preparações para banhos</t>
  </si>
  <si>
    <t xml:space="preserve">3307.90.00</t>
  </si>
  <si>
    <t xml:space="preserve">Outros produtos de perfumaria preparados</t>
  </si>
  <si>
    <t xml:space="preserve">Outros produtos de toucador preparados</t>
  </si>
  <si>
    <t xml:space="preserve">Soluções para lentes de contato ou para olhos artificiais</t>
  </si>
  <si>
    <t xml:space="preserve">3401.11.90</t>
  </si>
  <si>
    <t xml:space="preserve">Sabões de toucador em barras, pedaços ou figuras moldados, exceto CEST 20.034.01</t>
  </si>
  <si>
    <t xml:space="preserve">Lenços umedecidos</t>
  </si>
  <si>
    <t xml:space="preserve">3401.19.00</t>
  </si>
  <si>
    <t xml:space="preserve">Outros sabões, produtos e preparações, em barras, pedaços ou figuras moldados</t>
  </si>
  <si>
    <t xml:space="preserve">3401.20.10</t>
  </si>
  <si>
    <t xml:space="preserve">Sabões de toucador sob outras formas</t>
  </si>
  <si>
    <t xml:space="preserve">3401.30.00</t>
  </si>
  <si>
    <t xml:space="preserve">Produtos e preparações orgânicos tensoativos para lavagem da pele, na forma de líquido ou de creme, acondicionados para venda a retalho, mesmo contendo sabão</t>
  </si>
  <si>
    <t xml:space="preserve">4014.90.10</t>
  </si>
  <si>
    <t xml:space="preserve">Bolsa para gelo ou para água quente</t>
  </si>
  <si>
    <t xml:space="preserve">4014.90.90</t>
  </si>
  <si>
    <t xml:space="preserve">Chupetas e bicos para mamadeiras e para chupetas, de borracha</t>
  </si>
  <si>
    <t xml:space="preserve">Chupetas e bicos para mamadeiras e para chupetas, de silicone</t>
  </si>
  <si>
    <t xml:space="preserve">3926.90.40</t>
  </si>
  <si>
    <t xml:space="preserve">Malas e maletas de toucador</t>
  </si>
  <si>
    <t xml:space="preserve">4818.10.00</t>
  </si>
  <si>
    <t xml:space="preserve">Papel higiênico - folha simples</t>
  </si>
  <si>
    <t xml:space="preserve">Papel higiênico - folha dupla e tripla</t>
  </si>
  <si>
    <t xml:space="preserve">4818.20.00</t>
  </si>
  <si>
    <t xml:space="preserve">Lenços (incluídos os de maquilagem) e toalhas de mão</t>
  </si>
  <si>
    <t xml:space="preserve">Papel toalha de uso institucional do tipo comercializado em rolos igual ou superior a 80 metros e do tipo comercializado em folhas intercaladas</t>
  </si>
  <si>
    <t xml:space="preserve">4818.30.00</t>
  </si>
  <si>
    <t xml:space="preserve">Toalhas e guardanapos de mesa</t>
  </si>
  <si>
    <t xml:space="preserve">4818.90.90</t>
  </si>
  <si>
    <t xml:space="preserve">Toalhas de cozinha (papel toalha de uso doméstico)</t>
  </si>
  <si>
    <t xml:space="preserve">9619.00.00</t>
  </si>
  <si>
    <t xml:space="preserve">Fraldas, exceto os descritos no CEST 20.048.01</t>
  </si>
  <si>
    <t xml:space="preserve">Fraldas de fibras têxteis</t>
  </si>
  <si>
    <t xml:space="preserve">Tampões higiênicos</t>
  </si>
  <si>
    <t xml:space="preserve">Absorventes higiênicos externos</t>
  </si>
  <si>
    <t xml:space="preserve">5601.21.90</t>
  </si>
  <si>
    <t xml:space="preserve">Hastes flexíveis (uso não medicinal)</t>
  </si>
  <si>
    <t xml:space="preserve">5603.92.90</t>
  </si>
  <si>
    <t xml:space="preserve">Sutiã descartável, assemelhados e papel para depilação</t>
  </si>
  <si>
    <t xml:space="preserve">8203.20.90</t>
  </si>
  <si>
    <t xml:space="preserve">Pinças para sobrancelhas</t>
  </si>
  <si>
    <t xml:space="preserve">8214.10.00</t>
  </si>
  <si>
    <t xml:space="preserve">Espátulas (artigos de cutelaria)</t>
  </si>
  <si>
    <t xml:space="preserve">8214.20.00</t>
  </si>
  <si>
    <t xml:space="preserve">Utensílios e sortidos de utensílios de manicuros ou de pedicuros (incluídas as limas para unhas)</t>
  </si>
  <si>
    <t xml:space="preserve">9025.11.10</t>
  </si>
  <si>
    <t xml:space="preserve">Termômetros, inclusive o digital</t>
  </si>
  <si>
    <t xml:space="preserve">9603.2</t>
  </si>
  <si>
    <t xml:space="preserve">Escovas e pincéis de barba, escovas para cabelos, para cílios ou para unhas e outras escovas de toucador de pessoas, incluídas as que sejam partes de aparelhos, exceto escovas de dentes</t>
  </si>
  <si>
    <t xml:space="preserve">9603.21.00</t>
  </si>
  <si>
    <t xml:space="preserve">Escovas de dentes, incluídas as escovas para dentaduras</t>
  </si>
  <si>
    <t xml:space="preserve">9603.30.00</t>
  </si>
  <si>
    <t xml:space="preserve">Pincéis para aplicação de produtos cosméticos</t>
  </si>
  <si>
    <t xml:space="preserve">9605.00.00</t>
  </si>
  <si>
    <t xml:space="preserve">Sortidos de viagem, para toucador de pessoas para costura ou para limpeza de calçado ou de roupas</t>
  </si>
  <si>
    <t xml:space="preserve">9615</t>
  </si>
  <si>
    <t xml:space="preserve">Pentes, travessas para cabelo e artigos semelhantes; grampos (alfinetes) para cabelo; pinças (pinceguiches), onduladores, bobes (rolos) e artefatos semelhantes para penteados, e suas partes, exceto os classificados na posição 8516 e suas partes</t>
  </si>
  <si>
    <t xml:space="preserve">9616.20.00</t>
  </si>
  <si>
    <t xml:space="preserve">Borlas ou esponjas para pós ou para aplicação de outros cosméticos ou de produtos de toucador</t>
  </si>
  <si>
    <t xml:space="preserve">Mamadeiras</t>
  </si>
  <si>
    <t xml:space="preserve">7010.20.00</t>
  </si>
  <si>
    <t xml:space="preserve">8212.10.20</t>
  </si>
  <si>
    <t xml:space="preserve">Aparelhos e lâminas de barbear</t>
  </si>
  <si>
    <t xml:space="preserve">8212.20.10</t>
  </si>
  <si>
    <t xml:space="preserve">7321.11.00</t>
  </si>
  <si>
    <t xml:space="preserve">Fogões de cozinha de uso doméstico e suas partes</t>
  </si>
  <si>
    <t xml:space="preserve">XV - PRODUTOS ELETRÔNICOS, ELETROELETRÔNICOS E ELETRODOMÉSTICOS</t>
  </si>
  <si>
    <t xml:space="preserve">7321.81.00</t>
  </si>
  <si>
    <t xml:space="preserve">7321.90.00</t>
  </si>
  <si>
    <t xml:space="preserve">8418.10.00</t>
  </si>
  <si>
    <t xml:space="preserve">Combinações de refrigeradores e congeladores ("freezers"), munidos de portas exteriores separadas</t>
  </si>
  <si>
    <t xml:space="preserve">8418.21.00</t>
  </si>
  <si>
    <t xml:space="preserve">Refrigeradores do tipo doméstico, de compressão</t>
  </si>
  <si>
    <t xml:space="preserve">8418.29.00</t>
  </si>
  <si>
    <t xml:space="preserve">Outros refrigeradores do tipo doméstico</t>
  </si>
  <si>
    <t xml:space="preserve">8418.30.00</t>
  </si>
  <si>
    <t xml:space="preserve">Congeladores ("freezers") horizontais tipo arca, de capacidade não superior a 800 litros</t>
  </si>
  <si>
    <t xml:space="preserve">8418.40.00</t>
  </si>
  <si>
    <t xml:space="preserve">Congeladores ("freezers") verticais tipo armário, de capacidade não superior a 900 litros</t>
  </si>
  <si>
    <t xml:space="preserve">8418.50</t>
  </si>
  <si>
    <t xml:space="preserve">Outros móveis (arcas, armários, vitrines, balcões e móveis semelhantes) para a conservação e exposição de produtos, que incorporem um equipamento para a produção de frio</t>
  </si>
  <si>
    <t xml:space="preserve">8418.69.9</t>
  </si>
  <si>
    <t xml:space="preserve">Mini adega e similares</t>
  </si>
  <si>
    <t xml:space="preserve">8418.69.99</t>
  </si>
  <si>
    <t xml:space="preserve">Máquinas para produção de gelo</t>
  </si>
  <si>
    <t xml:space="preserve">Partes dos refrigeradores, congeladores, mini adegas e similares, máquinas para produção de gelo e bebedouros descritos nos CEST 21.002.00, 21.003.00, 21.004.00, 21.005.00, 21.006.00, 21.007.00, 21.008.00, 21.009.00 e 21.013.00</t>
  </si>
  <si>
    <t xml:space="preserve">8421.12</t>
  </si>
  <si>
    <t xml:space="preserve">Secadoras de roupa de uso doméstico</t>
  </si>
  <si>
    <t xml:space="preserve">8421.19.90</t>
  </si>
  <si>
    <t xml:space="preserve">Outras secadoras de roupas e centrífugas de uso doméstico</t>
  </si>
  <si>
    <t xml:space="preserve">8418.69.31</t>
  </si>
  <si>
    <t xml:space="preserve">Bebedouros refrigerados para água</t>
  </si>
  <si>
    <t xml:space="preserve">Partes das secadoras de roupas e centrífugas de uso doméstico e dos aparelhos para filtrar ou depurar água, descritos nos CEST 21.011.00 e 21.012.00 e 21.098.00</t>
  </si>
  <si>
    <t xml:space="preserve">8422.11.00</t>
  </si>
  <si>
    <t xml:space="preserve">Máquinas de lavar louça do tipo doméstico e suas partes</t>
  </si>
  <si>
    <t xml:space="preserve">8422.90.10</t>
  </si>
  <si>
    <t xml:space="preserve">8443.31</t>
  </si>
  <si>
    <t xml:space="preserve">Máquinas que executem pelo menos duas das seguintes funções: impressão, cópia ou transmissão de telecópia (fax), capazes de ser conectadas a uma máquina automática para processamento de dados ou a uma rede</t>
  </si>
  <si>
    <t xml:space="preserve">8443.32</t>
  </si>
  <si>
    <t xml:space="preserve">Outras impressoras, máquinas copiadoras e telecopiadores (fax), mesmo combinados entre si, capazes de ser conectados a uma máquina automática para processamento de dados ou a uma rede</t>
  </si>
  <si>
    <t xml:space="preserve">8443.9</t>
  </si>
  <si>
    <t xml:space="preserve">Partes e acessórios de máquinas e aparelhos de impressão por meio de blocos, cilindros e outros elementos de impressão da posição 8442; e de outras impressoras, máquinas copiadoras e telecopiadores (fax), mesmo combinados entre si</t>
  </si>
  <si>
    <t xml:space="preserve">8450.11.00</t>
  </si>
  <si>
    <t xml:space="preserve">Máquinas de lavar roupa, mesmo com dispositivos de secagem, de uso doméstico, de capacidade não superior a 10 kg, em peso de roupa seca, inteiramente automáticas</t>
  </si>
  <si>
    <t xml:space="preserve">8450.12.00</t>
  </si>
  <si>
    <t xml:space="preserve">Outras máquinas de lavar roupa, mesmo com dispositivos de secagem, de uso doméstico, com secador centrífugo incorporado</t>
  </si>
  <si>
    <t xml:space="preserve">8450.19.00</t>
  </si>
  <si>
    <t xml:space="preserve">Outras máquinas de lavar roupa, mesmo com dispositivos de secagem, de uso doméstico</t>
  </si>
  <si>
    <t xml:space="preserve">8450.20</t>
  </si>
  <si>
    <t xml:space="preserve">Máquinas de lavar roupa, mesmo com dispositivos de secagem, de uso doméstico, de capacidade superior a 10 kg, em peso de roupa seca</t>
  </si>
  <si>
    <t xml:space="preserve">8450.90</t>
  </si>
  <si>
    <t xml:space="preserve">Partes de máquinas de lavar roupa, mesmo com dispositivos de secagem, de uso doméstico</t>
  </si>
  <si>
    <t xml:space="preserve">8451.21.00</t>
  </si>
  <si>
    <t xml:space="preserve">Máquinas de secar de uso doméstico de capacidade não superior a 10 kg, em peso de roupa seca</t>
  </si>
  <si>
    <t xml:space="preserve">8451.29.90</t>
  </si>
  <si>
    <t xml:space="preserve">Outras máquinas de secar de uso doméstico</t>
  </si>
  <si>
    <t xml:space="preserve">8451.90</t>
  </si>
  <si>
    <t xml:space="preserve">Partes de máquinas de secar de uso doméstico</t>
  </si>
  <si>
    <t xml:space="preserve">8452.10.00</t>
  </si>
  <si>
    <t xml:space="preserve">Máquinas de costura de uso doméstico</t>
  </si>
  <si>
    <t xml:space="preserve">8471.30</t>
  </si>
  <si>
    <t xml:space="preserve">Máquinas automáticas para processamento de dados, portáteis, de peso não superior a 10 kg, contendo pelo menos uma unidade central de processamento, um teclado e uma tela</t>
  </si>
  <si>
    <t xml:space="preserve">8471.4</t>
  </si>
  <si>
    <t xml:space="preserve">Outras máquinas automáticas para processamento de dados</t>
  </si>
  <si>
    <t xml:space="preserve">8471.50.10</t>
  </si>
  <si>
    <t xml:space="preserve">Unidades de processamento, de pequena capacidade, exceto as das subposições 8471.41 ou 8471.49, podendo conter, no mesmo corpo, um ou dois dos seguintes tipos de unidades: unidade de memória, unidade de entrada e unidade de saída; baseadas em microprocessadores, com capacidade de instalação, dentro do mesmo gabinete, de unidades de memória da subposição 8471.70, podendo conter múltiplos conectores de expansão ("slots"), e valor FOB inferior ou igual a US$ 12.500,00, por unidade</t>
  </si>
  <si>
    <t xml:space="preserve">8471.60.5</t>
  </si>
  <si>
    <t xml:space="preserve">Unidades de entrada, exceto as classificadas no código 8471.60.54</t>
  </si>
  <si>
    <t xml:space="preserve">8471.60.90</t>
  </si>
  <si>
    <t xml:space="preserve">Outras unidades de entrada ou de saída, podendo conter, no mesmo corpo, unidades de memória</t>
  </si>
  <si>
    <t xml:space="preserve">8471.70</t>
  </si>
  <si>
    <t xml:space="preserve">Unidades de memória(Nova redação dada à coluna MVA pela Port.065/2020)</t>
  </si>
  <si>
    <t xml:space="preserve">8471.90</t>
  </si>
  <si>
    <t xml:space="preserve">Outras máquinas automáticas para processamento de dados e suas unidades; leitores magnéticos ou ópticos, máquinas para registrar dados em suporte sob forma codificada, e máquinas para processamento desses dados, não especificadas nem compreendidas em outras posições(Nova redação dada à coluna MVA pela Port.065/2020)</t>
  </si>
  <si>
    <t xml:space="preserve">8473.30</t>
  </si>
  <si>
    <t xml:space="preserve">Partes e acessórios das máquinas da posição 84.71(Nova redação dada à coluna MVA pela Port.065/2020)</t>
  </si>
  <si>
    <t xml:space="preserve">8504.3</t>
  </si>
  <si>
    <t xml:space="preserve">Outros transformadores, exceto os classificados nos códigos 8504.33.00 e 8504.34.00</t>
  </si>
  <si>
    <t xml:space="preserve">8504.40.10</t>
  </si>
  <si>
    <t xml:space="preserve">Carregadores de acumuladores</t>
  </si>
  <si>
    <t xml:space="preserve">8504.40.40</t>
  </si>
  <si>
    <t xml:space="preserve">Equipamentos de alimentação ininterrupta de energia (UPS ou "no break")</t>
  </si>
  <si>
    <t xml:space="preserve">8507.80.00</t>
  </si>
  <si>
    <t xml:space="preserve">Outros acumuladores</t>
  </si>
  <si>
    <t xml:space="preserve">8508</t>
  </si>
  <si>
    <t xml:space="preserve">Aspiradores</t>
  </si>
  <si>
    <t xml:space="preserve">8509</t>
  </si>
  <si>
    <t xml:space="preserve">Aparelhos eletromecânicos de motor elétrico incorporado, de uso doméstico e suas partes</t>
  </si>
  <si>
    <t xml:space="preserve">8509.80.10</t>
  </si>
  <si>
    <t xml:space="preserve">Enceradeiras</t>
  </si>
  <si>
    <t xml:space="preserve">8516.10.00</t>
  </si>
  <si>
    <t xml:space="preserve">Chaleiras elétricas</t>
  </si>
  <si>
    <t xml:space="preserve">8516.40.00</t>
  </si>
  <si>
    <t xml:space="preserve">Ferros elétricos de passar</t>
  </si>
  <si>
    <t xml:space="preserve">8516.50.00</t>
  </si>
  <si>
    <t xml:space="preserve">Fornos de micro-ondas</t>
  </si>
  <si>
    <t xml:space="preserve">8516.60.00</t>
  </si>
  <si>
    <t xml:space="preserve">Outros fornos; fogareiros (incluídas as chapas de cocção), grelhas e assadeiras, exceto os portáteis</t>
  </si>
  <si>
    <t xml:space="preserve">Outros fornos; fogareiros (incluídas as chapas de cocção), grelhas e assadeiras, portáteis</t>
  </si>
  <si>
    <t xml:space="preserve">8516.71.00</t>
  </si>
  <si>
    <t xml:space="preserve">Outros aparelhos eletrotérmicos de uso doméstico - Cafeteiras</t>
  </si>
  <si>
    <t xml:space="preserve">8516.72.00</t>
  </si>
  <si>
    <t xml:space="preserve">Outros aparelhos eletrotérmicos de uso doméstico - Torradeiras</t>
  </si>
  <si>
    <t xml:space="preserve">8516.79</t>
  </si>
  <si>
    <t xml:space="preserve">Outros aparelhos eletrotérmicos de uso doméstico</t>
  </si>
  <si>
    <t xml:space="preserve">8516.90.00</t>
  </si>
  <si>
    <t xml:space="preserve">Partes das chaleiras, ferros, fornos e outros aparelhos eletrotérmicos da posição 85.16, descritos nos CEST 21.043.00, 21.044.00, 21.045.00, 21.046.00, 21.047.00, 21.048.00, 21.049.00 e 21.050.00</t>
  </si>
  <si>
    <t xml:space="preserve">8517.11.00</t>
  </si>
  <si>
    <t xml:space="preserve">Aparelhos telefônicos por fio com unidade auscultador - microfone sem fio</t>
  </si>
  <si>
    <t xml:space="preserve">8517.12.3</t>
  </si>
  <si>
    <t xml:space="preserve">Telefones para redes celulares, exceto por satélite, os de uso automotivo e os classificados no CEST 21.053.01(Nova redação dada à coluna MVA pela Port.065/2020)</t>
  </si>
  <si>
    <t xml:space="preserve">8517.12.31</t>
  </si>
  <si>
    <t xml:space="preserve">Telefones para redes celulares portáteis, exceto por satélite</t>
  </si>
  <si>
    <t xml:space="preserve">8517.12</t>
  </si>
  <si>
    <t xml:space="preserve">Outros telefones para outras redes sem fio, exceto para redes de celulares e os de uso automotivo</t>
  </si>
  <si>
    <t xml:space="preserve">8517.18.91</t>
  </si>
  <si>
    <t xml:space="preserve">Outros aparelhos telefônicos não combinados com outros aparelhos</t>
  </si>
  <si>
    <t xml:space="preserve">8517.18.99</t>
  </si>
  <si>
    <t xml:space="preserve">Outros aparelhos telefônicos</t>
  </si>
  <si>
    <t xml:space="preserve">8517.62.5</t>
  </si>
  <si>
    <t xml:space="preserve">Aparelhos para transmissão ou recepção de voz, imagem ou outros dados em rede com fio, exceto os classificados nos códigos 8517.62.51, 8517.62.52 e 8517.62.53</t>
  </si>
  <si>
    <t xml:space="preserve">Microfones e seus suportes; alto-falantes, mesmo montados nos seus receptáculos, fones de ouvido (auscultadores), mesmo combinados com microfone e conjuntos ou sortidos constituídos por um microfone e um ou mais alto-falantes, amplificadores elétricos de audiofrequência, aparelhos elétricos de amplificação de som; suas partes e acessórios; exceto os de uso automotivo</t>
  </si>
  <si>
    <t xml:space="preserve">8519</t>
  </si>
  <si>
    <t xml:space="preserve">Aparelhos de radiodifusão suscetíveis de funcionarem sem fonte externa de energia. Aparelhos de gravação de som; aparelhos de reprodução de som; aparelhos de gravação e de reprodução de som; partes e acessórios; exceto os de uso automotivo</t>
  </si>
  <si>
    <t xml:space="preserve">8522</t>
  </si>
  <si>
    <t xml:space="preserve">8527.1</t>
  </si>
  <si>
    <t xml:space="preserve">8519.81.90</t>
  </si>
  <si>
    <t xml:space="preserve">Outros aparelhos de gravação de som; aparelhos de reprodução de som; aparelhos de gravação e de reprodução de som; partes e acessórios; exceto os de uso automotivo</t>
  </si>
  <si>
    <t xml:space="preserve">8521.90.10</t>
  </si>
  <si>
    <t xml:space="preserve">Gravador-reprodutor e editor de imagem e som, em discos, por meio magnético, óptico ou optomagnético, exceto de uso automotivo</t>
  </si>
  <si>
    <t xml:space="preserve">Outros aparelhos videofônicos de gravação ou reprodução, mesmo incorporando um receptor de sinais videofônicos, exceto os de uso automotivo</t>
  </si>
  <si>
    <t xml:space="preserve">8523.51.10</t>
  </si>
  <si>
    <t xml:space="preserve">Cartões de memória ("memorycards")</t>
  </si>
  <si>
    <t xml:space="preserve">8523.52.00</t>
  </si>
  <si>
    <t xml:space="preserve">Cartões inteligentes ("smartcards"), exceto o item classificado no CEST 21.064.00</t>
  </si>
  <si>
    <t xml:space="preserve">Cartões inteligentes ("sim cards")</t>
  </si>
  <si>
    <t xml:space="preserve">8525.80.2</t>
  </si>
  <si>
    <t xml:space="preserve">Câmeras fotográficas digitais e câmeras de vídeo e suas partes</t>
  </si>
  <si>
    <t xml:space="preserve">8527.9</t>
  </si>
  <si>
    <t xml:space="preserve">Outros aparelhos receptores para radiodifusão, mesmo combinados num invólucro, com um aparelho de gravação ou de reprodução de som, ou com um relógio, inclusive caixa acústica para Home Theaters classificados na posição 8518</t>
  </si>
  <si>
    <t xml:space="preserve">8528.49.29</t>
  </si>
  <si>
    <t xml:space="preserve">Monitores e projetores que não incorporem aparelhos receptores de televisão, policromáticos</t>
  </si>
  <si>
    <t xml:space="preserve">8528.59.20</t>
  </si>
  <si>
    <t xml:space="preserve">8528.69</t>
  </si>
  <si>
    <t xml:space="preserve">8528.62.00</t>
  </si>
  <si>
    <t xml:space="preserve">Projetores capazes de serem conectados diretamente a uma máquina automática para processamento de dados da posição 84.71 e concebidos para serem utilizados com esta máquina</t>
  </si>
  <si>
    <t xml:space="preserve">8528.52.20</t>
  </si>
  <si>
    <t xml:space="preserve">Outros monitores capazes de serem conectados diretamente a uma máquina automática para processamento de dados da posição 84.71 e concebidos para serem utilizados com esta máquina, policromáticos</t>
  </si>
  <si>
    <t xml:space="preserve">8528.7</t>
  </si>
  <si>
    <t xml:space="preserve">Aparelhos receptores de televisão, mesmo que incorporem um aparelho receptor de radiodifusão ou um aparelho de gravação ou reprodução de som ou de imagens - Televisores de CRT (tubo de raios catódicos)</t>
  </si>
  <si>
    <t xml:space="preserve">Aparelhos receptores de televisão, mesmo que incorporem um aparelho receptor de radiodifusão ou um aparelho de gravação ou reprodução de som ou de imagens - Televisores de LCD (Display de Cristal Líquido)</t>
  </si>
  <si>
    <t xml:space="preserve">Aparelhos receptores de televisão, mesmo que incorporem um aparelho receptor de radiodifusão ou um aparelho de gravação ou reprodução de som ou de imagens - Televisores de Plasma</t>
  </si>
  <si>
    <t xml:space="preserve">Outros aparelhos receptores de televisão não dotados de monitores ou display de vídeo</t>
  </si>
  <si>
    <t xml:space="preserve">Outros aparelhos receptores de televisão não relacionados nos CEST 21.069.00, 21.070.00, 21.071.00 e 21.072.00</t>
  </si>
  <si>
    <t xml:space="preserve">9006.59</t>
  </si>
  <si>
    <t xml:space="preserve">Câmeras fotográficas dos tipos utilizadas para preparação de clichês ou cilindros de impressão</t>
  </si>
  <si>
    <t xml:space="preserve">9006.40.00</t>
  </si>
  <si>
    <t xml:space="preserve">Câmeras fotográficas para filmes de revelação e copiagem instantâneas</t>
  </si>
  <si>
    <t xml:space="preserve">9018.90.50</t>
  </si>
  <si>
    <t xml:space="preserve">Aparelhos de diatermia</t>
  </si>
  <si>
    <t xml:space="preserve">9019.10.00</t>
  </si>
  <si>
    <t xml:space="preserve">Aparelhos de massagem</t>
  </si>
  <si>
    <t xml:space="preserve">9032.89.11</t>
  </si>
  <si>
    <t xml:space="preserve">Reguladores de voltagem eletrônicos</t>
  </si>
  <si>
    <t xml:space="preserve">9504.50.00</t>
  </si>
  <si>
    <t xml:space="preserve">Consoles e máquinas de jogos de vídeo, exceto os classificados na subposição 9504.30</t>
  </si>
  <si>
    <t xml:space="preserve">8517.62.1</t>
  </si>
  <si>
    <t xml:space="preserve">Multiplexadores e concentradores</t>
  </si>
  <si>
    <t xml:space="preserve">8517.62.22</t>
  </si>
  <si>
    <t xml:space="preserve">Centrais automáticas privadas, de capacidade inferior ou igual a 25 ramais</t>
  </si>
  <si>
    <t xml:space="preserve">8517.62.39</t>
  </si>
  <si>
    <t xml:space="preserve">Outros aparelhos para comutação</t>
  </si>
  <si>
    <t xml:space="preserve">8517.62.4</t>
  </si>
  <si>
    <t xml:space="preserve">Roteadores digitais, em redes com ou sem fio(Nova redação dada à coluna MVA pela Port.065/2020)</t>
  </si>
  <si>
    <t xml:space="preserve">8517.62.62</t>
  </si>
  <si>
    <t xml:space="preserve">Aparelhos emissores com receptor incorporado de sistema troncalizado ("trunking"), de tecnologia celular</t>
  </si>
  <si>
    <t xml:space="preserve">8517.62.9</t>
  </si>
  <si>
    <t xml:space="preserve">Outros aparelhos de recepção, conversão e transmissão ou regeneração de voz, imagens ou outros dados, incluindo os aparelhos de comutação e roteamento</t>
  </si>
  <si>
    <t xml:space="preserve">8517.70.21</t>
  </si>
  <si>
    <t xml:space="preserve">Antenas próprias para telefones celulares portáteis, exceto as telescópicas</t>
  </si>
  <si>
    <t xml:space="preserve">8214.90</t>
  </si>
  <si>
    <t xml:space="preserve">Aparelhos ou máquinas de barbear, máquinas de cortar o cabelo ou de tosquiar e aparelhos de depilar, e suas partes</t>
  </si>
  <si>
    <t xml:space="preserve">8510</t>
  </si>
  <si>
    <t xml:space="preserve">8414.5</t>
  </si>
  <si>
    <t xml:space="preserve">Ventiladores, exceto os de uso agrícola</t>
  </si>
  <si>
    <t xml:space="preserve">Ventiladores de uso agrícola</t>
  </si>
  <si>
    <t xml:space="preserve">8414.60.00</t>
  </si>
  <si>
    <t xml:space="preserve">Coifas com dimensão horizontal máxima não superior a 120 cm</t>
  </si>
  <si>
    <t xml:space="preserve">8414.90.20</t>
  </si>
  <si>
    <t xml:space="preserve">Partes de ventiladores ou coifas aspirantes</t>
  </si>
  <si>
    <t xml:space="preserve">8415.10</t>
  </si>
  <si>
    <t xml:space="preserve">Máquinas e aparelhos de ar condicionado contendo um ventilador motorizado e dispositivos próprios para modificar a temperatura e a umidade, incluídos as máquinas e aparelhos em que a umidade não seja regulável separadamente</t>
  </si>
  <si>
    <t xml:space="preserve">8415.8</t>
  </si>
  <si>
    <t xml:space="preserve">8415.10.11</t>
  </si>
  <si>
    <t xml:space="preserve">Aparelhos de ar-condicionado tipo Split System (sistema com elementos separados) com unidade externa e interna</t>
  </si>
  <si>
    <t xml:space="preserve">8415.10.19</t>
  </si>
  <si>
    <t xml:space="preserve">Aparelhos de ar-condicionado com capacidade inferior ou igual a 30.000 frigorias/hora</t>
  </si>
  <si>
    <t xml:space="preserve">8415.10.90</t>
  </si>
  <si>
    <t xml:space="preserve">Aparelhos de ar-condicionado com capacidade acima de 30.000 frigorias/hora</t>
  </si>
  <si>
    <t xml:space="preserve">8415.90.10</t>
  </si>
  <si>
    <t xml:space="preserve">Unidades evaporadoras (internas) de aparelho de ar-condicionado do tipo Split System (sistema com elementos separados), com capacidade inferior ou igual a 30.000 frigorias/hora</t>
  </si>
  <si>
    <t xml:space="preserve">8415.90.20</t>
  </si>
  <si>
    <t xml:space="preserve">Unidades condensadoras (externas) de aparelho de ar-condicionado do tipo Split System (sistema com elementos separados), com capacidade inferior ou igual a 30.000 frigorias/hora</t>
  </si>
  <si>
    <t xml:space="preserve">8421.21.00</t>
  </si>
  <si>
    <t xml:space="preserve">Aparelhos elétricos para filtrar ou depurar água (purificadores de água refrigerados), exceto os itens classificados no CEST 21.098.01</t>
  </si>
  <si>
    <t xml:space="preserve">Outros aparelhos elétricos para filtrar ou depurar água</t>
  </si>
  <si>
    <t xml:space="preserve">8424.30.10</t>
  </si>
  <si>
    <t xml:space="preserve">Lavadora de alta pressão e suas partes</t>
  </si>
  <si>
    <t xml:space="preserve">8424.30.90</t>
  </si>
  <si>
    <t xml:space="preserve">8467.21.00</t>
  </si>
  <si>
    <t xml:space="preserve">Furadeiras elétricas</t>
  </si>
  <si>
    <t xml:space="preserve">8516.2</t>
  </si>
  <si>
    <t xml:space="preserve">Aparelhos elétricos para aquecimento de ambientes</t>
  </si>
  <si>
    <t xml:space="preserve">8516.31.00</t>
  </si>
  <si>
    <t xml:space="preserve">Secadores de cabelo</t>
  </si>
  <si>
    <t xml:space="preserve">8516.32.00</t>
  </si>
  <si>
    <t xml:space="preserve">Outros aparelhos para arranjos do cabelo</t>
  </si>
  <si>
    <t xml:space="preserve">8527</t>
  </si>
  <si>
    <t xml:space="preserve">Aparelhos receptores para radiodifusão, mesmo combinados num mesmo invólucro, com um aparelho de gravação ou de reprodução de som, ou com um relógio, exceto os classificados na posição 8527.1, 8527.2 e 8527.9 que sejam de uso automotivo</t>
  </si>
  <si>
    <t xml:space="preserve">8479.60.00</t>
  </si>
  <si>
    <t xml:space="preserve">Climatizadores de ar</t>
  </si>
  <si>
    <t xml:space="preserve">8415.90.90</t>
  </si>
  <si>
    <t xml:space="preserve">Outras partes para máquinas e aparelhos de ar-condicionado que contenham um ventilador motorizado e dispositivos próprios para modificar a temperatura e a umidade, incluindo as máquinas e aparelhos em que a umidade não seja regulável separadamente</t>
  </si>
  <si>
    <t xml:space="preserve">8525.80.19</t>
  </si>
  <si>
    <t xml:space="preserve">Câmeras de televisão e suas partes</t>
  </si>
  <si>
    <t xml:space="preserve">8423.10.00</t>
  </si>
  <si>
    <t xml:space="preserve">Balanças de uso doméstico</t>
  </si>
  <si>
    <t xml:space="preserve">Tubos e válvulas, eletrônicos, de cátodo quente, cátodo frio ou fotocátodo (por exemplo, tubos e válvulas, de vácuo, de vapor ou de gás, ampolas retificadoras de vapor de mercúrio, tubos catódicos, tubos e válvulas para câmeras de televisão)</t>
  </si>
  <si>
    <t xml:space="preserve">8517</t>
  </si>
  <si>
    <t xml:space="preserve">Aparelhos elétricos para telefonia; outros aparelhos para transmissão ou recepção de voz, imagens ou outros dados, incluídos os aparelhos para comunicação em redes por fio ou redes sem fio (tal como uma rede local (LAN) ou uma rede de área estendida (WAN), incluídas suas partes, exceto os de uso automotivo e os classificados nos códigos 8517.62.51, 8517.62.52 e 8517.62.53</t>
  </si>
  <si>
    <t xml:space="preserve">Interfones, seus acessórios, tomadas e "plugs"</t>
  </si>
  <si>
    <t xml:space="preserve">8529</t>
  </si>
  <si>
    <t xml:space="preserve">Partes reconhecíveis como exclusiva ou principalmente destinadas aos aparelhos das posições 8525 a 8528; exceto as de uso automotivo</t>
  </si>
  <si>
    <t xml:space="preserve">8531</t>
  </si>
  <si>
    <t xml:space="preserve">Aparelhos elétricos de sinalização acústica ou visual (por exemplo, campainhas, sirenes, quadros indicadores, aparelhos de alarme para proteção contra roubo ou incêndio); exceto os de uso automotivo e os classificados nas posições 8531.10 e 8531.80.00.</t>
  </si>
  <si>
    <t xml:space="preserve">8531.10</t>
  </si>
  <si>
    <t xml:space="preserve">Aparelhos elétricos de alarme, para proteção contra roubo ou incêndio e aparelhos semelhantes, exceto os de uso automotivo</t>
  </si>
  <si>
    <t xml:space="preserve">8531.80.00</t>
  </si>
  <si>
    <t xml:space="preserve">Outros aparelhos de sinalização acústica ou visual, exceto os de uso automotivo</t>
  </si>
  <si>
    <t xml:space="preserve">Circuitos impressos, exceto os de uso automotivo</t>
  </si>
  <si>
    <t xml:space="preserve">8541.40.11</t>
  </si>
  <si>
    <t xml:space="preserve">Diodos emissores de luz (LED), exceto diodos "laser"</t>
  </si>
  <si>
    <t xml:space="preserve">8541.40.21</t>
  </si>
  <si>
    <t xml:space="preserve">8541.40.22</t>
  </si>
  <si>
    <t xml:space="preserve">8543.70.92</t>
  </si>
  <si>
    <t xml:space="preserve">Eletrificadores de cercas eletrônicos</t>
  </si>
  <si>
    <t xml:space="preserve">9030.3</t>
  </si>
  <si>
    <t xml:space="preserve">Aparelhos e instrumentos para medida ou controle da tensão, intensidade, resistência ou da potência, sem dispositivo registrador; exceto os de uso automotivo</t>
  </si>
  <si>
    <t xml:space="preserve">9030.89</t>
  </si>
  <si>
    <t xml:space="preserve">Analisadores lógicos de circuitos digitais, de espectro de frequência, frequencímetros, fasímetros, e outros instrumentos e aparelhos de controle de grandezas elétricas e detecção</t>
  </si>
  <si>
    <t xml:space="preserve">9107.00</t>
  </si>
  <si>
    <t xml:space="preserve">Interruptores horários e outros aparelhos que permitam acionar um mecanismo em tempo determinado, munidos de maquinismo de aparelhos de relojoaria ou de motor síncrono</t>
  </si>
  <si>
    <t xml:space="preserve">9405</t>
  </si>
  <si>
    <t xml:space="preserve">Aparelhos de iluminação (incluídos os projetores) e suas partes, não especificados nem compreendidos em outras posições; anúncios, cartazes ou tabuletas e placas indicadoras luminosos, e artigos semelhantes, contendo uma fonte luminosa fixa permanente, e suas partes não especificadas nem compreendidas em outras posições, com exceção dos itens classificados nos CEST 21.123.00, 21.124.00 e 21.125.00</t>
  </si>
  <si>
    <t xml:space="preserve">9405.10</t>
  </si>
  <si>
    <t xml:space="preserve">Lustres e outros aparelhos elétricos de iluminação, próprios para serem suspensos ou fixados no teto ou na parede, exceto os dos tipos utilizados na iluminação pública; e suas partes</t>
  </si>
  <si>
    <t xml:space="preserve">9405.9</t>
  </si>
  <si>
    <t xml:space="preserve">9405.20.00</t>
  </si>
  <si>
    <t xml:space="preserve">Abajures de cabeceiras, de escritório e lampadários de interior, elétricos e suas partes</t>
  </si>
  <si>
    <t xml:space="preserve">9405.40</t>
  </si>
  <si>
    <t xml:space="preserve">Outros aparelhos elétricos de iluminação e suas partes</t>
  </si>
  <si>
    <t xml:space="preserve">8542.31.90</t>
  </si>
  <si>
    <t xml:space="preserve">Microprocessador</t>
  </si>
  <si>
    <t xml:space="preserve">2309</t>
  </si>
  <si>
    <t xml:space="preserve">Ração tipo "pet" para animais domésticos</t>
  </si>
  <si>
    <t xml:space="preserve">XVI - RAÇÕES PARA ANIMAIS DOMÉSTICOS</t>
  </si>
  <si>
    <t xml:space="preserve">1806</t>
  </si>
  <si>
    <t xml:space="preserve">Preparados para fabricação de sorvete em máquina</t>
  </si>
  <si>
    <t xml:space="preserve">XVII - SORVETES E PREPARADOS PARA FABRICAÇÃO DE SORVETES EM MÁQUINAS</t>
  </si>
  <si>
    <t xml:space="preserve">1901</t>
  </si>
  <si>
    <t xml:space="preserve">2106</t>
  </si>
  <si>
    <t xml:space="preserve">3208</t>
  </si>
  <si>
    <t xml:space="preserve">Tintas, vernizes</t>
  </si>
  <si>
    <t xml:space="preserve">XVIII - TINTAS E VERNIZES</t>
  </si>
  <si>
    <t xml:space="preserve">3209</t>
  </si>
  <si>
    <t xml:space="preserve">3210.00</t>
  </si>
  <si>
    <t xml:space="preserve">2821</t>
  </si>
  <si>
    <t xml:space="preserve">Xadrez e pós assemelhados, exceto pigmentos à base de dióxido de titânio classificados no código 3206.11.19</t>
  </si>
  <si>
    <t xml:space="preserve">3204.17.00</t>
  </si>
  <si>
    <t xml:space="preserve">3206</t>
  </si>
  <si>
    <t xml:space="preserve">3204</t>
  </si>
  <si>
    <t xml:space="preserve">Corantes para aplicação em bases, tintas e vernizes</t>
  </si>
  <si>
    <t xml:space="preserve">3205.00.00</t>
  </si>
  <si>
    <t xml:space="preserve">3212</t>
  </si>
  <si>
    <t xml:space="preserve">8431.49.2</t>
  </si>
  <si>
    <t xml:space="preserve">2105.00</t>
  </si>
  <si>
    <t xml:space="preserve">Sorvetes de qualquer espécie</t>
  </si>
  <si>
    <t xml:space="preserve">2402</t>
  </si>
  <si>
    <t xml:space="preserve">Charutos, cigarrilhas e cigarros, de tabaco ou dos seus sucedâneos</t>
  </si>
  <si>
    <t xml:space="preserve">XIX - CIGARROS E OUTROS PRODUTOS DERIVADOS DO FUMO</t>
  </si>
  <si>
    <t xml:space="preserve">2403.1</t>
  </si>
  <si>
    <t xml:space="preserve">Tabaco para fumar, mesmo contendo sucedâneos de tabaco em qualquer proporção</t>
  </si>
  <si>
    <t xml:space="preserve">3003</t>
  </si>
  <si>
    <t xml:space="preserve">Medicamentos de referência - positiva, exceto para uso veterinário</t>
  </si>
  <si>
    <t xml:space="preserve">IX-A - MEDICAMENTOS DE USO HUMANO E OUTROS PRODUTOS FARMACÊUTICOS PARA USO HUMANO OU VETERINÁRIO</t>
  </si>
  <si>
    <t xml:space="preserve">3004</t>
  </si>
  <si>
    <t xml:space="preserve">Medicamentos de referência - negativa, exceto para uso veterinário</t>
  </si>
  <si>
    <t xml:space="preserve">Medicamentos de referência - neutra, exceto para uso veterinário</t>
  </si>
  <si>
    <t xml:space="preserve">Medicamentos genérico - positiva, exceto para uso veterinário</t>
  </si>
  <si>
    <t xml:space="preserve">Medicamentos genérico - negativa, exceto para uso veterinário</t>
  </si>
  <si>
    <t xml:space="preserve">Medicamentos genérico - neutra, exceto para uso veterinário</t>
  </si>
  <si>
    <t xml:space="preserve">Medicamentos similar - positiva, exceto para uso veterinário</t>
  </si>
  <si>
    <t xml:space="preserve">Medicamentos similar - negativa, exceto para uso veterinário</t>
  </si>
  <si>
    <t xml:space="preserve">Medicamentos similar - neutra, exceto para uso veterinário</t>
  </si>
  <si>
    <t xml:space="preserve">Outros tipos de medicamentos - positiva, exceto para uso veterinário</t>
  </si>
  <si>
    <t xml:space="preserve">Outros tipos de medicamentos - negativa, exceto para uso veterinário</t>
  </si>
  <si>
    <t xml:space="preserve">Outros tipos de medicamentos - neutra, exceto para uso veterinário</t>
  </si>
  <si>
    <t xml:space="preserve">3006.60.00</t>
  </si>
  <si>
    <t xml:space="preserve">Preparações químicas contraceptivas de referência, à base de hormônios, de outros produtos da posição 29.37 ou de espermicidas - positiva</t>
  </si>
  <si>
    <t xml:space="preserve">Preparações químicas contraceptivas de referência, à base de hormônios, de outros produtos da posição 29.37 ou de espermicidas - negativa</t>
  </si>
  <si>
    <t xml:space="preserve">Preparações químicas contraceptivas genérico, à base de hormônios, de outros produtos da posição 29.37 ou de espermicidas - positiva</t>
  </si>
  <si>
    <t xml:space="preserve">Preparações químicas contraceptivas genérico, à base de hormônios, de outros produtos da posição 29.37 ou de espermicidas - negativa</t>
  </si>
  <si>
    <t xml:space="preserve">Preparações químicas contraceptivas similar, à base de hormônios, de outros produtos da posição 29.37 ou de espermicidas - positiva</t>
  </si>
  <si>
    <t xml:space="preserve">Preparações químicas contraceptivas similar, à base de hormônios, de outros produtos da posição 29.37 ou de espermicidas - negativa</t>
  </si>
  <si>
    <t xml:space="preserve">2936</t>
  </si>
  <si>
    <t xml:space="preserve">Provitaminas e vitaminas, naturais ou reproduzidas por síntese (incluídos os concentrados naturais), bem como os seus derivados utilizados principalmente como vitaminas, misturados ou não entre si, mesmo em quaisquer soluções - neutra</t>
  </si>
  <si>
    <t xml:space="preserve">3006.30</t>
  </si>
  <si>
    <t xml:space="preserve">Preparações opacificantes (contrastantes) para exames radiográficos e reagentes de diagnóstico concebidos para serem administrados ao paciente - positiva</t>
  </si>
  <si>
    <t xml:space="preserve">Preparações opacificantes (contrastantes) para exames radiográficos e reagentes de diagnóstico concebidos para serem administrados ao paciente - negativa</t>
  </si>
  <si>
    <t xml:space="preserve">3002</t>
  </si>
  <si>
    <t xml:space="preserve">Antissoro, outras frações do sangue, produtos imunológicos modificados, mesmo obtidos por via biotecnológica, exceto para uso veterinário - positiva</t>
  </si>
  <si>
    <t xml:space="preserve">Antissoro, outras frações do sangue, produtos imunológicos modificados, mesmo obtidos por via biotecnológica, exceto para uso veterinário - negativa</t>
  </si>
  <si>
    <t xml:space="preserve">Vacinas e produtos semelhantes, exceto para uso veterinário - positiva</t>
  </si>
  <si>
    <t xml:space="preserve">Vacinas e produtos semelhantes, exceto para uso veterinário - negativa</t>
  </si>
  <si>
    <t xml:space="preserve">3005.10.10</t>
  </si>
  <si>
    <t xml:space="preserve">Curativos (pensos) adesivos e outros artigos com uma camada adesiva, impregnados ou recobertos de substâncias farmacêuticas - Lista Positiva</t>
  </si>
  <si>
    <t xml:space="preserve">Curativos (pensos) adesivos e outros artigos com uma camada adesiva, impregnados ou recobertos de substâncias farmacêuticas - Lista Negativa</t>
  </si>
  <si>
    <t xml:space="preserve">3005</t>
  </si>
  <si>
    <t xml:space="preserve">Algodão, atadura, esparadrapo, gazes, pensos, sinapismos, e outros, acondicionados para venda a retalho para usos medicinais, cirúrgicos ou dentários, não impregnados ou recobertos de substâncias farmacêuticas - Lista Neutra</t>
  </si>
  <si>
    <t xml:space="preserve">4015.11.00</t>
  </si>
  <si>
    <t xml:space="preserve">Luvas cirúrgicas e luvas de procedimento - neutra</t>
  </si>
  <si>
    <t xml:space="preserve">4015.19.00</t>
  </si>
  <si>
    <t xml:space="preserve">4014.10.00</t>
  </si>
  <si>
    <t xml:space="preserve">Preservativo - neutra</t>
  </si>
  <si>
    <t xml:space="preserve">9018.31</t>
  </si>
  <si>
    <t xml:space="preserve">Seringas, mesmo com agulhas - neutra</t>
  </si>
  <si>
    <t xml:space="preserve">9018.32.1</t>
  </si>
  <si>
    <t xml:space="preserve">Agulhas para seringas - neutra</t>
  </si>
  <si>
    <t xml:space="preserve">Contraceptivos (dispositivos intrauterinos - DIU) - neutra</t>
  </si>
  <si>
    <t xml:space="preserve">9018.90.99</t>
  </si>
  <si>
    <t xml:space="preserve">4802.20.90</t>
  </si>
  <si>
    <t xml:space="preserve">Bobina para fax</t>
  </si>
  <si>
    <t xml:space="preserve">4811.90.90</t>
  </si>
  <si>
    <t xml:space="preserve">Brasil</t>
  </si>
  <si>
    <t xml:space="preserve">Acesso à informação </t>
  </si>
  <si>
    <t xml:space="preserve">Participe</t>
  </si>
  <si>
    <t xml:space="preserve">Serviços</t>
  </si>
  <si>
    <t xml:space="preserve">Legislação</t>
  </si>
  <si>
    <t xml:space="preserve">Canais</t>
  </si>
  <si>
    <t xml:space="preserve">Ir para o conteúdo 1 </t>
  </si>
  <si>
    <t xml:space="preserve">Ir para o menu 2 </t>
  </si>
  <si>
    <t xml:space="preserve">Ir para a busca 3 </t>
  </si>
  <si>
    <t xml:space="preserve">Ir para o rodapé 4 </t>
  </si>
  <si>
    <t xml:space="preserve">Acessibilidade</t>
  </si>
  <si>
    <t xml:space="preserve">Alto Contraste</t>
  </si>
  <si>
    <t xml:space="preserve">Mapa do Site</t>
  </si>
  <si>
    <t xml:space="preserve">Conselho Nacional de Política Fazendária</t>
  </si>
  <si>
    <t xml:space="preserve">CONFAZ</t>
  </si>
  <si>
    <t xml:space="preserve">MINISTÉRIO DA ECONOMIA </t>
  </si>
  <si>
    <t xml:space="preserve">Buscar no portal Buscar no portal</t>
  </si>
  <si>
    <t xml:space="preserve">Links</t>
  </si>
  <si>
    <t xml:space="preserve">Fale conosco</t>
  </si>
  <si>
    <t xml:space="preserve">Ambiente Restrito</t>
  </si>
  <si>
    <r>
      <rPr>
        <sz val="10"/>
        <color theme="1"/>
        <rFont val="Aptos Narrow"/>
        <family val="2"/>
        <charset val="1"/>
      </rPr>
      <t xml:space="preserve">Você está aqui: Página Inicial</t>
    </r>
    <r>
      <rPr>
        <sz val="11"/>
        <color theme="1"/>
        <rFont val="Arial"/>
        <family val="2"/>
        <charset val="1"/>
      </rPr>
      <t xml:space="preserve"> &gt; </t>
    </r>
    <r>
      <rPr>
        <sz val="10"/>
        <color theme="1"/>
        <rFont val="Aptos Narrow"/>
        <family val="2"/>
        <charset val="1"/>
      </rPr>
      <t xml:space="preserve">Legislação </t>
    </r>
    <r>
      <rPr>
        <sz val="11"/>
        <color theme="1"/>
        <rFont val="Arial"/>
        <family val="2"/>
        <charset val="1"/>
      </rPr>
      <t xml:space="preserve">&gt; </t>
    </r>
    <r>
      <rPr>
        <sz val="10"/>
        <color theme="1"/>
        <rFont val="Aptos Narrow"/>
        <family val="2"/>
        <charset val="1"/>
      </rPr>
      <t xml:space="preserve">Convênios ICMS</t>
    </r>
    <r>
      <rPr>
        <sz val="11"/>
        <color theme="1"/>
        <rFont val="Arial"/>
        <family val="2"/>
        <charset val="1"/>
      </rPr>
      <t xml:space="preserve"> &gt; </t>
    </r>
    <r>
      <rPr>
        <sz val="10"/>
        <color theme="1"/>
        <rFont val="Aptos Narrow"/>
        <family val="2"/>
        <charset val="1"/>
      </rPr>
      <t xml:space="preserve">1991</t>
    </r>
    <r>
      <rPr>
        <sz val="11"/>
        <color theme="1"/>
        <rFont val="Arial"/>
        <family val="2"/>
        <charset val="1"/>
      </rPr>
      <t xml:space="preserve"> &gt; </t>
    </r>
    <r>
      <rPr>
        <sz val="10"/>
        <color theme="1"/>
        <rFont val="Aptos Narrow"/>
        <family val="2"/>
        <charset val="1"/>
      </rPr>
      <t xml:space="preserve">CONVÊNIO ICMS 52/91</t>
    </r>
    <r>
      <rPr>
        <sz val="11"/>
        <color theme="1"/>
        <rFont val="Arial"/>
        <family val="2"/>
        <charset val="1"/>
      </rPr>
      <t xml:space="preserve"> </t>
    </r>
  </si>
  <si>
    <t xml:space="preserve">Menu</t>
  </si>
  <si>
    <t xml:space="preserve">Menu de Apoio </t>
  </si>
  <si>
    <t xml:space="preserve">Competência </t>
  </si>
  <si>
    <t xml:space="preserve">Histórico </t>
  </si>
  <si>
    <t xml:space="preserve">Organograma </t>
  </si>
  <si>
    <t xml:space="preserve">Quem é Quem </t>
  </si>
  <si>
    <t xml:space="preserve">Secretarias de Fazenda, Finanças e Tributação </t>
  </si>
  <si>
    <t xml:space="preserve">Grupos de Trabalho </t>
  </si>
  <si>
    <t xml:space="preserve">Corregedorias </t>
  </si>
  <si>
    <t xml:space="preserve">Legislação </t>
  </si>
  <si>
    <t xml:space="preserve">Substituição Tributária </t>
  </si>
  <si>
    <t xml:space="preserve">Certificado Registro/Depósito CV ICMS 190/17 </t>
  </si>
  <si>
    <t xml:space="preserve">Convênios ICMS </t>
  </si>
  <si>
    <t xml:space="preserve">CONVÊNIO ICMS 1/91 </t>
  </si>
  <si>
    <t xml:space="preserve">CONVÊNIO ICMS 2/91 </t>
  </si>
  <si>
    <t xml:space="preserve">CONVÊNIO ICMS 3/91 </t>
  </si>
  <si>
    <t xml:space="preserve">CONVÊNIO ICMS 4/91 </t>
  </si>
  <si>
    <t xml:space="preserve">CONVÊNIO ICMS 5/91 </t>
  </si>
  <si>
    <t xml:space="preserve">CONVÊNIO ICMS 6/91 </t>
  </si>
  <si>
    <t xml:space="preserve">CONVÊNIO ICMS 7/91 </t>
  </si>
  <si>
    <t xml:space="preserve">CONVÊNIO ICMS 8/91 </t>
  </si>
  <si>
    <t xml:space="preserve">CONVÊNIO ICMS 9/91 </t>
  </si>
  <si>
    <t xml:space="preserve">CONVÊNIO ICMS 10/91 </t>
  </si>
  <si>
    <t xml:space="preserve">CONVÊNIO ICMS 11/91 </t>
  </si>
  <si>
    <t xml:space="preserve">CONVÊNIO ICMS 12/91 </t>
  </si>
  <si>
    <t xml:space="preserve">CONVÊNIO ICMS 13/91 </t>
  </si>
  <si>
    <t xml:space="preserve">CONVÊNIO ICMS 14/91 </t>
  </si>
  <si>
    <t xml:space="preserve">CONVÊNIO ICMS 15/91 </t>
  </si>
  <si>
    <t xml:space="preserve">CONVÊNIO ICMS 16/91 </t>
  </si>
  <si>
    <t xml:space="preserve">CONVÊNIO ICMS 17/91 </t>
  </si>
  <si>
    <t xml:space="preserve">CONVÊNIO ICMS 19/91 </t>
  </si>
  <si>
    <t xml:space="preserve">CONVÊNIO ICMS 20/91 </t>
  </si>
  <si>
    <t xml:space="preserve">CONVÊNIO ICMS 21/91 </t>
  </si>
  <si>
    <t xml:space="preserve">CONVÊNIO ICMS 22/91 </t>
  </si>
  <si>
    <t xml:space="preserve">CONVÊNIO ICMS 23/91 </t>
  </si>
  <si>
    <t xml:space="preserve">CONVÊNIO ICMS 24/91 </t>
  </si>
  <si>
    <t xml:space="preserve">CONVÊNIO ICMS 25/91 </t>
  </si>
  <si>
    <t xml:space="preserve">CONVÊNIO ICMS 06/91 </t>
  </si>
  <si>
    <t xml:space="preserve">CONVÊNIO ICMS 27/91 </t>
  </si>
  <si>
    <t xml:space="preserve">CONVÊNIO ICMS 28/91 </t>
  </si>
  <si>
    <t xml:space="preserve">CONVÊNIO ICMS 29/91 </t>
  </si>
  <si>
    <t xml:space="preserve">CONVÊNIO ICMS 30/91 </t>
  </si>
  <si>
    <t xml:space="preserve">CONVÊNIO ICMS 031/91 </t>
  </si>
  <si>
    <t xml:space="preserve">CONVÊNIO ICMS 32/91 </t>
  </si>
  <si>
    <t xml:space="preserve">CONVÊNIO ICMS 33/91 </t>
  </si>
  <si>
    <t xml:space="preserve">CONVÊNIO ICMS 34/91 </t>
  </si>
  <si>
    <t xml:space="preserve">CONVÊNIO ICMS 35/91 </t>
  </si>
  <si>
    <t xml:space="preserve">CONVÊNIO ICMS 36/91 </t>
  </si>
  <si>
    <t xml:space="preserve">CONVÊNIO ICMS 37/91 </t>
  </si>
  <si>
    <t xml:space="preserve">CONVÊNIO ICMS 38/91 </t>
  </si>
  <si>
    <t xml:space="preserve">CONVÊNIO ICMS 39/91 </t>
  </si>
  <si>
    <t xml:space="preserve">CONVÊNIO ICMS 40/91 </t>
  </si>
  <si>
    <t xml:space="preserve">CONVÊNIO ICMS 41/91 </t>
  </si>
  <si>
    <t xml:space="preserve">CONVÊNIO ICMS 42/91 </t>
  </si>
  <si>
    <t xml:space="preserve">CONVÊNIO ICMS 43/91 </t>
  </si>
  <si>
    <t xml:space="preserve">CONVÊNIO ICMS 44/91 </t>
  </si>
  <si>
    <t xml:space="preserve">CONVÊNIO ICMS 45/91 </t>
  </si>
  <si>
    <t xml:space="preserve">CONVÊNIO ICMS 46/91 </t>
  </si>
  <si>
    <t xml:space="preserve">CONVÊNIO ICMS 47/91 </t>
  </si>
  <si>
    <t xml:space="preserve">CONVÊNIO ICMS 48/91 </t>
  </si>
  <si>
    <t xml:space="preserve">CONVÊNIO ICMS 49/91 </t>
  </si>
  <si>
    <t xml:space="preserve">CONVÊNIO ICMS 50/91 </t>
  </si>
  <si>
    <t xml:space="preserve">CONVÊNIO ICMS 51/91 </t>
  </si>
  <si>
    <t xml:space="preserve">CONVÊNIO ICMS 52/91 </t>
  </si>
  <si>
    <t xml:space="preserve">CONVÊNIO ICMS 53/91 </t>
  </si>
  <si>
    <t xml:space="preserve">CONVÊNIO ICMS 54/91 </t>
  </si>
  <si>
    <t xml:space="preserve">CONVÊNIO ICMS 55/91 </t>
  </si>
  <si>
    <t xml:space="preserve">CONVÊNIO ICMS 56/91 </t>
  </si>
  <si>
    <t xml:space="preserve">CONVÊNIO ICMS 57/91 </t>
  </si>
  <si>
    <t xml:space="preserve">CONVÊNIO ICMS 58/91 </t>
  </si>
  <si>
    <t xml:space="preserve">CONVÊNIO ICMS 59/91 </t>
  </si>
  <si>
    <t xml:space="preserve">CONVÊNIO ICMS 60/91 </t>
  </si>
  <si>
    <t xml:space="preserve">CONVÊNIO ICMS 61/91 </t>
  </si>
  <si>
    <t xml:space="preserve">CONVÊNIO ICMS 62/91 </t>
  </si>
  <si>
    <t xml:space="preserve">CONVÊNIO ICMS 63/91 </t>
  </si>
  <si>
    <t xml:space="preserve">CONVÊNIO ICMS 64/91 </t>
  </si>
  <si>
    <t xml:space="preserve">CONVÊNIO ICMS 65/91 </t>
  </si>
  <si>
    <t xml:space="preserve">CONVÊNIO ICMS 66/91 </t>
  </si>
  <si>
    <t xml:space="preserve">CONVÊNIO ICMS 67/91 </t>
  </si>
  <si>
    <t xml:space="preserve">CONVÊNIO ICMS 68/91 </t>
  </si>
  <si>
    <t xml:space="preserve">CONVÊNIO ICMS 69/91 </t>
  </si>
  <si>
    <t xml:space="preserve">CONVÊNIO ICMS 70/91 </t>
  </si>
  <si>
    <t xml:space="preserve">CONVÊNIO ICMS 71/91 </t>
  </si>
  <si>
    <t xml:space="preserve">CONVÊNIO ICMS 72/91 </t>
  </si>
  <si>
    <t xml:space="preserve">CONVÊNIO ICMS 73/91 </t>
  </si>
  <si>
    <t xml:space="preserve">CONVÊNIO ICMS 74/91 </t>
  </si>
  <si>
    <t xml:space="preserve">CONVÊNIO ICMS 75/91 </t>
  </si>
  <si>
    <t xml:space="preserve">CONVÊNIO ICMS 76/91 </t>
  </si>
  <si>
    <t xml:space="preserve">CONVÊNIO ICMS 77/91 </t>
  </si>
  <si>
    <t xml:space="preserve">CONVÊNIO ICMS 78/91 </t>
  </si>
  <si>
    <t xml:space="preserve">CONVÊNIO ICMS 79/91 </t>
  </si>
  <si>
    <t xml:space="preserve">CONVÊNIO ICMS 80/91 </t>
  </si>
  <si>
    <t xml:space="preserve">CONVÊNIO ICMS 81/91 </t>
  </si>
  <si>
    <t xml:space="preserve">CONVÊNIO ICMS 82/91 </t>
  </si>
  <si>
    <t xml:space="preserve">CONVÊNIO ICMS 83/91 </t>
  </si>
  <si>
    <t xml:space="preserve">CONVÊNIO ICMS 84/91 </t>
  </si>
  <si>
    <t xml:space="preserve">CONVÊNIO ICMS 85/91 </t>
  </si>
  <si>
    <t xml:space="preserve">CONVÊNIO ICMS 86/91 </t>
  </si>
  <si>
    <t xml:space="preserve">CONVÊNIO ICMS 87/91 </t>
  </si>
  <si>
    <t xml:space="preserve">CONVÊNIO ICMS 88/91 </t>
  </si>
  <si>
    <t xml:space="preserve">CONVÊNIO ICMS 89/91 </t>
  </si>
  <si>
    <t xml:space="preserve">CONVÊNIO ICMS 90/91 </t>
  </si>
  <si>
    <t xml:space="preserve">CONVÊNIO ICMS 91/91 </t>
  </si>
  <si>
    <t xml:space="preserve">CONVÊNIO ICMS 92/91 </t>
  </si>
  <si>
    <t xml:space="preserve">CONVÊNIO ICMS 93/91 </t>
  </si>
  <si>
    <t xml:space="preserve">CONVÊNIO ICMS 94/91 </t>
  </si>
  <si>
    <t xml:space="preserve">CONVÊNIO ICMS 95/91 </t>
  </si>
  <si>
    <t xml:space="preserve">CONVÊNIO ICMS 18/91 </t>
  </si>
  <si>
    <t xml:space="preserve">Convênios ECF </t>
  </si>
  <si>
    <t xml:space="preserve">Convênios ARRECADAÇÃO </t>
  </si>
  <si>
    <t xml:space="preserve">Convênios de Cooperação / Outros </t>
  </si>
  <si>
    <t xml:space="preserve">Ajustes SINIEF </t>
  </si>
  <si>
    <t xml:space="preserve">Atos COTEPE/ICMS </t>
  </si>
  <si>
    <t xml:space="preserve">Atos Declaratórios </t>
  </si>
  <si>
    <t xml:space="preserve">Atos PMPF </t>
  </si>
  <si>
    <t xml:space="preserve">Atos MVA </t>
  </si>
  <si>
    <t xml:space="preserve">Despachos </t>
  </si>
  <si>
    <t xml:space="preserve">Protocolos ICMS </t>
  </si>
  <si>
    <t xml:space="preserve">Protocolos ECF </t>
  </si>
  <si>
    <t xml:space="preserve">Protocolos IPVA </t>
  </si>
  <si>
    <t xml:space="preserve">Resoluções </t>
  </si>
  <si>
    <t xml:space="preserve">Regimentos </t>
  </si>
  <si>
    <t xml:space="preserve">Orgãos / Empresas Credenciadas (os) </t>
  </si>
  <si>
    <t xml:space="preserve">Manuais </t>
  </si>
  <si>
    <t xml:space="preserve">Outros </t>
  </si>
  <si>
    <t xml:space="preserve">Acesso a Informação </t>
  </si>
  <si>
    <t xml:space="preserve">Ações e programas </t>
  </si>
  <si>
    <t xml:space="preserve">Servidores </t>
  </si>
  <si>
    <t xml:space="preserve">Serviço de Informação ao Cidadão - SIC </t>
  </si>
  <si>
    <t xml:space="preserve">e-SIC </t>
  </si>
  <si>
    <t xml:space="preserve">Info</t>
  </si>
  <si>
    <t xml:space="preserve">CONVÊNIO ICMS 52/91</t>
  </si>
  <si>
    <t xml:space="preserve">Tweet Tweet</t>
  </si>
  <si>
    <t xml:space="preserve">Concede redução da base de cálculo nas operações com equipamentos industriais e implementos agrícolas.</t>
  </si>
  <si>
    <t xml:space="preserve">Imprimir </t>
  </si>
  <si>
    <t xml:space="preserve">Publicação DOU de 30.09.91.</t>
  </si>
  <si>
    <t xml:space="preserve">Retificação DOU de 11.10.91 e 04.12.91.</t>
  </si>
  <si>
    <t xml:space="preserve">Ratificação Nacional DOU de 17.10.91, pelo Ato COTEPE/ICMS 08/91.</t>
  </si>
  <si>
    <t xml:space="preserve">Alterado pelos Convs. ICMS 87/91, 90/91, 08/92, 13/92, 45/92, 109/92, 02/93, 65/93, 11/94, 72/94, 74/95, 63/96, 74/96, 101/96, 21/97, 111/97, 01/00, 47/01, 102/05, 157/06, 112/08, 89/09, 51/10, 55/10, 140/10, 182/10, 27/12, 96/12, 69/13, 70/13, 95/13, 123/13, 158/13, 154/15, 01/16, 113/17, 129/19, 30/20, 115/20, 146/20, 165/21.</t>
  </si>
  <si>
    <t xml:space="preserve">Vide Convs. ICMS 79/91, 88/92, 02/93.</t>
  </si>
  <si>
    <t xml:space="preserve">Prorrogado, até 31.12.93, pelo Conv. ICMS 148/92.</t>
  </si>
  <si>
    <t xml:space="preserve">Prorrogado, até 30.04.95, pelo Conv. ICMS 124/93.</t>
  </si>
  <si>
    <t xml:space="preserve">Prorrogado, até 30.04.96, pelo Conv. ICMS 22/95.</t>
  </si>
  <si>
    <t xml:space="preserve">Prorrogado, até 30.04.97, pelo Conv. ICMS 21/96.</t>
  </si>
  <si>
    <t xml:space="preserve">Prorrogado, até 30.04.98, exceto a cláusula terceira, pelo Conv. ICMS 21/97.</t>
  </si>
  <si>
    <t xml:space="preserve">Prorrogado, até 30.04.99, pelo Conv. ICMS 23/98.</t>
  </si>
  <si>
    <t xml:space="preserve">Prorrogado, até 30.04.01, pelo Conv. ICMS 05/99.</t>
  </si>
  <si>
    <t xml:space="preserve">Prorrogado, até 31.12.02, pelo Conv. ICMS 10/01.</t>
  </si>
  <si>
    <t xml:space="preserve">Vide Conv. ICMS 113/98, que autoriza o RN e SE a revogarem o benefício concedido.</t>
  </si>
  <si>
    <t xml:space="preserve">Prorrogado, até 30.04.03, pelo Conv. ICMS 158/02.</t>
  </si>
  <si>
    <t xml:space="preserve">Prorrogado, até 30.04.04, pelo Conv. ICMS 30/03.</t>
  </si>
  <si>
    <t xml:space="preserve">Prorrogado, até 31.10.07, pelo Conv. ICMS 10/04.</t>
  </si>
  <si>
    <t xml:space="preserve">Vide convalidação das operações com as mercadorias descritas no item 22 do Anexo II, pelo Conv. ICMS 157/06, no período de 22.07.04 a 08.01.07.</t>
  </si>
  <si>
    <t xml:space="preserve">Prorrogado, até 31.12.07, pelo Conv. ICMS 124/07.</t>
  </si>
  <si>
    <t xml:space="preserve">Prorrogado, até 30.04.08, pelo Conv. ICMS 149/07.</t>
  </si>
  <si>
    <t xml:space="preserve">Prorrogado, até 31.07.08, pelo Conv. ICMS 53/08.</t>
  </si>
  <si>
    <t xml:space="preserve">Prorrogado, até 31.12.08, pelo Conv. ICMS 91/08.</t>
  </si>
  <si>
    <t xml:space="preserve">Prorrogado, até 31.07.09, pelo Conv. ICMS 138/08.</t>
  </si>
  <si>
    <t xml:space="preserve">Prorrogado, até 31.12.09, pelo Conv. ICMS 69/09.</t>
  </si>
  <si>
    <t xml:space="preserve">Prorrogado, até 31.01.10, pelo Conv. ICMS 119/09.</t>
  </si>
  <si>
    <t xml:space="preserve">Prorrogado, até 31.12.12, pelo Conv. ICMS 01/10.</t>
  </si>
  <si>
    <t xml:space="preserve">Vide cláusula quarta do Conv. ICMS 51/10.</t>
  </si>
  <si>
    <t xml:space="preserve">Vide Convênio ICMS 112/10, que altera o Anexo I do Convênio ICMS 89/09.</t>
  </si>
  <si>
    <t xml:space="preserve">Prorrogado, até 31.07.13, pelo Conv. ICMS 101/12.</t>
  </si>
  <si>
    <t xml:space="preserve">Prorrogado, até 31.07.14, pelo Conv. ICMS 14/13.</t>
  </si>
  <si>
    <t xml:space="preserve">Prorrogado, até 31.05.15, pelo Conv. ICMS 191/13.</t>
  </si>
  <si>
    <t xml:space="preserve">Prorrogado, até 31.12.15, pelo Conv. ICMS 27/15.</t>
  </si>
  <si>
    <t xml:space="preserve">Prorrogado, até 30.06.17, pelo Conv. ICMS 154/15.</t>
  </si>
  <si>
    <t xml:space="preserve">Prorrogado, até 30.09.19, pelo Conv. ICMS 49/17.</t>
  </si>
  <si>
    <t xml:space="preserve">Vide cláusula terceira do Conv. ICMS 49/17, quanto a observância das disposições do Conv. ICMS 42/16, no que couber.</t>
  </si>
  <si>
    <t xml:space="preserve">Prorrogado, até 30.04.20, pelo Conv. ICMS 133/19.</t>
  </si>
  <si>
    <t xml:space="preserve">Prorrogado, até 31.12.20, pelo Conv. ICMS 22/20.</t>
  </si>
  <si>
    <t xml:space="preserve">Prorrogado até 31.03.21, pelo Conv. ICMS 133/20.</t>
  </si>
  <si>
    <t xml:space="preserve">Prorrogado até 31.03.22, pelo Conv. ICMS 28/21.</t>
  </si>
  <si>
    <t xml:space="preserve">Prorrogado, até 30.04.24, pelo Conv. ICMS 178/21.</t>
  </si>
  <si>
    <r>
      <rPr>
        <b val="true"/>
        <sz val="10"/>
        <color theme="1"/>
        <rFont val="Arial"/>
        <family val="2"/>
        <charset val="1"/>
      </rPr>
      <t xml:space="preserve">O Ministro da Economia, Fazenda e Planejamento e os Secretários de Fazenda, Economia ou Finanças dos Estados e do Distrito Federal,</t>
    </r>
    <r>
      <rPr>
        <sz val="10"/>
        <color theme="1"/>
        <rFont val="Arial"/>
        <family val="2"/>
        <charset val="1"/>
      </rPr>
      <t xml:space="preserve"> na 64ª Reunião Ordinária do Conselho Nacional de Política Fazendária, realizada em Brasília, DF, no dia 26 de setembro de 1991, tendo em vista o disposto na Lei Complementar n° 24, de 07 de janeiro de 1975, resolvem celebrar o seguinte</t>
    </r>
  </si>
  <si>
    <t xml:space="preserve">CONVÊNIO</t>
  </si>
  <si>
    <t xml:space="preserve">Nova redação à cláusula primeira pelo Conv. ICMS 01/00, efeitos a partir de 01.08.00.</t>
  </si>
  <si>
    <r>
      <rPr>
        <b val="true"/>
        <sz val="10"/>
        <color theme="1"/>
        <rFont val="Arial"/>
        <family val="2"/>
        <charset val="1"/>
      </rPr>
      <t xml:space="preserve">Cláusula primeira</t>
    </r>
    <r>
      <rPr>
        <sz val="10"/>
        <color theme="1"/>
        <rFont val="Arial"/>
        <family val="2"/>
        <charset val="1"/>
      </rPr>
      <t xml:space="preserve"> Fica reduzida a base de cálculo do ICMS nas operações com máquinas, aparelhos e equipamentos industriais arrolados no Anexo I deste Convênio, de forma que a carga tributária seja equivalente aos percentuais a seguir:</t>
    </r>
  </si>
  <si>
    <t xml:space="preserve">I - nas operações interestaduais:</t>
  </si>
  <si>
    <t xml:space="preserve">a) nas operações de saída dos Estados das Regiões Sul e Sudeste, exclusive Espírito Santo, com destino aos Estados das Regiões Norte, Nordeste e Centro-Oeste ou ao Estado do Espírito Santo, 5,14% (cinco inteiros e catorze centésimos por cento);</t>
  </si>
  <si>
    <t xml:space="preserve">b) nas demais operações interestaduais, 8,80% (oito inteiros e oitenta centésimos por cento).</t>
  </si>
  <si>
    <t xml:space="preserve">Nova redação dada ao inciso II da cláusula primeira pelo Conv. ICMS 154/15, efeitos a partir de 30.12.15.</t>
  </si>
  <si>
    <t xml:space="preserve">II - nas operações internas, 8,80% (oito inteiros e oitenta centésimos por cento).</t>
  </si>
  <si>
    <t xml:space="preserve">Redação anterior dada ao inciso II da cláusula primeira pelo Conv. ICMS 01/00, efeitos de 01.08.00 a 29.12.15.</t>
  </si>
  <si>
    <t xml:space="preserve">II - nas operações interestaduais com consumidor ou usuário final, não contribuintes do ICMS, e nas operações internas, 8,80% (oito inteiros e oitenta centésimos por cento).</t>
  </si>
  <si>
    <t xml:space="preserve">Redação original, efeitos até 31.07.00:</t>
  </si>
  <si>
    <t xml:space="preserve">Cláusula primeira Fica reduzida a base de cálculo do ICMS nas operações com máquinas, aparelhos e equipamentos industriais, arrolados no Anexo I deste Convênio, de forma que a carga tributária seja equivalente aos percentuais a seguir:</t>
  </si>
  <si>
    <t xml:space="preserve">a) nas operações de saída dos Estados das Regiões Sul e Sudeste, exclusive Espírito Santo, com destino aos Estados das Regiões Norte, Nordeste e Centro-Oeste ou ao Estado do Espírito, 6,42% (seis inteiros e quarenta e dois centésimos por cento);</t>
  </si>
  <si>
    <t xml:space="preserve">b) nas demais operações interestaduais, 11% (onze por cento).</t>
  </si>
  <si>
    <t xml:space="preserve">Redação anterior dada ao inciso II da cláusula primeira pelo Conv. ICMS 13/92, efeitos de 17.10.91 a 31.07.00:</t>
  </si>
  <si>
    <t xml:space="preserve">II - nas operações interestaduais com consumidor ou usuário final, não contribuintes do ICMS, e nas operações internas, 11% (onze por cento).</t>
  </si>
  <si>
    <t xml:space="preserve">Redação original, efeitos até 16.10.91:</t>
  </si>
  <si>
    <t xml:space="preserve">II - nas operações internas, 11% (onze por cento).</t>
  </si>
  <si>
    <t xml:space="preserve">Nova redação dada à cláusula segunda pelo Conv. ICMS 01/00, efeitos a partir de 01.08.00.</t>
  </si>
  <si>
    <r>
      <rPr>
        <b val="true"/>
        <sz val="10"/>
        <color theme="1"/>
        <rFont val="Arial"/>
        <family val="2"/>
        <charset val="1"/>
      </rPr>
      <t xml:space="preserve">Cláusula segunda</t>
    </r>
    <r>
      <rPr>
        <sz val="10"/>
        <color theme="1"/>
        <rFont val="Arial"/>
        <family val="2"/>
        <charset val="1"/>
      </rPr>
      <t xml:space="preserve"> Fica reduzida a base de cálculo do ICMS nas operações com máquinas e implementos agrícolas arrolados no Anexo II deste Convênio, de forma que a carga tributária seja equivalente aos percentuais a seguir:</t>
    </r>
  </si>
  <si>
    <t xml:space="preserve">a) nas operações de saída dos Estados das Regiões Sul e Sudeste, exclusive Espírito Santo, com destino aos Estados das Regiões Norte, Nordeste e Centro-Oeste ou ao Estado do Espírito Santo, 4,1% (quatro inteiros e um décimo por cento):</t>
  </si>
  <si>
    <t xml:space="preserve">b) nas demais operações interestaduais, 7,0% (sete por cento).</t>
  </si>
  <si>
    <t xml:space="preserve">Nova redação dada ao inciso II da cláusula segunda pelo Conv. ICMS 154/15, efeitos a partir de 30.12.15.</t>
  </si>
  <si>
    <t xml:space="preserve">II - nas operações internas, 5,60% (cinco inteiros e sessenta centésimos por cento);</t>
  </si>
  <si>
    <t xml:space="preserve">Redação anterior dada ao inciso II da cláusula segunda pelo Conv. ICMS 01/00, efeitos de 01.08.00 a 29.12.15.</t>
  </si>
  <si>
    <t xml:space="preserve">II - nas operações interestaduais com consumidor ou usuário final, não contribuintes do ICMS, e nas operações internas, 5,60% (cinco inteiros e sessenta centésimos por cento).</t>
  </si>
  <si>
    <t xml:space="preserve">Redação anterior dada à cláusula segunda pelo Conv. ICMS 65/93, efeitos de 04.10.93 a 31.07.00.</t>
  </si>
  <si>
    <t xml:space="preserve">Cláusula segunda Fica reduzida a base de cálculo do ICMS nas operações com máquinas e implementos agrícolas, arrolados no Anexo II deste Convênio, de forma que a carga tributária seja equivalente aos percentuais a seguir:</t>
  </si>
  <si>
    <t xml:space="preserve">a) nas operações de saída dos Estados das Regiões Sul e Sudeste, exclusive Espírito Santo, com destino aos Estados das Regiões Norte, Nordeste e Centro-Oeste ou ao Estado do Espírito Santo, 5,1% (cinco inteiros e um décimo por cento);</t>
  </si>
  <si>
    <t xml:space="preserve">b) nas demais operações interestaduais, 8,75% (oito inteiros e setenta e cinco centésimos por cento);</t>
  </si>
  <si>
    <t xml:space="preserve">II - nas operações interestaduais com consumidor ou usuário final, não contribuintes do ICMS, e nas operações internas, 7% (sete por cento).</t>
  </si>
  <si>
    <t xml:space="preserve">Redação original, efeitos até 03.10.93:</t>
  </si>
  <si>
    <t xml:space="preserve">a) nas operações de saída dos Estados das Regiões Sudeste, exclusive Espírito Santo e Sul, com destino aos Estados das Regiões Norte, Nordeste e Centro-Oeste ou ao Estado do Espírito Santo, 6,42% (seis inteiros e quarenta e dois centésimos por cento);</t>
  </si>
  <si>
    <t xml:space="preserve">b) nas demais operações interestaduais, 11% (onze por cento);</t>
  </si>
  <si>
    <t xml:space="preserve">Redação anterior dada ao inciso II da cláusula segunda pelo Conv. ICMS 13/92, efeitos de 17.10.91 a 03.10.93:</t>
  </si>
  <si>
    <t xml:space="preserve">II - nas operações interestaduais com consumidor ou usuário final, não contribuintes do ICMS, e nas operações internas, 8,8% (oito inteiros e oito décimos por cento).</t>
  </si>
  <si>
    <t xml:space="preserve">II - nas operações internas, 8,8%.</t>
  </si>
  <si>
    <t xml:space="preserve">Revogada a cláusula terceira pelo Conv. ICMS 21/97, efeitos a partir de 01.05.97.</t>
  </si>
  <si>
    <r>
      <rPr>
        <b val="true"/>
        <sz val="10"/>
        <color theme="1"/>
        <rFont val="Arial"/>
        <family val="2"/>
        <charset val="1"/>
      </rPr>
      <t xml:space="preserve">Cláusula terceira</t>
    </r>
    <r>
      <rPr>
        <sz val="10"/>
        <color theme="1"/>
        <rFont val="Arial"/>
        <family val="2"/>
        <charset val="1"/>
      </rPr>
      <t xml:space="preserve"> REVOGADA</t>
    </r>
  </si>
  <si>
    <t xml:space="preserve">Redação original, efeitos até 30.04.97.</t>
  </si>
  <si>
    <t xml:space="preserve">Cláusula terceira Poderão os Estados e o Distrito Federal permitir que estabelecimento industrial adquirente dos produtos objeto da Cláusula primeira se credite de até 20% (vinte por cento) do imposto pago na operação, divididos em parcelas iguais, durante 12 (doze) meses.</t>
  </si>
  <si>
    <t xml:space="preserve">Parágrafo único. A fruição do benefício previsto nesta Cláusula se fará com observância das condições e forma estabelecidas pela unidade da Federação concedente.</t>
  </si>
  <si>
    <t xml:space="preserve">Acrescida a cláusula quarta pelo Conv. 87/91, efeitos a partir de 17.10.91.</t>
  </si>
  <si>
    <r>
      <rPr>
        <b val="true"/>
        <sz val="10"/>
        <color theme="1"/>
        <rFont val="Arial"/>
        <family val="2"/>
        <charset val="1"/>
      </rPr>
      <t xml:space="preserve">Cláusula quarta</t>
    </r>
    <r>
      <rPr>
        <sz val="10"/>
        <color theme="1"/>
        <rFont val="Arial"/>
        <family val="2"/>
        <charset val="1"/>
      </rPr>
      <t xml:space="preserve"> Fica dispensado o estorno do crédito do imposto relativo à entrada de mercadoria cuja operação subseqüente seja beneficiada pela redução da base de cálculo de que trata o presente Convênio.</t>
    </r>
  </si>
  <si>
    <t xml:space="preserve">Renumerado o parágrafo único para § 1º da cláusula segunda pelo Conv. ICMS 165/21, efeitos a partir de 26.10.21.</t>
  </si>
  <si>
    <t xml:space="preserve">§1º. Não se aplicam as disposições desta cláusula aos Estados de Piauí e Sergipe.</t>
  </si>
  <si>
    <t xml:space="preserve">Redação anterior dada ao parágrafo único da cláusula quarta pelo Conv. ICMS 1/16, efeitos de 01.01.16.até xx.xx.21.</t>
  </si>
  <si>
    <t xml:space="preserve">Parágrafo único. Não se aplicam as disposições desta cláusula aos Estados de Piauí e Sergipe.</t>
  </si>
  <si>
    <t xml:space="preserve">Redação anterior dada ao parágrafo único da cláusula quarta pelo Conv. ICMS 123/13, efeitos de 07.11.13 a 31.12.15.</t>
  </si>
  <si>
    <t xml:space="preserve">Parágrafo único. Não se aplicam as disposições desta cláusula, aos Estados de Mato Grosso, Piauí e Sergipe.</t>
  </si>
  <si>
    <t xml:space="preserve">Acrescido o parágrafo único à cláusula quarta pelo Conv. 69/13, efeitos de 01.10.13 a 06.11.13.</t>
  </si>
  <si>
    <t xml:space="preserve">Parágrafo único. Não se aplicam as disposições desta cláusula, ao Estado de Mato Grosso.</t>
  </si>
  <si>
    <t xml:space="preserve">Acrescidoo §2º pelo Conv. 165/21, efeitos a partir de 26.10.21.</t>
  </si>
  <si>
    <t xml:space="preserve">§ 2º Os Estados do Paraná, Rio Grande do Sul e Santa Catarina ficam autorizados a não aplicar o disposto no “caput”.</t>
  </si>
  <si>
    <t xml:space="preserve">Acrescida a cláusula quinta pelo Conv. 87/91, efeitos a partir de 17.10.91.</t>
  </si>
  <si>
    <r>
      <rPr>
        <b val="true"/>
        <sz val="10"/>
        <color theme="1"/>
        <rFont val="Arial"/>
        <family val="2"/>
        <charset val="1"/>
      </rPr>
      <t xml:space="preserve">Cláusula quinta</t>
    </r>
    <r>
      <rPr>
        <sz val="10"/>
        <color theme="1"/>
        <rFont val="Arial"/>
        <family val="2"/>
        <charset val="1"/>
      </rPr>
      <t xml:space="preserve"> Para efeito de exigência do ICMS devido em razão do diferencial de alíquota, o Estado onde se localiza o destinatário dos produtos de que trata este Convênio reduzirá a base de cálculo do imposto de tal forma que a carga tributária total corresponda aos percentuais estabelecidos nas Cláusulas primeira e segunda para as respectivas operações internas.</t>
    </r>
  </si>
  <si>
    <t xml:space="preserve">Revogado o parágrafo único da cláusula quinta pelo Conv. ICMS 1/16, efeitos a partir de 01.01.16.</t>
  </si>
  <si>
    <t xml:space="preserve">Parágrafo único. REVOGADO</t>
  </si>
  <si>
    <t xml:space="preserve">Acrescido o parágrafo único à cláusula quinta pelo Conv. 69/13, efeitos de 01.10.13 a 31.12.16.</t>
  </si>
  <si>
    <t xml:space="preserve">Renumerada a cláusula quarta para cláusula sexta pelo Conv. ICMS 87/91, efeitos a partir de 17.10.91.</t>
  </si>
  <si>
    <r>
      <rPr>
        <b val="true"/>
        <sz val="10"/>
        <color theme="1"/>
        <rFont val="Arial"/>
        <family val="2"/>
        <charset val="1"/>
      </rPr>
      <t xml:space="preserve">Cláusula sexta</t>
    </r>
    <r>
      <rPr>
        <sz val="10"/>
        <color theme="1"/>
        <rFont val="Arial"/>
        <family val="2"/>
        <charset val="1"/>
      </rPr>
      <t xml:space="preserve"> Este Convênio entra em vigor na data da publicação de sua ratificação nacional, produzindo efeitos até 31 de dezembro de 1992.</t>
    </r>
  </si>
  <si>
    <t xml:space="preserve">Brasília, DF, 26 de setembro de 1991.</t>
  </si>
  <si>
    <t xml:space="preserve">Nova redação dada ao Anexo I pelo Conv. ICMS 89/09, efeitos a partir de 15.10.09.</t>
  </si>
  <si>
    <t xml:space="preserve">CLÁUSULA PRIMEIRA DO CONVÊNIO ICMS 52/91</t>
  </si>
  <si>
    <t xml:space="preserve">(CLÁUSULA SEGUNDA DO CONVÊNIO ICMS 52/91)</t>
  </si>
  <si>
    <t xml:space="preserve">MÁQUINAS, APARELHOS E EQUIPAMENTOS INDUSTRIAIS</t>
  </si>
  <si>
    <t xml:space="preserve">MÁQUINAS E IMPLEMENTOS AGRÍCOLAS</t>
  </si>
  <si>
    <t xml:space="preserve">ITEM</t>
  </si>
  <si>
    <t xml:space="preserve">DESCRIÇÃO</t>
  </si>
  <si>
    <t xml:space="preserve">NCM/SH</t>
  </si>
  <si>
    <t xml:space="preserve">Cabeça de poço para perfuração de poços de petróleo</t>
  </si>
  <si>
    <t xml:space="preserve">7307.19.20</t>
  </si>
  <si>
    <t xml:space="preserve">RESERVATÓRIOS, TAMBORES, LATAS E RECIPIENTES SEMELHANTES</t>
  </si>
  <si>
    <t xml:space="preserve">Ferramentas de embutir, de estampar ou de puncionar</t>
  </si>
  <si>
    <t xml:space="preserve">8207.30.00</t>
  </si>
  <si>
    <t xml:space="preserve">1.1</t>
  </si>
  <si>
    <t xml:space="preserve">Reservatórios, tambores, latas e recipientes semelhantes, de plástico, de capacidade não superior a 300 litros, para transporte de leite</t>
  </si>
  <si>
    <t xml:space="preserve">3923.90.00</t>
  </si>
  <si>
    <t xml:space="preserve">Brocas</t>
  </si>
  <si>
    <t xml:space="preserve">8207.19.00</t>
  </si>
  <si>
    <t xml:space="preserve">1.2</t>
  </si>
  <si>
    <t xml:space="preserve">Reservatórios, tambores, latas e recipientes semelhantes, de liga de alumínio, de capacidade não superior a 300 litros, para transporte de leite</t>
  </si>
  <si>
    <t xml:space="preserve">7612.90.90</t>
  </si>
  <si>
    <t xml:space="preserve">CALDEIRAS DE VAPOR, SEUS APARELHOS AUXILIARES E GERADORES DE GÁS</t>
  </si>
  <si>
    <t xml:space="preserve">Nova redação dada ao item 1.3 do Anexo II pelo Conv. ICMS 182/10, efeitos a partir de 01.03.11.</t>
  </si>
  <si>
    <t xml:space="preserve">4.1</t>
  </si>
  <si>
    <t xml:space="preserve">Caldeiras aquatubulares com produção de vapor superior a 45 toneladas por hora</t>
  </si>
  <si>
    <t xml:space="preserve">8402.11.00</t>
  </si>
  <si>
    <t xml:space="preserve">1.3</t>
  </si>
  <si>
    <t xml:space="preserve">Reservatórios, tambores, latas e recipientes semelhantes, de ferro fundido, ferro ou aço, de capacidade não superior a 300 litros, para transporte de leite</t>
  </si>
  <si>
    <t xml:space="preserve">7310.10.90,</t>
  </si>
  <si>
    <t xml:space="preserve">4.2</t>
  </si>
  <si>
    <t xml:space="preserve">Caldeiras aquatubulares com produção de vapor não superior a 45 toneladas por hora</t>
  </si>
  <si>
    <t xml:space="preserve">8402.12.00</t>
  </si>
  <si>
    <t xml:space="preserve">7310.29.10 e</t>
  </si>
  <si>
    <t xml:space="preserve">4.3</t>
  </si>
  <si>
    <t xml:space="preserve">Outras caldeiras para produção de vapor, incluídas as caldeiras mistas</t>
  </si>
  <si>
    <t xml:space="preserve">8402.19.00</t>
  </si>
  <si>
    <t xml:space="preserve">7310.29.90</t>
  </si>
  <si>
    <t xml:space="preserve">4.4</t>
  </si>
  <si>
    <t xml:space="preserve">Caldeiras denominadas 'de água superaquecida'</t>
  </si>
  <si>
    <t xml:space="preserve">8402.20.00</t>
  </si>
  <si>
    <t xml:space="preserve">Redação anterior dada ao item 1.3 do Anexo II pelo Conv. ICMS 89/09, efeitos de 15.10.09 a 28.02.11.</t>
  </si>
  <si>
    <t xml:space="preserve">APARELHOS AUXILIARES PARA CALDEIRAS DAS POSIÇÕES 84.02</t>
  </si>
  <si>
    <t xml:space="preserve">7310.10.90 e 7310.29.10</t>
  </si>
  <si>
    <t xml:space="preserve">5.1</t>
  </si>
  <si>
    <t xml:space="preserve">Aparelhos auxiliares para caldeiras das posições 84.02</t>
  </si>
  <si>
    <t xml:space="preserve">8404.10.10</t>
  </si>
  <si>
    <t xml:space="preserve">1.4</t>
  </si>
  <si>
    <t xml:space="preserve">Reservatórios, tambores, latas e recipientes semelhantes, de latão (liga de cobre e zinco), de capacidade não superior a 300 litros, para transporte de leite</t>
  </si>
  <si>
    <t xml:space="preserve">7419.99.90</t>
  </si>
  <si>
    <t xml:space="preserve">5.2</t>
  </si>
  <si>
    <t xml:space="preserve">Condensadores para máquinas a vapor</t>
  </si>
  <si>
    <t xml:space="preserve">8404.20.00</t>
  </si>
  <si>
    <t xml:space="preserve">SILOS SEM DISPOSITIVOS DE VENTILAÇÃO OU AQUECIMENTO INCORPORADOS, MESMO QUE POSSUAM TUBULAÇÕES QUE PERMITAM A INJEÇÃO DE AR PARA VENTILAÇÃO OU AQUECIMENTO</t>
  </si>
  <si>
    <t xml:space="preserve">Geradores de gás de ar (gás pobre) ou de gás de água, com ou sem depuradores; geradores de acetileno e geradores semelhantes de gás, operados a água, com ou sem depuradores</t>
  </si>
  <si>
    <t xml:space="preserve">8405.10.00</t>
  </si>
  <si>
    <t xml:space="preserve">Nova redação dada ao item 2.1 do Anexo II pelo Conv. ICMS 30/20, efeitos a partir de 01.06.2020.</t>
  </si>
  <si>
    <t xml:space="preserve">TURBINAS A VAPOR</t>
  </si>
  <si>
    <t xml:space="preserve">2.1</t>
  </si>
  <si>
    <t xml:space="preserve">Silos de matéria plástica artificial ou de lona plastificada, com capacidade superior a 300 litros</t>
  </si>
  <si>
    <t xml:space="preserve">3917.32.90</t>
  </si>
  <si>
    <t xml:space="preserve">7.1</t>
  </si>
  <si>
    <t xml:space="preserve">Turbinas para propulsão de embarcações</t>
  </si>
  <si>
    <t xml:space="preserve">8406.10.00</t>
  </si>
  <si>
    <t xml:space="preserve">7.2</t>
  </si>
  <si>
    <t xml:space="preserve">Outras de potência superior a 40MW</t>
  </si>
  <si>
    <t xml:space="preserve">8406.81.00</t>
  </si>
  <si>
    <t xml:space="preserve">7.3</t>
  </si>
  <si>
    <t xml:space="preserve">Outras de potência não superior a 40MW</t>
  </si>
  <si>
    <t xml:space="preserve">8406.82.00</t>
  </si>
  <si>
    <t xml:space="preserve">Redação original, efeitos até 31.05.2020.</t>
  </si>
  <si>
    <t xml:space="preserve">TURBINAS HIDRÁULICAS, RODAS HIDRÁULICAS E SEUS REGULADORES</t>
  </si>
  <si>
    <t xml:space="preserve">8.1</t>
  </si>
  <si>
    <t xml:space="preserve">Turbinas e rodas hidráulicas de potência não superior a 1.000kW</t>
  </si>
  <si>
    <t xml:space="preserve">8410.11.00</t>
  </si>
  <si>
    <t xml:space="preserve">2.2</t>
  </si>
  <si>
    <t xml:space="preserve">Silos de ferro ou aço para armazenamento de grãos e outras matérias sólidas</t>
  </si>
  <si>
    <t xml:space="preserve">7309.00.10</t>
  </si>
  <si>
    <t xml:space="preserve">8.2</t>
  </si>
  <si>
    <t xml:space="preserve">Turbinas e rodas hidráulicas de potência superior a 1.000kW, mas não superior a 10.000kW</t>
  </si>
  <si>
    <t xml:space="preserve">8410.12.00</t>
  </si>
  <si>
    <t xml:space="preserve">2.3</t>
  </si>
  <si>
    <t xml:space="preserve">Silos com dispositivos de ventilação ou aquecimento (ventiladores ou aquecedores) incorporados, de qualquer matéria</t>
  </si>
  <si>
    <t xml:space="preserve">8419.89.99</t>
  </si>
  <si>
    <t xml:space="preserve">8.3</t>
  </si>
  <si>
    <t xml:space="preserve">Turbinas e rodas hidráulicas de potência superior a 10.000kW</t>
  </si>
  <si>
    <t xml:space="preserve">8410.13.00</t>
  </si>
  <si>
    <t xml:space="preserve">2.4</t>
  </si>
  <si>
    <t xml:space="preserve">Silos metálicos para cereais, fixos (não transportáveis), incluídas as baterias, com mecanismos elevadores ou extratores incorporados</t>
  </si>
  <si>
    <t xml:space="preserve">8479.89.40</t>
  </si>
  <si>
    <t xml:space="preserve">8.4</t>
  </si>
  <si>
    <t xml:space="preserve">Reguladores</t>
  </si>
  <si>
    <t xml:space="preserve">8410.90.00</t>
  </si>
  <si>
    <t xml:space="preserve">2.5</t>
  </si>
  <si>
    <t xml:space="preserve">Silos pré-fabricados com estrutura de madeira e paredes exteriores constituídas essencialmente dessa matéria</t>
  </si>
  <si>
    <t xml:space="preserve">9406.00.91</t>
  </si>
  <si>
    <t xml:space="preserve">Máquinas a vapor, de êmbolos, separadas das respectivas caldeiras</t>
  </si>
  <si>
    <t xml:space="preserve">8412.80.00</t>
  </si>
  <si>
    <t xml:space="preserve">2.6</t>
  </si>
  <si>
    <t xml:space="preserve">Silos pré-fabricados com estrutura de ferro ou aço e paredes exteriores constituídas essencialmente dessa matéria</t>
  </si>
  <si>
    <t xml:space="preserve">9406.00.92</t>
  </si>
  <si>
    <t xml:space="preserve">OUTRAS BOMBAS CENTRÍFUGAS</t>
  </si>
  <si>
    <t xml:space="preserve">Troncos (bretes) de contenção bovina</t>
  </si>
  <si>
    <t xml:space="preserve">4421.90.00</t>
  </si>
  <si>
    <t xml:space="preserve">10.1</t>
  </si>
  <si>
    <t xml:space="preserve">Eletrobombas submersíveis</t>
  </si>
  <si>
    <t xml:space="preserve">OBRAS MOLDADAS, DE FERRO FUNDIDO, FERRO OU AÇO</t>
  </si>
  <si>
    <t xml:space="preserve">10.2</t>
  </si>
  <si>
    <t xml:space="preserve">Bombas centrífugas, de vazão inferior ou igual a 300 litros por minuto</t>
  </si>
  <si>
    <t xml:space="preserve">8413.70.80</t>
  </si>
  <si>
    <t xml:space="preserve">Comedouros para animais</t>
  </si>
  <si>
    <t xml:space="preserve">7326.90.90</t>
  </si>
  <si>
    <t xml:space="preserve">10.3</t>
  </si>
  <si>
    <t xml:space="preserve">Outras bombas centrífugas</t>
  </si>
  <si>
    <t xml:space="preserve">8413.70.90</t>
  </si>
  <si>
    <t xml:space="preserve">Ninhos metálicos para aves</t>
  </si>
  <si>
    <t xml:space="preserve">COMPRESSORES DE AR OU DE OUTROS GASES</t>
  </si>
  <si>
    <t xml:space="preserve">Esteiras ou lagartas especiais para proteção de pneus de tratores</t>
  </si>
  <si>
    <t xml:space="preserve">8708.70.90</t>
  </si>
  <si>
    <t xml:space="preserve">11.1</t>
  </si>
  <si>
    <t xml:space="preserve">Compressores de ar de parafuso</t>
  </si>
  <si>
    <t xml:space="preserve">8414.80.12</t>
  </si>
  <si>
    <t xml:space="preserve">PÁS, ALVIÕES, PICARETAS, ENXADAS, SACHOS, FORCADOS,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</si>
  <si>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 xml:space="preserve">11.2</t>
  </si>
  <si>
    <t xml:space="preserve">Compressores de ar de lóbulos paralelos (tipo 'Roots')</t>
  </si>
  <si>
    <t xml:space="preserve">8414.80.13</t>
  </si>
  <si>
    <t xml:space="preserve">Pás</t>
  </si>
  <si>
    <t xml:space="preserve">8201.10.00</t>
  </si>
  <si>
    <t xml:space="preserve">11.3</t>
  </si>
  <si>
    <t xml:space="preserve">Outros compressores inclusive de anel líquido</t>
  </si>
  <si>
    <t xml:space="preserve">8414.80.19</t>
  </si>
  <si>
    <t xml:space="preserve">Forcados e forquilhas</t>
  </si>
  <si>
    <t xml:space="preserve">8201.20.00</t>
  </si>
  <si>
    <t xml:space="preserve">11.4</t>
  </si>
  <si>
    <t xml:space="preserve">Compressores de gases, exceto ar, de pistão</t>
  </si>
  <si>
    <t xml:space="preserve">8414.80.31</t>
  </si>
  <si>
    <t xml:space="preserve">5.3</t>
  </si>
  <si>
    <t xml:space="preserve">Alviões, picaretas, enxadas, sachos, ancinhos e raspadeiras</t>
  </si>
  <si>
    <t xml:space="preserve">8201.30.00</t>
  </si>
  <si>
    <t xml:space="preserve">11.5</t>
  </si>
  <si>
    <t xml:space="preserve">Compressores de gases exceto ar, de parafuso</t>
  </si>
  <si>
    <t xml:space="preserve">8414.80.32</t>
  </si>
  <si>
    <t xml:space="preserve">5.4</t>
  </si>
  <si>
    <t xml:space="preserve">Machados, podões e ferramentas semelhantes com gume</t>
  </si>
  <si>
    <t xml:space="preserve">8201.40.00</t>
  </si>
  <si>
    <t xml:space="preserve">11.6</t>
  </si>
  <si>
    <t xml:space="preserve">Compressores de gases exceto ar, centrífugos, de vazão máxima inferior a 22.000m3/h</t>
  </si>
  <si>
    <t xml:space="preserve">8414.80.33</t>
  </si>
  <si>
    <t xml:space="preserve">5.5</t>
  </si>
  <si>
    <t xml:space="preserve">Tesouras de podar (incluídas as tesouras para aves) manipuladas com uma das mãos</t>
  </si>
  <si>
    <t xml:space="preserve">8201.50.00</t>
  </si>
  <si>
    <t xml:space="preserve">11.7</t>
  </si>
  <si>
    <t xml:space="preserve">Outros compressores centrífugos radiais</t>
  </si>
  <si>
    <t xml:space="preserve">8414.80.38</t>
  </si>
  <si>
    <t xml:space="preserve">5.6</t>
  </si>
  <si>
    <t xml:space="preserve">Tesouras para sebes, tesouras de podar e ferramentas semelhantes, manipuladas com as duas mãos</t>
  </si>
  <si>
    <t xml:space="preserve">8201.60.00</t>
  </si>
  <si>
    <t xml:space="preserve">11.8</t>
  </si>
  <si>
    <t xml:space="preserve">Outros compressores de gases, exceto ar, inclusive axiais</t>
  </si>
  <si>
    <t xml:space="preserve">8414.80.39</t>
  </si>
  <si>
    <t xml:space="preserve">5.7</t>
  </si>
  <si>
    <t xml:space="preserve">Outras ferramentas manuais, para agricultura, horticultura e silvicultura</t>
  </si>
  <si>
    <t xml:space="preserve">8201.90.00</t>
  </si>
  <si>
    <t xml:space="preserve">QUEIMADORES PARA ALIMENTAÇÃO DE FORNALHAS DE COMBUSTÍVEIS LÍQUIDOS, COMBUSTÍVEIS SÓLIDOS PULVERIZADOS OU DE GÁS; FORNALHAS AUTOMÁTICAS, INCLUÍDOS AS ANTEFORNALHAS, GRELHAS MECÂNICAS, DESCARREGADORES MECÂNICOS DE CINZAS E DISPOSITIVOS SEMELHANTES</t>
  </si>
  <si>
    <t xml:space="preserve">Moinhos de vento (cata-vento) destinados a bombear água</t>
  </si>
  <si>
    <t xml:space="preserve">12.1</t>
  </si>
  <si>
    <t xml:space="preserve">Queimadores de combustíveis líquidos</t>
  </si>
  <si>
    <t xml:space="preserve">8416.10.00</t>
  </si>
  <si>
    <t xml:space="preserve">DISPOSITIVOS DESTINADOS À SUSTENTAÇÃO DE SILOS (ARMAZÉNS) INFLÁVEIS, DESDE QUE AS SAÍDAS, DO MESMO ESTABELECIMENTO INDUSTRIAL, OCORRAM SIMULTANEAMENTE COM AS COBERTURAS DE LONA PLASTIFICADA OU DE MATÉRIA PLÁSTICA ARTIFICIAL, COM AS QUAIS FORMEM UM CONJUNTO COMPLETO</t>
  </si>
  <si>
    <t xml:space="preserve">12.2</t>
  </si>
  <si>
    <t xml:space="preserve">Outros queimadores, incluídos os mistos, de gases</t>
  </si>
  <si>
    <t xml:space="preserve">8416.20.10</t>
  </si>
  <si>
    <t xml:space="preserve">Ventiladores</t>
  </si>
  <si>
    <t xml:space="preserve">12.3</t>
  </si>
  <si>
    <t xml:space="preserve">Outros queimadores, inclusive de carvão pulverizado</t>
  </si>
  <si>
    <t xml:space="preserve">8416.20.90</t>
  </si>
  <si>
    <t xml:space="preserve">Compressores de ar estacionários, de pistão</t>
  </si>
  <si>
    <t xml:space="preserve">8414.80.11</t>
  </si>
  <si>
    <t xml:space="preserve">12.4</t>
  </si>
  <si>
    <t xml:space="preserve">Fornalhas automáticas, incluídas as antefornalhas, grelhas mecânicas, descarregadores mecânicos de cinzas e dispositivos semelhantes</t>
  </si>
  <si>
    <t xml:space="preserve">8416.30.00</t>
  </si>
  <si>
    <t xml:space="preserve">Outros compressores de ar</t>
  </si>
  <si>
    <t xml:space="preserve">12.5</t>
  </si>
  <si>
    <t xml:space="preserve">Ventaneiras</t>
  </si>
  <si>
    <t xml:space="preserve">8416.90.00</t>
  </si>
  <si>
    <t xml:space="preserve">7.4</t>
  </si>
  <si>
    <t xml:space="preserve">Coifas (exaustores)</t>
  </si>
  <si>
    <t xml:space="preserve">8414.80.90</t>
  </si>
  <si>
    <t xml:space="preserve">FORNOS INDUSTRIAIS, NÃO ELÉTRICOS</t>
  </si>
  <si>
    <t xml:space="preserve">Secadores para produtos agrícolas</t>
  </si>
  <si>
    <t xml:space="preserve">8419.31.00</t>
  </si>
  <si>
    <t xml:space="preserve">13.1</t>
  </si>
  <si>
    <t xml:space="preserve">Fornos industriais para fusão de metais</t>
  </si>
  <si>
    <t xml:space="preserve">8417.10.10</t>
  </si>
  <si>
    <t xml:space="preserve">Balanças bovinas mecânicas ou eletrônicas</t>
  </si>
  <si>
    <t xml:space="preserve">8423.82.00</t>
  </si>
  <si>
    <t xml:space="preserve">13.2</t>
  </si>
  <si>
    <t xml:space="preserve">Fornos industriais para tratamento térmico de metais</t>
  </si>
  <si>
    <t xml:space="preserve">8417.10.20</t>
  </si>
  <si>
    <t xml:space="preserve">APARELHOS MECÂNICOS (MESMO MANUAIS) PARA PROJETAR, DISPERSAR OU PULVERIZAR LÍQUIDOS OU PÓS</t>
  </si>
  <si>
    <t xml:space="preserve">13.3</t>
  </si>
  <si>
    <t xml:space="preserve">Outros fornos para tratamento térmico de minérios ou de metais</t>
  </si>
  <si>
    <t xml:space="preserve">8417.10.90</t>
  </si>
  <si>
    <t xml:space="preserve">Nova redação dada ao subitem 10.1 do Anexo II pelo Conv. ICMS 146/20, efeitos a partir de 29.12.20.</t>
  </si>
  <si>
    <t xml:space="preserve">13.4</t>
  </si>
  <si>
    <t xml:space="preserve">Fornos de padaria, pastelaria ou para a indústria de bolachas e biscoito</t>
  </si>
  <si>
    <t xml:space="preserve">8417.20.00</t>
  </si>
  <si>
    <t xml:space="preserve">Aparelho para projetar, dispersar ou pulverizar fungicidas, inseticidas e outros produtos para combate a pragas, de uso agrícola, manuais</t>
  </si>
  <si>
    <t xml:space="preserve">8424.41.00</t>
  </si>
  <si>
    <t xml:space="preserve">13.5</t>
  </si>
  <si>
    <t xml:space="preserve">Fornos industriais para cerâmica</t>
  </si>
  <si>
    <t xml:space="preserve">8417.80.10</t>
  </si>
  <si>
    <t xml:space="preserve">Redação original do subitem 10.1 do Anexo II, efeitos até 28.12.20.</t>
  </si>
  <si>
    <t xml:space="preserve">13.6</t>
  </si>
  <si>
    <t xml:space="preserve">Fornos industriais para fusão de vidro</t>
  </si>
  <si>
    <t xml:space="preserve">8424.81.11</t>
  </si>
  <si>
    <t xml:space="preserve">Nova redação dada ao subitem 13.7 do Anexo I pelo Conv. ICMS 27/12, efeitos a partir de 01.06.12.</t>
  </si>
  <si>
    <t xml:space="preserve">Nova redação dada ao subitem 10.2 do Anexo II pelo Conv. ICMS 146/20, efeitos a partir de 29.12.20.</t>
  </si>
  <si>
    <t xml:space="preserve">13.7</t>
  </si>
  <si>
    <t xml:space="preserve">Outros fornos industriais.</t>
  </si>
  <si>
    <t xml:space="preserve">8417.80.90</t>
  </si>
  <si>
    <t xml:space="preserve">Outros aparelhos para projetar, dispersar ou pulverizar fungicidas, inseticidas e outros produtos para combate a pragas, de uso agrícola</t>
  </si>
  <si>
    <t xml:space="preserve">8424.49.00</t>
  </si>
  <si>
    <t xml:space="preserve">Redação anterior dada ao subitem 13.7 do Anexo I pelo Conv. ICMS 89/09, efeitos de 15.10.09 a 31.05.12.</t>
  </si>
  <si>
    <t xml:space="preserve">Redação original do subitem 10.2 do Anexo II, efeitos até 28.12.20.</t>
  </si>
  <si>
    <t xml:space="preserve">Fornos industriais para carbonização de .7madeira</t>
  </si>
  <si>
    <t xml:space="preserve">8424.81.19</t>
  </si>
  <si>
    <t xml:space="preserve">MÁQUINAS PARA PRODUÇÃO DE FRIO</t>
  </si>
  <si>
    <t xml:space="preserve">Nova redação dada ao subitem 10.3 do Anexo II pelo Conv. ICMS 129/19, efeitos a partir de 29.07.19.</t>
  </si>
  <si>
    <t xml:space="preserve">14.1</t>
  </si>
  <si>
    <t xml:space="preserve">Sorveteiras industriais</t>
  </si>
  <si>
    <t xml:space="preserve">8418.69.10</t>
  </si>
  <si>
    <t xml:space="preserve">Irrigadores e sistemas de irrigação para uso na lavoura, por aspersão, inclusive os elementos integrantes desses sistemas, como máquinas, aparelhos, equipamentos, dispositivos e instrumentos.</t>
  </si>
  <si>
    <t xml:space="preserve">8424.82.21</t>
  </si>
  <si>
    <t xml:space="preserve">14.2</t>
  </si>
  <si>
    <t xml:space="preserve">Máquinas de fabricar gelo em cubos ou escamas; instalações frigoríficas industriais formadas por elementos não reunidos em corpo único, nem montadas sobre base comum</t>
  </si>
  <si>
    <t xml:space="preserve">Redação anterior dada ao subitem 10.3 do Anexo II pelo Conv. ICMS 140/10, efeitos de 01.12.10 a 28.07.19</t>
  </si>
  <si>
    <t xml:space="preserve">Acrescido o subitem 14.3 ao Anexo I pelo Conv. ICMS 55/10, efeitos a partir de 23.04.10.</t>
  </si>
  <si>
    <t xml:space="preserve">8424.81.21</t>
  </si>
  <si>
    <t xml:space="preserve">14.3</t>
  </si>
  <si>
    <t xml:space="preserve">Resfriadores de leite</t>
  </si>
  <si>
    <t xml:space="preserve">8418.69.20</t>
  </si>
  <si>
    <t xml:space="preserve">Redação anterior dada ao subitem 10.3 do Anexo II pelo Conv. ICMS 89/09, efeitos de 15.10.09 a 30.11.10.</t>
  </si>
  <si>
    <t xml:space="preserve">APARELHOS E DISPOSITIVOS,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</si>
  <si>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 xml:space="preserve">Irrigadores e sistemas de irrigação para uso na lavoura, por aspersão</t>
  </si>
  <si>
    <t xml:space="preserve">15.1</t>
  </si>
  <si>
    <t xml:space="preserve">Secadores para madeiras, pastas de papel, papéis ou cartões</t>
  </si>
  <si>
    <t xml:space="preserve">8419.32.00</t>
  </si>
  <si>
    <t xml:space="preserve">Nova redação dada ao subitem 10.4 do Anexo II pelo Conv. ICMS 113/17, efeitos a partir de 26.10.17.</t>
  </si>
  <si>
    <t xml:space="preserve">15.2</t>
  </si>
  <si>
    <t xml:space="preserve">Outros secadores exceto para produtos agrícolas</t>
  </si>
  <si>
    <t xml:space="preserve">8419.39.00</t>
  </si>
  <si>
    <t xml:space="preserve">10.4</t>
  </si>
  <si>
    <t xml:space="preserve">Outros irrigadores e sistemas de irrigação, inclusive os elementos integrantes desses sistemas, como máquinas, aparelhos, equipamentos, dispositivos e instrumentos.</t>
  </si>
  <si>
    <t xml:space="preserve">8424.82.29</t>
  </si>
  <si>
    <t xml:space="preserve">15.3</t>
  </si>
  <si>
    <t xml:space="preserve">Aparelhos de destilação de água</t>
  </si>
  <si>
    <t xml:space="preserve">8419.40.10</t>
  </si>
  <si>
    <t xml:space="preserve">Redação anterior dada ao subitem 10.4 do Anexo II pelo Conv. ICMS 140/10, efeitos de 01.12.10 a 25.10.17.</t>
  </si>
  <si>
    <t xml:space="preserve">15.4</t>
  </si>
  <si>
    <t xml:space="preserve">Aparelhos de destilação ou retificação de álcoois e outros fluídos voláteis ou de hidrocarbonetos</t>
  </si>
  <si>
    <t xml:space="preserve">8419.40.20</t>
  </si>
  <si>
    <t xml:space="preserve">8424.81.29</t>
  </si>
  <si>
    <t xml:space="preserve">15.5</t>
  </si>
  <si>
    <t xml:space="preserve">Outros aparelhos de destilação ou de retificação</t>
  </si>
  <si>
    <t xml:space="preserve">8419.40.90</t>
  </si>
  <si>
    <t xml:space="preserve">Redação anterior dada ao subitem 10.4 do Anexo II pelo Conv. ICMS 89/09, efeitos de 15.10.09 a 30.11.10.</t>
  </si>
  <si>
    <t xml:space="preserve">15.6</t>
  </si>
  <si>
    <t xml:space="preserve">Trocadores de calor de placas</t>
  </si>
  <si>
    <t xml:space="preserve">8419.50.10</t>
  </si>
  <si>
    <t xml:space="preserve">Outros irrigadores e sistemas de irrigação</t>
  </si>
  <si>
    <t xml:space="preserve">15.7</t>
  </si>
  <si>
    <t xml:space="preserve">Trocadores de calor tubulares metálicos</t>
  </si>
  <si>
    <t xml:space="preserve">8419.50.21</t>
  </si>
  <si>
    <t xml:space="preserve">EMPILHADEIRAS; OUTROS VEÍCULOS PARA MOVIMENTAÇÃO DE CARGA E SEMELHANTES, EQUIPADOS COM DISPOSITIVOS DE ELEVAÇÃO</t>
  </si>
  <si>
    <t xml:space="preserve">15.8</t>
  </si>
  <si>
    <t xml:space="preserve">Trocadores de calor tubulares de grafite</t>
  </si>
  <si>
    <t xml:space="preserve">8419.50.22</t>
  </si>
  <si>
    <t xml:space="preserve">Máquina apanhadora e carregadora de cana, autopropulsada</t>
  </si>
  <si>
    <t xml:space="preserve">8427.20.90</t>
  </si>
  <si>
    <t xml:space="preserve">15.9</t>
  </si>
  <si>
    <t xml:space="preserve">Outros trocadores de calor tubulares</t>
  </si>
  <si>
    <t xml:space="preserve">8419.50.29</t>
  </si>
  <si>
    <t xml:space="preserve">Carregadores para serem acoplados a trator agrícola</t>
  </si>
  <si>
    <t xml:space="preserve">8427.90.00</t>
  </si>
  <si>
    <t xml:space="preserve">15.10</t>
  </si>
  <si>
    <t xml:space="preserve">Outros trocadores de calor</t>
  </si>
  <si>
    <t xml:space="preserve">8419.50.90</t>
  </si>
  <si>
    <t xml:space="preserve">Plainas niveladoras de levantamento hidráulico; valetadeira rebocável, do tipo utilizado exclusivamente na agricultura; raspo-transportador ("Scraper"), rebocável, de 2 (duas) rodas, com capacidade de carga de 1,00 m3 a 3,00 m3, do tipo utilizado exclusivamente em trabalhos agrícolas</t>
  </si>
  <si>
    <t xml:space="preserve">8430.69.90</t>
  </si>
  <si>
    <t xml:space="preserve">15.11</t>
  </si>
  <si>
    <t xml:space="preserve">Aparelhos e dispositivos para liquefação do ar ou de outros gases</t>
  </si>
  <si>
    <t xml:space="preserve">8419.60.00</t>
  </si>
  <si>
    <t xml:space="preserve">MÁQUINAS E APARELHOS DE USO AGRÍCOLA, HORTÍCOLA OU FLORESTAL, PARA PREPARAÇÃO OU TRABALHO DO SOLO OU PARA CULTURA</t>
  </si>
  <si>
    <t xml:space="preserve">15.12</t>
  </si>
  <si>
    <t xml:space="preserve">Autoclaves</t>
  </si>
  <si>
    <t xml:space="preserve">8419.81.10</t>
  </si>
  <si>
    <t xml:space="preserve">Arado de disco</t>
  </si>
  <si>
    <t xml:space="preserve">8432.10.00</t>
  </si>
  <si>
    <t xml:space="preserve">15.13</t>
  </si>
  <si>
    <t xml:space="preserve">Outros aparelhos para preparação de bebidas quentes ou para cozimento ou aquecimento de alimentos</t>
  </si>
  <si>
    <t xml:space="preserve">8419.81.90</t>
  </si>
  <si>
    <t xml:space="preserve">Enxadas rotativas</t>
  </si>
  <si>
    <t xml:space="preserve">8432.29.00</t>
  </si>
  <si>
    <t xml:space="preserve">15.14</t>
  </si>
  <si>
    <t xml:space="preserve">Esterilizadores de alimentos, mediante Ultra Alta Temperatura (UHT - 'Ultra High Temperature') por injeção direta de vapor, com capacidade superior ou igual a 6.500l/h</t>
  </si>
  <si>
    <t xml:space="preserve">8419.89.11</t>
  </si>
  <si>
    <t xml:space="preserve">Nova redação dada ao subitem 13.3 do Anexo II pelo Conv. ICMS 129/19, efeitos a partir de 29.07.19.</t>
  </si>
  <si>
    <t xml:space="preserve">15.15</t>
  </si>
  <si>
    <t xml:space="preserve">Outros esterilizadores</t>
  </si>
  <si>
    <t xml:space="preserve">8419.89.19</t>
  </si>
  <si>
    <t xml:space="preserve">Semeadores-adubadores</t>
  </si>
  <si>
    <t xml:space="preserve">8432.31.10 8432.39.10</t>
  </si>
  <si>
    <t xml:space="preserve">15.16</t>
  </si>
  <si>
    <t xml:space="preserve">Estufas</t>
  </si>
  <si>
    <t xml:space="preserve">8419.89.20</t>
  </si>
  <si>
    <t xml:space="preserve">Redação original dada ao subitem 13.3 do Anexo II pelo Conv. ICMS 129/19, efeitos até 28.07.19.</t>
  </si>
  <si>
    <t xml:space="preserve">15.17</t>
  </si>
  <si>
    <t xml:space="preserve">Torrefadores</t>
  </si>
  <si>
    <t xml:space="preserve">8419.89.30</t>
  </si>
  <si>
    <t xml:space="preserve">8432.30.10</t>
  </si>
  <si>
    <t xml:space="preserve">15.18</t>
  </si>
  <si>
    <t xml:space="preserve">Evaporadores</t>
  </si>
  <si>
    <t xml:space="preserve">8419.89.40</t>
  </si>
  <si>
    <t xml:space="preserve">Nova redação dada ao subitem 13.4 do Anexo II pelo Conv. ICMS 115/20, efeitos a partir de 04.11.20.</t>
  </si>
  <si>
    <t xml:space="preserve">15.19</t>
  </si>
  <si>
    <t xml:space="preserve">Outros aparelhos e dispositivos para tratamento de matérias por meio de mudança de temperatura</t>
  </si>
  <si>
    <t xml:space="preserve">Outros plantadores e transplantadores</t>
  </si>
  <si>
    <t xml:space="preserve">8432.31.90</t>
  </si>
  <si>
    <t xml:space="preserve">CALANDRAS E LAMINADORES, EXCETO OS DESTINADOS AO TRATAMENTO DE METAIS OU VIDROS, E SEUS CILINDROS</t>
  </si>
  <si>
    <t xml:space="preserve">Redação original dada ao subitem 13.4 do Anexo II , efeitos até 03.11.20.</t>
  </si>
  <si>
    <t xml:space="preserve">16.1</t>
  </si>
  <si>
    <t xml:space="preserve">Calandras e laminadores para papel ou cartão</t>
  </si>
  <si>
    <t xml:space="preserve">8420.10.10</t>
  </si>
  <si>
    <t xml:space="preserve">8432.30.90</t>
  </si>
  <si>
    <t xml:space="preserve">16.2</t>
  </si>
  <si>
    <t xml:space="preserve">Outras calandras e laminadores</t>
  </si>
  <si>
    <t xml:space="preserve">8420.10.90</t>
  </si>
  <si>
    <t xml:space="preserve">Nova redação dada ao subitem 13.4 do Anexo II pelo Conv. ICMS 146/20, efeitos a partir de 28.12.20.</t>
  </si>
  <si>
    <t xml:space="preserve">16.3</t>
  </si>
  <si>
    <t xml:space="preserve">Cilindros              </t>
  </si>
  <si>
    <t xml:space="preserve">8420.91.00</t>
  </si>
  <si>
    <t xml:space="preserve">Espalhadores de estrume e distribuidores de adubos (fertilizantes)</t>
  </si>
  <si>
    <t xml:space="preserve">8432.41.00 8432.42.00</t>
  </si>
  <si>
    <t xml:space="preserve">CENTRIFUGADORES, INCLUÍDOS OS SECADORES CENTRÍFUGOS; APARELHOS PARA FILTRAR OU DEPURAR LÍQUIDOS OU GASES</t>
  </si>
  <si>
    <t xml:space="preserve">Redação original dada ao subitem 13.5 do Anexo II, efeitos até 28.12.20.</t>
  </si>
  <si>
    <t xml:space="preserve">17.1</t>
  </si>
  <si>
    <t xml:space="preserve">Desnatadeiras com capacidade de processamento de leite superior ou igual a 30.000 litros por hora</t>
  </si>
  <si>
    <t xml:space="preserve">8421.11.10</t>
  </si>
  <si>
    <t xml:space="preserve">8432.40.00</t>
  </si>
  <si>
    <t xml:space="preserve">17.2</t>
  </si>
  <si>
    <t xml:space="preserve">Outras desnatadeiras</t>
  </si>
  <si>
    <t xml:space="preserve">8421.11.90</t>
  </si>
  <si>
    <t xml:space="preserve">Outras máquinas e aparelhos de uso agrícola, hortícola ou florestal para preparação ou trabalho do solo</t>
  </si>
  <si>
    <t xml:space="preserve">8432.80.00</t>
  </si>
  <si>
    <t xml:space="preserve">17.3</t>
  </si>
  <si>
    <t xml:space="preserve">Secadores de roupa para lavanderia, exceto as do código 8421.12.10</t>
  </si>
  <si>
    <t xml:space="preserve">8421.12.90</t>
  </si>
  <si>
    <t xml:space="preserve">Partes de máquinas e aparelhos de uso agrícola, hortícola ou florestal, para preparação ou trabalho do solo ou para cultura</t>
  </si>
  <si>
    <t xml:space="preserve">8432.90.00</t>
  </si>
  <si>
    <t xml:space="preserve">17.4</t>
  </si>
  <si>
    <t xml:space="preserve">Centrifugadores para laboratórios</t>
  </si>
  <si>
    <t xml:space="preserve">8421.19.10</t>
  </si>
  <si>
    <t xml:space="preserve">Acrescido o subitem 13.8 ao Anexo II pelo Conv. ICMS 51/10, efeitos a partir de 23.04.10.</t>
  </si>
  <si>
    <t xml:space="preserve">17.5</t>
  </si>
  <si>
    <t xml:space="preserve">Centrifugadores para indústria açucareira; extratores centrífugos de mel</t>
  </si>
  <si>
    <t xml:space="preserve">13.8</t>
  </si>
  <si>
    <t xml:space="preserve">Grades de discos</t>
  </si>
  <si>
    <t xml:space="preserve">8432.21.00</t>
  </si>
  <si>
    <t xml:space="preserve">17.6</t>
  </si>
  <si>
    <t xml:space="preserve">Aparelhos para filtrar ou depurar gases</t>
  </si>
  <si>
    <t xml:space="preserve">MÁQUINAS E APARELHOS PARA COLHEITA OU DEBULHA DE PRODUTOS AGRÍCOLAS, INCLUÍDAS AS ENFARDADEIRAS DE PALHA OU FORRAGEM; E CEIFEIRAS; MÁQUINAS PARA LIMPAR OU SELECIONAR OVOS, FRUTAS OU OUTROS PRODUTOS AGRÍCOLAS</t>
  </si>
  <si>
    <t xml:space="preserve">MÁQUINAS E APARELHOS PARA LIMPAR OU SECAR GARRAFAS OU OUTROS RECIPIENTES; MÁQUINAS E APARELHOS PARA ENCHER, FECHAR, CAPSULAR OU ROTULAR GARRAFAS, CAIXAS, LATAS, SACOS OU OUTROS RECIPIENTES; MÁQUINAS E APARELHOS PARA EMPACOTAR OU EMBALAR MERCADORIAS</t>
  </si>
  <si>
    <t xml:space="preserve">Cortadores de grama, motorizados, cujo dispositivo de corte gira num plano horizontal</t>
  </si>
  <si>
    <t xml:space="preserve">8433.11.00</t>
  </si>
  <si>
    <t xml:space="preserve">18.1</t>
  </si>
  <si>
    <t xml:space="preserve">Máquinas e aparelhos para limpar ou secar garrafas e outros recipientes</t>
  </si>
  <si>
    <t xml:space="preserve">8422.20.00</t>
  </si>
  <si>
    <t xml:space="preserve">Outros cortadores de grama</t>
  </si>
  <si>
    <t xml:space="preserve">8433.19.00</t>
  </si>
  <si>
    <t xml:space="preserve">18.2</t>
  </si>
  <si>
    <t xml:space="preserve">Máquinas e aparelhos para encher, fechar, capsular ou rotular garrafas</t>
  </si>
  <si>
    <t xml:space="preserve">8422.30.10</t>
  </si>
  <si>
    <t xml:space="preserve">Ceifeiras, incluídas as barras de corte para montagem em tratores, com dispositivo de acondicionamento em fileiras constituído por rotor de dedos e pente</t>
  </si>
  <si>
    <t xml:space="preserve">8433.20.10</t>
  </si>
  <si>
    <t xml:space="preserve">18.3</t>
  </si>
  <si>
    <t xml:space="preserve">Máquinas e aparelhos para encher caixas ou sacos com pó ou grãos</t>
  </si>
  <si>
    <t xml:space="preserve">8422.30.21</t>
  </si>
  <si>
    <t xml:space="preserve">14.4</t>
  </si>
  <si>
    <t xml:space="preserve">Outras ceifeiras, incluídas as barras de corte para montagem em tratores</t>
  </si>
  <si>
    <t xml:space="preserve">8433.20.90</t>
  </si>
  <si>
    <t xml:space="preserve">18.4</t>
  </si>
  <si>
    <t xml:space="preserve">Máquinas e aparelhos para encher e fechar embalagens confeccionadas com papel ou cartão dos códigos 4811.51.22 ou 4811.59.23, mesmo com dispositivo de rotulagem</t>
  </si>
  <si>
    <t xml:space="preserve">8422.30.22</t>
  </si>
  <si>
    <t xml:space="preserve">14.5</t>
  </si>
  <si>
    <t xml:space="preserve">Outras máquinas e aparelhos para colher e dispor o feno</t>
  </si>
  <si>
    <t xml:space="preserve">8433.30.00</t>
  </si>
  <si>
    <t xml:space="preserve">18.5</t>
  </si>
  <si>
    <t xml:space="preserve">Máquinas e aparelhos para encher e fechar recipientes tubulares flexíveis (bisnagas), com capacidade superior ou igual a 100 unidades por minuto</t>
  </si>
  <si>
    <t xml:space="preserve">8422.30.23</t>
  </si>
  <si>
    <t xml:space="preserve">14.6</t>
  </si>
  <si>
    <t xml:space="preserve">Enfardadeiras de palha ou de forragem, incluídas as enfardadeiras-apanhadeiras</t>
  </si>
  <si>
    <t xml:space="preserve">8433.40.00</t>
  </si>
  <si>
    <t xml:space="preserve">18.6</t>
  </si>
  <si>
    <t xml:space="preserve">Máquinas e aparelhos para encher e fechar ampolas de vidro; outras máquinas e aparelhos para encher, fechar, arrolhar ou rotular caixas, latas, sacos ou outros recipientes, capsular vasos, tubos e recipientes semelhantes</t>
  </si>
  <si>
    <t xml:space="preserve">8422.30.29</t>
  </si>
  <si>
    <t xml:space="preserve">14.7</t>
  </si>
  <si>
    <t xml:space="preserve">Ceifeiras-debulhadoras</t>
  </si>
  <si>
    <t xml:space="preserve">8433.51.00</t>
  </si>
  <si>
    <t xml:space="preserve">18.7</t>
  </si>
  <si>
    <t xml:space="preserve">Máquinas e aparelhos para empacotar ou embalar mercadorias horizontais, próprias para empacotamento de massas alimentícias longas (comprimento superior a 200mm) em pacotes tipo almofadas ('pillow pack'), com capacidade de produção superior a 100 pacotes por minuto e controlador lógico programável (CLP)</t>
  </si>
  <si>
    <t xml:space="preserve">8422.40.10</t>
  </si>
  <si>
    <t xml:space="preserve">14.8</t>
  </si>
  <si>
    <t xml:space="preserve">Outras máquinas e aparelhos para debulha</t>
  </si>
  <si>
    <t xml:space="preserve">8433.52.00</t>
  </si>
  <si>
    <t xml:space="preserve">18.8</t>
  </si>
  <si>
    <t xml:space="preserve">Máquinas e aparelhos para empacotar ou embalar mercadorias automática, para embalar tubos ou barras de metal, em atados de peso inferior ou igual a 2.000kg e comprimento inferior ou igual a 12m</t>
  </si>
  <si>
    <t xml:space="preserve">8422.40.20</t>
  </si>
  <si>
    <t xml:space="preserve">14.9</t>
  </si>
  <si>
    <t xml:space="preserve">Máquinas para colheita de raízes ou tubérculos</t>
  </si>
  <si>
    <t xml:space="preserve">8433.53.00</t>
  </si>
  <si>
    <t xml:space="preserve">18.9</t>
  </si>
  <si>
    <t xml:space="preserve">Máquinas e aparelhos para empacotar ou embalar mercadorias de empacotar embalagens confeccionadas com papel ou cartão dos subitens 4811.51.22 ou 4811.59.23 em caixas ou bandejas de papel ou cartão dobráveis, com capacidade superior ou igual a 5.000 embalagens por hora</t>
  </si>
  <si>
    <t xml:space="preserve">8422.40.30</t>
  </si>
  <si>
    <t xml:space="preserve">14.10</t>
  </si>
  <si>
    <t xml:space="preserve">Colheitadeiras de algodão, com capacidade para trabalhar até dois sulcos de colheita e potência no volante inferior ou igual a 59,7kW (80HP)</t>
  </si>
  <si>
    <t xml:space="preserve">8433.59.11</t>
  </si>
  <si>
    <t xml:space="preserve">18.10</t>
  </si>
  <si>
    <t xml:space="preserve">Outras máquinas e aparelhos para empacotar ou embalar mercadorias</t>
  </si>
  <si>
    <t xml:space="preserve">8422.40.90</t>
  </si>
  <si>
    <t xml:space="preserve">14.11</t>
  </si>
  <si>
    <t xml:space="preserve">Outras colheitadeiras de algodão</t>
  </si>
  <si>
    <t xml:space="preserve">8433.59.19</t>
  </si>
  <si>
    <t xml:space="preserve">APARELHOS E INSTRUMENTOS DE PESAGEM, INCLUÍDAS AS BÁSCULAS E BALANÇAS PARA VERIFICAR PEÇAS USINADAS</t>
  </si>
  <si>
    <t xml:space="preserve">14.12</t>
  </si>
  <si>
    <t xml:space="preserve">Aparelhos para colheita; máquinas e aparelhos para debulha</t>
  </si>
  <si>
    <t xml:space="preserve">8433.59.90</t>
  </si>
  <si>
    <t xml:space="preserve">19.1</t>
  </si>
  <si>
    <t xml:space="preserve">Básculas de pesagem contínua em transportadores</t>
  </si>
  <si>
    <t xml:space="preserve">8423.20.00</t>
  </si>
  <si>
    <t xml:space="preserve">14.13</t>
  </si>
  <si>
    <t xml:space="preserve">Selecionadores de frutas</t>
  </si>
  <si>
    <t xml:space="preserve">8433.60.10</t>
  </si>
  <si>
    <t xml:space="preserve">19.2</t>
  </si>
  <si>
    <t xml:space="preserve">Balanças ou básculas dosadoras com aparelhos periféricos, que constituam unidade funcional</t>
  </si>
  <si>
    <t xml:space="preserve">8423.30.11</t>
  </si>
  <si>
    <t xml:space="preserve">14.14</t>
  </si>
  <si>
    <t xml:space="preserve">Máquinas para limpar ou selecionar ovos com capacidade superior ou igual a 36.000 ovos por hora</t>
  </si>
  <si>
    <t xml:space="preserve">8433.60.21</t>
  </si>
  <si>
    <t xml:space="preserve">19.3</t>
  </si>
  <si>
    <t xml:space="preserve">Outros dosadores</t>
  </si>
  <si>
    <t xml:space="preserve">8423.30.19</t>
  </si>
  <si>
    <t xml:space="preserve">14.15</t>
  </si>
  <si>
    <t xml:space="preserve">Outras máquinas para limpar ou selecionar ovos</t>
  </si>
  <si>
    <t xml:space="preserve">8433.60.29</t>
  </si>
  <si>
    <t xml:space="preserve">19.4</t>
  </si>
  <si>
    <t xml:space="preserve">Básculas de pesagem constante de grão ou líquido; outros aparelhos de pesagem constante e ensacadores</t>
  </si>
  <si>
    <t xml:space="preserve">8423.30.90</t>
  </si>
  <si>
    <t xml:space="preserve">14.16</t>
  </si>
  <si>
    <t xml:space="preserve">Outras máquinas para limpar ou selecionar produtos agrícolas</t>
  </si>
  <si>
    <t xml:space="preserve">8433.60.90</t>
  </si>
  <si>
    <t xml:space="preserve">19.5</t>
  </si>
  <si>
    <t xml:space="preserve">Aparelhos e instrumentos de pesagem de capacidade não superior a 30kg de mesa, com dipositivo registrador ou impressor de etiquetas</t>
  </si>
  <si>
    <t xml:space="preserve">8423.81.10</t>
  </si>
  <si>
    <t xml:space="preserve">14.17</t>
  </si>
  <si>
    <t xml:space="preserve">Partes de máquinas agrícolas para colheita e debulha</t>
  </si>
  <si>
    <t xml:space="preserve">19.6</t>
  </si>
  <si>
    <t xml:space="preserve">Aparelhos verificadores de excesso ou deficiência de peso em relação a um padrão; outros aparelhos e instrumentos de pesagem de capacidade não superior a 30kg</t>
  </si>
  <si>
    <t xml:space="preserve">8423.81.90</t>
  </si>
  <si>
    <t xml:space="preserve">Acrescido o subitem 14.18 ao Anexo II pelo Conv. ICMS 96/12, efeitos a partir de 01.12.12.</t>
  </si>
  <si>
    <t xml:space="preserve">19.7</t>
  </si>
  <si>
    <t xml:space="preserve">Aparelhos para controlar a gramatura de tecido, papel ou qualquer outro material, durante a fabricação</t>
  </si>
  <si>
    <t xml:space="preserve">8423.81.90 8423.82.00 8423.89.00</t>
  </si>
  <si>
    <t xml:space="preserve">14.18</t>
  </si>
  <si>
    <t xml:space="preserve">Derriçador manual de café – “mãozinha”</t>
  </si>
  <si>
    <t xml:space="preserve">8467.89.00</t>
  </si>
  <si>
    <t xml:space="preserve">Acrescido o subitem 19.8 ao Anexo I pelo Conv. ICMS 96/12, efeitos a partir de 1º.12.12.</t>
  </si>
  <si>
    <t xml:space="preserve">Acrescido o subitem 14.19 ao Anexo II pelo Conv. ICMS 158/13, efeitos a partir de 01.02.14.</t>
  </si>
  <si>
    <t xml:space="preserve">19.8</t>
  </si>
  <si>
    <t xml:space="preserve">Balança de capacidade superior a 30kg, mas não superior a 5.000kg</t>
  </si>
  <si>
    <t xml:space="preserve">14.19</t>
  </si>
  <si>
    <t xml:space="preserve">Roçadeiras e podadores com motor elétrico ou não elétrico incorporado, de uso manual.</t>
  </si>
  <si>
    <t xml:space="preserve">APARELHOS MECÂNICOS (MESMO MANUAIS) PARA PROJETAR, DISPERSAR OU PULVERIZAR LÍQUIDOS OU PÓS; EXTINTORES, MESMO CARREGADOS; PISTOLAS AEROGRÁFICAS E APARELHOS SEMELHANTES; MÁQUINAS E APARELHOS DE JATO DE AREIA, DE JATO DE VAPOR E APARELHOS DE JATO SEMELHANTES</t>
  </si>
  <si>
    <t xml:space="preserve">Máquinas de ordenhar</t>
  </si>
  <si>
    <t xml:space="preserve">8434.10.00</t>
  </si>
  <si>
    <t xml:space="preserve">20.1</t>
  </si>
  <si>
    <t xml:space="preserve">Pistolas aerográficas e aparelhos semelhantes</t>
  </si>
  <si>
    <t xml:space="preserve">8424.20.00</t>
  </si>
  <si>
    <t xml:space="preserve">OUTRAS MÁQUINAS E APARELHOS PARA AGRICULTURA, HORTICULTURA, SILVICULTURA, AVICULTURA OU APICULTURA, INCLUÍDOS OS GERMINADORES EQUIPADOS COM DISPOSITIVOS MECÂNICOS OU TÉRMICOS E AS CHOCADEIRAS E CRIADEIRAS PARA AVICULTURA</t>
  </si>
  <si>
    <t xml:space="preserve">Nova redação dada ao subitem 20.2 do Anexo I pelo Conv. ICMS 129/19, efeitos a partir de 01.10.19.</t>
  </si>
  <si>
    <t xml:space="preserve">Máquinas e aparelhos para preparação de alimentos ou rações para animais</t>
  </si>
  <si>
    <t xml:space="preserve">8436.10.00</t>
  </si>
  <si>
    <t xml:space="preserve">20.2</t>
  </si>
  <si>
    <t xml:space="preserve">Máquinas e aparelhos de desobstrução de tubulação por jato de água </t>
  </si>
  <si>
    <t xml:space="preserve">Chocadeiras e criadeiras</t>
  </si>
  <si>
    <t xml:space="preserve">8436.21.00</t>
  </si>
  <si>
    <t xml:space="preserve">Redação anterior dada ao subitem 20.2 do Anexo I pelo Conv. ICMS 129/19, efeitos até 30.09.19.</t>
  </si>
  <si>
    <t xml:space="preserve">Outros aparelhos para avicultura</t>
  </si>
  <si>
    <t xml:space="preserve">8436.29.00</t>
  </si>
  <si>
    <t xml:space="preserve">Máquinas e aparelhos de desobstrução de tubulação ou de limpeza, por jato de água</t>
  </si>
  <si>
    <t xml:space="preserve">16.4</t>
  </si>
  <si>
    <t xml:space="preserve">Outras máquinas e aparelhos para agricultura, horticultura, silvicultura ou apicultura</t>
  </si>
  <si>
    <t xml:space="preserve">8436.80.00</t>
  </si>
  <si>
    <t xml:space="preserve">Nova redação dada ao subitem 20.3 do Anexo I pelo Conv. ICMS 51/10, efeitos a partir de 23.04.10.</t>
  </si>
  <si>
    <t xml:space="preserve">16.5</t>
  </si>
  <si>
    <t xml:space="preserve">Partes de máquinas e aparelhos para avicultura</t>
  </si>
  <si>
    <t xml:space="preserve">8436.91.00</t>
  </si>
  <si>
    <t xml:space="preserve">20.3</t>
  </si>
  <si>
    <t xml:space="preserve">Máquinas e aparelhos de jato de areia</t>
  </si>
  <si>
    <t xml:space="preserve">8424.30.20</t>
  </si>
  <si>
    <t xml:space="preserve">16.6</t>
  </si>
  <si>
    <t xml:space="preserve">Partes de máquinas e aparelhos para agricultura, horticultura, silvicultura ou apicultura</t>
  </si>
  <si>
    <t xml:space="preserve">8436.99.00</t>
  </si>
  <si>
    <t xml:space="preserve">Redação anterior dada ao subitem 20.3 do Anexo I pelo Conv. ICMS 89/09, efeitos de 15.10.09 a 22.04.10.</t>
  </si>
  <si>
    <t xml:space="preserve">Máquinas e aparelhos de jato de areia ou de qualquer outro abrasivo</t>
  </si>
  <si>
    <t xml:space="preserve">Aparelho de radionavegação para uso agrícola</t>
  </si>
  <si>
    <t xml:space="preserve">8526.91.00</t>
  </si>
  <si>
    <t xml:space="preserve">20.4</t>
  </si>
  <si>
    <t xml:space="preserve">Perfuradoras por jato de água com pressão de trabalho máxima superior ou igual a 10MPa</t>
  </si>
  <si>
    <t xml:space="preserve">8424.30.30</t>
  </si>
  <si>
    <t xml:space="preserve">TRATORES (EXCETO OS CARROS-TRATORES DA POSIÇÃO 87.09)</t>
  </si>
  <si>
    <t xml:space="preserve">Nova redação dada ao subitem 20.5 do Anexo I pelo Conv. ICMS 51/10, efeitos a partir de 23.04.10.</t>
  </si>
  <si>
    <t xml:space="preserve">Motocultores</t>
  </si>
  <si>
    <t xml:space="preserve">8701.10.00</t>
  </si>
  <si>
    <t xml:space="preserve">20.5</t>
  </si>
  <si>
    <t xml:space="preserve">Outras máquinas e aparelhos de jato de areia, de jato de vapor ou qualquer outro abrasivo e aparelhos de jato semelhantes</t>
  </si>
  <si>
    <t xml:space="preserve">Redação anterior dada ao subitem 20.5 do Anexo I pelo Conv. ICMS 89/09, efeitos de 15.10.09 a 22.04.10.</t>
  </si>
  <si>
    <t xml:space="preserve">Tratores agrícolas de rodas, sem esteiras</t>
  </si>
  <si>
    <t xml:space="preserve">8701.91.00</t>
  </si>
  <si>
    <t xml:space="preserve">Outras máquinas e aparelhos de jato de areia, de jato de vapor e aparelhos de jato semelhantes</t>
  </si>
  <si>
    <t xml:space="preserve">8701.92.00</t>
  </si>
  <si>
    <t xml:space="preserve">20.6</t>
  </si>
  <si>
    <t xml:space="preserve">Pulverizadores (“Sprinklers”) para equipamentos automáticos de combate a incêndio; outros aparelhos de pulverização</t>
  </si>
  <si>
    <t xml:space="preserve">8424.89.90</t>
  </si>
  <si>
    <t xml:space="preserve">8701.93.00</t>
  </si>
  <si>
    <t xml:space="preserve">TALHAS, CADERNAIS E MOITÕES; GUINCHOS E CABRESTANTES; MACACOS</t>
  </si>
  <si>
    <t xml:space="preserve">8701.94.90</t>
  </si>
  <si>
    <t xml:space="preserve">21.1</t>
  </si>
  <si>
    <t xml:space="preserve">Talhas, cadernais e moitões de motor elétrico</t>
  </si>
  <si>
    <t xml:space="preserve">8425.11.00</t>
  </si>
  <si>
    <t xml:space="preserve">8701.95.90</t>
  </si>
  <si>
    <t xml:space="preserve">21.2</t>
  </si>
  <si>
    <t xml:space="preserve">Talhas, cadernais e moitões, manuais</t>
  </si>
  <si>
    <t xml:space="preserve">8425.19.10</t>
  </si>
  <si>
    <t xml:space="preserve">21.3</t>
  </si>
  <si>
    <t xml:space="preserve">Outras talhas, cadernais e moitões</t>
  </si>
  <si>
    <t xml:space="preserve">8425.19.90</t>
  </si>
  <si>
    <t xml:space="preserve">8701.90.90</t>
  </si>
  <si>
    <t xml:space="preserve">21.4</t>
  </si>
  <si>
    <t xml:space="preserve">Guinchos e cabrestantes de motor elétrico com capacidade inferior ou igual a 100 toneladas</t>
  </si>
  <si>
    <t xml:space="preserve">8425.31.10</t>
  </si>
  <si>
    <t xml:space="preserve">Outras bombas, cujo funcionamento não seja o mesmo das bombas volumétricas ou centrífugas</t>
  </si>
  <si>
    <t xml:space="preserve">Nova redação dada ao subitem 21.5 do Anexo I pelo Conv. ICMS 51/10, efeitos a partir de 23.04.10.</t>
  </si>
  <si>
    <t xml:space="preserve">REBOQUES E SEMI-REBOQUES, PARA QUAISQUER VEÍCULOS; OUTROS VEÍCULOS NÃO AUTOPROPULSADOS</t>
  </si>
  <si>
    <t xml:space="preserve">21.5</t>
  </si>
  <si>
    <t xml:space="preserve">Outros guinchos e cabrestantes de motor elétrico</t>
  </si>
  <si>
    <t xml:space="preserve">Reboques e semi-reboques, autocarregáveis ou autodescarregáveis, para usos agrícolas</t>
  </si>
  <si>
    <t xml:space="preserve">8716.20.00</t>
  </si>
  <si>
    <t xml:space="preserve">Redação anterior dada ao subitem 21.5 do Anexo I pelo Conv. ICMS 89/09, efeitos de 15.10.09 a 22.04.10.</t>
  </si>
  <si>
    <t xml:space="preserve">Veículos de tração animal</t>
  </si>
  <si>
    <t xml:space="preserve">8716.80.00</t>
  </si>
  <si>
    <t xml:space="preserve">Outros guinchos de motor elétrico</t>
  </si>
  <si>
    <t xml:space="preserve">AVIÕES AGRÍCOLAS A HÉLICE</t>
  </si>
  <si>
    <t xml:space="preserve">Nova redação dada ao subitem 21.6 do Anexo I pelo Conv. ICMS 51/10, efeitos a partir de 23.04.10.</t>
  </si>
  <si>
    <t xml:space="preserve">22.1</t>
  </si>
  <si>
    <t xml:space="preserve">Aviões, à hélice, de peso não superior a 2.000kg, vazios, quando houverem recebido previamente o Certificado de Homologação de Tipo expedido pelo órgão competente do Ministério da Aeronáutica</t>
  </si>
  <si>
    <t xml:space="preserve">8802.20.10</t>
  </si>
  <si>
    <t xml:space="preserve">21.6</t>
  </si>
  <si>
    <t xml:space="preserve">Outros guinchos e cabrestantes com capacidade inferior ou igual a 100 toneladas</t>
  </si>
  <si>
    <t xml:space="preserve">8425.39.10</t>
  </si>
  <si>
    <t xml:space="preserve">22.2</t>
  </si>
  <si>
    <t xml:space="preserve">Aviões, à hélice, de peso superior a 2.000kg, mas não superior a 15.000kg, vazios, quando houverem recebido previamente o Certificado de Homologação de Tipo expedido pelo órgão competente do Ministério da Aeronáutica</t>
  </si>
  <si>
    <t xml:space="preserve">8802.30.10</t>
  </si>
  <si>
    <t xml:space="preserve">Redação anterior dada ao subitem 21.6 do Anexo I pelo Conv. ICMS 89/09, efeitos de 15.10.09 a 22.04.10.</t>
  </si>
  <si>
    <t xml:space="preserve">PARTES DOS VEÍCULOS E APARELHOS DA POSIÇÃO 88.02</t>
  </si>
  <si>
    <t xml:space="preserve">Outros guinchos com capacidade inferior ou igual a 100 toneladas</t>
  </si>
  <si>
    <t xml:space="preserve">23.1</t>
  </si>
  <si>
    <t xml:space="preserve">Hélices e rotores, e suas partes</t>
  </si>
  <si>
    <t xml:space="preserve">8803.10.00</t>
  </si>
  <si>
    <t xml:space="preserve">Nova redação dada ao subitem 21.7 do Anexo I pelo Conv. ICMS 51/10, efeitos a partir de 23.04.10.</t>
  </si>
  <si>
    <t xml:space="preserve">23.2</t>
  </si>
  <si>
    <t xml:space="preserve">Trens de aterrissagem e suas partes</t>
  </si>
  <si>
    <t xml:space="preserve">8803.20.00</t>
  </si>
  <si>
    <t xml:space="preserve">21.7</t>
  </si>
  <si>
    <t xml:space="preserve">Outros guinchos e cabrestantes</t>
  </si>
  <si>
    <t xml:space="preserve">8425.39.90</t>
  </si>
  <si>
    <t xml:space="preserve">23.3</t>
  </si>
  <si>
    <t xml:space="preserve">Outras partes de aviões</t>
  </si>
  <si>
    <t xml:space="preserve">8803.30.00</t>
  </si>
  <si>
    <t xml:space="preserve">Redação anterior dada ao subitem 21.7 do Anexo I pelo Conv. ICMS 89/09, efeitos de 15.10.09 a 22.04.10.</t>
  </si>
  <si>
    <t xml:space="preserve">23.4</t>
  </si>
  <si>
    <t xml:space="preserve">Outras</t>
  </si>
  <si>
    <t xml:space="preserve">8803.90.00</t>
  </si>
  <si>
    <t xml:space="preserve">Outros guinchos</t>
  </si>
  <si>
    <t xml:space="preserve">Ovascan</t>
  </si>
  <si>
    <t xml:space="preserve">9027.80.14</t>
  </si>
  <si>
    <t xml:space="preserve">CÁBREAS; GUINDASTES, INCLUÍDOS OS DE CABO; PONTES ROLANTES, PÓRTICOS DE DESCARGA OU DE MOVIMENTAÇÃO, PONTES-GUINDASTES, CARROS-PÓRTICOS E CARROS-GUINDASTES</t>
  </si>
  <si>
    <t xml:space="preserve">Estufa agrícola pré-fabricada em estrutura de aço ou alumínio, com coberturas e fechamentos em filmes, telas ou placas de plástico, opcionalmente com janelas e cortinas de acionamento manual ou motorizado, exaustores, iluminação elétrica, bancadas de cultivo e sistemas de aquecimento</t>
  </si>
  <si>
    <t xml:space="preserve">9406.00.10</t>
  </si>
  <si>
    <t xml:space="preserve">Pontes e vigas, rolantes, de suportes fixos</t>
  </si>
  <si>
    <t xml:space="preserve">8426.11.00</t>
  </si>
  <si>
    <t xml:space="preserve">Guindastes de torre</t>
  </si>
  <si>
    <t xml:space="preserve">8426.20.00</t>
  </si>
  <si>
    <t xml:space="preserve">22.3</t>
  </si>
  <si>
    <t xml:space="preserve">Guindastes de pórtico</t>
  </si>
  <si>
    <t xml:space="preserve">8426.30.00</t>
  </si>
  <si>
    <t xml:space="preserve">22.4</t>
  </si>
  <si>
    <t xml:space="preserve">Outros guindastes</t>
  </si>
  <si>
    <t xml:space="preserve">8426.99.00</t>
  </si>
  <si>
    <t xml:space="preserve">Redação anterior dada ao Anexo II pelo Conv. ICMS 112/08, efeitos de 20.10.08 a 14.10.09.</t>
  </si>
  <si>
    <t xml:space="preserve">Empilhadeiras mecânicas de volumes, de ação descontínua</t>
  </si>
  <si>
    <t xml:space="preserve">OUTRAS MÁQUINAS E APARELHOS DE ELEVAÇÃO, DE CARGA, DE DESCARGA OU DE MOVIMENTAÇÃO (POR EXEMPLO, ELEVADORES, ESCADAS ROLANTES, TRANSPORTADORES, TELEFÉRICOS)</t>
  </si>
  <si>
    <t xml:space="preserve">(CLÁUSULA PRIMEIRA DO CONVÊNIO ICMS 52/91)</t>
  </si>
  <si>
    <t xml:space="preserve">24.1</t>
  </si>
  <si>
    <t xml:space="preserve">Elevadores de carga de uso industrial e monta-cargas</t>
  </si>
  <si>
    <t xml:space="preserve">8428.10.00</t>
  </si>
  <si>
    <t xml:space="preserve">24.2</t>
  </si>
  <si>
    <t xml:space="preserve">Transportadores tubulares (transvasadores) móveis, acionados com motor de potência superior a 90kW (120HP)</t>
  </si>
  <si>
    <t xml:space="preserve">8428.20.10</t>
  </si>
  <si>
    <t xml:space="preserve">ITEM / SUBITEM / DISCRIMINAÇÃO</t>
  </si>
  <si>
    <t xml:space="preserve">24.3</t>
  </si>
  <si>
    <t xml:space="preserve">Outros aparelhos elevadores ou transportadores, pneumáticos</t>
  </si>
  <si>
    <t xml:space="preserve">8428.20.90</t>
  </si>
  <si>
    <t xml:space="preserve">01 Silos com dispositivos de ventilação ou aquecimento (ventiladores ou aquecedores) incorporados, de qualquer matéria              </t>
  </si>
  <si>
    <t xml:space="preserve">24.4</t>
  </si>
  <si>
    <t xml:space="preserve">Outros aparelhos elevadores ou transportadores, de ação contínua, para mercadorias, especialmente concebidos para uso subterrâneo</t>
  </si>
  <si>
    <t xml:space="preserve">8428.31.00</t>
  </si>
  <si>
    <t xml:space="preserve">02 Silos sem dispositivos de ventilação ou aquecimento incorporados, mesmo que possuam tubulações que permitam a injeção de ar para ventilação ou aquecimento:</t>
  </si>
  <si>
    <t xml:space="preserve">24.5</t>
  </si>
  <si>
    <t xml:space="preserve">Outros aparelhos elevadores ou transportadores, de ação contínua, para mercadorias de caçamba</t>
  </si>
  <si>
    <t xml:space="preserve">8428.32.00</t>
  </si>
  <si>
    <t xml:space="preserve">a) de madeira     </t>
  </si>
  <si>
    <t xml:space="preserve">24.6</t>
  </si>
  <si>
    <t xml:space="preserve">Outros aparelhos elevadores ou transportadores, de ação contínua, para mercadorias de tira ou correia</t>
  </si>
  <si>
    <t xml:space="preserve">8428.33.00</t>
  </si>
  <si>
    <t xml:space="preserve">b) de ferro ou aço              </t>
  </si>
  <si>
    <t xml:space="preserve">24.7</t>
  </si>
  <si>
    <t xml:space="preserve">Outros aparelhos elevadores ou transportadores, de ação contínua, para mercadorias de correntes</t>
  </si>
  <si>
    <t xml:space="preserve">8428.39.10</t>
  </si>
  <si>
    <t xml:space="preserve">c) de matéria plástica artificial ou de lona plastificada            </t>
  </si>
  <si>
    <t xml:space="preserve">24.8</t>
  </si>
  <si>
    <t xml:space="preserve">Outros aparelhos elevadores ou transportadores, de ação contínua, para mercadorias de rolos motores</t>
  </si>
  <si>
    <t xml:space="preserve">8428.39.20</t>
  </si>
  <si>
    <t xml:space="preserve">03 Silos de qualquer matéria, com dispositivos mecânicos incorporados         </t>
  </si>
  <si>
    <t xml:space="preserve">24.9</t>
  </si>
  <si>
    <t xml:space="preserve">Outros aparelhos elevadores ou transportadores, de ação contínua, para mercadorias de pinças laterais, do tipo dos utilizados para o transporte de jornais</t>
  </si>
  <si>
    <t xml:space="preserve">8428.39.30</t>
  </si>
  <si>
    <t xml:space="preserve">04 Dispositivos destinados à sustentação de silos (armazéns) infláveis, desde que as saídas, do mesmo estabelecimento industrial, ocorram simultaneamente com as coberturas de lona plastificada ou de matéria plástica artificial, com as quais formem um conjunto completo:</t>
  </si>
  <si>
    <t xml:space="preserve">24.10</t>
  </si>
  <si>
    <t xml:space="preserve">Outros aparelhos elevadores ou transportadores, de ação contínua, para mercadorias</t>
  </si>
  <si>
    <t xml:space="preserve">8428.39.90</t>
  </si>
  <si>
    <t xml:space="preserve">a) ventiladores   </t>
  </si>
  <si>
    <t xml:space="preserve">MÁQUINAS E APARELHOS PARA A INDÚSTRIA DE LATICÍNIOS</t>
  </si>
  <si>
    <t xml:space="preserve">b) compressores de ar, exceto os já indicados no item 5 do Anexo I</t>
  </si>
  <si>
    <t xml:space="preserve">8414.80.11 a 8414.80.19</t>
  </si>
  <si>
    <t xml:space="preserve">25.1</t>
  </si>
  <si>
    <t xml:space="preserve">Aparelhos homogeneizadores de leite</t>
  </si>
  <si>
    <t xml:space="preserve">8434.20.10</t>
  </si>
  <si>
    <t xml:space="preserve">c) coifas (exaustores)       </t>
  </si>
  <si>
    <t xml:space="preserve">25.2</t>
  </si>
  <si>
    <t xml:space="preserve">Outras máquinas para tratamento de leite</t>
  </si>
  <si>
    <t xml:space="preserve">8434.20.90</t>
  </si>
  <si>
    <t xml:space="preserve">05 Secadores e evaporadores para produtos agrícolas:</t>
  </si>
  <si>
    <t xml:space="preserve">Máquinas e aparelhos para prensar, esmagar e máquinas e aparelhos semelhantes, para fabricação de vinho, sidra, sucos de frutas ou bebidas semelhantes</t>
  </si>
  <si>
    <t xml:space="preserve">8435.10.00</t>
  </si>
  <si>
    <t xml:space="preserve">a) secadores       </t>
  </si>
  <si>
    <t xml:space="preserve">MÁQUINAS PARA LIMPEZA, SELEÇÃO OU PENEIRAÇÃO DE GRÃOS OU DE PRODUTOS HORTÍCOLAS SECOS; MÁQUINAS E APARELHOS PARA A INDÚSTRIA DE MOAGEM OU TRATAMENTO DE CEREAIS OU DE PRODUTOS HORTÍCOLAS SECOS, EXCETO DOS TIPOS UTILIZADOS EM FAZENDAS</t>
  </si>
  <si>
    <t xml:space="preserve">b) outros              </t>
  </si>
  <si>
    <t xml:space="preserve">27.1</t>
  </si>
  <si>
    <t xml:space="preserve">Máquinas para limpeza, seleção ou peneiração de grãos ou de produtos hortícolas secos</t>
  </si>
  <si>
    <t xml:space="preserve">8437.10.00</t>
  </si>
  <si>
    <t xml:space="preserve">06 Pulverizadores e polvilhadeiras, de uso agrícola</t>
  </si>
  <si>
    <t xml:space="preserve">8424.81.11 e 8424.81.19</t>
  </si>
  <si>
    <t xml:space="preserve">27.2</t>
  </si>
  <si>
    <t xml:space="preserve">Máquinas para trituração, esmagamento ou moagem de grãos</t>
  </si>
  <si>
    <t xml:space="preserve">8437.80.10</t>
  </si>
  <si>
    <t xml:space="preserve">07 Aparelhos e dispositivos mecânicos, destinados a regular a dispersão ou orientação de jato de água, inclusive simples órgãos móveis postos em movimento pela pressão de água, usados na irrigação da lavoura    </t>
  </si>
  <si>
    <t xml:space="preserve">8424.81.21 e 8424.81.29</t>
  </si>
  <si>
    <t xml:space="preserve">27.3</t>
  </si>
  <si>
    <t xml:space="preserve">Máquinas para seleção e separação das farinhas e de outros produtos da moagem dos grãos</t>
  </si>
  <si>
    <t xml:space="preserve">8437.80.90</t>
  </si>
  <si>
    <t xml:space="preserve">08 Carregadores para serem acoplados a trator agrícola      </t>
  </si>
  <si>
    <t xml:space="preserve">MÁQUINAS E APARELHOS NÃO ESPECIFICADOS NEM COMPREENDIDOS EM OUTRAS POSIÇÕES DO CAPÍTULO 84, PARA PREPARAÇÃO OU FABRICAÇÃO INDUSTRIAL DE ALIMENTOS OU DE BEBIDAS, EXCETO AS MÁQUINAS E APARELHOS PARA EXTRAÇÃO OU PREPARAÇÃO DE ÓLEOS OU GORDURAS VEGETAIS FIXOS OU DE ÓLEOS OU GORDURAS ANIMAIS</t>
  </si>
  <si>
    <t xml:space="preserve">09 Plainas niveladoras de levantamento hidráulico </t>
  </si>
  <si>
    <t xml:space="preserve">28.1</t>
  </si>
  <si>
    <t xml:space="preserve">Máquinas e aparelhos para as indústrias de panificação, pastelaria, bolachas e biscoitos e de massas alimentícias</t>
  </si>
  <si>
    <t xml:space="preserve">8438.10.00</t>
  </si>
  <si>
    <t xml:space="preserve">28.2</t>
  </si>
  <si>
    <t xml:space="preserve">Para fabricar bombons de chocolate por moldagem, de capacidade de produção superior ou igual a 150kg/h</t>
  </si>
  <si>
    <t xml:space="preserve">8438.20.11</t>
  </si>
  <si>
    <t xml:space="preserve">10 Enxadas rotativas        </t>
  </si>
  <si>
    <t xml:space="preserve">28.3</t>
  </si>
  <si>
    <t xml:space="preserve">Outras máquinas e aparelhos para as indústrias de confeitaria</t>
  </si>
  <si>
    <t xml:space="preserve">8438.20.19</t>
  </si>
  <si>
    <t xml:space="preserve">11 Máquinas de ordenhar               </t>
  </si>
  <si>
    <t xml:space="preserve">28.4</t>
  </si>
  <si>
    <t xml:space="preserve">Outras máquinas e aparelhos para as indústrias de cacau e de chocolate</t>
  </si>
  <si>
    <t xml:space="preserve">8438.20.90</t>
  </si>
  <si>
    <t xml:space="preserve">12 Máquinas e aparelhos para preparação de alimentos ou rações para animais         </t>
  </si>
  <si>
    <t xml:space="preserve">28.5</t>
  </si>
  <si>
    <t xml:space="preserve">Máquinas e aparelhos para a indústria de açúcar para extração de caldo de cana-de-açúcar; para o tratamento dos caldos ou sucos açucarados e para a refinação de açúcar</t>
  </si>
  <si>
    <t xml:space="preserve">8438.30.00</t>
  </si>
  <si>
    <t xml:space="preserve">13 Chocadeiras e criadeiras          </t>
  </si>
  <si>
    <t xml:space="preserve">28.6</t>
  </si>
  <si>
    <t xml:space="preserve">Máquinas e aparelhos para a indústria cervejeira</t>
  </si>
  <si>
    <t xml:space="preserve">8438.40.00</t>
  </si>
  <si>
    <t xml:space="preserve">14 Outras máquinas e aparelhos  </t>
  </si>
  <si>
    <t xml:space="preserve">28.7</t>
  </si>
  <si>
    <t xml:space="preserve">Máquinas e aparelhos para a preparação de carnes</t>
  </si>
  <si>
    <t xml:space="preserve">8438.50.00</t>
  </si>
  <si>
    <t xml:space="preserve">15 Moto-serras portáteis de corrente, com motor incorporado, não elétrico, de uso agrícola               </t>
  </si>
  <si>
    <t xml:space="preserve">28.8</t>
  </si>
  <si>
    <t xml:space="preserve">Máquinas e aparelhos para preparação de frutas ou de produtos hortícolas</t>
  </si>
  <si>
    <t xml:space="preserve">8438.60.00</t>
  </si>
  <si>
    <t xml:space="preserve">16 Vasilhame para transporte de leite, de capacidade inferior a 300 litros:</t>
  </si>
  <si>
    <t xml:space="preserve">28.9</t>
  </si>
  <si>
    <t xml:space="preserve">Máquinas e aparelhos para a preparação de peixes, moluscos e crustáceos</t>
  </si>
  <si>
    <t xml:space="preserve">8438.80.20 8438.80.90</t>
  </si>
  <si>
    <t xml:space="preserve">a) de ferro, ferro fundido, aço ou aço vazado</t>
  </si>
  <si>
    <t xml:space="preserve">MÁQUINAS E APARELHOS PARA FABRICAÇÃO DE PASTA DE MATÉRIAS FIBROSAS CELULÓSICAS OU PARA FABRICAÇÃO OU ACABAMENTO DE PAPEL OU CARTÃO</t>
  </si>
  <si>
    <t xml:space="preserve">b) de latão (liga de cobre e zinco) </t>
  </si>
  <si>
    <t xml:space="preserve">29.1</t>
  </si>
  <si>
    <t xml:space="preserve">Máquinas para a fabricação de pasta de matérias fibrosas celulósicas para tratamento preliminar das matérias primas</t>
  </si>
  <si>
    <t xml:space="preserve">8439.10.10</t>
  </si>
  <si>
    <t xml:space="preserve">c) de plástico      </t>
  </si>
  <si>
    <t xml:space="preserve">29.2</t>
  </si>
  <si>
    <t xml:space="preserve">Classificadoras e classificadoras-depuradoras de pasta</t>
  </si>
  <si>
    <t xml:space="preserve">8439.10.20</t>
  </si>
  <si>
    <t xml:space="preserve">17 Vasilhame para transporte de leite, de liga de alumínio</t>
  </si>
  <si>
    <t xml:space="preserve">7612.90.19</t>
  </si>
  <si>
    <t xml:space="preserve">29.3</t>
  </si>
  <si>
    <t xml:space="preserve">Refinadoras</t>
  </si>
  <si>
    <t xml:space="preserve">8439.10.30</t>
  </si>
  <si>
    <t xml:space="preserve">18 Comedouros para animais       </t>
  </si>
  <si>
    <t xml:space="preserve">29.4</t>
  </si>
  <si>
    <t xml:space="preserve">Outras máquinas e aparelhos para fabricação de pasta de matérias fibrosas celulósicas</t>
  </si>
  <si>
    <t xml:space="preserve">8439.10.90</t>
  </si>
  <si>
    <t xml:space="preserve">19 Ninhos metálicos para aves     </t>
  </si>
  <si>
    <t xml:space="preserve">29.5</t>
  </si>
  <si>
    <t xml:space="preserve">Máquinas e aparelhos para fabricação de papel ou cartão</t>
  </si>
  <si>
    <t xml:space="preserve">8439.20.00</t>
  </si>
  <si>
    <t xml:space="preserve">20 Motocultores </t>
  </si>
  <si>
    <t xml:space="preserve">29.6</t>
  </si>
  <si>
    <t xml:space="preserve">Bobinadoras-esticadoras</t>
  </si>
  <si>
    <t xml:space="preserve">8439.30.10</t>
  </si>
  <si>
    <t xml:space="preserve">                               Microtrator</t>
  </si>
  <si>
    <t xml:space="preserve">29.7</t>
  </si>
  <si>
    <t xml:space="preserve">Máquinas para impregnar</t>
  </si>
  <si>
    <t xml:space="preserve">8439.30.20</t>
  </si>
  <si>
    <t xml:space="preserve">21 Micro tratores de quatro rodas, para horticultura e agricultura</t>
  </si>
  <si>
    <t xml:space="preserve">Nova redação dada ao subitem 29.8 do Anexo I pelo Conv. ICMS 51/10, efeitos a partir de 23.04.10.</t>
  </si>
  <si>
    <t xml:space="preserve">22 Tratores agrícolas de rodas, sem esteiras</t>
  </si>
  <si>
    <t xml:space="preserve">29.8</t>
  </si>
  <si>
    <t xml:space="preserve">Máquinas para ondular papel ou cartão</t>
  </si>
  <si>
    <t xml:space="preserve">8439.30.30</t>
  </si>
  <si>
    <t xml:space="preserve">Bombas</t>
  </si>
  <si>
    <t xml:space="preserve">Redação anterior dada ao subitem 29.8 do Anexo I pelo Conv. ICMS 89/09, efeitos de 15.10.09 a 22.04.10.</t>
  </si>
  <si>
    <t xml:space="preserve">23 Veículos não automóveis e reboques, de uso agrícola:</t>
  </si>
  <si>
    <t xml:space="preserve">Máquinas de fabricar papel, cartolina, e cartão ondulado</t>
  </si>
  <si>
    <t xml:space="preserve">a) reboques e semi-reboques, autocarregáveis ou autodescarregáveis</t>
  </si>
  <si>
    <t xml:space="preserve">29.9</t>
  </si>
  <si>
    <t xml:space="preserve">Outras máquinas e aparelhos para acabamento de papel ou cartão</t>
  </si>
  <si>
    <t xml:space="preserve">8439.30.90</t>
  </si>
  <si>
    <t xml:space="preserve">b) Excluída.</t>
  </si>
  <si>
    <t xml:space="preserve">29.10</t>
  </si>
  <si>
    <t xml:space="preserve">Máquinas de costurar (coser) cadernos</t>
  </si>
  <si>
    <t xml:space="preserve">8440.10.11 8440.10.19</t>
  </si>
  <si>
    <t xml:space="preserve">c) veículos de tração animal           </t>
  </si>
  <si>
    <t xml:space="preserve">29.11</t>
  </si>
  <si>
    <t xml:space="preserve">Máquinas para fabricar capas de papelão, com dispositivo de colagem e capacidade de produção superior a 60 unidades por minuto</t>
  </si>
  <si>
    <t xml:space="preserve">8440.10.20</t>
  </si>
  <si>
    <t xml:space="preserve">24 Moinhos de vento (cata-vento) destinados a bombear água           </t>
  </si>
  <si>
    <t xml:space="preserve">29.12</t>
  </si>
  <si>
    <t xml:space="preserve">Outras máquinas e aparelhos para brochura ou encadernação</t>
  </si>
  <si>
    <t xml:space="preserve">8440.10.90</t>
  </si>
  <si>
    <t xml:space="preserve">25 Aviões agrícolas a hélice, suas partes, peças e demais materiais de manutenção e reparo, quando houverem recebido previamente o Certificado de homologação de Tipo expedido pelo órgão competente do Ministério da Aeronáutica</t>
  </si>
  <si>
    <t xml:space="preserve">8802.20.10,</t>
  </si>
  <si>
    <t xml:space="preserve">OUTRAS MÁQUINAS E APARELHOS PARA O TRABALHO DA PASTA DE PAPEL, DO PAPEL OU CARTÃO, INCLUÍDAS AS CORTADEIRAS DE TODOS OS TIPOS</t>
  </si>
  <si>
    <t xml:space="preserve">8802.30.10,</t>
  </si>
  <si>
    <t xml:space="preserve">30.1</t>
  </si>
  <si>
    <t xml:space="preserve">Cortadeiras bobinadoras com velocidade de bobinado superior a 2.000m/min</t>
  </si>
  <si>
    <t xml:space="preserve">8441.10.10</t>
  </si>
  <si>
    <t xml:space="preserve">8803.10.00 a</t>
  </si>
  <si>
    <t xml:space="preserve">30.2</t>
  </si>
  <si>
    <t xml:space="preserve">Outras cortadeiras</t>
  </si>
  <si>
    <t xml:space="preserve">8441.10.90</t>
  </si>
  <si>
    <t xml:space="preserve">30.3</t>
  </si>
  <si>
    <t xml:space="preserve">Máquinas para fabricação de sacos de quaisquer dimensões ou de envelopes</t>
  </si>
  <si>
    <t xml:space="preserve">8441.20.00</t>
  </si>
  <si>
    <t xml:space="preserve">26 Valetadeira rebocável, do tipo utilizado exclusivamente na agricultura</t>
  </si>
  <si>
    <t xml:space="preserve">30.4</t>
  </si>
  <si>
    <t xml:space="preserve">Máquinas de dobrar e colar, para fabricação de caixas</t>
  </si>
  <si>
    <t xml:space="preserve">8441.30.10</t>
  </si>
  <si>
    <t xml:space="preserve">27 Raspo-transportador ("Scraper"), rebocável, de 2 (duas) rodas, com capacidade de carga de 1,00 m3 a 3,00 m3, do tipo utilizado exclusivamente em trabalhos agrícolas             </t>
  </si>
  <si>
    <t xml:space="preserve">30.5</t>
  </si>
  <si>
    <t xml:space="preserve">Outras máquinas para fabricação de caixas, tubos, tambores ou recipientes semelhantes por qualquer processo, exceto moldagem</t>
  </si>
  <si>
    <t xml:space="preserve">8441.30.90</t>
  </si>
  <si>
    <t xml:space="preserve">28 Esteiras ou lagartas especiais para proteção de pneus de tratores</t>
  </si>
  <si>
    <t xml:space="preserve">30.6</t>
  </si>
  <si>
    <t xml:space="preserve">Máquinas de moldar artigos de pasta de papel, papel ou de cartão</t>
  </si>
  <si>
    <t xml:space="preserve">8441.40.00</t>
  </si>
  <si>
    <t xml:space="preserve">29 Máquina apanhadora e carregadora de cana, autopropelida          </t>
  </si>
  <si>
    <t xml:space="preserve">30.7</t>
  </si>
  <si>
    <t xml:space="preserve">Máquinas de perfurar, picotar e serrilhar linhas de corte; máquinas especiais de grampear caixas e artefatos semelhantes</t>
  </si>
  <si>
    <t xml:space="preserve">8441.80.00</t>
  </si>
  <si>
    <t xml:space="preserve">30 Outras máquinas e implementos agrícolas, inclusive as respectivas peças e partes:</t>
  </si>
  <si>
    <t xml:space="preserve">MÁQUINAS, APARELHOS E EQUIPAMENTOS (EXCETO AS MÁQUINAS-FERRAMENTAS DAS POSIÇÕES 84.56 A 84.65), PARA PREPARAÇÃO OU FABRICAÇÃO DE CLICHÊS, BLOCOS, CILINDROS OU OUTROS ELEMENTOS DE IMPRESSÃO; CLICHÊS, BLOCOS, CILINDROS OU OUTROS ELEMENTOS DE IMPRESSÃO; PEDRAS LITOGRÁFICAS, BLOCOS, PLACAS E CILINDROS, PREPARADOS PARA IMPRESSÃO (POR EXEMPLO, APLAINADOS, GRANULADOS OU POLIDOS)</t>
  </si>
  <si>
    <t xml:space="preserve">a) da posição 8201           </t>
  </si>
  <si>
    <t xml:space="preserve">8201.10.00 a 8201.90.90</t>
  </si>
  <si>
    <t xml:space="preserve">31.1</t>
  </si>
  <si>
    <t xml:space="preserve">Máquinas de compor por processo fotográfico</t>
  </si>
  <si>
    <t xml:space="preserve">8442.30.10</t>
  </si>
  <si>
    <t xml:space="preserve">b) da posição 8432           </t>
  </si>
  <si>
    <t xml:space="preserve">8432.10.00 a 8432.90.00</t>
  </si>
  <si>
    <t xml:space="preserve">31.2</t>
  </si>
  <si>
    <t xml:space="preserve">Máquinas e aparelhos de compor caracteres tipográficos por outros processos, mesmo com dispositivo de fundir</t>
  </si>
  <si>
    <t xml:space="preserve">8442.30.20</t>
  </si>
  <si>
    <t xml:space="preserve">c) da posição 8433</t>
  </si>
  <si>
    <t xml:space="preserve">8433.11.00 a 8433.90.90</t>
  </si>
  <si>
    <t xml:space="preserve">MÁQUINAS E APARELHOS DE IMPRESSÃO POR MEIO DE BLOCOS, CILINDROS E OUTROS ELEMENTOS DE IMPRESSÃO DA POSIÇÃO 84.42; OUTRAS IMPRESSORAS, MÁQUINAS COPIADORAS E TELECOPIADORES (FAX), MESMO COMBINADOS ENTRE SI; PARTES E ACESSÓRIOS</t>
  </si>
  <si>
    <t xml:space="preserve">d) da posição 8436</t>
  </si>
  <si>
    <t xml:space="preserve">8436.10.00 a 8436.99.00</t>
  </si>
  <si>
    <t xml:space="preserve">32.1</t>
  </si>
  <si>
    <t xml:space="preserve">Máquinas e aparelhos de impressão, por ofsete, alimentados por bobinas, para impressão multicolor de jornais, de largura superior ou igual a 900mm, com unidades de impressão em configuração torre e dispositivos automáticos de emendar bobinas</t>
  </si>
  <si>
    <t xml:space="preserve">8443.11.10</t>
  </si>
  <si>
    <t xml:space="preserve">32.2</t>
  </si>
  <si>
    <t xml:space="preserve">Outras máquinas e aparelhos de impressão, por ofsete, alimentados por bobinas</t>
  </si>
  <si>
    <t xml:space="preserve">8443.11.90</t>
  </si>
  <si>
    <t xml:space="preserve">31 - Aparelho de Radionavegação para uso agrícola</t>
  </si>
  <si>
    <t xml:space="preserve">32.3</t>
  </si>
  <si>
    <t xml:space="preserve">Máquinas e aparelhos de impressão, por ofsete, dos tipos utilizados em escritórios, alimentados por folhas de formato não superior a 22cm x 36cm, quando não dobradas</t>
  </si>
  <si>
    <t xml:space="preserve">8443.12.00</t>
  </si>
  <si>
    <t xml:space="preserve">32 - Estufa agrícola pré-fabricada em estrutura de aço ou alumínio, com coberturas e fechamentos em filmes, telas ou placas de plástico, opcionalmente com janelas e cortinas de acionamento manual ou motorizado, exaustores, iluminação elétrica, bancadas de cultivo e sistemas de aquecimento.</t>
  </si>
  <si>
    <t xml:space="preserve">32.4</t>
  </si>
  <si>
    <t xml:space="preserve">Máquinas e aparelhos para impressão multicolor de recipientes de matérias plásticas, cilíndricos, cônicos ou de faces planas</t>
  </si>
  <si>
    <t xml:space="preserve">8443.13.10</t>
  </si>
  <si>
    <t xml:space="preserve">33 - Troncos (Bretes) de contenção bovina</t>
  </si>
  <si>
    <t xml:space="preserve">32.5</t>
  </si>
  <si>
    <t xml:space="preserve">Outras máquinas e aparelhos de impressão, por ofsete, alimentados por folhas de formato inferior ou igual a 37,5cm x 51cm, com velocidade de impressão superior ou igual a 12.000 folhas por hora</t>
  </si>
  <si>
    <t xml:space="preserve">8443.13.21</t>
  </si>
  <si>
    <t xml:space="preserve">34 - Balanças bovinas mecânicas ou eletrônicas</t>
  </si>
  <si>
    <t xml:space="preserve">32.6</t>
  </si>
  <si>
    <t xml:space="preserve">Outros alimentados por folhas de formato inferior ou igual a 37,5cm x 51cm</t>
  </si>
  <si>
    <t xml:space="preserve">8443.13.29</t>
  </si>
  <si>
    <t xml:space="preserve">32.7</t>
  </si>
  <si>
    <t xml:space="preserve">Outras máquinas e aparelhos de impressão, por ofsete</t>
  </si>
  <si>
    <t xml:space="preserve">8443.13.90</t>
  </si>
  <si>
    <t xml:space="preserve">32.8</t>
  </si>
  <si>
    <t xml:space="preserve">Máquinas e aparelhos de impressão, tipográficos, alimentados por bobinas, exceto máquinas e aparelhos flexográficos</t>
  </si>
  <si>
    <t xml:space="preserve">8443.14.00</t>
  </si>
  <si>
    <t xml:space="preserve">Redação original, dos Anexos I e II, efeitos até 19.10.08.</t>
  </si>
  <si>
    <t xml:space="preserve">32.9</t>
  </si>
  <si>
    <t xml:space="preserve">Máquinas e aparelhos de impressão, tipográficos, não alimentados por bobinas, exceto máquinas e aparelhos flexográficos</t>
  </si>
  <si>
    <t xml:space="preserve">8443.15.00</t>
  </si>
  <si>
    <t xml:space="preserve">32.10</t>
  </si>
  <si>
    <t xml:space="preserve">Máquinas e aparelhos de impressão, flexográficos</t>
  </si>
  <si>
    <t xml:space="preserve">8443.16.00</t>
  </si>
  <si>
    <t xml:space="preserve">32.11</t>
  </si>
  <si>
    <t xml:space="preserve">Máquinas rotativas para heliogravura</t>
  </si>
  <si>
    <t xml:space="preserve">8443.17.10</t>
  </si>
  <si>
    <t xml:space="preserve">32.12</t>
  </si>
  <si>
    <t xml:space="preserve">Outras máquinas e aparelhos de impressão, heliográficos</t>
  </si>
  <si>
    <t xml:space="preserve">8443.17.90</t>
  </si>
  <si>
    <t xml:space="preserve">CÓDIGO DA NBM/SH</t>
  </si>
  <si>
    <t xml:space="preserve">32.13</t>
  </si>
  <si>
    <t xml:space="preserve">Máquinas rotativas para rotogravura; outras máquinas e aparelhos de impressão por meio de blocos, cilindros e outros elementos de impressão da posição 84.42</t>
  </si>
  <si>
    <t xml:space="preserve">8443.19.90</t>
  </si>
  <si>
    <t xml:space="preserve">Redação anterior dada ao item abaixo pelo Conv. ICMS 74/95, efeitos de 21.11.95 a 18.10.08.</t>
  </si>
  <si>
    <t xml:space="preserve">32.14</t>
  </si>
  <si>
    <t xml:space="preserve">Dobradoras</t>
  </si>
  <si>
    <t xml:space="preserve">8443.91.91</t>
  </si>
  <si>
    <t xml:space="preserve">Válvula</t>
  </si>
  <si>
    <t xml:space="preserve">8481.80.9910</t>
  </si>
  <si>
    <t xml:space="preserve">32.15</t>
  </si>
  <si>
    <t xml:space="preserve">Numeradores automáticos</t>
  </si>
  <si>
    <t xml:space="preserve">8443.91.92</t>
  </si>
  <si>
    <t xml:space="preserve">Acrescido o item abaixo ao Anexo I pelo Conv. ICMS 11/94, efeitos de 22.04.94 a 20.11.95.</t>
  </si>
  <si>
    <t xml:space="preserve">7307.19.0300</t>
  </si>
  <si>
    <t xml:space="preserve">32.16</t>
  </si>
  <si>
    <t xml:space="preserve">Outros acessórios de máquinas e aparelhos de impressão que operem por meio de blocos, cilindros e outros elementos de impressão da posição 84.42</t>
  </si>
  <si>
    <t xml:space="preserve">8443.91.99</t>
  </si>
  <si>
    <t xml:space="preserve">Acrescido o subitem 32.17 ao Anexo I pelo Conv. ICMS 70/13, efeitos a partir de 01.10.13.</t>
  </si>
  <si>
    <t xml:space="preserve">32.17</t>
  </si>
  <si>
    <t xml:space="preserve">Máquinas de impressão por jato de tinta, de uso industrial</t>
  </si>
  <si>
    <t xml:space="preserve">8443.39.10</t>
  </si>
  <si>
    <t xml:space="preserve">Acrescido o item abaixo ao Anexo I pelo Conv. ICMS 11/94, efeitos de 22.04.94 a 18.10.08.</t>
  </si>
  <si>
    <t xml:space="preserve">MÁQUINAS PARA EXTRUDAR, ESTIRAR, TEXTURIZAR OU CORTAR MATÉRIAS TÊXTEIS SINTÉTICAS OU ARTIFICIAIS</t>
  </si>
  <si>
    <t xml:space="preserve">8207.12.0100</t>
  </si>
  <si>
    <t xml:space="preserve">33.1</t>
  </si>
  <si>
    <t xml:space="preserve">Máquinas e aparelhos para extrudar</t>
  </si>
  <si>
    <t xml:space="preserve">8444.00.10</t>
  </si>
  <si>
    <t xml:space="preserve">Acrescido o item abaixo ao Anexo I pelo Conv. ICMS 90/91, efeitos de 27.12.91 a 18.10.08.</t>
  </si>
  <si>
    <t xml:space="preserve">33.2</t>
  </si>
  <si>
    <t xml:space="preserve">Máquinas e aparelhos para corte ou ruptura de fibras</t>
  </si>
  <si>
    <t xml:space="preserve">8444.00.20</t>
  </si>
  <si>
    <t xml:space="preserve">8207.30.0000</t>
  </si>
  <si>
    <t xml:space="preserve">33.3</t>
  </si>
  <si>
    <t xml:space="preserve">Outras máquinas para extrudar, estirar, texturizar ou cortar matérias têxteis sintéticas ou artificiais</t>
  </si>
  <si>
    <t xml:space="preserve">8444.00.90</t>
  </si>
  <si>
    <t xml:space="preserve">1. CALDEIRAS DE VAPOR, SEUS APARELHOS AUXILIARES E GERADORES DE GÁS</t>
  </si>
  <si>
    <t xml:space="preserve">MÁQUINAS PARA PREPARAÇÃO DE MATÉRIAS TÊXTEIS; MÁQUINAS PARA FIAÇÃO, DOBRAGEM OU TORÇÃO, DE MATÉRIAS TÊXTEIS E OUTRAS MÁQUINAS E APARELHOS PARA FABRICAÇÃO DE FIOS TÊXTEIS; MÁQUINAS DE BOBINAR (INCLUÍDAS AS BOBINADEIRAS DE TRAMA) OU DE DOBAR MATÉRIAS TÊXTEIS E MÁQUINAS PARA PREPARAÇÃO DE FIOS TÊXTEIS PARA SUA UTILIZAÇÃO NAS MÁQUINAS DAS POSIÇÕES 84.46 OU 84.47</t>
  </si>
  <si>
    <t xml:space="preserve">1.01        Caldeiras de vapor e as denominadas de "água superaquecida"</t>
  </si>
  <si>
    <t xml:space="preserve">8402.11.0000 a 8402.20.0200</t>
  </si>
  <si>
    <t xml:space="preserve">34.1</t>
  </si>
  <si>
    <t xml:space="preserve">Cardas para lã</t>
  </si>
  <si>
    <t xml:space="preserve">8445.11.10</t>
  </si>
  <si>
    <t xml:space="preserve">1.02        Aparelhos auxiliares para caldeiras da posição 8402</t>
  </si>
  <si>
    <t xml:space="preserve">8404.10.0100</t>
  </si>
  <si>
    <t xml:space="preserve">34.2</t>
  </si>
  <si>
    <t xml:space="preserve">Cardas para fibras do Capítulo 53</t>
  </si>
  <si>
    <t xml:space="preserve">8445.11.20</t>
  </si>
  <si>
    <t xml:space="preserve">1.03        Condensadores para máquinas a vapor</t>
  </si>
  <si>
    <t xml:space="preserve">8404.20.0000</t>
  </si>
  <si>
    <t xml:space="preserve">34.3</t>
  </si>
  <si>
    <t xml:space="preserve">Outras cardas</t>
  </si>
  <si>
    <t xml:space="preserve">8445.11.90</t>
  </si>
  <si>
    <t xml:space="preserve">1.04        Gasogênios e geradores de gás de água ou de gás de ar</t>
  </si>
  <si>
    <t xml:space="preserve">8405.10.0100</t>
  </si>
  <si>
    <t xml:space="preserve">34.4</t>
  </si>
  <si>
    <t xml:space="preserve">Penteadoras</t>
  </si>
  <si>
    <t xml:space="preserve">8445.12.00</t>
  </si>
  <si>
    <t xml:space="preserve">1.05        Outros</t>
  </si>
  <si>
    <t xml:space="preserve">8405.10.9900</t>
  </si>
  <si>
    <t xml:space="preserve">34.5</t>
  </si>
  <si>
    <t xml:space="preserve">Bancas de estiramento (bancas de fusos)</t>
  </si>
  <si>
    <t xml:space="preserve">8445.13.00</t>
  </si>
  <si>
    <t xml:space="preserve">2. TURBINAS A VAPOR</t>
  </si>
  <si>
    <t xml:space="preserve">34.6</t>
  </si>
  <si>
    <t xml:space="preserve">Máquinas para a preparação da seda</t>
  </si>
  <si>
    <t xml:space="preserve">8445.19.10</t>
  </si>
  <si>
    <t xml:space="preserve">2.01        Para a propulsão de embarcações</t>
  </si>
  <si>
    <t xml:space="preserve">8406.11.0000</t>
  </si>
  <si>
    <t xml:space="preserve">34.7</t>
  </si>
  <si>
    <t xml:space="preserve">Máquinas para recuperação de cordas, fios, trapos ou qualquer outro desperdício, transformando-os em fibras adequadas para cardagem</t>
  </si>
  <si>
    <t xml:space="preserve">8445.19.21</t>
  </si>
  <si>
    <t xml:space="preserve">2.02        Outras</t>
  </si>
  <si>
    <t xml:space="preserve">8406.19.0000</t>
  </si>
  <si>
    <t xml:space="preserve">34.8</t>
  </si>
  <si>
    <t xml:space="preserve">Descaroçadeiras e deslintadeiras de algodão</t>
  </si>
  <si>
    <t xml:space="preserve">8445.19.22</t>
  </si>
  <si>
    <t xml:space="preserve">3. TURBINAS HIDRÁULICAS, RODAS HIDRÁULICAS E SEUS REGULADORES</t>
  </si>
  <si>
    <t xml:space="preserve">34.9</t>
  </si>
  <si>
    <t xml:space="preserve">Máquinas para desengordurar, lavar, alvejar ou tingir fibras têxteis em massa ou rama</t>
  </si>
  <si>
    <t xml:space="preserve">8445.19.23</t>
  </si>
  <si>
    <t xml:space="preserve">3.01        Turbinas e rodas hidráulicas</t>
  </si>
  <si>
    <t xml:space="preserve">8410.11.0000 a 8410.13.0000</t>
  </si>
  <si>
    <t xml:space="preserve">34.10</t>
  </si>
  <si>
    <t xml:space="preserve">Abridoras de fibras de lã</t>
  </si>
  <si>
    <t xml:space="preserve">8445.19.24</t>
  </si>
  <si>
    <t xml:space="preserve">3.02        Reguladores</t>
  </si>
  <si>
    <t xml:space="preserve">8410.90.0100</t>
  </si>
  <si>
    <t xml:space="preserve">34.11</t>
  </si>
  <si>
    <t xml:space="preserve">Abridoras de fibras do Capítulo 53</t>
  </si>
  <si>
    <t xml:space="preserve">8445.19.25</t>
  </si>
  <si>
    <t xml:space="preserve">4. OUTRAS MÁQUINAS MOTRIZES</t>
  </si>
  <si>
    <t xml:space="preserve">34.12</t>
  </si>
  <si>
    <t xml:space="preserve">Máquinas de carbonizar a lã</t>
  </si>
  <si>
    <t xml:space="preserve">8445.19.26</t>
  </si>
  <si>
    <t xml:space="preserve">4.01        Máquinas a vapor, de êmbolos, separadas das respectivas caldeiras</t>
  </si>
  <si>
    <t xml:space="preserve">8412.80.0100</t>
  </si>
  <si>
    <t xml:space="preserve">34.13</t>
  </si>
  <si>
    <t xml:space="preserve">Máquinas para estirar a lã</t>
  </si>
  <si>
    <t xml:space="preserve">8445.19.27</t>
  </si>
  <si>
    <t xml:space="preserve">4.02        Outros</t>
  </si>
  <si>
    <t xml:space="preserve">8412.80.9900</t>
  </si>
  <si>
    <t xml:space="preserve">34.14</t>
  </si>
  <si>
    <t xml:space="preserve">Batedores e abridores-batedores; abridores de fardos e carregadores automáticos; outras máquinas para a preparação de outras matérias têxteis</t>
  </si>
  <si>
    <t xml:space="preserve">8445.19.29</t>
  </si>
  <si>
    <t xml:space="preserve">Acrescido o item abaixo ao Anexo I pelo Conv. ICMS 45/92, efeitos de 16.07.92 a 18.10.08.</t>
  </si>
  <si>
    <t xml:space="preserve">34.15</t>
  </si>
  <si>
    <t xml:space="preserve">Máquinas para fiação de matérias têxteis</t>
  </si>
  <si>
    <t xml:space="preserve">8445.20.00</t>
  </si>
  <si>
    <t xml:space="preserve">8413.70.0000</t>
  </si>
  <si>
    <t xml:space="preserve">34.16</t>
  </si>
  <si>
    <t xml:space="preserve">Retorcedeiras</t>
  </si>
  <si>
    <t xml:space="preserve">8445.30.10</t>
  </si>
  <si>
    <t xml:space="preserve">5. COMPRESSORES DE AR OU DE OUTROS GASES</t>
  </si>
  <si>
    <t xml:space="preserve">34.17</t>
  </si>
  <si>
    <t xml:space="preserve">Máquinas para fabricação de barbantes, cordões e semelhantes; outras máquinas para dobragem ou torção, de matérias têxteis</t>
  </si>
  <si>
    <t xml:space="preserve">8445.30.90</t>
  </si>
  <si>
    <t xml:space="preserve">5.01        Compressores de ar, exceto de deslocamento alternativo:</t>
  </si>
  <si>
    <t xml:space="preserve">34.18</t>
  </si>
  <si>
    <t xml:space="preserve">Bobinadeiras automáticas de trama</t>
  </si>
  <si>
    <t xml:space="preserve">8445.40.11</t>
  </si>
  <si>
    <t xml:space="preserve">a) de parafuso</t>
  </si>
  <si>
    <t xml:space="preserve">8414.80.0201</t>
  </si>
  <si>
    <t xml:space="preserve">34.19</t>
  </si>
  <si>
    <t xml:space="preserve">Bobinadeiras automáticas para fios elastanos</t>
  </si>
  <si>
    <t xml:space="preserve">8445.40.12</t>
  </si>
  <si>
    <t xml:space="preserve">b) de lóbulos paralelos ("roots")</t>
  </si>
  <si>
    <t xml:space="preserve">8414.80.0202</t>
  </si>
  <si>
    <t xml:space="preserve">34.20</t>
  </si>
  <si>
    <t xml:space="preserve">Outras bobinadeiras automáticas, com atador automático</t>
  </si>
  <si>
    <t xml:space="preserve">8445.40.18</t>
  </si>
  <si>
    <t xml:space="preserve">c) de anel líquido</t>
  </si>
  <si>
    <t xml:space="preserve">8414.80.0203</t>
  </si>
  <si>
    <t xml:space="preserve">34.21</t>
  </si>
  <si>
    <t xml:space="preserve">Outras bobinadeiras automáticas</t>
  </si>
  <si>
    <t xml:space="preserve">8445.40.19</t>
  </si>
  <si>
    <t xml:space="preserve">d) qualquer outro</t>
  </si>
  <si>
    <t xml:space="preserve">8414.80.0299</t>
  </si>
  <si>
    <t xml:space="preserve">34.22</t>
  </si>
  <si>
    <t xml:space="preserve">Bobinadoras não automáticas com velocidade de bobinado superior ou igual a 4.000m/min</t>
  </si>
  <si>
    <t xml:space="preserve">8445.40.21</t>
  </si>
  <si>
    <t xml:space="preserve">5.02 Compressores de gases (exceto ar), de deslocamento alternativo:</t>
  </si>
  <si>
    <t xml:space="preserve">34.23</t>
  </si>
  <si>
    <t xml:space="preserve">Outras bobinadeiras não automáticas</t>
  </si>
  <si>
    <t xml:space="preserve">8445.40.29</t>
  </si>
  <si>
    <t xml:space="preserve">a) de pistão</t>
  </si>
  <si>
    <t xml:space="preserve">8414.80.0301</t>
  </si>
  <si>
    <t xml:space="preserve">34.24</t>
  </si>
  <si>
    <t xml:space="preserve">Meadeiras com controle de comprimento ou peso e atador automático</t>
  </si>
  <si>
    <t xml:space="preserve">8445.40.31</t>
  </si>
  <si>
    <t xml:space="preserve">b) qualquer outro</t>
  </si>
  <si>
    <t xml:space="preserve">8414.80.0399</t>
  </si>
  <si>
    <t xml:space="preserve">34.25</t>
  </si>
  <si>
    <t xml:space="preserve">Outras meadeiras</t>
  </si>
  <si>
    <t xml:space="preserve">8445.40.39</t>
  </si>
  <si>
    <t xml:space="preserve">5.03 Compressores de gases (exceto ar), exceto de deslocamento alternativo:</t>
  </si>
  <si>
    <t xml:space="preserve">34.26</t>
  </si>
  <si>
    <t xml:space="preserve">Noveleiras automáticas</t>
  </si>
  <si>
    <t xml:space="preserve">8445.40.40</t>
  </si>
  <si>
    <t xml:space="preserve">8414.80.0101</t>
  </si>
  <si>
    <t xml:space="preserve">34.27</t>
  </si>
  <si>
    <t xml:space="preserve">Outras máquinas de bobinar (incluídas as bobinadeiras de trama) ou de dobar, matérias têxteis</t>
  </si>
  <si>
    <t xml:space="preserve">8445.40.90</t>
  </si>
  <si>
    <t xml:space="preserve">8414.80.0402</t>
  </si>
  <si>
    <t xml:space="preserve">34.28</t>
  </si>
  <si>
    <t xml:space="preserve">Urdideiras</t>
  </si>
  <si>
    <t xml:space="preserve">8445.90.10</t>
  </si>
  <si>
    <t xml:space="preserve">8414.80.0403</t>
  </si>
  <si>
    <t xml:space="preserve">34.29</t>
  </si>
  <si>
    <t xml:space="preserve">Passadeiras para liço e pente</t>
  </si>
  <si>
    <t xml:space="preserve">8445.90.20</t>
  </si>
  <si>
    <t xml:space="preserve">d) centrífugos (radiais)</t>
  </si>
  <si>
    <t xml:space="preserve">34.30</t>
  </si>
  <si>
    <t xml:space="preserve">Máquinas automáticas para atar urdiduras</t>
  </si>
  <si>
    <t xml:space="preserve">8445.90.30</t>
  </si>
  <si>
    <t xml:space="preserve">e) axiais</t>
  </si>
  <si>
    <t xml:space="preserve">8414.80.0405</t>
  </si>
  <si>
    <t xml:space="preserve">34.31</t>
  </si>
  <si>
    <t xml:space="preserve">Máquinas automáticas para colocar lamela</t>
  </si>
  <si>
    <t xml:space="preserve">8445.90.40</t>
  </si>
  <si>
    <t xml:space="preserve">f) qualquer outro</t>
  </si>
  <si>
    <t xml:space="preserve">8414.80.0499</t>
  </si>
  <si>
    <t xml:space="preserve">34.32</t>
  </si>
  <si>
    <t xml:space="preserve">Engomadeiras de fio; outras máquinas para preparação de matérias têxteis</t>
  </si>
  <si>
    <t xml:space="preserve">8445.90.90</t>
  </si>
  <si>
    <t xml:space="preserve">6. MÁQUINAS PARA PRODUÇÃO DE CALOR</t>
  </si>
  <si>
    <t xml:space="preserve">TEARES PARA TECIDOS</t>
  </si>
  <si>
    <t xml:space="preserve">6.01 Queimadores:</t>
  </si>
  <si>
    <t xml:space="preserve">35.1</t>
  </si>
  <si>
    <t xml:space="preserve">Teares para tecidos de largura não superior a 30cm, com mecanismo ‘Jacquard’</t>
  </si>
  <si>
    <t xml:space="preserve">8446.10.10</t>
  </si>
  <si>
    <t xml:space="preserve">a) de combustíveis líquidos</t>
  </si>
  <si>
    <t xml:space="preserve">8416.10.0000</t>
  </si>
  <si>
    <t xml:space="preserve">35.2</t>
  </si>
  <si>
    <t xml:space="preserve">Outros teares para tecidos de largura não superior a 30cm</t>
  </si>
  <si>
    <t xml:space="preserve">8446.10.90</t>
  </si>
  <si>
    <t xml:space="preserve">b) de gases</t>
  </si>
  <si>
    <t xml:space="preserve">8416.20.0100</t>
  </si>
  <si>
    <t xml:space="preserve">35.3</t>
  </si>
  <si>
    <t xml:space="preserve">Teares para tecidos de largura superior a 30cm, de lançadeiras, a motor</t>
  </si>
  <si>
    <t xml:space="preserve">8446.21.00</t>
  </si>
  <si>
    <t xml:space="preserve">c) de carvão pulverizado</t>
  </si>
  <si>
    <t xml:space="preserve">8416.20.0200</t>
  </si>
  <si>
    <t xml:space="preserve">35.4</t>
  </si>
  <si>
    <t xml:space="preserve">Outros teares para tecidos de largura superior a 30cm, de lançadeiras</t>
  </si>
  <si>
    <t xml:space="preserve">8446.29.00</t>
  </si>
  <si>
    <t xml:space="preserve">d) outros</t>
  </si>
  <si>
    <t xml:space="preserve">8416.20.9900</t>
  </si>
  <si>
    <t xml:space="preserve">35.5</t>
  </si>
  <si>
    <t xml:space="preserve">Teares para tecidos de largura superior a 30cm, sem lançadeiras, a jato de ar</t>
  </si>
  <si>
    <t xml:space="preserve">8446.30.10</t>
  </si>
  <si>
    <t xml:space="preserve">6.02        Fornalhas automáticas</t>
  </si>
  <si>
    <t xml:space="preserve">8416.30.0100</t>
  </si>
  <si>
    <t xml:space="preserve">35.6</t>
  </si>
  <si>
    <t xml:space="preserve">Teares para tecidos de largura superior a 30cm, sem lançadeiras, a jato de água</t>
  </si>
  <si>
    <t xml:space="preserve">8446.30.20</t>
  </si>
  <si>
    <t xml:space="preserve">6.03        Grelhas mecânicas</t>
  </si>
  <si>
    <t xml:space="preserve">8416.30.0200</t>
  </si>
  <si>
    <t xml:space="preserve">35.7</t>
  </si>
  <si>
    <t xml:space="preserve">Teares para tecidos de largura superior a 30cm, sem lançadeiras, de projétil</t>
  </si>
  <si>
    <t xml:space="preserve">8446.30.30</t>
  </si>
  <si>
    <t xml:space="preserve">6.04        Descarregadores mecânicos de cinzas</t>
  </si>
  <si>
    <t xml:space="preserve">8416.30.0300</t>
  </si>
  <si>
    <t xml:space="preserve">35.8</t>
  </si>
  <si>
    <t xml:space="preserve">Teares para tecidos de largura superior a 30cm, sem lançadeiras, de pinças</t>
  </si>
  <si>
    <t xml:space="preserve">8446.30.40</t>
  </si>
  <si>
    <t xml:space="preserve">6.05        Outros</t>
  </si>
  <si>
    <t xml:space="preserve">8416.30.9900</t>
  </si>
  <si>
    <t xml:space="preserve">35.9</t>
  </si>
  <si>
    <t xml:space="preserve">Outros teares para tecidos de largura superior a 30cm, sem lançadeiras</t>
  </si>
  <si>
    <t xml:space="preserve">8446.30.90</t>
  </si>
  <si>
    <t xml:space="preserve">6.06        Ventaneiras</t>
  </si>
  <si>
    <t xml:space="preserve">8416.90.0000</t>
  </si>
  <si>
    <t xml:space="preserve">TEARES PARA FABRICAR MALHAS, MÁQUINAS DE COSTURA POR ENTRELAÇAMENTO ('COUTURE-TRICOTAGE'), MÁQUINAS PARA FABRICAR GUIPURAS, TULES, RENDAS, BORDADOS, PASSAMANARIAS, GALÕES OU REDES; MÁQUINAS PARA INSERIR TUFOS</t>
  </si>
  <si>
    <t xml:space="preserve">7. FORNOS INDUSTRIAIS, NÃO ELÉTRICOS</t>
  </si>
  <si>
    <t xml:space="preserve">36.1</t>
  </si>
  <si>
    <t xml:space="preserve">Teares circulares para malhas com cilindro de diâmetro não superior a 165mm</t>
  </si>
  <si>
    <t xml:space="preserve">8447.11.00</t>
  </si>
  <si>
    <t xml:space="preserve">7.01        Fornos industriais para fusão de metais, tipo "Cubillot"</t>
  </si>
  <si>
    <t xml:space="preserve">8417.10.0101</t>
  </si>
  <si>
    <t xml:space="preserve">36.2</t>
  </si>
  <si>
    <t xml:space="preserve">Teares circulares para malhas com cilindro de diâmetro superior a 165mm</t>
  </si>
  <si>
    <t xml:space="preserve">8447.12.00</t>
  </si>
  <si>
    <t xml:space="preserve">7.02        Fornos industriais para fusão de metais, de outros tipos       </t>
  </si>
  <si>
    <t xml:space="preserve">8417.10.0199</t>
  </si>
  <si>
    <t xml:space="preserve">36.3</t>
  </si>
  <si>
    <t xml:space="preserve">Teares retilíneos para malhas; máquinas de costura por entrelaçamento ('couture-tricotage'), motorizados, para fabricação de malhas de urdidura</t>
  </si>
  <si>
    <t xml:space="preserve">8447.20.21</t>
  </si>
  <si>
    <t xml:space="preserve">7.03        Fornos industriais para tratamento térmico de metais            </t>
  </si>
  <si>
    <t xml:space="preserve">8417.10.0200</t>
  </si>
  <si>
    <t xml:space="preserve">36.4</t>
  </si>
  <si>
    <t xml:space="preserve">Outros teares motorizados; máquinas tipo “Cotton” e semelhantes, para fabricação de meias, funcionando com agulha de flape; máquinas para fabricação de “Jersey” e semelhantes, funcionando com agulha de flape; máquinas dos tipos “Raschell”, milanês ou outro, para fabricação de tecido de malha indesmalhável</t>
  </si>
  <si>
    <t xml:space="preserve">8447.20.29</t>
  </si>
  <si>
    <t xml:space="preserve">7.04        Fornos industriais para cementação           </t>
  </si>
  <si>
    <t xml:space="preserve">8417.10.0300</t>
  </si>
  <si>
    <t xml:space="preserve">36.5</t>
  </si>
  <si>
    <t xml:space="preserve">Máquinas de costura por entrelaçamento (“couture tricotage”)</t>
  </si>
  <si>
    <t xml:space="preserve">8447.20.30</t>
  </si>
  <si>
    <t xml:space="preserve">7.05        Fornos industriais de produção de coque de carvão              </t>
  </si>
  <si>
    <t xml:space="preserve">8417.10.0400</t>
  </si>
  <si>
    <t xml:space="preserve">36.6</t>
  </si>
  <si>
    <t xml:space="preserve">Máquinas retilíneas para fabricação de cortinados, “filet”, filó e rede</t>
  </si>
  <si>
    <t xml:space="preserve">8447.90.10</t>
  </si>
  <si>
    <t xml:space="preserve">7.06        Fornos rotativos para produção industrial de cimento            </t>
  </si>
  <si>
    <t xml:space="preserve">8417.10.0500</t>
  </si>
  <si>
    <t xml:space="preserve">36.7</t>
  </si>
  <si>
    <t xml:space="preserve">Máquinas automáticas para bordado</t>
  </si>
  <si>
    <t xml:space="preserve">8447.90.20</t>
  </si>
  <si>
    <t xml:space="preserve">7.07        Outros  </t>
  </si>
  <si>
    <t xml:space="preserve">8417.10.9900</t>
  </si>
  <si>
    <t xml:space="preserve">36.8</t>
  </si>
  <si>
    <t xml:space="preserve">Outros teares para fabricar malhas</t>
  </si>
  <si>
    <t xml:space="preserve">8447.90.90</t>
  </si>
  <si>
    <t xml:space="preserve">7.08        Fornos de padaria, pastelaria ou para a indústria de bolachas e biscoitos        </t>
  </si>
  <si>
    <t xml:space="preserve">8417.20.0000</t>
  </si>
  <si>
    <t xml:space="preserve">MÁQUINAS E APARELHOS AUXILIARES PARA AS MÁQUINAS DAS POSIÇÕES 84.44, 84.45, 84.46 OU 84.47 (POR EXEMPLO, RATIERAS (TEARES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</si>
  <si>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xml:space="preserve">7.09        Fornos industriais para carbonização de madeira    </t>
  </si>
  <si>
    <t xml:space="preserve">8417.80.0100</t>
  </si>
  <si>
    <t xml:space="preserve">37.1</t>
  </si>
  <si>
    <t xml:space="preserve">Ratleras (maquinetas) para liços</t>
  </si>
  <si>
    <t xml:space="preserve">8448.11.10</t>
  </si>
  <si>
    <t xml:space="preserve">7.10        Outros  </t>
  </si>
  <si>
    <t xml:space="preserve">8417.80.9900</t>
  </si>
  <si>
    <t xml:space="preserve">37.2</t>
  </si>
  <si>
    <t xml:space="preserve">Mecanismos “Jacquard”</t>
  </si>
  <si>
    <t xml:space="preserve">8448.11.20</t>
  </si>
  <si>
    <t xml:space="preserve">8. MÁQUINAS PARA PRODUÇÃO DE FRIO</t>
  </si>
  <si>
    <t xml:space="preserve">37.3</t>
  </si>
  <si>
    <t xml:space="preserve">Outras ratieras e mecanismos 'Jacquard'; redutores, perfuradores e copiadores de cartões; máquinas para enlaçar cartões após perfuração</t>
  </si>
  <si>
    <t xml:space="preserve">8448.11.90</t>
  </si>
  <si>
    <t xml:space="preserve">8.01        Máquinas de fabricar gelo em cubos ou escamas   </t>
  </si>
  <si>
    <t xml:space="preserve">8418.69.0300</t>
  </si>
  <si>
    <t xml:space="preserve">37.4</t>
  </si>
  <si>
    <t xml:space="preserve">Outras máquinas e aparelhos auxiliares para as máquinas das posições 84.44, 84.45, 84.46 ou 84.47; mecanismos troca-lançadeiras; mecanismos troca-espulas; máquinas automáticas de atar fios</t>
  </si>
  <si>
    <t xml:space="preserve">8448.19.00</t>
  </si>
  <si>
    <t xml:space="preserve">8.02        Sorveteiras industriais     </t>
  </si>
  <si>
    <t xml:space="preserve">8418.69.0400</t>
  </si>
  <si>
    <t xml:space="preserve">MÁQUINAS E APARELHOS PARA FABRICAÇÃO OU ACABAMENTO DE FELTRO OU DE FALSOS TECIDOS, EM PEÇA OU EM FORMAS DETERMINADAS, INCLUÍDAS AS MÁQUINAS E APARELHOS PARA FABRICAÇÃO DE CHAPÉUS DE FELTRO; FORMAS PARA CHAPELARIA</t>
  </si>
  <si>
    <t xml:space="preserve">8.03 Instalações frigoríficas industriais formadas por elementos não reunidos em   corpo único, nem montadas sobre base comum             </t>
  </si>
  <si>
    <t xml:space="preserve">8418.69.0500</t>
  </si>
  <si>
    <t xml:space="preserve">38.1</t>
  </si>
  <si>
    <t xml:space="preserve">Máquinas e aparelhos para fabricação ou acabamento de feltro</t>
  </si>
  <si>
    <t xml:space="preserve">8449.00.10</t>
  </si>
  <si>
    <t xml:space="preserve">9.            APARELHOS E DISPOSITIVOS PARA TRATAMENTO DE MATÉRIAS POR MEIO DE OPERAÇÕES QUE IMPLIQUEM MUDANÇA DE TEMPERATURA</t>
  </si>
  <si>
    <t xml:space="preserve">38.2</t>
  </si>
  <si>
    <t xml:space="preserve">Máquinas e aparelhos para fabricação de falsos tecidos</t>
  </si>
  <si>
    <t xml:space="preserve">8449.00.20</t>
  </si>
  <si>
    <t xml:space="preserve">9.01        Secadores para madeiras, pastas de papel, papéis ou cartões            </t>
  </si>
  <si>
    <t xml:space="preserve">8419.32.0000</t>
  </si>
  <si>
    <t xml:space="preserve">38.3</t>
  </si>
  <si>
    <t xml:space="preserve">Outras máquinas e aparelhos para fabricação de chapéus de feltro</t>
  </si>
  <si>
    <t xml:space="preserve">8449.00.80</t>
  </si>
  <si>
    <t xml:space="preserve">9.02        Outros  </t>
  </si>
  <si>
    <t xml:space="preserve">8419.39.0000</t>
  </si>
  <si>
    <t xml:space="preserve">MÁQUINAS DE LAVAR ROUPA, MESMO COM DISPOSITIVOS DE SECAGEM</t>
  </si>
  <si>
    <t xml:space="preserve">9.03        Aparelhos de destilação ou de retificação </t>
  </si>
  <si>
    <t xml:space="preserve">8419.40.0000</t>
  </si>
  <si>
    <t xml:space="preserve">Revogados os subitens 39.1, 39.2 e 39.3 do Anexo I pelo Conv. ICMS 154/15, efeitos a partir de 30.12.15.</t>
  </si>
  <si>
    <t xml:space="preserve">9.04        Trocadores (permutadores) de calor:</t>
  </si>
  <si>
    <t xml:space="preserve">Redação anterior dada aos subitens 39.1, 39.2 e 39.3 do Anexo I pelo Conv. ICMS 89/09, efeitos de 15.10.09 a 29.12.15</t>
  </si>
  <si>
    <t xml:space="preserve">a) de placas</t>
  </si>
  <si>
    <t xml:space="preserve">8419.50.9901</t>
  </si>
  <si>
    <t xml:space="preserve">39.1</t>
  </si>
  <si>
    <t xml:space="preserve">Máquinas de capacidade não superior a 10kg, em peso de roupa seca, inteiramente automáticas</t>
  </si>
  <si>
    <t xml:space="preserve">8419.50.9999</t>
  </si>
  <si>
    <t xml:space="preserve">39.2</t>
  </si>
  <si>
    <t xml:space="preserve">Máquinas de capacidade não superior a 10kg, em peso de roupa seca, com secador centrífugo incorporado</t>
  </si>
  <si>
    <t xml:space="preserve">9.05        Aparelhos e dispositivos para liquefação do ar ou de outros gases</t>
  </si>
  <si>
    <t xml:space="preserve">8419.60.0000</t>
  </si>
  <si>
    <t xml:space="preserve">39.3</t>
  </si>
  <si>
    <t xml:space="preserve">Outras máquinas de capacidade não superior a 10kg, em peso de roupa seca</t>
  </si>
  <si>
    <t xml:space="preserve">9.06        Aparelhos e dispositivos para preparação de bebidas quentes ou para cozimento ou aquecimento de alimentos:</t>
  </si>
  <si>
    <t xml:space="preserve">39.4</t>
  </si>
  <si>
    <t xml:space="preserve">Máquinas de capacidade superior a 10kg, em peso de roupa seca, túneis contínuos</t>
  </si>
  <si>
    <t xml:space="preserve">8450.20.10</t>
  </si>
  <si>
    <t xml:space="preserve">a) autoclaves      </t>
  </si>
  <si>
    <t xml:space="preserve">8419.81.0200</t>
  </si>
  <si>
    <t xml:space="preserve">Nova redação dada ao subitem 39.5 do Anexo I pelo Conv. ICMS 154/15, efeitos a partir de 30.12.15.</t>
  </si>
  <si>
    <t xml:space="preserve">8419.81.9900</t>
  </si>
  <si>
    <t xml:space="preserve">39.5</t>
  </si>
  <si>
    <t xml:space="preserve">Outras máquinas de lavar de capacidade superior a 20 kg, em peso de roupa seca de uso não doméstico</t>
  </si>
  <si>
    <t xml:space="preserve">8450.20.90</t>
  </si>
  <si>
    <t xml:space="preserve">9.07        Outros aquecedores e arrefecedores          </t>
  </si>
  <si>
    <t xml:space="preserve">8419.89.0199</t>
  </si>
  <si>
    <t xml:space="preserve">Redação anterior dada ao subitem 39.5 pelo Conv. ICMS 89/09, efeitos de 15.10.09 a 29.12.15.</t>
  </si>
  <si>
    <t xml:space="preserve">9.08        Esterilizadores (exceto o da posição NBM/SH 8419.89.0201)             </t>
  </si>
  <si>
    <t xml:space="preserve">8419.89.0299</t>
  </si>
  <si>
    <t xml:space="preserve">Outras máquinas de capacidade superior a 10kg, em peso de roupa seca</t>
  </si>
  <si>
    <t xml:space="preserve">9.09        Estufas</t>
  </si>
  <si>
    <t xml:space="preserve">8419.89.0300</t>
  </si>
  <si>
    <t xml:space="preserve">MÁQUINAS E APARELHOS (EXCETO AS MÁQUINAS DA POSIÇÃO 84.50) PARA LAVAR, LIMPAR, ESPREMER, SECAR, PASSAR, PRENSAR (INCLUÍDAS AS PRENSAS FIXADORAS), BRANQUEAR, TINGIR, PARA APRESTO E ACABAMENTO, PARA REVESTIR OU IMPREGNAR FIOS, TECIDOS OU OBRAS DE MATÉRIAS TÊXTEIS E MÁQUINAS PARA REVESTIR TECIDOS-BASE OU OUTROS SUPORTES UTILIZADOS NA FABRICAÇÃO DE REVESTIMENTOS PARA PAVIMENTOS (PISOS), TAIS COMO LINÓLEO; MÁQUINAS PARA ENROLAR, DESENROLAR, DOBRAR, CORTAR OU DENTEAR TECIDOS</t>
  </si>
  <si>
    <t xml:space="preserve">9.10        Evaporadores    </t>
  </si>
  <si>
    <t xml:space="preserve">8419.89.0400</t>
  </si>
  <si>
    <t xml:space="preserve">40.1</t>
  </si>
  <si>
    <t xml:space="preserve">Máquina para lavar a seco; máquinas industriais para lavar a seco</t>
  </si>
  <si>
    <t xml:space="preserve">8451.10.00</t>
  </si>
  <si>
    <t xml:space="preserve">9.11        Aparelhos de torrefação </t>
  </si>
  <si>
    <t xml:space="preserve">8419.89.0500</t>
  </si>
  <si>
    <t xml:space="preserve">Revogado o subitem 40.2 do Anexo I pelo Conv. ICMS 154/15, efeitos a partir de 30.12.15.</t>
  </si>
  <si>
    <t xml:space="preserve">9.12        Outros  </t>
  </si>
  <si>
    <t xml:space="preserve">8419.89.9900</t>
  </si>
  <si>
    <t xml:space="preserve">Redação anterior dada ao subite 40.2 do Anexo I pelo Conv. ICMS 89/09, efeitos de 15.10.09 a 29.12.15</t>
  </si>
  <si>
    <t xml:space="preserve">10.          CALANDRAS E LAMINADORES, EXCETO OS DESTINADOS AO TRATAMENTO DE METAIS OU VIDROS, E SEUS CILINDROS</t>
  </si>
  <si>
    <t xml:space="preserve">40.2</t>
  </si>
  <si>
    <t xml:space="preserve">Máquina industrial de secar de capacidade não superior a 10kg, em peso de roupa seca</t>
  </si>
  <si>
    <t xml:space="preserve">10.01     Calandras           </t>
  </si>
  <si>
    <t xml:space="preserve">8420.10.0100</t>
  </si>
  <si>
    <t xml:space="preserve">40.3</t>
  </si>
  <si>
    <t xml:space="preserve">Outras máquinas de secar que funcionem por meio de ondas eletromagnéticas (microondas), cuja produção seja superior ou igual a 120kg/h de produto seco</t>
  </si>
  <si>
    <t xml:space="preserve">8451.29.10</t>
  </si>
  <si>
    <t xml:space="preserve">10.02     Laminadores     </t>
  </si>
  <si>
    <t xml:space="preserve">8420.10.0200</t>
  </si>
  <si>
    <t xml:space="preserve">Nova redação dada ao subitem 40.4 do Anexo I pelo Conv. ICMS 154/15, efeitos a partir de 30.12.15.</t>
  </si>
  <si>
    <t xml:space="preserve">10.03     Cilindros              </t>
  </si>
  <si>
    <t xml:space="preserve">8420.91.0000</t>
  </si>
  <si>
    <t xml:space="preserve">40.4</t>
  </si>
  <si>
    <t xml:space="preserve">Outras máquinas de secar, com capacidade superior a 15 Kg, de uso não doméstico</t>
  </si>
  <si>
    <t xml:space="preserve">11. CENTRIFUGADORES E SECADORES CENTRÍFUGOS</t>
  </si>
  <si>
    <t xml:space="preserve">Redação anterior dada ao subitem 40.4 pelo Conv. ICMS 89/09, efeitos de 15.10.09 a 29.12.15.</t>
  </si>
  <si>
    <t xml:space="preserve">11.01     Desnatadeiras    </t>
  </si>
  <si>
    <t xml:space="preserve">8421.11.0000</t>
  </si>
  <si>
    <t xml:space="preserve">Outras máquinas de secar</t>
  </si>
  <si>
    <t xml:space="preserve">11.02     Secadores de roupa para lavanderia (exceto o da posição NBM/SH 8421.12.0100)</t>
  </si>
  <si>
    <t xml:space="preserve">8421.12.9900</t>
  </si>
  <si>
    <t xml:space="preserve">40.5</t>
  </si>
  <si>
    <t xml:space="preserve">Máquinas e prensas para passar, incluídas as prensas fixadoras, automáticas</t>
  </si>
  <si>
    <t xml:space="preserve">8451.30.10</t>
  </si>
  <si>
    <t xml:space="preserve">11.03     Centrifugadores para laboratório </t>
  </si>
  <si>
    <t xml:space="preserve">8421.19.0200</t>
  </si>
  <si>
    <t xml:space="preserve">40.6</t>
  </si>
  <si>
    <t xml:space="preserve">Prensas para passar de peso inferior ou igual a 14kg</t>
  </si>
  <si>
    <t xml:space="preserve">8451.30.91</t>
  </si>
  <si>
    <t xml:space="preserve">11.04     Centrifugadores para indústria açucareira</t>
  </si>
  <si>
    <t xml:space="preserve">8421.19.0300</t>
  </si>
  <si>
    <t xml:space="preserve">40.7</t>
  </si>
  <si>
    <t xml:space="preserve">Outras máquinas e prensas para passar</t>
  </si>
  <si>
    <t xml:space="preserve">8451.30.99</t>
  </si>
  <si>
    <t xml:space="preserve">11.05     Extratores centrífugos de mel       </t>
  </si>
  <si>
    <t xml:space="preserve">8421.19.0400</t>
  </si>
  <si>
    <t xml:space="preserve">Nova redação dada ao subitem 40.8 do Anexo I pelo Conv. ICMS 154/15, efeitos a partir de 30.12.15.</t>
  </si>
  <si>
    <t xml:space="preserve">Acrescido o item abaixo pelo Conv. ICMS 90/91, efeitos de 27.12.91 a 18.10.08.</t>
  </si>
  <si>
    <t xml:space="preserve">40.8</t>
  </si>
  <si>
    <t xml:space="preserve">Máquinas para lavar, com capacidade superior a 15 kg, de uso não doméstico</t>
  </si>
  <si>
    <t xml:space="preserve">8451.40.10</t>
  </si>
  <si>
    <t xml:space="preserve">                Aparelhos para filtrar ou depurar gases      </t>
  </si>
  <si>
    <t xml:space="preserve">8421.39.9900</t>
  </si>
  <si>
    <t xml:space="preserve">Redação anterior dada ao subitem 40.8 pelo Conv. ICMS 89/09, efeitos de 15.10.09 a 29.12.15.</t>
  </si>
  <si>
    <t xml:space="preserve">12.          MÁQUINAS E APARELHOS PARA LIMPAR OU SECAR GARRAFAS OU OUTROS RECIPIENTES; MÁQUINAS E APARELHOS PARA ENCHER, FECHAR, CAPSULAR OU ROTULAR GARRAFAS, CAIXAS, LATAS, SACOS OU OUTROS CONTINENTES (RECIPIENTES); MÁQUINAS E APARELHOS PARA EMPACOTAR OU EMBALAR MERCADORIAS</t>
  </si>
  <si>
    <t xml:space="preserve">Máquinas industriais para lavar</t>
  </si>
  <si>
    <t xml:space="preserve">12.01 Máquinas e aparelhos para limpar ou secar garrafas e outros recipientes            </t>
  </si>
  <si>
    <t xml:space="preserve">40.9</t>
  </si>
  <si>
    <t xml:space="preserve">Máquina para tingir tecidos em rolos; para tingir por pressão estática, com molinete (rotor de pás), jato de água (jet) ou combinada</t>
  </si>
  <si>
    <t xml:space="preserve">8451.40.21</t>
  </si>
  <si>
    <t xml:space="preserve">8422.20.0000</t>
  </si>
  <si>
    <t xml:space="preserve">40.10</t>
  </si>
  <si>
    <t xml:space="preserve">Outras máquinas para tingir ou branquear fios ou tecidos</t>
  </si>
  <si>
    <t xml:space="preserve">8451.40.29</t>
  </si>
  <si>
    <t xml:space="preserve">12.02     Máquinas e aparelhos para encher, fechar, capsular ou rotular garrafas          </t>
  </si>
  <si>
    <t xml:space="preserve">40.11</t>
  </si>
  <si>
    <t xml:space="preserve">Outras máquinas lavar, branquear ou tingir</t>
  </si>
  <si>
    <t xml:space="preserve">8451.40.90</t>
  </si>
  <si>
    <t xml:space="preserve">8422.30.0100</t>
  </si>
  <si>
    <t xml:space="preserve">40.12</t>
  </si>
  <si>
    <t xml:space="preserve">Máquinas para inspecionar tecidos</t>
  </si>
  <si>
    <t xml:space="preserve">8451.50.10</t>
  </si>
  <si>
    <t xml:space="preserve">12.03     Máquinas e aparelhos para encher, fechar, cintar, arquear e rotular caixas, latas e fardos.               </t>
  </si>
  <si>
    <t xml:space="preserve">40.13</t>
  </si>
  <si>
    <t xml:space="preserve">Máquinas automáticas, para enfestar ou cortar</t>
  </si>
  <si>
    <t xml:space="preserve">8451.50.20</t>
  </si>
  <si>
    <t xml:space="preserve">8422.30.0200</t>
  </si>
  <si>
    <t xml:space="preserve">40.14</t>
  </si>
  <si>
    <t xml:space="preserve">Outras máquinas para enrolar, desenrolar, dobrar, cortar ou dentear tecidos</t>
  </si>
  <si>
    <t xml:space="preserve">8451.50.90</t>
  </si>
  <si>
    <t xml:space="preserve">12.04     Máquinas e aparelhos para encher e fechar ampolas de vidro           </t>
  </si>
  <si>
    <t xml:space="preserve">8422.30.0300</t>
  </si>
  <si>
    <t xml:space="preserve">40.15</t>
  </si>
  <si>
    <t xml:space="preserve">Máquinas de mercerizar fios; máquinas de mercerizar tecidos; máquinas de carbonizar ou chamuscar fio ou tecido; alargadoras ou ramas; tosadouras; outras máquinas e aparelhos</t>
  </si>
  <si>
    <t xml:space="preserve">8451.80.00</t>
  </si>
  <si>
    <t xml:space="preserve">12.05     Outros  </t>
  </si>
  <si>
    <t xml:space="preserve">8422.30.9900</t>
  </si>
  <si>
    <t xml:space="preserve">MÁQUINAS DE COSTURA, EXCETO AS DE COSTURAR CADERNOS DA POSIÇÃO 84.40; MÓVEIS, BASES E TAMPAS, PRÓPRIOS PARA MÁQUINAS DE COSTURA; AGULHAS PARA MÁQUINAS DE COSTURA</t>
  </si>
  <si>
    <t xml:space="preserve">12.06     Máquinas e aparelhos para empacotar ou embalar mercadorias       </t>
  </si>
  <si>
    <t xml:space="preserve">8422.40.0100</t>
  </si>
  <si>
    <t xml:space="preserve">41.1</t>
  </si>
  <si>
    <t xml:space="preserve">Unidades automáticas para costurar couros ou peles</t>
  </si>
  <si>
    <t xml:space="preserve">8452.21.10</t>
  </si>
  <si>
    <t xml:space="preserve">a 8422.40.9900</t>
  </si>
  <si>
    <t xml:space="preserve">41.2</t>
  </si>
  <si>
    <t xml:space="preserve">Unidades automáticas para costurar tecidos</t>
  </si>
  <si>
    <t xml:space="preserve">8452.21.20</t>
  </si>
  <si>
    <t xml:space="preserve">13.          APARELHOS E INSTRUMENTOS DE PESAGEM, UTILIZADOS EM PROCESSO INDUSTRIAL</t>
  </si>
  <si>
    <t xml:space="preserve">41.3</t>
  </si>
  <si>
    <t xml:space="preserve">Outras máquinas de costura</t>
  </si>
  <si>
    <t xml:space="preserve">8452.21.90</t>
  </si>
  <si>
    <t xml:space="preserve">13.01 Básculas de pesagem contínua em transportadores   </t>
  </si>
  <si>
    <t xml:space="preserve">8423.20.0000</t>
  </si>
  <si>
    <t xml:space="preserve">41.4</t>
  </si>
  <si>
    <t xml:space="preserve">Outras máquinas para costurar couro ou pele e seus artigos</t>
  </si>
  <si>
    <t xml:space="preserve">8452.29.10</t>
  </si>
  <si>
    <t xml:space="preserve">13.02 Básculas de pesagem constante de grão ou líquido    </t>
  </si>
  <si>
    <t xml:space="preserve">8423.30.0100</t>
  </si>
  <si>
    <t xml:space="preserve">41.5</t>
  </si>
  <si>
    <t xml:space="preserve">Remalhadeiras</t>
  </si>
  <si>
    <t xml:space="preserve">8452.29.21</t>
  </si>
  <si>
    <t xml:space="preserve">13.03 Balanças ou básculas dosadoras</t>
  </si>
  <si>
    <t xml:space="preserve">8423.30.0200</t>
  </si>
  <si>
    <t xml:space="preserve">41.6</t>
  </si>
  <si>
    <t xml:space="preserve">Máquinas para casear</t>
  </si>
  <si>
    <t xml:space="preserve">8452.29.22</t>
  </si>
  <si>
    <t xml:space="preserve">13.04 Outros</t>
  </si>
  <si>
    <t xml:space="preserve">8423.30.9900</t>
  </si>
  <si>
    <t xml:space="preserve">41.7</t>
  </si>
  <si>
    <t xml:space="preserve">Máquinas tipo zigue-zague para inserir elástico</t>
  </si>
  <si>
    <t xml:space="preserve">8452.29.23</t>
  </si>
  <si>
    <t xml:space="preserve">13.05 Aparelhos verificadores de excesso ou deficiência de peso em relação a um padrão</t>
  </si>
  <si>
    <t xml:space="preserve">41.8</t>
  </si>
  <si>
    <t xml:space="preserve">Outras máquinas de costurar tecidos</t>
  </si>
  <si>
    <t xml:space="preserve">8452.29.29</t>
  </si>
  <si>
    <t xml:space="preserve">8423.81.0100</t>
  </si>
  <si>
    <t xml:space="preserve">Acrescido o subitem 41.9 ao Anexo I pelo Conv. ICMS 51/10, efeitos a partir de 23.04.10.</t>
  </si>
  <si>
    <t xml:space="preserve">13.06 Aparelhos para controlar a gramatura de tecido, papel ou qualquer outro material, durante a fabricação</t>
  </si>
  <si>
    <t xml:space="preserve">8423.81.0200</t>
  </si>
  <si>
    <t xml:space="preserve">41.9</t>
  </si>
  <si>
    <t xml:space="preserve">Máquinas de costura reta</t>
  </si>
  <si>
    <t xml:space="preserve">8452.29.24</t>
  </si>
  <si>
    <t xml:space="preserve">8423.82.0200</t>
  </si>
  <si>
    <t xml:space="preserve">Acrescido o subitem 41.10 ao Anexo I pelo Conv. ICMS 51/10, efeitos a partir de 23.04.10.</t>
  </si>
  <si>
    <t xml:space="preserve">e 8423.89.0200</t>
  </si>
  <si>
    <t xml:space="preserve">41.10</t>
  </si>
  <si>
    <t xml:space="preserve">Galoneiras</t>
  </si>
  <si>
    <t xml:space="preserve">8452.29.25</t>
  </si>
  <si>
    <t xml:space="preserve">14. APARELHOS DE JATO OU DE PULVERIZAÇÃO</t>
  </si>
  <si>
    <t xml:space="preserve">42.1</t>
  </si>
  <si>
    <t xml:space="preserve">Máquinas para dividir couros com largura útil inferior ou igual a 3.000mm, com lâmina sem fim, com controle eletrônico programável</t>
  </si>
  <si>
    <t xml:space="preserve">8453.10.10</t>
  </si>
  <si>
    <t xml:space="preserve">14.01 Pistolas aerográficas e aparelhos semelhantes            </t>
  </si>
  <si>
    <t xml:space="preserve">8424.20.0000</t>
  </si>
  <si>
    <t xml:space="preserve">42.2</t>
  </si>
  <si>
    <t xml:space="preserve">Máquinas e aparelhos para preparar, curtir ou trabalhar couros ou peles; máquinas e aparelhos para amaciar, bufiar, escovar, granear, lixar, lustrar, ou rebaixar couro ou pele; máquinas e aparelhos para descarnar, dividir, estirar, pelar ou purgar couro ou pele; máquinas e aparelhos para cilindrar, enxugar ou prensar couro ou pele</t>
  </si>
  <si>
    <t xml:space="preserve">8453.10.90</t>
  </si>
  <si>
    <t xml:space="preserve">14.02 Máquinas e aparelhos de jato de areia ou de qualquer outro abrasivo   </t>
  </si>
  <si>
    <t xml:space="preserve">42.3</t>
  </si>
  <si>
    <t xml:space="preserve">Máquinas e aparelhos para fabricar ou consertar calçados</t>
  </si>
  <si>
    <t xml:space="preserve">8453.20.00</t>
  </si>
  <si>
    <t xml:space="preserve">8424.30.0100</t>
  </si>
  <si>
    <t xml:space="preserve">42.4</t>
  </si>
  <si>
    <t xml:space="preserve">Outras máquinas e aparelhos para preparar, curtir ou trabalhar couros ou peles, ou para fabricar ou consertar calçado e outras obras de couro ou de pele, exceto máquinas de costura</t>
  </si>
  <si>
    <t xml:space="preserve">8453.80.00</t>
  </si>
  <si>
    <t xml:space="preserve">14.03 Outros       </t>
  </si>
  <si>
    <t xml:space="preserve">8424.30.9900</t>
  </si>
  <si>
    <t xml:space="preserve">CONVERSORES, CADINHOS OU COLHERES DE FUNDIÇÃO, LINGOTEIRAS E MÁQUINAS DE VAZAR (MOLDAR), PARA METALURGIA, ACIARIA OU FUNDIÇÃO</t>
  </si>
  <si>
    <t xml:space="preserve">14.04 Pulverizadores ("Sprinklers") para equipamentos automáticos de combate a incêndio     </t>
  </si>
  <si>
    <t xml:space="preserve">43.1</t>
  </si>
  <si>
    <t xml:space="preserve">Conversores</t>
  </si>
  <si>
    <t xml:space="preserve">8454.10.00</t>
  </si>
  <si>
    <t xml:space="preserve">8424.89.0100</t>
  </si>
  <si>
    <t xml:space="preserve">43.2</t>
  </si>
  <si>
    <t xml:space="preserve">Lingoteiras</t>
  </si>
  <si>
    <t xml:space="preserve">8454.20.10</t>
  </si>
  <si>
    <t xml:space="preserve">14.05 Outros       </t>
  </si>
  <si>
    <t xml:space="preserve">8424.89.9900</t>
  </si>
  <si>
    <t xml:space="preserve">43.3</t>
  </si>
  <si>
    <t xml:space="preserve">Colheres de fundição</t>
  </si>
  <si>
    <t xml:space="preserve">8454.20.90</t>
  </si>
  <si>
    <t xml:space="preserve">15.          MÁQUINAS E APARELHOS DE ELEVAÇÃO</t>
  </si>
  <si>
    <t xml:space="preserve">43.4</t>
  </si>
  <si>
    <t xml:space="preserve">Máquinas de vazar sob pressão</t>
  </si>
  <si>
    <t xml:space="preserve">8454.30.10</t>
  </si>
  <si>
    <t xml:space="preserve">15.01 Talhas, cadernais e moitões               </t>
  </si>
  <si>
    <t xml:space="preserve">8425.11.0100</t>
  </si>
  <si>
    <t xml:space="preserve">43.5</t>
  </si>
  <si>
    <t xml:space="preserve">Máquinas de moldar por centrifugação</t>
  </si>
  <si>
    <t xml:space="preserve">8454.30.20</t>
  </si>
  <si>
    <t xml:space="preserve">a 8425.19.9900</t>
  </si>
  <si>
    <t xml:space="preserve">43.6</t>
  </si>
  <si>
    <t xml:space="preserve">Outras máquinas de vazar (moldar)</t>
  </si>
  <si>
    <t xml:space="preserve">8454.30.90</t>
  </si>
  <si>
    <t xml:space="preserve">15.02 Guinchos e cabrestantes     </t>
  </si>
  <si>
    <t xml:space="preserve">8425.20.0100</t>
  </si>
  <si>
    <t xml:space="preserve">43.7</t>
  </si>
  <si>
    <t xml:space="preserve">Agitador eletrônico de aço líquido (stirring)</t>
  </si>
  <si>
    <t xml:space="preserve">8454.90.10</t>
  </si>
  <si>
    <t xml:space="preserve">a 8425.39.0200</t>
  </si>
  <si>
    <t xml:space="preserve">43.8</t>
  </si>
  <si>
    <t xml:space="preserve">Impulsionador de tarugos com rolos acionados</t>
  </si>
  <si>
    <t xml:space="preserve">8454.90.90</t>
  </si>
  <si>
    <t xml:space="preserve">15.03 Pontes e vigas, rolantes, de suporte fixo         </t>
  </si>
  <si>
    <t xml:space="preserve">8426.11.0000</t>
  </si>
  <si>
    <t xml:space="preserve">LAMINADORES DE METAIS E SEUS CILINDROS</t>
  </si>
  <si>
    <t xml:space="preserve">15.04 Guindastes de torre               </t>
  </si>
  <si>
    <t xml:space="preserve">8426.20.0000</t>
  </si>
  <si>
    <t xml:space="preserve">44.1</t>
  </si>
  <si>
    <t xml:space="preserve">Laminadores de tubos</t>
  </si>
  <si>
    <t xml:space="preserve">8455.10.00</t>
  </si>
  <si>
    <t xml:space="preserve">15.05 Guindastes de pórtico           </t>
  </si>
  <si>
    <t xml:space="preserve">8426.30.0000</t>
  </si>
  <si>
    <t xml:space="preserve">44.2</t>
  </si>
  <si>
    <t xml:space="preserve">Laminadores a quente e laminadores a quente e a frio de cilindros lisos</t>
  </si>
  <si>
    <t xml:space="preserve">8455.21.10</t>
  </si>
  <si>
    <t xml:space="preserve">15.06 Guindastes              </t>
  </si>
  <si>
    <t xml:space="preserve">8426.99.0100</t>
  </si>
  <si>
    <t xml:space="preserve">44.3</t>
  </si>
  <si>
    <t xml:space="preserve">Outros laminadores a quente e laminadores a quente e a frio, para chapas, para fios</t>
  </si>
  <si>
    <t xml:space="preserve">8455.21.90</t>
  </si>
  <si>
    <t xml:space="preserve">15.07 Empilhadeiras mecânicas de volumes, de ação descontínua   </t>
  </si>
  <si>
    <t xml:space="preserve">8427.90.0100</t>
  </si>
  <si>
    <t xml:space="preserve">44.4</t>
  </si>
  <si>
    <t xml:space="preserve">Laminadores a frio de cilindros lisos</t>
  </si>
  <si>
    <t xml:space="preserve">8455.22.10</t>
  </si>
  <si>
    <t xml:space="preserve">Nova redação dada ao item 15.8 do Anexo I pelo Conv. ICMS 101/96, efeitos a partir de 08.01.97:</t>
  </si>
  <si>
    <t xml:space="preserve">44.5</t>
  </si>
  <si>
    <t xml:space="preserve">Outros laminadores a frio, para chapa, para fios</t>
  </si>
  <si>
    <t xml:space="preserve">8455.22.90</t>
  </si>
  <si>
    <t xml:space="preserve">15.8 Elevadores de carga de uso industrial e monta-cargas</t>
  </si>
  <si>
    <t xml:space="preserve">8428.10.0000</t>
  </si>
  <si>
    <t xml:space="preserve">44.6</t>
  </si>
  <si>
    <t xml:space="preserve">Cilindros de laminadores fundidos, de aço ou ferro fundido nodular</t>
  </si>
  <si>
    <t xml:space="preserve">8455.30.10</t>
  </si>
  <si>
    <t xml:space="preserve">Redação anterior, dada ao item 15.08 do Anexo I pelo Conv. ICMS 63/96, efeitos de 11.10.96 a 07.01.97:</t>
  </si>
  <si>
    <t xml:space="preserve">44.7</t>
  </si>
  <si>
    <t xml:space="preserve">Cilindros de laminadores forjados, de aço de corte rápido, com um teor, em peso, de carbono superior ou igual a 0,80% e inferior ou igual a 0,90%, de cromo superior ou igual a 3,50% e inferior ou igual a 4%, de vanádio superior ou igual a 1,60% e inferior ou igual a 2,30%, de molibdênio inferior ou igual a 8,50% e de tungstênio inferior ou igual a 7%</t>
  </si>
  <si>
    <t xml:space="preserve">8455.30.20</t>
  </si>
  <si>
    <t xml:space="preserve">15.08 Elevadores e monta-cargas 8428.10.0000</t>
  </si>
  <si>
    <t xml:space="preserve">44.8</t>
  </si>
  <si>
    <t xml:space="preserve">Outros cilindros laminadores</t>
  </si>
  <si>
    <t xml:space="preserve">8455.30.90</t>
  </si>
  <si>
    <t xml:space="preserve">Redação original, efeitos até 10.10.96:</t>
  </si>
  <si>
    <t xml:space="preserve">44.9</t>
  </si>
  <si>
    <t xml:space="preserve">Outras partes de laminadores de metais e seus cilindros; guias roletadas para laminação de redondos, perfis e “multi slit”; tesoura corte frio com embreagem ou acionamento por corrente contínua para corte de laminados; bobinadeira “laving head” para bitolas de diâmetro 5,50 a 25 mm; enroladeira/bobinadeira “recoiller” para bitolas de diâmetro 20 a 50mm</t>
  </si>
  <si>
    <t xml:space="preserve">8455.90.00</t>
  </si>
  <si>
    <t xml:space="preserve">15.08     Elevadores de cargas e monta-cargas 8428.10.0000</t>
  </si>
  <si>
    <t xml:space="preserve">MÁQUINAS-FERRAMENTAS QUE TRABALHEM POR ELIMINAÇÃO DE QUALQUER MATÉRIA, OPERANDO POR 'LASER' OU POR OUTRO FEIXE DE LUZ OU DE FÓTONS, POR ULTRA-SOM, POR ELETROEROSÃO, POR PROCESSOS ELETROQUÍMICOS, POR FEIXES DE ELÉTRONS, POR FEIXES IÔNICOS OU POR JATO DE PLASMA</t>
  </si>
  <si>
    <t xml:space="preserve">15.09 Aparelhos elevadores ou transportadores pneumáticos             </t>
  </si>
  <si>
    <t xml:space="preserve">8428.20.0000</t>
  </si>
  <si>
    <t xml:space="preserve">45.1</t>
  </si>
  <si>
    <t xml:space="preserve">Máquinas-ferramentas de comando numérico para texturizar superfícies cilíndricas</t>
  </si>
  <si>
    <t xml:space="preserve">8456.30.11</t>
  </si>
  <si>
    <t xml:space="preserve">15.10 Elevadores ou transportadores, de ação contínua, para mercadorias     </t>
  </si>
  <si>
    <t xml:space="preserve">8428.31.0100</t>
  </si>
  <si>
    <t xml:space="preserve">45.2</t>
  </si>
  <si>
    <t xml:space="preserve">Outras máquinas-ferramentas de comando numérico</t>
  </si>
  <si>
    <t xml:space="preserve">8456.30.19</t>
  </si>
  <si>
    <t xml:space="preserve">a 8428.39.9900</t>
  </si>
  <si>
    <t xml:space="preserve">45.3</t>
  </si>
  <si>
    <t xml:space="preserve">Outras máquinas-ferramentas operando por eletroerosão</t>
  </si>
  <si>
    <t xml:space="preserve">8456.30.90</t>
  </si>
  <si>
    <t xml:space="preserve">16. MÁQUINAS E APARELHOS PARA A INDÚSTRIA DE LATICÍNIOS</t>
  </si>
  <si>
    <t xml:space="preserve">CENTROS DE USINAGEM, MÁQUINAS DE SISTEMA MONOSTÁTICO ('SINGLE STATION') E MÁQUINAS DE ESTAÇÕES MÚLTIPLAS, PARA TRABALHAR METAIS</t>
  </si>
  <si>
    <t xml:space="preserve">16.01 Aparelhos homogeneizadores de leite            </t>
  </si>
  <si>
    <t xml:space="preserve">8434.20.0100</t>
  </si>
  <si>
    <t xml:space="preserve">46.1</t>
  </si>
  <si>
    <t xml:space="preserve">Centros de usinagem</t>
  </si>
  <si>
    <t xml:space="preserve">8457.10.00</t>
  </si>
  <si>
    <t xml:space="preserve">16.02 Máquinas e aparelhos para a fabricação de manteiga:</t>
  </si>
  <si>
    <t xml:space="preserve">46.2</t>
  </si>
  <si>
    <t xml:space="preserve">Máquinas de sistema monostático ('single station'), de comando numérico</t>
  </si>
  <si>
    <t xml:space="preserve">8457.20.10</t>
  </si>
  <si>
    <t xml:space="preserve">a) batedeiras e batedeiras-amassadeiras  </t>
  </si>
  <si>
    <t xml:space="preserve">8434.20.0201</t>
  </si>
  <si>
    <t xml:space="preserve">46.3</t>
  </si>
  <si>
    <t xml:space="preserve">Outras máquinas de sistema monostático ('single station')</t>
  </si>
  <si>
    <t xml:space="preserve">8457.20.90</t>
  </si>
  <si>
    <t xml:space="preserve">b) qualquer outra               </t>
  </si>
  <si>
    <t xml:space="preserve">8434.20.0299</t>
  </si>
  <si>
    <t xml:space="preserve">46.4</t>
  </si>
  <si>
    <t xml:space="preserve">Máquinas de estações múltiplas, de comando numérico</t>
  </si>
  <si>
    <t xml:space="preserve">8457.30.10</t>
  </si>
  <si>
    <t xml:space="preserve">16.03 Máquinas e aparelhos para fabricação de queijos       </t>
  </si>
  <si>
    <t xml:space="preserve">8434.20.9900</t>
  </si>
  <si>
    <t xml:space="preserve">46.5</t>
  </si>
  <si>
    <t xml:space="preserve">Outras máquinas de estações múltiplas</t>
  </si>
  <si>
    <t xml:space="preserve">8457.30.90</t>
  </si>
  <si>
    <t xml:space="preserve">17. MÁQUINAS E APARELHOS PARA FABRICAÇÃO DE VINHO E SEMELHANTES</t>
  </si>
  <si>
    <t xml:space="preserve">TORNOS (INCLUÍDOS OS CENTROS DE TORNEAMENTO) PARA METAIS</t>
  </si>
  <si>
    <t xml:space="preserve">17.01 Máquinas e aparelhos          </t>
  </si>
  <si>
    <t xml:space="preserve">8435.10.0000</t>
  </si>
  <si>
    <t xml:space="preserve">47.1</t>
  </si>
  <si>
    <t xml:space="preserve">Tornos horizontais, de comando numérico, revólver</t>
  </si>
  <si>
    <t xml:space="preserve">8458.11.10</t>
  </si>
  <si>
    <t xml:space="preserve">18. MÁQUINAS PARA A INDÚSTRIA DE MOAGEM</t>
  </si>
  <si>
    <t xml:space="preserve">47.2</t>
  </si>
  <si>
    <t xml:space="preserve">Outros tornos horizontais, de comando numérico, de 6 ou mais fusos porta-peças</t>
  </si>
  <si>
    <t xml:space="preserve">8458.11.91</t>
  </si>
  <si>
    <t xml:space="preserve">18.01 Máquinas para limpeza, seleção ou peneiração de grãos ou de produtos hortícolas secos               </t>
  </si>
  <si>
    <t xml:space="preserve">47.3</t>
  </si>
  <si>
    <t xml:space="preserve">Outros tornos horizontais, de comando numérico</t>
  </si>
  <si>
    <t xml:space="preserve">8458.11.99</t>
  </si>
  <si>
    <t xml:space="preserve">8437.10.0000</t>
  </si>
  <si>
    <t xml:space="preserve">47.4</t>
  </si>
  <si>
    <t xml:space="preserve">Outros tornos horizontais de revólver</t>
  </si>
  <si>
    <t xml:space="preserve">8458.19.10</t>
  </si>
  <si>
    <t xml:space="preserve">18.02 Máquinas para trituração, esmagamento ou moagem de grãos              </t>
  </si>
  <si>
    <t xml:space="preserve">8437.80.0100</t>
  </si>
  <si>
    <t xml:space="preserve">47.5</t>
  </si>
  <si>
    <t xml:space="preserve">Outros tornos horizontais</t>
  </si>
  <si>
    <t xml:space="preserve">8458.19.90</t>
  </si>
  <si>
    <t xml:space="preserve">18.03 Máquinas para seleção e separação das farinhas e de outros produtos da moagem dos grãos    </t>
  </si>
  <si>
    <t xml:space="preserve">47.6</t>
  </si>
  <si>
    <t xml:space="preserve">Outros tornos de comando numérico</t>
  </si>
  <si>
    <t xml:space="preserve">8458.91.00</t>
  </si>
  <si>
    <t xml:space="preserve">8437.80.0200</t>
  </si>
  <si>
    <t xml:space="preserve">47.7</t>
  </si>
  <si>
    <t xml:space="preserve">Outros tornos</t>
  </si>
  <si>
    <t xml:space="preserve">8458.99.00</t>
  </si>
  <si>
    <t xml:space="preserve">19. MÁQUINAS PARA INDÚSTRIA DE MASSAS, DE CARNE, DE AÇÚCAR E DE OUTROS PRODUTOS ALIMENTÍCIOS</t>
  </si>
  <si>
    <t xml:space="preserve">MÁQUINAS-FERRAMENTAS (INCLUÍDAS AS UNIDADES COM CABEÇA DESLIZANTE) PARA FURAR, MANDRILAR, FRESAR OU ROSCAR INTERIOR E EXTERIORMENTE METAIS, POR ELIMINAÇÃO DE MATÉRIA, EXCETO OS TORNOS (INCLUÍDOS OS CENTROS DE TORNEAMENTO) DA POSIÇÃO 84.58</t>
  </si>
  <si>
    <t xml:space="preserve">19.01 Máquinas e aparelhos para as indústrias de panificação, pastelaria, bolachas e biscoitos e de massas alimentícias   </t>
  </si>
  <si>
    <t xml:space="preserve">48.1</t>
  </si>
  <si>
    <t xml:space="preserve">Unidades com cabeça deslizante</t>
  </si>
  <si>
    <t xml:space="preserve">8459.10.00</t>
  </si>
  <si>
    <t xml:space="preserve">8438.10.0000</t>
  </si>
  <si>
    <t xml:space="preserve">48.2</t>
  </si>
  <si>
    <t xml:space="preserve">Outras máquinas para furar de comando numérico, radiais</t>
  </si>
  <si>
    <t xml:space="preserve">8459.21.10</t>
  </si>
  <si>
    <t xml:space="preserve">19.02 Máquinas e aparelhos para as indústrias de confeitaria             </t>
  </si>
  <si>
    <t xml:space="preserve">8438.20.0100</t>
  </si>
  <si>
    <t xml:space="preserve">48.3</t>
  </si>
  <si>
    <t xml:space="preserve">Outras máquinas para furar de comando numérico de mais de um cabeçote mono ou multifuso</t>
  </si>
  <si>
    <t xml:space="preserve">8459.21.91</t>
  </si>
  <si>
    <t xml:space="preserve">19.03 Máquinas e aparelhos para as indústrias de cacau e de chocolate:</t>
  </si>
  <si>
    <t xml:space="preserve">48.4</t>
  </si>
  <si>
    <t xml:space="preserve">Outras máquinas para furar de comando numérico</t>
  </si>
  <si>
    <t xml:space="preserve">8459.21.99</t>
  </si>
  <si>
    <t xml:space="preserve">a) para moagem ou esmagamento de grãos            </t>
  </si>
  <si>
    <t xml:space="preserve">8438.20.0201</t>
  </si>
  <si>
    <t xml:space="preserve">48.5</t>
  </si>
  <si>
    <t xml:space="preserve">Outras máquinas de furar</t>
  </si>
  <si>
    <t xml:space="preserve">8459.29.00</t>
  </si>
  <si>
    <t xml:space="preserve">b) qualquer outro               </t>
  </si>
  <si>
    <t xml:space="preserve">8438.20.0299</t>
  </si>
  <si>
    <t xml:space="preserve">48.6</t>
  </si>
  <si>
    <t xml:space="preserve">Outras mandriladoras-fresadoras, de comando numérico</t>
  </si>
  <si>
    <t xml:space="preserve">8459.31.00</t>
  </si>
  <si>
    <t xml:space="preserve">19.04 Máquinas e aparelhos para a indústria de açúcar:</t>
  </si>
  <si>
    <t xml:space="preserve">48.7</t>
  </si>
  <si>
    <t xml:space="preserve">Outras mandriladoras-fresadoras</t>
  </si>
  <si>
    <t xml:space="preserve">8459.39.00</t>
  </si>
  <si>
    <t xml:space="preserve">a) para extração de caldo de cana-de-açúcar           </t>
  </si>
  <si>
    <t xml:space="preserve">8438.30.0100</t>
  </si>
  <si>
    <t xml:space="preserve">48.8</t>
  </si>
  <si>
    <t xml:space="preserve">Outras máquinas para mandrilar</t>
  </si>
  <si>
    <t xml:space="preserve">8459.40.00</t>
  </si>
  <si>
    <t xml:space="preserve">b) para o tratamento dos caldos ou sucos açucarados e para a refinação de açúcar     </t>
  </si>
  <si>
    <t xml:space="preserve">48.9</t>
  </si>
  <si>
    <t xml:space="preserve">Máquinas para fresar, de console, de comando numérico</t>
  </si>
  <si>
    <t xml:space="preserve">8459.51.00</t>
  </si>
  <si>
    <t xml:space="preserve">8438.30.0200</t>
  </si>
  <si>
    <t xml:space="preserve">48.10</t>
  </si>
  <si>
    <t xml:space="preserve">Outras máquinas para fresar, de console</t>
  </si>
  <si>
    <t xml:space="preserve">8459.59.00</t>
  </si>
  <si>
    <t xml:space="preserve">19.05 Máquinas e aparelhos para a indústria cervejeira        </t>
  </si>
  <si>
    <t xml:space="preserve">8438.40.0000</t>
  </si>
  <si>
    <t xml:space="preserve">48.11</t>
  </si>
  <si>
    <t xml:space="preserve">Outras máquinas para fresar, de comando numérico</t>
  </si>
  <si>
    <t xml:space="preserve">8459.61.00</t>
  </si>
  <si>
    <t xml:space="preserve">19.06 Máquinas e aparelhos para a preparação de carnes   </t>
  </si>
  <si>
    <t xml:space="preserve">8438.50.0000</t>
  </si>
  <si>
    <t xml:space="preserve">48.12</t>
  </si>
  <si>
    <t xml:space="preserve">Outras máquinas para fresar</t>
  </si>
  <si>
    <t xml:space="preserve">8459.69.00</t>
  </si>
  <si>
    <t xml:space="preserve">19.07 Máquinas e aparelhos para preparação de frutas ou de produtos hortícolas        </t>
  </si>
  <si>
    <t xml:space="preserve">48.13</t>
  </si>
  <si>
    <t xml:space="preserve">Outras máquinas para roscar interior ou exteriormente</t>
  </si>
  <si>
    <t xml:space="preserve">8459.70.00</t>
  </si>
  <si>
    <t xml:space="preserve">8438.60.0000</t>
  </si>
  <si>
    <t xml:space="preserve">49.</t>
  </si>
  <si>
    <t xml:space="preserve">MÁQUINAS-FERRAMENTAS PARA REBARBAR, AFIAR, AMOLAR, RETIFICAR, BRUNIR, POLIR OU REALIZAR OUTRAS OPERAÇÕES DE ACABAMENTO EM METAIS OU CERAMAIS ('CERMETS') POR MEIO DE MÓS, DE ABRASIVOS OU DE PRODUTOS POLIDORES, EXCETO AS MÁQUINAS DE CORTAR OU ACABAR ENGRENAGENS DA POSIÇÃO 84.61</t>
  </si>
  <si>
    <t xml:space="preserve">19.08 Máquinas e aparelhos para a preparação de peixes, moluscos e crustáceos       </t>
  </si>
  <si>
    <t xml:space="preserve">49.1</t>
  </si>
  <si>
    <t xml:space="preserve">Máquinas para retificar superfícies planas, cujo posicionamento sobre qualquer dos eixos pode ser estabelecido com precisão de pelo menos 0,01mm, de comando numérico</t>
  </si>
  <si>
    <t xml:space="preserve">8460.11.00</t>
  </si>
  <si>
    <t xml:space="preserve">8438.80.0100</t>
  </si>
  <si>
    <t xml:space="preserve">49.2</t>
  </si>
  <si>
    <t xml:space="preserve">Outras máquinas para retificar superfícies planas, cujo posicionamento sobre qualquer dos eixos pode ser estabelecido com precisão de pelo menos 0,01mm</t>
  </si>
  <si>
    <t xml:space="preserve">8460.19.00</t>
  </si>
  <si>
    <t xml:space="preserve">20. MÁQUINAS PARA AS INDÚSTRIAS DE CELULOSE, PAPEL E CARTONAGEM</t>
  </si>
  <si>
    <t xml:space="preserve">49.3</t>
  </si>
  <si>
    <t xml:space="preserve">Outras máquinas para retificar, cujo posicionamento sobre qualquer dos eixos pode ser estabelecido com precisão de pelo menos 0,01mm, de comando numérico</t>
  </si>
  <si>
    <t xml:space="preserve">8460.21.00</t>
  </si>
  <si>
    <t xml:space="preserve">20.01 Máquinas para a fabricação de pasta de matérias fibrosas celulósicas:</t>
  </si>
  <si>
    <t xml:space="preserve">49.4</t>
  </si>
  <si>
    <t xml:space="preserve">Outras máquinas para retificar, cujo posicionamento sobre qualquer dos eixos pode ser estabelecido com precisão de pelo menos 0,01mm</t>
  </si>
  <si>
    <t xml:space="preserve">8460.29.00</t>
  </si>
  <si>
    <t xml:space="preserve">a) máquinas e aparelhos para tratamento preliminar de matérias-primas destinadas ao fabrico da pasta               </t>
  </si>
  <si>
    <t xml:space="preserve">49.5</t>
  </si>
  <si>
    <t xml:space="preserve">Máquinas para afiar, de comando numérico</t>
  </si>
  <si>
    <t xml:space="preserve">8460.31.00</t>
  </si>
  <si>
    <t xml:space="preserve">8439.10.0100</t>
  </si>
  <si>
    <t xml:space="preserve">49.6</t>
  </si>
  <si>
    <t xml:space="preserve">Outras máquinas para afiar</t>
  </si>
  <si>
    <t xml:space="preserve">8460.39.00</t>
  </si>
  <si>
    <t xml:space="preserve">b) crivos e classificadores-depuradores de pasta     </t>
  </si>
  <si>
    <t xml:space="preserve">8439.10.0200</t>
  </si>
  <si>
    <t xml:space="preserve">49.7</t>
  </si>
  <si>
    <t xml:space="preserve">Brunidoras de comando numérico, para cilindros de diâmetro inferior ou igual a 312mm</t>
  </si>
  <si>
    <t xml:space="preserve">8460.40.11</t>
  </si>
  <si>
    <t xml:space="preserve">c) refinadoras     </t>
  </si>
  <si>
    <t xml:space="preserve">8439.10.0300</t>
  </si>
  <si>
    <t xml:space="preserve">49.8</t>
  </si>
  <si>
    <t xml:space="preserve">Outras brunidoras de comando numérico</t>
  </si>
  <si>
    <t xml:space="preserve">8460.40.19</t>
  </si>
  <si>
    <t xml:space="preserve">d) outros              </t>
  </si>
  <si>
    <t xml:space="preserve">8439.10.9900</t>
  </si>
  <si>
    <t xml:space="preserve">49.9</t>
  </si>
  <si>
    <t xml:space="preserve">Brunidoras para cilindros de diâmetro inferior ou igual a 312mm</t>
  </si>
  <si>
    <t xml:space="preserve">8460.40.91</t>
  </si>
  <si>
    <t xml:space="preserve">20.02 Máquinas e aparelhos para fabricação de papel ou cartão:</t>
  </si>
  <si>
    <t xml:space="preserve">49.10</t>
  </si>
  <si>
    <t xml:space="preserve">Outras brunidoras</t>
  </si>
  <si>
    <t xml:space="preserve">8460.40.99</t>
  </si>
  <si>
    <t xml:space="preserve">a) máquinas contínuas de mesa plana       </t>
  </si>
  <si>
    <t xml:space="preserve">8439.20.0100</t>
  </si>
  <si>
    <t xml:space="preserve">49.11</t>
  </si>
  <si>
    <t xml:space="preserve">Máquinas-ferramentas, de comando numérico, de polir, com cinco ou mais cabeças e porta -peças rotativo</t>
  </si>
  <si>
    <t xml:space="preserve">8460.90.11</t>
  </si>
  <si>
    <t xml:space="preserve">8439.20.9900</t>
  </si>
  <si>
    <t xml:space="preserve">49.12</t>
  </si>
  <si>
    <t xml:space="preserve">Máquinas-ferramentas, de comando numérico, de esmerilhar, com duas ou mais cabeças e porta-peças rotativo</t>
  </si>
  <si>
    <t xml:space="preserve">8460.90.12</t>
  </si>
  <si>
    <t xml:space="preserve">20.03 Máquinas e aparelhos para acabamento de papel ou cartão:</t>
  </si>
  <si>
    <t xml:space="preserve">49.13</t>
  </si>
  <si>
    <t xml:space="preserve">Outras máquinas-ferramentas para rebarbar, afiar, amolar, retificar, brunir, polir ou realizar outras operações de acabamento em metais ou ceramais, de comando numérico</t>
  </si>
  <si>
    <t xml:space="preserve">8460.90.19</t>
  </si>
  <si>
    <t xml:space="preserve">a) bobinadoras-esticadoras            </t>
  </si>
  <si>
    <t xml:space="preserve">8439.30.0100</t>
  </si>
  <si>
    <t xml:space="preserve">49.14</t>
  </si>
  <si>
    <t xml:space="preserve">Outras máquinas-ferramentas para rebarbar, afiar, amolar, retificar, brunir, polir ou realizar outras operações de acabamento em metais ou ceramais</t>
  </si>
  <si>
    <t xml:space="preserve">8460.90.90</t>
  </si>
  <si>
    <t xml:space="preserve">b) máquinas para impregnar         </t>
  </si>
  <si>
    <t xml:space="preserve">8439.30.0200</t>
  </si>
  <si>
    <t xml:space="preserve">MÁQUINAS-FERRAMENTAS PARA APLAINAR, PLAINAS-LIMADORAS, MÁQUINAS-FERRAMENTAS PARA ESCATELAR, BROCHAR, CORTAR OU ACABAR ENGRENAGENS, SERRAR, SECCIONAR E OUTRAS MÁQUINAS-FERRAMENTAS QUE TRABALHEM POR ELIMINAÇÃO DE METAL OU DE CERAMAIS ('CERMETS'), NÃO ESPECIFICADAS NEM COMPREENDIDAS EM OUTRAS POSIÇÕES</t>
  </si>
  <si>
    <t xml:space="preserve">c) máquinas de fabricar papel, cartolina, e cartão ondulado </t>
  </si>
  <si>
    <t xml:space="preserve">8439.30.0300</t>
  </si>
  <si>
    <t xml:space="preserve">50.1</t>
  </si>
  <si>
    <t xml:space="preserve">Plainas-limadoras e máquinas para escatelar</t>
  </si>
  <si>
    <t xml:space="preserve">8461.20.10</t>
  </si>
  <si>
    <t xml:space="preserve">8439.30.9900</t>
  </si>
  <si>
    <t xml:space="preserve">50.2</t>
  </si>
  <si>
    <t xml:space="preserve">Outras plainas-limadoras e máquinas para escatelar</t>
  </si>
  <si>
    <t xml:space="preserve">8461.20.90</t>
  </si>
  <si>
    <t xml:space="preserve">20.04 Máquinas de costurar (coser) cadernos           </t>
  </si>
  <si>
    <t xml:space="preserve">8440.10.0100</t>
  </si>
  <si>
    <t xml:space="preserve">50.3</t>
  </si>
  <si>
    <t xml:space="preserve">Máquinas para brochar, de comando numérico</t>
  </si>
  <si>
    <t xml:space="preserve">8461.30.10</t>
  </si>
  <si>
    <t xml:space="preserve">20.05 Máquinas e aparelhos para brochura ou encadernação, inclusive máquinas de costurar cadernos             </t>
  </si>
  <si>
    <t xml:space="preserve">50.4</t>
  </si>
  <si>
    <t xml:space="preserve">Mandriladeiras</t>
  </si>
  <si>
    <t xml:space="preserve">8461.30.90</t>
  </si>
  <si>
    <t xml:space="preserve">8440.10.9900</t>
  </si>
  <si>
    <t xml:space="preserve">50.5</t>
  </si>
  <si>
    <t xml:space="preserve">Máquinas para cortar ou acabar engrenagens, de comando numérico</t>
  </si>
  <si>
    <t xml:space="preserve">8461.40.10</t>
  </si>
  <si>
    <t xml:space="preserve">20.06 Cortadeiras             </t>
  </si>
  <si>
    <t xml:space="preserve">8441.10.0000</t>
  </si>
  <si>
    <t xml:space="preserve">50.6</t>
  </si>
  <si>
    <t xml:space="preserve">Redondeadoras de dentes</t>
  </si>
  <si>
    <t xml:space="preserve">8461.40.91</t>
  </si>
  <si>
    <t xml:space="preserve">20.07 Máquinas para fabricação de sacos de quaisquer dimensões ou de envelopes  </t>
  </si>
  <si>
    <t xml:space="preserve">50.7</t>
  </si>
  <si>
    <t xml:space="preserve">Outras máquinas para cortar ou acabar engrenagens</t>
  </si>
  <si>
    <t xml:space="preserve">8461.40.99</t>
  </si>
  <si>
    <t xml:space="preserve">8441.20.0000</t>
  </si>
  <si>
    <t xml:space="preserve">50.8</t>
  </si>
  <si>
    <t xml:space="preserve">Máquinas para serrar ou seccionar, de fitas sem fim</t>
  </si>
  <si>
    <t xml:space="preserve">8461.50.10</t>
  </si>
  <si>
    <t xml:space="preserve">20.08 Máquinas para fabricação de caixas, tubos, tambores ou recipientes semelhantes por qualquer processo, exceto moldagem        </t>
  </si>
  <si>
    <t xml:space="preserve">50.9</t>
  </si>
  <si>
    <t xml:space="preserve">Máquinas para serrar ou seccionar, circulares</t>
  </si>
  <si>
    <t xml:space="preserve">8461.50.20</t>
  </si>
  <si>
    <t xml:space="preserve">8441.30.0000</t>
  </si>
  <si>
    <t xml:space="preserve">50.10</t>
  </si>
  <si>
    <t xml:space="preserve">Outras máquinas para serrar ou seccionar; serra de fita, alternativa; cortadeiras</t>
  </si>
  <si>
    <t xml:space="preserve">8461.50.90</t>
  </si>
  <si>
    <t xml:space="preserve">20.09 Máquinas de dobrar e colar caixas   </t>
  </si>
  <si>
    <t xml:space="preserve">8441.30.0100</t>
  </si>
  <si>
    <t xml:space="preserve">50.11</t>
  </si>
  <si>
    <t xml:space="preserve">Outras máquinas-ferramentas para aplainar, de comando numérico</t>
  </si>
  <si>
    <t xml:space="preserve">8461.90.10</t>
  </si>
  <si>
    <t xml:space="preserve">20.10 Máquinas de moldar artigos de pasta de papel, papel ou de cartão        </t>
  </si>
  <si>
    <t xml:space="preserve">8441.40.0000</t>
  </si>
  <si>
    <t xml:space="preserve">50.12</t>
  </si>
  <si>
    <t xml:space="preserve">Outras máquinas-ferramentas para aplainar; desbastadeiras; filetadeiras</t>
  </si>
  <si>
    <t xml:space="preserve">8461.90.90</t>
  </si>
  <si>
    <t xml:space="preserve">20.11 Máquinas especiais de grampear caixas e artefatos semelhantes          </t>
  </si>
  <si>
    <t xml:space="preserve">8441.80.0100</t>
  </si>
  <si>
    <t xml:space="preserve">MÁQUINAS-FERRAMENTAS (INCLUÍDAS AS PRENSAS) PARA FORJAR OU ESTAMPAR, MARTELOS, MARTELOS-PILÕES E MARTINETES, PARA TRABALHAR METAIS; MÁQUINAS-FERRAMENTAS (INCLUÍDAS AS PRENSAS) PARA ENROLAR, ARQUEAR, DOBRAR, ENDIREITAR, APLANAR, CISALHAR, PUNCIONAR OU CHANFRAR METAIS; PRENSAS PARA TRABALHAR METAIS OU CARBONETOS METÁLICOS, NÃO ESPECIFICADAS ACIMA</t>
  </si>
  <si>
    <t xml:space="preserve">20.12 Máquinas de perfurar, picotar e serrilhar linhas de corte            </t>
  </si>
  <si>
    <t xml:space="preserve">8441.80.0200</t>
  </si>
  <si>
    <t xml:space="preserve">51.1</t>
  </si>
  <si>
    <t xml:space="preserve">Máquinas para estampar</t>
  </si>
  <si>
    <t xml:space="preserve">8462.10.11</t>
  </si>
  <si>
    <t xml:space="preserve">20.13 Outros       </t>
  </si>
  <si>
    <t xml:space="preserve">8441.80.9900</t>
  </si>
  <si>
    <t xml:space="preserve">51.2</t>
  </si>
  <si>
    <t xml:space="preserve">Outras máquinas (incluídas as prensas) para forjar ou estampar, martelos, martelos-pilões e martinetes, de comando numérico</t>
  </si>
  <si>
    <t xml:space="preserve">8462.10.19</t>
  </si>
  <si>
    <t xml:space="preserve">21. MÁQUINAS PARA A INDÚSTRIA GRÁFICA</t>
  </si>
  <si>
    <t xml:space="preserve">51.3</t>
  </si>
  <si>
    <t xml:space="preserve">Outras máquinas (incluídas as prensas) para forjar ou estampar, martelos, martelos-pilões e martinetes</t>
  </si>
  <si>
    <t xml:space="preserve">8462.10.90</t>
  </si>
  <si>
    <t xml:space="preserve">21.01 Máquinas de compor por processo fotográfico             </t>
  </si>
  <si>
    <t xml:space="preserve">8442.10.0000</t>
  </si>
  <si>
    <t xml:space="preserve">51.4</t>
  </si>
  <si>
    <t xml:space="preserve">Máquinas (incluídas as prensas) para enrolar, arquear, dobrar, endireitar ou aplanar, de comando numérico</t>
  </si>
  <si>
    <t xml:space="preserve">8462.21.00</t>
  </si>
  <si>
    <t xml:space="preserve">21.02 Máquinas e aparelhos, inclusive de teclados, para compor       </t>
  </si>
  <si>
    <t xml:space="preserve">8442.20.0100</t>
  </si>
  <si>
    <t xml:space="preserve">51.5</t>
  </si>
  <si>
    <t xml:space="preserve">Outras máquinas (incluídas as prensas) para enrolar, arquear, dobrar, endireitar ou aplanar</t>
  </si>
  <si>
    <t xml:space="preserve">8462.29.00</t>
  </si>
  <si>
    <t xml:space="preserve">21.03 Máquinas e aparelhos de impressão por offset:</t>
  </si>
  <si>
    <t xml:space="preserve">51.6</t>
  </si>
  <si>
    <t xml:space="preserve">Máquinas (incluídas as prensas) para cisalhar, exceto as máquinas combinadas de puncionar e cisalhar, de comando numérico</t>
  </si>
  <si>
    <t xml:space="preserve">8462.31.00</t>
  </si>
  <si>
    <t xml:space="preserve">a) alimentadas por bobinas            </t>
  </si>
  <si>
    <t xml:space="preserve">8443.11.0000</t>
  </si>
  <si>
    <t xml:space="preserve">51.7</t>
  </si>
  <si>
    <t xml:space="preserve">Máquinas (incluídas as prensas) para cisalhar, exceto as máquinas combinadas de puncionar e cisalhar, tipo guilhotina</t>
  </si>
  <si>
    <t xml:space="preserve">8462.39.10</t>
  </si>
  <si>
    <t xml:space="preserve">b) alimentadas por folhas de formato não superior a 22 x 36cm         </t>
  </si>
  <si>
    <t xml:space="preserve">8443.12.9900</t>
  </si>
  <si>
    <t xml:space="preserve">51.8</t>
  </si>
  <si>
    <t xml:space="preserve">Outras máquinas (incluídas as prensas) para cisalhar, exceto as máquinas combinadas de puncionar e cisalhar</t>
  </si>
  <si>
    <t xml:space="preserve">8462.39.90</t>
  </si>
  <si>
    <t xml:space="preserve">c) outros               </t>
  </si>
  <si>
    <t xml:space="preserve">8443.19.0000</t>
  </si>
  <si>
    <t xml:space="preserve">51.9</t>
  </si>
  <si>
    <t xml:space="preserve">Máquinas (incluídas as prensas) para puncionar ou para chanfrar, incluídas as máquinas combinadas de puncionar e cisalhar, de comando numérico</t>
  </si>
  <si>
    <t xml:space="preserve">8462.41.00</t>
  </si>
  <si>
    <t xml:space="preserve">21.04 Máquinas e aparelhos de impressão, tipográficos (excluídas as máquinas e aparelhos flexográficos):</t>
  </si>
  <si>
    <t xml:space="preserve">51.10</t>
  </si>
  <si>
    <t xml:space="preserve">Outras máquinas (incluídas as prensas) para puncionar ou para chanfrar, incluídas as máquinas combinadas de puncionar e cisalhar</t>
  </si>
  <si>
    <t xml:space="preserve">8462.49.00</t>
  </si>
  <si>
    <t xml:space="preserve">8443.21.0000</t>
  </si>
  <si>
    <t xml:space="preserve">51.11</t>
  </si>
  <si>
    <t xml:space="preserve">Prensas hidráulicas de capacidade igual ou inferior a 35.000kN, para moldagem de pós metálicos por sinterização</t>
  </si>
  <si>
    <t xml:space="preserve">8462.91.11</t>
  </si>
  <si>
    <t xml:space="preserve">8443.29.0000</t>
  </si>
  <si>
    <t xml:space="preserve">51.12</t>
  </si>
  <si>
    <t xml:space="preserve">Outras prensas hidráulicas, para moldagem de pós metálicos por sinterização</t>
  </si>
  <si>
    <t xml:space="preserve">8462.91.91</t>
  </si>
  <si>
    <t xml:space="preserve">21.05 Máquinas e aparelhos de impressão, flexográficos     </t>
  </si>
  <si>
    <t xml:space="preserve">8443.30.0000</t>
  </si>
  <si>
    <t xml:space="preserve">51.13</t>
  </si>
  <si>
    <t xml:space="preserve">Outras prensas hidráulicas de capacidade igual ou inferior a 35.000kN</t>
  </si>
  <si>
    <t xml:space="preserve">8462.91.19</t>
  </si>
  <si>
    <t xml:space="preserve">21.06 Máquinas e aparelhos de impressão, heliográficos     </t>
  </si>
  <si>
    <t xml:space="preserve">8443.40.0000</t>
  </si>
  <si>
    <t xml:space="preserve">51.14</t>
  </si>
  <si>
    <t xml:space="preserve">Outras prensas hidráulicas</t>
  </si>
  <si>
    <t xml:space="preserve">8462.91.99</t>
  </si>
  <si>
    <t xml:space="preserve">21.07 Máquinas rotativas para rotogravura</t>
  </si>
  <si>
    <t xml:space="preserve">8443.50.0100</t>
  </si>
  <si>
    <t xml:space="preserve">51.15</t>
  </si>
  <si>
    <t xml:space="preserve">Prensas para moldagem de pós metálicos por sinterização</t>
  </si>
  <si>
    <t xml:space="preserve">8462.99.10</t>
  </si>
  <si>
    <t xml:space="preserve">21.08 Outros       </t>
  </si>
  <si>
    <t xml:space="preserve">8443.50.9900</t>
  </si>
  <si>
    <t xml:space="preserve">51.16</t>
  </si>
  <si>
    <t xml:space="preserve">Prensas para extrusão</t>
  </si>
  <si>
    <t xml:space="preserve">8462.99.20</t>
  </si>
  <si>
    <t xml:space="preserve">21.09 Dobradores             </t>
  </si>
  <si>
    <t xml:space="preserve">8443.60.0100</t>
  </si>
  <si>
    <t xml:space="preserve">51.17</t>
  </si>
  <si>
    <t xml:space="preserve">Outras prensas</t>
  </si>
  <si>
    <t xml:space="preserve">8462.99.90</t>
  </si>
  <si>
    <t xml:space="preserve">21.10 Coladores ou engomadores               </t>
  </si>
  <si>
    <t xml:space="preserve">8443.60.0200</t>
  </si>
  <si>
    <t xml:space="preserve">OUTRAS MÁQUINAS-FERRAMENTAS PARA TRABALHAR METAIS OU CERAMAIS ('CERMETS'), QUE TRABALHEM SEM ELIMINAÇÃO DE MATÉRIA</t>
  </si>
  <si>
    <t xml:space="preserve">21.11 Numeradores automáticos  </t>
  </si>
  <si>
    <t xml:space="preserve">8443.60.0300</t>
  </si>
  <si>
    <t xml:space="preserve">52.1</t>
  </si>
  <si>
    <t xml:space="preserve">Bancas para estirar tubos</t>
  </si>
  <si>
    <t xml:space="preserve">8463.10.10</t>
  </si>
  <si>
    <t xml:space="preserve">21.12 Outras máquinas e aparelhos, auxiliares de impressão             </t>
  </si>
  <si>
    <t xml:space="preserve">8443.60.9900</t>
  </si>
  <si>
    <t xml:space="preserve">52.2</t>
  </si>
  <si>
    <t xml:space="preserve">Outras bancas para estirar barras, perfis, fios ou semelhantes</t>
  </si>
  <si>
    <t xml:space="preserve">8463.10.90</t>
  </si>
  <si>
    <t xml:space="preserve">22. MÁQUINAS E APARELHOS PARA A INDÚSTRIA DE FIAÇÃO</t>
  </si>
  <si>
    <t xml:space="preserve">52.3</t>
  </si>
  <si>
    <t xml:space="preserve">Máquinas para fazer roscas internas ou externas por laminagem, de comando hidráulico</t>
  </si>
  <si>
    <t xml:space="preserve">8463.20.10</t>
  </si>
  <si>
    <t xml:space="preserve">22.01 Máquinas e aparelhos para extrusão de matérias têxteis sintéticas ou artificiais </t>
  </si>
  <si>
    <t xml:space="preserve">52.4</t>
  </si>
  <si>
    <t xml:space="preserve">Máquinas para fazer roscas internas ou externas por laminagem de pente plano, com capacidade de produção superior ou igual a 160 unidades por minuto, de diâmetro de rosca compreendido entre 3mm e 10mm</t>
  </si>
  <si>
    <t xml:space="preserve">8463.20.91</t>
  </si>
  <si>
    <t xml:space="preserve">8444.00.0100</t>
  </si>
  <si>
    <t xml:space="preserve">52.5</t>
  </si>
  <si>
    <t xml:space="preserve">Outras máquinas para fazer roscas internas ou externas por laminagem</t>
  </si>
  <si>
    <t xml:space="preserve">8463.20.99</t>
  </si>
  <si>
    <t xml:space="preserve">22.02 Máquinas e aparelhos para corte e rutura de fibras têxteis sintéticas ou artificias</t>
  </si>
  <si>
    <t xml:space="preserve">52.6</t>
  </si>
  <si>
    <t xml:space="preserve">Máquinas para trabalhar arames e fios de metal</t>
  </si>
  <si>
    <t xml:space="preserve">8463.30.00</t>
  </si>
  <si>
    <t xml:space="preserve">8444.00.0201</t>
  </si>
  <si>
    <t xml:space="preserve">52.7</t>
  </si>
  <si>
    <t xml:space="preserve">Outras máquinas-ferramentas para trabalhar metais ou ceramais, de comando numérico</t>
  </si>
  <si>
    <t xml:space="preserve">8463.90.10</t>
  </si>
  <si>
    <t xml:space="preserve">22.03 Outras máquinas e aparelhos para a fabricação de fios de matérias têxteis sintéticas ou artificias</t>
  </si>
  <si>
    <t xml:space="preserve">52.8</t>
  </si>
  <si>
    <t xml:space="preserve">Outras máquinas-ferramentas para trabalhar metais ou ceramais</t>
  </si>
  <si>
    <t xml:space="preserve">8463.90.90</t>
  </si>
  <si>
    <t xml:space="preserve">8444.00.0299</t>
  </si>
  <si>
    <t xml:space="preserve">MÁQUINAS-FERRAMENTAS PARA TRABALHAR PEDRA, PRODUTOS CERÂMICOS, CONCRETO, FIBROCIMENTO OU MATÉRIAS MINERAIS SEMELHANTES, OU PARA O TRABALHO A FRIO DO VIDRO</t>
  </si>
  <si>
    <t xml:space="preserve">22.04 Máquinas para preparação de matérias têxteis:</t>
  </si>
  <si>
    <t xml:space="preserve">53.1</t>
  </si>
  <si>
    <t xml:space="preserve">Máquinas para serrar</t>
  </si>
  <si>
    <t xml:space="preserve">8464.10.00</t>
  </si>
  <si>
    <t xml:space="preserve">a) cardas             </t>
  </si>
  <si>
    <t xml:space="preserve">8445.11.0000</t>
  </si>
  <si>
    <t xml:space="preserve">53.2</t>
  </si>
  <si>
    <t xml:space="preserve">Máquinas para esmerilar ou polir, para vidro</t>
  </si>
  <si>
    <t xml:space="preserve">8464.20.10</t>
  </si>
  <si>
    <t xml:space="preserve">b) Penteadoras  </t>
  </si>
  <si>
    <t xml:space="preserve">8445.12.0000</t>
  </si>
  <si>
    <t xml:space="preserve">53.3</t>
  </si>
  <si>
    <t xml:space="preserve">Máquinas de polir placas, para pavimentação ou revestimento, com oito ou mais cabeças, para cerâmica</t>
  </si>
  <si>
    <t xml:space="preserve">8464.20.21</t>
  </si>
  <si>
    <t xml:space="preserve">c) Bancas de estiramento (bancas de fuso)</t>
  </si>
  <si>
    <t xml:space="preserve">8445.13.0000</t>
  </si>
  <si>
    <t xml:space="preserve">53.4</t>
  </si>
  <si>
    <t xml:space="preserve">Outras máquinas para esmerilar ou polir, para cerâmica</t>
  </si>
  <si>
    <t xml:space="preserve">8464.20.29</t>
  </si>
  <si>
    <t xml:space="preserve">d) Máquinas e aparelhos para a preparação de seda             </t>
  </si>
  <si>
    <t xml:space="preserve">8445.19.0100</t>
  </si>
  <si>
    <t xml:space="preserve">53.5</t>
  </si>
  <si>
    <t xml:space="preserve">Outras máquinas para esmerilar ou polir</t>
  </si>
  <si>
    <t xml:space="preserve">8464.20.90</t>
  </si>
  <si>
    <t xml:space="preserve">e) Máquinas e aparelhos para a recuperação de corda, fio, trapo e qualquer outro desperdício, transformando-se em fibras para cardagem             </t>
  </si>
  <si>
    <t xml:space="preserve">53.6</t>
  </si>
  <si>
    <t xml:space="preserve">Máquinas-ferramentas para o trabalho a frio do vidro, de comando numérico, para retificar, fresar e perfurar</t>
  </si>
  <si>
    <t xml:space="preserve">8464.90.11</t>
  </si>
  <si>
    <t xml:space="preserve">8445.19.0201</t>
  </si>
  <si>
    <t xml:space="preserve">53.7</t>
  </si>
  <si>
    <t xml:space="preserve">Outras máquinas-ferramentas para o trabalho a frio do vidro</t>
  </si>
  <si>
    <t xml:space="preserve">8464.90.19</t>
  </si>
  <si>
    <t xml:space="preserve">f) Descaroçadeiras e deslintadeiras de algodão       </t>
  </si>
  <si>
    <t xml:space="preserve">8445.19.0202</t>
  </si>
  <si>
    <t xml:space="preserve">53.8</t>
  </si>
  <si>
    <t xml:space="preserve">Outras máquinas-ferramentas para trabalhar pedra, produtos cerâmicos, concreto, fibrocimento ou matérias minerais semelhantes</t>
  </si>
  <si>
    <t xml:space="preserve">8464.90.90</t>
  </si>
  <si>
    <t xml:space="preserve">g) Máquinas e aparelhos para preparação de outras fibras vegetais  </t>
  </si>
  <si>
    <t xml:space="preserve">8445.19.0203</t>
  </si>
  <si>
    <t xml:space="preserve">MÁQUINAS-FERRAMENTAS (INCLUÍDAS AS MÁQUINAS PARA PREGAR, GRAMPEAR, COLAR OU REUNIR POR QUALQUER OUTRO MODO) PARA TRABALHAR MADEIRA, CORTIÇA, OSSO, BORRACHA ENDURECIDA, PLÁSTICOS DUROS OU MATÉRIAS DURAS SEMELHANTES</t>
  </si>
  <si>
    <t xml:space="preserve">h) Batedores e abridores-batedores             </t>
  </si>
  <si>
    <t xml:space="preserve">8445.19.0204</t>
  </si>
  <si>
    <t xml:space="preserve">54.1</t>
  </si>
  <si>
    <t xml:space="preserve">Máquinas-ferramentas capazes de efetuar diferentes tipos de operações sem troca de ferramentas; plaina combinada (desengrossadeira-desempenadeira)</t>
  </si>
  <si>
    <t xml:space="preserve">8465.10.00</t>
  </si>
  <si>
    <t xml:space="preserve">i) Máquinas e aparelhos para desengordurar, lavar, alvejar ou tingir fibras têxteis em massa ou rama     </t>
  </si>
  <si>
    <t xml:space="preserve">54.2</t>
  </si>
  <si>
    <t xml:space="preserve">Máquinas de serrar de fita sem fim</t>
  </si>
  <si>
    <t xml:space="preserve">8465.91.10</t>
  </si>
  <si>
    <t xml:space="preserve">8445.19.0205</t>
  </si>
  <si>
    <t xml:space="preserve">54.3</t>
  </si>
  <si>
    <t xml:space="preserve">Máquinas de serrar circulares</t>
  </si>
  <si>
    <t xml:space="preserve">8465.91.20</t>
  </si>
  <si>
    <t xml:space="preserve">j) Máquinas e aparelhos para carbonizar a lã            </t>
  </si>
  <si>
    <t xml:space="preserve">8445.19.0206</t>
  </si>
  <si>
    <t xml:space="preserve">54.4</t>
  </si>
  <si>
    <t xml:space="preserve">Outras máquinas de serrar; serra de desdobro e serras de folhas múltiplas</t>
  </si>
  <si>
    <t xml:space="preserve">8465.91.90</t>
  </si>
  <si>
    <t xml:space="preserve">l) Abridores de fardos e carregadores automáticos  </t>
  </si>
  <si>
    <t xml:space="preserve">8445.19.0207</t>
  </si>
  <si>
    <t xml:space="preserve">54.5</t>
  </si>
  <si>
    <t xml:space="preserve">Fresadoras</t>
  </si>
  <si>
    <t xml:space="preserve">8465.92.11</t>
  </si>
  <si>
    <t xml:space="preserve">m) Abridores de fibras ou diabos  </t>
  </si>
  <si>
    <t xml:space="preserve">8445.19.0208</t>
  </si>
  <si>
    <t xml:space="preserve">54.6</t>
  </si>
  <si>
    <t xml:space="preserve">Outras máquinas para desbastar ou aplainar; máquinas para fresar ou moldurar, de comando numérico</t>
  </si>
  <si>
    <t xml:space="preserve">8465.92.19</t>
  </si>
  <si>
    <t xml:space="preserve">n) Outras              </t>
  </si>
  <si>
    <t xml:space="preserve">8445.19.0299</t>
  </si>
  <si>
    <t xml:space="preserve">54.7</t>
  </si>
  <si>
    <t xml:space="preserve">Outras máquinas para desbastar ou aplainar; máquinas para fresar ou moldurar; respigadeiras, molduradeiras e talhadeiras; plaina de 3 ou 4 faces; tupias</t>
  </si>
  <si>
    <t xml:space="preserve">8465.92.90</t>
  </si>
  <si>
    <t xml:space="preserve">22.05 Máquinas para fiação de matérias têxteis:</t>
  </si>
  <si>
    <t xml:space="preserve">54.8</t>
  </si>
  <si>
    <t xml:space="preserve">Lixadeiras</t>
  </si>
  <si>
    <t xml:space="preserve">8465.93.10</t>
  </si>
  <si>
    <t xml:space="preserve">a) Espateladeiras e sacudideiras  </t>
  </si>
  <si>
    <t xml:space="preserve">8445.20.0100</t>
  </si>
  <si>
    <t xml:space="preserve">54.9</t>
  </si>
  <si>
    <t xml:space="preserve">Outras máquinas para esmerilar, lixar ou polir</t>
  </si>
  <si>
    <t xml:space="preserve">8465.93.90</t>
  </si>
  <si>
    <t xml:space="preserve">b) Filatórios, intermitentes ou selfatinas      </t>
  </si>
  <si>
    <t xml:space="preserve">8445.20.0200</t>
  </si>
  <si>
    <t xml:space="preserve">54.10</t>
  </si>
  <si>
    <t xml:space="preserve">Máquinas para arquear ou para reunir; prensas para produção de madeira compensada ou placada, com placas aquecidas</t>
  </si>
  <si>
    <t xml:space="preserve">8465.94.00</t>
  </si>
  <si>
    <t xml:space="preserve">c) Passadeiras   </t>
  </si>
  <si>
    <t xml:space="preserve">8445.20.0300</t>
  </si>
  <si>
    <t xml:space="preserve">54.11</t>
  </si>
  <si>
    <t xml:space="preserve">Máquinas para furar, de comando numérico</t>
  </si>
  <si>
    <t xml:space="preserve">8465.95.11</t>
  </si>
  <si>
    <t xml:space="preserve">d) Maçaroqueiras              </t>
  </si>
  <si>
    <t xml:space="preserve">8445.20.0400</t>
  </si>
  <si>
    <t xml:space="preserve">54.12</t>
  </si>
  <si>
    <t xml:space="preserve">Máquinas para escatelar, de comando numérico</t>
  </si>
  <si>
    <t xml:space="preserve">8465.95.12</t>
  </si>
  <si>
    <t xml:space="preserve">e) Fiadeiras         </t>
  </si>
  <si>
    <t xml:space="preserve">8445.20.0500</t>
  </si>
  <si>
    <t xml:space="preserve">54.13</t>
  </si>
  <si>
    <t xml:space="preserve">Outras máquinas para furar</t>
  </si>
  <si>
    <t xml:space="preserve">8465.95.91</t>
  </si>
  <si>
    <t xml:space="preserve">f) Máquinas denominadas "tow-toyarn" para fiação de fibras têxteis, sintéticas ou artificiais, descontínuas      </t>
  </si>
  <si>
    <t xml:space="preserve">54.14</t>
  </si>
  <si>
    <t xml:space="preserve">Outras máquinas para escatelar</t>
  </si>
  <si>
    <t xml:space="preserve">8465.95.92</t>
  </si>
  <si>
    <t xml:space="preserve">8445.20.0600</t>
  </si>
  <si>
    <t xml:space="preserve">54.15</t>
  </si>
  <si>
    <t xml:space="preserve">Máquinas para fender, seccionar ou desenrolar</t>
  </si>
  <si>
    <t xml:space="preserve">8465.96.00</t>
  </si>
  <si>
    <t xml:space="preserve">g) Outras              </t>
  </si>
  <si>
    <t xml:space="preserve">8445.20.9900</t>
  </si>
  <si>
    <t xml:space="preserve">54.16</t>
  </si>
  <si>
    <t xml:space="preserve">Outras máquinas para descascar madeira; máquinas para fabricação de lã ou palha de madeira; torno tipicamente copiador; qualquer outro torno; máquinas para copiar ou reproduzir; moinhos para fabricação de farinha de madeira; máquinas para fabricação de botões de madeira</t>
  </si>
  <si>
    <t xml:space="preserve">8465.99.00</t>
  </si>
  <si>
    <t xml:space="preserve">22.06 Máquinas para dobragem ou torção de matérias têxteis:</t>
  </si>
  <si>
    <t xml:space="preserve">Nova redação dada ao item 55 e seus subitens 55.1 ao 55.14 do Anexo I, pelo Conv. ICMS 89/09, com a alteração introduzida pelo Conv. ICMS 112/10, efeitos a partir de 01.09.10.</t>
  </si>
  <si>
    <t xml:space="preserve">a) Retorcedeiras</t>
  </si>
  <si>
    <t xml:space="preserve">8445.30.0100</t>
  </si>
  <si>
    <t xml:space="preserve">PARTES E ACESSÓRIOS RECONHECÍVEIS COMO EXCLUSIVA OU PRINCIPALMENTE DESTINADOS ÀS MÁQUINAS DAS POSIÇÕES 84.56 A 84.65, INCLUÍDOS OS PORTA-PEÇAS E PORTA-FERRAMENTAS, AS FIEIRAS DE ABERTURA AUTOMÁTICA, OS DISPOSITIVOS DIVISORES E OUTROS DISPOSITIVOS ESPECIAIS, PARA MÁQUINAS-FERRAMENTAS; PORTA-FERRAMENTAS PARA FERRAMENTAS MANUAIS DE TODOS OS TIPOS</t>
  </si>
  <si>
    <t xml:space="preserve">b) Máquinas para fabricação de barbantes, cordões e semelhantes  </t>
  </si>
  <si>
    <t xml:space="preserve">8445.30.0200</t>
  </si>
  <si>
    <t xml:space="preserve">55.1</t>
  </si>
  <si>
    <t xml:space="preserve">Porta-peças, para tornos</t>
  </si>
  <si>
    <t xml:space="preserve">8466.20.10</t>
  </si>
  <si>
    <t xml:space="preserve">c) Outras              </t>
  </si>
  <si>
    <t xml:space="preserve">8445.30.9900</t>
  </si>
  <si>
    <t xml:space="preserve">55.2</t>
  </si>
  <si>
    <t xml:space="preserve">Dispositivos divisores e outros dispositivos especiais, para máquinas-ferramentas</t>
  </si>
  <si>
    <t xml:space="preserve">8466.30.00</t>
  </si>
  <si>
    <t xml:space="preserve">22.07 Máquinas de bobinar, (incluídas as bobinadeiras de trama) ou de dobrar, matérias têxteis:</t>
  </si>
  <si>
    <t xml:space="preserve">55.3</t>
  </si>
  <si>
    <t xml:space="preserve">Outros acessórios, partes para máquinas da posição 84.64</t>
  </si>
  <si>
    <t xml:space="preserve">8466.91.00</t>
  </si>
  <si>
    <t xml:space="preserve">a) Bobinadeiras automáticas         </t>
  </si>
  <si>
    <t xml:space="preserve">8445.40.0101</t>
  </si>
  <si>
    <t xml:space="preserve">55.4</t>
  </si>
  <si>
    <t xml:space="preserve">Outros acessórios e partes Para máquinas da posição 84.65</t>
  </si>
  <si>
    <t xml:space="preserve">8466.92.00</t>
  </si>
  <si>
    <t xml:space="preserve">b) Bobinadeiras não automáticas </t>
  </si>
  <si>
    <t xml:space="preserve">8445.40.0200</t>
  </si>
  <si>
    <t xml:space="preserve">55.5</t>
  </si>
  <si>
    <t xml:space="preserve">Outros acessórios e partes para máquinas para usinagem de metais ou carbonetos metálicos da posição 84.56</t>
  </si>
  <si>
    <t xml:space="preserve">8466.93.19</t>
  </si>
  <si>
    <t xml:space="preserve">c) Espuladeiras automáticas          </t>
  </si>
  <si>
    <t xml:space="preserve">8445.40.0301</t>
  </si>
  <si>
    <t xml:space="preserve">55.6</t>
  </si>
  <si>
    <t xml:space="preserve">Outros acessórios e partes  para máquinas da posição 84.57</t>
  </si>
  <si>
    <t xml:space="preserve">8466.93.20</t>
  </si>
  <si>
    <t xml:space="preserve">d) Meadeiras      </t>
  </si>
  <si>
    <t xml:space="preserve">8445.40.0400</t>
  </si>
  <si>
    <t xml:space="preserve">55.7</t>
  </si>
  <si>
    <t xml:space="preserve">Outros acessórios e partes  para máquinas da posição 84.58</t>
  </si>
  <si>
    <t xml:space="preserve">8466.93.30</t>
  </si>
  <si>
    <t xml:space="preserve">e) Outras              </t>
  </si>
  <si>
    <t xml:space="preserve">8445.40.9900</t>
  </si>
  <si>
    <t xml:space="preserve">55.8</t>
  </si>
  <si>
    <t xml:space="preserve">Outros acessórios e partes  para máquinas da posição 84.59</t>
  </si>
  <si>
    <t xml:space="preserve">8466.93.40</t>
  </si>
  <si>
    <t xml:space="preserve">22.08 Urdideiras</t>
  </si>
  <si>
    <t xml:space="preserve">8445.90.0100</t>
  </si>
  <si>
    <t xml:space="preserve">55.9</t>
  </si>
  <si>
    <t xml:space="preserve">Outros acessórios e partes  para máquinas da posição 84.60</t>
  </si>
  <si>
    <t xml:space="preserve">8466.93.50</t>
  </si>
  <si>
    <t xml:space="preserve">22.09 Engomadeiras de fio            </t>
  </si>
  <si>
    <t xml:space="preserve">8445.90.0200</t>
  </si>
  <si>
    <t xml:space="preserve">55.10</t>
  </si>
  <si>
    <t xml:space="preserve">Outros acessórios e partes  para máquinas da posição 84.61</t>
  </si>
  <si>
    <t xml:space="preserve">8466.93.60</t>
  </si>
  <si>
    <t xml:space="preserve">22.10 Passadeiras para liço e pente            </t>
  </si>
  <si>
    <t xml:space="preserve">8445.90.0300</t>
  </si>
  <si>
    <t xml:space="preserve">55.11</t>
  </si>
  <si>
    <t xml:space="preserve">Outros acessórios e partes  para máquinas da posição 8462.10</t>
  </si>
  <si>
    <t xml:space="preserve">8466.94.10</t>
  </si>
  <si>
    <t xml:space="preserve">22.11 Máquinas automáticas para atar urdiduras     </t>
  </si>
  <si>
    <t xml:space="preserve">8445.90.0400</t>
  </si>
  <si>
    <t xml:space="preserve">55.12</t>
  </si>
  <si>
    <t xml:space="preserve">Outros acessórios e partes  para das subposições 8462.21 ou 8462.29</t>
  </si>
  <si>
    <t xml:space="preserve">8466.94.20</t>
  </si>
  <si>
    <t xml:space="preserve">22.12 Máquinas automáticas para colocar lamela   </t>
  </si>
  <si>
    <t xml:space="preserve">8445.90.0500</t>
  </si>
  <si>
    <t xml:space="preserve">55.13</t>
  </si>
  <si>
    <t xml:space="preserve">Outros acessórios e partes  para prensas para extrusão</t>
  </si>
  <si>
    <t xml:space="preserve">8466.94.30</t>
  </si>
  <si>
    <t xml:space="preserve">22.13 Outras       </t>
  </si>
  <si>
    <t xml:space="preserve">8445.90.9900</t>
  </si>
  <si>
    <t xml:space="preserve">55.14</t>
  </si>
  <si>
    <t xml:space="preserve">Outros acessórios e partes  para máquinas: de estirar fios ou tubos; de cisalhar (incluídas as prensas), exceto as máquinas combinadas de puncionar e cisalhar; de puncionar ou chanfrar, incluídas as máquinas combinadas de puncionar e cisalhar; de fazer roscas internas ou externas por rolagem ou laminagem; de trabalhar arames e fios de metal; de trefiladeiras manuais; estiradoras ou trefiladoras para fios; extrusoras e para outras máquinas da posição 84.63, não especificadas</t>
  </si>
  <si>
    <t xml:space="preserve">8466.94.90</t>
  </si>
  <si>
    <t xml:space="preserve">23. MÁQUINAS E APARELHOS PARA A INDÚSTRIA DE TECELAGEM E MALHARIA</t>
  </si>
  <si>
    <t xml:space="preserve">23.01Teares para tecidos</t>
  </si>
  <si>
    <t xml:space="preserve">8446.10.0100</t>
  </si>
  <si>
    <t xml:space="preserve">a 8446.30.9999</t>
  </si>
  <si>
    <t xml:space="preserve">Redação anterior dada ao item 55 e seus subitens 55.1 ao 55.14 do Anexo I, pelo Conv. ICMS 89/09, efeitos de 15.10.09 a 31;08;10.</t>
  </si>
  <si>
    <t xml:space="preserve">23.02 Teares circulares para malhas           </t>
  </si>
  <si>
    <t xml:space="preserve">8447.11.0000</t>
  </si>
  <si>
    <t xml:space="preserve">e 8447.12.0000</t>
  </si>
  <si>
    <t xml:space="preserve">23.03 Teares retilíneos para malhas:</t>
  </si>
  <si>
    <t xml:space="preserve">a) máquinas motorizadas para tricotar        </t>
  </si>
  <si>
    <t xml:space="preserve">8447.20.0102</t>
  </si>
  <si>
    <t xml:space="preserve">Dispositivos divisores e especiais para máquinas da posição 84.64</t>
  </si>
  <si>
    <t xml:space="preserve">b) máquinas tipo "Cotton" e semelhantes, para fabricação de meias, funcionando com agulha de flape     </t>
  </si>
  <si>
    <t xml:space="preserve">Para máquinas da posição 84.65</t>
  </si>
  <si>
    <t xml:space="preserve">8447.20.0103</t>
  </si>
  <si>
    <t xml:space="preserve">Dispositivos divisores e especiais para máquinas para usinagem de metais ou carbonetos metálicos da posição 84.56</t>
  </si>
  <si>
    <t xml:space="preserve">c) máquinas para fabricação de "Jersey" e semelhantes, funcionando com agulha de flape      </t>
  </si>
  <si>
    <t xml:space="preserve">Dispositivos divisores e especiais para máquinas da posição 84.57</t>
  </si>
  <si>
    <t xml:space="preserve">8447.20.0104</t>
  </si>
  <si>
    <t xml:space="preserve">Dispositivos divisores e especiais para máquinas da posição 84.58</t>
  </si>
  <si>
    <t xml:space="preserve">d) máquinas dos tipos "Raschell", milanês ou outro, para fabricação de tecido de malha indesmalhável   </t>
  </si>
  <si>
    <t xml:space="preserve">Dispositivos divisores e especiais para máquinas da posição 84.59</t>
  </si>
  <si>
    <t xml:space="preserve">8447.20.0105</t>
  </si>
  <si>
    <t xml:space="preserve">Dispositivos divisores e especiais para máquinas da posição 84.60</t>
  </si>
  <si>
    <t xml:space="preserve">e) qualquer outro               </t>
  </si>
  <si>
    <t xml:space="preserve">8447.20.0199</t>
  </si>
  <si>
    <t xml:space="preserve">Dispositivos divisores e especiais para máquinas da posição 84.61</t>
  </si>
  <si>
    <t xml:space="preserve">23.04 Máquinas de costura por entrelaçamento ("couture tricotage")  </t>
  </si>
  <si>
    <t xml:space="preserve">8447.20.0200</t>
  </si>
  <si>
    <t xml:space="preserve">Dispositivos divisores e especiais para máquinas da posição 8462.10</t>
  </si>
  <si>
    <t xml:space="preserve">23.05 Máquinas automáticas para bordado</t>
  </si>
  <si>
    <t xml:space="preserve">8447.90.0100</t>
  </si>
  <si>
    <t xml:space="preserve">Dispositivos divisores e especiais para das subposições 8462.21 ou 8462.29</t>
  </si>
  <si>
    <t xml:space="preserve">23.06 Máquinas retilíneas para fabricação de cortinados, "filet", filó e rede      </t>
  </si>
  <si>
    <t xml:space="preserve">8447.90.0200</t>
  </si>
  <si>
    <t xml:space="preserve">Dispositivos divisores e especiais para prensas para extrusão</t>
  </si>
  <si>
    <t xml:space="preserve">23.07 Outros</t>
  </si>
  <si>
    <t xml:space="preserve">8447.90.9900</t>
  </si>
  <si>
    <t xml:space="preserve">Dispositivos divisores e especiais para máquinas: de estirar fios ou tubos; de cisalhar (incluídas as prensas), exceto as máquinas combinadas de puncionar e cisalhar; de puncionar ou chanfrar, incluídas as máquinas combinadas de puncionar e cisalhar; de fazer roscas internas ou externas por rolagem ou laminagem; de trabalhar arames e fios de metal; de trefiladeiras manuais; estiradoras ou trefiladoras para fios; extrusoras e para outras máquinas da posição 84.63, não especificadas</t>
  </si>
  <si>
    <t xml:space="preserve">23.08 Ratleras (maquinetas) para liços</t>
  </si>
  <si>
    <t xml:space="preserve">8448.11.0100</t>
  </si>
  <si>
    <t xml:space="preserve">FERRAMENTAS PNEUMÁTICAS, HIDRÁULICAS OU COM MOTOR (ELÉTRICO OU NÃO ELÉTRICO) INCORPORADO, DE USO MANUAL</t>
  </si>
  <si>
    <t xml:space="preserve">23.09 Mecanismos "Jacquard"</t>
  </si>
  <si>
    <t xml:space="preserve">8448.11.0200</t>
  </si>
  <si>
    <t xml:space="preserve">56.1</t>
  </si>
  <si>
    <t xml:space="preserve">Furadeiras</t>
  </si>
  <si>
    <t xml:space="preserve">8467.11.10</t>
  </si>
  <si>
    <t xml:space="preserve">23.10 Redutores, perfuradores e copiadores de cartões; máquinas para enlaçar cartões após perfuração</t>
  </si>
  <si>
    <t xml:space="preserve">56.2</t>
  </si>
  <si>
    <t xml:space="preserve">Outras ferramentas pneumáticas rotativas</t>
  </si>
  <si>
    <t xml:space="preserve">8467.11.90</t>
  </si>
  <si>
    <t xml:space="preserve">8448.11.9900</t>
  </si>
  <si>
    <t xml:space="preserve">56.3</t>
  </si>
  <si>
    <t xml:space="preserve">Outras ferramentas pneumáticas; martelos ou marteletes; pistolas de ar comprimido para lubrificação</t>
  </si>
  <si>
    <t xml:space="preserve">8467.19.00</t>
  </si>
  <si>
    <t xml:space="preserve">23.11 Mecanismos troca-lançadeiras</t>
  </si>
  <si>
    <t xml:space="preserve">8448.19.0201</t>
  </si>
  <si>
    <t xml:space="preserve">56.4</t>
  </si>
  <si>
    <t xml:space="preserve">Serra de corrente</t>
  </si>
  <si>
    <t xml:space="preserve">23.12 Mecanismos troca-espulas</t>
  </si>
  <si>
    <t xml:space="preserve">8448.19.0202</t>
  </si>
  <si>
    <t xml:space="preserve">Nova redação dada ao subitem 56.5 do Anexo I pelo Conv. ICMS 51/10, efeitos a partir de 23.04.10.</t>
  </si>
  <si>
    <t xml:space="preserve">23.13 Máquinas automáticas de atar fios</t>
  </si>
  <si>
    <t xml:space="preserve">8448.19.0203</t>
  </si>
  <si>
    <t xml:space="preserve">56.5</t>
  </si>
  <si>
    <t xml:space="preserve">Outras ferramentas com motor elétrico ou não elétrico incorporado, de uso manual</t>
  </si>
  <si>
    <t xml:space="preserve">8467.29</t>
  </si>
  <si>
    <t xml:space="preserve">23.14 Outros</t>
  </si>
  <si>
    <t xml:space="preserve">8448.19.0299 e 8448.19.9900</t>
  </si>
  <si>
    <t xml:space="preserve">24. MÁQUINAS E APARELHOS PARA A INDÚSTRIA DE FELTRO E CHAPELARIA</t>
  </si>
  <si>
    <t xml:space="preserve">Redação anterior dada ao subitem 56.5 do Anexo I pelo Conv. ICMS 89/09, efeitos de 15.10.09 a 22.04.10.</t>
  </si>
  <si>
    <t xml:space="preserve">24.01 Máquinas e aparelhos para fabricação ou acabamento de feltro</t>
  </si>
  <si>
    <t xml:space="preserve">8449.00.0100</t>
  </si>
  <si>
    <t xml:space="preserve">Outras ferramentas com motor elétrico incorporado, de uso manual</t>
  </si>
  <si>
    <t xml:space="preserve">24.02 Máquinas e aparelhos para fabricação de chapéus de feltro</t>
  </si>
  <si>
    <t xml:space="preserve">8449.00.0200</t>
  </si>
  <si>
    <t xml:space="preserve">MÁQUINAS E APARELHOS PARA SOLDAR, MESMO DE CORTE, EXCETO OS DA POSIÇÃO 85.15; MÁQUINAS E APARELHOS A GÁS, PARA TÊMPERA SUPERFICIAL</t>
  </si>
  <si>
    <t xml:space="preserve">25.          MÁQUINAS PARA ACABAMENTO TÊXTIL</t>
  </si>
  <si>
    <t xml:space="preserve">57.1</t>
  </si>
  <si>
    <t xml:space="preserve">Maçaricos de uso manual</t>
  </si>
  <si>
    <t xml:space="preserve">8468.10.00</t>
  </si>
  <si>
    <t xml:space="preserve">25.01 Máquinas de lavar, com capacidade não superior a 10 kg em peso de roupa seca:</t>
  </si>
  <si>
    <t xml:space="preserve">57.2</t>
  </si>
  <si>
    <t xml:space="preserve">Outras máquinas e aparelhos a gás para soldar matérias termo-plásticas; qualquer outro aparelho para soldar ou cortar; aparelhos manuais ou pistolas para têmpera superficial; qualquer outro aparelho para têmpera superficial</t>
  </si>
  <si>
    <t xml:space="preserve">8468.20.00</t>
  </si>
  <si>
    <t xml:space="preserve">a) inteiramente automática</t>
  </si>
  <si>
    <t xml:space="preserve">8450.11.9900</t>
  </si>
  <si>
    <t xml:space="preserve">57.3</t>
  </si>
  <si>
    <t xml:space="preserve">Outras máquinas e aparelhos para soldar por fricção</t>
  </si>
  <si>
    <t xml:space="preserve">8468.80.10</t>
  </si>
  <si>
    <t xml:space="preserve">b) com secador centrífugo incorporado</t>
  </si>
  <si>
    <t xml:space="preserve">8450.12.9900</t>
  </si>
  <si>
    <t xml:space="preserve">57.4</t>
  </si>
  <si>
    <t xml:space="preserve">Outras máquinas e aparelhos para soldar</t>
  </si>
  <si>
    <t xml:space="preserve">8468.80.90</t>
  </si>
  <si>
    <t xml:space="preserve">c) outras</t>
  </si>
  <si>
    <t xml:space="preserve">8450.19.9900</t>
  </si>
  <si>
    <t xml:space="preserve">MÁQUINAS E APARELHOS PARA SELECIONAR, PENEIRAR, SEPARAR, LAVAR, ESMAGAR, MOER, MISTURAR OU AMASSAR TERRAS, PEDRAS, MINÉRIOS OU OUTRAS SUBSTÂNCIAS MINERAIS SÓLIDAS (INCLUÍDOS OS PÓS E PASTAS); MÁQUINAS PARA AGLOMERAR OU MOLDAR COMBUSTÍVEIS MINERAIS SÓLIDOS, PASTAS CERÂMICAS, CIMENTO, GESSO OU OUTRAS MATÉRIAS MINERAIS EM PÓ OU EM PASTA; MÁQUINAS PARA FAZER MOLDES DE AREIA PARA FUNDIÇÃO</t>
  </si>
  <si>
    <t xml:space="preserve">25.02 Máquinas de lavar, industriais, com capacidade superior a 102 kg em peso de roupa seca</t>
  </si>
  <si>
    <t xml:space="preserve">58.1</t>
  </si>
  <si>
    <t xml:space="preserve">Máquinas e aparelhos para selecionar, peneirar, separar ou lavar</t>
  </si>
  <si>
    <t xml:space="preserve">8474.10.00</t>
  </si>
  <si>
    <t xml:space="preserve">8450.20.0000</t>
  </si>
  <si>
    <t xml:space="preserve">58.2</t>
  </si>
  <si>
    <t xml:space="preserve">Máquinas e aparelhos para esmagar, moer ou pulverizar, de bolas</t>
  </si>
  <si>
    <t xml:space="preserve">8474.20.10</t>
  </si>
  <si>
    <t xml:space="preserve">25.03 Máquinas industriais para lavar a seco</t>
  </si>
  <si>
    <t xml:space="preserve">8451.10.0000</t>
  </si>
  <si>
    <t xml:space="preserve">58.3</t>
  </si>
  <si>
    <t xml:space="preserve">Outras máquinas e aparelhos para esmagar, moer ou pulverizar</t>
  </si>
  <si>
    <t xml:space="preserve">8474.20.90</t>
  </si>
  <si>
    <t xml:space="preserve">25.04 Máquinas industriais de secar, de capacidade não superior a 10 kg em peso de roupa seca</t>
  </si>
  <si>
    <t xml:space="preserve">58.4</t>
  </si>
  <si>
    <t xml:space="preserve">Betoneiras e aparelhos para amassar cimento</t>
  </si>
  <si>
    <t xml:space="preserve">8474.31.00</t>
  </si>
  <si>
    <t xml:space="preserve">8451.21.9900</t>
  </si>
  <si>
    <t xml:space="preserve">58.5</t>
  </si>
  <si>
    <t xml:space="preserve">Máquinas para misturar matérias minerais com betume</t>
  </si>
  <si>
    <t xml:space="preserve">8474.32.00</t>
  </si>
  <si>
    <t xml:space="preserve">25.05 Máquinas industriais de secar, de capacidade superior a 10 kg em peso de roupa seca</t>
  </si>
  <si>
    <t xml:space="preserve">8451.29.0000</t>
  </si>
  <si>
    <t xml:space="preserve">58.6</t>
  </si>
  <si>
    <t xml:space="preserve">Outras máquinas e aparelhos para misturar ou amassar</t>
  </si>
  <si>
    <t xml:space="preserve">8474.39.00</t>
  </si>
  <si>
    <t xml:space="preserve">25.06 Máquinas e prensas para passar, incluídas as prensas fixadoras</t>
  </si>
  <si>
    <t xml:space="preserve">8451.30.0000</t>
  </si>
  <si>
    <t xml:space="preserve">58.7</t>
  </si>
  <si>
    <t xml:space="preserve">Outras máquinas e aparelhos para fabricação de moldes de areia para fundição</t>
  </si>
  <si>
    <t xml:space="preserve">8474.80.10</t>
  </si>
  <si>
    <t xml:space="preserve">25.07 Máquinas para lavar, industriais</t>
  </si>
  <si>
    <t xml:space="preserve">8451.40.0100</t>
  </si>
  <si>
    <t xml:space="preserve">58.8</t>
  </si>
  <si>
    <t xml:space="preserve">Outras máquinas e aparelhos para selecionar, peneirar, separar, lavar, esmagar, moer, misturar ou amassar terras, pedras, minérios ou outras substâncias minerais sólidas; máquinas para fabricar tijolos</t>
  </si>
  <si>
    <t xml:space="preserve">8474.80.90</t>
  </si>
  <si>
    <t xml:space="preserve">25.08 Máquinas para branquear ou tingir fio ou tecido</t>
  </si>
  <si>
    <t xml:space="preserve">8451.40.0200</t>
  </si>
  <si>
    <t xml:space="preserve">MÁQUINAS PARA MONTAGEM DE LÂMPADAS, TUBOS OU VÁLVULAS, ELÉTRICOS OU ELETRÔNICOS, OU DE LÂMPADAS DE LUZ RELÂMPAGO ('FLASH'), QUE TENHAM INVÓLUCRO DE VIDRO; MÁQUINAS PARA FABRICAÇÃO OU TRABALHO A QUENTE DO VIDRO OU DAS SUAS OBRAS</t>
  </si>
  <si>
    <t xml:space="preserve">25.09 Outras máquinas para lavar, branquear ou tingir</t>
  </si>
  <si>
    <t xml:space="preserve">8451.40.9900</t>
  </si>
  <si>
    <t xml:space="preserve">59.1</t>
  </si>
  <si>
    <t xml:space="preserve">Máquinas para montagem de lâmpadas, tubos ou válvulas, elétricos ou eletrônicos, ou de lâmpadas de luz relâmpago ('flash'), que tenham invólucro de vidro</t>
  </si>
  <si>
    <t xml:space="preserve">8475.10.00</t>
  </si>
  <si>
    <t xml:space="preserve">25.10 Máquinas para enrolar, desenrolar, dobrar, cortar ou dentear tecidos     </t>
  </si>
  <si>
    <t xml:space="preserve">59.2</t>
  </si>
  <si>
    <t xml:space="preserve">Máquinas para fabricação de fibras ópticas e de seus esboços</t>
  </si>
  <si>
    <t xml:space="preserve">8475.21.00</t>
  </si>
  <si>
    <t xml:space="preserve">8451.50.0000</t>
  </si>
  <si>
    <t xml:space="preserve">59.3</t>
  </si>
  <si>
    <t xml:space="preserve">Outra máquinas para fabricação de recipientes da posição 70.10, exceto ampolas</t>
  </si>
  <si>
    <t xml:space="preserve">8475.29.10</t>
  </si>
  <si>
    <t xml:space="preserve">25.11 Máquinas de mercerizar fios</t>
  </si>
  <si>
    <t xml:space="preserve">8451.80.0100</t>
  </si>
  <si>
    <t xml:space="preserve">59.4</t>
  </si>
  <si>
    <t xml:space="preserve">Outras máquinas para fabricação ou trabalho a quente do vidro ou das suas obras; máquinas para moldagem de lâmpadas, válvulas e semelhantes</t>
  </si>
  <si>
    <t xml:space="preserve">8475.29.90</t>
  </si>
  <si>
    <t xml:space="preserve">25.12 Máquinas de mercerizar tecidos</t>
  </si>
  <si>
    <t xml:space="preserve">8451.80.0200</t>
  </si>
  <si>
    <t xml:space="preserve">MÁQUINAS E APARELHOS PARA TRABALHAR BORRACHA OU PLÁSTICOS OU PARA FABRICAÇÃO DE PRODUTOS DESSAS MATÉRIAS, NÃO ESPECIFICADOS NEM COMPREENDIDOS EM OUTRAS POSIÇÕES DESTE CAPÍTULO</t>
  </si>
  <si>
    <t xml:space="preserve">25.13 Máquinas de carbonizar ou chamuscar fio ou tecido</t>
  </si>
  <si>
    <t xml:space="preserve">8451.80.0300</t>
  </si>
  <si>
    <t xml:space="preserve">60.1</t>
  </si>
  <si>
    <t xml:space="preserve">Monocolor, para materiais termoplásticos, com capacidade de injeção inferior ou igual a 5.000g e força de fechamento inferior ou igual a 12.000kN</t>
  </si>
  <si>
    <t xml:space="preserve">8477.10.11</t>
  </si>
  <si>
    <t xml:space="preserve">25.14 Alargadoras ou ramas</t>
  </si>
  <si>
    <t xml:space="preserve">8451.80.0400</t>
  </si>
  <si>
    <t xml:space="preserve">60.2</t>
  </si>
  <si>
    <t xml:space="preserve">Outras máquinas de moldar por injeção, horizontais, de comando numérico</t>
  </si>
  <si>
    <t xml:space="preserve">8477.10.19</t>
  </si>
  <si>
    <t xml:space="preserve">25.15 Tosadouras</t>
  </si>
  <si>
    <t xml:space="preserve">8451.80.0500</t>
  </si>
  <si>
    <t xml:space="preserve">60.3</t>
  </si>
  <si>
    <t xml:space="preserve">8477.10.21</t>
  </si>
  <si>
    <t xml:space="preserve">25.16 Outras</t>
  </si>
  <si>
    <t xml:space="preserve">8451.80.9999</t>
  </si>
  <si>
    <t xml:space="preserve">60.4</t>
  </si>
  <si>
    <t xml:space="preserve">Outras máquinas de moldar por injeção, horizontais</t>
  </si>
  <si>
    <t xml:space="preserve">8477.10.29</t>
  </si>
  <si>
    <t xml:space="preserve">26.          MÁQUINAS DE COSTURA, EXCETO AS DE COSTURAR (COSER) CADERNOS DA POSIÇÃO 8440 DA NBM</t>
  </si>
  <si>
    <t xml:space="preserve">60.5</t>
  </si>
  <si>
    <t xml:space="preserve">Outras máquinas de moldar por injeção, de comando numérico</t>
  </si>
  <si>
    <t xml:space="preserve">8477.10.91</t>
  </si>
  <si>
    <t xml:space="preserve">26.01 Máquinas de costura, unidades automáticas:</t>
  </si>
  <si>
    <t xml:space="preserve">60.6</t>
  </si>
  <si>
    <t xml:space="preserve">Outras máquinas de moldar por injeção</t>
  </si>
  <si>
    <t xml:space="preserve">8477.10.99</t>
  </si>
  <si>
    <t xml:space="preserve">a) para costurar couro ou pele e seus artigos (calçados, luvas, selas, artigos de viagem, etc.)</t>
  </si>
  <si>
    <t xml:space="preserve">60.7</t>
  </si>
  <si>
    <t xml:space="preserve">Extrusoras, para materiais termoplásticos, com diâmetro da rosca inferior ou igual a 300mm</t>
  </si>
  <si>
    <t xml:space="preserve">8477.20.10</t>
  </si>
  <si>
    <t xml:space="preserve">8452.21.0100</t>
  </si>
  <si>
    <t xml:space="preserve">60.8</t>
  </si>
  <si>
    <t xml:space="preserve">Outras extrusoras</t>
  </si>
  <si>
    <t xml:space="preserve">8477.20.90</t>
  </si>
  <si>
    <t xml:space="preserve">b) para costurar tecidos</t>
  </si>
  <si>
    <t xml:space="preserve">8452.21.0200</t>
  </si>
  <si>
    <t xml:space="preserve">60.9</t>
  </si>
  <si>
    <t xml:space="preserve">Máquinas de moldar por insuflação para fabricação de recipientes termoplásticos de capacidade inferior ou igual a 5 litros, com uma produção inferior ou igual a 1.000 unidades por hora, referente a recipiente de 1 litro</t>
  </si>
  <si>
    <t xml:space="preserve">8477.30.10</t>
  </si>
  <si>
    <t xml:space="preserve">c) de remalhar</t>
  </si>
  <si>
    <t xml:space="preserve">8452.21.9900</t>
  </si>
  <si>
    <t xml:space="preserve">60.10</t>
  </si>
  <si>
    <t xml:space="preserve">Outras máquinas de moldar por insuflação</t>
  </si>
  <si>
    <t xml:space="preserve">8477.30.90</t>
  </si>
  <si>
    <t xml:space="preserve">26.02 Outras máquinas de costura:</t>
  </si>
  <si>
    <t xml:space="preserve">60.11</t>
  </si>
  <si>
    <t xml:space="preserve">Máquina de moldar a vácuo poliestireno expandido (EPS) ou polipropileno expandido (EPP)</t>
  </si>
  <si>
    <t xml:space="preserve">8477.40.10</t>
  </si>
  <si>
    <t xml:space="preserve">60.12</t>
  </si>
  <si>
    <t xml:space="preserve">Outras máquinas de moldar a vácuo e outras máquinas de termoformar</t>
  </si>
  <si>
    <t xml:space="preserve">8477.40.90</t>
  </si>
  <si>
    <t xml:space="preserve">8452.29.0100</t>
  </si>
  <si>
    <t xml:space="preserve">60.13</t>
  </si>
  <si>
    <t xml:space="preserve">Máquina para moldar ou recauchutar pneumáticos ou para moldar ou dar forma a câmaras-de-ar</t>
  </si>
  <si>
    <t xml:space="preserve">8477.51.00</t>
  </si>
  <si>
    <t xml:space="preserve">8452.29.0200</t>
  </si>
  <si>
    <t xml:space="preserve">60.14</t>
  </si>
  <si>
    <t xml:space="preserve">Prensa com capacidade inferior ou igual a 30.000kN</t>
  </si>
  <si>
    <t xml:space="preserve">8477.59.11</t>
  </si>
  <si>
    <t xml:space="preserve">c) para remalhar</t>
  </si>
  <si>
    <t xml:space="preserve">8452.29.9900</t>
  </si>
  <si>
    <t xml:space="preserve">60.15</t>
  </si>
  <si>
    <t xml:space="preserve">8477.59.19</t>
  </si>
  <si>
    <t xml:space="preserve">27.          MÁQUINAS E APARELHOS PARA PREPARAR, CURTIR OU TRABALHAR COUROS OU PELES, OU PARA FABRICAR OU CONSERTAR CALÇADOS E OUTRAS OBRAS DE COURO OU DE PELE, EXCETO MÁQUINAS DE COSTURA</t>
  </si>
  <si>
    <t xml:space="preserve">60.16</t>
  </si>
  <si>
    <t xml:space="preserve">Outras máquinas e aparelhos para moldar ou dar forma</t>
  </si>
  <si>
    <t xml:space="preserve">8477.59.90</t>
  </si>
  <si>
    <t xml:space="preserve">27.01 Máquinas e aparelhos para amaciar, bufiar, escovar, granear, lixar, lustrar, ou rebaixar couro ou pele</t>
  </si>
  <si>
    <t xml:space="preserve">60.17</t>
  </si>
  <si>
    <t xml:space="preserve">Máquina de unir lâminas de borracha entre si ou com tecidos com borracha, para fabricação de pneumáticos</t>
  </si>
  <si>
    <t xml:space="preserve">8477.80.10</t>
  </si>
  <si>
    <t xml:space="preserve">8453.10.0100</t>
  </si>
  <si>
    <t xml:space="preserve">60.18</t>
  </si>
  <si>
    <t xml:space="preserve">Outras máquinas e aparelhos para trabalhar borracha ou plásticos ou para fabricação de produtos dessas matérias</t>
  </si>
  <si>
    <t xml:space="preserve">8477.80.90</t>
  </si>
  <si>
    <t xml:space="preserve">27.02 Máquinas e aparelhos para descarnar, dividir, estirar, pelar ou purgar couro ou pele</t>
  </si>
  <si>
    <t xml:space="preserve">Outras máquinas e aparelhos para preparar ou transformar tabaco; máquinas para fabricar cigarros, charutos, cigarrilhas e semelhantes; máquinas debulhadoras de tabaco em folha; máquinas separadoras lineares de tabaco em folha; máquinas classificadoras de lâmina de tabaco em folhas; distribuidora tipo "Splitter" para tabaco em folha; cilindros condicionados de tabaco em folha; cilindros rotativos com peneiras para tabaco em folha</t>
  </si>
  <si>
    <t xml:space="preserve">8478.10.90</t>
  </si>
  <si>
    <t xml:space="preserve">8453.10.0200</t>
  </si>
  <si>
    <t xml:space="preserve">MÁQUINAS E APARELHOS MECÂNICOS COM FUNÇÃO PRÓPRIA, NÃO ESPECIFICADOS NEM COMPREENDIDOS EM OUTRAS POSIÇÕES DESTE CAPÍTULO</t>
  </si>
  <si>
    <t xml:space="preserve">27.03 Máquinas e aparelhos para cilindrar, enxugar ou prensar couro ou pele</t>
  </si>
  <si>
    <t xml:space="preserve">62.1</t>
  </si>
  <si>
    <t xml:space="preserve">Máquinas e aparelhos para extração ou preparação de óleos ou gorduras vegetais fixos ou de óleos ou gorduras animais</t>
  </si>
  <si>
    <t xml:space="preserve">8479.20.00</t>
  </si>
  <si>
    <t xml:space="preserve">8453.10.0300</t>
  </si>
  <si>
    <t xml:space="preserve">62.2</t>
  </si>
  <si>
    <t xml:space="preserve">Prensas para fabricação de painéis de partículas, de fibras de madeira ou de outras matérias lenhosas, e outras máquinas e aparelhos para tratamento de madeira ou de cortiça</t>
  </si>
  <si>
    <t xml:space="preserve">8479.30.00</t>
  </si>
  <si>
    <t xml:space="preserve">27.04 Outros</t>
  </si>
  <si>
    <t xml:space="preserve">8453.10.9900</t>
  </si>
  <si>
    <t xml:space="preserve">62.3</t>
  </si>
  <si>
    <t xml:space="preserve">Máquinas para fabricação de cordas ou cabos</t>
  </si>
  <si>
    <t xml:space="preserve">8479.40.00</t>
  </si>
  <si>
    <t xml:space="preserve">27.05 Máquinas e aparelhos para fabricar ou consertar calçados</t>
  </si>
  <si>
    <t xml:space="preserve">8453.20.0000</t>
  </si>
  <si>
    <t xml:space="preserve">62.4</t>
  </si>
  <si>
    <t xml:space="preserve">Diferenciadores das tensões de tração de entrada e saída da chapa, em instalações de galvanoplastia</t>
  </si>
  <si>
    <t xml:space="preserve">8479.81.10</t>
  </si>
  <si>
    <t xml:space="preserve">27.06 Outros</t>
  </si>
  <si>
    <t xml:space="preserve">8453.80.0000</t>
  </si>
  <si>
    <t xml:space="preserve">62.5</t>
  </si>
  <si>
    <t xml:space="preserve">Outras máquinas e aparelhos para tratamento de metais, incluídas as bobinadoras para enrolamentos elétricos</t>
  </si>
  <si>
    <t xml:space="preserve">8479.81.90</t>
  </si>
  <si>
    <t xml:space="preserve">28. CONVERSORES, COLHERES DE FUNDIÇÃO, LINGOTEIRAS E MÁQUINAS DE VAZAR (MOLDAR), PARA METALURGIA, ACIARIA OU FUNDIÇÃO</t>
  </si>
  <si>
    <t xml:space="preserve">62.6</t>
  </si>
  <si>
    <t xml:space="preserve">Máquinas e aparelhos para fabricação de pincéis, brochas ou escovas</t>
  </si>
  <si>
    <t xml:space="preserve">8479.89.22</t>
  </si>
  <si>
    <t xml:space="preserve">28.01 Conversores</t>
  </si>
  <si>
    <t xml:space="preserve">8454.10.0000</t>
  </si>
  <si>
    <t xml:space="preserve">62.7</t>
  </si>
  <si>
    <t xml:space="preserve">Outras máquinas e aparelhos; packer (obturador)</t>
  </si>
  <si>
    <t xml:space="preserve">8479.89.99</t>
  </si>
  <si>
    <t xml:space="preserve">28.02 Lingoteiras</t>
  </si>
  <si>
    <t xml:space="preserve">8454.20.0100</t>
  </si>
  <si>
    <t xml:space="preserve">CAIXAS DE FUNDIÇÃO; PLACAS DE FUNDO PARA MOLDES; MODELOS PARA MOLDES; MOLDES PARA METAIS (EXCETO LINGOTEIRAS), CARBONETOS METÁLICOS, VIDRO, MATÉRIAS MINERAIS, BORRACHA OU PLÁSTICOS</t>
  </si>
  <si>
    <t xml:space="preserve">28.03 Colheres de fundição</t>
  </si>
  <si>
    <t xml:space="preserve">8454.20.9900</t>
  </si>
  <si>
    <t xml:space="preserve">63.1</t>
  </si>
  <si>
    <t xml:space="preserve">Caixas de fundição</t>
  </si>
  <si>
    <t xml:space="preserve">8480.10.00</t>
  </si>
  <si>
    <t xml:space="preserve">28.04 Máquinas de vazar sob pressão</t>
  </si>
  <si>
    <t xml:space="preserve">8454.30.0100</t>
  </si>
  <si>
    <t xml:space="preserve">63.2</t>
  </si>
  <si>
    <t xml:space="preserve">Modelos para moldes: de madeira, de alumínio, de ferro, ferro fundido ou aço, de cobre, bronze ou latão, de níquel, de chumbo, de zinco, outros</t>
  </si>
  <si>
    <t xml:space="preserve">8480.30.00</t>
  </si>
  <si>
    <t xml:space="preserve">28.05 Máquinas de moldar por centrifugação</t>
  </si>
  <si>
    <t xml:space="preserve">8454.30.0200</t>
  </si>
  <si>
    <t xml:space="preserve">63.3</t>
  </si>
  <si>
    <t xml:space="preserve">Moldes para metais ou carbonetos metálicos, para moldagem por injeção ou por compressão</t>
  </si>
  <si>
    <t xml:space="preserve">8480.41.00</t>
  </si>
  <si>
    <t xml:space="preserve">28.06 Outras máquinas de vazar (moldar)</t>
  </si>
  <si>
    <t xml:space="preserve">8454.30.9900</t>
  </si>
  <si>
    <t xml:space="preserve">63.4</t>
  </si>
  <si>
    <t xml:space="preserve">Coquilhas</t>
  </si>
  <si>
    <t xml:space="preserve">8480.49.10</t>
  </si>
  <si>
    <t xml:space="preserve">29.          LAMINADORES DE METAIS E SEUS CILINDROS</t>
  </si>
  <si>
    <t xml:space="preserve">63.5</t>
  </si>
  <si>
    <t xml:space="preserve">Outros moldes para metais ou carbonetos metálicos; moldes de tipografia</t>
  </si>
  <si>
    <t xml:space="preserve">8480.49.90</t>
  </si>
  <si>
    <t xml:space="preserve">29.01 Laminadores de tubos</t>
  </si>
  <si>
    <t xml:space="preserve">8455.10.0000</t>
  </si>
  <si>
    <t xml:space="preserve">63.6</t>
  </si>
  <si>
    <t xml:space="preserve">Moldes para vidro</t>
  </si>
  <si>
    <t xml:space="preserve">8480.50.00</t>
  </si>
  <si>
    <t xml:space="preserve">29.02 Laminadores a quente e laminadores combinados a quente e a frio:</t>
  </si>
  <si>
    <t xml:space="preserve">63.7</t>
  </si>
  <si>
    <t xml:space="preserve">Moldes para matérias minerais</t>
  </si>
  <si>
    <t xml:space="preserve">8480.60.00</t>
  </si>
  <si>
    <t xml:space="preserve">a) para chapas</t>
  </si>
  <si>
    <t xml:space="preserve">8455.21.0100</t>
  </si>
  <si>
    <t xml:space="preserve">63.8</t>
  </si>
  <si>
    <t xml:space="preserve">Moldes para borracha ou plásticos, para moldagem por injeção ou por compressão</t>
  </si>
  <si>
    <t xml:space="preserve">8480.71.00</t>
  </si>
  <si>
    <t xml:space="preserve">b) para fios</t>
  </si>
  <si>
    <t xml:space="preserve">8455.21.0200</t>
  </si>
  <si>
    <t xml:space="preserve">63.9</t>
  </si>
  <si>
    <t xml:space="preserve">Outros moldes para borracha ou plásticos</t>
  </si>
  <si>
    <t xml:space="preserve">8480.79.00</t>
  </si>
  <si>
    <t xml:space="preserve">c) outros</t>
  </si>
  <si>
    <t xml:space="preserve">8455.21.9900</t>
  </si>
  <si>
    <t xml:space="preserve">ORNEIRAS, VÁLVULAS (INCLUÍDAS AS REDUTORAS DE PRESSÃO E AS TERMOSTÁTICAS) E DISPOSITIVOS SEMELHANTES, PARA CANALIZAÇÕES, CALDEIRAS, RESERVATÓRIOS, CUBAS E OUTROS RECIPIENTES</t>
  </si>
  <si>
    <t xml:space="preserve">29.03 Laminadores a frio:</t>
  </si>
  <si>
    <t xml:space="preserve">64.1</t>
  </si>
  <si>
    <t xml:space="preserve">Válvulas tipo gaveta</t>
  </si>
  <si>
    <t xml:space="preserve">8481.80.93</t>
  </si>
  <si>
    <t xml:space="preserve">8455.22.0100</t>
  </si>
  <si>
    <t xml:space="preserve">64.2</t>
  </si>
  <si>
    <t xml:space="preserve">Válvulas tipo esfera</t>
  </si>
  <si>
    <t xml:space="preserve">8481.80.95</t>
  </si>
  <si>
    <t xml:space="preserve">8455.22.0200</t>
  </si>
  <si>
    <t xml:space="preserve">64.3</t>
  </si>
  <si>
    <t xml:space="preserve">Válvulas tipo borboleta</t>
  </si>
  <si>
    <t xml:space="preserve">8481.80.97</t>
  </si>
  <si>
    <t xml:space="preserve">8455.22.9900</t>
  </si>
  <si>
    <t xml:space="preserve">64.4</t>
  </si>
  <si>
    <t xml:space="preserve">Outros dispositivos para canalizações, caldeiras, reservatórios, cubas e outros recipientes; árvore de natal</t>
  </si>
  <si>
    <t xml:space="preserve">8481.80.99</t>
  </si>
  <si>
    <t xml:space="preserve">29.04 Cilindros de laminadores</t>
  </si>
  <si>
    <t xml:space="preserve">8455.30.0000</t>
  </si>
  <si>
    <t xml:space="preserve">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 PARA CADERNAIS; EMBREAGENS E DISPOSITIVOS DE ACOPLAMENTO, INCLUÍDAS AS JUNTAS DE ARTICULAÇÃO</t>
  </si>
  <si>
    <t xml:space="preserve">30.          MÁQUINAS E FERRAMENTAS PARA TRABALHAR METAIS E CARBONETOS METÁLICOS</t>
  </si>
  <si>
    <t xml:space="preserve">65.1</t>
  </si>
  <si>
    <t xml:space="preserve">Caixas de transmissão, redutores, multiplicadores e variadores de velocidade, incluídos os conversores de torques</t>
  </si>
  <si>
    <t xml:space="preserve">8483.40.10</t>
  </si>
  <si>
    <t xml:space="preserve">30.01 Máquinas para usinagem por eletro-erosão</t>
  </si>
  <si>
    <t xml:space="preserve">8456.30.0100</t>
  </si>
  <si>
    <t xml:space="preserve">65.2</t>
  </si>
  <si>
    <t xml:space="preserve">Outros eixos de esferas ou de roletes; engrenagens e rodas de fricção</t>
  </si>
  <si>
    <t xml:space="preserve">8483.40.90</t>
  </si>
  <si>
    <t xml:space="preserve">30.02 Centros de usinagem (maquinagem)</t>
  </si>
  <si>
    <t xml:space="preserve">8457.10.0000</t>
  </si>
  <si>
    <t xml:space="preserve">TRANSFORMADORES ELÉTRICOS, CONVERSORES ELÉTRICOS ESTÁTICOS (RETIFICADORES, POR EXEMPLO), BOBINAS DE REATÂNCIA E DE AUTO-INDUÇÃO</t>
  </si>
  <si>
    <t xml:space="preserve">30.03 Máquinas de sistema monostático ("single station")</t>
  </si>
  <si>
    <t xml:space="preserve">8457.20.0000</t>
  </si>
  <si>
    <t xml:space="preserve">66.1</t>
  </si>
  <si>
    <t xml:space="preserve">30.04 Máquinas de estações múltiplas</t>
  </si>
  <si>
    <t xml:space="preserve">8457.30.0000</t>
  </si>
  <si>
    <t xml:space="preserve">66.2</t>
  </si>
  <si>
    <t xml:space="preserve">Acionamento eletrônico de gaiolas; conversor e retificador para laminação e trefiladeiras; inversores digital para variação de rotação de motores elétricos em laminadores e trefiladeiras</t>
  </si>
  <si>
    <t xml:space="preserve">8504.40.90</t>
  </si>
  <si>
    <t xml:space="preserve">30.05 Tornos</t>
  </si>
  <si>
    <t xml:space="preserve">8458.11.0101 a 8458.99.9900</t>
  </si>
  <si>
    <t xml:space="preserve">FORNOS ELÉTRICOS INDUSTRIAIS OU DE LABORATÓRIO, INCLUÍDOS OS QUE FUNCIONAM POR INDUÇÃO OU POR PERDAS DIELÉTRICAS; OUTROS APARELHOS INDUSTRIAIS OU DE LABORATÓRIO PARA TRATAMENTO TÉRMICO DE MATÉRIAS POR INDUÇÃO OU POR PERDAS DIELÉTRICAS</t>
  </si>
  <si>
    <t xml:space="preserve">30.06 Máquinas-ferramentas para furar:</t>
  </si>
  <si>
    <t xml:space="preserve">67.1</t>
  </si>
  <si>
    <t xml:space="preserve">Fornos de resistência, de aquecimento indireto, industriais</t>
  </si>
  <si>
    <t xml:space="preserve">8514.10.10</t>
  </si>
  <si>
    <t xml:space="preserve">a) unidade com cabeça deslizante</t>
  </si>
  <si>
    <t xml:space="preserve">8459.10.0100 a 8459.10.9900</t>
  </si>
  <si>
    <t xml:space="preserve">67.2</t>
  </si>
  <si>
    <t xml:space="preserve">Fornos que funcionam por indução, industriais</t>
  </si>
  <si>
    <t xml:space="preserve">8514.20.11</t>
  </si>
  <si>
    <t xml:space="preserve">b) de comando numérico</t>
  </si>
  <si>
    <t xml:space="preserve">8459.21.0100 a 8459.21.9999</t>
  </si>
  <si>
    <t xml:space="preserve">67.3</t>
  </si>
  <si>
    <t xml:space="preserve">Fornos que funcionam por perdas dielétricas</t>
  </si>
  <si>
    <t xml:space="preserve">8514.20.20</t>
  </si>
  <si>
    <t xml:space="preserve">c) outras               </t>
  </si>
  <si>
    <t xml:space="preserve">8459.29.0100 a 8459.29.9999</t>
  </si>
  <si>
    <t xml:space="preserve">67.4</t>
  </si>
  <si>
    <t xml:space="preserve">Fornos de resistência, de aquecimento direto, industriais</t>
  </si>
  <si>
    <t xml:space="preserve">8514.30.11</t>
  </si>
  <si>
    <t xml:space="preserve">30.07 Máquinas-ferramentas para escareadoras-fresadoras:</t>
  </si>
  <si>
    <t xml:space="preserve">67.5</t>
  </si>
  <si>
    <t xml:space="preserve">Fornos de arco voltaico, industriais</t>
  </si>
  <si>
    <t xml:space="preserve">8514.30.21</t>
  </si>
  <si>
    <t xml:space="preserve">a) de comando numérico</t>
  </si>
  <si>
    <t xml:space="preserve">8459.31.0000</t>
  </si>
  <si>
    <t xml:space="preserve">67.6</t>
  </si>
  <si>
    <t xml:space="preserve">Outros fornos elétricos industriais; fornos industriais de banho; fornos industriais de raios infra-vermelhos</t>
  </si>
  <si>
    <t xml:space="preserve">8514.30.90</t>
  </si>
  <si>
    <t xml:space="preserve">b) outras escareadoras-fresadoras</t>
  </si>
  <si>
    <t xml:space="preserve">8459.39.0000</t>
  </si>
  <si>
    <t xml:space="preserve">67.7</t>
  </si>
  <si>
    <t xml:space="preserve">Partes e peças para fornos industriais; controlador eletrônico para forno à arco; estrutura metálica para forno à arco (superestrutura); braços de suporte de eletrodos para forno à arco com sistema de fixação e abertura por cilindros hidráulicos/molas pratos</t>
  </si>
  <si>
    <t xml:space="preserve">8514.90.00</t>
  </si>
  <si>
    <t xml:space="preserve">c) outras máquinas para escarear</t>
  </si>
  <si>
    <t xml:space="preserve">8459.40.0000</t>
  </si>
  <si>
    <t xml:space="preserve">MÁQUINAS E APARELHOS PARA SOLDAR (MESMO DE CORTE) ELÉTRICOS (INCLUÍDOS OS A GÁS AQUECIDO ELETRICAMENTE), A LASER OU OUTROS FEIXES DE LUZ OU DE FOTÕES, A ULTRA-SOM, A FEIXES DE ELÉTRONS, A IMPULSOS MAGNÉTICOS OU A JATO DE PLASMA; MÁQUINAS E APARELHOS ELÉTRICOS PARA PROJEÇÃO A QUENTE DE METAIS OU DE CERAMAIS ('CERMETS')</t>
  </si>
  <si>
    <t xml:space="preserve">30.08 Máquinas para fresar:</t>
  </si>
  <si>
    <t xml:space="preserve">68.1</t>
  </si>
  <si>
    <t xml:space="preserve">Máquinas e aparelhos para soldar metais por resistência Inteira ou parcialmente automáticos</t>
  </si>
  <si>
    <t xml:space="preserve">8515.21.00</t>
  </si>
  <si>
    <t xml:space="preserve">a) de console, de comando numérico</t>
  </si>
  <si>
    <t xml:space="preserve">8459.51.0100</t>
  </si>
  <si>
    <t xml:space="preserve">68.2</t>
  </si>
  <si>
    <t xml:space="preserve">Robôs para soldar, por arco, em atmosfera inerte (MIG -'Metal Inert Gas') ou atmosfera ativa (MAG -'Metal Active Gas'), de comando numérico</t>
  </si>
  <si>
    <t xml:space="preserve">8515.31.10</t>
  </si>
  <si>
    <t xml:space="preserve">a 8459.51.9900</t>
  </si>
  <si>
    <t xml:space="preserve">68.3</t>
  </si>
  <si>
    <t xml:space="preserve">Outras máquinas e aparelhos para soldar metais por arco ou jato de plasma, inteira ou parcialmente automáticos</t>
  </si>
  <si>
    <t xml:space="preserve">8515.31.90</t>
  </si>
  <si>
    <t xml:space="preserve">b) outras, de console</t>
  </si>
  <si>
    <t xml:space="preserve">8459.59.0100</t>
  </si>
  <si>
    <t xml:space="preserve">68.4</t>
  </si>
  <si>
    <t xml:space="preserve">Outras máquinas e aparelhos para soldar metais por arco ou jato de plasma</t>
  </si>
  <si>
    <t xml:space="preserve">8515.39.00</t>
  </si>
  <si>
    <t xml:space="preserve">a 8459.59.9900</t>
  </si>
  <si>
    <t xml:space="preserve">68.5</t>
  </si>
  <si>
    <t xml:space="preserve">Outras máquinas e aparelhos para soldar a “laser”</t>
  </si>
  <si>
    <t xml:space="preserve">8515.80.10</t>
  </si>
  <si>
    <t xml:space="preserve">c) outras, de comando numérico</t>
  </si>
  <si>
    <t xml:space="preserve">8459.61.0100</t>
  </si>
  <si>
    <t xml:space="preserve">68.6</t>
  </si>
  <si>
    <t xml:space="preserve">Outros máquinas e aparelhos para soldar</t>
  </si>
  <si>
    <t xml:space="preserve">8515.80.90</t>
  </si>
  <si>
    <t xml:space="preserve">a 8459.61.9900</t>
  </si>
  <si>
    <t xml:space="preserve">Instalação contínua de galvanoplastia eletrolítica de fios de aço, por processo de alta densidade de corrente, com unidades de decapagem eletrolítica, de lavagem e de estanhagem, com controlador de processo</t>
  </si>
  <si>
    <t xml:space="preserve">8543.30.00</t>
  </si>
  <si>
    <t xml:space="preserve">d) outras</t>
  </si>
  <si>
    <t xml:space="preserve">8459.69.0100</t>
  </si>
  <si>
    <t xml:space="preserve">Mancal de bronze para locomotiva</t>
  </si>
  <si>
    <t xml:space="preserve">8607.19.19</t>
  </si>
  <si>
    <t xml:space="preserve">a 8459.69.9900</t>
  </si>
  <si>
    <t xml:space="preserve">Máquinas e aparelhos para ensaios de metais - câmara para teste de correção denominada “Salt Spray”</t>
  </si>
  <si>
    <t xml:space="preserve">9024.10.90</t>
  </si>
  <si>
    <t xml:space="preserve">30.09 Outras máquinas para roscar</t>
  </si>
  <si>
    <t xml:space="preserve">8459.70.0000</t>
  </si>
  <si>
    <t xml:space="preserve">Acrescido o item 72 e os subitens 72.1 e 72.2 ao Anexo I pelo Conv. ICMS 95/13, efeitos a partir de 01.10.13.</t>
  </si>
  <si>
    <t xml:space="preserve">30.10 Máquinas para retificar:</t>
  </si>
  <si>
    <t xml:space="preserve">Máquinas e aparelhos elétricos com função própria, não especificados nem compreendidos noutras posições do presente Capítulo.</t>
  </si>
  <si>
    <t xml:space="preserve">a) superfícies planas, de comando numérico            </t>
  </si>
  <si>
    <t xml:space="preserve">8460.11.0100</t>
  </si>
  <si>
    <t xml:space="preserve">72.1</t>
  </si>
  <si>
    <t xml:space="preserve">Codificadoras de anéis coloridos</t>
  </si>
  <si>
    <t xml:space="preserve">8543.70.99</t>
  </si>
  <si>
    <t xml:space="preserve">a 8460.11.9900</t>
  </si>
  <si>
    <t xml:space="preserve">72.2</t>
  </si>
  <si>
    <t xml:space="preserve">Revisoras</t>
  </si>
  <si>
    <t xml:space="preserve">b) outras, para retificar superfícies planas</t>
  </si>
  <si>
    <t xml:space="preserve">8460.19.0100</t>
  </si>
  <si>
    <t xml:space="preserve">a 8460.19.9900</t>
  </si>
  <si>
    <t xml:space="preserve">8460.21.0000</t>
  </si>
  <si>
    <t xml:space="preserve">8460.29.0000</t>
  </si>
  <si>
    <t xml:space="preserve">Redação anterior dada ao Anexo I pelo Conv. ICMS 11208, efeitos de 20.10.08 a 14.10.09.</t>
  </si>
  <si>
    <t xml:space="preserve">30.11 Máquinas para afiar:</t>
  </si>
  <si>
    <t xml:space="preserve">8460.31.0000</t>
  </si>
  <si>
    <t xml:space="preserve">b) outras</t>
  </si>
  <si>
    <t xml:space="preserve">8460.39.0000</t>
  </si>
  <si>
    <t xml:space="preserve">30.12 Máquinas para brunir</t>
  </si>
  <si>
    <t xml:space="preserve">8460.40.0000</t>
  </si>
  <si>
    <t xml:space="preserve">30.13 Esmerilhadeiras</t>
  </si>
  <si>
    <t xml:space="preserve">8460.90.0100</t>
  </si>
  <si>
    <t xml:space="preserve">30.14 Politriz de bancada</t>
  </si>
  <si>
    <t xml:space="preserve">8460.90.0200</t>
  </si>
  <si>
    <t xml:space="preserve">30.15 Outras</t>
  </si>
  <si>
    <t xml:space="preserve">8460.90.9900</t>
  </si>
  <si>
    <t xml:space="preserve">8207.50.11 a 8207.50.19</t>
  </si>
  <si>
    <t xml:space="preserve">30.16 Máquinas para aplainar</t>
  </si>
  <si>
    <t xml:space="preserve">8461.10.0100 a 8461.10.9900</t>
  </si>
  <si>
    <t xml:space="preserve">30.17 Plainas-limadoras</t>
  </si>
  <si>
    <t xml:space="preserve">8461.20.0100</t>
  </si>
  <si>
    <t xml:space="preserve">30.18 Máquinas para escatelar ou ranhuradeiras</t>
  </si>
  <si>
    <t xml:space="preserve">8461.20.0200</t>
  </si>
  <si>
    <t xml:space="preserve">8402.11.00 a 8402.20.20</t>
  </si>
  <si>
    <t xml:space="preserve">30.19 Outras Plainas-limadoras e máquinas para escatelar</t>
  </si>
  <si>
    <t xml:space="preserve">8461.20.0100 e 8461.02.0200</t>
  </si>
  <si>
    <t xml:space="preserve">30.20 Mandriladeiras</t>
  </si>
  <si>
    <t xml:space="preserve">8461.30.0100 a 8461.30.9900</t>
  </si>
  <si>
    <t xml:space="preserve">30.21 Máquinas para cortar ou acabar engrenagens:</t>
  </si>
  <si>
    <t xml:space="preserve">a) máquinas para cortar engrenagens</t>
  </si>
  <si>
    <t xml:space="preserve">8461.40.0100</t>
  </si>
  <si>
    <t xml:space="preserve">b) retificadoras de engrenagens</t>
  </si>
  <si>
    <t xml:space="preserve">8461.40.9901</t>
  </si>
  <si>
    <t xml:space="preserve">c) máquinas para acabar engrenagens, do tipo de abrasivo</t>
  </si>
  <si>
    <t xml:space="preserve">8461.40.9902</t>
  </si>
  <si>
    <t xml:space="preserve">d) qualquer outra</t>
  </si>
  <si>
    <t xml:space="preserve">8461.40.9999</t>
  </si>
  <si>
    <t xml:space="preserve">8406.81.00 e 8406.82.00</t>
  </si>
  <si>
    <t xml:space="preserve">30.22 Máquinas para serrar ou seccionar:</t>
  </si>
  <si>
    <t xml:space="preserve">a) serra circular</t>
  </si>
  <si>
    <t xml:space="preserve">8461.50.0101</t>
  </si>
  <si>
    <t xml:space="preserve">8410.11.00 a 8410.13.00</t>
  </si>
  <si>
    <t xml:space="preserve">b) serra de fita sem fim</t>
  </si>
  <si>
    <t xml:space="preserve">8461.50.0102</t>
  </si>
  <si>
    <t xml:space="preserve">c) serra de fita, alternativa</t>
  </si>
  <si>
    <t xml:space="preserve">8461.50.0103</t>
  </si>
  <si>
    <t xml:space="preserve">d) qualquer outra serra</t>
  </si>
  <si>
    <t xml:space="preserve">8461.50.0199</t>
  </si>
  <si>
    <t xml:space="preserve">e) cortadeiras</t>
  </si>
  <si>
    <t xml:space="preserve">8461.50.0200</t>
  </si>
  <si>
    <t xml:space="preserve">30.23 Desbastadeiras</t>
  </si>
  <si>
    <t xml:space="preserve">8461.90.0100</t>
  </si>
  <si>
    <t xml:space="preserve">8413.70.10 a 8413.70.90</t>
  </si>
  <si>
    <t xml:space="preserve">30.24 Filetadeiras</t>
  </si>
  <si>
    <t xml:space="preserve">8461.90.0200</t>
  </si>
  <si>
    <t xml:space="preserve">30.25 Outras</t>
  </si>
  <si>
    <t xml:space="preserve">8461.90.9900</t>
  </si>
  <si>
    <t xml:space="preserve">30.26 Máquinas (incluídas as prensas) para forjar ou estampar martelos, martelos-pilões e martinetes</t>
  </si>
  <si>
    <t xml:space="preserve">8462.10.0000</t>
  </si>
  <si>
    <t xml:space="preserve">30.27 Máquinas (incluídas as prensas) para enrolar, arquear, dobrar ou endireitar:</t>
  </si>
  <si>
    <t xml:space="preserve">8462.21.0000</t>
  </si>
  <si>
    <t xml:space="preserve">8462.29.0000</t>
  </si>
  <si>
    <t xml:space="preserve">30.28 Máquinas (incluídas as prensas) para cisalhar, exceto as máquinas combinadas de puncionar e cisalhar:</t>
  </si>
  <si>
    <t xml:space="preserve">8462.31.0101 a 8462.31.9900</t>
  </si>
  <si>
    <t xml:space="preserve">8462.39.0101 a 8462.39.9900</t>
  </si>
  <si>
    <t xml:space="preserve">30.29 Máquinas (incluídas as prensas) para puncionar ou para chanfrar, incluídas as máquinas combinadas de puncionar e cisalhar:</t>
  </si>
  <si>
    <t xml:space="preserve">8462.41.0000</t>
  </si>
  <si>
    <t xml:space="preserve">8462.49.0000</t>
  </si>
  <si>
    <t xml:space="preserve">30.30 Prensas:</t>
  </si>
  <si>
    <t xml:space="preserve">8414.80.33 e 8414.80.38</t>
  </si>
  <si>
    <t xml:space="preserve">a) hidráulicas para moldagem de pós metálicos por sinterização</t>
  </si>
  <si>
    <t xml:space="preserve">8462.91.0100</t>
  </si>
  <si>
    <t xml:space="preserve">8462.91.9900</t>
  </si>
  <si>
    <t xml:space="preserve">c) para moldagem de pós metálicos por sinterização</t>
  </si>
  <si>
    <t xml:space="preserve">8462.99.0100</t>
  </si>
  <si>
    <t xml:space="preserve">30.31 Máquinas extrusoras</t>
  </si>
  <si>
    <t xml:space="preserve">8462.99.0300</t>
  </si>
  <si>
    <t xml:space="preserve">30.32 Outros</t>
  </si>
  <si>
    <t xml:space="preserve">8462.99.9900</t>
  </si>
  <si>
    <t xml:space="preserve">30.33 Bancas:</t>
  </si>
  <si>
    <t xml:space="preserve">a) para estirar fios</t>
  </si>
  <si>
    <t xml:space="preserve">8463.10.0100</t>
  </si>
  <si>
    <t xml:space="preserve">b) para estirar tubos</t>
  </si>
  <si>
    <t xml:space="preserve">8463.10.0200</t>
  </si>
  <si>
    <t xml:space="preserve">8463.10.9900</t>
  </si>
  <si>
    <t xml:space="preserve">30.34 Máquinas para fazer roscas internas ou externas por laminagem</t>
  </si>
  <si>
    <t xml:space="preserve">8463.20.0000</t>
  </si>
  <si>
    <t xml:space="preserve">30.35 Máquinas para trabalhar arames e fios de metal</t>
  </si>
  <si>
    <t xml:space="preserve">8463.30.0000</t>
  </si>
  <si>
    <t xml:space="preserve">30.36 Trefiladeiras manuais</t>
  </si>
  <si>
    <t xml:space="preserve">8463.90.0100</t>
  </si>
  <si>
    <t xml:space="preserve">30.37 Outras</t>
  </si>
  <si>
    <t xml:space="preserve">8463.90.9900</t>
  </si>
  <si>
    <t xml:space="preserve">31.          MÁQUINAS-FERRAMENTAS PARA TRABALHAR PEDRA, PRODUTOS CERÂMICOS, CONCRETO (BETÃO), FIBROCIMENTO OU MATÉRIAS MINERAIS SEMELHANTES, OU PARA O TRABALHO A FRIO DE VIDRO</t>
  </si>
  <si>
    <t xml:space="preserve">31.01 Máquinas para serrar:</t>
  </si>
  <si>
    <t xml:space="preserve">a) para trabalhar produtos cerâmicos</t>
  </si>
  <si>
    <t xml:space="preserve">8464.10.0100</t>
  </si>
  <si>
    <t xml:space="preserve">b) para trabalhar vidro a frio</t>
  </si>
  <si>
    <t xml:space="preserve">8464.10.0200</t>
  </si>
  <si>
    <t xml:space="preserve">8464.10.9900</t>
  </si>
  <si>
    <t xml:space="preserve">31.02 Máquinas para esmerilhar ou polir:</t>
  </si>
  <si>
    <t xml:space="preserve">8464.20.0100</t>
  </si>
  <si>
    <t xml:space="preserve">8464.20.0200</t>
  </si>
  <si>
    <t xml:space="preserve">8464.20.9900</t>
  </si>
  <si>
    <t xml:space="preserve">31.03 Outras máquinas-ferramentas:</t>
  </si>
  <si>
    <t xml:space="preserve">8464.90.0100</t>
  </si>
  <si>
    <t xml:space="preserve">7.10        Outros   </t>
  </si>
  <si>
    <t xml:space="preserve">8417.80.10 a 8417.80.90</t>
  </si>
  <si>
    <t xml:space="preserve">8464.90.0200</t>
  </si>
  <si>
    <t xml:space="preserve">8464.90.9900</t>
  </si>
  <si>
    <t xml:space="preserve">32.          MÁQUINAS-FERRAMENTAS PARA TRABALHAR MADEIRA, CORTIÇA, OSSO, BORRACHA ENDURECIDA, PLÁSTICOS DUROS OU MATÉRIAS DURAS SEMELHANTES</t>
  </si>
  <si>
    <t xml:space="preserve">32.01 Máquinas-ferramentas capazes de efetuar diferentes tipos de operações sem troca de ferramentas:</t>
  </si>
  <si>
    <t xml:space="preserve">8.03 Instalações frigoríficas industriais formadas por elementos não reunidos em   corpo único, nem montadas sobre base comum </t>
  </si>
  <si>
    <t xml:space="preserve">a) plaina combinada (desengrossadeira-desempenadeira)</t>
  </si>
  <si>
    <t xml:space="preserve">8465.10.0100</t>
  </si>
  <si>
    <t xml:space="preserve">8465.10.9900</t>
  </si>
  <si>
    <t xml:space="preserve">32.02 Máquinas de serrar:</t>
  </si>
  <si>
    <t xml:space="preserve">a) circular, para madeira</t>
  </si>
  <si>
    <t xml:space="preserve">8465.91.0100</t>
  </si>
  <si>
    <t xml:space="preserve">8419.40.10 a 8419.40.90</t>
  </si>
  <si>
    <t xml:space="preserve">b) de fita, para madeira</t>
  </si>
  <si>
    <t xml:space="preserve">8465.91.0200</t>
  </si>
  <si>
    <t xml:space="preserve">c) serra de desdobro e serras de folhas múltiplas</t>
  </si>
  <si>
    <t xml:space="preserve">8465.91.0300</t>
  </si>
  <si>
    <t xml:space="preserve">8465.91.9900</t>
  </si>
  <si>
    <t xml:space="preserve">8419.50.21 a 8419.50.90</t>
  </si>
  <si>
    <t xml:space="preserve">32.03 Máquinas para desbastar ou aplainar e para fresar ou moldurar:</t>
  </si>
  <si>
    <t xml:space="preserve">a) plaina-desempenadeira</t>
  </si>
  <si>
    <t xml:space="preserve">8465.92.0101</t>
  </si>
  <si>
    <t xml:space="preserve">b) plaina de 3 ou 4 faces</t>
  </si>
  <si>
    <t xml:space="preserve">8465.92.0102</t>
  </si>
  <si>
    <t xml:space="preserve">c) qualquer outra plaina</t>
  </si>
  <si>
    <t xml:space="preserve">8465.92.0199</t>
  </si>
  <si>
    <t xml:space="preserve">d) tupias               </t>
  </si>
  <si>
    <t xml:space="preserve">8565.92.0200</t>
  </si>
  <si>
    <t xml:space="preserve">e) respigadeiras, molduradeiras e talhadeiras</t>
  </si>
  <si>
    <t xml:space="preserve">8465.92.0300</t>
  </si>
  <si>
    <t xml:space="preserve">8419.89.11 e 8419.89.19</t>
  </si>
  <si>
    <t xml:space="preserve">f) outras</t>
  </si>
  <si>
    <t xml:space="preserve">8465.92.9900</t>
  </si>
  <si>
    <t xml:space="preserve">32.04 Máquinas para esmerilhar, lixar ou polir:</t>
  </si>
  <si>
    <t xml:space="preserve">a) lixadeiras</t>
  </si>
  <si>
    <t xml:space="preserve">8465.93.0100</t>
  </si>
  <si>
    <t xml:space="preserve">8465.93.9900</t>
  </si>
  <si>
    <t xml:space="preserve">32.05 Máquinas para arquear ou para reunir:</t>
  </si>
  <si>
    <t xml:space="preserve">a) prensas para produção de madeira compensada ou placada, com placas aquecidas</t>
  </si>
  <si>
    <t xml:space="preserve">8420.10.10 e 8420.10.90</t>
  </si>
  <si>
    <t xml:space="preserve">8465.94.0100</t>
  </si>
  <si>
    <t xml:space="preserve">8465.94.9900</t>
  </si>
  <si>
    <t xml:space="preserve">32.06 Máquinas para furar ou para escatelar:</t>
  </si>
  <si>
    <t xml:space="preserve">a) máquinas para furar</t>
  </si>
  <si>
    <t xml:space="preserve">8465.95.0100</t>
  </si>
  <si>
    <t xml:space="preserve">8421.11.10 e 8421.11.90</t>
  </si>
  <si>
    <t xml:space="preserve">8465.95.9900</t>
  </si>
  <si>
    <t xml:space="preserve">32.07 Máquinas para fender, seccionar ou desenrolar:</t>
  </si>
  <si>
    <t xml:space="preserve">a) máquinas para desenrolar madeira</t>
  </si>
  <si>
    <t xml:space="preserve">8465.96.0100</t>
  </si>
  <si>
    <t xml:space="preserve">8465.96.9900</t>
  </si>
  <si>
    <t xml:space="preserve">32.08 Outras:</t>
  </si>
  <si>
    <t xml:space="preserve">a) máquinas para descascar madeira</t>
  </si>
  <si>
    <t xml:space="preserve">8465.99.0100</t>
  </si>
  <si>
    <t xml:space="preserve">b) máquinas para fabricação de lã ou palha de madeira</t>
  </si>
  <si>
    <t xml:space="preserve">8465.99.0200</t>
  </si>
  <si>
    <t xml:space="preserve">c) Torno tipicamente copiador</t>
  </si>
  <si>
    <t xml:space="preserve">8465.99.0301</t>
  </si>
  <si>
    <t xml:space="preserve">12.02 Máquinas e aparelhos para encher, fechar, capsular ou rotular garrafas               </t>
  </si>
  <si>
    <t xml:space="preserve">d) qualquer outro torno</t>
  </si>
  <si>
    <t xml:space="preserve">8465.99.0399</t>
  </si>
  <si>
    <t xml:space="preserve">12.03 Máquinas e aparelhos para encher, fechar, cintar, arquear e rotular caixas, latas e fardos.  </t>
  </si>
  <si>
    <t xml:space="preserve">8422.30.21 a 8422.30.29</t>
  </si>
  <si>
    <t xml:space="preserve">e) máquinas para copiar ou reproduzir</t>
  </si>
  <si>
    <t xml:space="preserve">8465.99.0400</t>
  </si>
  <si>
    <t xml:space="preserve">12.04 Máquinas e aparelhos para encher e fechar ampolas de vidro </t>
  </si>
  <si>
    <t xml:space="preserve">f) moinhos para fabricação de farinha de madeira</t>
  </si>
  <si>
    <t xml:space="preserve">8465.99.0500</t>
  </si>
  <si>
    <t xml:space="preserve">12.05 Outros       </t>
  </si>
  <si>
    <t xml:space="preserve">g) máquinas para fabricação de botões de madeira</t>
  </si>
  <si>
    <t xml:space="preserve">8465.99.0600</t>
  </si>
  <si>
    <t xml:space="preserve">12.06 Máquinas e aparelhos para empacotar ou embalar mercadorias            </t>
  </si>
  <si>
    <t xml:space="preserve">8422.40.10 a 8422.40.90</t>
  </si>
  <si>
    <t xml:space="preserve">h) outros</t>
  </si>
  <si>
    <t xml:space="preserve">8465.99.9900</t>
  </si>
  <si>
    <t xml:space="preserve">13. APARELHOS E INSTRUMENTOS DE PESAGEM, UTILIZADOS EM PROCESSO INDUSTRIAL</t>
  </si>
  <si>
    <t xml:space="preserve">33. PEÇAS PARA MÁQUINAS-FERRAMENTAS DAS POSIÇÕES 8456 A 8465 DA NBM</t>
  </si>
  <si>
    <t xml:space="preserve">33.01 Dispositivos copiadores</t>
  </si>
  <si>
    <t xml:space="preserve">8466.30.0100</t>
  </si>
  <si>
    <t xml:space="preserve">33.02 Divisores de retificação</t>
  </si>
  <si>
    <t xml:space="preserve">8466.30.9900</t>
  </si>
  <si>
    <t xml:space="preserve">8423.30.11 e 8423.30.19</t>
  </si>
  <si>
    <r>
      <rPr>
        <b val="true"/>
        <sz val="10"/>
        <color rgb="FF008000"/>
        <rFont val="Arial"/>
        <family val="2"/>
        <charset val="1"/>
      </rPr>
      <t xml:space="preserve">Nova redação dada ao </t>
    </r>
    <r>
      <rPr>
        <b val="true"/>
        <i val="true"/>
        <sz val="10"/>
        <color rgb="FF008000"/>
        <rFont val="Arial"/>
        <family val="2"/>
        <charset val="1"/>
      </rPr>
      <t xml:space="preserve">caput</t>
    </r>
    <r>
      <rPr>
        <b val="true"/>
        <sz val="10"/>
        <color rgb="FF008000"/>
        <rFont val="Arial"/>
        <family val="2"/>
        <charset val="1"/>
      </rPr>
      <t xml:space="preserve"> do item 33.03 do Anexo I pelo Conv. ICMS 11/94, efeitos a partir de 22.04.94:</t>
    </r>
  </si>
  <si>
    <t xml:space="preserve">33.03 Outras:</t>
  </si>
  <si>
    <t xml:space="preserve">Redação original, efeitos até 21.04.94:</t>
  </si>
  <si>
    <t xml:space="preserve">8423.81.90 8423.82.00 e 8423.89.00</t>
  </si>
  <si>
    <t xml:space="preserve">33.03 Tarraxas de funcionamento automático e contrapontas giratórias:</t>
  </si>
  <si>
    <t xml:space="preserve">a) para máquinas da posição 8464 da NBM:</t>
  </si>
  <si>
    <t xml:space="preserve">a.1) de máquinas para trabalhar produtos cerâmicos</t>
  </si>
  <si>
    <t xml:space="preserve">8466.91.0100</t>
  </si>
  <si>
    <t xml:space="preserve">8424.30.20 e 8424.30.90</t>
  </si>
  <si>
    <t xml:space="preserve">a.2) de máquinas para trabalhar concreto</t>
  </si>
  <si>
    <t xml:space="preserve">8466.91.0200</t>
  </si>
  <si>
    <t xml:space="preserve">8424.30.10 8424.30.30 e 8424.30.90</t>
  </si>
  <si>
    <t xml:space="preserve">a.3) de máquinas para o trabalho a frio de vidro</t>
  </si>
  <si>
    <t xml:space="preserve">8466.91.0300</t>
  </si>
  <si>
    <t xml:space="preserve">14.04 Pulverizadores ("Sprinklers") para equipamentos automáticos de combate a incêndio               </t>
  </si>
  <si>
    <t xml:space="preserve">a.4) outros</t>
  </si>
  <si>
    <t xml:space="preserve">8466.91.9900</t>
  </si>
  <si>
    <t xml:space="preserve">b) para máquinas da posição 8465 da NBM:</t>
  </si>
  <si>
    <t xml:space="preserve">15. MÁQUINAS E APARELHOS DE ELEVAÇÃO</t>
  </si>
  <si>
    <t xml:space="preserve">b.1) de máquinas-ferramentas capazes de efetuar diferentes tipos de operações sem troca de ferramentas</t>
  </si>
  <si>
    <t xml:space="preserve">8425.11.00 a 8425.19.90</t>
  </si>
  <si>
    <t xml:space="preserve">8466.92.0100</t>
  </si>
  <si>
    <t xml:space="preserve">8425.31.10 a 8425.39.90</t>
  </si>
  <si>
    <t xml:space="preserve">b.2) de máquinas para serrar</t>
  </si>
  <si>
    <t xml:space="preserve">8466.92.0200</t>
  </si>
  <si>
    <t xml:space="preserve">b.3) de plaina desempenadeira</t>
  </si>
  <si>
    <t xml:space="preserve">8466.92.0301</t>
  </si>
  <si>
    <t xml:space="preserve">b.4) de outras plainas</t>
  </si>
  <si>
    <t xml:space="preserve">8466.92.0302</t>
  </si>
  <si>
    <t xml:space="preserve">b.5) de tupias</t>
  </si>
  <si>
    <t xml:space="preserve">8466.92.0303</t>
  </si>
  <si>
    <t xml:space="preserve">b.6) de respigadeiras, molduradeiras e talhadeiras</t>
  </si>
  <si>
    <t xml:space="preserve">8466.92.0304</t>
  </si>
  <si>
    <t xml:space="preserve">b.7) de máquinas para furar</t>
  </si>
  <si>
    <t xml:space="preserve">8466.92.0601</t>
  </si>
  <si>
    <t xml:space="preserve">b.8) de máquinas para desenrolar madeira</t>
  </si>
  <si>
    <t xml:space="preserve">8466.92.0701</t>
  </si>
  <si>
    <t xml:space="preserve">8428.20.10 e 8428.20.90</t>
  </si>
  <si>
    <t xml:space="preserve">b.9) de máquinas para descascar madeira</t>
  </si>
  <si>
    <t xml:space="preserve">8466.92.0800</t>
  </si>
  <si>
    <t xml:space="preserve">8428.31.00 a 8428.39.90</t>
  </si>
  <si>
    <t xml:space="preserve">b.10) de máquinas para fabricação de lã ou de palha de madeira</t>
  </si>
  <si>
    <t xml:space="preserve">8466.92.0900</t>
  </si>
  <si>
    <t xml:space="preserve">b.11) porta-peças para tornos</t>
  </si>
  <si>
    <t xml:space="preserve">8466.20.0100</t>
  </si>
  <si>
    <t xml:space="preserve">b.12) de máquinas para copiar ou reproduzir            </t>
  </si>
  <si>
    <t xml:space="preserve">8466.92.1100</t>
  </si>
  <si>
    <t xml:space="preserve">b.13) de tornos</t>
  </si>
  <si>
    <t xml:space="preserve">8466.92.1000</t>
  </si>
  <si>
    <t xml:space="preserve">c) de máquinas para usinagem de metais ou carbonetos metálicos da posição 8456 da NBM</t>
  </si>
  <si>
    <t xml:space="preserve">8466.93.0101</t>
  </si>
  <si>
    <t xml:space="preserve">d) para máquinas da posição 8457 da NBM</t>
  </si>
  <si>
    <t xml:space="preserve">8466.93.0200</t>
  </si>
  <si>
    <t xml:space="preserve">e) para máquinas da posição 8458 da NBM</t>
  </si>
  <si>
    <t xml:space="preserve">8466.93.0300</t>
  </si>
  <si>
    <t xml:space="preserve">f) para máquinas da posição 8459 da NBM</t>
  </si>
  <si>
    <t xml:space="preserve">8466.93.0400</t>
  </si>
  <si>
    <t xml:space="preserve">g) para máquinas da posição 8460 da NBM</t>
  </si>
  <si>
    <t xml:space="preserve">8466.93.0500</t>
  </si>
  <si>
    <t xml:space="preserve">h) para máquinas da posição 8461 da NBM</t>
  </si>
  <si>
    <t xml:space="preserve">8466.93.0600</t>
  </si>
  <si>
    <t xml:space="preserve">18.01 Máquinas para limpeza, seleção ou peneiração de grãos ou de produtos hortícolas secos    </t>
  </si>
  <si>
    <t xml:space="preserve">i) para máquinas das posições 8462 ou 8463 da NBM:</t>
  </si>
  <si>
    <t xml:space="preserve">i.1) de máquinas (incluídas as prensas) para forjar ou estampar martelos, martelos-pilões e martinetes</t>
  </si>
  <si>
    <t xml:space="preserve">18.03 Máquinas para seleção e separação das farinhas e de outros produtos da moagem dos grãos            </t>
  </si>
  <si>
    <t xml:space="preserve">8466.94.0100</t>
  </si>
  <si>
    <t xml:space="preserve">i.2) de máquinas (incluídas as prensas) para enrolar, arquear, dobrar ou endireitar</t>
  </si>
  <si>
    <t xml:space="preserve">19.01 Máquinas e aparelhos para as indústrias de panificação, pastelaria, bolachas e biscoitos e de massas alimentícias              </t>
  </si>
  <si>
    <t xml:space="preserve">8466.94.0200</t>
  </si>
  <si>
    <t xml:space="preserve">8438.20.11 e 8438.20.19</t>
  </si>
  <si>
    <t xml:space="preserve">i.3) de máquinas extrusoras</t>
  </si>
  <si>
    <t xml:space="preserve">8466.94.0300</t>
  </si>
  <si>
    <t xml:space="preserve">i.4) de máquinas para estirar fios</t>
  </si>
  <si>
    <t xml:space="preserve">8466.94.0400</t>
  </si>
  <si>
    <t xml:space="preserve">i.5) de máquinas para estirar tubos              </t>
  </si>
  <si>
    <t xml:space="preserve">8466.94.0500</t>
  </si>
  <si>
    <t xml:space="preserve">i.6) de máquinas (incluídas as prensas) para cisalhar, exceto as máquinas combinadas de puncionar e cisalhar</t>
  </si>
  <si>
    <t xml:space="preserve">8466.94.9900</t>
  </si>
  <si>
    <t xml:space="preserve">8438.30.90</t>
  </si>
  <si>
    <t xml:space="preserve">i.7) de máquinas (incluídas as prensas) para puncionar ou para chanfrar, incluídas as máquinas combinadas de puncionar e cisalhar</t>
  </si>
  <si>
    <t xml:space="preserve">b) para o tratamento dos caldos ou sucos açucarados e para a refinação de açúcar</t>
  </si>
  <si>
    <t xml:space="preserve">i.8) de máquinas extrusoras</t>
  </si>
  <si>
    <t xml:space="preserve">i.9) de máquinas para fazer roscas internas ou externas por rolagem ou laminagem</t>
  </si>
  <si>
    <t xml:space="preserve">8438.80.20 e 8438.80.90</t>
  </si>
  <si>
    <t xml:space="preserve">i.10) de máquinas para trabalhar arames e fios de metal</t>
  </si>
  <si>
    <t xml:space="preserve">i.11) de trefiladeiras manuais</t>
  </si>
  <si>
    <t xml:space="preserve">i.12) de máquinas estiradoras ou trefiladoras para fios</t>
  </si>
  <si>
    <t xml:space="preserve">a) máquinas e aparelhos para tratamento preliminar de matérias-primas destinadas ao fabrico da pasta </t>
  </si>
  <si>
    <t xml:space="preserve">i.13) de outras máquinas da posição 8463 da NBM, não especificadas            </t>
  </si>
  <si>
    <t xml:space="preserve">34. FERRAMENTAS PNEUMÁTICAS OU COM MOTOR, NÃO ELÉTRICO, INCORPORADO, DE USO MANUAL</t>
  </si>
  <si>
    <t xml:space="preserve">34.01 Furadeiras pneumáticas, rotativas</t>
  </si>
  <si>
    <t xml:space="preserve">8467.11.0100</t>
  </si>
  <si>
    <t xml:space="preserve">34.02 Outras ferramentas ou máquinas-ferramentas pneumáticas</t>
  </si>
  <si>
    <t xml:space="preserve">8467.11.9900</t>
  </si>
  <si>
    <t xml:space="preserve">34.03 Martelos ou marteletes</t>
  </si>
  <si>
    <t xml:space="preserve">8467.19.0100</t>
  </si>
  <si>
    <t xml:space="preserve">34.04 Pistolas de ar comprimido para lubrificação</t>
  </si>
  <si>
    <t xml:space="preserve">8467.19.0200</t>
  </si>
  <si>
    <t xml:space="preserve">34.05 Outras</t>
  </si>
  <si>
    <t xml:space="preserve">8467.19.9900</t>
  </si>
  <si>
    <t xml:space="preserve">34.06 Outras ferramentas com motor incorporado, não elétrico</t>
  </si>
  <si>
    <t xml:space="preserve">8467.89.0000</t>
  </si>
  <si>
    <t xml:space="preserve">35. MÁQUINAS E APARELHOS PARA SOLDAR, MESMO DE CORTE, EXCETO OS DA POSIÇÃO 8515; MÁQUINAS E APARELHOS A GÁS, PARA TÊMPERA SUPERFICIAL</t>
  </si>
  <si>
    <t xml:space="preserve">35.01 Maçaricos de uso manual   </t>
  </si>
  <si>
    <t xml:space="preserve">8468.10.0000</t>
  </si>
  <si>
    <t xml:space="preserve">35.02 Outras máquinas e aparelhos a gás:</t>
  </si>
  <si>
    <t xml:space="preserve">a) para soldar matérias termo-plásticas</t>
  </si>
  <si>
    <t xml:space="preserve">8468.20.0101</t>
  </si>
  <si>
    <t xml:space="preserve">8440.10.11 e 8440.10.19</t>
  </si>
  <si>
    <t xml:space="preserve">b) qualquer outro para soldar ou cortar</t>
  </si>
  <si>
    <t xml:space="preserve">8468.20.0199</t>
  </si>
  <si>
    <t xml:space="preserve">8440.10.20 e 8440.10.90</t>
  </si>
  <si>
    <t xml:space="preserve">c) aparelhos manuais ou pistolas para têmpera superficial</t>
  </si>
  <si>
    <t xml:space="preserve">8468.20.0201</t>
  </si>
  <si>
    <t xml:space="preserve">8441.10.10 e 8441.10.90</t>
  </si>
  <si>
    <t xml:space="preserve">d) qualquer outro para têmpera superficial</t>
  </si>
  <si>
    <t xml:space="preserve">8468.20.0299</t>
  </si>
  <si>
    <t xml:space="preserve">e) outras máquinas e aparelhos para soldar por fricção</t>
  </si>
  <si>
    <t xml:space="preserve">8468.80.0100</t>
  </si>
  <si>
    <t xml:space="preserve">8441.30.10 e 8441.30.90</t>
  </si>
  <si>
    <t xml:space="preserve">f) outros</t>
  </si>
  <si>
    <t xml:space="preserve">8468.80.9900</t>
  </si>
  <si>
    <t xml:space="preserve">36. MÁQUINAS E APARELHOS PARA SELECIONAR, PENEIRAR, SEPARAR, LAVAR, ESMAGAR, MOER, MISTURAR OU AMASSAR TERRAS, PEDRAS, MINÉRIOS OU OUTRAS SUBSTÂNCIAS MINERAIS SÓLIDAS (INCLUÍDOS OS PÓS E PASTAS); MÁQUINAS PARA AGLOMERAR OU MOLDAR COMBUSTÍVEIS MINERAIS SÓLIDOS, PASTAS CERÂMICAS, CIMENTO, GESSO OU OUTRAS MATÉRIAS MINERAIS EM PÓ OU EM PASTA; MÁQUINAS PARA FAZER MOLDE DE AREIA PARA FUNDIÇÃO</t>
  </si>
  <si>
    <t xml:space="preserve">36.01 Máquinas e aparelhos para selecionar, peneirar, separar ou lavar</t>
  </si>
  <si>
    <t xml:space="preserve">8474.10.0101</t>
  </si>
  <si>
    <t xml:space="preserve">a 8474.10.9900</t>
  </si>
  <si>
    <t xml:space="preserve">36.02 Máquinas e aparelhos para esmagar, moer ou pulverizar</t>
  </si>
  <si>
    <t xml:space="preserve">8474.20.0100</t>
  </si>
  <si>
    <t xml:space="preserve">a 8474.20.9900</t>
  </si>
  <si>
    <t xml:space="preserve">36.03 Máquinas e aparelhos para misturar ou amassar:</t>
  </si>
  <si>
    <t xml:space="preserve">a) betoneiras e aparelhos para amassar cimento</t>
  </si>
  <si>
    <t xml:space="preserve">8474.31.0000</t>
  </si>
  <si>
    <t xml:space="preserve">b) máquinas para misturar matérias minerais com betume</t>
  </si>
  <si>
    <t xml:space="preserve">8474.32.0000</t>
  </si>
  <si>
    <t xml:space="preserve">8474.39.0000</t>
  </si>
  <si>
    <t xml:space="preserve">8443.11.10 e 8443.11.90</t>
  </si>
  <si>
    <t xml:space="preserve">36.04 Máquinas vibratórias para fabricação de elementos pré-moldados de cimento ou concreto</t>
  </si>
  <si>
    <t xml:space="preserve">8474.80.0100</t>
  </si>
  <si>
    <t xml:space="preserve">8443.13.10 a 8443.13.90</t>
  </si>
  <si>
    <t xml:space="preserve">36.05 Máquinas para fabricar tijolos</t>
  </si>
  <si>
    <t xml:space="preserve">8474.80.0200</t>
  </si>
  <si>
    <t xml:space="preserve">36.06 Máquinas de fazer molde de areia para fundição</t>
  </si>
  <si>
    <t xml:space="preserve">8474.80.0300</t>
  </si>
  <si>
    <t xml:space="preserve">36.07 Outras</t>
  </si>
  <si>
    <t xml:space="preserve">8474.80.9900</t>
  </si>
  <si>
    <t xml:space="preserve">37. MÁQUINAS E APARELHOS PARA FABRICAÇÃO OU TRABALHO A QUENTE DE VIDROS E DAS SUAS OBRAS</t>
  </si>
  <si>
    <t xml:space="preserve">37.01 Máquinas para montagem de lâmpadas, tubos ou válvulas, elétricos ou eletrônicos, ou de lâmpadas de luz relâmpago ("flash") que tenham invólucro de vidro</t>
  </si>
  <si>
    <t xml:space="preserve">8443.17.10 e 8443.17.90</t>
  </si>
  <si>
    <t xml:space="preserve">8475.10.0000</t>
  </si>
  <si>
    <t xml:space="preserve">37.02 Máquinas para moldagem de frasco, garrafa ou qualquer outro tipo de vidro      </t>
  </si>
  <si>
    <t xml:space="preserve">8475.20.0100</t>
  </si>
  <si>
    <t xml:space="preserve">37.03 Máquinas para moldagem de lâmpadas, válvulas e semelhantes          </t>
  </si>
  <si>
    <t xml:space="preserve">8475.20.0200</t>
  </si>
  <si>
    <t xml:space="preserve">37.04 Outras       </t>
  </si>
  <si>
    <t xml:space="preserve">8475.20.9900</t>
  </si>
  <si>
    <t xml:space="preserve">38. MÁQUINAS E APARELHOS PARA TRABALHAR BORRACHA OU PLÁSTICO</t>
  </si>
  <si>
    <t xml:space="preserve">38.01 Máquinas de moldar por injeção:</t>
  </si>
  <si>
    <t xml:space="preserve">a) de fechamento horizontal          </t>
  </si>
  <si>
    <t xml:space="preserve">8477.10.0100</t>
  </si>
  <si>
    <t xml:space="preserve">b) outras              </t>
  </si>
  <si>
    <t xml:space="preserve">8477.10.9900</t>
  </si>
  <si>
    <t xml:space="preserve">38.02 Extrusoras</t>
  </si>
  <si>
    <t xml:space="preserve">8477.20.0000</t>
  </si>
  <si>
    <t xml:space="preserve">38.03 Máquinas de soldar por insuflação   </t>
  </si>
  <si>
    <t xml:space="preserve">8477.30.0000</t>
  </si>
  <si>
    <t xml:space="preserve">8445.11.10 a 8445.11.90</t>
  </si>
  <si>
    <t xml:space="preserve">38.04 Máquinas de soldar à vácuo e outras máquinas de termoformar             </t>
  </si>
  <si>
    <t xml:space="preserve">8477.40.0000</t>
  </si>
  <si>
    <t xml:space="preserve">38.05 Outras máquinas e aparelhos para moldar ou recauchutar pneumáticos ou para moldar ou dar forma a câmaras de ar             </t>
  </si>
  <si>
    <t xml:space="preserve">8477.51.0000</t>
  </si>
  <si>
    <t xml:space="preserve">38.06 Prensas    </t>
  </si>
  <si>
    <t xml:space="preserve">8477.59.0100</t>
  </si>
  <si>
    <t xml:space="preserve">e) Máquinas e aparelhos para a recuperação de corda, fio, trapo e qualquer outro desperdício, transformando-se em fibras para cardagem     </t>
  </si>
  <si>
    <t xml:space="preserve">38.07 Outras       </t>
  </si>
  <si>
    <t xml:space="preserve">8477.59.9900</t>
  </si>
  <si>
    <t xml:space="preserve">38.08 Outras máquinas e aparelhos            </t>
  </si>
  <si>
    <t xml:space="preserve">8477.80.0000</t>
  </si>
  <si>
    <t xml:space="preserve">39. MÁQUINAS E APARELHOS PARA PREPARAR OU TRANSFORMAR FUMO (TABACO)</t>
  </si>
  <si>
    <t xml:space="preserve">39.01 Máquinas para fabricar cigarros, charutos, cigarrilhas e semelhantes    </t>
  </si>
  <si>
    <t xml:space="preserve">i) Máquinas e aparelhos para desengordurar, lavar, alvejar ou tingir fibras têxteis em massa ou rama</t>
  </si>
  <si>
    <t xml:space="preserve">8478.10.0100</t>
  </si>
  <si>
    <t xml:space="preserve">39.02 Máquinas debulhadoras de tabaco em folha </t>
  </si>
  <si>
    <t xml:space="preserve">8478.10.9900</t>
  </si>
  <si>
    <t xml:space="preserve">39.03 Máquinas separadoras lineares de tabaco em folha   </t>
  </si>
  <si>
    <t xml:space="preserve">8445.19.24 8445.19.25 e 8445.19.29</t>
  </si>
  <si>
    <t xml:space="preserve">39.04 Máquinas classificadoras de lâmina de tabaco em folhas         </t>
  </si>
  <si>
    <t xml:space="preserve">8445.19.27 e 8445.19.29</t>
  </si>
  <si>
    <t xml:space="preserve">39.05 Distribuidora tipo "Splitter" para tabaco em folha          </t>
  </si>
  <si>
    <t xml:space="preserve">39.06 Cilindros condicionados de tabaco em folha </t>
  </si>
  <si>
    <t xml:space="preserve">39.07 Cilindros rotativos com peneiras para tabaco em folha              </t>
  </si>
  <si>
    <t xml:space="preserve">40. MÁQUINAS E APARELHOS, MECÂNICOS, COM FUNÇÃO PRÓPRIA, NÃO ESPECIFICADOS NEM COMPREENDIDOS EM OUTRAS POSIÇÕES CAPÍTULO 84 DA NBM</t>
  </si>
  <si>
    <t xml:space="preserve">40.01 Máquinas e aparelhos para extração mecânica ou química de óleo ou gordura animal ou vegetal </t>
  </si>
  <si>
    <t xml:space="preserve">8479.20.0100</t>
  </si>
  <si>
    <t xml:space="preserve">40.02 Máquinas e aparelhos para refinação de óleo ou gordura animal ou vegetal       </t>
  </si>
  <si>
    <t xml:space="preserve">8479.20.0200</t>
  </si>
  <si>
    <t xml:space="preserve">40.03 Prensas para fabricação de painéis de partículas, de fibras de madeira ou de outras matérias lenhosas, e outras máquinas e aparelhos para tratamento de madeira ou de cortiça   </t>
  </si>
  <si>
    <t xml:space="preserve">8479.30.0000</t>
  </si>
  <si>
    <t xml:space="preserve">40.04 Máquinas para fabricação de cordas ou cabos             </t>
  </si>
  <si>
    <t xml:space="preserve">8479.40.0000</t>
  </si>
  <si>
    <t xml:space="preserve">40.05 Outras máquinas e aparelhos para tratamento de metais, incluídas as bobinadoras para enrolamentos elétricos    </t>
  </si>
  <si>
    <t xml:space="preserve">8479.81.0000</t>
  </si>
  <si>
    <t xml:space="preserve">8445.40.12 a 8445.40.19</t>
  </si>
  <si>
    <t xml:space="preserve">40.06 Máquinas e aparelhos para fabricar pincéis, brochas e escovas              </t>
  </si>
  <si>
    <t xml:space="preserve">8479.89.0400</t>
  </si>
  <si>
    <t xml:space="preserve">8445.40.21 e 8445.40.29</t>
  </si>
  <si>
    <t xml:space="preserve">Packer (obturador)</t>
  </si>
  <si>
    <t xml:space="preserve">  8479.89.9900</t>
  </si>
  <si>
    <t xml:space="preserve">8445.40.31 e 8445.40.39</t>
  </si>
  <si>
    <t xml:space="preserve">Nova redação dada ao item 40.07 do Anexo I pelo Conv. ICMS 90/91, efeitos de 27.12.91 a 18.10.08.</t>
  </si>
  <si>
    <t xml:space="preserve">8445.40.40 e 8445.40.90</t>
  </si>
  <si>
    <t xml:space="preserve">40.07 Outras máquinas e aparelhos            </t>
  </si>
  <si>
    <t xml:space="preserve">8479.89.9900</t>
  </si>
  <si>
    <t xml:space="preserve">Redação original, efeitos até 26.12.91.</t>
  </si>
  <si>
    <t xml:space="preserve">  22.09 Engomadeiras de fio          </t>
  </si>
  <si>
    <t xml:space="preserve">40.07 Máquinas para fabricação de cabos ou condutores elétricos 8479.89.9900</t>
  </si>
  <si>
    <t xml:space="preserve">41. CAIXAS DE FUNDIÇÃO E MOLDES</t>
  </si>
  <si>
    <t xml:space="preserve">41.01 Caixas de fundição</t>
  </si>
  <si>
    <t xml:space="preserve">8480.10.0000</t>
  </si>
  <si>
    <t xml:space="preserve">   22.12 Máquinas automáticas para colocar lamela</t>
  </si>
  <si>
    <t xml:space="preserve">41.02 Modelos para moldes:</t>
  </si>
  <si>
    <t xml:space="preserve">8480.30.0100</t>
  </si>
  <si>
    <t xml:space="preserve">b) de alumínio    </t>
  </si>
  <si>
    <t xml:space="preserve">8480.30.0200</t>
  </si>
  <si>
    <t xml:space="preserve">8446.10.10 a 8446.30.90</t>
  </si>
  <si>
    <t xml:space="preserve">8480.30.9900</t>
  </si>
  <si>
    <t xml:space="preserve">8447.11.00 e 8447.12.00</t>
  </si>
  <si>
    <t xml:space="preserve">d) de ferro, ferro fundido ou aço    </t>
  </si>
  <si>
    <t xml:space="preserve">e) de cobre, bronze ou latão           </t>
  </si>
  <si>
    <t xml:space="preserve">8447.20.21 e 8447.20.29</t>
  </si>
  <si>
    <t xml:space="preserve">f) de níquel          </t>
  </si>
  <si>
    <t xml:space="preserve">b) máquinas tipo "Cotton" e semelhantes, para fabricação de meias, funcionando com agulha de flape  </t>
  </si>
  <si>
    <t xml:space="preserve">g) de chumbo     </t>
  </si>
  <si>
    <t xml:space="preserve">c) máquinas para fabricação de "Jersey" e semelhantes, funcionando com agulha de flape               </t>
  </si>
  <si>
    <t xml:space="preserve">h) de zinco          </t>
  </si>
  <si>
    <t xml:space="preserve">41.03 Moldes para metais ou carbonetos metálicos:</t>
  </si>
  <si>
    <t xml:space="preserve">a) coquilhas        </t>
  </si>
  <si>
    <t xml:space="preserve">8480.41.0100 e 8480.49.0100</t>
  </si>
  <si>
    <t xml:space="preserve">b) moldes de tipografia    </t>
  </si>
  <si>
    <t xml:space="preserve">8480.41.0200 e 8480.49.0200</t>
  </si>
  <si>
    <t xml:space="preserve">8480.41.9900 e 8480.49.9900</t>
  </si>
  <si>
    <t xml:space="preserve">41.04 Moldes para vidro  </t>
  </si>
  <si>
    <t xml:space="preserve">8480.60.0000</t>
  </si>
  <si>
    <t xml:space="preserve">41.05 Moldes para matérias minerais         </t>
  </si>
  <si>
    <t xml:space="preserve">41.06 Moldes para borracha ou plástico:</t>
  </si>
  <si>
    <t xml:space="preserve">a) para moldagem por injeção ou por compressão </t>
  </si>
  <si>
    <t xml:space="preserve">8480.71.0000</t>
  </si>
  <si>
    <t xml:space="preserve">8480.79.0000</t>
  </si>
  <si>
    <t xml:space="preserve">Acrescido o item pelo Conv. ICMS 11/94 ao Anexo I, efeitos a partir de 22.04.94:</t>
  </si>
  <si>
    <t xml:space="preserve">Árvore de natal</t>
  </si>
  <si>
    <t xml:space="preserve">8481.10.0100</t>
  </si>
  <si>
    <t xml:space="preserve">Manifold e válvula tipo gaveta</t>
  </si>
  <si>
    <t xml:space="preserve">8481.80.9901</t>
  </si>
  <si>
    <t xml:space="preserve">Válvula tipo esfera</t>
  </si>
  <si>
    <t xml:space="preserve">8481.80.9905</t>
  </si>
  <si>
    <t xml:space="preserve">Válvula tipo borboleta</t>
  </si>
  <si>
    <t xml:space="preserve">8481.80.9909</t>
  </si>
  <si>
    <t xml:space="preserve">Acrescido o Item 41-A ao Anexo I pelo Conv. ICMS 08/92, efeitos a partir de 27.04.92:</t>
  </si>
  <si>
    <t xml:space="preserve">41-A. MÁQUINAS E APARELHOS DE GALVANOPLASTIA, ELETRÓLISE OU ELETROFORESE</t>
  </si>
  <si>
    <t xml:space="preserve">41-A-01 Instalação contínua de galvanoplastia eletrolítica de fios de aço, por processo de alta densidade de corrente, com unidades de decapagem eletrolítica, de lavagem e de estanhagem, com controlador de processo</t>
  </si>
  <si>
    <t xml:space="preserve">8543.30.0000</t>
  </si>
  <si>
    <t xml:space="preserve">Acrescido o Item 41-B ao Anexo I pelo Conv. ICMS 08/92, efeitos a partir de 27.04.92:</t>
  </si>
  <si>
    <t xml:space="preserve">8450.20.10 e 8450.20.90</t>
  </si>
  <si>
    <t xml:space="preserve">41-B.      MÁQUINAS E APARELHOS PARA ENSAIOS DE DUREZA, TRAÇÃO, COMPRESSÃO, ELASTICIDADE OU DE OUTRAS PROPRIEDADES MECÂNICAS DE MATERIAIS</t>
  </si>
  <si>
    <t xml:space="preserve">41-B-01 Máquinas e aparelhos para ensaios de metais – Câmara para teste de correção denominada "Salt Spray"</t>
  </si>
  <si>
    <t xml:space="preserve">9024.10.9900</t>
  </si>
  <si>
    <t xml:space="preserve">42. FORNOS ELÉTRICOS INDUSTRIAIS</t>
  </si>
  <si>
    <t xml:space="preserve">8451.29.10 e 8451.29.90</t>
  </si>
  <si>
    <t xml:space="preserve">42.01 Fornos industriais de resistência (de aquecimento indireto)</t>
  </si>
  <si>
    <t xml:space="preserve">8514.10.0200</t>
  </si>
  <si>
    <t xml:space="preserve">8451.30.10 a 8451.30.99</t>
  </si>
  <si>
    <t xml:space="preserve">42.02 Fornos industriais por indução           </t>
  </si>
  <si>
    <t xml:space="preserve">8514.20.0200</t>
  </si>
  <si>
    <t xml:space="preserve">42.03 Fornos industriais de aquecimento por perdas dielétricas          </t>
  </si>
  <si>
    <t xml:space="preserve">8514.20.0300</t>
  </si>
  <si>
    <t xml:space="preserve">   25.08 Máquinas para branquear ou tingir fio ou tecido</t>
  </si>
  <si>
    <t xml:space="preserve">8451.40.21 e 8451.40.29</t>
  </si>
  <si>
    <t xml:space="preserve">42.04 Fornos industriais de aquecimento direto por resistência           </t>
  </si>
  <si>
    <t xml:space="preserve">8414.30.0200</t>
  </si>
  <si>
    <t xml:space="preserve">42.05 Fornos industriais de banho</t>
  </si>
  <si>
    <t xml:space="preserve">8514.30.0300</t>
  </si>
  <si>
    <t xml:space="preserve">25.10 Máquinas para enrolar, desenrolar, dobrar, cortar ou dentear tecidos</t>
  </si>
  <si>
    <t xml:space="preserve">8451.50.10 a 8451.50.90</t>
  </si>
  <si>
    <t xml:space="preserve">42.06 Fornos industriais de arco voltaico    </t>
  </si>
  <si>
    <t xml:space="preserve">8514.30.0400</t>
  </si>
  <si>
    <t xml:space="preserve">42.07 Fornos industriais de raios infra-vermelhos    </t>
  </si>
  <si>
    <t xml:space="preserve">8514.30.0500</t>
  </si>
  <si>
    <t xml:space="preserve">43.          MÁQUINAS E APARELHOS PARA SOLDAR</t>
  </si>
  <si>
    <t xml:space="preserve">43.01 Máquinas e aparelhos para soldar metais por arco ou jato de plasma, inteira ou parcialmente automáticos              </t>
  </si>
  <si>
    <t xml:space="preserve">8515.31.0000</t>
  </si>
  <si>
    <t xml:space="preserve">43.02 Outros       </t>
  </si>
  <si>
    <t xml:space="preserve">8515.39.0000</t>
  </si>
  <si>
    <t xml:space="preserve">43.03 Outras máquinas e aparelhos para soldar a "laser"      </t>
  </si>
  <si>
    <t xml:space="preserve">8515.80.0100</t>
  </si>
  <si>
    <t xml:space="preserve">43.04 Outros       </t>
  </si>
  <si>
    <t xml:space="preserve">8515.80.9900</t>
  </si>
  <si>
    <t xml:space="preserve">Acrescido o item 43.05 ao Anexo I pelo Conv. 109/92, efeitos a partir de 16.10.92:</t>
  </si>
  <si>
    <t xml:space="preserve">43.05 Máquina de soldar telas de aço         </t>
  </si>
  <si>
    <t xml:space="preserve">8515.21.0100</t>
  </si>
  <si>
    <t xml:space="preserve">Nova redação dada item abaixo do Anexo I pelo Conv. ICMS 74/95, efeitos a partir de.21.11.95:</t>
  </si>
  <si>
    <t xml:space="preserve">8607.19.0400</t>
  </si>
  <si>
    <t xml:space="preserve">Redação anterior dada ao item abaixo do Anexo I pelo Conv. ICMS 11/94, efeitos de 22.04.94 a 20.11.95:</t>
  </si>
  <si>
    <t xml:space="preserve">Mancal de bronze para locomotiva 8607.19.9900</t>
  </si>
  <si>
    <t xml:space="preserve">8452.29.22 a 8452.29.29</t>
  </si>
  <si>
    <t xml:space="preserve">Acrescidos os itens I a XVI ao Anexo I pelo Conv. ICMS 74/96, efeitos a partir de 11.10.96.</t>
  </si>
  <si>
    <t xml:space="preserve">I</t>
  </si>
  <si>
    <t xml:space="preserve">Aparelhos para filtrar ou depurar líquidos</t>
  </si>
  <si>
    <t xml:space="preserve">8421.29.9900</t>
  </si>
  <si>
    <t xml:space="preserve">II</t>
  </si>
  <si>
    <t xml:space="preserve">Outros aparelhos e instrumentos de pesagem</t>
  </si>
  <si>
    <t xml:space="preserve">8423.81.9900</t>
  </si>
  <si>
    <t xml:space="preserve">III</t>
  </si>
  <si>
    <t xml:space="preserve">8454.90.0000</t>
  </si>
  <si>
    <t xml:space="preserve">8453.10.10 e 8453.10.90</t>
  </si>
  <si>
    <t xml:space="preserve">IV</t>
  </si>
  <si>
    <t xml:space="preserve">V</t>
  </si>
  <si>
    <t xml:space="preserve">Guias roletadas para laminação de redondos, perfis e “multi slit”</t>
  </si>
  <si>
    <t xml:space="preserve">8455.90.0000</t>
  </si>
  <si>
    <t xml:space="preserve">VI</t>
  </si>
  <si>
    <t xml:space="preserve">Tesoura corte frio com embreagem ou acionamento por corrente contínua para corte de laminados</t>
  </si>
  <si>
    <t xml:space="preserve">VII</t>
  </si>
  <si>
    <t xml:space="preserve">Bobinadeira “laving head” para bitolas de diâmetro 5,50 a 25 mm</t>
  </si>
  <si>
    <t xml:space="preserve">VIII</t>
  </si>
  <si>
    <t xml:space="preserve">Enroladeira/bobinadeira “recoiller” para bitolas de diâmetro 20 a 50mm</t>
  </si>
  <si>
    <t xml:space="preserve">IX</t>
  </si>
  <si>
    <t xml:space="preserve">Tesoura rotativa “flving shear”</t>
  </si>
  <si>
    <t xml:space="preserve">8483.40.0299</t>
  </si>
  <si>
    <t xml:space="preserve">X</t>
  </si>
  <si>
    <t xml:space="preserve">Redutor de velocidade, caixa de pinhões (redutor com saída de 2 ou 3 eixos) e redutor combinado com caixa de pinhões destinados para gaiolas de laminação</t>
  </si>
  <si>
    <t xml:space="preserve">XI</t>
  </si>
  <si>
    <t xml:space="preserve">Acionamento eletrônico de gaiolas</t>
  </si>
  <si>
    <t xml:space="preserve">8504.40.0299</t>
  </si>
  <si>
    <t xml:space="preserve">XII</t>
  </si>
  <si>
    <t xml:space="preserve">Conversor e retificador para laminação e trefiladeiras</t>
  </si>
  <si>
    <t xml:space="preserve">XIII</t>
  </si>
  <si>
    <t xml:space="preserve">Inversores digital para variação de rotação de motores elétricos em laminadores e trefiladeiras</t>
  </si>
  <si>
    <t xml:space="preserve">8455.21.10 e 8455.21.90</t>
  </si>
  <si>
    <t xml:space="preserve">XIV</t>
  </si>
  <si>
    <t xml:space="preserve">Controlador eletrônico para forno à arco</t>
  </si>
  <si>
    <t xml:space="preserve">8514.90.0000</t>
  </si>
  <si>
    <t xml:space="preserve">XV</t>
  </si>
  <si>
    <t xml:space="preserve">Estrutura metálica para forno à arco (superestrutura)</t>
  </si>
  <si>
    <t xml:space="preserve">XVI</t>
  </si>
  <si>
    <t xml:space="preserve">Braços de suporte de eletrodos para forno à arco com sistema de fixação e abertura por cilindros hidráulicos/molas pratos</t>
  </si>
  <si>
    <t xml:space="preserve">8455.22.10 e 8455.22.90</t>
  </si>
  <si>
    <t xml:space="preserve">8455.30.10 a 8455.30.90</t>
  </si>
  <si>
    <t xml:space="preserve">8456.30.11 a 8456.30.90</t>
  </si>
  <si>
    <t xml:space="preserve">8457.20.10 e 8457.20.90</t>
  </si>
  <si>
    <t xml:space="preserve">8457.30.10 e 8457.30.90</t>
  </si>
  <si>
    <t xml:space="preserve">8458.11.10 a 8458.99.00</t>
  </si>
  <si>
    <t xml:space="preserve">9406.00.0299</t>
  </si>
  <si>
    <t xml:space="preserve">7309.00.0100</t>
  </si>
  <si>
    <t xml:space="preserve">3925.10.0100</t>
  </si>
  <si>
    <t xml:space="preserve">8459.21.10 a 8459.21.99</t>
  </si>
  <si>
    <t xml:space="preserve">8414.59.0000</t>
  </si>
  <si>
    <t xml:space="preserve">8414.80.0101a 8414.80.0499</t>
  </si>
  <si>
    <t xml:space="preserve">8414.80.0600</t>
  </si>
  <si>
    <t xml:space="preserve">8419.31.0000</t>
  </si>
  <si>
    <t xml:space="preserve">8424.81.0101a 8424.81.0199</t>
  </si>
  <si>
    <t xml:space="preserve">07 Aparelhos e dispositivos mecânicos, destinados a regular a dispersão ou orientação de jato de água, inclusive simples órgãos móveis postos em movimento pela pressão de água, usados na irrigação da lavoura          </t>
  </si>
  <si>
    <t xml:space="preserve">8424.81.9900</t>
  </si>
  <si>
    <t xml:space="preserve">8427.90.9900</t>
  </si>
  <si>
    <t xml:space="preserve">8430.62.9900</t>
  </si>
  <si>
    <t xml:space="preserve">Acrescido o item pelo Conv. ICMS 90/91, efeitos a partir de 27.12.91.</t>
  </si>
  <si>
    <t xml:space="preserve">8432.10.0200</t>
  </si>
  <si>
    <t xml:space="preserve">8432.29.9900</t>
  </si>
  <si>
    <t xml:space="preserve">8434.10.0000</t>
  </si>
  <si>
    <t xml:space="preserve">8436.10.0000</t>
  </si>
  <si>
    <t xml:space="preserve">8460.40.11 a 8460.40.99</t>
  </si>
  <si>
    <t xml:space="preserve">8436.21.0000</t>
  </si>
  <si>
    <t xml:space="preserve">8460.90.12, 8460.90.19 e 8460.90.90</t>
  </si>
  <si>
    <t xml:space="preserve">8436.80.0000</t>
  </si>
  <si>
    <t xml:space="preserve">8460.90.11, 8460.90.19 e 8460.90.90</t>
  </si>
  <si>
    <t xml:space="preserve">15 Moto-serras portáteis de corrente, com motor incorporado, não elétrico, de uso agrícola        </t>
  </si>
  <si>
    <t xml:space="preserve">8460.90.19 e 8460.90.90</t>
  </si>
  <si>
    <t xml:space="preserve">8467.81.0000</t>
  </si>
  <si>
    <t xml:space="preserve">8461.90.10 e 8461.90.90</t>
  </si>
  <si>
    <t xml:space="preserve">a) de ferro, ferro fundido, aço ou aço vazado            </t>
  </si>
  <si>
    <t xml:space="preserve">7310.10.0199e 7310.29.0199</t>
  </si>
  <si>
    <t xml:space="preserve">7419.99.9900</t>
  </si>
  <si>
    <t xml:space="preserve">8461.20.10 e 8461.20.90</t>
  </si>
  <si>
    <t xml:space="preserve">3923.90.0100</t>
  </si>
  <si>
    <t xml:space="preserve">8461.30.10 e 8461.30.90</t>
  </si>
  <si>
    <t xml:space="preserve">17 Vasilhame para transporte de leite, de liga de alumínio   </t>
  </si>
  <si>
    <t xml:space="preserve">7612.90.9901</t>
  </si>
  <si>
    <t xml:space="preserve">7326.90.0200</t>
  </si>
  <si>
    <t xml:space="preserve">8461.40.10 e 8461.40.99</t>
  </si>
  <si>
    <t xml:space="preserve">7326.90.9999</t>
  </si>
  <si>
    <t xml:space="preserve">8461.40.10 a 8461.40.99</t>
  </si>
  <si>
    <t xml:space="preserve">8701.10</t>
  </si>
  <si>
    <t xml:space="preserve">Nota: Alterada a carga tributária das posições 8701.10.0100 e 8701.90.0200 pelo Conv. ICMS 02/93, efeitos entre 01.04.93 a 30.09.93.</t>
  </si>
  <si>
    <t xml:space="preserve">Acrescido o item “microtrator” pelo Conv. ICMS 90/91, efeitos a partir de 27.10.91.</t>
  </si>
  <si>
    <t xml:space="preserve">Nova redação ao item 22 pelo Conv. ICMS 157/06, efeitos a partir de 08.01.07.</t>
  </si>
  <si>
    <t xml:space="preserve">Redação anterior dada ao item 22 pelo Conv. ICMS 47/01, efeitos de 09.08.01 a 07.01.07.</t>
  </si>
  <si>
    <t xml:space="preserve">Redação original do item 22, efeitos até 08.08.01.</t>
  </si>
  <si>
    <t xml:space="preserve">22 Tratores agrícolas de quatro rodas                                    8701.90.0200</t>
  </si>
  <si>
    <t xml:space="preserve">Acrescido o item "bombas" pelo Conv. ICMS 08/92, efeitos a partir de 27.04.92.</t>
  </si>
  <si>
    <t xml:space="preserve">8462.10.11 a 8462.10.90</t>
  </si>
  <si>
    <t xml:space="preserve">8413.81.0000</t>
  </si>
  <si>
    <t xml:space="preserve">a) reboques e semi-reboques, autocarregáveis ou autodescarregáveis            </t>
  </si>
  <si>
    <t xml:space="preserve">8716.20.0000</t>
  </si>
  <si>
    <t xml:space="preserve">Excluída a alínea "b" pelo Conv. ICMS 72/94, efeitos a partir de 26.07.94.</t>
  </si>
  <si>
    <t xml:space="preserve">b) reboques e semi-reboques, para transporte de mercadorias 8716.31.0000 e 8716.39.0000</t>
  </si>
  <si>
    <t xml:space="preserve">8462.39.10 e 8462.39.90</t>
  </si>
  <si>
    <t xml:space="preserve">8716.80.0200</t>
  </si>
  <si>
    <t xml:space="preserve">8412.80.0200</t>
  </si>
  <si>
    <t xml:space="preserve">25 Aviões agrícolas a hélice, suas partes, peças e demais materiais de manutenção e reparo, quando houverem recebido previamente o Certificado de homologação de Tipo expedido pelo órgão competente do Ministério da Aeronáutica       </t>
  </si>
  <si>
    <t xml:space="preserve">8802.20.0100,</t>
  </si>
  <si>
    <t xml:space="preserve">8802.30.0100,</t>
  </si>
  <si>
    <t xml:space="preserve">8803.10.0000,</t>
  </si>
  <si>
    <t xml:space="preserve">8462.91.11 e 8462.91.91</t>
  </si>
  <si>
    <t xml:space="preserve">8803.20.0000,</t>
  </si>
  <si>
    <t xml:space="preserve">8462.91.19 e 8462.91.99</t>
  </si>
  <si>
    <t xml:space="preserve">8803.30.0000e 8803.90.0000</t>
  </si>
  <si>
    <t xml:space="preserve">26 Valetadeira rebocável, do tipo utilizado exclusivamente na agricultura        </t>
  </si>
  <si>
    <t xml:space="preserve">8430.69.9900</t>
  </si>
  <si>
    <t xml:space="preserve">27 Raspo-transportador ("Scraper"), rebocável, de 2 (duas) rodas, com capacidade de carga de 1,00 m3 a 3,00 m3, do tipo utilizado exclusivamente em trabalhos agrícolas   </t>
  </si>
  <si>
    <t xml:space="preserve">8430.62.0200</t>
  </si>
  <si>
    <t xml:space="preserve">8463.10.20</t>
  </si>
  <si>
    <t xml:space="preserve">8427.20.9900</t>
  </si>
  <si>
    <t xml:space="preserve">8463.20.10 a 8463.20.99</t>
  </si>
  <si>
    <t xml:space="preserve">8201.10.0000a 8201.90.9900</t>
  </si>
  <si>
    <t xml:space="preserve">8432.10.0100a 8432.90.0000</t>
  </si>
  <si>
    <t xml:space="preserve">Nota: Excluídos os cortadores de grama e suas partes, classificados nos códigos 8433.11.00, 8433.19.00 e 8433.90.10, pelo Conv. ICMS 111/97, efeitos a partir de 01.02.98.</t>
  </si>
  <si>
    <t xml:space="preserve">8463.90.10 e 8463.90.90</t>
  </si>
  <si>
    <t xml:space="preserve">Nota: Alterada a carga tributária das posições 8433.59.0100 e 8433.59.9900 pelo Conv. ICMS 02/93, efeitos de 01.04.93 a 30.09.93.</t>
  </si>
  <si>
    <t xml:space="preserve">8433.11.0000a 8433.90.0000</t>
  </si>
  <si>
    <t xml:space="preserve">8436.10.0000a 8436.99.0000</t>
  </si>
  <si>
    <t xml:space="preserve">Acrescido o item pelo Conv. ICMS 45/92, efeitos a partir de 16.07.92.</t>
  </si>
  <si>
    <t xml:space="preserve">Acrescido o item 31 pelo Conv. ICMS 102/05, efeitos a partir de 24.10.05</t>
  </si>
  <si>
    <t xml:space="preserve">8464.20.21 e 8464.20.29</t>
  </si>
  <si>
    <t xml:space="preserve">Acrescido o item 32 pelo Conv. ICMS 102/05, efeitos a partir de 24.10.05</t>
  </si>
  <si>
    <t xml:space="preserve">Acrescido o item 33 pelo Conv. ICMS 102/05, efeitos a partir de 24.10.05</t>
  </si>
  <si>
    <t xml:space="preserve">Acrescido o item 34 pelo Conv. ICMS 102/05, efeitos a partir de 24.10.05</t>
  </si>
  <si>
    <t xml:space="preserve">8464.90.11 e 8464.90.19</t>
  </si>
  <si>
    <t xml:space="preserve">Voltar para o topo</t>
  </si>
  <si>
    <t xml:space="preserve">Acesso a InformaçãoGoverno Federal</t>
  </si>
  <si>
    <t xml:space="preserve">Desenvolvido com o CMS de código aberto Plone</t>
  </si>
  <si>
    <t xml:space="preserve">8465.92.19 e 8465.92.90</t>
  </si>
  <si>
    <t xml:space="preserve">8465.92.11 e 8465.92.90</t>
  </si>
  <si>
    <t xml:space="preserve">8465.92.11 a 8465.92.90</t>
  </si>
  <si>
    <t xml:space="preserve">8465.95.11 e 8465.95.91</t>
  </si>
  <si>
    <t xml:space="preserve">8465.95.12 e 8465.95.92</t>
  </si>
  <si>
    <t xml:space="preserve">8474.20.10 e 8474.20.90</t>
  </si>
  <si>
    <t xml:space="preserve">8475.29.10 e 8475.29.90</t>
  </si>
  <si>
    <t xml:space="preserve">8475.21.00 e 8475.29.90</t>
  </si>
  <si>
    <t xml:space="preserve">8477.10.11 a 8477.10.29</t>
  </si>
  <si>
    <t xml:space="preserve">8477.10.91 e 8477.10.99</t>
  </si>
  <si>
    <t xml:space="preserve">8477.20.10 e 8477.20.90</t>
  </si>
  <si>
    <t xml:space="preserve">8477.30.10 e 8477.30.90</t>
  </si>
  <si>
    <t xml:space="preserve">8477.40.10 e 8477.40.90</t>
  </si>
  <si>
    <t xml:space="preserve">38.05 Outras máquinas e aparelhos para moldar ou recauchutar pneumáticos ou para moldar ou dar forma a câmaras de ar         </t>
  </si>
  <si>
    <t xml:space="preserve">8477.59.11 e 8477.59.19</t>
  </si>
  <si>
    <t xml:space="preserve">8477.80.10 e 8477.80.90</t>
  </si>
  <si>
    <t xml:space="preserve">39.01 Máquinas para fabricar cigarros, charutos, cigarrilhas e semelhantes</t>
  </si>
  <si>
    <t xml:space="preserve">40.01 Máquinas e aparelhos para extração mecânica ou química de óleo ou gordura animal ou vegetal           </t>
  </si>
  <si>
    <t xml:space="preserve">40.02 Máquinas e aparelhos para refinação de óleo ou gordura animal ou vegetal</t>
  </si>
  <si>
    <t xml:space="preserve">40.03 Prensas para fabricação de painéis de partículas, de fibras de madeira ou de outras matérias lenhosas, e outras máquinas e aparelhos para tratamento de madeira ou de cortiça               </t>
  </si>
  <si>
    <t xml:space="preserve">40.04 Máquinas para fabricação de cordas ou cabos</t>
  </si>
  <si>
    <t xml:space="preserve">40.05 Outras máquinas e aparelhos para tratamento de metais, incluídas as bobinadoras para enrolamentos elétricos</t>
  </si>
  <si>
    <t xml:space="preserve">8479.81.10 e 8479.81.90</t>
  </si>
  <si>
    <t xml:space="preserve">40.06 Máquinas e aparelhos para fabricar pincéis, brochas e escovas</t>
  </si>
  <si>
    <t xml:space="preserve">40.07 Outras máquinas e aparelhos</t>
  </si>
  <si>
    <t xml:space="preserve">8480.41.00 e 8480.49.10</t>
  </si>
  <si>
    <t xml:space="preserve">8480.41.00 e 8480.49.90</t>
  </si>
  <si>
    <t xml:space="preserve">                               Árvore de natal</t>
  </si>
  <si>
    <t xml:space="preserve">                               Manifold e válvula tipo gaveta</t>
  </si>
  <si>
    <t xml:space="preserve">                               Válvula tipo esfera</t>
  </si>
  <si>
    <t xml:space="preserve">                               Válvula tipo borboleta</t>
  </si>
  <si>
    <t xml:space="preserve">42.01 Fornos industriais de resistência (de aquecimento indireto)      </t>
  </si>
  <si>
    <t xml:space="preserve">8414.30.11</t>
  </si>
  <si>
    <t xml:space="preserve">8414.30.21</t>
  </si>
  <si>
    <t xml:space="preserve">8515.31.10 e 8515.31.90</t>
  </si>
  <si>
    <t xml:space="preserve">8423.81.10 e 8423.81.90</t>
  </si>
  <si>
    <t xml:space="preserve">8454.90.00</t>
  </si>
  <si>
    <t xml:space="preserve">Nova redação dada ao Anexo II pelo Conv. ICMS 89/09, efeitos a partir de 15.10.09.</t>
  </si>
  <si>
    <t xml:space="preserve">DESCRIÇÃO (ÚLTIMA ATUALIZAÇÃO EM 01/07/2022)</t>
  </si>
  <si>
    <t xml:space="preserve">3705.00.10</t>
  </si>
  <si>
    <t xml:space="preserve">Fotomáscaras sobre vidro plano, positivas, próprias para gravação em pastilhas de silício
(chips) para fabricação de microestruturas eletrônicas </t>
  </si>
  <si>
    <t xml:space="preserve">0BIT</t>
  </si>
  <si>
    <t xml:space="preserve">6909.12.20</t>
  </si>
  <si>
    <t xml:space="preserve">Guias de agulhas para cabeças de impressão </t>
  </si>
  <si>
    <t xml:space="preserve">6909.19.20</t>
  </si>
  <si>
    <t xml:space="preserve">7116.20.20</t>
  </si>
  <si>
    <t xml:space="preserve">Guias de agulhas, de rubi, para cabeças de impressão </t>
  </si>
  <si>
    <t xml:space="preserve">7410.11.12</t>
  </si>
  <si>
    <t xml:space="preserve">De espessura inferior ou igual a 0,04 mm e uma resistividade elétrica inferior ou igual a
0,017241 ohm.mm2/m </t>
  </si>
  <si>
    <t xml:space="preserve">7410.11.13</t>
  </si>
  <si>
    <t xml:space="preserve">Outras, de espessura inferior ou igual a 0,04 mm </t>
  </si>
  <si>
    <t xml:space="preserve">12BIT</t>
  </si>
  <si>
    <t xml:space="preserve">7410.11.19</t>
  </si>
  <si>
    <t xml:space="preserve">Outras </t>
  </si>
  <si>
    <t xml:space="preserve">7410.21.10</t>
  </si>
  <si>
    <t xml:space="preserve">Com suporte isolante de resina epóxida e fibra de vidro, do tipo utilizado para circuitos
impressos </t>
  </si>
  <si>
    <t xml:space="preserve">4BIT</t>
  </si>
  <si>
    <t xml:space="preserve">7410.21.20</t>
  </si>
  <si>
    <t xml:space="preserve">Com espessura superior a 0,012 mm, sobre suporte de poliéster ou poliimida e com
espessura total, incluindo o suporte, inferior ou igual a 0,195 mm </t>
  </si>
  <si>
    <t xml:space="preserve">7410.21.30</t>
  </si>
  <si>
    <t xml:space="preserve">Com suporte isolante de resina fenólica e papel, do tipo utilizado para circuitos impressos </t>
  </si>
  <si>
    <t xml:space="preserve">8409.91.40</t>
  </si>
  <si>
    <t xml:space="preserve">Sistema de injeção eletrônica </t>
  </si>
  <si>
    <t xml:space="preserve">16BIT</t>
  </si>
  <si>
    <t xml:space="preserve">8443.31.11</t>
  </si>
  <si>
    <t xml:space="preserve">De jato de tinta líquida, com largura de impressão inferior ou igual a 420 mm </t>
  </si>
  <si>
    <t xml:space="preserve">8443.31.12</t>
  </si>
  <si>
    <t xml:space="preserve">De transferência térmica de cera sólida (por exemplo, solid ink e dye sublimation) </t>
  </si>
  <si>
    <t xml:space="preserve">8443.31.13</t>
  </si>
  <si>
    <t xml:space="preserve">A laser, LED (Diodos Emissores de Luz) ou LCS (Sistema de Cristal Líquido),
monocromáticas, com largura de impressão inferior ou igual a 280 mm </t>
  </si>
  <si>
    <t xml:space="preserve">8443.31.14</t>
  </si>
  <si>
    <t xml:space="preserve">A laser, LED (Diodos Emissores de Luz) ou LCS (Sistema de Cristal Líquido),
monocromáticas, com largura de impressão superior a 280 mm, mas não superior a
420 mm </t>
  </si>
  <si>
    <t xml:space="preserve">8443.31.15</t>
  </si>
  <si>
    <t xml:space="preserve">A laser, LED (Diodos Emissores de Luz) ou LCS (Sistema de Cristal Líquido),
policromáticas </t>
  </si>
  <si>
    <t xml:space="preserve">8443.31.16</t>
  </si>
  <si>
    <t xml:space="preserve">Outras, com largura de impressão superior a 420 mm </t>
  </si>
  <si>
    <t xml:space="preserve">8443.31.19</t>
  </si>
  <si>
    <t xml:space="preserve">8443.31.91</t>
  </si>
  <si>
    <t xml:space="preserve">Com impressão por sistema térmico </t>
  </si>
  <si>
    <t xml:space="preserve">8443.31.99</t>
  </si>
  <si>
    <t xml:space="preserve">8443.32.21</t>
  </si>
  <si>
    <t xml:space="preserve">De linha </t>
  </si>
  <si>
    <t xml:space="preserve">8443.32.22</t>
  </si>
  <si>
    <t xml:space="preserve">De caracteres Braille </t>
  </si>
  <si>
    <t xml:space="preserve">8443.32.23</t>
  </si>
  <si>
    <t xml:space="preserve">Outras matriciais (por pontos) </t>
  </si>
  <si>
    <t xml:space="preserve">8443.32.29</t>
  </si>
  <si>
    <t xml:space="preserve">8443.32.31</t>
  </si>
  <si>
    <t xml:space="preserve">8443.32.32</t>
  </si>
  <si>
    <t xml:space="preserve">8443.32.33</t>
  </si>
  <si>
    <t xml:space="preserve">8443.32.34</t>
  </si>
  <si>
    <t xml:space="preserve">8443.32.35</t>
  </si>
  <si>
    <t xml:space="preserve">A laser, LED (Diodos Emissores de Luz) ou LCS (Sistema de Cristal Líquido),
policromáticas, com velocidade de impressão inferior ou igual a 20 páginas por minuto
(ppm) </t>
  </si>
  <si>
    <t xml:space="preserve">8443.32.36</t>
  </si>
  <si>
    <t xml:space="preserve">A laser, LED (Diodos Emissores de Luz) ou LCS (Sistema de Cristal Líquido),
policromáticas, com velocidade de impressão superior a 20 páginas por minuto (ppm) </t>
  </si>
  <si>
    <t xml:space="preserve">8443.32.37</t>
  </si>
  <si>
    <t xml:space="preserve">Térmicas, do tipo utilizado em impressão de imagens para diagnóstico médico em folhas
revestidas com camada termossensível </t>
  </si>
  <si>
    <t xml:space="preserve">8443.32.38</t>
  </si>
  <si>
    <t xml:space="preserve">8443.32.39</t>
  </si>
  <si>
    <t xml:space="preserve">8443.32.40</t>
  </si>
  <si>
    <t xml:space="preserve">Outras impressoras alimentadas por folhas </t>
  </si>
  <si>
    <t xml:space="preserve">8443.32.51</t>
  </si>
  <si>
    <t xml:space="preserve">Por meio de penas </t>
  </si>
  <si>
    <t xml:space="preserve">8443.32.52</t>
  </si>
  <si>
    <t xml:space="preserve">Outros, com largura de impressão superior a 580 mm </t>
  </si>
  <si>
    <t xml:space="preserve">8443.32.59</t>
  </si>
  <si>
    <t xml:space="preserve">8443.32.91</t>
  </si>
  <si>
    <t xml:space="preserve">Impressoras de código de barras postais, tipo 3 em 5, a jato de tinta fluorescente, com
velocidade de até 4,5 m/s e passo de 1,4 mm </t>
  </si>
  <si>
    <t xml:space="preserve">8443.32.99</t>
  </si>
  <si>
    <t xml:space="preserve">8443.99.11</t>
  </si>
  <si>
    <t xml:space="preserve">Mecanismos de impressão, mesmo sem cabeça de impressão incorporada </t>
  </si>
  <si>
    <t xml:space="preserve">8443.99.12</t>
  </si>
  <si>
    <t xml:space="preserve">Cabeças de impressão </t>
  </si>
  <si>
    <t xml:space="preserve">8443.99.19</t>
  </si>
  <si>
    <t xml:space="preserve">8BIT</t>
  </si>
  <si>
    <t xml:space="preserve">8443.99.21</t>
  </si>
  <si>
    <t xml:space="preserve">8443.99.22</t>
  </si>
  <si>
    <t xml:space="preserve">8443.99.23</t>
  </si>
  <si>
    <t xml:space="preserve">Cartuchos de tinta </t>
  </si>
  <si>
    <t xml:space="preserve">8443.99.29</t>
  </si>
  <si>
    <t xml:space="preserve">8443.99.31</t>
  </si>
  <si>
    <t xml:space="preserve">Mecanismos de impressão, mesmo sem cilindro fotossensível incorporado </t>
  </si>
  <si>
    <t xml:space="preserve">8443.99.32</t>
  </si>
  <si>
    <t xml:space="preserve">Cilindros recobertos de matéria semicondutora fotoelétrica </t>
  </si>
  <si>
    <t xml:space="preserve">8443.99.33</t>
  </si>
  <si>
    <t xml:space="preserve">Cartuchos de revelador (toners) </t>
  </si>
  <si>
    <t xml:space="preserve">8443.99.39</t>
  </si>
  <si>
    <t xml:space="preserve">8443.99.41</t>
  </si>
  <si>
    <t xml:space="preserve">8443.99.42</t>
  </si>
  <si>
    <t xml:space="preserve">8443.99.49</t>
  </si>
  <si>
    <t xml:space="preserve">8443.99.50</t>
  </si>
  <si>
    <t xml:space="preserve">Outros mecanismos de impressão, suas partes e acessórios </t>
  </si>
  <si>
    <t xml:space="preserve">8443.99.60</t>
  </si>
  <si>
    <t xml:space="preserve">Circuitos impressos com componentes elétricos ou eletrônicos, montados </t>
  </si>
  <si>
    <t xml:space="preserve">8443.99.70</t>
  </si>
  <si>
    <t xml:space="preserve">Bandejas e gavetas, suas partes e acessórios </t>
  </si>
  <si>
    <t xml:space="preserve">8443.99.80</t>
  </si>
  <si>
    <t xml:space="preserve">Mecanismos de alimentação ou de triagem de papéis ou documentos, suas partes e
acessórios </t>
  </si>
  <si>
    <t xml:space="preserve">8443.99.90</t>
  </si>
  <si>
    <t xml:space="preserve">8470.50.10</t>
  </si>
  <si>
    <t xml:space="preserve">Eletrônicas </t>
  </si>
  <si>
    <t xml:space="preserve">8471.30.11</t>
  </si>
  <si>
    <t xml:space="preserve">De peso inferior a 350 g, com tela de área não superior a 140 cm2 </t>
  </si>
  <si>
    <t xml:space="preserve">2BIT</t>
  </si>
  <si>
    <t xml:space="preserve">8471.30.12</t>
  </si>
  <si>
    <t xml:space="preserve">De peso inferior a 3,5 kg, com tela de área superior a 140 cm2, mas inferior a 560 cm2 </t>
  </si>
  <si>
    <t xml:space="preserve">8471.30.19</t>
  </si>
  <si>
    <t xml:space="preserve">8471.30.90</t>
  </si>
  <si>
    <t xml:space="preserve">8471.41.00</t>
  </si>
  <si>
    <t xml:space="preserve">-- Que contenham, no mesmo corpo, pelo menos uma unidade central de processamento e,
mesmo combinadas, uma unidade de entrada e uma unidade de saída </t>
  </si>
  <si>
    <t xml:space="preserve">8471.49.00</t>
  </si>
  <si>
    <t xml:space="preserve">-- Outras, apresentadas sob a forma de sistemas </t>
  </si>
  <si>
    <t xml:space="preserve">8471.50.20</t>
  </si>
  <si>
    <t xml:space="preserve">8471.50.30</t>
  </si>
  <si>
    <t xml:space="preserve">8471.50.40</t>
  </si>
  <si>
    <t xml:space="preserve">8471.50.90</t>
  </si>
  <si>
    <t xml:space="preserve">8471.60.52</t>
  </si>
  <si>
    <t xml:space="preserve">Teclados </t>
  </si>
  <si>
    <t xml:space="preserve">8471.60.53</t>
  </si>
  <si>
    <t xml:space="preserve">Indicadores ou apontadores (mouse e track-ball, por exemplo) </t>
  </si>
  <si>
    <t xml:space="preserve">8471.60.54</t>
  </si>
  <si>
    <t xml:space="preserve">Mesas digitalizadoras </t>
  </si>
  <si>
    <t xml:space="preserve">8471.60.59</t>
  </si>
  <si>
    <t xml:space="preserve">8471.60.61</t>
  </si>
  <si>
    <t xml:space="preserve">Com unidade de saída por vídeo monocromático </t>
  </si>
  <si>
    <t xml:space="preserve">8471.60.62</t>
  </si>
  <si>
    <t xml:space="preserve">Com unidade de saída por vídeo policromático </t>
  </si>
  <si>
    <t xml:space="preserve">8471.60.80</t>
  </si>
  <si>
    <t xml:space="preserve">Terminais de auto-atendimento bancário </t>
  </si>
  <si>
    <t xml:space="preserve">8471.70.10</t>
  </si>
  <si>
    <t xml:space="preserve">De discos magnéticos </t>
  </si>
  <si>
    <t xml:space="preserve">8471.70.20</t>
  </si>
  <si>
    <t xml:space="preserve">De discos para leitura ou gravação de dados por meios ópticos (unidade de disco óptico) </t>
  </si>
  <si>
    <t xml:space="preserve">8471.70.30</t>
  </si>
  <si>
    <t xml:space="preserve">De fitas magnéticas </t>
  </si>
  <si>
    <t xml:space="preserve">8471.70.40</t>
  </si>
  <si>
    <t xml:space="preserve">De estado sólido (SSD - Solid-State Drive) </t>
  </si>
  <si>
    <t xml:space="preserve">8471.70.90</t>
  </si>
  <si>
    <t xml:space="preserve">Outras, incluídas as combinações de unidades de, pelo menos, dois dos itens precedentes </t>
  </si>
  <si>
    <t xml:space="preserve">8471.80.00</t>
  </si>
  <si>
    <t xml:space="preserve">- Outras unidades de máquinas automáticas para processamento de dados </t>
  </si>
  <si>
    <t xml:space="preserve">8471.90.11</t>
  </si>
  <si>
    <t xml:space="preserve">De cartões magnéticos </t>
  </si>
  <si>
    <t xml:space="preserve">8471.90.12</t>
  </si>
  <si>
    <t xml:space="preserve">Leitores de códigos de barras </t>
  </si>
  <si>
    <t xml:space="preserve">8471.90.13</t>
  </si>
  <si>
    <t xml:space="preserve">Leitores de caracteres magnetizáveis </t>
  </si>
  <si>
    <t xml:space="preserve">8471.90.14</t>
  </si>
  <si>
    <t xml:space="preserve">Digitalizadores de imagens (scanners) </t>
  </si>
  <si>
    <t xml:space="preserve">8471.90.19</t>
  </si>
  <si>
    <t xml:space="preserve">8471.90.90</t>
  </si>
  <si>
    <t xml:space="preserve">8472.30.10</t>
  </si>
  <si>
    <t xml:space="preserve">Máquinas automáticas para obliterar selos postais </t>
  </si>
  <si>
    <t xml:space="preserve">8472.30.20</t>
  </si>
  <si>
    <t xml:space="preserve">Máquinas automáticas para seleção de correspondência por formato e classificação e
distribuição da mesma por leitura óptica do código postal </t>
  </si>
  <si>
    <t xml:space="preserve">8472.30.30</t>
  </si>
  <si>
    <t xml:space="preserve">Máquinas automáticas para seleção e distribuição de encomendas, por leitura óptica do
código postal </t>
  </si>
  <si>
    <t xml:space="preserve">8472.90.10</t>
  </si>
  <si>
    <t xml:space="preserve">Distribuidores (dispensadores) automáticos de notas (papéis-moeda), incluindo os que
efetuam outras operações bancárias </t>
  </si>
  <si>
    <t xml:space="preserve">8472.90.20</t>
  </si>
  <si>
    <t xml:space="preserve">Máquinas do tipo utilizado em caixas de banco, com dispositivo para autenticar </t>
  </si>
  <si>
    <t xml:space="preserve">8472.90.51</t>
  </si>
  <si>
    <t xml:space="preserve">Com capacidade de classificação superior a 400 documentos por minuto </t>
  </si>
  <si>
    <t xml:space="preserve">8472.90.59</t>
  </si>
  <si>
    <t xml:space="preserve">8473.29.10</t>
  </si>
  <si>
    <t xml:space="preserve">Circuitos impressos com componentes elétricos ou eletrônicos, montados, para caixas
registradoras </t>
  </si>
  <si>
    <t xml:space="preserve">8473.29.90</t>
  </si>
  <si>
    <t xml:space="preserve">8473.30.11</t>
  </si>
  <si>
    <t xml:space="preserve">Com fonte de alimentação, mesmo com módulo display numérico </t>
  </si>
  <si>
    <t xml:space="preserve">8473.30.19</t>
  </si>
  <si>
    <t xml:space="preserve">10BIT</t>
  </si>
  <si>
    <t xml:space="preserve">8473.30.31</t>
  </si>
  <si>
    <t xml:space="preserve">Conjuntos cabeça-disco (HDA - Head Disk Assembly) de unidades de discos rígidos,
montados </t>
  </si>
  <si>
    <t xml:space="preserve">8473.30.32</t>
  </si>
  <si>
    <t xml:space="preserve">Braços posicionadores de cabeças magnéticas </t>
  </si>
  <si>
    <t xml:space="preserve">8473.30.33</t>
  </si>
  <si>
    <t xml:space="preserve">Cabeças magnéticas </t>
  </si>
  <si>
    <t xml:space="preserve">8473.30.34</t>
  </si>
  <si>
    <t xml:space="preserve">Mecanismos bobinadores para unidades de fitas magnéticas (magnetic tape transporter) </t>
  </si>
  <si>
    <t xml:space="preserve">8473.30.39</t>
  </si>
  <si>
    <t xml:space="preserve">8473.30.41</t>
  </si>
  <si>
    <t xml:space="preserve">Placas-mãe (mother boards) </t>
  </si>
  <si>
    <t xml:space="preserve">8473.30.42</t>
  </si>
  <si>
    <t xml:space="preserve">Placas (módulos) de memória com uma superfície inferior ou igual a 50 cm2 </t>
  </si>
  <si>
    <t xml:space="preserve">8473.30.49</t>
  </si>
  <si>
    <t xml:space="preserve">8473.30.90</t>
  </si>
  <si>
    <t xml:space="preserve">8473.40.10</t>
  </si>
  <si>
    <t xml:space="preserve">8473.40.70</t>
  </si>
  <si>
    <t xml:space="preserve">Outras partes e acessórios das máquinas dos itens 8472.90.10 ou 8472.90.20 </t>
  </si>
  <si>
    <t xml:space="preserve">14BIT</t>
  </si>
  <si>
    <t xml:space="preserve">8473.40.90</t>
  </si>
  <si>
    <t xml:space="preserve">8473.50.10</t>
  </si>
  <si>
    <t xml:space="preserve">8473.50.40</t>
  </si>
  <si>
    <t xml:space="preserve">8473.50.50</t>
  </si>
  <si>
    <t xml:space="preserve">8473.50.90</t>
  </si>
  <si>
    <t xml:space="preserve">8501.10.11</t>
  </si>
  <si>
    <t xml:space="preserve">De passo não superior a 1,8° </t>
  </si>
  <si>
    <t xml:space="preserve">8504.31.91</t>
  </si>
  <si>
    <t xml:space="preserve">Transformador de saída horizontal (fly back), com tensão de saída superior a 18 kV e
frequência de varredura horizontal igual ou superior a 32 kHz </t>
  </si>
  <si>
    <t xml:space="preserve">Equipamento de alimentação ininterrupta de energia (UPS ou no break) </t>
  </si>
  <si>
    <t xml:space="preserve">8511.80.30</t>
  </si>
  <si>
    <t xml:space="preserve">Ignição eletrônica digital </t>
  </si>
  <si>
    <t xml:space="preserve">8517.13.00</t>
  </si>
  <si>
    <t xml:space="preserve">-- Telefones inteligentes (smartphones) </t>
  </si>
  <si>
    <t xml:space="preserve">8517.14.10</t>
  </si>
  <si>
    <t xml:space="preserve">De radiotelefonia, analógicos </t>
  </si>
  <si>
    <t xml:space="preserve">8517.14.31</t>
  </si>
  <si>
    <t xml:space="preserve">Portáteis </t>
  </si>
  <si>
    <t xml:space="preserve">8517.14.32</t>
  </si>
  <si>
    <t xml:space="preserve">Fixos, sem fonte própria de energia </t>
  </si>
  <si>
    <t xml:space="preserve">8517.14.39</t>
  </si>
  <si>
    <t xml:space="preserve">8517.14.41</t>
  </si>
  <si>
    <t xml:space="preserve">Digitais, operando em banda C, Ku, L ou S </t>
  </si>
  <si>
    <t xml:space="preserve">8517.14.49</t>
  </si>
  <si>
    <t xml:space="preserve">8517.14.90</t>
  </si>
  <si>
    <t xml:space="preserve">8517.61.30</t>
  </si>
  <si>
    <t xml:space="preserve">De telefonia celular </t>
  </si>
  <si>
    <t xml:space="preserve">8517.61.41</t>
  </si>
  <si>
    <t xml:space="preserve">Principal terrena fixa, sem conjunto antena-refletor </t>
  </si>
  <si>
    <t xml:space="preserve">8517.61.42</t>
  </si>
  <si>
    <t xml:space="preserve">VSAT (Very Small Aperture Terminal), sem conjunto antena-refletor </t>
  </si>
  <si>
    <t xml:space="preserve">8517.61.43</t>
  </si>
  <si>
    <t xml:space="preserve">8517.61.49</t>
  </si>
  <si>
    <t xml:space="preserve">8517.61.91</t>
  </si>
  <si>
    <t xml:space="preserve">Digitais, de frequência igual ou superior a 15 GHz e inferior ou igual a 23 GHz e taxa de
transmissão inferior ou igual a 8 Mbit/s </t>
  </si>
  <si>
    <t xml:space="preserve">8517.61.92</t>
  </si>
  <si>
    <t xml:space="preserve">Digitais, de frequência superior a 23 GHz </t>
  </si>
  <si>
    <t xml:space="preserve">8517.61.99</t>
  </si>
  <si>
    <t xml:space="preserve">8517.62.14</t>
  </si>
  <si>
    <t xml:space="preserve">Concentradores de linhas de assinantes (terminais de central ou terminal remoto) </t>
  </si>
  <si>
    <t xml:space="preserve">8517.62.15</t>
  </si>
  <si>
    <t xml:space="preserve">Multiplexadores </t>
  </si>
  <si>
    <t xml:space="preserve">8517.62.21</t>
  </si>
  <si>
    <t xml:space="preserve">Centrais automáticas públicas, incluindo as de trânsito </t>
  </si>
  <si>
    <t xml:space="preserve">8517.62.29</t>
  </si>
  <si>
    <t xml:space="preserve">8517.62.34</t>
  </si>
  <si>
    <t xml:space="preserve">Aparelhos para comutação de pacotes de dados (switches) </t>
  </si>
  <si>
    <t xml:space="preserve">8517.62.41</t>
  </si>
  <si>
    <t xml:space="preserve">Com capacidade de conexão sem fio </t>
  </si>
  <si>
    <t xml:space="preserve">8517.62.49</t>
  </si>
  <si>
    <t xml:space="preserve">8517.62.51</t>
  </si>
  <si>
    <t xml:space="preserve">Terminais ou repetidores sobre linhas metálicas </t>
  </si>
  <si>
    <t xml:space="preserve">8517.62.52</t>
  </si>
  <si>
    <t xml:space="preserve">Terminais ou repetidores sobre linhas de fibras ópticas, com velocidade de transmissão
superior a 2,5 Gbit/s </t>
  </si>
  <si>
    <t xml:space="preserve">8517.62.53</t>
  </si>
  <si>
    <t xml:space="preserve">Terminais de texto que operem com código de transmissão Baudot, providos de teclado
alfanumérico e visor, mesmo com telefone incorporado </t>
  </si>
  <si>
    <t xml:space="preserve">8517.62.54</t>
  </si>
  <si>
    <t xml:space="preserve">Distribuidores de conexões para redes (hubs) </t>
  </si>
  <si>
    <t xml:space="preserve">8517.62.55</t>
  </si>
  <si>
    <t xml:space="preserve">Moduladores-demoduladores (modems) </t>
  </si>
  <si>
    <t xml:space="preserve">8517.62.59</t>
  </si>
  <si>
    <t xml:space="preserve">De tecnologia celular </t>
  </si>
  <si>
    <t xml:space="preserve">8517.62.64</t>
  </si>
  <si>
    <t xml:space="preserve">Por satélite, digitais, operando em banda C, Ku, L ou S </t>
  </si>
  <si>
    <t xml:space="preserve">8517.62.65</t>
  </si>
  <si>
    <t xml:space="preserve">Outros, por satélite </t>
  </si>
  <si>
    <t xml:space="preserve">8517.62.72</t>
  </si>
  <si>
    <t xml:space="preserve">De frequência inferior a 15 GHz e de taxa de transmissão inferior ou igual a 34 Mbit/s,
exceto os interfones </t>
  </si>
  <si>
    <t xml:space="preserve">8517.62.77</t>
  </si>
  <si>
    <t xml:space="preserve">Outros, de frequência inferior a 15 GHz </t>
  </si>
  <si>
    <t xml:space="preserve">8517.62.78</t>
  </si>
  <si>
    <t xml:space="preserve">De frequência igual ou superior a 15 GHz, mas inferior ou igual a 23 GHz e taxa de
transmissão inferior ou igual a 8 Mbit/s </t>
  </si>
  <si>
    <t xml:space="preserve">8517.62.79</t>
  </si>
  <si>
    <t xml:space="preserve">8517.62.91</t>
  </si>
  <si>
    <t xml:space="preserve">Aparelhos transmissores (emissores) </t>
  </si>
  <si>
    <t xml:space="preserve">8517.62.94</t>
  </si>
  <si>
    <t xml:space="preserve">Tradutores (conversores) de protocolos para interconexão de redes (gateways) </t>
  </si>
  <si>
    <t xml:space="preserve">8517.62.96</t>
  </si>
  <si>
    <t xml:space="preserve">Outros, analógicos </t>
  </si>
  <si>
    <t xml:space="preserve">8517.69.00</t>
  </si>
  <si>
    <t xml:space="preserve">-- Outros </t>
  </si>
  <si>
    <t xml:space="preserve">8517.71.10</t>
  </si>
  <si>
    <t xml:space="preserve">Antenas próprias para telefones celulares portáteis </t>
  </si>
  <si>
    <t xml:space="preserve">8517.79.00</t>
  </si>
  <si>
    <t xml:space="preserve">-- Outras </t>
  </si>
  <si>
    <t xml:space="preserve">8518.10.10</t>
  </si>
  <si>
    <t xml:space="preserve">Piezelétricos próprios para aparelhos telefônicos </t>
  </si>
  <si>
    <t xml:space="preserve">8518.29.10</t>
  </si>
  <si>
    <t xml:space="preserve">8523.29.11</t>
  </si>
  <si>
    <t xml:space="preserve">Do tipo utilizado em unidades de discos rígidos </t>
  </si>
  <si>
    <t xml:space="preserve">Cartões de memória (memory cards) </t>
  </si>
  <si>
    <t xml:space="preserve">8523.52.10</t>
  </si>
  <si>
    <t xml:space="preserve">Cartões e etiquetas de acionamento por aproximação </t>
  </si>
  <si>
    <t xml:space="preserve">8523.52.90</t>
  </si>
  <si>
    <t xml:space="preserve">6BIT</t>
  </si>
  <si>
    <t xml:space="preserve">8524.11.00</t>
  </si>
  <si>
    <t xml:space="preserve">-- De cristais líquidos </t>
  </si>
  <si>
    <t xml:space="preserve">8524.12.00</t>
  </si>
  <si>
    <t xml:space="preserve">-- De diodos emissores de luz orgânicos (OLED) </t>
  </si>
  <si>
    <t xml:space="preserve">8524.19.00</t>
  </si>
  <si>
    <t xml:space="preserve">8524.91.00</t>
  </si>
  <si>
    <t xml:space="preserve">8524.92.00</t>
  </si>
  <si>
    <t xml:space="preserve">8524.99.00</t>
  </si>
  <si>
    <t xml:space="preserve">8525.50.11</t>
  </si>
  <si>
    <t xml:space="preserve">Em AM, com modulação por código ou largura de pulso, totalmente a semicondutor e
com potência de saída superior a 10 kW </t>
  </si>
  <si>
    <t xml:space="preserve">8525.50.19</t>
  </si>
  <si>
    <t xml:space="preserve">8525.50.21</t>
  </si>
  <si>
    <t xml:space="preserve">De frequência superior a 7 GHz </t>
  </si>
  <si>
    <t xml:space="preserve">8525.50.22</t>
  </si>
  <si>
    <t xml:space="preserve">Em banda UHF, de frequência igual ou superior a 2,0 GHz, mas não superior a 2,7 GHz,
com potência de saída igual ou superior a 10 W, mas não superior a 100 W </t>
  </si>
  <si>
    <t xml:space="preserve">8525.50.23</t>
  </si>
  <si>
    <t xml:space="preserve">Em banda UHF, com potência de saída superior a 10 kW </t>
  </si>
  <si>
    <t xml:space="preserve">8525.50.24</t>
  </si>
  <si>
    <t xml:space="preserve">Em banda VHF, com potência de saída igual ou superior a 20 kW </t>
  </si>
  <si>
    <t xml:space="preserve">8525.50.29</t>
  </si>
  <si>
    <t xml:space="preserve">De radiodifusão </t>
  </si>
  <si>
    <t xml:space="preserve">8525.60.20</t>
  </si>
  <si>
    <t xml:space="preserve">De televisão, de frequência superior a 7 GHz </t>
  </si>
  <si>
    <t xml:space="preserve">8525.60.90</t>
  </si>
  <si>
    <t xml:space="preserve">8528.42.00</t>
  </si>
  <si>
    <t xml:space="preserve">-- Capazes de serem conectados diretamente a uma máquina automática para processamento
de dados da posição 84.71 e concebidos para serem utilizados com esta máquina </t>
  </si>
  <si>
    <t xml:space="preserve">8528.49.30</t>
  </si>
  <si>
    <t xml:space="preserve">Policromáticos, com dispositivos de seleção de varredura (underscanning) e de retardo de
sincronismo horizontal e vertical (H/V delay ou pulse cross) </t>
  </si>
  <si>
    <t xml:space="preserve">8528.52.00</t>
  </si>
  <si>
    <t xml:space="preserve">8528.71.11</t>
  </si>
  <si>
    <t xml:space="preserve">Sem saída de radiofrequência (RF) modulada nos canais 3 ou 4, com saídas de áudio
balanceadas com impedância de 600 Ohms, próprio para montagem em racks e com
saída de vídeo com conector BNC </t>
  </si>
  <si>
    <t xml:space="preserve">8529.90.11</t>
  </si>
  <si>
    <t xml:space="preserve">Gabinetes e bastidores </t>
  </si>
  <si>
    <t xml:space="preserve">8529.90.12</t>
  </si>
  <si>
    <t xml:space="preserve">8529.90.19</t>
  </si>
  <si>
    <t xml:space="preserve">8529.90.20</t>
  </si>
  <si>
    <t xml:space="preserve">De aparelhos das posições 85.27 ou 85.28 </t>
  </si>
  <si>
    <t xml:space="preserve">8529.90.50</t>
  </si>
  <si>
    <t xml:space="preserve">De módulos de visualização da posição 85.24 </t>
  </si>
  <si>
    <t xml:space="preserve">8530.10.10</t>
  </si>
  <si>
    <t xml:space="preserve">Digitais, para controle de tráfego </t>
  </si>
  <si>
    <t xml:space="preserve">8530.80.10</t>
  </si>
  <si>
    <t xml:space="preserve">Digitais, para controle de tráfego de automotores </t>
  </si>
  <si>
    <t xml:space="preserve">8531.20.00</t>
  </si>
  <si>
    <t xml:space="preserve">- Painéis indicadores com dispositivos de cristais líquidos (LCD) ou de diodos emissores de luz
(LED) </t>
  </si>
  <si>
    <t xml:space="preserve">8532.21.11</t>
  </si>
  <si>
    <t xml:space="preserve">Com tensão de isolação inferior ou igual a 125 V </t>
  </si>
  <si>
    <t xml:space="preserve">8532.21.19</t>
  </si>
  <si>
    <t xml:space="preserve">8532.21.20</t>
  </si>
  <si>
    <t xml:space="preserve">Próprios para montagem por inserção (PTH - Pin Through Hole) </t>
  </si>
  <si>
    <t xml:space="preserve">8532.23.10</t>
  </si>
  <si>
    <t xml:space="preserve">Próprios para montagem em superfície (SMD - Surface Mounted Device) </t>
  </si>
  <si>
    <t xml:space="preserve">8532.24.10</t>
  </si>
  <si>
    <t xml:space="preserve">8532.24.20</t>
  </si>
  <si>
    <t xml:space="preserve">8532.25.10</t>
  </si>
  <si>
    <t xml:space="preserve">8532.29.10</t>
  </si>
  <si>
    <t xml:space="preserve">8532.30.10</t>
  </si>
  <si>
    <t xml:space="preserve">8533.21.20</t>
  </si>
  <si>
    <t xml:space="preserve">Próprias para montagem em superfície (SMD - Surface Mounted Device) </t>
  </si>
  <si>
    <t xml:space="preserve">8534.00.11</t>
  </si>
  <si>
    <t xml:space="preserve">Com isolante de resina fenólica e papel celulósico </t>
  </si>
  <si>
    <t xml:space="preserve">8534.00.12</t>
  </si>
  <si>
    <t xml:space="preserve">Com isolante de resina epóxida e papel celulósico </t>
  </si>
  <si>
    <t xml:space="preserve">8534.00.13</t>
  </si>
  <si>
    <t xml:space="preserve">Com isolante de resina epóxida e tecido de fibra de vidro </t>
  </si>
  <si>
    <t xml:space="preserve">8534.00.19</t>
  </si>
  <si>
    <t xml:space="preserve">8534.00.20</t>
  </si>
  <si>
    <t xml:space="preserve">Simples face, flexíveis </t>
  </si>
  <si>
    <t xml:space="preserve">8534.00.31</t>
  </si>
  <si>
    <t xml:space="preserve">8534.00.32</t>
  </si>
  <si>
    <t xml:space="preserve">8534.00.33</t>
  </si>
  <si>
    <t xml:space="preserve">8534.00.39</t>
  </si>
  <si>
    <t xml:space="preserve">8534.00.40</t>
  </si>
  <si>
    <t xml:space="preserve">Dupla face, flexíveis </t>
  </si>
  <si>
    <t xml:space="preserve">8534.00.51</t>
  </si>
  <si>
    <t xml:space="preserve">8534.00.59</t>
  </si>
  <si>
    <t xml:space="preserve">8536.50.10</t>
  </si>
  <si>
    <t xml:space="preserve">Unidade chaveadora de conversor de subida e descida para sistema de telecomunicações
via satélite </t>
  </si>
  <si>
    <t xml:space="preserve">8536.50.20</t>
  </si>
  <si>
    <t xml:space="preserve">Unidade chaveadora de amplificador de alta potência (HPA) para sistema de
telecomunicações via satélite </t>
  </si>
  <si>
    <t xml:space="preserve">8536.50.30</t>
  </si>
  <si>
    <t xml:space="preserve">Comutadores codificadores digitais, próprios para montagem em circuitos impressos </t>
  </si>
  <si>
    <t xml:space="preserve">8536.50.90</t>
  </si>
  <si>
    <t xml:space="preserve">8536.90.40</t>
  </si>
  <si>
    <t xml:space="preserve">Conectores para circuito impresso </t>
  </si>
  <si>
    <t xml:space="preserve">8537.10.11</t>
  </si>
  <si>
    <t xml:space="preserve">Com processador e barramento de 32 bits ou superior, incorporando recursos gráficos e
execução de macros, resolução inferior ou igual a 1 micrômetro (mícron) e capacidade
de conexão digital para servo-acionamento, com monitor policromático </t>
  </si>
  <si>
    <t xml:space="preserve">8537.10.19</t>
  </si>
  <si>
    <t xml:space="preserve">8537.10.20</t>
  </si>
  <si>
    <t xml:space="preserve">Controladores programáveis </t>
  </si>
  <si>
    <t xml:space="preserve">8537.10.30</t>
  </si>
  <si>
    <t xml:space="preserve">Controladores de demanda de energia elétrica </t>
  </si>
  <si>
    <t xml:space="preserve">8538.90.10</t>
  </si>
  <si>
    <t xml:space="preserve">8539.51.00</t>
  </si>
  <si>
    <t xml:space="preserve">-- Módulos de diodos emissores de luz (LED) </t>
  </si>
  <si>
    <t xml:space="preserve">8540.40.00</t>
  </si>
  <si>
    <t xml:space="preserve">- Tubos de visualização de dados gráficos, em monocromos; tubos de visualização de dados
gráficos, a cores, com uma tela (ecrã*) fosfórica de espaçamento entre os pontos inferior a
0,4 mm </t>
  </si>
  <si>
    <t xml:space="preserve">8541.10.11</t>
  </si>
  <si>
    <t xml:space="preserve">Zener </t>
  </si>
  <si>
    <t xml:space="preserve">8541.10.12</t>
  </si>
  <si>
    <t xml:space="preserve">Outros, de intensidade de corrente inferior ou igual a 3 A </t>
  </si>
  <si>
    <t xml:space="preserve">8541.10.19</t>
  </si>
  <si>
    <t xml:space="preserve">8541.10.21</t>
  </si>
  <si>
    <t xml:space="preserve">8541.10.22</t>
  </si>
  <si>
    <t xml:space="preserve">8541.10.29</t>
  </si>
  <si>
    <t xml:space="preserve">8541.10.31</t>
  </si>
  <si>
    <t xml:space="preserve">8541.10.32</t>
  </si>
  <si>
    <t xml:space="preserve">8541.10.39</t>
  </si>
  <si>
    <t xml:space="preserve">8541.10.91</t>
  </si>
  <si>
    <t xml:space="preserve">8541.10.92</t>
  </si>
  <si>
    <t xml:space="preserve">8541.10.99</t>
  </si>
  <si>
    <t xml:space="preserve">8541.21.10</t>
  </si>
  <si>
    <t xml:space="preserve">Não montados </t>
  </si>
  <si>
    <t xml:space="preserve">8541.21.20</t>
  </si>
  <si>
    <t xml:space="preserve">Montados, próprios para montagem em superfície (SMD - Surface Mounted Device) </t>
  </si>
  <si>
    <t xml:space="preserve">8541.21.91</t>
  </si>
  <si>
    <t xml:space="preserve">De efeito de campo, com junção heterogênea (HJFET ou HEMT) </t>
  </si>
  <si>
    <t xml:space="preserve">8541.21.99</t>
  </si>
  <si>
    <t xml:space="preserve">8541.29.10</t>
  </si>
  <si>
    <t xml:space="preserve">8541.29.20</t>
  </si>
  <si>
    <t xml:space="preserve">Montados </t>
  </si>
  <si>
    <t xml:space="preserve">8541.30.11</t>
  </si>
  <si>
    <t xml:space="preserve">De intensidade de corrente inferior ou igual a 3 A </t>
  </si>
  <si>
    <t xml:space="preserve">8541.30.19</t>
  </si>
  <si>
    <t xml:space="preserve">8541.30.21</t>
  </si>
  <si>
    <t xml:space="preserve">8541.30.29</t>
  </si>
  <si>
    <t xml:space="preserve">8541.41.11</t>
  </si>
  <si>
    <t xml:space="preserve">Diodos emissores de luz (LED), exceto diodos laser </t>
  </si>
  <si>
    <t xml:space="preserve">8541.41.12</t>
  </si>
  <si>
    <t xml:space="preserve">Diodos laser </t>
  </si>
  <si>
    <t xml:space="preserve">8541.41.21</t>
  </si>
  <si>
    <t xml:space="preserve">Diodos emissores de luz (LED), exceto diodos laser, próprios para montagem em
superfície (SMD - Surface Mounted Device) </t>
  </si>
  <si>
    <t xml:space="preserve">8541.41.22</t>
  </si>
  <si>
    <t xml:space="preserve">Outros diodos emissores de luz (LED), exceto diodos laser </t>
  </si>
  <si>
    <t xml:space="preserve">8541.41.23</t>
  </si>
  <si>
    <t xml:space="preserve">Diodos laser com comprimento de onda de 1.300 nm ou 1.500 nm </t>
  </si>
  <si>
    <t xml:space="preserve">8541.41.24</t>
  </si>
  <si>
    <t xml:space="preserve">Outros diodos laser </t>
  </si>
  <si>
    <t xml:space="preserve">8541.42.10</t>
  </si>
  <si>
    <t xml:space="preserve">Células solares orgânicas </t>
  </si>
  <si>
    <t xml:space="preserve">8541.42.20</t>
  </si>
  <si>
    <t xml:space="preserve">Outras células solares </t>
  </si>
  <si>
    <t xml:space="preserve">8541.42.90</t>
  </si>
  <si>
    <t xml:space="preserve">8541.43.00</t>
  </si>
  <si>
    <t xml:space="preserve">-- Células fotovoltaicas montadas em módulos ou em painéis </t>
  </si>
  <si>
    <t xml:space="preserve">8541.49.00</t>
  </si>
  <si>
    <t xml:space="preserve">8541.51.00</t>
  </si>
  <si>
    <t xml:space="preserve">-- Transdutores à base de semicondutores </t>
  </si>
  <si>
    <t xml:space="preserve">8541.59.00</t>
  </si>
  <si>
    <t xml:space="preserve">8541.60.10</t>
  </si>
  <si>
    <t xml:space="preserve">De quartzo, de frequência igual ou superior a 1 MHz, mas não superior a 100 MHz </t>
  </si>
  <si>
    <t xml:space="preserve">8541.60.90</t>
  </si>
  <si>
    <t xml:space="preserve">8541.90.10</t>
  </si>
  <si>
    <t xml:space="preserve">Suportes-conectores apresentados em tiras (lead frames) </t>
  </si>
  <si>
    <t xml:space="preserve">8541.90.20</t>
  </si>
  <si>
    <t xml:space="preserve">Coberturas para encapsulamento (cápsulas) </t>
  </si>
  <si>
    <t xml:space="preserve">8541.90.90</t>
  </si>
  <si>
    <t xml:space="preserve">8542.31.10</t>
  </si>
  <si>
    <t xml:space="preserve">8542.31.20</t>
  </si>
  <si>
    <t xml:space="preserve">8542.32.10</t>
  </si>
  <si>
    <t xml:space="preserve">Não montadas </t>
  </si>
  <si>
    <t xml:space="preserve">8542.32.21</t>
  </si>
  <si>
    <t xml:space="preserve">Dos tipos RAM estáticas (SRAM) com tempo de acesso inferior ou igual a 25 ns, EPROM,
EEPROM, PROM, ROM e FLASH </t>
  </si>
  <si>
    <t xml:space="preserve">8542.32.29</t>
  </si>
  <si>
    <t xml:space="preserve">8542.32.91</t>
  </si>
  <si>
    <t xml:space="preserve">8542.32.99</t>
  </si>
  <si>
    <t xml:space="preserve">8542.33.11</t>
  </si>
  <si>
    <t xml:space="preserve">De espessura de camada inferior ou igual a 1 micrômetro (mícron) com frequência de
operação igual ou superior a 800 MHz </t>
  </si>
  <si>
    <t xml:space="preserve">8542.33.19</t>
  </si>
  <si>
    <t xml:space="preserve">8542.33.20</t>
  </si>
  <si>
    <t xml:space="preserve">Outros, não montados </t>
  </si>
  <si>
    <t xml:space="preserve">8542.33.90</t>
  </si>
  <si>
    <t xml:space="preserve">8542.39.11</t>
  </si>
  <si>
    <t xml:space="preserve">8542.39.19</t>
  </si>
  <si>
    <t xml:space="preserve">8542.39.20</t>
  </si>
  <si>
    <t xml:space="preserve">8542.39.31</t>
  </si>
  <si>
    <t xml:space="preserve">Circuitos do tipo chipset </t>
  </si>
  <si>
    <t xml:space="preserve">8542.39.39</t>
  </si>
  <si>
    <t xml:space="preserve">8542.39.91</t>
  </si>
  <si>
    <t xml:space="preserve">8542.39.99</t>
  </si>
  <si>
    <t xml:space="preserve">8542.90.00</t>
  </si>
  <si>
    <t xml:space="preserve">- Partes </t>
  </si>
  <si>
    <t xml:space="preserve">8543.40.00</t>
  </si>
  <si>
    <t xml:space="preserve">- Cigarros eletrônicos e dispositivos de vaporização elétricos de uso pessoal semelhantes </t>
  </si>
  <si>
    <t xml:space="preserve">8543.70.11</t>
  </si>
  <si>
    <t xml:space="preserve">Para transmissão de sinais de micro-ondas de alta potência (HPA), a válvula TWT do tipo
Phase Combiner, com potência de saída superior a 2,7 kW </t>
  </si>
  <si>
    <t xml:space="preserve">8543.70.12</t>
  </si>
  <si>
    <t xml:space="preserve">Para recepção de sinais de micro-ondas de baixo ruído (LNA) na banda de 3.600 a
4.200 MHz, com temperatura menor ou igual a 55 Kelvin, para telecomunicações via
satélite </t>
  </si>
  <si>
    <t xml:space="preserve">8543.70.13</t>
  </si>
  <si>
    <t xml:space="preserve">Para distribuição de sinais de televisão </t>
  </si>
  <si>
    <t xml:space="preserve">8543.70.14</t>
  </si>
  <si>
    <t xml:space="preserve">Outros para recepção de sinais de micro-ondas </t>
  </si>
  <si>
    <t xml:space="preserve">8543.70.15</t>
  </si>
  <si>
    <t xml:space="preserve">Outros para transmissão de sinais de micro-ondas </t>
  </si>
  <si>
    <t xml:space="preserve">8543.70.19</t>
  </si>
  <si>
    <t xml:space="preserve">8543.70.31</t>
  </si>
  <si>
    <t xml:space="preserve">Geradores de efeitos especiais com manipulação em 2 ou 3 dimensões, mesmo
combinados com dispositivo de comutação, de mais de 10 entradas de áudio ou de vídeo </t>
  </si>
  <si>
    <t xml:space="preserve">8543.70.32</t>
  </si>
  <si>
    <t xml:space="preserve">Geradores de caracteres, digitais </t>
  </si>
  <si>
    <t xml:space="preserve">8543.70.33</t>
  </si>
  <si>
    <t xml:space="preserve">Sincronizadores de quadro armazenadores ou corretores de base de tempo </t>
  </si>
  <si>
    <t xml:space="preserve">8543.70.34</t>
  </si>
  <si>
    <t xml:space="preserve">Controladores de edição </t>
  </si>
  <si>
    <t xml:space="preserve">8543.70.35</t>
  </si>
  <si>
    <t xml:space="preserve">Misturador digital, em tempo real, com oito ou mais entradas </t>
  </si>
  <si>
    <t xml:space="preserve">8543.70.36</t>
  </si>
  <si>
    <t xml:space="preserve">Roteador-comutador (routing switcher) de mais de 20 entradas e mais de 16 saídas, de
áudio ou de vídeo </t>
  </si>
  <si>
    <t xml:space="preserve">8543.70.39</t>
  </si>
  <si>
    <t xml:space="preserve">8543.70.40</t>
  </si>
  <si>
    <t xml:space="preserve">Transcodificadores ou conversores de padrões de televisão </t>
  </si>
  <si>
    <t xml:space="preserve">8543.70.50</t>
  </si>
  <si>
    <t xml:space="preserve">Simulador de antenas para transmissores com potência igual ou superior a 25 kW (carga
fantasma) </t>
  </si>
  <si>
    <t xml:space="preserve">8543.70.91</t>
  </si>
  <si>
    <t xml:space="preserve">Terminais de texto que operem com código de transmissão Baudot, providos de teclado
alfanumérico e visor, para acoplamento exclusivamente acústico a telefone </t>
  </si>
  <si>
    <t xml:space="preserve">Eletrificadores de cercas </t>
  </si>
  <si>
    <t xml:space="preserve">8544.70.10</t>
  </si>
  <si>
    <t xml:space="preserve">Com revestimento externo de material dielétrico </t>
  </si>
  <si>
    <t xml:space="preserve">8544.70.20</t>
  </si>
  <si>
    <t xml:space="preserve">Com revestimento externo de aço, próprios para instalação submarina (cabo submarino) </t>
  </si>
  <si>
    <t xml:space="preserve">8544.70.30</t>
  </si>
  <si>
    <t xml:space="preserve">Com revestimento externo de alumínio </t>
  </si>
  <si>
    <t xml:space="preserve">8544.70.90</t>
  </si>
  <si>
    <t xml:space="preserve">9001.10.11</t>
  </si>
  <si>
    <t xml:space="preserve">De diâmetro de núcleo inferior a 11 micrômetros (mícrons) </t>
  </si>
  <si>
    <t xml:space="preserve">9001.10.19</t>
  </si>
  <si>
    <t xml:space="preserve">9001.10.20</t>
  </si>
  <si>
    <t xml:space="preserve">Feixes e cabos de fibras ópticas </t>
  </si>
  <si>
    <t xml:space="preserve">9002.11.11</t>
  </si>
  <si>
    <t xml:space="preserve">Para câmeras fotográficas </t>
  </si>
  <si>
    <t xml:space="preserve">9026.10.11</t>
  </si>
  <si>
    <t xml:space="preserve">Medidores-transmissores eletrônicos, que funcionem pelo princípio de indução
eletromagnética </t>
  </si>
  <si>
    <t xml:space="preserve">9028.30.11</t>
  </si>
  <si>
    <t xml:space="preserve">Digitais </t>
  </si>
  <si>
    <t xml:space="preserve">9028.30.21</t>
  </si>
  <si>
    <t xml:space="preserve">9028.30.31</t>
  </si>
  <si>
    <t xml:space="preserve">9030.20.10</t>
  </si>
  <si>
    <t xml:space="preserve">Osciloscópios digitais </t>
  </si>
  <si>
    <t xml:space="preserve">9030.20.21</t>
  </si>
  <si>
    <t xml:space="preserve">De frequência igual ou superior a 60 MHz </t>
  </si>
  <si>
    <t xml:space="preserve">9030.20.22</t>
  </si>
  <si>
    <t xml:space="preserve">Vetorscópios </t>
  </si>
  <si>
    <t xml:space="preserve">9030.20.29</t>
  </si>
  <si>
    <t xml:space="preserve">9030.33.11</t>
  </si>
  <si>
    <t xml:space="preserve">9030.33.19</t>
  </si>
  <si>
    <t xml:space="preserve">9030.39.10</t>
  </si>
  <si>
    <t xml:space="preserve">De teste de continuidade em circuitos impressos </t>
  </si>
  <si>
    <t xml:space="preserve">9030.40.10</t>
  </si>
  <si>
    <t xml:space="preserve">Analisadores de protocolo </t>
  </si>
  <si>
    <t xml:space="preserve">9030.40.20</t>
  </si>
  <si>
    <t xml:space="preserve">Analisadores de nível seletivo </t>
  </si>
  <si>
    <t xml:space="preserve">9030.40.30</t>
  </si>
  <si>
    <t xml:space="preserve">Analisadores digitais de transmissão </t>
  </si>
  <si>
    <t xml:space="preserve">9030.40.90</t>
  </si>
  <si>
    <t xml:space="preserve">9030.82.10</t>
  </si>
  <si>
    <t xml:space="preserve">De testes de circuitos integrados </t>
  </si>
  <si>
    <t xml:space="preserve">9030.82.90</t>
  </si>
  <si>
    <t xml:space="preserve">9030.84.10</t>
  </si>
  <si>
    <t xml:space="preserve">De teste automático de circuito impresso montado (ATE) </t>
  </si>
  <si>
    <t xml:space="preserve">9030.84.20</t>
  </si>
  <si>
    <t xml:space="preserve">De medidas de parâmetros característicos de sinais de televisão ou de vídeo </t>
  </si>
  <si>
    <t xml:space="preserve">9030.89.10</t>
  </si>
  <si>
    <t xml:space="preserve">Analisadores lógicos de circuitos digitais </t>
  </si>
  <si>
    <t xml:space="preserve">9030.89.20</t>
  </si>
  <si>
    <t xml:space="preserve">Analisadores de espectro de frequência </t>
  </si>
  <si>
    <t xml:space="preserve">9030.89.30</t>
  </si>
  <si>
    <t xml:space="preserve">Frequencímetros </t>
  </si>
  <si>
    <t xml:space="preserve">9030.89.40</t>
  </si>
  <si>
    <t xml:space="preserve">Fasímetros </t>
  </si>
  <si>
    <t xml:space="preserve">9030.89.90</t>
  </si>
  <si>
    <t xml:space="preserve">9030.90.90</t>
  </si>
  <si>
    <t xml:space="preserve">Aparelhos digitais, de uso em veículos automóveis, para medida e indicação de múltiplas
grandezas tais como: velocidade média, consumos instantâneo e médio e autonomia
(computador de bordo) </t>
  </si>
  <si>
    <t xml:space="preserve">Eletrônicos </t>
  </si>
  <si>
    <t xml:space="preserve">9032.89.21</t>
  </si>
  <si>
    <t xml:space="preserve">De sistemas antibloqueantes de freio (travão) (ABS) </t>
  </si>
  <si>
    <t xml:space="preserve">9032.89.22</t>
  </si>
  <si>
    <t xml:space="preserve">De sistemas de suspensão </t>
  </si>
  <si>
    <t xml:space="preserve">9032.89.23</t>
  </si>
  <si>
    <t xml:space="preserve">De sistemas de transmissão </t>
  </si>
  <si>
    <t xml:space="preserve">9032.89.24</t>
  </si>
  <si>
    <t xml:space="preserve">De sistemas de ignição </t>
  </si>
  <si>
    <t xml:space="preserve">9032.89.25</t>
  </si>
  <si>
    <t xml:space="preserve">De sistemas de injeção </t>
  </si>
  <si>
    <t xml:space="preserve">9032.89.29</t>
  </si>
  <si>
    <t xml:space="preserve">9032.89.30</t>
  </si>
  <si>
    <t xml:space="preserve">Equipamentos digitais para controle de veículos ferroviários </t>
  </si>
  <si>
    <t xml:space="preserve">9032.89.81</t>
  </si>
  <si>
    <t xml:space="preserve">De pressão </t>
  </si>
  <si>
    <t xml:space="preserve">9032.89.82</t>
  </si>
  <si>
    <t xml:space="preserve">De temperatura </t>
  </si>
  <si>
    <t xml:space="preserve">9032.89.83</t>
  </si>
  <si>
    <t xml:space="preserve">De umidade </t>
  </si>
  <si>
    <t xml:space="preserve">9032.89.89</t>
  </si>
  <si>
    <t xml:space="preserve">9032.90.10</t>
  </si>
  <si>
    <t xml:space="preserve">9032.90.99</t>
  </si>
  <si>
    <t xml:space="preserve">LISTA DE TODOS OS NCM COM MVA DE ST DA PORTARIA 195/2019</t>
  </si>
  <si>
    <t xml:space="preserve">LISTA ST PORTARIA 195/2019 ART 2B</t>
  </si>
  <si>
    <t xml:space="preserve">LISTA CONVENIO 52/91 E ANEXOS</t>
  </si>
  <si>
    <t xml:space="preserve">LISTA BIT</t>
  </si>
  <si>
    <t xml:space="preserve">Beneficios</t>
  </si>
  <si>
    <t xml:space="preserve">Tipo do Produto</t>
  </si>
  <si>
    <t xml:space="preserve">AUTO PEÇAS</t>
  </si>
  <si>
    <t xml:space="preserve">MVA CONV</t>
  </si>
  <si>
    <t xml:space="preserve">SEGMENTO</t>
  </si>
  <si>
    <t xml:space="preserve">NCM ANEXO I</t>
  </si>
  <si>
    <t xml:space="preserve">NCM ANEXO II</t>
  </si>
  <si>
    <t xml:space="preserve">NCM BIT</t>
  </si>
  <si>
    <t xml:space="preserve">BEBIDAS ALCOÓLICAS, EXCETO CERVEJA E CHOPE</t>
  </si>
  <si>
    <t xml:space="preserve">0101.21.00</t>
  </si>
  <si>
    <t xml:space="preserve">Não Encontrado</t>
  </si>
  <si>
    <t xml:space="preserve">Anexo I</t>
  </si>
  <si>
    <t xml:space="preserve">cervejas, chopes, refrigerantes, águas e outras bebidas</t>
  </si>
  <si>
    <t xml:space="preserve">0101.29.00</t>
  </si>
  <si>
    <t xml:space="preserve">Anexo II</t>
  </si>
  <si>
    <t xml:space="preserve">cimento</t>
  </si>
  <si>
    <t xml:space="preserve">0101.30.00</t>
  </si>
  <si>
    <t xml:space="preserve">7310.10.90</t>
  </si>
  <si>
    <t xml:space="preserve">ferramentas</t>
  </si>
  <si>
    <t xml:space="preserve">0101.90.00</t>
  </si>
  <si>
    <t xml:space="preserve">7310.29.10</t>
  </si>
  <si>
    <t xml:space="preserve">ESTADO</t>
  </si>
  <si>
    <t xml:space="preserve">ALIQUOTA</t>
  </si>
  <si>
    <t xml:space="preserve">0102.21.10</t>
  </si>
  <si>
    <t xml:space="preserve">MG</t>
  </si>
  <si>
    <t xml:space="preserve">lâmpadas, reatores e "starter"</t>
  </si>
  <si>
    <t xml:space="preserve">0102.21.90</t>
  </si>
  <si>
    <t xml:space="preserve">PR</t>
  </si>
  <si>
    <t xml:space="preserve">0102.29.11</t>
  </si>
  <si>
    <t xml:space="preserve">RS</t>
  </si>
  <si>
    <t xml:space="preserve">0102.29.19</t>
  </si>
  <si>
    <t xml:space="preserve">4011.20.10</t>
  </si>
  <si>
    <t xml:space="preserve">RJ</t>
  </si>
  <si>
    <t xml:space="preserve">materiais de construção e congêneres</t>
  </si>
  <si>
    <t xml:space="preserve">0102.29.90</t>
  </si>
  <si>
    <t xml:space="preserve">4011.20.90</t>
  </si>
  <si>
    <t xml:space="preserve">SC</t>
  </si>
  <si>
    <t xml:space="preserve">materiais de limpeza</t>
  </si>
  <si>
    <t xml:space="preserve">0102.31.10</t>
  </si>
  <si>
    <t xml:space="preserve">4011.30.00</t>
  </si>
  <si>
    <t xml:space="preserve">SP</t>
  </si>
  <si>
    <t xml:space="preserve">materiais elétricos</t>
  </si>
  <si>
    <t xml:space="preserve">0102.31.90</t>
  </si>
  <si>
    <t xml:space="preserve">AC</t>
  </si>
  <si>
    <t xml:space="preserve">medicamentos de uso humano e outros produtos farmacêuticos para uso humano ou veterinário</t>
  </si>
  <si>
    <t xml:space="preserve">0102.39.11</t>
  </si>
  <si>
    <t xml:space="preserve">AL</t>
  </si>
  <si>
    <t xml:space="preserve">papéis, plásticos, produtos cerâmicos e vidros</t>
  </si>
  <si>
    <t xml:space="preserve">0102.39.19</t>
  </si>
  <si>
    <t xml:space="preserve">4011.70.10</t>
  </si>
  <si>
    <t xml:space="preserve">AM</t>
  </si>
  <si>
    <t xml:space="preserve">pneumáticos, câmaras de ar e protetores de borracha</t>
  </si>
  <si>
    <t xml:space="preserve">0102.39.90</t>
  </si>
  <si>
    <t xml:space="preserve">4011.70.90</t>
  </si>
  <si>
    <t xml:space="preserve">AP</t>
  </si>
  <si>
    <t xml:space="preserve">produtos alimentícios</t>
  </si>
  <si>
    <t xml:space="preserve">0102.90.00</t>
  </si>
  <si>
    <t xml:space="preserve">4011.80.10</t>
  </si>
  <si>
    <t xml:space="preserve">BA</t>
  </si>
  <si>
    <t xml:space="preserve">produtos de papelaria</t>
  </si>
  <si>
    <t xml:space="preserve">0103.10.00</t>
  </si>
  <si>
    <t xml:space="preserve">4011.80.20</t>
  </si>
  <si>
    <t xml:space="preserve">CE</t>
  </si>
  <si>
    <t xml:space="preserve">produtos de perfumaria e de higiene pessoal e cosméticos</t>
  </si>
  <si>
    <t xml:space="preserve">0103.91.00</t>
  </si>
  <si>
    <t xml:space="preserve">4011.80.90</t>
  </si>
  <si>
    <t xml:space="preserve">DF</t>
  </si>
  <si>
    <t xml:space="preserve">produtos eletrônicos, eletroeletrônicos e eletrodomésticos</t>
  </si>
  <si>
    <t xml:space="preserve">0103.92.00</t>
  </si>
  <si>
    <t xml:space="preserve">4011.90.10</t>
  </si>
  <si>
    <t xml:space="preserve">ES</t>
  </si>
  <si>
    <t xml:space="preserve">rações para animais domésticos</t>
  </si>
  <si>
    <t xml:space="preserve">0104.10.11</t>
  </si>
  <si>
    <t xml:space="preserve">4011.90.90</t>
  </si>
  <si>
    <t xml:space="preserve">GO</t>
  </si>
  <si>
    <t xml:space="preserve">sorvetes e preparados para fabricação de sorvetes em máquinas</t>
  </si>
  <si>
    <t xml:space="preserve">0104.10.19</t>
  </si>
  <si>
    <t xml:space="preserve">4013.10.10</t>
  </si>
  <si>
    <t xml:space="preserve">MA</t>
  </si>
  <si>
    <t xml:space="preserve">tintas e vernizes</t>
  </si>
  <si>
    <t xml:space="preserve">0104.10.90</t>
  </si>
  <si>
    <t xml:space="preserve">4013.10.90</t>
  </si>
  <si>
    <t xml:space="preserve">MS</t>
  </si>
  <si>
    <t xml:space="preserve">cigarros e outros produtos derivados do fumo</t>
  </si>
  <si>
    <t xml:space="preserve">0104.20.10</t>
  </si>
  <si>
    <t xml:space="preserve">PA</t>
  </si>
  <si>
    <t xml:space="preserve">0104.20.90</t>
  </si>
  <si>
    <t xml:space="preserve">4013.90.00</t>
  </si>
  <si>
    <t xml:space="preserve">PB</t>
  </si>
  <si>
    <t xml:space="preserve">0105.11.10</t>
  </si>
  <si>
    <t xml:space="preserve">PE</t>
  </si>
  <si>
    <t xml:space="preserve">0105.11.90</t>
  </si>
  <si>
    <t xml:space="preserve">PI</t>
  </si>
  <si>
    <t xml:space="preserve">0105.12.00</t>
  </si>
  <si>
    <t xml:space="preserve">RN</t>
  </si>
  <si>
    <t xml:space="preserve">0105.13.00</t>
  </si>
  <si>
    <t xml:space="preserve">RO</t>
  </si>
  <si>
    <t xml:space="preserve">0105.14.00</t>
  </si>
  <si>
    <t xml:space="preserve">RR</t>
  </si>
  <si>
    <t xml:space="preserve">0105.15.00</t>
  </si>
  <si>
    <t xml:space="preserve">SE</t>
  </si>
  <si>
    <t xml:space="preserve">0105.94.00</t>
  </si>
  <si>
    <t xml:space="preserve">TO</t>
  </si>
  <si>
    <t xml:space="preserve">0105.99.00</t>
  </si>
  <si>
    <t xml:space="preserve">MT</t>
  </si>
  <si>
    <t xml:space="preserve">0106.11.00</t>
  </si>
  <si>
    <t xml:space="preserve">0106.12.00</t>
  </si>
  <si>
    <t xml:space="preserve">Dev Terceiro</t>
  </si>
  <si>
    <t xml:space="preserve">0106.13.00</t>
  </si>
  <si>
    <t xml:space="preserve">LISTA DIFAL CONVENIO 52/91 ANEXO I</t>
  </si>
  <si>
    <t xml:space="preserve">0106.14.00</t>
  </si>
  <si>
    <t xml:space="preserve">0106.19.00</t>
  </si>
  <si>
    <t xml:space="preserve">0106.20.00</t>
  </si>
  <si>
    <t xml:space="preserve">0106.31.00</t>
  </si>
  <si>
    <t xml:space="preserve">0106.32.00</t>
  </si>
  <si>
    <t xml:space="preserve">0106.33.10</t>
  </si>
  <si>
    <t xml:space="preserve">0106.33.90</t>
  </si>
  <si>
    <t xml:space="preserve">8432.31.10</t>
  </si>
  <si>
    <t xml:space="preserve">0106.39.00</t>
  </si>
  <si>
    <t xml:space="preserve">8432.39.10</t>
  </si>
  <si>
    <t xml:space="preserve">0106.41.00</t>
  </si>
  <si>
    <t xml:space="preserve">0106.49.00</t>
  </si>
  <si>
    <t xml:space="preserve">8432.41.00</t>
  </si>
  <si>
    <t xml:space="preserve">0106.90.00</t>
  </si>
  <si>
    <t xml:space="preserve">8432.42.00</t>
  </si>
  <si>
    <t xml:space="preserve">0201.10.00</t>
  </si>
  <si>
    <t xml:space="preserve">0201.20.10</t>
  </si>
  <si>
    <t xml:space="preserve">0201.20.20</t>
  </si>
  <si>
    <t xml:space="preserve">0201.20.90</t>
  </si>
  <si>
    <t xml:space="preserve">0201.30.00</t>
  </si>
  <si>
    <t xml:space="preserve">0202.10.00</t>
  </si>
  <si>
    <t xml:space="preserve">0202.20.10</t>
  </si>
  <si>
    <t xml:space="preserve">0202.20.20</t>
  </si>
  <si>
    <t xml:space="preserve">0202.20.90</t>
  </si>
  <si>
    <t xml:space="preserve">0202.30.00</t>
  </si>
  <si>
    <t xml:space="preserve">0203.11.00</t>
  </si>
  <si>
    <t xml:space="preserve">0203.12.00</t>
  </si>
  <si>
    <t xml:space="preserve">0203.19.00</t>
  </si>
  <si>
    <t xml:space="preserve">0203.21.00</t>
  </si>
  <si>
    <t xml:space="preserve">0203.22.00</t>
  </si>
  <si>
    <t xml:space="preserve">0203.29.00</t>
  </si>
  <si>
    <t xml:space="preserve">0204.10.00</t>
  </si>
  <si>
    <t xml:space="preserve">0204.21.00</t>
  </si>
  <si>
    <t xml:space="preserve">0204.22.00</t>
  </si>
  <si>
    <t xml:space="preserve">LISTA DIFAL CONVENIO 52/91 ANEXO II</t>
  </si>
  <si>
    <t xml:space="preserve">0204.23.00</t>
  </si>
  <si>
    <t xml:space="preserve">0204.30.00</t>
  </si>
  <si>
    <t xml:space="preserve">0204.41.00</t>
  </si>
  <si>
    <t xml:space="preserve">0204.42.00</t>
  </si>
  <si>
    <t xml:space="preserve">0204.43.00</t>
  </si>
  <si>
    <t xml:space="preserve">0204.50.00</t>
  </si>
  <si>
    <t xml:space="preserve">0205.00.00</t>
  </si>
  <si>
    <t xml:space="preserve">0206.10.00</t>
  </si>
  <si>
    <t xml:space="preserve">0206.21.00</t>
  </si>
  <si>
    <t xml:space="preserve">0206.22.00</t>
  </si>
  <si>
    <t xml:space="preserve">0206.29.10</t>
  </si>
  <si>
    <t xml:space="preserve">0206.29.90</t>
  </si>
  <si>
    <t xml:space="preserve">0206.30.00</t>
  </si>
  <si>
    <t xml:space="preserve">0206.41.00</t>
  </si>
  <si>
    <t xml:space="preserve">0206.49.00</t>
  </si>
  <si>
    <t xml:space="preserve">0206.80.00</t>
  </si>
  <si>
    <t xml:space="preserve">0206.90.00</t>
  </si>
  <si>
    <t xml:space="preserve">0207.11.00</t>
  </si>
  <si>
    <t xml:space="preserve">0207.12.00</t>
  </si>
  <si>
    <t xml:space="preserve">0207.12.10</t>
  </si>
  <si>
    <t xml:space="preserve">0207.12.20</t>
  </si>
  <si>
    <t xml:space="preserve">0207.13.00</t>
  </si>
  <si>
    <t xml:space="preserve">0207.14.00</t>
  </si>
  <si>
    <t xml:space="preserve">0207.24.00</t>
  </si>
  <si>
    <t xml:space="preserve">0207.25.00</t>
  </si>
  <si>
    <t xml:space="preserve">0207.26.00</t>
  </si>
  <si>
    <t xml:space="preserve">0207.27.00</t>
  </si>
  <si>
    <t xml:space="preserve">8423.89.00</t>
  </si>
  <si>
    <t xml:space="preserve">0207.41.00</t>
  </si>
  <si>
    <t xml:space="preserve">0207.42.00</t>
  </si>
  <si>
    <t xml:space="preserve">0207.43.00</t>
  </si>
  <si>
    <t xml:space="preserve">0207.44.00</t>
  </si>
  <si>
    <t xml:space="preserve">Simples Nacional</t>
  </si>
  <si>
    <t xml:space="preserve">0207.45.00</t>
  </si>
  <si>
    <t xml:space="preserve">0207.51.00</t>
  </si>
  <si>
    <t xml:space="preserve">0207.52.00</t>
  </si>
  <si>
    <t xml:space="preserve">0207.53.00</t>
  </si>
  <si>
    <t xml:space="preserve">0207.54.00</t>
  </si>
  <si>
    <t xml:space="preserve">0207.55.00</t>
  </si>
  <si>
    <t xml:space="preserve">0207.60.00</t>
  </si>
  <si>
    <t xml:space="preserve">0208.10.00</t>
  </si>
  <si>
    <t xml:space="preserve">0208.30.00</t>
  </si>
  <si>
    <t xml:space="preserve">0208.40.00</t>
  </si>
  <si>
    <t xml:space="preserve">0208.50.00</t>
  </si>
  <si>
    <t xml:space="preserve">0208.60.00</t>
  </si>
  <si>
    <t xml:space="preserve">0208.90.00</t>
  </si>
  <si>
    <t xml:space="preserve">INTERESTADUAL</t>
  </si>
  <si>
    <t xml:space="preserve">INTERNO</t>
  </si>
  <si>
    <t xml:space="preserve">0209.10.11</t>
  </si>
  <si>
    <t xml:space="preserve">0209.10.19</t>
  </si>
  <si>
    <t xml:space="preserve">0209.10.21</t>
  </si>
  <si>
    <t xml:space="preserve">0209.10.29</t>
  </si>
  <si>
    <t xml:space="preserve">0209.90.00</t>
  </si>
  <si>
    <t xml:space="preserve">0210.11.00</t>
  </si>
  <si>
    <t xml:space="preserve">0210.12.00</t>
  </si>
  <si>
    <t xml:space="preserve">0210.19.00</t>
  </si>
  <si>
    <t xml:space="preserve">0210.20.00</t>
  </si>
  <si>
    <t xml:space="preserve">0210.91.00</t>
  </si>
  <si>
    <t xml:space="preserve">0210.92.00</t>
  </si>
  <si>
    <t xml:space="preserve">0210.93.00</t>
  </si>
  <si>
    <t xml:space="preserve">0210.99.11</t>
  </si>
  <si>
    <t xml:space="preserve">0210.99.19</t>
  </si>
  <si>
    <t xml:space="preserve">0210.99.20</t>
  </si>
  <si>
    <t xml:space="preserve">0210.99.30</t>
  </si>
  <si>
    <t xml:space="preserve">0210.99.40</t>
  </si>
  <si>
    <t xml:space="preserve">0210.99.90</t>
  </si>
  <si>
    <t xml:space="preserve">0301.11.10</t>
  </si>
  <si>
    <t xml:space="preserve">0301.11.90</t>
  </si>
  <si>
    <t xml:space="preserve">0301.19.00</t>
  </si>
  <si>
    <t xml:space="preserve">0301.91.10</t>
  </si>
  <si>
    <t xml:space="preserve">0301.91.90</t>
  </si>
  <si>
    <t xml:space="preserve">0301.92.10</t>
  </si>
  <si>
    <t xml:space="preserve">0301.92.90</t>
  </si>
  <si>
    <t xml:space="preserve">0301.93.10</t>
  </si>
  <si>
    <t xml:space="preserve">0301.93.90</t>
  </si>
  <si>
    <t xml:space="preserve">8438.80.20</t>
  </si>
  <si>
    <t xml:space="preserve">0301.94.10</t>
  </si>
  <si>
    <t xml:space="preserve">8438.80.90</t>
  </si>
  <si>
    <t xml:space="preserve">0301.94.90</t>
  </si>
  <si>
    <t xml:space="preserve">0301.95.10</t>
  </si>
  <si>
    <t xml:space="preserve">0301.95.90</t>
  </si>
  <si>
    <t xml:space="preserve">0301.99.11</t>
  </si>
  <si>
    <t xml:space="preserve">0301.99.12</t>
  </si>
  <si>
    <t xml:space="preserve">0301.99.19</t>
  </si>
  <si>
    <t xml:space="preserve">0301.99.91</t>
  </si>
  <si>
    <t xml:space="preserve">0301.99.92</t>
  </si>
  <si>
    <t xml:space="preserve">0301.99.99</t>
  </si>
  <si>
    <t xml:space="preserve">0302.11.00</t>
  </si>
  <si>
    <t xml:space="preserve">8440.10.11</t>
  </si>
  <si>
    <t xml:space="preserve">0302.13.00</t>
  </si>
  <si>
    <t xml:space="preserve">8440.10.19</t>
  </si>
  <si>
    <t xml:space="preserve">0302.14.00</t>
  </si>
  <si>
    <t xml:space="preserve">0302.19.00</t>
  </si>
  <si>
    <t xml:space="preserve">0302.21.00</t>
  </si>
  <si>
    <t xml:space="preserve">0302.22.00</t>
  </si>
  <si>
    <t xml:space="preserve">0302.23.00</t>
  </si>
  <si>
    <t xml:space="preserve">0302.24.00</t>
  </si>
  <si>
    <t xml:space="preserve">0302.29.00</t>
  </si>
  <si>
    <t xml:space="preserve">0302.31.00</t>
  </si>
  <si>
    <t xml:space="preserve">0302.32.00</t>
  </si>
  <si>
    <t xml:space="preserve">0302.33.00</t>
  </si>
  <si>
    <t xml:space="preserve">0302.34.00</t>
  </si>
  <si>
    <t xml:space="preserve">0302.35.00</t>
  </si>
  <si>
    <t xml:space="preserve">0302.36.00</t>
  </si>
  <si>
    <t xml:space="preserve">0302.39.00</t>
  </si>
  <si>
    <t xml:space="preserve">0302.41.00</t>
  </si>
  <si>
    <t xml:space="preserve">0302.42.10</t>
  </si>
  <si>
    <t xml:space="preserve">0302.42.90</t>
  </si>
  <si>
    <t xml:space="preserve">0302.43.00</t>
  </si>
  <si>
    <t xml:space="preserve">0302.44.00</t>
  </si>
  <si>
    <t xml:space="preserve">0302.45.00</t>
  </si>
  <si>
    <t xml:space="preserve">0302.46.00</t>
  </si>
  <si>
    <t xml:space="preserve">0302.47.00</t>
  </si>
  <si>
    <t xml:space="preserve">0302.49.10</t>
  </si>
  <si>
    <t xml:space="preserve">0302.49.90</t>
  </si>
  <si>
    <t xml:space="preserve">0302.51.00</t>
  </si>
  <si>
    <t xml:space="preserve">0302.52.00</t>
  </si>
  <si>
    <t xml:space="preserve">0302.53.00</t>
  </si>
  <si>
    <t xml:space="preserve">0302.54.00</t>
  </si>
  <si>
    <t xml:space="preserve">0302.55.00</t>
  </si>
  <si>
    <t xml:space="preserve">0302.56.00</t>
  </si>
  <si>
    <t xml:space="preserve">0302.59.00</t>
  </si>
  <si>
    <t xml:space="preserve">0302.71.00</t>
  </si>
  <si>
    <t xml:space="preserve">0302.72.10</t>
  </si>
  <si>
    <t xml:space="preserve">0302.72.90</t>
  </si>
  <si>
    <t xml:space="preserve">0302.73.00</t>
  </si>
  <si>
    <t xml:space="preserve">0302.74.00</t>
  </si>
  <si>
    <t xml:space="preserve">0302.79.00</t>
  </si>
  <si>
    <t xml:space="preserve">0302.81.00</t>
  </si>
  <si>
    <t xml:space="preserve">0302.82.00</t>
  </si>
  <si>
    <t xml:space="preserve">0302.83.10</t>
  </si>
  <si>
    <t xml:space="preserve">0302.83.20</t>
  </si>
  <si>
    <t xml:space="preserve">0302.84.00</t>
  </si>
  <si>
    <t xml:space="preserve">0302.85.00</t>
  </si>
  <si>
    <t xml:space="preserve">0302.89.10</t>
  </si>
  <si>
    <t xml:space="preserve">0302.89.21</t>
  </si>
  <si>
    <t xml:space="preserve">0302.89.22</t>
  </si>
  <si>
    <t xml:space="preserve">0302.89.23</t>
  </si>
  <si>
    <t xml:space="preserve">0302.89.24</t>
  </si>
  <si>
    <t xml:space="preserve">0302.89.31</t>
  </si>
  <si>
    <t xml:space="preserve">0302.89.32</t>
  </si>
  <si>
    <t xml:space="preserve">0302.89.33</t>
  </si>
  <si>
    <t xml:space="preserve">0302.89.34</t>
  </si>
  <si>
    <t xml:space="preserve">0302.89.35</t>
  </si>
  <si>
    <t xml:space="preserve">0302.89.36</t>
  </si>
  <si>
    <t xml:space="preserve">0302.89.37</t>
  </si>
  <si>
    <t xml:space="preserve">0302.89.38</t>
  </si>
  <si>
    <t xml:space="preserve">0302.89.41</t>
  </si>
  <si>
    <t xml:space="preserve">0302.89.42</t>
  </si>
  <si>
    <t xml:space="preserve">0302.89.43</t>
  </si>
  <si>
    <t xml:space="preserve">0302.89.44</t>
  </si>
  <si>
    <t xml:space="preserve">0302.89.45</t>
  </si>
  <si>
    <t xml:space="preserve">0302.89.90</t>
  </si>
  <si>
    <t xml:space="preserve">0302.91.00</t>
  </si>
  <si>
    <t xml:space="preserve">0302.91.10</t>
  </si>
  <si>
    <t xml:space="preserve">0302.91.90</t>
  </si>
  <si>
    <t xml:space="preserve">0302.92.00</t>
  </si>
  <si>
    <t xml:space="preserve">0302.99.00</t>
  </si>
  <si>
    <t xml:space="preserve">0303.11.00</t>
  </si>
  <si>
    <t xml:space="preserve">0303.12.00</t>
  </si>
  <si>
    <t xml:space="preserve">0303.13.00</t>
  </si>
  <si>
    <t xml:space="preserve">0303.14.00</t>
  </si>
  <si>
    <t xml:space="preserve">0303.19.00</t>
  </si>
  <si>
    <t xml:space="preserve">0303.23.00</t>
  </si>
  <si>
    <t xml:space="preserve">0303.24.10</t>
  </si>
  <si>
    <t xml:space="preserve">0303.24.90</t>
  </si>
  <si>
    <t xml:space="preserve">0303.25.00</t>
  </si>
  <si>
    <t xml:space="preserve">0303.26.00</t>
  </si>
  <si>
    <t xml:space="preserve">0303.29.00</t>
  </si>
  <si>
    <t xml:space="preserve">0303.31.00</t>
  </si>
  <si>
    <t xml:space="preserve">0303.32.00</t>
  </si>
  <si>
    <t xml:space="preserve">0303.33.00</t>
  </si>
  <si>
    <t xml:space="preserve">0303.34.00</t>
  </si>
  <si>
    <t xml:space="preserve">0303.39.00</t>
  </si>
  <si>
    <t xml:space="preserve">0303.41.00</t>
  </si>
  <si>
    <t xml:space="preserve">0303.42.00</t>
  </si>
  <si>
    <t xml:space="preserve">0303.43.00</t>
  </si>
  <si>
    <t xml:space="preserve">0303.44.00</t>
  </si>
  <si>
    <t xml:space="preserve">0303.45.00</t>
  </si>
  <si>
    <t xml:space="preserve">0303.46.00</t>
  </si>
  <si>
    <t xml:space="preserve">0303.49.00</t>
  </si>
  <si>
    <t xml:space="preserve">0303.51.00</t>
  </si>
  <si>
    <t xml:space="preserve">0303.53.00</t>
  </si>
  <si>
    <t xml:space="preserve">0303.54.00</t>
  </si>
  <si>
    <t xml:space="preserve">0303.55.00</t>
  </si>
  <si>
    <t xml:space="preserve">0303.56.00</t>
  </si>
  <si>
    <t xml:space="preserve">0303.57.00</t>
  </si>
  <si>
    <t xml:space="preserve">0303.59.10</t>
  </si>
  <si>
    <t xml:space="preserve">0303.59.20</t>
  </si>
  <si>
    <t xml:space="preserve">0303.59.90</t>
  </si>
  <si>
    <t xml:space="preserve">0303.63.00</t>
  </si>
  <si>
    <t xml:space="preserve">0303.64.00</t>
  </si>
  <si>
    <t xml:space="preserve">0303.65.00</t>
  </si>
  <si>
    <t xml:space="preserve">0303.66.00</t>
  </si>
  <si>
    <t xml:space="preserve">0303.67.00</t>
  </si>
  <si>
    <t xml:space="preserve">0303.68.00</t>
  </si>
  <si>
    <t xml:space="preserve">0303.69.10</t>
  </si>
  <si>
    <t xml:space="preserve">0303.69.90</t>
  </si>
  <si>
    <t xml:space="preserve">0303.81.11</t>
  </si>
  <si>
    <t xml:space="preserve">0303.81.12</t>
  </si>
  <si>
    <t xml:space="preserve">0303.81.13</t>
  </si>
  <si>
    <t xml:space="preserve">0303.81.14</t>
  </si>
  <si>
    <t xml:space="preserve">0303.81.19</t>
  </si>
  <si>
    <t xml:space="preserve">0303.81.90</t>
  </si>
  <si>
    <t xml:space="preserve">0303.82.00</t>
  </si>
  <si>
    <t xml:space="preserve">0303.83.11</t>
  </si>
  <si>
    <t xml:space="preserve">0303.83.19</t>
  </si>
  <si>
    <t xml:space="preserve">0303.83.21</t>
  </si>
  <si>
    <t xml:space="preserve">0303.83.29</t>
  </si>
  <si>
    <t xml:space="preserve">0303.84.00</t>
  </si>
  <si>
    <t xml:space="preserve">0303.89.10</t>
  </si>
  <si>
    <t xml:space="preserve">0303.89.20</t>
  </si>
  <si>
    <t xml:space="preserve">0303.89.32</t>
  </si>
  <si>
    <t xml:space="preserve">0303.89.33</t>
  </si>
  <si>
    <t xml:space="preserve">0303.89.41</t>
  </si>
  <si>
    <t xml:space="preserve">0303.89.42</t>
  </si>
  <si>
    <t xml:space="preserve">0303.89.43</t>
  </si>
  <si>
    <t xml:space="preserve">0303.89.44</t>
  </si>
  <si>
    <t xml:space="preserve">0303.89.45</t>
  </si>
  <si>
    <t xml:space="preserve">0303.89.46</t>
  </si>
  <si>
    <t xml:space="preserve">0303.89.51</t>
  </si>
  <si>
    <t xml:space="preserve">0303.89.52</t>
  </si>
  <si>
    <t xml:space="preserve">0303.89.53</t>
  </si>
  <si>
    <t xml:space="preserve">0303.89.54</t>
  </si>
  <si>
    <t xml:space="preserve">0303.89.55</t>
  </si>
  <si>
    <t xml:space="preserve">0303.89.56</t>
  </si>
  <si>
    <t xml:space="preserve">0303.89.61</t>
  </si>
  <si>
    <t xml:space="preserve">0303.89.62</t>
  </si>
  <si>
    <t xml:space="preserve">0303.89.63</t>
  </si>
  <si>
    <t xml:space="preserve">0303.89.64</t>
  </si>
  <si>
    <t xml:space="preserve">0303.89.65</t>
  </si>
  <si>
    <t xml:space="preserve">0303.89.90</t>
  </si>
  <si>
    <t xml:space="preserve">0303.91.00</t>
  </si>
  <si>
    <t xml:space="preserve">0303.91.10</t>
  </si>
  <si>
    <t xml:space="preserve">0303.91.90</t>
  </si>
  <si>
    <t xml:space="preserve">0303.92.00</t>
  </si>
  <si>
    <t xml:space="preserve">0303.99.10</t>
  </si>
  <si>
    <t xml:space="preserve">0303.99.20</t>
  </si>
  <si>
    <t xml:space="preserve">0303.99.90</t>
  </si>
  <si>
    <t xml:space="preserve">0304.31.00</t>
  </si>
  <si>
    <t xml:space="preserve">0304.32.10</t>
  </si>
  <si>
    <t xml:space="preserve">0304.32.90</t>
  </si>
  <si>
    <t xml:space="preserve">0304.33.00</t>
  </si>
  <si>
    <t xml:space="preserve">0304.39.00</t>
  </si>
  <si>
    <t xml:space="preserve">0304.41.00</t>
  </si>
  <si>
    <t xml:space="preserve">0304.42.00</t>
  </si>
  <si>
    <t xml:space="preserve">0304.43.00</t>
  </si>
  <si>
    <t xml:space="preserve">0304.44.00</t>
  </si>
  <si>
    <t xml:space="preserve">0304.45.00</t>
  </si>
  <si>
    <t xml:space="preserve">0304.46.00</t>
  </si>
  <si>
    <t xml:space="preserve">0304.47.00</t>
  </si>
  <si>
    <t xml:space="preserve">0304.48.00</t>
  </si>
  <si>
    <t xml:space="preserve">0304.49.10</t>
  </si>
  <si>
    <t xml:space="preserve">0304.49.20</t>
  </si>
  <si>
    <t xml:space="preserve">0304.49.90</t>
  </si>
  <si>
    <t xml:space="preserve">0304.51.00</t>
  </si>
  <si>
    <t xml:space="preserve">0304.52.00</t>
  </si>
  <si>
    <t xml:space="preserve">0304.53.00</t>
  </si>
  <si>
    <t xml:space="preserve">0304.54.00</t>
  </si>
  <si>
    <t xml:space="preserve">0304.55.00</t>
  </si>
  <si>
    <t xml:space="preserve">0304.56.00</t>
  </si>
  <si>
    <t xml:space="preserve">0304.57.00</t>
  </si>
  <si>
    <t xml:space="preserve">0304.59.00</t>
  </si>
  <si>
    <t xml:space="preserve">0304.61.00</t>
  </si>
  <si>
    <t xml:space="preserve">0304.62.10</t>
  </si>
  <si>
    <t xml:space="preserve">0304.62.90</t>
  </si>
  <si>
    <t xml:space="preserve">0304.63.00</t>
  </si>
  <si>
    <t xml:space="preserve">0304.69.00</t>
  </si>
  <si>
    <t xml:space="preserve">0304.71.00</t>
  </si>
  <si>
    <t xml:space="preserve">0304.72.00</t>
  </si>
  <si>
    <t xml:space="preserve">0304.73.00</t>
  </si>
  <si>
    <t xml:space="preserve">0304.74.00</t>
  </si>
  <si>
    <t xml:space="preserve">0304.75.00</t>
  </si>
  <si>
    <t xml:space="preserve">0304.79.00</t>
  </si>
  <si>
    <t xml:space="preserve">0304.81.00</t>
  </si>
  <si>
    <t xml:space="preserve">0304.82.00</t>
  </si>
  <si>
    <t xml:space="preserve">0304.83.00</t>
  </si>
  <si>
    <t xml:space="preserve">0304.84.00</t>
  </si>
  <si>
    <t xml:space="preserve">0304.85.10</t>
  </si>
  <si>
    <t xml:space="preserve">0304.85.20</t>
  </si>
  <si>
    <t xml:space="preserve">0304.86.00</t>
  </si>
  <si>
    <t xml:space="preserve">0304.87.00</t>
  </si>
  <si>
    <t xml:space="preserve">0304.88.10</t>
  </si>
  <si>
    <t xml:space="preserve">0304.88.90</t>
  </si>
  <si>
    <t xml:space="preserve">0304.89.10</t>
  </si>
  <si>
    <t xml:space="preserve">0304.89.20</t>
  </si>
  <si>
    <t xml:space="preserve">0304.89.30</t>
  </si>
  <si>
    <t xml:space="preserve">0304.89.90</t>
  </si>
  <si>
    <t xml:space="preserve">0304.91.00</t>
  </si>
  <si>
    <t xml:space="preserve">0304.92.11</t>
  </si>
  <si>
    <t xml:space="preserve">0304.92.12</t>
  </si>
  <si>
    <t xml:space="preserve">0304.92.19</t>
  </si>
  <si>
    <t xml:space="preserve">0304.92.21</t>
  </si>
  <si>
    <t xml:space="preserve">0304.92.22</t>
  </si>
  <si>
    <t xml:space="preserve">0304.92.29</t>
  </si>
  <si>
    <t xml:space="preserve">0304.93.00</t>
  </si>
  <si>
    <t xml:space="preserve">0304.94.00</t>
  </si>
  <si>
    <t xml:space="preserve">0304.95.00</t>
  </si>
  <si>
    <t xml:space="preserve">0304.96.00</t>
  </si>
  <si>
    <t xml:space="preserve">0304.97.00</t>
  </si>
  <si>
    <t xml:space="preserve">0304.99.00</t>
  </si>
  <si>
    <t xml:space="preserve">0305.20.00</t>
  </si>
  <si>
    <t xml:space="preserve">0305.20.10</t>
  </si>
  <si>
    <t xml:space="preserve">0305.20.90</t>
  </si>
  <si>
    <t xml:space="preserve">0305.31.00</t>
  </si>
  <si>
    <t xml:space="preserve">0305.32.10</t>
  </si>
  <si>
    <t xml:space="preserve">0305.32.20</t>
  </si>
  <si>
    <t xml:space="preserve">0305.32.30</t>
  </si>
  <si>
    <t xml:space="preserve">0305.32.90</t>
  </si>
  <si>
    <t xml:space="preserve">0305.39.00</t>
  </si>
  <si>
    <t xml:space="preserve">0305.41.00</t>
  </si>
  <si>
    <t xml:space="preserve">0305.42.00</t>
  </si>
  <si>
    <t xml:space="preserve">0305.43.00</t>
  </si>
  <si>
    <t xml:space="preserve">0305.44.00</t>
  </si>
  <si>
    <t xml:space="preserve">0305.49.10</t>
  </si>
  <si>
    <t xml:space="preserve">0305.49.20</t>
  </si>
  <si>
    <t xml:space="preserve">0305.49.90</t>
  </si>
  <si>
    <t xml:space="preserve">0305.51.00</t>
  </si>
  <si>
    <t xml:space="preserve">8464.92.19</t>
  </si>
  <si>
    <t xml:space="preserve">0305.52.00</t>
  </si>
  <si>
    <t xml:space="preserve">8464.92.90</t>
  </si>
  <si>
    <t xml:space="preserve">0305.53.10</t>
  </si>
  <si>
    <t xml:space="preserve">0305.53.90</t>
  </si>
  <si>
    <t xml:space="preserve">0305.54.00</t>
  </si>
  <si>
    <t xml:space="preserve">0305.59.00</t>
  </si>
  <si>
    <t xml:space="preserve">0305.61.00</t>
  </si>
  <si>
    <t xml:space="preserve">0305.62.00</t>
  </si>
  <si>
    <t xml:space="preserve">0305.63.00</t>
  </si>
  <si>
    <t xml:space="preserve">0305.64.00</t>
  </si>
  <si>
    <t xml:space="preserve">0305.69.10</t>
  </si>
  <si>
    <t xml:space="preserve">0305.69.90</t>
  </si>
  <si>
    <t xml:space="preserve">0305.71.00</t>
  </si>
  <si>
    <t xml:space="preserve">0305.72.00</t>
  </si>
  <si>
    <t xml:space="preserve">0305.79.00</t>
  </si>
  <si>
    <t xml:space="preserve">0306.11.10</t>
  </si>
  <si>
    <t xml:space="preserve">0306.11.90</t>
  </si>
  <si>
    <t xml:space="preserve">0306.12.00</t>
  </si>
  <si>
    <t xml:space="preserve">0306.14.00</t>
  </si>
  <si>
    <t xml:space="preserve">0306.15.00</t>
  </si>
  <si>
    <t xml:space="preserve">0306.16.10</t>
  </si>
  <si>
    <t xml:space="preserve">0306.16.90</t>
  </si>
  <si>
    <t xml:space="preserve">0306.17.10</t>
  </si>
  <si>
    <t xml:space="preserve">0306.17.90</t>
  </si>
  <si>
    <t xml:space="preserve">0306.19.10</t>
  </si>
  <si>
    <t xml:space="preserve">0306.19.90</t>
  </si>
  <si>
    <t xml:space="preserve">0306.31.00</t>
  </si>
  <si>
    <t xml:space="preserve">0306.32.00</t>
  </si>
  <si>
    <t xml:space="preserve">0306.33.00</t>
  </si>
  <si>
    <t xml:space="preserve">0306.34.00</t>
  </si>
  <si>
    <t xml:space="preserve">8467.29.00</t>
  </si>
  <si>
    <t xml:space="preserve">0306.35.00</t>
  </si>
  <si>
    <t xml:space="preserve">8467.29.10</t>
  </si>
  <si>
    <t xml:space="preserve">0306.36.00</t>
  </si>
  <si>
    <t xml:space="preserve">8467.29.91</t>
  </si>
  <si>
    <t xml:space="preserve">0306.39.10</t>
  </si>
  <si>
    <t xml:space="preserve">8467.29.92</t>
  </si>
  <si>
    <t xml:space="preserve">0306.39.90</t>
  </si>
  <si>
    <t xml:space="preserve">8467.29.93</t>
  </si>
  <si>
    <t xml:space="preserve">0306.91.00</t>
  </si>
  <si>
    <t xml:space="preserve">8467.29.99</t>
  </si>
  <si>
    <t xml:space="preserve">0306.92.00</t>
  </si>
  <si>
    <t xml:space="preserve">0306.93.00</t>
  </si>
  <si>
    <t xml:space="preserve">0306.94.00</t>
  </si>
  <si>
    <t xml:space="preserve">0306.95.00</t>
  </si>
  <si>
    <t xml:space="preserve">0306.99.10</t>
  </si>
  <si>
    <t xml:space="preserve">0306.99.90</t>
  </si>
  <si>
    <t xml:space="preserve">0307.11.00</t>
  </si>
  <si>
    <t xml:space="preserve">0307.12.00</t>
  </si>
  <si>
    <t xml:space="preserve">0307.19.00</t>
  </si>
  <si>
    <t xml:space="preserve">0307.21.00</t>
  </si>
  <si>
    <t xml:space="preserve">0307.22.00</t>
  </si>
  <si>
    <t xml:space="preserve">0307.29.00</t>
  </si>
  <si>
    <t xml:space="preserve">0307.31.00</t>
  </si>
  <si>
    <t xml:space="preserve">0307.32.00</t>
  </si>
  <si>
    <t xml:space="preserve">0307.39.00</t>
  </si>
  <si>
    <t xml:space="preserve">0307.42.00</t>
  </si>
  <si>
    <t xml:space="preserve">0307.43.10</t>
  </si>
  <si>
    <t xml:space="preserve">0307.43.20</t>
  </si>
  <si>
    <t xml:space="preserve">0307.49.00</t>
  </si>
  <si>
    <t xml:space="preserve">0307.51.00</t>
  </si>
  <si>
    <t xml:space="preserve">0307.52.00</t>
  </si>
  <si>
    <t xml:space="preserve">0307.59.00</t>
  </si>
  <si>
    <t xml:space="preserve">0307.60.00</t>
  </si>
  <si>
    <t xml:space="preserve">0307.71.00</t>
  </si>
  <si>
    <t xml:space="preserve">0307.72.00</t>
  </si>
  <si>
    <t xml:space="preserve">0307.79.00</t>
  </si>
  <si>
    <t xml:space="preserve">0307.81.00</t>
  </si>
  <si>
    <t xml:space="preserve">0307.82.00</t>
  </si>
  <si>
    <t xml:space="preserve">0307.83.00</t>
  </si>
  <si>
    <t xml:space="preserve">0307.84.00</t>
  </si>
  <si>
    <t xml:space="preserve">0307.87.00</t>
  </si>
  <si>
    <t xml:space="preserve">0307.88.00</t>
  </si>
  <si>
    <t xml:space="preserve">0307.91.00</t>
  </si>
  <si>
    <t xml:space="preserve">0307.92.00</t>
  </si>
  <si>
    <t xml:space="preserve">0307.99.00</t>
  </si>
  <si>
    <t xml:space="preserve">0308.11.00</t>
  </si>
  <si>
    <t xml:space="preserve">0308.12.00</t>
  </si>
  <si>
    <t xml:space="preserve">0308.19.00</t>
  </si>
  <si>
    <t xml:space="preserve">0308.21.00</t>
  </si>
  <si>
    <t xml:space="preserve">0308.22.00</t>
  </si>
  <si>
    <t xml:space="preserve">0308.29.00</t>
  </si>
  <si>
    <t xml:space="preserve">0308.30.00</t>
  </si>
  <si>
    <t xml:space="preserve">0308.90.00</t>
  </si>
  <si>
    <t xml:space="preserve">0309.10.00</t>
  </si>
  <si>
    <t xml:space="preserve">0309.90.00</t>
  </si>
  <si>
    <t xml:space="preserve">0401.10.10</t>
  </si>
  <si>
    <t xml:space="preserve">0401.10.90</t>
  </si>
  <si>
    <t xml:space="preserve">0401.20.10</t>
  </si>
  <si>
    <t xml:space="preserve">0401.20.90</t>
  </si>
  <si>
    <t xml:space="preserve">0401.40.10</t>
  </si>
  <si>
    <t xml:space="preserve">0401.40.21</t>
  </si>
  <si>
    <t xml:space="preserve">0401.40.29</t>
  </si>
  <si>
    <t xml:space="preserve">0401.50.10</t>
  </si>
  <si>
    <t xml:space="preserve">0401.50.21</t>
  </si>
  <si>
    <t xml:space="preserve">0401.50.29</t>
  </si>
  <si>
    <t xml:space="preserve">0402.10.10</t>
  </si>
  <si>
    <t xml:space="preserve">0402.10.90</t>
  </si>
  <si>
    <t xml:space="preserve">0402.21.10</t>
  </si>
  <si>
    <t xml:space="preserve">0402.21.20</t>
  </si>
  <si>
    <t xml:space="preserve">0402.21.30</t>
  </si>
  <si>
    <t xml:space="preserve">0402.29.10</t>
  </si>
  <si>
    <t xml:space="preserve">0402.29.20</t>
  </si>
  <si>
    <t xml:space="preserve">0402.29.30</t>
  </si>
  <si>
    <t xml:space="preserve">0402.91.00</t>
  </si>
  <si>
    <t xml:space="preserve">0402.99.00</t>
  </si>
  <si>
    <t xml:space="preserve">0403.20.00</t>
  </si>
  <si>
    <t xml:space="preserve">Queijos, exceto os dos CEST 17.024.01, 17.024.02, 17.024.03, 17.024.04 e 17.024.05 (cf. Convênio ICMS 108/2022 - efeitos a partir de 1º de setembro de 2022)</t>
  </si>
  <si>
    <t xml:space="preserve">0403.90.00</t>
  </si>
  <si>
    <t xml:space="preserve">0404.10.00</t>
  </si>
  <si>
    <t xml:space="preserve">0404.90.00</t>
  </si>
  <si>
    <t xml:space="preserve">0405.10.00</t>
  </si>
  <si>
    <t xml:space="preserve">0405.20.00</t>
  </si>
  <si>
    <t xml:space="preserve">Queijo cremoso ("cream cheese") (cf. Convênio ICMS 108/2022 - efeitos a partir de 1º de setembro de 2022)</t>
  </si>
  <si>
    <t xml:space="preserve">0405.90.10</t>
  </si>
  <si>
    <t xml:space="preserve">0405.90.90</t>
  </si>
  <si>
    <t xml:space="preserve">0406.10.10</t>
  </si>
  <si>
    <t xml:space="preserve">0406.10.90</t>
  </si>
  <si>
    <t xml:space="preserve">0406.20.00</t>
  </si>
  <si>
    <t xml:space="preserve">0406.30.00</t>
  </si>
  <si>
    <t xml:space="preserve">0406.40.00</t>
  </si>
  <si>
    <t xml:space="preserve">0406.90.10</t>
  </si>
  <si>
    <t xml:space="preserve">0406.90.20</t>
  </si>
  <si>
    <t xml:space="preserve">0406.90.30</t>
  </si>
  <si>
    <t xml:space="preserve">0406.90.90</t>
  </si>
  <si>
    <t xml:space="preserve">0407.11.00</t>
  </si>
  <si>
    <t xml:space="preserve">0407.19.00</t>
  </si>
  <si>
    <t xml:space="preserve">0407.21.00</t>
  </si>
  <si>
    <t xml:space="preserve">0407.29.00</t>
  </si>
  <si>
    <t xml:space="preserve">0407.90.00</t>
  </si>
  <si>
    <t xml:space="preserve">0408.11.00</t>
  </si>
  <si>
    <t xml:space="preserve">0408.19.00</t>
  </si>
  <si>
    <t xml:space="preserve">0408.91.00</t>
  </si>
  <si>
    <t xml:space="preserve">0408.99.00</t>
  </si>
  <si>
    <t xml:space="preserve">0409.00.00</t>
  </si>
  <si>
    <t xml:space="preserve">0410.10.00</t>
  </si>
  <si>
    <t xml:space="preserve">0410.90.00</t>
  </si>
  <si>
    <t xml:space="preserve">0501.00.00</t>
  </si>
  <si>
    <t xml:space="preserve">0502.10.11</t>
  </si>
  <si>
    <t xml:space="preserve">0502.10.19</t>
  </si>
  <si>
    <t xml:space="preserve">0502.10.90</t>
  </si>
  <si>
    <t xml:space="preserve">0502.90.10</t>
  </si>
  <si>
    <t xml:space="preserve">0502.90.20</t>
  </si>
  <si>
    <t xml:space="preserve">0504.00.11</t>
  </si>
  <si>
    <t xml:space="preserve">0504.00.12</t>
  </si>
  <si>
    <t xml:space="preserve">0504.00.13</t>
  </si>
  <si>
    <t xml:space="preserve">0504.00.19</t>
  </si>
  <si>
    <t xml:space="preserve">0504.00.90</t>
  </si>
  <si>
    <t xml:space="preserve">0505.10.00</t>
  </si>
  <si>
    <t xml:space="preserve">0505.90.00</t>
  </si>
  <si>
    <t xml:space="preserve">0506.10.00</t>
  </si>
  <si>
    <t xml:space="preserve">0506.90.00</t>
  </si>
  <si>
    <t xml:space="preserve">0507.10.00</t>
  </si>
  <si>
    <t xml:space="preserve">0507.90.00</t>
  </si>
  <si>
    <t xml:space="preserve">0508.00.00</t>
  </si>
  <si>
    <t xml:space="preserve">0510.00.10</t>
  </si>
  <si>
    <t xml:space="preserve">0510.00.90</t>
  </si>
  <si>
    <t xml:space="preserve">0511.10.00</t>
  </si>
  <si>
    <t xml:space="preserve">0511.91.10</t>
  </si>
  <si>
    <t xml:space="preserve">0511.91.90</t>
  </si>
  <si>
    <t xml:space="preserve">0511.99.10</t>
  </si>
  <si>
    <t xml:space="preserve">0511.99.20</t>
  </si>
  <si>
    <t xml:space="preserve">0511.99.30</t>
  </si>
  <si>
    <t xml:space="preserve">0511.99.91</t>
  </si>
  <si>
    <t xml:space="preserve">0511.99.99</t>
  </si>
  <si>
    <t xml:space="preserve">0601.10.00</t>
  </si>
  <si>
    <t xml:space="preserve">0601.20.00</t>
  </si>
  <si>
    <t xml:space="preserve">0602.10.00</t>
  </si>
  <si>
    <t xml:space="preserve">0602.20.00</t>
  </si>
  <si>
    <t xml:space="preserve">0602.30.00</t>
  </si>
  <si>
    <t xml:space="preserve">0602.40.00</t>
  </si>
  <si>
    <t xml:space="preserve">0602.90.10</t>
  </si>
  <si>
    <t xml:space="preserve">0602.90.21</t>
  </si>
  <si>
    <t xml:space="preserve">0602.90.29</t>
  </si>
  <si>
    <t xml:space="preserve">0602.90.81</t>
  </si>
  <si>
    <t xml:space="preserve">0602.90.82</t>
  </si>
  <si>
    <t xml:space="preserve">0602.90.83</t>
  </si>
  <si>
    <t xml:space="preserve">0602.90.89</t>
  </si>
  <si>
    <t xml:space="preserve">0602.90.90</t>
  </si>
  <si>
    <t xml:space="preserve">0603.11.00</t>
  </si>
  <si>
    <t xml:space="preserve">0603.12.00</t>
  </si>
  <si>
    <t xml:space="preserve">0603.13.00</t>
  </si>
  <si>
    <t xml:space="preserve">0603.14.00</t>
  </si>
  <si>
    <t xml:space="preserve">0603.15.00</t>
  </si>
  <si>
    <t xml:space="preserve">0603.19.00</t>
  </si>
  <si>
    <t xml:space="preserve">0603.90.00</t>
  </si>
  <si>
    <t xml:space="preserve">0604.20.00</t>
  </si>
  <si>
    <t xml:space="preserve">0604.90.00</t>
  </si>
  <si>
    <t xml:space="preserve">0701.10.00</t>
  </si>
  <si>
    <t xml:space="preserve">0701.90.00</t>
  </si>
  <si>
    <t xml:space="preserve">0702.00.00</t>
  </si>
  <si>
    <t xml:space="preserve">0703.10.11</t>
  </si>
  <si>
    <t xml:space="preserve">0703.10.19</t>
  </si>
  <si>
    <t xml:space="preserve">0703.10.21</t>
  </si>
  <si>
    <t xml:space="preserve">0703.10.29</t>
  </si>
  <si>
    <t xml:space="preserve">0703.20.10</t>
  </si>
  <si>
    <t xml:space="preserve">0703.20.90</t>
  </si>
  <si>
    <t xml:space="preserve">0703.90.10</t>
  </si>
  <si>
    <t xml:space="preserve">0703.90.90</t>
  </si>
  <si>
    <t xml:space="preserve">0704.10.00</t>
  </si>
  <si>
    <t xml:space="preserve">0704.20.00</t>
  </si>
  <si>
    <t xml:space="preserve">0704.90.00</t>
  </si>
  <si>
    <t xml:space="preserve">0705.11.00</t>
  </si>
  <si>
    <t xml:space="preserve">0705.19.00</t>
  </si>
  <si>
    <t xml:space="preserve">0705.21.00</t>
  </si>
  <si>
    <t xml:space="preserve">0705.29.00</t>
  </si>
  <si>
    <t xml:space="preserve">0706.10.00</t>
  </si>
  <si>
    <t xml:space="preserve">0706.90.00</t>
  </si>
  <si>
    <t xml:space="preserve">0707.00.00</t>
  </si>
  <si>
    <t xml:space="preserve">0708.10.00</t>
  </si>
  <si>
    <t xml:space="preserve">0708.20.00</t>
  </si>
  <si>
    <t xml:space="preserve">0708.90.00</t>
  </si>
  <si>
    <t xml:space="preserve">0709.20.00</t>
  </si>
  <si>
    <t xml:space="preserve">0709.30.00</t>
  </si>
  <si>
    <t xml:space="preserve">0709.40.00</t>
  </si>
  <si>
    <t xml:space="preserve">0709.51.00</t>
  </si>
  <si>
    <t xml:space="preserve">0709.52.00</t>
  </si>
  <si>
    <t xml:space="preserve">0709.53.00</t>
  </si>
  <si>
    <t xml:space="preserve">0709.54.00</t>
  </si>
  <si>
    <t xml:space="preserve">0709.55.00</t>
  </si>
  <si>
    <t xml:space="preserve">0709.56.00</t>
  </si>
  <si>
    <t xml:space="preserve">0709.59.00</t>
  </si>
  <si>
    <t xml:space="preserve">0709.60.00</t>
  </si>
  <si>
    <t xml:space="preserve">0709.70.00</t>
  </si>
  <si>
    <t xml:space="preserve">0709.91.00</t>
  </si>
  <si>
    <t xml:space="preserve">0709.92.00</t>
  </si>
  <si>
    <t xml:space="preserve">0709.93.00</t>
  </si>
  <si>
    <t xml:space="preserve">0709.99.11</t>
  </si>
  <si>
    <t xml:space="preserve">0709.99.19</t>
  </si>
  <si>
    <t xml:space="preserve">0709.99.90</t>
  </si>
  <si>
    <t xml:space="preserve">0710.10.00</t>
  </si>
  <si>
    <t xml:space="preserve">0710.21.00</t>
  </si>
  <si>
    <t xml:space="preserve">0710.22.00</t>
  </si>
  <si>
    <t xml:space="preserve">0710.29.00</t>
  </si>
  <si>
    <t xml:space="preserve">0710.30.00</t>
  </si>
  <si>
    <t xml:space="preserve">0710.40.00</t>
  </si>
  <si>
    <t xml:space="preserve">0710.80.00</t>
  </si>
  <si>
    <t xml:space="preserve">0710.90.00</t>
  </si>
  <si>
    <t xml:space="preserve">0711.20.10</t>
  </si>
  <si>
    <t xml:space="preserve">0711.20.20</t>
  </si>
  <si>
    <t xml:space="preserve">0711.20.90</t>
  </si>
  <si>
    <t xml:space="preserve">0711.40.00</t>
  </si>
  <si>
    <t xml:space="preserve">0711.51.00</t>
  </si>
  <si>
    <t xml:space="preserve">0711.59.00</t>
  </si>
  <si>
    <t xml:space="preserve">0711.90.00</t>
  </si>
  <si>
    <t xml:space="preserve">0712.20.00</t>
  </si>
  <si>
    <t xml:space="preserve">0712.31.00</t>
  </si>
  <si>
    <t xml:space="preserve">0712.32.00</t>
  </si>
  <si>
    <t xml:space="preserve">0712.33.00</t>
  </si>
  <si>
    <t xml:space="preserve">0712.34.00</t>
  </si>
  <si>
    <t xml:space="preserve">0712.39.00</t>
  </si>
  <si>
    <t xml:space="preserve">0712.90.10</t>
  </si>
  <si>
    <t xml:space="preserve">0712.90.90</t>
  </si>
  <si>
    <t xml:space="preserve">0713.10.10</t>
  </si>
  <si>
    <t xml:space="preserve">0713.10.90</t>
  </si>
  <si>
    <t xml:space="preserve">0713.20.10</t>
  </si>
  <si>
    <t xml:space="preserve">0713.20.90</t>
  </si>
  <si>
    <t xml:space="preserve">0713.31.10</t>
  </si>
  <si>
    <t xml:space="preserve">0713.31.90</t>
  </si>
  <si>
    <t xml:space="preserve">0713.32.10</t>
  </si>
  <si>
    <t xml:space="preserve">0713.32.90</t>
  </si>
  <si>
    <t xml:space="preserve">0713.33.11</t>
  </si>
  <si>
    <t xml:space="preserve">0713.33.19</t>
  </si>
  <si>
    <t xml:space="preserve">0713.33.21</t>
  </si>
  <si>
    <t xml:space="preserve">0713.33.29</t>
  </si>
  <si>
    <t xml:space="preserve">0713.33.91</t>
  </si>
  <si>
    <t xml:space="preserve">0713.33.99</t>
  </si>
  <si>
    <t xml:space="preserve">0713.34.10</t>
  </si>
  <si>
    <t xml:space="preserve">0713.34.90</t>
  </si>
  <si>
    <t xml:space="preserve">0713.35.10</t>
  </si>
  <si>
    <t xml:space="preserve">0713.35.90</t>
  </si>
  <si>
    <t xml:space="preserve">0713.39.10</t>
  </si>
  <si>
    <t xml:space="preserve">0713.39.90</t>
  </si>
  <si>
    <t xml:space="preserve">0713.40.10</t>
  </si>
  <si>
    <t xml:space="preserve">0713.40.90</t>
  </si>
  <si>
    <t xml:space="preserve">0713.50.10</t>
  </si>
  <si>
    <t xml:space="preserve">0713.50.90</t>
  </si>
  <si>
    <t xml:space="preserve">0713.60.10</t>
  </si>
  <si>
    <t xml:space="preserve">0713.60.90</t>
  </si>
  <si>
    <t xml:space="preserve">0713.90.10</t>
  </si>
  <si>
    <t xml:space="preserve">0713.90.90</t>
  </si>
  <si>
    <t xml:space="preserve">0714.10.00</t>
  </si>
  <si>
    <t xml:space="preserve">0714.20.00</t>
  </si>
  <si>
    <t xml:space="preserve">0714.30.00</t>
  </si>
  <si>
    <t xml:space="preserve">0714.40.00</t>
  </si>
  <si>
    <t xml:space="preserve">0714.50.00</t>
  </si>
  <si>
    <t xml:space="preserve">0714.90.00</t>
  </si>
  <si>
    <t xml:space="preserve">0801.11.00</t>
  </si>
  <si>
    <t xml:space="preserve">0801.12.00</t>
  </si>
  <si>
    <t xml:space="preserve">0801.19.00</t>
  </si>
  <si>
    <t xml:space="preserve">0801.21.00</t>
  </si>
  <si>
    <t xml:space="preserve">0801.22.00</t>
  </si>
  <si>
    <t xml:space="preserve">0801.31.00</t>
  </si>
  <si>
    <t xml:space="preserve">0801.32.00</t>
  </si>
  <si>
    <t xml:space="preserve">0802.11.00</t>
  </si>
  <si>
    <t xml:space="preserve">0802.12.00</t>
  </si>
  <si>
    <t xml:space="preserve">0802.21.00</t>
  </si>
  <si>
    <t xml:space="preserve">0802.22.00</t>
  </si>
  <si>
    <t xml:space="preserve">0802.31.00</t>
  </si>
  <si>
    <t xml:space="preserve">0802.32.00</t>
  </si>
  <si>
    <t xml:space="preserve">0802.41.00</t>
  </si>
  <si>
    <t xml:space="preserve">0802.42.00</t>
  </si>
  <si>
    <t xml:space="preserve">0802.51.00</t>
  </si>
  <si>
    <t xml:space="preserve">0802.52.00</t>
  </si>
  <si>
    <t xml:space="preserve">0802.61.00</t>
  </si>
  <si>
    <t xml:space="preserve">0802.62.00</t>
  </si>
  <si>
    <t xml:space="preserve">0802.70.00</t>
  </si>
  <si>
    <t xml:space="preserve">0802.80.00</t>
  </si>
  <si>
    <t xml:space="preserve">0802.91.00</t>
  </si>
  <si>
    <t xml:space="preserve">0802.92.00</t>
  </si>
  <si>
    <t xml:space="preserve">0802.99.00</t>
  </si>
  <si>
    <t xml:space="preserve">0803.10.00</t>
  </si>
  <si>
    <t xml:space="preserve">0803.90.00</t>
  </si>
  <si>
    <t xml:space="preserve">0804.10.10</t>
  </si>
  <si>
    <t xml:space="preserve">0804.10.20</t>
  </si>
  <si>
    <t xml:space="preserve">0804.20.10</t>
  </si>
  <si>
    <t xml:space="preserve">0804.20.20</t>
  </si>
  <si>
    <t xml:space="preserve">0804.30.00</t>
  </si>
  <si>
    <t xml:space="preserve">0804.40.00</t>
  </si>
  <si>
    <t xml:space="preserve">0804.50.10</t>
  </si>
  <si>
    <t xml:space="preserve">0804.50.20</t>
  </si>
  <si>
    <t xml:space="preserve">0804.50.30</t>
  </si>
  <si>
    <t xml:space="preserve">0805.10.00</t>
  </si>
  <si>
    <t xml:space="preserve">0805.21.00</t>
  </si>
  <si>
    <t xml:space="preserve">0805.22.00</t>
  </si>
  <si>
    <t xml:space="preserve">0805.29.00</t>
  </si>
  <si>
    <t xml:space="preserve">0805.40.00</t>
  </si>
  <si>
    <t xml:space="preserve">0805.50.00</t>
  </si>
  <si>
    <t xml:space="preserve">0805.90.00</t>
  </si>
  <si>
    <t xml:space="preserve">0806.10.00</t>
  </si>
  <si>
    <t xml:space="preserve">0806.20.00</t>
  </si>
  <si>
    <t xml:space="preserve">0807.11.00</t>
  </si>
  <si>
    <t xml:space="preserve">0807.19.00</t>
  </si>
  <si>
    <t xml:space="preserve">0807.20.00</t>
  </si>
  <si>
    <t xml:space="preserve">0808.10.00</t>
  </si>
  <si>
    <t xml:space="preserve">0808.30.00</t>
  </si>
  <si>
    <t xml:space="preserve">0808.40.00</t>
  </si>
  <si>
    <t xml:space="preserve">0809.10.00</t>
  </si>
  <si>
    <t xml:space="preserve">0809.21.00</t>
  </si>
  <si>
    <t xml:space="preserve">0809.29.00</t>
  </si>
  <si>
    <t xml:space="preserve">0809.30.10</t>
  </si>
  <si>
    <t xml:space="preserve">0809.30.20</t>
  </si>
  <si>
    <t xml:space="preserve">0809.40.00</t>
  </si>
  <si>
    <t xml:space="preserve">0810.10.00</t>
  </si>
  <si>
    <t xml:space="preserve">0810.20.00</t>
  </si>
  <si>
    <t xml:space="preserve">0810.30.00</t>
  </si>
  <si>
    <t xml:space="preserve">0810.40.00</t>
  </si>
  <si>
    <t xml:space="preserve">0810.50.00</t>
  </si>
  <si>
    <t xml:space="preserve">0810.60.00</t>
  </si>
  <si>
    <t xml:space="preserve">0810.70.00</t>
  </si>
  <si>
    <t xml:space="preserve">0810.90.11</t>
  </si>
  <si>
    <t xml:space="preserve">0810.90.12</t>
  </si>
  <si>
    <t xml:space="preserve">0810.90.13</t>
  </si>
  <si>
    <t xml:space="preserve">0810.90.14</t>
  </si>
  <si>
    <t xml:space="preserve">0810.90.15</t>
  </si>
  <si>
    <t xml:space="preserve">0810.90.16</t>
  </si>
  <si>
    <t xml:space="preserve">0810.90.17</t>
  </si>
  <si>
    <t xml:space="preserve">0810.90.90</t>
  </si>
  <si>
    <t xml:space="preserve">0811.10.00</t>
  </si>
  <si>
    <t xml:space="preserve">0811.20.00</t>
  </si>
  <si>
    <t xml:space="preserve">0811.90.00</t>
  </si>
  <si>
    <t xml:space="preserve">0812.10.00</t>
  </si>
  <si>
    <t xml:space="preserve">0812.90.00</t>
  </si>
  <si>
    <t xml:space="preserve">0813.10.00</t>
  </si>
  <si>
    <t xml:space="preserve">0813.20.10</t>
  </si>
  <si>
    <t xml:space="preserve">0813.20.20</t>
  </si>
  <si>
    <t xml:space="preserve">0813.30.00</t>
  </si>
  <si>
    <t xml:space="preserve">0813.40.10</t>
  </si>
  <si>
    <t xml:space="preserve">0813.40.90</t>
  </si>
  <si>
    <t xml:space="preserve">0813.50.00</t>
  </si>
  <si>
    <t xml:space="preserve">0814.00.00</t>
  </si>
  <si>
    <t xml:space="preserve">0901.11.10</t>
  </si>
  <si>
    <t xml:space="preserve">0901.11.90</t>
  </si>
  <si>
    <t xml:space="preserve">0901.12.00</t>
  </si>
  <si>
    <t xml:space="preserve">0901.21.00</t>
  </si>
  <si>
    <t xml:space="preserve">0901.22.00</t>
  </si>
  <si>
    <t xml:space="preserve">0901.90.00</t>
  </si>
  <si>
    <t xml:space="preserve">0902.10.00</t>
  </si>
  <si>
    <t xml:space="preserve">0902.20.00</t>
  </si>
  <si>
    <t xml:space="preserve">0902.30.00</t>
  </si>
  <si>
    <t xml:space="preserve">0902.40.00</t>
  </si>
  <si>
    <t xml:space="preserve">0903.00.10</t>
  </si>
  <si>
    <t xml:space="preserve">0903.00.90</t>
  </si>
  <si>
    <t xml:space="preserve">0904.11.00</t>
  </si>
  <si>
    <t xml:space="preserve">0904.12.00</t>
  </si>
  <si>
    <t xml:space="preserve">0904.21.00</t>
  </si>
  <si>
    <t xml:space="preserve">0904.22.00</t>
  </si>
  <si>
    <t xml:space="preserve">0905.10.00</t>
  </si>
  <si>
    <t xml:space="preserve">0905.20.00</t>
  </si>
  <si>
    <t xml:space="preserve">0906.11.00</t>
  </si>
  <si>
    <t xml:space="preserve">0906.19.00</t>
  </si>
  <si>
    <t xml:space="preserve">0906.20.00</t>
  </si>
  <si>
    <t xml:space="preserve">0907.10.00</t>
  </si>
  <si>
    <t xml:space="preserve">0907.20.00</t>
  </si>
  <si>
    <t xml:space="preserve">0908.11.00</t>
  </si>
  <si>
    <t xml:space="preserve">0908.12.00</t>
  </si>
  <si>
    <t xml:space="preserve">0908.21.00</t>
  </si>
  <si>
    <t xml:space="preserve">0908.22.00</t>
  </si>
  <si>
    <t xml:space="preserve">0908.31.00</t>
  </si>
  <si>
    <t xml:space="preserve">0908.32.00</t>
  </si>
  <si>
    <t xml:space="preserve">0909.21.00</t>
  </si>
  <si>
    <t xml:space="preserve">0909.22.00</t>
  </si>
  <si>
    <t xml:space="preserve">0909.31.00</t>
  </si>
  <si>
    <t xml:space="preserve">0909.32.00</t>
  </si>
  <si>
    <t xml:space="preserve">0909.61.10</t>
  </si>
  <si>
    <t xml:space="preserve">0909.61.20</t>
  </si>
  <si>
    <t xml:space="preserve">0909.61.90</t>
  </si>
  <si>
    <t xml:space="preserve">0909.62.10</t>
  </si>
  <si>
    <t xml:space="preserve">0909.62.20</t>
  </si>
  <si>
    <t xml:space="preserve">0909.62.90</t>
  </si>
  <si>
    <t xml:space="preserve">0910.11.00</t>
  </si>
  <si>
    <t xml:space="preserve">0910.12.00</t>
  </si>
  <si>
    <t xml:space="preserve">0910.20.00</t>
  </si>
  <si>
    <t xml:space="preserve">0910.30.00</t>
  </si>
  <si>
    <t xml:space="preserve">0910.91.00</t>
  </si>
  <si>
    <t xml:space="preserve">0910.99.00</t>
  </si>
  <si>
    <t xml:space="preserve">1001.11.00</t>
  </si>
  <si>
    <t xml:space="preserve">1001.19.00</t>
  </si>
  <si>
    <t xml:space="preserve">1001.91.00</t>
  </si>
  <si>
    <t xml:space="preserve">1001.99.00</t>
  </si>
  <si>
    <t xml:space="preserve">1002.10.00</t>
  </si>
  <si>
    <t xml:space="preserve">1002.90.00</t>
  </si>
  <si>
    <t xml:space="preserve">1003.10.00</t>
  </si>
  <si>
    <t xml:space="preserve">1003.90.10</t>
  </si>
  <si>
    <t xml:space="preserve">1003.90.80</t>
  </si>
  <si>
    <t xml:space="preserve">1003.90.90</t>
  </si>
  <si>
    <t xml:space="preserve">1004.10.00</t>
  </si>
  <si>
    <t xml:space="preserve">1004.90.00</t>
  </si>
  <si>
    <t xml:space="preserve">1005.10.00</t>
  </si>
  <si>
    <t xml:space="preserve">1005.90.10</t>
  </si>
  <si>
    <t xml:space="preserve">1005.90.90</t>
  </si>
  <si>
    <t xml:space="preserve">1006.10.10</t>
  </si>
  <si>
    <t xml:space="preserve">1006.10.91</t>
  </si>
  <si>
    <t xml:space="preserve">1006.10.92</t>
  </si>
  <si>
    <t xml:space="preserve">1006.20.10</t>
  </si>
  <si>
    <t xml:space="preserve">1006.20.20</t>
  </si>
  <si>
    <t xml:space="preserve">1006.30.11</t>
  </si>
  <si>
    <t xml:space="preserve">1006.30.19</t>
  </si>
  <si>
    <t xml:space="preserve">1006.30.21</t>
  </si>
  <si>
    <t xml:space="preserve">1006.30.29</t>
  </si>
  <si>
    <t xml:space="preserve">1006.40.00</t>
  </si>
  <si>
    <t xml:space="preserve">1007.10.00</t>
  </si>
  <si>
    <t xml:space="preserve">1007.90.00</t>
  </si>
  <si>
    <t xml:space="preserve">1008.10.10</t>
  </si>
  <si>
    <t xml:space="preserve">1008.10.90</t>
  </si>
  <si>
    <t xml:space="preserve">1008.21.10</t>
  </si>
  <si>
    <t xml:space="preserve">1008.21.90</t>
  </si>
  <si>
    <t xml:space="preserve">1008.29.10</t>
  </si>
  <si>
    <t xml:space="preserve">1008.29.90</t>
  </si>
  <si>
    <t xml:space="preserve">1008.30.10</t>
  </si>
  <si>
    <t xml:space="preserve">1008.30.90</t>
  </si>
  <si>
    <t xml:space="preserve">1008.40.10</t>
  </si>
  <si>
    <t xml:space="preserve">1008.40.90</t>
  </si>
  <si>
    <t xml:space="preserve">1008.50.10</t>
  </si>
  <si>
    <t xml:space="preserve">1008.50.90</t>
  </si>
  <si>
    <t xml:space="preserve">1008.60.10</t>
  </si>
  <si>
    <t xml:space="preserve">1008.60.90</t>
  </si>
  <si>
    <t xml:space="preserve">1008.90.10</t>
  </si>
  <si>
    <t xml:space="preserve">1008.90.90</t>
  </si>
  <si>
    <t xml:space="preserve">1102.20.00</t>
  </si>
  <si>
    <t xml:space="preserve">1102.90.00</t>
  </si>
  <si>
    <t xml:space="preserve">1103.11.00</t>
  </si>
  <si>
    <t xml:space="preserve">1103.13.00</t>
  </si>
  <si>
    <t xml:space="preserve">1103.19.00</t>
  </si>
  <si>
    <t xml:space="preserve">1103.20.00</t>
  </si>
  <si>
    <t xml:space="preserve">1104.12.00</t>
  </si>
  <si>
    <t xml:space="preserve">1104.19.00</t>
  </si>
  <si>
    <t xml:space="preserve">1104.22.00</t>
  </si>
  <si>
    <t xml:space="preserve">1104.23.00</t>
  </si>
  <si>
    <t xml:space="preserve">1104.29.00</t>
  </si>
  <si>
    <t xml:space="preserve">1104.30.00</t>
  </si>
  <si>
    <t xml:space="preserve">1105.10.00</t>
  </si>
  <si>
    <t xml:space="preserve">1105.20.00</t>
  </si>
  <si>
    <t xml:space="preserve">1106.10.00</t>
  </si>
  <si>
    <t xml:space="preserve">1106.20.00</t>
  </si>
  <si>
    <t xml:space="preserve">1106.30.00</t>
  </si>
  <si>
    <t xml:space="preserve">1107.10.10</t>
  </si>
  <si>
    <t xml:space="preserve">1107.10.20</t>
  </si>
  <si>
    <t xml:space="preserve">1107.20.10</t>
  </si>
  <si>
    <t xml:space="preserve">1107.20.20</t>
  </si>
  <si>
    <t xml:space="preserve">1108.11.00</t>
  </si>
  <si>
    <t xml:space="preserve">1108.12.00</t>
  </si>
  <si>
    <t xml:space="preserve">1108.13.00</t>
  </si>
  <si>
    <t xml:space="preserve">1108.14.00</t>
  </si>
  <si>
    <t xml:space="preserve">1108.19.00</t>
  </si>
  <si>
    <t xml:space="preserve">1108.20.00</t>
  </si>
  <si>
    <t xml:space="preserve">1109.00.00</t>
  </si>
  <si>
    <t xml:space="preserve">1201.10.00</t>
  </si>
  <si>
    <t xml:space="preserve">1201.90.00</t>
  </si>
  <si>
    <t xml:space="preserve">1202.30.00</t>
  </si>
  <si>
    <t xml:space="preserve">1202.41.00</t>
  </si>
  <si>
    <t xml:space="preserve">1202.42.00</t>
  </si>
  <si>
    <t xml:space="preserve">1203.00.00</t>
  </si>
  <si>
    <t xml:space="preserve">1204.00.10</t>
  </si>
  <si>
    <t xml:space="preserve">1204.00.90</t>
  </si>
  <si>
    <t xml:space="preserve">1205.10.10</t>
  </si>
  <si>
    <t xml:space="preserve">1205.10.90</t>
  </si>
  <si>
    <t xml:space="preserve">1205.90.10</t>
  </si>
  <si>
    <t xml:space="preserve">1205.90.90</t>
  </si>
  <si>
    <t xml:space="preserve">1206.00.10</t>
  </si>
  <si>
    <t xml:space="preserve">1206.00.90</t>
  </si>
  <si>
    <t xml:space="preserve">1207.10.10</t>
  </si>
  <si>
    <t xml:space="preserve">1207.10.90</t>
  </si>
  <si>
    <t xml:space="preserve">1207.21.00</t>
  </si>
  <si>
    <t xml:space="preserve">1207.29.00</t>
  </si>
  <si>
    <t xml:space="preserve">1207.30.10</t>
  </si>
  <si>
    <t xml:space="preserve">1207.30.90</t>
  </si>
  <si>
    <t xml:space="preserve">1207.40.10</t>
  </si>
  <si>
    <t xml:space="preserve">1207.40.90</t>
  </si>
  <si>
    <t xml:space="preserve">1207.50.10</t>
  </si>
  <si>
    <t xml:space="preserve">1207.50.90</t>
  </si>
  <si>
    <t xml:space="preserve">1207.60.10</t>
  </si>
  <si>
    <t xml:space="preserve">1207.60.90</t>
  </si>
  <si>
    <t xml:space="preserve">1207.70.10</t>
  </si>
  <si>
    <t xml:space="preserve">1207.70.90</t>
  </si>
  <si>
    <t xml:space="preserve">1207.91.10</t>
  </si>
  <si>
    <t xml:space="preserve">1207.91.90</t>
  </si>
  <si>
    <t xml:space="preserve">1207.99.10</t>
  </si>
  <si>
    <t xml:space="preserve">1207.99.90</t>
  </si>
  <si>
    <t xml:space="preserve">1208.10.00</t>
  </si>
  <si>
    <t xml:space="preserve">1208.90.00</t>
  </si>
  <si>
    <t xml:space="preserve">1209.10.00</t>
  </si>
  <si>
    <t xml:space="preserve">1209.21.00</t>
  </si>
  <si>
    <t xml:space="preserve">1209.22.00</t>
  </si>
  <si>
    <t xml:space="preserve">1209.23.00</t>
  </si>
  <si>
    <t xml:space="preserve">1209.24.00</t>
  </si>
  <si>
    <t xml:space="preserve">1209.25.00</t>
  </si>
  <si>
    <t xml:space="preserve">1209.29.00</t>
  </si>
  <si>
    <t xml:space="preserve">1209.30.00</t>
  </si>
  <si>
    <t xml:space="preserve">1209.91.00</t>
  </si>
  <si>
    <t xml:space="preserve">1209.99.00</t>
  </si>
  <si>
    <t xml:space="preserve">1210.10.00</t>
  </si>
  <si>
    <t xml:space="preserve">1210.20.10</t>
  </si>
  <si>
    <t xml:space="preserve">1210.20.20</t>
  </si>
  <si>
    <t xml:space="preserve">1211.20.00</t>
  </si>
  <si>
    <t xml:space="preserve">1211.30.00</t>
  </si>
  <si>
    <t xml:space="preserve">1211.40.00</t>
  </si>
  <si>
    <t xml:space="preserve">1211.50.00</t>
  </si>
  <si>
    <t xml:space="preserve">1211.60.00</t>
  </si>
  <si>
    <t xml:space="preserve">1211.90.10</t>
  </si>
  <si>
    <t xml:space="preserve">1212.21.00</t>
  </si>
  <si>
    <t xml:space="preserve">1212.29.00</t>
  </si>
  <si>
    <t xml:space="preserve">1212.91.00</t>
  </si>
  <si>
    <t xml:space="preserve">1212.92.00</t>
  </si>
  <si>
    <t xml:space="preserve">1212.93.00</t>
  </si>
  <si>
    <t xml:space="preserve">1212.94.00</t>
  </si>
  <si>
    <t xml:space="preserve">1212.99.10</t>
  </si>
  <si>
    <t xml:space="preserve">1212.99.90</t>
  </si>
  <si>
    <t xml:space="preserve">1213.00.00</t>
  </si>
  <si>
    <t xml:space="preserve">1214.10.00</t>
  </si>
  <si>
    <t xml:space="preserve">1214.90.00</t>
  </si>
  <si>
    <t xml:space="preserve">1301.20.00</t>
  </si>
  <si>
    <t xml:space="preserve">1301.90.10</t>
  </si>
  <si>
    <t xml:space="preserve">1301.90.90</t>
  </si>
  <si>
    <t xml:space="preserve">1302.11.10</t>
  </si>
  <si>
    <t xml:space="preserve">1302.11.90</t>
  </si>
  <si>
    <t xml:space="preserve">1302.12.00</t>
  </si>
  <si>
    <t xml:space="preserve">1302.13.00</t>
  </si>
  <si>
    <t xml:space="preserve">1302.14.00</t>
  </si>
  <si>
    <t xml:space="preserve">1302.19.10</t>
  </si>
  <si>
    <t xml:space="preserve">1302.19.20</t>
  </si>
  <si>
    <t xml:space="preserve">1302.19.30</t>
  </si>
  <si>
    <t xml:space="preserve">1302.19.40</t>
  </si>
  <si>
    <t xml:space="preserve">1302.19.50</t>
  </si>
  <si>
    <t xml:space="preserve">1302.19.60</t>
  </si>
  <si>
    <t xml:space="preserve">1302.19.91</t>
  </si>
  <si>
    <t xml:space="preserve">1302.19.99</t>
  </si>
  <si>
    <t xml:space="preserve">1302.20.10</t>
  </si>
  <si>
    <t xml:space="preserve">1302.20.90</t>
  </si>
  <si>
    <t xml:space="preserve">1302.31.00</t>
  </si>
  <si>
    <t xml:space="preserve">1302.32.11</t>
  </si>
  <si>
    <t xml:space="preserve">1302.32.19</t>
  </si>
  <si>
    <t xml:space="preserve">1302.32.20</t>
  </si>
  <si>
    <t xml:space="preserve">1302.39.10</t>
  </si>
  <si>
    <t xml:space="preserve">1302.39.90</t>
  </si>
  <si>
    <t xml:space="preserve">1401.10.00</t>
  </si>
  <si>
    <t xml:space="preserve">1401.20.00</t>
  </si>
  <si>
    <t xml:space="preserve">1401.90.00</t>
  </si>
  <si>
    <t xml:space="preserve">1404.20.10</t>
  </si>
  <si>
    <t xml:space="preserve">1404.20.90</t>
  </si>
  <si>
    <t xml:space="preserve">1404.90.10</t>
  </si>
  <si>
    <t xml:space="preserve">1404.90.90</t>
  </si>
  <si>
    <t xml:space="preserve">1501.10.00</t>
  </si>
  <si>
    <t xml:space="preserve">1501.20.00</t>
  </si>
  <si>
    <t xml:space="preserve">1501.90.00</t>
  </si>
  <si>
    <t xml:space="preserve">1502.10.11</t>
  </si>
  <si>
    <t xml:space="preserve">1502.10.12</t>
  </si>
  <si>
    <t xml:space="preserve">1502.10.90</t>
  </si>
  <si>
    <t xml:space="preserve">1503.00.00</t>
  </si>
  <si>
    <t xml:space="preserve">1504.10.11</t>
  </si>
  <si>
    <t xml:space="preserve">1504.10.19</t>
  </si>
  <si>
    <t xml:space="preserve">1504.10.90</t>
  </si>
  <si>
    <t xml:space="preserve">1504.20.00</t>
  </si>
  <si>
    <t xml:space="preserve">1504.30.00</t>
  </si>
  <si>
    <t xml:space="preserve">1505.00.10</t>
  </si>
  <si>
    <t xml:space="preserve">1505.00.90</t>
  </si>
  <si>
    <t xml:space="preserve">1506.00.00</t>
  </si>
  <si>
    <t xml:space="preserve">1507.10.00</t>
  </si>
  <si>
    <t xml:space="preserve">1507.90.19</t>
  </si>
  <si>
    <t xml:space="preserve">1507.90.90</t>
  </si>
  <si>
    <t xml:space="preserve">1508.10.00</t>
  </si>
  <si>
    <t xml:space="preserve">1508.90.00</t>
  </si>
  <si>
    <t xml:space="preserve">1509.20.00</t>
  </si>
  <si>
    <t xml:space="preserve">1509.30.00</t>
  </si>
  <si>
    <t xml:space="preserve">1509.40.00</t>
  </si>
  <si>
    <t xml:space="preserve">1509.90.10</t>
  </si>
  <si>
    <t xml:space="preserve">1509.90.90</t>
  </si>
  <si>
    <t xml:space="preserve">1510.10.00</t>
  </si>
  <si>
    <t xml:space="preserve">1510.90.00</t>
  </si>
  <si>
    <t xml:space="preserve">1511.10.00</t>
  </si>
  <si>
    <t xml:space="preserve">1511.90.00</t>
  </si>
  <si>
    <t xml:space="preserve">1512.11.10</t>
  </si>
  <si>
    <t xml:space="preserve">1512.11.20</t>
  </si>
  <si>
    <t xml:space="preserve">1512.19.19</t>
  </si>
  <si>
    <t xml:space="preserve">1512.19.20</t>
  </si>
  <si>
    <t xml:space="preserve">1512.21.00</t>
  </si>
  <si>
    <t xml:space="preserve">1513.11.00</t>
  </si>
  <si>
    <t xml:space="preserve">1513.19.00</t>
  </si>
  <si>
    <t xml:space="preserve">1513.21.11</t>
  </si>
  <si>
    <t xml:space="preserve">1513.21.19</t>
  </si>
  <si>
    <t xml:space="preserve">1513.21.20</t>
  </si>
  <si>
    <t xml:space="preserve">1513.29.11</t>
  </si>
  <si>
    <t xml:space="preserve">1513.29.19</t>
  </si>
  <si>
    <t xml:space="preserve">1513.29.20</t>
  </si>
  <si>
    <t xml:space="preserve">1514.11.00</t>
  </si>
  <si>
    <t xml:space="preserve">1514.19.10</t>
  </si>
  <si>
    <t xml:space="preserve">1514.19.90</t>
  </si>
  <si>
    <t xml:space="preserve">1514.91.00</t>
  </si>
  <si>
    <t xml:space="preserve">1514.99.10</t>
  </si>
  <si>
    <t xml:space="preserve">1514.99.90</t>
  </si>
  <si>
    <t xml:space="preserve">1515.11.00</t>
  </si>
  <si>
    <t xml:space="preserve">1515.21.00</t>
  </si>
  <si>
    <t xml:space="preserve">1515.29.90</t>
  </si>
  <si>
    <t xml:space="preserve">1515.30.00</t>
  </si>
  <si>
    <t xml:space="preserve">1515.50.00</t>
  </si>
  <si>
    <t xml:space="preserve">1515.60.00</t>
  </si>
  <si>
    <t xml:space="preserve">1515.90.10</t>
  </si>
  <si>
    <t xml:space="preserve">1515.90.21</t>
  </si>
  <si>
    <t xml:space="preserve">1515.90.22</t>
  </si>
  <si>
    <t xml:space="preserve">1515.90.90</t>
  </si>
  <si>
    <t xml:space="preserve">1516.10.00</t>
  </si>
  <si>
    <t xml:space="preserve">1516.30.00</t>
  </si>
  <si>
    <t xml:space="preserve">30.61%</t>
  </si>
  <si>
    <t xml:space="preserve">1517.90.90</t>
  </si>
  <si>
    <t xml:space="preserve">1518.00.10</t>
  </si>
  <si>
    <t xml:space="preserve">1518.00.90</t>
  </si>
  <si>
    <t xml:space="preserve">1520.00.10</t>
  </si>
  <si>
    <t xml:space="preserve">1520.00.20</t>
  </si>
  <si>
    <t xml:space="preserve">1521.10.00</t>
  </si>
  <si>
    <t xml:space="preserve">1521.90.11</t>
  </si>
  <si>
    <t xml:space="preserve">1521.90.19</t>
  </si>
  <si>
    <t xml:space="preserve">1521.90.90</t>
  </si>
  <si>
    <t xml:space="preserve">1522.00.00</t>
  </si>
  <si>
    <t xml:space="preserve">1602.10.00</t>
  </si>
  <si>
    <t xml:space="preserve">1602.20.00</t>
  </si>
  <si>
    <t xml:space="preserve">1602.32.30</t>
  </si>
  <si>
    <t xml:space="preserve">1602.32.90</t>
  </si>
  <si>
    <t xml:space="preserve">1602.39.00</t>
  </si>
  <si>
    <t xml:space="preserve">1602.42.00</t>
  </si>
  <si>
    <t xml:space="preserve">1602.90.00</t>
  </si>
  <si>
    <t xml:space="preserve">1603.00.00</t>
  </si>
  <si>
    <t xml:space="preserve">1604.11.00</t>
  </si>
  <si>
    <t xml:space="preserve">1604.12.00</t>
  </si>
  <si>
    <t xml:space="preserve">1604.13.10</t>
  </si>
  <si>
    <t xml:space="preserve">1604.13.90</t>
  </si>
  <si>
    <t xml:space="preserve">1604.14.10</t>
  </si>
  <si>
    <t xml:space="preserve">1604.14.20</t>
  </si>
  <si>
    <t xml:space="preserve">1604.14.30</t>
  </si>
  <si>
    <t xml:space="preserve">1604.15.00</t>
  </si>
  <si>
    <t xml:space="preserve">1604.16.00</t>
  </si>
  <si>
    <t xml:space="preserve">1604.17.00</t>
  </si>
  <si>
    <t xml:space="preserve">1604.18.00</t>
  </si>
  <si>
    <t xml:space="preserve">1604.19.00</t>
  </si>
  <si>
    <t xml:space="preserve">1604.20.20</t>
  </si>
  <si>
    <t xml:space="preserve">1604.20.30</t>
  </si>
  <si>
    <t xml:space="preserve">1604.20.90</t>
  </si>
  <si>
    <t xml:space="preserve">1604.31.00</t>
  </si>
  <si>
    <t xml:space="preserve">1604.32.00</t>
  </si>
  <si>
    <t xml:space="preserve">1605.10.00</t>
  </si>
  <si>
    <t xml:space="preserve">1605.21.00</t>
  </si>
  <si>
    <t xml:space="preserve">1605.29.00</t>
  </si>
  <si>
    <t xml:space="preserve">1605.30.00</t>
  </si>
  <si>
    <t xml:space="preserve">1605.40.00</t>
  </si>
  <si>
    <t xml:space="preserve">1605.51.00</t>
  </si>
  <si>
    <t xml:space="preserve">1605.52.00</t>
  </si>
  <si>
    <t xml:space="preserve">1605.53.00</t>
  </si>
  <si>
    <t xml:space="preserve">1605.54.00</t>
  </si>
  <si>
    <t xml:space="preserve">1605.55.00</t>
  </si>
  <si>
    <t xml:space="preserve">1605.56.00</t>
  </si>
  <si>
    <t xml:space="preserve">1605.57.00</t>
  </si>
  <si>
    <t xml:space="preserve">1605.58.00</t>
  </si>
  <si>
    <t xml:space="preserve">1605.59.00</t>
  </si>
  <si>
    <t xml:space="preserve">1605.61.00</t>
  </si>
  <si>
    <t xml:space="preserve">1605.62.00</t>
  </si>
  <si>
    <t xml:space="preserve">1605.63.00</t>
  </si>
  <si>
    <t xml:space="preserve">1605.69.00</t>
  </si>
  <si>
    <t xml:space="preserve">1701.12.00</t>
  </si>
  <si>
    <t xml:space="preserve">1701.13.00</t>
  </si>
  <si>
    <t xml:space="preserve">1701.14.00</t>
  </si>
  <si>
    <t xml:space="preserve">1702.11.00</t>
  </si>
  <si>
    <t xml:space="preserve">1702.19.00</t>
  </si>
  <si>
    <t xml:space="preserve">1702.20.00</t>
  </si>
  <si>
    <t xml:space="preserve">1702.30.11</t>
  </si>
  <si>
    <t xml:space="preserve">1702.30.19</t>
  </si>
  <si>
    <t xml:space="preserve">1702.30.20</t>
  </si>
  <si>
    <t xml:space="preserve">1702.40.10</t>
  </si>
  <si>
    <t xml:space="preserve">1702.40.20</t>
  </si>
  <si>
    <t xml:space="preserve">1702.50.00</t>
  </si>
  <si>
    <t xml:space="preserve">1702.60.10</t>
  </si>
  <si>
    <t xml:space="preserve">1702.60.20</t>
  </si>
  <si>
    <t xml:space="preserve">1702.90.00</t>
  </si>
  <si>
    <t xml:space="preserve">1703.10.00</t>
  </si>
  <si>
    <t xml:space="preserve">1703.90.00</t>
  </si>
  <si>
    <t xml:space="preserve">1704.10.00</t>
  </si>
  <si>
    <t xml:space="preserve">1704.90.20</t>
  </si>
  <si>
    <t xml:space="preserve">1801.00.00</t>
  </si>
  <si>
    <t xml:space="preserve">1802.00.00</t>
  </si>
  <si>
    <t xml:space="preserve">1803.10.00</t>
  </si>
  <si>
    <t xml:space="preserve">1803.20.00</t>
  </si>
  <si>
    <t xml:space="preserve">1804.00.00</t>
  </si>
  <si>
    <t xml:space="preserve">1805.00.00</t>
  </si>
  <si>
    <t xml:space="preserve">1806.20.00</t>
  </si>
  <si>
    <t xml:space="preserve">1901.90.10</t>
  </si>
  <si>
    <t xml:space="preserve">1902.11.00</t>
  </si>
  <si>
    <t xml:space="preserve">1903.00.00</t>
  </si>
  <si>
    <t xml:space="preserve">1904.30.00</t>
  </si>
  <si>
    <t xml:space="preserve">2001.10.00</t>
  </si>
  <si>
    <t xml:space="preserve">2001.90.00</t>
  </si>
  <si>
    <t xml:space="preserve">2002.10.00</t>
  </si>
  <si>
    <t xml:space="preserve">2002.90.00</t>
  </si>
  <si>
    <t xml:space="preserve">2003.10.00</t>
  </si>
  <si>
    <t xml:space="preserve">2003.90.00</t>
  </si>
  <si>
    <t xml:space="preserve">2004.10.00</t>
  </si>
  <si>
    <t xml:space="preserve">2004.90.00</t>
  </si>
  <si>
    <t xml:space="preserve">2005.10.00</t>
  </si>
  <si>
    <t xml:space="preserve">2005.40.00</t>
  </si>
  <si>
    <t xml:space="preserve">2005.51.00</t>
  </si>
  <si>
    <t xml:space="preserve">2005.59.00</t>
  </si>
  <si>
    <t xml:space="preserve">2005.60.00</t>
  </si>
  <si>
    <t xml:space="preserve">2005.70.00</t>
  </si>
  <si>
    <t xml:space="preserve">2005.80.00</t>
  </si>
  <si>
    <t xml:space="preserve">2005.91.00</t>
  </si>
  <si>
    <t xml:space="preserve">2005.99.00</t>
  </si>
  <si>
    <t xml:space="preserve">2007.10.00</t>
  </si>
  <si>
    <t xml:space="preserve">2007.91.00</t>
  </si>
  <si>
    <t xml:space="preserve">2007.99.10</t>
  </si>
  <si>
    <t xml:space="preserve">2007.99.21</t>
  </si>
  <si>
    <t xml:space="preserve">2007.99.22</t>
  </si>
  <si>
    <t xml:space="preserve">2007.99.23</t>
  </si>
  <si>
    <t xml:space="preserve">2007.99.24</t>
  </si>
  <si>
    <t xml:space="preserve">2007.99.25</t>
  </si>
  <si>
    <t xml:space="preserve">2007.99.26</t>
  </si>
  <si>
    <t xml:space="preserve">2007.99.27</t>
  </si>
  <si>
    <t xml:space="preserve">2007.99.29</t>
  </si>
  <si>
    <t xml:space="preserve">2007.99.90</t>
  </si>
  <si>
    <t xml:space="preserve">2008.11.00</t>
  </si>
  <si>
    <t xml:space="preserve">2008.20.10</t>
  </si>
  <si>
    <t xml:space="preserve">2008.20.90</t>
  </si>
  <si>
    <t xml:space="preserve">2008.30.00</t>
  </si>
  <si>
    <t xml:space="preserve">2008.40.10</t>
  </si>
  <si>
    <t xml:space="preserve">2008.40.90</t>
  </si>
  <si>
    <t xml:space="preserve">2008.50.00</t>
  </si>
  <si>
    <t xml:space="preserve">2008.60.10</t>
  </si>
  <si>
    <t xml:space="preserve">2008.60.90</t>
  </si>
  <si>
    <t xml:space="preserve">2008.70.10</t>
  </si>
  <si>
    <t xml:space="preserve">2008.70.20</t>
  </si>
  <si>
    <t xml:space="preserve">2008.70.90</t>
  </si>
  <si>
    <t xml:space="preserve">2008.80.00</t>
  </si>
  <si>
    <t xml:space="preserve">2008.91.00</t>
  </si>
  <si>
    <t xml:space="preserve">2008.93.00</t>
  </si>
  <si>
    <t xml:space="preserve">2008.97.10</t>
  </si>
  <si>
    <t xml:space="preserve">2008.97.90</t>
  </si>
  <si>
    <t xml:space="preserve">2008.99.00</t>
  </si>
  <si>
    <t xml:space="preserve">2009.11.00</t>
  </si>
  <si>
    <t xml:space="preserve">2009.12.00</t>
  </si>
  <si>
    <t xml:space="preserve">2009.19.00</t>
  </si>
  <si>
    <t xml:space="preserve">2009.21.00</t>
  </si>
  <si>
    <t xml:space="preserve">2009.29.00</t>
  </si>
  <si>
    <t xml:space="preserve">2009.31.00</t>
  </si>
  <si>
    <t xml:space="preserve">2009.39.00</t>
  </si>
  <si>
    <t xml:space="preserve">2009.41.00</t>
  </si>
  <si>
    <t xml:space="preserve">2009.49.00</t>
  </si>
  <si>
    <t xml:space="preserve">2009.50.00</t>
  </si>
  <si>
    <t xml:space="preserve">2009.61.00</t>
  </si>
  <si>
    <t xml:space="preserve">2009.69.00</t>
  </si>
  <si>
    <t xml:space="preserve">2009.71.00</t>
  </si>
  <si>
    <t xml:space="preserve">2009.79.00</t>
  </si>
  <si>
    <t xml:space="preserve">2009.81.00</t>
  </si>
  <si>
    <t xml:space="preserve">2009.89.11</t>
  </si>
  <si>
    <t xml:space="preserve">2009.89.12</t>
  </si>
  <si>
    <t xml:space="preserve">2009.89.13</t>
  </si>
  <si>
    <t xml:space="preserve">2009.89.19</t>
  </si>
  <si>
    <t xml:space="preserve">2009.89.21</t>
  </si>
  <si>
    <t xml:space="preserve">2009.89.22</t>
  </si>
  <si>
    <t xml:space="preserve">2009.89.90</t>
  </si>
  <si>
    <t xml:space="preserve">2009.90.00</t>
  </si>
  <si>
    <t xml:space="preserve">2101.11.10</t>
  </si>
  <si>
    <t xml:space="preserve">2101.20.10</t>
  </si>
  <si>
    <t xml:space="preserve">2101.20.20</t>
  </si>
  <si>
    <t xml:space="preserve">2101.30.00</t>
  </si>
  <si>
    <t xml:space="preserve">2102.10.10</t>
  </si>
  <si>
    <t xml:space="preserve">2102.10.90</t>
  </si>
  <si>
    <t xml:space="preserve">2102.20.00</t>
  </si>
  <si>
    <t xml:space="preserve">2102.30.00</t>
  </si>
  <si>
    <t xml:space="preserve">2103.10.90</t>
  </si>
  <si>
    <t xml:space="preserve">2103.20.90</t>
  </si>
  <si>
    <t xml:space="preserve">2103.30.29</t>
  </si>
  <si>
    <t xml:space="preserve">2103.90.19</t>
  </si>
  <si>
    <t xml:space="preserve">2103.90.29</t>
  </si>
  <si>
    <t xml:space="preserve">2103.90.99</t>
  </si>
  <si>
    <t xml:space="preserve">2104.10.11</t>
  </si>
  <si>
    <t xml:space="preserve">2104.10.19</t>
  </si>
  <si>
    <t xml:space="preserve">2104.10.21</t>
  </si>
  <si>
    <t xml:space="preserve">2104.10.29</t>
  </si>
  <si>
    <t xml:space="preserve">2104.20.00</t>
  </si>
  <si>
    <t xml:space="preserve">2105.00.10</t>
  </si>
  <si>
    <t xml:space="preserve">2105.00.90</t>
  </si>
  <si>
    <t xml:space="preserve">2106.10.00</t>
  </si>
  <si>
    <t xml:space="preserve">2106.90.21</t>
  </si>
  <si>
    <t xml:space="preserve">2106.90.29</t>
  </si>
  <si>
    <t xml:space="preserve">2106.90.30</t>
  </si>
  <si>
    <t xml:space="preserve">2106.90.40</t>
  </si>
  <si>
    <t xml:space="preserve">2106.90.50</t>
  </si>
  <si>
    <t xml:space="preserve">2106.90.60</t>
  </si>
  <si>
    <t xml:space="preserve">Vinhos de uvas frescas, incluindo os vinhos enriquecidos com álcool; mostos de uvas</t>
  </si>
  <si>
    <t xml:space="preserve">2201.90.00</t>
  </si>
  <si>
    <t xml:space="preserve">2204.10.10</t>
  </si>
  <si>
    <t xml:space="preserve">2204.10.90</t>
  </si>
  <si>
    <t xml:space="preserve">2204.21.00</t>
  </si>
  <si>
    <t xml:space="preserve">2204.22.11</t>
  </si>
  <si>
    <t xml:space="preserve">2204.22.19</t>
  </si>
  <si>
    <t xml:space="preserve">2204.22.20</t>
  </si>
  <si>
    <t xml:space="preserve">2204.29.10</t>
  </si>
  <si>
    <t xml:space="preserve">2204.29.20</t>
  </si>
  <si>
    <t xml:space="preserve">2204.30.00</t>
  </si>
  <si>
    <t xml:space="preserve">2205.10.00</t>
  </si>
  <si>
    <t xml:space="preserve">2205.90.00</t>
  </si>
  <si>
    <t xml:space="preserve">2207.10.10</t>
  </si>
  <si>
    <t xml:space="preserve">2207.10.90</t>
  </si>
  <si>
    <t xml:space="preserve">2207.20.11</t>
  </si>
  <si>
    <t xml:space="preserve">2207.20.19</t>
  </si>
  <si>
    <t xml:space="preserve">2207.20.20</t>
  </si>
  <si>
    <t xml:space="preserve">2208.30.10</t>
  </si>
  <si>
    <t xml:space="preserve">2208.30.20</t>
  </si>
  <si>
    <t xml:space="preserve">2208.30.90</t>
  </si>
  <si>
    <t xml:space="preserve">2209.00.00</t>
  </si>
  <si>
    <t xml:space="preserve">2301.10.10</t>
  </si>
  <si>
    <t xml:space="preserve">2301.10.90</t>
  </si>
  <si>
    <t xml:space="preserve">2301.20.10</t>
  </si>
  <si>
    <t xml:space="preserve">2301.20.90</t>
  </si>
  <si>
    <t xml:space="preserve">2302.10.00</t>
  </si>
  <si>
    <t xml:space="preserve">2302.30.10</t>
  </si>
  <si>
    <t xml:space="preserve">2302.30.90</t>
  </si>
  <si>
    <t xml:space="preserve">2302.40.00</t>
  </si>
  <si>
    <t xml:space="preserve">2302.50.00</t>
  </si>
  <si>
    <t xml:space="preserve">2303.10.00</t>
  </si>
  <si>
    <t xml:space="preserve">2303.20.00</t>
  </si>
  <si>
    <t xml:space="preserve">2303.30.00</t>
  </si>
  <si>
    <t xml:space="preserve">2304.00.10</t>
  </si>
  <si>
    <t xml:space="preserve">2304.00.90</t>
  </si>
  <si>
    <t xml:space="preserve">2305.00.00</t>
  </si>
  <si>
    <t xml:space="preserve">2306.10.00</t>
  </si>
  <si>
    <t xml:space="preserve">2306.20.00</t>
  </si>
  <si>
    <t xml:space="preserve">2306.30.10</t>
  </si>
  <si>
    <t xml:space="preserve">2306.30.90</t>
  </si>
  <si>
    <t xml:space="preserve">2306.41.00</t>
  </si>
  <si>
    <t xml:space="preserve">2306.49.00</t>
  </si>
  <si>
    <t xml:space="preserve">2306.50.00</t>
  </si>
  <si>
    <t xml:space="preserve">2306.60.00</t>
  </si>
  <si>
    <t xml:space="preserve">2306.90.10</t>
  </si>
  <si>
    <t xml:space="preserve">2306.90.90</t>
  </si>
  <si>
    <t xml:space="preserve">2307.00.00</t>
  </si>
  <si>
    <t xml:space="preserve">2308.00.00</t>
  </si>
  <si>
    <t xml:space="preserve">2309.10.00</t>
  </si>
  <si>
    <t xml:space="preserve">2309.90.10</t>
  </si>
  <si>
    <t xml:space="preserve">2309.90.20</t>
  </si>
  <si>
    <t xml:space="preserve">2309.90.30</t>
  </si>
  <si>
    <t xml:space="preserve">2309.90.40</t>
  </si>
  <si>
    <t xml:space="preserve">2309.90.50</t>
  </si>
  <si>
    <t xml:space="preserve">2309.90.60</t>
  </si>
  <si>
    <t xml:space="preserve">2309.90.90</t>
  </si>
  <si>
    <t xml:space="preserve">2401.10.10</t>
  </si>
  <si>
    <t xml:space="preserve">2401.10.20</t>
  </si>
  <si>
    <t xml:space="preserve">2401.10.30</t>
  </si>
  <si>
    <t xml:space="preserve">2401.10.40</t>
  </si>
  <si>
    <t xml:space="preserve">2401.10.90</t>
  </si>
  <si>
    <t xml:space="preserve">2401.20.10</t>
  </si>
  <si>
    <t xml:space="preserve">2401.20.20</t>
  </si>
  <si>
    <t xml:space="preserve">2401.20.30</t>
  </si>
  <si>
    <t xml:space="preserve">2401.20.40</t>
  </si>
  <si>
    <t xml:space="preserve">2401.20.90</t>
  </si>
  <si>
    <t xml:space="preserve">2401.30.00</t>
  </si>
  <si>
    <t xml:space="preserve">2402.10.00</t>
  </si>
  <si>
    <t xml:space="preserve">2402.20.00</t>
  </si>
  <si>
    <t xml:space="preserve">2402.90.00</t>
  </si>
  <si>
    <t xml:space="preserve">2403.11.00</t>
  </si>
  <si>
    <t xml:space="preserve">2403.19.00</t>
  </si>
  <si>
    <t xml:space="preserve">2403.91.00</t>
  </si>
  <si>
    <t xml:space="preserve">2403.99.10</t>
  </si>
  <si>
    <t xml:space="preserve">2403.99.90</t>
  </si>
  <si>
    <t xml:space="preserve">2404.11.00</t>
  </si>
  <si>
    <t xml:space="preserve">2404.12.00</t>
  </si>
  <si>
    <t xml:space="preserve">2404.19.00</t>
  </si>
  <si>
    <t xml:space="preserve">2404.91.00</t>
  </si>
  <si>
    <t xml:space="preserve">2404.92.00</t>
  </si>
  <si>
    <t xml:space="preserve">2404.99.00</t>
  </si>
  <si>
    <t xml:space="preserve">2501.00.11</t>
  </si>
  <si>
    <t xml:space="preserve">2501.00.19</t>
  </si>
  <si>
    <t xml:space="preserve">2501.00.20</t>
  </si>
  <si>
    <t xml:space="preserve">2501.00.90</t>
  </si>
  <si>
    <t xml:space="preserve">2502.00.00</t>
  </si>
  <si>
    <t xml:space="preserve">2503.00.10</t>
  </si>
  <si>
    <t xml:space="preserve">2503.00.90</t>
  </si>
  <si>
    <t xml:space="preserve">2504.10.00</t>
  </si>
  <si>
    <t xml:space="preserve">2504.90.00</t>
  </si>
  <si>
    <t xml:space="preserve">2505.10.00</t>
  </si>
  <si>
    <t xml:space="preserve">2505.90.00</t>
  </si>
  <si>
    <t xml:space="preserve">2506.10.00</t>
  </si>
  <si>
    <t xml:space="preserve">2506.20.00</t>
  </si>
  <si>
    <t xml:space="preserve">2507.00.10</t>
  </si>
  <si>
    <t xml:space="preserve">2507.00.90</t>
  </si>
  <si>
    <t xml:space="preserve">2508.10.00</t>
  </si>
  <si>
    <t xml:space="preserve">2508.30.00</t>
  </si>
  <si>
    <t xml:space="preserve">2508.40.10</t>
  </si>
  <si>
    <t xml:space="preserve">2508.40.90</t>
  </si>
  <si>
    <t xml:space="preserve">2508.50.00</t>
  </si>
  <si>
    <t xml:space="preserve">2508.60.00</t>
  </si>
  <si>
    <t xml:space="preserve">2508.70.00</t>
  </si>
  <si>
    <t xml:space="preserve">2509.00.00</t>
  </si>
  <si>
    <t xml:space="preserve">2510.10.10</t>
  </si>
  <si>
    <t xml:space="preserve">2510.10.90</t>
  </si>
  <si>
    <t xml:space="preserve">2510.20.10</t>
  </si>
  <si>
    <t xml:space="preserve">2510.20.90</t>
  </si>
  <si>
    <t xml:space="preserve">2511.10.00</t>
  </si>
  <si>
    <t xml:space="preserve">2511.20.00</t>
  </si>
  <si>
    <t xml:space="preserve">2512.00.00</t>
  </si>
  <si>
    <t xml:space="preserve">2513.10.00</t>
  </si>
  <si>
    <t xml:space="preserve">2513.20.00</t>
  </si>
  <si>
    <t xml:space="preserve">2514.00.00</t>
  </si>
  <si>
    <t xml:space="preserve">2515.11.00</t>
  </si>
  <si>
    <t xml:space="preserve">2515.12.10</t>
  </si>
  <si>
    <t xml:space="preserve">2515.12.20</t>
  </si>
  <si>
    <t xml:space="preserve">2515.20.00</t>
  </si>
  <si>
    <t xml:space="preserve">2516.11.00</t>
  </si>
  <si>
    <t xml:space="preserve">2516.12.00</t>
  </si>
  <si>
    <t xml:space="preserve">2516.20.00</t>
  </si>
  <si>
    <t xml:space="preserve">2516.90.00</t>
  </si>
  <si>
    <t xml:space="preserve">2517.10.00</t>
  </si>
  <si>
    <t xml:space="preserve">2517.20.00</t>
  </si>
  <si>
    <t xml:space="preserve">2517.30.00</t>
  </si>
  <si>
    <t xml:space="preserve">2517.41.00</t>
  </si>
  <si>
    <t xml:space="preserve">2517.49.00</t>
  </si>
  <si>
    <t xml:space="preserve">2518.10.00</t>
  </si>
  <si>
    <t xml:space="preserve">2518.20.00</t>
  </si>
  <si>
    <t xml:space="preserve">2519.10.00</t>
  </si>
  <si>
    <t xml:space="preserve">2519.90.10</t>
  </si>
  <si>
    <t xml:space="preserve">2519.90.90</t>
  </si>
  <si>
    <t xml:space="preserve">2520.10.11</t>
  </si>
  <si>
    <t xml:space="preserve">2520.10.19</t>
  </si>
  <si>
    <t xml:space="preserve">2520.10.20</t>
  </si>
  <si>
    <t xml:space="preserve">2520.20.10</t>
  </si>
  <si>
    <t xml:space="preserve">2520.20.90</t>
  </si>
  <si>
    <t xml:space="preserve">2521.00.00</t>
  </si>
  <si>
    <t xml:space="preserve">2522.10.00</t>
  </si>
  <si>
    <t xml:space="preserve">2522.20.00</t>
  </si>
  <si>
    <t xml:space="preserve">2522.30.00</t>
  </si>
  <si>
    <t xml:space="preserve">2523.10.00</t>
  </si>
  <si>
    <t xml:space="preserve">2523.21.00</t>
  </si>
  <si>
    <t xml:space="preserve">2523.29.10</t>
  </si>
  <si>
    <t xml:space="preserve">2523.29.90</t>
  </si>
  <si>
    <t xml:space="preserve">2523.30.00</t>
  </si>
  <si>
    <t xml:space="preserve">2523.90.00</t>
  </si>
  <si>
    <t xml:space="preserve">2524.10.00</t>
  </si>
  <si>
    <t xml:space="preserve">2524.90.00</t>
  </si>
  <si>
    <t xml:space="preserve">2525.10.00</t>
  </si>
  <si>
    <t xml:space="preserve">2525.20.00</t>
  </si>
  <si>
    <t xml:space="preserve">2525.30.00</t>
  </si>
  <si>
    <t xml:space="preserve">2526.10.00</t>
  </si>
  <si>
    <t xml:space="preserve">2526.20.00</t>
  </si>
  <si>
    <t xml:space="preserve">2528.00.00</t>
  </si>
  <si>
    <t xml:space="preserve">2529.10.00</t>
  </si>
  <si>
    <t xml:space="preserve">2529.21.00</t>
  </si>
  <si>
    <t xml:space="preserve">2529.22.00</t>
  </si>
  <si>
    <t xml:space="preserve">2529.30.00</t>
  </si>
  <si>
    <t xml:space="preserve">2530.10.10</t>
  </si>
  <si>
    <t xml:space="preserve">2530.10.90</t>
  </si>
  <si>
    <t xml:space="preserve">2530.20.00</t>
  </si>
  <si>
    <t xml:space="preserve">2530.90.10</t>
  </si>
  <si>
    <t xml:space="preserve">2530.90.20</t>
  </si>
  <si>
    <t xml:space="preserve">2530.90.30</t>
  </si>
  <si>
    <t xml:space="preserve">2530.90.40</t>
  </si>
  <si>
    <t xml:space="preserve">2530.90.90</t>
  </si>
  <si>
    <t xml:space="preserve">2601.11.00</t>
  </si>
  <si>
    <t xml:space="preserve">2601.12.10</t>
  </si>
  <si>
    <t xml:space="preserve">2601.12.90</t>
  </si>
  <si>
    <t xml:space="preserve">2601.20.00</t>
  </si>
  <si>
    <t xml:space="preserve">2602.00.10</t>
  </si>
  <si>
    <t xml:space="preserve">2602.00.90</t>
  </si>
  <si>
    <t xml:space="preserve">2603.00.10</t>
  </si>
  <si>
    <t xml:space="preserve">2603.00.90</t>
  </si>
  <si>
    <t xml:space="preserve">2604.00.00</t>
  </si>
  <si>
    <t xml:space="preserve">2605.00.00</t>
  </si>
  <si>
    <t xml:space="preserve">2606.00.11</t>
  </si>
  <si>
    <t xml:space="preserve">2606.00.12</t>
  </si>
  <si>
    <t xml:space="preserve">2606.00.90</t>
  </si>
  <si>
    <t xml:space="preserve">2607.00.00</t>
  </si>
  <si>
    <t xml:space="preserve">2608.00.10</t>
  </si>
  <si>
    <t xml:space="preserve">2608.00.90</t>
  </si>
  <si>
    <t xml:space="preserve">2609.00.00</t>
  </si>
  <si>
    <t xml:space="preserve">2610.00.10</t>
  </si>
  <si>
    <t xml:space="preserve">2610.00.90</t>
  </si>
  <si>
    <t xml:space="preserve">2611.00.00</t>
  </si>
  <si>
    <t xml:space="preserve">2612.10.00</t>
  </si>
  <si>
    <t xml:space="preserve">2612.20.00</t>
  </si>
  <si>
    <t xml:space="preserve">2613.10.10</t>
  </si>
  <si>
    <t xml:space="preserve">2613.10.90</t>
  </si>
  <si>
    <t xml:space="preserve">2613.90.10</t>
  </si>
  <si>
    <t xml:space="preserve">2613.90.90</t>
  </si>
  <si>
    <t xml:space="preserve">2614.00.10</t>
  </si>
  <si>
    <t xml:space="preserve">2614.00.90</t>
  </si>
  <si>
    <t xml:space="preserve">2615.10.10</t>
  </si>
  <si>
    <t xml:space="preserve">2615.10.20</t>
  </si>
  <si>
    <t xml:space="preserve">2615.10.90</t>
  </si>
  <si>
    <t xml:space="preserve">2615.90.00</t>
  </si>
  <si>
    <t xml:space="preserve">2616.10.00</t>
  </si>
  <si>
    <t xml:space="preserve">2616.90.00</t>
  </si>
  <si>
    <t xml:space="preserve">2617.10.00</t>
  </si>
  <si>
    <t xml:space="preserve">2617.90.00</t>
  </si>
  <si>
    <t xml:space="preserve">2618.00.00</t>
  </si>
  <si>
    <t xml:space="preserve">2619.00.00</t>
  </si>
  <si>
    <t xml:space="preserve">2620.11.00</t>
  </si>
  <si>
    <t xml:space="preserve">2620.19.00</t>
  </si>
  <si>
    <t xml:space="preserve">2620.21.00</t>
  </si>
  <si>
    <t xml:space="preserve">2620.29.00</t>
  </si>
  <si>
    <t xml:space="preserve">2620.30.00</t>
  </si>
  <si>
    <t xml:space="preserve">2620.40.00</t>
  </si>
  <si>
    <t xml:space="preserve">2620.60.00</t>
  </si>
  <si>
    <t xml:space="preserve">2620.91.00</t>
  </si>
  <si>
    <t xml:space="preserve">2620.99.10</t>
  </si>
  <si>
    <t xml:space="preserve">2620.99.90</t>
  </si>
  <si>
    <t xml:space="preserve">2621.10.00</t>
  </si>
  <si>
    <t xml:space="preserve">2621.90.10</t>
  </si>
  <si>
    <t xml:space="preserve">2621.90.90</t>
  </si>
  <si>
    <t xml:space="preserve">2701.11.00</t>
  </si>
  <si>
    <t xml:space="preserve">2701.12.00</t>
  </si>
  <si>
    <t xml:space="preserve">2701.19.00</t>
  </si>
  <si>
    <t xml:space="preserve">2701.20.00</t>
  </si>
  <si>
    <t xml:space="preserve">2702.10.00</t>
  </si>
  <si>
    <t xml:space="preserve">2702.20.00</t>
  </si>
  <si>
    <t xml:space="preserve">2703.00.00</t>
  </si>
  <si>
    <t xml:space="preserve">2704.00.11</t>
  </si>
  <si>
    <t xml:space="preserve">2704.00.12</t>
  </si>
  <si>
    <t xml:space="preserve">2704.00.90</t>
  </si>
  <si>
    <t xml:space="preserve">2705.00.00</t>
  </si>
  <si>
    <t xml:space="preserve">2706.00.00</t>
  </si>
  <si>
    <t xml:space="preserve">2707.10.00</t>
  </si>
  <si>
    <t xml:space="preserve">2707.20.00</t>
  </si>
  <si>
    <t xml:space="preserve">2707.30.00</t>
  </si>
  <si>
    <t xml:space="preserve">2707.40.00</t>
  </si>
  <si>
    <t xml:space="preserve">2707.50.10</t>
  </si>
  <si>
    <t xml:space="preserve">2707.50.90</t>
  </si>
  <si>
    <t xml:space="preserve">2707.91.00</t>
  </si>
  <si>
    <t xml:space="preserve">2707.99.10</t>
  </si>
  <si>
    <t xml:space="preserve">2707.99.90</t>
  </si>
  <si>
    <t xml:space="preserve">2708.10.00</t>
  </si>
  <si>
    <t xml:space="preserve">2708.20.00</t>
  </si>
  <si>
    <t xml:space="preserve">2709.00.10</t>
  </si>
  <si>
    <t xml:space="preserve">2709.00.90</t>
  </si>
  <si>
    <t xml:space="preserve">2710.12.10</t>
  </si>
  <si>
    <t xml:space="preserve">2710.12.21</t>
  </si>
  <si>
    <t xml:space="preserve">2710.12.29</t>
  </si>
  <si>
    <t xml:space="preserve">2710.12.30</t>
  </si>
  <si>
    <t xml:space="preserve">2710.12.41</t>
  </si>
  <si>
    <t xml:space="preserve">2710.12.49</t>
  </si>
  <si>
    <t xml:space="preserve">2710.12.51</t>
  </si>
  <si>
    <t xml:space="preserve">2710.12.59</t>
  </si>
  <si>
    <t xml:space="preserve">2710.12.60</t>
  </si>
  <si>
    <t xml:space="preserve">2710.12.90</t>
  </si>
  <si>
    <t xml:space="preserve">2710.19.11</t>
  </si>
  <si>
    <t xml:space="preserve">2710.19.19</t>
  </si>
  <si>
    <t xml:space="preserve">2710.19.21</t>
  </si>
  <si>
    <t xml:space="preserve">2710.19.22</t>
  </si>
  <si>
    <t xml:space="preserve">2710.19.29</t>
  </si>
  <si>
    <t xml:space="preserve">2710.19.31</t>
  </si>
  <si>
    <t xml:space="preserve">2710.19.32</t>
  </si>
  <si>
    <t xml:space="preserve">2710.19.91</t>
  </si>
  <si>
    <t xml:space="preserve">2710.19.92</t>
  </si>
  <si>
    <t xml:space="preserve">2710.19.93</t>
  </si>
  <si>
    <t xml:space="preserve">2710.19.94</t>
  </si>
  <si>
    <t xml:space="preserve">2710.19.99</t>
  </si>
  <si>
    <t xml:space="preserve">2710.20.00</t>
  </si>
  <si>
    <t xml:space="preserve">2710.91.00</t>
  </si>
  <si>
    <t xml:space="preserve">2710.99.00</t>
  </si>
  <si>
    <t xml:space="preserve">2711.11.00</t>
  </si>
  <si>
    <t xml:space="preserve">2711.12.10</t>
  </si>
  <si>
    <t xml:space="preserve">2711.12.90</t>
  </si>
  <si>
    <t xml:space="preserve">2711.13.00</t>
  </si>
  <si>
    <t xml:space="preserve">2711.14.00</t>
  </si>
  <si>
    <t xml:space="preserve">2711.19.10</t>
  </si>
  <si>
    <t xml:space="preserve">2711.19.90</t>
  </si>
  <si>
    <t xml:space="preserve">2711.21.00</t>
  </si>
  <si>
    <t xml:space="preserve">2711.29.10</t>
  </si>
  <si>
    <t xml:space="preserve">2711.29.90</t>
  </si>
  <si>
    <t xml:space="preserve">2712.20.00</t>
  </si>
  <si>
    <t xml:space="preserve">2712.90.00</t>
  </si>
  <si>
    <t xml:space="preserve">2713.11.00</t>
  </si>
  <si>
    <t xml:space="preserve">2713.12.00</t>
  </si>
  <si>
    <t xml:space="preserve">2713.20.00</t>
  </si>
  <si>
    <t xml:space="preserve">2713.90.00</t>
  </si>
  <si>
    <t xml:space="preserve">2714.10.00</t>
  </si>
  <si>
    <t xml:space="preserve">2714.90.00</t>
  </si>
  <si>
    <t xml:space="preserve">2715.00.00</t>
  </si>
  <si>
    <t xml:space="preserve">2716.00.00</t>
  </si>
  <si>
    <t xml:space="preserve">2801.10.00</t>
  </si>
  <si>
    <t xml:space="preserve">2801.20.10</t>
  </si>
  <si>
    <t xml:space="preserve">2801.20.90</t>
  </si>
  <si>
    <t xml:space="preserve">2801.30.00</t>
  </si>
  <si>
    <t xml:space="preserve">2802.00.00</t>
  </si>
  <si>
    <t xml:space="preserve">2803.00.11</t>
  </si>
  <si>
    <t xml:space="preserve">2803.00.19</t>
  </si>
  <si>
    <t xml:space="preserve">2803.00.90</t>
  </si>
  <si>
    <t xml:space="preserve">2804.10.00</t>
  </si>
  <si>
    <t xml:space="preserve">2804.21.00</t>
  </si>
  <si>
    <t xml:space="preserve">2804.29.10</t>
  </si>
  <si>
    <t xml:space="preserve">2804.29.90</t>
  </si>
  <si>
    <t xml:space="preserve">2804.30.00</t>
  </si>
  <si>
    <t xml:space="preserve">2804.40.00</t>
  </si>
  <si>
    <t xml:space="preserve">2804.50.00</t>
  </si>
  <si>
    <t xml:space="preserve">2804.61.00</t>
  </si>
  <si>
    <t xml:space="preserve">2804.69.00</t>
  </si>
  <si>
    <t xml:space="preserve">2804.70.10</t>
  </si>
  <si>
    <t xml:space="preserve">2804.70.20</t>
  </si>
  <si>
    <t xml:space="preserve">2804.70.30</t>
  </si>
  <si>
    <t xml:space="preserve">2804.80.00</t>
  </si>
  <si>
    <t xml:space="preserve">2804.90.00</t>
  </si>
  <si>
    <t xml:space="preserve">2805.11.00</t>
  </si>
  <si>
    <t xml:space="preserve">2805.12.00</t>
  </si>
  <si>
    <t xml:space="preserve">2805.19.10</t>
  </si>
  <si>
    <t xml:space="preserve">2805.19.20</t>
  </si>
  <si>
    <t xml:space="preserve">2805.19.90</t>
  </si>
  <si>
    <t xml:space="preserve">2805.30.10</t>
  </si>
  <si>
    <t xml:space="preserve">2805.30.90</t>
  </si>
  <si>
    <t xml:space="preserve">2805.40.00</t>
  </si>
  <si>
    <t xml:space="preserve">2806.10.10</t>
  </si>
  <si>
    <t xml:space="preserve">2806.10.20</t>
  </si>
  <si>
    <t xml:space="preserve">2806.20.00</t>
  </si>
  <si>
    <t xml:space="preserve">2807.00.10</t>
  </si>
  <si>
    <t xml:space="preserve">2807.00.20</t>
  </si>
  <si>
    <t xml:space="preserve">2808.00.10</t>
  </si>
  <si>
    <t xml:space="preserve">2808.00.20</t>
  </si>
  <si>
    <t xml:space="preserve">2809.10.00</t>
  </si>
  <si>
    <t xml:space="preserve">2809.20.11</t>
  </si>
  <si>
    <t xml:space="preserve">2809.20.19</t>
  </si>
  <si>
    <t xml:space="preserve">2809.20.20</t>
  </si>
  <si>
    <t xml:space="preserve">2809.20.30</t>
  </si>
  <si>
    <t xml:space="preserve">2809.20.90</t>
  </si>
  <si>
    <t xml:space="preserve">2810.00.10</t>
  </si>
  <si>
    <t xml:space="preserve">2810.00.90</t>
  </si>
  <si>
    <t xml:space="preserve">2811.11.00</t>
  </si>
  <si>
    <t xml:space="preserve">2811.12.00</t>
  </si>
  <si>
    <t xml:space="preserve">2811.19.10</t>
  </si>
  <si>
    <t xml:space="preserve">2811.19.20</t>
  </si>
  <si>
    <t xml:space="preserve">2811.19.30</t>
  </si>
  <si>
    <t xml:space="preserve">2811.19.40</t>
  </si>
  <si>
    <t xml:space="preserve">2811.19.90</t>
  </si>
  <si>
    <t xml:space="preserve">2811.21.00</t>
  </si>
  <si>
    <t xml:space="preserve">2811.22.10</t>
  </si>
  <si>
    <t xml:space="preserve">2811.22.20</t>
  </si>
  <si>
    <t xml:space="preserve">2811.22.30</t>
  </si>
  <si>
    <t xml:space="preserve">2811.22.90</t>
  </si>
  <si>
    <t xml:space="preserve">2811.29.10</t>
  </si>
  <si>
    <t xml:space="preserve">2811.29.90</t>
  </si>
  <si>
    <t xml:space="preserve">2812.11.00</t>
  </si>
  <si>
    <t xml:space="preserve">2812.12.00</t>
  </si>
  <si>
    <t xml:space="preserve">2812.13.00</t>
  </si>
  <si>
    <t xml:space="preserve">2812.14.00</t>
  </si>
  <si>
    <t xml:space="preserve">2812.15.00</t>
  </si>
  <si>
    <t xml:space="preserve">2812.16.00</t>
  </si>
  <si>
    <t xml:space="preserve">2812.17.00</t>
  </si>
  <si>
    <t xml:space="preserve">2812.19.11</t>
  </si>
  <si>
    <t xml:space="preserve">2812.19.19</t>
  </si>
  <si>
    <t xml:space="preserve">2812.19.20</t>
  </si>
  <si>
    <t xml:space="preserve">2812.90.00</t>
  </si>
  <si>
    <t xml:space="preserve">2813.10.00</t>
  </si>
  <si>
    <t xml:space="preserve">2813.90.10</t>
  </si>
  <si>
    <t xml:space="preserve">2813.90.90</t>
  </si>
  <si>
    <t xml:space="preserve">2814.10.00</t>
  </si>
  <si>
    <t xml:space="preserve">2815.11.00</t>
  </si>
  <si>
    <t xml:space="preserve">2815.12.00</t>
  </si>
  <si>
    <t xml:space="preserve">2815.20.00</t>
  </si>
  <si>
    <t xml:space="preserve">2815.30.00</t>
  </si>
  <si>
    <t xml:space="preserve">2816.10.10</t>
  </si>
  <si>
    <t xml:space="preserve">2816.10.20</t>
  </si>
  <si>
    <t xml:space="preserve">2816.40.10</t>
  </si>
  <si>
    <t xml:space="preserve">2816.40.90</t>
  </si>
  <si>
    <t xml:space="preserve">2817.00.10</t>
  </si>
  <si>
    <t xml:space="preserve">2817.00.20</t>
  </si>
  <si>
    <t xml:space="preserve">2818.10.10</t>
  </si>
  <si>
    <t xml:space="preserve">2818.10.90</t>
  </si>
  <si>
    <t xml:space="preserve">2818.20.10</t>
  </si>
  <si>
    <t xml:space="preserve">2818.20.90</t>
  </si>
  <si>
    <t xml:space="preserve">2818.30.00</t>
  </si>
  <si>
    <t xml:space="preserve">2819.10.00</t>
  </si>
  <si>
    <t xml:space="preserve">2819.90.10</t>
  </si>
  <si>
    <t xml:space="preserve">2819.90.20</t>
  </si>
  <si>
    <t xml:space="preserve">2820.10.00</t>
  </si>
  <si>
    <t xml:space="preserve">2820.90.10</t>
  </si>
  <si>
    <t xml:space="preserve">2820.90.20</t>
  </si>
  <si>
    <t xml:space="preserve">2820.90.30</t>
  </si>
  <si>
    <t xml:space="preserve">2820.90.40</t>
  </si>
  <si>
    <t xml:space="preserve">2821.10.11</t>
  </si>
  <si>
    <t xml:space="preserve">2821.10.19</t>
  </si>
  <si>
    <t xml:space="preserve">2821.10.20</t>
  </si>
  <si>
    <t xml:space="preserve">2821.10.30</t>
  </si>
  <si>
    <t xml:space="preserve">2821.10.90</t>
  </si>
  <si>
    <t xml:space="preserve">2821.20.00</t>
  </si>
  <si>
    <t xml:space="preserve">2822.00.10</t>
  </si>
  <si>
    <t xml:space="preserve">2822.00.90</t>
  </si>
  <si>
    <t xml:space="preserve">2823.00.10</t>
  </si>
  <si>
    <t xml:space="preserve">2823.00.90</t>
  </si>
  <si>
    <t xml:space="preserve">2824.10.00</t>
  </si>
  <si>
    <t xml:space="preserve">2824.90.10</t>
  </si>
  <si>
    <t xml:space="preserve">2824.90.90</t>
  </si>
  <si>
    <t xml:space="preserve">2825.10.10</t>
  </si>
  <si>
    <t xml:space="preserve">2825.10.20</t>
  </si>
  <si>
    <t xml:space="preserve">2825.20.10</t>
  </si>
  <si>
    <t xml:space="preserve">2825.20.20</t>
  </si>
  <si>
    <t xml:space="preserve">2825.30.10</t>
  </si>
  <si>
    <t xml:space="preserve">2825.30.90</t>
  </si>
  <si>
    <t xml:space="preserve">2825.40.10</t>
  </si>
  <si>
    <t xml:space="preserve">2825.40.90</t>
  </si>
  <si>
    <t xml:space="preserve">2825.50.10</t>
  </si>
  <si>
    <t xml:space="preserve">2825.50.90</t>
  </si>
  <si>
    <t xml:space="preserve">2825.60.10</t>
  </si>
  <si>
    <t xml:space="preserve">2825.60.20</t>
  </si>
  <si>
    <t xml:space="preserve">2825.70.10</t>
  </si>
  <si>
    <t xml:space="preserve">2825.70.90</t>
  </si>
  <si>
    <t xml:space="preserve">2825.80.10</t>
  </si>
  <si>
    <t xml:space="preserve">2825.80.90</t>
  </si>
  <si>
    <t xml:space="preserve">2825.90.10</t>
  </si>
  <si>
    <t xml:space="preserve">2825.90.20</t>
  </si>
  <si>
    <t xml:space="preserve">2825.90.90</t>
  </si>
  <si>
    <t xml:space="preserve">2826.12.00</t>
  </si>
  <si>
    <t xml:space="preserve">2826.19.10</t>
  </si>
  <si>
    <t xml:space="preserve">2826.19.20</t>
  </si>
  <si>
    <t xml:space="preserve">2826.19.90</t>
  </si>
  <si>
    <t xml:space="preserve">2826.30.00</t>
  </si>
  <si>
    <t xml:space="preserve">2826.90.10</t>
  </si>
  <si>
    <t xml:space="preserve">2826.90.20</t>
  </si>
  <si>
    <t xml:space="preserve">2826.90.90</t>
  </si>
  <si>
    <t xml:space="preserve">2827.10.00</t>
  </si>
  <si>
    <t xml:space="preserve">2827.20.10</t>
  </si>
  <si>
    <t xml:space="preserve">2827.20.90</t>
  </si>
  <si>
    <t xml:space="preserve">2827.31.10</t>
  </si>
  <si>
    <t xml:space="preserve">2827.31.90</t>
  </si>
  <si>
    <t xml:space="preserve">2827.32.00</t>
  </si>
  <si>
    <t xml:space="preserve">2827.35.00</t>
  </si>
  <si>
    <t xml:space="preserve">2827.39.10</t>
  </si>
  <si>
    <t xml:space="preserve">2827.39.20</t>
  </si>
  <si>
    <t xml:space="preserve">2827.39.40</t>
  </si>
  <si>
    <t xml:space="preserve">2827.39.50</t>
  </si>
  <si>
    <t xml:space="preserve">2827.39.60</t>
  </si>
  <si>
    <t xml:space="preserve">2827.39.70</t>
  </si>
  <si>
    <t xml:space="preserve">2827.39.91</t>
  </si>
  <si>
    <t xml:space="preserve">2827.39.92</t>
  </si>
  <si>
    <t xml:space="preserve">2827.39.93</t>
  </si>
  <si>
    <t xml:space="preserve">2827.39.94</t>
  </si>
  <si>
    <t xml:space="preserve">2827.39.95</t>
  </si>
  <si>
    <t xml:space="preserve">2827.39.96</t>
  </si>
  <si>
    <t xml:space="preserve">2827.39.97</t>
  </si>
  <si>
    <t xml:space="preserve">2827.39.98</t>
  </si>
  <si>
    <t xml:space="preserve">2827.39.99</t>
  </si>
  <si>
    <t xml:space="preserve">2827.41.10</t>
  </si>
  <si>
    <t xml:space="preserve">2827.41.20</t>
  </si>
  <si>
    <t xml:space="preserve">2827.49.11</t>
  </si>
  <si>
    <t xml:space="preserve">2827.49.12</t>
  </si>
  <si>
    <t xml:space="preserve">2827.49.19</t>
  </si>
  <si>
    <t xml:space="preserve">2827.49.21</t>
  </si>
  <si>
    <t xml:space="preserve">2827.49.29</t>
  </si>
  <si>
    <t xml:space="preserve">2827.51.00</t>
  </si>
  <si>
    <t xml:space="preserve">2827.59.00</t>
  </si>
  <si>
    <t xml:space="preserve">2827.60.11</t>
  </si>
  <si>
    <t xml:space="preserve">2827.60.12</t>
  </si>
  <si>
    <t xml:space="preserve">2827.60.19</t>
  </si>
  <si>
    <t xml:space="preserve">2827.60.21</t>
  </si>
  <si>
    <t xml:space="preserve">2827.60.29</t>
  </si>
  <si>
    <t xml:space="preserve">2828.10.00</t>
  </si>
  <si>
    <t xml:space="preserve">2828.90.20</t>
  </si>
  <si>
    <t xml:space="preserve">2828.90.90</t>
  </si>
  <si>
    <t xml:space="preserve">2829.11.00</t>
  </si>
  <si>
    <t xml:space="preserve">2829.19.10</t>
  </si>
  <si>
    <t xml:space="preserve">2829.19.20</t>
  </si>
  <si>
    <t xml:space="preserve">2829.19.90</t>
  </si>
  <si>
    <t xml:space="preserve">2829.90.11</t>
  </si>
  <si>
    <t xml:space="preserve">2829.90.12</t>
  </si>
  <si>
    <t xml:space="preserve">2829.90.19</t>
  </si>
  <si>
    <t xml:space="preserve">2829.90.21</t>
  </si>
  <si>
    <t xml:space="preserve">2829.90.22</t>
  </si>
  <si>
    <t xml:space="preserve">2829.90.29</t>
  </si>
  <si>
    <t xml:space="preserve">2829.90.31</t>
  </si>
  <si>
    <t xml:space="preserve">2829.90.32</t>
  </si>
  <si>
    <t xml:space="preserve">2829.90.39</t>
  </si>
  <si>
    <t xml:space="preserve">2829.90.40</t>
  </si>
  <si>
    <t xml:space="preserve">2829.90.50</t>
  </si>
  <si>
    <t xml:space="preserve">2830.10.10</t>
  </si>
  <si>
    <t xml:space="preserve">2830.10.20</t>
  </si>
  <si>
    <t xml:space="preserve">2830.90.11</t>
  </si>
  <si>
    <t xml:space="preserve">2830.90.12</t>
  </si>
  <si>
    <t xml:space="preserve">2830.90.13</t>
  </si>
  <si>
    <t xml:space="preserve">2830.90.14</t>
  </si>
  <si>
    <t xml:space="preserve">2830.90.15</t>
  </si>
  <si>
    <t xml:space="preserve">2830.90.16</t>
  </si>
  <si>
    <t xml:space="preserve">2830.90.19</t>
  </si>
  <si>
    <t xml:space="preserve">2830.90.20</t>
  </si>
  <si>
    <t xml:space="preserve">2831.10.11</t>
  </si>
  <si>
    <t xml:space="preserve">2831.10.19</t>
  </si>
  <si>
    <t xml:space="preserve">2831.10.21</t>
  </si>
  <si>
    <t xml:space="preserve">2831.10.29</t>
  </si>
  <si>
    <t xml:space="preserve">2831.90.10</t>
  </si>
  <si>
    <t xml:space="preserve">2831.90.90</t>
  </si>
  <si>
    <t xml:space="preserve">2832.10.10</t>
  </si>
  <si>
    <t xml:space="preserve">2832.10.90</t>
  </si>
  <si>
    <t xml:space="preserve">2832.20.00</t>
  </si>
  <si>
    <t xml:space="preserve">2832.30.10</t>
  </si>
  <si>
    <t xml:space="preserve">2832.30.20</t>
  </si>
  <si>
    <t xml:space="preserve">2832.30.90</t>
  </si>
  <si>
    <t xml:space="preserve">2833.11.10</t>
  </si>
  <si>
    <t xml:space="preserve">2833.11.90</t>
  </si>
  <si>
    <t xml:space="preserve">2833.19.00</t>
  </si>
  <si>
    <t xml:space="preserve">2833.21.00</t>
  </si>
  <si>
    <t xml:space="preserve">2833.22.00</t>
  </si>
  <si>
    <t xml:space="preserve">2833.24.00</t>
  </si>
  <si>
    <t xml:space="preserve">2833.25.10</t>
  </si>
  <si>
    <t xml:space="preserve">2833.25.20</t>
  </si>
  <si>
    <t xml:space="preserve">2833.27.10</t>
  </si>
  <si>
    <t xml:space="preserve">2833.27.90</t>
  </si>
  <si>
    <t xml:space="preserve">2833.29.10</t>
  </si>
  <si>
    <t xml:space="preserve">2833.29.20</t>
  </si>
  <si>
    <t xml:space="preserve">2833.29.30</t>
  </si>
  <si>
    <t xml:space="preserve">2833.29.40</t>
  </si>
  <si>
    <t xml:space="preserve">2833.29.50</t>
  </si>
  <si>
    <t xml:space="preserve">2833.29.60</t>
  </si>
  <si>
    <t xml:space="preserve">2833.29.70</t>
  </si>
  <si>
    <t xml:space="preserve">2833.29.90</t>
  </si>
  <si>
    <t xml:space="preserve">2833.30.00</t>
  </si>
  <si>
    <t xml:space="preserve">2833.40.10</t>
  </si>
  <si>
    <t xml:space="preserve">2833.40.20</t>
  </si>
  <si>
    <t xml:space="preserve">2833.40.90</t>
  </si>
  <si>
    <t xml:space="preserve">2834.10.10</t>
  </si>
  <si>
    <t xml:space="preserve">2834.10.90</t>
  </si>
  <si>
    <t xml:space="preserve">2834.21.10</t>
  </si>
  <si>
    <t xml:space="preserve">2834.21.90</t>
  </si>
  <si>
    <t xml:space="preserve">2834.29.10</t>
  </si>
  <si>
    <t xml:space="preserve">2834.29.30</t>
  </si>
  <si>
    <t xml:space="preserve">2834.29.40</t>
  </si>
  <si>
    <t xml:space="preserve">2834.29.90</t>
  </si>
  <si>
    <t xml:space="preserve">2835.10.11</t>
  </si>
  <si>
    <t xml:space="preserve">2835.10.19</t>
  </si>
  <si>
    <t xml:space="preserve">2835.10.21</t>
  </si>
  <si>
    <t xml:space="preserve">2835.10.29</t>
  </si>
  <si>
    <t xml:space="preserve">2835.22.00</t>
  </si>
  <si>
    <t xml:space="preserve">2835.24.00</t>
  </si>
  <si>
    <t xml:space="preserve">2835.25.00</t>
  </si>
  <si>
    <t xml:space="preserve">2835.26.00</t>
  </si>
  <si>
    <t xml:space="preserve">2835.29.10</t>
  </si>
  <si>
    <t xml:space="preserve">2835.29.20</t>
  </si>
  <si>
    <t xml:space="preserve">2835.29.30</t>
  </si>
  <si>
    <t xml:space="preserve">2835.29.40</t>
  </si>
  <si>
    <t xml:space="preserve">2835.29.50</t>
  </si>
  <si>
    <t xml:space="preserve">2835.29.60</t>
  </si>
  <si>
    <t xml:space="preserve">2835.29.70</t>
  </si>
  <si>
    <t xml:space="preserve">2835.29.80</t>
  </si>
  <si>
    <t xml:space="preserve">2835.29.90</t>
  </si>
  <si>
    <t xml:space="preserve">2835.31.10</t>
  </si>
  <si>
    <t xml:space="preserve">2835.31.90</t>
  </si>
  <si>
    <t xml:space="preserve">2835.39.10</t>
  </si>
  <si>
    <t xml:space="preserve">2835.39.20</t>
  </si>
  <si>
    <t xml:space="preserve">2835.39.30</t>
  </si>
  <si>
    <t xml:space="preserve">2835.39.90</t>
  </si>
  <si>
    <t xml:space="preserve">2836.20.10</t>
  </si>
  <si>
    <t xml:space="preserve">2836.20.90</t>
  </si>
  <si>
    <t xml:space="preserve">2836.30.00</t>
  </si>
  <si>
    <t xml:space="preserve">2836.40.00</t>
  </si>
  <si>
    <t xml:space="preserve">2836.50.00</t>
  </si>
  <si>
    <t xml:space="preserve">2836.60.10</t>
  </si>
  <si>
    <t xml:space="preserve">2836.60.90</t>
  </si>
  <si>
    <t xml:space="preserve">2836.91.00</t>
  </si>
  <si>
    <t xml:space="preserve">2836.92.00</t>
  </si>
  <si>
    <t xml:space="preserve">2836.99.11</t>
  </si>
  <si>
    <t xml:space="preserve">2836.99.12</t>
  </si>
  <si>
    <t xml:space="preserve">2836.99.13</t>
  </si>
  <si>
    <t xml:space="preserve">2836.99.19</t>
  </si>
  <si>
    <t xml:space="preserve">2836.99.20</t>
  </si>
  <si>
    <t xml:space="preserve">2837.11.00</t>
  </si>
  <si>
    <t xml:space="preserve">2837.19.11</t>
  </si>
  <si>
    <t xml:space="preserve">2837.19.12</t>
  </si>
  <si>
    <t xml:space="preserve">2837.19.14</t>
  </si>
  <si>
    <t xml:space="preserve">2837.19.15</t>
  </si>
  <si>
    <t xml:space="preserve">2837.19.19</t>
  </si>
  <si>
    <t xml:space="preserve">2837.19.20</t>
  </si>
  <si>
    <t xml:space="preserve">2837.20.11</t>
  </si>
  <si>
    <t xml:space="preserve">2837.20.12</t>
  </si>
  <si>
    <t xml:space="preserve">2837.20.19</t>
  </si>
  <si>
    <t xml:space="preserve">2837.20.21</t>
  </si>
  <si>
    <t xml:space="preserve">2837.20.22</t>
  </si>
  <si>
    <t xml:space="preserve">2837.20.23</t>
  </si>
  <si>
    <t xml:space="preserve">2837.20.29</t>
  </si>
  <si>
    <t xml:space="preserve">2837.20.90</t>
  </si>
  <si>
    <t xml:space="preserve">2839.11.00</t>
  </si>
  <si>
    <t xml:space="preserve">2839.19.00</t>
  </si>
  <si>
    <t xml:space="preserve">2839.90.10</t>
  </si>
  <si>
    <t xml:space="preserve">2839.90.20</t>
  </si>
  <si>
    <t xml:space="preserve">2839.90.30</t>
  </si>
  <si>
    <t xml:space="preserve">2839.90.40</t>
  </si>
  <si>
    <t xml:space="preserve">2839.90.50</t>
  </si>
  <si>
    <t xml:space="preserve">2839.90.90</t>
  </si>
  <si>
    <t xml:space="preserve">2840.11.00</t>
  </si>
  <si>
    <t xml:space="preserve">2840.19.00</t>
  </si>
  <si>
    <t xml:space="preserve">2840.20.00</t>
  </si>
  <si>
    <t xml:space="preserve">2840.30.00</t>
  </si>
  <si>
    <t xml:space="preserve">2841.30.00</t>
  </si>
  <si>
    <t xml:space="preserve">2841.50.11</t>
  </si>
  <si>
    <t xml:space="preserve">2841.50.12</t>
  </si>
  <si>
    <t xml:space="preserve">2841.50.13</t>
  </si>
  <si>
    <t xml:space="preserve">2841.50.14</t>
  </si>
  <si>
    <t xml:space="preserve">2841.50.15</t>
  </si>
  <si>
    <t xml:space="preserve">2841.50.16</t>
  </si>
  <si>
    <t xml:space="preserve">2841.50.19</t>
  </si>
  <si>
    <t xml:space="preserve">2841.50.20</t>
  </si>
  <si>
    <t xml:space="preserve">2841.61.00</t>
  </si>
  <si>
    <t xml:space="preserve">2841.69.10</t>
  </si>
  <si>
    <t xml:space="preserve">2841.69.20</t>
  </si>
  <si>
    <t xml:space="preserve">2841.69.30</t>
  </si>
  <si>
    <t xml:space="preserve">2841.70.10</t>
  </si>
  <si>
    <t xml:space="preserve">2841.70.20</t>
  </si>
  <si>
    <t xml:space="preserve">2841.70.90</t>
  </si>
  <si>
    <t xml:space="preserve">2841.80.10</t>
  </si>
  <si>
    <t xml:space="preserve">2841.80.20</t>
  </si>
  <si>
    <t xml:space="preserve">2841.80.90</t>
  </si>
  <si>
    <t xml:space="preserve">2841.90.11</t>
  </si>
  <si>
    <t xml:space="preserve">2841.90.12</t>
  </si>
  <si>
    <t xml:space="preserve">2841.90.13</t>
  </si>
  <si>
    <t xml:space="preserve">2841.90.14</t>
  </si>
  <si>
    <t xml:space="preserve">2841.90.15</t>
  </si>
  <si>
    <t xml:space="preserve">2841.90.19</t>
  </si>
  <si>
    <t xml:space="preserve">2841.90.21</t>
  </si>
  <si>
    <t xml:space="preserve">2841.90.22</t>
  </si>
  <si>
    <t xml:space="preserve">2841.90.29</t>
  </si>
  <si>
    <t xml:space="preserve">2841.90.30</t>
  </si>
  <si>
    <t xml:space="preserve">2841.90.41</t>
  </si>
  <si>
    <t xml:space="preserve">2841.90.42</t>
  </si>
  <si>
    <t xml:space="preserve">2841.90.43</t>
  </si>
  <si>
    <t xml:space="preserve">2841.90.49</t>
  </si>
  <si>
    <t xml:space="preserve">2841.90.50</t>
  </si>
  <si>
    <t xml:space="preserve">2841.90.60</t>
  </si>
  <si>
    <t xml:space="preserve">2841.90.70</t>
  </si>
  <si>
    <t xml:space="preserve">2841.90.81</t>
  </si>
  <si>
    <t xml:space="preserve">2841.90.82</t>
  </si>
  <si>
    <t xml:space="preserve">2841.90.83</t>
  </si>
  <si>
    <t xml:space="preserve">2841.90.89</t>
  </si>
  <si>
    <t xml:space="preserve">2841.90.90</t>
  </si>
  <si>
    <t xml:space="preserve">2842.10.10</t>
  </si>
  <si>
    <t xml:space="preserve">2842.10.90</t>
  </si>
  <si>
    <t xml:space="preserve">2842.90.00</t>
  </si>
  <si>
    <t xml:space="preserve">2843.10.00</t>
  </si>
  <si>
    <t xml:space="preserve">2843.21.00</t>
  </si>
  <si>
    <t xml:space="preserve">2843.29.10</t>
  </si>
  <si>
    <t xml:space="preserve">2843.29.90</t>
  </si>
  <si>
    <t xml:space="preserve">2843.30.10</t>
  </si>
  <si>
    <t xml:space="preserve">2843.30.90</t>
  </si>
  <si>
    <t xml:space="preserve">2843.90.11</t>
  </si>
  <si>
    <t xml:space="preserve">2843.90.19</t>
  </si>
  <si>
    <t xml:space="preserve">2843.90.20</t>
  </si>
  <si>
    <t xml:space="preserve">2843.90.30</t>
  </si>
  <si>
    <t xml:space="preserve">2843.90.90</t>
  </si>
  <si>
    <t xml:space="preserve">2844.10.00</t>
  </si>
  <si>
    <t xml:space="preserve">2844.20.00</t>
  </si>
  <si>
    <t xml:space="preserve">2844.30.00</t>
  </si>
  <si>
    <t xml:space="preserve">2844.41.00</t>
  </si>
  <si>
    <t xml:space="preserve">2844.42.00</t>
  </si>
  <si>
    <t xml:space="preserve">2844.43.10</t>
  </si>
  <si>
    <t xml:space="preserve">2844.43.20</t>
  </si>
  <si>
    <t xml:space="preserve">2844.43.30</t>
  </si>
  <si>
    <t xml:space="preserve">2844.43.90</t>
  </si>
  <si>
    <t xml:space="preserve">2844.44.00</t>
  </si>
  <si>
    <t xml:space="preserve">2844.50.00</t>
  </si>
  <si>
    <t xml:space="preserve">2845.10.00</t>
  </si>
  <si>
    <t xml:space="preserve">2845.20.00</t>
  </si>
  <si>
    <t xml:space="preserve">2845.30.00</t>
  </si>
  <si>
    <t xml:space="preserve">2845.40.00</t>
  </si>
  <si>
    <t xml:space="preserve">2845.90.00</t>
  </si>
  <si>
    <t xml:space="preserve">2846.10.10</t>
  </si>
  <si>
    <t xml:space="preserve">2846.10.90</t>
  </si>
  <si>
    <t xml:space="preserve">2846.90.10</t>
  </si>
  <si>
    <t xml:space="preserve">2846.90.20</t>
  </si>
  <si>
    <t xml:space="preserve">2846.90.30</t>
  </si>
  <si>
    <t xml:space="preserve">2846.90.90</t>
  </si>
  <si>
    <t xml:space="preserve">2849.10.00</t>
  </si>
  <si>
    <t xml:space="preserve">2849.20.00</t>
  </si>
  <si>
    <t xml:space="preserve">2849.90.10</t>
  </si>
  <si>
    <t xml:space="preserve">2849.90.20</t>
  </si>
  <si>
    <t xml:space="preserve">2849.90.30</t>
  </si>
  <si>
    <t xml:space="preserve">2849.90.90</t>
  </si>
  <si>
    <t xml:space="preserve">2850.00.10</t>
  </si>
  <si>
    <t xml:space="preserve">2850.00.20</t>
  </si>
  <si>
    <t xml:space="preserve">2850.00.90</t>
  </si>
  <si>
    <t xml:space="preserve">2852.10.11</t>
  </si>
  <si>
    <t xml:space="preserve">2852.10.12</t>
  </si>
  <si>
    <t xml:space="preserve">2852.10.13</t>
  </si>
  <si>
    <t xml:space="preserve">2852.10.14</t>
  </si>
  <si>
    <t xml:space="preserve">2852.10.19</t>
  </si>
  <si>
    <t xml:space="preserve">2852.10.21</t>
  </si>
  <si>
    <t xml:space="preserve">2852.10.22</t>
  </si>
  <si>
    <t xml:space="preserve">2852.10.23</t>
  </si>
  <si>
    <t xml:space="preserve">2852.10.24</t>
  </si>
  <si>
    <t xml:space="preserve">2852.10.25</t>
  </si>
  <si>
    <t xml:space="preserve">2852.10.29</t>
  </si>
  <si>
    <t xml:space="preserve">2852.90.00</t>
  </si>
  <si>
    <t xml:space="preserve">2853.10.00</t>
  </si>
  <si>
    <t xml:space="preserve">2853.90.11</t>
  </si>
  <si>
    <t xml:space="preserve">2853.90.12</t>
  </si>
  <si>
    <t xml:space="preserve">2853.90.13</t>
  </si>
  <si>
    <t xml:space="preserve">2853.90.19</t>
  </si>
  <si>
    <t xml:space="preserve">2853.90.20</t>
  </si>
  <si>
    <t xml:space="preserve">2853.90.30</t>
  </si>
  <si>
    <t xml:space="preserve">2853.90.90</t>
  </si>
  <si>
    <t xml:space="preserve">2901.10.00</t>
  </si>
  <si>
    <t xml:space="preserve">2901.21.00</t>
  </si>
  <si>
    <t xml:space="preserve">2901.22.00</t>
  </si>
  <si>
    <t xml:space="preserve">2901.23.00</t>
  </si>
  <si>
    <t xml:space="preserve">2901.24.10</t>
  </si>
  <si>
    <t xml:space="preserve">2901.24.20</t>
  </si>
  <si>
    <t xml:space="preserve">2901.29.00</t>
  </si>
  <si>
    <t xml:space="preserve">2902.11.00</t>
  </si>
  <si>
    <t xml:space="preserve">2902.19.10</t>
  </si>
  <si>
    <t xml:space="preserve">2902.19.90</t>
  </si>
  <si>
    <t xml:space="preserve">2902.20.00</t>
  </si>
  <si>
    <t xml:space="preserve">2902.30.00</t>
  </si>
  <si>
    <t xml:space="preserve">2902.41.00</t>
  </si>
  <si>
    <t xml:space="preserve">2902.42.00</t>
  </si>
  <si>
    <t xml:space="preserve">2902.43.00</t>
  </si>
  <si>
    <t xml:space="preserve">2902.44.00</t>
  </si>
  <si>
    <t xml:space="preserve">2902.50.00</t>
  </si>
  <si>
    <t xml:space="preserve">2902.60.00</t>
  </si>
  <si>
    <t xml:space="preserve">2902.70.00</t>
  </si>
  <si>
    <t xml:space="preserve">2902.90.10</t>
  </si>
  <si>
    <t xml:space="preserve">2902.90.20</t>
  </si>
  <si>
    <t xml:space="preserve">2902.90.30</t>
  </si>
  <si>
    <t xml:space="preserve">2902.90.40</t>
  </si>
  <si>
    <t xml:space="preserve">2902.90.90</t>
  </si>
  <si>
    <t xml:space="preserve">2903.11.10</t>
  </si>
  <si>
    <t xml:space="preserve">2903.11.20</t>
  </si>
  <si>
    <t xml:space="preserve">2903.12.00</t>
  </si>
  <si>
    <t xml:space="preserve">2903.13.00</t>
  </si>
  <si>
    <t xml:space="preserve">2903.14.00</t>
  </si>
  <si>
    <t xml:space="preserve">2903.15.00</t>
  </si>
  <si>
    <t xml:space="preserve">2903.19.10</t>
  </si>
  <si>
    <t xml:space="preserve">2903.19.20</t>
  </si>
  <si>
    <t xml:space="preserve">2903.19.90</t>
  </si>
  <si>
    <t xml:space="preserve">2903.21.00</t>
  </si>
  <si>
    <t xml:space="preserve">2903.22.00</t>
  </si>
  <si>
    <t xml:space="preserve">2903.23.00</t>
  </si>
  <si>
    <t xml:space="preserve">2903.29.10</t>
  </si>
  <si>
    <t xml:space="preserve">2903.29.90</t>
  </si>
  <si>
    <t xml:space="preserve">2903.41.00</t>
  </si>
  <si>
    <t xml:space="preserve">2903.42.00</t>
  </si>
  <si>
    <t xml:space="preserve">2903.43.00</t>
  </si>
  <si>
    <t xml:space="preserve">2903.44.00</t>
  </si>
  <si>
    <t xml:space="preserve">2903.45.10</t>
  </si>
  <si>
    <t xml:space="preserve">2903.45.20</t>
  </si>
  <si>
    <t xml:space="preserve">2903.46.00</t>
  </si>
  <si>
    <t xml:space="preserve">2903.47.00</t>
  </si>
  <si>
    <t xml:space="preserve">2903.48.00</t>
  </si>
  <si>
    <t xml:space="preserve">2903.49.00</t>
  </si>
  <si>
    <t xml:space="preserve">2903.51.00</t>
  </si>
  <si>
    <t xml:space="preserve">2903.59.10</t>
  </si>
  <si>
    <t xml:space="preserve">2903.59.90</t>
  </si>
  <si>
    <t xml:space="preserve">2903.61.00</t>
  </si>
  <si>
    <t xml:space="preserve">2903.62.00</t>
  </si>
  <si>
    <t xml:space="preserve">2903.69.10</t>
  </si>
  <si>
    <t xml:space="preserve">2903.69.20</t>
  </si>
  <si>
    <t xml:space="preserve">2903.69.90</t>
  </si>
  <si>
    <t xml:space="preserve">2903.71.00</t>
  </si>
  <si>
    <t xml:space="preserve">2903.72.00</t>
  </si>
  <si>
    <t xml:space="preserve">2903.73.00</t>
  </si>
  <si>
    <t xml:space="preserve">2903.74.00</t>
  </si>
  <si>
    <t xml:space="preserve">2903.75.00</t>
  </si>
  <si>
    <t xml:space="preserve">2903.76.00</t>
  </si>
  <si>
    <t xml:space="preserve">2903.77.11</t>
  </si>
  <si>
    <t xml:space="preserve">2903.77.12</t>
  </si>
  <si>
    <t xml:space="preserve">2903.77.13</t>
  </si>
  <si>
    <t xml:space="preserve">2903.77.21</t>
  </si>
  <si>
    <t xml:space="preserve">2903.77.22</t>
  </si>
  <si>
    <t xml:space="preserve">2903.77.23</t>
  </si>
  <si>
    <t xml:space="preserve">2903.77.24</t>
  </si>
  <si>
    <t xml:space="preserve">2903.77.31</t>
  </si>
  <si>
    <t xml:space="preserve">2903.77.32</t>
  </si>
  <si>
    <t xml:space="preserve">2903.77.33</t>
  </si>
  <si>
    <t xml:space="preserve">2903.77.34</t>
  </si>
  <si>
    <t xml:space="preserve">2903.77.35</t>
  </si>
  <si>
    <t xml:space="preserve">2903.77.36</t>
  </si>
  <si>
    <t xml:space="preserve">2903.77.37</t>
  </si>
  <si>
    <t xml:space="preserve">2903.77.90</t>
  </si>
  <si>
    <t xml:space="preserve">2903.78.00</t>
  </si>
  <si>
    <t xml:space="preserve">2903.79.11</t>
  </si>
  <si>
    <t xml:space="preserve">2903.79.12</t>
  </si>
  <si>
    <t xml:space="preserve">2903.79.19</t>
  </si>
  <si>
    <t xml:space="preserve">2903.79.20</t>
  </si>
  <si>
    <t xml:space="preserve">2903.79.31</t>
  </si>
  <si>
    <t xml:space="preserve">2903.79.39</t>
  </si>
  <si>
    <t xml:space="preserve">2903.79.90</t>
  </si>
  <si>
    <t xml:space="preserve">2903.81.10</t>
  </si>
  <si>
    <t xml:space="preserve">2903.81.20</t>
  </si>
  <si>
    <t xml:space="preserve">2903.81.30</t>
  </si>
  <si>
    <t xml:space="preserve">2903.81.90</t>
  </si>
  <si>
    <t xml:space="preserve">2903.82.10</t>
  </si>
  <si>
    <t xml:space="preserve">2903.82.20</t>
  </si>
  <si>
    <t xml:space="preserve">2903.82.30</t>
  </si>
  <si>
    <t xml:space="preserve">2903.83.00</t>
  </si>
  <si>
    <t xml:space="preserve">2903.89.10</t>
  </si>
  <si>
    <t xml:space="preserve">2903.89.90</t>
  </si>
  <si>
    <t xml:space="preserve">2903.91.10</t>
  </si>
  <si>
    <t xml:space="preserve">2903.91.20</t>
  </si>
  <si>
    <t xml:space="preserve">2903.91.30</t>
  </si>
  <si>
    <t xml:space="preserve">2903.92.10</t>
  </si>
  <si>
    <t xml:space="preserve">2903.92.20</t>
  </si>
  <si>
    <t xml:space="preserve">2903.93.00</t>
  </si>
  <si>
    <t xml:space="preserve">2903.94.00</t>
  </si>
  <si>
    <t xml:space="preserve">2903.99.11</t>
  </si>
  <si>
    <t xml:space="preserve">2903.99.12</t>
  </si>
  <si>
    <t xml:space="preserve">2903.99.13</t>
  </si>
  <si>
    <t xml:space="preserve">2903.99.14</t>
  </si>
  <si>
    <t xml:space="preserve">2903.99.15</t>
  </si>
  <si>
    <t xml:space="preserve">2903.99.16</t>
  </si>
  <si>
    <t xml:space="preserve">2903.99.17</t>
  </si>
  <si>
    <t xml:space="preserve">2903.99.18</t>
  </si>
  <si>
    <t xml:space="preserve">2903.99.19</t>
  </si>
  <si>
    <t xml:space="preserve">2903.99.21</t>
  </si>
  <si>
    <t xml:space="preserve">2903.99.22</t>
  </si>
  <si>
    <t xml:space="preserve">2903.99.23</t>
  </si>
  <si>
    <t xml:space="preserve">2903.99.24</t>
  </si>
  <si>
    <t xml:space="preserve">2903.99.29</t>
  </si>
  <si>
    <t xml:space="preserve">2903.99.31</t>
  </si>
  <si>
    <t xml:space="preserve">2903.99.39</t>
  </si>
  <si>
    <t xml:space="preserve">2903.99.90</t>
  </si>
  <si>
    <t xml:space="preserve">2904.10.11</t>
  </si>
  <si>
    <t xml:space="preserve">2904.10.12</t>
  </si>
  <si>
    <t xml:space="preserve">2904.10.13</t>
  </si>
  <si>
    <t xml:space="preserve">2904.10.19</t>
  </si>
  <si>
    <t xml:space="preserve">2904.10.20</t>
  </si>
  <si>
    <t xml:space="preserve">2904.10.30</t>
  </si>
  <si>
    <t xml:space="preserve">2904.10.40</t>
  </si>
  <si>
    <t xml:space="preserve">2904.10.51</t>
  </si>
  <si>
    <t xml:space="preserve">2904.10.52</t>
  </si>
  <si>
    <t xml:space="preserve">2904.10.53</t>
  </si>
  <si>
    <t xml:space="preserve">2904.10.59</t>
  </si>
  <si>
    <t xml:space="preserve">2904.10.60</t>
  </si>
  <si>
    <t xml:space="preserve">2904.10.90</t>
  </si>
  <si>
    <t xml:space="preserve">2904.20.10</t>
  </si>
  <si>
    <t xml:space="preserve">2904.20.20</t>
  </si>
  <si>
    <t xml:space="preserve">2904.20.30</t>
  </si>
  <si>
    <t xml:space="preserve">2904.20.41</t>
  </si>
  <si>
    <t xml:space="preserve">2904.20.49</t>
  </si>
  <si>
    <t xml:space="preserve">2904.20.51</t>
  </si>
  <si>
    <t xml:space="preserve">2904.20.52</t>
  </si>
  <si>
    <t xml:space="preserve">2904.20.59</t>
  </si>
  <si>
    <t xml:space="preserve">2904.20.60</t>
  </si>
  <si>
    <t xml:space="preserve">2904.20.70</t>
  </si>
  <si>
    <t xml:space="preserve">2904.20.90</t>
  </si>
  <si>
    <t xml:space="preserve">2904.31.00</t>
  </si>
  <si>
    <t xml:space="preserve">2904.32.00</t>
  </si>
  <si>
    <t xml:space="preserve">2904.33.00</t>
  </si>
  <si>
    <t xml:space="preserve">2904.34.00</t>
  </si>
  <si>
    <t xml:space="preserve">2904.35.00</t>
  </si>
  <si>
    <t xml:space="preserve">2904.36.00</t>
  </si>
  <si>
    <t xml:space="preserve">2904.91.00</t>
  </si>
  <si>
    <t xml:space="preserve">2904.99.11</t>
  </si>
  <si>
    <t xml:space="preserve">2904.99.12</t>
  </si>
  <si>
    <t xml:space="preserve">2904.99.13</t>
  </si>
  <si>
    <t xml:space="preserve">2904.99.14</t>
  </si>
  <si>
    <t xml:space="preserve">2904.99.15</t>
  </si>
  <si>
    <t xml:space="preserve">2904.99.16</t>
  </si>
  <si>
    <t xml:space="preserve">2904.99.19</t>
  </si>
  <si>
    <t xml:space="preserve">2904.99.21</t>
  </si>
  <si>
    <t xml:space="preserve">2904.99.29</t>
  </si>
  <si>
    <t xml:space="preserve">2904.99.30</t>
  </si>
  <si>
    <t xml:space="preserve">2904.99.40</t>
  </si>
  <si>
    <t xml:space="preserve">2904.99.90</t>
  </si>
  <si>
    <t xml:space="preserve">2905.11.00</t>
  </si>
  <si>
    <t xml:space="preserve">2905.12.10</t>
  </si>
  <si>
    <t xml:space="preserve">2905.12.20</t>
  </si>
  <si>
    <t xml:space="preserve">2905.13.00</t>
  </si>
  <si>
    <t xml:space="preserve">2905.14.10</t>
  </si>
  <si>
    <t xml:space="preserve">2905.14.20</t>
  </si>
  <si>
    <t xml:space="preserve">2905.14.30</t>
  </si>
  <si>
    <t xml:space="preserve">2905.16.00</t>
  </si>
  <si>
    <t xml:space="preserve">2905.17.10</t>
  </si>
  <si>
    <t xml:space="preserve">2905.17.20</t>
  </si>
  <si>
    <t xml:space="preserve">2905.17.30</t>
  </si>
  <si>
    <t xml:space="preserve">2905.19.11</t>
  </si>
  <si>
    <t xml:space="preserve">2905.19.12</t>
  </si>
  <si>
    <t xml:space="preserve">2905.19.19</t>
  </si>
  <si>
    <t xml:space="preserve">2905.19.21</t>
  </si>
  <si>
    <t xml:space="preserve">2905.19.22</t>
  </si>
  <si>
    <t xml:space="preserve">2905.19.23</t>
  </si>
  <si>
    <t xml:space="preserve">2905.19.29</t>
  </si>
  <si>
    <t xml:space="preserve">2905.19.91</t>
  </si>
  <si>
    <t xml:space="preserve">2905.19.92</t>
  </si>
  <si>
    <t xml:space="preserve">2905.19.93</t>
  </si>
  <si>
    <t xml:space="preserve">2905.19.94</t>
  </si>
  <si>
    <t xml:space="preserve">2905.19.95</t>
  </si>
  <si>
    <t xml:space="preserve">2905.19.96</t>
  </si>
  <si>
    <t xml:space="preserve">2905.19.99</t>
  </si>
  <si>
    <t xml:space="preserve">2905.22.10</t>
  </si>
  <si>
    <t xml:space="preserve">2905.22.20</t>
  </si>
  <si>
    <t xml:space="preserve">2905.22.30</t>
  </si>
  <si>
    <t xml:space="preserve">2905.22.90</t>
  </si>
  <si>
    <t xml:space="preserve">2905.29.10</t>
  </si>
  <si>
    <t xml:space="preserve">2905.29.90</t>
  </si>
  <si>
    <t xml:space="preserve">2905.31.00</t>
  </si>
  <si>
    <t xml:space="preserve">2905.32.00</t>
  </si>
  <si>
    <t xml:space="preserve">2905.39.10</t>
  </si>
  <si>
    <t xml:space="preserve">2905.39.20</t>
  </si>
  <si>
    <t xml:space="preserve">2905.39.30</t>
  </si>
  <si>
    <t xml:space="preserve">2905.39.90</t>
  </si>
  <si>
    <t xml:space="preserve">2905.41.00</t>
  </si>
  <si>
    <t xml:space="preserve">2905.42.00</t>
  </si>
  <si>
    <t xml:space="preserve">2905.43.00</t>
  </si>
  <si>
    <t xml:space="preserve">2905.44.00</t>
  </si>
  <si>
    <t xml:space="preserve">2905.45.00</t>
  </si>
  <si>
    <t xml:space="preserve">2905.49.00</t>
  </si>
  <si>
    <t xml:space="preserve">2905.51.00</t>
  </si>
  <si>
    <t xml:space="preserve">2905.59.10</t>
  </si>
  <si>
    <t xml:space="preserve">2905.59.90</t>
  </si>
  <si>
    <t xml:space="preserve">2906.11.00</t>
  </si>
  <si>
    <t xml:space="preserve">2906.12.00</t>
  </si>
  <si>
    <t xml:space="preserve">2906.13.00</t>
  </si>
  <si>
    <t xml:space="preserve">2906.19.10</t>
  </si>
  <si>
    <t xml:space="preserve">2906.19.20</t>
  </si>
  <si>
    <t xml:space="preserve">2906.19.30</t>
  </si>
  <si>
    <t xml:space="preserve">2906.19.40</t>
  </si>
  <si>
    <t xml:space="preserve">2906.19.50</t>
  </si>
  <si>
    <t xml:space="preserve">2906.19.90</t>
  </si>
  <si>
    <t xml:space="preserve">2906.21.00</t>
  </si>
  <si>
    <t xml:space="preserve">2906.29.10</t>
  </si>
  <si>
    <t xml:space="preserve">2906.29.20</t>
  </si>
  <si>
    <t xml:space="preserve">2906.29.90</t>
  </si>
  <si>
    <t xml:space="preserve">2907.11.00</t>
  </si>
  <si>
    <t xml:space="preserve">2907.12.00</t>
  </si>
  <si>
    <t xml:space="preserve">2907.13.00</t>
  </si>
  <si>
    <t xml:space="preserve">2907.15.10</t>
  </si>
  <si>
    <t xml:space="preserve">2907.15.90</t>
  </si>
  <si>
    <t xml:space="preserve">2907.19.10</t>
  </si>
  <si>
    <t xml:space="preserve">2907.19.20</t>
  </si>
  <si>
    <t xml:space="preserve">2907.19.30</t>
  </si>
  <si>
    <t xml:space="preserve">2907.19.40</t>
  </si>
  <si>
    <t xml:space="preserve">2907.19.90</t>
  </si>
  <si>
    <t xml:space="preserve">2907.21.00</t>
  </si>
  <si>
    <t xml:space="preserve">2907.22.00</t>
  </si>
  <si>
    <t xml:space="preserve">2907.23.00</t>
  </si>
  <si>
    <t xml:space="preserve">2907.29.00</t>
  </si>
  <si>
    <t xml:space="preserve">2908.11.00</t>
  </si>
  <si>
    <t xml:space="preserve">2908.19.11</t>
  </si>
  <si>
    <t xml:space="preserve">2908.19.12</t>
  </si>
  <si>
    <t xml:space="preserve">2908.19.13</t>
  </si>
  <si>
    <t xml:space="preserve">2908.19.14</t>
  </si>
  <si>
    <t xml:space="preserve">2908.19.15</t>
  </si>
  <si>
    <t xml:space="preserve">2908.19.16</t>
  </si>
  <si>
    <t xml:space="preserve">2908.19.19</t>
  </si>
  <si>
    <t xml:space="preserve">2908.19.21</t>
  </si>
  <si>
    <t xml:space="preserve">2908.19.29</t>
  </si>
  <si>
    <t xml:space="preserve">2908.19.90</t>
  </si>
  <si>
    <t xml:space="preserve">2908.91.00</t>
  </si>
  <si>
    <t xml:space="preserve">2908.92.00</t>
  </si>
  <si>
    <t xml:space="preserve">2908.99.12</t>
  </si>
  <si>
    <t xml:space="preserve">2908.99.13</t>
  </si>
  <si>
    <t xml:space="preserve">2908.99.19</t>
  </si>
  <si>
    <t xml:space="preserve">2908.99.21</t>
  </si>
  <si>
    <t xml:space="preserve">2908.99.29</t>
  </si>
  <si>
    <t xml:space="preserve">2908.99.30</t>
  </si>
  <si>
    <t xml:space="preserve">2908.99.90</t>
  </si>
  <si>
    <t xml:space="preserve">2909.11.00</t>
  </si>
  <si>
    <t xml:space="preserve">2909.19.10</t>
  </si>
  <si>
    <t xml:space="preserve">2909.19.20</t>
  </si>
  <si>
    <t xml:space="preserve">2909.19.90</t>
  </si>
  <si>
    <t xml:space="preserve">2909.20.00</t>
  </si>
  <si>
    <t xml:space="preserve">2909.30.11</t>
  </si>
  <si>
    <t xml:space="preserve">2909.30.12</t>
  </si>
  <si>
    <t xml:space="preserve">2909.30.13</t>
  </si>
  <si>
    <t xml:space="preserve">2909.30.14</t>
  </si>
  <si>
    <t xml:space="preserve">2909.30.19</t>
  </si>
  <si>
    <t xml:space="preserve">2909.30.21</t>
  </si>
  <si>
    <t xml:space="preserve">2909.30.22</t>
  </si>
  <si>
    <t xml:space="preserve">2909.30.23</t>
  </si>
  <si>
    <t xml:space="preserve">2909.30.24</t>
  </si>
  <si>
    <t xml:space="preserve">2909.30.25</t>
  </si>
  <si>
    <t xml:space="preserve">2909.30.29</t>
  </si>
  <si>
    <t xml:space="preserve">2909.41.00</t>
  </si>
  <si>
    <t xml:space="preserve">2909.43.10</t>
  </si>
  <si>
    <t xml:space="preserve">2909.43.20</t>
  </si>
  <si>
    <t xml:space="preserve">2909.44.11</t>
  </si>
  <si>
    <t xml:space="preserve">2909.44.12</t>
  </si>
  <si>
    <t xml:space="preserve">2909.44.13</t>
  </si>
  <si>
    <t xml:space="preserve">2909.44.19</t>
  </si>
  <si>
    <t xml:space="preserve">2909.44.21</t>
  </si>
  <si>
    <t xml:space="preserve">2909.44.29</t>
  </si>
  <si>
    <t xml:space="preserve">2909.49.10</t>
  </si>
  <si>
    <t xml:space="preserve">2909.49.21</t>
  </si>
  <si>
    <t xml:space="preserve">2909.49.22</t>
  </si>
  <si>
    <t xml:space="preserve">2909.49.23</t>
  </si>
  <si>
    <t xml:space="preserve">2909.49.24</t>
  </si>
  <si>
    <t xml:space="preserve">2909.49.29</t>
  </si>
  <si>
    <t xml:space="preserve">2909.49.31</t>
  </si>
  <si>
    <t xml:space="preserve">2909.49.32</t>
  </si>
  <si>
    <t xml:space="preserve">2909.49.39</t>
  </si>
  <si>
    <t xml:space="preserve">2909.49.41</t>
  </si>
  <si>
    <t xml:space="preserve">2909.49.49</t>
  </si>
  <si>
    <t xml:space="preserve">2909.49.50</t>
  </si>
  <si>
    <t xml:space="preserve">2909.49.90</t>
  </si>
  <si>
    <t xml:space="preserve">2909.50.11</t>
  </si>
  <si>
    <t xml:space="preserve">2909.50.12</t>
  </si>
  <si>
    <t xml:space="preserve">2909.50.13</t>
  </si>
  <si>
    <t xml:space="preserve">2909.50.19</t>
  </si>
  <si>
    <t xml:space="preserve">2909.50.90</t>
  </si>
  <si>
    <t xml:space="preserve">2909.60.11</t>
  </si>
  <si>
    <t xml:space="preserve">2909.60.12</t>
  </si>
  <si>
    <t xml:space="preserve">2909.60.13</t>
  </si>
  <si>
    <t xml:space="preserve">2909.60.19</t>
  </si>
  <si>
    <t xml:space="preserve">2909.60.90</t>
  </si>
  <si>
    <t xml:space="preserve">2910.10.00</t>
  </si>
  <si>
    <t xml:space="preserve">2910.20.00</t>
  </si>
  <si>
    <t xml:space="preserve">2910.30.00</t>
  </si>
  <si>
    <t xml:space="preserve">2910.40.00</t>
  </si>
  <si>
    <t xml:space="preserve">2910.50.00</t>
  </si>
  <si>
    <t xml:space="preserve">2910.90.10</t>
  </si>
  <si>
    <t xml:space="preserve">2910.90.90</t>
  </si>
  <si>
    <t xml:space="preserve">2911.00.10</t>
  </si>
  <si>
    <t xml:space="preserve">2911.00.90</t>
  </si>
  <si>
    <t xml:space="preserve">2912.11.00</t>
  </si>
  <si>
    <t xml:space="preserve">2912.12.00</t>
  </si>
  <si>
    <t xml:space="preserve">2912.19.11</t>
  </si>
  <si>
    <t xml:space="preserve">2912.19.12</t>
  </si>
  <si>
    <t xml:space="preserve">2912.19.19</t>
  </si>
  <si>
    <t xml:space="preserve">2912.19.21</t>
  </si>
  <si>
    <t xml:space="preserve">2912.19.22</t>
  </si>
  <si>
    <t xml:space="preserve">2912.19.23</t>
  </si>
  <si>
    <t xml:space="preserve">2912.19.29</t>
  </si>
  <si>
    <t xml:space="preserve">2912.19.91</t>
  </si>
  <si>
    <t xml:space="preserve">2912.19.99</t>
  </si>
  <si>
    <t xml:space="preserve">2912.21.00</t>
  </si>
  <si>
    <t xml:space="preserve">2912.29.10</t>
  </si>
  <si>
    <t xml:space="preserve">2912.29.20</t>
  </si>
  <si>
    <t xml:space="preserve">2912.29.90</t>
  </si>
  <si>
    <t xml:space="preserve">2912.41.00</t>
  </si>
  <si>
    <t xml:space="preserve">2912.42.00</t>
  </si>
  <si>
    <t xml:space="preserve">2912.49.10</t>
  </si>
  <si>
    <t xml:space="preserve">2912.49.20</t>
  </si>
  <si>
    <t xml:space="preserve">2912.49.30</t>
  </si>
  <si>
    <t xml:space="preserve">2912.49.41</t>
  </si>
  <si>
    <t xml:space="preserve">2912.49.49</t>
  </si>
  <si>
    <t xml:space="preserve">2912.49.90</t>
  </si>
  <si>
    <t xml:space="preserve">2912.50.00</t>
  </si>
  <si>
    <t xml:space="preserve">2912.60.00</t>
  </si>
  <si>
    <t xml:space="preserve">2913.00.10</t>
  </si>
  <si>
    <t xml:space="preserve">2913.00.90</t>
  </si>
  <si>
    <t xml:space="preserve">2914.11.00</t>
  </si>
  <si>
    <t xml:space="preserve">2914.12.00</t>
  </si>
  <si>
    <t xml:space="preserve">2914.13.00</t>
  </si>
  <si>
    <t xml:space="preserve">2914.19.10</t>
  </si>
  <si>
    <t xml:space="preserve">2914.19.21</t>
  </si>
  <si>
    <t xml:space="preserve">2914.19.22</t>
  </si>
  <si>
    <t xml:space="preserve">2914.19.23</t>
  </si>
  <si>
    <t xml:space="preserve">2914.19.29</t>
  </si>
  <si>
    <t xml:space="preserve">2914.19.30</t>
  </si>
  <si>
    <t xml:space="preserve">2914.19.40</t>
  </si>
  <si>
    <t xml:space="preserve">2914.19.50</t>
  </si>
  <si>
    <t xml:space="preserve">2914.19.90</t>
  </si>
  <si>
    <t xml:space="preserve">2914.22.10</t>
  </si>
  <si>
    <t xml:space="preserve">2914.22.20</t>
  </si>
  <si>
    <t xml:space="preserve">2914.23.10</t>
  </si>
  <si>
    <t xml:space="preserve">2914.23.20</t>
  </si>
  <si>
    <t xml:space="preserve">2914.29.10</t>
  </si>
  <si>
    <t xml:space="preserve">2914.29.20</t>
  </si>
  <si>
    <t xml:space="preserve">2914.29.90</t>
  </si>
  <si>
    <t xml:space="preserve">2914.31.00</t>
  </si>
  <si>
    <t xml:space="preserve">2914.39.10</t>
  </si>
  <si>
    <t xml:space="preserve">2914.39.90</t>
  </si>
  <si>
    <t xml:space="preserve">2914.40.10</t>
  </si>
  <si>
    <t xml:space="preserve">2914.40.91</t>
  </si>
  <si>
    <t xml:space="preserve">2914.40.99</t>
  </si>
  <si>
    <t xml:space="preserve">2914.50.10</t>
  </si>
  <si>
    <t xml:space="preserve">2914.50.20</t>
  </si>
  <si>
    <t xml:space="preserve">2914.50.90</t>
  </si>
  <si>
    <t xml:space="preserve">2914.61.00</t>
  </si>
  <si>
    <t xml:space="preserve">2914.62.00</t>
  </si>
  <si>
    <t xml:space="preserve">2914.69.10</t>
  </si>
  <si>
    <t xml:space="preserve">2914.69.20</t>
  </si>
  <si>
    <t xml:space="preserve">2914.69.90</t>
  </si>
  <si>
    <t xml:space="preserve">2914.71.00</t>
  </si>
  <si>
    <t xml:space="preserve">2914.79.11</t>
  </si>
  <si>
    <t xml:space="preserve">2914.79.19</t>
  </si>
  <si>
    <t xml:space="preserve">2914.79.21</t>
  </si>
  <si>
    <t xml:space="preserve">2914.79.22</t>
  </si>
  <si>
    <t xml:space="preserve">2914.79.29</t>
  </si>
  <si>
    <t xml:space="preserve">2914.79.90</t>
  </si>
  <si>
    <t xml:space="preserve">2915.11.00</t>
  </si>
  <si>
    <t xml:space="preserve">2915.12.10</t>
  </si>
  <si>
    <t xml:space="preserve">2915.12.90</t>
  </si>
  <si>
    <t xml:space="preserve">2915.13.10</t>
  </si>
  <si>
    <t xml:space="preserve">2915.13.90</t>
  </si>
  <si>
    <t xml:space="preserve">2915.21.00</t>
  </si>
  <si>
    <t xml:space="preserve">2915.24.00</t>
  </si>
  <si>
    <t xml:space="preserve">2915.29.10</t>
  </si>
  <si>
    <t xml:space="preserve">2915.29.20</t>
  </si>
  <si>
    <t xml:space="preserve">2915.29.90</t>
  </si>
  <si>
    <t xml:space="preserve">2915.31.00</t>
  </si>
  <si>
    <t xml:space="preserve">2915.32.00</t>
  </si>
  <si>
    <t xml:space="preserve">2915.33.00</t>
  </si>
  <si>
    <t xml:space="preserve">2915.36.00</t>
  </si>
  <si>
    <t xml:space="preserve">2915.39.10</t>
  </si>
  <si>
    <t xml:space="preserve">2915.39.21</t>
  </si>
  <si>
    <t xml:space="preserve">2915.39.29</t>
  </si>
  <si>
    <t xml:space="preserve">2915.39.31</t>
  </si>
  <si>
    <t xml:space="preserve">2915.39.32</t>
  </si>
  <si>
    <t xml:space="preserve">2915.39.39</t>
  </si>
  <si>
    <t xml:space="preserve">2915.39.41</t>
  </si>
  <si>
    <t xml:space="preserve">2915.39.42</t>
  </si>
  <si>
    <t xml:space="preserve">2915.39.51</t>
  </si>
  <si>
    <t xml:space="preserve">2915.39.52</t>
  </si>
  <si>
    <t xml:space="preserve">2915.39.53</t>
  </si>
  <si>
    <t xml:space="preserve">2915.39.54</t>
  </si>
  <si>
    <t xml:space="preserve">2915.39.55</t>
  </si>
  <si>
    <t xml:space="preserve">2915.39.61</t>
  </si>
  <si>
    <t xml:space="preserve">2915.39.62</t>
  </si>
  <si>
    <t xml:space="preserve">2915.39.63</t>
  </si>
  <si>
    <t xml:space="preserve">2915.39.91</t>
  </si>
  <si>
    <t xml:space="preserve">2915.39.92</t>
  </si>
  <si>
    <t xml:space="preserve">2915.39.93</t>
  </si>
  <si>
    <t xml:space="preserve">2915.39.94</t>
  </si>
  <si>
    <t xml:space="preserve">2915.39.99</t>
  </si>
  <si>
    <t xml:space="preserve">2915.40.10</t>
  </si>
  <si>
    <t xml:space="preserve">2915.40.20</t>
  </si>
  <si>
    <t xml:space="preserve">2915.40.90</t>
  </si>
  <si>
    <t xml:space="preserve">2915.50.10</t>
  </si>
  <si>
    <t xml:space="preserve">2915.50.20</t>
  </si>
  <si>
    <t xml:space="preserve">2915.50.30</t>
  </si>
  <si>
    <t xml:space="preserve">2915.60.11</t>
  </si>
  <si>
    <t xml:space="preserve">2915.60.12</t>
  </si>
  <si>
    <t xml:space="preserve">2915.60.19</t>
  </si>
  <si>
    <t xml:space="preserve">2915.60.21</t>
  </si>
  <si>
    <t xml:space="preserve">2915.60.29</t>
  </si>
  <si>
    <t xml:space="preserve">2915.70.11</t>
  </si>
  <si>
    <t xml:space="preserve">2915.70.19</t>
  </si>
  <si>
    <t xml:space="preserve">2915.70.20</t>
  </si>
  <si>
    <t xml:space="preserve">2915.70.31</t>
  </si>
  <si>
    <t xml:space="preserve">2915.70.39</t>
  </si>
  <si>
    <t xml:space="preserve">2915.70.40</t>
  </si>
  <si>
    <t xml:space="preserve">2915.90.10</t>
  </si>
  <si>
    <t xml:space="preserve">2915.90.21</t>
  </si>
  <si>
    <t xml:space="preserve">2915.90.22</t>
  </si>
  <si>
    <t xml:space="preserve">2915.90.23</t>
  </si>
  <si>
    <t xml:space="preserve">2915.90.24</t>
  </si>
  <si>
    <t xml:space="preserve">2915.90.29</t>
  </si>
  <si>
    <t xml:space="preserve">2915.90.31</t>
  </si>
  <si>
    <t xml:space="preserve">2915.90.32</t>
  </si>
  <si>
    <t xml:space="preserve">2915.90.33</t>
  </si>
  <si>
    <t xml:space="preserve">2915.90.39</t>
  </si>
  <si>
    <t xml:space="preserve">2915.90.41</t>
  </si>
  <si>
    <t xml:space="preserve">2915.90.43</t>
  </si>
  <si>
    <t xml:space="preserve">2915.90.49</t>
  </si>
  <si>
    <t xml:space="preserve">2915.90.50</t>
  </si>
  <si>
    <t xml:space="preserve">2915.90.60</t>
  </si>
  <si>
    <t xml:space="preserve">2915.90.90</t>
  </si>
  <si>
    <t xml:space="preserve">2916.11.10</t>
  </si>
  <si>
    <t xml:space="preserve">2916.11.20</t>
  </si>
  <si>
    <t xml:space="preserve">2916.12.10</t>
  </si>
  <si>
    <t xml:space="preserve">2916.12.20</t>
  </si>
  <si>
    <t xml:space="preserve">2916.12.30</t>
  </si>
  <si>
    <t xml:space="preserve">2916.12.40</t>
  </si>
  <si>
    <t xml:space="preserve">2916.12.90</t>
  </si>
  <si>
    <t xml:space="preserve">2916.13.10</t>
  </si>
  <si>
    <t xml:space="preserve">2916.13.20</t>
  </si>
  <si>
    <t xml:space="preserve">2916.14.10</t>
  </si>
  <si>
    <t xml:space="preserve">2916.14.20</t>
  </si>
  <si>
    <t xml:space="preserve">2916.14.30</t>
  </si>
  <si>
    <t xml:space="preserve">2916.14.90</t>
  </si>
  <si>
    <t xml:space="preserve">2916.15.11</t>
  </si>
  <si>
    <t xml:space="preserve">2916.15.19</t>
  </si>
  <si>
    <t xml:space="preserve">2916.15.20</t>
  </si>
  <si>
    <t xml:space="preserve">2916.16.00</t>
  </si>
  <si>
    <t xml:space="preserve">2916.19.11</t>
  </si>
  <si>
    <t xml:space="preserve">2916.19.19</t>
  </si>
  <si>
    <t xml:space="preserve">2916.19.21</t>
  </si>
  <si>
    <t xml:space="preserve">2916.19.22</t>
  </si>
  <si>
    <t xml:space="preserve">2916.19.23</t>
  </si>
  <si>
    <t xml:space="preserve">2916.19.29</t>
  </si>
  <si>
    <t xml:space="preserve">2916.19.90</t>
  </si>
  <si>
    <t xml:space="preserve">2916.20.11</t>
  </si>
  <si>
    <t xml:space="preserve">2916.20.12</t>
  </si>
  <si>
    <t xml:space="preserve">2916.20.13</t>
  </si>
  <si>
    <t xml:space="preserve">2916.20.14</t>
  </si>
  <si>
    <t xml:space="preserve">2916.20.15</t>
  </si>
  <si>
    <t xml:space="preserve">2916.20.19</t>
  </si>
  <si>
    <t xml:space="preserve">2916.20.90</t>
  </si>
  <si>
    <t xml:space="preserve">2916.31.10</t>
  </si>
  <si>
    <t xml:space="preserve">2916.31.21</t>
  </si>
  <si>
    <t xml:space="preserve">2916.31.22</t>
  </si>
  <si>
    <t xml:space="preserve">2916.31.29</t>
  </si>
  <si>
    <t xml:space="preserve">2916.31.31</t>
  </si>
  <si>
    <t xml:space="preserve">2916.31.32</t>
  </si>
  <si>
    <t xml:space="preserve">2916.31.39</t>
  </si>
  <si>
    <t xml:space="preserve">2916.32.10</t>
  </si>
  <si>
    <t xml:space="preserve">2916.32.20</t>
  </si>
  <si>
    <t xml:space="preserve">2916.34.00</t>
  </si>
  <si>
    <t xml:space="preserve">2916.39.10</t>
  </si>
  <si>
    <t xml:space="preserve">2916.39.20</t>
  </si>
  <si>
    <t xml:space="preserve">2916.39.30</t>
  </si>
  <si>
    <t xml:space="preserve">2916.39.40</t>
  </si>
  <si>
    <t xml:space="preserve">2916.39.90</t>
  </si>
  <si>
    <t xml:space="preserve">2917.11.10</t>
  </si>
  <si>
    <t xml:space="preserve">2917.11.20</t>
  </si>
  <si>
    <t xml:space="preserve">2917.12.10</t>
  </si>
  <si>
    <t xml:space="preserve">2917.12.20</t>
  </si>
  <si>
    <t xml:space="preserve">2917.13.10</t>
  </si>
  <si>
    <t xml:space="preserve">2917.13.21</t>
  </si>
  <si>
    <t xml:space="preserve">2917.13.22</t>
  </si>
  <si>
    <t xml:space="preserve">2917.13.23</t>
  </si>
  <si>
    <t xml:space="preserve">2917.13.29</t>
  </si>
  <si>
    <t xml:space="preserve">2917.14.00</t>
  </si>
  <si>
    <t xml:space="preserve">2917.19.10</t>
  </si>
  <si>
    <t xml:space="preserve">2917.19.21</t>
  </si>
  <si>
    <t xml:space="preserve">2917.19.22</t>
  </si>
  <si>
    <t xml:space="preserve">2917.19.30</t>
  </si>
  <si>
    <t xml:space="preserve">2917.19.90</t>
  </si>
  <si>
    <t xml:space="preserve">2917.20.00</t>
  </si>
  <si>
    <t xml:space="preserve">2917.32.00</t>
  </si>
  <si>
    <t xml:space="preserve">2917.33.00</t>
  </si>
  <si>
    <t xml:space="preserve">2917.34.00</t>
  </si>
  <si>
    <t xml:space="preserve">2917.35.00</t>
  </si>
  <si>
    <t xml:space="preserve">2917.36.00</t>
  </si>
  <si>
    <t xml:space="preserve">2917.37.00</t>
  </si>
  <si>
    <t xml:space="preserve">2917.39.11</t>
  </si>
  <si>
    <t xml:space="preserve">2917.39.19</t>
  </si>
  <si>
    <t xml:space="preserve">2917.39.20</t>
  </si>
  <si>
    <t xml:space="preserve">2917.39.31</t>
  </si>
  <si>
    <t xml:space="preserve">2917.39.39</t>
  </si>
  <si>
    <t xml:space="preserve">2917.39.40</t>
  </si>
  <si>
    <t xml:space="preserve">2917.39.50</t>
  </si>
  <si>
    <t xml:space="preserve">2917.39.90</t>
  </si>
  <si>
    <t xml:space="preserve">2918.11.00</t>
  </si>
  <si>
    <t xml:space="preserve">2918.12.00</t>
  </si>
  <si>
    <t xml:space="preserve">2918.13.10</t>
  </si>
  <si>
    <t xml:space="preserve">2918.13.20</t>
  </si>
  <si>
    <t xml:space="preserve">2918.14.00</t>
  </si>
  <si>
    <t xml:space="preserve">2918.15.00</t>
  </si>
  <si>
    <t xml:space="preserve">2918.16.10</t>
  </si>
  <si>
    <t xml:space="preserve">2918.16.90</t>
  </si>
  <si>
    <t xml:space="preserve">2918.17.00</t>
  </si>
  <si>
    <t xml:space="preserve">2918.18.00</t>
  </si>
  <si>
    <t xml:space="preserve">2918.19.10</t>
  </si>
  <si>
    <t xml:space="preserve">2918.19.21</t>
  </si>
  <si>
    <t xml:space="preserve">2918.19.22</t>
  </si>
  <si>
    <t xml:space="preserve">2918.19.29</t>
  </si>
  <si>
    <t xml:space="preserve">2918.19.30</t>
  </si>
  <si>
    <t xml:space="preserve">2918.19.42</t>
  </si>
  <si>
    <t xml:space="preserve">2918.19.43</t>
  </si>
  <si>
    <t xml:space="preserve">2918.19.90</t>
  </si>
  <si>
    <t xml:space="preserve">2918.21.10</t>
  </si>
  <si>
    <t xml:space="preserve">2918.21.20</t>
  </si>
  <si>
    <t xml:space="preserve">2918.22.11</t>
  </si>
  <si>
    <t xml:space="preserve">2918.22.12</t>
  </si>
  <si>
    <t xml:space="preserve">2918.22.19</t>
  </si>
  <si>
    <t xml:space="preserve">2918.22.20</t>
  </si>
  <si>
    <t xml:space="preserve">2918.23.00</t>
  </si>
  <si>
    <t xml:space="preserve">2918.29.10</t>
  </si>
  <si>
    <t xml:space="preserve">2918.29.21</t>
  </si>
  <si>
    <t xml:space="preserve">2918.29.22</t>
  </si>
  <si>
    <t xml:space="preserve">2918.29.23</t>
  </si>
  <si>
    <t xml:space="preserve">2918.29.29</t>
  </si>
  <si>
    <t xml:space="preserve">2918.29.30</t>
  </si>
  <si>
    <t xml:space="preserve">2918.29.40</t>
  </si>
  <si>
    <t xml:space="preserve">2918.29.50</t>
  </si>
  <si>
    <t xml:space="preserve">2918.29.90</t>
  </si>
  <si>
    <t xml:space="preserve">2918.30.10</t>
  </si>
  <si>
    <t xml:space="preserve">2918.30.20</t>
  </si>
  <si>
    <t xml:space="preserve">2918.30.31</t>
  </si>
  <si>
    <t xml:space="preserve">2918.30.32</t>
  </si>
  <si>
    <t xml:space="preserve">2918.30.33</t>
  </si>
  <si>
    <t xml:space="preserve">2918.30.39</t>
  </si>
  <si>
    <t xml:space="preserve">2918.30.40</t>
  </si>
  <si>
    <t xml:space="preserve">2918.30.90</t>
  </si>
  <si>
    <t xml:space="preserve">2918.91.00</t>
  </si>
  <si>
    <t xml:space="preserve">2918.99.11</t>
  </si>
  <si>
    <t xml:space="preserve">2918.99.12</t>
  </si>
  <si>
    <t xml:space="preserve">2918.99.19</t>
  </si>
  <si>
    <t xml:space="preserve">2918.99.21</t>
  </si>
  <si>
    <t xml:space="preserve">2918.99.29</t>
  </si>
  <si>
    <t xml:space="preserve">2918.99.30</t>
  </si>
  <si>
    <t xml:space="preserve">2918.99.40</t>
  </si>
  <si>
    <t xml:space="preserve">2918.99.50</t>
  </si>
  <si>
    <t xml:space="preserve">2918.99.60</t>
  </si>
  <si>
    <t xml:space="preserve">2918.99.91</t>
  </si>
  <si>
    <t xml:space="preserve">2918.99.92</t>
  </si>
  <si>
    <t xml:space="preserve">2918.99.93</t>
  </si>
  <si>
    <t xml:space="preserve">2918.99.94</t>
  </si>
  <si>
    <t xml:space="preserve">2918.99.99</t>
  </si>
  <si>
    <t xml:space="preserve">2919.10.00</t>
  </si>
  <si>
    <t xml:space="preserve">2919.90.10</t>
  </si>
  <si>
    <t xml:space="preserve">2919.90.20</t>
  </si>
  <si>
    <t xml:space="preserve">2919.90.30</t>
  </si>
  <si>
    <t xml:space="preserve">2919.90.40</t>
  </si>
  <si>
    <t xml:space="preserve">2919.90.50</t>
  </si>
  <si>
    <t xml:space="preserve">2919.90.60</t>
  </si>
  <si>
    <t xml:space="preserve">2919.90.90</t>
  </si>
  <si>
    <t xml:space="preserve">2920.11.10</t>
  </si>
  <si>
    <t xml:space="preserve">2920.11.20</t>
  </si>
  <si>
    <t xml:space="preserve">2920.19.10</t>
  </si>
  <si>
    <t xml:space="preserve">2920.19.20</t>
  </si>
  <si>
    <t xml:space="preserve">2920.19.90</t>
  </si>
  <si>
    <t xml:space="preserve">2920.21.00</t>
  </si>
  <si>
    <t xml:space="preserve">2920.22.00</t>
  </si>
  <si>
    <t xml:space="preserve">2920.23.00</t>
  </si>
  <si>
    <t xml:space="preserve">2920.24.00</t>
  </si>
  <si>
    <t xml:space="preserve">2920.29.10</t>
  </si>
  <si>
    <t xml:space="preserve">2920.29.20</t>
  </si>
  <si>
    <t xml:space="preserve">2920.29.30</t>
  </si>
  <si>
    <t xml:space="preserve">2920.29.40</t>
  </si>
  <si>
    <t xml:space="preserve">2920.29.50</t>
  </si>
  <si>
    <t xml:space="preserve">2920.29.90</t>
  </si>
  <si>
    <t xml:space="preserve">2920.30.00</t>
  </si>
  <si>
    <t xml:space="preserve">2920.90.22</t>
  </si>
  <si>
    <t xml:space="preserve">2920.90.29</t>
  </si>
  <si>
    <t xml:space="preserve">2920.90.31</t>
  </si>
  <si>
    <t xml:space="preserve">2920.90.32</t>
  </si>
  <si>
    <t xml:space="preserve">2920.90.33</t>
  </si>
  <si>
    <t xml:space="preserve">2920.90.39</t>
  </si>
  <si>
    <t xml:space="preserve">2920.90.41</t>
  </si>
  <si>
    <t xml:space="preserve">2920.90.42</t>
  </si>
  <si>
    <t xml:space="preserve">2920.90.49</t>
  </si>
  <si>
    <t xml:space="preserve">2920.90.51</t>
  </si>
  <si>
    <t xml:space="preserve">2920.90.59</t>
  </si>
  <si>
    <t xml:space="preserve">2920.90.90</t>
  </si>
  <si>
    <t xml:space="preserve">2921.11.11</t>
  </si>
  <si>
    <t xml:space="preserve">2921.11.12</t>
  </si>
  <si>
    <t xml:space="preserve">2921.11.21</t>
  </si>
  <si>
    <t xml:space="preserve">2921.11.22</t>
  </si>
  <si>
    <t xml:space="preserve">2921.11.23</t>
  </si>
  <si>
    <t xml:space="preserve">2921.11.29</t>
  </si>
  <si>
    <t xml:space="preserve">2921.11.31</t>
  </si>
  <si>
    <t xml:space="preserve">2921.11.32</t>
  </si>
  <si>
    <t xml:space="preserve">2921.11.39</t>
  </si>
  <si>
    <t xml:space="preserve">2921.12.00</t>
  </si>
  <si>
    <t xml:space="preserve">2921.13.00</t>
  </si>
  <si>
    <t xml:space="preserve">2921.14.00</t>
  </si>
  <si>
    <t xml:space="preserve">2921.19.11</t>
  </si>
  <si>
    <t xml:space="preserve">2921.19.12</t>
  </si>
  <si>
    <t xml:space="preserve">2921.19.13</t>
  </si>
  <si>
    <t xml:space="preserve">2921.19.14</t>
  </si>
  <si>
    <t xml:space="preserve">2921.19.15</t>
  </si>
  <si>
    <t xml:space="preserve">2921.19.19</t>
  </si>
  <si>
    <t xml:space="preserve">2921.19.21</t>
  </si>
  <si>
    <t xml:space="preserve">2921.19.22</t>
  </si>
  <si>
    <t xml:space="preserve">2921.19.23</t>
  </si>
  <si>
    <t xml:space="preserve">2921.19.24</t>
  </si>
  <si>
    <t xml:space="preserve">2921.19.29</t>
  </si>
  <si>
    <t xml:space="preserve">2921.19.31</t>
  </si>
  <si>
    <t xml:space="preserve">2921.19.39</t>
  </si>
  <si>
    <t xml:space="preserve">2921.19.41</t>
  </si>
  <si>
    <t xml:space="preserve">2921.19.49</t>
  </si>
  <si>
    <t xml:space="preserve">2921.19.91</t>
  </si>
  <si>
    <t xml:space="preserve">2921.19.92</t>
  </si>
  <si>
    <t xml:space="preserve">2921.19.93</t>
  </si>
  <si>
    <t xml:space="preserve">2921.19.94</t>
  </si>
  <si>
    <t xml:space="preserve">2921.19.99</t>
  </si>
  <si>
    <t xml:space="preserve">2921.21.00</t>
  </si>
  <si>
    <t xml:space="preserve">2921.22.00</t>
  </si>
  <si>
    <t xml:space="preserve">2921.29.10</t>
  </si>
  <si>
    <t xml:space="preserve">2921.29.20</t>
  </si>
  <si>
    <t xml:space="preserve">2921.29.90</t>
  </si>
  <si>
    <t xml:space="preserve">2921.30.11</t>
  </si>
  <si>
    <t xml:space="preserve">2921.30.12</t>
  </si>
  <si>
    <t xml:space="preserve">2921.30.19</t>
  </si>
  <si>
    <t xml:space="preserve">2921.30.20</t>
  </si>
  <si>
    <t xml:space="preserve">2921.30.90</t>
  </si>
  <si>
    <t xml:space="preserve">2921.41.00</t>
  </si>
  <si>
    <t xml:space="preserve">2921.42.11</t>
  </si>
  <si>
    <t xml:space="preserve">2921.42.19</t>
  </si>
  <si>
    <t xml:space="preserve">2921.42.21</t>
  </si>
  <si>
    <t xml:space="preserve">2921.42.29</t>
  </si>
  <si>
    <t xml:space="preserve">2921.42.31</t>
  </si>
  <si>
    <t xml:space="preserve">2921.42.39</t>
  </si>
  <si>
    <t xml:space="preserve">2921.42.41</t>
  </si>
  <si>
    <t xml:space="preserve">2921.42.49</t>
  </si>
  <si>
    <t xml:space="preserve">2921.42.90</t>
  </si>
  <si>
    <t xml:space="preserve">2921.43.11</t>
  </si>
  <si>
    <t xml:space="preserve">2921.43.19</t>
  </si>
  <si>
    <t xml:space="preserve">2921.43.21</t>
  </si>
  <si>
    <t xml:space="preserve">2921.43.22</t>
  </si>
  <si>
    <t xml:space="preserve">2921.43.23</t>
  </si>
  <si>
    <t xml:space="preserve">2921.43.29</t>
  </si>
  <si>
    <t xml:space="preserve">2921.44.10</t>
  </si>
  <si>
    <t xml:space="preserve">2921.44.21</t>
  </si>
  <si>
    <t xml:space="preserve">2921.44.22</t>
  </si>
  <si>
    <t xml:space="preserve">2921.44.29</t>
  </si>
  <si>
    <t xml:space="preserve">2921.45.00</t>
  </si>
  <si>
    <t xml:space="preserve">2921.46.10</t>
  </si>
  <si>
    <t xml:space="preserve">2921.46.20</t>
  </si>
  <si>
    <t xml:space="preserve">2921.46.30</t>
  </si>
  <si>
    <t xml:space="preserve">2921.46.40</t>
  </si>
  <si>
    <t xml:space="preserve">2921.46.50</t>
  </si>
  <si>
    <t xml:space="preserve">2921.46.60</t>
  </si>
  <si>
    <t xml:space="preserve">2921.46.70</t>
  </si>
  <si>
    <t xml:space="preserve">2921.46.80</t>
  </si>
  <si>
    <t xml:space="preserve">2921.46.90</t>
  </si>
  <si>
    <t xml:space="preserve">2921.49.10</t>
  </si>
  <si>
    <t xml:space="preserve">2921.49.21</t>
  </si>
  <si>
    <t xml:space="preserve">2921.49.22</t>
  </si>
  <si>
    <t xml:space="preserve">2921.49.29</t>
  </si>
  <si>
    <t xml:space="preserve">2921.49.31</t>
  </si>
  <si>
    <t xml:space="preserve">2921.49.39</t>
  </si>
  <si>
    <t xml:space="preserve">2921.49.90</t>
  </si>
  <si>
    <t xml:space="preserve">2921.51.11</t>
  </si>
  <si>
    <t xml:space="preserve">2921.51.12</t>
  </si>
  <si>
    <t xml:space="preserve">2921.51.19</t>
  </si>
  <si>
    <t xml:space="preserve">2921.51.20</t>
  </si>
  <si>
    <t xml:space="preserve">2921.51.31</t>
  </si>
  <si>
    <t xml:space="preserve">2921.51.32</t>
  </si>
  <si>
    <t xml:space="preserve">2921.51.33</t>
  </si>
  <si>
    <t xml:space="preserve">2921.51.34</t>
  </si>
  <si>
    <t xml:space="preserve">2921.51.35</t>
  </si>
  <si>
    <t xml:space="preserve">2921.51.39</t>
  </si>
  <si>
    <t xml:space="preserve">2921.51.90</t>
  </si>
  <si>
    <t xml:space="preserve">2921.59.11</t>
  </si>
  <si>
    <t xml:space="preserve">2921.59.19</t>
  </si>
  <si>
    <t xml:space="preserve">2921.59.21</t>
  </si>
  <si>
    <t xml:space="preserve">2921.59.29</t>
  </si>
  <si>
    <t xml:space="preserve">2921.59.31</t>
  </si>
  <si>
    <t xml:space="preserve">2921.59.32</t>
  </si>
  <si>
    <t xml:space="preserve">2921.59.39</t>
  </si>
  <si>
    <t xml:space="preserve">2921.59.90</t>
  </si>
  <si>
    <t xml:space="preserve">2922.11.00</t>
  </si>
  <si>
    <t xml:space="preserve">2922.12.00</t>
  </si>
  <si>
    <t xml:space="preserve">2922.14.00</t>
  </si>
  <si>
    <t xml:space="preserve">2922.15.00</t>
  </si>
  <si>
    <t xml:space="preserve">2922.16.00</t>
  </si>
  <si>
    <t xml:space="preserve">2922.17.00</t>
  </si>
  <si>
    <t xml:space="preserve">2922.18.00</t>
  </si>
  <si>
    <t xml:space="preserve">2922.19.11</t>
  </si>
  <si>
    <t xml:space="preserve">2922.19.12</t>
  </si>
  <si>
    <t xml:space="preserve">2922.19.13</t>
  </si>
  <si>
    <t xml:space="preserve">2922.19.19</t>
  </si>
  <si>
    <t xml:space="preserve">2922.19.21</t>
  </si>
  <si>
    <t xml:space="preserve">2922.19.29</t>
  </si>
  <si>
    <t xml:space="preserve">2922.19.31</t>
  </si>
  <si>
    <t xml:space="preserve">2922.19.39</t>
  </si>
  <si>
    <t xml:space="preserve">2922.19.41</t>
  </si>
  <si>
    <t xml:space="preserve">2922.19.49</t>
  </si>
  <si>
    <t xml:space="preserve">2922.19.51</t>
  </si>
  <si>
    <t xml:space="preserve">2922.19.52</t>
  </si>
  <si>
    <t xml:space="preserve">2922.19.59</t>
  </si>
  <si>
    <t xml:space="preserve">2922.19.71</t>
  </si>
  <si>
    <t xml:space="preserve">2922.19.79</t>
  </si>
  <si>
    <t xml:space="preserve">2922.19.81</t>
  </si>
  <si>
    <t xml:space="preserve">2922.19.89</t>
  </si>
  <si>
    <t xml:space="preserve">2922.19.91</t>
  </si>
  <si>
    <t xml:space="preserve">2922.19.92</t>
  </si>
  <si>
    <t xml:space="preserve">2922.19.93</t>
  </si>
  <si>
    <t xml:space="preserve">2922.19.94</t>
  </si>
  <si>
    <t xml:space="preserve">2922.19.95</t>
  </si>
  <si>
    <t xml:space="preserve">2922.19.96</t>
  </si>
  <si>
    <t xml:space="preserve">2922.19.99</t>
  </si>
  <si>
    <t xml:space="preserve">2922.21.00</t>
  </si>
  <si>
    <t xml:space="preserve">2922.29.11</t>
  </si>
  <si>
    <t xml:space="preserve">2922.29.19</t>
  </si>
  <si>
    <t xml:space="preserve">2922.29.20</t>
  </si>
  <si>
    <t xml:space="preserve">2922.29.90</t>
  </si>
  <si>
    <t xml:space="preserve">2922.31.11</t>
  </si>
  <si>
    <t xml:space="preserve">2922.31.12</t>
  </si>
  <si>
    <t xml:space="preserve">2922.31.20</t>
  </si>
  <si>
    <t xml:space="preserve">2922.31.30</t>
  </si>
  <si>
    <t xml:space="preserve">2922.39.10</t>
  </si>
  <si>
    <t xml:space="preserve">2922.39.21</t>
  </si>
  <si>
    <t xml:space="preserve">2922.39.29</t>
  </si>
  <si>
    <t xml:space="preserve">2922.39.90</t>
  </si>
  <si>
    <t xml:space="preserve">2922.41.10</t>
  </si>
  <si>
    <t xml:space="preserve">2922.41.90</t>
  </si>
  <si>
    <t xml:space="preserve">2922.42.10</t>
  </si>
  <si>
    <t xml:space="preserve">2922.42.20</t>
  </si>
  <si>
    <t xml:space="preserve">2922.43.00</t>
  </si>
  <si>
    <t xml:space="preserve">2922.44.10</t>
  </si>
  <si>
    <t xml:space="preserve">2922.44.20</t>
  </si>
  <si>
    <t xml:space="preserve">2922.49.10</t>
  </si>
  <si>
    <t xml:space="preserve">2922.49.20</t>
  </si>
  <si>
    <t xml:space="preserve">2922.49.31</t>
  </si>
  <si>
    <t xml:space="preserve">2922.49.32</t>
  </si>
  <si>
    <t xml:space="preserve">2922.49.40</t>
  </si>
  <si>
    <t xml:space="preserve">2922.49.51</t>
  </si>
  <si>
    <t xml:space="preserve">2922.49.52</t>
  </si>
  <si>
    <t xml:space="preserve">2922.49.59</t>
  </si>
  <si>
    <t xml:space="preserve">2922.49.61</t>
  </si>
  <si>
    <t xml:space="preserve">2922.49.62</t>
  </si>
  <si>
    <t xml:space="preserve">2922.49.63</t>
  </si>
  <si>
    <t xml:space="preserve">2922.49.64</t>
  </si>
  <si>
    <t xml:space="preserve">2922.49.69</t>
  </si>
  <si>
    <t xml:space="preserve">2922.49.90</t>
  </si>
  <si>
    <t xml:space="preserve">2922.50.11</t>
  </si>
  <si>
    <t xml:space="preserve">2922.50.19</t>
  </si>
  <si>
    <t xml:space="preserve">2922.50.31</t>
  </si>
  <si>
    <t xml:space="preserve">2922.50.32</t>
  </si>
  <si>
    <t xml:space="preserve">2922.50.39</t>
  </si>
  <si>
    <t xml:space="preserve">2922.50.91</t>
  </si>
  <si>
    <t xml:space="preserve">2922.50.99</t>
  </si>
  <si>
    <t xml:space="preserve">2923.10.00</t>
  </si>
  <si>
    <t xml:space="preserve">2923.20.00</t>
  </si>
  <si>
    <t xml:space="preserve">2923.30.00</t>
  </si>
  <si>
    <t xml:space="preserve">2923.40.00</t>
  </si>
  <si>
    <t xml:space="preserve">2923.90.10</t>
  </si>
  <si>
    <t xml:space="preserve">2923.90.20</t>
  </si>
  <si>
    <t xml:space="preserve">2923.90.30</t>
  </si>
  <si>
    <t xml:space="preserve">2923.90.40</t>
  </si>
  <si>
    <t xml:space="preserve">2923.90.50</t>
  </si>
  <si>
    <t xml:space="preserve">2923.90.60</t>
  </si>
  <si>
    <t xml:space="preserve">2923.90.90</t>
  </si>
  <si>
    <t xml:space="preserve">2924.11.00</t>
  </si>
  <si>
    <t xml:space="preserve">2924.12.10</t>
  </si>
  <si>
    <t xml:space="preserve">2924.12.20</t>
  </si>
  <si>
    <t xml:space="preserve">2924.12.30</t>
  </si>
  <si>
    <t xml:space="preserve">2924.19.11</t>
  </si>
  <si>
    <t xml:space="preserve">2924.19.19</t>
  </si>
  <si>
    <t xml:space="preserve">2924.19.21</t>
  </si>
  <si>
    <t xml:space="preserve">2924.19.22</t>
  </si>
  <si>
    <t xml:space="preserve">2924.19.29</t>
  </si>
  <si>
    <t xml:space="preserve">2924.19.31</t>
  </si>
  <si>
    <t xml:space="preserve">2924.19.32</t>
  </si>
  <si>
    <t xml:space="preserve">2924.19.39</t>
  </si>
  <si>
    <t xml:space="preserve">2924.19.42</t>
  </si>
  <si>
    <t xml:space="preserve">2924.19.49</t>
  </si>
  <si>
    <t xml:space="preserve">2924.19.91</t>
  </si>
  <si>
    <t xml:space="preserve">2924.19.92</t>
  </si>
  <si>
    <t xml:space="preserve">2924.19.93</t>
  </si>
  <si>
    <t xml:space="preserve">2924.19.94</t>
  </si>
  <si>
    <t xml:space="preserve">2924.19.99</t>
  </si>
  <si>
    <t xml:space="preserve">2924.21.11</t>
  </si>
  <si>
    <t xml:space="preserve">2924.21.19</t>
  </si>
  <si>
    <t xml:space="preserve">2924.21.20</t>
  </si>
  <si>
    <t xml:space="preserve">2924.21.90</t>
  </si>
  <si>
    <t xml:space="preserve">2924.23.00</t>
  </si>
  <si>
    <t xml:space="preserve">2924.24.00</t>
  </si>
  <si>
    <t xml:space="preserve">2924.25.00</t>
  </si>
  <si>
    <t xml:space="preserve">2924.29.11</t>
  </si>
  <si>
    <t xml:space="preserve">2924.29.12</t>
  </si>
  <si>
    <t xml:space="preserve">2924.29.13</t>
  </si>
  <si>
    <t xml:space="preserve">2924.29.14</t>
  </si>
  <si>
    <t xml:space="preserve">2924.29.15</t>
  </si>
  <si>
    <t xml:space="preserve">2924.29.19</t>
  </si>
  <si>
    <t xml:space="preserve">2924.29.20</t>
  </si>
  <si>
    <t xml:space="preserve">2924.29.31</t>
  </si>
  <si>
    <t xml:space="preserve">2924.29.32</t>
  </si>
  <si>
    <t xml:space="preserve">2924.29.39</t>
  </si>
  <si>
    <t xml:space="preserve">2924.29.41</t>
  </si>
  <si>
    <t xml:space="preserve">2924.29.43</t>
  </si>
  <si>
    <t xml:space="preserve">2924.29.44</t>
  </si>
  <si>
    <t xml:space="preserve">2924.29.45</t>
  </si>
  <si>
    <t xml:space="preserve">2924.29.46</t>
  </si>
  <si>
    <t xml:space="preserve">2924.29.47</t>
  </si>
  <si>
    <t xml:space="preserve">2924.29.49</t>
  </si>
  <si>
    <t xml:space="preserve">2924.29.51</t>
  </si>
  <si>
    <t xml:space="preserve">2924.29.52</t>
  </si>
  <si>
    <t xml:space="preserve">2924.29.59</t>
  </si>
  <si>
    <t xml:space="preserve">2924.29.61</t>
  </si>
  <si>
    <t xml:space="preserve">2924.29.62</t>
  </si>
  <si>
    <t xml:space="preserve">2924.29.63</t>
  </si>
  <si>
    <t xml:space="preserve">2924.29.64</t>
  </si>
  <si>
    <t xml:space="preserve">2924.29.69</t>
  </si>
  <si>
    <t xml:space="preserve">2924.29.91</t>
  </si>
  <si>
    <t xml:space="preserve">2924.29.92</t>
  </si>
  <si>
    <t xml:space="preserve">2924.29.93</t>
  </si>
  <si>
    <t xml:space="preserve">2924.29.94</t>
  </si>
  <si>
    <t xml:space="preserve">2924.29.95</t>
  </si>
  <si>
    <t xml:space="preserve">2924.29.96</t>
  </si>
  <si>
    <t xml:space="preserve">2924.29.99</t>
  </si>
  <si>
    <t xml:space="preserve">2925.11.00</t>
  </si>
  <si>
    <t xml:space="preserve">2925.12.00</t>
  </si>
  <si>
    <t xml:space="preserve">2925.19.10</t>
  </si>
  <si>
    <t xml:space="preserve">2925.19.90</t>
  </si>
  <si>
    <t xml:space="preserve">2925.21.00</t>
  </si>
  <si>
    <t xml:space="preserve">2925.29.11</t>
  </si>
  <si>
    <t xml:space="preserve">2925.29.19</t>
  </si>
  <si>
    <t xml:space="preserve">2925.29.21</t>
  </si>
  <si>
    <t xml:space="preserve">2925.29.22</t>
  </si>
  <si>
    <t xml:space="preserve">2925.29.23</t>
  </si>
  <si>
    <t xml:space="preserve">2925.29.29</t>
  </si>
  <si>
    <t xml:space="preserve">2925.29.30</t>
  </si>
  <si>
    <t xml:space="preserve">2925.29.40</t>
  </si>
  <si>
    <t xml:space="preserve">2925.29.50</t>
  </si>
  <si>
    <t xml:space="preserve">2925.29.90</t>
  </si>
  <si>
    <t xml:space="preserve">2926.10.00</t>
  </si>
  <si>
    <t xml:space="preserve">2926.20.00</t>
  </si>
  <si>
    <t xml:space="preserve">2926.30.11</t>
  </si>
  <si>
    <t xml:space="preserve">2926.30.12</t>
  </si>
  <si>
    <t xml:space="preserve">2926.30.20</t>
  </si>
  <si>
    <t xml:space="preserve">2926.40.00</t>
  </si>
  <si>
    <t xml:space="preserve">2926.90.11</t>
  </si>
  <si>
    <t xml:space="preserve">2926.90.12</t>
  </si>
  <si>
    <t xml:space="preserve">2926.90.19</t>
  </si>
  <si>
    <t xml:space="preserve">2926.90.21</t>
  </si>
  <si>
    <t xml:space="preserve">2926.90.22</t>
  </si>
  <si>
    <t xml:space="preserve">2926.90.23</t>
  </si>
  <si>
    <t xml:space="preserve">2926.90.24</t>
  </si>
  <si>
    <t xml:space="preserve">2926.90.25</t>
  </si>
  <si>
    <t xml:space="preserve">2926.90.26</t>
  </si>
  <si>
    <t xml:space="preserve">2926.90.29</t>
  </si>
  <si>
    <t xml:space="preserve">2926.90.30</t>
  </si>
  <si>
    <t xml:space="preserve">2926.90.91</t>
  </si>
  <si>
    <t xml:space="preserve">2926.90.92</t>
  </si>
  <si>
    <t xml:space="preserve">2926.90.93</t>
  </si>
  <si>
    <t xml:space="preserve">2926.90.95</t>
  </si>
  <si>
    <t xml:space="preserve">2926.90.96</t>
  </si>
  <si>
    <t xml:space="preserve">2926.90.99</t>
  </si>
  <si>
    <t xml:space="preserve">2927.00.10</t>
  </si>
  <si>
    <t xml:space="preserve">2927.00.21</t>
  </si>
  <si>
    <t xml:space="preserve">2927.00.29</t>
  </si>
  <si>
    <t xml:space="preserve">2927.00.30</t>
  </si>
  <si>
    <t xml:space="preserve">2928.00.11</t>
  </si>
  <si>
    <t xml:space="preserve">2928.00.19</t>
  </si>
  <si>
    <t xml:space="preserve">2928.00.20</t>
  </si>
  <si>
    <t xml:space="preserve">2928.00.30</t>
  </si>
  <si>
    <t xml:space="preserve">2928.00.41</t>
  </si>
  <si>
    <t xml:space="preserve">2928.00.42</t>
  </si>
  <si>
    <t xml:space="preserve">2928.00.90</t>
  </si>
  <si>
    <t xml:space="preserve">2929.10.10</t>
  </si>
  <si>
    <t xml:space="preserve">2929.10.21</t>
  </si>
  <si>
    <t xml:space="preserve">2929.10.29</t>
  </si>
  <si>
    <t xml:space="preserve">2929.10.30</t>
  </si>
  <si>
    <t xml:space="preserve">2929.10.90</t>
  </si>
  <si>
    <t xml:space="preserve">2929.90.11</t>
  </si>
  <si>
    <t xml:space="preserve">2929.90.12</t>
  </si>
  <si>
    <t xml:space="preserve">2929.90.19</t>
  </si>
  <si>
    <t xml:space="preserve">2929.90.21</t>
  </si>
  <si>
    <t xml:space="preserve">2929.90.22</t>
  </si>
  <si>
    <t xml:space="preserve">2929.90.29</t>
  </si>
  <si>
    <t xml:space="preserve">2929.90.90</t>
  </si>
  <si>
    <t xml:space="preserve">2930.10.00</t>
  </si>
  <si>
    <t xml:space="preserve">2930.20.11</t>
  </si>
  <si>
    <t xml:space="preserve">2930.20.12</t>
  </si>
  <si>
    <t xml:space="preserve">2930.20.13</t>
  </si>
  <si>
    <t xml:space="preserve">2930.20.19</t>
  </si>
  <si>
    <t xml:space="preserve">2930.20.21</t>
  </si>
  <si>
    <t xml:space="preserve">2930.20.22</t>
  </si>
  <si>
    <t xml:space="preserve">2930.20.23</t>
  </si>
  <si>
    <t xml:space="preserve">2930.20.24</t>
  </si>
  <si>
    <t xml:space="preserve">2930.20.29</t>
  </si>
  <si>
    <t xml:space="preserve">2930.30.11</t>
  </si>
  <si>
    <t xml:space="preserve">2930.30.12</t>
  </si>
  <si>
    <t xml:space="preserve">2930.30.19</t>
  </si>
  <si>
    <t xml:space="preserve">2930.30.21</t>
  </si>
  <si>
    <t xml:space="preserve">2930.30.22</t>
  </si>
  <si>
    <t xml:space="preserve">2930.30.29</t>
  </si>
  <si>
    <t xml:space="preserve">2930.30.90</t>
  </si>
  <si>
    <t xml:space="preserve">2930.40.10</t>
  </si>
  <si>
    <t xml:space="preserve">2930.40.90</t>
  </si>
  <si>
    <t xml:space="preserve">2930.60.00</t>
  </si>
  <si>
    <t xml:space="preserve">2930.70.00</t>
  </si>
  <si>
    <t xml:space="preserve">2930.80.10</t>
  </si>
  <si>
    <t xml:space="preserve">2930.80.20</t>
  </si>
  <si>
    <t xml:space="preserve">2930.80.30</t>
  </si>
  <si>
    <t xml:space="preserve">2930.90.11</t>
  </si>
  <si>
    <t xml:space="preserve">2930.90.12</t>
  </si>
  <si>
    <t xml:space="preserve">2930.90.13</t>
  </si>
  <si>
    <t xml:space="preserve">2930.90.19</t>
  </si>
  <si>
    <t xml:space="preserve">2930.90.21</t>
  </si>
  <si>
    <t xml:space="preserve">2930.90.22</t>
  </si>
  <si>
    <t xml:space="preserve">2930.90.23</t>
  </si>
  <si>
    <t xml:space="preserve">2930.90.29</t>
  </si>
  <si>
    <t xml:space="preserve">2930.90.31</t>
  </si>
  <si>
    <t xml:space="preserve">2930.90.32</t>
  </si>
  <si>
    <t xml:space="preserve">2930.90.33</t>
  </si>
  <si>
    <t xml:space="preserve">2930.90.34</t>
  </si>
  <si>
    <t xml:space="preserve">2930.90.35</t>
  </si>
  <si>
    <t xml:space="preserve">2930.90.36</t>
  </si>
  <si>
    <t xml:space="preserve">2930.90.37</t>
  </si>
  <si>
    <t xml:space="preserve">2930.90.39</t>
  </si>
  <si>
    <t xml:space="preserve">2930.90.41</t>
  </si>
  <si>
    <t xml:space="preserve">2930.90.42</t>
  </si>
  <si>
    <t xml:space="preserve">2930.90.43</t>
  </si>
  <si>
    <t xml:space="preserve">2930.90.49</t>
  </si>
  <si>
    <t xml:space="preserve">2930.90.51</t>
  </si>
  <si>
    <t xml:space="preserve">2930.90.52</t>
  </si>
  <si>
    <t xml:space="preserve">2930.90.53</t>
  </si>
  <si>
    <t xml:space="preserve">2930.90.54</t>
  </si>
  <si>
    <t xml:space="preserve">2930.90.57</t>
  </si>
  <si>
    <t xml:space="preserve">2930.90.59</t>
  </si>
  <si>
    <t xml:space="preserve">2930.90.61</t>
  </si>
  <si>
    <t xml:space="preserve">2930.90.69</t>
  </si>
  <si>
    <t xml:space="preserve">2930.90.71</t>
  </si>
  <si>
    <t xml:space="preserve">2930.90.72</t>
  </si>
  <si>
    <t xml:space="preserve">2930.90.79</t>
  </si>
  <si>
    <t xml:space="preserve">2930.90.81</t>
  </si>
  <si>
    <t xml:space="preserve">2930.90.82</t>
  </si>
  <si>
    <t xml:space="preserve">2930.90.83</t>
  </si>
  <si>
    <t xml:space="preserve">2930.90.84</t>
  </si>
  <si>
    <t xml:space="preserve">2930.90.85</t>
  </si>
  <si>
    <t xml:space="preserve">2930.90.86</t>
  </si>
  <si>
    <t xml:space="preserve">2930.90.87</t>
  </si>
  <si>
    <t xml:space="preserve">2930.90.88</t>
  </si>
  <si>
    <t xml:space="preserve">2930.90.89</t>
  </si>
  <si>
    <t xml:space="preserve">2930.90.91</t>
  </si>
  <si>
    <t xml:space="preserve">2930.90.93</t>
  </si>
  <si>
    <t xml:space="preserve">2930.90.94</t>
  </si>
  <si>
    <t xml:space="preserve">2930.90.95</t>
  </si>
  <si>
    <t xml:space="preserve">2930.90.96</t>
  </si>
  <si>
    <t xml:space="preserve">2930.90.97</t>
  </si>
  <si>
    <t xml:space="preserve">2930.90.98</t>
  </si>
  <si>
    <t xml:space="preserve">2930.90.99</t>
  </si>
  <si>
    <t xml:space="preserve">2931.10.00</t>
  </si>
  <si>
    <t xml:space="preserve">2931.20.00</t>
  </si>
  <si>
    <t xml:space="preserve">2931.41.00</t>
  </si>
  <si>
    <t xml:space="preserve">2931.42.00</t>
  </si>
  <si>
    <t xml:space="preserve">2931.43.00</t>
  </si>
  <si>
    <t xml:space="preserve">2931.44.00</t>
  </si>
  <si>
    <t xml:space="preserve">2931.45.00</t>
  </si>
  <si>
    <t xml:space="preserve">2931.46.00</t>
  </si>
  <si>
    <t xml:space="preserve">2931.47.00</t>
  </si>
  <si>
    <t xml:space="preserve">2931.48.00</t>
  </si>
  <si>
    <t xml:space="preserve">2931.49.11</t>
  </si>
  <si>
    <t xml:space="preserve">2931.49.12</t>
  </si>
  <si>
    <t xml:space="preserve">2931.49.13</t>
  </si>
  <si>
    <t xml:space="preserve">2931.49.14</t>
  </si>
  <si>
    <t xml:space="preserve">2931.49.15</t>
  </si>
  <si>
    <t xml:space="preserve">2931.49.16</t>
  </si>
  <si>
    <t xml:space="preserve">2931.49.20</t>
  </si>
  <si>
    <t xml:space="preserve">2931.49.30</t>
  </si>
  <si>
    <t xml:space="preserve">2931.49.40</t>
  </si>
  <si>
    <t xml:space="preserve">2931.49.90</t>
  </si>
  <si>
    <t xml:space="preserve">2931.51.00</t>
  </si>
  <si>
    <t xml:space="preserve">2931.52.00</t>
  </si>
  <si>
    <t xml:space="preserve">2931.53.00</t>
  </si>
  <si>
    <t xml:space="preserve">2931.54.00</t>
  </si>
  <si>
    <t xml:space="preserve">2931.59.11</t>
  </si>
  <si>
    <t xml:space="preserve">2931.59.12</t>
  </si>
  <si>
    <t xml:space="preserve">2931.59.13</t>
  </si>
  <si>
    <t xml:space="preserve">2931.59.91</t>
  </si>
  <si>
    <t xml:space="preserve">2931.59.92</t>
  </si>
  <si>
    <t xml:space="preserve">2931.59.93</t>
  </si>
  <si>
    <t xml:space="preserve">2931.59.94</t>
  </si>
  <si>
    <t xml:space="preserve">2931.59.99</t>
  </si>
  <si>
    <t xml:space="preserve">2931.90.21</t>
  </si>
  <si>
    <t xml:space="preserve">2931.90.29</t>
  </si>
  <si>
    <t xml:space="preserve">2931.90.41</t>
  </si>
  <si>
    <t xml:space="preserve">2931.90.42</t>
  </si>
  <si>
    <t xml:space="preserve">2931.90.43</t>
  </si>
  <si>
    <t xml:space="preserve">2931.90.44</t>
  </si>
  <si>
    <t xml:space="preserve">2931.90.45</t>
  </si>
  <si>
    <t xml:space="preserve">2931.90.46</t>
  </si>
  <si>
    <t xml:space="preserve">2931.90.49</t>
  </si>
  <si>
    <t xml:space="preserve">2931.90.51</t>
  </si>
  <si>
    <t xml:space="preserve">2931.90.52</t>
  </si>
  <si>
    <t xml:space="preserve">2931.90.53</t>
  </si>
  <si>
    <t xml:space="preserve">2931.90.54</t>
  </si>
  <si>
    <t xml:space="preserve">2931.90.59</t>
  </si>
  <si>
    <t xml:space="preserve">2931.90.61</t>
  </si>
  <si>
    <t xml:space="preserve">2931.90.62</t>
  </si>
  <si>
    <t xml:space="preserve">2931.90.69</t>
  </si>
  <si>
    <t xml:space="preserve">2931.90.90</t>
  </si>
  <si>
    <t xml:space="preserve">2932.11.00</t>
  </si>
  <si>
    <t xml:space="preserve">2932.12.00</t>
  </si>
  <si>
    <t xml:space="preserve">2932.13.10</t>
  </si>
  <si>
    <t xml:space="preserve">2932.13.20</t>
  </si>
  <si>
    <t xml:space="preserve">2932.14.00</t>
  </si>
  <si>
    <t xml:space="preserve">2932.19.10</t>
  </si>
  <si>
    <t xml:space="preserve">2932.19.20</t>
  </si>
  <si>
    <t xml:space="preserve">2932.19.30</t>
  </si>
  <si>
    <t xml:space="preserve">2932.19.40</t>
  </si>
  <si>
    <t xml:space="preserve">2932.19.50</t>
  </si>
  <si>
    <t xml:space="preserve">2932.19.90</t>
  </si>
  <si>
    <t xml:space="preserve">2932.20.00</t>
  </si>
  <si>
    <t xml:space="preserve">2932.91.00</t>
  </si>
  <si>
    <t xml:space="preserve">2932.92.00</t>
  </si>
  <si>
    <t xml:space="preserve">2932.93.00</t>
  </si>
  <si>
    <t xml:space="preserve">2932.94.00</t>
  </si>
  <si>
    <t xml:space="preserve">2932.95.00</t>
  </si>
  <si>
    <t xml:space="preserve">2932.96.00</t>
  </si>
  <si>
    <t xml:space="preserve">2932.99.11</t>
  </si>
  <si>
    <t xml:space="preserve">2932.99.12</t>
  </si>
  <si>
    <t xml:space="preserve">2932.99.13</t>
  </si>
  <si>
    <t xml:space="preserve">2932.99.91</t>
  </si>
  <si>
    <t xml:space="preserve">2932.99.92</t>
  </si>
  <si>
    <t xml:space="preserve">2932.99.93</t>
  </si>
  <si>
    <t xml:space="preserve">2932.99.94</t>
  </si>
  <si>
    <t xml:space="preserve">2932.99.99</t>
  </si>
  <si>
    <t xml:space="preserve">2933.11.11</t>
  </si>
  <si>
    <t xml:space="preserve">2933.11.12</t>
  </si>
  <si>
    <t xml:space="preserve">2933.11.19</t>
  </si>
  <si>
    <t xml:space="preserve">2933.11.20</t>
  </si>
  <si>
    <t xml:space="preserve">2933.11.90</t>
  </si>
  <si>
    <t xml:space="preserve">2933.19.11</t>
  </si>
  <si>
    <t xml:space="preserve">2933.19.19</t>
  </si>
  <si>
    <t xml:space="preserve">2933.19.90</t>
  </si>
  <si>
    <t xml:space="preserve">2933.21.10</t>
  </si>
  <si>
    <t xml:space="preserve">2933.21.21</t>
  </si>
  <si>
    <t xml:space="preserve">2933.21.29</t>
  </si>
  <si>
    <t xml:space="preserve">2933.21.90</t>
  </si>
  <si>
    <t xml:space="preserve">2933.29.11</t>
  </si>
  <si>
    <t xml:space="preserve">2933.29.12</t>
  </si>
  <si>
    <t xml:space="preserve">2933.29.13</t>
  </si>
  <si>
    <t xml:space="preserve">2933.29.19</t>
  </si>
  <si>
    <t xml:space="preserve">2933.29.21</t>
  </si>
  <si>
    <t xml:space="preserve">2933.29.22</t>
  </si>
  <si>
    <t xml:space="preserve">2933.29.23</t>
  </si>
  <si>
    <t xml:space="preserve">2933.29.24</t>
  </si>
  <si>
    <t xml:space="preserve">2933.29.25</t>
  </si>
  <si>
    <t xml:space="preserve">2933.29.29</t>
  </si>
  <si>
    <t xml:space="preserve">2933.29.30</t>
  </si>
  <si>
    <t xml:space="preserve">2933.29.40</t>
  </si>
  <si>
    <t xml:space="preserve">2933.29.91</t>
  </si>
  <si>
    <t xml:space="preserve">2933.29.92</t>
  </si>
  <si>
    <t xml:space="preserve">2933.29.93</t>
  </si>
  <si>
    <t xml:space="preserve">2933.29.94</t>
  </si>
  <si>
    <t xml:space="preserve">2933.29.95</t>
  </si>
  <si>
    <t xml:space="preserve">2933.29.99</t>
  </si>
  <si>
    <t xml:space="preserve">2933.31.10</t>
  </si>
  <si>
    <t xml:space="preserve">2933.31.20</t>
  </si>
  <si>
    <t xml:space="preserve">2933.32.00</t>
  </si>
  <si>
    <t xml:space="preserve">2933.33.11</t>
  </si>
  <si>
    <t xml:space="preserve">2933.33.12</t>
  </si>
  <si>
    <t xml:space="preserve">2933.33.19</t>
  </si>
  <si>
    <t xml:space="preserve">2933.33.21</t>
  </si>
  <si>
    <t xml:space="preserve">2933.33.22</t>
  </si>
  <si>
    <t xml:space="preserve">2933.33.29</t>
  </si>
  <si>
    <t xml:space="preserve">2933.33.31</t>
  </si>
  <si>
    <t xml:space="preserve">2933.33.32</t>
  </si>
  <si>
    <t xml:space="preserve">2933.33.39</t>
  </si>
  <si>
    <t xml:space="preserve">2933.33.41</t>
  </si>
  <si>
    <t xml:space="preserve">2933.33.42</t>
  </si>
  <si>
    <t xml:space="preserve">2933.33.49</t>
  </si>
  <si>
    <t xml:space="preserve">2933.33.51</t>
  </si>
  <si>
    <t xml:space="preserve">2933.33.52</t>
  </si>
  <si>
    <t xml:space="preserve">2933.33.59</t>
  </si>
  <si>
    <t xml:space="preserve">2933.33.61</t>
  </si>
  <si>
    <t xml:space="preserve">2933.33.62</t>
  </si>
  <si>
    <t xml:space="preserve">2933.33.63</t>
  </si>
  <si>
    <t xml:space="preserve">2933.33.69</t>
  </si>
  <si>
    <t xml:space="preserve">2933.33.71</t>
  </si>
  <si>
    <t xml:space="preserve">2933.33.72</t>
  </si>
  <si>
    <t xml:space="preserve">2933.33.79</t>
  </si>
  <si>
    <t xml:space="preserve">2933.33.81</t>
  </si>
  <si>
    <t xml:space="preserve">2933.33.82</t>
  </si>
  <si>
    <t xml:space="preserve">2933.33.83</t>
  </si>
  <si>
    <t xml:space="preserve">2933.33.84</t>
  </si>
  <si>
    <t xml:space="preserve">2933.33.89</t>
  </si>
  <si>
    <t xml:space="preserve">2933.33.91</t>
  </si>
  <si>
    <t xml:space="preserve">2933.33.92</t>
  </si>
  <si>
    <t xml:space="preserve">2933.33.93</t>
  </si>
  <si>
    <t xml:space="preserve">2933.33.94</t>
  </si>
  <si>
    <t xml:space="preserve">2933.33.99</t>
  </si>
  <si>
    <t xml:space="preserve">2933.34.00</t>
  </si>
  <si>
    <t xml:space="preserve">2933.35.00</t>
  </si>
  <si>
    <t xml:space="preserve">2933.36.00</t>
  </si>
  <si>
    <t xml:space="preserve">2933.37.00</t>
  </si>
  <si>
    <t xml:space="preserve">2933.39.12</t>
  </si>
  <si>
    <t xml:space="preserve">2933.39.13</t>
  </si>
  <si>
    <t xml:space="preserve">2933.39.14</t>
  </si>
  <si>
    <t xml:space="preserve">2933.39.15</t>
  </si>
  <si>
    <t xml:space="preserve">2933.39.19</t>
  </si>
  <si>
    <t xml:space="preserve">2933.39.21</t>
  </si>
  <si>
    <t xml:space="preserve">2933.39.22</t>
  </si>
  <si>
    <t xml:space="preserve">2933.39.23</t>
  </si>
  <si>
    <t xml:space="preserve">2933.39.24</t>
  </si>
  <si>
    <t xml:space="preserve">2933.39.25</t>
  </si>
  <si>
    <t xml:space="preserve">2933.39.29</t>
  </si>
  <si>
    <t xml:space="preserve">2933.39.31</t>
  </si>
  <si>
    <t xml:space="preserve">2933.39.32</t>
  </si>
  <si>
    <t xml:space="preserve">2933.39.33</t>
  </si>
  <si>
    <t xml:space="preserve">2933.39.34</t>
  </si>
  <si>
    <t xml:space="preserve">2933.39.35</t>
  </si>
  <si>
    <t xml:space="preserve">2933.39.37</t>
  </si>
  <si>
    <t xml:space="preserve">2933.39.39</t>
  </si>
  <si>
    <t xml:space="preserve">2933.39.43</t>
  </si>
  <si>
    <t xml:space="preserve">2933.39.44</t>
  </si>
  <si>
    <t xml:space="preserve">2933.39.45</t>
  </si>
  <si>
    <t xml:space="preserve">2933.39.46</t>
  </si>
  <si>
    <t xml:space="preserve">2933.39.48</t>
  </si>
  <si>
    <t xml:space="preserve">2933.39.49</t>
  </si>
  <si>
    <t xml:space="preserve">2933.39.81</t>
  </si>
  <si>
    <t xml:space="preserve">2933.39.82</t>
  </si>
  <si>
    <t xml:space="preserve">2933.39.83</t>
  </si>
  <si>
    <t xml:space="preserve">2933.39.84</t>
  </si>
  <si>
    <t xml:space="preserve">2933.39.89</t>
  </si>
  <si>
    <t xml:space="preserve">2933.39.91</t>
  </si>
  <si>
    <t xml:space="preserve">2933.39.92</t>
  </si>
  <si>
    <t xml:space="preserve">2933.39.93</t>
  </si>
  <si>
    <t xml:space="preserve">2933.39.94</t>
  </si>
  <si>
    <t xml:space="preserve">2933.39.99</t>
  </si>
  <si>
    <t xml:space="preserve">2933.41.10</t>
  </si>
  <si>
    <t xml:space="preserve">2933.41.20</t>
  </si>
  <si>
    <t xml:space="preserve">2933.49.11</t>
  </si>
  <si>
    <t xml:space="preserve">2933.49.12</t>
  </si>
  <si>
    <t xml:space="preserve">2933.49.13</t>
  </si>
  <si>
    <t xml:space="preserve">2933.49.19</t>
  </si>
  <si>
    <t xml:space="preserve">2933.49.20</t>
  </si>
  <si>
    <t xml:space="preserve">2933.49.30</t>
  </si>
  <si>
    <t xml:space="preserve">2933.49.40</t>
  </si>
  <si>
    <t xml:space="preserve">2933.49.90</t>
  </si>
  <si>
    <t xml:space="preserve">2933.52.00</t>
  </si>
  <si>
    <t xml:space="preserve">2933.53.11</t>
  </si>
  <si>
    <t xml:space="preserve">2933.53.12</t>
  </si>
  <si>
    <t xml:space="preserve">2933.53.21</t>
  </si>
  <si>
    <t xml:space="preserve">2933.53.22</t>
  </si>
  <si>
    <t xml:space="preserve">2933.53.23</t>
  </si>
  <si>
    <t xml:space="preserve">2933.53.30</t>
  </si>
  <si>
    <t xml:space="preserve">2933.53.40</t>
  </si>
  <si>
    <t xml:space="preserve">2933.53.50</t>
  </si>
  <si>
    <t xml:space="preserve">2933.53.60</t>
  </si>
  <si>
    <t xml:space="preserve">2933.53.71</t>
  </si>
  <si>
    <t xml:space="preserve">2933.53.72</t>
  </si>
  <si>
    <t xml:space="preserve">2933.53.80</t>
  </si>
  <si>
    <t xml:space="preserve">2933.54.00</t>
  </si>
  <si>
    <t xml:space="preserve">2933.55.10</t>
  </si>
  <si>
    <t xml:space="preserve">2933.55.20</t>
  </si>
  <si>
    <t xml:space="preserve">2933.55.30</t>
  </si>
  <si>
    <t xml:space="preserve">2933.55.40</t>
  </si>
  <si>
    <t xml:space="preserve">2933.59.11</t>
  </si>
  <si>
    <t xml:space="preserve">2933.59.12</t>
  </si>
  <si>
    <t xml:space="preserve">2933.59.13</t>
  </si>
  <si>
    <t xml:space="preserve">2933.59.14</t>
  </si>
  <si>
    <t xml:space="preserve">2933.59.15</t>
  </si>
  <si>
    <t xml:space="preserve">2933.59.16</t>
  </si>
  <si>
    <t xml:space="preserve">2933.59.19</t>
  </si>
  <si>
    <t xml:space="preserve">2933.59.21</t>
  </si>
  <si>
    <t xml:space="preserve">2933.59.22</t>
  </si>
  <si>
    <t xml:space="preserve">2933.59.23</t>
  </si>
  <si>
    <t xml:space="preserve">2933.59.29</t>
  </si>
  <si>
    <t xml:space="preserve">2933.59.31</t>
  </si>
  <si>
    <t xml:space="preserve">2933.59.32</t>
  </si>
  <si>
    <t xml:space="preserve">2933.59.33</t>
  </si>
  <si>
    <t xml:space="preserve">2933.59.34</t>
  </si>
  <si>
    <t xml:space="preserve">2933.59.35</t>
  </si>
  <si>
    <t xml:space="preserve">2933.59.39</t>
  </si>
  <si>
    <t xml:space="preserve">2933.59.41</t>
  </si>
  <si>
    <t xml:space="preserve">2933.59.42</t>
  </si>
  <si>
    <t xml:space="preserve">2933.59.43</t>
  </si>
  <si>
    <t xml:space="preserve">2933.59.44</t>
  </si>
  <si>
    <t xml:space="preserve">2933.59.45</t>
  </si>
  <si>
    <t xml:space="preserve">2933.59.49</t>
  </si>
  <si>
    <t xml:space="preserve">2933.59.91</t>
  </si>
  <si>
    <t xml:space="preserve">2933.59.92</t>
  </si>
  <si>
    <t xml:space="preserve">2933.59.99</t>
  </si>
  <si>
    <t xml:space="preserve">2933.61.00</t>
  </si>
  <si>
    <t xml:space="preserve">2933.69.11</t>
  </si>
  <si>
    <t xml:space="preserve">2933.69.12</t>
  </si>
  <si>
    <t xml:space="preserve">2933.69.13</t>
  </si>
  <si>
    <t xml:space="preserve">2933.69.14</t>
  </si>
  <si>
    <t xml:space="preserve">2933.69.15</t>
  </si>
  <si>
    <t xml:space="preserve">2933.69.16</t>
  </si>
  <si>
    <t xml:space="preserve">2933.69.19</t>
  </si>
  <si>
    <t xml:space="preserve">2933.69.21</t>
  </si>
  <si>
    <t xml:space="preserve">2933.69.22</t>
  </si>
  <si>
    <t xml:space="preserve">2933.69.23</t>
  </si>
  <si>
    <t xml:space="preserve">2933.69.29</t>
  </si>
  <si>
    <t xml:space="preserve">2933.69.91</t>
  </si>
  <si>
    <t xml:space="preserve">2933.69.92</t>
  </si>
  <si>
    <t xml:space="preserve">2933.69.99</t>
  </si>
  <si>
    <t xml:space="preserve">2933.71.00</t>
  </si>
  <si>
    <t xml:space="preserve">2933.72.10</t>
  </si>
  <si>
    <t xml:space="preserve">2933.72.20</t>
  </si>
  <si>
    <t xml:space="preserve">2933.79.10</t>
  </si>
  <si>
    <t xml:space="preserve">2933.79.90</t>
  </si>
  <si>
    <t xml:space="preserve">2933.91.11</t>
  </si>
  <si>
    <t xml:space="preserve">2933.91.12</t>
  </si>
  <si>
    <t xml:space="preserve">2933.91.13</t>
  </si>
  <si>
    <t xml:space="preserve">2933.91.14</t>
  </si>
  <si>
    <t xml:space="preserve">2933.91.15</t>
  </si>
  <si>
    <t xml:space="preserve">2933.91.19</t>
  </si>
  <si>
    <t xml:space="preserve">2933.91.21</t>
  </si>
  <si>
    <t xml:space="preserve">2933.91.22</t>
  </si>
  <si>
    <t xml:space="preserve">2933.91.23</t>
  </si>
  <si>
    <t xml:space="preserve">2933.91.29</t>
  </si>
  <si>
    <t xml:space="preserve">2933.91.31</t>
  </si>
  <si>
    <t xml:space="preserve">2933.91.32</t>
  </si>
  <si>
    <t xml:space="preserve">2933.91.33</t>
  </si>
  <si>
    <t xml:space="preserve">2933.91.34</t>
  </si>
  <si>
    <t xml:space="preserve">2933.91.39</t>
  </si>
  <si>
    <t xml:space="preserve">2933.91.41</t>
  </si>
  <si>
    <t xml:space="preserve">2933.91.42</t>
  </si>
  <si>
    <t xml:space="preserve">2933.91.43</t>
  </si>
  <si>
    <t xml:space="preserve">2933.91.49</t>
  </si>
  <si>
    <t xml:space="preserve">2933.91.51</t>
  </si>
  <si>
    <t xml:space="preserve">2933.91.52</t>
  </si>
  <si>
    <t xml:space="preserve">2933.91.53</t>
  </si>
  <si>
    <t xml:space="preserve">2933.91.59</t>
  </si>
  <si>
    <t xml:space="preserve">2933.91.61</t>
  </si>
  <si>
    <t xml:space="preserve">2933.91.62</t>
  </si>
  <si>
    <t xml:space="preserve">2933.91.63</t>
  </si>
  <si>
    <t xml:space="preserve">2933.91.64</t>
  </si>
  <si>
    <t xml:space="preserve">2933.91.69</t>
  </si>
  <si>
    <t xml:space="preserve">2933.91.71</t>
  </si>
  <si>
    <t xml:space="preserve">2933.91.72</t>
  </si>
  <si>
    <t xml:space="preserve">2933.91.73</t>
  </si>
  <si>
    <t xml:space="preserve">2933.91.79</t>
  </si>
  <si>
    <t xml:space="preserve">2933.91.81</t>
  </si>
  <si>
    <t xml:space="preserve">2933.91.82</t>
  </si>
  <si>
    <t xml:space="preserve">2933.91.83</t>
  </si>
  <si>
    <t xml:space="preserve">2933.91.89</t>
  </si>
  <si>
    <t xml:space="preserve">2933.92.00</t>
  </si>
  <si>
    <t xml:space="preserve">2933.99.11</t>
  </si>
  <si>
    <t xml:space="preserve">2933.99.12</t>
  </si>
  <si>
    <t xml:space="preserve">2933.99.13</t>
  </si>
  <si>
    <t xml:space="preserve">2933.99.19</t>
  </si>
  <si>
    <t xml:space="preserve">2933.99.20</t>
  </si>
  <si>
    <t xml:space="preserve">2933.99.31</t>
  </si>
  <si>
    <t xml:space="preserve">2933.99.32</t>
  </si>
  <si>
    <t xml:space="preserve">2933.99.33</t>
  </si>
  <si>
    <t xml:space="preserve">2933.99.34</t>
  </si>
  <si>
    <t xml:space="preserve">2933.99.35</t>
  </si>
  <si>
    <t xml:space="preserve">2933.99.39</t>
  </si>
  <si>
    <t xml:space="preserve">2933.99.41</t>
  </si>
  <si>
    <t xml:space="preserve">2933.99.42</t>
  </si>
  <si>
    <t xml:space="preserve">2933.99.43</t>
  </si>
  <si>
    <t xml:space="preserve">2933.99.44</t>
  </si>
  <si>
    <t xml:space="preserve">2933.99.45</t>
  </si>
  <si>
    <t xml:space="preserve">2933.99.46</t>
  </si>
  <si>
    <t xml:space="preserve">2933.99.47</t>
  </si>
  <si>
    <t xml:space="preserve">2933.99.49</t>
  </si>
  <si>
    <t xml:space="preserve">2933.99.51</t>
  </si>
  <si>
    <t xml:space="preserve">2933.99.52</t>
  </si>
  <si>
    <t xml:space="preserve">2933.99.53</t>
  </si>
  <si>
    <t xml:space="preserve">2933.99.54</t>
  </si>
  <si>
    <t xml:space="preserve">2933.99.55</t>
  </si>
  <si>
    <t xml:space="preserve">2933.99.56</t>
  </si>
  <si>
    <t xml:space="preserve">2933.99.59</t>
  </si>
  <si>
    <t xml:space="preserve">2933.99.61</t>
  </si>
  <si>
    <t xml:space="preserve">2933.99.62</t>
  </si>
  <si>
    <t xml:space="preserve">2933.99.63</t>
  </si>
  <si>
    <t xml:space="preserve">2933.99.69</t>
  </si>
  <si>
    <t xml:space="preserve">2933.99.91</t>
  </si>
  <si>
    <t xml:space="preserve">2933.99.92</t>
  </si>
  <si>
    <t xml:space="preserve">2933.99.93</t>
  </si>
  <si>
    <t xml:space="preserve">2933.99.95</t>
  </si>
  <si>
    <t xml:space="preserve">2933.99.96</t>
  </si>
  <si>
    <t xml:space="preserve">2933.99.99</t>
  </si>
  <si>
    <t xml:space="preserve">2934.10.10</t>
  </si>
  <si>
    <t xml:space="preserve">2934.10.20</t>
  </si>
  <si>
    <t xml:space="preserve">2934.10.30</t>
  </si>
  <si>
    <t xml:space="preserve">2934.10.90</t>
  </si>
  <si>
    <t xml:space="preserve">2934.20.10</t>
  </si>
  <si>
    <t xml:space="preserve">2934.20.20</t>
  </si>
  <si>
    <t xml:space="preserve">2934.20.31</t>
  </si>
  <si>
    <t xml:space="preserve">2934.20.32</t>
  </si>
  <si>
    <t xml:space="preserve">2934.20.33</t>
  </si>
  <si>
    <t xml:space="preserve">2934.20.34</t>
  </si>
  <si>
    <t xml:space="preserve">2934.20.39</t>
  </si>
  <si>
    <t xml:space="preserve">2934.20.40</t>
  </si>
  <si>
    <t xml:space="preserve">2934.20.90</t>
  </si>
  <si>
    <t xml:space="preserve">2934.30.10</t>
  </si>
  <si>
    <t xml:space="preserve">2934.30.20</t>
  </si>
  <si>
    <t xml:space="preserve">2934.30.30</t>
  </si>
  <si>
    <t xml:space="preserve">2934.30.90</t>
  </si>
  <si>
    <t xml:space="preserve">2934.91.11</t>
  </si>
  <si>
    <t xml:space="preserve">2934.91.12</t>
  </si>
  <si>
    <t xml:space="preserve">2934.91.21</t>
  </si>
  <si>
    <t xml:space="preserve">2934.91.22</t>
  </si>
  <si>
    <t xml:space="preserve">2934.91.23</t>
  </si>
  <si>
    <t xml:space="preserve">2934.91.29</t>
  </si>
  <si>
    <t xml:space="preserve">2934.91.31</t>
  </si>
  <si>
    <t xml:space="preserve">2934.91.32</t>
  </si>
  <si>
    <t xml:space="preserve">2934.91.33</t>
  </si>
  <si>
    <t xml:space="preserve">2934.91.41</t>
  </si>
  <si>
    <t xml:space="preserve">2934.91.42</t>
  </si>
  <si>
    <t xml:space="preserve">2934.91.49</t>
  </si>
  <si>
    <t xml:space="preserve">2934.91.50</t>
  </si>
  <si>
    <t xml:space="preserve">2934.91.60</t>
  </si>
  <si>
    <t xml:space="preserve">2934.91.70</t>
  </si>
  <si>
    <t xml:space="preserve">2934.92.00</t>
  </si>
  <si>
    <t xml:space="preserve">2934.99.11</t>
  </si>
  <si>
    <t xml:space="preserve">2934.99.12</t>
  </si>
  <si>
    <t xml:space="preserve">2934.99.13</t>
  </si>
  <si>
    <t xml:space="preserve">2934.99.14</t>
  </si>
  <si>
    <t xml:space="preserve">2934.99.15</t>
  </si>
  <si>
    <t xml:space="preserve">2934.99.19</t>
  </si>
  <si>
    <t xml:space="preserve">2934.99.22</t>
  </si>
  <si>
    <t xml:space="preserve">2934.99.23</t>
  </si>
  <si>
    <t xml:space="preserve">2934.99.24</t>
  </si>
  <si>
    <t xml:space="preserve">2934.99.25</t>
  </si>
  <si>
    <t xml:space="preserve">2934.99.26</t>
  </si>
  <si>
    <t xml:space="preserve">2934.99.27</t>
  </si>
  <si>
    <t xml:space="preserve">2934.99.29</t>
  </si>
  <si>
    <t xml:space="preserve">2934.99.31</t>
  </si>
  <si>
    <t xml:space="preserve">2934.99.32</t>
  </si>
  <si>
    <t xml:space="preserve">2934.99.33</t>
  </si>
  <si>
    <t xml:space="preserve">2934.99.34</t>
  </si>
  <si>
    <t xml:space="preserve">2934.99.35</t>
  </si>
  <si>
    <t xml:space="preserve">2934.99.39</t>
  </si>
  <si>
    <t xml:space="preserve">2934.99.41</t>
  </si>
  <si>
    <t xml:space="preserve">2934.99.42</t>
  </si>
  <si>
    <t xml:space="preserve">2934.99.43</t>
  </si>
  <si>
    <t xml:space="preserve">2934.99.44</t>
  </si>
  <si>
    <t xml:space="preserve">2934.99.45</t>
  </si>
  <si>
    <t xml:space="preserve">2934.99.46</t>
  </si>
  <si>
    <t xml:space="preserve">2934.99.49</t>
  </si>
  <si>
    <t xml:space="preserve">2934.99.51</t>
  </si>
  <si>
    <t xml:space="preserve">2934.99.52</t>
  </si>
  <si>
    <t xml:space="preserve">2934.99.53</t>
  </si>
  <si>
    <t xml:space="preserve">2934.99.54</t>
  </si>
  <si>
    <t xml:space="preserve">2934.99.59</t>
  </si>
  <si>
    <t xml:space="preserve">2934.99.61</t>
  </si>
  <si>
    <t xml:space="preserve">2934.99.69</t>
  </si>
  <si>
    <t xml:space="preserve">2934.99.91</t>
  </si>
  <si>
    <t xml:space="preserve">2934.99.92</t>
  </si>
  <si>
    <t xml:space="preserve">2934.99.93</t>
  </si>
  <si>
    <t xml:space="preserve">2934.99.99</t>
  </si>
  <si>
    <t xml:space="preserve">2935.10.00</t>
  </si>
  <si>
    <t xml:space="preserve">2935.20.00</t>
  </si>
  <si>
    <t xml:space="preserve">2935.30.00</t>
  </si>
  <si>
    <t xml:space="preserve">2935.40.00</t>
  </si>
  <si>
    <t xml:space="preserve">2935.50.00</t>
  </si>
  <si>
    <t xml:space="preserve">2935.90.11</t>
  </si>
  <si>
    <t xml:space="preserve">2935.90.12</t>
  </si>
  <si>
    <t xml:space="preserve">2935.90.13</t>
  </si>
  <si>
    <t xml:space="preserve">2935.90.14</t>
  </si>
  <si>
    <t xml:space="preserve">2935.90.15</t>
  </si>
  <si>
    <t xml:space="preserve">2935.90.19</t>
  </si>
  <si>
    <t xml:space="preserve">2935.90.21</t>
  </si>
  <si>
    <t xml:space="preserve">2935.90.22</t>
  </si>
  <si>
    <t xml:space="preserve">2935.90.23</t>
  </si>
  <si>
    <t xml:space="preserve">2935.90.24</t>
  </si>
  <si>
    <t xml:space="preserve">2935.90.25</t>
  </si>
  <si>
    <t xml:space="preserve">2935.90.29</t>
  </si>
  <si>
    <t xml:space="preserve">2935.90.91</t>
  </si>
  <si>
    <t xml:space="preserve">2935.90.92</t>
  </si>
  <si>
    <t xml:space="preserve">2935.90.93</t>
  </si>
  <si>
    <t xml:space="preserve">2935.90.94</t>
  </si>
  <si>
    <t xml:space="preserve">2935.90.95</t>
  </si>
  <si>
    <t xml:space="preserve">2935.90.96</t>
  </si>
  <si>
    <t xml:space="preserve">2935.90.99</t>
  </si>
  <si>
    <t xml:space="preserve">2936.21.11</t>
  </si>
  <si>
    <t xml:space="preserve">2936.21.12</t>
  </si>
  <si>
    <t xml:space="preserve">2936.21.13</t>
  </si>
  <si>
    <t xml:space="preserve">2936.21.19</t>
  </si>
  <si>
    <t xml:space="preserve">2936.21.90</t>
  </si>
  <si>
    <t xml:space="preserve">2936.22.10</t>
  </si>
  <si>
    <t xml:space="preserve">2936.22.20</t>
  </si>
  <si>
    <t xml:space="preserve">2936.22.90</t>
  </si>
  <si>
    <t xml:space="preserve">2936.23.10</t>
  </si>
  <si>
    <t xml:space="preserve">2936.23.20</t>
  </si>
  <si>
    <t xml:space="preserve">2936.23.90</t>
  </si>
  <si>
    <t xml:space="preserve">2936.24.10</t>
  </si>
  <si>
    <t xml:space="preserve">2936.24.90</t>
  </si>
  <si>
    <t xml:space="preserve">2936.25.10</t>
  </si>
  <si>
    <t xml:space="preserve">2936.25.20</t>
  </si>
  <si>
    <t xml:space="preserve">2936.25.90</t>
  </si>
  <si>
    <t xml:space="preserve">2936.26.10</t>
  </si>
  <si>
    <t xml:space="preserve">2936.26.20</t>
  </si>
  <si>
    <t xml:space="preserve">2936.26.30</t>
  </si>
  <si>
    <t xml:space="preserve">2936.26.90</t>
  </si>
  <si>
    <t xml:space="preserve">2936.27.10</t>
  </si>
  <si>
    <t xml:space="preserve">2936.27.20</t>
  </si>
  <si>
    <t xml:space="preserve">2936.27.90</t>
  </si>
  <si>
    <t xml:space="preserve">2936.28.11</t>
  </si>
  <si>
    <t xml:space="preserve">2936.28.12</t>
  </si>
  <si>
    <t xml:space="preserve">2936.28.19</t>
  </si>
  <si>
    <t xml:space="preserve">2936.28.90</t>
  </si>
  <si>
    <t xml:space="preserve">2936.29.11</t>
  </si>
  <si>
    <t xml:space="preserve">2936.29.19</t>
  </si>
  <si>
    <t xml:space="preserve">2936.29.21</t>
  </si>
  <si>
    <t xml:space="preserve">2936.29.29</t>
  </si>
  <si>
    <t xml:space="preserve">2936.29.31</t>
  </si>
  <si>
    <t xml:space="preserve">2936.29.39</t>
  </si>
  <si>
    <t xml:space="preserve">2936.29.40</t>
  </si>
  <si>
    <t xml:space="preserve">2936.29.51</t>
  </si>
  <si>
    <t xml:space="preserve">2936.29.52</t>
  </si>
  <si>
    <t xml:space="preserve">2936.29.53</t>
  </si>
  <si>
    <t xml:space="preserve">2936.29.59</t>
  </si>
  <si>
    <t xml:space="preserve">2936.29.90</t>
  </si>
  <si>
    <t xml:space="preserve">2936.90.00</t>
  </si>
  <si>
    <t xml:space="preserve">2937.11.00</t>
  </si>
  <si>
    <t xml:space="preserve">2937.12.00</t>
  </si>
  <si>
    <t xml:space="preserve">2937.19.10</t>
  </si>
  <si>
    <t xml:space="preserve">2937.19.20</t>
  </si>
  <si>
    <t xml:space="preserve">2937.19.30</t>
  </si>
  <si>
    <t xml:space="preserve">2937.19.40</t>
  </si>
  <si>
    <t xml:space="preserve">2937.19.50</t>
  </si>
  <si>
    <t xml:space="preserve">2937.19.90</t>
  </si>
  <si>
    <t xml:space="preserve">2937.21.10</t>
  </si>
  <si>
    <t xml:space="preserve">2937.21.20</t>
  </si>
  <si>
    <t xml:space="preserve">2937.21.30</t>
  </si>
  <si>
    <t xml:space="preserve">2937.21.40</t>
  </si>
  <si>
    <t xml:space="preserve">2937.22.10</t>
  </si>
  <si>
    <t xml:space="preserve">2937.22.21</t>
  </si>
  <si>
    <t xml:space="preserve">2937.22.29</t>
  </si>
  <si>
    <t xml:space="preserve">2937.22.31</t>
  </si>
  <si>
    <t xml:space="preserve">2937.22.39</t>
  </si>
  <si>
    <t xml:space="preserve">2937.22.90</t>
  </si>
  <si>
    <t xml:space="preserve">2937.23.10</t>
  </si>
  <si>
    <t xml:space="preserve">2937.23.21</t>
  </si>
  <si>
    <t xml:space="preserve">2937.23.22</t>
  </si>
  <si>
    <t xml:space="preserve">2937.23.29</t>
  </si>
  <si>
    <t xml:space="preserve">2937.23.31</t>
  </si>
  <si>
    <t xml:space="preserve">2937.23.39</t>
  </si>
  <si>
    <t xml:space="preserve">2937.23.41</t>
  </si>
  <si>
    <t xml:space="preserve">2937.23.42</t>
  </si>
  <si>
    <t xml:space="preserve">2937.23.49</t>
  </si>
  <si>
    <t xml:space="preserve">2937.23.51</t>
  </si>
  <si>
    <t xml:space="preserve">2937.23.59</t>
  </si>
  <si>
    <t xml:space="preserve">2937.23.60</t>
  </si>
  <si>
    <t xml:space="preserve">2937.23.70</t>
  </si>
  <si>
    <t xml:space="preserve">2937.23.91</t>
  </si>
  <si>
    <t xml:space="preserve">2937.23.92</t>
  </si>
  <si>
    <t xml:space="preserve">2937.23.99</t>
  </si>
  <si>
    <t xml:space="preserve">2937.29.10</t>
  </si>
  <si>
    <t xml:space="preserve">2937.29.20</t>
  </si>
  <si>
    <t xml:space="preserve">2937.29.31</t>
  </si>
  <si>
    <t xml:space="preserve">2937.29.39</t>
  </si>
  <si>
    <t xml:space="preserve">2937.29.40</t>
  </si>
  <si>
    <t xml:space="preserve">2937.29.50</t>
  </si>
  <si>
    <t xml:space="preserve">2937.29.60</t>
  </si>
  <si>
    <t xml:space="preserve">2937.29.90</t>
  </si>
  <si>
    <t xml:space="preserve">2937.50.00</t>
  </si>
  <si>
    <t xml:space="preserve">2937.90.10</t>
  </si>
  <si>
    <t xml:space="preserve">2937.90.30</t>
  </si>
  <si>
    <t xml:space="preserve">2937.90.40</t>
  </si>
  <si>
    <t xml:space="preserve">2937.90.90</t>
  </si>
  <si>
    <t xml:space="preserve">2938.10.00</t>
  </si>
  <si>
    <t xml:space="preserve">2938.90.10</t>
  </si>
  <si>
    <t xml:space="preserve">2938.90.20</t>
  </si>
  <si>
    <t xml:space="preserve">2938.90.90</t>
  </si>
  <si>
    <t xml:space="preserve">2939.11.10</t>
  </si>
  <si>
    <t xml:space="preserve">2939.11.21</t>
  </si>
  <si>
    <t xml:space="preserve">2939.11.22</t>
  </si>
  <si>
    <t xml:space="preserve">2939.11.23</t>
  </si>
  <si>
    <t xml:space="preserve">2939.11.31</t>
  </si>
  <si>
    <t xml:space="preserve">2939.11.32</t>
  </si>
  <si>
    <t xml:space="preserve">2939.11.40</t>
  </si>
  <si>
    <t xml:space="preserve">2939.11.51</t>
  </si>
  <si>
    <t xml:space="preserve">2939.11.52</t>
  </si>
  <si>
    <t xml:space="preserve">2939.11.53</t>
  </si>
  <si>
    <t xml:space="preserve">2939.11.61</t>
  </si>
  <si>
    <t xml:space="preserve">2939.11.62</t>
  </si>
  <si>
    <t xml:space="preserve">2939.11.69</t>
  </si>
  <si>
    <t xml:space="preserve">2939.11.70</t>
  </si>
  <si>
    <t xml:space="preserve">2939.11.81</t>
  </si>
  <si>
    <t xml:space="preserve">2939.11.82</t>
  </si>
  <si>
    <t xml:space="preserve">2939.11.91</t>
  </si>
  <si>
    <t xml:space="preserve">2939.11.92</t>
  </si>
  <si>
    <t xml:space="preserve">2939.19.00</t>
  </si>
  <si>
    <t xml:space="preserve">2939.20.00</t>
  </si>
  <si>
    <t xml:space="preserve">2939.30.10</t>
  </si>
  <si>
    <t xml:space="preserve">2939.30.20</t>
  </si>
  <si>
    <t xml:space="preserve">2939.41.00</t>
  </si>
  <si>
    <t xml:space="preserve">2939.42.00</t>
  </si>
  <si>
    <t xml:space="preserve">2939.43.00</t>
  </si>
  <si>
    <t xml:space="preserve">2939.44.00</t>
  </si>
  <si>
    <t xml:space="preserve">2939.45.10</t>
  </si>
  <si>
    <t xml:space="preserve">2939.45.20</t>
  </si>
  <si>
    <t xml:space="preserve">2939.45.30</t>
  </si>
  <si>
    <t xml:space="preserve">2939.49.00</t>
  </si>
  <si>
    <t xml:space="preserve">2939.51.00</t>
  </si>
  <si>
    <t xml:space="preserve">2939.59.10</t>
  </si>
  <si>
    <t xml:space="preserve">2939.59.20</t>
  </si>
  <si>
    <t xml:space="preserve">2939.59.90</t>
  </si>
  <si>
    <t xml:space="preserve">2939.61.00</t>
  </si>
  <si>
    <t xml:space="preserve">2939.62.00</t>
  </si>
  <si>
    <t xml:space="preserve">2939.63.00</t>
  </si>
  <si>
    <t xml:space="preserve">2939.69.11</t>
  </si>
  <si>
    <t xml:space="preserve">2939.69.19</t>
  </si>
  <si>
    <t xml:space="preserve">2939.69.21</t>
  </si>
  <si>
    <t xml:space="preserve">2939.69.29</t>
  </si>
  <si>
    <t xml:space="preserve">2939.69.31</t>
  </si>
  <si>
    <t xml:space="preserve">2939.69.39</t>
  </si>
  <si>
    <t xml:space="preserve">2939.69.41</t>
  </si>
  <si>
    <t xml:space="preserve">2939.69.42</t>
  </si>
  <si>
    <t xml:space="preserve">2939.69.49</t>
  </si>
  <si>
    <t xml:space="preserve">2939.69.51</t>
  </si>
  <si>
    <t xml:space="preserve">2939.69.52</t>
  </si>
  <si>
    <t xml:space="preserve">2939.69.59</t>
  </si>
  <si>
    <t xml:space="preserve">2939.69.90</t>
  </si>
  <si>
    <t xml:space="preserve">2939.72.10</t>
  </si>
  <si>
    <t xml:space="preserve">2939.72.20</t>
  </si>
  <si>
    <t xml:space="preserve">2939.72.90</t>
  </si>
  <si>
    <t xml:space="preserve">2939.79.11</t>
  </si>
  <si>
    <t xml:space="preserve">2939.79.19</t>
  </si>
  <si>
    <t xml:space="preserve">2939.79.20</t>
  </si>
  <si>
    <t xml:space="preserve">2939.79.31</t>
  </si>
  <si>
    <t xml:space="preserve">2939.79.39</t>
  </si>
  <si>
    <t xml:space="preserve">2939.79.40</t>
  </si>
  <si>
    <t xml:space="preserve">2939.79.90</t>
  </si>
  <si>
    <t xml:space="preserve">2939.80.00</t>
  </si>
  <si>
    <t xml:space="preserve">2940.00.11</t>
  </si>
  <si>
    <t xml:space="preserve">2940.00.12</t>
  </si>
  <si>
    <t xml:space="preserve">2940.00.13</t>
  </si>
  <si>
    <t xml:space="preserve">2940.00.19</t>
  </si>
  <si>
    <t xml:space="preserve">2940.00.21</t>
  </si>
  <si>
    <t xml:space="preserve">2940.00.22</t>
  </si>
  <si>
    <t xml:space="preserve">2940.00.23</t>
  </si>
  <si>
    <t xml:space="preserve">2940.00.29</t>
  </si>
  <si>
    <t xml:space="preserve">2940.00.92</t>
  </si>
  <si>
    <t xml:space="preserve">2940.00.93</t>
  </si>
  <si>
    <t xml:space="preserve">2940.00.94</t>
  </si>
  <si>
    <t xml:space="preserve">2940.00.99</t>
  </si>
  <si>
    <t xml:space="preserve">2941.10.10</t>
  </si>
  <si>
    <t xml:space="preserve">2941.10.20</t>
  </si>
  <si>
    <t xml:space="preserve">2941.10.31</t>
  </si>
  <si>
    <t xml:space="preserve">2941.10.39</t>
  </si>
  <si>
    <t xml:space="preserve">2941.10.41</t>
  </si>
  <si>
    <t xml:space="preserve">2941.10.42</t>
  </si>
  <si>
    <t xml:space="preserve">2941.10.43</t>
  </si>
  <si>
    <t xml:space="preserve">2941.10.49</t>
  </si>
  <si>
    <t xml:space="preserve">2941.10.90</t>
  </si>
  <si>
    <t xml:space="preserve">2941.20.10</t>
  </si>
  <si>
    <t xml:space="preserve">2941.20.90</t>
  </si>
  <si>
    <t xml:space="preserve">2941.30.10</t>
  </si>
  <si>
    <t xml:space="preserve">2941.30.20</t>
  </si>
  <si>
    <t xml:space="preserve">2941.30.31</t>
  </si>
  <si>
    <t xml:space="preserve">2941.30.32</t>
  </si>
  <si>
    <t xml:space="preserve">2941.30.90</t>
  </si>
  <si>
    <t xml:space="preserve">2941.40.11</t>
  </si>
  <si>
    <t xml:space="preserve">2941.40.19</t>
  </si>
  <si>
    <t xml:space="preserve">2941.40.20</t>
  </si>
  <si>
    <t xml:space="preserve">2941.40.90</t>
  </si>
  <si>
    <t xml:space="preserve">2941.50.10</t>
  </si>
  <si>
    <t xml:space="preserve">2941.50.20</t>
  </si>
  <si>
    <t xml:space="preserve">2941.50.90</t>
  </si>
  <si>
    <t xml:space="preserve">2941.90.11</t>
  </si>
  <si>
    <t xml:space="preserve">2941.90.12</t>
  </si>
  <si>
    <t xml:space="preserve">2941.90.13</t>
  </si>
  <si>
    <t xml:space="preserve">2941.90.19</t>
  </si>
  <si>
    <t xml:space="preserve">2941.90.21</t>
  </si>
  <si>
    <t xml:space="preserve">2941.90.22</t>
  </si>
  <si>
    <t xml:space="preserve">2941.90.29</t>
  </si>
  <si>
    <t xml:space="preserve">2941.90.31</t>
  </si>
  <si>
    <t xml:space="preserve">2941.90.32</t>
  </si>
  <si>
    <t xml:space="preserve">2941.90.33</t>
  </si>
  <si>
    <t xml:space="preserve">2941.90.34</t>
  </si>
  <si>
    <t xml:space="preserve">2941.90.35</t>
  </si>
  <si>
    <t xml:space="preserve">2941.90.36</t>
  </si>
  <si>
    <t xml:space="preserve">2941.90.37</t>
  </si>
  <si>
    <t xml:space="preserve">2941.90.39</t>
  </si>
  <si>
    <t xml:space="preserve">2941.90.41</t>
  </si>
  <si>
    <t xml:space="preserve">2941.90.42</t>
  </si>
  <si>
    <t xml:space="preserve">2941.90.43</t>
  </si>
  <si>
    <t xml:space="preserve">2941.90.49</t>
  </si>
  <si>
    <t xml:space="preserve">2941.90.51</t>
  </si>
  <si>
    <t xml:space="preserve">2941.90.59</t>
  </si>
  <si>
    <t xml:space="preserve">2941.90.61</t>
  </si>
  <si>
    <t xml:space="preserve">2941.90.62</t>
  </si>
  <si>
    <t xml:space="preserve">2941.90.69</t>
  </si>
  <si>
    <t xml:space="preserve">2941.90.71</t>
  </si>
  <si>
    <t xml:space="preserve">2941.90.72</t>
  </si>
  <si>
    <t xml:space="preserve">2941.90.73</t>
  </si>
  <si>
    <t xml:space="preserve">2941.90.79</t>
  </si>
  <si>
    <t xml:space="preserve">2941.90.81</t>
  </si>
  <si>
    <t xml:space="preserve">2941.90.82</t>
  </si>
  <si>
    <t xml:space="preserve">2941.90.83</t>
  </si>
  <si>
    <t xml:space="preserve">2941.90.89</t>
  </si>
  <si>
    <t xml:space="preserve">2941.90.91</t>
  </si>
  <si>
    <t xml:space="preserve">2941.90.92</t>
  </si>
  <si>
    <t xml:space="preserve">2941.90.99</t>
  </si>
  <si>
    <t xml:space="preserve">2942.00.00</t>
  </si>
  <si>
    <t xml:space="preserve">3001.20.10</t>
  </si>
  <si>
    <t xml:space="preserve">3001.20.90</t>
  </si>
  <si>
    <t xml:space="preserve">3001.90.10</t>
  </si>
  <si>
    <t xml:space="preserve">3001.90.20</t>
  </si>
  <si>
    <t xml:space="preserve">3001.90.31</t>
  </si>
  <si>
    <t xml:space="preserve">3001.90.39</t>
  </si>
  <si>
    <t xml:space="preserve">3001.90.90</t>
  </si>
  <si>
    <t xml:space="preserve">3002.12.11</t>
  </si>
  <si>
    <t xml:space="preserve">3002.12.12</t>
  </si>
  <si>
    <t xml:space="preserve">3002.12.13</t>
  </si>
  <si>
    <t xml:space="preserve">3002.12.14</t>
  </si>
  <si>
    <t xml:space="preserve">3002.12.15</t>
  </si>
  <si>
    <t xml:space="preserve">3002.12.16</t>
  </si>
  <si>
    <t xml:space="preserve">3002.12.19</t>
  </si>
  <si>
    <t xml:space="preserve">3002.12.21</t>
  </si>
  <si>
    <t xml:space="preserve">3002.12.22</t>
  </si>
  <si>
    <t xml:space="preserve">3002.12.23</t>
  </si>
  <si>
    <t xml:space="preserve">3002.12.24</t>
  </si>
  <si>
    <t xml:space="preserve">3002.12.29</t>
  </si>
  <si>
    <t xml:space="preserve">3002.12.31</t>
  </si>
  <si>
    <t xml:space="preserve">3002.12.32</t>
  </si>
  <si>
    <t xml:space="preserve">3002.12.33</t>
  </si>
  <si>
    <t xml:space="preserve">3002.12.34</t>
  </si>
  <si>
    <t xml:space="preserve">3002.12.35</t>
  </si>
  <si>
    <t xml:space="preserve">3002.12.36</t>
  </si>
  <si>
    <t xml:space="preserve">3002.12.39</t>
  </si>
  <si>
    <t xml:space="preserve">3002.13.00</t>
  </si>
  <si>
    <t xml:space="preserve">3002.14.00</t>
  </si>
  <si>
    <t xml:space="preserve">3002.15.10</t>
  </si>
  <si>
    <t xml:space="preserve">3002.15.20</t>
  </si>
  <si>
    <t xml:space="preserve">3002.15.90</t>
  </si>
  <si>
    <t xml:space="preserve">3002.41.11</t>
  </si>
  <si>
    <t xml:space="preserve">3002.41.12</t>
  </si>
  <si>
    <t xml:space="preserve">3002.41.13</t>
  </si>
  <si>
    <t xml:space="preserve">3002.41.14</t>
  </si>
  <si>
    <t xml:space="preserve">3002.41.15</t>
  </si>
  <si>
    <t xml:space="preserve">3002.41.16</t>
  </si>
  <si>
    <t xml:space="preserve">3002.41.17</t>
  </si>
  <si>
    <t xml:space="preserve">3002.41.18</t>
  </si>
  <si>
    <t xml:space="preserve">3002.41.19</t>
  </si>
  <si>
    <t xml:space="preserve">3002.41.21</t>
  </si>
  <si>
    <t xml:space="preserve">3002.41.22</t>
  </si>
  <si>
    <t xml:space="preserve">3002.41.23</t>
  </si>
  <si>
    <t xml:space="preserve">3002.41.24</t>
  </si>
  <si>
    <t xml:space="preserve">3002.41.25</t>
  </si>
  <si>
    <t xml:space="preserve">3002.41.26</t>
  </si>
  <si>
    <t xml:space="preserve">3002.41.27</t>
  </si>
  <si>
    <t xml:space="preserve">3002.41.28</t>
  </si>
  <si>
    <t xml:space="preserve">3002.41.29</t>
  </si>
  <si>
    <t xml:space="preserve">3002.42.10</t>
  </si>
  <si>
    <t xml:space="preserve">3002.42.20</t>
  </si>
  <si>
    <t xml:space="preserve">3002.42.30</t>
  </si>
  <si>
    <t xml:space="preserve">3002.42.40</t>
  </si>
  <si>
    <t xml:space="preserve">3002.42.50</t>
  </si>
  <si>
    <t xml:space="preserve">3002.42.60</t>
  </si>
  <si>
    <t xml:space="preserve">3002.42.70</t>
  </si>
  <si>
    <t xml:space="preserve">3002.42.80</t>
  </si>
  <si>
    <t xml:space="preserve">3002.42.90</t>
  </si>
  <si>
    <t xml:space="preserve">3002.49.10</t>
  </si>
  <si>
    <t xml:space="preserve">3002.49.20</t>
  </si>
  <si>
    <t xml:space="preserve">3002.49.91</t>
  </si>
  <si>
    <t xml:space="preserve">3002.49.92</t>
  </si>
  <si>
    <t xml:space="preserve">3002.49.93</t>
  </si>
  <si>
    <t xml:space="preserve">3002.49.94</t>
  </si>
  <si>
    <t xml:space="preserve">3002.49.99</t>
  </si>
  <si>
    <t xml:space="preserve">3002.51.00</t>
  </si>
  <si>
    <t xml:space="preserve">3002.59.00</t>
  </si>
  <si>
    <t xml:space="preserve">3002.90.00</t>
  </si>
  <si>
    <t xml:space="preserve">3003.10.11</t>
  </si>
  <si>
    <t xml:space="preserve">3003.10.12</t>
  </si>
  <si>
    <t xml:space="preserve">3003.10.13</t>
  </si>
  <si>
    <t xml:space="preserve">3003.10.14</t>
  </si>
  <si>
    <t xml:space="preserve">3003.10.15</t>
  </si>
  <si>
    <t xml:space="preserve">3003.10.19</t>
  </si>
  <si>
    <t xml:space="preserve">3003.10.20</t>
  </si>
  <si>
    <t xml:space="preserve">3003.20.11</t>
  </si>
  <si>
    <t xml:space="preserve">3003.20.19</t>
  </si>
  <si>
    <t xml:space="preserve">3003.20.21</t>
  </si>
  <si>
    <t xml:space="preserve">3003.20.29</t>
  </si>
  <si>
    <t xml:space="preserve">3003.20.31</t>
  </si>
  <si>
    <t xml:space="preserve">3003.20.32</t>
  </si>
  <si>
    <t xml:space="preserve">3003.20.39</t>
  </si>
  <si>
    <t xml:space="preserve">3003.20.41</t>
  </si>
  <si>
    <t xml:space="preserve">3003.20.49</t>
  </si>
  <si>
    <t xml:space="preserve">3003.20.51</t>
  </si>
  <si>
    <t xml:space="preserve">3003.20.52</t>
  </si>
  <si>
    <t xml:space="preserve">3003.20.59</t>
  </si>
  <si>
    <t xml:space="preserve">3003.20.61</t>
  </si>
  <si>
    <t xml:space="preserve">3003.20.62</t>
  </si>
  <si>
    <t xml:space="preserve">3003.20.63</t>
  </si>
  <si>
    <t xml:space="preserve">3003.20.69</t>
  </si>
  <si>
    <t xml:space="preserve">3003.20.71</t>
  </si>
  <si>
    <t xml:space="preserve">3003.20.72</t>
  </si>
  <si>
    <t xml:space="preserve">3003.20.73</t>
  </si>
  <si>
    <t xml:space="preserve">3003.20.79</t>
  </si>
  <si>
    <t xml:space="preserve">3003.20.91</t>
  </si>
  <si>
    <t xml:space="preserve">3003.20.92</t>
  </si>
  <si>
    <t xml:space="preserve">3003.20.93</t>
  </si>
  <si>
    <t xml:space="preserve">3003.20.94</t>
  </si>
  <si>
    <t xml:space="preserve">3003.20.95</t>
  </si>
  <si>
    <t xml:space="preserve">3003.20.99</t>
  </si>
  <si>
    <t xml:space="preserve">3003.31.00</t>
  </si>
  <si>
    <t xml:space="preserve">3003.39.11</t>
  </si>
  <si>
    <t xml:space="preserve">3003.39.12</t>
  </si>
  <si>
    <t xml:space="preserve">3003.39.13</t>
  </si>
  <si>
    <t xml:space="preserve">3003.39.14</t>
  </si>
  <si>
    <t xml:space="preserve">3003.39.15</t>
  </si>
  <si>
    <t xml:space="preserve">3003.39.16</t>
  </si>
  <si>
    <t xml:space="preserve">3003.39.17</t>
  </si>
  <si>
    <t xml:space="preserve">3003.39.18</t>
  </si>
  <si>
    <t xml:space="preserve">3003.39.19</t>
  </si>
  <si>
    <t xml:space="preserve">3003.39.21</t>
  </si>
  <si>
    <t xml:space="preserve">3003.39.22</t>
  </si>
  <si>
    <t xml:space="preserve">3003.39.23</t>
  </si>
  <si>
    <t xml:space="preserve">3003.39.24</t>
  </si>
  <si>
    <t xml:space="preserve">3003.39.25</t>
  </si>
  <si>
    <t xml:space="preserve">3003.39.26</t>
  </si>
  <si>
    <t xml:space="preserve">3003.39.27</t>
  </si>
  <si>
    <t xml:space="preserve">3003.39.29</t>
  </si>
  <si>
    <t xml:space="preserve">3003.39.31</t>
  </si>
  <si>
    <t xml:space="preserve">3003.39.32</t>
  </si>
  <si>
    <t xml:space="preserve">3003.39.33</t>
  </si>
  <si>
    <t xml:space="preserve">3003.39.34</t>
  </si>
  <si>
    <t xml:space="preserve">3003.39.35</t>
  </si>
  <si>
    <t xml:space="preserve">3003.39.36</t>
  </si>
  <si>
    <t xml:space="preserve">3003.39.37</t>
  </si>
  <si>
    <t xml:space="preserve">3003.39.39</t>
  </si>
  <si>
    <t xml:space="preserve">3003.39.81</t>
  </si>
  <si>
    <t xml:space="preserve">3003.39.82</t>
  </si>
  <si>
    <t xml:space="preserve">3003.39.91</t>
  </si>
  <si>
    <t xml:space="preserve">3003.39.92</t>
  </si>
  <si>
    <t xml:space="preserve">3003.39.94</t>
  </si>
  <si>
    <t xml:space="preserve">3003.39.95</t>
  </si>
  <si>
    <t xml:space="preserve">3003.39.99</t>
  </si>
  <si>
    <t xml:space="preserve">3003.41.00</t>
  </si>
  <si>
    <t xml:space="preserve">3003.42.00</t>
  </si>
  <si>
    <t xml:space="preserve">3003.43.00</t>
  </si>
  <si>
    <t xml:space="preserve">3003.49.10</t>
  </si>
  <si>
    <t xml:space="preserve">3003.49.20</t>
  </si>
  <si>
    <t xml:space="preserve">3003.49.30</t>
  </si>
  <si>
    <t xml:space="preserve">3003.49.40</t>
  </si>
  <si>
    <t xml:space="preserve">3003.49.50</t>
  </si>
  <si>
    <t xml:space="preserve">3003.49.90</t>
  </si>
  <si>
    <t xml:space="preserve">3003.60.00</t>
  </si>
  <si>
    <t xml:space="preserve">3003.90.11</t>
  </si>
  <si>
    <t xml:space="preserve">3003.90.12</t>
  </si>
  <si>
    <t xml:space="preserve">3003.90.13</t>
  </si>
  <si>
    <t xml:space="preserve">3003.90.14</t>
  </si>
  <si>
    <t xml:space="preserve">3003.90.15</t>
  </si>
  <si>
    <t xml:space="preserve">3003.90.16</t>
  </si>
  <si>
    <t xml:space="preserve">3003.90.17</t>
  </si>
  <si>
    <t xml:space="preserve">3003.90.19</t>
  </si>
  <si>
    <t xml:space="preserve">3003.90.21</t>
  </si>
  <si>
    <t xml:space="preserve">3003.90.22</t>
  </si>
  <si>
    <t xml:space="preserve">3003.90.23</t>
  </si>
  <si>
    <t xml:space="preserve">3003.90.24</t>
  </si>
  <si>
    <t xml:space="preserve">3003.90.25</t>
  </si>
  <si>
    <t xml:space="preserve">3003.90.29</t>
  </si>
  <si>
    <t xml:space="preserve">3003.90.31</t>
  </si>
  <si>
    <t xml:space="preserve">3003.90.32</t>
  </si>
  <si>
    <t xml:space="preserve">3003.90.33</t>
  </si>
  <si>
    <t xml:space="preserve">3003.90.34</t>
  </si>
  <si>
    <t xml:space="preserve">3003.90.35</t>
  </si>
  <si>
    <t xml:space="preserve">3003.90.36</t>
  </si>
  <si>
    <t xml:space="preserve">3003.90.37</t>
  </si>
  <si>
    <t xml:space="preserve">3003.90.38</t>
  </si>
  <si>
    <t xml:space="preserve">3003.90.39</t>
  </si>
  <si>
    <t xml:space="preserve">3003.90.41</t>
  </si>
  <si>
    <t xml:space="preserve">3003.90.42</t>
  </si>
  <si>
    <t xml:space="preserve">3003.90.43</t>
  </si>
  <si>
    <t xml:space="preserve">3003.90.44</t>
  </si>
  <si>
    <t xml:space="preserve">3003.90.45</t>
  </si>
  <si>
    <t xml:space="preserve">3003.90.46</t>
  </si>
  <si>
    <t xml:space="preserve">3003.90.47</t>
  </si>
  <si>
    <t xml:space="preserve">3003.90.48</t>
  </si>
  <si>
    <t xml:space="preserve">3003.90.49</t>
  </si>
  <si>
    <t xml:space="preserve">3003.90.51</t>
  </si>
  <si>
    <t xml:space="preserve">3003.90.52</t>
  </si>
  <si>
    <t xml:space="preserve">3003.90.53</t>
  </si>
  <si>
    <t xml:space="preserve">3003.90.54</t>
  </si>
  <si>
    <t xml:space="preserve">3003.90.55</t>
  </si>
  <si>
    <t xml:space="preserve">3003.90.56</t>
  </si>
  <si>
    <t xml:space="preserve">3003.90.57</t>
  </si>
  <si>
    <t xml:space="preserve">3003.90.58</t>
  </si>
  <si>
    <t xml:space="preserve">3003.90.59</t>
  </si>
  <si>
    <t xml:space="preserve">3003.90.61</t>
  </si>
  <si>
    <t xml:space="preserve">3003.90.62</t>
  </si>
  <si>
    <t xml:space="preserve">3003.90.63</t>
  </si>
  <si>
    <t xml:space="preserve">3003.90.64</t>
  </si>
  <si>
    <t xml:space="preserve">3003.90.65</t>
  </si>
  <si>
    <t xml:space="preserve">3003.90.66</t>
  </si>
  <si>
    <t xml:space="preserve">3003.90.67</t>
  </si>
  <si>
    <t xml:space="preserve">3003.90.69</t>
  </si>
  <si>
    <t xml:space="preserve">3003.90.71</t>
  </si>
  <si>
    <t xml:space="preserve">3003.90.72</t>
  </si>
  <si>
    <t xml:space="preserve">3003.90.73</t>
  </si>
  <si>
    <t xml:space="preserve">3003.90.74</t>
  </si>
  <si>
    <t xml:space="preserve">3003.90.75</t>
  </si>
  <si>
    <t xml:space="preserve">3003.90.76</t>
  </si>
  <si>
    <t xml:space="preserve">3003.90.77</t>
  </si>
  <si>
    <t xml:space="preserve">3003.90.78</t>
  </si>
  <si>
    <t xml:space="preserve">3003.90.79</t>
  </si>
  <si>
    <t xml:space="preserve">3003.90.81</t>
  </si>
  <si>
    <t xml:space="preserve">3003.90.82</t>
  </si>
  <si>
    <t xml:space="preserve">3003.90.83</t>
  </si>
  <si>
    <t xml:space="preserve">3003.90.84</t>
  </si>
  <si>
    <t xml:space="preserve">3003.90.85</t>
  </si>
  <si>
    <t xml:space="preserve">3003.90.86</t>
  </si>
  <si>
    <t xml:space="preserve">3003.90.87</t>
  </si>
  <si>
    <t xml:space="preserve">3003.90.88</t>
  </si>
  <si>
    <t xml:space="preserve">3003.90.89</t>
  </si>
  <si>
    <t xml:space="preserve">3003.90.91</t>
  </si>
  <si>
    <t xml:space="preserve">3003.90.92</t>
  </si>
  <si>
    <t xml:space="preserve">3003.90.93</t>
  </si>
  <si>
    <t xml:space="preserve">3003.90.94</t>
  </si>
  <si>
    <t xml:space="preserve">3003.90.95</t>
  </si>
  <si>
    <t xml:space="preserve">3003.90.96</t>
  </si>
  <si>
    <t xml:space="preserve">3003.90.97</t>
  </si>
  <si>
    <t xml:space="preserve">3003.90.99</t>
  </si>
  <si>
    <t xml:space="preserve">3004.10.11</t>
  </si>
  <si>
    <t xml:space="preserve">3004.10.12</t>
  </si>
  <si>
    <t xml:space="preserve">3004.10.13</t>
  </si>
  <si>
    <t xml:space="preserve">3004.10.14</t>
  </si>
  <si>
    <t xml:space="preserve">3004.10.15</t>
  </si>
  <si>
    <t xml:space="preserve">3004.10.19</t>
  </si>
  <si>
    <t xml:space="preserve">3004.10.20</t>
  </si>
  <si>
    <t xml:space="preserve">3004.20.11</t>
  </si>
  <si>
    <t xml:space="preserve">3004.20.19</t>
  </si>
  <si>
    <t xml:space="preserve">3004.20.21</t>
  </si>
  <si>
    <t xml:space="preserve">3004.20.29</t>
  </si>
  <si>
    <t xml:space="preserve">3004.20.31</t>
  </si>
  <si>
    <t xml:space="preserve">3004.20.32</t>
  </si>
  <si>
    <t xml:space="preserve">3004.20.39</t>
  </si>
  <si>
    <t xml:space="preserve">3004.20.41</t>
  </si>
  <si>
    <t xml:space="preserve">3004.20.49</t>
  </si>
  <si>
    <t xml:space="preserve">3004.20.51</t>
  </si>
  <si>
    <t xml:space="preserve">3004.20.52</t>
  </si>
  <si>
    <t xml:space="preserve">3004.20.59</t>
  </si>
  <si>
    <t xml:space="preserve">3004.20.61</t>
  </si>
  <si>
    <t xml:space="preserve">3004.20.62</t>
  </si>
  <si>
    <t xml:space="preserve">3004.20.63</t>
  </si>
  <si>
    <t xml:space="preserve">3004.20.69</t>
  </si>
  <si>
    <t xml:space="preserve">3004.20.71</t>
  </si>
  <si>
    <t xml:space="preserve">3004.20.72</t>
  </si>
  <si>
    <t xml:space="preserve">3004.20.73</t>
  </si>
  <si>
    <t xml:space="preserve">3004.20.79</t>
  </si>
  <si>
    <t xml:space="preserve">3004.20.91</t>
  </si>
  <si>
    <t xml:space="preserve">3004.20.92</t>
  </si>
  <si>
    <t xml:space="preserve">3004.20.93</t>
  </si>
  <si>
    <t xml:space="preserve">3004.20.94</t>
  </si>
  <si>
    <t xml:space="preserve">3004.20.95</t>
  </si>
  <si>
    <t xml:space="preserve">3004.20.99</t>
  </si>
  <si>
    <t xml:space="preserve">3004.31.00</t>
  </si>
  <si>
    <t xml:space="preserve">3004.32.10</t>
  </si>
  <si>
    <t xml:space="preserve">3004.32.20</t>
  </si>
  <si>
    <t xml:space="preserve">3004.32.90</t>
  </si>
  <si>
    <t xml:space="preserve">3004.39.11</t>
  </si>
  <si>
    <t xml:space="preserve">3004.39.12</t>
  </si>
  <si>
    <t xml:space="preserve">3004.39.13</t>
  </si>
  <si>
    <t xml:space="preserve">3004.39.14</t>
  </si>
  <si>
    <t xml:space="preserve">3004.39.15</t>
  </si>
  <si>
    <t xml:space="preserve">3004.39.16</t>
  </si>
  <si>
    <t xml:space="preserve">3004.39.17</t>
  </si>
  <si>
    <t xml:space="preserve">3004.39.18</t>
  </si>
  <si>
    <t xml:space="preserve">3004.39.19</t>
  </si>
  <si>
    <t xml:space="preserve">3004.39.21</t>
  </si>
  <si>
    <t xml:space="preserve">3004.39.22</t>
  </si>
  <si>
    <t xml:space="preserve">3004.39.23</t>
  </si>
  <si>
    <t xml:space="preserve">3004.39.24</t>
  </si>
  <si>
    <t xml:space="preserve">3004.39.25</t>
  </si>
  <si>
    <t xml:space="preserve">3004.39.26</t>
  </si>
  <si>
    <t xml:space="preserve">3004.39.27</t>
  </si>
  <si>
    <t xml:space="preserve">3004.39.28</t>
  </si>
  <si>
    <t xml:space="preserve">3004.39.29</t>
  </si>
  <si>
    <t xml:space="preserve">3004.39.31</t>
  </si>
  <si>
    <t xml:space="preserve">3004.39.32</t>
  </si>
  <si>
    <t xml:space="preserve">3004.39.33</t>
  </si>
  <si>
    <t xml:space="preserve">3004.39.34</t>
  </si>
  <si>
    <t xml:space="preserve">3004.39.35</t>
  </si>
  <si>
    <t xml:space="preserve">3004.39.36</t>
  </si>
  <si>
    <t xml:space="preserve">3004.39.37</t>
  </si>
  <si>
    <t xml:space="preserve">3004.39.39</t>
  </si>
  <si>
    <t xml:space="preserve">3004.39.81</t>
  </si>
  <si>
    <t xml:space="preserve">3004.39.82</t>
  </si>
  <si>
    <t xml:space="preserve">3004.39.91</t>
  </si>
  <si>
    <t xml:space="preserve">3004.39.92</t>
  </si>
  <si>
    <t xml:space="preserve">3004.39.94</t>
  </si>
  <si>
    <t xml:space="preserve">3004.39.99</t>
  </si>
  <si>
    <t xml:space="preserve">3004.41.00</t>
  </si>
  <si>
    <t xml:space="preserve">3004.42.00</t>
  </si>
  <si>
    <t xml:space="preserve">3004.43.00</t>
  </si>
  <si>
    <t xml:space="preserve">3004.49.10</t>
  </si>
  <si>
    <t xml:space="preserve">3004.49.20</t>
  </si>
  <si>
    <t xml:space="preserve">3004.49.30</t>
  </si>
  <si>
    <t xml:space="preserve">3004.49.40</t>
  </si>
  <si>
    <t xml:space="preserve">3004.49.50</t>
  </si>
  <si>
    <t xml:space="preserve">3004.49.90</t>
  </si>
  <si>
    <t xml:space="preserve">3004.50.10</t>
  </si>
  <si>
    <t xml:space="preserve">3004.50.20</t>
  </si>
  <si>
    <t xml:space="preserve">3004.50.30</t>
  </si>
  <si>
    <t xml:space="preserve">3004.50.40</t>
  </si>
  <si>
    <t xml:space="preserve">3004.50.50</t>
  </si>
  <si>
    <t xml:space="preserve">3004.50.60</t>
  </si>
  <si>
    <t xml:space="preserve">3004.50.90</t>
  </si>
  <si>
    <t xml:space="preserve">3004.60.00</t>
  </si>
  <si>
    <t xml:space="preserve">3004.90.11</t>
  </si>
  <si>
    <t xml:space="preserve">3004.90.12</t>
  </si>
  <si>
    <t xml:space="preserve">3004.90.13</t>
  </si>
  <si>
    <t xml:space="preserve">3004.90.14</t>
  </si>
  <si>
    <t xml:space="preserve">3004.90.15</t>
  </si>
  <si>
    <t xml:space="preserve">3004.90.19</t>
  </si>
  <si>
    <t xml:space="preserve">3004.90.21</t>
  </si>
  <si>
    <t xml:space="preserve">3004.90.22</t>
  </si>
  <si>
    <t xml:space="preserve">3004.90.23</t>
  </si>
  <si>
    <t xml:space="preserve">3004.90.24</t>
  </si>
  <si>
    <t xml:space="preserve">3004.90.25</t>
  </si>
  <si>
    <t xml:space="preserve">3004.90.26</t>
  </si>
  <si>
    <t xml:space="preserve">3004.90.27</t>
  </si>
  <si>
    <t xml:space="preserve">3004.90.28</t>
  </si>
  <si>
    <t xml:space="preserve">3004.90.29</t>
  </si>
  <si>
    <t xml:space="preserve">3004.90.31</t>
  </si>
  <si>
    <t xml:space="preserve">3004.90.32</t>
  </si>
  <si>
    <t xml:space="preserve">3004.90.33</t>
  </si>
  <si>
    <t xml:space="preserve">3004.90.34</t>
  </si>
  <si>
    <t xml:space="preserve">3004.90.35</t>
  </si>
  <si>
    <t xml:space="preserve">3004.90.36</t>
  </si>
  <si>
    <t xml:space="preserve">3004.90.37</t>
  </si>
  <si>
    <t xml:space="preserve">3004.90.38</t>
  </si>
  <si>
    <t xml:space="preserve">3004.90.39</t>
  </si>
  <si>
    <t xml:space="preserve">3004.90.41</t>
  </si>
  <si>
    <t xml:space="preserve">3004.90.42</t>
  </si>
  <si>
    <t xml:space="preserve">3004.90.43</t>
  </si>
  <si>
    <t xml:space="preserve">3004.90.44</t>
  </si>
  <si>
    <t xml:space="preserve">3004.90.45</t>
  </si>
  <si>
    <t xml:space="preserve">3004.90.46</t>
  </si>
  <si>
    <t xml:space="preserve">3004.90.47</t>
  </si>
  <si>
    <t xml:space="preserve">3004.90.48</t>
  </si>
  <si>
    <t xml:space="preserve">3004.90.49</t>
  </si>
  <si>
    <t xml:space="preserve">3004.90.51</t>
  </si>
  <si>
    <t xml:space="preserve">3004.90.52</t>
  </si>
  <si>
    <t xml:space="preserve">3004.90.53</t>
  </si>
  <si>
    <t xml:space="preserve">3004.90.54</t>
  </si>
  <si>
    <t xml:space="preserve">3004.90.55</t>
  </si>
  <si>
    <t xml:space="preserve">3004.90.57</t>
  </si>
  <si>
    <t xml:space="preserve">3004.90.58</t>
  </si>
  <si>
    <t xml:space="preserve">3004.90.59</t>
  </si>
  <si>
    <t xml:space="preserve">3004.90.61</t>
  </si>
  <si>
    <t xml:space="preserve">3004.90.62</t>
  </si>
  <si>
    <t xml:space="preserve">3004.90.63</t>
  </si>
  <si>
    <t xml:space="preserve">3004.90.64</t>
  </si>
  <si>
    <t xml:space="preserve">3004.90.65</t>
  </si>
  <si>
    <t xml:space="preserve">3004.90.66</t>
  </si>
  <si>
    <t xml:space="preserve">3004.90.67</t>
  </si>
  <si>
    <t xml:space="preserve">3004.90.68</t>
  </si>
  <si>
    <t xml:space="preserve">3004.90.69</t>
  </si>
  <si>
    <t xml:space="preserve">3004.90.71</t>
  </si>
  <si>
    <t xml:space="preserve">3004.90.72</t>
  </si>
  <si>
    <t xml:space="preserve">3004.90.73</t>
  </si>
  <si>
    <t xml:space="preserve">3004.90.74</t>
  </si>
  <si>
    <t xml:space="preserve">3004.90.75</t>
  </si>
  <si>
    <t xml:space="preserve">3004.90.76</t>
  </si>
  <si>
    <t xml:space="preserve">3004.90.77</t>
  </si>
  <si>
    <t xml:space="preserve">3004.90.78</t>
  </si>
  <si>
    <t xml:space="preserve">3004.90.79</t>
  </si>
  <si>
    <t xml:space="preserve">3004.90.91</t>
  </si>
  <si>
    <t xml:space="preserve">3004.90.92</t>
  </si>
  <si>
    <t xml:space="preserve">3004.90.93</t>
  </si>
  <si>
    <t xml:space="preserve">3004.90.94</t>
  </si>
  <si>
    <t xml:space="preserve">3004.90.95</t>
  </si>
  <si>
    <t xml:space="preserve">3004.90.96</t>
  </si>
  <si>
    <t xml:space="preserve">3004.90.97</t>
  </si>
  <si>
    <t xml:space="preserve">3004.90.99</t>
  </si>
  <si>
    <t xml:space="preserve">3005.10.20</t>
  </si>
  <si>
    <t xml:space="preserve">3005.10.30</t>
  </si>
  <si>
    <t xml:space="preserve">3005.10.40</t>
  </si>
  <si>
    <t xml:space="preserve">3005.10.50</t>
  </si>
  <si>
    <t xml:space="preserve">3005.10.90</t>
  </si>
  <si>
    <t xml:space="preserve">3005.90.11</t>
  </si>
  <si>
    <t xml:space="preserve">3005.90.12</t>
  </si>
  <si>
    <t xml:space="preserve">3005.90.19</t>
  </si>
  <si>
    <t xml:space="preserve">3005.90.20</t>
  </si>
  <si>
    <t xml:space="preserve">3005.90.90</t>
  </si>
  <si>
    <t xml:space="preserve">3006.10.10</t>
  </si>
  <si>
    <t xml:space="preserve">3006.10.20</t>
  </si>
  <si>
    <t xml:space="preserve">3006.10.90</t>
  </si>
  <si>
    <t xml:space="preserve">3006.30.11</t>
  </si>
  <si>
    <t xml:space="preserve">3006.30.12</t>
  </si>
  <si>
    <t xml:space="preserve">3006.30.13</t>
  </si>
  <si>
    <t xml:space="preserve">3006.30.15</t>
  </si>
  <si>
    <t xml:space="preserve">3006.30.16</t>
  </si>
  <si>
    <t xml:space="preserve">3006.30.17</t>
  </si>
  <si>
    <t xml:space="preserve">3006.30.18</t>
  </si>
  <si>
    <t xml:space="preserve">3006.30.19</t>
  </si>
  <si>
    <t xml:space="preserve">3006.30.21</t>
  </si>
  <si>
    <t xml:space="preserve">3006.30.29</t>
  </si>
  <si>
    <t xml:space="preserve">3006.40.11</t>
  </si>
  <si>
    <t xml:space="preserve">3006.40.12</t>
  </si>
  <si>
    <t xml:space="preserve">3006.40.20</t>
  </si>
  <si>
    <t xml:space="preserve">3006.50.00</t>
  </si>
  <si>
    <t xml:space="preserve">3006.91.10</t>
  </si>
  <si>
    <t xml:space="preserve">3006.91.90</t>
  </si>
  <si>
    <t xml:space="preserve">3006.92.00</t>
  </si>
  <si>
    <t xml:space="preserve">3006.93.00</t>
  </si>
  <si>
    <t xml:space="preserve">3101.00.00</t>
  </si>
  <si>
    <t xml:space="preserve">3102.10.10</t>
  </si>
  <si>
    <t xml:space="preserve">3102.10.90</t>
  </si>
  <si>
    <t xml:space="preserve">3102.21.00</t>
  </si>
  <si>
    <t xml:space="preserve">3102.29.10</t>
  </si>
  <si>
    <t xml:space="preserve">3102.29.90</t>
  </si>
  <si>
    <t xml:space="preserve">3102.30.00</t>
  </si>
  <si>
    <t xml:space="preserve">3102.40.00</t>
  </si>
  <si>
    <t xml:space="preserve">3102.50.11</t>
  </si>
  <si>
    <t xml:space="preserve">3102.50.19</t>
  </si>
  <si>
    <t xml:space="preserve">3102.50.90</t>
  </si>
  <si>
    <t xml:space="preserve">3102.60.00</t>
  </si>
  <si>
    <t xml:space="preserve">3102.80.00</t>
  </si>
  <si>
    <t xml:space="preserve">3102.90.00</t>
  </si>
  <si>
    <t xml:space="preserve">3103.11.00</t>
  </si>
  <si>
    <t xml:space="preserve">3103.19.00</t>
  </si>
  <si>
    <t xml:space="preserve">3103.90.11</t>
  </si>
  <si>
    <t xml:space="preserve">3103.90.19</t>
  </si>
  <si>
    <t xml:space="preserve">3103.90.90</t>
  </si>
  <si>
    <t xml:space="preserve">3104.20.10</t>
  </si>
  <si>
    <t xml:space="preserve">3104.20.90</t>
  </si>
  <si>
    <t xml:space="preserve">3104.30.10</t>
  </si>
  <si>
    <t xml:space="preserve">3104.30.90</t>
  </si>
  <si>
    <t xml:space="preserve">3104.90.10</t>
  </si>
  <si>
    <t xml:space="preserve">3104.90.90</t>
  </si>
  <si>
    <t xml:space="preserve">3105.10.00</t>
  </si>
  <si>
    <t xml:space="preserve">3105.20.00</t>
  </si>
  <si>
    <t xml:space="preserve">3105.30.00</t>
  </si>
  <si>
    <t xml:space="preserve">3105.40.00</t>
  </si>
  <si>
    <t xml:space="preserve">3105.51.00</t>
  </si>
  <si>
    <t xml:space="preserve">3105.59.00</t>
  </si>
  <si>
    <t xml:space="preserve">3105.60.00</t>
  </si>
  <si>
    <t xml:space="preserve">3105.90.11</t>
  </si>
  <si>
    <t xml:space="preserve">3105.90.19</t>
  </si>
  <si>
    <t xml:space="preserve">3105.90.90</t>
  </si>
  <si>
    <t xml:space="preserve">3201.10.00</t>
  </si>
  <si>
    <t xml:space="preserve">3201.20.00</t>
  </si>
  <si>
    <t xml:space="preserve">3201.90.11</t>
  </si>
  <si>
    <t xml:space="preserve">3201.90.12</t>
  </si>
  <si>
    <t xml:space="preserve">3201.90.19</t>
  </si>
  <si>
    <t xml:space="preserve">3201.90.20</t>
  </si>
  <si>
    <t xml:space="preserve">3201.90.90</t>
  </si>
  <si>
    <t xml:space="preserve">3202.10.00</t>
  </si>
  <si>
    <t xml:space="preserve">3202.90.11</t>
  </si>
  <si>
    <t xml:space="preserve">3202.90.12</t>
  </si>
  <si>
    <t xml:space="preserve">3202.90.13</t>
  </si>
  <si>
    <t xml:space="preserve">3202.90.19</t>
  </si>
  <si>
    <t xml:space="preserve">3202.90.21</t>
  </si>
  <si>
    <t xml:space="preserve">3202.90.29</t>
  </si>
  <si>
    <t xml:space="preserve">3202.90.30</t>
  </si>
  <si>
    <t xml:space="preserve">3203.00.11</t>
  </si>
  <si>
    <t xml:space="preserve">3203.00.12</t>
  </si>
  <si>
    <t xml:space="preserve">3203.00.13</t>
  </si>
  <si>
    <t xml:space="preserve">3203.00.19</t>
  </si>
  <si>
    <t xml:space="preserve">3203.00.21</t>
  </si>
  <si>
    <t xml:space="preserve">3203.00.29</t>
  </si>
  <si>
    <t xml:space="preserve">3203.00.30</t>
  </si>
  <si>
    <t xml:space="preserve">3204.11.00</t>
  </si>
  <si>
    <t xml:space="preserve">3204.12.10</t>
  </si>
  <si>
    <t xml:space="preserve">3204.12.20</t>
  </si>
  <si>
    <t xml:space="preserve">3204.13.00</t>
  </si>
  <si>
    <t xml:space="preserve">3204.14.00</t>
  </si>
  <si>
    <t xml:space="preserve">3204.15.10</t>
  </si>
  <si>
    <t xml:space="preserve">3204.15.20</t>
  </si>
  <si>
    <t xml:space="preserve">3204.15.30</t>
  </si>
  <si>
    <t xml:space="preserve">3204.15.90</t>
  </si>
  <si>
    <t xml:space="preserve">3204.16.00</t>
  </si>
  <si>
    <t xml:space="preserve">3204.18.10</t>
  </si>
  <si>
    <t xml:space="preserve">3204.18.20</t>
  </si>
  <si>
    <t xml:space="preserve">3204.18.30</t>
  </si>
  <si>
    <t xml:space="preserve">3204.18.90</t>
  </si>
  <si>
    <t xml:space="preserve">3204.19.20</t>
  </si>
  <si>
    <t xml:space="preserve">3204.19.30</t>
  </si>
  <si>
    <t xml:space="preserve">3204.19.90</t>
  </si>
  <si>
    <t xml:space="preserve">3204.20.11</t>
  </si>
  <si>
    <t xml:space="preserve">3204.20.19</t>
  </si>
  <si>
    <t xml:space="preserve">3204.20.90</t>
  </si>
  <si>
    <t xml:space="preserve">3204.90.00</t>
  </si>
  <si>
    <t xml:space="preserve">3206.11.10</t>
  </si>
  <si>
    <t xml:space="preserve">3206.11.20</t>
  </si>
  <si>
    <t xml:space="preserve">3206.11.30</t>
  </si>
  <si>
    <t xml:space="preserve">3206.19.10</t>
  </si>
  <si>
    <t xml:space="preserve">3206.19.90</t>
  </si>
  <si>
    <t xml:space="preserve">3206.20.00</t>
  </si>
  <si>
    <t xml:space="preserve">3206.42.10</t>
  </si>
  <si>
    <t xml:space="preserve">3206.42.90</t>
  </si>
  <si>
    <t xml:space="preserve">3206.49.10</t>
  </si>
  <si>
    <t xml:space="preserve">3206.49.20</t>
  </si>
  <si>
    <t xml:space="preserve">3206.49.90</t>
  </si>
  <si>
    <t xml:space="preserve">3206.50.11</t>
  </si>
  <si>
    <t xml:space="preserve">3206.50.19</t>
  </si>
  <si>
    <t xml:space="preserve">3206.50.21</t>
  </si>
  <si>
    <t xml:space="preserve">3206.50.29</t>
  </si>
  <si>
    <t xml:space="preserve">3207.10.10</t>
  </si>
  <si>
    <t xml:space="preserve">3207.10.90</t>
  </si>
  <si>
    <t xml:space="preserve">3207.20.10</t>
  </si>
  <si>
    <t xml:space="preserve">3207.20.91</t>
  </si>
  <si>
    <t xml:space="preserve">3207.20.99</t>
  </si>
  <si>
    <t xml:space="preserve">3207.30.00</t>
  </si>
  <si>
    <t xml:space="preserve">3207.40.10</t>
  </si>
  <si>
    <t xml:space="preserve">3207.40.90</t>
  </si>
  <si>
    <t xml:space="preserve">3208.10.10</t>
  </si>
  <si>
    <t xml:space="preserve">3208.10.20</t>
  </si>
  <si>
    <t xml:space="preserve">3208.10.30</t>
  </si>
  <si>
    <t xml:space="preserve">3208.20.11</t>
  </si>
  <si>
    <t xml:space="preserve">3208.20.19</t>
  </si>
  <si>
    <t xml:space="preserve">3208.20.20</t>
  </si>
  <si>
    <t xml:space="preserve">3208.20.30</t>
  </si>
  <si>
    <t xml:space="preserve">3208.90.10</t>
  </si>
  <si>
    <t xml:space="preserve">3208.90.21</t>
  </si>
  <si>
    <t xml:space="preserve">3208.90.29</t>
  </si>
  <si>
    <t xml:space="preserve">3208.90.31</t>
  </si>
  <si>
    <t xml:space="preserve">3208.90.39</t>
  </si>
  <si>
    <t xml:space="preserve">3209.10.10</t>
  </si>
  <si>
    <t xml:space="preserve">3209.10.20</t>
  </si>
  <si>
    <t xml:space="preserve">3209.90.11</t>
  </si>
  <si>
    <t xml:space="preserve">3209.90.19</t>
  </si>
  <si>
    <t xml:space="preserve">3209.90.20</t>
  </si>
  <si>
    <t xml:space="preserve">3210.00.10</t>
  </si>
  <si>
    <t xml:space="preserve">3210.00.20</t>
  </si>
  <si>
    <t xml:space="preserve">3210.00.30</t>
  </si>
  <si>
    <t xml:space="preserve">3211.00.00</t>
  </si>
  <si>
    <t xml:space="preserve">3212.10.00</t>
  </si>
  <si>
    <t xml:space="preserve">3212.90.10</t>
  </si>
  <si>
    <t xml:space="preserve">3212.90.90</t>
  </si>
  <si>
    <t xml:space="preserve">3213.90.00</t>
  </si>
  <si>
    <t xml:space="preserve">3214.10.10</t>
  </si>
  <si>
    <t xml:space="preserve">3214.10.20</t>
  </si>
  <si>
    <t xml:space="preserve">3215.11.00</t>
  </si>
  <si>
    <t xml:space="preserve">3215.19.00</t>
  </si>
  <si>
    <t xml:space="preserve">3215.90.00</t>
  </si>
  <si>
    <t xml:space="preserve">3301.12.10</t>
  </si>
  <si>
    <t xml:space="preserve">3301.12.90</t>
  </si>
  <si>
    <t xml:space="preserve">3301.13.00</t>
  </si>
  <si>
    <t xml:space="preserve">3301.19.10</t>
  </si>
  <si>
    <t xml:space="preserve">3301.19.90</t>
  </si>
  <si>
    <t xml:space="preserve">3301.24.00</t>
  </si>
  <si>
    <t xml:space="preserve">3301.25.10</t>
  </si>
  <si>
    <t xml:space="preserve">3301.25.20</t>
  </si>
  <si>
    <t xml:space="preserve">3301.25.90</t>
  </si>
  <si>
    <t xml:space="preserve">3301.29.11</t>
  </si>
  <si>
    <t xml:space="preserve">3301.29.12</t>
  </si>
  <si>
    <t xml:space="preserve">3301.29.13</t>
  </si>
  <si>
    <t xml:space="preserve">3301.29.14</t>
  </si>
  <si>
    <t xml:space="preserve">3301.29.15</t>
  </si>
  <si>
    <t xml:space="preserve">3301.29.16</t>
  </si>
  <si>
    <t xml:space="preserve">3301.29.17</t>
  </si>
  <si>
    <t xml:space="preserve">3301.29.18</t>
  </si>
  <si>
    <t xml:space="preserve">3301.29.19</t>
  </si>
  <si>
    <t xml:space="preserve">3301.29.21</t>
  </si>
  <si>
    <t xml:space="preserve">3301.29.22</t>
  </si>
  <si>
    <t xml:space="preserve">3301.29.90</t>
  </si>
  <si>
    <t xml:space="preserve">3301.30.00</t>
  </si>
  <si>
    <t xml:space="preserve">3301.90.10</t>
  </si>
  <si>
    <t xml:space="preserve">3301.90.20</t>
  </si>
  <si>
    <t xml:space="preserve">3301.90.30</t>
  </si>
  <si>
    <t xml:space="preserve">3301.90.40</t>
  </si>
  <si>
    <t xml:space="preserve">3302.10.00</t>
  </si>
  <si>
    <t xml:space="preserve">3302.90.11</t>
  </si>
  <si>
    <t xml:space="preserve">3302.90.19</t>
  </si>
  <si>
    <t xml:space="preserve">3302.90.91</t>
  </si>
  <si>
    <t xml:space="preserve">3302.90.99</t>
  </si>
  <si>
    <t xml:space="preserve">3307.41.00</t>
  </si>
  <si>
    <t xml:space="preserve">3307.49.00</t>
  </si>
  <si>
    <t xml:space="preserve">3401.11.10</t>
  </si>
  <si>
    <t xml:space="preserve">3402.31.00</t>
  </si>
  <si>
    <t xml:space="preserve">3402.39.10</t>
  </si>
  <si>
    <t xml:space="preserve">3402.39.20</t>
  </si>
  <si>
    <t xml:space="preserve">3402.39.30</t>
  </si>
  <si>
    <t xml:space="preserve">3402.39.90</t>
  </si>
  <si>
    <t xml:space="preserve">3402.41.10</t>
  </si>
  <si>
    <t xml:space="preserve">3402.41.90</t>
  </si>
  <si>
    <t xml:space="preserve">3402.42.00</t>
  </si>
  <si>
    <t xml:space="preserve">3402.49.00</t>
  </si>
  <si>
    <t xml:space="preserve">3402.90.11</t>
  </si>
  <si>
    <t xml:space="preserve">3402.90.19</t>
  </si>
  <si>
    <t xml:space="preserve">3402.90.21</t>
  </si>
  <si>
    <t xml:space="preserve">3402.90.22</t>
  </si>
  <si>
    <t xml:space="preserve">3402.90.23</t>
  </si>
  <si>
    <t xml:space="preserve">3402.90.29</t>
  </si>
  <si>
    <t xml:space="preserve">3402.90.31</t>
  </si>
  <si>
    <t xml:space="preserve">3402.90.39</t>
  </si>
  <si>
    <t xml:space="preserve">3402.90.90</t>
  </si>
  <si>
    <t xml:space="preserve">3403.11.10</t>
  </si>
  <si>
    <t xml:space="preserve">3403.11.20</t>
  </si>
  <si>
    <t xml:space="preserve">3403.11.90</t>
  </si>
  <si>
    <t xml:space="preserve">3403.19.00</t>
  </si>
  <si>
    <t xml:space="preserve">3403.91.10</t>
  </si>
  <si>
    <t xml:space="preserve">3403.91.20</t>
  </si>
  <si>
    <t xml:space="preserve">3403.91.90</t>
  </si>
  <si>
    <t xml:space="preserve">3403.99.00</t>
  </si>
  <si>
    <t xml:space="preserve">3404.20.10</t>
  </si>
  <si>
    <t xml:space="preserve">3404.20.20</t>
  </si>
  <si>
    <t xml:space="preserve">3404.90.11</t>
  </si>
  <si>
    <t xml:space="preserve">3404.90.12</t>
  </si>
  <si>
    <t xml:space="preserve">3404.90.13</t>
  </si>
  <si>
    <t xml:space="preserve">3404.90.14</t>
  </si>
  <si>
    <t xml:space="preserve">3404.90.19</t>
  </si>
  <si>
    <t xml:space="preserve">3404.90.21</t>
  </si>
  <si>
    <t xml:space="preserve">3404.90.22</t>
  </si>
  <si>
    <t xml:space="preserve">3404.90.29</t>
  </si>
  <si>
    <t xml:space="preserve">3405.10.00</t>
  </si>
  <si>
    <t xml:space="preserve">3405.20.00</t>
  </si>
  <si>
    <t xml:space="preserve">3405.30.00</t>
  </si>
  <si>
    <t xml:space="preserve">3405.40.00</t>
  </si>
  <si>
    <t xml:space="preserve">3405.90.00</t>
  </si>
  <si>
    <t xml:space="preserve">3406.00.00</t>
  </si>
  <si>
    <t xml:space="preserve">3407.00.10</t>
  </si>
  <si>
    <t xml:space="preserve">3407.00.20</t>
  </si>
  <si>
    <t xml:space="preserve">3407.00.90</t>
  </si>
  <si>
    <t xml:space="preserve">3501.10.00</t>
  </si>
  <si>
    <t xml:space="preserve">3501.90.11</t>
  </si>
  <si>
    <t xml:space="preserve">3501.90.19</t>
  </si>
  <si>
    <t xml:space="preserve">3501.90.20</t>
  </si>
  <si>
    <t xml:space="preserve">3502.11.00</t>
  </si>
  <si>
    <t xml:space="preserve">3502.19.00</t>
  </si>
  <si>
    <t xml:space="preserve">3502.20.00</t>
  </si>
  <si>
    <t xml:space="preserve">3502.90.10</t>
  </si>
  <si>
    <t xml:space="preserve">3502.90.90</t>
  </si>
  <si>
    <t xml:space="preserve">3503.00.11</t>
  </si>
  <si>
    <t xml:space="preserve">3503.00.12</t>
  </si>
  <si>
    <t xml:space="preserve">3503.00.19</t>
  </si>
  <si>
    <t xml:space="preserve">3503.00.90</t>
  </si>
  <si>
    <t xml:space="preserve">3504.00.11</t>
  </si>
  <si>
    <t xml:space="preserve">3504.00.19</t>
  </si>
  <si>
    <t xml:space="preserve">3504.00.20</t>
  </si>
  <si>
    <t xml:space="preserve">3504.00.30</t>
  </si>
  <si>
    <t xml:space="preserve">3504.00.90</t>
  </si>
  <si>
    <t xml:space="preserve">3505.10.00</t>
  </si>
  <si>
    <t xml:space="preserve">3505.20.00</t>
  </si>
  <si>
    <t xml:space="preserve">3506.10.10</t>
  </si>
  <si>
    <t xml:space="preserve">3506.10.90</t>
  </si>
  <si>
    <t xml:space="preserve">3506.91.10</t>
  </si>
  <si>
    <t xml:space="preserve">3506.91.20</t>
  </si>
  <si>
    <t xml:space="preserve">3506.91.90</t>
  </si>
  <si>
    <t xml:space="preserve">3506.99.00</t>
  </si>
  <si>
    <t xml:space="preserve">3507.10.00</t>
  </si>
  <si>
    <t xml:space="preserve">3507.90.11</t>
  </si>
  <si>
    <t xml:space="preserve">3507.90.19</t>
  </si>
  <si>
    <t xml:space="preserve">3507.90.21</t>
  </si>
  <si>
    <t xml:space="preserve">3507.90.22</t>
  </si>
  <si>
    <t xml:space="preserve">3507.90.23</t>
  </si>
  <si>
    <t xml:space="preserve">3507.90.24</t>
  </si>
  <si>
    <t xml:space="preserve">3507.90.25</t>
  </si>
  <si>
    <t xml:space="preserve">3507.90.26</t>
  </si>
  <si>
    <t xml:space="preserve">3507.90.29</t>
  </si>
  <si>
    <t xml:space="preserve">3507.90.31</t>
  </si>
  <si>
    <t xml:space="preserve">3507.90.32</t>
  </si>
  <si>
    <t xml:space="preserve">3507.90.39</t>
  </si>
  <si>
    <t xml:space="preserve">3507.90.41</t>
  </si>
  <si>
    <t xml:space="preserve">3507.90.42</t>
  </si>
  <si>
    <t xml:space="preserve">3507.90.49</t>
  </si>
  <si>
    <t xml:space="preserve">3601.00.00</t>
  </si>
  <si>
    <t xml:space="preserve">3602.00.00</t>
  </si>
  <si>
    <t xml:space="preserve">3603.10.00</t>
  </si>
  <si>
    <t xml:space="preserve">3603.20.00</t>
  </si>
  <si>
    <t xml:space="preserve">3603.30.00</t>
  </si>
  <si>
    <t xml:space="preserve">3603.40.00</t>
  </si>
  <si>
    <t xml:space="preserve">3603.50.00</t>
  </si>
  <si>
    <t xml:space="preserve">3603.60.00</t>
  </si>
  <si>
    <t xml:space="preserve">3604.10.00</t>
  </si>
  <si>
    <t xml:space="preserve">3604.90.10</t>
  </si>
  <si>
    <t xml:space="preserve">3604.90.90</t>
  </si>
  <si>
    <t xml:space="preserve">3605.00.00</t>
  </si>
  <si>
    <t xml:space="preserve">3606.10.00</t>
  </si>
  <si>
    <t xml:space="preserve">3606.90.00</t>
  </si>
  <si>
    <t xml:space="preserve">3701.10.10</t>
  </si>
  <si>
    <t xml:space="preserve">3701.10.21</t>
  </si>
  <si>
    <t xml:space="preserve">3701.10.29</t>
  </si>
  <si>
    <t xml:space="preserve">3701.20.10</t>
  </si>
  <si>
    <t xml:space="preserve">3701.20.20</t>
  </si>
  <si>
    <t xml:space="preserve">3701.30.10</t>
  </si>
  <si>
    <t xml:space="preserve">3701.30.21</t>
  </si>
  <si>
    <t xml:space="preserve">3701.30.22</t>
  </si>
  <si>
    <t xml:space="preserve">3701.30.29</t>
  </si>
  <si>
    <t xml:space="preserve">3701.30.31</t>
  </si>
  <si>
    <t xml:space="preserve">3701.30.39</t>
  </si>
  <si>
    <t xml:space="preserve">3701.30.40</t>
  </si>
  <si>
    <t xml:space="preserve">3701.30.50</t>
  </si>
  <si>
    <t xml:space="preserve">3701.30.90</t>
  </si>
  <si>
    <t xml:space="preserve">3701.91.00</t>
  </si>
  <si>
    <t xml:space="preserve">3701.99.00</t>
  </si>
  <si>
    <t xml:space="preserve">3702.10.10</t>
  </si>
  <si>
    <t xml:space="preserve">3702.10.20</t>
  </si>
  <si>
    <t xml:space="preserve">3702.31.00</t>
  </si>
  <si>
    <t xml:space="preserve">3702.32.00</t>
  </si>
  <si>
    <t xml:space="preserve">3702.39.00</t>
  </si>
  <si>
    <t xml:space="preserve">3702.41.00</t>
  </si>
  <si>
    <t xml:space="preserve">3702.42.10</t>
  </si>
  <si>
    <t xml:space="preserve">3702.42.90</t>
  </si>
  <si>
    <t xml:space="preserve">3702.43.10</t>
  </si>
  <si>
    <t xml:space="preserve">3702.43.20</t>
  </si>
  <si>
    <t xml:space="preserve">3702.43.90</t>
  </si>
  <si>
    <t xml:space="preserve">3702.44.10</t>
  </si>
  <si>
    <t xml:space="preserve">3702.44.21</t>
  </si>
  <si>
    <t xml:space="preserve">3702.44.22</t>
  </si>
  <si>
    <t xml:space="preserve">3702.44.29</t>
  </si>
  <si>
    <t xml:space="preserve">3702.52.00</t>
  </si>
  <si>
    <t xml:space="preserve">3702.53.00</t>
  </si>
  <si>
    <t xml:space="preserve">3702.54.11</t>
  </si>
  <si>
    <t xml:space="preserve">3702.54.12</t>
  </si>
  <si>
    <t xml:space="preserve">3702.54.19</t>
  </si>
  <si>
    <t xml:space="preserve">3702.54.91</t>
  </si>
  <si>
    <t xml:space="preserve">3702.54.99</t>
  </si>
  <si>
    <t xml:space="preserve">3702.55.10</t>
  </si>
  <si>
    <t xml:space="preserve">3702.55.90</t>
  </si>
  <si>
    <t xml:space="preserve">3702.56.00</t>
  </si>
  <si>
    <t xml:space="preserve">3702.96.00</t>
  </si>
  <si>
    <t xml:space="preserve">3702.97.00</t>
  </si>
  <si>
    <t xml:space="preserve">3702.98.00</t>
  </si>
  <si>
    <t xml:space="preserve">3703.10.21</t>
  </si>
  <si>
    <t xml:space="preserve">3703.90.90</t>
  </si>
  <si>
    <t xml:space="preserve">3705.00.90</t>
  </si>
  <si>
    <t xml:space="preserve">3706.10.00</t>
  </si>
  <si>
    <t xml:space="preserve">3706.90.00</t>
  </si>
  <si>
    <t xml:space="preserve">3707.10.00</t>
  </si>
  <si>
    <t xml:space="preserve">3707.90.10</t>
  </si>
  <si>
    <t xml:space="preserve">3707.90.21</t>
  </si>
  <si>
    <t xml:space="preserve">3707.90.29</t>
  </si>
  <si>
    <t xml:space="preserve">3707.90.30</t>
  </si>
  <si>
    <t xml:space="preserve">3707.90.90</t>
  </si>
  <si>
    <t xml:space="preserve">3801.10.00</t>
  </si>
  <si>
    <t xml:space="preserve">3801.20.10</t>
  </si>
  <si>
    <t xml:space="preserve">3801.20.90</t>
  </si>
  <si>
    <t xml:space="preserve">3801.30.10</t>
  </si>
  <si>
    <t xml:space="preserve">3801.30.90</t>
  </si>
  <si>
    <t xml:space="preserve">3801.90.00</t>
  </si>
  <si>
    <t xml:space="preserve">3802.10.00</t>
  </si>
  <si>
    <t xml:space="preserve">3802.90.10</t>
  </si>
  <si>
    <t xml:space="preserve">3802.90.20</t>
  </si>
  <si>
    <t xml:space="preserve">3802.90.30</t>
  </si>
  <si>
    <t xml:space="preserve">3802.90.40</t>
  </si>
  <si>
    <t xml:space="preserve">3802.90.50</t>
  </si>
  <si>
    <t xml:space="preserve">3802.90.90</t>
  </si>
  <si>
    <t xml:space="preserve">3803.00.10</t>
  </si>
  <si>
    <t xml:space="preserve">3803.00.90</t>
  </si>
  <si>
    <t xml:space="preserve">3804.00.11</t>
  </si>
  <si>
    <t xml:space="preserve">3804.00.12</t>
  </si>
  <si>
    <t xml:space="preserve">3804.00.20</t>
  </si>
  <si>
    <t xml:space="preserve">3805.10.00</t>
  </si>
  <si>
    <t xml:space="preserve">3805.90.10</t>
  </si>
  <si>
    <t xml:space="preserve">3805.90.90</t>
  </si>
  <si>
    <t xml:space="preserve">3806.10.00</t>
  </si>
  <si>
    <t xml:space="preserve">3806.20.00</t>
  </si>
  <si>
    <t xml:space="preserve">3806.30.00</t>
  </si>
  <si>
    <t xml:space="preserve">3806.90.11</t>
  </si>
  <si>
    <t xml:space="preserve">3806.90.12</t>
  </si>
  <si>
    <t xml:space="preserve">3806.90.19</t>
  </si>
  <si>
    <t xml:space="preserve">3806.90.90</t>
  </si>
  <si>
    <t xml:space="preserve">3807.00.00</t>
  </si>
  <si>
    <t xml:space="preserve">3808.52.00</t>
  </si>
  <si>
    <t xml:space="preserve">3808.59.10</t>
  </si>
  <si>
    <t xml:space="preserve">3808.59.21</t>
  </si>
  <si>
    <t xml:space="preserve">3808.59.22</t>
  </si>
  <si>
    <t xml:space="preserve">3808.59.23</t>
  </si>
  <si>
    <t xml:space="preserve">3808.59.24</t>
  </si>
  <si>
    <t xml:space="preserve">3808.59.25</t>
  </si>
  <si>
    <t xml:space="preserve">3808.59.26</t>
  </si>
  <si>
    <t xml:space="preserve">3808.59.29</t>
  </si>
  <si>
    <t xml:space="preserve">3808.61.00</t>
  </si>
  <si>
    <t xml:space="preserve">3808.62.10</t>
  </si>
  <si>
    <t xml:space="preserve">3808.62.90</t>
  </si>
  <si>
    <t xml:space="preserve">3808.69.10</t>
  </si>
  <si>
    <t xml:space="preserve">3808.69.90</t>
  </si>
  <si>
    <t xml:space="preserve">3808.91.11</t>
  </si>
  <si>
    <t xml:space="preserve">3808.91.19</t>
  </si>
  <si>
    <t xml:space="preserve">3808.91.20</t>
  </si>
  <si>
    <t xml:space="preserve">3808.91.91</t>
  </si>
  <si>
    <t xml:space="preserve">3808.91.92</t>
  </si>
  <si>
    <t xml:space="preserve">3808.91.93</t>
  </si>
  <si>
    <t xml:space="preserve">3808.91.94</t>
  </si>
  <si>
    <t xml:space="preserve">3808.91.95</t>
  </si>
  <si>
    <t xml:space="preserve">3808.91.96</t>
  </si>
  <si>
    <t xml:space="preserve">3808.91.97</t>
  </si>
  <si>
    <t xml:space="preserve">3808.91.99</t>
  </si>
  <si>
    <t xml:space="preserve">3808.92.11</t>
  </si>
  <si>
    <t xml:space="preserve">3808.92.19</t>
  </si>
  <si>
    <t xml:space="preserve">3808.92.20</t>
  </si>
  <si>
    <t xml:space="preserve">3808.92.91</t>
  </si>
  <si>
    <t xml:space="preserve">3808.92.92</t>
  </si>
  <si>
    <t xml:space="preserve">3808.92.93</t>
  </si>
  <si>
    <t xml:space="preserve">3808.92.94</t>
  </si>
  <si>
    <t xml:space="preserve">3808.92.95</t>
  </si>
  <si>
    <t xml:space="preserve">3808.92.96</t>
  </si>
  <si>
    <t xml:space="preserve">3808.92.97</t>
  </si>
  <si>
    <t xml:space="preserve">3808.92.99</t>
  </si>
  <si>
    <t xml:space="preserve">3808.93.11</t>
  </si>
  <si>
    <t xml:space="preserve">3808.93.19</t>
  </si>
  <si>
    <t xml:space="preserve">3808.93.21</t>
  </si>
  <si>
    <t xml:space="preserve">3808.93.22</t>
  </si>
  <si>
    <t xml:space="preserve">3808.93.23</t>
  </si>
  <si>
    <t xml:space="preserve">3808.93.24</t>
  </si>
  <si>
    <t xml:space="preserve">3808.93.25</t>
  </si>
  <si>
    <t xml:space="preserve">3808.93.26</t>
  </si>
  <si>
    <t xml:space="preserve">3808.93.27</t>
  </si>
  <si>
    <t xml:space="preserve">3808.93.28</t>
  </si>
  <si>
    <t xml:space="preserve">3808.93.29</t>
  </si>
  <si>
    <t xml:space="preserve">3808.93.31</t>
  </si>
  <si>
    <t xml:space="preserve">3808.93.32</t>
  </si>
  <si>
    <t xml:space="preserve">3808.93.33</t>
  </si>
  <si>
    <t xml:space="preserve">3808.93.41</t>
  </si>
  <si>
    <t xml:space="preserve">3808.93.49</t>
  </si>
  <si>
    <t xml:space="preserve">3808.93.51</t>
  </si>
  <si>
    <t xml:space="preserve">3808.93.52</t>
  </si>
  <si>
    <t xml:space="preserve">3808.93.59</t>
  </si>
  <si>
    <t xml:space="preserve">3808.94.11</t>
  </si>
  <si>
    <t xml:space="preserve">3808.94.21</t>
  </si>
  <si>
    <t xml:space="preserve">3808.94.22</t>
  </si>
  <si>
    <t xml:space="preserve">3808.94.29</t>
  </si>
  <si>
    <t xml:space="preserve">3808.99.11</t>
  </si>
  <si>
    <t xml:space="preserve">3808.99.19</t>
  </si>
  <si>
    <t xml:space="preserve">3808.99.20</t>
  </si>
  <si>
    <t xml:space="preserve">3808.99.91</t>
  </si>
  <si>
    <t xml:space="preserve">3808.99.92</t>
  </si>
  <si>
    <t xml:space="preserve">3808.99.93</t>
  </si>
  <si>
    <t xml:space="preserve">3808.99.94</t>
  </si>
  <si>
    <t xml:space="preserve">3808.99.95</t>
  </si>
  <si>
    <t xml:space="preserve">3808.99.96</t>
  </si>
  <si>
    <t xml:space="preserve">3808.99.99</t>
  </si>
  <si>
    <t xml:space="preserve">3809.10.10</t>
  </si>
  <si>
    <t xml:space="preserve">3809.10.90</t>
  </si>
  <si>
    <t xml:space="preserve">3809.91.10</t>
  </si>
  <si>
    <t xml:space="preserve">3809.91.20</t>
  </si>
  <si>
    <t xml:space="preserve">3809.91.30</t>
  </si>
  <si>
    <t xml:space="preserve">3809.91.41</t>
  </si>
  <si>
    <t xml:space="preserve">3809.91.49</t>
  </si>
  <si>
    <t xml:space="preserve">3809.92.11</t>
  </si>
  <si>
    <t xml:space="preserve">3809.92.19</t>
  </si>
  <si>
    <t xml:space="preserve">3809.92.90</t>
  </si>
  <si>
    <t xml:space="preserve">3809.93.11</t>
  </si>
  <si>
    <t xml:space="preserve">3809.93.19</t>
  </si>
  <si>
    <t xml:space="preserve">3809.93.90</t>
  </si>
  <si>
    <t xml:space="preserve">3810.10.10</t>
  </si>
  <si>
    <t xml:space="preserve">3810.10.20</t>
  </si>
  <si>
    <t xml:space="preserve">3810.90.00</t>
  </si>
  <si>
    <t xml:space="preserve">3811.11.00</t>
  </si>
  <si>
    <t xml:space="preserve">3811.19.00</t>
  </si>
  <si>
    <t xml:space="preserve">3811.21.10</t>
  </si>
  <si>
    <t xml:space="preserve">3811.21.20</t>
  </si>
  <si>
    <t xml:space="preserve">3811.21.30</t>
  </si>
  <si>
    <t xml:space="preserve">3811.21.40</t>
  </si>
  <si>
    <t xml:space="preserve">3811.21.50</t>
  </si>
  <si>
    <t xml:space="preserve">3811.21.90</t>
  </si>
  <si>
    <t xml:space="preserve">3811.29.10</t>
  </si>
  <si>
    <t xml:space="preserve">3811.29.20</t>
  </si>
  <si>
    <t xml:space="preserve">3811.29.90</t>
  </si>
  <si>
    <t xml:space="preserve">3811.90.10</t>
  </si>
  <si>
    <t xml:space="preserve">3811.90.90</t>
  </si>
  <si>
    <t xml:space="preserve">3812.10.00</t>
  </si>
  <si>
    <t xml:space="preserve">3812.20.00</t>
  </si>
  <si>
    <t xml:space="preserve">3812.31.00</t>
  </si>
  <si>
    <t xml:space="preserve">3812.39.11</t>
  </si>
  <si>
    <t xml:space="preserve">3812.39.12</t>
  </si>
  <si>
    <t xml:space="preserve">3812.39.19</t>
  </si>
  <si>
    <t xml:space="preserve">3812.39.21</t>
  </si>
  <si>
    <t xml:space="preserve">3812.39.29</t>
  </si>
  <si>
    <t xml:space="preserve">3813.00.10</t>
  </si>
  <si>
    <t xml:space="preserve">3813.00.20</t>
  </si>
  <si>
    <t xml:space="preserve">3813.00.30</t>
  </si>
  <si>
    <t xml:space="preserve">3813.00.40</t>
  </si>
  <si>
    <t xml:space="preserve">3813.00.90</t>
  </si>
  <si>
    <t xml:space="preserve">3814.00.10</t>
  </si>
  <si>
    <t xml:space="preserve">3814.00.20</t>
  </si>
  <si>
    <t xml:space="preserve">3814.00.30</t>
  </si>
  <si>
    <t xml:space="preserve">3814.00.90</t>
  </si>
  <si>
    <t xml:space="preserve">3815.11.00</t>
  </si>
  <si>
    <t xml:space="preserve">3815.12.20</t>
  </si>
  <si>
    <t xml:space="preserve">3815.19.00</t>
  </si>
  <si>
    <t xml:space="preserve">3815.90.10</t>
  </si>
  <si>
    <t xml:space="preserve">3815.90.91</t>
  </si>
  <si>
    <t xml:space="preserve">3815.90.92</t>
  </si>
  <si>
    <t xml:space="preserve">3815.90.93</t>
  </si>
  <si>
    <t xml:space="preserve">3815.90.99</t>
  </si>
  <si>
    <t xml:space="preserve">3816.00.11</t>
  </si>
  <si>
    <t xml:space="preserve">3816.00.12</t>
  </si>
  <si>
    <t xml:space="preserve">3816.00.19</t>
  </si>
  <si>
    <t xml:space="preserve">3816.00.21</t>
  </si>
  <si>
    <t xml:space="preserve">3816.00.29</t>
  </si>
  <si>
    <t xml:space="preserve">3816.00.90</t>
  </si>
  <si>
    <t xml:space="preserve">3817.00.10</t>
  </si>
  <si>
    <t xml:space="preserve">3817.00.20</t>
  </si>
  <si>
    <t xml:space="preserve">3818.00.10</t>
  </si>
  <si>
    <t xml:space="preserve">3818.00.90</t>
  </si>
  <si>
    <t xml:space="preserve">3819.00.00</t>
  </si>
  <si>
    <t xml:space="preserve">3820.00.00</t>
  </si>
  <si>
    <t xml:space="preserve">3821.00.00</t>
  </si>
  <si>
    <t xml:space="preserve">3822.11.00</t>
  </si>
  <si>
    <t xml:space="preserve">3822.12.00</t>
  </si>
  <si>
    <t xml:space="preserve">3822.13.00</t>
  </si>
  <si>
    <t xml:space="preserve">3822.19.10</t>
  </si>
  <si>
    <t xml:space="preserve">3822.19.20</t>
  </si>
  <si>
    <t xml:space="preserve">3822.19.30</t>
  </si>
  <si>
    <t xml:space="preserve">3822.19.40</t>
  </si>
  <si>
    <t xml:space="preserve">3822.19.90</t>
  </si>
  <si>
    <t xml:space="preserve">3822.90.00</t>
  </si>
  <si>
    <t xml:space="preserve">3823.11.00</t>
  </si>
  <si>
    <t xml:space="preserve">3823.12.00</t>
  </si>
  <si>
    <t xml:space="preserve">3823.13.00</t>
  </si>
  <si>
    <t xml:space="preserve">3823.19.10</t>
  </si>
  <si>
    <t xml:space="preserve">3823.19.90</t>
  </si>
  <si>
    <t xml:space="preserve">3823.70.10</t>
  </si>
  <si>
    <t xml:space="preserve">3823.70.20</t>
  </si>
  <si>
    <t xml:space="preserve">3823.70.40</t>
  </si>
  <si>
    <t xml:space="preserve">3823.70.90</t>
  </si>
  <si>
    <t xml:space="preserve">3824.10.00</t>
  </si>
  <si>
    <t xml:space="preserve">3824.30.00</t>
  </si>
  <si>
    <t xml:space="preserve">3824.40.00</t>
  </si>
  <si>
    <t xml:space="preserve">3824.60.00</t>
  </si>
  <si>
    <t xml:space="preserve">3824.81.10</t>
  </si>
  <si>
    <t xml:space="preserve">3824.81.90</t>
  </si>
  <si>
    <t xml:space="preserve">3824.82.10</t>
  </si>
  <si>
    <t xml:space="preserve">3824.82.90</t>
  </si>
  <si>
    <t xml:space="preserve">3824.83.00</t>
  </si>
  <si>
    <t xml:space="preserve">3824.84.00</t>
  </si>
  <si>
    <t xml:space="preserve">3824.85.00</t>
  </si>
  <si>
    <t xml:space="preserve">3824.86.00</t>
  </si>
  <si>
    <t xml:space="preserve">3824.87.00</t>
  </si>
  <si>
    <t xml:space="preserve">3824.88.10</t>
  </si>
  <si>
    <t xml:space="preserve">3824.88.20</t>
  </si>
  <si>
    <t xml:space="preserve">3824.89.00</t>
  </si>
  <si>
    <t xml:space="preserve">3824.91.00</t>
  </si>
  <si>
    <t xml:space="preserve">3824.92.00</t>
  </si>
  <si>
    <t xml:space="preserve">3824.99.11</t>
  </si>
  <si>
    <t xml:space="preserve">3824.99.12</t>
  </si>
  <si>
    <t xml:space="preserve">3824.99.13</t>
  </si>
  <si>
    <t xml:space="preserve">3824.99.14</t>
  </si>
  <si>
    <t xml:space="preserve">3824.99.15</t>
  </si>
  <si>
    <t xml:space="preserve">3824.99.19</t>
  </si>
  <si>
    <t xml:space="preserve">3824.99.21</t>
  </si>
  <si>
    <t xml:space="preserve">3824.99.22</t>
  </si>
  <si>
    <t xml:space="preserve">3824.99.23</t>
  </si>
  <si>
    <t xml:space="preserve">3824.99.24</t>
  </si>
  <si>
    <t xml:space="preserve">3824.99.25</t>
  </si>
  <si>
    <t xml:space="preserve">3824.99.29</t>
  </si>
  <si>
    <t xml:space="preserve">3824.99.31</t>
  </si>
  <si>
    <t xml:space="preserve">3824.99.32</t>
  </si>
  <si>
    <t xml:space="preserve">3824.99.33</t>
  </si>
  <si>
    <t xml:space="preserve">3824.99.34</t>
  </si>
  <si>
    <t xml:space="preserve">3824.99.35</t>
  </si>
  <si>
    <t xml:space="preserve">3824.99.36</t>
  </si>
  <si>
    <t xml:space="preserve">3824.99.39</t>
  </si>
  <si>
    <t xml:space="preserve">3824.99.41</t>
  </si>
  <si>
    <t xml:space="preserve">3824.99.42</t>
  </si>
  <si>
    <t xml:space="preserve">3824.99.43</t>
  </si>
  <si>
    <t xml:space="preserve">3824.99.49</t>
  </si>
  <si>
    <t xml:space="preserve">3824.99.51</t>
  </si>
  <si>
    <t xml:space="preserve">3824.99.52</t>
  </si>
  <si>
    <t xml:space="preserve">3824.99.53</t>
  </si>
  <si>
    <t xml:space="preserve">3824.99.54</t>
  </si>
  <si>
    <t xml:space="preserve">3824.99.59</t>
  </si>
  <si>
    <t xml:space="preserve">3824.99.71</t>
  </si>
  <si>
    <t xml:space="preserve">3824.99.72</t>
  </si>
  <si>
    <t xml:space="preserve">3824.99.73</t>
  </si>
  <si>
    <t xml:space="preserve">3824.99.74</t>
  </si>
  <si>
    <t xml:space="preserve">3824.99.75</t>
  </si>
  <si>
    <t xml:space="preserve">3824.99.76</t>
  </si>
  <si>
    <t xml:space="preserve">3824.99.77</t>
  </si>
  <si>
    <t xml:space="preserve">3824.99.78</t>
  </si>
  <si>
    <t xml:space="preserve">3824.99.79</t>
  </si>
  <si>
    <t xml:space="preserve">3824.99.81</t>
  </si>
  <si>
    <t xml:space="preserve">3824.99.82</t>
  </si>
  <si>
    <t xml:space="preserve">3824.99.83</t>
  </si>
  <si>
    <t xml:space="preserve">3824.99.84</t>
  </si>
  <si>
    <t xml:space="preserve">3824.99.85</t>
  </si>
  <si>
    <t xml:space="preserve">3824.99.86</t>
  </si>
  <si>
    <t xml:space="preserve">3824.99.87</t>
  </si>
  <si>
    <t xml:space="preserve">3824.99.88</t>
  </si>
  <si>
    <t xml:space="preserve">3824.99.89</t>
  </si>
  <si>
    <t xml:space="preserve">3825.10.00</t>
  </si>
  <si>
    <t xml:space="preserve">3825.20.00</t>
  </si>
  <si>
    <t xml:space="preserve">3825.30.00</t>
  </si>
  <si>
    <t xml:space="preserve">3825.41.00</t>
  </si>
  <si>
    <t xml:space="preserve">3825.49.00</t>
  </si>
  <si>
    <t xml:space="preserve">3825.50.00</t>
  </si>
  <si>
    <t xml:space="preserve">3825.61.00</t>
  </si>
  <si>
    <t xml:space="preserve">3825.69.00</t>
  </si>
  <si>
    <t xml:space="preserve">3825.90.00</t>
  </si>
  <si>
    <t xml:space="preserve">3826.00.00</t>
  </si>
  <si>
    <t xml:space="preserve">3827.11.10</t>
  </si>
  <si>
    <t xml:space="preserve">3827.11.90</t>
  </si>
  <si>
    <t xml:space="preserve">3827.12.00</t>
  </si>
  <si>
    <t xml:space="preserve">3827.13.00</t>
  </si>
  <si>
    <t xml:space="preserve">3827.14.00</t>
  </si>
  <si>
    <t xml:space="preserve">3827.20.00</t>
  </si>
  <si>
    <t xml:space="preserve">3827.31.10</t>
  </si>
  <si>
    <t xml:space="preserve">3827.31.90</t>
  </si>
  <si>
    <t xml:space="preserve">3827.32.10</t>
  </si>
  <si>
    <t xml:space="preserve">3827.32.90</t>
  </si>
  <si>
    <t xml:space="preserve">3827.39.00</t>
  </si>
  <si>
    <t xml:space="preserve">3827.40.00</t>
  </si>
  <si>
    <t xml:space="preserve">3827.51.00</t>
  </si>
  <si>
    <t xml:space="preserve">3827.59.00</t>
  </si>
  <si>
    <t xml:space="preserve">3827.61.00</t>
  </si>
  <si>
    <t xml:space="preserve">3827.62.00</t>
  </si>
  <si>
    <t xml:space="preserve">3827.63.00</t>
  </si>
  <si>
    <t xml:space="preserve">3827.64.00</t>
  </si>
  <si>
    <t xml:space="preserve">3827.65.00</t>
  </si>
  <si>
    <t xml:space="preserve">3827.68.00</t>
  </si>
  <si>
    <t xml:space="preserve">3827.69.00</t>
  </si>
  <si>
    <t xml:space="preserve">3827.90.00</t>
  </si>
  <si>
    <t xml:space="preserve">3901.10.20</t>
  </si>
  <si>
    <t xml:space="preserve">3901.10.30</t>
  </si>
  <si>
    <t xml:space="preserve">3901.20.11</t>
  </si>
  <si>
    <t xml:space="preserve">3901.20.19</t>
  </si>
  <si>
    <t xml:space="preserve">3901.20.21</t>
  </si>
  <si>
    <t xml:space="preserve">3901.20.29</t>
  </si>
  <si>
    <t xml:space="preserve">3901.30.10</t>
  </si>
  <si>
    <t xml:space="preserve">3901.30.90</t>
  </si>
  <si>
    <t xml:space="preserve">3901.40.00</t>
  </si>
  <si>
    <t xml:space="preserve">3901.90.10</t>
  </si>
  <si>
    <t xml:space="preserve">3901.90.20</t>
  </si>
  <si>
    <t xml:space="preserve">3901.90.30</t>
  </si>
  <si>
    <t xml:space="preserve">3901.90.40</t>
  </si>
  <si>
    <t xml:space="preserve">3901.90.50</t>
  </si>
  <si>
    <t xml:space="preserve">3901.90.90</t>
  </si>
  <si>
    <t xml:space="preserve">3902.10.10</t>
  </si>
  <si>
    <t xml:space="preserve">3902.10.20</t>
  </si>
  <si>
    <t xml:space="preserve">3902.20.00</t>
  </si>
  <si>
    <t xml:space="preserve">3902.30.00</t>
  </si>
  <si>
    <t xml:space="preserve">3902.90.00</t>
  </si>
  <si>
    <t xml:space="preserve">3903.11.10</t>
  </si>
  <si>
    <t xml:space="preserve">3903.11.20</t>
  </si>
  <si>
    <t xml:space="preserve">3903.19.00</t>
  </si>
  <si>
    <t xml:space="preserve">3903.20.00</t>
  </si>
  <si>
    <t xml:space="preserve">3903.30.10</t>
  </si>
  <si>
    <t xml:space="preserve">3903.30.20</t>
  </si>
  <si>
    <t xml:space="preserve">3903.90.10</t>
  </si>
  <si>
    <t xml:space="preserve">3903.90.20</t>
  </si>
  <si>
    <t xml:space="preserve">3903.90.90</t>
  </si>
  <si>
    <t xml:space="preserve">3904.10.10</t>
  </si>
  <si>
    <t xml:space="preserve">3904.10.20</t>
  </si>
  <si>
    <t xml:space="preserve">3904.10.90</t>
  </si>
  <si>
    <t xml:space="preserve">3904.21.00</t>
  </si>
  <si>
    <t xml:space="preserve">3904.22.00</t>
  </si>
  <si>
    <t xml:space="preserve">3904.30.00</t>
  </si>
  <si>
    <t xml:space="preserve">3904.40.10</t>
  </si>
  <si>
    <t xml:space="preserve">3904.40.90</t>
  </si>
  <si>
    <t xml:space="preserve">3904.50.10</t>
  </si>
  <si>
    <t xml:space="preserve">3904.50.90</t>
  </si>
  <si>
    <t xml:space="preserve">3904.61.10</t>
  </si>
  <si>
    <t xml:space="preserve">3904.61.90</t>
  </si>
  <si>
    <t xml:space="preserve">3904.69.10</t>
  </si>
  <si>
    <t xml:space="preserve">3904.69.90</t>
  </si>
  <si>
    <t xml:space="preserve">3904.90.10</t>
  </si>
  <si>
    <t xml:space="preserve">3904.90.90</t>
  </si>
  <si>
    <t xml:space="preserve">3905.12.00</t>
  </si>
  <si>
    <t xml:space="preserve">3905.19.10</t>
  </si>
  <si>
    <t xml:space="preserve">3905.19.90</t>
  </si>
  <si>
    <t xml:space="preserve">3905.21.00</t>
  </si>
  <si>
    <t xml:space="preserve">3905.29.00</t>
  </si>
  <si>
    <t xml:space="preserve">3905.30.00</t>
  </si>
  <si>
    <t xml:space="preserve">3905.91.30</t>
  </si>
  <si>
    <t xml:space="preserve">3905.91.90</t>
  </si>
  <si>
    <t xml:space="preserve">3905.99.10</t>
  </si>
  <si>
    <t xml:space="preserve">3905.99.20</t>
  </si>
  <si>
    <t xml:space="preserve">3905.99.30</t>
  </si>
  <si>
    <t xml:space="preserve">3905.99.90</t>
  </si>
  <si>
    <t xml:space="preserve">3906.10.00</t>
  </si>
  <si>
    <t xml:space="preserve">3906.90.11</t>
  </si>
  <si>
    <t xml:space="preserve">3906.90.12</t>
  </si>
  <si>
    <t xml:space="preserve">3906.90.19</t>
  </si>
  <si>
    <t xml:space="preserve">3906.90.21</t>
  </si>
  <si>
    <t xml:space="preserve">3906.90.22</t>
  </si>
  <si>
    <t xml:space="preserve">3906.90.29</t>
  </si>
  <si>
    <t xml:space="preserve">3906.90.31</t>
  </si>
  <si>
    <t xml:space="preserve">3906.90.32</t>
  </si>
  <si>
    <t xml:space="preserve">3906.90.39</t>
  </si>
  <si>
    <t xml:space="preserve">3906.90.41</t>
  </si>
  <si>
    <t xml:space="preserve">3906.90.42</t>
  </si>
  <si>
    <t xml:space="preserve">3906.90.43</t>
  </si>
  <si>
    <t xml:space="preserve">3906.90.44</t>
  </si>
  <si>
    <t xml:space="preserve">3906.90.45</t>
  </si>
  <si>
    <t xml:space="preserve">3906.90.46</t>
  </si>
  <si>
    <t xml:space="preserve">3906.90.47</t>
  </si>
  <si>
    <t xml:space="preserve">3906.90.48</t>
  </si>
  <si>
    <t xml:space="preserve">3906.90.49</t>
  </si>
  <si>
    <t xml:space="preserve">3907.10.10</t>
  </si>
  <si>
    <t xml:space="preserve">3907.10.20</t>
  </si>
  <si>
    <t xml:space="preserve">3907.10.31</t>
  </si>
  <si>
    <t xml:space="preserve">3907.10.39</t>
  </si>
  <si>
    <t xml:space="preserve">3907.10.41</t>
  </si>
  <si>
    <t xml:space="preserve">3907.10.42</t>
  </si>
  <si>
    <t xml:space="preserve">3907.10.49</t>
  </si>
  <si>
    <t xml:space="preserve">3907.10.91</t>
  </si>
  <si>
    <t xml:space="preserve">3907.10.99</t>
  </si>
  <si>
    <t xml:space="preserve">3907.21.00</t>
  </si>
  <si>
    <t xml:space="preserve">3907.29.11</t>
  </si>
  <si>
    <t xml:space="preserve">3907.29.12</t>
  </si>
  <si>
    <t xml:space="preserve">3907.29.20</t>
  </si>
  <si>
    <t xml:space="preserve">3907.29.31</t>
  </si>
  <si>
    <t xml:space="preserve">3907.29.39</t>
  </si>
  <si>
    <t xml:space="preserve">3907.29.41</t>
  </si>
  <si>
    <t xml:space="preserve">3907.29.42</t>
  </si>
  <si>
    <t xml:space="preserve">3907.29.49</t>
  </si>
  <si>
    <t xml:space="preserve">3907.29.90</t>
  </si>
  <si>
    <t xml:space="preserve">3907.30.11</t>
  </si>
  <si>
    <t xml:space="preserve">3907.30.19</t>
  </si>
  <si>
    <t xml:space="preserve">3907.30.21</t>
  </si>
  <si>
    <t xml:space="preserve">3907.30.22</t>
  </si>
  <si>
    <t xml:space="preserve">3907.30.29</t>
  </si>
  <si>
    <t xml:space="preserve">3907.40.10</t>
  </si>
  <si>
    <t xml:space="preserve">3907.40.20</t>
  </si>
  <si>
    <t xml:space="preserve">3907.40.90</t>
  </si>
  <si>
    <t xml:space="preserve">3907.50.10</t>
  </si>
  <si>
    <t xml:space="preserve">3907.50.90</t>
  </si>
  <si>
    <t xml:space="preserve">3907.61.00</t>
  </si>
  <si>
    <t xml:space="preserve">3907.69.00</t>
  </si>
  <si>
    <t xml:space="preserve">3907.70.00</t>
  </si>
  <si>
    <t xml:space="preserve">3907.91.00</t>
  </si>
  <si>
    <t xml:space="preserve">3907.99.11</t>
  </si>
  <si>
    <t xml:space="preserve">3907.99.12</t>
  </si>
  <si>
    <t xml:space="preserve">3907.99.19</t>
  </si>
  <si>
    <t xml:space="preserve">3907.99.91</t>
  </si>
  <si>
    <t xml:space="preserve">3907.99.92</t>
  </si>
  <si>
    <t xml:space="preserve">3907.99.93</t>
  </si>
  <si>
    <t xml:space="preserve">3907.99.94</t>
  </si>
  <si>
    <t xml:space="preserve">3907.99.95</t>
  </si>
  <si>
    <t xml:space="preserve">3907.99.99</t>
  </si>
  <si>
    <t xml:space="preserve">3908.10.11</t>
  </si>
  <si>
    <t xml:space="preserve">3908.10.12</t>
  </si>
  <si>
    <t xml:space="preserve">3908.10.13</t>
  </si>
  <si>
    <t xml:space="preserve">3908.10.14</t>
  </si>
  <si>
    <t xml:space="preserve">3908.10.19</t>
  </si>
  <si>
    <t xml:space="preserve">3908.10.21</t>
  </si>
  <si>
    <t xml:space="preserve">3908.10.22</t>
  </si>
  <si>
    <t xml:space="preserve">3908.10.23</t>
  </si>
  <si>
    <t xml:space="preserve">3908.10.25</t>
  </si>
  <si>
    <t xml:space="preserve">3908.10.26</t>
  </si>
  <si>
    <t xml:space="preserve">3908.10.29</t>
  </si>
  <si>
    <t xml:space="preserve">3908.90.10</t>
  </si>
  <si>
    <t xml:space="preserve">3908.90.20</t>
  </si>
  <si>
    <t xml:space="preserve">3908.90.90</t>
  </si>
  <si>
    <t xml:space="preserve">3909.10.00</t>
  </si>
  <si>
    <t xml:space="preserve">3909.20.11</t>
  </si>
  <si>
    <t xml:space="preserve">3909.20.19</t>
  </si>
  <si>
    <t xml:space="preserve">3909.20.21</t>
  </si>
  <si>
    <t xml:space="preserve">3909.20.29</t>
  </si>
  <si>
    <t xml:space="preserve">3909.31.00</t>
  </si>
  <si>
    <t xml:space="preserve">3909.39.00</t>
  </si>
  <si>
    <t xml:space="preserve">3909.40.11</t>
  </si>
  <si>
    <t xml:space="preserve">3909.40.19</t>
  </si>
  <si>
    <t xml:space="preserve">3909.40.91</t>
  </si>
  <si>
    <t xml:space="preserve">3909.40.99</t>
  </si>
  <si>
    <t xml:space="preserve">3909.50.11</t>
  </si>
  <si>
    <t xml:space="preserve">3909.50.12</t>
  </si>
  <si>
    <t xml:space="preserve">3909.50.19</t>
  </si>
  <si>
    <t xml:space="preserve">3909.50.21</t>
  </si>
  <si>
    <t xml:space="preserve">3909.50.29</t>
  </si>
  <si>
    <t xml:space="preserve">3910.00.11</t>
  </si>
  <si>
    <t xml:space="preserve">3910.00.12</t>
  </si>
  <si>
    <t xml:space="preserve">3910.00.13</t>
  </si>
  <si>
    <t xml:space="preserve">3910.00.19</t>
  </si>
  <si>
    <t xml:space="preserve">3910.00.21</t>
  </si>
  <si>
    <t xml:space="preserve">3910.00.29</t>
  </si>
  <si>
    <t xml:space="preserve">3910.00.30</t>
  </si>
  <si>
    <t xml:space="preserve">3910.00.90</t>
  </si>
  <si>
    <t xml:space="preserve">3911.10.10</t>
  </si>
  <si>
    <t xml:space="preserve">3911.10.21</t>
  </si>
  <si>
    <t xml:space="preserve">3911.10.29</t>
  </si>
  <si>
    <t xml:space="preserve">3911.20.00</t>
  </si>
  <si>
    <t xml:space="preserve">3911.90.11</t>
  </si>
  <si>
    <t xml:space="preserve">3911.90.12</t>
  </si>
  <si>
    <t xml:space="preserve">3911.90.13</t>
  </si>
  <si>
    <t xml:space="preserve">3911.90.14</t>
  </si>
  <si>
    <t xml:space="preserve">3911.90.19</t>
  </si>
  <si>
    <t xml:space="preserve">3911.90.21</t>
  </si>
  <si>
    <t xml:space="preserve">3911.90.22</t>
  </si>
  <si>
    <t xml:space="preserve">3911.90.23</t>
  </si>
  <si>
    <t xml:space="preserve">3911.90.24</t>
  </si>
  <si>
    <t xml:space="preserve">3911.90.25</t>
  </si>
  <si>
    <t xml:space="preserve">3911.90.26</t>
  </si>
  <si>
    <t xml:space="preserve">3911.90.27</t>
  </si>
  <si>
    <t xml:space="preserve">3911.90.29</t>
  </si>
  <si>
    <t xml:space="preserve">3912.11.10</t>
  </si>
  <si>
    <t xml:space="preserve">3912.11.20</t>
  </si>
  <si>
    <t xml:space="preserve">3912.12.00</t>
  </si>
  <si>
    <t xml:space="preserve">3912.20.10</t>
  </si>
  <si>
    <t xml:space="preserve">3912.20.21</t>
  </si>
  <si>
    <t xml:space="preserve">3912.20.29</t>
  </si>
  <si>
    <t xml:space="preserve">3912.31.11</t>
  </si>
  <si>
    <t xml:space="preserve">3912.31.19</t>
  </si>
  <si>
    <t xml:space="preserve">3912.31.21</t>
  </si>
  <si>
    <t xml:space="preserve">3912.31.29</t>
  </si>
  <si>
    <t xml:space="preserve">3912.39.10</t>
  </si>
  <si>
    <t xml:space="preserve">3912.39.20</t>
  </si>
  <si>
    <t xml:space="preserve">3912.39.30</t>
  </si>
  <si>
    <t xml:space="preserve">3912.39.90</t>
  </si>
  <si>
    <t xml:space="preserve">3912.90.10</t>
  </si>
  <si>
    <t xml:space="preserve">3912.90.20</t>
  </si>
  <si>
    <t xml:space="preserve">3912.90.31</t>
  </si>
  <si>
    <t xml:space="preserve">3912.90.39</t>
  </si>
  <si>
    <t xml:space="preserve">3912.90.40</t>
  </si>
  <si>
    <t xml:space="preserve">3912.90.90</t>
  </si>
  <si>
    <t xml:space="preserve">3913.10.00</t>
  </si>
  <si>
    <t xml:space="preserve">3913.90.11</t>
  </si>
  <si>
    <t xml:space="preserve">3913.90.12</t>
  </si>
  <si>
    <t xml:space="preserve">3913.90.19</t>
  </si>
  <si>
    <t xml:space="preserve">3913.90.20</t>
  </si>
  <si>
    <t xml:space="preserve">3913.90.30</t>
  </si>
  <si>
    <t xml:space="preserve">3913.90.40</t>
  </si>
  <si>
    <t xml:space="preserve">3913.90.50</t>
  </si>
  <si>
    <t xml:space="preserve">3913.90.60</t>
  </si>
  <si>
    <t xml:space="preserve">3913.90.90</t>
  </si>
  <si>
    <t xml:space="preserve">3914.00.11</t>
  </si>
  <si>
    <t xml:space="preserve">3914.00.19</t>
  </si>
  <si>
    <t xml:space="preserve">3914.00.90</t>
  </si>
  <si>
    <t xml:space="preserve">3915.10.00</t>
  </si>
  <si>
    <t xml:space="preserve">3915.20.00</t>
  </si>
  <si>
    <t xml:space="preserve">3915.30.00</t>
  </si>
  <si>
    <t xml:space="preserve">3915.90.00</t>
  </si>
  <si>
    <t xml:space="preserve">3916.90.10</t>
  </si>
  <si>
    <t xml:space="preserve">3916.90.90</t>
  </si>
  <si>
    <t xml:space="preserve">3917.10.10</t>
  </si>
  <si>
    <t xml:space="preserve">3917.10.21</t>
  </si>
  <si>
    <t xml:space="preserve">3917.10.29</t>
  </si>
  <si>
    <t xml:space="preserve">3917.21.00</t>
  </si>
  <si>
    <t xml:space="preserve">3917.22.00</t>
  </si>
  <si>
    <t xml:space="preserve">3917.23.00</t>
  </si>
  <si>
    <t xml:space="preserve">3917.29.00</t>
  </si>
  <si>
    <t xml:space="preserve">3917.31.00</t>
  </si>
  <si>
    <t xml:space="preserve">3917.32.10</t>
  </si>
  <si>
    <t xml:space="preserve">3917.32.21</t>
  </si>
  <si>
    <t xml:space="preserve">3917.32.29</t>
  </si>
  <si>
    <t xml:space="preserve">3917.32.30</t>
  </si>
  <si>
    <t xml:space="preserve">3917.32.40</t>
  </si>
  <si>
    <t xml:space="preserve">3917.32.51</t>
  </si>
  <si>
    <t xml:space="preserve">3917.32.59</t>
  </si>
  <si>
    <t xml:space="preserve">3917.33.00</t>
  </si>
  <si>
    <t xml:space="preserve">3917.39.00</t>
  </si>
  <si>
    <t xml:space="preserve">3917.40.10</t>
  </si>
  <si>
    <t xml:space="preserve">3917.40.90</t>
  </si>
  <si>
    <t xml:space="preserve">3918.90.00</t>
  </si>
  <si>
    <t xml:space="preserve">3919.10.10</t>
  </si>
  <si>
    <t xml:space="preserve">3402.50.00</t>
  </si>
  <si>
    <t xml:space="preserve">VARIOS MVA</t>
  </si>
  <si>
    <t xml:space="preserve">3919.90.10</t>
  </si>
  <si>
    <t xml:space="preserve">3920.10.10</t>
  </si>
  <si>
    <t xml:space="preserve">3920.10.91</t>
  </si>
  <si>
    <t xml:space="preserve">3920.10.99</t>
  </si>
  <si>
    <t xml:space="preserve">3920.20.11</t>
  </si>
  <si>
    <t xml:space="preserve">3920.20.12</t>
  </si>
  <si>
    <t xml:space="preserve">3920.20.90</t>
  </si>
  <si>
    <t xml:space="preserve">3920.30.00</t>
  </si>
  <si>
    <t xml:space="preserve">3920.43.10</t>
  </si>
  <si>
    <t xml:space="preserve">3920.43.90</t>
  </si>
  <si>
    <t xml:space="preserve">3920.49.00</t>
  </si>
  <si>
    <t xml:space="preserve">3920.51.00</t>
  </si>
  <si>
    <t xml:space="preserve">3920.59.00</t>
  </si>
  <si>
    <t xml:space="preserve">3920.61.00</t>
  </si>
  <si>
    <t xml:space="preserve">3920.62.11</t>
  </si>
  <si>
    <t xml:space="preserve">3920.62.19</t>
  </si>
  <si>
    <t xml:space="preserve">3920.62.91</t>
  </si>
  <si>
    <t xml:space="preserve">3920.62.99</t>
  </si>
  <si>
    <t xml:space="preserve">3920.63.00</t>
  </si>
  <si>
    <t xml:space="preserve">3920.69.00</t>
  </si>
  <si>
    <t xml:space="preserve">3920.71.00</t>
  </si>
  <si>
    <t xml:space="preserve">3920.73.10</t>
  </si>
  <si>
    <t xml:space="preserve">3920.73.90</t>
  </si>
  <si>
    <t xml:space="preserve">3920.79.10</t>
  </si>
  <si>
    <t xml:space="preserve">3920.79.90</t>
  </si>
  <si>
    <t xml:space="preserve">3920.91.00</t>
  </si>
  <si>
    <t xml:space="preserve">3920.92.00</t>
  </si>
  <si>
    <t xml:space="preserve">3920.93.00</t>
  </si>
  <si>
    <t xml:space="preserve">3920.94.00</t>
  </si>
  <si>
    <t xml:space="preserve">3920.99.10</t>
  </si>
  <si>
    <t xml:space="preserve">3920.99.20</t>
  </si>
  <si>
    <t xml:space="preserve">3920.99.30</t>
  </si>
  <si>
    <t xml:space="preserve">3920.99.40</t>
  </si>
  <si>
    <t xml:space="preserve">3920.99.50</t>
  </si>
  <si>
    <t xml:space="preserve">3920.99.90</t>
  </si>
  <si>
    <t xml:space="preserve">3921.11.00</t>
  </si>
  <si>
    <t xml:space="preserve">3921.12.00</t>
  </si>
  <si>
    <t xml:space="preserve">3921.13.10</t>
  </si>
  <si>
    <t xml:space="preserve">3921.13.90</t>
  </si>
  <si>
    <t xml:space="preserve">3921.14.00</t>
  </si>
  <si>
    <t xml:space="preserve">3921.19.00</t>
  </si>
  <si>
    <t xml:space="preserve">3921.90.11</t>
  </si>
  <si>
    <t xml:space="preserve">3921.90.12</t>
  </si>
  <si>
    <t xml:space="preserve">3921.90.13</t>
  </si>
  <si>
    <t xml:space="preserve">3921.90.19</t>
  </si>
  <si>
    <t xml:space="preserve">3921.90.20</t>
  </si>
  <si>
    <t xml:space="preserve">3921.90.90</t>
  </si>
  <si>
    <t xml:space="preserve">3922.10.00</t>
  </si>
  <si>
    <t xml:space="preserve">3922.20.00</t>
  </si>
  <si>
    <t xml:space="preserve">3922.90.00</t>
  </si>
  <si>
    <t xml:space="preserve">3923.10.10</t>
  </si>
  <si>
    <t xml:space="preserve">3923.10.90</t>
  </si>
  <si>
    <t xml:space="preserve">3923.21.10</t>
  </si>
  <si>
    <t xml:space="preserve">3923.21.90</t>
  </si>
  <si>
    <t xml:space="preserve">3923.29.10</t>
  </si>
  <si>
    <t xml:space="preserve">3923.29.90</t>
  </si>
  <si>
    <t xml:space="preserve">3923.30.10</t>
  </si>
  <si>
    <t xml:space="preserve">3923.40.00</t>
  </si>
  <si>
    <t xml:space="preserve">3923.50.00</t>
  </si>
  <si>
    <t xml:space="preserve">3923.90.10</t>
  </si>
  <si>
    <t xml:space="preserve">3923.90.90</t>
  </si>
  <si>
    <t xml:space="preserve">3925.90.10</t>
  </si>
  <si>
    <t xml:space="preserve">3925.90.90</t>
  </si>
  <si>
    <t xml:space="preserve">3926.20.00</t>
  </si>
  <si>
    <t xml:space="preserve">3926.40.00</t>
  </si>
  <si>
    <t xml:space="preserve">3926.90.10</t>
  </si>
  <si>
    <t xml:space="preserve">3926.90.21</t>
  </si>
  <si>
    <t xml:space="preserve">3926.90.22</t>
  </si>
  <si>
    <t xml:space="preserve">3926.90.30</t>
  </si>
  <si>
    <t xml:space="preserve">3926.90.50</t>
  </si>
  <si>
    <t xml:space="preserve">3926.90.61</t>
  </si>
  <si>
    <t xml:space="preserve">3926.90.69</t>
  </si>
  <si>
    <t xml:space="preserve">4001.10.00</t>
  </si>
  <si>
    <t xml:space="preserve">4001.21.00</t>
  </si>
  <si>
    <t xml:space="preserve">4001.22.00</t>
  </si>
  <si>
    <t xml:space="preserve">4001.29.10</t>
  </si>
  <si>
    <t xml:space="preserve">4001.29.20</t>
  </si>
  <si>
    <t xml:space="preserve">4001.29.90</t>
  </si>
  <si>
    <t xml:space="preserve">4001.30.00</t>
  </si>
  <si>
    <t xml:space="preserve">4002.11.10</t>
  </si>
  <si>
    <t xml:space="preserve">4002.11.20</t>
  </si>
  <si>
    <t xml:space="preserve">4002.19.11</t>
  </si>
  <si>
    <t xml:space="preserve">4002.19.12</t>
  </si>
  <si>
    <t xml:space="preserve">4002.19.19</t>
  </si>
  <si>
    <t xml:space="preserve">4002.19.20</t>
  </si>
  <si>
    <t xml:space="preserve">4002.20.10</t>
  </si>
  <si>
    <t xml:space="preserve">4002.20.91</t>
  </si>
  <si>
    <t xml:space="preserve">4002.20.99</t>
  </si>
  <si>
    <t xml:space="preserve">4002.31.00</t>
  </si>
  <si>
    <t xml:space="preserve">4002.39.00</t>
  </si>
  <si>
    <t xml:space="preserve">4002.41.00</t>
  </si>
  <si>
    <t xml:space="preserve">4002.49.00</t>
  </si>
  <si>
    <t xml:space="preserve">4002.51.00</t>
  </si>
  <si>
    <t xml:space="preserve">4002.59.00</t>
  </si>
  <si>
    <t xml:space="preserve">4002.60.00</t>
  </si>
  <si>
    <t xml:space="preserve">4002.70.00</t>
  </si>
  <si>
    <t xml:space="preserve">4002.80.00</t>
  </si>
  <si>
    <t xml:space="preserve">4002.91.00</t>
  </si>
  <si>
    <t xml:space="preserve">4002.99.10</t>
  </si>
  <si>
    <t xml:space="preserve">4002.99.20</t>
  </si>
  <si>
    <t xml:space="preserve">4002.99.30</t>
  </si>
  <si>
    <t xml:space="preserve">4002.99.90</t>
  </si>
  <si>
    <t xml:space="preserve">4003.00.00</t>
  </si>
  <si>
    <t xml:space="preserve">4004.00.00</t>
  </si>
  <si>
    <t xml:space="preserve">4005.10.10</t>
  </si>
  <si>
    <t xml:space="preserve">4005.10.90</t>
  </si>
  <si>
    <t xml:space="preserve">4005.20.00</t>
  </si>
  <si>
    <t xml:space="preserve">4005.91.10</t>
  </si>
  <si>
    <t xml:space="preserve">4005.91.90</t>
  </si>
  <si>
    <t xml:space="preserve">4005.99.10</t>
  </si>
  <si>
    <t xml:space="preserve">4005.99.90</t>
  </si>
  <si>
    <t xml:space="preserve">4006.10.00</t>
  </si>
  <si>
    <t xml:space="preserve">4006.90.00</t>
  </si>
  <si>
    <t xml:space="preserve">4007.00.11</t>
  </si>
  <si>
    <t xml:space="preserve">4007.00.19</t>
  </si>
  <si>
    <t xml:space="preserve">4007.00.20</t>
  </si>
  <si>
    <t xml:space="preserve">4008.19.00</t>
  </si>
  <si>
    <t xml:space="preserve">4008.21.00</t>
  </si>
  <si>
    <t xml:space="preserve">4008.29.00</t>
  </si>
  <si>
    <t xml:space="preserve">4009.11.00</t>
  </si>
  <si>
    <t xml:space="preserve">4009.12.10</t>
  </si>
  <si>
    <t xml:space="preserve">4009.12.90</t>
  </si>
  <si>
    <t xml:space="preserve">4009.21.10</t>
  </si>
  <si>
    <t xml:space="preserve">4009.21.90</t>
  </si>
  <si>
    <t xml:space="preserve">4009.22.10</t>
  </si>
  <si>
    <t xml:space="preserve">4009.22.90</t>
  </si>
  <si>
    <t xml:space="preserve">4009.31.00</t>
  </si>
  <si>
    <t xml:space="preserve">4009.32.10</t>
  </si>
  <si>
    <t xml:space="preserve">4009.32.90</t>
  </si>
  <si>
    <t xml:space="preserve">4009.41.00</t>
  </si>
  <si>
    <t xml:space="preserve">4009.42.10</t>
  </si>
  <si>
    <t xml:space="preserve">4009.42.90</t>
  </si>
  <si>
    <t xml:space="preserve">4010.11.00</t>
  </si>
  <si>
    <t xml:space="preserve">4010.12.00</t>
  </si>
  <si>
    <t xml:space="preserve">4010.19.00</t>
  </si>
  <si>
    <t xml:space="preserve">4010.31.00</t>
  </si>
  <si>
    <t xml:space="preserve">4010.32.00</t>
  </si>
  <si>
    <t xml:space="preserve">4010.33.00</t>
  </si>
  <si>
    <t xml:space="preserve">4010.34.00</t>
  </si>
  <si>
    <t xml:space="preserve">4010.35.00</t>
  </si>
  <si>
    <t xml:space="preserve">4010.36.00</t>
  </si>
  <si>
    <t xml:space="preserve">4010.39.00</t>
  </si>
  <si>
    <t xml:space="preserve">4012.11.00</t>
  </si>
  <si>
    <t xml:space="preserve">4012.12.00</t>
  </si>
  <si>
    <t xml:space="preserve">4012.13.00</t>
  </si>
  <si>
    <t xml:space="preserve">4012.19.00</t>
  </si>
  <si>
    <t xml:space="preserve">4012.20.00</t>
  </si>
  <si>
    <t xml:space="preserve">4012.90.10</t>
  </si>
  <si>
    <t xml:space="preserve">4012.90.90</t>
  </si>
  <si>
    <t xml:space="preserve">3919.10.20</t>
  </si>
  <si>
    <t xml:space="preserve">4015.90.00</t>
  </si>
  <si>
    <t xml:space="preserve">4016.10.90</t>
  </si>
  <si>
    <t xml:space="preserve">4016.91.00</t>
  </si>
  <si>
    <t xml:space="preserve">4016.92.00</t>
  </si>
  <si>
    <t xml:space="preserve">4016.94.00</t>
  </si>
  <si>
    <t xml:space="preserve">4016.95.10</t>
  </si>
  <si>
    <t xml:space="preserve">4016.95.90</t>
  </si>
  <si>
    <t xml:space="preserve">4016.99.10</t>
  </si>
  <si>
    <t xml:space="preserve">4017.00.00</t>
  </si>
  <si>
    <t xml:space="preserve">4101.20.00</t>
  </si>
  <si>
    <t xml:space="preserve">4101.50.10</t>
  </si>
  <si>
    <t xml:space="preserve">4101.50.20</t>
  </si>
  <si>
    <t xml:space="preserve">4101.50.30</t>
  </si>
  <si>
    <t xml:space="preserve">4101.90.10</t>
  </si>
  <si>
    <t xml:space="preserve">4101.90.20</t>
  </si>
  <si>
    <t xml:space="preserve">4101.90.30</t>
  </si>
  <si>
    <t xml:space="preserve">4102.10.00</t>
  </si>
  <si>
    <t xml:space="preserve">4102.21.00</t>
  </si>
  <si>
    <t xml:space="preserve">4102.29.00</t>
  </si>
  <si>
    <t xml:space="preserve">4103.20.00</t>
  </si>
  <si>
    <t xml:space="preserve">4103.30.00</t>
  </si>
  <si>
    <t xml:space="preserve">4103.90.00</t>
  </si>
  <si>
    <t xml:space="preserve">4104.11.11</t>
  </si>
  <si>
    <t xml:space="preserve">4104.11.12</t>
  </si>
  <si>
    <t xml:space="preserve">4104.11.13</t>
  </si>
  <si>
    <t xml:space="preserve">4104.11.14</t>
  </si>
  <si>
    <t xml:space="preserve">4104.11.19</t>
  </si>
  <si>
    <t xml:space="preserve">4104.11.21</t>
  </si>
  <si>
    <t xml:space="preserve">4104.11.22</t>
  </si>
  <si>
    <t xml:space="preserve">4104.11.23</t>
  </si>
  <si>
    <t xml:space="preserve">4104.11.24</t>
  </si>
  <si>
    <t xml:space="preserve">4104.11.29</t>
  </si>
  <si>
    <t xml:space="preserve">4104.19.10</t>
  </si>
  <si>
    <t xml:space="preserve">4104.19.20</t>
  </si>
  <si>
    <t xml:space="preserve">4104.19.30</t>
  </si>
  <si>
    <t xml:space="preserve">4104.19.40</t>
  </si>
  <si>
    <t xml:space="preserve">4104.19.90</t>
  </si>
  <si>
    <t xml:space="preserve">4104.41.10</t>
  </si>
  <si>
    <t xml:space="preserve">4104.41.20</t>
  </si>
  <si>
    <t xml:space="preserve">4104.41.30</t>
  </si>
  <si>
    <t xml:space="preserve">4104.41.90</t>
  </si>
  <si>
    <t xml:space="preserve">4104.49.10</t>
  </si>
  <si>
    <t xml:space="preserve">4104.49.20</t>
  </si>
  <si>
    <t xml:space="preserve">4104.49.90</t>
  </si>
  <si>
    <t xml:space="preserve">4105.10.10</t>
  </si>
  <si>
    <t xml:space="preserve">4105.10.21</t>
  </si>
  <si>
    <t xml:space="preserve">4105.10.29</t>
  </si>
  <si>
    <t xml:space="preserve">4105.10.90</t>
  </si>
  <si>
    <t xml:space="preserve">4105.30.00</t>
  </si>
  <si>
    <t xml:space="preserve">4106.21.10</t>
  </si>
  <si>
    <t xml:space="preserve">4106.21.21</t>
  </si>
  <si>
    <t xml:space="preserve">4106.21.29</t>
  </si>
  <si>
    <t xml:space="preserve">4106.21.90</t>
  </si>
  <si>
    <t xml:space="preserve">4106.22.00</t>
  </si>
  <si>
    <t xml:space="preserve">4106.31.10</t>
  </si>
  <si>
    <t xml:space="preserve">4106.31.90</t>
  </si>
  <si>
    <t xml:space="preserve">4106.32.00</t>
  </si>
  <si>
    <t xml:space="preserve">4106.40.00</t>
  </si>
  <si>
    <t xml:space="preserve">4106.91.00</t>
  </si>
  <si>
    <t xml:space="preserve">4106.92.00</t>
  </si>
  <si>
    <t xml:space="preserve">4107.11.10</t>
  </si>
  <si>
    <t xml:space="preserve">4107.11.20</t>
  </si>
  <si>
    <t xml:space="preserve">4107.11.90</t>
  </si>
  <si>
    <t xml:space="preserve">4107.12.10</t>
  </si>
  <si>
    <t xml:space="preserve">4107.12.20</t>
  </si>
  <si>
    <t xml:space="preserve">4107.12.90</t>
  </si>
  <si>
    <t xml:space="preserve">4107.19.10</t>
  </si>
  <si>
    <t xml:space="preserve">4107.19.20</t>
  </si>
  <si>
    <t xml:space="preserve">4107.19.90</t>
  </si>
  <si>
    <t xml:space="preserve">4107.91.10</t>
  </si>
  <si>
    <t xml:space="preserve">4107.91.90</t>
  </si>
  <si>
    <t xml:space="preserve">4107.92.10</t>
  </si>
  <si>
    <t xml:space="preserve">4107.92.90</t>
  </si>
  <si>
    <t xml:space="preserve">4107.99.10</t>
  </si>
  <si>
    <t xml:space="preserve">4107.99.90</t>
  </si>
  <si>
    <t xml:space="preserve">4112.00.00</t>
  </si>
  <si>
    <t xml:space="preserve">4113.10.10</t>
  </si>
  <si>
    <t xml:space="preserve">4113.10.90</t>
  </si>
  <si>
    <t xml:space="preserve">4113.20.00</t>
  </si>
  <si>
    <t xml:space="preserve">4113.30.00</t>
  </si>
  <si>
    <t xml:space="preserve">4113.90.00</t>
  </si>
  <si>
    <t xml:space="preserve">4114.10.00</t>
  </si>
  <si>
    <t xml:space="preserve">4114.20.10</t>
  </si>
  <si>
    <t xml:space="preserve">4114.20.20</t>
  </si>
  <si>
    <t xml:space="preserve">4115.10.00</t>
  </si>
  <si>
    <t xml:space="preserve">4115.20.00</t>
  </si>
  <si>
    <t xml:space="preserve">4201.00.10</t>
  </si>
  <si>
    <t xml:space="preserve">4201.00.90</t>
  </si>
  <si>
    <t xml:space="preserve">4202.11.00</t>
  </si>
  <si>
    <t xml:space="preserve">4202.12.10</t>
  </si>
  <si>
    <t xml:space="preserve">4202.12.20</t>
  </si>
  <si>
    <t xml:space="preserve">4202.19.00</t>
  </si>
  <si>
    <t xml:space="preserve">4202.21.00</t>
  </si>
  <si>
    <t xml:space="preserve">4202.22.10</t>
  </si>
  <si>
    <t xml:space="preserve">4202.22.20</t>
  </si>
  <si>
    <t xml:space="preserve">4202.29.00</t>
  </si>
  <si>
    <t xml:space="preserve">4202.31.00</t>
  </si>
  <si>
    <t xml:space="preserve">4202.32.00</t>
  </si>
  <si>
    <t xml:space="preserve">4202.39.00</t>
  </si>
  <si>
    <t xml:space="preserve">4202.91.00</t>
  </si>
  <si>
    <t xml:space="preserve">4202.92.00</t>
  </si>
  <si>
    <t xml:space="preserve">4202.99.00</t>
  </si>
  <si>
    <t xml:space="preserve">4203.10.00</t>
  </si>
  <si>
    <t xml:space="preserve">4203.21.00</t>
  </si>
  <si>
    <t xml:space="preserve">4203.29.00</t>
  </si>
  <si>
    <t xml:space="preserve">4203.30.00</t>
  </si>
  <si>
    <t xml:space="preserve">4203.40.00</t>
  </si>
  <si>
    <t xml:space="preserve">4205.00.00</t>
  </si>
  <si>
    <t xml:space="preserve">4206.00.00</t>
  </si>
  <si>
    <t xml:space="preserve">4301.10.00</t>
  </si>
  <si>
    <t xml:space="preserve">4301.30.00</t>
  </si>
  <si>
    <t xml:space="preserve">4301.60.00</t>
  </si>
  <si>
    <t xml:space="preserve">4301.80.00</t>
  </si>
  <si>
    <t xml:space="preserve">4301.90.00</t>
  </si>
  <si>
    <t xml:space="preserve">4302.11.00</t>
  </si>
  <si>
    <t xml:space="preserve">4302.19.10</t>
  </si>
  <si>
    <t xml:space="preserve">4302.19.90</t>
  </si>
  <si>
    <t xml:space="preserve">4302.20.00</t>
  </si>
  <si>
    <t xml:space="preserve">4302.30.00</t>
  </si>
  <si>
    <t xml:space="preserve">4303.10.00</t>
  </si>
  <si>
    <t xml:space="preserve">4303.90.00</t>
  </si>
  <si>
    <t xml:space="preserve">4304.00.00</t>
  </si>
  <si>
    <t xml:space="preserve">4401.11.00</t>
  </si>
  <si>
    <t xml:space="preserve">4401.12.00</t>
  </si>
  <si>
    <t xml:space="preserve">4401.21.00</t>
  </si>
  <si>
    <t xml:space="preserve">4401.22.00</t>
  </si>
  <si>
    <t xml:space="preserve">4401.31.00</t>
  </si>
  <si>
    <t xml:space="preserve">4401.32.00</t>
  </si>
  <si>
    <t xml:space="preserve">4401.39.00</t>
  </si>
  <si>
    <t xml:space="preserve">4401.41.00</t>
  </si>
  <si>
    <t xml:space="preserve">4401.49.00</t>
  </si>
  <si>
    <t xml:space="preserve">4402.10.00</t>
  </si>
  <si>
    <t xml:space="preserve">4402.20.00</t>
  </si>
  <si>
    <t xml:space="preserve">4402.90.00</t>
  </si>
  <si>
    <t xml:space="preserve">4403.11.00</t>
  </si>
  <si>
    <t xml:space="preserve">4403.12.00</t>
  </si>
  <si>
    <t xml:space="preserve">4403.21.00</t>
  </si>
  <si>
    <t xml:space="preserve">4403.22.00</t>
  </si>
  <si>
    <t xml:space="preserve">4403.23.00</t>
  </si>
  <si>
    <t xml:space="preserve">4403.24.00</t>
  </si>
  <si>
    <t xml:space="preserve">4403.25.00</t>
  </si>
  <si>
    <t xml:space="preserve">4403.26.00</t>
  </si>
  <si>
    <t xml:space="preserve">4403.41.00</t>
  </si>
  <si>
    <t xml:space="preserve">4403.42.00</t>
  </si>
  <si>
    <t xml:space="preserve">4403.49.00</t>
  </si>
  <si>
    <t xml:space="preserve">4403.91.00</t>
  </si>
  <si>
    <t xml:space="preserve">4403.93.00</t>
  </si>
  <si>
    <t xml:space="preserve">4403.94.00</t>
  </si>
  <si>
    <t xml:space="preserve">4403.95.00</t>
  </si>
  <si>
    <t xml:space="preserve">4403.96.00</t>
  </si>
  <si>
    <t xml:space="preserve">4403.97.00</t>
  </si>
  <si>
    <t xml:space="preserve">4403.98.00</t>
  </si>
  <si>
    <t xml:space="preserve">4403.99.00</t>
  </si>
  <si>
    <t xml:space="preserve">4404.10.00</t>
  </si>
  <si>
    <t xml:space="preserve">4404.20.00</t>
  </si>
  <si>
    <t xml:space="preserve">4405.00.00</t>
  </si>
  <si>
    <t xml:space="preserve">4406.11.00</t>
  </si>
  <si>
    <t xml:space="preserve">4406.12.00</t>
  </si>
  <si>
    <t xml:space="preserve">4406.91.00</t>
  </si>
  <si>
    <t xml:space="preserve">4406.92.00</t>
  </si>
  <si>
    <t xml:space="preserve">4407.11.00</t>
  </si>
  <si>
    <t xml:space="preserve">4407.12.00</t>
  </si>
  <si>
    <t xml:space="preserve">4407.13.00</t>
  </si>
  <si>
    <t xml:space="preserve">4407.14.00</t>
  </si>
  <si>
    <t xml:space="preserve">4407.19.00</t>
  </si>
  <si>
    <t xml:space="preserve">4407.21.00</t>
  </si>
  <si>
    <t xml:space="preserve">4407.22.00</t>
  </si>
  <si>
    <t xml:space="preserve">4407.23.00</t>
  </si>
  <si>
    <t xml:space="preserve">4407.25.00</t>
  </si>
  <si>
    <t xml:space="preserve">4407.26.00</t>
  </si>
  <si>
    <t xml:space="preserve">4407.27.00</t>
  </si>
  <si>
    <t xml:space="preserve">4407.28.00</t>
  </si>
  <si>
    <t xml:space="preserve">4407.29.10</t>
  </si>
  <si>
    <t xml:space="preserve">4407.29.20</t>
  </si>
  <si>
    <t xml:space="preserve">4407.29.30</t>
  </si>
  <si>
    <t xml:space="preserve">4407.29.40</t>
  </si>
  <si>
    <t xml:space="preserve">4407.29.50</t>
  </si>
  <si>
    <t xml:space="preserve">4407.29.60</t>
  </si>
  <si>
    <t xml:space="preserve">4407.29.70</t>
  </si>
  <si>
    <t xml:space="preserve">4407.29.90</t>
  </si>
  <si>
    <t xml:space="preserve">4407.91.00</t>
  </si>
  <si>
    <t xml:space="preserve">4407.92.00</t>
  </si>
  <si>
    <t xml:space="preserve">4407.93.00</t>
  </si>
  <si>
    <t xml:space="preserve">4407.94.00</t>
  </si>
  <si>
    <t xml:space="preserve">4407.95.00</t>
  </si>
  <si>
    <t xml:space="preserve">4407.96.00</t>
  </si>
  <si>
    <t xml:space="preserve">4407.97.00</t>
  </si>
  <si>
    <t xml:space="preserve">4407.99.20</t>
  </si>
  <si>
    <t xml:space="preserve">4407.99.30</t>
  </si>
  <si>
    <t xml:space="preserve">4407.99.60</t>
  </si>
  <si>
    <t xml:space="preserve">4407.99.70</t>
  </si>
  <si>
    <t xml:space="preserve">4407.99.90</t>
  </si>
  <si>
    <t xml:space="preserve">4408.10.10</t>
  </si>
  <si>
    <t xml:space="preserve">4408.10.91</t>
  </si>
  <si>
    <t xml:space="preserve">4408.10.99</t>
  </si>
  <si>
    <t xml:space="preserve">4408.31.10</t>
  </si>
  <si>
    <t xml:space="preserve">4408.31.90</t>
  </si>
  <si>
    <t xml:space="preserve">4408.39.10</t>
  </si>
  <si>
    <t xml:space="preserve">4408.39.91</t>
  </si>
  <si>
    <t xml:space="preserve">4408.39.92</t>
  </si>
  <si>
    <t xml:space="preserve">4408.39.99</t>
  </si>
  <si>
    <t xml:space="preserve">4408.90.10</t>
  </si>
  <si>
    <t xml:space="preserve">4408.90.90</t>
  </si>
  <si>
    <t xml:space="preserve">4409.10.00</t>
  </si>
  <si>
    <t xml:space="preserve">4409.21.00</t>
  </si>
  <si>
    <t xml:space="preserve">4409.22.00</t>
  </si>
  <si>
    <t xml:space="preserve">4409.29.00</t>
  </si>
  <si>
    <t xml:space="preserve">4410.11.10</t>
  </si>
  <si>
    <t xml:space="preserve">4410.11.21</t>
  </si>
  <si>
    <t xml:space="preserve">4410.11.29</t>
  </si>
  <si>
    <t xml:space="preserve">4410.11.90</t>
  </si>
  <si>
    <t xml:space="preserve">4410.12.10</t>
  </si>
  <si>
    <t xml:space="preserve">4410.12.90</t>
  </si>
  <si>
    <t xml:space="preserve">4410.19.11</t>
  </si>
  <si>
    <t xml:space="preserve">4410.19.19</t>
  </si>
  <si>
    <t xml:space="preserve">4410.19.91</t>
  </si>
  <si>
    <t xml:space="preserve">4410.19.92</t>
  </si>
  <si>
    <t xml:space="preserve">4410.19.99</t>
  </si>
  <si>
    <t xml:space="preserve">4410.90.00</t>
  </si>
  <si>
    <t xml:space="preserve">4411.12.10</t>
  </si>
  <si>
    <t xml:space="preserve">4411.12.90</t>
  </si>
  <si>
    <t xml:space="preserve">4411.13.10</t>
  </si>
  <si>
    <t xml:space="preserve">4411.13.91</t>
  </si>
  <si>
    <t xml:space="preserve">4411.13.99</t>
  </si>
  <si>
    <t xml:space="preserve">4411.14.10</t>
  </si>
  <si>
    <t xml:space="preserve">4411.14.90</t>
  </si>
  <si>
    <t xml:space="preserve">4411.92.10</t>
  </si>
  <si>
    <t xml:space="preserve">4411.92.90</t>
  </si>
  <si>
    <t xml:space="preserve">4411.93.10</t>
  </si>
  <si>
    <t xml:space="preserve">4411.93.90</t>
  </si>
  <si>
    <t xml:space="preserve">4411.94.10</t>
  </si>
  <si>
    <t xml:space="preserve">4411.94.90</t>
  </si>
  <si>
    <t xml:space="preserve">4412.10.00</t>
  </si>
  <si>
    <t xml:space="preserve">4412.31.00</t>
  </si>
  <si>
    <t xml:space="preserve">4412.33.00</t>
  </si>
  <si>
    <t xml:space="preserve">4412.34.00</t>
  </si>
  <si>
    <t xml:space="preserve">4412.39.00</t>
  </si>
  <si>
    <t xml:space="preserve">4412.41.00</t>
  </si>
  <si>
    <t xml:space="preserve">4412.42.00</t>
  </si>
  <si>
    <t xml:space="preserve">4412.49.00</t>
  </si>
  <si>
    <t xml:space="preserve">4412.51.00</t>
  </si>
  <si>
    <t xml:space="preserve">4412.52.00</t>
  </si>
  <si>
    <t xml:space="preserve">4412.59.00</t>
  </si>
  <si>
    <t xml:space="preserve">4412.91.00</t>
  </si>
  <si>
    <t xml:space="preserve">4412.92.00</t>
  </si>
  <si>
    <t xml:space="preserve">4412.99.00</t>
  </si>
  <si>
    <t xml:space="preserve">4413.00.00</t>
  </si>
  <si>
    <t xml:space="preserve">4414.10.00</t>
  </si>
  <si>
    <t xml:space="preserve">4414.90.00</t>
  </si>
  <si>
    <t xml:space="preserve">4415.10.00</t>
  </si>
  <si>
    <t xml:space="preserve">4415.20.00</t>
  </si>
  <si>
    <t xml:space="preserve">4416.00.10</t>
  </si>
  <si>
    <t xml:space="preserve">4416.00.90</t>
  </si>
  <si>
    <t xml:space="preserve">4417.00.20</t>
  </si>
  <si>
    <t xml:space="preserve">4418.11.00</t>
  </si>
  <si>
    <t xml:space="preserve">4418.19.00</t>
  </si>
  <si>
    <t xml:space="preserve">4418.21.00</t>
  </si>
  <si>
    <t xml:space="preserve">4418.29.00</t>
  </si>
  <si>
    <t xml:space="preserve">4418.30.00</t>
  </si>
  <si>
    <t xml:space="preserve">4418.40.00</t>
  </si>
  <si>
    <t xml:space="preserve">4418.50.00</t>
  </si>
  <si>
    <t xml:space="preserve">4418.73.00</t>
  </si>
  <si>
    <t xml:space="preserve">4418.74.00</t>
  </si>
  <si>
    <t xml:space="preserve">4418.75.00</t>
  </si>
  <si>
    <t xml:space="preserve">4418.79.00</t>
  </si>
  <si>
    <t xml:space="preserve">4418.81.00</t>
  </si>
  <si>
    <t xml:space="preserve">4418.82.00</t>
  </si>
  <si>
    <t xml:space="preserve">4418.83.00</t>
  </si>
  <si>
    <t xml:space="preserve">4418.89.00</t>
  </si>
  <si>
    <t xml:space="preserve">4418.91.00</t>
  </si>
  <si>
    <t xml:space="preserve">4418.92.00</t>
  </si>
  <si>
    <t xml:space="preserve">4418.99.00</t>
  </si>
  <si>
    <t xml:space="preserve">4419.11.00</t>
  </si>
  <si>
    <t xml:space="preserve">4419.12.00</t>
  </si>
  <si>
    <t xml:space="preserve">4419.19.00</t>
  </si>
  <si>
    <t xml:space="preserve">4419.20.00</t>
  </si>
  <si>
    <t xml:space="preserve">4419.90.00</t>
  </si>
  <si>
    <t xml:space="preserve">4420.11.00</t>
  </si>
  <si>
    <t xml:space="preserve">4420.19.00</t>
  </si>
  <si>
    <t xml:space="preserve">4420.90.00</t>
  </si>
  <si>
    <t xml:space="preserve">4421.10.00</t>
  </si>
  <si>
    <t xml:space="preserve">4421.20.00</t>
  </si>
  <si>
    <t xml:space="preserve">4421.91.00</t>
  </si>
  <si>
    <t xml:space="preserve">4421.99.00</t>
  </si>
  <si>
    <t xml:space="preserve">4501.10.00</t>
  </si>
  <si>
    <t xml:space="preserve">4501.90.00</t>
  </si>
  <si>
    <t xml:space="preserve">4502.00.00</t>
  </si>
  <si>
    <t xml:space="preserve">4503.10.00</t>
  </si>
  <si>
    <t xml:space="preserve">4503.90.00</t>
  </si>
  <si>
    <t xml:space="preserve">4504.10.00</t>
  </si>
  <si>
    <t xml:space="preserve">4601.21.00</t>
  </si>
  <si>
    <t xml:space="preserve">4601.22.00</t>
  </si>
  <si>
    <t xml:space="preserve">4601.29.00</t>
  </si>
  <si>
    <t xml:space="preserve">4601.92.00</t>
  </si>
  <si>
    <t xml:space="preserve">4601.93.00</t>
  </si>
  <si>
    <t xml:space="preserve">4601.94.00</t>
  </si>
  <si>
    <t xml:space="preserve">4601.99.00</t>
  </si>
  <si>
    <t xml:space="preserve">4602.11.00</t>
  </si>
  <si>
    <t xml:space="preserve">4602.12.00</t>
  </si>
  <si>
    <t xml:space="preserve">4602.19.00</t>
  </si>
  <si>
    <t xml:space="preserve">4602.90.00</t>
  </si>
  <si>
    <t xml:space="preserve">4701.00.00</t>
  </si>
  <si>
    <t xml:space="preserve">4702.00.00</t>
  </si>
  <si>
    <t xml:space="preserve">4703.11.00</t>
  </si>
  <si>
    <t xml:space="preserve">4703.19.00</t>
  </si>
  <si>
    <t xml:space="preserve">4703.21.10</t>
  </si>
  <si>
    <t xml:space="preserve">4703.21.90</t>
  </si>
  <si>
    <t xml:space="preserve">4703.29.00</t>
  </si>
  <si>
    <t xml:space="preserve">4704.11.00</t>
  </si>
  <si>
    <t xml:space="preserve">4704.19.00</t>
  </si>
  <si>
    <t xml:space="preserve">4704.21.00</t>
  </si>
  <si>
    <t xml:space="preserve">4704.29.00</t>
  </si>
  <si>
    <t xml:space="preserve">4705.00.00</t>
  </si>
  <si>
    <t xml:space="preserve">4706.10.00</t>
  </si>
  <si>
    <t xml:space="preserve">4706.20.00</t>
  </si>
  <si>
    <t xml:space="preserve">4706.30.00</t>
  </si>
  <si>
    <t xml:space="preserve">4706.91.00</t>
  </si>
  <si>
    <t xml:space="preserve">4706.92.00</t>
  </si>
  <si>
    <t xml:space="preserve">4706.93.00</t>
  </si>
  <si>
    <t xml:space="preserve">4707.10.00</t>
  </si>
  <si>
    <t xml:space="preserve">4707.20.00</t>
  </si>
  <si>
    <t xml:space="preserve">4707.30.00</t>
  </si>
  <si>
    <t xml:space="preserve">4707.90.00</t>
  </si>
  <si>
    <t xml:space="preserve">4801.00.20</t>
  </si>
  <si>
    <t xml:space="preserve">4801.00.30</t>
  </si>
  <si>
    <t xml:space="preserve">4801.00.90</t>
  </si>
  <si>
    <t xml:space="preserve">4802.10.00</t>
  </si>
  <si>
    <t xml:space="preserve">4802.20.10</t>
  </si>
  <si>
    <t xml:space="preserve">4802.40.10</t>
  </si>
  <si>
    <t xml:space="preserve">4802.40.90</t>
  </si>
  <si>
    <t xml:space="preserve">4802.54.10</t>
  </si>
  <si>
    <t xml:space="preserve">4802.54.91</t>
  </si>
  <si>
    <t xml:space="preserve">4802.55.10</t>
  </si>
  <si>
    <t xml:space="preserve">4802.55.91</t>
  </si>
  <si>
    <t xml:space="preserve">4802.55.92</t>
  </si>
  <si>
    <t xml:space="preserve">4802.55.99</t>
  </si>
  <si>
    <t xml:space="preserve">4802.56.10</t>
  </si>
  <si>
    <t xml:space="preserve">4802.56.91</t>
  </si>
  <si>
    <t xml:space="preserve">4802.56.92</t>
  </si>
  <si>
    <t xml:space="preserve">4802.56.93</t>
  </si>
  <si>
    <t xml:space="preserve">4802.56.99</t>
  </si>
  <si>
    <t xml:space="preserve">4802.57.10</t>
  </si>
  <si>
    <t xml:space="preserve">4802.57.91</t>
  </si>
  <si>
    <t xml:space="preserve">4802.57.92</t>
  </si>
  <si>
    <t xml:space="preserve">4802.57.93</t>
  </si>
  <si>
    <t xml:space="preserve">4802.58.10</t>
  </si>
  <si>
    <t xml:space="preserve">4802.58.91</t>
  </si>
  <si>
    <t xml:space="preserve">4802.58.92</t>
  </si>
  <si>
    <t xml:space="preserve">4802.58.99</t>
  </si>
  <si>
    <t xml:space="preserve">4802.61.10</t>
  </si>
  <si>
    <t xml:space="preserve">4802.61.91</t>
  </si>
  <si>
    <t xml:space="preserve">4802.61.92</t>
  </si>
  <si>
    <t xml:space="preserve">4802.61.99</t>
  </si>
  <si>
    <t xml:space="preserve">4802.62.10</t>
  </si>
  <si>
    <t xml:space="preserve">4802.62.91</t>
  </si>
  <si>
    <t xml:space="preserve">4802.62.92</t>
  </si>
  <si>
    <t xml:space="preserve">4802.62.99</t>
  </si>
  <si>
    <t xml:space="preserve">4802.69.10</t>
  </si>
  <si>
    <t xml:space="preserve">4802.69.91</t>
  </si>
  <si>
    <t xml:space="preserve">4802.69.92</t>
  </si>
  <si>
    <t xml:space="preserve">4802.69.99</t>
  </si>
  <si>
    <t xml:space="preserve">4803.00.10</t>
  </si>
  <si>
    <t xml:space="preserve">4803.00.90</t>
  </si>
  <si>
    <t xml:space="preserve">4804.11.00</t>
  </si>
  <si>
    <t xml:space="preserve">4804.19.00</t>
  </si>
  <si>
    <t xml:space="preserve">4804.21.00</t>
  </si>
  <si>
    <t xml:space="preserve">4804.29.00</t>
  </si>
  <si>
    <t xml:space="preserve">4804.31.10</t>
  </si>
  <si>
    <t xml:space="preserve">4804.31.90</t>
  </si>
  <si>
    <t xml:space="preserve">4804.39.10</t>
  </si>
  <si>
    <t xml:space="preserve">4804.39.90</t>
  </si>
  <si>
    <t xml:space="preserve">4804.41.00</t>
  </si>
  <si>
    <t xml:space="preserve">4804.42.00</t>
  </si>
  <si>
    <t xml:space="preserve">4804.49.00</t>
  </si>
  <si>
    <t xml:space="preserve">4804.51.00</t>
  </si>
  <si>
    <t xml:space="preserve">4804.52.00</t>
  </si>
  <si>
    <t xml:space="preserve">4804.59.10</t>
  </si>
  <si>
    <t xml:space="preserve">4804.59.90</t>
  </si>
  <si>
    <t xml:space="preserve">4805.11.00</t>
  </si>
  <si>
    <t xml:space="preserve">4805.12.00</t>
  </si>
  <si>
    <t xml:space="preserve">4805.19.00</t>
  </si>
  <si>
    <t xml:space="preserve">4805.24.00</t>
  </si>
  <si>
    <t xml:space="preserve">4805.25.00</t>
  </si>
  <si>
    <t xml:space="preserve">4805.30.00</t>
  </si>
  <si>
    <t xml:space="preserve">4805.40.10</t>
  </si>
  <si>
    <t xml:space="preserve">4805.40.90</t>
  </si>
  <si>
    <t xml:space="preserve">4805.50.00</t>
  </si>
  <si>
    <t xml:space="preserve">4805.91.00</t>
  </si>
  <si>
    <t xml:space="preserve">4805.92.10</t>
  </si>
  <si>
    <t xml:space="preserve">4805.92.90</t>
  </si>
  <si>
    <t xml:space="preserve">4805.93.00</t>
  </si>
  <si>
    <t xml:space="preserve">4806.10.00</t>
  </si>
  <si>
    <t xml:space="preserve">4806.30.00</t>
  </si>
  <si>
    <t xml:space="preserve">4806.40.00</t>
  </si>
  <si>
    <t xml:space="preserve">4807.00.00</t>
  </si>
  <si>
    <t xml:space="preserve">4808.40.00</t>
  </si>
  <si>
    <t xml:space="preserve">4808.90.00</t>
  </si>
  <si>
    <t xml:space="preserve">4809.20.00</t>
  </si>
  <si>
    <t xml:space="preserve">4809.90.00</t>
  </si>
  <si>
    <t xml:space="preserve">4810.13.10</t>
  </si>
  <si>
    <t xml:space="preserve">4810.13.81</t>
  </si>
  <si>
    <t xml:space="preserve">4810.13.82</t>
  </si>
  <si>
    <t xml:space="preserve">4810.13.89</t>
  </si>
  <si>
    <t xml:space="preserve">4810.13.91</t>
  </si>
  <si>
    <t xml:space="preserve">3919.10.90</t>
  </si>
  <si>
    <t xml:space="preserve">4810.14.10</t>
  </si>
  <si>
    <t xml:space="preserve">4810.14.81</t>
  </si>
  <si>
    <t xml:space="preserve">4810.14.82</t>
  </si>
  <si>
    <t xml:space="preserve">4810.14.89</t>
  </si>
  <si>
    <t xml:space="preserve">4810.14.90</t>
  </si>
  <si>
    <t xml:space="preserve">4810.19.10</t>
  </si>
  <si>
    <t xml:space="preserve">4810.19.81</t>
  </si>
  <si>
    <t xml:space="preserve">4810.19.82</t>
  </si>
  <si>
    <t xml:space="preserve">4810.19.89</t>
  </si>
  <si>
    <t xml:space="preserve">4810.19.91</t>
  </si>
  <si>
    <t xml:space="preserve">4810.19.99</t>
  </si>
  <si>
    <t xml:space="preserve">4810.22.10</t>
  </si>
  <si>
    <t xml:space="preserve">4810.29.10</t>
  </si>
  <si>
    <t xml:space="preserve">4810.29.90</t>
  </si>
  <si>
    <t xml:space="preserve">4810.31.10</t>
  </si>
  <si>
    <t xml:space="preserve">4810.31.90</t>
  </si>
  <si>
    <t xml:space="preserve">4810.32.10</t>
  </si>
  <si>
    <t xml:space="preserve">4810.32.90</t>
  </si>
  <si>
    <t xml:space="preserve">4810.39.10</t>
  </si>
  <si>
    <t xml:space="preserve">4810.39.90</t>
  </si>
  <si>
    <t xml:space="preserve">4810.92.10</t>
  </si>
  <si>
    <t xml:space="preserve">4810.92.90</t>
  </si>
  <si>
    <t xml:space="preserve">4810.99.10</t>
  </si>
  <si>
    <t xml:space="preserve">4810.99.90</t>
  </si>
  <si>
    <t xml:space="preserve">4811.10.10</t>
  </si>
  <si>
    <t xml:space="preserve">4811.10.90</t>
  </si>
  <si>
    <t xml:space="preserve">4811.41.10</t>
  </si>
  <si>
    <t xml:space="preserve">4811.41.90</t>
  </si>
  <si>
    <t xml:space="preserve">4811.49.10</t>
  </si>
  <si>
    <t xml:space="preserve">4811.49.90</t>
  </si>
  <si>
    <t xml:space="preserve">4811.51.10</t>
  </si>
  <si>
    <t xml:space="preserve">4811.51.21</t>
  </si>
  <si>
    <t xml:space="preserve">4811.51.22</t>
  </si>
  <si>
    <t xml:space="preserve">4811.51.23</t>
  </si>
  <si>
    <t xml:space="preserve">4811.51.28</t>
  </si>
  <si>
    <t xml:space="preserve">4811.51.29</t>
  </si>
  <si>
    <t xml:space="preserve">4811.51.30</t>
  </si>
  <si>
    <t xml:space="preserve">4811.59.10</t>
  </si>
  <si>
    <t xml:space="preserve">4811.59.21</t>
  </si>
  <si>
    <t xml:space="preserve">4811.59.22</t>
  </si>
  <si>
    <t xml:space="preserve">4811.59.23</t>
  </si>
  <si>
    <t xml:space="preserve">4811.59.29</t>
  </si>
  <si>
    <t xml:space="preserve">4811.59.30</t>
  </si>
  <si>
    <t xml:space="preserve">4811.60.10</t>
  </si>
  <si>
    <t xml:space="preserve">4811.60.90</t>
  </si>
  <si>
    <t xml:space="preserve">4811.90.10</t>
  </si>
  <si>
    <t xml:space="preserve">4812.00.00</t>
  </si>
  <si>
    <t xml:space="preserve">4813.20.00</t>
  </si>
  <si>
    <t xml:space="preserve">4813.90.00</t>
  </si>
  <si>
    <t xml:space="preserve">4814.20.00</t>
  </si>
  <si>
    <t xml:space="preserve">4814.90.00</t>
  </si>
  <si>
    <t xml:space="preserve">4816.90.90</t>
  </si>
  <si>
    <t xml:space="preserve">4817.10.00</t>
  </si>
  <si>
    <t xml:space="preserve">4817.20.00</t>
  </si>
  <si>
    <t xml:space="preserve">4817.30.00</t>
  </si>
  <si>
    <t xml:space="preserve">4818.50.00</t>
  </si>
  <si>
    <t xml:space="preserve">4818.90.10</t>
  </si>
  <si>
    <t xml:space="preserve">4819.10.00</t>
  </si>
  <si>
    <t xml:space="preserve">4819.20.00</t>
  </si>
  <si>
    <t xml:space="preserve">4819.30.00</t>
  </si>
  <si>
    <t xml:space="preserve">4819.40.00</t>
  </si>
  <si>
    <t xml:space="preserve">4819.50.00</t>
  </si>
  <si>
    <t xml:space="preserve">4819.60.00</t>
  </si>
  <si>
    <t xml:space="preserve">4821.10.00</t>
  </si>
  <si>
    <t xml:space="preserve">4821.90.00</t>
  </si>
  <si>
    <t xml:space="preserve">4822.10.00</t>
  </si>
  <si>
    <t xml:space="preserve">4822.90.00</t>
  </si>
  <si>
    <t xml:space="preserve">4823.20.10</t>
  </si>
  <si>
    <t xml:space="preserve">4823.20.91</t>
  </si>
  <si>
    <t xml:space="preserve">4823.20.99</t>
  </si>
  <si>
    <t xml:space="preserve">4823.61.00</t>
  </si>
  <si>
    <t xml:space="preserve">4823.69.00</t>
  </si>
  <si>
    <t xml:space="preserve">4823.70.00</t>
  </si>
  <si>
    <t xml:space="preserve">4823.90.10</t>
  </si>
  <si>
    <t xml:space="preserve">4823.90.20</t>
  </si>
  <si>
    <t xml:space="preserve">4823.90.91</t>
  </si>
  <si>
    <t xml:space="preserve">4823.90.99</t>
  </si>
  <si>
    <t xml:space="preserve">4901.10.00</t>
  </si>
  <si>
    <t xml:space="preserve">4901.91.00</t>
  </si>
  <si>
    <t xml:space="preserve">4901.99.00</t>
  </si>
  <si>
    <t xml:space="preserve">4902.10.00</t>
  </si>
  <si>
    <t xml:space="preserve">4902.90.00</t>
  </si>
  <si>
    <t xml:space="preserve">4903.00.00</t>
  </si>
  <si>
    <t xml:space="preserve">4904.00.00</t>
  </si>
  <si>
    <t xml:space="preserve">4905.20.00</t>
  </si>
  <si>
    <t xml:space="preserve">4905.90.00</t>
  </si>
  <si>
    <t xml:space="preserve">4906.00.00</t>
  </si>
  <si>
    <t xml:space="preserve">4907.00.10</t>
  </si>
  <si>
    <t xml:space="preserve">4907.00.20</t>
  </si>
  <si>
    <t xml:space="preserve">4907.00.30</t>
  </si>
  <si>
    <t xml:space="preserve">4907.00.90</t>
  </si>
  <si>
    <t xml:space="preserve">4908.10.00</t>
  </si>
  <si>
    <t xml:space="preserve">4908.90.00</t>
  </si>
  <si>
    <t xml:space="preserve">4910.00.00</t>
  </si>
  <si>
    <t xml:space="preserve">4911.10.10</t>
  </si>
  <si>
    <t xml:space="preserve">4911.10.90</t>
  </si>
  <si>
    <t xml:space="preserve">4911.91.00</t>
  </si>
  <si>
    <t xml:space="preserve">4911.99.00</t>
  </si>
  <si>
    <t xml:space="preserve">5001.00.00</t>
  </si>
  <si>
    <t xml:space="preserve">5002.00.00</t>
  </si>
  <si>
    <t xml:space="preserve">5003.00.10</t>
  </si>
  <si>
    <t xml:space="preserve">5003.00.90</t>
  </si>
  <si>
    <t xml:space="preserve">5004.00.00</t>
  </si>
  <si>
    <t xml:space="preserve">5005.00.00</t>
  </si>
  <si>
    <t xml:space="preserve">5006.00.00</t>
  </si>
  <si>
    <t xml:space="preserve">5007.10.10</t>
  </si>
  <si>
    <t xml:space="preserve">5007.10.90</t>
  </si>
  <si>
    <t xml:space="preserve">5007.20.10</t>
  </si>
  <si>
    <t xml:space="preserve">5007.20.90</t>
  </si>
  <si>
    <t xml:space="preserve">5007.90.00</t>
  </si>
  <si>
    <t xml:space="preserve">5101.11.10</t>
  </si>
  <si>
    <t xml:space="preserve">5101.11.90</t>
  </si>
  <si>
    <t xml:space="preserve">5101.19.00</t>
  </si>
  <si>
    <t xml:space="preserve">5101.21.00</t>
  </si>
  <si>
    <t xml:space="preserve">5101.29.00</t>
  </si>
  <si>
    <t xml:space="preserve">5101.30.00</t>
  </si>
  <si>
    <t xml:space="preserve">5102.11.00</t>
  </si>
  <si>
    <t xml:space="preserve">5102.19.00</t>
  </si>
  <si>
    <t xml:space="preserve">5102.20.00</t>
  </si>
  <si>
    <t xml:space="preserve">5103.10.00</t>
  </si>
  <si>
    <t xml:space="preserve">5103.20.00</t>
  </si>
  <si>
    <t xml:space="preserve">5103.30.00</t>
  </si>
  <si>
    <t xml:space="preserve">5104.00.00</t>
  </si>
  <si>
    <t xml:space="preserve">5105.10.00</t>
  </si>
  <si>
    <t xml:space="preserve">5105.21.00</t>
  </si>
  <si>
    <t xml:space="preserve">5105.29.10</t>
  </si>
  <si>
    <t xml:space="preserve">5105.29.91</t>
  </si>
  <si>
    <t xml:space="preserve">5105.29.99</t>
  </si>
  <si>
    <t xml:space="preserve">5105.31.00</t>
  </si>
  <si>
    <t xml:space="preserve">5105.39.00</t>
  </si>
  <si>
    <t xml:space="preserve">5105.40.00</t>
  </si>
  <si>
    <t xml:space="preserve">5106.10.00</t>
  </si>
  <si>
    <t xml:space="preserve">5106.20.00</t>
  </si>
  <si>
    <t xml:space="preserve">5107.10.11</t>
  </si>
  <si>
    <t xml:space="preserve">5107.10.19</t>
  </si>
  <si>
    <t xml:space="preserve">5107.10.90</t>
  </si>
  <si>
    <t xml:space="preserve">5107.20.00</t>
  </si>
  <si>
    <t xml:space="preserve">5108.10.00</t>
  </si>
  <si>
    <t xml:space="preserve">5108.20.00</t>
  </si>
  <si>
    <t xml:space="preserve">5109.10.00</t>
  </si>
  <si>
    <t xml:space="preserve">5109.90.00</t>
  </si>
  <si>
    <t xml:space="preserve">5110.00.00</t>
  </si>
  <si>
    <t xml:space="preserve">5111.11.10</t>
  </si>
  <si>
    <t xml:space="preserve">5111.11.20</t>
  </si>
  <si>
    <t xml:space="preserve">5111.19.00</t>
  </si>
  <si>
    <t xml:space="preserve">5111.20.00</t>
  </si>
  <si>
    <t xml:space="preserve">5111.30.10</t>
  </si>
  <si>
    <t xml:space="preserve">5111.30.90</t>
  </si>
  <si>
    <t xml:space="preserve">5111.90.00</t>
  </si>
  <si>
    <t xml:space="preserve">5112.11.00</t>
  </si>
  <si>
    <t xml:space="preserve">5112.19.10</t>
  </si>
  <si>
    <t xml:space="preserve">5112.19.20</t>
  </si>
  <si>
    <t xml:space="preserve">5112.20.10</t>
  </si>
  <si>
    <t xml:space="preserve">5112.20.20</t>
  </si>
  <si>
    <t xml:space="preserve">5112.30.10</t>
  </si>
  <si>
    <t xml:space="preserve">5112.30.20</t>
  </si>
  <si>
    <t xml:space="preserve">5112.90.00</t>
  </si>
  <si>
    <t xml:space="preserve">5113.00.11</t>
  </si>
  <si>
    <t xml:space="preserve">5113.00.12</t>
  </si>
  <si>
    <t xml:space="preserve">5113.00.13</t>
  </si>
  <si>
    <t xml:space="preserve">5113.00.20</t>
  </si>
  <si>
    <t xml:space="preserve">5201.00.10</t>
  </si>
  <si>
    <t xml:space="preserve">5201.00.20</t>
  </si>
  <si>
    <t xml:space="preserve">5201.00.90</t>
  </si>
  <si>
    <t xml:space="preserve">5202.10.00</t>
  </si>
  <si>
    <t xml:space="preserve">5202.91.00</t>
  </si>
  <si>
    <t xml:space="preserve">5202.99.00</t>
  </si>
  <si>
    <t xml:space="preserve">5203.00.00</t>
  </si>
  <si>
    <t xml:space="preserve">5204.11.11</t>
  </si>
  <si>
    <t xml:space="preserve">5204.11.12</t>
  </si>
  <si>
    <t xml:space="preserve">5204.11.20</t>
  </si>
  <si>
    <t xml:space="preserve">5204.11.31</t>
  </si>
  <si>
    <t xml:space="preserve">5204.11.32</t>
  </si>
  <si>
    <t xml:space="preserve">5204.11.40</t>
  </si>
  <si>
    <t xml:space="preserve">5204.19.11</t>
  </si>
  <si>
    <t xml:space="preserve">5204.19.12</t>
  </si>
  <si>
    <t xml:space="preserve">5204.19.20</t>
  </si>
  <si>
    <t xml:space="preserve">5204.19.31</t>
  </si>
  <si>
    <t xml:space="preserve">5204.19.32</t>
  </si>
  <si>
    <t xml:space="preserve">5204.19.40</t>
  </si>
  <si>
    <t xml:space="preserve">5204.20.00</t>
  </si>
  <si>
    <t xml:space="preserve">5205.11.00</t>
  </si>
  <si>
    <t xml:space="preserve">5205.12.00</t>
  </si>
  <si>
    <t xml:space="preserve">5205.13.10</t>
  </si>
  <si>
    <t xml:space="preserve">5205.13.90</t>
  </si>
  <si>
    <t xml:space="preserve">5205.14.00</t>
  </si>
  <si>
    <t xml:space="preserve">5205.15.00</t>
  </si>
  <si>
    <t xml:space="preserve">5205.21.00</t>
  </si>
  <si>
    <t xml:space="preserve">5205.22.00</t>
  </si>
  <si>
    <t xml:space="preserve">5205.23.10</t>
  </si>
  <si>
    <t xml:space="preserve">5205.23.90</t>
  </si>
  <si>
    <t xml:space="preserve">5205.24.00</t>
  </si>
  <si>
    <t xml:space="preserve">5205.26.00</t>
  </si>
  <si>
    <t xml:space="preserve">5205.27.00</t>
  </si>
  <si>
    <t xml:space="preserve">5205.28.00</t>
  </si>
  <si>
    <t xml:space="preserve">5205.31.00</t>
  </si>
  <si>
    <t xml:space="preserve">5205.32.00</t>
  </si>
  <si>
    <t xml:space="preserve">5205.33.00</t>
  </si>
  <si>
    <t xml:space="preserve">5205.34.00</t>
  </si>
  <si>
    <t xml:space="preserve">5205.35.00</t>
  </si>
  <si>
    <t xml:space="preserve">5205.41.00</t>
  </si>
  <si>
    <t xml:space="preserve">5205.42.00</t>
  </si>
  <si>
    <t xml:space="preserve">5205.43.00</t>
  </si>
  <si>
    <t xml:space="preserve">5205.44.00</t>
  </si>
  <si>
    <t xml:space="preserve">5205.46.00</t>
  </si>
  <si>
    <t xml:space="preserve">5205.47.00</t>
  </si>
  <si>
    <t xml:space="preserve">5205.48.00</t>
  </si>
  <si>
    <t xml:space="preserve">5206.11.00</t>
  </si>
  <si>
    <t xml:space="preserve">5206.12.00</t>
  </si>
  <si>
    <t xml:space="preserve">5206.13.00</t>
  </si>
  <si>
    <t xml:space="preserve">5206.14.00</t>
  </si>
  <si>
    <t xml:space="preserve">5206.15.00</t>
  </si>
  <si>
    <t xml:space="preserve">5206.21.00</t>
  </si>
  <si>
    <t xml:space="preserve">5206.22.00</t>
  </si>
  <si>
    <t xml:space="preserve">5206.23.00</t>
  </si>
  <si>
    <t xml:space="preserve">5206.24.00</t>
  </si>
  <si>
    <t xml:space="preserve">5206.25.00</t>
  </si>
  <si>
    <t xml:space="preserve">5206.31.00</t>
  </si>
  <si>
    <t xml:space="preserve">5206.32.00</t>
  </si>
  <si>
    <t xml:space="preserve">5206.33.00</t>
  </si>
  <si>
    <t xml:space="preserve">5206.34.00</t>
  </si>
  <si>
    <t xml:space="preserve">5206.35.00</t>
  </si>
  <si>
    <t xml:space="preserve">5206.41.00</t>
  </si>
  <si>
    <t xml:space="preserve">5206.42.00</t>
  </si>
  <si>
    <t xml:space="preserve">5206.43.00</t>
  </si>
  <si>
    <t xml:space="preserve">5206.44.00</t>
  </si>
  <si>
    <t xml:space="preserve">5206.45.00</t>
  </si>
  <si>
    <t xml:space="preserve">5207.10.00</t>
  </si>
  <si>
    <t xml:space="preserve">5207.90.00</t>
  </si>
  <si>
    <t xml:space="preserve">5208.11.00</t>
  </si>
  <si>
    <t xml:space="preserve">5208.12.00</t>
  </si>
  <si>
    <t xml:space="preserve">5208.13.00</t>
  </si>
  <si>
    <t xml:space="preserve">5208.19.00</t>
  </si>
  <si>
    <t xml:space="preserve">5208.21.00</t>
  </si>
  <si>
    <t xml:space="preserve">5208.22.00</t>
  </si>
  <si>
    <t xml:space="preserve">5208.23.00</t>
  </si>
  <si>
    <t xml:space="preserve">5208.29.00</t>
  </si>
  <si>
    <t xml:space="preserve">5208.31.00</t>
  </si>
  <si>
    <t xml:space="preserve">5208.32.00</t>
  </si>
  <si>
    <t xml:space="preserve">5208.33.00</t>
  </si>
  <si>
    <t xml:space="preserve">5208.39.00</t>
  </si>
  <si>
    <t xml:space="preserve">5208.41.00</t>
  </si>
  <si>
    <t xml:space="preserve">5208.42.00</t>
  </si>
  <si>
    <t xml:space="preserve">5208.43.00</t>
  </si>
  <si>
    <t xml:space="preserve">5208.49.00</t>
  </si>
  <si>
    <t xml:space="preserve">5208.51.00</t>
  </si>
  <si>
    <t xml:space="preserve">5208.52.00</t>
  </si>
  <si>
    <t xml:space="preserve">5208.59.10</t>
  </si>
  <si>
    <t xml:space="preserve">5208.59.90</t>
  </si>
  <si>
    <t xml:space="preserve">5209.11.00</t>
  </si>
  <si>
    <t xml:space="preserve">5209.12.00</t>
  </si>
  <si>
    <t xml:space="preserve">5209.19.00</t>
  </si>
  <si>
    <t xml:space="preserve">5209.21.00</t>
  </si>
  <si>
    <t xml:space="preserve">5209.22.00</t>
  </si>
  <si>
    <t xml:space="preserve">5209.29.00</t>
  </si>
  <si>
    <t xml:space="preserve">5209.31.00</t>
  </si>
  <si>
    <t xml:space="preserve">5209.32.00</t>
  </si>
  <si>
    <t xml:space="preserve">5209.39.00</t>
  </si>
  <si>
    <t xml:space="preserve">5209.41.00</t>
  </si>
  <si>
    <t xml:space="preserve">5209.42.10</t>
  </si>
  <si>
    <t xml:space="preserve">5209.42.90</t>
  </si>
  <si>
    <t xml:space="preserve">5209.43.00</t>
  </si>
  <si>
    <t xml:space="preserve">5209.49.00</t>
  </si>
  <si>
    <t xml:space="preserve">5209.51.00</t>
  </si>
  <si>
    <t xml:space="preserve">5209.52.00</t>
  </si>
  <si>
    <t xml:space="preserve">5209.59.00</t>
  </si>
  <si>
    <t xml:space="preserve">5210.11.00</t>
  </si>
  <si>
    <t xml:space="preserve">5210.19.10</t>
  </si>
  <si>
    <t xml:space="preserve">5210.19.90</t>
  </si>
  <si>
    <t xml:space="preserve">5210.21.00</t>
  </si>
  <si>
    <t xml:space="preserve">5210.29.10</t>
  </si>
  <si>
    <t xml:space="preserve">5210.29.90</t>
  </si>
  <si>
    <t xml:space="preserve">5210.31.00</t>
  </si>
  <si>
    <t xml:space="preserve">5210.32.00</t>
  </si>
  <si>
    <t xml:space="preserve">5210.39.00</t>
  </si>
  <si>
    <t xml:space="preserve">5210.41.00</t>
  </si>
  <si>
    <t xml:space="preserve">5210.49.10</t>
  </si>
  <si>
    <t xml:space="preserve">5210.49.90</t>
  </si>
  <si>
    <t xml:space="preserve">5210.51.00</t>
  </si>
  <si>
    <t xml:space="preserve">5210.59.10</t>
  </si>
  <si>
    <t xml:space="preserve">5211.11.00</t>
  </si>
  <si>
    <t xml:space="preserve">5211.12.00</t>
  </si>
  <si>
    <t xml:space="preserve">5211.19.00</t>
  </si>
  <si>
    <t xml:space="preserve">5211.20.10</t>
  </si>
  <si>
    <t xml:space="preserve">5211.20.20</t>
  </si>
  <si>
    <t xml:space="preserve">5211.20.90</t>
  </si>
  <si>
    <t xml:space="preserve">5211.31.00</t>
  </si>
  <si>
    <t xml:space="preserve">5211.32.00</t>
  </si>
  <si>
    <t xml:space="preserve">5211.39.00</t>
  </si>
  <si>
    <t xml:space="preserve">5211.41.00</t>
  </si>
  <si>
    <t xml:space="preserve">5211.42.10</t>
  </si>
  <si>
    <t xml:space="preserve">5211.42.90</t>
  </si>
  <si>
    <t xml:space="preserve">5211.43.00</t>
  </si>
  <si>
    <t xml:space="preserve">5211.49.00</t>
  </si>
  <si>
    <t xml:space="preserve">5211.51.00</t>
  </si>
  <si>
    <t xml:space="preserve">5211.52.00</t>
  </si>
  <si>
    <t xml:space="preserve">5211.59.00</t>
  </si>
  <si>
    <t xml:space="preserve">5212.11.00</t>
  </si>
  <si>
    <t xml:space="preserve">5212.12.00</t>
  </si>
  <si>
    <t xml:space="preserve">5212.13.00</t>
  </si>
  <si>
    <t xml:space="preserve">5212.14.00</t>
  </si>
  <si>
    <t xml:space="preserve">5212.15.00</t>
  </si>
  <si>
    <t xml:space="preserve">5212.21.00</t>
  </si>
  <si>
    <t xml:space="preserve">5212.22.00</t>
  </si>
  <si>
    <t xml:space="preserve">5212.23.00</t>
  </si>
  <si>
    <t xml:space="preserve">5212.24.00</t>
  </si>
  <si>
    <t xml:space="preserve">5212.25.00</t>
  </si>
  <si>
    <t xml:space="preserve">5301.10.00</t>
  </si>
  <si>
    <t xml:space="preserve">5301.21.10</t>
  </si>
  <si>
    <t xml:space="preserve">5301.21.20</t>
  </si>
  <si>
    <t xml:space="preserve">5301.29.10</t>
  </si>
  <si>
    <t xml:space="preserve">5301.29.90</t>
  </si>
  <si>
    <t xml:space="preserve">5301.30.00</t>
  </si>
  <si>
    <t xml:space="preserve">5302.10.00</t>
  </si>
  <si>
    <t xml:space="preserve">5302.90.00</t>
  </si>
  <si>
    <t xml:space="preserve">5303.10.10</t>
  </si>
  <si>
    <t xml:space="preserve">5303.10.90</t>
  </si>
  <si>
    <t xml:space="preserve">5303.90.10</t>
  </si>
  <si>
    <t xml:space="preserve">5303.90.90</t>
  </si>
  <si>
    <t xml:space="preserve">5305.00.10</t>
  </si>
  <si>
    <t xml:space="preserve">5305.00.90</t>
  </si>
  <si>
    <t xml:space="preserve">5306.10.00</t>
  </si>
  <si>
    <t xml:space="preserve">5306.20.00</t>
  </si>
  <si>
    <t xml:space="preserve">5307.10.10</t>
  </si>
  <si>
    <t xml:space="preserve">5307.10.90</t>
  </si>
  <si>
    <t xml:space="preserve">5307.20.10</t>
  </si>
  <si>
    <t xml:space="preserve">5307.20.90</t>
  </si>
  <si>
    <t xml:space="preserve">5308.10.00</t>
  </si>
  <si>
    <t xml:space="preserve">5308.20.00</t>
  </si>
  <si>
    <t xml:space="preserve">5308.90.00</t>
  </si>
  <si>
    <t xml:space="preserve">5309.11.00</t>
  </si>
  <si>
    <t xml:space="preserve">5309.19.00</t>
  </si>
  <si>
    <t xml:space="preserve">5309.21.00</t>
  </si>
  <si>
    <t xml:space="preserve">5309.29.00</t>
  </si>
  <si>
    <t xml:space="preserve">5310.10.10</t>
  </si>
  <si>
    <t xml:space="preserve">5310.10.90</t>
  </si>
  <si>
    <t xml:space="preserve">5310.90.00</t>
  </si>
  <si>
    <t xml:space="preserve">5311.00.00</t>
  </si>
  <si>
    <t xml:space="preserve">5401.10.11</t>
  </si>
  <si>
    <t xml:space="preserve">5401.10.12</t>
  </si>
  <si>
    <t xml:space="preserve">5401.10.90</t>
  </si>
  <si>
    <t xml:space="preserve">5401.20.11</t>
  </si>
  <si>
    <t xml:space="preserve">5401.20.12</t>
  </si>
  <si>
    <t xml:space="preserve">5401.20.90</t>
  </si>
  <si>
    <t xml:space="preserve">5402.11.00</t>
  </si>
  <si>
    <t xml:space="preserve">5402.19.10</t>
  </si>
  <si>
    <t xml:space="preserve">5402.19.90</t>
  </si>
  <si>
    <t xml:space="preserve">5402.20.10</t>
  </si>
  <si>
    <t xml:space="preserve">5402.20.90</t>
  </si>
  <si>
    <t xml:space="preserve">5402.31.11</t>
  </si>
  <si>
    <t xml:space="preserve">5402.31.19</t>
  </si>
  <si>
    <t xml:space="preserve">5402.31.90</t>
  </si>
  <si>
    <t xml:space="preserve">5402.32.11</t>
  </si>
  <si>
    <t xml:space="preserve">5402.32.19</t>
  </si>
  <si>
    <t xml:space="preserve">5402.32.90</t>
  </si>
  <si>
    <t xml:space="preserve">5402.33.10</t>
  </si>
  <si>
    <t xml:space="preserve">5402.33.20</t>
  </si>
  <si>
    <t xml:space="preserve">5402.33.90</t>
  </si>
  <si>
    <t xml:space="preserve">5402.34.00</t>
  </si>
  <si>
    <t xml:space="preserve">5402.39.00</t>
  </si>
  <si>
    <t xml:space="preserve">5402.44.00</t>
  </si>
  <si>
    <t xml:space="preserve">5402.45.10</t>
  </si>
  <si>
    <t xml:space="preserve">5402.45.20</t>
  </si>
  <si>
    <t xml:space="preserve">5402.45.90</t>
  </si>
  <si>
    <t xml:space="preserve">5402.46.00</t>
  </si>
  <si>
    <t xml:space="preserve">5402.47.10</t>
  </si>
  <si>
    <t xml:space="preserve">5402.47.20</t>
  </si>
  <si>
    <t xml:space="preserve">5402.47.90</t>
  </si>
  <si>
    <t xml:space="preserve">5402.48.00</t>
  </si>
  <si>
    <t xml:space="preserve">5402.49.10</t>
  </si>
  <si>
    <t xml:space="preserve">5402.49.90</t>
  </si>
  <si>
    <t xml:space="preserve">5402.51.10</t>
  </si>
  <si>
    <t xml:space="preserve">5402.51.90</t>
  </si>
  <si>
    <t xml:space="preserve">5402.52.00</t>
  </si>
  <si>
    <t xml:space="preserve">5402.53.00</t>
  </si>
  <si>
    <t xml:space="preserve">5402.59.00</t>
  </si>
  <si>
    <t xml:space="preserve">5402.61.10</t>
  </si>
  <si>
    <t xml:space="preserve">5402.61.90</t>
  </si>
  <si>
    <t xml:space="preserve">5402.62.00</t>
  </si>
  <si>
    <t xml:space="preserve">5402.63.00</t>
  </si>
  <si>
    <t xml:space="preserve">5402.69.00</t>
  </si>
  <si>
    <t xml:space="preserve">5403.10.00</t>
  </si>
  <si>
    <t xml:space="preserve">5403.31.10</t>
  </si>
  <si>
    <t xml:space="preserve">5403.31.90</t>
  </si>
  <si>
    <t xml:space="preserve">5403.32.00</t>
  </si>
  <si>
    <t xml:space="preserve">5403.33.00</t>
  </si>
  <si>
    <t xml:space="preserve">5403.39.00</t>
  </si>
  <si>
    <t xml:space="preserve">5403.41.00</t>
  </si>
  <si>
    <t xml:space="preserve">5403.42.00</t>
  </si>
  <si>
    <t xml:space="preserve">5403.49.00</t>
  </si>
  <si>
    <t xml:space="preserve">5404.11.00</t>
  </si>
  <si>
    <t xml:space="preserve">5404.12.00</t>
  </si>
  <si>
    <t xml:space="preserve">5404.19.11</t>
  </si>
  <si>
    <t xml:space="preserve">5404.19.19</t>
  </si>
  <si>
    <t xml:space="preserve">5404.19.90</t>
  </si>
  <si>
    <t xml:space="preserve">5404.90.00</t>
  </si>
  <si>
    <t xml:space="preserve">5405.00.00</t>
  </si>
  <si>
    <t xml:space="preserve">5406.00.10</t>
  </si>
  <si>
    <t xml:space="preserve">5406.00.20</t>
  </si>
  <si>
    <t xml:space="preserve">5407.10.11</t>
  </si>
  <si>
    <t xml:space="preserve">5407.10.19</t>
  </si>
  <si>
    <t xml:space="preserve">5407.10.21</t>
  </si>
  <si>
    <t xml:space="preserve">5407.10.29</t>
  </si>
  <si>
    <t xml:space="preserve">5407.20.00</t>
  </si>
  <si>
    <t xml:space="preserve">5407.30.00</t>
  </si>
  <si>
    <t xml:space="preserve">5407.41.00</t>
  </si>
  <si>
    <t xml:space="preserve">5407.42.00</t>
  </si>
  <si>
    <t xml:space="preserve">5407.43.00</t>
  </si>
  <si>
    <t xml:space="preserve">5407.44.00</t>
  </si>
  <si>
    <t xml:space="preserve">5407.51.00</t>
  </si>
  <si>
    <t xml:space="preserve">5407.52.10</t>
  </si>
  <si>
    <t xml:space="preserve">5407.52.20</t>
  </si>
  <si>
    <t xml:space="preserve">5407.53.00</t>
  </si>
  <si>
    <t xml:space="preserve">5407.54.00</t>
  </si>
  <si>
    <t xml:space="preserve">5407.61.00</t>
  </si>
  <si>
    <t xml:space="preserve">5407.69.00</t>
  </si>
  <si>
    <t xml:space="preserve">5407.71.00</t>
  </si>
  <si>
    <t xml:space="preserve">5407.72.00</t>
  </si>
  <si>
    <t xml:space="preserve">5407.73.00</t>
  </si>
  <si>
    <t xml:space="preserve">5407.74.00</t>
  </si>
  <si>
    <t xml:space="preserve">5407.81.00</t>
  </si>
  <si>
    <t xml:space="preserve">5407.82.00</t>
  </si>
  <si>
    <t xml:space="preserve">5407.83.00</t>
  </si>
  <si>
    <t xml:space="preserve">5407.84.00</t>
  </si>
  <si>
    <t xml:space="preserve">5407.91.00</t>
  </si>
  <si>
    <t xml:space="preserve">5407.92.00</t>
  </si>
  <si>
    <t xml:space="preserve">5407.93.00</t>
  </si>
  <si>
    <t xml:space="preserve">5407.94.00</t>
  </si>
  <si>
    <t xml:space="preserve">5408.10.00</t>
  </si>
  <si>
    <t xml:space="preserve">5408.21.00</t>
  </si>
  <si>
    <t xml:space="preserve">5408.22.00</t>
  </si>
  <si>
    <t xml:space="preserve">5408.23.00</t>
  </si>
  <si>
    <t xml:space="preserve">5408.24.00</t>
  </si>
  <si>
    <t xml:space="preserve">5408.31.00</t>
  </si>
  <si>
    <t xml:space="preserve">5408.32.00</t>
  </si>
  <si>
    <t xml:space="preserve">5408.33.00</t>
  </si>
  <si>
    <t xml:space="preserve">5408.34.00</t>
  </si>
  <si>
    <t xml:space="preserve">5501.11.00</t>
  </si>
  <si>
    <t xml:space="preserve">5501.19.00</t>
  </si>
  <si>
    <t xml:space="preserve">5501.20.00</t>
  </si>
  <si>
    <t xml:space="preserve">5501.30.00</t>
  </si>
  <si>
    <t xml:space="preserve">5501.40.00</t>
  </si>
  <si>
    <t xml:space="preserve">5501.90.00</t>
  </si>
  <si>
    <t xml:space="preserve">5502.10.00</t>
  </si>
  <si>
    <t xml:space="preserve">5502.90.10</t>
  </si>
  <si>
    <t xml:space="preserve">5502.90.90</t>
  </si>
  <si>
    <t xml:space="preserve">5503.11.00</t>
  </si>
  <si>
    <t xml:space="preserve">5503.19.10</t>
  </si>
  <si>
    <t xml:space="preserve">5503.19.90</t>
  </si>
  <si>
    <t xml:space="preserve">5503.20.10</t>
  </si>
  <si>
    <t xml:space="preserve">5503.20.90</t>
  </si>
  <si>
    <t xml:space="preserve">5503.30.00</t>
  </si>
  <si>
    <t xml:space="preserve">5503.40.00</t>
  </si>
  <si>
    <t xml:space="preserve">5503.90.10</t>
  </si>
  <si>
    <t xml:space="preserve">5503.90.20</t>
  </si>
  <si>
    <t xml:space="preserve">5503.90.90</t>
  </si>
  <si>
    <t xml:space="preserve">5504.10.00</t>
  </si>
  <si>
    <t xml:space="preserve">5504.90.10</t>
  </si>
  <si>
    <t xml:space="preserve">5504.90.90</t>
  </si>
  <si>
    <t xml:space="preserve">5505.10.00</t>
  </si>
  <si>
    <t xml:space="preserve">5505.20.00</t>
  </si>
  <si>
    <t xml:space="preserve">5506.10.00</t>
  </si>
  <si>
    <t xml:space="preserve">5506.20.00</t>
  </si>
  <si>
    <t xml:space="preserve">5506.30.00</t>
  </si>
  <si>
    <t xml:space="preserve">5506.40.00</t>
  </si>
  <si>
    <t xml:space="preserve">5506.90.00</t>
  </si>
  <si>
    <t xml:space="preserve">5507.00.00</t>
  </si>
  <si>
    <t xml:space="preserve">5508.10.00</t>
  </si>
  <si>
    <t xml:space="preserve">5508.20.00</t>
  </si>
  <si>
    <t xml:space="preserve">5509.11.00</t>
  </si>
  <si>
    <t xml:space="preserve">5509.12.10</t>
  </si>
  <si>
    <t xml:space="preserve">5509.12.90</t>
  </si>
  <si>
    <t xml:space="preserve">5509.21.00</t>
  </si>
  <si>
    <t xml:space="preserve">5509.22.00</t>
  </si>
  <si>
    <t xml:space="preserve">5509.31.00</t>
  </si>
  <si>
    <t xml:space="preserve">5509.32.00</t>
  </si>
  <si>
    <t xml:space="preserve">5509.41.00</t>
  </si>
  <si>
    <t xml:space="preserve">5509.42.00</t>
  </si>
  <si>
    <t xml:space="preserve">5509.51.00</t>
  </si>
  <si>
    <t xml:space="preserve">5509.52.00</t>
  </si>
  <si>
    <t xml:space="preserve">5509.53.00</t>
  </si>
  <si>
    <t xml:space="preserve">5509.59.00</t>
  </si>
  <si>
    <t xml:space="preserve">5509.61.00</t>
  </si>
  <si>
    <t xml:space="preserve">5509.62.00</t>
  </si>
  <si>
    <t xml:space="preserve">5509.69.00</t>
  </si>
  <si>
    <t xml:space="preserve">5509.91.00</t>
  </si>
  <si>
    <t xml:space="preserve">5509.92.00</t>
  </si>
  <si>
    <t xml:space="preserve">5509.99.00</t>
  </si>
  <si>
    <t xml:space="preserve">5510.11.11</t>
  </si>
  <si>
    <t xml:space="preserve">5510.11.12</t>
  </si>
  <si>
    <t xml:space="preserve">5510.11.13</t>
  </si>
  <si>
    <t xml:space="preserve">5510.11.19</t>
  </si>
  <si>
    <t xml:space="preserve">5510.11.90</t>
  </si>
  <si>
    <t xml:space="preserve">5510.12.11</t>
  </si>
  <si>
    <t xml:space="preserve">5510.12.12</t>
  </si>
  <si>
    <t xml:space="preserve">5510.12.13</t>
  </si>
  <si>
    <t xml:space="preserve">5510.12.19</t>
  </si>
  <si>
    <t xml:space="preserve">5510.12.90</t>
  </si>
  <si>
    <t xml:space="preserve">5510.20.11</t>
  </si>
  <si>
    <t xml:space="preserve">5510.20.12</t>
  </si>
  <si>
    <t xml:space="preserve">5510.20.13</t>
  </si>
  <si>
    <t xml:space="preserve">5510.20.19</t>
  </si>
  <si>
    <t xml:space="preserve">5510.20.90</t>
  </si>
  <si>
    <t xml:space="preserve">5510.30.11</t>
  </si>
  <si>
    <t xml:space="preserve">5510.30.12</t>
  </si>
  <si>
    <t xml:space="preserve">5510.30.13</t>
  </si>
  <si>
    <t xml:space="preserve">5510.30.19</t>
  </si>
  <si>
    <t xml:space="preserve">5510.30.90</t>
  </si>
  <si>
    <t xml:space="preserve">5510.90.11</t>
  </si>
  <si>
    <t xml:space="preserve">5510.90.12</t>
  </si>
  <si>
    <t xml:space="preserve">5510.90.13</t>
  </si>
  <si>
    <t xml:space="preserve">5510.90.19</t>
  </si>
  <si>
    <t xml:space="preserve">5510.90.90</t>
  </si>
  <si>
    <t xml:space="preserve">5511.10.00</t>
  </si>
  <si>
    <t xml:space="preserve">5511.20.00</t>
  </si>
  <si>
    <t xml:space="preserve">5511.30.00</t>
  </si>
  <si>
    <t xml:space="preserve">5512.11.00</t>
  </si>
  <si>
    <t xml:space="preserve">5512.19.00</t>
  </si>
  <si>
    <t xml:space="preserve">5512.21.00</t>
  </si>
  <si>
    <t xml:space="preserve">5512.29.00</t>
  </si>
  <si>
    <t xml:space="preserve">5512.91.10</t>
  </si>
  <si>
    <t xml:space="preserve">5512.91.90</t>
  </si>
  <si>
    <t xml:space="preserve">5512.99.10</t>
  </si>
  <si>
    <t xml:space="preserve">5512.99.90</t>
  </si>
  <si>
    <t xml:space="preserve">5513.11.00</t>
  </si>
  <si>
    <t xml:space="preserve">5513.12.00</t>
  </si>
  <si>
    <t xml:space="preserve">5513.13.00</t>
  </si>
  <si>
    <t xml:space="preserve">5513.19.00</t>
  </si>
  <si>
    <t xml:space="preserve">5513.21.00</t>
  </si>
  <si>
    <t xml:space="preserve">5513.23.10</t>
  </si>
  <si>
    <t xml:space="preserve">5513.23.90</t>
  </si>
  <si>
    <t xml:space="preserve">5513.29.00</t>
  </si>
  <si>
    <t xml:space="preserve">5513.31.00</t>
  </si>
  <si>
    <t xml:space="preserve">5513.39.11</t>
  </si>
  <si>
    <t xml:space="preserve">5513.39.19</t>
  </si>
  <si>
    <t xml:space="preserve">5513.39.90</t>
  </si>
  <si>
    <t xml:space="preserve">5513.41.00</t>
  </si>
  <si>
    <t xml:space="preserve">5513.49.11</t>
  </si>
  <si>
    <t xml:space="preserve">5513.49.19</t>
  </si>
  <si>
    <t xml:space="preserve">5513.49.90</t>
  </si>
  <si>
    <t xml:space="preserve">5514.11.00</t>
  </si>
  <si>
    <t xml:space="preserve">5514.12.00</t>
  </si>
  <si>
    <t xml:space="preserve">5514.19.10</t>
  </si>
  <si>
    <t xml:space="preserve">5514.19.90</t>
  </si>
  <si>
    <t xml:space="preserve">5514.21.00</t>
  </si>
  <si>
    <t xml:space="preserve">5514.22.00</t>
  </si>
  <si>
    <t xml:space="preserve">5514.23.00</t>
  </si>
  <si>
    <t xml:space="preserve">5514.29.00</t>
  </si>
  <si>
    <t xml:space="preserve">5514.30.11</t>
  </si>
  <si>
    <t xml:space="preserve">5514.30.12</t>
  </si>
  <si>
    <t xml:space="preserve">5514.30.19</t>
  </si>
  <si>
    <t xml:space="preserve">5514.30.90</t>
  </si>
  <si>
    <t xml:space="preserve">5514.41.00</t>
  </si>
  <si>
    <t xml:space="preserve">5514.42.00</t>
  </si>
  <si>
    <t xml:space="preserve">5514.43.00</t>
  </si>
  <si>
    <t xml:space="preserve">5514.49.00</t>
  </si>
  <si>
    <t xml:space="preserve">5515.11.00</t>
  </si>
  <si>
    <t xml:space="preserve">5515.12.00</t>
  </si>
  <si>
    <t xml:space="preserve">5515.13.00</t>
  </si>
  <si>
    <t xml:space="preserve">5515.19.00</t>
  </si>
  <si>
    <t xml:space="preserve">5515.21.00</t>
  </si>
  <si>
    <t xml:space="preserve">5515.22.00</t>
  </si>
  <si>
    <t xml:space="preserve">5515.29.00</t>
  </si>
  <si>
    <t xml:space="preserve">5515.91.00</t>
  </si>
  <si>
    <t xml:space="preserve">5515.99.10</t>
  </si>
  <si>
    <t xml:space="preserve">5515.99.90</t>
  </si>
  <si>
    <t xml:space="preserve">5516.11.00</t>
  </si>
  <si>
    <t xml:space="preserve">5516.12.00</t>
  </si>
  <si>
    <t xml:space="preserve">5516.13.00</t>
  </si>
  <si>
    <t xml:space="preserve">5516.14.00</t>
  </si>
  <si>
    <t xml:space="preserve">5516.21.00</t>
  </si>
  <si>
    <t xml:space="preserve">5516.22.00</t>
  </si>
  <si>
    <t xml:space="preserve">5516.23.00</t>
  </si>
  <si>
    <t xml:space="preserve">5516.24.00</t>
  </si>
  <si>
    <t xml:space="preserve">5516.31.00</t>
  </si>
  <si>
    <t xml:space="preserve">5516.32.00</t>
  </si>
  <si>
    <t xml:space="preserve">5516.33.00</t>
  </si>
  <si>
    <t xml:space="preserve">5516.34.00</t>
  </si>
  <si>
    <t xml:space="preserve">5516.41.00</t>
  </si>
  <si>
    <t xml:space="preserve">5516.42.00</t>
  </si>
  <si>
    <t xml:space="preserve">5516.43.00</t>
  </si>
  <si>
    <t xml:space="preserve">5516.44.00</t>
  </si>
  <si>
    <t xml:space="preserve">5516.91.00</t>
  </si>
  <si>
    <t xml:space="preserve">5516.92.00</t>
  </si>
  <si>
    <t xml:space="preserve">5516.93.00</t>
  </si>
  <si>
    <t xml:space="preserve">5516.94.00</t>
  </si>
  <si>
    <t xml:space="preserve">5601.21.10</t>
  </si>
  <si>
    <t xml:space="preserve">5601.22.11</t>
  </si>
  <si>
    <t xml:space="preserve">5601.22.91</t>
  </si>
  <si>
    <t xml:space="preserve">5601.22.99</t>
  </si>
  <si>
    <t xml:space="preserve">5601.29.00</t>
  </si>
  <si>
    <t xml:space="preserve">5601.30.10</t>
  </si>
  <si>
    <t xml:space="preserve">5601.30.90</t>
  </si>
  <si>
    <t xml:space="preserve">5602.10.00</t>
  </si>
  <si>
    <t xml:space="preserve">5602.21.00</t>
  </si>
  <si>
    <t xml:space="preserve">5602.29.00</t>
  </si>
  <si>
    <t xml:space="preserve">5602.90.00</t>
  </si>
  <si>
    <t xml:space="preserve">5603.11.10</t>
  </si>
  <si>
    <t xml:space="preserve">5603.11.20</t>
  </si>
  <si>
    <t xml:space="preserve">5603.11.30</t>
  </si>
  <si>
    <t xml:space="preserve">5603.11.40</t>
  </si>
  <si>
    <t xml:space="preserve">5603.11.90</t>
  </si>
  <si>
    <t xml:space="preserve">5603.12.10</t>
  </si>
  <si>
    <t xml:space="preserve">5603.12.20</t>
  </si>
  <si>
    <t xml:space="preserve">5603.12.30</t>
  </si>
  <si>
    <t xml:space="preserve">5603.12.40</t>
  </si>
  <si>
    <t xml:space="preserve">5603.12.50</t>
  </si>
  <si>
    <t xml:space="preserve">5603.12.90</t>
  </si>
  <si>
    <t xml:space="preserve">5603.13.10</t>
  </si>
  <si>
    <t xml:space="preserve">5603.13.20</t>
  </si>
  <si>
    <t xml:space="preserve">5603.13.30</t>
  </si>
  <si>
    <t xml:space="preserve">5603.13.40</t>
  </si>
  <si>
    <t xml:space="preserve">5603.13.50</t>
  </si>
  <si>
    <t xml:space="preserve">5603.13.90</t>
  </si>
  <si>
    <t xml:space="preserve">5603.14.10</t>
  </si>
  <si>
    <t xml:space="preserve">5603.14.20</t>
  </si>
  <si>
    <t xml:space="preserve">5603.14.30</t>
  </si>
  <si>
    <t xml:space="preserve">5603.14.40</t>
  </si>
  <si>
    <t xml:space="preserve">5603.14.90</t>
  </si>
  <si>
    <t xml:space="preserve">5603.91.10</t>
  </si>
  <si>
    <t xml:space="preserve">5603.91.20</t>
  </si>
  <si>
    <t xml:space="preserve">5603.91.30</t>
  </si>
  <si>
    <t xml:space="preserve">5603.91.90</t>
  </si>
  <si>
    <t xml:space="preserve">5603.92.10</t>
  </si>
  <si>
    <t xml:space="preserve">5603.92.20</t>
  </si>
  <si>
    <t xml:space="preserve">5603.92.30</t>
  </si>
  <si>
    <t xml:space="preserve">5603.92.40</t>
  </si>
  <si>
    <t xml:space="preserve">5603.93.10</t>
  </si>
  <si>
    <t xml:space="preserve">5603.93.20</t>
  </si>
  <si>
    <t xml:space="preserve">5603.93.30</t>
  </si>
  <si>
    <t xml:space="preserve">5603.93.40</t>
  </si>
  <si>
    <t xml:space="preserve">5603.93.90</t>
  </si>
  <si>
    <t xml:space="preserve">5603.94.10</t>
  </si>
  <si>
    <t xml:space="preserve">5603.94.20</t>
  </si>
  <si>
    <t xml:space="preserve">5603.94.30</t>
  </si>
  <si>
    <t xml:space="preserve">5603.94.90</t>
  </si>
  <si>
    <t xml:space="preserve">5604.10.00</t>
  </si>
  <si>
    <t xml:space="preserve">5604.90.10</t>
  </si>
  <si>
    <t xml:space="preserve">5604.90.21</t>
  </si>
  <si>
    <t xml:space="preserve">5604.90.22</t>
  </si>
  <si>
    <t xml:space="preserve">5604.90.90</t>
  </si>
  <si>
    <t xml:space="preserve">5605.00.10</t>
  </si>
  <si>
    <t xml:space="preserve">5605.00.20</t>
  </si>
  <si>
    <t xml:space="preserve">5605.00.90</t>
  </si>
  <si>
    <t xml:space="preserve">5606.00.00</t>
  </si>
  <si>
    <t xml:space="preserve">5607.21.00</t>
  </si>
  <si>
    <t xml:space="preserve">5607.29.00</t>
  </si>
  <si>
    <t xml:space="preserve">5607.41.00</t>
  </si>
  <si>
    <t xml:space="preserve">5607.49.00</t>
  </si>
  <si>
    <t xml:space="preserve">5607.50.11</t>
  </si>
  <si>
    <t xml:space="preserve">5607.50.19</t>
  </si>
  <si>
    <t xml:space="preserve">5607.50.90</t>
  </si>
  <si>
    <t xml:space="preserve">5607.90.10</t>
  </si>
  <si>
    <t xml:space="preserve">5607.90.20</t>
  </si>
  <si>
    <t xml:space="preserve">5607.90.90</t>
  </si>
  <si>
    <t xml:space="preserve">5608.11.00</t>
  </si>
  <si>
    <t xml:space="preserve">5608.19.00</t>
  </si>
  <si>
    <t xml:space="preserve">5608.90.00</t>
  </si>
  <si>
    <t xml:space="preserve">5609.00.10</t>
  </si>
  <si>
    <t xml:space="preserve">5609.00.90</t>
  </si>
  <si>
    <t xml:space="preserve">5701.10.11</t>
  </si>
  <si>
    <t xml:space="preserve">5701.10.12</t>
  </si>
  <si>
    <t xml:space="preserve">5701.10.20</t>
  </si>
  <si>
    <t xml:space="preserve">5701.90.00</t>
  </si>
  <si>
    <t xml:space="preserve">5702.10.00</t>
  </si>
  <si>
    <t xml:space="preserve">5702.20.00</t>
  </si>
  <si>
    <t xml:space="preserve">5702.31.00</t>
  </si>
  <si>
    <t xml:space="preserve">5702.32.00</t>
  </si>
  <si>
    <t xml:space="preserve">5702.39.00</t>
  </si>
  <si>
    <t xml:space="preserve">5702.41.00</t>
  </si>
  <si>
    <t xml:space="preserve">5702.42.00</t>
  </si>
  <si>
    <t xml:space="preserve">5702.49.00</t>
  </si>
  <si>
    <t xml:space="preserve">5702.50.10</t>
  </si>
  <si>
    <t xml:space="preserve">5702.50.20</t>
  </si>
  <si>
    <t xml:space="preserve">5702.50.90</t>
  </si>
  <si>
    <t xml:space="preserve">5702.91.00</t>
  </si>
  <si>
    <t xml:space="preserve">5702.92.00</t>
  </si>
  <si>
    <t xml:space="preserve">5702.99.00</t>
  </si>
  <si>
    <t xml:space="preserve">5703.10.00</t>
  </si>
  <si>
    <t xml:space="preserve">5703.29.00</t>
  </si>
  <si>
    <t xml:space="preserve">3919.90.20</t>
  </si>
  <si>
    <t xml:space="preserve">5703.39.00</t>
  </si>
  <si>
    <t xml:space="preserve">5703.90.00</t>
  </si>
  <si>
    <t xml:space="preserve">5704.10.00</t>
  </si>
  <si>
    <t xml:space="preserve">5704.20.00</t>
  </si>
  <si>
    <t xml:space="preserve">5704.90.00</t>
  </si>
  <si>
    <t xml:space="preserve">5801.10.00</t>
  </si>
  <si>
    <t xml:space="preserve">5801.21.00</t>
  </si>
  <si>
    <t xml:space="preserve">5801.22.00</t>
  </si>
  <si>
    <t xml:space="preserve">5801.23.00</t>
  </si>
  <si>
    <t xml:space="preserve">5801.26.00</t>
  </si>
  <si>
    <t xml:space="preserve">5801.27.00</t>
  </si>
  <si>
    <t xml:space="preserve">5801.31.00</t>
  </si>
  <si>
    <t xml:space="preserve">5801.32.00</t>
  </si>
  <si>
    <t xml:space="preserve">5801.33.00</t>
  </si>
  <si>
    <t xml:space="preserve">5801.36.00</t>
  </si>
  <si>
    <t xml:space="preserve">5801.37.00</t>
  </si>
  <si>
    <t xml:space="preserve">5801.90.00</t>
  </si>
  <si>
    <t xml:space="preserve">5802.10.00</t>
  </si>
  <si>
    <t xml:space="preserve">5802.20.00</t>
  </si>
  <si>
    <t xml:space="preserve">5802.30.00</t>
  </si>
  <si>
    <t xml:space="preserve">5803.00.10</t>
  </si>
  <si>
    <t xml:space="preserve">5803.00.90</t>
  </si>
  <si>
    <t xml:space="preserve">5804.10.10</t>
  </si>
  <si>
    <t xml:space="preserve">5804.10.90</t>
  </si>
  <si>
    <t xml:space="preserve">5804.21.00</t>
  </si>
  <si>
    <t xml:space="preserve">5804.29.10</t>
  </si>
  <si>
    <t xml:space="preserve">5804.29.90</t>
  </si>
  <si>
    <t xml:space="preserve">5804.30.10</t>
  </si>
  <si>
    <t xml:space="preserve">5804.30.90</t>
  </si>
  <si>
    <t xml:space="preserve">5805.00.10</t>
  </si>
  <si>
    <t xml:space="preserve">5805.00.20</t>
  </si>
  <si>
    <t xml:space="preserve">5805.00.90</t>
  </si>
  <si>
    <t xml:space="preserve">5806.10.00</t>
  </si>
  <si>
    <t xml:space="preserve">5806.20.00</t>
  </si>
  <si>
    <t xml:space="preserve">5806.31.00</t>
  </si>
  <si>
    <t xml:space="preserve">5806.32.00</t>
  </si>
  <si>
    <t xml:space="preserve">5806.39.00</t>
  </si>
  <si>
    <t xml:space="preserve">5806.40.00</t>
  </si>
  <si>
    <t xml:space="preserve">5807.10.00</t>
  </si>
  <si>
    <t xml:space="preserve">5807.90.00</t>
  </si>
  <si>
    <t xml:space="preserve">5808.10.00</t>
  </si>
  <si>
    <t xml:space="preserve">5808.90.00</t>
  </si>
  <si>
    <t xml:space="preserve">5809.00.00</t>
  </si>
  <si>
    <t xml:space="preserve">5810.10.00</t>
  </si>
  <si>
    <t xml:space="preserve">5810.91.00</t>
  </si>
  <si>
    <t xml:space="preserve">5810.92.00</t>
  </si>
  <si>
    <t xml:space="preserve">5810.99.00</t>
  </si>
  <si>
    <t xml:space="preserve">5811.00.00</t>
  </si>
  <si>
    <t xml:space="preserve">5901.10.00</t>
  </si>
  <si>
    <t xml:space="preserve">5901.90.00</t>
  </si>
  <si>
    <t xml:space="preserve">5902.10.10</t>
  </si>
  <si>
    <t xml:space="preserve">5902.10.90</t>
  </si>
  <si>
    <t xml:space="preserve">5902.20.00</t>
  </si>
  <si>
    <t xml:space="preserve">5902.90.00</t>
  </si>
  <si>
    <t xml:space="preserve">5903.10.00</t>
  </si>
  <si>
    <t xml:space="preserve">5903.20.00</t>
  </si>
  <si>
    <t xml:space="preserve">5904.10.00</t>
  </si>
  <si>
    <t xml:space="preserve">5904.90.00</t>
  </si>
  <si>
    <t xml:space="preserve">5905.00.00</t>
  </si>
  <si>
    <t xml:space="preserve">5906.10.00</t>
  </si>
  <si>
    <t xml:space="preserve">5906.91.00</t>
  </si>
  <si>
    <t xml:space="preserve">5906.99.00</t>
  </si>
  <si>
    <t xml:space="preserve">5907.00.00</t>
  </si>
  <si>
    <t xml:space="preserve">5908.00.00</t>
  </si>
  <si>
    <t xml:space="preserve">5911.10.00</t>
  </si>
  <si>
    <t xml:space="preserve">5911.20.10</t>
  </si>
  <si>
    <t xml:space="preserve">5911.20.90</t>
  </si>
  <si>
    <t xml:space="preserve">5911.31.00</t>
  </si>
  <si>
    <t xml:space="preserve">5911.32.00</t>
  </si>
  <si>
    <t xml:space="preserve">5911.40.00</t>
  </si>
  <si>
    <t xml:space="preserve">6001.10.10</t>
  </si>
  <si>
    <t xml:space="preserve">6001.10.20</t>
  </si>
  <si>
    <t xml:space="preserve">6001.10.90</t>
  </si>
  <si>
    <t xml:space="preserve">6001.21.00</t>
  </si>
  <si>
    <t xml:space="preserve">6001.22.00</t>
  </si>
  <si>
    <t xml:space="preserve">6001.29.00</t>
  </si>
  <si>
    <t xml:space="preserve">6001.91.00</t>
  </si>
  <si>
    <t xml:space="preserve">6001.92.00</t>
  </si>
  <si>
    <t xml:space="preserve">6001.99.00</t>
  </si>
  <si>
    <t xml:space="preserve">6002.40.10</t>
  </si>
  <si>
    <t xml:space="preserve">6002.40.20</t>
  </si>
  <si>
    <t xml:space="preserve">6002.40.90</t>
  </si>
  <si>
    <t xml:space="preserve">6002.90.10</t>
  </si>
  <si>
    <t xml:space="preserve">6002.90.20</t>
  </si>
  <si>
    <t xml:space="preserve">6002.90.90</t>
  </si>
  <si>
    <t xml:space="preserve">6003.10.00</t>
  </si>
  <si>
    <t xml:space="preserve">6003.20.00</t>
  </si>
  <si>
    <t xml:space="preserve">6003.30.00</t>
  </si>
  <si>
    <t xml:space="preserve">6003.40.00</t>
  </si>
  <si>
    <t xml:space="preserve">6003.90.00</t>
  </si>
  <si>
    <t xml:space="preserve">6004.10.11</t>
  </si>
  <si>
    <t xml:space="preserve">6004.10.12</t>
  </si>
  <si>
    <t xml:space="preserve">6004.10.13</t>
  </si>
  <si>
    <t xml:space="preserve">6004.10.14</t>
  </si>
  <si>
    <t xml:space="preserve">6004.10.31</t>
  </si>
  <si>
    <t xml:space="preserve">6004.10.32</t>
  </si>
  <si>
    <t xml:space="preserve">6004.10.33</t>
  </si>
  <si>
    <t xml:space="preserve">6004.10.34</t>
  </si>
  <si>
    <t xml:space="preserve">6004.10.41</t>
  </si>
  <si>
    <t xml:space="preserve">6004.10.42</t>
  </si>
  <si>
    <t xml:space="preserve">6004.10.43</t>
  </si>
  <si>
    <t xml:space="preserve">6004.10.44</t>
  </si>
  <si>
    <t xml:space="preserve">6004.10.91</t>
  </si>
  <si>
    <t xml:space="preserve">6004.10.92</t>
  </si>
  <si>
    <t xml:space="preserve">6004.10.93</t>
  </si>
  <si>
    <t xml:space="preserve">6004.10.94</t>
  </si>
  <si>
    <t xml:space="preserve">6004.90.10</t>
  </si>
  <si>
    <t xml:space="preserve">6004.90.30</t>
  </si>
  <si>
    <t xml:space="preserve">6004.90.40</t>
  </si>
  <si>
    <t xml:space="preserve">6004.90.90</t>
  </si>
  <si>
    <t xml:space="preserve">6005.21.00</t>
  </si>
  <si>
    <t xml:space="preserve">6005.22.00</t>
  </si>
  <si>
    <t xml:space="preserve">6005.23.00</t>
  </si>
  <si>
    <t xml:space="preserve">6005.24.00</t>
  </si>
  <si>
    <t xml:space="preserve">6005.35.00</t>
  </si>
  <si>
    <t xml:space="preserve">6005.36.00</t>
  </si>
  <si>
    <t xml:space="preserve">6005.37.00</t>
  </si>
  <si>
    <t xml:space="preserve">6005.38.00</t>
  </si>
  <si>
    <t xml:space="preserve">6005.39.00</t>
  </si>
  <si>
    <t xml:space="preserve">6005.41.00</t>
  </si>
  <si>
    <t xml:space="preserve">6005.42.00</t>
  </si>
  <si>
    <t xml:space="preserve">6005.43.00</t>
  </si>
  <si>
    <t xml:space="preserve">6005.44.00</t>
  </si>
  <si>
    <t xml:space="preserve">6005.90.10</t>
  </si>
  <si>
    <t xml:space="preserve">6005.90.90</t>
  </si>
  <si>
    <t xml:space="preserve">6006.10.00</t>
  </si>
  <si>
    <t xml:space="preserve">6006.21.00</t>
  </si>
  <si>
    <t xml:space="preserve">6006.22.00</t>
  </si>
  <si>
    <t xml:space="preserve">6006.23.00</t>
  </si>
  <si>
    <t xml:space="preserve">6006.24.00</t>
  </si>
  <si>
    <t xml:space="preserve">6006.31.10</t>
  </si>
  <si>
    <t xml:space="preserve">6006.31.20</t>
  </si>
  <si>
    <t xml:space="preserve">6006.31.30</t>
  </si>
  <si>
    <t xml:space="preserve">6006.31.90</t>
  </si>
  <si>
    <t xml:space="preserve">6006.32.10</t>
  </si>
  <si>
    <t xml:space="preserve">6006.32.20</t>
  </si>
  <si>
    <t xml:space="preserve">6006.32.30</t>
  </si>
  <si>
    <t xml:space="preserve">6006.32.90</t>
  </si>
  <si>
    <t xml:space="preserve">6006.33.10</t>
  </si>
  <si>
    <t xml:space="preserve">6006.33.20</t>
  </si>
  <si>
    <t xml:space="preserve">6006.33.30</t>
  </si>
  <si>
    <t xml:space="preserve">6006.33.90</t>
  </si>
  <si>
    <t xml:space="preserve">6006.34.10</t>
  </si>
  <si>
    <t xml:space="preserve">6006.34.20</t>
  </si>
  <si>
    <t xml:space="preserve">6006.34.30</t>
  </si>
  <si>
    <t xml:space="preserve">6006.34.90</t>
  </si>
  <si>
    <t xml:space="preserve">6006.41.00</t>
  </si>
  <si>
    <t xml:space="preserve">6006.42.00</t>
  </si>
  <si>
    <t xml:space="preserve">6006.43.00</t>
  </si>
  <si>
    <t xml:space="preserve">6006.44.00</t>
  </si>
  <si>
    <t xml:space="preserve">6006.90.00</t>
  </si>
  <si>
    <t xml:space="preserve">6101.20.00</t>
  </si>
  <si>
    <t xml:space="preserve">6101.30.00</t>
  </si>
  <si>
    <t xml:space="preserve">6101.90.10</t>
  </si>
  <si>
    <t xml:space="preserve">6101.90.90</t>
  </si>
  <si>
    <t xml:space="preserve">6102.10.00</t>
  </si>
  <si>
    <t xml:space="preserve">6102.20.00</t>
  </si>
  <si>
    <t xml:space="preserve">6102.30.00</t>
  </si>
  <si>
    <t xml:space="preserve">6102.90.00</t>
  </si>
  <si>
    <t xml:space="preserve">6103.10.10</t>
  </si>
  <si>
    <t xml:space="preserve">6103.10.20</t>
  </si>
  <si>
    <t xml:space="preserve">6103.10.90</t>
  </si>
  <si>
    <t xml:space="preserve">6103.22.00</t>
  </si>
  <si>
    <t xml:space="preserve">6103.23.00</t>
  </si>
  <si>
    <t xml:space="preserve">6103.29.10</t>
  </si>
  <si>
    <t xml:space="preserve">6103.29.90</t>
  </si>
  <si>
    <t xml:space="preserve">6103.31.00</t>
  </si>
  <si>
    <t xml:space="preserve">6103.32.00</t>
  </si>
  <si>
    <t xml:space="preserve">6103.33.00</t>
  </si>
  <si>
    <t xml:space="preserve">6103.39.00</t>
  </si>
  <si>
    <t xml:space="preserve">6103.41.00</t>
  </si>
  <si>
    <t xml:space="preserve">6103.42.00</t>
  </si>
  <si>
    <t xml:space="preserve">6103.43.00</t>
  </si>
  <si>
    <t xml:space="preserve">6103.49.00</t>
  </si>
  <si>
    <t xml:space="preserve">6104.13.00</t>
  </si>
  <si>
    <t xml:space="preserve">6104.19.10</t>
  </si>
  <si>
    <t xml:space="preserve">6104.19.20</t>
  </si>
  <si>
    <t xml:space="preserve">6104.19.90</t>
  </si>
  <si>
    <t xml:space="preserve">6104.22.00</t>
  </si>
  <si>
    <t xml:space="preserve">6104.23.00</t>
  </si>
  <si>
    <t xml:space="preserve">6104.29.10</t>
  </si>
  <si>
    <t xml:space="preserve">6104.29.90</t>
  </si>
  <si>
    <t xml:space="preserve">6104.31.00</t>
  </si>
  <si>
    <t xml:space="preserve">6104.32.00</t>
  </si>
  <si>
    <t xml:space="preserve">6104.33.00</t>
  </si>
  <si>
    <t xml:space="preserve">6104.39.00</t>
  </si>
  <si>
    <t xml:space="preserve">6104.41.00</t>
  </si>
  <si>
    <t xml:space="preserve">6104.42.00</t>
  </si>
  <si>
    <t xml:space="preserve">6104.43.00</t>
  </si>
  <si>
    <t xml:space="preserve">6104.44.00</t>
  </si>
  <si>
    <t xml:space="preserve">6104.49.00</t>
  </si>
  <si>
    <t xml:space="preserve">6104.51.00</t>
  </si>
  <si>
    <t xml:space="preserve">6104.52.00</t>
  </si>
  <si>
    <t xml:space="preserve">6104.53.00</t>
  </si>
  <si>
    <t xml:space="preserve">6104.59.00</t>
  </si>
  <si>
    <t xml:space="preserve">6104.61.00</t>
  </si>
  <si>
    <t xml:space="preserve">6104.62.00</t>
  </si>
  <si>
    <t xml:space="preserve">6104.63.00</t>
  </si>
  <si>
    <t xml:space="preserve">6104.69.00</t>
  </si>
  <si>
    <t xml:space="preserve">6105.10.00</t>
  </si>
  <si>
    <t xml:space="preserve">6105.20.00</t>
  </si>
  <si>
    <t xml:space="preserve">6105.90.00</t>
  </si>
  <si>
    <t xml:space="preserve">6106.10.00</t>
  </si>
  <si>
    <t xml:space="preserve">6106.20.00</t>
  </si>
  <si>
    <t xml:space="preserve">6106.90.00</t>
  </si>
  <si>
    <t xml:space="preserve">6107.11.00</t>
  </si>
  <si>
    <t xml:space="preserve">6107.12.00</t>
  </si>
  <si>
    <t xml:space="preserve">6107.19.00</t>
  </si>
  <si>
    <t xml:space="preserve">6107.21.00</t>
  </si>
  <si>
    <t xml:space="preserve">6107.22.00</t>
  </si>
  <si>
    <t xml:space="preserve">6107.29.00</t>
  </si>
  <si>
    <t xml:space="preserve">6107.91.00</t>
  </si>
  <si>
    <t xml:space="preserve">6107.99.10</t>
  </si>
  <si>
    <t xml:space="preserve">6107.99.90</t>
  </si>
  <si>
    <t xml:space="preserve">6108.11.00</t>
  </si>
  <si>
    <t xml:space="preserve">6108.19.00</t>
  </si>
  <si>
    <t xml:space="preserve">6108.21.00</t>
  </si>
  <si>
    <t xml:space="preserve">6108.22.00</t>
  </si>
  <si>
    <t xml:space="preserve">6108.29.00</t>
  </si>
  <si>
    <t xml:space="preserve">6108.31.00</t>
  </si>
  <si>
    <t xml:space="preserve">6108.32.00</t>
  </si>
  <si>
    <t xml:space="preserve">6108.39.00</t>
  </si>
  <si>
    <t xml:space="preserve">6108.91.00</t>
  </si>
  <si>
    <t xml:space="preserve">6108.92.00</t>
  </si>
  <si>
    <t xml:space="preserve">6108.99.00</t>
  </si>
  <si>
    <t xml:space="preserve">6109.10.00</t>
  </si>
  <si>
    <t xml:space="preserve">6109.90.00</t>
  </si>
  <si>
    <t xml:space="preserve">6110.11.00</t>
  </si>
  <si>
    <t xml:space="preserve">6110.12.00</t>
  </si>
  <si>
    <t xml:space="preserve">6110.19.00</t>
  </si>
  <si>
    <t xml:space="preserve">6110.20.00</t>
  </si>
  <si>
    <t xml:space="preserve">6110.30.00</t>
  </si>
  <si>
    <t xml:space="preserve">6110.90.00</t>
  </si>
  <si>
    <t xml:space="preserve">6111.20.00</t>
  </si>
  <si>
    <t xml:space="preserve">6111.30.00</t>
  </si>
  <si>
    <t xml:space="preserve">6111.90.10</t>
  </si>
  <si>
    <t xml:space="preserve">6111.90.90</t>
  </si>
  <si>
    <t xml:space="preserve">6112.11.00</t>
  </si>
  <si>
    <t xml:space="preserve">6112.12.00</t>
  </si>
  <si>
    <t xml:space="preserve">6112.19.00</t>
  </si>
  <si>
    <t xml:space="preserve">6112.20.00</t>
  </si>
  <si>
    <t xml:space="preserve">6112.31.00</t>
  </si>
  <si>
    <t xml:space="preserve">6112.39.00</t>
  </si>
  <si>
    <t xml:space="preserve">6112.41.00</t>
  </si>
  <si>
    <t xml:space="preserve">6112.49.00</t>
  </si>
  <si>
    <t xml:space="preserve">6113.00.00</t>
  </si>
  <si>
    <t xml:space="preserve">6114.20.00</t>
  </si>
  <si>
    <t xml:space="preserve">6114.30.00</t>
  </si>
  <si>
    <t xml:space="preserve">6114.90.10</t>
  </si>
  <si>
    <t xml:space="preserve">6114.90.90</t>
  </si>
  <si>
    <t xml:space="preserve">6115.10.11</t>
  </si>
  <si>
    <t xml:space="preserve">6115.10.12</t>
  </si>
  <si>
    <t xml:space="preserve">6115.10.13</t>
  </si>
  <si>
    <t xml:space="preserve">6115.10.14</t>
  </si>
  <si>
    <t xml:space="preserve">6115.10.19</t>
  </si>
  <si>
    <t xml:space="preserve">6115.10.21</t>
  </si>
  <si>
    <t xml:space="preserve">6115.10.22</t>
  </si>
  <si>
    <t xml:space="preserve">6115.10.29</t>
  </si>
  <si>
    <t xml:space="preserve">6115.10.91</t>
  </si>
  <si>
    <t xml:space="preserve">6115.10.92</t>
  </si>
  <si>
    <t xml:space="preserve">6115.10.93</t>
  </si>
  <si>
    <t xml:space="preserve">6115.10.99</t>
  </si>
  <si>
    <t xml:space="preserve">6115.21.00</t>
  </si>
  <si>
    <t xml:space="preserve">6115.22.00</t>
  </si>
  <si>
    <t xml:space="preserve">6115.29.10</t>
  </si>
  <si>
    <t xml:space="preserve">6115.29.20</t>
  </si>
  <si>
    <t xml:space="preserve">6115.29.90</t>
  </si>
  <si>
    <t xml:space="preserve">6115.30.10</t>
  </si>
  <si>
    <t xml:space="preserve">6115.30.20</t>
  </si>
  <si>
    <t xml:space="preserve">6115.30.90</t>
  </si>
  <si>
    <t xml:space="preserve">6115.94.00</t>
  </si>
  <si>
    <t xml:space="preserve">6115.95.00</t>
  </si>
  <si>
    <t xml:space="preserve">6115.96.00</t>
  </si>
  <si>
    <t xml:space="preserve">6115.99.00</t>
  </si>
  <si>
    <t xml:space="preserve">6116.10.00</t>
  </si>
  <si>
    <t xml:space="preserve">6116.91.00</t>
  </si>
  <si>
    <t xml:space="preserve">6116.92.00</t>
  </si>
  <si>
    <t xml:space="preserve">6116.93.00</t>
  </si>
  <si>
    <t xml:space="preserve">6116.99.00</t>
  </si>
  <si>
    <t xml:space="preserve">6117.10.00</t>
  </si>
  <si>
    <t xml:space="preserve">6117.80.10</t>
  </si>
  <si>
    <t xml:space="preserve">6117.80.90</t>
  </si>
  <si>
    <t xml:space="preserve">6117.90.00</t>
  </si>
  <si>
    <t xml:space="preserve">6201.20.00</t>
  </si>
  <si>
    <t xml:space="preserve">6201.30.00</t>
  </si>
  <si>
    <t xml:space="preserve">6201.40.00</t>
  </si>
  <si>
    <t xml:space="preserve">6201.90.00</t>
  </si>
  <si>
    <t xml:space="preserve">6202.20.00</t>
  </si>
  <si>
    <t xml:space="preserve">6202.30.00</t>
  </si>
  <si>
    <t xml:space="preserve">6202.40.00</t>
  </si>
  <si>
    <t xml:space="preserve">6202.90.00</t>
  </si>
  <si>
    <t xml:space="preserve">6203.11.00</t>
  </si>
  <si>
    <t xml:space="preserve">6203.12.00</t>
  </si>
  <si>
    <t xml:space="preserve">6203.19.00</t>
  </si>
  <si>
    <t xml:space="preserve">6203.22.00</t>
  </si>
  <si>
    <t xml:space="preserve">6203.23.00</t>
  </si>
  <si>
    <t xml:space="preserve">6203.29.10</t>
  </si>
  <si>
    <t xml:space="preserve">6203.29.90</t>
  </si>
  <si>
    <t xml:space="preserve">6203.31.00</t>
  </si>
  <si>
    <t xml:space="preserve">6203.32.00</t>
  </si>
  <si>
    <t xml:space="preserve">6203.33.00</t>
  </si>
  <si>
    <t xml:space="preserve">6203.39.00</t>
  </si>
  <si>
    <t xml:space="preserve">6203.41.00</t>
  </si>
  <si>
    <t xml:space="preserve">6203.42.00</t>
  </si>
  <si>
    <t xml:space="preserve">6203.43.00</t>
  </si>
  <si>
    <t xml:space="preserve">6203.49.00</t>
  </si>
  <si>
    <t xml:space="preserve">6204.11.00</t>
  </si>
  <si>
    <t xml:space="preserve">6204.12.00</t>
  </si>
  <si>
    <t xml:space="preserve">6204.13.00</t>
  </si>
  <si>
    <t xml:space="preserve">6204.19.00</t>
  </si>
  <si>
    <t xml:space="preserve">6204.21.00</t>
  </si>
  <si>
    <t xml:space="preserve">6204.22.00</t>
  </si>
  <si>
    <t xml:space="preserve">6204.23.00</t>
  </si>
  <si>
    <t xml:space="preserve">6204.29.00</t>
  </si>
  <si>
    <t xml:space="preserve">6204.31.00</t>
  </si>
  <si>
    <t xml:space="preserve">6204.32.00</t>
  </si>
  <si>
    <t xml:space="preserve">6204.33.00</t>
  </si>
  <si>
    <t xml:space="preserve">6204.39.00</t>
  </si>
  <si>
    <t xml:space="preserve">6204.41.00</t>
  </si>
  <si>
    <t xml:space="preserve">6204.42.00</t>
  </si>
  <si>
    <t xml:space="preserve">6204.43.00</t>
  </si>
  <si>
    <t xml:space="preserve">6204.44.00</t>
  </si>
  <si>
    <t xml:space="preserve">6204.49.00</t>
  </si>
  <si>
    <t xml:space="preserve">6204.51.00</t>
  </si>
  <si>
    <t xml:space="preserve">6204.52.00</t>
  </si>
  <si>
    <t xml:space="preserve">6204.53.00</t>
  </si>
  <si>
    <t xml:space="preserve">6204.59.00</t>
  </si>
  <si>
    <t xml:space="preserve">6204.61.00</t>
  </si>
  <si>
    <t xml:space="preserve">6204.62.00</t>
  </si>
  <si>
    <t xml:space="preserve">6204.63.00</t>
  </si>
  <si>
    <t xml:space="preserve">6204.69.00</t>
  </si>
  <si>
    <t xml:space="preserve">6205.20.00</t>
  </si>
  <si>
    <t xml:space="preserve">6205.30.00</t>
  </si>
  <si>
    <t xml:space="preserve">6205.90.10</t>
  </si>
  <si>
    <t xml:space="preserve">6205.90.90</t>
  </si>
  <si>
    <t xml:space="preserve">6206.10.00</t>
  </si>
  <si>
    <t xml:space="preserve">6206.20.00</t>
  </si>
  <si>
    <t xml:space="preserve">6206.30.00</t>
  </si>
  <si>
    <t xml:space="preserve">6206.40.00</t>
  </si>
  <si>
    <t xml:space="preserve">6206.90.00</t>
  </si>
  <si>
    <t xml:space="preserve">6207.11.00</t>
  </si>
  <si>
    <t xml:space="preserve">6207.19.00</t>
  </si>
  <si>
    <t xml:space="preserve">6207.21.00</t>
  </si>
  <si>
    <t xml:space="preserve">6207.22.00</t>
  </si>
  <si>
    <t xml:space="preserve">6207.29.00</t>
  </si>
  <si>
    <t xml:space="preserve">6207.91.00</t>
  </si>
  <si>
    <t xml:space="preserve">6207.99.10</t>
  </si>
  <si>
    <t xml:space="preserve">6207.99.90</t>
  </si>
  <si>
    <t xml:space="preserve">6208.11.00</t>
  </si>
  <si>
    <t xml:space="preserve">6208.19.00</t>
  </si>
  <si>
    <t xml:space="preserve">6208.21.00</t>
  </si>
  <si>
    <t xml:space="preserve">6208.22.00</t>
  </si>
  <si>
    <t xml:space="preserve">6208.29.00</t>
  </si>
  <si>
    <t xml:space="preserve">6208.91.00</t>
  </si>
  <si>
    <t xml:space="preserve">6208.92.00</t>
  </si>
  <si>
    <t xml:space="preserve">6208.99.00</t>
  </si>
  <si>
    <t xml:space="preserve">6209.20.00</t>
  </si>
  <si>
    <t xml:space="preserve">6209.30.00</t>
  </si>
  <si>
    <t xml:space="preserve">6209.90.10</t>
  </si>
  <si>
    <t xml:space="preserve">6209.90.90</t>
  </si>
  <si>
    <t xml:space="preserve">6210.10.00</t>
  </si>
  <si>
    <t xml:space="preserve">6210.20.00</t>
  </si>
  <si>
    <t xml:space="preserve">6210.30.00</t>
  </si>
  <si>
    <t xml:space="preserve">6210.40.00</t>
  </si>
  <si>
    <t xml:space="preserve">6210.50.00</t>
  </si>
  <si>
    <t xml:space="preserve">6211.11.00</t>
  </si>
  <si>
    <t xml:space="preserve">6211.12.00</t>
  </si>
  <si>
    <t xml:space="preserve">6211.20.00</t>
  </si>
  <si>
    <t xml:space="preserve">6211.32.00</t>
  </si>
  <si>
    <t xml:space="preserve">6211.33.00</t>
  </si>
  <si>
    <t xml:space="preserve">6211.39.10</t>
  </si>
  <si>
    <t xml:space="preserve">6211.39.90</t>
  </si>
  <si>
    <t xml:space="preserve">6211.42.00</t>
  </si>
  <si>
    <t xml:space="preserve">6211.43.00</t>
  </si>
  <si>
    <t xml:space="preserve">6211.49.00</t>
  </si>
  <si>
    <t xml:space="preserve">6212.10.00</t>
  </si>
  <si>
    <t xml:space="preserve">6212.20.00</t>
  </si>
  <si>
    <t xml:space="preserve">6212.30.00</t>
  </si>
  <si>
    <t xml:space="preserve">6212.90.00</t>
  </si>
  <si>
    <t xml:space="preserve">6213.20.00</t>
  </si>
  <si>
    <t xml:space="preserve">6213.90.10</t>
  </si>
  <si>
    <t xml:space="preserve">6213.90.90</t>
  </si>
  <si>
    <t xml:space="preserve">6214.10.00</t>
  </si>
  <si>
    <t xml:space="preserve">6214.20.00</t>
  </si>
  <si>
    <t xml:space="preserve">6214.30.00</t>
  </si>
  <si>
    <t xml:space="preserve">6214.40.00</t>
  </si>
  <si>
    <t xml:space="preserve">6214.90.10</t>
  </si>
  <si>
    <t xml:space="preserve">6214.90.90</t>
  </si>
  <si>
    <t xml:space="preserve">6215.10.00</t>
  </si>
  <si>
    <t xml:space="preserve">6215.20.00</t>
  </si>
  <si>
    <t xml:space="preserve">6215.90.00</t>
  </si>
  <si>
    <t xml:space="preserve">6216.00.00</t>
  </si>
  <si>
    <t xml:space="preserve">6217.10.00</t>
  </si>
  <si>
    <t xml:space="preserve">6217.90.00</t>
  </si>
  <si>
    <t xml:space="preserve">6301.10.00</t>
  </si>
  <si>
    <t xml:space="preserve">6301.20.00</t>
  </si>
  <si>
    <t xml:space="preserve">6301.30.00</t>
  </si>
  <si>
    <t xml:space="preserve">6301.40.00</t>
  </si>
  <si>
    <t xml:space="preserve">6301.90.00</t>
  </si>
  <si>
    <t xml:space="preserve">6302.10.00</t>
  </si>
  <si>
    <t xml:space="preserve">6302.21.00</t>
  </si>
  <si>
    <t xml:space="preserve">6302.22.00</t>
  </si>
  <si>
    <t xml:space="preserve">6302.29.00</t>
  </si>
  <si>
    <t xml:space="preserve">6302.31.00</t>
  </si>
  <si>
    <t xml:space="preserve">6302.32.00</t>
  </si>
  <si>
    <t xml:space="preserve">6302.39.00</t>
  </si>
  <si>
    <t xml:space="preserve">6302.40.00</t>
  </si>
  <si>
    <t xml:space="preserve">6302.51.00</t>
  </si>
  <si>
    <t xml:space="preserve">6302.53.00</t>
  </si>
  <si>
    <t xml:space="preserve">6302.59.10</t>
  </si>
  <si>
    <t xml:space="preserve">6302.59.90</t>
  </si>
  <si>
    <t xml:space="preserve">6302.60.00</t>
  </si>
  <si>
    <t xml:space="preserve">6302.91.00</t>
  </si>
  <si>
    <t xml:space="preserve">6302.93.00</t>
  </si>
  <si>
    <t xml:space="preserve">6302.99.10</t>
  </si>
  <si>
    <t xml:space="preserve">6302.99.90</t>
  </si>
  <si>
    <t xml:space="preserve">6303.12.00</t>
  </si>
  <si>
    <t xml:space="preserve">6303.19.10</t>
  </si>
  <si>
    <t xml:space="preserve">6303.19.90</t>
  </si>
  <si>
    <t xml:space="preserve">6303.91.00</t>
  </si>
  <si>
    <t xml:space="preserve">6303.92.00</t>
  </si>
  <si>
    <t xml:space="preserve">6303.99.00</t>
  </si>
  <si>
    <t xml:space="preserve">6304.11.00</t>
  </si>
  <si>
    <t xml:space="preserve">6304.19.10</t>
  </si>
  <si>
    <t xml:space="preserve">6304.19.90</t>
  </si>
  <si>
    <t xml:space="preserve">6304.20.00</t>
  </si>
  <si>
    <t xml:space="preserve">6304.91.00</t>
  </si>
  <si>
    <t xml:space="preserve">6304.92.00</t>
  </si>
  <si>
    <t xml:space="preserve">6304.93.00</t>
  </si>
  <si>
    <t xml:space="preserve">6304.99.00</t>
  </si>
  <si>
    <t xml:space="preserve">6305.10.00</t>
  </si>
  <si>
    <t xml:space="preserve">6305.20.00</t>
  </si>
  <si>
    <t xml:space="preserve">6305.32.00</t>
  </si>
  <si>
    <t xml:space="preserve">6305.33.10</t>
  </si>
  <si>
    <t xml:space="preserve">6305.33.90</t>
  </si>
  <si>
    <t xml:space="preserve">6305.39.00</t>
  </si>
  <si>
    <t xml:space="preserve">6305.90.00</t>
  </si>
  <si>
    <t xml:space="preserve">6306.12.00</t>
  </si>
  <si>
    <t xml:space="preserve">6306.19.10</t>
  </si>
  <si>
    <t xml:space="preserve">6306.19.90</t>
  </si>
  <si>
    <t xml:space="preserve">6306.22.00</t>
  </si>
  <si>
    <t xml:space="preserve">6306.29.10</t>
  </si>
  <si>
    <t xml:space="preserve">6306.29.90</t>
  </si>
  <si>
    <t xml:space="preserve">6306.30.10</t>
  </si>
  <si>
    <t xml:space="preserve">6306.30.90</t>
  </si>
  <si>
    <t xml:space="preserve">6306.40.10</t>
  </si>
  <si>
    <t xml:space="preserve">6306.40.90</t>
  </si>
  <si>
    <t xml:space="preserve">6306.90.00</t>
  </si>
  <si>
    <t xml:space="preserve">6307.10.00</t>
  </si>
  <si>
    <t xml:space="preserve">6307.20.00</t>
  </si>
  <si>
    <t xml:space="preserve">6307.90.10</t>
  </si>
  <si>
    <t xml:space="preserve">6307.90.20</t>
  </si>
  <si>
    <t xml:space="preserve">6307.90.90</t>
  </si>
  <si>
    <t xml:space="preserve">6308.00.00</t>
  </si>
  <si>
    <t xml:space="preserve">6309.00.10</t>
  </si>
  <si>
    <t xml:space="preserve">6309.00.90</t>
  </si>
  <si>
    <t xml:space="preserve">6310.10.00</t>
  </si>
  <si>
    <t xml:space="preserve">6310.90.00</t>
  </si>
  <si>
    <t xml:space="preserve">6401.10.00</t>
  </si>
  <si>
    <t xml:space="preserve">6401.92.00</t>
  </si>
  <si>
    <t xml:space="preserve">6401.99.10</t>
  </si>
  <si>
    <t xml:space="preserve">6401.99.90</t>
  </si>
  <si>
    <t xml:space="preserve">6402.12.00</t>
  </si>
  <si>
    <t xml:space="preserve">6402.19.00</t>
  </si>
  <si>
    <t xml:space="preserve">6402.20.00</t>
  </si>
  <si>
    <t xml:space="preserve">6402.91.10</t>
  </si>
  <si>
    <t xml:space="preserve">6402.91.90</t>
  </si>
  <si>
    <t xml:space="preserve">6402.99.10</t>
  </si>
  <si>
    <t xml:space="preserve">6402.99.90</t>
  </si>
  <si>
    <t xml:space="preserve">6403.12.00</t>
  </si>
  <si>
    <t xml:space="preserve">6403.19.00</t>
  </si>
  <si>
    <t xml:space="preserve">6403.20.00</t>
  </si>
  <si>
    <t xml:space="preserve">6403.40.00</t>
  </si>
  <si>
    <t xml:space="preserve">6403.51.10</t>
  </si>
  <si>
    <t xml:space="preserve">6403.51.90</t>
  </si>
  <si>
    <t xml:space="preserve">6403.59.10</t>
  </si>
  <si>
    <t xml:space="preserve">6403.59.90</t>
  </si>
  <si>
    <t xml:space="preserve">6403.91.10</t>
  </si>
  <si>
    <t xml:space="preserve">6403.91.90</t>
  </si>
  <si>
    <t xml:space="preserve">6403.99.10</t>
  </si>
  <si>
    <t xml:space="preserve">6403.99.90</t>
  </si>
  <si>
    <t xml:space="preserve">6404.11.00</t>
  </si>
  <si>
    <t xml:space="preserve">6404.19.00</t>
  </si>
  <si>
    <t xml:space="preserve">6404.20.00</t>
  </si>
  <si>
    <t xml:space="preserve">6405.10.10</t>
  </si>
  <si>
    <t xml:space="preserve">6405.10.20</t>
  </si>
  <si>
    <t xml:space="preserve">6405.10.90</t>
  </si>
  <si>
    <t xml:space="preserve">6405.20.00</t>
  </si>
  <si>
    <t xml:space="preserve">6405.90.00</t>
  </si>
  <si>
    <t xml:space="preserve">6406.10.00</t>
  </si>
  <si>
    <t xml:space="preserve">6406.20.00</t>
  </si>
  <si>
    <t xml:space="preserve">6406.90.10</t>
  </si>
  <si>
    <t xml:space="preserve">6406.90.20</t>
  </si>
  <si>
    <t xml:space="preserve">6406.90.90</t>
  </si>
  <si>
    <t xml:space="preserve">6501.00.00</t>
  </si>
  <si>
    <t xml:space="preserve">6502.00.10</t>
  </si>
  <si>
    <t xml:space="preserve">6502.00.90</t>
  </si>
  <si>
    <t xml:space="preserve">6504.00.10</t>
  </si>
  <si>
    <t xml:space="preserve">6504.00.90</t>
  </si>
  <si>
    <t xml:space="preserve">6505.00.11</t>
  </si>
  <si>
    <t xml:space="preserve">6505.00.12</t>
  </si>
  <si>
    <t xml:space="preserve">6505.00.19</t>
  </si>
  <si>
    <t xml:space="preserve">6505.00.21</t>
  </si>
  <si>
    <t xml:space="preserve">6505.00.22</t>
  </si>
  <si>
    <t xml:space="preserve">6505.00.29</t>
  </si>
  <si>
    <t xml:space="preserve">6505.00.31</t>
  </si>
  <si>
    <t xml:space="preserve">6505.00.32</t>
  </si>
  <si>
    <t xml:space="preserve">6505.00.39</t>
  </si>
  <si>
    <t xml:space="preserve">6505.00.90</t>
  </si>
  <si>
    <t xml:space="preserve">6506.91.00</t>
  </si>
  <si>
    <t xml:space="preserve">6506.99.00</t>
  </si>
  <si>
    <t xml:space="preserve">6507.00.00</t>
  </si>
  <si>
    <t xml:space="preserve">6601.10.00</t>
  </si>
  <si>
    <t xml:space="preserve">6601.91.10</t>
  </si>
  <si>
    <t xml:space="preserve">6601.91.90</t>
  </si>
  <si>
    <t xml:space="preserve">6601.99.00</t>
  </si>
  <si>
    <t xml:space="preserve">6602.00.00</t>
  </si>
  <si>
    <t xml:space="preserve">6603.20.00</t>
  </si>
  <si>
    <t xml:space="preserve">6603.90.00</t>
  </si>
  <si>
    <t xml:space="preserve">6701.00.00</t>
  </si>
  <si>
    <t xml:space="preserve">6702.10.00</t>
  </si>
  <si>
    <t xml:space="preserve">6702.90.00</t>
  </si>
  <si>
    <t xml:space="preserve">6703.00.00</t>
  </si>
  <si>
    <t xml:space="preserve">6704.11.00</t>
  </si>
  <si>
    <t xml:space="preserve">6704.19.00</t>
  </si>
  <si>
    <t xml:space="preserve">6704.20.00</t>
  </si>
  <si>
    <t xml:space="preserve">6704.90.00</t>
  </si>
  <si>
    <t xml:space="preserve">6801.00.00</t>
  </si>
  <si>
    <t xml:space="preserve">6802.10.00</t>
  </si>
  <si>
    <t xml:space="preserve">6802.21.00</t>
  </si>
  <si>
    <t xml:space="preserve">6802.23.00</t>
  </si>
  <si>
    <t xml:space="preserve">6802.29.00</t>
  </si>
  <si>
    <t xml:space="preserve">6802.91.00</t>
  </si>
  <si>
    <t xml:space="preserve">6802.92.00</t>
  </si>
  <si>
    <t xml:space="preserve">6802.93.10</t>
  </si>
  <si>
    <t xml:space="preserve">6802.93.90</t>
  </si>
  <si>
    <t xml:space="preserve">6802.99.10</t>
  </si>
  <si>
    <t xml:space="preserve">6802.99.90</t>
  </si>
  <si>
    <t xml:space="preserve">6803.00.00</t>
  </si>
  <si>
    <t xml:space="preserve">6804.10.00</t>
  </si>
  <si>
    <t xml:space="preserve">6804.21.11</t>
  </si>
  <si>
    <t xml:space="preserve">6804.21.19</t>
  </si>
  <si>
    <t xml:space="preserve">6804.21.90</t>
  </si>
  <si>
    <t xml:space="preserve">6804.22.11</t>
  </si>
  <si>
    <t xml:space="preserve">6804.22.19</t>
  </si>
  <si>
    <t xml:space="preserve">6804.22.90</t>
  </si>
  <si>
    <t xml:space="preserve">6804.23.00</t>
  </si>
  <si>
    <t xml:space="preserve">6804.30.00</t>
  </si>
  <si>
    <t xml:space="preserve">6805.10.00</t>
  </si>
  <si>
    <t xml:space="preserve">6805.20.00</t>
  </si>
  <si>
    <t xml:space="preserve">6805.30.20</t>
  </si>
  <si>
    <t xml:space="preserve">6806.10.00</t>
  </si>
  <si>
    <t xml:space="preserve">6806.20.00</t>
  </si>
  <si>
    <t xml:space="preserve">6806.90.10</t>
  </si>
  <si>
    <t xml:space="preserve">6806.90.90</t>
  </si>
  <si>
    <t xml:space="preserve">6807.10.00</t>
  </si>
  <si>
    <t xml:space="preserve">6807.90.00</t>
  </si>
  <si>
    <t xml:space="preserve">6808.00.00</t>
  </si>
  <si>
    <t xml:space="preserve">6809.11.00</t>
  </si>
  <si>
    <t xml:space="preserve">6809.19.00</t>
  </si>
  <si>
    <t xml:space="preserve">6809.90.00</t>
  </si>
  <si>
    <t xml:space="preserve">6810.11.00</t>
  </si>
  <si>
    <t xml:space="preserve">6810.91.00</t>
  </si>
  <si>
    <t xml:space="preserve">6810.99.00</t>
  </si>
  <si>
    <t xml:space="preserve">6811.40.00</t>
  </si>
  <si>
    <t xml:space="preserve">6811.81.00</t>
  </si>
  <si>
    <t xml:space="preserve">6811.82.00</t>
  </si>
  <si>
    <t xml:space="preserve">6811.89.00</t>
  </si>
  <si>
    <t xml:space="preserve">6812.80.00</t>
  </si>
  <si>
    <t xml:space="preserve">6812.91.00</t>
  </si>
  <si>
    <t xml:space="preserve">6812.99.20</t>
  </si>
  <si>
    <t xml:space="preserve">6812.99.30</t>
  </si>
  <si>
    <t xml:space="preserve">6812.99.90</t>
  </si>
  <si>
    <t xml:space="preserve">6813.20.00</t>
  </si>
  <si>
    <t xml:space="preserve">6813.81.10</t>
  </si>
  <si>
    <t xml:space="preserve">6813.81.90</t>
  </si>
  <si>
    <t xml:space="preserve">6813.89.10</t>
  </si>
  <si>
    <t xml:space="preserve">6813.89.90</t>
  </si>
  <si>
    <t xml:space="preserve">6814.10.00</t>
  </si>
  <si>
    <t xml:space="preserve">6814.90.00</t>
  </si>
  <si>
    <t xml:space="preserve">6815.11.00</t>
  </si>
  <si>
    <t xml:space="preserve">6815.12.00</t>
  </si>
  <si>
    <t xml:space="preserve">6815.13.00</t>
  </si>
  <si>
    <t xml:space="preserve">6815.19.00</t>
  </si>
  <si>
    <t xml:space="preserve">6815.20.00</t>
  </si>
  <si>
    <t xml:space="preserve">6815.91.10</t>
  </si>
  <si>
    <t xml:space="preserve">6815.91.90</t>
  </si>
  <si>
    <t xml:space="preserve">6815.99.11</t>
  </si>
  <si>
    <t xml:space="preserve">6815.99.12</t>
  </si>
  <si>
    <t xml:space="preserve">6815.99.13</t>
  </si>
  <si>
    <t xml:space="preserve">6815.99.14</t>
  </si>
  <si>
    <t xml:space="preserve">6815.99.19</t>
  </si>
  <si>
    <t xml:space="preserve">6815.99.90</t>
  </si>
  <si>
    <t xml:space="preserve">6902.10.11</t>
  </si>
  <si>
    <t xml:space="preserve">6902.10.18</t>
  </si>
  <si>
    <t xml:space="preserve">6902.10.19</t>
  </si>
  <si>
    <t xml:space="preserve">6902.10.90</t>
  </si>
  <si>
    <t xml:space="preserve">6902.20.10</t>
  </si>
  <si>
    <t xml:space="preserve">6902.20.91</t>
  </si>
  <si>
    <t xml:space="preserve">6902.20.92</t>
  </si>
  <si>
    <t xml:space="preserve">6902.20.93</t>
  </si>
  <si>
    <t xml:space="preserve">6902.20.99</t>
  </si>
  <si>
    <t xml:space="preserve">6902.90.10</t>
  </si>
  <si>
    <t xml:space="preserve">6902.90.20</t>
  </si>
  <si>
    <t xml:space="preserve">6902.90.30</t>
  </si>
  <si>
    <t xml:space="preserve">6902.90.40</t>
  </si>
  <si>
    <t xml:space="preserve">6902.90.90</t>
  </si>
  <si>
    <t xml:space="preserve">6903.10.11</t>
  </si>
  <si>
    <t xml:space="preserve">6903.10.12</t>
  </si>
  <si>
    <t xml:space="preserve">6903.10.19</t>
  </si>
  <si>
    <t xml:space="preserve">6903.10.20</t>
  </si>
  <si>
    <t xml:space="preserve">6903.10.30</t>
  </si>
  <si>
    <t xml:space="preserve">6903.10.40</t>
  </si>
  <si>
    <t xml:space="preserve">6903.10.90</t>
  </si>
  <si>
    <t xml:space="preserve">6903.20.10</t>
  </si>
  <si>
    <t xml:space="preserve">6903.20.20</t>
  </si>
  <si>
    <t xml:space="preserve">6903.20.30</t>
  </si>
  <si>
    <t xml:space="preserve">6903.20.90</t>
  </si>
  <si>
    <t xml:space="preserve">6903.90.11</t>
  </si>
  <si>
    <t xml:space="preserve">6903.90.12</t>
  </si>
  <si>
    <t xml:space="preserve">6903.90.19</t>
  </si>
  <si>
    <t xml:space="preserve">6903.90.91</t>
  </si>
  <si>
    <t xml:space="preserve">6903.90.92</t>
  </si>
  <si>
    <t xml:space="preserve">6904.10.00</t>
  </si>
  <si>
    <t xml:space="preserve">6904.90.00</t>
  </si>
  <si>
    <t xml:space="preserve">6905.10.00</t>
  </si>
  <si>
    <t xml:space="preserve">6905.90.00</t>
  </si>
  <si>
    <t xml:space="preserve">6907.21.00</t>
  </si>
  <si>
    <t xml:space="preserve">6907.22.00</t>
  </si>
  <si>
    <t xml:space="preserve">6907.23.00</t>
  </si>
  <si>
    <t xml:space="preserve">6907.30.00</t>
  </si>
  <si>
    <t xml:space="preserve">6907.40.00</t>
  </si>
  <si>
    <t xml:space="preserve">6909.11.00</t>
  </si>
  <si>
    <t xml:space="preserve">6909.12.10</t>
  </si>
  <si>
    <t xml:space="preserve">6909.12.30</t>
  </si>
  <si>
    <t xml:space="preserve">6909.12.90</t>
  </si>
  <si>
    <t xml:space="preserve">6909.19.10</t>
  </si>
  <si>
    <t xml:space="preserve">6909.19.30</t>
  </si>
  <si>
    <t xml:space="preserve">6909.19.90</t>
  </si>
  <si>
    <t xml:space="preserve">6909.90.00</t>
  </si>
  <si>
    <t xml:space="preserve">6910.10.00</t>
  </si>
  <si>
    <t xml:space="preserve">6910.90.00</t>
  </si>
  <si>
    <t xml:space="preserve">6911.90.00</t>
  </si>
  <si>
    <t xml:space="preserve">6913.10.00</t>
  </si>
  <si>
    <t xml:space="preserve">6913.90.00</t>
  </si>
  <si>
    <t xml:space="preserve">6914.10.00</t>
  </si>
  <si>
    <t xml:space="preserve">6914.90.00</t>
  </si>
  <si>
    <t xml:space="preserve">7001.00.00</t>
  </si>
  <si>
    <t xml:space="preserve">7002.10.00</t>
  </si>
  <si>
    <t xml:space="preserve">7002.20.00</t>
  </si>
  <si>
    <t xml:space="preserve">7002.31.00</t>
  </si>
  <si>
    <t xml:space="preserve">7002.32.00</t>
  </si>
  <si>
    <t xml:space="preserve">7002.39.00</t>
  </si>
  <si>
    <t xml:space="preserve">7003.12.00</t>
  </si>
  <si>
    <t xml:space="preserve">7003.19.00</t>
  </si>
  <si>
    <t xml:space="preserve">7003.20.00</t>
  </si>
  <si>
    <t xml:space="preserve">7003.30.00</t>
  </si>
  <si>
    <t xml:space="preserve">7004.20.00</t>
  </si>
  <si>
    <t xml:space="preserve">7004.90.00</t>
  </si>
  <si>
    <t xml:space="preserve">7005.10.00</t>
  </si>
  <si>
    <t xml:space="preserve">7005.21.00</t>
  </si>
  <si>
    <t xml:space="preserve">7005.29.00</t>
  </si>
  <si>
    <t xml:space="preserve">7005.30.00</t>
  </si>
  <si>
    <t xml:space="preserve">7006.00.00</t>
  </si>
  <si>
    <t xml:space="preserve">7008.00.00</t>
  </si>
  <si>
    <t xml:space="preserve">7009.91.00</t>
  </si>
  <si>
    <t xml:space="preserve">7009.92.00</t>
  </si>
  <si>
    <t xml:space="preserve">7010.10.00</t>
  </si>
  <si>
    <t xml:space="preserve">7010.90.11</t>
  </si>
  <si>
    <t xml:space="preserve">7010.90.12</t>
  </si>
  <si>
    <t xml:space="preserve">7010.90.21</t>
  </si>
  <si>
    <t xml:space="preserve">7010.90.22</t>
  </si>
  <si>
    <t xml:space="preserve">7010.90.90</t>
  </si>
  <si>
    <t xml:space="preserve">7011.10.10</t>
  </si>
  <si>
    <t xml:space="preserve">7011.10.21</t>
  </si>
  <si>
    <t xml:space="preserve">7011.10.29</t>
  </si>
  <si>
    <t xml:space="preserve">7011.10.90</t>
  </si>
  <si>
    <t xml:space="preserve">7011.20.00</t>
  </si>
  <si>
    <t xml:space="preserve">7011.90.00</t>
  </si>
  <si>
    <t xml:space="preserve">7013.10.00</t>
  </si>
  <si>
    <t xml:space="preserve">7013.22.00</t>
  </si>
  <si>
    <t xml:space="preserve">7013.28.00</t>
  </si>
  <si>
    <t xml:space="preserve">7013.33.00</t>
  </si>
  <si>
    <t xml:space="preserve">7013.41.00</t>
  </si>
  <si>
    <t xml:space="preserve">7013.42.10</t>
  </si>
  <si>
    <t xml:space="preserve">7013.49.00</t>
  </si>
  <si>
    <t xml:space="preserve">7013.91.10</t>
  </si>
  <si>
    <t xml:space="preserve">7013.91.90</t>
  </si>
  <si>
    <t xml:space="preserve">7013.99.00</t>
  </si>
  <si>
    <t xml:space="preserve">7015.10.10</t>
  </si>
  <si>
    <t xml:space="preserve">7015.10.91</t>
  </si>
  <si>
    <t xml:space="preserve">7015.10.92</t>
  </si>
  <si>
    <t xml:space="preserve">7015.90.10</t>
  </si>
  <si>
    <t xml:space="preserve">7015.90.20</t>
  </si>
  <si>
    <t xml:space="preserve">7015.90.30</t>
  </si>
  <si>
    <t xml:space="preserve">7015.90.90</t>
  </si>
  <si>
    <t xml:space="preserve">7016.10.00</t>
  </si>
  <si>
    <t xml:space="preserve">7016.90.00</t>
  </si>
  <si>
    <t xml:space="preserve">7017.10.00</t>
  </si>
  <si>
    <t xml:space="preserve">7017.20.00</t>
  </si>
  <si>
    <t xml:space="preserve">7017.90.00</t>
  </si>
  <si>
    <t xml:space="preserve">7018.10.10</t>
  </si>
  <si>
    <t xml:space="preserve">7018.10.20</t>
  </si>
  <si>
    <t xml:space="preserve">7018.10.90</t>
  </si>
  <si>
    <t xml:space="preserve">7018.20.00</t>
  </si>
  <si>
    <t xml:space="preserve">7018.90.00</t>
  </si>
  <si>
    <t xml:space="preserve">7019.11.00</t>
  </si>
  <si>
    <t xml:space="preserve">7019.12.10</t>
  </si>
  <si>
    <t xml:space="preserve">7019.12.90</t>
  </si>
  <si>
    <t xml:space="preserve">7019.13.00</t>
  </si>
  <si>
    <t xml:space="preserve">7019.14.00</t>
  </si>
  <si>
    <t xml:space="preserve">7019.15.00</t>
  </si>
  <si>
    <t xml:space="preserve">7019.19.00</t>
  </si>
  <si>
    <t xml:space="preserve">7019.61.00</t>
  </si>
  <si>
    <t xml:space="preserve">7019.62.00</t>
  </si>
  <si>
    <t xml:space="preserve">7019.63.00</t>
  </si>
  <si>
    <t xml:space="preserve">7019.64.00</t>
  </si>
  <si>
    <t xml:space="preserve">7019.65.00</t>
  </si>
  <si>
    <t xml:space="preserve">7019.66.00</t>
  </si>
  <si>
    <t xml:space="preserve">7019.69.00</t>
  </si>
  <si>
    <t xml:space="preserve">7019.71.00</t>
  </si>
  <si>
    <t xml:space="preserve">7019.72.00</t>
  </si>
  <si>
    <t xml:space="preserve">7019.73.10</t>
  </si>
  <si>
    <t xml:space="preserve">7019.73.90</t>
  </si>
  <si>
    <t xml:space="preserve">7019.80.00</t>
  </si>
  <si>
    <t xml:space="preserve">7019.90.00</t>
  </si>
  <si>
    <t xml:space="preserve">7020.00.10</t>
  </si>
  <si>
    <t xml:space="preserve">7020.00.90</t>
  </si>
  <si>
    <t xml:space="preserve">7101.10.00</t>
  </si>
  <si>
    <t xml:space="preserve">7101.21.00</t>
  </si>
  <si>
    <t xml:space="preserve">7101.22.00</t>
  </si>
  <si>
    <t xml:space="preserve">7102.10.00</t>
  </si>
  <si>
    <t xml:space="preserve">7102.21.00</t>
  </si>
  <si>
    <t xml:space="preserve">7102.29.00</t>
  </si>
  <si>
    <t xml:space="preserve">7102.31.00</t>
  </si>
  <si>
    <t xml:space="preserve">7102.39.00</t>
  </si>
  <si>
    <t xml:space="preserve">7103.10.00</t>
  </si>
  <si>
    <t xml:space="preserve">7103.91.00</t>
  </si>
  <si>
    <t xml:space="preserve">7103.99.00</t>
  </si>
  <si>
    <t xml:space="preserve">7104.10.00</t>
  </si>
  <si>
    <t xml:space="preserve">7104.21.00</t>
  </si>
  <si>
    <t xml:space="preserve">7104.29.00</t>
  </si>
  <si>
    <t xml:space="preserve">7104.91.00</t>
  </si>
  <si>
    <t xml:space="preserve">7104.99.00</t>
  </si>
  <si>
    <t xml:space="preserve">7105.10.00</t>
  </si>
  <si>
    <t xml:space="preserve">7105.90.00</t>
  </si>
  <si>
    <t xml:space="preserve">7106.10.00</t>
  </si>
  <si>
    <t xml:space="preserve">7106.91.00</t>
  </si>
  <si>
    <t xml:space="preserve">7106.92.10</t>
  </si>
  <si>
    <t xml:space="preserve">7106.92.20</t>
  </si>
  <si>
    <t xml:space="preserve">7106.92.90</t>
  </si>
  <si>
    <t xml:space="preserve">7107.00.00</t>
  </si>
  <si>
    <t xml:space="preserve">7108.11.00</t>
  </si>
  <si>
    <t xml:space="preserve">7108.12.10</t>
  </si>
  <si>
    <t xml:space="preserve">7108.12.90</t>
  </si>
  <si>
    <t xml:space="preserve">7108.13.10</t>
  </si>
  <si>
    <t xml:space="preserve">7108.13.90</t>
  </si>
  <si>
    <t xml:space="preserve">7108.20.00</t>
  </si>
  <si>
    <t xml:space="preserve">7109.00.00</t>
  </si>
  <si>
    <t xml:space="preserve">7110.11.00</t>
  </si>
  <si>
    <t xml:space="preserve">7110.19.10</t>
  </si>
  <si>
    <t xml:space="preserve">7110.19.90</t>
  </si>
  <si>
    <t xml:space="preserve">7110.21.00</t>
  </si>
  <si>
    <t xml:space="preserve">7110.29.00</t>
  </si>
  <si>
    <t xml:space="preserve">7110.31.00</t>
  </si>
  <si>
    <t xml:space="preserve">7110.39.00</t>
  </si>
  <si>
    <t xml:space="preserve">7110.41.00</t>
  </si>
  <si>
    <t xml:space="preserve">7110.49.00</t>
  </si>
  <si>
    <t xml:space="preserve">7111.00.00</t>
  </si>
  <si>
    <t xml:space="preserve">7112.30.10</t>
  </si>
  <si>
    <t xml:space="preserve">7112.30.20</t>
  </si>
  <si>
    <t xml:space="preserve">7112.30.90</t>
  </si>
  <si>
    <t xml:space="preserve">7112.91.00</t>
  </si>
  <si>
    <t xml:space="preserve">7112.92.00</t>
  </si>
  <si>
    <t xml:space="preserve">7112.99.00</t>
  </si>
  <si>
    <t xml:space="preserve">7113.11.00</t>
  </si>
  <si>
    <t xml:space="preserve">7113.19.00</t>
  </si>
  <si>
    <t xml:space="preserve">7113.20.00</t>
  </si>
  <si>
    <t xml:space="preserve">7114.11.00</t>
  </si>
  <si>
    <t xml:space="preserve">7114.19.00</t>
  </si>
  <si>
    <t xml:space="preserve">7114.20.00</t>
  </si>
  <si>
    <t xml:space="preserve">7115.10.00</t>
  </si>
  <si>
    <t xml:space="preserve">7115.90.00</t>
  </si>
  <si>
    <t xml:space="preserve">7116.10.00</t>
  </si>
  <si>
    <t xml:space="preserve">7116.20.10</t>
  </si>
  <si>
    <t xml:space="preserve">7116.20.90</t>
  </si>
  <si>
    <t xml:space="preserve">7117.11.00</t>
  </si>
  <si>
    <t xml:space="preserve">7117.19.00</t>
  </si>
  <si>
    <t xml:space="preserve">7117.90.00</t>
  </si>
  <si>
    <t xml:space="preserve">7118.10.10</t>
  </si>
  <si>
    <t xml:space="preserve">7118.10.90</t>
  </si>
  <si>
    <t xml:space="preserve">7118.90.00</t>
  </si>
  <si>
    <t xml:space="preserve">7201.10.00</t>
  </si>
  <si>
    <t xml:space="preserve">7201.20.00</t>
  </si>
  <si>
    <t xml:space="preserve">7201.50.00</t>
  </si>
  <si>
    <t xml:space="preserve">7202.11.00</t>
  </si>
  <si>
    <t xml:space="preserve">7202.19.00</t>
  </si>
  <si>
    <t xml:space="preserve">7202.21.00</t>
  </si>
  <si>
    <t xml:space="preserve">7202.29.00</t>
  </si>
  <si>
    <t xml:space="preserve">7202.30.00</t>
  </si>
  <si>
    <t xml:space="preserve">7202.41.00</t>
  </si>
  <si>
    <t xml:space="preserve">7202.49.00</t>
  </si>
  <si>
    <t xml:space="preserve">7202.50.00</t>
  </si>
  <si>
    <t xml:space="preserve">7202.60.00</t>
  </si>
  <si>
    <t xml:space="preserve">7202.70.00</t>
  </si>
  <si>
    <t xml:space="preserve">7202.80.00</t>
  </si>
  <si>
    <t xml:space="preserve">7202.91.00</t>
  </si>
  <si>
    <t xml:space="preserve">7202.92.00</t>
  </si>
  <si>
    <t xml:space="preserve">7202.93.00</t>
  </si>
  <si>
    <t xml:space="preserve">7202.99.10</t>
  </si>
  <si>
    <t xml:space="preserve">7202.99.90</t>
  </si>
  <si>
    <t xml:space="preserve">7203.10.00</t>
  </si>
  <si>
    <t xml:space="preserve">7203.90.00</t>
  </si>
  <si>
    <t xml:space="preserve">7204.10.00</t>
  </si>
  <si>
    <t xml:space="preserve">7204.21.00</t>
  </si>
  <si>
    <t xml:space="preserve">7204.29.00</t>
  </si>
  <si>
    <t xml:space="preserve">7204.30.00</t>
  </si>
  <si>
    <t xml:space="preserve">7204.41.00</t>
  </si>
  <si>
    <t xml:space="preserve">7204.49.00</t>
  </si>
  <si>
    <t xml:space="preserve">7204.50.00</t>
  </si>
  <si>
    <t xml:space="preserve">7205.10.00</t>
  </si>
  <si>
    <t xml:space="preserve">7205.21.00</t>
  </si>
  <si>
    <t xml:space="preserve">7205.29.10</t>
  </si>
  <si>
    <t xml:space="preserve">7205.29.20</t>
  </si>
  <si>
    <t xml:space="preserve">7205.29.90</t>
  </si>
  <si>
    <t xml:space="preserve">7206.10.00</t>
  </si>
  <si>
    <t xml:space="preserve">7206.90.00</t>
  </si>
  <si>
    <t xml:space="preserve">7207.11.10</t>
  </si>
  <si>
    <t xml:space="preserve">7207.11.90</t>
  </si>
  <si>
    <t xml:space="preserve">7207.12.00</t>
  </si>
  <si>
    <t xml:space="preserve">7207.19.00</t>
  </si>
  <si>
    <t xml:space="preserve">7207.20.00</t>
  </si>
  <si>
    <t xml:space="preserve">7208.10.00</t>
  </si>
  <si>
    <t xml:space="preserve">7208.25.00</t>
  </si>
  <si>
    <t xml:space="preserve">7208.26.10</t>
  </si>
  <si>
    <t xml:space="preserve">7208.26.90</t>
  </si>
  <si>
    <t xml:space="preserve">7208.27.10</t>
  </si>
  <si>
    <t xml:space="preserve">7208.27.90</t>
  </si>
  <si>
    <t xml:space="preserve">7208.36.10</t>
  </si>
  <si>
    <t xml:space="preserve">7208.36.90</t>
  </si>
  <si>
    <t xml:space="preserve">7208.37.00</t>
  </si>
  <si>
    <t xml:space="preserve">7208.38.10</t>
  </si>
  <si>
    <t xml:space="preserve">7208.38.90</t>
  </si>
  <si>
    <t xml:space="preserve">7208.39.10</t>
  </si>
  <si>
    <t xml:space="preserve">7208.39.90</t>
  </si>
  <si>
    <t xml:space="preserve">7208.40.00</t>
  </si>
  <si>
    <t xml:space="preserve">7208.51.00</t>
  </si>
  <si>
    <t xml:space="preserve">7208.52.00</t>
  </si>
  <si>
    <t xml:space="preserve">7208.53.00</t>
  </si>
  <si>
    <t xml:space="preserve">7208.54.00</t>
  </si>
  <si>
    <t xml:space="preserve">7208.90.00</t>
  </si>
  <si>
    <t xml:space="preserve">7209.15.00</t>
  </si>
  <si>
    <t xml:space="preserve">7209.16.00</t>
  </si>
  <si>
    <t xml:space="preserve">7209.17.00</t>
  </si>
  <si>
    <t xml:space="preserve">7209.18.00</t>
  </si>
  <si>
    <t xml:space="preserve">7209.25.00</t>
  </si>
  <si>
    <t xml:space="preserve">7209.26.00</t>
  </si>
  <si>
    <t xml:space="preserve">7209.27.00</t>
  </si>
  <si>
    <t xml:space="preserve">7209.28.00</t>
  </si>
  <si>
    <t xml:space="preserve">7209.90.00</t>
  </si>
  <si>
    <t xml:space="preserve">7210.11.00</t>
  </si>
  <si>
    <t xml:space="preserve">7210.12.00</t>
  </si>
  <si>
    <t xml:space="preserve">7210.20.00</t>
  </si>
  <si>
    <t xml:space="preserve">7210.30.10</t>
  </si>
  <si>
    <t xml:space="preserve">7210.30.90</t>
  </si>
  <si>
    <t xml:space="preserve">7210.41.10</t>
  </si>
  <si>
    <t xml:space="preserve">7210.41.90</t>
  </si>
  <si>
    <t xml:space="preserve">7210.49.10</t>
  </si>
  <si>
    <t xml:space="preserve">7210.49.90</t>
  </si>
  <si>
    <t xml:space="preserve">7210.50.00</t>
  </si>
  <si>
    <t xml:space="preserve">7210.61.00</t>
  </si>
  <si>
    <t xml:space="preserve">7210.69.11</t>
  </si>
  <si>
    <t xml:space="preserve">7210.69.19</t>
  </si>
  <si>
    <t xml:space="preserve">7210.69.90</t>
  </si>
  <si>
    <t xml:space="preserve">7210.70.10</t>
  </si>
  <si>
    <t xml:space="preserve">7210.70.20</t>
  </si>
  <si>
    <t xml:space="preserve">7210.90.00</t>
  </si>
  <si>
    <t xml:space="preserve">7211.13.00</t>
  </si>
  <si>
    <t xml:space="preserve">7211.14.00</t>
  </si>
  <si>
    <t xml:space="preserve">7211.19.00</t>
  </si>
  <si>
    <t xml:space="preserve">7211.23.00</t>
  </si>
  <si>
    <t xml:space="preserve">7211.29.10</t>
  </si>
  <si>
    <t xml:space="preserve">7211.29.20</t>
  </si>
  <si>
    <t xml:space="preserve">7211.90.10</t>
  </si>
  <si>
    <t xml:space="preserve">7211.90.90</t>
  </si>
  <si>
    <t xml:space="preserve">7212.10.00</t>
  </si>
  <si>
    <t xml:space="preserve">7212.20.10</t>
  </si>
  <si>
    <t xml:space="preserve">7212.20.90</t>
  </si>
  <si>
    <t xml:space="preserve">7212.30.00</t>
  </si>
  <si>
    <t xml:space="preserve">7212.40.10</t>
  </si>
  <si>
    <t xml:space="preserve">7212.40.21</t>
  </si>
  <si>
    <t xml:space="preserve">7212.40.29</t>
  </si>
  <si>
    <t xml:space="preserve">7212.50.10</t>
  </si>
  <si>
    <t xml:space="preserve">7212.50.90</t>
  </si>
  <si>
    <t xml:space="preserve">7212.60.00</t>
  </si>
  <si>
    <t xml:space="preserve">7213.10.00</t>
  </si>
  <si>
    <t xml:space="preserve">7213.20.00</t>
  </si>
  <si>
    <t xml:space="preserve">7213.91.10</t>
  </si>
  <si>
    <t xml:space="preserve">7213.91.90</t>
  </si>
  <si>
    <t xml:space="preserve">7213.99.10</t>
  </si>
  <si>
    <t xml:space="preserve">7213.99.90</t>
  </si>
  <si>
    <t xml:space="preserve">7214.10.10</t>
  </si>
  <si>
    <t xml:space="preserve">7214.10.90</t>
  </si>
  <si>
    <t xml:space="preserve">7214.30.00</t>
  </si>
  <si>
    <t xml:space="preserve">7214.91.00</t>
  </si>
  <si>
    <t xml:space="preserve">7214.99.10</t>
  </si>
  <si>
    <t xml:space="preserve">7214.99.90</t>
  </si>
  <si>
    <t xml:space="preserve">7215.10.00</t>
  </si>
  <si>
    <t xml:space="preserve">7215.50.00</t>
  </si>
  <si>
    <t xml:space="preserve">7215.90.10</t>
  </si>
  <si>
    <t xml:space="preserve">7215.90.90</t>
  </si>
  <si>
    <t xml:space="preserve">7216.10.00</t>
  </si>
  <si>
    <t xml:space="preserve">7216.21.00</t>
  </si>
  <si>
    <t xml:space="preserve">7216.22.00</t>
  </si>
  <si>
    <t xml:space="preserve">7216.31.00</t>
  </si>
  <si>
    <t xml:space="preserve">7216.32.00</t>
  </si>
  <si>
    <t xml:space="preserve">7216.33.00</t>
  </si>
  <si>
    <t xml:space="preserve">7216.40.10</t>
  </si>
  <si>
    <t xml:space="preserve">7216.40.90</t>
  </si>
  <si>
    <t xml:space="preserve">7216.50.00</t>
  </si>
  <si>
    <t xml:space="preserve">7216.61.10</t>
  </si>
  <si>
    <t xml:space="preserve">7216.61.90</t>
  </si>
  <si>
    <t xml:space="preserve">7216.69.10</t>
  </si>
  <si>
    <t xml:space="preserve">7216.69.90</t>
  </si>
  <si>
    <t xml:space="preserve">7216.91.00</t>
  </si>
  <si>
    <t xml:space="preserve">7216.99.00</t>
  </si>
  <si>
    <t xml:space="preserve">7217.10.11</t>
  </si>
  <si>
    <t xml:space="preserve">7217.10.19</t>
  </si>
  <si>
    <t xml:space="preserve">7217.30.10</t>
  </si>
  <si>
    <t xml:space="preserve">7217.30.90</t>
  </si>
  <si>
    <t xml:space="preserve">7217.90.00</t>
  </si>
  <si>
    <t xml:space="preserve">7218.10.00</t>
  </si>
  <si>
    <t xml:space="preserve">7218.91.00</t>
  </si>
  <si>
    <t xml:space="preserve">7218.99.00</t>
  </si>
  <si>
    <t xml:space="preserve">7219.11.00</t>
  </si>
  <si>
    <t xml:space="preserve">7219.12.00</t>
  </si>
  <si>
    <t xml:space="preserve">7219.13.00</t>
  </si>
  <si>
    <t xml:space="preserve">7219.14.00</t>
  </si>
  <si>
    <t xml:space="preserve">7219.21.00</t>
  </si>
  <si>
    <t xml:space="preserve">7219.22.00</t>
  </si>
  <si>
    <t xml:space="preserve">7219.23.00</t>
  </si>
  <si>
    <t xml:space="preserve">7219.24.00</t>
  </si>
  <si>
    <t xml:space="preserve">7219.31.00</t>
  </si>
  <si>
    <t xml:space="preserve">7219.32.00</t>
  </si>
  <si>
    <t xml:space="preserve">7219.33.00</t>
  </si>
  <si>
    <t xml:space="preserve">7219.34.00</t>
  </si>
  <si>
    <t xml:space="preserve">7219.35.00</t>
  </si>
  <si>
    <t xml:space="preserve">7219.90.10</t>
  </si>
  <si>
    <t xml:space="preserve">7219.90.90</t>
  </si>
  <si>
    <t xml:space="preserve">7220.11.00</t>
  </si>
  <si>
    <t xml:space="preserve">7220.12.10</t>
  </si>
  <si>
    <t xml:space="preserve">7220.12.20</t>
  </si>
  <si>
    <t xml:space="preserve">7220.12.90</t>
  </si>
  <si>
    <t xml:space="preserve">7220.20.10</t>
  </si>
  <si>
    <t xml:space="preserve">7220.20.90</t>
  </si>
  <si>
    <t xml:space="preserve">7220.90.00</t>
  </si>
  <si>
    <t xml:space="preserve">7221.00.00</t>
  </si>
  <si>
    <t xml:space="preserve">7222.11.00</t>
  </si>
  <si>
    <t xml:space="preserve">7222.19.10</t>
  </si>
  <si>
    <t xml:space="preserve">7222.19.90</t>
  </si>
  <si>
    <t xml:space="preserve">7222.20.00</t>
  </si>
  <si>
    <t xml:space="preserve">7222.30.00</t>
  </si>
  <si>
    <t xml:space="preserve">7222.40.10</t>
  </si>
  <si>
    <t xml:space="preserve">7222.40.90</t>
  </si>
  <si>
    <t xml:space="preserve">7223.00.00</t>
  </si>
  <si>
    <t xml:space="preserve">7224.10.00</t>
  </si>
  <si>
    <t xml:space="preserve">7224.90.00</t>
  </si>
  <si>
    <t xml:space="preserve">7225.11.00</t>
  </si>
  <si>
    <t xml:space="preserve">7225.19.00</t>
  </si>
  <si>
    <t xml:space="preserve">7225.30.00</t>
  </si>
  <si>
    <t xml:space="preserve">7225.40.10</t>
  </si>
  <si>
    <t xml:space="preserve">7225.40.20</t>
  </si>
  <si>
    <t xml:space="preserve">7225.40.90</t>
  </si>
  <si>
    <t xml:space="preserve">7225.50.10</t>
  </si>
  <si>
    <t xml:space="preserve">7225.50.90</t>
  </si>
  <si>
    <t xml:space="preserve">7225.91.00</t>
  </si>
  <si>
    <t xml:space="preserve">7225.92.00</t>
  </si>
  <si>
    <t xml:space="preserve">7225.99.10</t>
  </si>
  <si>
    <t xml:space="preserve">7225.99.90</t>
  </si>
  <si>
    <t xml:space="preserve">7226.11.00</t>
  </si>
  <si>
    <t xml:space="preserve">7226.19.00</t>
  </si>
  <si>
    <t xml:space="preserve">7226.20.10</t>
  </si>
  <si>
    <t xml:space="preserve">7226.20.90</t>
  </si>
  <si>
    <t xml:space="preserve">7226.91.00</t>
  </si>
  <si>
    <t xml:space="preserve">7226.92.00</t>
  </si>
  <si>
    <t xml:space="preserve">7226.99.00</t>
  </si>
  <si>
    <t xml:space="preserve">7227.10.00</t>
  </si>
  <si>
    <t xml:space="preserve">7227.20.00</t>
  </si>
  <si>
    <t xml:space="preserve">7227.90.00</t>
  </si>
  <si>
    <t xml:space="preserve">7228.10.10</t>
  </si>
  <si>
    <t xml:space="preserve">7228.10.90</t>
  </si>
  <si>
    <t xml:space="preserve">7228.20.00</t>
  </si>
  <si>
    <t xml:space="preserve">7228.30.00</t>
  </si>
  <si>
    <t xml:space="preserve">7228.40.00</t>
  </si>
  <si>
    <t xml:space="preserve">7228.50.00</t>
  </si>
  <si>
    <t xml:space="preserve">7228.60.00</t>
  </si>
  <si>
    <t xml:space="preserve">7228.70.00</t>
  </si>
  <si>
    <t xml:space="preserve">7228.80.00</t>
  </si>
  <si>
    <t xml:space="preserve">7229.20.00</t>
  </si>
  <si>
    <t xml:space="preserve">7229.90.00</t>
  </si>
  <si>
    <t xml:space="preserve">7301.10.00</t>
  </si>
  <si>
    <t xml:space="preserve">7301.20.00</t>
  </si>
  <si>
    <t xml:space="preserve">7302.10.10</t>
  </si>
  <si>
    <t xml:space="preserve">7302.10.90</t>
  </si>
  <si>
    <t xml:space="preserve">7302.30.00</t>
  </si>
  <si>
    <t xml:space="preserve">7302.40.00</t>
  </si>
  <si>
    <t xml:space="preserve">7302.90.00</t>
  </si>
  <si>
    <t xml:space="preserve">7303.00.00</t>
  </si>
  <si>
    <t xml:space="preserve">7304.11.00</t>
  </si>
  <si>
    <t xml:space="preserve">7304.19.00</t>
  </si>
  <si>
    <t xml:space="preserve">7304.22.00</t>
  </si>
  <si>
    <t xml:space="preserve">7304.23.10</t>
  </si>
  <si>
    <t xml:space="preserve">7304.23.90</t>
  </si>
  <si>
    <t xml:space="preserve">7304.24.00</t>
  </si>
  <si>
    <t xml:space="preserve">7304.29.10</t>
  </si>
  <si>
    <t xml:space="preserve">7304.29.31</t>
  </si>
  <si>
    <t xml:space="preserve">7304.29.39</t>
  </si>
  <si>
    <t xml:space="preserve">7304.29.90</t>
  </si>
  <si>
    <t xml:space="preserve">7304.31.10</t>
  </si>
  <si>
    <t xml:space="preserve">7304.31.90</t>
  </si>
  <si>
    <t xml:space="preserve">7304.39.10</t>
  </si>
  <si>
    <t xml:space="preserve">7304.39.20</t>
  </si>
  <si>
    <t xml:space="preserve">7304.39.90</t>
  </si>
  <si>
    <t xml:space="preserve">7304.41.10</t>
  </si>
  <si>
    <t xml:space="preserve">7304.41.90</t>
  </si>
  <si>
    <t xml:space="preserve">7304.49.00</t>
  </si>
  <si>
    <t xml:space="preserve">7304.51.11</t>
  </si>
  <si>
    <t xml:space="preserve">7304.51.19</t>
  </si>
  <si>
    <t xml:space="preserve">7304.51.90</t>
  </si>
  <si>
    <t xml:space="preserve">7304.59.10</t>
  </si>
  <si>
    <t xml:space="preserve">7304.59.90</t>
  </si>
  <si>
    <t xml:space="preserve">7304.90.11</t>
  </si>
  <si>
    <t xml:space="preserve">7304.90.19</t>
  </si>
  <si>
    <t xml:space="preserve">7304.90.90</t>
  </si>
  <si>
    <t xml:space="preserve">7305.11.00</t>
  </si>
  <si>
    <t xml:space="preserve">7305.12.00</t>
  </si>
  <si>
    <t xml:space="preserve">7305.19.00</t>
  </si>
  <si>
    <t xml:space="preserve">7305.20.00</t>
  </si>
  <si>
    <t xml:space="preserve">7305.31.00</t>
  </si>
  <si>
    <t xml:space="preserve">7305.39.00</t>
  </si>
  <si>
    <t xml:space="preserve">7305.90.00</t>
  </si>
  <si>
    <t xml:space="preserve">7306.11.00</t>
  </si>
  <si>
    <t xml:space="preserve">7306.19.00</t>
  </si>
  <si>
    <t xml:space="preserve">7306.21.00</t>
  </si>
  <si>
    <t xml:space="preserve">7306.29.00</t>
  </si>
  <si>
    <t xml:space="preserve">7306.30.00</t>
  </si>
  <si>
    <t xml:space="preserve">7306.40.00</t>
  </si>
  <si>
    <t xml:space="preserve">7306.50.00</t>
  </si>
  <si>
    <t xml:space="preserve">7306.61.00</t>
  </si>
  <si>
    <t xml:space="preserve">7306.69.00</t>
  </si>
  <si>
    <t xml:space="preserve">7306.90.10</t>
  </si>
  <si>
    <t xml:space="preserve">7306.90.20</t>
  </si>
  <si>
    <t xml:space="preserve">7306.90.90</t>
  </si>
  <si>
    <t xml:space="preserve">7307.11.00</t>
  </si>
  <si>
    <t xml:space="preserve">7307.19.10</t>
  </si>
  <si>
    <t xml:space="preserve">7307.19.90</t>
  </si>
  <si>
    <t xml:space="preserve">7307.21.00</t>
  </si>
  <si>
    <t xml:space="preserve">7307.22.00</t>
  </si>
  <si>
    <t xml:space="preserve">7307.23.00</t>
  </si>
  <si>
    <t xml:space="preserve">7307.29.00</t>
  </si>
  <si>
    <t xml:space="preserve">7307.91.00</t>
  </si>
  <si>
    <t xml:space="preserve">7307.92.00</t>
  </si>
  <si>
    <t xml:space="preserve">7307.93.00</t>
  </si>
  <si>
    <t xml:space="preserve">7307.99.00</t>
  </si>
  <si>
    <t xml:space="preserve">7308.10.00</t>
  </si>
  <si>
    <t xml:space="preserve">7308.20.00</t>
  </si>
  <si>
    <t xml:space="preserve">7309.00.20</t>
  </si>
  <si>
    <t xml:space="preserve">7309.00.90</t>
  </si>
  <si>
    <t xml:space="preserve">7310.10.10</t>
  </si>
  <si>
    <t xml:space="preserve">7310.21.10</t>
  </si>
  <si>
    <t xml:space="preserve">7310.21.90</t>
  </si>
  <si>
    <t xml:space="preserve">7310.29.20</t>
  </si>
  <si>
    <t xml:space="preserve">7312.10.10</t>
  </si>
  <si>
    <t xml:space="preserve">7312.10.90</t>
  </si>
  <si>
    <t xml:space="preserve">7312.90.00</t>
  </si>
  <si>
    <t xml:space="preserve">7314.12.00</t>
  </si>
  <si>
    <t xml:space="preserve">7314.14.00</t>
  </si>
  <si>
    <t xml:space="preserve">7314.19.00</t>
  </si>
  <si>
    <t xml:space="preserve">7314.20.00</t>
  </si>
  <si>
    <t xml:space="preserve">7314.31.00</t>
  </si>
  <si>
    <t xml:space="preserve">7314.39.00</t>
  </si>
  <si>
    <t xml:space="preserve">7314.41.00</t>
  </si>
  <si>
    <t xml:space="preserve">7314.42.00</t>
  </si>
  <si>
    <t xml:space="preserve">7314.49.00</t>
  </si>
  <si>
    <t xml:space="preserve">7314.50.00</t>
  </si>
  <si>
    <t xml:space="preserve">7315.19.00</t>
  </si>
  <si>
    <t xml:space="preserve">7315.20.00</t>
  </si>
  <si>
    <t xml:space="preserve">7315.81.00</t>
  </si>
  <si>
    <t xml:space="preserve">7315.89.00</t>
  </si>
  <si>
    <t xml:space="preserve">7315.90.00</t>
  </si>
  <si>
    <t xml:space="preserve">7316.00.00</t>
  </si>
  <si>
    <t xml:space="preserve">7317.00.10</t>
  </si>
  <si>
    <t xml:space="preserve">7317.00.20</t>
  </si>
  <si>
    <t xml:space="preserve">7317.00.30</t>
  </si>
  <si>
    <t xml:space="preserve">7317.00.90</t>
  </si>
  <si>
    <t xml:space="preserve">7318.11.00</t>
  </si>
  <si>
    <t xml:space="preserve">7318.12.00</t>
  </si>
  <si>
    <t xml:space="preserve">7318.13.00</t>
  </si>
  <si>
    <t xml:space="preserve">7318.14.00</t>
  </si>
  <si>
    <t xml:space="preserve">7318.15.00</t>
  </si>
  <si>
    <t xml:space="preserve">7318.16.00</t>
  </si>
  <si>
    <t xml:space="preserve">7318.19.00</t>
  </si>
  <si>
    <t xml:space="preserve">7318.21.00</t>
  </si>
  <si>
    <t xml:space="preserve">7318.22.00</t>
  </si>
  <si>
    <t xml:space="preserve">7318.23.00</t>
  </si>
  <si>
    <t xml:space="preserve">7318.24.00</t>
  </si>
  <si>
    <t xml:space="preserve">7318.29.00</t>
  </si>
  <si>
    <t xml:space="preserve">7319.40.00</t>
  </si>
  <si>
    <t xml:space="preserve">7319.90.00</t>
  </si>
  <si>
    <t xml:space="preserve">7320.10.00</t>
  </si>
  <si>
    <t xml:space="preserve">7320.20.10</t>
  </si>
  <si>
    <t xml:space="preserve">7320.20.90</t>
  </si>
  <si>
    <t xml:space="preserve">7320.90.00</t>
  </si>
  <si>
    <t xml:space="preserve">7321.12.00</t>
  </si>
  <si>
    <t xml:space="preserve">7321.19.00</t>
  </si>
  <si>
    <t xml:space="preserve">7321.82.00</t>
  </si>
  <si>
    <t xml:space="preserve">7321.89.00</t>
  </si>
  <si>
    <t xml:space="preserve">7322.11.00</t>
  </si>
  <si>
    <t xml:space="preserve">7322.19.00</t>
  </si>
  <si>
    <t xml:space="preserve">7322.90.90</t>
  </si>
  <si>
    <t xml:space="preserve">7323.91.00</t>
  </si>
  <si>
    <t xml:space="preserve">7323.92.00</t>
  </si>
  <si>
    <t xml:space="preserve">7323.93.00</t>
  </si>
  <si>
    <t xml:space="preserve">7323.94.00</t>
  </si>
  <si>
    <t xml:space="preserve">7323.99.00</t>
  </si>
  <si>
    <t xml:space="preserve">7324.10.00</t>
  </si>
  <si>
    <t xml:space="preserve">7324.21.00</t>
  </si>
  <si>
    <t xml:space="preserve">7324.29.00</t>
  </si>
  <si>
    <t xml:space="preserve">7324.90.00</t>
  </si>
  <si>
    <t xml:space="preserve">7325.10.00</t>
  </si>
  <si>
    <t xml:space="preserve">7325.91.00</t>
  </si>
  <si>
    <t xml:space="preserve">7325.99.10</t>
  </si>
  <si>
    <t xml:space="preserve">7325.99.90</t>
  </si>
  <si>
    <t xml:space="preserve">7326.11.00</t>
  </si>
  <si>
    <t xml:space="preserve">7326.19.00</t>
  </si>
  <si>
    <t xml:space="preserve">7326.20.00</t>
  </si>
  <si>
    <t xml:space="preserve">7326.90.10</t>
  </si>
  <si>
    <t xml:space="preserve">7326.90.20</t>
  </si>
  <si>
    <t xml:space="preserve">7401.00.00</t>
  </si>
  <si>
    <t xml:space="preserve">7402.00.00</t>
  </si>
  <si>
    <t xml:space="preserve">7403.11.00</t>
  </si>
  <si>
    <t xml:space="preserve">7403.12.00</t>
  </si>
  <si>
    <t xml:space="preserve">7403.13.00</t>
  </si>
  <si>
    <t xml:space="preserve">7403.19.00</t>
  </si>
  <si>
    <t xml:space="preserve">7403.21.00</t>
  </si>
  <si>
    <t xml:space="preserve">7403.22.00</t>
  </si>
  <si>
    <t xml:space="preserve">7403.29.00</t>
  </si>
  <si>
    <t xml:space="preserve">7404.00.00</t>
  </si>
  <si>
    <t xml:space="preserve">7405.00.00</t>
  </si>
  <si>
    <t xml:space="preserve">7406.10.00</t>
  </si>
  <si>
    <t xml:space="preserve">7406.20.00</t>
  </si>
  <si>
    <t xml:space="preserve">7407.10.10</t>
  </si>
  <si>
    <t xml:space="preserve">7407.10.21</t>
  </si>
  <si>
    <t xml:space="preserve">7407.10.29</t>
  </si>
  <si>
    <t xml:space="preserve">7407.21.10</t>
  </si>
  <si>
    <t xml:space="preserve">7407.21.20</t>
  </si>
  <si>
    <t xml:space="preserve">7407.29.10</t>
  </si>
  <si>
    <t xml:space="preserve">7407.29.21</t>
  </si>
  <si>
    <t xml:space="preserve">7407.29.29</t>
  </si>
  <si>
    <t xml:space="preserve">7408.11.00</t>
  </si>
  <si>
    <t xml:space="preserve">7408.19.00</t>
  </si>
  <si>
    <t xml:space="preserve">7408.21.00</t>
  </si>
  <si>
    <t xml:space="preserve">7408.22.00</t>
  </si>
  <si>
    <t xml:space="preserve">7408.29.12</t>
  </si>
  <si>
    <t xml:space="preserve">7408.29.13</t>
  </si>
  <si>
    <t xml:space="preserve">7408.29.19</t>
  </si>
  <si>
    <t xml:space="preserve">7408.29.90</t>
  </si>
  <si>
    <t xml:space="preserve">7409.11.00</t>
  </si>
  <si>
    <t xml:space="preserve">7409.19.00</t>
  </si>
  <si>
    <t xml:space="preserve">7409.21.00</t>
  </si>
  <si>
    <t xml:space="preserve">7409.29.00</t>
  </si>
  <si>
    <t xml:space="preserve">7409.31.11</t>
  </si>
  <si>
    <t xml:space="preserve">7409.31.19</t>
  </si>
  <si>
    <t xml:space="preserve">7409.31.90</t>
  </si>
  <si>
    <t xml:space="preserve">7409.39.00</t>
  </si>
  <si>
    <t xml:space="preserve">7409.40.10</t>
  </si>
  <si>
    <t xml:space="preserve">7409.40.90</t>
  </si>
  <si>
    <t xml:space="preserve">7409.90.00</t>
  </si>
  <si>
    <t xml:space="preserve">7410.11.90</t>
  </si>
  <si>
    <t xml:space="preserve">7410.12.00</t>
  </si>
  <si>
    <t xml:space="preserve">7410.21.90</t>
  </si>
  <si>
    <t xml:space="preserve">7410.22.00</t>
  </si>
  <si>
    <t xml:space="preserve">7411.10.90</t>
  </si>
  <si>
    <t xml:space="preserve">7411.21.10</t>
  </si>
  <si>
    <t xml:space="preserve">7411.21.90</t>
  </si>
  <si>
    <t xml:space="preserve">7411.22.10</t>
  </si>
  <si>
    <t xml:space="preserve">7411.22.90</t>
  </si>
  <si>
    <t xml:space="preserve">7411.29.10</t>
  </si>
  <si>
    <t xml:space="preserve">7411.29.90</t>
  </si>
  <si>
    <t xml:space="preserve">7412.10.00</t>
  </si>
  <si>
    <t xml:space="preserve">7412.20.00</t>
  </si>
  <si>
    <t xml:space="preserve">7415.10.00</t>
  </si>
  <si>
    <t xml:space="preserve">7415.21.00</t>
  </si>
  <si>
    <t xml:space="preserve">7415.29.00</t>
  </si>
  <si>
    <t xml:space="preserve">7415.33.00</t>
  </si>
  <si>
    <t xml:space="preserve">7415.39.00</t>
  </si>
  <si>
    <t xml:space="preserve">7418.10.00</t>
  </si>
  <si>
    <t xml:space="preserve">7419.20.00</t>
  </si>
  <si>
    <t xml:space="preserve">7419.80.10</t>
  </si>
  <si>
    <t xml:space="preserve">7419.80.20</t>
  </si>
  <si>
    <t xml:space="preserve">7419.80.30</t>
  </si>
  <si>
    <t xml:space="preserve">7419.80.40</t>
  </si>
  <si>
    <t xml:space="preserve">7419.80.90</t>
  </si>
  <si>
    <t xml:space="preserve">7501.10.00</t>
  </si>
  <si>
    <t xml:space="preserve">7501.20.00</t>
  </si>
  <si>
    <t xml:space="preserve">7502.10.10</t>
  </si>
  <si>
    <t xml:space="preserve">7502.10.90</t>
  </si>
  <si>
    <t xml:space="preserve">7502.20.00</t>
  </si>
  <si>
    <t xml:space="preserve">7503.00.00</t>
  </si>
  <si>
    <t xml:space="preserve">7504.00.10</t>
  </si>
  <si>
    <t xml:space="preserve">7504.00.90</t>
  </si>
  <si>
    <t xml:space="preserve">7505.11.10</t>
  </si>
  <si>
    <t xml:space="preserve">7505.11.21</t>
  </si>
  <si>
    <t xml:space="preserve">7505.11.29</t>
  </si>
  <si>
    <t xml:space="preserve">7505.12.10</t>
  </si>
  <si>
    <t xml:space="preserve">7505.12.21</t>
  </si>
  <si>
    <t xml:space="preserve">7505.12.29</t>
  </si>
  <si>
    <t xml:space="preserve">7505.21.00</t>
  </si>
  <si>
    <t xml:space="preserve">7505.22.10</t>
  </si>
  <si>
    <t xml:space="preserve">7505.22.90</t>
  </si>
  <si>
    <t xml:space="preserve">7506.10.00</t>
  </si>
  <si>
    <t xml:space="preserve">7506.20.00</t>
  </si>
  <si>
    <t xml:space="preserve">7507.11.00</t>
  </si>
  <si>
    <t xml:space="preserve">7507.12.00</t>
  </si>
  <si>
    <t xml:space="preserve">7507.20.00</t>
  </si>
  <si>
    <t xml:space="preserve">7508.10.00</t>
  </si>
  <si>
    <t xml:space="preserve">7508.90.10</t>
  </si>
  <si>
    <t xml:space="preserve">7508.90.90</t>
  </si>
  <si>
    <t xml:space="preserve">7601.10.00</t>
  </si>
  <si>
    <t xml:space="preserve">7601.20.00</t>
  </si>
  <si>
    <t xml:space="preserve">7602.00.00</t>
  </si>
  <si>
    <t xml:space="preserve">7603.10.00</t>
  </si>
  <si>
    <t xml:space="preserve">7603.20.00</t>
  </si>
  <si>
    <t xml:space="preserve">7604.10.10</t>
  </si>
  <si>
    <t xml:space="preserve">7604.10.21</t>
  </si>
  <si>
    <t xml:space="preserve">7604.10.29</t>
  </si>
  <si>
    <t xml:space="preserve">7604.21.00</t>
  </si>
  <si>
    <t xml:space="preserve">7604.29.11</t>
  </si>
  <si>
    <t xml:space="preserve">7604.29.19</t>
  </si>
  <si>
    <t xml:space="preserve">7604.29.20</t>
  </si>
  <si>
    <t xml:space="preserve">7605.11.10</t>
  </si>
  <si>
    <t xml:space="preserve">7605.11.90</t>
  </si>
  <si>
    <t xml:space="preserve">7605.19.10</t>
  </si>
  <si>
    <t xml:space="preserve">7605.19.90</t>
  </si>
  <si>
    <t xml:space="preserve">7605.21.10</t>
  </si>
  <si>
    <t xml:space="preserve">7605.21.90</t>
  </si>
  <si>
    <t xml:space="preserve">7605.29.10</t>
  </si>
  <si>
    <t xml:space="preserve">7605.29.90</t>
  </si>
  <si>
    <t xml:space="preserve">7606.11.10</t>
  </si>
  <si>
    <t xml:space="preserve">7606.11.90</t>
  </si>
  <si>
    <t xml:space="preserve">7606.12.10</t>
  </si>
  <si>
    <t xml:space="preserve">7606.12.20</t>
  </si>
  <si>
    <t xml:space="preserve">7606.12.30</t>
  </si>
  <si>
    <t xml:space="preserve">7606.12.90</t>
  </si>
  <si>
    <t xml:space="preserve">7606.91.00</t>
  </si>
  <si>
    <t xml:space="preserve">7606.92.00</t>
  </si>
  <si>
    <t xml:space="preserve">7607.11.10</t>
  </si>
  <si>
    <t xml:space="preserve">7607.11.20</t>
  </si>
  <si>
    <t xml:space="preserve">7607.19.10</t>
  </si>
  <si>
    <t xml:space="preserve">7607.20.00</t>
  </si>
  <si>
    <t xml:space="preserve">7608.10.00</t>
  </si>
  <si>
    <t xml:space="preserve">7608.20.10</t>
  </si>
  <si>
    <t xml:space="preserve">7608.20.90</t>
  </si>
  <si>
    <t xml:space="preserve">7610.10.00</t>
  </si>
  <si>
    <t xml:space="preserve">7610.90.00</t>
  </si>
  <si>
    <t xml:space="preserve">7611.00.00</t>
  </si>
  <si>
    <t xml:space="preserve">7612.10.00</t>
  </si>
  <si>
    <t xml:space="preserve">7612.90.11</t>
  </si>
  <si>
    <t xml:space="preserve">7612.90.12</t>
  </si>
  <si>
    <t xml:space="preserve">7613.00.00</t>
  </si>
  <si>
    <t xml:space="preserve">7614.10.10</t>
  </si>
  <si>
    <t xml:space="preserve">7614.10.90</t>
  </si>
  <si>
    <t xml:space="preserve">7614.90.10</t>
  </si>
  <si>
    <t xml:space="preserve">7614.90.90</t>
  </si>
  <si>
    <t xml:space="preserve">7615.10.00</t>
  </si>
  <si>
    <t xml:space="preserve">7616.10.00</t>
  </si>
  <si>
    <t xml:space="preserve">7616.91.00</t>
  </si>
  <si>
    <t xml:space="preserve">7616.99.00</t>
  </si>
  <si>
    <t xml:space="preserve">7801.10.11</t>
  </si>
  <si>
    <t xml:space="preserve">7801.10.19</t>
  </si>
  <si>
    <t xml:space="preserve">7801.10.90</t>
  </si>
  <si>
    <t xml:space="preserve">7801.91.00</t>
  </si>
  <si>
    <t xml:space="preserve">7801.99.00</t>
  </si>
  <si>
    <t xml:space="preserve">7802.00.00</t>
  </si>
  <si>
    <t xml:space="preserve">7804.11.00</t>
  </si>
  <si>
    <t xml:space="preserve">7804.19.00</t>
  </si>
  <si>
    <t xml:space="preserve">7804.20.00</t>
  </si>
  <si>
    <t xml:space="preserve">7806.00.10</t>
  </si>
  <si>
    <t xml:space="preserve">7806.00.20</t>
  </si>
  <si>
    <t xml:space="preserve">7806.00.90</t>
  </si>
  <si>
    <t xml:space="preserve">7901.11.11</t>
  </si>
  <si>
    <t xml:space="preserve">7901.11.19</t>
  </si>
  <si>
    <t xml:space="preserve">7901.11.91</t>
  </si>
  <si>
    <t xml:space="preserve">7901.11.99</t>
  </si>
  <si>
    <t xml:space="preserve">7901.12.10</t>
  </si>
  <si>
    <t xml:space="preserve">7901.12.90</t>
  </si>
  <si>
    <t xml:space="preserve">7901.20.10</t>
  </si>
  <si>
    <t xml:space="preserve">7901.20.90</t>
  </si>
  <si>
    <t xml:space="preserve">7902.00.00</t>
  </si>
  <si>
    <t xml:space="preserve">7903.10.00</t>
  </si>
  <si>
    <t xml:space="preserve">7903.90.00</t>
  </si>
  <si>
    <t xml:space="preserve">7904.00.00</t>
  </si>
  <si>
    <t xml:space="preserve">7905.00.00</t>
  </si>
  <si>
    <t xml:space="preserve">7907.00.10</t>
  </si>
  <si>
    <t xml:space="preserve">7907.00.90</t>
  </si>
  <si>
    <t xml:space="preserve">8001.10.00</t>
  </si>
  <si>
    <t xml:space="preserve">8001.20.00</t>
  </si>
  <si>
    <t xml:space="preserve">8002.00.00</t>
  </si>
  <si>
    <t xml:space="preserve">8003.00.00</t>
  </si>
  <si>
    <t xml:space="preserve">8007.00.10</t>
  </si>
  <si>
    <t xml:space="preserve">8007.00.20</t>
  </si>
  <si>
    <t xml:space="preserve">8007.00.30</t>
  </si>
  <si>
    <t xml:space="preserve">8101.10.00</t>
  </si>
  <si>
    <t xml:space="preserve">8101.94.00</t>
  </si>
  <si>
    <t xml:space="preserve">8101.96.00</t>
  </si>
  <si>
    <t xml:space="preserve">8101.97.00</t>
  </si>
  <si>
    <t xml:space="preserve">8101.99.10</t>
  </si>
  <si>
    <t xml:space="preserve">8101.99.90</t>
  </si>
  <si>
    <t xml:space="preserve">8102.10.00</t>
  </si>
  <si>
    <t xml:space="preserve">8102.94.00</t>
  </si>
  <si>
    <t xml:space="preserve">8102.95.00</t>
  </si>
  <si>
    <t xml:space="preserve">8102.96.00</t>
  </si>
  <si>
    <t xml:space="preserve">8102.97.00</t>
  </si>
  <si>
    <t xml:space="preserve">8102.99.00</t>
  </si>
  <si>
    <t xml:space="preserve">8103.20.00</t>
  </si>
  <si>
    <t xml:space="preserve">8103.30.00</t>
  </si>
  <si>
    <t xml:space="preserve">8103.91.00</t>
  </si>
  <si>
    <t xml:space="preserve">8103.99.00</t>
  </si>
  <si>
    <t xml:space="preserve">8104.11.00</t>
  </si>
  <si>
    <t xml:space="preserve">8104.19.00</t>
  </si>
  <si>
    <t xml:space="preserve">8104.20.00</t>
  </si>
  <si>
    <t xml:space="preserve">8104.30.00</t>
  </si>
  <si>
    <t xml:space="preserve">8104.90.00</t>
  </si>
  <si>
    <t xml:space="preserve">8105.20.10</t>
  </si>
  <si>
    <t xml:space="preserve">8105.20.21</t>
  </si>
  <si>
    <t xml:space="preserve">8105.20.29</t>
  </si>
  <si>
    <t xml:space="preserve">8105.20.90</t>
  </si>
  <si>
    <t xml:space="preserve">8105.30.00</t>
  </si>
  <si>
    <t xml:space="preserve">8105.90.10</t>
  </si>
  <si>
    <t xml:space="preserve">8105.90.90</t>
  </si>
  <si>
    <t xml:space="preserve">8106.10.00</t>
  </si>
  <si>
    <t xml:space="preserve">8106.90.00</t>
  </si>
  <si>
    <t xml:space="preserve">8108.20.00</t>
  </si>
  <si>
    <t xml:space="preserve">8108.30.00</t>
  </si>
  <si>
    <t xml:space="preserve">8108.90.00</t>
  </si>
  <si>
    <t xml:space="preserve">8109.21.00</t>
  </si>
  <si>
    <t xml:space="preserve">8109.29.00</t>
  </si>
  <si>
    <t xml:space="preserve">8109.31.00</t>
  </si>
  <si>
    <t xml:space="preserve">8109.39.00</t>
  </si>
  <si>
    <t xml:space="preserve">8109.91.00</t>
  </si>
  <si>
    <t xml:space="preserve">8109.99.00</t>
  </si>
  <si>
    <t xml:space="preserve">8110.10.10</t>
  </si>
  <si>
    <t xml:space="preserve">8110.10.20</t>
  </si>
  <si>
    <t xml:space="preserve">8110.20.00</t>
  </si>
  <si>
    <t xml:space="preserve">8110.90.00</t>
  </si>
  <si>
    <t xml:space="preserve">8111.00.10</t>
  </si>
  <si>
    <t xml:space="preserve">8111.00.20</t>
  </si>
  <si>
    <t xml:space="preserve">8111.00.90</t>
  </si>
  <si>
    <t xml:space="preserve">8112.12.00</t>
  </si>
  <si>
    <t xml:space="preserve">8112.13.00</t>
  </si>
  <si>
    <t xml:space="preserve">8112.19.00</t>
  </si>
  <si>
    <t xml:space="preserve">8112.21.10</t>
  </si>
  <si>
    <t xml:space="preserve">8112.21.20</t>
  </si>
  <si>
    <t xml:space="preserve">8112.22.00</t>
  </si>
  <si>
    <t xml:space="preserve">8112.29.00</t>
  </si>
  <si>
    <t xml:space="preserve">8112.31.00</t>
  </si>
  <si>
    <t xml:space="preserve">8112.39.00</t>
  </si>
  <si>
    <t xml:space="preserve">8112.41.00</t>
  </si>
  <si>
    <t xml:space="preserve">8112.49.00</t>
  </si>
  <si>
    <t xml:space="preserve">8112.51.00</t>
  </si>
  <si>
    <t xml:space="preserve">8112.52.00</t>
  </si>
  <si>
    <t xml:space="preserve">8112.59.00</t>
  </si>
  <si>
    <t xml:space="preserve">8112.61.00</t>
  </si>
  <si>
    <t xml:space="preserve">8112.69.00</t>
  </si>
  <si>
    <t xml:space="preserve">8112.92.00</t>
  </si>
  <si>
    <t xml:space="preserve">8112.99.00</t>
  </si>
  <si>
    <t xml:space="preserve">8113.00.10</t>
  </si>
  <si>
    <t xml:space="preserve">8113.00.90</t>
  </si>
  <si>
    <t xml:space="preserve">8202.10.00</t>
  </si>
  <si>
    <t xml:space="preserve">8202.31.00</t>
  </si>
  <si>
    <t xml:space="preserve">8202.39.00</t>
  </si>
  <si>
    <t xml:space="preserve">8202.40.00</t>
  </si>
  <si>
    <t xml:space="preserve">8202.99.10</t>
  </si>
  <si>
    <t xml:space="preserve">8202.99.90</t>
  </si>
  <si>
    <t xml:space="preserve">8203.10.10</t>
  </si>
  <si>
    <t xml:space="preserve">8203.10.90</t>
  </si>
  <si>
    <t xml:space="preserve">8203.20.10</t>
  </si>
  <si>
    <t xml:space="preserve">8203.30.00</t>
  </si>
  <si>
    <t xml:space="preserve">8203.40.00</t>
  </si>
  <si>
    <t xml:space="preserve">8204.11.00</t>
  </si>
  <si>
    <t xml:space="preserve">8204.12.00</t>
  </si>
  <si>
    <t xml:space="preserve">8204.20.00</t>
  </si>
  <si>
    <t xml:space="preserve">8205.10.00</t>
  </si>
  <si>
    <t xml:space="preserve">8205.20.00</t>
  </si>
  <si>
    <t xml:space="preserve">8205.30.00</t>
  </si>
  <si>
    <t xml:space="preserve">8205.40.00</t>
  </si>
  <si>
    <t xml:space="preserve">8205.51.00</t>
  </si>
  <si>
    <t xml:space="preserve">8205.59.00</t>
  </si>
  <si>
    <t xml:space="preserve">8205.60.00</t>
  </si>
  <si>
    <t xml:space="preserve">8205.70.00</t>
  </si>
  <si>
    <t xml:space="preserve">8205.90.00</t>
  </si>
  <si>
    <t xml:space="preserve">8207.13.00</t>
  </si>
  <si>
    <t xml:space="preserve">8207.19.10</t>
  </si>
  <si>
    <t xml:space="preserve">8207.19.90</t>
  </si>
  <si>
    <t xml:space="preserve">8207.20.00</t>
  </si>
  <si>
    <t xml:space="preserve">8207.40.10</t>
  </si>
  <si>
    <t xml:space="preserve">8207.40.20</t>
  </si>
  <si>
    <t xml:space="preserve">8207.50.11</t>
  </si>
  <si>
    <t xml:space="preserve">8207.50.19</t>
  </si>
  <si>
    <t xml:space="preserve">8207.50.90</t>
  </si>
  <si>
    <t xml:space="preserve">8207.60.00</t>
  </si>
  <si>
    <t xml:space="preserve">8207.70.10</t>
  </si>
  <si>
    <t xml:space="preserve">8207.70.20</t>
  </si>
  <si>
    <t xml:space="preserve">8207.70.90</t>
  </si>
  <si>
    <t xml:space="preserve">8207.80.00</t>
  </si>
  <si>
    <t xml:space="preserve">8207.90.00</t>
  </si>
  <si>
    <t xml:space="preserve">8208.10.00</t>
  </si>
  <si>
    <t xml:space="preserve">8208.20.00</t>
  </si>
  <si>
    <t xml:space="preserve">8208.30.00</t>
  </si>
  <si>
    <t xml:space="preserve">8208.40.00</t>
  </si>
  <si>
    <t xml:space="preserve">8208.90.00</t>
  </si>
  <si>
    <t xml:space="preserve">8209.00.19</t>
  </si>
  <si>
    <t xml:space="preserve">8209.00.90</t>
  </si>
  <si>
    <t xml:space="preserve">8210.00.10</t>
  </si>
  <si>
    <t xml:space="preserve">8210.00.90</t>
  </si>
  <si>
    <t xml:space="preserve">8211.10.00</t>
  </si>
  <si>
    <t xml:space="preserve">8211.91.00</t>
  </si>
  <si>
    <t xml:space="preserve">8211.92.10</t>
  </si>
  <si>
    <t xml:space="preserve">8211.92.20</t>
  </si>
  <si>
    <t xml:space="preserve">8211.92.90</t>
  </si>
  <si>
    <t xml:space="preserve">8211.93.10</t>
  </si>
  <si>
    <t xml:space="preserve">8211.93.20</t>
  </si>
  <si>
    <t xml:space="preserve">8211.93.90</t>
  </si>
  <si>
    <t xml:space="preserve">8211.94.00</t>
  </si>
  <si>
    <t xml:space="preserve">8211.95.00</t>
  </si>
  <si>
    <t xml:space="preserve">8212.10.10</t>
  </si>
  <si>
    <t xml:space="preserve">8212.20.20</t>
  </si>
  <si>
    <t xml:space="preserve">8212.90.00</t>
  </si>
  <si>
    <t xml:space="preserve">8213.00.00</t>
  </si>
  <si>
    <t xml:space="preserve">8214.90.10</t>
  </si>
  <si>
    <t xml:space="preserve">8214.90.90</t>
  </si>
  <si>
    <t xml:space="preserve">8215.10.00</t>
  </si>
  <si>
    <t xml:space="preserve">8215.20.00</t>
  </si>
  <si>
    <t xml:space="preserve">8215.91.00</t>
  </si>
  <si>
    <t xml:space="preserve">8215.99.10</t>
  </si>
  <si>
    <t xml:space="preserve">8215.99.90</t>
  </si>
  <si>
    <t xml:space="preserve">8301.10.00</t>
  </si>
  <si>
    <t xml:space="preserve">8301.20.00</t>
  </si>
  <si>
    <t xml:space="preserve">8301.30.00</t>
  </si>
  <si>
    <t xml:space="preserve">8301.40.00</t>
  </si>
  <si>
    <t xml:space="preserve">8301.50.00</t>
  </si>
  <si>
    <t xml:space="preserve">8301.60.00</t>
  </si>
  <si>
    <t xml:space="preserve">8301.70.00</t>
  </si>
  <si>
    <t xml:space="preserve">8302.20.00</t>
  </si>
  <si>
    <t xml:space="preserve">8302.42.00</t>
  </si>
  <si>
    <t xml:space="preserve">8302.49.00</t>
  </si>
  <si>
    <t xml:space="preserve">8302.50.00</t>
  </si>
  <si>
    <t xml:space="preserve">8302.60.00</t>
  </si>
  <si>
    <t xml:space="preserve">8303.00.00</t>
  </si>
  <si>
    <t xml:space="preserve">8304.00.00</t>
  </si>
  <si>
    <t xml:space="preserve">8305.10.00</t>
  </si>
  <si>
    <t xml:space="preserve">8305.20.00</t>
  </si>
  <si>
    <t xml:space="preserve">8305.90.00</t>
  </si>
  <si>
    <t xml:space="preserve">8306.10.00</t>
  </si>
  <si>
    <t xml:space="preserve">8306.21.00</t>
  </si>
  <si>
    <t xml:space="preserve">8306.29.00</t>
  </si>
  <si>
    <t xml:space="preserve">8306.30.00</t>
  </si>
  <si>
    <t xml:space="preserve">8307.10.10</t>
  </si>
  <si>
    <t xml:space="preserve">8307.10.90</t>
  </si>
  <si>
    <t xml:space="preserve">8307.90.00</t>
  </si>
  <si>
    <t xml:space="preserve">8308.10.00</t>
  </si>
  <si>
    <t xml:space="preserve">8308.20.00</t>
  </si>
  <si>
    <t xml:space="preserve">8308.90.10</t>
  </si>
  <si>
    <t xml:space="preserve">8308.90.20</t>
  </si>
  <si>
    <t xml:space="preserve">8308.90.90</t>
  </si>
  <si>
    <t xml:space="preserve">8309.10.00</t>
  </si>
  <si>
    <t xml:space="preserve">8309.90.00</t>
  </si>
  <si>
    <t xml:space="preserve">8310.00.00</t>
  </si>
  <si>
    <t xml:space="preserve">8311.10.00</t>
  </si>
  <si>
    <t xml:space="preserve">8311.20.00</t>
  </si>
  <si>
    <t xml:space="preserve">8311.30.00</t>
  </si>
  <si>
    <t xml:space="preserve">8311.90.00</t>
  </si>
  <si>
    <t xml:space="preserve">8401.10.00</t>
  </si>
  <si>
    <t xml:space="preserve">8401.20.00</t>
  </si>
  <si>
    <t xml:space="preserve">8401.30.00</t>
  </si>
  <si>
    <t xml:space="preserve">8401.40.00</t>
  </si>
  <si>
    <t xml:space="preserve">8402.90.00</t>
  </si>
  <si>
    <t xml:space="preserve">8403.10.10</t>
  </si>
  <si>
    <t xml:space="preserve">8403.10.90</t>
  </si>
  <si>
    <t xml:space="preserve">8403.90.00</t>
  </si>
  <si>
    <t xml:space="preserve">8404.10.20</t>
  </si>
  <si>
    <t xml:space="preserve">8404.90.10</t>
  </si>
  <si>
    <t xml:space="preserve">8404.90.90</t>
  </si>
  <si>
    <t xml:space="preserve">8405.90.00</t>
  </si>
  <si>
    <t xml:space="preserve">8406.90.11</t>
  </si>
  <si>
    <t xml:space="preserve">8406.90.19</t>
  </si>
  <si>
    <t xml:space="preserve">8406.90.21</t>
  </si>
  <si>
    <t xml:space="preserve">8406.90.29</t>
  </si>
  <si>
    <t xml:space="preserve">8406.90.90</t>
  </si>
  <si>
    <t xml:space="preserve">8407.10.00</t>
  </si>
  <si>
    <t xml:space="preserve">8407.21.10</t>
  </si>
  <si>
    <t xml:space="preserve">8407.21.90</t>
  </si>
  <si>
    <t xml:space="preserve">8407.29.10</t>
  </si>
  <si>
    <t xml:space="preserve">8407.29.90</t>
  </si>
  <si>
    <t xml:space="preserve">8407.31.10</t>
  </si>
  <si>
    <t xml:space="preserve">8407.31.90</t>
  </si>
  <si>
    <t xml:space="preserve">8407.32.00</t>
  </si>
  <si>
    <t xml:space="preserve">8407.33.10</t>
  </si>
  <si>
    <t xml:space="preserve">8407.33.90</t>
  </si>
  <si>
    <t xml:space="preserve">8407.34.10</t>
  </si>
  <si>
    <t xml:space="preserve">8407.34.90</t>
  </si>
  <si>
    <t xml:space="preserve">8407.90.00</t>
  </si>
  <si>
    <t xml:space="preserve">8408.10.10</t>
  </si>
  <si>
    <t xml:space="preserve">8408.10.90</t>
  </si>
  <si>
    <t xml:space="preserve">8408.20.10</t>
  </si>
  <si>
    <t xml:space="preserve">8408.20.20</t>
  </si>
  <si>
    <t xml:space="preserve">8408.20.30</t>
  </si>
  <si>
    <t xml:space="preserve">8408.20.90</t>
  </si>
  <si>
    <t xml:space="preserve">8408.90.10</t>
  </si>
  <si>
    <t xml:space="preserve">8408.90.90</t>
  </si>
  <si>
    <t xml:space="preserve">8409.10.00</t>
  </si>
  <si>
    <t xml:space="preserve">8409.91.11</t>
  </si>
  <si>
    <t xml:space="preserve">8409.91.12</t>
  </si>
  <si>
    <t xml:space="preserve">8409.91.13</t>
  </si>
  <si>
    <t xml:space="preserve">8409.91.14</t>
  </si>
  <si>
    <t xml:space="preserve">8409.91.15</t>
  </si>
  <si>
    <t xml:space="preserve">8409.91.16</t>
  </si>
  <si>
    <t xml:space="preserve">8409.91.17</t>
  </si>
  <si>
    <t xml:space="preserve">8409.91.18</t>
  </si>
  <si>
    <t xml:space="preserve">8409.91.20</t>
  </si>
  <si>
    <t xml:space="preserve">8409.91.30</t>
  </si>
  <si>
    <t xml:space="preserve">8409.91.90</t>
  </si>
  <si>
    <t xml:space="preserve">8409.99.12</t>
  </si>
  <si>
    <t xml:space="preserve">8409.99.14</t>
  </si>
  <si>
    <t xml:space="preserve">8409.99.15</t>
  </si>
  <si>
    <t xml:space="preserve">8409.99.17</t>
  </si>
  <si>
    <t xml:space="preserve">8409.99.21</t>
  </si>
  <si>
    <t xml:space="preserve">8409.99.29</t>
  </si>
  <si>
    <t xml:space="preserve">8409.99.30</t>
  </si>
  <si>
    <t xml:space="preserve">8409.99.41</t>
  </si>
  <si>
    <t xml:space="preserve">8409.99.49</t>
  </si>
  <si>
    <t xml:space="preserve">8409.99.51</t>
  </si>
  <si>
    <t xml:space="preserve">8409.99.59</t>
  </si>
  <si>
    <t xml:space="preserve">8409.99.61</t>
  </si>
  <si>
    <t xml:space="preserve">8409.99.69</t>
  </si>
  <si>
    <t xml:space="preserve">8409.99.71</t>
  </si>
  <si>
    <t xml:space="preserve">8409.99.79</t>
  </si>
  <si>
    <t xml:space="preserve">8409.99.91</t>
  </si>
  <si>
    <t xml:space="preserve">8409.99.99</t>
  </si>
  <si>
    <t xml:space="preserve">8411.11.00</t>
  </si>
  <si>
    <t xml:space="preserve">8411.12.00</t>
  </si>
  <si>
    <t xml:space="preserve">8411.21.00</t>
  </si>
  <si>
    <t xml:space="preserve">8411.22.00</t>
  </si>
  <si>
    <t xml:space="preserve">8411.81.00</t>
  </si>
  <si>
    <t xml:space="preserve">8411.82.00</t>
  </si>
  <si>
    <t xml:space="preserve">8411.91.00</t>
  </si>
  <si>
    <t xml:space="preserve">8411.99.00</t>
  </si>
  <si>
    <t xml:space="preserve">8412.10.00</t>
  </si>
  <si>
    <t xml:space="preserve">8412.21.10</t>
  </si>
  <si>
    <t xml:space="preserve">8412.21.90</t>
  </si>
  <si>
    <t xml:space="preserve">8412.29.00</t>
  </si>
  <si>
    <t xml:space="preserve">8412.31.90</t>
  </si>
  <si>
    <t xml:space="preserve">8412.39.00</t>
  </si>
  <si>
    <t xml:space="preserve">8412.90.10</t>
  </si>
  <si>
    <t xml:space="preserve">8412.90.20</t>
  </si>
  <si>
    <t xml:space="preserve">8412.90.80</t>
  </si>
  <si>
    <t xml:space="preserve">8412.90.90</t>
  </si>
  <si>
    <t xml:space="preserve">8413.11.00</t>
  </si>
  <si>
    <t xml:space="preserve">8413.20.00</t>
  </si>
  <si>
    <t xml:space="preserve">8413.30.10</t>
  </si>
  <si>
    <t xml:space="preserve">8413.30.20</t>
  </si>
  <si>
    <t xml:space="preserve">8413.30.30</t>
  </si>
  <si>
    <t xml:space="preserve">8413.30.90</t>
  </si>
  <si>
    <t xml:space="preserve">8413.40.00</t>
  </si>
  <si>
    <t xml:space="preserve">8413.50.10</t>
  </si>
  <si>
    <t xml:space="preserve">8413.60.11</t>
  </si>
  <si>
    <t xml:space="preserve">8413.60.90</t>
  </si>
  <si>
    <t xml:space="preserve">8413.82.00</t>
  </si>
  <si>
    <t xml:space="preserve">8413.91.10</t>
  </si>
  <si>
    <t xml:space="preserve">8413.92.00</t>
  </si>
  <si>
    <t xml:space="preserve">8414.20.00</t>
  </si>
  <si>
    <t xml:space="preserve">8414.30.19</t>
  </si>
  <si>
    <t xml:space="preserve">8414.30.91</t>
  </si>
  <si>
    <t xml:space="preserve">8414.30.99</t>
  </si>
  <si>
    <t xml:space="preserve">8414.40.10</t>
  </si>
  <si>
    <t xml:space="preserve">8414.40.20</t>
  </si>
  <si>
    <t xml:space="preserve">8414.40.90</t>
  </si>
  <si>
    <t xml:space="preserve">8414.51.10</t>
  </si>
  <si>
    <t xml:space="preserve">8414.51.20</t>
  </si>
  <si>
    <t xml:space="preserve">8414.51.90</t>
  </si>
  <si>
    <t xml:space="preserve">8414.70.00</t>
  </si>
  <si>
    <t xml:space="preserve">8414.80.21</t>
  </si>
  <si>
    <t xml:space="preserve">8414.80.22</t>
  </si>
  <si>
    <t xml:space="preserve">8414.80.29</t>
  </si>
  <si>
    <t xml:space="preserve">8414.90.31</t>
  </si>
  <si>
    <t xml:space="preserve">8414.90.32</t>
  </si>
  <si>
    <t xml:space="preserve">8414.90.33</t>
  </si>
  <si>
    <t xml:space="preserve">8414.90.34</t>
  </si>
  <si>
    <t xml:space="preserve">8414.90.40</t>
  </si>
  <si>
    <t xml:space="preserve">8415.20.10</t>
  </si>
  <si>
    <t xml:space="preserve">8415.20.90</t>
  </si>
  <si>
    <t xml:space="preserve">8415.81.10</t>
  </si>
  <si>
    <t xml:space="preserve">8415.81.90</t>
  </si>
  <si>
    <t xml:space="preserve">8415.82.10</t>
  </si>
  <si>
    <t xml:space="preserve">8415.82.90</t>
  </si>
  <si>
    <t xml:space="preserve">8415.83.00</t>
  </si>
  <si>
    <t xml:space="preserve">8417.80.20</t>
  </si>
  <si>
    <t xml:space="preserve">8417.90.00</t>
  </si>
  <si>
    <t xml:space="preserve">8418.50.10</t>
  </si>
  <si>
    <t xml:space="preserve">8418.50.90</t>
  </si>
  <si>
    <t xml:space="preserve">8418.61.00</t>
  </si>
  <si>
    <t xml:space="preserve">8418.69.32</t>
  </si>
  <si>
    <t xml:space="preserve">8418.69.40</t>
  </si>
  <si>
    <t xml:space="preserve">8418.69.91</t>
  </si>
  <si>
    <t xml:space="preserve">8418.91.00</t>
  </si>
  <si>
    <t xml:space="preserve">8419.11.00</t>
  </si>
  <si>
    <t xml:space="preserve">8419.12.00</t>
  </si>
  <si>
    <t xml:space="preserve">8419.19.00</t>
  </si>
  <si>
    <t xml:space="preserve">8419.20.00</t>
  </si>
  <si>
    <t xml:space="preserve">8419.33.00</t>
  </si>
  <si>
    <t xml:space="preserve">8419.34.00</t>
  </si>
  <si>
    <t xml:space="preserve">8419.35.00</t>
  </si>
  <si>
    <t xml:space="preserve">8419.89.91</t>
  </si>
  <si>
    <t xml:space="preserve">8419.90.10</t>
  </si>
  <si>
    <t xml:space="preserve">8419.90.20</t>
  </si>
  <si>
    <t xml:space="preserve">8419.90.31</t>
  </si>
  <si>
    <t xml:space="preserve">8419.90.39</t>
  </si>
  <si>
    <t xml:space="preserve">8419.90.40</t>
  </si>
  <si>
    <t xml:space="preserve">8419.90.90</t>
  </si>
  <si>
    <t xml:space="preserve">8420.99.00</t>
  </si>
  <si>
    <t xml:space="preserve">8421.12.10</t>
  </si>
  <si>
    <t xml:space="preserve">8421.22.00</t>
  </si>
  <si>
    <t xml:space="preserve">8421.29.11</t>
  </si>
  <si>
    <t xml:space="preserve">8421.29.19</t>
  </si>
  <si>
    <t xml:space="preserve">8421.29.20</t>
  </si>
  <si>
    <t xml:space="preserve">8421.29.30</t>
  </si>
  <si>
    <t xml:space="preserve">8421.39.10</t>
  </si>
  <si>
    <t xml:space="preserve">8421.39.30</t>
  </si>
  <si>
    <t xml:space="preserve">8421.91.10</t>
  </si>
  <si>
    <t xml:space="preserve">8421.91.91</t>
  </si>
  <si>
    <t xml:space="preserve">8421.91.99</t>
  </si>
  <si>
    <t xml:space="preserve">8421.99.10</t>
  </si>
  <si>
    <t xml:space="preserve">8421.99.20</t>
  </si>
  <si>
    <t xml:space="preserve">8421.99.91</t>
  </si>
  <si>
    <t xml:space="preserve">8421.99.99</t>
  </si>
  <si>
    <t xml:space="preserve">8422.19.00</t>
  </si>
  <si>
    <t xml:space="preserve">8422.30.30</t>
  </si>
  <si>
    <t xml:space="preserve">8422.90.90</t>
  </si>
  <si>
    <t xml:space="preserve">8423.90.10</t>
  </si>
  <si>
    <t xml:space="preserve">8423.90.21</t>
  </si>
  <si>
    <t xml:space="preserve">8423.90.29</t>
  </si>
  <si>
    <t xml:space="preserve">8424.82.90</t>
  </si>
  <si>
    <t xml:space="preserve">8424.89.10</t>
  </si>
  <si>
    <t xml:space="preserve">8424.89.20</t>
  </si>
  <si>
    <t xml:space="preserve">8424.90.10</t>
  </si>
  <si>
    <t xml:space="preserve">8425.31.90</t>
  </si>
  <si>
    <t xml:space="preserve">8425.41.00</t>
  </si>
  <si>
    <t xml:space="preserve">8425.49.90</t>
  </si>
  <si>
    <t xml:space="preserve">8426.12.00</t>
  </si>
  <si>
    <t xml:space="preserve">8426.19.00</t>
  </si>
  <si>
    <t xml:space="preserve">8426.41.10</t>
  </si>
  <si>
    <t xml:space="preserve">8426.41.90</t>
  </si>
  <si>
    <t xml:space="preserve">8426.49.10</t>
  </si>
  <si>
    <t xml:space="preserve">8426.49.90</t>
  </si>
  <si>
    <t xml:space="preserve">8426.91.00</t>
  </si>
  <si>
    <t xml:space="preserve">8427.10.11</t>
  </si>
  <si>
    <t xml:space="preserve">8427.10.19</t>
  </si>
  <si>
    <t xml:space="preserve">8427.10.90</t>
  </si>
  <si>
    <t xml:space="preserve">8427.20.10</t>
  </si>
  <si>
    <t xml:space="preserve">8428.40.00</t>
  </si>
  <si>
    <t xml:space="preserve">8428.60.00</t>
  </si>
  <si>
    <t xml:space="preserve">8428.70.00</t>
  </si>
  <si>
    <t xml:space="preserve">8428.90.10</t>
  </si>
  <si>
    <t xml:space="preserve">8428.90.20</t>
  </si>
  <si>
    <t xml:space="preserve">8428.90.30</t>
  </si>
  <si>
    <t xml:space="preserve">8428.90.90</t>
  </si>
  <si>
    <t xml:space="preserve">8429.11.10</t>
  </si>
  <si>
    <t xml:space="preserve">8429.11.90</t>
  </si>
  <si>
    <t xml:space="preserve">8429.19.10</t>
  </si>
  <si>
    <t xml:space="preserve">8429.19.90</t>
  </si>
  <si>
    <t xml:space="preserve">8429.20.10</t>
  </si>
  <si>
    <t xml:space="preserve">8429.20.90</t>
  </si>
  <si>
    <t xml:space="preserve">8429.30.00</t>
  </si>
  <si>
    <t xml:space="preserve">8429.40.00</t>
  </si>
  <si>
    <t xml:space="preserve">8429.51.11</t>
  </si>
  <si>
    <t xml:space="preserve">8429.51.19</t>
  </si>
  <si>
    <t xml:space="preserve">8429.51.21</t>
  </si>
  <si>
    <t xml:space="preserve">8429.51.29</t>
  </si>
  <si>
    <t xml:space="preserve">8429.51.91</t>
  </si>
  <si>
    <t xml:space="preserve">8429.51.92</t>
  </si>
  <si>
    <t xml:space="preserve">8429.51.99</t>
  </si>
  <si>
    <t xml:space="preserve">8429.52.11</t>
  </si>
  <si>
    <t xml:space="preserve">8429.52.12</t>
  </si>
  <si>
    <t xml:space="preserve">8429.52.19</t>
  </si>
  <si>
    <t xml:space="preserve">8429.52.20</t>
  </si>
  <si>
    <t xml:space="preserve">8429.52.90</t>
  </si>
  <si>
    <t xml:space="preserve">8429.59.00</t>
  </si>
  <si>
    <t xml:space="preserve">8430.10.00</t>
  </si>
  <si>
    <t xml:space="preserve">8430.20.00</t>
  </si>
  <si>
    <t xml:space="preserve">8430.31.10</t>
  </si>
  <si>
    <t xml:space="preserve">8430.31.90</t>
  </si>
  <si>
    <t xml:space="preserve">8430.39.10</t>
  </si>
  <si>
    <t xml:space="preserve">8430.39.90</t>
  </si>
  <si>
    <t xml:space="preserve">8430.41.10</t>
  </si>
  <si>
    <t xml:space="preserve">8430.41.20</t>
  </si>
  <si>
    <t xml:space="preserve">8430.41.30</t>
  </si>
  <si>
    <t xml:space="preserve">8430.41.90</t>
  </si>
  <si>
    <t xml:space="preserve">8430.49.10</t>
  </si>
  <si>
    <t xml:space="preserve">8430.49.20</t>
  </si>
  <si>
    <t xml:space="preserve">8430.49.90</t>
  </si>
  <si>
    <t xml:space="preserve">8430.50.00</t>
  </si>
  <si>
    <t xml:space="preserve">8430.61.00</t>
  </si>
  <si>
    <t xml:space="preserve">8430.69.11</t>
  </si>
  <si>
    <t xml:space="preserve">8430.69.19</t>
  </si>
  <si>
    <t xml:space="preserve">8431.10.90</t>
  </si>
  <si>
    <t xml:space="preserve">8431.20.11</t>
  </si>
  <si>
    <t xml:space="preserve">8431.20.19</t>
  </si>
  <si>
    <t xml:space="preserve">8431.20.90</t>
  </si>
  <si>
    <t xml:space="preserve">8431.31.10</t>
  </si>
  <si>
    <t xml:space="preserve">8431.31.90</t>
  </si>
  <si>
    <t xml:space="preserve">8431.39.00</t>
  </si>
  <si>
    <t xml:space="preserve">8431.42.00</t>
  </si>
  <si>
    <t xml:space="preserve">8431.43.10</t>
  </si>
  <si>
    <t xml:space="preserve">8431.43.90</t>
  </si>
  <si>
    <t xml:space="preserve">8431.49.10</t>
  </si>
  <si>
    <t xml:space="preserve">8431.49.21</t>
  </si>
  <si>
    <t xml:space="preserve">8431.49.22</t>
  </si>
  <si>
    <t xml:space="preserve">8431.49.23</t>
  </si>
  <si>
    <t xml:space="preserve">8431.49.29</t>
  </si>
  <si>
    <t xml:space="preserve">8432.39.90</t>
  </si>
  <si>
    <t xml:space="preserve">8433.90.10</t>
  </si>
  <si>
    <t xml:space="preserve">8434.90.00</t>
  </si>
  <si>
    <t xml:space="preserve">8435.90.00</t>
  </si>
  <si>
    <t xml:space="preserve">8437.90.00</t>
  </si>
  <si>
    <t xml:space="preserve">8438.80.10</t>
  </si>
  <si>
    <t xml:space="preserve">8438.90.00</t>
  </si>
  <si>
    <t xml:space="preserve">8439.91.00</t>
  </si>
  <si>
    <t xml:space="preserve">8439.99.10</t>
  </si>
  <si>
    <t xml:space="preserve">8439.99.90</t>
  </si>
  <si>
    <t xml:space="preserve">8440.90.00</t>
  </si>
  <si>
    <t xml:space="preserve">8441.90.00</t>
  </si>
  <si>
    <t xml:space="preserve">8442.30.90</t>
  </si>
  <si>
    <t xml:space="preserve">8442.40.10</t>
  </si>
  <si>
    <t xml:space="preserve">8442.40.20</t>
  </si>
  <si>
    <t xml:space="preserve">8442.40.90</t>
  </si>
  <si>
    <t xml:space="preserve">8442.50.00</t>
  </si>
  <si>
    <t xml:space="preserve">8443.19.10</t>
  </si>
  <si>
    <t xml:space="preserve">8443.39.21</t>
  </si>
  <si>
    <t xml:space="preserve">8443.39.28</t>
  </si>
  <si>
    <t xml:space="preserve">8443.39.29</t>
  </si>
  <si>
    <t xml:space="preserve">8443.39.30</t>
  </si>
  <si>
    <t xml:space="preserve">8443.39.90</t>
  </si>
  <si>
    <t xml:space="preserve">8443.91.10</t>
  </si>
  <si>
    <t xml:space="preserve">8447.20.10</t>
  </si>
  <si>
    <t xml:space="preserve">8448.20.10</t>
  </si>
  <si>
    <t xml:space="preserve">8448.20.20</t>
  </si>
  <si>
    <t xml:space="preserve">8448.20.30</t>
  </si>
  <si>
    <t xml:space="preserve">8448.20.90</t>
  </si>
  <si>
    <t xml:space="preserve">8448.31.00</t>
  </si>
  <si>
    <t xml:space="preserve">8448.32.11</t>
  </si>
  <si>
    <t xml:space="preserve">8448.32.19</t>
  </si>
  <si>
    <t xml:space="preserve">8448.32.20</t>
  </si>
  <si>
    <t xml:space="preserve">8448.32.30</t>
  </si>
  <si>
    <t xml:space="preserve">8448.32.40</t>
  </si>
  <si>
    <t xml:space="preserve">8448.32.50</t>
  </si>
  <si>
    <t xml:space="preserve">8448.32.90</t>
  </si>
  <si>
    <t xml:space="preserve">8448.33.10</t>
  </si>
  <si>
    <t xml:space="preserve">8448.33.90</t>
  </si>
  <si>
    <t xml:space="preserve">8448.39.11</t>
  </si>
  <si>
    <t xml:space="preserve">8448.39.12</t>
  </si>
  <si>
    <t xml:space="preserve">8448.39.17</t>
  </si>
  <si>
    <t xml:space="preserve">8448.39.19</t>
  </si>
  <si>
    <t xml:space="preserve">8448.39.21</t>
  </si>
  <si>
    <t xml:space="preserve">8448.39.22</t>
  </si>
  <si>
    <t xml:space="preserve">8448.39.23</t>
  </si>
  <si>
    <t xml:space="preserve">8448.39.29</t>
  </si>
  <si>
    <t xml:space="preserve">8448.39.91</t>
  </si>
  <si>
    <t xml:space="preserve">8448.39.92</t>
  </si>
  <si>
    <t xml:space="preserve">8448.39.99</t>
  </si>
  <si>
    <t xml:space="preserve">8448.42.00</t>
  </si>
  <si>
    <t xml:space="preserve">8448.49.10</t>
  </si>
  <si>
    <t xml:space="preserve">8448.49.20</t>
  </si>
  <si>
    <t xml:space="preserve">8448.49.90</t>
  </si>
  <si>
    <t xml:space="preserve">8448.51.10</t>
  </si>
  <si>
    <t xml:space="preserve">8448.51.90</t>
  </si>
  <si>
    <t xml:space="preserve">8448.59.10</t>
  </si>
  <si>
    <t xml:space="preserve">8448.59.21</t>
  </si>
  <si>
    <t xml:space="preserve">8448.59.22</t>
  </si>
  <si>
    <t xml:space="preserve">8448.59.29</t>
  </si>
  <si>
    <t xml:space="preserve">8448.59.30</t>
  </si>
  <si>
    <t xml:space="preserve">8448.59.40</t>
  </si>
  <si>
    <t xml:space="preserve">8448.59.90</t>
  </si>
  <si>
    <t xml:space="preserve">8449.00.91</t>
  </si>
  <si>
    <t xml:space="preserve">8449.00.99</t>
  </si>
  <si>
    <t xml:space="preserve">8450.90.10</t>
  </si>
  <si>
    <t xml:space="preserve">8450.90.90</t>
  </si>
  <si>
    <t xml:space="preserve">8451.90.10</t>
  </si>
  <si>
    <t xml:space="preserve">8451.90.90</t>
  </si>
  <si>
    <t xml:space="preserve">8452.29.90</t>
  </si>
  <si>
    <t xml:space="preserve">8452.30.00</t>
  </si>
  <si>
    <t xml:space="preserve">8452.90.20</t>
  </si>
  <si>
    <t xml:space="preserve">8452.90.81</t>
  </si>
  <si>
    <t xml:space="preserve">8452.90.89</t>
  </si>
  <si>
    <t xml:space="preserve">8452.90.91</t>
  </si>
  <si>
    <t xml:space="preserve">8452.90.92</t>
  </si>
  <si>
    <t xml:space="preserve">8452.90.93</t>
  </si>
  <si>
    <t xml:space="preserve">8452.90.94</t>
  </si>
  <si>
    <t xml:space="preserve">8452.90.99</t>
  </si>
  <si>
    <t xml:space="preserve">8453.90.00</t>
  </si>
  <si>
    <t xml:space="preserve">8456.11.11</t>
  </si>
  <si>
    <t xml:space="preserve">8456.11.19</t>
  </si>
  <si>
    <t xml:space="preserve">8456.11.90</t>
  </si>
  <si>
    <t xml:space="preserve">8456.12.11</t>
  </si>
  <si>
    <t xml:space="preserve">8456.12.19</t>
  </si>
  <si>
    <t xml:space="preserve">8456.12.90</t>
  </si>
  <si>
    <t xml:space="preserve">8456.20.10</t>
  </si>
  <si>
    <t xml:space="preserve">8456.20.90</t>
  </si>
  <si>
    <t xml:space="preserve">8456.40.00</t>
  </si>
  <si>
    <t xml:space="preserve">8456.50.00</t>
  </si>
  <si>
    <t xml:space="preserve">8456.90.00</t>
  </si>
  <si>
    <t xml:space="preserve">8459.41.00</t>
  </si>
  <si>
    <t xml:space="preserve">8459.49.00</t>
  </si>
  <si>
    <t xml:space="preserve">8460.12.00</t>
  </si>
  <si>
    <t xml:space="preserve">8460.22.00</t>
  </si>
  <si>
    <t xml:space="preserve">8460.23.00</t>
  </si>
  <si>
    <t xml:space="preserve">8460.24.00</t>
  </si>
  <si>
    <t xml:space="preserve">8462.11.00</t>
  </si>
  <si>
    <t xml:space="preserve">8462.19.00</t>
  </si>
  <si>
    <t xml:space="preserve">8462.22.00</t>
  </si>
  <si>
    <t xml:space="preserve">8462.23.00</t>
  </si>
  <si>
    <t xml:space="preserve">8462.24.00</t>
  </si>
  <si>
    <t xml:space="preserve">8462.25.00</t>
  </si>
  <si>
    <t xml:space="preserve">8462.26.00</t>
  </si>
  <si>
    <t xml:space="preserve">8462.32.00</t>
  </si>
  <si>
    <t xml:space="preserve">8462.33.00</t>
  </si>
  <si>
    <t xml:space="preserve">8462.39.00</t>
  </si>
  <si>
    <t xml:space="preserve">8462.42.00</t>
  </si>
  <si>
    <t xml:space="preserve">8462.51.00</t>
  </si>
  <si>
    <t xml:space="preserve">8462.59.00</t>
  </si>
  <si>
    <t xml:space="preserve">8462.61.00</t>
  </si>
  <si>
    <t xml:space="preserve">8462.62.00</t>
  </si>
  <si>
    <t xml:space="preserve">8462.63.00</t>
  </si>
  <si>
    <t xml:space="preserve">8462.69.00</t>
  </si>
  <si>
    <t xml:space="preserve">8462.90.00</t>
  </si>
  <si>
    <t xml:space="preserve">8465.20.00</t>
  </si>
  <si>
    <t xml:space="preserve">8466.10.00</t>
  </si>
  <si>
    <t xml:space="preserve">8466.20.90</t>
  </si>
  <si>
    <t xml:space="preserve">8466.93.11</t>
  </si>
  <si>
    <t xml:space="preserve">8467.22.00</t>
  </si>
  <si>
    <t xml:space="preserve">8467.91.00</t>
  </si>
  <si>
    <t xml:space="preserve">8467.92.00</t>
  </si>
  <si>
    <t xml:space="preserve">8467.99.00</t>
  </si>
  <si>
    <t xml:space="preserve">8468.90.10</t>
  </si>
  <si>
    <t xml:space="preserve">8468.90.20</t>
  </si>
  <si>
    <t xml:space="preserve">8468.90.90</t>
  </si>
  <si>
    <t xml:space="preserve">8470.10.00</t>
  </si>
  <si>
    <t xml:space="preserve">8470.21.00</t>
  </si>
  <si>
    <t xml:space="preserve">8470.29.00</t>
  </si>
  <si>
    <t xml:space="preserve">8470.30.00</t>
  </si>
  <si>
    <t xml:space="preserve">8470.50.90</t>
  </si>
  <si>
    <t xml:space="preserve">8470.90.10</t>
  </si>
  <si>
    <t xml:space="preserve">8470.90.90</t>
  </si>
  <si>
    <t xml:space="preserve">8472.10.00</t>
  </si>
  <si>
    <t xml:space="preserve">8472.30.90</t>
  </si>
  <si>
    <t xml:space="preserve">8472.90.30</t>
  </si>
  <si>
    <t xml:space="preserve">8472.90.40</t>
  </si>
  <si>
    <t xml:space="preserve">8472.90.91</t>
  </si>
  <si>
    <t xml:space="preserve">8472.90.99</t>
  </si>
  <si>
    <t xml:space="preserve">8473.21.00</t>
  </si>
  <si>
    <t xml:space="preserve">8473.29.20</t>
  </si>
  <si>
    <t xml:space="preserve">8474.90.00</t>
  </si>
  <si>
    <t xml:space="preserve">8475.90.00</t>
  </si>
  <si>
    <t xml:space="preserve">8476.21.00</t>
  </si>
  <si>
    <t xml:space="preserve">8476.29.00</t>
  </si>
  <si>
    <t xml:space="preserve">8476.81.00</t>
  </si>
  <si>
    <t xml:space="preserve">8476.89.10</t>
  </si>
  <si>
    <t xml:space="preserve">8476.89.90</t>
  </si>
  <si>
    <t xml:space="preserve">8476.90.00</t>
  </si>
  <si>
    <t xml:space="preserve">8477.90.00</t>
  </si>
  <si>
    <t xml:space="preserve">8478.10.10</t>
  </si>
  <si>
    <t xml:space="preserve">8478.90.00</t>
  </si>
  <si>
    <t xml:space="preserve">8479.10.10</t>
  </si>
  <si>
    <t xml:space="preserve">8479.10.90</t>
  </si>
  <si>
    <t xml:space="preserve">8479.50.00</t>
  </si>
  <si>
    <t xml:space="preserve">8479.71.00</t>
  </si>
  <si>
    <t xml:space="preserve">8479.79.00</t>
  </si>
  <si>
    <t xml:space="preserve">8479.82.10</t>
  </si>
  <si>
    <t xml:space="preserve">8479.82.90</t>
  </si>
  <si>
    <t xml:space="preserve">8479.83.00</t>
  </si>
  <si>
    <t xml:space="preserve">8479.89.11</t>
  </si>
  <si>
    <t xml:space="preserve">8479.89.12</t>
  </si>
  <si>
    <t xml:space="preserve">8479.89.21</t>
  </si>
  <si>
    <t xml:space="preserve">8479.89.31</t>
  </si>
  <si>
    <t xml:space="preserve">8479.89.32</t>
  </si>
  <si>
    <t xml:space="preserve">8479.89.91</t>
  </si>
  <si>
    <t xml:space="preserve">8479.89.92</t>
  </si>
  <si>
    <t xml:space="preserve">8479.90.10</t>
  </si>
  <si>
    <t xml:space="preserve">8479.90.90</t>
  </si>
  <si>
    <t xml:space="preserve">8480.20.00</t>
  </si>
  <si>
    <t xml:space="preserve">8480.79.10</t>
  </si>
  <si>
    <t xml:space="preserve">8480.79.90</t>
  </si>
  <si>
    <t xml:space="preserve">8481.20.11</t>
  </si>
  <si>
    <t xml:space="preserve">8481.20.19</t>
  </si>
  <si>
    <t xml:space="preserve">8481.20.90</t>
  </si>
  <si>
    <t xml:space="preserve">8481.30.00</t>
  </si>
  <si>
    <t xml:space="preserve">8481.40.00</t>
  </si>
  <si>
    <t xml:space="preserve">8481.80.11</t>
  </si>
  <si>
    <t xml:space="preserve">8481.80.19</t>
  </si>
  <si>
    <t xml:space="preserve">8481.80.21</t>
  </si>
  <si>
    <t xml:space="preserve">8481.80.29</t>
  </si>
  <si>
    <t xml:space="preserve">8481.80.31</t>
  </si>
  <si>
    <t xml:space="preserve">8481.80.39</t>
  </si>
  <si>
    <t xml:space="preserve">8481.80.91</t>
  </si>
  <si>
    <t xml:space="preserve">8481.80.94</t>
  </si>
  <si>
    <t xml:space="preserve">8481.80.96</t>
  </si>
  <si>
    <t xml:space="preserve">8481.90.10</t>
  </si>
  <si>
    <t xml:space="preserve">8481.90.90</t>
  </si>
  <si>
    <t xml:space="preserve">8482.10.10</t>
  </si>
  <si>
    <t xml:space="preserve">8482.10.90</t>
  </si>
  <si>
    <t xml:space="preserve">8482.20.10</t>
  </si>
  <si>
    <t xml:space="preserve">8482.20.90</t>
  </si>
  <si>
    <t xml:space="preserve">8482.30.00</t>
  </si>
  <si>
    <t xml:space="preserve">8482.40.00</t>
  </si>
  <si>
    <t xml:space="preserve">8482.50.10</t>
  </si>
  <si>
    <t xml:space="preserve">8482.50.90</t>
  </si>
  <si>
    <t xml:space="preserve">8482.80.00</t>
  </si>
  <si>
    <t xml:space="preserve">8482.91.11</t>
  </si>
  <si>
    <t xml:space="preserve">8482.91.19</t>
  </si>
  <si>
    <t xml:space="preserve">8482.91.20</t>
  </si>
  <si>
    <t xml:space="preserve">8482.91.30</t>
  </si>
  <si>
    <t xml:space="preserve">8482.91.90</t>
  </si>
  <si>
    <t xml:space="preserve">8482.99.10</t>
  </si>
  <si>
    <t xml:space="preserve">8482.99.90</t>
  </si>
  <si>
    <t xml:space="preserve">8483.10.11</t>
  </si>
  <si>
    <t xml:space="preserve">8483.10.19</t>
  </si>
  <si>
    <t xml:space="preserve">8483.10.20</t>
  </si>
  <si>
    <t xml:space="preserve">8483.10.30</t>
  </si>
  <si>
    <t xml:space="preserve">8483.10.40</t>
  </si>
  <si>
    <t xml:space="preserve">8483.10.50</t>
  </si>
  <si>
    <t xml:space="preserve">8483.10.90</t>
  </si>
  <si>
    <t xml:space="preserve">8483.20.00</t>
  </si>
  <si>
    <t xml:space="preserve">8483.30.10</t>
  </si>
  <si>
    <t xml:space="preserve">8483.30.21</t>
  </si>
  <si>
    <t xml:space="preserve">8483.30.29</t>
  </si>
  <si>
    <t xml:space="preserve">8483.30.90</t>
  </si>
  <si>
    <t xml:space="preserve">8483.50.10</t>
  </si>
  <si>
    <t xml:space="preserve">8483.50.90</t>
  </si>
  <si>
    <t xml:space="preserve">8483.60.11</t>
  </si>
  <si>
    <t xml:space="preserve">8483.60.19</t>
  </si>
  <si>
    <t xml:space="preserve">8483.60.90</t>
  </si>
  <si>
    <t xml:space="preserve">8483.90.00</t>
  </si>
  <si>
    <t xml:space="preserve">8484.10.00</t>
  </si>
  <si>
    <t xml:space="preserve">8484.20.00</t>
  </si>
  <si>
    <t xml:space="preserve">8484.90.00</t>
  </si>
  <si>
    <t xml:space="preserve">8485.10.00</t>
  </si>
  <si>
    <t xml:space="preserve">8485.20.00</t>
  </si>
  <si>
    <t xml:space="preserve">8485.30.00</t>
  </si>
  <si>
    <t xml:space="preserve">8485.80.00</t>
  </si>
  <si>
    <t xml:space="preserve">8485.90.00</t>
  </si>
  <si>
    <t xml:space="preserve">8486.10.00</t>
  </si>
  <si>
    <t xml:space="preserve">8486.20.00</t>
  </si>
  <si>
    <t xml:space="preserve">8486.30.00</t>
  </si>
  <si>
    <t xml:space="preserve">8486.40.00</t>
  </si>
  <si>
    <t xml:space="preserve">8486.90.00</t>
  </si>
  <si>
    <t xml:space="preserve">8487.10.00</t>
  </si>
  <si>
    <t xml:space="preserve">8487.90.00</t>
  </si>
  <si>
    <t xml:space="preserve">8501.10.21</t>
  </si>
  <si>
    <t xml:space="preserve">8501.10.29</t>
  </si>
  <si>
    <t xml:space="preserve">8501.10.30</t>
  </si>
  <si>
    <t xml:space="preserve">8501.20.00</t>
  </si>
  <si>
    <t xml:space="preserve">8501.31.20</t>
  </si>
  <si>
    <t xml:space="preserve">8501.32.10</t>
  </si>
  <si>
    <t xml:space="preserve">8501.32.20</t>
  </si>
  <si>
    <t xml:space="preserve">8501.33.10</t>
  </si>
  <si>
    <t xml:space="preserve">8501.33.20</t>
  </si>
  <si>
    <t xml:space="preserve">8501.34.11</t>
  </si>
  <si>
    <t xml:space="preserve">8501.34.19</t>
  </si>
  <si>
    <t xml:space="preserve">8501.34.20</t>
  </si>
  <si>
    <t xml:space="preserve">8501.40.11</t>
  </si>
  <si>
    <t xml:space="preserve">8501.40.19</t>
  </si>
  <si>
    <t xml:space="preserve">8501.40.21</t>
  </si>
  <si>
    <t xml:space="preserve">8501.40.29</t>
  </si>
  <si>
    <t xml:space="preserve">8501.51.10</t>
  </si>
  <si>
    <t xml:space="preserve">8501.51.20</t>
  </si>
  <si>
    <t xml:space="preserve">8501.51.90</t>
  </si>
  <si>
    <t xml:space="preserve">8501.52.10</t>
  </si>
  <si>
    <t xml:space="preserve">8501.52.20</t>
  </si>
  <si>
    <t xml:space="preserve">8501.52.90</t>
  </si>
  <si>
    <t xml:space="preserve">8501.53.10</t>
  </si>
  <si>
    <t xml:space="preserve">8501.53.20</t>
  </si>
  <si>
    <t xml:space="preserve">8501.53.30</t>
  </si>
  <si>
    <t xml:space="preserve">8501.53.90</t>
  </si>
  <si>
    <t xml:space="preserve">8501.62.00</t>
  </si>
  <si>
    <t xml:space="preserve">8501.63.00</t>
  </si>
  <si>
    <t xml:space="preserve">8501.64.00</t>
  </si>
  <si>
    <t xml:space="preserve">8501.71.00</t>
  </si>
  <si>
    <t xml:space="preserve">8501.72.10</t>
  </si>
  <si>
    <t xml:space="preserve">8501.72.90</t>
  </si>
  <si>
    <t xml:space="preserve">8501.80.00</t>
  </si>
  <si>
    <t xml:space="preserve">8502.11.10</t>
  </si>
  <si>
    <t xml:space="preserve">8502.11.90</t>
  </si>
  <si>
    <t xml:space="preserve">8502.12.10</t>
  </si>
  <si>
    <t xml:space="preserve">8502.12.90</t>
  </si>
  <si>
    <t xml:space="preserve">8502.13.11</t>
  </si>
  <si>
    <t xml:space="preserve">8502.13.19</t>
  </si>
  <si>
    <t xml:space="preserve">8502.13.90</t>
  </si>
  <si>
    <t xml:space="preserve">8502.20.11</t>
  </si>
  <si>
    <t xml:space="preserve">8502.20.19</t>
  </si>
  <si>
    <t xml:space="preserve">8502.20.90</t>
  </si>
  <si>
    <t xml:space="preserve">8502.31.00</t>
  </si>
  <si>
    <t xml:space="preserve">8502.39.00</t>
  </si>
  <si>
    <t xml:space="preserve">8502.40.10</t>
  </si>
  <si>
    <t xml:space="preserve">8502.40.90</t>
  </si>
  <si>
    <t xml:space="preserve">8503.00.10</t>
  </si>
  <si>
    <t xml:space="preserve">8503.00.90</t>
  </si>
  <si>
    <t xml:space="preserve">8504.21.00</t>
  </si>
  <si>
    <t xml:space="preserve">8504.22.00</t>
  </si>
  <si>
    <t xml:space="preserve">8504.23.00</t>
  </si>
  <si>
    <t xml:space="preserve">8504.31.11</t>
  </si>
  <si>
    <t xml:space="preserve">8504.31.19</t>
  </si>
  <si>
    <t xml:space="preserve">8504.31.92</t>
  </si>
  <si>
    <t xml:space="preserve">8504.31.99</t>
  </si>
  <si>
    <t xml:space="preserve">8504.32.11</t>
  </si>
  <si>
    <t xml:space="preserve">8504.32.19</t>
  </si>
  <si>
    <t xml:space="preserve">8504.32.21</t>
  </si>
  <si>
    <t xml:space="preserve">8504.32.29</t>
  </si>
  <si>
    <t xml:space="preserve">8504.33.00</t>
  </si>
  <si>
    <t xml:space="preserve">8504.34.00</t>
  </si>
  <si>
    <t xml:space="preserve">8504.40.21</t>
  </si>
  <si>
    <t xml:space="preserve">8504.40.22</t>
  </si>
  <si>
    <t xml:space="preserve">8504.40.29</t>
  </si>
  <si>
    <t xml:space="preserve">8504.40.30</t>
  </si>
  <si>
    <t xml:space="preserve">8504.40.50</t>
  </si>
  <si>
    <t xml:space="preserve">8504.40.60</t>
  </si>
  <si>
    <t xml:space="preserve">8504.90.10</t>
  </si>
  <si>
    <t xml:space="preserve">8504.90.20</t>
  </si>
  <si>
    <t xml:space="preserve">8504.90.30</t>
  </si>
  <si>
    <t xml:space="preserve">8504.90.40</t>
  </si>
  <si>
    <t xml:space="preserve">8504.90.90</t>
  </si>
  <si>
    <t xml:space="preserve">8505.11.00</t>
  </si>
  <si>
    <t xml:space="preserve">8505.19.10</t>
  </si>
  <si>
    <t xml:space="preserve">8505.19.90</t>
  </si>
  <si>
    <t xml:space="preserve">8505.20.10</t>
  </si>
  <si>
    <t xml:space="preserve">8505.20.90</t>
  </si>
  <si>
    <t xml:space="preserve">8505.90.10</t>
  </si>
  <si>
    <t xml:space="preserve">8505.90.80</t>
  </si>
  <si>
    <t xml:space="preserve">8505.90.90</t>
  </si>
  <si>
    <t xml:space="preserve">8506.10.11</t>
  </si>
  <si>
    <t xml:space="preserve">8506.10.12</t>
  </si>
  <si>
    <t xml:space="preserve">8506.10.19</t>
  </si>
  <si>
    <t xml:space="preserve">8506.10.20</t>
  </si>
  <si>
    <t xml:space="preserve">8506.10.31</t>
  </si>
  <si>
    <t xml:space="preserve">8506.10.32</t>
  </si>
  <si>
    <t xml:space="preserve">8506.10.39</t>
  </si>
  <si>
    <t xml:space="preserve">8506.30.10</t>
  </si>
  <si>
    <t xml:space="preserve">8506.30.90</t>
  </si>
  <si>
    <t xml:space="preserve">8506.40.10</t>
  </si>
  <si>
    <t xml:space="preserve">8506.40.90</t>
  </si>
  <si>
    <t xml:space="preserve">8506.50.10</t>
  </si>
  <si>
    <t xml:space="preserve">8506.50.90</t>
  </si>
  <si>
    <t xml:space="preserve">8506.60.10</t>
  </si>
  <si>
    <t xml:space="preserve">8506.60.90</t>
  </si>
  <si>
    <t xml:space="preserve">8506.80.10</t>
  </si>
  <si>
    <t xml:space="preserve">8506.80.90</t>
  </si>
  <si>
    <t xml:space="preserve">8506.90.00</t>
  </si>
  <si>
    <t xml:space="preserve">8507.10.90</t>
  </si>
  <si>
    <t xml:space="preserve">8507.20.10</t>
  </si>
  <si>
    <t xml:space="preserve">8507.20.90</t>
  </si>
  <si>
    <t xml:space="preserve">8507.30.11</t>
  </si>
  <si>
    <t xml:space="preserve">8507.30.19</t>
  </si>
  <si>
    <t xml:space="preserve">8507.30.90</t>
  </si>
  <si>
    <t xml:space="preserve">8507.50.10</t>
  </si>
  <si>
    <t xml:space="preserve">8507.50.20</t>
  </si>
  <si>
    <t xml:space="preserve">8507.50.90</t>
  </si>
  <si>
    <t xml:space="preserve">8507.60.00</t>
  </si>
  <si>
    <t xml:space="preserve">8507.90.10</t>
  </si>
  <si>
    <t xml:space="preserve">8507.90.20</t>
  </si>
  <si>
    <t xml:space="preserve">8507.90.90</t>
  </si>
  <si>
    <t xml:space="preserve">8508.11.00</t>
  </si>
  <si>
    <t xml:space="preserve">8508.19.00</t>
  </si>
  <si>
    <t xml:space="preserve">8508.60.00</t>
  </si>
  <si>
    <t xml:space="preserve">8508.70.00</t>
  </si>
  <si>
    <t xml:space="preserve">8509.40.10</t>
  </si>
  <si>
    <t xml:space="preserve">8509.40.20</t>
  </si>
  <si>
    <t xml:space="preserve">8509.40.30</t>
  </si>
  <si>
    <t xml:space="preserve">8509.40.40</t>
  </si>
  <si>
    <t xml:space="preserve">8509.40.50</t>
  </si>
  <si>
    <t xml:space="preserve">8509.40.90</t>
  </si>
  <si>
    <t xml:space="preserve">8509.80.90</t>
  </si>
  <si>
    <t xml:space="preserve">8509.90.00</t>
  </si>
  <si>
    <t xml:space="preserve">8510.10.00</t>
  </si>
  <si>
    <t xml:space="preserve">8510.20.00</t>
  </si>
  <si>
    <t xml:space="preserve">8510.30.00</t>
  </si>
  <si>
    <t xml:space="preserve">8510.90.11</t>
  </si>
  <si>
    <t xml:space="preserve">8510.90.19</t>
  </si>
  <si>
    <t xml:space="preserve">8510.90.20</t>
  </si>
  <si>
    <t xml:space="preserve">8510.90.90</t>
  </si>
  <si>
    <t xml:space="preserve">8511.10.00</t>
  </si>
  <si>
    <t xml:space="preserve">8511.20.10</t>
  </si>
  <si>
    <t xml:space="preserve">8511.20.90</t>
  </si>
  <si>
    <t xml:space="preserve">8511.30.10</t>
  </si>
  <si>
    <t xml:space="preserve">8511.30.20</t>
  </si>
  <si>
    <t xml:space="preserve">8511.40.00</t>
  </si>
  <si>
    <t xml:space="preserve">8511.50.10</t>
  </si>
  <si>
    <t xml:space="preserve">8511.50.90</t>
  </si>
  <si>
    <t xml:space="preserve">8511.80.10</t>
  </si>
  <si>
    <t xml:space="preserve">8511.80.20</t>
  </si>
  <si>
    <t xml:space="preserve">8511.80.90</t>
  </si>
  <si>
    <t xml:space="preserve">8511.90.00</t>
  </si>
  <si>
    <t xml:space="preserve">8512.10.00</t>
  </si>
  <si>
    <t xml:space="preserve">8512.20.11</t>
  </si>
  <si>
    <t xml:space="preserve">8512.20.19</t>
  </si>
  <si>
    <t xml:space="preserve">8512.20.21</t>
  </si>
  <si>
    <t xml:space="preserve">8512.20.22</t>
  </si>
  <si>
    <t xml:space="preserve">8512.20.23</t>
  </si>
  <si>
    <t xml:space="preserve">8512.20.29</t>
  </si>
  <si>
    <t xml:space="preserve">8512.40.10</t>
  </si>
  <si>
    <t xml:space="preserve">8512.40.20</t>
  </si>
  <si>
    <t xml:space="preserve">8513.10.10</t>
  </si>
  <si>
    <t xml:space="preserve">8513.10.90</t>
  </si>
  <si>
    <t xml:space="preserve">8513.90.00</t>
  </si>
  <si>
    <t xml:space="preserve">8514.11.00</t>
  </si>
  <si>
    <t xml:space="preserve">8514.19.00</t>
  </si>
  <si>
    <t xml:space="preserve">8514.20.19</t>
  </si>
  <si>
    <t xml:space="preserve">8514.31.00</t>
  </si>
  <si>
    <t xml:space="preserve">8514.32.00</t>
  </si>
  <si>
    <t xml:space="preserve">8514.39.00</t>
  </si>
  <si>
    <t xml:space="preserve">8514.40.00</t>
  </si>
  <si>
    <t xml:space="preserve">8515.11.00</t>
  </si>
  <si>
    <t xml:space="preserve">8515.19.00</t>
  </si>
  <si>
    <t xml:space="preserve">8515.29.00</t>
  </si>
  <si>
    <t xml:space="preserve">8515.90.00</t>
  </si>
  <si>
    <t xml:space="preserve">8516.21.00</t>
  </si>
  <si>
    <t xml:space="preserve">8516.29.00</t>
  </si>
  <si>
    <t xml:space="preserve">8516.33.00</t>
  </si>
  <si>
    <t xml:space="preserve">8516.79.10</t>
  </si>
  <si>
    <t xml:space="preserve">8516.79.20</t>
  </si>
  <si>
    <t xml:space="preserve">8516.79.90</t>
  </si>
  <si>
    <t xml:space="preserve">8516.80.10</t>
  </si>
  <si>
    <t xml:space="preserve">8516.80.90</t>
  </si>
  <si>
    <t xml:space="preserve">3919.90.90</t>
  </si>
  <si>
    <t xml:space="preserve">3923.30.90</t>
  </si>
  <si>
    <t xml:space="preserve">4015.12.00</t>
  </si>
  <si>
    <t xml:space="preserve">8517.62.56</t>
  </si>
  <si>
    <t xml:space="preserve">8517.62.73</t>
  </si>
  <si>
    <t xml:space="preserve">8517.62.99</t>
  </si>
  <si>
    <t xml:space="preserve">8517.71.90</t>
  </si>
  <si>
    <t xml:space="preserve">8518.10.90</t>
  </si>
  <si>
    <t xml:space="preserve">8518.21.00</t>
  </si>
  <si>
    <t xml:space="preserve">8518.22.00</t>
  </si>
  <si>
    <t xml:space="preserve">8518.29.90</t>
  </si>
  <si>
    <t xml:space="preserve">8518.30.00</t>
  </si>
  <si>
    <t xml:space="preserve">8518.40.00</t>
  </si>
  <si>
    <t xml:space="preserve">8518.90.10</t>
  </si>
  <si>
    <t xml:space="preserve">8518.90.90</t>
  </si>
  <si>
    <t xml:space="preserve">8519.20.00</t>
  </si>
  <si>
    <t xml:space="preserve">8519.30.00</t>
  </si>
  <si>
    <t xml:space="preserve">8519.81.10</t>
  </si>
  <si>
    <t xml:space="preserve">8519.81.20</t>
  </si>
  <si>
    <t xml:space="preserve">8519.89.00</t>
  </si>
  <si>
    <t xml:space="preserve">8521.10.10</t>
  </si>
  <si>
    <t xml:space="preserve">8521.10.81</t>
  </si>
  <si>
    <t xml:space="preserve">8521.10.89</t>
  </si>
  <si>
    <t xml:space="preserve">8521.10.90</t>
  </si>
  <si>
    <t xml:space="preserve">8521.90.00</t>
  </si>
  <si>
    <t xml:space="preserve">8522.10.00</t>
  </si>
  <si>
    <t xml:space="preserve">8522.90.00</t>
  </si>
  <si>
    <t xml:space="preserve">8523.21.10</t>
  </si>
  <si>
    <t xml:space="preserve">8523.21.20</t>
  </si>
  <si>
    <t xml:space="preserve">8523.29.19</t>
  </si>
  <si>
    <t xml:space="preserve">8523.29.90</t>
  </si>
  <si>
    <t xml:space="preserve">8523.41.10</t>
  </si>
  <si>
    <t xml:space="preserve">8523.41.90</t>
  </si>
  <si>
    <t xml:space="preserve">8523.49.10</t>
  </si>
  <si>
    <t xml:space="preserve">8523.49.20</t>
  </si>
  <si>
    <t xml:space="preserve">8523.49.90</t>
  </si>
  <si>
    <t xml:space="preserve">8523.51.90</t>
  </si>
  <si>
    <t xml:space="preserve">8523.59.00</t>
  </si>
  <si>
    <t xml:space="preserve">8523.80.00</t>
  </si>
  <si>
    <t xml:space="preserve">8525.82.00</t>
  </si>
  <si>
    <t xml:space="preserve">8525.83.00</t>
  </si>
  <si>
    <t xml:space="preserve">8525.89.11</t>
  </si>
  <si>
    <t xml:space="preserve">8525.89.12</t>
  </si>
  <si>
    <t xml:space="preserve">8525.89.13</t>
  </si>
  <si>
    <t xml:space="preserve">8525.89.14</t>
  </si>
  <si>
    <t xml:space="preserve">8525.89.19</t>
  </si>
  <si>
    <t xml:space="preserve">8525.89.21</t>
  </si>
  <si>
    <t xml:space="preserve">8525.89.22</t>
  </si>
  <si>
    <t xml:space="preserve">8525.89.29</t>
  </si>
  <si>
    <t xml:space="preserve">8526.10.00</t>
  </si>
  <si>
    <t xml:space="preserve">8526.92.00</t>
  </si>
  <si>
    <t xml:space="preserve">8527.12.00</t>
  </si>
  <si>
    <t xml:space="preserve">8527.13.00</t>
  </si>
  <si>
    <t xml:space="preserve">8527.19.00</t>
  </si>
  <si>
    <t xml:space="preserve">8527.91.00</t>
  </si>
  <si>
    <t xml:space="preserve">8527.92.00</t>
  </si>
  <si>
    <t xml:space="preserve">8527.99.10</t>
  </si>
  <si>
    <t xml:space="preserve">8527.99.90</t>
  </si>
  <si>
    <t xml:space="preserve">4810.13.99</t>
  </si>
  <si>
    <t xml:space="preserve">8528.69.10</t>
  </si>
  <si>
    <t xml:space="preserve">8528.69.90</t>
  </si>
  <si>
    <t xml:space="preserve">8528.71.19</t>
  </si>
  <si>
    <t xml:space="preserve">8528.71.90</t>
  </si>
  <si>
    <t xml:space="preserve">8528.72.00</t>
  </si>
  <si>
    <t xml:space="preserve">8528.73.00</t>
  </si>
  <si>
    <t xml:space="preserve">8529.10.20</t>
  </si>
  <si>
    <t xml:space="preserve">8529.90.30</t>
  </si>
  <si>
    <t xml:space="preserve">8529.90.40</t>
  </si>
  <si>
    <t xml:space="preserve">8529.90.90</t>
  </si>
  <si>
    <t xml:space="preserve">8530.10.90</t>
  </si>
  <si>
    <t xml:space="preserve">8530.80.90</t>
  </si>
  <si>
    <t xml:space="preserve">8530.90.00</t>
  </si>
  <si>
    <t xml:space="preserve">8531.10.10</t>
  </si>
  <si>
    <t xml:space="preserve">8531.90.00</t>
  </si>
  <si>
    <t xml:space="preserve">8532.10.00</t>
  </si>
  <si>
    <t xml:space="preserve">8532.21.90</t>
  </si>
  <si>
    <t xml:space="preserve">8532.22.00</t>
  </si>
  <si>
    <t xml:space="preserve">8532.23.90</t>
  </si>
  <si>
    <t xml:space="preserve">8532.24.90</t>
  </si>
  <si>
    <t xml:space="preserve">8532.25.90</t>
  </si>
  <si>
    <t xml:space="preserve">8532.29.90</t>
  </si>
  <si>
    <t xml:space="preserve">8532.30.90</t>
  </si>
  <si>
    <t xml:space="preserve">8532.90.00</t>
  </si>
  <si>
    <t xml:space="preserve">8533.10.00</t>
  </si>
  <si>
    <t xml:space="preserve">8533.21.10</t>
  </si>
  <si>
    <t xml:space="preserve">8533.21.90</t>
  </si>
  <si>
    <t xml:space="preserve">8533.29.00</t>
  </si>
  <si>
    <t xml:space="preserve">8533.31.10</t>
  </si>
  <si>
    <t xml:space="preserve">8533.31.90</t>
  </si>
  <si>
    <t xml:space="preserve">8533.39.10</t>
  </si>
  <si>
    <t xml:space="preserve">8533.39.90</t>
  </si>
  <si>
    <t xml:space="preserve">8533.40.11</t>
  </si>
  <si>
    <t xml:space="preserve">8533.40.12</t>
  </si>
  <si>
    <t xml:space="preserve">8533.40.13</t>
  </si>
  <si>
    <t xml:space="preserve">8533.40.19</t>
  </si>
  <si>
    <t xml:space="preserve">8533.40.91</t>
  </si>
  <si>
    <t xml:space="preserve">8533.40.92</t>
  </si>
  <si>
    <t xml:space="preserve">8533.40.99</t>
  </si>
  <si>
    <t xml:space="preserve">8533.90.00</t>
  </si>
  <si>
    <t xml:space="preserve">8535.10.00</t>
  </si>
  <si>
    <t xml:space="preserve">8535.21.00</t>
  </si>
  <si>
    <t xml:space="preserve">8535.29.00</t>
  </si>
  <si>
    <t xml:space="preserve">8535.30.13</t>
  </si>
  <si>
    <t xml:space="preserve">8535.30.17</t>
  </si>
  <si>
    <t xml:space="preserve">8535.30.18</t>
  </si>
  <si>
    <t xml:space="preserve">8535.30.19</t>
  </si>
  <si>
    <t xml:space="preserve">8535.30.23</t>
  </si>
  <si>
    <t xml:space="preserve">8535.30.27</t>
  </si>
  <si>
    <t xml:space="preserve">8535.30.28</t>
  </si>
  <si>
    <t xml:space="preserve">8535.30.29</t>
  </si>
  <si>
    <t xml:space="preserve">8535.40.10</t>
  </si>
  <si>
    <t xml:space="preserve">8535.40.90</t>
  </si>
  <si>
    <t xml:space="preserve">8535.90.10</t>
  </si>
  <si>
    <t xml:space="preserve">8535.90.90</t>
  </si>
  <si>
    <t xml:space="preserve">8536.30.10</t>
  </si>
  <si>
    <t xml:space="preserve">8536.30.90</t>
  </si>
  <si>
    <t xml:space="preserve">8536.41.00</t>
  </si>
  <si>
    <t xml:space="preserve">8536.49.00</t>
  </si>
  <si>
    <t xml:space="preserve">8536.61.00</t>
  </si>
  <si>
    <t xml:space="preserve">8536.69.10</t>
  </si>
  <si>
    <t xml:space="preserve">8536.69.90</t>
  </si>
  <si>
    <t xml:space="preserve">8536.70.00</t>
  </si>
  <si>
    <t xml:space="preserve">8536.90.10</t>
  </si>
  <si>
    <t xml:space="preserve">8536.90.20</t>
  </si>
  <si>
    <t xml:space="preserve">8536.90.30</t>
  </si>
  <si>
    <t xml:space="preserve">8536.90.50</t>
  </si>
  <si>
    <t xml:space="preserve">8536.90.60</t>
  </si>
  <si>
    <t xml:space="preserve">8536.90.90</t>
  </si>
  <si>
    <t xml:space="preserve">8537.10.90</t>
  </si>
  <si>
    <t xml:space="preserve">8537.20.10</t>
  </si>
  <si>
    <t xml:space="preserve">8537.20.90</t>
  </si>
  <si>
    <t xml:space="preserve">8538.10.00</t>
  </si>
  <si>
    <t xml:space="preserve">8538.90.20</t>
  </si>
  <si>
    <t xml:space="preserve">8538.90.90</t>
  </si>
  <si>
    <t xml:space="preserve">8539.10.10</t>
  </si>
  <si>
    <t xml:space="preserve">8539.10.90</t>
  </si>
  <si>
    <t xml:space="preserve">8539.21.10</t>
  </si>
  <si>
    <t xml:space="preserve">8539.21.90</t>
  </si>
  <si>
    <t xml:space="preserve">8539.22.00</t>
  </si>
  <si>
    <t xml:space="preserve">8539.29.10</t>
  </si>
  <si>
    <t xml:space="preserve">8539.29.90</t>
  </si>
  <si>
    <t xml:space="preserve">8539.31.11</t>
  </si>
  <si>
    <t xml:space="preserve">8539.31.19</t>
  </si>
  <si>
    <t xml:space="preserve">8539.31.20</t>
  </si>
  <si>
    <t xml:space="preserve">8539.31.31</t>
  </si>
  <si>
    <t xml:space="preserve">8539.31.32</t>
  </si>
  <si>
    <t xml:space="preserve">8539.31.39</t>
  </si>
  <si>
    <t xml:space="preserve">8539.32.10</t>
  </si>
  <si>
    <t xml:space="preserve">8539.32.20</t>
  </si>
  <si>
    <t xml:space="preserve">8539.32.30</t>
  </si>
  <si>
    <t xml:space="preserve">8539.39.11</t>
  </si>
  <si>
    <t xml:space="preserve">8539.39.12</t>
  </si>
  <si>
    <t xml:space="preserve">8539.39.13</t>
  </si>
  <si>
    <t xml:space="preserve">8539.39.19</t>
  </si>
  <si>
    <t xml:space="preserve">8539.39.90</t>
  </si>
  <si>
    <t xml:space="preserve">8539.41.10</t>
  </si>
  <si>
    <t xml:space="preserve">8539.41.90</t>
  </si>
  <si>
    <t xml:space="preserve">8539.49.00</t>
  </si>
  <si>
    <t xml:space="preserve">5703.21.00</t>
  </si>
  <si>
    <t xml:space="preserve">8539.90.10</t>
  </si>
  <si>
    <t xml:space="preserve">8539.90.20</t>
  </si>
  <si>
    <t xml:space="preserve">8539.90.90</t>
  </si>
  <si>
    <t xml:space="preserve">8540.11.00</t>
  </si>
  <si>
    <t xml:space="preserve">8540.12.00</t>
  </si>
  <si>
    <t xml:space="preserve">8540.20.11</t>
  </si>
  <si>
    <t xml:space="preserve">8540.20.19</t>
  </si>
  <si>
    <t xml:space="preserve">8540.20.20</t>
  </si>
  <si>
    <t xml:space="preserve">8540.20.90</t>
  </si>
  <si>
    <t xml:space="preserve">8540.60.10</t>
  </si>
  <si>
    <t xml:space="preserve">8540.60.90</t>
  </si>
  <si>
    <t xml:space="preserve">8540.71.00</t>
  </si>
  <si>
    <t xml:space="preserve">8540.79.00</t>
  </si>
  <si>
    <t xml:space="preserve">8540.81.00</t>
  </si>
  <si>
    <t xml:space="preserve">8540.89.10</t>
  </si>
  <si>
    <t xml:space="preserve">8540.89.90</t>
  </si>
  <si>
    <t xml:space="preserve">8540.91.10</t>
  </si>
  <si>
    <t xml:space="preserve">8540.91.20</t>
  </si>
  <si>
    <t xml:space="preserve">8540.91.30</t>
  </si>
  <si>
    <t xml:space="preserve">8540.91.40</t>
  </si>
  <si>
    <t xml:space="preserve">8540.91.90</t>
  </si>
  <si>
    <t xml:space="preserve">8540.99.00</t>
  </si>
  <si>
    <t xml:space="preserve">5703.31.00</t>
  </si>
  <si>
    <t xml:space="preserve">8421.32.00</t>
  </si>
  <si>
    <t xml:space="preserve">8543.10.00</t>
  </si>
  <si>
    <t xml:space="preserve">8543.20.00</t>
  </si>
  <si>
    <t xml:space="preserve">8543.30.10</t>
  </si>
  <si>
    <t xml:space="preserve">8543.30.90</t>
  </si>
  <si>
    <t xml:space="preserve">8543.70.20</t>
  </si>
  <si>
    <t xml:space="preserve">8543.90.10</t>
  </si>
  <si>
    <t xml:space="preserve">8543.90.90</t>
  </si>
  <si>
    <t xml:space="preserve">8544.11.00</t>
  </si>
  <si>
    <t xml:space="preserve">8544.19.10</t>
  </si>
  <si>
    <t xml:space="preserve">8544.19.90</t>
  </si>
  <si>
    <t xml:space="preserve">8544.42.00</t>
  </si>
  <si>
    <t xml:space="preserve">8544.49.00</t>
  </si>
  <si>
    <t xml:space="preserve">8544.60.00</t>
  </si>
  <si>
    <t xml:space="preserve">8545.11.00</t>
  </si>
  <si>
    <t xml:space="preserve">8545.19.10</t>
  </si>
  <si>
    <t xml:space="preserve">8545.19.20</t>
  </si>
  <si>
    <t xml:space="preserve">8545.19.90</t>
  </si>
  <si>
    <t xml:space="preserve">8545.20.00</t>
  </si>
  <si>
    <t xml:space="preserve">8545.90.10</t>
  </si>
  <si>
    <t xml:space="preserve">8545.90.20</t>
  </si>
  <si>
    <t xml:space="preserve">8545.90.30</t>
  </si>
  <si>
    <t xml:space="preserve">8545.90.90</t>
  </si>
  <si>
    <t xml:space="preserve">8546.10.00</t>
  </si>
  <si>
    <t xml:space="preserve">8546.20.00</t>
  </si>
  <si>
    <t xml:space="preserve">8546.90.00</t>
  </si>
  <si>
    <t xml:space="preserve">8547.10.00</t>
  </si>
  <si>
    <t xml:space="preserve">8547.20.10</t>
  </si>
  <si>
    <t xml:space="preserve">8547.20.90</t>
  </si>
  <si>
    <t xml:space="preserve">8547.90.00</t>
  </si>
  <si>
    <t xml:space="preserve">8548.00.10</t>
  </si>
  <si>
    <t xml:space="preserve">8548.00.90</t>
  </si>
  <si>
    <t xml:space="preserve">8549.11.00</t>
  </si>
  <si>
    <t xml:space="preserve">8549.12.00</t>
  </si>
  <si>
    <t xml:space="preserve">8549.13.00</t>
  </si>
  <si>
    <t xml:space="preserve">8549.14.00</t>
  </si>
  <si>
    <t xml:space="preserve">8549.19.00</t>
  </si>
  <si>
    <t xml:space="preserve">8549.21.00</t>
  </si>
  <si>
    <t xml:space="preserve">8549.29.00</t>
  </si>
  <si>
    <t xml:space="preserve">8549.31.00</t>
  </si>
  <si>
    <t xml:space="preserve">8549.39.00</t>
  </si>
  <si>
    <t xml:space="preserve">8549.91.00</t>
  </si>
  <si>
    <t xml:space="preserve">8549.99.00</t>
  </si>
  <si>
    <t xml:space="preserve">8601.10.00</t>
  </si>
  <si>
    <t xml:space="preserve">8601.20.00</t>
  </si>
  <si>
    <t xml:space="preserve">8602.10.00</t>
  </si>
  <si>
    <t xml:space="preserve">8602.90.00</t>
  </si>
  <si>
    <t xml:space="preserve">8603.10.00</t>
  </si>
  <si>
    <t xml:space="preserve">8603.90.00</t>
  </si>
  <si>
    <t xml:space="preserve">8604.00.10</t>
  </si>
  <si>
    <t xml:space="preserve">8604.00.90</t>
  </si>
  <si>
    <t xml:space="preserve">8605.00.10</t>
  </si>
  <si>
    <t xml:space="preserve">8605.00.90</t>
  </si>
  <si>
    <t xml:space="preserve">8606.10.00</t>
  </si>
  <si>
    <t xml:space="preserve">8606.30.00</t>
  </si>
  <si>
    <t xml:space="preserve">8606.91.00</t>
  </si>
  <si>
    <t xml:space="preserve">8606.92.00</t>
  </si>
  <si>
    <t xml:space="preserve">8606.99.00</t>
  </si>
  <si>
    <t xml:space="preserve">8607.11.10</t>
  </si>
  <si>
    <t xml:space="preserve">8607.11.20</t>
  </si>
  <si>
    <t xml:space="preserve">8607.12.00</t>
  </si>
  <si>
    <t xml:space="preserve">8607.19.11</t>
  </si>
  <si>
    <t xml:space="preserve">8607.19.90</t>
  </si>
  <si>
    <t xml:space="preserve">8607.21.00</t>
  </si>
  <si>
    <t xml:space="preserve">8607.29.00</t>
  </si>
  <si>
    <t xml:space="preserve">8607.30.00</t>
  </si>
  <si>
    <t xml:space="preserve">8607.91.00</t>
  </si>
  <si>
    <t xml:space="preserve">8607.99.00</t>
  </si>
  <si>
    <t xml:space="preserve">8608.00.11</t>
  </si>
  <si>
    <t xml:space="preserve">8608.00.12</t>
  </si>
  <si>
    <t xml:space="preserve">8608.00.90</t>
  </si>
  <si>
    <t xml:space="preserve">8609.00.00</t>
  </si>
  <si>
    <t xml:space="preserve">8701.21.00</t>
  </si>
  <si>
    <t xml:space="preserve">8701.22.00</t>
  </si>
  <si>
    <t xml:space="preserve">8701.23.00</t>
  </si>
  <si>
    <t xml:space="preserve">8701.24.00</t>
  </si>
  <si>
    <t xml:space="preserve">8701.29.00</t>
  </si>
  <si>
    <t xml:space="preserve">8701.30.00</t>
  </si>
  <si>
    <t xml:space="preserve">8701.94.10</t>
  </si>
  <si>
    <t xml:space="preserve">8701.95.10</t>
  </si>
  <si>
    <t xml:space="preserve">8702.10.00</t>
  </si>
  <si>
    <t xml:space="preserve">8702.20.00</t>
  </si>
  <si>
    <t xml:space="preserve">8702.30.00</t>
  </si>
  <si>
    <t xml:space="preserve">8702.40.10</t>
  </si>
  <si>
    <t xml:space="preserve">8702.40.90</t>
  </si>
  <si>
    <t xml:space="preserve">8702.90.00</t>
  </si>
  <si>
    <t xml:space="preserve">8703.10.00</t>
  </si>
  <si>
    <t xml:space="preserve">8703.21.00</t>
  </si>
  <si>
    <t xml:space="preserve">8703.22.10</t>
  </si>
  <si>
    <t xml:space="preserve">8703.22.90</t>
  </si>
  <si>
    <t xml:space="preserve">8703.23.10</t>
  </si>
  <si>
    <t xml:space="preserve">8703.23.90</t>
  </si>
  <si>
    <t xml:space="preserve">8703.24.10</t>
  </si>
  <si>
    <t xml:space="preserve">8703.24.90</t>
  </si>
  <si>
    <t xml:space="preserve">8703.31.10</t>
  </si>
  <si>
    <t xml:space="preserve">8703.31.90</t>
  </si>
  <si>
    <t xml:space="preserve">8703.32.10</t>
  </si>
  <si>
    <t xml:space="preserve">8703.32.90</t>
  </si>
  <si>
    <t xml:space="preserve">8703.33.10</t>
  </si>
  <si>
    <t xml:space="preserve">8703.33.90</t>
  </si>
  <si>
    <t xml:space="preserve">8703.40.00</t>
  </si>
  <si>
    <t xml:space="preserve">8703.50.00</t>
  </si>
  <si>
    <t xml:space="preserve">8703.60.00</t>
  </si>
  <si>
    <t xml:space="preserve">8703.70.00</t>
  </si>
  <si>
    <t xml:space="preserve">8703.80.00</t>
  </si>
  <si>
    <t xml:space="preserve">8703.90.00</t>
  </si>
  <si>
    <t xml:space="preserve">8704.10.10</t>
  </si>
  <si>
    <t xml:space="preserve">8704.10.90</t>
  </si>
  <si>
    <t xml:space="preserve">8704.21.10</t>
  </si>
  <si>
    <t xml:space="preserve">8704.21.20</t>
  </si>
  <si>
    <t xml:space="preserve">8704.21.30</t>
  </si>
  <si>
    <t xml:space="preserve">8704.21.90</t>
  </si>
  <si>
    <t xml:space="preserve">8704.22.10</t>
  </si>
  <si>
    <t xml:space="preserve">8704.22.20</t>
  </si>
  <si>
    <t xml:space="preserve">8704.22.30</t>
  </si>
  <si>
    <t xml:space="preserve">8704.22.90</t>
  </si>
  <si>
    <t xml:space="preserve">8704.23.10</t>
  </si>
  <si>
    <t xml:space="preserve">8704.23.20</t>
  </si>
  <si>
    <t xml:space="preserve">8704.23.30</t>
  </si>
  <si>
    <t xml:space="preserve">8704.23.40</t>
  </si>
  <si>
    <t xml:space="preserve">8704.23.90</t>
  </si>
  <si>
    <t xml:space="preserve">8704.31.10</t>
  </si>
  <si>
    <t xml:space="preserve">8704.31.20</t>
  </si>
  <si>
    <t xml:space="preserve">8704.31.30</t>
  </si>
  <si>
    <t xml:space="preserve">8704.31.90</t>
  </si>
  <si>
    <t xml:space="preserve">8704.32.10</t>
  </si>
  <si>
    <t xml:space="preserve">8704.32.20</t>
  </si>
  <si>
    <t xml:space="preserve">8704.32.30</t>
  </si>
  <si>
    <t xml:space="preserve">8704.32.90</t>
  </si>
  <si>
    <t xml:space="preserve">8704.41.00</t>
  </si>
  <si>
    <t xml:space="preserve">8704.42.00</t>
  </si>
  <si>
    <t xml:space="preserve">8704.43.00</t>
  </si>
  <si>
    <t xml:space="preserve">8704.51.00</t>
  </si>
  <si>
    <t xml:space="preserve">8704.52.00</t>
  </si>
  <si>
    <t xml:space="preserve">8704.60.00</t>
  </si>
  <si>
    <t xml:space="preserve">8704.90.00</t>
  </si>
  <si>
    <t xml:space="preserve">8705.10.20</t>
  </si>
  <si>
    <t xml:space="preserve">8705.10.30</t>
  </si>
  <si>
    <t xml:space="preserve">8705.10.90</t>
  </si>
  <si>
    <t xml:space="preserve">8705.20.00</t>
  </si>
  <si>
    <t xml:space="preserve">8705.30.00</t>
  </si>
  <si>
    <t xml:space="preserve">8705.40.00</t>
  </si>
  <si>
    <t xml:space="preserve">8705.90.10</t>
  </si>
  <si>
    <t xml:space="preserve">8705.90.90</t>
  </si>
  <si>
    <t xml:space="preserve">8706.00.10</t>
  </si>
  <si>
    <t xml:space="preserve">8706.00.20</t>
  </si>
  <si>
    <t xml:space="preserve">8706.00.90</t>
  </si>
  <si>
    <t xml:space="preserve">8707.10.00</t>
  </si>
  <si>
    <t xml:space="preserve">8707.90.10</t>
  </si>
  <si>
    <t xml:space="preserve">8707.90.90</t>
  </si>
  <si>
    <t xml:space="preserve">8708.10.00</t>
  </si>
  <si>
    <t xml:space="preserve">8708.21.00</t>
  </si>
  <si>
    <t xml:space="preserve">8708.22.00</t>
  </si>
  <si>
    <t xml:space="preserve">8708.29.11</t>
  </si>
  <si>
    <t xml:space="preserve">8708.29.12</t>
  </si>
  <si>
    <t xml:space="preserve">8708.29.13</t>
  </si>
  <si>
    <t xml:space="preserve">8708.29.14</t>
  </si>
  <si>
    <t xml:space="preserve">8708.29.19</t>
  </si>
  <si>
    <t xml:space="preserve">8708.29.91</t>
  </si>
  <si>
    <t xml:space="preserve">8708.29.92</t>
  </si>
  <si>
    <t xml:space="preserve">8708.29.93</t>
  </si>
  <si>
    <t xml:space="preserve">8708.29.94</t>
  </si>
  <si>
    <t xml:space="preserve">8708.29.95</t>
  </si>
  <si>
    <t xml:space="preserve">8708.30.11</t>
  </si>
  <si>
    <t xml:space="preserve">8708.30.19</t>
  </si>
  <si>
    <t xml:space="preserve">8708.30.90</t>
  </si>
  <si>
    <t xml:space="preserve">8708.40.11</t>
  </si>
  <si>
    <t xml:space="preserve">8708.40.19</t>
  </si>
  <si>
    <t xml:space="preserve">8708.40.80</t>
  </si>
  <si>
    <t xml:space="preserve">8708.40.90</t>
  </si>
  <si>
    <t xml:space="preserve">8708.50.11</t>
  </si>
  <si>
    <t xml:space="preserve">8708.50.12</t>
  </si>
  <si>
    <t xml:space="preserve">8708.50.19</t>
  </si>
  <si>
    <t xml:space="preserve">8708.50.80</t>
  </si>
  <si>
    <t xml:space="preserve">8708.50.91</t>
  </si>
  <si>
    <t xml:space="preserve">8708.50.99</t>
  </si>
  <si>
    <t xml:space="preserve">8708.70.10</t>
  </si>
  <si>
    <t xml:space="preserve">8708.80.00</t>
  </si>
  <si>
    <t xml:space="preserve">8708.91.00</t>
  </si>
  <si>
    <t xml:space="preserve">8708.92.00</t>
  </si>
  <si>
    <t xml:space="preserve">8708.93.00</t>
  </si>
  <si>
    <t xml:space="preserve">8708.94.11</t>
  </si>
  <si>
    <t xml:space="preserve">8708.94.12</t>
  </si>
  <si>
    <t xml:space="preserve">8708.94.13</t>
  </si>
  <si>
    <t xml:space="preserve">8708.94.81</t>
  </si>
  <si>
    <t xml:space="preserve">8708.94.82</t>
  </si>
  <si>
    <t xml:space="preserve">8708.94.83</t>
  </si>
  <si>
    <t xml:space="preserve">8708.94.90</t>
  </si>
  <si>
    <t xml:space="preserve">8708.95.10</t>
  </si>
  <si>
    <t xml:space="preserve">8708.95.21</t>
  </si>
  <si>
    <t xml:space="preserve">8708.95.22</t>
  </si>
  <si>
    <t xml:space="preserve">8708.95.29</t>
  </si>
  <si>
    <t xml:space="preserve">8708.99.10</t>
  </si>
  <si>
    <t xml:space="preserve">8708.99.90</t>
  </si>
  <si>
    <t xml:space="preserve">8709.11.00</t>
  </si>
  <si>
    <t xml:space="preserve">8709.19.00</t>
  </si>
  <si>
    <t xml:space="preserve">8709.90.00</t>
  </si>
  <si>
    <t xml:space="preserve">8710.00.00</t>
  </si>
  <si>
    <t xml:space="preserve">8711.10.00</t>
  </si>
  <si>
    <t xml:space="preserve">8711.20.10</t>
  </si>
  <si>
    <t xml:space="preserve">8711.20.20</t>
  </si>
  <si>
    <t xml:space="preserve">8711.20.90</t>
  </si>
  <si>
    <t xml:space="preserve">8711.30.00</t>
  </si>
  <si>
    <t xml:space="preserve">8711.40.00</t>
  </si>
  <si>
    <t xml:space="preserve">8711.50.00</t>
  </si>
  <si>
    <t xml:space="preserve">8711.60.00</t>
  </si>
  <si>
    <t xml:space="preserve">8711.90.00</t>
  </si>
  <si>
    <t xml:space="preserve">8712.00.10</t>
  </si>
  <si>
    <t xml:space="preserve">8712.00.90</t>
  </si>
  <si>
    <t xml:space="preserve">8713.10.00</t>
  </si>
  <si>
    <t xml:space="preserve">8713.90.00</t>
  </si>
  <si>
    <t xml:space="preserve">8714.10.00</t>
  </si>
  <si>
    <t xml:space="preserve">8714.20.00</t>
  </si>
  <si>
    <t xml:space="preserve">8714.91.00</t>
  </si>
  <si>
    <t xml:space="preserve">8714.92.00</t>
  </si>
  <si>
    <t xml:space="preserve">8714.93.11</t>
  </si>
  <si>
    <t xml:space="preserve">8714.93.19</t>
  </si>
  <si>
    <t xml:space="preserve">8714.93.20</t>
  </si>
  <si>
    <t xml:space="preserve">8714.94.10</t>
  </si>
  <si>
    <t xml:space="preserve">8714.94.90</t>
  </si>
  <si>
    <t xml:space="preserve">8714.95.00</t>
  </si>
  <si>
    <t xml:space="preserve">8714.96.11</t>
  </si>
  <si>
    <t xml:space="preserve">8714.96.12</t>
  </si>
  <si>
    <t xml:space="preserve">8714.96.19</t>
  </si>
  <si>
    <t xml:space="preserve">8714.96.90</t>
  </si>
  <si>
    <t xml:space="preserve">8714.99.10</t>
  </si>
  <si>
    <t xml:space="preserve">8714.99.20</t>
  </si>
  <si>
    <t xml:space="preserve">8714.99.90</t>
  </si>
  <si>
    <t xml:space="preserve">8715.00.00</t>
  </si>
  <si>
    <t xml:space="preserve">8716.10.00</t>
  </si>
  <si>
    <t xml:space="preserve">8716.31.00</t>
  </si>
  <si>
    <t xml:space="preserve">8716.39.00</t>
  </si>
  <si>
    <t xml:space="preserve">8716.40.00</t>
  </si>
  <si>
    <t xml:space="preserve">8716.90.10</t>
  </si>
  <si>
    <t xml:space="preserve">8801.00.00</t>
  </si>
  <si>
    <t xml:space="preserve">8802.11.00</t>
  </si>
  <si>
    <t xml:space="preserve">8802.12.10</t>
  </si>
  <si>
    <t xml:space="preserve">8802.12.90</t>
  </si>
  <si>
    <t xml:space="preserve">8802.20.21</t>
  </si>
  <si>
    <t xml:space="preserve">8802.20.22</t>
  </si>
  <si>
    <t xml:space="preserve">8802.20.90</t>
  </si>
  <si>
    <t xml:space="preserve">8802.30.21</t>
  </si>
  <si>
    <t xml:space="preserve">8802.30.29</t>
  </si>
  <si>
    <t xml:space="preserve">8802.30.31</t>
  </si>
  <si>
    <t xml:space="preserve">8802.30.39</t>
  </si>
  <si>
    <t xml:space="preserve">8802.30.90</t>
  </si>
  <si>
    <t xml:space="preserve">8802.40.10</t>
  </si>
  <si>
    <t xml:space="preserve">8802.40.90</t>
  </si>
  <si>
    <t xml:space="preserve">8802.60.00</t>
  </si>
  <si>
    <t xml:space="preserve">8804.00.00</t>
  </si>
  <si>
    <t xml:space="preserve">8805.10.00</t>
  </si>
  <si>
    <t xml:space="preserve">8805.21.00</t>
  </si>
  <si>
    <t xml:space="preserve">8805.29.00</t>
  </si>
  <si>
    <t xml:space="preserve">8806.10.00</t>
  </si>
  <si>
    <t xml:space="preserve">8806.21.00</t>
  </si>
  <si>
    <t xml:space="preserve">8806.22.00</t>
  </si>
  <si>
    <t xml:space="preserve">8806.23.00</t>
  </si>
  <si>
    <t xml:space="preserve">8806.24.00</t>
  </si>
  <si>
    <t xml:space="preserve">8806.29.00</t>
  </si>
  <si>
    <t xml:space="preserve">8806.91.00</t>
  </si>
  <si>
    <t xml:space="preserve">8806.92.00</t>
  </si>
  <si>
    <t xml:space="preserve">8806.93.00</t>
  </si>
  <si>
    <t xml:space="preserve">8806.94.00</t>
  </si>
  <si>
    <t xml:space="preserve">8806.99.00</t>
  </si>
  <si>
    <t xml:space="preserve">8807.10.00</t>
  </si>
  <si>
    <t xml:space="preserve">8807.20.00</t>
  </si>
  <si>
    <t xml:space="preserve">8807.30.00</t>
  </si>
  <si>
    <t xml:space="preserve">8807.90.00</t>
  </si>
  <si>
    <t xml:space="preserve">8901.10.00</t>
  </si>
  <si>
    <t xml:space="preserve">8901.20.00</t>
  </si>
  <si>
    <t xml:space="preserve">8901.30.00</t>
  </si>
  <si>
    <t xml:space="preserve">8901.90.00</t>
  </si>
  <si>
    <t xml:space="preserve">8902.00.10</t>
  </si>
  <si>
    <t xml:space="preserve">8902.00.90</t>
  </si>
  <si>
    <t xml:space="preserve">8903.11.00</t>
  </si>
  <si>
    <t xml:space="preserve">8903.12.00</t>
  </si>
  <si>
    <t xml:space="preserve">8903.19.00</t>
  </si>
  <si>
    <t xml:space="preserve">8903.21.00</t>
  </si>
  <si>
    <t xml:space="preserve">8903.22.00</t>
  </si>
  <si>
    <t xml:space="preserve">8903.23.00</t>
  </si>
  <si>
    <t xml:space="preserve">8903.31.00</t>
  </si>
  <si>
    <t xml:space="preserve">8903.32.00</t>
  </si>
  <si>
    <t xml:space="preserve">8903.33.00</t>
  </si>
  <si>
    <t xml:space="preserve">8903.93.00</t>
  </si>
  <si>
    <t xml:space="preserve">8903.99.00</t>
  </si>
  <si>
    <t xml:space="preserve">8904.00.00</t>
  </si>
  <si>
    <t xml:space="preserve">8905.10.00</t>
  </si>
  <si>
    <t xml:space="preserve">8905.20.00</t>
  </si>
  <si>
    <t xml:space="preserve">8905.90.00</t>
  </si>
  <si>
    <t xml:space="preserve">8906.10.00</t>
  </si>
  <si>
    <t xml:space="preserve">8906.90.00</t>
  </si>
  <si>
    <t xml:space="preserve">8907.10.00</t>
  </si>
  <si>
    <t xml:space="preserve">8907.90.00</t>
  </si>
  <si>
    <t xml:space="preserve">8908.00.00</t>
  </si>
  <si>
    <t xml:space="preserve">9001.20.00</t>
  </si>
  <si>
    <t xml:space="preserve">9001.30.00</t>
  </si>
  <si>
    <t xml:space="preserve">9001.40.00</t>
  </si>
  <si>
    <t xml:space="preserve">9001.50.00</t>
  </si>
  <si>
    <t xml:space="preserve">9001.90.10</t>
  </si>
  <si>
    <t xml:space="preserve">9001.90.90</t>
  </si>
  <si>
    <t xml:space="preserve">9002.11.19</t>
  </si>
  <si>
    <t xml:space="preserve">9002.11.20</t>
  </si>
  <si>
    <t xml:space="preserve">9002.11.90</t>
  </si>
  <si>
    <t xml:space="preserve">9002.19.00</t>
  </si>
  <si>
    <t xml:space="preserve">9002.20.10</t>
  </si>
  <si>
    <t xml:space="preserve">9002.20.90</t>
  </si>
  <si>
    <t xml:space="preserve">9002.90.00</t>
  </si>
  <si>
    <t xml:space="preserve">9003.11.00</t>
  </si>
  <si>
    <t xml:space="preserve">9003.19.10</t>
  </si>
  <si>
    <t xml:space="preserve">9003.19.90</t>
  </si>
  <si>
    <t xml:space="preserve">9003.90.10</t>
  </si>
  <si>
    <t xml:space="preserve">9003.90.90</t>
  </si>
  <si>
    <t xml:space="preserve">9004.10.00</t>
  </si>
  <si>
    <t xml:space="preserve">9004.90.10</t>
  </si>
  <si>
    <t xml:space="preserve">9004.90.20</t>
  </si>
  <si>
    <t xml:space="preserve">9004.90.90</t>
  </si>
  <si>
    <t xml:space="preserve">9005.10.00</t>
  </si>
  <si>
    <t xml:space="preserve">9005.80.00</t>
  </si>
  <si>
    <t xml:space="preserve">9005.90.10</t>
  </si>
  <si>
    <t xml:space="preserve">9005.90.90</t>
  </si>
  <si>
    <t xml:space="preserve">9006.30.00</t>
  </si>
  <si>
    <t xml:space="preserve">9006.53.10</t>
  </si>
  <si>
    <t xml:space="preserve">9006.53.20</t>
  </si>
  <si>
    <t xml:space="preserve">9006.59.30</t>
  </si>
  <si>
    <t xml:space="preserve">9006.59.40</t>
  </si>
  <si>
    <t xml:space="preserve">9006.59.51</t>
  </si>
  <si>
    <t xml:space="preserve">9006.59.59</t>
  </si>
  <si>
    <t xml:space="preserve">9006.61.00</t>
  </si>
  <si>
    <t xml:space="preserve">9006.69.00</t>
  </si>
  <si>
    <t xml:space="preserve">9006.91.10</t>
  </si>
  <si>
    <t xml:space="preserve">9006.91.90</t>
  </si>
  <si>
    <t xml:space="preserve">9006.99.00</t>
  </si>
  <si>
    <t xml:space="preserve">9007.10.00</t>
  </si>
  <si>
    <t xml:space="preserve">9007.20.20</t>
  </si>
  <si>
    <t xml:space="preserve">9007.20.90</t>
  </si>
  <si>
    <t xml:space="preserve">9007.91.00</t>
  </si>
  <si>
    <t xml:space="preserve">9007.92.00</t>
  </si>
  <si>
    <t xml:space="preserve">9008.50.00</t>
  </si>
  <si>
    <t xml:space="preserve">9008.90.00</t>
  </si>
  <si>
    <t xml:space="preserve">9010.10.10</t>
  </si>
  <si>
    <t xml:space="preserve">9010.10.20</t>
  </si>
  <si>
    <t xml:space="preserve">9010.10.90</t>
  </si>
  <si>
    <t xml:space="preserve">9010.50.10</t>
  </si>
  <si>
    <t xml:space="preserve">9010.50.20</t>
  </si>
  <si>
    <t xml:space="preserve">9010.50.90</t>
  </si>
  <si>
    <t xml:space="preserve">9010.60.00</t>
  </si>
  <si>
    <t xml:space="preserve">9010.90.10</t>
  </si>
  <si>
    <t xml:space="preserve">9010.90.90</t>
  </si>
  <si>
    <t xml:space="preserve">9011.10.00</t>
  </si>
  <si>
    <t xml:space="preserve">9011.20.10</t>
  </si>
  <si>
    <t xml:space="preserve">9011.20.20</t>
  </si>
  <si>
    <t xml:space="preserve">9011.20.30</t>
  </si>
  <si>
    <t xml:space="preserve">9011.80.10</t>
  </si>
  <si>
    <t xml:space="preserve">9011.80.90</t>
  </si>
  <si>
    <t xml:space="preserve">9011.90.10</t>
  </si>
  <si>
    <t xml:space="preserve">9011.90.90</t>
  </si>
  <si>
    <t xml:space="preserve">9012.10.10</t>
  </si>
  <si>
    <t xml:space="preserve">9012.10.90</t>
  </si>
  <si>
    <t xml:space="preserve">9012.90.10</t>
  </si>
  <si>
    <t xml:space="preserve">9012.90.90</t>
  </si>
  <si>
    <t xml:space="preserve">9013.10.10</t>
  </si>
  <si>
    <t xml:space="preserve">9013.10.90</t>
  </si>
  <si>
    <t xml:space="preserve">9013.20.00</t>
  </si>
  <si>
    <t xml:space="preserve">9013.80.00</t>
  </si>
  <si>
    <t xml:space="preserve">9013.90.00</t>
  </si>
  <si>
    <t xml:space="preserve">9014.20.10</t>
  </si>
  <si>
    <t xml:space="preserve">9014.20.20</t>
  </si>
  <si>
    <t xml:space="preserve">9014.20.30</t>
  </si>
  <si>
    <t xml:space="preserve">9014.20.90</t>
  </si>
  <si>
    <t xml:space="preserve">9014.80.10</t>
  </si>
  <si>
    <t xml:space="preserve">9014.80.90</t>
  </si>
  <si>
    <t xml:space="preserve">9014.90.00</t>
  </si>
  <si>
    <t xml:space="preserve">9015.10.00</t>
  </si>
  <si>
    <t xml:space="preserve">9015.20.10</t>
  </si>
  <si>
    <t xml:space="preserve">9015.20.90</t>
  </si>
  <si>
    <t xml:space="preserve">9015.30.00</t>
  </si>
  <si>
    <t xml:space="preserve">9015.40.00</t>
  </si>
  <si>
    <t xml:space="preserve">9015.80.10</t>
  </si>
  <si>
    <t xml:space="preserve">9015.80.90</t>
  </si>
  <si>
    <t xml:space="preserve">9015.90.10</t>
  </si>
  <si>
    <t xml:space="preserve">9015.90.90</t>
  </si>
  <si>
    <t xml:space="preserve">9016.00.10</t>
  </si>
  <si>
    <t xml:space="preserve">9016.00.90</t>
  </si>
  <si>
    <t xml:space="preserve">9017.10.10</t>
  </si>
  <si>
    <t xml:space="preserve">9017.10.90</t>
  </si>
  <si>
    <t xml:space="preserve">9017.30.10</t>
  </si>
  <si>
    <t xml:space="preserve">9017.30.20</t>
  </si>
  <si>
    <t xml:space="preserve">9017.30.90</t>
  </si>
  <si>
    <t xml:space="preserve">9017.80.10</t>
  </si>
  <si>
    <t xml:space="preserve">9017.80.90</t>
  </si>
  <si>
    <t xml:space="preserve">9017.90.10</t>
  </si>
  <si>
    <t xml:space="preserve">9018.11.00</t>
  </si>
  <si>
    <t xml:space="preserve">9018.12.10</t>
  </si>
  <si>
    <t xml:space="preserve">9018.12.90</t>
  </si>
  <si>
    <t xml:space="preserve">9018.13.00</t>
  </si>
  <si>
    <t xml:space="preserve">9018.14.10</t>
  </si>
  <si>
    <t xml:space="preserve">9018.14.20</t>
  </si>
  <si>
    <t xml:space="preserve">9018.14.90</t>
  </si>
  <si>
    <t xml:space="preserve">9018.19.10</t>
  </si>
  <si>
    <t xml:space="preserve">9018.19.20</t>
  </si>
  <si>
    <t xml:space="preserve">9018.19.80</t>
  </si>
  <si>
    <t xml:space="preserve">9018.19.90</t>
  </si>
  <si>
    <t xml:space="preserve">9018.20.10</t>
  </si>
  <si>
    <t xml:space="preserve">9018.20.20</t>
  </si>
  <si>
    <t xml:space="preserve">9018.20.90</t>
  </si>
  <si>
    <t xml:space="preserve">9018.31.11</t>
  </si>
  <si>
    <t xml:space="preserve">9018.31.19</t>
  </si>
  <si>
    <t xml:space="preserve">9018.31.90</t>
  </si>
  <si>
    <t xml:space="preserve">9018.32.11</t>
  </si>
  <si>
    <t xml:space="preserve">9018.32.12</t>
  </si>
  <si>
    <t xml:space="preserve">9018.32.13</t>
  </si>
  <si>
    <t xml:space="preserve">9018.32.19</t>
  </si>
  <si>
    <t xml:space="preserve">9018.32.20</t>
  </si>
  <si>
    <t xml:space="preserve">9018.39.10</t>
  </si>
  <si>
    <t xml:space="preserve">9018.39.21</t>
  </si>
  <si>
    <t xml:space="preserve">9018.39.22</t>
  </si>
  <si>
    <t xml:space="preserve">9018.39.23</t>
  </si>
  <si>
    <t xml:space="preserve">9018.39.25</t>
  </si>
  <si>
    <t xml:space="preserve">9018.39.26</t>
  </si>
  <si>
    <t xml:space="preserve">9018.39.29</t>
  </si>
  <si>
    <t xml:space="preserve">9018.39.30</t>
  </si>
  <si>
    <t xml:space="preserve">9018.39.91</t>
  </si>
  <si>
    <t xml:space="preserve">9018.39.99</t>
  </si>
  <si>
    <t xml:space="preserve">9018.41.00</t>
  </si>
  <si>
    <t xml:space="preserve">9018.49.11</t>
  </si>
  <si>
    <t xml:space="preserve">9018.49.12</t>
  </si>
  <si>
    <t xml:space="preserve">9018.49.19</t>
  </si>
  <si>
    <t xml:space="preserve">9018.49.20</t>
  </si>
  <si>
    <t xml:space="preserve">9018.49.40</t>
  </si>
  <si>
    <t xml:space="preserve">9018.49.91</t>
  </si>
  <si>
    <t xml:space="preserve">9018.49.99</t>
  </si>
  <si>
    <t xml:space="preserve">9018.50.10</t>
  </si>
  <si>
    <t xml:space="preserve">9018.50.90</t>
  </si>
  <si>
    <t xml:space="preserve">9018.90.10</t>
  </si>
  <si>
    <t xml:space="preserve">9018.90.21</t>
  </si>
  <si>
    <t xml:space="preserve">9018.90.29</t>
  </si>
  <si>
    <t xml:space="preserve">9018.90.31</t>
  </si>
  <si>
    <t xml:space="preserve">9018.90.39</t>
  </si>
  <si>
    <t xml:space="preserve">9018.90.40</t>
  </si>
  <si>
    <t xml:space="preserve">9018.90.61</t>
  </si>
  <si>
    <t xml:space="preserve">9018.90.69</t>
  </si>
  <si>
    <t xml:space="preserve">9018.90.91</t>
  </si>
  <si>
    <t xml:space="preserve">9018.90.93</t>
  </si>
  <si>
    <t xml:space="preserve">9018.90.94</t>
  </si>
  <si>
    <t xml:space="preserve">9018.90.95</t>
  </si>
  <si>
    <t xml:space="preserve">9018.90.96</t>
  </si>
  <si>
    <t xml:space="preserve">9019.20.10</t>
  </si>
  <si>
    <t xml:space="preserve">9019.20.20</t>
  </si>
  <si>
    <t xml:space="preserve">9019.20.30</t>
  </si>
  <si>
    <t xml:space="preserve">9019.20.40</t>
  </si>
  <si>
    <t xml:space="preserve">9019.20.90</t>
  </si>
  <si>
    <t xml:space="preserve">9020.00.10</t>
  </si>
  <si>
    <t xml:space="preserve">9020.00.90</t>
  </si>
  <si>
    <t xml:space="preserve">9021.10.10</t>
  </si>
  <si>
    <t xml:space="preserve">9021.10.20</t>
  </si>
  <si>
    <t xml:space="preserve">9021.10.91</t>
  </si>
  <si>
    <t xml:space="preserve">9021.10.99</t>
  </si>
  <si>
    <t xml:space="preserve">9021.21.10</t>
  </si>
  <si>
    <t xml:space="preserve">9021.21.90</t>
  </si>
  <si>
    <t xml:space="preserve">9021.29.00</t>
  </si>
  <si>
    <t xml:space="preserve">9021.31.10</t>
  </si>
  <si>
    <t xml:space="preserve">9021.31.20</t>
  </si>
  <si>
    <t xml:space="preserve">9021.31.90</t>
  </si>
  <si>
    <t xml:space="preserve">9021.39.11</t>
  </si>
  <si>
    <t xml:space="preserve">9021.39.19</t>
  </si>
  <si>
    <t xml:space="preserve">9021.39.20</t>
  </si>
  <si>
    <t xml:space="preserve">9021.39.30</t>
  </si>
  <si>
    <t xml:space="preserve">9021.39.40</t>
  </si>
  <si>
    <t xml:space="preserve">9021.39.80</t>
  </si>
  <si>
    <t xml:space="preserve">9021.39.91</t>
  </si>
  <si>
    <t xml:space="preserve">9021.39.99</t>
  </si>
  <si>
    <t xml:space="preserve">9021.40.00</t>
  </si>
  <si>
    <t xml:space="preserve">9021.50.00</t>
  </si>
  <si>
    <t xml:space="preserve">9021.90.11</t>
  </si>
  <si>
    <t xml:space="preserve">9021.90.12</t>
  </si>
  <si>
    <t xml:space="preserve">9021.90.13</t>
  </si>
  <si>
    <t xml:space="preserve">9021.90.19</t>
  </si>
  <si>
    <t xml:space="preserve">9021.90.80</t>
  </si>
  <si>
    <t xml:space="preserve">9021.90.91</t>
  </si>
  <si>
    <t xml:space="preserve">9021.90.92</t>
  </si>
  <si>
    <t xml:space="preserve">9021.90.99</t>
  </si>
  <si>
    <t xml:space="preserve">9022.12.00</t>
  </si>
  <si>
    <t xml:space="preserve">9022.13.11</t>
  </si>
  <si>
    <t xml:space="preserve">9022.13.19</t>
  </si>
  <si>
    <t xml:space="preserve">9022.13.90</t>
  </si>
  <si>
    <t xml:space="preserve">9022.14.11</t>
  </si>
  <si>
    <t xml:space="preserve">9022.14.12</t>
  </si>
  <si>
    <t xml:space="preserve">9022.14.13</t>
  </si>
  <si>
    <t xml:space="preserve">9022.14.19</t>
  </si>
  <si>
    <t xml:space="preserve">9022.14.90</t>
  </si>
  <si>
    <t xml:space="preserve">9022.19.10</t>
  </si>
  <si>
    <t xml:space="preserve">9022.19.91</t>
  </si>
  <si>
    <t xml:space="preserve">9022.19.99</t>
  </si>
  <si>
    <t xml:space="preserve">9022.21.10</t>
  </si>
  <si>
    <t xml:space="preserve">9022.21.20</t>
  </si>
  <si>
    <t xml:space="preserve">9022.21.90</t>
  </si>
  <si>
    <t xml:space="preserve">9022.29.10</t>
  </si>
  <si>
    <t xml:space="preserve">9022.29.90</t>
  </si>
  <si>
    <t xml:space="preserve">9022.30.00</t>
  </si>
  <si>
    <t xml:space="preserve">9022.90.10</t>
  </si>
  <si>
    <t xml:space="preserve">9022.90.20</t>
  </si>
  <si>
    <t xml:space="preserve">9022.90.80</t>
  </si>
  <si>
    <t xml:space="preserve">9022.90.91</t>
  </si>
  <si>
    <t xml:space="preserve">9022.90.99</t>
  </si>
  <si>
    <t xml:space="preserve">9023.00.00</t>
  </si>
  <si>
    <t xml:space="preserve">9024.10.10</t>
  </si>
  <si>
    <t xml:space="preserve">9024.10.20</t>
  </si>
  <si>
    <t xml:space="preserve">9024.80.11</t>
  </si>
  <si>
    <t xml:space="preserve">9024.80.19</t>
  </si>
  <si>
    <t xml:space="preserve">9024.80.21</t>
  </si>
  <si>
    <t xml:space="preserve">9024.80.29</t>
  </si>
  <si>
    <t xml:space="preserve">9024.80.90</t>
  </si>
  <si>
    <t xml:space="preserve">9024.90.00</t>
  </si>
  <si>
    <t xml:space="preserve">9025.11.11</t>
  </si>
  <si>
    <t xml:space="preserve">9025.11.91</t>
  </si>
  <si>
    <t xml:space="preserve">9025.19.10</t>
  </si>
  <si>
    <t xml:space="preserve">9025.80.00</t>
  </si>
  <si>
    <t xml:space="preserve">9026.10.19</t>
  </si>
  <si>
    <t xml:space="preserve">9026.10.21</t>
  </si>
  <si>
    <t xml:space="preserve">9026.10.29</t>
  </si>
  <si>
    <t xml:space="preserve">9026.20.10</t>
  </si>
  <si>
    <t xml:space="preserve">9026.20.90</t>
  </si>
  <si>
    <t xml:space="preserve">9026.80.00</t>
  </si>
  <si>
    <t xml:space="preserve">9026.90.10</t>
  </si>
  <si>
    <t xml:space="preserve">9026.90.20</t>
  </si>
  <si>
    <t xml:space="preserve">9026.90.90</t>
  </si>
  <si>
    <t xml:space="preserve">9027.20.11</t>
  </si>
  <si>
    <t xml:space="preserve">9027.20.12</t>
  </si>
  <si>
    <t xml:space="preserve">9027.20.19</t>
  </si>
  <si>
    <t xml:space="preserve">9027.20.21</t>
  </si>
  <si>
    <t xml:space="preserve">9027.20.29</t>
  </si>
  <si>
    <t xml:space="preserve">9027.30.11</t>
  </si>
  <si>
    <t xml:space="preserve">9027.30.19</t>
  </si>
  <si>
    <t xml:space="preserve">9027.30.20</t>
  </si>
  <si>
    <t xml:space="preserve">9027.50.10</t>
  </si>
  <si>
    <t xml:space="preserve">9027.50.20</t>
  </si>
  <si>
    <t xml:space="preserve">9027.50.30</t>
  </si>
  <si>
    <t xml:space="preserve">9027.50.40</t>
  </si>
  <si>
    <t xml:space="preserve">9027.50.50</t>
  </si>
  <si>
    <t xml:space="preserve">9027.50.90</t>
  </si>
  <si>
    <t xml:space="preserve">9027.81.00</t>
  </si>
  <si>
    <t xml:space="preserve">9027.89.11</t>
  </si>
  <si>
    <t xml:space="preserve">9027.89.12</t>
  </si>
  <si>
    <t xml:space="preserve">9027.89.13</t>
  </si>
  <si>
    <t xml:space="preserve">9027.89.14</t>
  </si>
  <si>
    <t xml:space="preserve">9027.89.20</t>
  </si>
  <si>
    <t xml:space="preserve">9027.89.91</t>
  </si>
  <si>
    <t xml:space="preserve">9027.89.99</t>
  </si>
  <si>
    <t xml:space="preserve">9027.90.10</t>
  </si>
  <si>
    <t xml:space="preserve">9027.90.91</t>
  </si>
  <si>
    <t xml:space="preserve">9027.90.93</t>
  </si>
  <si>
    <t xml:space="preserve">9027.90.99</t>
  </si>
  <si>
    <t xml:space="preserve">9028.10.11</t>
  </si>
  <si>
    <t xml:space="preserve">9028.10.19</t>
  </si>
  <si>
    <t xml:space="preserve">9028.10.90</t>
  </si>
  <si>
    <t xml:space="preserve">9028.20.10</t>
  </si>
  <si>
    <t xml:space="preserve">9028.20.20</t>
  </si>
  <si>
    <t xml:space="preserve">9028.30.19</t>
  </si>
  <si>
    <t xml:space="preserve">9028.30.29</t>
  </si>
  <si>
    <t xml:space="preserve">9028.30.39</t>
  </si>
  <si>
    <t xml:space="preserve">9028.30.90</t>
  </si>
  <si>
    <t xml:space="preserve">9028.90.10</t>
  </si>
  <si>
    <t xml:space="preserve">9028.90.90</t>
  </si>
  <si>
    <t xml:space="preserve">9029.10.10</t>
  </si>
  <si>
    <t xml:space="preserve">9029.10.90</t>
  </si>
  <si>
    <t xml:space="preserve">9029.20.10</t>
  </si>
  <si>
    <t xml:space="preserve">9029.20.20</t>
  </si>
  <si>
    <t xml:space="preserve">9029.90.10</t>
  </si>
  <si>
    <t xml:space="preserve">9029.90.90</t>
  </si>
  <si>
    <t xml:space="preserve">9030.10.10</t>
  </si>
  <si>
    <t xml:space="preserve">9030.10.90</t>
  </si>
  <si>
    <t xml:space="preserve">9030.20.30</t>
  </si>
  <si>
    <t xml:space="preserve">9030.31.00</t>
  </si>
  <si>
    <t xml:space="preserve">9030.32.00</t>
  </si>
  <si>
    <t xml:space="preserve">9030.33.29</t>
  </si>
  <si>
    <t xml:space="preserve">9030.33.90</t>
  </si>
  <si>
    <t xml:space="preserve">9030.39.90</t>
  </si>
  <si>
    <t xml:space="preserve">9030.84.90</t>
  </si>
  <si>
    <t xml:space="preserve">9030.90.10</t>
  </si>
  <si>
    <t xml:space="preserve">9031.10.00</t>
  </si>
  <si>
    <t xml:space="preserve">9031.20.10</t>
  </si>
  <si>
    <t xml:space="preserve">9031.20.90</t>
  </si>
  <si>
    <t xml:space="preserve">9031.41.00</t>
  </si>
  <si>
    <t xml:space="preserve">9031.49.10</t>
  </si>
  <si>
    <t xml:space="preserve">9031.49.20</t>
  </si>
  <si>
    <t xml:space="preserve">9031.49.90</t>
  </si>
  <si>
    <t xml:space="preserve">9031.80.11</t>
  </si>
  <si>
    <t xml:space="preserve">9031.80.12</t>
  </si>
  <si>
    <t xml:space="preserve">9031.80.20</t>
  </si>
  <si>
    <t xml:space="preserve">9031.80.30</t>
  </si>
  <si>
    <t xml:space="preserve">9031.80.50</t>
  </si>
  <si>
    <t xml:space="preserve">9031.80.60</t>
  </si>
  <si>
    <t xml:space="preserve">9031.80.91</t>
  </si>
  <si>
    <t xml:space="preserve">9031.80.99</t>
  </si>
  <si>
    <t xml:space="preserve">9031.90.10</t>
  </si>
  <si>
    <t xml:space="preserve">9031.90.90</t>
  </si>
  <si>
    <t xml:space="preserve">9032.81.00</t>
  </si>
  <si>
    <t xml:space="preserve">9032.89.19</t>
  </si>
  <si>
    <t xml:space="preserve">9032.89.84</t>
  </si>
  <si>
    <t xml:space="preserve">9032.89.90</t>
  </si>
  <si>
    <t xml:space="preserve">9032.90.91</t>
  </si>
  <si>
    <t xml:space="preserve">9033.00.00</t>
  </si>
  <si>
    <t xml:space="preserve">9101.11.00</t>
  </si>
  <si>
    <t xml:space="preserve">9101.19.00</t>
  </si>
  <si>
    <t xml:space="preserve">9101.21.00</t>
  </si>
  <si>
    <t xml:space="preserve">9101.29.00</t>
  </si>
  <si>
    <t xml:space="preserve">9101.91.00</t>
  </si>
  <si>
    <t xml:space="preserve">9101.99.00</t>
  </si>
  <si>
    <t xml:space="preserve">9102.11.10</t>
  </si>
  <si>
    <t xml:space="preserve">9102.11.90</t>
  </si>
  <si>
    <t xml:space="preserve">9102.12.10</t>
  </si>
  <si>
    <t xml:space="preserve">9102.12.20</t>
  </si>
  <si>
    <t xml:space="preserve">9102.12.90</t>
  </si>
  <si>
    <t xml:space="preserve">9102.19.00</t>
  </si>
  <si>
    <t xml:space="preserve">9102.21.00</t>
  </si>
  <si>
    <t xml:space="preserve">9102.29.00</t>
  </si>
  <si>
    <t xml:space="preserve">9102.91.00</t>
  </si>
  <si>
    <t xml:space="preserve">9102.99.00</t>
  </si>
  <si>
    <t xml:space="preserve">9103.10.00</t>
  </si>
  <si>
    <t xml:space="preserve">9103.90.00</t>
  </si>
  <si>
    <t xml:space="preserve">9105.11.00</t>
  </si>
  <si>
    <t xml:space="preserve">9105.19.00</t>
  </si>
  <si>
    <t xml:space="preserve">9105.21.00</t>
  </si>
  <si>
    <t xml:space="preserve">9105.29.00</t>
  </si>
  <si>
    <t xml:space="preserve">9105.91.00</t>
  </si>
  <si>
    <t xml:space="preserve">9105.99.00</t>
  </si>
  <si>
    <t xml:space="preserve">9106.10.00</t>
  </si>
  <si>
    <t xml:space="preserve">9106.90.00</t>
  </si>
  <si>
    <t xml:space="preserve">9107.00.10</t>
  </si>
  <si>
    <t xml:space="preserve">9107.00.90</t>
  </si>
  <si>
    <t xml:space="preserve">9108.11.10</t>
  </si>
  <si>
    <t xml:space="preserve">9108.11.90</t>
  </si>
  <si>
    <t xml:space="preserve">9108.12.00</t>
  </si>
  <si>
    <t xml:space="preserve">9108.19.00</t>
  </si>
  <si>
    <t xml:space="preserve">9108.20.00</t>
  </si>
  <si>
    <t xml:space="preserve">9108.90.00</t>
  </si>
  <si>
    <t xml:space="preserve">9109.10.00</t>
  </si>
  <si>
    <t xml:space="preserve">9109.90.00</t>
  </si>
  <si>
    <t xml:space="preserve">9110.11.10</t>
  </si>
  <si>
    <t xml:space="preserve">9110.11.90</t>
  </si>
  <si>
    <t xml:space="preserve">9110.12.00</t>
  </si>
  <si>
    <t xml:space="preserve">9110.19.00</t>
  </si>
  <si>
    <t xml:space="preserve">9110.90.00</t>
  </si>
  <si>
    <t xml:space="preserve">9111.10.00</t>
  </si>
  <si>
    <t xml:space="preserve">9111.20.10</t>
  </si>
  <si>
    <t xml:space="preserve">9111.20.90</t>
  </si>
  <si>
    <t xml:space="preserve">9111.80.00</t>
  </si>
  <si>
    <t xml:space="preserve">9111.90.10</t>
  </si>
  <si>
    <t xml:space="preserve">9111.90.90</t>
  </si>
  <si>
    <t xml:space="preserve">9112.20.00</t>
  </si>
  <si>
    <t xml:space="preserve">9112.90.00</t>
  </si>
  <si>
    <t xml:space="preserve">9113.10.00</t>
  </si>
  <si>
    <t xml:space="preserve">9113.20.00</t>
  </si>
  <si>
    <t xml:space="preserve">9113.90.00</t>
  </si>
  <si>
    <t xml:space="preserve">9114.30.00</t>
  </si>
  <si>
    <t xml:space="preserve">9114.40.00</t>
  </si>
  <si>
    <t xml:space="preserve">9114.90.00</t>
  </si>
  <si>
    <t xml:space="preserve">9201.10.00</t>
  </si>
  <si>
    <t xml:space="preserve">9201.20.00</t>
  </si>
  <si>
    <t xml:space="preserve">9201.90.00</t>
  </si>
  <si>
    <t xml:space="preserve">9202.10.00</t>
  </si>
  <si>
    <t xml:space="preserve">9202.90.00</t>
  </si>
  <si>
    <t xml:space="preserve">9205.10.00</t>
  </si>
  <si>
    <t xml:space="preserve">9205.90.00</t>
  </si>
  <si>
    <t xml:space="preserve">9206.00.00</t>
  </si>
  <si>
    <t xml:space="preserve">9207.10.10</t>
  </si>
  <si>
    <t xml:space="preserve">9207.10.90</t>
  </si>
  <si>
    <t xml:space="preserve">9207.90.10</t>
  </si>
  <si>
    <t xml:space="preserve">9207.90.90</t>
  </si>
  <si>
    <t xml:space="preserve">9208.10.00</t>
  </si>
  <si>
    <t xml:space="preserve">9208.90.00</t>
  </si>
  <si>
    <t xml:space="preserve">9209.30.00</t>
  </si>
  <si>
    <t xml:space="preserve">9209.91.00</t>
  </si>
  <si>
    <t xml:space="preserve">9209.92.00</t>
  </si>
  <si>
    <t xml:space="preserve">9209.94.00</t>
  </si>
  <si>
    <t xml:space="preserve">9209.99.00</t>
  </si>
  <si>
    <t xml:space="preserve">9301.10.00</t>
  </si>
  <si>
    <t xml:space="preserve">9301.20.00</t>
  </si>
  <si>
    <t xml:space="preserve">9301.90.00</t>
  </si>
  <si>
    <t xml:space="preserve">9302.00.00</t>
  </si>
  <si>
    <t xml:space="preserve">9303.10.00</t>
  </si>
  <si>
    <t xml:space="preserve">9303.20.00</t>
  </si>
  <si>
    <t xml:space="preserve">9303.30.00</t>
  </si>
  <si>
    <t xml:space="preserve">9303.90.10</t>
  </si>
  <si>
    <t xml:space="preserve">9303.90.90</t>
  </si>
  <si>
    <t xml:space="preserve">9304.00.10</t>
  </si>
  <si>
    <t xml:space="preserve">9304.00.90</t>
  </si>
  <si>
    <t xml:space="preserve">9305.10.00</t>
  </si>
  <si>
    <t xml:space="preserve">9305.20.00</t>
  </si>
  <si>
    <t xml:space="preserve">9305.91.00</t>
  </si>
  <si>
    <t xml:space="preserve">9305.99.00</t>
  </si>
  <si>
    <t xml:space="preserve">9306.21.10</t>
  </si>
  <si>
    <t xml:space="preserve">9306.21.20</t>
  </si>
  <si>
    <t xml:space="preserve">9306.21.30</t>
  </si>
  <si>
    <t xml:space="preserve">9306.21.90</t>
  </si>
  <si>
    <t xml:space="preserve">9306.29.00</t>
  </si>
  <si>
    <t xml:space="preserve">9306.30.00</t>
  </si>
  <si>
    <t xml:space="preserve">9306.90.10</t>
  </si>
  <si>
    <t xml:space="preserve">9306.90.20</t>
  </si>
  <si>
    <t xml:space="preserve">9306.90.90</t>
  </si>
  <si>
    <t xml:space="preserve">9307.00.00</t>
  </si>
  <si>
    <t xml:space="preserve">9401.10.10</t>
  </si>
  <si>
    <t xml:space="preserve">9401.10.90</t>
  </si>
  <si>
    <t xml:space="preserve">9401.31.00</t>
  </si>
  <si>
    <t xml:space="preserve">9401.39.00</t>
  </si>
  <si>
    <t xml:space="preserve">9401.41.00</t>
  </si>
  <si>
    <t xml:space="preserve">9401.49.00</t>
  </si>
  <si>
    <t xml:space="preserve">9401.52.00</t>
  </si>
  <si>
    <t xml:space="preserve">9401.53.00</t>
  </si>
  <si>
    <t xml:space="preserve">9401.59.00</t>
  </si>
  <si>
    <t xml:space="preserve">9401.61.00</t>
  </si>
  <si>
    <t xml:space="preserve">9401.69.00</t>
  </si>
  <si>
    <t xml:space="preserve">9401.71.00</t>
  </si>
  <si>
    <t xml:space="preserve">9401.79.00</t>
  </si>
  <si>
    <t xml:space="preserve">9401.80.00</t>
  </si>
  <si>
    <t xml:space="preserve">9401.91.00</t>
  </si>
  <si>
    <t xml:space="preserve">9402.10.00</t>
  </si>
  <si>
    <t xml:space="preserve">9402.90.10</t>
  </si>
  <si>
    <t xml:space="preserve">9402.90.20</t>
  </si>
  <si>
    <t xml:space="preserve">9402.90.90</t>
  </si>
  <si>
    <t xml:space="preserve">9403.10.00</t>
  </si>
  <si>
    <t xml:space="preserve">9403.20.10</t>
  </si>
  <si>
    <t xml:space="preserve">9403.20.90</t>
  </si>
  <si>
    <t xml:space="preserve">9403.30.00</t>
  </si>
  <si>
    <t xml:space="preserve">9403.40.00</t>
  </si>
  <si>
    <t xml:space="preserve">9403.50.00</t>
  </si>
  <si>
    <t xml:space="preserve">9403.60.00</t>
  </si>
  <si>
    <t xml:space="preserve">9403.70.00</t>
  </si>
  <si>
    <t xml:space="preserve">9403.82.00</t>
  </si>
  <si>
    <t xml:space="preserve">9403.83.00</t>
  </si>
  <si>
    <t xml:space="preserve">9403.89.00</t>
  </si>
  <si>
    <t xml:space="preserve">9403.91.00</t>
  </si>
  <si>
    <t xml:space="preserve">9403.99.00</t>
  </si>
  <si>
    <t xml:space="preserve">9404.10.00</t>
  </si>
  <si>
    <t xml:space="preserve">9404.21.00</t>
  </si>
  <si>
    <t xml:space="preserve">9404.29.00</t>
  </si>
  <si>
    <t xml:space="preserve">9404.30.00</t>
  </si>
  <si>
    <t xml:space="preserve">9404.40.00</t>
  </si>
  <si>
    <t xml:space="preserve">9404.90.00</t>
  </si>
  <si>
    <t xml:space="preserve">9405.11.10</t>
  </si>
  <si>
    <t xml:space="preserve">9405.11.90</t>
  </si>
  <si>
    <t xml:space="preserve">9405.19.10</t>
  </si>
  <si>
    <t xml:space="preserve">9405.19.90</t>
  </si>
  <si>
    <t xml:space="preserve">9405.21.00</t>
  </si>
  <si>
    <t xml:space="preserve">9405.29.00</t>
  </si>
  <si>
    <t xml:space="preserve">9405.31.00</t>
  </si>
  <si>
    <t xml:space="preserve">9405.39.00</t>
  </si>
  <si>
    <t xml:space="preserve">9405.41.00</t>
  </si>
  <si>
    <t xml:space="preserve">9405.42.00</t>
  </si>
  <si>
    <t xml:space="preserve">9405.49.00</t>
  </si>
  <si>
    <t xml:space="preserve">9405.50.00</t>
  </si>
  <si>
    <t xml:space="preserve">9405.61.00</t>
  </si>
  <si>
    <t xml:space="preserve">9405.69.00</t>
  </si>
  <si>
    <t xml:space="preserve">9405.91.00</t>
  </si>
  <si>
    <t xml:space="preserve">9405.92.00</t>
  </si>
  <si>
    <t xml:space="preserve">9405.99.00</t>
  </si>
  <si>
    <t xml:space="preserve">9406.10.10</t>
  </si>
  <si>
    <t xml:space="preserve">9406.10.90</t>
  </si>
  <si>
    <t xml:space="preserve">9406.20.00</t>
  </si>
  <si>
    <t xml:space="preserve">9406.90.10</t>
  </si>
  <si>
    <t xml:space="preserve">9406.90.20</t>
  </si>
  <si>
    <t xml:space="preserve">9406.90.90</t>
  </si>
  <si>
    <t xml:space="preserve">9503.00.10</t>
  </si>
  <si>
    <t xml:space="preserve">9503.00.21</t>
  </si>
  <si>
    <t xml:space="preserve">9503.00.22</t>
  </si>
  <si>
    <t xml:space="preserve">9503.00.29</t>
  </si>
  <si>
    <t xml:space="preserve">9503.00.31</t>
  </si>
  <si>
    <t xml:space="preserve">9503.00.39</t>
  </si>
  <si>
    <t xml:space="preserve">9503.00.40</t>
  </si>
  <si>
    <t xml:space="preserve">9503.00.50</t>
  </si>
  <si>
    <t xml:space="preserve">9503.00.60</t>
  </si>
  <si>
    <t xml:space="preserve">9503.00.70</t>
  </si>
  <si>
    <t xml:space="preserve">9503.00.80</t>
  </si>
  <si>
    <t xml:space="preserve">9503.00.91</t>
  </si>
  <si>
    <t xml:space="preserve">9503.00.97</t>
  </si>
  <si>
    <t xml:space="preserve">9503.00.98</t>
  </si>
  <si>
    <t xml:space="preserve">9503.00.99</t>
  </si>
  <si>
    <t xml:space="preserve">9504.20.00</t>
  </si>
  <si>
    <t xml:space="preserve">9504.30.00</t>
  </si>
  <si>
    <t xml:space="preserve">9504.40.00</t>
  </si>
  <si>
    <t xml:space="preserve">9504.90.10</t>
  </si>
  <si>
    <t xml:space="preserve">9504.90.90</t>
  </si>
  <si>
    <t xml:space="preserve">9505.10.00</t>
  </si>
  <si>
    <t xml:space="preserve">9505.90.00</t>
  </si>
  <si>
    <t xml:space="preserve">9506.11.00</t>
  </si>
  <si>
    <t xml:space="preserve">9506.12.00</t>
  </si>
  <si>
    <t xml:space="preserve">9506.19.00</t>
  </si>
  <si>
    <t xml:space="preserve">9506.21.00</t>
  </si>
  <si>
    <t xml:space="preserve">9506.29.00</t>
  </si>
  <si>
    <t xml:space="preserve">9506.31.00</t>
  </si>
  <si>
    <t xml:space="preserve">9506.32.00</t>
  </si>
  <si>
    <t xml:space="preserve">9506.39.00</t>
  </si>
  <si>
    <t xml:space="preserve">9506.40.00</t>
  </si>
  <si>
    <t xml:space="preserve">9506.51.00</t>
  </si>
  <si>
    <t xml:space="preserve">9506.59.00</t>
  </si>
  <si>
    <t xml:space="preserve">9506.61.00</t>
  </si>
  <si>
    <t xml:space="preserve">9506.62.00</t>
  </si>
  <si>
    <t xml:space="preserve">9506.69.00</t>
  </si>
  <si>
    <t xml:space="preserve">9506.70.00</t>
  </si>
  <si>
    <t xml:space="preserve">9506.91.00</t>
  </si>
  <si>
    <t xml:space="preserve">9506.99.00</t>
  </si>
  <si>
    <t xml:space="preserve">9507.10.00</t>
  </si>
  <si>
    <t xml:space="preserve">9507.20.00</t>
  </si>
  <si>
    <t xml:space="preserve">9507.30.00</t>
  </si>
  <si>
    <t xml:space="preserve">9507.90.00</t>
  </si>
  <si>
    <t xml:space="preserve">9508.10.00</t>
  </si>
  <si>
    <t xml:space="preserve">9508.21.10</t>
  </si>
  <si>
    <t xml:space="preserve">9508.21.20</t>
  </si>
  <si>
    <t xml:space="preserve">9508.21.90</t>
  </si>
  <si>
    <t xml:space="preserve">9508.22.10</t>
  </si>
  <si>
    <t xml:space="preserve">9508.22.90</t>
  </si>
  <si>
    <t xml:space="preserve">9508.23.00</t>
  </si>
  <si>
    <t xml:space="preserve">9508.24.00</t>
  </si>
  <si>
    <t xml:space="preserve">9508.25.00</t>
  </si>
  <si>
    <t xml:space="preserve">9508.26.00</t>
  </si>
  <si>
    <t xml:space="preserve">9508.29.00</t>
  </si>
  <si>
    <t xml:space="preserve">9508.30.00</t>
  </si>
  <si>
    <t xml:space="preserve">9508.40.00</t>
  </si>
  <si>
    <t xml:space="preserve">9601.10.00</t>
  </si>
  <si>
    <t xml:space="preserve">9601.90.00</t>
  </si>
  <si>
    <t xml:space="preserve">9602.00.10</t>
  </si>
  <si>
    <t xml:space="preserve">9602.00.20</t>
  </si>
  <si>
    <t xml:space="preserve">9602.00.90</t>
  </si>
  <si>
    <t xml:space="preserve">9603.10.00</t>
  </si>
  <si>
    <t xml:space="preserve">9603.29.00</t>
  </si>
  <si>
    <t xml:space="preserve">9603.40.10</t>
  </si>
  <si>
    <t xml:space="preserve">9603.40.90</t>
  </si>
  <si>
    <t xml:space="preserve">9603.50.00</t>
  </si>
  <si>
    <t xml:space="preserve">9603.90.00</t>
  </si>
  <si>
    <t xml:space="preserve">9604.00.00</t>
  </si>
  <si>
    <t xml:space="preserve">9606.10.00</t>
  </si>
  <si>
    <t xml:space="preserve">9606.21.00</t>
  </si>
  <si>
    <t xml:space="preserve">9606.22.00</t>
  </si>
  <si>
    <t xml:space="preserve">9606.29.00</t>
  </si>
  <si>
    <t xml:space="preserve">9606.30.00</t>
  </si>
  <si>
    <t xml:space="preserve">9607.11.00</t>
  </si>
  <si>
    <t xml:space="preserve">9607.19.00</t>
  </si>
  <si>
    <t xml:space="preserve">9607.20.00</t>
  </si>
  <si>
    <t xml:space="preserve">9608.40.00</t>
  </si>
  <si>
    <t xml:space="preserve">9608.50.00</t>
  </si>
  <si>
    <t xml:space="preserve">9608.60.00</t>
  </si>
  <si>
    <t xml:space="preserve">9608.91.00</t>
  </si>
  <si>
    <t xml:space="preserve">9608.99.81</t>
  </si>
  <si>
    <t xml:space="preserve">9608.99.89</t>
  </si>
  <si>
    <t xml:space="preserve">9608.99.90</t>
  </si>
  <si>
    <t xml:space="preserve">9609.10.00</t>
  </si>
  <si>
    <t xml:space="preserve">9609.20.00</t>
  </si>
  <si>
    <t xml:space="preserve">9609.90.00</t>
  </si>
  <si>
    <t xml:space="preserve">9610.00.00</t>
  </si>
  <si>
    <t xml:space="preserve">9611.00.00</t>
  </si>
  <si>
    <t xml:space="preserve">9612.10.00</t>
  </si>
  <si>
    <t xml:space="preserve">9612.20.00</t>
  </si>
  <si>
    <t xml:space="preserve">9613.10.00</t>
  </si>
  <si>
    <t xml:space="preserve">9613.20.00</t>
  </si>
  <si>
    <t xml:space="preserve">9613.90.00</t>
  </si>
  <si>
    <t xml:space="preserve">9614.00.00</t>
  </si>
  <si>
    <t xml:space="preserve">9615.11.00</t>
  </si>
  <si>
    <t xml:space="preserve">9615.19.00</t>
  </si>
  <si>
    <t xml:space="preserve">9615.90.00</t>
  </si>
  <si>
    <t xml:space="preserve">9616.10.00</t>
  </si>
  <si>
    <t xml:space="preserve">9617.00.10</t>
  </si>
  <si>
    <t xml:space="preserve">9617.00.20</t>
  </si>
  <si>
    <t xml:space="preserve">9618.00.00</t>
  </si>
  <si>
    <t xml:space="preserve">9620.00.00</t>
  </si>
  <si>
    <t xml:space="preserve">9701.21.00</t>
  </si>
  <si>
    <t xml:space="preserve">9701.22.00</t>
  </si>
  <si>
    <t xml:space="preserve">9701.29.00</t>
  </si>
  <si>
    <t xml:space="preserve">9701.91.00</t>
  </si>
  <si>
    <t xml:space="preserve">9701.92.00</t>
  </si>
  <si>
    <t xml:space="preserve">9701.99.00</t>
  </si>
  <si>
    <t xml:space="preserve">9702.10.00</t>
  </si>
  <si>
    <t xml:space="preserve">9702.90.00</t>
  </si>
  <si>
    <t xml:space="preserve">9703.10.00</t>
  </si>
  <si>
    <t xml:space="preserve">9703.90.00</t>
  </si>
  <si>
    <t xml:space="preserve">9704.00.00</t>
  </si>
  <si>
    <t xml:space="preserve">9705.10.00</t>
  </si>
  <si>
    <t xml:space="preserve">9705.21.00</t>
  </si>
  <si>
    <t xml:space="preserve">9705.22.00</t>
  </si>
  <si>
    <t xml:space="preserve">9705.29.00</t>
  </si>
  <si>
    <t xml:space="preserve">9705.31.00</t>
  </si>
  <si>
    <t xml:space="preserve">9705.39.00</t>
  </si>
  <si>
    <t xml:space="preserve">9706.10.00</t>
  </si>
  <si>
    <t xml:space="preserve">9706.90.00</t>
  </si>
  <si>
    <t xml:space="preserve">8517.18.30</t>
  </si>
  <si>
    <t xml:space="preserve">8517.18.90</t>
  </si>
  <si>
    <t xml:space="preserve">8525.81.00</t>
  </si>
  <si>
    <t xml:space="preserve">8528.49.90</t>
  </si>
  <si>
    <t xml:space="preserve">8528.59.00</t>
  </si>
  <si>
    <t xml:space="preserve">8539.52.00</t>
  </si>
  <si>
    <t xml:space="preserve">9025.11.19</t>
  </si>
  <si>
    <t xml:space="preserve">9025.11.99</t>
  </si>
  <si>
    <t xml:space="preserve">9401.99.00</t>
  </si>
  <si>
    <t xml:space="preserve">TOTAL</t>
  </si>
  <si>
    <t xml:space="preserve">Novo CFOP 1</t>
  </si>
  <si>
    <t xml:space="preserve">Novo CFOP 2</t>
  </si>
  <si>
    <t xml:space="preserve">Novo CFOP 3</t>
  </si>
  <si>
    <t xml:space="preserve">Novo CFOP 4</t>
  </si>
  <si>
    <t xml:space="preserve">Novo CFOP 5</t>
  </si>
  <si>
    <t xml:space="preserve">Novo CFOP 6</t>
  </si>
  <si>
    <t xml:space="preserve">Novo CFOP 7</t>
  </si>
  <si>
    <t xml:space="preserve">TOTAL NFE</t>
  </si>
  <si>
    <t xml:space="preserve">NOVO CFOP 1</t>
  </si>
  <si>
    <t xml:space="preserve">NOVO CFOP 2</t>
  </si>
  <si>
    <t xml:space="preserve">NOVO CFOP 3</t>
  </si>
</sst>
</file>

<file path=xl/styles.xml><?xml version="1.0" encoding="utf-8"?>
<styleSheet xmlns="http://schemas.openxmlformats.org/spreadsheetml/2006/main">
  <numFmts count="17">
    <numFmt numFmtId="164" formatCode="General"/>
    <numFmt numFmtId="165" formatCode="0%"/>
    <numFmt numFmtId="166" formatCode="_(* #,##0.00_);_(* \(#,##0.00\);_(* \-??_);_(@_)"/>
    <numFmt numFmtId="167" formatCode="d/m/yyyy"/>
    <numFmt numFmtId="168" formatCode="0.00"/>
    <numFmt numFmtId="169" formatCode="@"/>
    <numFmt numFmtId="170" formatCode="0"/>
    <numFmt numFmtId="171" formatCode="d\-m\-yy\ hh:mm:ss"/>
    <numFmt numFmtId="172" formatCode="#,##0"/>
    <numFmt numFmtId="173" formatCode="#,##0.00"/>
    <numFmt numFmtId="174" formatCode="0.00%"/>
    <numFmt numFmtId="175" formatCode="General"/>
    <numFmt numFmtId="176" formatCode="0000000"/>
    <numFmt numFmtId="177" formatCode="00000000"/>
    <numFmt numFmtId="178" formatCode="0.0000"/>
    <numFmt numFmtId="179" formatCode="0.0%"/>
    <numFmt numFmtId="180" formatCode="0000\.00\.00"/>
  </numFmts>
  <fonts count="38">
    <font>
      <sz val="11"/>
      <color theme="1"/>
      <name val="Arial"/>
      <family val="2"/>
      <charset val="1"/>
    </font>
    <font>
      <sz val="10"/>
      <name val="Arial"/>
      <family val="0"/>
    </font>
    <font>
      <sz val="10"/>
      <name val="Arial"/>
      <family val="0"/>
    </font>
    <font>
      <sz val="10"/>
      <name val="Arial"/>
      <family val="0"/>
    </font>
    <font>
      <u val="single"/>
      <sz val="11"/>
      <color theme="10"/>
      <name val="Aptos Narrow"/>
      <family val="2"/>
      <charset val="1"/>
    </font>
    <font>
      <sz val="11"/>
      <color theme="1"/>
      <name val="Aptos Narrow"/>
      <family val="2"/>
      <charset val="1"/>
    </font>
    <font>
      <sz val="11"/>
      <color rgb="FF000000"/>
      <name val="Calibri"/>
      <family val="2"/>
      <charset val="1"/>
    </font>
    <font>
      <sz val="10"/>
      <color theme="1"/>
      <name val="Trebuchet MS"/>
      <family val="2"/>
      <charset val="1"/>
    </font>
    <font>
      <sz val="9"/>
      <color theme="1"/>
      <name val="Trebuchet MS"/>
      <family val="2"/>
      <charset val="1"/>
    </font>
    <font>
      <b val="true"/>
      <sz val="6"/>
      <color theme="1"/>
      <name val="Trebuchet MS"/>
      <family val="2"/>
      <charset val="1"/>
    </font>
    <font>
      <b val="true"/>
      <sz val="10"/>
      <color theme="1"/>
      <name val="Trebuchet MS"/>
      <family val="2"/>
      <charset val="1"/>
    </font>
    <font>
      <b val="true"/>
      <sz val="8"/>
      <color theme="1"/>
      <name val="Trebuchet MS"/>
      <family val="2"/>
      <charset val="1"/>
    </font>
    <font>
      <b val="true"/>
      <sz val="9"/>
      <color theme="1"/>
      <name val="Trebuchet MS"/>
      <family val="2"/>
      <charset val="1"/>
    </font>
    <font>
      <b val="true"/>
      <sz val="5"/>
      <color rgb="FFFF0000"/>
      <name val="Trebuchet MS"/>
      <family val="2"/>
      <charset val="1"/>
    </font>
    <font>
      <b val="true"/>
      <sz val="8"/>
      <color rgb="FFFF0000"/>
      <name val="Trebuchet MS"/>
      <family val="2"/>
      <charset val="1"/>
    </font>
    <font>
      <b val="true"/>
      <sz val="10"/>
      <color rgb="FF000000"/>
      <name val="Trebuchet MS"/>
      <family val="2"/>
      <charset val="1"/>
    </font>
    <font>
      <sz val="10"/>
      <color theme="2" tint="-0.1"/>
      <name val="Trebuchet MS"/>
      <family val="2"/>
      <charset val="1"/>
    </font>
    <font>
      <sz val="9"/>
      <color theme="2" tint="-0.1"/>
      <name val="Trebuchet MS"/>
      <family val="2"/>
      <charset val="1"/>
    </font>
    <font>
      <sz val="10"/>
      <color rgb="FFFF0000"/>
      <name val="Trebuchet MS"/>
      <family val="2"/>
      <charset val="1"/>
    </font>
    <font>
      <sz val="10"/>
      <color rgb="FF000000"/>
      <name val="Trebuchet MS"/>
      <family val="2"/>
      <charset val="1"/>
    </font>
    <font>
      <b val="true"/>
      <sz val="11"/>
      <color rgb="FFFF0000"/>
      <name val="Aptos Narrow"/>
      <family val="2"/>
      <charset val="1"/>
    </font>
    <font>
      <sz val="10"/>
      <color rgb="FFFFFFFF"/>
      <name val="Aptos Narrow"/>
      <family val="2"/>
      <charset val="1"/>
    </font>
    <font>
      <sz val="10"/>
      <color theme="1"/>
      <name val="Aptos Narrow"/>
      <family val="2"/>
      <charset val="1"/>
    </font>
    <font>
      <sz val="12"/>
      <color theme="1"/>
      <name val="Times New Roman"/>
      <family val="1"/>
      <charset val="1"/>
    </font>
    <font>
      <b val="true"/>
      <sz val="14"/>
      <color theme="1"/>
      <name val="Arial"/>
      <family val="2"/>
      <charset val="1"/>
    </font>
    <font>
      <b val="true"/>
      <sz val="10"/>
      <color rgb="FFFF0000"/>
      <name val="Arial"/>
      <family val="2"/>
      <charset val="1"/>
    </font>
    <font>
      <b val="true"/>
      <sz val="10"/>
      <color theme="1"/>
      <name val="Arial"/>
      <family val="2"/>
      <charset val="1"/>
    </font>
    <font>
      <sz val="10"/>
      <color theme="1"/>
      <name val="Arial"/>
      <family val="2"/>
      <charset val="1"/>
    </font>
    <font>
      <sz val="10"/>
      <color rgb="FFFF0000"/>
      <name val="Arial"/>
      <family val="2"/>
      <charset val="1"/>
    </font>
    <font>
      <b val="true"/>
      <sz val="10"/>
      <color rgb="FF008000"/>
      <name val="Arial"/>
      <family val="2"/>
      <charset val="1"/>
    </font>
    <font>
      <sz val="10"/>
      <color rgb="FF008000"/>
      <name val="Arial"/>
      <family val="2"/>
      <charset val="1"/>
    </font>
    <font>
      <sz val="9"/>
      <color theme="1"/>
      <name val="Arial"/>
      <family val="2"/>
      <charset val="1"/>
    </font>
    <font>
      <sz val="9"/>
      <color rgb="FF008000"/>
      <name val="Arial"/>
      <family val="2"/>
      <charset val="1"/>
    </font>
    <font>
      <b val="true"/>
      <i val="true"/>
      <sz val="10"/>
      <color rgb="FF008000"/>
      <name val="Arial"/>
      <family val="2"/>
      <charset val="1"/>
    </font>
    <font>
      <sz val="11"/>
      <color theme="1"/>
      <name val="Arial Narrow"/>
      <family val="2"/>
      <charset val="1"/>
    </font>
    <font>
      <b val="true"/>
      <sz val="14"/>
      <color theme="1"/>
      <name val="Arial Narrow"/>
      <family val="2"/>
      <charset val="1"/>
    </font>
    <font>
      <sz val="11"/>
      <color rgb="FF000000"/>
      <name val="Aptos Narrow"/>
      <family val="2"/>
      <charset val="1"/>
    </font>
    <font>
      <sz val="9"/>
      <color theme="1"/>
      <name val="Aptos Narrow"/>
      <family val="2"/>
      <charset val="1"/>
    </font>
  </fonts>
  <fills count="21">
    <fill>
      <patternFill patternType="none"/>
    </fill>
    <fill>
      <patternFill patternType="gray125"/>
    </fill>
    <fill>
      <patternFill patternType="solid">
        <fgColor theme="2" tint="-0.1"/>
        <bgColor rgb="FFD0CECE"/>
      </patternFill>
    </fill>
    <fill>
      <patternFill patternType="solid">
        <fgColor theme="2" tint="-0.25"/>
        <bgColor rgb="FFCCCCCC"/>
      </patternFill>
    </fill>
    <fill>
      <patternFill patternType="solid">
        <fgColor theme="4" tint="-0.25"/>
        <bgColor rgb="FF156082"/>
      </patternFill>
    </fill>
    <fill>
      <patternFill patternType="solid">
        <fgColor theme="2" tint="-0.5"/>
        <bgColor rgb="FF467886"/>
      </patternFill>
    </fill>
    <fill>
      <patternFill patternType="solid">
        <fgColor rgb="FFFFFF00"/>
        <bgColor rgb="FFFFFF00"/>
      </patternFill>
    </fill>
    <fill>
      <patternFill patternType="solid">
        <fgColor theme="2"/>
        <bgColor rgb="FFD9F2D0"/>
      </patternFill>
    </fill>
    <fill>
      <patternFill patternType="solid">
        <fgColor rgb="FFD0CECE"/>
        <bgColor rgb="FFD1D1D1"/>
      </patternFill>
    </fill>
    <fill>
      <patternFill patternType="solid">
        <fgColor theme="4"/>
        <bgColor rgb="FF104862"/>
      </patternFill>
    </fill>
    <fill>
      <patternFill patternType="solid">
        <fgColor theme="6"/>
        <bgColor rgb="FF3A7D22"/>
      </patternFill>
    </fill>
    <fill>
      <patternFill patternType="solid">
        <fgColor theme="9"/>
        <bgColor rgb="FF3A7D22"/>
      </patternFill>
    </fill>
    <fill>
      <patternFill patternType="solid">
        <fgColor theme="7" tint="0.3999"/>
        <bgColor rgb="FF46B1E1"/>
      </patternFill>
    </fill>
    <fill>
      <patternFill patternType="solid">
        <fgColor theme="1"/>
        <bgColor rgb="FF003300"/>
      </patternFill>
    </fill>
    <fill>
      <patternFill patternType="solid">
        <fgColor rgb="FF7030A0"/>
        <bgColor rgb="FF993366"/>
      </patternFill>
    </fill>
    <fill>
      <patternFill patternType="solid">
        <fgColor theme="1" tint="0.2499"/>
        <bgColor rgb="FF333300"/>
      </patternFill>
    </fill>
    <fill>
      <patternFill patternType="solid">
        <fgColor theme="4" tint="0.7999"/>
        <bgColor rgb="FFB8D4F0"/>
      </patternFill>
    </fill>
    <fill>
      <patternFill patternType="solid">
        <fgColor theme="9" tint="0.7999"/>
        <bgColor rgb="FFE8E8E8"/>
      </patternFill>
    </fill>
    <fill>
      <patternFill patternType="solid">
        <fgColor theme="3" tint="0.7999"/>
        <bgColor rgb="FFC1E5F5"/>
      </patternFill>
    </fill>
    <fill>
      <patternFill patternType="solid">
        <fgColor theme="9" tint="-0.25"/>
        <bgColor rgb="FF196B24"/>
      </patternFill>
    </fill>
    <fill>
      <patternFill patternType="solid">
        <fgColor theme="0"/>
        <bgColor rgb="FFE8E8E8"/>
      </patternFill>
    </fill>
  </fills>
  <borders count="21">
    <border diagonalUp="false" diagonalDown="false">
      <left/>
      <right/>
      <top/>
      <bottom/>
      <diagonal/>
    </border>
    <border diagonalUp="false" diagonalDown="false">
      <left style="dotted"/>
      <right style="dotted"/>
      <top style="thin"/>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thin"/>
      <top style="medium"/>
      <bottom/>
      <diagonal/>
    </border>
    <border diagonalUp="false" diagonalDown="false">
      <left style="dotted"/>
      <right style="dotted"/>
      <top/>
      <bottom style="thin"/>
      <diagonal/>
    </border>
    <border diagonalUp="false" diagonalDown="false">
      <left style="dotted"/>
      <right/>
      <top/>
      <bottom style="thin"/>
      <diagonal/>
    </border>
    <border diagonalUp="false" diagonalDown="false">
      <left style="thin"/>
      <right style="thin"/>
      <top style="thin"/>
      <bottom style="thin"/>
      <diagonal/>
    </border>
    <border diagonalUp="false" diagonalDown="false">
      <left/>
      <right/>
      <top/>
      <bottom style="thin">
        <color theme="4" tint="0.3999"/>
      </bottom>
      <diagonal/>
    </border>
    <border diagonalUp="false" diagonalDown="false">
      <left/>
      <right/>
      <top style="thin">
        <color theme="4" tint="0.3999"/>
      </top>
      <bottom style="thin">
        <color theme="4" tint="0.3999"/>
      </bottom>
      <diagonal/>
    </border>
    <border diagonalUp="false" diagonalDown="false">
      <left/>
      <right/>
      <top/>
      <bottom style="dotted">
        <color rgb="FF6893CB"/>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top/>
      <bottom/>
      <diagonal/>
    </border>
    <border diagonalUp="false" diagonalDown="false">
      <left/>
      <right style="thin"/>
      <top/>
      <bottom style="thin"/>
      <diagonal/>
    </border>
    <border diagonalUp="false" diagonalDown="false">
      <left style="thin"/>
      <right/>
      <top/>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5" fontId="6"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6" fillId="0" borderId="0" applyFont="true" applyBorder="false" applyAlignment="true" applyProtection="false">
      <alignment horizontal="general" vertical="bottom" textRotation="0" wrapText="false" indent="0" shrinkToFit="false"/>
    </xf>
  </cellStyleXfs>
  <cellXfs count="219">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1" xfId="21" applyFont="true" applyBorder="true" applyAlignment="true" applyProtection="true">
      <alignment horizontal="general" vertical="center" textRotation="0" wrapText="false" indent="0" shrinkToFit="false"/>
      <protection locked="false" hidden="false"/>
    </xf>
    <xf numFmtId="164" fontId="7" fillId="0" borderId="1" xfId="21" applyFont="true" applyBorder="true" applyAlignment="true" applyProtection="true">
      <alignment horizontal="center" vertical="center" textRotation="0" wrapText="false" indent="0" shrinkToFit="false"/>
      <protection locked="false" hidden="false"/>
    </xf>
    <xf numFmtId="167" fontId="7" fillId="0" borderId="1" xfId="21" applyFont="true" applyBorder="true" applyAlignment="true" applyProtection="true">
      <alignment horizontal="center" vertical="center" textRotation="0" wrapText="false" indent="0" shrinkToFit="false"/>
      <protection locked="false" hidden="false"/>
    </xf>
    <xf numFmtId="164" fontId="8" fillId="0" borderId="1" xfId="21" applyFont="true" applyBorder="true" applyAlignment="true" applyProtection="true">
      <alignment horizontal="center" vertical="center" textRotation="0" wrapText="false" indent="0" shrinkToFit="false"/>
      <protection locked="false" hidden="false"/>
    </xf>
    <xf numFmtId="168" fontId="7" fillId="0" borderId="1" xfId="24" applyFont="true" applyBorder="true" applyAlignment="true" applyProtection="true">
      <alignment horizontal="general" vertical="center" textRotation="0" wrapText="false" indent="0" shrinkToFit="false"/>
      <protection locked="false" hidden="false"/>
    </xf>
    <xf numFmtId="165" fontId="7" fillId="0" borderId="1" xfId="22" applyFont="true" applyBorder="true" applyAlignment="true" applyProtection="true">
      <alignment horizontal="center" vertical="center" textRotation="0" wrapText="false" indent="0" shrinkToFit="false"/>
      <protection locked="false" hidden="false"/>
    </xf>
    <xf numFmtId="164" fontId="7" fillId="0" borderId="1" xfId="22" applyFont="true" applyBorder="true" applyAlignment="true" applyProtection="true">
      <alignment horizontal="center" vertical="center" textRotation="0" wrapText="false" indent="0" shrinkToFit="false"/>
      <protection locked="false" hidden="false"/>
    </xf>
    <xf numFmtId="166" fontId="7" fillId="0" borderId="1" xfId="24" applyFont="true" applyBorder="true" applyAlignment="true" applyProtection="true">
      <alignment horizontal="general" vertical="center" textRotation="0" wrapText="false" indent="0" shrinkToFit="false"/>
      <protection locked="false" hidden="false"/>
    </xf>
    <xf numFmtId="166" fontId="7" fillId="0" borderId="1" xfId="24" applyFont="true" applyBorder="true" applyAlignment="true" applyProtection="true">
      <alignment horizontal="right" vertical="center" textRotation="0" wrapText="false" indent="0" shrinkToFit="false"/>
      <protection locked="false" hidden="false"/>
    </xf>
    <xf numFmtId="164" fontId="7" fillId="0" borderId="1" xfId="21" applyFont="true" applyBorder="true" applyAlignment="true" applyProtection="true">
      <alignment horizontal="right" vertical="center" textRotation="0" wrapText="false" indent="0" shrinkToFit="false"/>
      <protection locked="false" hidden="false"/>
    </xf>
    <xf numFmtId="169" fontId="9" fillId="2" borderId="2" xfId="21" applyFont="true" applyBorder="true" applyAlignment="true" applyProtection="true">
      <alignment horizontal="center" vertical="center" textRotation="90" wrapText="true" indent="0" shrinkToFit="false"/>
      <protection locked="true" hidden="false"/>
    </xf>
    <xf numFmtId="170" fontId="10" fillId="2" borderId="3" xfId="21" applyFont="true" applyBorder="true" applyAlignment="true" applyProtection="true">
      <alignment horizontal="center" vertical="center" textRotation="0" wrapText="true" indent="0" shrinkToFit="false"/>
      <protection locked="true" hidden="false"/>
    </xf>
    <xf numFmtId="167" fontId="10" fillId="2" borderId="3" xfId="21" applyFont="true" applyBorder="true" applyAlignment="true" applyProtection="true">
      <alignment horizontal="center" vertical="center" textRotation="0" wrapText="true" indent="0" shrinkToFit="false"/>
      <protection locked="true" hidden="false"/>
    </xf>
    <xf numFmtId="168" fontId="10" fillId="2" borderId="3" xfId="24" applyFont="true" applyBorder="true" applyAlignment="true" applyProtection="true">
      <alignment horizontal="center" vertical="center" textRotation="0" wrapText="true" indent="0" shrinkToFit="false"/>
      <protection locked="true" hidden="false"/>
    </xf>
    <xf numFmtId="170" fontId="10" fillId="2" borderId="3" xfId="21" applyFont="true" applyBorder="true" applyAlignment="true" applyProtection="true">
      <alignment horizontal="center" vertical="center" textRotation="90" wrapText="true" indent="0" shrinkToFit="false"/>
      <protection locked="true" hidden="false"/>
    </xf>
    <xf numFmtId="165" fontId="10" fillId="2" borderId="3" xfId="22" applyFont="true" applyBorder="true" applyAlignment="true" applyProtection="true">
      <alignment horizontal="center" vertical="center" textRotation="0" wrapText="true" indent="0" shrinkToFit="false"/>
      <protection locked="true" hidden="false"/>
    </xf>
    <xf numFmtId="164" fontId="10" fillId="3" borderId="3" xfId="22" applyFont="true" applyBorder="true" applyAlignment="true" applyProtection="true">
      <alignment horizontal="center" vertical="center" textRotation="0" wrapText="true" indent="0" shrinkToFit="false"/>
      <protection locked="true" hidden="false"/>
    </xf>
    <xf numFmtId="170" fontId="10" fillId="3" borderId="3" xfId="21" applyFont="true" applyBorder="true" applyAlignment="true" applyProtection="true">
      <alignment horizontal="center" vertical="center" textRotation="0" wrapText="true" indent="0" shrinkToFit="false"/>
      <protection locked="true" hidden="false"/>
    </xf>
    <xf numFmtId="166" fontId="10" fillId="3" borderId="3" xfId="24" applyFont="true" applyBorder="true" applyAlignment="true" applyProtection="true">
      <alignment horizontal="center" vertical="center" textRotation="0" wrapText="true" indent="0" shrinkToFit="false"/>
      <protection locked="true" hidden="false"/>
    </xf>
    <xf numFmtId="166" fontId="10" fillId="4" borderId="3" xfId="24" applyFont="true" applyBorder="true" applyAlignment="true" applyProtection="true">
      <alignment horizontal="center" vertical="center" textRotation="0" wrapText="true" indent="0" shrinkToFit="false"/>
      <protection locked="true" hidden="false"/>
    </xf>
    <xf numFmtId="166" fontId="12" fillId="4" borderId="3" xfId="24" applyFont="true" applyBorder="true" applyAlignment="true" applyProtection="true">
      <alignment horizontal="center" vertical="center" textRotation="0" wrapText="true" indent="0" shrinkToFit="false"/>
      <protection locked="true" hidden="false"/>
    </xf>
    <xf numFmtId="170" fontId="10" fillId="5" borderId="3" xfId="21" applyFont="true" applyBorder="true" applyAlignment="true" applyProtection="true">
      <alignment horizontal="center" vertical="center" textRotation="0" wrapText="true" indent="0" shrinkToFit="false"/>
      <protection locked="true" hidden="false"/>
    </xf>
    <xf numFmtId="170" fontId="12" fillId="5" borderId="3" xfId="21" applyFont="true" applyBorder="true" applyAlignment="true" applyProtection="true">
      <alignment horizontal="center" vertical="center" textRotation="0" wrapText="true" indent="0" shrinkToFit="false"/>
      <protection locked="true" hidden="false"/>
    </xf>
    <xf numFmtId="168" fontId="10" fillId="6" borderId="3" xfId="24" applyFont="true" applyBorder="true" applyAlignment="true" applyProtection="true">
      <alignment horizontal="center" vertical="center" textRotation="0" wrapText="true" indent="0" shrinkToFit="false"/>
      <protection locked="true" hidden="false"/>
    </xf>
    <xf numFmtId="170" fontId="10" fillId="7" borderId="3" xfId="21" applyFont="true" applyBorder="true" applyAlignment="true" applyProtection="true">
      <alignment horizontal="center" vertical="center" textRotation="0" wrapText="true" indent="0" shrinkToFit="false"/>
      <protection locked="true" hidden="false"/>
    </xf>
    <xf numFmtId="168" fontId="15" fillId="8" borderId="3" xfId="25" applyFont="true" applyBorder="true" applyAlignment="true" applyProtection="true">
      <alignment horizontal="center" vertical="center" textRotation="0" wrapText="true" indent="0" shrinkToFit="false"/>
      <protection locked="true" hidden="false"/>
    </xf>
    <xf numFmtId="168" fontId="10" fillId="9" borderId="3" xfId="24" applyFont="true" applyBorder="true" applyAlignment="true" applyProtection="true">
      <alignment horizontal="center" vertical="center" textRotation="0" wrapText="true" indent="0" shrinkToFit="false"/>
      <protection locked="true" hidden="false"/>
    </xf>
    <xf numFmtId="168" fontId="10" fillId="10" borderId="3" xfId="24" applyFont="true" applyBorder="true" applyAlignment="true" applyProtection="true">
      <alignment horizontal="center" vertical="center" textRotation="0" wrapText="true" indent="0" shrinkToFit="false"/>
      <protection locked="true" hidden="false"/>
    </xf>
    <xf numFmtId="168" fontId="10" fillId="11" borderId="3" xfId="24" applyFont="true" applyBorder="true" applyAlignment="true" applyProtection="true">
      <alignment horizontal="center" vertical="center" textRotation="0" wrapText="true" indent="0" shrinkToFit="false"/>
      <protection locked="true" hidden="false"/>
    </xf>
    <xf numFmtId="164" fontId="10" fillId="0" borderId="3" xfId="21" applyFont="true" applyBorder="true" applyAlignment="true" applyProtection="true">
      <alignment horizontal="center" vertical="center" textRotation="0" wrapText="true" indent="0" shrinkToFit="false"/>
      <protection locked="true" hidden="false"/>
    </xf>
    <xf numFmtId="164" fontId="10" fillId="12" borderId="4" xfId="21" applyFont="true" applyBorder="true" applyAlignment="true" applyProtection="true">
      <alignment horizontal="center" vertical="center" textRotation="0" wrapText="true" indent="0" shrinkToFit="false"/>
      <protection locked="true" hidden="false"/>
    </xf>
    <xf numFmtId="171" fontId="16" fillId="2" borderId="5" xfId="21" applyFont="true" applyBorder="true" applyAlignment="true" applyProtection="true">
      <alignment horizontal="general" vertical="center" textRotation="0" wrapText="true" indent="0" shrinkToFit="false"/>
      <protection locked="true" hidden="false"/>
    </xf>
    <xf numFmtId="171" fontId="16" fillId="2" borderId="5" xfId="21" applyFont="true" applyBorder="true" applyAlignment="true" applyProtection="true">
      <alignment horizontal="center" vertical="center" textRotation="0" wrapText="true" indent="0" shrinkToFit="false"/>
      <protection locked="true" hidden="false"/>
    </xf>
    <xf numFmtId="164" fontId="16" fillId="2" borderId="5" xfId="21" applyFont="true" applyBorder="true" applyAlignment="true" applyProtection="true">
      <alignment horizontal="center" vertical="center" textRotation="0" wrapText="true" indent="0" shrinkToFit="false"/>
      <protection locked="true" hidden="false"/>
    </xf>
    <xf numFmtId="172" fontId="17" fillId="2" borderId="5" xfId="21" applyFont="true" applyBorder="true" applyAlignment="true" applyProtection="true">
      <alignment horizontal="center" vertical="center" textRotation="0" wrapText="true" indent="0" shrinkToFit="false"/>
      <protection locked="true" hidden="false"/>
    </xf>
    <xf numFmtId="171" fontId="17" fillId="2" borderId="5" xfId="21" applyFont="true" applyBorder="true" applyAlignment="true" applyProtection="true">
      <alignment horizontal="center" vertical="center" textRotation="0" wrapText="true" indent="0" shrinkToFit="false"/>
      <protection locked="true" hidden="false"/>
    </xf>
    <xf numFmtId="172" fontId="18" fillId="13" borderId="5" xfId="21" applyFont="true" applyBorder="true" applyAlignment="true" applyProtection="true">
      <alignment horizontal="general" vertical="center" textRotation="0" wrapText="true" indent="0" shrinkToFit="false"/>
      <protection locked="true" hidden="false"/>
    </xf>
    <xf numFmtId="172" fontId="7" fillId="2" borderId="5" xfId="21" applyFont="true" applyBorder="true" applyAlignment="true" applyProtection="true">
      <alignment horizontal="center" vertical="center" textRotation="0" wrapText="true" indent="0" shrinkToFit="false"/>
      <protection locked="true" hidden="false"/>
    </xf>
    <xf numFmtId="172" fontId="7" fillId="2" borderId="5" xfId="21" applyFont="true" applyBorder="true" applyAlignment="true" applyProtection="true">
      <alignment horizontal="general" vertical="center" textRotation="0" wrapText="true" indent="0" shrinkToFit="false"/>
      <protection locked="true" hidden="false"/>
    </xf>
    <xf numFmtId="168" fontId="7" fillId="2" borderId="5" xfId="24" applyFont="true" applyBorder="true" applyAlignment="true" applyProtection="true">
      <alignment horizontal="general" vertical="center" textRotation="0" wrapText="true" indent="0" shrinkToFit="false"/>
      <protection locked="true" hidden="false"/>
    </xf>
    <xf numFmtId="168" fontId="16" fillId="2" borderId="5" xfId="24" applyFont="true" applyBorder="true" applyAlignment="true" applyProtection="true">
      <alignment horizontal="general" vertical="center" textRotation="0" wrapText="true" indent="0" shrinkToFit="false"/>
      <protection locked="true" hidden="false"/>
    </xf>
    <xf numFmtId="172" fontId="16" fillId="2" borderId="5" xfId="21" applyFont="true" applyBorder="true" applyAlignment="true" applyProtection="true">
      <alignment horizontal="center" vertical="center" textRotation="0" wrapText="true" indent="0" shrinkToFit="false"/>
      <protection locked="true" hidden="false"/>
    </xf>
    <xf numFmtId="165" fontId="16" fillId="2" borderId="5" xfId="22" applyFont="true" applyBorder="true" applyAlignment="true" applyProtection="true">
      <alignment horizontal="center" vertical="center" textRotation="0" wrapText="true" indent="0" shrinkToFit="false"/>
      <protection locked="true" hidden="false"/>
    </xf>
    <xf numFmtId="164" fontId="7" fillId="2" borderId="5" xfId="22" applyFont="true" applyBorder="true" applyAlignment="true" applyProtection="true">
      <alignment horizontal="center" vertical="center" textRotation="255" wrapText="false" indent="0" shrinkToFit="false"/>
      <protection locked="true" hidden="false"/>
    </xf>
    <xf numFmtId="173" fontId="7" fillId="0" borderId="5" xfId="21" applyFont="true" applyBorder="true" applyAlignment="true" applyProtection="true">
      <alignment horizontal="center" vertical="center" textRotation="0" wrapText="false" indent="0" shrinkToFit="false"/>
      <protection locked="true" hidden="false"/>
    </xf>
    <xf numFmtId="174" fontId="7" fillId="0" borderId="5" xfId="22" applyFont="true" applyBorder="true" applyAlignment="true" applyProtection="true">
      <alignment horizontal="center" vertical="center" textRotation="0" wrapText="false" indent="0" shrinkToFit="false"/>
      <protection locked="true" hidden="false"/>
    </xf>
    <xf numFmtId="166" fontId="7" fillId="0" borderId="5" xfId="24" applyFont="true" applyBorder="true" applyAlignment="true" applyProtection="true">
      <alignment horizontal="center" vertical="center" textRotation="0" wrapText="false" indent="0" shrinkToFit="false"/>
      <protection locked="true" hidden="false"/>
    </xf>
    <xf numFmtId="166" fontId="7" fillId="0" borderId="5" xfId="24" applyFont="true" applyBorder="true" applyAlignment="true" applyProtection="true">
      <alignment horizontal="right" vertical="center" textRotation="0" wrapText="false" indent="0" shrinkToFit="false"/>
      <protection locked="true" hidden="false"/>
    </xf>
    <xf numFmtId="166" fontId="19" fillId="0" borderId="5" xfId="24" applyFont="true" applyBorder="true" applyAlignment="true" applyProtection="true">
      <alignment horizontal="right" vertical="center" textRotation="0" wrapText="false" indent="0" shrinkToFit="false"/>
      <protection locked="true" hidden="false"/>
    </xf>
    <xf numFmtId="174" fontId="7" fillId="0" borderId="5" xfId="22" applyFont="true" applyBorder="true" applyAlignment="true" applyProtection="true">
      <alignment horizontal="right" vertical="center" textRotation="0" wrapText="false" indent="0" shrinkToFit="false"/>
      <protection locked="true" hidden="false"/>
    </xf>
    <xf numFmtId="168" fontId="7" fillId="0" borderId="5" xfId="24" applyFont="true" applyBorder="true" applyAlignment="true" applyProtection="true">
      <alignment horizontal="center" vertical="center" textRotation="0" wrapText="false" indent="0" shrinkToFit="false"/>
      <protection locked="true" hidden="false"/>
    </xf>
    <xf numFmtId="168" fontId="19" fillId="0" borderId="5" xfId="23" applyFont="true" applyBorder="true" applyAlignment="true" applyProtection="true">
      <alignment horizontal="center" vertical="center" textRotation="0" wrapText="false" indent="0" shrinkToFit="false"/>
      <protection locked="true" hidden="false"/>
    </xf>
    <xf numFmtId="173" fontId="7" fillId="0" borderId="6" xfId="21" applyFont="true" applyBorder="true" applyAlignment="true" applyProtection="true">
      <alignment horizontal="center" vertical="center" textRotation="0" wrapText="false" indent="0" shrinkToFit="false"/>
      <protection locked="true" hidden="false"/>
    </xf>
    <xf numFmtId="175" fontId="7" fillId="0" borderId="7" xfId="21" applyFont="true" applyBorder="true" applyAlignment="true" applyProtection="true">
      <alignment horizontal="center" vertical="center" textRotation="0" wrapText="false" indent="0" shrinkToFit="false"/>
      <protection locked="true" hidden="false"/>
    </xf>
    <xf numFmtId="164" fontId="7" fillId="0" borderId="5" xfId="21" applyFont="true" applyBorder="true" applyAlignment="true" applyProtection="true">
      <alignment horizontal="center" vertical="center" textRotation="0" wrapText="false" indent="0" shrinkToFit="false"/>
      <protection locked="true" hidden="false"/>
    </xf>
    <xf numFmtId="164" fontId="5" fillId="0" borderId="0" xfId="21" applyFont="true" applyBorder="false" applyAlignment="true" applyProtection="true">
      <alignment horizontal="general" vertical="bottom" textRotation="0" wrapText="false" indent="0" shrinkToFit="false"/>
      <protection locked="true" hidden="false"/>
    </xf>
    <xf numFmtId="164" fontId="5" fillId="0" borderId="0" xfId="21" applyFont="true" applyBorder="false" applyAlignment="true" applyProtection="true">
      <alignment horizontal="center" vertical="bottom" textRotation="0" wrapText="false" indent="0" shrinkToFit="false"/>
      <protection locked="true" hidden="false"/>
    </xf>
    <xf numFmtId="168" fontId="10" fillId="2" borderId="4" xfId="21" applyFont="true" applyBorder="true" applyAlignment="true" applyProtection="true">
      <alignment horizontal="center" vertical="center" textRotation="0" wrapText="true" indent="0" shrinkToFit="false"/>
      <protection locked="true" hidden="false"/>
    </xf>
    <xf numFmtId="168" fontId="10" fillId="6" borderId="4" xfId="21" applyFont="true" applyBorder="true" applyAlignment="true" applyProtection="true">
      <alignment horizontal="center" vertical="center" textRotation="0" wrapText="true" indent="0" shrinkToFit="false"/>
      <protection locked="true" hidden="false"/>
    </xf>
    <xf numFmtId="168" fontId="10" fillId="9" borderId="4" xfId="21" applyFont="true" applyBorder="true" applyAlignment="true" applyProtection="true">
      <alignment horizontal="center" vertical="center" textRotation="0" wrapText="true" indent="0" shrinkToFit="false"/>
      <protection locked="true" hidden="false"/>
    </xf>
    <xf numFmtId="168" fontId="10" fillId="10" borderId="4" xfId="21" applyFont="true" applyBorder="true" applyAlignment="true" applyProtection="true">
      <alignment horizontal="center" vertical="center" textRotation="0" wrapText="true" indent="0" shrinkToFit="false"/>
      <protection locked="true" hidden="false"/>
    </xf>
    <xf numFmtId="168" fontId="10" fillId="11" borderId="4" xfId="21" applyFont="true" applyBorder="true" applyAlignment="true" applyProtection="true">
      <alignment horizontal="center" vertical="center" textRotation="0" wrapText="true" indent="0" shrinkToFit="false"/>
      <protection locked="true" hidden="false"/>
    </xf>
    <xf numFmtId="168" fontId="10" fillId="14" borderId="4" xfId="21" applyFont="true" applyBorder="true" applyAlignment="true" applyProtection="true">
      <alignment horizontal="center" vertical="center" textRotation="0" wrapText="true" indent="0" shrinkToFit="false"/>
      <protection locked="true" hidden="false"/>
    </xf>
    <xf numFmtId="167" fontId="5" fillId="0" borderId="0" xfId="21" applyFont="true" applyBorder="false" applyAlignment="true" applyProtection="true">
      <alignment horizontal="general" vertical="bottom" textRotation="0" wrapText="false" indent="0" shrinkToFit="false"/>
      <protection locked="true" hidden="false"/>
    </xf>
    <xf numFmtId="171" fontId="16" fillId="2" borderId="7" xfId="21" applyFont="true" applyBorder="true" applyAlignment="true" applyProtection="true">
      <alignment horizontal="general" vertical="center" textRotation="0" wrapText="true" indent="0" shrinkToFit="false"/>
      <protection locked="true" hidden="false"/>
    </xf>
    <xf numFmtId="171" fontId="16" fillId="2" borderId="7" xfId="21" applyFont="true" applyBorder="true" applyAlignment="true" applyProtection="true">
      <alignment horizontal="center" vertical="center" textRotation="0" wrapText="true" indent="0" shrinkToFit="false"/>
      <protection locked="true" hidden="false"/>
    </xf>
    <xf numFmtId="168" fontId="7" fillId="0" borderId="1" xfId="21" applyFont="true" applyBorder="true" applyAlignment="true" applyProtection="true">
      <alignment horizontal="general" vertical="center" textRotation="0" wrapText="false" indent="0" shrinkToFit="false"/>
      <protection locked="true" hidden="false"/>
    </xf>
    <xf numFmtId="168" fontId="7" fillId="0" borderId="1" xfId="21" applyFont="true" applyBorder="true" applyAlignment="true" applyProtection="true">
      <alignment horizontal="center" vertical="center" textRotation="0" wrapText="false" indent="0" shrinkToFit="false"/>
      <protection locked="true" hidden="false"/>
    </xf>
    <xf numFmtId="164" fontId="7" fillId="0" borderId="7" xfId="21" applyFont="true" applyBorder="true" applyAlignment="true" applyProtection="true">
      <alignment horizontal="general" vertical="center" textRotation="0" wrapText="false" indent="0" shrinkToFit="false"/>
      <protection locked="true" hidden="false"/>
    </xf>
    <xf numFmtId="167" fontId="7" fillId="0" borderId="1" xfId="21" applyFont="true" applyBorder="true" applyAlignment="true" applyProtection="true">
      <alignment horizontal="center" vertical="center" textRotation="0" wrapText="false" indent="0" shrinkToFit="false"/>
      <protection locked="true" hidden="false"/>
    </xf>
    <xf numFmtId="164" fontId="5" fillId="0" borderId="7" xfId="21" applyFont="true" applyBorder="true" applyAlignment="true" applyProtection="true">
      <alignment horizontal="general" vertical="bottom" textRotation="0" wrapText="false" indent="0" shrinkToFit="false"/>
      <protection locked="true" hidden="false"/>
    </xf>
    <xf numFmtId="164" fontId="5" fillId="0" borderId="7" xfId="21" applyFont="true" applyBorder="true" applyAlignment="true" applyProtection="true">
      <alignment horizontal="center" vertical="bottom" textRotation="0" wrapText="false" indent="0" shrinkToFit="false"/>
      <protection locked="true" hidden="false"/>
    </xf>
    <xf numFmtId="174" fontId="0" fillId="0" borderId="0" xfId="22" applyFont="true" applyBorder="true" applyAlignment="true" applyProtection="true">
      <alignment horizontal="center" vertical="bottom" textRotation="0" wrapText="false" indent="0" shrinkToFit="false"/>
      <protection locked="true" hidden="false"/>
    </xf>
    <xf numFmtId="169" fontId="20" fillId="15" borderId="7" xfId="21" applyFont="true" applyBorder="true" applyAlignment="true" applyProtection="true">
      <alignment horizontal="center" vertical="center" textRotation="0" wrapText="true" indent="0" shrinkToFit="false"/>
      <protection locked="true" hidden="false"/>
    </xf>
    <xf numFmtId="164" fontId="20" fillId="15" borderId="7" xfId="21" applyFont="true" applyBorder="true" applyAlignment="true" applyProtection="true">
      <alignment horizontal="center" vertical="center" textRotation="0" wrapText="true" indent="0" shrinkToFit="false"/>
      <protection locked="true" hidden="false"/>
    </xf>
    <xf numFmtId="174" fontId="20" fillId="15" borderId="7" xfId="22" applyFont="true" applyBorder="true" applyAlignment="true" applyProtection="true">
      <alignment horizontal="center" vertical="center" textRotation="0" wrapText="true" indent="0" shrinkToFit="false"/>
      <protection locked="true" hidden="false"/>
    </xf>
    <xf numFmtId="164" fontId="5" fillId="0" borderId="7" xfId="21" applyFont="true" applyBorder="true" applyAlignment="true" applyProtection="true">
      <alignment horizontal="general" vertical="bottom" textRotation="0" wrapText="true" indent="0" shrinkToFit="false"/>
      <protection locked="true" hidden="false"/>
    </xf>
    <xf numFmtId="169" fontId="5" fillId="16" borderId="8" xfId="21" applyFont="true" applyBorder="true" applyAlignment="true" applyProtection="true">
      <alignment horizontal="center" vertical="bottom" textRotation="0" wrapText="false" indent="0" shrinkToFit="false"/>
      <protection locked="true" hidden="false"/>
    </xf>
    <xf numFmtId="164" fontId="5" fillId="16" borderId="8" xfId="21" applyFont="true" applyBorder="true" applyAlignment="true" applyProtection="true">
      <alignment horizontal="general" vertical="bottom" textRotation="0" wrapText="false" indent="0" shrinkToFit="false"/>
      <protection locked="true" hidden="false"/>
    </xf>
    <xf numFmtId="174" fontId="0" fillId="16" borderId="8" xfId="22" applyFont="true" applyBorder="true" applyAlignment="true" applyProtection="true">
      <alignment horizontal="center" vertical="bottom" textRotation="0" wrapText="false" indent="0" shrinkToFit="false"/>
      <protection locked="true" hidden="false"/>
    </xf>
    <xf numFmtId="169" fontId="5" fillId="0" borderId="9" xfId="21" applyFont="true" applyBorder="true" applyAlignment="true" applyProtection="true">
      <alignment horizontal="center" vertical="bottom" textRotation="0" wrapText="false" indent="0" shrinkToFit="false"/>
      <protection locked="true" hidden="false"/>
    </xf>
    <xf numFmtId="164" fontId="5" fillId="0" borderId="9" xfId="21" applyFont="true" applyBorder="true" applyAlignment="true" applyProtection="true">
      <alignment horizontal="general" vertical="bottom" textRotation="0" wrapText="false" indent="0" shrinkToFit="false"/>
      <protection locked="true" hidden="false"/>
    </xf>
    <xf numFmtId="174" fontId="0" fillId="0" borderId="9" xfId="22" applyFont="true" applyBorder="true" applyAlignment="true" applyProtection="true">
      <alignment horizontal="center" vertical="bottom" textRotation="0" wrapText="false" indent="0" shrinkToFit="false"/>
      <protection locked="true" hidden="false"/>
    </xf>
    <xf numFmtId="169" fontId="5" fillId="16" borderId="9" xfId="21" applyFont="true" applyBorder="true" applyAlignment="true" applyProtection="true">
      <alignment horizontal="center" vertical="bottom" textRotation="0" wrapText="false" indent="0" shrinkToFit="false"/>
      <protection locked="true" hidden="false"/>
    </xf>
    <xf numFmtId="164" fontId="5" fillId="16" borderId="9" xfId="21" applyFont="true" applyBorder="true" applyAlignment="true" applyProtection="true">
      <alignment horizontal="general" vertical="bottom" textRotation="0" wrapText="false" indent="0" shrinkToFit="false"/>
      <protection locked="true" hidden="false"/>
    </xf>
    <xf numFmtId="174" fontId="0" fillId="16" borderId="9" xfId="22" applyFont="true" applyBorder="true" applyAlignment="true" applyProtection="true">
      <alignment horizontal="center" vertical="bottom" textRotation="0" wrapText="false" indent="0" shrinkToFit="false"/>
      <protection locked="true" hidden="false"/>
    </xf>
    <xf numFmtId="164" fontId="5" fillId="16" borderId="9" xfId="21" applyFont="true" applyBorder="true" applyAlignment="true" applyProtection="true">
      <alignment horizontal="general" vertical="bottom" textRotation="0" wrapText="true" indent="0" shrinkToFit="false"/>
      <protection locked="true" hidden="false"/>
    </xf>
    <xf numFmtId="164" fontId="5" fillId="17" borderId="0" xfId="21" applyFont="true" applyBorder="false" applyAlignment="true" applyProtection="true">
      <alignment horizontal="general" vertical="bottom" textRotation="0" wrapText="true" indent="0" shrinkToFit="false"/>
      <protection locked="true" hidden="false"/>
    </xf>
    <xf numFmtId="164" fontId="5" fillId="0" borderId="0" xfId="21" applyFont="true" applyBorder="false" applyAlignment="true" applyProtection="true">
      <alignment horizontal="general" vertical="bottom" textRotation="0" wrapText="true" indent="0" shrinkToFit="false"/>
      <protection locked="true" hidden="false"/>
    </xf>
    <xf numFmtId="164" fontId="5" fillId="18" borderId="0" xfId="21" applyFont="true" applyBorder="false" applyAlignment="true" applyProtection="true">
      <alignment horizontal="general" vertical="bottom" textRotation="0" wrapText="true" indent="0" shrinkToFit="false"/>
      <protection locked="true" hidden="false"/>
    </xf>
    <xf numFmtId="164" fontId="4" fillId="17" borderId="0" xfId="20" applyFont="true" applyBorder="true" applyAlignment="true" applyProtection="true">
      <alignment horizontal="general" vertical="bottom" textRotation="0" wrapText="true" indent="0" shrinkToFit="false"/>
      <protection locked="true" hidden="false"/>
    </xf>
    <xf numFmtId="164" fontId="5" fillId="17" borderId="0" xfId="21" applyFont="true" applyBorder="false" applyAlignment="true" applyProtection="true">
      <alignment horizontal="left" vertical="center" textRotation="0" wrapText="true" indent="0" shrinkToFit="false"/>
      <protection locked="true" hidden="false"/>
    </xf>
    <xf numFmtId="164" fontId="4" fillId="17" borderId="0" xfId="20" applyFont="true" applyBorder="true" applyAlignment="true" applyProtection="true">
      <alignment horizontal="left" vertical="center" textRotation="0" wrapText="true" indent="0" shrinkToFit="false"/>
      <protection locked="true" hidden="false"/>
    </xf>
    <xf numFmtId="164" fontId="4" fillId="17" borderId="10" xfId="20" applyFont="true" applyBorder="true" applyAlignment="true" applyProtection="true">
      <alignment horizontal="left" vertical="center" textRotation="0" wrapText="true" indent="0" shrinkToFit="false"/>
      <protection locked="true" hidden="false"/>
    </xf>
    <xf numFmtId="164" fontId="5" fillId="17" borderId="0" xfId="21" applyFont="true" applyBorder="false" applyAlignment="true" applyProtection="true">
      <alignment horizontal="general" vertical="center" textRotation="0" wrapText="true" indent="0" shrinkToFit="false"/>
      <protection locked="true" hidden="false"/>
    </xf>
    <xf numFmtId="164" fontId="4" fillId="17" borderId="0" xfId="20" applyFont="true" applyBorder="true" applyAlignment="true" applyProtection="true">
      <alignment horizontal="general" vertical="center" textRotation="0" wrapText="true" indent="0" shrinkToFit="false"/>
      <protection locked="true" hidden="false"/>
    </xf>
    <xf numFmtId="164" fontId="21" fillId="17" borderId="11" xfId="21" applyFont="true" applyBorder="true" applyAlignment="true" applyProtection="true">
      <alignment horizontal="general" vertical="center" textRotation="0" wrapText="true" indent="0" shrinkToFit="false"/>
      <protection locked="true" hidden="false"/>
    </xf>
    <xf numFmtId="164" fontId="22" fillId="17" borderId="0" xfId="21" applyFont="true" applyBorder="false" applyAlignment="true" applyProtection="true">
      <alignment horizontal="general" vertical="bottom" textRotation="0" wrapText="true" indent="0" shrinkToFit="false"/>
      <protection locked="true" hidden="false"/>
    </xf>
    <xf numFmtId="164" fontId="23" fillId="17" borderId="0" xfId="21" applyFont="true" applyBorder="false" applyAlignment="true" applyProtection="true">
      <alignment horizontal="center" vertical="center" textRotation="0" wrapText="true" indent="0" shrinkToFit="false"/>
      <protection locked="true" hidden="false"/>
    </xf>
    <xf numFmtId="164" fontId="24" fillId="17" borderId="0" xfId="21" applyFont="true" applyBorder="false" applyAlignment="true" applyProtection="true">
      <alignment horizontal="center" vertical="center" textRotation="0" wrapText="true" indent="0" shrinkToFit="false"/>
      <protection locked="true" hidden="false"/>
    </xf>
    <xf numFmtId="164" fontId="25" fillId="17" borderId="0" xfId="21" applyFont="true" applyBorder="false" applyAlignment="true" applyProtection="true">
      <alignment horizontal="justify" vertical="center" textRotation="0" wrapText="true" indent="0" shrinkToFit="false"/>
      <protection locked="true" hidden="false"/>
    </xf>
    <xf numFmtId="164" fontId="4" fillId="17" borderId="0" xfId="20" applyFont="true" applyBorder="true" applyAlignment="true" applyProtection="true">
      <alignment horizontal="justify" vertical="center" textRotation="0" wrapText="true" indent="0" shrinkToFit="false"/>
      <protection locked="true" hidden="false"/>
    </xf>
    <xf numFmtId="164" fontId="26" fillId="17" borderId="0" xfId="21" applyFont="true" applyBorder="false" applyAlignment="true" applyProtection="true">
      <alignment horizontal="justify" vertical="center" textRotation="0" wrapText="true" indent="0" shrinkToFit="false"/>
      <protection locked="true" hidden="false"/>
    </xf>
    <xf numFmtId="164" fontId="27" fillId="17" borderId="0" xfId="21" applyFont="true" applyBorder="false" applyAlignment="true" applyProtection="true">
      <alignment horizontal="center" vertical="center" textRotation="0" wrapText="true" indent="0" shrinkToFit="false"/>
      <protection locked="true" hidden="false"/>
    </xf>
    <xf numFmtId="164" fontId="28" fillId="17" borderId="0" xfId="21" applyFont="true" applyBorder="false" applyAlignment="true" applyProtection="true">
      <alignment horizontal="justify" vertical="center" textRotation="0" wrapText="true" indent="0" shrinkToFit="false"/>
      <protection locked="true" hidden="false"/>
    </xf>
    <xf numFmtId="164" fontId="27" fillId="17" borderId="0" xfId="21" applyFont="true" applyBorder="false" applyAlignment="true" applyProtection="true">
      <alignment horizontal="justify" vertical="center" textRotation="0" wrapText="true" indent="0" shrinkToFit="false"/>
      <protection locked="true" hidden="false"/>
    </xf>
    <xf numFmtId="164" fontId="29" fillId="17" borderId="0" xfId="21" applyFont="true" applyBorder="false" applyAlignment="true" applyProtection="true">
      <alignment horizontal="justify" vertical="center" textRotation="0" wrapText="true" indent="0" shrinkToFit="false"/>
      <protection locked="true" hidden="false"/>
    </xf>
    <xf numFmtId="164" fontId="30" fillId="17" borderId="0" xfId="21" applyFont="true" applyBorder="false" applyAlignment="true" applyProtection="true">
      <alignment horizontal="justify" vertical="center" textRotation="0" wrapText="true" indent="0" shrinkToFit="false"/>
      <protection locked="true" hidden="false"/>
    </xf>
    <xf numFmtId="164" fontId="26" fillId="17" borderId="0" xfId="21" applyFont="true" applyBorder="true" applyAlignment="true" applyProtection="true">
      <alignment horizontal="center" vertical="center" textRotation="0" wrapText="true" indent="0" shrinkToFit="false"/>
      <protection locked="true" hidden="false"/>
    </xf>
    <xf numFmtId="164" fontId="26" fillId="18" borderId="0" xfId="21" applyFont="true" applyBorder="true" applyAlignment="true" applyProtection="true">
      <alignment horizontal="center" vertical="center" textRotation="0" wrapText="true" indent="0" shrinkToFit="false"/>
      <protection locked="true" hidden="false"/>
    </xf>
    <xf numFmtId="164" fontId="26" fillId="17" borderId="0" xfId="21" applyFont="true" applyBorder="false" applyAlignment="true" applyProtection="true">
      <alignment horizontal="center" vertical="center" textRotation="0" wrapText="true" indent="0" shrinkToFit="false"/>
      <protection locked="true" hidden="false"/>
    </xf>
    <xf numFmtId="164" fontId="26" fillId="18" borderId="0" xfId="21" applyFont="true" applyBorder="false" applyAlignment="true" applyProtection="true">
      <alignment horizontal="center" vertical="center" textRotation="0" wrapText="true" indent="0" shrinkToFit="false"/>
      <protection locked="true" hidden="false"/>
    </xf>
    <xf numFmtId="164" fontId="31" fillId="17" borderId="7" xfId="21" applyFont="true" applyBorder="true" applyAlignment="true" applyProtection="true">
      <alignment horizontal="center" vertical="center" textRotation="0" wrapText="true" indent="0" shrinkToFit="false"/>
      <protection locked="true" hidden="false"/>
    </xf>
    <xf numFmtId="164" fontId="31" fillId="18" borderId="7" xfId="21" applyFont="true" applyBorder="true" applyAlignment="true" applyProtection="true">
      <alignment horizontal="center" vertical="center" textRotation="0" wrapText="true" indent="0" shrinkToFit="false"/>
      <protection locked="true" hidden="false"/>
    </xf>
    <xf numFmtId="164" fontId="31" fillId="17" borderId="7" xfId="21" applyFont="true" applyBorder="true" applyAlignment="true" applyProtection="true">
      <alignment horizontal="justify" vertical="center" textRotation="0" wrapText="true" indent="0" shrinkToFit="false"/>
      <protection locked="true" hidden="false"/>
    </xf>
    <xf numFmtId="164" fontId="31" fillId="18" borderId="7" xfId="21" applyFont="true" applyBorder="true" applyAlignment="true" applyProtection="true">
      <alignment horizontal="justify" vertical="center" textRotation="0" wrapText="true" indent="0" shrinkToFit="false"/>
      <protection locked="true" hidden="false"/>
    </xf>
    <xf numFmtId="164" fontId="22" fillId="18" borderId="7" xfId="21" applyFont="true" applyBorder="true" applyAlignment="true" applyProtection="true">
      <alignment horizontal="center" vertical="center" textRotation="0" wrapText="true" indent="0" shrinkToFit="false"/>
      <protection locked="true" hidden="false"/>
    </xf>
    <xf numFmtId="164" fontId="22" fillId="17" borderId="7" xfId="21" applyFont="true" applyBorder="true" applyAlignment="true" applyProtection="true">
      <alignment horizontal="general" vertical="center" textRotation="0" wrapText="true" indent="0" shrinkToFit="false"/>
      <protection locked="true" hidden="false"/>
    </xf>
    <xf numFmtId="164" fontId="28" fillId="18" borderId="7" xfId="21" applyFont="true" applyBorder="true" applyAlignment="true" applyProtection="true">
      <alignment horizontal="justify" vertical="center" textRotation="0" wrapText="true" indent="0" shrinkToFit="false"/>
      <protection locked="true" hidden="false"/>
    </xf>
    <xf numFmtId="164" fontId="31" fillId="18" borderId="12" xfId="21" applyFont="true" applyBorder="true" applyAlignment="true" applyProtection="true">
      <alignment horizontal="justify" vertical="center" textRotation="0" wrapText="true" indent="0" shrinkToFit="false"/>
      <protection locked="true" hidden="false"/>
    </xf>
    <xf numFmtId="164" fontId="31" fillId="18" borderId="13" xfId="21" applyFont="true" applyBorder="true" applyAlignment="true" applyProtection="true">
      <alignment horizontal="justify" vertical="center" textRotation="0" wrapText="true" indent="0" shrinkToFit="false"/>
      <protection locked="true" hidden="false"/>
    </xf>
    <xf numFmtId="164" fontId="31" fillId="18" borderId="14" xfId="21" applyFont="true" applyBorder="true" applyAlignment="true" applyProtection="true">
      <alignment horizontal="justify" vertical="center" textRotation="0" wrapText="true" indent="0" shrinkToFit="false"/>
      <protection locked="true" hidden="false"/>
    </xf>
    <xf numFmtId="164" fontId="29" fillId="18" borderId="7" xfId="21" applyFont="true" applyBorder="true" applyAlignment="true" applyProtection="true">
      <alignment horizontal="justify" vertical="center" textRotation="0" wrapText="true" indent="0" shrinkToFit="false"/>
      <protection locked="true" hidden="false"/>
    </xf>
    <xf numFmtId="164" fontId="32" fillId="18" borderId="7" xfId="21" applyFont="true" applyBorder="true" applyAlignment="true" applyProtection="true">
      <alignment horizontal="center" vertical="center" textRotation="0" wrapText="true" indent="0" shrinkToFit="false"/>
      <protection locked="true" hidden="false"/>
    </xf>
    <xf numFmtId="164" fontId="32" fillId="18" borderId="7" xfId="21" applyFont="true" applyBorder="true" applyAlignment="true" applyProtection="true">
      <alignment horizontal="justify" vertical="center" textRotation="0" wrapText="true" indent="0" shrinkToFit="false"/>
      <protection locked="true" hidden="false"/>
    </xf>
    <xf numFmtId="164" fontId="27" fillId="18" borderId="7" xfId="21" applyFont="true" applyBorder="true" applyAlignment="true" applyProtection="true">
      <alignment horizontal="justify" vertical="center" textRotation="0" wrapText="true" indent="0" shrinkToFit="false"/>
      <protection locked="true" hidden="false"/>
    </xf>
    <xf numFmtId="164" fontId="27" fillId="18" borderId="12" xfId="21" applyFont="true" applyBorder="true" applyAlignment="true" applyProtection="true">
      <alignment horizontal="justify" vertical="center" textRotation="0" wrapText="true" indent="0" shrinkToFit="false"/>
      <protection locked="true" hidden="false"/>
    </xf>
    <xf numFmtId="164" fontId="5" fillId="18" borderId="13" xfId="21" applyFont="true" applyBorder="true" applyAlignment="true" applyProtection="true">
      <alignment horizontal="general" vertical="center" textRotation="0" wrapText="true" indent="0" shrinkToFit="false"/>
      <protection locked="true" hidden="false"/>
    </xf>
    <xf numFmtId="164" fontId="22" fillId="18" borderId="14" xfId="21" applyFont="true" applyBorder="true" applyAlignment="true" applyProtection="true">
      <alignment horizontal="center" vertical="center" textRotation="0" wrapText="true" indent="0" shrinkToFit="false"/>
      <protection locked="true" hidden="false"/>
    </xf>
    <xf numFmtId="172" fontId="31" fillId="17" borderId="7" xfId="21" applyFont="true" applyBorder="true" applyAlignment="true" applyProtection="true">
      <alignment horizontal="center" vertical="center" textRotation="0" wrapText="true" indent="0" shrinkToFit="false"/>
      <protection locked="true" hidden="false"/>
    </xf>
    <xf numFmtId="164" fontId="28" fillId="17" borderId="7" xfId="21" applyFont="true" applyBorder="true" applyAlignment="true" applyProtection="true">
      <alignment horizontal="justify" vertical="center" textRotation="0" wrapText="true" indent="0" shrinkToFit="false"/>
      <protection locked="true" hidden="false"/>
    </xf>
    <xf numFmtId="164" fontId="29" fillId="17" borderId="7" xfId="21" applyFont="true" applyBorder="true" applyAlignment="true" applyProtection="true">
      <alignment horizontal="justify" vertical="center" textRotation="0" wrapText="true" indent="0" shrinkToFit="false"/>
      <protection locked="true" hidden="false"/>
    </xf>
    <xf numFmtId="164" fontId="32" fillId="17" borderId="7" xfId="21" applyFont="true" applyBorder="true" applyAlignment="true" applyProtection="true">
      <alignment horizontal="center" vertical="center" textRotation="0" wrapText="true" indent="0" shrinkToFit="false"/>
      <protection locked="true" hidden="false"/>
    </xf>
    <xf numFmtId="164" fontId="32" fillId="17" borderId="7" xfId="21" applyFont="true" applyBorder="true" applyAlignment="true" applyProtection="true">
      <alignment horizontal="justify" vertical="center" textRotation="0" wrapText="true" indent="0" shrinkToFit="false"/>
      <protection locked="true" hidden="false"/>
    </xf>
    <xf numFmtId="172" fontId="32" fillId="17" borderId="7" xfId="21" applyFont="true" applyBorder="true" applyAlignment="true" applyProtection="true">
      <alignment horizontal="center" vertical="center" textRotation="0" wrapText="true" indent="0" shrinkToFit="false"/>
      <protection locked="true" hidden="false"/>
    </xf>
    <xf numFmtId="164" fontId="5" fillId="18" borderId="0" xfId="21" applyFont="true" applyBorder="false" applyAlignment="true" applyProtection="true">
      <alignment horizontal="center" vertical="center" textRotation="0" wrapText="true" indent="0" shrinkToFit="false"/>
      <protection locked="true" hidden="false"/>
    </xf>
    <xf numFmtId="164" fontId="22" fillId="18" borderId="0" xfId="21" applyFont="true" applyBorder="false" applyAlignment="true" applyProtection="true">
      <alignment horizontal="center" vertical="center" textRotation="0" wrapText="true" indent="0" shrinkToFit="false"/>
      <protection locked="true" hidden="false"/>
    </xf>
    <xf numFmtId="164" fontId="29" fillId="18" borderId="0" xfId="21" applyFont="true" applyBorder="false" applyAlignment="true" applyProtection="true">
      <alignment horizontal="justify" vertical="center" textRotation="0" wrapText="true" indent="0" shrinkToFit="false"/>
      <protection locked="true" hidden="false"/>
    </xf>
    <xf numFmtId="164" fontId="30" fillId="18" borderId="0" xfId="21" applyFont="true" applyBorder="false" applyAlignment="true" applyProtection="true">
      <alignment horizontal="justify" vertical="center" textRotation="0" wrapText="true" indent="0" shrinkToFit="false"/>
      <protection locked="true" hidden="false"/>
    </xf>
    <xf numFmtId="164" fontId="32" fillId="18" borderId="0" xfId="21" applyFont="true" applyBorder="false" applyAlignment="true" applyProtection="true">
      <alignment horizontal="center" vertical="center" textRotation="0" wrapText="true" indent="0" shrinkToFit="false"/>
      <protection locked="true" hidden="false"/>
    </xf>
    <xf numFmtId="164" fontId="32" fillId="18" borderId="0" xfId="21" applyFont="true" applyBorder="false" applyAlignment="true" applyProtection="true">
      <alignment horizontal="justify" vertical="center" textRotation="0" wrapText="true" indent="0" shrinkToFit="false"/>
      <protection locked="true" hidden="false"/>
    </xf>
    <xf numFmtId="164" fontId="22" fillId="18" borderId="0" xfId="21" applyFont="true" applyBorder="false" applyAlignment="true" applyProtection="true">
      <alignment horizontal="general" vertical="center" textRotation="0" wrapText="true" indent="0" shrinkToFit="false"/>
      <protection locked="true" hidden="false"/>
    </xf>
    <xf numFmtId="164" fontId="32" fillId="18" borderId="0" xfId="21" applyFont="true" applyBorder="true" applyAlignment="true" applyProtection="true">
      <alignment horizontal="justify" vertical="center" textRotation="0" wrapText="true" indent="0" shrinkToFit="false"/>
      <protection locked="true" hidden="false"/>
    </xf>
    <xf numFmtId="164" fontId="32" fillId="18" borderId="0" xfId="21" applyFont="true" applyBorder="true" applyAlignment="true" applyProtection="true">
      <alignment horizontal="center" vertical="center" textRotation="0" wrapText="true" indent="0" shrinkToFit="false"/>
      <protection locked="true" hidden="false"/>
    </xf>
    <xf numFmtId="164" fontId="29" fillId="18" borderId="0" xfId="21" applyFont="true" applyBorder="true" applyAlignment="true" applyProtection="true">
      <alignment horizontal="justify" vertical="center" textRotation="0" wrapText="true" indent="0" shrinkToFit="false"/>
      <protection locked="true" hidden="false"/>
    </xf>
    <xf numFmtId="164" fontId="32" fillId="18" borderId="0" xfId="21" applyFont="true" applyBorder="true" applyAlignment="true" applyProtection="true">
      <alignment horizontal="general" vertical="center" textRotation="0" wrapText="true" indent="0" shrinkToFit="false"/>
      <protection locked="true" hidden="false"/>
    </xf>
    <xf numFmtId="164" fontId="5" fillId="17" borderId="7" xfId="21" applyFont="true" applyBorder="true" applyAlignment="true" applyProtection="true">
      <alignment horizontal="general" vertical="bottom" textRotation="0" wrapText="true" indent="0" shrinkToFit="false"/>
      <protection locked="true" hidden="false"/>
    </xf>
    <xf numFmtId="164" fontId="22" fillId="17" borderId="7" xfId="21" applyFont="true" applyBorder="true" applyAlignment="true" applyProtection="true">
      <alignment horizontal="right" vertical="center" textRotation="0" wrapText="true" indent="0" shrinkToFit="false"/>
      <protection locked="true" hidden="false"/>
    </xf>
    <xf numFmtId="164" fontId="30" fillId="17" borderId="7" xfId="21" applyFont="true" applyBorder="true" applyAlignment="true" applyProtection="true">
      <alignment horizontal="justify" vertical="center" textRotation="0" wrapText="true" indent="0" shrinkToFit="false"/>
      <protection locked="true" hidden="false"/>
    </xf>
    <xf numFmtId="164" fontId="32" fillId="17" borderId="7" xfId="21" applyFont="true" applyBorder="true" applyAlignment="true" applyProtection="true">
      <alignment horizontal="general" vertical="center" textRotation="0" wrapText="true" indent="0" shrinkToFit="false"/>
      <protection locked="true" hidden="false"/>
    </xf>
    <xf numFmtId="164" fontId="5" fillId="18" borderId="0" xfId="21" applyFont="true" applyBorder="true" applyAlignment="true" applyProtection="true">
      <alignment horizontal="center" vertical="center" textRotation="0" wrapText="true" indent="0" shrinkToFit="false"/>
      <protection locked="true" hidden="false"/>
    </xf>
    <xf numFmtId="164" fontId="31" fillId="18" borderId="0" xfId="21" applyFont="true" applyBorder="false" applyAlignment="true" applyProtection="true">
      <alignment horizontal="general" vertical="center" textRotation="0" wrapText="true" indent="0" shrinkToFit="false"/>
      <protection locked="true" hidden="false"/>
    </xf>
    <xf numFmtId="164" fontId="4" fillId="18" borderId="0" xfId="20" applyFont="true" applyBorder="true" applyAlignment="true" applyProtection="true">
      <alignment horizontal="general" vertical="bottom" textRotation="0" wrapText="true" indent="0" shrinkToFit="false"/>
      <protection locked="true" hidden="false"/>
    </xf>
    <xf numFmtId="164" fontId="21" fillId="18" borderId="0" xfId="21" applyFont="true" applyBorder="false" applyAlignment="true" applyProtection="true">
      <alignment horizontal="general" vertical="center" textRotation="0" wrapText="true" indent="0" shrinkToFit="false"/>
      <protection locked="true" hidden="false"/>
    </xf>
    <xf numFmtId="164" fontId="22" fillId="17" borderId="7" xfId="21" applyFont="true" applyBorder="true" applyAlignment="true" applyProtection="true">
      <alignment horizontal="general" vertical="bottom" textRotation="0" wrapText="true" indent="0" shrinkToFit="false"/>
      <protection locked="true" hidden="false"/>
    </xf>
    <xf numFmtId="164" fontId="0" fillId="0" borderId="0" xfId="21" applyFont="true" applyBorder="false" applyAlignment="true" applyProtection="true">
      <alignment horizontal="center" vertical="center" textRotation="0" wrapText="false" indent="0" shrinkToFit="false"/>
      <protection locked="true" hidden="false"/>
    </xf>
    <xf numFmtId="164" fontId="0" fillId="0" borderId="0" xfId="21" applyFont="true" applyBorder="false" applyAlignment="true" applyProtection="true">
      <alignment horizontal="general" vertical="bottom" textRotation="0" wrapText="true" indent="0" shrinkToFit="false"/>
      <protection locked="true" hidden="false"/>
    </xf>
    <xf numFmtId="164" fontId="34" fillId="0" borderId="0" xfId="21" applyFont="true" applyBorder="false" applyAlignment="true" applyProtection="true">
      <alignment horizontal="center" vertical="center" textRotation="0" wrapText="false" indent="0" shrinkToFit="false"/>
      <protection locked="true" hidden="false"/>
    </xf>
    <xf numFmtId="164" fontId="24" fillId="19" borderId="0" xfId="21" applyFont="true" applyBorder="false" applyAlignment="true" applyProtection="true">
      <alignment horizontal="center" vertical="center" textRotation="0" wrapText="false" indent="0" shrinkToFit="false"/>
      <protection locked="true" hidden="false"/>
    </xf>
    <xf numFmtId="164" fontId="24" fillId="19" borderId="0" xfId="21" applyFont="true" applyBorder="false" applyAlignment="true" applyProtection="true">
      <alignment horizontal="center" vertical="bottom" textRotation="0" wrapText="true" indent="0" shrinkToFit="false"/>
      <protection locked="true" hidden="false"/>
    </xf>
    <xf numFmtId="164" fontId="35" fillId="19" borderId="0" xfId="21" applyFont="true" applyBorder="false" applyAlignment="true" applyProtection="true">
      <alignment horizontal="center" vertical="center" textRotation="0" wrapText="false" indent="0" shrinkToFit="false"/>
      <protection locked="true" hidden="false"/>
    </xf>
    <xf numFmtId="176" fontId="5" fillId="20" borderId="7" xfId="21" applyFont="true" applyBorder="true" applyAlignment="true" applyProtection="true">
      <alignment horizontal="general" vertical="center" textRotation="0" wrapText="false" indent="0" shrinkToFit="false"/>
      <protection locked="true" hidden="false"/>
    </xf>
    <xf numFmtId="164" fontId="5" fillId="20" borderId="7" xfId="21" applyFont="true" applyBorder="true" applyAlignment="true" applyProtection="true">
      <alignment horizontal="general" vertical="center" textRotation="0" wrapText="false" indent="0" shrinkToFit="false"/>
      <protection locked="true" hidden="false"/>
    </xf>
    <xf numFmtId="177" fontId="5" fillId="20" borderId="7" xfId="21" applyFont="true" applyBorder="true" applyAlignment="true" applyProtection="true">
      <alignment horizontal="general" vertical="center" textRotation="0" wrapText="false" indent="0" shrinkToFit="false"/>
      <protection locked="true" hidden="false"/>
    </xf>
    <xf numFmtId="178" fontId="5" fillId="20" borderId="7" xfId="21" applyFont="true" applyBorder="true" applyAlignment="true" applyProtection="true">
      <alignment horizontal="general" vertical="center" textRotation="0" wrapText="false" indent="0" shrinkToFit="false"/>
      <protection locked="true" hidden="false"/>
    </xf>
    <xf numFmtId="164" fontId="5" fillId="20" borderId="13" xfId="21" applyFont="true" applyBorder="true" applyAlignment="true" applyProtection="true">
      <alignment horizontal="general" vertical="center" textRotation="0" wrapText="false" indent="0" shrinkToFit="false"/>
      <protection locked="true" hidden="false"/>
    </xf>
    <xf numFmtId="176" fontId="5" fillId="20" borderId="15" xfId="21" applyFont="true" applyBorder="true" applyAlignment="true" applyProtection="true">
      <alignment horizontal="general" vertical="center" textRotation="0" wrapText="false" indent="0" shrinkToFit="false"/>
      <protection locked="true" hidden="false"/>
    </xf>
    <xf numFmtId="164" fontId="5" fillId="20" borderId="16" xfId="21" applyFont="true" applyBorder="true" applyAlignment="true" applyProtection="true">
      <alignment horizontal="general" vertical="center" textRotation="0" wrapText="false" indent="0" shrinkToFit="false"/>
      <protection locked="true" hidden="false"/>
    </xf>
    <xf numFmtId="177" fontId="5" fillId="20" borderId="15" xfId="21" applyFont="true" applyBorder="true" applyAlignment="true" applyProtection="true">
      <alignment horizontal="general" vertical="center" textRotation="0" wrapText="false" indent="0" shrinkToFit="false"/>
      <protection locked="true" hidden="false"/>
    </xf>
    <xf numFmtId="164" fontId="5" fillId="20" borderId="15" xfId="21" applyFont="true" applyBorder="true" applyAlignment="true" applyProtection="true">
      <alignment horizontal="center" vertical="center" textRotation="0" wrapText="false" indent="0" shrinkToFit="false"/>
      <protection locked="true" hidden="false"/>
    </xf>
    <xf numFmtId="164" fontId="5" fillId="20" borderId="7" xfId="21" applyFont="true" applyBorder="true" applyAlignment="true" applyProtection="true">
      <alignment horizontal="center" vertical="center" textRotation="0" wrapText="false" indent="0" shrinkToFit="false"/>
      <protection locked="true" hidden="false"/>
    </xf>
    <xf numFmtId="164" fontId="5" fillId="20" borderId="0" xfId="21" applyFont="true" applyBorder="false" applyAlignment="true" applyProtection="true">
      <alignment horizontal="general" vertical="center" textRotation="0" wrapText="false" indent="0" shrinkToFit="false"/>
      <protection locked="true" hidden="false"/>
    </xf>
    <xf numFmtId="174" fontId="0" fillId="20" borderId="0" xfId="22" applyFont="true" applyBorder="true" applyAlignment="true" applyProtection="true">
      <alignment horizontal="general" vertical="center" textRotation="0" wrapText="false" indent="0" shrinkToFit="false"/>
      <protection locked="true" hidden="false"/>
    </xf>
    <xf numFmtId="176" fontId="20" fillId="20" borderId="12" xfId="21" applyFont="true" applyBorder="true" applyAlignment="true" applyProtection="true">
      <alignment horizontal="center" vertical="center" textRotation="0" wrapText="true" indent="0" shrinkToFit="false"/>
      <protection locked="true" hidden="false"/>
    </xf>
    <xf numFmtId="164" fontId="20" fillId="20" borderId="13" xfId="21" applyFont="true" applyBorder="true" applyAlignment="true" applyProtection="true">
      <alignment horizontal="general" vertical="center" textRotation="0" wrapText="true" indent="0" shrinkToFit="false"/>
      <protection locked="true" hidden="false"/>
    </xf>
    <xf numFmtId="177" fontId="20" fillId="20" borderId="12" xfId="21" applyFont="true" applyBorder="true" applyAlignment="true" applyProtection="true">
      <alignment horizontal="center" vertical="center" textRotation="0" wrapText="true" indent="0" shrinkToFit="false"/>
      <protection locked="true" hidden="false"/>
    </xf>
    <xf numFmtId="164" fontId="20" fillId="20" borderId="17" xfId="21" applyFont="true" applyBorder="true" applyAlignment="true" applyProtection="true">
      <alignment horizontal="center" vertical="center" textRotation="0" wrapText="true" indent="0" shrinkToFit="false"/>
      <protection locked="true" hidden="false"/>
    </xf>
    <xf numFmtId="164" fontId="20" fillId="20" borderId="12" xfId="21" applyFont="true" applyBorder="true" applyAlignment="true" applyProtection="true">
      <alignment horizontal="center" vertical="center" textRotation="0" wrapText="true" indent="0" shrinkToFit="false"/>
      <protection locked="true" hidden="false"/>
    </xf>
    <xf numFmtId="164" fontId="20" fillId="20" borderId="0" xfId="21" applyFont="true" applyBorder="false" applyAlignment="true" applyProtection="true">
      <alignment horizontal="general" vertical="center" textRotation="0" wrapText="true" indent="0" shrinkToFit="false"/>
      <protection locked="true" hidden="false"/>
    </xf>
    <xf numFmtId="174" fontId="0" fillId="20" borderId="7" xfId="22" applyFont="true" applyBorder="true" applyAlignment="true" applyProtection="true">
      <alignment horizontal="general" vertical="center" textRotation="0" wrapText="false" indent="0" shrinkToFit="false"/>
      <protection locked="true" hidden="false"/>
    </xf>
    <xf numFmtId="176" fontId="5" fillId="20" borderId="7" xfId="21" applyFont="true" applyBorder="true" applyAlignment="true" applyProtection="true">
      <alignment horizontal="center" vertical="center" textRotation="0" wrapText="false" indent="0" shrinkToFit="false"/>
      <protection locked="true" hidden="false"/>
    </xf>
    <xf numFmtId="177" fontId="5" fillId="20" borderId="7" xfId="21" applyFont="true" applyBorder="true" applyAlignment="true" applyProtection="true">
      <alignment horizontal="center" vertical="center" textRotation="0" wrapText="false" indent="0" shrinkToFit="false"/>
      <protection locked="true" hidden="false"/>
    </xf>
    <xf numFmtId="178" fontId="5" fillId="20" borderId="7" xfId="21" applyFont="true" applyBorder="true" applyAlignment="true" applyProtection="true">
      <alignment horizontal="center" vertical="center" textRotation="0" wrapText="false" indent="0" shrinkToFit="false"/>
      <protection locked="true" hidden="false"/>
    </xf>
    <xf numFmtId="164" fontId="5" fillId="20" borderId="13" xfId="21" applyFont="true" applyBorder="true" applyAlignment="true" applyProtection="true">
      <alignment horizontal="center" vertical="center" textRotation="0" wrapText="false" indent="0" shrinkToFit="false"/>
      <protection locked="true" hidden="false"/>
    </xf>
    <xf numFmtId="176" fontId="5" fillId="20" borderId="15" xfId="21" applyFont="true" applyBorder="true" applyAlignment="true" applyProtection="true">
      <alignment horizontal="center" vertical="center" textRotation="0" wrapText="false" indent="0" shrinkToFit="false"/>
      <protection locked="true" hidden="false"/>
    </xf>
    <xf numFmtId="164" fontId="5" fillId="20" borderId="16" xfId="21" applyFont="true" applyBorder="true" applyAlignment="true" applyProtection="true">
      <alignment horizontal="center" vertical="center" textRotation="0" wrapText="false" indent="0" shrinkToFit="false"/>
      <protection locked="true" hidden="false"/>
    </xf>
    <xf numFmtId="177" fontId="5" fillId="20" borderId="15" xfId="21" applyFont="true" applyBorder="true" applyAlignment="true" applyProtection="true">
      <alignment horizontal="center" vertical="center" textRotation="0" wrapText="false" indent="0" shrinkToFit="false"/>
      <protection locked="true" hidden="false"/>
    </xf>
    <xf numFmtId="164" fontId="5" fillId="20" borderId="18" xfId="21" applyFont="true" applyBorder="true" applyAlignment="true" applyProtection="true">
      <alignment horizontal="center" vertical="center" textRotation="0" wrapText="false" indent="0" shrinkToFit="false"/>
      <protection locked="true" hidden="false"/>
    </xf>
    <xf numFmtId="164" fontId="5" fillId="20" borderId="0" xfId="21" applyFont="true" applyBorder="false" applyAlignment="true" applyProtection="true">
      <alignment horizontal="left" vertical="center" textRotation="0" wrapText="false" indent="0" shrinkToFit="false"/>
      <protection locked="true" hidden="false"/>
    </xf>
    <xf numFmtId="174" fontId="0" fillId="20" borderId="0" xfId="22" applyFont="true" applyBorder="true" applyAlignment="true" applyProtection="true">
      <alignment horizontal="left" vertical="center" textRotation="0" wrapText="false" indent="0" shrinkToFit="false"/>
      <protection locked="true" hidden="false"/>
    </xf>
    <xf numFmtId="174" fontId="0" fillId="20" borderId="0" xfId="22" applyFont="true" applyBorder="true" applyAlignment="true" applyProtection="true">
      <alignment horizontal="center" vertical="center" textRotation="0" wrapText="false" indent="0" shrinkToFit="false"/>
      <protection locked="true" hidden="false"/>
    </xf>
    <xf numFmtId="164" fontId="5" fillId="20" borderId="0" xfId="21" applyFont="true" applyBorder="false" applyAlignment="true" applyProtection="true">
      <alignment horizontal="center" vertical="center" textRotation="0" wrapText="false" indent="0" shrinkToFit="false"/>
      <protection locked="true" hidden="false"/>
    </xf>
    <xf numFmtId="164" fontId="5" fillId="20" borderId="14" xfId="21" applyFont="true" applyBorder="true" applyAlignment="true" applyProtection="true">
      <alignment horizontal="general" vertical="center" textRotation="0" wrapText="false" indent="0" shrinkToFit="false"/>
      <protection locked="true" hidden="false"/>
    </xf>
    <xf numFmtId="164" fontId="5" fillId="20" borderId="19" xfId="21" applyFont="true" applyBorder="true" applyAlignment="true" applyProtection="true">
      <alignment horizontal="general" vertical="center" textRotation="0" wrapText="false" indent="0" shrinkToFit="false"/>
      <protection locked="true" hidden="false"/>
    </xf>
    <xf numFmtId="164" fontId="5" fillId="20" borderId="20" xfId="21" applyFont="true" applyBorder="true" applyAlignment="true" applyProtection="true">
      <alignment horizontal="general" vertical="center" textRotation="0" wrapText="false" indent="0" shrinkToFit="false"/>
      <protection locked="true" hidden="false"/>
    </xf>
    <xf numFmtId="177" fontId="5" fillId="20" borderId="19" xfId="21" applyFont="true" applyBorder="true" applyAlignment="true" applyProtection="true">
      <alignment horizontal="general" vertical="center" textRotation="0" wrapText="false" indent="0" shrinkToFit="false"/>
      <protection locked="true" hidden="false"/>
    </xf>
    <xf numFmtId="177" fontId="5" fillId="20" borderId="14" xfId="21" applyFont="true" applyBorder="true" applyAlignment="true" applyProtection="true">
      <alignment horizontal="general" vertical="center" textRotation="0" wrapText="false" indent="0" shrinkToFit="false"/>
      <protection locked="true" hidden="false"/>
    </xf>
    <xf numFmtId="164" fontId="5" fillId="20" borderId="19" xfId="21" applyFont="true" applyBorder="true" applyAlignment="true" applyProtection="true">
      <alignment horizontal="center" vertical="center" textRotation="0" wrapText="false" indent="0" shrinkToFit="false"/>
      <protection locked="true" hidden="false"/>
    </xf>
    <xf numFmtId="164" fontId="5" fillId="20" borderId="14" xfId="21" applyFont="true" applyBorder="true" applyAlignment="true" applyProtection="true">
      <alignment horizontal="center" vertical="center" textRotation="0" wrapText="false" indent="0" shrinkToFit="false"/>
      <protection locked="true" hidden="false"/>
    </xf>
    <xf numFmtId="164" fontId="5" fillId="20" borderId="15" xfId="21" applyFont="true" applyBorder="true" applyAlignment="true" applyProtection="true">
      <alignment horizontal="general" vertical="center" textRotation="0" wrapText="false" indent="0" shrinkToFit="false"/>
      <protection locked="true" hidden="false"/>
    </xf>
    <xf numFmtId="165" fontId="0" fillId="20" borderId="0" xfId="22" applyFont="true" applyBorder="true" applyAlignment="true" applyProtection="true">
      <alignment horizontal="general" vertical="center" textRotation="0" wrapText="false" indent="0" shrinkToFit="false"/>
      <protection locked="true" hidden="false"/>
    </xf>
    <xf numFmtId="164" fontId="36" fillId="0" borderId="0" xfId="21" applyFont="true" applyBorder="false" applyAlignment="true" applyProtection="true">
      <alignment horizontal="general" vertical="bottom" textRotation="0" wrapText="false" indent="0" shrinkToFit="false"/>
      <protection locked="true" hidden="false"/>
    </xf>
    <xf numFmtId="179" fontId="0" fillId="20" borderId="0" xfId="22" applyFont="true" applyBorder="true" applyAlignment="true" applyProtection="true">
      <alignment horizontal="center" vertical="center" textRotation="0" wrapText="false" indent="0" shrinkToFit="false"/>
      <protection locked="true" hidden="false"/>
    </xf>
    <xf numFmtId="174" fontId="0" fillId="0" borderId="0" xfId="22" applyFont="true" applyBorder="true" applyAlignment="true" applyProtection="true">
      <alignment horizontal="general" vertical="bottom" textRotation="0" wrapText="false" indent="0" shrinkToFit="false"/>
      <protection locked="true" hidden="false"/>
    </xf>
    <xf numFmtId="174" fontId="5" fillId="20" borderId="0" xfId="21" applyFont="true" applyBorder="false" applyAlignment="true" applyProtection="true">
      <alignment horizontal="general" vertical="center" textRotation="0" wrapText="false" indent="0" shrinkToFit="false"/>
      <protection locked="true" hidden="false"/>
    </xf>
    <xf numFmtId="178" fontId="0" fillId="20" borderId="7" xfId="22" applyFont="true" applyBorder="true" applyAlignment="true" applyProtection="true">
      <alignment horizontal="center" vertical="center" textRotation="0" wrapText="false" indent="0" shrinkToFit="false"/>
      <protection locked="true" hidden="false"/>
    </xf>
    <xf numFmtId="164" fontId="5" fillId="20" borderId="0" xfId="21" applyFont="true" applyBorder="true" applyAlignment="true" applyProtection="true">
      <alignment horizontal="center" vertical="center" textRotation="0" wrapText="false" indent="0" shrinkToFit="false"/>
      <protection locked="true" hidden="false"/>
    </xf>
    <xf numFmtId="164" fontId="37" fillId="20" borderId="0" xfId="21" applyFont="true" applyBorder="false" applyAlignment="true" applyProtection="true">
      <alignment horizontal="center" vertical="center" textRotation="0" wrapText="false" indent="0" shrinkToFit="false"/>
      <protection locked="true" hidden="false"/>
    </xf>
    <xf numFmtId="174" fontId="37" fillId="20" borderId="0" xfId="22" applyFont="true" applyBorder="true" applyAlignment="true" applyProtection="true">
      <alignment horizontal="center" vertical="center" textRotation="0" wrapText="false" indent="0" shrinkToFit="false"/>
      <protection locked="true" hidden="false"/>
    </xf>
    <xf numFmtId="180" fontId="5" fillId="0" borderId="7" xfId="21" applyFont="true" applyBorder="true" applyAlignment="true" applyProtection="true">
      <alignment horizontal="general" vertical="bottom" textRotation="0" wrapText="false" indent="0" shrinkToFit="false"/>
      <protection locked="true" hidden="false"/>
    </xf>
    <xf numFmtId="169" fontId="5" fillId="0" borderId="7" xfId="21" applyFont="true" applyBorder="true" applyAlignment="true" applyProtection="true">
      <alignment horizontal="center" vertical="bottom" textRotation="0" wrapText="false" indent="0" shrinkToFit="false"/>
      <protection locked="true" hidden="false"/>
    </xf>
    <xf numFmtId="169" fontId="5" fillId="0" borderId="7" xfId="21" applyFont="true" applyBorder="true" applyAlignment="true" applyProtection="true">
      <alignment horizontal="general" vertical="bottom" textRotation="0" wrapText="false" indent="0" shrinkToFit="false"/>
      <protection locked="true" hidden="false"/>
    </xf>
    <xf numFmtId="166" fontId="0" fillId="5" borderId="7" xfId="24" applyFont="true" applyBorder="true" applyAlignment="true" applyProtection="true">
      <alignment horizontal="center" vertical="center" textRotation="0" wrapText="false" indent="0" shrinkToFit="false"/>
      <protection locked="true" hidden="false"/>
    </xf>
    <xf numFmtId="166" fontId="0" fillId="0" borderId="7" xfId="24" applyFont="true" applyBorder="true" applyAlignment="true" applyProtection="true">
      <alignment horizontal="general" vertical="bottom" textRotation="0" wrapText="false" indent="0" shrinkToFit="false"/>
      <protection locked="true" hidden="false"/>
    </xf>
    <xf numFmtId="170" fontId="10" fillId="2" borderId="7" xfId="21" applyFont="true" applyBorder="true" applyAlignment="true" applyProtection="true">
      <alignment horizontal="center" vertical="center" textRotation="0" wrapText="true" indent="0" shrinkToFit="false"/>
      <protection locked="true" hidden="false"/>
    </xf>
    <xf numFmtId="164" fontId="0" fillId="5" borderId="7" xfId="24" applyFont="true" applyBorder="true" applyAlignment="true" applyProtection="true">
      <alignment horizontal="center" vertical="center" textRotation="0" wrapText="false" indent="0" shrinkToFit="false"/>
      <protection locked="true" hidden="false"/>
    </xf>
    <xf numFmtId="166" fontId="0" fillId="0" borderId="0" xfId="24" applyFont="true" applyBorder="true" applyAlignment="true" applyProtection="true">
      <alignment horizontal="general" vertical="bottom" textRotation="0" wrapText="false" indent="0" shrinkToFit="false"/>
      <protection locked="true" hidden="false"/>
    </xf>
    <xf numFmtId="164" fontId="7" fillId="0" borderId="1" xfId="21" applyFont="true" applyBorder="true" applyAlignment="true" applyProtection="true">
      <alignment horizontal="center" vertical="center"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Hiperlink 2" xfId="20"/>
    <cellStyle name="Normal 2" xfId="21"/>
    <cellStyle name="Porcentagem 2" xfId="22"/>
    <cellStyle name="Porcentagem 2 2" xfId="23"/>
    <cellStyle name="Vírgula 2" xfId="24"/>
    <cellStyle name="Vírgula 2 2" xfId="25"/>
  </cellStyles>
  <dxfs count="9">
    <dxf>
      <fill>
        <patternFill>
          <bgColor rgb="FFFF0000"/>
        </patternFill>
      </fill>
    </dxf>
    <dxf>
      <fill>
        <patternFill patternType="solid">
          <fgColor rgb="FF404040"/>
          <bgColor rgb="FF000000"/>
        </patternFill>
      </fill>
    </dxf>
    <dxf>
      <fill>
        <patternFill patternType="solid">
          <fgColor rgb="FFC1E5F5"/>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3A7D22"/>
          <bgColor rgb="FF000000"/>
        </patternFill>
      </fill>
    </dxf>
    <dxf>
      <fill>
        <patternFill patternType="solid">
          <fgColor rgb="FFFFFFFF"/>
          <bgColor rgb="FF000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3A7D22"/>
      <rgbColor rgb="FF800080"/>
      <rgbColor rgb="FF156082"/>
      <rgbColor rgb="FFCCCCCC"/>
      <rgbColor rgb="FF747474"/>
      <rgbColor rgb="FF6893CB"/>
      <rgbColor rgb="FF7030A0"/>
      <rgbColor rgb="FFE8E8E8"/>
      <rgbColor rgb="FFC1E5F5"/>
      <rgbColor rgb="FF660066"/>
      <rgbColor rgb="FFFF8080"/>
      <rgbColor rgb="FF0066CC"/>
      <rgbColor rgb="FFB8D4F0"/>
      <rgbColor rgb="FF000080"/>
      <rgbColor rgb="FFFF00FF"/>
      <rgbColor rgb="FFFFFF00"/>
      <rgbColor rgb="FF00FFFF"/>
      <rgbColor rgb="FF800080"/>
      <rgbColor rgb="FF800000"/>
      <rgbColor rgb="FF196B24"/>
      <rgbColor rgb="FF0000FF"/>
      <rgbColor rgb="FF00CCFF"/>
      <rgbColor rgb="FFD1D1D1"/>
      <rgbColor rgb="FFD9F2D0"/>
      <rgbColor rgb="FFFFFF99"/>
      <rgbColor rgb="FF61CBF4"/>
      <rgbColor rgb="FFFF99CC"/>
      <rgbColor rgb="FFCC99FF"/>
      <rgbColor rgb="FFD0CECE"/>
      <rgbColor rgb="FF3366FF"/>
      <rgbColor rgb="FF46B1E1"/>
      <rgbColor rgb="FF99CC00"/>
      <rgbColor rgb="FFFFCC00"/>
      <rgbColor rgb="FFFF9900"/>
      <rgbColor rgb="FFFF6600"/>
      <rgbColor rgb="FF467886"/>
      <rgbColor rgb="FFAEAEAE"/>
      <rgbColor rgb="FF104862"/>
      <rgbColor rgb="FF4EA72E"/>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ela1" displayName="Tabela1" ref="A1" headerRowCount="1" totalsRowCount="0" totalsRowShown="0">
  <autoFilter ref="A1"/>
  <tableColumns count="1">
    <tableColumn id="1" name="NCM"/>
  </tableColumns>
</table>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brasil.gov.br/" TargetMode="External"/><Relationship Id="rId2" Type="http://schemas.openxmlformats.org/officeDocument/2006/relationships/hyperlink" Target="http://brasil.gov.br/barra" TargetMode="External"/><Relationship Id="rId3" Type="http://schemas.openxmlformats.org/officeDocument/2006/relationships/hyperlink" Target="http://brasil.gov.br/barra" TargetMode="External"/><Relationship Id="rId4" Type="http://schemas.openxmlformats.org/officeDocument/2006/relationships/hyperlink" Target="http://www.servicos.gov.br/" TargetMode="External"/><Relationship Id="rId5" Type="http://schemas.openxmlformats.org/officeDocument/2006/relationships/hyperlink" Target="http://www.planalto.gov.br/legislacao" TargetMode="External"/><Relationship Id="rId6" Type="http://schemas.openxmlformats.org/officeDocument/2006/relationships/hyperlink" Target="http://brasil.gov.br/barra" TargetMode="External"/><Relationship Id="rId7" Type="http://schemas.openxmlformats.org/officeDocument/2006/relationships/hyperlink" Target="https://www.confaz.fazenda.gov.br/acessibilidade" TargetMode="External"/><Relationship Id="rId8" Type="http://schemas.openxmlformats.org/officeDocument/2006/relationships/hyperlink" Target="https://www.confaz.fazenda.gov.br/mapadosite" TargetMode="External"/><Relationship Id="rId9" Type="http://schemas.openxmlformats.org/officeDocument/2006/relationships/hyperlink" Target="https://www.confaz.fazenda.gov.br/" TargetMode="External"/><Relationship Id="rId10" Type="http://schemas.openxmlformats.org/officeDocument/2006/relationships/hyperlink" Target="https://www.confaz.fazenda.gov.br/" TargetMode="External"/><Relationship Id="rId11" Type="http://schemas.openxmlformats.org/officeDocument/2006/relationships/hyperlink" Target="https://www.confaz.fazenda.gov.br/" TargetMode="External"/><Relationship Id="rId12" Type="http://schemas.openxmlformats.org/officeDocument/2006/relationships/hyperlink" Target="https://www.confaz.fazenda.gov.br/servicos/links" TargetMode="External"/><Relationship Id="rId13" Type="http://schemas.openxmlformats.org/officeDocument/2006/relationships/hyperlink" Target="https://www.confaz.fazenda.gov.br/servicos/pasta-fale-conosco" TargetMode="External"/><Relationship Id="rId14" Type="http://schemas.openxmlformats.org/officeDocument/2006/relationships/hyperlink" Target="https://www.confaz.fazenda.gov.br/servicos/ambiente-restrito" TargetMode="External"/><Relationship Id="rId15" Type="http://schemas.openxmlformats.org/officeDocument/2006/relationships/hyperlink" Target="https://www.confaz.fazenda.gov.br/menu-de-apoio/competencias" TargetMode="External"/><Relationship Id="rId16" Type="http://schemas.openxmlformats.org/officeDocument/2006/relationships/hyperlink" Target="https://www.confaz.fazenda.gov.br/menu-de-apoio/historico" TargetMode="External"/><Relationship Id="rId17" Type="http://schemas.openxmlformats.org/officeDocument/2006/relationships/hyperlink" Target="https://www.confaz.fazenda.gov.br/menu-de-apoio/organograma-1" TargetMode="External"/><Relationship Id="rId18" Type="http://schemas.openxmlformats.org/officeDocument/2006/relationships/hyperlink" Target="https://www.confaz.fazenda.gov.br/menu-de-apoio/quem-e-quem-1" TargetMode="External"/><Relationship Id="rId19" Type="http://schemas.openxmlformats.org/officeDocument/2006/relationships/hyperlink" Target="https://www.confaz.fazenda.gov.br/menu-de-apoio/secretarias%20de%20fazenda%20financas%20e%20tributacao" TargetMode="External"/><Relationship Id="rId20" Type="http://schemas.openxmlformats.org/officeDocument/2006/relationships/hyperlink" Target="https://www.confaz.fazenda.gov.br/menu-de-apoio/grupos-de-trabalho" TargetMode="External"/><Relationship Id="rId21" Type="http://schemas.openxmlformats.org/officeDocument/2006/relationships/hyperlink" Target="https://www.confaz.fazenda.gov.br/menu-de-apoio/corregedorias" TargetMode="External"/><Relationship Id="rId22" Type="http://schemas.openxmlformats.org/officeDocument/2006/relationships/hyperlink" Target="https://www.confaz.fazenda.gov.br/legislacao/substituicao-tributaria" TargetMode="External"/><Relationship Id="rId23" Type="http://schemas.openxmlformats.org/officeDocument/2006/relationships/hyperlink" Target="https://www.confaz.fazenda.gov.br/legislacao/certificado-registro-deposito-cv-icms-190-17-1" TargetMode="External"/><Relationship Id="rId24" Type="http://schemas.openxmlformats.org/officeDocument/2006/relationships/hyperlink" Target="https://www.confaz.fazenda.gov.br/legislacao/convenios" TargetMode="External"/><Relationship Id="rId25" Type="http://schemas.openxmlformats.org/officeDocument/2006/relationships/hyperlink" Target="https://www.confaz.fazenda.gov.br/legislacao/convenios/2019" TargetMode="External"/><Relationship Id="rId26" Type="http://schemas.openxmlformats.org/officeDocument/2006/relationships/hyperlink" Target="https://www.confaz.fazenda.gov.br/legislacao/convenios/2020" TargetMode="External"/><Relationship Id="rId27" Type="http://schemas.openxmlformats.org/officeDocument/2006/relationships/hyperlink" Target="https://www.confaz.fazenda.gov.br/legislacao/convenios/2021" TargetMode="External"/><Relationship Id="rId28" Type="http://schemas.openxmlformats.org/officeDocument/2006/relationships/hyperlink" Target="https://www.confaz.fazenda.gov.br/legislacao/convenios/1991" TargetMode="External"/><Relationship Id="rId29" Type="http://schemas.openxmlformats.org/officeDocument/2006/relationships/hyperlink" Target="https://www.confaz.fazenda.gov.br/legislacao/convenios/1991/CV001_91" TargetMode="External"/><Relationship Id="rId30" Type="http://schemas.openxmlformats.org/officeDocument/2006/relationships/hyperlink" Target="https://www.confaz.fazenda.gov.br/legislacao/convenios/1991/CV002_91" TargetMode="External"/><Relationship Id="rId31" Type="http://schemas.openxmlformats.org/officeDocument/2006/relationships/hyperlink" Target="https://www.confaz.fazenda.gov.br/legislacao/convenios/1991/CV003_91" TargetMode="External"/><Relationship Id="rId32" Type="http://schemas.openxmlformats.org/officeDocument/2006/relationships/hyperlink" Target="https://www.confaz.fazenda.gov.br/legislacao/convenios/1991/CV004_91" TargetMode="External"/><Relationship Id="rId33" Type="http://schemas.openxmlformats.org/officeDocument/2006/relationships/hyperlink" Target="https://www.confaz.fazenda.gov.br/legislacao/convenios/1991/CV005_91" TargetMode="External"/><Relationship Id="rId34" Type="http://schemas.openxmlformats.org/officeDocument/2006/relationships/hyperlink" Target="https://www.confaz.fazenda.gov.br/legislacao/convenios/1991/CV006_91" TargetMode="External"/><Relationship Id="rId35" Type="http://schemas.openxmlformats.org/officeDocument/2006/relationships/hyperlink" Target="https://www.confaz.fazenda.gov.br/legislacao/convenios/1991/CV007_91" TargetMode="External"/><Relationship Id="rId36" Type="http://schemas.openxmlformats.org/officeDocument/2006/relationships/hyperlink" Target="https://www.confaz.fazenda.gov.br/legislacao/convenios/1991/CV008_91" TargetMode="External"/><Relationship Id="rId37" Type="http://schemas.openxmlformats.org/officeDocument/2006/relationships/hyperlink" Target="https://www.confaz.fazenda.gov.br/legislacao/convenios/1991/CV009_91" TargetMode="External"/><Relationship Id="rId38" Type="http://schemas.openxmlformats.org/officeDocument/2006/relationships/hyperlink" Target="https://www.confaz.fazenda.gov.br/legislacao/convenios/1991/CV010_91" TargetMode="External"/><Relationship Id="rId39" Type="http://schemas.openxmlformats.org/officeDocument/2006/relationships/hyperlink" Target="https://www.confaz.fazenda.gov.br/legislacao/convenios/1991/CV011_91" TargetMode="External"/><Relationship Id="rId40" Type="http://schemas.openxmlformats.org/officeDocument/2006/relationships/hyperlink" Target="https://www.confaz.fazenda.gov.br/legislacao/convenios/1991/CV012_91" TargetMode="External"/><Relationship Id="rId41" Type="http://schemas.openxmlformats.org/officeDocument/2006/relationships/hyperlink" Target="https://www.confaz.fazenda.gov.br/legislacao/convenios/1991/CV013_91" TargetMode="External"/><Relationship Id="rId42" Type="http://schemas.openxmlformats.org/officeDocument/2006/relationships/hyperlink" Target="https://www.confaz.fazenda.gov.br/legislacao/convenios/1991/CV014_91" TargetMode="External"/><Relationship Id="rId43" Type="http://schemas.openxmlformats.org/officeDocument/2006/relationships/hyperlink" Target="https://www.confaz.fazenda.gov.br/legislacao/convenios/1991/CV015_91" TargetMode="External"/><Relationship Id="rId44" Type="http://schemas.openxmlformats.org/officeDocument/2006/relationships/hyperlink" Target="https://www.confaz.fazenda.gov.br/legislacao/convenios/1991/CV016_91" TargetMode="External"/><Relationship Id="rId45" Type="http://schemas.openxmlformats.org/officeDocument/2006/relationships/hyperlink" Target="https://www.confaz.fazenda.gov.br/legislacao/convenios/1991/CV017_91" TargetMode="External"/><Relationship Id="rId46" Type="http://schemas.openxmlformats.org/officeDocument/2006/relationships/hyperlink" Target="https://www.confaz.fazenda.gov.br/legislacao/convenios/1991/CV019_91" TargetMode="External"/><Relationship Id="rId47" Type="http://schemas.openxmlformats.org/officeDocument/2006/relationships/hyperlink" Target="https://www.confaz.fazenda.gov.br/legislacao/convenios/1991/CV020_91" TargetMode="External"/><Relationship Id="rId48" Type="http://schemas.openxmlformats.org/officeDocument/2006/relationships/hyperlink" Target="https://www.confaz.fazenda.gov.br/legislacao/convenios/1991/CV021_91" TargetMode="External"/><Relationship Id="rId49" Type="http://schemas.openxmlformats.org/officeDocument/2006/relationships/hyperlink" Target="https://www.confaz.fazenda.gov.br/legislacao/convenios/1991/CV022_91" TargetMode="External"/><Relationship Id="rId50" Type="http://schemas.openxmlformats.org/officeDocument/2006/relationships/hyperlink" Target="https://www.confaz.fazenda.gov.br/legislacao/convenios/1991/CV023_91" TargetMode="External"/><Relationship Id="rId51" Type="http://schemas.openxmlformats.org/officeDocument/2006/relationships/hyperlink" Target="https://www.confaz.fazenda.gov.br/legislacao/convenios/1991/CV024_91" TargetMode="External"/><Relationship Id="rId52" Type="http://schemas.openxmlformats.org/officeDocument/2006/relationships/hyperlink" Target="https://www.confaz.fazenda.gov.br/legislacao/convenios/1991/CV025_91" TargetMode="External"/><Relationship Id="rId53" Type="http://schemas.openxmlformats.org/officeDocument/2006/relationships/hyperlink" Target="https://www.confaz.fazenda.gov.br/legislacao/convenios/1991/CV026_91" TargetMode="External"/><Relationship Id="rId54" Type="http://schemas.openxmlformats.org/officeDocument/2006/relationships/hyperlink" Target="https://www.confaz.fazenda.gov.br/legislacao/convenios/1991/CV027_91" TargetMode="External"/><Relationship Id="rId55" Type="http://schemas.openxmlformats.org/officeDocument/2006/relationships/hyperlink" Target="https://www.confaz.fazenda.gov.br/legislacao/convenios/1991/CV028_91" TargetMode="External"/><Relationship Id="rId56" Type="http://schemas.openxmlformats.org/officeDocument/2006/relationships/hyperlink" Target="https://www.confaz.fazenda.gov.br/legislacao/convenios/1991/CV029_91" TargetMode="External"/><Relationship Id="rId57" Type="http://schemas.openxmlformats.org/officeDocument/2006/relationships/hyperlink" Target="https://www.confaz.fazenda.gov.br/legislacao/convenios/1991/CV030_91" TargetMode="External"/><Relationship Id="rId58" Type="http://schemas.openxmlformats.org/officeDocument/2006/relationships/hyperlink" Target="https://www.confaz.fazenda.gov.br/legislacao/convenios/1991/cv031_91" TargetMode="External"/><Relationship Id="rId59" Type="http://schemas.openxmlformats.org/officeDocument/2006/relationships/hyperlink" Target="https://www.confaz.fazenda.gov.br/legislacao/convenios/1991/CV032_91" TargetMode="External"/><Relationship Id="rId60" Type="http://schemas.openxmlformats.org/officeDocument/2006/relationships/hyperlink" Target="https://www.confaz.fazenda.gov.br/legislacao/convenios/1991/CV033_91" TargetMode="External"/><Relationship Id="rId61" Type="http://schemas.openxmlformats.org/officeDocument/2006/relationships/hyperlink" Target="https://www.confaz.fazenda.gov.br/legislacao/convenios/1991/CV034_91" TargetMode="External"/><Relationship Id="rId62" Type="http://schemas.openxmlformats.org/officeDocument/2006/relationships/hyperlink" Target="https://www.confaz.fazenda.gov.br/legislacao/convenios/1991/CV035_91" TargetMode="External"/><Relationship Id="rId63" Type="http://schemas.openxmlformats.org/officeDocument/2006/relationships/hyperlink" Target="https://www.confaz.fazenda.gov.br/legislacao/convenios/1991/CV036_91" TargetMode="External"/><Relationship Id="rId64" Type="http://schemas.openxmlformats.org/officeDocument/2006/relationships/hyperlink" Target="https://www.confaz.fazenda.gov.br/legislacao/convenios/1991/CV037_91" TargetMode="External"/><Relationship Id="rId65" Type="http://schemas.openxmlformats.org/officeDocument/2006/relationships/hyperlink" Target="https://www.confaz.fazenda.gov.br/legislacao/convenios/1991/CV038_91" TargetMode="External"/><Relationship Id="rId66" Type="http://schemas.openxmlformats.org/officeDocument/2006/relationships/hyperlink" Target="https://www.confaz.fazenda.gov.br/legislacao/convenios/1991/CV039_91" TargetMode="External"/><Relationship Id="rId67" Type="http://schemas.openxmlformats.org/officeDocument/2006/relationships/hyperlink" Target="https://www.confaz.fazenda.gov.br/legislacao/convenios/1991/CV040_91" TargetMode="External"/><Relationship Id="rId68" Type="http://schemas.openxmlformats.org/officeDocument/2006/relationships/hyperlink" Target="https://www.confaz.fazenda.gov.br/legislacao/convenios/1991/CV041_91" TargetMode="External"/><Relationship Id="rId69" Type="http://schemas.openxmlformats.org/officeDocument/2006/relationships/hyperlink" Target="https://www.confaz.fazenda.gov.br/legislacao/convenios/1991/CV042_91" TargetMode="External"/><Relationship Id="rId70" Type="http://schemas.openxmlformats.org/officeDocument/2006/relationships/hyperlink" Target="https://www.confaz.fazenda.gov.br/legislacao/convenios/1991/CV043_91" TargetMode="External"/><Relationship Id="rId71" Type="http://schemas.openxmlformats.org/officeDocument/2006/relationships/hyperlink" Target="https://www.confaz.fazenda.gov.br/legislacao/convenios/1991/CV044_91" TargetMode="External"/><Relationship Id="rId72" Type="http://schemas.openxmlformats.org/officeDocument/2006/relationships/hyperlink" Target="https://www.confaz.fazenda.gov.br/legislacao/convenios/1991/CV045_91" TargetMode="External"/><Relationship Id="rId73" Type="http://schemas.openxmlformats.org/officeDocument/2006/relationships/hyperlink" Target="https://www.confaz.fazenda.gov.br/legislacao/convenios/1991/CV046_91" TargetMode="External"/><Relationship Id="rId74" Type="http://schemas.openxmlformats.org/officeDocument/2006/relationships/hyperlink" Target="https://www.confaz.fazenda.gov.br/legislacao/convenios/1991/CV047_91" TargetMode="External"/><Relationship Id="rId75" Type="http://schemas.openxmlformats.org/officeDocument/2006/relationships/hyperlink" Target="https://www.confaz.fazenda.gov.br/legislacao/convenios/1991/CV048_91" TargetMode="External"/><Relationship Id="rId76" Type="http://schemas.openxmlformats.org/officeDocument/2006/relationships/hyperlink" Target="https://www.confaz.fazenda.gov.br/legislacao/convenios/1991/CV049_91" TargetMode="External"/><Relationship Id="rId77" Type="http://schemas.openxmlformats.org/officeDocument/2006/relationships/hyperlink" Target="https://www.confaz.fazenda.gov.br/legislacao/convenios/1991/CV050_91" TargetMode="External"/><Relationship Id="rId78" Type="http://schemas.openxmlformats.org/officeDocument/2006/relationships/hyperlink" Target="https://www.confaz.fazenda.gov.br/legislacao/convenios/1991/CV051_91" TargetMode="External"/><Relationship Id="rId79" Type="http://schemas.openxmlformats.org/officeDocument/2006/relationships/hyperlink" Target="https://www.confaz.fazenda.gov.br/legislacao/convenios/1991/CV052_91" TargetMode="External"/><Relationship Id="rId80" Type="http://schemas.openxmlformats.org/officeDocument/2006/relationships/hyperlink" Target="https://www.confaz.fazenda.gov.br/legislacao/convenios/1991/CV053_91" TargetMode="External"/><Relationship Id="rId81" Type="http://schemas.openxmlformats.org/officeDocument/2006/relationships/hyperlink" Target="https://www.confaz.fazenda.gov.br/legislacao/convenios/1991/CV054_91" TargetMode="External"/><Relationship Id="rId82" Type="http://schemas.openxmlformats.org/officeDocument/2006/relationships/hyperlink" Target="https://www.confaz.fazenda.gov.br/legislacao/convenios/1991/CV055_91" TargetMode="External"/><Relationship Id="rId83" Type="http://schemas.openxmlformats.org/officeDocument/2006/relationships/hyperlink" Target="https://www.confaz.fazenda.gov.br/legislacao/convenios/1991/CV056_91" TargetMode="External"/><Relationship Id="rId84" Type="http://schemas.openxmlformats.org/officeDocument/2006/relationships/hyperlink" Target="https://www.confaz.fazenda.gov.br/legislacao/convenios/1991/CV057_91" TargetMode="External"/><Relationship Id="rId85" Type="http://schemas.openxmlformats.org/officeDocument/2006/relationships/hyperlink" Target="https://www.confaz.fazenda.gov.br/legislacao/convenios/1991/CV058_91" TargetMode="External"/><Relationship Id="rId86" Type="http://schemas.openxmlformats.org/officeDocument/2006/relationships/hyperlink" Target="https://www.confaz.fazenda.gov.br/legislacao/convenios/1991/CV059_91" TargetMode="External"/><Relationship Id="rId87" Type="http://schemas.openxmlformats.org/officeDocument/2006/relationships/hyperlink" Target="https://www.confaz.fazenda.gov.br/legislacao/convenios/1991/CV060_91" TargetMode="External"/><Relationship Id="rId88" Type="http://schemas.openxmlformats.org/officeDocument/2006/relationships/hyperlink" Target="https://www.confaz.fazenda.gov.br/legislacao/convenios/1991/CV061_91" TargetMode="External"/><Relationship Id="rId89" Type="http://schemas.openxmlformats.org/officeDocument/2006/relationships/hyperlink" Target="https://www.confaz.fazenda.gov.br/legislacao/convenios/1991/CV062_91" TargetMode="External"/><Relationship Id="rId90" Type="http://schemas.openxmlformats.org/officeDocument/2006/relationships/hyperlink" Target="https://www.confaz.fazenda.gov.br/legislacao/convenios/1991/CV063_91" TargetMode="External"/><Relationship Id="rId91" Type="http://schemas.openxmlformats.org/officeDocument/2006/relationships/hyperlink" Target="https://www.confaz.fazenda.gov.br/legislacao/convenios/1991/CV064_91" TargetMode="External"/><Relationship Id="rId92" Type="http://schemas.openxmlformats.org/officeDocument/2006/relationships/hyperlink" Target="https://www.confaz.fazenda.gov.br/legislacao/convenios/1991/CV065_91" TargetMode="External"/><Relationship Id="rId93" Type="http://schemas.openxmlformats.org/officeDocument/2006/relationships/hyperlink" Target="https://www.confaz.fazenda.gov.br/legislacao/convenios/1991/CV066_91" TargetMode="External"/><Relationship Id="rId94" Type="http://schemas.openxmlformats.org/officeDocument/2006/relationships/hyperlink" Target="https://www.confaz.fazenda.gov.br/legislacao/convenios/1991/CV067_91" TargetMode="External"/><Relationship Id="rId95" Type="http://schemas.openxmlformats.org/officeDocument/2006/relationships/hyperlink" Target="https://www.confaz.fazenda.gov.br/legislacao/convenios/1991/CV068_91" TargetMode="External"/><Relationship Id="rId96" Type="http://schemas.openxmlformats.org/officeDocument/2006/relationships/hyperlink" Target="https://www.confaz.fazenda.gov.br/legislacao/convenios/1991/CV069_91" TargetMode="External"/><Relationship Id="rId97" Type="http://schemas.openxmlformats.org/officeDocument/2006/relationships/hyperlink" Target="https://www.confaz.fazenda.gov.br/legislacao/convenios/1991/CV070_91" TargetMode="External"/><Relationship Id="rId98" Type="http://schemas.openxmlformats.org/officeDocument/2006/relationships/hyperlink" Target="https://www.confaz.fazenda.gov.br/legislacao/convenios/1991/CV071_91" TargetMode="External"/><Relationship Id="rId99" Type="http://schemas.openxmlformats.org/officeDocument/2006/relationships/hyperlink" Target="https://www.confaz.fazenda.gov.br/legislacao/convenios/1991/CV072_91" TargetMode="External"/><Relationship Id="rId100" Type="http://schemas.openxmlformats.org/officeDocument/2006/relationships/hyperlink" Target="https://www.confaz.fazenda.gov.br/legislacao/convenios/1991/CV073_91" TargetMode="External"/><Relationship Id="rId101" Type="http://schemas.openxmlformats.org/officeDocument/2006/relationships/hyperlink" Target="https://www.confaz.fazenda.gov.br/legislacao/convenios/1991/CV074_91" TargetMode="External"/><Relationship Id="rId102" Type="http://schemas.openxmlformats.org/officeDocument/2006/relationships/hyperlink" Target="https://www.confaz.fazenda.gov.br/legislacao/convenios/1991/CV075_91" TargetMode="External"/><Relationship Id="rId103" Type="http://schemas.openxmlformats.org/officeDocument/2006/relationships/hyperlink" Target="https://www.confaz.fazenda.gov.br/legislacao/convenios/1991/CV076_91" TargetMode="External"/><Relationship Id="rId104" Type="http://schemas.openxmlformats.org/officeDocument/2006/relationships/hyperlink" Target="https://www.confaz.fazenda.gov.br/legislacao/convenios/1991/CV077_91" TargetMode="External"/><Relationship Id="rId105" Type="http://schemas.openxmlformats.org/officeDocument/2006/relationships/hyperlink" Target="https://www.confaz.fazenda.gov.br/legislacao/convenios/1991/CV078_91" TargetMode="External"/><Relationship Id="rId106" Type="http://schemas.openxmlformats.org/officeDocument/2006/relationships/hyperlink" Target="https://www.confaz.fazenda.gov.br/legislacao/convenios/1991/CV079_91" TargetMode="External"/><Relationship Id="rId107" Type="http://schemas.openxmlformats.org/officeDocument/2006/relationships/hyperlink" Target="https://www.confaz.fazenda.gov.br/legislacao/convenios/1991/CV080_91" TargetMode="External"/><Relationship Id="rId108" Type="http://schemas.openxmlformats.org/officeDocument/2006/relationships/hyperlink" Target="https://www.confaz.fazenda.gov.br/legislacao/convenios/1991/CV081_91" TargetMode="External"/><Relationship Id="rId109" Type="http://schemas.openxmlformats.org/officeDocument/2006/relationships/hyperlink" Target="https://www.confaz.fazenda.gov.br/legislacao/convenios/1991/CV082_91" TargetMode="External"/><Relationship Id="rId110" Type="http://schemas.openxmlformats.org/officeDocument/2006/relationships/hyperlink" Target="https://www.confaz.fazenda.gov.br/legislacao/convenios/1991/CV083_91" TargetMode="External"/><Relationship Id="rId111" Type="http://schemas.openxmlformats.org/officeDocument/2006/relationships/hyperlink" Target="https://www.confaz.fazenda.gov.br/legislacao/convenios/1991/CV084_91" TargetMode="External"/><Relationship Id="rId112" Type="http://schemas.openxmlformats.org/officeDocument/2006/relationships/hyperlink" Target="https://www.confaz.fazenda.gov.br/legislacao/convenios/1991/CV085_91" TargetMode="External"/><Relationship Id="rId113" Type="http://schemas.openxmlformats.org/officeDocument/2006/relationships/hyperlink" Target="https://www.confaz.fazenda.gov.br/legislacao/convenios/1991/CV086_91" TargetMode="External"/><Relationship Id="rId114" Type="http://schemas.openxmlformats.org/officeDocument/2006/relationships/hyperlink" Target="https://www.confaz.fazenda.gov.br/legislacao/convenios/1991/CV087_91" TargetMode="External"/><Relationship Id="rId115" Type="http://schemas.openxmlformats.org/officeDocument/2006/relationships/hyperlink" Target="https://www.confaz.fazenda.gov.br/legislacao/convenios/1991/CV088_91" TargetMode="External"/><Relationship Id="rId116" Type="http://schemas.openxmlformats.org/officeDocument/2006/relationships/hyperlink" Target="https://www.confaz.fazenda.gov.br/legislacao/convenios/1991/CV089_91" TargetMode="External"/><Relationship Id="rId117" Type="http://schemas.openxmlformats.org/officeDocument/2006/relationships/hyperlink" Target="https://www.confaz.fazenda.gov.br/legislacao/convenios/1991/CV090_91" TargetMode="External"/><Relationship Id="rId118" Type="http://schemas.openxmlformats.org/officeDocument/2006/relationships/hyperlink" Target="https://www.confaz.fazenda.gov.br/legislacao/convenios/1991/CV091_91" TargetMode="External"/><Relationship Id="rId119" Type="http://schemas.openxmlformats.org/officeDocument/2006/relationships/hyperlink" Target="https://www.confaz.fazenda.gov.br/legislacao/convenios/1991/CV092_91" TargetMode="External"/><Relationship Id="rId120" Type="http://schemas.openxmlformats.org/officeDocument/2006/relationships/hyperlink" Target="https://www.confaz.fazenda.gov.br/legislacao/convenios/1991/CV093_91" TargetMode="External"/><Relationship Id="rId121" Type="http://schemas.openxmlformats.org/officeDocument/2006/relationships/hyperlink" Target="https://www.confaz.fazenda.gov.br/legislacao/convenios/1991/CV094_91" TargetMode="External"/><Relationship Id="rId122" Type="http://schemas.openxmlformats.org/officeDocument/2006/relationships/hyperlink" Target="https://www.confaz.fazenda.gov.br/legislacao/convenios/1991/CV095_91" TargetMode="External"/><Relationship Id="rId123" Type="http://schemas.openxmlformats.org/officeDocument/2006/relationships/hyperlink" Target="https://www.confaz.fazenda.gov.br/legislacao/convenios/1991/CV018_91" TargetMode="External"/><Relationship Id="rId124" Type="http://schemas.openxmlformats.org/officeDocument/2006/relationships/hyperlink" Target="https://www.confaz.fazenda.gov.br/legislacao/convenios-ecf" TargetMode="External"/><Relationship Id="rId125" Type="http://schemas.openxmlformats.org/officeDocument/2006/relationships/hyperlink" Target="https://www.confaz.fazenda.gov.br/legislacao/convenios_arrecadacao" TargetMode="External"/><Relationship Id="rId126" Type="http://schemas.openxmlformats.org/officeDocument/2006/relationships/hyperlink" Target="https://www.confaz.fazenda.gov.br/legislacao/Convenios-de-cooperacao-outros2" TargetMode="External"/><Relationship Id="rId127" Type="http://schemas.openxmlformats.org/officeDocument/2006/relationships/hyperlink" Target="https://www.confaz.fazenda.gov.br/legislacao/ajustes" TargetMode="External"/><Relationship Id="rId128" Type="http://schemas.openxmlformats.org/officeDocument/2006/relationships/hyperlink" Target="https://www.confaz.fazenda.gov.br/legislacao/atos" TargetMode="External"/><Relationship Id="rId129" Type="http://schemas.openxmlformats.org/officeDocument/2006/relationships/hyperlink" Target="https://www.confaz.fazenda.gov.br/legislacao/atos-declaratorios" TargetMode="External"/><Relationship Id="rId130" Type="http://schemas.openxmlformats.org/officeDocument/2006/relationships/hyperlink" Target="https://www.confaz.fazenda.gov.br/legislacao/atos-pmpf" TargetMode="External"/><Relationship Id="rId131" Type="http://schemas.openxmlformats.org/officeDocument/2006/relationships/hyperlink" Target="https://www.confaz.fazenda.gov.br/legislacao/atos-mva" TargetMode="External"/><Relationship Id="rId132" Type="http://schemas.openxmlformats.org/officeDocument/2006/relationships/hyperlink" Target="https://www.confaz.fazenda.gov.br/legislacao/despacho" TargetMode="External"/><Relationship Id="rId133" Type="http://schemas.openxmlformats.org/officeDocument/2006/relationships/hyperlink" Target="https://www.confaz.fazenda.gov.br/legislacao/protocolos" TargetMode="External"/><Relationship Id="rId134" Type="http://schemas.openxmlformats.org/officeDocument/2006/relationships/hyperlink" Target="https://www.confaz.fazenda.gov.br/legislacao/protocolos-ecf" TargetMode="External"/><Relationship Id="rId135" Type="http://schemas.openxmlformats.org/officeDocument/2006/relationships/hyperlink" Target="https://www.confaz.fazenda.gov.br/legislacao/protocolos-ipva" TargetMode="External"/><Relationship Id="rId136" Type="http://schemas.openxmlformats.org/officeDocument/2006/relationships/hyperlink" Target="https://www.confaz.fazenda.gov.br/legislacao/resolucoes" TargetMode="External"/><Relationship Id="rId137" Type="http://schemas.openxmlformats.org/officeDocument/2006/relationships/hyperlink" Target="https://www.confaz.fazenda.gov.br/legislacao/regimentos-1" TargetMode="External"/><Relationship Id="rId138" Type="http://schemas.openxmlformats.org/officeDocument/2006/relationships/hyperlink" Target="https://www.confaz.fazenda.gov.br/legislacao/orgaos-empresas-credenciadas" TargetMode="External"/><Relationship Id="rId139" Type="http://schemas.openxmlformats.org/officeDocument/2006/relationships/hyperlink" Target="https://www.confaz.fazenda.gov.br/legislacao/arquivo-manuais" TargetMode="External"/><Relationship Id="rId140" Type="http://schemas.openxmlformats.org/officeDocument/2006/relationships/hyperlink" Target="https://www.confaz.fazenda.gov.br/legislacao/outros" TargetMode="External"/><Relationship Id="rId141" Type="http://schemas.openxmlformats.org/officeDocument/2006/relationships/hyperlink" Target="https://www.confaz.fazenda.gov.br/acesso-a-informacao/acoes-e-programas" TargetMode="External"/><Relationship Id="rId142" Type="http://schemas.openxmlformats.org/officeDocument/2006/relationships/hyperlink" Target="https://www.confaz.fazenda.gov.br/acesso-a-informacao/servidores" TargetMode="External"/><Relationship Id="rId143" Type="http://schemas.openxmlformats.org/officeDocument/2006/relationships/hyperlink" Target="https://www.confaz.fazenda.gov.br/acesso-a-informacao/servico-de-informacao-ao-cidadao-sic" TargetMode="External"/><Relationship Id="rId144" Type="http://schemas.openxmlformats.org/officeDocument/2006/relationships/hyperlink" Target="https://esic.cgu.gov.br/sistema/site/index.html?ReturnUrl=%2Fsistema%2F" TargetMode="External"/><Relationship Id="rId145" Type="http://schemas.openxmlformats.org/officeDocument/2006/relationships/hyperlink" Target="javascript:window.print();" TargetMode="External"/><Relationship Id="rId146" Type="http://schemas.openxmlformats.org/officeDocument/2006/relationships/hyperlink" Target="https://www.confaz.fazenda.gov.br/legislacao/atos/1991/ac008_91" TargetMode="External"/><Relationship Id="rId147" Type="http://schemas.openxmlformats.org/officeDocument/2006/relationships/hyperlink" Target="https://www.confaz.fazenda.gov.br/legislacao/convenios/1992/CV148_92" TargetMode="External"/><Relationship Id="rId148" Type="http://schemas.openxmlformats.org/officeDocument/2006/relationships/hyperlink" Target="https://www.confaz.fazenda.gov.br/legislacao/convenios/1993/CV124_93" TargetMode="External"/><Relationship Id="rId149" Type="http://schemas.openxmlformats.org/officeDocument/2006/relationships/hyperlink" Target="https://www.confaz.fazenda.gov.br/legislacao/convenios/1995/CV022_95" TargetMode="External"/><Relationship Id="rId150" Type="http://schemas.openxmlformats.org/officeDocument/2006/relationships/hyperlink" Target="https://www.confaz.fazenda.gov.br/legislacao/convenios/1996/CV021_96" TargetMode="External"/><Relationship Id="rId151" Type="http://schemas.openxmlformats.org/officeDocument/2006/relationships/hyperlink" Target="https://www.confaz.fazenda.gov.br/legislacao/convenios/1997/CV021_97" TargetMode="External"/><Relationship Id="rId152" Type="http://schemas.openxmlformats.org/officeDocument/2006/relationships/hyperlink" Target="https://www.confaz.fazenda.gov.br/legislacao/convenios/1998/cv023_98" TargetMode="External"/><Relationship Id="rId153" Type="http://schemas.openxmlformats.org/officeDocument/2006/relationships/hyperlink" Target="https://www.confaz.fazenda.gov.br/legislacao/convenios/1999/CV005_99" TargetMode="External"/><Relationship Id="rId154" Type="http://schemas.openxmlformats.org/officeDocument/2006/relationships/hyperlink" Target="https://www.confaz.fazenda.gov.br/legislacao/convenios/2001/CV010_01" TargetMode="External"/><Relationship Id="rId155" Type="http://schemas.openxmlformats.org/officeDocument/2006/relationships/hyperlink" Target="https://www.confaz.fazenda.gov.br/legislacao/convenios/1998/cv113_98" TargetMode="External"/><Relationship Id="rId156" Type="http://schemas.openxmlformats.org/officeDocument/2006/relationships/hyperlink" Target="https://www.confaz.fazenda.gov.br/legislacao/convenios/2002/CV158_02" TargetMode="External"/><Relationship Id="rId157" Type="http://schemas.openxmlformats.org/officeDocument/2006/relationships/hyperlink" Target="https://www.confaz.fazenda.gov.br/legislacao/convenios/2003/CV030_03" TargetMode="External"/><Relationship Id="rId158" Type="http://schemas.openxmlformats.org/officeDocument/2006/relationships/hyperlink" Target="https://www.confaz.fazenda.gov.br/legislacao/convenios/2004/CV010_04" TargetMode="External"/><Relationship Id="rId159" Type="http://schemas.openxmlformats.org/officeDocument/2006/relationships/hyperlink" Target="https://www.confaz.fazenda.gov.br/legislacao/convenios/2006/CV157_06" TargetMode="External"/><Relationship Id="rId160" Type="http://schemas.openxmlformats.org/officeDocument/2006/relationships/hyperlink" Target="https://www.confaz.fazenda.gov.br/legislacao/convenios/2007/CV124_07" TargetMode="External"/><Relationship Id="rId161" Type="http://schemas.openxmlformats.org/officeDocument/2006/relationships/hyperlink" Target="https://www.confaz.fazenda.gov.br/legislacao/convenios/2007/CV149_07" TargetMode="External"/><Relationship Id="rId162" Type="http://schemas.openxmlformats.org/officeDocument/2006/relationships/hyperlink" Target="https://www.confaz.fazenda.gov.br/legislacao/convenios/2008/CV053_08" TargetMode="External"/><Relationship Id="rId163" Type="http://schemas.openxmlformats.org/officeDocument/2006/relationships/hyperlink" Target="https://www.confaz.fazenda.gov.br/legislacao/convenios/2008/CV091_08" TargetMode="External"/><Relationship Id="rId164" Type="http://schemas.openxmlformats.org/officeDocument/2006/relationships/hyperlink" Target="https://www.confaz.fazenda.gov.br/legislacao/convenios/2008/CV138_08" TargetMode="External"/><Relationship Id="rId165" Type="http://schemas.openxmlformats.org/officeDocument/2006/relationships/hyperlink" Target="https://www.confaz.fazenda.gov.br/legislacao/convenios/2009/CV069_09" TargetMode="External"/><Relationship Id="rId166" Type="http://schemas.openxmlformats.org/officeDocument/2006/relationships/hyperlink" Target="https://www.confaz.fazenda.gov.br/legislacao/convenios/2009/CV119_09" TargetMode="External"/><Relationship Id="rId167" Type="http://schemas.openxmlformats.org/officeDocument/2006/relationships/hyperlink" Target="https://www.confaz.fazenda.gov.br/legislacao/convenios/2010/CV001_10" TargetMode="External"/><Relationship Id="rId168" Type="http://schemas.openxmlformats.org/officeDocument/2006/relationships/hyperlink" Target="https://www.confaz.fazenda.gov.br/legislacao/convenios/2010/CV051_10" TargetMode="External"/><Relationship Id="rId169" Type="http://schemas.openxmlformats.org/officeDocument/2006/relationships/hyperlink" Target="https://www.confaz.fazenda.gov.br/legislacao/convenios/2010/CV112_10" TargetMode="External"/><Relationship Id="rId170" Type="http://schemas.openxmlformats.org/officeDocument/2006/relationships/hyperlink" Target="https://www.confaz.fazenda.gov.br/legislacao/convenios/2012/CV101_12" TargetMode="External"/><Relationship Id="rId171" Type="http://schemas.openxmlformats.org/officeDocument/2006/relationships/hyperlink" Target="https://www.confaz.fazenda.gov.br/legislacao/convenios/2013/CV014_13" TargetMode="External"/><Relationship Id="rId172" Type="http://schemas.openxmlformats.org/officeDocument/2006/relationships/hyperlink" Target="https://www.confaz.fazenda.gov.br/legislacao/convenios/2013/CV191_13" TargetMode="External"/><Relationship Id="rId173" Type="http://schemas.openxmlformats.org/officeDocument/2006/relationships/hyperlink" Target="https://www.confaz.fazenda.gov.br/legislacao/convenios/2015/CV027_15" TargetMode="External"/><Relationship Id="rId174" Type="http://schemas.openxmlformats.org/officeDocument/2006/relationships/hyperlink" Target="https://www.confaz.fazenda.gov.br/legislacao/convenios/2015/CV154_15" TargetMode="External"/><Relationship Id="rId175" Type="http://schemas.openxmlformats.org/officeDocument/2006/relationships/hyperlink" Target="https://www.confaz.fazenda.gov.br/legislacao/convenios/2017/CV049_17" TargetMode="External"/><Relationship Id="rId176" Type="http://schemas.openxmlformats.org/officeDocument/2006/relationships/hyperlink" Target="https://www.confaz.fazenda.gov.br/legislacao/convenios/2019/CV133_19" TargetMode="External"/><Relationship Id="rId177" Type="http://schemas.openxmlformats.org/officeDocument/2006/relationships/hyperlink" Target="https://www.confaz.fazenda.gov.br/legislacao/convenios/2020/CV022_20" TargetMode="External"/><Relationship Id="rId178" Type="http://schemas.openxmlformats.org/officeDocument/2006/relationships/hyperlink" Target="https://www.confaz.fazenda.gov.br/legislacao/convenios/2020/CV133_20" TargetMode="External"/><Relationship Id="rId179" Type="http://schemas.openxmlformats.org/officeDocument/2006/relationships/hyperlink" Target="https://www.confaz.fazenda.gov.br/legislacao/convenios/2021/CV028_21" TargetMode="External"/><Relationship Id="rId180" Type="http://schemas.openxmlformats.org/officeDocument/2006/relationships/hyperlink" Target="https://www.confaz.fazenda.gov.br/legislacao/convenios/2021/CV178_21" TargetMode="External"/><Relationship Id="rId181" Type="http://schemas.openxmlformats.org/officeDocument/2006/relationships/hyperlink" Target="http://plone.org/" TargetMode="Externa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24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00390625" defaultRowHeight="12.8" zeroHeight="false" outlineLevelRow="0" outlineLevelCol="0"/>
  <cols>
    <col collapsed="false" customWidth="true" hidden="false" outlineLevel="0" max="1" min="1" style="1" width="2.5"/>
    <col collapsed="false" customWidth="true" hidden="false" outlineLevel="0" max="2" min="2" style="2" width="13.76"/>
    <col collapsed="false" customWidth="true" hidden="false" outlineLevel="0" max="3" min="3" style="3" width="9.87"/>
    <col collapsed="false" customWidth="true" hidden="false" outlineLevel="0" max="4" min="4" style="4" width="3.12"/>
    <col collapsed="false" customWidth="true" hidden="false" outlineLevel="0" max="5" min="5" style="4" width="12.37"/>
    <col collapsed="false" customWidth="true" hidden="false" outlineLevel="0" max="6" min="6" style="1" width="39.62"/>
    <col collapsed="false" customWidth="true" hidden="false" outlineLevel="0" max="7" min="7" style="2" width="10.38"/>
    <col collapsed="false" customWidth="true" hidden="false" outlineLevel="0" max="8" min="8" style="2" width="8.5"/>
    <col collapsed="false" customWidth="true" hidden="false" outlineLevel="0" max="9" min="9" style="2" width="6.88"/>
    <col collapsed="false" customWidth="true" hidden="false" outlineLevel="0" max="10" min="10" style="2" width="5"/>
    <col collapsed="false" customWidth="true" hidden="false" outlineLevel="0" max="11" min="11" style="1" width="13.5"/>
    <col collapsed="false" customWidth="true" hidden="false" outlineLevel="0" max="16" min="12" style="5" width="13.5"/>
    <col collapsed="false" customWidth="true" hidden="false" outlineLevel="0" max="17" min="17" style="5" width="10.5"/>
    <col collapsed="false" customWidth="true" hidden="false" outlineLevel="0" max="18" min="18" style="2" width="3.88"/>
    <col collapsed="false" customWidth="true" hidden="false" outlineLevel="0" max="19" min="19" style="2" width="3.25"/>
    <col collapsed="false" customWidth="true" hidden="false" outlineLevel="0" max="20" min="20" style="6" width="4.62"/>
    <col collapsed="false" customWidth="true" hidden="false" outlineLevel="0" max="23" min="21" style="5" width="12.88"/>
    <col collapsed="false" customWidth="true" hidden="false" outlineLevel="0" max="24" min="24" style="7" width="9"/>
    <col collapsed="false" customWidth="true" hidden="false" outlineLevel="0" max="25" min="25" style="1" width="9"/>
    <col collapsed="false" customWidth="true" hidden="false" outlineLevel="0" max="27" min="26" style="1" width="12.37"/>
    <col collapsed="false" customWidth="true" hidden="false" outlineLevel="0" max="28" min="28" style="1" width="9.75"/>
    <col collapsed="false" customWidth="true" hidden="false" outlineLevel="0" max="29" min="29" style="1" width="6.62"/>
    <col collapsed="false" customWidth="true" hidden="false" outlineLevel="0" max="34" min="30" style="1" width="8.25"/>
    <col collapsed="false" customWidth="true" hidden="false" outlineLevel="0" max="35" min="35" style="8" width="12.12"/>
    <col collapsed="false" customWidth="true" hidden="false" outlineLevel="0" max="36" min="36" style="9" width="11.12"/>
    <col collapsed="false" customWidth="true" hidden="false" outlineLevel="0" max="37" min="37" style="9" width="11.38"/>
    <col collapsed="false" customWidth="true" hidden="false" outlineLevel="0" max="38" min="38" style="9" width="11"/>
    <col collapsed="false" customWidth="true" hidden="false" outlineLevel="0" max="39" min="39" style="8" width="14.87"/>
    <col collapsed="false" customWidth="true" hidden="false" outlineLevel="0" max="42" min="40" style="9" width="10.62"/>
    <col collapsed="false" customWidth="true" hidden="false" outlineLevel="0" max="43" min="43" style="8" width="10.62"/>
    <col collapsed="false" customWidth="true" hidden="false" outlineLevel="0" max="44" min="44" style="10" width="10.62"/>
    <col collapsed="false" customWidth="true" hidden="false" outlineLevel="0" max="47" min="45" style="9" width="10.62"/>
    <col collapsed="false" customWidth="true" hidden="false" outlineLevel="0" max="49" min="48" style="8" width="10.62"/>
    <col collapsed="false" customWidth="true" hidden="false" outlineLevel="0" max="50" min="50" style="5" width="10.62"/>
    <col collapsed="false" customWidth="true" hidden="false" outlineLevel="0" max="52" min="51" style="1" width="12"/>
    <col collapsed="false" customWidth="true" hidden="false" outlineLevel="0" max="57" min="53" style="5" width="13.12"/>
    <col collapsed="false" customWidth="true" hidden="false" outlineLevel="0" max="58" min="58" style="1" width="13.12"/>
    <col collapsed="false" customWidth="true" hidden="false" outlineLevel="0" max="59" min="59" style="2" width="10.88"/>
    <col collapsed="false" customWidth="true" hidden="true" outlineLevel="0" max="60" min="60" style="2" width="1.26"/>
    <col collapsed="false" customWidth="false" hidden="false" outlineLevel="0" max="16383" min="61" style="2" width="8"/>
    <col collapsed="false" customWidth="true" hidden="false" outlineLevel="0" max="16384" min="16384" style="2" width="10.49"/>
  </cols>
  <sheetData>
    <row r="1" s="30" customFormat="true" ht="69" hidden="false" customHeight="true" outlineLevel="0" collapsed="false">
      <c r="A1" s="11" t="s">
        <v>0</v>
      </c>
      <c r="B1" s="12" t="s">
        <v>1</v>
      </c>
      <c r="C1" s="13" t="s">
        <v>2</v>
      </c>
      <c r="D1" s="12" t="s">
        <v>3</v>
      </c>
      <c r="E1" s="12" t="s">
        <v>4</v>
      </c>
      <c r="F1" s="12" t="s">
        <v>5</v>
      </c>
      <c r="G1" s="12" t="s">
        <v>6</v>
      </c>
      <c r="H1" s="12" t="s">
        <v>7</v>
      </c>
      <c r="I1" s="12" t="s">
        <v>8</v>
      </c>
      <c r="J1" s="12" t="s">
        <v>9</v>
      </c>
      <c r="K1" s="12" t="s">
        <v>10</v>
      </c>
      <c r="L1" s="14" t="s">
        <v>11</v>
      </c>
      <c r="M1" s="14" t="s">
        <v>12</v>
      </c>
      <c r="N1" s="14" t="s">
        <v>13</v>
      </c>
      <c r="O1" s="14" t="s">
        <v>14</v>
      </c>
      <c r="P1" s="14" t="s">
        <v>15</v>
      </c>
      <c r="Q1" s="14" t="s">
        <v>16</v>
      </c>
      <c r="R1" s="15" t="s">
        <v>17</v>
      </c>
      <c r="S1" s="15" t="s">
        <v>18</v>
      </c>
      <c r="T1" s="16" t="s">
        <v>19</v>
      </c>
      <c r="U1" s="14" t="s">
        <v>20</v>
      </c>
      <c r="V1" s="14" t="s">
        <v>21</v>
      </c>
      <c r="W1" s="14" t="s">
        <v>22</v>
      </c>
      <c r="X1" s="17" t="s">
        <v>23</v>
      </c>
      <c r="Y1" s="18" t="s">
        <v>24</v>
      </c>
      <c r="Z1" s="18" t="s">
        <v>25</v>
      </c>
      <c r="AA1" s="18" t="s">
        <v>26</v>
      </c>
      <c r="AB1" s="18" t="s">
        <v>27</v>
      </c>
      <c r="AC1" s="18" t="s">
        <v>28</v>
      </c>
      <c r="AD1" s="18" t="s">
        <v>29</v>
      </c>
      <c r="AE1" s="18" t="s">
        <v>30</v>
      </c>
      <c r="AF1" s="18" t="s">
        <v>31</v>
      </c>
      <c r="AG1" s="18" t="s">
        <v>32</v>
      </c>
      <c r="AH1" s="18" t="s">
        <v>33</v>
      </c>
      <c r="AI1" s="19" t="s">
        <v>34</v>
      </c>
      <c r="AJ1" s="19" t="s">
        <v>35</v>
      </c>
      <c r="AK1" s="19" t="s">
        <v>36</v>
      </c>
      <c r="AL1" s="19" t="s">
        <v>37</v>
      </c>
      <c r="AM1" s="19" t="s">
        <v>38</v>
      </c>
      <c r="AN1" s="20" t="s">
        <v>39</v>
      </c>
      <c r="AO1" s="21" t="s">
        <v>40</v>
      </c>
      <c r="AP1" s="20" t="s">
        <v>41</v>
      </c>
      <c r="AQ1" s="20" t="s">
        <v>42</v>
      </c>
      <c r="AR1" s="22" t="s">
        <v>43</v>
      </c>
      <c r="AS1" s="23" t="s">
        <v>44</v>
      </c>
      <c r="AT1" s="22" t="s">
        <v>45</v>
      </c>
      <c r="AU1" s="22" t="s">
        <v>46</v>
      </c>
      <c r="AV1" s="23" t="s">
        <v>47</v>
      </c>
      <c r="AW1" s="22" t="s">
        <v>48</v>
      </c>
      <c r="AX1" s="24" t="s">
        <v>49</v>
      </c>
      <c r="AY1" s="25" t="s">
        <v>50</v>
      </c>
      <c r="AZ1" s="26" t="s">
        <v>51</v>
      </c>
      <c r="BA1" s="27" t="s">
        <v>52</v>
      </c>
      <c r="BB1" s="28" t="s">
        <v>53</v>
      </c>
      <c r="BC1" s="14" t="s">
        <v>54</v>
      </c>
      <c r="BD1" s="14" t="s">
        <v>55</v>
      </c>
      <c r="BE1" s="29" t="s">
        <v>56</v>
      </c>
      <c r="BF1" s="30" t="s">
        <v>57</v>
      </c>
      <c r="BG1" s="31" t="s">
        <v>58</v>
      </c>
    </row>
    <row r="2" s="55" customFormat="true" ht="22.5" hidden="false" customHeight="true" outlineLevel="0" collapsed="false">
      <c r="A2" s="32"/>
      <c r="B2" s="33"/>
      <c r="C2" s="34"/>
      <c r="D2" s="35" t="e">
        <f aca="false">CONCATENATE(A1, " ",TEXT(MEDIAN(C3:C84750),"mm-aaaa")," - ",TEXT(E2,"dd-mm-aaaa hh-mm"))</f>
        <v>#VALUE!</v>
      </c>
      <c r="E2" s="36" t="n">
        <f aca="true">NOW()</f>
        <v>46297.3504699537</v>
      </c>
      <c r="F2" s="37" t="s">
        <v>59</v>
      </c>
      <c r="G2" s="38"/>
      <c r="H2" s="38"/>
      <c r="I2" s="38"/>
      <c r="J2" s="38"/>
      <c r="K2" s="39"/>
      <c r="L2" s="40"/>
      <c r="M2" s="41" t="s">
        <v>60</v>
      </c>
      <c r="N2" s="41" t="s">
        <v>61</v>
      </c>
      <c r="O2" s="41" t="s">
        <v>62</v>
      </c>
      <c r="P2" s="41" t="s">
        <v>63</v>
      </c>
      <c r="Q2" s="41" t="s">
        <v>64</v>
      </c>
      <c r="R2" s="42" t="s">
        <v>65</v>
      </c>
      <c r="S2" s="42" t="s">
        <v>66</v>
      </c>
      <c r="T2" s="43"/>
      <c r="U2" s="41" t="s">
        <v>67</v>
      </c>
      <c r="V2" s="41" t="s">
        <v>68</v>
      </c>
      <c r="W2" s="41"/>
      <c r="X2" s="44"/>
      <c r="Y2" s="45" t="s">
        <v>68</v>
      </c>
      <c r="Z2" s="46" t="str">
        <f aca="false">IF(B2="","",(IFERROR(VLOOKUP(H2,Dados!A$3:B$15000,2,0),"Não Encontrado")))</f>
        <v/>
      </c>
      <c r="AA2" s="46" t="str">
        <f aca="false">IF(B2="","",(IFERROR(VLOOKUP(G2,Dados!C$3:E$15000,3,0),"Não Encontrado")))</f>
        <v/>
      </c>
      <c r="AB2" s="46" t="str">
        <f aca="false">IFERROR(IF(Z2&lt;&gt;"Não Encontrado",Z2,IF(AA2&lt;&gt;"Não Encontrado",AA2,"")),"")</f>
        <v/>
      </c>
      <c r="AC2" s="45" t="str">
        <f aca="false">IF(B2="","",IF(AB2="","NÃO","SIM"))</f>
        <v/>
      </c>
      <c r="AD2" s="45" t="str">
        <f aca="false">IFERROR(VLOOKUP(G2,Dados!$P$3:$R$500,3,0),"")</f>
        <v/>
      </c>
      <c r="AE2" s="45" t="str">
        <f aca="false">IFERROR(VLOOKUP(G2,Dados!$K$3:$L$500,2,0),"")</f>
        <v/>
      </c>
      <c r="AF2" s="45" t="str">
        <f aca="false">IFERROR(VLOOKUP(G2,Dados!$M$3:$N$500,2,0),"")</f>
        <v/>
      </c>
      <c r="AG2" s="45" t="str">
        <f aca="false">IF(F2="","",IF(AND(AD2="",AE2="",AF2=""),"-",IF(AND(AD2="BIT",AE2="",AF2=""),"BIT",IF(AND(AE2="ANEXO I",AD2="",AF2=""),"ANEXO I",IF(AND(AF2="ANEXO II",AD2="",AE2=""),"ANEXO II","Escolher")))))</f>
        <v>-</v>
      </c>
      <c r="AH2" s="45" t="str">
        <f aca="false">IF(AG2&lt;&gt;"Pneus","",IFERROR(VLOOKUP(R2,Dados!$X$2:$Z$5,3,0)*(AI2-Q2),VLOOKUP(D2,Dados!$X$7:$Z$33,3,0)*(AI2-Q2)))</f>
        <v/>
      </c>
      <c r="AI2" s="47" t="str">
        <f aca="false">IF(B2="","",P2+Q2+O2+M2+L2-N2)</f>
        <v/>
      </c>
      <c r="AJ2" s="48" t="str">
        <f aca="false">IFERROR(IF(AND(AC2="SIM",AG2="-",Y2="REVENDA"),(AB2/1+1)*AI2,IF(AND(AC2="SIM",AG2="Pneus",Y2="REVENDA"),(AB2/1+1)*(AI2-AH2),"")),"")</f>
        <v/>
      </c>
      <c r="AK2" s="48" t="str">
        <f aca="false">IF(AJ2="","",AJ2*17%)</f>
        <v/>
      </c>
      <c r="AL2" s="48" t="str">
        <f aca="false">IFERROR(IF(AC2="NÃO","",IF(AK2="","",IF(E2="Simples Nacional",BF2,IF(T2=0.12,U2*0.5833337002,IF(T2=0,AI2*0.07,U2))))),"")</f>
        <v/>
      </c>
      <c r="AM2" s="47" t="str">
        <f aca="false">IFERROR(IF(AC2="NÃO","",IF(OR(AG2="-",AG2="Pneus"),AK2-AL2,"")),"")</f>
        <v/>
      </c>
      <c r="AN2" s="48" t="str">
        <f aca="false">IF(AND(Y2="REVENDA",AC2="SIM",AG2="BIT"),((AB2/1+1)*AI2)*0.4117,"")</f>
        <v/>
      </c>
      <c r="AO2" s="48" t="str">
        <f aca="false">IF(AN2="","",AN2*17%)</f>
        <v/>
      </c>
      <c r="AP2" s="49" t="str">
        <f aca="false">IF(AN2="","",IF(T2=0.12,(U2*0.4117)*0.4117,IF(T2=0,(AI2*0.07)*0.4117,U2*0.4117)))</f>
        <v/>
      </c>
      <c r="AQ2" s="47" t="str">
        <f aca="false">IF(AN2="","",AO2-AP2)</f>
        <v/>
      </c>
      <c r="AR2" s="50" t="str">
        <f aca="false">IFERROR(IF(AND(AC2="SIM",Y2="REVENDA",LEFT(AG2,5)="ANEXO")*OR(AE2="ANEXO I",AF2="ANEXO II"),VLOOKUP(H2,Dados!G:I,2,0),""),"INSERIR MVA")</f>
        <v/>
      </c>
      <c r="AS2" s="48" t="str">
        <f aca="false">IF(LEFT(AG2,5)="ANEXO",VLOOKUP(AG2,Dados!$X$111:$Z$112,2,0)*(AI2-Q2),"")</f>
        <v/>
      </c>
      <c r="AT2" s="48" t="str">
        <f aca="false">IFERROR(IF(AR2="","",(AI2*AR2)+AI2),"INSERIR MVA")</f>
        <v/>
      </c>
      <c r="AU2" s="48" t="str">
        <f aca="false">IF(AT2="","",IF(AY2=0.04,U2,AS2*AY2))</f>
        <v/>
      </c>
      <c r="AV2" s="47" t="str">
        <f aca="false">IFERROR(IF(AU2="","",(VLOOKUP(AG2,Dados!$X$111:$Z$112,3,0)*AT2*0.17)),"INSERIR MVA")</f>
        <v/>
      </c>
      <c r="AW2" s="47" t="str">
        <f aca="false">IFERROR(IF(AR2="","",AV2-AU2),"")</f>
        <v/>
      </c>
      <c r="AX2" s="51" t="str">
        <f aca="false">IFERROR(IF(AC2="NÃO","",IF(AM2&lt;&gt;"",AM2-W2,IF(AQ2&lt;&gt;"",AQ2-W2,IF(AW2&lt;&gt;"",AW2-W2,"")))),"")</f>
        <v/>
      </c>
      <c r="AY2" s="46" t="str">
        <f aca="false">IFERROR(IF(ISNA(VLOOKUP(R2,Dados!$X$2:$Y$5,2,0)),VLOOKUP(D2,Dados!$X$7:$Y$33,2,0),VLOOKUP(R2,Dados!$X$2:$Y$5,2,0)),"")</f>
        <v/>
      </c>
      <c r="AZ2" s="52" t="str">
        <f aca="false">IF(C2="","",IF(AND(Y2="CONSUMO",AC2="NÃO")*OR(AG2="-",AG2="BIT"),IF(E2&lt;&gt;"",(AI2-(P2+L2-N2+Q2)*AY2)/0.83),""))</f>
        <v/>
      </c>
      <c r="BA2" s="51" t="str">
        <f aca="false">IF(AZ2="","",AZ2*0.17-((P2+L2-N2+Q2)*AY2))</f>
        <v/>
      </c>
      <c r="BB2" s="51" t="str">
        <f aca="false">IF(AND(Y2="CONSUMO",AG2="ANEXO I",AY2&gt;4%),(AI2-(P2+L2-N2+Q2)*0.0514)/0.83*(0.5177)*(0.17)-AI2*0.0514,IF(AND(Y2="CONSUMO",AG2="ANEXO II",AY2&gt;4%),(AI2-(P2+L2-N2+Q2)*0.041)/0.83*(0.3295)*(0.17)-AI2*0.041,IF(AND(Y2="CONSUMO",AG2="ANEXO I",AY2=4%),(AI2-(P2+L2-N2+Q2)*0.04)/0.83*(0.5177)*(0.17)-AI2*0.04,IF(AND(Y2="CONSUMO",AG2="ANEXO II",AY2=4%),(AI2-(P2+L2-N2+Q2)*0.04)/0.83*(0.3295)*(0.17)-AI2*0.04,""))))</f>
        <v/>
      </c>
      <c r="BC2" s="51" t="str">
        <f aca="false">IF(C2="","",IF(AND(Y2="CONSUMO",AC2="SIM")*OR(AG2="-",AG2="BIT"),IF(E2&lt;&gt;"",(AI2-(P2+L2-N2+Q2)*AY2)/0.83),""))</f>
        <v/>
      </c>
      <c r="BD2" s="51" t="str">
        <f aca="false">IF(BC2="","",BC2*0.17)</f>
        <v/>
      </c>
      <c r="BE2" s="51" t="str">
        <f aca="false">IF(I2=6908,0,IF(BC2="","",BD2-((P2+L2-N2+Q2)*AY2)))</f>
        <v/>
      </c>
      <c r="BF2" s="53" t="str">
        <f aca="false">IF(B2="","",IF(OR(B2="",E2="Regime Normal"),0,(AI2-Q2)*VLOOKUP(R2,Dados!$X$98:$Y$108,2,0)))</f>
        <v/>
      </c>
      <c r="BG2" s="54" t="str">
        <f aca="false">IFERROR(VLOOKUP(I2,Dados!$AC$27:$AD$43,2,0),IF(B2="","",IF(D2&lt;&gt;"MT",IF(AND(AC2="SIM",Y2="Revenda"),"2403",IF(AND(AC2="SIM",Y2="Consumo"),"2407",IF(AND(AC2="NÃO",Y2="Revenda"),"2102",IF(AND(AC2="NÃO",Y2="Consumo"),"2556",)))),REPLACE(I2,1,1,1))))</f>
        <v/>
      </c>
    </row>
    <row r="3" customFormat="false" ht="12.8" hidden="false" customHeight="false" outlineLevel="0" collapsed="false">
      <c r="Y3" s="45"/>
      <c r="Z3" s="46" t="str">
        <f aca="false">IF(B3="","",(IFERROR(VLOOKUP(H3,Dados!A$3:B$15000,2,0),"Não Encontrado")))</f>
        <v/>
      </c>
      <c r="AA3" s="46" t="str">
        <f aca="false">IF(B3="","",(IFERROR(VLOOKUP(G3,Dados!C$3:E$15000,3,0),"Não Encontrado")))</f>
        <v/>
      </c>
      <c r="AB3" s="46" t="str">
        <f aca="false">IFERROR(IF(Z3&lt;&gt;"Não Encontrado",Z3,IF(AA3&lt;&gt;"Não Encontrado",AA3,"")),"")</f>
        <v/>
      </c>
      <c r="AC3" s="45" t="str">
        <f aca="false">IF(B3="","",IF(AB3="","NÃO","SIM"))</f>
        <v/>
      </c>
      <c r="AD3" s="45" t="str">
        <f aca="false">IFERROR(VLOOKUP(G3,Dados!$P$3:$R$500,3,0),"")</f>
        <v/>
      </c>
      <c r="AE3" s="45" t="str">
        <f aca="false">IFERROR(VLOOKUP(G3,Dados!$K$3:$L$500,2,0),"")</f>
        <v/>
      </c>
      <c r="AF3" s="45" t="str">
        <f aca="false">IFERROR(VLOOKUP(G3,Dados!$M$3:$N$500,2,0),"")</f>
        <v/>
      </c>
      <c r="AG3" s="45" t="str">
        <f aca="false">IF(F3="","",IF(AND(AD3="",AE3="",AF3=""),"-",IF(AND(AD3="BIT",AE3="",AF3=""),"BIT",IF(AND(AE3="ANEXO I",AD3="",AF3=""),"ANEXO I",IF(AND(AF3="ANEXO II",AD3="",AE3=""),"ANEXO II","Escolher")))))</f>
        <v/>
      </c>
      <c r="AH3" s="45" t="str">
        <f aca="false">IF(AG3&lt;&gt;"Pneus","",IFERROR(VLOOKUP(R3,Dados!$X$2:$Z$5,3,0)*(AI3-Q3),VLOOKUP(D3,Dados!$X$7:$Z$33,3,0)*(AI3-Q3)))</f>
        <v/>
      </c>
      <c r="AI3" s="47" t="str">
        <f aca="false">IF(B3="","",P3+Q3+O3+M3+L3-N3)</f>
        <v/>
      </c>
      <c r="AJ3" s="48" t="str">
        <f aca="false">IFERROR(IF(AND(AC3="SIM",AG3="-",Y3="REVENDA"),(AB3/1+1)*AI3,IF(AND(AC3="SIM",AG3="Pneus",Y3="REVENDA"),(AB3/1+1)*(AI3-AH3),"")),"")</f>
        <v/>
      </c>
      <c r="AK3" s="48" t="str">
        <f aca="false">IF(AJ3="","",AJ3*17%)</f>
        <v/>
      </c>
      <c r="AL3" s="48" t="str">
        <f aca="false">IFERROR(IF(AC3="NÃO","",IF(AK3="","",IF(E3="Simples Nacional",BF3,IF(T3=0.12,U3*0.5833337002,IF(T3=0,AI3*0.07,U3))))),"")</f>
        <v/>
      </c>
      <c r="AM3" s="47" t="str">
        <f aca="false">IFERROR(IF(AC3="NÃO","",IF(OR(AG3="-",AG3="Pneus"),AK3-AL3,"")),"")</f>
        <v/>
      </c>
      <c r="AN3" s="48" t="str">
        <f aca="false">IF(AND(Y3="REVENDA",AC3="SIM",AG3="BIT"),((AB3/1+1)*AI3)*0.4117,"")</f>
        <v/>
      </c>
      <c r="AO3" s="48" t="str">
        <f aca="false">IF(AN3="","",AN3*17%)</f>
        <v/>
      </c>
      <c r="AP3" s="49" t="str">
        <f aca="false">IF(AN3="","",IF(T3=0.12,(U3*0.4117)*0.4117,IF(T3=0,(AI3*0.07)*0.4117,U3*0.4117)))</f>
        <v/>
      </c>
      <c r="AQ3" s="47" t="str">
        <f aca="false">IF(AN3="","",AO3-AP3)</f>
        <v/>
      </c>
      <c r="AR3" s="50" t="str">
        <f aca="false">IFERROR(IF(AND(AC3="SIM",Y3="REVENDA",LEFT(AG3,5)="ANEXO")*OR(AE3="ANEXO I",AF3="ANEXO II"),VLOOKUP(H3,Dados!G:I,2,0),""),"INSERIR MVA")</f>
        <v/>
      </c>
      <c r="AS3" s="48" t="str">
        <f aca="false">IF(LEFT(AG3,5)="ANEXO",VLOOKUP(AG3,Dados!$X$111:$Z$112,2,0)*(AI3-Q3),"")</f>
        <v/>
      </c>
      <c r="AT3" s="48" t="str">
        <f aca="false">IFERROR(IF(AR3="","",(AI3*AR3)+AI3),"INSERIR MVA")</f>
        <v/>
      </c>
      <c r="AU3" s="48" t="str">
        <f aca="false">IF(AT3="","",IF(AY3=0.04,U3,AS3*AY3))</f>
        <v/>
      </c>
      <c r="AV3" s="47" t="str">
        <f aca="false">IFERROR(IF(AU3="","",(VLOOKUP(AG3,Dados!$X$111:$Z$112,3,0)*AT3*0.17)),"INSERIR MVA")</f>
        <v/>
      </c>
      <c r="AW3" s="47" t="str">
        <f aca="false">IFERROR(IF(AR3="","",AV3-AU3),"")</f>
        <v/>
      </c>
      <c r="AX3" s="51" t="str">
        <f aca="false">IFERROR(IF(AC3="NÃO","",IF(AM3&lt;&gt;"",AM3-W3,IF(AQ3&lt;&gt;"",AQ3-W3,IF(AW3&lt;&gt;"",AW3-W3,"")))),"")</f>
        <v/>
      </c>
      <c r="AY3" s="46" t="str">
        <f aca="false">IFERROR(IF(ISNA(VLOOKUP(R3,Dados!$X$2:$Y$5,2,0)),VLOOKUP(D3,Dados!$X$7:$Y$33,2,0),VLOOKUP(R3,Dados!$X$2:$Y$5,2,0)),"")</f>
        <v/>
      </c>
      <c r="AZ3" s="52" t="str">
        <f aca="false">IF(C3="","",IF(AND(Y3="CONSUMO",AC3="NÃO")*OR(AG3="-",AG3="BIT"),IF(E3&lt;&gt;"",(AI3-(P3+L3-N3+Q3)*AY3)/0.83),""))</f>
        <v/>
      </c>
      <c r="BA3" s="51" t="str">
        <f aca="false">IF(AZ3="","",AZ3*0.17-((P3+L3-N3+Q3)*AY3))</f>
        <v/>
      </c>
      <c r="BB3" s="51" t="str">
        <f aca="false">IF(AND(Y3="CONSUMO",AG3="ANEXO I",AY3&gt;4%),(AI3-(P3+L3-N3+Q3)*0.0514)/0.83*(0.5177)*(0.17)-AI3*0.0514,IF(AND(Y3="CONSUMO",AG3="ANEXO II",AY3&gt;4%),(AI3-(P3+L3-N3+Q3)*0.041)/0.83*(0.3295)*(0.17)-AI3*0.041,IF(AND(Y3="CONSUMO",AG3="ANEXO I",AY3=4%),(AI3-(P3+L3-N3+Q3)*0.04)/0.83*(0.5177)*(0.17)-AI3*0.04,IF(AND(Y3="CONSUMO",AG3="ANEXO II",AY3=4%),(AI3-(P3+L3-N3+Q3)*0.04)/0.83*(0.3295)*(0.17)-AI3*0.04,""))))</f>
        <v/>
      </c>
      <c r="BC3" s="51" t="str">
        <f aca="false">IF(C3="","",IF(AND(Y3="CONSUMO",AC3="SIM")*OR(AG3="-",AG3="BIT"),IF(E3&lt;&gt;"",(AI3-(P3+L3-N3+Q3)*AY3)/0.83),""))</f>
        <v/>
      </c>
      <c r="BD3" s="51" t="str">
        <f aca="false">IF(BC3="","",BC3*0.17)</f>
        <v/>
      </c>
      <c r="BE3" s="51" t="str">
        <f aca="false">IF(I3=6908,0,IF(BC3="","",BD3-((P3+L3-N3+Q3)*AY3)))</f>
        <v/>
      </c>
      <c r="BF3" s="53" t="str">
        <f aca="false">IF(B3="","",IF(OR(B3="",E3="Regime Normal"),0,(AI3-Q3)*VLOOKUP(R3,Dados!$X$98:$Y$108,2,0)))</f>
        <v/>
      </c>
      <c r="BG3" s="54" t="str">
        <f aca="false">IFERROR(VLOOKUP(I3,Dados!$AC$27:$AD$43,2,0),IF(B3="","",IF(D3&lt;&gt;"MT",IF(AND(AC3="SIM",Y3="Revenda"),"2403",IF(AND(AC3="SIM",Y3="Consumo"),"2407",IF(AND(AC3="NÃO",Y3="Revenda"),"2102",IF(AND(AC3="NÃO",Y3="Consumo"),"2556",)))),REPLACE(I3,1,1,1))))</f>
        <v/>
      </c>
    </row>
    <row r="4" customFormat="false" ht="12.8" hidden="false" customHeight="false" outlineLevel="0" collapsed="false">
      <c r="Y4" s="45"/>
      <c r="Z4" s="46" t="str">
        <f aca="false">IF(B4="","",(IFERROR(VLOOKUP(H4,Dados!A$3:B$15000,2,0),"Não Encontrado")))</f>
        <v/>
      </c>
      <c r="AA4" s="46" t="str">
        <f aca="false">IF(B4="","",(IFERROR(VLOOKUP(G4,Dados!C$3:E$15000,3,0),"Não Encontrado")))</f>
        <v/>
      </c>
      <c r="AB4" s="46" t="str">
        <f aca="false">IFERROR(IF(Z4&lt;&gt;"Não Encontrado",Z4,IF(AA4&lt;&gt;"Não Encontrado",AA4,"")),"")</f>
        <v/>
      </c>
      <c r="AC4" s="45" t="str">
        <f aca="false">IF(B4="","",IF(AB4="","NÃO","SIM"))</f>
        <v/>
      </c>
      <c r="AD4" s="45" t="str">
        <f aca="false">IFERROR(VLOOKUP(G4,Dados!$P$3:$R$500,3,0),"")</f>
        <v/>
      </c>
      <c r="AE4" s="45" t="str">
        <f aca="false">IFERROR(VLOOKUP(G4,Dados!$K$3:$L$500,2,0),"")</f>
        <v/>
      </c>
      <c r="AF4" s="45" t="str">
        <f aca="false">IFERROR(VLOOKUP(G4,Dados!$M$3:$N$500,2,0),"")</f>
        <v/>
      </c>
      <c r="AG4" s="45" t="str">
        <f aca="false">IF(F4="","",IF(AND(AD4="",AE4="",AF4=""),"-",IF(AND(AD4="BIT",AE4="",AF4=""),"BIT",IF(AND(AE4="ANEXO I",AD4="",AF4=""),"ANEXO I",IF(AND(AF4="ANEXO II",AD4="",AE4=""),"ANEXO II","Escolher")))))</f>
        <v/>
      </c>
      <c r="AH4" s="45" t="str">
        <f aca="false">IF(AG4&lt;&gt;"Pneus","",IFERROR(VLOOKUP(R4,Dados!$X$2:$Z$5,3,0)*(AI4-Q4),VLOOKUP(D4,Dados!$X$7:$Z$33,3,0)*(AI4-Q4)))</f>
        <v/>
      </c>
      <c r="AI4" s="47" t="str">
        <f aca="false">IF(B4="","",P4+Q4+O4+M4+L4-N4)</f>
        <v/>
      </c>
      <c r="AJ4" s="48" t="str">
        <f aca="false">IFERROR(IF(AND(AC4="SIM",AG4="-",Y4="REVENDA"),(AB4/1+1)*AI4,IF(AND(AC4="SIM",AG4="Pneus",Y4="REVENDA"),(AB4/1+1)*(AI4-AH4),"")),"")</f>
        <v/>
      </c>
      <c r="AK4" s="48" t="str">
        <f aca="false">IF(AJ4="","",AJ4*17%)</f>
        <v/>
      </c>
      <c r="AL4" s="48" t="str">
        <f aca="false">IFERROR(IF(AC4="NÃO","",IF(AK4="","",IF(E4="Simples Nacional",BF4,IF(T4=0.12,U4*0.5833337002,IF(T4=0,AI4*0.07,U4))))),"")</f>
        <v/>
      </c>
      <c r="AM4" s="47" t="str">
        <f aca="false">IFERROR(IF(AC4="NÃO","",IF(OR(AG4="-",AG4="Pneus"),AK4-AL4,"")),"")</f>
        <v/>
      </c>
      <c r="AN4" s="48" t="str">
        <f aca="false">IF(AND(Y4="REVENDA",AC4="SIM",AG4="BIT"),((AB4/1+1)*AI4)*0.4117,"")</f>
        <v/>
      </c>
      <c r="AO4" s="48" t="str">
        <f aca="false">IF(AN4="","",AN4*17%)</f>
        <v/>
      </c>
      <c r="AP4" s="49" t="str">
        <f aca="false">IF(AN4="","",IF(T4=0.12,(U4*0.4117)*0.4117,IF(T4=0,(AI4*0.07)*0.4117,U4*0.4117)))</f>
        <v/>
      </c>
      <c r="AQ4" s="47" t="str">
        <f aca="false">IF(AN4="","",AO4-AP4)</f>
        <v/>
      </c>
      <c r="AR4" s="50" t="str">
        <f aca="false">IFERROR(IF(AND(AC4="SIM",Y4="REVENDA",LEFT(AG4,5)="ANEXO")*OR(AE4="ANEXO I",AF4="ANEXO II"),VLOOKUP(H4,Dados!G:I,2,0),""),"INSERIR MVA")</f>
        <v/>
      </c>
      <c r="AS4" s="48" t="str">
        <f aca="false">IF(LEFT(AG4,5)="ANEXO",VLOOKUP(AG4,Dados!$X$111:$Z$112,2,0)*(AI4-Q4),"")</f>
        <v/>
      </c>
      <c r="AT4" s="48" t="str">
        <f aca="false">IFERROR(IF(AR4="","",(AI4*AR4)+AI4),"INSERIR MVA")</f>
        <v/>
      </c>
      <c r="AU4" s="48" t="str">
        <f aca="false">IF(AT4="","",IF(AY4=0.04,U4,AS4*AY4))</f>
        <v/>
      </c>
      <c r="AV4" s="47" t="str">
        <f aca="false">IFERROR(IF(AU4="","",(VLOOKUP(AG4,Dados!$X$111:$Z$112,3,0)*AT4*0.17)),"INSERIR MVA")</f>
        <v/>
      </c>
      <c r="AW4" s="47" t="str">
        <f aca="false">IFERROR(IF(AR4="","",AV4-AU4),"")</f>
        <v/>
      </c>
      <c r="AX4" s="51" t="str">
        <f aca="false">IFERROR(IF(AC4="NÃO","",IF(AM4&lt;&gt;"",AM4-W4,IF(AQ4&lt;&gt;"",AQ4-W4,IF(AW4&lt;&gt;"",AW4-W4,"")))),"")</f>
        <v/>
      </c>
      <c r="AY4" s="46" t="str">
        <f aca="false">IFERROR(IF(ISNA(VLOOKUP(R4,Dados!$X$2:$Y$5,2,0)),VLOOKUP(D4,Dados!$X$7:$Y$33,2,0),VLOOKUP(R4,Dados!$X$2:$Y$5,2,0)),"")</f>
        <v/>
      </c>
      <c r="AZ4" s="52" t="str">
        <f aca="false">IF(C4="","",IF(AND(Y4="CONSUMO",AC4="NÃO")*OR(AG4="-",AG4="BIT"),IF(E4&lt;&gt;"",(AI4-(P4+L4-N4+Q4)*AY4)/0.83),""))</f>
        <v/>
      </c>
      <c r="BA4" s="51" t="str">
        <f aca="false">IF(AZ4="","",AZ4*0.17-((P4+L4-N4+Q4)*AY4))</f>
        <v/>
      </c>
      <c r="BB4" s="51" t="str">
        <f aca="false">IF(AND(Y4="CONSUMO",AG4="ANEXO I",AY4&gt;4%),(AI4-(P4+L4-N4+Q4)*0.0514)/0.83*(0.5177)*(0.17)-AI4*0.0514,IF(AND(Y4="CONSUMO",AG4="ANEXO II",AY4&gt;4%),(AI4-(P4+L4-N4+Q4)*0.041)/0.83*(0.3295)*(0.17)-AI4*0.041,IF(AND(Y4="CONSUMO",AG4="ANEXO I",AY4=4%),(AI4-(P4+L4-N4+Q4)*0.04)/0.83*(0.5177)*(0.17)-AI4*0.04,IF(AND(Y4="CONSUMO",AG4="ANEXO II",AY4=4%),(AI4-(P4+L4-N4+Q4)*0.04)/0.83*(0.3295)*(0.17)-AI4*0.04,""))))</f>
        <v/>
      </c>
      <c r="BC4" s="51" t="str">
        <f aca="false">IF(C4="","",IF(AND(Y4="CONSUMO",AC4="SIM")*OR(AG4="-",AG4="BIT"),IF(E4&lt;&gt;"",(AI4-(P4+L4-N4+Q4)*AY4)/0.83),""))</f>
        <v/>
      </c>
      <c r="BD4" s="51" t="str">
        <f aca="false">IF(BC4="","",BC4*0.17)</f>
        <v/>
      </c>
      <c r="BE4" s="51" t="str">
        <f aca="false">IF(I4=6908,0,IF(BC4="","",BD4-((P4+L4-N4+Q4)*AY4)))</f>
        <v/>
      </c>
      <c r="BF4" s="53" t="str">
        <f aca="false">IF(B4="","",IF(OR(B4="",E4="Regime Normal"),0,(AI4-Q4)*VLOOKUP(R4,Dados!$X$98:$Y$108,2,0)))</f>
        <v/>
      </c>
      <c r="BG4" s="54" t="str">
        <f aca="false">IFERROR(VLOOKUP(I4,Dados!$AC$27:$AD$43,2,0),IF(B4="","",IF(D4&lt;&gt;"MT",IF(AND(AC4="SIM",Y4="Revenda"),"2403",IF(AND(AC4="SIM",Y4="Consumo"),"2407",IF(AND(AC4="NÃO",Y4="Revenda"),"2102",IF(AND(AC4="NÃO",Y4="Consumo"),"2556",)))),REPLACE(I4,1,1,1))))</f>
        <v/>
      </c>
    </row>
    <row r="5" customFormat="false" ht="12.8" hidden="false" customHeight="false" outlineLevel="0" collapsed="false">
      <c r="Y5" s="45"/>
      <c r="Z5" s="46" t="str">
        <f aca="false">IF(B5="","",(IFERROR(VLOOKUP(H5,Dados!A$3:B$15000,2,0),"Não Encontrado")))</f>
        <v/>
      </c>
      <c r="AA5" s="46" t="str">
        <f aca="false">IF(B5="","",(IFERROR(VLOOKUP(G5,Dados!C$3:E$15000,3,0),"Não Encontrado")))</f>
        <v/>
      </c>
      <c r="AB5" s="46" t="str">
        <f aca="false">IFERROR(IF(Z5&lt;&gt;"Não Encontrado",Z5,IF(AA5&lt;&gt;"Não Encontrado",AA5,"")),"")</f>
        <v/>
      </c>
      <c r="AC5" s="45" t="str">
        <f aca="false">IF(B5="","",IF(AB5="","NÃO","SIM"))</f>
        <v/>
      </c>
      <c r="AD5" s="45" t="str">
        <f aca="false">IFERROR(VLOOKUP(G5,Dados!$P$3:$R$500,3,0),"")</f>
        <v/>
      </c>
      <c r="AE5" s="45" t="str">
        <f aca="false">IFERROR(VLOOKUP(G5,Dados!$K$3:$L$500,2,0),"")</f>
        <v/>
      </c>
      <c r="AF5" s="45" t="str">
        <f aca="false">IFERROR(VLOOKUP(G5,Dados!$M$3:$N$500,2,0),"")</f>
        <v/>
      </c>
      <c r="AG5" s="45" t="str">
        <f aca="false">IF(F5="","",IF(AND(AD5="",AE5="",AF5=""),"-",IF(AND(AD5="BIT",AE5="",AF5=""),"BIT",IF(AND(AE5="ANEXO I",AD5="",AF5=""),"ANEXO I",IF(AND(AF5="ANEXO II",AD5="",AE5=""),"ANEXO II","Escolher")))))</f>
        <v/>
      </c>
      <c r="AH5" s="45" t="str">
        <f aca="false">IF(AG5&lt;&gt;"Pneus","",IFERROR(VLOOKUP(R5,Dados!$X$2:$Z$5,3,0)*(AI5-Q5),VLOOKUP(D5,Dados!$X$7:$Z$33,3,0)*(AI5-Q5)))</f>
        <v/>
      </c>
      <c r="AI5" s="47" t="str">
        <f aca="false">IF(B5="","",P5+Q5+O5+M5+L5-N5)</f>
        <v/>
      </c>
      <c r="AJ5" s="48" t="str">
        <f aca="false">IFERROR(IF(AND(AC5="SIM",AG5="-",Y5="REVENDA"),(AB5/1+1)*AI5,IF(AND(AC5="SIM",AG5="Pneus",Y5="REVENDA"),(AB5/1+1)*(AI5-AH5),"")),"")</f>
        <v/>
      </c>
      <c r="AK5" s="48" t="str">
        <f aca="false">IF(AJ5="","",AJ5*17%)</f>
        <v/>
      </c>
      <c r="AL5" s="48" t="str">
        <f aca="false">IFERROR(IF(AC5="NÃO","",IF(AK5="","",IF(E5="Simples Nacional",BF5,IF(T5=0.12,U5*0.5833337002,IF(T5=0,AI5*0.07,U5))))),"")</f>
        <v/>
      </c>
      <c r="AM5" s="47" t="str">
        <f aca="false">IFERROR(IF(AC5="NÃO","",IF(OR(AG5="-",AG5="Pneus"),AK5-AL5,"")),"")</f>
        <v/>
      </c>
      <c r="AN5" s="48" t="str">
        <f aca="false">IF(AND(Y5="REVENDA",AC5="SIM",AG5="BIT"),((AB5/1+1)*AI5)*0.4117,"")</f>
        <v/>
      </c>
      <c r="AO5" s="48" t="str">
        <f aca="false">IF(AN5="","",AN5*17%)</f>
        <v/>
      </c>
      <c r="AP5" s="49" t="str">
        <f aca="false">IF(AN5="","",IF(T5=0.12,(U5*0.4117)*0.4117,IF(T5=0,(AI5*0.07)*0.4117,U5*0.4117)))</f>
        <v/>
      </c>
      <c r="AQ5" s="47" t="str">
        <f aca="false">IF(AN5="","",AO5-AP5)</f>
        <v/>
      </c>
      <c r="AR5" s="50" t="str">
        <f aca="false">IFERROR(IF(AND(AC5="SIM",Y5="REVENDA",LEFT(AG5,5)="ANEXO")*OR(AE5="ANEXO I",AF5="ANEXO II"),VLOOKUP(H5,Dados!G:I,2,0),""),"INSERIR MVA")</f>
        <v/>
      </c>
      <c r="AS5" s="48" t="str">
        <f aca="false">IF(LEFT(AG5,5)="ANEXO",VLOOKUP(AG5,Dados!$X$111:$Z$112,2,0)*(AI5-Q5),"")</f>
        <v/>
      </c>
      <c r="AT5" s="48" t="str">
        <f aca="false">IFERROR(IF(AR5="","",(AI5*AR5)+AI5),"INSERIR MVA")</f>
        <v/>
      </c>
      <c r="AU5" s="48" t="str">
        <f aca="false">IF(AT5="","",IF(AY5=0.04,U5,AS5*AY5))</f>
        <v/>
      </c>
      <c r="AV5" s="47" t="str">
        <f aca="false">IFERROR(IF(AU5="","",(VLOOKUP(AG5,Dados!$X$111:$Z$112,3,0)*AT5*0.17)),"INSERIR MVA")</f>
        <v/>
      </c>
      <c r="AW5" s="47" t="str">
        <f aca="false">IFERROR(IF(AR5="","",AV5-AU5),"")</f>
        <v/>
      </c>
      <c r="AX5" s="51" t="str">
        <f aca="false">IFERROR(IF(AC5="NÃO","",IF(AM5&lt;&gt;"",AM5-W5,IF(AQ5&lt;&gt;"",AQ5-W5,IF(AW5&lt;&gt;"",AW5-W5,"")))),"")</f>
        <v/>
      </c>
      <c r="AY5" s="46" t="str">
        <f aca="false">IFERROR(IF(ISNA(VLOOKUP(R5,Dados!$X$2:$Y$5,2,0)),VLOOKUP(D5,Dados!$X$7:$Y$33,2,0),VLOOKUP(R5,Dados!$X$2:$Y$5,2,0)),"")</f>
        <v/>
      </c>
      <c r="AZ5" s="52" t="str">
        <f aca="false">IF(C5="","",IF(AND(Y5="CONSUMO",AC5="NÃO")*OR(AG5="-",AG5="BIT"),IF(E5&lt;&gt;"",(AI5-(P5+L5-N5+Q5)*AY5)/0.83),""))</f>
        <v/>
      </c>
      <c r="BA5" s="51" t="str">
        <f aca="false">IF(AZ5="","",AZ5*0.17-((P5+L5-N5+Q5)*AY5))</f>
        <v/>
      </c>
      <c r="BB5" s="51" t="str">
        <f aca="false">IF(AND(Y5="CONSUMO",AG5="ANEXO I",AY5&gt;4%),(AI5-(P5+L5-N5+Q5)*0.0514)/0.83*(0.5177)*(0.17)-AI5*0.0514,IF(AND(Y5="CONSUMO",AG5="ANEXO II",AY5&gt;4%),(AI5-(P5+L5-N5+Q5)*0.041)/0.83*(0.3295)*(0.17)-AI5*0.041,IF(AND(Y5="CONSUMO",AG5="ANEXO I",AY5=4%),(AI5-(P5+L5-N5+Q5)*0.04)/0.83*(0.5177)*(0.17)-AI5*0.04,IF(AND(Y5="CONSUMO",AG5="ANEXO II",AY5=4%),(AI5-(P5+L5-N5+Q5)*0.04)/0.83*(0.3295)*(0.17)-AI5*0.04,""))))</f>
        <v/>
      </c>
      <c r="BC5" s="51" t="str">
        <f aca="false">IF(C5="","",IF(AND(Y5="CONSUMO",AC5="SIM")*OR(AG5="-",AG5="BIT"),IF(E5&lt;&gt;"",(AI5-(P5+L5-N5+Q5)*AY5)/0.83),""))</f>
        <v/>
      </c>
      <c r="BD5" s="51" t="str">
        <f aca="false">IF(BC5="","",BC5*0.17)</f>
        <v/>
      </c>
      <c r="BE5" s="51" t="str">
        <f aca="false">IF(I5=6908,0,IF(BC5="","",BD5-((P5+L5-N5+Q5)*AY5)))</f>
        <v/>
      </c>
      <c r="BF5" s="53" t="str">
        <f aca="false">IF(B5="","",IF(OR(B5="",E5="Regime Normal"),0,(AI5-Q5)*VLOOKUP(R5,Dados!$X$98:$Y$108,2,0)))</f>
        <v/>
      </c>
      <c r="BG5" s="54" t="str">
        <f aca="false">IFERROR(VLOOKUP(I5,Dados!$AC$27:$AD$43,2,0),IF(B5="","",IF(D5&lt;&gt;"MT",IF(AND(AC5="SIM",Y5="Revenda"),"2403",IF(AND(AC5="SIM",Y5="Consumo"),"2407",IF(AND(AC5="NÃO",Y5="Revenda"),"2102",IF(AND(AC5="NÃO",Y5="Consumo"),"2556",)))),REPLACE(I5,1,1,1))))</f>
        <v/>
      </c>
    </row>
    <row r="6" customFormat="false" ht="12.8" hidden="false" customHeight="false" outlineLevel="0" collapsed="false">
      <c r="Y6" s="45"/>
      <c r="Z6" s="46" t="str">
        <f aca="false">IF(B6="","",(IFERROR(VLOOKUP(H6,Dados!A$3:B$15000,2,0),"Não Encontrado")))</f>
        <v/>
      </c>
      <c r="AA6" s="46" t="str">
        <f aca="false">IF(B6="","",(IFERROR(VLOOKUP(G6,Dados!C$3:E$15000,3,0),"Não Encontrado")))</f>
        <v/>
      </c>
      <c r="AB6" s="46" t="str">
        <f aca="false">IFERROR(IF(Z6&lt;&gt;"Não Encontrado",Z6,IF(AA6&lt;&gt;"Não Encontrado",AA6,"")),"")</f>
        <v/>
      </c>
      <c r="AC6" s="45" t="str">
        <f aca="false">IF(B6="","",IF(AB6="","NÃO","SIM"))</f>
        <v/>
      </c>
      <c r="AD6" s="45" t="str">
        <f aca="false">IFERROR(VLOOKUP(G6,Dados!$P$3:$R$500,3,0),"")</f>
        <v/>
      </c>
      <c r="AE6" s="45" t="str">
        <f aca="false">IFERROR(VLOOKUP(G6,Dados!$K$3:$L$500,2,0),"")</f>
        <v/>
      </c>
      <c r="AF6" s="45" t="str">
        <f aca="false">IFERROR(VLOOKUP(G6,Dados!$M$3:$N$500,2,0),"")</f>
        <v/>
      </c>
      <c r="AG6" s="45" t="str">
        <f aca="false">IF(F6="","",IF(AND(AD6="",AE6="",AF6=""),"-",IF(AND(AD6="BIT",AE6="",AF6=""),"BIT",IF(AND(AE6="ANEXO I",AD6="",AF6=""),"ANEXO I",IF(AND(AF6="ANEXO II",AD6="",AE6=""),"ANEXO II","Escolher")))))</f>
        <v/>
      </c>
      <c r="AH6" s="45" t="str">
        <f aca="false">IF(AG6&lt;&gt;"Pneus","",IFERROR(VLOOKUP(R6,Dados!$X$2:$Z$5,3,0)*(AI6-Q6),VLOOKUP(D6,Dados!$X$7:$Z$33,3,0)*(AI6-Q6)))</f>
        <v/>
      </c>
      <c r="AI6" s="47" t="str">
        <f aca="false">IF(B6="","",P6+Q6+O6+M6+L6-N6)</f>
        <v/>
      </c>
      <c r="AJ6" s="48" t="str">
        <f aca="false">IFERROR(IF(AND(AC6="SIM",AG6="-",Y6="REVENDA"),(AB6/1+1)*AI6,IF(AND(AC6="SIM",AG6="Pneus",Y6="REVENDA"),(AB6/1+1)*(AI6-AH6),"")),"")</f>
        <v/>
      </c>
      <c r="AK6" s="48" t="str">
        <f aca="false">IF(AJ6="","",AJ6*17%)</f>
        <v/>
      </c>
      <c r="AL6" s="48" t="str">
        <f aca="false">IFERROR(IF(AC6="NÃO","",IF(AK6="","",IF(E6="Simples Nacional",BF6,IF(T6=0.12,U6*0.5833337002,IF(T6=0,AI6*0.07,U6))))),"")</f>
        <v/>
      </c>
      <c r="AM6" s="47" t="str">
        <f aca="false">IFERROR(IF(AC6="NÃO","",IF(OR(AG6="-",AG6="Pneus"),AK6-AL6,"")),"")</f>
        <v/>
      </c>
      <c r="AN6" s="48" t="str">
        <f aca="false">IF(AND(Y6="REVENDA",AC6="SIM",AG6="BIT"),((AB6/1+1)*AI6)*0.4117,"")</f>
        <v/>
      </c>
      <c r="AO6" s="48" t="str">
        <f aca="false">IF(AN6="","",AN6*17%)</f>
        <v/>
      </c>
      <c r="AP6" s="49" t="str">
        <f aca="false">IF(AN6="","",IF(T6=0.12,(U6*0.4117)*0.4117,IF(T6=0,(AI6*0.07)*0.4117,U6*0.4117)))</f>
        <v/>
      </c>
      <c r="AQ6" s="47" t="str">
        <f aca="false">IF(AN6="","",AO6-AP6)</f>
        <v/>
      </c>
      <c r="AR6" s="50" t="str">
        <f aca="false">IFERROR(IF(AND(AC6="SIM",Y6="REVENDA",LEFT(AG6,5)="ANEXO")*OR(AE6="ANEXO I",AF6="ANEXO II"),VLOOKUP(H6,Dados!G:I,2,0),""),"INSERIR MVA")</f>
        <v/>
      </c>
      <c r="AS6" s="48" t="str">
        <f aca="false">IF(LEFT(AG6,5)="ANEXO",VLOOKUP(AG6,Dados!$X$111:$Z$112,2,0)*(AI6-Q6),"")</f>
        <v/>
      </c>
      <c r="AT6" s="48" t="str">
        <f aca="false">IFERROR(IF(AR6="","",(AI6*AR6)+AI6),"INSERIR MVA")</f>
        <v/>
      </c>
      <c r="AU6" s="48" t="str">
        <f aca="false">IF(AT6="","",IF(AY6=0.04,U6,AS6*AY6))</f>
        <v/>
      </c>
      <c r="AV6" s="47" t="str">
        <f aca="false">IFERROR(IF(AU6="","",(VLOOKUP(AG6,Dados!$X$111:$Z$112,3,0)*AT6*0.17)),"INSERIR MVA")</f>
        <v/>
      </c>
      <c r="AW6" s="47" t="str">
        <f aca="false">IFERROR(IF(AR6="","",AV6-AU6),"")</f>
        <v/>
      </c>
      <c r="AX6" s="51" t="str">
        <f aca="false">IFERROR(IF(AC6="NÃO","",IF(AM6&lt;&gt;"",AM6-W6,IF(AQ6&lt;&gt;"",AQ6-W6,IF(AW6&lt;&gt;"",AW6-W6,"")))),"")</f>
        <v/>
      </c>
      <c r="AY6" s="46" t="str">
        <f aca="false">IFERROR(IF(ISNA(VLOOKUP(R6,Dados!$X$2:$Y$5,2,0)),VLOOKUP(D6,Dados!$X$7:$Y$33,2,0),VLOOKUP(R6,Dados!$X$2:$Y$5,2,0)),"")</f>
        <v/>
      </c>
      <c r="AZ6" s="52" t="str">
        <f aca="false">IF(C6="","",IF(AND(Y6="CONSUMO",AC6="NÃO")*OR(AG6="-",AG6="BIT"),IF(E6&lt;&gt;"",(AI6-(P6+L6-N6+Q6)*AY6)/0.83),""))</f>
        <v/>
      </c>
      <c r="BA6" s="51" t="str">
        <f aca="false">IF(AZ6="","",AZ6*0.17-((P6+L6-N6+Q6)*AY6))</f>
        <v/>
      </c>
      <c r="BB6" s="51" t="str">
        <f aca="false">IF(AND(Y6="CONSUMO",AG6="ANEXO I",AY6&gt;4%),(AI6-(P6+L6-N6+Q6)*0.0514)/0.83*(0.5177)*(0.17)-AI6*0.0514,IF(AND(Y6="CONSUMO",AG6="ANEXO II",AY6&gt;4%),(AI6-(P6+L6-N6+Q6)*0.041)/0.83*(0.3295)*(0.17)-AI6*0.041,IF(AND(Y6="CONSUMO",AG6="ANEXO I",AY6=4%),(AI6-(P6+L6-N6+Q6)*0.04)/0.83*(0.5177)*(0.17)-AI6*0.04,IF(AND(Y6="CONSUMO",AG6="ANEXO II",AY6=4%),(AI6-(P6+L6-N6+Q6)*0.04)/0.83*(0.3295)*(0.17)-AI6*0.04,""))))</f>
        <v/>
      </c>
      <c r="BC6" s="51" t="str">
        <f aca="false">IF(C6="","",IF(AND(Y6="CONSUMO",AC6="SIM")*OR(AG6="-",AG6="BIT"),IF(E6&lt;&gt;"",(AI6-(P6+L6-N6+Q6)*AY6)/0.83),""))</f>
        <v/>
      </c>
      <c r="BD6" s="51" t="str">
        <f aca="false">IF(BC6="","",BC6*0.17)</f>
        <v/>
      </c>
      <c r="BE6" s="51" t="str">
        <f aca="false">IF(I6=6908,0,IF(BC6="","",BD6-((P6+L6-N6+Q6)*AY6)))</f>
        <v/>
      </c>
      <c r="BF6" s="53" t="str">
        <f aca="false">IF(B6="","",IF(OR(B6="",E6="Regime Normal"),0,(AI6-Q6)*VLOOKUP(R6,Dados!$X$98:$Y$108,2,0)))</f>
        <v/>
      </c>
      <c r="BG6" s="54" t="str">
        <f aca="false">IFERROR(VLOOKUP(I6,Dados!$AC$27:$AD$43,2,0),IF(B6="","",IF(D6&lt;&gt;"MT",IF(AND(AC6="SIM",Y6="Revenda"),"2403",IF(AND(AC6="SIM",Y6="Consumo"),"2407",IF(AND(AC6="NÃO",Y6="Revenda"),"2102",IF(AND(AC6="NÃO",Y6="Consumo"),"2556",)))),REPLACE(I6,1,1,1))))</f>
        <v/>
      </c>
    </row>
    <row r="7" customFormat="false" ht="12.8" hidden="false" customHeight="false" outlineLevel="0" collapsed="false">
      <c r="Y7" s="45"/>
      <c r="Z7" s="46" t="str">
        <f aca="false">IF(B7="","",(IFERROR(VLOOKUP(H7,Dados!A$3:B$15000,2,0),"Não Encontrado")))</f>
        <v/>
      </c>
      <c r="AA7" s="46" t="str">
        <f aca="false">IF(B7="","",(IFERROR(VLOOKUP(G7,Dados!C$3:E$15000,3,0),"Não Encontrado")))</f>
        <v/>
      </c>
      <c r="AB7" s="46" t="str">
        <f aca="false">IFERROR(IF(Z7&lt;&gt;"Não Encontrado",Z7,IF(AA7&lt;&gt;"Não Encontrado",AA7,"")),"")</f>
        <v/>
      </c>
      <c r="AC7" s="45" t="str">
        <f aca="false">IF(B7="","",IF(AB7="","NÃO","SIM"))</f>
        <v/>
      </c>
      <c r="AD7" s="45" t="str">
        <f aca="false">IFERROR(VLOOKUP(G7,Dados!$P$3:$R$500,3,0),"")</f>
        <v/>
      </c>
      <c r="AE7" s="45" t="str">
        <f aca="false">IFERROR(VLOOKUP(G7,Dados!$K$3:$L$500,2,0),"")</f>
        <v/>
      </c>
      <c r="AF7" s="45" t="str">
        <f aca="false">IFERROR(VLOOKUP(G7,Dados!$M$3:$N$500,2,0),"")</f>
        <v/>
      </c>
      <c r="AG7" s="45" t="str">
        <f aca="false">IF(F7="","",IF(AND(AD7="",AE7="",AF7=""),"-",IF(AND(AD7="BIT",AE7="",AF7=""),"BIT",IF(AND(AE7="ANEXO I",AD7="",AF7=""),"ANEXO I",IF(AND(AF7="ANEXO II",AD7="",AE7=""),"ANEXO II","Escolher")))))</f>
        <v/>
      </c>
      <c r="AH7" s="45" t="str">
        <f aca="false">IF(AG7&lt;&gt;"Pneus","",IFERROR(VLOOKUP(R7,Dados!$X$2:$Z$5,3,0)*(AI7-Q7),VLOOKUP(D7,Dados!$X$7:$Z$33,3,0)*(AI7-Q7)))</f>
        <v/>
      </c>
      <c r="AI7" s="47" t="str">
        <f aca="false">IF(B7="","",P7+Q7+O7+M7+L7-N7)</f>
        <v/>
      </c>
      <c r="AJ7" s="48" t="str">
        <f aca="false">IFERROR(IF(AND(AC7="SIM",AG7="-",Y7="REVENDA"),(AB7/1+1)*AI7,IF(AND(AC7="SIM",AG7="Pneus",Y7="REVENDA"),(AB7/1+1)*(AI7-AH7),"")),"")</f>
        <v/>
      </c>
      <c r="AK7" s="48" t="str">
        <f aca="false">IF(AJ7="","",AJ7*17%)</f>
        <v/>
      </c>
      <c r="AL7" s="48" t="str">
        <f aca="false">IFERROR(IF(AC7="NÃO","",IF(AK7="","",IF(E7="Simples Nacional",BF7,IF(T7=0.12,U7*0.5833337002,IF(T7=0,AI7*0.07,U7))))),"")</f>
        <v/>
      </c>
      <c r="AM7" s="47" t="str">
        <f aca="false">IFERROR(IF(AC7="NÃO","",IF(OR(AG7="-",AG7="Pneus"),AK7-AL7,"")),"")</f>
        <v/>
      </c>
      <c r="AN7" s="48" t="str">
        <f aca="false">IF(AND(Y7="REVENDA",AC7="SIM",AG7="BIT"),((AB7/1+1)*AI7)*0.4117,"")</f>
        <v/>
      </c>
      <c r="AO7" s="48" t="str">
        <f aca="false">IF(AN7="","",AN7*17%)</f>
        <v/>
      </c>
      <c r="AP7" s="49" t="str">
        <f aca="false">IF(AN7="","",IF(T7=0.12,(U7*0.4117)*0.4117,IF(T7=0,(AI7*0.07)*0.4117,U7*0.4117)))</f>
        <v/>
      </c>
      <c r="AQ7" s="47" t="str">
        <f aca="false">IF(AN7="","",AO7-AP7)</f>
        <v/>
      </c>
      <c r="AR7" s="50" t="str">
        <f aca="false">IFERROR(IF(AND(AC7="SIM",Y7="REVENDA",LEFT(AG7,5)="ANEXO")*OR(AE7="ANEXO I",AF7="ANEXO II"),VLOOKUP(H7,Dados!G:I,2,0),""),"INSERIR MVA")</f>
        <v/>
      </c>
      <c r="AS7" s="48" t="str">
        <f aca="false">IF(LEFT(AG7,5)="ANEXO",VLOOKUP(AG7,Dados!$X$111:$Z$112,2,0)*(AI7-Q7),"")</f>
        <v/>
      </c>
      <c r="AT7" s="48" t="str">
        <f aca="false">IFERROR(IF(AR7="","",(AI7*AR7)+AI7),"INSERIR MVA")</f>
        <v/>
      </c>
      <c r="AU7" s="48" t="str">
        <f aca="false">IF(AT7="","",IF(AY7=0.04,U7,AS7*AY7))</f>
        <v/>
      </c>
      <c r="AV7" s="47" t="str">
        <f aca="false">IFERROR(IF(AU7="","",(VLOOKUP(AG7,Dados!$X$111:$Z$112,3,0)*AT7*0.17)),"INSERIR MVA")</f>
        <v/>
      </c>
      <c r="AW7" s="47" t="str">
        <f aca="false">IFERROR(IF(AR7="","",AV7-AU7),"")</f>
        <v/>
      </c>
      <c r="AX7" s="51" t="str">
        <f aca="false">IFERROR(IF(AC7="NÃO","",IF(AM7&lt;&gt;"",AM7-W7,IF(AQ7&lt;&gt;"",AQ7-W7,IF(AW7&lt;&gt;"",AW7-W7,"")))),"")</f>
        <v/>
      </c>
      <c r="AY7" s="46" t="str">
        <f aca="false">IFERROR(IF(ISNA(VLOOKUP(R7,Dados!$X$2:$Y$5,2,0)),VLOOKUP(D7,Dados!$X$7:$Y$33,2,0),VLOOKUP(R7,Dados!$X$2:$Y$5,2,0)),"")</f>
        <v/>
      </c>
      <c r="AZ7" s="52" t="str">
        <f aca="false">IF(C7="","",IF(AND(Y7="CONSUMO",AC7="NÃO")*OR(AG7="-",AG7="BIT"),IF(E7&lt;&gt;"",(AI7-(P7+L7-N7+Q7)*AY7)/0.83),""))</f>
        <v/>
      </c>
      <c r="BA7" s="51" t="str">
        <f aca="false">IF(AZ7="","",AZ7*0.17-((P7+L7-N7+Q7)*AY7))</f>
        <v/>
      </c>
      <c r="BB7" s="51" t="str">
        <f aca="false">IF(AND(Y7="CONSUMO",AG7="ANEXO I",AY7&gt;4%),(AI7-(P7+L7-N7+Q7)*0.0514)/0.83*(0.5177)*(0.17)-AI7*0.0514,IF(AND(Y7="CONSUMO",AG7="ANEXO II",AY7&gt;4%),(AI7-(P7+L7-N7+Q7)*0.041)/0.83*(0.3295)*(0.17)-AI7*0.041,IF(AND(Y7="CONSUMO",AG7="ANEXO I",AY7=4%),(AI7-(P7+L7-N7+Q7)*0.04)/0.83*(0.5177)*(0.17)-AI7*0.04,IF(AND(Y7="CONSUMO",AG7="ANEXO II",AY7=4%),(AI7-(P7+L7-N7+Q7)*0.04)/0.83*(0.3295)*(0.17)-AI7*0.04,""))))</f>
        <v/>
      </c>
      <c r="BC7" s="51" t="str">
        <f aca="false">IF(C7="","",IF(AND(Y7="CONSUMO",AC7="SIM")*OR(AG7="-",AG7="BIT"),IF(E7&lt;&gt;"",(AI7-(P7+L7-N7+Q7)*AY7)/0.83),""))</f>
        <v/>
      </c>
      <c r="BD7" s="51" t="str">
        <f aca="false">IF(BC7="","",BC7*0.17)</f>
        <v/>
      </c>
      <c r="BE7" s="51" t="str">
        <f aca="false">IF(I7=6908,0,IF(BC7="","",BD7-((P7+L7-N7+Q7)*AY7)))</f>
        <v/>
      </c>
      <c r="BF7" s="53" t="str">
        <f aca="false">IF(B7="","",IF(OR(B7="",E7="Regime Normal"),0,(AI7-Q7)*VLOOKUP(R7,Dados!$X$98:$Y$108,2,0)))</f>
        <v/>
      </c>
      <c r="BG7" s="54" t="str">
        <f aca="false">IFERROR(VLOOKUP(I7,Dados!$AC$27:$AD$43,2,0),IF(B7="","",IF(D7&lt;&gt;"MT",IF(AND(AC7="SIM",Y7="Revenda"),"2403",IF(AND(AC7="SIM",Y7="Consumo"),"2407",IF(AND(AC7="NÃO",Y7="Revenda"),"2102",IF(AND(AC7="NÃO",Y7="Consumo"),"2556",)))),REPLACE(I7,1,1,1))))</f>
        <v/>
      </c>
    </row>
    <row r="8" customFormat="false" ht="12.8" hidden="false" customHeight="false" outlineLevel="0" collapsed="false">
      <c r="Y8" s="45"/>
      <c r="Z8" s="46" t="str">
        <f aca="false">IF(B8="","",(IFERROR(VLOOKUP(H8,Dados!A$3:B$15000,2,0),"Não Encontrado")))</f>
        <v/>
      </c>
      <c r="AA8" s="46" t="str">
        <f aca="false">IF(B8="","",(IFERROR(VLOOKUP(G8,Dados!C$3:E$15000,3,0),"Não Encontrado")))</f>
        <v/>
      </c>
      <c r="AB8" s="46" t="str">
        <f aca="false">IFERROR(IF(Z8&lt;&gt;"Não Encontrado",Z8,IF(AA8&lt;&gt;"Não Encontrado",AA8,"")),"")</f>
        <v/>
      </c>
      <c r="AC8" s="45" t="str">
        <f aca="false">IF(B8="","",IF(AB8="","NÃO","SIM"))</f>
        <v/>
      </c>
      <c r="AD8" s="45" t="str">
        <f aca="false">IFERROR(VLOOKUP(G8,Dados!$P$3:$R$500,3,0),"")</f>
        <v/>
      </c>
      <c r="AE8" s="45" t="str">
        <f aca="false">IFERROR(VLOOKUP(G8,Dados!$K$3:$L$500,2,0),"")</f>
        <v/>
      </c>
      <c r="AF8" s="45" t="str">
        <f aca="false">IFERROR(VLOOKUP(G8,Dados!$M$3:$N$500,2,0),"")</f>
        <v/>
      </c>
      <c r="AG8" s="45" t="str">
        <f aca="false">IF(F8="","",IF(AND(AD8="",AE8="",AF8=""),"-",IF(AND(AD8="BIT",AE8="",AF8=""),"BIT",IF(AND(AE8="ANEXO I",AD8="",AF8=""),"ANEXO I",IF(AND(AF8="ANEXO II",AD8="",AE8=""),"ANEXO II","Escolher")))))</f>
        <v/>
      </c>
      <c r="AH8" s="45" t="str">
        <f aca="false">IF(AG8&lt;&gt;"Pneus","",IFERROR(VLOOKUP(R8,Dados!$X$2:$Z$5,3,0)*(AI8-Q8),VLOOKUP(D8,Dados!$X$7:$Z$33,3,0)*(AI8-Q8)))</f>
        <v/>
      </c>
      <c r="AI8" s="47" t="str">
        <f aca="false">IF(B8="","",P8+Q8+O8+M8+L8-N8)</f>
        <v/>
      </c>
      <c r="AJ8" s="48" t="str">
        <f aca="false">IFERROR(IF(AND(AC8="SIM",AG8="-",Y8="REVENDA"),(AB8/1+1)*AI8,IF(AND(AC8="SIM",AG8="Pneus",Y8="REVENDA"),(AB8/1+1)*(AI8-AH8),"")),"")</f>
        <v/>
      </c>
      <c r="AK8" s="48" t="str">
        <f aca="false">IF(AJ8="","",AJ8*17%)</f>
        <v/>
      </c>
      <c r="AL8" s="48" t="str">
        <f aca="false">IFERROR(IF(AC8="NÃO","",IF(AK8="","",IF(E8="Simples Nacional",BF8,IF(T8=0.12,U8*0.5833337002,IF(T8=0,AI8*0.07,U8))))),"")</f>
        <v/>
      </c>
      <c r="AM8" s="47" t="str">
        <f aca="false">IFERROR(IF(AC8="NÃO","",IF(OR(AG8="-",AG8="Pneus"),AK8-AL8,"")),"")</f>
        <v/>
      </c>
      <c r="AN8" s="48" t="str">
        <f aca="false">IF(AND(Y8="REVENDA",AC8="SIM",AG8="BIT"),((AB8/1+1)*AI8)*0.4117,"")</f>
        <v/>
      </c>
      <c r="AO8" s="48" t="str">
        <f aca="false">IF(AN8="","",AN8*17%)</f>
        <v/>
      </c>
      <c r="AP8" s="49" t="str">
        <f aca="false">IF(AN8="","",IF(T8=0.12,(U8*0.4117)*0.4117,IF(T8=0,(AI8*0.07)*0.4117,U8*0.4117)))</f>
        <v/>
      </c>
      <c r="AQ8" s="47" t="str">
        <f aca="false">IF(AN8="","",AO8-AP8)</f>
        <v/>
      </c>
      <c r="AR8" s="50" t="str">
        <f aca="false">IFERROR(IF(AND(AC8="SIM",Y8="REVENDA",LEFT(AG8,5)="ANEXO")*OR(AE8="ANEXO I",AF8="ANEXO II"),VLOOKUP(H8,Dados!G:I,2,0),""),"INSERIR MVA")</f>
        <v/>
      </c>
      <c r="AS8" s="48" t="str">
        <f aca="false">IF(LEFT(AG8,5)="ANEXO",VLOOKUP(AG8,Dados!$X$111:$Z$112,2,0)*(AI8-Q8),"")</f>
        <v/>
      </c>
      <c r="AT8" s="48" t="str">
        <f aca="false">IFERROR(IF(AR8="","",(AI8*AR8)+AI8),"INSERIR MVA")</f>
        <v/>
      </c>
      <c r="AU8" s="48" t="str">
        <f aca="false">IF(AT8="","",IF(AY8=0.04,U8,AS8*AY8))</f>
        <v/>
      </c>
      <c r="AV8" s="47" t="str">
        <f aca="false">IFERROR(IF(AU8="","",(VLOOKUP(AG8,Dados!$X$111:$Z$112,3,0)*AT8*0.17)),"INSERIR MVA")</f>
        <v/>
      </c>
      <c r="AW8" s="47" t="str">
        <f aca="false">IFERROR(IF(AR8="","",AV8-AU8),"")</f>
        <v/>
      </c>
      <c r="AX8" s="51" t="str">
        <f aca="false">IFERROR(IF(AC8="NÃO","",IF(AM8&lt;&gt;"",AM8-W8,IF(AQ8&lt;&gt;"",AQ8-W8,IF(AW8&lt;&gt;"",AW8-W8,"")))),"")</f>
        <v/>
      </c>
      <c r="AY8" s="46" t="str">
        <f aca="false">IFERROR(IF(ISNA(VLOOKUP(R8,Dados!$X$2:$Y$5,2,0)),VLOOKUP(D8,Dados!$X$7:$Y$33,2,0),VLOOKUP(R8,Dados!$X$2:$Y$5,2,0)),"")</f>
        <v/>
      </c>
      <c r="AZ8" s="52" t="str">
        <f aca="false">IF(C8="","",IF(AND(Y8="CONSUMO",AC8="NÃO")*OR(AG8="-",AG8="BIT"),IF(E8&lt;&gt;"",(AI8-(P8+L8-N8+Q8)*AY8)/0.83),""))</f>
        <v/>
      </c>
      <c r="BA8" s="51" t="str">
        <f aca="false">IF(AZ8="","",AZ8*0.17-((P8+L8-N8+Q8)*AY8))</f>
        <v/>
      </c>
      <c r="BB8" s="51" t="str">
        <f aca="false">IF(AND(Y8="CONSUMO",AG8="ANEXO I",AY8&gt;4%),(AI8-(P8+L8-N8+Q8)*0.0514)/0.83*(0.5177)*(0.17)-AI8*0.0514,IF(AND(Y8="CONSUMO",AG8="ANEXO II",AY8&gt;4%),(AI8-(P8+L8-N8+Q8)*0.041)/0.83*(0.3295)*(0.17)-AI8*0.041,IF(AND(Y8="CONSUMO",AG8="ANEXO I",AY8=4%),(AI8-(P8+L8-N8+Q8)*0.04)/0.83*(0.5177)*(0.17)-AI8*0.04,IF(AND(Y8="CONSUMO",AG8="ANEXO II",AY8=4%),(AI8-(P8+L8-N8+Q8)*0.04)/0.83*(0.3295)*(0.17)-AI8*0.04,""))))</f>
        <v/>
      </c>
      <c r="BC8" s="51" t="str">
        <f aca="false">IF(C8="","",IF(AND(Y8="CONSUMO",AC8="SIM")*OR(AG8="-",AG8="BIT"),IF(E8&lt;&gt;"",(AI8-(P8+L8-N8+Q8)*AY8)/0.83),""))</f>
        <v/>
      </c>
      <c r="BD8" s="51" t="str">
        <f aca="false">IF(BC8="","",BC8*0.17)</f>
        <v/>
      </c>
      <c r="BE8" s="51" t="str">
        <f aca="false">IF(I8=6908,0,IF(BC8="","",BD8-((P8+L8-N8+Q8)*AY8)))</f>
        <v/>
      </c>
      <c r="BF8" s="53" t="str">
        <f aca="false">IF(B8="","",IF(OR(B8="",E8="Regime Normal"),0,(AI8-Q8)*VLOOKUP(R8,Dados!$X$98:$Y$108,2,0)))</f>
        <v/>
      </c>
      <c r="BG8" s="54" t="str">
        <f aca="false">IFERROR(VLOOKUP(I8,Dados!$AC$27:$AD$43,2,0),IF(B8="","",IF(D8&lt;&gt;"MT",IF(AND(AC8="SIM",Y8="Revenda"),"2403",IF(AND(AC8="SIM",Y8="Consumo"),"2407",IF(AND(AC8="NÃO",Y8="Revenda"),"2102",IF(AND(AC8="NÃO",Y8="Consumo"),"2556",)))),REPLACE(I8,1,1,1))))</f>
        <v/>
      </c>
    </row>
    <row r="9" customFormat="false" ht="12.8" hidden="false" customHeight="false" outlineLevel="0" collapsed="false">
      <c r="Y9" s="45"/>
      <c r="Z9" s="46" t="str">
        <f aca="false">IF(B9="","",(IFERROR(VLOOKUP(H9,Dados!A$3:B$15000,2,0),"Não Encontrado")))</f>
        <v/>
      </c>
      <c r="AA9" s="46" t="str">
        <f aca="false">IF(B9="","",(IFERROR(VLOOKUP(G9,Dados!C$3:E$15000,3,0),"Não Encontrado")))</f>
        <v/>
      </c>
      <c r="AB9" s="46" t="str">
        <f aca="false">IFERROR(IF(Z9&lt;&gt;"Não Encontrado",Z9,IF(AA9&lt;&gt;"Não Encontrado",AA9,"")),"")</f>
        <v/>
      </c>
      <c r="AC9" s="45" t="str">
        <f aca="false">IF(B9="","",IF(AB9="","NÃO","SIM"))</f>
        <v/>
      </c>
      <c r="AD9" s="45" t="str">
        <f aca="false">IFERROR(VLOOKUP(G9,Dados!$P$3:$R$500,3,0),"")</f>
        <v/>
      </c>
      <c r="AE9" s="45" t="str">
        <f aca="false">IFERROR(VLOOKUP(G9,Dados!$K$3:$L$500,2,0),"")</f>
        <v/>
      </c>
      <c r="AF9" s="45" t="str">
        <f aca="false">IFERROR(VLOOKUP(G9,Dados!$M$3:$N$500,2,0),"")</f>
        <v/>
      </c>
      <c r="AG9" s="45" t="str">
        <f aca="false">IF(F9="","",IF(AND(AD9="",AE9="",AF9=""),"-",IF(AND(AD9="BIT",AE9="",AF9=""),"BIT",IF(AND(AE9="ANEXO I",AD9="",AF9=""),"ANEXO I",IF(AND(AF9="ANEXO II",AD9="",AE9=""),"ANEXO II","Escolher")))))</f>
        <v/>
      </c>
      <c r="AH9" s="45" t="str">
        <f aca="false">IF(AG9&lt;&gt;"Pneus","",IFERROR(VLOOKUP(R9,Dados!$X$2:$Z$5,3,0)*(AI9-Q9),VLOOKUP(D9,Dados!$X$7:$Z$33,3,0)*(AI9-Q9)))</f>
        <v/>
      </c>
      <c r="AI9" s="47" t="str">
        <f aca="false">IF(B9="","",P9+Q9+O9+M9+L9-N9)</f>
        <v/>
      </c>
      <c r="AJ9" s="48" t="str">
        <f aca="false">IFERROR(IF(AND(AC9="SIM",AG9="-",Y9="REVENDA"),(AB9/1+1)*AI9,IF(AND(AC9="SIM",AG9="Pneus",Y9="REVENDA"),(AB9/1+1)*(AI9-AH9),"")),"")</f>
        <v/>
      </c>
      <c r="AK9" s="48" t="str">
        <f aca="false">IF(AJ9="","",AJ9*17%)</f>
        <v/>
      </c>
      <c r="AL9" s="48" t="str">
        <f aca="false">IFERROR(IF(AC9="NÃO","",IF(AK9="","",IF(E9="Simples Nacional",BF9,IF(T9=0.12,U9*0.5833337002,IF(T9=0,AI9*0.07,U9))))),"")</f>
        <v/>
      </c>
      <c r="AM9" s="47" t="str">
        <f aca="false">IFERROR(IF(AC9="NÃO","",IF(OR(AG9="-",AG9="Pneus"),AK9-AL9,"")),"")</f>
        <v/>
      </c>
      <c r="AN9" s="48" t="str">
        <f aca="false">IF(AND(Y9="REVENDA",AC9="SIM",AG9="BIT"),((AB9/1+1)*AI9)*0.4117,"")</f>
        <v/>
      </c>
      <c r="AO9" s="48" t="str">
        <f aca="false">IF(AN9="","",AN9*17%)</f>
        <v/>
      </c>
      <c r="AP9" s="49" t="str">
        <f aca="false">IF(AN9="","",IF(T9=0.12,(U9*0.4117)*0.4117,IF(T9=0,(AI9*0.07)*0.4117,U9*0.4117)))</f>
        <v/>
      </c>
      <c r="AQ9" s="47" t="str">
        <f aca="false">IF(AN9="","",AO9-AP9)</f>
        <v/>
      </c>
      <c r="AR9" s="50" t="str">
        <f aca="false">IFERROR(IF(AND(AC9="SIM",Y9="REVENDA",LEFT(AG9,5)="ANEXO")*OR(AE9="ANEXO I",AF9="ANEXO II"),VLOOKUP(H9,Dados!G:I,2,0),""),"INSERIR MVA")</f>
        <v/>
      </c>
      <c r="AS9" s="48" t="str">
        <f aca="false">IF(LEFT(AG9,5)="ANEXO",VLOOKUP(AG9,Dados!$X$111:$Z$112,2,0)*(AI9-Q9),"")</f>
        <v/>
      </c>
      <c r="AT9" s="48" t="str">
        <f aca="false">IFERROR(IF(AR9="","",(AI9*AR9)+AI9),"INSERIR MVA")</f>
        <v/>
      </c>
      <c r="AU9" s="48" t="str">
        <f aca="false">IF(AT9="","",IF(AY9=0.04,U9,AS9*AY9))</f>
        <v/>
      </c>
      <c r="AV9" s="47" t="str">
        <f aca="false">IFERROR(IF(AU9="","",(VLOOKUP(AG9,Dados!$X$111:$Z$112,3,0)*AT9*0.17)),"INSERIR MVA")</f>
        <v/>
      </c>
      <c r="AW9" s="47" t="str">
        <f aca="false">IFERROR(IF(AR9="","",AV9-AU9),"")</f>
        <v/>
      </c>
      <c r="AX9" s="51" t="str">
        <f aca="false">IFERROR(IF(AC9="NÃO","",IF(AM9&lt;&gt;"",AM9-W9,IF(AQ9&lt;&gt;"",AQ9-W9,IF(AW9&lt;&gt;"",AW9-W9,"")))),"")</f>
        <v/>
      </c>
      <c r="AY9" s="46" t="str">
        <f aca="false">IFERROR(IF(ISNA(VLOOKUP(R9,Dados!$X$2:$Y$5,2,0)),VLOOKUP(D9,Dados!$X$7:$Y$33,2,0),VLOOKUP(R9,Dados!$X$2:$Y$5,2,0)),"")</f>
        <v/>
      </c>
      <c r="AZ9" s="52" t="str">
        <f aca="false">IF(C9="","",IF(AND(Y9="CONSUMO",AC9="NÃO")*OR(AG9="-",AG9="BIT"),IF(E9&lt;&gt;"",(AI9-(P9+L9-N9+Q9)*AY9)/0.83),""))</f>
        <v/>
      </c>
      <c r="BA9" s="51" t="str">
        <f aca="false">IF(AZ9="","",AZ9*0.17-((P9+L9-N9+Q9)*AY9))</f>
        <v/>
      </c>
      <c r="BB9" s="51" t="str">
        <f aca="false">IF(AND(Y9="CONSUMO",AG9="ANEXO I",AY9&gt;4%),(AI9-(P9+L9-N9+Q9)*0.0514)/0.83*(0.5177)*(0.17)-AI9*0.0514,IF(AND(Y9="CONSUMO",AG9="ANEXO II",AY9&gt;4%),(AI9-(P9+L9-N9+Q9)*0.041)/0.83*(0.3295)*(0.17)-AI9*0.041,IF(AND(Y9="CONSUMO",AG9="ANEXO I",AY9=4%),(AI9-(P9+L9-N9+Q9)*0.04)/0.83*(0.5177)*(0.17)-AI9*0.04,IF(AND(Y9="CONSUMO",AG9="ANEXO II",AY9=4%),(AI9-(P9+L9-N9+Q9)*0.04)/0.83*(0.3295)*(0.17)-AI9*0.04,""))))</f>
        <v/>
      </c>
      <c r="BC9" s="51" t="str">
        <f aca="false">IF(C9="","",IF(AND(Y9="CONSUMO",AC9="SIM")*OR(AG9="-",AG9="BIT"),IF(E9&lt;&gt;"",(AI9-(P9+L9-N9+Q9)*AY9)/0.83),""))</f>
        <v/>
      </c>
      <c r="BD9" s="51" t="str">
        <f aca="false">IF(BC9="","",BC9*0.17)</f>
        <v/>
      </c>
      <c r="BE9" s="51" t="str">
        <f aca="false">IF(I9=6908,0,IF(BC9="","",BD9-((P9+L9-N9+Q9)*AY9)))</f>
        <v/>
      </c>
      <c r="BF9" s="53" t="str">
        <f aca="false">IF(B9="","",IF(OR(B9="",E9="Regime Normal"),0,(AI9-Q9)*VLOOKUP(R9,Dados!$X$98:$Y$108,2,0)))</f>
        <v/>
      </c>
      <c r="BG9" s="54" t="str">
        <f aca="false">IFERROR(VLOOKUP(I9,Dados!$AC$27:$AD$43,2,0),IF(B9="","",IF(D9&lt;&gt;"MT",IF(AND(AC9="SIM",Y9="Revenda"),"2403",IF(AND(AC9="SIM",Y9="Consumo"),"2407",IF(AND(AC9="NÃO",Y9="Revenda"),"2102",IF(AND(AC9="NÃO",Y9="Consumo"),"2556",)))),REPLACE(I9,1,1,1))))</f>
        <v/>
      </c>
    </row>
    <row r="10" customFormat="false" ht="12.8" hidden="false" customHeight="false" outlineLevel="0" collapsed="false">
      <c r="Y10" s="45"/>
      <c r="Z10" s="46" t="str">
        <f aca="false">IF(B10="","",(IFERROR(VLOOKUP(H10,Dados!A$3:B$15000,2,0),"Não Encontrado")))</f>
        <v/>
      </c>
      <c r="AA10" s="46" t="str">
        <f aca="false">IF(B10="","",(IFERROR(VLOOKUP(G10,Dados!C$3:E$15000,3,0),"Não Encontrado")))</f>
        <v/>
      </c>
      <c r="AB10" s="46" t="str">
        <f aca="false">IFERROR(IF(Z10&lt;&gt;"Não Encontrado",Z10,IF(AA10&lt;&gt;"Não Encontrado",AA10,"")),"")</f>
        <v/>
      </c>
      <c r="AC10" s="45" t="str">
        <f aca="false">IF(B10="","",IF(AB10="","NÃO","SIM"))</f>
        <v/>
      </c>
      <c r="AD10" s="45" t="str">
        <f aca="false">IFERROR(VLOOKUP(G10,Dados!$P$3:$R$500,3,0),"")</f>
        <v/>
      </c>
      <c r="AE10" s="45" t="str">
        <f aca="false">IFERROR(VLOOKUP(G10,Dados!$K$3:$L$500,2,0),"")</f>
        <v/>
      </c>
      <c r="AF10" s="45" t="str">
        <f aca="false">IFERROR(VLOOKUP(G10,Dados!$M$3:$N$500,2,0),"")</f>
        <v/>
      </c>
      <c r="AG10" s="45" t="str">
        <f aca="false">IF(F10="","",IF(AND(AD10="",AE10="",AF10=""),"-",IF(AND(AD10="BIT",AE10="",AF10=""),"BIT",IF(AND(AE10="ANEXO I",AD10="",AF10=""),"ANEXO I",IF(AND(AF10="ANEXO II",AD10="",AE10=""),"ANEXO II","Escolher")))))</f>
        <v/>
      </c>
      <c r="AH10" s="45" t="str">
        <f aca="false">IF(AG10&lt;&gt;"Pneus","",IFERROR(VLOOKUP(R10,Dados!$X$2:$Z$5,3,0)*(AI10-Q10),VLOOKUP(D10,Dados!$X$7:$Z$33,3,0)*(AI10-Q10)))</f>
        <v/>
      </c>
      <c r="AI10" s="47" t="str">
        <f aca="false">IF(B10="","",P10+Q10+O10+M10+L10-N10)</f>
        <v/>
      </c>
      <c r="AJ10" s="48" t="str">
        <f aca="false">IFERROR(IF(AND(AC10="SIM",AG10="-",Y10="REVENDA"),(AB10/1+1)*AI10,IF(AND(AC10="SIM",AG10="Pneus",Y10="REVENDA"),(AB10/1+1)*(AI10-AH10),"")),"")</f>
        <v/>
      </c>
      <c r="AK10" s="48" t="str">
        <f aca="false">IF(AJ10="","",AJ10*17%)</f>
        <v/>
      </c>
      <c r="AL10" s="48" t="str">
        <f aca="false">IFERROR(IF(AC10="NÃO","",IF(AK10="","",IF(E10="Simples Nacional",BF10,IF(T10=0.12,U10*0.5833337002,IF(T10=0,AI10*0.07,U10))))),"")</f>
        <v/>
      </c>
      <c r="AM10" s="47" t="str">
        <f aca="false">IFERROR(IF(AC10="NÃO","",IF(OR(AG10="-",AG10="Pneus"),AK10-AL10,"")),"")</f>
        <v/>
      </c>
      <c r="AN10" s="48" t="str">
        <f aca="false">IF(AND(Y10="REVENDA",AC10="SIM",AG10="BIT"),((AB10/1+1)*AI10)*0.4117,"")</f>
        <v/>
      </c>
      <c r="AO10" s="48" t="str">
        <f aca="false">IF(AN10="","",AN10*17%)</f>
        <v/>
      </c>
      <c r="AP10" s="49" t="str">
        <f aca="false">IF(AN10="","",IF(T10=0.12,(U10*0.4117)*0.4117,IF(T10=0,(AI10*0.07)*0.4117,U10*0.4117)))</f>
        <v/>
      </c>
      <c r="AQ10" s="47" t="str">
        <f aca="false">IF(AN10="","",AO10-AP10)</f>
        <v/>
      </c>
      <c r="AR10" s="50" t="str">
        <f aca="false">IFERROR(IF(AND(AC10="SIM",Y10="REVENDA",LEFT(AG10,5)="ANEXO")*OR(AE10="ANEXO I",AF10="ANEXO II"),VLOOKUP(H10,Dados!G:I,2,0),""),"INSERIR MVA")</f>
        <v/>
      </c>
      <c r="AS10" s="48" t="str">
        <f aca="false">IF(LEFT(AG10,5)="ANEXO",VLOOKUP(AG10,Dados!$X$111:$Z$112,2,0)*(AI10-Q10),"")</f>
        <v/>
      </c>
      <c r="AT10" s="48" t="str">
        <f aca="false">IFERROR(IF(AR10="","",(AI10*AR10)+AI10),"INSERIR MVA")</f>
        <v/>
      </c>
      <c r="AU10" s="48" t="str">
        <f aca="false">IF(AT10="","",IF(AY10=0.04,U10,AS10*AY10))</f>
        <v/>
      </c>
      <c r="AV10" s="47" t="str">
        <f aca="false">IFERROR(IF(AU10="","",(VLOOKUP(AG10,Dados!$X$111:$Z$112,3,0)*AT10*0.17)),"INSERIR MVA")</f>
        <v/>
      </c>
      <c r="AW10" s="47" t="str">
        <f aca="false">IFERROR(IF(AR10="","",AV10-AU10),"")</f>
        <v/>
      </c>
      <c r="AX10" s="51" t="str">
        <f aca="false">IFERROR(IF(AC10="NÃO","",IF(AM10&lt;&gt;"",AM10-W10,IF(AQ10&lt;&gt;"",AQ10-W10,IF(AW10&lt;&gt;"",AW10-W10,"")))),"")</f>
        <v/>
      </c>
      <c r="AY10" s="46" t="str">
        <f aca="false">IFERROR(IF(ISNA(VLOOKUP(R10,Dados!$X$2:$Y$5,2,0)),VLOOKUP(D10,Dados!$X$7:$Y$33,2,0),VLOOKUP(R10,Dados!$X$2:$Y$5,2,0)),"")</f>
        <v/>
      </c>
      <c r="AZ10" s="52" t="str">
        <f aca="false">IF(C10="","",IF(AND(Y10="CONSUMO",AC10="NÃO")*OR(AG10="-",AG10="BIT"),IF(E10&lt;&gt;"",(AI10-(P10+L10-N10+Q10)*AY10)/0.83),""))</f>
        <v/>
      </c>
      <c r="BA10" s="51" t="str">
        <f aca="false">IF(AZ10="","",AZ10*0.17-((P10+L10-N10+Q10)*AY10))</f>
        <v/>
      </c>
      <c r="BB10" s="51" t="str">
        <f aca="false">IF(AND(Y10="CONSUMO",AG10="ANEXO I",AY10&gt;4%),(AI10-(P10+L10-N10+Q10)*0.0514)/0.83*(0.5177)*(0.17)-AI10*0.0514,IF(AND(Y10="CONSUMO",AG10="ANEXO II",AY10&gt;4%),(AI10-(P10+L10-N10+Q10)*0.041)/0.83*(0.3295)*(0.17)-AI10*0.041,IF(AND(Y10="CONSUMO",AG10="ANEXO I",AY10=4%),(AI10-(P10+L10-N10+Q10)*0.04)/0.83*(0.5177)*(0.17)-AI10*0.04,IF(AND(Y10="CONSUMO",AG10="ANEXO II",AY10=4%),(AI10-(P10+L10-N10+Q10)*0.04)/0.83*(0.3295)*(0.17)-AI10*0.04,""))))</f>
        <v/>
      </c>
      <c r="BC10" s="51" t="str">
        <f aca="false">IF(C10="","",IF(AND(Y10="CONSUMO",AC10="SIM")*OR(AG10="-",AG10="BIT"),IF(E10&lt;&gt;"",(AI10-(P10+L10-N10+Q10)*AY10)/0.83),""))</f>
        <v/>
      </c>
      <c r="BD10" s="51" t="str">
        <f aca="false">IF(BC10="","",BC10*0.17)</f>
        <v/>
      </c>
      <c r="BE10" s="51" t="str">
        <f aca="false">IF(I10=6908,0,IF(BC10="","",BD10-((P10+L10-N10+Q10)*AY10)))</f>
        <v/>
      </c>
      <c r="BF10" s="53" t="str">
        <f aca="false">IF(B10="","",IF(OR(B10="",E10="Regime Normal"),0,(AI10-Q10)*VLOOKUP(R10,Dados!$X$98:$Y$108,2,0)))</f>
        <v/>
      </c>
      <c r="BG10" s="54" t="str">
        <f aca="false">IFERROR(VLOOKUP(I10,Dados!$AC$27:$AD$43,2,0),IF(B10="","",IF(D10&lt;&gt;"MT",IF(AND(AC10="SIM",Y10="Revenda"),"2403",IF(AND(AC10="SIM",Y10="Consumo"),"2407",IF(AND(AC10="NÃO",Y10="Revenda"),"2102",IF(AND(AC10="NÃO",Y10="Consumo"),"2556",)))),REPLACE(I10,1,1,1))))</f>
        <v/>
      </c>
    </row>
    <row r="11" customFormat="false" ht="12.8" hidden="false" customHeight="false" outlineLevel="0" collapsed="false">
      <c r="Y11" s="45"/>
      <c r="Z11" s="46" t="str">
        <f aca="false">IF(B11="","",(IFERROR(VLOOKUP(H11,Dados!A$3:B$15000,2,0),"Não Encontrado")))</f>
        <v/>
      </c>
      <c r="AA11" s="46" t="str">
        <f aca="false">IF(B11="","",(IFERROR(VLOOKUP(G11,Dados!C$3:E$15000,3,0),"Não Encontrado")))</f>
        <v/>
      </c>
      <c r="AB11" s="46" t="str">
        <f aca="false">IFERROR(IF(Z11&lt;&gt;"Não Encontrado",Z11,IF(AA11&lt;&gt;"Não Encontrado",AA11,"")),"")</f>
        <v/>
      </c>
      <c r="AC11" s="45" t="str">
        <f aca="false">IF(B11="","",IF(AB11="","NÃO","SIM"))</f>
        <v/>
      </c>
      <c r="AD11" s="45" t="str">
        <f aca="false">IFERROR(VLOOKUP(G11,Dados!$P$3:$R$500,3,0),"")</f>
        <v/>
      </c>
      <c r="AE11" s="45" t="str">
        <f aca="false">IFERROR(VLOOKUP(G11,Dados!$K$3:$L$500,2,0),"")</f>
        <v/>
      </c>
      <c r="AF11" s="45" t="str">
        <f aca="false">IFERROR(VLOOKUP(G11,Dados!$M$3:$N$500,2,0),"")</f>
        <v/>
      </c>
      <c r="AG11" s="45" t="str">
        <f aca="false">IF(F11="","",IF(AND(AD11="",AE11="",AF11=""),"-",IF(AND(AD11="BIT",AE11="",AF11=""),"BIT",IF(AND(AE11="ANEXO I",AD11="",AF11=""),"ANEXO I",IF(AND(AF11="ANEXO II",AD11="",AE11=""),"ANEXO II","Escolher")))))</f>
        <v/>
      </c>
      <c r="AH11" s="45" t="str">
        <f aca="false">IF(AG11&lt;&gt;"Pneus","",IFERROR(VLOOKUP(R11,Dados!$X$2:$Z$5,3,0)*(AI11-Q11),VLOOKUP(D11,Dados!$X$7:$Z$33,3,0)*(AI11-Q11)))</f>
        <v/>
      </c>
      <c r="AI11" s="47" t="str">
        <f aca="false">IF(B11="","",P11+Q11+O11+M11+L11-N11)</f>
        <v/>
      </c>
      <c r="AJ11" s="48" t="str">
        <f aca="false">IFERROR(IF(AND(AC11="SIM",AG11="-",Y11="REVENDA"),(AB11/1+1)*AI11,IF(AND(AC11="SIM",AG11="Pneus",Y11="REVENDA"),(AB11/1+1)*(AI11-AH11),"")),"")</f>
        <v/>
      </c>
      <c r="AK11" s="48" t="str">
        <f aca="false">IF(AJ11="","",AJ11*17%)</f>
        <v/>
      </c>
      <c r="AL11" s="48" t="str">
        <f aca="false">IFERROR(IF(AC11="NÃO","",IF(AK11="","",IF(E11="Simples Nacional",BF11,IF(T11=0.12,U11*0.5833337002,IF(T11=0,AI11*0.07,U11))))),"")</f>
        <v/>
      </c>
      <c r="AM11" s="47" t="str">
        <f aca="false">IFERROR(IF(AC11="NÃO","",IF(OR(AG11="-",AG11="Pneus"),AK11-AL11,"")),"")</f>
        <v/>
      </c>
      <c r="AN11" s="48" t="str">
        <f aca="false">IF(AND(Y11="REVENDA",AC11="SIM",AG11="BIT"),((AB11/1+1)*AI11)*0.4117,"")</f>
        <v/>
      </c>
      <c r="AO11" s="48" t="str">
        <f aca="false">IF(AN11="","",AN11*17%)</f>
        <v/>
      </c>
      <c r="AP11" s="49" t="str">
        <f aca="false">IF(AN11="","",IF(T11=0.12,(U11*0.4117)*0.4117,IF(T11=0,(AI11*0.07)*0.4117,U11*0.4117)))</f>
        <v/>
      </c>
      <c r="AQ11" s="47" t="str">
        <f aca="false">IF(AN11="","",AO11-AP11)</f>
        <v/>
      </c>
      <c r="AR11" s="50" t="str">
        <f aca="false">IFERROR(IF(AND(AC11="SIM",Y11="REVENDA",LEFT(AG11,5)="ANEXO")*OR(AE11="ANEXO I",AF11="ANEXO II"),VLOOKUP(H11,Dados!G:I,2,0),""),"INSERIR MVA")</f>
        <v/>
      </c>
      <c r="AS11" s="48" t="str">
        <f aca="false">IF(LEFT(AG11,5)="ANEXO",VLOOKUP(AG11,Dados!$X$111:$Z$112,2,0)*(AI11-Q11),"")</f>
        <v/>
      </c>
      <c r="AT11" s="48" t="str">
        <f aca="false">IFERROR(IF(AR11="","",(AI11*AR11)+AI11),"INSERIR MVA")</f>
        <v/>
      </c>
      <c r="AU11" s="48" t="str">
        <f aca="false">IF(AT11="","",IF(AY11=0.04,U11,AS11*AY11))</f>
        <v/>
      </c>
      <c r="AV11" s="47" t="str">
        <f aca="false">IFERROR(IF(AU11="","",(VLOOKUP(AG11,Dados!$X$111:$Z$112,3,0)*AT11*0.17)),"INSERIR MVA")</f>
        <v/>
      </c>
      <c r="AW11" s="47" t="str">
        <f aca="false">IFERROR(IF(AR11="","",AV11-AU11),"")</f>
        <v/>
      </c>
      <c r="AX11" s="51" t="str">
        <f aca="false">IFERROR(IF(AC11="NÃO","",IF(AM11&lt;&gt;"",AM11-W11,IF(AQ11&lt;&gt;"",AQ11-W11,IF(AW11&lt;&gt;"",AW11-W11,"")))),"")</f>
        <v/>
      </c>
      <c r="AY11" s="46" t="str">
        <f aca="false">IFERROR(IF(ISNA(VLOOKUP(R11,Dados!$X$2:$Y$5,2,0)),VLOOKUP(D11,Dados!$X$7:$Y$33,2,0),VLOOKUP(R11,Dados!$X$2:$Y$5,2,0)),"")</f>
        <v/>
      </c>
      <c r="AZ11" s="52" t="str">
        <f aca="false">IF(C11="","",IF(AND(Y11="CONSUMO",AC11="NÃO")*OR(AG11="-",AG11="BIT"),IF(E11&lt;&gt;"",(AI11-(P11+L11-N11+Q11)*AY11)/0.83),""))</f>
        <v/>
      </c>
      <c r="BA11" s="51" t="str">
        <f aca="false">IF(AZ11="","",AZ11*0.17-((P11+L11-N11+Q11)*AY11))</f>
        <v/>
      </c>
      <c r="BB11" s="51" t="str">
        <f aca="false">IF(AND(Y11="CONSUMO",AG11="ANEXO I",AY11&gt;4%),(AI11-(P11+L11-N11+Q11)*0.0514)/0.83*(0.5177)*(0.17)-AI11*0.0514,IF(AND(Y11="CONSUMO",AG11="ANEXO II",AY11&gt;4%),(AI11-(P11+L11-N11+Q11)*0.041)/0.83*(0.3295)*(0.17)-AI11*0.041,IF(AND(Y11="CONSUMO",AG11="ANEXO I",AY11=4%),(AI11-(P11+L11-N11+Q11)*0.04)/0.83*(0.5177)*(0.17)-AI11*0.04,IF(AND(Y11="CONSUMO",AG11="ANEXO II",AY11=4%),(AI11-(P11+L11-N11+Q11)*0.04)/0.83*(0.3295)*(0.17)-AI11*0.04,""))))</f>
        <v/>
      </c>
      <c r="BC11" s="51" t="str">
        <f aca="false">IF(C11="","",IF(AND(Y11="CONSUMO",AC11="SIM")*OR(AG11="-",AG11="BIT"),IF(E11&lt;&gt;"",(AI11-(P11+L11-N11+Q11)*AY11)/0.83),""))</f>
        <v/>
      </c>
      <c r="BD11" s="51" t="str">
        <f aca="false">IF(BC11="","",BC11*0.17)</f>
        <v/>
      </c>
      <c r="BE11" s="51" t="str">
        <f aca="false">IF(I11=6908,0,IF(BC11="","",BD11-((P11+L11-N11+Q11)*AY11)))</f>
        <v/>
      </c>
      <c r="BF11" s="53" t="str">
        <f aca="false">IF(B11="","",IF(OR(B11="",E11="Regime Normal"),0,(AI11-Q11)*VLOOKUP(R11,Dados!$X$98:$Y$108,2,0)))</f>
        <v/>
      </c>
      <c r="BG11" s="54" t="str">
        <f aca="false">IFERROR(VLOOKUP(I11,Dados!$AC$27:$AD$43,2,0),IF(B11="","",IF(D11&lt;&gt;"MT",IF(AND(AC11="SIM",Y11="Revenda"),"2403",IF(AND(AC11="SIM",Y11="Consumo"),"2407",IF(AND(AC11="NÃO",Y11="Revenda"),"2102",IF(AND(AC11="NÃO",Y11="Consumo"),"2556",)))),REPLACE(I11,1,1,1))))</f>
        <v/>
      </c>
    </row>
    <row r="12" customFormat="false" ht="12.8" hidden="false" customHeight="false" outlineLevel="0" collapsed="false">
      <c r="Y12" s="45"/>
      <c r="Z12" s="46" t="str">
        <f aca="false">IF(B12="","",(IFERROR(VLOOKUP(H12,Dados!A$3:B$15000,2,0),"Não Encontrado")))</f>
        <v/>
      </c>
      <c r="AA12" s="46" t="str">
        <f aca="false">IF(B12="","",(IFERROR(VLOOKUP(G12,Dados!C$3:E$15000,3,0),"Não Encontrado")))</f>
        <v/>
      </c>
      <c r="AB12" s="46" t="str">
        <f aca="false">IFERROR(IF(Z12&lt;&gt;"Não Encontrado",Z12,IF(AA12&lt;&gt;"Não Encontrado",AA12,"")),"")</f>
        <v/>
      </c>
      <c r="AC12" s="45" t="str">
        <f aca="false">IF(B12="","",IF(AB12="","NÃO","SIM"))</f>
        <v/>
      </c>
      <c r="AD12" s="45" t="str">
        <f aca="false">IFERROR(VLOOKUP(G12,Dados!$P$3:$R$500,3,0),"")</f>
        <v/>
      </c>
      <c r="AE12" s="45" t="str">
        <f aca="false">IFERROR(VLOOKUP(G12,Dados!$K$3:$L$500,2,0),"")</f>
        <v/>
      </c>
      <c r="AF12" s="45" t="str">
        <f aca="false">IFERROR(VLOOKUP(G12,Dados!$M$3:$N$500,2,0),"")</f>
        <v/>
      </c>
      <c r="AG12" s="45" t="str">
        <f aca="false">IF(F12="","",IF(AND(AD12="",AE12="",AF12=""),"-",IF(AND(AD12="BIT",AE12="",AF12=""),"BIT",IF(AND(AE12="ANEXO I",AD12="",AF12=""),"ANEXO I",IF(AND(AF12="ANEXO II",AD12="",AE12=""),"ANEXO II","Escolher")))))</f>
        <v/>
      </c>
      <c r="AH12" s="45" t="str">
        <f aca="false">IF(AG12&lt;&gt;"Pneus","",IFERROR(VLOOKUP(R12,Dados!$X$2:$Z$5,3,0)*(AI12-Q12),VLOOKUP(D12,Dados!$X$7:$Z$33,3,0)*(AI12-Q12)))</f>
        <v/>
      </c>
      <c r="AI12" s="47" t="str">
        <f aca="false">IF(B12="","",P12+Q12+O12+M12+L12-N12)</f>
        <v/>
      </c>
      <c r="AJ12" s="48" t="str">
        <f aca="false">IFERROR(IF(AND(AC12="SIM",AG12="-",Y12="REVENDA"),(AB12/1+1)*AI12,IF(AND(AC12="SIM",AG12="Pneus",Y12="REVENDA"),(AB12/1+1)*(AI12-AH12),"")),"")</f>
        <v/>
      </c>
      <c r="AK12" s="48" t="str">
        <f aca="false">IF(AJ12="","",AJ12*17%)</f>
        <v/>
      </c>
      <c r="AL12" s="48" t="str">
        <f aca="false">IFERROR(IF(AC12="NÃO","",IF(AK12="","",IF(E12="Simples Nacional",BF12,IF(T12=0.12,U12*0.5833337002,IF(T12=0,AI12*0.07,U12))))),"")</f>
        <v/>
      </c>
      <c r="AM12" s="47" t="str">
        <f aca="false">IFERROR(IF(AC12="NÃO","",IF(OR(AG12="-",AG12="Pneus"),AK12-AL12,"")),"")</f>
        <v/>
      </c>
      <c r="AN12" s="48" t="str">
        <f aca="false">IF(AND(Y12="REVENDA",AC12="SIM",AG12="BIT"),((AB12/1+1)*AI12)*0.4117,"")</f>
        <v/>
      </c>
      <c r="AO12" s="48" t="str">
        <f aca="false">IF(AN12="","",AN12*17%)</f>
        <v/>
      </c>
      <c r="AP12" s="49" t="str">
        <f aca="false">IF(AN12="","",IF(T12=0.12,(U12*0.4117)*0.4117,IF(T12=0,(AI12*0.07)*0.4117,U12*0.4117)))</f>
        <v/>
      </c>
      <c r="AQ12" s="47" t="str">
        <f aca="false">IF(AN12="","",AO12-AP12)</f>
        <v/>
      </c>
      <c r="AR12" s="50" t="str">
        <f aca="false">IFERROR(IF(AND(AC12="SIM",Y12="REVENDA",LEFT(AG12,5)="ANEXO")*OR(AE12="ANEXO I",AF12="ANEXO II"),VLOOKUP(H12,Dados!G:I,2,0),""),"INSERIR MVA")</f>
        <v/>
      </c>
      <c r="AS12" s="48" t="str">
        <f aca="false">IF(LEFT(AG12,5)="ANEXO",VLOOKUP(AG12,Dados!$X$111:$Z$112,2,0)*(AI12-Q12),"")</f>
        <v/>
      </c>
      <c r="AT12" s="48" t="str">
        <f aca="false">IFERROR(IF(AR12="","",(AI12*AR12)+AI12),"INSERIR MVA")</f>
        <v/>
      </c>
      <c r="AU12" s="48" t="str">
        <f aca="false">IF(AT12="","",IF(AY12=0.04,U12,AS12*AY12))</f>
        <v/>
      </c>
      <c r="AV12" s="47" t="str">
        <f aca="false">IFERROR(IF(AU12="","",(VLOOKUP(AG12,Dados!$X$111:$Z$112,3,0)*AT12*0.17)),"INSERIR MVA")</f>
        <v/>
      </c>
      <c r="AW12" s="47" t="str">
        <f aca="false">IFERROR(IF(AR12="","",AV12-AU12),"")</f>
        <v/>
      </c>
      <c r="AX12" s="51" t="str">
        <f aca="false">IFERROR(IF(AC12="NÃO","",IF(AM12&lt;&gt;"",AM12-W12,IF(AQ12&lt;&gt;"",AQ12-W12,IF(AW12&lt;&gt;"",AW12-W12,"")))),"")</f>
        <v/>
      </c>
      <c r="AY12" s="46" t="str">
        <f aca="false">IFERROR(IF(ISNA(VLOOKUP(R12,Dados!$X$2:$Y$5,2,0)),VLOOKUP(D12,Dados!$X$7:$Y$33,2,0),VLOOKUP(R12,Dados!$X$2:$Y$5,2,0)),"")</f>
        <v/>
      </c>
      <c r="AZ12" s="52" t="str">
        <f aca="false">IF(C12="","",IF(AND(Y12="CONSUMO",AC12="NÃO")*OR(AG12="-",AG12="BIT"),IF(E12&lt;&gt;"",(AI12-(P12+L12-N12+Q12)*AY12)/0.83),""))</f>
        <v/>
      </c>
      <c r="BA12" s="51" t="str">
        <f aca="false">IF(AZ12="","",AZ12*0.17-((P12+L12-N12+Q12)*AY12))</f>
        <v/>
      </c>
      <c r="BB12" s="51" t="str">
        <f aca="false">IF(AND(Y12="CONSUMO",AG12="ANEXO I",AY12&gt;4%),(AI12-(P12+L12-N12+Q12)*0.0514)/0.83*(0.5177)*(0.17)-AI12*0.0514,IF(AND(Y12="CONSUMO",AG12="ANEXO II",AY12&gt;4%),(AI12-(P12+L12-N12+Q12)*0.041)/0.83*(0.3295)*(0.17)-AI12*0.041,IF(AND(Y12="CONSUMO",AG12="ANEXO I",AY12=4%),(AI12-(P12+L12-N12+Q12)*0.04)/0.83*(0.5177)*(0.17)-AI12*0.04,IF(AND(Y12="CONSUMO",AG12="ANEXO II",AY12=4%),(AI12-(P12+L12-N12+Q12)*0.04)/0.83*(0.3295)*(0.17)-AI12*0.04,""))))</f>
        <v/>
      </c>
      <c r="BC12" s="51" t="str">
        <f aca="false">IF(C12="","",IF(AND(Y12="CONSUMO",AC12="SIM")*OR(AG12="-",AG12="BIT"),IF(E12&lt;&gt;"",(AI12-(P12+L12-N12+Q12)*AY12)/0.83),""))</f>
        <v/>
      </c>
      <c r="BD12" s="51" t="str">
        <f aca="false">IF(BC12="","",BC12*0.17)</f>
        <v/>
      </c>
      <c r="BE12" s="51" t="str">
        <f aca="false">IF(I12=6908,0,IF(BC12="","",BD12-((P12+L12-N12+Q12)*AY12)))</f>
        <v/>
      </c>
      <c r="BF12" s="53" t="str">
        <f aca="false">IF(B12="","",IF(OR(B12="",E12="Regime Normal"),0,(AI12-Q12)*VLOOKUP(R12,Dados!$X$98:$Y$108,2,0)))</f>
        <v/>
      </c>
      <c r="BG12" s="54" t="str">
        <f aca="false">IFERROR(VLOOKUP(I12,Dados!$AC$27:$AD$43,2,0),IF(B12="","",IF(D12&lt;&gt;"MT",IF(AND(AC12="SIM",Y12="Revenda"),"2403",IF(AND(AC12="SIM",Y12="Consumo"),"2407",IF(AND(AC12="NÃO",Y12="Revenda"),"2102",IF(AND(AC12="NÃO",Y12="Consumo"),"2556",)))),REPLACE(I12,1,1,1))))</f>
        <v/>
      </c>
    </row>
    <row r="13" customFormat="false" ht="12.8" hidden="false" customHeight="false" outlineLevel="0" collapsed="false">
      <c r="Y13" s="45"/>
      <c r="Z13" s="46" t="str">
        <f aca="false">IF(B13="","",(IFERROR(VLOOKUP(H13,Dados!A$3:B$15000,2,0),"Não Encontrado")))</f>
        <v/>
      </c>
      <c r="AA13" s="46" t="str">
        <f aca="false">IF(B13="","",(IFERROR(VLOOKUP(G13,Dados!C$3:E$15000,3,0),"Não Encontrado")))</f>
        <v/>
      </c>
      <c r="AB13" s="46" t="str">
        <f aca="false">IFERROR(IF(Z13&lt;&gt;"Não Encontrado",Z13,IF(AA13&lt;&gt;"Não Encontrado",AA13,"")),"")</f>
        <v/>
      </c>
      <c r="AC13" s="45" t="str">
        <f aca="false">IF(B13="","",IF(AB13="","NÃO","SIM"))</f>
        <v/>
      </c>
      <c r="AD13" s="45" t="str">
        <f aca="false">IFERROR(VLOOKUP(G13,Dados!$P$3:$R$500,3,0),"")</f>
        <v/>
      </c>
      <c r="AE13" s="45" t="str">
        <f aca="false">IFERROR(VLOOKUP(G13,Dados!$K$3:$L$500,2,0),"")</f>
        <v/>
      </c>
      <c r="AF13" s="45" t="str">
        <f aca="false">IFERROR(VLOOKUP(G13,Dados!$M$3:$N$500,2,0),"")</f>
        <v/>
      </c>
      <c r="AG13" s="45" t="str">
        <f aca="false">IF(F13="","",IF(AND(AD13="",AE13="",AF13=""),"-",IF(AND(AD13="BIT",AE13="",AF13=""),"BIT",IF(AND(AE13="ANEXO I",AD13="",AF13=""),"ANEXO I",IF(AND(AF13="ANEXO II",AD13="",AE13=""),"ANEXO II","Escolher")))))</f>
        <v/>
      </c>
      <c r="AH13" s="45" t="str">
        <f aca="false">IF(AG13&lt;&gt;"Pneus","",IFERROR(VLOOKUP(R13,Dados!$X$2:$Z$5,3,0)*(AI13-Q13),VLOOKUP(D13,Dados!$X$7:$Z$33,3,0)*(AI13-Q13)))</f>
        <v/>
      </c>
      <c r="AI13" s="47" t="str">
        <f aca="false">IF(B13="","",P13+Q13+O13+M13+L13-N13)</f>
        <v/>
      </c>
      <c r="AJ13" s="48" t="str">
        <f aca="false">IFERROR(IF(AND(AC13="SIM",AG13="-",Y13="REVENDA"),(AB13/1+1)*AI13,IF(AND(AC13="SIM",AG13="Pneus",Y13="REVENDA"),(AB13/1+1)*(AI13-AH13),"")),"")</f>
        <v/>
      </c>
      <c r="AK13" s="48" t="str">
        <f aca="false">IF(AJ13="","",AJ13*17%)</f>
        <v/>
      </c>
      <c r="AL13" s="48" t="str">
        <f aca="false">IFERROR(IF(AC13="NÃO","",IF(AK13="","",IF(E13="Simples Nacional",BF13,IF(T13=0.12,U13*0.5833337002,IF(T13=0,AI13*0.07,U13))))),"")</f>
        <v/>
      </c>
      <c r="AM13" s="47" t="str">
        <f aca="false">IFERROR(IF(AC13="NÃO","",IF(OR(AG13="-",AG13="Pneus"),AK13-AL13,"")),"")</f>
        <v/>
      </c>
      <c r="AN13" s="48" t="str">
        <f aca="false">IF(AND(Y13="REVENDA",AC13="SIM",AG13="BIT"),((AB13/1+1)*AI13)*0.4117,"")</f>
        <v/>
      </c>
      <c r="AO13" s="48" t="str">
        <f aca="false">IF(AN13="","",AN13*17%)</f>
        <v/>
      </c>
      <c r="AP13" s="49" t="str">
        <f aca="false">IF(AN13="","",IF(T13=0.12,(U13*0.4117)*0.4117,IF(T13=0,(AI13*0.07)*0.4117,U13*0.4117)))</f>
        <v/>
      </c>
      <c r="AQ13" s="47" t="str">
        <f aca="false">IF(AN13="","",AO13-AP13)</f>
        <v/>
      </c>
      <c r="AR13" s="50" t="str">
        <f aca="false">IFERROR(IF(AND(AC13="SIM",Y13="REVENDA",LEFT(AG13,5)="ANEXO")*OR(AE13="ANEXO I",AF13="ANEXO II"),VLOOKUP(H13,Dados!G:I,2,0),""),"INSERIR MVA")</f>
        <v/>
      </c>
      <c r="AS13" s="48" t="str">
        <f aca="false">IF(LEFT(AG13,5)="ANEXO",VLOOKUP(AG13,Dados!$X$111:$Z$112,2,0)*(AI13-Q13),"")</f>
        <v/>
      </c>
      <c r="AT13" s="48" t="str">
        <f aca="false">IFERROR(IF(AR13="","",(AI13*AR13)+AI13),"INSERIR MVA")</f>
        <v/>
      </c>
      <c r="AU13" s="48" t="str">
        <f aca="false">IF(AT13="","",IF(AY13=0.04,U13,AS13*AY13))</f>
        <v/>
      </c>
      <c r="AV13" s="47" t="str">
        <f aca="false">IFERROR(IF(AU13="","",(VLOOKUP(AG13,Dados!$X$111:$Z$112,3,0)*AT13*0.17)),"INSERIR MVA")</f>
        <v/>
      </c>
      <c r="AW13" s="47" t="str">
        <f aca="false">IFERROR(IF(AR13="","",AV13-AU13),"")</f>
        <v/>
      </c>
      <c r="AX13" s="51" t="str">
        <f aca="false">IFERROR(IF(AC13="NÃO","",IF(AM13&lt;&gt;"",AM13-W13,IF(AQ13&lt;&gt;"",AQ13-W13,IF(AW13&lt;&gt;"",AW13-W13,"")))),"")</f>
        <v/>
      </c>
      <c r="AY13" s="46" t="str">
        <f aca="false">IFERROR(IF(ISNA(VLOOKUP(R13,Dados!$X$2:$Y$5,2,0)),VLOOKUP(D13,Dados!$X$7:$Y$33,2,0),VLOOKUP(R13,Dados!$X$2:$Y$5,2,0)),"")</f>
        <v/>
      </c>
      <c r="AZ13" s="52" t="str">
        <f aca="false">IF(C13="","",IF(AND(Y13="CONSUMO",AC13="NÃO")*OR(AG13="-",AG13="BIT"),IF(E13&lt;&gt;"",(AI13-(P13+L13-N13+Q13)*AY13)/0.83),""))</f>
        <v/>
      </c>
      <c r="BA13" s="51" t="str">
        <f aca="false">IF(AZ13="","",AZ13*0.17-((P13+L13-N13+Q13)*AY13))</f>
        <v/>
      </c>
      <c r="BB13" s="51" t="str">
        <f aca="false">IF(AND(Y13="CONSUMO",AG13="ANEXO I",AY13&gt;4%),(AI13-(P13+L13-N13+Q13)*0.0514)/0.83*(0.5177)*(0.17)-AI13*0.0514,IF(AND(Y13="CONSUMO",AG13="ANEXO II",AY13&gt;4%),(AI13-(P13+L13-N13+Q13)*0.041)/0.83*(0.3295)*(0.17)-AI13*0.041,IF(AND(Y13="CONSUMO",AG13="ANEXO I",AY13=4%),(AI13-(P13+L13-N13+Q13)*0.04)/0.83*(0.5177)*(0.17)-AI13*0.04,IF(AND(Y13="CONSUMO",AG13="ANEXO II",AY13=4%),(AI13-(P13+L13-N13+Q13)*0.04)/0.83*(0.3295)*(0.17)-AI13*0.04,""))))</f>
        <v/>
      </c>
      <c r="BC13" s="51" t="str">
        <f aca="false">IF(C13="","",IF(AND(Y13="CONSUMO",AC13="SIM")*OR(AG13="-",AG13="BIT"),IF(E13&lt;&gt;"",(AI13-(P13+L13-N13+Q13)*AY13)/0.83),""))</f>
        <v/>
      </c>
      <c r="BD13" s="51" t="str">
        <f aca="false">IF(BC13="","",BC13*0.17)</f>
        <v/>
      </c>
      <c r="BE13" s="51" t="str">
        <f aca="false">IF(I13=6908,0,IF(BC13="","",BD13-((P13+L13-N13+Q13)*AY13)))</f>
        <v/>
      </c>
      <c r="BF13" s="53" t="str">
        <f aca="false">IF(B13="","",IF(OR(B13="",E13="Regime Normal"),0,(AI13-Q13)*VLOOKUP(R13,Dados!$X$98:$Y$108,2,0)))</f>
        <v/>
      </c>
      <c r="BG13" s="54" t="str">
        <f aca="false">IFERROR(VLOOKUP(I13,Dados!$AC$27:$AD$43,2,0),IF(B13="","",IF(D13&lt;&gt;"MT",IF(AND(AC13="SIM",Y13="Revenda"),"2403",IF(AND(AC13="SIM",Y13="Consumo"),"2407",IF(AND(AC13="NÃO",Y13="Revenda"),"2102",IF(AND(AC13="NÃO",Y13="Consumo"),"2556",)))),REPLACE(I13,1,1,1))))</f>
        <v/>
      </c>
    </row>
    <row r="14" customFormat="false" ht="12.8" hidden="false" customHeight="false" outlineLevel="0" collapsed="false">
      <c r="Y14" s="45"/>
      <c r="Z14" s="46" t="str">
        <f aca="false">IF(B14="","",(IFERROR(VLOOKUP(H14,Dados!A$3:B$15000,2,0),"Não Encontrado")))</f>
        <v/>
      </c>
      <c r="AA14" s="46" t="str">
        <f aca="false">IF(B14="","",(IFERROR(VLOOKUP(G14,Dados!C$3:E$15000,3,0),"Não Encontrado")))</f>
        <v/>
      </c>
      <c r="AB14" s="46" t="str">
        <f aca="false">IFERROR(IF(Z14&lt;&gt;"Não Encontrado",Z14,IF(AA14&lt;&gt;"Não Encontrado",AA14,"")),"")</f>
        <v/>
      </c>
      <c r="AC14" s="45" t="str">
        <f aca="false">IF(B14="","",IF(AB14="","NÃO","SIM"))</f>
        <v/>
      </c>
      <c r="AD14" s="45" t="str">
        <f aca="false">IFERROR(VLOOKUP(G14,Dados!$P$3:$R$500,3,0),"")</f>
        <v/>
      </c>
      <c r="AE14" s="45" t="str">
        <f aca="false">IFERROR(VLOOKUP(G14,Dados!$K$3:$L$500,2,0),"")</f>
        <v/>
      </c>
      <c r="AF14" s="45" t="str">
        <f aca="false">IFERROR(VLOOKUP(G14,Dados!$M$3:$N$500,2,0),"")</f>
        <v/>
      </c>
      <c r="AG14" s="45" t="str">
        <f aca="false">IF(F14="","",IF(AND(AD14="",AE14="",AF14=""),"-",IF(AND(AD14="BIT",AE14="",AF14=""),"BIT",IF(AND(AE14="ANEXO I",AD14="",AF14=""),"ANEXO I",IF(AND(AF14="ANEXO II",AD14="",AE14=""),"ANEXO II","Escolher")))))</f>
        <v/>
      </c>
      <c r="AH14" s="45" t="str">
        <f aca="false">IF(AG14&lt;&gt;"Pneus","",IFERROR(VLOOKUP(R14,Dados!$X$2:$Z$5,3,0)*(AI14-Q14),VLOOKUP(D14,Dados!$X$7:$Z$33,3,0)*(AI14-Q14)))</f>
        <v/>
      </c>
      <c r="AI14" s="47" t="str">
        <f aca="false">IF(B14="","",P14+Q14+O14+M14+L14-N14)</f>
        <v/>
      </c>
      <c r="AJ14" s="48" t="str">
        <f aca="false">IFERROR(IF(AND(AC14="SIM",AG14="-",Y14="REVENDA"),(AB14/1+1)*AI14,IF(AND(AC14="SIM",AG14="Pneus",Y14="REVENDA"),(AB14/1+1)*(AI14-AH14),"")),"")</f>
        <v/>
      </c>
      <c r="AK14" s="48" t="str">
        <f aca="false">IF(AJ14="","",AJ14*17%)</f>
        <v/>
      </c>
      <c r="AL14" s="48" t="str">
        <f aca="false">IFERROR(IF(AC14="NÃO","",IF(AK14="","",IF(E14="Simples Nacional",BF14,IF(T14=0.12,U14*0.5833337002,IF(T14=0,AI14*0.07,U14))))),"")</f>
        <v/>
      </c>
      <c r="AM14" s="47" t="str">
        <f aca="false">IFERROR(IF(AC14="NÃO","",IF(OR(AG14="-",AG14="Pneus"),AK14-AL14,"")),"")</f>
        <v/>
      </c>
      <c r="AN14" s="48" t="str">
        <f aca="false">IF(AND(Y14="REVENDA",AC14="SIM",AG14="BIT"),((AB14/1+1)*AI14)*0.4117,"")</f>
        <v/>
      </c>
      <c r="AO14" s="48" t="str">
        <f aca="false">IF(AN14="","",AN14*17%)</f>
        <v/>
      </c>
      <c r="AP14" s="49" t="str">
        <f aca="false">IF(AN14="","",IF(T14=0.12,(U14*0.4117)*0.4117,IF(T14=0,(AI14*0.07)*0.4117,U14*0.4117)))</f>
        <v/>
      </c>
      <c r="AQ14" s="47" t="str">
        <f aca="false">IF(AN14="","",AO14-AP14)</f>
        <v/>
      </c>
      <c r="AR14" s="50" t="str">
        <f aca="false">IFERROR(IF(AND(AC14="SIM",Y14="REVENDA",LEFT(AG14,5)="ANEXO")*OR(AE14="ANEXO I",AF14="ANEXO II"),VLOOKUP(H14,Dados!G:I,2,0),""),"INSERIR MVA")</f>
        <v/>
      </c>
      <c r="AS14" s="48" t="str">
        <f aca="false">IF(LEFT(AG14,5)="ANEXO",VLOOKUP(AG14,Dados!$X$111:$Z$112,2,0)*(AI14-Q14),"")</f>
        <v/>
      </c>
      <c r="AT14" s="48" t="str">
        <f aca="false">IFERROR(IF(AR14="","",(AI14*AR14)+AI14),"INSERIR MVA")</f>
        <v/>
      </c>
      <c r="AU14" s="48" t="str">
        <f aca="false">IF(AT14="","",IF(AY14=0.04,U14,AS14*AY14))</f>
        <v/>
      </c>
      <c r="AV14" s="47" t="str">
        <f aca="false">IFERROR(IF(AU14="","",(VLOOKUP(AG14,Dados!$X$111:$Z$112,3,0)*AT14*0.17)),"INSERIR MVA")</f>
        <v/>
      </c>
      <c r="AW14" s="47" t="str">
        <f aca="false">IFERROR(IF(AR14="","",AV14-AU14),"")</f>
        <v/>
      </c>
      <c r="AX14" s="51" t="str">
        <f aca="false">IFERROR(IF(AC14="NÃO","",IF(AM14&lt;&gt;"",AM14-W14,IF(AQ14&lt;&gt;"",AQ14-W14,IF(AW14&lt;&gt;"",AW14-W14,"")))),"")</f>
        <v/>
      </c>
      <c r="AY14" s="46" t="str">
        <f aca="false">IFERROR(IF(ISNA(VLOOKUP(R14,Dados!$X$2:$Y$5,2,0)),VLOOKUP(D14,Dados!$X$7:$Y$33,2,0),VLOOKUP(R14,Dados!$X$2:$Y$5,2,0)),"")</f>
        <v/>
      </c>
      <c r="AZ14" s="52" t="str">
        <f aca="false">IF(C14="","",IF(AND(Y14="CONSUMO",AC14="NÃO")*OR(AG14="-",AG14="BIT"),IF(E14&lt;&gt;"",(AI14-(P14+L14-N14+Q14)*AY14)/0.83),""))</f>
        <v/>
      </c>
      <c r="BA14" s="51" t="str">
        <f aca="false">IF(AZ14="","",AZ14*0.17-((P14+L14-N14+Q14)*AY14))</f>
        <v/>
      </c>
      <c r="BB14" s="51" t="str">
        <f aca="false">IF(AND(Y14="CONSUMO",AG14="ANEXO I",AY14&gt;4%),(AI14-(P14+L14-N14+Q14)*0.0514)/0.83*(0.5177)*(0.17)-AI14*0.0514,IF(AND(Y14="CONSUMO",AG14="ANEXO II",AY14&gt;4%),(AI14-(P14+L14-N14+Q14)*0.041)/0.83*(0.3295)*(0.17)-AI14*0.041,IF(AND(Y14="CONSUMO",AG14="ANEXO I",AY14=4%),(AI14-(P14+L14-N14+Q14)*0.04)/0.83*(0.5177)*(0.17)-AI14*0.04,IF(AND(Y14="CONSUMO",AG14="ANEXO II",AY14=4%),(AI14-(P14+L14-N14+Q14)*0.04)/0.83*(0.3295)*(0.17)-AI14*0.04,""))))</f>
        <v/>
      </c>
      <c r="BC14" s="51" t="str">
        <f aca="false">IF(C14="","",IF(AND(Y14="CONSUMO",AC14="SIM")*OR(AG14="-",AG14="BIT"),IF(E14&lt;&gt;"",(AI14-(P14+L14-N14+Q14)*AY14)/0.83),""))</f>
        <v/>
      </c>
      <c r="BD14" s="51" t="str">
        <f aca="false">IF(BC14="","",BC14*0.17)</f>
        <v/>
      </c>
      <c r="BE14" s="51" t="str">
        <f aca="false">IF(I14=6908,0,IF(BC14="","",BD14-((P14+L14-N14+Q14)*AY14)))</f>
        <v/>
      </c>
      <c r="BF14" s="53" t="str">
        <f aca="false">IF(B14="","",IF(OR(B14="",E14="Regime Normal"),0,(AI14-Q14)*VLOOKUP(R14,Dados!$X$98:$Y$108,2,0)))</f>
        <v/>
      </c>
      <c r="BG14" s="54" t="str">
        <f aca="false">IFERROR(VLOOKUP(I14,Dados!$AC$27:$AD$43,2,0),IF(B14="","",IF(D14&lt;&gt;"MT",IF(AND(AC14="SIM",Y14="Revenda"),"2403",IF(AND(AC14="SIM",Y14="Consumo"),"2407",IF(AND(AC14="NÃO",Y14="Revenda"),"2102",IF(AND(AC14="NÃO",Y14="Consumo"),"2556",)))),REPLACE(I14,1,1,1))))</f>
        <v/>
      </c>
    </row>
    <row r="15" customFormat="false" ht="12.8" hidden="false" customHeight="false" outlineLevel="0" collapsed="false">
      <c r="Y15" s="45"/>
      <c r="Z15" s="46" t="str">
        <f aca="false">IF(B15="","",(IFERROR(VLOOKUP(H15,Dados!A$3:B$15000,2,0),"Não Encontrado")))</f>
        <v/>
      </c>
      <c r="AA15" s="46" t="str">
        <f aca="false">IF(B15="","",(IFERROR(VLOOKUP(G15,Dados!C$3:E$15000,3,0),"Não Encontrado")))</f>
        <v/>
      </c>
      <c r="AB15" s="46" t="str">
        <f aca="false">IFERROR(IF(Z15&lt;&gt;"Não Encontrado",Z15,IF(AA15&lt;&gt;"Não Encontrado",AA15,"")),"")</f>
        <v/>
      </c>
      <c r="AC15" s="45" t="str">
        <f aca="false">IF(B15="","",IF(AB15="","NÃO","SIM"))</f>
        <v/>
      </c>
      <c r="AD15" s="45" t="str">
        <f aca="false">IFERROR(VLOOKUP(G15,Dados!$P$3:$R$500,3,0),"")</f>
        <v/>
      </c>
      <c r="AE15" s="45" t="str">
        <f aca="false">IFERROR(VLOOKUP(G15,Dados!$K$3:$L$500,2,0),"")</f>
        <v/>
      </c>
      <c r="AF15" s="45" t="str">
        <f aca="false">IFERROR(VLOOKUP(G15,Dados!$M$3:$N$500,2,0),"")</f>
        <v/>
      </c>
      <c r="AG15" s="45" t="str">
        <f aca="false">IF(F15="","",IF(AND(AD15="",AE15="",AF15=""),"-",IF(AND(AD15="BIT",AE15="",AF15=""),"BIT",IF(AND(AE15="ANEXO I",AD15="",AF15=""),"ANEXO I",IF(AND(AF15="ANEXO II",AD15="",AE15=""),"ANEXO II","Escolher")))))</f>
        <v/>
      </c>
      <c r="AH15" s="45" t="str">
        <f aca="false">IF(AG15&lt;&gt;"Pneus","",IFERROR(VLOOKUP(R15,Dados!$X$2:$Z$5,3,0)*(AI15-Q15),VLOOKUP(D15,Dados!$X$7:$Z$33,3,0)*(AI15-Q15)))</f>
        <v/>
      </c>
      <c r="AI15" s="47" t="str">
        <f aca="false">IF(B15="","",P15+Q15+O15+M15+L15-N15)</f>
        <v/>
      </c>
      <c r="AJ15" s="48" t="str">
        <f aca="false">IFERROR(IF(AND(AC15="SIM",AG15="-",Y15="REVENDA"),(AB15/1+1)*AI15,IF(AND(AC15="SIM",AG15="Pneus",Y15="REVENDA"),(AB15/1+1)*(AI15-AH15),"")),"")</f>
        <v/>
      </c>
      <c r="AK15" s="48" t="str">
        <f aca="false">IF(AJ15="","",AJ15*17%)</f>
        <v/>
      </c>
      <c r="AL15" s="48" t="str">
        <f aca="false">IFERROR(IF(AC15="NÃO","",IF(AK15="","",IF(E15="Simples Nacional",BF15,IF(T15=0.12,U15*0.5833337002,IF(T15=0,AI15*0.07,U15))))),"")</f>
        <v/>
      </c>
      <c r="AM15" s="47" t="str">
        <f aca="false">IFERROR(IF(AC15="NÃO","",IF(OR(AG15="-",AG15="Pneus"),AK15-AL15,"")),"")</f>
        <v/>
      </c>
      <c r="AN15" s="48" t="str">
        <f aca="false">IF(AND(Y15="REVENDA",AC15="SIM",AG15="BIT"),((AB15/1+1)*AI15)*0.4117,"")</f>
        <v/>
      </c>
      <c r="AO15" s="48" t="str">
        <f aca="false">IF(AN15="","",AN15*17%)</f>
        <v/>
      </c>
      <c r="AP15" s="49" t="str">
        <f aca="false">IF(AN15="","",IF(T15=0.12,(U15*0.4117)*0.4117,IF(T15=0,(AI15*0.07)*0.4117,U15*0.4117)))</f>
        <v/>
      </c>
      <c r="AQ15" s="47" t="str">
        <f aca="false">IF(AN15="","",AO15-AP15)</f>
        <v/>
      </c>
      <c r="AR15" s="50" t="str">
        <f aca="false">IFERROR(IF(AND(AC15="SIM",Y15="REVENDA",LEFT(AG15,5)="ANEXO")*OR(AE15="ANEXO I",AF15="ANEXO II"),VLOOKUP(H15,Dados!G:I,2,0),""),"INSERIR MVA")</f>
        <v/>
      </c>
      <c r="AS15" s="48" t="str">
        <f aca="false">IF(LEFT(AG15,5)="ANEXO",VLOOKUP(AG15,Dados!$X$111:$Z$112,2,0)*(AI15-Q15),"")</f>
        <v/>
      </c>
      <c r="AT15" s="48" t="str">
        <f aca="false">IFERROR(IF(AR15="","",(AI15*AR15)+AI15),"INSERIR MVA")</f>
        <v/>
      </c>
      <c r="AU15" s="48" t="str">
        <f aca="false">IF(AT15="","",IF(AY15=0.04,U15,AS15*AY15))</f>
        <v/>
      </c>
      <c r="AV15" s="47" t="str">
        <f aca="false">IFERROR(IF(AU15="","",(VLOOKUP(AG15,Dados!$X$111:$Z$112,3,0)*AT15*0.17)),"INSERIR MVA")</f>
        <v/>
      </c>
      <c r="AW15" s="47" t="str">
        <f aca="false">IFERROR(IF(AR15="","",AV15-AU15),"")</f>
        <v/>
      </c>
      <c r="AX15" s="51" t="str">
        <f aca="false">IFERROR(IF(AC15="NÃO","",IF(AM15&lt;&gt;"",AM15-W15,IF(AQ15&lt;&gt;"",AQ15-W15,IF(AW15&lt;&gt;"",AW15-W15,"")))),"")</f>
        <v/>
      </c>
      <c r="AY15" s="46" t="str">
        <f aca="false">IFERROR(IF(ISNA(VLOOKUP(R15,Dados!$X$2:$Y$5,2,0)),VLOOKUP(D15,Dados!$X$7:$Y$33,2,0),VLOOKUP(R15,Dados!$X$2:$Y$5,2,0)),"")</f>
        <v/>
      </c>
      <c r="AZ15" s="52" t="str">
        <f aca="false">IF(C15="","",IF(AND(Y15="CONSUMO",AC15="NÃO")*OR(AG15="-",AG15="BIT"),IF(E15&lt;&gt;"",(AI15-(P15+L15-N15+Q15)*AY15)/0.83),""))</f>
        <v/>
      </c>
      <c r="BA15" s="51" t="str">
        <f aca="false">IF(AZ15="","",AZ15*0.17-((P15+L15-N15+Q15)*AY15))</f>
        <v/>
      </c>
      <c r="BB15" s="51" t="str">
        <f aca="false">IF(AND(Y15="CONSUMO",AG15="ANEXO I",AY15&gt;4%),(AI15-(P15+L15-N15+Q15)*0.0514)/0.83*(0.5177)*(0.17)-AI15*0.0514,IF(AND(Y15="CONSUMO",AG15="ANEXO II",AY15&gt;4%),(AI15-(P15+L15-N15+Q15)*0.041)/0.83*(0.3295)*(0.17)-AI15*0.041,IF(AND(Y15="CONSUMO",AG15="ANEXO I",AY15=4%),(AI15-(P15+L15-N15+Q15)*0.04)/0.83*(0.5177)*(0.17)-AI15*0.04,IF(AND(Y15="CONSUMO",AG15="ANEXO II",AY15=4%),(AI15-(P15+L15-N15+Q15)*0.04)/0.83*(0.3295)*(0.17)-AI15*0.04,""))))</f>
        <v/>
      </c>
      <c r="BC15" s="51" t="str">
        <f aca="false">IF(C15="","",IF(AND(Y15="CONSUMO",AC15="SIM")*OR(AG15="-",AG15="BIT"),IF(E15&lt;&gt;"",(AI15-(P15+L15-N15+Q15)*AY15)/0.83),""))</f>
        <v/>
      </c>
      <c r="BD15" s="51" t="str">
        <f aca="false">IF(BC15="","",BC15*0.17)</f>
        <v/>
      </c>
      <c r="BE15" s="51" t="str">
        <f aca="false">IF(I15=6908,0,IF(BC15="","",BD15-((P15+L15-N15+Q15)*AY15)))</f>
        <v/>
      </c>
      <c r="BF15" s="53" t="str">
        <f aca="false">IF(B15="","",IF(OR(B15="",E15="Regime Normal"),0,(AI15-Q15)*VLOOKUP(R15,Dados!$X$98:$Y$108,2,0)))</f>
        <v/>
      </c>
      <c r="BG15" s="54" t="str">
        <f aca="false">IFERROR(VLOOKUP(I15,Dados!$AC$27:$AD$43,2,0),IF(B15="","",IF(D15&lt;&gt;"MT",IF(AND(AC15="SIM",Y15="Revenda"),"2403",IF(AND(AC15="SIM",Y15="Consumo"),"2407",IF(AND(AC15="NÃO",Y15="Revenda"),"2102",IF(AND(AC15="NÃO",Y15="Consumo"),"2556",)))),REPLACE(I15,1,1,1))))</f>
        <v/>
      </c>
    </row>
    <row r="16" customFormat="false" ht="12.8" hidden="false" customHeight="false" outlineLevel="0" collapsed="false">
      <c r="Y16" s="45"/>
      <c r="Z16" s="46" t="str">
        <f aca="false">IF(B16="","",(IFERROR(VLOOKUP(H16,Dados!A$3:B$15000,2,0),"Não Encontrado")))</f>
        <v/>
      </c>
      <c r="AA16" s="46" t="str">
        <f aca="false">IF(B16="","",(IFERROR(VLOOKUP(G16,Dados!C$3:E$15000,3,0),"Não Encontrado")))</f>
        <v/>
      </c>
      <c r="AB16" s="46" t="str">
        <f aca="false">IFERROR(IF(Z16&lt;&gt;"Não Encontrado",Z16,IF(AA16&lt;&gt;"Não Encontrado",AA16,"")),"")</f>
        <v/>
      </c>
      <c r="AC16" s="45" t="str">
        <f aca="false">IF(B16="","",IF(AB16="","NÃO","SIM"))</f>
        <v/>
      </c>
      <c r="AD16" s="45" t="str">
        <f aca="false">IFERROR(VLOOKUP(G16,Dados!$P$3:$R$500,3,0),"")</f>
        <v/>
      </c>
      <c r="AE16" s="45" t="str">
        <f aca="false">IFERROR(VLOOKUP(G16,Dados!$K$3:$L$500,2,0),"")</f>
        <v/>
      </c>
      <c r="AF16" s="45" t="str">
        <f aca="false">IFERROR(VLOOKUP(G16,Dados!$M$3:$N$500,2,0),"")</f>
        <v/>
      </c>
      <c r="AG16" s="45" t="str">
        <f aca="false">IF(F16="","",IF(AND(AD16="",AE16="",AF16=""),"-",IF(AND(AD16="BIT",AE16="",AF16=""),"BIT",IF(AND(AE16="ANEXO I",AD16="",AF16=""),"ANEXO I",IF(AND(AF16="ANEXO II",AD16="",AE16=""),"ANEXO II","Escolher")))))</f>
        <v/>
      </c>
      <c r="AH16" s="45" t="str">
        <f aca="false">IF(AG16&lt;&gt;"Pneus","",IFERROR(VLOOKUP(R16,Dados!$X$2:$Z$5,3,0)*(AI16-Q16),VLOOKUP(D16,Dados!$X$7:$Z$33,3,0)*(AI16-Q16)))</f>
        <v/>
      </c>
      <c r="AI16" s="47" t="str">
        <f aca="false">IF(B16="","",P16+Q16+O16+M16+L16-N16)</f>
        <v/>
      </c>
      <c r="AJ16" s="48" t="str">
        <f aca="false">IFERROR(IF(AND(AC16="SIM",AG16="-",Y16="REVENDA"),(AB16/1+1)*AI16,IF(AND(AC16="SIM",AG16="Pneus",Y16="REVENDA"),(AB16/1+1)*(AI16-AH16),"")),"")</f>
        <v/>
      </c>
      <c r="AK16" s="48" t="str">
        <f aca="false">IF(AJ16="","",AJ16*17%)</f>
        <v/>
      </c>
      <c r="AL16" s="48" t="str">
        <f aca="false">IFERROR(IF(AC16="NÃO","",IF(AK16="","",IF(E16="Simples Nacional",BF16,IF(T16=0.12,U16*0.5833337002,IF(T16=0,AI16*0.07,U16))))),"")</f>
        <v/>
      </c>
      <c r="AM16" s="47" t="str">
        <f aca="false">IFERROR(IF(AC16="NÃO","",IF(OR(AG16="-",AG16="Pneus"),AK16-AL16,"")),"")</f>
        <v/>
      </c>
      <c r="AN16" s="48" t="str">
        <f aca="false">IF(AND(Y16="REVENDA",AC16="SIM",AG16="BIT"),((AB16/1+1)*AI16)*0.4117,"")</f>
        <v/>
      </c>
      <c r="AO16" s="48" t="str">
        <f aca="false">IF(AN16="","",AN16*17%)</f>
        <v/>
      </c>
      <c r="AP16" s="49" t="str">
        <f aca="false">IF(AN16="","",IF(T16=0.12,(U16*0.4117)*0.4117,IF(T16=0,(AI16*0.07)*0.4117,U16*0.4117)))</f>
        <v/>
      </c>
      <c r="AQ16" s="47" t="str">
        <f aca="false">IF(AN16="","",AO16-AP16)</f>
        <v/>
      </c>
      <c r="AR16" s="50" t="str">
        <f aca="false">IFERROR(IF(AND(AC16="SIM",Y16="REVENDA",LEFT(AG16,5)="ANEXO")*OR(AE16="ANEXO I",AF16="ANEXO II"),VLOOKUP(H16,Dados!G:I,2,0),""),"INSERIR MVA")</f>
        <v/>
      </c>
      <c r="AS16" s="48" t="str">
        <f aca="false">IF(LEFT(AG16,5)="ANEXO",VLOOKUP(AG16,Dados!$X$111:$Z$112,2,0)*(AI16-Q16),"")</f>
        <v/>
      </c>
      <c r="AT16" s="48" t="str">
        <f aca="false">IFERROR(IF(AR16="","",(AI16*AR16)+AI16),"INSERIR MVA")</f>
        <v/>
      </c>
      <c r="AU16" s="48" t="str">
        <f aca="false">IF(AT16="","",IF(AY16=0.04,U16,AS16*AY16))</f>
        <v/>
      </c>
      <c r="AV16" s="47" t="str">
        <f aca="false">IFERROR(IF(AU16="","",(VLOOKUP(AG16,Dados!$X$111:$Z$112,3,0)*AT16*0.17)),"INSERIR MVA")</f>
        <v/>
      </c>
      <c r="AW16" s="47" t="str">
        <f aca="false">IFERROR(IF(AR16="","",AV16-AU16),"")</f>
        <v/>
      </c>
      <c r="AX16" s="51" t="str">
        <f aca="false">IFERROR(IF(AC16="NÃO","",IF(AM16&lt;&gt;"",AM16-W16,IF(AQ16&lt;&gt;"",AQ16-W16,IF(AW16&lt;&gt;"",AW16-W16,"")))),"")</f>
        <v/>
      </c>
      <c r="AY16" s="46" t="str">
        <f aca="false">IFERROR(IF(ISNA(VLOOKUP(R16,Dados!$X$2:$Y$5,2,0)),VLOOKUP(D16,Dados!$X$7:$Y$33,2,0),VLOOKUP(R16,Dados!$X$2:$Y$5,2,0)),"")</f>
        <v/>
      </c>
      <c r="AZ16" s="52" t="str">
        <f aca="false">IF(C16="","",IF(AND(Y16="CONSUMO",AC16="NÃO")*OR(AG16="-",AG16="BIT"),IF(E16&lt;&gt;"",(AI16-(P16+L16-N16+Q16)*AY16)/0.83),""))</f>
        <v/>
      </c>
      <c r="BA16" s="51" t="str">
        <f aca="false">IF(AZ16="","",AZ16*0.17-((P16+L16-N16+Q16)*AY16))</f>
        <v/>
      </c>
      <c r="BB16" s="51" t="str">
        <f aca="false">IF(AND(Y16="CONSUMO",AG16="ANEXO I",AY16&gt;4%),(AI16-(P16+L16-N16+Q16)*0.0514)/0.83*(0.5177)*(0.17)-AI16*0.0514,IF(AND(Y16="CONSUMO",AG16="ANEXO II",AY16&gt;4%),(AI16-(P16+L16-N16+Q16)*0.041)/0.83*(0.3295)*(0.17)-AI16*0.041,IF(AND(Y16="CONSUMO",AG16="ANEXO I",AY16=4%),(AI16-(P16+L16-N16+Q16)*0.04)/0.83*(0.5177)*(0.17)-AI16*0.04,IF(AND(Y16="CONSUMO",AG16="ANEXO II",AY16=4%),(AI16-(P16+L16-N16+Q16)*0.04)/0.83*(0.3295)*(0.17)-AI16*0.04,""))))</f>
        <v/>
      </c>
      <c r="BC16" s="51" t="str">
        <f aca="false">IF(C16="","",IF(AND(Y16="CONSUMO",AC16="SIM")*OR(AG16="-",AG16="BIT"),IF(E16&lt;&gt;"",(AI16-(P16+L16-N16+Q16)*AY16)/0.83),""))</f>
        <v/>
      </c>
      <c r="BD16" s="51" t="str">
        <f aca="false">IF(BC16="","",BC16*0.17)</f>
        <v/>
      </c>
      <c r="BE16" s="51" t="str">
        <f aca="false">IF(I16=6908,0,IF(BC16="","",BD16-((P16+L16-N16+Q16)*AY16)))</f>
        <v/>
      </c>
      <c r="BF16" s="53" t="str">
        <f aca="false">IF(B16="","",IF(OR(B16="",E16="Regime Normal"),0,(AI16-Q16)*VLOOKUP(R16,Dados!$X$98:$Y$108,2,0)))</f>
        <v/>
      </c>
      <c r="BG16" s="54" t="str">
        <f aca="false">IFERROR(VLOOKUP(I16,Dados!$AC$27:$AD$43,2,0),IF(B16="","",IF(D16&lt;&gt;"MT",IF(AND(AC16="SIM",Y16="Revenda"),"2403",IF(AND(AC16="SIM",Y16="Consumo"),"2407",IF(AND(AC16="NÃO",Y16="Revenda"),"2102",IF(AND(AC16="NÃO",Y16="Consumo"),"2556",)))),REPLACE(I16,1,1,1))))</f>
        <v/>
      </c>
    </row>
    <row r="17" customFormat="false" ht="12.8" hidden="false" customHeight="false" outlineLevel="0" collapsed="false">
      <c r="Y17" s="45"/>
      <c r="Z17" s="46" t="str">
        <f aca="false">IF(B17="","",(IFERROR(VLOOKUP(H17,Dados!A$3:B$15000,2,0),"Não Encontrado")))</f>
        <v/>
      </c>
      <c r="AA17" s="46" t="str">
        <f aca="false">IF(B17="","",(IFERROR(VLOOKUP(G17,Dados!C$3:E$15000,3,0),"Não Encontrado")))</f>
        <v/>
      </c>
      <c r="AB17" s="46" t="str">
        <f aca="false">IFERROR(IF(Z17&lt;&gt;"Não Encontrado",Z17,IF(AA17&lt;&gt;"Não Encontrado",AA17,"")),"")</f>
        <v/>
      </c>
      <c r="AC17" s="45" t="str">
        <f aca="false">IF(B17="","",IF(AB17="","NÃO","SIM"))</f>
        <v/>
      </c>
      <c r="AD17" s="45" t="str">
        <f aca="false">IFERROR(VLOOKUP(G17,Dados!$P$3:$R$500,3,0),"")</f>
        <v/>
      </c>
      <c r="AE17" s="45" t="str">
        <f aca="false">IFERROR(VLOOKUP(G17,Dados!$K$3:$L$500,2,0),"")</f>
        <v/>
      </c>
      <c r="AF17" s="45" t="str">
        <f aca="false">IFERROR(VLOOKUP(G17,Dados!$M$3:$N$500,2,0),"")</f>
        <v/>
      </c>
      <c r="AG17" s="45" t="str">
        <f aca="false">IF(F17="","",IF(AND(AD17="",AE17="",AF17=""),"-",IF(AND(AD17="BIT",AE17="",AF17=""),"BIT",IF(AND(AE17="ANEXO I",AD17="",AF17=""),"ANEXO I",IF(AND(AF17="ANEXO II",AD17="",AE17=""),"ANEXO II","Escolher")))))</f>
        <v/>
      </c>
      <c r="AH17" s="45" t="str">
        <f aca="false">IF(AG17&lt;&gt;"Pneus","",IFERROR(VLOOKUP(R17,Dados!$X$2:$Z$5,3,0)*(AI17-Q17),VLOOKUP(D17,Dados!$X$7:$Z$33,3,0)*(AI17-Q17)))</f>
        <v/>
      </c>
      <c r="AI17" s="47" t="str">
        <f aca="false">IF(B17="","",P17+Q17+O17+M17+L17-N17)</f>
        <v/>
      </c>
      <c r="AJ17" s="48" t="str">
        <f aca="false">IFERROR(IF(AND(AC17="SIM",AG17="-",Y17="REVENDA"),(AB17/1+1)*AI17,IF(AND(AC17="SIM",AG17="Pneus",Y17="REVENDA"),(AB17/1+1)*(AI17-AH17),"")),"")</f>
        <v/>
      </c>
      <c r="AK17" s="48" t="str">
        <f aca="false">IF(AJ17="","",AJ17*17%)</f>
        <v/>
      </c>
      <c r="AL17" s="48" t="str">
        <f aca="false">IFERROR(IF(AC17="NÃO","",IF(AK17="","",IF(E17="Simples Nacional",BF17,IF(T17=0.12,U17*0.5833337002,IF(T17=0,AI17*0.07,U17))))),"")</f>
        <v/>
      </c>
      <c r="AM17" s="47" t="str">
        <f aca="false">IFERROR(IF(AC17="NÃO","",IF(OR(AG17="-",AG17="Pneus"),AK17-AL17,"")),"")</f>
        <v/>
      </c>
      <c r="AN17" s="48" t="str">
        <f aca="false">IF(AND(Y17="REVENDA",AC17="SIM",AG17="BIT"),((AB17/1+1)*AI17)*0.4117,"")</f>
        <v/>
      </c>
      <c r="AO17" s="48" t="str">
        <f aca="false">IF(AN17="","",AN17*17%)</f>
        <v/>
      </c>
      <c r="AP17" s="49" t="str">
        <f aca="false">IF(AN17="","",IF(T17=0.12,(U17*0.4117)*0.4117,IF(T17=0,(AI17*0.07)*0.4117,U17*0.4117)))</f>
        <v/>
      </c>
      <c r="AQ17" s="47" t="str">
        <f aca="false">IF(AN17="","",AO17-AP17)</f>
        <v/>
      </c>
      <c r="AR17" s="50" t="str">
        <f aca="false">IFERROR(IF(AND(AC17="SIM",Y17="REVENDA",LEFT(AG17,5)="ANEXO")*OR(AE17="ANEXO I",AF17="ANEXO II"),VLOOKUP(H17,Dados!G:I,2,0),""),"INSERIR MVA")</f>
        <v/>
      </c>
      <c r="AS17" s="48" t="str">
        <f aca="false">IF(LEFT(AG17,5)="ANEXO",VLOOKUP(AG17,Dados!$X$111:$Z$112,2,0)*(AI17-Q17),"")</f>
        <v/>
      </c>
      <c r="AT17" s="48" t="str">
        <f aca="false">IFERROR(IF(AR17="","",(AI17*AR17)+AI17),"INSERIR MVA")</f>
        <v/>
      </c>
      <c r="AU17" s="48" t="str">
        <f aca="false">IF(AT17="","",IF(AY17=0.04,U17,AS17*AY17))</f>
        <v/>
      </c>
      <c r="AV17" s="47" t="str">
        <f aca="false">IFERROR(IF(AU17="","",(VLOOKUP(AG17,Dados!$X$111:$Z$112,3,0)*AT17*0.17)),"INSERIR MVA")</f>
        <v/>
      </c>
      <c r="AW17" s="47" t="str">
        <f aca="false">IFERROR(IF(AR17="","",AV17-AU17),"")</f>
        <v/>
      </c>
      <c r="AX17" s="51" t="str">
        <f aca="false">IFERROR(IF(AC17="NÃO","",IF(AM17&lt;&gt;"",AM17-W17,IF(AQ17&lt;&gt;"",AQ17-W17,IF(AW17&lt;&gt;"",AW17-W17,"")))),"")</f>
        <v/>
      </c>
      <c r="AY17" s="46" t="str">
        <f aca="false">IFERROR(IF(ISNA(VLOOKUP(R17,Dados!$X$2:$Y$5,2,0)),VLOOKUP(D17,Dados!$X$7:$Y$33,2,0),VLOOKUP(R17,Dados!$X$2:$Y$5,2,0)),"")</f>
        <v/>
      </c>
      <c r="AZ17" s="52" t="str">
        <f aca="false">IF(C17="","",IF(AND(Y17="CONSUMO",AC17="NÃO")*OR(AG17="-",AG17="BIT"),IF(E17&lt;&gt;"",(AI17-(P17+L17-N17+Q17)*AY17)/0.83),""))</f>
        <v/>
      </c>
      <c r="BA17" s="51" t="str">
        <f aca="false">IF(AZ17="","",AZ17*0.17-((P17+L17-N17+Q17)*AY17))</f>
        <v/>
      </c>
      <c r="BB17" s="51" t="str">
        <f aca="false">IF(AND(Y17="CONSUMO",AG17="ANEXO I",AY17&gt;4%),(AI17-(P17+L17-N17+Q17)*0.0514)/0.83*(0.5177)*(0.17)-AI17*0.0514,IF(AND(Y17="CONSUMO",AG17="ANEXO II",AY17&gt;4%),(AI17-(P17+L17-N17+Q17)*0.041)/0.83*(0.3295)*(0.17)-AI17*0.041,IF(AND(Y17="CONSUMO",AG17="ANEXO I",AY17=4%),(AI17-(P17+L17-N17+Q17)*0.04)/0.83*(0.5177)*(0.17)-AI17*0.04,IF(AND(Y17="CONSUMO",AG17="ANEXO II",AY17=4%),(AI17-(P17+L17-N17+Q17)*0.04)/0.83*(0.3295)*(0.17)-AI17*0.04,""))))</f>
        <v/>
      </c>
      <c r="BC17" s="51" t="str">
        <f aca="false">IF(C17="","",IF(AND(Y17="CONSUMO",AC17="SIM")*OR(AG17="-",AG17="BIT"),IF(E17&lt;&gt;"",(AI17-(P17+L17-N17+Q17)*AY17)/0.83),""))</f>
        <v/>
      </c>
      <c r="BD17" s="51" t="str">
        <f aca="false">IF(BC17="","",BC17*0.17)</f>
        <v/>
      </c>
      <c r="BE17" s="51" t="str">
        <f aca="false">IF(I17=6908,0,IF(BC17="","",BD17-((P17+L17-N17+Q17)*AY17)))</f>
        <v/>
      </c>
      <c r="BF17" s="53" t="str">
        <f aca="false">IF(B17="","",IF(OR(B17="",E17="Regime Normal"),0,(AI17-Q17)*VLOOKUP(R17,Dados!$X$98:$Y$108,2,0)))</f>
        <v/>
      </c>
      <c r="BG17" s="54" t="str">
        <f aca="false">IFERROR(VLOOKUP(I17,Dados!$AC$27:$AD$43,2,0),IF(B17="","",IF(D17&lt;&gt;"MT",IF(AND(AC17="SIM",Y17="Revenda"),"2403",IF(AND(AC17="SIM",Y17="Consumo"),"2407",IF(AND(AC17="NÃO",Y17="Revenda"),"2102",IF(AND(AC17="NÃO",Y17="Consumo"),"2556",)))),REPLACE(I17,1,1,1))))</f>
        <v/>
      </c>
    </row>
    <row r="18" customFormat="false" ht="12.8" hidden="false" customHeight="false" outlineLevel="0" collapsed="false">
      <c r="Y18" s="45"/>
      <c r="Z18" s="46" t="str">
        <f aca="false">IF(B18="","",(IFERROR(VLOOKUP(H18,Dados!A$3:B$15000,2,0),"Não Encontrado")))</f>
        <v/>
      </c>
      <c r="AA18" s="46" t="str">
        <f aca="false">IF(B18="","",(IFERROR(VLOOKUP(G18,Dados!C$3:E$15000,3,0),"Não Encontrado")))</f>
        <v/>
      </c>
      <c r="AB18" s="46" t="str">
        <f aca="false">IFERROR(IF(Z18&lt;&gt;"Não Encontrado",Z18,IF(AA18&lt;&gt;"Não Encontrado",AA18,"")),"")</f>
        <v/>
      </c>
      <c r="AC18" s="45" t="str">
        <f aca="false">IF(B18="","",IF(AB18="","NÃO","SIM"))</f>
        <v/>
      </c>
      <c r="AD18" s="45" t="str">
        <f aca="false">IFERROR(VLOOKUP(G18,Dados!$P$3:$R$500,3,0),"")</f>
        <v/>
      </c>
      <c r="AE18" s="45" t="str">
        <f aca="false">IFERROR(VLOOKUP(G18,Dados!$K$3:$L$500,2,0),"")</f>
        <v/>
      </c>
      <c r="AF18" s="45" t="str">
        <f aca="false">IFERROR(VLOOKUP(G18,Dados!$M$3:$N$500,2,0),"")</f>
        <v/>
      </c>
      <c r="AG18" s="45" t="str">
        <f aca="false">IF(F18="","",IF(AND(AD18="",AE18="",AF18=""),"-",IF(AND(AD18="BIT",AE18="",AF18=""),"BIT",IF(AND(AE18="ANEXO I",AD18="",AF18=""),"ANEXO I",IF(AND(AF18="ANEXO II",AD18="",AE18=""),"ANEXO II","Escolher")))))</f>
        <v/>
      </c>
      <c r="AH18" s="45" t="str">
        <f aca="false">IF(AG18&lt;&gt;"Pneus","",IFERROR(VLOOKUP(R18,Dados!$X$2:$Z$5,3,0)*(AI18-Q18),VLOOKUP(D18,Dados!$X$7:$Z$33,3,0)*(AI18-Q18)))</f>
        <v/>
      </c>
      <c r="AI18" s="47" t="str">
        <f aca="false">IF(B18="","",P18+Q18+O18+M18+L18-N18)</f>
        <v/>
      </c>
      <c r="AJ18" s="48" t="str">
        <f aca="false">IFERROR(IF(AND(AC18="SIM",AG18="-",Y18="REVENDA"),(AB18/1+1)*AI18,IF(AND(AC18="SIM",AG18="Pneus",Y18="REVENDA"),(AB18/1+1)*(AI18-AH18),"")),"")</f>
        <v/>
      </c>
      <c r="AK18" s="48" t="str">
        <f aca="false">IF(AJ18="","",AJ18*17%)</f>
        <v/>
      </c>
      <c r="AL18" s="48" t="str">
        <f aca="false">IFERROR(IF(AC18="NÃO","",IF(AK18="","",IF(E18="Simples Nacional",BF18,IF(T18=0.12,U18*0.5833337002,IF(T18=0,AI18*0.07,U18))))),"")</f>
        <v/>
      </c>
      <c r="AM18" s="47" t="str">
        <f aca="false">IFERROR(IF(AC18="NÃO","",IF(OR(AG18="-",AG18="Pneus"),AK18-AL18,"")),"")</f>
        <v/>
      </c>
      <c r="AN18" s="48" t="str">
        <f aca="false">IF(AND(Y18="REVENDA",AC18="SIM",AG18="BIT"),((AB18/1+1)*AI18)*0.4117,"")</f>
        <v/>
      </c>
      <c r="AO18" s="48" t="str">
        <f aca="false">IF(AN18="","",AN18*17%)</f>
        <v/>
      </c>
      <c r="AP18" s="49" t="str">
        <f aca="false">IF(AN18="","",IF(T18=0.12,(U18*0.4117)*0.4117,IF(T18=0,(AI18*0.07)*0.4117,U18*0.4117)))</f>
        <v/>
      </c>
      <c r="AQ18" s="47" t="str">
        <f aca="false">IF(AN18="","",AO18-AP18)</f>
        <v/>
      </c>
      <c r="AR18" s="50" t="str">
        <f aca="false">IFERROR(IF(AND(AC18="SIM",Y18="REVENDA",LEFT(AG18,5)="ANEXO")*OR(AE18="ANEXO I",AF18="ANEXO II"),VLOOKUP(H18,Dados!G:I,2,0),""),"INSERIR MVA")</f>
        <v/>
      </c>
      <c r="AS18" s="48" t="str">
        <f aca="false">IF(LEFT(AG18,5)="ANEXO",VLOOKUP(AG18,Dados!$X$111:$Z$112,2,0)*(AI18-Q18),"")</f>
        <v/>
      </c>
      <c r="AT18" s="48" t="str">
        <f aca="false">IFERROR(IF(AR18="","",(AI18*AR18)+AI18),"INSERIR MVA")</f>
        <v/>
      </c>
      <c r="AU18" s="48" t="str">
        <f aca="false">IF(AT18="","",IF(AY18=0.04,U18,AS18*AY18))</f>
        <v/>
      </c>
      <c r="AV18" s="47" t="str">
        <f aca="false">IFERROR(IF(AU18="","",(VLOOKUP(AG18,Dados!$X$111:$Z$112,3,0)*AT18*0.17)),"INSERIR MVA")</f>
        <v/>
      </c>
      <c r="AW18" s="47" t="str">
        <f aca="false">IFERROR(IF(AR18="","",AV18-AU18),"")</f>
        <v/>
      </c>
      <c r="AX18" s="51" t="str">
        <f aca="false">IFERROR(IF(AC18="NÃO","",IF(AM18&lt;&gt;"",AM18-W18,IF(AQ18&lt;&gt;"",AQ18-W18,IF(AW18&lt;&gt;"",AW18-W18,"")))),"")</f>
        <v/>
      </c>
      <c r="AY18" s="46" t="str">
        <f aca="false">IFERROR(IF(ISNA(VLOOKUP(R18,Dados!$X$2:$Y$5,2,0)),VLOOKUP(D18,Dados!$X$7:$Y$33,2,0),VLOOKUP(R18,Dados!$X$2:$Y$5,2,0)),"")</f>
        <v/>
      </c>
      <c r="AZ18" s="52" t="str">
        <f aca="false">IF(C18="","",IF(AND(Y18="CONSUMO",AC18="NÃO")*OR(AG18="-",AG18="BIT"),IF(E18&lt;&gt;"",(AI18-(P18+L18-N18+Q18)*AY18)/0.83),""))</f>
        <v/>
      </c>
      <c r="BA18" s="51" t="str">
        <f aca="false">IF(AZ18="","",AZ18*0.17-((P18+L18-N18+Q18)*AY18))</f>
        <v/>
      </c>
      <c r="BB18" s="51" t="str">
        <f aca="false">IF(AND(Y18="CONSUMO",AG18="ANEXO I",AY18&gt;4%),(AI18-(P18+L18-N18+Q18)*0.0514)/0.83*(0.5177)*(0.17)-AI18*0.0514,IF(AND(Y18="CONSUMO",AG18="ANEXO II",AY18&gt;4%),(AI18-(P18+L18-N18+Q18)*0.041)/0.83*(0.3295)*(0.17)-AI18*0.041,IF(AND(Y18="CONSUMO",AG18="ANEXO I",AY18=4%),(AI18-(P18+L18-N18+Q18)*0.04)/0.83*(0.5177)*(0.17)-AI18*0.04,IF(AND(Y18="CONSUMO",AG18="ANEXO II",AY18=4%),(AI18-(P18+L18-N18+Q18)*0.04)/0.83*(0.3295)*(0.17)-AI18*0.04,""))))</f>
        <v/>
      </c>
      <c r="BC18" s="51" t="str">
        <f aca="false">IF(C18="","",IF(AND(Y18="CONSUMO",AC18="SIM")*OR(AG18="-",AG18="BIT"),IF(E18&lt;&gt;"",(AI18-(P18+L18-N18+Q18)*AY18)/0.83),""))</f>
        <v/>
      </c>
      <c r="BD18" s="51" t="str">
        <f aca="false">IF(BC18="","",BC18*0.17)</f>
        <v/>
      </c>
      <c r="BE18" s="51" t="str">
        <f aca="false">IF(I18=6908,0,IF(BC18="","",BD18-((P18+L18-N18+Q18)*AY18)))</f>
        <v/>
      </c>
      <c r="BF18" s="53" t="str">
        <f aca="false">IF(B18="","",IF(OR(B18="",E18="Regime Normal"),0,(AI18-Q18)*VLOOKUP(R18,Dados!$X$98:$Y$108,2,0)))</f>
        <v/>
      </c>
      <c r="BG18" s="54" t="str">
        <f aca="false">IFERROR(VLOOKUP(I18,Dados!$AC$27:$AD$43,2,0),IF(B18="","",IF(D18&lt;&gt;"MT",IF(AND(AC18="SIM",Y18="Revenda"),"2403",IF(AND(AC18="SIM",Y18="Consumo"),"2407",IF(AND(AC18="NÃO",Y18="Revenda"),"2102",IF(AND(AC18="NÃO",Y18="Consumo"),"2556",)))),REPLACE(I18,1,1,1))))</f>
        <v/>
      </c>
    </row>
    <row r="19" customFormat="false" ht="12.8" hidden="false" customHeight="false" outlineLevel="0" collapsed="false">
      <c r="Y19" s="45"/>
      <c r="Z19" s="46" t="str">
        <f aca="false">IF(B19="","",(IFERROR(VLOOKUP(H19,Dados!A$3:B$15000,2,0),"Não Encontrado")))</f>
        <v/>
      </c>
      <c r="AA19" s="46" t="str">
        <f aca="false">IF(B19="","",(IFERROR(VLOOKUP(G19,Dados!C$3:E$15000,3,0),"Não Encontrado")))</f>
        <v/>
      </c>
      <c r="AB19" s="46" t="str">
        <f aca="false">IFERROR(IF(Z19&lt;&gt;"Não Encontrado",Z19,IF(AA19&lt;&gt;"Não Encontrado",AA19,"")),"")</f>
        <v/>
      </c>
      <c r="AC19" s="45" t="str">
        <f aca="false">IF(B19="","",IF(AB19="","NÃO","SIM"))</f>
        <v/>
      </c>
      <c r="AD19" s="45" t="str">
        <f aca="false">IFERROR(VLOOKUP(G19,Dados!$P$3:$R$500,3,0),"")</f>
        <v/>
      </c>
      <c r="AE19" s="45" t="str">
        <f aca="false">IFERROR(VLOOKUP(G19,Dados!$K$3:$L$500,2,0),"")</f>
        <v/>
      </c>
      <c r="AF19" s="45" t="str">
        <f aca="false">IFERROR(VLOOKUP(G19,Dados!$M$3:$N$500,2,0),"")</f>
        <v/>
      </c>
      <c r="AG19" s="45" t="str">
        <f aca="false">IF(F19="","",IF(AND(AD19="",AE19="",AF19=""),"-",IF(AND(AD19="BIT",AE19="",AF19=""),"BIT",IF(AND(AE19="ANEXO I",AD19="",AF19=""),"ANEXO I",IF(AND(AF19="ANEXO II",AD19="",AE19=""),"ANEXO II","Escolher")))))</f>
        <v/>
      </c>
      <c r="AH19" s="45" t="str">
        <f aca="false">IF(AG19&lt;&gt;"Pneus","",IFERROR(VLOOKUP(R19,Dados!$X$2:$Z$5,3,0)*(AI19-Q19),VLOOKUP(D19,Dados!$X$7:$Z$33,3,0)*(AI19-Q19)))</f>
        <v/>
      </c>
      <c r="AI19" s="47" t="str">
        <f aca="false">IF(B19="","",P19+Q19+O19+M19+L19-N19)</f>
        <v/>
      </c>
      <c r="AJ19" s="48" t="str">
        <f aca="false">IFERROR(IF(AND(AC19="SIM",AG19="-",Y19="REVENDA"),(AB19/1+1)*AI19,IF(AND(AC19="SIM",AG19="Pneus",Y19="REVENDA"),(AB19/1+1)*(AI19-AH19),"")),"")</f>
        <v/>
      </c>
      <c r="AK19" s="48" t="str">
        <f aca="false">IF(AJ19="","",AJ19*17%)</f>
        <v/>
      </c>
      <c r="AL19" s="48" t="str">
        <f aca="false">IFERROR(IF(AC19="NÃO","",IF(AK19="","",IF(E19="Simples Nacional",BF19,IF(T19=0.12,U19*0.5833337002,IF(T19=0,AI19*0.07,U19))))),"")</f>
        <v/>
      </c>
      <c r="AM19" s="47" t="str">
        <f aca="false">IFERROR(IF(AC19="NÃO","",IF(OR(AG19="-",AG19="Pneus"),AK19-AL19,"")),"")</f>
        <v/>
      </c>
      <c r="AN19" s="48" t="str">
        <f aca="false">IF(AND(Y19="REVENDA",AC19="SIM",AG19="BIT"),((AB19/1+1)*AI19)*0.4117,"")</f>
        <v/>
      </c>
      <c r="AO19" s="48" t="str">
        <f aca="false">IF(AN19="","",AN19*17%)</f>
        <v/>
      </c>
      <c r="AP19" s="49" t="str">
        <f aca="false">IF(AN19="","",IF(T19=0.12,(U19*0.4117)*0.4117,IF(T19=0,(AI19*0.07)*0.4117,U19*0.4117)))</f>
        <v/>
      </c>
      <c r="AQ19" s="47" t="str">
        <f aca="false">IF(AN19="","",AO19-AP19)</f>
        <v/>
      </c>
      <c r="AR19" s="50" t="str">
        <f aca="false">IFERROR(IF(AND(AC19="SIM",Y19="REVENDA",LEFT(AG19,5)="ANEXO")*OR(AE19="ANEXO I",AF19="ANEXO II"),VLOOKUP(H19,Dados!G:I,2,0),""),"INSERIR MVA")</f>
        <v/>
      </c>
      <c r="AS19" s="48" t="str">
        <f aca="false">IF(LEFT(AG19,5)="ANEXO",VLOOKUP(AG19,Dados!$X$111:$Z$112,2,0)*(AI19-Q19),"")</f>
        <v/>
      </c>
      <c r="AT19" s="48" t="str">
        <f aca="false">IFERROR(IF(AR19="","",(AI19*AR19)+AI19),"INSERIR MVA")</f>
        <v/>
      </c>
      <c r="AU19" s="48" t="str">
        <f aca="false">IF(AT19="","",IF(AY19=0.04,U19,AS19*AY19))</f>
        <v/>
      </c>
      <c r="AV19" s="47" t="str">
        <f aca="false">IFERROR(IF(AU19="","",(VLOOKUP(AG19,Dados!$X$111:$Z$112,3,0)*AT19*0.17)),"INSERIR MVA")</f>
        <v/>
      </c>
      <c r="AW19" s="47" t="str">
        <f aca="false">IFERROR(IF(AR19="","",AV19-AU19),"")</f>
        <v/>
      </c>
      <c r="AX19" s="51" t="str">
        <f aca="false">IFERROR(IF(AC19="NÃO","",IF(AM19&lt;&gt;"",AM19-W19,IF(AQ19&lt;&gt;"",AQ19-W19,IF(AW19&lt;&gt;"",AW19-W19,"")))),"")</f>
        <v/>
      </c>
      <c r="AY19" s="46" t="str">
        <f aca="false">IFERROR(IF(ISNA(VLOOKUP(R19,Dados!$X$2:$Y$5,2,0)),VLOOKUP(D19,Dados!$X$7:$Y$33,2,0),VLOOKUP(R19,Dados!$X$2:$Y$5,2,0)),"")</f>
        <v/>
      </c>
      <c r="AZ19" s="52" t="str">
        <f aca="false">IF(C19="","",IF(AND(Y19="CONSUMO",AC19="NÃO")*OR(AG19="-",AG19="BIT"),IF(E19&lt;&gt;"",(AI19-(P19+L19-N19+Q19)*AY19)/0.83),""))</f>
        <v/>
      </c>
      <c r="BA19" s="51" t="str">
        <f aca="false">IF(AZ19="","",AZ19*0.17-((P19+L19-N19+Q19)*AY19))</f>
        <v/>
      </c>
      <c r="BB19" s="51" t="str">
        <f aca="false">IF(AND(Y19="CONSUMO",AG19="ANEXO I",AY19&gt;4%),(AI19-(P19+L19-N19+Q19)*0.0514)/0.83*(0.5177)*(0.17)-AI19*0.0514,IF(AND(Y19="CONSUMO",AG19="ANEXO II",AY19&gt;4%),(AI19-(P19+L19-N19+Q19)*0.041)/0.83*(0.3295)*(0.17)-AI19*0.041,IF(AND(Y19="CONSUMO",AG19="ANEXO I",AY19=4%),(AI19-(P19+L19-N19+Q19)*0.04)/0.83*(0.5177)*(0.17)-AI19*0.04,IF(AND(Y19="CONSUMO",AG19="ANEXO II",AY19=4%),(AI19-(P19+L19-N19+Q19)*0.04)/0.83*(0.3295)*(0.17)-AI19*0.04,""))))</f>
        <v/>
      </c>
      <c r="BC19" s="51" t="str">
        <f aca="false">IF(C19="","",IF(AND(Y19="CONSUMO",AC19="SIM")*OR(AG19="-",AG19="BIT"),IF(E19&lt;&gt;"",(AI19-(P19+L19-N19+Q19)*AY19)/0.83),""))</f>
        <v/>
      </c>
      <c r="BD19" s="51" t="str">
        <f aca="false">IF(BC19="","",BC19*0.17)</f>
        <v/>
      </c>
      <c r="BE19" s="51" t="str">
        <f aca="false">IF(I19=6908,0,IF(BC19="","",BD19-((P19+L19-N19+Q19)*AY19)))</f>
        <v/>
      </c>
      <c r="BF19" s="53" t="str">
        <f aca="false">IF(B19="","",IF(OR(B19="",E19="Regime Normal"),0,(AI19-Q19)*VLOOKUP(R19,Dados!$X$98:$Y$108,2,0)))</f>
        <v/>
      </c>
      <c r="BG19" s="54" t="str">
        <f aca="false">IFERROR(VLOOKUP(I19,Dados!$AC$27:$AD$43,2,0),IF(B19="","",IF(D19&lt;&gt;"MT",IF(AND(AC19="SIM",Y19="Revenda"),"2403",IF(AND(AC19="SIM",Y19="Consumo"),"2407",IF(AND(AC19="NÃO",Y19="Revenda"),"2102",IF(AND(AC19="NÃO",Y19="Consumo"),"2556",)))),REPLACE(I19,1,1,1))))</f>
        <v/>
      </c>
    </row>
    <row r="20" customFormat="false" ht="12.8" hidden="false" customHeight="false" outlineLevel="0" collapsed="false">
      <c r="Y20" s="45"/>
      <c r="Z20" s="46" t="str">
        <f aca="false">IF(B20="","",(IFERROR(VLOOKUP(H20,Dados!A$3:B$15000,2,0),"Não Encontrado")))</f>
        <v/>
      </c>
      <c r="AA20" s="46" t="str">
        <f aca="false">IF(B20="","",(IFERROR(VLOOKUP(G20,Dados!C$3:E$15000,3,0),"Não Encontrado")))</f>
        <v/>
      </c>
      <c r="AB20" s="46" t="str">
        <f aca="false">IFERROR(IF(Z20&lt;&gt;"Não Encontrado",Z20,IF(AA20&lt;&gt;"Não Encontrado",AA20,"")),"")</f>
        <v/>
      </c>
      <c r="AC20" s="45" t="str">
        <f aca="false">IF(B20="","",IF(AB20="","NÃO","SIM"))</f>
        <v/>
      </c>
      <c r="AD20" s="45" t="str">
        <f aca="false">IFERROR(VLOOKUP(G20,Dados!$P$3:$R$500,3,0),"")</f>
        <v/>
      </c>
      <c r="AE20" s="45" t="str">
        <f aca="false">IFERROR(VLOOKUP(G20,Dados!$K$3:$L$500,2,0),"")</f>
        <v/>
      </c>
      <c r="AF20" s="45" t="str">
        <f aca="false">IFERROR(VLOOKUP(G20,Dados!$M$3:$N$500,2,0),"")</f>
        <v/>
      </c>
      <c r="AG20" s="45" t="str">
        <f aca="false">IF(F20="","",IF(AND(AD20="",AE20="",AF20=""),"-",IF(AND(AD20="BIT",AE20="",AF20=""),"BIT",IF(AND(AE20="ANEXO I",AD20="",AF20=""),"ANEXO I",IF(AND(AF20="ANEXO II",AD20="",AE20=""),"ANEXO II","Escolher")))))</f>
        <v/>
      </c>
      <c r="AH20" s="45" t="str">
        <f aca="false">IF(AG20&lt;&gt;"Pneus","",IFERROR(VLOOKUP(R20,Dados!$X$2:$Z$5,3,0)*(AI20-Q20),VLOOKUP(D20,Dados!$X$7:$Z$33,3,0)*(AI20-Q20)))</f>
        <v/>
      </c>
      <c r="AI20" s="47" t="str">
        <f aca="false">IF(B20="","",P20+Q20+O20+M20+L20-N20)</f>
        <v/>
      </c>
      <c r="AJ20" s="48" t="str">
        <f aca="false">IFERROR(IF(AND(AC20="SIM",AG20="-",Y20="REVENDA"),(AB20/1+1)*AI20,IF(AND(AC20="SIM",AG20="Pneus",Y20="REVENDA"),(AB20/1+1)*(AI20-AH20),"")),"")</f>
        <v/>
      </c>
      <c r="AK20" s="48" t="str">
        <f aca="false">IF(AJ20="","",AJ20*17%)</f>
        <v/>
      </c>
      <c r="AL20" s="48" t="str">
        <f aca="false">IFERROR(IF(AC20="NÃO","",IF(AK20="","",IF(E20="Simples Nacional",BF20,IF(T20=0.12,U20*0.5833337002,IF(T20=0,AI20*0.07,U20))))),"")</f>
        <v/>
      </c>
      <c r="AM20" s="47" t="str">
        <f aca="false">IFERROR(IF(AC20="NÃO","",IF(OR(AG20="-",AG20="Pneus"),AK20-AL20,"")),"")</f>
        <v/>
      </c>
      <c r="AN20" s="48" t="str">
        <f aca="false">IF(AND(Y20="REVENDA",AC20="SIM",AG20="BIT"),((AB20/1+1)*AI20)*0.4117,"")</f>
        <v/>
      </c>
      <c r="AO20" s="48" t="str">
        <f aca="false">IF(AN20="","",AN20*17%)</f>
        <v/>
      </c>
      <c r="AP20" s="49" t="str">
        <f aca="false">IF(AN20="","",IF(T20=0.12,(U20*0.4117)*0.4117,IF(T20=0,(AI20*0.07)*0.4117,U20*0.4117)))</f>
        <v/>
      </c>
      <c r="AQ20" s="47" t="str">
        <f aca="false">IF(AN20="","",AO20-AP20)</f>
        <v/>
      </c>
      <c r="AR20" s="50" t="str">
        <f aca="false">IFERROR(IF(AND(AC20="SIM",Y20="REVENDA",LEFT(AG20,5)="ANEXO")*OR(AE20="ANEXO I",AF20="ANEXO II"),VLOOKUP(H20,Dados!G:I,2,0),""),"INSERIR MVA")</f>
        <v/>
      </c>
      <c r="AS20" s="48" t="str">
        <f aca="false">IF(LEFT(AG20,5)="ANEXO",VLOOKUP(AG20,Dados!$X$111:$Z$112,2,0)*(AI20-Q20),"")</f>
        <v/>
      </c>
      <c r="AT20" s="48" t="str">
        <f aca="false">IFERROR(IF(AR20="","",(AI20*AR20)+AI20),"INSERIR MVA")</f>
        <v/>
      </c>
      <c r="AU20" s="48" t="str">
        <f aca="false">IF(AT20="","",IF(AY20=0.04,U20,AS20*AY20))</f>
        <v/>
      </c>
      <c r="AV20" s="47" t="str">
        <f aca="false">IFERROR(IF(AU20="","",(VLOOKUP(AG20,Dados!$X$111:$Z$112,3,0)*AT20*0.17)),"INSERIR MVA")</f>
        <v/>
      </c>
      <c r="AW20" s="47" t="str">
        <f aca="false">IFERROR(IF(AR20="","",AV20-AU20),"")</f>
        <v/>
      </c>
      <c r="AX20" s="51" t="str">
        <f aca="false">IFERROR(IF(AC20="NÃO","",IF(AM20&lt;&gt;"",AM20-W20,IF(AQ20&lt;&gt;"",AQ20-W20,IF(AW20&lt;&gt;"",AW20-W20,"")))),"")</f>
        <v/>
      </c>
      <c r="AY20" s="46" t="str">
        <f aca="false">IFERROR(IF(ISNA(VLOOKUP(R20,Dados!$X$2:$Y$5,2,0)),VLOOKUP(D20,Dados!$X$7:$Y$33,2,0),VLOOKUP(R20,Dados!$X$2:$Y$5,2,0)),"")</f>
        <v/>
      </c>
      <c r="AZ20" s="52" t="str">
        <f aca="false">IF(C20="","",IF(AND(Y20="CONSUMO",AC20="NÃO")*OR(AG20="-",AG20="BIT"),IF(E20&lt;&gt;"",(AI20-(P20+L20-N20+Q20)*AY20)/0.83),""))</f>
        <v/>
      </c>
      <c r="BA20" s="51" t="str">
        <f aca="false">IF(AZ20="","",AZ20*0.17-((P20+L20-N20+Q20)*AY20))</f>
        <v/>
      </c>
      <c r="BB20" s="51" t="str">
        <f aca="false">IF(AND(Y20="CONSUMO",AG20="ANEXO I",AY20&gt;4%),(AI20-(P20+L20-N20+Q20)*0.0514)/0.83*(0.5177)*(0.17)-AI20*0.0514,IF(AND(Y20="CONSUMO",AG20="ANEXO II",AY20&gt;4%),(AI20-(P20+L20-N20+Q20)*0.041)/0.83*(0.3295)*(0.17)-AI20*0.041,IF(AND(Y20="CONSUMO",AG20="ANEXO I",AY20=4%),(AI20-(P20+L20-N20+Q20)*0.04)/0.83*(0.5177)*(0.17)-AI20*0.04,IF(AND(Y20="CONSUMO",AG20="ANEXO II",AY20=4%),(AI20-(P20+L20-N20+Q20)*0.04)/0.83*(0.3295)*(0.17)-AI20*0.04,""))))</f>
        <v/>
      </c>
      <c r="BC20" s="51" t="str">
        <f aca="false">IF(C20="","",IF(AND(Y20="CONSUMO",AC20="SIM")*OR(AG20="-",AG20="BIT"),IF(E20&lt;&gt;"",(AI20-(P20+L20-N20+Q20)*AY20)/0.83),""))</f>
        <v/>
      </c>
      <c r="BD20" s="51" t="str">
        <f aca="false">IF(BC20="","",BC20*0.17)</f>
        <v/>
      </c>
      <c r="BE20" s="51" t="str">
        <f aca="false">IF(I20=6908,0,IF(BC20="","",BD20-((P20+L20-N20+Q20)*AY20)))</f>
        <v/>
      </c>
      <c r="BF20" s="53" t="str">
        <f aca="false">IF(B20="","",IF(OR(B20="",E20="Regime Normal"),0,(AI20-Q20)*VLOOKUP(R20,Dados!$X$98:$Y$108,2,0)))</f>
        <v/>
      </c>
      <c r="BG20" s="54" t="str">
        <f aca="false">IFERROR(VLOOKUP(I20,Dados!$AC$27:$AD$43,2,0),IF(B20="","",IF(D20&lt;&gt;"MT",IF(AND(AC20="SIM",Y20="Revenda"),"2403",IF(AND(AC20="SIM",Y20="Consumo"),"2407",IF(AND(AC20="NÃO",Y20="Revenda"),"2102",IF(AND(AC20="NÃO",Y20="Consumo"),"2556",)))),REPLACE(I20,1,1,1))))</f>
        <v/>
      </c>
    </row>
    <row r="21" customFormat="false" ht="12.8" hidden="false" customHeight="false" outlineLevel="0" collapsed="false">
      <c r="Y21" s="45"/>
      <c r="Z21" s="46" t="str">
        <f aca="false">IF(B21="","",(IFERROR(VLOOKUP(H21,Dados!A$3:B$15000,2,0),"Não Encontrado")))</f>
        <v/>
      </c>
      <c r="AA21" s="46" t="str">
        <f aca="false">IF(B21="","",(IFERROR(VLOOKUP(G21,Dados!C$3:E$15000,3,0),"Não Encontrado")))</f>
        <v/>
      </c>
      <c r="AB21" s="46" t="str">
        <f aca="false">IFERROR(IF(Z21&lt;&gt;"Não Encontrado",Z21,IF(AA21&lt;&gt;"Não Encontrado",AA21,"")),"")</f>
        <v/>
      </c>
      <c r="AC21" s="45" t="str">
        <f aca="false">IF(B21="","",IF(AB21="","NÃO","SIM"))</f>
        <v/>
      </c>
      <c r="AD21" s="45" t="str">
        <f aca="false">IFERROR(VLOOKUP(G21,Dados!$P$3:$R$500,3,0),"")</f>
        <v/>
      </c>
      <c r="AE21" s="45" t="str">
        <f aca="false">IFERROR(VLOOKUP(G21,Dados!$K$3:$L$500,2,0),"")</f>
        <v/>
      </c>
      <c r="AF21" s="45" t="str">
        <f aca="false">IFERROR(VLOOKUP(G21,Dados!$M$3:$N$500,2,0),"")</f>
        <v/>
      </c>
      <c r="AG21" s="45" t="str">
        <f aca="false">IF(F21="","",IF(AND(AD21="",AE21="",AF21=""),"-",IF(AND(AD21="BIT",AE21="",AF21=""),"BIT",IF(AND(AE21="ANEXO I",AD21="",AF21=""),"ANEXO I",IF(AND(AF21="ANEXO II",AD21="",AE21=""),"ANEXO II","Escolher")))))</f>
        <v/>
      </c>
      <c r="AH21" s="45" t="str">
        <f aca="false">IF(AG21&lt;&gt;"Pneus","",IFERROR(VLOOKUP(R21,Dados!$X$2:$Z$5,3,0)*(AI21-Q21),VLOOKUP(D21,Dados!$X$7:$Z$33,3,0)*(AI21-Q21)))</f>
        <v/>
      </c>
      <c r="AI21" s="47" t="str">
        <f aca="false">IF(B21="","",P21+Q21+O21+M21+L21-N21)</f>
        <v/>
      </c>
      <c r="AJ21" s="48" t="str">
        <f aca="false">IFERROR(IF(AND(AC21="SIM",AG21="-",Y21="REVENDA"),(AB21/1+1)*AI21,IF(AND(AC21="SIM",AG21="Pneus",Y21="REVENDA"),(AB21/1+1)*(AI21-AH21),"")),"")</f>
        <v/>
      </c>
      <c r="AK21" s="48" t="str">
        <f aca="false">IF(AJ21="","",AJ21*17%)</f>
        <v/>
      </c>
      <c r="AL21" s="48" t="str">
        <f aca="false">IFERROR(IF(AC21="NÃO","",IF(AK21="","",IF(E21="Simples Nacional",BF21,IF(T21=0.12,U21*0.5833337002,IF(T21=0,AI21*0.07,U21))))),"")</f>
        <v/>
      </c>
      <c r="AM21" s="47" t="str">
        <f aca="false">IFERROR(IF(AC21="NÃO","",IF(OR(AG21="-",AG21="Pneus"),AK21-AL21,"")),"")</f>
        <v/>
      </c>
      <c r="AN21" s="48" t="str">
        <f aca="false">IF(AND(Y21="REVENDA",AC21="SIM",AG21="BIT"),((AB21/1+1)*AI21)*0.4117,"")</f>
        <v/>
      </c>
      <c r="AO21" s="48" t="str">
        <f aca="false">IF(AN21="","",AN21*17%)</f>
        <v/>
      </c>
      <c r="AP21" s="49" t="str">
        <f aca="false">IF(AN21="","",IF(T21=0.12,(U21*0.4117)*0.4117,IF(T21=0,(AI21*0.07)*0.4117,U21*0.4117)))</f>
        <v/>
      </c>
      <c r="AQ21" s="47" t="str">
        <f aca="false">IF(AN21="","",AO21-AP21)</f>
        <v/>
      </c>
      <c r="AR21" s="50" t="str">
        <f aca="false">IFERROR(IF(AND(AC21="SIM",Y21="REVENDA",LEFT(AG21,5)="ANEXO")*OR(AE21="ANEXO I",AF21="ANEXO II"),VLOOKUP(H21,Dados!G:I,2,0),""),"INSERIR MVA")</f>
        <v/>
      </c>
      <c r="AS21" s="48" t="str">
        <f aca="false">IF(LEFT(AG21,5)="ANEXO",VLOOKUP(AG21,Dados!$X$111:$Z$112,2,0)*(AI21-Q21),"")</f>
        <v/>
      </c>
      <c r="AT21" s="48" t="str">
        <f aca="false">IFERROR(IF(AR21="","",(AI21*AR21)+AI21),"INSERIR MVA")</f>
        <v/>
      </c>
      <c r="AU21" s="48" t="str">
        <f aca="false">IF(AT21="","",IF(AY21=0.04,U21,AS21*AY21))</f>
        <v/>
      </c>
      <c r="AV21" s="47" t="str">
        <f aca="false">IFERROR(IF(AU21="","",(VLOOKUP(AG21,Dados!$X$111:$Z$112,3,0)*AT21*0.17)),"INSERIR MVA")</f>
        <v/>
      </c>
      <c r="AW21" s="47" t="str">
        <f aca="false">IFERROR(IF(AR21="","",AV21-AU21),"")</f>
        <v/>
      </c>
      <c r="AX21" s="51" t="str">
        <f aca="false">IFERROR(IF(AC21="NÃO","",IF(AM21&lt;&gt;"",AM21-W21,IF(AQ21&lt;&gt;"",AQ21-W21,IF(AW21&lt;&gt;"",AW21-W21,"")))),"")</f>
        <v/>
      </c>
      <c r="AY21" s="46" t="str">
        <f aca="false">IFERROR(IF(ISNA(VLOOKUP(R21,Dados!$X$2:$Y$5,2,0)),VLOOKUP(D21,Dados!$X$7:$Y$33,2,0),VLOOKUP(R21,Dados!$X$2:$Y$5,2,0)),"")</f>
        <v/>
      </c>
      <c r="AZ21" s="52" t="str">
        <f aca="false">IF(C21="","",IF(AND(Y21="CONSUMO",AC21="NÃO")*OR(AG21="-",AG21="BIT"),IF(E21&lt;&gt;"",(AI21-(P21+L21-N21+Q21)*AY21)/0.83),""))</f>
        <v/>
      </c>
      <c r="BA21" s="51" t="str">
        <f aca="false">IF(AZ21="","",AZ21*0.17-((P21+L21-N21+Q21)*AY21))</f>
        <v/>
      </c>
      <c r="BB21" s="51" t="str">
        <f aca="false">IF(AND(Y21="CONSUMO",AG21="ANEXO I",AY21&gt;4%),(AI21-(P21+L21-N21+Q21)*0.0514)/0.83*(0.5177)*(0.17)-AI21*0.0514,IF(AND(Y21="CONSUMO",AG21="ANEXO II",AY21&gt;4%),(AI21-(P21+L21-N21+Q21)*0.041)/0.83*(0.3295)*(0.17)-AI21*0.041,IF(AND(Y21="CONSUMO",AG21="ANEXO I",AY21=4%),(AI21-(P21+L21-N21+Q21)*0.04)/0.83*(0.5177)*(0.17)-AI21*0.04,IF(AND(Y21="CONSUMO",AG21="ANEXO II",AY21=4%),(AI21-(P21+L21-N21+Q21)*0.04)/0.83*(0.3295)*(0.17)-AI21*0.04,""))))</f>
        <v/>
      </c>
      <c r="BC21" s="51" t="str">
        <f aca="false">IF(C21="","",IF(AND(Y21="CONSUMO",AC21="SIM")*OR(AG21="-",AG21="BIT"),IF(E21&lt;&gt;"",(AI21-(P21+L21-N21+Q21)*AY21)/0.83),""))</f>
        <v/>
      </c>
      <c r="BD21" s="51" t="str">
        <f aca="false">IF(BC21="","",BC21*0.17)</f>
        <v/>
      </c>
      <c r="BE21" s="51" t="str">
        <f aca="false">IF(I21=6908,0,IF(BC21="","",BD21-((P21+L21-N21+Q21)*AY21)))</f>
        <v/>
      </c>
      <c r="BF21" s="53" t="str">
        <f aca="false">IF(B21="","",IF(OR(B21="",E21="Regime Normal"),0,(AI21-Q21)*VLOOKUP(R21,Dados!$X$98:$Y$108,2,0)))</f>
        <v/>
      </c>
      <c r="BG21" s="54" t="str">
        <f aca="false">IFERROR(VLOOKUP(I21,Dados!$AC$27:$AD$43,2,0),IF(B21="","",IF(D21&lt;&gt;"MT",IF(AND(AC21="SIM",Y21="Revenda"),"2403",IF(AND(AC21="SIM",Y21="Consumo"),"2407",IF(AND(AC21="NÃO",Y21="Revenda"),"2102",IF(AND(AC21="NÃO",Y21="Consumo"),"2556",)))),REPLACE(I21,1,1,1))))</f>
        <v/>
      </c>
    </row>
    <row r="22" customFormat="false" ht="12.8" hidden="false" customHeight="false" outlineLevel="0" collapsed="false">
      <c r="Y22" s="45"/>
      <c r="Z22" s="46" t="str">
        <f aca="false">IF(B22="","",(IFERROR(VLOOKUP(H22,Dados!A$3:B$15000,2,0),"Não Encontrado")))</f>
        <v/>
      </c>
      <c r="AA22" s="46" t="str">
        <f aca="false">IF(B22="","",(IFERROR(VLOOKUP(G22,Dados!C$3:E$15000,3,0),"Não Encontrado")))</f>
        <v/>
      </c>
      <c r="AB22" s="46" t="str">
        <f aca="false">IFERROR(IF(Z22&lt;&gt;"Não Encontrado",Z22,IF(AA22&lt;&gt;"Não Encontrado",AA22,"")),"")</f>
        <v/>
      </c>
      <c r="AC22" s="45" t="str">
        <f aca="false">IF(B22="","",IF(AB22="","NÃO","SIM"))</f>
        <v/>
      </c>
      <c r="AD22" s="45" t="str">
        <f aca="false">IFERROR(VLOOKUP(G22,Dados!$P$3:$R$500,3,0),"")</f>
        <v/>
      </c>
      <c r="AE22" s="45" t="str">
        <f aca="false">IFERROR(VLOOKUP(G22,Dados!$K$3:$L$500,2,0),"")</f>
        <v/>
      </c>
      <c r="AF22" s="45" t="str">
        <f aca="false">IFERROR(VLOOKUP(G22,Dados!$M$3:$N$500,2,0),"")</f>
        <v/>
      </c>
      <c r="AG22" s="45" t="str">
        <f aca="false">IF(F22="","",IF(AND(AD22="",AE22="",AF22=""),"-",IF(AND(AD22="BIT",AE22="",AF22=""),"BIT",IF(AND(AE22="ANEXO I",AD22="",AF22=""),"ANEXO I",IF(AND(AF22="ANEXO II",AD22="",AE22=""),"ANEXO II","Escolher")))))</f>
        <v/>
      </c>
      <c r="AH22" s="45" t="str">
        <f aca="false">IF(AG22&lt;&gt;"Pneus","",IFERROR(VLOOKUP(R22,Dados!$X$2:$Z$5,3,0)*(AI22-Q22),VLOOKUP(D22,Dados!$X$7:$Z$33,3,0)*(AI22-Q22)))</f>
        <v/>
      </c>
      <c r="AI22" s="47" t="str">
        <f aca="false">IF(B22="","",P22+Q22+O22+M22+L22-N22)</f>
        <v/>
      </c>
      <c r="AJ22" s="48" t="str">
        <f aca="false">IFERROR(IF(AND(AC22="SIM",AG22="-",Y22="REVENDA"),(AB22/1+1)*AI22,IF(AND(AC22="SIM",AG22="Pneus",Y22="REVENDA"),(AB22/1+1)*(AI22-AH22),"")),"")</f>
        <v/>
      </c>
      <c r="AK22" s="48" t="str">
        <f aca="false">IF(AJ22="","",AJ22*17%)</f>
        <v/>
      </c>
      <c r="AL22" s="48" t="str">
        <f aca="false">IFERROR(IF(AC22="NÃO","",IF(AK22="","",IF(E22="Simples Nacional",BF22,IF(T22=0.12,U22*0.5833337002,IF(T22=0,AI22*0.07,U22))))),"")</f>
        <v/>
      </c>
      <c r="AM22" s="47" t="str">
        <f aca="false">IFERROR(IF(AC22="NÃO","",IF(OR(AG22="-",AG22="Pneus"),AK22-AL22,"")),"")</f>
        <v/>
      </c>
      <c r="AN22" s="48" t="str">
        <f aca="false">IF(AND(Y22="REVENDA",AC22="SIM",AG22="BIT"),((AB22/1+1)*AI22)*0.4117,"")</f>
        <v/>
      </c>
      <c r="AO22" s="48" t="str">
        <f aca="false">IF(AN22="","",AN22*17%)</f>
        <v/>
      </c>
      <c r="AP22" s="49" t="str">
        <f aca="false">IF(AN22="","",IF(T22=0.12,(U22*0.4117)*0.4117,IF(T22=0,(AI22*0.07)*0.4117,U22*0.4117)))</f>
        <v/>
      </c>
      <c r="AQ22" s="47" t="str">
        <f aca="false">IF(AN22="","",AO22-AP22)</f>
        <v/>
      </c>
      <c r="AR22" s="50" t="str">
        <f aca="false">IFERROR(IF(AND(AC22="SIM",Y22="REVENDA",LEFT(AG22,5)="ANEXO")*OR(AE22="ANEXO I",AF22="ANEXO II"),VLOOKUP(H22,Dados!G:I,2,0),""),"INSERIR MVA")</f>
        <v/>
      </c>
      <c r="AS22" s="48" t="str">
        <f aca="false">IF(LEFT(AG22,5)="ANEXO",VLOOKUP(AG22,Dados!$X$111:$Z$112,2,0)*(AI22-Q22),"")</f>
        <v/>
      </c>
      <c r="AT22" s="48" t="str">
        <f aca="false">IFERROR(IF(AR22="","",(AI22*AR22)+AI22),"INSERIR MVA")</f>
        <v/>
      </c>
      <c r="AU22" s="48" t="str">
        <f aca="false">IF(AT22="","",IF(AY22=0.04,U22,AS22*AY22))</f>
        <v/>
      </c>
      <c r="AV22" s="47" t="str">
        <f aca="false">IFERROR(IF(AU22="","",(VLOOKUP(AG22,Dados!$X$111:$Z$112,3,0)*AT22*0.17)),"INSERIR MVA")</f>
        <v/>
      </c>
      <c r="AW22" s="47" t="str">
        <f aca="false">IFERROR(IF(AR22="","",AV22-AU22),"")</f>
        <v/>
      </c>
      <c r="AX22" s="51" t="str">
        <f aca="false">IFERROR(IF(AC22="NÃO","",IF(AM22&lt;&gt;"",AM22-W22,IF(AQ22&lt;&gt;"",AQ22-W22,IF(AW22&lt;&gt;"",AW22-W22,"")))),"")</f>
        <v/>
      </c>
      <c r="AY22" s="46" t="str">
        <f aca="false">IFERROR(IF(ISNA(VLOOKUP(R22,Dados!$X$2:$Y$5,2,0)),VLOOKUP(D22,Dados!$X$7:$Y$33,2,0),VLOOKUP(R22,Dados!$X$2:$Y$5,2,0)),"")</f>
        <v/>
      </c>
      <c r="AZ22" s="52" t="str">
        <f aca="false">IF(C22="","",IF(AND(Y22="CONSUMO",AC22="NÃO")*OR(AG22="-",AG22="BIT"),IF(E22&lt;&gt;"",(AI22-(P22+L22-N22+Q22)*AY22)/0.83),""))</f>
        <v/>
      </c>
      <c r="BA22" s="51" t="str">
        <f aca="false">IF(AZ22="","",AZ22*0.17-((P22+L22-N22+Q22)*AY22))</f>
        <v/>
      </c>
      <c r="BB22" s="51" t="str">
        <f aca="false">IF(AND(Y22="CONSUMO",AG22="ANEXO I",AY22&gt;4%),(AI22-(P22+L22-N22+Q22)*0.0514)/0.83*(0.5177)*(0.17)-AI22*0.0514,IF(AND(Y22="CONSUMO",AG22="ANEXO II",AY22&gt;4%),(AI22-(P22+L22-N22+Q22)*0.041)/0.83*(0.3295)*(0.17)-AI22*0.041,IF(AND(Y22="CONSUMO",AG22="ANEXO I",AY22=4%),(AI22-(P22+L22-N22+Q22)*0.04)/0.83*(0.5177)*(0.17)-AI22*0.04,IF(AND(Y22="CONSUMO",AG22="ANEXO II",AY22=4%),(AI22-(P22+L22-N22+Q22)*0.04)/0.83*(0.3295)*(0.17)-AI22*0.04,""))))</f>
        <v/>
      </c>
      <c r="BC22" s="51" t="str">
        <f aca="false">IF(C22="","",IF(AND(Y22="CONSUMO",AC22="SIM")*OR(AG22="-",AG22="BIT"),IF(E22&lt;&gt;"",(AI22-(P22+L22-N22+Q22)*AY22)/0.83),""))</f>
        <v/>
      </c>
      <c r="BD22" s="51" t="str">
        <f aca="false">IF(BC22="","",BC22*0.17)</f>
        <v/>
      </c>
      <c r="BE22" s="51" t="str">
        <f aca="false">IF(I22=6908,0,IF(BC22="","",BD22-((P22+L22-N22+Q22)*AY22)))</f>
        <v/>
      </c>
      <c r="BF22" s="53" t="str">
        <f aca="false">IF(B22="","",IF(OR(B22="",E22="Regime Normal"),0,(AI22-Q22)*VLOOKUP(R22,Dados!$X$98:$Y$108,2,0)))</f>
        <v/>
      </c>
      <c r="BG22" s="54" t="str">
        <f aca="false">IFERROR(VLOOKUP(I22,Dados!$AC$27:$AD$43,2,0),IF(B22="","",IF(D22&lt;&gt;"MT",IF(AND(AC22="SIM",Y22="Revenda"),"2403",IF(AND(AC22="SIM",Y22="Consumo"),"2407",IF(AND(AC22="NÃO",Y22="Revenda"),"2102",IF(AND(AC22="NÃO",Y22="Consumo"),"2556",)))),REPLACE(I22,1,1,1))))</f>
        <v/>
      </c>
    </row>
    <row r="23" customFormat="false" ht="12.8" hidden="false" customHeight="false" outlineLevel="0" collapsed="false">
      <c r="Y23" s="45"/>
      <c r="Z23" s="46" t="str">
        <f aca="false">IF(B23="","",(IFERROR(VLOOKUP(H23,Dados!A$3:B$15000,2,0),"Não Encontrado")))</f>
        <v/>
      </c>
      <c r="AA23" s="46" t="str">
        <f aca="false">IF(B23="","",(IFERROR(VLOOKUP(G23,Dados!C$3:E$15000,3,0),"Não Encontrado")))</f>
        <v/>
      </c>
      <c r="AB23" s="46" t="str">
        <f aca="false">IFERROR(IF(Z23&lt;&gt;"Não Encontrado",Z23,IF(AA23&lt;&gt;"Não Encontrado",AA23,"")),"")</f>
        <v/>
      </c>
      <c r="AC23" s="45" t="str">
        <f aca="false">IF(B23="","",IF(AB23="","NÃO","SIM"))</f>
        <v/>
      </c>
      <c r="AD23" s="45" t="str">
        <f aca="false">IFERROR(VLOOKUP(G23,Dados!$P$3:$R$500,3,0),"")</f>
        <v/>
      </c>
      <c r="AE23" s="45" t="str">
        <f aca="false">IFERROR(VLOOKUP(G23,Dados!$K$3:$L$500,2,0),"")</f>
        <v/>
      </c>
      <c r="AF23" s="45" t="str">
        <f aca="false">IFERROR(VLOOKUP(G23,Dados!$M$3:$N$500,2,0),"")</f>
        <v/>
      </c>
      <c r="AG23" s="45" t="str">
        <f aca="false">IF(F23="","",IF(AND(AD23="",AE23="",AF23=""),"-",IF(AND(AD23="BIT",AE23="",AF23=""),"BIT",IF(AND(AE23="ANEXO I",AD23="",AF23=""),"ANEXO I",IF(AND(AF23="ANEXO II",AD23="",AE23=""),"ANEXO II","Escolher")))))</f>
        <v/>
      </c>
      <c r="AH23" s="45" t="str">
        <f aca="false">IF(AG23&lt;&gt;"Pneus","",IFERROR(VLOOKUP(R23,Dados!$X$2:$Z$5,3,0)*(AI23-Q23),VLOOKUP(D23,Dados!$X$7:$Z$33,3,0)*(AI23-Q23)))</f>
        <v/>
      </c>
      <c r="AI23" s="47" t="str">
        <f aca="false">IF(B23="","",P23+Q23+O23+M23+L23-N23)</f>
        <v/>
      </c>
      <c r="AJ23" s="48" t="str">
        <f aca="false">IFERROR(IF(AND(AC23="SIM",AG23="-",Y23="REVENDA"),(AB23/1+1)*AI23,IF(AND(AC23="SIM",AG23="Pneus",Y23="REVENDA"),(AB23/1+1)*(AI23-AH23),"")),"")</f>
        <v/>
      </c>
      <c r="AK23" s="48" t="str">
        <f aca="false">IF(AJ23="","",AJ23*17%)</f>
        <v/>
      </c>
      <c r="AL23" s="48" t="str">
        <f aca="false">IFERROR(IF(AC23="NÃO","",IF(AK23="","",IF(E23="Simples Nacional",BF23,IF(T23=0.12,U23*0.5833337002,IF(T23=0,AI23*0.07,U23))))),"")</f>
        <v/>
      </c>
      <c r="AM23" s="47" t="str">
        <f aca="false">IFERROR(IF(AC23="NÃO","",IF(OR(AG23="-",AG23="Pneus"),AK23-AL23,"")),"")</f>
        <v/>
      </c>
      <c r="AN23" s="48" t="str">
        <f aca="false">IF(AND(Y23="REVENDA",AC23="SIM",AG23="BIT"),((AB23/1+1)*AI23)*0.4117,"")</f>
        <v/>
      </c>
      <c r="AO23" s="48" t="str">
        <f aca="false">IF(AN23="","",AN23*17%)</f>
        <v/>
      </c>
      <c r="AP23" s="49" t="str">
        <f aca="false">IF(AN23="","",IF(T23=0.12,(U23*0.4117)*0.4117,IF(T23=0,(AI23*0.07)*0.4117,U23*0.4117)))</f>
        <v/>
      </c>
      <c r="AQ23" s="47" t="str">
        <f aca="false">IF(AN23="","",AO23-AP23)</f>
        <v/>
      </c>
      <c r="AR23" s="50" t="str">
        <f aca="false">IFERROR(IF(AND(AC23="SIM",Y23="REVENDA",LEFT(AG23,5)="ANEXO")*OR(AE23="ANEXO I",AF23="ANEXO II"),VLOOKUP(H23,Dados!G:I,2,0),""),"INSERIR MVA")</f>
        <v/>
      </c>
      <c r="AS23" s="48" t="str">
        <f aca="false">IF(LEFT(AG23,5)="ANEXO",VLOOKUP(AG23,Dados!$X$111:$Z$112,2,0)*(AI23-Q23),"")</f>
        <v/>
      </c>
      <c r="AT23" s="48" t="str">
        <f aca="false">IFERROR(IF(AR23="","",(AI23*AR23)+AI23),"INSERIR MVA")</f>
        <v/>
      </c>
      <c r="AU23" s="48" t="str">
        <f aca="false">IF(AT23="","",IF(AY23=0.04,U23,AS23*AY23))</f>
        <v/>
      </c>
      <c r="AV23" s="47" t="str">
        <f aca="false">IFERROR(IF(AU23="","",(VLOOKUP(AG23,Dados!$X$111:$Z$112,3,0)*AT23*0.17)),"INSERIR MVA")</f>
        <v/>
      </c>
      <c r="AW23" s="47" t="str">
        <f aca="false">IFERROR(IF(AR23="","",AV23-AU23),"")</f>
        <v/>
      </c>
      <c r="AX23" s="51" t="str">
        <f aca="false">IFERROR(IF(AC23="NÃO","",IF(AM23&lt;&gt;"",AM23-W23,IF(AQ23&lt;&gt;"",AQ23-W23,IF(AW23&lt;&gt;"",AW23-W23,"")))),"")</f>
        <v/>
      </c>
      <c r="AY23" s="46" t="str">
        <f aca="false">IFERROR(IF(ISNA(VLOOKUP(R23,Dados!$X$2:$Y$5,2,0)),VLOOKUP(D23,Dados!$X$7:$Y$33,2,0),VLOOKUP(R23,Dados!$X$2:$Y$5,2,0)),"")</f>
        <v/>
      </c>
      <c r="AZ23" s="52" t="str">
        <f aca="false">IF(C23="","",IF(AND(Y23="CONSUMO",AC23="NÃO")*OR(AG23="-",AG23="BIT"),IF(E23&lt;&gt;"",(AI23-(P23+L23-N23+Q23)*AY23)/0.83),""))</f>
        <v/>
      </c>
      <c r="BA23" s="51" t="str">
        <f aca="false">IF(AZ23="","",AZ23*0.17-((P23+L23-N23+Q23)*AY23))</f>
        <v/>
      </c>
      <c r="BB23" s="51" t="str">
        <f aca="false">IF(AND(Y23="CONSUMO",AG23="ANEXO I",AY23&gt;4%),(AI23-(P23+L23-N23+Q23)*0.0514)/0.83*(0.5177)*(0.17)-AI23*0.0514,IF(AND(Y23="CONSUMO",AG23="ANEXO II",AY23&gt;4%),(AI23-(P23+L23-N23+Q23)*0.041)/0.83*(0.3295)*(0.17)-AI23*0.041,IF(AND(Y23="CONSUMO",AG23="ANEXO I",AY23=4%),(AI23-(P23+L23-N23+Q23)*0.04)/0.83*(0.5177)*(0.17)-AI23*0.04,IF(AND(Y23="CONSUMO",AG23="ANEXO II",AY23=4%),(AI23-(P23+L23-N23+Q23)*0.04)/0.83*(0.3295)*(0.17)-AI23*0.04,""))))</f>
        <v/>
      </c>
      <c r="BC23" s="51" t="str">
        <f aca="false">IF(C23="","",IF(AND(Y23="CONSUMO",AC23="SIM")*OR(AG23="-",AG23="BIT"),IF(E23&lt;&gt;"",(AI23-(P23+L23-N23+Q23)*AY23)/0.83),""))</f>
        <v/>
      </c>
      <c r="BD23" s="51" t="str">
        <f aca="false">IF(BC23="","",BC23*0.17)</f>
        <v/>
      </c>
      <c r="BE23" s="51" t="str">
        <f aca="false">IF(I23=6908,0,IF(BC23="","",BD23-((P23+L23-N23+Q23)*AY23)))</f>
        <v/>
      </c>
      <c r="BF23" s="53" t="str">
        <f aca="false">IF(B23="","",IF(OR(B23="",E23="Regime Normal"),0,(AI23-Q23)*VLOOKUP(R23,Dados!$X$98:$Y$108,2,0)))</f>
        <v/>
      </c>
      <c r="BG23" s="54" t="str">
        <f aca="false">IFERROR(VLOOKUP(I23,Dados!$AC$27:$AD$43,2,0),IF(B23="","",IF(D23&lt;&gt;"MT",IF(AND(AC23="SIM",Y23="Revenda"),"2403",IF(AND(AC23="SIM",Y23="Consumo"),"2407",IF(AND(AC23="NÃO",Y23="Revenda"),"2102",IF(AND(AC23="NÃO",Y23="Consumo"),"2556",)))),REPLACE(I23,1,1,1))))</f>
        <v/>
      </c>
    </row>
    <row r="24" customFormat="false" ht="12.8" hidden="false" customHeight="false" outlineLevel="0" collapsed="false">
      <c r="Y24" s="45"/>
      <c r="Z24" s="46" t="str">
        <f aca="false">IF(B24="","",(IFERROR(VLOOKUP(H24,Dados!A$3:B$15000,2,0),"Não Encontrado")))</f>
        <v/>
      </c>
      <c r="AA24" s="46" t="str">
        <f aca="false">IF(B24="","",(IFERROR(VLOOKUP(G24,Dados!C$3:E$15000,3,0),"Não Encontrado")))</f>
        <v/>
      </c>
      <c r="AB24" s="46" t="str">
        <f aca="false">IFERROR(IF(Z24&lt;&gt;"Não Encontrado",Z24,IF(AA24&lt;&gt;"Não Encontrado",AA24,"")),"")</f>
        <v/>
      </c>
      <c r="AC24" s="45" t="str">
        <f aca="false">IF(B24="","",IF(AB24="","NÃO","SIM"))</f>
        <v/>
      </c>
      <c r="AD24" s="45" t="str">
        <f aca="false">IFERROR(VLOOKUP(G24,Dados!$P$3:$R$500,3,0),"")</f>
        <v/>
      </c>
      <c r="AE24" s="45" t="str">
        <f aca="false">IFERROR(VLOOKUP(G24,Dados!$K$3:$L$500,2,0),"")</f>
        <v/>
      </c>
      <c r="AF24" s="45" t="str">
        <f aca="false">IFERROR(VLOOKUP(G24,Dados!$M$3:$N$500,2,0),"")</f>
        <v/>
      </c>
      <c r="AG24" s="45" t="str">
        <f aca="false">IF(F24="","",IF(AND(AD24="",AE24="",AF24=""),"-",IF(AND(AD24="BIT",AE24="",AF24=""),"BIT",IF(AND(AE24="ANEXO I",AD24="",AF24=""),"ANEXO I",IF(AND(AF24="ANEXO II",AD24="",AE24=""),"ANEXO II","Escolher")))))</f>
        <v/>
      </c>
      <c r="AH24" s="45" t="str">
        <f aca="false">IF(AG24&lt;&gt;"Pneus","",IFERROR(VLOOKUP(R24,Dados!$X$2:$Z$5,3,0)*(AI24-Q24),VLOOKUP(D24,Dados!$X$7:$Z$33,3,0)*(AI24-Q24)))</f>
        <v/>
      </c>
      <c r="AI24" s="47" t="str">
        <f aca="false">IF(B24="","",P24+Q24+O24+M24+L24-N24)</f>
        <v/>
      </c>
      <c r="AJ24" s="48" t="str">
        <f aca="false">IFERROR(IF(AND(AC24="SIM",AG24="-",Y24="REVENDA"),(AB24/1+1)*AI24,IF(AND(AC24="SIM",AG24="Pneus",Y24="REVENDA"),(AB24/1+1)*(AI24-AH24),"")),"")</f>
        <v/>
      </c>
      <c r="AK24" s="48" t="str">
        <f aca="false">IF(AJ24="","",AJ24*17%)</f>
        <v/>
      </c>
      <c r="AL24" s="48" t="str">
        <f aca="false">IFERROR(IF(AC24="NÃO","",IF(AK24="","",IF(E24="Simples Nacional",BF24,IF(T24=0.12,U24*0.5833337002,IF(T24=0,AI24*0.07,U24))))),"")</f>
        <v/>
      </c>
      <c r="AM24" s="47" t="str">
        <f aca="false">IFERROR(IF(AC24="NÃO","",IF(OR(AG24="-",AG24="Pneus"),AK24-AL24,"")),"")</f>
        <v/>
      </c>
      <c r="AN24" s="48" t="str">
        <f aca="false">IF(AND(Y24="REVENDA",AC24="SIM",AG24="BIT"),((AB24/1+1)*AI24)*0.4117,"")</f>
        <v/>
      </c>
      <c r="AO24" s="48" t="str">
        <f aca="false">IF(AN24="","",AN24*17%)</f>
        <v/>
      </c>
      <c r="AP24" s="49" t="str">
        <f aca="false">IF(AN24="","",IF(T24=0.12,(U24*0.4117)*0.4117,IF(T24=0,(AI24*0.07)*0.4117,U24*0.4117)))</f>
        <v/>
      </c>
      <c r="AQ24" s="47" t="str">
        <f aca="false">IF(AN24="","",AO24-AP24)</f>
        <v/>
      </c>
      <c r="AR24" s="50" t="str">
        <f aca="false">IFERROR(IF(AND(AC24="SIM",Y24="REVENDA",LEFT(AG24,5)="ANEXO")*OR(AE24="ANEXO I",AF24="ANEXO II"),VLOOKUP(H24,Dados!G:I,2,0),""),"INSERIR MVA")</f>
        <v/>
      </c>
      <c r="AS24" s="48" t="str">
        <f aca="false">IF(LEFT(AG24,5)="ANEXO",VLOOKUP(AG24,Dados!$X$111:$Z$112,2,0)*(AI24-Q24),"")</f>
        <v/>
      </c>
      <c r="AT24" s="48" t="str">
        <f aca="false">IFERROR(IF(AR24="","",(AI24*AR24)+AI24),"INSERIR MVA")</f>
        <v/>
      </c>
      <c r="AU24" s="48" t="str">
        <f aca="false">IF(AT24="","",IF(AY24=0.04,U24,AS24*AY24))</f>
        <v/>
      </c>
      <c r="AV24" s="47" t="str">
        <f aca="false">IFERROR(IF(AU24="","",(VLOOKUP(AG24,Dados!$X$111:$Z$112,3,0)*AT24*0.17)),"INSERIR MVA")</f>
        <v/>
      </c>
      <c r="AW24" s="47" t="str">
        <f aca="false">IFERROR(IF(AR24="","",AV24-AU24),"")</f>
        <v/>
      </c>
      <c r="AX24" s="51" t="str">
        <f aca="false">IFERROR(IF(AC24="NÃO","",IF(AM24&lt;&gt;"",AM24-W24,IF(AQ24&lt;&gt;"",AQ24-W24,IF(AW24&lt;&gt;"",AW24-W24,"")))),"")</f>
        <v/>
      </c>
      <c r="AY24" s="46" t="str">
        <f aca="false">IFERROR(IF(ISNA(VLOOKUP(R24,Dados!$X$2:$Y$5,2,0)),VLOOKUP(D24,Dados!$X$7:$Y$33,2,0),VLOOKUP(R24,Dados!$X$2:$Y$5,2,0)),"")</f>
        <v/>
      </c>
      <c r="AZ24" s="52" t="str">
        <f aca="false">IF(C24="","",IF(AND(Y24="CONSUMO",AC24="NÃO")*OR(AG24="-",AG24="BIT"),IF(E24&lt;&gt;"",(AI24-(P24+L24-N24+Q24)*AY24)/0.83),""))</f>
        <v/>
      </c>
      <c r="BA24" s="51" t="str">
        <f aca="false">IF(AZ24="","",AZ24*0.17-((P24+L24-N24+Q24)*AY24))</f>
        <v/>
      </c>
      <c r="BB24" s="51" t="str">
        <f aca="false">IF(AND(Y24="CONSUMO",AG24="ANEXO I",AY24&gt;4%),(AI24-(P24+L24-N24+Q24)*0.0514)/0.83*(0.5177)*(0.17)-AI24*0.0514,IF(AND(Y24="CONSUMO",AG24="ANEXO II",AY24&gt;4%),(AI24-(P24+L24-N24+Q24)*0.041)/0.83*(0.3295)*(0.17)-AI24*0.041,IF(AND(Y24="CONSUMO",AG24="ANEXO I",AY24=4%),(AI24-(P24+L24-N24+Q24)*0.04)/0.83*(0.5177)*(0.17)-AI24*0.04,IF(AND(Y24="CONSUMO",AG24="ANEXO II",AY24=4%),(AI24-(P24+L24-N24+Q24)*0.04)/0.83*(0.3295)*(0.17)-AI24*0.04,""))))</f>
        <v/>
      </c>
      <c r="BC24" s="51" t="str">
        <f aca="false">IF(C24="","",IF(AND(Y24="CONSUMO",AC24="SIM")*OR(AG24="-",AG24="BIT"),IF(E24&lt;&gt;"",(AI24-(P24+L24-N24+Q24)*AY24)/0.83),""))</f>
        <v/>
      </c>
      <c r="BD24" s="51" t="str">
        <f aca="false">IF(BC24="","",BC24*0.17)</f>
        <v/>
      </c>
      <c r="BE24" s="51" t="str">
        <f aca="false">IF(I24=6908,0,IF(BC24="","",BD24-((P24+L24-N24+Q24)*AY24)))</f>
        <v/>
      </c>
      <c r="BF24" s="53" t="str">
        <f aca="false">IF(B24="","",IF(OR(B24="",E24="Regime Normal"),0,(AI24-Q24)*VLOOKUP(R24,Dados!$X$98:$Y$108,2,0)))</f>
        <v/>
      </c>
      <c r="BG24" s="54" t="str">
        <f aca="false">IFERROR(VLOOKUP(I24,Dados!$AC$27:$AD$43,2,0),IF(B24="","",IF(D24&lt;&gt;"MT",IF(AND(AC24="SIM",Y24="Revenda"),"2403",IF(AND(AC24="SIM",Y24="Consumo"),"2407",IF(AND(AC24="NÃO",Y24="Revenda"),"2102",IF(AND(AC24="NÃO",Y24="Consumo"),"2556",)))),REPLACE(I24,1,1,1))))</f>
        <v/>
      </c>
    </row>
    <row r="25" customFormat="false" ht="12.8" hidden="false" customHeight="false" outlineLevel="0" collapsed="false">
      <c r="Y25" s="45"/>
      <c r="Z25" s="46" t="str">
        <f aca="false">IF(B25="","",(IFERROR(VLOOKUP(H25,Dados!A$3:B$15000,2,0),"Não Encontrado")))</f>
        <v/>
      </c>
      <c r="AA25" s="46" t="str">
        <f aca="false">IF(B25="","",(IFERROR(VLOOKUP(G25,Dados!C$3:E$15000,3,0),"Não Encontrado")))</f>
        <v/>
      </c>
      <c r="AB25" s="46" t="str">
        <f aca="false">IFERROR(IF(Z25&lt;&gt;"Não Encontrado",Z25,IF(AA25&lt;&gt;"Não Encontrado",AA25,"")),"")</f>
        <v/>
      </c>
      <c r="AC25" s="45" t="str">
        <f aca="false">IF(B25="","",IF(AB25="","NÃO","SIM"))</f>
        <v/>
      </c>
      <c r="AD25" s="45" t="str">
        <f aca="false">IFERROR(VLOOKUP(G25,Dados!$P$3:$R$500,3,0),"")</f>
        <v/>
      </c>
      <c r="AE25" s="45" t="str">
        <f aca="false">IFERROR(VLOOKUP(G25,Dados!$K$3:$L$500,2,0),"")</f>
        <v/>
      </c>
      <c r="AF25" s="45" t="str">
        <f aca="false">IFERROR(VLOOKUP(G25,Dados!$M$3:$N$500,2,0),"")</f>
        <v/>
      </c>
      <c r="AG25" s="45" t="str">
        <f aca="false">IF(F25="","",IF(AND(AD25="",AE25="",AF25=""),"-",IF(AND(AD25="BIT",AE25="",AF25=""),"BIT",IF(AND(AE25="ANEXO I",AD25="",AF25=""),"ANEXO I",IF(AND(AF25="ANEXO II",AD25="",AE25=""),"ANEXO II","Escolher")))))</f>
        <v/>
      </c>
      <c r="AH25" s="45" t="str">
        <f aca="false">IF(AG25&lt;&gt;"Pneus","",IFERROR(VLOOKUP(R25,Dados!$X$2:$Z$5,3,0)*(AI25-Q25),VLOOKUP(D25,Dados!$X$7:$Z$33,3,0)*(AI25-Q25)))</f>
        <v/>
      </c>
      <c r="AI25" s="47" t="str">
        <f aca="false">IF(B25="","",P25+Q25+O25+M25+L25-N25)</f>
        <v/>
      </c>
      <c r="AJ25" s="48" t="str">
        <f aca="false">IFERROR(IF(AND(AC25="SIM",AG25="-",Y25="REVENDA"),(AB25/1+1)*AI25,IF(AND(AC25="SIM",AG25="Pneus",Y25="REVENDA"),(AB25/1+1)*(AI25-AH25),"")),"")</f>
        <v/>
      </c>
      <c r="AK25" s="48" t="str">
        <f aca="false">IF(AJ25="","",AJ25*17%)</f>
        <v/>
      </c>
      <c r="AL25" s="48" t="str">
        <f aca="false">IFERROR(IF(AC25="NÃO","",IF(AK25="","",IF(E25="Simples Nacional",BF25,IF(T25=0.12,U25*0.5833337002,IF(T25=0,AI25*0.07,U25))))),"")</f>
        <v/>
      </c>
      <c r="AM25" s="47" t="str">
        <f aca="false">IFERROR(IF(AC25="NÃO","",IF(OR(AG25="-",AG25="Pneus"),AK25-AL25,"")),"")</f>
        <v/>
      </c>
      <c r="AN25" s="48" t="str">
        <f aca="false">IF(AND(Y25="REVENDA",AC25="SIM",AG25="BIT"),((AB25/1+1)*AI25)*0.4117,"")</f>
        <v/>
      </c>
      <c r="AO25" s="48" t="str">
        <f aca="false">IF(AN25="","",AN25*17%)</f>
        <v/>
      </c>
      <c r="AP25" s="49" t="str">
        <f aca="false">IF(AN25="","",IF(T25=0.12,(U25*0.4117)*0.4117,IF(T25=0,(AI25*0.07)*0.4117,U25*0.4117)))</f>
        <v/>
      </c>
      <c r="AQ25" s="47" t="str">
        <f aca="false">IF(AN25="","",AO25-AP25)</f>
        <v/>
      </c>
      <c r="AR25" s="50" t="str">
        <f aca="false">IFERROR(IF(AND(AC25="SIM",Y25="REVENDA",LEFT(AG25,5)="ANEXO")*OR(AE25="ANEXO I",AF25="ANEXO II"),VLOOKUP(H25,Dados!G:I,2,0),""),"INSERIR MVA")</f>
        <v/>
      </c>
      <c r="AS25" s="48" t="str">
        <f aca="false">IF(LEFT(AG25,5)="ANEXO",VLOOKUP(AG25,Dados!$X$111:$Z$112,2,0)*(AI25-Q25),"")</f>
        <v/>
      </c>
      <c r="AT25" s="48" t="str">
        <f aca="false">IFERROR(IF(AR25="","",(AI25*AR25)+AI25),"INSERIR MVA")</f>
        <v/>
      </c>
      <c r="AU25" s="48" t="str">
        <f aca="false">IF(AT25="","",IF(AY25=0.04,U25,AS25*AY25))</f>
        <v/>
      </c>
      <c r="AV25" s="47" t="str">
        <f aca="false">IFERROR(IF(AU25="","",(VLOOKUP(AG25,Dados!$X$111:$Z$112,3,0)*AT25*0.17)),"INSERIR MVA")</f>
        <v/>
      </c>
      <c r="AW25" s="47" t="str">
        <f aca="false">IFERROR(IF(AR25="","",AV25-AU25),"")</f>
        <v/>
      </c>
      <c r="AX25" s="51" t="str">
        <f aca="false">IFERROR(IF(AC25="NÃO","",IF(AM25&lt;&gt;"",AM25-W25,IF(AQ25&lt;&gt;"",AQ25-W25,IF(AW25&lt;&gt;"",AW25-W25,"")))),"")</f>
        <v/>
      </c>
      <c r="AY25" s="46" t="str">
        <f aca="false">IFERROR(IF(ISNA(VLOOKUP(R25,Dados!$X$2:$Y$5,2,0)),VLOOKUP(D25,Dados!$X$7:$Y$33,2,0),VLOOKUP(R25,Dados!$X$2:$Y$5,2,0)),"")</f>
        <v/>
      </c>
      <c r="AZ25" s="52" t="str">
        <f aca="false">IF(C25="","",IF(AND(Y25="CONSUMO",AC25="NÃO")*OR(AG25="-",AG25="BIT"),IF(E25&lt;&gt;"",(AI25-(P25+L25-N25+Q25)*AY25)/0.83),""))</f>
        <v/>
      </c>
      <c r="BA25" s="51" t="str">
        <f aca="false">IF(AZ25="","",AZ25*0.17-((P25+L25-N25+Q25)*AY25))</f>
        <v/>
      </c>
      <c r="BB25" s="51" t="str">
        <f aca="false">IF(AND(Y25="CONSUMO",AG25="ANEXO I",AY25&gt;4%),(AI25-(P25+L25-N25+Q25)*0.0514)/0.83*(0.5177)*(0.17)-AI25*0.0514,IF(AND(Y25="CONSUMO",AG25="ANEXO II",AY25&gt;4%),(AI25-(P25+L25-N25+Q25)*0.041)/0.83*(0.3295)*(0.17)-AI25*0.041,IF(AND(Y25="CONSUMO",AG25="ANEXO I",AY25=4%),(AI25-(P25+L25-N25+Q25)*0.04)/0.83*(0.5177)*(0.17)-AI25*0.04,IF(AND(Y25="CONSUMO",AG25="ANEXO II",AY25=4%),(AI25-(P25+L25-N25+Q25)*0.04)/0.83*(0.3295)*(0.17)-AI25*0.04,""))))</f>
        <v/>
      </c>
      <c r="BC25" s="51" t="str">
        <f aca="false">IF(C25="","",IF(AND(Y25="CONSUMO",AC25="SIM")*OR(AG25="-",AG25="BIT"),IF(E25&lt;&gt;"",(AI25-(P25+L25-N25+Q25)*AY25)/0.83),""))</f>
        <v/>
      </c>
      <c r="BD25" s="51" t="str">
        <f aca="false">IF(BC25="","",BC25*0.17)</f>
        <v/>
      </c>
      <c r="BE25" s="51" t="str">
        <f aca="false">IF(I25=6908,0,IF(BC25="","",BD25-((P25+L25-N25+Q25)*AY25)))</f>
        <v/>
      </c>
      <c r="BF25" s="53" t="str">
        <f aca="false">IF(B25="","",IF(OR(B25="",E25="Regime Normal"),0,(AI25-Q25)*VLOOKUP(R25,Dados!$X$98:$Y$108,2,0)))</f>
        <v/>
      </c>
      <c r="BG25" s="54" t="str">
        <f aca="false">IFERROR(VLOOKUP(I25,Dados!$AC$27:$AD$43,2,0),IF(B25="","",IF(D25&lt;&gt;"MT",IF(AND(AC25="SIM",Y25="Revenda"),"2403",IF(AND(AC25="SIM",Y25="Consumo"),"2407",IF(AND(AC25="NÃO",Y25="Revenda"),"2102",IF(AND(AC25="NÃO",Y25="Consumo"),"2556",)))),REPLACE(I25,1,1,1))))</f>
        <v/>
      </c>
    </row>
    <row r="26" customFormat="false" ht="12.8" hidden="false" customHeight="false" outlineLevel="0" collapsed="false">
      <c r="Y26" s="45"/>
      <c r="Z26" s="46" t="str">
        <f aca="false">IF(B26="","",(IFERROR(VLOOKUP(H26,Dados!A$3:B$15000,2,0),"Não Encontrado")))</f>
        <v/>
      </c>
      <c r="AA26" s="46" t="str">
        <f aca="false">IF(B26="","",(IFERROR(VLOOKUP(G26,Dados!C$3:E$15000,3,0),"Não Encontrado")))</f>
        <v/>
      </c>
      <c r="AB26" s="46" t="str">
        <f aca="false">IFERROR(IF(Z26&lt;&gt;"Não Encontrado",Z26,IF(AA26&lt;&gt;"Não Encontrado",AA26,"")),"")</f>
        <v/>
      </c>
      <c r="AC26" s="45" t="str">
        <f aca="false">IF(B26="","",IF(AB26="","NÃO","SIM"))</f>
        <v/>
      </c>
      <c r="AD26" s="45" t="str">
        <f aca="false">IFERROR(VLOOKUP(G26,Dados!$P$3:$R$500,3,0),"")</f>
        <v/>
      </c>
      <c r="AE26" s="45" t="str">
        <f aca="false">IFERROR(VLOOKUP(G26,Dados!$K$3:$L$500,2,0),"")</f>
        <v/>
      </c>
      <c r="AF26" s="45" t="str">
        <f aca="false">IFERROR(VLOOKUP(G26,Dados!$M$3:$N$500,2,0),"")</f>
        <v/>
      </c>
      <c r="AG26" s="45" t="str">
        <f aca="false">IF(F26="","",IF(AND(AD26="",AE26="",AF26=""),"-",IF(AND(AD26="BIT",AE26="",AF26=""),"BIT",IF(AND(AE26="ANEXO I",AD26="",AF26=""),"ANEXO I",IF(AND(AF26="ANEXO II",AD26="",AE26=""),"ANEXO II","Escolher")))))</f>
        <v/>
      </c>
      <c r="AH26" s="45" t="str">
        <f aca="false">IF(AG26&lt;&gt;"Pneus","",IFERROR(VLOOKUP(R26,Dados!$X$2:$Z$5,3,0)*(AI26-Q26),VLOOKUP(D26,Dados!$X$7:$Z$33,3,0)*(AI26-Q26)))</f>
        <v/>
      </c>
      <c r="AI26" s="47" t="str">
        <f aca="false">IF(B26="","",P26+Q26+O26+M26+L26-N26)</f>
        <v/>
      </c>
      <c r="AJ26" s="48" t="str">
        <f aca="false">IFERROR(IF(AND(AC26="SIM",AG26="-",Y26="REVENDA"),(AB26/1+1)*AI26,IF(AND(AC26="SIM",AG26="Pneus",Y26="REVENDA"),(AB26/1+1)*(AI26-AH26),"")),"")</f>
        <v/>
      </c>
      <c r="AK26" s="48" t="str">
        <f aca="false">IF(AJ26="","",AJ26*17%)</f>
        <v/>
      </c>
      <c r="AL26" s="48" t="str">
        <f aca="false">IFERROR(IF(AC26="NÃO","",IF(AK26="","",IF(E26="Simples Nacional",BF26,IF(T26=0.12,U26*0.5833337002,IF(T26=0,AI26*0.07,U26))))),"")</f>
        <v/>
      </c>
      <c r="AM26" s="47" t="str">
        <f aca="false">IFERROR(IF(AC26="NÃO","",IF(OR(AG26="-",AG26="Pneus"),AK26-AL26,"")),"")</f>
        <v/>
      </c>
      <c r="AN26" s="48" t="str">
        <f aca="false">IF(AND(Y26="REVENDA",AC26="SIM",AG26="BIT"),((AB26/1+1)*AI26)*0.4117,"")</f>
        <v/>
      </c>
      <c r="AO26" s="48" t="str">
        <f aca="false">IF(AN26="","",AN26*17%)</f>
        <v/>
      </c>
      <c r="AP26" s="49" t="str">
        <f aca="false">IF(AN26="","",IF(T26=0.12,(U26*0.4117)*0.4117,IF(T26=0,(AI26*0.07)*0.4117,U26*0.4117)))</f>
        <v/>
      </c>
      <c r="AQ26" s="47" t="str">
        <f aca="false">IF(AN26="","",AO26-AP26)</f>
        <v/>
      </c>
      <c r="AR26" s="50" t="str">
        <f aca="false">IFERROR(IF(AND(AC26="SIM",Y26="REVENDA",LEFT(AG26,5)="ANEXO")*OR(AE26="ANEXO I",AF26="ANEXO II"),VLOOKUP(H26,Dados!G:I,2,0),""),"INSERIR MVA")</f>
        <v/>
      </c>
      <c r="AS26" s="48" t="str">
        <f aca="false">IF(LEFT(AG26,5)="ANEXO",VLOOKUP(AG26,Dados!$X$111:$Z$112,2,0)*(AI26-Q26),"")</f>
        <v/>
      </c>
      <c r="AT26" s="48" t="str">
        <f aca="false">IFERROR(IF(AR26="","",(AI26*AR26)+AI26),"INSERIR MVA")</f>
        <v/>
      </c>
      <c r="AU26" s="48" t="str">
        <f aca="false">IF(AT26="","",IF(AY26=0.04,U26,AS26*AY26))</f>
        <v/>
      </c>
      <c r="AV26" s="47" t="str">
        <f aca="false">IFERROR(IF(AU26="","",(VLOOKUP(AG26,Dados!$X$111:$Z$112,3,0)*AT26*0.17)),"INSERIR MVA")</f>
        <v/>
      </c>
      <c r="AW26" s="47" t="str">
        <f aca="false">IFERROR(IF(AR26="","",AV26-AU26),"")</f>
        <v/>
      </c>
      <c r="AX26" s="51" t="str">
        <f aca="false">IFERROR(IF(AC26="NÃO","",IF(AM26&lt;&gt;"",AM26-W26,IF(AQ26&lt;&gt;"",AQ26-W26,IF(AW26&lt;&gt;"",AW26-W26,"")))),"")</f>
        <v/>
      </c>
      <c r="AY26" s="46" t="str">
        <f aca="false">IFERROR(IF(ISNA(VLOOKUP(R26,Dados!$X$2:$Y$5,2,0)),VLOOKUP(D26,Dados!$X$7:$Y$33,2,0),VLOOKUP(R26,Dados!$X$2:$Y$5,2,0)),"")</f>
        <v/>
      </c>
      <c r="AZ26" s="52" t="str">
        <f aca="false">IF(C26="","",IF(AND(Y26="CONSUMO",AC26="NÃO")*OR(AG26="-",AG26="BIT"),IF(E26&lt;&gt;"",(AI26-(P26+L26-N26+Q26)*AY26)/0.83),""))</f>
        <v/>
      </c>
      <c r="BA26" s="51" t="str">
        <f aca="false">IF(AZ26="","",AZ26*0.17-((P26+L26-N26+Q26)*AY26))</f>
        <v/>
      </c>
      <c r="BB26" s="51" t="str">
        <f aca="false">IF(AND(Y26="CONSUMO",AG26="ANEXO I",AY26&gt;4%),(AI26-(P26+L26-N26+Q26)*0.0514)/0.83*(0.5177)*(0.17)-AI26*0.0514,IF(AND(Y26="CONSUMO",AG26="ANEXO II",AY26&gt;4%),(AI26-(P26+L26-N26+Q26)*0.041)/0.83*(0.3295)*(0.17)-AI26*0.041,IF(AND(Y26="CONSUMO",AG26="ANEXO I",AY26=4%),(AI26-(P26+L26-N26+Q26)*0.04)/0.83*(0.5177)*(0.17)-AI26*0.04,IF(AND(Y26="CONSUMO",AG26="ANEXO II",AY26=4%),(AI26-(P26+L26-N26+Q26)*0.04)/0.83*(0.3295)*(0.17)-AI26*0.04,""))))</f>
        <v/>
      </c>
      <c r="BC26" s="51" t="str">
        <f aca="false">IF(C26="","",IF(AND(Y26="CONSUMO",AC26="SIM")*OR(AG26="-",AG26="BIT"),IF(E26&lt;&gt;"",(AI26-(P26+L26-N26+Q26)*AY26)/0.83),""))</f>
        <v/>
      </c>
      <c r="BD26" s="51" t="str">
        <f aca="false">IF(BC26="","",BC26*0.17)</f>
        <v/>
      </c>
      <c r="BE26" s="51" t="str">
        <f aca="false">IF(I26=6908,0,IF(BC26="","",BD26-((P26+L26-N26+Q26)*AY26)))</f>
        <v/>
      </c>
      <c r="BF26" s="53" t="str">
        <f aca="false">IF(B26="","",IF(OR(B26="",E26="Regime Normal"),0,(AI26-Q26)*VLOOKUP(R26,Dados!$X$98:$Y$108,2,0)))</f>
        <v/>
      </c>
      <c r="BG26" s="54" t="str">
        <f aca="false">IFERROR(VLOOKUP(I26,Dados!$AC$27:$AD$43,2,0),IF(B26="","",IF(D26&lt;&gt;"MT",IF(AND(AC26="SIM",Y26="Revenda"),"2403",IF(AND(AC26="SIM",Y26="Consumo"),"2407",IF(AND(AC26="NÃO",Y26="Revenda"),"2102",IF(AND(AC26="NÃO",Y26="Consumo"),"2556",)))),REPLACE(I26,1,1,1))))</f>
        <v/>
      </c>
    </row>
    <row r="27" customFormat="false" ht="12.8" hidden="false" customHeight="false" outlineLevel="0" collapsed="false">
      <c r="Y27" s="45"/>
      <c r="Z27" s="46" t="str">
        <f aca="false">IF(B27="","",(IFERROR(VLOOKUP(H27,Dados!A$3:B$15000,2,0),"Não Encontrado")))</f>
        <v/>
      </c>
      <c r="AA27" s="46" t="str">
        <f aca="false">IF(B27="","",(IFERROR(VLOOKUP(G27,Dados!C$3:E$15000,3,0),"Não Encontrado")))</f>
        <v/>
      </c>
      <c r="AB27" s="46" t="str">
        <f aca="false">IFERROR(IF(Z27&lt;&gt;"Não Encontrado",Z27,IF(AA27&lt;&gt;"Não Encontrado",AA27,"")),"")</f>
        <v/>
      </c>
      <c r="AC27" s="45" t="str">
        <f aca="false">IF(B27="","",IF(AB27="","NÃO","SIM"))</f>
        <v/>
      </c>
      <c r="AD27" s="45" t="str">
        <f aca="false">IFERROR(VLOOKUP(G27,Dados!$P$3:$R$500,3,0),"")</f>
        <v/>
      </c>
      <c r="AE27" s="45" t="str">
        <f aca="false">IFERROR(VLOOKUP(G27,Dados!$K$3:$L$500,2,0),"")</f>
        <v/>
      </c>
      <c r="AF27" s="45" t="str">
        <f aca="false">IFERROR(VLOOKUP(G27,Dados!$M$3:$N$500,2,0),"")</f>
        <v/>
      </c>
      <c r="AG27" s="45" t="str">
        <f aca="false">IF(F27="","",IF(AND(AD27="",AE27="",AF27=""),"-",IF(AND(AD27="BIT",AE27="",AF27=""),"BIT",IF(AND(AE27="ANEXO I",AD27="",AF27=""),"ANEXO I",IF(AND(AF27="ANEXO II",AD27="",AE27=""),"ANEXO II","Escolher")))))</f>
        <v/>
      </c>
      <c r="AH27" s="45" t="str">
        <f aca="false">IF(AG27&lt;&gt;"Pneus","",IFERROR(VLOOKUP(R27,Dados!$X$2:$Z$5,3,0)*(AI27-Q27),VLOOKUP(D27,Dados!$X$7:$Z$33,3,0)*(AI27-Q27)))</f>
        <v/>
      </c>
      <c r="AI27" s="47" t="str">
        <f aca="false">IF(B27="","",P27+Q27+O27+M27+L27-N27)</f>
        <v/>
      </c>
      <c r="AJ27" s="48" t="str">
        <f aca="false">IFERROR(IF(AND(AC27="SIM",AG27="-",Y27="REVENDA"),(AB27/1+1)*AI27,IF(AND(AC27="SIM",AG27="Pneus",Y27="REVENDA"),(AB27/1+1)*(AI27-AH27),"")),"")</f>
        <v/>
      </c>
      <c r="AK27" s="48" t="str">
        <f aca="false">IF(AJ27="","",AJ27*17%)</f>
        <v/>
      </c>
      <c r="AL27" s="48" t="str">
        <f aca="false">IFERROR(IF(AC27="NÃO","",IF(AK27="","",IF(E27="Simples Nacional",BF27,IF(T27=0.12,U27*0.5833337002,IF(T27=0,AI27*0.07,U27))))),"")</f>
        <v/>
      </c>
      <c r="AM27" s="47" t="str">
        <f aca="false">IFERROR(IF(AC27="NÃO","",IF(OR(AG27="-",AG27="Pneus"),AK27-AL27,"")),"")</f>
        <v/>
      </c>
      <c r="AN27" s="48" t="str">
        <f aca="false">IF(AND(Y27="REVENDA",AC27="SIM",AG27="BIT"),((AB27/1+1)*AI27)*0.4117,"")</f>
        <v/>
      </c>
      <c r="AO27" s="48" t="str">
        <f aca="false">IF(AN27="","",AN27*17%)</f>
        <v/>
      </c>
      <c r="AP27" s="49" t="str">
        <f aca="false">IF(AN27="","",IF(T27=0.12,(U27*0.4117)*0.4117,IF(T27=0,(AI27*0.07)*0.4117,U27*0.4117)))</f>
        <v/>
      </c>
      <c r="AQ27" s="47" t="str">
        <f aca="false">IF(AN27="","",AO27-AP27)</f>
        <v/>
      </c>
      <c r="AR27" s="50" t="str">
        <f aca="false">IFERROR(IF(AND(AC27="SIM",Y27="REVENDA",LEFT(AG27,5)="ANEXO")*OR(AE27="ANEXO I",AF27="ANEXO II"),VLOOKUP(H27,Dados!G:I,2,0),""),"INSERIR MVA")</f>
        <v/>
      </c>
      <c r="AS27" s="48" t="str">
        <f aca="false">IF(LEFT(AG27,5)="ANEXO",VLOOKUP(AG27,Dados!$X$111:$Z$112,2,0)*(AI27-Q27),"")</f>
        <v/>
      </c>
      <c r="AT27" s="48" t="str">
        <f aca="false">IFERROR(IF(AR27="","",(AI27*AR27)+AI27),"INSERIR MVA")</f>
        <v/>
      </c>
      <c r="AU27" s="48" t="str">
        <f aca="false">IF(AT27="","",IF(AY27=0.04,U27,AS27*AY27))</f>
        <v/>
      </c>
      <c r="AV27" s="47" t="str">
        <f aca="false">IFERROR(IF(AU27="","",(VLOOKUP(AG27,Dados!$X$111:$Z$112,3,0)*AT27*0.17)),"INSERIR MVA")</f>
        <v/>
      </c>
      <c r="AW27" s="47" t="str">
        <f aca="false">IFERROR(IF(AR27="","",AV27-AU27),"")</f>
        <v/>
      </c>
      <c r="AX27" s="51" t="str">
        <f aca="false">IFERROR(IF(AC27="NÃO","",IF(AM27&lt;&gt;"",AM27-W27,IF(AQ27&lt;&gt;"",AQ27-W27,IF(AW27&lt;&gt;"",AW27-W27,"")))),"")</f>
        <v/>
      </c>
      <c r="AY27" s="46" t="str">
        <f aca="false">IFERROR(IF(ISNA(VLOOKUP(R27,Dados!$X$2:$Y$5,2,0)),VLOOKUP(D27,Dados!$X$7:$Y$33,2,0),VLOOKUP(R27,Dados!$X$2:$Y$5,2,0)),"")</f>
        <v/>
      </c>
      <c r="AZ27" s="52" t="str">
        <f aca="false">IF(C27="","",IF(AND(Y27="CONSUMO",AC27="NÃO")*OR(AG27="-",AG27="BIT"),IF(E27&lt;&gt;"",(AI27-(P27+L27-N27+Q27)*AY27)/0.83),""))</f>
        <v/>
      </c>
      <c r="BA27" s="51" t="str">
        <f aca="false">IF(AZ27="","",AZ27*0.17-((P27+L27-N27+Q27)*AY27))</f>
        <v/>
      </c>
      <c r="BB27" s="51" t="str">
        <f aca="false">IF(AND(Y27="CONSUMO",AG27="ANEXO I",AY27&gt;4%),(AI27-(P27+L27-N27+Q27)*0.0514)/0.83*(0.5177)*(0.17)-AI27*0.0514,IF(AND(Y27="CONSUMO",AG27="ANEXO II",AY27&gt;4%),(AI27-(P27+L27-N27+Q27)*0.041)/0.83*(0.3295)*(0.17)-AI27*0.041,IF(AND(Y27="CONSUMO",AG27="ANEXO I",AY27=4%),(AI27-(P27+L27-N27+Q27)*0.04)/0.83*(0.5177)*(0.17)-AI27*0.04,IF(AND(Y27="CONSUMO",AG27="ANEXO II",AY27=4%),(AI27-(P27+L27-N27+Q27)*0.04)/0.83*(0.3295)*(0.17)-AI27*0.04,""))))</f>
        <v/>
      </c>
      <c r="BC27" s="51" t="str">
        <f aca="false">IF(C27="","",IF(AND(Y27="CONSUMO",AC27="SIM")*OR(AG27="-",AG27="BIT"),IF(E27&lt;&gt;"",(AI27-(P27+L27-N27+Q27)*AY27)/0.83),""))</f>
        <v/>
      </c>
      <c r="BD27" s="51" t="str">
        <f aca="false">IF(BC27="","",BC27*0.17)</f>
        <v/>
      </c>
      <c r="BE27" s="51" t="str">
        <f aca="false">IF(I27=6908,0,IF(BC27="","",BD27-((P27+L27-N27+Q27)*AY27)))</f>
        <v/>
      </c>
      <c r="BF27" s="53" t="str">
        <f aca="false">IF(B27="","",IF(OR(B27="",E27="Regime Normal"),0,(AI27-Q27)*VLOOKUP(R27,Dados!$X$98:$Y$108,2,0)))</f>
        <v/>
      </c>
      <c r="BG27" s="54" t="str">
        <f aca="false">IFERROR(VLOOKUP(I27,Dados!$AC$27:$AD$43,2,0),IF(B27="","",IF(D27&lt;&gt;"MT",IF(AND(AC27="SIM",Y27="Revenda"),"2403",IF(AND(AC27="SIM",Y27="Consumo"),"2407",IF(AND(AC27="NÃO",Y27="Revenda"),"2102",IF(AND(AC27="NÃO",Y27="Consumo"),"2556",)))),REPLACE(I27,1,1,1))))</f>
        <v/>
      </c>
    </row>
    <row r="28" customFormat="false" ht="12.8" hidden="false" customHeight="false" outlineLevel="0" collapsed="false">
      <c r="Y28" s="45"/>
      <c r="Z28" s="46" t="str">
        <f aca="false">IF(B28="","",(IFERROR(VLOOKUP(H28,Dados!A$3:B$15000,2,0),"Não Encontrado")))</f>
        <v/>
      </c>
      <c r="AA28" s="46" t="str">
        <f aca="false">IF(B28="","",(IFERROR(VLOOKUP(G28,Dados!C$3:E$15000,3,0),"Não Encontrado")))</f>
        <v/>
      </c>
      <c r="AB28" s="46" t="str">
        <f aca="false">IFERROR(IF(Z28&lt;&gt;"Não Encontrado",Z28,IF(AA28&lt;&gt;"Não Encontrado",AA28,"")),"")</f>
        <v/>
      </c>
      <c r="AC28" s="45" t="str">
        <f aca="false">IF(B28="","",IF(AB28="","NÃO","SIM"))</f>
        <v/>
      </c>
      <c r="AD28" s="45" t="str">
        <f aca="false">IFERROR(VLOOKUP(G28,Dados!$P$3:$R$500,3,0),"")</f>
        <v/>
      </c>
      <c r="AE28" s="45" t="str">
        <f aca="false">IFERROR(VLOOKUP(G28,Dados!$K$3:$L$500,2,0),"")</f>
        <v/>
      </c>
      <c r="AF28" s="45" t="str">
        <f aca="false">IFERROR(VLOOKUP(G28,Dados!$M$3:$N$500,2,0),"")</f>
        <v/>
      </c>
      <c r="AG28" s="45" t="str">
        <f aca="false">IF(F28="","",IF(AND(AD28="",AE28="",AF28=""),"-",IF(AND(AD28="BIT",AE28="",AF28=""),"BIT",IF(AND(AE28="ANEXO I",AD28="",AF28=""),"ANEXO I",IF(AND(AF28="ANEXO II",AD28="",AE28=""),"ANEXO II","Escolher")))))</f>
        <v/>
      </c>
      <c r="AH28" s="45" t="str">
        <f aca="false">IF(AG28&lt;&gt;"Pneus","",IFERROR(VLOOKUP(R28,Dados!$X$2:$Z$5,3,0)*(AI28-Q28),VLOOKUP(D28,Dados!$X$7:$Z$33,3,0)*(AI28-Q28)))</f>
        <v/>
      </c>
      <c r="AI28" s="47" t="str">
        <f aca="false">IF(B28="","",P28+Q28+O28+M28+L28-N28)</f>
        <v/>
      </c>
      <c r="AJ28" s="48" t="str">
        <f aca="false">IFERROR(IF(AND(AC28="SIM",AG28="-",Y28="REVENDA"),(AB28/1+1)*AI28,IF(AND(AC28="SIM",AG28="Pneus",Y28="REVENDA"),(AB28/1+1)*(AI28-AH28),"")),"")</f>
        <v/>
      </c>
      <c r="AK28" s="48" t="str">
        <f aca="false">IF(AJ28="","",AJ28*17%)</f>
        <v/>
      </c>
      <c r="AL28" s="48" t="str">
        <f aca="false">IFERROR(IF(AC28="NÃO","",IF(AK28="","",IF(E28="Simples Nacional",BF28,IF(T28=0.12,U28*0.5833337002,IF(T28=0,AI28*0.07,U28))))),"")</f>
        <v/>
      </c>
      <c r="AM28" s="47" t="str">
        <f aca="false">IFERROR(IF(AC28="NÃO","",IF(OR(AG28="-",AG28="Pneus"),AK28-AL28,"")),"")</f>
        <v/>
      </c>
      <c r="AN28" s="48" t="str">
        <f aca="false">IF(AND(Y28="REVENDA",AC28="SIM",AG28="BIT"),((AB28/1+1)*AI28)*0.4117,"")</f>
        <v/>
      </c>
      <c r="AO28" s="48" t="str">
        <f aca="false">IF(AN28="","",AN28*17%)</f>
        <v/>
      </c>
      <c r="AP28" s="49" t="str">
        <f aca="false">IF(AN28="","",IF(T28=0.12,(U28*0.4117)*0.4117,IF(T28=0,(AI28*0.07)*0.4117,U28*0.4117)))</f>
        <v/>
      </c>
      <c r="AQ28" s="47" t="str">
        <f aca="false">IF(AN28="","",AO28-AP28)</f>
        <v/>
      </c>
      <c r="AR28" s="50" t="str">
        <f aca="false">IFERROR(IF(AND(AC28="SIM",Y28="REVENDA",LEFT(AG28,5)="ANEXO")*OR(AE28="ANEXO I",AF28="ANEXO II"),VLOOKUP(H28,Dados!G:I,2,0),""),"INSERIR MVA")</f>
        <v/>
      </c>
      <c r="AS28" s="48" t="str">
        <f aca="false">IF(LEFT(AG28,5)="ANEXO",VLOOKUP(AG28,Dados!$X$111:$Z$112,2,0)*(AI28-Q28),"")</f>
        <v/>
      </c>
      <c r="AT28" s="48" t="str">
        <f aca="false">IFERROR(IF(AR28="","",(AI28*AR28)+AI28),"INSERIR MVA")</f>
        <v/>
      </c>
      <c r="AU28" s="48" t="str">
        <f aca="false">IF(AT28="","",IF(AY28=0.04,U28,AS28*AY28))</f>
        <v/>
      </c>
      <c r="AV28" s="47" t="str">
        <f aca="false">IFERROR(IF(AU28="","",(VLOOKUP(AG28,Dados!$X$111:$Z$112,3,0)*AT28*0.17)),"INSERIR MVA")</f>
        <v/>
      </c>
      <c r="AW28" s="47" t="str">
        <f aca="false">IFERROR(IF(AR28="","",AV28-AU28),"")</f>
        <v/>
      </c>
      <c r="AX28" s="51" t="str">
        <f aca="false">IFERROR(IF(AC28="NÃO","",IF(AM28&lt;&gt;"",AM28-W28,IF(AQ28&lt;&gt;"",AQ28-W28,IF(AW28&lt;&gt;"",AW28-W28,"")))),"")</f>
        <v/>
      </c>
      <c r="AY28" s="46" t="str">
        <f aca="false">IFERROR(IF(ISNA(VLOOKUP(R28,Dados!$X$2:$Y$5,2,0)),VLOOKUP(D28,Dados!$X$7:$Y$33,2,0),VLOOKUP(R28,Dados!$X$2:$Y$5,2,0)),"")</f>
        <v/>
      </c>
      <c r="AZ28" s="52" t="str">
        <f aca="false">IF(C28="","",IF(AND(Y28="CONSUMO",AC28="NÃO")*OR(AG28="-",AG28="BIT"),IF(E28&lt;&gt;"",(AI28-(P28+L28-N28+Q28)*AY28)/0.83),""))</f>
        <v/>
      </c>
      <c r="BA28" s="51" t="str">
        <f aca="false">IF(AZ28="","",AZ28*0.17-((P28+L28-N28+Q28)*AY28))</f>
        <v/>
      </c>
      <c r="BB28" s="51" t="str">
        <f aca="false">IF(AND(Y28="CONSUMO",AG28="ANEXO I",AY28&gt;4%),(AI28-(P28+L28-N28+Q28)*0.0514)/0.83*(0.5177)*(0.17)-AI28*0.0514,IF(AND(Y28="CONSUMO",AG28="ANEXO II",AY28&gt;4%),(AI28-(P28+L28-N28+Q28)*0.041)/0.83*(0.3295)*(0.17)-AI28*0.041,IF(AND(Y28="CONSUMO",AG28="ANEXO I",AY28=4%),(AI28-(P28+L28-N28+Q28)*0.04)/0.83*(0.5177)*(0.17)-AI28*0.04,IF(AND(Y28="CONSUMO",AG28="ANEXO II",AY28=4%),(AI28-(P28+L28-N28+Q28)*0.04)/0.83*(0.3295)*(0.17)-AI28*0.04,""))))</f>
        <v/>
      </c>
      <c r="BC28" s="51" t="str">
        <f aca="false">IF(C28="","",IF(AND(Y28="CONSUMO",AC28="SIM")*OR(AG28="-",AG28="BIT"),IF(E28&lt;&gt;"",(AI28-(P28+L28-N28+Q28)*AY28)/0.83),""))</f>
        <v/>
      </c>
      <c r="BD28" s="51" t="str">
        <f aca="false">IF(BC28="","",BC28*0.17)</f>
        <v/>
      </c>
      <c r="BE28" s="51" t="str">
        <f aca="false">IF(I28=6908,0,IF(BC28="","",BD28-((P28+L28-N28+Q28)*AY28)))</f>
        <v/>
      </c>
      <c r="BF28" s="53" t="str">
        <f aca="false">IF(B28="","",IF(OR(B28="",E28="Regime Normal"),0,(AI28-Q28)*VLOOKUP(R28,Dados!$X$98:$Y$108,2,0)))</f>
        <v/>
      </c>
      <c r="BG28" s="54" t="str">
        <f aca="false">IFERROR(VLOOKUP(I28,Dados!$AC$27:$AD$43,2,0),IF(B28="","",IF(D28&lt;&gt;"MT",IF(AND(AC28="SIM",Y28="Revenda"),"2403",IF(AND(AC28="SIM",Y28="Consumo"),"2407",IF(AND(AC28="NÃO",Y28="Revenda"),"2102",IF(AND(AC28="NÃO",Y28="Consumo"),"2556",)))),REPLACE(I28,1,1,1))))</f>
        <v/>
      </c>
    </row>
    <row r="29" customFormat="false" ht="12.8" hidden="false" customHeight="false" outlineLevel="0" collapsed="false">
      <c r="Y29" s="45"/>
      <c r="Z29" s="46" t="str">
        <f aca="false">IF(B29="","",(IFERROR(VLOOKUP(H29,Dados!A$3:B$15000,2,0),"Não Encontrado")))</f>
        <v/>
      </c>
      <c r="AA29" s="46" t="str">
        <f aca="false">IF(B29="","",(IFERROR(VLOOKUP(G29,Dados!C$3:E$15000,3,0),"Não Encontrado")))</f>
        <v/>
      </c>
      <c r="AB29" s="46" t="str">
        <f aca="false">IFERROR(IF(Z29&lt;&gt;"Não Encontrado",Z29,IF(AA29&lt;&gt;"Não Encontrado",AA29,"")),"")</f>
        <v/>
      </c>
      <c r="AC29" s="45" t="str">
        <f aca="false">IF(B29="","",IF(AB29="","NÃO","SIM"))</f>
        <v/>
      </c>
      <c r="AD29" s="45" t="str">
        <f aca="false">IFERROR(VLOOKUP(G29,Dados!$P$3:$R$500,3,0),"")</f>
        <v/>
      </c>
      <c r="AE29" s="45" t="str">
        <f aca="false">IFERROR(VLOOKUP(G29,Dados!$K$3:$L$500,2,0),"")</f>
        <v/>
      </c>
      <c r="AF29" s="45" t="str">
        <f aca="false">IFERROR(VLOOKUP(G29,Dados!$M$3:$N$500,2,0),"")</f>
        <v/>
      </c>
      <c r="AG29" s="45" t="str">
        <f aca="false">IF(F29="","",IF(AND(AD29="",AE29="",AF29=""),"-",IF(AND(AD29="BIT",AE29="",AF29=""),"BIT",IF(AND(AE29="ANEXO I",AD29="",AF29=""),"ANEXO I",IF(AND(AF29="ANEXO II",AD29="",AE29=""),"ANEXO II","Escolher")))))</f>
        <v/>
      </c>
      <c r="AH29" s="45" t="str">
        <f aca="false">IF(AG29&lt;&gt;"Pneus","",IFERROR(VLOOKUP(R29,Dados!$X$2:$Z$5,3,0)*(AI29-Q29),VLOOKUP(D29,Dados!$X$7:$Z$33,3,0)*(AI29-Q29)))</f>
        <v/>
      </c>
      <c r="AI29" s="47" t="str">
        <f aca="false">IF(B29="","",P29+Q29+O29+M29+L29-N29)</f>
        <v/>
      </c>
      <c r="AJ29" s="48" t="str">
        <f aca="false">IFERROR(IF(AND(AC29="SIM",AG29="-",Y29="REVENDA"),(AB29/1+1)*AI29,IF(AND(AC29="SIM",AG29="Pneus",Y29="REVENDA"),(AB29/1+1)*(AI29-AH29),"")),"")</f>
        <v/>
      </c>
      <c r="AK29" s="48" t="str">
        <f aca="false">IF(AJ29="","",AJ29*17%)</f>
        <v/>
      </c>
      <c r="AL29" s="48" t="str">
        <f aca="false">IFERROR(IF(AC29="NÃO","",IF(AK29="","",IF(E29="Simples Nacional",BF29,IF(T29=0.12,U29*0.5833337002,IF(T29=0,AI29*0.07,U29))))),"")</f>
        <v/>
      </c>
      <c r="AM29" s="47" t="str">
        <f aca="false">IFERROR(IF(AC29="NÃO","",IF(OR(AG29="-",AG29="Pneus"),AK29-AL29,"")),"")</f>
        <v/>
      </c>
      <c r="AN29" s="48" t="str">
        <f aca="false">IF(AND(Y29="REVENDA",AC29="SIM",AG29="BIT"),((AB29/1+1)*AI29)*0.4117,"")</f>
        <v/>
      </c>
      <c r="AO29" s="48" t="str">
        <f aca="false">IF(AN29="","",AN29*17%)</f>
        <v/>
      </c>
      <c r="AP29" s="49" t="str">
        <f aca="false">IF(AN29="","",IF(T29=0.12,(U29*0.4117)*0.4117,IF(T29=0,(AI29*0.07)*0.4117,U29*0.4117)))</f>
        <v/>
      </c>
      <c r="AQ29" s="47" t="str">
        <f aca="false">IF(AN29="","",AO29-AP29)</f>
        <v/>
      </c>
      <c r="AR29" s="50" t="str">
        <f aca="false">IFERROR(IF(AND(AC29="SIM",Y29="REVENDA",LEFT(AG29,5)="ANEXO")*OR(AE29="ANEXO I",AF29="ANEXO II"),VLOOKUP(H29,Dados!G:I,2,0),""),"INSERIR MVA")</f>
        <v/>
      </c>
      <c r="AS29" s="48" t="str">
        <f aca="false">IF(LEFT(AG29,5)="ANEXO",VLOOKUP(AG29,Dados!$X$111:$Z$112,2,0)*(AI29-Q29),"")</f>
        <v/>
      </c>
      <c r="AT29" s="48" t="str">
        <f aca="false">IFERROR(IF(AR29="","",(AI29*AR29)+AI29),"INSERIR MVA")</f>
        <v/>
      </c>
      <c r="AU29" s="48" t="str">
        <f aca="false">IF(AT29="","",IF(AY29=0.04,U29,AS29*AY29))</f>
        <v/>
      </c>
      <c r="AV29" s="47" t="str">
        <f aca="false">IFERROR(IF(AU29="","",(VLOOKUP(AG29,Dados!$X$111:$Z$112,3,0)*AT29*0.17)),"INSERIR MVA")</f>
        <v/>
      </c>
      <c r="AW29" s="47" t="str">
        <f aca="false">IFERROR(IF(AR29="","",AV29-AU29),"")</f>
        <v/>
      </c>
      <c r="AX29" s="51" t="str">
        <f aca="false">IFERROR(IF(AC29="NÃO","",IF(AM29&lt;&gt;"",AM29-W29,IF(AQ29&lt;&gt;"",AQ29-W29,IF(AW29&lt;&gt;"",AW29-W29,"")))),"")</f>
        <v/>
      </c>
      <c r="AY29" s="46" t="str">
        <f aca="false">IFERROR(IF(ISNA(VLOOKUP(R29,Dados!$X$2:$Y$5,2,0)),VLOOKUP(D29,Dados!$X$7:$Y$33,2,0),VLOOKUP(R29,Dados!$X$2:$Y$5,2,0)),"")</f>
        <v/>
      </c>
      <c r="AZ29" s="52" t="str">
        <f aca="false">IF(C29="","",IF(AND(Y29="CONSUMO",AC29="NÃO")*OR(AG29="-",AG29="BIT"),IF(E29&lt;&gt;"",(AI29-(P29+L29-N29+Q29)*AY29)/0.83),""))</f>
        <v/>
      </c>
      <c r="BA29" s="51" t="str">
        <f aca="false">IF(AZ29="","",AZ29*0.17-((P29+L29-N29+Q29)*AY29))</f>
        <v/>
      </c>
      <c r="BB29" s="51" t="str">
        <f aca="false">IF(AND(Y29="CONSUMO",AG29="ANEXO I",AY29&gt;4%),(AI29-(P29+L29-N29+Q29)*0.0514)/0.83*(0.5177)*(0.17)-AI29*0.0514,IF(AND(Y29="CONSUMO",AG29="ANEXO II",AY29&gt;4%),(AI29-(P29+L29-N29+Q29)*0.041)/0.83*(0.3295)*(0.17)-AI29*0.041,IF(AND(Y29="CONSUMO",AG29="ANEXO I",AY29=4%),(AI29-(P29+L29-N29+Q29)*0.04)/0.83*(0.5177)*(0.17)-AI29*0.04,IF(AND(Y29="CONSUMO",AG29="ANEXO II",AY29=4%),(AI29-(P29+L29-N29+Q29)*0.04)/0.83*(0.3295)*(0.17)-AI29*0.04,""))))</f>
        <v/>
      </c>
      <c r="BC29" s="51" t="str">
        <f aca="false">IF(C29="","",IF(AND(Y29="CONSUMO",AC29="SIM")*OR(AG29="-",AG29="BIT"),IF(E29&lt;&gt;"",(AI29-(P29+L29-N29+Q29)*AY29)/0.83),""))</f>
        <v/>
      </c>
      <c r="BD29" s="51" t="str">
        <f aca="false">IF(BC29="","",BC29*0.17)</f>
        <v/>
      </c>
      <c r="BE29" s="51" t="str">
        <f aca="false">IF(I29=6908,0,IF(BC29="","",BD29-((P29+L29-N29+Q29)*AY29)))</f>
        <v/>
      </c>
      <c r="BF29" s="53" t="str">
        <f aca="false">IF(B29="","",IF(OR(B29="",E29="Regime Normal"),0,(AI29-Q29)*VLOOKUP(R29,Dados!$X$98:$Y$108,2,0)))</f>
        <v/>
      </c>
      <c r="BG29" s="54" t="str">
        <f aca="false">IFERROR(VLOOKUP(I29,Dados!$AC$27:$AD$43,2,0),IF(B29="","",IF(D29&lt;&gt;"MT",IF(AND(AC29="SIM",Y29="Revenda"),"2403",IF(AND(AC29="SIM",Y29="Consumo"),"2407",IF(AND(AC29="NÃO",Y29="Revenda"),"2102",IF(AND(AC29="NÃO",Y29="Consumo"),"2556",)))),REPLACE(I29,1,1,1))))</f>
        <v/>
      </c>
    </row>
    <row r="30" customFormat="false" ht="12.8" hidden="false" customHeight="false" outlineLevel="0" collapsed="false">
      <c r="Y30" s="45"/>
      <c r="Z30" s="46" t="str">
        <f aca="false">IF(B30="","",(IFERROR(VLOOKUP(H30,Dados!A$3:B$15000,2,0),"Não Encontrado")))</f>
        <v/>
      </c>
      <c r="AA30" s="46" t="str">
        <f aca="false">IF(B30="","",(IFERROR(VLOOKUP(G30,Dados!C$3:E$15000,3,0),"Não Encontrado")))</f>
        <v/>
      </c>
      <c r="AB30" s="46" t="str">
        <f aca="false">IFERROR(IF(Z30&lt;&gt;"Não Encontrado",Z30,IF(AA30&lt;&gt;"Não Encontrado",AA30,"")),"")</f>
        <v/>
      </c>
      <c r="AC30" s="45" t="str">
        <f aca="false">IF(B30="","",IF(AB30="","NÃO","SIM"))</f>
        <v/>
      </c>
      <c r="AD30" s="45" t="str">
        <f aca="false">IFERROR(VLOOKUP(G30,Dados!$P$3:$R$500,3,0),"")</f>
        <v/>
      </c>
      <c r="AE30" s="45" t="str">
        <f aca="false">IFERROR(VLOOKUP(G30,Dados!$K$3:$L$500,2,0),"")</f>
        <v/>
      </c>
      <c r="AF30" s="45" t="str">
        <f aca="false">IFERROR(VLOOKUP(G30,Dados!$M$3:$N$500,2,0),"")</f>
        <v/>
      </c>
      <c r="AG30" s="45" t="str">
        <f aca="false">IF(F30="","",IF(AND(AD30="",AE30="",AF30=""),"-",IF(AND(AD30="BIT",AE30="",AF30=""),"BIT",IF(AND(AE30="ANEXO I",AD30="",AF30=""),"ANEXO I",IF(AND(AF30="ANEXO II",AD30="",AE30=""),"ANEXO II","Escolher")))))</f>
        <v/>
      </c>
      <c r="AH30" s="45" t="str">
        <f aca="false">IF(AG30&lt;&gt;"Pneus","",IFERROR(VLOOKUP(R30,Dados!$X$2:$Z$5,3,0)*(AI30-Q30),VLOOKUP(D30,Dados!$X$7:$Z$33,3,0)*(AI30-Q30)))</f>
        <v/>
      </c>
      <c r="AI30" s="47" t="str">
        <f aca="false">IF(B30="","",P30+Q30+O30+M30+L30-N30)</f>
        <v/>
      </c>
      <c r="AJ30" s="48" t="str">
        <f aca="false">IFERROR(IF(AND(AC30="SIM",AG30="-",Y30="REVENDA"),(AB30/1+1)*AI30,IF(AND(AC30="SIM",AG30="Pneus",Y30="REVENDA"),(AB30/1+1)*(AI30-AH30),"")),"")</f>
        <v/>
      </c>
      <c r="AK30" s="48" t="str">
        <f aca="false">IF(AJ30="","",AJ30*17%)</f>
        <v/>
      </c>
      <c r="AL30" s="48" t="str">
        <f aca="false">IFERROR(IF(AC30="NÃO","",IF(AK30="","",IF(E30="Simples Nacional",BF30,IF(T30=0.12,U30*0.5833337002,IF(T30=0,AI30*0.07,U30))))),"")</f>
        <v/>
      </c>
      <c r="AM30" s="47" t="str">
        <f aca="false">IFERROR(IF(AC30="NÃO","",IF(OR(AG30="-",AG30="Pneus"),AK30-AL30,"")),"")</f>
        <v/>
      </c>
      <c r="AN30" s="48" t="str">
        <f aca="false">IF(AND(Y30="REVENDA",AC30="SIM",AG30="BIT"),((AB30/1+1)*AI30)*0.4117,"")</f>
        <v/>
      </c>
      <c r="AO30" s="48" t="str">
        <f aca="false">IF(AN30="","",AN30*17%)</f>
        <v/>
      </c>
      <c r="AP30" s="49" t="str">
        <f aca="false">IF(AN30="","",IF(T30=0.12,(U30*0.4117)*0.4117,IF(T30=0,(AI30*0.07)*0.4117,U30*0.4117)))</f>
        <v/>
      </c>
      <c r="AQ30" s="47" t="str">
        <f aca="false">IF(AN30="","",AO30-AP30)</f>
        <v/>
      </c>
      <c r="AR30" s="50" t="str">
        <f aca="false">IFERROR(IF(AND(AC30="SIM",Y30="REVENDA",LEFT(AG30,5)="ANEXO")*OR(AE30="ANEXO I",AF30="ANEXO II"),VLOOKUP(H30,Dados!G:I,2,0),""),"INSERIR MVA")</f>
        <v/>
      </c>
      <c r="AS30" s="48" t="str">
        <f aca="false">IF(LEFT(AG30,5)="ANEXO",VLOOKUP(AG30,Dados!$X$111:$Z$112,2,0)*(AI30-Q30),"")</f>
        <v/>
      </c>
      <c r="AT30" s="48" t="str">
        <f aca="false">IFERROR(IF(AR30="","",(AI30*AR30)+AI30),"INSERIR MVA")</f>
        <v/>
      </c>
      <c r="AU30" s="48" t="str">
        <f aca="false">IF(AT30="","",IF(AY30=0.04,U30,AS30*AY30))</f>
        <v/>
      </c>
      <c r="AV30" s="47" t="str">
        <f aca="false">IFERROR(IF(AU30="","",(VLOOKUP(AG30,Dados!$X$111:$Z$112,3,0)*AT30*0.17)),"INSERIR MVA")</f>
        <v/>
      </c>
      <c r="AW30" s="47" t="str">
        <f aca="false">IFERROR(IF(AR30="","",AV30-AU30),"")</f>
        <v/>
      </c>
      <c r="AX30" s="51" t="str">
        <f aca="false">IFERROR(IF(AC30="NÃO","",IF(AM30&lt;&gt;"",AM30-W30,IF(AQ30&lt;&gt;"",AQ30-W30,IF(AW30&lt;&gt;"",AW30-W30,"")))),"")</f>
        <v/>
      </c>
      <c r="AY30" s="46" t="str">
        <f aca="false">IFERROR(IF(ISNA(VLOOKUP(R30,Dados!$X$2:$Y$5,2,0)),VLOOKUP(D30,Dados!$X$7:$Y$33,2,0),VLOOKUP(R30,Dados!$X$2:$Y$5,2,0)),"")</f>
        <v/>
      </c>
      <c r="AZ30" s="52" t="str">
        <f aca="false">IF(C30="","",IF(AND(Y30="CONSUMO",AC30="NÃO")*OR(AG30="-",AG30="BIT"),IF(E30&lt;&gt;"",(AI30-(P30+L30-N30+Q30)*AY30)/0.83),""))</f>
        <v/>
      </c>
      <c r="BA30" s="51" t="str">
        <f aca="false">IF(AZ30="","",AZ30*0.17-((P30+L30-N30+Q30)*AY30))</f>
        <v/>
      </c>
      <c r="BB30" s="51" t="str">
        <f aca="false">IF(AND(Y30="CONSUMO",AG30="ANEXO I",AY30&gt;4%),(AI30-(P30+L30-N30+Q30)*0.0514)/0.83*(0.5177)*(0.17)-AI30*0.0514,IF(AND(Y30="CONSUMO",AG30="ANEXO II",AY30&gt;4%),(AI30-(P30+L30-N30+Q30)*0.041)/0.83*(0.3295)*(0.17)-AI30*0.041,IF(AND(Y30="CONSUMO",AG30="ANEXO I",AY30=4%),(AI30-(P30+L30-N30+Q30)*0.04)/0.83*(0.5177)*(0.17)-AI30*0.04,IF(AND(Y30="CONSUMO",AG30="ANEXO II",AY30=4%),(AI30-(P30+L30-N30+Q30)*0.04)/0.83*(0.3295)*(0.17)-AI30*0.04,""))))</f>
        <v/>
      </c>
      <c r="BC30" s="51" t="str">
        <f aca="false">IF(C30="","",IF(AND(Y30="CONSUMO",AC30="SIM")*OR(AG30="-",AG30="BIT"),IF(E30&lt;&gt;"",(AI30-(P30+L30-N30+Q30)*AY30)/0.83),""))</f>
        <v/>
      </c>
      <c r="BD30" s="51" t="str">
        <f aca="false">IF(BC30="","",BC30*0.17)</f>
        <v/>
      </c>
      <c r="BE30" s="51" t="str">
        <f aca="false">IF(I30=6908,0,IF(BC30="","",BD30-((P30+L30-N30+Q30)*AY30)))</f>
        <v/>
      </c>
      <c r="BF30" s="53" t="str">
        <f aca="false">IF(B30="","",IF(OR(B30="",E30="Regime Normal"),0,(AI30-Q30)*VLOOKUP(R30,Dados!$X$98:$Y$108,2,0)))</f>
        <v/>
      </c>
      <c r="BG30" s="54" t="str">
        <f aca="false">IFERROR(VLOOKUP(I30,Dados!$AC$27:$AD$43,2,0),IF(B30="","",IF(D30&lt;&gt;"MT",IF(AND(AC30="SIM",Y30="Revenda"),"2403",IF(AND(AC30="SIM",Y30="Consumo"),"2407",IF(AND(AC30="NÃO",Y30="Revenda"),"2102",IF(AND(AC30="NÃO",Y30="Consumo"),"2556",)))),REPLACE(I30,1,1,1))))</f>
        <v/>
      </c>
    </row>
    <row r="31" customFormat="false" ht="12.8" hidden="false" customHeight="false" outlineLevel="0" collapsed="false">
      <c r="Y31" s="45"/>
      <c r="Z31" s="46" t="str">
        <f aca="false">IF(B31="","",(IFERROR(VLOOKUP(H31,Dados!A$3:B$15000,2,0),"Não Encontrado")))</f>
        <v/>
      </c>
      <c r="AA31" s="46" t="str">
        <f aca="false">IF(B31="","",(IFERROR(VLOOKUP(G31,Dados!C$3:E$15000,3,0),"Não Encontrado")))</f>
        <v/>
      </c>
      <c r="AB31" s="46" t="str">
        <f aca="false">IFERROR(IF(Z31&lt;&gt;"Não Encontrado",Z31,IF(AA31&lt;&gt;"Não Encontrado",AA31,"")),"")</f>
        <v/>
      </c>
      <c r="AC31" s="45" t="str">
        <f aca="false">IF(B31="","",IF(AB31="","NÃO","SIM"))</f>
        <v/>
      </c>
      <c r="AD31" s="45" t="str">
        <f aca="false">IFERROR(VLOOKUP(G31,Dados!$P$3:$R$500,3,0),"")</f>
        <v/>
      </c>
      <c r="AE31" s="45" t="str">
        <f aca="false">IFERROR(VLOOKUP(G31,Dados!$K$3:$L$500,2,0),"")</f>
        <v/>
      </c>
      <c r="AF31" s="45" t="str">
        <f aca="false">IFERROR(VLOOKUP(G31,Dados!$M$3:$N$500,2,0),"")</f>
        <v/>
      </c>
      <c r="AG31" s="45" t="str">
        <f aca="false">IF(F31="","",IF(AND(AD31="",AE31="",AF31=""),"-",IF(AND(AD31="BIT",AE31="",AF31=""),"BIT",IF(AND(AE31="ANEXO I",AD31="",AF31=""),"ANEXO I",IF(AND(AF31="ANEXO II",AD31="",AE31=""),"ANEXO II","Escolher")))))</f>
        <v/>
      </c>
      <c r="AH31" s="45" t="str">
        <f aca="false">IF(AG31&lt;&gt;"Pneus","",IFERROR(VLOOKUP(R31,Dados!$X$2:$Z$5,3,0)*(AI31-Q31),VLOOKUP(D31,Dados!$X$7:$Z$33,3,0)*(AI31-Q31)))</f>
        <v/>
      </c>
      <c r="AI31" s="47" t="str">
        <f aca="false">IF(B31="","",P31+Q31+O31+M31+L31-N31)</f>
        <v/>
      </c>
      <c r="AJ31" s="48" t="str">
        <f aca="false">IFERROR(IF(AND(AC31="SIM",AG31="-",Y31="REVENDA"),(AB31/1+1)*AI31,IF(AND(AC31="SIM",AG31="Pneus",Y31="REVENDA"),(AB31/1+1)*(AI31-AH31),"")),"")</f>
        <v/>
      </c>
      <c r="AK31" s="48" t="str">
        <f aca="false">IF(AJ31="","",AJ31*17%)</f>
        <v/>
      </c>
      <c r="AL31" s="48" t="str">
        <f aca="false">IFERROR(IF(AC31="NÃO","",IF(AK31="","",IF(E31="Simples Nacional",BF31,IF(T31=0.12,U31*0.5833337002,IF(T31=0,AI31*0.07,U31))))),"")</f>
        <v/>
      </c>
      <c r="AM31" s="47" t="str">
        <f aca="false">IFERROR(IF(AC31="NÃO","",IF(OR(AG31="-",AG31="Pneus"),AK31-AL31,"")),"")</f>
        <v/>
      </c>
      <c r="AN31" s="48" t="str">
        <f aca="false">IF(AND(Y31="REVENDA",AC31="SIM",AG31="BIT"),((AB31/1+1)*AI31)*0.4117,"")</f>
        <v/>
      </c>
      <c r="AO31" s="48" t="str">
        <f aca="false">IF(AN31="","",AN31*17%)</f>
        <v/>
      </c>
      <c r="AP31" s="49" t="str">
        <f aca="false">IF(AN31="","",IF(T31=0.12,(U31*0.4117)*0.4117,IF(T31=0,(AI31*0.07)*0.4117,U31*0.4117)))</f>
        <v/>
      </c>
      <c r="AQ31" s="47" t="str">
        <f aca="false">IF(AN31="","",AO31-AP31)</f>
        <v/>
      </c>
      <c r="AR31" s="50" t="str">
        <f aca="false">IFERROR(IF(AND(AC31="SIM",Y31="REVENDA",LEFT(AG31,5)="ANEXO")*OR(AE31="ANEXO I",AF31="ANEXO II"),VLOOKUP(H31,Dados!G:I,2,0),""),"INSERIR MVA")</f>
        <v/>
      </c>
      <c r="AS31" s="48" t="str">
        <f aca="false">IF(LEFT(AG31,5)="ANEXO",VLOOKUP(AG31,Dados!$X$111:$Z$112,2,0)*(AI31-Q31),"")</f>
        <v/>
      </c>
      <c r="AT31" s="48" t="str">
        <f aca="false">IFERROR(IF(AR31="","",(AI31*AR31)+AI31),"INSERIR MVA")</f>
        <v/>
      </c>
      <c r="AU31" s="48" t="str">
        <f aca="false">IF(AT31="","",IF(AY31=0.04,U31,AS31*AY31))</f>
        <v/>
      </c>
      <c r="AV31" s="47" t="str">
        <f aca="false">IFERROR(IF(AU31="","",(VLOOKUP(AG31,Dados!$X$111:$Z$112,3,0)*AT31*0.17)),"INSERIR MVA")</f>
        <v/>
      </c>
      <c r="AW31" s="47" t="str">
        <f aca="false">IFERROR(IF(AR31="","",AV31-AU31),"")</f>
        <v/>
      </c>
      <c r="AX31" s="51" t="str">
        <f aca="false">IFERROR(IF(AC31="NÃO","",IF(AM31&lt;&gt;"",AM31-W31,IF(AQ31&lt;&gt;"",AQ31-W31,IF(AW31&lt;&gt;"",AW31-W31,"")))),"")</f>
        <v/>
      </c>
      <c r="AY31" s="46" t="str">
        <f aca="false">IFERROR(IF(ISNA(VLOOKUP(R31,Dados!$X$2:$Y$5,2,0)),VLOOKUP(D31,Dados!$X$7:$Y$33,2,0),VLOOKUP(R31,Dados!$X$2:$Y$5,2,0)),"")</f>
        <v/>
      </c>
      <c r="AZ31" s="52" t="str">
        <f aca="false">IF(C31="","",IF(AND(Y31="CONSUMO",AC31="NÃO")*OR(AG31="-",AG31="BIT"),IF(E31&lt;&gt;"",(AI31-(P31+L31-N31+Q31)*AY31)/0.83),""))</f>
        <v/>
      </c>
      <c r="BA31" s="51" t="str">
        <f aca="false">IF(AZ31="","",AZ31*0.17-((P31+L31-N31+Q31)*AY31))</f>
        <v/>
      </c>
      <c r="BB31" s="51" t="str">
        <f aca="false">IF(AND(Y31="CONSUMO",AG31="ANEXO I",AY31&gt;4%),(AI31-(P31+L31-N31+Q31)*0.0514)/0.83*(0.5177)*(0.17)-AI31*0.0514,IF(AND(Y31="CONSUMO",AG31="ANEXO II",AY31&gt;4%),(AI31-(P31+L31-N31+Q31)*0.041)/0.83*(0.3295)*(0.17)-AI31*0.041,IF(AND(Y31="CONSUMO",AG31="ANEXO I",AY31=4%),(AI31-(P31+L31-N31+Q31)*0.04)/0.83*(0.5177)*(0.17)-AI31*0.04,IF(AND(Y31="CONSUMO",AG31="ANEXO II",AY31=4%),(AI31-(P31+L31-N31+Q31)*0.04)/0.83*(0.3295)*(0.17)-AI31*0.04,""))))</f>
        <v/>
      </c>
      <c r="BC31" s="51" t="str">
        <f aca="false">IF(C31="","",IF(AND(Y31="CONSUMO",AC31="SIM")*OR(AG31="-",AG31="BIT"),IF(E31&lt;&gt;"",(AI31-(P31+L31-N31+Q31)*AY31)/0.83),""))</f>
        <v/>
      </c>
      <c r="BD31" s="51" t="str">
        <f aca="false">IF(BC31="","",BC31*0.17)</f>
        <v/>
      </c>
      <c r="BE31" s="51" t="str">
        <f aca="false">IF(I31=6908,0,IF(BC31="","",BD31-((P31+L31-N31+Q31)*AY31)))</f>
        <v/>
      </c>
      <c r="BF31" s="53" t="str">
        <f aca="false">IF(B31="","",IF(OR(B31="",E31="Regime Normal"),0,(AI31-Q31)*VLOOKUP(R31,Dados!$X$98:$Y$108,2,0)))</f>
        <v/>
      </c>
      <c r="BG31" s="54" t="str">
        <f aca="false">IFERROR(VLOOKUP(I31,Dados!$AC$27:$AD$43,2,0),IF(B31="","",IF(D31&lt;&gt;"MT",IF(AND(AC31="SIM",Y31="Revenda"),"2403",IF(AND(AC31="SIM",Y31="Consumo"),"2407",IF(AND(AC31="NÃO",Y31="Revenda"),"2102",IF(AND(AC31="NÃO",Y31="Consumo"),"2556",)))),REPLACE(I31,1,1,1))))</f>
        <v/>
      </c>
    </row>
    <row r="32" customFormat="false" ht="12.8" hidden="false" customHeight="false" outlineLevel="0" collapsed="false">
      <c r="Y32" s="45"/>
      <c r="Z32" s="46" t="str">
        <f aca="false">IF(B32="","",(IFERROR(VLOOKUP(H32,Dados!A$3:B$15000,2,0),"Não Encontrado")))</f>
        <v/>
      </c>
      <c r="AA32" s="46" t="str">
        <f aca="false">IF(B32="","",(IFERROR(VLOOKUP(G32,Dados!C$3:E$15000,3,0),"Não Encontrado")))</f>
        <v/>
      </c>
      <c r="AB32" s="46" t="str">
        <f aca="false">IFERROR(IF(Z32&lt;&gt;"Não Encontrado",Z32,IF(AA32&lt;&gt;"Não Encontrado",AA32,"")),"")</f>
        <v/>
      </c>
      <c r="AC32" s="45" t="str">
        <f aca="false">IF(B32="","",IF(AB32="","NÃO","SIM"))</f>
        <v/>
      </c>
      <c r="AD32" s="45" t="str">
        <f aca="false">IFERROR(VLOOKUP(G32,Dados!$P$3:$R$500,3,0),"")</f>
        <v/>
      </c>
      <c r="AE32" s="45" t="str">
        <f aca="false">IFERROR(VLOOKUP(G32,Dados!$K$3:$L$500,2,0),"")</f>
        <v/>
      </c>
      <c r="AF32" s="45" t="str">
        <f aca="false">IFERROR(VLOOKUP(G32,Dados!$M$3:$N$500,2,0),"")</f>
        <v/>
      </c>
      <c r="AG32" s="45" t="str">
        <f aca="false">IF(F32="","",IF(AND(AD32="",AE32="",AF32=""),"-",IF(AND(AD32="BIT",AE32="",AF32=""),"BIT",IF(AND(AE32="ANEXO I",AD32="",AF32=""),"ANEXO I",IF(AND(AF32="ANEXO II",AD32="",AE32=""),"ANEXO II","Escolher")))))</f>
        <v/>
      </c>
      <c r="AH32" s="45" t="str">
        <f aca="false">IF(AG32&lt;&gt;"Pneus","",IFERROR(VLOOKUP(R32,Dados!$X$2:$Z$5,3,0)*(AI32-Q32),VLOOKUP(D32,Dados!$X$7:$Z$33,3,0)*(AI32-Q32)))</f>
        <v/>
      </c>
      <c r="AI32" s="47" t="str">
        <f aca="false">IF(B32="","",P32+Q32+O32+M32+L32-N32)</f>
        <v/>
      </c>
      <c r="AJ32" s="48" t="str">
        <f aca="false">IFERROR(IF(AND(AC32="SIM",AG32="-",Y32="REVENDA"),(AB32/1+1)*AI32,IF(AND(AC32="SIM",AG32="Pneus",Y32="REVENDA"),(AB32/1+1)*(AI32-AH32),"")),"")</f>
        <v/>
      </c>
      <c r="AK32" s="48" t="str">
        <f aca="false">IF(AJ32="","",AJ32*17%)</f>
        <v/>
      </c>
      <c r="AL32" s="48" t="str">
        <f aca="false">IFERROR(IF(AC32="NÃO","",IF(AK32="","",IF(E32="Simples Nacional",BF32,IF(T32=0.12,U32*0.5833337002,IF(T32=0,AI32*0.07,U32))))),"")</f>
        <v/>
      </c>
      <c r="AM32" s="47" t="str">
        <f aca="false">IFERROR(IF(AC32="NÃO","",IF(OR(AG32="-",AG32="Pneus"),AK32-AL32,"")),"")</f>
        <v/>
      </c>
      <c r="AN32" s="48" t="str">
        <f aca="false">IF(AND(Y32="REVENDA",AC32="SIM",AG32="BIT"),((AB32/1+1)*AI32)*0.4117,"")</f>
        <v/>
      </c>
      <c r="AO32" s="48" t="str">
        <f aca="false">IF(AN32="","",AN32*17%)</f>
        <v/>
      </c>
      <c r="AP32" s="49" t="str">
        <f aca="false">IF(AN32="","",IF(T32=0.12,(U32*0.4117)*0.4117,IF(T32=0,(AI32*0.07)*0.4117,U32*0.4117)))</f>
        <v/>
      </c>
      <c r="AQ32" s="47" t="str">
        <f aca="false">IF(AN32="","",AO32-AP32)</f>
        <v/>
      </c>
      <c r="AR32" s="50" t="str">
        <f aca="false">IFERROR(IF(AND(AC32="SIM",Y32="REVENDA",LEFT(AG32,5)="ANEXO")*OR(AE32="ANEXO I",AF32="ANEXO II"),VLOOKUP(H32,Dados!G:I,2,0),""),"INSERIR MVA")</f>
        <v/>
      </c>
      <c r="AS32" s="48" t="str">
        <f aca="false">IF(LEFT(AG32,5)="ANEXO",VLOOKUP(AG32,Dados!$X$111:$Z$112,2,0)*(AI32-Q32),"")</f>
        <v/>
      </c>
      <c r="AT32" s="48" t="str">
        <f aca="false">IFERROR(IF(AR32="","",(AI32*AR32)+AI32),"INSERIR MVA")</f>
        <v/>
      </c>
      <c r="AU32" s="48" t="str">
        <f aca="false">IF(AT32="","",IF(AY32=0.04,U32,AS32*AY32))</f>
        <v/>
      </c>
      <c r="AV32" s="47" t="str">
        <f aca="false">IFERROR(IF(AU32="","",(VLOOKUP(AG32,Dados!$X$111:$Z$112,3,0)*AT32*0.17)),"INSERIR MVA")</f>
        <v/>
      </c>
      <c r="AW32" s="47" t="str">
        <f aca="false">IFERROR(IF(AR32="","",AV32-AU32),"")</f>
        <v/>
      </c>
      <c r="AX32" s="51" t="str">
        <f aca="false">IFERROR(IF(AC32="NÃO","",IF(AM32&lt;&gt;"",AM32-W32,IF(AQ32&lt;&gt;"",AQ32-W32,IF(AW32&lt;&gt;"",AW32-W32,"")))),"")</f>
        <v/>
      </c>
      <c r="AY32" s="46" t="str">
        <f aca="false">IFERROR(IF(ISNA(VLOOKUP(R32,Dados!$X$2:$Y$5,2,0)),VLOOKUP(D32,Dados!$X$7:$Y$33,2,0),VLOOKUP(R32,Dados!$X$2:$Y$5,2,0)),"")</f>
        <v/>
      </c>
      <c r="AZ32" s="52" t="str">
        <f aca="false">IF(C32="","",IF(AND(Y32="CONSUMO",AC32="NÃO")*OR(AG32="-",AG32="BIT"),IF(E32&lt;&gt;"",(AI32-(P32+L32-N32+Q32)*AY32)/0.83),""))</f>
        <v/>
      </c>
      <c r="BA32" s="51" t="str">
        <f aca="false">IF(AZ32="","",AZ32*0.17-((P32+L32-N32+Q32)*AY32))</f>
        <v/>
      </c>
      <c r="BB32" s="51" t="str">
        <f aca="false">IF(AND(Y32="CONSUMO",AG32="ANEXO I",AY32&gt;4%),(AI32-(P32+L32-N32+Q32)*0.0514)/0.83*(0.5177)*(0.17)-AI32*0.0514,IF(AND(Y32="CONSUMO",AG32="ANEXO II",AY32&gt;4%),(AI32-(P32+L32-N32+Q32)*0.041)/0.83*(0.3295)*(0.17)-AI32*0.041,IF(AND(Y32="CONSUMO",AG32="ANEXO I",AY32=4%),(AI32-(P32+L32-N32+Q32)*0.04)/0.83*(0.5177)*(0.17)-AI32*0.04,IF(AND(Y32="CONSUMO",AG32="ANEXO II",AY32=4%),(AI32-(P32+L32-N32+Q32)*0.04)/0.83*(0.3295)*(0.17)-AI32*0.04,""))))</f>
        <v/>
      </c>
      <c r="BC32" s="51" t="str">
        <f aca="false">IF(C32="","",IF(AND(Y32="CONSUMO",AC32="SIM")*OR(AG32="-",AG32="BIT"),IF(E32&lt;&gt;"",(AI32-(P32+L32-N32+Q32)*AY32)/0.83),""))</f>
        <v/>
      </c>
      <c r="BD32" s="51" t="str">
        <f aca="false">IF(BC32="","",BC32*0.17)</f>
        <v/>
      </c>
      <c r="BE32" s="51" t="str">
        <f aca="false">IF(I32=6908,0,IF(BC32="","",BD32-((P32+L32-N32+Q32)*AY32)))</f>
        <v/>
      </c>
      <c r="BF32" s="53" t="str">
        <f aca="false">IF(B32="","",IF(OR(B32="",E32="Regime Normal"),0,(AI32-Q32)*VLOOKUP(R32,Dados!$X$98:$Y$108,2,0)))</f>
        <v/>
      </c>
      <c r="BG32" s="54" t="str">
        <f aca="false">IFERROR(VLOOKUP(I32,Dados!$AC$27:$AD$43,2,0),IF(B32="","",IF(D32&lt;&gt;"MT",IF(AND(AC32="SIM",Y32="Revenda"),"2403",IF(AND(AC32="SIM",Y32="Consumo"),"2407",IF(AND(AC32="NÃO",Y32="Revenda"),"2102",IF(AND(AC32="NÃO",Y32="Consumo"),"2556",)))),REPLACE(I32,1,1,1))))</f>
        <v/>
      </c>
    </row>
    <row r="33" customFormat="false" ht="12.8" hidden="false" customHeight="false" outlineLevel="0" collapsed="false">
      <c r="Y33" s="45"/>
      <c r="Z33" s="46" t="str">
        <f aca="false">IF(B33="","",(IFERROR(VLOOKUP(H33,Dados!A$3:B$15000,2,0),"Não Encontrado")))</f>
        <v/>
      </c>
      <c r="AA33" s="46" t="str">
        <f aca="false">IF(B33="","",(IFERROR(VLOOKUP(G33,Dados!C$3:E$15000,3,0),"Não Encontrado")))</f>
        <v/>
      </c>
      <c r="AB33" s="46" t="str">
        <f aca="false">IFERROR(IF(Z33&lt;&gt;"Não Encontrado",Z33,IF(AA33&lt;&gt;"Não Encontrado",AA33,"")),"")</f>
        <v/>
      </c>
      <c r="AC33" s="45" t="str">
        <f aca="false">IF(B33="","",IF(AB33="","NÃO","SIM"))</f>
        <v/>
      </c>
      <c r="AD33" s="45" t="str">
        <f aca="false">IFERROR(VLOOKUP(G33,Dados!$P$3:$R$500,3,0),"")</f>
        <v/>
      </c>
      <c r="AE33" s="45" t="str">
        <f aca="false">IFERROR(VLOOKUP(G33,Dados!$K$3:$L$500,2,0),"")</f>
        <v/>
      </c>
      <c r="AF33" s="45" t="str">
        <f aca="false">IFERROR(VLOOKUP(G33,Dados!$M$3:$N$500,2,0),"")</f>
        <v/>
      </c>
      <c r="AG33" s="45" t="str">
        <f aca="false">IF(F33="","",IF(AND(AD33="",AE33="",AF33=""),"-",IF(AND(AD33="BIT",AE33="",AF33=""),"BIT",IF(AND(AE33="ANEXO I",AD33="",AF33=""),"ANEXO I",IF(AND(AF33="ANEXO II",AD33="",AE33=""),"ANEXO II","Escolher")))))</f>
        <v/>
      </c>
      <c r="AH33" s="45" t="str">
        <f aca="false">IF(AG33&lt;&gt;"Pneus","",IFERROR(VLOOKUP(R33,Dados!$X$2:$Z$5,3,0)*(AI33-Q33),VLOOKUP(D33,Dados!$X$7:$Z$33,3,0)*(AI33-Q33)))</f>
        <v/>
      </c>
      <c r="AI33" s="47" t="str">
        <f aca="false">IF(B33="","",P33+Q33+O33+M33+L33-N33)</f>
        <v/>
      </c>
      <c r="AJ33" s="48" t="str">
        <f aca="false">IFERROR(IF(AND(AC33="SIM",AG33="-",Y33="REVENDA"),(AB33/1+1)*AI33,IF(AND(AC33="SIM",AG33="Pneus",Y33="REVENDA"),(AB33/1+1)*(AI33-AH33),"")),"")</f>
        <v/>
      </c>
      <c r="AK33" s="48" t="str">
        <f aca="false">IF(AJ33="","",AJ33*17%)</f>
        <v/>
      </c>
      <c r="AL33" s="48" t="str">
        <f aca="false">IFERROR(IF(AC33="NÃO","",IF(AK33="","",IF(E33="Simples Nacional",BF33,IF(T33=0.12,U33*0.5833337002,IF(T33=0,AI33*0.07,U33))))),"")</f>
        <v/>
      </c>
      <c r="AM33" s="47" t="str">
        <f aca="false">IFERROR(IF(AC33="NÃO","",IF(OR(AG33="-",AG33="Pneus"),AK33-AL33,"")),"")</f>
        <v/>
      </c>
      <c r="AN33" s="48" t="str">
        <f aca="false">IF(AND(Y33="REVENDA",AC33="SIM",AG33="BIT"),((AB33/1+1)*AI33)*0.4117,"")</f>
        <v/>
      </c>
      <c r="AO33" s="48" t="str">
        <f aca="false">IF(AN33="","",AN33*17%)</f>
        <v/>
      </c>
      <c r="AP33" s="49" t="str">
        <f aca="false">IF(AN33="","",IF(T33=0.12,(U33*0.4117)*0.4117,IF(T33=0,(AI33*0.07)*0.4117,U33*0.4117)))</f>
        <v/>
      </c>
      <c r="AQ33" s="47" t="str">
        <f aca="false">IF(AN33="","",AO33-AP33)</f>
        <v/>
      </c>
      <c r="AR33" s="50" t="str">
        <f aca="false">IFERROR(IF(AND(AC33="SIM",Y33="REVENDA",LEFT(AG33,5)="ANEXO")*OR(AE33="ANEXO I",AF33="ANEXO II"),VLOOKUP(H33,Dados!G:I,2,0),""),"INSERIR MVA")</f>
        <v/>
      </c>
      <c r="AS33" s="48" t="str">
        <f aca="false">IF(LEFT(AG33,5)="ANEXO",VLOOKUP(AG33,Dados!$X$111:$Z$112,2,0)*(AI33-Q33),"")</f>
        <v/>
      </c>
      <c r="AT33" s="48" t="str">
        <f aca="false">IFERROR(IF(AR33="","",(AI33*AR33)+AI33),"INSERIR MVA")</f>
        <v/>
      </c>
      <c r="AU33" s="48" t="str">
        <f aca="false">IF(AT33="","",IF(AY33=0.04,U33,AS33*AY33))</f>
        <v/>
      </c>
      <c r="AV33" s="47" t="str">
        <f aca="false">IFERROR(IF(AU33="","",(VLOOKUP(AG33,Dados!$X$111:$Z$112,3,0)*AT33*0.17)),"INSERIR MVA")</f>
        <v/>
      </c>
      <c r="AW33" s="47" t="str">
        <f aca="false">IFERROR(IF(AR33="","",AV33-AU33),"")</f>
        <v/>
      </c>
      <c r="AX33" s="51" t="str">
        <f aca="false">IFERROR(IF(AC33="NÃO","",IF(AM33&lt;&gt;"",AM33-W33,IF(AQ33&lt;&gt;"",AQ33-W33,IF(AW33&lt;&gt;"",AW33-W33,"")))),"")</f>
        <v/>
      </c>
      <c r="AY33" s="46" t="str">
        <f aca="false">IFERROR(IF(ISNA(VLOOKUP(R33,Dados!$X$2:$Y$5,2,0)),VLOOKUP(D33,Dados!$X$7:$Y$33,2,0),VLOOKUP(R33,Dados!$X$2:$Y$5,2,0)),"")</f>
        <v/>
      </c>
      <c r="AZ33" s="52" t="str">
        <f aca="false">IF(C33="","",IF(AND(Y33="CONSUMO",AC33="NÃO")*OR(AG33="-",AG33="BIT"),IF(E33&lt;&gt;"",(AI33-(P33+L33-N33+Q33)*AY33)/0.83),""))</f>
        <v/>
      </c>
      <c r="BA33" s="51" t="str">
        <f aca="false">IF(AZ33="","",AZ33*0.17-((P33+L33-N33+Q33)*AY33))</f>
        <v/>
      </c>
      <c r="BB33" s="51" t="str">
        <f aca="false">IF(AND(Y33="CONSUMO",AG33="ANEXO I",AY33&gt;4%),(AI33-(P33+L33-N33+Q33)*0.0514)/0.83*(0.5177)*(0.17)-AI33*0.0514,IF(AND(Y33="CONSUMO",AG33="ANEXO II",AY33&gt;4%),(AI33-(P33+L33-N33+Q33)*0.041)/0.83*(0.3295)*(0.17)-AI33*0.041,IF(AND(Y33="CONSUMO",AG33="ANEXO I",AY33=4%),(AI33-(P33+L33-N33+Q33)*0.04)/0.83*(0.5177)*(0.17)-AI33*0.04,IF(AND(Y33="CONSUMO",AG33="ANEXO II",AY33=4%),(AI33-(P33+L33-N33+Q33)*0.04)/0.83*(0.3295)*(0.17)-AI33*0.04,""))))</f>
        <v/>
      </c>
      <c r="BC33" s="51" t="str">
        <f aca="false">IF(C33="","",IF(AND(Y33="CONSUMO",AC33="SIM")*OR(AG33="-",AG33="BIT"),IF(E33&lt;&gt;"",(AI33-(P33+L33-N33+Q33)*AY33)/0.83),""))</f>
        <v/>
      </c>
      <c r="BD33" s="51" t="str">
        <f aca="false">IF(BC33="","",BC33*0.17)</f>
        <v/>
      </c>
      <c r="BE33" s="51" t="str">
        <f aca="false">IF(I33=6908,0,IF(BC33="","",BD33-((P33+L33-N33+Q33)*AY33)))</f>
        <v/>
      </c>
      <c r="BF33" s="53" t="str">
        <f aca="false">IF(B33="","",IF(OR(B33="",E33="Regime Normal"),0,(AI33-Q33)*VLOOKUP(R33,Dados!$X$98:$Y$108,2,0)))</f>
        <v/>
      </c>
      <c r="BG33" s="54" t="str">
        <f aca="false">IFERROR(VLOOKUP(I33,Dados!$AC$27:$AD$43,2,0),IF(B33="","",IF(D33&lt;&gt;"MT",IF(AND(AC33="SIM",Y33="Revenda"),"2403",IF(AND(AC33="SIM",Y33="Consumo"),"2407",IF(AND(AC33="NÃO",Y33="Revenda"),"2102",IF(AND(AC33="NÃO",Y33="Consumo"),"2556",)))),REPLACE(I33,1,1,1))))</f>
        <v/>
      </c>
    </row>
    <row r="34" customFormat="false" ht="12.8" hidden="false" customHeight="false" outlineLevel="0" collapsed="false">
      <c r="Y34" s="45"/>
      <c r="Z34" s="46" t="str">
        <f aca="false">IF(B34="","",(IFERROR(VLOOKUP(H34,Dados!A$3:B$15000,2,0),"Não Encontrado")))</f>
        <v/>
      </c>
      <c r="AA34" s="46" t="str">
        <f aca="false">IF(B34="","",(IFERROR(VLOOKUP(G34,Dados!C$3:E$15000,3,0),"Não Encontrado")))</f>
        <v/>
      </c>
      <c r="AB34" s="46" t="str">
        <f aca="false">IFERROR(IF(Z34&lt;&gt;"Não Encontrado",Z34,IF(AA34&lt;&gt;"Não Encontrado",AA34,"")),"")</f>
        <v/>
      </c>
      <c r="AC34" s="45" t="str">
        <f aca="false">IF(B34="","",IF(AB34="","NÃO","SIM"))</f>
        <v/>
      </c>
      <c r="AD34" s="45" t="str">
        <f aca="false">IFERROR(VLOOKUP(G34,Dados!$P$3:$R$500,3,0),"")</f>
        <v/>
      </c>
      <c r="AE34" s="45" t="str">
        <f aca="false">IFERROR(VLOOKUP(G34,Dados!$K$3:$L$500,2,0),"")</f>
        <v/>
      </c>
      <c r="AF34" s="45" t="str">
        <f aca="false">IFERROR(VLOOKUP(G34,Dados!$M$3:$N$500,2,0),"")</f>
        <v/>
      </c>
      <c r="AG34" s="45" t="str">
        <f aca="false">IF(F34="","",IF(AND(AD34="",AE34="",AF34=""),"-",IF(AND(AD34="BIT",AE34="",AF34=""),"BIT",IF(AND(AE34="ANEXO I",AD34="",AF34=""),"ANEXO I",IF(AND(AF34="ANEXO II",AD34="",AE34=""),"ANEXO II","Escolher")))))</f>
        <v/>
      </c>
      <c r="AH34" s="45" t="str">
        <f aca="false">IF(AG34&lt;&gt;"Pneus","",IFERROR(VLOOKUP(R34,Dados!$X$2:$Z$5,3,0)*(AI34-Q34),VLOOKUP(D34,Dados!$X$7:$Z$33,3,0)*(AI34-Q34)))</f>
        <v/>
      </c>
      <c r="AI34" s="47" t="str">
        <f aca="false">IF(B34="","",P34+Q34+O34+M34+L34-N34)</f>
        <v/>
      </c>
      <c r="AJ34" s="48" t="str">
        <f aca="false">IFERROR(IF(AND(AC34="SIM",AG34="-",Y34="REVENDA"),(AB34/1+1)*AI34,IF(AND(AC34="SIM",AG34="Pneus",Y34="REVENDA"),(AB34/1+1)*(AI34-AH34),"")),"")</f>
        <v/>
      </c>
      <c r="AK34" s="48" t="str">
        <f aca="false">IF(AJ34="","",AJ34*17%)</f>
        <v/>
      </c>
      <c r="AL34" s="48" t="str">
        <f aca="false">IFERROR(IF(AC34="NÃO","",IF(AK34="","",IF(E34="Simples Nacional",BF34,IF(T34=0.12,U34*0.5833337002,IF(T34=0,AI34*0.07,U34))))),"")</f>
        <v/>
      </c>
      <c r="AM34" s="47" t="str">
        <f aca="false">IFERROR(IF(AC34="NÃO","",IF(OR(AG34="-",AG34="Pneus"),AK34-AL34,"")),"")</f>
        <v/>
      </c>
      <c r="AN34" s="48" t="str">
        <f aca="false">IF(AND(Y34="REVENDA",AC34="SIM",AG34="BIT"),((AB34/1+1)*AI34)*0.4117,"")</f>
        <v/>
      </c>
      <c r="AO34" s="48" t="str">
        <f aca="false">IF(AN34="","",AN34*17%)</f>
        <v/>
      </c>
      <c r="AP34" s="49" t="str">
        <f aca="false">IF(AN34="","",IF(T34=0.12,(U34*0.4117)*0.4117,IF(T34=0,(AI34*0.07)*0.4117,U34*0.4117)))</f>
        <v/>
      </c>
      <c r="AQ34" s="47" t="str">
        <f aca="false">IF(AN34="","",AO34-AP34)</f>
        <v/>
      </c>
      <c r="AR34" s="50" t="str">
        <f aca="false">IFERROR(IF(AND(AC34="SIM",Y34="REVENDA",LEFT(AG34,5)="ANEXO")*OR(AE34="ANEXO I",AF34="ANEXO II"),VLOOKUP(H34,Dados!G:I,2,0),""),"INSERIR MVA")</f>
        <v/>
      </c>
      <c r="AS34" s="48" t="str">
        <f aca="false">IF(LEFT(AG34,5)="ANEXO",VLOOKUP(AG34,Dados!$X$111:$Z$112,2,0)*(AI34-Q34),"")</f>
        <v/>
      </c>
      <c r="AT34" s="48" t="str">
        <f aca="false">IFERROR(IF(AR34="","",(AI34*AR34)+AI34),"INSERIR MVA")</f>
        <v/>
      </c>
      <c r="AU34" s="48" t="str">
        <f aca="false">IF(AT34="","",IF(AY34=0.04,U34,AS34*AY34))</f>
        <v/>
      </c>
      <c r="AV34" s="47" t="str">
        <f aca="false">IFERROR(IF(AU34="","",(VLOOKUP(AG34,Dados!$X$111:$Z$112,3,0)*AT34*0.17)),"INSERIR MVA")</f>
        <v/>
      </c>
      <c r="AW34" s="47" t="str">
        <f aca="false">IFERROR(IF(AR34="","",AV34-AU34),"")</f>
        <v/>
      </c>
      <c r="AX34" s="51" t="str">
        <f aca="false">IFERROR(IF(AC34="NÃO","",IF(AM34&lt;&gt;"",AM34-W34,IF(AQ34&lt;&gt;"",AQ34-W34,IF(AW34&lt;&gt;"",AW34-W34,"")))),"")</f>
        <v/>
      </c>
      <c r="AY34" s="46" t="str">
        <f aca="false">IFERROR(IF(ISNA(VLOOKUP(R34,Dados!$X$2:$Y$5,2,0)),VLOOKUP(D34,Dados!$X$7:$Y$33,2,0),VLOOKUP(R34,Dados!$X$2:$Y$5,2,0)),"")</f>
        <v/>
      </c>
      <c r="AZ34" s="52" t="str">
        <f aca="false">IF(C34="","",IF(AND(Y34="CONSUMO",AC34="NÃO")*OR(AG34="-",AG34="BIT"),IF(E34&lt;&gt;"",(AI34-(P34+L34-N34+Q34)*AY34)/0.83),""))</f>
        <v/>
      </c>
      <c r="BA34" s="51" t="str">
        <f aca="false">IF(AZ34="","",AZ34*0.17-((P34+L34-N34+Q34)*AY34))</f>
        <v/>
      </c>
      <c r="BB34" s="51" t="str">
        <f aca="false">IF(AND(Y34="CONSUMO",AG34="ANEXO I",AY34&gt;4%),(AI34-(P34+L34-N34+Q34)*0.0514)/0.83*(0.5177)*(0.17)-AI34*0.0514,IF(AND(Y34="CONSUMO",AG34="ANEXO II",AY34&gt;4%),(AI34-(P34+L34-N34+Q34)*0.041)/0.83*(0.3295)*(0.17)-AI34*0.041,IF(AND(Y34="CONSUMO",AG34="ANEXO I",AY34=4%),(AI34-(P34+L34-N34+Q34)*0.04)/0.83*(0.5177)*(0.17)-AI34*0.04,IF(AND(Y34="CONSUMO",AG34="ANEXO II",AY34=4%),(AI34-(P34+L34-N34+Q34)*0.04)/0.83*(0.3295)*(0.17)-AI34*0.04,""))))</f>
        <v/>
      </c>
      <c r="BC34" s="51" t="str">
        <f aca="false">IF(C34="","",IF(AND(Y34="CONSUMO",AC34="SIM")*OR(AG34="-",AG34="BIT"),IF(E34&lt;&gt;"",(AI34-(P34+L34-N34+Q34)*AY34)/0.83),""))</f>
        <v/>
      </c>
      <c r="BD34" s="51" t="str">
        <f aca="false">IF(BC34="","",BC34*0.17)</f>
        <v/>
      </c>
      <c r="BE34" s="51" t="str">
        <f aca="false">IF(I34=6908,0,IF(BC34="","",BD34-((P34+L34-N34+Q34)*AY34)))</f>
        <v/>
      </c>
      <c r="BF34" s="53" t="str">
        <f aca="false">IF(B34="","",IF(OR(B34="",E34="Regime Normal"),0,(AI34-Q34)*VLOOKUP(R34,Dados!$X$98:$Y$108,2,0)))</f>
        <v/>
      </c>
      <c r="BG34" s="54" t="str">
        <f aca="false">IFERROR(VLOOKUP(I34,Dados!$AC$27:$AD$43,2,0),IF(B34="","",IF(D34&lt;&gt;"MT",IF(AND(AC34="SIM",Y34="Revenda"),"2403",IF(AND(AC34="SIM",Y34="Consumo"),"2407",IF(AND(AC34="NÃO",Y34="Revenda"),"2102",IF(AND(AC34="NÃO",Y34="Consumo"),"2556",)))),REPLACE(I34,1,1,1))))</f>
        <v/>
      </c>
    </row>
    <row r="35" customFormat="false" ht="12.8" hidden="false" customHeight="false" outlineLevel="0" collapsed="false">
      <c r="Y35" s="45"/>
      <c r="Z35" s="46" t="str">
        <f aca="false">IF(B35="","",(IFERROR(VLOOKUP(H35,Dados!A$3:B$15000,2,0),"Não Encontrado")))</f>
        <v/>
      </c>
      <c r="AA35" s="46" t="str">
        <f aca="false">IF(B35="","",(IFERROR(VLOOKUP(G35,Dados!C$3:E$15000,3,0),"Não Encontrado")))</f>
        <v/>
      </c>
      <c r="AB35" s="46" t="str">
        <f aca="false">IFERROR(IF(Z35&lt;&gt;"Não Encontrado",Z35,IF(AA35&lt;&gt;"Não Encontrado",AA35,"")),"")</f>
        <v/>
      </c>
      <c r="AC35" s="45" t="str">
        <f aca="false">IF(B35="","",IF(AB35="","NÃO","SIM"))</f>
        <v/>
      </c>
      <c r="AD35" s="45" t="str">
        <f aca="false">IFERROR(VLOOKUP(G35,Dados!$P$3:$R$500,3,0),"")</f>
        <v/>
      </c>
      <c r="AE35" s="45" t="str">
        <f aca="false">IFERROR(VLOOKUP(G35,Dados!$K$3:$L$500,2,0),"")</f>
        <v/>
      </c>
      <c r="AF35" s="45" t="str">
        <f aca="false">IFERROR(VLOOKUP(G35,Dados!$M$3:$N$500,2,0),"")</f>
        <v/>
      </c>
      <c r="AG35" s="45" t="str">
        <f aca="false">IF(F35="","",IF(AND(AD35="",AE35="",AF35=""),"-",IF(AND(AD35="BIT",AE35="",AF35=""),"BIT",IF(AND(AE35="ANEXO I",AD35="",AF35=""),"ANEXO I",IF(AND(AF35="ANEXO II",AD35="",AE35=""),"ANEXO II","Escolher")))))</f>
        <v/>
      </c>
      <c r="AH35" s="45" t="str">
        <f aca="false">IF(AG35&lt;&gt;"Pneus","",IFERROR(VLOOKUP(R35,Dados!$X$2:$Z$5,3,0)*(AI35-Q35),VLOOKUP(D35,Dados!$X$7:$Z$33,3,0)*(AI35-Q35)))</f>
        <v/>
      </c>
      <c r="AI35" s="47" t="str">
        <f aca="false">IF(B35="","",P35+Q35+O35+M35+L35-N35)</f>
        <v/>
      </c>
      <c r="AJ35" s="48" t="str">
        <f aca="false">IFERROR(IF(AND(AC35="SIM",AG35="-",Y35="REVENDA"),(AB35/1+1)*AI35,IF(AND(AC35="SIM",AG35="Pneus",Y35="REVENDA"),(AB35/1+1)*(AI35-AH35),"")),"")</f>
        <v/>
      </c>
      <c r="AK35" s="48" t="str">
        <f aca="false">IF(AJ35="","",AJ35*17%)</f>
        <v/>
      </c>
      <c r="AL35" s="48" t="str">
        <f aca="false">IFERROR(IF(AC35="NÃO","",IF(AK35="","",IF(E35="Simples Nacional",BF35,IF(T35=0.12,U35*0.5833337002,IF(T35=0,AI35*0.07,U35))))),"")</f>
        <v/>
      </c>
      <c r="AM35" s="47" t="str">
        <f aca="false">IFERROR(IF(AC35="NÃO","",IF(OR(AG35="-",AG35="Pneus"),AK35-AL35,"")),"")</f>
        <v/>
      </c>
      <c r="AN35" s="48" t="str">
        <f aca="false">IF(AND(Y35="REVENDA",AC35="SIM",AG35="BIT"),((AB35/1+1)*AI35)*0.4117,"")</f>
        <v/>
      </c>
      <c r="AO35" s="48" t="str">
        <f aca="false">IF(AN35="","",AN35*17%)</f>
        <v/>
      </c>
      <c r="AP35" s="49" t="str">
        <f aca="false">IF(AN35="","",IF(T35=0.12,(U35*0.4117)*0.4117,IF(T35=0,(AI35*0.07)*0.4117,U35*0.4117)))</f>
        <v/>
      </c>
      <c r="AQ35" s="47" t="str">
        <f aca="false">IF(AN35="","",AO35-AP35)</f>
        <v/>
      </c>
      <c r="AR35" s="50" t="str">
        <f aca="false">IFERROR(IF(AND(AC35="SIM",Y35="REVENDA",LEFT(AG35,5)="ANEXO")*OR(AE35="ANEXO I",AF35="ANEXO II"),VLOOKUP(H35,Dados!G:I,2,0),""),"INSERIR MVA")</f>
        <v/>
      </c>
      <c r="AS35" s="48" t="str">
        <f aca="false">IF(LEFT(AG35,5)="ANEXO",VLOOKUP(AG35,Dados!$X$111:$Z$112,2,0)*(AI35-Q35),"")</f>
        <v/>
      </c>
      <c r="AT35" s="48" t="str">
        <f aca="false">IFERROR(IF(AR35="","",(AI35*AR35)+AI35),"INSERIR MVA")</f>
        <v/>
      </c>
      <c r="AU35" s="48" t="str">
        <f aca="false">IF(AT35="","",IF(AY35=0.04,U35,AS35*AY35))</f>
        <v/>
      </c>
      <c r="AV35" s="47" t="str">
        <f aca="false">IFERROR(IF(AU35="","",(VLOOKUP(AG35,Dados!$X$111:$Z$112,3,0)*AT35*0.17)),"INSERIR MVA")</f>
        <v/>
      </c>
      <c r="AW35" s="47" t="str">
        <f aca="false">IFERROR(IF(AR35="","",AV35-AU35),"")</f>
        <v/>
      </c>
      <c r="AX35" s="51" t="str">
        <f aca="false">IFERROR(IF(AC35="NÃO","",IF(AM35&lt;&gt;"",AM35-W35,IF(AQ35&lt;&gt;"",AQ35-W35,IF(AW35&lt;&gt;"",AW35-W35,"")))),"")</f>
        <v/>
      </c>
      <c r="AY35" s="46" t="str">
        <f aca="false">IFERROR(IF(ISNA(VLOOKUP(R35,Dados!$X$2:$Y$5,2,0)),VLOOKUP(D35,Dados!$X$7:$Y$33,2,0),VLOOKUP(R35,Dados!$X$2:$Y$5,2,0)),"")</f>
        <v/>
      </c>
      <c r="AZ35" s="52" t="str">
        <f aca="false">IF(C35="","",IF(AND(Y35="CONSUMO",AC35="NÃO")*OR(AG35="-",AG35="BIT"),IF(E35&lt;&gt;"",(AI35-(P35+L35-N35+Q35)*AY35)/0.83),""))</f>
        <v/>
      </c>
      <c r="BA35" s="51" t="str">
        <f aca="false">IF(AZ35="","",AZ35*0.17-((P35+L35-N35+Q35)*AY35))</f>
        <v/>
      </c>
      <c r="BB35" s="51" t="str">
        <f aca="false">IF(AND(Y35="CONSUMO",AG35="ANEXO I",AY35&gt;4%),(AI35-(P35+L35-N35+Q35)*0.0514)/0.83*(0.5177)*(0.17)-AI35*0.0514,IF(AND(Y35="CONSUMO",AG35="ANEXO II",AY35&gt;4%),(AI35-(P35+L35-N35+Q35)*0.041)/0.83*(0.3295)*(0.17)-AI35*0.041,IF(AND(Y35="CONSUMO",AG35="ANEXO I",AY35=4%),(AI35-(P35+L35-N35+Q35)*0.04)/0.83*(0.5177)*(0.17)-AI35*0.04,IF(AND(Y35="CONSUMO",AG35="ANEXO II",AY35=4%),(AI35-(P35+L35-N35+Q35)*0.04)/0.83*(0.3295)*(0.17)-AI35*0.04,""))))</f>
        <v/>
      </c>
      <c r="BC35" s="51" t="str">
        <f aca="false">IF(C35="","",IF(AND(Y35="CONSUMO",AC35="SIM")*OR(AG35="-",AG35="BIT"),IF(E35&lt;&gt;"",(AI35-(P35+L35-N35+Q35)*AY35)/0.83),""))</f>
        <v/>
      </c>
      <c r="BD35" s="51" t="str">
        <f aca="false">IF(BC35="","",BC35*0.17)</f>
        <v/>
      </c>
      <c r="BE35" s="51" t="str">
        <f aca="false">IF(I35=6908,0,IF(BC35="","",BD35-((P35+L35-N35+Q35)*AY35)))</f>
        <v/>
      </c>
      <c r="BF35" s="53" t="str">
        <f aca="false">IF(B35="","",IF(OR(B35="",E35="Regime Normal"),0,(AI35-Q35)*VLOOKUP(R35,Dados!$X$98:$Y$108,2,0)))</f>
        <v/>
      </c>
      <c r="BG35" s="54" t="str">
        <f aca="false">IFERROR(VLOOKUP(I35,Dados!$AC$27:$AD$43,2,0),IF(B35="","",IF(D35&lt;&gt;"MT",IF(AND(AC35="SIM",Y35="Revenda"),"2403",IF(AND(AC35="SIM",Y35="Consumo"),"2407",IF(AND(AC35="NÃO",Y35="Revenda"),"2102",IF(AND(AC35="NÃO",Y35="Consumo"),"2556",)))),REPLACE(I35,1,1,1))))</f>
        <v/>
      </c>
    </row>
    <row r="36" customFormat="false" ht="12.8" hidden="false" customHeight="false" outlineLevel="0" collapsed="false">
      <c r="Y36" s="45"/>
      <c r="Z36" s="46" t="str">
        <f aca="false">IF(B36="","",(IFERROR(VLOOKUP(H36,Dados!A$3:B$15000,2,0),"Não Encontrado")))</f>
        <v/>
      </c>
      <c r="AA36" s="46" t="str">
        <f aca="false">IF(B36="","",(IFERROR(VLOOKUP(G36,Dados!C$3:E$15000,3,0),"Não Encontrado")))</f>
        <v/>
      </c>
      <c r="AB36" s="46" t="str">
        <f aca="false">IFERROR(IF(Z36&lt;&gt;"Não Encontrado",Z36,IF(AA36&lt;&gt;"Não Encontrado",AA36,"")),"")</f>
        <v/>
      </c>
      <c r="AC36" s="45" t="str">
        <f aca="false">IF(B36="","",IF(AB36="","NÃO","SIM"))</f>
        <v/>
      </c>
      <c r="AD36" s="45" t="str">
        <f aca="false">IFERROR(VLOOKUP(G36,Dados!$P$3:$R$500,3,0),"")</f>
        <v/>
      </c>
      <c r="AE36" s="45" t="str">
        <f aca="false">IFERROR(VLOOKUP(G36,Dados!$K$3:$L$500,2,0),"")</f>
        <v/>
      </c>
      <c r="AF36" s="45" t="str">
        <f aca="false">IFERROR(VLOOKUP(G36,Dados!$M$3:$N$500,2,0),"")</f>
        <v/>
      </c>
      <c r="AG36" s="45" t="str">
        <f aca="false">IF(F36="","",IF(AND(AD36="",AE36="",AF36=""),"-",IF(AND(AD36="BIT",AE36="",AF36=""),"BIT",IF(AND(AE36="ANEXO I",AD36="",AF36=""),"ANEXO I",IF(AND(AF36="ANEXO II",AD36="",AE36=""),"ANEXO II","Escolher")))))</f>
        <v/>
      </c>
      <c r="AH36" s="45" t="str">
        <f aca="false">IF(AG36&lt;&gt;"Pneus","",IFERROR(VLOOKUP(R36,Dados!$X$2:$Z$5,3,0)*(AI36-Q36),VLOOKUP(D36,Dados!$X$7:$Z$33,3,0)*(AI36-Q36)))</f>
        <v/>
      </c>
      <c r="AI36" s="47" t="str">
        <f aca="false">IF(B36="","",P36+Q36+O36+M36+L36-N36)</f>
        <v/>
      </c>
      <c r="AJ36" s="48" t="str">
        <f aca="false">IFERROR(IF(AND(AC36="SIM",AG36="-",Y36="REVENDA"),(AB36/1+1)*AI36,IF(AND(AC36="SIM",AG36="Pneus",Y36="REVENDA"),(AB36/1+1)*(AI36-AH36),"")),"")</f>
        <v/>
      </c>
      <c r="AK36" s="48" t="str">
        <f aca="false">IF(AJ36="","",AJ36*17%)</f>
        <v/>
      </c>
      <c r="AL36" s="48" t="str">
        <f aca="false">IFERROR(IF(AC36="NÃO","",IF(AK36="","",IF(E36="Simples Nacional",BF36,IF(T36=0.12,U36*0.5833337002,IF(T36=0,AI36*0.07,U36))))),"")</f>
        <v/>
      </c>
      <c r="AM36" s="47" t="str">
        <f aca="false">IFERROR(IF(AC36="NÃO","",IF(OR(AG36="-",AG36="Pneus"),AK36-AL36,"")),"")</f>
        <v/>
      </c>
      <c r="AN36" s="48" t="str">
        <f aca="false">IF(AND(Y36="REVENDA",AC36="SIM",AG36="BIT"),((AB36/1+1)*AI36)*0.4117,"")</f>
        <v/>
      </c>
      <c r="AO36" s="48" t="str">
        <f aca="false">IF(AN36="","",AN36*17%)</f>
        <v/>
      </c>
      <c r="AP36" s="49" t="str">
        <f aca="false">IF(AN36="","",IF(T36=0.12,(U36*0.4117)*0.4117,IF(T36=0,(AI36*0.07)*0.4117,U36*0.4117)))</f>
        <v/>
      </c>
      <c r="AQ36" s="47" t="str">
        <f aca="false">IF(AN36="","",AO36-AP36)</f>
        <v/>
      </c>
      <c r="AR36" s="50" t="str">
        <f aca="false">IFERROR(IF(AND(AC36="SIM",Y36="REVENDA",LEFT(AG36,5)="ANEXO")*OR(AE36="ANEXO I",AF36="ANEXO II"),VLOOKUP(H36,Dados!G:I,2,0),""),"INSERIR MVA")</f>
        <v/>
      </c>
      <c r="AS36" s="48" t="str">
        <f aca="false">IF(LEFT(AG36,5)="ANEXO",VLOOKUP(AG36,Dados!$X$111:$Z$112,2,0)*(AI36-Q36),"")</f>
        <v/>
      </c>
      <c r="AT36" s="48" t="str">
        <f aca="false">IFERROR(IF(AR36="","",(AI36*AR36)+AI36),"INSERIR MVA")</f>
        <v/>
      </c>
      <c r="AU36" s="48" t="str">
        <f aca="false">IF(AT36="","",IF(AY36=0.04,U36,AS36*AY36))</f>
        <v/>
      </c>
      <c r="AV36" s="47" t="str">
        <f aca="false">IFERROR(IF(AU36="","",(VLOOKUP(AG36,Dados!$X$111:$Z$112,3,0)*AT36*0.17)),"INSERIR MVA")</f>
        <v/>
      </c>
      <c r="AW36" s="47" t="str">
        <f aca="false">IFERROR(IF(AR36="","",AV36-AU36),"")</f>
        <v/>
      </c>
      <c r="AX36" s="51" t="str">
        <f aca="false">IFERROR(IF(AC36="NÃO","",IF(AM36&lt;&gt;"",AM36-W36,IF(AQ36&lt;&gt;"",AQ36-W36,IF(AW36&lt;&gt;"",AW36-W36,"")))),"")</f>
        <v/>
      </c>
      <c r="AY36" s="46" t="str">
        <f aca="false">IFERROR(IF(ISNA(VLOOKUP(R36,Dados!$X$2:$Y$5,2,0)),VLOOKUP(D36,Dados!$X$7:$Y$33,2,0),VLOOKUP(R36,Dados!$X$2:$Y$5,2,0)),"")</f>
        <v/>
      </c>
      <c r="AZ36" s="52" t="str">
        <f aca="false">IF(C36="","",IF(AND(Y36="CONSUMO",AC36="NÃO")*OR(AG36="-",AG36="BIT"),IF(E36&lt;&gt;"",(AI36-(P36+L36-N36+Q36)*AY36)/0.83),""))</f>
        <v/>
      </c>
      <c r="BA36" s="51" t="str">
        <f aca="false">IF(AZ36="","",AZ36*0.17-((P36+L36-N36+Q36)*AY36))</f>
        <v/>
      </c>
      <c r="BB36" s="51" t="str">
        <f aca="false">IF(AND(Y36="CONSUMO",AG36="ANEXO I",AY36&gt;4%),(AI36-(P36+L36-N36+Q36)*0.0514)/0.83*(0.5177)*(0.17)-AI36*0.0514,IF(AND(Y36="CONSUMO",AG36="ANEXO II",AY36&gt;4%),(AI36-(P36+L36-N36+Q36)*0.041)/0.83*(0.3295)*(0.17)-AI36*0.041,IF(AND(Y36="CONSUMO",AG36="ANEXO I",AY36=4%),(AI36-(P36+L36-N36+Q36)*0.04)/0.83*(0.5177)*(0.17)-AI36*0.04,IF(AND(Y36="CONSUMO",AG36="ANEXO II",AY36=4%),(AI36-(P36+L36-N36+Q36)*0.04)/0.83*(0.3295)*(0.17)-AI36*0.04,""))))</f>
        <v/>
      </c>
      <c r="BC36" s="51" t="str">
        <f aca="false">IF(C36="","",IF(AND(Y36="CONSUMO",AC36="SIM")*OR(AG36="-",AG36="BIT"),IF(E36&lt;&gt;"",(AI36-(P36+L36-N36+Q36)*AY36)/0.83),""))</f>
        <v/>
      </c>
      <c r="BD36" s="51" t="str">
        <f aca="false">IF(BC36="","",BC36*0.17)</f>
        <v/>
      </c>
      <c r="BE36" s="51" t="str">
        <f aca="false">IF(I36=6908,0,IF(BC36="","",BD36-((P36+L36-N36+Q36)*AY36)))</f>
        <v/>
      </c>
      <c r="BF36" s="53" t="str">
        <f aca="false">IF(B36="","",IF(OR(B36="",E36="Regime Normal"),0,(AI36-Q36)*VLOOKUP(R36,Dados!$X$98:$Y$108,2,0)))</f>
        <v/>
      </c>
      <c r="BG36" s="54" t="str">
        <f aca="false">IFERROR(VLOOKUP(I36,Dados!$AC$27:$AD$43,2,0),IF(B36="","",IF(D36&lt;&gt;"MT",IF(AND(AC36="SIM",Y36="Revenda"),"2403",IF(AND(AC36="SIM",Y36="Consumo"),"2407",IF(AND(AC36="NÃO",Y36="Revenda"),"2102",IF(AND(AC36="NÃO",Y36="Consumo"),"2556",)))),REPLACE(I36,1,1,1))))</f>
        <v/>
      </c>
    </row>
    <row r="37" customFormat="false" ht="12.8" hidden="false" customHeight="false" outlineLevel="0" collapsed="false">
      <c r="Y37" s="45"/>
      <c r="Z37" s="46" t="str">
        <f aca="false">IF(B37="","",(IFERROR(VLOOKUP(H37,Dados!A$3:B$15000,2,0),"Não Encontrado")))</f>
        <v/>
      </c>
      <c r="AA37" s="46" t="str">
        <f aca="false">IF(B37="","",(IFERROR(VLOOKUP(G37,Dados!C$3:E$15000,3,0),"Não Encontrado")))</f>
        <v/>
      </c>
      <c r="AB37" s="46" t="str">
        <f aca="false">IFERROR(IF(Z37&lt;&gt;"Não Encontrado",Z37,IF(AA37&lt;&gt;"Não Encontrado",AA37,"")),"")</f>
        <v/>
      </c>
      <c r="AC37" s="45" t="str">
        <f aca="false">IF(B37="","",IF(AB37="","NÃO","SIM"))</f>
        <v/>
      </c>
      <c r="AD37" s="45" t="str">
        <f aca="false">IFERROR(VLOOKUP(G37,Dados!$P$3:$R$500,3,0),"")</f>
        <v/>
      </c>
      <c r="AE37" s="45" t="str">
        <f aca="false">IFERROR(VLOOKUP(G37,Dados!$K$3:$L$500,2,0),"")</f>
        <v/>
      </c>
      <c r="AF37" s="45" t="str">
        <f aca="false">IFERROR(VLOOKUP(G37,Dados!$M$3:$N$500,2,0),"")</f>
        <v/>
      </c>
      <c r="AG37" s="45" t="str">
        <f aca="false">IF(F37="","",IF(AND(AD37="",AE37="",AF37=""),"-",IF(AND(AD37="BIT",AE37="",AF37=""),"BIT",IF(AND(AE37="ANEXO I",AD37="",AF37=""),"ANEXO I",IF(AND(AF37="ANEXO II",AD37="",AE37=""),"ANEXO II","Escolher")))))</f>
        <v/>
      </c>
      <c r="AH37" s="45" t="str">
        <f aca="false">IF(AG37&lt;&gt;"Pneus","",IFERROR(VLOOKUP(R37,Dados!$X$2:$Z$5,3,0)*(AI37-Q37),VLOOKUP(D37,Dados!$X$7:$Z$33,3,0)*(AI37-Q37)))</f>
        <v/>
      </c>
      <c r="AI37" s="47" t="str">
        <f aca="false">IF(B37="","",P37+Q37+O37+M37+L37-N37)</f>
        <v/>
      </c>
      <c r="AJ37" s="48" t="str">
        <f aca="false">IFERROR(IF(AND(AC37="SIM",AG37="-",Y37="REVENDA"),(AB37/1+1)*AI37,IF(AND(AC37="SIM",AG37="Pneus",Y37="REVENDA"),(AB37/1+1)*(AI37-AH37),"")),"")</f>
        <v/>
      </c>
      <c r="AK37" s="48" t="str">
        <f aca="false">IF(AJ37="","",AJ37*17%)</f>
        <v/>
      </c>
      <c r="AL37" s="48" t="str">
        <f aca="false">IFERROR(IF(AC37="NÃO","",IF(AK37="","",IF(E37="Simples Nacional",BF37,IF(T37=0.12,U37*0.5833337002,IF(T37=0,AI37*0.07,U37))))),"")</f>
        <v/>
      </c>
      <c r="AM37" s="47" t="str">
        <f aca="false">IFERROR(IF(AC37="NÃO","",IF(OR(AG37="-",AG37="Pneus"),AK37-AL37,"")),"")</f>
        <v/>
      </c>
      <c r="AN37" s="48" t="str">
        <f aca="false">IF(AND(Y37="REVENDA",AC37="SIM",AG37="BIT"),((AB37/1+1)*AI37)*0.4117,"")</f>
        <v/>
      </c>
      <c r="AO37" s="48" t="str">
        <f aca="false">IF(AN37="","",AN37*17%)</f>
        <v/>
      </c>
      <c r="AP37" s="49" t="str">
        <f aca="false">IF(AN37="","",IF(T37=0.12,(U37*0.4117)*0.4117,IF(T37=0,(AI37*0.07)*0.4117,U37*0.4117)))</f>
        <v/>
      </c>
      <c r="AQ37" s="47" t="str">
        <f aca="false">IF(AN37="","",AO37-AP37)</f>
        <v/>
      </c>
      <c r="AR37" s="50" t="str">
        <f aca="false">IFERROR(IF(AND(AC37="SIM",Y37="REVENDA",LEFT(AG37,5)="ANEXO")*OR(AE37="ANEXO I",AF37="ANEXO II"),VLOOKUP(H37,Dados!G:I,2,0),""),"INSERIR MVA")</f>
        <v/>
      </c>
      <c r="AS37" s="48" t="str">
        <f aca="false">IF(LEFT(AG37,5)="ANEXO",VLOOKUP(AG37,Dados!$X$111:$Z$112,2,0)*(AI37-Q37),"")</f>
        <v/>
      </c>
      <c r="AT37" s="48" t="str">
        <f aca="false">IFERROR(IF(AR37="","",(AI37*AR37)+AI37),"INSERIR MVA")</f>
        <v/>
      </c>
      <c r="AU37" s="48" t="str">
        <f aca="false">IF(AT37="","",IF(AY37=0.04,U37,AS37*AY37))</f>
        <v/>
      </c>
      <c r="AV37" s="47" t="str">
        <f aca="false">IFERROR(IF(AU37="","",(VLOOKUP(AG37,Dados!$X$111:$Z$112,3,0)*AT37*0.17)),"INSERIR MVA")</f>
        <v/>
      </c>
      <c r="AW37" s="47" t="str">
        <f aca="false">IFERROR(IF(AR37="","",AV37-AU37),"")</f>
        <v/>
      </c>
      <c r="AX37" s="51" t="str">
        <f aca="false">IFERROR(IF(AC37="NÃO","",IF(AM37&lt;&gt;"",AM37-W37,IF(AQ37&lt;&gt;"",AQ37-W37,IF(AW37&lt;&gt;"",AW37-W37,"")))),"")</f>
        <v/>
      </c>
      <c r="AY37" s="46" t="str">
        <f aca="false">IFERROR(IF(ISNA(VLOOKUP(R37,Dados!$X$2:$Y$5,2,0)),VLOOKUP(D37,Dados!$X$7:$Y$33,2,0),VLOOKUP(R37,Dados!$X$2:$Y$5,2,0)),"")</f>
        <v/>
      </c>
      <c r="AZ37" s="52" t="str">
        <f aca="false">IF(C37="","",IF(AND(Y37="CONSUMO",AC37="NÃO")*OR(AG37="-",AG37="BIT"),IF(E37&lt;&gt;"",(AI37-(P37+L37-N37+Q37)*AY37)/0.83),""))</f>
        <v/>
      </c>
      <c r="BA37" s="51" t="str">
        <f aca="false">IF(AZ37="","",AZ37*0.17-((P37+L37-N37+Q37)*AY37))</f>
        <v/>
      </c>
      <c r="BB37" s="51" t="str">
        <f aca="false">IF(AND(Y37="CONSUMO",AG37="ANEXO I",AY37&gt;4%),(AI37-(P37+L37-N37+Q37)*0.0514)/0.83*(0.5177)*(0.17)-AI37*0.0514,IF(AND(Y37="CONSUMO",AG37="ANEXO II",AY37&gt;4%),(AI37-(P37+L37-N37+Q37)*0.041)/0.83*(0.3295)*(0.17)-AI37*0.041,IF(AND(Y37="CONSUMO",AG37="ANEXO I",AY37=4%),(AI37-(P37+L37-N37+Q37)*0.04)/0.83*(0.5177)*(0.17)-AI37*0.04,IF(AND(Y37="CONSUMO",AG37="ANEXO II",AY37=4%),(AI37-(P37+L37-N37+Q37)*0.04)/0.83*(0.3295)*(0.17)-AI37*0.04,""))))</f>
        <v/>
      </c>
      <c r="BC37" s="51" t="str">
        <f aca="false">IF(C37="","",IF(AND(Y37="CONSUMO",AC37="SIM")*OR(AG37="-",AG37="BIT"),IF(E37&lt;&gt;"",(AI37-(P37+L37-N37+Q37)*AY37)/0.83),""))</f>
        <v/>
      </c>
      <c r="BD37" s="51" t="str">
        <f aca="false">IF(BC37="","",BC37*0.17)</f>
        <v/>
      </c>
      <c r="BE37" s="51" t="str">
        <f aca="false">IF(I37=6908,0,IF(BC37="","",BD37-((P37+L37-N37+Q37)*AY37)))</f>
        <v/>
      </c>
      <c r="BF37" s="53" t="str">
        <f aca="false">IF(B37="","",IF(OR(B37="",E37="Regime Normal"),0,(AI37-Q37)*VLOOKUP(R37,Dados!$X$98:$Y$108,2,0)))</f>
        <v/>
      </c>
      <c r="BG37" s="54" t="str">
        <f aca="false">IFERROR(VLOOKUP(I37,Dados!$AC$27:$AD$43,2,0),IF(B37="","",IF(D37&lt;&gt;"MT",IF(AND(AC37="SIM",Y37="Revenda"),"2403",IF(AND(AC37="SIM",Y37="Consumo"),"2407",IF(AND(AC37="NÃO",Y37="Revenda"),"2102",IF(AND(AC37="NÃO",Y37="Consumo"),"2556",)))),REPLACE(I37,1,1,1))))</f>
        <v/>
      </c>
    </row>
    <row r="38" customFormat="false" ht="12.8" hidden="false" customHeight="false" outlineLevel="0" collapsed="false">
      <c r="Y38" s="45"/>
      <c r="Z38" s="46" t="str">
        <f aca="false">IF(B38="","",(IFERROR(VLOOKUP(H38,Dados!A$3:B$15000,2,0),"Não Encontrado")))</f>
        <v/>
      </c>
      <c r="AA38" s="46" t="str">
        <f aca="false">IF(B38="","",(IFERROR(VLOOKUP(G38,Dados!C$3:E$15000,3,0),"Não Encontrado")))</f>
        <v/>
      </c>
      <c r="AB38" s="46" t="str">
        <f aca="false">IFERROR(IF(Z38&lt;&gt;"Não Encontrado",Z38,IF(AA38&lt;&gt;"Não Encontrado",AA38,"")),"")</f>
        <v/>
      </c>
      <c r="AC38" s="45" t="str">
        <f aca="false">IF(B38="","",IF(AB38="","NÃO","SIM"))</f>
        <v/>
      </c>
      <c r="AD38" s="45" t="str">
        <f aca="false">IFERROR(VLOOKUP(G38,Dados!$P$3:$R$500,3,0),"")</f>
        <v/>
      </c>
      <c r="AE38" s="45" t="str">
        <f aca="false">IFERROR(VLOOKUP(G38,Dados!$K$3:$L$500,2,0),"")</f>
        <v/>
      </c>
      <c r="AF38" s="45" t="str">
        <f aca="false">IFERROR(VLOOKUP(G38,Dados!$M$3:$N$500,2,0),"")</f>
        <v/>
      </c>
      <c r="AG38" s="45" t="str">
        <f aca="false">IF(F38="","",IF(AND(AD38="",AE38="",AF38=""),"-",IF(AND(AD38="BIT",AE38="",AF38=""),"BIT",IF(AND(AE38="ANEXO I",AD38="",AF38=""),"ANEXO I",IF(AND(AF38="ANEXO II",AD38="",AE38=""),"ANEXO II","Escolher")))))</f>
        <v/>
      </c>
      <c r="AH38" s="45" t="str">
        <f aca="false">IF(AG38&lt;&gt;"Pneus","",IFERROR(VLOOKUP(R38,Dados!$X$2:$Z$5,3,0)*(AI38-Q38),VLOOKUP(D38,Dados!$X$7:$Z$33,3,0)*(AI38-Q38)))</f>
        <v/>
      </c>
      <c r="AI38" s="47" t="str">
        <f aca="false">IF(B38="","",P38+Q38+O38+M38+L38-N38)</f>
        <v/>
      </c>
      <c r="AJ38" s="48" t="str">
        <f aca="false">IFERROR(IF(AND(AC38="SIM",AG38="-",Y38="REVENDA"),(AB38/1+1)*AI38,IF(AND(AC38="SIM",AG38="Pneus",Y38="REVENDA"),(AB38/1+1)*(AI38-AH38),"")),"")</f>
        <v/>
      </c>
      <c r="AK38" s="48" t="str">
        <f aca="false">IF(AJ38="","",AJ38*17%)</f>
        <v/>
      </c>
      <c r="AL38" s="48" t="str">
        <f aca="false">IFERROR(IF(AC38="NÃO","",IF(AK38="","",IF(E38="Simples Nacional",BF38,IF(T38=0.12,U38*0.5833337002,IF(T38=0,AI38*0.07,U38))))),"")</f>
        <v/>
      </c>
      <c r="AM38" s="47" t="str">
        <f aca="false">IFERROR(IF(AC38="NÃO","",IF(OR(AG38="-",AG38="Pneus"),AK38-AL38,"")),"")</f>
        <v/>
      </c>
      <c r="AN38" s="48" t="str">
        <f aca="false">IF(AND(Y38="REVENDA",AC38="SIM",AG38="BIT"),((AB38/1+1)*AI38)*0.4117,"")</f>
        <v/>
      </c>
      <c r="AO38" s="48" t="str">
        <f aca="false">IF(AN38="","",AN38*17%)</f>
        <v/>
      </c>
      <c r="AP38" s="49" t="str">
        <f aca="false">IF(AN38="","",IF(T38=0.12,(U38*0.4117)*0.4117,IF(T38=0,(AI38*0.07)*0.4117,U38*0.4117)))</f>
        <v/>
      </c>
      <c r="AQ38" s="47" t="str">
        <f aca="false">IF(AN38="","",AO38-AP38)</f>
        <v/>
      </c>
      <c r="AR38" s="50" t="str">
        <f aca="false">IFERROR(IF(AND(AC38="SIM",Y38="REVENDA",LEFT(AG38,5)="ANEXO")*OR(AE38="ANEXO I",AF38="ANEXO II"),VLOOKUP(H38,Dados!G:I,2,0),""),"INSERIR MVA")</f>
        <v/>
      </c>
      <c r="AS38" s="48" t="str">
        <f aca="false">IF(LEFT(AG38,5)="ANEXO",VLOOKUP(AG38,Dados!$X$111:$Z$112,2,0)*(AI38-Q38),"")</f>
        <v/>
      </c>
      <c r="AT38" s="48" t="str">
        <f aca="false">IFERROR(IF(AR38="","",(AI38*AR38)+AI38),"INSERIR MVA")</f>
        <v/>
      </c>
      <c r="AU38" s="48" t="str">
        <f aca="false">IF(AT38="","",IF(AY38=0.04,U38,AS38*AY38))</f>
        <v/>
      </c>
      <c r="AV38" s="47" t="str">
        <f aca="false">IFERROR(IF(AU38="","",(VLOOKUP(AG38,Dados!$X$111:$Z$112,3,0)*AT38*0.17)),"INSERIR MVA")</f>
        <v/>
      </c>
      <c r="AW38" s="47" t="str">
        <f aca="false">IFERROR(IF(AR38="","",AV38-AU38),"")</f>
        <v/>
      </c>
      <c r="AX38" s="51" t="str">
        <f aca="false">IFERROR(IF(AC38="NÃO","",IF(AM38&lt;&gt;"",AM38-W38,IF(AQ38&lt;&gt;"",AQ38-W38,IF(AW38&lt;&gt;"",AW38-W38,"")))),"")</f>
        <v/>
      </c>
      <c r="AY38" s="46" t="str">
        <f aca="false">IFERROR(IF(ISNA(VLOOKUP(R38,Dados!$X$2:$Y$5,2,0)),VLOOKUP(D38,Dados!$X$7:$Y$33,2,0),VLOOKUP(R38,Dados!$X$2:$Y$5,2,0)),"")</f>
        <v/>
      </c>
      <c r="AZ38" s="52" t="str">
        <f aca="false">IF(C38="","",IF(AND(Y38="CONSUMO",AC38="NÃO")*OR(AG38="-",AG38="BIT"),IF(E38&lt;&gt;"",(AI38-(P38+L38-N38+Q38)*AY38)/0.83),""))</f>
        <v/>
      </c>
      <c r="BA38" s="51" t="str">
        <f aca="false">IF(AZ38="","",AZ38*0.17-((P38+L38-N38+Q38)*AY38))</f>
        <v/>
      </c>
      <c r="BB38" s="51" t="str">
        <f aca="false">IF(AND(Y38="CONSUMO",AG38="ANEXO I",AY38&gt;4%),(AI38-(P38+L38-N38+Q38)*0.0514)/0.83*(0.5177)*(0.17)-AI38*0.0514,IF(AND(Y38="CONSUMO",AG38="ANEXO II",AY38&gt;4%),(AI38-(P38+L38-N38+Q38)*0.041)/0.83*(0.3295)*(0.17)-AI38*0.041,IF(AND(Y38="CONSUMO",AG38="ANEXO I",AY38=4%),(AI38-(P38+L38-N38+Q38)*0.04)/0.83*(0.5177)*(0.17)-AI38*0.04,IF(AND(Y38="CONSUMO",AG38="ANEXO II",AY38=4%),(AI38-(P38+L38-N38+Q38)*0.04)/0.83*(0.3295)*(0.17)-AI38*0.04,""))))</f>
        <v/>
      </c>
      <c r="BC38" s="51" t="str">
        <f aca="false">IF(C38="","",IF(AND(Y38="CONSUMO",AC38="SIM")*OR(AG38="-",AG38="BIT"),IF(E38&lt;&gt;"",(AI38-(P38+L38-N38+Q38)*AY38)/0.83),""))</f>
        <v/>
      </c>
      <c r="BD38" s="51" t="str">
        <f aca="false">IF(BC38="","",BC38*0.17)</f>
        <v/>
      </c>
      <c r="BE38" s="51" t="str">
        <f aca="false">IF(I38=6908,0,IF(BC38="","",BD38-((P38+L38-N38+Q38)*AY38)))</f>
        <v/>
      </c>
      <c r="BF38" s="53" t="str">
        <f aca="false">IF(B38="","",IF(OR(B38="",E38="Regime Normal"),0,(AI38-Q38)*VLOOKUP(R38,Dados!$X$98:$Y$108,2,0)))</f>
        <v/>
      </c>
      <c r="BG38" s="54" t="str">
        <f aca="false">IFERROR(VLOOKUP(I38,Dados!$AC$27:$AD$43,2,0),IF(B38="","",IF(D38&lt;&gt;"MT",IF(AND(AC38="SIM",Y38="Revenda"),"2403",IF(AND(AC38="SIM",Y38="Consumo"),"2407",IF(AND(AC38="NÃO",Y38="Revenda"),"2102",IF(AND(AC38="NÃO",Y38="Consumo"),"2556",)))),REPLACE(I38,1,1,1))))</f>
        <v/>
      </c>
    </row>
    <row r="39" customFormat="false" ht="12.8" hidden="false" customHeight="false" outlineLevel="0" collapsed="false">
      <c r="Y39" s="45"/>
      <c r="Z39" s="46" t="str">
        <f aca="false">IF(B39="","",(IFERROR(VLOOKUP(H39,Dados!A$3:B$15000,2,0),"Não Encontrado")))</f>
        <v/>
      </c>
      <c r="AA39" s="46" t="str">
        <f aca="false">IF(B39="","",(IFERROR(VLOOKUP(G39,Dados!C$3:E$15000,3,0),"Não Encontrado")))</f>
        <v/>
      </c>
      <c r="AB39" s="46" t="str">
        <f aca="false">IFERROR(IF(Z39&lt;&gt;"Não Encontrado",Z39,IF(AA39&lt;&gt;"Não Encontrado",AA39,"")),"")</f>
        <v/>
      </c>
      <c r="AC39" s="45" t="str">
        <f aca="false">IF(B39="","",IF(AB39="","NÃO","SIM"))</f>
        <v/>
      </c>
      <c r="AD39" s="45" t="str">
        <f aca="false">IFERROR(VLOOKUP(G39,Dados!$P$3:$R$500,3,0),"")</f>
        <v/>
      </c>
      <c r="AE39" s="45" t="str">
        <f aca="false">IFERROR(VLOOKUP(G39,Dados!$K$3:$L$500,2,0),"")</f>
        <v/>
      </c>
      <c r="AF39" s="45" t="str">
        <f aca="false">IFERROR(VLOOKUP(G39,Dados!$M$3:$N$500,2,0),"")</f>
        <v/>
      </c>
      <c r="AG39" s="45" t="str">
        <f aca="false">IF(F39="","",IF(AND(AD39="",AE39="",AF39=""),"-",IF(AND(AD39="BIT",AE39="",AF39=""),"BIT",IF(AND(AE39="ANEXO I",AD39="",AF39=""),"ANEXO I",IF(AND(AF39="ANEXO II",AD39="",AE39=""),"ANEXO II","Escolher")))))</f>
        <v/>
      </c>
      <c r="AH39" s="45" t="str">
        <f aca="false">IF(AG39&lt;&gt;"Pneus","",IFERROR(VLOOKUP(R39,Dados!$X$2:$Z$5,3,0)*(AI39-Q39),VLOOKUP(D39,Dados!$X$7:$Z$33,3,0)*(AI39-Q39)))</f>
        <v/>
      </c>
      <c r="AI39" s="47" t="str">
        <f aca="false">IF(B39="","",P39+Q39+O39+M39+L39-N39)</f>
        <v/>
      </c>
      <c r="AJ39" s="48" t="str">
        <f aca="false">IFERROR(IF(AND(AC39="SIM",AG39="-",Y39="REVENDA"),(AB39/1+1)*AI39,IF(AND(AC39="SIM",AG39="Pneus",Y39="REVENDA"),(AB39/1+1)*(AI39-AH39),"")),"")</f>
        <v/>
      </c>
      <c r="AK39" s="48" t="str">
        <f aca="false">IF(AJ39="","",AJ39*17%)</f>
        <v/>
      </c>
      <c r="AL39" s="48" t="str">
        <f aca="false">IFERROR(IF(AC39="NÃO","",IF(AK39="","",IF(E39="Simples Nacional",BF39,IF(T39=0.12,U39*0.5833337002,IF(T39=0,AI39*0.07,U39))))),"")</f>
        <v/>
      </c>
      <c r="AM39" s="47" t="str">
        <f aca="false">IFERROR(IF(AC39="NÃO","",IF(OR(AG39="-",AG39="Pneus"),AK39-AL39,"")),"")</f>
        <v/>
      </c>
      <c r="AN39" s="48" t="str">
        <f aca="false">IF(AND(Y39="REVENDA",AC39="SIM",AG39="BIT"),((AB39/1+1)*AI39)*0.4117,"")</f>
        <v/>
      </c>
      <c r="AO39" s="48" t="str">
        <f aca="false">IF(AN39="","",AN39*17%)</f>
        <v/>
      </c>
      <c r="AP39" s="49" t="str">
        <f aca="false">IF(AN39="","",IF(T39=0.12,(U39*0.4117)*0.4117,IF(T39=0,(AI39*0.07)*0.4117,U39*0.4117)))</f>
        <v/>
      </c>
      <c r="AQ39" s="47" t="str">
        <f aca="false">IF(AN39="","",AO39-AP39)</f>
        <v/>
      </c>
      <c r="AR39" s="50" t="str">
        <f aca="false">IFERROR(IF(AND(AC39="SIM",Y39="REVENDA",LEFT(AG39,5)="ANEXO")*OR(AE39="ANEXO I",AF39="ANEXO II"),VLOOKUP(H39,Dados!G:I,2,0),""),"INSERIR MVA")</f>
        <v/>
      </c>
      <c r="AS39" s="48" t="str">
        <f aca="false">IF(LEFT(AG39,5)="ANEXO",VLOOKUP(AG39,Dados!$X$111:$Z$112,2,0)*(AI39-Q39),"")</f>
        <v/>
      </c>
      <c r="AT39" s="48" t="str">
        <f aca="false">IFERROR(IF(AR39="","",(AI39*AR39)+AI39),"INSERIR MVA")</f>
        <v/>
      </c>
      <c r="AU39" s="48" t="str">
        <f aca="false">IF(AT39="","",IF(AY39=0.04,U39,AS39*AY39))</f>
        <v/>
      </c>
      <c r="AV39" s="47" t="str">
        <f aca="false">IFERROR(IF(AU39="","",(VLOOKUP(AG39,Dados!$X$111:$Z$112,3,0)*AT39*0.17)),"INSERIR MVA")</f>
        <v/>
      </c>
      <c r="AW39" s="47" t="str">
        <f aca="false">IFERROR(IF(AR39="","",AV39-AU39),"")</f>
        <v/>
      </c>
      <c r="AX39" s="51" t="str">
        <f aca="false">IFERROR(IF(AC39="NÃO","",IF(AM39&lt;&gt;"",AM39-W39,IF(AQ39&lt;&gt;"",AQ39-W39,IF(AW39&lt;&gt;"",AW39-W39,"")))),"")</f>
        <v/>
      </c>
      <c r="AY39" s="46" t="str">
        <f aca="false">IFERROR(IF(ISNA(VLOOKUP(R39,Dados!$X$2:$Y$5,2,0)),VLOOKUP(D39,Dados!$X$7:$Y$33,2,0),VLOOKUP(R39,Dados!$X$2:$Y$5,2,0)),"")</f>
        <v/>
      </c>
      <c r="AZ39" s="52" t="str">
        <f aca="false">IF(C39="","",IF(AND(Y39="CONSUMO",AC39="NÃO")*OR(AG39="-",AG39="BIT"),IF(E39&lt;&gt;"",(AI39-(P39+L39-N39+Q39)*AY39)/0.83),""))</f>
        <v/>
      </c>
      <c r="BA39" s="51" t="str">
        <f aca="false">IF(AZ39="","",AZ39*0.17-((P39+L39-N39+Q39)*AY39))</f>
        <v/>
      </c>
      <c r="BB39" s="51" t="str">
        <f aca="false">IF(AND(Y39="CONSUMO",AG39="ANEXO I",AY39&gt;4%),(AI39-(P39+L39-N39+Q39)*0.0514)/0.83*(0.5177)*(0.17)-AI39*0.0514,IF(AND(Y39="CONSUMO",AG39="ANEXO II",AY39&gt;4%),(AI39-(P39+L39-N39+Q39)*0.041)/0.83*(0.3295)*(0.17)-AI39*0.041,IF(AND(Y39="CONSUMO",AG39="ANEXO I",AY39=4%),(AI39-(P39+L39-N39+Q39)*0.04)/0.83*(0.5177)*(0.17)-AI39*0.04,IF(AND(Y39="CONSUMO",AG39="ANEXO II",AY39=4%),(AI39-(P39+L39-N39+Q39)*0.04)/0.83*(0.3295)*(0.17)-AI39*0.04,""))))</f>
        <v/>
      </c>
      <c r="BC39" s="51" t="str">
        <f aca="false">IF(C39="","",IF(AND(Y39="CONSUMO",AC39="SIM")*OR(AG39="-",AG39="BIT"),IF(E39&lt;&gt;"",(AI39-(P39+L39-N39+Q39)*AY39)/0.83),""))</f>
        <v/>
      </c>
      <c r="BD39" s="51" t="str">
        <f aca="false">IF(BC39="","",BC39*0.17)</f>
        <v/>
      </c>
      <c r="BE39" s="51" t="str">
        <f aca="false">IF(I39=6908,0,IF(BC39="","",BD39-((P39+L39-N39+Q39)*AY39)))</f>
        <v/>
      </c>
      <c r="BF39" s="53" t="str">
        <f aca="false">IF(B39="","",IF(OR(B39="",E39="Regime Normal"),0,(AI39-Q39)*VLOOKUP(R39,Dados!$X$98:$Y$108,2,0)))</f>
        <v/>
      </c>
      <c r="BG39" s="54" t="str">
        <f aca="false">IFERROR(VLOOKUP(I39,Dados!$AC$27:$AD$43,2,0),IF(B39="","",IF(D39&lt;&gt;"MT",IF(AND(AC39="SIM",Y39="Revenda"),"2403",IF(AND(AC39="SIM",Y39="Consumo"),"2407",IF(AND(AC39="NÃO",Y39="Revenda"),"2102",IF(AND(AC39="NÃO",Y39="Consumo"),"2556",)))),REPLACE(I39,1,1,1))))</f>
        <v/>
      </c>
    </row>
    <row r="40" customFormat="false" ht="12.8" hidden="false" customHeight="false" outlineLevel="0" collapsed="false">
      <c r="Y40" s="45"/>
      <c r="Z40" s="46" t="str">
        <f aca="false">IF(B40="","",(IFERROR(VLOOKUP(H40,Dados!A$3:B$15000,2,0),"Não Encontrado")))</f>
        <v/>
      </c>
      <c r="AA40" s="46" t="str">
        <f aca="false">IF(B40="","",(IFERROR(VLOOKUP(G40,Dados!C$3:E$15000,3,0),"Não Encontrado")))</f>
        <v/>
      </c>
      <c r="AB40" s="46" t="str">
        <f aca="false">IFERROR(IF(Z40&lt;&gt;"Não Encontrado",Z40,IF(AA40&lt;&gt;"Não Encontrado",AA40,"")),"")</f>
        <v/>
      </c>
      <c r="AC40" s="45" t="str">
        <f aca="false">IF(B40="","",IF(AB40="","NÃO","SIM"))</f>
        <v/>
      </c>
      <c r="AD40" s="45" t="str">
        <f aca="false">IFERROR(VLOOKUP(G40,Dados!$P$3:$R$500,3,0),"")</f>
        <v/>
      </c>
      <c r="AE40" s="45" t="str">
        <f aca="false">IFERROR(VLOOKUP(G40,Dados!$K$3:$L$500,2,0),"")</f>
        <v/>
      </c>
      <c r="AF40" s="45" t="str">
        <f aca="false">IFERROR(VLOOKUP(G40,Dados!$M$3:$N$500,2,0),"")</f>
        <v/>
      </c>
      <c r="AG40" s="45" t="str">
        <f aca="false">IF(F40="","",IF(AND(AD40="",AE40="",AF40=""),"-",IF(AND(AD40="BIT",AE40="",AF40=""),"BIT",IF(AND(AE40="ANEXO I",AD40="",AF40=""),"ANEXO I",IF(AND(AF40="ANEXO II",AD40="",AE40=""),"ANEXO II","Escolher")))))</f>
        <v/>
      </c>
      <c r="AH40" s="45" t="str">
        <f aca="false">IF(AG40&lt;&gt;"Pneus","",IFERROR(VLOOKUP(R40,Dados!$X$2:$Z$5,3,0)*(AI40-Q40),VLOOKUP(D40,Dados!$X$7:$Z$33,3,0)*(AI40-Q40)))</f>
        <v/>
      </c>
      <c r="AI40" s="47" t="str">
        <f aca="false">IF(B40="","",P40+Q40+O40+M40+L40-N40)</f>
        <v/>
      </c>
      <c r="AJ40" s="48" t="str">
        <f aca="false">IFERROR(IF(AND(AC40="SIM",AG40="-",Y40="REVENDA"),(AB40/1+1)*AI40,IF(AND(AC40="SIM",AG40="Pneus",Y40="REVENDA"),(AB40/1+1)*(AI40-AH40),"")),"")</f>
        <v/>
      </c>
      <c r="AK40" s="48" t="str">
        <f aca="false">IF(AJ40="","",AJ40*17%)</f>
        <v/>
      </c>
      <c r="AL40" s="48" t="str">
        <f aca="false">IFERROR(IF(AC40="NÃO","",IF(AK40="","",IF(E40="Simples Nacional",BF40,IF(T40=0.12,U40*0.5833337002,IF(T40=0,AI40*0.07,U40))))),"")</f>
        <v/>
      </c>
      <c r="AM40" s="47" t="str">
        <f aca="false">IFERROR(IF(AC40="NÃO","",IF(OR(AG40="-",AG40="Pneus"),AK40-AL40,"")),"")</f>
        <v/>
      </c>
      <c r="AN40" s="48" t="str">
        <f aca="false">IF(AND(Y40="REVENDA",AC40="SIM",AG40="BIT"),((AB40/1+1)*AI40)*0.4117,"")</f>
        <v/>
      </c>
      <c r="AO40" s="48" t="str">
        <f aca="false">IF(AN40="","",AN40*17%)</f>
        <v/>
      </c>
      <c r="AP40" s="49" t="str">
        <f aca="false">IF(AN40="","",IF(T40=0.12,(U40*0.4117)*0.4117,IF(T40=0,(AI40*0.07)*0.4117,U40*0.4117)))</f>
        <v/>
      </c>
      <c r="AQ40" s="47" t="str">
        <f aca="false">IF(AN40="","",AO40-AP40)</f>
        <v/>
      </c>
      <c r="AR40" s="50" t="str">
        <f aca="false">IFERROR(IF(AND(AC40="SIM",Y40="REVENDA",LEFT(AG40,5)="ANEXO")*OR(AE40="ANEXO I",AF40="ANEXO II"),VLOOKUP(H40,Dados!G:I,2,0),""),"INSERIR MVA")</f>
        <v/>
      </c>
      <c r="AS40" s="48" t="str">
        <f aca="false">IF(LEFT(AG40,5)="ANEXO",VLOOKUP(AG40,Dados!$X$111:$Z$112,2,0)*(AI40-Q40),"")</f>
        <v/>
      </c>
      <c r="AT40" s="48" t="str">
        <f aca="false">IFERROR(IF(AR40="","",(AI40*AR40)+AI40),"INSERIR MVA")</f>
        <v/>
      </c>
      <c r="AU40" s="48" t="str">
        <f aca="false">IF(AT40="","",IF(AY40=0.04,U40,AS40*AY40))</f>
        <v/>
      </c>
      <c r="AV40" s="47" t="str">
        <f aca="false">IFERROR(IF(AU40="","",(VLOOKUP(AG40,Dados!$X$111:$Z$112,3,0)*AT40*0.17)),"INSERIR MVA")</f>
        <v/>
      </c>
      <c r="AW40" s="47" t="str">
        <f aca="false">IFERROR(IF(AR40="","",AV40-AU40),"")</f>
        <v/>
      </c>
      <c r="AX40" s="51" t="str">
        <f aca="false">IFERROR(IF(AC40="NÃO","",IF(AM40&lt;&gt;"",AM40-W40,IF(AQ40&lt;&gt;"",AQ40-W40,IF(AW40&lt;&gt;"",AW40-W40,"")))),"")</f>
        <v/>
      </c>
      <c r="AY40" s="46" t="str">
        <f aca="false">IFERROR(IF(ISNA(VLOOKUP(R40,Dados!$X$2:$Y$5,2,0)),VLOOKUP(D40,Dados!$X$7:$Y$33,2,0),VLOOKUP(R40,Dados!$X$2:$Y$5,2,0)),"")</f>
        <v/>
      </c>
      <c r="AZ40" s="52" t="str">
        <f aca="false">IF(C40="","",IF(AND(Y40="CONSUMO",AC40="NÃO")*OR(AG40="-",AG40="BIT"),IF(E40&lt;&gt;"",(AI40-(P40+L40-N40+Q40)*AY40)/0.83),""))</f>
        <v/>
      </c>
      <c r="BA40" s="51" t="str">
        <f aca="false">IF(AZ40="","",AZ40*0.17-((P40+L40-N40+Q40)*AY40))</f>
        <v/>
      </c>
      <c r="BB40" s="51" t="str">
        <f aca="false">IF(AND(Y40="CONSUMO",AG40="ANEXO I",AY40&gt;4%),(AI40-(P40+L40-N40+Q40)*0.0514)/0.83*(0.5177)*(0.17)-AI40*0.0514,IF(AND(Y40="CONSUMO",AG40="ANEXO II",AY40&gt;4%),(AI40-(P40+L40-N40+Q40)*0.041)/0.83*(0.3295)*(0.17)-AI40*0.041,IF(AND(Y40="CONSUMO",AG40="ANEXO I",AY40=4%),(AI40-(P40+L40-N40+Q40)*0.04)/0.83*(0.5177)*(0.17)-AI40*0.04,IF(AND(Y40="CONSUMO",AG40="ANEXO II",AY40=4%),(AI40-(P40+L40-N40+Q40)*0.04)/0.83*(0.3295)*(0.17)-AI40*0.04,""))))</f>
        <v/>
      </c>
      <c r="BC40" s="51" t="str">
        <f aca="false">IF(C40="","",IF(AND(Y40="CONSUMO",AC40="SIM")*OR(AG40="-",AG40="BIT"),IF(E40&lt;&gt;"",(AI40-(P40+L40-N40+Q40)*AY40)/0.83),""))</f>
        <v/>
      </c>
      <c r="BD40" s="51" t="str">
        <f aca="false">IF(BC40="","",BC40*0.17)</f>
        <v/>
      </c>
      <c r="BE40" s="51" t="str">
        <f aca="false">IF(I40=6908,0,IF(BC40="","",BD40-((P40+L40-N40+Q40)*AY40)))</f>
        <v/>
      </c>
      <c r="BF40" s="53" t="str">
        <f aca="false">IF(B40="","",IF(OR(B40="",E40="Regime Normal"),0,(AI40-Q40)*VLOOKUP(R40,Dados!$X$98:$Y$108,2,0)))</f>
        <v/>
      </c>
      <c r="BG40" s="54" t="str">
        <f aca="false">IFERROR(VLOOKUP(I40,Dados!$AC$27:$AD$43,2,0),IF(B40="","",IF(D40&lt;&gt;"MT",IF(AND(AC40="SIM",Y40="Revenda"),"2403",IF(AND(AC40="SIM",Y40="Consumo"),"2407",IF(AND(AC40="NÃO",Y40="Revenda"),"2102",IF(AND(AC40="NÃO",Y40="Consumo"),"2556",)))),REPLACE(I40,1,1,1))))</f>
        <v/>
      </c>
    </row>
    <row r="41" customFormat="false" ht="12.8" hidden="false" customHeight="false" outlineLevel="0" collapsed="false">
      <c r="Y41" s="45"/>
      <c r="Z41" s="46" t="str">
        <f aca="false">IF(B41="","",(IFERROR(VLOOKUP(H41,Dados!A$3:B$15000,2,0),"Não Encontrado")))</f>
        <v/>
      </c>
      <c r="AA41" s="46" t="str">
        <f aca="false">IF(B41="","",(IFERROR(VLOOKUP(G41,Dados!C$3:E$15000,3,0),"Não Encontrado")))</f>
        <v/>
      </c>
      <c r="AB41" s="46" t="str">
        <f aca="false">IFERROR(IF(Z41&lt;&gt;"Não Encontrado",Z41,IF(AA41&lt;&gt;"Não Encontrado",AA41,"")),"")</f>
        <v/>
      </c>
      <c r="AC41" s="45" t="str">
        <f aca="false">IF(B41="","",IF(AB41="","NÃO","SIM"))</f>
        <v/>
      </c>
      <c r="AD41" s="45" t="str">
        <f aca="false">IFERROR(VLOOKUP(G41,Dados!$P$3:$R$500,3,0),"")</f>
        <v/>
      </c>
      <c r="AE41" s="45" t="str">
        <f aca="false">IFERROR(VLOOKUP(G41,Dados!$K$3:$L$500,2,0),"")</f>
        <v/>
      </c>
      <c r="AF41" s="45" t="str">
        <f aca="false">IFERROR(VLOOKUP(G41,Dados!$M$3:$N$500,2,0),"")</f>
        <v/>
      </c>
      <c r="AG41" s="45" t="str">
        <f aca="false">IF(F41="","",IF(AND(AD41="",AE41="",AF41=""),"-",IF(AND(AD41="BIT",AE41="",AF41=""),"BIT",IF(AND(AE41="ANEXO I",AD41="",AF41=""),"ANEXO I",IF(AND(AF41="ANEXO II",AD41="",AE41=""),"ANEXO II","Escolher")))))</f>
        <v/>
      </c>
      <c r="AH41" s="45" t="str">
        <f aca="false">IF(AG41&lt;&gt;"Pneus","",IFERROR(VLOOKUP(R41,Dados!$X$2:$Z$5,3,0)*(AI41-Q41),VLOOKUP(D41,Dados!$X$7:$Z$33,3,0)*(AI41-Q41)))</f>
        <v/>
      </c>
      <c r="AI41" s="47" t="str">
        <f aca="false">IF(B41="","",P41+Q41+O41+M41+L41-N41)</f>
        <v/>
      </c>
      <c r="AJ41" s="48" t="str">
        <f aca="false">IFERROR(IF(AND(AC41="SIM",AG41="-",Y41="REVENDA"),(AB41/1+1)*AI41,IF(AND(AC41="SIM",AG41="Pneus",Y41="REVENDA"),(AB41/1+1)*(AI41-AH41),"")),"")</f>
        <v/>
      </c>
      <c r="AK41" s="48" t="str">
        <f aca="false">IF(AJ41="","",AJ41*17%)</f>
        <v/>
      </c>
      <c r="AL41" s="48" t="str">
        <f aca="false">IFERROR(IF(AC41="NÃO","",IF(AK41="","",IF(E41="Simples Nacional",BF41,IF(T41=0.12,U41*0.5833337002,IF(T41=0,AI41*0.07,U41))))),"")</f>
        <v/>
      </c>
      <c r="AM41" s="47" t="str">
        <f aca="false">IFERROR(IF(AC41="NÃO","",IF(OR(AG41="-",AG41="Pneus"),AK41-AL41,"")),"")</f>
        <v/>
      </c>
      <c r="AN41" s="48" t="str">
        <f aca="false">IF(AND(Y41="REVENDA",AC41="SIM",AG41="BIT"),((AB41/1+1)*AI41)*0.4117,"")</f>
        <v/>
      </c>
      <c r="AO41" s="48" t="str">
        <f aca="false">IF(AN41="","",AN41*17%)</f>
        <v/>
      </c>
      <c r="AP41" s="49" t="str">
        <f aca="false">IF(AN41="","",IF(T41=0.12,(U41*0.4117)*0.4117,IF(T41=0,(AI41*0.07)*0.4117,U41*0.4117)))</f>
        <v/>
      </c>
      <c r="AQ41" s="47" t="str">
        <f aca="false">IF(AN41="","",AO41-AP41)</f>
        <v/>
      </c>
      <c r="AR41" s="50" t="str">
        <f aca="false">IFERROR(IF(AND(AC41="SIM",Y41="REVENDA",LEFT(AG41,5)="ANEXO")*OR(AE41="ANEXO I",AF41="ANEXO II"),VLOOKUP(H41,Dados!G:I,2,0),""),"INSERIR MVA")</f>
        <v/>
      </c>
      <c r="AS41" s="48" t="str">
        <f aca="false">IF(LEFT(AG41,5)="ANEXO",VLOOKUP(AG41,Dados!$X$111:$Z$112,2,0)*(AI41-Q41),"")</f>
        <v/>
      </c>
      <c r="AT41" s="48" t="str">
        <f aca="false">IFERROR(IF(AR41="","",(AI41*AR41)+AI41),"INSERIR MVA")</f>
        <v/>
      </c>
      <c r="AU41" s="48" t="str">
        <f aca="false">IF(AT41="","",IF(AY41=0.04,U41,AS41*AY41))</f>
        <v/>
      </c>
      <c r="AV41" s="47" t="str">
        <f aca="false">IFERROR(IF(AU41="","",(VLOOKUP(AG41,Dados!$X$111:$Z$112,3,0)*AT41*0.17)),"INSERIR MVA")</f>
        <v/>
      </c>
      <c r="AW41" s="47" t="str">
        <f aca="false">IFERROR(IF(AR41="","",AV41-AU41),"")</f>
        <v/>
      </c>
      <c r="AX41" s="51" t="str">
        <f aca="false">IFERROR(IF(AC41="NÃO","",IF(AM41&lt;&gt;"",AM41-W41,IF(AQ41&lt;&gt;"",AQ41-W41,IF(AW41&lt;&gt;"",AW41-W41,"")))),"")</f>
        <v/>
      </c>
      <c r="AY41" s="46" t="str">
        <f aca="false">IFERROR(IF(ISNA(VLOOKUP(R41,Dados!$X$2:$Y$5,2,0)),VLOOKUP(D41,Dados!$X$7:$Y$33,2,0),VLOOKUP(R41,Dados!$X$2:$Y$5,2,0)),"")</f>
        <v/>
      </c>
      <c r="AZ41" s="52" t="str">
        <f aca="false">IF(C41="","",IF(AND(Y41="CONSUMO",AC41="NÃO")*OR(AG41="-",AG41="BIT"),IF(E41&lt;&gt;"",(AI41-(P41+L41-N41+Q41)*AY41)/0.83),""))</f>
        <v/>
      </c>
      <c r="BA41" s="51" t="str">
        <f aca="false">IF(AZ41="","",AZ41*0.17-((P41+L41-N41+Q41)*AY41))</f>
        <v/>
      </c>
      <c r="BB41" s="51" t="str">
        <f aca="false">IF(AND(Y41="CONSUMO",AG41="ANEXO I",AY41&gt;4%),(AI41-(P41+L41-N41+Q41)*0.0514)/0.83*(0.5177)*(0.17)-AI41*0.0514,IF(AND(Y41="CONSUMO",AG41="ANEXO II",AY41&gt;4%),(AI41-(P41+L41-N41+Q41)*0.041)/0.83*(0.3295)*(0.17)-AI41*0.041,IF(AND(Y41="CONSUMO",AG41="ANEXO I",AY41=4%),(AI41-(P41+L41-N41+Q41)*0.04)/0.83*(0.5177)*(0.17)-AI41*0.04,IF(AND(Y41="CONSUMO",AG41="ANEXO II",AY41=4%),(AI41-(P41+L41-N41+Q41)*0.04)/0.83*(0.3295)*(0.17)-AI41*0.04,""))))</f>
        <v/>
      </c>
      <c r="BC41" s="51" t="str">
        <f aca="false">IF(C41="","",IF(AND(Y41="CONSUMO",AC41="SIM")*OR(AG41="-",AG41="BIT"),IF(E41&lt;&gt;"",(AI41-(P41+L41-N41+Q41)*AY41)/0.83),""))</f>
        <v/>
      </c>
      <c r="BD41" s="51" t="str">
        <f aca="false">IF(BC41="","",BC41*0.17)</f>
        <v/>
      </c>
      <c r="BE41" s="51" t="str">
        <f aca="false">IF(I41=6908,0,IF(BC41="","",BD41-((P41+L41-N41+Q41)*AY41)))</f>
        <v/>
      </c>
      <c r="BF41" s="53" t="str">
        <f aca="false">IF(B41="","",IF(OR(B41="",E41="Regime Normal"),0,(AI41-Q41)*VLOOKUP(R41,Dados!$X$98:$Y$108,2,0)))</f>
        <v/>
      </c>
      <c r="BG41" s="54" t="str">
        <f aca="false">IFERROR(VLOOKUP(I41,Dados!$AC$27:$AD$43,2,0),IF(B41="","",IF(D41&lt;&gt;"MT",IF(AND(AC41="SIM",Y41="Revenda"),"2403",IF(AND(AC41="SIM",Y41="Consumo"),"2407",IF(AND(AC41="NÃO",Y41="Revenda"),"2102",IF(AND(AC41="NÃO",Y41="Consumo"),"2556",)))),REPLACE(I41,1,1,1))))</f>
        <v/>
      </c>
    </row>
    <row r="42" customFormat="false" ht="12.8" hidden="false" customHeight="false" outlineLevel="0" collapsed="false">
      <c r="Y42" s="45"/>
      <c r="Z42" s="46" t="str">
        <f aca="false">IF(B42="","",(IFERROR(VLOOKUP(H42,Dados!A$3:B$15000,2,0),"Não Encontrado")))</f>
        <v/>
      </c>
      <c r="AA42" s="46" t="str">
        <f aca="false">IF(B42="","",(IFERROR(VLOOKUP(G42,Dados!C$3:E$15000,3,0),"Não Encontrado")))</f>
        <v/>
      </c>
      <c r="AB42" s="46" t="str">
        <f aca="false">IFERROR(IF(Z42&lt;&gt;"Não Encontrado",Z42,IF(AA42&lt;&gt;"Não Encontrado",AA42,"")),"")</f>
        <v/>
      </c>
      <c r="AC42" s="45" t="str">
        <f aca="false">IF(B42="","",IF(AB42="","NÃO","SIM"))</f>
        <v/>
      </c>
      <c r="AD42" s="45" t="str">
        <f aca="false">IFERROR(VLOOKUP(G42,Dados!$P$3:$R$500,3,0),"")</f>
        <v/>
      </c>
      <c r="AE42" s="45" t="str">
        <f aca="false">IFERROR(VLOOKUP(G42,Dados!$K$3:$L$500,2,0),"")</f>
        <v/>
      </c>
      <c r="AF42" s="45" t="str">
        <f aca="false">IFERROR(VLOOKUP(G42,Dados!$M$3:$N$500,2,0),"")</f>
        <v/>
      </c>
      <c r="AG42" s="45" t="str">
        <f aca="false">IF(F42="","",IF(AND(AD42="",AE42="",AF42=""),"-",IF(AND(AD42="BIT",AE42="",AF42=""),"BIT",IF(AND(AE42="ANEXO I",AD42="",AF42=""),"ANEXO I",IF(AND(AF42="ANEXO II",AD42="",AE42=""),"ANEXO II","Escolher")))))</f>
        <v/>
      </c>
      <c r="AH42" s="45" t="str">
        <f aca="false">IF(AG42&lt;&gt;"Pneus","",IFERROR(VLOOKUP(R42,Dados!$X$2:$Z$5,3,0)*(AI42-Q42),VLOOKUP(D42,Dados!$X$7:$Z$33,3,0)*(AI42-Q42)))</f>
        <v/>
      </c>
      <c r="AI42" s="47" t="str">
        <f aca="false">IF(B42="","",P42+Q42+O42+M42+L42-N42)</f>
        <v/>
      </c>
      <c r="AJ42" s="48" t="str">
        <f aca="false">IFERROR(IF(AND(AC42="SIM",AG42="-",Y42="REVENDA"),(AB42/1+1)*AI42,IF(AND(AC42="SIM",AG42="Pneus",Y42="REVENDA"),(AB42/1+1)*(AI42-AH42),"")),"")</f>
        <v/>
      </c>
      <c r="AK42" s="48" t="str">
        <f aca="false">IF(AJ42="","",AJ42*17%)</f>
        <v/>
      </c>
      <c r="AL42" s="48" t="str">
        <f aca="false">IFERROR(IF(AC42="NÃO","",IF(AK42="","",IF(E42="Simples Nacional",BF42,IF(T42=0.12,U42*0.5833337002,IF(T42=0,AI42*0.07,U42))))),"")</f>
        <v/>
      </c>
      <c r="AM42" s="47" t="str">
        <f aca="false">IFERROR(IF(AC42="NÃO","",IF(OR(AG42="-",AG42="Pneus"),AK42-AL42,"")),"")</f>
        <v/>
      </c>
      <c r="AN42" s="48" t="str">
        <f aca="false">IF(AND(Y42="REVENDA",AC42="SIM",AG42="BIT"),((AB42/1+1)*AI42)*0.4117,"")</f>
        <v/>
      </c>
      <c r="AO42" s="48" t="str">
        <f aca="false">IF(AN42="","",AN42*17%)</f>
        <v/>
      </c>
      <c r="AP42" s="49" t="str">
        <f aca="false">IF(AN42="","",IF(T42=0.12,(U42*0.4117)*0.4117,IF(T42=0,(AI42*0.07)*0.4117,U42*0.4117)))</f>
        <v/>
      </c>
      <c r="AQ42" s="47" t="str">
        <f aca="false">IF(AN42="","",AO42-AP42)</f>
        <v/>
      </c>
      <c r="AR42" s="50" t="str">
        <f aca="false">IFERROR(IF(AND(AC42="SIM",Y42="REVENDA",LEFT(AG42,5)="ANEXO")*OR(AE42="ANEXO I",AF42="ANEXO II"),VLOOKUP(H42,Dados!G:I,2,0),""),"INSERIR MVA")</f>
        <v/>
      </c>
      <c r="AS42" s="48" t="str">
        <f aca="false">IF(LEFT(AG42,5)="ANEXO",VLOOKUP(AG42,Dados!$X$111:$Z$112,2,0)*(AI42-Q42),"")</f>
        <v/>
      </c>
      <c r="AT42" s="48" t="str">
        <f aca="false">IFERROR(IF(AR42="","",(AI42*AR42)+AI42),"INSERIR MVA")</f>
        <v/>
      </c>
      <c r="AU42" s="48" t="str">
        <f aca="false">IF(AT42="","",IF(AY42=0.04,U42,AS42*AY42))</f>
        <v/>
      </c>
      <c r="AV42" s="47" t="str">
        <f aca="false">IFERROR(IF(AU42="","",(VLOOKUP(AG42,Dados!$X$111:$Z$112,3,0)*AT42*0.17)),"INSERIR MVA")</f>
        <v/>
      </c>
      <c r="AW42" s="47" t="str">
        <f aca="false">IFERROR(IF(AR42="","",AV42-AU42),"")</f>
        <v/>
      </c>
      <c r="AX42" s="51" t="str">
        <f aca="false">IFERROR(IF(AC42="NÃO","",IF(AM42&lt;&gt;"",AM42-W42,IF(AQ42&lt;&gt;"",AQ42-W42,IF(AW42&lt;&gt;"",AW42-W42,"")))),"")</f>
        <v/>
      </c>
      <c r="AY42" s="46" t="str">
        <f aca="false">IFERROR(IF(ISNA(VLOOKUP(R42,Dados!$X$2:$Y$5,2,0)),VLOOKUP(D42,Dados!$X$7:$Y$33,2,0),VLOOKUP(R42,Dados!$X$2:$Y$5,2,0)),"")</f>
        <v/>
      </c>
      <c r="AZ42" s="52" t="str">
        <f aca="false">IF(C42="","",IF(AND(Y42="CONSUMO",AC42="NÃO")*OR(AG42="-",AG42="BIT"),IF(E42&lt;&gt;"",(AI42-(P42+L42-N42+Q42)*AY42)/0.83),""))</f>
        <v/>
      </c>
      <c r="BA42" s="51" t="str">
        <f aca="false">IF(AZ42="","",AZ42*0.17-((P42+L42-N42+Q42)*AY42))</f>
        <v/>
      </c>
      <c r="BB42" s="51" t="str">
        <f aca="false">IF(AND(Y42="CONSUMO",AG42="ANEXO I",AY42&gt;4%),(AI42-(P42+L42-N42+Q42)*0.0514)/0.83*(0.5177)*(0.17)-AI42*0.0514,IF(AND(Y42="CONSUMO",AG42="ANEXO II",AY42&gt;4%),(AI42-(P42+L42-N42+Q42)*0.041)/0.83*(0.3295)*(0.17)-AI42*0.041,IF(AND(Y42="CONSUMO",AG42="ANEXO I",AY42=4%),(AI42-(P42+L42-N42+Q42)*0.04)/0.83*(0.5177)*(0.17)-AI42*0.04,IF(AND(Y42="CONSUMO",AG42="ANEXO II",AY42=4%),(AI42-(P42+L42-N42+Q42)*0.04)/0.83*(0.3295)*(0.17)-AI42*0.04,""))))</f>
        <v/>
      </c>
      <c r="BC42" s="51" t="str">
        <f aca="false">IF(C42="","",IF(AND(Y42="CONSUMO",AC42="SIM")*OR(AG42="-",AG42="BIT"),IF(E42&lt;&gt;"",(AI42-(P42+L42-N42+Q42)*AY42)/0.83),""))</f>
        <v/>
      </c>
      <c r="BD42" s="51" t="str">
        <f aca="false">IF(BC42="","",BC42*0.17)</f>
        <v/>
      </c>
      <c r="BE42" s="51" t="str">
        <f aca="false">IF(I42=6908,0,IF(BC42="","",BD42-((P42+L42-N42+Q42)*AY42)))</f>
        <v/>
      </c>
      <c r="BF42" s="53" t="str">
        <f aca="false">IF(B42="","",IF(OR(B42="",E42="Regime Normal"),0,(AI42-Q42)*VLOOKUP(R42,Dados!$X$98:$Y$108,2,0)))</f>
        <v/>
      </c>
      <c r="BG42" s="54" t="str">
        <f aca="false">IFERROR(VLOOKUP(I42,Dados!$AC$27:$AD$43,2,0),IF(B42="","",IF(D42&lt;&gt;"MT",IF(AND(AC42="SIM",Y42="Revenda"),"2403",IF(AND(AC42="SIM",Y42="Consumo"),"2407",IF(AND(AC42="NÃO",Y42="Revenda"),"2102",IF(AND(AC42="NÃO",Y42="Consumo"),"2556",)))),REPLACE(I42,1,1,1))))</f>
        <v/>
      </c>
    </row>
    <row r="43" customFormat="false" ht="12.8" hidden="false" customHeight="false" outlineLevel="0" collapsed="false">
      <c r="Y43" s="45"/>
      <c r="Z43" s="46" t="str">
        <f aca="false">IF(B43="","",(IFERROR(VLOOKUP(H43,Dados!A$3:B$15000,2,0),"Não Encontrado")))</f>
        <v/>
      </c>
      <c r="AA43" s="46" t="str">
        <f aca="false">IF(B43="","",(IFERROR(VLOOKUP(G43,Dados!C$3:E$15000,3,0),"Não Encontrado")))</f>
        <v/>
      </c>
      <c r="AB43" s="46" t="str">
        <f aca="false">IFERROR(IF(Z43&lt;&gt;"Não Encontrado",Z43,IF(AA43&lt;&gt;"Não Encontrado",AA43,"")),"")</f>
        <v/>
      </c>
      <c r="AC43" s="45" t="str">
        <f aca="false">IF(B43="","",IF(AB43="","NÃO","SIM"))</f>
        <v/>
      </c>
      <c r="AD43" s="45" t="str">
        <f aca="false">IFERROR(VLOOKUP(G43,Dados!$P$3:$R$500,3,0),"")</f>
        <v/>
      </c>
      <c r="AE43" s="45" t="str">
        <f aca="false">IFERROR(VLOOKUP(G43,Dados!$K$3:$L$500,2,0),"")</f>
        <v/>
      </c>
      <c r="AF43" s="45" t="str">
        <f aca="false">IFERROR(VLOOKUP(G43,Dados!$M$3:$N$500,2,0),"")</f>
        <v/>
      </c>
      <c r="AG43" s="45" t="str">
        <f aca="false">IF(F43="","",IF(AND(AD43="",AE43="",AF43=""),"-",IF(AND(AD43="BIT",AE43="",AF43=""),"BIT",IF(AND(AE43="ANEXO I",AD43="",AF43=""),"ANEXO I",IF(AND(AF43="ANEXO II",AD43="",AE43=""),"ANEXO II","Escolher")))))</f>
        <v/>
      </c>
      <c r="AH43" s="45" t="str">
        <f aca="false">IF(AG43&lt;&gt;"Pneus","",IFERROR(VLOOKUP(R43,Dados!$X$2:$Z$5,3,0)*(AI43-Q43),VLOOKUP(D43,Dados!$X$7:$Z$33,3,0)*(AI43-Q43)))</f>
        <v/>
      </c>
      <c r="AI43" s="47" t="str">
        <f aca="false">IF(B43="","",P43+Q43+O43+M43+L43-N43)</f>
        <v/>
      </c>
      <c r="AJ43" s="48" t="str">
        <f aca="false">IFERROR(IF(AND(AC43="SIM",AG43="-",Y43="REVENDA"),(AB43/1+1)*AI43,IF(AND(AC43="SIM",AG43="Pneus",Y43="REVENDA"),(AB43/1+1)*(AI43-AH43),"")),"")</f>
        <v/>
      </c>
      <c r="AK43" s="48" t="str">
        <f aca="false">IF(AJ43="","",AJ43*17%)</f>
        <v/>
      </c>
      <c r="AL43" s="48" t="str">
        <f aca="false">IFERROR(IF(AC43="NÃO","",IF(AK43="","",IF(E43="Simples Nacional",BF43,IF(T43=0.12,U43*0.5833337002,IF(T43=0,AI43*0.07,U43))))),"")</f>
        <v/>
      </c>
      <c r="AM43" s="47" t="str">
        <f aca="false">IFERROR(IF(AC43="NÃO","",IF(OR(AG43="-",AG43="Pneus"),AK43-AL43,"")),"")</f>
        <v/>
      </c>
      <c r="AN43" s="48" t="str">
        <f aca="false">IF(AND(Y43="REVENDA",AC43="SIM",AG43="BIT"),((AB43/1+1)*AI43)*0.4117,"")</f>
        <v/>
      </c>
      <c r="AO43" s="48" t="str">
        <f aca="false">IF(AN43="","",AN43*17%)</f>
        <v/>
      </c>
      <c r="AP43" s="49" t="str">
        <f aca="false">IF(AN43="","",IF(T43=0.12,(U43*0.4117)*0.4117,IF(T43=0,(AI43*0.07)*0.4117,U43*0.4117)))</f>
        <v/>
      </c>
      <c r="AQ43" s="47" t="str">
        <f aca="false">IF(AN43="","",AO43-AP43)</f>
        <v/>
      </c>
      <c r="AR43" s="50" t="str">
        <f aca="false">IFERROR(IF(AND(AC43="SIM",Y43="REVENDA",LEFT(AG43,5)="ANEXO")*OR(AE43="ANEXO I",AF43="ANEXO II"),VLOOKUP(H43,Dados!G:I,2,0),""),"INSERIR MVA")</f>
        <v/>
      </c>
      <c r="AS43" s="48" t="str">
        <f aca="false">IF(LEFT(AG43,5)="ANEXO",VLOOKUP(AG43,Dados!$X$111:$Z$112,2,0)*(AI43-Q43),"")</f>
        <v/>
      </c>
      <c r="AT43" s="48" t="str">
        <f aca="false">IFERROR(IF(AR43="","",(AI43*AR43)+AI43),"INSERIR MVA")</f>
        <v/>
      </c>
      <c r="AU43" s="48" t="str">
        <f aca="false">IF(AT43="","",IF(AY43=0.04,U43,AS43*AY43))</f>
        <v/>
      </c>
      <c r="AV43" s="47" t="str">
        <f aca="false">IFERROR(IF(AU43="","",(VLOOKUP(AG43,Dados!$X$111:$Z$112,3,0)*AT43*0.17)),"INSERIR MVA")</f>
        <v/>
      </c>
      <c r="AW43" s="47" t="str">
        <f aca="false">IFERROR(IF(AR43="","",AV43-AU43),"")</f>
        <v/>
      </c>
      <c r="AX43" s="51" t="str">
        <f aca="false">IFERROR(IF(AC43="NÃO","",IF(AM43&lt;&gt;"",AM43-W43,IF(AQ43&lt;&gt;"",AQ43-W43,IF(AW43&lt;&gt;"",AW43-W43,"")))),"")</f>
        <v/>
      </c>
      <c r="AY43" s="46" t="str">
        <f aca="false">IFERROR(IF(ISNA(VLOOKUP(R43,Dados!$X$2:$Y$5,2,0)),VLOOKUP(D43,Dados!$X$7:$Y$33,2,0),VLOOKUP(R43,Dados!$X$2:$Y$5,2,0)),"")</f>
        <v/>
      </c>
      <c r="AZ43" s="52" t="str">
        <f aca="false">IF(C43="","",IF(AND(Y43="CONSUMO",AC43="NÃO")*OR(AG43="-",AG43="BIT"),IF(E43&lt;&gt;"",(AI43-(P43+L43-N43+Q43)*AY43)/0.83),""))</f>
        <v/>
      </c>
      <c r="BA43" s="51" t="str">
        <f aca="false">IF(AZ43="","",AZ43*0.17-((P43+L43-N43+Q43)*AY43))</f>
        <v/>
      </c>
      <c r="BB43" s="51" t="str">
        <f aca="false">IF(AND(Y43="CONSUMO",AG43="ANEXO I",AY43&gt;4%),(AI43-(P43+L43-N43+Q43)*0.0514)/0.83*(0.5177)*(0.17)-AI43*0.0514,IF(AND(Y43="CONSUMO",AG43="ANEXO II",AY43&gt;4%),(AI43-(P43+L43-N43+Q43)*0.041)/0.83*(0.3295)*(0.17)-AI43*0.041,IF(AND(Y43="CONSUMO",AG43="ANEXO I",AY43=4%),(AI43-(P43+L43-N43+Q43)*0.04)/0.83*(0.5177)*(0.17)-AI43*0.04,IF(AND(Y43="CONSUMO",AG43="ANEXO II",AY43=4%),(AI43-(P43+L43-N43+Q43)*0.04)/0.83*(0.3295)*(0.17)-AI43*0.04,""))))</f>
        <v/>
      </c>
      <c r="BC43" s="51" t="str">
        <f aca="false">IF(C43="","",IF(AND(Y43="CONSUMO",AC43="SIM")*OR(AG43="-",AG43="BIT"),IF(E43&lt;&gt;"",(AI43-(P43+L43-N43+Q43)*AY43)/0.83),""))</f>
        <v/>
      </c>
      <c r="BD43" s="51" t="str">
        <f aca="false">IF(BC43="","",BC43*0.17)</f>
        <v/>
      </c>
      <c r="BE43" s="51" t="str">
        <f aca="false">IF(I43=6908,0,IF(BC43="","",BD43-((P43+L43-N43+Q43)*AY43)))</f>
        <v/>
      </c>
      <c r="BF43" s="53" t="str">
        <f aca="false">IF(B43="","",IF(OR(B43="",E43="Regime Normal"),0,(AI43-Q43)*VLOOKUP(R43,Dados!$X$98:$Y$108,2,0)))</f>
        <v/>
      </c>
      <c r="BG43" s="54" t="str">
        <f aca="false">IFERROR(VLOOKUP(I43,Dados!$AC$27:$AD$43,2,0),IF(B43="","",IF(D43&lt;&gt;"MT",IF(AND(AC43="SIM",Y43="Revenda"),"2403",IF(AND(AC43="SIM",Y43="Consumo"),"2407",IF(AND(AC43="NÃO",Y43="Revenda"),"2102",IF(AND(AC43="NÃO",Y43="Consumo"),"2556",)))),REPLACE(I43,1,1,1))))</f>
        <v/>
      </c>
    </row>
    <row r="44" customFormat="false" ht="12.8" hidden="false" customHeight="false" outlineLevel="0" collapsed="false">
      <c r="Y44" s="45"/>
      <c r="Z44" s="46" t="str">
        <f aca="false">IF(B44="","",(IFERROR(VLOOKUP(H44,Dados!A$3:B$15000,2,0),"Não Encontrado")))</f>
        <v/>
      </c>
      <c r="AA44" s="46" t="str">
        <f aca="false">IF(B44="","",(IFERROR(VLOOKUP(G44,Dados!C$3:E$15000,3,0),"Não Encontrado")))</f>
        <v/>
      </c>
      <c r="AB44" s="46" t="str">
        <f aca="false">IFERROR(IF(Z44&lt;&gt;"Não Encontrado",Z44,IF(AA44&lt;&gt;"Não Encontrado",AA44,"")),"")</f>
        <v/>
      </c>
      <c r="AC44" s="45" t="str">
        <f aca="false">IF(B44="","",IF(AB44="","NÃO","SIM"))</f>
        <v/>
      </c>
      <c r="AD44" s="45" t="str">
        <f aca="false">IFERROR(VLOOKUP(G44,Dados!$P$3:$R$500,3,0),"")</f>
        <v/>
      </c>
      <c r="AE44" s="45" t="str">
        <f aca="false">IFERROR(VLOOKUP(G44,Dados!$K$3:$L$500,2,0),"")</f>
        <v/>
      </c>
      <c r="AF44" s="45" t="str">
        <f aca="false">IFERROR(VLOOKUP(G44,Dados!$M$3:$N$500,2,0),"")</f>
        <v/>
      </c>
      <c r="AG44" s="45" t="str">
        <f aca="false">IF(F44="","",IF(AND(AD44="",AE44="",AF44=""),"-",IF(AND(AD44="BIT",AE44="",AF44=""),"BIT",IF(AND(AE44="ANEXO I",AD44="",AF44=""),"ANEXO I",IF(AND(AF44="ANEXO II",AD44="",AE44=""),"ANEXO II","Escolher")))))</f>
        <v/>
      </c>
      <c r="AH44" s="45" t="str">
        <f aca="false">IF(AG44&lt;&gt;"Pneus","",IFERROR(VLOOKUP(R44,Dados!$X$2:$Z$5,3,0)*(AI44-Q44),VLOOKUP(D44,Dados!$X$7:$Z$33,3,0)*(AI44-Q44)))</f>
        <v/>
      </c>
      <c r="AI44" s="47" t="str">
        <f aca="false">IF(B44="","",P44+Q44+O44+M44+L44-N44)</f>
        <v/>
      </c>
      <c r="AJ44" s="48" t="str">
        <f aca="false">IFERROR(IF(AND(AC44="SIM",AG44="-",Y44="REVENDA"),(AB44/1+1)*AI44,IF(AND(AC44="SIM",AG44="Pneus",Y44="REVENDA"),(AB44/1+1)*(AI44-AH44),"")),"")</f>
        <v/>
      </c>
      <c r="AK44" s="48" t="str">
        <f aca="false">IF(AJ44="","",AJ44*17%)</f>
        <v/>
      </c>
      <c r="AL44" s="48" t="str">
        <f aca="false">IFERROR(IF(AC44="NÃO","",IF(AK44="","",IF(E44="Simples Nacional",BF44,IF(T44=0.12,U44*0.5833337002,IF(T44=0,AI44*0.07,U44))))),"")</f>
        <v/>
      </c>
      <c r="AM44" s="47" t="str">
        <f aca="false">IFERROR(IF(AC44="NÃO","",IF(OR(AG44="-",AG44="Pneus"),AK44-AL44,"")),"")</f>
        <v/>
      </c>
      <c r="AN44" s="48" t="str">
        <f aca="false">IF(AND(Y44="REVENDA",AC44="SIM",AG44="BIT"),((AB44/1+1)*AI44)*0.4117,"")</f>
        <v/>
      </c>
      <c r="AO44" s="48" t="str">
        <f aca="false">IF(AN44="","",AN44*17%)</f>
        <v/>
      </c>
      <c r="AP44" s="49" t="str">
        <f aca="false">IF(AN44="","",IF(T44=0.12,(U44*0.4117)*0.4117,IF(T44=0,(AI44*0.07)*0.4117,U44*0.4117)))</f>
        <v/>
      </c>
      <c r="AQ44" s="47" t="str">
        <f aca="false">IF(AN44="","",AO44-AP44)</f>
        <v/>
      </c>
      <c r="AR44" s="50" t="str">
        <f aca="false">IFERROR(IF(AND(AC44="SIM",Y44="REVENDA",LEFT(AG44,5)="ANEXO")*OR(AE44="ANEXO I",AF44="ANEXO II"),VLOOKUP(H44,Dados!G:I,2,0),""),"INSERIR MVA")</f>
        <v/>
      </c>
      <c r="AS44" s="48" t="str">
        <f aca="false">IF(LEFT(AG44,5)="ANEXO",VLOOKUP(AG44,Dados!$X$111:$Z$112,2,0)*(AI44-Q44),"")</f>
        <v/>
      </c>
      <c r="AT44" s="48" t="str">
        <f aca="false">IFERROR(IF(AR44="","",(AI44*AR44)+AI44),"INSERIR MVA")</f>
        <v/>
      </c>
      <c r="AU44" s="48" t="str">
        <f aca="false">IF(AT44="","",IF(AY44=0.04,U44,AS44*AY44))</f>
        <v/>
      </c>
      <c r="AV44" s="47" t="str">
        <f aca="false">IFERROR(IF(AU44="","",(VLOOKUP(AG44,Dados!$X$111:$Z$112,3,0)*AT44*0.17)),"INSERIR MVA")</f>
        <v/>
      </c>
      <c r="AW44" s="47" t="str">
        <f aca="false">IFERROR(IF(AR44="","",AV44-AU44),"")</f>
        <v/>
      </c>
      <c r="AX44" s="51" t="str">
        <f aca="false">IFERROR(IF(AC44="NÃO","",IF(AM44&lt;&gt;"",AM44-W44,IF(AQ44&lt;&gt;"",AQ44-W44,IF(AW44&lt;&gt;"",AW44-W44,"")))),"")</f>
        <v/>
      </c>
      <c r="AY44" s="46" t="str">
        <f aca="false">IFERROR(IF(ISNA(VLOOKUP(R44,Dados!$X$2:$Y$5,2,0)),VLOOKUP(D44,Dados!$X$7:$Y$33,2,0),VLOOKUP(R44,Dados!$X$2:$Y$5,2,0)),"")</f>
        <v/>
      </c>
      <c r="AZ44" s="52" t="str">
        <f aca="false">IF(C44="","",IF(AND(Y44="CONSUMO",AC44="NÃO")*OR(AG44="-",AG44="BIT"),IF(E44&lt;&gt;"",(AI44-(P44+L44-N44+Q44)*AY44)/0.83),""))</f>
        <v/>
      </c>
      <c r="BA44" s="51" t="str">
        <f aca="false">IF(AZ44="","",AZ44*0.17-((P44+L44-N44+Q44)*AY44))</f>
        <v/>
      </c>
      <c r="BB44" s="51" t="str">
        <f aca="false">IF(AND(Y44="CONSUMO",AG44="ANEXO I",AY44&gt;4%),(AI44-(P44+L44-N44+Q44)*0.0514)/0.83*(0.5177)*(0.17)-AI44*0.0514,IF(AND(Y44="CONSUMO",AG44="ANEXO II",AY44&gt;4%),(AI44-(P44+L44-N44+Q44)*0.041)/0.83*(0.3295)*(0.17)-AI44*0.041,IF(AND(Y44="CONSUMO",AG44="ANEXO I",AY44=4%),(AI44-(P44+L44-N44+Q44)*0.04)/0.83*(0.5177)*(0.17)-AI44*0.04,IF(AND(Y44="CONSUMO",AG44="ANEXO II",AY44=4%),(AI44-(P44+L44-N44+Q44)*0.04)/0.83*(0.3295)*(0.17)-AI44*0.04,""))))</f>
        <v/>
      </c>
      <c r="BC44" s="51" t="str">
        <f aca="false">IF(C44="","",IF(AND(Y44="CONSUMO",AC44="SIM")*OR(AG44="-",AG44="BIT"),IF(E44&lt;&gt;"",(AI44-(P44+L44-N44+Q44)*AY44)/0.83),""))</f>
        <v/>
      </c>
      <c r="BD44" s="51" t="str">
        <f aca="false">IF(BC44="","",BC44*0.17)</f>
        <v/>
      </c>
      <c r="BE44" s="51" t="str">
        <f aca="false">IF(I44=6908,0,IF(BC44="","",BD44-((P44+L44-N44+Q44)*AY44)))</f>
        <v/>
      </c>
      <c r="BF44" s="53" t="str">
        <f aca="false">IF(B44="","",IF(OR(B44="",E44="Regime Normal"),0,(AI44-Q44)*VLOOKUP(R44,Dados!$X$98:$Y$108,2,0)))</f>
        <v/>
      </c>
      <c r="BG44" s="54" t="str">
        <f aca="false">IFERROR(VLOOKUP(I44,Dados!$AC$27:$AD$43,2,0),IF(B44="","",IF(D44&lt;&gt;"MT",IF(AND(AC44="SIM",Y44="Revenda"),"2403",IF(AND(AC44="SIM",Y44="Consumo"),"2407",IF(AND(AC44="NÃO",Y44="Revenda"),"2102",IF(AND(AC44="NÃO",Y44="Consumo"),"2556",)))),REPLACE(I44,1,1,1))))</f>
        <v/>
      </c>
    </row>
    <row r="45" customFormat="false" ht="12.8" hidden="false" customHeight="false" outlineLevel="0" collapsed="false">
      <c r="Y45" s="45"/>
      <c r="Z45" s="46" t="str">
        <f aca="false">IF(B45="","",(IFERROR(VLOOKUP(H45,Dados!A$3:B$15000,2,0),"Não Encontrado")))</f>
        <v/>
      </c>
      <c r="AA45" s="46" t="str">
        <f aca="false">IF(B45="","",(IFERROR(VLOOKUP(G45,Dados!C$3:E$15000,3,0),"Não Encontrado")))</f>
        <v/>
      </c>
      <c r="AB45" s="46" t="str">
        <f aca="false">IFERROR(IF(Z45&lt;&gt;"Não Encontrado",Z45,IF(AA45&lt;&gt;"Não Encontrado",AA45,"")),"")</f>
        <v/>
      </c>
      <c r="AC45" s="45" t="str">
        <f aca="false">IF(B45="","",IF(AB45="","NÃO","SIM"))</f>
        <v/>
      </c>
      <c r="AD45" s="45" t="str">
        <f aca="false">IFERROR(VLOOKUP(G45,Dados!$P$3:$R$500,3,0),"")</f>
        <v/>
      </c>
      <c r="AE45" s="45" t="str">
        <f aca="false">IFERROR(VLOOKUP(G45,Dados!$K$3:$L$500,2,0),"")</f>
        <v/>
      </c>
      <c r="AF45" s="45" t="str">
        <f aca="false">IFERROR(VLOOKUP(G45,Dados!$M$3:$N$500,2,0),"")</f>
        <v/>
      </c>
      <c r="AG45" s="45" t="str">
        <f aca="false">IF(F45="","",IF(AND(AD45="",AE45="",AF45=""),"-",IF(AND(AD45="BIT",AE45="",AF45=""),"BIT",IF(AND(AE45="ANEXO I",AD45="",AF45=""),"ANEXO I",IF(AND(AF45="ANEXO II",AD45="",AE45=""),"ANEXO II","Escolher")))))</f>
        <v/>
      </c>
      <c r="AH45" s="45" t="str">
        <f aca="false">IF(AG45&lt;&gt;"Pneus","",IFERROR(VLOOKUP(R45,Dados!$X$2:$Z$5,3,0)*(AI45-Q45),VLOOKUP(D45,Dados!$X$7:$Z$33,3,0)*(AI45-Q45)))</f>
        <v/>
      </c>
      <c r="AI45" s="47" t="str">
        <f aca="false">IF(B45="","",P45+Q45+O45+M45+L45-N45)</f>
        <v/>
      </c>
      <c r="AJ45" s="48" t="str">
        <f aca="false">IFERROR(IF(AND(AC45="SIM",AG45="-",Y45="REVENDA"),(AB45/1+1)*AI45,IF(AND(AC45="SIM",AG45="Pneus",Y45="REVENDA"),(AB45/1+1)*(AI45-AH45),"")),"")</f>
        <v/>
      </c>
      <c r="AK45" s="48" t="str">
        <f aca="false">IF(AJ45="","",AJ45*17%)</f>
        <v/>
      </c>
      <c r="AL45" s="48" t="str">
        <f aca="false">IFERROR(IF(AC45="NÃO","",IF(AK45="","",IF(E45="Simples Nacional",BF45,IF(T45=0.12,U45*0.5833337002,IF(T45=0,AI45*0.07,U45))))),"")</f>
        <v/>
      </c>
      <c r="AM45" s="47" t="str">
        <f aca="false">IFERROR(IF(AC45="NÃO","",IF(OR(AG45="-",AG45="Pneus"),AK45-AL45,"")),"")</f>
        <v/>
      </c>
      <c r="AN45" s="48" t="str">
        <f aca="false">IF(AND(Y45="REVENDA",AC45="SIM",AG45="BIT"),((AB45/1+1)*AI45)*0.4117,"")</f>
        <v/>
      </c>
      <c r="AO45" s="48" t="str">
        <f aca="false">IF(AN45="","",AN45*17%)</f>
        <v/>
      </c>
      <c r="AP45" s="49" t="str">
        <f aca="false">IF(AN45="","",IF(T45=0.12,(U45*0.4117)*0.4117,IF(T45=0,(AI45*0.07)*0.4117,U45*0.4117)))</f>
        <v/>
      </c>
      <c r="AQ45" s="47" t="str">
        <f aca="false">IF(AN45="","",AO45-AP45)</f>
        <v/>
      </c>
      <c r="AR45" s="50" t="str">
        <f aca="false">IFERROR(IF(AND(AC45="SIM",Y45="REVENDA",LEFT(AG45,5)="ANEXO")*OR(AE45="ANEXO I",AF45="ANEXO II"),VLOOKUP(H45,Dados!G:I,2,0),""),"INSERIR MVA")</f>
        <v/>
      </c>
      <c r="AS45" s="48" t="str">
        <f aca="false">IF(LEFT(AG45,5)="ANEXO",VLOOKUP(AG45,Dados!$X$111:$Z$112,2,0)*(AI45-Q45),"")</f>
        <v/>
      </c>
      <c r="AT45" s="48" t="str">
        <f aca="false">IFERROR(IF(AR45="","",(AI45*AR45)+AI45),"INSERIR MVA")</f>
        <v/>
      </c>
      <c r="AU45" s="48" t="str">
        <f aca="false">IF(AT45="","",IF(AY45=0.04,U45,AS45*AY45))</f>
        <v/>
      </c>
      <c r="AV45" s="47" t="str">
        <f aca="false">IFERROR(IF(AU45="","",(VLOOKUP(AG45,Dados!$X$111:$Z$112,3,0)*AT45*0.17)),"INSERIR MVA")</f>
        <v/>
      </c>
      <c r="AW45" s="47" t="str">
        <f aca="false">IFERROR(IF(AR45="","",AV45-AU45),"")</f>
        <v/>
      </c>
      <c r="AX45" s="51" t="str">
        <f aca="false">IFERROR(IF(AC45="NÃO","",IF(AM45&lt;&gt;"",AM45-W45,IF(AQ45&lt;&gt;"",AQ45-W45,IF(AW45&lt;&gt;"",AW45-W45,"")))),"")</f>
        <v/>
      </c>
      <c r="AY45" s="46" t="str">
        <f aca="false">IFERROR(IF(ISNA(VLOOKUP(R45,Dados!$X$2:$Y$5,2,0)),VLOOKUP(D45,Dados!$X$7:$Y$33,2,0),VLOOKUP(R45,Dados!$X$2:$Y$5,2,0)),"")</f>
        <v/>
      </c>
      <c r="AZ45" s="52" t="str">
        <f aca="false">IF(C45="","",IF(AND(Y45="CONSUMO",AC45="NÃO")*OR(AG45="-",AG45="BIT"),IF(E45&lt;&gt;"",(AI45-(P45+L45-N45+Q45)*AY45)/0.83),""))</f>
        <v/>
      </c>
      <c r="BA45" s="51" t="str">
        <f aca="false">IF(AZ45="","",AZ45*0.17-((P45+L45-N45+Q45)*AY45))</f>
        <v/>
      </c>
      <c r="BB45" s="51" t="str">
        <f aca="false">IF(AND(Y45="CONSUMO",AG45="ANEXO I",AY45&gt;4%),(AI45-(P45+L45-N45+Q45)*0.0514)/0.83*(0.5177)*(0.17)-AI45*0.0514,IF(AND(Y45="CONSUMO",AG45="ANEXO II",AY45&gt;4%),(AI45-(P45+L45-N45+Q45)*0.041)/0.83*(0.3295)*(0.17)-AI45*0.041,IF(AND(Y45="CONSUMO",AG45="ANEXO I",AY45=4%),(AI45-(P45+L45-N45+Q45)*0.04)/0.83*(0.5177)*(0.17)-AI45*0.04,IF(AND(Y45="CONSUMO",AG45="ANEXO II",AY45=4%),(AI45-(P45+L45-N45+Q45)*0.04)/0.83*(0.3295)*(0.17)-AI45*0.04,""))))</f>
        <v/>
      </c>
      <c r="BC45" s="51" t="str">
        <f aca="false">IF(C45="","",IF(AND(Y45="CONSUMO",AC45="SIM")*OR(AG45="-",AG45="BIT"),IF(E45&lt;&gt;"",(AI45-(P45+L45-N45+Q45)*AY45)/0.83),""))</f>
        <v/>
      </c>
      <c r="BD45" s="51" t="str">
        <f aca="false">IF(BC45="","",BC45*0.17)</f>
        <v/>
      </c>
      <c r="BE45" s="51" t="str">
        <f aca="false">IF(I45=6908,0,IF(BC45="","",BD45-((P45+L45-N45+Q45)*AY45)))</f>
        <v/>
      </c>
      <c r="BF45" s="53" t="str">
        <f aca="false">IF(B45="","",IF(OR(B45="",E45="Regime Normal"),0,(AI45-Q45)*VLOOKUP(R45,Dados!$X$98:$Y$108,2,0)))</f>
        <v/>
      </c>
      <c r="BG45" s="54" t="str">
        <f aca="false">IFERROR(VLOOKUP(I45,Dados!$AC$27:$AD$43,2,0),IF(B45="","",IF(D45&lt;&gt;"MT",IF(AND(AC45="SIM",Y45="Revenda"),"2403",IF(AND(AC45="SIM",Y45="Consumo"),"2407",IF(AND(AC45="NÃO",Y45="Revenda"),"2102",IF(AND(AC45="NÃO",Y45="Consumo"),"2556",)))),REPLACE(I45,1,1,1))))</f>
        <v/>
      </c>
    </row>
    <row r="46" customFormat="false" ht="12.8" hidden="false" customHeight="false" outlineLevel="0" collapsed="false">
      <c r="Y46" s="45"/>
      <c r="Z46" s="46" t="str">
        <f aca="false">IF(B46="","",(IFERROR(VLOOKUP(H46,Dados!A$3:B$15000,2,0),"Não Encontrado")))</f>
        <v/>
      </c>
      <c r="AA46" s="46" t="str">
        <f aca="false">IF(B46="","",(IFERROR(VLOOKUP(G46,Dados!C$3:E$15000,3,0),"Não Encontrado")))</f>
        <v/>
      </c>
      <c r="AB46" s="46" t="str">
        <f aca="false">IFERROR(IF(Z46&lt;&gt;"Não Encontrado",Z46,IF(AA46&lt;&gt;"Não Encontrado",AA46,"")),"")</f>
        <v/>
      </c>
      <c r="AC46" s="45" t="str">
        <f aca="false">IF(B46="","",IF(AB46="","NÃO","SIM"))</f>
        <v/>
      </c>
      <c r="AD46" s="45" t="str">
        <f aca="false">IFERROR(VLOOKUP(G46,Dados!$P$3:$R$500,3,0),"")</f>
        <v/>
      </c>
      <c r="AE46" s="45" t="str">
        <f aca="false">IFERROR(VLOOKUP(G46,Dados!$K$3:$L$500,2,0),"")</f>
        <v/>
      </c>
      <c r="AF46" s="45" t="str">
        <f aca="false">IFERROR(VLOOKUP(G46,Dados!$M$3:$N$500,2,0),"")</f>
        <v/>
      </c>
      <c r="AG46" s="45" t="str">
        <f aca="false">IF(F46="","",IF(AND(AD46="",AE46="",AF46=""),"-",IF(AND(AD46="BIT",AE46="",AF46=""),"BIT",IF(AND(AE46="ANEXO I",AD46="",AF46=""),"ANEXO I",IF(AND(AF46="ANEXO II",AD46="",AE46=""),"ANEXO II","Escolher")))))</f>
        <v/>
      </c>
      <c r="AH46" s="45" t="str">
        <f aca="false">IF(AG46&lt;&gt;"Pneus","",IFERROR(VLOOKUP(R46,Dados!$X$2:$Z$5,3,0)*(AI46-Q46),VLOOKUP(D46,Dados!$X$7:$Z$33,3,0)*(AI46-Q46)))</f>
        <v/>
      </c>
      <c r="AI46" s="47" t="str">
        <f aca="false">IF(B46="","",P46+Q46+O46+M46+L46-N46)</f>
        <v/>
      </c>
      <c r="AJ46" s="48" t="str">
        <f aca="false">IFERROR(IF(AND(AC46="SIM",AG46="-",Y46="REVENDA"),(AB46/1+1)*AI46,IF(AND(AC46="SIM",AG46="Pneus",Y46="REVENDA"),(AB46/1+1)*(AI46-AH46),"")),"")</f>
        <v/>
      </c>
      <c r="AK46" s="48" t="str">
        <f aca="false">IF(AJ46="","",AJ46*17%)</f>
        <v/>
      </c>
      <c r="AL46" s="48" t="str">
        <f aca="false">IFERROR(IF(AC46="NÃO","",IF(AK46="","",IF(E46="Simples Nacional",BF46,IF(T46=0.12,U46*0.5833337002,IF(T46=0,AI46*0.07,U46))))),"")</f>
        <v/>
      </c>
      <c r="AM46" s="47" t="str">
        <f aca="false">IFERROR(IF(AC46="NÃO","",IF(OR(AG46="-",AG46="Pneus"),AK46-AL46,"")),"")</f>
        <v/>
      </c>
      <c r="AN46" s="48" t="str">
        <f aca="false">IF(AND(Y46="REVENDA",AC46="SIM",AG46="BIT"),((AB46/1+1)*AI46)*0.4117,"")</f>
        <v/>
      </c>
      <c r="AO46" s="48" t="str">
        <f aca="false">IF(AN46="","",AN46*17%)</f>
        <v/>
      </c>
      <c r="AP46" s="49" t="str">
        <f aca="false">IF(AN46="","",IF(T46=0.12,(U46*0.4117)*0.4117,IF(T46=0,(AI46*0.07)*0.4117,U46*0.4117)))</f>
        <v/>
      </c>
      <c r="AQ46" s="47" t="str">
        <f aca="false">IF(AN46="","",AO46-AP46)</f>
        <v/>
      </c>
      <c r="AR46" s="50" t="str">
        <f aca="false">IFERROR(IF(AND(AC46="SIM",Y46="REVENDA",LEFT(AG46,5)="ANEXO")*OR(AE46="ANEXO I",AF46="ANEXO II"),VLOOKUP(H46,Dados!G:I,2,0),""),"INSERIR MVA")</f>
        <v/>
      </c>
      <c r="AS46" s="48" t="str">
        <f aca="false">IF(LEFT(AG46,5)="ANEXO",VLOOKUP(AG46,Dados!$X$111:$Z$112,2,0)*(AI46-Q46),"")</f>
        <v/>
      </c>
      <c r="AT46" s="48" t="str">
        <f aca="false">IFERROR(IF(AR46="","",(AI46*AR46)+AI46),"INSERIR MVA")</f>
        <v/>
      </c>
      <c r="AU46" s="48" t="str">
        <f aca="false">IF(AT46="","",IF(AY46=0.04,U46,AS46*AY46))</f>
        <v/>
      </c>
      <c r="AV46" s="47" t="str">
        <f aca="false">IFERROR(IF(AU46="","",(VLOOKUP(AG46,Dados!$X$111:$Z$112,3,0)*AT46*0.17)),"INSERIR MVA")</f>
        <v/>
      </c>
      <c r="AW46" s="47" t="str">
        <f aca="false">IFERROR(IF(AR46="","",AV46-AU46),"")</f>
        <v/>
      </c>
      <c r="AX46" s="51" t="str">
        <f aca="false">IFERROR(IF(AC46="NÃO","",IF(AM46&lt;&gt;"",AM46-W46,IF(AQ46&lt;&gt;"",AQ46-W46,IF(AW46&lt;&gt;"",AW46-W46,"")))),"")</f>
        <v/>
      </c>
      <c r="AY46" s="46" t="str">
        <f aca="false">IFERROR(IF(ISNA(VLOOKUP(R46,Dados!$X$2:$Y$5,2,0)),VLOOKUP(D46,Dados!$X$7:$Y$33,2,0),VLOOKUP(R46,Dados!$X$2:$Y$5,2,0)),"")</f>
        <v/>
      </c>
      <c r="AZ46" s="52" t="str">
        <f aca="false">IF(C46="","",IF(AND(Y46="CONSUMO",AC46="NÃO")*OR(AG46="-",AG46="BIT"),IF(E46&lt;&gt;"",(AI46-(P46+L46-N46+Q46)*AY46)/0.83),""))</f>
        <v/>
      </c>
      <c r="BA46" s="51" t="str">
        <f aca="false">IF(AZ46="","",AZ46*0.17-((P46+L46-N46+Q46)*AY46))</f>
        <v/>
      </c>
      <c r="BB46" s="51" t="str">
        <f aca="false">IF(AND(Y46="CONSUMO",AG46="ANEXO I",AY46&gt;4%),(AI46-(P46+L46-N46+Q46)*0.0514)/0.83*(0.5177)*(0.17)-AI46*0.0514,IF(AND(Y46="CONSUMO",AG46="ANEXO II",AY46&gt;4%),(AI46-(P46+L46-N46+Q46)*0.041)/0.83*(0.3295)*(0.17)-AI46*0.041,IF(AND(Y46="CONSUMO",AG46="ANEXO I",AY46=4%),(AI46-(P46+L46-N46+Q46)*0.04)/0.83*(0.5177)*(0.17)-AI46*0.04,IF(AND(Y46="CONSUMO",AG46="ANEXO II",AY46=4%),(AI46-(P46+L46-N46+Q46)*0.04)/0.83*(0.3295)*(0.17)-AI46*0.04,""))))</f>
        <v/>
      </c>
      <c r="BC46" s="51" t="str">
        <f aca="false">IF(C46="","",IF(AND(Y46="CONSUMO",AC46="SIM")*OR(AG46="-",AG46="BIT"),IF(E46&lt;&gt;"",(AI46-(P46+L46-N46+Q46)*AY46)/0.83),""))</f>
        <v/>
      </c>
      <c r="BD46" s="51" t="str">
        <f aca="false">IF(BC46="","",BC46*0.17)</f>
        <v/>
      </c>
      <c r="BE46" s="51" t="str">
        <f aca="false">IF(I46=6908,0,IF(BC46="","",BD46-((P46+L46-N46+Q46)*AY46)))</f>
        <v/>
      </c>
      <c r="BF46" s="53" t="str">
        <f aca="false">IF(B46="","",IF(OR(B46="",E46="Regime Normal"),0,(AI46-Q46)*VLOOKUP(R46,Dados!$X$98:$Y$108,2,0)))</f>
        <v/>
      </c>
      <c r="BG46" s="54" t="str">
        <f aca="false">IFERROR(VLOOKUP(I46,Dados!$AC$27:$AD$43,2,0),IF(B46="","",IF(D46&lt;&gt;"MT",IF(AND(AC46="SIM",Y46="Revenda"),"2403",IF(AND(AC46="SIM",Y46="Consumo"),"2407",IF(AND(AC46="NÃO",Y46="Revenda"),"2102",IF(AND(AC46="NÃO",Y46="Consumo"),"2556",)))),REPLACE(I46,1,1,1))))</f>
        <v/>
      </c>
    </row>
    <row r="47" customFormat="false" ht="12.8" hidden="false" customHeight="false" outlineLevel="0" collapsed="false">
      <c r="Y47" s="45"/>
      <c r="Z47" s="46" t="str">
        <f aca="false">IF(B47="","",(IFERROR(VLOOKUP(H47,Dados!A$3:B$15000,2,0),"Não Encontrado")))</f>
        <v/>
      </c>
      <c r="AA47" s="46" t="str">
        <f aca="false">IF(B47="","",(IFERROR(VLOOKUP(G47,Dados!C$3:E$15000,3,0),"Não Encontrado")))</f>
        <v/>
      </c>
      <c r="AB47" s="46" t="str">
        <f aca="false">IFERROR(IF(Z47&lt;&gt;"Não Encontrado",Z47,IF(AA47&lt;&gt;"Não Encontrado",AA47,"")),"")</f>
        <v/>
      </c>
      <c r="AC47" s="45" t="str">
        <f aca="false">IF(B47="","",IF(AB47="","NÃO","SIM"))</f>
        <v/>
      </c>
      <c r="AD47" s="45" t="str">
        <f aca="false">IFERROR(VLOOKUP(G47,Dados!$P$3:$R$500,3,0),"")</f>
        <v/>
      </c>
      <c r="AE47" s="45" t="str">
        <f aca="false">IFERROR(VLOOKUP(G47,Dados!$K$3:$L$500,2,0),"")</f>
        <v/>
      </c>
      <c r="AF47" s="45" t="str">
        <f aca="false">IFERROR(VLOOKUP(G47,Dados!$M$3:$N$500,2,0),"")</f>
        <v/>
      </c>
      <c r="AG47" s="45" t="str">
        <f aca="false">IF(F47="","",IF(AND(AD47="",AE47="",AF47=""),"-",IF(AND(AD47="BIT",AE47="",AF47=""),"BIT",IF(AND(AE47="ANEXO I",AD47="",AF47=""),"ANEXO I",IF(AND(AF47="ANEXO II",AD47="",AE47=""),"ANEXO II","Escolher")))))</f>
        <v/>
      </c>
      <c r="AH47" s="45" t="str">
        <f aca="false">IF(AG47&lt;&gt;"Pneus","",IFERROR(VLOOKUP(R47,Dados!$X$2:$Z$5,3,0)*(AI47-Q47),VLOOKUP(D47,Dados!$X$7:$Z$33,3,0)*(AI47-Q47)))</f>
        <v/>
      </c>
      <c r="AI47" s="47" t="str">
        <f aca="false">IF(B47="","",P47+Q47+O47+M47+L47-N47)</f>
        <v/>
      </c>
      <c r="AJ47" s="48" t="str">
        <f aca="false">IFERROR(IF(AND(AC47="SIM",AG47="-",Y47="REVENDA"),(AB47/1+1)*AI47,IF(AND(AC47="SIM",AG47="Pneus",Y47="REVENDA"),(AB47/1+1)*(AI47-AH47),"")),"")</f>
        <v/>
      </c>
      <c r="AK47" s="48" t="str">
        <f aca="false">IF(AJ47="","",AJ47*17%)</f>
        <v/>
      </c>
      <c r="AL47" s="48" t="str">
        <f aca="false">IFERROR(IF(AC47="NÃO","",IF(AK47="","",IF(E47="Simples Nacional",BF47,IF(T47=0.12,U47*0.5833337002,IF(T47=0,AI47*0.07,U47))))),"")</f>
        <v/>
      </c>
      <c r="AM47" s="47" t="str">
        <f aca="false">IFERROR(IF(AC47="NÃO","",IF(OR(AG47="-",AG47="Pneus"),AK47-AL47,"")),"")</f>
        <v/>
      </c>
      <c r="AN47" s="48" t="str">
        <f aca="false">IF(AND(Y47="REVENDA",AC47="SIM",AG47="BIT"),((AB47/1+1)*AI47)*0.4117,"")</f>
        <v/>
      </c>
      <c r="AO47" s="48" t="str">
        <f aca="false">IF(AN47="","",AN47*17%)</f>
        <v/>
      </c>
      <c r="AP47" s="49" t="str">
        <f aca="false">IF(AN47="","",IF(T47=0.12,(U47*0.4117)*0.4117,IF(T47=0,(AI47*0.07)*0.4117,U47*0.4117)))</f>
        <v/>
      </c>
      <c r="AQ47" s="47" t="str">
        <f aca="false">IF(AN47="","",AO47-AP47)</f>
        <v/>
      </c>
      <c r="AR47" s="50" t="str">
        <f aca="false">IFERROR(IF(AND(AC47="SIM",Y47="REVENDA",LEFT(AG47,5)="ANEXO")*OR(AE47="ANEXO I",AF47="ANEXO II"),VLOOKUP(H47,Dados!G:I,2,0),""),"INSERIR MVA")</f>
        <v/>
      </c>
      <c r="AS47" s="48" t="str">
        <f aca="false">IF(LEFT(AG47,5)="ANEXO",VLOOKUP(AG47,Dados!$X$111:$Z$112,2,0)*(AI47-Q47),"")</f>
        <v/>
      </c>
      <c r="AT47" s="48" t="str">
        <f aca="false">IFERROR(IF(AR47="","",(AI47*AR47)+AI47),"INSERIR MVA")</f>
        <v/>
      </c>
      <c r="AU47" s="48" t="str">
        <f aca="false">IF(AT47="","",IF(AY47=0.04,U47,AS47*AY47))</f>
        <v/>
      </c>
      <c r="AV47" s="47" t="str">
        <f aca="false">IFERROR(IF(AU47="","",(VLOOKUP(AG47,Dados!$X$111:$Z$112,3,0)*AT47*0.17)),"INSERIR MVA")</f>
        <v/>
      </c>
      <c r="AW47" s="47" t="str">
        <f aca="false">IFERROR(IF(AR47="","",AV47-AU47),"")</f>
        <v/>
      </c>
      <c r="AX47" s="51" t="str">
        <f aca="false">IFERROR(IF(AC47="NÃO","",IF(AM47&lt;&gt;"",AM47-W47,IF(AQ47&lt;&gt;"",AQ47-W47,IF(AW47&lt;&gt;"",AW47-W47,"")))),"")</f>
        <v/>
      </c>
      <c r="AY47" s="46" t="str">
        <f aca="false">IFERROR(IF(ISNA(VLOOKUP(R47,Dados!$X$2:$Y$5,2,0)),VLOOKUP(D47,Dados!$X$7:$Y$33,2,0),VLOOKUP(R47,Dados!$X$2:$Y$5,2,0)),"")</f>
        <v/>
      </c>
      <c r="AZ47" s="52" t="str">
        <f aca="false">IF(C47="","",IF(AND(Y47="CONSUMO",AC47="NÃO")*OR(AG47="-",AG47="BIT"),IF(E47&lt;&gt;"",(AI47-(P47+L47-N47+Q47)*AY47)/0.83),""))</f>
        <v/>
      </c>
      <c r="BA47" s="51" t="str">
        <f aca="false">IF(AZ47="","",AZ47*0.17-((P47+L47-N47+Q47)*AY47))</f>
        <v/>
      </c>
      <c r="BB47" s="51" t="str">
        <f aca="false">IF(AND(Y47="CONSUMO",AG47="ANEXO I",AY47&gt;4%),(AI47-(P47+L47-N47+Q47)*0.0514)/0.83*(0.5177)*(0.17)-AI47*0.0514,IF(AND(Y47="CONSUMO",AG47="ANEXO II",AY47&gt;4%),(AI47-(P47+L47-N47+Q47)*0.041)/0.83*(0.3295)*(0.17)-AI47*0.041,IF(AND(Y47="CONSUMO",AG47="ANEXO I",AY47=4%),(AI47-(P47+L47-N47+Q47)*0.04)/0.83*(0.5177)*(0.17)-AI47*0.04,IF(AND(Y47="CONSUMO",AG47="ANEXO II",AY47=4%),(AI47-(P47+L47-N47+Q47)*0.04)/0.83*(0.3295)*(0.17)-AI47*0.04,""))))</f>
        <v/>
      </c>
      <c r="BC47" s="51" t="str">
        <f aca="false">IF(C47="","",IF(AND(Y47="CONSUMO",AC47="SIM")*OR(AG47="-",AG47="BIT"),IF(E47&lt;&gt;"",(AI47-(P47+L47-N47+Q47)*AY47)/0.83),""))</f>
        <v/>
      </c>
      <c r="BD47" s="51" t="str">
        <f aca="false">IF(BC47="","",BC47*0.17)</f>
        <v/>
      </c>
      <c r="BE47" s="51" t="str">
        <f aca="false">IF(I47=6908,0,IF(BC47="","",BD47-((P47+L47-N47+Q47)*AY47)))</f>
        <v/>
      </c>
      <c r="BF47" s="53" t="str">
        <f aca="false">IF(B47="","",IF(OR(B47="",E47="Regime Normal"),0,(AI47-Q47)*VLOOKUP(R47,Dados!$X$98:$Y$108,2,0)))</f>
        <v/>
      </c>
      <c r="BG47" s="54" t="str">
        <f aca="false">IFERROR(VLOOKUP(I47,Dados!$AC$27:$AD$43,2,0),IF(B47="","",IF(D47&lt;&gt;"MT",IF(AND(AC47="SIM",Y47="Revenda"),"2403",IF(AND(AC47="SIM",Y47="Consumo"),"2407",IF(AND(AC47="NÃO",Y47="Revenda"),"2102",IF(AND(AC47="NÃO",Y47="Consumo"),"2556",)))),REPLACE(I47,1,1,1))))</f>
        <v/>
      </c>
    </row>
    <row r="48" customFormat="false" ht="12.8" hidden="false" customHeight="false" outlineLevel="0" collapsed="false">
      <c r="Y48" s="45"/>
      <c r="Z48" s="46" t="str">
        <f aca="false">IF(B48="","",(IFERROR(VLOOKUP(H48,Dados!A$3:B$15000,2,0),"Não Encontrado")))</f>
        <v/>
      </c>
      <c r="AA48" s="46" t="str">
        <f aca="false">IF(B48="","",(IFERROR(VLOOKUP(G48,Dados!C$3:E$15000,3,0),"Não Encontrado")))</f>
        <v/>
      </c>
      <c r="AB48" s="46" t="str">
        <f aca="false">IFERROR(IF(Z48&lt;&gt;"Não Encontrado",Z48,IF(AA48&lt;&gt;"Não Encontrado",AA48,"")),"")</f>
        <v/>
      </c>
      <c r="AC48" s="45" t="str">
        <f aca="false">IF(B48="","",IF(AB48="","NÃO","SIM"))</f>
        <v/>
      </c>
      <c r="AD48" s="45" t="str">
        <f aca="false">IFERROR(VLOOKUP(G48,Dados!$P$3:$R$500,3,0),"")</f>
        <v/>
      </c>
      <c r="AE48" s="45" t="str">
        <f aca="false">IFERROR(VLOOKUP(G48,Dados!$K$3:$L$500,2,0),"")</f>
        <v/>
      </c>
      <c r="AF48" s="45" t="str">
        <f aca="false">IFERROR(VLOOKUP(G48,Dados!$M$3:$N$500,2,0),"")</f>
        <v/>
      </c>
      <c r="AG48" s="45" t="str">
        <f aca="false">IF(F48="","",IF(AND(AD48="",AE48="",AF48=""),"-",IF(AND(AD48="BIT",AE48="",AF48=""),"BIT",IF(AND(AE48="ANEXO I",AD48="",AF48=""),"ANEXO I",IF(AND(AF48="ANEXO II",AD48="",AE48=""),"ANEXO II","Escolher")))))</f>
        <v/>
      </c>
      <c r="AH48" s="45" t="str">
        <f aca="false">IF(AG48&lt;&gt;"Pneus","",IFERROR(VLOOKUP(R48,Dados!$X$2:$Z$5,3,0)*(AI48-Q48),VLOOKUP(D48,Dados!$X$7:$Z$33,3,0)*(AI48-Q48)))</f>
        <v/>
      </c>
      <c r="AI48" s="47" t="str">
        <f aca="false">IF(B48="","",P48+Q48+O48+M48+L48-N48)</f>
        <v/>
      </c>
      <c r="AJ48" s="48" t="str">
        <f aca="false">IFERROR(IF(AND(AC48="SIM",AG48="-",Y48="REVENDA"),(AB48/1+1)*AI48,IF(AND(AC48="SIM",AG48="Pneus",Y48="REVENDA"),(AB48/1+1)*(AI48-AH48),"")),"")</f>
        <v/>
      </c>
      <c r="AK48" s="48" t="str">
        <f aca="false">IF(AJ48="","",AJ48*17%)</f>
        <v/>
      </c>
      <c r="AL48" s="48" t="str">
        <f aca="false">IFERROR(IF(AC48="NÃO","",IF(AK48="","",IF(E48="Simples Nacional",BF48,IF(T48=0.12,U48*0.5833337002,IF(T48=0,AI48*0.07,U48))))),"")</f>
        <v/>
      </c>
      <c r="AM48" s="47" t="str">
        <f aca="false">IFERROR(IF(AC48="NÃO","",IF(OR(AG48="-",AG48="Pneus"),AK48-AL48,"")),"")</f>
        <v/>
      </c>
      <c r="AN48" s="48" t="str">
        <f aca="false">IF(AND(Y48="REVENDA",AC48="SIM",AG48="BIT"),((AB48/1+1)*AI48)*0.4117,"")</f>
        <v/>
      </c>
      <c r="AO48" s="48" t="str">
        <f aca="false">IF(AN48="","",AN48*17%)</f>
        <v/>
      </c>
      <c r="AP48" s="49" t="str">
        <f aca="false">IF(AN48="","",IF(T48=0.12,(U48*0.4117)*0.4117,IF(T48=0,(AI48*0.07)*0.4117,U48*0.4117)))</f>
        <v/>
      </c>
      <c r="AQ48" s="47" t="str">
        <f aca="false">IF(AN48="","",AO48-AP48)</f>
        <v/>
      </c>
      <c r="AR48" s="50" t="str">
        <f aca="false">IFERROR(IF(AND(AC48="SIM",Y48="REVENDA",LEFT(AG48,5)="ANEXO")*OR(AE48="ANEXO I",AF48="ANEXO II"),VLOOKUP(H48,Dados!G:I,2,0),""),"INSERIR MVA")</f>
        <v/>
      </c>
      <c r="AS48" s="48" t="str">
        <f aca="false">IF(LEFT(AG48,5)="ANEXO",VLOOKUP(AG48,Dados!$X$111:$Z$112,2,0)*(AI48-Q48),"")</f>
        <v/>
      </c>
      <c r="AT48" s="48" t="str">
        <f aca="false">IFERROR(IF(AR48="","",(AI48*AR48)+AI48),"INSERIR MVA")</f>
        <v/>
      </c>
      <c r="AU48" s="48" t="str">
        <f aca="false">IF(AT48="","",IF(AY48=0.04,U48,AS48*AY48))</f>
        <v/>
      </c>
      <c r="AV48" s="47" t="str">
        <f aca="false">IFERROR(IF(AU48="","",(VLOOKUP(AG48,Dados!$X$111:$Z$112,3,0)*AT48*0.17)),"INSERIR MVA")</f>
        <v/>
      </c>
      <c r="AW48" s="47" t="str">
        <f aca="false">IFERROR(IF(AR48="","",AV48-AU48),"")</f>
        <v/>
      </c>
      <c r="AX48" s="51" t="str">
        <f aca="false">IFERROR(IF(AC48="NÃO","",IF(AM48&lt;&gt;"",AM48-W48,IF(AQ48&lt;&gt;"",AQ48-W48,IF(AW48&lt;&gt;"",AW48-W48,"")))),"")</f>
        <v/>
      </c>
      <c r="AY48" s="46" t="str">
        <f aca="false">IFERROR(IF(ISNA(VLOOKUP(R48,Dados!$X$2:$Y$5,2,0)),VLOOKUP(D48,Dados!$X$7:$Y$33,2,0),VLOOKUP(R48,Dados!$X$2:$Y$5,2,0)),"")</f>
        <v/>
      </c>
      <c r="AZ48" s="52" t="str">
        <f aca="false">IF(C48="","",IF(AND(Y48="CONSUMO",AC48="NÃO")*OR(AG48="-",AG48="BIT"),IF(E48&lt;&gt;"",(AI48-(P48+L48-N48+Q48)*AY48)/0.83),""))</f>
        <v/>
      </c>
      <c r="BA48" s="51" t="str">
        <f aca="false">IF(AZ48="","",AZ48*0.17-((P48+L48-N48+Q48)*AY48))</f>
        <v/>
      </c>
      <c r="BB48" s="51" t="str">
        <f aca="false">IF(AND(Y48="CONSUMO",AG48="ANEXO I",AY48&gt;4%),(AI48-(P48+L48-N48+Q48)*0.0514)/0.83*(0.5177)*(0.17)-AI48*0.0514,IF(AND(Y48="CONSUMO",AG48="ANEXO II",AY48&gt;4%),(AI48-(P48+L48-N48+Q48)*0.041)/0.83*(0.3295)*(0.17)-AI48*0.041,IF(AND(Y48="CONSUMO",AG48="ANEXO I",AY48=4%),(AI48-(P48+L48-N48+Q48)*0.04)/0.83*(0.5177)*(0.17)-AI48*0.04,IF(AND(Y48="CONSUMO",AG48="ANEXO II",AY48=4%),(AI48-(P48+L48-N48+Q48)*0.04)/0.83*(0.3295)*(0.17)-AI48*0.04,""))))</f>
        <v/>
      </c>
      <c r="BC48" s="51" t="str">
        <f aca="false">IF(C48="","",IF(AND(Y48="CONSUMO",AC48="SIM")*OR(AG48="-",AG48="BIT"),IF(E48&lt;&gt;"",(AI48-(P48+L48-N48+Q48)*AY48)/0.83),""))</f>
        <v/>
      </c>
      <c r="BD48" s="51" t="str">
        <f aca="false">IF(BC48="","",BC48*0.17)</f>
        <v/>
      </c>
      <c r="BE48" s="51" t="str">
        <f aca="false">IF(I48=6908,0,IF(BC48="","",BD48-((P48+L48-N48+Q48)*AY48)))</f>
        <v/>
      </c>
      <c r="BF48" s="53" t="str">
        <f aca="false">IF(B48="","",IF(OR(B48="",E48="Regime Normal"),0,(AI48-Q48)*VLOOKUP(R48,Dados!$X$98:$Y$108,2,0)))</f>
        <v/>
      </c>
      <c r="BG48" s="54" t="str">
        <f aca="false">IFERROR(VLOOKUP(I48,Dados!$AC$27:$AD$43,2,0),IF(B48="","",IF(D48&lt;&gt;"MT",IF(AND(AC48="SIM",Y48="Revenda"),"2403",IF(AND(AC48="SIM",Y48="Consumo"),"2407",IF(AND(AC48="NÃO",Y48="Revenda"),"2102",IF(AND(AC48="NÃO",Y48="Consumo"),"2556",)))),REPLACE(I48,1,1,1))))</f>
        <v/>
      </c>
    </row>
    <row r="49" customFormat="false" ht="12.8" hidden="false" customHeight="false" outlineLevel="0" collapsed="false">
      <c r="Y49" s="45"/>
      <c r="Z49" s="46" t="str">
        <f aca="false">IF(B49="","",(IFERROR(VLOOKUP(H49,Dados!A$3:B$15000,2,0),"Não Encontrado")))</f>
        <v/>
      </c>
      <c r="AA49" s="46" t="str">
        <f aca="false">IF(B49="","",(IFERROR(VLOOKUP(G49,Dados!C$3:E$15000,3,0),"Não Encontrado")))</f>
        <v/>
      </c>
      <c r="AB49" s="46" t="str">
        <f aca="false">IFERROR(IF(Z49&lt;&gt;"Não Encontrado",Z49,IF(AA49&lt;&gt;"Não Encontrado",AA49,"")),"")</f>
        <v/>
      </c>
      <c r="AC49" s="45" t="str">
        <f aca="false">IF(B49="","",IF(AB49="","NÃO","SIM"))</f>
        <v/>
      </c>
      <c r="AD49" s="45" t="str">
        <f aca="false">IFERROR(VLOOKUP(G49,Dados!$P$3:$R$500,3,0),"")</f>
        <v/>
      </c>
      <c r="AE49" s="45" t="str">
        <f aca="false">IFERROR(VLOOKUP(G49,Dados!$K$3:$L$500,2,0),"")</f>
        <v/>
      </c>
      <c r="AF49" s="45" t="str">
        <f aca="false">IFERROR(VLOOKUP(G49,Dados!$M$3:$N$500,2,0),"")</f>
        <v/>
      </c>
      <c r="AG49" s="45" t="str">
        <f aca="false">IF(F49="","",IF(AND(AD49="",AE49="",AF49=""),"-",IF(AND(AD49="BIT",AE49="",AF49=""),"BIT",IF(AND(AE49="ANEXO I",AD49="",AF49=""),"ANEXO I",IF(AND(AF49="ANEXO II",AD49="",AE49=""),"ANEXO II","Escolher")))))</f>
        <v/>
      </c>
      <c r="AH49" s="45" t="str">
        <f aca="false">IF(AG49&lt;&gt;"Pneus","",IFERROR(VLOOKUP(R49,Dados!$X$2:$Z$5,3,0)*(AI49-Q49),VLOOKUP(D49,Dados!$X$7:$Z$33,3,0)*(AI49-Q49)))</f>
        <v/>
      </c>
      <c r="AI49" s="47" t="str">
        <f aca="false">IF(B49="","",P49+Q49+O49+M49+L49-N49)</f>
        <v/>
      </c>
      <c r="AJ49" s="48" t="str">
        <f aca="false">IFERROR(IF(AND(AC49="SIM",AG49="-",Y49="REVENDA"),(AB49/1+1)*AI49,IF(AND(AC49="SIM",AG49="Pneus",Y49="REVENDA"),(AB49/1+1)*(AI49-AH49),"")),"")</f>
        <v/>
      </c>
      <c r="AK49" s="48" t="str">
        <f aca="false">IF(AJ49="","",AJ49*17%)</f>
        <v/>
      </c>
      <c r="AL49" s="48" t="str">
        <f aca="false">IFERROR(IF(AC49="NÃO","",IF(AK49="","",IF(E49="Simples Nacional",BF49,IF(T49=0.12,U49*0.5833337002,IF(T49=0,AI49*0.07,U49))))),"")</f>
        <v/>
      </c>
      <c r="AM49" s="47" t="str">
        <f aca="false">IFERROR(IF(AC49="NÃO","",IF(OR(AG49="-",AG49="Pneus"),AK49-AL49,"")),"")</f>
        <v/>
      </c>
      <c r="AN49" s="48" t="str">
        <f aca="false">IF(AND(Y49="REVENDA",AC49="SIM",AG49="BIT"),((AB49/1+1)*AI49)*0.4117,"")</f>
        <v/>
      </c>
      <c r="AO49" s="48" t="str">
        <f aca="false">IF(AN49="","",AN49*17%)</f>
        <v/>
      </c>
      <c r="AP49" s="49" t="str">
        <f aca="false">IF(AN49="","",IF(T49=0.12,(U49*0.4117)*0.4117,IF(T49=0,(AI49*0.07)*0.4117,U49*0.4117)))</f>
        <v/>
      </c>
      <c r="AQ49" s="47" t="str">
        <f aca="false">IF(AN49="","",AO49-AP49)</f>
        <v/>
      </c>
      <c r="AR49" s="50" t="str">
        <f aca="false">IFERROR(IF(AND(AC49="SIM",Y49="REVENDA",LEFT(AG49,5)="ANEXO")*OR(AE49="ANEXO I",AF49="ANEXO II"),VLOOKUP(H49,Dados!G:I,2,0),""),"INSERIR MVA")</f>
        <v/>
      </c>
      <c r="AS49" s="48" t="str">
        <f aca="false">IF(LEFT(AG49,5)="ANEXO",VLOOKUP(AG49,Dados!$X$111:$Z$112,2,0)*(AI49-Q49),"")</f>
        <v/>
      </c>
      <c r="AT49" s="48" t="str">
        <f aca="false">IFERROR(IF(AR49="","",(AI49*AR49)+AI49),"INSERIR MVA")</f>
        <v/>
      </c>
      <c r="AU49" s="48" t="str">
        <f aca="false">IF(AT49="","",IF(AY49=0.04,U49,AS49*AY49))</f>
        <v/>
      </c>
      <c r="AV49" s="47" t="str">
        <f aca="false">IFERROR(IF(AU49="","",(VLOOKUP(AG49,Dados!$X$111:$Z$112,3,0)*AT49*0.17)),"INSERIR MVA")</f>
        <v/>
      </c>
      <c r="AW49" s="47" t="str">
        <f aca="false">IFERROR(IF(AR49="","",AV49-AU49),"")</f>
        <v/>
      </c>
      <c r="AX49" s="51" t="str">
        <f aca="false">IFERROR(IF(AC49="NÃO","",IF(AM49&lt;&gt;"",AM49-W49,IF(AQ49&lt;&gt;"",AQ49-W49,IF(AW49&lt;&gt;"",AW49-W49,"")))),"")</f>
        <v/>
      </c>
      <c r="AY49" s="46" t="str">
        <f aca="false">IFERROR(IF(ISNA(VLOOKUP(R49,Dados!$X$2:$Y$5,2,0)),VLOOKUP(D49,Dados!$X$7:$Y$33,2,0),VLOOKUP(R49,Dados!$X$2:$Y$5,2,0)),"")</f>
        <v/>
      </c>
      <c r="AZ49" s="52" t="str">
        <f aca="false">IF(C49="","",IF(AND(Y49="CONSUMO",AC49="NÃO")*OR(AG49="-",AG49="BIT"),IF(E49&lt;&gt;"",(AI49-(P49+L49-N49+Q49)*AY49)/0.83),""))</f>
        <v/>
      </c>
      <c r="BA49" s="51" t="str">
        <f aca="false">IF(AZ49="","",AZ49*0.17-((P49+L49-N49+Q49)*AY49))</f>
        <v/>
      </c>
      <c r="BB49" s="51" t="str">
        <f aca="false">IF(AND(Y49="CONSUMO",AG49="ANEXO I",AY49&gt;4%),(AI49-(P49+L49-N49+Q49)*0.0514)/0.83*(0.5177)*(0.17)-AI49*0.0514,IF(AND(Y49="CONSUMO",AG49="ANEXO II",AY49&gt;4%),(AI49-(P49+L49-N49+Q49)*0.041)/0.83*(0.3295)*(0.17)-AI49*0.041,IF(AND(Y49="CONSUMO",AG49="ANEXO I",AY49=4%),(AI49-(P49+L49-N49+Q49)*0.04)/0.83*(0.5177)*(0.17)-AI49*0.04,IF(AND(Y49="CONSUMO",AG49="ANEXO II",AY49=4%),(AI49-(P49+L49-N49+Q49)*0.04)/0.83*(0.3295)*(0.17)-AI49*0.04,""))))</f>
        <v/>
      </c>
      <c r="BC49" s="51" t="str">
        <f aca="false">IF(C49="","",IF(AND(Y49="CONSUMO",AC49="SIM")*OR(AG49="-",AG49="BIT"),IF(E49&lt;&gt;"",(AI49-(P49+L49-N49+Q49)*AY49)/0.83),""))</f>
        <v/>
      </c>
      <c r="BD49" s="51" t="str">
        <f aca="false">IF(BC49="","",BC49*0.17)</f>
        <v/>
      </c>
      <c r="BE49" s="51" t="str">
        <f aca="false">IF(I49=6908,0,IF(BC49="","",BD49-((P49+L49-N49+Q49)*AY49)))</f>
        <v/>
      </c>
      <c r="BF49" s="53" t="str">
        <f aca="false">IF(B49="","",IF(OR(B49="",E49="Regime Normal"),0,(AI49-Q49)*VLOOKUP(R49,Dados!$X$98:$Y$108,2,0)))</f>
        <v/>
      </c>
      <c r="BG49" s="54" t="str">
        <f aca="false">IFERROR(VLOOKUP(I49,Dados!$AC$27:$AD$43,2,0),IF(B49="","",IF(D49&lt;&gt;"MT",IF(AND(AC49="SIM",Y49="Revenda"),"2403",IF(AND(AC49="SIM",Y49="Consumo"),"2407",IF(AND(AC49="NÃO",Y49="Revenda"),"2102",IF(AND(AC49="NÃO",Y49="Consumo"),"2556",)))),REPLACE(I49,1,1,1))))</f>
        <v/>
      </c>
    </row>
    <row r="50" customFormat="false" ht="12.8" hidden="false" customHeight="false" outlineLevel="0" collapsed="false">
      <c r="Y50" s="45"/>
      <c r="Z50" s="46" t="str">
        <f aca="false">IF(B50="","",(IFERROR(VLOOKUP(H50,Dados!A$3:B$15000,2,0),"Não Encontrado")))</f>
        <v/>
      </c>
      <c r="AA50" s="46" t="str">
        <f aca="false">IF(B50="","",(IFERROR(VLOOKUP(G50,Dados!C$3:E$15000,3,0),"Não Encontrado")))</f>
        <v/>
      </c>
      <c r="AB50" s="46" t="str">
        <f aca="false">IFERROR(IF(Z50&lt;&gt;"Não Encontrado",Z50,IF(AA50&lt;&gt;"Não Encontrado",AA50,"")),"")</f>
        <v/>
      </c>
      <c r="AC50" s="45" t="str">
        <f aca="false">IF(B50="","",IF(AB50="","NÃO","SIM"))</f>
        <v/>
      </c>
      <c r="AD50" s="45" t="str">
        <f aca="false">IFERROR(VLOOKUP(G50,Dados!$P$3:$R$500,3,0),"")</f>
        <v/>
      </c>
      <c r="AE50" s="45" t="str">
        <f aca="false">IFERROR(VLOOKUP(G50,Dados!$K$3:$L$500,2,0),"")</f>
        <v/>
      </c>
      <c r="AF50" s="45" t="str">
        <f aca="false">IFERROR(VLOOKUP(G50,Dados!$M$3:$N$500,2,0),"")</f>
        <v/>
      </c>
      <c r="AG50" s="45" t="str">
        <f aca="false">IF(F50="","",IF(AND(AD50="",AE50="",AF50=""),"-",IF(AND(AD50="BIT",AE50="",AF50=""),"BIT",IF(AND(AE50="ANEXO I",AD50="",AF50=""),"ANEXO I",IF(AND(AF50="ANEXO II",AD50="",AE50=""),"ANEXO II","Escolher")))))</f>
        <v/>
      </c>
      <c r="AH50" s="45" t="str">
        <f aca="false">IF(AG50&lt;&gt;"Pneus","",IFERROR(VLOOKUP(R50,Dados!$X$2:$Z$5,3,0)*(AI50-Q50),VLOOKUP(D50,Dados!$X$7:$Z$33,3,0)*(AI50-Q50)))</f>
        <v/>
      </c>
      <c r="AI50" s="47" t="str">
        <f aca="false">IF(B50="","",P50+Q50+O50+M50+L50-N50)</f>
        <v/>
      </c>
      <c r="AJ50" s="48" t="str">
        <f aca="false">IFERROR(IF(AND(AC50="SIM",AG50="-",Y50="REVENDA"),(AB50/1+1)*AI50,IF(AND(AC50="SIM",AG50="Pneus",Y50="REVENDA"),(AB50/1+1)*(AI50-AH50),"")),"")</f>
        <v/>
      </c>
      <c r="AK50" s="48" t="str">
        <f aca="false">IF(AJ50="","",AJ50*17%)</f>
        <v/>
      </c>
      <c r="AL50" s="48" t="str">
        <f aca="false">IFERROR(IF(AC50="NÃO","",IF(AK50="","",IF(E50="Simples Nacional",BF50,IF(T50=0.12,U50*0.5833337002,IF(T50=0,AI50*0.07,U50))))),"")</f>
        <v/>
      </c>
      <c r="AM50" s="47" t="str">
        <f aca="false">IFERROR(IF(AC50="NÃO","",IF(OR(AG50="-",AG50="Pneus"),AK50-AL50,"")),"")</f>
        <v/>
      </c>
      <c r="AN50" s="48" t="str">
        <f aca="false">IF(AND(Y50="REVENDA",AC50="SIM",AG50="BIT"),((AB50/1+1)*AI50)*0.4117,"")</f>
        <v/>
      </c>
      <c r="AO50" s="48" t="str">
        <f aca="false">IF(AN50="","",AN50*17%)</f>
        <v/>
      </c>
      <c r="AP50" s="49" t="str">
        <f aca="false">IF(AN50="","",IF(T50=0.12,(U50*0.4117)*0.4117,IF(T50=0,(AI50*0.07)*0.4117,U50*0.4117)))</f>
        <v/>
      </c>
      <c r="AQ50" s="47" t="str">
        <f aca="false">IF(AN50="","",AO50-AP50)</f>
        <v/>
      </c>
      <c r="AR50" s="50" t="str">
        <f aca="false">IFERROR(IF(AND(AC50="SIM",Y50="REVENDA",LEFT(AG50,5)="ANEXO")*OR(AE50="ANEXO I",AF50="ANEXO II"),VLOOKUP(H50,Dados!G:I,2,0),""),"INSERIR MVA")</f>
        <v/>
      </c>
      <c r="AS50" s="48" t="str">
        <f aca="false">IF(LEFT(AG50,5)="ANEXO",VLOOKUP(AG50,Dados!$X$111:$Z$112,2,0)*(AI50-Q50),"")</f>
        <v/>
      </c>
      <c r="AT50" s="48" t="str">
        <f aca="false">IFERROR(IF(AR50="","",(AI50*AR50)+AI50),"INSERIR MVA")</f>
        <v/>
      </c>
      <c r="AU50" s="48" t="str">
        <f aca="false">IF(AT50="","",IF(AY50=0.04,U50,AS50*AY50))</f>
        <v/>
      </c>
      <c r="AV50" s="47" t="str">
        <f aca="false">IFERROR(IF(AU50="","",(VLOOKUP(AG50,Dados!$X$111:$Z$112,3,0)*AT50*0.17)),"INSERIR MVA")</f>
        <v/>
      </c>
      <c r="AW50" s="47" t="str">
        <f aca="false">IFERROR(IF(AR50="","",AV50-AU50),"")</f>
        <v/>
      </c>
      <c r="AX50" s="51" t="str">
        <f aca="false">IFERROR(IF(AC50="NÃO","",IF(AM50&lt;&gt;"",AM50-W50,IF(AQ50&lt;&gt;"",AQ50-W50,IF(AW50&lt;&gt;"",AW50-W50,"")))),"")</f>
        <v/>
      </c>
      <c r="AY50" s="46" t="str">
        <f aca="false">IFERROR(IF(ISNA(VLOOKUP(R50,Dados!$X$2:$Y$5,2,0)),VLOOKUP(D50,Dados!$X$7:$Y$33,2,0),VLOOKUP(R50,Dados!$X$2:$Y$5,2,0)),"")</f>
        <v/>
      </c>
      <c r="AZ50" s="52" t="str">
        <f aca="false">IF(C50="","",IF(AND(Y50="CONSUMO",AC50="NÃO")*OR(AG50="-",AG50="BIT"),IF(E50&lt;&gt;"",(AI50-(P50+L50-N50+Q50)*AY50)/0.83),""))</f>
        <v/>
      </c>
      <c r="BA50" s="51" t="str">
        <f aca="false">IF(AZ50="","",AZ50*0.17-((P50+L50-N50+Q50)*AY50))</f>
        <v/>
      </c>
      <c r="BB50" s="51" t="str">
        <f aca="false">IF(AND(Y50="CONSUMO",AG50="ANEXO I",AY50&gt;4%),(AI50-(P50+L50-N50+Q50)*0.0514)/0.83*(0.5177)*(0.17)-AI50*0.0514,IF(AND(Y50="CONSUMO",AG50="ANEXO II",AY50&gt;4%),(AI50-(P50+L50-N50+Q50)*0.041)/0.83*(0.3295)*(0.17)-AI50*0.041,IF(AND(Y50="CONSUMO",AG50="ANEXO I",AY50=4%),(AI50-(P50+L50-N50+Q50)*0.04)/0.83*(0.5177)*(0.17)-AI50*0.04,IF(AND(Y50="CONSUMO",AG50="ANEXO II",AY50=4%),(AI50-(P50+L50-N50+Q50)*0.04)/0.83*(0.3295)*(0.17)-AI50*0.04,""))))</f>
        <v/>
      </c>
      <c r="BC50" s="51" t="str">
        <f aca="false">IF(C50="","",IF(AND(Y50="CONSUMO",AC50="SIM")*OR(AG50="-",AG50="BIT"),IF(E50&lt;&gt;"",(AI50-(P50+L50-N50+Q50)*AY50)/0.83),""))</f>
        <v/>
      </c>
      <c r="BD50" s="51" t="str">
        <f aca="false">IF(BC50="","",BC50*0.17)</f>
        <v/>
      </c>
      <c r="BE50" s="51" t="str">
        <f aca="false">IF(I50=6908,0,IF(BC50="","",BD50-((P50+L50-N50+Q50)*AY50)))</f>
        <v/>
      </c>
      <c r="BF50" s="53" t="str">
        <f aca="false">IF(B50="","",IF(OR(B50="",E50="Regime Normal"),0,(AI50-Q50)*VLOOKUP(R50,Dados!$X$98:$Y$108,2,0)))</f>
        <v/>
      </c>
      <c r="BG50" s="54" t="str">
        <f aca="false">IFERROR(VLOOKUP(I50,Dados!$AC$27:$AD$43,2,0),IF(B50="","",IF(D50&lt;&gt;"MT",IF(AND(AC50="SIM",Y50="Revenda"),"2403",IF(AND(AC50="SIM",Y50="Consumo"),"2407",IF(AND(AC50="NÃO",Y50="Revenda"),"2102",IF(AND(AC50="NÃO",Y50="Consumo"),"2556",)))),REPLACE(I50,1,1,1))))</f>
        <v/>
      </c>
    </row>
    <row r="51" customFormat="false" ht="12.8" hidden="false" customHeight="false" outlineLevel="0" collapsed="false">
      <c r="Y51" s="45"/>
      <c r="Z51" s="46" t="str">
        <f aca="false">IF(B51="","",(IFERROR(VLOOKUP(H51,Dados!A$3:B$15000,2,0),"Não Encontrado")))</f>
        <v/>
      </c>
      <c r="AA51" s="46" t="str">
        <f aca="false">IF(B51="","",(IFERROR(VLOOKUP(G51,Dados!C$3:E$15000,3,0),"Não Encontrado")))</f>
        <v/>
      </c>
      <c r="AB51" s="46" t="str">
        <f aca="false">IFERROR(IF(Z51&lt;&gt;"Não Encontrado",Z51,IF(AA51&lt;&gt;"Não Encontrado",AA51,"")),"")</f>
        <v/>
      </c>
      <c r="AC51" s="45" t="str">
        <f aca="false">IF(B51="","",IF(AB51="","NÃO","SIM"))</f>
        <v/>
      </c>
      <c r="AD51" s="45" t="str">
        <f aca="false">IFERROR(VLOOKUP(G51,Dados!$P$3:$R$500,3,0),"")</f>
        <v/>
      </c>
      <c r="AE51" s="45" t="str">
        <f aca="false">IFERROR(VLOOKUP(G51,Dados!$K$3:$L$500,2,0),"")</f>
        <v/>
      </c>
      <c r="AF51" s="45" t="str">
        <f aca="false">IFERROR(VLOOKUP(G51,Dados!$M$3:$N$500,2,0),"")</f>
        <v/>
      </c>
      <c r="AG51" s="45" t="str">
        <f aca="false">IF(F51="","",IF(AND(AD51="",AE51="",AF51=""),"-",IF(AND(AD51="BIT",AE51="",AF51=""),"BIT",IF(AND(AE51="ANEXO I",AD51="",AF51=""),"ANEXO I",IF(AND(AF51="ANEXO II",AD51="",AE51=""),"ANEXO II","Escolher")))))</f>
        <v/>
      </c>
      <c r="AH51" s="45" t="str">
        <f aca="false">IF(AG51&lt;&gt;"Pneus","",IFERROR(VLOOKUP(R51,Dados!$X$2:$Z$5,3,0)*(AI51-Q51),VLOOKUP(D51,Dados!$X$7:$Z$33,3,0)*(AI51-Q51)))</f>
        <v/>
      </c>
      <c r="AI51" s="47" t="str">
        <f aca="false">IF(B51="","",P51+Q51+O51+M51+L51-N51)</f>
        <v/>
      </c>
      <c r="AJ51" s="48" t="str">
        <f aca="false">IFERROR(IF(AND(AC51="SIM",AG51="-",Y51="REVENDA"),(AB51/1+1)*AI51,IF(AND(AC51="SIM",AG51="Pneus",Y51="REVENDA"),(AB51/1+1)*(AI51-AH51),"")),"")</f>
        <v/>
      </c>
      <c r="AK51" s="48" t="str">
        <f aca="false">IF(AJ51="","",AJ51*17%)</f>
        <v/>
      </c>
      <c r="AL51" s="48" t="str">
        <f aca="false">IFERROR(IF(AC51="NÃO","",IF(AK51="","",IF(E51="Simples Nacional",BF51,IF(T51=0.12,U51*0.5833337002,IF(T51=0,AI51*0.07,U51))))),"")</f>
        <v/>
      </c>
      <c r="AM51" s="47" t="str">
        <f aca="false">IFERROR(IF(AC51="NÃO","",IF(OR(AG51="-",AG51="Pneus"),AK51-AL51,"")),"")</f>
        <v/>
      </c>
      <c r="AN51" s="48" t="str">
        <f aca="false">IF(AND(Y51="REVENDA",AC51="SIM",AG51="BIT"),((AB51/1+1)*AI51)*0.4117,"")</f>
        <v/>
      </c>
      <c r="AO51" s="48" t="str">
        <f aca="false">IF(AN51="","",AN51*17%)</f>
        <v/>
      </c>
      <c r="AP51" s="49" t="str">
        <f aca="false">IF(AN51="","",IF(T51=0.12,(U51*0.4117)*0.4117,IF(T51=0,(AI51*0.07)*0.4117,U51*0.4117)))</f>
        <v/>
      </c>
      <c r="AQ51" s="47" t="str">
        <f aca="false">IF(AN51="","",AO51-AP51)</f>
        <v/>
      </c>
      <c r="AR51" s="50" t="str">
        <f aca="false">IFERROR(IF(AND(AC51="SIM",Y51="REVENDA",LEFT(AG51,5)="ANEXO")*OR(AE51="ANEXO I",AF51="ANEXO II"),VLOOKUP(H51,Dados!G:I,2,0),""),"INSERIR MVA")</f>
        <v/>
      </c>
      <c r="AS51" s="48" t="str">
        <f aca="false">IF(LEFT(AG51,5)="ANEXO",VLOOKUP(AG51,Dados!$X$111:$Z$112,2,0)*(AI51-Q51),"")</f>
        <v/>
      </c>
      <c r="AT51" s="48" t="str">
        <f aca="false">IFERROR(IF(AR51="","",(AI51*AR51)+AI51),"INSERIR MVA")</f>
        <v/>
      </c>
      <c r="AU51" s="48" t="str">
        <f aca="false">IF(AT51="","",IF(AY51=0.04,U51,AS51*AY51))</f>
        <v/>
      </c>
      <c r="AV51" s="47" t="str">
        <f aca="false">IFERROR(IF(AU51="","",(VLOOKUP(AG51,Dados!$X$111:$Z$112,3,0)*AT51*0.17)),"INSERIR MVA")</f>
        <v/>
      </c>
      <c r="AW51" s="47" t="str">
        <f aca="false">IFERROR(IF(AR51="","",AV51-AU51),"")</f>
        <v/>
      </c>
      <c r="AX51" s="51" t="str">
        <f aca="false">IFERROR(IF(AC51="NÃO","",IF(AM51&lt;&gt;"",AM51-W51,IF(AQ51&lt;&gt;"",AQ51-W51,IF(AW51&lt;&gt;"",AW51-W51,"")))),"")</f>
        <v/>
      </c>
      <c r="AY51" s="46" t="str">
        <f aca="false">IFERROR(IF(ISNA(VLOOKUP(R51,Dados!$X$2:$Y$5,2,0)),VLOOKUP(D51,Dados!$X$7:$Y$33,2,0),VLOOKUP(R51,Dados!$X$2:$Y$5,2,0)),"")</f>
        <v/>
      </c>
      <c r="AZ51" s="52" t="str">
        <f aca="false">IF(C51="","",IF(AND(Y51="CONSUMO",AC51="NÃO")*OR(AG51="-",AG51="BIT"),IF(E51&lt;&gt;"",(AI51-(P51+L51-N51+Q51)*AY51)/0.83),""))</f>
        <v/>
      </c>
      <c r="BA51" s="51" t="str">
        <f aca="false">IF(AZ51="","",AZ51*0.17-((P51+L51-N51+Q51)*AY51))</f>
        <v/>
      </c>
      <c r="BB51" s="51" t="str">
        <f aca="false">IF(AND(Y51="CONSUMO",AG51="ANEXO I",AY51&gt;4%),(AI51-(P51+L51-N51+Q51)*0.0514)/0.83*(0.5177)*(0.17)-AI51*0.0514,IF(AND(Y51="CONSUMO",AG51="ANEXO II",AY51&gt;4%),(AI51-(P51+L51-N51+Q51)*0.041)/0.83*(0.3295)*(0.17)-AI51*0.041,IF(AND(Y51="CONSUMO",AG51="ANEXO I",AY51=4%),(AI51-(P51+L51-N51+Q51)*0.04)/0.83*(0.5177)*(0.17)-AI51*0.04,IF(AND(Y51="CONSUMO",AG51="ANEXO II",AY51=4%),(AI51-(P51+L51-N51+Q51)*0.04)/0.83*(0.3295)*(0.17)-AI51*0.04,""))))</f>
        <v/>
      </c>
      <c r="BC51" s="51" t="str">
        <f aca="false">IF(C51="","",IF(AND(Y51="CONSUMO",AC51="SIM")*OR(AG51="-",AG51="BIT"),IF(E51&lt;&gt;"",(AI51-(P51+L51-N51+Q51)*AY51)/0.83),""))</f>
        <v/>
      </c>
      <c r="BD51" s="51" t="str">
        <f aca="false">IF(BC51="","",BC51*0.17)</f>
        <v/>
      </c>
      <c r="BE51" s="51" t="str">
        <f aca="false">IF(I51=6908,0,IF(BC51="","",BD51-((P51+L51-N51+Q51)*AY51)))</f>
        <v/>
      </c>
      <c r="BF51" s="53" t="str">
        <f aca="false">IF(B51="","",IF(OR(B51="",E51="Regime Normal"),0,(AI51-Q51)*VLOOKUP(R51,Dados!$X$98:$Y$108,2,0)))</f>
        <v/>
      </c>
      <c r="BG51" s="54" t="str">
        <f aca="false">IFERROR(VLOOKUP(I51,Dados!$AC$27:$AD$43,2,0),IF(B51="","",IF(D51&lt;&gt;"MT",IF(AND(AC51="SIM",Y51="Revenda"),"2403",IF(AND(AC51="SIM",Y51="Consumo"),"2407",IF(AND(AC51="NÃO",Y51="Revenda"),"2102",IF(AND(AC51="NÃO",Y51="Consumo"),"2556",)))),REPLACE(I51,1,1,1))))</f>
        <v/>
      </c>
    </row>
    <row r="52" customFormat="false" ht="12.8" hidden="false" customHeight="false" outlineLevel="0" collapsed="false">
      <c r="Y52" s="45"/>
      <c r="Z52" s="46" t="str">
        <f aca="false">IF(B52="","",(IFERROR(VLOOKUP(H52,Dados!A$3:B$15000,2,0),"Não Encontrado")))</f>
        <v/>
      </c>
      <c r="AA52" s="46" t="str">
        <f aca="false">IF(B52="","",(IFERROR(VLOOKUP(G52,Dados!C$3:E$15000,3,0),"Não Encontrado")))</f>
        <v/>
      </c>
      <c r="AB52" s="46" t="str">
        <f aca="false">IFERROR(IF(Z52&lt;&gt;"Não Encontrado",Z52,IF(AA52&lt;&gt;"Não Encontrado",AA52,"")),"")</f>
        <v/>
      </c>
      <c r="AC52" s="45" t="str">
        <f aca="false">IF(B52="","",IF(AB52="","NÃO","SIM"))</f>
        <v/>
      </c>
      <c r="AD52" s="45" t="str">
        <f aca="false">IFERROR(VLOOKUP(G52,Dados!$P$3:$R$500,3,0),"")</f>
        <v/>
      </c>
      <c r="AE52" s="45" t="str">
        <f aca="false">IFERROR(VLOOKUP(G52,Dados!$K$3:$L$500,2,0),"")</f>
        <v/>
      </c>
      <c r="AF52" s="45" t="str">
        <f aca="false">IFERROR(VLOOKUP(G52,Dados!$M$3:$N$500,2,0),"")</f>
        <v/>
      </c>
      <c r="AG52" s="45" t="str">
        <f aca="false">IF(F52="","",IF(AND(AD52="",AE52="",AF52=""),"-",IF(AND(AD52="BIT",AE52="",AF52=""),"BIT",IF(AND(AE52="ANEXO I",AD52="",AF52=""),"ANEXO I",IF(AND(AF52="ANEXO II",AD52="",AE52=""),"ANEXO II","Escolher")))))</f>
        <v/>
      </c>
      <c r="AH52" s="45" t="str">
        <f aca="false">IF(AG52&lt;&gt;"Pneus","",IFERROR(VLOOKUP(R52,Dados!$X$2:$Z$5,3,0)*(AI52-Q52),VLOOKUP(D52,Dados!$X$7:$Z$33,3,0)*(AI52-Q52)))</f>
        <v/>
      </c>
      <c r="AI52" s="47" t="str">
        <f aca="false">IF(B52="","",P52+Q52+O52+M52+L52-N52)</f>
        <v/>
      </c>
      <c r="AJ52" s="48" t="str">
        <f aca="false">IFERROR(IF(AND(AC52="SIM",AG52="-",Y52="REVENDA"),(AB52/1+1)*AI52,IF(AND(AC52="SIM",AG52="Pneus",Y52="REVENDA"),(AB52/1+1)*(AI52-AH52),"")),"")</f>
        <v/>
      </c>
      <c r="AK52" s="48" t="str">
        <f aca="false">IF(AJ52="","",AJ52*17%)</f>
        <v/>
      </c>
      <c r="AL52" s="48" t="str">
        <f aca="false">IFERROR(IF(AC52="NÃO","",IF(AK52="","",IF(E52="Simples Nacional",BF52,IF(T52=0.12,U52*0.5833337002,IF(T52=0,AI52*0.07,U52))))),"")</f>
        <v/>
      </c>
      <c r="AM52" s="47" t="str">
        <f aca="false">IFERROR(IF(AC52="NÃO","",IF(OR(AG52="-",AG52="Pneus"),AK52-AL52,"")),"")</f>
        <v/>
      </c>
      <c r="AN52" s="48" t="str">
        <f aca="false">IF(AND(Y52="REVENDA",AC52="SIM",AG52="BIT"),((AB52/1+1)*AI52)*0.4117,"")</f>
        <v/>
      </c>
      <c r="AO52" s="48" t="str">
        <f aca="false">IF(AN52="","",AN52*17%)</f>
        <v/>
      </c>
      <c r="AP52" s="49" t="str">
        <f aca="false">IF(AN52="","",IF(T52=0.12,(U52*0.4117)*0.4117,IF(T52=0,(AI52*0.07)*0.4117,U52*0.4117)))</f>
        <v/>
      </c>
      <c r="AQ52" s="47" t="str">
        <f aca="false">IF(AN52="","",AO52-AP52)</f>
        <v/>
      </c>
      <c r="AR52" s="50" t="str">
        <f aca="false">IFERROR(IF(AND(AC52="SIM",Y52="REVENDA",LEFT(AG52,5)="ANEXO")*OR(AE52="ANEXO I",AF52="ANEXO II"),VLOOKUP(H52,Dados!G:I,2,0),""),"INSERIR MVA")</f>
        <v/>
      </c>
      <c r="AS52" s="48" t="str">
        <f aca="false">IF(LEFT(AG52,5)="ANEXO",VLOOKUP(AG52,Dados!$X$111:$Z$112,2,0)*(AI52-Q52),"")</f>
        <v/>
      </c>
      <c r="AT52" s="48" t="str">
        <f aca="false">IFERROR(IF(AR52="","",(AI52*AR52)+AI52),"INSERIR MVA")</f>
        <v/>
      </c>
      <c r="AU52" s="48" t="str">
        <f aca="false">IF(AT52="","",IF(AY52=0.04,U52,AS52*AY52))</f>
        <v/>
      </c>
      <c r="AV52" s="47" t="str">
        <f aca="false">IFERROR(IF(AU52="","",(VLOOKUP(AG52,Dados!$X$111:$Z$112,3,0)*AT52*0.17)),"INSERIR MVA")</f>
        <v/>
      </c>
      <c r="AW52" s="47" t="str">
        <f aca="false">IFERROR(IF(AR52="","",AV52-AU52),"")</f>
        <v/>
      </c>
      <c r="AX52" s="51" t="str">
        <f aca="false">IFERROR(IF(AC52="NÃO","",IF(AM52&lt;&gt;"",AM52-W52,IF(AQ52&lt;&gt;"",AQ52-W52,IF(AW52&lt;&gt;"",AW52-W52,"")))),"")</f>
        <v/>
      </c>
      <c r="AY52" s="46" t="str">
        <f aca="false">IFERROR(IF(ISNA(VLOOKUP(R52,Dados!$X$2:$Y$5,2,0)),VLOOKUP(D52,Dados!$X$7:$Y$33,2,0),VLOOKUP(R52,Dados!$X$2:$Y$5,2,0)),"")</f>
        <v/>
      </c>
      <c r="AZ52" s="52" t="str">
        <f aca="false">IF(C52="","",IF(AND(Y52="CONSUMO",AC52="NÃO")*OR(AG52="-",AG52="BIT"),IF(E52&lt;&gt;"",(AI52-(P52+L52-N52+Q52)*AY52)/0.83),""))</f>
        <v/>
      </c>
      <c r="BA52" s="51" t="str">
        <f aca="false">IF(AZ52="","",AZ52*0.17-((P52+L52-N52+Q52)*AY52))</f>
        <v/>
      </c>
      <c r="BB52" s="51" t="str">
        <f aca="false">IF(AND(Y52="CONSUMO",AG52="ANEXO I",AY52&gt;4%),(AI52-(P52+L52-N52+Q52)*0.0514)/0.83*(0.5177)*(0.17)-AI52*0.0514,IF(AND(Y52="CONSUMO",AG52="ANEXO II",AY52&gt;4%),(AI52-(P52+L52-N52+Q52)*0.041)/0.83*(0.3295)*(0.17)-AI52*0.041,IF(AND(Y52="CONSUMO",AG52="ANEXO I",AY52=4%),(AI52-(P52+L52-N52+Q52)*0.04)/0.83*(0.5177)*(0.17)-AI52*0.04,IF(AND(Y52="CONSUMO",AG52="ANEXO II",AY52=4%),(AI52-(P52+L52-N52+Q52)*0.04)/0.83*(0.3295)*(0.17)-AI52*0.04,""))))</f>
        <v/>
      </c>
      <c r="BC52" s="51" t="str">
        <f aca="false">IF(C52="","",IF(AND(Y52="CONSUMO",AC52="SIM")*OR(AG52="-",AG52="BIT"),IF(E52&lt;&gt;"",(AI52-(P52+L52-N52+Q52)*AY52)/0.83),""))</f>
        <v/>
      </c>
      <c r="BD52" s="51" t="str">
        <f aca="false">IF(BC52="","",BC52*0.17)</f>
        <v/>
      </c>
      <c r="BE52" s="51" t="str">
        <f aca="false">IF(I52=6908,0,IF(BC52="","",BD52-((P52+L52-N52+Q52)*AY52)))</f>
        <v/>
      </c>
      <c r="BF52" s="53" t="str">
        <f aca="false">IF(B52="","",IF(OR(B52="",E52="Regime Normal"),0,(AI52-Q52)*VLOOKUP(R52,Dados!$X$98:$Y$108,2,0)))</f>
        <v/>
      </c>
      <c r="BG52" s="54" t="str">
        <f aca="false">IFERROR(VLOOKUP(I52,Dados!$AC$27:$AD$43,2,0),IF(B52="","",IF(D52&lt;&gt;"MT",IF(AND(AC52="SIM",Y52="Revenda"),"2403",IF(AND(AC52="SIM",Y52="Consumo"),"2407",IF(AND(AC52="NÃO",Y52="Revenda"),"2102",IF(AND(AC52="NÃO",Y52="Consumo"),"2556",)))),REPLACE(I52,1,1,1))))</f>
        <v/>
      </c>
    </row>
    <row r="53" customFormat="false" ht="12.8" hidden="false" customHeight="false" outlineLevel="0" collapsed="false">
      <c r="Y53" s="45"/>
      <c r="Z53" s="46" t="str">
        <f aca="false">IF(B53="","",(IFERROR(VLOOKUP(H53,Dados!A$3:B$15000,2,0),"Não Encontrado")))</f>
        <v/>
      </c>
      <c r="AA53" s="46" t="str">
        <f aca="false">IF(B53="","",(IFERROR(VLOOKUP(G53,Dados!C$3:E$15000,3,0),"Não Encontrado")))</f>
        <v/>
      </c>
      <c r="AB53" s="46" t="str">
        <f aca="false">IFERROR(IF(Z53&lt;&gt;"Não Encontrado",Z53,IF(AA53&lt;&gt;"Não Encontrado",AA53,"")),"")</f>
        <v/>
      </c>
      <c r="AC53" s="45" t="str">
        <f aca="false">IF(B53="","",IF(AB53="","NÃO","SIM"))</f>
        <v/>
      </c>
      <c r="AD53" s="45" t="str">
        <f aca="false">IFERROR(VLOOKUP(G53,Dados!$P$3:$R$500,3,0),"")</f>
        <v/>
      </c>
      <c r="AE53" s="45" t="str">
        <f aca="false">IFERROR(VLOOKUP(G53,Dados!$K$3:$L$500,2,0),"")</f>
        <v/>
      </c>
      <c r="AF53" s="45" t="str">
        <f aca="false">IFERROR(VLOOKUP(G53,Dados!$M$3:$N$500,2,0),"")</f>
        <v/>
      </c>
      <c r="AG53" s="45" t="str">
        <f aca="false">IF(F53="","",IF(AND(AD53="",AE53="",AF53=""),"-",IF(AND(AD53="BIT",AE53="",AF53=""),"BIT",IF(AND(AE53="ANEXO I",AD53="",AF53=""),"ANEXO I",IF(AND(AF53="ANEXO II",AD53="",AE53=""),"ANEXO II","Escolher")))))</f>
        <v/>
      </c>
      <c r="AH53" s="45" t="str">
        <f aca="false">IF(AG53&lt;&gt;"Pneus","",IFERROR(VLOOKUP(R53,Dados!$X$2:$Z$5,3,0)*(AI53-Q53),VLOOKUP(D53,Dados!$X$7:$Z$33,3,0)*(AI53-Q53)))</f>
        <v/>
      </c>
      <c r="AI53" s="47" t="str">
        <f aca="false">IF(B53="","",P53+Q53+O53+M53+L53-N53)</f>
        <v/>
      </c>
      <c r="AJ53" s="48" t="str">
        <f aca="false">IFERROR(IF(AND(AC53="SIM",AG53="-",Y53="REVENDA"),(AB53/1+1)*AI53,IF(AND(AC53="SIM",AG53="Pneus",Y53="REVENDA"),(AB53/1+1)*(AI53-AH53),"")),"")</f>
        <v/>
      </c>
      <c r="AK53" s="48" t="str">
        <f aca="false">IF(AJ53="","",AJ53*17%)</f>
        <v/>
      </c>
      <c r="AL53" s="48" t="str">
        <f aca="false">IFERROR(IF(AC53="NÃO","",IF(AK53="","",IF(E53="Simples Nacional",BF53,IF(T53=0.12,U53*0.5833337002,IF(T53=0,AI53*0.07,U53))))),"")</f>
        <v/>
      </c>
      <c r="AM53" s="47" t="str">
        <f aca="false">IFERROR(IF(AC53="NÃO","",IF(OR(AG53="-",AG53="Pneus"),AK53-AL53,"")),"")</f>
        <v/>
      </c>
      <c r="AN53" s="48" t="str">
        <f aca="false">IF(AND(Y53="REVENDA",AC53="SIM",AG53="BIT"),((AB53/1+1)*AI53)*0.4117,"")</f>
        <v/>
      </c>
      <c r="AO53" s="48" t="str">
        <f aca="false">IF(AN53="","",AN53*17%)</f>
        <v/>
      </c>
      <c r="AP53" s="49" t="str">
        <f aca="false">IF(AN53="","",IF(T53=0.12,(U53*0.4117)*0.4117,IF(T53=0,(AI53*0.07)*0.4117,U53*0.4117)))</f>
        <v/>
      </c>
      <c r="AQ53" s="47" t="str">
        <f aca="false">IF(AN53="","",AO53-AP53)</f>
        <v/>
      </c>
      <c r="AR53" s="50" t="str">
        <f aca="false">IFERROR(IF(AND(AC53="SIM",Y53="REVENDA",LEFT(AG53,5)="ANEXO")*OR(AE53="ANEXO I",AF53="ANEXO II"),VLOOKUP(H53,Dados!G:I,2,0),""),"INSERIR MVA")</f>
        <v/>
      </c>
      <c r="AS53" s="48" t="str">
        <f aca="false">IF(LEFT(AG53,5)="ANEXO",VLOOKUP(AG53,Dados!$X$111:$Z$112,2,0)*(AI53-Q53),"")</f>
        <v/>
      </c>
      <c r="AT53" s="48" t="str">
        <f aca="false">IFERROR(IF(AR53="","",(AI53*AR53)+AI53),"INSERIR MVA")</f>
        <v/>
      </c>
      <c r="AU53" s="48" t="str">
        <f aca="false">IF(AT53="","",IF(AY53=0.04,U53,AS53*AY53))</f>
        <v/>
      </c>
      <c r="AV53" s="47" t="str">
        <f aca="false">IFERROR(IF(AU53="","",(VLOOKUP(AG53,Dados!$X$111:$Z$112,3,0)*AT53*0.17)),"INSERIR MVA")</f>
        <v/>
      </c>
      <c r="AW53" s="47" t="str">
        <f aca="false">IFERROR(IF(AR53="","",AV53-AU53),"")</f>
        <v/>
      </c>
      <c r="AX53" s="51" t="str">
        <f aca="false">IFERROR(IF(AC53="NÃO","",IF(AM53&lt;&gt;"",AM53-W53,IF(AQ53&lt;&gt;"",AQ53-W53,IF(AW53&lt;&gt;"",AW53-W53,"")))),"")</f>
        <v/>
      </c>
      <c r="AY53" s="46" t="str">
        <f aca="false">IFERROR(IF(ISNA(VLOOKUP(R53,Dados!$X$2:$Y$5,2,0)),VLOOKUP(D53,Dados!$X$7:$Y$33,2,0),VLOOKUP(R53,Dados!$X$2:$Y$5,2,0)),"")</f>
        <v/>
      </c>
      <c r="AZ53" s="52" t="str">
        <f aca="false">IF(C53="","",IF(AND(Y53="CONSUMO",AC53="NÃO")*OR(AG53="-",AG53="BIT"),IF(E53&lt;&gt;"",(AI53-(P53+L53-N53+Q53)*AY53)/0.83),""))</f>
        <v/>
      </c>
      <c r="BA53" s="51" t="str">
        <f aca="false">IF(AZ53="","",AZ53*0.17-((P53+L53-N53+Q53)*AY53))</f>
        <v/>
      </c>
      <c r="BB53" s="51" t="str">
        <f aca="false">IF(AND(Y53="CONSUMO",AG53="ANEXO I",AY53&gt;4%),(AI53-(P53+L53-N53+Q53)*0.0514)/0.83*(0.5177)*(0.17)-AI53*0.0514,IF(AND(Y53="CONSUMO",AG53="ANEXO II",AY53&gt;4%),(AI53-(P53+L53-N53+Q53)*0.041)/0.83*(0.3295)*(0.17)-AI53*0.041,IF(AND(Y53="CONSUMO",AG53="ANEXO I",AY53=4%),(AI53-(P53+L53-N53+Q53)*0.04)/0.83*(0.5177)*(0.17)-AI53*0.04,IF(AND(Y53="CONSUMO",AG53="ANEXO II",AY53=4%),(AI53-(P53+L53-N53+Q53)*0.04)/0.83*(0.3295)*(0.17)-AI53*0.04,""))))</f>
        <v/>
      </c>
      <c r="BC53" s="51" t="str">
        <f aca="false">IF(C53="","",IF(AND(Y53="CONSUMO",AC53="SIM")*OR(AG53="-",AG53="BIT"),IF(E53&lt;&gt;"",(AI53-(P53+L53-N53+Q53)*AY53)/0.83),""))</f>
        <v/>
      </c>
      <c r="BD53" s="51" t="str">
        <f aca="false">IF(BC53="","",BC53*0.17)</f>
        <v/>
      </c>
      <c r="BE53" s="51" t="str">
        <f aca="false">IF(I53=6908,0,IF(BC53="","",BD53-((P53+L53-N53+Q53)*AY53)))</f>
        <v/>
      </c>
      <c r="BF53" s="53" t="str">
        <f aca="false">IF(B53="","",IF(OR(B53="",E53="Regime Normal"),0,(AI53-Q53)*VLOOKUP(R53,Dados!$X$98:$Y$108,2,0)))</f>
        <v/>
      </c>
      <c r="BG53" s="54" t="str">
        <f aca="false">IFERROR(VLOOKUP(I53,Dados!$AC$27:$AD$43,2,0),IF(B53="","",IF(D53&lt;&gt;"MT",IF(AND(AC53="SIM",Y53="Revenda"),"2403",IF(AND(AC53="SIM",Y53="Consumo"),"2407",IF(AND(AC53="NÃO",Y53="Revenda"),"2102",IF(AND(AC53="NÃO",Y53="Consumo"),"2556",)))),REPLACE(I53,1,1,1))))</f>
        <v/>
      </c>
    </row>
    <row r="54" customFormat="false" ht="12.8" hidden="false" customHeight="false" outlineLevel="0" collapsed="false">
      <c r="Y54" s="45"/>
      <c r="Z54" s="46" t="str">
        <f aca="false">IF(B54="","",(IFERROR(VLOOKUP(H54,Dados!A$3:B$15000,2,0),"Não Encontrado")))</f>
        <v/>
      </c>
      <c r="AA54" s="46" t="str">
        <f aca="false">IF(B54="","",(IFERROR(VLOOKUP(G54,Dados!C$3:E$15000,3,0),"Não Encontrado")))</f>
        <v/>
      </c>
      <c r="AB54" s="46" t="str">
        <f aca="false">IFERROR(IF(Z54&lt;&gt;"Não Encontrado",Z54,IF(AA54&lt;&gt;"Não Encontrado",AA54,"")),"")</f>
        <v/>
      </c>
      <c r="AC54" s="45" t="str">
        <f aca="false">IF(B54="","",IF(AB54="","NÃO","SIM"))</f>
        <v/>
      </c>
      <c r="AD54" s="45" t="str">
        <f aca="false">IFERROR(VLOOKUP(G54,Dados!$P$3:$R$500,3,0),"")</f>
        <v/>
      </c>
      <c r="AE54" s="45" t="str">
        <f aca="false">IFERROR(VLOOKUP(G54,Dados!$K$3:$L$500,2,0),"")</f>
        <v/>
      </c>
      <c r="AF54" s="45" t="str">
        <f aca="false">IFERROR(VLOOKUP(G54,Dados!$M$3:$N$500,2,0),"")</f>
        <v/>
      </c>
      <c r="AG54" s="45" t="str">
        <f aca="false">IF(F54="","",IF(AND(AD54="",AE54="",AF54=""),"-",IF(AND(AD54="BIT",AE54="",AF54=""),"BIT",IF(AND(AE54="ANEXO I",AD54="",AF54=""),"ANEXO I",IF(AND(AF54="ANEXO II",AD54="",AE54=""),"ANEXO II","Escolher")))))</f>
        <v/>
      </c>
      <c r="AH54" s="45" t="str">
        <f aca="false">IF(AG54&lt;&gt;"Pneus","",IFERROR(VLOOKUP(R54,Dados!$X$2:$Z$5,3,0)*(AI54-Q54),VLOOKUP(D54,Dados!$X$7:$Z$33,3,0)*(AI54-Q54)))</f>
        <v/>
      </c>
      <c r="AI54" s="47" t="str">
        <f aca="false">IF(B54="","",P54+Q54+O54+M54+L54-N54)</f>
        <v/>
      </c>
      <c r="AJ54" s="48" t="str">
        <f aca="false">IFERROR(IF(AND(AC54="SIM",AG54="-",Y54="REVENDA"),(AB54/1+1)*AI54,IF(AND(AC54="SIM",AG54="Pneus",Y54="REVENDA"),(AB54/1+1)*(AI54-AH54),"")),"")</f>
        <v/>
      </c>
      <c r="AK54" s="48" t="str">
        <f aca="false">IF(AJ54="","",AJ54*17%)</f>
        <v/>
      </c>
      <c r="AL54" s="48" t="str">
        <f aca="false">IFERROR(IF(AC54="NÃO","",IF(AK54="","",IF(E54="Simples Nacional",BF54,IF(T54=0.12,U54*0.5833337002,IF(T54=0,AI54*0.07,U54))))),"")</f>
        <v/>
      </c>
      <c r="AM54" s="47" t="str">
        <f aca="false">IFERROR(IF(AC54="NÃO","",IF(OR(AG54="-",AG54="Pneus"),AK54-AL54,"")),"")</f>
        <v/>
      </c>
      <c r="AN54" s="48" t="str">
        <f aca="false">IF(AND(Y54="REVENDA",AC54="SIM",AG54="BIT"),((AB54/1+1)*AI54)*0.4117,"")</f>
        <v/>
      </c>
      <c r="AO54" s="48" t="str">
        <f aca="false">IF(AN54="","",AN54*17%)</f>
        <v/>
      </c>
      <c r="AP54" s="49" t="str">
        <f aca="false">IF(AN54="","",IF(T54=0.12,(U54*0.4117)*0.4117,IF(T54=0,(AI54*0.07)*0.4117,U54*0.4117)))</f>
        <v/>
      </c>
      <c r="AQ54" s="47" t="str">
        <f aca="false">IF(AN54="","",AO54-AP54)</f>
        <v/>
      </c>
      <c r="AR54" s="50" t="str">
        <f aca="false">IFERROR(IF(AND(AC54="SIM",Y54="REVENDA",LEFT(AG54,5)="ANEXO")*OR(AE54="ANEXO I",AF54="ANEXO II"),VLOOKUP(H54,Dados!G:I,2,0),""),"INSERIR MVA")</f>
        <v/>
      </c>
      <c r="AS54" s="48" t="str">
        <f aca="false">IF(LEFT(AG54,5)="ANEXO",VLOOKUP(AG54,Dados!$X$111:$Z$112,2,0)*(AI54-Q54),"")</f>
        <v/>
      </c>
      <c r="AT54" s="48" t="str">
        <f aca="false">IFERROR(IF(AR54="","",(AI54*AR54)+AI54),"INSERIR MVA")</f>
        <v/>
      </c>
      <c r="AU54" s="48" t="str">
        <f aca="false">IF(AT54="","",IF(AY54=0.04,U54,AS54*AY54))</f>
        <v/>
      </c>
      <c r="AV54" s="47" t="str">
        <f aca="false">IFERROR(IF(AU54="","",(VLOOKUP(AG54,Dados!$X$111:$Z$112,3,0)*AT54*0.17)),"INSERIR MVA")</f>
        <v/>
      </c>
      <c r="AW54" s="47" t="str">
        <f aca="false">IFERROR(IF(AR54="","",AV54-AU54),"")</f>
        <v/>
      </c>
      <c r="AX54" s="51" t="str">
        <f aca="false">IFERROR(IF(AC54="NÃO","",IF(AM54&lt;&gt;"",AM54-W54,IF(AQ54&lt;&gt;"",AQ54-W54,IF(AW54&lt;&gt;"",AW54-W54,"")))),"")</f>
        <v/>
      </c>
      <c r="AY54" s="46" t="str">
        <f aca="false">IFERROR(IF(ISNA(VLOOKUP(R54,Dados!$X$2:$Y$5,2,0)),VLOOKUP(D54,Dados!$X$7:$Y$33,2,0),VLOOKUP(R54,Dados!$X$2:$Y$5,2,0)),"")</f>
        <v/>
      </c>
      <c r="AZ54" s="52" t="str">
        <f aca="false">IF(C54="","",IF(AND(Y54="CONSUMO",AC54="NÃO")*OR(AG54="-",AG54="BIT"),IF(E54&lt;&gt;"",(AI54-(P54+L54-N54+Q54)*AY54)/0.83),""))</f>
        <v/>
      </c>
      <c r="BA54" s="51" t="str">
        <f aca="false">IF(AZ54="","",AZ54*0.17-((P54+L54-N54+Q54)*AY54))</f>
        <v/>
      </c>
      <c r="BB54" s="51" t="str">
        <f aca="false">IF(AND(Y54="CONSUMO",AG54="ANEXO I",AY54&gt;4%),(AI54-(P54+L54-N54+Q54)*0.0514)/0.83*(0.5177)*(0.17)-AI54*0.0514,IF(AND(Y54="CONSUMO",AG54="ANEXO II",AY54&gt;4%),(AI54-(P54+L54-N54+Q54)*0.041)/0.83*(0.3295)*(0.17)-AI54*0.041,IF(AND(Y54="CONSUMO",AG54="ANEXO I",AY54=4%),(AI54-(P54+L54-N54+Q54)*0.04)/0.83*(0.5177)*(0.17)-AI54*0.04,IF(AND(Y54="CONSUMO",AG54="ANEXO II",AY54=4%),(AI54-(P54+L54-N54+Q54)*0.04)/0.83*(0.3295)*(0.17)-AI54*0.04,""))))</f>
        <v/>
      </c>
      <c r="BC54" s="51" t="str">
        <f aca="false">IF(C54="","",IF(AND(Y54="CONSUMO",AC54="SIM")*OR(AG54="-",AG54="BIT"),IF(E54&lt;&gt;"",(AI54-(P54+L54-N54+Q54)*AY54)/0.83),""))</f>
        <v/>
      </c>
      <c r="BD54" s="51" t="str">
        <f aca="false">IF(BC54="","",BC54*0.17)</f>
        <v/>
      </c>
      <c r="BE54" s="51" t="str">
        <f aca="false">IF(I54=6908,0,IF(BC54="","",BD54-((P54+L54-N54+Q54)*AY54)))</f>
        <v/>
      </c>
      <c r="BF54" s="53" t="str">
        <f aca="false">IF(B54="","",IF(OR(B54="",E54="Regime Normal"),0,(AI54-Q54)*VLOOKUP(R54,Dados!$X$98:$Y$108,2,0)))</f>
        <v/>
      </c>
      <c r="BG54" s="54" t="str">
        <f aca="false">IFERROR(VLOOKUP(I54,Dados!$AC$27:$AD$43,2,0),IF(B54="","",IF(D54&lt;&gt;"MT",IF(AND(AC54="SIM",Y54="Revenda"),"2403",IF(AND(AC54="SIM",Y54="Consumo"),"2407",IF(AND(AC54="NÃO",Y54="Revenda"),"2102",IF(AND(AC54="NÃO",Y54="Consumo"),"2556",)))),REPLACE(I54,1,1,1))))</f>
        <v/>
      </c>
    </row>
    <row r="55" customFormat="false" ht="12.8" hidden="false" customHeight="false" outlineLevel="0" collapsed="false">
      <c r="Y55" s="45"/>
      <c r="Z55" s="46" t="str">
        <f aca="false">IF(B55="","",(IFERROR(VLOOKUP(H55,Dados!A$3:B$15000,2,0),"Não Encontrado")))</f>
        <v/>
      </c>
      <c r="AA55" s="46" t="str">
        <f aca="false">IF(B55="","",(IFERROR(VLOOKUP(G55,Dados!C$3:E$15000,3,0),"Não Encontrado")))</f>
        <v/>
      </c>
      <c r="AB55" s="46" t="str">
        <f aca="false">IFERROR(IF(Z55&lt;&gt;"Não Encontrado",Z55,IF(AA55&lt;&gt;"Não Encontrado",AA55,"")),"")</f>
        <v/>
      </c>
      <c r="AC55" s="45" t="str">
        <f aca="false">IF(B55="","",IF(AB55="","NÃO","SIM"))</f>
        <v/>
      </c>
      <c r="AD55" s="45" t="str">
        <f aca="false">IFERROR(VLOOKUP(G55,Dados!$P$3:$R$500,3,0),"")</f>
        <v/>
      </c>
      <c r="AE55" s="45" t="str">
        <f aca="false">IFERROR(VLOOKUP(G55,Dados!$K$3:$L$500,2,0),"")</f>
        <v/>
      </c>
      <c r="AF55" s="45" t="str">
        <f aca="false">IFERROR(VLOOKUP(G55,Dados!$M$3:$N$500,2,0),"")</f>
        <v/>
      </c>
      <c r="AG55" s="45" t="str">
        <f aca="false">IF(F55="","",IF(AND(AD55="",AE55="",AF55=""),"-",IF(AND(AD55="BIT",AE55="",AF55=""),"BIT",IF(AND(AE55="ANEXO I",AD55="",AF55=""),"ANEXO I",IF(AND(AF55="ANEXO II",AD55="",AE55=""),"ANEXO II","Escolher")))))</f>
        <v/>
      </c>
      <c r="AH55" s="45" t="str">
        <f aca="false">IF(AG55&lt;&gt;"Pneus","",IFERROR(VLOOKUP(R55,Dados!$X$2:$Z$5,3,0)*(AI55-Q55),VLOOKUP(D55,Dados!$X$7:$Z$33,3,0)*(AI55-Q55)))</f>
        <v/>
      </c>
      <c r="AI55" s="47" t="str">
        <f aca="false">IF(B55="","",P55+Q55+O55+M55+L55-N55)</f>
        <v/>
      </c>
      <c r="AJ55" s="48" t="str">
        <f aca="false">IFERROR(IF(AND(AC55="SIM",AG55="-",Y55="REVENDA"),(AB55/1+1)*AI55,IF(AND(AC55="SIM",AG55="Pneus",Y55="REVENDA"),(AB55/1+1)*(AI55-AH55),"")),"")</f>
        <v/>
      </c>
      <c r="AK55" s="48" t="str">
        <f aca="false">IF(AJ55="","",AJ55*17%)</f>
        <v/>
      </c>
      <c r="AL55" s="48" t="str">
        <f aca="false">IFERROR(IF(AC55="NÃO","",IF(AK55="","",IF(E55="Simples Nacional",BF55,IF(T55=0.12,U55*0.5833337002,IF(T55=0,AI55*0.07,U55))))),"")</f>
        <v/>
      </c>
      <c r="AM55" s="47" t="str">
        <f aca="false">IFERROR(IF(AC55="NÃO","",IF(OR(AG55="-",AG55="Pneus"),AK55-AL55,"")),"")</f>
        <v/>
      </c>
      <c r="AN55" s="48" t="str">
        <f aca="false">IF(AND(Y55="REVENDA",AC55="SIM",AG55="BIT"),((AB55/1+1)*AI55)*0.4117,"")</f>
        <v/>
      </c>
      <c r="AO55" s="48" t="str">
        <f aca="false">IF(AN55="","",AN55*17%)</f>
        <v/>
      </c>
      <c r="AP55" s="49" t="str">
        <f aca="false">IF(AN55="","",IF(T55=0.12,(U55*0.4117)*0.4117,IF(T55=0,(AI55*0.07)*0.4117,U55*0.4117)))</f>
        <v/>
      </c>
      <c r="AQ55" s="47" t="str">
        <f aca="false">IF(AN55="","",AO55-AP55)</f>
        <v/>
      </c>
      <c r="AR55" s="50" t="str">
        <f aca="false">IFERROR(IF(AND(AC55="SIM",Y55="REVENDA",LEFT(AG55,5)="ANEXO")*OR(AE55="ANEXO I",AF55="ANEXO II"),VLOOKUP(H55,Dados!G:I,2,0),""),"INSERIR MVA")</f>
        <v/>
      </c>
      <c r="AS55" s="48" t="str">
        <f aca="false">IF(LEFT(AG55,5)="ANEXO",VLOOKUP(AG55,Dados!$X$111:$Z$112,2,0)*(AI55-Q55),"")</f>
        <v/>
      </c>
      <c r="AT55" s="48" t="str">
        <f aca="false">IFERROR(IF(AR55="","",(AI55*AR55)+AI55),"INSERIR MVA")</f>
        <v/>
      </c>
      <c r="AU55" s="48" t="str">
        <f aca="false">IF(AT55="","",IF(AY55=0.04,U55,AS55*AY55))</f>
        <v/>
      </c>
      <c r="AV55" s="47" t="str">
        <f aca="false">IFERROR(IF(AU55="","",(VLOOKUP(AG55,Dados!$X$111:$Z$112,3,0)*AT55*0.17)),"INSERIR MVA")</f>
        <v/>
      </c>
      <c r="AW55" s="47" t="str">
        <f aca="false">IFERROR(IF(AR55="","",AV55-AU55),"")</f>
        <v/>
      </c>
      <c r="AX55" s="51" t="str">
        <f aca="false">IFERROR(IF(AC55="NÃO","",IF(AM55&lt;&gt;"",AM55-W55,IF(AQ55&lt;&gt;"",AQ55-W55,IF(AW55&lt;&gt;"",AW55-W55,"")))),"")</f>
        <v/>
      </c>
      <c r="AY55" s="46" t="str">
        <f aca="false">IFERROR(IF(ISNA(VLOOKUP(R55,Dados!$X$2:$Y$5,2,0)),VLOOKUP(D55,Dados!$X$7:$Y$33,2,0),VLOOKUP(R55,Dados!$X$2:$Y$5,2,0)),"")</f>
        <v/>
      </c>
      <c r="AZ55" s="52" t="str">
        <f aca="false">IF(C55="","",IF(AND(Y55="CONSUMO",AC55="NÃO")*OR(AG55="-",AG55="BIT"),IF(E55&lt;&gt;"",(AI55-(P55+L55-N55+Q55)*AY55)/0.83),""))</f>
        <v/>
      </c>
      <c r="BA55" s="51" t="str">
        <f aca="false">IF(AZ55="","",AZ55*0.17-((P55+L55-N55+Q55)*AY55))</f>
        <v/>
      </c>
      <c r="BB55" s="51" t="str">
        <f aca="false">IF(AND(Y55="CONSUMO",AG55="ANEXO I",AY55&gt;4%),(AI55-(P55+L55-N55+Q55)*0.0514)/0.83*(0.5177)*(0.17)-AI55*0.0514,IF(AND(Y55="CONSUMO",AG55="ANEXO II",AY55&gt;4%),(AI55-(P55+L55-N55+Q55)*0.041)/0.83*(0.3295)*(0.17)-AI55*0.041,IF(AND(Y55="CONSUMO",AG55="ANEXO I",AY55=4%),(AI55-(P55+L55-N55+Q55)*0.04)/0.83*(0.5177)*(0.17)-AI55*0.04,IF(AND(Y55="CONSUMO",AG55="ANEXO II",AY55=4%),(AI55-(P55+L55-N55+Q55)*0.04)/0.83*(0.3295)*(0.17)-AI55*0.04,""))))</f>
        <v/>
      </c>
      <c r="BC55" s="51" t="str">
        <f aca="false">IF(C55="","",IF(AND(Y55="CONSUMO",AC55="SIM")*OR(AG55="-",AG55="BIT"),IF(E55&lt;&gt;"",(AI55-(P55+L55-N55+Q55)*AY55)/0.83),""))</f>
        <v/>
      </c>
      <c r="BD55" s="51" t="str">
        <f aca="false">IF(BC55="","",BC55*0.17)</f>
        <v/>
      </c>
      <c r="BE55" s="51" t="str">
        <f aca="false">IF(I55=6908,0,IF(BC55="","",BD55-((P55+L55-N55+Q55)*AY55)))</f>
        <v/>
      </c>
      <c r="BF55" s="53" t="str">
        <f aca="false">IF(B55="","",IF(OR(B55="",E55="Regime Normal"),0,(AI55-Q55)*VLOOKUP(R55,Dados!$X$98:$Y$108,2,0)))</f>
        <v/>
      </c>
      <c r="BG55" s="54" t="str">
        <f aca="false">IFERROR(VLOOKUP(I55,Dados!$AC$27:$AD$43,2,0),IF(B55="","",IF(D55&lt;&gt;"MT",IF(AND(AC55="SIM",Y55="Revenda"),"2403",IF(AND(AC55="SIM",Y55="Consumo"),"2407",IF(AND(AC55="NÃO",Y55="Revenda"),"2102",IF(AND(AC55="NÃO",Y55="Consumo"),"2556",)))),REPLACE(I55,1,1,1))))</f>
        <v/>
      </c>
    </row>
    <row r="56" customFormat="false" ht="12.8" hidden="false" customHeight="false" outlineLevel="0" collapsed="false">
      <c r="Y56" s="45"/>
      <c r="Z56" s="46" t="str">
        <f aca="false">IF(B56="","",(IFERROR(VLOOKUP(H56,Dados!A$3:B$15000,2,0),"Não Encontrado")))</f>
        <v/>
      </c>
      <c r="AA56" s="46" t="str">
        <f aca="false">IF(B56="","",(IFERROR(VLOOKUP(G56,Dados!C$3:E$15000,3,0),"Não Encontrado")))</f>
        <v/>
      </c>
      <c r="AB56" s="46" t="str">
        <f aca="false">IFERROR(IF(Z56&lt;&gt;"Não Encontrado",Z56,IF(AA56&lt;&gt;"Não Encontrado",AA56,"")),"")</f>
        <v/>
      </c>
      <c r="AC56" s="45" t="str">
        <f aca="false">IF(B56="","",IF(AB56="","NÃO","SIM"))</f>
        <v/>
      </c>
      <c r="AD56" s="45" t="str">
        <f aca="false">IFERROR(VLOOKUP(G56,Dados!$P$3:$R$500,3,0),"")</f>
        <v/>
      </c>
      <c r="AE56" s="45" t="str">
        <f aca="false">IFERROR(VLOOKUP(G56,Dados!$K$3:$L$500,2,0),"")</f>
        <v/>
      </c>
      <c r="AF56" s="45" t="str">
        <f aca="false">IFERROR(VLOOKUP(G56,Dados!$M$3:$N$500,2,0),"")</f>
        <v/>
      </c>
      <c r="AG56" s="45" t="str">
        <f aca="false">IF(F56="","",IF(AND(AD56="",AE56="",AF56=""),"-",IF(AND(AD56="BIT",AE56="",AF56=""),"BIT",IF(AND(AE56="ANEXO I",AD56="",AF56=""),"ANEXO I",IF(AND(AF56="ANEXO II",AD56="",AE56=""),"ANEXO II","Escolher")))))</f>
        <v/>
      </c>
      <c r="AH56" s="45" t="str">
        <f aca="false">IF(AG56&lt;&gt;"Pneus","",IFERROR(VLOOKUP(R56,Dados!$X$2:$Z$5,3,0)*(AI56-Q56),VLOOKUP(D56,Dados!$X$7:$Z$33,3,0)*(AI56-Q56)))</f>
        <v/>
      </c>
      <c r="AI56" s="47" t="str">
        <f aca="false">IF(B56="","",P56+Q56+O56+M56+L56-N56)</f>
        <v/>
      </c>
      <c r="AJ56" s="48" t="str">
        <f aca="false">IFERROR(IF(AND(AC56="SIM",AG56="-",Y56="REVENDA"),(AB56/1+1)*AI56,IF(AND(AC56="SIM",AG56="Pneus",Y56="REVENDA"),(AB56/1+1)*(AI56-AH56),"")),"")</f>
        <v/>
      </c>
      <c r="AK56" s="48" t="str">
        <f aca="false">IF(AJ56="","",AJ56*17%)</f>
        <v/>
      </c>
      <c r="AL56" s="48" t="str">
        <f aca="false">IFERROR(IF(AC56="NÃO","",IF(AK56="","",IF(E56="Simples Nacional",BF56,IF(T56=0.12,U56*0.5833337002,IF(T56=0,AI56*0.07,U56))))),"")</f>
        <v/>
      </c>
      <c r="AM56" s="47" t="str">
        <f aca="false">IFERROR(IF(AC56="NÃO","",IF(OR(AG56="-",AG56="Pneus"),AK56-AL56,"")),"")</f>
        <v/>
      </c>
      <c r="AN56" s="48" t="str">
        <f aca="false">IF(AND(Y56="REVENDA",AC56="SIM",AG56="BIT"),((AB56/1+1)*AI56)*0.4117,"")</f>
        <v/>
      </c>
      <c r="AO56" s="48" t="str">
        <f aca="false">IF(AN56="","",AN56*17%)</f>
        <v/>
      </c>
      <c r="AP56" s="49" t="str">
        <f aca="false">IF(AN56="","",IF(T56=0.12,(U56*0.4117)*0.4117,IF(T56=0,(AI56*0.07)*0.4117,U56*0.4117)))</f>
        <v/>
      </c>
      <c r="AQ56" s="47" t="str">
        <f aca="false">IF(AN56="","",AO56-AP56)</f>
        <v/>
      </c>
      <c r="AR56" s="50" t="str">
        <f aca="false">IFERROR(IF(AND(AC56="SIM",Y56="REVENDA",LEFT(AG56,5)="ANEXO")*OR(AE56="ANEXO I",AF56="ANEXO II"),VLOOKUP(H56,Dados!G:I,2,0),""),"INSERIR MVA")</f>
        <v/>
      </c>
      <c r="AS56" s="48" t="str">
        <f aca="false">IF(LEFT(AG56,5)="ANEXO",VLOOKUP(AG56,Dados!$X$111:$Z$112,2,0)*(AI56-Q56),"")</f>
        <v/>
      </c>
      <c r="AT56" s="48" t="str">
        <f aca="false">IFERROR(IF(AR56="","",(AI56*AR56)+AI56),"INSERIR MVA")</f>
        <v/>
      </c>
      <c r="AU56" s="48" t="str">
        <f aca="false">IF(AT56="","",IF(AY56=0.04,U56,AS56*AY56))</f>
        <v/>
      </c>
      <c r="AV56" s="47" t="str">
        <f aca="false">IFERROR(IF(AU56="","",(VLOOKUP(AG56,Dados!$X$111:$Z$112,3,0)*AT56*0.17)),"INSERIR MVA")</f>
        <v/>
      </c>
      <c r="AW56" s="47" t="str">
        <f aca="false">IFERROR(IF(AR56="","",AV56-AU56),"")</f>
        <v/>
      </c>
      <c r="AX56" s="51" t="str">
        <f aca="false">IFERROR(IF(AC56="NÃO","",IF(AM56&lt;&gt;"",AM56-W56,IF(AQ56&lt;&gt;"",AQ56-W56,IF(AW56&lt;&gt;"",AW56-W56,"")))),"")</f>
        <v/>
      </c>
      <c r="AY56" s="46" t="str">
        <f aca="false">IFERROR(IF(ISNA(VLOOKUP(R56,Dados!$X$2:$Y$5,2,0)),VLOOKUP(D56,Dados!$X$7:$Y$33,2,0),VLOOKUP(R56,Dados!$X$2:$Y$5,2,0)),"")</f>
        <v/>
      </c>
      <c r="AZ56" s="52" t="str">
        <f aca="false">IF(C56="","",IF(AND(Y56="CONSUMO",AC56="NÃO")*OR(AG56="-",AG56="BIT"),IF(E56&lt;&gt;"",(AI56-(P56+L56-N56+Q56)*AY56)/0.83),""))</f>
        <v/>
      </c>
      <c r="BA56" s="51" t="str">
        <f aca="false">IF(AZ56="","",AZ56*0.17-((P56+L56-N56+Q56)*AY56))</f>
        <v/>
      </c>
      <c r="BB56" s="51" t="str">
        <f aca="false">IF(AND(Y56="CONSUMO",AG56="ANEXO I",AY56&gt;4%),(AI56-(P56+L56-N56+Q56)*0.0514)/0.83*(0.5177)*(0.17)-AI56*0.0514,IF(AND(Y56="CONSUMO",AG56="ANEXO II",AY56&gt;4%),(AI56-(P56+L56-N56+Q56)*0.041)/0.83*(0.3295)*(0.17)-AI56*0.041,IF(AND(Y56="CONSUMO",AG56="ANEXO I",AY56=4%),(AI56-(P56+L56-N56+Q56)*0.04)/0.83*(0.5177)*(0.17)-AI56*0.04,IF(AND(Y56="CONSUMO",AG56="ANEXO II",AY56=4%),(AI56-(P56+L56-N56+Q56)*0.04)/0.83*(0.3295)*(0.17)-AI56*0.04,""))))</f>
        <v/>
      </c>
      <c r="BC56" s="51" t="str">
        <f aca="false">IF(C56="","",IF(AND(Y56="CONSUMO",AC56="SIM")*OR(AG56="-",AG56="BIT"),IF(E56&lt;&gt;"",(AI56-(P56+L56-N56+Q56)*AY56)/0.83),""))</f>
        <v/>
      </c>
      <c r="BD56" s="51" t="str">
        <f aca="false">IF(BC56="","",BC56*0.17)</f>
        <v/>
      </c>
      <c r="BE56" s="51" t="str">
        <f aca="false">IF(I56=6908,0,IF(BC56="","",BD56-((P56+L56-N56+Q56)*AY56)))</f>
        <v/>
      </c>
      <c r="BF56" s="53" t="str">
        <f aca="false">IF(B56="","",IF(OR(B56="",E56="Regime Normal"),0,(AI56-Q56)*VLOOKUP(R56,Dados!$X$98:$Y$108,2,0)))</f>
        <v/>
      </c>
      <c r="BG56" s="54" t="str">
        <f aca="false">IFERROR(VLOOKUP(I56,Dados!$AC$27:$AD$43,2,0),IF(B56="","",IF(D56&lt;&gt;"MT",IF(AND(AC56="SIM",Y56="Revenda"),"2403",IF(AND(AC56="SIM",Y56="Consumo"),"2407",IF(AND(AC56="NÃO",Y56="Revenda"),"2102",IF(AND(AC56="NÃO",Y56="Consumo"),"2556",)))),REPLACE(I56,1,1,1))))</f>
        <v/>
      </c>
    </row>
    <row r="57" customFormat="false" ht="12.8" hidden="false" customHeight="false" outlineLevel="0" collapsed="false">
      <c r="Y57" s="45"/>
      <c r="Z57" s="46" t="str">
        <f aca="false">IF(B57="","",(IFERROR(VLOOKUP(H57,Dados!A$3:B$15000,2,0),"Não Encontrado")))</f>
        <v/>
      </c>
      <c r="AA57" s="46" t="str">
        <f aca="false">IF(B57="","",(IFERROR(VLOOKUP(G57,Dados!C$3:E$15000,3,0),"Não Encontrado")))</f>
        <v/>
      </c>
      <c r="AB57" s="46" t="str">
        <f aca="false">IFERROR(IF(Z57&lt;&gt;"Não Encontrado",Z57,IF(AA57&lt;&gt;"Não Encontrado",AA57,"")),"")</f>
        <v/>
      </c>
      <c r="AC57" s="45" t="str">
        <f aca="false">IF(B57="","",IF(AB57="","NÃO","SIM"))</f>
        <v/>
      </c>
      <c r="AD57" s="45" t="str">
        <f aca="false">IFERROR(VLOOKUP(G57,Dados!$P$3:$R$500,3,0),"")</f>
        <v/>
      </c>
      <c r="AE57" s="45" t="str">
        <f aca="false">IFERROR(VLOOKUP(G57,Dados!$K$3:$L$500,2,0),"")</f>
        <v/>
      </c>
      <c r="AF57" s="45" t="str">
        <f aca="false">IFERROR(VLOOKUP(G57,Dados!$M$3:$N$500,2,0),"")</f>
        <v/>
      </c>
      <c r="AG57" s="45" t="str">
        <f aca="false">IF(F57="","",IF(AND(AD57="",AE57="",AF57=""),"-",IF(AND(AD57="BIT",AE57="",AF57=""),"BIT",IF(AND(AE57="ANEXO I",AD57="",AF57=""),"ANEXO I",IF(AND(AF57="ANEXO II",AD57="",AE57=""),"ANEXO II","Escolher")))))</f>
        <v/>
      </c>
      <c r="AH57" s="45" t="str">
        <f aca="false">IF(AG57&lt;&gt;"Pneus","",IFERROR(VLOOKUP(R57,Dados!$X$2:$Z$5,3,0)*(AI57-Q57),VLOOKUP(D57,Dados!$X$7:$Z$33,3,0)*(AI57-Q57)))</f>
        <v/>
      </c>
      <c r="AI57" s="47" t="str">
        <f aca="false">IF(B57="","",P57+Q57+O57+M57+L57-N57)</f>
        <v/>
      </c>
      <c r="AJ57" s="48" t="str">
        <f aca="false">IFERROR(IF(AND(AC57="SIM",AG57="-",Y57="REVENDA"),(AB57/1+1)*AI57,IF(AND(AC57="SIM",AG57="Pneus",Y57="REVENDA"),(AB57/1+1)*(AI57-AH57),"")),"")</f>
        <v/>
      </c>
      <c r="AK57" s="48" t="str">
        <f aca="false">IF(AJ57="","",AJ57*17%)</f>
        <v/>
      </c>
      <c r="AL57" s="48" t="str">
        <f aca="false">IFERROR(IF(AC57="NÃO","",IF(AK57="","",IF(E57="Simples Nacional",BF57,IF(T57=0.12,U57*0.5833337002,IF(T57=0,AI57*0.07,U57))))),"")</f>
        <v/>
      </c>
      <c r="AM57" s="47" t="str">
        <f aca="false">IFERROR(IF(AC57="NÃO","",IF(OR(AG57="-",AG57="Pneus"),AK57-AL57,"")),"")</f>
        <v/>
      </c>
      <c r="AN57" s="48" t="str">
        <f aca="false">IF(AND(Y57="REVENDA",AC57="SIM",AG57="BIT"),((AB57/1+1)*AI57)*0.4117,"")</f>
        <v/>
      </c>
      <c r="AO57" s="48" t="str">
        <f aca="false">IF(AN57="","",AN57*17%)</f>
        <v/>
      </c>
      <c r="AP57" s="49" t="str">
        <f aca="false">IF(AN57="","",IF(T57=0.12,(U57*0.4117)*0.4117,IF(T57=0,(AI57*0.07)*0.4117,U57*0.4117)))</f>
        <v/>
      </c>
      <c r="AQ57" s="47" t="str">
        <f aca="false">IF(AN57="","",AO57-AP57)</f>
        <v/>
      </c>
      <c r="AR57" s="50" t="str">
        <f aca="false">IFERROR(IF(AND(AC57="SIM",Y57="REVENDA",LEFT(AG57,5)="ANEXO")*OR(AE57="ANEXO I",AF57="ANEXO II"),VLOOKUP(H57,Dados!G:I,2,0),""),"INSERIR MVA")</f>
        <v/>
      </c>
      <c r="AS57" s="48" t="str">
        <f aca="false">IF(LEFT(AG57,5)="ANEXO",VLOOKUP(AG57,Dados!$X$111:$Z$112,2,0)*(AI57-Q57),"")</f>
        <v/>
      </c>
      <c r="AT57" s="48" t="str">
        <f aca="false">IFERROR(IF(AR57="","",(AI57*AR57)+AI57),"INSERIR MVA")</f>
        <v/>
      </c>
      <c r="AU57" s="48" t="str">
        <f aca="false">IF(AT57="","",IF(AY57=0.04,U57,AS57*AY57))</f>
        <v/>
      </c>
      <c r="AV57" s="47" t="str">
        <f aca="false">IFERROR(IF(AU57="","",(VLOOKUP(AG57,Dados!$X$111:$Z$112,3,0)*AT57*0.17)),"INSERIR MVA")</f>
        <v/>
      </c>
      <c r="AW57" s="47" t="str">
        <f aca="false">IFERROR(IF(AR57="","",AV57-AU57),"")</f>
        <v/>
      </c>
      <c r="AX57" s="51" t="str">
        <f aca="false">IFERROR(IF(AC57="NÃO","",IF(AM57&lt;&gt;"",AM57-W57,IF(AQ57&lt;&gt;"",AQ57-W57,IF(AW57&lt;&gt;"",AW57-W57,"")))),"")</f>
        <v/>
      </c>
      <c r="AY57" s="46" t="str">
        <f aca="false">IFERROR(IF(ISNA(VLOOKUP(R57,Dados!$X$2:$Y$5,2,0)),VLOOKUP(D57,Dados!$X$7:$Y$33,2,0),VLOOKUP(R57,Dados!$X$2:$Y$5,2,0)),"")</f>
        <v/>
      </c>
      <c r="AZ57" s="52" t="str">
        <f aca="false">IF(C57="","",IF(AND(Y57="CONSUMO",AC57="NÃO")*OR(AG57="-",AG57="BIT"),IF(E57&lt;&gt;"",(AI57-(P57+L57-N57+Q57)*AY57)/0.83),""))</f>
        <v/>
      </c>
      <c r="BA57" s="51" t="str">
        <f aca="false">IF(AZ57="","",AZ57*0.17-((P57+L57-N57+Q57)*AY57))</f>
        <v/>
      </c>
      <c r="BB57" s="51" t="str">
        <f aca="false">IF(AND(Y57="CONSUMO",AG57="ANEXO I",AY57&gt;4%),(AI57-(P57+L57-N57+Q57)*0.0514)/0.83*(0.5177)*(0.17)-AI57*0.0514,IF(AND(Y57="CONSUMO",AG57="ANEXO II",AY57&gt;4%),(AI57-(P57+L57-N57+Q57)*0.041)/0.83*(0.3295)*(0.17)-AI57*0.041,IF(AND(Y57="CONSUMO",AG57="ANEXO I",AY57=4%),(AI57-(P57+L57-N57+Q57)*0.04)/0.83*(0.5177)*(0.17)-AI57*0.04,IF(AND(Y57="CONSUMO",AG57="ANEXO II",AY57=4%),(AI57-(P57+L57-N57+Q57)*0.04)/0.83*(0.3295)*(0.17)-AI57*0.04,""))))</f>
        <v/>
      </c>
      <c r="BC57" s="51" t="str">
        <f aca="false">IF(C57="","",IF(AND(Y57="CONSUMO",AC57="SIM")*OR(AG57="-",AG57="BIT"),IF(E57&lt;&gt;"",(AI57-(P57+L57-N57+Q57)*AY57)/0.83),""))</f>
        <v/>
      </c>
      <c r="BD57" s="51" t="str">
        <f aca="false">IF(BC57="","",BC57*0.17)</f>
        <v/>
      </c>
      <c r="BE57" s="51" t="str">
        <f aca="false">IF(I57=6908,0,IF(BC57="","",BD57-((P57+L57-N57+Q57)*AY57)))</f>
        <v/>
      </c>
      <c r="BF57" s="53" t="str">
        <f aca="false">IF(B57="","",IF(OR(B57="",E57="Regime Normal"),0,(AI57-Q57)*VLOOKUP(R57,Dados!$X$98:$Y$108,2,0)))</f>
        <v/>
      </c>
      <c r="BG57" s="54" t="str">
        <f aca="false">IFERROR(VLOOKUP(I57,Dados!$AC$27:$AD$43,2,0),IF(B57="","",IF(D57&lt;&gt;"MT",IF(AND(AC57="SIM",Y57="Revenda"),"2403",IF(AND(AC57="SIM",Y57="Consumo"),"2407",IF(AND(AC57="NÃO",Y57="Revenda"),"2102",IF(AND(AC57="NÃO",Y57="Consumo"),"2556",)))),REPLACE(I57,1,1,1))))</f>
        <v/>
      </c>
    </row>
    <row r="58" customFormat="false" ht="12.8" hidden="false" customHeight="false" outlineLevel="0" collapsed="false">
      <c r="Y58" s="45"/>
      <c r="Z58" s="46" t="str">
        <f aca="false">IF(B58="","",(IFERROR(VLOOKUP(H58,Dados!A$3:B$15000,2,0),"Não Encontrado")))</f>
        <v/>
      </c>
      <c r="AA58" s="46" t="str">
        <f aca="false">IF(B58="","",(IFERROR(VLOOKUP(G58,Dados!C$3:E$15000,3,0),"Não Encontrado")))</f>
        <v/>
      </c>
      <c r="AB58" s="46" t="str">
        <f aca="false">IFERROR(IF(Z58&lt;&gt;"Não Encontrado",Z58,IF(AA58&lt;&gt;"Não Encontrado",AA58,"")),"")</f>
        <v/>
      </c>
      <c r="AC58" s="45" t="str">
        <f aca="false">IF(B58="","",IF(AB58="","NÃO","SIM"))</f>
        <v/>
      </c>
      <c r="AD58" s="45" t="str">
        <f aca="false">IFERROR(VLOOKUP(G58,Dados!$P$3:$R$500,3,0),"")</f>
        <v/>
      </c>
      <c r="AE58" s="45" t="str">
        <f aca="false">IFERROR(VLOOKUP(G58,Dados!$K$3:$L$500,2,0),"")</f>
        <v/>
      </c>
      <c r="AF58" s="45" t="str">
        <f aca="false">IFERROR(VLOOKUP(G58,Dados!$M$3:$N$500,2,0),"")</f>
        <v/>
      </c>
      <c r="AG58" s="45" t="str">
        <f aca="false">IF(F58="","",IF(AND(AD58="",AE58="",AF58=""),"-",IF(AND(AD58="BIT",AE58="",AF58=""),"BIT",IF(AND(AE58="ANEXO I",AD58="",AF58=""),"ANEXO I",IF(AND(AF58="ANEXO II",AD58="",AE58=""),"ANEXO II","Escolher")))))</f>
        <v/>
      </c>
      <c r="AH58" s="45" t="str">
        <f aca="false">IF(AG58&lt;&gt;"Pneus","",IFERROR(VLOOKUP(R58,Dados!$X$2:$Z$5,3,0)*(AI58-Q58),VLOOKUP(D58,Dados!$X$7:$Z$33,3,0)*(AI58-Q58)))</f>
        <v/>
      </c>
      <c r="AI58" s="47" t="str">
        <f aca="false">IF(B58="","",P58+Q58+O58+M58+L58-N58)</f>
        <v/>
      </c>
      <c r="AJ58" s="48" t="str">
        <f aca="false">IFERROR(IF(AND(AC58="SIM",AG58="-",Y58="REVENDA"),(AB58/1+1)*AI58,IF(AND(AC58="SIM",AG58="Pneus",Y58="REVENDA"),(AB58/1+1)*(AI58-AH58),"")),"")</f>
        <v/>
      </c>
      <c r="AK58" s="48" t="str">
        <f aca="false">IF(AJ58="","",AJ58*17%)</f>
        <v/>
      </c>
      <c r="AL58" s="48" t="str">
        <f aca="false">IFERROR(IF(AC58="NÃO","",IF(AK58="","",IF(E58="Simples Nacional",BF58,IF(T58=0.12,U58*0.5833337002,IF(T58=0,AI58*0.07,U58))))),"")</f>
        <v/>
      </c>
      <c r="AM58" s="47" t="str">
        <f aca="false">IFERROR(IF(AC58="NÃO","",IF(OR(AG58="-",AG58="Pneus"),AK58-AL58,"")),"")</f>
        <v/>
      </c>
      <c r="AN58" s="48" t="str">
        <f aca="false">IF(AND(Y58="REVENDA",AC58="SIM",AG58="BIT"),((AB58/1+1)*AI58)*0.4117,"")</f>
        <v/>
      </c>
      <c r="AO58" s="48" t="str">
        <f aca="false">IF(AN58="","",AN58*17%)</f>
        <v/>
      </c>
      <c r="AP58" s="49" t="str">
        <f aca="false">IF(AN58="","",IF(T58=0.12,(U58*0.4117)*0.4117,IF(T58=0,(AI58*0.07)*0.4117,U58*0.4117)))</f>
        <v/>
      </c>
      <c r="AQ58" s="47" t="str">
        <f aca="false">IF(AN58="","",AO58-AP58)</f>
        <v/>
      </c>
      <c r="AR58" s="50" t="str">
        <f aca="false">IFERROR(IF(AND(AC58="SIM",Y58="REVENDA",LEFT(AG58,5)="ANEXO")*OR(AE58="ANEXO I",AF58="ANEXO II"),VLOOKUP(H58,Dados!G:I,2,0),""),"INSERIR MVA")</f>
        <v/>
      </c>
      <c r="AS58" s="48" t="str">
        <f aca="false">IF(LEFT(AG58,5)="ANEXO",VLOOKUP(AG58,Dados!$X$111:$Z$112,2,0)*(AI58-Q58),"")</f>
        <v/>
      </c>
      <c r="AT58" s="48" t="str">
        <f aca="false">IFERROR(IF(AR58="","",(AI58*AR58)+AI58),"INSERIR MVA")</f>
        <v/>
      </c>
      <c r="AU58" s="48" t="str">
        <f aca="false">IF(AT58="","",IF(AY58=0.04,U58,AS58*AY58))</f>
        <v/>
      </c>
      <c r="AV58" s="47" t="str">
        <f aca="false">IFERROR(IF(AU58="","",(VLOOKUP(AG58,Dados!$X$111:$Z$112,3,0)*AT58*0.17)),"INSERIR MVA")</f>
        <v/>
      </c>
      <c r="AW58" s="47" t="str">
        <f aca="false">IFERROR(IF(AR58="","",AV58-AU58),"")</f>
        <v/>
      </c>
      <c r="AX58" s="51" t="str">
        <f aca="false">IFERROR(IF(AC58="NÃO","",IF(AM58&lt;&gt;"",AM58-W58,IF(AQ58&lt;&gt;"",AQ58-W58,IF(AW58&lt;&gt;"",AW58-W58,"")))),"")</f>
        <v/>
      </c>
      <c r="AY58" s="46" t="str">
        <f aca="false">IFERROR(IF(ISNA(VLOOKUP(R58,Dados!$X$2:$Y$5,2,0)),VLOOKUP(D58,Dados!$X$7:$Y$33,2,0),VLOOKUP(R58,Dados!$X$2:$Y$5,2,0)),"")</f>
        <v/>
      </c>
      <c r="AZ58" s="52" t="str">
        <f aca="false">IF(C58="","",IF(AND(Y58="CONSUMO",AC58="NÃO")*OR(AG58="-",AG58="BIT"),IF(E58&lt;&gt;"",(AI58-(P58+L58-N58+Q58)*AY58)/0.83),""))</f>
        <v/>
      </c>
      <c r="BA58" s="51" t="str">
        <f aca="false">IF(AZ58="","",AZ58*0.17-((P58+L58-N58+Q58)*AY58))</f>
        <v/>
      </c>
      <c r="BB58" s="51" t="str">
        <f aca="false">IF(AND(Y58="CONSUMO",AG58="ANEXO I",AY58&gt;4%),(AI58-(P58+L58-N58+Q58)*0.0514)/0.83*(0.5177)*(0.17)-AI58*0.0514,IF(AND(Y58="CONSUMO",AG58="ANEXO II",AY58&gt;4%),(AI58-(P58+L58-N58+Q58)*0.041)/0.83*(0.3295)*(0.17)-AI58*0.041,IF(AND(Y58="CONSUMO",AG58="ANEXO I",AY58=4%),(AI58-(P58+L58-N58+Q58)*0.04)/0.83*(0.5177)*(0.17)-AI58*0.04,IF(AND(Y58="CONSUMO",AG58="ANEXO II",AY58=4%),(AI58-(P58+L58-N58+Q58)*0.04)/0.83*(0.3295)*(0.17)-AI58*0.04,""))))</f>
        <v/>
      </c>
      <c r="BC58" s="51" t="str">
        <f aca="false">IF(C58="","",IF(AND(Y58="CONSUMO",AC58="SIM")*OR(AG58="-",AG58="BIT"),IF(E58&lt;&gt;"",(AI58-(P58+L58-N58+Q58)*AY58)/0.83),""))</f>
        <v/>
      </c>
      <c r="BD58" s="51" t="str">
        <f aca="false">IF(BC58="","",BC58*0.17)</f>
        <v/>
      </c>
      <c r="BE58" s="51" t="str">
        <f aca="false">IF(I58=6908,0,IF(BC58="","",BD58-((P58+L58-N58+Q58)*AY58)))</f>
        <v/>
      </c>
      <c r="BF58" s="53" t="str">
        <f aca="false">IF(B58="","",IF(OR(B58="",E58="Regime Normal"),0,(AI58-Q58)*VLOOKUP(R58,Dados!$X$98:$Y$108,2,0)))</f>
        <v/>
      </c>
      <c r="BG58" s="54" t="str">
        <f aca="false">IFERROR(VLOOKUP(I58,Dados!$AC$27:$AD$43,2,0),IF(B58="","",IF(D58&lt;&gt;"MT",IF(AND(AC58="SIM",Y58="Revenda"),"2403",IF(AND(AC58="SIM",Y58="Consumo"),"2407",IF(AND(AC58="NÃO",Y58="Revenda"),"2102",IF(AND(AC58="NÃO",Y58="Consumo"),"2556",)))),REPLACE(I58,1,1,1))))</f>
        <v/>
      </c>
    </row>
    <row r="59" customFormat="false" ht="12.8" hidden="false" customHeight="false" outlineLevel="0" collapsed="false">
      <c r="Y59" s="45"/>
      <c r="Z59" s="46" t="str">
        <f aca="false">IF(B59="","",(IFERROR(VLOOKUP(H59,Dados!A$3:B$15000,2,0),"Não Encontrado")))</f>
        <v/>
      </c>
      <c r="AA59" s="46" t="str">
        <f aca="false">IF(B59="","",(IFERROR(VLOOKUP(G59,Dados!C$3:E$15000,3,0),"Não Encontrado")))</f>
        <v/>
      </c>
      <c r="AB59" s="46" t="str">
        <f aca="false">IFERROR(IF(Z59&lt;&gt;"Não Encontrado",Z59,IF(AA59&lt;&gt;"Não Encontrado",AA59,"")),"")</f>
        <v/>
      </c>
      <c r="AC59" s="45" t="str">
        <f aca="false">IF(B59="","",IF(AB59="","NÃO","SIM"))</f>
        <v/>
      </c>
      <c r="AD59" s="45" t="str">
        <f aca="false">IFERROR(VLOOKUP(G59,Dados!$P$3:$R$500,3,0),"")</f>
        <v/>
      </c>
      <c r="AE59" s="45" t="str">
        <f aca="false">IFERROR(VLOOKUP(G59,Dados!$K$3:$L$500,2,0),"")</f>
        <v/>
      </c>
      <c r="AF59" s="45" t="str">
        <f aca="false">IFERROR(VLOOKUP(G59,Dados!$M$3:$N$500,2,0),"")</f>
        <v/>
      </c>
      <c r="AG59" s="45" t="str">
        <f aca="false">IF(F59="","",IF(AND(AD59="",AE59="",AF59=""),"-",IF(AND(AD59="BIT",AE59="",AF59=""),"BIT",IF(AND(AE59="ANEXO I",AD59="",AF59=""),"ANEXO I",IF(AND(AF59="ANEXO II",AD59="",AE59=""),"ANEXO II","Escolher")))))</f>
        <v/>
      </c>
      <c r="AH59" s="45" t="str">
        <f aca="false">IF(AG59&lt;&gt;"Pneus","",IFERROR(VLOOKUP(R59,Dados!$X$2:$Z$5,3,0)*(AI59-Q59),VLOOKUP(D59,Dados!$X$7:$Z$33,3,0)*(AI59-Q59)))</f>
        <v/>
      </c>
      <c r="AI59" s="47" t="str">
        <f aca="false">IF(B59="","",P59+Q59+O59+M59+L59-N59)</f>
        <v/>
      </c>
      <c r="AJ59" s="48" t="str">
        <f aca="false">IFERROR(IF(AND(AC59="SIM",AG59="-",Y59="REVENDA"),(AB59/1+1)*AI59,IF(AND(AC59="SIM",AG59="Pneus",Y59="REVENDA"),(AB59/1+1)*(AI59-AH59),"")),"")</f>
        <v/>
      </c>
      <c r="AK59" s="48" t="str">
        <f aca="false">IF(AJ59="","",AJ59*17%)</f>
        <v/>
      </c>
      <c r="AL59" s="48" t="str">
        <f aca="false">IFERROR(IF(AC59="NÃO","",IF(AK59="","",IF(E59="Simples Nacional",BF59,IF(T59=0.12,U59*0.5833337002,IF(T59=0,AI59*0.07,U59))))),"")</f>
        <v/>
      </c>
      <c r="AM59" s="47" t="str">
        <f aca="false">IFERROR(IF(AC59="NÃO","",IF(OR(AG59="-",AG59="Pneus"),AK59-AL59,"")),"")</f>
        <v/>
      </c>
      <c r="AN59" s="48" t="str">
        <f aca="false">IF(AND(Y59="REVENDA",AC59="SIM",AG59="BIT"),((AB59/1+1)*AI59)*0.4117,"")</f>
        <v/>
      </c>
      <c r="AO59" s="48" t="str">
        <f aca="false">IF(AN59="","",AN59*17%)</f>
        <v/>
      </c>
      <c r="AP59" s="49" t="str">
        <f aca="false">IF(AN59="","",IF(T59=0.12,(U59*0.4117)*0.4117,IF(T59=0,(AI59*0.07)*0.4117,U59*0.4117)))</f>
        <v/>
      </c>
      <c r="AQ59" s="47" t="str">
        <f aca="false">IF(AN59="","",AO59-AP59)</f>
        <v/>
      </c>
      <c r="AR59" s="50" t="str">
        <f aca="false">IFERROR(IF(AND(AC59="SIM",Y59="REVENDA",LEFT(AG59,5)="ANEXO")*OR(AE59="ANEXO I",AF59="ANEXO II"),VLOOKUP(H59,Dados!G:I,2,0),""),"INSERIR MVA")</f>
        <v/>
      </c>
      <c r="AS59" s="48" t="str">
        <f aca="false">IF(LEFT(AG59,5)="ANEXO",VLOOKUP(AG59,Dados!$X$111:$Z$112,2,0)*(AI59-Q59),"")</f>
        <v/>
      </c>
      <c r="AT59" s="48" t="str">
        <f aca="false">IFERROR(IF(AR59="","",(AI59*AR59)+AI59),"INSERIR MVA")</f>
        <v/>
      </c>
      <c r="AU59" s="48" t="str">
        <f aca="false">IF(AT59="","",IF(AY59=0.04,U59,AS59*AY59))</f>
        <v/>
      </c>
      <c r="AV59" s="47" t="str">
        <f aca="false">IFERROR(IF(AU59="","",(VLOOKUP(AG59,Dados!$X$111:$Z$112,3,0)*AT59*0.17)),"INSERIR MVA")</f>
        <v/>
      </c>
      <c r="AW59" s="47" t="str">
        <f aca="false">IFERROR(IF(AR59="","",AV59-AU59),"")</f>
        <v/>
      </c>
      <c r="AX59" s="51" t="str">
        <f aca="false">IFERROR(IF(AC59="NÃO","",IF(AM59&lt;&gt;"",AM59-W59,IF(AQ59&lt;&gt;"",AQ59-W59,IF(AW59&lt;&gt;"",AW59-W59,"")))),"")</f>
        <v/>
      </c>
      <c r="AY59" s="46" t="str">
        <f aca="false">IFERROR(IF(ISNA(VLOOKUP(R59,Dados!$X$2:$Y$5,2,0)),VLOOKUP(D59,Dados!$X$7:$Y$33,2,0),VLOOKUP(R59,Dados!$X$2:$Y$5,2,0)),"")</f>
        <v/>
      </c>
      <c r="AZ59" s="52" t="str">
        <f aca="false">IF(C59="","",IF(AND(Y59="CONSUMO",AC59="NÃO")*OR(AG59="-",AG59="BIT"),IF(E59&lt;&gt;"",(AI59-(P59+L59-N59+Q59)*AY59)/0.83),""))</f>
        <v/>
      </c>
      <c r="BA59" s="51" t="str">
        <f aca="false">IF(AZ59="","",AZ59*0.17-((P59+L59-N59+Q59)*AY59))</f>
        <v/>
      </c>
      <c r="BB59" s="51" t="str">
        <f aca="false">IF(AND(Y59="CONSUMO",AG59="ANEXO I",AY59&gt;4%),(AI59-(P59+L59-N59+Q59)*0.0514)/0.83*(0.5177)*(0.17)-AI59*0.0514,IF(AND(Y59="CONSUMO",AG59="ANEXO II",AY59&gt;4%),(AI59-(P59+L59-N59+Q59)*0.041)/0.83*(0.3295)*(0.17)-AI59*0.041,IF(AND(Y59="CONSUMO",AG59="ANEXO I",AY59=4%),(AI59-(P59+L59-N59+Q59)*0.04)/0.83*(0.5177)*(0.17)-AI59*0.04,IF(AND(Y59="CONSUMO",AG59="ANEXO II",AY59=4%),(AI59-(P59+L59-N59+Q59)*0.04)/0.83*(0.3295)*(0.17)-AI59*0.04,""))))</f>
        <v/>
      </c>
      <c r="BC59" s="51" t="str">
        <f aca="false">IF(C59="","",IF(AND(Y59="CONSUMO",AC59="SIM")*OR(AG59="-",AG59="BIT"),IF(E59&lt;&gt;"",(AI59-(P59+L59-N59+Q59)*AY59)/0.83),""))</f>
        <v/>
      </c>
      <c r="BD59" s="51" t="str">
        <f aca="false">IF(BC59="","",BC59*0.17)</f>
        <v/>
      </c>
      <c r="BE59" s="51" t="str">
        <f aca="false">IF(I59=6908,0,IF(BC59="","",BD59-((P59+L59-N59+Q59)*AY59)))</f>
        <v/>
      </c>
      <c r="BF59" s="53" t="str">
        <f aca="false">IF(B59="","",IF(OR(B59="",E59="Regime Normal"),0,(AI59-Q59)*VLOOKUP(R59,Dados!$X$98:$Y$108,2,0)))</f>
        <v/>
      </c>
      <c r="BG59" s="54" t="str">
        <f aca="false">IFERROR(VLOOKUP(I59,Dados!$AC$27:$AD$43,2,0),IF(B59="","",IF(D59&lt;&gt;"MT",IF(AND(AC59="SIM",Y59="Revenda"),"2403",IF(AND(AC59="SIM",Y59="Consumo"),"2407",IF(AND(AC59="NÃO",Y59="Revenda"),"2102",IF(AND(AC59="NÃO",Y59="Consumo"),"2556",)))),REPLACE(I59,1,1,1))))</f>
        <v/>
      </c>
    </row>
    <row r="60" customFormat="false" ht="12.8" hidden="false" customHeight="false" outlineLevel="0" collapsed="false">
      <c r="Y60" s="45"/>
      <c r="Z60" s="46" t="str">
        <f aca="false">IF(B60="","",(IFERROR(VLOOKUP(H60,Dados!A$3:B$15000,2,0),"Não Encontrado")))</f>
        <v/>
      </c>
      <c r="AA60" s="46" t="str">
        <f aca="false">IF(B60="","",(IFERROR(VLOOKUP(G60,Dados!C$3:E$15000,3,0),"Não Encontrado")))</f>
        <v/>
      </c>
      <c r="AB60" s="46" t="str">
        <f aca="false">IFERROR(IF(Z60&lt;&gt;"Não Encontrado",Z60,IF(AA60&lt;&gt;"Não Encontrado",AA60,"")),"")</f>
        <v/>
      </c>
      <c r="AC60" s="45" t="str">
        <f aca="false">IF(B60="","",IF(AB60="","NÃO","SIM"))</f>
        <v/>
      </c>
      <c r="AD60" s="45" t="str">
        <f aca="false">IFERROR(VLOOKUP(G60,Dados!$P$3:$R$500,3,0),"")</f>
        <v/>
      </c>
      <c r="AE60" s="45" t="str">
        <f aca="false">IFERROR(VLOOKUP(G60,Dados!$K$3:$L$500,2,0),"")</f>
        <v/>
      </c>
      <c r="AF60" s="45" t="str">
        <f aca="false">IFERROR(VLOOKUP(G60,Dados!$M$3:$N$500,2,0),"")</f>
        <v/>
      </c>
      <c r="AG60" s="45" t="str">
        <f aca="false">IF(F60="","",IF(AND(AD60="",AE60="",AF60=""),"-",IF(AND(AD60="BIT",AE60="",AF60=""),"BIT",IF(AND(AE60="ANEXO I",AD60="",AF60=""),"ANEXO I",IF(AND(AF60="ANEXO II",AD60="",AE60=""),"ANEXO II","Escolher")))))</f>
        <v/>
      </c>
      <c r="AH60" s="45" t="str">
        <f aca="false">IF(AG60&lt;&gt;"Pneus","",IFERROR(VLOOKUP(R60,Dados!$X$2:$Z$5,3,0)*(AI60-Q60),VLOOKUP(D60,Dados!$X$7:$Z$33,3,0)*(AI60-Q60)))</f>
        <v/>
      </c>
      <c r="AI60" s="47" t="str">
        <f aca="false">IF(B60="","",P60+Q60+O60+M60+L60-N60)</f>
        <v/>
      </c>
      <c r="AJ60" s="48" t="str">
        <f aca="false">IFERROR(IF(AND(AC60="SIM",AG60="-",Y60="REVENDA"),(AB60/1+1)*AI60,IF(AND(AC60="SIM",AG60="Pneus",Y60="REVENDA"),(AB60/1+1)*(AI60-AH60),"")),"")</f>
        <v/>
      </c>
      <c r="AK60" s="48" t="str">
        <f aca="false">IF(AJ60="","",AJ60*17%)</f>
        <v/>
      </c>
      <c r="AL60" s="48" t="str">
        <f aca="false">IFERROR(IF(AC60="NÃO","",IF(AK60="","",IF(E60="Simples Nacional",BF60,IF(T60=0.12,U60*0.5833337002,IF(T60=0,AI60*0.07,U60))))),"")</f>
        <v/>
      </c>
      <c r="AM60" s="47" t="str">
        <f aca="false">IFERROR(IF(AC60="NÃO","",IF(OR(AG60="-",AG60="Pneus"),AK60-AL60,"")),"")</f>
        <v/>
      </c>
      <c r="AN60" s="48" t="str">
        <f aca="false">IF(AND(Y60="REVENDA",AC60="SIM",AG60="BIT"),((AB60/1+1)*AI60)*0.4117,"")</f>
        <v/>
      </c>
      <c r="AO60" s="48" t="str">
        <f aca="false">IF(AN60="","",AN60*17%)</f>
        <v/>
      </c>
      <c r="AP60" s="49" t="str">
        <f aca="false">IF(AN60="","",IF(T60=0.12,(U60*0.4117)*0.4117,IF(T60=0,(AI60*0.07)*0.4117,U60*0.4117)))</f>
        <v/>
      </c>
      <c r="AQ60" s="47" t="str">
        <f aca="false">IF(AN60="","",AO60-AP60)</f>
        <v/>
      </c>
      <c r="AR60" s="50" t="str">
        <f aca="false">IFERROR(IF(AND(AC60="SIM",Y60="REVENDA",LEFT(AG60,5)="ANEXO")*OR(AE60="ANEXO I",AF60="ANEXO II"),VLOOKUP(H60,Dados!G:I,2,0),""),"INSERIR MVA")</f>
        <v/>
      </c>
      <c r="AS60" s="48" t="str">
        <f aca="false">IF(LEFT(AG60,5)="ANEXO",VLOOKUP(AG60,Dados!$X$111:$Z$112,2,0)*(AI60-Q60),"")</f>
        <v/>
      </c>
      <c r="AT60" s="48" t="str">
        <f aca="false">IFERROR(IF(AR60="","",(AI60*AR60)+AI60),"INSERIR MVA")</f>
        <v/>
      </c>
      <c r="AU60" s="48" t="str">
        <f aca="false">IF(AT60="","",IF(AY60=0.04,U60,AS60*AY60))</f>
        <v/>
      </c>
      <c r="AV60" s="47" t="str">
        <f aca="false">IFERROR(IF(AU60="","",(VLOOKUP(AG60,Dados!$X$111:$Z$112,3,0)*AT60*0.17)),"INSERIR MVA")</f>
        <v/>
      </c>
      <c r="AW60" s="47" t="str">
        <f aca="false">IFERROR(IF(AR60="","",AV60-AU60),"")</f>
        <v/>
      </c>
      <c r="AX60" s="51" t="str">
        <f aca="false">IFERROR(IF(AC60="NÃO","",IF(AM60&lt;&gt;"",AM60-W60,IF(AQ60&lt;&gt;"",AQ60-W60,IF(AW60&lt;&gt;"",AW60-W60,"")))),"")</f>
        <v/>
      </c>
      <c r="AY60" s="46" t="str">
        <f aca="false">IFERROR(IF(ISNA(VLOOKUP(R60,Dados!$X$2:$Y$5,2,0)),VLOOKUP(D60,Dados!$X$7:$Y$33,2,0),VLOOKUP(R60,Dados!$X$2:$Y$5,2,0)),"")</f>
        <v/>
      </c>
      <c r="AZ60" s="52" t="str">
        <f aca="false">IF(C60="","",IF(AND(Y60="CONSUMO",AC60="NÃO")*OR(AG60="-",AG60="BIT"),IF(E60&lt;&gt;"",(AI60-(P60+L60-N60+Q60)*AY60)/0.83),""))</f>
        <v/>
      </c>
      <c r="BA60" s="51" t="str">
        <f aca="false">IF(AZ60="","",AZ60*0.17-((P60+L60-N60+Q60)*AY60))</f>
        <v/>
      </c>
      <c r="BB60" s="51" t="str">
        <f aca="false">IF(AND(Y60="CONSUMO",AG60="ANEXO I",AY60&gt;4%),(AI60-(P60+L60-N60+Q60)*0.0514)/0.83*(0.5177)*(0.17)-AI60*0.0514,IF(AND(Y60="CONSUMO",AG60="ANEXO II",AY60&gt;4%),(AI60-(P60+L60-N60+Q60)*0.041)/0.83*(0.3295)*(0.17)-AI60*0.041,IF(AND(Y60="CONSUMO",AG60="ANEXO I",AY60=4%),(AI60-(P60+L60-N60+Q60)*0.04)/0.83*(0.5177)*(0.17)-AI60*0.04,IF(AND(Y60="CONSUMO",AG60="ANEXO II",AY60=4%),(AI60-(P60+L60-N60+Q60)*0.04)/0.83*(0.3295)*(0.17)-AI60*0.04,""))))</f>
        <v/>
      </c>
      <c r="BC60" s="51" t="str">
        <f aca="false">IF(C60="","",IF(AND(Y60="CONSUMO",AC60="SIM")*OR(AG60="-",AG60="BIT"),IF(E60&lt;&gt;"",(AI60-(P60+L60-N60+Q60)*AY60)/0.83),""))</f>
        <v/>
      </c>
      <c r="BD60" s="51" t="str">
        <f aca="false">IF(BC60="","",BC60*0.17)</f>
        <v/>
      </c>
      <c r="BE60" s="51" t="str">
        <f aca="false">IF(I60=6908,0,IF(BC60="","",BD60-((P60+L60-N60+Q60)*AY60)))</f>
        <v/>
      </c>
      <c r="BF60" s="53" t="str">
        <f aca="false">IF(B60="","",IF(OR(B60="",E60="Regime Normal"),0,(AI60-Q60)*VLOOKUP(R60,Dados!$X$98:$Y$108,2,0)))</f>
        <v/>
      </c>
      <c r="BG60" s="54" t="str">
        <f aca="false">IFERROR(VLOOKUP(I60,Dados!$AC$27:$AD$43,2,0),IF(B60="","",IF(D60&lt;&gt;"MT",IF(AND(AC60="SIM",Y60="Revenda"),"2403",IF(AND(AC60="SIM",Y60="Consumo"),"2407",IF(AND(AC60="NÃO",Y60="Revenda"),"2102",IF(AND(AC60="NÃO",Y60="Consumo"),"2556",)))),REPLACE(I60,1,1,1))))</f>
        <v/>
      </c>
    </row>
    <row r="61" customFormat="false" ht="12.8" hidden="false" customHeight="false" outlineLevel="0" collapsed="false">
      <c r="Y61" s="45"/>
      <c r="Z61" s="46" t="str">
        <f aca="false">IF(B61="","",(IFERROR(VLOOKUP(H61,Dados!A$3:B$15000,2,0),"Não Encontrado")))</f>
        <v/>
      </c>
      <c r="AA61" s="46" t="str">
        <f aca="false">IF(B61="","",(IFERROR(VLOOKUP(G61,Dados!C$3:E$15000,3,0),"Não Encontrado")))</f>
        <v/>
      </c>
      <c r="AB61" s="46" t="str">
        <f aca="false">IFERROR(IF(Z61&lt;&gt;"Não Encontrado",Z61,IF(AA61&lt;&gt;"Não Encontrado",AA61,"")),"")</f>
        <v/>
      </c>
      <c r="AC61" s="45" t="str">
        <f aca="false">IF(B61="","",IF(AB61="","NÃO","SIM"))</f>
        <v/>
      </c>
      <c r="AD61" s="45" t="str">
        <f aca="false">IFERROR(VLOOKUP(G61,Dados!$P$3:$R$500,3,0),"")</f>
        <v/>
      </c>
      <c r="AE61" s="45" t="str">
        <f aca="false">IFERROR(VLOOKUP(G61,Dados!$K$3:$L$500,2,0),"")</f>
        <v/>
      </c>
      <c r="AF61" s="45" t="str">
        <f aca="false">IFERROR(VLOOKUP(G61,Dados!$M$3:$N$500,2,0),"")</f>
        <v/>
      </c>
      <c r="AG61" s="45" t="str">
        <f aca="false">IF(F61="","",IF(AND(AD61="",AE61="",AF61=""),"-",IF(AND(AD61="BIT",AE61="",AF61=""),"BIT",IF(AND(AE61="ANEXO I",AD61="",AF61=""),"ANEXO I",IF(AND(AF61="ANEXO II",AD61="",AE61=""),"ANEXO II","Escolher")))))</f>
        <v/>
      </c>
      <c r="AH61" s="45" t="str">
        <f aca="false">IF(AG61&lt;&gt;"Pneus","",IFERROR(VLOOKUP(R61,Dados!$X$2:$Z$5,3,0)*(AI61-Q61),VLOOKUP(D61,Dados!$X$7:$Z$33,3,0)*(AI61-Q61)))</f>
        <v/>
      </c>
      <c r="AI61" s="47" t="str">
        <f aca="false">IF(B61="","",P61+Q61+O61+M61+L61-N61)</f>
        <v/>
      </c>
      <c r="AJ61" s="48" t="str">
        <f aca="false">IFERROR(IF(AND(AC61="SIM",AG61="-",Y61="REVENDA"),(AB61/1+1)*AI61,IF(AND(AC61="SIM",AG61="Pneus",Y61="REVENDA"),(AB61/1+1)*(AI61-AH61),"")),"")</f>
        <v/>
      </c>
      <c r="AK61" s="48" t="str">
        <f aca="false">IF(AJ61="","",AJ61*17%)</f>
        <v/>
      </c>
      <c r="AL61" s="48" t="str">
        <f aca="false">IFERROR(IF(AC61="NÃO","",IF(AK61="","",IF(E61="Simples Nacional",BF61,IF(T61=0.12,U61*0.5833337002,IF(T61=0,AI61*0.07,U61))))),"")</f>
        <v/>
      </c>
      <c r="AM61" s="47" t="str">
        <f aca="false">IFERROR(IF(AC61="NÃO","",IF(OR(AG61="-",AG61="Pneus"),AK61-AL61,"")),"")</f>
        <v/>
      </c>
      <c r="AN61" s="48" t="str">
        <f aca="false">IF(AND(Y61="REVENDA",AC61="SIM",AG61="BIT"),((AB61/1+1)*AI61)*0.4117,"")</f>
        <v/>
      </c>
      <c r="AO61" s="48" t="str">
        <f aca="false">IF(AN61="","",AN61*17%)</f>
        <v/>
      </c>
      <c r="AP61" s="49" t="str">
        <f aca="false">IF(AN61="","",IF(T61=0.12,(U61*0.4117)*0.4117,IF(T61=0,(AI61*0.07)*0.4117,U61*0.4117)))</f>
        <v/>
      </c>
      <c r="AQ61" s="47" t="str">
        <f aca="false">IF(AN61="","",AO61-AP61)</f>
        <v/>
      </c>
      <c r="AR61" s="50" t="str">
        <f aca="false">IFERROR(IF(AND(AC61="SIM",Y61="REVENDA",LEFT(AG61,5)="ANEXO")*OR(AE61="ANEXO I",AF61="ANEXO II"),VLOOKUP(H61,Dados!G:I,2,0),""),"INSERIR MVA")</f>
        <v/>
      </c>
      <c r="AS61" s="48" t="str">
        <f aca="false">IF(LEFT(AG61,5)="ANEXO",VLOOKUP(AG61,Dados!$X$111:$Z$112,2,0)*(AI61-Q61),"")</f>
        <v/>
      </c>
      <c r="AT61" s="48" t="str">
        <f aca="false">IFERROR(IF(AR61="","",(AI61*AR61)+AI61),"INSERIR MVA")</f>
        <v/>
      </c>
      <c r="AU61" s="48" t="str">
        <f aca="false">IF(AT61="","",IF(AY61=0.04,U61,AS61*AY61))</f>
        <v/>
      </c>
      <c r="AV61" s="47" t="str">
        <f aca="false">IFERROR(IF(AU61="","",(VLOOKUP(AG61,Dados!$X$111:$Z$112,3,0)*AT61*0.17)),"INSERIR MVA")</f>
        <v/>
      </c>
      <c r="AW61" s="47" t="str">
        <f aca="false">IFERROR(IF(AR61="","",AV61-AU61),"")</f>
        <v/>
      </c>
      <c r="AX61" s="51" t="str">
        <f aca="false">IFERROR(IF(AC61="NÃO","",IF(AM61&lt;&gt;"",AM61-W61,IF(AQ61&lt;&gt;"",AQ61-W61,IF(AW61&lt;&gt;"",AW61-W61,"")))),"")</f>
        <v/>
      </c>
      <c r="AY61" s="46" t="str">
        <f aca="false">IFERROR(IF(ISNA(VLOOKUP(R61,Dados!$X$2:$Y$5,2,0)),VLOOKUP(D61,Dados!$X$7:$Y$33,2,0),VLOOKUP(R61,Dados!$X$2:$Y$5,2,0)),"")</f>
        <v/>
      </c>
      <c r="AZ61" s="52" t="str">
        <f aca="false">IF(C61="","",IF(AND(Y61="CONSUMO",AC61="NÃO")*OR(AG61="-",AG61="BIT"),IF(E61&lt;&gt;"",(AI61-(P61+L61-N61+Q61)*AY61)/0.83),""))</f>
        <v/>
      </c>
      <c r="BA61" s="51" t="str">
        <f aca="false">IF(AZ61="","",AZ61*0.17-((P61+L61-N61+Q61)*AY61))</f>
        <v/>
      </c>
      <c r="BB61" s="51" t="str">
        <f aca="false">IF(AND(Y61="CONSUMO",AG61="ANEXO I",AY61&gt;4%),(AI61-(P61+L61-N61+Q61)*0.0514)/0.83*(0.5177)*(0.17)-AI61*0.0514,IF(AND(Y61="CONSUMO",AG61="ANEXO II",AY61&gt;4%),(AI61-(P61+L61-N61+Q61)*0.041)/0.83*(0.3295)*(0.17)-AI61*0.041,IF(AND(Y61="CONSUMO",AG61="ANEXO I",AY61=4%),(AI61-(P61+L61-N61+Q61)*0.04)/0.83*(0.5177)*(0.17)-AI61*0.04,IF(AND(Y61="CONSUMO",AG61="ANEXO II",AY61=4%),(AI61-(P61+L61-N61+Q61)*0.04)/0.83*(0.3295)*(0.17)-AI61*0.04,""))))</f>
        <v/>
      </c>
      <c r="BC61" s="51" t="str">
        <f aca="false">IF(C61="","",IF(AND(Y61="CONSUMO",AC61="SIM")*OR(AG61="-",AG61="BIT"),IF(E61&lt;&gt;"",(AI61-(P61+L61-N61+Q61)*AY61)/0.83),""))</f>
        <v/>
      </c>
      <c r="BD61" s="51" t="str">
        <f aca="false">IF(BC61="","",BC61*0.17)</f>
        <v/>
      </c>
      <c r="BE61" s="51" t="str">
        <f aca="false">IF(I61=6908,0,IF(BC61="","",BD61-((P61+L61-N61+Q61)*AY61)))</f>
        <v/>
      </c>
      <c r="BF61" s="53" t="str">
        <f aca="false">IF(B61="","",IF(OR(B61="",E61="Regime Normal"),0,(AI61-Q61)*VLOOKUP(R61,Dados!$X$98:$Y$108,2,0)))</f>
        <v/>
      </c>
      <c r="BG61" s="54" t="str">
        <f aca="false">IFERROR(VLOOKUP(I61,Dados!$AC$27:$AD$43,2,0),IF(B61="","",IF(D61&lt;&gt;"MT",IF(AND(AC61="SIM",Y61="Revenda"),"2403",IF(AND(AC61="SIM",Y61="Consumo"),"2407",IF(AND(AC61="NÃO",Y61="Revenda"),"2102",IF(AND(AC61="NÃO",Y61="Consumo"),"2556",)))),REPLACE(I61,1,1,1))))</f>
        <v/>
      </c>
    </row>
    <row r="62" customFormat="false" ht="12.8" hidden="false" customHeight="false" outlineLevel="0" collapsed="false">
      <c r="Y62" s="45"/>
      <c r="Z62" s="46" t="str">
        <f aca="false">IF(B62="","",(IFERROR(VLOOKUP(H62,Dados!A$3:B$15000,2,0),"Não Encontrado")))</f>
        <v/>
      </c>
      <c r="AA62" s="46" t="str">
        <f aca="false">IF(B62="","",(IFERROR(VLOOKUP(G62,Dados!C$3:E$15000,3,0),"Não Encontrado")))</f>
        <v/>
      </c>
      <c r="AB62" s="46" t="str">
        <f aca="false">IFERROR(IF(Z62&lt;&gt;"Não Encontrado",Z62,IF(AA62&lt;&gt;"Não Encontrado",AA62,"")),"")</f>
        <v/>
      </c>
      <c r="AC62" s="45" t="str">
        <f aca="false">IF(B62="","",IF(AB62="","NÃO","SIM"))</f>
        <v/>
      </c>
      <c r="AD62" s="45" t="str">
        <f aca="false">IFERROR(VLOOKUP(G62,Dados!$P$3:$R$500,3,0),"")</f>
        <v/>
      </c>
      <c r="AE62" s="45" t="str">
        <f aca="false">IFERROR(VLOOKUP(G62,Dados!$K$3:$L$500,2,0),"")</f>
        <v/>
      </c>
      <c r="AF62" s="45" t="str">
        <f aca="false">IFERROR(VLOOKUP(G62,Dados!$M$3:$N$500,2,0),"")</f>
        <v/>
      </c>
      <c r="AG62" s="45" t="str">
        <f aca="false">IF(F62="","",IF(AND(AD62="",AE62="",AF62=""),"-",IF(AND(AD62="BIT",AE62="",AF62=""),"BIT",IF(AND(AE62="ANEXO I",AD62="",AF62=""),"ANEXO I",IF(AND(AF62="ANEXO II",AD62="",AE62=""),"ANEXO II","Escolher")))))</f>
        <v/>
      </c>
      <c r="AH62" s="45" t="str">
        <f aca="false">IF(AG62&lt;&gt;"Pneus","",IFERROR(VLOOKUP(R62,Dados!$X$2:$Z$5,3,0)*(AI62-Q62),VLOOKUP(D62,Dados!$X$7:$Z$33,3,0)*(AI62-Q62)))</f>
        <v/>
      </c>
      <c r="AI62" s="47" t="str">
        <f aca="false">IF(B62="","",P62+Q62+O62+M62+L62-N62)</f>
        <v/>
      </c>
      <c r="AJ62" s="48" t="str">
        <f aca="false">IFERROR(IF(AND(AC62="SIM",AG62="-",Y62="REVENDA"),(AB62/1+1)*AI62,IF(AND(AC62="SIM",AG62="Pneus",Y62="REVENDA"),(AB62/1+1)*(AI62-AH62),"")),"")</f>
        <v/>
      </c>
      <c r="AK62" s="48" t="str">
        <f aca="false">IF(AJ62="","",AJ62*17%)</f>
        <v/>
      </c>
      <c r="AL62" s="48" t="str">
        <f aca="false">IFERROR(IF(AC62="NÃO","",IF(AK62="","",IF(E62="Simples Nacional",BF62,IF(T62=0.12,U62*0.5833337002,IF(T62=0,AI62*0.07,U62))))),"")</f>
        <v/>
      </c>
      <c r="AM62" s="47" t="str">
        <f aca="false">IFERROR(IF(AC62="NÃO","",IF(OR(AG62="-",AG62="Pneus"),AK62-AL62,"")),"")</f>
        <v/>
      </c>
      <c r="AN62" s="48" t="str">
        <f aca="false">IF(AND(Y62="REVENDA",AC62="SIM",AG62="BIT"),((AB62/1+1)*AI62)*0.4117,"")</f>
        <v/>
      </c>
      <c r="AO62" s="48" t="str">
        <f aca="false">IF(AN62="","",AN62*17%)</f>
        <v/>
      </c>
      <c r="AP62" s="49" t="str">
        <f aca="false">IF(AN62="","",IF(T62=0.12,(U62*0.4117)*0.4117,IF(T62=0,(AI62*0.07)*0.4117,U62*0.4117)))</f>
        <v/>
      </c>
      <c r="AQ62" s="47" t="str">
        <f aca="false">IF(AN62="","",AO62-AP62)</f>
        <v/>
      </c>
      <c r="AR62" s="50" t="str">
        <f aca="false">IFERROR(IF(AND(AC62="SIM",Y62="REVENDA",LEFT(AG62,5)="ANEXO")*OR(AE62="ANEXO I",AF62="ANEXO II"),VLOOKUP(H62,Dados!G:I,2,0),""),"INSERIR MVA")</f>
        <v/>
      </c>
      <c r="AS62" s="48" t="str">
        <f aca="false">IF(LEFT(AG62,5)="ANEXO",VLOOKUP(AG62,Dados!$X$111:$Z$112,2,0)*(AI62-Q62),"")</f>
        <v/>
      </c>
      <c r="AT62" s="48" t="str">
        <f aca="false">IFERROR(IF(AR62="","",(AI62*AR62)+AI62),"INSERIR MVA")</f>
        <v/>
      </c>
      <c r="AU62" s="48" t="str">
        <f aca="false">IF(AT62="","",IF(AY62=0.04,U62,AS62*AY62))</f>
        <v/>
      </c>
      <c r="AV62" s="47" t="str">
        <f aca="false">IFERROR(IF(AU62="","",(VLOOKUP(AG62,Dados!$X$111:$Z$112,3,0)*AT62*0.17)),"INSERIR MVA")</f>
        <v/>
      </c>
      <c r="AW62" s="47" t="str">
        <f aca="false">IFERROR(IF(AR62="","",AV62-AU62),"")</f>
        <v/>
      </c>
      <c r="AX62" s="51" t="str">
        <f aca="false">IFERROR(IF(AC62="NÃO","",IF(AM62&lt;&gt;"",AM62-W62,IF(AQ62&lt;&gt;"",AQ62-W62,IF(AW62&lt;&gt;"",AW62-W62,"")))),"")</f>
        <v/>
      </c>
      <c r="AY62" s="46" t="str">
        <f aca="false">IFERROR(IF(ISNA(VLOOKUP(R62,Dados!$X$2:$Y$5,2,0)),VLOOKUP(D62,Dados!$X$7:$Y$33,2,0),VLOOKUP(R62,Dados!$X$2:$Y$5,2,0)),"")</f>
        <v/>
      </c>
      <c r="AZ62" s="52" t="str">
        <f aca="false">IF(C62="","",IF(AND(Y62="CONSUMO",AC62="NÃO")*OR(AG62="-",AG62="BIT"),IF(E62&lt;&gt;"",(AI62-(P62+L62-N62+Q62)*AY62)/0.83),""))</f>
        <v/>
      </c>
      <c r="BA62" s="51" t="str">
        <f aca="false">IF(AZ62="","",AZ62*0.17-((P62+L62-N62+Q62)*AY62))</f>
        <v/>
      </c>
      <c r="BB62" s="51" t="str">
        <f aca="false">IF(AND(Y62="CONSUMO",AG62="ANEXO I",AY62&gt;4%),(AI62-(P62+L62-N62+Q62)*0.0514)/0.83*(0.5177)*(0.17)-AI62*0.0514,IF(AND(Y62="CONSUMO",AG62="ANEXO II",AY62&gt;4%),(AI62-(P62+L62-N62+Q62)*0.041)/0.83*(0.3295)*(0.17)-AI62*0.041,IF(AND(Y62="CONSUMO",AG62="ANEXO I",AY62=4%),(AI62-(P62+L62-N62+Q62)*0.04)/0.83*(0.5177)*(0.17)-AI62*0.04,IF(AND(Y62="CONSUMO",AG62="ANEXO II",AY62=4%),(AI62-(P62+L62-N62+Q62)*0.04)/0.83*(0.3295)*(0.17)-AI62*0.04,""))))</f>
        <v/>
      </c>
      <c r="BC62" s="51" t="str">
        <f aca="false">IF(C62="","",IF(AND(Y62="CONSUMO",AC62="SIM")*OR(AG62="-",AG62="BIT"),IF(E62&lt;&gt;"",(AI62-(P62+L62-N62+Q62)*AY62)/0.83),""))</f>
        <v/>
      </c>
      <c r="BD62" s="51" t="str">
        <f aca="false">IF(BC62="","",BC62*0.17)</f>
        <v/>
      </c>
      <c r="BE62" s="51" t="str">
        <f aca="false">IF(I62=6908,0,IF(BC62="","",BD62-((P62+L62-N62+Q62)*AY62)))</f>
        <v/>
      </c>
      <c r="BF62" s="53" t="str">
        <f aca="false">IF(B62="","",IF(OR(B62="",E62="Regime Normal"),0,(AI62-Q62)*VLOOKUP(R62,Dados!$X$98:$Y$108,2,0)))</f>
        <v/>
      </c>
      <c r="BG62" s="54" t="str">
        <f aca="false">IFERROR(VLOOKUP(I62,Dados!$AC$27:$AD$43,2,0),IF(B62="","",IF(D62&lt;&gt;"MT",IF(AND(AC62="SIM",Y62="Revenda"),"2403",IF(AND(AC62="SIM",Y62="Consumo"),"2407",IF(AND(AC62="NÃO",Y62="Revenda"),"2102",IF(AND(AC62="NÃO",Y62="Consumo"),"2556",)))),REPLACE(I62,1,1,1))))</f>
        <v/>
      </c>
    </row>
    <row r="63" customFormat="false" ht="12.8" hidden="false" customHeight="false" outlineLevel="0" collapsed="false">
      <c r="Y63" s="45"/>
      <c r="Z63" s="46" t="str">
        <f aca="false">IF(B63="","",(IFERROR(VLOOKUP(H63,Dados!A$3:B$15000,2,0),"Não Encontrado")))</f>
        <v/>
      </c>
      <c r="AA63" s="46" t="str">
        <f aca="false">IF(B63="","",(IFERROR(VLOOKUP(G63,Dados!C$3:E$15000,3,0),"Não Encontrado")))</f>
        <v/>
      </c>
      <c r="AB63" s="46" t="str">
        <f aca="false">IFERROR(IF(Z63&lt;&gt;"Não Encontrado",Z63,IF(AA63&lt;&gt;"Não Encontrado",AA63,"")),"")</f>
        <v/>
      </c>
      <c r="AC63" s="45" t="str">
        <f aca="false">IF(B63="","",IF(AB63="","NÃO","SIM"))</f>
        <v/>
      </c>
      <c r="AD63" s="45" t="str">
        <f aca="false">IFERROR(VLOOKUP(G63,Dados!$P$3:$R$500,3,0),"")</f>
        <v/>
      </c>
      <c r="AE63" s="45" t="str">
        <f aca="false">IFERROR(VLOOKUP(G63,Dados!$K$3:$L$500,2,0),"")</f>
        <v/>
      </c>
      <c r="AF63" s="45" t="str">
        <f aca="false">IFERROR(VLOOKUP(G63,Dados!$M$3:$N$500,2,0),"")</f>
        <v/>
      </c>
      <c r="AG63" s="45" t="str">
        <f aca="false">IF(F63="","",IF(AND(AD63="",AE63="",AF63=""),"-",IF(AND(AD63="BIT",AE63="",AF63=""),"BIT",IF(AND(AE63="ANEXO I",AD63="",AF63=""),"ANEXO I",IF(AND(AF63="ANEXO II",AD63="",AE63=""),"ANEXO II","Escolher")))))</f>
        <v/>
      </c>
      <c r="AH63" s="45" t="str">
        <f aca="false">IF(AG63&lt;&gt;"Pneus","",IFERROR(VLOOKUP(R63,Dados!$X$2:$Z$5,3,0)*(AI63-Q63),VLOOKUP(D63,Dados!$X$7:$Z$33,3,0)*(AI63-Q63)))</f>
        <v/>
      </c>
      <c r="AI63" s="47" t="str">
        <f aca="false">IF(B63="","",P63+Q63+O63+M63+L63-N63)</f>
        <v/>
      </c>
      <c r="AJ63" s="48" t="str">
        <f aca="false">IFERROR(IF(AND(AC63="SIM",AG63="-",Y63="REVENDA"),(AB63/1+1)*AI63,IF(AND(AC63="SIM",AG63="Pneus",Y63="REVENDA"),(AB63/1+1)*(AI63-AH63),"")),"")</f>
        <v/>
      </c>
      <c r="AK63" s="48" t="str">
        <f aca="false">IF(AJ63="","",AJ63*17%)</f>
        <v/>
      </c>
      <c r="AL63" s="48" t="str">
        <f aca="false">IFERROR(IF(AC63="NÃO","",IF(AK63="","",IF(E63="Simples Nacional",BF63,IF(T63=0.12,U63*0.5833337002,IF(T63=0,AI63*0.07,U63))))),"")</f>
        <v/>
      </c>
      <c r="AM63" s="47" t="str">
        <f aca="false">IFERROR(IF(AC63="NÃO","",IF(OR(AG63="-",AG63="Pneus"),AK63-AL63,"")),"")</f>
        <v/>
      </c>
      <c r="AN63" s="48" t="str">
        <f aca="false">IF(AND(Y63="REVENDA",AC63="SIM",AG63="BIT"),((AB63/1+1)*AI63)*0.4117,"")</f>
        <v/>
      </c>
      <c r="AO63" s="48" t="str">
        <f aca="false">IF(AN63="","",AN63*17%)</f>
        <v/>
      </c>
      <c r="AP63" s="49" t="str">
        <f aca="false">IF(AN63="","",IF(T63=0.12,(U63*0.4117)*0.4117,IF(T63=0,(AI63*0.07)*0.4117,U63*0.4117)))</f>
        <v/>
      </c>
      <c r="AQ63" s="47" t="str">
        <f aca="false">IF(AN63="","",AO63-AP63)</f>
        <v/>
      </c>
      <c r="AR63" s="50" t="str">
        <f aca="false">IFERROR(IF(AND(AC63="SIM",Y63="REVENDA",LEFT(AG63,5)="ANEXO")*OR(AE63="ANEXO I",AF63="ANEXO II"),VLOOKUP(H63,Dados!G:I,2,0),""),"INSERIR MVA")</f>
        <v/>
      </c>
      <c r="AS63" s="48" t="str">
        <f aca="false">IF(LEFT(AG63,5)="ANEXO",VLOOKUP(AG63,Dados!$X$111:$Z$112,2,0)*(AI63-Q63),"")</f>
        <v/>
      </c>
      <c r="AT63" s="48" t="str">
        <f aca="false">IFERROR(IF(AR63="","",(AI63*AR63)+AI63),"INSERIR MVA")</f>
        <v/>
      </c>
      <c r="AU63" s="48" t="str">
        <f aca="false">IF(AT63="","",IF(AY63=0.04,U63,AS63*AY63))</f>
        <v/>
      </c>
      <c r="AV63" s="47" t="str">
        <f aca="false">IFERROR(IF(AU63="","",(VLOOKUP(AG63,Dados!$X$111:$Z$112,3,0)*AT63*0.17)),"INSERIR MVA")</f>
        <v/>
      </c>
      <c r="AW63" s="47" t="str">
        <f aca="false">IFERROR(IF(AR63="","",AV63-AU63),"")</f>
        <v/>
      </c>
      <c r="AX63" s="51" t="str">
        <f aca="false">IFERROR(IF(AC63="NÃO","",IF(AM63&lt;&gt;"",AM63-W63,IF(AQ63&lt;&gt;"",AQ63-W63,IF(AW63&lt;&gt;"",AW63-W63,"")))),"")</f>
        <v/>
      </c>
      <c r="AY63" s="46" t="str">
        <f aca="false">IFERROR(IF(ISNA(VLOOKUP(R63,Dados!$X$2:$Y$5,2,0)),VLOOKUP(D63,Dados!$X$7:$Y$33,2,0),VLOOKUP(R63,Dados!$X$2:$Y$5,2,0)),"")</f>
        <v/>
      </c>
      <c r="AZ63" s="52" t="str">
        <f aca="false">IF(C63="","",IF(AND(Y63="CONSUMO",AC63="NÃO")*OR(AG63="-",AG63="BIT"),IF(E63&lt;&gt;"",(AI63-(P63+L63-N63+Q63)*AY63)/0.83),""))</f>
        <v/>
      </c>
      <c r="BA63" s="51" t="str">
        <f aca="false">IF(AZ63="","",AZ63*0.17-((P63+L63-N63+Q63)*AY63))</f>
        <v/>
      </c>
      <c r="BB63" s="51" t="str">
        <f aca="false">IF(AND(Y63="CONSUMO",AG63="ANEXO I",AY63&gt;4%),(AI63-(P63+L63-N63+Q63)*0.0514)/0.83*(0.5177)*(0.17)-AI63*0.0514,IF(AND(Y63="CONSUMO",AG63="ANEXO II",AY63&gt;4%),(AI63-(P63+L63-N63+Q63)*0.041)/0.83*(0.3295)*(0.17)-AI63*0.041,IF(AND(Y63="CONSUMO",AG63="ANEXO I",AY63=4%),(AI63-(P63+L63-N63+Q63)*0.04)/0.83*(0.5177)*(0.17)-AI63*0.04,IF(AND(Y63="CONSUMO",AG63="ANEXO II",AY63=4%),(AI63-(P63+L63-N63+Q63)*0.04)/0.83*(0.3295)*(0.17)-AI63*0.04,""))))</f>
        <v/>
      </c>
      <c r="BC63" s="51" t="str">
        <f aca="false">IF(C63="","",IF(AND(Y63="CONSUMO",AC63="SIM")*OR(AG63="-",AG63="BIT"),IF(E63&lt;&gt;"",(AI63-(P63+L63-N63+Q63)*AY63)/0.83),""))</f>
        <v/>
      </c>
      <c r="BD63" s="51" t="str">
        <f aca="false">IF(BC63="","",BC63*0.17)</f>
        <v/>
      </c>
      <c r="BE63" s="51" t="str">
        <f aca="false">IF(I63=6908,0,IF(BC63="","",BD63-((P63+L63-N63+Q63)*AY63)))</f>
        <v/>
      </c>
      <c r="BF63" s="53" t="str">
        <f aca="false">IF(B63="","",IF(OR(B63="",E63="Regime Normal"),0,(AI63-Q63)*VLOOKUP(R63,Dados!$X$98:$Y$108,2,0)))</f>
        <v/>
      </c>
      <c r="BG63" s="54" t="str">
        <f aca="false">IFERROR(VLOOKUP(I63,Dados!$AC$27:$AD$43,2,0),IF(B63="","",IF(D63&lt;&gt;"MT",IF(AND(AC63="SIM",Y63="Revenda"),"2403",IF(AND(AC63="SIM",Y63="Consumo"),"2407",IF(AND(AC63="NÃO",Y63="Revenda"),"2102",IF(AND(AC63="NÃO",Y63="Consumo"),"2556",)))),REPLACE(I63,1,1,1))))</f>
        <v/>
      </c>
    </row>
    <row r="64" customFormat="false" ht="12.8" hidden="false" customHeight="false" outlineLevel="0" collapsed="false">
      <c r="Y64" s="45"/>
      <c r="Z64" s="46" t="str">
        <f aca="false">IF(B64="","",(IFERROR(VLOOKUP(H64,Dados!A$3:B$15000,2,0),"Não Encontrado")))</f>
        <v/>
      </c>
      <c r="AA64" s="46" t="str">
        <f aca="false">IF(B64="","",(IFERROR(VLOOKUP(G64,Dados!C$3:E$15000,3,0),"Não Encontrado")))</f>
        <v/>
      </c>
      <c r="AB64" s="46" t="str">
        <f aca="false">IFERROR(IF(Z64&lt;&gt;"Não Encontrado",Z64,IF(AA64&lt;&gt;"Não Encontrado",AA64,"")),"")</f>
        <v/>
      </c>
      <c r="AC64" s="45" t="str">
        <f aca="false">IF(B64="","",IF(AB64="","NÃO","SIM"))</f>
        <v/>
      </c>
      <c r="AD64" s="45" t="str">
        <f aca="false">IFERROR(VLOOKUP(G64,Dados!$P$3:$R$500,3,0),"")</f>
        <v/>
      </c>
      <c r="AE64" s="45" t="str">
        <f aca="false">IFERROR(VLOOKUP(G64,Dados!$K$3:$L$500,2,0),"")</f>
        <v/>
      </c>
      <c r="AF64" s="45" t="str">
        <f aca="false">IFERROR(VLOOKUP(G64,Dados!$M$3:$N$500,2,0),"")</f>
        <v/>
      </c>
      <c r="AG64" s="45" t="str">
        <f aca="false">IF(F64="","",IF(AND(AD64="",AE64="",AF64=""),"-",IF(AND(AD64="BIT",AE64="",AF64=""),"BIT",IF(AND(AE64="ANEXO I",AD64="",AF64=""),"ANEXO I",IF(AND(AF64="ANEXO II",AD64="",AE64=""),"ANEXO II","Escolher")))))</f>
        <v/>
      </c>
      <c r="AH64" s="45" t="str">
        <f aca="false">IF(AG64&lt;&gt;"Pneus","",IFERROR(VLOOKUP(R64,Dados!$X$2:$Z$5,3,0)*(AI64-Q64),VLOOKUP(D64,Dados!$X$7:$Z$33,3,0)*(AI64-Q64)))</f>
        <v/>
      </c>
      <c r="AI64" s="47" t="str">
        <f aca="false">IF(B64="","",P64+Q64+O64+M64+L64-N64)</f>
        <v/>
      </c>
      <c r="AJ64" s="48" t="str">
        <f aca="false">IFERROR(IF(AND(AC64="SIM",AG64="-",Y64="REVENDA"),(AB64/1+1)*AI64,IF(AND(AC64="SIM",AG64="Pneus",Y64="REVENDA"),(AB64/1+1)*(AI64-AH64),"")),"")</f>
        <v/>
      </c>
      <c r="AK64" s="48" t="str">
        <f aca="false">IF(AJ64="","",AJ64*17%)</f>
        <v/>
      </c>
      <c r="AL64" s="48" t="str">
        <f aca="false">IFERROR(IF(AC64="NÃO","",IF(AK64="","",IF(E64="Simples Nacional",BF64,IF(T64=0.12,U64*0.5833337002,IF(T64=0,AI64*0.07,U64))))),"")</f>
        <v/>
      </c>
      <c r="AM64" s="47" t="str">
        <f aca="false">IFERROR(IF(AC64="NÃO","",IF(OR(AG64="-",AG64="Pneus"),AK64-AL64,"")),"")</f>
        <v/>
      </c>
      <c r="AN64" s="48" t="str">
        <f aca="false">IF(AND(Y64="REVENDA",AC64="SIM",AG64="BIT"),((AB64/1+1)*AI64)*0.4117,"")</f>
        <v/>
      </c>
      <c r="AO64" s="48" t="str">
        <f aca="false">IF(AN64="","",AN64*17%)</f>
        <v/>
      </c>
      <c r="AP64" s="49" t="str">
        <f aca="false">IF(AN64="","",IF(T64=0.12,(U64*0.4117)*0.4117,IF(T64=0,(AI64*0.07)*0.4117,U64*0.4117)))</f>
        <v/>
      </c>
      <c r="AQ64" s="47" t="str">
        <f aca="false">IF(AN64="","",AO64-AP64)</f>
        <v/>
      </c>
      <c r="AR64" s="50" t="str">
        <f aca="false">IFERROR(IF(AND(AC64="SIM",Y64="REVENDA",LEFT(AG64,5)="ANEXO")*OR(AE64="ANEXO I",AF64="ANEXO II"),VLOOKUP(H64,Dados!G:I,2,0),""),"INSERIR MVA")</f>
        <v/>
      </c>
      <c r="AS64" s="48" t="str">
        <f aca="false">IF(LEFT(AG64,5)="ANEXO",VLOOKUP(AG64,Dados!$X$111:$Z$112,2,0)*(AI64-Q64),"")</f>
        <v/>
      </c>
      <c r="AT64" s="48" t="str">
        <f aca="false">IFERROR(IF(AR64="","",(AI64*AR64)+AI64),"INSERIR MVA")</f>
        <v/>
      </c>
      <c r="AU64" s="48" t="str">
        <f aca="false">IF(AT64="","",IF(AY64=0.04,U64,AS64*AY64))</f>
        <v/>
      </c>
      <c r="AV64" s="47" t="str">
        <f aca="false">IFERROR(IF(AU64="","",(VLOOKUP(AG64,Dados!$X$111:$Z$112,3,0)*AT64*0.17)),"INSERIR MVA")</f>
        <v/>
      </c>
      <c r="AW64" s="47" t="str">
        <f aca="false">IFERROR(IF(AR64="","",AV64-AU64),"")</f>
        <v/>
      </c>
      <c r="AX64" s="51" t="str">
        <f aca="false">IFERROR(IF(AC64="NÃO","",IF(AM64&lt;&gt;"",AM64-W64,IF(AQ64&lt;&gt;"",AQ64-W64,IF(AW64&lt;&gt;"",AW64-W64,"")))),"")</f>
        <v/>
      </c>
      <c r="AY64" s="46" t="str">
        <f aca="false">IFERROR(IF(ISNA(VLOOKUP(R64,Dados!$X$2:$Y$5,2,0)),VLOOKUP(D64,Dados!$X$7:$Y$33,2,0),VLOOKUP(R64,Dados!$X$2:$Y$5,2,0)),"")</f>
        <v/>
      </c>
      <c r="AZ64" s="52" t="str">
        <f aca="false">IF(C64="","",IF(AND(Y64="CONSUMO",AC64="NÃO")*OR(AG64="-",AG64="BIT"),IF(E64&lt;&gt;"",(AI64-(P64+L64-N64+Q64)*AY64)/0.83),""))</f>
        <v/>
      </c>
      <c r="BA64" s="51" t="str">
        <f aca="false">IF(AZ64="","",AZ64*0.17-((P64+L64-N64+Q64)*AY64))</f>
        <v/>
      </c>
      <c r="BB64" s="51" t="str">
        <f aca="false">IF(AND(Y64="CONSUMO",AG64="ANEXO I",AY64&gt;4%),(AI64-(P64+L64-N64+Q64)*0.0514)/0.83*(0.5177)*(0.17)-AI64*0.0514,IF(AND(Y64="CONSUMO",AG64="ANEXO II",AY64&gt;4%),(AI64-(P64+L64-N64+Q64)*0.041)/0.83*(0.3295)*(0.17)-AI64*0.041,IF(AND(Y64="CONSUMO",AG64="ANEXO I",AY64=4%),(AI64-(P64+L64-N64+Q64)*0.04)/0.83*(0.5177)*(0.17)-AI64*0.04,IF(AND(Y64="CONSUMO",AG64="ANEXO II",AY64=4%),(AI64-(P64+L64-N64+Q64)*0.04)/0.83*(0.3295)*(0.17)-AI64*0.04,""))))</f>
        <v/>
      </c>
      <c r="BC64" s="51" t="str">
        <f aca="false">IF(C64="","",IF(AND(Y64="CONSUMO",AC64="SIM")*OR(AG64="-",AG64="BIT"),IF(E64&lt;&gt;"",(AI64-(P64+L64-N64+Q64)*AY64)/0.83),""))</f>
        <v/>
      </c>
      <c r="BD64" s="51" t="str">
        <f aca="false">IF(BC64="","",BC64*0.17)</f>
        <v/>
      </c>
      <c r="BE64" s="51" t="str">
        <f aca="false">IF(I64=6908,0,IF(BC64="","",BD64-((P64+L64-N64+Q64)*AY64)))</f>
        <v/>
      </c>
      <c r="BF64" s="53" t="str">
        <f aca="false">IF(B64="","",IF(OR(B64="",E64="Regime Normal"),0,(AI64-Q64)*VLOOKUP(R64,Dados!$X$98:$Y$108,2,0)))</f>
        <v/>
      </c>
      <c r="BG64" s="54" t="str">
        <f aca="false">IFERROR(VLOOKUP(I64,Dados!$AC$27:$AD$43,2,0),IF(B64="","",IF(D64&lt;&gt;"MT",IF(AND(AC64="SIM",Y64="Revenda"),"2403",IF(AND(AC64="SIM",Y64="Consumo"),"2407",IF(AND(AC64="NÃO",Y64="Revenda"),"2102",IF(AND(AC64="NÃO",Y64="Consumo"),"2556",)))),REPLACE(I64,1,1,1))))</f>
        <v/>
      </c>
    </row>
    <row r="65" customFormat="false" ht="12.8" hidden="false" customHeight="false" outlineLevel="0" collapsed="false">
      <c r="Y65" s="45"/>
      <c r="Z65" s="46" t="str">
        <f aca="false">IF(B65="","",(IFERROR(VLOOKUP(H65,Dados!A$3:B$15000,2,0),"Não Encontrado")))</f>
        <v/>
      </c>
      <c r="AA65" s="46" t="str">
        <f aca="false">IF(B65="","",(IFERROR(VLOOKUP(G65,Dados!C$3:E$15000,3,0),"Não Encontrado")))</f>
        <v/>
      </c>
      <c r="AB65" s="46" t="str">
        <f aca="false">IFERROR(IF(Z65&lt;&gt;"Não Encontrado",Z65,IF(AA65&lt;&gt;"Não Encontrado",AA65,"")),"")</f>
        <v/>
      </c>
      <c r="AC65" s="45" t="str">
        <f aca="false">IF(B65="","",IF(AB65="","NÃO","SIM"))</f>
        <v/>
      </c>
      <c r="AD65" s="45" t="str">
        <f aca="false">IFERROR(VLOOKUP(G65,Dados!$P$3:$R$500,3,0),"")</f>
        <v/>
      </c>
      <c r="AE65" s="45" t="str">
        <f aca="false">IFERROR(VLOOKUP(G65,Dados!$K$3:$L$500,2,0),"")</f>
        <v/>
      </c>
      <c r="AF65" s="45" t="str">
        <f aca="false">IFERROR(VLOOKUP(G65,Dados!$M$3:$N$500,2,0),"")</f>
        <v/>
      </c>
      <c r="AG65" s="45" t="str">
        <f aca="false">IF(F65="","",IF(AND(AD65="",AE65="",AF65=""),"-",IF(AND(AD65="BIT",AE65="",AF65=""),"BIT",IF(AND(AE65="ANEXO I",AD65="",AF65=""),"ANEXO I",IF(AND(AF65="ANEXO II",AD65="",AE65=""),"ANEXO II","Escolher")))))</f>
        <v/>
      </c>
      <c r="AH65" s="45" t="str">
        <f aca="false">IF(AG65&lt;&gt;"Pneus","",IFERROR(VLOOKUP(R65,Dados!$X$2:$Z$5,3,0)*(AI65-Q65),VLOOKUP(D65,Dados!$X$7:$Z$33,3,0)*(AI65-Q65)))</f>
        <v/>
      </c>
      <c r="AI65" s="47" t="str">
        <f aca="false">IF(B65="","",P65+Q65+O65+M65+L65-N65)</f>
        <v/>
      </c>
      <c r="AJ65" s="48" t="str">
        <f aca="false">IFERROR(IF(AND(AC65="SIM",AG65="-",Y65="REVENDA"),(AB65/1+1)*AI65,IF(AND(AC65="SIM",AG65="Pneus",Y65="REVENDA"),(AB65/1+1)*(AI65-AH65),"")),"")</f>
        <v/>
      </c>
      <c r="AK65" s="48" t="str">
        <f aca="false">IF(AJ65="","",AJ65*17%)</f>
        <v/>
      </c>
      <c r="AL65" s="48" t="str">
        <f aca="false">IFERROR(IF(AC65="NÃO","",IF(AK65="","",IF(E65="Simples Nacional",BF65,IF(T65=0.12,U65*0.5833337002,IF(T65=0,AI65*0.07,U65))))),"")</f>
        <v/>
      </c>
      <c r="AM65" s="47" t="str">
        <f aca="false">IFERROR(IF(AC65="NÃO","",IF(OR(AG65="-",AG65="Pneus"),AK65-AL65,"")),"")</f>
        <v/>
      </c>
      <c r="AN65" s="48" t="str">
        <f aca="false">IF(AND(Y65="REVENDA",AC65="SIM",AG65="BIT"),((AB65/1+1)*AI65)*0.4117,"")</f>
        <v/>
      </c>
      <c r="AO65" s="48" t="str">
        <f aca="false">IF(AN65="","",AN65*17%)</f>
        <v/>
      </c>
      <c r="AP65" s="49" t="str">
        <f aca="false">IF(AN65="","",IF(T65=0.12,(U65*0.4117)*0.4117,IF(T65=0,(AI65*0.07)*0.4117,U65*0.4117)))</f>
        <v/>
      </c>
      <c r="AQ65" s="47" t="str">
        <f aca="false">IF(AN65="","",AO65-AP65)</f>
        <v/>
      </c>
      <c r="AR65" s="50" t="str">
        <f aca="false">IFERROR(IF(AND(AC65="SIM",Y65="REVENDA",LEFT(AG65,5)="ANEXO")*OR(AE65="ANEXO I",AF65="ANEXO II"),VLOOKUP(H65,Dados!G:I,2,0),""),"INSERIR MVA")</f>
        <v/>
      </c>
      <c r="AS65" s="48" t="str">
        <f aca="false">IF(LEFT(AG65,5)="ANEXO",VLOOKUP(AG65,Dados!$X$111:$Z$112,2,0)*(AI65-Q65),"")</f>
        <v/>
      </c>
      <c r="AT65" s="48" t="str">
        <f aca="false">IFERROR(IF(AR65="","",(AI65*AR65)+AI65),"INSERIR MVA")</f>
        <v/>
      </c>
      <c r="AU65" s="48" t="str">
        <f aca="false">IF(AT65="","",IF(AY65=0.04,U65,AS65*AY65))</f>
        <v/>
      </c>
      <c r="AV65" s="47" t="str">
        <f aca="false">IFERROR(IF(AU65="","",(VLOOKUP(AG65,Dados!$X$111:$Z$112,3,0)*AT65*0.17)),"INSERIR MVA")</f>
        <v/>
      </c>
      <c r="AW65" s="47" t="str">
        <f aca="false">IFERROR(IF(AR65="","",AV65-AU65),"")</f>
        <v/>
      </c>
      <c r="AX65" s="51" t="str">
        <f aca="false">IFERROR(IF(AC65="NÃO","",IF(AM65&lt;&gt;"",AM65-W65,IF(AQ65&lt;&gt;"",AQ65-W65,IF(AW65&lt;&gt;"",AW65-W65,"")))),"")</f>
        <v/>
      </c>
      <c r="AY65" s="46" t="str">
        <f aca="false">IFERROR(IF(ISNA(VLOOKUP(R65,Dados!$X$2:$Y$5,2,0)),VLOOKUP(D65,Dados!$X$7:$Y$33,2,0),VLOOKUP(R65,Dados!$X$2:$Y$5,2,0)),"")</f>
        <v/>
      </c>
      <c r="AZ65" s="52" t="str">
        <f aca="false">IF(C65="","",IF(AND(Y65="CONSUMO",AC65="NÃO")*OR(AG65="-",AG65="BIT"),IF(E65&lt;&gt;"",(AI65-(P65+L65-N65+Q65)*AY65)/0.83),""))</f>
        <v/>
      </c>
      <c r="BA65" s="51" t="str">
        <f aca="false">IF(AZ65="","",AZ65*0.17-((P65+L65-N65+Q65)*AY65))</f>
        <v/>
      </c>
      <c r="BB65" s="51" t="str">
        <f aca="false">IF(AND(Y65="CONSUMO",AG65="ANEXO I",AY65&gt;4%),(AI65-(P65+L65-N65+Q65)*0.0514)/0.83*(0.5177)*(0.17)-AI65*0.0514,IF(AND(Y65="CONSUMO",AG65="ANEXO II",AY65&gt;4%),(AI65-(P65+L65-N65+Q65)*0.041)/0.83*(0.3295)*(0.17)-AI65*0.041,IF(AND(Y65="CONSUMO",AG65="ANEXO I",AY65=4%),(AI65-(P65+L65-N65+Q65)*0.04)/0.83*(0.5177)*(0.17)-AI65*0.04,IF(AND(Y65="CONSUMO",AG65="ANEXO II",AY65=4%),(AI65-(P65+L65-N65+Q65)*0.04)/0.83*(0.3295)*(0.17)-AI65*0.04,""))))</f>
        <v/>
      </c>
      <c r="BC65" s="51" t="str">
        <f aca="false">IF(C65="","",IF(AND(Y65="CONSUMO",AC65="SIM")*OR(AG65="-",AG65="BIT"),IF(E65&lt;&gt;"",(AI65-(P65+L65-N65+Q65)*AY65)/0.83),""))</f>
        <v/>
      </c>
      <c r="BD65" s="51" t="str">
        <f aca="false">IF(BC65="","",BC65*0.17)</f>
        <v/>
      </c>
      <c r="BE65" s="51" t="str">
        <f aca="false">IF(I65=6908,0,IF(BC65="","",BD65-((P65+L65-N65+Q65)*AY65)))</f>
        <v/>
      </c>
      <c r="BF65" s="53" t="str">
        <f aca="false">IF(B65="","",IF(OR(B65="",E65="Regime Normal"),0,(AI65-Q65)*VLOOKUP(R65,Dados!$X$98:$Y$108,2,0)))</f>
        <v/>
      </c>
      <c r="BG65" s="54" t="str">
        <f aca="false">IFERROR(VLOOKUP(I65,Dados!$AC$27:$AD$43,2,0),IF(B65="","",IF(D65&lt;&gt;"MT",IF(AND(AC65="SIM",Y65="Revenda"),"2403",IF(AND(AC65="SIM",Y65="Consumo"),"2407",IF(AND(AC65="NÃO",Y65="Revenda"),"2102",IF(AND(AC65="NÃO",Y65="Consumo"),"2556",)))),REPLACE(I65,1,1,1))))</f>
        <v/>
      </c>
    </row>
    <row r="66" customFormat="false" ht="12.8" hidden="false" customHeight="false" outlineLevel="0" collapsed="false">
      <c r="Y66" s="45"/>
      <c r="Z66" s="46" t="str">
        <f aca="false">IF(B66="","",(IFERROR(VLOOKUP(H66,Dados!A$3:B$15000,2,0),"Não Encontrado")))</f>
        <v/>
      </c>
      <c r="AA66" s="46" t="str">
        <f aca="false">IF(B66="","",(IFERROR(VLOOKUP(G66,Dados!C$3:E$15000,3,0),"Não Encontrado")))</f>
        <v/>
      </c>
      <c r="AB66" s="46" t="str">
        <f aca="false">IFERROR(IF(Z66&lt;&gt;"Não Encontrado",Z66,IF(AA66&lt;&gt;"Não Encontrado",AA66,"")),"")</f>
        <v/>
      </c>
      <c r="AC66" s="45" t="str">
        <f aca="false">IF(B66="","",IF(AB66="","NÃO","SIM"))</f>
        <v/>
      </c>
      <c r="AD66" s="45" t="str">
        <f aca="false">IFERROR(VLOOKUP(G66,Dados!$P$3:$R$500,3,0),"")</f>
        <v/>
      </c>
      <c r="AE66" s="45" t="str">
        <f aca="false">IFERROR(VLOOKUP(G66,Dados!$K$3:$L$500,2,0),"")</f>
        <v/>
      </c>
      <c r="AF66" s="45" t="str">
        <f aca="false">IFERROR(VLOOKUP(G66,Dados!$M$3:$N$500,2,0),"")</f>
        <v/>
      </c>
      <c r="AG66" s="45" t="str">
        <f aca="false">IF(F66="","",IF(AND(AD66="",AE66="",AF66=""),"-",IF(AND(AD66="BIT",AE66="",AF66=""),"BIT",IF(AND(AE66="ANEXO I",AD66="",AF66=""),"ANEXO I",IF(AND(AF66="ANEXO II",AD66="",AE66=""),"ANEXO II","Escolher")))))</f>
        <v/>
      </c>
      <c r="AH66" s="45" t="str">
        <f aca="false">IF(AG66&lt;&gt;"Pneus","",IFERROR(VLOOKUP(R66,Dados!$X$2:$Z$5,3,0)*(AI66-Q66),VLOOKUP(D66,Dados!$X$7:$Z$33,3,0)*(AI66-Q66)))</f>
        <v/>
      </c>
      <c r="AI66" s="47" t="str">
        <f aca="false">IF(B66="","",P66+Q66+O66+M66+L66-N66)</f>
        <v/>
      </c>
      <c r="AJ66" s="48" t="str">
        <f aca="false">IFERROR(IF(AND(AC66="SIM",AG66="-",Y66="REVENDA"),(AB66/1+1)*AI66,IF(AND(AC66="SIM",AG66="Pneus",Y66="REVENDA"),(AB66/1+1)*(AI66-AH66),"")),"")</f>
        <v/>
      </c>
      <c r="AK66" s="48" t="str">
        <f aca="false">IF(AJ66="","",AJ66*17%)</f>
        <v/>
      </c>
      <c r="AL66" s="48" t="str">
        <f aca="false">IFERROR(IF(AC66="NÃO","",IF(AK66="","",IF(E66="Simples Nacional",BF66,IF(T66=0.12,U66*0.5833337002,IF(T66=0,AI66*0.07,U66))))),"")</f>
        <v/>
      </c>
      <c r="AM66" s="47" t="str">
        <f aca="false">IFERROR(IF(AC66="NÃO","",IF(OR(AG66="-",AG66="Pneus"),AK66-AL66,"")),"")</f>
        <v/>
      </c>
      <c r="AN66" s="48" t="str">
        <f aca="false">IF(AND(Y66="REVENDA",AC66="SIM",AG66="BIT"),((AB66/1+1)*AI66)*0.4117,"")</f>
        <v/>
      </c>
      <c r="AO66" s="48" t="str">
        <f aca="false">IF(AN66="","",AN66*17%)</f>
        <v/>
      </c>
      <c r="AP66" s="49" t="str">
        <f aca="false">IF(AN66="","",IF(T66=0.12,(U66*0.4117)*0.4117,IF(T66=0,(AI66*0.07)*0.4117,U66*0.4117)))</f>
        <v/>
      </c>
      <c r="AQ66" s="47" t="str">
        <f aca="false">IF(AN66="","",AO66-AP66)</f>
        <v/>
      </c>
      <c r="AR66" s="50" t="str">
        <f aca="false">IFERROR(IF(AND(AC66="SIM",Y66="REVENDA",LEFT(AG66,5)="ANEXO")*OR(AE66="ANEXO I",AF66="ANEXO II"),VLOOKUP(H66,Dados!G:I,2,0),""),"INSERIR MVA")</f>
        <v/>
      </c>
      <c r="AS66" s="48" t="str">
        <f aca="false">IF(LEFT(AG66,5)="ANEXO",VLOOKUP(AG66,Dados!$X$111:$Z$112,2,0)*(AI66-Q66),"")</f>
        <v/>
      </c>
      <c r="AT66" s="48" t="str">
        <f aca="false">IFERROR(IF(AR66="","",(AI66*AR66)+AI66),"INSERIR MVA")</f>
        <v/>
      </c>
      <c r="AU66" s="48" t="str">
        <f aca="false">IF(AT66="","",IF(AY66=0.04,U66,AS66*AY66))</f>
        <v/>
      </c>
      <c r="AV66" s="47" t="str">
        <f aca="false">IFERROR(IF(AU66="","",(VLOOKUP(AG66,Dados!$X$111:$Z$112,3,0)*AT66*0.17)),"INSERIR MVA")</f>
        <v/>
      </c>
      <c r="AW66" s="47" t="str">
        <f aca="false">IFERROR(IF(AR66="","",AV66-AU66),"")</f>
        <v/>
      </c>
      <c r="AX66" s="51" t="str">
        <f aca="false">IFERROR(IF(AC66="NÃO","",IF(AM66&lt;&gt;"",AM66-W66,IF(AQ66&lt;&gt;"",AQ66-W66,IF(AW66&lt;&gt;"",AW66-W66,"")))),"")</f>
        <v/>
      </c>
      <c r="AY66" s="46" t="str">
        <f aca="false">IFERROR(IF(ISNA(VLOOKUP(R66,Dados!$X$2:$Y$5,2,0)),VLOOKUP(D66,Dados!$X$7:$Y$33,2,0),VLOOKUP(R66,Dados!$X$2:$Y$5,2,0)),"")</f>
        <v/>
      </c>
      <c r="AZ66" s="52" t="str">
        <f aca="false">IF(C66="","",IF(AND(Y66="CONSUMO",AC66="NÃO")*OR(AG66="-",AG66="BIT"),IF(E66&lt;&gt;"",(AI66-(P66+L66-N66+Q66)*AY66)/0.83),""))</f>
        <v/>
      </c>
      <c r="BA66" s="51" t="str">
        <f aca="false">IF(AZ66="","",AZ66*0.17-((P66+L66-N66+Q66)*AY66))</f>
        <v/>
      </c>
      <c r="BB66" s="51" t="str">
        <f aca="false">IF(AND(Y66="CONSUMO",AG66="ANEXO I",AY66&gt;4%),(AI66-(P66+L66-N66+Q66)*0.0514)/0.83*(0.5177)*(0.17)-AI66*0.0514,IF(AND(Y66="CONSUMO",AG66="ANEXO II",AY66&gt;4%),(AI66-(P66+L66-N66+Q66)*0.041)/0.83*(0.3295)*(0.17)-AI66*0.041,IF(AND(Y66="CONSUMO",AG66="ANEXO I",AY66=4%),(AI66-(P66+L66-N66+Q66)*0.04)/0.83*(0.5177)*(0.17)-AI66*0.04,IF(AND(Y66="CONSUMO",AG66="ANEXO II",AY66=4%),(AI66-(P66+L66-N66+Q66)*0.04)/0.83*(0.3295)*(0.17)-AI66*0.04,""))))</f>
        <v/>
      </c>
      <c r="BC66" s="51" t="str">
        <f aca="false">IF(C66="","",IF(AND(Y66="CONSUMO",AC66="SIM")*OR(AG66="-",AG66="BIT"),IF(E66&lt;&gt;"",(AI66-(P66+L66-N66+Q66)*AY66)/0.83),""))</f>
        <v/>
      </c>
      <c r="BD66" s="51" t="str">
        <f aca="false">IF(BC66="","",BC66*0.17)</f>
        <v/>
      </c>
      <c r="BE66" s="51" t="str">
        <f aca="false">IF(I66=6908,0,IF(BC66="","",BD66-((P66+L66-N66+Q66)*AY66)))</f>
        <v/>
      </c>
      <c r="BF66" s="53" t="str">
        <f aca="false">IF(B66="","",IF(OR(B66="",E66="Regime Normal"),0,(AI66-Q66)*VLOOKUP(R66,Dados!$X$98:$Y$108,2,0)))</f>
        <v/>
      </c>
      <c r="BG66" s="54" t="str">
        <f aca="false">IFERROR(VLOOKUP(I66,Dados!$AC$27:$AD$43,2,0),IF(B66="","",IF(D66&lt;&gt;"MT",IF(AND(AC66="SIM",Y66="Revenda"),"2403",IF(AND(AC66="SIM",Y66="Consumo"),"2407",IF(AND(AC66="NÃO",Y66="Revenda"),"2102",IF(AND(AC66="NÃO",Y66="Consumo"),"2556",)))),REPLACE(I66,1,1,1))))</f>
        <v/>
      </c>
    </row>
    <row r="67" customFormat="false" ht="12.8" hidden="false" customHeight="false" outlineLevel="0" collapsed="false">
      <c r="Y67" s="45"/>
      <c r="Z67" s="46" t="str">
        <f aca="false">IF(B67="","",(IFERROR(VLOOKUP(H67,Dados!A$3:B$15000,2,0),"Não Encontrado")))</f>
        <v/>
      </c>
      <c r="AA67" s="46" t="str">
        <f aca="false">IF(B67="","",(IFERROR(VLOOKUP(G67,Dados!C$3:E$15000,3,0),"Não Encontrado")))</f>
        <v/>
      </c>
      <c r="AB67" s="46" t="str">
        <f aca="false">IFERROR(IF(Z67&lt;&gt;"Não Encontrado",Z67,IF(AA67&lt;&gt;"Não Encontrado",AA67,"")),"")</f>
        <v/>
      </c>
      <c r="AC67" s="45" t="str">
        <f aca="false">IF(B67="","",IF(AB67="","NÃO","SIM"))</f>
        <v/>
      </c>
      <c r="AD67" s="45" t="str">
        <f aca="false">IFERROR(VLOOKUP(G67,Dados!$P$3:$R$500,3,0),"")</f>
        <v/>
      </c>
      <c r="AE67" s="45" t="str">
        <f aca="false">IFERROR(VLOOKUP(G67,Dados!$K$3:$L$500,2,0),"")</f>
        <v/>
      </c>
      <c r="AF67" s="45" t="str">
        <f aca="false">IFERROR(VLOOKUP(G67,Dados!$M$3:$N$500,2,0),"")</f>
        <v/>
      </c>
      <c r="AG67" s="45" t="str">
        <f aca="false">IF(F67="","",IF(AND(AD67="",AE67="",AF67=""),"-",IF(AND(AD67="BIT",AE67="",AF67=""),"BIT",IF(AND(AE67="ANEXO I",AD67="",AF67=""),"ANEXO I",IF(AND(AF67="ANEXO II",AD67="",AE67=""),"ANEXO II","Escolher")))))</f>
        <v/>
      </c>
      <c r="AH67" s="45" t="str">
        <f aca="false">IF(AG67&lt;&gt;"Pneus","",IFERROR(VLOOKUP(R67,Dados!$X$2:$Z$5,3,0)*(AI67-Q67),VLOOKUP(D67,Dados!$X$7:$Z$33,3,0)*(AI67-Q67)))</f>
        <v/>
      </c>
      <c r="AI67" s="47" t="str">
        <f aca="false">IF(B67="","",P67+Q67+O67+M67+L67-N67)</f>
        <v/>
      </c>
      <c r="AJ67" s="48" t="str">
        <f aca="false">IFERROR(IF(AND(AC67="SIM",AG67="-",Y67="REVENDA"),(AB67/1+1)*AI67,IF(AND(AC67="SIM",AG67="Pneus",Y67="REVENDA"),(AB67/1+1)*(AI67-AH67),"")),"")</f>
        <v/>
      </c>
      <c r="AK67" s="48" t="str">
        <f aca="false">IF(AJ67="","",AJ67*17%)</f>
        <v/>
      </c>
      <c r="AL67" s="48" t="str">
        <f aca="false">IFERROR(IF(AC67="NÃO","",IF(AK67="","",IF(E67="Simples Nacional",BF67,IF(T67=0.12,U67*0.5833337002,IF(T67=0,AI67*0.07,U67))))),"")</f>
        <v/>
      </c>
      <c r="AM67" s="47" t="str">
        <f aca="false">IFERROR(IF(AC67="NÃO","",IF(OR(AG67="-",AG67="Pneus"),AK67-AL67,"")),"")</f>
        <v/>
      </c>
      <c r="AN67" s="48" t="str">
        <f aca="false">IF(AND(Y67="REVENDA",AC67="SIM",AG67="BIT"),((AB67/1+1)*AI67)*0.4117,"")</f>
        <v/>
      </c>
      <c r="AO67" s="48" t="str">
        <f aca="false">IF(AN67="","",AN67*17%)</f>
        <v/>
      </c>
      <c r="AP67" s="49" t="str">
        <f aca="false">IF(AN67="","",IF(T67=0.12,(U67*0.4117)*0.4117,IF(T67=0,(AI67*0.07)*0.4117,U67*0.4117)))</f>
        <v/>
      </c>
      <c r="AQ67" s="47" t="str">
        <f aca="false">IF(AN67="","",AO67-AP67)</f>
        <v/>
      </c>
      <c r="AR67" s="50" t="str">
        <f aca="false">IFERROR(IF(AND(AC67="SIM",Y67="REVENDA",LEFT(AG67,5)="ANEXO")*OR(AE67="ANEXO I",AF67="ANEXO II"),VLOOKUP(H67,Dados!G:I,2,0),""),"INSERIR MVA")</f>
        <v/>
      </c>
      <c r="AS67" s="48" t="str">
        <f aca="false">IF(LEFT(AG67,5)="ANEXO",VLOOKUP(AG67,Dados!$X$111:$Z$112,2,0)*(AI67-Q67),"")</f>
        <v/>
      </c>
      <c r="AT67" s="48" t="str">
        <f aca="false">IFERROR(IF(AR67="","",(AI67*AR67)+AI67),"INSERIR MVA")</f>
        <v/>
      </c>
      <c r="AU67" s="48" t="str">
        <f aca="false">IF(AT67="","",IF(AY67=0.04,U67,AS67*AY67))</f>
        <v/>
      </c>
      <c r="AV67" s="47" t="str">
        <f aca="false">IFERROR(IF(AU67="","",(VLOOKUP(AG67,Dados!$X$111:$Z$112,3,0)*AT67*0.17)),"INSERIR MVA")</f>
        <v/>
      </c>
      <c r="AW67" s="47" t="str">
        <f aca="false">IFERROR(IF(AR67="","",AV67-AU67),"")</f>
        <v/>
      </c>
      <c r="AX67" s="51" t="str">
        <f aca="false">IFERROR(IF(AC67="NÃO","",IF(AM67&lt;&gt;"",AM67-W67,IF(AQ67&lt;&gt;"",AQ67-W67,IF(AW67&lt;&gt;"",AW67-W67,"")))),"")</f>
        <v/>
      </c>
      <c r="AY67" s="46" t="str">
        <f aca="false">IFERROR(IF(ISNA(VLOOKUP(R67,Dados!$X$2:$Y$5,2,0)),VLOOKUP(D67,Dados!$X$7:$Y$33,2,0),VLOOKUP(R67,Dados!$X$2:$Y$5,2,0)),"")</f>
        <v/>
      </c>
      <c r="AZ67" s="52" t="str">
        <f aca="false">IF(C67="","",IF(AND(Y67="CONSUMO",AC67="NÃO")*OR(AG67="-",AG67="BIT"),IF(E67&lt;&gt;"",(AI67-(P67+L67-N67+Q67)*AY67)/0.83),""))</f>
        <v/>
      </c>
      <c r="BA67" s="51" t="str">
        <f aca="false">IF(AZ67="","",AZ67*0.17-((P67+L67-N67+Q67)*AY67))</f>
        <v/>
      </c>
      <c r="BB67" s="51" t="str">
        <f aca="false">IF(AND(Y67="CONSUMO",AG67="ANEXO I",AY67&gt;4%),(AI67-(P67+L67-N67+Q67)*0.0514)/0.83*(0.5177)*(0.17)-AI67*0.0514,IF(AND(Y67="CONSUMO",AG67="ANEXO II",AY67&gt;4%),(AI67-(P67+L67-N67+Q67)*0.041)/0.83*(0.3295)*(0.17)-AI67*0.041,IF(AND(Y67="CONSUMO",AG67="ANEXO I",AY67=4%),(AI67-(P67+L67-N67+Q67)*0.04)/0.83*(0.5177)*(0.17)-AI67*0.04,IF(AND(Y67="CONSUMO",AG67="ANEXO II",AY67=4%),(AI67-(P67+L67-N67+Q67)*0.04)/0.83*(0.3295)*(0.17)-AI67*0.04,""))))</f>
        <v/>
      </c>
      <c r="BC67" s="51" t="str">
        <f aca="false">IF(C67="","",IF(AND(Y67="CONSUMO",AC67="SIM")*OR(AG67="-",AG67="BIT"),IF(E67&lt;&gt;"",(AI67-(P67+L67-N67+Q67)*AY67)/0.83),""))</f>
        <v/>
      </c>
      <c r="BD67" s="51" t="str">
        <f aca="false">IF(BC67="","",BC67*0.17)</f>
        <v/>
      </c>
      <c r="BE67" s="51" t="str">
        <f aca="false">IF(I67=6908,0,IF(BC67="","",BD67-((P67+L67-N67+Q67)*AY67)))</f>
        <v/>
      </c>
      <c r="BF67" s="53" t="str">
        <f aca="false">IF(B67="","",IF(OR(B67="",E67="Regime Normal"),0,(AI67-Q67)*VLOOKUP(R67,Dados!$X$98:$Y$108,2,0)))</f>
        <v/>
      </c>
      <c r="BG67" s="54" t="str">
        <f aca="false">IFERROR(VLOOKUP(I67,Dados!$AC$27:$AD$43,2,0),IF(B67="","",IF(D67&lt;&gt;"MT",IF(AND(AC67="SIM",Y67="Revenda"),"2403",IF(AND(AC67="SIM",Y67="Consumo"),"2407",IF(AND(AC67="NÃO",Y67="Revenda"),"2102",IF(AND(AC67="NÃO",Y67="Consumo"),"2556",)))),REPLACE(I67,1,1,1))))</f>
        <v/>
      </c>
    </row>
    <row r="68" customFormat="false" ht="12.8" hidden="false" customHeight="false" outlineLevel="0" collapsed="false">
      <c r="Y68" s="45"/>
      <c r="Z68" s="46" t="str">
        <f aca="false">IF(B68="","",(IFERROR(VLOOKUP(H68,Dados!A$3:B$15000,2,0),"Não Encontrado")))</f>
        <v/>
      </c>
      <c r="AA68" s="46" t="str">
        <f aca="false">IF(B68="","",(IFERROR(VLOOKUP(G68,Dados!C$3:E$15000,3,0),"Não Encontrado")))</f>
        <v/>
      </c>
      <c r="AB68" s="46" t="str">
        <f aca="false">IFERROR(IF(Z68&lt;&gt;"Não Encontrado",Z68,IF(AA68&lt;&gt;"Não Encontrado",AA68,"")),"")</f>
        <v/>
      </c>
      <c r="AC68" s="45" t="str">
        <f aca="false">IF(B68="","",IF(AB68="","NÃO","SIM"))</f>
        <v/>
      </c>
      <c r="AD68" s="45" t="str">
        <f aca="false">IFERROR(VLOOKUP(G68,Dados!$P$3:$R$500,3,0),"")</f>
        <v/>
      </c>
      <c r="AE68" s="45" t="str">
        <f aca="false">IFERROR(VLOOKUP(G68,Dados!$K$3:$L$500,2,0),"")</f>
        <v/>
      </c>
      <c r="AF68" s="45" t="str">
        <f aca="false">IFERROR(VLOOKUP(G68,Dados!$M$3:$N$500,2,0),"")</f>
        <v/>
      </c>
      <c r="AG68" s="45" t="str">
        <f aca="false">IF(F68="","",IF(AND(AD68="",AE68="",AF68=""),"-",IF(AND(AD68="BIT",AE68="",AF68=""),"BIT",IF(AND(AE68="ANEXO I",AD68="",AF68=""),"ANEXO I",IF(AND(AF68="ANEXO II",AD68="",AE68=""),"ANEXO II","Escolher")))))</f>
        <v/>
      </c>
      <c r="AH68" s="45" t="str">
        <f aca="false">IF(AG68&lt;&gt;"Pneus","",IFERROR(VLOOKUP(R68,Dados!$X$2:$Z$5,3,0)*(AI68-Q68),VLOOKUP(D68,Dados!$X$7:$Z$33,3,0)*(AI68-Q68)))</f>
        <v/>
      </c>
      <c r="AI68" s="47" t="str">
        <f aca="false">IF(B68="","",P68+Q68+O68+M68+L68-N68)</f>
        <v/>
      </c>
      <c r="AJ68" s="48" t="str">
        <f aca="false">IFERROR(IF(AND(AC68="SIM",AG68="-",Y68="REVENDA"),(AB68/1+1)*AI68,IF(AND(AC68="SIM",AG68="Pneus",Y68="REVENDA"),(AB68/1+1)*(AI68-AH68),"")),"")</f>
        <v/>
      </c>
      <c r="AK68" s="48" t="str">
        <f aca="false">IF(AJ68="","",AJ68*17%)</f>
        <v/>
      </c>
      <c r="AL68" s="48" t="str">
        <f aca="false">IFERROR(IF(AC68="NÃO","",IF(AK68="","",IF(E68="Simples Nacional",BF68,IF(T68=0.12,U68*0.5833337002,IF(T68=0,AI68*0.07,U68))))),"")</f>
        <v/>
      </c>
      <c r="AM68" s="47" t="str">
        <f aca="false">IFERROR(IF(AC68="NÃO","",IF(OR(AG68="-",AG68="Pneus"),AK68-AL68,"")),"")</f>
        <v/>
      </c>
      <c r="AN68" s="48" t="str">
        <f aca="false">IF(AND(Y68="REVENDA",AC68="SIM",AG68="BIT"),((AB68/1+1)*AI68)*0.4117,"")</f>
        <v/>
      </c>
      <c r="AO68" s="48" t="str">
        <f aca="false">IF(AN68="","",AN68*17%)</f>
        <v/>
      </c>
      <c r="AP68" s="49" t="str">
        <f aca="false">IF(AN68="","",IF(T68=0.12,(U68*0.4117)*0.4117,IF(T68=0,(AI68*0.07)*0.4117,U68*0.4117)))</f>
        <v/>
      </c>
      <c r="AQ68" s="47" t="str">
        <f aca="false">IF(AN68="","",AO68-AP68)</f>
        <v/>
      </c>
      <c r="AR68" s="50" t="str">
        <f aca="false">IFERROR(IF(AND(AC68="SIM",Y68="REVENDA",LEFT(AG68,5)="ANEXO")*OR(AE68="ANEXO I",AF68="ANEXO II"),VLOOKUP(H68,Dados!G:I,2,0),""),"INSERIR MVA")</f>
        <v/>
      </c>
      <c r="AS68" s="48" t="str">
        <f aca="false">IF(LEFT(AG68,5)="ANEXO",VLOOKUP(AG68,Dados!$X$111:$Z$112,2,0)*(AI68-Q68),"")</f>
        <v/>
      </c>
      <c r="AT68" s="48" t="str">
        <f aca="false">IFERROR(IF(AR68="","",(AI68*AR68)+AI68),"INSERIR MVA")</f>
        <v/>
      </c>
      <c r="AU68" s="48" t="str">
        <f aca="false">IF(AT68="","",IF(AY68=0.04,U68,AS68*AY68))</f>
        <v/>
      </c>
      <c r="AV68" s="47" t="str">
        <f aca="false">IFERROR(IF(AU68="","",(VLOOKUP(AG68,Dados!$X$111:$Z$112,3,0)*AT68*0.17)),"INSERIR MVA")</f>
        <v/>
      </c>
      <c r="AW68" s="47" t="str">
        <f aca="false">IFERROR(IF(AR68="","",AV68-AU68),"")</f>
        <v/>
      </c>
      <c r="AX68" s="51" t="str">
        <f aca="false">IFERROR(IF(AC68="NÃO","",IF(AM68&lt;&gt;"",AM68-W68,IF(AQ68&lt;&gt;"",AQ68-W68,IF(AW68&lt;&gt;"",AW68-W68,"")))),"")</f>
        <v/>
      </c>
      <c r="AY68" s="46" t="str">
        <f aca="false">IFERROR(IF(ISNA(VLOOKUP(R68,Dados!$X$2:$Y$5,2,0)),VLOOKUP(D68,Dados!$X$7:$Y$33,2,0),VLOOKUP(R68,Dados!$X$2:$Y$5,2,0)),"")</f>
        <v/>
      </c>
      <c r="AZ68" s="52" t="str">
        <f aca="false">IF(C68="","",IF(AND(Y68="CONSUMO",AC68="NÃO")*OR(AG68="-",AG68="BIT"),IF(E68&lt;&gt;"",(AI68-(P68+L68-N68+Q68)*AY68)/0.83),""))</f>
        <v/>
      </c>
      <c r="BA68" s="51" t="str">
        <f aca="false">IF(AZ68="","",AZ68*0.17-((P68+L68-N68+Q68)*AY68))</f>
        <v/>
      </c>
      <c r="BB68" s="51" t="str">
        <f aca="false">IF(AND(Y68="CONSUMO",AG68="ANEXO I",AY68&gt;4%),(AI68-(P68+L68-N68+Q68)*0.0514)/0.83*(0.5177)*(0.17)-AI68*0.0514,IF(AND(Y68="CONSUMO",AG68="ANEXO II",AY68&gt;4%),(AI68-(P68+L68-N68+Q68)*0.041)/0.83*(0.3295)*(0.17)-AI68*0.041,IF(AND(Y68="CONSUMO",AG68="ANEXO I",AY68=4%),(AI68-(P68+L68-N68+Q68)*0.04)/0.83*(0.5177)*(0.17)-AI68*0.04,IF(AND(Y68="CONSUMO",AG68="ANEXO II",AY68=4%),(AI68-(P68+L68-N68+Q68)*0.04)/0.83*(0.3295)*(0.17)-AI68*0.04,""))))</f>
        <v/>
      </c>
      <c r="BC68" s="51" t="str">
        <f aca="false">IF(C68="","",IF(AND(Y68="CONSUMO",AC68="SIM")*OR(AG68="-",AG68="BIT"),IF(E68&lt;&gt;"",(AI68-(P68+L68-N68+Q68)*AY68)/0.83),""))</f>
        <v/>
      </c>
      <c r="BD68" s="51" t="str">
        <f aca="false">IF(BC68="","",BC68*0.17)</f>
        <v/>
      </c>
      <c r="BE68" s="51" t="str">
        <f aca="false">IF(I68=6908,0,IF(BC68="","",BD68-((P68+L68-N68+Q68)*AY68)))</f>
        <v/>
      </c>
      <c r="BF68" s="53" t="str">
        <f aca="false">IF(B68="","",IF(OR(B68="",E68="Regime Normal"),0,(AI68-Q68)*VLOOKUP(R68,Dados!$X$98:$Y$108,2,0)))</f>
        <v/>
      </c>
      <c r="BG68" s="54" t="str">
        <f aca="false">IFERROR(VLOOKUP(I68,Dados!$AC$27:$AD$43,2,0),IF(B68="","",IF(D68&lt;&gt;"MT",IF(AND(AC68="SIM",Y68="Revenda"),"2403",IF(AND(AC68="SIM",Y68="Consumo"),"2407",IF(AND(AC68="NÃO",Y68="Revenda"),"2102",IF(AND(AC68="NÃO",Y68="Consumo"),"2556",)))),REPLACE(I68,1,1,1))))</f>
        <v/>
      </c>
    </row>
    <row r="69" customFormat="false" ht="12.8" hidden="false" customHeight="false" outlineLevel="0" collapsed="false">
      <c r="Y69" s="45"/>
      <c r="Z69" s="46" t="str">
        <f aca="false">IF(B69="","",(IFERROR(VLOOKUP(H69,Dados!A$3:B$15000,2,0),"Não Encontrado")))</f>
        <v/>
      </c>
      <c r="AA69" s="46" t="str">
        <f aca="false">IF(B69="","",(IFERROR(VLOOKUP(G69,Dados!C$3:E$15000,3,0),"Não Encontrado")))</f>
        <v/>
      </c>
      <c r="AB69" s="46" t="str">
        <f aca="false">IFERROR(IF(Z69&lt;&gt;"Não Encontrado",Z69,IF(AA69&lt;&gt;"Não Encontrado",AA69,"")),"")</f>
        <v/>
      </c>
      <c r="AC69" s="45" t="str">
        <f aca="false">IF(B69="","",IF(AB69="","NÃO","SIM"))</f>
        <v/>
      </c>
      <c r="AD69" s="45" t="str">
        <f aca="false">IFERROR(VLOOKUP(G69,Dados!$P$3:$R$500,3,0),"")</f>
        <v/>
      </c>
      <c r="AE69" s="45" t="str">
        <f aca="false">IFERROR(VLOOKUP(G69,Dados!$K$3:$L$500,2,0),"")</f>
        <v/>
      </c>
      <c r="AF69" s="45" t="str">
        <f aca="false">IFERROR(VLOOKUP(G69,Dados!$M$3:$N$500,2,0),"")</f>
        <v/>
      </c>
      <c r="AG69" s="45" t="str">
        <f aca="false">IF(F69="","",IF(AND(AD69="",AE69="",AF69=""),"-",IF(AND(AD69="BIT",AE69="",AF69=""),"BIT",IF(AND(AE69="ANEXO I",AD69="",AF69=""),"ANEXO I",IF(AND(AF69="ANEXO II",AD69="",AE69=""),"ANEXO II","Escolher")))))</f>
        <v/>
      </c>
      <c r="AH69" s="45" t="str">
        <f aca="false">IF(AG69&lt;&gt;"Pneus","",IFERROR(VLOOKUP(R69,Dados!$X$2:$Z$5,3,0)*(AI69-Q69),VLOOKUP(D69,Dados!$X$7:$Z$33,3,0)*(AI69-Q69)))</f>
        <v/>
      </c>
      <c r="AI69" s="47" t="str">
        <f aca="false">IF(B69="","",P69+Q69+O69+M69+L69-N69)</f>
        <v/>
      </c>
      <c r="AJ69" s="48" t="str">
        <f aca="false">IFERROR(IF(AND(AC69="SIM",AG69="-",Y69="REVENDA"),(AB69/1+1)*AI69,IF(AND(AC69="SIM",AG69="Pneus",Y69="REVENDA"),(AB69/1+1)*(AI69-AH69),"")),"")</f>
        <v/>
      </c>
      <c r="AK69" s="48" t="str">
        <f aca="false">IF(AJ69="","",AJ69*17%)</f>
        <v/>
      </c>
      <c r="AL69" s="48" t="str">
        <f aca="false">IFERROR(IF(AC69="NÃO","",IF(AK69="","",IF(E69="Simples Nacional",BF69,IF(T69=0.12,U69*0.5833337002,IF(T69=0,AI69*0.07,U69))))),"")</f>
        <v/>
      </c>
      <c r="AM69" s="47" t="str">
        <f aca="false">IFERROR(IF(AC69="NÃO","",IF(OR(AG69="-",AG69="Pneus"),AK69-AL69,"")),"")</f>
        <v/>
      </c>
      <c r="AN69" s="48" t="str">
        <f aca="false">IF(AND(Y69="REVENDA",AC69="SIM",AG69="BIT"),((AB69/1+1)*AI69)*0.4117,"")</f>
        <v/>
      </c>
      <c r="AO69" s="48" t="str">
        <f aca="false">IF(AN69="","",AN69*17%)</f>
        <v/>
      </c>
      <c r="AP69" s="49" t="str">
        <f aca="false">IF(AN69="","",IF(T69=0.12,(U69*0.4117)*0.4117,IF(T69=0,(AI69*0.07)*0.4117,U69*0.4117)))</f>
        <v/>
      </c>
      <c r="AQ69" s="47" t="str">
        <f aca="false">IF(AN69="","",AO69-AP69)</f>
        <v/>
      </c>
      <c r="AR69" s="50" t="str">
        <f aca="false">IFERROR(IF(AND(AC69="SIM",Y69="REVENDA",LEFT(AG69,5)="ANEXO")*OR(AE69="ANEXO I",AF69="ANEXO II"),VLOOKUP(H69,Dados!G:I,2,0),""),"INSERIR MVA")</f>
        <v/>
      </c>
      <c r="AS69" s="48" t="str">
        <f aca="false">IF(LEFT(AG69,5)="ANEXO",VLOOKUP(AG69,Dados!$X$111:$Z$112,2,0)*(AI69-Q69),"")</f>
        <v/>
      </c>
      <c r="AT69" s="48" t="str">
        <f aca="false">IFERROR(IF(AR69="","",(AI69*AR69)+AI69),"INSERIR MVA")</f>
        <v/>
      </c>
      <c r="AU69" s="48" t="str">
        <f aca="false">IF(AT69="","",IF(AY69=0.04,U69,AS69*AY69))</f>
        <v/>
      </c>
      <c r="AV69" s="47" t="str">
        <f aca="false">IFERROR(IF(AU69="","",(VLOOKUP(AG69,Dados!$X$111:$Z$112,3,0)*AT69*0.17)),"INSERIR MVA")</f>
        <v/>
      </c>
      <c r="AW69" s="47" t="str">
        <f aca="false">IFERROR(IF(AR69="","",AV69-AU69),"")</f>
        <v/>
      </c>
      <c r="AX69" s="51" t="str">
        <f aca="false">IFERROR(IF(AC69="NÃO","",IF(AM69&lt;&gt;"",AM69-W69,IF(AQ69&lt;&gt;"",AQ69-W69,IF(AW69&lt;&gt;"",AW69-W69,"")))),"")</f>
        <v/>
      </c>
      <c r="AY69" s="46" t="str">
        <f aca="false">IFERROR(IF(ISNA(VLOOKUP(R69,Dados!$X$2:$Y$5,2,0)),VLOOKUP(D69,Dados!$X$7:$Y$33,2,0),VLOOKUP(R69,Dados!$X$2:$Y$5,2,0)),"")</f>
        <v/>
      </c>
      <c r="AZ69" s="52" t="str">
        <f aca="false">IF(C69="","",IF(AND(Y69="CONSUMO",AC69="NÃO")*OR(AG69="-",AG69="BIT"),IF(E69&lt;&gt;"",(AI69-(P69+L69-N69+Q69)*AY69)/0.83),""))</f>
        <v/>
      </c>
      <c r="BA69" s="51" t="str">
        <f aca="false">IF(AZ69="","",AZ69*0.17-((P69+L69-N69+Q69)*AY69))</f>
        <v/>
      </c>
      <c r="BB69" s="51" t="str">
        <f aca="false">IF(AND(Y69="CONSUMO",AG69="ANEXO I",AY69&gt;4%),(AI69-(P69+L69-N69+Q69)*0.0514)/0.83*(0.5177)*(0.17)-AI69*0.0514,IF(AND(Y69="CONSUMO",AG69="ANEXO II",AY69&gt;4%),(AI69-(P69+L69-N69+Q69)*0.041)/0.83*(0.3295)*(0.17)-AI69*0.041,IF(AND(Y69="CONSUMO",AG69="ANEXO I",AY69=4%),(AI69-(P69+L69-N69+Q69)*0.04)/0.83*(0.5177)*(0.17)-AI69*0.04,IF(AND(Y69="CONSUMO",AG69="ANEXO II",AY69=4%),(AI69-(P69+L69-N69+Q69)*0.04)/0.83*(0.3295)*(0.17)-AI69*0.04,""))))</f>
        <v/>
      </c>
      <c r="BC69" s="51" t="str">
        <f aca="false">IF(C69="","",IF(AND(Y69="CONSUMO",AC69="SIM")*OR(AG69="-",AG69="BIT"),IF(E69&lt;&gt;"",(AI69-(P69+L69-N69+Q69)*AY69)/0.83),""))</f>
        <v/>
      </c>
      <c r="BD69" s="51" t="str">
        <f aca="false">IF(BC69="","",BC69*0.17)</f>
        <v/>
      </c>
      <c r="BE69" s="51" t="str">
        <f aca="false">IF(I69=6908,0,IF(BC69="","",BD69-((P69+L69-N69+Q69)*AY69)))</f>
        <v/>
      </c>
      <c r="BF69" s="53" t="str">
        <f aca="false">IF(B69="","",IF(OR(B69="",E69="Regime Normal"),0,(AI69-Q69)*VLOOKUP(R69,Dados!$X$98:$Y$108,2,0)))</f>
        <v/>
      </c>
      <c r="BG69" s="54" t="str">
        <f aca="false">IFERROR(VLOOKUP(I69,Dados!$AC$27:$AD$43,2,0),IF(B69="","",IF(D69&lt;&gt;"MT",IF(AND(AC69="SIM",Y69="Revenda"),"2403",IF(AND(AC69="SIM",Y69="Consumo"),"2407",IF(AND(AC69="NÃO",Y69="Revenda"),"2102",IF(AND(AC69="NÃO",Y69="Consumo"),"2556",)))),REPLACE(I69,1,1,1))))</f>
        <v/>
      </c>
    </row>
    <row r="70" customFormat="false" ht="12.8" hidden="false" customHeight="false" outlineLevel="0" collapsed="false">
      <c r="Y70" s="45"/>
      <c r="Z70" s="46" t="str">
        <f aca="false">IF(B70="","",(IFERROR(VLOOKUP(H70,Dados!A$3:B$15000,2,0),"Não Encontrado")))</f>
        <v/>
      </c>
      <c r="AA70" s="46" t="str">
        <f aca="false">IF(B70="","",(IFERROR(VLOOKUP(G70,Dados!C$3:E$15000,3,0),"Não Encontrado")))</f>
        <v/>
      </c>
      <c r="AB70" s="46" t="str">
        <f aca="false">IFERROR(IF(Z70&lt;&gt;"Não Encontrado",Z70,IF(AA70&lt;&gt;"Não Encontrado",AA70,"")),"")</f>
        <v/>
      </c>
      <c r="AC70" s="45" t="str">
        <f aca="false">IF(B70="","",IF(AB70="","NÃO","SIM"))</f>
        <v/>
      </c>
      <c r="AD70" s="45" t="str">
        <f aca="false">IFERROR(VLOOKUP(G70,Dados!$P$3:$R$500,3,0),"")</f>
        <v/>
      </c>
      <c r="AE70" s="45" t="str">
        <f aca="false">IFERROR(VLOOKUP(G70,Dados!$K$3:$L$500,2,0),"")</f>
        <v/>
      </c>
      <c r="AF70" s="45" t="str">
        <f aca="false">IFERROR(VLOOKUP(G70,Dados!$M$3:$N$500,2,0),"")</f>
        <v/>
      </c>
      <c r="AG70" s="45" t="str">
        <f aca="false">IF(F70="","",IF(AND(AD70="",AE70="",AF70=""),"-",IF(AND(AD70="BIT",AE70="",AF70=""),"BIT",IF(AND(AE70="ANEXO I",AD70="",AF70=""),"ANEXO I",IF(AND(AF70="ANEXO II",AD70="",AE70=""),"ANEXO II","Escolher")))))</f>
        <v/>
      </c>
      <c r="AH70" s="45" t="str">
        <f aca="false">IF(AG70&lt;&gt;"Pneus","",IFERROR(VLOOKUP(R70,Dados!$X$2:$Z$5,3,0)*(AI70-Q70),VLOOKUP(D70,Dados!$X$7:$Z$33,3,0)*(AI70-Q70)))</f>
        <v/>
      </c>
      <c r="AI70" s="47" t="str">
        <f aca="false">IF(B70="","",P70+Q70+O70+M70+L70-N70)</f>
        <v/>
      </c>
      <c r="AJ70" s="48" t="str">
        <f aca="false">IFERROR(IF(AND(AC70="SIM",AG70="-",Y70="REVENDA"),(AB70/1+1)*AI70,IF(AND(AC70="SIM",AG70="Pneus",Y70="REVENDA"),(AB70/1+1)*(AI70-AH70),"")),"")</f>
        <v/>
      </c>
      <c r="AK70" s="48" t="str">
        <f aca="false">IF(AJ70="","",AJ70*17%)</f>
        <v/>
      </c>
      <c r="AL70" s="48" t="str">
        <f aca="false">IFERROR(IF(AC70="NÃO","",IF(AK70="","",IF(E70="Simples Nacional",BF70,IF(T70=0.12,U70*0.5833337002,IF(T70=0,AI70*0.07,U70))))),"")</f>
        <v/>
      </c>
      <c r="AM70" s="47" t="str">
        <f aca="false">IFERROR(IF(AC70="NÃO","",IF(OR(AG70="-",AG70="Pneus"),AK70-AL70,"")),"")</f>
        <v/>
      </c>
      <c r="AN70" s="48" t="str">
        <f aca="false">IF(AND(Y70="REVENDA",AC70="SIM",AG70="BIT"),((AB70/1+1)*AI70)*0.4117,"")</f>
        <v/>
      </c>
      <c r="AO70" s="48" t="str">
        <f aca="false">IF(AN70="","",AN70*17%)</f>
        <v/>
      </c>
      <c r="AP70" s="49" t="str">
        <f aca="false">IF(AN70="","",IF(T70=0.12,(U70*0.4117)*0.4117,IF(T70=0,(AI70*0.07)*0.4117,U70*0.4117)))</f>
        <v/>
      </c>
      <c r="AQ70" s="47" t="str">
        <f aca="false">IF(AN70="","",AO70-AP70)</f>
        <v/>
      </c>
      <c r="AR70" s="50" t="str">
        <f aca="false">IFERROR(IF(AND(AC70="SIM",Y70="REVENDA",LEFT(AG70,5)="ANEXO")*OR(AE70="ANEXO I",AF70="ANEXO II"),VLOOKUP(H70,Dados!G:I,2,0),""),"INSERIR MVA")</f>
        <v/>
      </c>
      <c r="AS70" s="48" t="str">
        <f aca="false">IF(LEFT(AG70,5)="ANEXO",VLOOKUP(AG70,Dados!$X$111:$Z$112,2,0)*(AI70-Q70),"")</f>
        <v/>
      </c>
      <c r="AT70" s="48" t="str">
        <f aca="false">IFERROR(IF(AR70="","",(AI70*AR70)+AI70),"INSERIR MVA")</f>
        <v/>
      </c>
      <c r="AU70" s="48" t="str">
        <f aca="false">IF(AT70="","",IF(AY70=0.04,U70,AS70*AY70))</f>
        <v/>
      </c>
      <c r="AV70" s="47" t="str">
        <f aca="false">IFERROR(IF(AU70="","",(VLOOKUP(AG70,Dados!$X$111:$Z$112,3,0)*AT70*0.17)),"INSERIR MVA")</f>
        <v/>
      </c>
      <c r="AW70" s="47" t="str">
        <f aca="false">IFERROR(IF(AR70="","",AV70-AU70),"")</f>
        <v/>
      </c>
      <c r="AX70" s="51" t="str">
        <f aca="false">IFERROR(IF(AC70="NÃO","",IF(AM70&lt;&gt;"",AM70-W70,IF(AQ70&lt;&gt;"",AQ70-W70,IF(AW70&lt;&gt;"",AW70-W70,"")))),"")</f>
        <v/>
      </c>
      <c r="AY70" s="46" t="str">
        <f aca="false">IFERROR(IF(ISNA(VLOOKUP(R70,Dados!$X$2:$Y$5,2,0)),VLOOKUP(D70,Dados!$X$7:$Y$33,2,0),VLOOKUP(R70,Dados!$X$2:$Y$5,2,0)),"")</f>
        <v/>
      </c>
      <c r="AZ70" s="52" t="str">
        <f aca="false">IF(C70="","",IF(AND(Y70="CONSUMO",AC70="NÃO")*OR(AG70="-",AG70="BIT"),IF(E70&lt;&gt;"",(AI70-(P70+L70-N70+Q70)*AY70)/0.83),""))</f>
        <v/>
      </c>
      <c r="BA70" s="51" t="str">
        <f aca="false">IF(AZ70="","",AZ70*0.17-((P70+L70-N70+Q70)*AY70))</f>
        <v/>
      </c>
      <c r="BB70" s="51" t="str">
        <f aca="false">IF(AND(Y70="CONSUMO",AG70="ANEXO I",AY70&gt;4%),(AI70-(P70+L70-N70+Q70)*0.0514)/0.83*(0.5177)*(0.17)-AI70*0.0514,IF(AND(Y70="CONSUMO",AG70="ANEXO II",AY70&gt;4%),(AI70-(P70+L70-N70+Q70)*0.041)/0.83*(0.3295)*(0.17)-AI70*0.041,IF(AND(Y70="CONSUMO",AG70="ANEXO I",AY70=4%),(AI70-(P70+L70-N70+Q70)*0.04)/0.83*(0.5177)*(0.17)-AI70*0.04,IF(AND(Y70="CONSUMO",AG70="ANEXO II",AY70=4%),(AI70-(P70+L70-N70+Q70)*0.04)/0.83*(0.3295)*(0.17)-AI70*0.04,""))))</f>
        <v/>
      </c>
      <c r="BC70" s="51" t="str">
        <f aca="false">IF(C70="","",IF(AND(Y70="CONSUMO",AC70="SIM")*OR(AG70="-",AG70="BIT"),IF(E70&lt;&gt;"",(AI70-(P70+L70-N70+Q70)*AY70)/0.83),""))</f>
        <v/>
      </c>
      <c r="BD70" s="51" t="str">
        <f aca="false">IF(BC70="","",BC70*0.17)</f>
        <v/>
      </c>
      <c r="BE70" s="51" t="str">
        <f aca="false">IF(I70=6908,0,IF(BC70="","",BD70-((P70+L70-N70+Q70)*AY70)))</f>
        <v/>
      </c>
      <c r="BF70" s="53" t="str">
        <f aca="false">IF(B70="","",IF(OR(B70="",E70="Regime Normal"),0,(AI70-Q70)*VLOOKUP(R70,Dados!$X$98:$Y$108,2,0)))</f>
        <v/>
      </c>
      <c r="BG70" s="54" t="str">
        <f aca="false">IFERROR(VLOOKUP(I70,Dados!$AC$27:$AD$43,2,0),IF(B70="","",IF(D70&lt;&gt;"MT",IF(AND(AC70="SIM",Y70="Revenda"),"2403",IF(AND(AC70="SIM",Y70="Consumo"),"2407",IF(AND(AC70="NÃO",Y70="Revenda"),"2102",IF(AND(AC70="NÃO",Y70="Consumo"),"2556",)))),REPLACE(I70,1,1,1))))</f>
        <v/>
      </c>
    </row>
    <row r="71" customFormat="false" ht="12.8" hidden="false" customHeight="false" outlineLevel="0" collapsed="false">
      <c r="Y71" s="45"/>
      <c r="Z71" s="46" t="str">
        <f aca="false">IF(B71="","",(IFERROR(VLOOKUP(H71,Dados!A$3:B$15000,2,0),"Não Encontrado")))</f>
        <v/>
      </c>
      <c r="AA71" s="46" t="str">
        <f aca="false">IF(B71="","",(IFERROR(VLOOKUP(G71,Dados!C$3:E$15000,3,0),"Não Encontrado")))</f>
        <v/>
      </c>
      <c r="AB71" s="46" t="str">
        <f aca="false">IFERROR(IF(Z71&lt;&gt;"Não Encontrado",Z71,IF(AA71&lt;&gt;"Não Encontrado",AA71,"")),"")</f>
        <v/>
      </c>
      <c r="AC71" s="45" t="str">
        <f aca="false">IF(B71="","",IF(AB71="","NÃO","SIM"))</f>
        <v/>
      </c>
      <c r="AD71" s="45" t="str">
        <f aca="false">IFERROR(VLOOKUP(G71,Dados!$P$3:$R$500,3,0),"")</f>
        <v/>
      </c>
      <c r="AE71" s="45" t="str">
        <f aca="false">IFERROR(VLOOKUP(G71,Dados!$K$3:$L$500,2,0),"")</f>
        <v/>
      </c>
      <c r="AF71" s="45" t="str">
        <f aca="false">IFERROR(VLOOKUP(G71,Dados!$M$3:$N$500,2,0),"")</f>
        <v/>
      </c>
      <c r="AG71" s="45" t="str">
        <f aca="false">IF(F71="","",IF(AND(AD71="",AE71="",AF71=""),"-",IF(AND(AD71="BIT",AE71="",AF71=""),"BIT",IF(AND(AE71="ANEXO I",AD71="",AF71=""),"ANEXO I",IF(AND(AF71="ANEXO II",AD71="",AE71=""),"ANEXO II","Escolher")))))</f>
        <v/>
      </c>
      <c r="AH71" s="45" t="str">
        <f aca="false">IF(AG71&lt;&gt;"Pneus","",IFERROR(VLOOKUP(R71,Dados!$X$2:$Z$5,3,0)*(AI71-Q71),VLOOKUP(D71,Dados!$X$7:$Z$33,3,0)*(AI71-Q71)))</f>
        <v/>
      </c>
      <c r="AI71" s="47" t="str">
        <f aca="false">IF(B71="","",P71+Q71+O71+M71+L71-N71)</f>
        <v/>
      </c>
      <c r="AJ71" s="48" t="str">
        <f aca="false">IFERROR(IF(AND(AC71="SIM",AG71="-",Y71="REVENDA"),(AB71/1+1)*AI71,IF(AND(AC71="SIM",AG71="Pneus",Y71="REVENDA"),(AB71/1+1)*(AI71-AH71),"")),"")</f>
        <v/>
      </c>
      <c r="AK71" s="48" t="str">
        <f aca="false">IF(AJ71="","",AJ71*17%)</f>
        <v/>
      </c>
      <c r="AL71" s="48" t="str">
        <f aca="false">IFERROR(IF(AC71="NÃO","",IF(AK71="","",IF(E71="Simples Nacional",BF71,IF(T71=0.12,U71*0.5833337002,IF(T71=0,AI71*0.07,U71))))),"")</f>
        <v/>
      </c>
      <c r="AM71" s="47" t="str">
        <f aca="false">IFERROR(IF(AC71="NÃO","",IF(OR(AG71="-",AG71="Pneus"),AK71-AL71,"")),"")</f>
        <v/>
      </c>
      <c r="AN71" s="48" t="str">
        <f aca="false">IF(AND(Y71="REVENDA",AC71="SIM",AG71="BIT"),((AB71/1+1)*AI71)*0.4117,"")</f>
        <v/>
      </c>
      <c r="AO71" s="48" t="str">
        <f aca="false">IF(AN71="","",AN71*17%)</f>
        <v/>
      </c>
      <c r="AP71" s="49" t="str">
        <f aca="false">IF(AN71="","",IF(T71=0.12,(U71*0.4117)*0.4117,IF(T71=0,(AI71*0.07)*0.4117,U71*0.4117)))</f>
        <v/>
      </c>
      <c r="AQ71" s="47" t="str">
        <f aca="false">IF(AN71="","",AO71-AP71)</f>
        <v/>
      </c>
      <c r="AR71" s="50" t="str">
        <f aca="false">IFERROR(IF(AND(AC71="SIM",Y71="REVENDA",LEFT(AG71,5)="ANEXO")*OR(AE71="ANEXO I",AF71="ANEXO II"),VLOOKUP(H71,Dados!G:I,2,0),""),"INSERIR MVA")</f>
        <v/>
      </c>
      <c r="AS71" s="48" t="str">
        <f aca="false">IF(LEFT(AG71,5)="ANEXO",VLOOKUP(AG71,Dados!$X$111:$Z$112,2,0)*(AI71-Q71),"")</f>
        <v/>
      </c>
      <c r="AT71" s="48" t="str">
        <f aca="false">IFERROR(IF(AR71="","",(AI71*AR71)+AI71),"INSERIR MVA")</f>
        <v/>
      </c>
      <c r="AU71" s="48" t="str">
        <f aca="false">IF(AT71="","",IF(AY71=0.04,U71,AS71*AY71))</f>
        <v/>
      </c>
      <c r="AV71" s="47" t="str">
        <f aca="false">IFERROR(IF(AU71="","",(VLOOKUP(AG71,Dados!$X$111:$Z$112,3,0)*AT71*0.17)),"INSERIR MVA")</f>
        <v/>
      </c>
      <c r="AW71" s="47" t="str">
        <f aca="false">IFERROR(IF(AR71="","",AV71-AU71),"")</f>
        <v/>
      </c>
      <c r="AX71" s="51" t="str">
        <f aca="false">IFERROR(IF(AC71="NÃO","",IF(AM71&lt;&gt;"",AM71-W71,IF(AQ71&lt;&gt;"",AQ71-W71,IF(AW71&lt;&gt;"",AW71-W71,"")))),"")</f>
        <v/>
      </c>
      <c r="AY71" s="46" t="str">
        <f aca="false">IFERROR(IF(ISNA(VLOOKUP(R71,Dados!$X$2:$Y$5,2,0)),VLOOKUP(D71,Dados!$X$7:$Y$33,2,0),VLOOKUP(R71,Dados!$X$2:$Y$5,2,0)),"")</f>
        <v/>
      </c>
      <c r="AZ71" s="52" t="str">
        <f aca="false">IF(C71="","",IF(AND(Y71="CONSUMO",AC71="NÃO")*OR(AG71="-",AG71="BIT"),IF(E71&lt;&gt;"",(AI71-(P71+L71-N71+Q71)*AY71)/0.83),""))</f>
        <v/>
      </c>
      <c r="BA71" s="51" t="str">
        <f aca="false">IF(AZ71="","",AZ71*0.17-((P71+L71-N71+Q71)*AY71))</f>
        <v/>
      </c>
      <c r="BB71" s="51" t="str">
        <f aca="false">IF(AND(Y71="CONSUMO",AG71="ANEXO I",AY71&gt;4%),(AI71-(P71+L71-N71+Q71)*0.0514)/0.83*(0.5177)*(0.17)-AI71*0.0514,IF(AND(Y71="CONSUMO",AG71="ANEXO II",AY71&gt;4%),(AI71-(P71+L71-N71+Q71)*0.041)/0.83*(0.3295)*(0.17)-AI71*0.041,IF(AND(Y71="CONSUMO",AG71="ANEXO I",AY71=4%),(AI71-(P71+L71-N71+Q71)*0.04)/0.83*(0.5177)*(0.17)-AI71*0.04,IF(AND(Y71="CONSUMO",AG71="ANEXO II",AY71=4%),(AI71-(P71+L71-N71+Q71)*0.04)/0.83*(0.3295)*(0.17)-AI71*0.04,""))))</f>
        <v/>
      </c>
      <c r="BC71" s="51" t="str">
        <f aca="false">IF(C71="","",IF(AND(Y71="CONSUMO",AC71="SIM")*OR(AG71="-",AG71="BIT"),IF(E71&lt;&gt;"",(AI71-(P71+L71-N71+Q71)*AY71)/0.83),""))</f>
        <v/>
      </c>
      <c r="BD71" s="51" t="str">
        <f aca="false">IF(BC71="","",BC71*0.17)</f>
        <v/>
      </c>
      <c r="BE71" s="51" t="str">
        <f aca="false">IF(I71=6908,0,IF(BC71="","",BD71-((P71+L71-N71+Q71)*AY71)))</f>
        <v/>
      </c>
      <c r="BF71" s="53" t="str">
        <f aca="false">IF(B71="","",IF(OR(B71="",E71="Regime Normal"),0,(AI71-Q71)*VLOOKUP(R71,Dados!$X$98:$Y$108,2,0)))</f>
        <v/>
      </c>
      <c r="BG71" s="54" t="str">
        <f aca="false">IFERROR(VLOOKUP(I71,Dados!$AC$27:$AD$43,2,0),IF(B71="","",IF(D71&lt;&gt;"MT",IF(AND(AC71="SIM",Y71="Revenda"),"2403",IF(AND(AC71="SIM",Y71="Consumo"),"2407",IF(AND(AC71="NÃO",Y71="Revenda"),"2102",IF(AND(AC71="NÃO",Y71="Consumo"),"2556",)))),REPLACE(I71,1,1,1))))</f>
        <v/>
      </c>
    </row>
    <row r="72" customFormat="false" ht="12.8" hidden="false" customHeight="false" outlineLevel="0" collapsed="false">
      <c r="Y72" s="45"/>
      <c r="Z72" s="46" t="str">
        <f aca="false">IF(B72="","",(IFERROR(VLOOKUP(H72,Dados!A$3:B$15000,2,0),"Não Encontrado")))</f>
        <v/>
      </c>
      <c r="AA72" s="46" t="str">
        <f aca="false">IF(B72="","",(IFERROR(VLOOKUP(G72,Dados!C$3:E$15000,3,0),"Não Encontrado")))</f>
        <v/>
      </c>
      <c r="AB72" s="46" t="str">
        <f aca="false">IFERROR(IF(Z72&lt;&gt;"Não Encontrado",Z72,IF(AA72&lt;&gt;"Não Encontrado",AA72,"")),"")</f>
        <v/>
      </c>
      <c r="AC72" s="45" t="str">
        <f aca="false">IF(B72="","",IF(AB72="","NÃO","SIM"))</f>
        <v/>
      </c>
      <c r="AD72" s="45" t="str">
        <f aca="false">IFERROR(VLOOKUP(G72,Dados!$P$3:$R$500,3,0),"")</f>
        <v/>
      </c>
      <c r="AE72" s="45" t="str">
        <f aca="false">IFERROR(VLOOKUP(G72,Dados!$K$3:$L$500,2,0),"")</f>
        <v/>
      </c>
      <c r="AF72" s="45" t="str">
        <f aca="false">IFERROR(VLOOKUP(G72,Dados!$M$3:$N$500,2,0),"")</f>
        <v/>
      </c>
      <c r="AG72" s="45" t="str">
        <f aca="false">IF(F72="","",IF(AND(AD72="",AE72="",AF72=""),"-",IF(AND(AD72="BIT",AE72="",AF72=""),"BIT",IF(AND(AE72="ANEXO I",AD72="",AF72=""),"ANEXO I",IF(AND(AF72="ANEXO II",AD72="",AE72=""),"ANEXO II","Escolher")))))</f>
        <v/>
      </c>
      <c r="AH72" s="45" t="str">
        <f aca="false">IF(AG72&lt;&gt;"Pneus","",IFERROR(VLOOKUP(R72,Dados!$X$2:$Z$5,3,0)*(AI72-Q72),VLOOKUP(D72,Dados!$X$7:$Z$33,3,0)*(AI72-Q72)))</f>
        <v/>
      </c>
      <c r="AI72" s="47" t="str">
        <f aca="false">IF(B72="","",P72+Q72+O72+M72+L72-N72)</f>
        <v/>
      </c>
      <c r="AJ72" s="48" t="str">
        <f aca="false">IFERROR(IF(AND(AC72="SIM",AG72="-",Y72="REVENDA"),(AB72/1+1)*AI72,IF(AND(AC72="SIM",AG72="Pneus",Y72="REVENDA"),(AB72/1+1)*(AI72-AH72),"")),"")</f>
        <v/>
      </c>
      <c r="AK72" s="48" t="str">
        <f aca="false">IF(AJ72="","",AJ72*17%)</f>
        <v/>
      </c>
      <c r="AL72" s="48" t="str">
        <f aca="false">IFERROR(IF(AC72="NÃO","",IF(AK72="","",IF(E72="Simples Nacional",BF72,IF(T72=0.12,U72*0.5833337002,IF(T72=0,AI72*0.07,U72))))),"")</f>
        <v/>
      </c>
      <c r="AM72" s="47" t="str">
        <f aca="false">IFERROR(IF(AC72="NÃO","",IF(OR(AG72="-",AG72="Pneus"),AK72-AL72,"")),"")</f>
        <v/>
      </c>
      <c r="AN72" s="48" t="str">
        <f aca="false">IF(AND(Y72="REVENDA",AC72="SIM",AG72="BIT"),((AB72/1+1)*AI72)*0.4117,"")</f>
        <v/>
      </c>
      <c r="AO72" s="48" t="str">
        <f aca="false">IF(AN72="","",AN72*17%)</f>
        <v/>
      </c>
      <c r="AP72" s="49" t="str">
        <f aca="false">IF(AN72="","",IF(T72=0.12,(U72*0.4117)*0.4117,IF(T72=0,(AI72*0.07)*0.4117,U72*0.4117)))</f>
        <v/>
      </c>
      <c r="AQ72" s="47" t="str">
        <f aca="false">IF(AN72="","",AO72-AP72)</f>
        <v/>
      </c>
      <c r="AR72" s="50" t="str">
        <f aca="false">IFERROR(IF(AND(AC72="SIM",Y72="REVENDA",LEFT(AG72,5)="ANEXO")*OR(AE72="ANEXO I",AF72="ANEXO II"),VLOOKUP(H72,Dados!G:I,2,0),""),"INSERIR MVA")</f>
        <v/>
      </c>
      <c r="AS72" s="48" t="str">
        <f aca="false">IF(LEFT(AG72,5)="ANEXO",VLOOKUP(AG72,Dados!$X$111:$Z$112,2,0)*(AI72-Q72),"")</f>
        <v/>
      </c>
      <c r="AT72" s="48" t="str">
        <f aca="false">IFERROR(IF(AR72="","",(AI72*AR72)+AI72),"INSERIR MVA")</f>
        <v/>
      </c>
      <c r="AU72" s="48" t="str">
        <f aca="false">IF(AT72="","",IF(AY72=0.04,U72,AS72*AY72))</f>
        <v/>
      </c>
      <c r="AV72" s="47" t="str">
        <f aca="false">IFERROR(IF(AU72="","",(VLOOKUP(AG72,Dados!$X$111:$Z$112,3,0)*AT72*0.17)),"INSERIR MVA")</f>
        <v/>
      </c>
      <c r="AW72" s="47" t="str">
        <f aca="false">IFERROR(IF(AR72="","",AV72-AU72),"")</f>
        <v/>
      </c>
      <c r="AX72" s="51" t="str">
        <f aca="false">IFERROR(IF(AC72="NÃO","",IF(AM72&lt;&gt;"",AM72-W72,IF(AQ72&lt;&gt;"",AQ72-W72,IF(AW72&lt;&gt;"",AW72-W72,"")))),"")</f>
        <v/>
      </c>
      <c r="AY72" s="46" t="str">
        <f aca="false">IFERROR(IF(ISNA(VLOOKUP(R72,Dados!$X$2:$Y$5,2,0)),VLOOKUP(D72,Dados!$X$7:$Y$33,2,0),VLOOKUP(R72,Dados!$X$2:$Y$5,2,0)),"")</f>
        <v/>
      </c>
      <c r="AZ72" s="52" t="str">
        <f aca="false">IF(C72="","",IF(AND(Y72="CONSUMO",AC72="NÃO")*OR(AG72="-",AG72="BIT"),IF(E72&lt;&gt;"",(AI72-(P72+L72-N72+Q72)*AY72)/0.83),""))</f>
        <v/>
      </c>
      <c r="BA72" s="51" t="str">
        <f aca="false">IF(AZ72="","",AZ72*0.17-((P72+L72-N72+Q72)*AY72))</f>
        <v/>
      </c>
      <c r="BB72" s="51" t="str">
        <f aca="false">IF(AND(Y72="CONSUMO",AG72="ANEXO I",AY72&gt;4%),(AI72-(P72+L72-N72+Q72)*0.0514)/0.83*(0.5177)*(0.17)-AI72*0.0514,IF(AND(Y72="CONSUMO",AG72="ANEXO II",AY72&gt;4%),(AI72-(P72+L72-N72+Q72)*0.041)/0.83*(0.3295)*(0.17)-AI72*0.041,IF(AND(Y72="CONSUMO",AG72="ANEXO I",AY72=4%),(AI72-(P72+L72-N72+Q72)*0.04)/0.83*(0.5177)*(0.17)-AI72*0.04,IF(AND(Y72="CONSUMO",AG72="ANEXO II",AY72=4%),(AI72-(P72+L72-N72+Q72)*0.04)/0.83*(0.3295)*(0.17)-AI72*0.04,""))))</f>
        <v/>
      </c>
      <c r="BC72" s="51" t="str">
        <f aca="false">IF(C72="","",IF(AND(Y72="CONSUMO",AC72="SIM")*OR(AG72="-",AG72="BIT"),IF(E72&lt;&gt;"",(AI72-(P72+L72-N72+Q72)*AY72)/0.83),""))</f>
        <v/>
      </c>
      <c r="BD72" s="51" t="str">
        <f aca="false">IF(BC72="","",BC72*0.17)</f>
        <v/>
      </c>
      <c r="BE72" s="51" t="str">
        <f aca="false">IF(I72=6908,0,IF(BC72="","",BD72-((P72+L72-N72+Q72)*AY72)))</f>
        <v/>
      </c>
      <c r="BF72" s="53" t="str">
        <f aca="false">IF(B72="","",IF(OR(B72="",E72="Regime Normal"),0,(AI72-Q72)*VLOOKUP(R72,Dados!$X$98:$Y$108,2,0)))</f>
        <v/>
      </c>
      <c r="BG72" s="54" t="str">
        <f aca="false">IFERROR(VLOOKUP(I72,Dados!$AC$27:$AD$43,2,0),IF(B72="","",IF(D72&lt;&gt;"MT",IF(AND(AC72="SIM",Y72="Revenda"),"2403",IF(AND(AC72="SIM",Y72="Consumo"),"2407",IF(AND(AC72="NÃO",Y72="Revenda"),"2102",IF(AND(AC72="NÃO",Y72="Consumo"),"2556",)))),REPLACE(I72,1,1,1))))</f>
        <v/>
      </c>
    </row>
    <row r="73" customFormat="false" ht="12.8" hidden="false" customHeight="false" outlineLevel="0" collapsed="false">
      <c r="Y73" s="45"/>
      <c r="Z73" s="46" t="str">
        <f aca="false">IF(B73="","",(IFERROR(VLOOKUP(H73,Dados!A$3:B$15000,2,0),"Não Encontrado")))</f>
        <v/>
      </c>
      <c r="AA73" s="46" t="str">
        <f aca="false">IF(B73="","",(IFERROR(VLOOKUP(G73,Dados!C$3:E$15000,3,0),"Não Encontrado")))</f>
        <v/>
      </c>
      <c r="AB73" s="46" t="str">
        <f aca="false">IFERROR(IF(Z73&lt;&gt;"Não Encontrado",Z73,IF(AA73&lt;&gt;"Não Encontrado",AA73,"")),"")</f>
        <v/>
      </c>
      <c r="AC73" s="45" t="str">
        <f aca="false">IF(B73="","",IF(AB73="","NÃO","SIM"))</f>
        <v/>
      </c>
      <c r="AD73" s="45" t="str">
        <f aca="false">IFERROR(VLOOKUP(G73,Dados!$P$3:$R$500,3,0),"")</f>
        <v/>
      </c>
      <c r="AE73" s="45" t="str">
        <f aca="false">IFERROR(VLOOKUP(G73,Dados!$K$3:$L$500,2,0),"")</f>
        <v/>
      </c>
      <c r="AF73" s="45" t="str">
        <f aca="false">IFERROR(VLOOKUP(G73,Dados!$M$3:$N$500,2,0),"")</f>
        <v/>
      </c>
      <c r="AG73" s="45" t="str">
        <f aca="false">IF(F73="","",IF(AND(AD73="",AE73="",AF73=""),"-",IF(AND(AD73="BIT",AE73="",AF73=""),"BIT",IF(AND(AE73="ANEXO I",AD73="",AF73=""),"ANEXO I",IF(AND(AF73="ANEXO II",AD73="",AE73=""),"ANEXO II","Escolher")))))</f>
        <v/>
      </c>
      <c r="AH73" s="45" t="str">
        <f aca="false">IF(AG73&lt;&gt;"Pneus","",IFERROR(VLOOKUP(R73,Dados!$X$2:$Z$5,3,0)*(AI73-Q73),VLOOKUP(D73,Dados!$X$7:$Z$33,3,0)*(AI73-Q73)))</f>
        <v/>
      </c>
      <c r="AI73" s="47" t="str">
        <f aca="false">IF(B73="","",P73+Q73+O73+M73+L73-N73)</f>
        <v/>
      </c>
      <c r="AJ73" s="48" t="str">
        <f aca="false">IFERROR(IF(AND(AC73="SIM",AG73="-",Y73="REVENDA"),(AB73/1+1)*AI73,IF(AND(AC73="SIM",AG73="Pneus",Y73="REVENDA"),(AB73/1+1)*(AI73-AH73),"")),"")</f>
        <v/>
      </c>
      <c r="AK73" s="48" t="str">
        <f aca="false">IF(AJ73="","",AJ73*17%)</f>
        <v/>
      </c>
      <c r="AL73" s="48" t="str">
        <f aca="false">IFERROR(IF(AC73="NÃO","",IF(AK73="","",IF(E73="Simples Nacional",BF73,IF(T73=0.12,U73*0.5833337002,IF(T73=0,AI73*0.07,U73))))),"")</f>
        <v/>
      </c>
      <c r="AM73" s="47" t="str">
        <f aca="false">IFERROR(IF(AC73="NÃO","",IF(OR(AG73="-",AG73="Pneus"),AK73-AL73,"")),"")</f>
        <v/>
      </c>
      <c r="AN73" s="48" t="str">
        <f aca="false">IF(AND(Y73="REVENDA",AC73="SIM",AG73="BIT"),((AB73/1+1)*AI73)*0.4117,"")</f>
        <v/>
      </c>
      <c r="AO73" s="48" t="str">
        <f aca="false">IF(AN73="","",AN73*17%)</f>
        <v/>
      </c>
      <c r="AP73" s="49" t="str">
        <f aca="false">IF(AN73="","",IF(T73=0.12,(U73*0.4117)*0.4117,IF(T73=0,(AI73*0.07)*0.4117,U73*0.4117)))</f>
        <v/>
      </c>
      <c r="AQ73" s="47" t="str">
        <f aca="false">IF(AN73="","",AO73-AP73)</f>
        <v/>
      </c>
      <c r="AR73" s="50" t="str">
        <f aca="false">IFERROR(IF(AND(AC73="SIM",Y73="REVENDA",LEFT(AG73,5)="ANEXO")*OR(AE73="ANEXO I",AF73="ANEXO II"),VLOOKUP(H73,Dados!G:I,2,0),""),"INSERIR MVA")</f>
        <v/>
      </c>
      <c r="AS73" s="48" t="str">
        <f aca="false">IF(LEFT(AG73,5)="ANEXO",VLOOKUP(AG73,Dados!$X$111:$Z$112,2,0)*(AI73-Q73),"")</f>
        <v/>
      </c>
      <c r="AT73" s="48" t="str">
        <f aca="false">IFERROR(IF(AR73="","",(AI73*AR73)+AI73),"INSERIR MVA")</f>
        <v/>
      </c>
      <c r="AU73" s="48" t="str">
        <f aca="false">IF(AT73="","",IF(AY73=0.04,U73,AS73*AY73))</f>
        <v/>
      </c>
      <c r="AV73" s="47" t="str">
        <f aca="false">IFERROR(IF(AU73="","",(VLOOKUP(AG73,Dados!$X$111:$Z$112,3,0)*AT73*0.17)),"INSERIR MVA")</f>
        <v/>
      </c>
      <c r="AW73" s="47" t="str">
        <f aca="false">IFERROR(IF(AR73="","",AV73-AU73),"")</f>
        <v/>
      </c>
      <c r="AX73" s="51" t="str">
        <f aca="false">IFERROR(IF(AC73="NÃO","",IF(AM73&lt;&gt;"",AM73-W73,IF(AQ73&lt;&gt;"",AQ73-W73,IF(AW73&lt;&gt;"",AW73-W73,"")))),"")</f>
        <v/>
      </c>
      <c r="AY73" s="46" t="str">
        <f aca="false">IFERROR(IF(ISNA(VLOOKUP(R73,Dados!$X$2:$Y$5,2,0)),VLOOKUP(D73,Dados!$X$7:$Y$33,2,0),VLOOKUP(R73,Dados!$X$2:$Y$5,2,0)),"")</f>
        <v/>
      </c>
      <c r="AZ73" s="52" t="str">
        <f aca="false">IF(C73="","",IF(AND(Y73="CONSUMO",AC73="NÃO")*OR(AG73="-",AG73="BIT"),IF(E73&lt;&gt;"",(AI73-(P73+L73-N73+Q73)*AY73)/0.83),""))</f>
        <v/>
      </c>
      <c r="BA73" s="51" t="str">
        <f aca="false">IF(AZ73="","",AZ73*0.17-((P73+L73-N73+Q73)*AY73))</f>
        <v/>
      </c>
      <c r="BB73" s="51" t="str">
        <f aca="false">IF(AND(Y73="CONSUMO",AG73="ANEXO I",AY73&gt;4%),(AI73-(P73+L73-N73+Q73)*0.0514)/0.83*(0.5177)*(0.17)-AI73*0.0514,IF(AND(Y73="CONSUMO",AG73="ANEXO II",AY73&gt;4%),(AI73-(P73+L73-N73+Q73)*0.041)/0.83*(0.3295)*(0.17)-AI73*0.041,IF(AND(Y73="CONSUMO",AG73="ANEXO I",AY73=4%),(AI73-(P73+L73-N73+Q73)*0.04)/0.83*(0.5177)*(0.17)-AI73*0.04,IF(AND(Y73="CONSUMO",AG73="ANEXO II",AY73=4%),(AI73-(P73+L73-N73+Q73)*0.04)/0.83*(0.3295)*(0.17)-AI73*0.04,""))))</f>
        <v/>
      </c>
      <c r="BC73" s="51" t="str">
        <f aca="false">IF(C73="","",IF(AND(Y73="CONSUMO",AC73="SIM")*OR(AG73="-",AG73="BIT"),IF(E73&lt;&gt;"",(AI73-(P73+L73-N73+Q73)*AY73)/0.83),""))</f>
        <v/>
      </c>
      <c r="BD73" s="51" t="str">
        <f aca="false">IF(BC73="","",BC73*0.17)</f>
        <v/>
      </c>
      <c r="BE73" s="51" t="str">
        <f aca="false">IF(I73=6908,0,IF(BC73="","",BD73-((P73+L73-N73+Q73)*AY73)))</f>
        <v/>
      </c>
      <c r="BF73" s="53" t="str">
        <f aca="false">IF(B73="","",IF(OR(B73="",E73="Regime Normal"),0,(AI73-Q73)*VLOOKUP(R73,Dados!$X$98:$Y$108,2,0)))</f>
        <v/>
      </c>
      <c r="BG73" s="54" t="str">
        <f aca="false">IFERROR(VLOOKUP(I73,Dados!$AC$27:$AD$43,2,0),IF(B73="","",IF(D73&lt;&gt;"MT",IF(AND(AC73="SIM",Y73="Revenda"),"2403",IF(AND(AC73="SIM",Y73="Consumo"),"2407",IF(AND(AC73="NÃO",Y73="Revenda"),"2102",IF(AND(AC73="NÃO",Y73="Consumo"),"2556",)))),REPLACE(I73,1,1,1))))</f>
        <v/>
      </c>
    </row>
    <row r="74" customFormat="false" ht="12.8" hidden="false" customHeight="false" outlineLevel="0" collapsed="false">
      <c r="Y74" s="45"/>
      <c r="Z74" s="46" t="str">
        <f aca="false">IF(B74="","",(IFERROR(VLOOKUP(H74,Dados!A$3:B$15000,2,0),"Não Encontrado")))</f>
        <v/>
      </c>
      <c r="AA74" s="46" t="str">
        <f aca="false">IF(B74="","",(IFERROR(VLOOKUP(G74,Dados!C$3:E$15000,3,0),"Não Encontrado")))</f>
        <v/>
      </c>
      <c r="AB74" s="46" t="str">
        <f aca="false">IFERROR(IF(Z74&lt;&gt;"Não Encontrado",Z74,IF(AA74&lt;&gt;"Não Encontrado",AA74,"")),"")</f>
        <v/>
      </c>
      <c r="AC74" s="45" t="str">
        <f aca="false">IF(B74="","",IF(AB74="","NÃO","SIM"))</f>
        <v/>
      </c>
      <c r="AD74" s="45" t="str">
        <f aca="false">IFERROR(VLOOKUP(G74,Dados!$P$3:$R$500,3,0),"")</f>
        <v/>
      </c>
      <c r="AE74" s="45" t="str">
        <f aca="false">IFERROR(VLOOKUP(G74,Dados!$K$3:$L$500,2,0),"")</f>
        <v/>
      </c>
      <c r="AF74" s="45" t="str">
        <f aca="false">IFERROR(VLOOKUP(G74,Dados!$M$3:$N$500,2,0),"")</f>
        <v/>
      </c>
      <c r="AG74" s="45" t="str">
        <f aca="false">IF(F74="","",IF(AND(AD74="",AE74="",AF74=""),"-",IF(AND(AD74="BIT",AE74="",AF74=""),"BIT",IF(AND(AE74="ANEXO I",AD74="",AF74=""),"ANEXO I",IF(AND(AF74="ANEXO II",AD74="",AE74=""),"ANEXO II","Escolher")))))</f>
        <v/>
      </c>
      <c r="AH74" s="45" t="str">
        <f aca="false">IF(AG74&lt;&gt;"Pneus","",IFERROR(VLOOKUP(R74,Dados!$X$2:$Z$5,3,0)*(AI74-Q74),VLOOKUP(D74,Dados!$X$7:$Z$33,3,0)*(AI74-Q74)))</f>
        <v/>
      </c>
      <c r="AI74" s="47" t="str">
        <f aca="false">IF(B74="","",P74+Q74+O74+M74+L74-N74)</f>
        <v/>
      </c>
      <c r="AJ74" s="48" t="str">
        <f aca="false">IFERROR(IF(AND(AC74="SIM",AG74="-",Y74="REVENDA"),(AB74/1+1)*AI74,IF(AND(AC74="SIM",AG74="Pneus",Y74="REVENDA"),(AB74/1+1)*(AI74-AH74),"")),"")</f>
        <v/>
      </c>
      <c r="AK74" s="48" t="str">
        <f aca="false">IF(AJ74="","",AJ74*17%)</f>
        <v/>
      </c>
      <c r="AL74" s="48" t="str">
        <f aca="false">IFERROR(IF(AC74="NÃO","",IF(AK74="","",IF(E74="Simples Nacional",BF74,IF(T74=0.12,U74*0.5833337002,IF(T74=0,AI74*0.07,U74))))),"")</f>
        <v/>
      </c>
      <c r="AM74" s="47" t="str">
        <f aca="false">IFERROR(IF(AC74="NÃO","",IF(OR(AG74="-",AG74="Pneus"),AK74-AL74,"")),"")</f>
        <v/>
      </c>
      <c r="AN74" s="48" t="str">
        <f aca="false">IF(AND(Y74="REVENDA",AC74="SIM",AG74="BIT"),((AB74/1+1)*AI74)*0.4117,"")</f>
        <v/>
      </c>
      <c r="AO74" s="48" t="str">
        <f aca="false">IF(AN74="","",AN74*17%)</f>
        <v/>
      </c>
      <c r="AP74" s="49" t="str">
        <f aca="false">IF(AN74="","",IF(T74=0.12,(U74*0.4117)*0.4117,IF(T74=0,(AI74*0.07)*0.4117,U74*0.4117)))</f>
        <v/>
      </c>
      <c r="AQ74" s="47" t="str">
        <f aca="false">IF(AN74="","",AO74-AP74)</f>
        <v/>
      </c>
      <c r="AR74" s="50" t="str">
        <f aca="false">IFERROR(IF(AND(AC74="SIM",Y74="REVENDA",LEFT(AG74,5)="ANEXO")*OR(AE74="ANEXO I",AF74="ANEXO II"),VLOOKUP(H74,Dados!G:I,2,0),""),"INSERIR MVA")</f>
        <v/>
      </c>
      <c r="AS74" s="48" t="str">
        <f aca="false">IF(LEFT(AG74,5)="ANEXO",VLOOKUP(AG74,Dados!$X$111:$Z$112,2,0)*(AI74-Q74),"")</f>
        <v/>
      </c>
      <c r="AT74" s="48" t="str">
        <f aca="false">IFERROR(IF(AR74="","",(AI74*AR74)+AI74),"INSERIR MVA")</f>
        <v/>
      </c>
      <c r="AU74" s="48" t="str">
        <f aca="false">IF(AT74="","",IF(AY74=0.04,U74,AS74*AY74))</f>
        <v/>
      </c>
      <c r="AV74" s="47" t="str">
        <f aca="false">IFERROR(IF(AU74="","",(VLOOKUP(AG74,Dados!$X$111:$Z$112,3,0)*AT74*0.17)),"INSERIR MVA")</f>
        <v/>
      </c>
      <c r="AW74" s="47" t="str">
        <f aca="false">IFERROR(IF(AR74="","",AV74-AU74),"")</f>
        <v/>
      </c>
      <c r="AX74" s="51" t="str">
        <f aca="false">IFERROR(IF(AC74="NÃO","",IF(AM74&lt;&gt;"",AM74-W74,IF(AQ74&lt;&gt;"",AQ74-W74,IF(AW74&lt;&gt;"",AW74-W74,"")))),"")</f>
        <v/>
      </c>
      <c r="AY74" s="46" t="str">
        <f aca="false">IFERROR(IF(ISNA(VLOOKUP(R74,Dados!$X$2:$Y$5,2,0)),VLOOKUP(D74,Dados!$X$7:$Y$33,2,0),VLOOKUP(R74,Dados!$X$2:$Y$5,2,0)),"")</f>
        <v/>
      </c>
      <c r="AZ74" s="52" t="str">
        <f aca="false">IF(C74="","",IF(AND(Y74="CONSUMO",AC74="NÃO")*OR(AG74="-",AG74="BIT"),IF(E74&lt;&gt;"",(AI74-(P74+L74-N74+Q74)*AY74)/0.83),""))</f>
        <v/>
      </c>
      <c r="BA74" s="51" t="str">
        <f aca="false">IF(AZ74="","",AZ74*0.17-((P74+L74-N74+Q74)*AY74))</f>
        <v/>
      </c>
      <c r="BB74" s="51" t="str">
        <f aca="false">IF(AND(Y74="CONSUMO",AG74="ANEXO I",AY74&gt;4%),(AI74-(P74+L74-N74+Q74)*0.0514)/0.83*(0.5177)*(0.17)-AI74*0.0514,IF(AND(Y74="CONSUMO",AG74="ANEXO II",AY74&gt;4%),(AI74-(P74+L74-N74+Q74)*0.041)/0.83*(0.3295)*(0.17)-AI74*0.041,IF(AND(Y74="CONSUMO",AG74="ANEXO I",AY74=4%),(AI74-(P74+L74-N74+Q74)*0.04)/0.83*(0.5177)*(0.17)-AI74*0.04,IF(AND(Y74="CONSUMO",AG74="ANEXO II",AY74=4%),(AI74-(P74+L74-N74+Q74)*0.04)/0.83*(0.3295)*(0.17)-AI74*0.04,""))))</f>
        <v/>
      </c>
      <c r="BC74" s="51" t="str">
        <f aca="false">IF(C74="","",IF(AND(Y74="CONSUMO",AC74="SIM")*OR(AG74="-",AG74="BIT"),IF(E74&lt;&gt;"",(AI74-(P74+L74-N74+Q74)*AY74)/0.83),""))</f>
        <v/>
      </c>
      <c r="BD74" s="51" t="str">
        <f aca="false">IF(BC74="","",BC74*0.17)</f>
        <v/>
      </c>
      <c r="BE74" s="51" t="str">
        <f aca="false">IF(I74=6908,0,IF(BC74="","",BD74-((P74+L74-N74+Q74)*AY74)))</f>
        <v/>
      </c>
      <c r="BF74" s="53" t="str">
        <f aca="false">IF(B74="","",IF(OR(B74="",E74="Regime Normal"),0,(AI74-Q74)*VLOOKUP(R74,Dados!$X$98:$Y$108,2,0)))</f>
        <v/>
      </c>
      <c r="BG74" s="54" t="str">
        <f aca="false">IFERROR(VLOOKUP(I74,Dados!$AC$27:$AD$43,2,0),IF(B74="","",IF(D74&lt;&gt;"MT",IF(AND(AC74="SIM",Y74="Revenda"),"2403",IF(AND(AC74="SIM",Y74="Consumo"),"2407",IF(AND(AC74="NÃO",Y74="Revenda"),"2102",IF(AND(AC74="NÃO",Y74="Consumo"),"2556",)))),REPLACE(I74,1,1,1))))</f>
        <v/>
      </c>
    </row>
    <row r="75" customFormat="false" ht="12.8" hidden="false" customHeight="false" outlineLevel="0" collapsed="false">
      <c r="Y75" s="45"/>
      <c r="Z75" s="46" t="str">
        <f aca="false">IF(B75="","",(IFERROR(VLOOKUP(H75,Dados!A$3:B$15000,2,0),"Não Encontrado")))</f>
        <v/>
      </c>
      <c r="AA75" s="46" t="str">
        <f aca="false">IF(B75="","",(IFERROR(VLOOKUP(G75,Dados!C$3:E$15000,3,0),"Não Encontrado")))</f>
        <v/>
      </c>
      <c r="AB75" s="46" t="str">
        <f aca="false">IFERROR(IF(Z75&lt;&gt;"Não Encontrado",Z75,IF(AA75&lt;&gt;"Não Encontrado",AA75,"")),"")</f>
        <v/>
      </c>
      <c r="AC75" s="45" t="str">
        <f aca="false">IF(B75="","",IF(AB75="","NÃO","SIM"))</f>
        <v/>
      </c>
      <c r="AD75" s="45" t="str">
        <f aca="false">IFERROR(VLOOKUP(G75,Dados!$P$3:$R$500,3,0),"")</f>
        <v/>
      </c>
      <c r="AE75" s="45" t="str">
        <f aca="false">IFERROR(VLOOKUP(G75,Dados!$K$3:$L$500,2,0),"")</f>
        <v/>
      </c>
      <c r="AF75" s="45" t="str">
        <f aca="false">IFERROR(VLOOKUP(G75,Dados!$M$3:$N$500,2,0),"")</f>
        <v/>
      </c>
      <c r="AG75" s="45" t="str">
        <f aca="false">IF(F75="","",IF(AND(AD75="",AE75="",AF75=""),"-",IF(AND(AD75="BIT",AE75="",AF75=""),"BIT",IF(AND(AE75="ANEXO I",AD75="",AF75=""),"ANEXO I",IF(AND(AF75="ANEXO II",AD75="",AE75=""),"ANEXO II","Escolher")))))</f>
        <v/>
      </c>
      <c r="AH75" s="45" t="str">
        <f aca="false">IF(AG75&lt;&gt;"Pneus","",IFERROR(VLOOKUP(R75,Dados!$X$2:$Z$5,3,0)*(AI75-Q75),VLOOKUP(D75,Dados!$X$7:$Z$33,3,0)*(AI75-Q75)))</f>
        <v/>
      </c>
      <c r="AI75" s="47" t="str">
        <f aca="false">IF(B75="","",P75+Q75+O75+M75+L75-N75)</f>
        <v/>
      </c>
      <c r="AJ75" s="48" t="str">
        <f aca="false">IFERROR(IF(AND(AC75="SIM",AG75="-",Y75="REVENDA"),(AB75/1+1)*AI75,IF(AND(AC75="SIM",AG75="Pneus",Y75="REVENDA"),(AB75/1+1)*(AI75-AH75),"")),"")</f>
        <v/>
      </c>
      <c r="AK75" s="48" t="str">
        <f aca="false">IF(AJ75="","",AJ75*17%)</f>
        <v/>
      </c>
      <c r="AL75" s="48" t="str">
        <f aca="false">IFERROR(IF(AC75="NÃO","",IF(AK75="","",IF(E75="Simples Nacional",BF75,IF(T75=0.12,U75*0.5833337002,IF(T75=0,AI75*0.07,U75))))),"")</f>
        <v/>
      </c>
      <c r="AM75" s="47" t="str">
        <f aca="false">IFERROR(IF(AC75="NÃO","",IF(OR(AG75="-",AG75="Pneus"),AK75-AL75,"")),"")</f>
        <v/>
      </c>
      <c r="AN75" s="48" t="str">
        <f aca="false">IF(AND(Y75="REVENDA",AC75="SIM",AG75="BIT"),((AB75/1+1)*AI75)*0.4117,"")</f>
        <v/>
      </c>
      <c r="AO75" s="48" t="str">
        <f aca="false">IF(AN75="","",AN75*17%)</f>
        <v/>
      </c>
      <c r="AP75" s="49" t="str">
        <f aca="false">IF(AN75="","",IF(T75=0.12,(U75*0.4117)*0.4117,IF(T75=0,(AI75*0.07)*0.4117,U75*0.4117)))</f>
        <v/>
      </c>
      <c r="AQ75" s="47" t="str">
        <f aca="false">IF(AN75="","",AO75-AP75)</f>
        <v/>
      </c>
      <c r="AR75" s="50" t="str">
        <f aca="false">IFERROR(IF(AND(AC75="SIM",Y75="REVENDA",LEFT(AG75,5)="ANEXO")*OR(AE75="ANEXO I",AF75="ANEXO II"),VLOOKUP(H75,Dados!G:I,2,0),""),"INSERIR MVA")</f>
        <v/>
      </c>
      <c r="AS75" s="48" t="str">
        <f aca="false">IF(LEFT(AG75,5)="ANEXO",VLOOKUP(AG75,Dados!$X$111:$Z$112,2,0)*(AI75-Q75),"")</f>
        <v/>
      </c>
      <c r="AT75" s="48" t="str">
        <f aca="false">IFERROR(IF(AR75="","",(AI75*AR75)+AI75),"INSERIR MVA")</f>
        <v/>
      </c>
      <c r="AU75" s="48" t="str">
        <f aca="false">IF(AT75="","",IF(AY75=0.04,U75,AS75*AY75))</f>
        <v/>
      </c>
      <c r="AV75" s="47" t="str">
        <f aca="false">IFERROR(IF(AU75="","",(VLOOKUP(AG75,Dados!$X$111:$Z$112,3,0)*AT75*0.17)),"INSERIR MVA")</f>
        <v/>
      </c>
      <c r="AW75" s="47" t="str">
        <f aca="false">IFERROR(IF(AR75="","",AV75-AU75),"")</f>
        <v/>
      </c>
      <c r="AX75" s="51" t="str">
        <f aca="false">IFERROR(IF(AC75="NÃO","",IF(AM75&lt;&gt;"",AM75-W75,IF(AQ75&lt;&gt;"",AQ75-W75,IF(AW75&lt;&gt;"",AW75-W75,"")))),"")</f>
        <v/>
      </c>
      <c r="AY75" s="46" t="str">
        <f aca="false">IFERROR(IF(ISNA(VLOOKUP(R75,Dados!$X$2:$Y$5,2,0)),VLOOKUP(D75,Dados!$X$7:$Y$33,2,0),VLOOKUP(R75,Dados!$X$2:$Y$5,2,0)),"")</f>
        <v/>
      </c>
      <c r="AZ75" s="52" t="str">
        <f aca="false">IF(C75="","",IF(AND(Y75="CONSUMO",AC75="NÃO")*OR(AG75="-",AG75="BIT"),IF(E75&lt;&gt;"",(AI75-(P75+L75-N75+Q75)*AY75)/0.83),""))</f>
        <v/>
      </c>
      <c r="BA75" s="51" t="str">
        <f aca="false">IF(AZ75="","",AZ75*0.17-((P75+L75-N75+Q75)*AY75))</f>
        <v/>
      </c>
      <c r="BB75" s="51" t="str">
        <f aca="false">IF(AND(Y75="CONSUMO",AG75="ANEXO I",AY75&gt;4%),(AI75-(P75+L75-N75+Q75)*0.0514)/0.83*(0.5177)*(0.17)-AI75*0.0514,IF(AND(Y75="CONSUMO",AG75="ANEXO II",AY75&gt;4%),(AI75-(P75+L75-N75+Q75)*0.041)/0.83*(0.3295)*(0.17)-AI75*0.041,IF(AND(Y75="CONSUMO",AG75="ANEXO I",AY75=4%),(AI75-(P75+L75-N75+Q75)*0.04)/0.83*(0.5177)*(0.17)-AI75*0.04,IF(AND(Y75="CONSUMO",AG75="ANEXO II",AY75=4%),(AI75-(P75+L75-N75+Q75)*0.04)/0.83*(0.3295)*(0.17)-AI75*0.04,""))))</f>
        <v/>
      </c>
      <c r="BC75" s="51" t="str">
        <f aca="false">IF(C75="","",IF(AND(Y75="CONSUMO",AC75="SIM")*OR(AG75="-",AG75="BIT"),IF(E75&lt;&gt;"",(AI75-(P75+L75-N75+Q75)*AY75)/0.83),""))</f>
        <v/>
      </c>
      <c r="BD75" s="51" t="str">
        <f aca="false">IF(BC75="","",BC75*0.17)</f>
        <v/>
      </c>
      <c r="BE75" s="51" t="str">
        <f aca="false">IF(I75=6908,0,IF(BC75="","",BD75-((P75+L75-N75+Q75)*AY75)))</f>
        <v/>
      </c>
      <c r="BF75" s="53" t="str">
        <f aca="false">IF(B75="","",IF(OR(B75="",E75="Regime Normal"),0,(AI75-Q75)*VLOOKUP(R75,Dados!$X$98:$Y$108,2,0)))</f>
        <v/>
      </c>
      <c r="BG75" s="54" t="str">
        <f aca="false">IFERROR(VLOOKUP(I75,Dados!$AC$27:$AD$43,2,0),IF(B75="","",IF(D75&lt;&gt;"MT",IF(AND(AC75="SIM",Y75="Revenda"),"2403",IF(AND(AC75="SIM",Y75="Consumo"),"2407",IF(AND(AC75="NÃO",Y75="Revenda"),"2102",IF(AND(AC75="NÃO",Y75="Consumo"),"2556",)))),REPLACE(I75,1,1,1))))</f>
        <v/>
      </c>
    </row>
    <row r="76" customFormat="false" ht="12.8" hidden="false" customHeight="false" outlineLevel="0" collapsed="false">
      <c r="Y76" s="45"/>
      <c r="Z76" s="46" t="str">
        <f aca="false">IF(B76="","",(IFERROR(VLOOKUP(H76,Dados!A$3:B$15000,2,0),"Não Encontrado")))</f>
        <v/>
      </c>
      <c r="AA76" s="46" t="str">
        <f aca="false">IF(B76="","",(IFERROR(VLOOKUP(G76,Dados!C$3:E$15000,3,0),"Não Encontrado")))</f>
        <v/>
      </c>
      <c r="AB76" s="46" t="str">
        <f aca="false">IFERROR(IF(Z76&lt;&gt;"Não Encontrado",Z76,IF(AA76&lt;&gt;"Não Encontrado",AA76,"")),"")</f>
        <v/>
      </c>
      <c r="AC76" s="45" t="str">
        <f aca="false">IF(B76="","",IF(AB76="","NÃO","SIM"))</f>
        <v/>
      </c>
      <c r="AD76" s="45" t="str">
        <f aca="false">IFERROR(VLOOKUP(G76,Dados!$P$3:$R$500,3,0),"")</f>
        <v/>
      </c>
      <c r="AE76" s="45" t="str">
        <f aca="false">IFERROR(VLOOKUP(G76,Dados!$K$3:$L$500,2,0),"")</f>
        <v/>
      </c>
      <c r="AF76" s="45" t="str">
        <f aca="false">IFERROR(VLOOKUP(G76,Dados!$M$3:$N$500,2,0),"")</f>
        <v/>
      </c>
      <c r="AG76" s="45" t="str">
        <f aca="false">IF(F76="","",IF(AND(AD76="",AE76="",AF76=""),"-",IF(AND(AD76="BIT",AE76="",AF76=""),"BIT",IF(AND(AE76="ANEXO I",AD76="",AF76=""),"ANEXO I",IF(AND(AF76="ANEXO II",AD76="",AE76=""),"ANEXO II","Escolher")))))</f>
        <v/>
      </c>
      <c r="AH76" s="45" t="str">
        <f aca="false">IF(AG76&lt;&gt;"Pneus","",IFERROR(VLOOKUP(R76,Dados!$X$2:$Z$5,3,0)*(AI76-Q76),VLOOKUP(D76,Dados!$X$7:$Z$33,3,0)*(AI76-Q76)))</f>
        <v/>
      </c>
      <c r="AI76" s="47" t="str">
        <f aca="false">IF(B76="","",P76+Q76+O76+M76+L76-N76)</f>
        <v/>
      </c>
      <c r="AJ76" s="48" t="str">
        <f aca="false">IFERROR(IF(AND(AC76="SIM",AG76="-",Y76="REVENDA"),(AB76/1+1)*AI76,IF(AND(AC76="SIM",AG76="Pneus",Y76="REVENDA"),(AB76/1+1)*(AI76-AH76),"")),"")</f>
        <v/>
      </c>
      <c r="AK76" s="48" t="str">
        <f aca="false">IF(AJ76="","",AJ76*17%)</f>
        <v/>
      </c>
      <c r="AL76" s="48" t="str">
        <f aca="false">IFERROR(IF(AC76="NÃO","",IF(AK76="","",IF(E76="Simples Nacional",BF76,IF(T76=0.12,U76*0.5833337002,IF(T76=0,AI76*0.07,U76))))),"")</f>
        <v/>
      </c>
      <c r="AM76" s="47" t="str">
        <f aca="false">IFERROR(IF(AC76="NÃO","",IF(OR(AG76="-",AG76="Pneus"),AK76-AL76,"")),"")</f>
        <v/>
      </c>
      <c r="AN76" s="48" t="str">
        <f aca="false">IF(AND(Y76="REVENDA",AC76="SIM",AG76="BIT"),((AB76/1+1)*AI76)*0.4117,"")</f>
        <v/>
      </c>
      <c r="AO76" s="48" t="str">
        <f aca="false">IF(AN76="","",AN76*17%)</f>
        <v/>
      </c>
      <c r="AP76" s="49" t="str">
        <f aca="false">IF(AN76="","",IF(T76=0.12,(U76*0.4117)*0.4117,IF(T76=0,(AI76*0.07)*0.4117,U76*0.4117)))</f>
        <v/>
      </c>
      <c r="AQ76" s="47" t="str">
        <f aca="false">IF(AN76="","",AO76-AP76)</f>
        <v/>
      </c>
      <c r="AR76" s="50" t="str">
        <f aca="false">IFERROR(IF(AND(AC76="SIM",Y76="REVENDA",LEFT(AG76,5)="ANEXO")*OR(AE76="ANEXO I",AF76="ANEXO II"),VLOOKUP(H76,Dados!G:I,2,0),""),"INSERIR MVA")</f>
        <v/>
      </c>
      <c r="AS76" s="48" t="str">
        <f aca="false">IF(LEFT(AG76,5)="ANEXO",VLOOKUP(AG76,Dados!$X$111:$Z$112,2,0)*(AI76-Q76),"")</f>
        <v/>
      </c>
      <c r="AT76" s="48" t="str">
        <f aca="false">IFERROR(IF(AR76="","",(AI76*AR76)+AI76),"INSERIR MVA")</f>
        <v/>
      </c>
      <c r="AU76" s="48" t="str">
        <f aca="false">IF(AT76="","",IF(AY76=0.04,U76,AS76*AY76))</f>
        <v/>
      </c>
      <c r="AV76" s="47" t="str">
        <f aca="false">IFERROR(IF(AU76="","",(VLOOKUP(AG76,Dados!$X$111:$Z$112,3,0)*AT76*0.17)),"INSERIR MVA")</f>
        <v/>
      </c>
      <c r="AW76" s="47" t="str">
        <f aca="false">IFERROR(IF(AR76="","",AV76-AU76),"")</f>
        <v/>
      </c>
      <c r="AX76" s="51" t="str">
        <f aca="false">IFERROR(IF(AC76="NÃO","",IF(AM76&lt;&gt;"",AM76-W76,IF(AQ76&lt;&gt;"",AQ76-W76,IF(AW76&lt;&gt;"",AW76-W76,"")))),"")</f>
        <v/>
      </c>
      <c r="AY76" s="46" t="str">
        <f aca="false">IFERROR(IF(ISNA(VLOOKUP(R76,Dados!$X$2:$Y$5,2,0)),VLOOKUP(D76,Dados!$X$7:$Y$33,2,0),VLOOKUP(R76,Dados!$X$2:$Y$5,2,0)),"")</f>
        <v/>
      </c>
      <c r="AZ76" s="52" t="str">
        <f aca="false">IF(C76="","",IF(AND(Y76="CONSUMO",AC76="NÃO")*OR(AG76="-",AG76="BIT"),IF(E76&lt;&gt;"",(AI76-(P76+L76-N76+Q76)*AY76)/0.83),""))</f>
        <v/>
      </c>
      <c r="BA76" s="51" t="str">
        <f aca="false">IF(AZ76="","",AZ76*0.17-((P76+L76-N76+Q76)*AY76))</f>
        <v/>
      </c>
      <c r="BB76" s="51" t="str">
        <f aca="false">IF(AND(Y76="CONSUMO",AG76="ANEXO I",AY76&gt;4%),(AI76-(P76+L76-N76+Q76)*0.0514)/0.83*(0.5177)*(0.17)-AI76*0.0514,IF(AND(Y76="CONSUMO",AG76="ANEXO II",AY76&gt;4%),(AI76-(P76+L76-N76+Q76)*0.041)/0.83*(0.3295)*(0.17)-AI76*0.041,IF(AND(Y76="CONSUMO",AG76="ANEXO I",AY76=4%),(AI76-(P76+L76-N76+Q76)*0.04)/0.83*(0.5177)*(0.17)-AI76*0.04,IF(AND(Y76="CONSUMO",AG76="ANEXO II",AY76=4%),(AI76-(P76+L76-N76+Q76)*0.04)/0.83*(0.3295)*(0.17)-AI76*0.04,""))))</f>
        <v/>
      </c>
      <c r="BC76" s="51" t="str">
        <f aca="false">IF(C76="","",IF(AND(Y76="CONSUMO",AC76="SIM")*OR(AG76="-",AG76="BIT"),IF(E76&lt;&gt;"",(AI76-(P76+L76-N76+Q76)*AY76)/0.83),""))</f>
        <v/>
      </c>
      <c r="BD76" s="51" t="str">
        <f aca="false">IF(BC76="","",BC76*0.17)</f>
        <v/>
      </c>
      <c r="BE76" s="51" t="str">
        <f aca="false">IF(I76=6908,0,IF(BC76="","",BD76-((P76+L76-N76+Q76)*AY76)))</f>
        <v/>
      </c>
      <c r="BF76" s="53" t="str">
        <f aca="false">IF(B76="","",IF(OR(B76="",E76="Regime Normal"),0,(AI76-Q76)*VLOOKUP(R76,Dados!$X$98:$Y$108,2,0)))</f>
        <v/>
      </c>
      <c r="BG76" s="54" t="str">
        <f aca="false">IFERROR(VLOOKUP(I76,Dados!$AC$27:$AD$43,2,0),IF(B76="","",IF(D76&lt;&gt;"MT",IF(AND(AC76="SIM",Y76="Revenda"),"2403",IF(AND(AC76="SIM",Y76="Consumo"),"2407",IF(AND(AC76="NÃO",Y76="Revenda"),"2102",IF(AND(AC76="NÃO",Y76="Consumo"),"2556",)))),REPLACE(I76,1,1,1))))</f>
        <v/>
      </c>
    </row>
    <row r="77" customFormat="false" ht="12.8" hidden="false" customHeight="false" outlineLevel="0" collapsed="false">
      <c r="Y77" s="45"/>
      <c r="Z77" s="46" t="str">
        <f aca="false">IF(B77="","",(IFERROR(VLOOKUP(H77,Dados!A$3:B$15000,2,0),"Não Encontrado")))</f>
        <v/>
      </c>
      <c r="AA77" s="46" t="str">
        <f aca="false">IF(B77="","",(IFERROR(VLOOKUP(G77,Dados!C$3:E$15000,3,0),"Não Encontrado")))</f>
        <v/>
      </c>
      <c r="AB77" s="46" t="str">
        <f aca="false">IFERROR(IF(Z77&lt;&gt;"Não Encontrado",Z77,IF(AA77&lt;&gt;"Não Encontrado",AA77,"")),"")</f>
        <v/>
      </c>
      <c r="AC77" s="45" t="str">
        <f aca="false">IF(B77="","",IF(AB77="","NÃO","SIM"))</f>
        <v/>
      </c>
      <c r="AD77" s="45" t="str">
        <f aca="false">IFERROR(VLOOKUP(G77,Dados!$P$3:$R$500,3,0),"")</f>
        <v/>
      </c>
      <c r="AE77" s="45" t="str">
        <f aca="false">IFERROR(VLOOKUP(G77,Dados!$K$3:$L$500,2,0),"")</f>
        <v/>
      </c>
      <c r="AF77" s="45" t="str">
        <f aca="false">IFERROR(VLOOKUP(G77,Dados!$M$3:$N$500,2,0),"")</f>
        <v/>
      </c>
      <c r="AG77" s="45" t="str">
        <f aca="false">IF(F77="","",IF(AND(AD77="",AE77="",AF77=""),"-",IF(AND(AD77="BIT",AE77="",AF77=""),"BIT",IF(AND(AE77="ANEXO I",AD77="",AF77=""),"ANEXO I",IF(AND(AF77="ANEXO II",AD77="",AE77=""),"ANEXO II","Escolher")))))</f>
        <v/>
      </c>
      <c r="AH77" s="45" t="str">
        <f aca="false">IF(AG77&lt;&gt;"Pneus","",IFERROR(VLOOKUP(R77,Dados!$X$2:$Z$5,3,0)*(AI77-Q77),VLOOKUP(D77,Dados!$X$7:$Z$33,3,0)*(AI77-Q77)))</f>
        <v/>
      </c>
      <c r="AI77" s="47" t="str">
        <f aca="false">IF(B77="","",P77+Q77+O77+M77+L77-N77)</f>
        <v/>
      </c>
      <c r="AJ77" s="48" t="str">
        <f aca="false">IFERROR(IF(AND(AC77="SIM",AG77="-",Y77="REVENDA"),(AB77/1+1)*AI77,IF(AND(AC77="SIM",AG77="Pneus",Y77="REVENDA"),(AB77/1+1)*(AI77-AH77),"")),"")</f>
        <v/>
      </c>
      <c r="AK77" s="48" t="str">
        <f aca="false">IF(AJ77="","",AJ77*17%)</f>
        <v/>
      </c>
      <c r="AL77" s="48" t="str">
        <f aca="false">IFERROR(IF(AC77="NÃO","",IF(AK77="","",IF(E77="Simples Nacional",BF77,IF(T77=0.12,U77*0.5833337002,IF(T77=0,AI77*0.07,U77))))),"")</f>
        <v/>
      </c>
      <c r="AM77" s="47" t="str">
        <f aca="false">IFERROR(IF(AC77="NÃO","",IF(OR(AG77="-",AG77="Pneus"),AK77-AL77,"")),"")</f>
        <v/>
      </c>
      <c r="AN77" s="48" t="str">
        <f aca="false">IF(AND(Y77="REVENDA",AC77="SIM",AG77="BIT"),((AB77/1+1)*AI77)*0.4117,"")</f>
        <v/>
      </c>
      <c r="AO77" s="48" t="str">
        <f aca="false">IF(AN77="","",AN77*17%)</f>
        <v/>
      </c>
      <c r="AP77" s="49" t="str">
        <f aca="false">IF(AN77="","",IF(T77=0.12,(U77*0.4117)*0.4117,IF(T77=0,(AI77*0.07)*0.4117,U77*0.4117)))</f>
        <v/>
      </c>
      <c r="AQ77" s="47" t="str">
        <f aca="false">IF(AN77="","",AO77-AP77)</f>
        <v/>
      </c>
      <c r="AR77" s="50" t="str">
        <f aca="false">IFERROR(IF(AND(AC77="SIM",Y77="REVENDA",LEFT(AG77,5)="ANEXO")*OR(AE77="ANEXO I",AF77="ANEXO II"),VLOOKUP(H77,Dados!G:I,2,0),""),"INSERIR MVA")</f>
        <v/>
      </c>
      <c r="AS77" s="48" t="str">
        <f aca="false">IF(LEFT(AG77,5)="ANEXO",VLOOKUP(AG77,Dados!$X$111:$Z$112,2,0)*(AI77-Q77),"")</f>
        <v/>
      </c>
      <c r="AT77" s="48" t="str">
        <f aca="false">IFERROR(IF(AR77="","",(AI77*AR77)+AI77),"INSERIR MVA")</f>
        <v/>
      </c>
      <c r="AU77" s="48" t="str">
        <f aca="false">IF(AT77="","",IF(AY77=0.04,U77,AS77*AY77))</f>
        <v/>
      </c>
      <c r="AV77" s="47" t="str">
        <f aca="false">IFERROR(IF(AU77="","",(VLOOKUP(AG77,Dados!$X$111:$Z$112,3,0)*AT77*0.17)),"INSERIR MVA")</f>
        <v/>
      </c>
      <c r="AW77" s="47" t="str">
        <f aca="false">IFERROR(IF(AR77="","",AV77-AU77),"")</f>
        <v/>
      </c>
      <c r="AX77" s="51" t="str">
        <f aca="false">IFERROR(IF(AC77="NÃO","",IF(AM77&lt;&gt;"",AM77-W77,IF(AQ77&lt;&gt;"",AQ77-W77,IF(AW77&lt;&gt;"",AW77-W77,"")))),"")</f>
        <v/>
      </c>
      <c r="AY77" s="46" t="str">
        <f aca="false">IFERROR(IF(ISNA(VLOOKUP(R77,Dados!$X$2:$Y$5,2,0)),VLOOKUP(D77,Dados!$X$7:$Y$33,2,0),VLOOKUP(R77,Dados!$X$2:$Y$5,2,0)),"")</f>
        <v/>
      </c>
      <c r="AZ77" s="52" t="str">
        <f aca="false">IF(C77="","",IF(AND(Y77="CONSUMO",AC77="NÃO")*OR(AG77="-",AG77="BIT"),IF(E77&lt;&gt;"",(AI77-(P77+L77-N77+Q77)*AY77)/0.83),""))</f>
        <v/>
      </c>
      <c r="BA77" s="51" t="str">
        <f aca="false">IF(AZ77="","",AZ77*0.17-((P77+L77-N77+Q77)*AY77))</f>
        <v/>
      </c>
      <c r="BB77" s="51" t="str">
        <f aca="false">IF(AND(Y77="CONSUMO",AG77="ANEXO I",AY77&gt;4%),(AI77-(P77+L77-N77+Q77)*0.0514)/0.83*(0.5177)*(0.17)-AI77*0.0514,IF(AND(Y77="CONSUMO",AG77="ANEXO II",AY77&gt;4%),(AI77-(P77+L77-N77+Q77)*0.041)/0.83*(0.3295)*(0.17)-AI77*0.041,IF(AND(Y77="CONSUMO",AG77="ANEXO I",AY77=4%),(AI77-(P77+L77-N77+Q77)*0.04)/0.83*(0.5177)*(0.17)-AI77*0.04,IF(AND(Y77="CONSUMO",AG77="ANEXO II",AY77=4%),(AI77-(P77+L77-N77+Q77)*0.04)/0.83*(0.3295)*(0.17)-AI77*0.04,""))))</f>
        <v/>
      </c>
      <c r="BC77" s="51" t="str">
        <f aca="false">IF(C77="","",IF(AND(Y77="CONSUMO",AC77="SIM")*OR(AG77="-",AG77="BIT"),IF(E77&lt;&gt;"",(AI77-(P77+L77-N77+Q77)*AY77)/0.83),""))</f>
        <v/>
      </c>
      <c r="BD77" s="51" t="str">
        <f aca="false">IF(BC77="","",BC77*0.17)</f>
        <v/>
      </c>
      <c r="BE77" s="51" t="str">
        <f aca="false">IF(I77=6908,0,IF(BC77="","",BD77-((P77+L77-N77+Q77)*AY77)))</f>
        <v/>
      </c>
      <c r="BF77" s="53" t="str">
        <f aca="false">IF(B77="","",IF(OR(B77="",E77="Regime Normal"),0,(AI77-Q77)*VLOOKUP(R77,Dados!$X$98:$Y$108,2,0)))</f>
        <v/>
      </c>
      <c r="BG77" s="54" t="str">
        <f aca="false">IFERROR(VLOOKUP(I77,Dados!$AC$27:$AD$43,2,0),IF(B77="","",IF(D77&lt;&gt;"MT",IF(AND(AC77="SIM",Y77="Revenda"),"2403",IF(AND(AC77="SIM",Y77="Consumo"),"2407",IF(AND(AC77="NÃO",Y77="Revenda"),"2102",IF(AND(AC77="NÃO",Y77="Consumo"),"2556",)))),REPLACE(I77,1,1,1))))</f>
        <v/>
      </c>
    </row>
    <row r="78" customFormat="false" ht="12.8" hidden="false" customHeight="false" outlineLevel="0" collapsed="false">
      <c r="Y78" s="45"/>
      <c r="Z78" s="46" t="str">
        <f aca="false">IF(B78="","",(IFERROR(VLOOKUP(H78,Dados!A$3:B$15000,2,0),"Não Encontrado")))</f>
        <v/>
      </c>
      <c r="AA78" s="46" t="str">
        <f aca="false">IF(B78="","",(IFERROR(VLOOKUP(G78,Dados!C$3:E$15000,3,0),"Não Encontrado")))</f>
        <v/>
      </c>
      <c r="AB78" s="46" t="str">
        <f aca="false">IFERROR(IF(Z78&lt;&gt;"Não Encontrado",Z78,IF(AA78&lt;&gt;"Não Encontrado",AA78,"")),"")</f>
        <v/>
      </c>
      <c r="AC78" s="45" t="str">
        <f aca="false">IF(B78="","",IF(AB78="","NÃO","SIM"))</f>
        <v/>
      </c>
      <c r="AD78" s="45" t="str">
        <f aca="false">IFERROR(VLOOKUP(G78,Dados!$P$3:$R$500,3,0),"")</f>
        <v/>
      </c>
      <c r="AE78" s="45" t="str">
        <f aca="false">IFERROR(VLOOKUP(G78,Dados!$K$3:$L$500,2,0),"")</f>
        <v/>
      </c>
      <c r="AF78" s="45" t="str">
        <f aca="false">IFERROR(VLOOKUP(G78,Dados!$M$3:$N$500,2,0),"")</f>
        <v/>
      </c>
      <c r="AG78" s="45" t="str">
        <f aca="false">IF(F78="","",IF(AND(AD78="",AE78="",AF78=""),"-",IF(AND(AD78="BIT",AE78="",AF78=""),"BIT",IF(AND(AE78="ANEXO I",AD78="",AF78=""),"ANEXO I",IF(AND(AF78="ANEXO II",AD78="",AE78=""),"ANEXO II","Escolher")))))</f>
        <v/>
      </c>
      <c r="AH78" s="45" t="str">
        <f aca="false">IF(AG78&lt;&gt;"Pneus","",IFERROR(VLOOKUP(R78,Dados!$X$2:$Z$5,3,0)*(AI78-Q78),VLOOKUP(D78,Dados!$X$7:$Z$33,3,0)*(AI78-Q78)))</f>
        <v/>
      </c>
      <c r="AI78" s="47" t="str">
        <f aca="false">IF(B78="","",P78+Q78+O78+M78+L78-N78)</f>
        <v/>
      </c>
      <c r="AJ78" s="48" t="str">
        <f aca="false">IFERROR(IF(AND(AC78="SIM",AG78="-",Y78="REVENDA"),(AB78/1+1)*AI78,IF(AND(AC78="SIM",AG78="Pneus",Y78="REVENDA"),(AB78/1+1)*(AI78-AH78),"")),"")</f>
        <v/>
      </c>
      <c r="AK78" s="48" t="str">
        <f aca="false">IF(AJ78="","",AJ78*17%)</f>
        <v/>
      </c>
      <c r="AL78" s="48" t="str">
        <f aca="false">IFERROR(IF(AC78="NÃO","",IF(AK78="","",IF(E78="Simples Nacional",BF78,IF(T78=0.12,U78*0.5833337002,IF(T78=0,AI78*0.07,U78))))),"")</f>
        <v/>
      </c>
      <c r="AM78" s="47" t="str">
        <f aca="false">IFERROR(IF(AC78="NÃO","",IF(OR(AG78="-",AG78="Pneus"),AK78-AL78,"")),"")</f>
        <v/>
      </c>
      <c r="AN78" s="48" t="str">
        <f aca="false">IF(AND(Y78="REVENDA",AC78="SIM",AG78="BIT"),((AB78/1+1)*AI78)*0.4117,"")</f>
        <v/>
      </c>
      <c r="AO78" s="48" t="str">
        <f aca="false">IF(AN78="","",AN78*17%)</f>
        <v/>
      </c>
      <c r="AP78" s="49" t="str">
        <f aca="false">IF(AN78="","",IF(T78=0.12,(U78*0.4117)*0.4117,IF(T78=0,(AI78*0.07)*0.4117,U78*0.4117)))</f>
        <v/>
      </c>
      <c r="AQ78" s="47" t="str">
        <f aca="false">IF(AN78="","",AO78-AP78)</f>
        <v/>
      </c>
      <c r="AR78" s="50" t="str">
        <f aca="false">IFERROR(IF(AND(AC78="SIM",Y78="REVENDA",LEFT(AG78,5)="ANEXO")*OR(AE78="ANEXO I",AF78="ANEXO II"),VLOOKUP(H78,Dados!G:I,2,0),""),"INSERIR MVA")</f>
        <v/>
      </c>
      <c r="AS78" s="48" t="str">
        <f aca="false">IF(LEFT(AG78,5)="ANEXO",VLOOKUP(AG78,Dados!$X$111:$Z$112,2,0)*(AI78-Q78),"")</f>
        <v/>
      </c>
      <c r="AT78" s="48" t="str">
        <f aca="false">IFERROR(IF(AR78="","",(AI78*AR78)+AI78),"INSERIR MVA")</f>
        <v/>
      </c>
      <c r="AU78" s="48" t="str">
        <f aca="false">IF(AT78="","",IF(AY78=0.04,U78,AS78*AY78))</f>
        <v/>
      </c>
      <c r="AV78" s="47" t="str">
        <f aca="false">IFERROR(IF(AU78="","",(VLOOKUP(AG78,Dados!$X$111:$Z$112,3,0)*AT78*0.17)),"INSERIR MVA")</f>
        <v/>
      </c>
      <c r="AW78" s="47" t="str">
        <f aca="false">IFERROR(IF(AR78="","",AV78-AU78),"")</f>
        <v/>
      </c>
      <c r="AX78" s="51" t="str">
        <f aca="false">IFERROR(IF(AC78="NÃO","",IF(AM78&lt;&gt;"",AM78-W78,IF(AQ78&lt;&gt;"",AQ78-W78,IF(AW78&lt;&gt;"",AW78-W78,"")))),"")</f>
        <v/>
      </c>
      <c r="AY78" s="46" t="str">
        <f aca="false">IFERROR(IF(ISNA(VLOOKUP(R78,Dados!$X$2:$Y$5,2,0)),VLOOKUP(D78,Dados!$X$7:$Y$33,2,0),VLOOKUP(R78,Dados!$X$2:$Y$5,2,0)),"")</f>
        <v/>
      </c>
      <c r="AZ78" s="52" t="str">
        <f aca="false">IF(C78="","",IF(AND(Y78="CONSUMO",AC78="NÃO")*OR(AG78="-",AG78="BIT"),IF(E78&lt;&gt;"",(AI78-(P78+L78-N78+Q78)*AY78)/0.83),""))</f>
        <v/>
      </c>
      <c r="BA78" s="51" t="str">
        <f aca="false">IF(AZ78="","",AZ78*0.17-((P78+L78-N78+Q78)*AY78))</f>
        <v/>
      </c>
      <c r="BB78" s="51" t="str">
        <f aca="false">IF(AND(Y78="CONSUMO",AG78="ANEXO I",AY78&gt;4%),(AI78-(P78+L78-N78+Q78)*0.0514)/0.83*(0.5177)*(0.17)-AI78*0.0514,IF(AND(Y78="CONSUMO",AG78="ANEXO II",AY78&gt;4%),(AI78-(P78+L78-N78+Q78)*0.041)/0.83*(0.3295)*(0.17)-AI78*0.041,IF(AND(Y78="CONSUMO",AG78="ANEXO I",AY78=4%),(AI78-(P78+L78-N78+Q78)*0.04)/0.83*(0.5177)*(0.17)-AI78*0.04,IF(AND(Y78="CONSUMO",AG78="ANEXO II",AY78=4%),(AI78-(P78+L78-N78+Q78)*0.04)/0.83*(0.3295)*(0.17)-AI78*0.04,""))))</f>
        <v/>
      </c>
      <c r="BC78" s="51" t="str">
        <f aca="false">IF(C78="","",IF(AND(Y78="CONSUMO",AC78="SIM")*OR(AG78="-",AG78="BIT"),IF(E78&lt;&gt;"",(AI78-(P78+L78-N78+Q78)*AY78)/0.83),""))</f>
        <v/>
      </c>
      <c r="BD78" s="51" t="str">
        <f aca="false">IF(BC78="","",BC78*0.17)</f>
        <v/>
      </c>
      <c r="BE78" s="51" t="str">
        <f aca="false">IF(I78=6908,0,IF(BC78="","",BD78-((P78+L78-N78+Q78)*AY78)))</f>
        <v/>
      </c>
      <c r="BF78" s="53" t="str">
        <f aca="false">IF(B78="","",IF(OR(B78="",E78="Regime Normal"),0,(AI78-Q78)*VLOOKUP(R78,Dados!$X$98:$Y$108,2,0)))</f>
        <v/>
      </c>
      <c r="BG78" s="54" t="str">
        <f aca="false">IFERROR(VLOOKUP(I78,Dados!$AC$27:$AD$43,2,0),IF(B78="","",IF(D78&lt;&gt;"MT",IF(AND(AC78="SIM",Y78="Revenda"),"2403",IF(AND(AC78="SIM",Y78="Consumo"),"2407",IF(AND(AC78="NÃO",Y78="Revenda"),"2102",IF(AND(AC78="NÃO",Y78="Consumo"),"2556",)))),REPLACE(I78,1,1,1))))</f>
        <v/>
      </c>
    </row>
    <row r="79" customFormat="false" ht="12.8" hidden="false" customHeight="false" outlineLevel="0" collapsed="false">
      <c r="Y79" s="45"/>
      <c r="Z79" s="46" t="str">
        <f aca="false">IF(B79="","",(IFERROR(VLOOKUP(H79,Dados!A$3:B$15000,2,0),"Não Encontrado")))</f>
        <v/>
      </c>
      <c r="AA79" s="46" t="str">
        <f aca="false">IF(B79="","",(IFERROR(VLOOKUP(G79,Dados!C$3:E$15000,3,0),"Não Encontrado")))</f>
        <v/>
      </c>
      <c r="AB79" s="46" t="str">
        <f aca="false">IFERROR(IF(Z79&lt;&gt;"Não Encontrado",Z79,IF(AA79&lt;&gt;"Não Encontrado",AA79,"")),"")</f>
        <v/>
      </c>
      <c r="AC79" s="45" t="str">
        <f aca="false">IF(B79="","",IF(AB79="","NÃO","SIM"))</f>
        <v/>
      </c>
      <c r="AD79" s="45" t="str">
        <f aca="false">IFERROR(VLOOKUP(G79,Dados!$P$3:$R$500,3,0),"")</f>
        <v/>
      </c>
      <c r="AE79" s="45" t="str">
        <f aca="false">IFERROR(VLOOKUP(G79,Dados!$K$3:$L$500,2,0),"")</f>
        <v/>
      </c>
      <c r="AF79" s="45" t="str">
        <f aca="false">IFERROR(VLOOKUP(G79,Dados!$M$3:$N$500,2,0),"")</f>
        <v/>
      </c>
      <c r="AG79" s="45" t="str">
        <f aca="false">IF(F79="","",IF(AND(AD79="",AE79="",AF79=""),"-",IF(AND(AD79="BIT",AE79="",AF79=""),"BIT",IF(AND(AE79="ANEXO I",AD79="",AF79=""),"ANEXO I",IF(AND(AF79="ANEXO II",AD79="",AE79=""),"ANEXO II","Escolher")))))</f>
        <v/>
      </c>
      <c r="AH79" s="45" t="str">
        <f aca="false">IF(AG79&lt;&gt;"Pneus","",IFERROR(VLOOKUP(R79,Dados!$X$2:$Z$5,3,0)*(AI79-Q79),VLOOKUP(D79,Dados!$X$7:$Z$33,3,0)*(AI79-Q79)))</f>
        <v/>
      </c>
      <c r="AI79" s="47" t="str">
        <f aca="false">IF(B79="","",P79+Q79+O79+M79+L79-N79)</f>
        <v/>
      </c>
      <c r="AJ79" s="48" t="str">
        <f aca="false">IFERROR(IF(AND(AC79="SIM",AG79="-",Y79="REVENDA"),(AB79/1+1)*AI79,IF(AND(AC79="SIM",AG79="Pneus",Y79="REVENDA"),(AB79/1+1)*(AI79-AH79),"")),"")</f>
        <v/>
      </c>
      <c r="AK79" s="48" t="str">
        <f aca="false">IF(AJ79="","",AJ79*17%)</f>
        <v/>
      </c>
      <c r="AL79" s="48" t="str">
        <f aca="false">IFERROR(IF(AC79="NÃO","",IF(AK79="","",IF(E79="Simples Nacional",BF79,IF(T79=0.12,U79*0.5833337002,IF(T79=0,AI79*0.07,U79))))),"")</f>
        <v/>
      </c>
      <c r="AM79" s="47" t="str">
        <f aca="false">IFERROR(IF(AC79="NÃO","",IF(OR(AG79="-",AG79="Pneus"),AK79-AL79,"")),"")</f>
        <v/>
      </c>
      <c r="AN79" s="48" t="str">
        <f aca="false">IF(AND(Y79="REVENDA",AC79="SIM",AG79="BIT"),((AB79/1+1)*AI79)*0.4117,"")</f>
        <v/>
      </c>
      <c r="AO79" s="48" t="str">
        <f aca="false">IF(AN79="","",AN79*17%)</f>
        <v/>
      </c>
      <c r="AP79" s="49" t="str">
        <f aca="false">IF(AN79="","",IF(T79=0.12,(U79*0.4117)*0.4117,IF(T79=0,(AI79*0.07)*0.4117,U79*0.4117)))</f>
        <v/>
      </c>
      <c r="AQ79" s="47" t="str">
        <f aca="false">IF(AN79="","",AO79-AP79)</f>
        <v/>
      </c>
      <c r="AR79" s="50" t="str">
        <f aca="false">IFERROR(IF(AND(AC79="SIM",Y79="REVENDA",LEFT(AG79,5)="ANEXO")*OR(AE79="ANEXO I",AF79="ANEXO II"),VLOOKUP(H79,Dados!G:I,2,0),""),"INSERIR MVA")</f>
        <v/>
      </c>
      <c r="AS79" s="48" t="str">
        <f aca="false">IF(LEFT(AG79,5)="ANEXO",VLOOKUP(AG79,Dados!$X$111:$Z$112,2,0)*(AI79-Q79),"")</f>
        <v/>
      </c>
      <c r="AT79" s="48" t="str">
        <f aca="false">IFERROR(IF(AR79="","",(AI79*AR79)+AI79),"INSERIR MVA")</f>
        <v/>
      </c>
      <c r="AU79" s="48" t="str">
        <f aca="false">IF(AT79="","",IF(AY79=0.04,U79,AS79*AY79))</f>
        <v/>
      </c>
      <c r="AV79" s="47" t="str">
        <f aca="false">IFERROR(IF(AU79="","",(VLOOKUP(AG79,Dados!$X$111:$Z$112,3,0)*AT79*0.17)),"INSERIR MVA")</f>
        <v/>
      </c>
      <c r="AW79" s="47" t="str">
        <f aca="false">IFERROR(IF(AR79="","",AV79-AU79),"")</f>
        <v/>
      </c>
      <c r="AX79" s="51" t="str">
        <f aca="false">IFERROR(IF(AC79="NÃO","",IF(AM79&lt;&gt;"",AM79-W79,IF(AQ79&lt;&gt;"",AQ79-W79,IF(AW79&lt;&gt;"",AW79-W79,"")))),"")</f>
        <v/>
      </c>
      <c r="AY79" s="46" t="str">
        <f aca="false">IFERROR(IF(ISNA(VLOOKUP(R79,Dados!$X$2:$Y$5,2,0)),VLOOKUP(D79,Dados!$X$7:$Y$33,2,0),VLOOKUP(R79,Dados!$X$2:$Y$5,2,0)),"")</f>
        <v/>
      </c>
      <c r="AZ79" s="52" t="str">
        <f aca="false">IF(C79="","",IF(AND(Y79="CONSUMO",AC79="NÃO")*OR(AG79="-",AG79="BIT"),IF(E79&lt;&gt;"",(AI79-(P79+L79-N79+Q79)*AY79)/0.83),""))</f>
        <v/>
      </c>
      <c r="BA79" s="51" t="str">
        <f aca="false">IF(AZ79="","",AZ79*0.17-((P79+L79-N79+Q79)*AY79))</f>
        <v/>
      </c>
      <c r="BB79" s="51" t="str">
        <f aca="false">IF(AND(Y79="CONSUMO",AG79="ANEXO I",AY79&gt;4%),(AI79-(P79+L79-N79+Q79)*0.0514)/0.83*(0.5177)*(0.17)-AI79*0.0514,IF(AND(Y79="CONSUMO",AG79="ANEXO II",AY79&gt;4%),(AI79-(P79+L79-N79+Q79)*0.041)/0.83*(0.3295)*(0.17)-AI79*0.041,IF(AND(Y79="CONSUMO",AG79="ANEXO I",AY79=4%),(AI79-(P79+L79-N79+Q79)*0.04)/0.83*(0.5177)*(0.17)-AI79*0.04,IF(AND(Y79="CONSUMO",AG79="ANEXO II",AY79=4%),(AI79-(P79+L79-N79+Q79)*0.04)/0.83*(0.3295)*(0.17)-AI79*0.04,""))))</f>
        <v/>
      </c>
      <c r="BC79" s="51" t="str">
        <f aca="false">IF(C79="","",IF(AND(Y79="CONSUMO",AC79="SIM")*OR(AG79="-",AG79="BIT"),IF(E79&lt;&gt;"",(AI79-(P79+L79-N79+Q79)*AY79)/0.83),""))</f>
        <v/>
      </c>
      <c r="BD79" s="51" t="str">
        <f aca="false">IF(BC79="","",BC79*0.17)</f>
        <v/>
      </c>
      <c r="BE79" s="51" t="str">
        <f aca="false">IF(I79=6908,0,IF(BC79="","",BD79-((P79+L79-N79+Q79)*AY79)))</f>
        <v/>
      </c>
      <c r="BF79" s="53" t="str">
        <f aca="false">IF(B79="","",IF(OR(B79="",E79="Regime Normal"),0,(AI79-Q79)*VLOOKUP(R79,Dados!$X$98:$Y$108,2,0)))</f>
        <v/>
      </c>
      <c r="BG79" s="54" t="str">
        <f aca="false">IFERROR(VLOOKUP(I79,Dados!$AC$27:$AD$43,2,0),IF(B79="","",IF(D79&lt;&gt;"MT",IF(AND(AC79="SIM",Y79="Revenda"),"2403",IF(AND(AC79="SIM",Y79="Consumo"),"2407",IF(AND(AC79="NÃO",Y79="Revenda"),"2102",IF(AND(AC79="NÃO",Y79="Consumo"),"2556",)))),REPLACE(I79,1,1,1))))</f>
        <v/>
      </c>
    </row>
    <row r="80" customFormat="false" ht="12.8" hidden="false" customHeight="false" outlineLevel="0" collapsed="false">
      <c r="Y80" s="45"/>
      <c r="Z80" s="46" t="str">
        <f aca="false">IF(B80="","",(IFERROR(VLOOKUP(H80,Dados!A$3:B$15000,2,0),"Não Encontrado")))</f>
        <v/>
      </c>
      <c r="AA80" s="46" t="str">
        <f aca="false">IF(B80="","",(IFERROR(VLOOKUP(G80,Dados!C$3:E$15000,3,0),"Não Encontrado")))</f>
        <v/>
      </c>
      <c r="AB80" s="46" t="str">
        <f aca="false">IFERROR(IF(Z80&lt;&gt;"Não Encontrado",Z80,IF(AA80&lt;&gt;"Não Encontrado",AA80,"")),"")</f>
        <v/>
      </c>
      <c r="AC80" s="45" t="str">
        <f aca="false">IF(B80="","",IF(AB80="","NÃO","SIM"))</f>
        <v/>
      </c>
      <c r="AD80" s="45" t="str">
        <f aca="false">IFERROR(VLOOKUP(G80,Dados!$P$3:$R$500,3,0),"")</f>
        <v/>
      </c>
      <c r="AE80" s="45" t="str">
        <f aca="false">IFERROR(VLOOKUP(G80,Dados!$K$3:$L$500,2,0),"")</f>
        <v/>
      </c>
      <c r="AF80" s="45" t="str">
        <f aca="false">IFERROR(VLOOKUP(G80,Dados!$M$3:$N$500,2,0),"")</f>
        <v/>
      </c>
      <c r="AG80" s="45" t="str">
        <f aca="false">IF(F80="","",IF(AND(AD80="",AE80="",AF80=""),"-",IF(AND(AD80="BIT",AE80="",AF80=""),"BIT",IF(AND(AE80="ANEXO I",AD80="",AF80=""),"ANEXO I",IF(AND(AF80="ANEXO II",AD80="",AE80=""),"ANEXO II","Escolher")))))</f>
        <v/>
      </c>
      <c r="AH80" s="45" t="str">
        <f aca="false">IF(AG80&lt;&gt;"Pneus","",IFERROR(VLOOKUP(R80,Dados!$X$2:$Z$5,3,0)*(AI80-Q80),VLOOKUP(D80,Dados!$X$7:$Z$33,3,0)*(AI80-Q80)))</f>
        <v/>
      </c>
      <c r="AI80" s="47" t="str">
        <f aca="false">IF(B80="","",P80+Q80+O80+M80+L80-N80)</f>
        <v/>
      </c>
      <c r="AJ80" s="48" t="str">
        <f aca="false">IFERROR(IF(AND(AC80="SIM",AG80="-",Y80="REVENDA"),(AB80/1+1)*AI80,IF(AND(AC80="SIM",AG80="Pneus",Y80="REVENDA"),(AB80/1+1)*(AI80-AH80),"")),"")</f>
        <v/>
      </c>
      <c r="AK80" s="48" t="str">
        <f aca="false">IF(AJ80="","",AJ80*17%)</f>
        <v/>
      </c>
      <c r="AL80" s="48" t="str">
        <f aca="false">IFERROR(IF(AC80="NÃO","",IF(AK80="","",IF(E80="Simples Nacional",BF80,IF(T80=0.12,U80*0.5833337002,IF(T80=0,AI80*0.07,U80))))),"")</f>
        <v/>
      </c>
      <c r="AM80" s="47" t="str">
        <f aca="false">IFERROR(IF(AC80="NÃO","",IF(OR(AG80="-",AG80="Pneus"),AK80-AL80,"")),"")</f>
        <v/>
      </c>
      <c r="AN80" s="48" t="str">
        <f aca="false">IF(AND(Y80="REVENDA",AC80="SIM",AG80="BIT"),((AB80/1+1)*AI80)*0.4117,"")</f>
        <v/>
      </c>
      <c r="AO80" s="48" t="str">
        <f aca="false">IF(AN80="","",AN80*17%)</f>
        <v/>
      </c>
      <c r="AP80" s="49" t="str">
        <f aca="false">IF(AN80="","",IF(T80=0.12,(U80*0.4117)*0.4117,IF(T80=0,(AI80*0.07)*0.4117,U80*0.4117)))</f>
        <v/>
      </c>
      <c r="AQ80" s="47" t="str">
        <f aca="false">IF(AN80="","",AO80-AP80)</f>
        <v/>
      </c>
      <c r="AR80" s="50" t="str">
        <f aca="false">IFERROR(IF(AND(AC80="SIM",Y80="REVENDA",LEFT(AG80,5)="ANEXO")*OR(AE80="ANEXO I",AF80="ANEXO II"),VLOOKUP(H80,Dados!G:I,2,0),""),"INSERIR MVA")</f>
        <v/>
      </c>
      <c r="AS80" s="48" t="str">
        <f aca="false">IF(LEFT(AG80,5)="ANEXO",VLOOKUP(AG80,Dados!$X$111:$Z$112,2,0)*(AI80-Q80),"")</f>
        <v/>
      </c>
      <c r="AT80" s="48" t="str">
        <f aca="false">IFERROR(IF(AR80="","",(AI80*AR80)+AI80),"INSERIR MVA")</f>
        <v/>
      </c>
      <c r="AU80" s="48" t="str">
        <f aca="false">IF(AT80="","",IF(AY80=0.04,U80,AS80*AY80))</f>
        <v/>
      </c>
      <c r="AV80" s="47" t="str">
        <f aca="false">IFERROR(IF(AU80="","",(VLOOKUP(AG80,Dados!$X$111:$Z$112,3,0)*AT80*0.17)),"INSERIR MVA")</f>
        <v/>
      </c>
      <c r="AW80" s="47" t="str">
        <f aca="false">IFERROR(IF(AR80="","",AV80-AU80),"")</f>
        <v/>
      </c>
      <c r="AX80" s="51" t="str">
        <f aca="false">IFERROR(IF(AC80="NÃO","",IF(AM80&lt;&gt;"",AM80-W80,IF(AQ80&lt;&gt;"",AQ80-W80,IF(AW80&lt;&gt;"",AW80-W80,"")))),"")</f>
        <v/>
      </c>
      <c r="AY80" s="46" t="str">
        <f aca="false">IFERROR(IF(ISNA(VLOOKUP(R80,Dados!$X$2:$Y$5,2,0)),VLOOKUP(D80,Dados!$X$7:$Y$33,2,0),VLOOKUP(R80,Dados!$X$2:$Y$5,2,0)),"")</f>
        <v/>
      </c>
      <c r="AZ80" s="52" t="str">
        <f aca="false">IF(C80="","",IF(AND(Y80="CONSUMO",AC80="NÃO")*OR(AG80="-",AG80="BIT"),IF(E80&lt;&gt;"",(AI80-(P80+L80-N80+Q80)*AY80)/0.83),""))</f>
        <v/>
      </c>
      <c r="BA80" s="51" t="str">
        <f aca="false">IF(AZ80="","",AZ80*0.17-((P80+L80-N80+Q80)*AY80))</f>
        <v/>
      </c>
      <c r="BB80" s="51" t="str">
        <f aca="false">IF(AND(Y80="CONSUMO",AG80="ANEXO I",AY80&gt;4%),(AI80-(P80+L80-N80+Q80)*0.0514)/0.83*(0.5177)*(0.17)-AI80*0.0514,IF(AND(Y80="CONSUMO",AG80="ANEXO II",AY80&gt;4%),(AI80-(P80+L80-N80+Q80)*0.041)/0.83*(0.3295)*(0.17)-AI80*0.041,IF(AND(Y80="CONSUMO",AG80="ANEXO I",AY80=4%),(AI80-(P80+L80-N80+Q80)*0.04)/0.83*(0.5177)*(0.17)-AI80*0.04,IF(AND(Y80="CONSUMO",AG80="ANEXO II",AY80=4%),(AI80-(P80+L80-N80+Q80)*0.04)/0.83*(0.3295)*(0.17)-AI80*0.04,""))))</f>
        <v/>
      </c>
      <c r="BC80" s="51" t="str">
        <f aca="false">IF(C80="","",IF(AND(Y80="CONSUMO",AC80="SIM")*OR(AG80="-",AG80="BIT"),IF(E80&lt;&gt;"",(AI80-(P80+L80-N80+Q80)*AY80)/0.83),""))</f>
        <v/>
      </c>
      <c r="BD80" s="51" t="str">
        <f aca="false">IF(BC80="","",BC80*0.17)</f>
        <v/>
      </c>
      <c r="BE80" s="51" t="str">
        <f aca="false">IF(I80=6908,0,IF(BC80="","",BD80-((P80+L80-N80+Q80)*AY80)))</f>
        <v/>
      </c>
      <c r="BF80" s="53" t="str">
        <f aca="false">IF(B80="","",IF(OR(B80="",E80="Regime Normal"),0,(AI80-Q80)*VLOOKUP(R80,Dados!$X$98:$Y$108,2,0)))</f>
        <v/>
      </c>
      <c r="BG80" s="54" t="str">
        <f aca="false">IFERROR(VLOOKUP(I80,Dados!$AC$27:$AD$43,2,0),IF(B80="","",IF(D80&lt;&gt;"MT",IF(AND(AC80="SIM",Y80="Revenda"),"2403",IF(AND(AC80="SIM",Y80="Consumo"),"2407",IF(AND(AC80="NÃO",Y80="Revenda"),"2102",IF(AND(AC80="NÃO",Y80="Consumo"),"2556",)))),REPLACE(I80,1,1,1))))</f>
        <v/>
      </c>
    </row>
    <row r="81" customFormat="false" ht="12.8" hidden="false" customHeight="false" outlineLevel="0" collapsed="false">
      <c r="Y81" s="45"/>
      <c r="Z81" s="46" t="str">
        <f aca="false">IF(B81="","",(IFERROR(VLOOKUP(H81,Dados!A$3:B$15000,2,0),"Não Encontrado")))</f>
        <v/>
      </c>
      <c r="AA81" s="46" t="str">
        <f aca="false">IF(B81="","",(IFERROR(VLOOKUP(G81,Dados!C$3:E$15000,3,0),"Não Encontrado")))</f>
        <v/>
      </c>
      <c r="AB81" s="46" t="str">
        <f aca="false">IFERROR(IF(Z81&lt;&gt;"Não Encontrado",Z81,IF(AA81&lt;&gt;"Não Encontrado",AA81,"")),"")</f>
        <v/>
      </c>
      <c r="AC81" s="45" t="str">
        <f aca="false">IF(B81="","",IF(AB81="","NÃO","SIM"))</f>
        <v/>
      </c>
      <c r="AD81" s="45" t="str">
        <f aca="false">IFERROR(VLOOKUP(G81,Dados!$P$3:$R$500,3,0),"")</f>
        <v/>
      </c>
      <c r="AE81" s="45" t="str">
        <f aca="false">IFERROR(VLOOKUP(G81,Dados!$K$3:$L$500,2,0),"")</f>
        <v/>
      </c>
      <c r="AF81" s="45" t="str">
        <f aca="false">IFERROR(VLOOKUP(G81,Dados!$M$3:$N$500,2,0),"")</f>
        <v/>
      </c>
      <c r="AG81" s="45" t="str">
        <f aca="false">IF(F81="","",IF(AND(AD81="",AE81="",AF81=""),"-",IF(AND(AD81="BIT",AE81="",AF81=""),"BIT",IF(AND(AE81="ANEXO I",AD81="",AF81=""),"ANEXO I",IF(AND(AF81="ANEXO II",AD81="",AE81=""),"ANEXO II","Escolher")))))</f>
        <v/>
      </c>
      <c r="AH81" s="45" t="str">
        <f aca="false">IF(AG81&lt;&gt;"Pneus","",IFERROR(VLOOKUP(R81,Dados!$X$2:$Z$5,3,0)*(AI81-Q81),VLOOKUP(D81,Dados!$X$7:$Z$33,3,0)*(AI81-Q81)))</f>
        <v/>
      </c>
      <c r="AI81" s="47" t="str">
        <f aca="false">IF(B81="","",P81+Q81+O81+M81+L81-N81)</f>
        <v/>
      </c>
      <c r="AJ81" s="48" t="str">
        <f aca="false">IFERROR(IF(AND(AC81="SIM",AG81="-",Y81="REVENDA"),(AB81/1+1)*AI81,IF(AND(AC81="SIM",AG81="Pneus",Y81="REVENDA"),(AB81/1+1)*(AI81-AH81),"")),"")</f>
        <v/>
      </c>
      <c r="AK81" s="48" t="str">
        <f aca="false">IF(AJ81="","",AJ81*17%)</f>
        <v/>
      </c>
      <c r="AL81" s="48" t="str">
        <f aca="false">IFERROR(IF(AC81="NÃO","",IF(AK81="","",IF(E81="Simples Nacional",BF81,IF(T81=0.12,U81*0.5833337002,IF(T81=0,AI81*0.07,U81))))),"")</f>
        <v/>
      </c>
      <c r="AM81" s="47" t="str">
        <f aca="false">IFERROR(IF(AC81="NÃO","",IF(OR(AG81="-",AG81="Pneus"),AK81-AL81,"")),"")</f>
        <v/>
      </c>
      <c r="AN81" s="48" t="str">
        <f aca="false">IF(AND(Y81="REVENDA",AC81="SIM",AG81="BIT"),((AB81/1+1)*AI81)*0.4117,"")</f>
        <v/>
      </c>
      <c r="AO81" s="48" t="str">
        <f aca="false">IF(AN81="","",AN81*17%)</f>
        <v/>
      </c>
      <c r="AP81" s="49" t="str">
        <f aca="false">IF(AN81="","",IF(T81=0.12,(U81*0.4117)*0.4117,IF(T81=0,(AI81*0.07)*0.4117,U81*0.4117)))</f>
        <v/>
      </c>
      <c r="AQ81" s="47" t="str">
        <f aca="false">IF(AN81="","",AO81-AP81)</f>
        <v/>
      </c>
      <c r="AR81" s="50" t="str">
        <f aca="false">IFERROR(IF(AND(AC81="SIM",Y81="REVENDA",LEFT(AG81,5)="ANEXO")*OR(AE81="ANEXO I",AF81="ANEXO II"),VLOOKUP(H81,Dados!G:I,2,0),""),"INSERIR MVA")</f>
        <v/>
      </c>
      <c r="AS81" s="48" t="str">
        <f aca="false">IF(LEFT(AG81,5)="ANEXO",VLOOKUP(AG81,Dados!$X$111:$Z$112,2,0)*(AI81-Q81),"")</f>
        <v/>
      </c>
      <c r="AT81" s="48" t="str">
        <f aca="false">IFERROR(IF(AR81="","",(AI81*AR81)+AI81),"INSERIR MVA")</f>
        <v/>
      </c>
      <c r="AU81" s="48" t="str">
        <f aca="false">IF(AT81="","",IF(AY81=0.04,U81,AS81*AY81))</f>
        <v/>
      </c>
      <c r="AV81" s="47" t="str">
        <f aca="false">IFERROR(IF(AU81="","",(VLOOKUP(AG81,Dados!$X$111:$Z$112,3,0)*AT81*0.17)),"INSERIR MVA")</f>
        <v/>
      </c>
      <c r="AW81" s="47" t="str">
        <f aca="false">IFERROR(IF(AR81="","",AV81-AU81),"")</f>
        <v/>
      </c>
      <c r="AX81" s="51" t="str">
        <f aca="false">IFERROR(IF(AC81="NÃO","",IF(AM81&lt;&gt;"",AM81-W81,IF(AQ81&lt;&gt;"",AQ81-W81,IF(AW81&lt;&gt;"",AW81-W81,"")))),"")</f>
        <v/>
      </c>
      <c r="AY81" s="46" t="str">
        <f aca="false">IFERROR(IF(ISNA(VLOOKUP(R81,Dados!$X$2:$Y$5,2,0)),VLOOKUP(D81,Dados!$X$7:$Y$33,2,0),VLOOKUP(R81,Dados!$X$2:$Y$5,2,0)),"")</f>
        <v/>
      </c>
      <c r="AZ81" s="52" t="str">
        <f aca="false">IF(C81="","",IF(AND(Y81="CONSUMO",AC81="NÃO")*OR(AG81="-",AG81="BIT"),IF(E81&lt;&gt;"",(AI81-(P81+L81-N81+Q81)*AY81)/0.83),""))</f>
        <v/>
      </c>
      <c r="BA81" s="51" t="str">
        <f aca="false">IF(AZ81="","",AZ81*0.17-((P81+L81-N81+Q81)*AY81))</f>
        <v/>
      </c>
      <c r="BB81" s="51" t="str">
        <f aca="false">IF(AND(Y81="CONSUMO",AG81="ANEXO I",AY81&gt;4%),(AI81-(P81+L81-N81+Q81)*0.0514)/0.83*(0.5177)*(0.17)-AI81*0.0514,IF(AND(Y81="CONSUMO",AG81="ANEXO II",AY81&gt;4%),(AI81-(P81+L81-N81+Q81)*0.041)/0.83*(0.3295)*(0.17)-AI81*0.041,IF(AND(Y81="CONSUMO",AG81="ANEXO I",AY81=4%),(AI81-(P81+L81-N81+Q81)*0.04)/0.83*(0.5177)*(0.17)-AI81*0.04,IF(AND(Y81="CONSUMO",AG81="ANEXO II",AY81=4%),(AI81-(P81+L81-N81+Q81)*0.04)/0.83*(0.3295)*(0.17)-AI81*0.04,""))))</f>
        <v/>
      </c>
      <c r="BC81" s="51" t="str">
        <f aca="false">IF(C81="","",IF(AND(Y81="CONSUMO",AC81="SIM")*OR(AG81="-",AG81="BIT"),IF(E81&lt;&gt;"",(AI81-(P81+L81-N81+Q81)*AY81)/0.83),""))</f>
        <v/>
      </c>
      <c r="BD81" s="51" t="str">
        <f aca="false">IF(BC81="","",BC81*0.17)</f>
        <v/>
      </c>
      <c r="BE81" s="51" t="str">
        <f aca="false">IF(I81=6908,0,IF(BC81="","",BD81-((P81+L81-N81+Q81)*AY81)))</f>
        <v/>
      </c>
      <c r="BF81" s="53" t="str">
        <f aca="false">IF(B81="","",IF(OR(B81="",E81="Regime Normal"),0,(AI81-Q81)*VLOOKUP(R81,Dados!$X$98:$Y$108,2,0)))</f>
        <v/>
      </c>
      <c r="BG81" s="54" t="str">
        <f aca="false">IFERROR(VLOOKUP(I81,Dados!$AC$27:$AD$43,2,0),IF(B81="","",IF(D81&lt;&gt;"MT",IF(AND(AC81="SIM",Y81="Revenda"),"2403",IF(AND(AC81="SIM",Y81="Consumo"),"2407",IF(AND(AC81="NÃO",Y81="Revenda"),"2102",IF(AND(AC81="NÃO",Y81="Consumo"),"2556",)))),REPLACE(I81,1,1,1))))</f>
        <v/>
      </c>
    </row>
    <row r="82" customFormat="false" ht="12.8" hidden="false" customHeight="false" outlineLevel="0" collapsed="false">
      <c r="Y82" s="45"/>
      <c r="Z82" s="46" t="str">
        <f aca="false">IF(B82="","",(IFERROR(VLOOKUP(H82,Dados!A$3:B$15000,2,0),"Não Encontrado")))</f>
        <v/>
      </c>
      <c r="AA82" s="46" t="str">
        <f aca="false">IF(B82="","",(IFERROR(VLOOKUP(G82,Dados!C$3:E$15000,3,0),"Não Encontrado")))</f>
        <v/>
      </c>
      <c r="AB82" s="46" t="str">
        <f aca="false">IFERROR(IF(Z82&lt;&gt;"Não Encontrado",Z82,IF(AA82&lt;&gt;"Não Encontrado",AA82,"")),"")</f>
        <v/>
      </c>
      <c r="AC82" s="45" t="str">
        <f aca="false">IF(B82="","",IF(AB82="","NÃO","SIM"))</f>
        <v/>
      </c>
      <c r="AD82" s="45" t="str">
        <f aca="false">IFERROR(VLOOKUP(G82,Dados!$P$3:$R$500,3,0),"")</f>
        <v/>
      </c>
      <c r="AE82" s="45" t="str">
        <f aca="false">IFERROR(VLOOKUP(G82,Dados!$K$3:$L$500,2,0),"")</f>
        <v/>
      </c>
      <c r="AF82" s="45" t="str">
        <f aca="false">IFERROR(VLOOKUP(G82,Dados!$M$3:$N$500,2,0),"")</f>
        <v/>
      </c>
      <c r="AG82" s="45" t="str">
        <f aca="false">IF(F82="","",IF(AND(AD82="",AE82="",AF82=""),"-",IF(AND(AD82="BIT",AE82="",AF82=""),"BIT",IF(AND(AE82="ANEXO I",AD82="",AF82=""),"ANEXO I",IF(AND(AF82="ANEXO II",AD82="",AE82=""),"ANEXO II","Escolher")))))</f>
        <v/>
      </c>
      <c r="AH82" s="45" t="str">
        <f aca="false">IF(AG82&lt;&gt;"Pneus","",IFERROR(VLOOKUP(R82,Dados!$X$2:$Z$5,3,0)*(AI82-Q82),VLOOKUP(D82,Dados!$X$7:$Z$33,3,0)*(AI82-Q82)))</f>
        <v/>
      </c>
      <c r="AI82" s="47" t="str">
        <f aca="false">IF(B82="","",P82+Q82+O82+M82+L82-N82)</f>
        <v/>
      </c>
      <c r="AJ82" s="48" t="str">
        <f aca="false">IFERROR(IF(AND(AC82="SIM",AG82="-",Y82="REVENDA"),(AB82/1+1)*AI82,IF(AND(AC82="SIM",AG82="Pneus",Y82="REVENDA"),(AB82/1+1)*(AI82-AH82),"")),"")</f>
        <v/>
      </c>
      <c r="AK82" s="48" t="str">
        <f aca="false">IF(AJ82="","",AJ82*17%)</f>
        <v/>
      </c>
      <c r="AL82" s="48" t="str">
        <f aca="false">IFERROR(IF(AC82="NÃO","",IF(AK82="","",IF(E82="Simples Nacional",BF82,IF(T82=0.12,U82*0.5833337002,IF(T82=0,AI82*0.07,U82))))),"")</f>
        <v/>
      </c>
      <c r="AM82" s="47" t="str">
        <f aca="false">IFERROR(IF(AC82="NÃO","",IF(OR(AG82="-",AG82="Pneus"),AK82-AL82,"")),"")</f>
        <v/>
      </c>
      <c r="AN82" s="48" t="str">
        <f aca="false">IF(AND(Y82="REVENDA",AC82="SIM",AG82="BIT"),((AB82/1+1)*AI82)*0.4117,"")</f>
        <v/>
      </c>
      <c r="AO82" s="48" t="str">
        <f aca="false">IF(AN82="","",AN82*17%)</f>
        <v/>
      </c>
      <c r="AP82" s="49" t="str">
        <f aca="false">IF(AN82="","",IF(T82=0.12,(U82*0.4117)*0.4117,IF(T82=0,(AI82*0.07)*0.4117,U82*0.4117)))</f>
        <v/>
      </c>
      <c r="AQ82" s="47" t="str">
        <f aca="false">IF(AN82="","",AO82-AP82)</f>
        <v/>
      </c>
      <c r="AR82" s="50" t="str">
        <f aca="false">IFERROR(IF(AND(AC82="SIM",Y82="REVENDA",LEFT(AG82,5)="ANEXO")*OR(AE82="ANEXO I",AF82="ANEXO II"),VLOOKUP(H82,Dados!G:I,2,0),""),"INSERIR MVA")</f>
        <v/>
      </c>
      <c r="AS82" s="48" t="str">
        <f aca="false">IF(LEFT(AG82,5)="ANEXO",VLOOKUP(AG82,Dados!$X$111:$Z$112,2,0)*(AI82-Q82),"")</f>
        <v/>
      </c>
      <c r="AT82" s="48" t="str">
        <f aca="false">IFERROR(IF(AR82="","",(AI82*AR82)+AI82),"INSERIR MVA")</f>
        <v/>
      </c>
      <c r="AU82" s="48" t="str">
        <f aca="false">IF(AT82="","",IF(AY82=0.04,U82,AS82*AY82))</f>
        <v/>
      </c>
      <c r="AV82" s="47" t="str">
        <f aca="false">IFERROR(IF(AU82="","",(VLOOKUP(AG82,Dados!$X$111:$Z$112,3,0)*AT82*0.17)),"INSERIR MVA")</f>
        <v/>
      </c>
      <c r="AW82" s="47" t="str">
        <f aca="false">IFERROR(IF(AR82="","",AV82-AU82),"")</f>
        <v/>
      </c>
      <c r="AX82" s="51" t="str">
        <f aca="false">IFERROR(IF(AC82="NÃO","",IF(AM82&lt;&gt;"",AM82-W82,IF(AQ82&lt;&gt;"",AQ82-W82,IF(AW82&lt;&gt;"",AW82-W82,"")))),"")</f>
        <v/>
      </c>
      <c r="AY82" s="46" t="str">
        <f aca="false">IFERROR(IF(ISNA(VLOOKUP(R82,Dados!$X$2:$Y$5,2,0)),VLOOKUP(D82,Dados!$X$7:$Y$33,2,0),VLOOKUP(R82,Dados!$X$2:$Y$5,2,0)),"")</f>
        <v/>
      </c>
      <c r="AZ82" s="52" t="str">
        <f aca="false">IF(C82="","",IF(AND(Y82="CONSUMO",AC82="NÃO")*OR(AG82="-",AG82="BIT"),IF(E82&lt;&gt;"",(AI82-(P82+L82-N82+Q82)*AY82)/0.83),""))</f>
        <v/>
      </c>
      <c r="BA82" s="51" t="str">
        <f aca="false">IF(AZ82="","",AZ82*0.17-((P82+L82-N82+Q82)*AY82))</f>
        <v/>
      </c>
      <c r="BB82" s="51" t="str">
        <f aca="false">IF(AND(Y82="CONSUMO",AG82="ANEXO I",AY82&gt;4%),(AI82-(P82+L82-N82+Q82)*0.0514)/0.83*(0.5177)*(0.17)-AI82*0.0514,IF(AND(Y82="CONSUMO",AG82="ANEXO II",AY82&gt;4%),(AI82-(P82+L82-N82+Q82)*0.041)/0.83*(0.3295)*(0.17)-AI82*0.041,IF(AND(Y82="CONSUMO",AG82="ANEXO I",AY82=4%),(AI82-(P82+L82-N82+Q82)*0.04)/0.83*(0.5177)*(0.17)-AI82*0.04,IF(AND(Y82="CONSUMO",AG82="ANEXO II",AY82=4%),(AI82-(P82+L82-N82+Q82)*0.04)/0.83*(0.3295)*(0.17)-AI82*0.04,""))))</f>
        <v/>
      </c>
      <c r="BC82" s="51" t="str">
        <f aca="false">IF(C82="","",IF(AND(Y82="CONSUMO",AC82="SIM")*OR(AG82="-",AG82="BIT"),IF(E82&lt;&gt;"",(AI82-(P82+L82-N82+Q82)*AY82)/0.83),""))</f>
        <v/>
      </c>
      <c r="BD82" s="51" t="str">
        <f aca="false">IF(BC82="","",BC82*0.17)</f>
        <v/>
      </c>
      <c r="BE82" s="51" t="str">
        <f aca="false">IF(I82=6908,0,IF(BC82="","",BD82-((P82+L82-N82+Q82)*AY82)))</f>
        <v/>
      </c>
      <c r="BF82" s="53" t="str">
        <f aca="false">IF(B82="","",IF(OR(B82="",E82="Regime Normal"),0,(AI82-Q82)*VLOOKUP(R82,Dados!$X$98:$Y$108,2,0)))</f>
        <v/>
      </c>
      <c r="BG82" s="54" t="str">
        <f aca="false">IFERROR(VLOOKUP(I82,Dados!$AC$27:$AD$43,2,0),IF(B82="","",IF(D82&lt;&gt;"MT",IF(AND(AC82="SIM",Y82="Revenda"),"2403",IF(AND(AC82="SIM",Y82="Consumo"),"2407",IF(AND(AC82="NÃO",Y82="Revenda"),"2102",IF(AND(AC82="NÃO",Y82="Consumo"),"2556",)))),REPLACE(I82,1,1,1))))</f>
        <v/>
      </c>
    </row>
    <row r="83" customFormat="false" ht="12.8" hidden="false" customHeight="false" outlineLevel="0" collapsed="false">
      <c r="Y83" s="45"/>
      <c r="Z83" s="46" t="str">
        <f aca="false">IF(B83="","",(IFERROR(VLOOKUP(H83,Dados!A$3:B$15000,2,0),"Não Encontrado")))</f>
        <v/>
      </c>
      <c r="AA83" s="46" t="str">
        <f aca="false">IF(B83="","",(IFERROR(VLOOKUP(G83,Dados!C$3:E$15000,3,0),"Não Encontrado")))</f>
        <v/>
      </c>
      <c r="AB83" s="46" t="str">
        <f aca="false">IFERROR(IF(Z83&lt;&gt;"Não Encontrado",Z83,IF(AA83&lt;&gt;"Não Encontrado",AA83,"")),"")</f>
        <v/>
      </c>
      <c r="AC83" s="45" t="str">
        <f aca="false">IF(B83="","",IF(AB83="","NÃO","SIM"))</f>
        <v/>
      </c>
      <c r="AD83" s="45" t="str">
        <f aca="false">IFERROR(VLOOKUP(G83,Dados!$P$3:$R$500,3,0),"")</f>
        <v/>
      </c>
      <c r="AE83" s="45" t="str">
        <f aca="false">IFERROR(VLOOKUP(G83,Dados!$K$3:$L$500,2,0),"")</f>
        <v/>
      </c>
      <c r="AF83" s="45" t="str">
        <f aca="false">IFERROR(VLOOKUP(G83,Dados!$M$3:$N$500,2,0),"")</f>
        <v/>
      </c>
      <c r="AG83" s="45" t="str">
        <f aca="false">IF(F83="","",IF(AND(AD83="",AE83="",AF83=""),"-",IF(AND(AD83="BIT",AE83="",AF83=""),"BIT",IF(AND(AE83="ANEXO I",AD83="",AF83=""),"ANEXO I",IF(AND(AF83="ANEXO II",AD83="",AE83=""),"ANEXO II","Escolher")))))</f>
        <v/>
      </c>
      <c r="AH83" s="45" t="str">
        <f aca="false">IF(AG83&lt;&gt;"Pneus","",IFERROR(VLOOKUP(R83,Dados!$X$2:$Z$5,3,0)*(AI83-Q83),VLOOKUP(D83,Dados!$X$7:$Z$33,3,0)*(AI83-Q83)))</f>
        <v/>
      </c>
      <c r="AI83" s="47" t="str">
        <f aca="false">IF(B83="","",P83+Q83+O83+M83+L83-N83)</f>
        <v/>
      </c>
      <c r="AJ83" s="48" t="str">
        <f aca="false">IFERROR(IF(AND(AC83="SIM",AG83="-",Y83="REVENDA"),(AB83/1+1)*AI83,IF(AND(AC83="SIM",AG83="Pneus",Y83="REVENDA"),(AB83/1+1)*(AI83-AH83),"")),"")</f>
        <v/>
      </c>
      <c r="AK83" s="48" t="str">
        <f aca="false">IF(AJ83="","",AJ83*17%)</f>
        <v/>
      </c>
      <c r="AL83" s="48" t="str">
        <f aca="false">IFERROR(IF(AC83="NÃO","",IF(AK83="","",IF(E83="Simples Nacional",BF83,IF(T83=0.12,U83*0.5833337002,IF(T83=0,AI83*0.07,U83))))),"")</f>
        <v/>
      </c>
      <c r="AM83" s="47" t="str">
        <f aca="false">IFERROR(IF(AC83="NÃO","",IF(OR(AG83="-",AG83="Pneus"),AK83-AL83,"")),"")</f>
        <v/>
      </c>
      <c r="AN83" s="48" t="str">
        <f aca="false">IF(AND(Y83="REVENDA",AC83="SIM",AG83="BIT"),((AB83/1+1)*AI83)*0.4117,"")</f>
        <v/>
      </c>
      <c r="AO83" s="48" t="str">
        <f aca="false">IF(AN83="","",AN83*17%)</f>
        <v/>
      </c>
      <c r="AP83" s="49" t="str">
        <f aca="false">IF(AN83="","",IF(T83=0.12,(U83*0.4117)*0.4117,IF(T83=0,(AI83*0.07)*0.4117,U83*0.4117)))</f>
        <v/>
      </c>
      <c r="AQ83" s="47" t="str">
        <f aca="false">IF(AN83="","",AO83-AP83)</f>
        <v/>
      </c>
      <c r="AR83" s="50" t="str">
        <f aca="false">IFERROR(IF(AND(AC83="SIM",Y83="REVENDA",LEFT(AG83,5)="ANEXO")*OR(AE83="ANEXO I",AF83="ANEXO II"),VLOOKUP(H83,Dados!G:I,2,0),""),"INSERIR MVA")</f>
        <v/>
      </c>
      <c r="AS83" s="48" t="str">
        <f aca="false">IF(LEFT(AG83,5)="ANEXO",VLOOKUP(AG83,Dados!$X$111:$Z$112,2,0)*(AI83-Q83),"")</f>
        <v/>
      </c>
      <c r="AT83" s="48" t="str">
        <f aca="false">IFERROR(IF(AR83="","",(AI83*AR83)+AI83),"INSERIR MVA")</f>
        <v/>
      </c>
      <c r="AU83" s="48" t="str">
        <f aca="false">IF(AT83="","",IF(AY83=0.04,U83,AS83*AY83))</f>
        <v/>
      </c>
      <c r="AV83" s="47" t="str">
        <f aca="false">IFERROR(IF(AU83="","",(VLOOKUP(AG83,Dados!$X$111:$Z$112,3,0)*AT83*0.17)),"INSERIR MVA")</f>
        <v/>
      </c>
      <c r="AW83" s="47" t="str">
        <f aca="false">IFERROR(IF(AR83="","",AV83-AU83),"")</f>
        <v/>
      </c>
      <c r="AX83" s="51" t="str">
        <f aca="false">IFERROR(IF(AC83="NÃO","",IF(AM83&lt;&gt;"",AM83-W83,IF(AQ83&lt;&gt;"",AQ83-W83,IF(AW83&lt;&gt;"",AW83-W83,"")))),"")</f>
        <v/>
      </c>
      <c r="AY83" s="46" t="str">
        <f aca="false">IFERROR(IF(ISNA(VLOOKUP(R83,Dados!$X$2:$Y$5,2,0)),VLOOKUP(D83,Dados!$X$7:$Y$33,2,0),VLOOKUP(R83,Dados!$X$2:$Y$5,2,0)),"")</f>
        <v/>
      </c>
      <c r="AZ83" s="52" t="str">
        <f aca="false">IF(C83="","",IF(AND(Y83="CONSUMO",AC83="NÃO")*OR(AG83="-",AG83="BIT"),IF(E83&lt;&gt;"",(AI83-(P83+L83-N83+Q83)*AY83)/0.83),""))</f>
        <v/>
      </c>
      <c r="BA83" s="51" t="str">
        <f aca="false">IF(AZ83="","",AZ83*0.17-((P83+L83-N83+Q83)*AY83))</f>
        <v/>
      </c>
      <c r="BB83" s="51" t="str">
        <f aca="false">IF(AND(Y83="CONSUMO",AG83="ANEXO I",AY83&gt;4%),(AI83-(P83+L83-N83+Q83)*0.0514)/0.83*(0.5177)*(0.17)-AI83*0.0514,IF(AND(Y83="CONSUMO",AG83="ANEXO II",AY83&gt;4%),(AI83-(P83+L83-N83+Q83)*0.041)/0.83*(0.3295)*(0.17)-AI83*0.041,IF(AND(Y83="CONSUMO",AG83="ANEXO I",AY83=4%),(AI83-(P83+L83-N83+Q83)*0.04)/0.83*(0.5177)*(0.17)-AI83*0.04,IF(AND(Y83="CONSUMO",AG83="ANEXO II",AY83=4%),(AI83-(P83+L83-N83+Q83)*0.04)/0.83*(0.3295)*(0.17)-AI83*0.04,""))))</f>
        <v/>
      </c>
      <c r="BC83" s="51" t="str">
        <f aca="false">IF(C83="","",IF(AND(Y83="CONSUMO",AC83="SIM")*OR(AG83="-",AG83="BIT"),IF(E83&lt;&gt;"",(AI83-(P83+L83-N83+Q83)*AY83)/0.83),""))</f>
        <v/>
      </c>
      <c r="BD83" s="51" t="str">
        <f aca="false">IF(BC83="","",BC83*0.17)</f>
        <v/>
      </c>
      <c r="BE83" s="51" t="str">
        <f aca="false">IF(I83=6908,0,IF(BC83="","",BD83-((P83+L83-N83+Q83)*AY83)))</f>
        <v/>
      </c>
      <c r="BF83" s="53" t="str">
        <f aca="false">IF(B83="","",IF(OR(B83="",E83="Regime Normal"),0,(AI83-Q83)*VLOOKUP(R83,Dados!$X$98:$Y$108,2,0)))</f>
        <v/>
      </c>
      <c r="BG83" s="54" t="str">
        <f aca="false">IFERROR(VLOOKUP(I83,Dados!$AC$27:$AD$43,2,0),IF(B83="","",IF(D83&lt;&gt;"MT",IF(AND(AC83="SIM",Y83="Revenda"),"2403",IF(AND(AC83="SIM",Y83="Consumo"),"2407",IF(AND(AC83="NÃO",Y83="Revenda"),"2102",IF(AND(AC83="NÃO",Y83="Consumo"),"2556",)))),REPLACE(I83,1,1,1))))</f>
        <v/>
      </c>
    </row>
    <row r="84" customFormat="false" ht="12.8" hidden="false" customHeight="false" outlineLevel="0" collapsed="false">
      <c r="Y84" s="45"/>
      <c r="Z84" s="46" t="str">
        <f aca="false">IF(B84="","",(IFERROR(VLOOKUP(H84,Dados!A$3:B$15000,2,0),"Não Encontrado")))</f>
        <v/>
      </c>
      <c r="AA84" s="46" t="str">
        <f aca="false">IF(B84="","",(IFERROR(VLOOKUP(G84,Dados!C$3:E$15000,3,0),"Não Encontrado")))</f>
        <v/>
      </c>
      <c r="AB84" s="46" t="str">
        <f aca="false">IFERROR(IF(Z84&lt;&gt;"Não Encontrado",Z84,IF(AA84&lt;&gt;"Não Encontrado",AA84,"")),"")</f>
        <v/>
      </c>
      <c r="AC84" s="45" t="str">
        <f aca="false">IF(B84="","",IF(AB84="","NÃO","SIM"))</f>
        <v/>
      </c>
      <c r="AD84" s="45" t="str">
        <f aca="false">IFERROR(VLOOKUP(G84,Dados!$P$3:$R$500,3,0),"")</f>
        <v/>
      </c>
      <c r="AE84" s="45" t="str">
        <f aca="false">IFERROR(VLOOKUP(G84,Dados!$K$3:$L$500,2,0),"")</f>
        <v/>
      </c>
      <c r="AF84" s="45" t="str">
        <f aca="false">IFERROR(VLOOKUP(G84,Dados!$M$3:$N$500,2,0),"")</f>
        <v/>
      </c>
      <c r="AG84" s="45" t="str">
        <f aca="false">IF(F84="","",IF(AND(AD84="",AE84="",AF84=""),"-",IF(AND(AD84="BIT",AE84="",AF84=""),"BIT",IF(AND(AE84="ANEXO I",AD84="",AF84=""),"ANEXO I",IF(AND(AF84="ANEXO II",AD84="",AE84=""),"ANEXO II","Escolher")))))</f>
        <v/>
      </c>
      <c r="AH84" s="45" t="str">
        <f aca="false">IF(AG84&lt;&gt;"Pneus","",IFERROR(VLOOKUP(R84,Dados!$X$2:$Z$5,3,0)*(AI84-Q84),VLOOKUP(D84,Dados!$X$7:$Z$33,3,0)*(AI84-Q84)))</f>
        <v/>
      </c>
      <c r="AI84" s="47" t="str">
        <f aca="false">IF(B84="","",P84+Q84+O84+M84+L84-N84)</f>
        <v/>
      </c>
      <c r="AJ84" s="48" t="str">
        <f aca="false">IFERROR(IF(AND(AC84="SIM",AG84="-",Y84="REVENDA"),(AB84/1+1)*AI84,IF(AND(AC84="SIM",AG84="Pneus",Y84="REVENDA"),(AB84/1+1)*(AI84-AH84),"")),"")</f>
        <v/>
      </c>
      <c r="AK84" s="48" t="str">
        <f aca="false">IF(AJ84="","",AJ84*17%)</f>
        <v/>
      </c>
      <c r="AL84" s="48" t="str">
        <f aca="false">IFERROR(IF(AC84="NÃO","",IF(AK84="","",IF(E84="Simples Nacional",BF84,IF(T84=0.12,U84*0.5833337002,IF(T84=0,AI84*0.07,U84))))),"")</f>
        <v/>
      </c>
      <c r="AM84" s="47" t="str">
        <f aca="false">IFERROR(IF(AC84="NÃO","",IF(OR(AG84="-",AG84="Pneus"),AK84-AL84,"")),"")</f>
        <v/>
      </c>
      <c r="AN84" s="48" t="str">
        <f aca="false">IF(AND(Y84="REVENDA",AC84="SIM",AG84="BIT"),((AB84/1+1)*AI84)*0.4117,"")</f>
        <v/>
      </c>
      <c r="AO84" s="48" t="str">
        <f aca="false">IF(AN84="","",AN84*17%)</f>
        <v/>
      </c>
      <c r="AP84" s="49" t="str">
        <f aca="false">IF(AN84="","",IF(T84=0.12,(U84*0.4117)*0.4117,IF(T84=0,(AI84*0.07)*0.4117,U84*0.4117)))</f>
        <v/>
      </c>
      <c r="AQ84" s="47" t="str">
        <f aca="false">IF(AN84="","",AO84-AP84)</f>
        <v/>
      </c>
      <c r="AR84" s="50" t="str">
        <f aca="false">IFERROR(IF(AND(AC84="SIM",Y84="REVENDA",LEFT(AG84,5)="ANEXO")*OR(AE84="ANEXO I",AF84="ANEXO II"),VLOOKUP(H84,Dados!G:I,2,0),""),"INSERIR MVA")</f>
        <v/>
      </c>
      <c r="AS84" s="48" t="str">
        <f aca="false">IF(LEFT(AG84,5)="ANEXO",VLOOKUP(AG84,Dados!$X$111:$Z$112,2,0)*(AI84-Q84),"")</f>
        <v/>
      </c>
      <c r="AT84" s="48" t="str">
        <f aca="false">IFERROR(IF(AR84="","",(AI84*AR84)+AI84),"INSERIR MVA")</f>
        <v/>
      </c>
      <c r="AU84" s="48" t="str">
        <f aca="false">IF(AT84="","",IF(AY84=0.04,U84,AS84*AY84))</f>
        <v/>
      </c>
      <c r="AV84" s="47" t="str">
        <f aca="false">IFERROR(IF(AU84="","",(VLOOKUP(AG84,Dados!$X$111:$Z$112,3,0)*AT84*0.17)),"INSERIR MVA")</f>
        <v/>
      </c>
      <c r="AW84" s="47" t="str">
        <f aca="false">IFERROR(IF(AR84="","",AV84-AU84),"")</f>
        <v/>
      </c>
      <c r="AX84" s="51" t="str">
        <f aca="false">IFERROR(IF(AC84="NÃO","",IF(AM84&lt;&gt;"",AM84-W84,IF(AQ84&lt;&gt;"",AQ84-W84,IF(AW84&lt;&gt;"",AW84-W84,"")))),"")</f>
        <v/>
      </c>
      <c r="AY84" s="46" t="str">
        <f aca="false">IFERROR(IF(ISNA(VLOOKUP(R84,Dados!$X$2:$Y$5,2,0)),VLOOKUP(D84,Dados!$X$7:$Y$33,2,0),VLOOKUP(R84,Dados!$X$2:$Y$5,2,0)),"")</f>
        <v/>
      </c>
      <c r="AZ84" s="52" t="str">
        <f aca="false">IF(C84="","",IF(AND(Y84="CONSUMO",AC84="NÃO")*OR(AG84="-",AG84="BIT"),IF(E84&lt;&gt;"",(AI84-(P84+L84-N84+Q84)*AY84)/0.83),""))</f>
        <v/>
      </c>
      <c r="BA84" s="51" t="str">
        <f aca="false">IF(AZ84="","",AZ84*0.17-((P84+L84-N84+Q84)*AY84))</f>
        <v/>
      </c>
      <c r="BB84" s="51" t="str">
        <f aca="false">IF(AND(Y84="CONSUMO",AG84="ANEXO I",AY84&gt;4%),(AI84-(P84+L84-N84+Q84)*0.0514)/0.83*(0.5177)*(0.17)-AI84*0.0514,IF(AND(Y84="CONSUMO",AG84="ANEXO II",AY84&gt;4%),(AI84-(P84+L84-N84+Q84)*0.041)/0.83*(0.3295)*(0.17)-AI84*0.041,IF(AND(Y84="CONSUMO",AG84="ANEXO I",AY84=4%),(AI84-(P84+L84-N84+Q84)*0.04)/0.83*(0.5177)*(0.17)-AI84*0.04,IF(AND(Y84="CONSUMO",AG84="ANEXO II",AY84=4%),(AI84-(P84+L84-N84+Q84)*0.04)/0.83*(0.3295)*(0.17)-AI84*0.04,""))))</f>
        <v/>
      </c>
      <c r="BC84" s="51" t="str">
        <f aca="false">IF(C84="","",IF(AND(Y84="CONSUMO",AC84="SIM")*OR(AG84="-",AG84="BIT"),IF(E84&lt;&gt;"",(AI84-(P84+L84-N84+Q84)*AY84)/0.83),""))</f>
        <v/>
      </c>
      <c r="BD84" s="51" t="str">
        <f aca="false">IF(BC84="","",BC84*0.17)</f>
        <v/>
      </c>
      <c r="BE84" s="51" t="str">
        <f aca="false">IF(I84=6908,0,IF(BC84="","",BD84-((P84+L84-N84+Q84)*AY84)))</f>
        <v/>
      </c>
      <c r="BF84" s="53" t="str">
        <f aca="false">IF(B84="","",IF(OR(B84="",E84="Regime Normal"),0,(AI84-Q84)*VLOOKUP(R84,Dados!$X$98:$Y$108,2,0)))</f>
        <v/>
      </c>
      <c r="BG84" s="54" t="str">
        <f aca="false">IFERROR(VLOOKUP(I84,Dados!$AC$27:$AD$43,2,0),IF(B84="","",IF(D84&lt;&gt;"MT",IF(AND(AC84="SIM",Y84="Revenda"),"2403",IF(AND(AC84="SIM",Y84="Consumo"),"2407",IF(AND(AC84="NÃO",Y84="Revenda"),"2102",IF(AND(AC84="NÃO",Y84="Consumo"),"2556",)))),REPLACE(I84,1,1,1))))</f>
        <v/>
      </c>
    </row>
    <row r="85" customFormat="false" ht="12.8" hidden="false" customHeight="false" outlineLevel="0" collapsed="false">
      <c r="Y85" s="45"/>
      <c r="Z85" s="46" t="str">
        <f aca="false">IF(B85="","",(IFERROR(VLOOKUP(H85,Dados!A$3:B$15000,2,0),"Não Encontrado")))</f>
        <v/>
      </c>
      <c r="AA85" s="46" t="str">
        <f aca="false">IF(B85="","",(IFERROR(VLOOKUP(G85,Dados!C$3:E$15000,3,0),"Não Encontrado")))</f>
        <v/>
      </c>
      <c r="AB85" s="46" t="str">
        <f aca="false">IFERROR(IF(Z85&lt;&gt;"Não Encontrado",Z85,IF(AA85&lt;&gt;"Não Encontrado",AA85,"")),"")</f>
        <v/>
      </c>
      <c r="AC85" s="45" t="str">
        <f aca="false">IF(B85="","",IF(AB85="","NÃO","SIM"))</f>
        <v/>
      </c>
      <c r="AD85" s="45" t="str">
        <f aca="false">IFERROR(VLOOKUP(G85,Dados!$P$3:$R$500,3,0),"")</f>
        <v/>
      </c>
      <c r="AE85" s="45" t="str">
        <f aca="false">IFERROR(VLOOKUP(G85,Dados!$K$3:$L$500,2,0),"")</f>
        <v/>
      </c>
      <c r="AF85" s="45" t="str">
        <f aca="false">IFERROR(VLOOKUP(G85,Dados!$M$3:$N$500,2,0),"")</f>
        <v/>
      </c>
      <c r="AG85" s="45" t="str">
        <f aca="false">IF(F85="","",IF(AND(AD85="",AE85="",AF85=""),"-",IF(AND(AD85="BIT",AE85="",AF85=""),"BIT",IF(AND(AE85="ANEXO I",AD85="",AF85=""),"ANEXO I",IF(AND(AF85="ANEXO II",AD85="",AE85=""),"ANEXO II","Escolher")))))</f>
        <v/>
      </c>
      <c r="AH85" s="45" t="str">
        <f aca="false">IF(AG85&lt;&gt;"Pneus","",IFERROR(VLOOKUP(R85,Dados!$X$2:$Z$5,3,0)*(AI85-Q85),VLOOKUP(D85,Dados!$X$7:$Z$33,3,0)*(AI85-Q85)))</f>
        <v/>
      </c>
      <c r="AI85" s="47" t="str">
        <f aca="false">IF(B85="","",P85+Q85+O85+M85+L85-N85)</f>
        <v/>
      </c>
      <c r="AJ85" s="48" t="str">
        <f aca="false">IFERROR(IF(AND(AC85="SIM",AG85="-",Y85="REVENDA"),(AB85/1+1)*AI85,IF(AND(AC85="SIM",AG85="Pneus",Y85="REVENDA"),(AB85/1+1)*(AI85-AH85),"")),"")</f>
        <v/>
      </c>
      <c r="AK85" s="48" t="str">
        <f aca="false">IF(AJ85="","",AJ85*17%)</f>
        <v/>
      </c>
      <c r="AL85" s="48" t="str">
        <f aca="false">IFERROR(IF(AC85="NÃO","",IF(AK85="","",IF(E85="Simples Nacional",BF85,IF(T85=0.12,U85*0.5833337002,IF(T85=0,AI85*0.07,U85))))),"")</f>
        <v/>
      </c>
      <c r="AM85" s="47" t="str">
        <f aca="false">IFERROR(IF(AC85="NÃO","",IF(OR(AG85="-",AG85="Pneus"),AK85-AL85,"")),"")</f>
        <v/>
      </c>
      <c r="AN85" s="48" t="str">
        <f aca="false">IF(AND(Y85="REVENDA",AC85="SIM",AG85="BIT"),((AB85/1+1)*AI85)*0.4117,"")</f>
        <v/>
      </c>
      <c r="AO85" s="48" t="str">
        <f aca="false">IF(AN85="","",AN85*17%)</f>
        <v/>
      </c>
      <c r="AP85" s="49" t="str">
        <f aca="false">IF(AN85="","",IF(T85=0.12,(U85*0.4117)*0.4117,IF(T85=0,(AI85*0.07)*0.4117,U85*0.4117)))</f>
        <v/>
      </c>
      <c r="AQ85" s="47" t="str">
        <f aca="false">IF(AN85="","",AO85-AP85)</f>
        <v/>
      </c>
      <c r="AR85" s="50" t="str">
        <f aca="false">IFERROR(IF(AND(AC85="SIM",Y85="REVENDA",LEFT(AG85,5)="ANEXO")*OR(AE85="ANEXO I",AF85="ANEXO II"),VLOOKUP(H85,Dados!G:I,2,0),""),"INSERIR MVA")</f>
        <v/>
      </c>
      <c r="AS85" s="48" t="str">
        <f aca="false">IF(LEFT(AG85,5)="ANEXO",VLOOKUP(AG85,Dados!$X$111:$Z$112,2,0)*(AI85-Q85),"")</f>
        <v/>
      </c>
      <c r="AT85" s="48" t="str">
        <f aca="false">IFERROR(IF(AR85="","",(AI85*AR85)+AI85),"INSERIR MVA")</f>
        <v/>
      </c>
      <c r="AU85" s="48" t="str">
        <f aca="false">IF(AT85="","",IF(AY85=0.04,U85,AS85*AY85))</f>
        <v/>
      </c>
      <c r="AV85" s="47" t="str">
        <f aca="false">IFERROR(IF(AU85="","",(VLOOKUP(AG85,Dados!$X$111:$Z$112,3,0)*AT85*0.17)),"INSERIR MVA")</f>
        <v/>
      </c>
      <c r="AW85" s="47" t="str">
        <f aca="false">IFERROR(IF(AR85="","",AV85-AU85),"")</f>
        <v/>
      </c>
      <c r="AX85" s="51" t="str">
        <f aca="false">IFERROR(IF(AC85="NÃO","",IF(AM85&lt;&gt;"",AM85-W85,IF(AQ85&lt;&gt;"",AQ85-W85,IF(AW85&lt;&gt;"",AW85-W85,"")))),"")</f>
        <v/>
      </c>
      <c r="AY85" s="46" t="str">
        <f aca="false">IFERROR(IF(ISNA(VLOOKUP(R85,Dados!$X$2:$Y$5,2,0)),VLOOKUP(D85,Dados!$X$7:$Y$33,2,0),VLOOKUP(R85,Dados!$X$2:$Y$5,2,0)),"")</f>
        <v/>
      </c>
      <c r="AZ85" s="52" t="str">
        <f aca="false">IF(C85="","",IF(AND(Y85="CONSUMO",AC85="NÃO")*OR(AG85="-",AG85="BIT"),IF(E85&lt;&gt;"",(AI85-(P85+L85-N85+Q85)*AY85)/0.83),""))</f>
        <v/>
      </c>
      <c r="BA85" s="51" t="str">
        <f aca="false">IF(AZ85="","",AZ85*0.17-((P85+L85-N85+Q85)*AY85))</f>
        <v/>
      </c>
      <c r="BB85" s="51" t="str">
        <f aca="false">IF(AND(Y85="CONSUMO",AG85="ANEXO I",AY85&gt;4%),(AI85-(P85+L85-N85+Q85)*0.0514)/0.83*(0.5177)*(0.17)-AI85*0.0514,IF(AND(Y85="CONSUMO",AG85="ANEXO II",AY85&gt;4%),(AI85-(P85+L85-N85+Q85)*0.041)/0.83*(0.3295)*(0.17)-AI85*0.041,IF(AND(Y85="CONSUMO",AG85="ANEXO I",AY85=4%),(AI85-(P85+L85-N85+Q85)*0.04)/0.83*(0.5177)*(0.17)-AI85*0.04,IF(AND(Y85="CONSUMO",AG85="ANEXO II",AY85=4%),(AI85-(P85+L85-N85+Q85)*0.04)/0.83*(0.3295)*(0.17)-AI85*0.04,""))))</f>
        <v/>
      </c>
      <c r="BC85" s="51" t="str">
        <f aca="false">IF(C85="","",IF(AND(Y85="CONSUMO",AC85="SIM")*OR(AG85="-",AG85="BIT"),IF(E85&lt;&gt;"",(AI85-(P85+L85-N85+Q85)*AY85)/0.83),""))</f>
        <v/>
      </c>
      <c r="BD85" s="51" t="str">
        <f aca="false">IF(BC85="","",BC85*0.17)</f>
        <v/>
      </c>
      <c r="BE85" s="51" t="str">
        <f aca="false">IF(I85=6908,0,IF(BC85="","",BD85-((P85+L85-N85+Q85)*AY85)))</f>
        <v/>
      </c>
      <c r="BF85" s="53" t="str">
        <f aca="false">IF(B85="","",IF(OR(B85="",E85="Regime Normal"),0,(AI85-Q85)*VLOOKUP(R85,Dados!$X$98:$Y$108,2,0)))</f>
        <v/>
      </c>
      <c r="BG85" s="54" t="str">
        <f aca="false">IFERROR(VLOOKUP(I85,Dados!$AC$27:$AD$43,2,0),IF(B85="","",IF(D85&lt;&gt;"MT",IF(AND(AC85="SIM",Y85="Revenda"),"2403",IF(AND(AC85="SIM",Y85="Consumo"),"2407",IF(AND(AC85="NÃO",Y85="Revenda"),"2102",IF(AND(AC85="NÃO",Y85="Consumo"),"2556",)))),REPLACE(I85,1,1,1))))</f>
        <v/>
      </c>
    </row>
    <row r="86" customFormat="false" ht="12.8" hidden="false" customHeight="false" outlineLevel="0" collapsed="false">
      <c r="Y86" s="45"/>
      <c r="Z86" s="46" t="str">
        <f aca="false">IF(B86="","",(IFERROR(VLOOKUP(H86,Dados!A$3:B$15000,2,0),"Não Encontrado")))</f>
        <v/>
      </c>
      <c r="AA86" s="46" t="str">
        <f aca="false">IF(B86="","",(IFERROR(VLOOKUP(G86,Dados!C$3:E$15000,3,0),"Não Encontrado")))</f>
        <v/>
      </c>
      <c r="AB86" s="46" t="str">
        <f aca="false">IFERROR(IF(Z86&lt;&gt;"Não Encontrado",Z86,IF(AA86&lt;&gt;"Não Encontrado",AA86,"")),"")</f>
        <v/>
      </c>
      <c r="AC86" s="45" t="str">
        <f aca="false">IF(B86="","",IF(AB86="","NÃO","SIM"))</f>
        <v/>
      </c>
      <c r="AD86" s="45" t="str">
        <f aca="false">IFERROR(VLOOKUP(G86,Dados!$P$3:$R$500,3,0),"")</f>
        <v/>
      </c>
      <c r="AE86" s="45" t="str">
        <f aca="false">IFERROR(VLOOKUP(G86,Dados!$K$3:$L$500,2,0),"")</f>
        <v/>
      </c>
      <c r="AF86" s="45" t="str">
        <f aca="false">IFERROR(VLOOKUP(G86,Dados!$M$3:$N$500,2,0),"")</f>
        <v/>
      </c>
      <c r="AG86" s="45" t="str">
        <f aca="false">IF(F86="","",IF(AND(AD86="",AE86="",AF86=""),"-",IF(AND(AD86="BIT",AE86="",AF86=""),"BIT",IF(AND(AE86="ANEXO I",AD86="",AF86=""),"ANEXO I",IF(AND(AF86="ANEXO II",AD86="",AE86=""),"ANEXO II","Escolher")))))</f>
        <v/>
      </c>
      <c r="AH86" s="45" t="str">
        <f aca="false">IF(AG86&lt;&gt;"Pneus","",IFERROR(VLOOKUP(R86,Dados!$X$2:$Z$5,3,0)*(AI86-Q86),VLOOKUP(D86,Dados!$X$7:$Z$33,3,0)*(AI86-Q86)))</f>
        <v/>
      </c>
      <c r="AI86" s="47" t="str">
        <f aca="false">IF(B86="","",P86+Q86+O86+M86+L86-N86)</f>
        <v/>
      </c>
      <c r="AJ86" s="48" t="str">
        <f aca="false">IFERROR(IF(AND(AC86="SIM",AG86="-",Y86="REVENDA"),(AB86/1+1)*AI86,IF(AND(AC86="SIM",AG86="Pneus",Y86="REVENDA"),(AB86/1+1)*(AI86-AH86),"")),"")</f>
        <v/>
      </c>
      <c r="AK86" s="48" t="str">
        <f aca="false">IF(AJ86="","",AJ86*17%)</f>
        <v/>
      </c>
      <c r="AL86" s="48" t="str">
        <f aca="false">IFERROR(IF(AC86="NÃO","",IF(AK86="","",IF(E86="Simples Nacional",BF86,IF(T86=0.12,U86*0.5833337002,IF(T86=0,AI86*0.07,U86))))),"")</f>
        <v/>
      </c>
      <c r="AM86" s="47" t="str">
        <f aca="false">IFERROR(IF(AC86="NÃO","",IF(OR(AG86="-",AG86="Pneus"),AK86-AL86,"")),"")</f>
        <v/>
      </c>
      <c r="AN86" s="48" t="str">
        <f aca="false">IF(AND(Y86="REVENDA",AC86="SIM",AG86="BIT"),((AB86/1+1)*AI86)*0.4117,"")</f>
        <v/>
      </c>
      <c r="AO86" s="48" t="str">
        <f aca="false">IF(AN86="","",AN86*17%)</f>
        <v/>
      </c>
      <c r="AP86" s="49" t="str">
        <f aca="false">IF(AN86="","",IF(T86=0.12,(U86*0.4117)*0.4117,IF(T86=0,(AI86*0.07)*0.4117,U86*0.4117)))</f>
        <v/>
      </c>
      <c r="AQ86" s="47" t="str">
        <f aca="false">IF(AN86="","",AO86-AP86)</f>
        <v/>
      </c>
      <c r="AR86" s="50" t="str">
        <f aca="false">IFERROR(IF(AND(AC86="SIM",Y86="REVENDA",LEFT(AG86,5)="ANEXO")*OR(AE86="ANEXO I",AF86="ANEXO II"),VLOOKUP(H86,Dados!G:I,2,0),""),"INSERIR MVA")</f>
        <v/>
      </c>
      <c r="AS86" s="48" t="str">
        <f aca="false">IF(LEFT(AG86,5)="ANEXO",VLOOKUP(AG86,Dados!$X$111:$Z$112,2,0)*(AI86-Q86),"")</f>
        <v/>
      </c>
      <c r="AT86" s="48" t="str">
        <f aca="false">IFERROR(IF(AR86="","",(AI86*AR86)+AI86),"INSERIR MVA")</f>
        <v/>
      </c>
      <c r="AU86" s="48" t="str">
        <f aca="false">IF(AT86="","",IF(AY86=0.04,U86,AS86*AY86))</f>
        <v/>
      </c>
      <c r="AV86" s="47" t="str">
        <f aca="false">IFERROR(IF(AU86="","",(VLOOKUP(AG86,Dados!$X$111:$Z$112,3,0)*AT86*0.17)),"INSERIR MVA")</f>
        <v/>
      </c>
      <c r="AW86" s="47" t="str">
        <f aca="false">IFERROR(IF(AR86="","",AV86-AU86),"")</f>
        <v/>
      </c>
      <c r="AX86" s="51" t="str">
        <f aca="false">IFERROR(IF(AC86="NÃO","",IF(AM86&lt;&gt;"",AM86-W86,IF(AQ86&lt;&gt;"",AQ86-W86,IF(AW86&lt;&gt;"",AW86-W86,"")))),"")</f>
        <v/>
      </c>
      <c r="AY86" s="46" t="str">
        <f aca="false">IFERROR(IF(ISNA(VLOOKUP(R86,Dados!$X$2:$Y$5,2,0)),VLOOKUP(D86,Dados!$X$7:$Y$33,2,0),VLOOKUP(R86,Dados!$X$2:$Y$5,2,0)),"")</f>
        <v/>
      </c>
      <c r="AZ86" s="52" t="str">
        <f aca="false">IF(C86="","",IF(AND(Y86="CONSUMO",AC86="NÃO")*OR(AG86="-",AG86="BIT"),IF(E86&lt;&gt;"",(AI86-(P86+L86-N86+Q86)*AY86)/0.83),""))</f>
        <v/>
      </c>
      <c r="BA86" s="51" t="str">
        <f aca="false">IF(AZ86="","",AZ86*0.17-((P86+L86-N86+Q86)*AY86))</f>
        <v/>
      </c>
      <c r="BB86" s="51" t="str">
        <f aca="false">IF(AND(Y86="CONSUMO",AG86="ANEXO I",AY86&gt;4%),(AI86-(P86+L86-N86+Q86)*0.0514)/0.83*(0.5177)*(0.17)-AI86*0.0514,IF(AND(Y86="CONSUMO",AG86="ANEXO II",AY86&gt;4%),(AI86-(P86+L86-N86+Q86)*0.041)/0.83*(0.3295)*(0.17)-AI86*0.041,IF(AND(Y86="CONSUMO",AG86="ANEXO I",AY86=4%),(AI86-(P86+L86-N86+Q86)*0.04)/0.83*(0.5177)*(0.17)-AI86*0.04,IF(AND(Y86="CONSUMO",AG86="ANEXO II",AY86=4%),(AI86-(P86+L86-N86+Q86)*0.04)/0.83*(0.3295)*(0.17)-AI86*0.04,""))))</f>
        <v/>
      </c>
      <c r="BC86" s="51" t="str">
        <f aca="false">IF(C86="","",IF(AND(Y86="CONSUMO",AC86="SIM")*OR(AG86="-",AG86="BIT"),IF(E86&lt;&gt;"",(AI86-(P86+L86-N86+Q86)*AY86)/0.83),""))</f>
        <v/>
      </c>
      <c r="BD86" s="51" t="str">
        <f aca="false">IF(BC86="","",BC86*0.17)</f>
        <v/>
      </c>
      <c r="BE86" s="51" t="str">
        <f aca="false">IF(I86=6908,0,IF(BC86="","",BD86-((P86+L86-N86+Q86)*AY86)))</f>
        <v/>
      </c>
      <c r="BF86" s="53" t="str">
        <f aca="false">IF(B86="","",IF(OR(B86="",E86="Regime Normal"),0,(AI86-Q86)*VLOOKUP(R86,Dados!$X$98:$Y$108,2,0)))</f>
        <v/>
      </c>
      <c r="BG86" s="54" t="str">
        <f aca="false">IFERROR(VLOOKUP(I86,Dados!$AC$27:$AD$43,2,0),IF(B86="","",IF(D86&lt;&gt;"MT",IF(AND(AC86="SIM",Y86="Revenda"),"2403",IF(AND(AC86="SIM",Y86="Consumo"),"2407",IF(AND(AC86="NÃO",Y86="Revenda"),"2102",IF(AND(AC86="NÃO",Y86="Consumo"),"2556",)))),REPLACE(I86,1,1,1))))</f>
        <v/>
      </c>
    </row>
    <row r="87" customFormat="false" ht="12.8" hidden="false" customHeight="false" outlineLevel="0" collapsed="false">
      <c r="Y87" s="45"/>
      <c r="Z87" s="46" t="str">
        <f aca="false">IF(B87="","",(IFERROR(VLOOKUP(H87,Dados!A$3:B$15000,2,0),"Não Encontrado")))</f>
        <v/>
      </c>
      <c r="AA87" s="46" t="str">
        <f aca="false">IF(B87="","",(IFERROR(VLOOKUP(G87,Dados!C$3:E$15000,3,0),"Não Encontrado")))</f>
        <v/>
      </c>
      <c r="AB87" s="46" t="str">
        <f aca="false">IFERROR(IF(Z87&lt;&gt;"Não Encontrado",Z87,IF(AA87&lt;&gt;"Não Encontrado",AA87,"")),"")</f>
        <v/>
      </c>
      <c r="AC87" s="45" t="str">
        <f aca="false">IF(B87="","",IF(AB87="","NÃO","SIM"))</f>
        <v/>
      </c>
      <c r="AD87" s="45" t="str">
        <f aca="false">IFERROR(VLOOKUP(G87,Dados!$P$3:$R$500,3,0),"")</f>
        <v/>
      </c>
      <c r="AE87" s="45" t="str">
        <f aca="false">IFERROR(VLOOKUP(G87,Dados!$K$3:$L$500,2,0),"")</f>
        <v/>
      </c>
      <c r="AF87" s="45" t="str">
        <f aca="false">IFERROR(VLOOKUP(G87,Dados!$M$3:$N$500,2,0),"")</f>
        <v/>
      </c>
      <c r="AG87" s="45" t="str">
        <f aca="false">IF(F87="","",IF(AND(AD87="",AE87="",AF87=""),"-",IF(AND(AD87="BIT",AE87="",AF87=""),"BIT",IF(AND(AE87="ANEXO I",AD87="",AF87=""),"ANEXO I",IF(AND(AF87="ANEXO II",AD87="",AE87=""),"ANEXO II","Escolher")))))</f>
        <v/>
      </c>
      <c r="AH87" s="45" t="str">
        <f aca="false">IF(AG87&lt;&gt;"Pneus","",IFERROR(VLOOKUP(R87,Dados!$X$2:$Z$5,3,0)*(AI87-Q87),VLOOKUP(D87,Dados!$X$7:$Z$33,3,0)*(AI87-Q87)))</f>
        <v/>
      </c>
      <c r="AI87" s="47" t="str">
        <f aca="false">IF(B87="","",P87+Q87+O87+M87+L87-N87)</f>
        <v/>
      </c>
      <c r="AJ87" s="48" t="str">
        <f aca="false">IFERROR(IF(AND(AC87="SIM",AG87="-",Y87="REVENDA"),(AB87/1+1)*AI87,IF(AND(AC87="SIM",AG87="Pneus",Y87="REVENDA"),(AB87/1+1)*(AI87-AH87),"")),"")</f>
        <v/>
      </c>
      <c r="AK87" s="48" t="str">
        <f aca="false">IF(AJ87="","",AJ87*17%)</f>
        <v/>
      </c>
      <c r="AL87" s="48" t="str">
        <f aca="false">IFERROR(IF(AC87="NÃO","",IF(AK87="","",IF(E87="Simples Nacional",BF87,IF(T87=0.12,U87*0.5833337002,IF(T87=0,AI87*0.07,U87))))),"")</f>
        <v/>
      </c>
      <c r="AM87" s="47" t="str">
        <f aca="false">IFERROR(IF(AC87="NÃO","",IF(OR(AG87="-",AG87="Pneus"),AK87-AL87,"")),"")</f>
        <v/>
      </c>
      <c r="AN87" s="48" t="str">
        <f aca="false">IF(AND(Y87="REVENDA",AC87="SIM",AG87="BIT"),((AB87/1+1)*AI87)*0.4117,"")</f>
        <v/>
      </c>
      <c r="AO87" s="48" t="str">
        <f aca="false">IF(AN87="","",AN87*17%)</f>
        <v/>
      </c>
      <c r="AP87" s="49" t="str">
        <f aca="false">IF(AN87="","",IF(T87=0.12,(U87*0.4117)*0.4117,IF(T87=0,(AI87*0.07)*0.4117,U87*0.4117)))</f>
        <v/>
      </c>
      <c r="AQ87" s="47" t="str">
        <f aca="false">IF(AN87="","",AO87-AP87)</f>
        <v/>
      </c>
      <c r="AR87" s="50" t="str">
        <f aca="false">IFERROR(IF(AND(AC87="SIM",Y87="REVENDA",LEFT(AG87,5)="ANEXO")*OR(AE87="ANEXO I",AF87="ANEXO II"),VLOOKUP(H87,Dados!G:I,2,0),""),"INSERIR MVA")</f>
        <v/>
      </c>
      <c r="AS87" s="48" t="str">
        <f aca="false">IF(LEFT(AG87,5)="ANEXO",VLOOKUP(AG87,Dados!$X$111:$Z$112,2,0)*(AI87-Q87),"")</f>
        <v/>
      </c>
      <c r="AT87" s="48" t="str">
        <f aca="false">IFERROR(IF(AR87="","",(AI87*AR87)+AI87),"INSERIR MVA")</f>
        <v/>
      </c>
      <c r="AU87" s="48" t="str">
        <f aca="false">IF(AT87="","",IF(AY87=0.04,U87,AS87*AY87))</f>
        <v/>
      </c>
      <c r="AV87" s="47" t="str">
        <f aca="false">IFERROR(IF(AU87="","",(VLOOKUP(AG87,Dados!$X$111:$Z$112,3,0)*AT87*0.17)),"INSERIR MVA")</f>
        <v/>
      </c>
      <c r="AW87" s="47" t="str">
        <f aca="false">IFERROR(IF(AR87="","",AV87-AU87),"")</f>
        <v/>
      </c>
      <c r="AX87" s="51" t="str">
        <f aca="false">IFERROR(IF(AC87="NÃO","",IF(AM87&lt;&gt;"",AM87-W87,IF(AQ87&lt;&gt;"",AQ87-W87,IF(AW87&lt;&gt;"",AW87-W87,"")))),"")</f>
        <v/>
      </c>
      <c r="AY87" s="46" t="str">
        <f aca="false">IFERROR(IF(ISNA(VLOOKUP(R87,Dados!$X$2:$Y$5,2,0)),VLOOKUP(D87,Dados!$X$7:$Y$33,2,0),VLOOKUP(R87,Dados!$X$2:$Y$5,2,0)),"")</f>
        <v/>
      </c>
      <c r="AZ87" s="52" t="str">
        <f aca="false">IF(C87="","",IF(AND(Y87="CONSUMO",AC87="NÃO")*OR(AG87="-",AG87="BIT"),IF(E87&lt;&gt;"",(AI87-(P87+L87-N87+Q87)*AY87)/0.83),""))</f>
        <v/>
      </c>
      <c r="BA87" s="51" t="str">
        <f aca="false">IF(AZ87="","",AZ87*0.17-((P87+L87-N87+Q87)*AY87))</f>
        <v/>
      </c>
      <c r="BB87" s="51" t="str">
        <f aca="false">IF(AND(Y87="CONSUMO",AG87="ANEXO I",AY87&gt;4%),(AI87-(P87+L87-N87+Q87)*0.0514)/0.83*(0.5177)*(0.17)-AI87*0.0514,IF(AND(Y87="CONSUMO",AG87="ANEXO II",AY87&gt;4%),(AI87-(P87+L87-N87+Q87)*0.041)/0.83*(0.3295)*(0.17)-AI87*0.041,IF(AND(Y87="CONSUMO",AG87="ANEXO I",AY87=4%),(AI87-(P87+L87-N87+Q87)*0.04)/0.83*(0.5177)*(0.17)-AI87*0.04,IF(AND(Y87="CONSUMO",AG87="ANEXO II",AY87=4%),(AI87-(P87+L87-N87+Q87)*0.04)/0.83*(0.3295)*(0.17)-AI87*0.04,""))))</f>
        <v/>
      </c>
      <c r="BC87" s="51" t="str">
        <f aca="false">IF(C87="","",IF(AND(Y87="CONSUMO",AC87="SIM")*OR(AG87="-",AG87="BIT"),IF(E87&lt;&gt;"",(AI87-(P87+L87-N87+Q87)*AY87)/0.83),""))</f>
        <v/>
      </c>
      <c r="BD87" s="51" t="str">
        <f aca="false">IF(BC87="","",BC87*0.17)</f>
        <v/>
      </c>
      <c r="BE87" s="51" t="str">
        <f aca="false">IF(I87=6908,0,IF(BC87="","",BD87-((P87+L87-N87+Q87)*AY87)))</f>
        <v/>
      </c>
      <c r="BF87" s="53" t="str">
        <f aca="false">IF(B87="","",IF(OR(B87="",E87="Regime Normal"),0,(AI87-Q87)*VLOOKUP(R87,Dados!$X$98:$Y$108,2,0)))</f>
        <v/>
      </c>
      <c r="BG87" s="54" t="str">
        <f aca="false">IFERROR(VLOOKUP(I87,Dados!$AC$27:$AD$43,2,0),IF(B87="","",IF(D87&lt;&gt;"MT",IF(AND(AC87="SIM",Y87="Revenda"),"2403",IF(AND(AC87="SIM",Y87="Consumo"),"2407",IF(AND(AC87="NÃO",Y87="Revenda"),"2102",IF(AND(AC87="NÃO",Y87="Consumo"),"2556",)))),REPLACE(I87,1,1,1))))</f>
        <v/>
      </c>
    </row>
    <row r="88" customFormat="false" ht="12.8" hidden="false" customHeight="false" outlineLevel="0" collapsed="false">
      <c r="Y88" s="45"/>
      <c r="Z88" s="46" t="str">
        <f aca="false">IF(B88="","",(IFERROR(VLOOKUP(H88,Dados!A$3:B$15000,2,0),"Não Encontrado")))</f>
        <v/>
      </c>
      <c r="AA88" s="46" t="str">
        <f aca="false">IF(B88="","",(IFERROR(VLOOKUP(G88,Dados!C$3:E$15000,3,0),"Não Encontrado")))</f>
        <v/>
      </c>
      <c r="AB88" s="46" t="str">
        <f aca="false">IFERROR(IF(Z88&lt;&gt;"Não Encontrado",Z88,IF(AA88&lt;&gt;"Não Encontrado",AA88,"")),"")</f>
        <v/>
      </c>
      <c r="AC88" s="45" t="str">
        <f aca="false">IF(B88="","",IF(AB88="","NÃO","SIM"))</f>
        <v/>
      </c>
      <c r="AD88" s="45" t="str">
        <f aca="false">IFERROR(VLOOKUP(G88,Dados!$P$3:$R$500,3,0),"")</f>
        <v/>
      </c>
      <c r="AE88" s="45" t="str">
        <f aca="false">IFERROR(VLOOKUP(G88,Dados!$K$3:$L$500,2,0),"")</f>
        <v/>
      </c>
      <c r="AF88" s="45" t="str">
        <f aca="false">IFERROR(VLOOKUP(G88,Dados!$M$3:$N$500,2,0),"")</f>
        <v/>
      </c>
      <c r="AG88" s="45" t="str">
        <f aca="false">IF(F88="","",IF(AND(AD88="",AE88="",AF88=""),"-",IF(AND(AD88="BIT",AE88="",AF88=""),"BIT",IF(AND(AE88="ANEXO I",AD88="",AF88=""),"ANEXO I",IF(AND(AF88="ANEXO II",AD88="",AE88=""),"ANEXO II","Escolher")))))</f>
        <v/>
      </c>
      <c r="AH88" s="45" t="str">
        <f aca="false">IF(AG88&lt;&gt;"Pneus","",IFERROR(VLOOKUP(R88,Dados!$X$2:$Z$5,3,0)*(AI88-Q88),VLOOKUP(D88,Dados!$X$7:$Z$33,3,0)*(AI88-Q88)))</f>
        <v/>
      </c>
      <c r="AI88" s="47" t="str">
        <f aca="false">IF(B88="","",P88+Q88+O88+M88+L88-N88)</f>
        <v/>
      </c>
      <c r="AJ88" s="48" t="str">
        <f aca="false">IFERROR(IF(AND(AC88="SIM",AG88="-",Y88="REVENDA"),(AB88/1+1)*AI88,IF(AND(AC88="SIM",AG88="Pneus",Y88="REVENDA"),(AB88/1+1)*(AI88-AH88),"")),"")</f>
        <v/>
      </c>
      <c r="AK88" s="48" t="str">
        <f aca="false">IF(AJ88="","",AJ88*17%)</f>
        <v/>
      </c>
      <c r="AL88" s="48" t="str">
        <f aca="false">IFERROR(IF(AC88="NÃO","",IF(AK88="","",IF(E88="Simples Nacional",BF88,IF(T88=0.12,U88*0.5833337002,IF(T88=0,AI88*0.07,U88))))),"")</f>
        <v/>
      </c>
      <c r="AM88" s="47" t="str">
        <f aca="false">IFERROR(IF(AC88="NÃO","",IF(OR(AG88="-",AG88="Pneus"),AK88-AL88,"")),"")</f>
        <v/>
      </c>
      <c r="AN88" s="48" t="str">
        <f aca="false">IF(AND(Y88="REVENDA",AC88="SIM",AG88="BIT"),((AB88/1+1)*AI88)*0.4117,"")</f>
        <v/>
      </c>
      <c r="AO88" s="48" t="str">
        <f aca="false">IF(AN88="","",AN88*17%)</f>
        <v/>
      </c>
      <c r="AP88" s="49" t="str">
        <f aca="false">IF(AN88="","",IF(T88=0.12,(U88*0.4117)*0.4117,IF(T88=0,(AI88*0.07)*0.4117,U88*0.4117)))</f>
        <v/>
      </c>
      <c r="AQ88" s="47" t="str">
        <f aca="false">IF(AN88="","",AO88-AP88)</f>
        <v/>
      </c>
      <c r="AR88" s="50" t="str">
        <f aca="false">IFERROR(IF(AND(AC88="SIM",Y88="REVENDA",LEFT(AG88,5)="ANEXO")*OR(AE88="ANEXO I",AF88="ANEXO II"),VLOOKUP(H88,Dados!G:I,2,0),""),"INSERIR MVA")</f>
        <v/>
      </c>
      <c r="AS88" s="48" t="str">
        <f aca="false">IF(LEFT(AG88,5)="ANEXO",VLOOKUP(AG88,Dados!$X$111:$Z$112,2,0)*(AI88-Q88),"")</f>
        <v/>
      </c>
      <c r="AT88" s="48" t="str">
        <f aca="false">IFERROR(IF(AR88="","",(AI88*AR88)+AI88),"INSERIR MVA")</f>
        <v/>
      </c>
      <c r="AU88" s="48" t="str">
        <f aca="false">IF(AT88="","",IF(AY88=0.04,U88,AS88*AY88))</f>
        <v/>
      </c>
      <c r="AV88" s="47" t="str">
        <f aca="false">IFERROR(IF(AU88="","",(VLOOKUP(AG88,Dados!$X$111:$Z$112,3,0)*AT88*0.17)),"INSERIR MVA")</f>
        <v/>
      </c>
      <c r="AW88" s="47" t="str">
        <f aca="false">IFERROR(IF(AR88="","",AV88-AU88),"")</f>
        <v/>
      </c>
      <c r="AX88" s="51" t="str">
        <f aca="false">IFERROR(IF(AC88="NÃO","",IF(AM88&lt;&gt;"",AM88-W88,IF(AQ88&lt;&gt;"",AQ88-W88,IF(AW88&lt;&gt;"",AW88-W88,"")))),"")</f>
        <v/>
      </c>
      <c r="AY88" s="46" t="str">
        <f aca="false">IFERROR(IF(ISNA(VLOOKUP(R88,Dados!$X$2:$Y$5,2,0)),VLOOKUP(D88,Dados!$X$7:$Y$33,2,0),VLOOKUP(R88,Dados!$X$2:$Y$5,2,0)),"")</f>
        <v/>
      </c>
      <c r="AZ88" s="52" t="str">
        <f aca="false">IF(C88="","",IF(AND(Y88="CONSUMO",AC88="NÃO")*OR(AG88="-",AG88="BIT"),IF(E88&lt;&gt;"",(AI88-(P88+L88-N88+Q88)*AY88)/0.83),""))</f>
        <v/>
      </c>
      <c r="BA88" s="51" t="str">
        <f aca="false">IF(AZ88="","",AZ88*0.17-((P88+L88-N88+Q88)*AY88))</f>
        <v/>
      </c>
      <c r="BB88" s="51" t="str">
        <f aca="false">IF(AND(Y88="CONSUMO",AG88="ANEXO I",AY88&gt;4%),(AI88-(P88+L88-N88+Q88)*0.0514)/0.83*(0.5177)*(0.17)-AI88*0.0514,IF(AND(Y88="CONSUMO",AG88="ANEXO II",AY88&gt;4%),(AI88-(P88+L88-N88+Q88)*0.041)/0.83*(0.3295)*(0.17)-AI88*0.041,IF(AND(Y88="CONSUMO",AG88="ANEXO I",AY88=4%),(AI88-(P88+L88-N88+Q88)*0.04)/0.83*(0.5177)*(0.17)-AI88*0.04,IF(AND(Y88="CONSUMO",AG88="ANEXO II",AY88=4%),(AI88-(P88+L88-N88+Q88)*0.04)/0.83*(0.3295)*(0.17)-AI88*0.04,""))))</f>
        <v/>
      </c>
      <c r="BC88" s="51" t="str">
        <f aca="false">IF(C88="","",IF(AND(Y88="CONSUMO",AC88="SIM")*OR(AG88="-",AG88="BIT"),IF(E88&lt;&gt;"",(AI88-(P88+L88-N88+Q88)*AY88)/0.83),""))</f>
        <v/>
      </c>
      <c r="BD88" s="51" t="str">
        <f aca="false">IF(BC88="","",BC88*0.17)</f>
        <v/>
      </c>
      <c r="BE88" s="51" t="str">
        <f aca="false">IF(I88=6908,0,IF(BC88="","",BD88-((P88+L88-N88+Q88)*AY88)))</f>
        <v/>
      </c>
      <c r="BF88" s="53" t="str">
        <f aca="false">IF(B88="","",IF(OR(B88="",E88="Regime Normal"),0,(AI88-Q88)*VLOOKUP(R88,Dados!$X$98:$Y$108,2,0)))</f>
        <v/>
      </c>
      <c r="BG88" s="54" t="str">
        <f aca="false">IFERROR(VLOOKUP(I88,Dados!$AC$27:$AD$43,2,0),IF(B88="","",IF(D88&lt;&gt;"MT",IF(AND(AC88="SIM",Y88="Revenda"),"2403",IF(AND(AC88="SIM",Y88="Consumo"),"2407",IF(AND(AC88="NÃO",Y88="Revenda"),"2102",IF(AND(AC88="NÃO",Y88="Consumo"),"2556",)))),REPLACE(I88,1,1,1))))</f>
        <v/>
      </c>
    </row>
    <row r="89" customFormat="false" ht="12.8" hidden="false" customHeight="false" outlineLevel="0" collapsed="false">
      <c r="Y89" s="45"/>
      <c r="Z89" s="46" t="str">
        <f aca="false">IF(B89="","",(IFERROR(VLOOKUP(H89,Dados!A$3:B$15000,2,0),"Não Encontrado")))</f>
        <v/>
      </c>
      <c r="AA89" s="46" t="str">
        <f aca="false">IF(B89="","",(IFERROR(VLOOKUP(G89,Dados!C$3:E$15000,3,0),"Não Encontrado")))</f>
        <v/>
      </c>
      <c r="AB89" s="46" t="str">
        <f aca="false">IFERROR(IF(Z89&lt;&gt;"Não Encontrado",Z89,IF(AA89&lt;&gt;"Não Encontrado",AA89,"")),"")</f>
        <v/>
      </c>
      <c r="AC89" s="45" t="str">
        <f aca="false">IF(B89="","",IF(AB89="","NÃO","SIM"))</f>
        <v/>
      </c>
      <c r="AD89" s="45" t="str">
        <f aca="false">IFERROR(VLOOKUP(G89,Dados!$P$3:$R$500,3,0),"")</f>
        <v/>
      </c>
      <c r="AE89" s="45" t="str">
        <f aca="false">IFERROR(VLOOKUP(G89,Dados!$K$3:$L$500,2,0),"")</f>
        <v/>
      </c>
      <c r="AF89" s="45" t="str">
        <f aca="false">IFERROR(VLOOKUP(G89,Dados!$M$3:$N$500,2,0),"")</f>
        <v/>
      </c>
      <c r="AG89" s="45" t="str">
        <f aca="false">IF(F89="","",IF(AND(AD89="",AE89="",AF89=""),"-",IF(AND(AD89="BIT",AE89="",AF89=""),"BIT",IF(AND(AE89="ANEXO I",AD89="",AF89=""),"ANEXO I",IF(AND(AF89="ANEXO II",AD89="",AE89=""),"ANEXO II","Escolher")))))</f>
        <v/>
      </c>
      <c r="AH89" s="45" t="str">
        <f aca="false">IF(AG89&lt;&gt;"Pneus","",IFERROR(VLOOKUP(R89,Dados!$X$2:$Z$5,3,0)*(AI89-Q89),VLOOKUP(D89,Dados!$X$7:$Z$33,3,0)*(AI89-Q89)))</f>
        <v/>
      </c>
      <c r="AI89" s="47" t="str">
        <f aca="false">IF(B89="","",P89+Q89+O89+M89+L89-N89)</f>
        <v/>
      </c>
      <c r="AJ89" s="48" t="str">
        <f aca="false">IFERROR(IF(AND(AC89="SIM",AG89="-",Y89="REVENDA"),(AB89/1+1)*AI89,IF(AND(AC89="SIM",AG89="Pneus",Y89="REVENDA"),(AB89/1+1)*(AI89-AH89),"")),"")</f>
        <v/>
      </c>
      <c r="AK89" s="48" t="str">
        <f aca="false">IF(AJ89="","",AJ89*17%)</f>
        <v/>
      </c>
      <c r="AL89" s="48" t="str">
        <f aca="false">IFERROR(IF(AC89="NÃO","",IF(AK89="","",IF(E89="Simples Nacional",BF89,IF(T89=0.12,U89*0.5833337002,IF(T89=0,AI89*0.07,U89))))),"")</f>
        <v/>
      </c>
      <c r="AM89" s="47" t="str">
        <f aca="false">IFERROR(IF(AC89="NÃO","",IF(OR(AG89="-",AG89="Pneus"),AK89-AL89,"")),"")</f>
        <v/>
      </c>
      <c r="AN89" s="48" t="str">
        <f aca="false">IF(AND(Y89="REVENDA",AC89="SIM",AG89="BIT"),((AB89/1+1)*AI89)*0.4117,"")</f>
        <v/>
      </c>
      <c r="AO89" s="48" t="str">
        <f aca="false">IF(AN89="","",AN89*17%)</f>
        <v/>
      </c>
      <c r="AP89" s="49" t="str">
        <f aca="false">IF(AN89="","",IF(T89=0.12,(U89*0.4117)*0.4117,IF(T89=0,(AI89*0.07)*0.4117,U89*0.4117)))</f>
        <v/>
      </c>
      <c r="AQ89" s="47" t="str">
        <f aca="false">IF(AN89="","",AO89-AP89)</f>
        <v/>
      </c>
      <c r="AR89" s="50" t="str">
        <f aca="false">IFERROR(IF(AND(AC89="SIM",Y89="REVENDA",LEFT(AG89,5)="ANEXO")*OR(AE89="ANEXO I",AF89="ANEXO II"),VLOOKUP(H89,Dados!G:I,2,0),""),"INSERIR MVA")</f>
        <v/>
      </c>
      <c r="AS89" s="48" t="str">
        <f aca="false">IF(LEFT(AG89,5)="ANEXO",VLOOKUP(AG89,Dados!$X$111:$Z$112,2,0)*(AI89-Q89),"")</f>
        <v/>
      </c>
      <c r="AT89" s="48" t="str">
        <f aca="false">IFERROR(IF(AR89="","",(AI89*AR89)+AI89),"INSERIR MVA")</f>
        <v/>
      </c>
      <c r="AU89" s="48" t="str">
        <f aca="false">IF(AT89="","",IF(AY89=0.04,U89,AS89*AY89))</f>
        <v/>
      </c>
      <c r="AV89" s="47" t="str">
        <f aca="false">IFERROR(IF(AU89="","",(VLOOKUP(AG89,Dados!$X$111:$Z$112,3,0)*AT89*0.17)),"INSERIR MVA")</f>
        <v/>
      </c>
      <c r="AW89" s="47" t="str">
        <f aca="false">IFERROR(IF(AR89="","",AV89-AU89),"")</f>
        <v/>
      </c>
      <c r="AX89" s="51" t="str">
        <f aca="false">IFERROR(IF(AC89="NÃO","",IF(AM89&lt;&gt;"",AM89-W89,IF(AQ89&lt;&gt;"",AQ89-W89,IF(AW89&lt;&gt;"",AW89-W89,"")))),"")</f>
        <v/>
      </c>
      <c r="AY89" s="46" t="str">
        <f aca="false">IFERROR(IF(ISNA(VLOOKUP(R89,Dados!$X$2:$Y$5,2,0)),VLOOKUP(D89,Dados!$X$7:$Y$33,2,0),VLOOKUP(R89,Dados!$X$2:$Y$5,2,0)),"")</f>
        <v/>
      </c>
      <c r="AZ89" s="52" t="str">
        <f aca="false">IF(C89="","",IF(AND(Y89="CONSUMO",AC89="NÃO")*OR(AG89="-",AG89="BIT"),IF(E89&lt;&gt;"",(AI89-(P89+L89-N89+Q89)*AY89)/0.83),""))</f>
        <v/>
      </c>
      <c r="BA89" s="51" t="str">
        <f aca="false">IF(AZ89="","",AZ89*0.17-((P89+L89-N89+Q89)*AY89))</f>
        <v/>
      </c>
      <c r="BB89" s="51" t="str">
        <f aca="false">IF(AND(Y89="CONSUMO",AG89="ANEXO I",AY89&gt;4%),(AI89-(P89+L89-N89+Q89)*0.0514)/0.83*(0.5177)*(0.17)-AI89*0.0514,IF(AND(Y89="CONSUMO",AG89="ANEXO II",AY89&gt;4%),(AI89-(P89+L89-N89+Q89)*0.041)/0.83*(0.3295)*(0.17)-AI89*0.041,IF(AND(Y89="CONSUMO",AG89="ANEXO I",AY89=4%),(AI89-(P89+L89-N89+Q89)*0.04)/0.83*(0.5177)*(0.17)-AI89*0.04,IF(AND(Y89="CONSUMO",AG89="ANEXO II",AY89=4%),(AI89-(P89+L89-N89+Q89)*0.04)/0.83*(0.3295)*(0.17)-AI89*0.04,""))))</f>
        <v/>
      </c>
      <c r="BC89" s="51" t="str">
        <f aca="false">IF(C89="","",IF(AND(Y89="CONSUMO",AC89="SIM")*OR(AG89="-",AG89="BIT"),IF(E89&lt;&gt;"",(AI89-(P89+L89-N89+Q89)*AY89)/0.83),""))</f>
        <v/>
      </c>
      <c r="BD89" s="51" t="str">
        <f aca="false">IF(BC89="","",BC89*0.17)</f>
        <v/>
      </c>
      <c r="BE89" s="51" t="str">
        <f aca="false">IF(I89=6908,0,IF(BC89="","",BD89-((P89+L89-N89+Q89)*AY89)))</f>
        <v/>
      </c>
      <c r="BF89" s="53" t="str">
        <f aca="false">IF(B89="","",IF(OR(B89="",E89="Regime Normal"),0,(AI89-Q89)*VLOOKUP(R89,Dados!$X$98:$Y$108,2,0)))</f>
        <v/>
      </c>
      <c r="BG89" s="54" t="str">
        <f aca="false">IFERROR(VLOOKUP(I89,Dados!$AC$27:$AD$43,2,0),IF(B89="","",IF(D89&lt;&gt;"MT",IF(AND(AC89="SIM",Y89="Revenda"),"2403",IF(AND(AC89="SIM",Y89="Consumo"),"2407",IF(AND(AC89="NÃO",Y89="Revenda"),"2102",IF(AND(AC89="NÃO",Y89="Consumo"),"2556",)))),REPLACE(I89,1,1,1))))</f>
        <v/>
      </c>
    </row>
    <row r="90" customFormat="false" ht="12.8" hidden="false" customHeight="false" outlineLevel="0" collapsed="false">
      <c r="Y90" s="45"/>
      <c r="Z90" s="46" t="str">
        <f aca="false">IF(B90="","",(IFERROR(VLOOKUP(H90,Dados!A$3:B$15000,2,0),"Não Encontrado")))</f>
        <v/>
      </c>
      <c r="AA90" s="46" t="str">
        <f aca="false">IF(B90="","",(IFERROR(VLOOKUP(G90,Dados!C$3:E$15000,3,0),"Não Encontrado")))</f>
        <v/>
      </c>
      <c r="AB90" s="46" t="str">
        <f aca="false">IFERROR(IF(Z90&lt;&gt;"Não Encontrado",Z90,IF(AA90&lt;&gt;"Não Encontrado",AA90,"")),"")</f>
        <v/>
      </c>
      <c r="AC90" s="45" t="str">
        <f aca="false">IF(B90="","",IF(AB90="","NÃO","SIM"))</f>
        <v/>
      </c>
      <c r="AD90" s="45" t="str">
        <f aca="false">IFERROR(VLOOKUP(G90,Dados!$P$3:$R$500,3,0),"")</f>
        <v/>
      </c>
      <c r="AE90" s="45" t="str">
        <f aca="false">IFERROR(VLOOKUP(G90,Dados!$K$3:$L$500,2,0),"")</f>
        <v/>
      </c>
      <c r="AF90" s="45" t="str">
        <f aca="false">IFERROR(VLOOKUP(G90,Dados!$M$3:$N$500,2,0),"")</f>
        <v/>
      </c>
      <c r="AG90" s="45" t="str">
        <f aca="false">IF(F90="","",IF(AND(AD90="",AE90="",AF90=""),"-",IF(AND(AD90="BIT",AE90="",AF90=""),"BIT",IF(AND(AE90="ANEXO I",AD90="",AF90=""),"ANEXO I",IF(AND(AF90="ANEXO II",AD90="",AE90=""),"ANEXO II","Escolher")))))</f>
        <v/>
      </c>
      <c r="AH90" s="45" t="str">
        <f aca="false">IF(AG90&lt;&gt;"Pneus","",IFERROR(VLOOKUP(R90,Dados!$X$2:$Z$5,3,0)*(AI90-Q90),VLOOKUP(D90,Dados!$X$7:$Z$33,3,0)*(AI90-Q90)))</f>
        <v/>
      </c>
      <c r="AI90" s="47" t="str">
        <f aca="false">IF(B90="","",P90+Q90+O90+M90+L90-N90)</f>
        <v/>
      </c>
      <c r="AJ90" s="48" t="str">
        <f aca="false">IFERROR(IF(AND(AC90="SIM",AG90="-",Y90="REVENDA"),(AB90/1+1)*AI90,IF(AND(AC90="SIM",AG90="Pneus",Y90="REVENDA"),(AB90/1+1)*(AI90-AH90),"")),"")</f>
        <v/>
      </c>
      <c r="AK90" s="48" t="str">
        <f aca="false">IF(AJ90="","",AJ90*17%)</f>
        <v/>
      </c>
      <c r="AL90" s="48" t="str">
        <f aca="false">IFERROR(IF(AC90="NÃO","",IF(AK90="","",IF(E90="Simples Nacional",BF90,IF(T90=0.12,U90*0.5833337002,IF(T90=0,AI90*0.07,U90))))),"")</f>
        <v/>
      </c>
      <c r="AM90" s="47" t="str">
        <f aca="false">IFERROR(IF(AC90="NÃO","",IF(OR(AG90="-",AG90="Pneus"),AK90-AL90,"")),"")</f>
        <v/>
      </c>
      <c r="AN90" s="48" t="str">
        <f aca="false">IF(AND(Y90="REVENDA",AC90="SIM",AG90="BIT"),((AB90/1+1)*AI90)*0.4117,"")</f>
        <v/>
      </c>
      <c r="AO90" s="48" t="str">
        <f aca="false">IF(AN90="","",AN90*17%)</f>
        <v/>
      </c>
      <c r="AP90" s="49" t="str">
        <f aca="false">IF(AN90="","",IF(T90=0.12,(U90*0.4117)*0.4117,IF(T90=0,(AI90*0.07)*0.4117,U90*0.4117)))</f>
        <v/>
      </c>
      <c r="AQ90" s="47" t="str">
        <f aca="false">IF(AN90="","",AO90-AP90)</f>
        <v/>
      </c>
      <c r="AR90" s="50" t="str">
        <f aca="false">IFERROR(IF(AND(AC90="SIM",Y90="REVENDA",LEFT(AG90,5)="ANEXO")*OR(AE90="ANEXO I",AF90="ANEXO II"),VLOOKUP(H90,Dados!G:I,2,0),""),"INSERIR MVA")</f>
        <v/>
      </c>
      <c r="AS90" s="48" t="str">
        <f aca="false">IF(LEFT(AG90,5)="ANEXO",VLOOKUP(AG90,Dados!$X$111:$Z$112,2,0)*(AI90-Q90),"")</f>
        <v/>
      </c>
      <c r="AT90" s="48" t="str">
        <f aca="false">IFERROR(IF(AR90="","",(AI90*AR90)+AI90),"INSERIR MVA")</f>
        <v/>
      </c>
      <c r="AU90" s="48" t="str">
        <f aca="false">IF(AT90="","",IF(AY90=0.04,U90,AS90*AY90))</f>
        <v/>
      </c>
      <c r="AV90" s="47" t="str">
        <f aca="false">IFERROR(IF(AU90="","",(VLOOKUP(AG90,Dados!$X$111:$Z$112,3,0)*AT90*0.17)),"INSERIR MVA")</f>
        <v/>
      </c>
      <c r="AW90" s="47" t="str">
        <f aca="false">IFERROR(IF(AR90="","",AV90-AU90),"")</f>
        <v/>
      </c>
      <c r="AX90" s="51" t="str">
        <f aca="false">IFERROR(IF(AC90="NÃO","",IF(AM90&lt;&gt;"",AM90-W90,IF(AQ90&lt;&gt;"",AQ90-W90,IF(AW90&lt;&gt;"",AW90-W90,"")))),"")</f>
        <v/>
      </c>
      <c r="AY90" s="46" t="str">
        <f aca="false">IFERROR(IF(ISNA(VLOOKUP(R90,Dados!$X$2:$Y$5,2,0)),VLOOKUP(D90,Dados!$X$7:$Y$33,2,0),VLOOKUP(R90,Dados!$X$2:$Y$5,2,0)),"")</f>
        <v/>
      </c>
      <c r="AZ90" s="52" t="str">
        <f aca="false">IF(C90="","",IF(AND(Y90="CONSUMO",AC90="NÃO")*OR(AG90="-",AG90="BIT"),IF(E90&lt;&gt;"",(AI90-(P90+L90-N90+Q90)*AY90)/0.83),""))</f>
        <v/>
      </c>
      <c r="BA90" s="51" t="str">
        <f aca="false">IF(AZ90="","",AZ90*0.17-((P90+L90-N90+Q90)*AY90))</f>
        <v/>
      </c>
      <c r="BB90" s="51" t="str">
        <f aca="false">IF(AND(Y90="CONSUMO",AG90="ANEXO I",AY90&gt;4%),(AI90-(P90+L90-N90+Q90)*0.0514)/0.83*(0.5177)*(0.17)-AI90*0.0514,IF(AND(Y90="CONSUMO",AG90="ANEXO II",AY90&gt;4%),(AI90-(P90+L90-N90+Q90)*0.041)/0.83*(0.3295)*(0.17)-AI90*0.041,IF(AND(Y90="CONSUMO",AG90="ANEXO I",AY90=4%),(AI90-(P90+L90-N90+Q90)*0.04)/0.83*(0.5177)*(0.17)-AI90*0.04,IF(AND(Y90="CONSUMO",AG90="ANEXO II",AY90=4%),(AI90-(P90+L90-N90+Q90)*0.04)/0.83*(0.3295)*(0.17)-AI90*0.04,""))))</f>
        <v/>
      </c>
      <c r="BC90" s="51" t="str">
        <f aca="false">IF(C90="","",IF(AND(Y90="CONSUMO",AC90="SIM")*OR(AG90="-",AG90="BIT"),IF(E90&lt;&gt;"",(AI90-(P90+L90-N90+Q90)*AY90)/0.83),""))</f>
        <v/>
      </c>
      <c r="BD90" s="51" t="str">
        <f aca="false">IF(BC90="","",BC90*0.17)</f>
        <v/>
      </c>
      <c r="BE90" s="51" t="str">
        <f aca="false">IF(I90=6908,0,IF(BC90="","",BD90-((P90+L90-N90+Q90)*AY90)))</f>
        <v/>
      </c>
      <c r="BF90" s="53" t="str">
        <f aca="false">IF(B90="","",IF(OR(B90="",E90="Regime Normal"),0,(AI90-Q90)*VLOOKUP(R90,Dados!$X$98:$Y$108,2,0)))</f>
        <v/>
      </c>
      <c r="BG90" s="54" t="str">
        <f aca="false">IFERROR(VLOOKUP(I90,Dados!$AC$27:$AD$43,2,0),IF(B90="","",IF(D90&lt;&gt;"MT",IF(AND(AC90="SIM",Y90="Revenda"),"2403",IF(AND(AC90="SIM",Y90="Consumo"),"2407",IF(AND(AC90="NÃO",Y90="Revenda"),"2102",IF(AND(AC90="NÃO",Y90="Consumo"),"2556",)))),REPLACE(I90,1,1,1))))</f>
        <v/>
      </c>
    </row>
    <row r="91" customFormat="false" ht="12.8" hidden="false" customHeight="false" outlineLevel="0" collapsed="false">
      <c r="Y91" s="45"/>
      <c r="Z91" s="46" t="str">
        <f aca="false">IF(B91="","",(IFERROR(VLOOKUP(H91,Dados!A$3:B$15000,2,0),"Não Encontrado")))</f>
        <v/>
      </c>
      <c r="AA91" s="46" t="str">
        <f aca="false">IF(B91="","",(IFERROR(VLOOKUP(G91,Dados!C$3:E$15000,3,0),"Não Encontrado")))</f>
        <v/>
      </c>
      <c r="AB91" s="46" t="str">
        <f aca="false">IFERROR(IF(Z91&lt;&gt;"Não Encontrado",Z91,IF(AA91&lt;&gt;"Não Encontrado",AA91,"")),"")</f>
        <v/>
      </c>
      <c r="AC91" s="45" t="str">
        <f aca="false">IF(B91="","",IF(AB91="","NÃO","SIM"))</f>
        <v/>
      </c>
      <c r="AD91" s="45" t="str">
        <f aca="false">IFERROR(VLOOKUP(G91,Dados!$P$3:$R$500,3,0),"")</f>
        <v/>
      </c>
      <c r="AE91" s="45" t="str">
        <f aca="false">IFERROR(VLOOKUP(G91,Dados!$K$3:$L$500,2,0),"")</f>
        <v/>
      </c>
      <c r="AF91" s="45" t="str">
        <f aca="false">IFERROR(VLOOKUP(G91,Dados!$M$3:$N$500,2,0),"")</f>
        <v/>
      </c>
      <c r="AG91" s="45" t="str">
        <f aca="false">IF(F91="","",IF(AND(AD91="",AE91="",AF91=""),"-",IF(AND(AD91="BIT",AE91="",AF91=""),"BIT",IF(AND(AE91="ANEXO I",AD91="",AF91=""),"ANEXO I",IF(AND(AF91="ANEXO II",AD91="",AE91=""),"ANEXO II","Escolher")))))</f>
        <v/>
      </c>
      <c r="AH91" s="45" t="str">
        <f aca="false">IF(AG91&lt;&gt;"Pneus","",IFERROR(VLOOKUP(R91,Dados!$X$2:$Z$5,3,0)*(AI91-Q91),VLOOKUP(D91,Dados!$X$7:$Z$33,3,0)*(AI91-Q91)))</f>
        <v/>
      </c>
      <c r="AI91" s="47" t="str">
        <f aca="false">IF(B91="","",P91+Q91+O91+M91+L91-N91)</f>
        <v/>
      </c>
      <c r="AJ91" s="48" t="str">
        <f aca="false">IFERROR(IF(AND(AC91="SIM",AG91="-",Y91="REVENDA"),(AB91/1+1)*AI91,IF(AND(AC91="SIM",AG91="Pneus",Y91="REVENDA"),(AB91/1+1)*(AI91-AH91),"")),"")</f>
        <v/>
      </c>
      <c r="AK91" s="48" t="str">
        <f aca="false">IF(AJ91="","",AJ91*17%)</f>
        <v/>
      </c>
      <c r="AL91" s="48" t="str">
        <f aca="false">IFERROR(IF(AC91="NÃO","",IF(AK91="","",IF(E91="Simples Nacional",BF91,IF(T91=0.12,U91*0.5833337002,IF(T91=0,AI91*0.07,U91))))),"")</f>
        <v/>
      </c>
      <c r="AM91" s="47" t="str">
        <f aca="false">IFERROR(IF(AC91="NÃO","",IF(OR(AG91="-",AG91="Pneus"),AK91-AL91,"")),"")</f>
        <v/>
      </c>
      <c r="AN91" s="48" t="str">
        <f aca="false">IF(AND(Y91="REVENDA",AC91="SIM",AG91="BIT"),((AB91/1+1)*AI91)*0.4117,"")</f>
        <v/>
      </c>
      <c r="AO91" s="48" t="str">
        <f aca="false">IF(AN91="","",AN91*17%)</f>
        <v/>
      </c>
      <c r="AP91" s="49" t="str">
        <f aca="false">IF(AN91="","",IF(T91=0.12,(U91*0.4117)*0.4117,IF(T91=0,(AI91*0.07)*0.4117,U91*0.4117)))</f>
        <v/>
      </c>
      <c r="AQ91" s="47" t="str">
        <f aca="false">IF(AN91="","",AO91-AP91)</f>
        <v/>
      </c>
      <c r="AR91" s="50" t="str">
        <f aca="false">IFERROR(IF(AND(AC91="SIM",Y91="REVENDA",LEFT(AG91,5)="ANEXO")*OR(AE91="ANEXO I",AF91="ANEXO II"),VLOOKUP(H91,Dados!G:I,2,0),""),"INSERIR MVA")</f>
        <v/>
      </c>
      <c r="AS91" s="48" t="str">
        <f aca="false">IF(LEFT(AG91,5)="ANEXO",VLOOKUP(AG91,Dados!$X$111:$Z$112,2,0)*(AI91-Q91),"")</f>
        <v/>
      </c>
      <c r="AT91" s="48" t="str">
        <f aca="false">IFERROR(IF(AR91="","",(AI91*AR91)+AI91),"INSERIR MVA")</f>
        <v/>
      </c>
      <c r="AU91" s="48" t="str">
        <f aca="false">IF(AT91="","",IF(AY91=0.04,U91,AS91*AY91))</f>
        <v/>
      </c>
      <c r="AV91" s="47" t="str">
        <f aca="false">IFERROR(IF(AU91="","",(VLOOKUP(AG91,Dados!$X$111:$Z$112,3,0)*AT91*0.17)),"INSERIR MVA")</f>
        <v/>
      </c>
      <c r="AW91" s="47" t="str">
        <f aca="false">IFERROR(IF(AR91="","",AV91-AU91),"")</f>
        <v/>
      </c>
      <c r="AX91" s="51" t="str">
        <f aca="false">IFERROR(IF(AC91="NÃO","",IF(AM91&lt;&gt;"",AM91-W91,IF(AQ91&lt;&gt;"",AQ91-W91,IF(AW91&lt;&gt;"",AW91-W91,"")))),"")</f>
        <v/>
      </c>
      <c r="AY91" s="46" t="str">
        <f aca="false">IFERROR(IF(ISNA(VLOOKUP(R91,Dados!$X$2:$Y$5,2,0)),VLOOKUP(D91,Dados!$X$7:$Y$33,2,0),VLOOKUP(R91,Dados!$X$2:$Y$5,2,0)),"")</f>
        <v/>
      </c>
      <c r="AZ91" s="52" t="str">
        <f aca="false">IF(C91="","",IF(AND(Y91="CONSUMO",AC91="NÃO")*OR(AG91="-",AG91="BIT"),IF(E91&lt;&gt;"",(AI91-(P91+L91-N91+Q91)*AY91)/0.83),""))</f>
        <v/>
      </c>
      <c r="BA91" s="51" t="str">
        <f aca="false">IF(AZ91="","",AZ91*0.17-((P91+L91-N91+Q91)*AY91))</f>
        <v/>
      </c>
      <c r="BB91" s="51" t="str">
        <f aca="false">IF(AND(Y91="CONSUMO",AG91="ANEXO I",AY91&gt;4%),(AI91-(P91+L91-N91+Q91)*0.0514)/0.83*(0.5177)*(0.17)-AI91*0.0514,IF(AND(Y91="CONSUMO",AG91="ANEXO II",AY91&gt;4%),(AI91-(P91+L91-N91+Q91)*0.041)/0.83*(0.3295)*(0.17)-AI91*0.041,IF(AND(Y91="CONSUMO",AG91="ANEXO I",AY91=4%),(AI91-(P91+L91-N91+Q91)*0.04)/0.83*(0.5177)*(0.17)-AI91*0.04,IF(AND(Y91="CONSUMO",AG91="ANEXO II",AY91=4%),(AI91-(P91+L91-N91+Q91)*0.04)/0.83*(0.3295)*(0.17)-AI91*0.04,""))))</f>
        <v/>
      </c>
      <c r="BC91" s="51" t="str">
        <f aca="false">IF(C91="","",IF(AND(Y91="CONSUMO",AC91="SIM")*OR(AG91="-",AG91="BIT"),IF(E91&lt;&gt;"",(AI91-(P91+L91-N91+Q91)*AY91)/0.83),""))</f>
        <v/>
      </c>
      <c r="BD91" s="51" t="str">
        <f aca="false">IF(BC91="","",BC91*0.17)</f>
        <v/>
      </c>
      <c r="BE91" s="51" t="str">
        <f aca="false">IF(I91=6908,0,IF(BC91="","",BD91-((P91+L91-N91+Q91)*AY91)))</f>
        <v/>
      </c>
      <c r="BF91" s="53" t="str">
        <f aca="false">IF(B91="","",IF(OR(B91="",E91="Regime Normal"),0,(AI91-Q91)*VLOOKUP(R91,Dados!$X$98:$Y$108,2,0)))</f>
        <v/>
      </c>
      <c r="BG91" s="54" t="str">
        <f aca="false">IFERROR(VLOOKUP(I91,Dados!$AC$27:$AD$43,2,0),IF(B91="","",IF(D91&lt;&gt;"MT",IF(AND(AC91="SIM",Y91="Revenda"),"2403",IF(AND(AC91="SIM",Y91="Consumo"),"2407",IF(AND(AC91="NÃO",Y91="Revenda"),"2102",IF(AND(AC91="NÃO",Y91="Consumo"),"2556",)))),REPLACE(I91,1,1,1))))</f>
        <v/>
      </c>
    </row>
    <row r="92" customFormat="false" ht="12.8" hidden="false" customHeight="false" outlineLevel="0" collapsed="false">
      <c r="Y92" s="45"/>
      <c r="Z92" s="46" t="str">
        <f aca="false">IF(B92="","",(IFERROR(VLOOKUP(H92,Dados!A$3:B$15000,2,0),"Não Encontrado")))</f>
        <v/>
      </c>
      <c r="AA92" s="46" t="str">
        <f aca="false">IF(B92="","",(IFERROR(VLOOKUP(G92,Dados!C$3:E$15000,3,0),"Não Encontrado")))</f>
        <v/>
      </c>
      <c r="AB92" s="46" t="str">
        <f aca="false">IFERROR(IF(Z92&lt;&gt;"Não Encontrado",Z92,IF(AA92&lt;&gt;"Não Encontrado",AA92,"")),"")</f>
        <v/>
      </c>
      <c r="AC92" s="45" t="str">
        <f aca="false">IF(B92="","",IF(AB92="","NÃO","SIM"))</f>
        <v/>
      </c>
      <c r="AD92" s="45" t="str">
        <f aca="false">IFERROR(VLOOKUP(G92,Dados!$P$3:$R$500,3,0),"")</f>
        <v/>
      </c>
      <c r="AE92" s="45" t="str">
        <f aca="false">IFERROR(VLOOKUP(G92,Dados!$K$3:$L$500,2,0),"")</f>
        <v/>
      </c>
      <c r="AF92" s="45" t="str">
        <f aca="false">IFERROR(VLOOKUP(G92,Dados!$M$3:$N$500,2,0),"")</f>
        <v/>
      </c>
      <c r="AG92" s="45" t="str">
        <f aca="false">IF(F92="","",IF(AND(AD92="",AE92="",AF92=""),"-",IF(AND(AD92="BIT",AE92="",AF92=""),"BIT",IF(AND(AE92="ANEXO I",AD92="",AF92=""),"ANEXO I",IF(AND(AF92="ANEXO II",AD92="",AE92=""),"ANEXO II","Escolher")))))</f>
        <v/>
      </c>
      <c r="AH92" s="45" t="str">
        <f aca="false">IF(AG92&lt;&gt;"Pneus","",IFERROR(VLOOKUP(R92,Dados!$X$2:$Z$5,3,0)*(AI92-Q92),VLOOKUP(D92,Dados!$X$7:$Z$33,3,0)*(AI92-Q92)))</f>
        <v/>
      </c>
      <c r="AI92" s="47" t="str">
        <f aca="false">IF(B92="","",P92+Q92+O92+M92+L92-N92)</f>
        <v/>
      </c>
      <c r="AJ92" s="48" t="str">
        <f aca="false">IFERROR(IF(AND(AC92="SIM",AG92="-",Y92="REVENDA"),(AB92/1+1)*AI92,IF(AND(AC92="SIM",AG92="Pneus",Y92="REVENDA"),(AB92/1+1)*(AI92-AH92),"")),"")</f>
        <v/>
      </c>
      <c r="AK92" s="48" t="str">
        <f aca="false">IF(AJ92="","",AJ92*17%)</f>
        <v/>
      </c>
      <c r="AL92" s="48" t="str">
        <f aca="false">IFERROR(IF(AC92="NÃO","",IF(AK92="","",IF(E92="Simples Nacional",BF92,IF(T92=0.12,U92*0.5833337002,IF(T92=0,AI92*0.07,U92))))),"")</f>
        <v/>
      </c>
      <c r="AM92" s="47" t="str">
        <f aca="false">IFERROR(IF(AC92="NÃO","",IF(OR(AG92="-",AG92="Pneus"),AK92-AL92,"")),"")</f>
        <v/>
      </c>
      <c r="AN92" s="48" t="str">
        <f aca="false">IF(AND(Y92="REVENDA",AC92="SIM",AG92="BIT"),((AB92/1+1)*AI92)*0.4117,"")</f>
        <v/>
      </c>
      <c r="AO92" s="48" t="str">
        <f aca="false">IF(AN92="","",AN92*17%)</f>
        <v/>
      </c>
      <c r="AP92" s="49" t="str">
        <f aca="false">IF(AN92="","",IF(T92=0.12,(U92*0.4117)*0.4117,IF(T92=0,(AI92*0.07)*0.4117,U92*0.4117)))</f>
        <v/>
      </c>
      <c r="AQ92" s="47" t="str">
        <f aca="false">IF(AN92="","",AO92-AP92)</f>
        <v/>
      </c>
      <c r="AR92" s="50" t="str">
        <f aca="false">IFERROR(IF(AND(AC92="SIM",Y92="REVENDA",LEFT(AG92,5)="ANEXO")*OR(AE92="ANEXO I",AF92="ANEXO II"),VLOOKUP(H92,Dados!G:I,2,0),""),"INSERIR MVA")</f>
        <v/>
      </c>
      <c r="AS92" s="48" t="str">
        <f aca="false">IF(LEFT(AG92,5)="ANEXO",VLOOKUP(AG92,Dados!$X$111:$Z$112,2,0)*(AI92-Q92),"")</f>
        <v/>
      </c>
      <c r="AT92" s="48" t="str">
        <f aca="false">IFERROR(IF(AR92="","",(AI92*AR92)+AI92),"INSERIR MVA")</f>
        <v/>
      </c>
      <c r="AU92" s="48" t="str">
        <f aca="false">IF(AT92="","",IF(AY92=0.04,U92,AS92*AY92))</f>
        <v/>
      </c>
      <c r="AV92" s="47" t="str">
        <f aca="false">IFERROR(IF(AU92="","",(VLOOKUP(AG92,Dados!$X$111:$Z$112,3,0)*AT92*0.17)),"INSERIR MVA")</f>
        <v/>
      </c>
      <c r="AW92" s="47" t="str">
        <f aca="false">IFERROR(IF(AR92="","",AV92-AU92),"")</f>
        <v/>
      </c>
      <c r="AX92" s="51" t="str">
        <f aca="false">IFERROR(IF(AC92="NÃO","",IF(AM92&lt;&gt;"",AM92-W92,IF(AQ92&lt;&gt;"",AQ92-W92,IF(AW92&lt;&gt;"",AW92-W92,"")))),"")</f>
        <v/>
      </c>
      <c r="AY92" s="46" t="str">
        <f aca="false">IFERROR(IF(ISNA(VLOOKUP(R92,Dados!$X$2:$Y$5,2,0)),VLOOKUP(D92,Dados!$X$7:$Y$33,2,0),VLOOKUP(R92,Dados!$X$2:$Y$5,2,0)),"")</f>
        <v/>
      </c>
      <c r="AZ92" s="52" t="str">
        <f aca="false">IF(C92="","",IF(AND(Y92="CONSUMO",AC92="NÃO")*OR(AG92="-",AG92="BIT"),IF(E92&lt;&gt;"",(AI92-(P92+L92-N92+Q92)*AY92)/0.83),""))</f>
        <v/>
      </c>
      <c r="BA92" s="51" t="str">
        <f aca="false">IF(AZ92="","",AZ92*0.17-((P92+L92-N92+Q92)*AY92))</f>
        <v/>
      </c>
      <c r="BB92" s="51" t="str">
        <f aca="false">IF(AND(Y92="CONSUMO",AG92="ANEXO I",AY92&gt;4%),(AI92-(P92+L92-N92+Q92)*0.0514)/0.83*(0.5177)*(0.17)-AI92*0.0514,IF(AND(Y92="CONSUMO",AG92="ANEXO II",AY92&gt;4%),(AI92-(P92+L92-N92+Q92)*0.041)/0.83*(0.3295)*(0.17)-AI92*0.041,IF(AND(Y92="CONSUMO",AG92="ANEXO I",AY92=4%),(AI92-(P92+L92-N92+Q92)*0.04)/0.83*(0.5177)*(0.17)-AI92*0.04,IF(AND(Y92="CONSUMO",AG92="ANEXO II",AY92=4%),(AI92-(P92+L92-N92+Q92)*0.04)/0.83*(0.3295)*(0.17)-AI92*0.04,""))))</f>
        <v/>
      </c>
      <c r="BC92" s="51" t="str">
        <f aca="false">IF(C92="","",IF(AND(Y92="CONSUMO",AC92="SIM")*OR(AG92="-",AG92="BIT"),IF(E92&lt;&gt;"",(AI92-(P92+L92-N92+Q92)*AY92)/0.83),""))</f>
        <v/>
      </c>
      <c r="BD92" s="51" t="str">
        <f aca="false">IF(BC92="","",BC92*0.17)</f>
        <v/>
      </c>
      <c r="BE92" s="51" t="str">
        <f aca="false">IF(I92=6908,0,IF(BC92="","",BD92-((P92+L92-N92+Q92)*AY92)))</f>
        <v/>
      </c>
      <c r="BF92" s="53" t="str">
        <f aca="false">IF(B92="","",IF(OR(B92="",E92="Regime Normal"),0,(AI92-Q92)*VLOOKUP(R92,Dados!$X$98:$Y$108,2,0)))</f>
        <v/>
      </c>
      <c r="BG92" s="54" t="str">
        <f aca="false">IFERROR(VLOOKUP(I92,Dados!$AC$27:$AD$43,2,0),IF(B92="","",IF(D92&lt;&gt;"MT",IF(AND(AC92="SIM",Y92="Revenda"),"2403",IF(AND(AC92="SIM",Y92="Consumo"),"2407",IF(AND(AC92="NÃO",Y92="Revenda"),"2102",IF(AND(AC92="NÃO",Y92="Consumo"),"2556",)))),REPLACE(I92,1,1,1))))</f>
        <v/>
      </c>
    </row>
    <row r="93" customFormat="false" ht="12.8" hidden="false" customHeight="false" outlineLevel="0" collapsed="false">
      <c r="Y93" s="45"/>
      <c r="Z93" s="46" t="str">
        <f aca="false">IF(B93="","",(IFERROR(VLOOKUP(H93,Dados!A$3:B$15000,2,0),"Não Encontrado")))</f>
        <v/>
      </c>
      <c r="AA93" s="46" t="str">
        <f aca="false">IF(B93="","",(IFERROR(VLOOKUP(G93,Dados!C$3:E$15000,3,0),"Não Encontrado")))</f>
        <v/>
      </c>
      <c r="AB93" s="46" t="str">
        <f aca="false">IFERROR(IF(Z93&lt;&gt;"Não Encontrado",Z93,IF(AA93&lt;&gt;"Não Encontrado",AA93,"")),"")</f>
        <v/>
      </c>
      <c r="AC93" s="45" t="str">
        <f aca="false">IF(B93="","",IF(AB93="","NÃO","SIM"))</f>
        <v/>
      </c>
      <c r="AD93" s="45" t="str">
        <f aca="false">IFERROR(VLOOKUP(G93,Dados!$P$3:$R$500,3,0),"")</f>
        <v/>
      </c>
      <c r="AE93" s="45" t="str">
        <f aca="false">IFERROR(VLOOKUP(G93,Dados!$K$3:$L$500,2,0),"")</f>
        <v/>
      </c>
      <c r="AF93" s="45" t="str">
        <f aca="false">IFERROR(VLOOKUP(G93,Dados!$M$3:$N$500,2,0),"")</f>
        <v/>
      </c>
      <c r="AG93" s="45" t="str">
        <f aca="false">IF(F93="","",IF(AND(AD93="",AE93="",AF93=""),"-",IF(AND(AD93="BIT",AE93="",AF93=""),"BIT",IF(AND(AE93="ANEXO I",AD93="",AF93=""),"ANEXO I",IF(AND(AF93="ANEXO II",AD93="",AE93=""),"ANEXO II","Escolher")))))</f>
        <v/>
      </c>
      <c r="AH93" s="45" t="str">
        <f aca="false">IF(AG93&lt;&gt;"Pneus","",IFERROR(VLOOKUP(R93,Dados!$X$2:$Z$5,3,0)*(AI93-Q93),VLOOKUP(D93,Dados!$X$7:$Z$33,3,0)*(AI93-Q93)))</f>
        <v/>
      </c>
      <c r="AI93" s="47" t="str">
        <f aca="false">IF(B93="","",P93+Q93+O93+M93+L93-N93)</f>
        <v/>
      </c>
      <c r="AJ93" s="48" t="str">
        <f aca="false">IFERROR(IF(AND(AC93="SIM",AG93="-",Y93="REVENDA"),(AB93/1+1)*AI93,IF(AND(AC93="SIM",AG93="Pneus",Y93="REVENDA"),(AB93/1+1)*(AI93-AH93),"")),"")</f>
        <v/>
      </c>
      <c r="AK93" s="48" t="str">
        <f aca="false">IF(AJ93="","",AJ93*17%)</f>
        <v/>
      </c>
      <c r="AL93" s="48" t="str">
        <f aca="false">IFERROR(IF(AC93="NÃO","",IF(AK93="","",IF(E93="Simples Nacional",BF93,IF(T93=0.12,U93*0.5833337002,IF(T93=0,AI93*0.07,U93))))),"")</f>
        <v/>
      </c>
      <c r="AM93" s="47" t="str">
        <f aca="false">IFERROR(IF(AC93="NÃO","",IF(OR(AG93="-",AG93="Pneus"),AK93-AL93,"")),"")</f>
        <v/>
      </c>
      <c r="AN93" s="48" t="str">
        <f aca="false">IF(AND(Y93="REVENDA",AC93="SIM",AG93="BIT"),((AB93/1+1)*AI93)*0.4117,"")</f>
        <v/>
      </c>
      <c r="AO93" s="48" t="str">
        <f aca="false">IF(AN93="","",AN93*17%)</f>
        <v/>
      </c>
      <c r="AP93" s="49" t="str">
        <f aca="false">IF(AN93="","",IF(T93=0.12,(U93*0.4117)*0.4117,IF(T93=0,(AI93*0.07)*0.4117,U93*0.4117)))</f>
        <v/>
      </c>
      <c r="AQ93" s="47" t="str">
        <f aca="false">IF(AN93="","",AO93-AP93)</f>
        <v/>
      </c>
      <c r="AR93" s="50" t="str">
        <f aca="false">IFERROR(IF(AND(AC93="SIM",Y93="REVENDA",LEFT(AG93,5)="ANEXO")*OR(AE93="ANEXO I",AF93="ANEXO II"),VLOOKUP(H93,Dados!G:I,2,0),""),"INSERIR MVA")</f>
        <v/>
      </c>
      <c r="AS93" s="48" t="str">
        <f aca="false">IF(LEFT(AG93,5)="ANEXO",VLOOKUP(AG93,Dados!$X$111:$Z$112,2,0)*(AI93-Q93),"")</f>
        <v/>
      </c>
      <c r="AT93" s="48" t="str">
        <f aca="false">IFERROR(IF(AR93="","",(AI93*AR93)+AI93),"INSERIR MVA")</f>
        <v/>
      </c>
      <c r="AU93" s="48" t="str">
        <f aca="false">IF(AT93="","",IF(AY93=0.04,U93,AS93*AY93))</f>
        <v/>
      </c>
      <c r="AV93" s="47" t="str">
        <f aca="false">IFERROR(IF(AU93="","",(VLOOKUP(AG93,Dados!$X$111:$Z$112,3,0)*AT93*0.17)),"INSERIR MVA")</f>
        <v/>
      </c>
      <c r="AW93" s="47" t="str">
        <f aca="false">IFERROR(IF(AR93="","",AV93-AU93),"")</f>
        <v/>
      </c>
      <c r="AX93" s="51" t="str">
        <f aca="false">IFERROR(IF(AC93="NÃO","",IF(AM93&lt;&gt;"",AM93-W93,IF(AQ93&lt;&gt;"",AQ93-W93,IF(AW93&lt;&gt;"",AW93-W93,"")))),"")</f>
        <v/>
      </c>
      <c r="AY93" s="46" t="str">
        <f aca="false">IFERROR(IF(ISNA(VLOOKUP(R93,Dados!$X$2:$Y$5,2,0)),VLOOKUP(D93,Dados!$X$7:$Y$33,2,0),VLOOKUP(R93,Dados!$X$2:$Y$5,2,0)),"")</f>
        <v/>
      </c>
      <c r="AZ93" s="52" t="str">
        <f aca="false">IF(C93="","",IF(AND(Y93="CONSUMO",AC93="NÃO")*OR(AG93="-",AG93="BIT"),IF(E93&lt;&gt;"",(AI93-(P93+L93-N93+Q93)*AY93)/0.83),""))</f>
        <v/>
      </c>
      <c r="BA93" s="51" t="str">
        <f aca="false">IF(AZ93="","",AZ93*0.17-((P93+L93-N93+Q93)*AY93))</f>
        <v/>
      </c>
      <c r="BB93" s="51" t="str">
        <f aca="false">IF(AND(Y93="CONSUMO",AG93="ANEXO I",AY93&gt;4%),(AI93-(P93+L93-N93+Q93)*0.0514)/0.83*(0.5177)*(0.17)-AI93*0.0514,IF(AND(Y93="CONSUMO",AG93="ANEXO II",AY93&gt;4%),(AI93-(P93+L93-N93+Q93)*0.041)/0.83*(0.3295)*(0.17)-AI93*0.041,IF(AND(Y93="CONSUMO",AG93="ANEXO I",AY93=4%),(AI93-(P93+L93-N93+Q93)*0.04)/0.83*(0.5177)*(0.17)-AI93*0.04,IF(AND(Y93="CONSUMO",AG93="ANEXO II",AY93=4%),(AI93-(P93+L93-N93+Q93)*0.04)/0.83*(0.3295)*(0.17)-AI93*0.04,""))))</f>
        <v/>
      </c>
      <c r="BC93" s="51" t="str">
        <f aca="false">IF(C93="","",IF(AND(Y93="CONSUMO",AC93="SIM")*OR(AG93="-",AG93="BIT"),IF(E93&lt;&gt;"",(AI93-(P93+L93-N93+Q93)*AY93)/0.83),""))</f>
        <v/>
      </c>
      <c r="BD93" s="51" t="str">
        <f aca="false">IF(BC93="","",BC93*0.17)</f>
        <v/>
      </c>
      <c r="BE93" s="51" t="str">
        <f aca="false">IF(I93=6908,0,IF(BC93="","",BD93-((P93+L93-N93+Q93)*AY93)))</f>
        <v/>
      </c>
      <c r="BF93" s="53" t="str">
        <f aca="false">IF(B93="","",IF(OR(B93="",E93="Regime Normal"),0,(AI93-Q93)*VLOOKUP(R93,Dados!$X$98:$Y$108,2,0)))</f>
        <v/>
      </c>
      <c r="BG93" s="54" t="str">
        <f aca="false">IFERROR(VLOOKUP(I93,Dados!$AC$27:$AD$43,2,0),IF(B93="","",IF(D93&lt;&gt;"MT",IF(AND(AC93="SIM",Y93="Revenda"),"2403",IF(AND(AC93="SIM",Y93="Consumo"),"2407",IF(AND(AC93="NÃO",Y93="Revenda"),"2102",IF(AND(AC93="NÃO",Y93="Consumo"),"2556",)))),REPLACE(I93,1,1,1))))</f>
        <v/>
      </c>
    </row>
    <row r="94" customFormat="false" ht="12.8" hidden="false" customHeight="false" outlineLevel="0" collapsed="false">
      <c r="Y94" s="45"/>
      <c r="Z94" s="46" t="str">
        <f aca="false">IF(B94="","",(IFERROR(VLOOKUP(H94,Dados!A$3:B$15000,2,0),"Não Encontrado")))</f>
        <v/>
      </c>
      <c r="AA94" s="46" t="str">
        <f aca="false">IF(B94="","",(IFERROR(VLOOKUP(G94,Dados!C$3:E$15000,3,0),"Não Encontrado")))</f>
        <v/>
      </c>
      <c r="AB94" s="46" t="str">
        <f aca="false">IFERROR(IF(Z94&lt;&gt;"Não Encontrado",Z94,IF(AA94&lt;&gt;"Não Encontrado",AA94,"")),"")</f>
        <v/>
      </c>
      <c r="AC94" s="45" t="str">
        <f aca="false">IF(B94="","",IF(AB94="","NÃO","SIM"))</f>
        <v/>
      </c>
      <c r="AD94" s="45" t="str">
        <f aca="false">IFERROR(VLOOKUP(G94,Dados!$P$3:$R$500,3,0),"")</f>
        <v/>
      </c>
      <c r="AE94" s="45" t="str">
        <f aca="false">IFERROR(VLOOKUP(G94,Dados!$K$3:$L$500,2,0),"")</f>
        <v/>
      </c>
      <c r="AF94" s="45" t="str">
        <f aca="false">IFERROR(VLOOKUP(G94,Dados!$M$3:$N$500,2,0),"")</f>
        <v/>
      </c>
      <c r="AG94" s="45" t="str">
        <f aca="false">IF(F94="","",IF(AND(AD94="",AE94="",AF94=""),"-",IF(AND(AD94="BIT",AE94="",AF94=""),"BIT",IF(AND(AE94="ANEXO I",AD94="",AF94=""),"ANEXO I",IF(AND(AF94="ANEXO II",AD94="",AE94=""),"ANEXO II","Escolher")))))</f>
        <v/>
      </c>
      <c r="AH94" s="45" t="str">
        <f aca="false">IF(AG94&lt;&gt;"Pneus","",IFERROR(VLOOKUP(R94,Dados!$X$2:$Z$5,3,0)*(AI94-Q94),VLOOKUP(D94,Dados!$X$7:$Z$33,3,0)*(AI94-Q94)))</f>
        <v/>
      </c>
      <c r="AI94" s="47" t="str">
        <f aca="false">IF(B94="","",P94+Q94+O94+M94+L94-N94)</f>
        <v/>
      </c>
      <c r="AJ94" s="48" t="str">
        <f aca="false">IFERROR(IF(AND(AC94="SIM",AG94="-",Y94="REVENDA"),(AB94/1+1)*AI94,IF(AND(AC94="SIM",AG94="Pneus",Y94="REVENDA"),(AB94/1+1)*(AI94-AH94),"")),"")</f>
        <v/>
      </c>
      <c r="AK94" s="48" t="str">
        <f aca="false">IF(AJ94="","",AJ94*17%)</f>
        <v/>
      </c>
      <c r="AL94" s="48" t="str">
        <f aca="false">IFERROR(IF(AC94="NÃO","",IF(AK94="","",IF(E94="Simples Nacional",BF94,IF(T94=0.12,U94*0.5833337002,IF(T94=0,AI94*0.07,U94))))),"")</f>
        <v/>
      </c>
      <c r="AM94" s="47" t="str">
        <f aca="false">IFERROR(IF(AC94="NÃO","",IF(OR(AG94="-",AG94="Pneus"),AK94-AL94,"")),"")</f>
        <v/>
      </c>
      <c r="AN94" s="48" t="str">
        <f aca="false">IF(AND(Y94="REVENDA",AC94="SIM",AG94="BIT"),((AB94/1+1)*AI94)*0.4117,"")</f>
        <v/>
      </c>
      <c r="AO94" s="48" t="str">
        <f aca="false">IF(AN94="","",AN94*17%)</f>
        <v/>
      </c>
      <c r="AP94" s="49" t="str">
        <f aca="false">IF(AN94="","",IF(T94=0.12,(U94*0.4117)*0.4117,IF(T94=0,(AI94*0.07)*0.4117,U94*0.4117)))</f>
        <v/>
      </c>
      <c r="AQ94" s="47" t="str">
        <f aca="false">IF(AN94="","",AO94-AP94)</f>
        <v/>
      </c>
      <c r="AR94" s="50" t="str">
        <f aca="false">IFERROR(IF(AND(AC94="SIM",Y94="REVENDA",LEFT(AG94,5)="ANEXO")*OR(AE94="ANEXO I",AF94="ANEXO II"),VLOOKUP(H94,Dados!G:I,2,0),""),"INSERIR MVA")</f>
        <v/>
      </c>
      <c r="AS94" s="48" t="str">
        <f aca="false">IF(LEFT(AG94,5)="ANEXO",VLOOKUP(AG94,Dados!$X$111:$Z$112,2,0)*(AI94-Q94),"")</f>
        <v/>
      </c>
      <c r="AT94" s="48" t="str">
        <f aca="false">IFERROR(IF(AR94="","",(AI94*AR94)+AI94),"INSERIR MVA")</f>
        <v/>
      </c>
      <c r="AU94" s="48" t="str">
        <f aca="false">IF(AT94="","",IF(AY94=0.04,U94,AS94*AY94))</f>
        <v/>
      </c>
      <c r="AV94" s="47" t="str">
        <f aca="false">IFERROR(IF(AU94="","",(VLOOKUP(AG94,Dados!$X$111:$Z$112,3,0)*AT94*0.17)),"INSERIR MVA")</f>
        <v/>
      </c>
      <c r="AW94" s="47" t="str">
        <f aca="false">IFERROR(IF(AR94="","",AV94-AU94),"")</f>
        <v/>
      </c>
      <c r="AX94" s="51" t="str">
        <f aca="false">IFERROR(IF(AC94="NÃO","",IF(AM94&lt;&gt;"",AM94-W94,IF(AQ94&lt;&gt;"",AQ94-W94,IF(AW94&lt;&gt;"",AW94-W94,"")))),"")</f>
        <v/>
      </c>
      <c r="AY94" s="46" t="str">
        <f aca="false">IFERROR(IF(ISNA(VLOOKUP(R94,Dados!$X$2:$Y$5,2,0)),VLOOKUP(D94,Dados!$X$7:$Y$33,2,0),VLOOKUP(R94,Dados!$X$2:$Y$5,2,0)),"")</f>
        <v/>
      </c>
      <c r="AZ94" s="52" t="str">
        <f aca="false">IF(C94="","",IF(AND(Y94="CONSUMO",AC94="NÃO")*OR(AG94="-",AG94="BIT"),IF(E94&lt;&gt;"",(AI94-(P94+L94-N94+Q94)*AY94)/0.83),""))</f>
        <v/>
      </c>
      <c r="BA94" s="51" t="str">
        <f aca="false">IF(AZ94="","",AZ94*0.17-((P94+L94-N94+Q94)*AY94))</f>
        <v/>
      </c>
      <c r="BB94" s="51" t="str">
        <f aca="false">IF(AND(Y94="CONSUMO",AG94="ANEXO I",AY94&gt;4%),(AI94-(P94+L94-N94+Q94)*0.0514)/0.83*(0.5177)*(0.17)-AI94*0.0514,IF(AND(Y94="CONSUMO",AG94="ANEXO II",AY94&gt;4%),(AI94-(P94+L94-N94+Q94)*0.041)/0.83*(0.3295)*(0.17)-AI94*0.041,IF(AND(Y94="CONSUMO",AG94="ANEXO I",AY94=4%),(AI94-(P94+L94-N94+Q94)*0.04)/0.83*(0.5177)*(0.17)-AI94*0.04,IF(AND(Y94="CONSUMO",AG94="ANEXO II",AY94=4%),(AI94-(P94+L94-N94+Q94)*0.04)/0.83*(0.3295)*(0.17)-AI94*0.04,""))))</f>
        <v/>
      </c>
      <c r="BC94" s="51" t="str">
        <f aca="false">IF(C94="","",IF(AND(Y94="CONSUMO",AC94="SIM")*OR(AG94="-",AG94="BIT"),IF(E94&lt;&gt;"",(AI94-(P94+L94-N94+Q94)*AY94)/0.83),""))</f>
        <v/>
      </c>
      <c r="BD94" s="51" t="str">
        <f aca="false">IF(BC94="","",BC94*0.17)</f>
        <v/>
      </c>
      <c r="BE94" s="51" t="str">
        <f aca="false">IF(I94=6908,0,IF(BC94="","",BD94-((P94+L94-N94+Q94)*AY94)))</f>
        <v/>
      </c>
      <c r="BF94" s="53" t="str">
        <f aca="false">IF(B94="","",IF(OR(B94="",E94="Regime Normal"),0,(AI94-Q94)*VLOOKUP(R94,Dados!$X$98:$Y$108,2,0)))</f>
        <v/>
      </c>
      <c r="BG94" s="54" t="str">
        <f aca="false">IFERROR(VLOOKUP(I94,Dados!$AC$27:$AD$43,2,0),IF(B94="","",IF(D94&lt;&gt;"MT",IF(AND(AC94="SIM",Y94="Revenda"),"2403",IF(AND(AC94="SIM",Y94="Consumo"),"2407",IF(AND(AC94="NÃO",Y94="Revenda"),"2102",IF(AND(AC94="NÃO",Y94="Consumo"),"2556",)))),REPLACE(I94,1,1,1))))</f>
        <v/>
      </c>
    </row>
    <row r="95" customFormat="false" ht="12.8" hidden="false" customHeight="false" outlineLevel="0" collapsed="false">
      <c r="Y95" s="45"/>
      <c r="Z95" s="46" t="str">
        <f aca="false">IF(B95="","",(IFERROR(VLOOKUP(H95,Dados!A$3:B$15000,2,0),"Não Encontrado")))</f>
        <v/>
      </c>
      <c r="AA95" s="46" t="str">
        <f aca="false">IF(B95="","",(IFERROR(VLOOKUP(G95,Dados!C$3:E$15000,3,0),"Não Encontrado")))</f>
        <v/>
      </c>
      <c r="AB95" s="46" t="str">
        <f aca="false">IFERROR(IF(Z95&lt;&gt;"Não Encontrado",Z95,IF(AA95&lt;&gt;"Não Encontrado",AA95,"")),"")</f>
        <v/>
      </c>
      <c r="AC95" s="45" t="str">
        <f aca="false">IF(B95="","",IF(AB95="","NÃO","SIM"))</f>
        <v/>
      </c>
      <c r="AD95" s="45" t="str">
        <f aca="false">IFERROR(VLOOKUP(G95,Dados!$P$3:$R$500,3,0),"")</f>
        <v/>
      </c>
      <c r="AE95" s="45" t="str">
        <f aca="false">IFERROR(VLOOKUP(G95,Dados!$K$3:$L$500,2,0),"")</f>
        <v/>
      </c>
      <c r="AF95" s="45" t="str">
        <f aca="false">IFERROR(VLOOKUP(G95,Dados!$M$3:$N$500,2,0),"")</f>
        <v/>
      </c>
      <c r="AG95" s="45" t="str">
        <f aca="false">IF(F95="","",IF(AND(AD95="",AE95="",AF95=""),"-",IF(AND(AD95="BIT",AE95="",AF95=""),"BIT",IF(AND(AE95="ANEXO I",AD95="",AF95=""),"ANEXO I",IF(AND(AF95="ANEXO II",AD95="",AE95=""),"ANEXO II","Escolher")))))</f>
        <v/>
      </c>
      <c r="AH95" s="45" t="str">
        <f aca="false">IF(AG95&lt;&gt;"Pneus","",IFERROR(VLOOKUP(R95,Dados!$X$2:$Z$5,3,0)*(AI95-Q95),VLOOKUP(D95,Dados!$X$7:$Z$33,3,0)*(AI95-Q95)))</f>
        <v/>
      </c>
      <c r="AI95" s="47" t="str">
        <f aca="false">IF(B95="","",P95+Q95+O95+M95+L95-N95)</f>
        <v/>
      </c>
      <c r="AJ95" s="48" t="str">
        <f aca="false">IFERROR(IF(AND(AC95="SIM",AG95="-",Y95="REVENDA"),(AB95/1+1)*AI95,IF(AND(AC95="SIM",AG95="Pneus",Y95="REVENDA"),(AB95/1+1)*(AI95-AH95),"")),"")</f>
        <v/>
      </c>
      <c r="AK95" s="48" t="str">
        <f aca="false">IF(AJ95="","",AJ95*17%)</f>
        <v/>
      </c>
      <c r="AL95" s="48" t="str">
        <f aca="false">IFERROR(IF(AC95="NÃO","",IF(AK95="","",IF(E95="Simples Nacional",BF95,IF(T95=0.12,U95*0.5833337002,IF(T95=0,AI95*0.07,U95))))),"")</f>
        <v/>
      </c>
      <c r="AM95" s="47" t="str">
        <f aca="false">IFERROR(IF(AC95="NÃO","",IF(OR(AG95="-",AG95="Pneus"),AK95-AL95,"")),"")</f>
        <v/>
      </c>
      <c r="AN95" s="48" t="str">
        <f aca="false">IF(AND(Y95="REVENDA",AC95="SIM",AG95="BIT"),((AB95/1+1)*AI95)*0.4117,"")</f>
        <v/>
      </c>
      <c r="AO95" s="48" t="str">
        <f aca="false">IF(AN95="","",AN95*17%)</f>
        <v/>
      </c>
      <c r="AP95" s="49" t="str">
        <f aca="false">IF(AN95="","",IF(T95=0.12,(U95*0.4117)*0.4117,IF(T95=0,(AI95*0.07)*0.4117,U95*0.4117)))</f>
        <v/>
      </c>
      <c r="AQ95" s="47" t="str">
        <f aca="false">IF(AN95="","",AO95-AP95)</f>
        <v/>
      </c>
      <c r="AR95" s="50" t="str">
        <f aca="false">IFERROR(IF(AND(AC95="SIM",Y95="REVENDA",LEFT(AG95,5)="ANEXO")*OR(AE95="ANEXO I",AF95="ANEXO II"),VLOOKUP(H95,Dados!G:I,2,0),""),"INSERIR MVA")</f>
        <v/>
      </c>
      <c r="AS95" s="48" t="str">
        <f aca="false">IF(LEFT(AG95,5)="ANEXO",VLOOKUP(AG95,Dados!$X$111:$Z$112,2,0)*(AI95-Q95),"")</f>
        <v/>
      </c>
      <c r="AT95" s="48" t="str">
        <f aca="false">IFERROR(IF(AR95="","",(AI95*AR95)+AI95),"INSERIR MVA")</f>
        <v/>
      </c>
      <c r="AU95" s="48" t="str">
        <f aca="false">IF(AT95="","",IF(AY95=0.04,U95,AS95*AY95))</f>
        <v/>
      </c>
      <c r="AV95" s="47" t="str">
        <f aca="false">IFERROR(IF(AU95="","",(VLOOKUP(AG95,Dados!$X$111:$Z$112,3,0)*AT95*0.17)),"INSERIR MVA")</f>
        <v/>
      </c>
      <c r="AW95" s="47" t="str">
        <f aca="false">IFERROR(IF(AR95="","",AV95-AU95),"")</f>
        <v/>
      </c>
      <c r="AX95" s="51" t="str">
        <f aca="false">IFERROR(IF(AC95="NÃO","",IF(AM95&lt;&gt;"",AM95-W95,IF(AQ95&lt;&gt;"",AQ95-W95,IF(AW95&lt;&gt;"",AW95-W95,"")))),"")</f>
        <v/>
      </c>
      <c r="AY95" s="46" t="str">
        <f aca="false">IFERROR(IF(ISNA(VLOOKUP(R95,Dados!$X$2:$Y$5,2,0)),VLOOKUP(D95,Dados!$X$7:$Y$33,2,0),VLOOKUP(R95,Dados!$X$2:$Y$5,2,0)),"")</f>
        <v/>
      </c>
      <c r="AZ95" s="52" t="str">
        <f aca="false">IF(C95="","",IF(AND(Y95="CONSUMO",AC95="NÃO")*OR(AG95="-",AG95="BIT"),IF(E95&lt;&gt;"",(AI95-(P95+L95-N95+Q95)*AY95)/0.83),""))</f>
        <v/>
      </c>
      <c r="BA95" s="51" t="str">
        <f aca="false">IF(AZ95="","",AZ95*0.17-((P95+L95-N95+Q95)*AY95))</f>
        <v/>
      </c>
      <c r="BB95" s="51" t="str">
        <f aca="false">IF(AND(Y95="CONSUMO",AG95="ANEXO I",AY95&gt;4%),(AI95-(P95+L95-N95+Q95)*0.0514)/0.83*(0.5177)*(0.17)-AI95*0.0514,IF(AND(Y95="CONSUMO",AG95="ANEXO II",AY95&gt;4%),(AI95-(P95+L95-N95+Q95)*0.041)/0.83*(0.3295)*(0.17)-AI95*0.041,IF(AND(Y95="CONSUMO",AG95="ANEXO I",AY95=4%),(AI95-(P95+L95-N95+Q95)*0.04)/0.83*(0.5177)*(0.17)-AI95*0.04,IF(AND(Y95="CONSUMO",AG95="ANEXO II",AY95=4%),(AI95-(P95+L95-N95+Q95)*0.04)/0.83*(0.3295)*(0.17)-AI95*0.04,""))))</f>
        <v/>
      </c>
      <c r="BC95" s="51" t="str">
        <f aca="false">IF(C95="","",IF(AND(Y95="CONSUMO",AC95="SIM")*OR(AG95="-",AG95="BIT"),IF(E95&lt;&gt;"",(AI95-(P95+L95-N95+Q95)*AY95)/0.83),""))</f>
        <v/>
      </c>
      <c r="BD95" s="51" t="str">
        <f aca="false">IF(BC95="","",BC95*0.17)</f>
        <v/>
      </c>
      <c r="BE95" s="51" t="str">
        <f aca="false">IF(I95=6908,0,IF(BC95="","",BD95-((P95+L95-N95+Q95)*AY95)))</f>
        <v/>
      </c>
      <c r="BF95" s="53" t="str">
        <f aca="false">IF(B95="","",IF(OR(B95="",E95="Regime Normal"),0,(AI95-Q95)*VLOOKUP(R95,Dados!$X$98:$Y$108,2,0)))</f>
        <v/>
      </c>
      <c r="BG95" s="54" t="str">
        <f aca="false">IFERROR(VLOOKUP(I95,Dados!$AC$27:$AD$43,2,0),IF(B95="","",IF(D95&lt;&gt;"MT",IF(AND(AC95="SIM",Y95="Revenda"),"2403",IF(AND(AC95="SIM",Y95="Consumo"),"2407",IF(AND(AC95="NÃO",Y95="Revenda"),"2102",IF(AND(AC95="NÃO",Y95="Consumo"),"2556",)))),REPLACE(I95,1,1,1))))</f>
        <v/>
      </c>
    </row>
    <row r="96" customFormat="false" ht="12.8" hidden="false" customHeight="false" outlineLevel="0" collapsed="false">
      <c r="Y96" s="45"/>
      <c r="Z96" s="46" t="str">
        <f aca="false">IF(B96="","",(IFERROR(VLOOKUP(H96,Dados!A$3:B$15000,2,0),"Não Encontrado")))</f>
        <v/>
      </c>
      <c r="AA96" s="46" t="str">
        <f aca="false">IF(B96="","",(IFERROR(VLOOKUP(G96,Dados!C$3:E$15000,3,0),"Não Encontrado")))</f>
        <v/>
      </c>
      <c r="AB96" s="46" t="str">
        <f aca="false">IFERROR(IF(Z96&lt;&gt;"Não Encontrado",Z96,IF(AA96&lt;&gt;"Não Encontrado",AA96,"")),"")</f>
        <v/>
      </c>
      <c r="AC96" s="45" t="str">
        <f aca="false">IF(B96="","",IF(AB96="","NÃO","SIM"))</f>
        <v/>
      </c>
      <c r="AD96" s="45" t="str">
        <f aca="false">IFERROR(VLOOKUP(G96,Dados!$P$3:$R$500,3,0),"")</f>
        <v/>
      </c>
      <c r="AE96" s="45" t="str">
        <f aca="false">IFERROR(VLOOKUP(G96,Dados!$K$3:$L$500,2,0),"")</f>
        <v/>
      </c>
      <c r="AF96" s="45" t="str">
        <f aca="false">IFERROR(VLOOKUP(G96,Dados!$M$3:$N$500,2,0),"")</f>
        <v/>
      </c>
      <c r="AG96" s="45" t="str">
        <f aca="false">IF(F96="","",IF(AND(AD96="",AE96="",AF96=""),"-",IF(AND(AD96="BIT",AE96="",AF96=""),"BIT",IF(AND(AE96="ANEXO I",AD96="",AF96=""),"ANEXO I",IF(AND(AF96="ANEXO II",AD96="",AE96=""),"ANEXO II","Escolher")))))</f>
        <v/>
      </c>
      <c r="AH96" s="45" t="str">
        <f aca="false">IF(AG96&lt;&gt;"Pneus","",IFERROR(VLOOKUP(R96,Dados!$X$2:$Z$5,3,0)*(AI96-Q96),VLOOKUP(D96,Dados!$X$7:$Z$33,3,0)*(AI96-Q96)))</f>
        <v/>
      </c>
      <c r="AI96" s="47" t="str">
        <f aca="false">IF(B96="","",P96+Q96+O96+M96+L96-N96)</f>
        <v/>
      </c>
      <c r="AJ96" s="48" t="str">
        <f aca="false">IFERROR(IF(AND(AC96="SIM",AG96="-",Y96="REVENDA"),(AB96/1+1)*AI96,IF(AND(AC96="SIM",AG96="Pneus",Y96="REVENDA"),(AB96/1+1)*(AI96-AH96),"")),"")</f>
        <v/>
      </c>
      <c r="AK96" s="48" t="str">
        <f aca="false">IF(AJ96="","",AJ96*17%)</f>
        <v/>
      </c>
      <c r="AL96" s="48" t="str">
        <f aca="false">IFERROR(IF(AC96="NÃO","",IF(AK96="","",IF(E96="Simples Nacional",BF96,IF(T96=0.12,U96*0.5833337002,IF(T96=0,AI96*0.07,U96))))),"")</f>
        <v/>
      </c>
      <c r="AM96" s="47" t="str">
        <f aca="false">IFERROR(IF(AC96="NÃO","",IF(OR(AG96="-",AG96="Pneus"),AK96-AL96,"")),"")</f>
        <v/>
      </c>
      <c r="AN96" s="48" t="str">
        <f aca="false">IF(AND(Y96="REVENDA",AC96="SIM",AG96="BIT"),((AB96/1+1)*AI96)*0.4117,"")</f>
        <v/>
      </c>
      <c r="AO96" s="48" t="str">
        <f aca="false">IF(AN96="","",AN96*17%)</f>
        <v/>
      </c>
      <c r="AP96" s="49" t="str">
        <f aca="false">IF(AN96="","",IF(T96=0.12,(U96*0.4117)*0.4117,IF(T96=0,(AI96*0.07)*0.4117,U96*0.4117)))</f>
        <v/>
      </c>
      <c r="AQ96" s="47" t="str">
        <f aca="false">IF(AN96="","",AO96-AP96)</f>
        <v/>
      </c>
      <c r="AR96" s="50" t="str">
        <f aca="false">IFERROR(IF(AND(AC96="SIM",Y96="REVENDA",LEFT(AG96,5)="ANEXO")*OR(AE96="ANEXO I",AF96="ANEXO II"),VLOOKUP(H96,Dados!G:I,2,0),""),"INSERIR MVA")</f>
        <v/>
      </c>
      <c r="AS96" s="48" t="str">
        <f aca="false">IF(LEFT(AG96,5)="ANEXO",VLOOKUP(AG96,Dados!$X$111:$Z$112,2,0)*(AI96-Q96),"")</f>
        <v/>
      </c>
      <c r="AT96" s="48" t="str">
        <f aca="false">IFERROR(IF(AR96="","",(AI96*AR96)+AI96),"INSERIR MVA")</f>
        <v/>
      </c>
      <c r="AU96" s="48" t="str">
        <f aca="false">IF(AT96="","",IF(AY96=0.04,U96,AS96*AY96))</f>
        <v/>
      </c>
      <c r="AV96" s="47" t="str">
        <f aca="false">IFERROR(IF(AU96="","",(VLOOKUP(AG96,Dados!$X$111:$Z$112,3,0)*AT96*0.17)),"INSERIR MVA")</f>
        <v/>
      </c>
      <c r="AW96" s="47" t="str">
        <f aca="false">IFERROR(IF(AR96="","",AV96-AU96),"")</f>
        <v/>
      </c>
      <c r="AX96" s="51" t="str">
        <f aca="false">IFERROR(IF(AC96="NÃO","",IF(AM96&lt;&gt;"",AM96-W96,IF(AQ96&lt;&gt;"",AQ96-W96,IF(AW96&lt;&gt;"",AW96-W96,"")))),"")</f>
        <v/>
      </c>
      <c r="AY96" s="46" t="str">
        <f aca="false">IFERROR(IF(ISNA(VLOOKUP(R96,Dados!$X$2:$Y$5,2,0)),VLOOKUP(D96,Dados!$X$7:$Y$33,2,0),VLOOKUP(R96,Dados!$X$2:$Y$5,2,0)),"")</f>
        <v/>
      </c>
      <c r="AZ96" s="52" t="str">
        <f aca="false">IF(C96="","",IF(AND(Y96="CONSUMO",AC96="NÃO")*OR(AG96="-",AG96="BIT"),IF(E96&lt;&gt;"",(AI96-(P96+L96-N96+Q96)*AY96)/0.83),""))</f>
        <v/>
      </c>
      <c r="BA96" s="51" t="str">
        <f aca="false">IF(AZ96="","",AZ96*0.17-((P96+L96-N96+Q96)*AY96))</f>
        <v/>
      </c>
      <c r="BB96" s="51" t="str">
        <f aca="false">IF(AND(Y96="CONSUMO",AG96="ANEXO I",AY96&gt;4%),(AI96-(P96+L96-N96+Q96)*0.0514)/0.83*(0.5177)*(0.17)-AI96*0.0514,IF(AND(Y96="CONSUMO",AG96="ANEXO II",AY96&gt;4%),(AI96-(P96+L96-N96+Q96)*0.041)/0.83*(0.3295)*(0.17)-AI96*0.041,IF(AND(Y96="CONSUMO",AG96="ANEXO I",AY96=4%),(AI96-(P96+L96-N96+Q96)*0.04)/0.83*(0.5177)*(0.17)-AI96*0.04,IF(AND(Y96="CONSUMO",AG96="ANEXO II",AY96=4%),(AI96-(P96+L96-N96+Q96)*0.04)/0.83*(0.3295)*(0.17)-AI96*0.04,""))))</f>
        <v/>
      </c>
      <c r="BC96" s="51" t="str">
        <f aca="false">IF(C96="","",IF(AND(Y96="CONSUMO",AC96="SIM")*OR(AG96="-",AG96="BIT"),IF(E96&lt;&gt;"",(AI96-(P96+L96-N96+Q96)*AY96)/0.83),""))</f>
        <v/>
      </c>
      <c r="BD96" s="51" t="str">
        <f aca="false">IF(BC96="","",BC96*0.17)</f>
        <v/>
      </c>
      <c r="BE96" s="51" t="str">
        <f aca="false">IF(I96=6908,0,IF(BC96="","",BD96-((P96+L96-N96+Q96)*AY96)))</f>
        <v/>
      </c>
      <c r="BF96" s="53" t="str">
        <f aca="false">IF(B96="","",IF(OR(B96="",E96="Regime Normal"),0,(AI96-Q96)*VLOOKUP(R96,Dados!$X$98:$Y$108,2,0)))</f>
        <v/>
      </c>
      <c r="BG96" s="54" t="str">
        <f aca="false">IFERROR(VLOOKUP(I96,Dados!$AC$27:$AD$43,2,0),IF(B96="","",IF(D96&lt;&gt;"MT",IF(AND(AC96="SIM",Y96="Revenda"),"2403",IF(AND(AC96="SIM",Y96="Consumo"),"2407",IF(AND(AC96="NÃO",Y96="Revenda"),"2102",IF(AND(AC96="NÃO",Y96="Consumo"),"2556",)))),REPLACE(I96,1,1,1))))</f>
        <v/>
      </c>
    </row>
    <row r="97" customFormat="false" ht="12.8" hidden="false" customHeight="false" outlineLevel="0" collapsed="false">
      <c r="Y97" s="45"/>
      <c r="Z97" s="46" t="str">
        <f aca="false">IF(B97="","",(IFERROR(VLOOKUP(H97,Dados!A$3:B$15000,2,0),"Não Encontrado")))</f>
        <v/>
      </c>
      <c r="AA97" s="46" t="str">
        <f aca="false">IF(B97="","",(IFERROR(VLOOKUP(G97,Dados!C$3:E$15000,3,0),"Não Encontrado")))</f>
        <v/>
      </c>
      <c r="AB97" s="46" t="str">
        <f aca="false">IFERROR(IF(Z97&lt;&gt;"Não Encontrado",Z97,IF(AA97&lt;&gt;"Não Encontrado",AA97,"")),"")</f>
        <v/>
      </c>
      <c r="AC97" s="45" t="str">
        <f aca="false">IF(B97="","",IF(AB97="","NÃO","SIM"))</f>
        <v/>
      </c>
      <c r="AD97" s="45" t="str">
        <f aca="false">IFERROR(VLOOKUP(G97,Dados!$P$3:$R$500,3,0),"")</f>
        <v/>
      </c>
      <c r="AE97" s="45" t="str">
        <f aca="false">IFERROR(VLOOKUP(G97,Dados!$K$3:$L$500,2,0),"")</f>
        <v/>
      </c>
      <c r="AF97" s="45" t="str">
        <f aca="false">IFERROR(VLOOKUP(G97,Dados!$M$3:$N$500,2,0),"")</f>
        <v/>
      </c>
      <c r="AG97" s="45" t="str">
        <f aca="false">IF(F97="","",IF(AND(AD97="",AE97="",AF97=""),"-",IF(AND(AD97="BIT",AE97="",AF97=""),"BIT",IF(AND(AE97="ANEXO I",AD97="",AF97=""),"ANEXO I",IF(AND(AF97="ANEXO II",AD97="",AE97=""),"ANEXO II","Escolher")))))</f>
        <v/>
      </c>
      <c r="AH97" s="45" t="str">
        <f aca="false">IF(AG97&lt;&gt;"Pneus","",IFERROR(VLOOKUP(R97,Dados!$X$2:$Z$5,3,0)*(AI97-Q97),VLOOKUP(D97,Dados!$X$7:$Z$33,3,0)*(AI97-Q97)))</f>
        <v/>
      </c>
      <c r="AI97" s="47" t="str">
        <f aca="false">IF(B97="","",P97+Q97+O97+M97+L97-N97)</f>
        <v/>
      </c>
      <c r="AJ97" s="48" t="str">
        <f aca="false">IFERROR(IF(AND(AC97="SIM",AG97="-",Y97="REVENDA"),(AB97/1+1)*AI97,IF(AND(AC97="SIM",AG97="Pneus",Y97="REVENDA"),(AB97/1+1)*(AI97-AH97),"")),"")</f>
        <v/>
      </c>
      <c r="AK97" s="48" t="str">
        <f aca="false">IF(AJ97="","",AJ97*17%)</f>
        <v/>
      </c>
      <c r="AL97" s="48" t="str">
        <f aca="false">IFERROR(IF(AC97="NÃO","",IF(AK97="","",IF(E97="Simples Nacional",BF97,IF(T97=0.12,U97*0.5833337002,IF(T97=0,AI97*0.07,U97))))),"")</f>
        <v/>
      </c>
      <c r="AM97" s="47" t="str">
        <f aca="false">IFERROR(IF(AC97="NÃO","",IF(OR(AG97="-",AG97="Pneus"),AK97-AL97,"")),"")</f>
        <v/>
      </c>
      <c r="AN97" s="48" t="str">
        <f aca="false">IF(AND(Y97="REVENDA",AC97="SIM",AG97="BIT"),((AB97/1+1)*AI97)*0.4117,"")</f>
        <v/>
      </c>
      <c r="AO97" s="48" t="str">
        <f aca="false">IF(AN97="","",AN97*17%)</f>
        <v/>
      </c>
      <c r="AP97" s="49" t="str">
        <f aca="false">IF(AN97="","",IF(T97=0.12,(U97*0.4117)*0.4117,IF(T97=0,(AI97*0.07)*0.4117,U97*0.4117)))</f>
        <v/>
      </c>
      <c r="AQ97" s="47" t="str">
        <f aca="false">IF(AN97="","",AO97-AP97)</f>
        <v/>
      </c>
      <c r="AR97" s="50" t="str">
        <f aca="false">IFERROR(IF(AND(AC97="SIM",Y97="REVENDA",LEFT(AG97,5)="ANEXO")*OR(AE97="ANEXO I",AF97="ANEXO II"),VLOOKUP(H97,Dados!G:I,2,0),""),"INSERIR MVA")</f>
        <v/>
      </c>
      <c r="AS97" s="48" t="str">
        <f aca="false">IF(LEFT(AG97,5)="ANEXO",VLOOKUP(AG97,Dados!$X$111:$Z$112,2,0)*(AI97-Q97),"")</f>
        <v/>
      </c>
      <c r="AT97" s="48" t="str">
        <f aca="false">IFERROR(IF(AR97="","",(AI97*AR97)+AI97),"INSERIR MVA")</f>
        <v/>
      </c>
      <c r="AU97" s="48" t="str">
        <f aca="false">IF(AT97="","",IF(AY97=0.04,U97,AS97*AY97))</f>
        <v/>
      </c>
      <c r="AV97" s="47" t="str">
        <f aca="false">IFERROR(IF(AU97="","",(VLOOKUP(AG97,Dados!$X$111:$Z$112,3,0)*AT97*0.17)),"INSERIR MVA")</f>
        <v/>
      </c>
      <c r="AW97" s="47" t="str">
        <f aca="false">IFERROR(IF(AR97="","",AV97-AU97),"")</f>
        <v/>
      </c>
      <c r="AX97" s="51" t="str">
        <f aca="false">IFERROR(IF(AC97="NÃO","",IF(AM97&lt;&gt;"",AM97-W97,IF(AQ97&lt;&gt;"",AQ97-W97,IF(AW97&lt;&gt;"",AW97-W97,"")))),"")</f>
        <v/>
      </c>
      <c r="AY97" s="46" t="str">
        <f aca="false">IFERROR(IF(ISNA(VLOOKUP(R97,Dados!$X$2:$Y$5,2,0)),VLOOKUP(D97,Dados!$X$7:$Y$33,2,0),VLOOKUP(R97,Dados!$X$2:$Y$5,2,0)),"")</f>
        <v/>
      </c>
      <c r="AZ97" s="52" t="str">
        <f aca="false">IF(C97="","",IF(AND(Y97="CONSUMO",AC97="NÃO")*OR(AG97="-",AG97="BIT"),IF(E97&lt;&gt;"",(AI97-(P97+L97-N97+Q97)*AY97)/0.83),""))</f>
        <v/>
      </c>
      <c r="BA97" s="51" t="str">
        <f aca="false">IF(AZ97="","",AZ97*0.17-((P97+L97-N97+Q97)*AY97))</f>
        <v/>
      </c>
      <c r="BB97" s="51" t="str">
        <f aca="false">IF(AND(Y97="CONSUMO",AG97="ANEXO I",AY97&gt;4%),(AI97-(P97+L97-N97+Q97)*0.0514)/0.83*(0.5177)*(0.17)-AI97*0.0514,IF(AND(Y97="CONSUMO",AG97="ANEXO II",AY97&gt;4%),(AI97-(P97+L97-N97+Q97)*0.041)/0.83*(0.3295)*(0.17)-AI97*0.041,IF(AND(Y97="CONSUMO",AG97="ANEXO I",AY97=4%),(AI97-(P97+L97-N97+Q97)*0.04)/0.83*(0.5177)*(0.17)-AI97*0.04,IF(AND(Y97="CONSUMO",AG97="ANEXO II",AY97=4%),(AI97-(P97+L97-N97+Q97)*0.04)/0.83*(0.3295)*(0.17)-AI97*0.04,""))))</f>
        <v/>
      </c>
      <c r="BC97" s="51" t="str">
        <f aca="false">IF(C97="","",IF(AND(Y97="CONSUMO",AC97="SIM")*OR(AG97="-",AG97="BIT"),IF(E97&lt;&gt;"",(AI97-(P97+L97-N97+Q97)*AY97)/0.83),""))</f>
        <v/>
      </c>
      <c r="BD97" s="51" t="str">
        <f aca="false">IF(BC97="","",BC97*0.17)</f>
        <v/>
      </c>
      <c r="BE97" s="51" t="str">
        <f aca="false">IF(I97=6908,0,IF(BC97="","",BD97-((P97+L97-N97+Q97)*AY97)))</f>
        <v/>
      </c>
      <c r="BF97" s="53" t="str">
        <f aca="false">IF(B97="","",IF(OR(B97="",E97="Regime Normal"),0,(AI97-Q97)*VLOOKUP(R97,Dados!$X$98:$Y$108,2,0)))</f>
        <v/>
      </c>
      <c r="BG97" s="54" t="str">
        <f aca="false">IFERROR(VLOOKUP(I97,Dados!$AC$27:$AD$43,2,0),IF(B97="","",IF(D97&lt;&gt;"MT",IF(AND(AC97="SIM",Y97="Revenda"),"2403",IF(AND(AC97="SIM",Y97="Consumo"),"2407",IF(AND(AC97="NÃO",Y97="Revenda"),"2102",IF(AND(AC97="NÃO",Y97="Consumo"),"2556",)))),REPLACE(I97,1,1,1))))</f>
        <v/>
      </c>
    </row>
    <row r="98" customFormat="false" ht="12.8" hidden="false" customHeight="false" outlineLevel="0" collapsed="false">
      <c r="Y98" s="45"/>
      <c r="Z98" s="46" t="str">
        <f aca="false">IF(B98="","",(IFERROR(VLOOKUP(H98,Dados!A$3:B$15000,2,0),"Não Encontrado")))</f>
        <v/>
      </c>
      <c r="AA98" s="46" t="str">
        <f aca="false">IF(B98="","",(IFERROR(VLOOKUP(G98,Dados!C$3:E$15000,3,0),"Não Encontrado")))</f>
        <v/>
      </c>
      <c r="AB98" s="46" t="str">
        <f aca="false">IFERROR(IF(Z98&lt;&gt;"Não Encontrado",Z98,IF(AA98&lt;&gt;"Não Encontrado",AA98,"")),"")</f>
        <v/>
      </c>
      <c r="AC98" s="45" t="str">
        <f aca="false">IF(B98="","",IF(AB98="","NÃO","SIM"))</f>
        <v/>
      </c>
      <c r="AD98" s="45" t="str">
        <f aca="false">IFERROR(VLOOKUP(G98,Dados!$P$3:$R$500,3,0),"")</f>
        <v/>
      </c>
      <c r="AE98" s="45" t="str">
        <f aca="false">IFERROR(VLOOKUP(G98,Dados!$K$3:$L$500,2,0),"")</f>
        <v/>
      </c>
      <c r="AF98" s="45" t="str">
        <f aca="false">IFERROR(VLOOKUP(G98,Dados!$M$3:$N$500,2,0),"")</f>
        <v/>
      </c>
      <c r="AG98" s="45" t="str">
        <f aca="false">IF(F98="","",IF(AND(AD98="",AE98="",AF98=""),"-",IF(AND(AD98="BIT",AE98="",AF98=""),"BIT",IF(AND(AE98="ANEXO I",AD98="",AF98=""),"ANEXO I",IF(AND(AF98="ANEXO II",AD98="",AE98=""),"ANEXO II","Escolher")))))</f>
        <v/>
      </c>
      <c r="AH98" s="45" t="str">
        <f aca="false">IF(AG98&lt;&gt;"Pneus","",IFERROR(VLOOKUP(R98,Dados!$X$2:$Z$5,3,0)*(AI98-Q98),VLOOKUP(D98,Dados!$X$7:$Z$33,3,0)*(AI98-Q98)))</f>
        <v/>
      </c>
      <c r="AI98" s="47" t="str">
        <f aca="false">IF(B98="","",P98+Q98+O98+M98+L98-N98)</f>
        <v/>
      </c>
      <c r="AJ98" s="48" t="str">
        <f aca="false">IFERROR(IF(AND(AC98="SIM",AG98="-",Y98="REVENDA"),(AB98/1+1)*AI98,IF(AND(AC98="SIM",AG98="Pneus",Y98="REVENDA"),(AB98/1+1)*(AI98-AH98),"")),"")</f>
        <v/>
      </c>
      <c r="AK98" s="48" t="str">
        <f aca="false">IF(AJ98="","",AJ98*17%)</f>
        <v/>
      </c>
      <c r="AL98" s="48" t="str">
        <f aca="false">IFERROR(IF(AC98="NÃO","",IF(AK98="","",IF(E98="Simples Nacional",BF98,IF(T98=0.12,U98*0.5833337002,IF(T98=0,AI98*0.07,U98))))),"")</f>
        <v/>
      </c>
      <c r="AM98" s="47" t="str">
        <f aca="false">IFERROR(IF(AC98="NÃO","",IF(OR(AG98="-",AG98="Pneus"),AK98-AL98,"")),"")</f>
        <v/>
      </c>
      <c r="AN98" s="48" t="str">
        <f aca="false">IF(AND(Y98="REVENDA",AC98="SIM",AG98="BIT"),((AB98/1+1)*AI98)*0.4117,"")</f>
        <v/>
      </c>
      <c r="AO98" s="48" t="str">
        <f aca="false">IF(AN98="","",AN98*17%)</f>
        <v/>
      </c>
      <c r="AP98" s="49" t="str">
        <f aca="false">IF(AN98="","",IF(T98=0.12,(U98*0.4117)*0.4117,IF(T98=0,(AI98*0.07)*0.4117,U98*0.4117)))</f>
        <v/>
      </c>
      <c r="AQ98" s="47" t="str">
        <f aca="false">IF(AN98="","",AO98-AP98)</f>
        <v/>
      </c>
      <c r="AR98" s="50" t="str">
        <f aca="false">IFERROR(IF(AND(AC98="SIM",Y98="REVENDA",LEFT(AG98,5)="ANEXO")*OR(AE98="ANEXO I",AF98="ANEXO II"),VLOOKUP(H98,Dados!G:I,2,0),""),"INSERIR MVA")</f>
        <v/>
      </c>
      <c r="AS98" s="48" t="str">
        <f aca="false">IF(LEFT(AG98,5)="ANEXO",VLOOKUP(AG98,Dados!$X$111:$Z$112,2,0)*(AI98-Q98),"")</f>
        <v/>
      </c>
      <c r="AT98" s="48" t="str">
        <f aca="false">IFERROR(IF(AR98="","",(AI98*AR98)+AI98),"INSERIR MVA")</f>
        <v/>
      </c>
      <c r="AU98" s="48" t="str">
        <f aca="false">IF(AT98="","",IF(AY98=0.04,U98,AS98*AY98))</f>
        <v/>
      </c>
      <c r="AV98" s="47" t="str">
        <f aca="false">IFERROR(IF(AU98="","",(VLOOKUP(AG98,Dados!$X$111:$Z$112,3,0)*AT98*0.17)),"INSERIR MVA")</f>
        <v/>
      </c>
      <c r="AW98" s="47" t="str">
        <f aca="false">IFERROR(IF(AR98="","",AV98-AU98),"")</f>
        <v/>
      </c>
      <c r="AX98" s="51" t="str">
        <f aca="false">IFERROR(IF(AC98="NÃO","",IF(AM98&lt;&gt;"",AM98-W98,IF(AQ98&lt;&gt;"",AQ98-W98,IF(AW98&lt;&gt;"",AW98-W98,"")))),"")</f>
        <v/>
      </c>
      <c r="AY98" s="46" t="str">
        <f aca="false">IFERROR(IF(ISNA(VLOOKUP(R98,Dados!$X$2:$Y$5,2,0)),VLOOKUP(D98,Dados!$X$7:$Y$33,2,0),VLOOKUP(R98,Dados!$X$2:$Y$5,2,0)),"")</f>
        <v/>
      </c>
      <c r="AZ98" s="52" t="str">
        <f aca="false">IF(C98="","",IF(AND(Y98="CONSUMO",AC98="NÃO")*OR(AG98="-",AG98="BIT"),IF(E98&lt;&gt;"",(AI98-(P98+L98-N98+Q98)*AY98)/0.83),""))</f>
        <v/>
      </c>
      <c r="BA98" s="51" t="str">
        <f aca="false">IF(AZ98="","",AZ98*0.17-((P98+L98-N98+Q98)*AY98))</f>
        <v/>
      </c>
      <c r="BB98" s="51" t="str">
        <f aca="false">IF(AND(Y98="CONSUMO",AG98="ANEXO I",AY98&gt;4%),(AI98-(P98+L98-N98+Q98)*0.0514)/0.83*(0.5177)*(0.17)-AI98*0.0514,IF(AND(Y98="CONSUMO",AG98="ANEXO II",AY98&gt;4%),(AI98-(P98+L98-N98+Q98)*0.041)/0.83*(0.3295)*(0.17)-AI98*0.041,IF(AND(Y98="CONSUMO",AG98="ANEXO I",AY98=4%),(AI98-(P98+L98-N98+Q98)*0.04)/0.83*(0.5177)*(0.17)-AI98*0.04,IF(AND(Y98="CONSUMO",AG98="ANEXO II",AY98=4%),(AI98-(P98+L98-N98+Q98)*0.04)/0.83*(0.3295)*(0.17)-AI98*0.04,""))))</f>
        <v/>
      </c>
      <c r="BC98" s="51" t="str">
        <f aca="false">IF(C98="","",IF(AND(Y98="CONSUMO",AC98="SIM")*OR(AG98="-",AG98="BIT"),IF(E98&lt;&gt;"",(AI98-(P98+L98-N98+Q98)*AY98)/0.83),""))</f>
        <v/>
      </c>
      <c r="BD98" s="51" t="str">
        <f aca="false">IF(BC98="","",BC98*0.17)</f>
        <v/>
      </c>
      <c r="BE98" s="51" t="str">
        <f aca="false">IF(I98=6908,0,IF(BC98="","",BD98-((P98+L98-N98+Q98)*AY98)))</f>
        <v/>
      </c>
      <c r="BF98" s="53" t="str">
        <f aca="false">IF(B98="","",IF(OR(B98="",E98="Regime Normal"),0,(AI98-Q98)*VLOOKUP(R98,Dados!$X$98:$Y$108,2,0)))</f>
        <v/>
      </c>
      <c r="BG98" s="54" t="str">
        <f aca="false">IFERROR(VLOOKUP(I98,Dados!$AC$27:$AD$43,2,0),IF(B98="","",IF(D98&lt;&gt;"MT",IF(AND(AC98="SIM",Y98="Revenda"),"2403",IF(AND(AC98="SIM",Y98="Consumo"),"2407",IF(AND(AC98="NÃO",Y98="Revenda"),"2102",IF(AND(AC98="NÃO",Y98="Consumo"),"2556",)))),REPLACE(I98,1,1,1))))</f>
        <v/>
      </c>
    </row>
    <row r="99" customFormat="false" ht="12.8" hidden="false" customHeight="false" outlineLevel="0" collapsed="false">
      <c r="Y99" s="45"/>
      <c r="Z99" s="46" t="str">
        <f aca="false">IF(B99="","",(IFERROR(VLOOKUP(H99,Dados!A$3:B$15000,2,0),"Não Encontrado")))</f>
        <v/>
      </c>
      <c r="AA99" s="46" t="str">
        <f aca="false">IF(B99="","",(IFERROR(VLOOKUP(G99,Dados!C$3:E$15000,3,0),"Não Encontrado")))</f>
        <v/>
      </c>
      <c r="AB99" s="46" t="str">
        <f aca="false">IFERROR(IF(Z99&lt;&gt;"Não Encontrado",Z99,IF(AA99&lt;&gt;"Não Encontrado",AA99,"")),"")</f>
        <v/>
      </c>
      <c r="AC99" s="45" t="str">
        <f aca="false">IF(B99="","",IF(AB99="","NÃO","SIM"))</f>
        <v/>
      </c>
      <c r="AD99" s="45" t="str">
        <f aca="false">IFERROR(VLOOKUP(G99,Dados!$P$3:$R$500,3,0),"")</f>
        <v/>
      </c>
      <c r="AE99" s="45" t="str">
        <f aca="false">IFERROR(VLOOKUP(G99,Dados!$K$3:$L$500,2,0),"")</f>
        <v/>
      </c>
      <c r="AF99" s="45" t="str">
        <f aca="false">IFERROR(VLOOKUP(G99,Dados!$M$3:$N$500,2,0),"")</f>
        <v/>
      </c>
      <c r="AG99" s="45" t="str">
        <f aca="false">IF(F99="","",IF(AND(AD99="",AE99="",AF99=""),"-",IF(AND(AD99="BIT",AE99="",AF99=""),"BIT",IF(AND(AE99="ANEXO I",AD99="",AF99=""),"ANEXO I",IF(AND(AF99="ANEXO II",AD99="",AE99=""),"ANEXO II","Escolher")))))</f>
        <v/>
      </c>
      <c r="AH99" s="45" t="str">
        <f aca="false">IF(AG99&lt;&gt;"Pneus","",IFERROR(VLOOKUP(R99,Dados!$X$2:$Z$5,3,0)*(AI99-Q99),VLOOKUP(D99,Dados!$X$7:$Z$33,3,0)*(AI99-Q99)))</f>
        <v/>
      </c>
      <c r="AI99" s="47" t="str">
        <f aca="false">IF(B99="","",P99+Q99+O99+M99+L99-N99)</f>
        <v/>
      </c>
      <c r="AJ99" s="48" t="str">
        <f aca="false">IFERROR(IF(AND(AC99="SIM",AG99="-",Y99="REVENDA"),(AB99/1+1)*AI99,IF(AND(AC99="SIM",AG99="Pneus",Y99="REVENDA"),(AB99/1+1)*(AI99-AH99),"")),"")</f>
        <v/>
      </c>
      <c r="AK99" s="48" t="str">
        <f aca="false">IF(AJ99="","",AJ99*17%)</f>
        <v/>
      </c>
      <c r="AL99" s="48" t="str">
        <f aca="false">IFERROR(IF(AC99="NÃO","",IF(AK99="","",IF(E99="Simples Nacional",BF99,IF(T99=0.12,U99*0.5833337002,IF(T99=0,AI99*0.07,U99))))),"")</f>
        <v/>
      </c>
      <c r="AM99" s="47" t="str">
        <f aca="false">IFERROR(IF(AC99="NÃO","",IF(OR(AG99="-",AG99="Pneus"),AK99-AL99,"")),"")</f>
        <v/>
      </c>
      <c r="AN99" s="48" t="str">
        <f aca="false">IF(AND(Y99="REVENDA",AC99="SIM",AG99="BIT"),((AB99/1+1)*AI99)*0.4117,"")</f>
        <v/>
      </c>
      <c r="AO99" s="48" t="str">
        <f aca="false">IF(AN99="","",AN99*17%)</f>
        <v/>
      </c>
      <c r="AP99" s="49" t="str">
        <f aca="false">IF(AN99="","",IF(T99=0.12,(U99*0.4117)*0.4117,IF(T99=0,(AI99*0.07)*0.4117,U99*0.4117)))</f>
        <v/>
      </c>
      <c r="AQ99" s="47" t="str">
        <f aca="false">IF(AN99="","",AO99-AP99)</f>
        <v/>
      </c>
      <c r="AR99" s="50" t="str">
        <f aca="false">IFERROR(IF(AND(AC99="SIM",Y99="REVENDA",LEFT(AG99,5)="ANEXO")*OR(AE99="ANEXO I",AF99="ANEXO II"),VLOOKUP(H99,Dados!G:I,2,0),""),"INSERIR MVA")</f>
        <v/>
      </c>
      <c r="AS99" s="48" t="str">
        <f aca="false">IF(LEFT(AG99,5)="ANEXO",VLOOKUP(AG99,Dados!$X$111:$Z$112,2,0)*(AI99-Q99),"")</f>
        <v/>
      </c>
      <c r="AT99" s="48" t="str">
        <f aca="false">IFERROR(IF(AR99="","",(AI99*AR99)+AI99),"INSERIR MVA")</f>
        <v/>
      </c>
      <c r="AU99" s="48" t="str">
        <f aca="false">IF(AT99="","",IF(AY99=0.04,U99,AS99*AY99))</f>
        <v/>
      </c>
      <c r="AV99" s="47" t="str">
        <f aca="false">IFERROR(IF(AU99="","",(VLOOKUP(AG99,Dados!$X$111:$Z$112,3,0)*AT99*0.17)),"INSERIR MVA")</f>
        <v/>
      </c>
      <c r="AW99" s="47" t="str">
        <f aca="false">IFERROR(IF(AR99="","",AV99-AU99),"")</f>
        <v/>
      </c>
      <c r="AX99" s="51" t="str">
        <f aca="false">IFERROR(IF(AC99="NÃO","",IF(AM99&lt;&gt;"",AM99-W99,IF(AQ99&lt;&gt;"",AQ99-W99,IF(AW99&lt;&gt;"",AW99-W99,"")))),"")</f>
        <v/>
      </c>
      <c r="AY99" s="46" t="str">
        <f aca="false">IFERROR(IF(ISNA(VLOOKUP(R99,Dados!$X$2:$Y$5,2,0)),VLOOKUP(D99,Dados!$X$7:$Y$33,2,0),VLOOKUP(R99,Dados!$X$2:$Y$5,2,0)),"")</f>
        <v/>
      </c>
      <c r="AZ99" s="52" t="str">
        <f aca="false">IF(C99="","",IF(AND(Y99="CONSUMO",AC99="NÃO")*OR(AG99="-",AG99="BIT"),IF(E99&lt;&gt;"",(AI99-(P99+L99-N99+Q99)*AY99)/0.83),""))</f>
        <v/>
      </c>
      <c r="BA99" s="51" t="str">
        <f aca="false">IF(AZ99="","",AZ99*0.17-((P99+L99-N99+Q99)*AY99))</f>
        <v/>
      </c>
      <c r="BB99" s="51" t="str">
        <f aca="false">IF(AND(Y99="CONSUMO",AG99="ANEXO I",AY99&gt;4%),(AI99-(P99+L99-N99+Q99)*0.0514)/0.83*(0.5177)*(0.17)-AI99*0.0514,IF(AND(Y99="CONSUMO",AG99="ANEXO II",AY99&gt;4%),(AI99-(P99+L99-N99+Q99)*0.041)/0.83*(0.3295)*(0.17)-AI99*0.041,IF(AND(Y99="CONSUMO",AG99="ANEXO I",AY99=4%),(AI99-(P99+L99-N99+Q99)*0.04)/0.83*(0.5177)*(0.17)-AI99*0.04,IF(AND(Y99="CONSUMO",AG99="ANEXO II",AY99=4%),(AI99-(P99+L99-N99+Q99)*0.04)/0.83*(0.3295)*(0.17)-AI99*0.04,""))))</f>
        <v/>
      </c>
      <c r="BC99" s="51" t="str">
        <f aca="false">IF(C99="","",IF(AND(Y99="CONSUMO",AC99="SIM")*OR(AG99="-",AG99="BIT"),IF(E99&lt;&gt;"",(AI99-(P99+L99-N99+Q99)*AY99)/0.83),""))</f>
        <v/>
      </c>
      <c r="BD99" s="51" t="str">
        <f aca="false">IF(BC99="","",BC99*0.17)</f>
        <v/>
      </c>
      <c r="BE99" s="51" t="str">
        <f aca="false">IF(I99=6908,0,IF(BC99="","",BD99-((P99+L99-N99+Q99)*AY99)))</f>
        <v/>
      </c>
      <c r="BF99" s="53" t="str">
        <f aca="false">IF(B99="","",IF(OR(B99="",E99="Regime Normal"),0,(AI99-Q99)*VLOOKUP(R99,Dados!$X$98:$Y$108,2,0)))</f>
        <v/>
      </c>
      <c r="BG99" s="54" t="str">
        <f aca="false">IFERROR(VLOOKUP(I99,Dados!$AC$27:$AD$43,2,0),IF(B99="","",IF(D99&lt;&gt;"MT",IF(AND(AC99="SIM",Y99="Revenda"),"2403",IF(AND(AC99="SIM",Y99="Consumo"),"2407",IF(AND(AC99="NÃO",Y99="Revenda"),"2102",IF(AND(AC99="NÃO",Y99="Consumo"),"2556",)))),REPLACE(I99,1,1,1))))</f>
        <v/>
      </c>
    </row>
    <row r="100" customFormat="false" ht="12.8" hidden="false" customHeight="false" outlineLevel="0" collapsed="false">
      <c r="Y100" s="45"/>
      <c r="Z100" s="46" t="str">
        <f aca="false">IF(B100="","",(IFERROR(VLOOKUP(H100,Dados!A$3:B$15000,2,0),"Não Encontrado")))</f>
        <v/>
      </c>
      <c r="AA100" s="46" t="str">
        <f aca="false">IF(B100="","",(IFERROR(VLOOKUP(G100,Dados!C$3:E$15000,3,0),"Não Encontrado")))</f>
        <v/>
      </c>
      <c r="AB100" s="46" t="str">
        <f aca="false">IFERROR(IF(Z100&lt;&gt;"Não Encontrado",Z100,IF(AA100&lt;&gt;"Não Encontrado",AA100,"")),"")</f>
        <v/>
      </c>
      <c r="AC100" s="45" t="str">
        <f aca="false">IF(B100="","",IF(AB100="","NÃO","SIM"))</f>
        <v/>
      </c>
      <c r="AD100" s="45" t="str">
        <f aca="false">IFERROR(VLOOKUP(G100,Dados!$P$3:$R$500,3,0),"")</f>
        <v/>
      </c>
      <c r="AE100" s="45" t="str">
        <f aca="false">IFERROR(VLOOKUP(G100,Dados!$K$3:$L$500,2,0),"")</f>
        <v/>
      </c>
      <c r="AF100" s="45" t="str">
        <f aca="false">IFERROR(VLOOKUP(G100,Dados!$M$3:$N$500,2,0),"")</f>
        <v/>
      </c>
      <c r="AG100" s="45" t="str">
        <f aca="false">IF(F100="","",IF(AND(AD100="",AE100="",AF100=""),"-",IF(AND(AD100="BIT",AE100="",AF100=""),"BIT",IF(AND(AE100="ANEXO I",AD100="",AF100=""),"ANEXO I",IF(AND(AF100="ANEXO II",AD100="",AE100=""),"ANEXO II","Escolher")))))</f>
        <v/>
      </c>
      <c r="AH100" s="45" t="str">
        <f aca="false">IF(AG100&lt;&gt;"Pneus","",IFERROR(VLOOKUP(R100,Dados!$X$2:$Z$5,3,0)*(AI100-Q100),VLOOKUP(D100,Dados!$X$7:$Z$33,3,0)*(AI100-Q100)))</f>
        <v/>
      </c>
      <c r="AI100" s="47" t="str">
        <f aca="false">IF(B100="","",P100+Q100+O100+M100+L100-N100)</f>
        <v/>
      </c>
      <c r="AJ100" s="48" t="str">
        <f aca="false">IFERROR(IF(AND(AC100="SIM",AG100="-",Y100="REVENDA"),(AB100/1+1)*AI100,IF(AND(AC100="SIM",AG100="Pneus",Y100="REVENDA"),(AB100/1+1)*(AI100-AH100),"")),"")</f>
        <v/>
      </c>
      <c r="AK100" s="48" t="str">
        <f aca="false">IF(AJ100="","",AJ100*17%)</f>
        <v/>
      </c>
      <c r="AL100" s="48" t="str">
        <f aca="false">IFERROR(IF(AC100="NÃO","",IF(AK100="","",IF(E100="Simples Nacional",BF100,IF(T100=0.12,U100*0.5833337002,IF(T100=0,AI100*0.07,U100))))),"")</f>
        <v/>
      </c>
      <c r="AM100" s="47" t="str">
        <f aca="false">IFERROR(IF(AC100="NÃO","",IF(OR(AG100="-",AG100="Pneus"),AK100-AL100,"")),"")</f>
        <v/>
      </c>
      <c r="AN100" s="48" t="str">
        <f aca="false">IF(AND(Y100="REVENDA",AC100="SIM",AG100="BIT"),((AB100/1+1)*AI100)*0.4117,"")</f>
        <v/>
      </c>
      <c r="AO100" s="48" t="str">
        <f aca="false">IF(AN100="","",AN100*17%)</f>
        <v/>
      </c>
      <c r="AP100" s="49" t="str">
        <f aca="false">IF(AN100="","",IF(T100=0.12,(U100*0.4117)*0.4117,IF(T100=0,(AI100*0.07)*0.4117,U100*0.4117)))</f>
        <v/>
      </c>
      <c r="AQ100" s="47" t="str">
        <f aca="false">IF(AN100="","",AO100-AP100)</f>
        <v/>
      </c>
      <c r="AR100" s="50" t="str">
        <f aca="false">IFERROR(IF(AND(AC100="SIM",Y100="REVENDA",LEFT(AG100,5)="ANEXO")*OR(AE100="ANEXO I",AF100="ANEXO II"),VLOOKUP(H100,Dados!G:I,2,0),""),"INSERIR MVA")</f>
        <v/>
      </c>
      <c r="AS100" s="48" t="str">
        <f aca="false">IF(LEFT(AG100,5)="ANEXO",VLOOKUP(AG100,Dados!$X$111:$Z$112,2,0)*(AI100-Q100),"")</f>
        <v/>
      </c>
      <c r="AT100" s="48" t="str">
        <f aca="false">IFERROR(IF(AR100="","",(AI100*AR100)+AI100),"INSERIR MVA")</f>
        <v/>
      </c>
      <c r="AU100" s="48" t="str">
        <f aca="false">IF(AT100="","",IF(AY100=0.04,U100,AS100*AY100))</f>
        <v/>
      </c>
      <c r="AV100" s="47" t="str">
        <f aca="false">IFERROR(IF(AU100="","",(VLOOKUP(AG100,Dados!$X$111:$Z$112,3,0)*AT100*0.17)),"INSERIR MVA")</f>
        <v/>
      </c>
      <c r="AW100" s="47" t="str">
        <f aca="false">IFERROR(IF(AR100="","",AV100-AU100),"")</f>
        <v/>
      </c>
      <c r="AX100" s="51" t="str">
        <f aca="false">IFERROR(IF(AC100="NÃO","",IF(AM100&lt;&gt;"",AM100-W100,IF(AQ100&lt;&gt;"",AQ100-W100,IF(AW100&lt;&gt;"",AW100-W100,"")))),"")</f>
        <v/>
      </c>
      <c r="AY100" s="46" t="str">
        <f aca="false">IFERROR(IF(ISNA(VLOOKUP(R100,Dados!$X$2:$Y$5,2,0)),VLOOKUP(D100,Dados!$X$7:$Y$33,2,0),VLOOKUP(R100,Dados!$X$2:$Y$5,2,0)),"")</f>
        <v/>
      </c>
      <c r="AZ100" s="52" t="str">
        <f aca="false">IF(C100="","",IF(AND(Y100="CONSUMO",AC100="NÃO")*OR(AG100="-",AG100="BIT"),IF(E100&lt;&gt;"",(AI100-(P100+L100-N100+Q100)*AY100)/0.83),""))</f>
        <v/>
      </c>
      <c r="BA100" s="51" t="str">
        <f aca="false">IF(AZ100="","",AZ100*0.17-((P100+L100-N100+Q100)*AY100))</f>
        <v/>
      </c>
      <c r="BB100" s="51" t="str">
        <f aca="false">IF(AND(Y100="CONSUMO",AG100="ANEXO I",AY100&gt;4%),(AI100-(P100+L100-N100+Q100)*0.0514)/0.83*(0.5177)*(0.17)-AI100*0.0514,IF(AND(Y100="CONSUMO",AG100="ANEXO II",AY100&gt;4%),(AI100-(P100+L100-N100+Q100)*0.041)/0.83*(0.3295)*(0.17)-AI100*0.041,IF(AND(Y100="CONSUMO",AG100="ANEXO I",AY100=4%),(AI100-(P100+L100-N100+Q100)*0.04)/0.83*(0.5177)*(0.17)-AI100*0.04,IF(AND(Y100="CONSUMO",AG100="ANEXO II",AY100=4%),(AI100-(P100+L100-N100+Q100)*0.04)/0.83*(0.3295)*(0.17)-AI100*0.04,""))))</f>
        <v/>
      </c>
      <c r="BC100" s="51" t="str">
        <f aca="false">IF(C100="","",IF(AND(Y100="CONSUMO",AC100="SIM")*OR(AG100="-",AG100="BIT"),IF(E100&lt;&gt;"",(AI100-(P100+L100-N100+Q100)*AY100)/0.83),""))</f>
        <v/>
      </c>
      <c r="BD100" s="51" t="str">
        <f aca="false">IF(BC100="","",BC100*0.17)</f>
        <v/>
      </c>
      <c r="BE100" s="51" t="str">
        <f aca="false">IF(I100=6908,0,IF(BC100="","",BD100-((P100+L100-N100+Q100)*AY100)))</f>
        <v/>
      </c>
      <c r="BF100" s="53" t="str">
        <f aca="false">IF(B100="","",IF(OR(B100="",E100="Regime Normal"),0,(AI100-Q100)*VLOOKUP(R100,Dados!$X$98:$Y$108,2,0)))</f>
        <v/>
      </c>
      <c r="BG100" s="54" t="str">
        <f aca="false">IFERROR(VLOOKUP(I100,Dados!$AC$27:$AD$43,2,0),IF(B100="","",IF(D100&lt;&gt;"MT",IF(AND(AC100="SIM",Y100="Revenda"),"2403",IF(AND(AC100="SIM",Y100="Consumo"),"2407",IF(AND(AC100="NÃO",Y100="Revenda"),"2102",IF(AND(AC100="NÃO",Y100="Consumo"),"2556",)))),REPLACE(I100,1,1,1))))</f>
        <v/>
      </c>
    </row>
    <row r="101" customFormat="false" ht="12.8" hidden="false" customHeight="false" outlineLevel="0" collapsed="false">
      <c r="Y101" s="45"/>
      <c r="Z101" s="46" t="str">
        <f aca="false">IF(B101="","",(IFERROR(VLOOKUP(H101,Dados!A$3:B$15000,2,0),"Não Encontrado")))</f>
        <v/>
      </c>
      <c r="AA101" s="46" t="str">
        <f aca="false">IF(B101="","",(IFERROR(VLOOKUP(G101,Dados!C$3:E$15000,3,0),"Não Encontrado")))</f>
        <v/>
      </c>
      <c r="AB101" s="46" t="str">
        <f aca="false">IFERROR(IF(Z101&lt;&gt;"Não Encontrado",Z101,IF(AA101&lt;&gt;"Não Encontrado",AA101,"")),"")</f>
        <v/>
      </c>
      <c r="AC101" s="45" t="str">
        <f aca="false">IF(B101="","",IF(AB101="","NÃO","SIM"))</f>
        <v/>
      </c>
      <c r="AD101" s="45" t="str">
        <f aca="false">IFERROR(VLOOKUP(G101,Dados!$P$3:$R$500,3,0),"")</f>
        <v/>
      </c>
      <c r="AE101" s="45" t="str">
        <f aca="false">IFERROR(VLOOKUP(G101,Dados!$K$3:$L$500,2,0),"")</f>
        <v/>
      </c>
      <c r="AF101" s="45" t="str">
        <f aca="false">IFERROR(VLOOKUP(G101,Dados!$M$3:$N$500,2,0),"")</f>
        <v/>
      </c>
      <c r="AG101" s="45" t="str">
        <f aca="false">IF(F101="","",IF(AND(AD101="",AE101="",AF101=""),"-",IF(AND(AD101="BIT",AE101="",AF101=""),"BIT",IF(AND(AE101="ANEXO I",AD101="",AF101=""),"ANEXO I",IF(AND(AF101="ANEXO II",AD101="",AE101=""),"ANEXO II","Escolher")))))</f>
        <v/>
      </c>
      <c r="AH101" s="45" t="str">
        <f aca="false">IF(AG101&lt;&gt;"Pneus","",IFERROR(VLOOKUP(R101,Dados!$X$2:$Z$5,3,0)*(AI101-Q101),VLOOKUP(D101,Dados!$X$7:$Z$33,3,0)*(AI101-Q101)))</f>
        <v/>
      </c>
      <c r="AI101" s="47" t="str">
        <f aca="false">IF(B101="","",P101+Q101+O101+M101+L101-N101)</f>
        <v/>
      </c>
      <c r="AJ101" s="48" t="str">
        <f aca="false">IFERROR(IF(AND(AC101="SIM",AG101="-",Y101="REVENDA"),(AB101/1+1)*AI101,IF(AND(AC101="SIM",AG101="Pneus",Y101="REVENDA"),(AB101/1+1)*(AI101-AH101),"")),"")</f>
        <v/>
      </c>
      <c r="AK101" s="48" t="str">
        <f aca="false">IF(AJ101="","",AJ101*17%)</f>
        <v/>
      </c>
      <c r="AL101" s="48" t="str">
        <f aca="false">IFERROR(IF(AC101="NÃO","",IF(AK101="","",IF(E101="Simples Nacional",BF101,IF(T101=0.12,U101*0.5833337002,IF(T101=0,AI101*0.07,U101))))),"")</f>
        <v/>
      </c>
      <c r="AM101" s="47" t="str">
        <f aca="false">IFERROR(IF(AC101="NÃO","",IF(OR(AG101="-",AG101="Pneus"),AK101-AL101,"")),"")</f>
        <v/>
      </c>
      <c r="AN101" s="48" t="str">
        <f aca="false">IF(AND(Y101="REVENDA",AC101="SIM",AG101="BIT"),((AB101/1+1)*AI101)*0.4117,"")</f>
        <v/>
      </c>
      <c r="AO101" s="48" t="str">
        <f aca="false">IF(AN101="","",AN101*17%)</f>
        <v/>
      </c>
      <c r="AP101" s="49" t="str">
        <f aca="false">IF(AN101="","",IF(T101=0.12,(U101*0.4117)*0.4117,IF(T101=0,(AI101*0.07)*0.4117,U101*0.4117)))</f>
        <v/>
      </c>
      <c r="AQ101" s="47" t="str">
        <f aca="false">IF(AN101="","",AO101-AP101)</f>
        <v/>
      </c>
      <c r="AR101" s="50" t="str">
        <f aca="false">IFERROR(IF(AND(AC101="SIM",Y101="REVENDA",LEFT(AG101,5)="ANEXO")*OR(AE101="ANEXO I",AF101="ANEXO II"),VLOOKUP(H101,Dados!G:I,2,0),""),"INSERIR MVA")</f>
        <v/>
      </c>
      <c r="AS101" s="48" t="str">
        <f aca="false">IF(LEFT(AG101,5)="ANEXO",VLOOKUP(AG101,Dados!$X$111:$Z$112,2,0)*(AI101-Q101),"")</f>
        <v/>
      </c>
      <c r="AT101" s="48" t="str">
        <f aca="false">IFERROR(IF(AR101="","",(AI101*AR101)+AI101),"INSERIR MVA")</f>
        <v/>
      </c>
      <c r="AU101" s="48" t="str">
        <f aca="false">IF(AT101="","",IF(AY101=0.04,U101,AS101*AY101))</f>
        <v/>
      </c>
      <c r="AV101" s="47" t="str">
        <f aca="false">IFERROR(IF(AU101="","",(VLOOKUP(AG101,Dados!$X$111:$Z$112,3,0)*AT101*0.17)),"INSERIR MVA")</f>
        <v/>
      </c>
      <c r="AW101" s="47" t="str">
        <f aca="false">IFERROR(IF(AR101="","",AV101-AU101),"")</f>
        <v/>
      </c>
      <c r="AX101" s="51" t="str">
        <f aca="false">IFERROR(IF(AC101="NÃO","",IF(AM101&lt;&gt;"",AM101-W101,IF(AQ101&lt;&gt;"",AQ101-W101,IF(AW101&lt;&gt;"",AW101-W101,"")))),"")</f>
        <v/>
      </c>
      <c r="AY101" s="46" t="str">
        <f aca="false">IFERROR(IF(ISNA(VLOOKUP(R101,Dados!$X$2:$Y$5,2,0)),VLOOKUP(D101,Dados!$X$7:$Y$33,2,0),VLOOKUP(R101,Dados!$X$2:$Y$5,2,0)),"")</f>
        <v/>
      </c>
      <c r="AZ101" s="52" t="str">
        <f aca="false">IF(C101="","",IF(AND(Y101="CONSUMO",AC101="NÃO")*OR(AG101="-",AG101="BIT"),IF(E101&lt;&gt;"",(AI101-(P101+L101-N101+Q101)*AY101)/0.83),""))</f>
        <v/>
      </c>
      <c r="BA101" s="51" t="str">
        <f aca="false">IF(AZ101="","",AZ101*0.17-((P101+L101-N101+Q101)*AY101))</f>
        <v/>
      </c>
      <c r="BB101" s="51" t="str">
        <f aca="false">IF(AND(Y101="CONSUMO",AG101="ANEXO I",AY101&gt;4%),(AI101-(P101+L101-N101+Q101)*0.0514)/0.83*(0.5177)*(0.17)-AI101*0.0514,IF(AND(Y101="CONSUMO",AG101="ANEXO II",AY101&gt;4%),(AI101-(P101+L101-N101+Q101)*0.041)/0.83*(0.3295)*(0.17)-AI101*0.041,IF(AND(Y101="CONSUMO",AG101="ANEXO I",AY101=4%),(AI101-(P101+L101-N101+Q101)*0.04)/0.83*(0.5177)*(0.17)-AI101*0.04,IF(AND(Y101="CONSUMO",AG101="ANEXO II",AY101=4%),(AI101-(P101+L101-N101+Q101)*0.04)/0.83*(0.3295)*(0.17)-AI101*0.04,""))))</f>
        <v/>
      </c>
      <c r="BC101" s="51" t="str">
        <f aca="false">IF(C101="","",IF(AND(Y101="CONSUMO",AC101="SIM")*OR(AG101="-",AG101="BIT"),IF(E101&lt;&gt;"",(AI101-(P101+L101-N101+Q101)*AY101)/0.83),""))</f>
        <v/>
      </c>
      <c r="BD101" s="51" t="str">
        <f aca="false">IF(BC101="","",BC101*0.17)</f>
        <v/>
      </c>
      <c r="BE101" s="51" t="str">
        <f aca="false">IF(I101=6908,0,IF(BC101="","",BD101-((P101+L101-N101+Q101)*AY101)))</f>
        <v/>
      </c>
      <c r="BF101" s="53" t="str">
        <f aca="false">IF(B101="","",IF(OR(B101="",E101="Regime Normal"),0,(AI101-Q101)*VLOOKUP(R101,Dados!$X$98:$Y$108,2,0)))</f>
        <v/>
      </c>
      <c r="BG101" s="54" t="str">
        <f aca="false">IFERROR(VLOOKUP(I101,Dados!$AC$27:$AD$43,2,0),IF(B101="","",IF(D101&lt;&gt;"MT",IF(AND(AC101="SIM",Y101="Revenda"),"2403",IF(AND(AC101="SIM",Y101="Consumo"),"2407",IF(AND(AC101="NÃO",Y101="Revenda"),"2102",IF(AND(AC101="NÃO",Y101="Consumo"),"2556",)))),REPLACE(I101,1,1,1))))</f>
        <v/>
      </c>
    </row>
    <row r="102" customFormat="false" ht="12.8" hidden="false" customHeight="false" outlineLevel="0" collapsed="false">
      <c r="Y102" s="45"/>
      <c r="Z102" s="46" t="str">
        <f aca="false">IF(B102="","",(IFERROR(VLOOKUP(H102,Dados!A$3:B$15000,2,0),"Não Encontrado")))</f>
        <v/>
      </c>
      <c r="AA102" s="46" t="str">
        <f aca="false">IF(B102="","",(IFERROR(VLOOKUP(G102,Dados!C$3:E$15000,3,0),"Não Encontrado")))</f>
        <v/>
      </c>
      <c r="AB102" s="46" t="str">
        <f aca="false">IFERROR(IF(Z102&lt;&gt;"Não Encontrado",Z102,IF(AA102&lt;&gt;"Não Encontrado",AA102,"")),"")</f>
        <v/>
      </c>
      <c r="AC102" s="45" t="str">
        <f aca="false">IF(B102="","",IF(AB102="","NÃO","SIM"))</f>
        <v/>
      </c>
      <c r="AD102" s="45" t="str">
        <f aca="false">IFERROR(VLOOKUP(G102,Dados!$P$3:$R$500,3,0),"")</f>
        <v/>
      </c>
      <c r="AE102" s="45" t="str">
        <f aca="false">IFERROR(VLOOKUP(G102,Dados!$K$3:$L$500,2,0),"")</f>
        <v/>
      </c>
      <c r="AF102" s="45" t="str">
        <f aca="false">IFERROR(VLOOKUP(G102,Dados!$M$3:$N$500,2,0),"")</f>
        <v/>
      </c>
      <c r="AG102" s="45" t="str">
        <f aca="false">IF(F102="","",IF(AND(AD102="",AE102="",AF102=""),"-",IF(AND(AD102="BIT",AE102="",AF102=""),"BIT",IF(AND(AE102="ANEXO I",AD102="",AF102=""),"ANEXO I",IF(AND(AF102="ANEXO II",AD102="",AE102=""),"ANEXO II","Escolher")))))</f>
        <v/>
      </c>
      <c r="AH102" s="45" t="str">
        <f aca="false">IF(AG102&lt;&gt;"Pneus","",IFERROR(VLOOKUP(R102,Dados!$X$2:$Z$5,3,0)*(AI102-Q102),VLOOKUP(D102,Dados!$X$7:$Z$33,3,0)*(AI102-Q102)))</f>
        <v/>
      </c>
      <c r="AI102" s="47" t="str">
        <f aca="false">IF(B102="","",P102+Q102+O102+M102+L102-N102)</f>
        <v/>
      </c>
      <c r="AJ102" s="48" t="str">
        <f aca="false">IFERROR(IF(AND(AC102="SIM",AG102="-",Y102="REVENDA"),(AB102/1+1)*AI102,IF(AND(AC102="SIM",AG102="Pneus",Y102="REVENDA"),(AB102/1+1)*(AI102-AH102),"")),"")</f>
        <v/>
      </c>
      <c r="AK102" s="48" t="str">
        <f aca="false">IF(AJ102="","",AJ102*17%)</f>
        <v/>
      </c>
      <c r="AL102" s="48" t="str">
        <f aca="false">IFERROR(IF(AC102="NÃO","",IF(AK102="","",IF(E102="Simples Nacional",BF102,IF(T102=0.12,U102*0.5833337002,IF(T102=0,AI102*0.07,U102))))),"")</f>
        <v/>
      </c>
      <c r="AM102" s="47" t="str">
        <f aca="false">IFERROR(IF(AC102="NÃO","",IF(OR(AG102="-",AG102="Pneus"),AK102-AL102,"")),"")</f>
        <v/>
      </c>
      <c r="AN102" s="48" t="str">
        <f aca="false">IF(AND(Y102="REVENDA",AC102="SIM",AG102="BIT"),((AB102/1+1)*AI102)*0.4117,"")</f>
        <v/>
      </c>
      <c r="AO102" s="48" t="str">
        <f aca="false">IF(AN102="","",AN102*17%)</f>
        <v/>
      </c>
      <c r="AP102" s="49" t="str">
        <f aca="false">IF(AN102="","",IF(T102=0.12,(U102*0.4117)*0.4117,IF(T102=0,(AI102*0.07)*0.4117,U102*0.4117)))</f>
        <v/>
      </c>
      <c r="AQ102" s="47" t="str">
        <f aca="false">IF(AN102="","",AO102-AP102)</f>
        <v/>
      </c>
      <c r="AR102" s="50" t="str">
        <f aca="false">IFERROR(IF(AND(AC102="SIM",Y102="REVENDA",LEFT(AG102,5)="ANEXO")*OR(AE102="ANEXO I",AF102="ANEXO II"),VLOOKUP(H102,Dados!G:I,2,0),""),"INSERIR MVA")</f>
        <v/>
      </c>
      <c r="AS102" s="48" t="str">
        <f aca="false">IF(LEFT(AG102,5)="ANEXO",VLOOKUP(AG102,Dados!$X$111:$Z$112,2,0)*(AI102-Q102),"")</f>
        <v/>
      </c>
      <c r="AT102" s="48" t="str">
        <f aca="false">IFERROR(IF(AR102="","",(AI102*AR102)+AI102),"INSERIR MVA")</f>
        <v/>
      </c>
      <c r="AU102" s="48" t="str">
        <f aca="false">IF(AT102="","",IF(AY102=0.04,U102,AS102*AY102))</f>
        <v/>
      </c>
      <c r="AV102" s="47" t="str">
        <f aca="false">IFERROR(IF(AU102="","",(VLOOKUP(AG102,Dados!$X$111:$Z$112,3,0)*AT102*0.17)),"INSERIR MVA")</f>
        <v/>
      </c>
      <c r="AW102" s="47" t="str">
        <f aca="false">IFERROR(IF(AR102="","",AV102-AU102),"")</f>
        <v/>
      </c>
      <c r="AX102" s="51" t="str">
        <f aca="false">IFERROR(IF(AC102="NÃO","",IF(AM102&lt;&gt;"",AM102-W102,IF(AQ102&lt;&gt;"",AQ102-W102,IF(AW102&lt;&gt;"",AW102-W102,"")))),"")</f>
        <v/>
      </c>
      <c r="AY102" s="46" t="str">
        <f aca="false">IFERROR(IF(ISNA(VLOOKUP(R102,Dados!$X$2:$Y$5,2,0)),VLOOKUP(D102,Dados!$X$7:$Y$33,2,0),VLOOKUP(R102,Dados!$X$2:$Y$5,2,0)),"")</f>
        <v/>
      </c>
      <c r="AZ102" s="52" t="str">
        <f aca="false">IF(C102="","",IF(AND(Y102="CONSUMO",AC102="NÃO")*OR(AG102="-",AG102="BIT"),IF(E102&lt;&gt;"",(AI102-(P102+L102-N102+Q102)*AY102)/0.83),""))</f>
        <v/>
      </c>
      <c r="BA102" s="51" t="str">
        <f aca="false">IF(AZ102="","",AZ102*0.17-((P102+L102-N102+Q102)*AY102))</f>
        <v/>
      </c>
      <c r="BB102" s="51" t="str">
        <f aca="false">IF(AND(Y102="CONSUMO",AG102="ANEXO I",AY102&gt;4%),(AI102-(P102+L102-N102+Q102)*0.0514)/0.83*(0.5177)*(0.17)-AI102*0.0514,IF(AND(Y102="CONSUMO",AG102="ANEXO II",AY102&gt;4%),(AI102-(P102+L102-N102+Q102)*0.041)/0.83*(0.3295)*(0.17)-AI102*0.041,IF(AND(Y102="CONSUMO",AG102="ANEXO I",AY102=4%),(AI102-(P102+L102-N102+Q102)*0.04)/0.83*(0.5177)*(0.17)-AI102*0.04,IF(AND(Y102="CONSUMO",AG102="ANEXO II",AY102=4%),(AI102-(P102+L102-N102+Q102)*0.04)/0.83*(0.3295)*(0.17)-AI102*0.04,""))))</f>
        <v/>
      </c>
      <c r="BC102" s="51" t="str">
        <f aca="false">IF(C102="","",IF(AND(Y102="CONSUMO",AC102="SIM")*OR(AG102="-",AG102="BIT"),IF(E102&lt;&gt;"",(AI102-(P102+L102-N102+Q102)*AY102)/0.83),""))</f>
        <v/>
      </c>
      <c r="BD102" s="51" t="str">
        <f aca="false">IF(BC102="","",BC102*0.17)</f>
        <v/>
      </c>
      <c r="BE102" s="51" t="str">
        <f aca="false">IF(I102=6908,0,IF(BC102="","",BD102-((P102+L102-N102+Q102)*AY102)))</f>
        <v/>
      </c>
      <c r="BF102" s="53" t="str">
        <f aca="false">IF(B102="","",IF(OR(B102="",E102="Regime Normal"),0,(AI102-Q102)*VLOOKUP(R102,Dados!$X$98:$Y$108,2,0)))</f>
        <v/>
      </c>
      <c r="BG102" s="54" t="str">
        <f aca="false">IFERROR(VLOOKUP(I102,Dados!$AC$27:$AD$43,2,0),IF(B102="","",IF(D102&lt;&gt;"MT",IF(AND(AC102="SIM",Y102="Revenda"),"2403",IF(AND(AC102="SIM",Y102="Consumo"),"2407",IF(AND(AC102="NÃO",Y102="Revenda"),"2102",IF(AND(AC102="NÃO",Y102="Consumo"),"2556",)))),REPLACE(I102,1,1,1))))</f>
        <v/>
      </c>
    </row>
    <row r="103" customFormat="false" ht="12.8" hidden="false" customHeight="false" outlineLevel="0" collapsed="false">
      <c r="Y103" s="45"/>
      <c r="Z103" s="46" t="str">
        <f aca="false">IF(B103="","",(IFERROR(VLOOKUP(H103,Dados!A$3:B$15000,2,0),"Não Encontrado")))</f>
        <v/>
      </c>
      <c r="AA103" s="46" t="str">
        <f aca="false">IF(B103="","",(IFERROR(VLOOKUP(G103,Dados!C$3:E$15000,3,0),"Não Encontrado")))</f>
        <v/>
      </c>
      <c r="AB103" s="46" t="str">
        <f aca="false">IFERROR(IF(Z103&lt;&gt;"Não Encontrado",Z103,IF(AA103&lt;&gt;"Não Encontrado",AA103,"")),"")</f>
        <v/>
      </c>
      <c r="AC103" s="45" t="str">
        <f aca="false">IF(B103="","",IF(AB103="","NÃO","SIM"))</f>
        <v/>
      </c>
      <c r="AD103" s="45" t="str">
        <f aca="false">IFERROR(VLOOKUP(G103,Dados!$P$3:$R$500,3,0),"")</f>
        <v/>
      </c>
      <c r="AE103" s="45" t="str">
        <f aca="false">IFERROR(VLOOKUP(G103,Dados!$K$3:$L$500,2,0),"")</f>
        <v/>
      </c>
      <c r="AF103" s="45" t="str">
        <f aca="false">IFERROR(VLOOKUP(G103,Dados!$M$3:$N$500,2,0),"")</f>
        <v/>
      </c>
      <c r="AG103" s="45" t="str">
        <f aca="false">IF(F103="","",IF(AND(AD103="",AE103="",AF103=""),"-",IF(AND(AD103="BIT",AE103="",AF103=""),"BIT",IF(AND(AE103="ANEXO I",AD103="",AF103=""),"ANEXO I",IF(AND(AF103="ANEXO II",AD103="",AE103=""),"ANEXO II","Escolher")))))</f>
        <v/>
      </c>
      <c r="AH103" s="45" t="str">
        <f aca="false">IF(AG103&lt;&gt;"Pneus","",IFERROR(VLOOKUP(R103,Dados!$X$2:$Z$5,3,0)*(AI103-Q103),VLOOKUP(D103,Dados!$X$7:$Z$33,3,0)*(AI103-Q103)))</f>
        <v/>
      </c>
      <c r="AI103" s="47" t="str">
        <f aca="false">IF(B103="","",P103+Q103+O103+M103+L103-N103)</f>
        <v/>
      </c>
      <c r="AJ103" s="48" t="str">
        <f aca="false">IFERROR(IF(AND(AC103="SIM",AG103="-",Y103="REVENDA"),(AB103/1+1)*AI103,IF(AND(AC103="SIM",AG103="Pneus",Y103="REVENDA"),(AB103/1+1)*(AI103-AH103),"")),"")</f>
        <v/>
      </c>
      <c r="AK103" s="48" t="str">
        <f aca="false">IF(AJ103="","",AJ103*17%)</f>
        <v/>
      </c>
      <c r="AL103" s="48" t="str">
        <f aca="false">IFERROR(IF(AC103="NÃO","",IF(AK103="","",IF(E103="Simples Nacional",BF103,IF(T103=0.12,U103*0.5833337002,IF(T103=0,AI103*0.07,U103))))),"")</f>
        <v/>
      </c>
      <c r="AM103" s="47" t="str">
        <f aca="false">IFERROR(IF(AC103="NÃO","",IF(OR(AG103="-",AG103="Pneus"),AK103-AL103,"")),"")</f>
        <v/>
      </c>
      <c r="AN103" s="48" t="str">
        <f aca="false">IF(AND(Y103="REVENDA",AC103="SIM",AG103="BIT"),((AB103/1+1)*AI103)*0.4117,"")</f>
        <v/>
      </c>
      <c r="AO103" s="48" t="str">
        <f aca="false">IF(AN103="","",AN103*17%)</f>
        <v/>
      </c>
      <c r="AP103" s="49" t="str">
        <f aca="false">IF(AN103="","",IF(T103=0.12,(U103*0.4117)*0.4117,IF(T103=0,(AI103*0.07)*0.4117,U103*0.4117)))</f>
        <v/>
      </c>
      <c r="AQ103" s="47" t="str">
        <f aca="false">IF(AN103="","",AO103-AP103)</f>
        <v/>
      </c>
      <c r="AR103" s="50" t="str">
        <f aca="false">IFERROR(IF(AND(AC103="SIM",Y103="REVENDA",LEFT(AG103,5)="ANEXO")*OR(AE103="ANEXO I",AF103="ANEXO II"),VLOOKUP(H103,Dados!G:I,2,0),""),"INSERIR MVA")</f>
        <v/>
      </c>
      <c r="AS103" s="48" t="str">
        <f aca="false">IF(LEFT(AG103,5)="ANEXO",VLOOKUP(AG103,Dados!$X$111:$Z$112,2,0)*(AI103-Q103),"")</f>
        <v/>
      </c>
      <c r="AT103" s="48" t="str">
        <f aca="false">IFERROR(IF(AR103="","",(AI103*AR103)+AI103),"INSERIR MVA")</f>
        <v/>
      </c>
      <c r="AU103" s="48" t="str">
        <f aca="false">IF(AT103="","",IF(AY103=0.04,U103,AS103*AY103))</f>
        <v/>
      </c>
      <c r="AV103" s="47" t="str">
        <f aca="false">IFERROR(IF(AU103="","",(VLOOKUP(AG103,Dados!$X$111:$Z$112,3,0)*AT103*0.17)),"INSERIR MVA")</f>
        <v/>
      </c>
      <c r="AW103" s="47" t="str">
        <f aca="false">IFERROR(IF(AR103="","",AV103-AU103),"")</f>
        <v/>
      </c>
      <c r="AX103" s="51" t="str">
        <f aca="false">IFERROR(IF(AC103="NÃO","",IF(AM103&lt;&gt;"",AM103-W103,IF(AQ103&lt;&gt;"",AQ103-W103,IF(AW103&lt;&gt;"",AW103-W103,"")))),"")</f>
        <v/>
      </c>
      <c r="AY103" s="46" t="str">
        <f aca="false">IFERROR(IF(ISNA(VLOOKUP(R103,Dados!$X$2:$Y$5,2,0)),VLOOKUP(D103,Dados!$X$7:$Y$33,2,0),VLOOKUP(R103,Dados!$X$2:$Y$5,2,0)),"")</f>
        <v/>
      </c>
      <c r="AZ103" s="52" t="str">
        <f aca="false">IF(C103="","",IF(AND(Y103="CONSUMO",AC103="NÃO")*OR(AG103="-",AG103="BIT"),IF(E103&lt;&gt;"",(AI103-(P103+L103-N103+Q103)*AY103)/0.83),""))</f>
        <v/>
      </c>
      <c r="BA103" s="51" t="str">
        <f aca="false">IF(AZ103="","",AZ103*0.17-((P103+L103-N103+Q103)*AY103))</f>
        <v/>
      </c>
      <c r="BB103" s="51" t="str">
        <f aca="false">IF(AND(Y103="CONSUMO",AG103="ANEXO I",AY103&gt;4%),(AI103-(P103+L103-N103+Q103)*0.0514)/0.83*(0.5177)*(0.17)-AI103*0.0514,IF(AND(Y103="CONSUMO",AG103="ANEXO II",AY103&gt;4%),(AI103-(P103+L103-N103+Q103)*0.041)/0.83*(0.3295)*(0.17)-AI103*0.041,IF(AND(Y103="CONSUMO",AG103="ANEXO I",AY103=4%),(AI103-(P103+L103-N103+Q103)*0.04)/0.83*(0.5177)*(0.17)-AI103*0.04,IF(AND(Y103="CONSUMO",AG103="ANEXO II",AY103=4%),(AI103-(P103+L103-N103+Q103)*0.04)/0.83*(0.3295)*(0.17)-AI103*0.04,""))))</f>
        <v/>
      </c>
      <c r="BC103" s="51" t="str">
        <f aca="false">IF(C103="","",IF(AND(Y103="CONSUMO",AC103="SIM")*OR(AG103="-",AG103="BIT"),IF(E103&lt;&gt;"",(AI103-(P103+L103-N103+Q103)*AY103)/0.83),""))</f>
        <v/>
      </c>
      <c r="BD103" s="51" t="str">
        <f aca="false">IF(BC103="","",BC103*0.17)</f>
        <v/>
      </c>
      <c r="BE103" s="51" t="str">
        <f aca="false">IF(I103=6908,0,IF(BC103="","",BD103-((P103+L103-N103+Q103)*AY103)))</f>
        <v/>
      </c>
      <c r="BF103" s="53" t="str">
        <f aca="false">IF(B103="","",IF(OR(B103="",E103="Regime Normal"),0,(AI103-Q103)*VLOOKUP(R103,Dados!$X$98:$Y$108,2,0)))</f>
        <v/>
      </c>
      <c r="BG103" s="54" t="str">
        <f aca="false">IFERROR(VLOOKUP(I103,Dados!$AC$27:$AD$43,2,0),IF(B103="","",IF(D103&lt;&gt;"MT",IF(AND(AC103="SIM",Y103="Revenda"),"2403",IF(AND(AC103="SIM",Y103="Consumo"),"2407",IF(AND(AC103="NÃO",Y103="Revenda"),"2102",IF(AND(AC103="NÃO",Y103="Consumo"),"2556",)))),REPLACE(I103,1,1,1))))</f>
        <v/>
      </c>
    </row>
    <row r="104" customFormat="false" ht="12.8" hidden="false" customHeight="false" outlineLevel="0" collapsed="false">
      <c r="Y104" s="45"/>
      <c r="Z104" s="46" t="str">
        <f aca="false">IF(B104="","",(IFERROR(VLOOKUP(H104,Dados!A$3:B$15000,2,0),"Não Encontrado")))</f>
        <v/>
      </c>
      <c r="AA104" s="46" t="str">
        <f aca="false">IF(B104="","",(IFERROR(VLOOKUP(G104,Dados!C$3:E$15000,3,0),"Não Encontrado")))</f>
        <v/>
      </c>
      <c r="AB104" s="46" t="str">
        <f aca="false">IFERROR(IF(Z104&lt;&gt;"Não Encontrado",Z104,IF(AA104&lt;&gt;"Não Encontrado",AA104,"")),"")</f>
        <v/>
      </c>
      <c r="AC104" s="45" t="str">
        <f aca="false">IF(B104="","",IF(AB104="","NÃO","SIM"))</f>
        <v/>
      </c>
      <c r="AD104" s="45" t="str">
        <f aca="false">IFERROR(VLOOKUP(G104,Dados!$P$3:$R$500,3,0),"")</f>
        <v/>
      </c>
      <c r="AE104" s="45" t="str">
        <f aca="false">IFERROR(VLOOKUP(G104,Dados!$K$3:$L$500,2,0),"")</f>
        <v/>
      </c>
      <c r="AF104" s="45" t="str">
        <f aca="false">IFERROR(VLOOKUP(G104,Dados!$M$3:$N$500,2,0),"")</f>
        <v/>
      </c>
      <c r="AG104" s="45" t="str">
        <f aca="false">IF(F104="","",IF(AND(AD104="",AE104="",AF104=""),"-",IF(AND(AD104="BIT",AE104="",AF104=""),"BIT",IF(AND(AE104="ANEXO I",AD104="",AF104=""),"ANEXO I",IF(AND(AF104="ANEXO II",AD104="",AE104=""),"ANEXO II","Escolher")))))</f>
        <v/>
      </c>
      <c r="AH104" s="45" t="str">
        <f aca="false">IF(AG104&lt;&gt;"Pneus","",IFERROR(VLOOKUP(R104,Dados!$X$2:$Z$5,3,0)*(AI104-Q104),VLOOKUP(D104,Dados!$X$7:$Z$33,3,0)*(AI104-Q104)))</f>
        <v/>
      </c>
      <c r="AI104" s="47" t="str">
        <f aca="false">IF(B104="","",P104+Q104+O104+M104+L104-N104)</f>
        <v/>
      </c>
      <c r="AJ104" s="48" t="str">
        <f aca="false">IFERROR(IF(AND(AC104="SIM",AG104="-",Y104="REVENDA"),(AB104/1+1)*AI104,IF(AND(AC104="SIM",AG104="Pneus",Y104="REVENDA"),(AB104/1+1)*(AI104-AH104),"")),"")</f>
        <v/>
      </c>
      <c r="AK104" s="48" t="str">
        <f aca="false">IF(AJ104="","",AJ104*17%)</f>
        <v/>
      </c>
      <c r="AL104" s="48" t="str">
        <f aca="false">IFERROR(IF(AC104="NÃO","",IF(AK104="","",IF(E104="Simples Nacional",BF104,IF(T104=0.12,U104*0.5833337002,IF(T104=0,AI104*0.07,U104))))),"")</f>
        <v/>
      </c>
      <c r="AM104" s="47" t="str">
        <f aca="false">IFERROR(IF(AC104="NÃO","",IF(OR(AG104="-",AG104="Pneus"),AK104-AL104,"")),"")</f>
        <v/>
      </c>
      <c r="AN104" s="48" t="str">
        <f aca="false">IF(AND(Y104="REVENDA",AC104="SIM",AG104="BIT"),((AB104/1+1)*AI104)*0.4117,"")</f>
        <v/>
      </c>
      <c r="AO104" s="48" t="str">
        <f aca="false">IF(AN104="","",AN104*17%)</f>
        <v/>
      </c>
      <c r="AP104" s="49" t="str">
        <f aca="false">IF(AN104="","",IF(T104=0.12,(U104*0.4117)*0.4117,IF(T104=0,(AI104*0.07)*0.4117,U104*0.4117)))</f>
        <v/>
      </c>
      <c r="AQ104" s="47" t="str">
        <f aca="false">IF(AN104="","",AO104-AP104)</f>
        <v/>
      </c>
      <c r="AR104" s="50" t="str">
        <f aca="false">IFERROR(IF(AND(AC104="SIM",Y104="REVENDA",LEFT(AG104,5)="ANEXO")*OR(AE104="ANEXO I",AF104="ANEXO II"),VLOOKUP(H104,Dados!G:I,2,0),""),"INSERIR MVA")</f>
        <v/>
      </c>
      <c r="AS104" s="48" t="str">
        <f aca="false">IF(LEFT(AG104,5)="ANEXO",VLOOKUP(AG104,Dados!$X$111:$Z$112,2,0)*(AI104-Q104),"")</f>
        <v/>
      </c>
      <c r="AT104" s="48" t="str">
        <f aca="false">IFERROR(IF(AR104="","",(AI104*AR104)+AI104),"INSERIR MVA")</f>
        <v/>
      </c>
      <c r="AU104" s="48" t="str">
        <f aca="false">IF(AT104="","",IF(AY104=0.04,U104,AS104*AY104))</f>
        <v/>
      </c>
      <c r="AV104" s="47" t="str">
        <f aca="false">IFERROR(IF(AU104="","",(VLOOKUP(AG104,Dados!$X$111:$Z$112,3,0)*AT104*0.17)),"INSERIR MVA")</f>
        <v/>
      </c>
      <c r="AW104" s="47" t="str">
        <f aca="false">IFERROR(IF(AR104="","",AV104-AU104),"")</f>
        <v/>
      </c>
      <c r="AX104" s="51" t="str">
        <f aca="false">IFERROR(IF(AC104="NÃO","",IF(AM104&lt;&gt;"",AM104-W104,IF(AQ104&lt;&gt;"",AQ104-W104,IF(AW104&lt;&gt;"",AW104-W104,"")))),"")</f>
        <v/>
      </c>
      <c r="AY104" s="46" t="str">
        <f aca="false">IFERROR(IF(ISNA(VLOOKUP(R104,Dados!$X$2:$Y$5,2,0)),VLOOKUP(D104,Dados!$X$7:$Y$33,2,0),VLOOKUP(R104,Dados!$X$2:$Y$5,2,0)),"")</f>
        <v/>
      </c>
      <c r="AZ104" s="52" t="str">
        <f aca="false">IF(C104="","",IF(AND(Y104="CONSUMO",AC104="NÃO")*OR(AG104="-",AG104="BIT"),IF(E104&lt;&gt;"",(AI104-(P104+L104-N104+Q104)*AY104)/0.83),""))</f>
        <v/>
      </c>
      <c r="BA104" s="51" t="str">
        <f aca="false">IF(AZ104="","",AZ104*0.17-((P104+L104-N104+Q104)*AY104))</f>
        <v/>
      </c>
      <c r="BB104" s="51" t="str">
        <f aca="false">IF(AND(Y104="CONSUMO",AG104="ANEXO I",AY104&gt;4%),(AI104-(P104+L104-N104+Q104)*0.0514)/0.83*(0.5177)*(0.17)-AI104*0.0514,IF(AND(Y104="CONSUMO",AG104="ANEXO II",AY104&gt;4%),(AI104-(P104+L104-N104+Q104)*0.041)/0.83*(0.3295)*(0.17)-AI104*0.041,IF(AND(Y104="CONSUMO",AG104="ANEXO I",AY104=4%),(AI104-(P104+L104-N104+Q104)*0.04)/0.83*(0.5177)*(0.17)-AI104*0.04,IF(AND(Y104="CONSUMO",AG104="ANEXO II",AY104=4%),(AI104-(P104+L104-N104+Q104)*0.04)/0.83*(0.3295)*(0.17)-AI104*0.04,""))))</f>
        <v/>
      </c>
      <c r="BC104" s="51" t="str">
        <f aca="false">IF(C104="","",IF(AND(Y104="CONSUMO",AC104="SIM")*OR(AG104="-",AG104="BIT"),IF(E104&lt;&gt;"",(AI104-(P104+L104-N104+Q104)*AY104)/0.83),""))</f>
        <v/>
      </c>
      <c r="BD104" s="51" t="str">
        <f aca="false">IF(BC104="","",BC104*0.17)</f>
        <v/>
      </c>
      <c r="BE104" s="51" t="str">
        <f aca="false">IF(I104=6908,0,IF(BC104="","",BD104-((P104+L104-N104+Q104)*AY104)))</f>
        <v/>
      </c>
      <c r="BF104" s="53" t="str">
        <f aca="false">IF(B104="","",IF(OR(B104="",E104="Regime Normal"),0,(AI104-Q104)*VLOOKUP(R104,Dados!$X$98:$Y$108,2,0)))</f>
        <v/>
      </c>
      <c r="BG104" s="54" t="str">
        <f aca="false">IFERROR(VLOOKUP(I104,Dados!$AC$27:$AD$43,2,0),IF(B104="","",IF(D104&lt;&gt;"MT",IF(AND(AC104="SIM",Y104="Revenda"),"2403",IF(AND(AC104="SIM",Y104="Consumo"),"2407",IF(AND(AC104="NÃO",Y104="Revenda"),"2102",IF(AND(AC104="NÃO",Y104="Consumo"),"2556",)))),REPLACE(I104,1,1,1))))</f>
        <v/>
      </c>
    </row>
    <row r="105" customFormat="false" ht="12.8" hidden="false" customHeight="false" outlineLevel="0" collapsed="false">
      <c r="Y105" s="45"/>
      <c r="Z105" s="46" t="str">
        <f aca="false">IF(B105="","",(IFERROR(VLOOKUP(H105,Dados!A$3:B$15000,2,0),"Não Encontrado")))</f>
        <v/>
      </c>
      <c r="AA105" s="46" t="str">
        <f aca="false">IF(B105="","",(IFERROR(VLOOKUP(G105,Dados!C$3:E$15000,3,0),"Não Encontrado")))</f>
        <v/>
      </c>
      <c r="AB105" s="46" t="str">
        <f aca="false">IFERROR(IF(Z105&lt;&gt;"Não Encontrado",Z105,IF(AA105&lt;&gt;"Não Encontrado",AA105,"")),"")</f>
        <v/>
      </c>
      <c r="AC105" s="45" t="str">
        <f aca="false">IF(B105="","",IF(AB105="","NÃO","SIM"))</f>
        <v/>
      </c>
      <c r="AD105" s="45" t="str">
        <f aca="false">IFERROR(VLOOKUP(G105,Dados!$P$3:$R$500,3,0),"")</f>
        <v/>
      </c>
      <c r="AE105" s="45" t="str">
        <f aca="false">IFERROR(VLOOKUP(G105,Dados!$K$3:$L$500,2,0),"")</f>
        <v/>
      </c>
      <c r="AF105" s="45" t="str">
        <f aca="false">IFERROR(VLOOKUP(G105,Dados!$M$3:$N$500,2,0),"")</f>
        <v/>
      </c>
      <c r="AG105" s="45" t="str">
        <f aca="false">IF(F105="","",IF(AND(AD105="",AE105="",AF105=""),"-",IF(AND(AD105="BIT",AE105="",AF105=""),"BIT",IF(AND(AE105="ANEXO I",AD105="",AF105=""),"ANEXO I",IF(AND(AF105="ANEXO II",AD105="",AE105=""),"ANEXO II","Escolher")))))</f>
        <v/>
      </c>
      <c r="AH105" s="45" t="str">
        <f aca="false">IF(AG105&lt;&gt;"Pneus","",IFERROR(VLOOKUP(R105,Dados!$X$2:$Z$5,3,0)*(AI105-Q105),VLOOKUP(D105,Dados!$X$7:$Z$33,3,0)*(AI105-Q105)))</f>
        <v/>
      </c>
      <c r="AI105" s="47" t="str">
        <f aca="false">IF(B105="","",P105+Q105+O105+M105+L105-N105)</f>
        <v/>
      </c>
      <c r="AJ105" s="48" t="str">
        <f aca="false">IFERROR(IF(AND(AC105="SIM",AG105="-",Y105="REVENDA"),(AB105/1+1)*AI105,IF(AND(AC105="SIM",AG105="Pneus",Y105="REVENDA"),(AB105/1+1)*(AI105-AH105),"")),"")</f>
        <v/>
      </c>
      <c r="AK105" s="48" t="str">
        <f aca="false">IF(AJ105="","",AJ105*17%)</f>
        <v/>
      </c>
      <c r="AL105" s="48" t="str">
        <f aca="false">IFERROR(IF(AC105="NÃO","",IF(AK105="","",IF(E105="Simples Nacional",BF105,IF(T105=0.12,U105*0.5833337002,IF(T105=0,AI105*0.07,U105))))),"")</f>
        <v/>
      </c>
      <c r="AM105" s="47" t="str">
        <f aca="false">IFERROR(IF(AC105="NÃO","",IF(OR(AG105="-",AG105="Pneus"),AK105-AL105,"")),"")</f>
        <v/>
      </c>
      <c r="AN105" s="48" t="str">
        <f aca="false">IF(AND(Y105="REVENDA",AC105="SIM",AG105="BIT"),((AB105/1+1)*AI105)*0.4117,"")</f>
        <v/>
      </c>
      <c r="AO105" s="48" t="str">
        <f aca="false">IF(AN105="","",AN105*17%)</f>
        <v/>
      </c>
      <c r="AP105" s="49" t="str">
        <f aca="false">IF(AN105="","",IF(T105=0.12,(U105*0.4117)*0.4117,IF(T105=0,(AI105*0.07)*0.4117,U105*0.4117)))</f>
        <v/>
      </c>
      <c r="AQ105" s="47" t="str">
        <f aca="false">IF(AN105="","",AO105-AP105)</f>
        <v/>
      </c>
      <c r="AR105" s="50" t="str">
        <f aca="false">IFERROR(IF(AND(AC105="SIM",Y105="REVENDA",LEFT(AG105,5)="ANEXO")*OR(AE105="ANEXO I",AF105="ANEXO II"),VLOOKUP(H105,Dados!G:I,2,0),""),"INSERIR MVA")</f>
        <v/>
      </c>
      <c r="AS105" s="48" t="str">
        <f aca="false">IF(LEFT(AG105,5)="ANEXO",VLOOKUP(AG105,Dados!$X$111:$Z$112,2,0)*(AI105-Q105),"")</f>
        <v/>
      </c>
      <c r="AT105" s="48" t="str">
        <f aca="false">IFERROR(IF(AR105="","",(AI105*AR105)+AI105),"INSERIR MVA")</f>
        <v/>
      </c>
      <c r="AU105" s="48" t="str">
        <f aca="false">IF(AT105="","",IF(AY105=0.04,U105,AS105*AY105))</f>
        <v/>
      </c>
      <c r="AV105" s="47" t="str">
        <f aca="false">IFERROR(IF(AU105="","",(VLOOKUP(AG105,Dados!$X$111:$Z$112,3,0)*AT105*0.17)),"INSERIR MVA")</f>
        <v/>
      </c>
      <c r="AW105" s="47" t="str">
        <f aca="false">IFERROR(IF(AR105="","",AV105-AU105),"")</f>
        <v/>
      </c>
      <c r="AX105" s="51" t="str">
        <f aca="false">IFERROR(IF(AC105="NÃO","",IF(AM105&lt;&gt;"",AM105-W105,IF(AQ105&lt;&gt;"",AQ105-W105,IF(AW105&lt;&gt;"",AW105-W105,"")))),"")</f>
        <v/>
      </c>
      <c r="AY105" s="46" t="str">
        <f aca="false">IFERROR(IF(ISNA(VLOOKUP(R105,Dados!$X$2:$Y$5,2,0)),VLOOKUP(D105,Dados!$X$7:$Y$33,2,0),VLOOKUP(R105,Dados!$X$2:$Y$5,2,0)),"")</f>
        <v/>
      </c>
      <c r="AZ105" s="52" t="str">
        <f aca="false">IF(C105="","",IF(AND(Y105="CONSUMO",AC105="NÃO")*OR(AG105="-",AG105="BIT"),IF(E105&lt;&gt;"",(AI105-(P105+L105-N105+Q105)*AY105)/0.83),""))</f>
        <v/>
      </c>
      <c r="BA105" s="51" t="str">
        <f aca="false">IF(AZ105="","",AZ105*0.17-((P105+L105-N105+Q105)*AY105))</f>
        <v/>
      </c>
      <c r="BB105" s="51" t="str">
        <f aca="false">IF(AND(Y105="CONSUMO",AG105="ANEXO I",AY105&gt;4%),(AI105-(P105+L105-N105+Q105)*0.0514)/0.83*(0.5177)*(0.17)-AI105*0.0514,IF(AND(Y105="CONSUMO",AG105="ANEXO II",AY105&gt;4%),(AI105-(P105+L105-N105+Q105)*0.041)/0.83*(0.3295)*(0.17)-AI105*0.041,IF(AND(Y105="CONSUMO",AG105="ANEXO I",AY105=4%),(AI105-(P105+L105-N105+Q105)*0.04)/0.83*(0.5177)*(0.17)-AI105*0.04,IF(AND(Y105="CONSUMO",AG105="ANEXO II",AY105=4%),(AI105-(P105+L105-N105+Q105)*0.04)/0.83*(0.3295)*(0.17)-AI105*0.04,""))))</f>
        <v/>
      </c>
      <c r="BC105" s="51" t="str">
        <f aca="false">IF(C105="","",IF(AND(Y105="CONSUMO",AC105="SIM")*OR(AG105="-",AG105="BIT"),IF(E105&lt;&gt;"",(AI105-(P105+L105-N105+Q105)*AY105)/0.83),""))</f>
        <v/>
      </c>
      <c r="BD105" s="51" t="str">
        <f aca="false">IF(BC105="","",BC105*0.17)</f>
        <v/>
      </c>
      <c r="BE105" s="51" t="str">
        <f aca="false">IF(I105=6908,0,IF(BC105="","",BD105-((P105+L105-N105+Q105)*AY105)))</f>
        <v/>
      </c>
      <c r="BF105" s="53" t="str">
        <f aca="false">IF(B105="","",IF(OR(B105="",E105="Regime Normal"),0,(AI105-Q105)*VLOOKUP(R105,Dados!$X$98:$Y$108,2,0)))</f>
        <v/>
      </c>
      <c r="BG105" s="54" t="str">
        <f aca="false">IFERROR(VLOOKUP(I105,Dados!$AC$27:$AD$43,2,0),IF(B105="","",IF(D105&lt;&gt;"MT",IF(AND(AC105="SIM",Y105="Revenda"),"2403",IF(AND(AC105="SIM",Y105="Consumo"),"2407",IF(AND(AC105="NÃO",Y105="Revenda"),"2102",IF(AND(AC105="NÃO",Y105="Consumo"),"2556",)))),REPLACE(I105,1,1,1))))</f>
        <v/>
      </c>
    </row>
    <row r="106" customFormat="false" ht="12.8" hidden="false" customHeight="false" outlineLevel="0" collapsed="false">
      <c r="Y106" s="45"/>
      <c r="Z106" s="46" t="str">
        <f aca="false">IF(B106="","",(IFERROR(VLOOKUP(H106,Dados!A$3:B$15000,2,0),"Não Encontrado")))</f>
        <v/>
      </c>
      <c r="AA106" s="46" t="str">
        <f aca="false">IF(B106="","",(IFERROR(VLOOKUP(G106,Dados!C$3:E$15000,3,0),"Não Encontrado")))</f>
        <v/>
      </c>
      <c r="AB106" s="46" t="str">
        <f aca="false">IFERROR(IF(Z106&lt;&gt;"Não Encontrado",Z106,IF(AA106&lt;&gt;"Não Encontrado",AA106,"")),"")</f>
        <v/>
      </c>
      <c r="AC106" s="45" t="str">
        <f aca="false">IF(B106="","",IF(AB106="","NÃO","SIM"))</f>
        <v/>
      </c>
      <c r="AD106" s="45" t="str">
        <f aca="false">IFERROR(VLOOKUP(G106,Dados!$P$3:$R$500,3,0),"")</f>
        <v/>
      </c>
      <c r="AE106" s="45" t="str">
        <f aca="false">IFERROR(VLOOKUP(G106,Dados!$K$3:$L$500,2,0),"")</f>
        <v/>
      </c>
      <c r="AF106" s="45" t="str">
        <f aca="false">IFERROR(VLOOKUP(G106,Dados!$M$3:$N$500,2,0),"")</f>
        <v/>
      </c>
      <c r="AG106" s="45" t="str">
        <f aca="false">IF(F106="","",IF(AND(AD106="",AE106="",AF106=""),"-",IF(AND(AD106="BIT",AE106="",AF106=""),"BIT",IF(AND(AE106="ANEXO I",AD106="",AF106=""),"ANEXO I",IF(AND(AF106="ANEXO II",AD106="",AE106=""),"ANEXO II","Escolher")))))</f>
        <v/>
      </c>
      <c r="AH106" s="45" t="str">
        <f aca="false">IF(AG106&lt;&gt;"Pneus","",IFERROR(VLOOKUP(R106,Dados!$X$2:$Z$5,3,0)*(AI106-Q106),VLOOKUP(D106,Dados!$X$7:$Z$33,3,0)*(AI106-Q106)))</f>
        <v/>
      </c>
      <c r="AI106" s="47" t="str">
        <f aca="false">IF(B106="","",P106+Q106+O106+M106+L106-N106)</f>
        <v/>
      </c>
      <c r="AJ106" s="48" t="str">
        <f aca="false">IFERROR(IF(AND(AC106="SIM",AG106="-",Y106="REVENDA"),(AB106/1+1)*AI106,IF(AND(AC106="SIM",AG106="Pneus",Y106="REVENDA"),(AB106/1+1)*(AI106-AH106),"")),"")</f>
        <v/>
      </c>
      <c r="AK106" s="48" t="str">
        <f aca="false">IF(AJ106="","",AJ106*17%)</f>
        <v/>
      </c>
      <c r="AL106" s="48" t="str">
        <f aca="false">IFERROR(IF(AC106="NÃO","",IF(AK106="","",IF(E106="Simples Nacional",BF106,IF(T106=0.12,U106*0.5833337002,IF(T106=0,AI106*0.07,U106))))),"")</f>
        <v/>
      </c>
      <c r="AM106" s="47" t="str">
        <f aca="false">IFERROR(IF(AC106="NÃO","",IF(OR(AG106="-",AG106="Pneus"),AK106-AL106,"")),"")</f>
        <v/>
      </c>
      <c r="AN106" s="48" t="str">
        <f aca="false">IF(AND(Y106="REVENDA",AC106="SIM",AG106="BIT"),((AB106/1+1)*AI106)*0.4117,"")</f>
        <v/>
      </c>
      <c r="AO106" s="48" t="str">
        <f aca="false">IF(AN106="","",AN106*17%)</f>
        <v/>
      </c>
      <c r="AP106" s="49" t="str">
        <f aca="false">IF(AN106="","",IF(T106=0.12,(U106*0.4117)*0.4117,IF(T106=0,(AI106*0.07)*0.4117,U106*0.4117)))</f>
        <v/>
      </c>
      <c r="AQ106" s="47" t="str">
        <f aca="false">IF(AN106="","",AO106-AP106)</f>
        <v/>
      </c>
      <c r="AR106" s="50" t="str">
        <f aca="false">IFERROR(IF(AND(AC106="SIM",Y106="REVENDA",LEFT(AG106,5)="ANEXO")*OR(AE106="ANEXO I",AF106="ANEXO II"),VLOOKUP(H106,Dados!G:I,2,0),""),"INSERIR MVA")</f>
        <v/>
      </c>
      <c r="AS106" s="48" t="str">
        <f aca="false">IF(LEFT(AG106,5)="ANEXO",VLOOKUP(AG106,Dados!$X$111:$Z$112,2,0)*(AI106-Q106),"")</f>
        <v/>
      </c>
      <c r="AT106" s="48" t="str">
        <f aca="false">IFERROR(IF(AR106="","",(AI106*AR106)+AI106),"INSERIR MVA")</f>
        <v/>
      </c>
      <c r="AU106" s="48" t="str">
        <f aca="false">IF(AT106="","",IF(AY106=0.04,U106,AS106*AY106))</f>
        <v/>
      </c>
      <c r="AV106" s="47" t="str">
        <f aca="false">IFERROR(IF(AU106="","",(VLOOKUP(AG106,Dados!$X$111:$Z$112,3,0)*AT106*0.17)),"INSERIR MVA")</f>
        <v/>
      </c>
      <c r="AW106" s="47" t="str">
        <f aca="false">IFERROR(IF(AR106="","",AV106-AU106),"")</f>
        <v/>
      </c>
      <c r="AX106" s="51" t="str">
        <f aca="false">IFERROR(IF(AC106="NÃO","",IF(AM106&lt;&gt;"",AM106-W106,IF(AQ106&lt;&gt;"",AQ106-W106,IF(AW106&lt;&gt;"",AW106-W106,"")))),"")</f>
        <v/>
      </c>
      <c r="AY106" s="46" t="str">
        <f aca="false">IFERROR(IF(ISNA(VLOOKUP(R106,Dados!$X$2:$Y$5,2,0)),VLOOKUP(D106,Dados!$X$7:$Y$33,2,0),VLOOKUP(R106,Dados!$X$2:$Y$5,2,0)),"")</f>
        <v/>
      </c>
      <c r="AZ106" s="52" t="str">
        <f aca="false">IF(C106="","",IF(AND(Y106="CONSUMO",AC106="NÃO")*OR(AG106="-",AG106="BIT"),IF(E106&lt;&gt;"",(AI106-(P106+L106-N106+Q106)*AY106)/0.83),""))</f>
        <v/>
      </c>
      <c r="BA106" s="51" t="str">
        <f aca="false">IF(AZ106="","",AZ106*0.17-((P106+L106-N106+Q106)*AY106))</f>
        <v/>
      </c>
      <c r="BB106" s="51" t="str">
        <f aca="false">IF(AND(Y106="CONSUMO",AG106="ANEXO I",AY106&gt;4%),(AI106-(P106+L106-N106+Q106)*0.0514)/0.83*(0.5177)*(0.17)-AI106*0.0514,IF(AND(Y106="CONSUMO",AG106="ANEXO II",AY106&gt;4%),(AI106-(P106+L106-N106+Q106)*0.041)/0.83*(0.3295)*(0.17)-AI106*0.041,IF(AND(Y106="CONSUMO",AG106="ANEXO I",AY106=4%),(AI106-(P106+L106-N106+Q106)*0.04)/0.83*(0.5177)*(0.17)-AI106*0.04,IF(AND(Y106="CONSUMO",AG106="ANEXO II",AY106=4%),(AI106-(P106+L106-N106+Q106)*0.04)/0.83*(0.3295)*(0.17)-AI106*0.04,""))))</f>
        <v/>
      </c>
      <c r="BC106" s="51" t="str">
        <f aca="false">IF(C106="","",IF(AND(Y106="CONSUMO",AC106="SIM")*OR(AG106="-",AG106="BIT"),IF(E106&lt;&gt;"",(AI106-(P106+L106-N106+Q106)*AY106)/0.83),""))</f>
        <v/>
      </c>
      <c r="BD106" s="51" t="str">
        <f aca="false">IF(BC106="","",BC106*0.17)</f>
        <v/>
      </c>
      <c r="BE106" s="51" t="str">
        <f aca="false">IF(I106=6908,0,IF(BC106="","",BD106-((P106+L106-N106+Q106)*AY106)))</f>
        <v/>
      </c>
      <c r="BF106" s="53" t="str">
        <f aca="false">IF(B106="","",IF(OR(B106="",E106="Regime Normal"),0,(AI106-Q106)*VLOOKUP(R106,Dados!$X$98:$Y$108,2,0)))</f>
        <v/>
      </c>
      <c r="BG106" s="54" t="str">
        <f aca="false">IFERROR(VLOOKUP(I106,Dados!$AC$27:$AD$43,2,0),IF(B106="","",IF(D106&lt;&gt;"MT",IF(AND(AC106="SIM",Y106="Revenda"),"2403",IF(AND(AC106="SIM",Y106="Consumo"),"2407",IF(AND(AC106="NÃO",Y106="Revenda"),"2102",IF(AND(AC106="NÃO",Y106="Consumo"),"2556",)))),REPLACE(I106,1,1,1))))</f>
        <v/>
      </c>
    </row>
    <row r="107" customFormat="false" ht="12.8" hidden="false" customHeight="false" outlineLevel="0" collapsed="false">
      <c r="Y107" s="45"/>
      <c r="Z107" s="46" t="str">
        <f aca="false">IF(B107="","",(IFERROR(VLOOKUP(H107,Dados!A$3:B$15000,2,0),"Não Encontrado")))</f>
        <v/>
      </c>
      <c r="AA107" s="46" t="str">
        <f aca="false">IF(B107="","",(IFERROR(VLOOKUP(G107,Dados!C$3:E$15000,3,0),"Não Encontrado")))</f>
        <v/>
      </c>
      <c r="AB107" s="46" t="str">
        <f aca="false">IFERROR(IF(Z107&lt;&gt;"Não Encontrado",Z107,IF(AA107&lt;&gt;"Não Encontrado",AA107,"")),"")</f>
        <v/>
      </c>
      <c r="AC107" s="45" t="str">
        <f aca="false">IF(B107="","",IF(AB107="","NÃO","SIM"))</f>
        <v/>
      </c>
      <c r="AD107" s="45" t="str">
        <f aca="false">IFERROR(VLOOKUP(G107,Dados!$P$3:$R$500,3,0),"")</f>
        <v/>
      </c>
      <c r="AE107" s="45" t="str">
        <f aca="false">IFERROR(VLOOKUP(G107,Dados!$K$3:$L$500,2,0),"")</f>
        <v/>
      </c>
      <c r="AF107" s="45" t="str">
        <f aca="false">IFERROR(VLOOKUP(G107,Dados!$M$3:$N$500,2,0),"")</f>
        <v/>
      </c>
      <c r="AG107" s="45" t="str">
        <f aca="false">IF(F107="","",IF(AND(AD107="",AE107="",AF107=""),"-",IF(AND(AD107="BIT",AE107="",AF107=""),"BIT",IF(AND(AE107="ANEXO I",AD107="",AF107=""),"ANEXO I",IF(AND(AF107="ANEXO II",AD107="",AE107=""),"ANEXO II","Escolher")))))</f>
        <v/>
      </c>
      <c r="AH107" s="45" t="str">
        <f aca="false">IF(AG107&lt;&gt;"Pneus","",IFERROR(VLOOKUP(R107,Dados!$X$2:$Z$5,3,0)*(AI107-Q107),VLOOKUP(D107,Dados!$X$7:$Z$33,3,0)*(AI107-Q107)))</f>
        <v/>
      </c>
      <c r="AI107" s="47" t="str">
        <f aca="false">IF(B107="","",P107+Q107+O107+M107+L107-N107)</f>
        <v/>
      </c>
      <c r="AJ107" s="48" t="str">
        <f aca="false">IFERROR(IF(AND(AC107="SIM",AG107="-",Y107="REVENDA"),(AB107/1+1)*AI107,IF(AND(AC107="SIM",AG107="Pneus",Y107="REVENDA"),(AB107/1+1)*(AI107-AH107),"")),"")</f>
        <v/>
      </c>
      <c r="AK107" s="48" t="str">
        <f aca="false">IF(AJ107="","",AJ107*17%)</f>
        <v/>
      </c>
      <c r="AL107" s="48" t="str">
        <f aca="false">IFERROR(IF(AC107="NÃO","",IF(AK107="","",IF(E107="Simples Nacional",BF107,IF(T107=0.12,U107*0.5833337002,IF(T107=0,AI107*0.07,U107))))),"")</f>
        <v/>
      </c>
      <c r="AM107" s="47" t="str">
        <f aca="false">IFERROR(IF(AC107="NÃO","",IF(OR(AG107="-",AG107="Pneus"),AK107-AL107,"")),"")</f>
        <v/>
      </c>
      <c r="AN107" s="48" t="str">
        <f aca="false">IF(AND(Y107="REVENDA",AC107="SIM",AG107="BIT"),((AB107/1+1)*AI107)*0.4117,"")</f>
        <v/>
      </c>
      <c r="AO107" s="48" t="str">
        <f aca="false">IF(AN107="","",AN107*17%)</f>
        <v/>
      </c>
      <c r="AP107" s="49" t="str">
        <f aca="false">IF(AN107="","",IF(T107=0.12,(U107*0.4117)*0.4117,IF(T107=0,(AI107*0.07)*0.4117,U107*0.4117)))</f>
        <v/>
      </c>
      <c r="AQ107" s="47" t="str">
        <f aca="false">IF(AN107="","",AO107-AP107)</f>
        <v/>
      </c>
      <c r="AR107" s="50" t="str">
        <f aca="false">IFERROR(IF(AND(AC107="SIM",Y107="REVENDA",LEFT(AG107,5)="ANEXO")*OR(AE107="ANEXO I",AF107="ANEXO II"),VLOOKUP(H107,Dados!G:I,2,0),""),"INSERIR MVA")</f>
        <v/>
      </c>
      <c r="AS107" s="48" t="str">
        <f aca="false">IF(LEFT(AG107,5)="ANEXO",VLOOKUP(AG107,Dados!$X$111:$Z$112,2,0)*(AI107-Q107),"")</f>
        <v/>
      </c>
      <c r="AT107" s="48" t="str">
        <f aca="false">IFERROR(IF(AR107="","",(AI107*AR107)+AI107),"INSERIR MVA")</f>
        <v/>
      </c>
      <c r="AU107" s="48" t="str">
        <f aca="false">IF(AT107="","",IF(AY107=0.04,U107,AS107*AY107))</f>
        <v/>
      </c>
      <c r="AV107" s="47" t="str">
        <f aca="false">IFERROR(IF(AU107="","",(VLOOKUP(AG107,Dados!$X$111:$Z$112,3,0)*AT107*0.17)),"INSERIR MVA")</f>
        <v/>
      </c>
      <c r="AW107" s="47" t="str">
        <f aca="false">IFERROR(IF(AR107="","",AV107-AU107),"")</f>
        <v/>
      </c>
      <c r="AX107" s="51" t="str">
        <f aca="false">IFERROR(IF(AC107="NÃO","",IF(AM107&lt;&gt;"",AM107-W107,IF(AQ107&lt;&gt;"",AQ107-W107,IF(AW107&lt;&gt;"",AW107-W107,"")))),"")</f>
        <v/>
      </c>
      <c r="AY107" s="46" t="str">
        <f aca="false">IFERROR(IF(ISNA(VLOOKUP(R107,Dados!$X$2:$Y$5,2,0)),VLOOKUP(D107,Dados!$X$7:$Y$33,2,0),VLOOKUP(R107,Dados!$X$2:$Y$5,2,0)),"")</f>
        <v/>
      </c>
      <c r="AZ107" s="52" t="str">
        <f aca="false">IF(C107="","",IF(AND(Y107="CONSUMO",AC107="NÃO")*OR(AG107="-",AG107="BIT"),IF(E107&lt;&gt;"",(AI107-(P107+L107-N107+Q107)*AY107)/0.83),""))</f>
        <v/>
      </c>
      <c r="BA107" s="51" t="str">
        <f aca="false">IF(AZ107="","",AZ107*0.17-((P107+L107-N107+Q107)*AY107))</f>
        <v/>
      </c>
      <c r="BB107" s="51" t="str">
        <f aca="false">IF(AND(Y107="CONSUMO",AG107="ANEXO I",AY107&gt;4%),(AI107-(P107+L107-N107+Q107)*0.0514)/0.83*(0.5177)*(0.17)-AI107*0.0514,IF(AND(Y107="CONSUMO",AG107="ANEXO II",AY107&gt;4%),(AI107-(P107+L107-N107+Q107)*0.041)/0.83*(0.3295)*(0.17)-AI107*0.041,IF(AND(Y107="CONSUMO",AG107="ANEXO I",AY107=4%),(AI107-(P107+L107-N107+Q107)*0.04)/0.83*(0.5177)*(0.17)-AI107*0.04,IF(AND(Y107="CONSUMO",AG107="ANEXO II",AY107=4%),(AI107-(P107+L107-N107+Q107)*0.04)/0.83*(0.3295)*(0.17)-AI107*0.04,""))))</f>
        <v/>
      </c>
      <c r="BC107" s="51" t="str">
        <f aca="false">IF(C107="","",IF(AND(Y107="CONSUMO",AC107="SIM")*OR(AG107="-",AG107="BIT"),IF(E107&lt;&gt;"",(AI107-(P107+L107-N107+Q107)*AY107)/0.83),""))</f>
        <v/>
      </c>
      <c r="BD107" s="51" t="str">
        <f aca="false">IF(BC107="","",BC107*0.17)</f>
        <v/>
      </c>
      <c r="BE107" s="51" t="str">
        <f aca="false">IF(I107=6908,0,IF(BC107="","",BD107-((P107+L107-N107+Q107)*AY107)))</f>
        <v/>
      </c>
      <c r="BF107" s="53" t="str">
        <f aca="false">IF(B107="","",IF(OR(B107="",E107="Regime Normal"),0,(AI107-Q107)*VLOOKUP(R107,Dados!$X$98:$Y$108,2,0)))</f>
        <v/>
      </c>
      <c r="BG107" s="54" t="str">
        <f aca="false">IFERROR(VLOOKUP(I107,Dados!$AC$27:$AD$43,2,0),IF(B107="","",IF(D107&lt;&gt;"MT",IF(AND(AC107="SIM",Y107="Revenda"),"2403",IF(AND(AC107="SIM",Y107="Consumo"),"2407",IF(AND(AC107="NÃO",Y107="Revenda"),"2102",IF(AND(AC107="NÃO",Y107="Consumo"),"2556",)))),REPLACE(I107,1,1,1))))</f>
        <v/>
      </c>
    </row>
    <row r="108" customFormat="false" ht="12.8" hidden="false" customHeight="false" outlineLevel="0" collapsed="false">
      <c r="Y108" s="45"/>
      <c r="Z108" s="46" t="str">
        <f aca="false">IF(B108="","",(IFERROR(VLOOKUP(H108,Dados!A$3:B$15000,2,0),"Não Encontrado")))</f>
        <v/>
      </c>
      <c r="AA108" s="46" t="str">
        <f aca="false">IF(B108="","",(IFERROR(VLOOKUP(G108,Dados!C$3:E$15000,3,0),"Não Encontrado")))</f>
        <v/>
      </c>
      <c r="AB108" s="46" t="str">
        <f aca="false">IFERROR(IF(Z108&lt;&gt;"Não Encontrado",Z108,IF(AA108&lt;&gt;"Não Encontrado",AA108,"")),"")</f>
        <v/>
      </c>
      <c r="AC108" s="45" t="str">
        <f aca="false">IF(B108="","",IF(AB108="","NÃO","SIM"))</f>
        <v/>
      </c>
      <c r="AD108" s="45" t="str">
        <f aca="false">IFERROR(VLOOKUP(G108,Dados!$P$3:$R$500,3,0),"")</f>
        <v/>
      </c>
      <c r="AE108" s="45" t="str">
        <f aca="false">IFERROR(VLOOKUP(G108,Dados!$K$3:$L$500,2,0),"")</f>
        <v/>
      </c>
      <c r="AF108" s="45" t="str">
        <f aca="false">IFERROR(VLOOKUP(G108,Dados!$M$3:$N$500,2,0),"")</f>
        <v/>
      </c>
      <c r="AG108" s="45" t="str">
        <f aca="false">IF(F108="","",IF(AND(AD108="",AE108="",AF108=""),"-",IF(AND(AD108="BIT",AE108="",AF108=""),"BIT",IF(AND(AE108="ANEXO I",AD108="",AF108=""),"ANEXO I",IF(AND(AF108="ANEXO II",AD108="",AE108=""),"ANEXO II","Escolher")))))</f>
        <v/>
      </c>
      <c r="AH108" s="45" t="str">
        <f aca="false">IF(AG108&lt;&gt;"Pneus","",IFERROR(VLOOKUP(R108,Dados!$X$2:$Z$5,3,0)*(AI108-Q108),VLOOKUP(D108,Dados!$X$7:$Z$33,3,0)*(AI108-Q108)))</f>
        <v/>
      </c>
      <c r="AI108" s="47" t="str">
        <f aca="false">IF(B108="","",P108+Q108+O108+M108+L108-N108)</f>
        <v/>
      </c>
      <c r="AJ108" s="48" t="str">
        <f aca="false">IFERROR(IF(AND(AC108="SIM",AG108="-",Y108="REVENDA"),(AB108/1+1)*AI108,IF(AND(AC108="SIM",AG108="Pneus",Y108="REVENDA"),(AB108/1+1)*(AI108-AH108),"")),"")</f>
        <v/>
      </c>
      <c r="AK108" s="48" t="str">
        <f aca="false">IF(AJ108="","",AJ108*17%)</f>
        <v/>
      </c>
      <c r="AL108" s="48" t="str">
        <f aca="false">IFERROR(IF(AC108="NÃO","",IF(AK108="","",IF(E108="Simples Nacional",BF108,IF(T108=0.12,U108*0.5833337002,IF(T108=0,AI108*0.07,U108))))),"")</f>
        <v/>
      </c>
      <c r="AM108" s="47" t="str">
        <f aca="false">IFERROR(IF(AC108="NÃO","",IF(OR(AG108="-",AG108="Pneus"),AK108-AL108,"")),"")</f>
        <v/>
      </c>
      <c r="AN108" s="48" t="str">
        <f aca="false">IF(AND(Y108="REVENDA",AC108="SIM",AG108="BIT"),((AB108/1+1)*AI108)*0.4117,"")</f>
        <v/>
      </c>
      <c r="AO108" s="48" t="str">
        <f aca="false">IF(AN108="","",AN108*17%)</f>
        <v/>
      </c>
      <c r="AP108" s="49" t="str">
        <f aca="false">IF(AN108="","",IF(T108=0.12,(U108*0.4117)*0.4117,IF(T108=0,(AI108*0.07)*0.4117,U108*0.4117)))</f>
        <v/>
      </c>
      <c r="AQ108" s="47" t="str">
        <f aca="false">IF(AN108="","",AO108-AP108)</f>
        <v/>
      </c>
      <c r="AR108" s="50" t="str">
        <f aca="false">IFERROR(IF(AND(AC108="SIM",Y108="REVENDA",LEFT(AG108,5)="ANEXO")*OR(AE108="ANEXO I",AF108="ANEXO II"),VLOOKUP(H108,Dados!G:I,2,0),""),"INSERIR MVA")</f>
        <v/>
      </c>
      <c r="AS108" s="48" t="str">
        <f aca="false">IF(LEFT(AG108,5)="ANEXO",VLOOKUP(AG108,Dados!$X$111:$Z$112,2,0)*(AI108-Q108),"")</f>
        <v/>
      </c>
      <c r="AT108" s="48" t="str">
        <f aca="false">IFERROR(IF(AR108="","",(AI108*AR108)+AI108),"INSERIR MVA")</f>
        <v/>
      </c>
      <c r="AU108" s="48" t="str">
        <f aca="false">IF(AT108="","",IF(AY108=0.04,U108,AS108*AY108))</f>
        <v/>
      </c>
      <c r="AV108" s="47" t="str">
        <f aca="false">IFERROR(IF(AU108="","",(VLOOKUP(AG108,Dados!$X$111:$Z$112,3,0)*AT108*0.17)),"INSERIR MVA")</f>
        <v/>
      </c>
      <c r="AW108" s="47" t="str">
        <f aca="false">IFERROR(IF(AR108="","",AV108-AU108),"")</f>
        <v/>
      </c>
      <c r="AX108" s="51" t="str">
        <f aca="false">IFERROR(IF(AC108="NÃO","",IF(AM108&lt;&gt;"",AM108-W108,IF(AQ108&lt;&gt;"",AQ108-W108,IF(AW108&lt;&gt;"",AW108-W108,"")))),"")</f>
        <v/>
      </c>
      <c r="AY108" s="46" t="str">
        <f aca="false">IFERROR(IF(ISNA(VLOOKUP(R108,Dados!$X$2:$Y$5,2,0)),VLOOKUP(D108,Dados!$X$7:$Y$33,2,0),VLOOKUP(R108,Dados!$X$2:$Y$5,2,0)),"")</f>
        <v/>
      </c>
      <c r="AZ108" s="52" t="str">
        <f aca="false">IF(C108="","",IF(AND(Y108="CONSUMO",AC108="NÃO")*OR(AG108="-",AG108="BIT"),IF(E108&lt;&gt;"",(AI108-(P108+L108-N108+Q108)*AY108)/0.83),""))</f>
        <v/>
      </c>
      <c r="BA108" s="51" t="str">
        <f aca="false">IF(AZ108="","",AZ108*0.17-((P108+L108-N108+Q108)*AY108))</f>
        <v/>
      </c>
      <c r="BB108" s="51" t="str">
        <f aca="false">IF(AND(Y108="CONSUMO",AG108="ANEXO I",AY108&gt;4%),(AI108-(P108+L108-N108+Q108)*0.0514)/0.83*(0.5177)*(0.17)-AI108*0.0514,IF(AND(Y108="CONSUMO",AG108="ANEXO II",AY108&gt;4%),(AI108-(P108+L108-N108+Q108)*0.041)/0.83*(0.3295)*(0.17)-AI108*0.041,IF(AND(Y108="CONSUMO",AG108="ANEXO I",AY108=4%),(AI108-(P108+L108-N108+Q108)*0.04)/0.83*(0.5177)*(0.17)-AI108*0.04,IF(AND(Y108="CONSUMO",AG108="ANEXO II",AY108=4%),(AI108-(P108+L108-N108+Q108)*0.04)/0.83*(0.3295)*(0.17)-AI108*0.04,""))))</f>
        <v/>
      </c>
      <c r="BC108" s="51" t="str">
        <f aca="false">IF(C108="","",IF(AND(Y108="CONSUMO",AC108="SIM")*OR(AG108="-",AG108="BIT"),IF(E108&lt;&gt;"",(AI108-(P108+L108-N108+Q108)*AY108)/0.83),""))</f>
        <v/>
      </c>
      <c r="BD108" s="51" t="str">
        <f aca="false">IF(BC108="","",BC108*0.17)</f>
        <v/>
      </c>
      <c r="BE108" s="51" t="str">
        <f aca="false">IF(I108=6908,0,IF(BC108="","",BD108-((P108+L108-N108+Q108)*AY108)))</f>
        <v/>
      </c>
      <c r="BF108" s="53" t="str">
        <f aca="false">IF(B108="","",IF(OR(B108="",E108="Regime Normal"),0,(AI108-Q108)*VLOOKUP(R108,Dados!$X$98:$Y$108,2,0)))</f>
        <v/>
      </c>
      <c r="BG108" s="54" t="str">
        <f aca="false">IFERROR(VLOOKUP(I108,Dados!$AC$27:$AD$43,2,0),IF(B108="","",IF(D108&lt;&gt;"MT",IF(AND(AC108="SIM",Y108="Revenda"),"2403",IF(AND(AC108="SIM",Y108="Consumo"),"2407",IF(AND(AC108="NÃO",Y108="Revenda"),"2102",IF(AND(AC108="NÃO",Y108="Consumo"),"2556",)))),REPLACE(I108,1,1,1))))</f>
        <v/>
      </c>
    </row>
    <row r="109" customFormat="false" ht="12.8" hidden="false" customHeight="false" outlineLevel="0" collapsed="false">
      <c r="Y109" s="45"/>
      <c r="Z109" s="46" t="str">
        <f aca="false">IF(B109="","",(IFERROR(VLOOKUP(H109,Dados!A$3:B$15000,2,0),"Não Encontrado")))</f>
        <v/>
      </c>
      <c r="AA109" s="46" t="str">
        <f aca="false">IF(B109="","",(IFERROR(VLOOKUP(G109,Dados!C$3:E$15000,3,0),"Não Encontrado")))</f>
        <v/>
      </c>
      <c r="AB109" s="46" t="str">
        <f aca="false">IFERROR(IF(Z109&lt;&gt;"Não Encontrado",Z109,IF(AA109&lt;&gt;"Não Encontrado",AA109,"")),"")</f>
        <v/>
      </c>
      <c r="AC109" s="45" t="str">
        <f aca="false">IF(B109="","",IF(AB109="","NÃO","SIM"))</f>
        <v/>
      </c>
      <c r="AD109" s="45" t="str">
        <f aca="false">IFERROR(VLOOKUP(G109,Dados!$P$3:$R$500,3,0),"")</f>
        <v/>
      </c>
      <c r="AE109" s="45" t="str">
        <f aca="false">IFERROR(VLOOKUP(G109,Dados!$K$3:$L$500,2,0),"")</f>
        <v/>
      </c>
      <c r="AF109" s="45" t="str">
        <f aca="false">IFERROR(VLOOKUP(G109,Dados!$M$3:$N$500,2,0),"")</f>
        <v/>
      </c>
      <c r="AG109" s="45" t="str">
        <f aca="false">IF(F109="","",IF(AND(AD109="",AE109="",AF109=""),"-",IF(AND(AD109="BIT",AE109="",AF109=""),"BIT",IF(AND(AE109="ANEXO I",AD109="",AF109=""),"ANEXO I",IF(AND(AF109="ANEXO II",AD109="",AE109=""),"ANEXO II","Escolher")))))</f>
        <v/>
      </c>
      <c r="AH109" s="45" t="str">
        <f aca="false">IF(AG109&lt;&gt;"Pneus","",IFERROR(VLOOKUP(R109,Dados!$X$2:$Z$5,3,0)*(AI109-Q109),VLOOKUP(D109,Dados!$X$7:$Z$33,3,0)*(AI109-Q109)))</f>
        <v/>
      </c>
      <c r="AI109" s="47" t="str">
        <f aca="false">IF(B109="","",P109+Q109+O109+M109+L109-N109)</f>
        <v/>
      </c>
      <c r="AJ109" s="48" t="str">
        <f aca="false">IFERROR(IF(AND(AC109="SIM",AG109="-",Y109="REVENDA"),(AB109/1+1)*AI109,IF(AND(AC109="SIM",AG109="Pneus",Y109="REVENDA"),(AB109/1+1)*(AI109-AH109),"")),"")</f>
        <v/>
      </c>
      <c r="AK109" s="48" t="str">
        <f aca="false">IF(AJ109="","",AJ109*17%)</f>
        <v/>
      </c>
      <c r="AL109" s="48" t="str">
        <f aca="false">IFERROR(IF(AC109="NÃO","",IF(AK109="","",IF(E109="Simples Nacional",BF109,IF(T109=0.12,U109*0.5833337002,IF(T109=0,AI109*0.07,U109))))),"")</f>
        <v/>
      </c>
      <c r="AM109" s="47" t="str">
        <f aca="false">IFERROR(IF(AC109="NÃO","",IF(OR(AG109="-",AG109="Pneus"),AK109-AL109,"")),"")</f>
        <v/>
      </c>
      <c r="AN109" s="48" t="str">
        <f aca="false">IF(AND(Y109="REVENDA",AC109="SIM",AG109="BIT"),((AB109/1+1)*AI109)*0.4117,"")</f>
        <v/>
      </c>
      <c r="AO109" s="48" t="str">
        <f aca="false">IF(AN109="","",AN109*17%)</f>
        <v/>
      </c>
      <c r="AP109" s="49" t="str">
        <f aca="false">IF(AN109="","",IF(T109=0.12,(U109*0.4117)*0.4117,IF(T109=0,(AI109*0.07)*0.4117,U109*0.4117)))</f>
        <v/>
      </c>
      <c r="AQ109" s="47" t="str">
        <f aca="false">IF(AN109="","",AO109-AP109)</f>
        <v/>
      </c>
      <c r="AR109" s="50" t="str">
        <f aca="false">IFERROR(IF(AND(AC109="SIM",Y109="REVENDA",LEFT(AG109,5)="ANEXO")*OR(AE109="ANEXO I",AF109="ANEXO II"),VLOOKUP(H109,Dados!G:I,2,0),""),"INSERIR MVA")</f>
        <v/>
      </c>
      <c r="AS109" s="48" t="str">
        <f aca="false">IF(LEFT(AG109,5)="ANEXO",VLOOKUP(AG109,Dados!$X$111:$Z$112,2,0)*(AI109-Q109),"")</f>
        <v/>
      </c>
      <c r="AT109" s="48" t="str">
        <f aca="false">IFERROR(IF(AR109="","",(AI109*AR109)+AI109),"INSERIR MVA")</f>
        <v/>
      </c>
      <c r="AU109" s="48" t="str">
        <f aca="false">IF(AT109="","",IF(AY109=0.04,U109,AS109*AY109))</f>
        <v/>
      </c>
      <c r="AV109" s="47" t="str">
        <f aca="false">IFERROR(IF(AU109="","",(VLOOKUP(AG109,Dados!$X$111:$Z$112,3,0)*AT109*0.17)),"INSERIR MVA")</f>
        <v/>
      </c>
      <c r="AW109" s="47" t="str">
        <f aca="false">IFERROR(IF(AR109="","",AV109-AU109),"")</f>
        <v/>
      </c>
      <c r="AX109" s="51" t="str">
        <f aca="false">IFERROR(IF(AC109="NÃO","",IF(AM109&lt;&gt;"",AM109-W109,IF(AQ109&lt;&gt;"",AQ109-W109,IF(AW109&lt;&gt;"",AW109-W109,"")))),"")</f>
        <v/>
      </c>
      <c r="AY109" s="46" t="str">
        <f aca="false">IFERROR(IF(ISNA(VLOOKUP(R109,Dados!$X$2:$Y$5,2,0)),VLOOKUP(D109,Dados!$X$7:$Y$33,2,0),VLOOKUP(R109,Dados!$X$2:$Y$5,2,0)),"")</f>
        <v/>
      </c>
      <c r="AZ109" s="52" t="str">
        <f aca="false">IF(C109="","",IF(AND(Y109="CONSUMO",AC109="NÃO")*OR(AG109="-",AG109="BIT"),IF(E109&lt;&gt;"",(AI109-(P109+L109-N109+Q109)*AY109)/0.83),""))</f>
        <v/>
      </c>
      <c r="BA109" s="51" t="str">
        <f aca="false">IF(AZ109="","",AZ109*0.17-((P109+L109-N109+Q109)*AY109))</f>
        <v/>
      </c>
      <c r="BB109" s="51" t="str">
        <f aca="false">IF(AND(Y109="CONSUMO",AG109="ANEXO I",AY109&gt;4%),(AI109-(P109+L109-N109+Q109)*0.0514)/0.83*(0.5177)*(0.17)-AI109*0.0514,IF(AND(Y109="CONSUMO",AG109="ANEXO II",AY109&gt;4%),(AI109-(P109+L109-N109+Q109)*0.041)/0.83*(0.3295)*(0.17)-AI109*0.041,IF(AND(Y109="CONSUMO",AG109="ANEXO I",AY109=4%),(AI109-(P109+L109-N109+Q109)*0.04)/0.83*(0.5177)*(0.17)-AI109*0.04,IF(AND(Y109="CONSUMO",AG109="ANEXO II",AY109=4%),(AI109-(P109+L109-N109+Q109)*0.04)/0.83*(0.3295)*(0.17)-AI109*0.04,""))))</f>
        <v/>
      </c>
      <c r="BC109" s="51" t="str">
        <f aca="false">IF(C109="","",IF(AND(Y109="CONSUMO",AC109="SIM")*OR(AG109="-",AG109="BIT"),IF(E109&lt;&gt;"",(AI109-(P109+L109-N109+Q109)*AY109)/0.83),""))</f>
        <v/>
      </c>
      <c r="BD109" s="51" t="str">
        <f aca="false">IF(BC109="","",BC109*0.17)</f>
        <v/>
      </c>
      <c r="BE109" s="51" t="str">
        <f aca="false">IF(I109=6908,0,IF(BC109="","",BD109-((P109+L109-N109+Q109)*AY109)))</f>
        <v/>
      </c>
      <c r="BF109" s="53" t="str">
        <f aca="false">IF(B109="","",IF(OR(B109="",E109="Regime Normal"),0,(AI109-Q109)*VLOOKUP(R109,Dados!$X$98:$Y$108,2,0)))</f>
        <v/>
      </c>
      <c r="BG109" s="54" t="str">
        <f aca="false">IFERROR(VLOOKUP(I109,Dados!$AC$27:$AD$43,2,0),IF(B109="","",IF(D109&lt;&gt;"MT",IF(AND(AC109="SIM",Y109="Revenda"),"2403",IF(AND(AC109="SIM",Y109="Consumo"),"2407",IF(AND(AC109="NÃO",Y109="Revenda"),"2102",IF(AND(AC109="NÃO",Y109="Consumo"),"2556",)))),REPLACE(I109,1,1,1))))</f>
        <v/>
      </c>
    </row>
    <row r="110" customFormat="false" ht="12.8" hidden="false" customHeight="false" outlineLevel="0" collapsed="false">
      <c r="Y110" s="45"/>
      <c r="Z110" s="46" t="str">
        <f aca="false">IF(B110="","",(IFERROR(VLOOKUP(H110,Dados!A$3:B$15000,2,0),"Não Encontrado")))</f>
        <v/>
      </c>
      <c r="AA110" s="46" t="str">
        <f aca="false">IF(B110="","",(IFERROR(VLOOKUP(G110,Dados!C$3:E$15000,3,0),"Não Encontrado")))</f>
        <v/>
      </c>
      <c r="AB110" s="46" t="str">
        <f aca="false">IFERROR(IF(Z110&lt;&gt;"Não Encontrado",Z110,IF(AA110&lt;&gt;"Não Encontrado",AA110,"")),"")</f>
        <v/>
      </c>
      <c r="AC110" s="45" t="str">
        <f aca="false">IF(B110="","",IF(AB110="","NÃO","SIM"))</f>
        <v/>
      </c>
      <c r="AD110" s="45" t="str">
        <f aca="false">IFERROR(VLOOKUP(G110,Dados!$P$3:$R$500,3,0),"")</f>
        <v/>
      </c>
      <c r="AE110" s="45" t="str">
        <f aca="false">IFERROR(VLOOKUP(G110,Dados!$K$3:$L$500,2,0),"")</f>
        <v/>
      </c>
      <c r="AF110" s="45" t="str">
        <f aca="false">IFERROR(VLOOKUP(G110,Dados!$M$3:$N$500,2,0),"")</f>
        <v/>
      </c>
      <c r="AG110" s="45" t="str">
        <f aca="false">IF(F110="","",IF(AND(AD110="",AE110="",AF110=""),"-",IF(AND(AD110="BIT",AE110="",AF110=""),"BIT",IF(AND(AE110="ANEXO I",AD110="",AF110=""),"ANEXO I",IF(AND(AF110="ANEXO II",AD110="",AE110=""),"ANEXO II","Escolher")))))</f>
        <v/>
      </c>
      <c r="AH110" s="45" t="str">
        <f aca="false">IF(AG110&lt;&gt;"Pneus","",IFERROR(VLOOKUP(R110,Dados!$X$2:$Z$5,3,0)*(AI110-Q110),VLOOKUP(D110,Dados!$X$7:$Z$33,3,0)*(AI110-Q110)))</f>
        <v/>
      </c>
      <c r="AI110" s="47" t="str">
        <f aca="false">IF(B110="","",P110+Q110+O110+M110+L110-N110)</f>
        <v/>
      </c>
      <c r="AJ110" s="48" t="str">
        <f aca="false">IFERROR(IF(AND(AC110="SIM",AG110="-",Y110="REVENDA"),(AB110/1+1)*AI110,IF(AND(AC110="SIM",AG110="Pneus",Y110="REVENDA"),(AB110/1+1)*(AI110-AH110),"")),"")</f>
        <v/>
      </c>
      <c r="AK110" s="48" t="str">
        <f aca="false">IF(AJ110="","",AJ110*17%)</f>
        <v/>
      </c>
      <c r="AL110" s="48" t="str">
        <f aca="false">IFERROR(IF(AC110="NÃO","",IF(AK110="","",IF(E110="Simples Nacional",BF110,IF(T110=0.12,U110*0.5833337002,IF(T110=0,AI110*0.07,U110))))),"")</f>
        <v/>
      </c>
      <c r="AM110" s="47" t="str">
        <f aca="false">IFERROR(IF(AC110="NÃO","",IF(OR(AG110="-",AG110="Pneus"),AK110-AL110,"")),"")</f>
        <v/>
      </c>
      <c r="AN110" s="48" t="str">
        <f aca="false">IF(AND(Y110="REVENDA",AC110="SIM",AG110="BIT"),((AB110/1+1)*AI110)*0.4117,"")</f>
        <v/>
      </c>
      <c r="AO110" s="48" t="str">
        <f aca="false">IF(AN110="","",AN110*17%)</f>
        <v/>
      </c>
      <c r="AP110" s="49" t="str">
        <f aca="false">IF(AN110="","",IF(T110=0.12,(U110*0.4117)*0.4117,IF(T110=0,(AI110*0.07)*0.4117,U110*0.4117)))</f>
        <v/>
      </c>
      <c r="AQ110" s="47" t="str">
        <f aca="false">IF(AN110="","",AO110-AP110)</f>
        <v/>
      </c>
      <c r="AR110" s="50" t="str">
        <f aca="false">IFERROR(IF(AND(AC110="SIM",Y110="REVENDA",LEFT(AG110,5)="ANEXO")*OR(AE110="ANEXO I",AF110="ANEXO II"),VLOOKUP(H110,Dados!G:I,2,0),""),"INSERIR MVA")</f>
        <v/>
      </c>
      <c r="AS110" s="48" t="str">
        <f aca="false">IF(LEFT(AG110,5)="ANEXO",VLOOKUP(AG110,Dados!$X$111:$Z$112,2,0)*(AI110-Q110),"")</f>
        <v/>
      </c>
      <c r="AT110" s="48" t="str">
        <f aca="false">IFERROR(IF(AR110="","",(AI110*AR110)+AI110),"INSERIR MVA")</f>
        <v/>
      </c>
      <c r="AU110" s="48" t="str">
        <f aca="false">IF(AT110="","",IF(AY110=0.04,U110,AS110*AY110))</f>
        <v/>
      </c>
      <c r="AV110" s="47" t="str">
        <f aca="false">IFERROR(IF(AU110="","",(VLOOKUP(AG110,Dados!$X$111:$Z$112,3,0)*AT110*0.17)),"INSERIR MVA")</f>
        <v/>
      </c>
      <c r="AW110" s="47" t="str">
        <f aca="false">IFERROR(IF(AR110="","",AV110-AU110),"")</f>
        <v/>
      </c>
      <c r="AX110" s="51" t="str">
        <f aca="false">IFERROR(IF(AC110="NÃO","",IF(AM110&lt;&gt;"",AM110-W110,IF(AQ110&lt;&gt;"",AQ110-W110,IF(AW110&lt;&gt;"",AW110-W110,"")))),"")</f>
        <v/>
      </c>
      <c r="AY110" s="46" t="str">
        <f aca="false">IFERROR(IF(ISNA(VLOOKUP(R110,Dados!$X$2:$Y$5,2,0)),VLOOKUP(D110,Dados!$X$7:$Y$33,2,0),VLOOKUP(R110,Dados!$X$2:$Y$5,2,0)),"")</f>
        <v/>
      </c>
      <c r="AZ110" s="52" t="str">
        <f aca="false">IF(C110="","",IF(AND(Y110="CONSUMO",AC110="NÃO")*OR(AG110="-",AG110="BIT"),IF(E110&lt;&gt;"",(AI110-(P110+L110-N110+Q110)*AY110)/0.83),""))</f>
        <v/>
      </c>
      <c r="BA110" s="51" t="str">
        <f aca="false">IF(AZ110="","",AZ110*0.17-((P110+L110-N110+Q110)*AY110))</f>
        <v/>
      </c>
      <c r="BB110" s="51" t="str">
        <f aca="false">IF(AND(Y110="CONSUMO",AG110="ANEXO I",AY110&gt;4%),(AI110-(P110+L110-N110+Q110)*0.0514)/0.83*(0.5177)*(0.17)-AI110*0.0514,IF(AND(Y110="CONSUMO",AG110="ANEXO II",AY110&gt;4%),(AI110-(P110+L110-N110+Q110)*0.041)/0.83*(0.3295)*(0.17)-AI110*0.041,IF(AND(Y110="CONSUMO",AG110="ANEXO I",AY110=4%),(AI110-(P110+L110-N110+Q110)*0.04)/0.83*(0.5177)*(0.17)-AI110*0.04,IF(AND(Y110="CONSUMO",AG110="ANEXO II",AY110=4%),(AI110-(P110+L110-N110+Q110)*0.04)/0.83*(0.3295)*(0.17)-AI110*0.04,""))))</f>
        <v/>
      </c>
      <c r="BC110" s="51" t="str">
        <f aca="false">IF(C110="","",IF(AND(Y110="CONSUMO",AC110="SIM")*OR(AG110="-",AG110="BIT"),IF(E110&lt;&gt;"",(AI110-(P110+L110-N110+Q110)*AY110)/0.83),""))</f>
        <v/>
      </c>
      <c r="BD110" s="51" t="str">
        <f aca="false">IF(BC110="","",BC110*0.17)</f>
        <v/>
      </c>
      <c r="BE110" s="51" t="str">
        <f aca="false">IF(I110=6908,0,IF(BC110="","",BD110-((P110+L110-N110+Q110)*AY110)))</f>
        <v/>
      </c>
      <c r="BF110" s="53" t="str">
        <f aca="false">IF(B110="","",IF(OR(B110="",E110="Regime Normal"),0,(AI110-Q110)*VLOOKUP(R110,Dados!$X$98:$Y$108,2,0)))</f>
        <v/>
      </c>
      <c r="BG110" s="54" t="str">
        <f aca="false">IFERROR(VLOOKUP(I110,Dados!$AC$27:$AD$43,2,0),IF(B110="","",IF(D110&lt;&gt;"MT",IF(AND(AC110="SIM",Y110="Revenda"),"2403",IF(AND(AC110="SIM",Y110="Consumo"),"2407",IF(AND(AC110="NÃO",Y110="Revenda"),"2102",IF(AND(AC110="NÃO",Y110="Consumo"),"2556",)))),REPLACE(I110,1,1,1))))</f>
        <v/>
      </c>
    </row>
    <row r="111" customFormat="false" ht="12.8" hidden="false" customHeight="false" outlineLevel="0" collapsed="false">
      <c r="Y111" s="45"/>
      <c r="Z111" s="46" t="str">
        <f aca="false">IF(B111="","",(IFERROR(VLOOKUP(H111,Dados!A$3:B$15000,2,0),"Não Encontrado")))</f>
        <v/>
      </c>
      <c r="AA111" s="46" t="str">
        <f aca="false">IF(B111="","",(IFERROR(VLOOKUP(G111,Dados!C$3:E$15000,3,0),"Não Encontrado")))</f>
        <v/>
      </c>
      <c r="AB111" s="46" t="str">
        <f aca="false">IFERROR(IF(Z111&lt;&gt;"Não Encontrado",Z111,IF(AA111&lt;&gt;"Não Encontrado",AA111,"")),"")</f>
        <v/>
      </c>
      <c r="AC111" s="45" t="str">
        <f aca="false">IF(B111="","",IF(AB111="","NÃO","SIM"))</f>
        <v/>
      </c>
      <c r="AD111" s="45" t="str">
        <f aca="false">IFERROR(VLOOKUP(G111,Dados!$P$3:$R$500,3,0),"")</f>
        <v/>
      </c>
      <c r="AE111" s="45" t="str">
        <f aca="false">IFERROR(VLOOKUP(G111,Dados!$K$3:$L$500,2,0),"")</f>
        <v/>
      </c>
      <c r="AF111" s="45" t="str">
        <f aca="false">IFERROR(VLOOKUP(G111,Dados!$M$3:$N$500,2,0),"")</f>
        <v/>
      </c>
      <c r="AG111" s="45" t="str">
        <f aca="false">IF(F111="","",IF(AND(AD111="",AE111="",AF111=""),"-",IF(AND(AD111="BIT",AE111="",AF111=""),"BIT",IF(AND(AE111="ANEXO I",AD111="",AF111=""),"ANEXO I",IF(AND(AF111="ANEXO II",AD111="",AE111=""),"ANEXO II","Escolher")))))</f>
        <v/>
      </c>
      <c r="AH111" s="45" t="str">
        <f aca="false">IF(AG111&lt;&gt;"Pneus","",IFERROR(VLOOKUP(R111,Dados!$X$2:$Z$5,3,0)*(AI111-Q111),VLOOKUP(D111,Dados!$X$7:$Z$33,3,0)*(AI111-Q111)))</f>
        <v/>
      </c>
      <c r="AI111" s="47" t="str">
        <f aca="false">IF(B111="","",P111+Q111+O111+M111+L111-N111)</f>
        <v/>
      </c>
      <c r="AJ111" s="48" t="str">
        <f aca="false">IFERROR(IF(AND(AC111="SIM",AG111="-",Y111="REVENDA"),(AB111/1+1)*AI111,IF(AND(AC111="SIM",AG111="Pneus",Y111="REVENDA"),(AB111/1+1)*(AI111-AH111),"")),"")</f>
        <v/>
      </c>
      <c r="AK111" s="48" t="str">
        <f aca="false">IF(AJ111="","",AJ111*17%)</f>
        <v/>
      </c>
      <c r="AL111" s="48" t="str">
        <f aca="false">IFERROR(IF(AC111="NÃO","",IF(AK111="","",IF(E111="Simples Nacional",BF111,IF(T111=0.12,U111*0.5833337002,IF(T111=0,AI111*0.07,U111))))),"")</f>
        <v/>
      </c>
      <c r="AM111" s="47" t="str">
        <f aca="false">IFERROR(IF(AC111="NÃO","",IF(OR(AG111="-",AG111="Pneus"),AK111-AL111,"")),"")</f>
        <v/>
      </c>
      <c r="AN111" s="48" t="str">
        <f aca="false">IF(AND(Y111="REVENDA",AC111="SIM",AG111="BIT"),((AB111/1+1)*AI111)*0.4117,"")</f>
        <v/>
      </c>
      <c r="AO111" s="48" t="str">
        <f aca="false">IF(AN111="","",AN111*17%)</f>
        <v/>
      </c>
      <c r="AP111" s="49" t="str">
        <f aca="false">IF(AN111="","",IF(T111=0.12,(U111*0.4117)*0.4117,IF(T111=0,(AI111*0.07)*0.4117,U111*0.4117)))</f>
        <v/>
      </c>
      <c r="AQ111" s="47" t="str">
        <f aca="false">IF(AN111="","",AO111-AP111)</f>
        <v/>
      </c>
      <c r="AR111" s="50" t="str">
        <f aca="false">IFERROR(IF(AND(AC111="SIM",Y111="REVENDA",LEFT(AG111,5)="ANEXO")*OR(AE111="ANEXO I",AF111="ANEXO II"),VLOOKUP(H111,Dados!G:I,2,0),""),"INSERIR MVA")</f>
        <v/>
      </c>
      <c r="AS111" s="48" t="str">
        <f aca="false">IF(LEFT(AG111,5)="ANEXO",VLOOKUP(AG111,Dados!$X$111:$Z$112,2,0)*(AI111-Q111),"")</f>
        <v/>
      </c>
      <c r="AT111" s="48" t="str">
        <f aca="false">IFERROR(IF(AR111="","",(AI111*AR111)+AI111),"INSERIR MVA")</f>
        <v/>
      </c>
      <c r="AU111" s="48" t="str">
        <f aca="false">IF(AT111="","",IF(AY111=0.04,U111,AS111*AY111))</f>
        <v/>
      </c>
      <c r="AV111" s="47" t="str">
        <f aca="false">IFERROR(IF(AU111="","",(VLOOKUP(AG111,Dados!$X$111:$Z$112,3,0)*AT111*0.17)),"INSERIR MVA")</f>
        <v/>
      </c>
      <c r="AW111" s="47" t="str">
        <f aca="false">IFERROR(IF(AR111="","",AV111-AU111),"")</f>
        <v/>
      </c>
      <c r="AX111" s="51" t="str">
        <f aca="false">IFERROR(IF(AC111="NÃO","",IF(AM111&lt;&gt;"",AM111-W111,IF(AQ111&lt;&gt;"",AQ111-W111,IF(AW111&lt;&gt;"",AW111-W111,"")))),"")</f>
        <v/>
      </c>
      <c r="AY111" s="46" t="str">
        <f aca="false">IFERROR(IF(ISNA(VLOOKUP(R111,Dados!$X$2:$Y$5,2,0)),VLOOKUP(D111,Dados!$X$7:$Y$33,2,0),VLOOKUP(R111,Dados!$X$2:$Y$5,2,0)),"")</f>
        <v/>
      </c>
      <c r="AZ111" s="52" t="str">
        <f aca="false">IF(C111="","",IF(AND(Y111="CONSUMO",AC111="NÃO")*OR(AG111="-",AG111="BIT"),IF(E111&lt;&gt;"",(AI111-(P111+L111-N111+Q111)*AY111)/0.83),""))</f>
        <v/>
      </c>
      <c r="BA111" s="51" t="str">
        <f aca="false">IF(AZ111="","",AZ111*0.17-((P111+L111-N111+Q111)*AY111))</f>
        <v/>
      </c>
      <c r="BB111" s="51" t="str">
        <f aca="false">IF(AND(Y111="CONSUMO",AG111="ANEXO I",AY111&gt;4%),(AI111-(P111+L111-N111+Q111)*0.0514)/0.83*(0.5177)*(0.17)-AI111*0.0514,IF(AND(Y111="CONSUMO",AG111="ANEXO II",AY111&gt;4%),(AI111-(P111+L111-N111+Q111)*0.041)/0.83*(0.3295)*(0.17)-AI111*0.041,IF(AND(Y111="CONSUMO",AG111="ANEXO I",AY111=4%),(AI111-(P111+L111-N111+Q111)*0.04)/0.83*(0.5177)*(0.17)-AI111*0.04,IF(AND(Y111="CONSUMO",AG111="ANEXO II",AY111=4%),(AI111-(P111+L111-N111+Q111)*0.04)/0.83*(0.3295)*(0.17)-AI111*0.04,""))))</f>
        <v/>
      </c>
      <c r="BC111" s="51" t="str">
        <f aca="false">IF(C111="","",IF(AND(Y111="CONSUMO",AC111="SIM")*OR(AG111="-",AG111="BIT"),IF(E111&lt;&gt;"",(AI111-(P111+L111-N111+Q111)*AY111)/0.83),""))</f>
        <v/>
      </c>
      <c r="BD111" s="51" t="str">
        <f aca="false">IF(BC111="","",BC111*0.17)</f>
        <v/>
      </c>
      <c r="BE111" s="51" t="str">
        <f aca="false">IF(I111=6908,0,IF(BC111="","",BD111-((P111+L111-N111+Q111)*AY111)))</f>
        <v/>
      </c>
      <c r="BF111" s="53" t="str">
        <f aca="false">IF(B111="","",IF(OR(B111="",E111="Regime Normal"),0,(AI111-Q111)*VLOOKUP(R111,Dados!$X$98:$Y$108,2,0)))</f>
        <v/>
      </c>
      <c r="BG111" s="54" t="str">
        <f aca="false">IFERROR(VLOOKUP(I111,Dados!$AC$27:$AD$43,2,0),IF(B111="","",IF(D111&lt;&gt;"MT",IF(AND(AC111="SIM",Y111="Revenda"),"2403",IF(AND(AC111="SIM",Y111="Consumo"),"2407",IF(AND(AC111="NÃO",Y111="Revenda"),"2102",IF(AND(AC111="NÃO",Y111="Consumo"),"2556",)))),REPLACE(I111,1,1,1))))</f>
        <v/>
      </c>
    </row>
    <row r="112" customFormat="false" ht="12.8" hidden="false" customHeight="false" outlineLevel="0" collapsed="false">
      <c r="Y112" s="45"/>
      <c r="Z112" s="46" t="str">
        <f aca="false">IF(B112="","",(IFERROR(VLOOKUP(H112,Dados!A$3:B$15000,2,0),"Não Encontrado")))</f>
        <v/>
      </c>
      <c r="AA112" s="46" t="str">
        <f aca="false">IF(B112="","",(IFERROR(VLOOKUP(G112,Dados!C$3:E$15000,3,0),"Não Encontrado")))</f>
        <v/>
      </c>
      <c r="AB112" s="46" t="str">
        <f aca="false">IFERROR(IF(Z112&lt;&gt;"Não Encontrado",Z112,IF(AA112&lt;&gt;"Não Encontrado",AA112,"")),"")</f>
        <v/>
      </c>
      <c r="AC112" s="45" t="str">
        <f aca="false">IF(B112="","",IF(AB112="","NÃO","SIM"))</f>
        <v/>
      </c>
      <c r="AD112" s="45" t="str">
        <f aca="false">IFERROR(VLOOKUP(G112,Dados!$P$3:$R$500,3,0),"")</f>
        <v/>
      </c>
      <c r="AE112" s="45" t="str">
        <f aca="false">IFERROR(VLOOKUP(G112,Dados!$K$3:$L$500,2,0),"")</f>
        <v/>
      </c>
      <c r="AF112" s="45" t="str">
        <f aca="false">IFERROR(VLOOKUP(G112,Dados!$M$3:$N$500,2,0),"")</f>
        <v/>
      </c>
      <c r="AG112" s="45" t="str">
        <f aca="false">IF(F112="","",IF(AND(AD112="",AE112="",AF112=""),"-",IF(AND(AD112="BIT",AE112="",AF112=""),"BIT",IF(AND(AE112="ANEXO I",AD112="",AF112=""),"ANEXO I",IF(AND(AF112="ANEXO II",AD112="",AE112=""),"ANEXO II","Escolher")))))</f>
        <v/>
      </c>
      <c r="AH112" s="45" t="str">
        <f aca="false">IF(AG112&lt;&gt;"Pneus","",IFERROR(VLOOKUP(R112,Dados!$X$2:$Z$5,3,0)*(AI112-Q112),VLOOKUP(D112,Dados!$X$7:$Z$33,3,0)*(AI112-Q112)))</f>
        <v/>
      </c>
      <c r="AI112" s="47" t="str">
        <f aca="false">IF(B112="","",P112+Q112+O112+M112+L112-N112)</f>
        <v/>
      </c>
      <c r="AJ112" s="48" t="str">
        <f aca="false">IFERROR(IF(AND(AC112="SIM",AG112="-",Y112="REVENDA"),(AB112/1+1)*AI112,IF(AND(AC112="SIM",AG112="Pneus",Y112="REVENDA"),(AB112/1+1)*(AI112-AH112),"")),"")</f>
        <v/>
      </c>
      <c r="AK112" s="48" t="str">
        <f aca="false">IF(AJ112="","",AJ112*17%)</f>
        <v/>
      </c>
      <c r="AL112" s="48" t="str">
        <f aca="false">IFERROR(IF(AC112="NÃO","",IF(AK112="","",IF(E112="Simples Nacional",BF112,IF(T112=0.12,U112*0.5833337002,IF(T112=0,AI112*0.07,U112))))),"")</f>
        <v/>
      </c>
      <c r="AM112" s="47" t="str">
        <f aca="false">IFERROR(IF(AC112="NÃO","",IF(OR(AG112="-",AG112="Pneus"),AK112-AL112,"")),"")</f>
        <v/>
      </c>
      <c r="AN112" s="48" t="str">
        <f aca="false">IF(AND(Y112="REVENDA",AC112="SIM",AG112="BIT"),((AB112/1+1)*AI112)*0.4117,"")</f>
        <v/>
      </c>
      <c r="AO112" s="48" t="str">
        <f aca="false">IF(AN112="","",AN112*17%)</f>
        <v/>
      </c>
      <c r="AP112" s="49" t="str">
        <f aca="false">IF(AN112="","",IF(T112=0.12,(U112*0.4117)*0.4117,IF(T112=0,(AI112*0.07)*0.4117,U112*0.4117)))</f>
        <v/>
      </c>
      <c r="AQ112" s="47" t="str">
        <f aca="false">IF(AN112="","",AO112-AP112)</f>
        <v/>
      </c>
      <c r="AR112" s="50" t="str">
        <f aca="false">IFERROR(IF(AND(AC112="SIM",Y112="REVENDA",LEFT(AG112,5)="ANEXO")*OR(AE112="ANEXO I",AF112="ANEXO II"),VLOOKUP(H112,Dados!G:I,2,0),""),"INSERIR MVA")</f>
        <v/>
      </c>
      <c r="AS112" s="48" t="str">
        <f aca="false">IF(LEFT(AG112,5)="ANEXO",VLOOKUP(AG112,Dados!$X$111:$Z$112,2,0)*(AI112-Q112),"")</f>
        <v/>
      </c>
      <c r="AT112" s="48" t="str">
        <f aca="false">IFERROR(IF(AR112="","",(AI112*AR112)+AI112),"INSERIR MVA")</f>
        <v/>
      </c>
      <c r="AU112" s="48" t="str">
        <f aca="false">IF(AT112="","",IF(AY112=0.04,U112,AS112*AY112))</f>
        <v/>
      </c>
      <c r="AV112" s="47" t="str">
        <f aca="false">IFERROR(IF(AU112="","",(VLOOKUP(AG112,Dados!$X$111:$Z$112,3,0)*AT112*0.17)),"INSERIR MVA")</f>
        <v/>
      </c>
      <c r="AW112" s="47" t="str">
        <f aca="false">IFERROR(IF(AR112="","",AV112-AU112),"")</f>
        <v/>
      </c>
      <c r="AX112" s="51" t="str">
        <f aca="false">IFERROR(IF(AC112="NÃO","",IF(AM112&lt;&gt;"",AM112-W112,IF(AQ112&lt;&gt;"",AQ112-W112,IF(AW112&lt;&gt;"",AW112-W112,"")))),"")</f>
        <v/>
      </c>
      <c r="AY112" s="46" t="str">
        <f aca="false">IFERROR(IF(ISNA(VLOOKUP(R112,Dados!$X$2:$Y$5,2,0)),VLOOKUP(D112,Dados!$X$7:$Y$33,2,0),VLOOKUP(R112,Dados!$X$2:$Y$5,2,0)),"")</f>
        <v/>
      </c>
      <c r="AZ112" s="52" t="str">
        <f aca="false">IF(C112="","",IF(AND(Y112="CONSUMO",AC112="NÃO")*OR(AG112="-",AG112="BIT"),IF(E112&lt;&gt;"",(AI112-(P112+L112-N112+Q112)*AY112)/0.83),""))</f>
        <v/>
      </c>
      <c r="BA112" s="51" t="str">
        <f aca="false">IF(AZ112="","",AZ112*0.17-((P112+L112-N112+Q112)*AY112))</f>
        <v/>
      </c>
      <c r="BB112" s="51" t="str">
        <f aca="false">IF(AND(Y112="CONSUMO",AG112="ANEXO I",AY112&gt;4%),(AI112-(P112+L112-N112+Q112)*0.0514)/0.83*(0.5177)*(0.17)-AI112*0.0514,IF(AND(Y112="CONSUMO",AG112="ANEXO II",AY112&gt;4%),(AI112-(P112+L112-N112+Q112)*0.041)/0.83*(0.3295)*(0.17)-AI112*0.041,IF(AND(Y112="CONSUMO",AG112="ANEXO I",AY112=4%),(AI112-(P112+L112-N112+Q112)*0.04)/0.83*(0.5177)*(0.17)-AI112*0.04,IF(AND(Y112="CONSUMO",AG112="ANEXO II",AY112=4%),(AI112-(P112+L112-N112+Q112)*0.04)/0.83*(0.3295)*(0.17)-AI112*0.04,""))))</f>
        <v/>
      </c>
      <c r="BC112" s="51" t="str">
        <f aca="false">IF(C112="","",IF(AND(Y112="CONSUMO",AC112="SIM")*OR(AG112="-",AG112="BIT"),IF(E112&lt;&gt;"",(AI112-(P112+L112-N112+Q112)*AY112)/0.83),""))</f>
        <v/>
      </c>
      <c r="BD112" s="51" t="str">
        <f aca="false">IF(BC112="","",BC112*0.17)</f>
        <v/>
      </c>
      <c r="BE112" s="51" t="str">
        <f aca="false">IF(I112=6908,0,IF(BC112="","",BD112-((P112+L112-N112+Q112)*AY112)))</f>
        <v/>
      </c>
      <c r="BF112" s="53" t="str">
        <f aca="false">IF(B112="","",IF(OR(B112="",E112="Regime Normal"),0,(AI112-Q112)*VLOOKUP(R112,Dados!$X$98:$Y$108,2,0)))</f>
        <v/>
      </c>
      <c r="BG112" s="54" t="str">
        <f aca="false">IFERROR(VLOOKUP(I112,Dados!$AC$27:$AD$43,2,0),IF(B112="","",IF(D112&lt;&gt;"MT",IF(AND(AC112="SIM",Y112="Revenda"),"2403",IF(AND(AC112="SIM",Y112="Consumo"),"2407",IF(AND(AC112="NÃO",Y112="Revenda"),"2102",IF(AND(AC112="NÃO",Y112="Consumo"),"2556",)))),REPLACE(I112,1,1,1))))</f>
        <v/>
      </c>
    </row>
    <row r="113" customFormat="false" ht="12.8" hidden="false" customHeight="false" outlineLevel="0" collapsed="false">
      <c r="Y113" s="45"/>
      <c r="Z113" s="46" t="str">
        <f aca="false">IF(B113="","",(IFERROR(VLOOKUP(H113,Dados!A$3:B$15000,2,0),"Não Encontrado")))</f>
        <v/>
      </c>
      <c r="AA113" s="46" t="str">
        <f aca="false">IF(B113="","",(IFERROR(VLOOKUP(G113,Dados!C$3:E$15000,3,0),"Não Encontrado")))</f>
        <v/>
      </c>
      <c r="AB113" s="46" t="str">
        <f aca="false">IFERROR(IF(Z113&lt;&gt;"Não Encontrado",Z113,IF(AA113&lt;&gt;"Não Encontrado",AA113,"")),"")</f>
        <v/>
      </c>
      <c r="AC113" s="45" t="str">
        <f aca="false">IF(B113="","",IF(AB113="","NÃO","SIM"))</f>
        <v/>
      </c>
      <c r="AD113" s="45" t="str">
        <f aca="false">IFERROR(VLOOKUP(G113,Dados!$P$3:$R$500,3,0),"")</f>
        <v/>
      </c>
      <c r="AE113" s="45" t="str">
        <f aca="false">IFERROR(VLOOKUP(G113,Dados!$K$3:$L$500,2,0),"")</f>
        <v/>
      </c>
      <c r="AF113" s="45" t="str">
        <f aca="false">IFERROR(VLOOKUP(G113,Dados!$M$3:$N$500,2,0),"")</f>
        <v/>
      </c>
      <c r="AG113" s="45" t="str">
        <f aca="false">IF(F113="","",IF(AND(AD113="",AE113="",AF113=""),"-",IF(AND(AD113="BIT",AE113="",AF113=""),"BIT",IF(AND(AE113="ANEXO I",AD113="",AF113=""),"ANEXO I",IF(AND(AF113="ANEXO II",AD113="",AE113=""),"ANEXO II","Escolher")))))</f>
        <v/>
      </c>
      <c r="AH113" s="45" t="str">
        <f aca="false">IF(AG113&lt;&gt;"Pneus","",IFERROR(VLOOKUP(R113,Dados!$X$2:$Z$5,3,0)*(AI113-Q113),VLOOKUP(D113,Dados!$X$7:$Z$33,3,0)*(AI113-Q113)))</f>
        <v/>
      </c>
      <c r="AI113" s="47" t="str">
        <f aca="false">IF(B113="","",P113+Q113+O113+M113+L113-N113)</f>
        <v/>
      </c>
      <c r="AJ113" s="48" t="str">
        <f aca="false">IFERROR(IF(AND(AC113="SIM",AG113="-",Y113="REVENDA"),(AB113/1+1)*AI113,IF(AND(AC113="SIM",AG113="Pneus",Y113="REVENDA"),(AB113/1+1)*(AI113-AH113),"")),"")</f>
        <v/>
      </c>
      <c r="AK113" s="48" t="str">
        <f aca="false">IF(AJ113="","",AJ113*17%)</f>
        <v/>
      </c>
      <c r="AL113" s="48" t="str">
        <f aca="false">IFERROR(IF(AC113="NÃO","",IF(AK113="","",IF(E113="Simples Nacional",BF113,IF(T113=0.12,U113*0.5833337002,IF(T113=0,AI113*0.07,U113))))),"")</f>
        <v/>
      </c>
      <c r="AM113" s="47" t="str">
        <f aca="false">IFERROR(IF(AC113="NÃO","",IF(OR(AG113="-",AG113="Pneus"),AK113-AL113,"")),"")</f>
        <v/>
      </c>
      <c r="AN113" s="48" t="str">
        <f aca="false">IF(AND(Y113="REVENDA",AC113="SIM",AG113="BIT"),((AB113/1+1)*AI113)*0.4117,"")</f>
        <v/>
      </c>
      <c r="AO113" s="48" t="str">
        <f aca="false">IF(AN113="","",AN113*17%)</f>
        <v/>
      </c>
      <c r="AP113" s="49" t="str">
        <f aca="false">IF(AN113="","",IF(T113=0.12,(U113*0.4117)*0.4117,IF(T113=0,(AI113*0.07)*0.4117,U113*0.4117)))</f>
        <v/>
      </c>
      <c r="AQ113" s="47" t="str">
        <f aca="false">IF(AN113="","",AO113-AP113)</f>
        <v/>
      </c>
      <c r="AR113" s="50" t="str">
        <f aca="false">IFERROR(IF(AND(AC113="SIM",Y113="REVENDA",LEFT(AG113,5)="ANEXO")*OR(AE113="ANEXO I",AF113="ANEXO II"),VLOOKUP(H113,Dados!G:I,2,0),""),"INSERIR MVA")</f>
        <v/>
      </c>
      <c r="AS113" s="48" t="str">
        <f aca="false">IF(LEFT(AG113,5)="ANEXO",VLOOKUP(AG113,Dados!$X$111:$Z$112,2,0)*(AI113-Q113),"")</f>
        <v/>
      </c>
      <c r="AT113" s="48" t="str">
        <f aca="false">IFERROR(IF(AR113="","",(AI113*AR113)+AI113),"INSERIR MVA")</f>
        <v/>
      </c>
      <c r="AU113" s="48" t="str">
        <f aca="false">IF(AT113="","",IF(AY113=0.04,U113,AS113*AY113))</f>
        <v/>
      </c>
      <c r="AV113" s="47" t="str">
        <f aca="false">IFERROR(IF(AU113="","",(VLOOKUP(AG113,Dados!$X$111:$Z$112,3,0)*AT113*0.17)),"INSERIR MVA")</f>
        <v/>
      </c>
      <c r="AW113" s="47" t="str">
        <f aca="false">IFERROR(IF(AR113="","",AV113-AU113),"")</f>
        <v/>
      </c>
      <c r="AX113" s="51" t="str">
        <f aca="false">IFERROR(IF(AC113="NÃO","",IF(AM113&lt;&gt;"",AM113-W113,IF(AQ113&lt;&gt;"",AQ113-W113,IF(AW113&lt;&gt;"",AW113-W113,"")))),"")</f>
        <v/>
      </c>
      <c r="AY113" s="46" t="str">
        <f aca="false">IFERROR(IF(ISNA(VLOOKUP(R113,Dados!$X$2:$Y$5,2,0)),VLOOKUP(D113,Dados!$X$7:$Y$33,2,0),VLOOKUP(R113,Dados!$X$2:$Y$5,2,0)),"")</f>
        <v/>
      </c>
      <c r="AZ113" s="52" t="str">
        <f aca="false">IF(C113="","",IF(AND(Y113="CONSUMO",AC113="NÃO")*OR(AG113="-",AG113="BIT"),IF(E113&lt;&gt;"",(AI113-(P113+L113-N113+Q113)*AY113)/0.83),""))</f>
        <v/>
      </c>
      <c r="BA113" s="51" t="str">
        <f aca="false">IF(AZ113="","",AZ113*0.17-((P113+L113-N113+Q113)*AY113))</f>
        <v/>
      </c>
      <c r="BB113" s="51" t="str">
        <f aca="false">IF(AND(Y113="CONSUMO",AG113="ANEXO I",AY113&gt;4%),(AI113-(P113+L113-N113+Q113)*0.0514)/0.83*(0.5177)*(0.17)-AI113*0.0514,IF(AND(Y113="CONSUMO",AG113="ANEXO II",AY113&gt;4%),(AI113-(P113+L113-N113+Q113)*0.041)/0.83*(0.3295)*(0.17)-AI113*0.041,IF(AND(Y113="CONSUMO",AG113="ANEXO I",AY113=4%),(AI113-(P113+L113-N113+Q113)*0.04)/0.83*(0.5177)*(0.17)-AI113*0.04,IF(AND(Y113="CONSUMO",AG113="ANEXO II",AY113=4%),(AI113-(P113+L113-N113+Q113)*0.04)/0.83*(0.3295)*(0.17)-AI113*0.04,""))))</f>
        <v/>
      </c>
      <c r="BC113" s="51" t="str">
        <f aca="false">IF(C113="","",IF(AND(Y113="CONSUMO",AC113="SIM")*OR(AG113="-",AG113="BIT"),IF(E113&lt;&gt;"",(AI113-(P113+L113-N113+Q113)*AY113)/0.83),""))</f>
        <v/>
      </c>
      <c r="BD113" s="51" t="str">
        <f aca="false">IF(BC113="","",BC113*0.17)</f>
        <v/>
      </c>
      <c r="BE113" s="51" t="str">
        <f aca="false">IF(I113=6908,0,IF(BC113="","",BD113-((P113+L113-N113+Q113)*AY113)))</f>
        <v/>
      </c>
      <c r="BF113" s="53" t="str">
        <f aca="false">IF(B113="","",IF(OR(B113="",E113="Regime Normal"),0,(AI113-Q113)*VLOOKUP(R113,Dados!$X$98:$Y$108,2,0)))</f>
        <v/>
      </c>
      <c r="BG113" s="54" t="str">
        <f aca="false">IFERROR(VLOOKUP(I113,Dados!$AC$27:$AD$43,2,0),IF(B113="","",IF(D113&lt;&gt;"MT",IF(AND(AC113="SIM",Y113="Revenda"),"2403",IF(AND(AC113="SIM",Y113="Consumo"),"2407",IF(AND(AC113="NÃO",Y113="Revenda"),"2102",IF(AND(AC113="NÃO",Y113="Consumo"),"2556",)))),REPLACE(I113,1,1,1))))</f>
        <v/>
      </c>
    </row>
    <row r="114" customFormat="false" ht="12.8" hidden="false" customHeight="false" outlineLevel="0" collapsed="false">
      <c r="Y114" s="45"/>
      <c r="Z114" s="46" t="str">
        <f aca="false">IF(B114="","",(IFERROR(VLOOKUP(H114,Dados!A$3:B$15000,2,0),"Não Encontrado")))</f>
        <v/>
      </c>
      <c r="AA114" s="46" t="str">
        <f aca="false">IF(B114="","",(IFERROR(VLOOKUP(G114,Dados!C$3:E$15000,3,0),"Não Encontrado")))</f>
        <v/>
      </c>
      <c r="AB114" s="46" t="str">
        <f aca="false">IFERROR(IF(Z114&lt;&gt;"Não Encontrado",Z114,IF(AA114&lt;&gt;"Não Encontrado",AA114,"")),"")</f>
        <v/>
      </c>
      <c r="AC114" s="45" t="str">
        <f aca="false">IF(B114="","",IF(AB114="","NÃO","SIM"))</f>
        <v/>
      </c>
      <c r="AD114" s="45" t="str">
        <f aca="false">IFERROR(VLOOKUP(G114,Dados!$P$3:$R$500,3,0),"")</f>
        <v/>
      </c>
      <c r="AE114" s="45" t="str">
        <f aca="false">IFERROR(VLOOKUP(G114,Dados!$K$3:$L$500,2,0),"")</f>
        <v/>
      </c>
      <c r="AF114" s="45" t="str">
        <f aca="false">IFERROR(VLOOKUP(G114,Dados!$M$3:$N$500,2,0),"")</f>
        <v/>
      </c>
      <c r="AG114" s="45" t="str">
        <f aca="false">IF(F114="","",IF(AND(AD114="",AE114="",AF114=""),"-",IF(AND(AD114="BIT",AE114="",AF114=""),"BIT",IF(AND(AE114="ANEXO I",AD114="",AF114=""),"ANEXO I",IF(AND(AF114="ANEXO II",AD114="",AE114=""),"ANEXO II","Escolher")))))</f>
        <v/>
      </c>
      <c r="AH114" s="45" t="str">
        <f aca="false">IF(AG114&lt;&gt;"Pneus","",IFERROR(VLOOKUP(R114,Dados!$X$2:$Z$5,3,0)*(AI114-Q114),VLOOKUP(D114,Dados!$X$7:$Z$33,3,0)*(AI114-Q114)))</f>
        <v/>
      </c>
      <c r="AI114" s="47" t="str">
        <f aca="false">IF(B114="","",P114+Q114+O114+M114+L114-N114)</f>
        <v/>
      </c>
      <c r="AJ114" s="48" t="str">
        <f aca="false">IFERROR(IF(AND(AC114="SIM",AG114="-",Y114="REVENDA"),(AB114/1+1)*AI114,IF(AND(AC114="SIM",AG114="Pneus",Y114="REVENDA"),(AB114/1+1)*(AI114-AH114),"")),"")</f>
        <v/>
      </c>
      <c r="AK114" s="48" t="str">
        <f aca="false">IF(AJ114="","",AJ114*17%)</f>
        <v/>
      </c>
      <c r="AL114" s="48" t="str">
        <f aca="false">IFERROR(IF(AC114="NÃO","",IF(AK114="","",IF(E114="Simples Nacional",BF114,IF(T114=0.12,U114*0.5833337002,IF(T114=0,AI114*0.07,U114))))),"")</f>
        <v/>
      </c>
      <c r="AM114" s="47" t="str">
        <f aca="false">IFERROR(IF(AC114="NÃO","",IF(OR(AG114="-",AG114="Pneus"),AK114-AL114,"")),"")</f>
        <v/>
      </c>
      <c r="AN114" s="48" t="str">
        <f aca="false">IF(AND(Y114="REVENDA",AC114="SIM",AG114="BIT"),((AB114/1+1)*AI114)*0.4117,"")</f>
        <v/>
      </c>
      <c r="AO114" s="48" t="str">
        <f aca="false">IF(AN114="","",AN114*17%)</f>
        <v/>
      </c>
      <c r="AP114" s="49" t="str">
        <f aca="false">IF(AN114="","",IF(T114=0.12,(U114*0.4117)*0.4117,IF(T114=0,(AI114*0.07)*0.4117,U114*0.4117)))</f>
        <v/>
      </c>
      <c r="AQ114" s="47" t="str">
        <f aca="false">IF(AN114="","",AO114-AP114)</f>
        <v/>
      </c>
      <c r="AR114" s="50" t="str">
        <f aca="false">IFERROR(IF(AND(AC114="SIM",Y114="REVENDA",LEFT(AG114,5)="ANEXO")*OR(AE114="ANEXO I",AF114="ANEXO II"),VLOOKUP(H114,Dados!G:I,2,0),""),"INSERIR MVA")</f>
        <v/>
      </c>
      <c r="AS114" s="48" t="str">
        <f aca="false">IF(LEFT(AG114,5)="ANEXO",VLOOKUP(AG114,Dados!$X$111:$Z$112,2,0)*(AI114-Q114),"")</f>
        <v/>
      </c>
      <c r="AT114" s="48" t="str">
        <f aca="false">IFERROR(IF(AR114="","",(AI114*AR114)+AI114),"INSERIR MVA")</f>
        <v/>
      </c>
      <c r="AU114" s="48" t="str">
        <f aca="false">IF(AT114="","",IF(AY114=0.04,U114,AS114*AY114))</f>
        <v/>
      </c>
      <c r="AV114" s="47" t="str">
        <f aca="false">IFERROR(IF(AU114="","",(VLOOKUP(AG114,Dados!$X$111:$Z$112,3,0)*AT114*0.17)),"INSERIR MVA")</f>
        <v/>
      </c>
      <c r="AW114" s="47" t="str">
        <f aca="false">IFERROR(IF(AR114="","",AV114-AU114),"")</f>
        <v/>
      </c>
      <c r="AX114" s="51" t="str">
        <f aca="false">IFERROR(IF(AC114="NÃO","",IF(AM114&lt;&gt;"",AM114-W114,IF(AQ114&lt;&gt;"",AQ114-W114,IF(AW114&lt;&gt;"",AW114-W114,"")))),"")</f>
        <v/>
      </c>
      <c r="AY114" s="46" t="str">
        <f aca="false">IFERROR(IF(ISNA(VLOOKUP(R114,Dados!$X$2:$Y$5,2,0)),VLOOKUP(D114,Dados!$X$7:$Y$33,2,0),VLOOKUP(R114,Dados!$X$2:$Y$5,2,0)),"")</f>
        <v/>
      </c>
      <c r="AZ114" s="52" t="str">
        <f aca="false">IF(C114="","",IF(AND(Y114="CONSUMO",AC114="NÃO")*OR(AG114="-",AG114="BIT"),IF(E114&lt;&gt;"",(AI114-(P114+L114-N114+Q114)*AY114)/0.83),""))</f>
        <v/>
      </c>
      <c r="BA114" s="51" t="str">
        <f aca="false">IF(AZ114="","",AZ114*0.17-((P114+L114-N114+Q114)*AY114))</f>
        <v/>
      </c>
      <c r="BB114" s="51" t="str">
        <f aca="false">IF(AND(Y114="CONSUMO",AG114="ANEXO I",AY114&gt;4%),(AI114-(P114+L114-N114+Q114)*0.0514)/0.83*(0.5177)*(0.17)-AI114*0.0514,IF(AND(Y114="CONSUMO",AG114="ANEXO II",AY114&gt;4%),(AI114-(P114+L114-N114+Q114)*0.041)/0.83*(0.3295)*(0.17)-AI114*0.041,IF(AND(Y114="CONSUMO",AG114="ANEXO I",AY114=4%),(AI114-(P114+L114-N114+Q114)*0.04)/0.83*(0.5177)*(0.17)-AI114*0.04,IF(AND(Y114="CONSUMO",AG114="ANEXO II",AY114=4%),(AI114-(P114+L114-N114+Q114)*0.04)/0.83*(0.3295)*(0.17)-AI114*0.04,""))))</f>
        <v/>
      </c>
      <c r="BC114" s="51" t="str">
        <f aca="false">IF(C114="","",IF(AND(Y114="CONSUMO",AC114="SIM")*OR(AG114="-",AG114="BIT"),IF(E114&lt;&gt;"",(AI114-(P114+L114-N114+Q114)*AY114)/0.83),""))</f>
        <v/>
      </c>
      <c r="BD114" s="51" t="str">
        <f aca="false">IF(BC114="","",BC114*0.17)</f>
        <v/>
      </c>
      <c r="BE114" s="51" t="str">
        <f aca="false">IF(I114=6908,0,IF(BC114="","",BD114-((P114+L114-N114+Q114)*AY114)))</f>
        <v/>
      </c>
      <c r="BF114" s="53" t="str">
        <f aca="false">IF(B114="","",IF(OR(B114="",E114="Regime Normal"),0,(AI114-Q114)*VLOOKUP(R114,Dados!$X$98:$Y$108,2,0)))</f>
        <v/>
      </c>
      <c r="BG114" s="54" t="str">
        <f aca="false">IFERROR(VLOOKUP(I114,Dados!$AC$27:$AD$43,2,0),IF(B114="","",IF(D114&lt;&gt;"MT",IF(AND(AC114="SIM",Y114="Revenda"),"2403",IF(AND(AC114="SIM",Y114="Consumo"),"2407",IF(AND(AC114="NÃO",Y114="Revenda"),"2102",IF(AND(AC114="NÃO",Y114="Consumo"),"2556",)))),REPLACE(I114,1,1,1))))</f>
        <v/>
      </c>
    </row>
    <row r="115" customFormat="false" ht="12.8" hidden="false" customHeight="false" outlineLevel="0" collapsed="false">
      <c r="Y115" s="45"/>
      <c r="Z115" s="46" t="str">
        <f aca="false">IF(B115="","",(IFERROR(VLOOKUP(H115,Dados!A$3:B$15000,2,0),"Não Encontrado")))</f>
        <v/>
      </c>
      <c r="AA115" s="46" t="str">
        <f aca="false">IF(B115="","",(IFERROR(VLOOKUP(G115,Dados!C$3:E$15000,3,0),"Não Encontrado")))</f>
        <v/>
      </c>
      <c r="AB115" s="46" t="str">
        <f aca="false">IFERROR(IF(Z115&lt;&gt;"Não Encontrado",Z115,IF(AA115&lt;&gt;"Não Encontrado",AA115,"")),"")</f>
        <v/>
      </c>
      <c r="AC115" s="45" t="str">
        <f aca="false">IF(B115="","",IF(AB115="","NÃO","SIM"))</f>
        <v/>
      </c>
      <c r="AD115" s="45" t="str">
        <f aca="false">IFERROR(VLOOKUP(G115,Dados!$P$3:$R$500,3,0),"")</f>
        <v/>
      </c>
      <c r="AE115" s="45" t="str">
        <f aca="false">IFERROR(VLOOKUP(G115,Dados!$K$3:$L$500,2,0),"")</f>
        <v/>
      </c>
      <c r="AF115" s="45" t="str">
        <f aca="false">IFERROR(VLOOKUP(G115,Dados!$M$3:$N$500,2,0),"")</f>
        <v/>
      </c>
      <c r="AG115" s="45" t="str">
        <f aca="false">IF(F115="","",IF(AND(AD115="",AE115="",AF115=""),"-",IF(AND(AD115="BIT",AE115="",AF115=""),"BIT",IF(AND(AE115="ANEXO I",AD115="",AF115=""),"ANEXO I",IF(AND(AF115="ANEXO II",AD115="",AE115=""),"ANEXO II","Escolher")))))</f>
        <v/>
      </c>
      <c r="AH115" s="45" t="str">
        <f aca="false">IF(AG115&lt;&gt;"Pneus","",IFERROR(VLOOKUP(R115,Dados!$X$2:$Z$5,3,0)*(AI115-Q115),VLOOKUP(D115,Dados!$X$7:$Z$33,3,0)*(AI115-Q115)))</f>
        <v/>
      </c>
      <c r="AI115" s="47" t="str">
        <f aca="false">IF(B115="","",P115+Q115+O115+M115+L115-N115)</f>
        <v/>
      </c>
      <c r="AJ115" s="48" t="str">
        <f aca="false">IFERROR(IF(AND(AC115="SIM",AG115="-",Y115="REVENDA"),(AB115/1+1)*AI115,IF(AND(AC115="SIM",AG115="Pneus",Y115="REVENDA"),(AB115/1+1)*(AI115-AH115),"")),"")</f>
        <v/>
      </c>
      <c r="AK115" s="48" t="str">
        <f aca="false">IF(AJ115="","",AJ115*17%)</f>
        <v/>
      </c>
      <c r="AL115" s="48" t="str">
        <f aca="false">IFERROR(IF(AC115="NÃO","",IF(AK115="","",IF(E115="Simples Nacional",BF115,IF(T115=0.12,U115*0.5833337002,IF(T115=0,AI115*0.07,U115))))),"")</f>
        <v/>
      </c>
      <c r="AM115" s="47" t="str">
        <f aca="false">IFERROR(IF(AC115="NÃO","",IF(OR(AG115="-",AG115="Pneus"),AK115-AL115,"")),"")</f>
        <v/>
      </c>
      <c r="AN115" s="48" t="str">
        <f aca="false">IF(AND(Y115="REVENDA",AC115="SIM",AG115="BIT"),((AB115/1+1)*AI115)*0.4117,"")</f>
        <v/>
      </c>
      <c r="AO115" s="48" t="str">
        <f aca="false">IF(AN115="","",AN115*17%)</f>
        <v/>
      </c>
      <c r="AP115" s="49" t="str">
        <f aca="false">IF(AN115="","",IF(T115=0.12,(U115*0.4117)*0.4117,IF(T115=0,(AI115*0.07)*0.4117,U115*0.4117)))</f>
        <v/>
      </c>
      <c r="AQ115" s="47" t="str">
        <f aca="false">IF(AN115="","",AO115-AP115)</f>
        <v/>
      </c>
      <c r="AR115" s="50" t="str">
        <f aca="false">IFERROR(IF(AND(AC115="SIM",Y115="REVENDA",LEFT(AG115,5)="ANEXO")*OR(AE115="ANEXO I",AF115="ANEXO II"),VLOOKUP(H115,Dados!G:I,2,0),""),"INSERIR MVA")</f>
        <v/>
      </c>
      <c r="AS115" s="48" t="str">
        <f aca="false">IF(LEFT(AG115,5)="ANEXO",VLOOKUP(AG115,Dados!$X$111:$Z$112,2,0)*(AI115-Q115),"")</f>
        <v/>
      </c>
      <c r="AT115" s="48" t="str">
        <f aca="false">IFERROR(IF(AR115="","",(AI115*AR115)+AI115),"INSERIR MVA")</f>
        <v/>
      </c>
      <c r="AU115" s="48" t="str">
        <f aca="false">IF(AT115="","",IF(AY115=0.04,U115,AS115*AY115))</f>
        <v/>
      </c>
      <c r="AV115" s="47" t="str">
        <f aca="false">IFERROR(IF(AU115="","",(VLOOKUP(AG115,Dados!$X$111:$Z$112,3,0)*AT115*0.17)),"INSERIR MVA")</f>
        <v/>
      </c>
      <c r="AW115" s="47" t="str">
        <f aca="false">IFERROR(IF(AR115="","",AV115-AU115),"")</f>
        <v/>
      </c>
      <c r="AX115" s="51" t="str">
        <f aca="false">IFERROR(IF(AC115="NÃO","",IF(AM115&lt;&gt;"",AM115-W115,IF(AQ115&lt;&gt;"",AQ115-W115,IF(AW115&lt;&gt;"",AW115-W115,"")))),"")</f>
        <v/>
      </c>
      <c r="AY115" s="46" t="str">
        <f aca="false">IFERROR(IF(ISNA(VLOOKUP(R115,Dados!$X$2:$Y$5,2,0)),VLOOKUP(D115,Dados!$X$7:$Y$33,2,0),VLOOKUP(R115,Dados!$X$2:$Y$5,2,0)),"")</f>
        <v/>
      </c>
      <c r="AZ115" s="52" t="str">
        <f aca="false">IF(C115="","",IF(AND(Y115="CONSUMO",AC115="NÃO")*OR(AG115="-",AG115="BIT"),IF(E115&lt;&gt;"",(AI115-(P115+L115-N115+Q115)*AY115)/0.83),""))</f>
        <v/>
      </c>
      <c r="BA115" s="51" t="str">
        <f aca="false">IF(AZ115="","",AZ115*0.17-((P115+L115-N115+Q115)*AY115))</f>
        <v/>
      </c>
      <c r="BB115" s="51" t="str">
        <f aca="false">IF(AND(Y115="CONSUMO",AG115="ANEXO I",AY115&gt;4%),(AI115-(P115+L115-N115+Q115)*0.0514)/0.83*(0.5177)*(0.17)-AI115*0.0514,IF(AND(Y115="CONSUMO",AG115="ANEXO II",AY115&gt;4%),(AI115-(P115+L115-N115+Q115)*0.041)/0.83*(0.3295)*(0.17)-AI115*0.041,IF(AND(Y115="CONSUMO",AG115="ANEXO I",AY115=4%),(AI115-(P115+L115-N115+Q115)*0.04)/0.83*(0.5177)*(0.17)-AI115*0.04,IF(AND(Y115="CONSUMO",AG115="ANEXO II",AY115=4%),(AI115-(P115+L115-N115+Q115)*0.04)/0.83*(0.3295)*(0.17)-AI115*0.04,""))))</f>
        <v/>
      </c>
      <c r="BC115" s="51" t="str">
        <f aca="false">IF(C115="","",IF(AND(Y115="CONSUMO",AC115="SIM")*OR(AG115="-",AG115="BIT"),IF(E115&lt;&gt;"",(AI115-(P115+L115-N115+Q115)*AY115)/0.83),""))</f>
        <v/>
      </c>
      <c r="BD115" s="51" t="str">
        <f aca="false">IF(BC115="","",BC115*0.17)</f>
        <v/>
      </c>
      <c r="BE115" s="51" t="str">
        <f aca="false">IF(I115=6908,0,IF(BC115="","",BD115-((P115+L115-N115+Q115)*AY115)))</f>
        <v/>
      </c>
      <c r="BF115" s="53" t="str">
        <f aca="false">IF(B115="","",IF(OR(B115="",E115="Regime Normal"),0,(AI115-Q115)*VLOOKUP(R115,Dados!$X$98:$Y$108,2,0)))</f>
        <v/>
      </c>
      <c r="BG115" s="54" t="str">
        <f aca="false">IFERROR(VLOOKUP(I115,Dados!$AC$27:$AD$43,2,0),IF(B115="","",IF(D115&lt;&gt;"MT",IF(AND(AC115="SIM",Y115="Revenda"),"2403",IF(AND(AC115="SIM",Y115="Consumo"),"2407",IF(AND(AC115="NÃO",Y115="Revenda"),"2102",IF(AND(AC115="NÃO",Y115="Consumo"),"2556",)))),REPLACE(I115,1,1,1))))</f>
        <v/>
      </c>
    </row>
    <row r="116" customFormat="false" ht="12.8" hidden="false" customHeight="false" outlineLevel="0" collapsed="false">
      <c r="Y116" s="45"/>
      <c r="Z116" s="46" t="str">
        <f aca="false">IF(B116="","",(IFERROR(VLOOKUP(H116,Dados!A$3:B$15000,2,0),"Não Encontrado")))</f>
        <v/>
      </c>
      <c r="AA116" s="46" t="str">
        <f aca="false">IF(B116="","",(IFERROR(VLOOKUP(G116,Dados!C$3:E$15000,3,0),"Não Encontrado")))</f>
        <v/>
      </c>
      <c r="AB116" s="46" t="str">
        <f aca="false">IFERROR(IF(Z116&lt;&gt;"Não Encontrado",Z116,IF(AA116&lt;&gt;"Não Encontrado",AA116,"")),"")</f>
        <v/>
      </c>
      <c r="AC116" s="45" t="str">
        <f aca="false">IF(B116="","",IF(AB116="","NÃO","SIM"))</f>
        <v/>
      </c>
      <c r="AD116" s="45" t="str">
        <f aca="false">IFERROR(VLOOKUP(G116,Dados!$P$3:$R$500,3,0),"")</f>
        <v/>
      </c>
      <c r="AE116" s="45" t="str">
        <f aca="false">IFERROR(VLOOKUP(G116,Dados!$K$3:$L$500,2,0),"")</f>
        <v/>
      </c>
      <c r="AF116" s="45" t="str">
        <f aca="false">IFERROR(VLOOKUP(G116,Dados!$M$3:$N$500,2,0),"")</f>
        <v/>
      </c>
      <c r="AG116" s="45" t="str">
        <f aca="false">IF(F116="","",IF(AND(AD116="",AE116="",AF116=""),"-",IF(AND(AD116="BIT",AE116="",AF116=""),"BIT",IF(AND(AE116="ANEXO I",AD116="",AF116=""),"ANEXO I",IF(AND(AF116="ANEXO II",AD116="",AE116=""),"ANEXO II","Escolher")))))</f>
        <v/>
      </c>
      <c r="AH116" s="45" t="str">
        <f aca="false">IF(AG116&lt;&gt;"Pneus","",IFERROR(VLOOKUP(R116,Dados!$X$2:$Z$5,3,0)*(AI116-Q116),VLOOKUP(D116,Dados!$X$7:$Z$33,3,0)*(AI116-Q116)))</f>
        <v/>
      </c>
      <c r="AI116" s="47" t="str">
        <f aca="false">IF(B116="","",P116+Q116+O116+M116+L116-N116)</f>
        <v/>
      </c>
      <c r="AJ116" s="48" t="str">
        <f aca="false">IFERROR(IF(AND(AC116="SIM",AG116="-",Y116="REVENDA"),(AB116/1+1)*AI116,IF(AND(AC116="SIM",AG116="Pneus",Y116="REVENDA"),(AB116/1+1)*(AI116-AH116),"")),"")</f>
        <v/>
      </c>
      <c r="AK116" s="48" t="str">
        <f aca="false">IF(AJ116="","",AJ116*17%)</f>
        <v/>
      </c>
      <c r="AL116" s="48" t="str">
        <f aca="false">IFERROR(IF(AC116="NÃO","",IF(AK116="","",IF(E116="Simples Nacional",BF116,IF(T116=0.12,U116*0.5833337002,IF(T116=0,AI116*0.07,U116))))),"")</f>
        <v/>
      </c>
      <c r="AM116" s="47" t="str">
        <f aca="false">IFERROR(IF(AC116="NÃO","",IF(OR(AG116="-",AG116="Pneus"),AK116-AL116,"")),"")</f>
        <v/>
      </c>
      <c r="AN116" s="48" t="str">
        <f aca="false">IF(AND(Y116="REVENDA",AC116="SIM",AG116="BIT"),((AB116/1+1)*AI116)*0.4117,"")</f>
        <v/>
      </c>
      <c r="AO116" s="48" t="str">
        <f aca="false">IF(AN116="","",AN116*17%)</f>
        <v/>
      </c>
      <c r="AP116" s="49" t="str">
        <f aca="false">IF(AN116="","",IF(T116=0.12,(U116*0.4117)*0.4117,IF(T116=0,(AI116*0.07)*0.4117,U116*0.4117)))</f>
        <v/>
      </c>
      <c r="AQ116" s="47" t="str">
        <f aca="false">IF(AN116="","",AO116-AP116)</f>
        <v/>
      </c>
      <c r="AR116" s="50" t="str">
        <f aca="false">IFERROR(IF(AND(AC116="SIM",Y116="REVENDA",LEFT(AG116,5)="ANEXO")*OR(AE116="ANEXO I",AF116="ANEXO II"),VLOOKUP(H116,Dados!G:I,2,0),""),"INSERIR MVA")</f>
        <v/>
      </c>
      <c r="AS116" s="48" t="str">
        <f aca="false">IF(LEFT(AG116,5)="ANEXO",VLOOKUP(AG116,Dados!$X$111:$Z$112,2,0)*(AI116-Q116),"")</f>
        <v/>
      </c>
      <c r="AT116" s="48" t="str">
        <f aca="false">IFERROR(IF(AR116="","",(AI116*AR116)+AI116),"INSERIR MVA")</f>
        <v/>
      </c>
      <c r="AU116" s="48" t="str">
        <f aca="false">IF(AT116="","",IF(AY116=0.04,U116,AS116*AY116))</f>
        <v/>
      </c>
      <c r="AV116" s="47" t="str">
        <f aca="false">IFERROR(IF(AU116="","",(VLOOKUP(AG116,Dados!$X$111:$Z$112,3,0)*AT116*0.17)),"INSERIR MVA")</f>
        <v/>
      </c>
      <c r="AW116" s="47" t="str">
        <f aca="false">IFERROR(IF(AR116="","",AV116-AU116),"")</f>
        <v/>
      </c>
      <c r="AX116" s="51" t="str">
        <f aca="false">IFERROR(IF(AC116="NÃO","",IF(AM116&lt;&gt;"",AM116-W116,IF(AQ116&lt;&gt;"",AQ116-W116,IF(AW116&lt;&gt;"",AW116-W116,"")))),"")</f>
        <v/>
      </c>
      <c r="AY116" s="46" t="str">
        <f aca="false">IFERROR(IF(ISNA(VLOOKUP(R116,Dados!$X$2:$Y$5,2,0)),VLOOKUP(D116,Dados!$X$7:$Y$33,2,0),VLOOKUP(R116,Dados!$X$2:$Y$5,2,0)),"")</f>
        <v/>
      </c>
      <c r="AZ116" s="52" t="str">
        <f aca="false">IF(C116="","",IF(AND(Y116="CONSUMO",AC116="NÃO")*OR(AG116="-",AG116="BIT"),IF(E116&lt;&gt;"",(AI116-(P116+L116-N116+Q116)*AY116)/0.83),""))</f>
        <v/>
      </c>
      <c r="BA116" s="51" t="str">
        <f aca="false">IF(AZ116="","",AZ116*0.17-((P116+L116-N116+Q116)*AY116))</f>
        <v/>
      </c>
      <c r="BB116" s="51" t="str">
        <f aca="false">IF(AND(Y116="CONSUMO",AG116="ANEXO I",AY116&gt;4%),(AI116-(P116+L116-N116+Q116)*0.0514)/0.83*(0.5177)*(0.17)-AI116*0.0514,IF(AND(Y116="CONSUMO",AG116="ANEXO II",AY116&gt;4%),(AI116-(P116+L116-N116+Q116)*0.041)/0.83*(0.3295)*(0.17)-AI116*0.041,IF(AND(Y116="CONSUMO",AG116="ANEXO I",AY116=4%),(AI116-(P116+L116-N116+Q116)*0.04)/0.83*(0.5177)*(0.17)-AI116*0.04,IF(AND(Y116="CONSUMO",AG116="ANEXO II",AY116=4%),(AI116-(P116+L116-N116+Q116)*0.04)/0.83*(0.3295)*(0.17)-AI116*0.04,""))))</f>
        <v/>
      </c>
      <c r="BC116" s="51" t="str">
        <f aca="false">IF(C116="","",IF(AND(Y116="CONSUMO",AC116="SIM")*OR(AG116="-",AG116="BIT"),IF(E116&lt;&gt;"",(AI116-(P116+L116-N116+Q116)*AY116)/0.83),""))</f>
        <v/>
      </c>
      <c r="BD116" s="51" t="str">
        <f aca="false">IF(BC116="","",BC116*0.17)</f>
        <v/>
      </c>
      <c r="BE116" s="51" t="str">
        <f aca="false">IF(I116=6908,0,IF(BC116="","",BD116-((P116+L116-N116+Q116)*AY116)))</f>
        <v/>
      </c>
      <c r="BF116" s="53" t="str">
        <f aca="false">IF(B116="","",IF(OR(B116="",E116="Regime Normal"),0,(AI116-Q116)*VLOOKUP(R116,Dados!$X$98:$Y$108,2,0)))</f>
        <v/>
      </c>
      <c r="BG116" s="54" t="str">
        <f aca="false">IFERROR(VLOOKUP(I116,Dados!$AC$27:$AD$43,2,0),IF(B116="","",IF(D116&lt;&gt;"MT",IF(AND(AC116="SIM",Y116="Revenda"),"2403",IF(AND(AC116="SIM",Y116="Consumo"),"2407",IF(AND(AC116="NÃO",Y116="Revenda"),"2102",IF(AND(AC116="NÃO",Y116="Consumo"),"2556",)))),REPLACE(I116,1,1,1))))</f>
        <v/>
      </c>
    </row>
    <row r="117" customFormat="false" ht="12.8" hidden="false" customHeight="false" outlineLevel="0" collapsed="false">
      <c r="Y117" s="45"/>
      <c r="Z117" s="46" t="str">
        <f aca="false">IF(B117="","",(IFERROR(VLOOKUP(H117,Dados!A$3:B$15000,2,0),"Não Encontrado")))</f>
        <v/>
      </c>
      <c r="AA117" s="46" t="str">
        <f aca="false">IF(B117="","",(IFERROR(VLOOKUP(G117,Dados!C$3:E$15000,3,0),"Não Encontrado")))</f>
        <v/>
      </c>
      <c r="AB117" s="46" t="str">
        <f aca="false">IFERROR(IF(Z117&lt;&gt;"Não Encontrado",Z117,IF(AA117&lt;&gt;"Não Encontrado",AA117,"")),"")</f>
        <v/>
      </c>
      <c r="AC117" s="45" t="str">
        <f aca="false">IF(B117="","",IF(AB117="","NÃO","SIM"))</f>
        <v/>
      </c>
      <c r="AD117" s="45" t="str">
        <f aca="false">IFERROR(VLOOKUP(G117,Dados!$P$3:$R$500,3,0),"")</f>
        <v/>
      </c>
      <c r="AE117" s="45" t="str">
        <f aca="false">IFERROR(VLOOKUP(G117,Dados!$K$3:$L$500,2,0),"")</f>
        <v/>
      </c>
      <c r="AF117" s="45" t="str">
        <f aca="false">IFERROR(VLOOKUP(G117,Dados!$M$3:$N$500,2,0),"")</f>
        <v/>
      </c>
      <c r="AG117" s="45" t="str">
        <f aca="false">IF(F117="","",IF(AND(AD117="",AE117="",AF117=""),"-",IF(AND(AD117="BIT",AE117="",AF117=""),"BIT",IF(AND(AE117="ANEXO I",AD117="",AF117=""),"ANEXO I",IF(AND(AF117="ANEXO II",AD117="",AE117=""),"ANEXO II","Escolher")))))</f>
        <v/>
      </c>
      <c r="AH117" s="45" t="str">
        <f aca="false">IF(AG117&lt;&gt;"Pneus","",IFERROR(VLOOKUP(R117,Dados!$X$2:$Z$5,3,0)*(AI117-Q117),VLOOKUP(D117,Dados!$X$7:$Z$33,3,0)*(AI117-Q117)))</f>
        <v/>
      </c>
      <c r="AI117" s="47" t="str">
        <f aca="false">IF(B117="","",P117+Q117+O117+M117+L117-N117)</f>
        <v/>
      </c>
      <c r="AJ117" s="48" t="str">
        <f aca="false">IFERROR(IF(AND(AC117="SIM",AG117="-",Y117="REVENDA"),(AB117/1+1)*AI117,IF(AND(AC117="SIM",AG117="Pneus",Y117="REVENDA"),(AB117/1+1)*(AI117-AH117),"")),"")</f>
        <v/>
      </c>
      <c r="AK117" s="48" t="str">
        <f aca="false">IF(AJ117="","",AJ117*17%)</f>
        <v/>
      </c>
      <c r="AL117" s="48" t="str">
        <f aca="false">IFERROR(IF(AC117="NÃO","",IF(AK117="","",IF(E117="Simples Nacional",BF117,IF(T117=0.12,U117*0.5833337002,IF(T117=0,AI117*0.07,U117))))),"")</f>
        <v/>
      </c>
      <c r="AM117" s="47" t="str">
        <f aca="false">IFERROR(IF(AC117="NÃO","",IF(OR(AG117="-",AG117="Pneus"),AK117-AL117,"")),"")</f>
        <v/>
      </c>
      <c r="AN117" s="48" t="str">
        <f aca="false">IF(AND(Y117="REVENDA",AC117="SIM",AG117="BIT"),((AB117/1+1)*AI117)*0.4117,"")</f>
        <v/>
      </c>
      <c r="AO117" s="48" t="str">
        <f aca="false">IF(AN117="","",AN117*17%)</f>
        <v/>
      </c>
      <c r="AP117" s="49" t="str">
        <f aca="false">IF(AN117="","",IF(T117=0.12,(U117*0.4117)*0.4117,IF(T117=0,(AI117*0.07)*0.4117,U117*0.4117)))</f>
        <v/>
      </c>
      <c r="AQ117" s="47" t="str">
        <f aca="false">IF(AN117="","",AO117-AP117)</f>
        <v/>
      </c>
      <c r="AR117" s="50" t="str">
        <f aca="false">IFERROR(IF(AND(AC117="SIM",Y117="REVENDA",LEFT(AG117,5)="ANEXO")*OR(AE117="ANEXO I",AF117="ANEXO II"),VLOOKUP(H117,Dados!G:I,2,0),""),"INSERIR MVA")</f>
        <v/>
      </c>
      <c r="AS117" s="48" t="str">
        <f aca="false">IF(LEFT(AG117,5)="ANEXO",VLOOKUP(AG117,Dados!$X$111:$Z$112,2,0)*(AI117-Q117),"")</f>
        <v/>
      </c>
      <c r="AT117" s="48" t="str">
        <f aca="false">IFERROR(IF(AR117="","",(AI117*AR117)+AI117),"INSERIR MVA")</f>
        <v/>
      </c>
      <c r="AU117" s="48" t="str">
        <f aca="false">IF(AT117="","",IF(AY117=0.04,U117,AS117*AY117))</f>
        <v/>
      </c>
      <c r="AV117" s="47" t="str">
        <f aca="false">IFERROR(IF(AU117="","",(VLOOKUP(AG117,Dados!$X$111:$Z$112,3,0)*AT117*0.17)),"INSERIR MVA")</f>
        <v/>
      </c>
      <c r="AW117" s="47" t="str">
        <f aca="false">IFERROR(IF(AR117="","",AV117-AU117),"")</f>
        <v/>
      </c>
      <c r="AX117" s="51" t="str">
        <f aca="false">IFERROR(IF(AC117="NÃO","",IF(AM117&lt;&gt;"",AM117-W117,IF(AQ117&lt;&gt;"",AQ117-W117,IF(AW117&lt;&gt;"",AW117-W117,"")))),"")</f>
        <v/>
      </c>
      <c r="AY117" s="46" t="str">
        <f aca="false">IFERROR(IF(ISNA(VLOOKUP(R117,Dados!$X$2:$Y$5,2,0)),VLOOKUP(D117,Dados!$X$7:$Y$33,2,0),VLOOKUP(R117,Dados!$X$2:$Y$5,2,0)),"")</f>
        <v/>
      </c>
      <c r="AZ117" s="52" t="str">
        <f aca="false">IF(C117="","",IF(AND(Y117="CONSUMO",AC117="NÃO")*OR(AG117="-",AG117="BIT"),IF(E117&lt;&gt;"",(AI117-(P117+L117-N117+Q117)*AY117)/0.83),""))</f>
        <v/>
      </c>
      <c r="BA117" s="51" t="str">
        <f aca="false">IF(AZ117="","",AZ117*0.17-((P117+L117-N117+Q117)*AY117))</f>
        <v/>
      </c>
      <c r="BB117" s="51" t="str">
        <f aca="false">IF(AND(Y117="CONSUMO",AG117="ANEXO I",AY117&gt;4%),(AI117-(P117+L117-N117+Q117)*0.0514)/0.83*(0.5177)*(0.17)-AI117*0.0514,IF(AND(Y117="CONSUMO",AG117="ANEXO II",AY117&gt;4%),(AI117-(P117+L117-N117+Q117)*0.041)/0.83*(0.3295)*(0.17)-AI117*0.041,IF(AND(Y117="CONSUMO",AG117="ANEXO I",AY117=4%),(AI117-(P117+L117-N117+Q117)*0.04)/0.83*(0.5177)*(0.17)-AI117*0.04,IF(AND(Y117="CONSUMO",AG117="ANEXO II",AY117=4%),(AI117-(P117+L117-N117+Q117)*0.04)/0.83*(0.3295)*(0.17)-AI117*0.04,""))))</f>
        <v/>
      </c>
      <c r="BC117" s="51" t="str">
        <f aca="false">IF(C117="","",IF(AND(Y117="CONSUMO",AC117="SIM")*OR(AG117="-",AG117="BIT"),IF(E117&lt;&gt;"",(AI117-(P117+L117-N117+Q117)*AY117)/0.83),""))</f>
        <v/>
      </c>
      <c r="BD117" s="51" t="str">
        <f aca="false">IF(BC117="","",BC117*0.17)</f>
        <v/>
      </c>
      <c r="BE117" s="51" t="str">
        <f aca="false">IF(I117=6908,0,IF(BC117="","",BD117-((P117+L117-N117+Q117)*AY117)))</f>
        <v/>
      </c>
      <c r="BF117" s="53" t="str">
        <f aca="false">IF(B117="","",IF(OR(B117="",E117="Regime Normal"),0,(AI117-Q117)*VLOOKUP(R117,Dados!$X$98:$Y$108,2,0)))</f>
        <v/>
      </c>
      <c r="BG117" s="54" t="str">
        <f aca="false">IFERROR(VLOOKUP(I117,Dados!$AC$27:$AD$43,2,0),IF(B117="","",IF(D117&lt;&gt;"MT",IF(AND(AC117="SIM",Y117="Revenda"),"2403",IF(AND(AC117="SIM",Y117="Consumo"),"2407",IF(AND(AC117="NÃO",Y117="Revenda"),"2102",IF(AND(AC117="NÃO",Y117="Consumo"),"2556",)))),REPLACE(I117,1,1,1))))</f>
        <v/>
      </c>
    </row>
    <row r="118" customFormat="false" ht="12.8" hidden="false" customHeight="false" outlineLevel="0" collapsed="false">
      <c r="Y118" s="45"/>
      <c r="Z118" s="46" t="str">
        <f aca="false">IF(B118="","",(IFERROR(VLOOKUP(H118,Dados!A$3:B$15000,2,0),"Não Encontrado")))</f>
        <v/>
      </c>
      <c r="AA118" s="46" t="str">
        <f aca="false">IF(B118="","",(IFERROR(VLOOKUP(G118,Dados!C$3:E$15000,3,0),"Não Encontrado")))</f>
        <v/>
      </c>
      <c r="AB118" s="46" t="str">
        <f aca="false">IFERROR(IF(Z118&lt;&gt;"Não Encontrado",Z118,IF(AA118&lt;&gt;"Não Encontrado",AA118,"")),"")</f>
        <v/>
      </c>
      <c r="AC118" s="45" t="str">
        <f aca="false">IF(B118="","",IF(AB118="","NÃO","SIM"))</f>
        <v/>
      </c>
      <c r="AD118" s="45" t="str">
        <f aca="false">IFERROR(VLOOKUP(G118,Dados!$P$3:$R$500,3,0),"")</f>
        <v/>
      </c>
      <c r="AE118" s="45" t="str">
        <f aca="false">IFERROR(VLOOKUP(G118,Dados!$K$3:$L$500,2,0),"")</f>
        <v/>
      </c>
      <c r="AF118" s="45" t="str">
        <f aca="false">IFERROR(VLOOKUP(G118,Dados!$M$3:$N$500,2,0),"")</f>
        <v/>
      </c>
      <c r="AG118" s="45" t="str">
        <f aca="false">IF(F118="","",IF(AND(AD118="",AE118="",AF118=""),"-",IF(AND(AD118="BIT",AE118="",AF118=""),"BIT",IF(AND(AE118="ANEXO I",AD118="",AF118=""),"ANEXO I",IF(AND(AF118="ANEXO II",AD118="",AE118=""),"ANEXO II","Escolher")))))</f>
        <v/>
      </c>
      <c r="AH118" s="45" t="str">
        <f aca="false">IF(AG118&lt;&gt;"Pneus","",IFERROR(VLOOKUP(R118,Dados!$X$2:$Z$5,3,0)*(AI118-Q118),VLOOKUP(D118,Dados!$X$7:$Z$33,3,0)*(AI118-Q118)))</f>
        <v/>
      </c>
      <c r="AI118" s="47" t="str">
        <f aca="false">IF(B118="","",P118+Q118+O118+M118+L118-N118)</f>
        <v/>
      </c>
      <c r="AJ118" s="48" t="str">
        <f aca="false">IFERROR(IF(AND(AC118="SIM",AG118="-",Y118="REVENDA"),(AB118/1+1)*AI118,IF(AND(AC118="SIM",AG118="Pneus",Y118="REVENDA"),(AB118/1+1)*(AI118-AH118),"")),"")</f>
        <v/>
      </c>
      <c r="AK118" s="48" t="str">
        <f aca="false">IF(AJ118="","",AJ118*17%)</f>
        <v/>
      </c>
      <c r="AL118" s="48" t="str">
        <f aca="false">IFERROR(IF(AC118="NÃO","",IF(AK118="","",IF(E118="Simples Nacional",BF118,IF(T118=0.12,U118*0.5833337002,IF(T118=0,AI118*0.07,U118))))),"")</f>
        <v/>
      </c>
      <c r="AM118" s="47" t="str">
        <f aca="false">IFERROR(IF(AC118="NÃO","",IF(OR(AG118="-",AG118="Pneus"),AK118-AL118,"")),"")</f>
        <v/>
      </c>
      <c r="AN118" s="48" t="str">
        <f aca="false">IF(AND(Y118="REVENDA",AC118="SIM",AG118="BIT"),((AB118/1+1)*AI118)*0.4117,"")</f>
        <v/>
      </c>
      <c r="AO118" s="48" t="str">
        <f aca="false">IF(AN118="","",AN118*17%)</f>
        <v/>
      </c>
      <c r="AP118" s="49" t="str">
        <f aca="false">IF(AN118="","",IF(T118=0.12,(U118*0.4117)*0.4117,IF(T118=0,(AI118*0.07)*0.4117,U118*0.4117)))</f>
        <v/>
      </c>
      <c r="AQ118" s="47" t="str">
        <f aca="false">IF(AN118="","",AO118-AP118)</f>
        <v/>
      </c>
      <c r="AR118" s="50" t="str">
        <f aca="false">IFERROR(IF(AND(AC118="SIM",Y118="REVENDA",LEFT(AG118,5)="ANEXO")*OR(AE118="ANEXO I",AF118="ANEXO II"),VLOOKUP(H118,Dados!G:I,2,0),""),"INSERIR MVA")</f>
        <v/>
      </c>
      <c r="AS118" s="48" t="str">
        <f aca="false">IF(LEFT(AG118,5)="ANEXO",VLOOKUP(AG118,Dados!$X$111:$Z$112,2,0)*(AI118-Q118),"")</f>
        <v/>
      </c>
      <c r="AT118" s="48" t="str">
        <f aca="false">IFERROR(IF(AR118="","",(AI118*AR118)+AI118),"INSERIR MVA")</f>
        <v/>
      </c>
      <c r="AU118" s="48" t="str">
        <f aca="false">IF(AT118="","",IF(AY118=0.04,U118,AS118*AY118))</f>
        <v/>
      </c>
      <c r="AV118" s="47" t="str">
        <f aca="false">IFERROR(IF(AU118="","",(VLOOKUP(AG118,Dados!$X$111:$Z$112,3,0)*AT118*0.17)),"INSERIR MVA")</f>
        <v/>
      </c>
      <c r="AW118" s="47" t="str">
        <f aca="false">IFERROR(IF(AR118="","",AV118-AU118),"")</f>
        <v/>
      </c>
      <c r="AX118" s="51" t="str">
        <f aca="false">IFERROR(IF(AC118="NÃO","",IF(AM118&lt;&gt;"",AM118-W118,IF(AQ118&lt;&gt;"",AQ118-W118,IF(AW118&lt;&gt;"",AW118-W118,"")))),"")</f>
        <v/>
      </c>
      <c r="AY118" s="46" t="str">
        <f aca="false">IFERROR(IF(ISNA(VLOOKUP(R118,Dados!$X$2:$Y$5,2,0)),VLOOKUP(D118,Dados!$X$7:$Y$33,2,0),VLOOKUP(R118,Dados!$X$2:$Y$5,2,0)),"")</f>
        <v/>
      </c>
      <c r="AZ118" s="52" t="str">
        <f aca="false">IF(C118="","",IF(AND(Y118="CONSUMO",AC118="NÃO")*OR(AG118="-",AG118="BIT"),IF(E118&lt;&gt;"",(AI118-(P118+L118-N118+Q118)*AY118)/0.83),""))</f>
        <v/>
      </c>
      <c r="BA118" s="51" t="str">
        <f aca="false">IF(AZ118="","",AZ118*0.17-((P118+L118-N118+Q118)*AY118))</f>
        <v/>
      </c>
      <c r="BB118" s="51" t="str">
        <f aca="false">IF(AND(Y118="CONSUMO",AG118="ANEXO I",AY118&gt;4%),(AI118-(P118+L118-N118+Q118)*0.0514)/0.83*(0.5177)*(0.17)-AI118*0.0514,IF(AND(Y118="CONSUMO",AG118="ANEXO II",AY118&gt;4%),(AI118-(P118+L118-N118+Q118)*0.041)/0.83*(0.3295)*(0.17)-AI118*0.041,IF(AND(Y118="CONSUMO",AG118="ANEXO I",AY118=4%),(AI118-(P118+L118-N118+Q118)*0.04)/0.83*(0.5177)*(0.17)-AI118*0.04,IF(AND(Y118="CONSUMO",AG118="ANEXO II",AY118=4%),(AI118-(P118+L118-N118+Q118)*0.04)/0.83*(0.3295)*(0.17)-AI118*0.04,""))))</f>
        <v/>
      </c>
      <c r="BC118" s="51" t="str">
        <f aca="false">IF(C118="","",IF(AND(Y118="CONSUMO",AC118="SIM")*OR(AG118="-",AG118="BIT"),IF(E118&lt;&gt;"",(AI118-(P118+L118-N118+Q118)*AY118)/0.83),""))</f>
        <v/>
      </c>
      <c r="BD118" s="51" t="str">
        <f aca="false">IF(BC118="","",BC118*0.17)</f>
        <v/>
      </c>
      <c r="BE118" s="51" t="str">
        <f aca="false">IF(I118=6908,0,IF(BC118="","",BD118-((P118+L118-N118+Q118)*AY118)))</f>
        <v/>
      </c>
      <c r="BF118" s="53" t="str">
        <f aca="false">IF(B118="","",IF(OR(B118="",E118="Regime Normal"),0,(AI118-Q118)*VLOOKUP(R118,Dados!$X$98:$Y$108,2,0)))</f>
        <v/>
      </c>
      <c r="BG118" s="54" t="str">
        <f aca="false">IFERROR(VLOOKUP(I118,Dados!$AC$27:$AD$43,2,0),IF(B118="","",IF(D118&lt;&gt;"MT",IF(AND(AC118="SIM",Y118="Revenda"),"2403",IF(AND(AC118="SIM",Y118="Consumo"),"2407",IF(AND(AC118="NÃO",Y118="Revenda"),"2102",IF(AND(AC118="NÃO",Y118="Consumo"),"2556",)))),REPLACE(I118,1,1,1))))</f>
        <v/>
      </c>
    </row>
    <row r="119" customFormat="false" ht="12.8" hidden="false" customHeight="false" outlineLevel="0" collapsed="false">
      <c r="Y119" s="45"/>
      <c r="Z119" s="46" t="str">
        <f aca="false">IF(B119="","",(IFERROR(VLOOKUP(H119,Dados!A$3:B$15000,2,0),"Não Encontrado")))</f>
        <v/>
      </c>
      <c r="AA119" s="46" t="str">
        <f aca="false">IF(B119="","",(IFERROR(VLOOKUP(G119,Dados!C$3:E$15000,3,0),"Não Encontrado")))</f>
        <v/>
      </c>
      <c r="AB119" s="46" t="str">
        <f aca="false">IFERROR(IF(Z119&lt;&gt;"Não Encontrado",Z119,IF(AA119&lt;&gt;"Não Encontrado",AA119,"")),"")</f>
        <v/>
      </c>
      <c r="AC119" s="45" t="str">
        <f aca="false">IF(B119="","",IF(AB119="","NÃO","SIM"))</f>
        <v/>
      </c>
      <c r="AD119" s="45" t="str">
        <f aca="false">IFERROR(VLOOKUP(G119,Dados!$P$3:$R$500,3,0),"")</f>
        <v/>
      </c>
      <c r="AE119" s="45" t="str">
        <f aca="false">IFERROR(VLOOKUP(G119,Dados!$K$3:$L$500,2,0),"")</f>
        <v/>
      </c>
      <c r="AF119" s="45" t="str">
        <f aca="false">IFERROR(VLOOKUP(G119,Dados!$M$3:$N$500,2,0),"")</f>
        <v/>
      </c>
      <c r="AG119" s="45" t="str">
        <f aca="false">IF(F119="","",IF(AND(AD119="",AE119="",AF119=""),"-",IF(AND(AD119="BIT",AE119="",AF119=""),"BIT",IF(AND(AE119="ANEXO I",AD119="",AF119=""),"ANEXO I",IF(AND(AF119="ANEXO II",AD119="",AE119=""),"ANEXO II","Escolher")))))</f>
        <v/>
      </c>
      <c r="AH119" s="45" t="str">
        <f aca="false">IF(AG119&lt;&gt;"Pneus","",IFERROR(VLOOKUP(R119,Dados!$X$2:$Z$5,3,0)*(AI119-Q119),VLOOKUP(D119,Dados!$X$7:$Z$33,3,0)*(AI119-Q119)))</f>
        <v/>
      </c>
      <c r="AI119" s="47" t="str">
        <f aca="false">IF(B119="","",P119+Q119+O119+M119+L119-N119)</f>
        <v/>
      </c>
      <c r="AJ119" s="48" t="str">
        <f aca="false">IFERROR(IF(AND(AC119="SIM",AG119="-",Y119="REVENDA"),(AB119/1+1)*AI119,IF(AND(AC119="SIM",AG119="Pneus",Y119="REVENDA"),(AB119/1+1)*(AI119-AH119),"")),"")</f>
        <v/>
      </c>
      <c r="AK119" s="48" t="str">
        <f aca="false">IF(AJ119="","",AJ119*17%)</f>
        <v/>
      </c>
      <c r="AL119" s="48" t="str">
        <f aca="false">IFERROR(IF(AC119="NÃO","",IF(AK119="","",IF(E119="Simples Nacional",BF119,IF(T119=0.12,U119*0.5833337002,IF(T119=0,AI119*0.07,U119))))),"")</f>
        <v/>
      </c>
      <c r="AM119" s="47" t="str">
        <f aca="false">IFERROR(IF(AC119="NÃO","",IF(OR(AG119="-",AG119="Pneus"),AK119-AL119,"")),"")</f>
        <v/>
      </c>
      <c r="AN119" s="48" t="str">
        <f aca="false">IF(AND(Y119="REVENDA",AC119="SIM",AG119="BIT"),((AB119/1+1)*AI119)*0.4117,"")</f>
        <v/>
      </c>
      <c r="AO119" s="48" t="str">
        <f aca="false">IF(AN119="","",AN119*17%)</f>
        <v/>
      </c>
      <c r="AP119" s="49" t="str">
        <f aca="false">IF(AN119="","",IF(T119=0.12,(U119*0.4117)*0.4117,IF(T119=0,(AI119*0.07)*0.4117,U119*0.4117)))</f>
        <v/>
      </c>
      <c r="AQ119" s="47" t="str">
        <f aca="false">IF(AN119="","",AO119-AP119)</f>
        <v/>
      </c>
      <c r="AR119" s="50" t="str">
        <f aca="false">IFERROR(IF(AND(AC119="SIM",Y119="REVENDA",LEFT(AG119,5)="ANEXO")*OR(AE119="ANEXO I",AF119="ANEXO II"),VLOOKUP(H119,Dados!G:I,2,0),""),"INSERIR MVA")</f>
        <v/>
      </c>
      <c r="AS119" s="48" t="str">
        <f aca="false">IF(LEFT(AG119,5)="ANEXO",VLOOKUP(AG119,Dados!$X$111:$Z$112,2,0)*(AI119-Q119),"")</f>
        <v/>
      </c>
      <c r="AT119" s="48" t="str">
        <f aca="false">IFERROR(IF(AR119="","",(AI119*AR119)+AI119),"INSERIR MVA")</f>
        <v/>
      </c>
      <c r="AU119" s="48" t="str">
        <f aca="false">IF(AT119="","",IF(AY119=0.04,U119,AS119*AY119))</f>
        <v/>
      </c>
      <c r="AV119" s="47" t="str">
        <f aca="false">IFERROR(IF(AU119="","",(VLOOKUP(AG119,Dados!$X$111:$Z$112,3,0)*AT119*0.17)),"INSERIR MVA")</f>
        <v/>
      </c>
      <c r="AW119" s="47" t="str">
        <f aca="false">IFERROR(IF(AR119="","",AV119-AU119),"")</f>
        <v/>
      </c>
      <c r="AX119" s="51" t="str">
        <f aca="false">IFERROR(IF(AC119="NÃO","",IF(AM119&lt;&gt;"",AM119-W119,IF(AQ119&lt;&gt;"",AQ119-W119,IF(AW119&lt;&gt;"",AW119-W119,"")))),"")</f>
        <v/>
      </c>
      <c r="AY119" s="46" t="str">
        <f aca="false">IFERROR(IF(ISNA(VLOOKUP(R119,Dados!$X$2:$Y$5,2,0)),VLOOKUP(D119,Dados!$X$7:$Y$33,2,0),VLOOKUP(R119,Dados!$X$2:$Y$5,2,0)),"")</f>
        <v/>
      </c>
      <c r="AZ119" s="52" t="str">
        <f aca="false">IF(C119="","",IF(AND(Y119="CONSUMO",AC119="NÃO")*OR(AG119="-",AG119="BIT"),IF(E119&lt;&gt;"",(AI119-(P119+L119-N119+Q119)*AY119)/0.83),""))</f>
        <v/>
      </c>
      <c r="BA119" s="51" t="str">
        <f aca="false">IF(AZ119="","",AZ119*0.17-((P119+L119-N119+Q119)*AY119))</f>
        <v/>
      </c>
      <c r="BB119" s="51" t="str">
        <f aca="false">IF(AND(Y119="CONSUMO",AG119="ANEXO I",AY119&gt;4%),(AI119-(P119+L119-N119+Q119)*0.0514)/0.83*(0.5177)*(0.17)-AI119*0.0514,IF(AND(Y119="CONSUMO",AG119="ANEXO II",AY119&gt;4%),(AI119-(P119+L119-N119+Q119)*0.041)/0.83*(0.3295)*(0.17)-AI119*0.041,IF(AND(Y119="CONSUMO",AG119="ANEXO I",AY119=4%),(AI119-(P119+L119-N119+Q119)*0.04)/0.83*(0.5177)*(0.17)-AI119*0.04,IF(AND(Y119="CONSUMO",AG119="ANEXO II",AY119=4%),(AI119-(P119+L119-N119+Q119)*0.04)/0.83*(0.3295)*(0.17)-AI119*0.04,""))))</f>
        <v/>
      </c>
      <c r="BC119" s="51" t="str">
        <f aca="false">IF(C119="","",IF(AND(Y119="CONSUMO",AC119="SIM")*OR(AG119="-",AG119="BIT"),IF(E119&lt;&gt;"",(AI119-(P119+L119-N119+Q119)*AY119)/0.83),""))</f>
        <v/>
      </c>
      <c r="BD119" s="51" t="str">
        <f aca="false">IF(BC119="","",BC119*0.17)</f>
        <v/>
      </c>
      <c r="BE119" s="51" t="str">
        <f aca="false">IF(I119=6908,0,IF(BC119="","",BD119-((P119+L119-N119+Q119)*AY119)))</f>
        <v/>
      </c>
      <c r="BF119" s="53" t="str">
        <f aca="false">IF(B119="","",IF(OR(B119="",E119="Regime Normal"),0,(AI119-Q119)*VLOOKUP(R119,Dados!$X$98:$Y$108,2,0)))</f>
        <v/>
      </c>
      <c r="BG119" s="54" t="str">
        <f aca="false">IFERROR(VLOOKUP(I119,Dados!$AC$27:$AD$43,2,0),IF(B119="","",IF(D119&lt;&gt;"MT",IF(AND(AC119="SIM",Y119="Revenda"),"2403",IF(AND(AC119="SIM",Y119="Consumo"),"2407",IF(AND(AC119="NÃO",Y119="Revenda"),"2102",IF(AND(AC119="NÃO",Y119="Consumo"),"2556",)))),REPLACE(I119,1,1,1))))</f>
        <v/>
      </c>
    </row>
    <row r="120" customFormat="false" ht="12.8" hidden="false" customHeight="false" outlineLevel="0" collapsed="false">
      <c r="Y120" s="45"/>
      <c r="Z120" s="46" t="str">
        <f aca="false">IF(B120="","",(IFERROR(VLOOKUP(H120,Dados!A$3:B$15000,2,0),"Não Encontrado")))</f>
        <v/>
      </c>
      <c r="AA120" s="46" t="str">
        <f aca="false">IF(B120="","",(IFERROR(VLOOKUP(G120,Dados!C$3:E$15000,3,0),"Não Encontrado")))</f>
        <v/>
      </c>
      <c r="AB120" s="46" t="str">
        <f aca="false">IFERROR(IF(Z120&lt;&gt;"Não Encontrado",Z120,IF(AA120&lt;&gt;"Não Encontrado",AA120,"")),"")</f>
        <v/>
      </c>
      <c r="AC120" s="45" t="str">
        <f aca="false">IF(B120="","",IF(AB120="","NÃO","SIM"))</f>
        <v/>
      </c>
      <c r="AD120" s="45" t="str">
        <f aca="false">IFERROR(VLOOKUP(G120,Dados!$P$3:$R$500,3,0),"")</f>
        <v/>
      </c>
      <c r="AE120" s="45" t="str">
        <f aca="false">IFERROR(VLOOKUP(G120,Dados!$K$3:$L$500,2,0),"")</f>
        <v/>
      </c>
      <c r="AF120" s="45" t="str">
        <f aca="false">IFERROR(VLOOKUP(G120,Dados!$M$3:$N$500,2,0),"")</f>
        <v/>
      </c>
      <c r="AG120" s="45" t="str">
        <f aca="false">IF(F120="","",IF(AND(AD120="",AE120="",AF120=""),"-",IF(AND(AD120="BIT",AE120="",AF120=""),"BIT",IF(AND(AE120="ANEXO I",AD120="",AF120=""),"ANEXO I",IF(AND(AF120="ANEXO II",AD120="",AE120=""),"ANEXO II","Escolher")))))</f>
        <v/>
      </c>
      <c r="AH120" s="45" t="str">
        <f aca="false">IF(AG120&lt;&gt;"Pneus","",IFERROR(VLOOKUP(R120,Dados!$X$2:$Z$5,3,0)*(AI120-Q120),VLOOKUP(D120,Dados!$X$7:$Z$33,3,0)*(AI120-Q120)))</f>
        <v/>
      </c>
      <c r="AI120" s="47" t="str">
        <f aca="false">IF(B120="","",P120+Q120+O120+M120+L120-N120)</f>
        <v/>
      </c>
      <c r="AJ120" s="48" t="str">
        <f aca="false">IFERROR(IF(AND(AC120="SIM",AG120="-",Y120="REVENDA"),(AB120/1+1)*AI120,IF(AND(AC120="SIM",AG120="Pneus",Y120="REVENDA"),(AB120/1+1)*(AI120-AH120),"")),"")</f>
        <v/>
      </c>
      <c r="AK120" s="48" t="str">
        <f aca="false">IF(AJ120="","",AJ120*17%)</f>
        <v/>
      </c>
      <c r="AL120" s="48" t="str">
        <f aca="false">IFERROR(IF(AC120="NÃO","",IF(AK120="","",IF(E120="Simples Nacional",BF120,IF(T120=0.12,U120*0.5833337002,IF(T120=0,AI120*0.07,U120))))),"")</f>
        <v/>
      </c>
      <c r="AM120" s="47" t="str">
        <f aca="false">IFERROR(IF(AC120="NÃO","",IF(OR(AG120="-",AG120="Pneus"),AK120-AL120,"")),"")</f>
        <v/>
      </c>
      <c r="AN120" s="48" t="str">
        <f aca="false">IF(AND(Y120="REVENDA",AC120="SIM",AG120="BIT"),((AB120/1+1)*AI120)*0.4117,"")</f>
        <v/>
      </c>
      <c r="AO120" s="48" t="str">
        <f aca="false">IF(AN120="","",AN120*17%)</f>
        <v/>
      </c>
      <c r="AP120" s="49" t="str">
        <f aca="false">IF(AN120="","",IF(T120=0.12,(U120*0.4117)*0.4117,IF(T120=0,(AI120*0.07)*0.4117,U120*0.4117)))</f>
        <v/>
      </c>
      <c r="AQ120" s="47" t="str">
        <f aca="false">IF(AN120="","",AO120-AP120)</f>
        <v/>
      </c>
      <c r="AR120" s="50" t="str">
        <f aca="false">IFERROR(IF(AND(AC120="SIM",Y120="REVENDA",LEFT(AG120,5)="ANEXO")*OR(AE120="ANEXO I",AF120="ANEXO II"),VLOOKUP(H120,Dados!G:I,2,0),""),"INSERIR MVA")</f>
        <v/>
      </c>
      <c r="AS120" s="48" t="str">
        <f aca="false">IF(LEFT(AG120,5)="ANEXO",VLOOKUP(AG120,Dados!$X$111:$Z$112,2,0)*(AI120-Q120),"")</f>
        <v/>
      </c>
      <c r="AT120" s="48" t="str">
        <f aca="false">IFERROR(IF(AR120="","",(AI120*AR120)+AI120),"INSERIR MVA")</f>
        <v/>
      </c>
      <c r="AU120" s="48" t="str">
        <f aca="false">IF(AT120="","",IF(AY120=0.04,U120,AS120*AY120))</f>
        <v/>
      </c>
      <c r="AV120" s="47" t="str">
        <f aca="false">IFERROR(IF(AU120="","",(VLOOKUP(AG120,Dados!$X$111:$Z$112,3,0)*AT120*0.17)),"INSERIR MVA")</f>
        <v/>
      </c>
      <c r="AW120" s="47" t="str">
        <f aca="false">IFERROR(IF(AR120="","",AV120-AU120),"")</f>
        <v/>
      </c>
      <c r="AX120" s="51" t="str">
        <f aca="false">IFERROR(IF(AC120="NÃO","",IF(AM120&lt;&gt;"",AM120-W120,IF(AQ120&lt;&gt;"",AQ120-W120,IF(AW120&lt;&gt;"",AW120-W120,"")))),"")</f>
        <v/>
      </c>
      <c r="AY120" s="46" t="str">
        <f aca="false">IFERROR(IF(ISNA(VLOOKUP(R120,Dados!$X$2:$Y$5,2,0)),VLOOKUP(D120,Dados!$X$7:$Y$33,2,0),VLOOKUP(R120,Dados!$X$2:$Y$5,2,0)),"")</f>
        <v/>
      </c>
      <c r="AZ120" s="52" t="str">
        <f aca="false">IF(C120="","",IF(AND(Y120="CONSUMO",AC120="NÃO")*OR(AG120="-",AG120="BIT"),IF(E120&lt;&gt;"",(AI120-(P120+L120-N120+Q120)*AY120)/0.83),""))</f>
        <v/>
      </c>
      <c r="BA120" s="51" t="str">
        <f aca="false">IF(AZ120="","",AZ120*0.17-((P120+L120-N120+Q120)*AY120))</f>
        <v/>
      </c>
      <c r="BB120" s="51" t="str">
        <f aca="false">IF(AND(Y120="CONSUMO",AG120="ANEXO I",AY120&gt;4%),(AI120-(P120+L120-N120+Q120)*0.0514)/0.83*(0.5177)*(0.17)-AI120*0.0514,IF(AND(Y120="CONSUMO",AG120="ANEXO II",AY120&gt;4%),(AI120-(P120+L120-N120+Q120)*0.041)/0.83*(0.3295)*(0.17)-AI120*0.041,IF(AND(Y120="CONSUMO",AG120="ANEXO I",AY120=4%),(AI120-(P120+L120-N120+Q120)*0.04)/0.83*(0.5177)*(0.17)-AI120*0.04,IF(AND(Y120="CONSUMO",AG120="ANEXO II",AY120=4%),(AI120-(P120+L120-N120+Q120)*0.04)/0.83*(0.3295)*(0.17)-AI120*0.04,""))))</f>
        <v/>
      </c>
      <c r="BC120" s="51" t="str">
        <f aca="false">IF(C120="","",IF(AND(Y120="CONSUMO",AC120="SIM")*OR(AG120="-",AG120="BIT"),IF(E120&lt;&gt;"",(AI120-(P120+L120-N120+Q120)*AY120)/0.83),""))</f>
        <v/>
      </c>
      <c r="BD120" s="51" t="str">
        <f aca="false">IF(BC120="","",BC120*0.17)</f>
        <v/>
      </c>
      <c r="BE120" s="51" t="str">
        <f aca="false">IF(I120=6908,0,IF(BC120="","",BD120-((P120+L120-N120+Q120)*AY120)))</f>
        <v/>
      </c>
      <c r="BF120" s="53" t="str">
        <f aca="false">IF(B120="","",IF(OR(B120="",E120="Regime Normal"),0,(AI120-Q120)*VLOOKUP(R120,Dados!$X$98:$Y$108,2,0)))</f>
        <v/>
      </c>
      <c r="BG120" s="54" t="str">
        <f aca="false">IFERROR(VLOOKUP(I120,Dados!$AC$27:$AD$43,2,0),IF(B120="","",IF(D120&lt;&gt;"MT",IF(AND(AC120="SIM",Y120="Revenda"),"2403",IF(AND(AC120="SIM",Y120="Consumo"),"2407",IF(AND(AC120="NÃO",Y120="Revenda"),"2102",IF(AND(AC120="NÃO",Y120="Consumo"),"2556",)))),REPLACE(I120,1,1,1))))</f>
        <v/>
      </c>
    </row>
    <row r="121" customFormat="false" ht="12.8" hidden="false" customHeight="false" outlineLevel="0" collapsed="false">
      <c r="Y121" s="45"/>
      <c r="Z121" s="46" t="str">
        <f aca="false">IF(B121="","",(IFERROR(VLOOKUP(H121,Dados!A$3:B$15000,2,0),"Não Encontrado")))</f>
        <v/>
      </c>
      <c r="AA121" s="46" t="str">
        <f aca="false">IF(B121="","",(IFERROR(VLOOKUP(G121,Dados!C$3:E$15000,3,0),"Não Encontrado")))</f>
        <v/>
      </c>
      <c r="AB121" s="46" t="str">
        <f aca="false">IFERROR(IF(Z121&lt;&gt;"Não Encontrado",Z121,IF(AA121&lt;&gt;"Não Encontrado",AA121,"")),"")</f>
        <v/>
      </c>
      <c r="AC121" s="45" t="str">
        <f aca="false">IF(B121="","",IF(AB121="","NÃO","SIM"))</f>
        <v/>
      </c>
      <c r="AD121" s="45" t="str">
        <f aca="false">IFERROR(VLOOKUP(G121,Dados!$P$3:$R$500,3,0),"")</f>
        <v/>
      </c>
      <c r="AE121" s="45" t="str">
        <f aca="false">IFERROR(VLOOKUP(G121,Dados!$K$3:$L$500,2,0),"")</f>
        <v/>
      </c>
      <c r="AF121" s="45" t="str">
        <f aca="false">IFERROR(VLOOKUP(G121,Dados!$M$3:$N$500,2,0),"")</f>
        <v/>
      </c>
      <c r="AG121" s="45" t="str">
        <f aca="false">IF(F121="","",IF(AND(AD121="",AE121="",AF121=""),"-",IF(AND(AD121="BIT",AE121="",AF121=""),"BIT",IF(AND(AE121="ANEXO I",AD121="",AF121=""),"ANEXO I",IF(AND(AF121="ANEXO II",AD121="",AE121=""),"ANEXO II","Escolher")))))</f>
        <v/>
      </c>
      <c r="AH121" s="45" t="str">
        <f aca="false">IF(AG121&lt;&gt;"Pneus","",IFERROR(VLOOKUP(R121,Dados!$X$2:$Z$5,3,0)*(AI121-Q121),VLOOKUP(D121,Dados!$X$7:$Z$33,3,0)*(AI121-Q121)))</f>
        <v/>
      </c>
      <c r="AI121" s="47" t="str">
        <f aca="false">IF(B121="","",P121+Q121+O121+M121+L121-N121)</f>
        <v/>
      </c>
      <c r="AJ121" s="48" t="str">
        <f aca="false">IFERROR(IF(AND(AC121="SIM",AG121="-",Y121="REVENDA"),(AB121/1+1)*AI121,IF(AND(AC121="SIM",AG121="Pneus",Y121="REVENDA"),(AB121/1+1)*(AI121-AH121),"")),"")</f>
        <v/>
      </c>
      <c r="AK121" s="48" t="str">
        <f aca="false">IF(AJ121="","",AJ121*17%)</f>
        <v/>
      </c>
      <c r="AL121" s="48" t="str">
        <f aca="false">IFERROR(IF(AC121="NÃO","",IF(AK121="","",IF(E121="Simples Nacional",BF121,IF(T121=0.12,U121*0.5833337002,IF(T121=0,AI121*0.07,U121))))),"")</f>
        <v/>
      </c>
      <c r="AM121" s="47" t="str">
        <f aca="false">IFERROR(IF(AC121="NÃO","",IF(OR(AG121="-",AG121="Pneus"),AK121-AL121,"")),"")</f>
        <v/>
      </c>
      <c r="AN121" s="48" t="str">
        <f aca="false">IF(AND(Y121="REVENDA",AC121="SIM",AG121="BIT"),((AB121/1+1)*AI121)*0.4117,"")</f>
        <v/>
      </c>
      <c r="AO121" s="48" t="str">
        <f aca="false">IF(AN121="","",AN121*17%)</f>
        <v/>
      </c>
      <c r="AP121" s="49" t="str">
        <f aca="false">IF(AN121="","",IF(T121=0.12,(U121*0.4117)*0.4117,IF(T121=0,(AI121*0.07)*0.4117,U121*0.4117)))</f>
        <v/>
      </c>
      <c r="AQ121" s="47" t="str">
        <f aca="false">IF(AN121="","",AO121-AP121)</f>
        <v/>
      </c>
      <c r="AR121" s="50" t="str">
        <f aca="false">IFERROR(IF(AND(AC121="SIM",Y121="REVENDA",LEFT(AG121,5)="ANEXO")*OR(AE121="ANEXO I",AF121="ANEXO II"),VLOOKUP(H121,Dados!G:I,2,0),""),"INSERIR MVA")</f>
        <v/>
      </c>
      <c r="AS121" s="48" t="str">
        <f aca="false">IF(LEFT(AG121,5)="ANEXO",VLOOKUP(AG121,Dados!$X$111:$Z$112,2,0)*(AI121-Q121),"")</f>
        <v/>
      </c>
      <c r="AT121" s="48" t="str">
        <f aca="false">IFERROR(IF(AR121="","",(AI121*AR121)+AI121),"INSERIR MVA")</f>
        <v/>
      </c>
      <c r="AU121" s="48" t="str">
        <f aca="false">IF(AT121="","",IF(AY121=0.04,U121,AS121*AY121))</f>
        <v/>
      </c>
      <c r="AV121" s="47" t="str">
        <f aca="false">IFERROR(IF(AU121="","",(VLOOKUP(AG121,Dados!$X$111:$Z$112,3,0)*AT121*0.17)),"INSERIR MVA")</f>
        <v/>
      </c>
      <c r="AW121" s="47" t="str">
        <f aca="false">IFERROR(IF(AR121="","",AV121-AU121),"")</f>
        <v/>
      </c>
      <c r="AX121" s="51" t="str">
        <f aca="false">IFERROR(IF(AC121="NÃO","",IF(AM121&lt;&gt;"",AM121-W121,IF(AQ121&lt;&gt;"",AQ121-W121,IF(AW121&lt;&gt;"",AW121-W121,"")))),"")</f>
        <v/>
      </c>
      <c r="AY121" s="46" t="str">
        <f aca="false">IFERROR(IF(ISNA(VLOOKUP(R121,Dados!$X$2:$Y$5,2,0)),VLOOKUP(D121,Dados!$X$7:$Y$33,2,0),VLOOKUP(R121,Dados!$X$2:$Y$5,2,0)),"")</f>
        <v/>
      </c>
      <c r="AZ121" s="52" t="str">
        <f aca="false">IF(C121="","",IF(AND(Y121="CONSUMO",AC121="NÃO")*OR(AG121="-",AG121="BIT"),IF(E121&lt;&gt;"",(AI121-(P121+L121-N121+Q121)*AY121)/0.83),""))</f>
        <v/>
      </c>
      <c r="BA121" s="51" t="str">
        <f aca="false">IF(AZ121="","",AZ121*0.17-((P121+L121-N121+Q121)*AY121))</f>
        <v/>
      </c>
      <c r="BB121" s="51" t="str">
        <f aca="false">IF(AND(Y121="CONSUMO",AG121="ANEXO I",AY121&gt;4%),(AI121-(P121+L121-N121+Q121)*0.0514)/0.83*(0.5177)*(0.17)-AI121*0.0514,IF(AND(Y121="CONSUMO",AG121="ANEXO II",AY121&gt;4%),(AI121-(P121+L121-N121+Q121)*0.041)/0.83*(0.3295)*(0.17)-AI121*0.041,IF(AND(Y121="CONSUMO",AG121="ANEXO I",AY121=4%),(AI121-(P121+L121-N121+Q121)*0.04)/0.83*(0.5177)*(0.17)-AI121*0.04,IF(AND(Y121="CONSUMO",AG121="ANEXO II",AY121=4%),(AI121-(P121+L121-N121+Q121)*0.04)/0.83*(0.3295)*(0.17)-AI121*0.04,""))))</f>
        <v/>
      </c>
      <c r="BC121" s="51" t="str">
        <f aca="false">IF(C121="","",IF(AND(Y121="CONSUMO",AC121="SIM")*OR(AG121="-",AG121="BIT"),IF(E121&lt;&gt;"",(AI121-(P121+L121-N121+Q121)*AY121)/0.83),""))</f>
        <v/>
      </c>
      <c r="BD121" s="51" t="str">
        <f aca="false">IF(BC121="","",BC121*0.17)</f>
        <v/>
      </c>
      <c r="BE121" s="51" t="str">
        <f aca="false">IF(I121=6908,0,IF(BC121="","",BD121-((P121+L121-N121+Q121)*AY121)))</f>
        <v/>
      </c>
      <c r="BF121" s="53" t="str">
        <f aca="false">IF(B121="","",IF(OR(B121="",E121="Regime Normal"),0,(AI121-Q121)*VLOOKUP(R121,Dados!$X$98:$Y$108,2,0)))</f>
        <v/>
      </c>
      <c r="BG121" s="54" t="str">
        <f aca="false">IFERROR(VLOOKUP(I121,Dados!$AC$27:$AD$43,2,0),IF(B121="","",IF(D121&lt;&gt;"MT",IF(AND(AC121="SIM",Y121="Revenda"),"2403",IF(AND(AC121="SIM",Y121="Consumo"),"2407",IF(AND(AC121="NÃO",Y121="Revenda"),"2102",IF(AND(AC121="NÃO",Y121="Consumo"),"2556",)))),REPLACE(I121,1,1,1))))</f>
        <v/>
      </c>
    </row>
    <row r="122" customFormat="false" ht="12.8" hidden="false" customHeight="false" outlineLevel="0" collapsed="false">
      <c r="Y122" s="45"/>
      <c r="Z122" s="46" t="str">
        <f aca="false">IF(B122="","",(IFERROR(VLOOKUP(H122,Dados!A$3:B$15000,2,0),"Não Encontrado")))</f>
        <v/>
      </c>
      <c r="AA122" s="46" t="str">
        <f aca="false">IF(B122="","",(IFERROR(VLOOKUP(G122,Dados!C$3:E$15000,3,0),"Não Encontrado")))</f>
        <v/>
      </c>
      <c r="AB122" s="46" t="str">
        <f aca="false">IFERROR(IF(Z122&lt;&gt;"Não Encontrado",Z122,IF(AA122&lt;&gt;"Não Encontrado",AA122,"")),"")</f>
        <v/>
      </c>
      <c r="AC122" s="45" t="str">
        <f aca="false">IF(B122="","",IF(AB122="","NÃO","SIM"))</f>
        <v/>
      </c>
      <c r="AD122" s="45" t="str">
        <f aca="false">IFERROR(VLOOKUP(G122,Dados!$P$3:$R$500,3,0),"")</f>
        <v/>
      </c>
      <c r="AE122" s="45" t="str">
        <f aca="false">IFERROR(VLOOKUP(G122,Dados!$K$3:$L$500,2,0),"")</f>
        <v/>
      </c>
      <c r="AF122" s="45" t="str">
        <f aca="false">IFERROR(VLOOKUP(G122,Dados!$M$3:$N$500,2,0),"")</f>
        <v/>
      </c>
      <c r="AG122" s="45" t="str">
        <f aca="false">IF(F122="","",IF(AND(AD122="",AE122="",AF122=""),"-",IF(AND(AD122="BIT",AE122="",AF122=""),"BIT",IF(AND(AE122="ANEXO I",AD122="",AF122=""),"ANEXO I",IF(AND(AF122="ANEXO II",AD122="",AE122=""),"ANEXO II","Escolher")))))</f>
        <v/>
      </c>
      <c r="AH122" s="45" t="str">
        <f aca="false">IF(AG122&lt;&gt;"Pneus","",IFERROR(VLOOKUP(R122,Dados!$X$2:$Z$5,3,0)*(AI122-Q122),VLOOKUP(D122,Dados!$X$7:$Z$33,3,0)*(AI122-Q122)))</f>
        <v/>
      </c>
      <c r="AI122" s="47" t="str">
        <f aca="false">IF(B122="","",P122+Q122+O122+M122+L122-N122)</f>
        <v/>
      </c>
      <c r="AJ122" s="48" t="str">
        <f aca="false">IFERROR(IF(AND(AC122="SIM",AG122="-",Y122="REVENDA"),(AB122/1+1)*AI122,IF(AND(AC122="SIM",AG122="Pneus",Y122="REVENDA"),(AB122/1+1)*(AI122-AH122),"")),"")</f>
        <v/>
      </c>
      <c r="AK122" s="48" t="str">
        <f aca="false">IF(AJ122="","",AJ122*17%)</f>
        <v/>
      </c>
      <c r="AL122" s="48" t="str">
        <f aca="false">IFERROR(IF(AC122="NÃO","",IF(AK122="","",IF(E122="Simples Nacional",BF122,IF(T122=0.12,U122*0.5833337002,IF(T122=0,AI122*0.07,U122))))),"")</f>
        <v/>
      </c>
      <c r="AM122" s="47" t="str">
        <f aca="false">IFERROR(IF(AC122="NÃO","",IF(OR(AG122="-",AG122="Pneus"),AK122-AL122,"")),"")</f>
        <v/>
      </c>
      <c r="AN122" s="48" t="str">
        <f aca="false">IF(AND(Y122="REVENDA",AC122="SIM",AG122="BIT"),((AB122/1+1)*AI122)*0.4117,"")</f>
        <v/>
      </c>
      <c r="AO122" s="48" t="str">
        <f aca="false">IF(AN122="","",AN122*17%)</f>
        <v/>
      </c>
      <c r="AP122" s="49" t="str">
        <f aca="false">IF(AN122="","",IF(T122=0.12,(U122*0.4117)*0.4117,IF(T122=0,(AI122*0.07)*0.4117,U122*0.4117)))</f>
        <v/>
      </c>
      <c r="AQ122" s="47" t="str">
        <f aca="false">IF(AN122="","",AO122-AP122)</f>
        <v/>
      </c>
      <c r="AR122" s="50" t="str">
        <f aca="false">IFERROR(IF(AND(AC122="SIM",Y122="REVENDA",LEFT(AG122,5)="ANEXO")*OR(AE122="ANEXO I",AF122="ANEXO II"),VLOOKUP(H122,Dados!G:I,2,0),""),"INSERIR MVA")</f>
        <v/>
      </c>
      <c r="AS122" s="48" t="str">
        <f aca="false">IF(LEFT(AG122,5)="ANEXO",VLOOKUP(AG122,Dados!$X$111:$Z$112,2,0)*(AI122-Q122),"")</f>
        <v/>
      </c>
      <c r="AT122" s="48" t="str">
        <f aca="false">IFERROR(IF(AR122="","",(AI122*AR122)+AI122),"INSERIR MVA")</f>
        <v/>
      </c>
      <c r="AU122" s="48" t="str">
        <f aca="false">IF(AT122="","",IF(AY122=0.04,U122,AS122*AY122))</f>
        <v/>
      </c>
      <c r="AV122" s="47" t="str">
        <f aca="false">IFERROR(IF(AU122="","",(VLOOKUP(AG122,Dados!$X$111:$Z$112,3,0)*AT122*0.17)),"INSERIR MVA")</f>
        <v/>
      </c>
      <c r="AW122" s="47" t="str">
        <f aca="false">IFERROR(IF(AR122="","",AV122-AU122),"")</f>
        <v/>
      </c>
      <c r="AX122" s="51" t="str">
        <f aca="false">IFERROR(IF(AC122="NÃO","",IF(AM122&lt;&gt;"",AM122-W122,IF(AQ122&lt;&gt;"",AQ122-W122,IF(AW122&lt;&gt;"",AW122-W122,"")))),"")</f>
        <v/>
      </c>
      <c r="AY122" s="46" t="str">
        <f aca="false">IFERROR(IF(ISNA(VLOOKUP(R122,Dados!$X$2:$Y$5,2,0)),VLOOKUP(D122,Dados!$X$7:$Y$33,2,0),VLOOKUP(R122,Dados!$X$2:$Y$5,2,0)),"")</f>
        <v/>
      </c>
      <c r="AZ122" s="52" t="str">
        <f aca="false">IF(C122="","",IF(AND(Y122="CONSUMO",AC122="NÃO")*OR(AG122="-",AG122="BIT"),IF(E122&lt;&gt;"",(AI122-(P122+L122-N122+Q122)*AY122)/0.83),""))</f>
        <v/>
      </c>
      <c r="BA122" s="51" t="str">
        <f aca="false">IF(AZ122="","",AZ122*0.17-((P122+L122-N122+Q122)*AY122))</f>
        <v/>
      </c>
      <c r="BB122" s="51" t="str">
        <f aca="false">IF(AND(Y122="CONSUMO",AG122="ANEXO I",AY122&gt;4%),(AI122-(P122+L122-N122+Q122)*0.0514)/0.83*(0.5177)*(0.17)-AI122*0.0514,IF(AND(Y122="CONSUMO",AG122="ANEXO II",AY122&gt;4%),(AI122-(P122+L122-N122+Q122)*0.041)/0.83*(0.3295)*(0.17)-AI122*0.041,IF(AND(Y122="CONSUMO",AG122="ANEXO I",AY122=4%),(AI122-(P122+L122-N122+Q122)*0.04)/0.83*(0.5177)*(0.17)-AI122*0.04,IF(AND(Y122="CONSUMO",AG122="ANEXO II",AY122=4%),(AI122-(P122+L122-N122+Q122)*0.04)/0.83*(0.3295)*(0.17)-AI122*0.04,""))))</f>
        <v/>
      </c>
      <c r="BC122" s="51" t="str">
        <f aca="false">IF(C122="","",IF(AND(Y122="CONSUMO",AC122="SIM")*OR(AG122="-",AG122="BIT"),IF(E122&lt;&gt;"",(AI122-(P122+L122-N122+Q122)*AY122)/0.83),""))</f>
        <v/>
      </c>
      <c r="BD122" s="51" t="str">
        <f aca="false">IF(BC122="","",BC122*0.17)</f>
        <v/>
      </c>
      <c r="BE122" s="51" t="str">
        <f aca="false">IF(I122=6908,0,IF(BC122="","",BD122-((P122+L122-N122+Q122)*AY122)))</f>
        <v/>
      </c>
      <c r="BF122" s="53" t="str">
        <f aca="false">IF(B122="","",IF(OR(B122="",E122="Regime Normal"),0,(AI122-Q122)*VLOOKUP(R122,Dados!$X$98:$Y$108,2,0)))</f>
        <v/>
      </c>
      <c r="BG122" s="54" t="str">
        <f aca="false">IFERROR(VLOOKUP(I122,Dados!$AC$27:$AD$43,2,0),IF(B122="","",IF(D122&lt;&gt;"MT",IF(AND(AC122="SIM",Y122="Revenda"),"2403",IF(AND(AC122="SIM",Y122="Consumo"),"2407",IF(AND(AC122="NÃO",Y122="Revenda"),"2102",IF(AND(AC122="NÃO",Y122="Consumo"),"2556",)))),REPLACE(I122,1,1,1))))</f>
        <v/>
      </c>
    </row>
    <row r="123" customFormat="false" ht="12.8" hidden="false" customHeight="false" outlineLevel="0" collapsed="false">
      <c r="Y123" s="45"/>
      <c r="Z123" s="46" t="str">
        <f aca="false">IF(B123="","",(IFERROR(VLOOKUP(H123,Dados!A$3:B$15000,2,0),"Não Encontrado")))</f>
        <v/>
      </c>
      <c r="AA123" s="46" t="str">
        <f aca="false">IF(B123="","",(IFERROR(VLOOKUP(G123,Dados!C$3:E$15000,3,0),"Não Encontrado")))</f>
        <v/>
      </c>
      <c r="AB123" s="46" t="str">
        <f aca="false">IFERROR(IF(Z123&lt;&gt;"Não Encontrado",Z123,IF(AA123&lt;&gt;"Não Encontrado",AA123,"")),"")</f>
        <v/>
      </c>
      <c r="AC123" s="45" t="str">
        <f aca="false">IF(B123="","",IF(AB123="","NÃO","SIM"))</f>
        <v/>
      </c>
      <c r="AD123" s="45" t="str">
        <f aca="false">IFERROR(VLOOKUP(G123,Dados!$P$3:$R$500,3,0),"")</f>
        <v/>
      </c>
      <c r="AE123" s="45" t="str">
        <f aca="false">IFERROR(VLOOKUP(G123,Dados!$K$3:$L$500,2,0),"")</f>
        <v/>
      </c>
      <c r="AF123" s="45" t="str">
        <f aca="false">IFERROR(VLOOKUP(G123,Dados!$M$3:$N$500,2,0),"")</f>
        <v/>
      </c>
      <c r="AG123" s="45" t="str">
        <f aca="false">IF(F123="","",IF(AND(AD123="",AE123="",AF123=""),"-",IF(AND(AD123="BIT",AE123="",AF123=""),"BIT",IF(AND(AE123="ANEXO I",AD123="",AF123=""),"ANEXO I",IF(AND(AF123="ANEXO II",AD123="",AE123=""),"ANEXO II","Escolher")))))</f>
        <v/>
      </c>
      <c r="AH123" s="45" t="str">
        <f aca="false">IF(AG123&lt;&gt;"Pneus","",IFERROR(VLOOKUP(R123,Dados!$X$2:$Z$5,3,0)*(AI123-Q123),VLOOKUP(D123,Dados!$X$7:$Z$33,3,0)*(AI123-Q123)))</f>
        <v/>
      </c>
      <c r="AI123" s="47" t="str">
        <f aca="false">IF(B123="","",P123+Q123+O123+M123+L123-N123)</f>
        <v/>
      </c>
      <c r="AJ123" s="48" t="str">
        <f aca="false">IFERROR(IF(AND(AC123="SIM",AG123="-",Y123="REVENDA"),(AB123/1+1)*AI123,IF(AND(AC123="SIM",AG123="Pneus",Y123="REVENDA"),(AB123/1+1)*(AI123-AH123),"")),"")</f>
        <v/>
      </c>
      <c r="AK123" s="48" t="str">
        <f aca="false">IF(AJ123="","",AJ123*17%)</f>
        <v/>
      </c>
      <c r="AL123" s="48" t="str">
        <f aca="false">IFERROR(IF(AC123="NÃO","",IF(AK123="","",IF(E123="Simples Nacional",BF123,IF(T123=0.12,U123*0.5833337002,IF(T123=0,AI123*0.07,U123))))),"")</f>
        <v/>
      </c>
      <c r="AM123" s="47" t="str">
        <f aca="false">IFERROR(IF(AC123="NÃO","",IF(OR(AG123="-",AG123="Pneus"),AK123-AL123,"")),"")</f>
        <v/>
      </c>
      <c r="AN123" s="48" t="str">
        <f aca="false">IF(AND(Y123="REVENDA",AC123="SIM",AG123="BIT"),((AB123/1+1)*AI123)*0.4117,"")</f>
        <v/>
      </c>
      <c r="AO123" s="48" t="str">
        <f aca="false">IF(AN123="","",AN123*17%)</f>
        <v/>
      </c>
      <c r="AP123" s="49" t="str">
        <f aca="false">IF(AN123="","",IF(T123=0.12,(U123*0.4117)*0.4117,IF(T123=0,(AI123*0.07)*0.4117,U123*0.4117)))</f>
        <v/>
      </c>
      <c r="AQ123" s="47" t="str">
        <f aca="false">IF(AN123="","",AO123-AP123)</f>
        <v/>
      </c>
      <c r="AR123" s="50" t="str">
        <f aca="false">IFERROR(IF(AND(AC123="SIM",Y123="REVENDA",LEFT(AG123,5)="ANEXO")*OR(AE123="ANEXO I",AF123="ANEXO II"),VLOOKUP(H123,Dados!G:I,2,0),""),"INSERIR MVA")</f>
        <v/>
      </c>
      <c r="AS123" s="48" t="str">
        <f aca="false">IF(LEFT(AG123,5)="ANEXO",VLOOKUP(AG123,Dados!$X$111:$Z$112,2,0)*(AI123-Q123),"")</f>
        <v/>
      </c>
      <c r="AT123" s="48" t="str">
        <f aca="false">IFERROR(IF(AR123="","",(AI123*AR123)+AI123),"INSERIR MVA")</f>
        <v/>
      </c>
      <c r="AU123" s="48" t="str">
        <f aca="false">IF(AT123="","",IF(AY123=0.04,U123,AS123*AY123))</f>
        <v/>
      </c>
      <c r="AV123" s="47" t="str">
        <f aca="false">IFERROR(IF(AU123="","",(VLOOKUP(AG123,Dados!$X$111:$Z$112,3,0)*AT123*0.17)),"INSERIR MVA")</f>
        <v/>
      </c>
      <c r="AW123" s="47" t="str">
        <f aca="false">IFERROR(IF(AR123="","",AV123-AU123),"")</f>
        <v/>
      </c>
      <c r="AX123" s="51" t="str">
        <f aca="false">IFERROR(IF(AC123="NÃO","",IF(AM123&lt;&gt;"",AM123-W123,IF(AQ123&lt;&gt;"",AQ123-W123,IF(AW123&lt;&gt;"",AW123-W123,"")))),"")</f>
        <v/>
      </c>
      <c r="AY123" s="46" t="str">
        <f aca="false">IFERROR(IF(ISNA(VLOOKUP(R123,Dados!$X$2:$Y$5,2,0)),VLOOKUP(D123,Dados!$X$7:$Y$33,2,0),VLOOKUP(R123,Dados!$X$2:$Y$5,2,0)),"")</f>
        <v/>
      </c>
      <c r="AZ123" s="52" t="str">
        <f aca="false">IF(C123="","",IF(AND(Y123="CONSUMO",AC123="NÃO")*OR(AG123="-",AG123="BIT"),IF(E123&lt;&gt;"",(AI123-(P123+L123-N123+Q123)*AY123)/0.83),""))</f>
        <v/>
      </c>
      <c r="BA123" s="51" t="str">
        <f aca="false">IF(AZ123="","",AZ123*0.17-((P123+L123-N123+Q123)*AY123))</f>
        <v/>
      </c>
      <c r="BB123" s="51" t="str">
        <f aca="false">IF(AND(Y123="CONSUMO",AG123="ANEXO I",AY123&gt;4%),(AI123-(P123+L123-N123+Q123)*0.0514)/0.83*(0.5177)*(0.17)-AI123*0.0514,IF(AND(Y123="CONSUMO",AG123="ANEXO II",AY123&gt;4%),(AI123-(P123+L123-N123+Q123)*0.041)/0.83*(0.3295)*(0.17)-AI123*0.041,IF(AND(Y123="CONSUMO",AG123="ANEXO I",AY123=4%),(AI123-(P123+L123-N123+Q123)*0.04)/0.83*(0.5177)*(0.17)-AI123*0.04,IF(AND(Y123="CONSUMO",AG123="ANEXO II",AY123=4%),(AI123-(P123+L123-N123+Q123)*0.04)/0.83*(0.3295)*(0.17)-AI123*0.04,""))))</f>
        <v/>
      </c>
      <c r="BC123" s="51" t="str">
        <f aca="false">IF(C123="","",IF(AND(Y123="CONSUMO",AC123="SIM")*OR(AG123="-",AG123="BIT"),IF(E123&lt;&gt;"",(AI123-(P123+L123-N123+Q123)*AY123)/0.83),""))</f>
        <v/>
      </c>
      <c r="BD123" s="51" t="str">
        <f aca="false">IF(BC123="","",BC123*0.17)</f>
        <v/>
      </c>
      <c r="BE123" s="51" t="str">
        <f aca="false">IF(I123=6908,0,IF(BC123="","",BD123-((P123+L123-N123+Q123)*AY123)))</f>
        <v/>
      </c>
      <c r="BF123" s="53" t="str">
        <f aca="false">IF(B123="","",IF(OR(B123="",E123="Regime Normal"),0,(AI123-Q123)*VLOOKUP(R123,Dados!$X$98:$Y$108,2,0)))</f>
        <v/>
      </c>
      <c r="BG123" s="54" t="str">
        <f aca="false">IFERROR(VLOOKUP(I123,Dados!$AC$27:$AD$43,2,0),IF(B123="","",IF(D123&lt;&gt;"MT",IF(AND(AC123="SIM",Y123="Revenda"),"2403",IF(AND(AC123="SIM",Y123="Consumo"),"2407",IF(AND(AC123="NÃO",Y123="Revenda"),"2102",IF(AND(AC123="NÃO",Y123="Consumo"),"2556",)))),REPLACE(I123,1,1,1))))</f>
        <v/>
      </c>
    </row>
    <row r="124" customFormat="false" ht="12.8" hidden="false" customHeight="false" outlineLevel="0" collapsed="false">
      <c r="Y124" s="45"/>
      <c r="Z124" s="46" t="str">
        <f aca="false">IF(B124="","",(IFERROR(VLOOKUP(H124,Dados!A$3:B$15000,2,0),"Não Encontrado")))</f>
        <v/>
      </c>
      <c r="AA124" s="46" t="str">
        <f aca="false">IF(B124="","",(IFERROR(VLOOKUP(G124,Dados!C$3:E$15000,3,0),"Não Encontrado")))</f>
        <v/>
      </c>
      <c r="AB124" s="46" t="str">
        <f aca="false">IFERROR(IF(Z124&lt;&gt;"Não Encontrado",Z124,IF(AA124&lt;&gt;"Não Encontrado",AA124,"")),"")</f>
        <v/>
      </c>
      <c r="AC124" s="45" t="str">
        <f aca="false">IF(B124="","",IF(AB124="","NÃO","SIM"))</f>
        <v/>
      </c>
      <c r="AD124" s="45" t="str">
        <f aca="false">IFERROR(VLOOKUP(G124,Dados!$P$3:$R$500,3,0),"")</f>
        <v/>
      </c>
      <c r="AE124" s="45" t="str">
        <f aca="false">IFERROR(VLOOKUP(G124,Dados!$K$3:$L$500,2,0),"")</f>
        <v/>
      </c>
      <c r="AF124" s="45" t="str">
        <f aca="false">IFERROR(VLOOKUP(G124,Dados!$M$3:$N$500,2,0),"")</f>
        <v/>
      </c>
      <c r="AG124" s="45" t="str">
        <f aca="false">IF(F124="","",IF(AND(AD124="",AE124="",AF124=""),"-",IF(AND(AD124="BIT",AE124="",AF124=""),"BIT",IF(AND(AE124="ANEXO I",AD124="",AF124=""),"ANEXO I",IF(AND(AF124="ANEXO II",AD124="",AE124=""),"ANEXO II","Escolher")))))</f>
        <v/>
      </c>
      <c r="AH124" s="45" t="str">
        <f aca="false">IF(AG124&lt;&gt;"Pneus","",IFERROR(VLOOKUP(R124,Dados!$X$2:$Z$5,3,0)*(AI124-Q124),VLOOKUP(D124,Dados!$X$7:$Z$33,3,0)*(AI124-Q124)))</f>
        <v/>
      </c>
      <c r="AI124" s="47" t="str">
        <f aca="false">IF(B124="","",P124+Q124+O124+M124+L124-N124)</f>
        <v/>
      </c>
      <c r="AJ124" s="48" t="str">
        <f aca="false">IFERROR(IF(AND(AC124="SIM",AG124="-",Y124="REVENDA"),(AB124/1+1)*AI124,IF(AND(AC124="SIM",AG124="Pneus",Y124="REVENDA"),(AB124/1+1)*(AI124-AH124),"")),"")</f>
        <v/>
      </c>
      <c r="AK124" s="48" t="str">
        <f aca="false">IF(AJ124="","",AJ124*17%)</f>
        <v/>
      </c>
      <c r="AL124" s="48" t="str">
        <f aca="false">IFERROR(IF(AC124="NÃO","",IF(AK124="","",IF(E124="Simples Nacional",BF124,IF(T124=0.12,U124*0.5833337002,IF(T124=0,AI124*0.07,U124))))),"")</f>
        <v/>
      </c>
      <c r="AM124" s="47" t="str">
        <f aca="false">IFERROR(IF(AC124="NÃO","",IF(OR(AG124="-",AG124="Pneus"),AK124-AL124,"")),"")</f>
        <v/>
      </c>
      <c r="AN124" s="48" t="str">
        <f aca="false">IF(AND(Y124="REVENDA",AC124="SIM",AG124="BIT"),((AB124/1+1)*AI124)*0.4117,"")</f>
        <v/>
      </c>
      <c r="AO124" s="48" t="str">
        <f aca="false">IF(AN124="","",AN124*17%)</f>
        <v/>
      </c>
      <c r="AP124" s="49" t="str">
        <f aca="false">IF(AN124="","",IF(T124=0.12,(U124*0.4117)*0.4117,IF(T124=0,(AI124*0.07)*0.4117,U124*0.4117)))</f>
        <v/>
      </c>
      <c r="AQ124" s="47" t="str">
        <f aca="false">IF(AN124="","",AO124-AP124)</f>
        <v/>
      </c>
      <c r="AR124" s="50" t="str">
        <f aca="false">IFERROR(IF(AND(AC124="SIM",Y124="REVENDA",LEFT(AG124,5)="ANEXO")*OR(AE124="ANEXO I",AF124="ANEXO II"),VLOOKUP(H124,Dados!G:I,2,0),""),"INSERIR MVA")</f>
        <v/>
      </c>
      <c r="AS124" s="48" t="str">
        <f aca="false">IF(LEFT(AG124,5)="ANEXO",VLOOKUP(AG124,Dados!$X$111:$Z$112,2,0)*(AI124-Q124),"")</f>
        <v/>
      </c>
      <c r="AT124" s="48" t="str">
        <f aca="false">IFERROR(IF(AR124="","",(AI124*AR124)+AI124),"INSERIR MVA")</f>
        <v/>
      </c>
      <c r="AU124" s="48" t="str">
        <f aca="false">IF(AT124="","",IF(AY124=0.04,U124,AS124*AY124))</f>
        <v/>
      </c>
      <c r="AV124" s="47" t="str">
        <f aca="false">IFERROR(IF(AU124="","",(VLOOKUP(AG124,Dados!$X$111:$Z$112,3,0)*AT124*0.17)),"INSERIR MVA")</f>
        <v/>
      </c>
      <c r="AW124" s="47" t="str">
        <f aca="false">IFERROR(IF(AR124="","",AV124-AU124),"")</f>
        <v/>
      </c>
      <c r="AX124" s="51" t="str">
        <f aca="false">IFERROR(IF(AC124="NÃO","",IF(AM124&lt;&gt;"",AM124-W124,IF(AQ124&lt;&gt;"",AQ124-W124,IF(AW124&lt;&gt;"",AW124-W124,"")))),"")</f>
        <v/>
      </c>
      <c r="AY124" s="46" t="str">
        <f aca="false">IFERROR(IF(ISNA(VLOOKUP(R124,Dados!$X$2:$Y$5,2,0)),VLOOKUP(D124,Dados!$X$7:$Y$33,2,0),VLOOKUP(R124,Dados!$X$2:$Y$5,2,0)),"")</f>
        <v/>
      </c>
      <c r="AZ124" s="52" t="str">
        <f aca="false">IF(C124="","",IF(AND(Y124="CONSUMO",AC124="NÃO")*OR(AG124="-",AG124="BIT"),IF(E124&lt;&gt;"",(AI124-(P124+L124-N124+Q124)*AY124)/0.83),""))</f>
        <v/>
      </c>
      <c r="BA124" s="51" t="str">
        <f aca="false">IF(AZ124="","",AZ124*0.17-((P124+L124-N124+Q124)*AY124))</f>
        <v/>
      </c>
      <c r="BB124" s="51" t="str">
        <f aca="false">IF(AND(Y124="CONSUMO",AG124="ANEXO I",AY124&gt;4%),(AI124-(P124+L124-N124+Q124)*0.0514)/0.83*(0.5177)*(0.17)-AI124*0.0514,IF(AND(Y124="CONSUMO",AG124="ANEXO II",AY124&gt;4%),(AI124-(P124+L124-N124+Q124)*0.041)/0.83*(0.3295)*(0.17)-AI124*0.041,IF(AND(Y124="CONSUMO",AG124="ANEXO I",AY124=4%),(AI124-(P124+L124-N124+Q124)*0.04)/0.83*(0.5177)*(0.17)-AI124*0.04,IF(AND(Y124="CONSUMO",AG124="ANEXO II",AY124=4%),(AI124-(P124+L124-N124+Q124)*0.04)/0.83*(0.3295)*(0.17)-AI124*0.04,""))))</f>
        <v/>
      </c>
      <c r="BC124" s="51" t="str">
        <f aca="false">IF(C124="","",IF(AND(Y124="CONSUMO",AC124="SIM")*OR(AG124="-",AG124="BIT"),IF(E124&lt;&gt;"",(AI124-(P124+L124-N124+Q124)*AY124)/0.83),""))</f>
        <v/>
      </c>
      <c r="BD124" s="51" t="str">
        <f aca="false">IF(BC124="","",BC124*0.17)</f>
        <v/>
      </c>
      <c r="BE124" s="51" t="str">
        <f aca="false">IF(I124=6908,0,IF(BC124="","",BD124-((P124+L124-N124+Q124)*AY124)))</f>
        <v/>
      </c>
      <c r="BF124" s="53" t="str">
        <f aca="false">IF(B124="","",IF(OR(B124="",E124="Regime Normal"),0,(AI124-Q124)*VLOOKUP(R124,Dados!$X$98:$Y$108,2,0)))</f>
        <v/>
      </c>
      <c r="BG124" s="54" t="str">
        <f aca="false">IFERROR(VLOOKUP(I124,Dados!$AC$27:$AD$43,2,0),IF(B124="","",IF(D124&lt;&gt;"MT",IF(AND(AC124="SIM",Y124="Revenda"),"2403",IF(AND(AC124="SIM",Y124="Consumo"),"2407",IF(AND(AC124="NÃO",Y124="Revenda"),"2102",IF(AND(AC124="NÃO",Y124="Consumo"),"2556",)))),REPLACE(I124,1,1,1))))</f>
        <v/>
      </c>
    </row>
    <row r="125" customFormat="false" ht="12.8" hidden="false" customHeight="false" outlineLevel="0" collapsed="false">
      <c r="Y125" s="45"/>
      <c r="Z125" s="46" t="str">
        <f aca="false">IF(B125="","",(IFERROR(VLOOKUP(H125,Dados!A$3:B$15000,2,0),"Não Encontrado")))</f>
        <v/>
      </c>
      <c r="AA125" s="46" t="str">
        <f aca="false">IF(B125="","",(IFERROR(VLOOKUP(G125,Dados!C$3:E$15000,3,0),"Não Encontrado")))</f>
        <v/>
      </c>
      <c r="AB125" s="46" t="str">
        <f aca="false">IFERROR(IF(Z125&lt;&gt;"Não Encontrado",Z125,IF(AA125&lt;&gt;"Não Encontrado",AA125,"")),"")</f>
        <v/>
      </c>
      <c r="AC125" s="45" t="str">
        <f aca="false">IF(B125="","",IF(AB125="","NÃO","SIM"))</f>
        <v/>
      </c>
      <c r="AD125" s="45" t="str">
        <f aca="false">IFERROR(VLOOKUP(G125,Dados!$P$3:$R$500,3,0),"")</f>
        <v/>
      </c>
      <c r="AE125" s="45" t="str">
        <f aca="false">IFERROR(VLOOKUP(G125,Dados!$K$3:$L$500,2,0),"")</f>
        <v/>
      </c>
      <c r="AF125" s="45" t="str">
        <f aca="false">IFERROR(VLOOKUP(G125,Dados!$M$3:$N$500,2,0),"")</f>
        <v/>
      </c>
      <c r="AG125" s="45" t="str">
        <f aca="false">IF(F125="","",IF(AND(AD125="",AE125="",AF125=""),"-",IF(AND(AD125="BIT",AE125="",AF125=""),"BIT",IF(AND(AE125="ANEXO I",AD125="",AF125=""),"ANEXO I",IF(AND(AF125="ANEXO II",AD125="",AE125=""),"ANEXO II","Escolher")))))</f>
        <v/>
      </c>
      <c r="AH125" s="45" t="str">
        <f aca="false">IF(AG125&lt;&gt;"Pneus","",IFERROR(VLOOKUP(R125,Dados!$X$2:$Z$5,3,0)*(AI125-Q125),VLOOKUP(D125,Dados!$X$7:$Z$33,3,0)*(AI125-Q125)))</f>
        <v/>
      </c>
      <c r="AI125" s="47" t="str">
        <f aca="false">IF(B125="","",P125+Q125+O125+M125+L125-N125)</f>
        <v/>
      </c>
      <c r="AJ125" s="48" t="str">
        <f aca="false">IFERROR(IF(AND(AC125="SIM",AG125="-",Y125="REVENDA"),(AB125/1+1)*AI125,IF(AND(AC125="SIM",AG125="Pneus",Y125="REVENDA"),(AB125/1+1)*(AI125-AH125),"")),"")</f>
        <v/>
      </c>
      <c r="AK125" s="48" t="str">
        <f aca="false">IF(AJ125="","",AJ125*17%)</f>
        <v/>
      </c>
      <c r="AL125" s="48" t="str">
        <f aca="false">IFERROR(IF(AC125="NÃO","",IF(AK125="","",IF(E125="Simples Nacional",BF125,IF(T125=0.12,U125*0.5833337002,IF(T125=0,AI125*0.07,U125))))),"")</f>
        <v/>
      </c>
      <c r="AM125" s="47" t="str">
        <f aca="false">IFERROR(IF(AC125="NÃO","",IF(OR(AG125="-",AG125="Pneus"),AK125-AL125,"")),"")</f>
        <v/>
      </c>
      <c r="AN125" s="48" t="str">
        <f aca="false">IF(AND(Y125="REVENDA",AC125="SIM",AG125="BIT"),((AB125/1+1)*AI125)*0.4117,"")</f>
        <v/>
      </c>
      <c r="AO125" s="48" t="str">
        <f aca="false">IF(AN125="","",AN125*17%)</f>
        <v/>
      </c>
      <c r="AP125" s="49" t="str">
        <f aca="false">IF(AN125="","",IF(T125=0.12,(U125*0.4117)*0.4117,IF(T125=0,(AI125*0.07)*0.4117,U125*0.4117)))</f>
        <v/>
      </c>
      <c r="AQ125" s="47" t="str">
        <f aca="false">IF(AN125="","",AO125-AP125)</f>
        <v/>
      </c>
      <c r="AR125" s="50" t="str">
        <f aca="false">IFERROR(IF(AND(AC125="SIM",Y125="REVENDA",LEFT(AG125,5)="ANEXO")*OR(AE125="ANEXO I",AF125="ANEXO II"),VLOOKUP(H125,Dados!G:I,2,0),""),"INSERIR MVA")</f>
        <v/>
      </c>
      <c r="AS125" s="48" t="str">
        <f aca="false">IF(LEFT(AG125,5)="ANEXO",VLOOKUP(AG125,Dados!$X$111:$Z$112,2,0)*(AI125-Q125),"")</f>
        <v/>
      </c>
      <c r="AT125" s="48" t="str">
        <f aca="false">IFERROR(IF(AR125="","",(AI125*AR125)+AI125),"INSERIR MVA")</f>
        <v/>
      </c>
      <c r="AU125" s="48" t="str">
        <f aca="false">IF(AT125="","",IF(AY125=0.04,U125,AS125*AY125))</f>
        <v/>
      </c>
      <c r="AV125" s="47" t="str">
        <f aca="false">IFERROR(IF(AU125="","",(VLOOKUP(AG125,Dados!$X$111:$Z$112,3,0)*AT125*0.17)),"INSERIR MVA")</f>
        <v/>
      </c>
      <c r="AW125" s="47" t="str">
        <f aca="false">IFERROR(IF(AR125="","",AV125-AU125),"")</f>
        <v/>
      </c>
      <c r="AX125" s="51" t="str">
        <f aca="false">IFERROR(IF(AC125="NÃO","",IF(AM125&lt;&gt;"",AM125-W125,IF(AQ125&lt;&gt;"",AQ125-W125,IF(AW125&lt;&gt;"",AW125-W125,"")))),"")</f>
        <v/>
      </c>
      <c r="AY125" s="46" t="str">
        <f aca="false">IFERROR(IF(ISNA(VLOOKUP(R125,Dados!$X$2:$Y$5,2,0)),VLOOKUP(D125,Dados!$X$7:$Y$33,2,0),VLOOKUP(R125,Dados!$X$2:$Y$5,2,0)),"")</f>
        <v/>
      </c>
      <c r="AZ125" s="52" t="str">
        <f aca="false">IF(C125="","",IF(AND(Y125="CONSUMO",AC125="NÃO")*OR(AG125="-",AG125="BIT"),IF(E125&lt;&gt;"",(AI125-(P125+L125-N125+Q125)*AY125)/0.83),""))</f>
        <v/>
      </c>
      <c r="BA125" s="51" t="str">
        <f aca="false">IF(AZ125="","",AZ125*0.17-((P125+L125-N125+Q125)*AY125))</f>
        <v/>
      </c>
      <c r="BB125" s="51" t="str">
        <f aca="false">IF(AND(Y125="CONSUMO",AG125="ANEXO I",AY125&gt;4%),(AI125-(P125+L125-N125+Q125)*0.0514)/0.83*(0.5177)*(0.17)-AI125*0.0514,IF(AND(Y125="CONSUMO",AG125="ANEXO II",AY125&gt;4%),(AI125-(P125+L125-N125+Q125)*0.041)/0.83*(0.3295)*(0.17)-AI125*0.041,IF(AND(Y125="CONSUMO",AG125="ANEXO I",AY125=4%),(AI125-(P125+L125-N125+Q125)*0.04)/0.83*(0.5177)*(0.17)-AI125*0.04,IF(AND(Y125="CONSUMO",AG125="ANEXO II",AY125=4%),(AI125-(P125+L125-N125+Q125)*0.04)/0.83*(0.3295)*(0.17)-AI125*0.04,""))))</f>
        <v/>
      </c>
      <c r="BC125" s="51" t="str">
        <f aca="false">IF(C125="","",IF(AND(Y125="CONSUMO",AC125="SIM")*OR(AG125="-",AG125="BIT"),IF(E125&lt;&gt;"",(AI125-(P125+L125-N125+Q125)*AY125)/0.83),""))</f>
        <v/>
      </c>
      <c r="BD125" s="51" t="str">
        <f aca="false">IF(BC125="","",BC125*0.17)</f>
        <v/>
      </c>
      <c r="BE125" s="51" t="str">
        <f aca="false">IF(I125=6908,0,IF(BC125="","",BD125-((P125+L125-N125+Q125)*AY125)))</f>
        <v/>
      </c>
      <c r="BF125" s="53" t="str">
        <f aca="false">IF(B125="","",IF(OR(B125="",E125="Regime Normal"),0,(AI125-Q125)*VLOOKUP(R125,Dados!$X$98:$Y$108,2,0)))</f>
        <v/>
      </c>
      <c r="BG125" s="54" t="str">
        <f aca="false">IFERROR(VLOOKUP(I125,Dados!$AC$27:$AD$43,2,0),IF(B125="","",IF(D125&lt;&gt;"MT",IF(AND(AC125="SIM",Y125="Revenda"),"2403",IF(AND(AC125="SIM",Y125="Consumo"),"2407",IF(AND(AC125="NÃO",Y125="Revenda"),"2102",IF(AND(AC125="NÃO",Y125="Consumo"),"2556",)))),REPLACE(I125,1,1,1))))</f>
        <v/>
      </c>
    </row>
    <row r="126" customFormat="false" ht="12.8" hidden="false" customHeight="false" outlineLevel="0" collapsed="false">
      <c r="Y126" s="45"/>
      <c r="Z126" s="46" t="str">
        <f aca="false">IF(B126="","",(IFERROR(VLOOKUP(H126,Dados!A$3:B$15000,2,0),"Não Encontrado")))</f>
        <v/>
      </c>
      <c r="AA126" s="46" t="str">
        <f aca="false">IF(B126="","",(IFERROR(VLOOKUP(G126,Dados!C$3:E$15000,3,0),"Não Encontrado")))</f>
        <v/>
      </c>
      <c r="AB126" s="46" t="str">
        <f aca="false">IFERROR(IF(Z126&lt;&gt;"Não Encontrado",Z126,IF(AA126&lt;&gt;"Não Encontrado",AA126,"")),"")</f>
        <v/>
      </c>
      <c r="AC126" s="45" t="str">
        <f aca="false">IF(B126="","",IF(AB126="","NÃO","SIM"))</f>
        <v/>
      </c>
      <c r="AD126" s="45" t="str">
        <f aca="false">IFERROR(VLOOKUP(G126,Dados!$P$3:$R$500,3,0),"")</f>
        <v/>
      </c>
      <c r="AE126" s="45" t="str">
        <f aca="false">IFERROR(VLOOKUP(G126,Dados!$K$3:$L$500,2,0),"")</f>
        <v/>
      </c>
      <c r="AF126" s="45" t="str">
        <f aca="false">IFERROR(VLOOKUP(G126,Dados!$M$3:$N$500,2,0),"")</f>
        <v/>
      </c>
      <c r="AG126" s="45" t="str">
        <f aca="false">IF(F126="","",IF(AND(AD126="",AE126="",AF126=""),"-",IF(AND(AD126="BIT",AE126="",AF126=""),"BIT",IF(AND(AE126="ANEXO I",AD126="",AF126=""),"ANEXO I",IF(AND(AF126="ANEXO II",AD126="",AE126=""),"ANEXO II","Escolher")))))</f>
        <v/>
      </c>
      <c r="AH126" s="45" t="str">
        <f aca="false">IF(AG126&lt;&gt;"Pneus","",IFERROR(VLOOKUP(R126,Dados!$X$2:$Z$5,3,0)*(AI126-Q126),VLOOKUP(D126,Dados!$X$7:$Z$33,3,0)*(AI126-Q126)))</f>
        <v/>
      </c>
      <c r="AI126" s="47" t="str">
        <f aca="false">IF(B126="","",P126+Q126+O126+M126+L126-N126)</f>
        <v/>
      </c>
      <c r="AJ126" s="48" t="str">
        <f aca="false">IFERROR(IF(AND(AC126="SIM",AG126="-",Y126="REVENDA"),(AB126/1+1)*AI126,IF(AND(AC126="SIM",AG126="Pneus",Y126="REVENDA"),(AB126/1+1)*(AI126-AH126),"")),"")</f>
        <v/>
      </c>
      <c r="AK126" s="48" t="str">
        <f aca="false">IF(AJ126="","",AJ126*17%)</f>
        <v/>
      </c>
      <c r="AL126" s="48" t="str">
        <f aca="false">IFERROR(IF(AC126="NÃO","",IF(AK126="","",IF(E126="Simples Nacional",BF126,IF(T126=0.12,U126*0.5833337002,IF(T126=0,AI126*0.07,U126))))),"")</f>
        <v/>
      </c>
      <c r="AM126" s="47" t="str">
        <f aca="false">IFERROR(IF(AC126="NÃO","",IF(OR(AG126="-",AG126="Pneus"),AK126-AL126,"")),"")</f>
        <v/>
      </c>
      <c r="AN126" s="48" t="str">
        <f aca="false">IF(AND(Y126="REVENDA",AC126="SIM",AG126="BIT"),((AB126/1+1)*AI126)*0.4117,"")</f>
        <v/>
      </c>
      <c r="AO126" s="48" t="str">
        <f aca="false">IF(AN126="","",AN126*17%)</f>
        <v/>
      </c>
      <c r="AP126" s="49" t="str">
        <f aca="false">IF(AN126="","",IF(T126=0.12,(U126*0.4117)*0.4117,IF(T126=0,(AI126*0.07)*0.4117,U126*0.4117)))</f>
        <v/>
      </c>
      <c r="AQ126" s="47" t="str">
        <f aca="false">IF(AN126="","",AO126-AP126)</f>
        <v/>
      </c>
      <c r="AR126" s="50" t="str">
        <f aca="false">IFERROR(IF(AND(AC126="SIM",Y126="REVENDA",LEFT(AG126,5)="ANEXO")*OR(AE126="ANEXO I",AF126="ANEXO II"),VLOOKUP(H126,Dados!G:I,2,0),""),"INSERIR MVA")</f>
        <v/>
      </c>
      <c r="AS126" s="48" t="str">
        <f aca="false">IF(LEFT(AG126,5)="ANEXO",VLOOKUP(AG126,Dados!$X$111:$Z$112,2,0)*(AI126-Q126),"")</f>
        <v/>
      </c>
      <c r="AT126" s="48" t="str">
        <f aca="false">IFERROR(IF(AR126="","",(AI126*AR126)+AI126),"INSERIR MVA")</f>
        <v/>
      </c>
      <c r="AU126" s="48" t="str">
        <f aca="false">IF(AT126="","",IF(AY126=0.04,U126,AS126*AY126))</f>
        <v/>
      </c>
      <c r="AV126" s="47" t="str">
        <f aca="false">IFERROR(IF(AU126="","",(VLOOKUP(AG126,Dados!$X$111:$Z$112,3,0)*AT126*0.17)),"INSERIR MVA")</f>
        <v/>
      </c>
      <c r="AW126" s="47" t="str">
        <f aca="false">IFERROR(IF(AR126="","",AV126-AU126),"")</f>
        <v/>
      </c>
      <c r="AX126" s="51" t="str">
        <f aca="false">IFERROR(IF(AC126="NÃO","",IF(AM126&lt;&gt;"",AM126-W126,IF(AQ126&lt;&gt;"",AQ126-W126,IF(AW126&lt;&gt;"",AW126-W126,"")))),"")</f>
        <v/>
      </c>
      <c r="AY126" s="46" t="str">
        <f aca="false">IFERROR(IF(ISNA(VLOOKUP(R126,Dados!$X$2:$Y$5,2,0)),VLOOKUP(D126,Dados!$X$7:$Y$33,2,0),VLOOKUP(R126,Dados!$X$2:$Y$5,2,0)),"")</f>
        <v/>
      </c>
      <c r="AZ126" s="52" t="str">
        <f aca="false">IF(C126="","",IF(AND(Y126="CONSUMO",AC126="NÃO")*OR(AG126="-",AG126="BIT"),IF(E126&lt;&gt;"",(AI126-(P126+L126-N126+Q126)*AY126)/0.83),""))</f>
        <v/>
      </c>
      <c r="BA126" s="51" t="str">
        <f aca="false">IF(AZ126="","",AZ126*0.17-((P126+L126-N126+Q126)*AY126))</f>
        <v/>
      </c>
      <c r="BB126" s="51" t="str">
        <f aca="false">IF(AND(Y126="CONSUMO",AG126="ANEXO I",AY126&gt;4%),(AI126-(P126+L126-N126+Q126)*0.0514)/0.83*(0.5177)*(0.17)-AI126*0.0514,IF(AND(Y126="CONSUMO",AG126="ANEXO II",AY126&gt;4%),(AI126-(P126+L126-N126+Q126)*0.041)/0.83*(0.3295)*(0.17)-AI126*0.041,IF(AND(Y126="CONSUMO",AG126="ANEXO I",AY126=4%),(AI126-(P126+L126-N126+Q126)*0.04)/0.83*(0.5177)*(0.17)-AI126*0.04,IF(AND(Y126="CONSUMO",AG126="ANEXO II",AY126=4%),(AI126-(P126+L126-N126+Q126)*0.04)/0.83*(0.3295)*(0.17)-AI126*0.04,""))))</f>
        <v/>
      </c>
      <c r="BC126" s="51" t="str">
        <f aca="false">IF(C126="","",IF(AND(Y126="CONSUMO",AC126="SIM")*OR(AG126="-",AG126="BIT"),IF(E126&lt;&gt;"",(AI126-(P126+L126-N126+Q126)*AY126)/0.83),""))</f>
        <v/>
      </c>
      <c r="BD126" s="51" t="str">
        <f aca="false">IF(BC126="","",BC126*0.17)</f>
        <v/>
      </c>
      <c r="BE126" s="51" t="str">
        <f aca="false">IF(I126=6908,0,IF(BC126="","",BD126-((P126+L126-N126+Q126)*AY126)))</f>
        <v/>
      </c>
      <c r="BF126" s="53" t="str">
        <f aca="false">IF(B126="","",IF(OR(B126="",E126="Regime Normal"),0,(AI126-Q126)*VLOOKUP(R126,Dados!$X$98:$Y$108,2,0)))</f>
        <v/>
      </c>
      <c r="BG126" s="54" t="str">
        <f aca="false">IFERROR(VLOOKUP(I126,Dados!$AC$27:$AD$43,2,0),IF(B126="","",IF(D126&lt;&gt;"MT",IF(AND(AC126="SIM",Y126="Revenda"),"2403",IF(AND(AC126="SIM",Y126="Consumo"),"2407",IF(AND(AC126="NÃO",Y126="Revenda"),"2102",IF(AND(AC126="NÃO",Y126="Consumo"),"2556",)))),REPLACE(I126,1,1,1))))</f>
        <v/>
      </c>
    </row>
    <row r="127" customFormat="false" ht="12.8" hidden="false" customHeight="false" outlineLevel="0" collapsed="false">
      <c r="Y127" s="45"/>
      <c r="Z127" s="46" t="str">
        <f aca="false">IF(B127="","",(IFERROR(VLOOKUP(H127,Dados!A$3:B$15000,2,0),"Não Encontrado")))</f>
        <v/>
      </c>
      <c r="AA127" s="46" t="str">
        <f aca="false">IF(B127="","",(IFERROR(VLOOKUP(G127,Dados!C$3:E$15000,3,0),"Não Encontrado")))</f>
        <v/>
      </c>
      <c r="AB127" s="46" t="str">
        <f aca="false">IFERROR(IF(Z127&lt;&gt;"Não Encontrado",Z127,IF(AA127&lt;&gt;"Não Encontrado",AA127,"")),"")</f>
        <v/>
      </c>
      <c r="AC127" s="45" t="str">
        <f aca="false">IF(B127="","",IF(AB127="","NÃO","SIM"))</f>
        <v/>
      </c>
      <c r="AD127" s="45" t="str">
        <f aca="false">IFERROR(VLOOKUP(G127,Dados!$P$3:$R$500,3,0),"")</f>
        <v/>
      </c>
      <c r="AE127" s="45" t="str">
        <f aca="false">IFERROR(VLOOKUP(G127,Dados!$K$3:$L$500,2,0),"")</f>
        <v/>
      </c>
      <c r="AF127" s="45" t="str">
        <f aca="false">IFERROR(VLOOKUP(G127,Dados!$M$3:$N$500,2,0),"")</f>
        <v/>
      </c>
      <c r="AG127" s="45" t="str">
        <f aca="false">IF(F127="","",IF(AND(AD127="",AE127="",AF127=""),"-",IF(AND(AD127="BIT",AE127="",AF127=""),"BIT",IF(AND(AE127="ANEXO I",AD127="",AF127=""),"ANEXO I",IF(AND(AF127="ANEXO II",AD127="",AE127=""),"ANEXO II","Escolher")))))</f>
        <v/>
      </c>
      <c r="AH127" s="45" t="str">
        <f aca="false">IF(AG127&lt;&gt;"Pneus","",IFERROR(VLOOKUP(R127,Dados!$X$2:$Z$5,3,0)*(AI127-Q127),VLOOKUP(D127,Dados!$X$7:$Z$33,3,0)*(AI127-Q127)))</f>
        <v/>
      </c>
      <c r="AI127" s="47" t="str">
        <f aca="false">IF(B127="","",P127+Q127+O127+M127+L127-N127)</f>
        <v/>
      </c>
      <c r="AJ127" s="48" t="str">
        <f aca="false">IFERROR(IF(AND(AC127="SIM",AG127="-",Y127="REVENDA"),(AB127/1+1)*AI127,IF(AND(AC127="SIM",AG127="Pneus",Y127="REVENDA"),(AB127/1+1)*(AI127-AH127),"")),"")</f>
        <v/>
      </c>
      <c r="AK127" s="48" t="str">
        <f aca="false">IF(AJ127="","",AJ127*17%)</f>
        <v/>
      </c>
      <c r="AL127" s="48" t="str">
        <f aca="false">IFERROR(IF(AC127="NÃO","",IF(AK127="","",IF(E127="Simples Nacional",BF127,IF(T127=0.12,U127*0.5833337002,IF(T127=0,AI127*0.07,U127))))),"")</f>
        <v/>
      </c>
      <c r="AM127" s="47" t="str">
        <f aca="false">IFERROR(IF(AC127="NÃO","",IF(OR(AG127="-",AG127="Pneus"),AK127-AL127,"")),"")</f>
        <v/>
      </c>
      <c r="AN127" s="48" t="str">
        <f aca="false">IF(AND(Y127="REVENDA",AC127="SIM",AG127="BIT"),((AB127/1+1)*AI127)*0.4117,"")</f>
        <v/>
      </c>
      <c r="AO127" s="48" t="str">
        <f aca="false">IF(AN127="","",AN127*17%)</f>
        <v/>
      </c>
      <c r="AP127" s="49" t="str">
        <f aca="false">IF(AN127="","",IF(T127=0.12,(U127*0.4117)*0.4117,IF(T127=0,(AI127*0.07)*0.4117,U127*0.4117)))</f>
        <v/>
      </c>
      <c r="AQ127" s="47" t="str">
        <f aca="false">IF(AN127="","",AO127-AP127)</f>
        <v/>
      </c>
      <c r="AR127" s="50" t="str">
        <f aca="false">IFERROR(IF(AND(AC127="SIM",Y127="REVENDA",LEFT(AG127,5)="ANEXO")*OR(AE127="ANEXO I",AF127="ANEXO II"),VLOOKUP(H127,Dados!G:I,2,0),""),"INSERIR MVA")</f>
        <v/>
      </c>
      <c r="AS127" s="48" t="str">
        <f aca="false">IF(LEFT(AG127,5)="ANEXO",VLOOKUP(AG127,Dados!$X$111:$Z$112,2,0)*(AI127-Q127),"")</f>
        <v/>
      </c>
      <c r="AT127" s="48" t="str">
        <f aca="false">IFERROR(IF(AR127="","",(AI127*AR127)+AI127),"INSERIR MVA")</f>
        <v/>
      </c>
      <c r="AU127" s="48" t="str">
        <f aca="false">IF(AT127="","",IF(AY127=0.04,U127,AS127*AY127))</f>
        <v/>
      </c>
      <c r="AV127" s="47" t="str">
        <f aca="false">IFERROR(IF(AU127="","",(VLOOKUP(AG127,Dados!$X$111:$Z$112,3,0)*AT127*0.17)),"INSERIR MVA")</f>
        <v/>
      </c>
      <c r="AW127" s="47" t="str">
        <f aca="false">IFERROR(IF(AR127="","",AV127-AU127),"")</f>
        <v/>
      </c>
      <c r="AX127" s="51" t="str">
        <f aca="false">IFERROR(IF(AC127="NÃO","",IF(AM127&lt;&gt;"",AM127-W127,IF(AQ127&lt;&gt;"",AQ127-W127,IF(AW127&lt;&gt;"",AW127-W127,"")))),"")</f>
        <v/>
      </c>
      <c r="AY127" s="46" t="str">
        <f aca="false">IFERROR(IF(ISNA(VLOOKUP(R127,Dados!$X$2:$Y$5,2,0)),VLOOKUP(D127,Dados!$X$7:$Y$33,2,0),VLOOKUP(R127,Dados!$X$2:$Y$5,2,0)),"")</f>
        <v/>
      </c>
      <c r="AZ127" s="52" t="str">
        <f aca="false">IF(C127="","",IF(AND(Y127="CONSUMO",AC127="NÃO")*OR(AG127="-",AG127="BIT"),IF(E127&lt;&gt;"",(AI127-(P127+L127-N127+Q127)*AY127)/0.83),""))</f>
        <v/>
      </c>
      <c r="BA127" s="51" t="str">
        <f aca="false">IF(AZ127="","",AZ127*0.17-((P127+L127-N127+Q127)*AY127))</f>
        <v/>
      </c>
      <c r="BB127" s="51" t="str">
        <f aca="false">IF(AND(Y127="CONSUMO",AG127="ANEXO I",AY127&gt;4%),(AI127-(P127+L127-N127+Q127)*0.0514)/0.83*(0.5177)*(0.17)-AI127*0.0514,IF(AND(Y127="CONSUMO",AG127="ANEXO II",AY127&gt;4%),(AI127-(P127+L127-N127+Q127)*0.041)/0.83*(0.3295)*(0.17)-AI127*0.041,IF(AND(Y127="CONSUMO",AG127="ANEXO I",AY127=4%),(AI127-(P127+L127-N127+Q127)*0.04)/0.83*(0.5177)*(0.17)-AI127*0.04,IF(AND(Y127="CONSUMO",AG127="ANEXO II",AY127=4%),(AI127-(P127+L127-N127+Q127)*0.04)/0.83*(0.3295)*(0.17)-AI127*0.04,""))))</f>
        <v/>
      </c>
      <c r="BC127" s="51" t="str">
        <f aca="false">IF(C127="","",IF(AND(Y127="CONSUMO",AC127="SIM")*OR(AG127="-",AG127="BIT"),IF(E127&lt;&gt;"",(AI127-(P127+L127-N127+Q127)*AY127)/0.83),""))</f>
        <v/>
      </c>
      <c r="BD127" s="51" t="str">
        <f aca="false">IF(BC127="","",BC127*0.17)</f>
        <v/>
      </c>
      <c r="BE127" s="51" t="str">
        <f aca="false">IF(I127=6908,0,IF(BC127="","",BD127-((P127+L127-N127+Q127)*AY127)))</f>
        <v/>
      </c>
      <c r="BF127" s="53" t="str">
        <f aca="false">IF(B127="","",IF(OR(B127="",E127="Regime Normal"),0,(AI127-Q127)*VLOOKUP(R127,Dados!$X$98:$Y$108,2,0)))</f>
        <v/>
      </c>
      <c r="BG127" s="54" t="str">
        <f aca="false">IFERROR(VLOOKUP(I127,Dados!$AC$27:$AD$43,2,0),IF(B127="","",IF(D127&lt;&gt;"MT",IF(AND(AC127="SIM",Y127="Revenda"),"2403",IF(AND(AC127="SIM",Y127="Consumo"),"2407",IF(AND(AC127="NÃO",Y127="Revenda"),"2102",IF(AND(AC127="NÃO",Y127="Consumo"),"2556",)))),REPLACE(I127,1,1,1))))</f>
        <v/>
      </c>
    </row>
    <row r="128" customFormat="false" ht="12.8" hidden="false" customHeight="false" outlineLevel="0" collapsed="false">
      <c r="Y128" s="45"/>
      <c r="Z128" s="46" t="str">
        <f aca="false">IF(B128="","",(IFERROR(VLOOKUP(H128,Dados!A$3:B$15000,2,0),"Não Encontrado")))</f>
        <v/>
      </c>
      <c r="AA128" s="46" t="str">
        <f aca="false">IF(B128="","",(IFERROR(VLOOKUP(G128,Dados!C$3:E$15000,3,0),"Não Encontrado")))</f>
        <v/>
      </c>
      <c r="AB128" s="46" t="str">
        <f aca="false">IFERROR(IF(Z128&lt;&gt;"Não Encontrado",Z128,IF(AA128&lt;&gt;"Não Encontrado",AA128,"")),"")</f>
        <v/>
      </c>
      <c r="AC128" s="45" t="str">
        <f aca="false">IF(B128="","",IF(AB128="","NÃO","SIM"))</f>
        <v/>
      </c>
      <c r="AD128" s="45" t="str">
        <f aca="false">IFERROR(VLOOKUP(G128,Dados!$P$3:$R$500,3,0),"")</f>
        <v/>
      </c>
      <c r="AE128" s="45" t="str">
        <f aca="false">IFERROR(VLOOKUP(G128,Dados!$K$3:$L$500,2,0),"")</f>
        <v/>
      </c>
      <c r="AF128" s="45" t="str">
        <f aca="false">IFERROR(VLOOKUP(G128,Dados!$M$3:$N$500,2,0),"")</f>
        <v/>
      </c>
      <c r="AG128" s="45" t="str">
        <f aca="false">IF(F128="","",IF(AND(AD128="",AE128="",AF128=""),"-",IF(AND(AD128="BIT",AE128="",AF128=""),"BIT",IF(AND(AE128="ANEXO I",AD128="",AF128=""),"ANEXO I",IF(AND(AF128="ANEXO II",AD128="",AE128=""),"ANEXO II","Escolher")))))</f>
        <v/>
      </c>
      <c r="AH128" s="45" t="str">
        <f aca="false">IF(AG128&lt;&gt;"Pneus","",IFERROR(VLOOKUP(R128,Dados!$X$2:$Z$5,3,0)*(AI128-Q128),VLOOKUP(D128,Dados!$X$7:$Z$33,3,0)*(AI128-Q128)))</f>
        <v/>
      </c>
      <c r="AI128" s="47" t="str">
        <f aca="false">IF(B128="","",P128+Q128+O128+M128+L128-N128)</f>
        <v/>
      </c>
      <c r="AJ128" s="48" t="str">
        <f aca="false">IFERROR(IF(AND(AC128="SIM",AG128="-",Y128="REVENDA"),(AB128/1+1)*AI128,IF(AND(AC128="SIM",AG128="Pneus",Y128="REVENDA"),(AB128/1+1)*(AI128-AH128),"")),"")</f>
        <v/>
      </c>
      <c r="AK128" s="48" t="str">
        <f aca="false">IF(AJ128="","",AJ128*17%)</f>
        <v/>
      </c>
      <c r="AL128" s="48" t="str">
        <f aca="false">IFERROR(IF(AC128="NÃO","",IF(AK128="","",IF(E128="Simples Nacional",BF128,IF(T128=0.12,U128*0.5833337002,IF(T128=0,AI128*0.07,U128))))),"")</f>
        <v/>
      </c>
      <c r="AM128" s="47" t="str">
        <f aca="false">IFERROR(IF(AC128="NÃO","",IF(OR(AG128="-",AG128="Pneus"),AK128-AL128,"")),"")</f>
        <v/>
      </c>
      <c r="AN128" s="48" t="str">
        <f aca="false">IF(AND(Y128="REVENDA",AC128="SIM",AG128="BIT"),((AB128/1+1)*AI128)*0.4117,"")</f>
        <v/>
      </c>
      <c r="AO128" s="48" t="str">
        <f aca="false">IF(AN128="","",AN128*17%)</f>
        <v/>
      </c>
      <c r="AP128" s="49" t="str">
        <f aca="false">IF(AN128="","",IF(T128=0.12,(U128*0.4117)*0.4117,IF(T128=0,(AI128*0.07)*0.4117,U128*0.4117)))</f>
        <v/>
      </c>
      <c r="AQ128" s="47" t="str">
        <f aca="false">IF(AN128="","",AO128-AP128)</f>
        <v/>
      </c>
      <c r="AR128" s="50" t="str">
        <f aca="false">IFERROR(IF(AND(AC128="SIM",Y128="REVENDA",LEFT(AG128,5)="ANEXO")*OR(AE128="ANEXO I",AF128="ANEXO II"),VLOOKUP(H128,Dados!G:I,2,0),""),"INSERIR MVA")</f>
        <v/>
      </c>
      <c r="AS128" s="48" t="str">
        <f aca="false">IF(LEFT(AG128,5)="ANEXO",VLOOKUP(AG128,Dados!$X$111:$Z$112,2,0)*(AI128-Q128),"")</f>
        <v/>
      </c>
      <c r="AT128" s="48" t="str">
        <f aca="false">IFERROR(IF(AR128="","",(AI128*AR128)+AI128),"INSERIR MVA")</f>
        <v/>
      </c>
      <c r="AU128" s="48" t="str">
        <f aca="false">IF(AT128="","",IF(AY128=0.04,U128,AS128*AY128))</f>
        <v/>
      </c>
      <c r="AV128" s="47" t="str">
        <f aca="false">IFERROR(IF(AU128="","",(VLOOKUP(AG128,Dados!$X$111:$Z$112,3,0)*AT128*0.17)),"INSERIR MVA")</f>
        <v/>
      </c>
      <c r="AW128" s="47" t="str">
        <f aca="false">IFERROR(IF(AR128="","",AV128-AU128),"")</f>
        <v/>
      </c>
      <c r="AX128" s="51" t="str">
        <f aca="false">IFERROR(IF(AC128="NÃO","",IF(AM128&lt;&gt;"",AM128-W128,IF(AQ128&lt;&gt;"",AQ128-W128,IF(AW128&lt;&gt;"",AW128-W128,"")))),"")</f>
        <v/>
      </c>
      <c r="AY128" s="46" t="str">
        <f aca="false">IFERROR(IF(ISNA(VLOOKUP(R128,Dados!$X$2:$Y$5,2,0)),VLOOKUP(D128,Dados!$X$7:$Y$33,2,0),VLOOKUP(R128,Dados!$X$2:$Y$5,2,0)),"")</f>
        <v/>
      </c>
      <c r="AZ128" s="52" t="str">
        <f aca="false">IF(C128="","",IF(AND(Y128="CONSUMO",AC128="NÃO")*OR(AG128="-",AG128="BIT"),IF(E128&lt;&gt;"",(AI128-(P128+L128-N128+Q128)*AY128)/0.83),""))</f>
        <v/>
      </c>
      <c r="BA128" s="51" t="str">
        <f aca="false">IF(AZ128="","",AZ128*0.17-((P128+L128-N128+Q128)*AY128))</f>
        <v/>
      </c>
      <c r="BB128" s="51" t="str">
        <f aca="false">IF(AND(Y128="CONSUMO",AG128="ANEXO I",AY128&gt;4%),(AI128-(P128+L128-N128+Q128)*0.0514)/0.83*(0.5177)*(0.17)-AI128*0.0514,IF(AND(Y128="CONSUMO",AG128="ANEXO II",AY128&gt;4%),(AI128-(P128+L128-N128+Q128)*0.041)/0.83*(0.3295)*(0.17)-AI128*0.041,IF(AND(Y128="CONSUMO",AG128="ANEXO I",AY128=4%),(AI128-(P128+L128-N128+Q128)*0.04)/0.83*(0.5177)*(0.17)-AI128*0.04,IF(AND(Y128="CONSUMO",AG128="ANEXO II",AY128=4%),(AI128-(P128+L128-N128+Q128)*0.04)/0.83*(0.3295)*(0.17)-AI128*0.04,""))))</f>
        <v/>
      </c>
      <c r="BC128" s="51" t="str">
        <f aca="false">IF(C128="","",IF(AND(Y128="CONSUMO",AC128="SIM")*OR(AG128="-",AG128="BIT"),IF(E128&lt;&gt;"",(AI128-(P128+L128-N128+Q128)*AY128)/0.83),""))</f>
        <v/>
      </c>
      <c r="BD128" s="51" t="str">
        <f aca="false">IF(BC128="","",BC128*0.17)</f>
        <v/>
      </c>
      <c r="BE128" s="51" t="str">
        <f aca="false">IF(I128=6908,0,IF(BC128="","",BD128-((P128+L128-N128+Q128)*AY128)))</f>
        <v/>
      </c>
      <c r="BF128" s="53" t="str">
        <f aca="false">IF(B128="","",IF(OR(B128="",E128="Regime Normal"),0,(AI128-Q128)*VLOOKUP(R128,Dados!$X$98:$Y$108,2,0)))</f>
        <v/>
      </c>
      <c r="BG128" s="54" t="str">
        <f aca="false">IFERROR(VLOOKUP(I128,Dados!$AC$27:$AD$43,2,0),IF(B128="","",IF(D128&lt;&gt;"MT",IF(AND(AC128="SIM",Y128="Revenda"),"2403",IF(AND(AC128="SIM",Y128="Consumo"),"2407",IF(AND(AC128="NÃO",Y128="Revenda"),"2102",IF(AND(AC128="NÃO",Y128="Consumo"),"2556",)))),REPLACE(I128,1,1,1))))</f>
        <v/>
      </c>
    </row>
    <row r="129" customFormat="false" ht="12.8" hidden="false" customHeight="false" outlineLevel="0" collapsed="false">
      <c r="Y129" s="45"/>
      <c r="Z129" s="46" t="str">
        <f aca="false">IF(B129="","",(IFERROR(VLOOKUP(H129,Dados!A$3:B$15000,2,0),"Não Encontrado")))</f>
        <v/>
      </c>
      <c r="AA129" s="46" t="str">
        <f aca="false">IF(B129="","",(IFERROR(VLOOKUP(G129,Dados!C$3:E$15000,3,0),"Não Encontrado")))</f>
        <v/>
      </c>
      <c r="AB129" s="46" t="str">
        <f aca="false">IFERROR(IF(Z129&lt;&gt;"Não Encontrado",Z129,IF(AA129&lt;&gt;"Não Encontrado",AA129,"")),"")</f>
        <v/>
      </c>
      <c r="AC129" s="45" t="str">
        <f aca="false">IF(B129="","",IF(AB129="","NÃO","SIM"))</f>
        <v/>
      </c>
      <c r="AD129" s="45" t="str">
        <f aca="false">IFERROR(VLOOKUP(G129,Dados!$P$3:$R$500,3,0),"")</f>
        <v/>
      </c>
      <c r="AE129" s="45" t="str">
        <f aca="false">IFERROR(VLOOKUP(G129,Dados!$K$3:$L$500,2,0),"")</f>
        <v/>
      </c>
      <c r="AF129" s="45" t="str">
        <f aca="false">IFERROR(VLOOKUP(G129,Dados!$M$3:$N$500,2,0),"")</f>
        <v/>
      </c>
      <c r="AG129" s="45" t="str">
        <f aca="false">IF(F129="","",IF(AND(AD129="",AE129="",AF129=""),"-",IF(AND(AD129="BIT",AE129="",AF129=""),"BIT",IF(AND(AE129="ANEXO I",AD129="",AF129=""),"ANEXO I",IF(AND(AF129="ANEXO II",AD129="",AE129=""),"ANEXO II","Escolher")))))</f>
        <v/>
      </c>
      <c r="AH129" s="45" t="str">
        <f aca="false">IF(AG129&lt;&gt;"Pneus","",IFERROR(VLOOKUP(R129,Dados!$X$2:$Z$5,3,0)*(AI129-Q129),VLOOKUP(D129,Dados!$X$7:$Z$33,3,0)*(AI129-Q129)))</f>
        <v/>
      </c>
      <c r="AI129" s="47" t="str">
        <f aca="false">IF(B129="","",P129+Q129+O129+M129+L129-N129)</f>
        <v/>
      </c>
      <c r="AJ129" s="48" t="str">
        <f aca="false">IFERROR(IF(AND(AC129="SIM",AG129="-",Y129="REVENDA"),(AB129/1+1)*AI129,IF(AND(AC129="SIM",AG129="Pneus",Y129="REVENDA"),(AB129/1+1)*(AI129-AH129),"")),"")</f>
        <v/>
      </c>
      <c r="AK129" s="48" t="str">
        <f aca="false">IF(AJ129="","",AJ129*17%)</f>
        <v/>
      </c>
      <c r="AL129" s="48" t="str">
        <f aca="false">IFERROR(IF(AC129="NÃO","",IF(AK129="","",IF(E129="Simples Nacional",BF129,IF(T129=0.12,U129*0.5833337002,IF(T129=0,AI129*0.07,U129))))),"")</f>
        <v/>
      </c>
      <c r="AM129" s="47" t="str">
        <f aca="false">IFERROR(IF(AC129="NÃO","",IF(OR(AG129="-",AG129="Pneus"),AK129-AL129,"")),"")</f>
        <v/>
      </c>
      <c r="AN129" s="48" t="str">
        <f aca="false">IF(AND(Y129="REVENDA",AC129="SIM",AG129="BIT"),((AB129/1+1)*AI129)*0.4117,"")</f>
        <v/>
      </c>
      <c r="AO129" s="48" t="str">
        <f aca="false">IF(AN129="","",AN129*17%)</f>
        <v/>
      </c>
      <c r="AP129" s="49" t="str">
        <f aca="false">IF(AN129="","",IF(T129=0.12,(U129*0.4117)*0.4117,IF(T129=0,(AI129*0.07)*0.4117,U129*0.4117)))</f>
        <v/>
      </c>
      <c r="AQ129" s="47" t="str">
        <f aca="false">IF(AN129="","",AO129-AP129)</f>
        <v/>
      </c>
      <c r="AR129" s="50" t="str">
        <f aca="false">IFERROR(IF(AND(AC129="SIM",Y129="REVENDA",LEFT(AG129,5)="ANEXO")*OR(AE129="ANEXO I",AF129="ANEXO II"),VLOOKUP(H129,Dados!G:I,2,0),""),"INSERIR MVA")</f>
        <v/>
      </c>
      <c r="AS129" s="48" t="str">
        <f aca="false">IF(LEFT(AG129,5)="ANEXO",VLOOKUP(AG129,Dados!$X$111:$Z$112,2,0)*(AI129-Q129),"")</f>
        <v/>
      </c>
      <c r="AT129" s="48" t="str">
        <f aca="false">IFERROR(IF(AR129="","",(AI129*AR129)+AI129),"INSERIR MVA")</f>
        <v/>
      </c>
      <c r="AU129" s="48" t="str">
        <f aca="false">IF(AT129="","",IF(AY129=0.04,U129,AS129*AY129))</f>
        <v/>
      </c>
      <c r="AV129" s="47" t="str">
        <f aca="false">IFERROR(IF(AU129="","",(VLOOKUP(AG129,Dados!$X$111:$Z$112,3,0)*AT129*0.17)),"INSERIR MVA")</f>
        <v/>
      </c>
      <c r="AW129" s="47" t="str">
        <f aca="false">IFERROR(IF(AR129="","",AV129-AU129),"")</f>
        <v/>
      </c>
      <c r="AX129" s="51" t="str">
        <f aca="false">IFERROR(IF(AC129="NÃO","",IF(AM129&lt;&gt;"",AM129-W129,IF(AQ129&lt;&gt;"",AQ129-W129,IF(AW129&lt;&gt;"",AW129-W129,"")))),"")</f>
        <v/>
      </c>
      <c r="AY129" s="46" t="str">
        <f aca="false">IFERROR(IF(ISNA(VLOOKUP(R129,Dados!$X$2:$Y$5,2,0)),VLOOKUP(D129,Dados!$X$7:$Y$33,2,0),VLOOKUP(R129,Dados!$X$2:$Y$5,2,0)),"")</f>
        <v/>
      </c>
      <c r="AZ129" s="52" t="str">
        <f aca="false">IF(C129="","",IF(AND(Y129="CONSUMO",AC129="NÃO")*OR(AG129="-",AG129="BIT"),IF(E129&lt;&gt;"",(AI129-(P129+L129-N129+Q129)*AY129)/0.83),""))</f>
        <v/>
      </c>
      <c r="BA129" s="51" t="str">
        <f aca="false">IF(AZ129="","",AZ129*0.17-((P129+L129-N129+Q129)*AY129))</f>
        <v/>
      </c>
      <c r="BB129" s="51" t="str">
        <f aca="false">IF(AND(Y129="CONSUMO",AG129="ANEXO I",AY129&gt;4%),(AI129-(P129+L129-N129+Q129)*0.0514)/0.83*(0.5177)*(0.17)-AI129*0.0514,IF(AND(Y129="CONSUMO",AG129="ANEXO II",AY129&gt;4%),(AI129-(P129+L129-N129+Q129)*0.041)/0.83*(0.3295)*(0.17)-AI129*0.041,IF(AND(Y129="CONSUMO",AG129="ANEXO I",AY129=4%),(AI129-(P129+L129-N129+Q129)*0.04)/0.83*(0.5177)*(0.17)-AI129*0.04,IF(AND(Y129="CONSUMO",AG129="ANEXO II",AY129=4%),(AI129-(P129+L129-N129+Q129)*0.04)/0.83*(0.3295)*(0.17)-AI129*0.04,""))))</f>
        <v/>
      </c>
      <c r="BC129" s="51" t="str">
        <f aca="false">IF(C129="","",IF(AND(Y129="CONSUMO",AC129="SIM")*OR(AG129="-",AG129="BIT"),IF(E129&lt;&gt;"",(AI129-(P129+L129-N129+Q129)*AY129)/0.83),""))</f>
        <v/>
      </c>
      <c r="BD129" s="51" t="str">
        <f aca="false">IF(BC129="","",BC129*0.17)</f>
        <v/>
      </c>
      <c r="BE129" s="51" t="str">
        <f aca="false">IF(I129=6908,0,IF(BC129="","",BD129-((P129+L129-N129+Q129)*AY129)))</f>
        <v/>
      </c>
      <c r="BF129" s="53" t="str">
        <f aca="false">IF(B129="","",IF(OR(B129="",E129="Regime Normal"),0,(AI129-Q129)*VLOOKUP(R129,Dados!$X$98:$Y$108,2,0)))</f>
        <v/>
      </c>
      <c r="BG129" s="54" t="str">
        <f aca="false">IFERROR(VLOOKUP(I129,Dados!$AC$27:$AD$43,2,0),IF(B129="","",IF(D129&lt;&gt;"MT",IF(AND(AC129="SIM",Y129="Revenda"),"2403",IF(AND(AC129="SIM",Y129="Consumo"),"2407",IF(AND(AC129="NÃO",Y129="Revenda"),"2102",IF(AND(AC129="NÃO",Y129="Consumo"),"2556",)))),REPLACE(I129,1,1,1))))</f>
        <v/>
      </c>
    </row>
    <row r="130" customFormat="false" ht="12.8" hidden="false" customHeight="false" outlineLevel="0" collapsed="false">
      <c r="Y130" s="45"/>
      <c r="Z130" s="46" t="str">
        <f aca="false">IF(B130="","",(IFERROR(VLOOKUP(H130,Dados!A$3:B$15000,2,0),"Não Encontrado")))</f>
        <v/>
      </c>
      <c r="AA130" s="46" t="str">
        <f aca="false">IF(B130="","",(IFERROR(VLOOKUP(G130,Dados!C$3:E$15000,3,0),"Não Encontrado")))</f>
        <v/>
      </c>
      <c r="AB130" s="46" t="str">
        <f aca="false">IFERROR(IF(Z130&lt;&gt;"Não Encontrado",Z130,IF(AA130&lt;&gt;"Não Encontrado",AA130,"")),"")</f>
        <v/>
      </c>
      <c r="AC130" s="45" t="str">
        <f aca="false">IF(B130="","",IF(AB130="","NÃO","SIM"))</f>
        <v/>
      </c>
      <c r="AD130" s="45" t="str">
        <f aca="false">IFERROR(VLOOKUP(G130,Dados!$P$3:$R$500,3,0),"")</f>
        <v/>
      </c>
      <c r="AE130" s="45" t="str">
        <f aca="false">IFERROR(VLOOKUP(G130,Dados!$K$3:$L$500,2,0),"")</f>
        <v/>
      </c>
      <c r="AF130" s="45" t="str">
        <f aca="false">IFERROR(VLOOKUP(G130,Dados!$M$3:$N$500,2,0),"")</f>
        <v/>
      </c>
      <c r="AG130" s="45" t="str">
        <f aca="false">IF(F130="","",IF(AND(AD130="",AE130="",AF130=""),"-",IF(AND(AD130="BIT",AE130="",AF130=""),"BIT",IF(AND(AE130="ANEXO I",AD130="",AF130=""),"ANEXO I",IF(AND(AF130="ANEXO II",AD130="",AE130=""),"ANEXO II","Escolher")))))</f>
        <v/>
      </c>
      <c r="AH130" s="45" t="str">
        <f aca="false">IF(AG130&lt;&gt;"Pneus","",IFERROR(VLOOKUP(R130,Dados!$X$2:$Z$5,3,0)*(AI130-Q130),VLOOKUP(D130,Dados!$X$7:$Z$33,3,0)*(AI130-Q130)))</f>
        <v/>
      </c>
      <c r="AI130" s="47" t="str">
        <f aca="false">IF(B130="","",P130+Q130+O130+M130+L130-N130)</f>
        <v/>
      </c>
      <c r="AJ130" s="48" t="str">
        <f aca="false">IFERROR(IF(AND(AC130="SIM",AG130="-",Y130="REVENDA"),(AB130/1+1)*AI130,IF(AND(AC130="SIM",AG130="Pneus",Y130="REVENDA"),(AB130/1+1)*(AI130-AH130),"")),"")</f>
        <v/>
      </c>
      <c r="AK130" s="48" t="str">
        <f aca="false">IF(AJ130="","",AJ130*17%)</f>
        <v/>
      </c>
      <c r="AL130" s="48" t="str">
        <f aca="false">IFERROR(IF(AC130="NÃO","",IF(AK130="","",IF(E130="Simples Nacional",BF130,IF(T130=0.12,U130*0.5833337002,IF(T130=0,AI130*0.07,U130))))),"")</f>
        <v/>
      </c>
      <c r="AM130" s="47" t="str">
        <f aca="false">IFERROR(IF(AC130="NÃO","",IF(OR(AG130="-",AG130="Pneus"),AK130-AL130,"")),"")</f>
        <v/>
      </c>
      <c r="AN130" s="48" t="str">
        <f aca="false">IF(AND(Y130="REVENDA",AC130="SIM",AG130="BIT"),((AB130/1+1)*AI130)*0.4117,"")</f>
        <v/>
      </c>
      <c r="AO130" s="48" t="str">
        <f aca="false">IF(AN130="","",AN130*17%)</f>
        <v/>
      </c>
      <c r="AP130" s="49" t="str">
        <f aca="false">IF(AN130="","",IF(T130=0.12,(U130*0.4117)*0.4117,IF(T130=0,(AI130*0.07)*0.4117,U130*0.4117)))</f>
        <v/>
      </c>
      <c r="AQ130" s="47" t="str">
        <f aca="false">IF(AN130="","",AO130-AP130)</f>
        <v/>
      </c>
      <c r="AR130" s="50" t="str">
        <f aca="false">IFERROR(IF(AND(AC130="SIM",Y130="REVENDA",LEFT(AG130,5)="ANEXO")*OR(AE130="ANEXO I",AF130="ANEXO II"),VLOOKUP(H130,Dados!G:I,2,0),""),"INSERIR MVA")</f>
        <v/>
      </c>
      <c r="AS130" s="48" t="str">
        <f aca="false">IF(LEFT(AG130,5)="ANEXO",VLOOKUP(AG130,Dados!$X$111:$Z$112,2,0)*(AI130-Q130),"")</f>
        <v/>
      </c>
      <c r="AT130" s="48" t="str">
        <f aca="false">IFERROR(IF(AR130="","",(AI130*AR130)+AI130),"INSERIR MVA")</f>
        <v/>
      </c>
      <c r="AU130" s="48" t="str">
        <f aca="false">IF(AT130="","",IF(AY130=0.04,U130,AS130*AY130))</f>
        <v/>
      </c>
      <c r="AV130" s="47" t="str">
        <f aca="false">IFERROR(IF(AU130="","",(VLOOKUP(AG130,Dados!$X$111:$Z$112,3,0)*AT130*0.17)),"INSERIR MVA")</f>
        <v/>
      </c>
      <c r="AW130" s="47" t="str">
        <f aca="false">IFERROR(IF(AR130="","",AV130-AU130),"")</f>
        <v/>
      </c>
      <c r="AX130" s="51" t="str">
        <f aca="false">IFERROR(IF(AC130="NÃO","",IF(AM130&lt;&gt;"",AM130-W130,IF(AQ130&lt;&gt;"",AQ130-W130,IF(AW130&lt;&gt;"",AW130-W130,"")))),"")</f>
        <v/>
      </c>
      <c r="AY130" s="46" t="str">
        <f aca="false">IFERROR(IF(ISNA(VLOOKUP(R130,Dados!$X$2:$Y$5,2,0)),VLOOKUP(D130,Dados!$X$7:$Y$33,2,0),VLOOKUP(R130,Dados!$X$2:$Y$5,2,0)),"")</f>
        <v/>
      </c>
      <c r="AZ130" s="52" t="str">
        <f aca="false">IF(C130="","",IF(AND(Y130="CONSUMO",AC130="NÃO")*OR(AG130="-",AG130="BIT"),IF(E130&lt;&gt;"",(AI130-(P130+L130-N130+Q130)*AY130)/0.83),""))</f>
        <v/>
      </c>
      <c r="BA130" s="51" t="str">
        <f aca="false">IF(AZ130="","",AZ130*0.17-((P130+L130-N130+Q130)*AY130))</f>
        <v/>
      </c>
      <c r="BB130" s="51" t="str">
        <f aca="false">IF(AND(Y130="CONSUMO",AG130="ANEXO I",AY130&gt;4%),(AI130-(P130+L130-N130+Q130)*0.0514)/0.83*(0.5177)*(0.17)-AI130*0.0514,IF(AND(Y130="CONSUMO",AG130="ANEXO II",AY130&gt;4%),(AI130-(P130+L130-N130+Q130)*0.041)/0.83*(0.3295)*(0.17)-AI130*0.041,IF(AND(Y130="CONSUMO",AG130="ANEXO I",AY130=4%),(AI130-(P130+L130-N130+Q130)*0.04)/0.83*(0.5177)*(0.17)-AI130*0.04,IF(AND(Y130="CONSUMO",AG130="ANEXO II",AY130=4%),(AI130-(P130+L130-N130+Q130)*0.04)/0.83*(0.3295)*(0.17)-AI130*0.04,""))))</f>
        <v/>
      </c>
      <c r="BC130" s="51" t="str">
        <f aca="false">IF(C130="","",IF(AND(Y130="CONSUMO",AC130="SIM")*OR(AG130="-",AG130="BIT"),IF(E130&lt;&gt;"",(AI130-(P130+L130-N130+Q130)*AY130)/0.83),""))</f>
        <v/>
      </c>
      <c r="BD130" s="51" t="str">
        <f aca="false">IF(BC130="","",BC130*0.17)</f>
        <v/>
      </c>
      <c r="BE130" s="51" t="str">
        <f aca="false">IF(I130=6908,0,IF(BC130="","",BD130-((P130+L130-N130+Q130)*AY130)))</f>
        <v/>
      </c>
      <c r="BF130" s="53" t="str">
        <f aca="false">IF(B130="","",IF(OR(B130="",E130="Regime Normal"),0,(AI130-Q130)*VLOOKUP(R130,Dados!$X$98:$Y$108,2,0)))</f>
        <v/>
      </c>
      <c r="BG130" s="54" t="str">
        <f aca="false">IFERROR(VLOOKUP(I130,Dados!$AC$27:$AD$43,2,0),IF(B130="","",IF(D130&lt;&gt;"MT",IF(AND(AC130="SIM",Y130="Revenda"),"2403",IF(AND(AC130="SIM",Y130="Consumo"),"2407",IF(AND(AC130="NÃO",Y130="Revenda"),"2102",IF(AND(AC130="NÃO",Y130="Consumo"),"2556",)))),REPLACE(I130,1,1,1))))</f>
        <v/>
      </c>
    </row>
    <row r="131" customFormat="false" ht="12.8" hidden="false" customHeight="false" outlineLevel="0" collapsed="false">
      <c r="Y131" s="45"/>
      <c r="Z131" s="46" t="str">
        <f aca="false">IF(B131="","",(IFERROR(VLOOKUP(H131,Dados!A$3:B$15000,2,0),"Não Encontrado")))</f>
        <v/>
      </c>
      <c r="AA131" s="46" t="str">
        <f aca="false">IF(B131="","",(IFERROR(VLOOKUP(G131,Dados!C$3:E$15000,3,0),"Não Encontrado")))</f>
        <v/>
      </c>
      <c r="AB131" s="46" t="str">
        <f aca="false">IFERROR(IF(Z131&lt;&gt;"Não Encontrado",Z131,IF(AA131&lt;&gt;"Não Encontrado",AA131,"")),"")</f>
        <v/>
      </c>
      <c r="AC131" s="45" t="str">
        <f aca="false">IF(B131="","",IF(AB131="","NÃO","SIM"))</f>
        <v/>
      </c>
      <c r="AD131" s="45" t="str">
        <f aca="false">IFERROR(VLOOKUP(G131,Dados!$P$3:$R$500,3,0),"")</f>
        <v/>
      </c>
      <c r="AE131" s="45" t="str">
        <f aca="false">IFERROR(VLOOKUP(G131,Dados!$K$3:$L$500,2,0),"")</f>
        <v/>
      </c>
      <c r="AF131" s="45" t="str">
        <f aca="false">IFERROR(VLOOKUP(G131,Dados!$M$3:$N$500,2,0),"")</f>
        <v/>
      </c>
      <c r="AG131" s="45" t="str">
        <f aca="false">IF(F131="","",IF(AND(AD131="",AE131="",AF131=""),"-",IF(AND(AD131="BIT",AE131="",AF131=""),"BIT",IF(AND(AE131="ANEXO I",AD131="",AF131=""),"ANEXO I",IF(AND(AF131="ANEXO II",AD131="",AE131=""),"ANEXO II","Escolher")))))</f>
        <v/>
      </c>
      <c r="AH131" s="45" t="str">
        <f aca="false">IF(AG131&lt;&gt;"Pneus","",IFERROR(VLOOKUP(R131,Dados!$X$2:$Z$5,3,0)*(AI131-Q131),VLOOKUP(D131,Dados!$X$7:$Z$33,3,0)*(AI131-Q131)))</f>
        <v/>
      </c>
      <c r="AI131" s="47" t="str">
        <f aca="false">IF(B131="","",P131+Q131+O131+M131+L131-N131)</f>
        <v/>
      </c>
      <c r="AJ131" s="48" t="str">
        <f aca="false">IFERROR(IF(AND(AC131="SIM",AG131="-",Y131="REVENDA"),(AB131/1+1)*AI131,IF(AND(AC131="SIM",AG131="Pneus",Y131="REVENDA"),(AB131/1+1)*(AI131-AH131),"")),"")</f>
        <v/>
      </c>
      <c r="AK131" s="48" t="str">
        <f aca="false">IF(AJ131="","",AJ131*17%)</f>
        <v/>
      </c>
      <c r="AL131" s="48" t="str">
        <f aca="false">IFERROR(IF(AC131="NÃO","",IF(AK131="","",IF(E131="Simples Nacional",BF131,IF(T131=0.12,U131*0.5833337002,IF(T131=0,AI131*0.07,U131))))),"")</f>
        <v/>
      </c>
      <c r="AM131" s="47" t="str">
        <f aca="false">IFERROR(IF(AC131="NÃO","",IF(OR(AG131="-",AG131="Pneus"),AK131-AL131,"")),"")</f>
        <v/>
      </c>
      <c r="AN131" s="48" t="str">
        <f aca="false">IF(AND(Y131="REVENDA",AC131="SIM",AG131="BIT"),((AB131/1+1)*AI131)*0.4117,"")</f>
        <v/>
      </c>
      <c r="AO131" s="48" t="str">
        <f aca="false">IF(AN131="","",AN131*17%)</f>
        <v/>
      </c>
      <c r="AP131" s="49" t="str">
        <f aca="false">IF(AN131="","",IF(T131=0.12,(U131*0.4117)*0.4117,IF(T131=0,(AI131*0.07)*0.4117,U131*0.4117)))</f>
        <v/>
      </c>
      <c r="AQ131" s="47" t="str">
        <f aca="false">IF(AN131="","",AO131-AP131)</f>
        <v/>
      </c>
      <c r="AR131" s="50" t="str">
        <f aca="false">IFERROR(IF(AND(AC131="SIM",Y131="REVENDA",LEFT(AG131,5)="ANEXO")*OR(AE131="ANEXO I",AF131="ANEXO II"),VLOOKUP(H131,Dados!G:I,2,0),""),"INSERIR MVA")</f>
        <v/>
      </c>
      <c r="AS131" s="48" t="str">
        <f aca="false">IF(LEFT(AG131,5)="ANEXO",VLOOKUP(AG131,Dados!$X$111:$Z$112,2,0)*(AI131-Q131),"")</f>
        <v/>
      </c>
      <c r="AT131" s="48" t="str">
        <f aca="false">IFERROR(IF(AR131="","",(AI131*AR131)+AI131),"INSERIR MVA")</f>
        <v/>
      </c>
      <c r="AU131" s="48" t="str">
        <f aca="false">IF(AT131="","",IF(AY131=0.04,U131,AS131*AY131))</f>
        <v/>
      </c>
      <c r="AV131" s="47" t="str">
        <f aca="false">IFERROR(IF(AU131="","",(VLOOKUP(AG131,Dados!$X$111:$Z$112,3,0)*AT131*0.17)),"INSERIR MVA")</f>
        <v/>
      </c>
      <c r="AW131" s="47" t="str">
        <f aca="false">IFERROR(IF(AR131="","",AV131-AU131),"")</f>
        <v/>
      </c>
      <c r="AX131" s="51" t="str">
        <f aca="false">IFERROR(IF(AC131="NÃO","",IF(AM131&lt;&gt;"",AM131-W131,IF(AQ131&lt;&gt;"",AQ131-W131,IF(AW131&lt;&gt;"",AW131-W131,"")))),"")</f>
        <v/>
      </c>
      <c r="AY131" s="46" t="str">
        <f aca="false">IFERROR(IF(ISNA(VLOOKUP(R131,Dados!$X$2:$Y$5,2,0)),VLOOKUP(D131,Dados!$X$7:$Y$33,2,0),VLOOKUP(R131,Dados!$X$2:$Y$5,2,0)),"")</f>
        <v/>
      </c>
      <c r="AZ131" s="52" t="str">
        <f aca="false">IF(C131="","",IF(AND(Y131="CONSUMO",AC131="NÃO")*OR(AG131="-",AG131="BIT"),IF(E131&lt;&gt;"",(AI131-(P131+L131-N131+Q131)*AY131)/0.83),""))</f>
        <v/>
      </c>
      <c r="BA131" s="51" t="str">
        <f aca="false">IF(AZ131="","",AZ131*0.17-((P131+L131-N131+Q131)*AY131))</f>
        <v/>
      </c>
      <c r="BB131" s="51" t="str">
        <f aca="false">IF(AND(Y131="CONSUMO",AG131="ANEXO I",AY131&gt;4%),(AI131-(P131+L131-N131+Q131)*0.0514)/0.83*(0.5177)*(0.17)-AI131*0.0514,IF(AND(Y131="CONSUMO",AG131="ANEXO II",AY131&gt;4%),(AI131-(P131+L131-N131+Q131)*0.041)/0.83*(0.3295)*(0.17)-AI131*0.041,IF(AND(Y131="CONSUMO",AG131="ANEXO I",AY131=4%),(AI131-(P131+L131-N131+Q131)*0.04)/0.83*(0.5177)*(0.17)-AI131*0.04,IF(AND(Y131="CONSUMO",AG131="ANEXO II",AY131=4%),(AI131-(P131+L131-N131+Q131)*0.04)/0.83*(0.3295)*(0.17)-AI131*0.04,""))))</f>
        <v/>
      </c>
      <c r="BC131" s="51" t="str">
        <f aca="false">IF(C131="","",IF(AND(Y131="CONSUMO",AC131="SIM")*OR(AG131="-",AG131="BIT"),IF(E131&lt;&gt;"",(AI131-(P131+L131-N131+Q131)*AY131)/0.83),""))</f>
        <v/>
      </c>
      <c r="BD131" s="51" t="str">
        <f aca="false">IF(BC131="","",BC131*0.17)</f>
        <v/>
      </c>
      <c r="BE131" s="51" t="str">
        <f aca="false">IF(I131=6908,0,IF(BC131="","",BD131-((P131+L131-N131+Q131)*AY131)))</f>
        <v/>
      </c>
      <c r="BF131" s="53" t="str">
        <f aca="false">IF(B131="","",IF(OR(B131="",E131="Regime Normal"),0,(AI131-Q131)*VLOOKUP(R131,Dados!$X$98:$Y$108,2,0)))</f>
        <v/>
      </c>
      <c r="BG131" s="54" t="str">
        <f aca="false">IFERROR(VLOOKUP(I131,Dados!$AC$27:$AD$43,2,0),IF(B131="","",IF(D131&lt;&gt;"MT",IF(AND(AC131="SIM",Y131="Revenda"),"2403",IF(AND(AC131="SIM",Y131="Consumo"),"2407",IF(AND(AC131="NÃO",Y131="Revenda"),"2102",IF(AND(AC131="NÃO",Y131="Consumo"),"2556",)))),REPLACE(I131,1,1,1))))</f>
        <v/>
      </c>
    </row>
    <row r="132" customFormat="false" ht="12.8" hidden="false" customHeight="false" outlineLevel="0" collapsed="false">
      <c r="Y132" s="45"/>
      <c r="Z132" s="46" t="str">
        <f aca="false">IF(B132="","",(IFERROR(VLOOKUP(H132,Dados!A$3:B$15000,2,0),"Não Encontrado")))</f>
        <v/>
      </c>
      <c r="AA132" s="46" t="str">
        <f aca="false">IF(B132="","",(IFERROR(VLOOKUP(G132,Dados!C$3:E$15000,3,0),"Não Encontrado")))</f>
        <v/>
      </c>
      <c r="AB132" s="46" t="str">
        <f aca="false">IFERROR(IF(Z132&lt;&gt;"Não Encontrado",Z132,IF(AA132&lt;&gt;"Não Encontrado",AA132,"")),"")</f>
        <v/>
      </c>
      <c r="AC132" s="45" t="str">
        <f aca="false">IF(B132="","",IF(AB132="","NÃO","SIM"))</f>
        <v/>
      </c>
      <c r="AD132" s="45" t="str">
        <f aca="false">IFERROR(VLOOKUP(G132,Dados!$P$3:$R$500,3,0),"")</f>
        <v/>
      </c>
      <c r="AE132" s="45" t="str">
        <f aca="false">IFERROR(VLOOKUP(G132,Dados!$K$3:$L$500,2,0),"")</f>
        <v/>
      </c>
      <c r="AF132" s="45" t="str">
        <f aca="false">IFERROR(VLOOKUP(G132,Dados!$M$3:$N$500,2,0),"")</f>
        <v/>
      </c>
      <c r="AG132" s="45" t="str">
        <f aca="false">IF(F132="","",IF(AND(AD132="",AE132="",AF132=""),"-",IF(AND(AD132="BIT",AE132="",AF132=""),"BIT",IF(AND(AE132="ANEXO I",AD132="",AF132=""),"ANEXO I",IF(AND(AF132="ANEXO II",AD132="",AE132=""),"ANEXO II","Escolher")))))</f>
        <v/>
      </c>
      <c r="AH132" s="45" t="str">
        <f aca="false">IF(AG132&lt;&gt;"Pneus","",IFERROR(VLOOKUP(R132,Dados!$X$2:$Z$5,3,0)*(AI132-Q132),VLOOKUP(D132,Dados!$X$7:$Z$33,3,0)*(AI132-Q132)))</f>
        <v/>
      </c>
      <c r="AI132" s="47" t="str">
        <f aca="false">IF(B132="","",P132+Q132+O132+M132+L132-N132)</f>
        <v/>
      </c>
      <c r="AJ132" s="48" t="str">
        <f aca="false">IFERROR(IF(AND(AC132="SIM",AG132="-",Y132="REVENDA"),(AB132/1+1)*AI132,IF(AND(AC132="SIM",AG132="Pneus",Y132="REVENDA"),(AB132/1+1)*(AI132-AH132),"")),"")</f>
        <v/>
      </c>
      <c r="AK132" s="48" t="str">
        <f aca="false">IF(AJ132="","",AJ132*17%)</f>
        <v/>
      </c>
      <c r="AL132" s="48" t="str">
        <f aca="false">IFERROR(IF(AC132="NÃO","",IF(AK132="","",IF(E132="Simples Nacional",BF132,IF(T132=0.12,U132*0.5833337002,IF(T132=0,AI132*0.07,U132))))),"")</f>
        <v/>
      </c>
      <c r="AM132" s="47" t="str">
        <f aca="false">IFERROR(IF(AC132="NÃO","",IF(OR(AG132="-",AG132="Pneus"),AK132-AL132,"")),"")</f>
        <v/>
      </c>
      <c r="AN132" s="48" t="str">
        <f aca="false">IF(AND(Y132="REVENDA",AC132="SIM",AG132="BIT"),((AB132/1+1)*AI132)*0.4117,"")</f>
        <v/>
      </c>
      <c r="AO132" s="48" t="str">
        <f aca="false">IF(AN132="","",AN132*17%)</f>
        <v/>
      </c>
      <c r="AP132" s="49" t="str">
        <f aca="false">IF(AN132="","",IF(T132=0.12,(U132*0.4117)*0.4117,IF(T132=0,(AI132*0.07)*0.4117,U132*0.4117)))</f>
        <v/>
      </c>
      <c r="AQ132" s="47" t="str">
        <f aca="false">IF(AN132="","",AO132-AP132)</f>
        <v/>
      </c>
      <c r="AR132" s="50" t="str">
        <f aca="false">IFERROR(IF(AND(AC132="SIM",Y132="REVENDA",LEFT(AG132,5)="ANEXO")*OR(AE132="ANEXO I",AF132="ANEXO II"),VLOOKUP(H132,Dados!G:I,2,0),""),"INSERIR MVA")</f>
        <v/>
      </c>
      <c r="AS132" s="48" t="str">
        <f aca="false">IF(LEFT(AG132,5)="ANEXO",VLOOKUP(AG132,Dados!$X$111:$Z$112,2,0)*(AI132-Q132),"")</f>
        <v/>
      </c>
      <c r="AT132" s="48" t="str">
        <f aca="false">IFERROR(IF(AR132="","",(AI132*AR132)+AI132),"INSERIR MVA")</f>
        <v/>
      </c>
      <c r="AU132" s="48" t="str">
        <f aca="false">IF(AT132="","",IF(AY132=0.04,U132,AS132*AY132))</f>
        <v/>
      </c>
      <c r="AV132" s="47" t="str">
        <f aca="false">IFERROR(IF(AU132="","",(VLOOKUP(AG132,Dados!$X$111:$Z$112,3,0)*AT132*0.17)),"INSERIR MVA")</f>
        <v/>
      </c>
      <c r="AW132" s="47" t="str">
        <f aca="false">IFERROR(IF(AR132="","",AV132-AU132),"")</f>
        <v/>
      </c>
      <c r="AX132" s="51" t="str">
        <f aca="false">IFERROR(IF(AC132="NÃO","",IF(AM132&lt;&gt;"",AM132-W132,IF(AQ132&lt;&gt;"",AQ132-W132,IF(AW132&lt;&gt;"",AW132-W132,"")))),"")</f>
        <v/>
      </c>
      <c r="AY132" s="46" t="str">
        <f aca="false">IFERROR(IF(ISNA(VLOOKUP(R132,Dados!$X$2:$Y$5,2,0)),VLOOKUP(D132,Dados!$X$7:$Y$33,2,0),VLOOKUP(R132,Dados!$X$2:$Y$5,2,0)),"")</f>
        <v/>
      </c>
      <c r="AZ132" s="52" t="str">
        <f aca="false">IF(C132="","",IF(AND(Y132="CONSUMO",AC132="NÃO")*OR(AG132="-",AG132="BIT"),IF(E132&lt;&gt;"",(AI132-(P132+L132-N132+Q132)*AY132)/0.83),""))</f>
        <v/>
      </c>
      <c r="BA132" s="51" t="str">
        <f aca="false">IF(AZ132="","",AZ132*0.17-((P132+L132-N132+Q132)*AY132))</f>
        <v/>
      </c>
      <c r="BB132" s="51" t="str">
        <f aca="false">IF(AND(Y132="CONSUMO",AG132="ANEXO I",AY132&gt;4%),(AI132-(P132+L132-N132+Q132)*0.0514)/0.83*(0.5177)*(0.17)-AI132*0.0514,IF(AND(Y132="CONSUMO",AG132="ANEXO II",AY132&gt;4%),(AI132-(P132+L132-N132+Q132)*0.041)/0.83*(0.3295)*(0.17)-AI132*0.041,IF(AND(Y132="CONSUMO",AG132="ANEXO I",AY132=4%),(AI132-(P132+L132-N132+Q132)*0.04)/0.83*(0.5177)*(0.17)-AI132*0.04,IF(AND(Y132="CONSUMO",AG132="ANEXO II",AY132=4%),(AI132-(P132+L132-N132+Q132)*0.04)/0.83*(0.3295)*(0.17)-AI132*0.04,""))))</f>
        <v/>
      </c>
      <c r="BC132" s="51" t="str">
        <f aca="false">IF(C132="","",IF(AND(Y132="CONSUMO",AC132="SIM")*OR(AG132="-",AG132="BIT"),IF(E132&lt;&gt;"",(AI132-(P132+L132-N132+Q132)*AY132)/0.83),""))</f>
        <v/>
      </c>
      <c r="BD132" s="51" t="str">
        <f aca="false">IF(BC132="","",BC132*0.17)</f>
        <v/>
      </c>
      <c r="BE132" s="51" t="str">
        <f aca="false">IF(I132=6908,0,IF(BC132="","",BD132-((P132+L132-N132+Q132)*AY132)))</f>
        <v/>
      </c>
      <c r="BF132" s="53" t="str">
        <f aca="false">IF(B132="","",IF(OR(B132="",E132="Regime Normal"),0,(AI132-Q132)*VLOOKUP(R132,Dados!$X$98:$Y$108,2,0)))</f>
        <v/>
      </c>
      <c r="BG132" s="54" t="str">
        <f aca="false">IFERROR(VLOOKUP(I132,Dados!$AC$27:$AD$43,2,0),IF(B132="","",IF(D132&lt;&gt;"MT",IF(AND(AC132="SIM",Y132="Revenda"),"2403",IF(AND(AC132="SIM",Y132="Consumo"),"2407",IF(AND(AC132="NÃO",Y132="Revenda"),"2102",IF(AND(AC132="NÃO",Y132="Consumo"),"2556",)))),REPLACE(I132,1,1,1))))</f>
        <v/>
      </c>
    </row>
    <row r="133" customFormat="false" ht="12.8" hidden="false" customHeight="false" outlineLevel="0" collapsed="false">
      <c r="Y133" s="45"/>
      <c r="Z133" s="46" t="str">
        <f aca="false">IF(B133="","",(IFERROR(VLOOKUP(H133,Dados!A$3:B$15000,2,0),"Não Encontrado")))</f>
        <v/>
      </c>
      <c r="AA133" s="46" t="str">
        <f aca="false">IF(B133="","",(IFERROR(VLOOKUP(G133,Dados!C$3:E$15000,3,0),"Não Encontrado")))</f>
        <v/>
      </c>
      <c r="AB133" s="46" t="str">
        <f aca="false">IFERROR(IF(Z133&lt;&gt;"Não Encontrado",Z133,IF(AA133&lt;&gt;"Não Encontrado",AA133,"")),"")</f>
        <v/>
      </c>
      <c r="AC133" s="45" t="str">
        <f aca="false">IF(B133="","",IF(AB133="","NÃO","SIM"))</f>
        <v/>
      </c>
      <c r="AD133" s="45" t="str">
        <f aca="false">IFERROR(VLOOKUP(G133,Dados!$P$3:$R$500,3,0),"")</f>
        <v/>
      </c>
      <c r="AE133" s="45" t="str">
        <f aca="false">IFERROR(VLOOKUP(G133,Dados!$K$3:$L$500,2,0),"")</f>
        <v/>
      </c>
      <c r="AF133" s="45" t="str">
        <f aca="false">IFERROR(VLOOKUP(G133,Dados!$M$3:$N$500,2,0),"")</f>
        <v/>
      </c>
      <c r="AG133" s="45" t="str">
        <f aca="false">IF(F133="","",IF(AND(AD133="",AE133="",AF133=""),"-",IF(AND(AD133="BIT",AE133="",AF133=""),"BIT",IF(AND(AE133="ANEXO I",AD133="",AF133=""),"ANEXO I",IF(AND(AF133="ANEXO II",AD133="",AE133=""),"ANEXO II","Escolher")))))</f>
        <v/>
      </c>
      <c r="AH133" s="45" t="str">
        <f aca="false">IF(AG133&lt;&gt;"Pneus","",IFERROR(VLOOKUP(R133,Dados!$X$2:$Z$5,3,0)*(AI133-Q133),VLOOKUP(D133,Dados!$X$7:$Z$33,3,0)*(AI133-Q133)))</f>
        <v/>
      </c>
      <c r="AI133" s="47" t="str">
        <f aca="false">IF(B133="","",P133+Q133+O133+M133+L133-N133)</f>
        <v/>
      </c>
      <c r="AJ133" s="48" t="str">
        <f aca="false">IFERROR(IF(AND(AC133="SIM",AG133="-",Y133="REVENDA"),(AB133/1+1)*AI133,IF(AND(AC133="SIM",AG133="Pneus",Y133="REVENDA"),(AB133/1+1)*(AI133-AH133),"")),"")</f>
        <v/>
      </c>
      <c r="AK133" s="48" t="str">
        <f aca="false">IF(AJ133="","",AJ133*17%)</f>
        <v/>
      </c>
      <c r="AL133" s="48" t="str">
        <f aca="false">IFERROR(IF(AC133="NÃO","",IF(AK133="","",IF(E133="Simples Nacional",BF133,IF(T133=0.12,U133*0.5833337002,IF(T133=0,AI133*0.07,U133))))),"")</f>
        <v/>
      </c>
      <c r="AM133" s="47" t="str">
        <f aca="false">IFERROR(IF(AC133="NÃO","",IF(OR(AG133="-",AG133="Pneus"),AK133-AL133,"")),"")</f>
        <v/>
      </c>
      <c r="AN133" s="48" t="str">
        <f aca="false">IF(AND(Y133="REVENDA",AC133="SIM",AG133="BIT"),((AB133/1+1)*AI133)*0.4117,"")</f>
        <v/>
      </c>
      <c r="AO133" s="48" t="str">
        <f aca="false">IF(AN133="","",AN133*17%)</f>
        <v/>
      </c>
      <c r="AP133" s="49" t="str">
        <f aca="false">IF(AN133="","",IF(T133=0.12,(U133*0.4117)*0.4117,IF(T133=0,(AI133*0.07)*0.4117,U133*0.4117)))</f>
        <v/>
      </c>
      <c r="AQ133" s="47" t="str">
        <f aca="false">IF(AN133="","",AO133-AP133)</f>
        <v/>
      </c>
      <c r="AR133" s="50" t="str">
        <f aca="false">IFERROR(IF(AND(AC133="SIM",Y133="REVENDA",LEFT(AG133,5)="ANEXO")*OR(AE133="ANEXO I",AF133="ANEXO II"),VLOOKUP(H133,Dados!G:I,2,0),""),"INSERIR MVA")</f>
        <v/>
      </c>
      <c r="AS133" s="48" t="str">
        <f aca="false">IF(LEFT(AG133,5)="ANEXO",VLOOKUP(AG133,Dados!$X$111:$Z$112,2,0)*(AI133-Q133),"")</f>
        <v/>
      </c>
      <c r="AT133" s="48" t="str">
        <f aca="false">IFERROR(IF(AR133="","",(AI133*AR133)+AI133),"INSERIR MVA")</f>
        <v/>
      </c>
      <c r="AU133" s="48" t="str">
        <f aca="false">IF(AT133="","",IF(AY133=0.04,U133,AS133*AY133))</f>
        <v/>
      </c>
      <c r="AV133" s="47" t="str">
        <f aca="false">IFERROR(IF(AU133="","",(VLOOKUP(AG133,Dados!$X$111:$Z$112,3,0)*AT133*0.17)),"INSERIR MVA")</f>
        <v/>
      </c>
      <c r="AW133" s="47" t="str">
        <f aca="false">IFERROR(IF(AR133="","",AV133-AU133),"")</f>
        <v/>
      </c>
      <c r="AX133" s="51" t="str">
        <f aca="false">IFERROR(IF(AC133="NÃO","",IF(AM133&lt;&gt;"",AM133-W133,IF(AQ133&lt;&gt;"",AQ133-W133,IF(AW133&lt;&gt;"",AW133-W133,"")))),"")</f>
        <v/>
      </c>
      <c r="AY133" s="46" t="str">
        <f aca="false">IFERROR(IF(ISNA(VLOOKUP(R133,Dados!$X$2:$Y$5,2,0)),VLOOKUP(D133,Dados!$X$7:$Y$33,2,0),VLOOKUP(R133,Dados!$X$2:$Y$5,2,0)),"")</f>
        <v/>
      </c>
      <c r="AZ133" s="52" t="str">
        <f aca="false">IF(C133="","",IF(AND(Y133="CONSUMO",AC133="NÃO")*OR(AG133="-",AG133="BIT"),IF(E133&lt;&gt;"",(AI133-(P133+L133-N133+Q133)*AY133)/0.83),""))</f>
        <v/>
      </c>
      <c r="BA133" s="51" t="str">
        <f aca="false">IF(AZ133="","",AZ133*0.17-((P133+L133-N133+Q133)*AY133))</f>
        <v/>
      </c>
      <c r="BB133" s="51" t="str">
        <f aca="false">IF(AND(Y133="CONSUMO",AG133="ANEXO I",AY133&gt;4%),(AI133-(P133+L133-N133+Q133)*0.0514)/0.83*(0.5177)*(0.17)-AI133*0.0514,IF(AND(Y133="CONSUMO",AG133="ANEXO II",AY133&gt;4%),(AI133-(P133+L133-N133+Q133)*0.041)/0.83*(0.3295)*(0.17)-AI133*0.041,IF(AND(Y133="CONSUMO",AG133="ANEXO I",AY133=4%),(AI133-(P133+L133-N133+Q133)*0.04)/0.83*(0.5177)*(0.17)-AI133*0.04,IF(AND(Y133="CONSUMO",AG133="ANEXO II",AY133=4%),(AI133-(P133+L133-N133+Q133)*0.04)/0.83*(0.3295)*(0.17)-AI133*0.04,""))))</f>
        <v/>
      </c>
      <c r="BC133" s="51" t="str">
        <f aca="false">IF(C133="","",IF(AND(Y133="CONSUMO",AC133="SIM")*OR(AG133="-",AG133="BIT"),IF(E133&lt;&gt;"",(AI133-(P133+L133-N133+Q133)*AY133)/0.83),""))</f>
        <v/>
      </c>
      <c r="BD133" s="51" t="str">
        <f aca="false">IF(BC133="","",BC133*0.17)</f>
        <v/>
      </c>
      <c r="BE133" s="51" t="str">
        <f aca="false">IF(I133=6908,0,IF(BC133="","",BD133-((P133+L133-N133+Q133)*AY133)))</f>
        <v/>
      </c>
      <c r="BF133" s="53" t="str">
        <f aca="false">IF(B133="","",IF(OR(B133="",E133="Regime Normal"),0,(AI133-Q133)*VLOOKUP(R133,Dados!$X$98:$Y$108,2,0)))</f>
        <v/>
      </c>
      <c r="BG133" s="54" t="str">
        <f aca="false">IFERROR(VLOOKUP(I133,Dados!$AC$27:$AD$43,2,0),IF(B133="","",IF(D133&lt;&gt;"MT",IF(AND(AC133="SIM",Y133="Revenda"),"2403",IF(AND(AC133="SIM",Y133="Consumo"),"2407",IF(AND(AC133="NÃO",Y133="Revenda"),"2102",IF(AND(AC133="NÃO",Y133="Consumo"),"2556",)))),REPLACE(I133,1,1,1))))</f>
        <v/>
      </c>
    </row>
    <row r="134" customFormat="false" ht="12.8" hidden="false" customHeight="false" outlineLevel="0" collapsed="false">
      <c r="Y134" s="45"/>
      <c r="Z134" s="46" t="str">
        <f aca="false">IF(B134="","",(IFERROR(VLOOKUP(H134,Dados!A$3:B$15000,2,0),"Não Encontrado")))</f>
        <v/>
      </c>
      <c r="AA134" s="46" t="str">
        <f aca="false">IF(B134="","",(IFERROR(VLOOKUP(G134,Dados!C$3:E$15000,3,0),"Não Encontrado")))</f>
        <v/>
      </c>
      <c r="AB134" s="46" t="str">
        <f aca="false">IFERROR(IF(Z134&lt;&gt;"Não Encontrado",Z134,IF(AA134&lt;&gt;"Não Encontrado",AA134,"")),"")</f>
        <v/>
      </c>
      <c r="AC134" s="45" t="str">
        <f aca="false">IF(B134="","",IF(AB134="","NÃO","SIM"))</f>
        <v/>
      </c>
      <c r="AD134" s="45" t="str">
        <f aca="false">IFERROR(VLOOKUP(G134,Dados!$P$3:$R$500,3,0),"")</f>
        <v/>
      </c>
      <c r="AE134" s="45" t="str">
        <f aca="false">IFERROR(VLOOKUP(G134,Dados!$K$3:$L$500,2,0),"")</f>
        <v/>
      </c>
      <c r="AF134" s="45" t="str">
        <f aca="false">IFERROR(VLOOKUP(G134,Dados!$M$3:$N$500,2,0),"")</f>
        <v/>
      </c>
      <c r="AG134" s="45" t="str">
        <f aca="false">IF(F134="","",IF(AND(AD134="",AE134="",AF134=""),"-",IF(AND(AD134="BIT",AE134="",AF134=""),"BIT",IF(AND(AE134="ANEXO I",AD134="",AF134=""),"ANEXO I",IF(AND(AF134="ANEXO II",AD134="",AE134=""),"ANEXO II","Escolher")))))</f>
        <v/>
      </c>
      <c r="AH134" s="45" t="str">
        <f aca="false">IF(AG134&lt;&gt;"Pneus","",IFERROR(VLOOKUP(R134,Dados!$X$2:$Z$5,3,0)*(AI134-Q134),VLOOKUP(D134,Dados!$X$7:$Z$33,3,0)*(AI134-Q134)))</f>
        <v/>
      </c>
      <c r="AI134" s="47" t="str">
        <f aca="false">IF(B134="","",P134+Q134+O134+M134+L134-N134)</f>
        <v/>
      </c>
      <c r="AJ134" s="48" t="str">
        <f aca="false">IFERROR(IF(AND(AC134="SIM",AG134="-",Y134="REVENDA"),(AB134/1+1)*AI134,IF(AND(AC134="SIM",AG134="Pneus",Y134="REVENDA"),(AB134/1+1)*(AI134-AH134),"")),"")</f>
        <v/>
      </c>
      <c r="AK134" s="48" t="str">
        <f aca="false">IF(AJ134="","",AJ134*17%)</f>
        <v/>
      </c>
      <c r="AL134" s="48" t="str">
        <f aca="false">IFERROR(IF(AC134="NÃO","",IF(AK134="","",IF(E134="Simples Nacional",BF134,IF(T134=0.12,U134*0.5833337002,IF(T134=0,AI134*0.07,U134))))),"")</f>
        <v/>
      </c>
      <c r="AM134" s="47" t="str">
        <f aca="false">IFERROR(IF(AC134="NÃO","",IF(OR(AG134="-",AG134="Pneus"),AK134-AL134,"")),"")</f>
        <v/>
      </c>
      <c r="AN134" s="48" t="str">
        <f aca="false">IF(AND(Y134="REVENDA",AC134="SIM",AG134="BIT"),((AB134/1+1)*AI134)*0.4117,"")</f>
        <v/>
      </c>
      <c r="AO134" s="48" t="str">
        <f aca="false">IF(AN134="","",AN134*17%)</f>
        <v/>
      </c>
      <c r="AP134" s="49" t="str">
        <f aca="false">IF(AN134="","",IF(T134=0.12,(U134*0.4117)*0.4117,IF(T134=0,(AI134*0.07)*0.4117,U134*0.4117)))</f>
        <v/>
      </c>
      <c r="AQ134" s="47" t="str">
        <f aca="false">IF(AN134="","",AO134-AP134)</f>
        <v/>
      </c>
      <c r="AR134" s="50" t="str">
        <f aca="false">IFERROR(IF(AND(AC134="SIM",Y134="REVENDA",LEFT(AG134,5)="ANEXO")*OR(AE134="ANEXO I",AF134="ANEXO II"),VLOOKUP(H134,Dados!G:I,2,0),""),"INSERIR MVA")</f>
        <v/>
      </c>
      <c r="AS134" s="48" t="str">
        <f aca="false">IF(LEFT(AG134,5)="ANEXO",VLOOKUP(AG134,Dados!$X$111:$Z$112,2,0)*(AI134-Q134),"")</f>
        <v/>
      </c>
      <c r="AT134" s="48" t="str">
        <f aca="false">IFERROR(IF(AR134="","",(AI134*AR134)+AI134),"INSERIR MVA")</f>
        <v/>
      </c>
      <c r="AU134" s="48" t="str">
        <f aca="false">IF(AT134="","",IF(AY134=0.04,U134,AS134*AY134))</f>
        <v/>
      </c>
      <c r="AV134" s="47" t="str">
        <f aca="false">IFERROR(IF(AU134="","",(VLOOKUP(AG134,Dados!$X$111:$Z$112,3,0)*AT134*0.17)),"INSERIR MVA")</f>
        <v/>
      </c>
      <c r="AW134" s="47" t="str">
        <f aca="false">IFERROR(IF(AR134="","",AV134-AU134),"")</f>
        <v/>
      </c>
      <c r="AX134" s="51" t="str">
        <f aca="false">IFERROR(IF(AC134="NÃO","",IF(AM134&lt;&gt;"",AM134-W134,IF(AQ134&lt;&gt;"",AQ134-W134,IF(AW134&lt;&gt;"",AW134-W134,"")))),"")</f>
        <v/>
      </c>
      <c r="AY134" s="46" t="str">
        <f aca="false">IFERROR(IF(ISNA(VLOOKUP(R134,Dados!$X$2:$Y$5,2,0)),VLOOKUP(D134,Dados!$X$7:$Y$33,2,0),VLOOKUP(R134,Dados!$X$2:$Y$5,2,0)),"")</f>
        <v/>
      </c>
      <c r="AZ134" s="52" t="str">
        <f aca="false">IF(C134="","",IF(AND(Y134="CONSUMO",AC134="NÃO")*OR(AG134="-",AG134="BIT"),IF(E134&lt;&gt;"",(AI134-(P134+L134-N134+Q134)*AY134)/0.83),""))</f>
        <v/>
      </c>
      <c r="BA134" s="51" t="str">
        <f aca="false">IF(AZ134="","",AZ134*0.17-((P134+L134-N134+Q134)*AY134))</f>
        <v/>
      </c>
      <c r="BB134" s="51" t="str">
        <f aca="false">IF(AND(Y134="CONSUMO",AG134="ANEXO I",AY134&gt;4%),(AI134-(P134+L134-N134+Q134)*0.0514)/0.83*(0.5177)*(0.17)-AI134*0.0514,IF(AND(Y134="CONSUMO",AG134="ANEXO II",AY134&gt;4%),(AI134-(P134+L134-N134+Q134)*0.041)/0.83*(0.3295)*(0.17)-AI134*0.041,IF(AND(Y134="CONSUMO",AG134="ANEXO I",AY134=4%),(AI134-(P134+L134-N134+Q134)*0.04)/0.83*(0.5177)*(0.17)-AI134*0.04,IF(AND(Y134="CONSUMO",AG134="ANEXO II",AY134=4%),(AI134-(P134+L134-N134+Q134)*0.04)/0.83*(0.3295)*(0.17)-AI134*0.04,""))))</f>
        <v/>
      </c>
      <c r="BC134" s="51" t="str">
        <f aca="false">IF(C134="","",IF(AND(Y134="CONSUMO",AC134="SIM")*OR(AG134="-",AG134="BIT"),IF(E134&lt;&gt;"",(AI134-(P134+L134-N134+Q134)*AY134)/0.83),""))</f>
        <v/>
      </c>
      <c r="BD134" s="51" t="str">
        <f aca="false">IF(BC134="","",BC134*0.17)</f>
        <v/>
      </c>
      <c r="BE134" s="51" t="str">
        <f aca="false">IF(I134=6908,0,IF(BC134="","",BD134-((P134+L134-N134+Q134)*AY134)))</f>
        <v/>
      </c>
      <c r="BF134" s="53" t="str">
        <f aca="false">IF(B134="","",IF(OR(B134="",E134="Regime Normal"),0,(AI134-Q134)*VLOOKUP(R134,Dados!$X$98:$Y$108,2,0)))</f>
        <v/>
      </c>
      <c r="BG134" s="54" t="str">
        <f aca="false">IFERROR(VLOOKUP(I134,Dados!$AC$27:$AD$43,2,0),IF(B134="","",IF(D134&lt;&gt;"MT",IF(AND(AC134="SIM",Y134="Revenda"),"2403",IF(AND(AC134="SIM",Y134="Consumo"),"2407",IF(AND(AC134="NÃO",Y134="Revenda"),"2102",IF(AND(AC134="NÃO",Y134="Consumo"),"2556",)))),REPLACE(I134,1,1,1))))</f>
        <v/>
      </c>
    </row>
    <row r="135" customFormat="false" ht="12.8" hidden="false" customHeight="false" outlineLevel="0" collapsed="false">
      <c r="Y135" s="45"/>
      <c r="Z135" s="46" t="str">
        <f aca="false">IF(B135="","",(IFERROR(VLOOKUP(H135,Dados!A$3:B$15000,2,0),"Não Encontrado")))</f>
        <v/>
      </c>
      <c r="AA135" s="46" t="str">
        <f aca="false">IF(B135="","",(IFERROR(VLOOKUP(G135,Dados!C$3:E$15000,3,0),"Não Encontrado")))</f>
        <v/>
      </c>
      <c r="AB135" s="46" t="str">
        <f aca="false">IFERROR(IF(Z135&lt;&gt;"Não Encontrado",Z135,IF(AA135&lt;&gt;"Não Encontrado",AA135,"")),"")</f>
        <v/>
      </c>
      <c r="AC135" s="45" t="str">
        <f aca="false">IF(B135="","",IF(AB135="","NÃO","SIM"))</f>
        <v/>
      </c>
      <c r="AD135" s="45" t="str">
        <f aca="false">IFERROR(VLOOKUP(G135,Dados!$P$3:$R$500,3,0),"")</f>
        <v/>
      </c>
      <c r="AE135" s="45" t="str">
        <f aca="false">IFERROR(VLOOKUP(G135,Dados!$K$3:$L$500,2,0),"")</f>
        <v/>
      </c>
      <c r="AF135" s="45" t="str">
        <f aca="false">IFERROR(VLOOKUP(G135,Dados!$M$3:$N$500,2,0),"")</f>
        <v/>
      </c>
      <c r="AG135" s="45" t="str">
        <f aca="false">IF(F135="","",IF(AND(AD135="",AE135="",AF135=""),"-",IF(AND(AD135="BIT",AE135="",AF135=""),"BIT",IF(AND(AE135="ANEXO I",AD135="",AF135=""),"ANEXO I",IF(AND(AF135="ANEXO II",AD135="",AE135=""),"ANEXO II","Escolher")))))</f>
        <v/>
      </c>
      <c r="AH135" s="45" t="str">
        <f aca="false">IF(AG135&lt;&gt;"Pneus","",IFERROR(VLOOKUP(R135,Dados!$X$2:$Z$5,3,0)*(AI135-Q135),VLOOKUP(D135,Dados!$X$7:$Z$33,3,0)*(AI135-Q135)))</f>
        <v/>
      </c>
      <c r="AI135" s="47" t="str">
        <f aca="false">IF(B135="","",P135+Q135+O135+M135+L135-N135)</f>
        <v/>
      </c>
      <c r="AJ135" s="48" t="str">
        <f aca="false">IFERROR(IF(AND(AC135="SIM",AG135="-",Y135="REVENDA"),(AB135/1+1)*AI135,IF(AND(AC135="SIM",AG135="Pneus",Y135="REVENDA"),(AB135/1+1)*(AI135-AH135),"")),"")</f>
        <v/>
      </c>
      <c r="AK135" s="48" t="str">
        <f aca="false">IF(AJ135="","",AJ135*17%)</f>
        <v/>
      </c>
      <c r="AL135" s="48" t="str">
        <f aca="false">IFERROR(IF(AC135="NÃO","",IF(AK135="","",IF(E135="Simples Nacional",BF135,IF(T135=0.12,U135*0.5833337002,IF(T135=0,AI135*0.07,U135))))),"")</f>
        <v/>
      </c>
      <c r="AM135" s="47" t="str">
        <f aca="false">IFERROR(IF(AC135="NÃO","",IF(OR(AG135="-",AG135="Pneus"),AK135-AL135,"")),"")</f>
        <v/>
      </c>
      <c r="AN135" s="48" t="str">
        <f aca="false">IF(AND(Y135="REVENDA",AC135="SIM",AG135="BIT"),((AB135/1+1)*AI135)*0.4117,"")</f>
        <v/>
      </c>
      <c r="AO135" s="48" t="str">
        <f aca="false">IF(AN135="","",AN135*17%)</f>
        <v/>
      </c>
      <c r="AP135" s="49" t="str">
        <f aca="false">IF(AN135="","",IF(T135=0.12,(U135*0.4117)*0.4117,IF(T135=0,(AI135*0.07)*0.4117,U135*0.4117)))</f>
        <v/>
      </c>
      <c r="AQ135" s="47" t="str">
        <f aca="false">IF(AN135="","",AO135-AP135)</f>
        <v/>
      </c>
      <c r="AR135" s="50" t="str">
        <f aca="false">IFERROR(IF(AND(AC135="SIM",Y135="REVENDA",LEFT(AG135,5)="ANEXO")*OR(AE135="ANEXO I",AF135="ANEXO II"),VLOOKUP(H135,Dados!G:I,2,0),""),"INSERIR MVA")</f>
        <v/>
      </c>
      <c r="AS135" s="48" t="str">
        <f aca="false">IF(LEFT(AG135,5)="ANEXO",VLOOKUP(AG135,Dados!$X$111:$Z$112,2,0)*(AI135-Q135),"")</f>
        <v/>
      </c>
      <c r="AT135" s="48" t="str">
        <f aca="false">IFERROR(IF(AR135="","",(AI135*AR135)+AI135),"INSERIR MVA")</f>
        <v/>
      </c>
      <c r="AU135" s="48" t="str">
        <f aca="false">IF(AT135="","",IF(AY135=0.04,U135,AS135*AY135))</f>
        <v/>
      </c>
      <c r="AV135" s="47" t="str">
        <f aca="false">IFERROR(IF(AU135="","",(VLOOKUP(AG135,Dados!$X$111:$Z$112,3,0)*AT135*0.17)),"INSERIR MVA")</f>
        <v/>
      </c>
      <c r="AW135" s="47" t="str">
        <f aca="false">IFERROR(IF(AR135="","",AV135-AU135),"")</f>
        <v/>
      </c>
      <c r="AX135" s="51" t="str">
        <f aca="false">IFERROR(IF(AC135="NÃO","",IF(AM135&lt;&gt;"",AM135-W135,IF(AQ135&lt;&gt;"",AQ135-W135,IF(AW135&lt;&gt;"",AW135-W135,"")))),"")</f>
        <v/>
      </c>
      <c r="AY135" s="46" t="str">
        <f aca="false">IFERROR(IF(ISNA(VLOOKUP(R135,Dados!$X$2:$Y$5,2,0)),VLOOKUP(D135,Dados!$X$7:$Y$33,2,0),VLOOKUP(R135,Dados!$X$2:$Y$5,2,0)),"")</f>
        <v/>
      </c>
      <c r="AZ135" s="52" t="str">
        <f aca="false">IF(C135="","",IF(AND(Y135="CONSUMO",AC135="NÃO")*OR(AG135="-",AG135="BIT"),IF(E135&lt;&gt;"",(AI135-(P135+L135-N135+Q135)*AY135)/0.83),""))</f>
        <v/>
      </c>
      <c r="BA135" s="51" t="str">
        <f aca="false">IF(AZ135="","",AZ135*0.17-((P135+L135-N135+Q135)*AY135))</f>
        <v/>
      </c>
      <c r="BB135" s="51" t="str">
        <f aca="false">IF(AND(Y135="CONSUMO",AG135="ANEXO I",AY135&gt;4%),(AI135-(P135+L135-N135+Q135)*0.0514)/0.83*(0.5177)*(0.17)-AI135*0.0514,IF(AND(Y135="CONSUMO",AG135="ANEXO II",AY135&gt;4%),(AI135-(P135+L135-N135+Q135)*0.041)/0.83*(0.3295)*(0.17)-AI135*0.041,IF(AND(Y135="CONSUMO",AG135="ANEXO I",AY135=4%),(AI135-(P135+L135-N135+Q135)*0.04)/0.83*(0.5177)*(0.17)-AI135*0.04,IF(AND(Y135="CONSUMO",AG135="ANEXO II",AY135=4%),(AI135-(P135+L135-N135+Q135)*0.04)/0.83*(0.3295)*(0.17)-AI135*0.04,""))))</f>
        <v/>
      </c>
      <c r="BC135" s="51" t="str">
        <f aca="false">IF(C135="","",IF(AND(Y135="CONSUMO",AC135="SIM")*OR(AG135="-",AG135="BIT"),IF(E135&lt;&gt;"",(AI135-(P135+L135-N135+Q135)*AY135)/0.83),""))</f>
        <v/>
      </c>
      <c r="BD135" s="51" t="str">
        <f aca="false">IF(BC135="","",BC135*0.17)</f>
        <v/>
      </c>
      <c r="BE135" s="51" t="str">
        <f aca="false">IF(I135=6908,0,IF(BC135="","",BD135-((P135+L135-N135+Q135)*AY135)))</f>
        <v/>
      </c>
      <c r="BF135" s="53" t="str">
        <f aca="false">IF(B135="","",IF(OR(B135="",E135="Regime Normal"),0,(AI135-Q135)*VLOOKUP(R135,Dados!$X$98:$Y$108,2,0)))</f>
        <v/>
      </c>
      <c r="BG135" s="54" t="str">
        <f aca="false">IFERROR(VLOOKUP(I135,Dados!$AC$27:$AD$43,2,0),IF(B135="","",IF(D135&lt;&gt;"MT",IF(AND(AC135="SIM",Y135="Revenda"),"2403",IF(AND(AC135="SIM",Y135="Consumo"),"2407",IF(AND(AC135="NÃO",Y135="Revenda"),"2102",IF(AND(AC135="NÃO",Y135="Consumo"),"2556",)))),REPLACE(I135,1,1,1))))</f>
        <v/>
      </c>
    </row>
    <row r="136" customFormat="false" ht="12.8" hidden="false" customHeight="false" outlineLevel="0" collapsed="false">
      <c r="Y136" s="45"/>
      <c r="Z136" s="46" t="str">
        <f aca="false">IF(B136="","",(IFERROR(VLOOKUP(H136,Dados!A$3:B$15000,2,0),"Não Encontrado")))</f>
        <v/>
      </c>
      <c r="AA136" s="46" t="str">
        <f aca="false">IF(B136="","",(IFERROR(VLOOKUP(G136,Dados!C$3:E$15000,3,0),"Não Encontrado")))</f>
        <v/>
      </c>
      <c r="AB136" s="46" t="str">
        <f aca="false">IFERROR(IF(Z136&lt;&gt;"Não Encontrado",Z136,IF(AA136&lt;&gt;"Não Encontrado",AA136,"")),"")</f>
        <v/>
      </c>
      <c r="AC136" s="45" t="str">
        <f aca="false">IF(B136="","",IF(AB136="","NÃO","SIM"))</f>
        <v/>
      </c>
      <c r="AD136" s="45" t="str">
        <f aca="false">IFERROR(VLOOKUP(G136,Dados!$P$3:$R$500,3,0),"")</f>
        <v/>
      </c>
      <c r="AE136" s="45" t="str">
        <f aca="false">IFERROR(VLOOKUP(G136,Dados!$K$3:$L$500,2,0),"")</f>
        <v/>
      </c>
      <c r="AF136" s="45" t="str">
        <f aca="false">IFERROR(VLOOKUP(G136,Dados!$M$3:$N$500,2,0),"")</f>
        <v/>
      </c>
      <c r="AG136" s="45" t="str">
        <f aca="false">IF(F136="","",IF(AND(AD136="",AE136="",AF136=""),"-",IF(AND(AD136="BIT",AE136="",AF136=""),"BIT",IF(AND(AE136="ANEXO I",AD136="",AF136=""),"ANEXO I",IF(AND(AF136="ANEXO II",AD136="",AE136=""),"ANEXO II","Escolher")))))</f>
        <v/>
      </c>
      <c r="AH136" s="45" t="str">
        <f aca="false">IF(AG136&lt;&gt;"Pneus","",IFERROR(VLOOKUP(R136,Dados!$X$2:$Z$5,3,0)*(AI136-Q136),VLOOKUP(D136,Dados!$X$7:$Z$33,3,0)*(AI136-Q136)))</f>
        <v/>
      </c>
      <c r="AI136" s="47" t="str">
        <f aca="false">IF(B136="","",P136+Q136+O136+M136+L136-N136)</f>
        <v/>
      </c>
      <c r="AJ136" s="48" t="str">
        <f aca="false">IFERROR(IF(AND(AC136="SIM",AG136="-",Y136="REVENDA"),(AB136/1+1)*AI136,IF(AND(AC136="SIM",AG136="Pneus",Y136="REVENDA"),(AB136/1+1)*(AI136-AH136),"")),"")</f>
        <v/>
      </c>
      <c r="AK136" s="48" t="str">
        <f aca="false">IF(AJ136="","",AJ136*17%)</f>
        <v/>
      </c>
      <c r="AL136" s="48" t="str">
        <f aca="false">IFERROR(IF(AC136="NÃO","",IF(AK136="","",IF(E136="Simples Nacional",BF136,IF(T136=0.12,U136*0.5833337002,IF(T136=0,AI136*0.07,U136))))),"")</f>
        <v/>
      </c>
      <c r="AM136" s="47" t="str">
        <f aca="false">IFERROR(IF(AC136="NÃO","",IF(OR(AG136="-",AG136="Pneus"),AK136-AL136,"")),"")</f>
        <v/>
      </c>
      <c r="AN136" s="48" t="str">
        <f aca="false">IF(AND(Y136="REVENDA",AC136="SIM",AG136="BIT"),((AB136/1+1)*AI136)*0.4117,"")</f>
        <v/>
      </c>
      <c r="AO136" s="48" t="str">
        <f aca="false">IF(AN136="","",AN136*17%)</f>
        <v/>
      </c>
      <c r="AP136" s="49" t="str">
        <f aca="false">IF(AN136="","",IF(T136=0.12,(U136*0.4117)*0.4117,IF(T136=0,(AI136*0.07)*0.4117,U136*0.4117)))</f>
        <v/>
      </c>
      <c r="AQ136" s="47" t="str">
        <f aca="false">IF(AN136="","",AO136-AP136)</f>
        <v/>
      </c>
      <c r="AR136" s="50" t="str">
        <f aca="false">IFERROR(IF(AND(AC136="SIM",Y136="REVENDA",LEFT(AG136,5)="ANEXO")*OR(AE136="ANEXO I",AF136="ANEXO II"),VLOOKUP(H136,Dados!G:I,2,0),""),"INSERIR MVA")</f>
        <v/>
      </c>
      <c r="AS136" s="48" t="str">
        <f aca="false">IF(LEFT(AG136,5)="ANEXO",VLOOKUP(AG136,Dados!$X$111:$Z$112,2,0)*(AI136-Q136),"")</f>
        <v/>
      </c>
      <c r="AT136" s="48" t="str">
        <f aca="false">IFERROR(IF(AR136="","",(AI136*AR136)+AI136),"INSERIR MVA")</f>
        <v/>
      </c>
      <c r="AU136" s="48" t="str">
        <f aca="false">IF(AT136="","",IF(AY136=0.04,U136,AS136*AY136))</f>
        <v/>
      </c>
      <c r="AV136" s="47" t="str">
        <f aca="false">IFERROR(IF(AU136="","",(VLOOKUP(AG136,Dados!$X$111:$Z$112,3,0)*AT136*0.17)),"INSERIR MVA")</f>
        <v/>
      </c>
      <c r="AW136" s="47" t="str">
        <f aca="false">IFERROR(IF(AR136="","",AV136-AU136),"")</f>
        <v/>
      </c>
      <c r="AX136" s="51" t="str">
        <f aca="false">IFERROR(IF(AC136="NÃO","",IF(AM136&lt;&gt;"",AM136-W136,IF(AQ136&lt;&gt;"",AQ136-W136,IF(AW136&lt;&gt;"",AW136-W136,"")))),"")</f>
        <v/>
      </c>
      <c r="AY136" s="46" t="str">
        <f aca="false">IFERROR(IF(ISNA(VLOOKUP(R136,Dados!$X$2:$Y$5,2,0)),VLOOKUP(D136,Dados!$X$7:$Y$33,2,0),VLOOKUP(R136,Dados!$X$2:$Y$5,2,0)),"")</f>
        <v/>
      </c>
      <c r="AZ136" s="52" t="str">
        <f aca="false">IF(C136="","",IF(AND(Y136="CONSUMO",AC136="NÃO")*OR(AG136="-",AG136="BIT"),IF(E136&lt;&gt;"",(AI136-(P136+L136-N136+Q136)*AY136)/0.83),""))</f>
        <v/>
      </c>
      <c r="BA136" s="51" t="str">
        <f aca="false">IF(AZ136="","",AZ136*0.17-((P136+L136-N136+Q136)*AY136))</f>
        <v/>
      </c>
      <c r="BB136" s="51" t="str">
        <f aca="false">IF(AND(Y136="CONSUMO",AG136="ANEXO I",AY136&gt;4%),(AI136-(P136+L136-N136+Q136)*0.0514)/0.83*(0.5177)*(0.17)-AI136*0.0514,IF(AND(Y136="CONSUMO",AG136="ANEXO II",AY136&gt;4%),(AI136-(P136+L136-N136+Q136)*0.041)/0.83*(0.3295)*(0.17)-AI136*0.041,IF(AND(Y136="CONSUMO",AG136="ANEXO I",AY136=4%),(AI136-(P136+L136-N136+Q136)*0.04)/0.83*(0.5177)*(0.17)-AI136*0.04,IF(AND(Y136="CONSUMO",AG136="ANEXO II",AY136=4%),(AI136-(P136+L136-N136+Q136)*0.04)/0.83*(0.3295)*(0.17)-AI136*0.04,""))))</f>
        <v/>
      </c>
      <c r="BC136" s="51" t="str">
        <f aca="false">IF(C136="","",IF(AND(Y136="CONSUMO",AC136="SIM")*OR(AG136="-",AG136="BIT"),IF(E136&lt;&gt;"",(AI136-(P136+L136-N136+Q136)*AY136)/0.83),""))</f>
        <v/>
      </c>
      <c r="BD136" s="51" t="str">
        <f aca="false">IF(BC136="","",BC136*0.17)</f>
        <v/>
      </c>
      <c r="BE136" s="51" t="str">
        <f aca="false">IF(I136=6908,0,IF(BC136="","",BD136-((P136+L136-N136+Q136)*AY136)))</f>
        <v/>
      </c>
      <c r="BF136" s="53" t="str">
        <f aca="false">IF(B136="","",IF(OR(B136="",E136="Regime Normal"),0,(AI136-Q136)*VLOOKUP(R136,Dados!$X$98:$Y$108,2,0)))</f>
        <v/>
      </c>
      <c r="BG136" s="54" t="str">
        <f aca="false">IFERROR(VLOOKUP(I136,Dados!$AC$27:$AD$43,2,0),IF(B136="","",IF(D136&lt;&gt;"MT",IF(AND(AC136="SIM",Y136="Revenda"),"2403",IF(AND(AC136="SIM",Y136="Consumo"),"2407",IF(AND(AC136="NÃO",Y136="Revenda"),"2102",IF(AND(AC136="NÃO",Y136="Consumo"),"2556",)))),REPLACE(I136,1,1,1))))</f>
        <v/>
      </c>
    </row>
    <row r="137" customFormat="false" ht="12.8" hidden="false" customHeight="false" outlineLevel="0" collapsed="false">
      <c r="Y137" s="45"/>
      <c r="Z137" s="46" t="str">
        <f aca="false">IF(B137="","",(IFERROR(VLOOKUP(H137,Dados!A$3:B$15000,2,0),"Não Encontrado")))</f>
        <v/>
      </c>
      <c r="AA137" s="46" t="str">
        <f aca="false">IF(B137="","",(IFERROR(VLOOKUP(G137,Dados!C$3:E$15000,3,0),"Não Encontrado")))</f>
        <v/>
      </c>
      <c r="AB137" s="46" t="str">
        <f aca="false">IFERROR(IF(Z137&lt;&gt;"Não Encontrado",Z137,IF(AA137&lt;&gt;"Não Encontrado",AA137,"")),"")</f>
        <v/>
      </c>
      <c r="AC137" s="45" t="str">
        <f aca="false">IF(B137="","",IF(AB137="","NÃO","SIM"))</f>
        <v/>
      </c>
      <c r="AD137" s="45" t="str">
        <f aca="false">IFERROR(VLOOKUP(G137,Dados!$P$3:$R$500,3,0),"")</f>
        <v/>
      </c>
      <c r="AE137" s="45" t="str">
        <f aca="false">IFERROR(VLOOKUP(G137,Dados!$K$3:$L$500,2,0),"")</f>
        <v/>
      </c>
      <c r="AF137" s="45" t="str">
        <f aca="false">IFERROR(VLOOKUP(G137,Dados!$M$3:$N$500,2,0),"")</f>
        <v/>
      </c>
      <c r="AG137" s="45" t="str">
        <f aca="false">IF(F137="","",IF(AND(AD137="",AE137="",AF137=""),"-",IF(AND(AD137="BIT",AE137="",AF137=""),"BIT",IF(AND(AE137="ANEXO I",AD137="",AF137=""),"ANEXO I",IF(AND(AF137="ANEXO II",AD137="",AE137=""),"ANEXO II","Escolher")))))</f>
        <v/>
      </c>
      <c r="AH137" s="45" t="str">
        <f aca="false">IF(AG137&lt;&gt;"Pneus","",IFERROR(VLOOKUP(R137,Dados!$X$2:$Z$5,3,0)*(AI137-Q137),VLOOKUP(D137,Dados!$X$7:$Z$33,3,0)*(AI137-Q137)))</f>
        <v/>
      </c>
      <c r="AI137" s="47" t="str">
        <f aca="false">IF(B137="","",P137+Q137+O137+M137+L137-N137)</f>
        <v/>
      </c>
      <c r="AJ137" s="48" t="str">
        <f aca="false">IFERROR(IF(AND(AC137="SIM",AG137="-",Y137="REVENDA"),(AB137/1+1)*AI137,IF(AND(AC137="SIM",AG137="Pneus",Y137="REVENDA"),(AB137/1+1)*(AI137-AH137),"")),"")</f>
        <v/>
      </c>
      <c r="AK137" s="48" t="str">
        <f aca="false">IF(AJ137="","",AJ137*17%)</f>
        <v/>
      </c>
      <c r="AL137" s="48" t="str">
        <f aca="false">IFERROR(IF(AC137="NÃO","",IF(AK137="","",IF(E137="Simples Nacional",BF137,IF(T137=0.12,U137*0.5833337002,IF(T137=0,AI137*0.07,U137))))),"")</f>
        <v/>
      </c>
      <c r="AM137" s="47" t="str">
        <f aca="false">IFERROR(IF(AC137="NÃO","",IF(OR(AG137="-",AG137="Pneus"),AK137-AL137,"")),"")</f>
        <v/>
      </c>
      <c r="AN137" s="48" t="str">
        <f aca="false">IF(AND(Y137="REVENDA",AC137="SIM",AG137="BIT"),((AB137/1+1)*AI137)*0.4117,"")</f>
        <v/>
      </c>
      <c r="AO137" s="48" t="str">
        <f aca="false">IF(AN137="","",AN137*17%)</f>
        <v/>
      </c>
      <c r="AP137" s="49" t="str">
        <f aca="false">IF(AN137="","",IF(T137=0.12,(U137*0.4117)*0.4117,IF(T137=0,(AI137*0.07)*0.4117,U137*0.4117)))</f>
        <v/>
      </c>
      <c r="AQ137" s="47" t="str">
        <f aca="false">IF(AN137="","",AO137-AP137)</f>
        <v/>
      </c>
      <c r="AR137" s="50" t="str">
        <f aca="false">IFERROR(IF(AND(AC137="SIM",Y137="REVENDA",LEFT(AG137,5)="ANEXO")*OR(AE137="ANEXO I",AF137="ANEXO II"),VLOOKUP(H137,Dados!G:I,2,0),""),"INSERIR MVA")</f>
        <v/>
      </c>
      <c r="AS137" s="48" t="str">
        <f aca="false">IF(LEFT(AG137,5)="ANEXO",VLOOKUP(AG137,Dados!$X$111:$Z$112,2,0)*(AI137-Q137),"")</f>
        <v/>
      </c>
      <c r="AT137" s="48" t="str">
        <f aca="false">IFERROR(IF(AR137="","",(AI137*AR137)+AI137),"INSERIR MVA")</f>
        <v/>
      </c>
      <c r="AU137" s="48" t="str">
        <f aca="false">IF(AT137="","",IF(AY137=0.04,U137,AS137*AY137))</f>
        <v/>
      </c>
      <c r="AV137" s="47" t="str">
        <f aca="false">IFERROR(IF(AU137="","",(VLOOKUP(AG137,Dados!$X$111:$Z$112,3,0)*AT137*0.17)),"INSERIR MVA")</f>
        <v/>
      </c>
      <c r="AW137" s="47" t="str">
        <f aca="false">IFERROR(IF(AR137="","",AV137-AU137),"")</f>
        <v/>
      </c>
      <c r="AX137" s="51" t="str">
        <f aca="false">IFERROR(IF(AC137="NÃO","",IF(AM137&lt;&gt;"",AM137-W137,IF(AQ137&lt;&gt;"",AQ137-W137,IF(AW137&lt;&gt;"",AW137-W137,"")))),"")</f>
        <v/>
      </c>
      <c r="AY137" s="46" t="str">
        <f aca="false">IFERROR(IF(ISNA(VLOOKUP(R137,Dados!$X$2:$Y$5,2,0)),VLOOKUP(D137,Dados!$X$7:$Y$33,2,0),VLOOKUP(R137,Dados!$X$2:$Y$5,2,0)),"")</f>
        <v/>
      </c>
      <c r="AZ137" s="52" t="str">
        <f aca="false">IF(C137="","",IF(AND(Y137="CONSUMO",AC137="NÃO")*OR(AG137="-",AG137="BIT"),IF(E137&lt;&gt;"",(AI137-(P137+L137-N137+Q137)*AY137)/0.83),""))</f>
        <v/>
      </c>
      <c r="BA137" s="51" t="str">
        <f aca="false">IF(AZ137="","",AZ137*0.17-((P137+L137-N137+Q137)*AY137))</f>
        <v/>
      </c>
      <c r="BB137" s="51" t="str">
        <f aca="false">IF(AND(Y137="CONSUMO",AG137="ANEXO I",AY137&gt;4%),(AI137-(P137+L137-N137+Q137)*0.0514)/0.83*(0.5177)*(0.17)-AI137*0.0514,IF(AND(Y137="CONSUMO",AG137="ANEXO II",AY137&gt;4%),(AI137-(P137+L137-N137+Q137)*0.041)/0.83*(0.3295)*(0.17)-AI137*0.041,IF(AND(Y137="CONSUMO",AG137="ANEXO I",AY137=4%),(AI137-(P137+L137-N137+Q137)*0.04)/0.83*(0.5177)*(0.17)-AI137*0.04,IF(AND(Y137="CONSUMO",AG137="ANEXO II",AY137=4%),(AI137-(P137+L137-N137+Q137)*0.04)/0.83*(0.3295)*(0.17)-AI137*0.04,""))))</f>
        <v/>
      </c>
      <c r="BC137" s="51" t="str">
        <f aca="false">IF(C137="","",IF(AND(Y137="CONSUMO",AC137="SIM")*OR(AG137="-",AG137="BIT"),IF(E137&lt;&gt;"",(AI137-(P137+L137-N137+Q137)*AY137)/0.83),""))</f>
        <v/>
      </c>
      <c r="BD137" s="51" t="str">
        <f aca="false">IF(BC137="","",BC137*0.17)</f>
        <v/>
      </c>
      <c r="BE137" s="51" t="str">
        <f aca="false">IF(I137=6908,0,IF(BC137="","",BD137-((P137+L137-N137+Q137)*AY137)))</f>
        <v/>
      </c>
      <c r="BF137" s="53" t="str">
        <f aca="false">IF(B137="","",IF(OR(B137="",E137="Regime Normal"),0,(AI137-Q137)*VLOOKUP(R137,Dados!$X$98:$Y$108,2,0)))</f>
        <v/>
      </c>
      <c r="BG137" s="54" t="str">
        <f aca="false">IFERROR(VLOOKUP(I137,Dados!$AC$27:$AD$43,2,0),IF(B137="","",IF(D137&lt;&gt;"MT",IF(AND(AC137="SIM",Y137="Revenda"),"2403",IF(AND(AC137="SIM",Y137="Consumo"),"2407",IF(AND(AC137="NÃO",Y137="Revenda"),"2102",IF(AND(AC137="NÃO",Y137="Consumo"),"2556",)))),REPLACE(I137,1,1,1))))</f>
        <v/>
      </c>
    </row>
    <row r="138" customFormat="false" ht="12.8" hidden="false" customHeight="false" outlineLevel="0" collapsed="false">
      <c r="Y138" s="45"/>
      <c r="Z138" s="46" t="str">
        <f aca="false">IF(B138="","",(IFERROR(VLOOKUP(H138,Dados!A$3:B$15000,2,0),"Não Encontrado")))</f>
        <v/>
      </c>
      <c r="AA138" s="46" t="str">
        <f aca="false">IF(B138="","",(IFERROR(VLOOKUP(G138,Dados!C$3:E$15000,3,0),"Não Encontrado")))</f>
        <v/>
      </c>
      <c r="AB138" s="46" t="str">
        <f aca="false">IFERROR(IF(Z138&lt;&gt;"Não Encontrado",Z138,IF(AA138&lt;&gt;"Não Encontrado",AA138,"")),"")</f>
        <v/>
      </c>
      <c r="AC138" s="45" t="str">
        <f aca="false">IF(B138="","",IF(AB138="","NÃO","SIM"))</f>
        <v/>
      </c>
      <c r="AD138" s="45" t="str">
        <f aca="false">IFERROR(VLOOKUP(G138,Dados!$P$3:$R$500,3,0),"")</f>
        <v/>
      </c>
      <c r="AE138" s="45" t="str">
        <f aca="false">IFERROR(VLOOKUP(G138,Dados!$K$3:$L$500,2,0),"")</f>
        <v/>
      </c>
      <c r="AF138" s="45" t="str">
        <f aca="false">IFERROR(VLOOKUP(G138,Dados!$M$3:$N$500,2,0),"")</f>
        <v/>
      </c>
      <c r="AG138" s="45" t="str">
        <f aca="false">IF(F138="","",IF(AND(AD138="",AE138="",AF138=""),"-",IF(AND(AD138="BIT",AE138="",AF138=""),"BIT",IF(AND(AE138="ANEXO I",AD138="",AF138=""),"ANEXO I",IF(AND(AF138="ANEXO II",AD138="",AE138=""),"ANEXO II","Escolher")))))</f>
        <v/>
      </c>
      <c r="AH138" s="45" t="str">
        <f aca="false">IF(AG138&lt;&gt;"Pneus","",IFERROR(VLOOKUP(R138,Dados!$X$2:$Z$5,3,0)*(AI138-Q138),VLOOKUP(D138,Dados!$X$7:$Z$33,3,0)*(AI138-Q138)))</f>
        <v/>
      </c>
      <c r="AI138" s="47" t="str">
        <f aca="false">IF(B138="","",P138+Q138+O138+M138+L138-N138)</f>
        <v/>
      </c>
      <c r="AJ138" s="48" t="str">
        <f aca="false">IFERROR(IF(AND(AC138="SIM",AG138="-",Y138="REVENDA"),(AB138/1+1)*AI138,IF(AND(AC138="SIM",AG138="Pneus",Y138="REVENDA"),(AB138/1+1)*(AI138-AH138),"")),"")</f>
        <v/>
      </c>
      <c r="AK138" s="48" t="str">
        <f aca="false">IF(AJ138="","",AJ138*17%)</f>
        <v/>
      </c>
      <c r="AL138" s="48" t="str">
        <f aca="false">IFERROR(IF(AC138="NÃO","",IF(AK138="","",IF(E138="Simples Nacional",BF138,IF(T138=0.12,U138*0.5833337002,IF(T138=0,AI138*0.07,U138))))),"")</f>
        <v/>
      </c>
      <c r="AM138" s="47" t="str">
        <f aca="false">IFERROR(IF(AC138="NÃO","",IF(OR(AG138="-",AG138="Pneus"),AK138-AL138,"")),"")</f>
        <v/>
      </c>
      <c r="AN138" s="48" t="str">
        <f aca="false">IF(AND(Y138="REVENDA",AC138="SIM",AG138="BIT"),((AB138/1+1)*AI138)*0.4117,"")</f>
        <v/>
      </c>
      <c r="AO138" s="48" t="str">
        <f aca="false">IF(AN138="","",AN138*17%)</f>
        <v/>
      </c>
      <c r="AP138" s="49" t="str">
        <f aca="false">IF(AN138="","",IF(T138=0.12,(U138*0.4117)*0.4117,IF(T138=0,(AI138*0.07)*0.4117,U138*0.4117)))</f>
        <v/>
      </c>
      <c r="AQ138" s="47" t="str">
        <f aca="false">IF(AN138="","",AO138-AP138)</f>
        <v/>
      </c>
      <c r="AR138" s="50" t="str">
        <f aca="false">IFERROR(IF(AND(AC138="SIM",Y138="REVENDA",LEFT(AG138,5)="ANEXO")*OR(AE138="ANEXO I",AF138="ANEXO II"),VLOOKUP(H138,Dados!G:I,2,0),""),"INSERIR MVA")</f>
        <v/>
      </c>
      <c r="AS138" s="48" t="str">
        <f aca="false">IF(LEFT(AG138,5)="ANEXO",VLOOKUP(AG138,Dados!$X$111:$Z$112,2,0)*(AI138-Q138),"")</f>
        <v/>
      </c>
      <c r="AT138" s="48" t="str">
        <f aca="false">IFERROR(IF(AR138="","",(AI138*AR138)+AI138),"INSERIR MVA")</f>
        <v/>
      </c>
      <c r="AU138" s="48" t="str">
        <f aca="false">IF(AT138="","",IF(AY138=0.04,U138,AS138*AY138))</f>
        <v/>
      </c>
      <c r="AV138" s="47" t="str">
        <f aca="false">IFERROR(IF(AU138="","",(VLOOKUP(AG138,Dados!$X$111:$Z$112,3,0)*AT138*0.17)),"INSERIR MVA")</f>
        <v/>
      </c>
      <c r="AW138" s="47" t="str">
        <f aca="false">IFERROR(IF(AR138="","",AV138-AU138),"")</f>
        <v/>
      </c>
      <c r="AX138" s="51" t="str">
        <f aca="false">IFERROR(IF(AC138="NÃO","",IF(AM138&lt;&gt;"",AM138-W138,IF(AQ138&lt;&gt;"",AQ138-W138,IF(AW138&lt;&gt;"",AW138-W138,"")))),"")</f>
        <v/>
      </c>
      <c r="AY138" s="46" t="str">
        <f aca="false">IFERROR(IF(ISNA(VLOOKUP(R138,Dados!$X$2:$Y$5,2,0)),VLOOKUP(D138,Dados!$X$7:$Y$33,2,0),VLOOKUP(R138,Dados!$X$2:$Y$5,2,0)),"")</f>
        <v/>
      </c>
      <c r="AZ138" s="52" t="str">
        <f aca="false">IF(C138="","",IF(AND(Y138="CONSUMO",AC138="NÃO")*OR(AG138="-",AG138="BIT"),IF(E138&lt;&gt;"",(AI138-(P138+L138-N138+Q138)*AY138)/0.83),""))</f>
        <v/>
      </c>
      <c r="BA138" s="51" t="str">
        <f aca="false">IF(AZ138="","",AZ138*0.17-((P138+L138-N138+Q138)*AY138))</f>
        <v/>
      </c>
      <c r="BB138" s="51" t="str">
        <f aca="false">IF(AND(Y138="CONSUMO",AG138="ANEXO I",AY138&gt;4%),(AI138-(P138+L138-N138+Q138)*0.0514)/0.83*(0.5177)*(0.17)-AI138*0.0514,IF(AND(Y138="CONSUMO",AG138="ANEXO II",AY138&gt;4%),(AI138-(P138+L138-N138+Q138)*0.041)/0.83*(0.3295)*(0.17)-AI138*0.041,IF(AND(Y138="CONSUMO",AG138="ANEXO I",AY138=4%),(AI138-(P138+L138-N138+Q138)*0.04)/0.83*(0.5177)*(0.17)-AI138*0.04,IF(AND(Y138="CONSUMO",AG138="ANEXO II",AY138=4%),(AI138-(P138+L138-N138+Q138)*0.04)/0.83*(0.3295)*(0.17)-AI138*0.04,""))))</f>
        <v/>
      </c>
      <c r="BC138" s="51" t="str">
        <f aca="false">IF(C138="","",IF(AND(Y138="CONSUMO",AC138="SIM")*OR(AG138="-",AG138="BIT"),IF(E138&lt;&gt;"",(AI138-(P138+L138-N138+Q138)*AY138)/0.83),""))</f>
        <v/>
      </c>
      <c r="BD138" s="51" t="str">
        <f aca="false">IF(BC138="","",BC138*0.17)</f>
        <v/>
      </c>
      <c r="BE138" s="51" t="str">
        <f aca="false">IF(I138=6908,0,IF(BC138="","",BD138-((P138+L138-N138+Q138)*AY138)))</f>
        <v/>
      </c>
      <c r="BF138" s="53" t="str">
        <f aca="false">IF(B138="","",IF(OR(B138="",E138="Regime Normal"),0,(AI138-Q138)*VLOOKUP(R138,Dados!$X$98:$Y$108,2,0)))</f>
        <v/>
      </c>
      <c r="BG138" s="54" t="str">
        <f aca="false">IFERROR(VLOOKUP(I138,Dados!$AC$27:$AD$43,2,0),IF(B138="","",IF(D138&lt;&gt;"MT",IF(AND(AC138="SIM",Y138="Revenda"),"2403",IF(AND(AC138="SIM",Y138="Consumo"),"2407",IF(AND(AC138="NÃO",Y138="Revenda"),"2102",IF(AND(AC138="NÃO",Y138="Consumo"),"2556",)))),REPLACE(I138,1,1,1))))</f>
        <v/>
      </c>
    </row>
    <row r="139" customFormat="false" ht="12.8" hidden="false" customHeight="false" outlineLevel="0" collapsed="false">
      <c r="Y139" s="45"/>
      <c r="Z139" s="46" t="str">
        <f aca="false">IF(B139="","",(IFERROR(VLOOKUP(H139,Dados!A$3:B$15000,2,0),"Não Encontrado")))</f>
        <v/>
      </c>
      <c r="AA139" s="46" t="str">
        <f aca="false">IF(B139="","",(IFERROR(VLOOKUP(G139,Dados!C$3:E$15000,3,0),"Não Encontrado")))</f>
        <v/>
      </c>
      <c r="AB139" s="46" t="str">
        <f aca="false">IFERROR(IF(Z139&lt;&gt;"Não Encontrado",Z139,IF(AA139&lt;&gt;"Não Encontrado",AA139,"")),"")</f>
        <v/>
      </c>
      <c r="AC139" s="45" t="str">
        <f aca="false">IF(B139="","",IF(AB139="","NÃO","SIM"))</f>
        <v/>
      </c>
      <c r="AD139" s="45" t="str">
        <f aca="false">IFERROR(VLOOKUP(G139,Dados!$P$3:$R$500,3,0),"")</f>
        <v/>
      </c>
      <c r="AE139" s="45" t="str">
        <f aca="false">IFERROR(VLOOKUP(G139,Dados!$K$3:$L$500,2,0),"")</f>
        <v/>
      </c>
      <c r="AF139" s="45" t="str">
        <f aca="false">IFERROR(VLOOKUP(G139,Dados!$M$3:$N$500,2,0),"")</f>
        <v/>
      </c>
      <c r="AG139" s="45" t="str">
        <f aca="false">IF(F139="","",IF(AND(AD139="",AE139="",AF139=""),"-",IF(AND(AD139="BIT",AE139="",AF139=""),"BIT",IF(AND(AE139="ANEXO I",AD139="",AF139=""),"ANEXO I",IF(AND(AF139="ANEXO II",AD139="",AE139=""),"ANEXO II","Escolher")))))</f>
        <v/>
      </c>
      <c r="AH139" s="45" t="str">
        <f aca="false">IF(AG139&lt;&gt;"Pneus","",IFERROR(VLOOKUP(R139,Dados!$X$2:$Z$5,3,0)*(AI139-Q139),VLOOKUP(D139,Dados!$X$7:$Z$33,3,0)*(AI139-Q139)))</f>
        <v/>
      </c>
      <c r="AI139" s="47" t="str">
        <f aca="false">IF(B139="","",P139+Q139+O139+M139+L139-N139)</f>
        <v/>
      </c>
      <c r="AJ139" s="48" t="str">
        <f aca="false">IFERROR(IF(AND(AC139="SIM",AG139="-",Y139="REVENDA"),(AB139/1+1)*AI139,IF(AND(AC139="SIM",AG139="Pneus",Y139="REVENDA"),(AB139/1+1)*(AI139-AH139),"")),"")</f>
        <v/>
      </c>
      <c r="AK139" s="48" t="str">
        <f aca="false">IF(AJ139="","",AJ139*17%)</f>
        <v/>
      </c>
      <c r="AL139" s="48" t="str">
        <f aca="false">IFERROR(IF(AC139="NÃO","",IF(AK139="","",IF(E139="Simples Nacional",BF139,IF(T139=0.12,U139*0.5833337002,IF(T139=0,AI139*0.07,U139))))),"")</f>
        <v/>
      </c>
      <c r="AM139" s="47" t="str">
        <f aca="false">IFERROR(IF(AC139="NÃO","",IF(OR(AG139="-",AG139="Pneus"),AK139-AL139,"")),"")</f>
        <v/>
      </c>
      <c r="AN139" s="48" t="str">
        <f aca="false">IF(AND(Y139="REVENDA",AC139="SIM",AG139="BIT"),((AB139/1+1)*AI139)*0.4117,"")</f>
        <v/>
      </c>
      <c r="AO139" s="48" t="str">
        <f aca="false">IF(AN139="","",AN139*17%)</f>
        <v/>
      </c>
      <c r="AP139" s="49" t="str">
        <f aca="false">IF(AN139="","",IF(T139=0.12,(U139*0.4117)*0.4117,IF(T139=0,(AI139*0.07)*0.4117,U139*0.4117)))</f>
        <v/>
      </c>
      <c r="AQ139" s="47" t="str">
        <f aca="false">IF(AN139="","",AO139-AP139)</f>
        <v/>
      </c>
      <c r="AR139" s="50" t="str">
        <f aca="false">IFERROR(IF(AND(AC139="SIM",Y139="REVENDA",LEFT(AG139,5)="ANEXO")*OR(AE139="ANEXO I",AF139="ANEXO II"),VLOOKUP(H139,Dados!G:I,2,0),""),"INSERIR MVA")</f>
        <v/>
      </c>
      <c r="AS139" s="48" t="str">
        <f aca="false">IF(LEFT(AG139,5)="ANEXO",VLOOKUP(AG139,Dados!$X$111:$Z$112,2,0)*(AI139-Q139),"")</f>
        <v/>
      </c>
      <c r="AT139" s="48" t="str">
        <f aca="false">IFERROR(IF(AR139="","",(AI139*AR139)+AI139),"INSERIR MVA")</f>
        <v/>
      </c>
      <c r="AU139" s="48" t="str">
        <f aca="false">IF(AT139="","",IF(AY139=0.04,U139,AS139*AY139))</f>
        <v/>
      </c>
      <c r="AV139" s="47" t="str">
        <f aca="false">IFERROR(IF(AU139="","",(VLOOKUP(AG139,Dados!$X$111:$Z$112,3,0)*AT139*0.17)),"INSERIR MVA")</f>
        <v/>
      </c>
      <c r="AW139" s="47" t="str">
        <f aca="false">IFERROR(IF(AR139="","",AV139-AU139),"")</f>
        <v/>
      </c>
      <c r="AX139" s="51" t="str">
        <f aca="false">IFERROR(IF(AC139="NÃO","",IF(AM139&lt;&gt;"",AM139-W139,IF(AQ139&lt;&gt;"",AQ139-W139,IF(AW139&lt;&gt;"",AW139-W139,"")))),"")</f>
        <v/>
      </c>
      <c r="AY139" s="46" t="str">
        <f aca="false">IFERROR(IF(ISNA(VLOOKUP(R139,Dados!$X$2:$Y$5,2,0)),VLOOKUP(D139,Dados!$X$7:$Y$33,2,0),VLOOKUP(R139,Dados!$X$2:$Y$5,2,0)),"")</f>
        <v/>
      </c>
      <c r="AZ139" s="52" t="str">
        <f aca="false">IF(C139="","",IF(AND(Y139="CONSUMO",AC139="NÃO")*OR(AG139="-",AG139="BIT"),IF(E139&lt;&gt;"",(AI139-(P139+L139-N139+Q139)*AY139)/0.83),""))</f>
        <v/>
      </c>
      <c r="BA139" s="51" t="str">
        <f aca="false">IF(AZ139="","",AZ139*0.17-((P139+L139-N139+Q139)*AY139))</f>
        <v/>
      </c>
      <c r="BB139" s="51" t="str">
        <f aca="false">IF(AND(Y139="CONSUMO",AG139="ANEXO I",AY139&gt;4%),(AI139-(P139+L139-N139+Q139)*0.0514)/0.83*(0.5177)*(0.17)-AI139*0.0514,IF(AND(Y139="CONSUMO",AG139="ANEXO II",AY139&gt;4%),(AI139-(P139+L139-N139+Q139)*0.041)/0.83*(0.3295)*(0.17)-AI139*0.041,IF(AND(Y139="CONSUMO",AG139="ANEXO I",AY139=4%),(AI139-(P139+L139-N139+Q139)*0.04)/0.83*(0.5177)*(0.17)-AI139*0.04,IF(AND(Y139="CONSUMO",AG139="ANEXO II",AY139=4%),(AI139-(P139+L139-N139+Q139)*0.04)/0.83*(0.3295)*(0.17)-AI139*0.04,""))))</f>
        <v/>
      </c>
      <c r="BC139" s="51" t="str">
        <f aca="false">IF(C139="","",IF(AND(Y139="CONSUMO",AC139="SIM")*OR(AG139="-",AG139="BIT"),IF(E139&lt;&gt;"",(AI139-(P139+L139-N139+Q139)*AY139)/0.83),""))</f>
        <v/>
      </c>
      <c r="BD139" s="51" t="str">
        <f aca="false">IF(BC139="","",BC139*0.17)</f>
        <v/>
      </c>
      <c r="BE139" s="51" t="str">
        <f aca="false">IF(I139=6908,0,IF(BC139="","",BD139-((P139+L139-N139+Q139)*AY139)))</f>
        <v/>
      </c>
      <c r="BF139" s="53" t="str">
        <f aca="false">IF(B139="","",IF(OR(B139="",E139="Regime Normal"),0,(AI139-Q139)*VLOOKUP(R139,Dados!$X$98:$Y$108,2,0)))</f>
        <v/>
      </c>
      <c r="BG139" s="54" t="str">
        <f aca="false">IFERROR(VLOOKUP(I139,Dados!$AC$27:$AD$43,2,0),IF(B139="","",IF(D139&lt;&gt;"MT",IF(AND(AC139="SIM",Y139="Revenda"),"2403",IF(AND(AC139="SIM",Y139="Consumo"),"2407",IF(AND(AC139="NÃO",Y139="Revenda"),"2102",IF(AND(AC139="NÃO",Y139="Consumo"),"2556",)))),REPLACE(I139,1,1,1))))</f>
        <v/>
      </c>
    </row>
    <row r="140" customFormat="false" ht="12.8" hidden="false" customHeight="false" outlineLevel="0" collapsed="false">
      <c r="Y140" s="45"/>
      <c r="Z140" s="46" t="str">
        <f aca="false">IF(B140="","",(IFERROR(VLOOKUP(H140,Dados!A$3:B$15000,2,0),"Não Encontrado")))</f>
        <v/>
      </c>
      <c r="AA140" s="46" t="str">
        <f aca="false">IF(B140="","",(IFERROR(VLOOKUP(G140,Dados!C$3:E$15000,3,0),"Não Encontrado")))</f>
        <v/>
      </c>
      <c r="AB140" s="46" t="str">
        <f aca="false">IFERROR(IF(Z140&lt;&gt;"Não Encontrado",Z140,IF(AA140&lt;&gt;"Não Encontrado",AA140,"")),"")</f>
        <v/>
      </c>
      <c r="AC140" s="45" t="str">
        <f aca="false">IF(B140="","",IF(AB140="","NÃO","SIM"))</f>
        <v/>
      </c>
      <c r="AD140" s="45" t="str">
        <f aca="false">IFERROR(VLOOKUP(G140,Dados!$P$3:$R$500,3,0),"")</f>
        <v/>
      </c>
      <c r="AE140" s="45" t="str">
        <f aca="false">IFERROR(VLOOKUP(G140,Dados!$K$3:$L$500,2,0),"")</f>
        <v/>
      </c>
      <c r="AF140" s="45" t="str">
        <f aca="false">IFERROR(VLOOKUP(G140,Dados!$M$3:$N$500,2,0),"")</f>
        <v/>
      </c>
      <c r="AG140" s="45" t="str">
        <f aca="false">IF(F140="","",IF(AND(AD140="",AE140="",AF140=""),"-",IF(AND(AD140="BIT",AE140="",AF140=""),"BIT",IF(AND(AE140="ANEXO I",AD140="",AF140=""),"ANEXO I",IF(AND(AF140="ANEXO II",AD140="",AE140=""),"ANEXO II","Escolher")))))</f>
        <v/>
      </c>
      <c r="AH140" s="45" t="str">
        <f aca="false">IF(AG140&lt;&gt;"Pneus","",IFERROR(VLOOKUP(R140,Dados!$X$2:$Z$5,3,0)*(AI140-Q140),VLOOKUP(D140,Dados!$X$7:$Z$33,3,0)*(AI140-Q140)))</f>
        <v/>
      </c>
      <c r="AI140" s="47" t="str">
        <f aca="false">IF(B140="","",P140+Q140+O140+M140+L140-N140)</f>
        <v/>
      </c>
      <c r="AJ140" s="48" t="str">
        <f aca="false">IFERROR(IF(AND(AC140="SIM",AG140="-",Y140="REVENDA"),(AB140/1+1)*AI140,IF(AND(AC140="SIM",AG140="Pneus",Y140="REVENDA"),(AB140/1+1)*(AI140-AH140),"")),"")</f>
        <v/>
      </c>
      <c r="AK140" s="48" t="str">
        <f aca="false">IF(AJ140="","",AJ140*17%)</f>
        <v/>
      </c>
      <c r="AL140" s="48" t="str">
        <f aca="false">IFERROR(IF(AC140="NÃO","",IF(AK140="","",IF(E140="Simples Nacional",BF140,IF(T140=0.12,U140*0.5833337002,IF(T140=0,AI140*0.07,U140))))),"")</f>
        <v/>
      </c>
      <c r="AM140" s="47" t="str">
        <f aca="false">IFERROR(IF(AC140="NÃO","",IF(OR(AG140="-",AG140="Pneus"),AK140-AL140,"")),"")</f>
        <v/>
      </c>
      <c r="AN140" s="48" t="str">
        <f aca="false">IF(AND(Y140="REVENDA",AC140="SIM",AG140="BIT"),((AB140/1+1)*AI140)*0.4117,"")</f>
        <v/>
      </c>
      <c r="AO140" s="48" t="str">
        <f aca="false">IF(AN140="","",AN140*17%)</f>
        <v/>
      </c>
      <c r="AP140" s="49" t="str">
        <f aca="false">IF(AN140="","",IF(T140=0.12,(U140*0.4117)*0.4117,IF(T140=0,(AI140*0.07)*0.4117,U140*0.4117)))</f>
        <v/>
      </c>
      <c r="AQ140" s="47" t="str">
        <f aca="false">IF(AN140="","",AO140-AP140)</f>
        <v/>
      </c>
      <c r="AR140" s="50" t="str">
        <f aca="false">IFERROR(IF(AND(AC140="SIM",Y140="REVENDA",LEFT(AG140,5)="ANEXO")*OR(AE140="ANEXO I",AF140="ANEXO II"),VLOOKUP(H140,Dados!G:I,2,0),""),"INSERIR MVA")</f>
        <v/>
      </c>
      <c r="AS140" s="48" t="str">
        <f aca="false">IF(LEFT(AG140,5)="ANEXO",VLOOKUP(AG140,Dados!$X$111:$Z$112,2,0)*(AI140-Q140),"")</f>
        <v/>
      </c>
      <c r="AT140" s="48" t="str">
        <f aca="false">IFERROR(IF(AR140="","",(AI140*AR140)+AI140),"INSERIR MVA")</f>
        <v/>
      </c>
      <c r="AU140" s="48" t="str">
        <f aca="false">IF(AT140="","",IF(AY140=0.04,U140,AS140*AY140))</f>
        <v/>
      </c>
      <c r="AV140" s="47" t="str">
        <f aca="false">IFERROR(IF(AU140="","",(VLOOKUP(AG140,Dados!$X$111:$Z$112,3,0)*AT140*0.17)),"INSERIR MVA")</f>
        <v/>
      </c>
      <c r="AW140" s="47" t="str">
        <f aca="false">IFERROR(IF(AR140="","",AV140-AU140),"")</f>
        <v/>
      </c>
      <c r="AX140" s="51" t="str">
        <f aca="false">IFERROR(IF(AC140="NÃO","",IF(AM140&lt;&gt;"",AM140-W140,IF(AQ140&lt;&gt;"",AQ140-W140,IF(AW140&lt;&gt;"",AW140-W140,"")))),"")</f>
        <v/>
      </c>
      <c r="AY140" s="46" t="str">
        <f aca="false">IFERROR(IF(ISNA(VLOOKUP(R140,Dados!$X$2:$Y$5,2,0)),VLOOKUP(D140,Dados!$X$7:$Y$33,2,0),VLOOKUP(R140,Dados!$X$2:$Y$5,2,0)),"")</f>
        <v/>
      </c>
      <c r="AZ140" s="52" t="str">
        <f aca="false">IF(C140="","",IF(AND(Y140="CONSUMO",AC140="NÃO")*OR(AG140="-",AG140="BIT"),IF(E140&lt;&gt;"",(AI140-(P140+L140-N140+Q140)*AY140)/0.83),""))</f>
        <v/>
      </c>
      <c r="BA140" s="51" t="str">
        <f aca="false">IF(AZ140="","",AZ140*0.17-((P140+L140-N140+Q140)*AY140))</f>
        <v/>
      </c>
      <c r="BB140" s="51" t="str">
        <f aca="false">IF(AND(Y140="CONSUMO",AG140="ANEXO I",AY140&gt;4%),(AI140-(P140+L140-N140+Q140)*0.0514)/0.83*(0.5177)*(0.17)-AI140*0.0514,IF(AND(Y140="CONSUMO",AG140="ANEXO II",AY140&gt;4%),(AI140-(P140+L140-N140+Q140)*0.041)/0.83*(0.3295)*(0.17)-AI140*0.041,IF(AND(Y140="CONSUMO",AG140="ANEXO I",AY140=4%),(AI140-(P140+L140-N140+Q140)*0.04)/0.83*(0.5177)*(0.17)-AI140*0.04,IF(AND(Y140="CONSUMO",AG140="ANEXO II",AY140=4%),(AI140-(P140+L140-N140+Q140)*0.04)/0.83*(0.3295)*(0.17)-AI140*0.04,""))))</f>
        <v/>
      </c>
      <c r="BC140" s="51" t="str">
        <f aca="false">IF(C140="","",IF(AND(Y140="CONSUMO",AC140="SIM")*OR(AG140="-",AG140="BIT"),IF(E140&lt;&gt;"",(AI140-(P140+L140-N140+Q140)*AY140)/0.83),""))</f>
        <v/>
      </c>
      <c r="BD140" s="51" t="str">
        <f aca="false">IF(BC140="","",BC140*0.17)</f>
        <v/>
      </c>
      <c r="BE140" s="51" t="str">
        <f aca="false">IF(I140=6908,0,IF(BC140="","",BD140-((P140+L140-N140+Q140)*AY140)))</f>
        <v/>
      </c>
      <c r="BF140" s="53" t="str">
        <f aca="false">IF(B140="","",IF(OR(B140="",E140="Regime Normal"),0,(AI140-Q140)*VLOOKUP(R140,Dados!$X$98:$Y$108,2,0)))</f>
        <v/>
      </c>
      <c r="BG140" s="54" t="str">
        <f aca="false">IFERROR(VLOOKUP(I140,Dados!$AC$27:$AD$43,2,0),IF(B140="","",IF(D140&lt;&gt;"MT",IF(AND(AC140="SIM",Y140="Revenda"),"2403",IF(AND(AC140="SIM",Y140="Consumo"),"2407",IF(AND(AC140="NÃO",Y140="Revenda"),"2102",IF(AND(AC140="NÃO",Y140="Consumo"),"2556",)))),REPLACE(I140,1,1,1))))</f>
        <v/>
      </c>
    </row>
    <row r="141" customFormat="false" ht="12.8" hidden="false" customHeight="false" outlineLevel="0" collapsed="false">
      <c r="Y141" s="45"/>
      <c r="Z141" s="46" t="str">
        <f aca="false">IF(B141="","",(IFERROR(VLOOKUP(H141,Dados!A$3:B$15000,2,0),"Não Encontrado")))</f>
        <v/>
      </c>
      <c r="AA141" s="46" t="str">
        <f aca="false">IF(B141="","",(IFERROR(VLOOKUP(G141,Dados!C$3:E$15000,3,0),"Não Encontrado")))</f>
        <v/>
      </c>
      <c r="AB141" s="46" t="str">
        <f aca="false">IFERROR(IF(Z141&lt;&gt;"Não Encontrado",Z141,IF(AA141&lt;&gt;"Não Encontrado",AA141,"")),"")</f>
        <v/>
      </c>
      <c r="AC141" s="45" t="str">
        <f aca="false">IF(B141="","",IF(AB141="","NÃO","SIM"))</f>
        <v/>
      </c>
      <c r="AD141" s="45" t="str">
        <f aca="false">IFERROR(VLOOKUP(G141,Dados!$P$3:$R$500,3,0),"")</f>
        <v/>
      </c>
      <c r="AE141" s="45" t="str">
        <f aca="false">IFERROR(VLOOKUP(G141,Dados!$K$3:$L$500,2,0),"")</f>
        <v/>
      </c>
      <c r="AF141" s="45" t="str">
        <f aca="false">IFERROR(VLOOKUP(G141,Dados!$M$3:$N$500,2,0),"")</f>
        <v/>
      </c>
      <c r="AG141" s="45" t="str">
        <f aca="false">IF(F141="","",IF(AND(AD141="",AE141="",AF141=""),"-",IF(AND(AD141="BIT",AE141="",AF141=""),"BIT",IF(AND(AE141="ANEXO I",AD141="",AF141=""),"ANEXO I",IF(AND(AF141="ANEXO II",AD141="",AE141=""),"ANEXO II","Escolher")))))</f>
        <v/>
      </c>
      <c r="AH141" s="45" t="str">
        <f aca="false">IF(AG141&lt;&gt;"Pneus","",IFERROR(VLOOKUP(R141,Dados!$X$2:$Z$5,3,0)*(AI141-Q141),VLOOKUP(D141,Dados!$X$7:$Z$33,3,0)*(AI141-Q141)))</f>
        <v/>
      </c>
      <c r="AI141" s="47" t="str">
        <f aca="false">IF(B141="","",P141+Q141+O141+M141+L141-N141)</f>
        <v/>
      </c>
      <c r="AJ141" s="48" t="str">
        <f aca="false">IFERROR(IF(AND(AC141="SIM",AG141="-",Y141="REVENDA"),(AB141/1+1)*AI141,IF(AND(AC141="SIM",AG141="Pneus",Y141="REVENDA"),(AB141/1+1)*(AI141-AH141),"")),"")</f>
        <v/>
      </c>
      <c r="AK141" s="48" t="str">
        <f aca="false">IF(AJ141="","",AJ141*17%)</f>
        <v/>
      </c>
      <c r="AL141" s="48" t="str">
        <f aca="false">IFERROR(IF(AC141="NÃO","",IF(AK141="","",IF(E141="Simples Nacional",BF141,IF(T141=0.12,U141*0.5833337002,IF(T141=0,AI141*0.07,U141))))),"")</f>
        <v/>
      </c>
      <c r="AM141" s="47" t="str">
        <f aca="false">IFERROR(IF(AC141="NÃO","",IF(OR(AG141="-",AG141="Pneus"),AK141-AL141,"")),"")</f>
        <v/>
      </c>
      <c r="AN141" s="48" t="str">
        <f aca="false">IF(AND(Y141="REVENDA",AC141="SIM",AG141="BIT"),((AB141/1+1)*AI141)*0.4117,"")</f>
        <v/>
      </c>
      <c r="AO141" s="48" t="str">
        <f aca="false">IF(AN141="","",AN141*17%)</f>
        <v/>
      </c>
      <c r="AP141" s="49" t="str">
        <f aca="false">IF(AN141="","",IF(T141=0.12,(U141*0.4117)*0.4117,IF(T141=0,(AI141*0.07)*0.4117,U141*0.4117)))</f>
        <v/>
      </c>
      <c r="AQ141" s="47" t="str">
        <f aca="false">IF(AN141="","",AO141-AP141)</f>
        <v/>
      </c>
      <c r="AR141" s="50" t="str">
        <f aca="false">IFERROR(IF(AND(AC141="SIM",Y141="REVENDA",LEFT(AG141,5)="ANEXO")*OR(AE141="ANEXO I",AF141="ANEXO II"),VLOOKUP(H141,Dados!G:I,2,0),""),"INSERIR MVA")</f>
        <v/>
      </c>
      <c r="AS141" s="48" t="str">
        <f aca="false">IF(LEFT(AG141,5)="ANEXO",VLOOKUP(AG141,Dados!$X$111:$Z$112,2,0)*(AI141-Q141),"")</f>
        <v/>
      </c>
      <c r="AT141" s="48" t="str">
        <f aca="false">IFERROR(IF(AR141="","",(AI141*AR141)+AI141),"INSERIR MVA")</f>
        <v/>
      </c>
      <c r="AU141" s="48" t="str">
        <f aca="false">IF(AT141="","",IF(AY141=0.04,U141,AS141*AY141))</f>
        <v/>
      </c>
      <c r="AV141" s="47" t="str">
        <f aca="false">IFERROR(IF(AU141="","",(VLOOKUP(AG141,Dados!$X$111:$Z$112,3,0)*AT141*0.17)),"INSERIR MVA")</f>
        <v/>
      </c>
      <c r="AW141" s="47" t="str">
        <f aca="false">IFERROR(IF(AR141="","",AV141-AU141),"")</f>
        <v/>
      </c>
      <c r="AX141" s="51" t="str">
        <f aca="false">IFERROR(IF(AC141="NÃO","",IF(AM141&lt;&gt;"",AM141-W141,IF(AQ141&lt;&gt;"",AQ141-W141,IF(AW141&lt;&gt;"",AW141-W141,"")))),"")</f>
        <v/>
      </c>
      <c r="AY141" s="46" t="str">
        <f aca="false">IFERROR(IF(ISNA(VLOOKUP(R141,Dados!$X$2:$Y$5,2,0)),VLOOKUP(D141,Dados!$X$7:$Y$33,2,0),VLOOKUP(R141,Dados!$X$2:$Y$5,2,0)),"")</f>
        <v/>
      </c>
      <c r="AZ141" s="52" t="str">
        <f aca="false">IF(C141="","",IF(AND(Y141="CONSUMO",AC141="NÃO")*OR(AG141="-",AG141="BIT"),IF(E141&lt;&gt;"",(AI141-(P141+L141-N141+Q141)*AY141)/0.83),""))</f>
        <v/>
      </c>
      <c r="BA141" s="51" t="str">
        <f aca="false">IF(AZ141="","",AZ141*0.17-((P141+L141-N141+Q141)*AY141))</f>
        <v/>
      </c>
      <c r="BB141" s="51" t="str">
        <f aca="false">IF(AND(Y141="CONSUMO",AG141="ANEXO I",AY141&gt;4%),(AI141-(P141+L141-N141+Q141)*0.0514)/0.83*(0.5177)*(0.17)-AI141*0.0514,IF(AND(Y141="CONSUMO",AG141="ANEXO II",AY141&gt;4%),(AI141-(P141+L141-N141+Q141)*0.041)/0.83*(0.3295)*(0.17)-AI141*0.041,IF(AND(Y141="CONSUMO",AG141="ANEXO I",AY141=4%),(AI141-(P141+L141-N141+Q141)*0.04)/0.83*(0.5177)*(0.17)-AI141*0.04,IF(AND(Y141="CONSUMO",AG141="ANEXO II",AY141=4%),(AI141-(P141+L141-N141+Q141)*0.04)/0.83*(0.3295)*(0.17)-AI141*0.04,""))))</f>
        <v/>
      </c>
      <c r="BC141" s="51" t="str">
        <f aca="false">IF(C141="","",IF(AND(Y141="CONSUMO",AC141="SIM")*OR(AG141="-",AG141="BIT"),IF(E141&lt;&gt;"",(AI141-(P141+L141-N141+Q141)*AY141)/0.83),""))</f>
        <v/>
      </c>
      <c r="BD141" s="51" t="str">
        <f aca="false">IF(BC141="","",BC141*0.17)</f>
        <v/>
      </c>
      <c r="BE141" s="51" t="str">
        <f aca="false">IF(I141=6908,0,IF(BC141="","",BD141-((P141+L141-N141+Q141)*AY141)))</f>
        <v/>
      </c>
      <c r="BF141" s="53" t="str">
        <f aca="false">IF(B141="","",IF(OR(B141="",E141="Regime Normal"),0,(AI141-Q141)*VLOOKUP(R141,Dados!$X$98:$Y$108,2,0)))</f>
        <v/>
      </c>
      <c r="BG141" s="54" t="str">
        <f aca="false">IFERROR(VLOOKUP(I141,Dados!$AC$27:$AD$43,2,0),IF(B141="","",IF(D141&lt;&gt;"MT",IF(AND(AC141="SIM",Y141="Revenda"),"2403",IF(AND(AC141="SIM",Y141="Consumo"),"2407",IF(AND(AC141="NÃO",Y141="Revenda"),"2102",IF(AND(AC141="NÃO",Y141="Consumo"),"2556",)))),REPLACE(I141,1,1,1))))</f>
        <v/>
      </c>
    </row>
    <row r="142" customFormat="false" ht="12.8" hidden="false" customHeight="false" outlineLevel="0" collapsed="false">
      <c r="Y142" s="45"/>
      <c r="Z142" s="46" t="str">
        <f aca="false">IF(B142="","",(IFERROR(VLOOKUP(H142,Dados!A$3:B$15000,2,0),"Não Encontrado")))</f>
        <v/>
      </c>
      <c r="AA142" s="46" t="str">
        <f aca="false">IF(B142="","",(IFERROR(VLOOKUP(G142,Dados!C$3:E$15000,3,0),"Não Encontrado")))</f>
        <v/>
      </c>
      <c r="AB142" s="46" t="str">
        <f aca="false">IFERROR(IF(Z142&lt;&gt;"Não Encontrado",Z142,IF(AA142&lt;&gt;"Não Encontrado",AA142,"")),"")</f>
        <v/>
      </c>
      <c r="AC142" s="45" t="str">
        <f aca="false">IF(B142="","",IF(AB142="","NÃO","SIM"))</f>
        <v/>
      </c>
      <c r="AD142" s="45" t="str">
        <f aca="false">IFERROR(VLOOKUP(G142,Dados!$P$3:$R$500,3,0),"")</f>
        <v/>
      </c>
      <c r="AE142" s="45" t="str">
        <f aca="false">IFERROR(VLOOKUP(G142,Dados!$K$3:$L$500,2,0),"")</f>
        <v/>
      </c>
      <c r="AF142" s="45" t="str">
        <f aca="false">IFERROR(VLOOKUP(G142,Dados!$M$3:$N$500,2,0),"")</f>
        <v/>
      </c>
      <c r="AG142" s="45" t="str">
        <f aca="false">IF(F142="","",IF(AND(AD142="",AE142="",AF142=""),"-",IF(AND(AD142="BIT",AE142="",AF142=""),"BIT",IF(AND(AE142="ANEXO I",AD142="",AF142=""),"ANEXO I",IF(AND(AF142="ANEXO II",AD142="",AE142=""),"ANEXO II","Escolher")))))</f>
        <v/>
      </c>
      <c r="AH142" s="45" t="str">
        <f aca="false">IF(AG142&lt;&gt;"Pneus","",IFERROR(VLOOKUP(R142,Dados!$X$2:$Z$5,3,0)*(AI142-Q142),VLOOKUP(D142,Dados!$X$7:$Z$33,3,0)*(AI142-Q142)))</f>
        <v/>
      </c>
      <c r="AI142" s="47" t="str">
        <f aca="false">IF(B142="","",P142+Q142+O142+M142+L142-N142)</f>
        <v/>
      </c>
      <c r="AJ142" s="48" t="str">
        <f aca="false">IFERROR(IF(AND(AC142="SIM",AG142="-",Y142="REVENDA"),(AB142/1+1)*AI142,IF(AND(AC142="SIM",AG142="Pneus",Y142="REVENDA"),(AB142/1+1)*(AI142-AH142),"")),"")</f>
        <v/>
      </c>
      <c r="AK142" s="48" t="str">
        <f aca="false">IF(AJ142="","",AJ142*17%)</f>
        <v/>
      </c>
      <c r="AL142" s="48" t="str">
        <f aca="false">IFERROR(IF(AC142="NÃO","",IF(AK142="","",IF(E142="Simples Nacional",BF142,IF(T142=0.12,U142*0.5833337002,IF(T142=0,AI142*0.07,U142))))),"")</f>
        <v/>
      </c>
      <c r="AM142" s="47" t="str">
        <f aca="false">IFERROR(IF(AC142="NÃO","",IF(OR(AG142="-",AG142="Pneus"),AK142-AL142,"")),"")</f>
        <v/>
      </c>
      <c r="AN142" s="48" t="str">
        <f aca="false">IF(AND(Y142="REVENDA",AC142="SIM",AG142="BIT"),((AB142/1+1)*AI142)*0.4117,"")</f>
        <v/>
      </c>
      <c r="AO142" s="48" t="str">
        <f aca="false">IF(AN142="","",AN142*17%)</f>
        <v/>
      </c>
      <c r="AP142" s="49" t="str">
        <f aca="false">IF(AN142="","",IF(T142=0.12,(U142*0.4117)*0.4117,IF(T142=0,(AI142*0.07)*0.4117,U142*0.4117)))</f>
        <v/>
      </c>
      <c r="AQ142" s="47" t="str">
        <f aca="false">IF(AN142="","",AO142-AP142)</f>
        <v/>
      </c>
      <c r="AR142" s="50" t="str">
        <f aca="false">IFERROR(IF(AND(AC142="SIM",Y142="REVENDA",LEFT(AG142,5)="ANEXO")*OR(AE142="ANEXO I",AF142="ANEXO II"),VLOOKUP(H142,Dados!G:I,2,0),""),"INSERIR MVA")</f>
        <v/>
      </c>
      <c r="AS142" s="48" t="str">
        <f aca="false">IF(LEFT(AG142,5)="ANEXO",VLOOKUP(AG142,Dados!$X$111:$Z$112,2,0)*(AI142-Q142),"")</f>
        <v/>
      </c>
      <c r="AT142" s="48" t="str">
        <f aca="false">IFERROR(IF(AR142="","",(AI142*AR142)+AI142),"INSERIR MVA")</f>
        <v/>
      </c>
      <c r="AU142" s="48" t="str">
        <f aca="false">IF(AT142="","",IF(AY142=0.04,U142,AS142*AY142))</f>
        <v/>
      </c>
      <c r="AV142" s="47" t="str">
        <f aca="false">IFERROR(IF(AU142="","",(VLOOKUP(AG142,Dados!$X$111:$Z$112,3,0)*AT142*0.17)),"INSERIR MVA")</f>
        <v/>
      </c>
      <c r="AW142" s="47" t="str">
        <f aca="false">IFERROR(IF(AR142="","",AV142-AU142),"")</f>
        <v/>
      </c>
      <c r="AX142" s="51" t="str">
        <f aca="false">IFERROR(IF(AC142="NÃO","",IF(AM142&lt;&gt;"",AM142-W142,IF(AQ142&lt;&gt;"",AQ142-W142,IF(AW142&lt;&gt;"",AW142-W142,"")))),"")</f>
        <v/>
      </c>
      <c r="AY142" s="46" t="str">
        <f aca="false">IFERROR(IF(ISNA(VLOOKUP(R142,Dados!$X$2:$Y$5,2,0)),VLOOKUP(D142,Dados!$X$7:$Y$33,2,0),VLOOKUP(R142,Dados!$X$2:$Y$5,2,0)),"")</f>
        <v/>
      </c>
      <c r="AZ142" s="52" t="str">
        <f aca="false">IF(C142="","",IF(AND(Y142="CONSUMO",AC142="NÃO")*OR(AG142="-",AG142="BIT"),IF(E142&lt;&gt;"",(AI142-(P142+L142-N142+Q142)*AY142)/0.83),""))</f>
        <v/>
      </c>
      <c r="BA142" s="51" t="str">
        <f aca="false">IF(AZ142="","",AZ142*0.17-((P142+L142-N142+Q142)*AY142))</f>
        <v/>
      </c>
      <c r="BB142" s="51" t="str">
        <f aca="false">IF(AND(Y142="CONSUMO",AG142="ANEXO I",AY142&gt;4%),(AI142-(P142+L142-N142+Q142)*0.0514)/0.83*(0.5177)*(0.17)-AI142*0.0514,IF(AND(Y142="CONSUMO",AG142="ANEXO II",AY142&gt;4%),(AI142-(P142+L142-N142+Q142)*0.041)/0.83*(0.3295)*(0.17)-AI142*0.041,IF(AND(Y142="CONSUMO",AG142="ANEXO I",AY142=4%),(AI142-(P142+L142-N142+Q142)*0.04)/0.83*(0.5177)*(0.17)-AI142*0.04,IF(AND(Y142="CONSUMO",AG142="ANEXO II",AY142=4%),(AI142-(P142+L142-N142+Q142)*0.04)/0.83*(0.3295)*(0.17)-AI142*0.04,""))))</f>
        <v/>
      </c>
      <c r="BC142" s="51" t="str">
        <f aca="false">IF(C142="","",IF(AND(Y142="CONSUMO",AC142="SIM")*OR(AG142="-",AG142="BIT"),IF(E142&lt;&gt;"",(AI142-(P142+L142-N142+Q142)*AY142)/0.83),""))</f>
        <v/>
      </c>
      <c r="BD142" s="51" t="str">
        <f aca="false">IF(BC142="","",BC142*0.17)</f>
        <v/>
      </c>
      <c r="BE142" s="51" t="str">
        <f aca="false">IF(I142=6908,0,IF(BC142="","",BD142-((P142+L142-N142+Q142)*AY142)))</f>
        <v/>
      </c>
      <c r="BF142" s="53" t="str">
        <f aca="false">IF(B142="","",IF(OR(B142="",E142="Regime Normal"),0,(AI142-Q142)*VLOOKUP(R142,Dados!$X$98:$Y$108,2,0)))</f>
        <v/>
      </c>
      <c r="BG142" s="54" t="str">
        <f aca="false">IFERROR(VLOOKUP(I142,Dados!$AC$27:$AD$43,2,0),IF(B142="","",IF(D142&lt;&gt;"MT",IF(AND(AC142="SIM",Y142="Revenda"),"2403",IF(AND(AC142="SIM",Y142="Consumo"),"2407",IF(AND(AC142="NÃO",Y142="Revenda"),"2102",IF(AND(AC142="NÃO",Y142="Consumo"),"2556",)))),REPLACE(I142,1,1,1))))</f>
        <v/>
      </c>
    </row>
    <row r="143" customFormat="false" ht="12.8" hidden="false" customHeight="false" outlineLevel="0" collapsed="false">
      <c r="Y143" s="45"/>
      <c r="Z143" s="46" t="str">
        <f aca="false">IF(B143="","",(IFERROR(VLOOKUP(H143,Dados!A$3:B$15000,2,0),"Não Encontrado")))</f>
        <v/>
      </c>
      <c r="AA143" s="46" t="str">
        <f aca="false">IF(B143="","",(IFERROR(VLOOKUP(G143,Dados!C$3:E$15000,3,0),"Não Encontrado")))</f>
        <v/>
      </c>
      <c r="AB143" s="46" t="str">
        <f aca="false">IFERROR(IF(Z143&lt;&gt;"Não Encontrado",Z143,IF(AA143&lt;&gt;"Não Encontrado",AA143,"")),"")</f>
        <v/>
      </c>
      <c r="AC143" s="45" t="str">
        <f aca="false">IF(B143="","",IF(AB143="","NÃO","SIM"))</f>
        <v/>
      </c>
      <c r="AD143" s="45" t="str">
        <f aca="false">IFERROR(VLOOKUP(G143,Dados!$P$3:$R$500,3,0),"")</f>
        <v/>
      </c>
      <c r="AE143" s="45" t="str">
        <f aca="false">IFERROR(VLOOKUP(G143,Dados!$K$3:$L$500,2,0),"")</f>
        <v/>
      </c>
      <c r="AF143" s="45" t="str">
        <f aca="false">IFERROR(VLOOKUP(G143,Dados!$M$3:$N$500,2,0),"")</f>
        <v/>
      </c>
      <c r="AG143" s="45" t="str">
        <f aca="false">IF(F143="","",IF(AND(AD143="",AE143="",AF143=""),"-",IF(AND(AD143="BIT",AE143="",AF143=""),"BIT",IF(AND(AE143="ANEXO I",AD143="",AF143=""),"ANEXO I",IF(AND(AF143="ANEXO II",AD143="",AE143=""),"ANEXO II","Escolher")))))</f>
        <v/>
      </c>
      <c r="AH143" s="45" t="str">
        <f aca="false">IF(AG143&lt;&gt;"Pneus","",IFERROR(VLOOKUP(R143,Dados!$X$2:$Z$5,3,0)*(AI143-Q143),VLOOKUP(D143,Dados!$X$7:$Z$33,3,0)*(AI143-Q143)))</f>
        <v/>
      </c>
      <c r="AI143" s="47" t="str">
        <f aca="false">IF(B143="","",P143+Q143+O143+M143+L143-N143)</f>
        <v/>
      </c>
      <c r="AJ143" s="48" t="str">
        <f aca="false">IFERROR(IF(AND(AC143="SIM",AG143="-",Y143="REVENDA"),(AB143/1+1)*AI143,IF(AND(AC143="SIM",AG143="Pneus",Y143="REVENDA"),(AB143/1+1)*(AI143-AH143),"")),"")</f>
        <v/>
      </c>
      <c r="AK143" s="48" t="str">
        <f aca="false">IF(AJ143="","",AJ143*17%)</f>
        <v/>
      </c>
      <c r="AL143" s="48" t="str">
        <f aca="false">IFERROR(IF(AC143="NÃO","",IF(AK143="","",IF(E143="Simples Nacional",BF143,IF(T143=0.12,U143*0.5833337002,IF(T143=0,AI143*0.07,U143))))),"")</f>
        <v/>
      </c>
      <c r="AM143" s="47" t="str">
        <f aca="false">IFERROR(IF(AC143="NÃO","",IF(OR(AG143="-",AG143="Pneus"),AK143-AL143,"")),"")</f>
        <v/>
      </c>
      <c r="AN143" s="48" t="str">
        <f aca="false">IF(AND(Y143="REVENDA",AC143="SIM",AG143="BIT"),((AB143/1+1)*AI143)*0.4117,"")</f>
        <v/>
      </c>
      <c r="AO143" s="48" t="str">
        <f aca="false">IF(AN143="","",AN143*17%)</f>
        <v/>
      </c>
      <c r="AP143" s="49" t="str">
        <f aca="false">IF(AN143="","",IF(T143=0.12,(U143*0.4117)*0.4117,IF(T143=0,(AI143*0.07)*0.4117,U143*0.4117)))</f>
        <v/>
      </c>
      <c r="AQ143" s="47" t="str">
        <f aca="false">IF(AN143="","",AO143-AP143)</f>
        <v/>
      </c>
      <c r="AR143" s="50" t="str">
        <f aca="false">IFERROR(IF(AND(AC143="SIM",Y143="REVENDA",LEFT(AG143,5)="ANEXO")*OR(AE143="ANEXO I",AF143="ANEXO II"),VLOOKUP(H143,Dados!G:I,2,0),""),"INSERIR MVA")</f>
        <v/>
      </c>
      <c r="AS143" s="48" t="str">
        <f aca="false">IF(LEFT(AG143,5)="ANEXO",VLOOKUP(AG143,Dados!$X$111:$Z$112,2,0)*(AI143-Q143),"")</f>
        <v/>
      </c>
      <c r="AT143" s="48" t="str">
        <f aca="false">IFERROR(IF(AR143="","",(AI143*AR143)+AI143),"INSERIR MVA")</f>
        <v/>
      </c>
      <c r="AU143" s="48" t="str">
        <f aca="false">IF(AT143="","",IF(AY143=0.04,U143,AS143*AY143))</f>
        <v/>
      </c>
      <c r="AV143" s="47" t="str">
        <f aca="false">IFERROR(IF(AU143="","",(VLOOKUP(AG143,Dados!$X$111:$Z$112,3,0)*AT143*0.17)),"INSERIR MVA")</f>
        <v/>
      </c>
      <c r="AW143" s="47" t="str">
        <f aca="false">IFERROR(IF(AR143="","",AV143-AU143),"")</f>
        <v/>
      </c>
      <c r="AX143" s="51" t="str">
        <f aca="false">IFERROR(IF(AC143="NÃO","",IF(AM143&lt;&gt;"",AM143-W143,IF(AQ143&lt;&gt;"",AQ143-W143,IF(AW143&lt;&gt;"",AW143-W143,"")))),"")</f>
        <v/>
      </c>
      <c r="AY143" s="46" t="str">
        <f aca="false">IFERROR(IF(ISNA(VLOOKUP(R143,Dados!$X$2:$Y$5,2,0)),VLOOKUP(D143,Dados!$X$7:$Y$33,2,0),VLOOKUP(R143,Dados!$X$2:$Y$5,2,0)),"")</f>
        <v/>
      </c>
      <c r="AZ143" s="52" t="str">
        <f aca="false">IF(C143="","",IF(AND(Y143="CONSUMO",AC143="NÃO")*OR(AG143="-",AG143="BIT"),IF(E143&lt;&gt;"",(AI143-(P143+L143-N143+Q143)*AY143)/0.83),""))</f>
        <v/>
      </c>
      <c r="BA143" s="51" t="str">
        <f aca="false">IF(AZ143="","",AZ143*0.17-((P143+L143-N143+Q143)*AY143))</f>
        <v/>
      </c>
      <c r="BB143" s="51" t="str">
        <f aca="false">IF(AND(Y143="CONSUMO",AG143="ANEXO I",AY143&gt;4%),(AI143-(P143+L143-N143+Q143)*0.0514)/0.83*(0.5177)*(0.17)-AI143*0.0514,IF(AND(Y143="CONSUMO",AG143="ANEXO II",AY143&gt;4%),(AI143-(P143+L143-N143+Q143)*0.041)/0.83*(0.3295)*(0.17)-AI143*0.041,IF(AND(Y143="CONSUMO",AG143="ANEXO I",AY143=4%),(AI143-(P143+L143-N143+Q143)*0.04)/0.83*(0.5177)*(0.17)-AI143*0.04,IF(AND(Y143="CONSUMO",AG143="ANEXO II",AY143=4%),(AI143-(P143+L143-N143+Q143)*0.04)/0.83*(0.3295)*(0.17)-AI143*0.04,""))))</f>
        <v/>
      </c>
      <c r="BC143" s="51" t="str">
        <f aca="false">IF(C143="","",IF(AND(Y143="CONSUMO",AC143="SIM")*OR(AG143="-",AG143="BIT"),IF(E143&lt;&gt;"",(AI143-(P143+L143-N143+Q143)*AY143)/0.83),""))</f>
        <v/>
      </c>
      <c r="BD143" s="51" t="str">
        <f aca="false">IF(BC143="","",BC143*0.17)</f>
        <v/>
      </c>
      <c r="BE143" s="51" t="str">
        <f aca="false">IF(I143=6908,0,IF(BC143="","",BD143-((P143+L143-N143+Q143)*AY143)))</f>
        <v/>
      </c>
      <c r="BF143" s="53" t="str">
        <f aca="false">IF(B143="","",IF(OR(B143="",E143="Regime Normal"),0,(AI143-Q143)*VLOOKUP(R143,Dados!$X$98:$Y$108,2,0)))</f>
        <v/>
      </c>
      <c r="BG143" s="54" t="str">
        <f aca="false">IFERROR(VLOOKUP(I143,Dados!$AC$27:$AD$43,2,0),IF(B143="","",IF(D143&lt;&gt;"MT",IF(AND(AC143="SIM",Y143="Revenda"),"2403",IF(AND(AC143="SIM",Y143="Consumo"),"2407",IF(AND(AC143="NÃO",Y143="Revenda"),"2102",IF(AND(AC143="NÃO",Y143="Consumo"),"2556",)))),REPLACE(I143,1,1,1))))</f>
        <v/>
      </c>
    </row>
    <row r="144" customFormat="false" ht="12.8" hidden="false" customHeight="false" outlineLevel="0" collapsed="false">
      <c r="Y144" s="45"/>
      <c r="Z144" s="46" t="str">
        <f aca="false">IF(B144="","",(IFERROR(VLOOKUP(H144,Dados!A$3:B$15000,2,0),"Não Encontrado")))</f>
        <v/>
      </c>
      <c r="AA144" s="46" t="str">
        <f aca="false">IF(B144="","",(IFERROR(VLOOKUP(G144,Dados!C$3:E$15000,3,0),"Não Encontrado")))</f>
        <v/>
      </c>
      <c r="AB144" s="46" t="str">
        <f aca="false">IFERROR(IF(Z144&lt;&gt;"Não Encontrado",Z144,IF(AA144&lt;&gt;"Não Encontrado",AA144,"")),"")</f>
        <v/>
      </c>
      <c r="AC144" s="45" t="str">
        <f aca="false">IF(B144="","",IF(AB144="","NÃO","SIM"))</f>
        <v/>
      </c>
      <c r="AD144" s="45" t="str">
        <f aca="false">IFERROR(VLOOKUP(G144,Dados!$P$3:$R$500,3,0),"")</f>
        <v/>
      </c>
      <c r="AE144" s="45" t="str">
        <f aca="false">IFERROR(VLOOKUP(G144,Dados!$K$3:$L$500,2,0),"")</f>
        <v/>
      </c>
      <c r="AF144" s="45" t="str">
        <f aca="false">IFERROR(VLOOKUP(G144,Dados!$M$3:$N$500,2,0),"")</f>
        <v/>
      </c>
      <c r="AG144" s="45" t="str">
        <f aca="false">IF(F144="","",IF(AND(AD144="",AE144="",AF144=""),"-",IF(AND(AD144="BIT",AE144="",AF144=""),"BIT",IF(AND(AE144="ANEXO I",AD144="",AF144=""),"ANEXO I",IF(AND(AF144="ANEXO II",AD144="",AE144=""),"ANEXO II","Escolher")))))</f>
        <v/>
      </c>
      <c r="AH144" s="45" t="str">
        <f aca="false">IF(AG144&lt;&gt;"Pneus","",IFERROR(VLOOKUP(R144,Dados!$X$2:$Z$5,3,0)*(AI144-Q144),VLOOKUP(D144,Dados!$X$7:$Z$33,3,0)*(AI144-Q144)))</f>
        <v/>
      </c>
      <c r="AI144" s="47" t="str">
        <f aca="false">IF(B144="","",P144+Q144+O144+M144+L144-N144)</f>
        <v/>
      </c>
      <c r="AJ144" s="48" t="str">
        <f aca="false">IFERROR(IF(AND(AC144="SIM",AG144="-",Y144="REVENDA"),(AB144/1+1)*AI144,IF(AND(AC144="SIM",AG144="Pneus",Y144="REVENDA"),(AB144/1+1)*(AI144-AH144),"")),"")</f>
        <v/>
      </c>
      <c r="AK144" s="48" t="str">
        <f aca="false">IF(AJ144="","",AJ144*17%)</f>
        <v/>
      </c>
      <c r="AL144" s="48" t="str">
        <f aca="false">IFERROR(IF(AC144="NÃO","",IF(AK144="","",IF(E144="Simples Nacional",BF144,IF(T144=0.12,U144*0.5833337002,IF(T144=0,AI144*0.07,U144))))),"")</f>
        <v/>
      </c>
      <c r="AM144" s="47" t="str">
        <f aca="false">IFERROR(IF(AC144="NÃO","",IF(OR(AG144="-",AG144="Pneus"),AK144-AL144,"")),"")</f>
        <v/>
      </c>
      <c r="AN144" s="48" t="str">
        <f aca="false">IF(AND(Y144="REVENDA",AC144="SIM",AG144="BIT"),((AB144/1+1)*AI144)*0.4117,"")</f>
        <v/>
      </c>
      <c r="AO144" s="48" t="str">
        <f aca="false">IF(AN144="","",AN144*17%)</f>
        <v/>
      </c>
      <c r="AP144" s="49" t="str">
        <f aca="false">IF(AN144="","",IF(T144=0.12,(U144*0.4117)*0.4117,IF(T144=0,(AI144*0.07)*0.4117,U144*0.4117)))</f>
        <v/>
      </c>
      <c r="AQ144" s="47" t="str">
        <f aca="false">IF(AN144="","",AO144-AP144)</f>
        <v/>
      </c>
      <c r="AR144" s="50" t="str">
        <f aca="false">IFERROR(IF(AND(AC144="SIM",Y144="REVENDA",LEFT(AG144,5)="ANEXO")*OR(AE144="ANEXO I",AF144="ANEXO II"),VLOOKUP(H144,Dados!G:I,2,0),""),"INSERIR MVA")</f>
        <v/>
      </c>
      <c r="AS144" s="48" t="str">
        <f aca="false">IF(LEFT(AG144,5)="ANEXO",VLOOKUP(AG144,Dados!$X$111:$Z$112,2,0)*(AI144-Q144),"")</f>
        <v/>
      </c>
      <c r="AT144" s="48" t="str">
        <f aca="false">IFERROR(IF(AR144="","",(AI144*AR144)+AI144),"INSERIR MVA")</f>
        <v/>
      </c>
      <c r="AU144" s="48" t="str">
        <f aca="false">IF(AT144="","",IF(AY144=0.04,U144,AS144*AY144))</f>
        <v/>
      </c>
      <c r="AV144" s="47" t="str">
        <f aca="false">IFERROR(IF(AU144="","",(VLOOKUP(AG144,Dados!$X$111:$Z$112,3,0)*AT144*0.17)),"INSERIR MVA")</f>
        <v/>
      </c>
      <c r="AW144" s="47" t="str">
        <f aca="false">IFERROR(IF(AR144="","",AV144-AU144),"")</f>
        <v/>
      </c>
      <c r="AX144" s="51" t="str">
        <f aca="false">IFERROR(IF(AC144="NÃO","",IF(AM144&lt;&gt;"",AM144-W144,IF(AQ144&lt;&gt;"",AQ144-W144,IF(AW144&lt;&gt;"",AW144-W144,"")))),"")</f>
        <v/>
      </c>
      <c r="AY144" s="46" t="str">
        <f aca="false">IFERROR(IF(ISNA(VLOOKUP(R144,Dados!$X$2:$Y$5,2,0)),VLOOKUP(D144,Dados!$X$7:$Y$33,2,0),VLOOKUP(R144,Dados!$X$2:$Y$5,2,0)),"")</f>
        <v/>
      </c>
      <c r="AZ144" s="52" t="str">
        <f aca="false">IF(C144="","",IF(AND(Y144="CONSUMO",AC144="NÃO")*OR(AG144="-",AG144="BIT"),IF(E144&lt;&gt;"",(AI144-(P144+L144-N144+Q144)*AY144)/0.83),""))</f>
        <v/>
      </c>
      <c r="BA144" s="51" t="str">
        <f aca="false">IF(AZ144="","",AZ144*0.17-((P144+L144-N144+Q144)*AY144))</f>
        <v/>
      </c>
      <c r="BB144" s="51" t="str">
        <f aca="false">IF(AND(Y144="CONSUMO",AG144="ANEXO I",AY144&gt;4%),(AI144-(P144+L144-N144+Q144)*0.0514)/0.83*(0.5177)*(0.17)-AI144*0.0514,IF(AND(Y144="CONSUMO",AG144="ANEXO II",AY144&gt;4%),(AI144-(P144+L144-N144+Q144)*0.041)/0.83*(0.3295)*(0.17)-AI144*0.041,IF(AND(Y144="CONSUMO",AG144="ANEXO I",AY144=4%),(AI144-(P144+L144-N144+Q144)*0.04)/0.83*(0.5177)*(0.17)-AI144*0.04,IF(AND(Y144="CONSUMO",AG144="ANEXO II",AY144=4%),(AI144-(P144+L144-N144+Q144)*0.04)/0.83*(0.3295)*(0.17)-AI144*0.04,""))))</f>
        <v/>
      </c>
      <c r="BC144" s="51" t="str">
        <f aca="false">IF(C144="","",IF(AND(Y144="CONSUMO",AC144="SIM")*OR(AG144="-",AG144="BIT"),IF(E144&lt;&gt;"",(AI144-(P144+L144-N144+Q144)*AY144)/0.83),""))</f>
        <v/>
      </c>
      <c r="BD144" s="51" t="str">
        <f aca="false">IF(BC144="","",BC144*0.17)</f>
        <v/>
      </c>
      <c r="BE144" s="51" t="str">
        <f aca="false">IF(I144=6908,0,IF(BC144="","",BD144-((P144+L144-N144+Q144)*AY144)))</f>
        <v/>
      </c>
      <c r="BF144" s="53" t="str">
        <f aca="false">IF(B144="","",IF(OR(B144="",E144="Regime Normal"),0,(AI144-Q144)*VLOOKUP(R144,Dados!$X$98:$Y$108,2,0)))</f>
        <v/>
      </c>
      <c r="BG144" s="54" t="str">
        <f aca="false">IFERROR(VLOOKUP(I144,Dados!$AC$27:$AD$43,2,0),IF(B144="","",IF(D144&lt;&gt;"MT",IF(AND(AC144="SIM",Y144="Revenda"),"2403",IF(AND(AC144="SIM",Y144="Consumo"),"2407",IF(AND(AC144="NÃO",Y144="Revenda"),"2102",IF(AND(AC144="NÃO",Y144="Consumo"),"2556",)))),REPLACE(I144,1,1,1))))</f>
        <v/>
      </c>
    </row>
    <row r="145" customFormat="false" ht="12.8" hidden="false" customHeight="false" outlineLevel="0" collapsed="false">
      <c r="Y145" s="45"/>
      <c r="Z145" s="46" t="str">
        <f aca="false">IF(B145="","",(IFERROR(VLOOKUP(H145,Dados!A$3:B$15000,2,0),"Não Encontrado")))</f>
        <v/>
      </c>
      <c r="AA145" s="46" t="str">
        <f aca="false">IF(B145="","",(IFERROR(VLOOKUP(G145,Dados!C$3:E$15000,3,0),"Não Encontrado")))</f>
        <v/>
      </c>
      <c r="AB145" s="46" t="str">
        <f aca="false">IFERROR(IF(Z145&lt;&gt;"Não Encontrado",Z145,IF(AA145&lt;&gt;"Não Encontrado",AA145,"")),"")</f>
        <v/>
      </c>
      <c r="AC145" s="45" t="str">
        <f aca="false">IF(B145="","",IF(AB145="","NÃO","SIM"))</f>
        <v/>
      </c>
      <c r="AD145" s="45" t="str">
        <f aca="false">IFERROR(VLOOKUP(G145,Dados!$P$3:$R$500,3,0),"")</f>
        <v/>
      </c>
      <c r="AE145" s="45" t="str">
        <f aca="false">IFERROR(VLOOKUP(G145,Dados!$K$3:$L$500,2,0),"")</f>
        <v/>
      </c>
      <c r="AF145" s="45" t="str">
        <f aca="false">IFERROR(VLOOKUP(G145,Dados!$M$3:$N$500,2,0),"")</f>
        <v/>
      </c>
      <c r="AG145" s="45" t="str">
        <f aca="false">IF(F145="","",IF(AND(AD145="",AE145="",AF145=""),"-",IF(AND(AD145="BIT",AE145="",AF145=""),"BIT",IF(AND(AE145="ANEXO I",AD145="",AF145=""),"ANEXO I",IF(AND(AF145="ANEXO II",AD145="",AE145=""),"ANEXO II","Escolher")))))</f>
        <v/>
      </c>
      <c r="AH145" s="45" t="str">
        <f aca="false">IF(AG145&lt;&gt;"Pneus","",IFERROR(VLOOKUP(R145,Dados!$X$2:$Z$5,3,0)*(AI145-Q145),VLOOKUP(D145,Dados!$X$7:$Z$33,3,0)*(AI145-Q145)))</f>
        <v/>
      </c>
      <c r="AI145" s="47" t="str">
        <f aca="false">IF(B145="","",P145+Q145+O145+M145+L145-N145)</f>
        <v/>
      </c>
      <c r="AJ145" s="48" t="str">
        <f aca="false">IFERROR(IF(AND(AC145="SIM",AG145="-",Y145="REVENDA"),(AB145/1+1)*AI145,IF(AND(AC145="SIM",AG145="Pneus",Y145="REVENDA"),(AB145/1+1)*(AI145-AH145),"")),"")</f>
        <v/>
      </c>
      <c r="AK145" s="48" t="str">
        <f aca="false">IF(AJ145="","",AJ145*17%)</f>
        <v/>
      </c>
      <c r="AL145" s="48" t="str">
        <f aca="false">IFERROR(IF(AC145="NÃO","",IF(AK145="","",IF(E145="Simples Nacional",BF145,IF(T145=0.12,U145*0.5833337002,IF(T145=0,AI145*0.07,U145))))),"")</f>
        <v/>
      </c>
      <c r="AM145" s="47" t="str">
        <f aca="false">IFERROR(IF(AC145="NÃO","",IF(OR(AG145="-",AG145="Pneus"),AK145-AL145,"")),"")</f>
        <v/>
      </c>
      <c r="AN145" s="48" t="str">
        <f aca="false">IF(AND(Y145="REVENDA",AC145="SIM",AG145="BIT"),((AB145/1+1)*AI145)*0.4117,"")</f>
        <v/>
      </c>
      <c r="AO145" s="48" t="str">
        <f aca="false">IF(AN145="","",AN145*17%)</f>
        <v/>
      </c>
      <c r="AP145" s="49" t="str">
        <f aca="false">IF(AN145="","",IF(T145=0.12,(U145*0.4117)*0.4117,IF(T145=0,(AI145*0.07)*0.4117,U145*0.4117)))</f>
        <v/>
      </c>
      <c r="AQ145" s="47" t="str">
        <f aca="false">IF(AN145="","",AO145-AP145)</f>
        <v/>
      </c>
      <c r="AR145" s="50" t="str">
        <f aca="false">IFERROR(IF(AND(AC145="SIM",Y145="REVENDA",LEFT(AG145,5)="ANEXO")*OR(AE145="ANEXO I",AF145="ANEXO II"),VLOOKUP(H145,Dados!G:I,2,0),""),"INSERIR MVA")</f>
        <v/>
      </c>
      <c r="AS145" s="48" t="str">
        <f aca="false">IF(LEFT(AG145,5)="ANEXO",VLOOKUP(AG145,Dados!$X$111:$Z$112,2,0)*(AI145-Q145),"")</f>
        <v/>
      </c>
      <c r="AT145" s="48" t="str">
        <f aca="false">IFERROR(IF(AR145="","",(AI145*AR145)+AI145),"INSERIR MVA")</f>
        <v/>
      </c>
      <c r="AU145" s="48" t="str">
        <f aca="false">IF(AT145="","",IF(AY145=0.04,U145,AS145*AY145))</f>
        <v/>
      </c>
      <c r="AV145" s="47" t="str">
        <f aca="false">IFERROR(IF(AU145="","",(VLOOKUP(AG145,Dados!$X$111:$Z$112,3,0)*AT145*0.17)),"INSERIR MVA")</f>
        <v/>
      </c>
      <c r="AW145" s="47" t="str">
        <f aca="false">IFERROR(IF(AR145="","",AV145-AU145),"")</f>
        <v/>
      </c>
      <c r="AX145" s="51" t="str">
        <f aca="false">IFERROR(IF(AC145="NÃO","",IF(AM145&lt;&gt;"",AM145-W145,IF(AQ145&lt;&gt;"",AQ145-W145,IF(AW145&lt;&gt;"",AW145-W145,"")))),"")</f>
        <v/>
      </c>
      <c r="AY145" s="46" t="str">
        <f aca="false">IFERROR(IF(ISNA(VLOOKUP(R145,Dados!$X$2:$Y$5,2,0)),VLOOKUP(D145,Dados!$X$7:$Y$33,2,0),VLOOKUP(R145,Dados!$X$2:$Y$5,2,0)),"")</f>
        <v/>
      </c>
      <c r="AZ145" s="52" t="str">
        <f aca="false">IF(C145="","",IF(AND(Y145="CONSUMO",AC145="NÃO")*OR(AG145="-",AG145="BIT"),IF(E145&lt;&gt;"",(AI145-(P145+L145-N145+Q145)*AY145)/0.83),""))</f>
        <v/>
      </c>
      <c r="BA145" s="51" t="str">
        <f aca="false">IF(AZ145="","",AZ145*0.17-((P145+L145-N145+Q145)*AY145))</f>
        <v/>
      </c>
      <c r="BB145" s="51" t="str">
        <f aca="false">IF(AND(Y145="CONSUMO",AG145="ANEXO I",AY145&gt;4%),(AI145-(P145+L145-N145+Q145)*0.0514)/0.83*(0.5177)*(0.17)-AI145*0.0514,IF(AND(Y145="CONSUMO",AG145="ANEXO II",AY145&gt;4%),(AI145-(P145+L145-N145+Q145)*0.041)/0.83*(0.3295)*(0.17)-AI145*0.041,IF(AND(Y145="CONSUMO",AG145="ANEXO I",AY145=4%),(AI145-(P145+L145-N145+Q145)*0.04)/0.83*(0.5177)*(0.17)-AI145*0.04,IF(AND(Y145="CONSUMO",AG145="ANEXO II",AY145=4%),(AI145-(P145+L145-N145+Q145)*0.04)/0.83*(0.3295)*(0.17)-AI145*0.04,""))))</f>
        <v/>
      </c>
      <c r="BC145" s="51" t="str">
        <f aca="false">IF(C145="","",IF(AND(Y145="CONSUMO",AC145="SIM")*OR(AG145="-",AG145="BIT"),IF(E145&lt;&gt;"",(AI145-(P145+L145-N145+Q145)*AY145)/0.83),""))</f>
        <v/>
      </c>
      <c r="BD145" s="51" t="str">
        <f aca="false">IF(BC145="","",BC145*0.17)</f>
        <v/>
      </c>
      <c r="BE145" s="51" t="str">
        <f aca="false">IF(I145=6908,0,IF(BC145="","",BD145-((P145+L145-N145+Q145)*AY145)))</f>
        <v/>
      </c>
      <c r="BF145" s="53" t="str">
        <f aca="false">IF(B145="","",IF(OR(B145="",E145="Regime Normal"),0,(AI145-Q145)*VLOOKUP(R145,Dados!$X$98:$Y$108,2,0)))</f>
        <v/>
      </c>
      <c r="BG145" s="54" t="str">
        <f aca="false">IFERROR(VLOOKUP(I145,Dados!$AC$27:$AD$43,2,0),IF(B145="","",IF(D145&lt;&gt;"MT",IF(AND(AC145="SIM",Y145="Revenda"),"2403",IF(AND(AC145="SIM",Y145="Consumo"),"2407",IF(AND(AC145="NÃO",Y145="Revenda"),"2102",IF(AND(AC145="NÃO",Y145="Consumo"),"2556",)))),REPLACE(I145,1,1,1))))</f>
        <v/>
      </c>
    </row>
    <row r="146" customFormat="false" ht="12.8" hidden="false" customHeight="false" outlineLevel="0" collapsed="false">
      <c r="Y146" s="45"/>
      <c r="Z146" s="46" t="str">
        <f aca="false">IF(B146="","",(IFERROR(VLOOKUP(H146,Dados!A$3:B$15000,2,0),"Não Encontrado")))</f>
        <v/>
      </c>
      <c r="AA146" s="46" t="str">
        <f aca="false">IF(B146="","",(IFERROR(VLOOKUP(G146,Dados!C$3:E$15000,3,0),"Não Encontrado")))</f>
        <v/>
      </c>
      <c r="AB146" s="46" t="str">
        <f aca="false">IFERROR(IF(Z146&lt;&gt;"Não Encontrado",Z146,IF(AA146&lt;&gt;"Não Encontrado",AA146,"")),"")</f>
        <v/>
      </c>
      <c r="AC146" s="45" t="str">
        <f aca="false">IF(B146="","",IF(AB146="","NÃO","SIM"))</f>
        <v/>
      </c>
      <c r="AD146" s="45" t="str">
        <f aca="false">IFERROR(VLOOKUP(G146,Dados!$P$3:$R$500,3,0),"")</f>
        <v/>
      </c>
      <c r="AE146" s="45" t="str">
        <f aca="false">IFERROR(VLOOKUP(G146,Dados!$K$3:$L$500,2,0),"")</f>
        <v/>
      </c>
      <c r="AF146" s="45" t="str">
        <f aca="false">IFERROR(VLOOKUP(G146,Dados!$M$3:$N$500,2,0),"")</f>
        <v/>
      </c>
      <c r="AG146" s="45" t="str">
        <f aca="false">IF(F146="","",IF(AND(AD146="",AE146="",AF146=""),"-",IF(AND(AD146="BIT",AE146="",AF146=""),"BIT",IF(AND(AE146="ANEXO I",AD146="",AF146=""),"ANEXO I",IF(AND(AF146="ANEXO II",AD146="",AE146=""),"ANEXO II","Escolher")))))</f>
        <v/>
      </c>
      <c r="AH146" s="45" t="str">
        <f aca="false">IF(AG146&lt;&gt;"Pneus","",IFERROR(VLOOKUP(R146,Dados!$X$2:$Z$5,3,0)*(AI146-Q146),VLOOKUP(D146,Dados!$X$7:$Z$33,3,0)*(AI146-Q146)))</f>
        <v/>
      </c>
      <c r="AI146" s="47" t="str">
        <f aca="false">IF(B146="","",P146+Q146+O146+M146+L146-N146)</f>
        <v/>
      </c>
      <c r="AJ146" s="48" t="str">
        <f aca="false">IFERROR(IF(AND(AC146="SIM",AG146="-",Y146="REVENDA"),(AB146/1+1)*AI146,IF(AND(AC146="SIM",AG146="Pneus",Y146="REVENDA"),(AB146/1+1)*(AI146-AH146),"")),"")</f>
        <v/>
      </c>
      <c r="AK146" s="48" t="str">
        <f aca="false">IF(AJ146="","",AJ146*17%)</f>
        <v/>
      </c>
      <c r="AL146" s="48" t="str">
        <f aca="false">IFERROR(IF(AC146="NÃO","",IF(AK146="","",IF(E146="Simples Nacional",BF146,IF(T146=0.12,U146*0.5833337002,IF(T146=0,AI146*0.07,U146))))),"")</f>
        <v/>
      </c>
      <c r="AM146" s="47" t="str">
        <f aca="false">IFERROR(IF(AC146="NÃO","",IF(OR(AG146="-",AG146="Pneus"),AK146-AL146,"")),"")</f>
        <v/>
      </c>
      <c r="AN146" s="48" t="str">
        <f aca="false">IF(AND(Y146="REVENDA",AC146="SIM",AG146="BIT"),((AB146/1+1)*AI146)*0.4117,"")</f>
        <v/>
      </c>
      <c r="AO146" s="48" t="str">
        <f aca="false">IF(AN146="","",AN146*17%)</f>
        <v/>
      </c>
      <c r="AP146" s="49" t="str">
        <f aca="false">IF(AN146="","",IF(T146=0.12,(U146*0.4117)*0.4117,IF(T146=0,(AI146*0.07)*0.4117,U146*0.4117)))</f>
        <v/>
      </c>
      <c r="AQ146" s="47" t="str">
        <f aca="false">IF(AN146="","",AO146-AP146)</f>
        <v/>
      </c>
      <c r="AR146" s="50" t="str">
        <f aca="false">IFERROR(IF(AND(AC146="SIM",Y146="REVENDA",LEFT(AG146,5)="ANEXO")*OR(AE146="ANEXO I",AF146="ANEXO II"),VLOOKUP(H146,Dados!G:I,2,0),""),"INSERIR MVA")</f>
        <v/>
      </c>
      <c r="AS146" s="48" t="str">
        <f aca="false">IF(LEFT(AG146,5)="ANEXO",VLOOKUP(AG146,Dados!$X$111:$Z$112,2,0)*(AI146-Q146),"")</f>
        <v/>
      </c>
      <c r="AT146" s="48" t="str">
        <f aca="false">IFERROR(IF(AR146="","",(AI146*AR146)+AI146),"INSERIR MVA")</f>
        <v/>
      </c>
      <c r="AU146" s="48" t="str">
        <f aca="false">IF(AT146="","",IF(AY146=0.04,U146,AS146*AY146))</f>
        <v/>
      </c>
      <c r="AV146" s="47" t="str">
        <f aca="false">IFERROR(IF(AU146="","",(VLOOKUP(AG146,Dados!$X$111:$Z$112,3,0)*AT146*0.17)),"INSERIR MVA")</f>
        <v/>
      </c>
      <c r="AW146" s="47" t="str">
        <f aca="false">IFERROR(IF(AR146="","",AV146-AU146),"")</f>
        <v/>
      </c>
      <c r="AX146" s="51" t="str">
        <f aca="false">IFERROR(IF(AC146="NÃO","",IF(AM146&lt;&gt;"",AM146-W146,IF(AQ146&lt;&gt;"",AQ146-W146,IF(AW146&lt;&gt;"",AW146-W146,"")))),"")</f>
        <v/>
      </c>
      <c r="AY146" s="46" t="str">
        <f aca="false">IFERROR(IF(ISNA(VLOOKUP(R146,Dados!$X$2:$Y$5,2,0)),VLOOKUP(D146,Dados!$X$7:$Y$33,2,0),VLOOKUP(R146,Dados!$X$2:$Y$5,2,0)),"")</f>
        <v/>
      </c>
      <c r="AZ146" s="52" t="str">
        <f aca="false">IF(C146="","",IF(AND(Y146="CONSUMO",AC146="NÃO")*OR(AG146="-",AG146="BIT"),IF(E146&lt;&gt;"",(AI146-(P146+L146-N146+Q146)*AY146)/0.83),""))</f>
        <v/>
      </c>
      <c r="BA146" s="51" t="str">
        <f aca="false">IF(AZ146="","",AZ146*0.17-((P146+L146-N146+Q146)*AY146))</f>
        <v/>
      </c>
      <c r="BB146" s="51" t="str">
        <f aca="false">IF(AND(Y146="CONSUMO",AG146="ANEXO I",AY146&gt;4%),(AI146-(P146+L146-N146+Q146)*0.0514)/0.83*(0.5177)*(0.17)-AI146*0.0514,IF(AND(Y146="CONSUMO",AG146="ANEXO II",AY146&gt;4%),(AI146-(P146+L146-N146+Q146)*0.041)/0.83*(0.3295)*(0.17)-AI146*0.041,IF(AND(Y146="CONSUMO",AG146="ANEXO I",AY146=4%),(AI146-(P146+L146-N146+Q146)*0.04)/0.83*(0.5177)*(0.17)-AI146*0.04,IF(AND(Y146="CONSUMO",AG146="ANEXO II",AY146=4%),(AI146-(P146+L146-N146+Q146)*0.04)/0.83*(0.3295)*(0.17)-AI146*0.04,""))))</f>
        <v/>
      </c>
      <c r="BC146" s="51" t="str">
        <f aca="false">IF(C146="","",IF(AND(Y146="CONSUMO",AC146="SIM")*OR(AG146="-",AG146="BIT"),IF(E146&lt;&gt;"",(AI146-(P146+L146-N146+Q146)*AY146)/0.83),""))</f>
        <v/>
      </c>
      <c r="BD146" s="51" t="str">
        <f aca="false">IF(BC146="","",BC146*0.17)</f>
        <v/>
      </c>
      <c r="BE146" s="51" t="str">
        <f aca="false">IF(I146=6908,0,IF(BC146="","",BD146-((P146+L146-N146+Q146)*AY146)))</f>
        <v/>
      </c>
      <c r="BF146" s="53" t="str">
        <f aca="false">IF(B146="","",IF(OR(B146="",E146="Regime Normal"),0,(AI146-Q146)*VLOOKUP(R146,Dados!$X$98:$Y$108,2,0)))</f>
        <v/>
      </c>
      <c r="BG146" s="54" t="str">
        <f aca="false">IFERROR(VLOOKUP(I146,Dados!$AC$27:$AD$43,2,0),IF(B146="","",IF(D146&lt;&gt;"MT",IF(AND(AC146="SIM",Y146="Revenda"),"2403",IF(AND(AC146="SIM",Y146="Consumo"),"2407",IF(AND(AC146="NÃO",Y146="Revenda"),"2102",IF(AND(AC146="NÃO",Y146="Consumo"),"2556",)))),REPLACE(I146,1,1,1))))</f>
        <v/>
      </c>
    </row>
    <row r="147" customFormat="false" ht="12.8" hidden="false" customHeight="false" outlineLevel="0" collapsed="false">
      <c r="Y147" s="45"/>
      <c r="Z147" s="46" t="str">
        <f aca="false">IF(B147="","",(IFERROR(VLOOKUP(H147,Dados!A$3:B$15000,2,0),"Não Encontrado")))</f>
        <v/>
      </c>
      <c r="AA147" s="46" t="str">
        <f aca="false">IF(B147="","",(IFERROR(VLOOKUP(G147,Dados!C$3:E$15000,3,0),"Não Encontrado")))</f>
        <v/>
      </c>
      <c r="AB147" s="46" t="str">
        <f aca="false">IFERROR(IF(Z147&lt;&gt;"Não Encontrado",Z147,IF(AA147&lt;&gt;"Não Encontrado",AA147,"")),"")</f>
        <v/>
      </c>
      <c r="AC147" s="45" t="str">
        <f aca="false">IF(B147="","",IF(AB147="","NÃO","SIM"))</f>
        <v/>
      </c>
      <c r="AD147" s="45" t="str">
        <f aca="false">IFERROR(VLOOKUP(G147,Dados!$P$3:$R$500,3,0),"")</f>
        <v/>
      </c>
      <c r="AE147" s="45" t="str">
        <f aca="false">IFERROR(VLOOKUP(G147,Dados!$K$3:$L$500,2,0),"")</f>
        <v/>
      </c>
      <c r="AF147" s="45" t="str">
        <f aca="false">IFERROR(VLOOKUP(G147,Dados!$M$3:$N$500,2,0),"")</f>
        <v/>
      </c>
      <c r="AG147" s="45" t="str">
        <f aca="false">IF(F147="","",IF(AND(AD147="",AE147="",AF147=""),"-",IF(AND(AD147="BIT",AE147="",AF147=""),"BIT",IF(AND(AE147="ANEXO I",AD147="",AF147=""),"ANEXO I",IF(AND(AF147="ANEXO II",AD147="",AE147=""),"ANEXO II","Escolher")))))</f>
        <v/>
      </c>
      <c r="AH147" s="45" t="str">
        <f aca="false">IF(AG147&lt;&gt;"Pneus","",IFERROR(VLOOKUP(R147,Dados!$X$2:$Z$5,3,0)*(AI147-Q147),VLOOKUP(D147,Dados!$X$7:$Z$33,3,0)*(AI147-Q147)))</f>
        <v/>
      </c>
      <c r="AI147" s="47" t="str">
        <f aca="false">IF(B147="","",P147+Q147+O147+M147+L147-N147)</f>
        <v/>
      </c>
      <c r="AJ147" s="48" t="str">
        <f aca="false">IFERROR(IF(AND(AC147="SIM",AG147="-",Y147="REVENDA"),(AB147/1+1)*AI147,IF(AND(AC147="SIM",AG147="Pneus",Y147="REVENDA"),(AB147/1+1)*(AI147-AH147),"")),"")</f>
        <v/>
      </c>
      <c r="AK147" s="48" t="str">
        <f aca="false">IF(AJ147="","",AJ147*17%)</f>
        <v/>
      </c>
      <c r="AL147" s="48" t="str">
        <f aca="false">IFERROR(IF(AC147="NÃO","",IF(AK147="","",IF(E147="Simples Nacional",BF147,IF(T147=0.12,U147*0.5833337002,IF(T147=0,AI147*0.07,U147))))),"")</f>
        <v/>
      </c>
      <c r="AM147" s="47" t="str">
        <f aca="false">IFERROR(IF(AC147="NÃO","",IF(OR(AG147="-",AG147="Pneus"),AK147-AL147,"")),"")</f>
        <v/>
      </c>
      <c r="AN147" s="48" t="str">
        <f aca="false">IF(AND(Y147="REVENDA",AC147="SIM",AG147="BIT"),((AB147/1+1)*AI147)*0.4117,"")</f>
        <v/>
      </c>
      <c r="AO147" s="48" t="str">
        <f aca="false">IF(AN147="","",AN147*17%)</f>
        <v/>
      </c>
      <c r="AP147" s="49" t="str">
        <f aca="false">IF(AN147="","",IF(T147=0.12,(U147*0.4117)*0.4117,IF(T147=0,(AI147*0.07)*0.4117,U147*0.4117)))</f>
        <v/>
      </c>
      <c r="AQ147" s="47" t="str">
        <f aca="false">IF(AN147="","",AO147-AP147)</f>
        <v/>
      </c>
      <c r="AR147" s="50" t="str">
        <f aca="false">IFERROR(IF(AND(AC147="SIM",Y147="REVENDA",LEFT(AG147,5)="ANEXO")*OR(AE147="ANEXO I",AF147="ANEXO II"),VLOOKUP(H147,Dados!G:I,2,0),""),"INSERIR MVA")</f>
        <v/>
      </c>
      <c r="AS147" s="48" t="str">
        <f aca="false">IF(LEFT(AG147,5)="ANEXO",VLOOKUP(AG147,Dados!$X$111:$Z$112,2,0)*(AI147-Q147),"")</f>
        <v/>
      </c>
      <c r="AT147" s="48" t="str">
        <f aca="false">IFERROR(IF(AR147="","",(AI147*AR147)+AI147),"INSERIR MVA")</f>
        <v/>
      </c>
      <c r="AU147" s="48" t="str">
        <f aca="false">IF(AT147="","",IF(AY147=0.04,U147,AS147*AY147))</f>
        <v/>
      </c>
      <c r="AV147" s="47" t="str">
        <f aca="false">IFERROR(IF(AU147="","",(VLOOKUP(AG147,Dados!$X$111:$Z$112,3,0)*AT147*0.17)),"INSERIR MVA")</f>
        <v/>
      </c>
      <c r="AW147" s="47" t="str">
        <f aca="false">IFERROR(IF(AR147="","",AV147-AU147),"")</f>
        <v/>
      </c>
      <c r="AX147" s="51" t="str">
        <f aca="false">IFERROR(IF(AC147="NÃO","",IF(AM147&lt;&gt;"",AM147-W147,IF(AQ147&lt;&gt;"",AQ147-W147,IF(AW147&lt;&gt;"",AW147-W147,"")))),"")</f>
        <v/>
      </c>
      <c r="AY147" s="46" t="str">
        <f aca="false">IFERROR(IF(ISNA(VLOOKUP(R147,Dados!$X$2:$Y$5,2,0)),VLOOKUP(D147,Dados!$X$7:$Y$33,2,0),VLOOKUP(R147,Dados!$X$2:$Y$5,2,0)),"")</f>
        <v/>
      </c>
      <c r="AZ147" s="52" t="str">
        <f aca="false">IF(C147="","",IF(AND(Y147="CONSUMO",AC147="NÃO")*OR(AG147="-",AG147="BIT"),IF(E147&lt;&gt;"",(AI147-(P147+L147-N147+Q147)*AY147)/0.83),""))</f>
        <v/>
      </c>
      <c r="BA147" s="51" t="str">
        <f aca="false">IF(AZ147="","",AZ147*0.17-((P147+L147-N147+Q147)*AY147))</f>
        <v/>
      </c>
      <c r="BB147" s="51" t="str">
        <f aca="false">IF(AND(Y147="CONSUMO",AG147="ANEXO I",AY147&gt;4%),(AI147-(P147+L147-N147+Q147)*0.0514)/0.83*(0.5177)*(0.17)-AI147*0.0514,IF(AND(Y147="CONSUMO",AG147="ANEXO II",AY147&gt;4%),(AI147-(P147+L147-N147+Q147)*0.041)/0.83*(0.3295)*(0.17)-AI147*0.041,IF(AND(Y147="CONSUMO",AG147="ANEXO I",AY147=4%),(AI147-(P147+L147-N147+Q147)*0.04)/0.83*(0.5177)*(0.17)-AI147*0.04,IF(AND(Y147="CONSUMO",AG147="ANEXO II",AY147=4%),(AI147-(P147+L147-N147+Q147)*0.04)/0.83*(0.3295)*(0.17)-AI147*0.04,""))))</f>
        <v/>
      </c>
      <c r="BC147" s="51" t="str">
        <f aca="false">IF(C147="","",IF(AND(Y147="CONSUMO",AC147="SIM")*OR(AG147="-",AG147="BIT"),IF(E147&lt;&gt;"",(AI147-(P147+L147-N147+Q147)*AY147)/0.83),""))</f>
        <v/>
      </c>
      <c r="BD147" s="51" t="str">
        <f aca="false">IF(BC147="","",BC147*0.17)</f>
        <v/>
      </c>
      <c r="BE147" s="51" t="str">
        <f aca="false">IF(I147=6908,0,IF(BC147="","",BD147-((P147+L147-N147+Q147)*AY147)))</f>
        <v/>
      </c>
      <c r="BF147" s="53" t="str">
        <f aca="false">IF(B147="","",IF(OR(B147="",E147="Regime Normal"),0,(AI147-Q147)*VLOOKUP(R147,Dados!$X$98:$Y$108,2,0)))</f>
        <v/>
      </c>
      <c r="BG147" s="54" t="str">
        <f aca="false">IFERROR(VLOOKUP(I147,Dados!$AC$27:$AD$43,2,0),IF(B147="","",IF(D147&lt;&gt;"MT",IF(AND(AC147="SIM",Y147="Revenda"),"2403",IF(AND(AC147="SIM",Y147="Consumo"),"2407",IF(AND(AC147="NÃO",Y147="Revenda"),"2102",IF(AND(AC147="NÃO",Y147="Consumo"),"2556",)))),REPLACE(I147,1,1,1))))</f>
        <v/>
      </c>
    </row>
    <row r="148" customFormat="false" ht="12.8" hidden="false" customHeight="false" outlineLevel="0" collapsed="false">
      <c r="Y148" s="45"/>
      <c r="Z148" s="46" t="str">
        <f aca="false">IF(B148="","",(IFERROR(VLOOKUP(H148,Dados!A$3:B$15000,2,0),"Não Encontrado")))</f>
        <v/>
      </c>
      <c r="AA148" s="46" t="str">
        <f aca="false">IF(B148="","",(IFERROR(VLOOKUP(G148,Dados!C$3:E$15000,3,0),"Não Encontrado")))</f>
        <v/>
      </c>
      <c r="AB148" s="46" t="str">
        <f aca="false">IFERROR(IF(Z148&lt;&gt;"Não Encontrado",Z148,IF(AA148&lt;&gt;"Não Encontrado",AA148,"")),"")</f>
        <v/>
      </c>
      <c r="AC148" s="45" t="str">
        <f aca="false">IF(B148="","",IF(AB148="","NÃO","SIM"))</f>
        <v/>
      </c>
      <c r="AD148" s="45" t="str">
        <f aca="false">IFERROR(VLOOKUP(G148,Dados!$P$3:$R$500,3,0),"")</f>
        <v/>
      </c>
      <c r="AE148" s="45" t="str">
        <f aca="false">IFERROR(VLOOKUP(G148,Dados!$K$3:$L$500,2,0),"")</f>
        <v/>
      </c>
      <c r="AF148" s="45" t="str">
        <f aca="false">IFERROR(VLOOKUP(G148,Dados!$M$3:$N$500,2,0),"")</f>
        <v/>
      </c>
      <c r="AG148" s="45" t="str">
        <f aca="false">IF(F148="","",IF(AND(AD148="",AE148="",AF148=""),"-",IF(AND(AD148="BIT",AE148="",AF148=""),"BIT",IF(AND(AE148="ANEXO I",AD148="",AF148=""),"ANEXO I",IF(AND(AF148="ANEXO II",AD148="",AE148=""),"ANEXO II","Escolher")))))</f>
        <v/>
      </c>
      <c r="AH148" s="45" t="str">
        <f aca="false">IF(AG148&lt;&gt;"Pneus","",IFERROR(VLOOKUP(R148,Dados!$X$2:$Z$5,3,0)*(AI148-Q148),VLOOKUP(D148,Dados!$X$7:$Z$33,3,0)*(AI148-Q148)))</f>
        <v/>
      </c>
      <c r="AI148" s="47" t="str">
        <f aca="false">IF(B148="","",P148+Q148+O148+M148+L148-N148)</f>
        <v/>
      </c>
      <c r="AJ148" s="48" t="str">
        <f aca="false">IFERROR(IF(AND(AC148="SIM",AG148="-",Y148="REVENDA"),(AB148/1+1)*AI148,IF(AND(AC148="SIM",AG148="Pneus",Y148="REVENDA"),(AB148/1+1)*(AI148-AH148),"")),"")</f>
        <v/>
      </c>
      <c r="AK148" s="48" t="str">
        <f aca="false">IF(AJ148="","",AJ148*17%)</f>
        <v/>
      </c>
      <c r="AL148" s="48" t="str">
        <f aca="false">IFERROR(IF(AC148="NÃO","",IF(AK148="","",IF(E148="Simples Nacional",BF148,IF(T148=0.12,U148*0.5833337002,IF(T148=0,AI148*0.07,U148))))),"")</f>
        <v/>
      </c>
      <c r="AM148" s="47" t="str">
        <f aca="false">IFERROR(IF(AC148="NÃO","",IF(OR(AG148="-",AG148="Pneus"),AK148-AL148,"")),"")</f>
        <v/>
      </c>
      <c r="AN148" s="48" t="str">
        <f aca="false">IF(AND(Y148="REVENDA",AC148="SIM",AG148="BIT"),((AB148/1+1)*AI148)*0.4117,"")</f>
        <v/>
      </c>
      <c r="AO148" s="48" t="str">
        <f aca="false">IF(AN148="","",AN148*17%)</f>
        <v/>
      </c>
      <c r="AP148" s="49" t="str">
        <f aca="false">IF(AN148="","",IF(T148=0.12,(U148*0.4117)*0.4117,IF(T148=0,(AI148*0.07)*0.4117,U148*0.4117)))</f>
        <v/>
      </c>
      <c r="AQ148" s="47" t="str">
        <f aca="false">IF(AN148="","",AO148-AP148)</f>
        <v/>
      </c>
      <c r="AR148" s="50" t="str">
        <f aca="false">IFERROR(IF(AND(AC148="SIM",Y148="REVENDA",LEFT(AG148,5)="ANEXO")*OR(AE148="ANEXO I",AF148="ANEXO II"),VLOOKUP(H148,Dados!G:I,2,0),""),"INSERIR MVA")</f>
        <v/>
      </c>
      <c r="AS148" s="48" t="str">
        <f aca="false">IF(LEFT(AG148,5)="ANEXO",VLOOKUP(AG148,Dados!$X$111:$Z$112,2,0)*(AI148-Q148),"")</f>
        <v/>
      </c>
      <c r="AT148" s="48" t="str">
        <f aca="false">IFERROR(IF(AR148="","",(AI148*AR148)+AI148),"INSERIR MVA")</f>
        <v/>
      </c>
      <c r="AU148" s="48" t="str">
        <f aca="false">IF(AT148="","",IF(AY148=0.04,U148,AS148*AY148))</f>
        <v/>
      </c>
      <c r="AV148" s="47" t="str">
        <f aca="false">IFERROR(IF(AU148="","",(VLOOKUP(AG148,Dados!$X$111:$Z$112,3,0)*AT148*0.17)),"INSERIR MVA")</f>
        <v/>
      </c>
      <c r="AW148" s="47" t="str">
        <f aca="false">IFERROR(IF(AR148="","",AV148-AU148),"")</f>
        <v/>
      </c>
      <c r="AX148" s="51" t="str">
        <f aca="false">IFERROR(IF(AC148="NÃO","",IF(AM148&lt;&gt;"",AM148-W148,IF(AQ148&lt;&gt;"",AQ148-W148,IF(AW148&lt;&gt;"",AW148-W148,"")))),"")</f>
        <v/>
      </c>
      <c r="AY148" s="46" t="str">
        <f aca="false">IFERROR(IF(ISNA(VLOOKUP(R148,Dados!$X$2:$Y$5,2,0)),VLOOKUP(D148,Dados!$X$7:$Y$33,2,0),VLOOKUP(R148,Dados!$X$2:$Y$5,2,0)),"")</f>
        <v/>
      </c>
      <c r="AZ148" s="52" t="str">
        <f aca="false">IF(C148="","",IF(AND(Y148="CONSUMO",AC148="NÃO")*OR(AG148="-",AG148="BIT"),IF(E148&lt;&gt;"",(AI148-(P148+L148-N148+Q148)*AY148)/0.83),""))</f>
        <v/>
      </c>
      <c r="BA148" s="51" t="str">
        <f aca="false">IF(AZ148="","",AZ148*0.17-((P148+L148-N148+Q148)*AY148))</f>
        <v/>
      </c>
      <c r="BB148" s="51" t="str">
        <f aca="false">IF(AND(Y148="CONSUMO",AG148="ANEXO I",AY148&gt;4%),(AI148-(P148+L148-N148+Q148)*0.0514)/0.83*(0.5177)*(0.17)-AI148*0.0514,IF(AND(Y148="CONSUMO",AG148="ANEXO II",AY148&gt;4%),(AI148-(P148+L148-N148+Q148)*0.041)/0.83*(0.3295)*(0.17)-AI148*0.041,IF(AND(Y148="CONSUMO",AG148="ANEXO I",AY148=4%),(AI148-(P148+L148-N148+Q148)*0.04)/0.83*(0.5177)*(0.17)-AI148*0.04,IF(AND(Y148="CONSUMO",AG148="ANEXO II",AY148=4%),(AI148-(P148+L148-N148+Q148)*0.04)/0.83*(0.3295)*(0.17)-AI148*0.04,""))))</f>
        <v/>
      </c>
      <c r="BC148" s="51" t="str">
        <f aca="false">IF(C148="","",IF(AND(Y148="CONSUMO",AC148="SIM")*OR(AG148="-",AG148="BIT"),IF(E148&lt;&gt;"",(AI148-(P148+L148-N148+Q148)*AY148)/0.83),""))</f>
        <v/>
      </c>
      <c r="BD148" s="51" t="str">
        <f aca="false">IF(BC148="","",BC148*0.17)</f>
        <v/>
      </c>
      <c r="BE148" s="51" t="str">
        <f aca="false">IF(I148=6908,0,IF(BC148="","",BD148-((P148+L148-N148+Q148)*AY148)))</f>
        <v/>
      </c>
      <c r="BF148" s="53" t="str">
        <f aca="false">IF(B148="","",IF(OR(B148="",E148="Regime Normal"),0,(AI148-Q148)*VLOOKUP(R148,Dados!$X$98:$Y$108,2,0)))</f>
        <v/>
      </c>
      <c r="BG148" s="54" t="str">
        <f aca="false">IFERROR(VLOOKUP(I148,Dados!$AC$27:$AD$43,2,0),IF(B148="","",IF(D148&lt;&gt;"MT",IF(AND(AC148="SIM",Y148="Revenda"),"2403",IF(AND(AC148="SIM",Y148="Consumo"),"2407",IF(AND(AC148="NÃO",Y148="Revenda"),"2102",IF(AND(AC148="NÃO",Y148="Consumo"),"2556",)))),REPLACE(I148,1,1,1))))</f>
        <v/>
      </c>
    </row>
    <row r="149" customFormat="false" ht="12.8" hidden="false" customHeight="false" outlineLevel="0" collapsed="false">
      <c r="Y149" s="45"/>
      <c r="Z149" s="46" t="str">
        <f aca="false">IF(B149="","",(IFERROR(VLOOKUP(H149,Dados!A$3:B$15000,2,0),"Não Encontrado")))</f>
        <v/>
      </c>
      <c r="AA149" s="46" t="str">
        <f aca="false">IF(B149="","",(IFERROR(VLOOKUP(G149,Dados!C$3:E$15000,3,0),"Não Encontrado")))</f>
        <v/>
      </c>
      <c r="AB149" s="46" t="str">
        <f aca="false">IFERROR(IF(Z149&lt;&gt;"Não Encontrado",Z149,IF(AA149&lt;&gt;"Não Encontrado",AA149,"")),"")</f>
        <v/>
      </c>
      <c r="AC149" s="45" t="str">
        <f aca="false">IF(B149="","",IF(AB149="","NÃO","SIM"))</f>
        <v/>
      </c>
      <c r="AD149" s="45" t="str">
        <f aca="false">IFERROR(VLOOKUP(G149,Dados!$P$3:$R$500,3,0),"")</f>
        <v/>
      </c>
      <c r="AE149" s="45" t="str">
        <f aca="false">IFERROR(VLOOKUP(G149,Dados!$K$3:$L$500,2,0),"")</f>
        <v/>
      </c>
      <c r="AF149" s="45" t="str">
        <f aca="false">IFERROR(VLOOKUP(G149,Dados!$M$3:$N$500,2,0),"")</f>
        <v/>
      </c>
      <c r="AG149" s="45" t="str">
        <f aca="false">IF(F149="","",IF(AND(AD149="",AE149="",AF149=""),"-",IF(AND(AD149="BIT",AE149="",AF149=""),"BIT",IF(AND(AE149="ANEXO I",AD149="",AF149=""),"ANEXO I",IF(AND(AF149="ANEXO II",AD149="",AE149=""),"ANEXO II","Escolher")))))</f>
        <v/>
      </c>
      <c r="AH149" s="45" t="str">
        <f aca="false">IF(AG149&lt;&gt;"Pneus","",IFERROR(VLOOKUP(R149,Dados!$X$2:$Z$5,3,0)*(AI149-Q149),VLOOKUP(D149,Dados!$X$7:$Z$33,3,0)*(AI149-Q149)))</f>
        <v/>
      </c>
      <c r="AI149" s="47" t="str">
        <f aca="false">IF(B149="","",P149+Q149+O149+M149+L149-N149)</f>
        <v/>
      </c>
      <c r="AJ149" s="48" t="str">
        <f aca="false">IFERROR(IF(AND(AC149="SIM",AG149="-",Y149="REVENDA"),(AB149/1+1)*AI149,IF(AND(AC149="SIM",AG149="Pneus",Y149="REVENDA"),(AB149/1+1)*(AI149-AH149),"")),"")</f>
        <v/>
      </c>
      <c r="AK149" s="48" t="str">
        <f aca="false">IF(AJ149="","",AJ149*17%)</f>
        <v/>
      </c>
      <c r="AL149" s="48" t="str">
        <f aca="false">IFERROR(IF(AC149="NÃO","",IF(AK149="","",IF(E149="Simples Nacional",BF149,IF(T149=0.12,U149*0.5833337002,IF(T149=0,AI149*0.07,U149))))),"")</f>
        <v/>
      </c>
      <c r="AM149" s="47" t="str">
        <f aca="false">IFERROR(IF(AC149="NÃO","",IF(OR(AG149="-",AG149="Pneus"),AK149-AL149,"")),"")</f>
        <v/>
      </c>
      <c r="AN149" s="48" t="str">
        <f aca="false">IF(AND(Y149="REVENDA",AC149="SIM",AG149="BIT"),((AB149/1+1)*AI149)*0.4117,"")</f>
        <v/>
      </c>
      <c r="AO149" s="48" t="str">
        <f aca="false">IF(AN149="","",AN149*17%)</f>
        <v/>
      </c>
      <c r="AP149" s="49" t="str">
        <f aca="false">IF(AN149="","",IF(T149=0.12,(U149*0.4117)*0.4117,IF(T149=0,(AI149*0.07)*0.4117,U149*0.4117)))</f>
        <v/>
      </c>
      <c r="AQ149" s="47" t="str">
        <f aca="false">IF(AN149="","",AO149-AP149)</f>
        <v/>
      </c>
      <c r="AR149" s="50" t="str">
        <f aca="false">IFERROR(IF(AND(AC149="SIM",Y149="REVENDA",LEFT(AG149,5)="ANEXO")*OR(AE149="ANEXO I",AF149="ANEXO II"),VLOOKUP(H149,Dados!G:I,2,0),""),"INSERIR MVA")</f>
        <v/>
      </c>
      <c r="AS149" s="48" t="str">
        <f aca="false">IF(LEFT(AG149,5)="ANEXO",VLOOKUP(AG149,Dados!$X$111:$Z$112,2,0)*(AI149-Q149),"")</f>
        <v/>
      </c>
      <c r="AT149" s="48" t="str">
        <f aca="false">IFERROR(IF(AR149="","",(AI149*AR149)+AI149),"INSERIR MVA")</f>
        <v/>
      </c>
      <c r="AU149" s="48" t="str">
        <f aca="false">IF(AT149="","",IF(AY149=0.04,U149,AS149*AY149))</f>
        <v/>
      </c>
      <c r="AV149" s="47" t="str">
        <f aca="false">IFERROR(IF(AU149="","",(VLOOKUP(AG149,Dados!$X$111:$Z$112,3,0)*AT149*0.17)),"INSERIR MVA")</f>
        <v/>
      </c>
      <c r="AW149" s="47" t="str">
        <f aca="false">IFERROR(IF(AR149="","",AV149-AU149),"")</f>
        <v/>
      </c>
      <c r="AX149" s="51" t="str">
        <f aca="false">IFERROR(IF(AC149="NÃO","",IF(AM149&lt;&gt;"",AM149-W149,IF(AQ149&lt;&gt;"",AQ149-W149,IF(AW149&lt;&gt;"",AW149-W149,"")))),"")</f>
        <v/>
      </c>
      <c r="AY149" s="46" t="str">
        <f aca="false">IFERROR(IF(ISNA(VLOOKUP(R149,Dados!$X$2:$Y$5,2,0)),VLOOKUP(D149,Dados!$X$7:$Y$33,2,0),VLOOKUP(R149,Dados!$X$2:$Y$5,2,0)),"")</f>
        <v/>
      </c>
      <c r="AZ149" s="52" t="str">
        <f aca="false">IF(C149="","",IF(AND(Y149="CONSUMO",AC149="NÃO")*OR(AG149="-",AG149="BIT"),IF(E149&lt;&gt;"",(AI149-(P149+L149-N149+Q149)*AY149)/0.83),""))</f>
        <v/>
      </c>
      <c r="BA149" s="51" t="str">
        <f aca="false">IF(AZ149="","",AZ149*0.17-((P149+L149-N149+Q149)*AY149))</f>
        <v/>
      </c>
      <c r="BB149" s="51" t="str">
        <f aca="false">IF(AND(Y149="CONSUMO",AG149="ANEXO I",AY149&gt;4%),(AI149-(P149+L149-N149+Q149)*0.0514)/0.83*(0.5177)*(0.17)-AI149*0.0514,IF(AND(Y149="CONSUMO",AG149="ANEXO II",AY149&gt;4%),(AI149-(P149+L149-N149+Q149)*0.041)/0.83*(0.3295)*(0.17)-AI149*0.041,IF(AND(Y149="CONSUMO",AG149="ANEXO I",AY149=4%),(AI149-(P149+L149-N149+Q149)*0.04)/0.83*(0.5177)*(0.17)-AI149*0.04,IF(AND(Y149="CONSUMO",AG149="ANEXO II",AY149=4%),(AI149-(P149+L149-N149+Q149)*0.04)/0.83*(0.3295)*(0.17)-AI149*0.04,""))))</f>
        <v/>
      </c>
      <c r="BC149" s="51" t="str">
        <f aca="false">IF(C149="","",IF(AND(Y149="CONSUMO",AC149="SIM")*OR(AG149="-",AG149="BIT"),IF(E149&lt;&gt;"",(AI149-(P149+L149-N149+Q149)*AY149)/0.83),""))</f>
        <v/>
      </c>
      <c r="BD149" s="51" t="str">
        <f aca="false">IF(BC149="","",BC149*0.17)</f>
        <v/>
      </c>
      <c r="BE149" s="51" t="str">
        <f aca="false">IF(I149=6908,0,IF(BC149="","",BD149-((P149+L149-N149+Q149)*AY149)))</f>
        <v/>
      </c>
      <c r="BF149" s="53" t="str">
        <f aca="false">IF(B149="","",IF(OR(B149="",E149="Regime Normal"),0,(AI149-Q149)*VLOOKUP(R149,Dados!$X$98:$Y$108,2,0)))</f>
        <v/>
      </c>
      <c r="BG149" s="54" t="str">
        <f aca="false">IFERROR(VLOOKUP(I149,Dados!$AC$27:$AD$43,2,0),IF(B149="","",IF(D149&lt;&gt;"MT",IF(AND(AC149="SIM",Y149="Revenda"),"2403",IF(AND(AC149="SIM",Y149="Consumo"),"2407",IF(AND(AC149="NÃO",Y149="Revenda"),"2102",IF(AND(AC149="NÃO",Y149="Consumo"),"2556",)))),REPLACE(I149,1,1,1))))</f>
        <v/>
      </c>
    </row>
    <row r="150" customFormat="false" ht="12.8" hidden="false" customHeight="false" outlineLevel="0" collapsed="false">
      <c r="Y150" s="45"/>
      <c r="Z150" s="46" t="str">
        <f aca="false">IF(B150="","",(IFERROR(VLOOKUP(H150,Dados!A$3:B$15000,2,0),"Não Encontrado")))</f>
        <v/>
      </c>
      <c r="AA150" s="46" t="str">
        <f aca="false">IF(B150="","",(IFERROR(VLOOKUP(G150,Dados!C$3:E$15000,3,0),"Não Encontrado")))</f>
        <v/>
      </c>
      <c r="AB150" s="46" t="str">
        <f aca="false">IFERROR(IF(Z150&lt;&gt;"Não Encontrado",Z150,IF(AA150&lt;&gt;"Não Encontrado",AA150,"")),"")</f>
        <v/>
      </c>
      <c r="AC150" s="45" t="str">
        <f aca="false">IF(B150="","",IF(AB150="","NÃO","SIM"))</f>
        <v/>
      </c>
      <c r="AD150" s="45" t="str">
        <f aca="false">IFERROR(VLOOKUP(G150,Dados!$P$3:$R$500,3,0),"")</f>
        <v/>
      </c>
      <c r="AE150" s="45" t="str">
        <f aca="false">IFERROR(VLOOKUP(G150,Dados!$K$3:$L$500,2,0),"")</f>
        <v/>
      </c>
      <c r="AF150" s="45" t="str">
        <f aca="false">IFERROR(VLOOKUP(G150,Dados!$M$3:$N$500,2,0),"")</f>
        <v/>
      </c>
      <c r="AG150" s="45" t="str">
        <f aca="false">IF(F150="","",IF(AND(AD150="",AE150="",AF150=""),"-",IF(AND(AD150="BIT",AE150="",AF150=""),"BIT",IF(AND(AE150="ANEXO I",AD150="",AF150=""),"ANEXO I",IF(AND(AF150="ANEXO II",AD150="",AE150=""),"ANEXO II","Escolher")))))</f>
        <v/>
      </c>
      <c r="AH150" s="45" t="str">
        <f aca="false">IF(AG150&lt;&gt;"Pneus","",IFERROR(VLOOKUP(R150,Dados!$X$2:$Z$5,3,0)*(AI150-Q150),VLOOKUP(D150,Dados!$X$7:$Z$33,3,0)*(AI150-Q150)))</f>
        <v/>
      </c>
      <c r="AI150" s="47" t="str">
        <f aca="false">IF(B150="","",P150+Q150+O150+M150+L150-N150)</f>
        <v/>
      </c>
      <c r="AJ150" s="48" t="str">
        <f aca="false">IFERROR(IF(AND(AC150="SIM",AG150="-",Y150="REVENDA"),(AB150/1+1)*AI150,IF(AND(AC150="SIM",AG150="Pneus",Y150="REVENDA"),(AB150/1+1)*(AI150-AH150),"")),"")</f>
        <v/>
      </c>
      <c r="AK150" s="48" t="str">
        <f aca="false">IF(AJ150="","",AJ150*17%)</f>
        <v/>
      </c>
      <c r="AL150" s="48" t="str">
        <f aca="false">IFERROR(IF(AC150="NÃO","",IF(AK150="","",IF(E150="Simples Nacional",BF150,IF(T150=0.12,U150*0.5833337002,IF(T150=0,AI150*0.07,U150))))),"")</f>
        <v/>
      </c>
      <c r="AM150" s="47" t="str">
        <f aca="false">IFERROR(IF(AC150="NÃO","",IF(OR(AG150="-",AG150="Pneus"),AK150-AL150,"")),"")</f>
        <v/>
      </c>
      <c r="AN150" s="48" t="str">
        <f aca="false">IF(AND(Y150="REVENDA",AC150="SIM",AG150="BIT"),((AB150/1+1)*AI150)*0.4117,"")</f>
        <v/>
      </c>
      <c r="AO150" s="48" t="str">
        <f aca="false">IF(AN150="","",AN150*17%)</f>
        <v/>
      </c>
      <c r="AP150" s="49" t="str">
        <f aca="false">IF(AN150="","",IF(T150=0.12,(U150*0.4117)*0.4117,IF(T150=0,(AI150*0.07)*0.4117,U150*0.4117)))</f>
        <v/>
      </c>
      <c r="AQ150" s="47" t="str">
        <f aca="false">IF(AN150="","",AO150-AP150)</f>
        <v/>
      </c>
      <c r="AR150" s="50" t="str">
        <f aca="false">IFERROR(IF(AND(AC150="SIM",Y150="REVENDA",LEFT(AG150,5)="ANEXO")*OR(AE150="ANEXO I",AF150="ANEXO II"),VLOOKUP(H150,Dados!G:I,2,0),""),"INSERIR MVA")</f>
        <v/>
      </c>
      <c r="AS150" s="48" t="str">
        <f aca="false">IF(LEFT(AG150,5)="ANEXO",VLOOKUP(AG150,Dados!$X$111:$Z$112,2,0)*(AI150-Q150),"")</f>
        <v/>
      </c>
      <c r="AT150" s="48" t="str">
        <f aca="false">IFERROR(IF(AR150="","",(AI150*AR150)+AI150),"INSERIR MVA")</f>
        <v/>
      </c>
      <c r="AU150" s="48" t="str">
        <f aca="false">IF(AT150="","",IF(AY150=0.04,U150,AS150*AY150))</f>
        <v/>
      </c>
      <c r="AV150" s="47" t="str">
        <f aca="false">IFERROR(IF(AU150="","",(VLOOKUP(AG150,Dados!$X$111:$Z$112,3,0)*AT150*0.17)),"INSERIR MVA")</f>
        <v/>
      </c>
      <c r="AW150" s="47" t="str">
        <f aca="false">IFERROR(IF(AR150="","",AV150-AU150),"")</f>
        <v/>
      </c>
      <c r="AX150" s="51" t="str">
        <f aca="false">IFERROR(IF(AC150="NÃO","",IF(AM150&lt;&gt;"",AM150-W150,IF(AQ150&lt;&gt;"",AQ150-W150,IF(AW150&lt;&gt;"",AW150-W150,"")))),"")</f>
        <v/>
      </c>
      <c r="AY150" s="46" t="str">
        <f aca="false">IFERROR(IF(ISNA(VLOOKUP(R150,Dados!$X$2:$Y$5,2,0)),VLOOKUP(D150,Dados!$X$7:$Y$33,2,0),VLOOKUP(R150,Dados!$X$2:$Y$5,2,0)),"")</f>
        <v/>
      </c>
      <c r="AZ150" s="52" t="str">
        <f aca="false">IF(C150="","",IF(AND(Y150="CONSUMO",AC150="NÃO")*OR(AG150="-",AG150="BIT"),IF(E150&lt;&gt;"",(AI150-(P150+L150-N150+Q150)*AY150)/0.83),""))</f>
        <v/>
      </c>
      <c r="BA150" s="51" t="str">
        <f aca="false">IF(AZ150="","",AZ150*0.17-((P150+L150-N150+Q150)*AY150))</f>
        <v/>
      </c>
      <c r="BB150" s="51" t="str">
        <f aca="false">IF(AND(Y150="CONSUMO",AG150="ANEXO I",AY150&gt;4%),(AI150-(P150+L150-N150+Q150)*0.0514)/0.83*(0.5177)*(0.17)-AI150*0.0514,IF(AND(Y150="CONSUMO",AG150="ANEXO II",AY150&gt;4%),(AI150-(P150+L150-N150+Q150)*0.041)/0.83*(0.3295)*(0.17)-AI150*0.041,IF(AND(Y150="CONSUMO",AG150="ANEXO I",AY150=4%),(AI150-(P150+L150-N150+Q150)*0.04)/0.83*(0.5177)*(0.17)-AI150*0.04,IF(AND(Y150="CONSUMO",AG150="ANEXO II",AY150=4%),(AI150-(P150+L150-N150+Q150)*0.04)/0.83*(0.3295)*(0.17)-AI150*0.04,""))))</f>
        <v/>
      </c>
      <c r="BC150" s="51" t="str">
        <f aca="false">IF(C150="","",IF(AND(Y150="CONSUMO",AC150="SIM")*OR(AG150="-",AG150="BIT"),IF(E150&lt;&gt;"",(AI150-(P150+L150-N150+Q150)*AY150)/0.83),""))</f>
        <v/>
      </c>
      <c r="BD150" s="51" t="str">
        <f aca="false">IF(BC150="","",BC150*0.17)</f>
        <v/>
      </c>
      <c r="BE150" s="51" t="str">
        <f aca="false">IF(I150=6908,0,IF(BC150="","",BD150-((P150+L150-N150+Q150)*AY150)))</f>
        <v/>
      </c>
      <c r="BF150" s="53" t="str">
        <f aca="false">IF(B150="","",IF(OR(B150="",E150="Regime Normal"),0,(AI150-Q150)*VLOOKUP(R150,Dados!$X$98:$Y$108,2,0)))</f>
        <v/>
      </c>
      <c r="BG150" s="54" t="str">
        <f aca="false">IFERROR(VLOOKUP(I150,Dados!$AC$27:$AD$43,2,0),IF(B150="","",IF(D150&lt;&gt;"MT",IF(AND(AC150="SIM",Y150="Revenda"),"2403",IF(AND(AC150="SIM",Y150="Consumo"),"2407",IF(AND(AC150="NÃO",Y150="Revenda"),"2102",IF(AND(AC150="NÃO",Y150="Consumo"),"2556",)))),REPLACE(I150,1,1,1))))</f>
        <v/>
      </c>
    </row>
    <row r="151" customFormat="false" ht="12.8" hidden="false" customHeight="false" outlineLevel="0" collapsed="false">
      <c r="Y151" s="45"/>
      <c r="Z151" s="46" t="str">
        <f aca="false">IF(B151="","",(IFERROR(VLOOKUP(H151,Dados!A$3:B$15000,2,0),"Não Encontrado")))</f>
        <v/>
      </c>
      <c r="AA151" s="46" t="str">
        <f aca="false">IF(B151="","",(IFERROR(VLOOKUP(G151,Dados!C$3:E$15000,3,0),"Não Encontrado")))</f>
        <v/>
      </c>
      <c r="AB151" s="46" t="str">
        <f aca="false">IFERROR(IF(Z151&lt;&gt;"Não Encontrado",Z151,IF(AA151&lt;&gt;"Não Encontrado",AA151,"")),"")</f>
        <v/>
      </c>
      <c r="AC151" s="45" t="str">
        <f aca="false">IF(B151="","",IF(AB151="","NÃO","SIM"))</f>
        <v/>
      </c>
      <c r="AD151" s="45" t="str">
        <f aca="false">IFERROR(VLOOKUP(G151,Dados!$P$3:$R$500,3,0),"")</f>
        <v/>
      </c>
      <c r="AE151" s="45" t="str">
        <f aca="false">IFERROR(VLOOKUP(G151,Dados!$K$3:$L$500,2,0),"")</f>
        <v/>
      </c>
      <c r="AF151" s="45" t="str">
        <f aca="false">IFERROR(VLOOKUP(G151,Dados!$M$3:$N$500,2,0),"")</f>
        <v/>
      </c>
      <c r="AG151" s="45" t="str">
        <f aca="false">IF(F151="","",IF(AND(AD151="",AE151="",AF151=""),"-",IF(AND(AD151="BIT",AE151="",AF151=""),"BIT",IF(AND(AE151="ANEXO I",AD151="",AF151=""),"ANEXO I",IF(AND(AF151="ANEXO II",AD151="",AE151=""),"ANEXO II","Escolher")))))</f>
        <v/>
      </c>
      <c r="AH151" s="45" t="str">
        <f aca="false">IF(AG151&lt;&gt;"Pneus","",IFERROR(VLOOKUP(R151,Dados!$X$2:$Z$5,3,0)*(AI151-Q151),VLOOKUP(D151,Dados!$X$7:$Z$33,3,0)*(AI151-Q151)))</f>
        <v/>
      </c>
      <c r="AI151" s="47" t="str">
        <f aca="false">IF(B151="","",P151+Q151+O151+M151+L151-N151)</f>
        <v/>
      </c>
      <c r="AJ151" s="48" t="str">
        <f aca="false">IFERROR(IF(AND(AC151="SIM",AG151="-",Y151="REVENDA"),(AB151/1+1)*AI151,IF(AND(AC151="SIM",AG151="Pneus",Y151="REVENDA"),(AB151/1+1)*(AI151-AH151),"")),"")</f>
        <v/>
      </c>
      <c r="AK151" s="48" t="str">
        <f aca="false">IF(AJ151="","",AJ151*17%)</f>
        <v/>
      </c>
      <c r="AL151" s="48" t="str">
        <f aca="false">IFERROR(IF(AC151="NÃO","",IF(AK151="","",IF(E151="Simples Nacional",BF151,IF(T151=0.12,U151*0.5833337002,IF(T151=0,AI151*0.07,U151))))),"")</f>
        <v/>
      </c>
      <c r="AM151" s="47" t="str">
        <f aca="false">IFERROR(IF(AC151="NÃO","",IF(OR(AG151="-",AG151="Pneus"),AK151-AL151,"")),"")</f>
        <v/>
      </c>
      <c r="AN151" s="48" t="str">
        <f aca="false">IF(AND(Y151="REVENDA",AC151="SIM",AG151="BIT"),((AB151/1+1)*AI151)*0.4117,"")</f>
        <v/>
      </c>
      <c r="AO151" s="48" t="str">
        <f aca="false">IF(AN151="","",AN151*17%)</f>
        <v/>
      </c>
      <c r="AP151" s="49" t="str">
        <f aca="false">IF(AN151="","",IF(T151=0.12,(U151*0.4117)*0.4117,IF(T151=0,(AI151*0.07)*0.4117,U151*0.4117)))</f>
        <v/>
      </c>
      <c r="AQ151" s="47" t="str">
        <f aca="false">IF(AN151="","",AO151-AP151)</f>
        <v/>
      </c>
      <c r="AR151" s="50" t="str">
        <f aca="false">IFERROR(IF(AND(AC151="SIM",Y151="REVENDA",LEFT(AG151,5)="ANEXO")*OR(AE151="ANEXO I",AF151="ANEXO II"),VLOOKUP(H151,Dados!G:I,2,0),""),"INSERIR MVA")</f>
        <v/>
      </c>
      <c r="AS151" s="48" t="str">
        <f aca="false">IF(LEFT(AG151,5)="ANEXO",VLOOKUP(AG151,Dados!$X$111:$Z$112,2,0)*(AI151-Q151),"")</f>
        <v/>
      </c>
      <c r="AT151" s="48" t="str">
        <f aca="false">IFERROR(IF(AR151="","",(AI151*AR151)+AI151),"INSERIR MVA")</f>
        <v/>
      </c>
      <c r="AU151" s="48" t="str">
        <f aca="false">IF(AT151="","",IF(AY151=0.04,U151,AS151*AY151))</f>
        <v/>
      </c>
      <c r="AV151" s="47" t="str">
        <f aca="false">IFERROR(IF(AU151="","",(VLOOKUP(AG151,Dados!$X$111:$Z$112,3,0)*AT151*0.17)),"INSERIR MVA")</f>
        <v/>
      </c>
      <c r="AW151" s="47" t="str">
        <f aca="false">IFERROR(IF(AR151="","",AV151-AU151),"")</f>
        <v/>
      </c>
      <c r="AX151" s="51" t="str">
        <f aca="false">IFERROR(IF(AC151="NÃO","",IF(AM151&lt;&gt;"",AM151-W151,IF(AQ151&lt;&gt;"",AQ151-W151,IF(AW151&lt;&gt;"",AW151-W151,"")))),"")</f>
        <v/>
      </c>
      <c r="AY151" s="46" t="str">
        <f aca="false">IFERROR(IF(ISNA(VLOOKUP(R151,Dados!$X$2:$Y$5,2,0)),VLOOKUP(D151,Dados!$X$7:$Y$33,2,0),VLOOKUP(R151,Dados!$X$2:$Y$5,2,0)),"")</f>
        <v/>
      </c>
      <c r="AZ151" s="52" t="str">
        <f aca="false">IF(C151="","",IF(AND(Y151="CONSUMO",AC151="NÃO")*OR(AG151="-",AG151="BIT"),IF(E151&lt;&gt;"",(AI151-(P151+L151-N151+Q151)*AY151)/0.83),""))</f>
        <v/>
      </c>
      <c r="BA151" s="51" t="str">
        <f aca="false">IF(AZ151="","",AZ151*0.17-((P151+L151-N151+Q151)*AY151))</f>
        <v/>
      </c>
      <c r="BB151" s="51" t="str">
        <f aca="false">IF(AND(Y151="CONSUMO",AG151="ANEXO I",AY151&gt;4%),(AI151-(P151+L151-N151+Q151)*0.0514)/0.83*(0.5177)*(0.17)-AI151*0.0514,IF(AND(Y151="CONSUMO",AG151="ANEXO II",AY151&gt;4%),(AI151-(P151+L151-N151+Q151)*0.041)/0.83*(0.3295)*(0.17)-AI151*0.041,IF(AND(Y151="CONSUMO",AG151="ANEXO I",AY151=4%),(AI151-(P151+L151-N151+Q151)*0.04)/0.83*(0.5177)*(0.17)-AI151*0.04,IF(AND(Y151="CONSUMO",AG151="ANEXO II",AY151=4%),(AI151-(P151+L151-N151+Q151)*0.04)/0.83*(0.3295)*(0.17)-AI151*0.04,""))))</f>
        <v/>
      </c>
      <c r="BC151" s="51" t="str">
        <f aca="false">IF(C151="","",IF(AND(Y151="CONSUMO",AC151="SIM")*OR(AG151="-",AG151="BIT"),IF(E151&lt;&gt;"",(AI151-(P151+L151-N151+Q151)*AY151)/0.83),""))</f>
        <v/>
      </c>
      <c r="BD151" s="51" t="str">
        <f aca="false">IF(BC151="","",BC151*0.17)</f>
        <v/>
      </c>
      <c r="BE151" s="51" t="str">
        <f aca="false">IF(I151=6908,0,IF(BC151="","",BD151-((P151+L151-N151+Q151)*AY151)))</f>
        <v/>
      </c>
      <c r="BF151" s="53" t="str">
        <f aca="false">IF(B151="","",IF(OR(B151="",E151="Regime Normal"),0,(AI151-Q151)*VLOOKUP(R151,Dados!$X$98:$Y$108,2,0)))</f>
        <v/>
      </c>
      <c r="BG151" s="54" t="str">
        <f aca="false">IFERROR(VLOOKUP(I151,Dados!$AC$27:$AD$43,2,0),IF(B151="","",IF(D151&lt;&gt;"MT",IF(AND(AC151="SIM",Y151="Revenda"),"2403",IF(AND(AC151="SIM",Y151="Consumo"),"2407",IF(AND(AC151="NÃO",Y151="Revenda"),"2102",IF(AND(AC151="NÃO",Y151="Consumo"),"2556",)))),REPLACE(I151,1,1,1))))</f>
        <v/>
      </c>
    </row>
    <row r="152" customFormat="false" ht="12.8" hidden="false" customHeight="false" outlineLevel="0" collapsed="false">
      <c r="Y152" s="45"/>
      <c r="Z152" s="46" t="str">
        <f aca="false">IF(B152="","",(IFERROR(VLOOKUP(H152,Dados!A$3:B$15000,2,0),"Não Encontrado")))</f>
        <v/>
      </c>
      <c r="AA152" s="46" t="str">
        <f aca="false">IF(B152="","",(IFERROR(VLOOKUP(G152,Dados!C$3:E$15000,3,0),"Não Encontrado")))</f>
        <v/>
      </c>
      <c r="AB152" s="46" t="str">
        <f aca="false">IFERROR(IF(Z152&lt;&gt;"Não Encontrado",Z152,IF(AA152&lt;&gt;"Não Encontrado",AA152,"")),"")</f>
        <v/>
      </c>
      <c r="AC152" s="45" t="str">
        <f aca="false">IF(B152="","",IF(AB152="","NÃO","SIM"))</f>
        <v/>
      </c>
      <c r="AD152" s="45" t="str">
        <f aca="false">IFERROR(VLOOKUP(G152,Dados!$P$3:$R$500,3,0),"")</f>
        <v/>
      </c>
      <c r="AE152" s="45" t="str">
        <f aca="false">IFERROR(VLOOKUP(G152,Dados!$K$3:$L$500,2,0),"")</f>
        <v/>
      </c>
      <c r="AF152" s="45" t="str">
        <f aca="false">IFERROR(VLOOKUP(G152,Dados!$M$3:$N$500,2,0),"")</f>
        <v/>
      </c>
      <c r="AG152" s="45" t="str">
        <f aca="false">IF(F152="","",IF(AND(AD152="",AE152="",AF152=""),"-",IF(AND(AD152="BIT",AE152="",AF152=""),"BIT",IF(AND(AE152="ANEXO I",AD152="",AF152=""),"ANEXO I",IF(AND(AF152="ANEXO II",AD152="",AE152=""),"ANEXO II","Escolher")))))</f>
        <v/>
      </c>
      <c r="AH152" s="45" t="str">
        <f aca="false">IF(AG152&lt;&gt;"Pneus","",IFERROR(VLOOKUP(R152,Dados!$X$2:$Z$5,3,0)*(AI152-Q152),VLOOKUP(D152,Dados!$X$7:$Z$33,3,0)*(AI152-Q152)))</f>
        <v/>
      </c>
      <c r="AI152" s="47" t="str">
        <f aca="false">IF(B152="","",P152+Q152+O152+M152+L152-N152)</f>
        <v/>
      </c>
      <c r="AJ152" s="48" t="str">
        <f aca="false">IFERROR(IF(AND(AC152="SIM",AG152="-",Y152="REVENDA"),(AB152/1+1)*AI152,IF(AND(AC152="SIM",AG152="Pneus",Y152="REVENDA"),(AB152/1+1)*(AI152-AH152),"")),"")</f>
        <v/>
      </c>
      <c r="AK152" s="48" t="str">
        <f aca="false">IF(AJ152="","",AJ152*17%)</f>
        <v/>
      </c>
      <c r="AL152" s="48" t="str">
        <f aca="false">IFERROR(IF(AC152="NÃO","",IF(AK152="","",IF(E152="Simples Nacional",BF152,IF(T152=0.12,U152*0.5833337002,IF(T152=0,AI152*0.07,U152))))),"")</f>
        <v/>
      </c>
      <c r="AM152" s="47" t="str">
        <f aca="false">IFERROR(IF(AC152="NÃO","",IF(OR(AG152="-",AG152="Pneus"),AK152-AL152,"")),"")</f>
        <v/>
      </c>
      <c r="AN152" s="48" t="str">
        <f aca="false">IF(AND(Y152="REVENDA",AC152="SIM",AG152="BIT"),((AB152/1+1)*AI152)*0.4117,"")</f>
        <v/>
      </c>
      <c r="AO152" s="48" t="str">
        <f aca="false">IF(AN152="","",AN152*17%)</f>
        <v/>
      </c>
      <c r="AP152" s="49" t="str">
        <f aca="false">IF(AN152="","",IF(T152=0.12,(U152*0.4117)*0.4117,IF(T152=0,(AI152*0.07)*0.4117,U152*0.4117)))</f>
        <v/>
      </c>
      <c r="AQ152" s="47" t="str">
        <f aca="false">IF(AN152="","",AO152-AP152)</f>
        <v/>
      </c>
      <c r="AR152" s="50" t="str">
        <f aca="false">IFERROR(IF(AND(AC152="SIM",Y152="REVENDA",LEFT(AG152,5)="ANEXO")*OR(AE152="ANEXO I",AF152="ANEXO II"),VLOOKUP(H152,Dados!G:I,2,0),""),"INSERIR MVA")</f>
        <v/>
      </c>
      <c r="AS152" s="48" t="str">
        <f aca="false">IF(LEFT(AG152,5)="ANEXO",VLOOKUP(AG152,Dados!$X$111:$Z$112,2,0)*(AI152-Q152),"")</f>
        <v/>
      </c>
      <c r="AT152" s="48" t="str">
        <f aca="false">IFERROR(IF(AR152="","",(AI152*AR152)+AI152),"INSERIR MVA")</f>
        <v/>
      </c>
      <c r="AU152" s="48" t="str">
        <f aca="false">IF(AT152="","",IF(AY152=0.04,U152,AS152*AY152))</f>
        <v/>
      </c>
      <c r="AV152" s="47" t="str">
        <f aca="false">IFERROR(IF(AU152="","",(VLOOKUP(AG152,Dados!$X$111:$Z$112,3,0)*AT152*0.17)),"INSERIR MVA")</f>
        <v/>
      </c>
      <c r="AW152" s="47" t="str">
        <f aca="false">IFERROR(IF(AR152="","",AV152-AU152),"")</f>
        <v/>
      </c>
      <c r="AX152" s="51" t="str">
        <f aca="false">IFERROR(IF(AC152="NÃO","",IF(AM152&lt;&gt;"",AM152-W152,IF(AQ152&lt;&gt;"",AQ152-W152,IF(AW152&lt;&gt;"",AW152-W152,"")))),"")</f>
        <v/>
      </c>
      <c r="AY152" s="46" t="str">
        <f aca="false">IFERROR(IF(ISNA(VLOOKUP(R152,Dados!$X$2:$Y$5,2,0)),VLOOKUP(D152,Dados!$X$7:$Y$33,2,0),VLOOKUP(R152,Dados!$X$2:$Y$5,2,0)),"")</f>
        <v/>
      </c>
      <c r="AZ152" s="52" t="str">
        <f aca="false">IF(C152="","",IF(AND(Y152="CONSUMO",AC152="NÃO")*OR(AG152="-",AG152="BIT"),IF(E152&lt;&gt;"",(AI152-(P152+L152-N152+Q152)*AY152)/0.83),""))</f>
        <v/>
      </c>
      <c r="BA152" s="51" t="str">
        <f aca="false">IF(AZ152="","",AZ152*0.17-((P152+L152-N152+Q152)*AY152))</f>
        <v/>
      </c>
      <c r="BB152" s="51" t="str">
        <f aca="false">IF(AND(Y152="CONSUMO",AG152="ANEXO I",AY152&gt;4%),(AI152-(P152+L152-N152+Q152)*0.0514)/0.83*(0.5177)*(0.17)-AI152*0.0514,IF(AND(Y152="CONSUMO",AG152="ANEXO II",AY152&gt;4%),(AI152-(P152+L152-N152+Q152)*0.041)/0.83*(0.3295)*(0.17)-AI152*0.041,IF(AND(Y152="CONSUMO",AG152="ANEXO I",AY152=4%),(AI152-(P152+L152-N152+Q152)*0.04)/0.83*(0.5177)*(0.17)-AI152*0.04,IF(AND(Y152="CONSUMO",AG152="ANEXO II",AY152=4%),(AI152-(P152+L152-N152+Q152)*0.04)/0.83*(0.3295)*(0.17)-AI152*0.04,""))))</f>
        <v/>
      </c>
      <c r="BC152" s="51" t="str">
        <f aca="false">IF(C152="","",IF(AND(Y152="CONSUMO",AC152="SIM")*OR(AG152="-",AG152="BIT"),IF(E152&lt;&gt;"",(AI152-(P152+L152-N152+Q152)*AY152)/0.83),""))</f>
        <v/>
      </c>
      <c r="BD152" s="51" t="str">
        <f aca="false">IF(BC152="","",BC152*0.17)</f>
        <v/>
      </c>
      <c r="BE152" s="51" t="str">
        <f aca="false">IF(I152=6908,0,IF(BC152="","",BD152-((P152+L152-N152+Q152)*AY152)))</f>
        <v/>
      </c>
      <c r="BF152" s="53" t="str">
        <f aca="false">IF(B152="","",IF(OR(B152="",E152="Regime Normal"),0,(AI152-Q152)*VLOOKUP(R152,Dados!$X$98:$Y$108,2,0)))</f>
        <v/>
      </c>
      <c r="BG152" s="54" t="str">
        <f aca="false">IFERROR(VLOOKUP(I152,Dados!$AC$27:$AD$43,2,0),IF(B152="","",IF(D152&lt;&gt;"MT",IF(AND(AC152="SIM",Y152="Revenda"),"2403",IF(AND(AC152="SIM",Y152="Consumo"),"2407",IF(AND(AC152="NÃO",Y152="Revenda"),"2102",IF(AND(AC152="NÃO",Y152="Consumo"),"2556",)))),REPLACE(I152,1,1,1))))</f>
        <v/>
      </c>
    </row>
    <row r="153" customFormat="false" ht="12.8" hidden="false" customHeight="false" outlineLevel="0" collapsed="false">
      <c r="Y153" s="45"/>
      <c r="Z153" s="46" t="str">
        <f aca="false">IF(B153="","",(IFERROR(VLOOKUP(H153,Dados!A$3:B$15000,2,0),"Não Encontrado")))</f>
        <v/>
      </c>
      <c r="AA153" s="46" t="str">
        <f aca="false">IF(B153="","",(IFERROR(VLOOKUP(G153,Dados!C$3:E$15000,3,0),"Não Encontrado")))</f>
        <v/>
      </c>
      <c r="AB153" s="46" t="str">
        <f aca="false">IFERROR(IF(Z153&lt;&gt;"Não Encontrado",Z153,IF(AA153&lt;&gt;"Não Encontrado",AA153,"")),"")</f>
        <v/>
      </c>
      <c r="AC153" s="45" t="str">
        <f aca="false">IF(B153="","",IF(AB153="","NÃO","SIM"))</f>
        <v/>
      </c>
      <c r="AD153" s="45" t="str">
        <f aca="false">IFERROR(VLOOKUP(G153,Dados!$P$3:$R$500,3,0),"")</f>
        <v/>
      </c>
      <c r="AE153" s="45" t="str">
        <f aca="false">IFERROR(VLOOKUP(G153,Dados!$K$3:$L$500,2,0),"")</f>
        <v/>
      </c>
      <c r="AF153" s="45" t="str">
        <f aca="false">IFERROR(VLOOKUP(G153,Dados!$M$3:$N$500,2,0),"")</f>
        <v/>
      </c>
      <c r="AG153" s="45" t="str">
        <f aca="false">IF(F153="","",IF(AND(AD153="",AE153="",AF153=""),"-",IF(AND(AD153="BIT",AE153="",AF153=""),"BIT",IF(AND(AE153="ANEXO I",AD153="",AF153=""),"ANEXO I",IF(AND(AF153="ANEXO II",AD153="",AE153=""),"ANEXO II","Escolher")))))</f>
        <v/>
      </c>
      <c r="AH153" s="45" t="str">
        <f aca="false">IF(AG153&lt;&gt;"Pneus","",IFERROR(VLOOKUP(R153,Dados!$X$2:$Z$5,3,0)*(AI153-Q153),VLOOKUP(D153,Dados!$X$7:$Z$33,3,0)*(AI153-Q153)))</f>
        <v/>
      </c>
      <c r="AI153" s="47" t="str">
        <f aca="false">IF(B153="","",P153+Q153+O153+M153+L153-N153)</f>
        <v/>
      </c>
      <c r="AJ153" s="48" t="str">
        <f aca="false">IFERROR(IF(AND(AC153="SIM",AG153="-",Y153="REVENDA"),(AB153/1+1)*AI153,IF(AND(AC153="SIM",AG153="Pneus",Y153="REVENDA"),(AB153/1+1)*(AI153-AH153),"")),"")</f>
        <v/>
      </c>
      <c r="AK153" s="48" t="str">
        <f aca="false">IF(AJ153="","",AJ153*17%)</f>
        <v/>
      </c>
      <c r="AL153" s="48" t="str">
        <f aca="false">IFERROR(IF(AC153="NÃO","",IF(AK153="","",IF(E153="Simples Nacional",BF153,IF(T153=0.12,U153*0.5833337002,IF(T153=0,AI153*0.07,U153))))),"")</f>
        <v/>
      </c>
      <c r="AM153" s="47" t="str">
        <f aca="false">IFERROR(IF(AC153="NÃO","",IF(OR(AG153="-",AG153="Pneus"),AK153-AL153,"")),"")</f>
        <v/>
      </c>
      <c r="AN153" s="48" t="str">
        <f aca="false">IF(AND(Y153="REVENDA",AC153="SIM",AG153="BIT"),((AB153/1+1)*AI153)*0.4117,"")</f>
        <v/>
      </c>
      <c r="AO153" s="48" t="str">
        <f aca="false">IF(AN153="","",AN153*17%)</f>
        <v/>
      </c>
      <c r="AP153" s="49" t="str">
        <f aca="false">IF(AN153="","",IF(T153=0.12,(U153*0.4117)*0.4117,IF(T153=0,(AI153*0.07)*0.4117,U153*0.4117)))</f>
        <v/>
      </c>
      <c r="AQ153" s="47" t="str">
        <f aca="false">IF(AN153="","",AO153-AP153)</f>
        <v/>
      </c>
      <c r="AR153" s="50" t="str">
        <f aca="false">IFERROR(IF(AND(AC153="SIM",Y153="REVENDA",LEFT(AG153,5)="ANEXO")*OR(AE153="ANEXO I",AF153="ANEXO II"),VLOOKUP(H153,Dados!G:I,2,0),""),"INSERIR MVA")</f>
        <v/>
      </c>
      <c r="AS153" s="48" t="str">
        <f aca="false">IF(LEFT(AG153,5)="ANEXO",VLOOKUP(AG153,Dados!$X$111:$Z$112,2,0)*(AI153-Q153),"")</f>
        <v/>
      </c>
      <c r="AT153" s="48" t="str">
        <f aca="false">IFERROR(IF(AR153="","",(AI153*AR153)+AI153),"INSERIR MVA")</f>
        <v/>
      </c>
      <c r="AU153" s="48" t="str">
        <f aca="false">IF(AT153="","",IF(AY153=0.04,U153,AS153*AY153))</f>
        <v/>
      </c>
      <c r="AV153" s="47" t="str">
        <f aca="false">IFERROR(IF(AU153="","",(VLOOKUP(AG153,Dados!$X$111:$Z$112,3,0)*AT153*0.17)),"INSERIR MVA")</f>
        <v/>
      </c>
      <c r="AW153" s="47" t="str">
        <f aca="false">IFERROR(IF(AR153="","",AV153-AU153),"")</f>
        <v/>
      </c>
      <c r="AX153" s="51" t="str">
        <f aca="false">IFERROR(IF(AC153="NÃO","",IF(AM153&lt;&gt;"",AM153-W153,IF(AQ153&lt;&gt;"",AQ153-W153,IF(AW153&lt;&gt;"",AW153-W153,"")))),"")</f>
        <v/>
      </c>
      <c r="AY153" s="46" t="str">
        <f aca="false">IFERROR(IF(ISNA(VLOOKUP(R153,Dados!$X$2:$Y$5,2,0)),VLOOKUP(D153,Dados!$X$7:$Y$33,2,0),VLOOKUP(R153,Dados!$X$2:$Y$5,2,0)),"")</f>
        <v/>
      </c>
      <c r="AZ153" s="52" t="str">
        <f aca="false">IF(C153="","",IF(AND(Y153="CONSUMO",AC153="NÃO")*OR(AG153="-",AG153="BIT"),IF(E153&lt;&gt;"",(AI153-(P153+L153-N153+Q153)*AY153)/0.83),""))</f>
        <v/>
      </c>
      <c r="BA153" s="51" t="str">
        <f aca="false">IF(AZ153="","",AZ153*0.17-((P153+L153-N153+Q153)*AY153))</f>
        <v/>
      </c>
      <c r="BB153" s="51" t="str">
        <f aca="false">IF(AND(Y153="CONSUMO",AG153="ANEXO I",AY153&gt;4%),(AI153-(P153+L153-N153+Q153)*0.0514)/0.83*(0.5177)*(0.17)-AI153*0.0514,IF(AND(Y153="CONSUMO",AG153="ANEXO II",AY153&gt;4%),(AI153-(P153+L153-N153+Q153)*0.041)/0.83*(0.3295)*(0.17)-AI153*0.041,IF(AND(Y153="CONSUMO",AG153="ANEXO I",AY153=4%),(AI153-(P153+L153-N153+Q153)*0.04)/0.83*(0.5177)*(0.17)-AI153*0.04,IF(AND(Y153="CONSUMO",AG153="ANEXO II",AY153=4%),(AI153-(P153+L153-N153+Q153)*0.04)/0.83*(0.3295)*(0.17)-AI153*0.04,""))))</f>
        <v/>
      </c>
      <c r="BC153" s="51" t="str">
        <f aca="false">IF(C153="","",IF(AND(Y153="CONSUMO",AC153="SIM")*OR(AG153="-",AG153="BIT"),IF(E153&lt;&gt;"",(AI153-(P153+L153-N153+Q153)*AY153)/0.83),""))</f>
        <v/>
      </c>
      <c r="BD153" s="51" t="str">
        <f aca="false">IF(BC153="","",BC153*0.17)</f>
        <v/>
      </c>
      <c r="BE153" s="51" t="str">
        <f aca="false">IF(I153=6908,0,IF(BC153="","",BD153-((P153+L153-N153+Q153)*AY153)))</f>
        <v/>
      </c>
      <c r="BF153" s="53" t="str">
        <f aca="false">IF(B153="","",IF(OR(B153="",E153="Regime Normal"),0,(AI153-Q153)*VLOOKUP(R153,Dados!$X$98:$Y$108,2,0)))</f>
        <v/>
      </c>
      <c r="BG153" s="54" t="str">
        <f aca="false">IFERROR(VLOOKUP(I153,Dados!$AC$27:$AD$43,2,0),IF(B153="","",IF(D153&lt;&gt;"MT",IF(AND(AC153="SIM",Y153="Revenda"),"2403",IF(AND(AC153="SIM",Y153="Consumo"),"2407",IF(AND(AC153="NÃO",Y153="Revenda"),"2102",IF(AND(AC153="NÃO",Y153="Consumo"),"2556",)))),REPLACE(I153,1,1,1))))</f>
        <v/>
      </c>
    </row>
    <row r="154" customFormat="false" ht="12.8" hidden="false" customHeight="false" outlineLevel="0" collapsed="false">
      <c r="Y154" s="45"/>
      <c r="Z154" s="46" t="str">
        <f aca="false">IF(B154="","",(IFERROR(VLOOKUP(H154,Dados!A$3:B$15000,2,0),"Não Encontrado")))</f>
        <v/>
      </c>
      <c r="AA154" s="46" t="str">
        <f aca="false">IF(B154="","",(IFERROR(VLOOKUP(G154,Dados!C$3:E$15000,3,0),"Não Encontrado")))</f>
        <v/>
      </c>
      <c r="AB154" s="46" t="str">
        <f aca="false">IFERROR(IF(Z154&lt;&gt;"Não Encontrado",Z154,IF(AA154&lt;&gt;"Não Encontrado",AA154,"")),"")</f>
        <v/>
      </c>
      <c r="AC154" s="45" t="str">
        <f aca="false">IF(B154="","",IF(AB154="","NÃO","SIM"))</f>
        <v/>
      </c>
      <c r="AD154" s="45" t="str">
        <f aca="false">IFERROR(VLOOKUP(G154,Dados!$P$3:$R$500,3,0),"")</f>
        <v/>
      </c>
      <c r="AE154" s="45" t="str">
        <f aca="false">IFERROR(VLOOKUP(G154,Dados!$K$3:$L$500,2,0),"")</f>
        <v/>
      </c>
      <c r="AF154" s="45" t="str">
        <f aca="false">IFERROR(VLOOKUP(G154,Dados!$M$3:$N$500,2,0),"")</f>
        <v/>
      </c>
      <c r="AG154" s="45" t="str">
        <f aca="false">IF(F154="","",IF(AND(AD154="",AE154="",AF154=""),"-",IF(AND(AD154="BIT",AE154="",AF154=""),"BIT",IF(AND(AE154="ANEXO I",AD154="",AF154=""),"ANEXO I",IF(AND(AF154="ANEXO II",AD154="",AE154=""),"ANEXO II","Escolher")))))</f>
        <v/>
      </c>
      <c r="AH154" s="45" t="str">
        <f aca="false">IF(AG154&lt;&gt;"Pneus","",IFERROR(VLOOKUP(R154,Dados!$X$2:$Z$5,3,0)*(AI154-Q154),VLOOKUP(D154,Dados!$X$7:$Z$33,3,0)*(AI154-Q154)))</f>
        <v/>
      </c>
      <c r="AI154" s="47" t="str">
        <f aca="false">IF(B154="","",P154+Q154+O154+M154+L154-N154)</f>
        <v/>
      </c>
      <c r="AJ154" s="48" t="str">
        <f aca="false">IFERROR(IF(AND(AC154="SIM",AG154="-",Y154="REVENDA"),(AB154/1+1)*AI154,IF(AND(AC154="SIM",AG154="Pneus",Y154="REVENDA"),(AB154/1+1)*(AI154-AH154),"")),"")</f>
        <v/>
      </c>
      <c r="AK154" s="48" t="str">
        <f aca="false">IF(AJ154="","",AJ154*17%)</f>
        <v/>
      </c>
      <c r="AL154" s="48" t="str">
        <f aca="false">IFERROR(IF(AC154="NÃO","",IF(AK154="","",IF(E154="Simples Nacional",BF154,IF(T154=0.12,U154*0.5833337002,IF(T154=0,AI154*0.07,U154))))),"")</f>
        <v/>
      </c>
      <c r="AM154" s="47" t="str">
        <f aca="false">IFERROR(IF(AC154="NÃO","",IF(OR(AG154="-",AG154="Pneus"),AK154-AL154,"")),"")</f>
        <v/>
      </c>
      <c r="AN154" s="48" t="str">
        <f aca="false">IF(AND(Y154="REVENDA",AC154="SIM",AG154="BIT"),((AB154/1+1)*AI154)*0.4117,"")</f>
        <v/>
      </c>
      <c r="AO154" s="48" t="str">
        <f aca="false">IF(AN154="","",AN154*17%)</f>
        <v/>
      </c>
      <c r="AP154" s="49" t="str">
        <f aca="false">IF(AN154="","",IF(T154=0.12,(U154*0.4117)*0.4117,IF(T154=0,(AI154*0.07)*0.4117,U154*0.4117)))</f>
        <v/>
      </c>
      <c r="AQ154" s="47" t="str">
        <f aca="false">IF(AN154="","",AO154-AP154)</f>
        <v/>
      </c>
      <c r="AR154" s="50" t="str">
        <f aca="false">IFERROR(IF(AND(AC154="SIM",Y154="REVENDA",LEFT(AG154,5)="ANEXO")*OR(AE154="ANEXO I",AF154="ANEXO II"),VLOOKUP(H154,Dados!G:I,2,0),""),"INSERIR MVA")</f>
        <v/>
      </c>
      <c r="AS154" s="48" t="str">
        <f aca="false">IF(LEFT(AG154,5)="ANEXO",VLOOKUP(AG154,Dados!$X$111:$Z$112,2,0)*(AI154-Q154),"")</f>
        <v/>
      </c>
      <c r="AT154" s="48" t="str">
        <f aca="false">IFERROR(IF(AR154="","",(AI154*AR154)+AI154),"INSERIR MVA")</f>
        <v/>
      </c>
      <c r="AU154" s="48" t="str">
        <f aca="false">IF(AT154="","",IF(AY154=0.04,U154,AS154*AY154))</f>
        <v/>
      </c>
      <c r="AV154" s="47" t="str">
        <f aca="false">IFERROR(IF(AU154="","",(VLOOKUP(AG154,Dados!$X$111:$Z$112,3,0)*AT154*0.17)),"INSERIR MVA")</f>
        <v/>
      </c>
      <c r="AW154" s="47" t="str">
        <f aca="false">IFERROR(IF(AR154="","",AV154-AU154),"")</f>
        <v/>
      </c>
      <c r="AX154" s="51" t="str">
        <f aca="false">IFERROR(IF(AC154="NÃO","",IF(AM154&lt;&gt;"",AM154-W154,IF(AQ154&lt;&gt;"",AQ154-W154,IF(AW154&lt;&gt;"",AW154-W154,"")))),"")</f>
        <v/>
      </c>
      <c r="AY154" s="46" t="str">
        <f aca="false">IFERROR(IF(ISNA(VLOOKUP(R154,Dados!$X$2:$Y$5,2,0)),VLOOKUP(D154,Dados!$X$7:$Y$33,2,0),VLOOKUP(R154,Dados!$X$2:$Y$5,2,0)),"")</f>
        <v/>
      </c>
      <c r="AZ154" s="52" t="str">
        <f aca="false">IF(C154="","",IF(AND(Y154="CONSUMO",AC154="NÃO")*OR(AG154="-",AG154="BIT"),IF(E154&lt;&gt;"",(AI154-(P154+L154-N154+Q154)*AY154)/0.83),""))</f>
        <v/>
      </c>
      <c r="BA154" s="51" t="str">
        <f aca="false">IF(AZ154="","",AZ154*0.17-((P154+L154-N154+Q154)*AY154))</f>
        <v/>
      </c>
      <c r="BB154" s="51" t="str">
        <f aca="false">IF(AND(Y154="CONSUMO",AG154="ANEXO I",AY154&gt;4%),(AI154-(P154+L154-N154+Q154)*0.0514)/0.83*(0.5177)*(0.17)-AI154*0.0514,IF(AND(Y154="CONSUMO",AG154="ANEXO II",AY154&gt;4%),(AI154-(P154+L154-N154+Q154)*0.041)/0.83*(0.3295)*(0.17)-AI154*0.041,IF(AND(Y154="CONSUMO",AG154="ANEXO I",AY154=4%),(AI154-(P154+L154-N154+Q154)*0.04)/0.83*(0.5177)*(0.17)-AI154*0.04,IF(AND(Y154="CONSUMO",AG154="ANEXO II",AY154=4%),(AI154-(P154+L154-N154+Q154)*0.04)/0.83*(0.3295)*(0.17)-AI154*0.04,""))))</f>
        <v/>
      </c>
      <c r="BC154" s="51" t="str">
        <f aca="false">IF(C154="","",IF(AND(Y154="CONSUMO",AC154="SIM")*OR(AG154="-",AG154="BIT"),IF(E154&lt;&gt;"",(AI154-(P154+L154-N154+Q154)*AY154)/0.83),""))</f>
        <v/>
      </c>
      <c r="BD154" s="51" t="str">
        <f aca="false">IF(BC154="","",BC154*0.17)</f>
        <v/>
      </c>
      <c r="BE154" s="51" t="str">
        <f aca="false">IF(I154=6908,0,IF(BC154="","",BD154-((P154+L154-N154+Q154)*AY154)))</f>
        <v/>
      </c>
      <c r="BF154" s="53" t="str">
        <f aca="false">IF(B154="","",IF(OR(B154="",E154="Regime Normal"),0,(AI154-Q154)*VLOOKUP(R154,Dados!$X$98:$Y$108,2,0)))</f>
        <v/>
      </c>
      <c r="BG154" s="54" t="str">
        <f aca="false">IFERROR(VLOOKUP(I154,Dados!$AC$27:$AD$43,2,0),IF(B154="","",IF(D154&lt;&gt;"MT",IF(AND(AC154="SIM",Y154="Revenda"),"2403",IF(AND(AC154="SIM",Y154="Consumo"),"2407",IF(AND(AC154="NÃO",Y154="Revenda"),"2102",IF(AND(AC154="NÃO",Y154="Consumo"),"2556",)))),REPLACE(I154,1,1,1))))</f>
        <v/>
      </c>
    </row>
    <row r="155" customFormat="false" ht="12.8" hidden="false" customHeight="false" outlineLevel="0" collapsed="false">
      <c r="Y155" s="45"/>
      <c r="Z155" s="46" t="str">
        <f aca="false">IF(B155="","",(IFERROR(VLOOKUP(H155,Dados!A$3:B$15000,2,0),"Não Encontrado")))</f>
        <v/>
      </c>
      <c r="AA155" s="46" t="str">
        <f aca="false">IF(B155="","",(IFERROR(VLOOKUP(G155,Dados!C$3:E$15000,3,0),"Não Encontrado")))</f>
        <v/>
      </c>
      <c r="AB155" s="46" t="str">
        <f aca="false">IFERROR(IF(Z155&lt;&gt;"Não Encontrado",Z155,IF(AA155&lt;&gt;"Não Encontrado",AA155,"")),"")</f>
        <v/>
      </c>
      <c r="AC155" s="45" t="str">
        <f aca="false">IF(B155="","",IF(AB155="","NÃO","SIM"))</f>
        <v/>
      </c>
      <c r="AD155" s="45" t="str">
        <f aca="false">IFERROR(VLOOKUP(G155,Dados!$P$3:$R$500,3,0),"")</f>
        <v/>
      </c>
      <c r="AE155" s="45" t="str">
        <f aca="false">IFERROR(VLOOKUP(G155,Dados!$K$3:$L$500,2,0),"")</f>
        <v/>
      </c>
      <c r="AF155" s="45" t="str">
        <f aca="false">IFERROR(VLOOKUP(G155,Dados!$M$3:$N$500,2,0),"")</f>
        <v/>
      </c>
      <c r="AG155" s="45" t="str">
        <f aca="false">IF(F155="","",IF(AND(AD155="",AE155="",AF155=""),"-",IF(AND(AD155="BIT",AE155="",AF155=""),"BIT",IF(AND(AE155="ANEXO I",AD155="",AF155=""),"ANEXO I",IF(AND(AF155="ANEXO II",AD155="",AE155=""),"ANEXO II","Escolher")))))</f>
        <v/>
      </c>
      <c r="AH155" s="45" t="str">
        <f aca="false">IF(AG155&lt;&gt;"Pneus","",IFERROR(VLOOKUP(R155,Dados!$X$2:$Z$5,3,0)*(AI155-Q155),VLOOKUP(D155,Dados!$X$7:$Z$33,3,0)*(AI155-Q155)))</f>
        <v/>
      </c>
      <c r="AI155" s="47" t="str">
        <f aca="false">IF(B155="","",P155+Q155+O155+M155+L155-N155)</f>
        <v/>
      </c>
      <c r="AJ155" s="48" t="str">
        <f aca="false">IFERROR(IF(AND(AC155="SIM",AG155="-",Y155="REVENDA"),(AB155/1+1)*AI155,IF(AND(AC155="SIM",AG155="Pneus",Y155="REVENDA"),(AB155/1+1)*(AI155-AH155),"")),"")</f>
        <v/>
      </c>
      <c r="AK155" s="48" t="str">
        <f aca="false">IF(AJ155="","",AJ155*17%)</f>
        <v/>
      </c>
      <c r="AL155" s="48" t="str">
        <f aca="false">IFERROR(IF(AC155="NÃO","",IF(AK155="","",IF(E155="Simples Nacional",BF155,IF(T155=0.12,U155*0.5833337002,IF(T155=0,AI155*0.07,U155))))),"")</f>
        <v/>
      </c>
      <c r="AM155" s="47" t="str">
        <f aca="false">IFERROR(IF(AC155="NÃO","",IF(OR(AG155="-",AG155="Pneus"),AK155-AL155,"")),"")</f>
        <v/>
      </c>
      <c r="AN155" s="48" t="str">
        <f aca="false">IF(AND(Y155="REVENDA",AC155="SIM",AG155="BIT"),((AB155/1+1)*AI155)*0.4117,"")</f>
        <v/>
      </c>
      <c r="AO155" s="48" t="str">
        <f aca="false">IF(AN155="","",AN155*17%)</f>
        <v/>
      </c>
      <c r="AP155" s="49" t="str">
        <f aca="false">IF(AN155="","",IF(T155=0.12,(U155*0.4117)*0.4117,IF(T155=0,(AI155*0.07)*0.4117,U155*0.4117)))</f>
        <v/>
      </c>
      <c r="AQ155" s="47" t="str">
        <f aca="false">IF(AN155="","",AO155-AP155)</f>
        <v/>
      </c>
      <c r="AR155" s="50" t="str">
        <f aca="false">IFERROR(IF(AND(AC155="SIM",Y155="REVENDA",LEFT(AG155,5)="ANEXO")*OR(AE155="ANEXO I",AF155="ANEXO II"),VLOOKUP(H155,Dados!G:I,2,0),""),"INSERIR MVA")</f>
        <v/>
      </c>
      <c r="AS155" s="48" t="str">
        <f aca="false">IF(LEFT(AG155,5)="ANEXO",VLOOKUP(AG155,Dados!$X$111:$Z$112,2,0)*(AI155-Q155),"")</f>
        <v/>
      </c>
      <c r="AT155" s="48" t="str">
        <f aca="false">IFERROR(IF(AR155="","",(AI155*AR155)+AI155),"INSERIR MVA")</f>
        <v/>
      </c>
      <c r="AU155" s="48" t="str">
        <f aca="false">IF(AT155="","",IF(AY155=0.04,U155,AS155*AY155))</f>
        <v/>
      </c>
      <c r="AV155" s="47" t="str">
        <f aca="false">IFERROR(IF(AU155="","",(VLOOKUP(AG155,Dados!$X$111:$Z$112,3,0)*AT155*0.17)),"INSERIR MVA")</f>
        <v/>
      </c>
      <c r="AW155" s="47" t="str">
        <f aca="false">IFERROR(IF(AR155="","",AV155-AU155),"")</f>
        <v/>
      </c>
      <c r="AX155" s="51" t="str">
        <f aca="false">IFERROR(IF(AC155="NÃO","",IF(AM155&lt;&gt;"",AM155-W155,IF(AQ155&lt;&gt;"",AQ155-W155,IF(AW155&lt;&gt;"",AW155-W155,"")))),"")</f>
        <v/>
      </c>
      <c r="AY155" s="46" t="str">
        <f aca="false">IFERROR(IF(ISNA(VLOOKUP(R155,Dados!$X$2:$Y$5,2,0)),VLOOKUP(D155,Dados!$X$7:$Y$33,2,0),VLOOKUP(R155,Dados!$X$2:$Y$5,2,0)),"")</f>
        <v/>
      </c>
      <c r="AZ155" s="52" t="str">
        <f aca="false">IF(C155="","",IF(AND(Y155="CONSUMO",AC155="NÃO")*OR(AG155="-",AG155="BIT"),IF(E155&lt;&gt;"",(AI155-(P155+L155-N155+Q155)*AY155)/0.83),""))</f>
        <v/>
      </c>
      <c r="BA155" s="51" t="str">
        <f aca="false">IF(AZ155="","",AZ155*0.17-((P155+L155-N155+Q155)*AY155))</f>
        <v/>
      </c>
      <c r="BB155" s="51" t="str">
        <f aca="false">IF(AND(Y155="CONSUMO",AG155="ANEXO I",AY155&gt;4%),(AI155-(P155+L155-N155+Q155)*0.0514)/0.83*(0.5177)*(0.17)-AI155*0.0514,IF(AND(Y155="CONSUMO",AG155="ANEXO II",AY155&gt;4%),(AI155-(P155+L155-N155+Q155)*0.041)/0.83*(0.3295)*(0.17)-AI155*0.041,IF(AND(Y155="CONSUMO",AG155="ANEXO I",AY155=4%),(AI155-(P155+L155-N155+Q155)*0.04)/0.83*(0.5177)*(0.17)-AI155*0.04,IF(AND(Y155="CONSUMO",AG155="ANEXO II",AY155=4%),(AI155-(P155+L155-N155+Q155)*0.04)/0.83*(0.3295)*(0.17)-AI155*0.04,""))))</f>
        <v/>
      </c>
      <c r="BC155" s="51" t="str">
        <f aca="false">IF(C155="","",IF(AND(Y155="CONSUMO",AC155="SIM")*OR(AG155="-",AG155="BIT"),IF(E155&lt;&gt;"",(AI155-(P155+L155-N155+Q155)*AY155)/0.83),""))</f>
        <v/>
      </c>
      <c r="BD155" s="51" t="str">
        <f aca="false">IF(BC155="","",BC155*0.17)</f>
        <v/>
      </c>
      <c r="BE155" s="51" t="str">
        <f aca="false">IF(I155=6908,0,IF(BC155="","",BD155-((P155+L155-N155+Q155)*AY155)))</f>
        <v/>
      </c>
      <c r="BF155" s="53" t="str">
        <f aca="false">IF(B155="","",IF(OR(B155="",E155="Regime Normal"),0,(AI155-Q155)*VLOOKUP(R155,Dados!$X$98:$Y$108,2,0)))</f>
        <v/>
      </c>
      <c r="BG155" s="54" t="str">
        <f aca="false">IFERROR(VLOOKUP(I155,Dados!$AC$27:$AD$43,2,0),IF(B155="","",IF(D155&lt;&gt;"MT",IF(AND(AC155="SIM",Y155="Revenda"),"2403",IF(AND(AC155="SIM",Y155="Consumo"),"2407",IF(AND(AC155="NÃO",Y155="Revenda"),"2102",IF(AND(AC155="NÃO",Y155="Consumo"),"2556",)))),REPLACE(I155,1,1,1))))</f>
        <v/>
      </c>
    </row>
    <row r="156" customFormat="false" ht="12.8" hidden="false" customHeight="false" outlineLevel="0" collapsed="false">
      <c r="Y156" s="45"/>
      <c r="Z156" s="46" t="str">
        <f aca="false">IF(B156="","",(IFERROR(VLOOKUP(H156,Dados!A$3:B$15000,2,0),"Não Encontrado")))</f>
        <v/>
      </c>
      <c r="AA156" s="46" t="str">
        <f aca="false">IF(B156="","",(IFERROR(VLOOKUP(G156,Dados!C$3:E$15000,3,0),"Não Encontrado")))</f>
        <v/>
      </c>
      <c r="AB156" s="46" t="str">
        <f aca="false">IFERROR(IF(Z156&lt;&gt;"Não Encontrado",Z156,IF(AA156&lt;&gt;"Não Encontrado",AA156,"")),"")</f>
        <v/>
      </c>
      <c r="AC156" s="45" t="str">
        <f aca="false">IF(B156="","",IF(AB156="","NÃO","SIM"))</f>
        <v/>
      </c>
      <c r="AD156" s="45" t="str">
        <f aca="false">IFERROR(VLOOKUP(G156,Dados!$P$3:$R$500,3,0),"")</f>
        <v/>
      </c>
      <c r="AE156" s="45" t="str">
        <f aca="false">IFERROR(VLOOKUP(G156,Dados!$K$3:$L$500,2,0),"")</f>
        <v/>
      </c>
      <c r="AF156" s="45" t="str">
        <f aca="false">IFERROR(VLOOKUP(G156,Dados!$M$3:$N$500,2,0),"")</f>
        <v/>
      </c>
      <c r="AG156" s="45" t="str">
        <f aca="false">IF(F156="","",IF(AND(AD156="",AE156="",AF156=""),"-",IF(AND(AD156="BIT",AE156="",AF156=""),"BIT",IF(AND(AE156="ANEXO I",AD156="",AF156=""),"ANEXO I",IF(AND(AF156="ANEXO II",AD156="",AE156=""),"ANEXO II","Escolher")))))</f>
        <v/>
      </c>
      <c r="AH156" s="45" t="str">
        <f aca="false">IF(AG156&lt;&gt;"Pneus","",IFERROR(VLOOKUP(R156,Dados!$X$2:$Z$5,3,0)*(AI156-Q156),VLOOKUP(D156,Dados!$X$7:$Z$33,3,0)*(AI156-Q156)))</f>
        <v/>
      </c>
      <c r="AI156" s="47" t="str">
        <f aca="false">IF(B156="","",P156+Q156+O156+M156+L156-N156)</f>
        <v/>
      </c>
      <c r="AJ156" s="48" t="str">
        <f aca="false">IFERROR(IF(AND(AC156="SIM",AG156="-",Y156="REVENDA"),(AB156/1+1)*AI156,IF(AND(AC156="SIM",AG156="Pneus",Y156="REVENDA"),(AB156/1+1)*(AI156-AH156),"")),"")</f>
        <v/>
      </c>
      <c r="AK156" s="48" t="str">
        <f aca="false">IF(AJ156="","",AJ156*17%)</f>
        <v/>
      </c>
      <c r="AL156" s="48" t="str">
        <f aca="false">IFERROR(IF(AC156="NÃO","",IF(AK156="","",IF(E156="Simples Nacional",BF156,IF(T156=0.12,U156*0.5833337002,IF(T156=0,AI156*0.07,U156))))),"")</f>
        <v/>
      </c>
      <c r="AM156" s="47" t="str">
        <f aca="false">IFERROR(IF(AC156="NÃO","",IF(OR(AG156="-",AG156="Pneus"),AK156-AL156,"")),"")</f>
        <v/>
      </c>
      <c r="AN156" s="48" t="str">
        <f aca="false">IF(AND(Y156="REVENDA",AC156="SIM",AG156="BIT"),((AB156/1+1)*AI156)*0.4117,"")</f>
        <v/>
      </c>
      <c r="AO156" s="48" t="str">
        <f aca="false">IF(AN156="","",AN156*17%)</f>
        <v/>
      </c>
      <c r="AP156" s="49" t="str">
        <f aca="false">IF(AN156="","",IF(T156=0.12,(U156*0.4117)*0.4117,IF(T156=0,(AI156*0.07)*0.4117,U156*0.4117)))</f>
        <v/>
      </c>
      <c r="AQ156" s="47" t="str">
        <f aca="false">IF(AN156="","",AO156-AP156)</f>
        <v/>
      </c>
      <c r="AR156" s="50" t="str">
        <f aca="false">IFERROR(IF(AND(AC156="SIM",Y156="REVENDA",LEFT(AG156,5)="ANEXO")*OR(AE156="ANEXO I",AF156="ANEXO II"),VLOOKUP(H156,Dados!G:I,2,0),""),"INSERIR MVA")</f>
        <v/>
      </c>
      <c r="AS156" s="48" t="str">
        <f aca="false">IF(LEFT(AG156,5)="ANEXO",VLOOKUP(AG156,Dados!$X$111:$Z$112,2,0)*(AI156-Q156),"")</f>
        <v/>
      </c>
      <c r="AT156" s="48" t="str">
        <f aca="false">IFERROR(IF(AR156="","",(AI156*AR156)+AI156),"INSERIR MVA")</f>
        <v/>
      </c>
      <c r="AU156" s="48" t="str">
        <f aca="false">IF(AT156="","",IF(AY156=0.04,U156,AS156*AY156))</f>
        <v/>
      </c>
      <c r="AV156" s="47" t="str">
        <f aca="false">IFERROR(IF(AU156="","",(VLOOKUP(AG156,Dados!$X$111:$Z$112,3,0)*AT156*0.17)),"INSERIR MVA")</f>
        <v/>
      </c>
      <c r="AW156" s="47" t="str">
        <f aca="false">IFERROR(IF(AR156="","",AV156-AU156),"")</f>
        <v/>
      </c>
      <c r="AX156" s="51" t="str">
        <f aca="false">IFERROR(IF(AC156="NÃO","",IF(AM156&lt;&gt;"",AM156-W156,IF(AQ156&lt;&gt;"",AQ156-W156,IF(AW156&lt;&gt;"",AW156-W156,"")))),"")</f>
        <v/>
      </c>
      <c r="AY156" s="46" t="str">
        <f aca="false">IFERROR(IF(ISNA(VLOOKUP(R156,Dados!$X$2:$Y$5,2,0)),VLOOKUP(D156,Dados!$X$7:$Y$33,2,0),VLOOKUP(R156,Dados!$X$2:$Y$5,2,0)),"")</f>
        <v/>
      </c>
      <c r="AZ156" s="52" t="str">
        <f aca="false">IF(C156="","",IF(AND(Y156="CONSUMO",AC156="NÃO")*OR(AG156="-",AG156="BIT"),IF(E156&lt;&gt;"",(AI156-(P156+L156-N156+Q156)*AY156)/0.83),""))</f>
        <v/>
      </c>
      <c r="BA156" s="51" t="str">
        <f aca="false">IF(AZ156="","",AZ156*0.17-((P156+L156-N156+Q156)*AY156))</f>
        <v/>
      </c>
      <c r="BB156" s="51" t="str">
        <f aca="false">IF(AND(Y156="CONSUMO",AG156="ANEXO I",AY156&gt;4%),(AI156-(P156+L156-N156+Q156)*0.0514)/0.83*(0.5177)*(0.17)-AI156*0.0514,IF(AND(Y156="CONSUMO",AG156="ANEXO II",AY156&gt;4%),(AI156-(P156+L156-N156+Q156)*0.041)/0.83*(0.3295)*(0.17)-AI156*0.041,IF(AND(Y156="CONSUMO",AG156="ANEXO I",AY156=4%),(AI156-(P156+L156-N156+Q156)*0.04)/0.83*(0.5177)*(0.17)-AI156*0.04,IF(AND(Y156="CONSUMO",AG156="ANEXO II",AY156=4%),(AI156-(P156+L156-N156+Q156)*0.04)/0.83*(0.3295)*(0.17)-AI156*0.04,""))))</f>
        <v/>
      </c>
      <c r="BC156" s="51" t="str">
        <f aca="false">IF(C156="","",IF(AND(Y156="CONSUMO",AC156="SIM")*OR(AG156="-",AG156="BIT"),IF(E156&lt;&gt;"",(AI156-(P156+L156-N156+Q156)*AY156)/0.83),""))</f>
        <v/>
      </c>
      <c r="BD156" s="51" t="str">
        <f aca="false">IF(BC156="","",BC156*0.17)</f>
        <v/>
      </c>
      <c r="BE156" s="51" t="str">
        <f aca="false">IF(I156=6908,0,IF(BC156="","",BD156-((P156+L156-N156+Q156)*AY156)))</f>
        <v/>
      </c>
      <c r="BF156" s="53" t="str">
        <f aca="false">IF(B156="","",IF(OR(B156="",E156="Regime Normal"),0,(AI156-Q156)*VLOOKUP(R156,Dados!$X$98:$Y$108,2,0)))</f>
        <v/>
      </c>
      <c r="BG156" s="54" t="str">
        <f aca="false">IFERROR(VLOOKUP(I156,Dados!$AC$27:$AD$43,2,0),IF(B156="","",IF(D156&lt;&gt;"MT",IF(AND(AC156="SIM",Y156="Revenda"),"2403",IF(AND(AC156="SIM",Y156="Consumo"),"2407",IF(AND(AC156="NÃO",Y156="Revenda"),"2102",IF(AND(AC156="NÃO",Y156="Consumo"),"2556",)))),REPLACE(I156,1,1,1))))</f>
        <v/>
      </c>
    </row>
    <row r="157" customFormat="false" ht="12.8" hidden="false" customHeight="false" outlineLevel="0" collapsed="false">
      <c r="Y157" s="45"/>
      <c r="Z157" s="46" t="str">
        <f aca="false">IF(B157="","",(IFERROR(VLOOKUP(H157,Dados!A$3:B$15000,2,0),"Não Encontrado")))</f>
        <v/>
      </c>
      <c r="AA157" s="46" t="str">
        <f aca="false">IF(B157="","",(IFERROR(VLOOKUP(G157,Dados!C$3:E$15000,3,0),"Não Encontrado")))</f>
        <v/>
      </c>
      <c r="AB157" s="46" t="str">
        <f aca="false">IFERROR(IF(Z157&lt;&gt;"Não Encontrado",Z157,IF(AA157&lt;&gt;"Não Encontrado",AA157,"")),"")</f>
        <v/>
      </c>
      <c r="AC157" s="45" t="str">
        <f aca="false">IF(B157="","",IF(AB157="","NÃO","SIM"))</f>
        <v/>
      </c>
      <c r="AD157" s="45" t="str">
        <f aca="false">IFERROR(VLOOKUP(G157,Dados!$P$3:$R$500,3,0),"")</f>
        <v/>
      </c>
      <c r="AE157" s="45" t="str">
        <f aca="false">IFERROR(VLOOKUP(G157,Dados!$K$3:$L$500,2,0),"")</f>
        <v/>
      </c>
      <c r="AF157" s="45" t="str">
        <f aca="false">IFERROR(VLOOKUP(G157,Dados!$M$3:$N$500,2,0),"")</f>
        <v/>
      </c>
      <c r="AG157" s="45" t="str">
        <f aca="false">IF(F157="","",IF(AND(AD157="",AE157="",AF157=""),"-",IF(AND(AD157="BIT",AE157="",AF157=""),"BIT",IF(AND(AE157="ANEXO I",AD157="",AF157=""),"ANEXO I",IF(AND(AF157="ANEXO II",AD157="",AE157=""),"ANEXO II","Escolher")))))</f>
        <v/>
      </c>
      <c r="AH157" s="45" t="str">
        <f aca="false">IF(AG157&lt;&gt;"Pneus","",IFERROR(VLOOKUP(R157,Dados!$X$2:$Z$5,3,0)*(AI157-Q157),VLOOKUP(D157,Dados!$X$7:$Z$33,3,0)*(AI157-Q157)))</f>
        <v/>
      </c>
      <c r="AI157" s="47" t="str">
        <f aca="false">IF(B157="","",P157+Q157+O157+M157+L157-N157)</f>
        <v/>
      </c>
      <c r="AJ157" s="48" t="str">
        <f aca="false">IFERROR(IF(AND(AC157="SIM",AG157="-",Y157="REVENDA"),(AB157/1+1)*AI157,IF(AND(AC157="SIM",AG157="Pneus",Y157="REVENDA"),(AB157/1+1)*(AI157-AH157),"")),"")</f>
        <v/>
      </c>
      <c r="AK157" s="48" t="str">
        <f aca="false">IF(AJ157="","",AJ157*17%)</f>
        <v/>
      </c>
      <c r="AL157" s="48" t="str">
        <f aca="false">IFERROR(IF(AC157="NÃO","",IF(AK157="","",IF(E157="Simples Nacional",BF157,IF(T157=0.12,U157*0.5833337002,IF(T157=0,AI157*0.07,U157))))),"")</f>
        <v/>
      </c>
      <c r="AM157" s="47" t="str">
        <f aca="false">IFERROR(IF(AC157="NÃO","",IF(OR(AG157="-",AG157="Pneus"),AK157-AL157,"")),"")</f>
        <v/>
      </c>
      <c r="AN157" s="48" t="str">
        <f aca="false">IF(AND(Y157="REVENDA",AC157="SIM",AG157="BIT"),((AB157/1+1)*AI157)*0.4117,"")</f>
        <v/>
      </c>
      <c r="AO157" s="48" t="str">
        <f aca="false">IF(AN157="","",AN157*17%)</f>
        <v/>
      </c>
      <c r="AP157" s="49" t="str">
        <f aca="false">IF(AN157="","",IF(T157=0.12,(U157*0.4117)*0.4117,IF(T157=0,(AI157*0.07)*0.4117,U157*0.4117)))</f>
        <v/>
      </c>
      <c r="AQ157" s="47" t="str">
        <f aca="false">IF(AN157="","",AO157-AP157)</f>
        <v/>
      </c>
      <c r="AR157" s="50" t="str">
        <f aca="false">IFERROR(IF(AND(AC157="SIM",Y157="REVENDA",LEFT(AG157,5)="ANEXO")*OR(AE157="ANEXO I",AF157="ANEXO II"),VLOOKUP(H157,Dados!G:I,2,0),""),"INSERIR MVA")</f>
        <v/>
      </c>
      <c r="AS157" s="48" t="str">
        <f aca="false">IF(LEFT(AG157,5)="ANEXO",VLOOKUP(AG157,Dados!$X$111:$Z$112,2,0)*(AI157-Q157),"")</f>
        <v/>
      </c>
      <c r="AT157" s="48" t="str">
        <f aca="false">IFERROR(IF(AR157="","",(AI157*AR157)+AI157),"INSERIR MVA")</f>
        <v/>
      </c>
      <c r="AU157" s="48" t="str">
        <f aca="false">IF(AT157="","",IF(AY157=0.04,U157,AS157*AY157))</f>
        <v/>
      </c>
      <c r="AV157" s="47" t="str">
        <f aca="false">IFERROR(IF(AU157="","",(VLOOKUP(AG157,Dados!$X$111:$Z$112,3,0)*AT157*0.17)),"INSERIR MVA")</f>
        <v/>
      </c>
      <c r="AW157" s="47" t="str">
        <f aca="false">IFERROR(IF(AR157="","",AV157-AU157),"")</f>
        <v/>
      </c>
      <c r="AX157" s="51" t="str">
        <f aca="false">IFERROR(IF(AC157="NÃO","",IF(AM157&lt;&gt;"",AM157-W157,IF(AQ157&lt;&gt;"",AQ157-W157,IF(AW157&lt;&gt;"",AW157-W157,"")))),"")</f>
        <v/>
      </c>
      <c r="AY157" s="46" t="str">
        <f aca="false">IFERROR(IF(ISNA(VLOOKUP(R157,Dados!$X$2:$Y$5,2,0)),VLOOKUP(D157,Dados!$X$7:$Y$33,2,0),VLOOKUP(R157,Dados!$X$2:$Y$5,2,0)),"")</f>
        <v/>
      </c>
      <c r="AZ157" s="52" t="str">
        <f aca="false">IF(C157="","",IF(AND(Y157="CONSUMO",AC157="NÃO")*OR(AG157="-",AG157="BIT"),IF(E157&lt;&gt;"",(AI157-(P157+L157-N157+Q157)*AY157)/0.83),""))</f>
        <v/>
      </c>
      <c r="BA157" s="51" t="str">
        <f aca="false">IF(AZ157="","",AZ157*0.17-((P157+L157-N157+Q157)*AY157))</f>
        <v/>
      </c>
      <c r="BB157" s="51" t="str">
        <f aca="false">IF(AND(Y157="CONSUMO",AG157="ANEXO I",AY157&gt;4%),(AI157-(P157+L157-N157+Q157)*0.0514)/0.83*(0.5177)*(0.17)-AI157*0.0514,IF(AND(Y157="CONSUMO",AG157="ANEXO II",AY157&gt;4%),(AI157-(P157+L157-N157+Q157)*0.041)/0.83*(0.3295)*(0.17)-AI157*0.041,IF(AND(Y157="CONSUMO",AG157="ANEXO I",AY157=4%),(AI157-(P157+L157-N157+Q157)*0.04)/0.83*(0.5177)*(0.17)-AI157*0.04,IF(AND(Y157="CONSUMO",AG157="ANEXO II",AY157=4%),(AI157-(P157+L157-N157+Q157)*0.04)/0.83*(0.3295)*(0.17)-AI157*0.04,""))))</f>
        <v/>
      </c>
      <c r="BC157" s="51" t="str">
        <f aca="false">IF(C157="","",IF(AND(Y157="CONSUMO",AC157="SIM")*OR(AG157="-",AG157="BIT"),IF(E157&lt;&gt;"",(AI157-(P157+L157-N157+Q157)*AY157)/0.83),""))</f>
        <v/>
      </c>
      <c r="BD157" s="51" t="str">
        <f aca="false">IF(BC157="","",BC157*0.17)</f>
        <v/>
      </c>
      <c r="BE157" s="51" t="str">
        <f aca="false">IF(I157=6908,0,IF(BC157="","",BD157-((P157+L157-N157+Q157)*AY157)))</f>
        <v/>
      </c>
      <c r="BF157" s="53" t="str">
        <f aca="false">IF(B157="","",IF(OR(B157="",E157="Regime Normal"),0,(AI157-Q157)*VLOOKUP(R157,Dados!$X$98:$Y$108,2,0)))</f>
        <v/>
      </c>
      <c r="BG157" s="54" t="str">
        <f aca="false">IFERROR(VLOOKUP(I157,Dados!$AC$27:$AD$43,2,0),IF(B157="","",IF(D157&lt;&gt;"MT",IF(AND(AC157="SIM",Y157="Revenda"),"2403",IF(AND(AC157="SIM",Y157="Consumo"),"2407",IF(AND(AC157="NÃO",Y157="Revenda"),"2102",IF(AND(AC157="NÃO",Y157="Consumo"),"2556",)))),REPLACE(I157,1,1,1))))</f>
        <v/>
      </c>
    </row>
    <row r="158" customFormat="false" ht="12.8" hidden="false" customHeight="false" outlineLevel="0" collapsed="false">
      <c r="Y158" s="45"/>
      <c r="Z158" s="46" t="str">
        <f aca="false">IF(B158="","",(IFERROR(VLOOKUP(H158,Dados!A$3:B$15000,2,0),"Não Encontrado")))</f>
        <v/>
      </c>
      <c r="AA158" s="46" t="str">
        <f aca="false">IF(B158="","",(IFERROR(VLOOKUP(G158,Dados!C$3:E$15000,3,0),"Não Encontrado")))</f>
        <v/>
      </c>
      <c r="AB158" s="46" t="str">
        <f aca="false">IFERROR(IF(Z158&lt;&gt;"Não Encontrado",Z158,IF(AA158&lt;&gt;"Não Encontrado",AA158,"")),"")</f>
        <v/>
      </c>
      <c r="AC158" s="45" t="str">
        <f aca="false">IF(B158="","",IF(AB158="","NÃO","SIM"))</f>
        <v/>
      </c>
      <c r="AD158" s="45" t="str">
        <f aca="false">IFERROR(VLOOKUP(G158,Dados!$P$3:$R$500,3,0),"")</f>
        <v/>
      </c>
      <c r="AE158" s="45" t="str">
        <f aca="false">IFERROR(VLOOKUP(G158,Dados!$K$3:$L$500,2,0),"")</f>
        <v/>
      </c>
      <c r="AF158" s="45" t="str">
        <f aca="false">IFERROR(VLOOKUP(G158,Dados!$M$3:$N$500,2,0),"")</f>
        <v/>
      </c>
      <c r="AG158" s="45" t="str">
        <f aca="false">IF(F158="","",IF(AND(AD158="",AE158="",AF158=""),"-",IF(AND(AD158="BIT",AE158="",AF158=""),"BIT",IF(AND(AE158="ANEXO I",AD158="",AF158=""),"ANEXO I",IF(AND(AF158="ANEXO II",AD158="",AE158=""),"ANEXO II","Escolher")))))</f>
        <v/>
      </c>
      <c r="AH158" s="45" t="str">
        <f aca="false">IF(AG158&lt;&gt;"Pneus","",IFERROR(VLOOKUP(R158,Dados!$X$2:$Z$5,3,0)*(AI158-Q158),VLOOKUP(D158,Dados!$X$7:$Z$33,3,0)*(AI158-Q158)))</f>
        <v/>
      </c>
      <c r="AI158" s="47" t="str">
        <f aca="false">IF(B158="","",P158+Q158+O158+M158+L158-N158)</f>
        <v/>
      </c>
      <c r="AJ158" s="48" t="str">
        <f aca="false">IFERROR(IF(AND(AC158="SIM",AG158="-",Y158="REVENDA"),(AB158/1+1)*AI158,IF(AND(AC158="SIM",AG158="Pneus",Y158="REVENDA"),(AB158/1+1)*(AI158-AH158),"")),"")</f>
        <v/>
      </c>
      <c r="AK158" s="48" t="str">
        <f aca="false">IF(AJ158="","",AJ158*17%)</f>
        <v/>
      </c>
      <c r="AL158" s="48" t="str">
        <f aca="false">IFERROR(IF(AC158="NÃO","",IF(AK158="","",IF(E158="Simples Nacional",BF158,IF(T158=0.12,U158*0.5833337002,IF(T158=0,AI158*0.07,U158))))),"")</f>
        <v/>
      </c>
      <c r="AM158" s="47" t="str">
        <f aca="false">IFERROR(IF(AC158="NÃO","",IF(OR(AG158="-",AG158="Pneus"),AK158-AL158,"")),"")</f>
        <v/>
      </c>
      <c r="AN158" s="48" t="str">
        <f aca="false">IF(AND(Y158="REVENDA",AC158="SIM",AG158="BIT"),((AB158/1+1)*AI158)*0.4117,"")</f>
        <v/>
      </c>
      <c r="AO158" s="48" t="str">
        <f aca="false">IF(AN158="","",AN158*17%)</f>
        <v/>
      </c>
      <c r="AP158" s="49" t="str">
        <f aca="false">IF(AN158="","",IF(T158=0.12,(U158*0.4117)*0.4117,IF(T158=0,(AI158*0.07)*0.4117,U158*0.4117)))</f>
        <v/>
      </c>
      <c r="AQ158" s="47" t="str">
        <f aca="false">IF(AN158="","",AO158-AP158)</f>
        <v/>
      </c>
      <c r="AR158" s="50" t="str">
        <f aca="false">IFERROR(IF(AND(AC158="SIM",Y158="REVENDA",LEFT(AG158,5)="ANEXO")*OR(AE158="ANEXO I",AF158="ANEXO II"),VLOOKUP(H158,Dados!G:I,2,0),""),"INSERIR MVA")</f>
        <v/>
      </c>
      <c r="AS158" s="48" t="str">
        <f aca="false">IF(LEFT(AG158,5)="ANEXO",VLOOKUP(AG158,Dados!$X$111:$Z$112,2,0)*(AI158-Q158),"")</f>
        <v/>
      </c>
      <c r="AT158" s="48" t="str">
        <f aca="false">IFERROR(IF(AR158="","",(AI158*AR158)+AI158),"INSERIR MVA")</f>
        <v/>
      </c>
      <c r="AU158" s="48" t="str">
        <f aca="false">IF(AT158="","",IF(AY158=0.04,U158,AS158*AY158))</f>
        <v/>
      </c>
      <c r="AV158" s="47" t="str">
        <f aca="false">IFERROR(IF(AU158="","",(VLOOKUP(AG158,Dados!$X$111:$Z$112,3,0)*AT158*0.17)),"INSERIR MVA")</f>
        <v/>
      </c>
      <c r="AW158" s="47" t="str">
        <f aca="false">IFERROR(IF(AR158="","",AV158-AU158),"")</f>
        <v/>
      </c>
      <c r="AX158" s="51" t="str">
        <f aca="false">IFERROR(IF(AC158="NÃO","",IF(AM158&lt;&gt;"",AM158-W158,IF(AQ158&lt;&gt;"",AQ158-W158,IF(AW158&lt;&gt;"",AW158-W158,"")))),"")</f>
        <v/>
      </c>
      <c r="AY158" s="46" t="str">
        <f aca="false">IFERROR(IF(ISNA(VLOOKUP(R158,Dados!$X$2:$Y$5,2,0)),VLOOKUP(D158,Dados!$X$7:$Y$33,2,0),VLOOKUP(R158,Dados!$X$2:$Y$5,2,0)),"")</f>
        <v/>
      </c>
      <c r="AZ158" s="52" t="str">
        <f aca="false">IF(C158="","",IF(AND(Y158="CONSUMO",AC158="NÃO")*OR(AG158="-",AG158="BIT"),IF(E158&lt;&gt;"",(AI158-(P158+L158-N158+Q158)*AY158)/0.83),""))</f>
        <v/>
      </c>
      <c r="BA158" s="51" t="str">
        <f aca="false">IF(AZ158="","",AZ158*0.17-((P158+L158-N158+Q158)*AY158))</f>
        <v/>
      </c>
      <c r="BB158" s="51" t="str">
        <f aca="false">IF(AND(Y158="CONSUMO",AG158="ANEXO I",AY158&gt;4%),(AI158-(P158+L158-N158+Q158)*0.0514)/0.83*(0.5177)*(0.17)-AI158*0.0514,IF(AND(Y158="CONSUMO",AG158="ANEXO II",AY158&gt;4%),(AI158-(P158+L158-N158+Q158)*0.041)/0.83*(0.3295)*(0.17)-AI158*0.041,IF(AND(Y158="CONSUMO",AG158="ANEXO I",AY158=4%),(AI158-(P158+L158-N158+Q158)*0.04)/0.83*(0.5177)*(0.17)-AI158*0.04,IF(AND(Y158="CONSUMO",AG158="ANEXO II",AY158=4%),(AI158-(P158+L158-N158+Q158)*0.04)/0.83*(0.3295)*(0.17)-AI158*0.04,""))))</f>
        <v/>
      </c>
      <c r="BC158" s="51" t="str">
        <f aca="false">IF(C158="","",IF(AND(Y158="CONSUMO",AC158="SIM")*OR(AG158="-",AG158="BIT"),IF(E158&lt;&gt;"",(AI158-(P158+L158-N158+Q158)*AY158)/0.83),""))</f>
        <v/>
      </c>
      <c r="BD158" s="51" t="str">
        <f aca="false">IF(BC158="","",BC158*0.17)</f>
        <v/>
      </c>
      <c r="BE158" s="51" t="str">
        <f aca="false">IF(I158=6908,0,IF(BC158="","",BD158-((P158+L158-N158+Q158)*AY158)))</f>
        <v/>
      </c>
      <c r="BF158" s="53" t="str">
        <f aca="false">IF(B158="","",IF(OR(B158="",E158="Regime Normal"),0,(AI158-Q158)*VLOOKUP(R158,Dados!$X$98:$Y$108,2,0)))</f>
        <v/>
      </c>
      <c r="BG158" s="54" t="str">
        <f aca="false">IFERROR(VLOOKUP(I158,Dados!$AC$27:$AD$43,2,0),IF(B158="","",IF(D158&lt;&gt;"MT",IF(AND(AC158="SIM",Y158="Revenda"),"2403",IF(AND(AC158="SIM",Y158="Consumo"),"2407",IF(AND(AC158="NÃO",Y158="Revenda"),"2102",IF(AND(AC158="NÃO",Y158="Consumo"),"2556",)))),REPLACE(I158,1,1,1))))</f>
        <v/>
      </c>
    </row>
    <row r="159" customFormat="false" ht="12.8" hidden="false" customHeight="false" outlineLevel="0" collapsed="false">
      <c r="Y159" s="45"/>
      <c r="Z159" s="46" t="str">
        <f aca="false">IF(B159="","",(IFERROR(VLOOKUP(H159,Dados!A$3:B$15000,2,0),"Não Encontrado")))</f>
        <v/>
      </c>
      <c r="AA159" s="46" t="str">
        <f aca="false">IF(B159="","",(IFERROR(VLOOKUP(G159,Dados!C$3:E$15000,3,0),"Não Encontrado")))</f>
        <v/>
      </c>
      <c r="AB159" s="46" t="str">
        <f aca="false">IFERROR(IF(Z159&lt;&gt;"Não Encontrado",Z159,IF(AA159&lt;&gt;"Não Encontrado",AA159,"")),"")</f>
        <v/>
      </c>
      <c r="AC159" s="45" t="str">
        <f aca="false">IF(B159="","",IF(AB159="","NÃO","SIM"))</f>
        <v/>
      </c>
      <c r="AD159" s="45" t="str">
        <f aca="false">IFERROR(VLOOKUP(G159,Dados!$P$3:$R$500,3,0),"")</f>
        <v/>
      </c>
      <c r="AE159" s="45" t="str">
        <f aca="false">IFERROR(VLOOKUP(G159,Dados!$K$3:$L$500,2,0),"")</f>
        <v/>
      </c>
      <c r="AF159" s="45" t="str">
        <f aca="false">IFERROR(VLOOKUP(G159,Dados!$M$3:$N$500,2,0),"")</f>
        <v/>
      </c>
      <c r="AG159" s="45" t="str">
        <f aca="false">IF(F159="","",IF(AND(AD159="",AE159="",AF159=""),"-",IF(AND(AD159="BIT",AE159="",AF159=""),"BIT",IF(AND(AE159="ANEXO I",AD159="",AF159=""),"ANEXO I",IF(AND(AF159="ANEXO II",AD159="",AE159=""),"ANEXO II","Escolher")))))</f>
        <v/>
      </c>
      <c r="AH159" s="45" t="str">
        <f aca="false">IF(AG159&lt;&gt;"Pneus","",IFERROR(VLOOKUP(R159,Dados!$X$2:$Z$5,3,0)*(AI159-Q159),VLOOKUP(D159,Dados!$X$7:$Z$33,3,0)*(AI159-Q159)))</f>
        <v/>
      </c>
      <c r="AI159" s="47" t="str">
        <f aca="false">IF(B159="","",P159+Q159+O159+M159+L159-N159)</f>
        <v/>
      </c>
      <c r="AJ159" s="48" t="str">
        <f aca="false">IFERROR(IF(AND(AC159="SIM",AG159="-",Y159="REVENDA"),(AB159/1+1)*AI159,IF(AND(AC159="SIM",AG159="Pneus",Y159="REVENDA"),(AB159/1+1)*(AI159-AH159),"")),"")</f>
        <v/>
      </c>
      <c r="AK159" s="48" t="str">
        <f aca="false">IF(AJ159="","",AJ159*17%)</f>
        <v/>
      </c>
      <c r="AL159" s="48" t="str">
        <f aca="false">IFERROR(IF(AC159="NÃO","",IF(AK159="","",IF(E159="Simples Nacional",BF159,IF(T159=0.12,U159*0.5833337002,IF(T159=0,AI159*0.07,U159))))),"")</f>
        <v/>
      </c>
      <c r="AM159" s="47" t="str">
        <f aca="false">IFERROR(IF(AC159="NÃO","",IF(OR(AG159="-",AG159="Pneus"),AK159-AL159,"")),"")</f>
        <v/>
      </c>
      <c r="AN159" s="48" t="str">
        <f aca="false">IF(AND(Y159="REVENDA",AC159="SIM",AG159="BIT"),((AB159/1+1)*AI159)*0.4117,"")</f>
        <v/>
      </c>
      <c r="AO159" s="48" t="str">
        <f aca="false">IF(AN159="","",AN159*17%)</f>
        <v/>
      </c>
      <c r="AP159" s="49" t="str">
        <f aca="false">IF(AN159="","",IF(T159=0.12,(U159*0.4117)*0.4117,IF(T159=0,(AI159*0.07)*0.4117,U159*0.4117)))</f>
        <v/>
      </c>
      <c r="AQ159" s="47" t="str">
        <f aca="false">IF(AN159="","",AO159-AP159)</f>
        <v/>
      </c>
      <c r="AR159" s="50" t="str">
        <f aca="false">IFERROR(IF(AND(AC159="SIM",Y159="REVENDA",LEFT(AG159,5)="ANEXO")*OR(AE159="ANEXO I",AF159="ANEXO II"),VLOOKUP(H159,Dados!G:I,2,0),""),"INSERIR MVA")</f>
        <v/>
      </c>
      <c r="AS159" s="48" t="str">
        <f aca="false">IF(LEFT(AG159,5)="ANEXO",VLOOKUP(AG159,Dados!$X$111:$Z$112,2,0)*(AI159-Q159),"")</f>
        <v/>
      </c>
      <c r="AT159" s="48" t="str">
        <f aca="false">IFERROR(IF(AR159="","",(AI159*AR159)+AI159),"INSERIR MVA")</f>
        <v/>
      </c>
      <c r="AU159" s="48" t="str">
        <f aca="false">IF(AT159="","",IF(AY159=0.04,U159,AS159*AY159))</f>
        <v/>
      </c>
      <c r="AV159" s="47" t="str">
        <f aca="false">IFERROR(IF(AU159="","",(VLOOKUP(AG159,Dados!$X$111:$Z$112,3,0)*AT159*0.17)),"INSERIR MVA")</f>
        <v/>
      </c>
      <c r="AW159" s="47" t="str">
        <f aca="false">IFERROR(IF(AR159="","",AV159-AU159),"")</f>
        <v/>
      </c>
      <c r="AX159" s="51" t="str">
        <f aca="false">IFERROR(IF(AC159="NÃO","",IF(AM159&lt;&gt;"",AM159-W159,IF(AQ159&lt;&gt;"",AQ159-W159,IF(AW159&lt;&gt;"",AW159-W159,"")))),"")</f>
        <v/>
      </c>
      <c r="AY159" s="46" t="str">
        <f aca="false">IFERROR(IF(ISNA(VLOOKUP(R159,Dados!$X$2:$Y$5,2,0)),VLOOKUP(D159,Dados!$X$7:$Y$33,2,0),VLOOKUP(R159,Dados!$X$2:$Y$5,2,0)),"")</f>
        <v/>
      </c>
      <c r="AZ159" s="52" t="str">
        <f aca="false">IF(C159="","",IF(AND(Y159="CONSUMO",AC159="NÃO")*OR(AG159="-",AG159="BIT"),IF(E159&lt;&gt;"",(AI159-(P159+L159-N159+Q159)*AY159)/0.83),""))</f>
        <v/>
      </c>
      <c r="BA159" s="51" t="str">
        <f aca="false">IF(AZ159="","",AZ159*0.17-((P159+L159-N159+Q159)*AY159))</f>
        <v/>
      </c>
      <c r="BB159" s="51" t="str">
        <f aca="false">IF(AND(Y159="CONSUMO",AG159="ANEXO I",AY159&gt;4%),(AI159-(P159+L159-N159+Q159)*0.0514)/0.83*(0.5177)*(0.17)-AI159*0.0514,IF(AND(Y159="CONSUMO",AG159="ANEXO II",AY159&gt;4%),(AI159-(P159+L159-N159+Q159)*0.041)/0.83*(0.3295)*(0.17)-AI159*0.041,IF(AND(Y159="CONSUMO",AG159="ANEXO I",AY159=4%),(AI159-(P159+L159-N159+Q159)*0.04)/0.83*(0.5177)*(0.17)-AI159*0.04,IF(AND(Y159="CONSUMO",AG159="ANEXO II",AY159=4%),(AI159-(P159+L159-N159+Q159)*0.04)/0.83*(0.3295)*(0.17)-AI159*0.04,""))))</f>
        <v/>
      </c>
      <c r="BC159" s="51" t="str">
        <f aca="false">IF(C159="","",IF(AND(Y159="CONSUMO",AC159="SIM")*OR(AG159="-",AG159="BIT"),IF(E159&lt;&gt;"",(AI159-(P159+L159-N159+Q159)*AY159)/0.83),""))</f>
        <v/>
      </c>
      <c r="BD159" s="51" t="str">
        <f aca="false">IF(BC159="","",BC159*0.17)</f>
        <v/>
      </c>
      <c r="BE159" s="51" t="str">
        <f aca="false">IF(I159=6908,0,IF(BC159="","",BD159-((P159+L159-N159+Q159)*AY159)))</f>
        <v/>
      </c>
      <c r="BF159" s="53" t="str">
        <f aca="false">IF(B159="","",IF(OR(B159="",E159="Regime Normal"),0,(AI159-Q159)*VLOOKUP(R159,Dados!$X$98:$Y$108,2,0)))</f>
        <v/>
      </c>
      <c r="BG159" s="54" t="str">
        <f aca="false">IFERROR(VLOOKUP(I159,Dados!$AC$27:$AD$43,2,0),IF(B159="","",IF(D159&lt;&gt;"MT",IF(AND(AC159="SIM",Y159="Revenda"),"2403",IF(AND(AC159="SIM",Y159="Consumo"),"2407",IF(AND(AC159="NÃO",Y159="Revenda"),"2102",IF(AND(AC159="NÃO",Y159="Consumo"),"2556",)))),REPLACE(I159,1,1,1))))</f>
        <v/>
      </c>
    </row>
    <row r="160" customFormat="false" ht="12.8" hidden="false" customHeight="false" outlineLevel="0" collapsed="false">
      <c r="Y160" s="45"/>
      <c r="Z160" s="46" t="str">
        <f aca="false">IF(B160="","",(IFERROR(VLOOKUP(H160,Dados!A$3:B$15000,2,0),"Não Encontrado")))</f>
        <v/>
      </c>
      <c r="AA160" s="46" t="str">
        <f aca="false">IF(B160="","",(IFERROR(VLOOKUP(G160,Dados!C$3:E$15000,3,0),"Não Encontrado")))</f>
        <v/>
      </c>
      <c r="AB160" s="46" t="str">
        <f aca="false">IFERROR(IF(Z160&lt;&gt;"Não Encontrado",Z160,IF(AA160&lt;&gt;"Não Encontrado",AA160,"")),"")</f>
        <v/>
      </c>
      <c r="AC160" s="45" t="str">
        <f aca="false">IF(B160="","",IF(AB160="","NÃO","SIM"))</f>
        <v/>
      </c>
      <c r="AD160" s="45" t="str">
        <f aca="false">IFERROR(VLOOKUP(G160,Dados!$P$3:$R$500,3,0),"")</f>
        <v/>
      </c>
      <c r="AE160" s="45" t="str">
        <f aca="false">IFERROR(VLOOKUP(G160,Dados!$K$3:$L$500,2,0),"")</f>
        <v/>
      </c>
      <c r="AF160" s="45" t="str">
        <f aca="false">IFERROR(VLOOKUP(G160,Dados!$M$3:$N$500,2,0),"")</f>
        <v/>
      </c>
      <c r="AG160" s="45" t="str">
        <f aca="false">IF(F160="","",IF(AND(AD160="",AE160="",AF160=""),"-",IF(AND(AD160="BIT",AE160="",AF160=""),"BIT",IF(AND(AE160="ANEXO I",AD160="",AF160=""),"ANEXO I",IF(AND(AF160="ANEXO II",AD160="",AE160=""),"ANEXO II","Escolher")))))</f>
        <v/>
      </c>
      <c r="AH160" s="45" t="str">
        <f aca="false">IF(AG160&lt;&gt;"Pneus","",IFERROR(VLOOKUP(R160,Dados!$X$2:$Z$5,3,0)*(AI160-Q160),VLOOKUP(D160,Dados!$X$7:$Z$33,3,0)*(AI160-Q160)))</f>
        <v/>
      </c>
      <c r="AI160" s="47" t="str">
        <f aca="false">IF(B160="","",P160+Q160+O160+M160+L160-N160)</f>
        <v/>
      </c>
      <c r="AJ160" s="48" t="str">
        <f aca="false">IFERROR(IF(AND(AC160="SIM",AG160="-",Y160="REVENDA"),(AB160/1+1)*AI160,IF(AND(AC160="SIM",AG160="Pneus",Y160="REVENDA"),(AB160/1+1)*(AI160-AH160),"")),"")</f>
        <v/>
      </c>
      <c r="AK160" s="48" t="str">
        <f aca="false">IF(AJ160="","",AJ160*17%)</f>
        <v/>
      </c>
      <c r="AL160" s="48" t="str">
        <f aca="false">IFERROR(IF(AC160="NÃO","",IF(AK160="","",IF(E160="Simples Nacional",BF160,IF(T160=0.12,U160*0.5833337002,IF(T160=0,AI160*0.07,U160))))),"")</f>
        <v/>
      </c>
      <c r="AM160" s="47" t="str">
        <f aca="false">IFERROR(IF(AC160="NÃO","",IF(OR(AG160="-",AG160="Pneus"),AK160-AL160,"")),"")</f>
        <v/>
      </c>
      <c r="AN160" s="48" t="str">
        <f aca="false">IF(AND(Y160="REVENDA",AC160="SIM",AG160="BIT"),((AB160/1+1)*AI160)*0.4117,"")</f>
        <v/>
      </c>
      <c r="AO160" s="48" t="str">
        <f aca="false">IF(AN160="","",AN160*17%)</f>
        <v/>
      </c>
      <c r="AP160" s="49" t="str">
        <f aca="false">IF(AN160="","",IF(T160=0.12,(U160*0.4117)*0.4117,IF(T160=0,(AI160*0.07)*0.4117,U160*0.4117)))</f>
        <v/>
      </c>
      <c r="AQ160" s="47" t="str">
        <f aca="false">IF(AN160="","",AO160-AP160)</f>
        <v/>
      </c>
      <c r="AR160" s="50" t="str">
        <f aca="false">IFERROR(IF(AND(AC160="SIM",Y160="REVENDA",LEFT(AG160,5)="ANEXO")*OR(AE160="ANEXO I",AF160="ANEXO II"),VLOOKUP(H160,Dados!G:I,2,0),""),"INSERIR MVA")</f>
        <v/>
      </c>
      <c r="AS160" s="48" t="str">
        <f aca="false">IF(LEFT(AG160,5)="ANEXO",VLOOKUP(AG160,Dados!$X$111:$Z$112,2,0)*(AI160-Q160),"")</f>
        <v/>
      </c>
      <c r="AT160" s="48" t="str">
        <f aca="false">IFERROR(IF(AR160="","",(AI160*AR160)+AI160),"INSERIR MVA")</f>
        <v/>
      </c>
      <c r="AU160" s="48" t="str">
        <f aca="false">IF(AT160="","",IF(AY160=0.04,U160,AS160*AY160))</f>
        <v/>
      </c>
      <c r="AV160" s="47" t="str">
        <f aca="false">IFERROR(IF(AU160="","",(VLOOKUP(AG160,Dados!$X$111:$Z$112,3,0)*AT160*0.17)),"INSERIR MVA")</f>
        <v/>
      </c>
      <c r="AW160" s="47" t="str">
        <f aca="false">IFERROR(IF(AR160="","",AV160-AU160),"")</f>
        <v/>
      </c>
      <c r="AX160" s="51" t="str">
        <f aca="false">IFERROR(IF(AC160="NÃO","",IF(AM160&lt;&gt;"",AM160-W160,IF(AQ160&lt;&gt;"",AQ160-W160,IF(AW160&lt;&gt;"",AW160-W160,"")))),"")</f>
        <v/>
      </c>
      <c r="AY160" s="46" t="str">
        <f aca="false">IFERROR(IF(ISNA(VLOOKUP(R160,Dados!$X$2:$Y$5,2,0)),VLOOKUP(D160,Dados!$X$7:$Y$33,2,0),VLOOKUP(R160,Dados!$X$2:$Y$5,2,0)),"")</f>
        <v/>
      </c>
      <c r="AZ160" s="52" t="str">
        <f aca="false">IF(C160="","",IF(AND(Y160="CONSUMO",AC160="NÃO")*OR(AG160="-",AG160="BIT"),IF(E160&lt;&gt;"",(AI160-(P160+L160-N160+Q160)*AY160)/0.83),""))</f>
        <v/>
      </c>
      <c r="BA160" s="51" t="str">
        <f aca="false">IF(AZ160="","",AZ160*0.17-((P160+L160-N160+Q160)*AY160))</f>
        <v/>
      </c>
      <c r="BB160" s="51" t="str">
        <f aca="false">IF(AND(Y160="CONSUMO",AG160="ANEXO I",AY160&gt;4%),(AI160-(P160+L160-N160+Q160)*0.0514)/0.83*(0.5177)*(0.17)-AI160*0.0514,IF(AND(Y160="CONSUMO",AG160="ANEXO II",AY160&gt;4%),(AI160-(P160+L160-N160+Q160)*0.041)/0.83*(0.3295)*(0.17)-AI160*0.041,IF(AND(Y160="CONSUMO",AG160="ANEXO I",AY160=4%),(AI160-(P160+L160-N160+Q160)*0.04)/0.83*(0.5177)*(0.17)-AI160*0.04,IF(AND(Y160="CONSUMO",AG160="ANEXO II",AY160=4%),(AI160-(P160+L160-N160+Q160)*0.04)/0.83*(0.3295)*(0.17)-AI160*0.04,""))))</f>
        <v/>
      </c>
      <c r="BC160" s="51" t="str">
        <f aca="false">IF(C160="","",IF(AND(Y160="CONSUMO",AC160="SIM")*OR(AG160="-",AG160="BIT"),IF(E160&lt;&gt;"",(AI160-(P160+L160-N160+Q160)*AY160)/0.83),""))</f>
        <v/>
      </c>
      <c r="BD160" s="51" t="str">
        <f aca="false">IF(BC160="","",BC160*0.17)</f>
        <v/>
      </c>
      <c r="BE160" s="51" t="str">
        <f aca="false">IF(I160=6908,0,IF(BC160="","",BD160-((P160+L160-N160+Q160)*AY160)))</f>
        <v/>
      </c>
      <c r="BF160" s="53" t="str">
        <f aca="false">IF(B160="","",IF(OR(B160="",E160="Regime Normal"),0,(AI160-Q160)*VLOOKUP(R160,Dados!$X$98:$Y$108,2,0)))</f>
        <v/>
      </c>
      <c r="BG160" s="54" t="str">
        <f aca="false">IFERROR(VLOOKUP(I160,Dados!$AC$27:$AD$43,2,0),IF(B160="","",IF(D160&lt;&gt;"MT",IF(AND(AC160="SIM",Y160="Revenda"),"2403",IF(AND(AC160="SIM",Y160="Consumo"),"2407",IF(AND(AC160="NÃO",Y160="Revenda"),"2102",IF(AND(AC160="NÃO",Y160="Consumo"),"2556",)))),REPLACE(I160,1,1,1))))</f>
        <v/>
      </c>
    </row>
    <row r="161" customFormat="false" ht="12.8" hidden="false" customHeight="false" outlineLevel="0" collapsed="false">
      <c r="Y161" s="45"/>
      <c r="Z161" s="46" t="str">
        <f aca="false">IF(B161="","",(IFERROR(VLOOKUP(H161,Dados!A$3:B$15000,2,0),"Não Encontrado")))</f>
        <v/>
      </c>
      <c r="AA161" s="46" t="str">
        <f aca="false">IF(B161="","",(IFERROR(VLOOKUP(G161,Dados!C$3:E$15000,3,0),"Não Encontrado")))</f>
        <v/>
      </c>
      <c r="AB161" s="46" t="str">
        <f aca="false">IFERROR(IF(Z161&lt;&gt;"Não Encontrado",Z161,IF(AA161&lt;&gt;"Não Encontrado",AA161,"")),"")</f>
        <v/>
      </c>
      <c r="AC161" s="45" t="str">
        <f aca="false">IF(B161="","",IF(AB161="","NÃO","SIM"))</f>
        <v/>
      </c>
      <c r="AD161" s="45" t="str">
        <f aca="false">IFERROR(VLOOKUP(G161,Dados!$P$3:$R$500,3,0),"")</f>
        <v/>
      </c>
      <c r="AE161" s="45" t="str">
        <f aca="false">IFERROR(VLOOKUP(G161,Dados!$K$3:$L$500,2,0),"")</f>
        <v/>
      </c>
      <c r="AF161" s="45" t="str">
        <f aca="false">IFERROR(VLOOKUP(G161,Dados!$M$3:$N$500,2,0),"")</f>
        <v/>
      </c>
      <c r="AG161" s="45" t="str">
        <f aca="false">IF(F161="","",IF(AND(AD161="",AE161="",AF161=""),"-",IF(AND(AD161="BIT",AE161="",AF161=""),"BIT",IF(AND(AE161="ANEXO I",AD161="",AF161=""),"ANEXO I",IF(AND(AF161="ANEXO II",AD161="",AE161=""),"ANEXO II","Escolher")))))</f>
        <v/>
      </c>
      <c r="AH161" s="45" t="str">
        <f aca="false">IF(AG161&lt;&gt;"Pneus","",IFERROR(VLOOKUP(R161,Dados!$X$2:$Z$5,3,0)*(AI161-Q161),VLOOKUP(D161,Dados!$X$7:$Z$33,3,0)*(AI161-Q161)))</f>
        <v/>
      </c>
      <c r="AI161" s="47" t="str">
        <f aca="false">IF(B161="","",P161+Q161+O161+M161+L161-N161)</f>
        <v/>
      </c>
      <c r="AJ161" s="48" t="str">
        <f aca="false">IFERROR(IF(AND(AC161="SIM",AG161="-",Y161="REVENDA"),(AB161/1+1)*AI161,IF(AND(AC161="SIM",AG161="Pneus",Y161="REVENDA"),(AB161/1+1)*(AI161-AH161),"")),"")</f>
        <v/>
      </c>
      <c r="AK161" s="48" t="str">
        <f aca="false">IF(AJ161="","",AJ161*17%)</f>
        <v/>
      </c>
      <c r="AL161" s="48" t="str">
        <f aca="false">IFERROR(IF(AC161="NÃO","",IF(AK161="","",IF(E161="Simples Nacional",BF161,IF(T161=0.12,U161*0.5833337002,IF(T161=0,AI161*0.07,U161))))),"")</f>
        <v/>
      </c>
      <c r="AM161" s="47" t="str">
        <f aca="false">IFERROR(IF(AC161="NÃO","",IF(OR(AG161="-",AG161="Pneus"),AK161-AL161,"")),"")</f>
        <v/>
      </c>
      <c r="AN161" s="48" t="str">
        <f aca="false">IF(AND(Y161="REVENDA",AC161="SIM",AG161="BIT"),((AB161/1+1)*AI161)*0.4117,"")</f>
        <v/>
      </c>
      <c r="AO161" s="48" t="str">
        <f aca="false">IF(AN161="","",AN161*17%)</f>
        <v/>
      </c>
      <c r="AP161" s="49" t="str">
        <f aca="false">IF(AN161="","",IF(T161=0.12,(U161*0.4117)*0.4117,IF(T161=0,(AI161*0.07)*0.4117,U161*0.4117)))</f>
        <v/>
      </c>
      <c r="AQ161" s="47" t="str">
        <f aca="false">IF(AN161="","",AO161-AP161)</f>
        <v/>
      </c>
      <c r="AR161" s="50" t="str">
        <f aca="false">IFERROR(IF(AND(AC161="SIM",Y161="REVENDA",LEFT(AG161,5)="ANEXO")*OR(AE161="ANEXO I",AF161="ANEXO II"),VLOOKUP(H161,Dados!G:I,2,0),""),"INSERIR MVA")</f>
        <v/>
      </c>
      <c r="AS161" s="48" t="str">
        <f aca="false">IF(LEFT(AG161,5)="ANEXO",VLOOKUP(AG161,Dados!$X$111:$Z$112,2,0)*(AI161-Q161),"")</f>
        <v/>
      </c>
      <c r="AT161" s="48" t="str">
        <f aca="false">IFERROR(IF(AR161="","",(AI161*AR161)+AI161),"INSERIR MVA")</f>
        <v/>
      </c>
      <c r="AU161" s="48" t="str">
        <f aca="false">IF(AT161="","",IF(AY161=0.04,U161,AS161*AY161))</f>
        <v/>
      </c>
      <c r="AV161" s="47" t="str">
        <f aca="false">IFERROR(IF(AU161="","",(VLOOKUP(AG161,Dados!$X$111:$Z$112,3,0)*AT161*0.17)),"INSERIR MVA")</f>
        <v/>
      </c>
      <c r="AW161" s="47" t="str">
        <f aca="false">IFERROR(IF(AR161="","",AV161-AU161),"")</f>
        <v/>
      </c>
      <c r="AX161" s="51" t="str">
        <f aca="false">IFERROR(IF(AC161="NÃO","",IF(AM161&lt;&gt;"",AM161-W161,IF(AQ161&lt;&gt;"",AQ161-W161,IF(AW161&lt;&gt;"",AW161-W161,"")))),"")</f>
        <v/>
      </c>
      <c r="AY161" s="46" t="str">
        <f aca="false">IFERROR(IF(ISNA(VLOOKUP(R161,Dados!$X$2:$Y$5,2,0)),VLOOKUP(D161,Dados!$X$7:$Y$33,2,0),VLOOKUP(R161,Dados!$X$2:$Y$5,2,0)),"")</f>
        <v/>
      </c>
      <c r="AZ161" s="52" t="str">
        <f aca="false">IF(C161="","",IF(AND(Y161="CONSUMO",AC161="NÃO")*OR(AG161="-",AG161="BIT"),IF(E161&lt;&gt;"",(AI161-(P161+L161-N161+Q161)*AY161)/0.83),""))</f>
        <v/>
      </c>
      <c r="BA161" s="51" t="str">
        <f aca="false">IF(AZ161="","",AZ161*0.17-((P161+L161-N161+Q161)*AY161))</f>
        <v/>
      </c>
      <c r="BB161" s="51" t="str">
        <f aca="false">IF(AND(Y161="CONSUMO",AG161="ANEXO I",AY161&gt;4%),(AI161-(P161+L161-N161+Q161)*0.0514)/0.83*(0.5177)*(0.17)-AI161*0.0514,IF(AND(Y161="CONSUMO",AG161="ANEXO II",AY161&gt;4%),(AI161-(P161+L161-N161+Q161)*0.041)/0.83*(0.3295)*(0.17)-AI161*0.041,IF(AND(Y161="CONSUMO",AG161="ANEXO I",AY161=4%),(AI161-(P161+L161-N161+Q161)*0.04)/0.83*(0.5177)*(0.17)-AI161*0.04,IF(AND(Y161="CONSUMO",AG161="ANEXO II",AY161=4%),(AI161-(P161+L161-N161+Q161)*0.04)/0.83*(0.3295)*(0.17)-AI161*0.04,""))))</f>
        <v/>
      </c>
      <c r="BC161" s="51" t="str">
        <f aca="false">IF(C161="","",IF(AND(Y161="CONSUMO",AC161="SIM")*OR(AG161="-",AG161="BIT"),IF(E161&lt;&gt;"",(AI161-(P161+L161-N161+Q161)*AY161)/0.83),""))</f>
        <v/>
      </c>
      <c r="BD161" s="51" t="str">
        <f aca="false">IF(BC161="","",BC161*0.17)</f>
        <v/>
      </c>
      <c r="BE161" s="51" t="str">
        <f aca="false">IF(I161=6908,0,IF(BC161="","",BD161-((P161+L161-N161+Q161)*AY161)))</f>
        <v/>
      </c>
      <c r="BF161" s="53" t="str">
        <f aca="false">IF(B161="","",IF(OR(B161="",E161="Regime Normal"),0,(AI161-Q161)*VLOOKUP(R161,Dados!$X$98:$Y$108,2,0)))</f>
        <v/>
      </c>
      <c r="BG161" s="54" t="str">
        <f aca="false">IFERROR(VLOOKUP(I161,Dados!$AC$27:$AD$43,2,0),IF(B161="","",IF(D161&lt;&gt;"MT",IF(AND(AC161="SIM",Y161="Revenda"),"2403",IF(AND(AC161="SIM",Y161="Consumo"),"2407",IF(AND(AC161="NÃO",Y161="Revenda"),"2102",IF(AND(AC161="NÃO",Y161="Consumo"),"2556",)))),REPLACE(I161,1,1,1))))</f>
        <v/>
      </c>
    </row>
    <row r="162" customFormat="false" ht="12.8" hidden="false" customHeight="false" outlineLevel="0" collapsed="false">
      <c r="Y162" s="45"/>
      <c r="Z162" s="46" t="str">
        <f aca="false">IF(B162="","",(IFERROR(VLOOKUP(H162,Dados!A$3:B$15000,2,0),"Não Encontrado")))</f>
        <v/>
      </c>
      <c r="AA162" s="46" t="str">
        <f aca="false">IF(B162="","",(IFERROR(VLOOKUP(G162,Dados!C$3:E$15000,3,0),"Não Encontrado")))</f>
        <v/>
      </c>
      <c r="AB162" s="46" t="str">
        <f aca="false">IFERROR(IF(Z162&lt;&gt;"Não Encontrado",Z162,IF(AA162&lt;&gt;"Não Encontrado",AA162,"")),"")</f>
        <v/>
      </c>
      <c r="AC162" s="45" t="str">
        <f aca="false">IF(B162="","",IF(AB162="","NÃO","SIM"))</f>
        <v/>
      </c>
      <c r="AD162" s="45" t="str">
        <f aca="false">IFERROR(VLOOKUP(G162,Dados!$P$3:$R$500,3,0),"")</f>
        <v/>
      </c>
      <c r="AE162" s="45" t="str">
        <f aca="false">IFERROR(VLOOKUP(G162,Dados!$K$3:$L$500,2,0),"")</f>
        <v/>
      </c>
      <c r="AF162" s="45" t="str">
        <f aca="false">IFERROR(VLOOKUP(G162,Dados!$M$3:$N$500,2,0),"")</f>
        <v/>
      </c>
      <c r="AG162" s="45" t="str">
        <f aca="false">IF(F162="","",IF(AND(AD162="",AE162="",AF162=""),"-",IF(AND(AD162="BIT",AE162="",AF162=""),"BIT",IF(AND(AE162="ANEXO I",AD162="",AF162=""),"ANEXO I",IF(AND(AF162="ANEXO II",AD162="",AE162=""),"ANEXO II","Escolher")))))</f>
        <v/>
      </c>
      <c r="AH162" s="45" t="str">
        <f aca="false">IF(AG162&lt;&gt;"Pneus","",IFERROR(VLOOKUP(R162,Dados!$X$2:$Z$5,3,0)*(AI162-Q162),VLOOKUP(D162,Dados!$X$7:$Z$33,3,0)*(AI162-Q162)))</f>
        <v/>
      </c>
      <c r="AI162" s="47" t="str">
        <f aca="false">IF(B162="","",P162+Q162+O162+M162+L162-N162)</f>
        <v/>
      </c>
      <c r="AJ162" s="48" t="str">
        <f aca="false">IFERROR(IF(AND(AC162="SIM",AG162="-",Y162="REVENDA"),(AB162/1+1)*AI162,IF(AND(AC162="SIM",AG162="Pneus",Y162="REVENDA"),(AB162/1+1)*(AI162-AH162),"")),"")</f>
        <v/>
      </c>
      <c r="AK162" s="48" t="str">
        <f aca="false">IF(AJ162="","",AJ162*17%)</f>
        <v/>
      </c>
      <c r="AL162" s="48" t="str">
        <f aca="false">IFERROR(IF(AC162="NÃO","",IF(AK162="","",IF(E162="Simples Nacional",BF162,IF(T162=0.12,U162*0.5833337002,IF(T162=0,AI162*0.07,U162))))),"")</f>
        <v/>
      </c>
      <c r="AM162" s="47" t="str">
        <f aca="false">IFERROR(IF(AC162="NÃO","",IF(OR(AG162="-",AG162="Pneus"),AK162-AL162,"")),"")</f>
        <v/>
      </c>
      <c r="AN162" s="48" t="str">
        <f aca="false">IF(AND(Y162="REVENDA",AC162="SIM",AG162="BIT"),((AB162/1+1)*AI162)*0.4117,"")</f>
        <v/>
      </c>
      <c r="AO162" s="48" t="str">
        <f aca="false">IF(AN162="","",AN162*17%)</f>
        <v/>
      </c>
      <c r="AP162" s="49" t="str">
        <f aca="false">IF(AN162="","",IF(T162=0.12,(U162*0.4117)*0.4117,IF(T162=0,(AI162*0.07)*0.4117,U162*0.4117)))</f>
        <v/>
      </c>
      <c r="AQ162" s="47" t="str">
        <f aca="false">IF(AN162="","",AO162-AP162)</f>
        <v/>
      </c>
      <c r="AR162" s="50" t="str">
        <f aca="false">IFERROR(IF(AND(AC162="SIM",Y162="REVENDA",LEFT(AG162,5)="ANEXO")*OR(AE162="ANEXO I",AF162="ANEXO II"),VLOOKUP(H162,Dados!G:I,2,0),""),"INSERIR MVA")</f>
        <v/>
      </c>
      <c r="AS162" s="48" t="str">
        <f aca="false">IF(LEFT(AG162,5)="ANEXO",VLOOKUP(AG162,Dados!$X$111:$Z$112,2,0)*(AI162-Q162),"")</f>
        <v/>
      </c>
      <c r="AT162" s="48" t="str">
        <f aca="false">IFERROR(IF(AR162="","",(AI162*AR162)+AI162),"INSERIR MVA")</f>
        <v/>
      </c>
      <c r="AU162" s="48" t="str">
        <f aca="false">IF(AT162="","",IF(AY162=0.04,U162,AS162*AY162))</f>
        <v/>
      </c>
      <c r="AV162" s="47" t="str">
        <f aca="false">IFERROR(IF(AU162="","",(VLOOKUP(AG162,Dados!$X$111:$Z$112,3,0)*AT162*0.17)),"INSERIR MVA")</f>
        <v/>
      </c>
      <c r="AW162" s="47" t="str">
        <f aca="false">IFERROR(IF(AR162="","",AV162-AU162),"")</f>
        <v/>
      </c>
      <c r="AX162" s="51" t="str">
        <f aca="false">IFERROR(IF(AC162="NÃO","",IF(AM162&lt;&gt;"",AM162-W162,IF(AQ162&lt;&gt;"",AQ162-W162,IF(AW162&lt;&gt;"",AW162-W162,"")))),"")</f>
        <v/>
      </c>
      <c r="AY162" s="46" t="str">
        <f aca="false">IFERROR(IF(ISNA(VLOOKUP(R162,Dados!$X$2:$Y$5,2,0)),VLOOKUP(D162,Dados!$X$7:$Y$33,2,0),VLOOKUP(R162,Dados!$X$2:$Y$5,2,0)),"")</f>
        <v/>
      </c>
      <c r="AZ162" s="52" t="str">
        <f aca="false">IF(C162="","",IF(AND(Y162="CONSUMO",AC162="NÃO")*OR(AG162="-",AG162="BIT"),IF(E162&lt;&gt;"",(AI162-(P162+L162-N162+Q162)*AY162)/0.83),""))</f>
        <v/>
      </c>
      <c r="BA162" s="51" t="str">
        <f aca="false">IF(AZ162="","",AZ162*0.17-((P162+L162-N162+Q162)*AY162))</f>
        <v/>
      </c>
      <c r="BB162" s="51" t="str">
        <f aca="false">IF(AND(Y162="CONSUMO",AG162="ANEXO I",AY162&gt;4%),(AI162-(P162+L162-N162+Q162)*0.0514)/0.83*(0.5177)*(0.17)-AI162*0.0514,IF(AND(Y162="CONSUMO",AG162="ANEXO II",AY162&gt;4%),(AI162-(P162+L162-N162+Q162)*0.041)/0.83*(0.3295)*(0.17)-AI162*0.041,IF(AND(Y162="CONSUMO",AG162="ANEXO I",AY162=4%),(AI162-(P162+L162-N162+Q162)*0.04)/0.83*(0.5177)*(0.17)-AI162*0.04,IF(AND(Y162="CONSUMO",AG162="ANEXO II",AY162=4%),(AI162-(P162+L162-N162+Q162)*0.04)/0.83*(0.3295)*(0.17)-AI162*0.04,""))))</f>
        <v/>
      </c>
      <c r="BC162" s="51" t="str">
        <f aca="false">IF(C162="","",IF(AND(Y162="CONSUMO",AC162="SIM")*OR(AG162="-",AG162="BIT"),IF(E162&lt;&gt;"",(AI162-(P162+L162-N162+Q162)*AY162)/0.83),""))</f>
        <v/>
      </c>
      <c r="BD162" s="51" t="str">
        <f aca="false">IF(BC162="","",BC162*0.17)</f>
        <v/>
      </c>
      <c r="BE162" s="51" t="str">
        <f aca="false">IF(I162=6908,0,IF(BC162="","",BD162-((P162+L162-N162+Q162)*AY162)))</f>
        <v/>
      </c>
      <c r="BF162" s="53" t="str">
        <f aca="false">IF(B162="","",IF(OR(B162="",E162="Regime Normal"),0,(AI162-Q162)*VLOOKUP(R162,Dados!$X$98:$Y$108,2,0)))</f>
        <v/>
      </c>
      <c r="BG162" s="54" t="str">
        <f aca="false">IFERROR(VLOOKUP(I162,Dados!$AC$27:$AD$43,2,0),IF(B162="","",IF(D162&lt;&gt;"MT",IF(AND(AC162="SIM",Y162="Revenda"),"2403",IF(AND(AC162="SIM",Y162="Consumo"),"2407",IF(AND(AC162="NÃO",Y162="Revenda"),"2102",IF(AND(AC162="NÃO",Y162="Consumo"),"2556",)))),REPLACE(I162,1,1,1))))</f>
        <v/>
      </c>
    </row>
    <row r="163" customFormat="false" ht="12.8" hidden="false" customHeight="false" outlineLevel="0" collapsed="false">
      <c r="Y163" s="45"/>
      <c r="Z163" s="46" t="str">
        <f aca="false">IF(B163="","",(IFERROR(VLOOKUP(H163,Dados!A$3:B$15000,2,0),"Não Encontrado")))</f>
        <v/>
      </c>
      <c r="AA163" s="46" t="str">
        <f aca="false">IF(B163="","",(IFERROR(VLOOKUP(G163,Dados!C$3:E$15000,3,0),"Não Encontrado")))</f>
        <v/>
      </c>
      <c r="AB163" s="46" t="str">
        <f aca="false">IFERROR(IF(Z163&lt;&gt;"Não Encontrado",Z163,IF(AA163&lt;&gt;"Não Encontrado",AA163,"")),"")</f>
        <v/>
      </c>
      <c r="AC163" s="45" t="str">
        <f aca="false">IF(B163="","",IF(AB163="","NÃO","SIM"))</f>
        <v/>
      </c>
      <c r="AD163" s="45" t="str">
        <f aca="false">IFERROR(VLOOKUP(G163,Dados!$P$3:$R$500,3,0),"")</f>
        <v/>
      </c>
      <c r="AE163" s="45" t="str">
        <f aca="false">IFERROR(VLOOKUP(G163,Dados!$K$3:$L$500,2,0),"")</f>
        <v/>
      </c>
      <c r="AF163" s="45" t="str">
        <f aca="false">IFERROR(VLOOKUP(G163,Dados!$M$3:$N$500,2,0),"")</f>
        <v/>
      </c>
      <c r="AG163" s="45" t="str">
        <f aca="false">IF(F163="","",IF(AND(AD163="",AE163="",AF163=""),"-",IF(AND(AD163="BIT",AE163="",AF163=""),"BIT",IF(AND(AE163="ANEXO I",AD163="",AF163=""),"ANEXO I",IF(AND(AF163="ANEXO II",AD163="",AE163=""),"ANEXO II","Escolher")))))</f>
        <v/>
      </c>
      <c r="AH163" s="45" t="str">
        <f aca="false">IF(AG163&lt;&gt;"Pneus","",IFERROR(VLOOKUP(R163,Dados!$X$2:$Z$5,3,0)*(AI163-Q163),VLOOKUP(D163,Dados!$X$7:$Z$33,3,0)*(AI163-Q163)))</f>
        <v/>
      </c>
      <c r="AI163" s="47" t="str">
        <f aca="false">IF(B163="","",P163+Q163+O163+M163+L163-N163)</f>
        <v/>
      </c>
      <c r="AJ163" s="48" t="str">
        <f aca="false">IFERROR(IF(AND(AC163="SIM",AG163="-",Y163="REVENDA"),(AB163/1+1)*AI163,IF(AND(AC163="SIM",AG163="Pneus",Y163="REVENDA"),(AB163/1+1)*(AI163-AH163),"")),"")</f>
        <v/>
      </c>
      <c r="AK163" s="48" t="str">
        <f aca="false">IF(AJ163="","",AJ163*17%)</f>
        <v/>
      </c>
      <c r="AL163" s="48" t="str">
        <f aca="false">IFERROR(IF(AC163="NÃO","",IF(AK163="","",IF(E163="Simples Nacional",BF163,IF(T163=0.12,U163*0.5833337002,IF(T163=0,AI163*0.07,U163))))),"")</f>
        <v/>
      </c>
      <c r="AM163" s="47" t="str">
        <f aca="false">IFERROR(IF(AC163="NÃO","",IF(OR(AG163="-",AG163="Pneus"),AK163-AL163,"")),"")</f>
        <v/>
      </c>
      <c r="AN163" s="48" t="str">
        <f aca="false">IF(AND(Y163="REVENDA",AC163="SIM",AG163="BIT"),((AB163/1+1)*AI163)*0.4117,"")</f>
        <v/>
      </c>
      <c r="AO163" s="48" t="str">
        <f aca="false">IF(AN163="","",AN163*17%)</f>
        <v/>
      </c>
      <c r="AP163" s="49" t="str">
        <f aca="false">IF(AN163="","",IF(T163=0.12,(U163*0.4117)*0.4117,IF(T163=0,(AI163*0.07)*0.4117,U163*0.4117)))</f>
        <v/>
      </c>
      <c r="AQ163" s="47" t="str">
        <f aca="false">IF(AN163="","",AO163-AP163)</f>
        <v/>
      </c>
      <c r="AR163" s="50" t="str">
        <f aca="false">IFERROR(IF(AND(AC163="SIM",Y163="REVENDA",LEFT(AG163,5)="ANEXO")*OR(AE163="ANEXO I",AF163="ANEXO II"),VLOOKUP(H163,Dados!G:I,2,0),""),"INSERIR MVA")</f>
        <v/>
      </c>
      <c r="AS163" s="48" t="str">
        <f aca="false">IF(LEFT(AG163,5)="ANEXO",VLOOKUP(AG163,Dados!$X$111:$Z$112,2,0)*(AI163-Q163),"")</f>
        <v/>
      </c>
      <c r="AT163" s="48" t="str">
        <f aca="false">IFERROR(IF(AR163="","",(AI163*AR163)+AI163),"INSERIR MVA")</f>
        <v/>
      </c>
      <c r="AU163" s="48" t="str">
        <f aca="false">IF(AT163="","",IF(AY163=0.04,U163,AS163*AY163))</f>
        <v/>
      </c>
      <c r="AV163" s="47" t="str">
        <f aca="false">IFERROR(IF(AU163="","",(VLOOKUP(AG163,Dados!$X$111:$Z$112,3,0)*AT163*0.17)),"INSERIR MVA")</f>
        <v/>
      </c>
      <c r="AW163" s="47" t="str">
        <f aca="false">IFERROR(IF(AR163="","",AV163-AU163),"")</f>
        <v/>
      </c>
      <c r="AX163" s="51" t="str">
        <f aca="false">IFERROR(IF(AC163="NÃO","",IF(AM163&lt;&gt;"",AM163-W163,IF(AQ163&lt;&gt;"",AQ163-W163,IF(AW163&lt;&gt;"",AW163-W163,"")))),"")</f>
        <v/>
      </c>
      <c r="AY163" s="46" t="str">
        <f aca="false">IFERROR(IF(ISNA(VLOOKUP(R163,Dados!$X$2:$Y$5,2,0)),VLOOKUP(D163,Dados!$X$7:$Y$33,2,0),VLOOKUP(R163,Dados!$X$2:$Y$5,2,0)),"")</f>
        <v/>
      </c>
      <c r="AZ163" s="52" t="str">
        <f aca="false">IF(C163="","",IF(AND(Y163="CONSUMO",AC163="NÃO")*OR(AG163="-",AG163="BIT"),IF(E163&lt;&gt;"",(AI163-(P163+L163-N163+Q163)*AY163)/0.83),""))</f>
        <v/>
      </c>
      <c r="BA163" s="51" t="str">
        <f aca="false">IF(AZ163="","",AZ163*0.17-((P163+L163-N163+Q163)*AY163))</f>
        <v/>
      </c>
      <c r="BB163" s="51" t="str">
        <f aca="false">IF(AND(Y163="CONSUMO",AG163="ANEXO I",AY163&gt;4%),(AI163-(P163+L163-N163+Q163)*0.0514)/0.83*(0.5177)*(0.17)-AI163*0.0514,IF(AND(Y163="CONSUMO",AG163="ANEXO II",AY163&gt;4%),(AI163-(P163+L163-N163+Q163)*0.041)/0.83*(0.3295)*(0.17)-AI163*0.041,IF(AND(Y163="CONSUMO",AG163="ANEXO I",AY163=4%),(AI163-(P163+L163-N163+Q163)*0.04)/0.83*(0.5177)*(0.17)-AI163*0.04,IF(AND(Y163="CONSUMO",AG163="ANEXO II",AY163=4%),(AI163-(P163+L163-N163+Q163)*0.04)/0.83*(0.3295)*(0.17)-AI163*0.04,""))))</f>
        <v/>
      </c>
      <c r="BC163" s="51" t="str">
        <f aca="false">IF(C163="","",IF(AND(Y163="CONSUMO",AC163="SIM")*OR(AG163="-",AG163="BIT"),IF(E163&lt;&gt;"",(AI163-(P163+L163-N163+Q163)*AY163)/0.83),""))</f>
        <v/>
      </c>
      <c r="BD163" s="51" t="str">
        <f aca="false">IF(BC163="","",BC163*0.17)</f>
        <v/>
      </c>
      <c r="BE163" s="51" t="str">
        <f aca="false">IF(I163=6908,0,IF(BC163="","",BD163-((P163+L163-N163+Q163)*AY163)))</f>
        <v/>
      </c>
      <c r="BF163" s="53" t="str">
        <f aca="false">IF(B163="","",IF(OR(B163="",E163="Regime Normal"),0,(AI163-Q163)*VLOOKUP(R163,Dados!$X$98:$Y$108,2,0)))</f>
        <v/>
      </c>
      <c r="BG163" s="54" t="str">
        <f aca="false">IFERROR(VLOOKUP(I163,Dados!$AC$27:$AD$43,2,0),IF(B163="","",IF(D163&lt;&gt;"MT",IF(AND(AC163="SIM",Y163="Revenda"),"2403",IF(AND(AC163="SIM",Y163="Consumo"),"2407",IF(AND(AC163="NÃO",Y163="Revenda"),"2102",IF(AND(AC163="NÃO",Y163="Consumo"),"2556",)))),REPLACE(I163,1,1,1))))</f>
        <v/>
      </c>
    </row>
    <row r="164" customFormat="false" ht="12.8" hidden="false" customHeight="false" outlineLevel="0" collapsed="false">
      <c r="Y164" s="45"/>
      <c r="Z164" s="46" t="str">
        <f aca="false">IF(B164="","",(IFERROR(VLOOKUP(H164,Dados!A$3:B$15000,2,0),"Não Encontrado")))</f>
        <v/>
      </c>
      <c r="AA164" s="46" t="str">
        <f aca="false">IF(B164="","",(IFERROR(VLOOKUP(G164,Dados!C$3:E$15000,3,0),"Não Encontrado")))</f>
        <v/>
      </c>
      <c r="AB164" s="46" t="str">
        <f aca="false">IFERROR(IF(Z164&lt;&gt;"Não Encontrado",Z164,IF(AA164&lt;&gt;"Não Encontrado",AA164,"")),"")</f>
        <v/>
      </c>
      <c r="AC164" s="45" t="str">
        <f aca="false">IF(B164="","",IF(AB164="","NÃO","SIM"))</f>
        <v/>
      </c>
      <c r="AD164" s="45" t="str">
        <f aca="false">IFERROR(VLOOKUP(G164,Dados!$P$3:$R$500,3,0),"")</f>
        <v/>
      </c>
      <c r="AE164" s="45" t="str">
        <f aca="false">IFERROR(VLOOKUP(G164,Dados!$K$3:$L$500,2,0),"")</f>
        <v/>
      </c>
      <c r="AF164" s="45" t="str">
        <f aca="false">IFERROR(VLOOKUP(G164,Dados!$M$3:$N$500,2,0),"")</f>
        <v/>
      </c>
      <c r="AG164" s="45" t="str">
        <f aca="false">IF(F164="","",IF(AND(AD164="",AE164="",AF164=""),"-",IF(AND(AD164="BIT",AE164="",AF164=""),"BIT",IF(AND(AE164="ANEXO I",AD164="",AF164=""),"ANEXO I",IF(AND(AF164="ANEXO II",AD164="",AE164=""),"ANEXO II","Escolher")))))</f>
        <v/>
      </c>
      <c r="AH164" s="45" t="str">
        <f aca="false">IF(AG164&lt;&gt;"Pneus","",IFERROR(VLOOKUP(R164,Dados!$X$2:$Z$5,3,0)*(AI164-Q164),VLOOKUP(D164,Dados!$X$7:$Z$33,3,0)*(AI164-Q164)))</f>
        <v/>
      </c>
      <c r="AI164" s="47" t="str">
        <f aca="false">IF(B164="","",P164+Q164+O164+M164+L164-N164)</f>
        <v/>
      </c>
      <c r="AJ164" s="48" t="str">
        <f aca="false">IFERROR(IF(AND(AC164="SIM",AG164="-",Y164="REVENDA"),(AB164/1+1)*AI164,IF(AND(AC164="SIM",AG164="Pneus",Y164="REVENDA"),(AB164/1+1)*(AI164-AH164),"")),"")</f>
        <v/>
      </c>
      <c r="AK164" s="48" t="str">
        <f aca="false">IF(AJ164="","",AJ164*17%)</f>
        <v/>
      </c>
      <c r="AL164" s="48" t="str">
        <f aca="false">IFERROR(IF(AC164="NÃO","",IF(AK164="","",IF(E164="Simples Nacional",BF164,IF(T164=0.12,U164*0.5833337002,IF(T164=0,AI164*0.07,U164))))),"")</f>
        <v/>
      </c>
      <c r="AM164" s="47" t="str">
        <f aca="false">IFERROR(IF(AC164="NÃO","",IF(OR(AG164="-",AG164="Pneus"),AK164-AL164,"")),"")</f>
        <v/>
      </c>
      <c r="AN164" s="48" t="str">
        <f aca="false">IF(AND(Y164="REVENDA",AC164="SIM",AG164="BIT"),((AB164/1+1)*AI164)*0.4117,"")</f>
        <v/>
      </c>
      <c r="AO164" s="48" t="str">
        <f aca="false">IF(AN164="","",AN164*17%)</f>
        <v/>
      </c>
      <c r="AP164" s="49" t="str">
        <f aca="false">IF(AN164="","",IF(T164=0.12,(U164*0.4117)*0.4117,IF(T164=0,(AI164*0.07)*0.4117,U164*0.4117)))</f>
        <v/>
      </c>
      <c r="AQ164" s="47" t="str">
        <f aca="false">IF(AN164="","",AO164-AP164)</f>
        <v/>
      </c>
      <c r="AR164" s="50" t="str">
        <f aca="false">IFERROR(IF(AND(AC164="SIM",Y164="REVENDA",LEFT(AG164,5)="ANEXO")*OR(AE164="ANEXO I",AF164="ANEXO II"),VLOOKUP(H164,Dados!G:I,2,0),""),"INSERIR MVA")</f>
        <v/>
      </c>
      <c r="AS164" s="48" t="str">
        <f aca="false">IF(LEFT(AG164,5)="ANEXO",VLOOKUP(AG164,Dados!$X$111:$Z$112,2,0)*(AI164-Q164),"")</f>
        <v/>
      </c>
      <c r="AT164" s="48" t="str">
        <f aca="false">IFERROR(IF(AR164="","",(AI164*AR164)+AI164),"INSERIR MVA")</f>
        <v/>
      </c>
      <c r="AU164" s="48" t="str">
        <f aca="false">IF(AT164="","",IF(AY164=0.04,U164,AS164*AY164))</f>
        <v/>
      </c>
      <c r="AV164" s="47" t="str">
        <f aca="false">IFERROR(IF(AU164="","",(VLOOKUP(AG164,Dados!$X$111:$Z$112,3,0)*AT164*0.17)),"INSERIR MVA")</f>
        <v/>
      </c>
      <c r="AW164" s="47" t="str">
        <f aca="false">IFERROR(IF(AR164="","",AV164-AU164),"")</f>
        <v/>
      </c>
      <c r="AX164" s="51" t="str">
        <f aca="false">IFERROR(IF(AC164="NÃO","",IF(AM164&lt;&gt;"",AM164-W164,IF(AQ164&lt;&gt;"",AQ164-W164,IF(AW164&lt;&gt;"",AW164-W164,"")))),"")</f>
        <v/>
      </c>
      <c r="AY164" s="46" t="str">
        <f aca="false">IFERROR(IF(ISNA(VLOOKUP(R164,Dados!$X$2:$Y$5,2,0)),VLOOKUP(D164,Dados!$X$7:$Y$33,2,0),VLOOKUP(R164,Dados!$X$2:$Y$5,2,0)),"")</f>
        <v/>
      </c>
      <c r="AZ164" s="52" t="str">
        <f aca="false">IF(C164="","",IF(AND(Y164="CONSUMO",AC164="NÃO")*OR(AG164="-",AG164="BIT"),IF(E164&lt;&gt;"",(AI164-(P164+L164-N164+Q164)*AY164)/0.83),""))</f>
        <v/>
      </c>
      <c r="BA164" s="51" t="str">
        <f aca="false">IF(AZ164="","",AZ164*0.17-((P164+L164-N164+Q164)*AY164))</f>
        <v/>
      </c>
      <c r="BB164" s="51" t="str">
        <f aca="false">IF(AND(Y164="CONSUMO",AG164="ANEXO I",AY164&gt;4%),(AI164-(P164+L164-N164+Q164)*0.0514)/0.83*(0.5177)*(0.17)-AI164*0.0514,IF(AND(Y164="CONSUMO",AG164="ANEXO II",AY164&gt;4%),(AI164-(P164+L164-N164+Q164)*0.041)/0.83*(0.3295)*(0.17)-AI164*0.041,IF(AND(Y164="CONSUMO",AG164="ANEXO I",AY164=4%),(AI164-(P164+L164-N164+Q164)*0.04)/0.83*(0.5177)*(0.17)-AI164*0.04,IF(AND(Y164="CONSUMO",AG164="ANEXO II",AY164=4%),(AI164-(P164+L164-N164+Q164)*0.04)/0.83*(0.3295)*(0.17)-AI164*0.04,""))))</f>
        <v/>
      </c>
      <c r="BC164" s="51" t="str">
        <f aca="false">IF(C164="","",IF(AND(Y164="CONSUMO",AC164="SIM")*OR(AG164="-",AG164="BIT"),IF(E164&lt;&gt;"",(AI164-(P164+L164-N164+Q164)*AY164)/0.83),""))</f>
        <v/>
      </c>
      <c r="BD164" s="51" t="str">
        <f aca="false">IF(BC164="","",BC164*0.17)</f>
        <v/>
      </c>
      <c r="BE164" s="51" t="str">
        <f aca="false">IF(I164=6908,0,IF(BC164="","",BD164-((P164+L164-N164+Q164)*AY164)))</f>
        <v/>
      </c>
      <c r="BF164" s="53" t="str">
        <f aca="false">IF(B164="","",IF(OR(B164="",E164="Regime Normal"),0,(AI164-Q164)*VLOOKUP(R164,Dados!$X$98:$Y$108,2,0)))</f>
        <v/>
      </c>
      <c r="BG164" s="54" t="str">
        <f aca="false">IFERROR(VLOOKUP(I164,Dados!$AC$27:$AD$43,2,0),IF(B164="","",IF(D164&lt;&gt;"MT",IF(AND(AC164="SIM",Y164="Revenda"),"2403",IF(AND(AC164="SIM",Y164="Consumo"),"2407",IF(AND(AC164="NÃO",Y164="Revenda"),"2102",IF(AND(AC164="NÃO",Y164="Consumo"),"2556",)))),REPLACE(I164,1,1,1))))</f>
        <v/>
      </c>
    </row>
    <row r="165" customFormat="false" ht="12.8" hidden="false" customHeight="false" outlineLevel="0" collapsed="false">
      <c r="Y165" s="45"/>
      <c r="Z165" s="46" t="str">
        <f aca="false">IF(B165="","",(IFERROR(VLOOKUP(H165,Dados!A$3:B$15000,2,0),"Não Encontrado")))</f>
        <v/>
      </c>
      <c r="AA165" s="46" t="str">
        <f aca="false">IF(B165="","",(IFERROR(VLOOKUP(G165,Dados!C$3:E$15000,3,0),"Não Encontrado")))</f>
        <v/>
      </c>
      <c r="AB165" s="46" t="str">
        <f aca="false">IFERROR(IF(Z165&lt;&gt;"Não Encontrado",Z165,IF(AA165&lt;&gt;"Não Encontrado",AA165,"")),"")</f>
        <v/>
      </c>
      <c r="AC165" s="45" t="str">
        <f aca="false">IF(B165="","",IF(AB165="","NÃO","SIM"))</f>
        <v/>
      </c>
      <c r="AD165" s="45" t="str">
        <f aca="false">IFERROR(VLOOKUP(G165,Dados!$P$3:$R$500,3,0),"")</f>
        <v/>
      </c>
      <c r="AE165" s="45" t="str">
        <f aca="false">IFERROR(VLOOKUP(G165,Dados!$K$3:$L$500,2,0),"")</f>
        <v/>
      </c>
      <c r="AF165" s="45" t="str">
        <f aca="false">IFERROR(VLOOKUP(G165,Dados!$M$3:$N$500,2,0),"")</f>
        <v/>
      </c>
      <c r="AG165" s="45" t="str">
        <f aca="false">IF(F165="","",IF(AND(AD165="",AE165="",AF165=""),"-",IF(AND(AD165="BIT",AE165="",AF165=""),"BIT",IF(AND(AE165="ANEXO I",AD165="",AF165=""),"ANEXO I",IF(AND(AF165="ANEXO II",AD165="",AE165=""),"ANEXO II","Escolher")))))</f>
        <v/>
      </c>
      <c r="AH165" s="45" t="str">
        <f aca="false">IF(AG165&lt;&gt;"Pneus","",IFERROR(VLOOKUP(R165,Dados!$X$2:$Z$5,3,0)*(AI165-Q165),VLOOKUP(D165,Dados!$X$7:$Z$33,3,0)*(AI165-Q165)))</f>
        <v/>
      </c>
      <c r="AI165" s="47" t="str">
        <f aca="false">IF(B165="","",P165+Q165+O165+M165+L165-N165)</f>
        <v/>
      </c>
      <c r="AJ165" s="48" t="str">
        <f aca="false">IFERROR(IF(AND(AC165="SIM",AG165="-",Y165="REVENDA"),(AB165/1+1)*AI165,IF(AND(AC165="SIM",AG165="Pneus",Y165="REVENDA"),(AB165/1+1)*(AI165-AH165),"")),"")</f>
        <v/>
      </c>
      <c r="AK165" s="48" t="str">
        <f aca="false">IF(AJ165="","",AJ165*17%)</f>
        <v/>
      </c>
      <c r="AL165" s="48" t="str">
        <f aca="false">IFERROR(IF(AC165="NÃO","",IF(AK165="","",IF(E165="Simples Nacional",BF165,IF(T165=0.12,U165*0.5833337002,IF(T165=0,AI165*0.07,U165))))),"")</f>
        <v/>
      </c>
      <c r="AM165" s="47" t="str">
        <f aca="false">IFERROR(IF(AC165="NÃO","",IF(OR(AG165="-",AG165="Pneus"),AK165-AL165,"")),"")</f>
        <v/>
      </c>
      <c r="AN165" s="48" t="str">
        <f aca="false">IF(AND(Y165="REVENDA",AC165="SIM",AG165="BIT"),((AB165/1+1)*AI165)*0.4117,"")</f>
        <v/>
      </c>
      <c r="AO165" s="48" t="str">
        <f aca="false">IF(AN165="","",AN165*17%)</f>
        <v/>
      </c>
      <c r="AP165" s="49" t="str">
        <f aca="false">IF(AN165="","",IF(T165=0.12,(U165*0.4117)*0.4117,IF(T165=0,(AI165*0.07)*0.4117,U165*0.4117)))</f>
        <v/>
      </c>
      <c r="AQ165" s="47" t="str">
        <f aca="false">IF(AN165="","",AO165-AP165)</f>
        <v/>
      </c>
      <c r="AR165" s="50" t="str">
        <f aca="false">IFERROR(IF(AND(AC165="SIM",Y165="REVENDA",LEFT(AG165,5)="ANEXO")*OR(AE165="ANEXO I",AF165="ANEXO II"),VLOOKUP(H165,Dados!G:I,2,0),""),"INSERIR MVA")</f>
        <v/>
      </c>
      <c r="AS165" s="48" t="str">
        <f aca="false">IF(LEFT(AG165,5)="ANEXO",VLOOKUP(AG165,Dados!$X$111:$Z$112,2,0)*(AI165-Q165),"")</f>
        <v/>
      </c>
      <c r="AT165" s="48" t="str">
        <f aca="false">IFERROR(IF(AR165="","",(AI165*AR165)+AI165),"INSERIR MVA")</f>
        <v/>
      </c>
      <c r="AU165" s="48" t="str">
        <f aca="false">IF(AT165="","",IF(AY165=0.04,U165,AS165*AY165))</f>
        <v/>
      </c>
      <c r="AV165" s="47" t="str">
        <f aca="false">IFERROR(IF(AU165="","",(VLOOKUP(AG165,Dados!$X$111:$Z$112,3,0)*AT165*0.17)),"INSERIR MVA")</f>
        <v/>
      </c>
      <c r="AW165" s="47" t="str">
        <f aca="false">IFERROR(IF(AR165="","",AV165-AU165),"")</f>
        <v/>
      </c>
      <c r="AX165" s="51" t="str">
        <f aca="false">IFERROR(IF(AC165="NÃO","",IF(AM165&lt;&gt;"",AM165-W165,IF(AQ165&lt;&gt;"",AQ165-W165,IF(AW165&lt;&gt;"",AW165-W165,"")))),"")</f>
        <v/>
      </c>
      <c r="AY165" s="46" t="str">
        <f aca="false">IFERROR(IF(ISNA(VLOOKUP(R165,Dados!$X$2:$Y$5,2,0)),VLOOKUP(D165,Dados!$X$7:$Y$33,2,0),VLOOKUP(R165,Dados!$X$2:$Y$5,2,0)),"")</f>
        <v/>
      </c>
      <c r="AZ165" s="52" t="str">
        <f aca="false">IF(C165="","",IF(AND(Y165="CONSUMO",AC165="NÃO")*OR(AG165="-",AG165="BIT"),IF(E165&lt;&gt;"",(AI165-(P165+L165-N165+Q165)*AY165)/0.83),""))</f>
        <v/>
      </c>
      <c r="BA165" s="51" t="str">
        <f aca="false">IF(AZ165="","",AZ165*0.17-((P165+L165-N165+Q165)*AY165))</f>
        <v/>
      </c>
      <c r="BB165" s="51" t="str">
        <f aca="false">IF(AND(Y165="CONSUMO",AG165="ANEXO I",AY165&gt;4%),(AI165-(P165+L165-N165+Q165)*0.0514)/0.83*(0.5177)*(0.17)-AI165*0.0514,IF(AND(Y165="CONSUMO",AG165="ANEXO II",AY165&gt;4%),(AI165-(P165+L165-N165+Q165)*0.041)/0.83*(0.3295)*(0.17)-AI165*0.041,IF(AND(Y165="CONSUMO",AG165="ANEXO I",AY165=4%),(AI165-(P165+L165-N165+Q165)*0.04)/0.83*(0.5177)*(0.17)-AI165*0.04,IF(AND(Y165="CONSUMO",AG165="ANEXO II",AY165=4%),(AI165-(P165+L165-N165+Q165)*0.04)/0.83*(0.3295)*(0.17)-AI165*0.04,""))))</f>
        <v/>
      </c>
      <c r="BC165" s="51" t="str">
        <f aca="false">IF(C165="","",IF(AND(Y165="CONSUMO",AC165="SIM")*OR(AG165="-",AG165="BIT"),IF(E165&lt;&gt;"",(AI165-(P165+L165-N165+Q165)*AY165)/0.83),""))</f>
        <v/>
      </c>
      <c r="BD165" s="51" t="str">
        <f aca="false">IF(BC165="","",BC165*0.17)</f>
        <v/>
      </c>
      <c r="BE165" s="51" t="str">
        <f aca="false">IF(I165=6908,0,IF(BC165="","",BD165-((P165+L165-N165+Q165)*AY165)))</f>
        <v/>
      </c>
      <c r="BF165" s="53" t="str">
        <f aca="false">IF(B165="","",IF(OR(B165="",E165="Regime Normal"),0,(AI165-Q165)*VLOOKUP(R165,Dados!$X$98:$Y$108,2,0)))</f>
        <v/>
      </c>
      <c r="BG165" s="54" t="str">
        <f aca="false">IFERROR(VLOOKUP(I165,Dados!$AC$27:$AD$43,2,0),IF(B165="","",IF(D165&lt;&gt;"MT",IF(AND(AC165="SIM",Y165="Revenda"),"2403",IF(AND(AC165="SIM",Y165="Consumo"),"2407",IF(AND(AC165="NÃO",Y165="Revenda"),"2102",IF(AND(AC165="NÃO",Y165="Consumo"),"2556",)))),REPLACE(I165,1,1,1))))</f>
        <v/>
      </c>
    </row>
    <row r="166" customFormat="false" ht="12.8" hidden="false" customHeight="false" outlineLevel="0" collapsed="false">
      <c r="Y166" s="45"/>
      <c r="Z166" s="46" t="str">
        <f aca="false">IF(B166="","",(IFERROR(VLOOKUP(H166,Dados!A$3:B$15000,2,0),"Não Encontrado")))</f>
        <v/>
      </c>
      <c r="AA166" s="46" t="str">
        <f aca="false">IF(B166="","",(IFERROR(VLOOKUP(G166,Dados!C$3:E$15000,3,0),"Não Encontrado")))</f>
        <v/>
      </c>
      <c r="AB166" s="46" t="str">
        <f aca="false">IFERROR(IF(Z166&lt;&gt;"Não Encontrado",Z166,IF(AA166&lt;&gt;"Não Encontrado",AA166,"")),"")</f>
        <v/>
      </c>
      <c r="AC166" s="45" t="str">
        <f aca="false">IF(B166="","",IF(AB166="","NÃO","SIM"))</f>
        <v/>
      </c>
      <c r="AD166" s="45" t="str">
        <f aca="false">IFERROR(VLOOKUP(G166,Dados!$P$3:$R$500,3,0),"")</f>
        <v/>
      </c>
      <c r="AE166" s="45" t="str">
        <f aca="false">IFERROR(VLOOKUP(G166,Dados!$K$3:$L$500,2,0),"")</f>
        <v/>
      </c>
      <c r="AF166" s="45" t="str">
        <f aca="false">IFERROR(VLOOKUP(G166,Dados!$M$3:$N$500,2,0),"")</f>
        <v/>
      </c>
      <c r="AG166" s="45" t="str">
        <f aca="false">IF(F166="","",IF(AND(AD166="",AE166="",AF166=""),"-",IF(AND(AD166="BIT",AE166="",AF166=""),"BIT",IF(AND(AE166="ANEXO I",AD166="",AF166=""),"ANEXO I",IF(AND(AF166="ANEXO II",AD166="",AE166=""),"ANEXO II","Escolher")))))</f>
        <v/>
      </c>
      <c r="AH166" s="45" t="str">
        <f aca="false">IF(AG166&lt;&gt;"Pneus","",IFERROR(VLOOKUP(R166,Dados!$X$2:$Z$5,3,0)*(AI166-Q166),VLOOKUP(D166,Dados!$X$7:$Z$33,3,0)*(AI166-Q166)))</f>
        <v/>
      </c>
      <c r="AI166" s="47" t="str">
        <f aca="false">IF(B166="","",P166+Q166+O166+M166+L166-N166)</f>
        <v/>
      </c>
      <c r="AJ166" s="48" t="str">
        <f aca="false">IFERROR(IF(AND(AC166="SIM",AG166="-",Y166="REVENDA"),(AB166/1+1)*AI166,IF(AND(AC166="SIM",AG166="Pneus",Y166="REVENDA"),(AB166/1+1)*(AI166-AH166),"")),"")</f>
        <v/>
      </c>
      <c r="AK166" s="48" t="str">
        <f aca="false">IF(AJ166="","",AJ166*17%)</f>
        <v/>
      </c>
      <c r="AL166" s="48" t="str">
        <f aca="false">IFERROR(IF(AC166="NÃO","",IF(AK166="","",IF(E166="Simples Nacional",BF166,IF(T166=0.12,U166*0.5833337002,IF(T166=0,AI166*0.07,U166))))),"")</f>
        <v/>
      </c>
      <c r="AM166" s="47" t="str">
        <f aca="false">IFERROR(IF(AC166="NÃO","",IF(OR(AG166="-",AG166="Pneus"),AK166-AL166,"")),"")</f>
        <v/>
      </c>
      <c r="AN166" s="48" t="str">
        <f aca="false">IF(AND(Y166="REVENDA",AC166="SIM",AG166="BIT"),((AB166/1+1)*AI166)*0.4117,"")</f>
        <v/>
      </c>
      <c r="AO166" s="48" t="str">
        <f aca="false">IF(AN166="","",AN166*17%)</f>
        <v/>
      </c>
      <c r="AP166" s="49" t="str">
        <f aca="false">IF(AN166="","",IF(T166=0.12,(U166*0.4117)*0.4117,IF(T166=0,(AI166*0.07)*0.4117,U166*0.4117)))</f>
        <v/>
      </c>
      <c r="AQ166" s="47" t="str">
        <f aca="false">IF(AN166="","",AO166-AP166)</f>
        <v/>
      </c>
      <c r="AR166" s="50" t="str">
        <f aca="false">IFERROR(IF(AND(AC166="SIM",Y166="REVENDA",LEFT(AG166,5)="ANEXO")*OR(AE166="ANEXO I",AF166="ANEXO II"),VLOOKUP(H166,Dados!G:I,2,0),""),"INSERIR MVA")</f>
        <v/>
      </c>
      <c r="AS166" s="48" t="str">
        <f aca="false">IF(LEFT(AG166,5)="ANEXO",VLOOKUP(AG166,Dados!$X$111:$Z$112,2,0)*(AI166-Q166),"")</f>
        <v/>
      </c>
      <c r="AT166" s="48" t="str">
        <f aca="false">IFERROR(IF(AR166="","",(AI166*AR166)+AI166),"INSERIR MVA")</f>
        <v/>
      </c>
      <c r="AU166" s="48" t="str">
        <f aca="false">IF(AT166="","",IF(AY166=0.04,U166,AS166*AY166))</f>
        <v/>
      </c>
      <c r="AV166" s="47" t="str">
        <f aca="false">IFERROR(IF(AU166="","",(VLOOKUP(AG166,Dados!$X$111:$Z$112,3,0)*AT166*0.17)),"INSERIR MVA")</f>
        <v/>
      </c>
      <c r="AW166" s="47" t="str">
        <f aca="false">IFERROR(IF(AR166="","",AV166-AU166),"")</f>
        <v/>
      </c>
      <c r="AX166" s="51" t="str">
        <f aca="false">IFERROR(IF(AC166="NÃO","",IF(AM166&lt;&gt;"",AM166-W166,IF(AQ166&lt;&gt;"",AQ166-W166,IF(AW166&lt;&gt;"",AW166-W166,"")))),"")</f>
        <v/>
      </c>
      <c r="AY166" s="46" t="str">
        <f aca="false">IFERROR(IF(ISNA(VLOOKUP(R166,Dados!$X$2:$Y$5,2,0)),VLOOKUP(D166,Dados!$X$7:$Y$33,2,0),VLOOKUP(R166,Dados!$X$2:$Y$5,2,0)),"")</f>
        <v/>
      </c>
      <c r="AZ166" s="52" t="str">
        <f aca="false">IF(C166="","",IF(AND(Y166="CONSUMO",AC166="NÃO")*OR(AG166="-",AG166="BIT"),IF(E166&lt;&gt;"",(AI166-(P166+L166-N166+Q166)*AY166)/0.83),""))</f>
        <v/>
      </c>
      <c r="BA166" s="51" t="str">
        <f aca="false">IF(AZ166="","",AZ166*0.17-((P166+L166-N166+Q166)*AY166))</f>
        <v/>
      </c>
      <c r="BB166" s="51" t="str">
        <f aca="false">IF(AND(Y166="CONSUMO",AG166="ANEXO I",AY166&gt;4%),(AI166-(P166+L166-N166+Q166)*0.0514)/0.83*(0.5177)*(0.17)-AI166*0.0514,IF(AND(Y166="CONSUMO",AG166="ANEXO II",AY166&gt;4%),(AI166-(P166+L166-N166+Q166)*0.041)/0.83*(0.3295)*(0.17)-AI166*0.041,IF(AND(Y166="CONSUMO",AG166="ANEXO I",AY166=4%),(AI166-(P166+L166-N166+Q166)*0.04)/0.83*(0.5177)*(0.17)-AI166*0.04,IF(AND(Y166="CONSUMO",AG166="ANEXO II",AY166=4%),(AI166-(P166+L166-N166+Q166)*0.04)/0.83*(0.3295)*(0.17)-AI166*0.04,""))))</f>
        <v/>
      </c>
      <c r="BC166" s="51" t="str">
        <f aca="false">IF(C166="","",IF(AND(Y166="CONSUMO",AC166="SIM")*OR(AG166="-",AG166="BIT"),IF(E166&lt;&gt;"",(AI166-(P166+L166-N166+Q166)*AY166)/0.83),""))</f>
        <v/>
      </c>
      <c r="BD166" s="51" t="str">
        <f aca="false">IF(BC166="","",BC166*0.17)</f>
        <v/>
      </c>
      <c r="BE166" s="51" t="str">
        <f aca="false">IF(I166=6908,0,IF(BC166="","",BD166-((P166+L166-N166+Q166)*AY166)))</f>
        <v/>
      </c>
      <c r="BF166" s="53" t="str">
        <f aca="false">IF(B166="","",IF(OR(B166="",E166="Regime Normal"),0,(AI166-Q166)*VLOOKUP(R166,Dados!$X$98:$Y$108,2,0)))</f>
        <v/>
      </c>
      <c r="BG166" s="54" t="str">
        <f aca="false">IFERROR(VLOOKUP(I166,Dados!$AC$27:$AD$43,2,0),IF(B166="","",IF(D166&lt;&gt;"MT",IF(AND(AC166="SIM",Y166="Revenda"),"2403",IF(AND(AC166="SIM",Y166="Consumo"),"2407",IF(AND(AC166="NÃO",Y166="Revenda"),"2102",IF(AND(AC166="NÃO",Y166="Consumo"),"2556",)))),REPLACE(I166,1,1,1))))</f>
        <v/>
      </c>
    </row>
    <row r="167" customFormat="false" ht="12.8" hidden="false" customHeight="false" outlineLevel="0" collapsed="false">
      <c r="Y167" s="45"/>
      <c r="Z167" s="46" t="str">
        <f aca="false">IF(B167="","",(IFERROR(VLOOKUP(H167,Dados!A$3:B$15000,2,0),"Não Encontrado")))</f>
        <v/>
      </c>
      <c r="AA167" s="46" t="str">
        <f aca="false">IF(B167="","",(IFERROR(VLOOKUP(G167,Dados!C$3:E$15000,3,0),"Não Encontrado")))</f>
        <v/>
      </c>
      <c r="AB167" s="46" t="str">
        <f aca="false">IFERROR(IF(Z167&lt;&gt;"Não Encontrado",Z167,IF(AA167&lt;&gt;"Não Encontrado",AA167,"")),"")</f>
        <v/>
      </c>
      <c r="AC167" s="45" t="str">
        <f aca="false">IF(B167="","",IF(AB167="","NÃO","SIM"))</f>
        <v/>
      </c>
      <c r="AD167" s="45" t="str">
        <f aca="false">IFERROR(VLOOKUP(G167,Dados!$P$3:$R$500,3,0),"")</f>
        <v/>
      </c>
      <c r="AE167" s="45" t="str">
        <f aca="false">IFERROR(VLOOKUP(G167,Dados!$K$3:$L$500,2,0),"")</f>
        <v/>
      </c>
      <c r="AF167" s="45" t="str">
        <f aca="false">IFERROR(VLOOKUP(G167,Dados!$M$3:$N$500,2,0),"")</f>
        <v/>
      </c>
      <c r="AG167" s="45" t="str">
        <f aca="false">IF(F167="","",IF(AND(AD167="",AE167="",AF167=""),"-",IF(AND(AD167="BIT",AE167="",AF167=""),"BIT",IF(AND(AE167="ANEXO I",AD167="",AF167=""),"ANEXO I",IF(AND(AF167="ANEXO II",AD167="",AE167=""),"ANEXO II","Escolher")))))</f>
        <v/>
      </c>
      <c r="AH167" s="45" t="str">
        <f aca="false">IF(AG167&lt;&gt;"Pneus","",IFERROR(VLOOKUP(R167,Dados!$X$2:$Z$5,3,0)*(AI167-Q167),VLOOKUP(D167,Dados!$X$7:$Z$33,3,0)*(AI167-Q167)))</f>
        <v/>
      </c>
      <c r="AI167" s="47" t="str">
        <f aca="false">IF(B167="","",P167+Q167+O167+M167+L167-N167)</f>
        <v/>
      </c>
      <c r="AJ167" s="48" t="str">
        <f aca="false">IFERROR(IF(AND(AC167="SIM",AG167="-",Y167="REVENDA"),(AB167/1+1)*AI167,IF(AND(AC167="SIM",AG167="Pneus",Y167="REVENDA"),(AB167/1+1)*(AI167-AH167),"")),"")</f>
        <v/>
      </c>
      <c r="AK167" s="48" t="str">
        <f aca="false">IF(AJ167="","",AJ167*17%)</f>
        <v/>
      </c>
      <c r="AL167" s="48" t="str">
        <f aca="false">IFERROR(IF(AC167="NÃO","",IF(AK167="","",IF(E167="Simples Nacional",BF167,IF(T167=0.12,U167*0.5833337002,IF(T167=0,AI167*0.07,U167))))),"")</f>
        <v/>
      </c>
      <c r="AM167" s="47" t="str">
        <f aca="false">IFERROR(IF(AC167="NÃO","",IF(OR(AG167="-",AG167="Pneus"),AK167-AL167,"")),"")</f>
        <v/>
      </c>
      <c r="AN167" s="48" t="str">
        <f aca="false">IF(AND(Y167="REVENDA",AC167="SIM",AG167="BIT"),((AB167/1+1)*AI167)*0.4117,"")</f>
        <v/>
      </c>
      <c r="AO167" s="48" t="str">
        <f aca="false">IF(AN167="","",AN167*17%)</f>
        <v/>
      </c>
      <c r="AP167" s="49" t="str">
        <f aca="false">IF(AN167="","",IF(T167=0.12,(U167*0.4117)*0.4117,IF(T167=0,(AI167*0.07)*0.4117,U167*0.4117)))</f>
        <v/>
      </c>
      <c r="AQ167" s="47" t="str">
        <f aca="false">IF(AN167="","",AO167-AP167)</f>
        <v/>
      </c>
      <c r="AR167" s="50" t="str">
        <f aca="false">IFERROR(IF(AND(AC167="SIM",Y167="REVENDA",LEFT(AG167,5)="ANEXO")*OR(AE167="ANEXO I",AF167="ANEXO II"),VLOOKUP(H167,Dados!G:I,2,0),""),"INSERIR MVA")</f>
        <v/>
      </c>
      <c r="AS167" s="48" t="str">
        <f aca="false">IF(LEFT(AG167,5)="ANEXO",VLOOKUP(AG167,Dados!$X$111:$Z$112,2,0)*(AI167-Q167),"")</f>
        <v/>
      </c>
      <c r="AT167" s="48" t="str">
        <f aca="false">IFERROR(IF(AR167="","",(AI167*AR167)+AI167),"INSERIR MVA")</f>
        <v/>
      </c>
      <c r="AU167" s="48" t="str">
        <f aca="false">IF(AT167="","",IF(AY167=0.04,U167,AS167*AY167))</f>
        <v/>
      </c>
      <c r="AV167" s="47" t="str">
        <f aca="false">IFERROR(IF(AU167="","",(VLOOKUP(AG167,Dados!$X$111:$Z$112,3,0)*AT167*0.17)),"INSERIR MVA")</f>
        <v/>
      </c>
      <c r="AW167" s="47" t="str">
        <f aca="false">IFERROR(IF(AR167="","",AV167-AU167),"")</f>
        <v/>
      </c>
      <c r="AX167" s="51" t="str">
        <f aca="false">IFERROR(IF(AC167="NÃO","",IF(AM167&lt;&gt;"",AM167-W167,IF(AQ167&lt;&gt;"",AQ167-W167,IF(AW167&lt;&gt;"",AW167-W167,"")))),"")</f>
        <v/>
      </c>
      <c r="AY167" s="46" t="str">
        <f aca="false">IFERROR(IF(ISNA(VLOOKUP(R167,Dados!$X$2:$Y$5,2,0)),VLOOKUP(D167,Dados!$X$7:$Y$33,2,0),VLOOKUP(R167,Dados!$X$2:$Y$5,2,0)),"")</f>
        <v/>
      </c>
      <c r="AZ167" s="52" t="str">
        <f aca="false">IF(C167="","",IF(AND(Y167="CONSUMO",AC167="NÃO")*OR(AG167="-",AG167="BIT"),IF(E167&lt;&gt;"",(AI167-(P167+L167-N167+Q167)*AY167)/0.83),""))</f>
        <v/>
      </c>
      <c r="BA167" s="51" t="str">
        <f aca="false">IF(AZ167="","",AZ167*0.17-((P167+L167-N167+Q167)*AY167))</f>
        <v/>
      </c>
      <c r="BB167" s="51" t="str">
        <f aca="false">IF(AND(Y167="CONSUMO",AG167="ANEXO I",AY167&gt;4%),(AI167-(P167+L167-N167+Q167)*0.0514)/0.83*(0.5177)*(0.17)-AI167*0.0514,IF(AND(Y167="CONSUMO",AG167="ANEXO II",AY167&gt;4%),(AI167-(P167+L167-N167+Q167)*0.041)/0.83*(0.3295)*(0.17)-AI167*0.041,IF(AND(Y167="CONSUMO",AG167="ANEXO I",AY167=4%),(AI167-(P167+L167-N167+Q167)*0.04)/0.83*(0.5177)*(0.17)-AI167*0.04,IF(AND(Y167="CONSUMO",AG167="ANEXO II",AY167=4%),(AI167-(P167+L167-N167+Q167)*0.04)/0.83*(0.3295)*(0.17)-AI167*0.04,""))))</f>
        <v/>
      </c>
      <c r="BC167" s="51" t="str">
        <f aca="false">IF(C167="","",IF(AND(Y167="CONSUMO",AC167="SIM")*OR(AG167="-",AG167="BIT"),IF(E167&lt;&gt;"",(AI167-(P167+L167-N167+Q167)*AY167)/0.83),""))</f>
        <v/>
      </c>
      <c r="BD167" s="51" t="str">
        <f aca="false">IF(BC167="","",BC167*0.17)</f>
        <v/>
      </c>
      <c r="BE167" s="51" t="str">
        <f aca="false">IF(I167=6908,0,IF(BC167="","",BD167-((P167+L167-N167+Q167)*AY167)))</f>
        <v/>
      </c>
      <c r="BF167" s="53" t="str">
        <f aca="false">IF(B167="","",IF(OR(B167="",E167="Regime Normal"),0,(AI167-Q167)*VLOOKUP(R167,Dados!$X$98:$Y$108,2,0)))</f>
        <v/>
      </c>
      <c r="BG167" s="54" t="str">
        <f aca="false">IFERROR(VLOOKUP(I167,Dados!$AC$27:$AD$43,2,0),IF(B167="","",IF(D167&lt;&gt;"MT",IF(AND(AC167="SIM",Y167="Revenda"),"2403",IF(AND(AC167="SIM",Y167="Consumo"),"2407",IF(AND(AC167="NÃO",Y167="Revenda"),"2102",IF(AND(AC167="NÃO",Y167="Consumo"),"2556",)))),REPLACE(I167,1,1,1))))</f>
        <v/>
      </c>
    </row>
    <row r="168" customFormat="false" ht="12.8" hidden="false" customHeight="false" outlineLevel="0" collapsed="false">
      <c r="Y168" s="45"/>
      <c r="Z168" s="46" t="str">
        <f aca="false">IF(B168="","",(IFERROR(VLOOKUP(H168,Dados!A$3:B$15000,2,0),"Não Encontrado")))</f>
        <v/>
      </c>
      <c r="AA168" s="46" t="str">
        <f aca="false">IF(B168="","",(IFERROR(VLOOKUP(G168,Dados!C$3:E$15000,3,0),"Não Encontrado")))</f>
        <v/>
      </c>
      <c r="AB168" s="46" t="str">
        <f aca="false">IFERROR(IF(Z168&lt;&gt;"Não Encontrado",Z168,IF(AA168&lt;&gt;"Não Encontrado",AA168,"")),"")</f>
        <v/>
      </c>
      <c r="AC168" s="45" t="str">
        <f aca="false">IF(B168="","",IF(AB168="","NÃO","SIM"))</f>
        <v/>
      </c>
      <c r="AD168" s="45" t="str">
        <f aca="false">IFERROR(VLOOKUP(G168,Dados!$P$3:$R$500,3,0),"")</f>
        <v/>
      </c>
      <c r="AE168" s="45" t="str">
        <f aca="false">IFERROR(VLOOKUP(G168,Dados!$K$3:$L$500,2,0),"")</f>
        <v/>
      </c>
      <c r="AF168" s="45" t="str">
        <f aca="false">IFERROR(VLOOKUP(G168,Dados!$M$3:$N$500,2,0),"")</f>
        <v/>
      </c>
      <c r="AG168" s="45" t="str">
        <f aca="false">IF(F168="","",IF(AND(AD168="",AE168="",AF168=""),"-",IF(AND(AD168="BIT",AE168="",AF168=""),"BIT",IF(AND(AE168="ANEXO I",AD168="",AF168=""),"ANEXO I",IF(AND(AF168="ANEXO II",AD168="",AE168=""),"ANEXO II","Escolher")))))</f>
        <v/>
      </c>
      <c r="AH168" s="45" t="str">
        <f aca="false">IF(AG168&lt;&gt;"Pneus","",IFERROR(VLOOKUP(R168,Dados!$X$2:$Z$5,3,0)*(AI168-Q168),VLOOKUP(D168,Dados!$X$7:$Z$33,3,0)*(AI168-Q168)))</f>
        <v/>
      </c>
      <c r="AI168" s="47" t="str">
        <f aca="false">IF(B168="","",P168+Q168+O168+M168+L168-N168)</f>
        <v/>
      </c>
      <c r="AJ168" s="48" t="str">
        <f aca="false">IFERROR(IF(AND(AC168="SIM",AG168="-",Y168="REVENDA"),(AB168/1+1)*AI168,IF(AND(AC168="SIM",AG168="Pneus",Y168="REVENDA"),(AB168/1+1)*(AI168-AH168),"")),"")</f>
        <v/>
      </c>
      <c r="AK168" s="48" t="str">
        <f aca="false">IF(AJ168="","",AJ168*17%)</f>
        <v/>
      </c>
      <c r="AL168" s="48" t="str">
        <f aca="false">IFERROR(IF(AC168="NÃO","",IF(AK168="","",IF(E168="Simples Nacional",BF168,IF(T168=0.12,U168*0.5833337002,IF(T168=0,AI168*0.07,U168))))),"")</f>
        <v/>
      </c>
      <c r="AM168" s="47" t="str">
        <f aca="false">IFERROR(IF(AC168="NÃO","",IF(OR(AG168="-",AG168="Pneus"),AK168-AL168,"")),"")</f>
        <v/>
      </c>
      <c r="AN168" s="48" t="str">
        <f aca="false">IF(AND(Y168="REVENDA",AC168="SIM",AG168="BIT"),((AB168/1+1)*AI168)*0.4117,"")</f>
        <v/>
      </c>
      <c r="AO168" s="48" t="str">
        <f aca="false">IF(AN168="","",AN168*17%)</f>
        <v/>
      </c>
      <c r="AP168" s="49" t="str">
        <f aca="false">IF(AN168="","",IF(T168=0.12,(U168*0.4117)*0.4117,IF(T168=0,(AI168*0.07)*0.4117,U168*0.4117)))</f>
        <v/>
      </c>
      <c r="AQ168" s="47" t="str">
        <f aca="false">IF(AN168="","",AO168-AP168)</f>
        <v/>
      </c>
      <c r="AR168" s="50" t="str">
        <f aca="false">IFERROR(IF(AND(AC168="SIM",Y168="REVENDA",LEFT(AG168,5)="ANEXO")*OR(AE168="ANEXO I",AF168="ANEXO II"),VLOOKUP(H168,Dados!G:I,2,0),""),"INSERIR MVA")</f>
        <v/>
      </c>
      <c r="AS168" s="48" t="str">
        <f aca="false">IF(LEFT(AG168,5)="ANEXO",VLOOKUP(AG168,Dados!$X$111:$Z$112,2,0)*(AI168-Q168),"")</f>
        <v/>
      </c>
      <c r="AT168" s="48" t="str">
        <f aca="false">IFERROR(IF(AR168="","",(AI168*AR168)+AI168),"INSERIR MVA")</f>
        <v/>
      </c>
      <c r="AU168" s="48" t="str">
        <f aca="false">IF(AT168="","",IF(AY168=0.04,U168,AS168*AY168))</f>
        <v/>
      </c>
      <c r="AV168" s="47" t="str">
        <f aca="false">IFERROR(IF(AU168="","",(VLOOKUP(AG168,Dados!$X$111:$Z$112,3,0)*AT168*0.17)),"INSERIR MVA")</f>
        <v/>
      </c>
      <c r="AW168" s="47" t="str">
        <f aca="false">IFERROR(IF(AR168="","",AV168-AU168),"")</f>
        <v/>
      </c>
      <c r="AX168" s="51" t="str">
        <f aca="false">IFERROR(IF(AC168="NÃO","",IF(AM168&lt;&gt;"",AM168-W168,IF(AQ168&lt;&gt;"",AQ168-W168,IF(AW168&lt;&gt;"",AW168-W168,"")))),"")</f>
        <v/>
      </c>
      <c r="AY168" s="46" t="str">
        <f aca="false">IFERROR(IF(ISNA(VLOOKUP(R168,Dados!$X$2:$Y$5,2,0)),VLOOKUP(D168,Dados!$X$7:$Y$33,2,0),VLOOKUP(R168,Dados!$X$2:$Y$5,2,0)),"")</f>
        <v/>
      </c>
      <c r="AZ168" s="52" t="str">
        <f aca="false">IF(C168="","",IF(AND(Y168="CONSUMO",AC168="NÃO")*OR(AG168="-",AG168="BIT"),IF(E168&lt;&gt;"",(AI168-(P168+L168-N168+Q168)*AY168)/0.83),""))</f>
        <v/>
      </c>
      <c r="BA168" s="51" t="str">
        <f aca="false">IF(AZ168="","",AZ168*0.17-((P168+L168-N168+Q168)*AY168))</f>
        <v/>
      </c>
      <c r="BB168" s="51" t="str">
        <f aca="false">IF(AND(Y168="CONSUMO",AG168="ANEXO I",AY168&gt;4%),(AI168-(P168+L168-N168+Q168)*0.0514)/0.83*(0.5177)*(0.17)-AI168*0.0514,IF(AND(Y168="CONSUMO",AG168="ANEXO II",AY168&gt;4%),(AI168-(P168+L168-N168+Q168)*0.041)/0.83*(0.3295)*(0.17)-AI168*0.041,IF(AND(Y168="CONSUMO",AG168="ANEXO I",AY168=4%),(AI168-(P168+L168-N168+Q168)*0.04)/0.83*(0.5177)*(0.17)-AI168*0.04,IF(AND(Y168="CONSUMO",AG168="ANEXO II",AY168=4%),(AI168-(P168+L168-N168+Q168)*0.04)/0.83*(0.3295)*(0.17)-AI168*0.04,""))))</f>
        <v/>
      </c>
      <c r="BC168" s="51" t="str">
        <f aca="false">IF(C168="","",IF(AND(Y168="CONSUMO",AC168="SIM")*OR(AG168="-",AG168="BIT"),IF(E168&lt;&gt;"",(AI168-(P168+L168-N168+Q168)*AY168)/0.83),""))</f>
        <v/>
      </c>
      <c r="BD168" s="51" t="str">
        <f aca="false">IF(BC168="","",BC168*0.17)</f>
        <v/>
      </c>
      <c r="BE168" s="51" t="str">
        <f aca="false">IF(I168=6908,0,IF(BC168="","",BD168-((P168+L168-N168+Q168)*AY168)))</f>
        <v/>
      </c>
      <c r="BF168" s="53" t="str">
        <f aca="false">IF(B168="","",IF(OR(B168="",E168="Regime Normal"),0,(AI168-Q168)*VLOOKUP(R168,Dados!$X$98:$Y$108,2,0)))</f>
        <v/>
      </c>
      <c r="BG168" s="54" t="str">
        <f aca="false">IFERROR(VLOOKUP(I168,Dados!$AC$27:$AD$43,2,0),IF(B168="","",IF(D168&lt;&gt;"MT",IF(AND(AC168="SIM",Y168="Revenda"),"2403",IF(AND(AC168="SIM",Y168="Consumo"),"2407",IF(AND(AC168="NÃO",Y168="Revenda"),"2102",IF(AND(AC168="NÃO",Y168="Consumo"),"2556",)))),REPLACE(I168,1,1,1))))</f>
        <v/>
      </c>
    </row>
    <row r="169" customFormat="false" ht="12.8" hidden="false" customHeight="false" outlineLevel="0" collapsed="false">
      <c r="Y169" s="45"/>
      <c r="Z169" s="46" t="str">
        <f aca="false">IF(B169="","",(IFERROR(VLOOKUP(H169,Dados!A$3:B$15000,2,0),"Não Encontrado")))</f>
        <v/>
      </c>
      <c r="AA169" s="46" t="str">
        <f aca="false">IF(B169="","",(IFERROR(VLOOKUP(G169,Dados!C$3:E$15000,3,0),"Não Encontrado")))</f>
        <v/>
      </c>
      <c r="AB169" s="46" t="str">
        <f aca="false">IFERROR(IF(Z169&lt;&gt;"Não Encontrado",Z169,IF(AA169&lt;&gt;"Não Encontrado",AA169,"")),"")</f>
        <v/>
      </c>
      <c r="AC169" s="45" t="str">
        <f aca="false">IF(B169="","",IF(AB169="","NÃO","SIM"))</f>
        <v/>
      </c>
      <c r="AD169" s="45" t="str">
        <f aca="false">IFERROR(VLOOKUP(G169,Dados!$P$3:$R$500,3,0),"")</f>
        <v/>
      </c>
      <c r="AE169" s="45" t="str">
        <f aca="false">IFERROR(VLOOKUP(G169,Dados!$K$3:$L$500,2,0),"")</f>
        <v/>
      </c>
      <c r="AF169" s="45" t="str">
        <f aca="false">IFERROR(VLOOKUP(G169,Dados!$M$3:$N$500,2,0),"")</f>
        <v/>
      </c>
      <c r="AG169" s="45" t="str">
        <f aca="false">IF(F169="","",IF(AND(AD169="",AE169="",AF169=""),"-",IF(AND(AD169="BIT",AE169="",AF169=""),"BIT",IF(AND(AE169="ANEXO I",AD169="",AF169=""),"ANEXO I",IF(AND(AF169="ANEXO II",AD169="",AE169=""),"ANEXO II","Escolher")))))</f>
        <v/>
      </c>
      <c r="AH169" s="45" t="str">
        <f aca="false">IF(AG169&lt;&gt;"Pneus","",IFERROR(VLOOKUP(R169,Dados!$X$2:$Z$5,3,0)*(AI169-Q169),VLOOKUP(D169,Dados!$X$7:$Z$33,3,0)*(AI169-Q169)))</f>
        <v/>
      </c>
      <c r="AI169" s="47" t="str">
        <f aca="false">IF(B169="","",P169+Q169+O169+M169+L169-N169)</f>
        <v/>
      </c>
      <c r="AJ169" s="48" t="str">
        <f aca="false">IFERROR(IF(AND(AC169="SIM",AG169="-",Y169="REVENDA"),(AB169/1+1)*AI169,IF(AND(AC169="SIM",AG169="Pneus",Y169="REVENDA"),(AB169/1+1)*(AI169-AH169),"")),"")</f>
        <v/>
      </c>
      <c r="AK169" s="48" t="str">
        <f aca="false">IF(AJ169="","",AJ169*17%)</f>
        <v/>
      </c>
      <c r="AL169" s="48" t="str">
        <f aca="false">IFERROR(IF(AC169="NÃO","",IF(AK169="","",IF(E169="Simples Nacional",BF169,IF(T169=0.12,U169*0.5833337002,IF(T169=0,AI169*0.07,U169))))),"")</f>
        <v/>
      </c>
      <c r="AM169" s="47" t="str">
        <f aca="false">IFERROR(IF(AC169="NÃO","",IF(OR(AG169="-",AG169="Pneus"),AK169-AL169,"")),"")</f>
        <v/>
      </c>
      <c r="AN169" s="48" t="str">
        <f aca="false">IF(AND(Y169="REVENDA",AC169="SIM",AG169="BIT"),((AB169/1+1)*AI169)*0.4117,"")</f>
        <v/>
      </c>
      <c r="AO169" s="48" t="str">
        <f aca="false">IF(AN169="","",AN169*17%)</f>
        <v/>
      </c>
      <c r="AP169" s="49" t="str">
        <f aca="false">IF(AN169="","",IF(T169=0.12,(U169*0.4117)*0.4117,IF(T169=0,(AI169*0.07)*0.4117,U169*0.4117)))</f>
        <v/>
      </c>
      <c r="AQ169" s="47" t="str">
        <f aca="false">IF(AN169="","",AO169-AP169)</f>
        <v/>
      </c>
      <c r="AR169" s="50" t="str">
        <f aca="false">IFERROR(IF(AND(AC169="SIM",Y169="REVENDA",LEFT(AG169,5)="ANEXO")*OR(AE169="ANEXO I",AF169="ANEXO II"),VLOOKUP(H169,Dados!G:I,2,0),""),"INSERIR MVA")</f>
        <v/>
      </c>
      <c r="AS169" s="48" t="str">
        <f aca="false">IF(LEFT(AG169,5)="ANEXO",VLOOKUP(AG169,Dados!$X$111:$Z$112,2,0)*(AI169-Q169),"")</f>
        <v/>
      </c>
      <c r="AT169" s="48" t="str">
        <f aca="false">IFERROR(IF(AR169="","",(AI169*AR169)+AI169),"INSERIR MVA")</f>
        <v/>
      </c>
      <c r="AU169" s="48" t="str">
        <f aca="false">IF(AT169="","",IF(AY169=0.04,U169,AS169*AY169))</f>
        <v/>
      </c>
      <c r="AV169" s="47" t="str">
        <f aca="false">IFERROR(IF(AU169="","",(VLOOKUP(AG169,Dados!$X$111:$Z$112,3,0)*AT169*0.17)),"INSERIR MVA")</f>
        <v/>
      </c>
      <c r="AW169" s="47" t="str">
        <f aca="false">IFERROR(IF(AR169="","",AV169-AU169),"")</f>
        <v/>
      </c>
      <c r="AX169" s="51" t="str">
        <f aca="false">IFERROR(IF(AC169="NÃO","",IF(AM169&lt;&gt;"",AM169-W169,IF(AQ169&lt;&gt;"",AQ169-W169,IF(AW169&lt;&gt;"",AW169-W169,"")))),"")</f>
        <v/>
      </c>
      <c r="AY169" s="46" t="str">
        <f aca="false">IFERROR(IF(ISNA(VLOOKUP(R169,Dados!$X$2:$Y$5,2,0)),VLOOKUP(D169,Dados!$X$7:$Y$33,2,0),VLOOKUP(R169,Dados!$X$2:$Y$5,2,0)),"")</f>
        <v/>
      </c>
      <c r="AZ169" s="52" t="str">
        <f aca="false">IF(C169="","",IF(AND(Y169="CONSUMO",AC169="NÃO")*OR(AG169="-",AG169="BIT"),IF(E169&lt;&gt;"",(AI169-(P169+L169-N169+Q169)*AY169)/0.83),""))</f>
        <v/>
      </c>
      <c r="BA169" s="51" t="str">
        <f aca="false">IF(AZ169="","",AZ169*0.17-((P169+L169-N169+Q169)*AY169))</f>
        <v/>
      </c>
      <c r="BB169" s="51" t="str">
        <f aca="false">IF(AND(Y169="CONSUMO",AG169="ANEXO I",AY169&gt;4%),(AI169-(P169+L169-N169+Q169)*0.0514)/0.83*(0.5177)*(0.17)-AI169*0.0514,IF(AND(Y169="CONSUMO",AG169="ANEXO II",AY169&gt;4%),(AI169-(P169+L169-N169+Q169)*0.041)/0.83*(0.3295)*(0.17)-AI169*0.041,IF(AND(Y169="CONSUMO",AG169="ANEXO I",AY169=4%),(AI169-(P169+L169-N169+Q169)*0.04)/0.83*(0.5177)*(0.17)-AI169*0.04,IF(AND(Y169="CONSUMO",AG169="ANEXO II",AY169=4%),(AI169-(P169+L169-N169+Q169)*0.04)/0.83*(0.3295)*(0.17)-AI169*0.04,""))))</f>
        <v/>
      </c>
      <c r="BC169" s="51" t="str">
        <f aca="false">IF(C169="","",IF(AND(Y169="CONSUMO",AC169="SIM")*OR(AG169="-",AG169="BIT"),IF(E169&lt;&gt;"",(AI169-(P169+L169-N169+Q169)*AY169)/0.83),""))</f>
        <v/>
      </c>
      <c r="BD169" s="51" t="str">
        <f aca="false">IF(BC169="","",BC169*0.17)</f>
        <v/>
      </c>
      <c r="BE169" s="51" t="str">
        <f aca="false">IF(I169=6908,0,IF(BC169="","",BD169-((P169+L169-N169+Q169)*AY169)))</f>
        <v/>
      </c>
      <c r="BF169" s="53" t="str">
        <f aca="false">IF(B169="","",IF(OR(B169="",E169="Regime Normal"),0,(AI169-Q169)*VLOOKUP(R169,Dados!$X$98:$Y$108,2,0)))</f>
        <v/>
      </c>
      <c r="BG169" s="54" t="str">
        <f aca="false">IFERROR(VLOOKUP(I169,Dados!$AC$27:$AD$43,2,0),IF(B169="","",IF(D169&lt;&gt;"MT",IF(AND(AC169="SIM",Y169="Revenda"),"2403",IF(AND(AC169="SIM",Y169="Consumo"),"2407",IF(AND(AC169="NÃO",Y169="Revenda"),"2102",IF(AND(AC169="NÃO",Y169="Consumo"),"2556",)))),REPLACE(I169,1,1,1))))</f>
        <v/>
      </c>
    </row>
    <row r="170" customFormat="false" ht="12.8" hidden="false" customHeight="false" outlineLevel="0" collapsed="false">
      <c r="Y170" s="45"/>
      <c r="Z170" s="46" t="str">
        <f aca="false">IF(B170="","",(IFERROR(VLOOKUP(H170,Dados!A$3:B$15000,2,0),"Não Encontrado")))</f>
        <v/>
      </c>
      <c r="AA170" s="46" t="str">
        <f aca="false">IF(B170="","",(IFERROR(VLOOKUP(G170,Dados!C$3:E$15000,3,0),"Não Encontrado")))</f>
        <v/>
      </c>
      <c r="AB170" s="46" t="str">
        <f aca="false">IFERROR(IF(Z170&lt;&gt;"Não Encontrado",Z170,IF(AA170&lt;&gt;"Não Encontrado",AA170,"")),"")</f>
        <v/>
      </c>
      <c r="AC170" s="45" t="str">
        <f aca="false">IF(B170="","",IF(AB170="","NÃO","SIM"))</f>
        <v/>
      </c>
      <c r="AD170" s="45" t="str">
        <f aca="false">IFERROR(VLOOKUP(G170,Dados!$P$3:$R$500,3,0),"")</f>
        <v/>
      </c>
      <c r="AE170" s="45" t="str">
        <f aca="false">IFERROR(VLOOKUP(G170,Dados!$K$3:$L$500,2,0),"")</f>
        <v/>
      </c>
      <c r="AF170" s="45" t="str">
        <f aca="false">IFERROR(VLOOKUP(G170,Dados!$M$3:$N$500,2,0),"")</f>
        <v/>
      </c>
      <c r="AG170" s="45" t="str">
        <f aca="false">IF(F170="","",IF(AND(AD170="",AE170="",AF170=""),"-",IF(AND(AD170="BIT",AE170="",AF170=""),"BIT",IF(AND(AE170="ANEXO I",AD170="",AF170=""),"ANEXO I",IF(AND(AF170="ANEXO II",AD170="",AE170=""),"ANEXO II","Escolher")))))</f>
        <v/>
      </c>
      <c r="AH170" s="45" t="str">
        <f aca="false">IF(AG170&lt;&gt;"Pneus","",IFERROR(VLOOKUP(R170,Dados!$X$2:$Z$5,3,0)*(AI170-Q170),VLOOKUP(D170,Dados!$X$7:$Z$33,3,0)*(AI170-Q170)))</f>
        <v/>
      </c>
      <c r="AI170" s="47" t="str">
        <f aca="false">IF(B170="","",P170+Q170+O170+M170+L170-N170)</f>
        <v/>
      </c>
      <c r="AJ170" s="48" t="str">
        <f aca="false">IFERROR(IF(AND(AC170="SIM",AG170="-",Y170="REVENDA"),(AB170/1+1)*AI170,IF(AND(AC170="SIM",AG170="Pneus",Y170="REVENDA"),(AB170/1+1)*(AI170-AH170),"")),"")</f>
        <v/>
      </c>
      <c r="AK170" s="48" t="str">
        <f aca="false">IF(AJ170="","",AJ170*17%)</f>
        <v/>
      </c>
      <c r="AL170" s="48" t="str">
        <f aca="false">IFERROR(IF(AC170="NÃO","",IF(AK170="","",IF(E170="Simples Nacional",BF170,IF(T170=0.12,U170*0.5833337002,IF(T170=0,AI170*0.07,U170))))),"")</f>
        <v/>
      </c>
      <c r="AM170" s="47" t="str">
        <f aca="false">IFERROR(IF(AC170="NÃO","",IF(OR(AG170="-",AG170="Pneus"),AK170-AL170,"")),"")</f>
        <v/>
      </c>
      <c r="AN170" s="48" t="str">
        <f aca="false">IF(AND(Y170="REVENDA",AC170="SIM",AG170="BIT"),((AB170/1+1)*AI170)*0.4117,"")</f>
        <v/>
      </c>
      <c r="AO170" s="48" t="str">
        <f aca="false">IF(AN170="","",AN170*17%)</f>
        <v/>
      </c>
      <c r="AP170" s="49" t="str">
        <f aca="false">IF(AN170="","",IF(T170=0.12,(U170*0.4117)*0.4117,IF(T170=0,(AI170*0.07)*0.4117,U170*0.4117)))</f>
        <v/>
      </c>
      <c r="AQ170" s="47" t="str">
        <f aca="false">IF(AN170="","",AO170-AP170)</f>
        <v/>
      </c>
      <c r="AR170" s="50" t="str">
        <f aca="false">IFERROR(IF(AND(AC170="SIM",Y170="REVENDA",LEFT(AG170,5)="ANEXO")*OR(AE170="ANEXO I",AF170="ANEXO II"),VLOOKUP(H170,Dados!G:I,2,0),""),"INSERIR MVA")</f>
        <v/>
      </c>
      <c r="AS170" s="48" t="str">
        <f aca="false">IF(LEFT(AG170,5)="ANEXO",VLOOKUP(AG170,Dados!$X$111:$Z$112,2,0)*(AI170-Q170),"")</f>
        <v/>
      </c>
      <c r="AT170" s="48" t="str">
        <f aca="false">IFERROR(IF(AR170="","",(AI170*AR170)+AI170),"INSERIR MVA")</f>
        <v/>
      </c>
      <c r="AU170" s="48" t="str">
        <f aca="false">IF(AT170="","",IF(AY170=0.04,U170,AS170*AY170))</f>
        <v/>
      </c>
      <c r="AV170" s="47" t="str">
        <f aca="false">IFERROR(IF(AU170="","",(VLOOKUP(AG170,Dados!$X$111:$Z$112,3,0)*AT170*0.17)),"INSERIR MVA")</f>
        <v/>
      </c>
      <c r="AW170" s="47" t="str">
        <f aca="false">IFERROR(IF(AR170="","",AV170-AU170),"")</f>
        <v/>
      </c>
      <c r="AX170" s="51" t="str">
        <f aca="false">IFERROR(IF(AC170="NÃO","",IF(AM170&lt;&gt;"",AM170-W170,IF(AQ170&lt;&gt;"",AQ170-W170,IF(AW170&lt;&gt;"",AW170-W170,"")))),"")</f>
        <v/>
      </c>
      <c r="AY170" s="46" t="str">
        <f aca="false">IFERROR(IF(ISNA(VLOOKUP(R170,Dados!$X$2:$Y$5,2,0)),VLOOKUP(D170,Dados!$X$7:$Y$33,2,0),VLOOKUP(R170,Dados!$X$2:$Y$5,2,0)),"")</f>
        <v/>
      </c>
      <c r="AZ170" s="52" t="str">
        <f aca="false">IF(C170="","",IF(AND(Y170="CONSUMO",AC170="NÃO")*OR(AG170="-",AG170="BIT"),IF(E170&lt;&gt;"",(AI170-(P170+L170-N170+Q170)*AY170)/0.83),""))</f>
        <v/>
      </c>
      <c r="BA170" s="51" t="str">
        <f aca="false">IF(AZ170="","",AZ170*0.17-((P170+L170-N170+Q170)*AY170))</f>
        <v/>
      </c>
      <c r="BB170" s="51" t="str">
        <f aca="false">IF(AND(Y170="CONSUMO",AG170="ANEXO I",AY170&gt;4%),(AI170-(P170+L170-N170+Q170)*0.0514)/0.83*(0.5177)*(0.17)-AI170*0.0514,IF(AND(Y170="CONSUMO",AG170="ANEXO II",AY170&gt;4%),(AI170-(P170+L170-N170+Q170)*0.041)/0.83*(0.3295)*(0.17)-AI170*0.041,IF(AND(Y170="CONSUMO",AG170="ANEXO I",AY170=4%),(AI170-(P170+L170-N170+Q170)*0.04)/0.83*(0.5177)*(0.17)-AI170*0.04,IF(AND(Y170="CONSUMO",AG170="ANEXO II",AY170=4%),(AI170-(P170+L170-N170+Q170)*0.04)/0.83*(0.3295)*(0.17)-AI170*0.04,""))))</f>
        <v/>
      </c>
      <c r="BC170" s="51" t="str">
        <f aca="false">IF(C170="","",IF(AND(Y170="CONSUMO",AC170="SIM")*OR(AG170="-",AG170="BIT"),IF(E170&lt;&gt;"",(AI170-(P170+L170-N170+Q170)*AY170)/0.83),""))</f>
        <v/>
      </c>
      <c r="BD170" s="51" t="str">
        <f aca="false">IF(BC170="","",BC170*0.17)</f>
        <v/>
      </c>
      <c r="BE170" s="51" t="str">
        <f aca="false">IF(I170=6908,0,IF(BC170="","",BD170-((P170+L170-N170+Q170)*AY170)))</f>
        <v/>
      </c>
      <c r="BF170" s="53" t="str">
        <f aca="false">IF(B170="","",IF(OR(B170="",E170="Regime Normal"),0,(AI170-Q170)*VLOOKUP(R170,Dados!$X$98:$Y$108,2,0)))</f>
        <v/>
      </c>
      <c r="BG170" s="54" t="str">
        <f aca="false">IFERROR(VLOOKUP(I170,Dados!$AC$27:$AD$43,2,0),IF(B170="","",IF(D170&lt;&gt;"MT",IF(AND(AC170="SIM",Y170="Revenda"),"2403",IF(AND(AC170="SIM",Y170="Consumo"),"2407",IF(AND(AC170="NÃO",Y170="Revenda"),"2102",IF(AND(AC170="NÃO",Y170="Consumo"),"2556",)))),REPLACE(I170,1,1,1))))</f>
        <v/>
      </c>
    </row>
    <row r="171" customFormat="false" ht="12.8" hidden="false" customHeight="false" outlineLevel="0" collapsed="false">
      <c r="Y171" s="45"/>
      <c r="Z171" s="46" t="str">
        <f aca="false">IF(B171="","",(IFERROR(VLOOKUP(H171,Dados!A$3:B$15000,2,0),"Não Encontrado")))</f>
        <v/>
      </c>
      <c r="AA171" s="46" t="str">
        <f aca="false">IF(B171="","",(IFERROR(VLOOKUP(G171,Dados!C$3:E$15000,3,0),"Não Encontrado")))</f>
        <v/>
      </c>
      <c r="AB171" s="46" t="str">
        <f aca="false">IFERROR(IF(Z171&lt;&gt;"Não Encontrado",Z171,IF(AA171&lt;&gt;"Não Encontrado",AA171,"")),"")</f>
        <v/>
      </c>
      <c r="AC171" s="45" t="str">
        <f aca="false">IF(B171="","",IF(AB171="","NÃO","SIM"))</f>
        <v/>
      </c>
      <c r="AD171" s="45" t="str">
        <f aca="false">IFERROR(VLOOKUP(G171,Dados!$P$3:$R$500,3,0),"")</f>
        <v/>
      </c>
      <c r="AE171" s="45" t="str">
        <f aca="false">IFERROR(VLOOKUP(G171,Dados!$K$3:$L$500,2,0),"")</f>
        <v/>
      </c>
      <c r="AF171" s="45" t="str">
        <f aca="false">IFERROR(VLOOKUP(G171,Dados!$M$3:$N$500,2,0),"")</f>
        <v/>
      </c>
      <c r="AG171" s="45" t="str">
        <f aca="false">IF(F171="","",IF(AND(AD171="",AE171="",AF171=""),"-",IF(AND(AD171="BIT",AE171="",AF171=""),"BIT",IF(AND(AE171="ANEXO I",AD171="",AF171=""),"ANEXO I",IF(AND(AF171="ANEXO II",AD171="",AE171=""),"ANEXO II","Escolher")))))</f>
        <v/>
      </c>
      <c r="AH171" s="45" t="str">
        <f aca="false">IF(AG171&lt;&gt;"Pneus","",IFERROR(VLOOKUP(R171,Dados!$X$2:$Z$5,3,0)*(AI171-Q171),VLOOKUP(D171,Dados!$X$7:$Z$33,3,0)*(AI171-Q171)))</f>
        <v/>
      </c>
      <c r="AI171" s="47" t="str">
        <f aca="false">IF(B171="","",P171+Q171+O171+M171+L171-N171)</f>
        <v/>
      </c>
      <c r="AJ171" s="48" t="str">
        <f aca="false">IFERROR(IF(AND(AC171="SIM",AG171="-",Y171="REVENDA"),(AB171/1+1)*AI171,IF(AND(AC171="SIM",AG171="Pneus",Y171="REVENDA"),(AB171/1+1)*(AI171-AH171),"")),"")</f>
        <v/>
      </c>
      <c r="AK171" s="48" t="str">
        <f aca="false">IF(AJ171="","",AJ171*17%)</f>
        <v/>
      </c>
      <c r="AL171" s="48" t="str">
        <f aca="false">IFERROR(IF(AC171="NÃO","",IF(AK171="","",IF(E171="Simples Nacional",BF171,IF(T171=0.12,U171*0.5833337002,IF(T171=0,AI171*0.07,U171))))),"")</f>
        <v/>
      </c>
      <c r="AM171" s="47" t="str">
        <f aca="false">IFERROR(IF(AC171="NÃO","",IF(OR(AG171="-",AG171="Pneus"),AK171-AL171,"")),"")</f>
        <v/>
      </c>
      <c r="AN171" s="48" t="str">
        <f aca="false">IF(AND(Y171="REVENDA",AC171="SIM",AG171="BIT"),((AB171/1+1)*AI171)*0.4117,"")</f>
        <v/>
      </c>
      <c r="AO171" s="48" t="str">
        <f aca="false">IF(AN171="","",AN171*17%)</f>
        <v/>
      </c>
      <c r="AP171" s="49" t="str">
        <f aca="false">IF(AN171="","",IF(T171=0.12,(U171*0.4117)*0.4117,IF(T171=0,(AI171*0.07)*0.4117,U171*0.4117)))</f>
        <v/>
      </c>
      <c r="AQ171" s="47" t="str">
        <f aca="false">IF(AN171="","",AO171-AP171)</f>
        <v/>
      </c>
      <c r="AR171" s="50" t="str">
        <f aca="false">IFERROR(IF(AND(AC171="SIM",Y171="REVENDA",LEFT(AG171,5)="ANEXO")*OR(AE171="ANEXO I",AF171="ANEXO II"),VLOOKUP(H171,Dados!G:I,2,0),""),"INSERIR MVA")</f>
        <v/>
      </c>
      <c r="AS171" s="48" t="str">
        <f aca="false">IF(LEFT(AG171,5)="ANEXO",VLOOKUP(AG171,Dados!$X$111:$Z$112,2,0)*(AI171-Q171),"")</f>
        <v/>
      </c>
      <c r="AT171" s="48" t="str">
        <f aca="false">IFERROR(IF(AR171="","",(AI171*AR171)+AI171),"INSERIR MVA")</f>
        <v/>
      </c>
      <c r="AU171" s="48" t="str">
        <f aca="false">IF(AT171="","",IF(AY171=0.04,U171,AS171*AY171))</f>
        <v/>
      </c>
      <c r="AV171" s="47" t="str">
        <f aca="false">IFERROR(IF(AU171="","",(VLOOKUP(AG171,Dados!$X$111:$Z$112,3,0)*AT171*0.17)),"INSERIR MVA")</f>
        <v/>
      </c>
      <c r="AW171" s="47" t="str">
        <f aca="false">IFERROR(IF(AR171="","",AV171-AU171),"")</f>
        <v/>
      </c>
      <c r="AX171" s="51" t="str">
        <f aca="false">IFERROR(IF(AC171="NÃO","",IF(AM171&lt;&gt;"",AM171-W171,IF(AQ171&lt;&gt;"",AQ171-W171,IF(AW171&lt;&gt;"",AW171-W171,"")))),"")</f>
        <v/>
      </c>
      <c r="AY171" s="46" t="str">
        <f aca="false">IFERROR(IF(ISNA(VLOOKUP(R171,Dados!$X$2:$Y$5,2,0)),VLOOKUP(D171,Dados!$X$7:$Y$33,2,0),VLOOKUP(R171,Dados!$X$2:$Y$5,2,0)),"")</f>
        <v/>
      </c>
      <c r="AZ171" s="52" t="str">
        <f aca="false">IF(C171="","",IF(AND(Y171="CONSUMO",AC171="NÃO")*OR(AG171="-",AG171="BIT"),IF(E171&lt;&gt;"",(AI171-(P171+L171-N171+Q171)*AY171)/0.83),""))</f>
        <v/>
      </c>
      <c r="BA171" s="51" t="str">
        <f aca="false">IF(AZ171="","",AZ171*0.17-((P171+L171-N171+Q171)*AY171))</f>
        <v/>
      </c>
      <c r="BB171" s="51" t="str">
        <f aca="false">IF(AND(Y171="CONSUMO",AG171="ANEXO I",AY171&gt;4%),(AI171-(P171+L171-N171+Q171)*0.0514)/0.83*(0.5177)*(0.17)-AI171*0.0514,IF(AND(Y171="CONSUMO",AG171="ANEXO II",AY171&gt;4%),(AI171-(P171+L171-N171+Q171)*0.041)/0.83*(0.3295)*(0.17)-AI171*0.041,IF(AND(Y171="CONSUMO",AG171="ANEXO I",AY171=4%),(AI171-(P171+L171-N171+Q171)*0.04)/0.83*(0.5177)*(0.17)-AI171*0.04,IF(AND(Y171="CONSUMO",AG171="ANEXO II",AY171=4%),(AI171-(P171+L171-N171+Q171)*0.04)/0.83*(0.3295)*(0.17)-AI171*0.04,""))))</f>
        <v/>
      </c>
      <c r="BC171" s="51" t="str">
        <f aca="false">IF(C171="","",IF(AND(Y171="CONSUMO",AC171="SIM")*OR(AG171="-",AG171="BIT"),IF(E171&lt;&gt;"",(AI171-(P171+L171-N171+Q171)*AY171)/0.83),""))</f>
        <v/>
      </c>
      <c r="BD171" s="51" t="str">
        <f aca="false">IF(BC171="","",BC171*0.17)</f>
        <v/>
      </c>
      <c r="BE171" s="51" t="str">
        <f aca="false">IF(I171=6908,0,IF(BC171="","",BD171-((P171+L171-N171+Q171)*AY171)))</f>
        <v/>
      </c>
      <c r="BF171" s="53" t="str">
        <f aca="false">IF(B171="","",IF(OR(B171="",E171="Regime Normal"),0,(AI171-Q171)*VLOOKUP(R171,Dados!$X$98:$Y$108,2,0)))</f>
        <v/>
      </c>
      <c r="BG171" s="54" t="str">
        <f aca="false">IFERROR(VLOOKUP(I171,Dados!$AC$27:$AD$43,2,0),IF(B171="","",IF(D171&lt;&gt;"MT",IF(AND(AC171="SIM",Y171="Revenda"),"2403",IF(AND(AC171="SIM",Y171="Consumo"),"2407",IF(AND(AC171="NÃO",Y171="Revenda"),"2102",IF(AND(AC171="NÃO",Y171="Consumo"),"2556",)))),REPLACE(I171,1,1,1))))</f>
        <v/>
      </c>
    </row>
    <row r="172" customFormat="false" ht="12.8" hidden="false" customHeight="false" outlineLevel="0" collapsed="false">
      <c r="Y172" s="45"/>
      <c r="Z172" s="46" t="str">
        <f aca="false">IF(B172="","",(IFERROR(VLOOKUP(H172,Dados!A$3:B$15000,2,0),"Não Encontrado")))</f>
        <v/>
      </c>
      <c r="AA172" s="46" t="str">
        <f aca="false">IF(B172="","",(IFERROR(VLOOKUP(G172,Dados!C$3:E$15000,3,0),"Não Encontrado")))</f>
        <v/>
      </c>
      <c r="AB172" s="46" t="str">
        <f aca="false">IFERROR(IF(Z172&lt;&gt;"Não Encontrado",Z172,IF(AA172&lt;&gt;"Não Encontrado",AA172,"")),"")</f>
        <v/>
      </c>
      <c r="AC172" s="45" t="str">
        <f aca="false">IF(B172="","",IF(AB172="","NÃO","SIM"))</f>
        <v/>
      </c>
      <c r="AD172" s="45" t="str">
        <f aca="false">IFERROR(VLOOKUP(G172,Dados!$P$3:$R$500,3,0),"")</f>
        <v/>
      </c>
      <c r="AE172" s="45" t="str">
        <f aca="false">IFERROR(VLOOKUP(G172,Dados!$K$3:$L$500,2,0),"")</f>
        <v/>
      </c>
      <c r="AF172" s="45" t="str">
        <f aca="false">IFERROR(VLOOKUP(G172,Dados!$M$3:$N$500,2,0),"")</f>
        <v/>
      </c>
      <c r="AG172" s="45" t="str">
        <f aca="false">IF(F172="","",IF(AND(AD172="",AE172="",AF172=""),"-",IF(AND(AD172="BIT",AE172="",AF172=""),"BIT",IF(AND(AE172="ANEXO I",AD172="",AF172=""),"ANEXO I",IF(AND(AF172="ANEXO II",AD172="",AE172=""),"ANEXO II","Escolher")))))</f>
        <v/>
      </c>
      <c r="AH172" s="45" t="str">
        <f aca="false">IF(AG172&lt;&gt;"Pneus","",IFERROR(VLOOKUP(R172,Dados!$X$2:$Z$5,3,0)*(AI172-Q172),VLOOKUP(D172,Dados!$X$7:$Z$33,3,0)*(AI172-Q172)))</f>
        <v/>
      </c>
      <c r="AI172" s="47" t="str">
        <f aca="false">IF(B172="","",P172+Q172+O172+M172+L172-N172)</f>
        <v/>
      </c>
      <c r="AJ172" s="48" t="str">
        <f aca="false">IFERROR(IF(AND(AC172="SIM",AG172="-",Y172="REVENDA"),(AB172/1+1)*AI172,IF(AND(AC172="SIM",AG172="Pneus",Y172="REVENDA"),(AB172/1+1)*(AI172-AH172),"")),"")</f>
        <v/>
      </c>
      <c r="AK172" s="48" t="str">
        <f aca="false">IF(AJ172="","",AJ172*17%)</f>
        <v/>
      </c>
      <c r="AL172" s="48" t="str">
        <f aca="false">IFERROR(IF(AC172="NÃO","",IF(AK172="","",IF(E172="Simples Nacional",BF172,IF(T172=0.12,U172*0.5833337002,IF(T172=0,AI172*0.07,U172))))),"")</f>
        <v/>
      </c>
      <c r="AM172" s="47" t="str">
        <f aca="false">IFERROR(IF(AC172="NÃO","",IF(OR(AG172="-",AG172="Pneus"),AK172-AL172,"")),"")</f>
        <v/>
      </c>
      <c r="AN172" s="48" t="str">
        <f aca="false">IF(AND(Y172="REVENDA",AC172="SIM",AG172="BIT"),((AB172/1+1)*AI172)*0.4117,"")</f>
        <v/>
      </c>
      <c r="AO172" s="48" t="str">
        <f aca="false">IF(AN172="","",AN172*17%)</f>
        <v/>
      </c>
      <c r="AP172" s="49" t="str">
        <f aca="false">IF(AN172="","",IF(T172=0.12,(U172*0.4117)*0.4117,IF(T172=0,(AI172*0.07)*0.4117,U172*0.4117)))</f>
        <v/>
      </c>
      <c r="AQ172" s="47" t="str">
        <f aca="false">IF(AN172="","",AO172-AP172)</f>
        <v/>
      </c>
      <c r="AR172" s="50" t="str">
        <f aca="false">IFERROR(IF(AND(AC172="SIM",Y172="REVENDA",LEFT(AG172,5)="ANEXO")*OR(AE172="ANEXO I",AF172="ANEXO II"),VLOOKUP(H172,Dados!G:I,2,0),""),"INSERIR MVA")</f>
        <v/>
      </c>
      <c r="AS172" s="48" t="str">
        <f aca="false">IF(LEFT(AG172,5)="ANEXO",VLOOKUP(AG172,Dados!$X$111:$Z$112,2,0)*(AI172-Q172),"")</f>
        <v/>
      </c>
      <c r="AT172" s="48" t="str">
        <f aca="false">IFERROR(IF(AR172="","",(AI172*AR172)+AI172),"INSERIR MVA")</f>
        <v/>
      </c>
      <c r="AU172" s="48" t="str">
        <f aca="false">IF(AT172="","",IF(AY172=0.04,U172,AS172*AY172))</f>
        <v/>
      </c>
      <c r="AV172" s="47" t="str">
        <f aca="false">IFERROR(IF(AU172="","",(VLOOKUP(AG172,Dados!$X$111:$Z$112,3,0)*AT172*0.17)),"INSERIR MVA")</f>
        <v/>
      </c>
      <c r="AW172" s="47" t="str">
        <f aca="false">IFERROR(IF(AR172="","",AV172-AU172),"")</f>
        <v/>
      </c>
      <c r="AX172" s="51" t="str">
        <f aca="false">IFERROR(IF(AC172="NÃO","",IF(AM172&lt;&gt;"",AM172-W172,IF(AQ172&lt;&gt;"",AQ172-W172,IF(AW172&lt;&gt;"",AW172-W172,"")))),"")</f>
        <v/>
      </c>
      <c r="AY172" s="46" t="str">
        <f aca="false">IFERROR(IF(ISNA(VLOOKUP(R172,Dados!$X$2:$Y$5,2,0)),VLOOKUP(D172,Dados!$X$7:$Y$33,2,0),VLOOKUP(R172,Dados!$X$2:$Y$5,2,0)),"")</f>
        <v/>
      </c>
      <c r="AZ172" s="52" t="str">
        <f aca="false">IF(C172="","",IF(AND(Y172="CONSUMO",AC172="NÃO")*OR(AG172="-",AG172="BIT"),IF(E172&lt;&gt;"",(AI172-(P172+L172-N172+Q172)*AY172)/0.83),""))</f>
        <v/>
      </c>
      <c r="BA172" s="51" t="str">
        <f aca="false">IF(AZ172="","",AZ172*0.17-((P172+L172-N172+Q172)*AY172))</f>
        <v/>
      </c>
      <c r="BB172" s="51" t="str">
        <f aca="false">IF(AND(Y172="CONSUMO",AG172="ANEXO I",AY172&gt;4%),(AI172-(P172+L172-N172+Q172)*0.0514)/0.83*(0.5177)*(0.17)-AI172*0.0514,IF(AND(Y172="CONSUMO",AG172="ANEXO II",AY172&gt;4%),(AI172-(P172+L172-N172+Q172)*0.041)/0.83*(0.3295)*(0.17)-AI172*0.041,IF(AND(Y172="CONSUMO",AG172="ANEXO I",AY172=4%),(AI172-(P172+L172-N172+Q172)*0.04)/0.83*(0.5177)*(0.17)-AI172*0.04,IF(AND(Y172="CONSUMO",AG172="ANEXO II",AY172=4%),(AI172-(P172+L172-N172+Q172)*0.04)/0.83*(0.3295)*(0.17)-AI172*0.04,""))))</f>
        <v/>
      </c>
      <c r="BC172" s="51" t="str">
        <f aca="false">IF(C172="","",IF(AND(Y172="CONSUMO",AC172="SIM")*OR(AG172="-",AG172="BIT"),IF(E172&lt;&gt;"",(AI172-(P172+L172-N172+Q172)*AY172)/0.83),""))</f>
        <v/>
      </c>
      <c r="BD172" s="51" t="str">
        <f aca="false">IF(BC172="","",BC172*0.17)</f>
        <v/>
      </c>
      <c r="BE172" s="51" t="str">
        <f aca="false">IF(I172=6908,0,IF(BC172="","",BD172-((P172+L172-N172+Q172)*AY172)))</f>
        <v/>
      </c>
      <c r="BF172" s="53" t="str">
        <f aca="false">IF(B172="","",IF(OR(B172="",E172="Regime Normal"),0,(AI172-Q172)*VLOOKUP(R172,Dados!$X$98:$Y$108,2,0)))</f>
        <v/>
      </c>
      <c r="BG172" s="54" t="str">
        <f aca="false">IFERROR(VLOOKUP(I172,Dados!$AC$27:$AD$43,2,0),IF(B172="","",IF(D172&lt;&gt;"MT",IF(AND(AC172="SIM",Y172="Revenda"),"2403",IF(AND(AC172="SIM",Y172="Consumo"),"2407",IF(AND(AC172="NÃO",Y172="Revenda"),"2102",IF(AND(AC172="NÃO",Y172="Consumo"),"2556",)))),REPLACE(I172,1,1,1))))</f>
        <v/>
      </c>
    </row>
    <row r="173" customFormat="false" ht="12.8" hidden="false" customHeight="false" outlineLevel="0" collapsed="false">
      <c r="Y173" s="45"/>
      <c r="Z173" s="46" t="str">
        <f aca="false">IF(B173="","",(IFERROR(VLOOKUP(H173,Dados!A$3:B$15000,2,0),"Não Encontrado")))</f>
        <v/>
      </c>
      <c r="AA173" s="46" t="str">
        <f aca="false">IF(B173="","",(IFERROR(VLOOKUP(G173,Dados!C$3:E$15000,3,0),"Não Encontrado")))</f>
        <v/>
      </c>
      <c r="AB173" s="46" t="str">
        <f aca="false">IFERROR(IF(Z173&lt;&gt;"Não Encontrado",Z173,IF(AA173&lt;&gt;"Não Encontrado",AA173,"")),"")</f>
        <v/>
      </c>
      <c r="AC173" s="45" t="str">
        <f aca="false">IF(B173="","",IF(AB173="","NÃO","SIM"))</f>
        <v/>
      </c>
      <c r="AD173" s="45" t="str">
        <f aca="false">IFERROR(VLOOKUP(G173,Dados!$P$3:$R$500,3,0),"")</f>
        <v/>
      </c>
      <c r="AE173" s="45" t="str">
        <f aca="false">IFERROR(VLOOKUP(G173,Dados!$K$3:$L$500,2,0),"")</f>
        <v/>
      </c>
      <c r="AF173" s="45" t="str">
        <f aca="false">IFERROR(VLOOKUP(G173,Dados!$M$3:$N$500,2,0),"")</f>
        <v/>
      </c>
      <c r="AG173" s="45" t="str">
        <f aca="false">IF(F173="","",IF(AND(AD173="",AE173="",AF173=""),"-",IF(AND(AD173="BIT",AE173="",AF173=""),"BIT",IF(AND(AE173="ANEXO I",AD173="",AF173=""),"ANEXO I",IF(AND(AF173="ANEXO II",AD173="",AE173=""),"ANEXO II","Escolher")))))</f>
        <v/>
      </c>
      <c r="AH173" s="45" t="str">
        <f aca="false">IF(AG173&lt;&gt;"Pneus","",IFERROR(VLOOKUP(R173,Dados!$X$2:$Z$5,3,0)*(AI173-Q173),VLOOKUP(D173,Dados!$X$7:$Z$33,3,0)*(AI173-Q173)))</f>
        <v/>
      </c>
      <c r="AI173" s="47" t="str">
        <f aca="false">IF(B173="","",P173+Q173+O173+M173+L173-N173)</f>
        <v/>
      </c>
      <c r="AJ173" s="48" t="str">
        <f aca="false">IFERROR(IF(AND(AC173="SIM",AG173="-",Y173="REVENDA"),(AB173/1+1)*AI173,IF(AND(AC173="SIM",AG173="Pneus",Y173="REVENDA"),(AB173/1+1)*(AI173-AH173),"")),"")</f>
        <v/>
      </c>
      <c r="AK173" s="48" t="str">
        <f aca="false">IF(AJ173="","",AJ173*17%)</f>
        <v/>
      </c>
      <c r="AL173" s="48" t="str">
        <f aca="false">IFERROR(IF(AC173="NÃO","",IF(AK173="","",IF(E173="Simples Nacional",BF173,IF(T173=0.12,U173*0.5833337002,IF(T173=0,AI173*0.07,U173))))),"")</f>
        <v/>
      </c>
      <c r="AM173" s="47" t="str">
        <f aca="false">IFERROR(IF(AC173="NÃO","",IF(OR(AG173="-",AG173="Pneus"),AK173-AL173,"")),"")</f>
        <v/>
      </c>
      <c r="AN173" s="48" t="str">
        <f aca="false">IF(AND(Y173="REVENDA",AC173="SIM",AG173="BIT"),((AB173/1+1)*AI173)*0.4117,"")</f>
        <v/>
      </c>
      <c r="AO173" s="48" t="str">
        <f aca="false">IF(AN173="","",AN173*17%)</f>
        <v/>
      </c>
      <c r="AP173" s="49" t="str">
        <f aca="false">IF(AN173="","",IF(T173=0.12,(U173*0.4117)*0.4117,IF(T173=0,(AI173*0.07)*0.4117,U173*0.4117)))</f>
        <v/>
      </c>
      <c r="AQ173" s="47" t="str">
        <f aca="false">IF(AN173="","",AO173-AP173)</f>
        <v/>
      </c>
      <c r="AR173" s="50" t="str">
        <f aca="false">IFERROR(IF(AND(AC173="SIM",Y173="REVENDA",LEFT(AG173,5)="ANEXO")*OR(AE173="ANEXO I",AF173="ANEXO II"),VLOOKUP(H173,Dados!G:I,2,0),""),"INSERIR MVA")</f>
        <v/>
      </c>
      <c r="AS173" s="48" t="str">
        <f aca="false">IF(LEFT(AG173,5)="ANEXO",VLOOKUP(AG173,Dados!$X$111:$Z$112,2,0)*(AI173-Q173),"")</f>
        <v/>
      </c>
      <c r="AT173" s="48" t="str">
        <f aca="false">IFERROR(IF(AR173="","",(AI173*AR173)+AI173),"INSERIR MVA")</f>
        <v/>
      </c>
      <c r="AU173" s="48" t="str">
        <f aca="false">IF(AT173="","",IF(AY173=0.04,U173,AS173*AY173))</f>
        <v/>
      </c>
      <c r="AV173" s="47" t="str">
        <f aca="false">IFERROR(IF(AU173="","",(VLOOKUP(AG173,Dados!$X$111:$Z$112,3,0)*AT173*0.17)),"INSERIR MVA")</f>
        <v/>
      </c>
      <c r="AW173" s="47" t="str">
        <f aca="false">IFERROR(IF(AR173="","",AV173-AU173),"")</f>
        <v/>
      </c>
      <c r="AX173" s="51" t="str">
        <f aca="false">IFERROR(IF(AC173="NÃO","",IF(AM173&lt;&gt;"",AM173-W173,IF(AQ173&lt;&gt;"",AQ173-W173,IF(AW173&lt;&gt;"",AW173-W173,"")))),"")</f>
        <v/>
      </c>
      <c r="AY173" s="46" t="str">
        <f aca="false">IFERROR(IF(ISNA(VLOOKUP(R173,Dados!$X$2:$Y$5,2,0)),VLOOKUP(D173,Dados!$X$7:$Y$33,2,0),VLOOKUP(R173,Dados!$X$2:$Y$5,2,0)),"")</f>
        <v/>
      </c>
      <c r="AZ173" s="52" t="str">
        <f aca="false">IF(C173="","",IF(AND(Y173="CONSUMO",AC173="NÃO")*OR(AG173="-",AG173="BIT"),IF(E173&lt;&gt;"",(AI173-(P173+L173-N173+Q173)*AY173)/0.83),""))</f>
        <v/>
      </c>
      <c r="BA173" s="51" t="str">
        <f aca="false">IF(AZ173="","",AZ173*0.17-((P173+L173-N173+Q173)*AY173))</f>
        <v/>
      </c>
      <c r="BB173" s="51" t="str">
        <f aca="false">IF(AND(Y173="CONSUMO",AG173="ANEXO I",AY173&gt;4%),(AI173-(P173+L173-N173+Q173)*0.0514)/0.83*(0.5177)*(0.17)-AI173*0.0514,IF(AND(Y173="CONSUMO",AG173="ANEXO II",AY173&gt;4%),(AI173-(P173+L173-N173+Q173)*0.041)/0.83*(0.3295)*(0.17)-AI173*0.041,IF(AND(Y173="CONSUMO",AG173="ANEXO I",AY173=4%),(AI173-(P173+L173-N173+Q173)*0.04)/0.83*(0.5177)*(0.17)-AI173*0.04,IF(AND(Y173="CONSUMO",AG173="ANEXO II",AY173=4%),(AI173-(P173+L173-N173+Q173)*0.04)/0.83*(0.3295)*(0.17)-AI173*0.04,""))))</f>
        <v/>
      </c>
      <c r="BC173" s="51" t="str">
        <f aca="false">IF(C173="","",IF(AND(Y173="CONSUMO",AC173="SIM")*OR(AG173="-",AG173="BIT"),IF(E173&lt;&gt;"",(AI173-(P173+L173-N173+Q173)*AY173)/0.83),""))</f>
        <v/>
      </c>
      <c r="BD173" s="51" t="str">
        <f aca="false">IF(BC173="","",BC173*0.17)</f>
        <v/>
      </c>
      <c r="BE173" s="51" t="str">
        <f aca="false">IF(I173=6908,0,IF(BC173="","",BD173-((P173+L173-N173+Q173)*AY173)))</f>
        <v/>
      </c>
      <c r="BF173" s="53" t="str">
        <f aca="false">IF(B173="","",IF(OR(B173="",E173="Regime Normal"),0,(AI173-Q173)*VLOOKUP(R173,Dados!$X$98:$Y$108,2,0)))</f>
        <v/>
      </c>
      <c r="BG173" s="54" t="str">
        <f aca="false">IFERROR(VLOOKUP(I173,Dados!$AC$27:$AD$43,2,0),IF(B173="","",IF(D173&lt;&gt;"MT",IF(AND(AC173="SIM",Y173="Revenda"),"2403",IF(AND(AC173="SIM",Y173="Consumo"),"2407",IF(AND(AC173="NÃO",Y173="Revenda"),"2102",IF(AND(AC173="NÃO",Y173="Consumo"),"2556",)))),REPLACE(I173,1,1,1))))</f>
        <v/>
      </c>
    </row>
    <row r="174" customFormat="false" ht="12.8" hidden="false" customHeight="false" outlineLevel="0" collapsed="false">
      <c r="Y174" s="45"/>
      <c r="Z174" s="46" t="str">
        <f aca="false">IF(B174="","",(IFERROR(VLOOKUP(H174,Dados!A$3:B$15000,2,0),"Não Encontrado")))</f>
        <v/>
      </c>
      <c r="AA174" s="46" t="str">
        <f aca="false">IF(B174="","",(IFERROR(VLOOKUP(G174,Dados!C$3:E$15000,3,0),"Não Encontrado")))</f>
        <v/>
      </c>
      <c r="AB174" s="46" t="str">
        <f aca="false">IFERROR(IF(Z174&lt;&gt;"Não Encontrado",Z174,IF(AA174&lt;&gt;"Não Encontrado",AA174,"")),"")</f>
        <v/>
      </c>
      <c r="AC174" s="45" t="str">
        <f aca="false">IF(B174="","",IF(AB174="","NÃO","SIM"))</f>
        <v/>
      </c>
      <c r="AD174" s="45" t="str">
        <f aca="false">IFERROR(VLOOKUP(G174,Dados!$P$3:$R$500,3,0),"")</f>
        <v/>
      </c>
      <c r="AE174" s="45" t="str">
        <f aca="false">IFERROR(VLOOKUP(G174,Dados!$K$3:$L$500,2,0),"")</f>
        <v/>
      </c>
      <c r="AF174" s="45" t="str">
        <f aca="false">IFERROR(VLOOKUP(G174,Dados!$M$3:$N$500,2,0),"")</f>
        <v/>
      </c>
      <c r="AG174" s="45" t="str">
        <f aca="false">IF(F174="","",IF(AND(AD174="",AE174="",AF174=""),"-",IF(AND(AD174="BIT",AE174="",AF174=""),"BIT",IF(AND(AE174="ANEXO I",AD174="",AF174=""),"ANEXO I",IF(AND(AF174="ANEXO II",AD174="",AE174=""),"ANEXO II","Escolher")))))</f>
        <v/>
      </c>
      <c r="AH174" s="45" t="str">
        <f aca="false">IF(AG174&lt;&gt;"Pneus","",IFERROR(VLOOKUP(R174,Dados!$X$2:$Z$5,3,0)*(AI174-Q174),VLOOKUP(D174,Dados!$X$7:$Z$33,3,0)*(AI174-Q174)))</f>
        <v/>
      </c>
      <c r="AI174" s="47" t="str">
        <f aca="false">IF(B174="","",P174+Q174+O174+M174+L174-N174)</f>
        <v/>
      </c>
      <c r="AJ174" s="48" t="str">
        <f aca="false">IFERROR(IF(AND(AC174="SIM",AG174="-",Y174="REVENDA"),(AB174/1+1)*AI174,IF(AND(AC174="SIM",AG174="Pneus",Y174="REVENDA"),(AB174/1+1)*(AI174-AH174),"")),"")</f>
        <v/>
      </c>
      <c r="AK174" s="48" t="str">
        <f aca="false">IF(AJ174="","",AJ174*17%)</f>
        <v/>
      </c>
      <c r="AL174" s="48" t="str">
        <f aca="false">IFERROR(IF(AC174="NÃO","",IF(AK174="","",IF(E174="Simples Nacional",BF174,IF(T174=0.12,U174*0.5833337002,IF(T174=0,AI174*0.07,U174))))),"")</f>
        <v/>
      </c>
      <c r="AM174" s="47" t="str">
        <f aca="false">IFERROR(IF(AC174="NÃO","",IF(OR(AG174="-",AG174="Pneus"),AK174-AL174,"")),"")</f>
        <v/>
      </c>
      <c r="AN174" s="48" t="str">
        <f aca="false">IF(AND(Y174="REVENDA",AC174="SIM",AG174="BIT"),((AB174/1+1)*AI174)*0.4117,"")</f>
        <v/>
      </c>
      <c r="AO174" s="48" t="str">
        <f aca="false">IF(AN174="","",AN174*17%)</f>
        <v/>
      </c>
      <c r="AP174" s="49" t="str">
        <f aca="false">IF(AN174="","",IF(T174=0.12,(U174*0.4117)*0.4117,IF(T174=0,(AI174*0.07)*0.4117,U174*0.4117)))</f>
        <v/>
      </c>
      <c r="AQ174" s="47" t="str">
        <f aca="false">IF(AN174="","",AO174-AP174)</f>
        <v/>
      </c>
      <c r="AR174" s="50" t="str">
        <f aca="false">IFERROR(IF(AND(AC174="SIM",Y174="REVENDA",LEFT(AG174,5)="ANEXO")*OR(AE174="ANEXO I",AF174="ANEXO II"),VLOOKUP(H174,Dados!G:I,2,0),""),"INSERIR MVA")</f>
        <v/>
      </c>
      <c r="AS174" s="48" t="str">
        <f aca="false">IF(LEFT(AG174,5)="ANEXO",VLOOKUP(AG174,Dados!$X$111:$Z$112,2,0)*(AI174-Q174),"")</f>
        <v/>
      </c>
      <c r="AT174" s="48" t="str">
        <f aca="false">IFERROR(IF(AR174="","",(AI174*AR174)+AI174),"INSERIR MVA")</f>
        <v/>
      </c>
      <c r="AU174" s="48" t="str">
        <f aca="false">IF(AT174="","",IF(AY174=0.04,U174,AS174*AY174))</f>
        <v/>
      </c>
      <c r="AV174" s="47" t="str">
        <f aca="false">IFERROR(IF(AU174="","",(VLOOKUP(AG174,Dados!$X$111:$Z$112,3,0)*AT174*0.17)),"INSERIR MVA")</f>
        <v/>
      </c>
      <c r="AW174" s="47" t="str">
        <f aca="false">IFERROR(IF(AR174="","",AV174-AU174),"")</f>
        <v/>
      </c>
      <c r="AX174" s="51" t="str">
        <f aca="false">IFERROR(IF(AC174="NÃO","",IF(AM174&lt;&gt;"",AM174-W174,IF(AQ174&lt;&gt;"",AQ174-W174,IF(AW174&lt;&gt;"",AW174-W174,"")))),"")</f>
        <v/>
      </c>
      <c r="AY174" s="46" t="str">
        <f aca="false">IFERROR(IF(ISNA(VLOOKUP(R174,Dados!$X$2:$Y$5,2,0)),VLOOKUP(D174,Dados!$X$7:$Y$33,2,0),VLOOKUP(R174,Dados!$X$2:$Y$5,2,0)),"")</f>
        <v/>
      </c>
      <c r="AZ174" s="52" t="str">
        <f aca="false">IF(C174="","",IF(AND(Y174="CONSUMO",AC174="NÃO")*OR(AG174="-",AG174="BIT"),IF(E174&lt;&gt;"",(AI174-(P174+L174-N174+Q174)*AY174)/0.83),""))</f>
        <v/>
      </c>
      <c r="BA174" s="51" t="str">
        <f aca="false">IF(AZ174="","",AZ174*0.17-((P174+L174-N174+Q174)*AY174))</f>
        <v/>
      </c>
      <c r="BB174" s="51" t="str">
        <f aca="false">IF(AND(Y174="CONSUMO",AG174="ANEXO I",AY174&gt;4%),(AI174-(P174+L174-N174+Q174)*0.0514)/0.83*(0.5177)*(0.17)-AI174*0.0514,IF(AND(Y174="CONSUMO",AG174="ANEXO II",AY174&gt;4%),(AI174-(P174+L174-N174+Q174)*0.041)/0.83*(0.3295)*(0.17)-AI174*0.041,IF(AND(Y174="CONSUMO",AG174="ANEXO I",AY174=4%),(AI174-(P174+L174-N174+Q174)*0.04)/0.83*(0.5177)*(0.17)-AI174*0.04,IF(AND(Y174="CONSUMO",AG174="ANEXO II",AY174=4%),(AI174-(P174+L174-N174+Q174)*0.04)/0.83*(0.3295)*(0.17)-AI174*0.04,""))))</f>
        <v/>
      </c>
      <c r="BC174" s="51" t="str">
        <f aca="false">IF(C174="","",IF(AND(Y174="CONSUMO",AC174="SIM")*OR(AG174="-",AG174="BIT"),IF(E174&lt;&gt;"",(AI174-(P174+L174-N174+Q174)*AY174)/0.83),""))</f>
        <v/>
      </c>
      <c r="BD174" s="51" t="str">
        <f aca="false">IF(BC174="","",BC174*0.17)</f>
        <v/>
      </c>
      <c r="BE174" s="51" t="str">
        <f aca="false">IF(I174=6908,0,IF(BC174="","",BD174-((P174+L174-N174+Q174)*AY174)))</f>
        <v/>
      </c>
      <c r="BF174" s="53" t="str">
        <f aca="false">IF(B174="","",IF(OR(B174="",E174="Regime Normal"),0,(AI174-Q174)*VLOOKUP(R174,Dados!$X$98:$Y$108,2,0)))</f>
        <v/>
      </c>
      <c r="BG174" s="54" t="str">
        <f aca="false">IFERROR(VLOOKUP(I174,Dados!$AC$27:$AD$43,2,0),IF(B174="","",IF(D174&lt;&gt;"MT",IF(AND(AC174="SIM",Y174="Revenda"),"2403",IF(AND(AC174="SIM",Y174="Consumo"),"2407",IF(AND(AC174="NÃO",Y174="Revenda"),"2102",IF(AND(AC174="NÃO",Y174="Consumo"),"2556",)))),REPLACE(I174,1,1,1))))</f>
        <v/>
      </c>
    </row>
    <row r="175" customFormat="false" ht="12.8" hidden="false" customHeight="false" outlineLevel="0" collapsed="false">
      <c r="Y175" s="45"/>
      <c r="Z175" s="46" t="str">
        <f aca="false">IF(B175="","",(IFERROR(VLOOKUP(H175,Dados!A$3:B$15000,2,0),"Não Encontrado")))</f>
        <v/>
      </c>
      <c r="AA175" s="46" t="str">
        <f aca="false">IF(B175="","",(IFERROR(VLOOKUP(G175,Dados!C$3:E$15000,3,0),"Não Encontrado")))</f>
        <v/>
      </c>
      <c r="AB175" s="46" t="str">
        <f aca="false">IFERROR(IF(Z175&lt;&gt;"Não Encontrado",Z175,IF(AA175&lt;&gt;"Não Encontrado",AA175,"")),"")</f>
        <v/>
      </c>
      <c r="AC175" s="45" t="str">
        <f aca="false">IF(B175="","",IF(AB175="","NÃO","SIM"))</f>
        <v/>
      </c>
      <c r="AD175" s="45" t="str">
        <f aca="false">IFERROR(VLOOKUP(G175,Dados!$P$3:$R$500,3,0),"")</f>
        <v/>
      </c>
      <c r="AE175" s="45" t="str">
        <f aca="false">IFERROR(VLOOKUP(G175,Dados!$K$3:$L$500,2,0),"")</f>
        <v/>
      </c>
      <c r="AF175" s="45" t="str">
        <f aca="false">IFERROR(VLOOKUP(G175,Dados!$M$3:$N$500,2,0),"")</f>
        <v/>
      </c>
      <c r="AG175" s="45" t="str">
        <f aca="false">IF(F175="","",IF(AND(AD175="",AE175="",AF175=""),"-",IF(AND(AD175="BIT",AE175="",AF175=""),"BIT",IF(AND(AE175="ANEXO I",AD175="",AF175=""),"ANEXO I",IF(AND(AF175="ANEXO II",AD175="",AE175=""),"ANEXO II","Escolher")))))</f>
        <v/>
      </c>
      <c r="AH175" s="45" t="str">
        <f aca="false">IF(AG175&lt;&gt;"Pneus","",IFERROR(VLOOKUP(R175,Dados!$X$2:$Z$5,3,0)*(AI175-Q175),VLOOKUP(D175,Dados!$X$7:$Z$33,3,0)*(AI175-Q175)))</f>
        <v/>
      </c>
      <c r="AI175" s="47" t="str">
        <f aca="false">IF(B175="","",P175+Q175+O175+M175+L175-N175)</f>
        <v/>
      </c>
      <c r="AJ175" s="48" t="str">
        <f aca="false">IFERROR(IF(AND(AC175="SIM",AG175="-",Y175="REVENDA"),(AB175/1+1)*AI175,IF(AND(AC175="SIM",AG175="Pneus",Y175="REVENDA"),(AB175/1+1)*(AI175-AH175),"")),"")</f>
        <v/>
      </c>
      <c r="AK175" s="48" t="str">
        <f aca="false">IF(AJ175="","",AJ175*17%)</f>
        <v/>
      </c>
      <c r="AL175" s="48" t="str">
        <f aca="false">IFERROR(IF(AC175="NÃO","",IF(AK175="","",IF(E175="Simples Nacional",BF175,IF(T175=0.12,U175*0.5833337002,IF(T175=0,AI175*0.07,U175))))),"")</f>
        <v/>
      </c>
      <c r="AM175" s="47" t="str">
        <f aca="false">IFERROR(IF(AC175="NÃO","",IF(OR(AG175="-",AG175="Pneus"),AK175-AL175,"")),"")</f>
        <v/>
      </c>
      <c r="AN175" s="48" t="str">
        <f aca="false">IF(AND(Y175="REVENDA",AC175="SIM",AG175="BIT"),((AB175/1+1)*AI175)*0.4117,"")</f>
        <v/>
      </c>
      <c r="AO175" s="48" t="str">
        <f aca="false">IF(AN175="","",AN175*17%)</f>
        <v/>
      </c>
      <c r="AP175" s="49" t="str">
        <f aca="false">IF(AN175="","",IF(T175=0.12,(U175*0.4117)*0.4117,IF(T175=0,(AI175*0.07)*0.4117,U175*0.4117)))</f>
        <v/>
      </c>
      <c r="AQ175" s="47" t="str">
        <f aca="false">IF(AN175="","",AO175-AP175)</f>
        <v/>
      </c>
      <c r="AR175" s="50" t="str">
        <f aca="false">IFERROR(IF(AND(AC175="SIM",Y175="REVENDA",LEFT(AG175,5)="ANEXO")*OR(AE175="ANEXO I",AF175="ANEXO II"),VLOOKUP(H175,Dados!G:I,2,0),""),"INSERIR MVA")</f>
        <v/>
      </c>
      <c r="AS175" s="48" t="str">
        <f aca="false">IF(LEFT(AG175,5)="ANEXO",VLOOKUP(AG175,Dados!$X$111:$Z$112,2,0)*(AI175-Q175),"")</f>
        <v/>
      </c>
      <c r="AT175" s="48" t="str">
        <f aca="false">IFERROR(IF(AR175="","",(AI175*AR175)+AI175),"INSERIR MVA")</f>
        <v/>
      </c>
      <c r="AU175" s="48" t="str">
        <f aca="false">IF(AT175="","",IF(AY175=0.04,U175,AS175*AY175))</f>
        <v/>
      </c>
      <c r="AV175" s="47" t="str">
        <f aca="false">IFERROR(IF(AU175="","",(VLOOKUP(AG175,Dados!$X$111:$Z$112,3,0)*AT175*0.17)),"INSERIR MVA")</f>
        <v/>
      </c>
      <c r="AW175" s="47" t="str">
        <f aca="false">IFERROR(IF(AR175="","",AV175-AU175),"")</f>
        <v/>
      </c>
      <c r="AX175" s="51" t="str">
        <f aca="false">IFERROR(IF(AC175="NÃO","",IF(AM175&lt;&gt;"",AM175-W175,IF(AQ175&lt;&gt;"",AQ175-W175,IF(AW175&lt;&gt;"",AW175-W175,"")))),"")</f>
        <v/>
      </c>
      <c r="AY175" s="46" t="str">
        <f aca="false">IFERROR(IF(ISNA(VLOOKUP(R175,Dados!$X$2:$Y$5,2,0)),VLOOKUP(D175,Dados!$X$7:$Y$33,2,0),VLOOKUP(R175,Dados!$X$2:$Y$5,2,0)),"")</f>
        <v/>
      </c>
      <c r="AZ175" s="52" t="str">
        <f aca="false">IF(C175="","",IF(AND(Y175="CONSUMO",AC175="NÃO")*OR(AG175="-",AG175="BIT"),IF(E175&lt;&gt;"",(AI175-(P175+L175-N175+Q175)*AY175)/0.83),""))</f>
        <v/>
      </c>
      <c r="BA175" s="51" t="str">
        <f aca="false">IF(AZ175="","",AZ175*0.17-((P175+L175-N175+Q175)*AY175))</f>
        <v/>
      </c>
      <c r="BB175" s="51" t="str">
        <f aca="false">IF(AND(Y175="CONSUMO",AG175="ANEXO I",AY175&gt;4%),(AI175-(P175+L175-N175+Q175)*0.0514)/0.83*(0.5177)*(0.17)-AI175*0.0514,IF(AND(Y175="CONSUMO",AG175="ANEXO II",AY175&gt;4%),(AI175-(P175+L175-N175+Q175)*0.041)/0.83*(0.3295)*(0.17)-AI175*0.041,IF(AND(Y175="CONSUMO",AG175="ANEXO I",AY175=4%),(AI175-(P175+L175-N175+Q175)*0.04)/0.83*(0.5177)*(0.17)-AI175*0.04,IF(AND(Y175="CONSUMO",AG175="ANEXO II",AY175=4%),(AI175-(P175+L175-N175+Q175)*0.04)/0.83*(0.3295)*(0.17)-AI175*0.04,""))))</f>
        <v/>
      </c>
      <c r="BC175" s="51" t="str">
        <f aca="false">IF(C175="","",IF(AND(Y175="CONSUMO",AC175="SIM")*OR(AG175="-",AG175="BIT"),IF(E175&lt;&gt;"",(AI175-(P175+L175-N175+Q175)*AY175)/0.83),""))</f>
        <v/>
      </c>
      <c r="BD175" s="51" t="str">
        <f aca="false">IF(BC175="","",BC175*0.17)</f>
        <v/>
      </c>
      <c r="BE175" s="51" t="str">
        <f aca="false">IF(I175=6908,0,IF(BC175="","",BD175-((P175+L175-N175+Q175)*AY175)))</f>
        <v/>
      </c>
      <c r="BF175" s="53" t="str">
        <f aca="false">IF(B175="","",IF(OR(B175="",E175="Regime Normal"),0,(AI175-Q175)*VLOOKUP(R175,Dados!$X$98:$Y$108,2,0)))</f>
        <v/>
      </c>
      <c r="BG175" s="54" t="str">
        <f aca="false">IFERROR(VLOOKUP(I175,Dados!$AC$27:$AD$43,2,0),IF(B175="","",IF(D175&lt;&gt;"MT",IF(AND(AC175="SIM",Y175="Revenda"),"2403",IF(AND(AC175="SIM",Y175="Consumo"),"2407",IF(AND(AC175="NÃO",Y175="Revenda"),"2102",IF(AND(AC175="NÃO",Y175="Consumo"),"2556",)))),REPLACE(I175,1,1,1))))</f>
        <v/>
      </c>
    </row>
    <row r="176" customFormat="false" ht="12.8" hidden="false" customHeight="false" outlineLevel="0" collapsed="false">
      <c r="Y176" s="45"/>
      <c r="Z176" s="46" t="str">
        <f aca="false">IF(B176="","",(IFERROR(VLOOKUP(H176,Dados!A$3:B$15000,2,0),"Não Encontrado")))</f>
        <v/>
      </c>
      <c r="AA176" s="46" t="str">
        <f aca="false">IF(B176="","",(IFERROR(VLOOKUP(G176,Dados!C$3:E$15000,3,0),"Não Encontrado")))</f>
        <v/>
      </c>
      <c r="AB176" s="46" t="str">
        <f aca="false">IFERROR(IF(Z176&lt;&gt;"Não Encontrado",Z176,IF(AA176&lt;&gt;"Não Encontrado",AA176,"")),"")</f>
        <v/>
      </c>
      <c r="AC176" s="45" t="str">
        <f aca="false">IF(B176="","",IF(AB176="","NÃO","SIM"))</f>
        <v/>
      </c>
      <c r="AD176" s="45" t="str">
        <f aca="false">IFERROR(VLOOKUP(G176,Dados!$P$3:$R$500,3,0),"")</f>
        <v/>
      </c>
      <c r="AE176" s="45" t="str">
        <f aca="false">IFERROR(VLOOKUP(G176,Dados!$K$3:$L$500,2,0),"")</f>
        <v/>
      </c>
      <c r="AF176" s="45" t="str">
        <f aca="false">IFERROR(VLOOKUP(G176,Dados!$M$3:$N$500,2,0),"")</f>
        <v/>
      </c>
      <c r="AG176" s="45" t="str">
        <f aca="false">IF(F176="","",IF(AND(AD176="",AE176="",AF176=""),"-",IF(AND(AD176="BIT",AE176="",AF176=""),"BIT",IF(AND(AE176="ANEXO I",AD176="",AF176=""),"ANEXO I",IF(AND(AF176="ANEXO II",AD176="",AE176=""),"ANEXO II","Escolher")))))</f>
        <v/>
      </c>
      <c r="AH176" s="45" t="str">
        <f aca="false">IF(AG176&lt;&gt;"Pneus","",IFERROR(VLOOKUP(R176,Dados!$X$2:$Z$5,3,0)*(AI176-Q176),VLOOKUP(D176,Dados!$X$7:$Z$33,3,0)*(AI176-Q176)))</f>
        <v/>
      </c>
      <c r="AI176" s="47" t="str">
        <f aca="false">IF(B176="","",P176+Q176+O176+M176+L176-N176)</f>
        <v/>
      </c>
      <c r="AJ176" s="48" t="str">
        <f aca="false">IFERROR(IF(AND(AC176="SIM",AG176="-",Y176="REVENDA"),(AB176/1+1)*AI176,IF(AND(AC176="SIM",AG176="Pneus",Y176="REVENDA"),(AB176/1+1)*(AI176-AH176),"")),"")</f>
        <v/>
      </c>
      <c r="AK176" s="48" t="str">
        <f aca="false">IF(AJ176="","",AJ176*17%)</f>
        <v/>
      </c>
      <c r="AL176" s="48" t="str">
        <f aca="false">IFERROR(IF(AC176="NÃO","",IF(AK176="","",IF(E176="Simples Nacional",BF176,IF(T176=0.12,U176*0.5833337002,IF(T176=0,AI176*0.07,U176))))),"")</f>
        <v/>
      </c>
      <c r="AM176" s="47" t="str">
        <f aca="false">IFERROR(IF(AC176="NÃO","",IF(OR(AG176="-",AG176="Pneus"),AK176-AL176,"")),"")</f>
        <v/>
      </c>
      <c r="AN176" s="48" t="str">
        <f aca="false">IF(AND(Y176="REVENDA",AC176="SIM",AG176="BIT"),((AB176/1+1)*AI176)*0.4117,"")</f>
        <v/>
      </c>
      <c r="AO176" s="48" t="str">
        <f aca="false">IF(AN176="","",AN176*17%)</f>
        <v/>
      </c>
      <c r="AP176" s="49" t="str">
        <f aca="false">IF(AN176="","",IF(T176=0.12,(U176*0.4117)*0.4117,IF(T176=0,(AI176*0.07)*0.4117,U176*0.4117)))</f>
        <v/>
      </c>
      <c r="AQ176" s="47" t="str">
        <f aca="false">IF(AN176="","",AO176-AP176)</f>
        <v/>
      </c>
      <c r="AR176" s="50" t="str">
        <f aca="false">IFERROR(IF(AND(AC176="SIM",Y176="REVENDA",LEFT(AG176,5)="ANEXO")*OR(AE176="ANEXO I",AF176="ANEXO II"),VLOOKUP(H176,Dados!G:I,2,0),""),"INSERIR MVA")</f>
        <v/>
      </c>
      <c r="AS176" s="48" t="str">
        <f aca="false">IF(LEFT(AG176,5)="ANEXO",VLOOKUP(AG176,Dados!$X$111:$Z$112,2,0)*(AI176-Q176),"")</f>
        <v/>
      </c>
      <c r="AT176" s="48" t="str">
        <f aca="false">IFERROR(IF(AR176="","",(AI176*AR176)+AI176),"INSERIR MVA")</f>
        <v/>
      </c>
      <c r="AU176" s="48" t="str">
        <f aca="false">IF(AT176="","",IF(AY176=0.04,U176,AS176*AY176))</f>
        <v/>
      </c>
      <c r="AV176" s="47" t="str">
        <f aca="false">IFERROR(IF(AU176="","",(VLOOKUP(AG176,Dados!$X$111:$Z$112,3,0)*AT176*0.17)),"INSERIR MVA")</f>
        <v/>
      </c>
      <c r="AW176" s="47" t="str">
        <f aca="false">IFERROR(IF(AR176="","",AV176-AU176),"")</f>
        <v/>
      </c>
      <c r="AX176" s="51" t="str">
        <f aca="false">IFERROR(IF(AC176="NÃO","",IF(AM176&lt;&gt;"",AM176-W176,IF(AQ176&lt;&gt;"",AQ176-W176,IF(AW176&lt;&gt;"",AW176-W176,"")))),"")</f>
        <v/>
      </c>
      <c r="AY176" s="46" t="str">
        <f aca="false">IFERROR(IF(ISNA(VLOOKUP(R176,Dados!$X$2:$Y$5,2,0)),VLOOKUP(D176,Dados!$X$7:$Y$33,2,0),VLOOKUP(R176,Dados!$X$2:$Y$5,2,0)),"")</f>
        <v/>
      </c>
      <c r="AZ176" s="52" t="str">
        <f aca="false">IF(C176="","",IF(AND(Y176="CONSUMO",AC176="NÃO")*OR(AG176="-",AG176="BIT"),IF(E176&lt;&gt;"",(AI176-(P176+L176-N176+Q176)*AY176)/0.83),""))</f>
        <v/>
      </c>
      <c r="BA176" s="51" t="str">
        <f aca="false">IF(AZ176="","",AZ176*0.17-((P176+L176-N176+Q176)*AY176))</f>
        <v/>
      </c>
      <c r="BB176" s="51" t="str">
        <f aca="false">IF(AND(Y176="CONSUMO",AG176="ANEXO I",AY176&gt;4%),(AI176-(P176+L176-N176+Q176)*0.0514)/0.83*(0.5177)*(0.17)-AI176*0.0514,IF(AND(Y176="CONSUMO",AG176="ANEXO II",AY176&gt;4%),(AI176-(P176+L176-N176+Q176)*0.041)/0.83*(0.3295)*(0.17)-AI176*0.041,IF(AND(Y176="CONSUMO",AG176="ANEXO I",AY176=4%),(AI176-(P176+L176-N176+Q176)*0.04)/0.83*(0.5177)*(0.17)-AI176*0.04,IF(AND(Y176="CONSUMO",AG176="ANEXO II",AY176=4%),(AI176-(P176+L176-N176+Q176)*0.04)/0.83*(0.3295)*(0.17)-AI176*0.04,""))))</f>
        <v/>
      </c>
      <c r="BC176" s="51" t="str">
        <f aca="false">IF(C176="","",IF(AND(Y176="CONSUMO",AC176="SIM")*OR(AG176="-",AG176="BIT"),IF(E176&lt;&gt;"",(AI176-(P176+L176-N176+Q176)*AY176)/0.83),""))</f>
        <v/>
      </c>
      <c r="BD176" s="51" t="str">
        <f aca="false">IF(BC176="","",BC176*0.17)</f>
        <v/>
      </c>
      <c r="BE176" s="51" t="str">
        <f aca="false">IF(I176=6908,0,IF(BC176="","",BD176-((P176+L176-N176+Q176)*AY176)))</f>
        <v/>
      </c>
      <c r="BF176" s="53" t="str">
        <f aca="false">IF(B176="","",IF(OR(B176="",E176="Regime Normal"),0,(AI176-Q176)*VLOOKUP(R176,Dados!$X$98:$Y$108,2,0)))</f>
        <v/>
      </c>
      <c r="BG176" s="54" t="str">
        <f aca="false">IFERROR(VLOOKUP(I176,Dados!$AC$27:$AD$43,2,0),IF(B176="","",IF(D176&lt;&gt;"MT",IF(AND(AC176="SIM",Y176="Revenda"),"2403",IF(AND(AC176="SIM",Y176="Consumo"),"2407",IF(AND(AC176="NÃO",Y176="Revenda"),"2102",IF(AND(AC176="NÃO",Y176="Consumo"),"2556",)))),REPLACE(I176,1,1,1))))</f>
        <v/>
      </c>
    </row>
    <row r="177" customFormat="false" ht="12.8" hidden="false" customHeight="false" outlineLevel="0" collapsed="false">
      <c r="Y177" s="45"/>
      <c r="Z177" s="46" t="str">
        <f aca="false">IF(B177="","",(IFERROR(VLOOKUP(H177,Dados!A$3:B$15000,2,0),"Não Encontrado")))</f>
        <v/>
      </c>
      <c r="AA177" s="46" t="str">
        <f aca="false">IF(B177="","",(IFERROR(VLOOKUP(G177,Dados!C$3:E$15000,3,0),"Não Encontrado")))</f>
        <v/>
      </c>
      <c r="AB177" s="46" t="str">
        <f aca="false">IFERROR(IF(Z177&lt;&gt;"Não Encontrado",Z177,IF(AA177&lt;&gt;"Não Encontrado",AA177,"")),"")</f>
        <v/>
      </c>
      <c r="AC177" s="45" t="str">
        <f aca="false">IF(B177="","",IF(AB177="","NÃO","SIM"))</f>
        <v/>
      </c>
      <c r="AD177" s="45" t="str">
        <f aca="false">IFERROR(VLOOKUP(G177,Dados!$P$3:$R$500,3,0),"")</f>
        <v/>
      </c>
      <c r="AE177" s="45" t="str">
        <f aca="false">IFERROR(VLOOKUP(G177,Dados!$K$3:$L$500,2,0),"")</f>
        <v/>
      </c>
      <c r="AF177" s="45" t="str">
        <f aca="false">IFERROR(VLOOKUP(G177,Dados!$M$3:$N$500,2,0),"")</f>
        <v/>
      </c>
      <c r="AG177" s="45" t="str">
        <f aca="false">IF(F177="","",IF(AND(AD177="",AE177="",AF177=""),"-",IF(AND(AD177="BIT",AE177="",AF177=""),"BIT",IF(AND(AE177="ANEXO I",AD177="",AF177=""),"ANEXO I",IF(AND(AF177="ANEXO II",AD177="",AE177=""),"ANEXO II","Escolher")))))</f>
        <v/>
      </c>
      <c r="AH177" s="45" t="str">
        <f aca="false">IF(AG177&lt;&gt;"Pneus","",IFERROR(VLOOKUP(R177,Dados!$X$2:$Z$5,3,0)*(AI177-Q177),VLOOKUP(D177,Dados!$X$7:$Z$33,3,0)*(AI177-Q177)))</f>
        <v/>
      </c>
      <c r="AI177" s="47" t="str">
        <f aca="false">IF(B177="","",P177+Q177+O177+M177+L177-N177)</f>
        <v/>
      </c>
      <c r="AJ177" s="48" t="str">
        <f aca="false">IFERROR(IF(AND(AC177="SIM",AG177="-",Y177="REVENDA"),(AB177/1+1)*AI177,IF(AND(AC177="SIM",AG177="Pneus",Y177="REVENDA"),(AB177/1+1)*(AI177-AH177),"")),"")</f>
        <v/>
      </c>
      <c r="AK177" s="48" t="str">
        <f aca="false">IF(AJ177="","",AJ177*17%)</f>
        <v/>
      </c>
      <c r="AL177" s="48" t="str">
        <f aca="false">IFERROR(IF(AC177="NÃO","",IF(AK177="","",IF(E177="Simples Nacional",BF177,IF(T177=0.12,U177*0.5833337002,IF(T177=0,AI177*0.07,U177))))),"")</f>
        <v/>
      </c>
      <c r="AM177" s="47" t="str">
        <f aca="false">IFERROR(IF(AC177="NÃO","",IF(OR(AG177="-",AG177="Pneus"),AK177-AL177,"")),"")</f>
        <v/>
      </c>
      <c r="AN177" s="48" t="str">
        <f aca="false">IF(AND(Y177="REVENDA",AC177="SIM",AG177="BIT"),((AB177/1+1)*AI177)*0.4117,"")</f>
        <v/>
      </c>
      <c r="AO177" s="48" t="str">
        <f aca="false">IF(AN177="","",AN177*17%)</f>
        <v/>
      </c>
      <c r="AP177" s="49" t="str">
        <f aca="false">IF(AN177="","",IF(T177=0.12,(U177*0.4117)*0.4117,IF(T177=0,(AI177*0.07)*0.4117,U177*0.4117)))</f>
        <v/>
      </c>
      <c r="AQ177" s="47" t="str">
        <f aca="false">IF(AN177="","",AO177-AP177)</f>
        <v/>
      </c>
      <c r="AR177" s="50" t="str">
        <f aca="false">IFERROR(IF(AND(AC177="SIM",Y177="REVENDA",LEFT(AG177,5)="ANEXO")*OR(AE177="ANEXO I",AF177="ANEXO II"),VLOOKUP(H177,Dados!G:I,2,0),""),"INSERIR MVA")</f>
        <v/>
      </c>
      <c r="AS177" s="48" t="str">
        <f aca="false">IF(LEFT(AG177,5)="ANEXO",VLOOKUP(AG177,Dados!$X$111:$Z$112,2,0)*(AI177-Q177),"")</f>
        <v/>
      </c>
      <c r="AT177" s="48" t="str">
        <f aca="false">IFERROR(IF(AR177="","",(AI177*AR177)+AI177),"INSERIR MVA")</f>
        <v/>
      </c>
      <c r="AU177" s="48" t="str">
        <f aca="false">IF(AT177="","",IF(AY177=0.04,U177,AS177*AY177))</f>
        <v/>
      </c>
      <c r="AV177" s="47" t="str">
        <f aca="false">IFERROR(IF(AU177="","",(VLOOKUP(AG177,Dados!$X$111:$Z$112,3,0)*AT177*0.17)),"INSERIR MVA")</f>
        <v/>
      </c>
      <c r="AW177" s="47" t="str">
        <f aca="false">IFERROR(IF(AR177="","",AV177-AU177),"")</f>
        <v/>
      </c>
      <c r="AX177" s="51" t="str">
        <f aca="false">IFERROR(IF(AC177="NÃO","",IF(AM177&lt;&gt;"",AM177-W177,IF(AQ177&lt;&gt;"",AQ177-W177,IF(AW177&lt;&gt;"",AW177-W177,"")))),"")</f>
        <v/>
      </c>
      <c r="AY177" s="46" t="str">
        <f aca="false">IFERROR(IF(ISNA(VLOOKUP(R177,Dados!$X$2:$Y$5,2,0)),VLOOKUP(D177,Dados!$X$7:$Y$33,2,0),VLOOKUP(R177,Dados!$X$2:$Y$5,2,0)),"")</f>
        <v/>
      </c>
      <c r="AZ177" s="52" t="str">
        <f aca="false">IF(C177="","",IF(AND(Y177="CONSUMO",AC177="NÃO")*OR(AG177="-",AG177="BIT"),IF(E177&lt;&gt;"",(AI177-(P177+L177-N177+Q177)*AY177)/0.83),""))</f>
        <v/>
      </c>
      <c r="BA177" s="51" t="str">
        <f aca="false">IF(AZ177="","",AZ177*0.17-((P177+L177-N177+Q177)*AY177))</f>
        <v/>
      </c>
      <c r="BB177" s="51" t="str">
        <f aca="false">IF(AND(Y177="CONSUMO",AG177="ANEXO I",AY177&gt;4%),(AI177-(P177+L177-N177+Q177)*0.0514)/0.83*(0.5177)*(0.17)-AI177*0.0514,IF(AND(Y177="CONSUMO",AG177="ANEXO II",AY177&gt;4%),(AI177-(P177+L177-N177+Q177)*0.041)/0.83*(0.3295)*(0.17)-AI177*0.041,IF(AND(Y177="CONSUMO",AG177="ANEXO I",AY177=4%),(AI177-(P177+L177-N177+Q177)*0.04)/0.83*(0.5177)*(0.17)-AI177*0.04,IF(AND(Y177="CONSUMO",AG177="ANEXO II",AY177=4%),(AI177-(P177+L177-N177+Q177)*0.04)/0.83*(0.3295)*(0.17)-AI177*0.04,""))))</f>
        <v/>
      </c>
      <c r="BC177" s="51" t="str">
        <f aca="false">IF(C177="","",IF(AND(Y177="CONSUMO",AC177="SIM")*OR(AG177="-",AG177="BIT"),IF(E177&lt;&gt;"",(AI177-(P177+L177-N177+Q177)*AY177)/0.83),""))</f>
        <v/>
      </c>
      <c r="BD177" s="51" t="str">
        <f aca="false">IF(BC177="","",BC177*0.17)</f>
        <v/>
      </c>
      <c r="BE177" s="51" t="str">
        <f aca="false">IF(I177=6908,0,IF(BC177="","",BD177-((P177+L177-N177+Q177)*AY177)))</f>
        <v/>
      </c>
      <c r="BF177" s="53" t="str">
        <f aca="false">IF(B177="","",IF(OR(B177="",E177="Regime Normal"),0,(AI177-Q177)*VLOOKUP(R177,Dados!$X$98:$Y$108,2,0)))</f>
        <v/>
      </c>
      <c r="BG177" s="54" t="str">
        <f aca="false">IFERROR(VLOOKUP(I177,Dados!$AC$27:$AD$43,2,0),IF(B177="","",IF(D177&lt;&gt;"MT",IF(AND(AC177="SIM",Y177="Revenda"),"2403",IF(AND(AC177="SIM",Y177="Consumo"),"2407",IF(AND(AC177="NÃO",Y177="Revenda"),"2102",IF(AND(AC177="NÃO",Y177="Consumo"),"2556",)))),REPLACE(I177,1,1,1))))</f>
        <v/>
      </c>
    </row>
    <row r="178" customFormat="false" ht="12.8" hidden="false" customHeight="false" outlineLevel="0" collapsed="false">
      <c r="Y178" s="45"/>
      <c r="Z178" s="46" t="str">
        <f aca="false">IF(B178="","",(IFERROR(VLOOKUP(H178,Dados!A$3:B$15000,2,0),"Não Encontrado")))</f>
        <v/>
      </c>
      <c r="AA178" s="46" t="str">
        <f aca="false">IF(B178="","",(IFERROR(VLOOKUP(G178,Dados!C$3:E$15000,3,0),"Não Encontrado")))</f>
        <v/>
      </c>
      <c r="AB178" s="46" t="str">
        <f aca="false">IFERROR(IF(Z178&lt;&gt;"Não Encontrado",Z178,IF(AA178&lt;&gt;"Não Encontrado",AA178,"")),"")</f>
        <v/>
      </c>
      <c r="AC178" s="45" t="str">
        <f aca="false">IF(B178="","",IF(AB178="","NÃO","SIM"))</f>
        <v/>
      </c>
      <c r="AD178" s="45" t="str">
        <f aca="false">IFERROR(VLOOKUP(G178,Dados!$P$3:$R$500,3,0),"")</f>
        <v/>
      </c>
      <c r="AE178" s="45" t="str">
        <f aca="false">IFERROR(VLOOKUP(G178,Dados!$K$3:$L$500,2,0),"")</f>
        <v/>
      </c>
      <c r="AF178" s="45" t="str">
        <f aca="false">IFERROR(VLOOKUP(G178,Dados!$M$3:$N$500,2,0),"")</f>
        <v/>
      </c>
      <c r="AG178" s="45" t="str">
        <f aca="false">IF(F178="","",IF(AND(AD178="",AE178="",AF178=""),"-",IF(AND(AD178="BIT",AE178="",AF178=""),"BIT",IF(AND(AE178="ANEXO I",AD178="",AF178=""),"ANEXO I",IF(AND(AF178="ANEXO II",AD178="",AE178=""),"ANEXO II","Escolher")))))</f>
        <v/>
      </c>
      <c r="AH178" s="45" t="str">
        <f aca="false">IF(AG178&lt;&gt;"Pneus","",IFERROR(VLOOKUP(R178,Dados!$X$2:$Z$5,3,0)*(AI178-Q178),VLOOKUP(D178,Dados!$X$7:$Z$33,3,0)*(AI178-Q178)))</f>
        <v/>
      </c>
      <c r="AI178" s="47" t="str">
        <f aca="false">IF(B178="","",P178+Q178+O178+M178+L178-N178)</f>
        <v/>
      </c>
      <c r="AJ178" s="48" t="str">
        <f aca="false">IFERROR(IF(AND(AC178="SIM",AG178="-",Y178="REVENDA"),(AB178/1+1)*AI178,IF(AND(AC178="SIM",AG178="Pneus",Y178="REVENDA"),(AB178/1+1)*(AI178-AH178),"")),"")</f>
        <v/>
      </c>
      <c r="AK178" s="48" t="str">
        <f aca="false">IF(AJ178="","",AJ178*17%)</f>
        <v/>
      </c>
      <c r="AL178" s="48" t="str">
        <f aca="false">IFERROR(IF(AC178="NÃO","",IF(AK178="","",IF(E178="Simples Nacional",BF178,IF(T178=0.12,U178*0.5833337002,IF(T178=0,AI178*0.07,U178))))),"")</f>
        <v/>
      </c>
      <c r="AM178" s="47" t="str">
        <f aca="false">IFERROR(IF(AC178="NÃO","",IF(OR(AG178="-",AG178="Pneus"),AK178-AL178,"")),"")</f>
        <v/>
      </c>
      <c r="AN178" s="48" t="str">
        <f aca="false">IF(AND(Y178="REVENDA",AC178="SIM",AG178="BIT"),((AB178/1+1)*AI178)*0.4117,"")</f>
        <v/>
      </c>
      <c r="AO178" s="48" t="str">
        <f aca="false">IF(AN178="","",AN178*17%)</f>
        <v/>
      </c>
      <c r="AP178" s="49" t="str">
        <f aca="false">IF(AN178="","",IF(T178=0.12,(U178*0.4117)*0.4117,IF(T178=0,(AI178*0.07)*0.4117,U178*0.4117)))</f>
        <v/>
      </c>
      <c r="AQ178" s="47" t="str">
        <f aca="false">IF(AN178="","",AO178-AP178)</f>
        <v/>
      </c>
      <c r="AR178" s="50" t="str">
        <f aca="false">IFERROR(IF(AND(AC178="SIM",Y178="REVENDA",LEFT(AG178,5)="ANEXO")*OR(AE178="ANEXO I",AF178="ANEXO II"),VLOOKUP(H178,Dados!G:I,2,0),""),"INSERIR MVA")</f>
        <v/>
      </c>
      <c r="AS178" s="48" t="str">
        <f aca="false">IF(LEFT(AG178,5)="ANEXO",VLOOKUP(AG178,Dados!$X$111:$Z$112,2,0)*(AI178-Q178),"")</f>
        <v/>
      </c>
      <c r="AT178" s="48" t="str">
        <f aca="false">IFERROR(IF(AR178="","",(AI178*AR178)+AI178),"INSERIR MVA")</f>
        <v/>
      </c>
      <c r="AU178" s="48" t="str">
        <f aca="false">IF(AT178="","",IF(AY178=0.04,U178,AS178*AY178))</f>
        <v/>
      </c>
      <c r="AV178" s="47" t="str">
        <f aca="false">IFERROR(IF(AU178="","",(VLOOKUP(AG178,Dados!$X$111:$Z$112,3,0)*AT178*0.17)),"INSERIR MVA")</f>
        <v/>
      </c>
      <c r="AW178" s="47" t="str">
        <f aca="false">IFERROR(IF(AR178="","",AV178-AU178),"")</f>
        <v/>
      </c>
      <c r="AX178" s="51" t="str">
        <f aca="false">IFERROR(IF(AC178="NÃO","",IF(AM178&lt;&gt;"",AM178-W178,IF(AQ178&lt;&gt;"",AQ178-W178,IF(AW178&lt;&gt;"",AW178-W178,"")))),"")</f>
        <v/>
      </c>
      <c r="AY178" s="46" t="str">
        <f aca="false">IFERROR(IF(ISNA(VLOOKUP(R178,Dados!$X$2:$Y$5,2,0)),VLOOKUP(D178,Dados!$X$7:$Y$33,2,0),VLOOKUP(R178,Dados!$X$2:$Y$5,2,0)),"")</f>
        <v/>
      </c>
      <c r="AZ178" s="52" t="str">
        <f aca="false">IF(C178="","",IF(AND(Y178="CONSUMO",AC178="NÃO")*OR(AG178="-",AG178="BIT"),IF(E178&lt;&gt;"",(AI178-(P178+L178-N178+Q178)*AY178)/0.83),""))</f>
        <v/>
      </c>
      <c r="BA178" s="51" t="str">
        <f aca="false">IF(AZ178="","",AZ178*0.17-((P178+L178-N178+Q178)*AY178))</f>
        <v/>
      </c>
      <c r="BB178" s="51" t="str">
        <f aca="false">IF(AND(Y178="CONSUMO",AG178="ANEXO I",AY178&gt;4%),(AI178-(P178+L178-N178+Q178)*0.0514)/0.83*(0.5177)*(0.17)-AI178*0.0514,IF(AND(Y178="CONSUMO",AG178="ANEXO II",AY178&gt;4%),(AI178-(P178+L178-N178+Q178)*0.041)/0.83*(0.3295)*(0.17)-AI178*0.041,IF(AND(Y178="CONSUMO",AG178="ANEXO I",AY178=4%),(AI178-(P178+L178-N178+Q178)*0.04)/0.83*(0.5177)*(0.17)-AI178*0.04,IF(AND(Y178="CONSUMO",AG178="ANEXO II",AY178=4%),(AI178-(P178+L178-N178+Q178)*0.04)/0.83*(0.3295)*(0.17)-AI178*0.04,""))))</f>
        <v/>
      </c>
      <c r="BC178" s="51" t="str">
        <f aca="false">IF(C178="","",IF(AND(Y178="CONSUMO",AC178="SIM")*OR(AG178="-",AG178="BIT"),IF(E178&lt;&gt;"",(AI178-(P178+L178-N178+Q178)*AY178)/0.83),""))</f>
        <v/>
      </c>
      <c r="BD178" s="51" t="str">
        <f aca="false">IF(BC178="","",BC178*0.17)</f>
        <v/>
      </c>
      <c r="BE178" s="51" t="str">
        <f aca="false">IF(I178=6908,0,IF(BC178="","",BD178-((P178+L178-N178+Q178)*AY178)))</f>
        <v/>
      </c>
      <c r="BF178" s="53" t="str">
        <f aca="false">IF(B178="","",IF(OR(B178="",E178="Regime Normal"),0,(AI178-Q178)*VLOOKUP(R178,Dados!$X$98:$Y$108,2,0)))</f>
        <v/>
      </c>
      <c r="BG178" s="54" t="str">
        <f aca="false">IFERROR(VLOOKUP(I178,Dados!$AC$27:$AD$43,2,0),IF(B178="","",IF(D178&lt;&gt;"MT",IF(AND(AC178="SIM",Y178="Revenda"),"2403",IF(AND(AC178="SIM",Y178="Consumo"),"2407",IF(AND(AC178="NÃO",Y178="Revenda"),"2102",IF(AND(AC178="NÃO",Y178="Consumo"),"2556",)))),REPLACE(I178,1,1,1))))</f>
        <v/>
      </c>
    </row>
    <row r="179" customFormat="false" ht="12.8" hidden="false" customHeight="false" outlineLevel="0" collapsed="false">
      <c r="Y179" s="45"/>
      <c r="Z179" s="46" t="str">
        <f aca="false">IF(B179="","",(IFERROR(VLOOKUP(H179,Dados!A$3:B$15000,2,0),"Não Encontrado")))</f>
        <v/>
      </c>
      <c r="AA179" s="46" t="str">
        <f aca="false">IF(B179="","",(IFERROR(VLOOKUP(G179,Dados!C$3:E$15000,3,0),"Não Encontrado")))</f>
        <v/>
      </c>
      <c r="AB179" s="46" t="str">
        <f aca="false">IFERROR(IF(Z179&lt;&gt;"Não Encontrado",Z179,IF(AA179&lt;&gt;"Não Encontrado",AA179,"")),"")</f>
        <v/>
      </c>
      <c r="AC179" s="45" t="str">
        <f aca="false">IF(B179="","",IF(AB179="","NÃO","SIM"))</f>
        <v/>
      </c>
      <c r="AD179" s="45" t="str">
        <f aca="false">IFERROR(VLOOKUP(G179,Dados!$P$3:$R$500,3,0),"")</f>
        <v/>
      </c>
      <c r="AE179" s="45" t="str">
        <f aca="false">IFERROR(VLOOKUP(G179,Dados!$K$3:$L$500,2,0),"")</f>
        <v/>
      </c>
      <c r="AF179" s="45" t="str">
        <f aca="false">IFERROR(VLOOKUP(G179,Dados!$M$3:$N$500,2,0),"")</f>
        <v/>
      </c>
      <c r="AG179" s="45" t="str">
        <f aca="false">IF(F179="","",IF(AND(AD179="",AE179="",AF179=""),"-",IF(AND(AD179="BIT",AE179="",AF179=""),"BIT",IF(AND(AE179="ANEXO I",AD179="",AF179=""),"ANEXO I",IF(AND(AF179="ANEXO II",AD179="",AE179=""),"ANEXO II","Escolher")))))</f>
        <v/>
      </c>
      <c r="AH179" s="45" t="str">
        <f aca="false">IF(AG179&lt;&gt;"Pneus","",IFERROR(VLOOKUP(R179,Dados!$X$2:$Z$5,3,0)*(AI179-Q179),VLOOKUP(D179,Dados!$X$7:$Z$33,3,0)*(AI179-Q179)))</f>
        <v/>
      </c>
      <c r="AI179" s="47" t="str">
        <f aca="false">IF(B179="","",P179+Q179+O179+M179+L179-N179)</f>
        <v/>
      </c>
      <c r="AJ179" s="48" t="str">
        <f aca="false">IFERROR(IF(AND(AC179="SIM",AG179="-",Y179="REVENDA"),(AB179/1+1)*AI179,IF(AND(AC179="SIM",AG179="Pneus",Y179="REVENDA"),(AB179/1+1)*(AI179-AH179),"")),"")</f>
        <v/>
      </c>
      <c r="AK179" s="48" t="str">
        <f aca="false">IF(AJ179="","",AJ179*17%)</f>
        <v/>
      </c>
      <c r="AL179" s="48" t="str">
        <f aca="false">IFERROR(IF(AC179="NÃO","",IF(AK179="","",IF(E179="Simples Nacional",BF179,IF(T179=0.12,U179*0.5833337002,IF(T179=0,AI179*0.07,U179))))),"")</f>
        <v/>
      </c>
      <c r="AM179" s="47" t="str">
        <f aca="false">IFERROR(IF(AC179="NÃO","",IF(OR(AG179="-",AG179="Pneus"),AK179-AL179,"")),"")</f>
        <v/>
      </c>
      <c r="AN179" s="48" t="str">
        <f aca="false">IF(AND(Y179="REVENDA",AC179="SIM",AG179="BIT"),((AB179/1+1)*AI179)*0.4117,"")</f>
        <v/>
      </c>
      <c r="AO179" s="48" t="str">
        <f aca="false">IF(AN179="","",AN179*17%)</f>
        <v/>
      </c>
      <c r="AP179" s="49" t="str">
        <f aca="false">IF(AN179="","",IF(T179=0.12,(U179*0.4117)*0.4117,IF(T179=0,(AI179*0.07)*0.4117,U179*0.4117)))</f>
        <v/>
      </c>
      <c r="AQ179" s="47" t="str">
        <f aca="false">IF(AN179="","",AO179-AP179)</f>
        <v/>
      </c>
      <c r="AR179" s="50" t="str">
        <f aca="false">IFERROR(IF(AND(AC179="SIM",Y179="REVENDA",LEFT(AG179,5)="ANEXO")*OR(AE179="ANEXO I",AF179="ANEXO II"),VLOOKUP(H179,Dados!G:I,2,0),""),"INSERIR MVA")</f>
        <v/>
      </c>
      <c r="AS179" s="48" t="str">
        <f aca="false">IF(LEFT(AG179,5)="ANEXO",VLOOKUP(AG179,Dados!$X$111:$Z$112,2,0)*(AI179-Q179),"")</f>
        <v/>
      </c>
      <c r="AT179" s="48" t="str">
        <f aca="false">IFERROR(IF(AR179="","",(AI179*AR179)+AI179),"INSERIR MVA")</f>
        <v/>
      </c>
      <c r="AU179" s="48" t="str">
        <f aca="false">IF(AT179="","",IF(AY179=0.04,U179,AS179*AY179))</f>
        <v/>
      </c>
      <c r="AV179" s="47" t="str">
        <f aca="false">IFERROR(IF(AU179="","",(VLOOKUP(AG179,Dados!$X$111:$Z$112,3,0)*AT179*0.17)),"INSERIR MVA")</f>
        <v/>
      </c>
      <c r="AW179" s="47" t="str">
        <f aca="false">IFERROR(IF(AR179="","",AV179-AU179),"")</f>
        <v/>
      </c>
      <c r="AX179" s="51" t="str">
        <f aca="false">IFERROR(IF(AC179="NÃO","",IF(AM179&lt;&gt;"",AM179-W179,IF(AQ179&lt;&gt;"",AQ179-W179,IF(AW179&lt;&gt;"",AW179-W179,"")))),"")</f>
        <v/>
      </c>
      <c r="AY179" s="46" t="str">
        <f aca="false">IFERROR(IF(ISNA(VLOOKUP(R179,Dados!$X$2:$Y$5,2,0)),VLOOKUP(D179,Dados!$X$7:$Y$33,2,0),VLOOKUP(R179,Dados!$X$2:$Y$5,2,0)),"")</f>
        <v/>
      </c>
      <c r="AZ179" s="52" t="str">
        <f aca="false">IF(C179="","",IF(AND(Y179="CONSUMO",AC179="NÃO")*OR(AG179="-",AG179="BIT"),IF(E179&lt;&gt;"",(AI179-(P179+L179-N179+Q179)*AY179)/0.83),""))</f>
        <v/>
      </c>
      <c r="BA179" s="51" t="str">
        <f aca="false">IF(AZ179="","",AZ179*0.17-((P179+L179-N179+Q179)*AY179))</f>
        <v/>
      </c>
      <c r="BB179" s="51" t="str">
        <f aca="false">IF(AND(Y179="CONSUMO",AG179="ANEXO I",AY179&gt;4%),(AI179-(P179+L179-N179+Q179)*0.0514)/0.83*(0.5177)*(0.17)-AI179*0.0514,IF(AND(Y179="CONSUMO",AG179="ANEXO II",AY179&gt;4%),(AI179-(P179+L179-N179+Q179)*0.041)/0.83*(0.3295)*(0.17)-AI179*0.041,IF(AND(Y179="CONSUMO",AG179="ANEXO I",AY179=4%),(AI179-(P179+L179-N179+Q179)*0.04)/0.83*(0.5177)*(0.17)-AI179*0.04,IF(AND(Y179="CONSUMO",AG179="ANEXO II",AY179=4%),(AI179-(P179+L179-N179+Q179)*0.04)/0.83*(0.3295)*(0.17)-AI179*0.04,""))))</f>
        <v/>
      </c>
      <c r="BC179" s="51" t="str">
        <f aca="false">IF(C179="","",IF(AND(Y179="CONSUMO",AC179="SIM")*OR(AG179="-",AG179="BIT"),IF(E179&lt;&gt;"",(AI179-(P179+L179-N179+Q179)*AY179)/0.83),""))</f>
        <v/>
      </c>
      <c r="BD179" s="51" t="str">
        <f aca="false">IF(BC179="","",BC179*0.17)</f>
        <v/>
      </c>
      <c r="BE179" s="51" t="str">
        <f aca="false">IF(I179=6908,0,IF(BC179="","",BD179-((P179+L179-N179+Q179)*AY179)))</f>
        <v/>
      </c>
      <c r="BF179" s="53" t="str">
        <f aca="false">IF(B179="","",IF(OR(B179="",E179="Regime Normal"),0,(AI179-Q179)*VLOOKUP(R179,Dados!$X$98:$Y$108,2,0)))</f>
        <v/>
      </c>
      <c r="BG179" s="54" t="str">
        <f aca="false">IFERROR(VLOOKUP(I179,Dados!$AC$27:$AD$43,2,0),IF(B179="","",IF(D179&lt;&gt;"MT",IF(AND(AC179="SIM",Y179="Revenda"),"2403",IF(AND(AC179="SIM",Y179="Consumo"),"2407",IF(AND(AC179="NÃO",Y179="Revenda"),"2102",IF(AND(AC179="NÃO",Y179="Consumo"),"2556",)))),REPLACE(I179,1,1,1))))</f>
        <v/>
      </c>
    </row>
    <row r="180" customFormat="false" ht="12.8" hidden="false" customHeight="false" outlineLevel="0" collapsed="false">
      <c r="Y180" s="45"/>
      <c r="Z180" s="46" t="str">
        <f aca="false">IF(B180="","",(IFERROR(VLOOKUP(H180,Dados!A$3:B$15000,2,0),"Não Encontrado")))</f>
        <v/>
      </c>
      <c r="AA180" s="46" t="str">
        <f aca="false">IF(B180="","",(IFERROR(VLOOKUP(G180,Dados!C$3:E$15000,3,0),"Não Encontrado")))</f>
        <v/>
      </c>
      <c r="AB180" s="46" t="str">
        <f aca="false">IFERROR(IF(Z180&lt;&gt;"Não Encontrado",Z180,IF(AA180&lt;&gt;"Não Encontrado",AA180,"")),"")</f>
        <v/>
      </c>
      <c r="AC180" s="45" t="str">
        <f aca="false">IF(B180="","",IF(AB180="","NÃO","SIM"))</f>
        <v/>
      </c>
      <c r="AD180" s="45" t="str">
        <f aca="false">IFERROR(VLOOKUP(G180,Dados!$P$3:$R$500,3,0),"")</f>
        <v/>
      </c>
      <c r="AE180" s="45" t="str">
        <f aca="false">IFERROR(VLOOKUP(G180,Dados!$K$3:$L$500,2,0),"")</f>
        <v/>
      </c>
      <c r="AF180" s="45" t="str">
        <f aca="false">IFERROR(VLOOKUP(G180,Dados!$M$3:$N$500,2,0),"")</f>
        <v/>
      </c>
      <c r="AG180" s="45" t="str">
        <f aca="false">IF(F180="","",IF(AND(AD180="",AE180="",AF180=""),"-",IF(AND(AD180="BIT",AE180="",AF180=""),"BIT",IF(AND(AE180="ANEXO I",AD180="",AF180=""),"ANEXO I",IF(AND(AF180="ANEXO II",AD180="",AE180=""),"ANEXO II","Escolher")))))</f>
        <v/>
      </c>
      <c r="AH180" s="45" t="str">
        <f aca="false">IF(AG180&lt;&gt;"Pneus","",IFERROR(VLOOKUP(R180,Dados!$X$2:$Z$5,3,0)*(AI180-Q180),VLOOKUP(D180,Dados!$X$7:$Z$33,3,0)*(AI180-Q180)))</f>
        <v/>
      </c>
      <c r="AI180" s="47" t="str">
        <f aca="false">IF(B180="","",P180+Q180+O180+M180+L180-N180)</f>
        <v/>
      </c>
      <c r="AJ180" s="48" t="str">
        <f aca="false">IFERROR(IF(AND(AC180="SIM",AG180="-",Y180="REVENDA"),(AB180/1+1)*AI180,IF(AND(AC180="SIM",AG180="Pneus",Y180="REVENDA"),(AB180/1+1)*(AI180-AH180),"")),"")</f>
        <v/>
      </c>
      <c r="AK180" s="48" t="str">
        <f aca="false">IF(AJ180="","",AJ180*17%)</f>
        <v/>
      </c>
      <c r="AL180" s="48" t="str">
        <f aca="false">IFERROR(IF(AC180="NÃO","",IF(AK180="","",IF(E180="Simples Nacional",BF180,IF(T180=0.12,U180*0.5833337002,IF(T180=0,AI180*0.07,U180))))),"")</f>
        <v/>
      </c>
      <c r="AM180" s="47" t="str">
        <f aca="false">IFERROR(IF(AC180="NÃO","",IF(OR(AG180="-",AG180="Pneus"),AK180-AL180,"")),"")</f>
        <v/>
      </c>
      <c r="AN180" s="48" t="str">
        <f aca="false">IF(AND(Y180="REVENDA",AC180="SIM",AG180="BIT"),((AB180/1+1)*AI180)*0.4117,"")</f>
        <v/>
      </c>
      <c r="AO180" s="48" t="str">
        <f aca="false">IF(AN180="","",AN180*17%)</f>
        <v/>
      </c>
      <c r="AP180" s="49" t="str">
        <f aca="false">IF(AN180="","",IF(T180=0.12,(U180*0.4117)*0.4117,IF(T180=0,(AI180*0.07)*0.4117,U180*0.4117)))</f>
        <v/>
      </c>
      <c r="AQ180" s="47" t="str">
        <f aca="false">IF(AN180="","",AO180-AP180)</f>
        <v/>
      </c>
      <c r="AR180" s="50" t="str">
        <f aca="false">IFERROR(IF(AND(AC180="SIM",Y180="REVENDA",LEFT(AG180,5)="ANEXO")*OR(AE180="ANEXO I",AF180="ANEXO II"),VLOOKUP(H180,Dados!G:I,2,0),""),"INSERIR MVA")</f>
        <v/>
      </c>
      <c r="AS180" s="48" t="str">
        <f aca="false">IF(LEFT(AG180,5)="ANEXO",VLOOKUP(AG180,Dados!$X$111:$Z$112,2,0)*(AI180-Q180),"")</f>
        <v/>
      </c>
      <c r="AT180" s="48" t="str">
        <f aca="false">IFERROR(IF(AR180="","",(AI180*AR180)+AI180),"INSERIR MVA")</f>
        <v/>
      </c>
      <c r="AU180" s="48" t="str">
        <f aca="false">IF(AT180="","",IF(AY180=0.04,U180,AS180*AY180))</f>
        <v/>
      </c>
      <c r="AV180" s="47" t="str">
        <f aca="false">IFERROR(IF(AU180="","",(VLOOKUP(AG180,Dados!$X$111:$Z$112,3,0)*AT180*0.17)),"INSERIR MVA")</f>
        <v/>
      </c>
      <c r="AW180" s="47" t="str">
        <f aca="false">IFERROR(IF(AR180="","",AV180-AU180),"")</f>
        <v/>
      </c>
      <c r="AX180" s="51" t="str">
        <f aca="false">IFERROR(IF(AC180="NÃO","",IF(AM180&lt;&gt;"",AM180-W180,IF(AQ180&lt;&gt;"",AQ180-W180,IF(AW180&lt;&gt;"",AW180-W180,"")))),"")</f>
        <v/>
      </c>
      <c r="AY180" s="46" t="str">
        <f aca="false">IFERROR(IF(ISNA(VLOOKUP(R180,Dados!$X$2:$Y$5,2,0)),VLOOKUP(D180,Dados!$X$7:$Y$33,2,0),VLOOKUP(R180,Dados!$X$2:$Y$5,2,0)),"")</f>
        <v/>
      </c>
      <c r="AZ180" s="52" t="str">
        <f aca="false">IF(C180="","",IF(AND(Y180="CONSUMO",AC180="NÃO")*OR(AG180="-",AG180="BIT"),IF(E180&lt;&gt;"",(AI180-(P180+L180-N180+Q180)*AY180)/0.83),""))</f>
        <v/>
      </c>
      <c r="BA180" s="51" t="str">
        <f aca="false">IF(AZ180="","",AZ180*0.17-((P180+L180-N180+Q180)*AY180))</f>
        <v/>
      </c>
      <c r="BB180" s="51" t="str">
        <f aca="false">IF(AND(Y180="CONSUMO",AG180="ANEXO I",AY180&gt;4%),(AI180-(P180+L180-N180+Q180)*0.0514)/0.83*(0.5177)*(0.17)-AI180*0.0514,IF(AND(Y180="CONSUMO",AG180="ANEXO II",AY180&gt;4%),(AI180-(P180+L180-N180+Q180)*0.041)/0.83*(0.3295)*(0.17)-AI180*0.041,IF(AND(Y180="CONSUMO",AG180="ANEXO I",AY180=4%),(AI180-(P180+L180-N180+Q180)*0.04)/0.83*(0.5177)*(0.17)-AI180*0.04,IF(AND(Y180="CONSUMO",AG180="ANEXO II",AY180=4%),(AI180-(P180+L180-N180+Q180)*0.04)/0.83*(0.3295)*(0.17)-AI180*0.04,""))))</f>
        <v/>
      </c>
      <c r="BC180" s="51" t="str">
        <f aca="false">IF(C180="","",IF(AND(Y180="CONSUMO",AC180="SIM")*OR(AG180="-",AG180="BIT"),IF(E180&lt;&gt;"",(AI180-(P180+L180-N180+Q180)*AY180)/0.83),""))</f>
        <v/>
      </c>
      <c r="BD180" s="51" t="str">
        <f aca="false">IF(BC180="","",BC180*0.17)</f>
        <v/>
      </c>
      <c r="BE180" s="51" t="str">
        <f aca="false">IF(I180=6908,0,IF(BC180="","",BD180-((P180+L180-N180+Q180)*AY180)))</f>
        <v/>
      </c>
      <c r="BF180" s="53" t="str">
        <f aca="false">IF(B180="","",IF(OR(B180="",E180="Regime Normal"),0,(AI180-Q180)*VLOOKUP(R180,Dados!$X$98:$Y$108,2,0)))</f>
        <v/>
      </c>
      <c r="BG180" s="54" t="str">
        <f aca="false">IFERROR(VLOOKUP(I180,Dados!$AC$27:$AD$43,2,0),IF(B180="","",IF(D180&lt;&gt;"MT",IF(AND(AC180="SIM",Y180="Revenda"),"2403",IF(AND(AC180="SIM",Y180="Consumo"),"2407",IF(AND(AC180="NÃO",Y180="Revenda"),"2102",IF(AND(AC180="NÃO",Y180="Consumo"),"2556",)))),REPLACE(I180,1,1,1))))</f>
        <v/>
      </c>
    </row>
    <row r="181" customFormat="false" ht="12.8" hidden="false" customHeight="false" outlineLevel="0" collapsed="false">
      <c r="Y181" s="45"/>
      <c r="Z181" s="46" t="str">
        <f aca="false">IF(B181="","",(IFERROR(VLOOKUP(H181,Dados!A$3:B$15000,2,0),"Não Encontrado")))</f>
        <v/>
      </c>
      <c r="AA181" s="46" t="str">
        <f aca="false">IF(B181="","",(IFERROR(VLOOKUP(G181,Dados!C$3:E$15000,3,0),"Não Encontrado")))</f>
        <v/>
      </c>
      <c r="AB181" s="46" t="str">
        <f aca="false">IFERROR(IF(Z181&lt;&gt;"Não Encontrado",Z181,IF(AA181&lt;&gt;"Não Encontrado",AA181,"")),"")</f>
        <v/>
      </c>
      <c r="AC181" s="45" t="str">
        <f aca="false">IF(B181="","",IF(AB181="","NÃO","SIM"))</f>
        <v/>
      </c>
      <c r="AD181" s="45" t="str">
        <f aca="false">IFERROR(VLOOKUP(G181,Dados!$P$3:$R$500,3,0),"")</f>
        <v/>
      </c>
      <c r="AE181" s="45" t="str">
        <f aca="false">IFERROR(VLOOKUP(G181,Dados!$K$3:$L$500,2,0),"")</f>
        <v/>
      </c>
      <c r="AF181" s="45" t="str">
        <f aca="false">IFERROR(VLOOKUP(G181,Dados!$M$3:$N$500,2,0),"")</f>
        <v/>
      </c>
      <c r="AG181" s="45" t="str">
        <f aca="false">IF(F181="","",IF(AND(AD181="",AE181="",AF181=""),"-",IF(AND(AD181="BIT",AE181="",AF181=""),"BIT",IF(AND(AE181="ANEXO I",AD181="",AF181=""),"ANEXO I",IF(AND(AF181="ANEXO II",AD181="",AE181=""),"ANEXO II","Escolher")))))</f>
        <v/>
      </c>
      <c r="AH181" s="45" t="str">
        <f aca="false">IF(AG181&lt;&gt;"Pneus","",IFERROR(VLOOKUP(R181,Dados!$X$2:$Z$5,3,0)*(AI181-Q181),VLOOKUP(D181,Dados!$X$7:$Z$33,3,0)*(AI181-Q181)))</f>
        <v/>
      </c>
      <c r="AI181" s="47" t="str">
        <f aca="false">IF(B181="","",P181+Q181+O181+M181+L181-N181)</f>
        <v/>
      </c>
      <c r="AJ181" s="48" t="str">
        <f aca="false">IFERROR(IF(AND(AC181="SIM",AG181="-",Y181="REVENDA"),(AB181/1+1)*AI181,IF(AND(AC181="SIM",AG181="Pneus",Y181="REVENDA"),(AB181/1+1)*(AI181-AH181),"")),"")</f>
        <v/>
      </c>
      <c r="AK181" s="48" t="str">
        <f aca="false">IF(AJ181="","",AJ181*17%)</f>
        <v/>
      </c>
      <c r="AL181" s="48" t="str">
        <f aca="false">IFERROR(IF(AC181="NÃO","",IF(AK181="","",IF(E181="Simples Nacional",BF181,IF(T181=0.12,U181*0.5833337002,IF(T181=0,AI181*0.07,U181))))),"")</f>
        <v/>
      </c>
      <c r="AM181" s="47" t="str">
        <f aca="false">IFERROR(IF(AC181="NÃO","",IF(OR(AG181="-",AG181="Pneus"),AK181-AL181,"")),"")</f>
        <v/>
      </c>
      <c r="AN181" s="48" t="str">
        <f aca="false">IF(AND(Y181="REVENDA",AC181="SIM",AG181="BIT"),((AB181/1+1)*AI181)*0.4117,"")</f>
        <v/>
      </c>
      <c r="AO181" s="48" t="str">
        <f aca="false">IF(AN181="","",AN181*17%)</f>
        <v/>
      </c>
      <c r="AP181" s="49" t="str">
        <f aca="false">IF(AN181="","",IF(T181=0.12,(U181*0.4117)*0.4117,IF(T181=0,(AI181*0.07)*0.4117,U181*0.4117)))</f>
        <v/>
      </c>
      <c r="AQ181" s="47" t="str">
        <f aca="false">IF(AN181="","",AO181-AP181)</f>
        <v/>
      </c>
      <c r="AR181" s="50" t="str">
        <f aca="false">IFERROR(IF(AND(AC181="SIM",Y181="REVENDA",LEFT(AG181,5)="ANEXO")*OR(AE181="ANEXO I",AF181="ANEXO II"),VLOOKUP(H181,Dados!G:I,2,0),""),"INSERIR MVA")</f>
        <v/>
      </c>
      <c r="AS181" s="48" t="str">
        <f aca="false">IF(LEFT(AG181,5)="ANEXO",VLOOKUP(AG181,Dados!$X$111:$Z$112,2,0)*(AI181-Q181),"")</f>
        <v/>
      </c>
      <c r="AT181" s="48" t="str">
        <f aca="false">IFERROR(IF(AR181="","",(AI181*AR181)+AI181),"INSERIR MVA")</f>
        <v/>
      </c>
      <c r="AU181" s="48" t="str">
        <f aca="false">IF(AT181="","",IF(AY181=0.04,U181,AS181*AY181))</f>
        <v/>
      </c>
      <c r="AV181" s="47" t="str">
        <f aca="false">IFERROR(IF(AU181="","",(VLOOKUP(AG181,Dados!$X$111:$Z$112,3,0)*AT181*0.17)),"INSERIR MVA")</f>
        <v/>
      </c>
      <c r="AW181" s="47" t="str">
        <f aca="false">IFERROR(IF(AR181="","",AV181-AU181),"")</f>
        <v/>
      </c>
      <c r="AX181" s="51" t="str">
        <f aca="false">IFERROR(IF(AC181="NÃO","",IF(AM181&lt;&gt;"",AM181-W181,IF(AQ181&lt;&gt;"",AQ181-W181,IF(AW181&lt;&gt;"",AW181-W181,"")))),"")</f>
        <v/>
      </c>
      <c r="AY181" s="46" t="str">
        <f aca="false">IFERROR(IF(ISNA(VLOOKUP(R181,Dados!$X$2:$Y$5,2,0)),VLOOKUP(D181,Dados!$X$7:$Y$33,2,0),VLOOKUP(R181,Dados!$X$2:$Y$5,2,0)),"")</f>
        <v/>
      </c>
      <c r="AZ181" s="52" t="str">
        <f aca="false">IF(C181="","",IF(AND(Y181="CONSUMO",AC181="NÃO")*OR(AG181="-",AG181="BIT"),IF(E181&lt;&gt;"",(AI181-(P181+L181-N181+Q181)*AY181)/0.83),""))</f>
        <v/>
      </c>
      <c r="BA181" s="51" t="str">
        <f aca="false">IF(AZ181="","",AZ181*0.17-((P181+L181-N181+Q181)*AY181))</f>
        <v/>
      </c>
      <c r="BB181" s="51" t="str">
        <f aca="false">IF(AND(Y181="CONSUMO",AG181="ANEXO I",AY181&gt;4%),(AI181-(P181+L181-N181+Q181)*0.0514)/0.83*(0.5177)*(0.17)-AI181*0.0514,IF(AND(Y181="CONSUMO",AG181="ANEXO II",AY181&gt;4%),(AI181-(P181+L181-N181+Q181)*0.041)/0.83*(0.3295)*(0.17)-AI181*0.041,IF(AND(Y181="CONSUMO",AG181="ANEXO I",AY181=4%),(AI181-(P181+L181-N181+Q181)*0.04)/0.83*(0.5177)*(0.17)-AI181*0.04,IF(AND(Y181="CONSUMO",AG181="ANEXO II",AY181=4%),(AI181-(P181+L181-N181+Q181)*0.04)/0.83*(0.3295)*(0.17)-AI181*0.04,""))))</f>
        <v/>
      </c>
      <c r="BC181" s="51" t="str">
        <f aca="false">IF(C181="","",IF(AND(Y181="CONSUMO",AC181="SIM")*OR(AG181="-",AG181="BIT"),IF(E181&lt;&gt;"",(AI181-(P181+L181-N181+Q181)*AY181)/0.83),""))</f>
        <v/>
      </c>
      <c r="BD181" s="51" t="str">
        <f aca="false">IF(BC181="","",BC181*0.17)</f>
        <v/>
      </c>
      <c r="BE181" s="51" t="str">
        <f aca="false">IF(I181=6908,0,IF(BC181="","",BD181-((P181+L181-N181+Q181)*AY181)))</f>
        <v/>
      </c>
      <c r="BF181" s="53" t="str">
        <f aca="false">IF(B181="","",IF(OR(B181="",E181="Regime Normal"),0,(AI181-Q181)*VLOOKUP(R181,Dados!$X$98:$Y$108,2,0)))</f>
        <v/>
      </c>
      <c r="BG181" s="54" t="str">
        <f aca="false">IFERROR(VLOOKUP(I181,Dados!$AC$27:$AD$43,2,0),IF(B181="","",IF(D181&lt;&gt;"MT",IF(AND(AC181="SIM",Y181="Revenda"),"2403",IF(AND(AC181="SIM",Y181="Consumo"),"2407",IF(AND(AC181="NÃO",Y181="Revenda"),"2102",IF(AND(AC181="NÃO",Y181="Consumo"),"2556",)))),REPLACE(I181,1,1,1))))</f>
        <v/>
      </c>
    </row>
    <row r="182" customFormat="false" ht="12.8" hidden="false" customHeight="false" outlineLevel="0" collapsed="false">
      <c r="Y182" s="45"/>
      <c r="Z182" s="46" t="str">
        <f aca="false">IF(B182="","",(IFERROR(VLOOKUP(H182,Dados!A$3:B$15000,2,0),"Não Encontrado")))</f>
        <v/>
      </c>
      <c r="AA182" s="46" t="str">
        <f aca="false">IF(B182="","",(IFERROR(VLOOKUP(G182,Dados!C$3:E$15000,3,0),"Não Encontrado")))</f>
        <v/>
      </c>
      <c r="AB182" s="46" t="str">
        <f aca="false">IFERROR(IF(Z182&lt;&gt;"Não Encontrado",Z182,IF(AA182&lt;&gt;"Não Encontrado",AA182,"")),"")</f>
        <v/>
      </c>
      <c r="AC182" s="45" t="str">
        <f aca="false">IF(B182="","",IF(AB182="","NÃO","SIM"))</f>
        <v/>
      </c>
      <c r="AD182" s="45" t="str">
        <f aca="false">IFERROR(VLOOKUP(G182,Dados!$P$3:$R$500,3,0),"")</f>
        <v/>
      </c>
      <c r="AE182" s="45" t="str">
        <f aca="false">IFERROR(VLOOKUP(G182,Dados!$K$3:$L$500,2,0),"")</f>
        <v/>
      </c>
      <c r="AF182" s="45" t="str">
        <f aca="false">IFERROR(VLOOKUP(G182,Dados!$M$3:$N$500,2,0),"")</f>
        <v/>
      </c>
      <c r="AG182" s="45" t="str">
        <f aca="false">IF(F182="","",IF(AND(AD182="",AE182="",AF182=""),"-",IF(AND(AD182="BIT",AE182="",AF182=""),"BIT",IF(AND(AE182="ANEXO I",AD182="",AF182=""),"ANEXO I",IF(AND(AF182="ANEXO II",AD182="",AE182=""),"ANEXO II","Escolher")))))</f>
        <v/>
      </c>
      <c r="AH182" s="45" t="str">
        <f aca="false">IF(AG182&lt;&gt;"Pneus","",IFERROR(VLOOKUP(R182,Dados!$X$2:$Z$5,3,0)*(AI182-Q182),VLOOKUP(D182,Dados!$X$7:$Z$33,3,0)*(AI182-Q182)))</f>
        <v/>
      </c>
      <c r="AI182" s="47" t="str">
        <f aca="false">IF(B182="","",P182+Q182+O182+M182+L182-N182)</f>
        <v/>
      </c>
      <c r="AJ182" s="48" t="str">
        <f aca="false">IFERROR(IF(AND(AC182="SIM",AG182="-",Y182="REVENDA"),(AB182/1+1)*AI182,IF(AND(AC182="SIM",AG182="Pneus",Y182="REVENDA"),(AB182/1+1)*(AI182-AH182),"")),"")</f>
        <v/>
      </c>
      <c r="AK182" s="48" t="str">
        <f aca="false">IF(AJ182="","",AJ182*17%)</f>
        <v/>
      </c>
      <c r="AL182" s="48" t="str">
        <f aca="false">IFERROR(IF(AC182="NÃO","",IF(AK182="","",IF(E182="Simples Nacional",BF182,IF(T182=0.12,U182*0.5833337002,IF(T182=0,AI182*0.07,U182))))),"")</f>
        <v/>
      </c>
      <c r="AM182" s="47" t="str">
        <f aca="false">IFERROR(IF(AC182="NÃO","",IF(OR(AG182="-",AG182="Pneus"),AK182-AL182,"")),"")</f>
        <v/>
      </c>
      <c r="AN182" s="48" t="str">
        <f aca="false">IF(AND(Y182="REVENDA",AC182="SIM",AG182="BIT"),((AB182/1+1)*AI182)*0.4117,"")</f>
        <v/>
      </c>
      <c r="AO182" s="48" t="str">
        <f aca="false">IF(AN182="","",AN182*17%)</f>
        <v/>
      </c>
      <c r="AP182" s="49" t="str">
        <f aca="false">IF(AN182="","",IF(T182=0.12,(U182*0.4117)*0.4117,IF(T182=0,(AI182*0.07)*0.4117,U182*0.4117)))</f>
        <v/>
      </c>
      <c r="AQ182" s="47" t="str">
        <f aca="false">IF(AN182="","",AO182-AP182)</f>
        <v/>
      </c>
      <c r="AR182" s="50" t="str">
        <f aca="false">IFERROR(IF(AND(AC182="SIM",Y182="REVENDA",LEFT(AG182,5)="ANEXO")*OR(AE182="ANEXO I",AF182="ANEXO II"),VLOOKUP(H182,Dados!G:I,2,0),""),"INSERIR MVA")</f>
        <v/>
      </c>
      <c r="AS182" s="48" t="str">
        <f aca="false">IF(LEFT(AG182,5)="ANEXO",VLOOKUP(AG182,Dados!$X$111:$Z$112,2,0)*(AI182-Q182),"")</f>
        <v/>
      </c>
      <c r="AT182" s="48" t="str">
        <f aca="false">IFERROR(IF(AR182="","",(AI182*AR182)+AI182),"INSERIR MVA")</f>
        <v/>
      </c>
      <c r="AU182" s="48" t="str">
        <f aca="false">IF(AT182="","",IF(AY182=0.04,U182,AS182*AY182))</f>
        <v/>
      </c>
      <c r="AV182" s="47" t="str">
        <f aca="false">IFERROR(IF(AU182="","",(VLOOKUP(AG182,Dados!$X$111:$Z$112,3,0)*AT182*0.17)),"INSERIR MVA")</f>
        <v/>
      </c>
      <c r="AW182" s="47" t="str">
        <f aca="false">IFERROR(IF(AR182="","",AV182-AU182),"")</f>
        <v/>
      </c>
      <c r="AX182" s="51" t="str">
        <f aca="false">IFERROR(IF(AC182="NÃO","",IF(AM182&lt;&gt;"",AM182-W182,IF(AQ182&lt;&gt;"",AQ182-W182,IF(AW182&lt;&gt;"",AW182-W182,"")))),"")</f>
        <v/>
      </c>
      <c r="AY182" s="46" t="str">
        <f aca="false">IFERROR(IF(ISNA(VLOOKUP(R182,Dados!$X$2:$Y$5,2,0)),VLOOKUP(D182,Dados!$X$7:$Y$33,2,0),VLOOKUP(R182,Dados!$X$2:$Y$5,2,0)),"")</f>
        <v/>
      </c>
      <c r="AZ182" s="52" t="str">
        <f aca="false">IF(C182="","",IF(AND(Y182="CONSUMO",AC182="NÃO")*OR(AG182="-",AG182="BIT"),IF(E182&lt;&gt;"",(AI182-(P182+L182-N182+Q182)*AY182)/0.83),""))</f>
        <v/>
      </c>
      <c r="BA182" s="51" t="str">
        <f aca="false">IF(AZ182="","",AZ182*0.17-((P182+L182-N182+Q182)*AY182))</f>
        <v/>
      </c>
      <c r="BB182" s="51" t="str">
        <f aca="false">IF(AND(Y182="CONSUMO",AG182="ANEXO I",AY182&gt;4%),(AI182-(P182+L182-N182+Q182)*0.0514)/0.83*(0.5177)*(0.17)-AI182*0.0514,IF(AND(Y182="CONSUMO",AG182="ANEXO II",AY182&gt;4%),(AI182-(P182+L182-N182+Q182)*0.041)/0.83*(0.3295)*(0.17)-AI182*0.041,IF(AND(Y182="CONSUMO",AG182="ANEXO I",AY182=4%),(AI182-(P182+L182-N182+Q182)*0.04)/0.83*(0.5177)*(0.17)-AI182*0.04,IF(AND(Y182="CONSUMO",AG182="ANEXO II",AY182=4%),(AI182-(P182+L182-N182+Q182)*0.04)/0.83*(0.3295)*(0.17)-AI182*0.04,""))))</f>
        <v/>
      </c>
      <c r="BC182" s="51" t="str">
        <f aca="false">IF(C182="","",IF(AND(Y182="CONSUMO",AC182="SIM")*OR(AG182="-",AG182="BIT"),IF(E182&lt;&gt;"",(AI182-(P182+L182-N182+Q182)*AY182)/0.83),""))</f>
        <v/>
      </c>
      <c r="BD182" s="51" t="str">
        <f aca="false">IF(BC182="","",BC182*0.17)</f>
        <v/>
      </c>
      <c r="BE182" s="51" t="str">
        <f aca="false">IF(I182=6908,0,IF(BC182="","",BD182-((P182+L182-N182+Q182)*AY182)))</f>
        <v/>
      </c>
      <c r="BF182" s="53" t="str">
        <f aca="false">IF(B182="","",IF(OR(B182="",E182="Regime Normal"),0,(AI182-Q182)*VLOOKUP(R182,Dados!$X$98:$Y$108,2,0)))</f>
        <v/>
      </c>
      <c r="BG182" s="54" t="str">
        <f aca="false">IFERROR(VLOOKUP(I182,Dados!$AC$27:$AD$43,2,0),IF(B182="","",IF(D182&lt;&gt;"MT",IF(AND(AC182="SIM",Y182="Revenda"),"2403",IF(AND(AC182="SIM",Y182="Consumo"),"2407",IF(AND(AC182="NÃO",Y182="Revenda"),"2102",IF(AND(AC182="NÃO",Y182="Consumo"),"2556",)))),REPLACE(I182,1,1,1))))</f>
        <v/>
      </c>
    </row>
    <row r="183" customFormat="false" ht="12.8" hidden="false" customHeight="false" outlineLevel="0" collapsed="false">
      <c r="Y183" s="45"/>
      <c r="Z183" s="46" t="str">
        <f aca="false">IF(B183="","",(IFERROR(VLOOKUP(H183,Dados!A$3:B$15000,2,0),"Não Encontrado")))</f>
        <v/>
      </c>
      <c r="AA183" s="46" t="str">
        <f aca="false">IF(B183="","",(IFERROR(VLOOKUP(G183,Dados!C$3:E$15000,3,0),"Não Encontrado")))</f>
        <v/>
      </c>
      <c r="AB183" s="46" t="str">
        <f aca="false">IFERROR(IF(Z183&lt;&gt;"Não Encontrado",Z183,IF(AA183&lt;&gt;"Não Encontrado",AA183,"")),"")</f>
        <v/>
      </c>
      <c r="AC183" s="45" t="str">
        <f aca="false">IF(B183="","",IF(AB183="","NÃO","SIM"))</f>
        <v/>
      </c>
      <c r="AD183" s="45" t="str">
        <f aca="false">IFERROR(VLOOKUP(G183,Dados!$P$3:$R$500,3,0),"")</f>
        <v/>
      </c>
      <c r="AE183" s="45" t="str">
        <f aca="false">IFERROR(VLOOKUP(G183,Dados!$K$3:$L$500,2,0),"")</f>
        <v/>
      </c>
      <c r="AF183" s="45" t="str">
        <f aca="false">IFERROR(VLOOKUP(G183,Dados!$M$3:$N$500,2,0),"")</f>
        <v/>
      </c>
      <c r="AG183" s="45" t="str">
        <f aca="false">IF(F183="","",IF(AND(AD183="",AE183="",AF183=""),"-",IF(AND(AD183="BIT",AE183="",AF183=""),"BIT",IF(AND(AE183="ANEXO I",AD183="",AF183=""),"ANEXO I",IF(AND(AF183="ANEXO II",AD183="",AE183=""),"ANEXO II","Escolher")))))</f>
        <v/>
      </c>
      <c r="AH183" s="45" t="str">
        <f aca="false">IF(AG183&lt;&gt;"Pneus","",IFERROR(VLOOKUP(R183,Dados!$X$2:$Z$5,3,0)*(AI183-Q183),VLOOKUP(D183,Dados!$X$7:$Z$33,3,0)*(AI183-Q183)))</f>
        <v/>
      </c>
      <c r="AI183" s="47" t="str">
        <f aca="false">IF(B183="","",P183+Q183+O183+M183+L183-N183)</f>
        <v/>
      </c>
      <c r="AJ183" s="48" t="str">
        <f aca="false">IFERROR(IF(AND(AC183="SIM",AG183="-",Y183="REVENDA"),(AB183/1+1)*AI183,IF(AND(AC183="SIM",AG183="Pneus",Y183="REVENDA"),(AB183/1+1)*(AI183-AH183),"")),"")</f>
        <v/>
      </c>
      <c r="AK183" s="48" t="str">
        <f aca="false">IF(AJ183="","",AJ183*17%)</f>
        <v/>
      </c>
      <c r="AL183" s="48" t="str">
        <f aca="false">IFERROR(IF(AC183="NÃO","",IF(AK183="","",IF(E183="Simples Nacional",BF183,IF(T183=0.12,U183*0.5833337002,IF(T183=0,AI183*0.07,U183))))),"")</f>
        <v/>
      </c>
      <c r="AM183" s="47" t="str">
        <f aca="false">IFERROR(IF(AC183="NÃO","",IF(OR(AG183="-",AG183="Pneus"),AK183-AL183,"")),"")</f>
        <v/>
      </c>
      <c r="AN183" s="48" t="str">
        <f aca="false">IF(AND(Y183="REVENDA",AC183="SIM",AG183="BIT"),((AB183/1+1)*AI183)*0.4117,"")</f>
        <v/>
      </c>
      <c r="AO183" s="48" t="str">
        <f aca="false">IF(AN183="","",AN183*17%)</f>
        <v/>
      </c>
      <c r="AP183" s="49" t="str">
        <f aca="false">IF(AN183="","",IF(T183=0.12,(U183*0.4117)*0.4117,IF(T183=0,(AI183*0.07)*0.4117,U183*0.4117)))</f>
        <v/>
      </c>
      <c r="AQ183" s="47" t="str">
        <f aca="false">IF(AN183="","",AO183-AP183)</f>
        <v/>
      </c>
      <c r="AR183" s="50" t="str">
        <f aca="false">IFERROR(IF(AND(AC183="SIM",Y183="REVENDA",LEFT(AG183,5)="ANEXO")*OR(AE183="ANEXO I",AF183="ANEXO II"),VLOOKUP(H183,Dados!G:I,2,0),""),"INSERIR MVA")</f>
        <v/>
      </c>
      <c r="AS183" s="48" t="str">
        <f aca="false">IF(LEFT(AG183,5)="ANEXO",VLOOKUP(AG183,Dados!$X$111:$Z$112,2,0)*(AI183-Q183),"")</f>
        <v/>
      </c>
      <c r="AT183" s="48" t="str">
        <f aca="false">IFERROR(IF(AR183="","",(AI183*AR183)+AI183),"INSERIR MVA")</f>
        <v/>
      </c>
      <c r="AU183" s="48" t="str">
        <f aca="false">IF(AT183="","",IF(AY183=0.04,U183,AS183*AY183))</f>
        <v/>
      </c>
      <c r="AV183" s="47" t="str">
        <f aca="false">IFERROR(IF(AU183="","",(VLOOKUP(AG183,Dados!$X$111:$Z$112,3,0)*AT183*0.17)),"INSERIR MVA")</f>
        <v/>
      </c>
      <c r="AW183" s="47" t="str">
        <f aca="false">IFERROR(IF(AR183="","",AV183-AU183),"")</f>
        <v/>
      </c>
      <c r="AX183" s="51" t="str">
        <f aca="false">IFERROR(IF(AC183="NÃO","",IF(AM183&lt;&gt;"",AM183-W183,IF(AQ183&lt;&gt;"",AQ183-W183,IF(AW183&lt;&gt;"",AW183-W183,"")))),"")</f>
        <v/>
      </c>
      <c r="AY183" s="46" t="str">
        <f aca="false">IFERROR(IF(ISNA(VLOOKUP(R183,Dados!$X$2:$Y$5,2,0)),VLOOKUP(D183,Dados!$X$7:$Y$33,2,0),VLOOKUP(R183,Dados!$X$2:$Y$5,2,0)),"")</f>
        <v/>
      </c>
      <c r="AZ183" s="52" t="str">
        <f aca="false">IF(C183="","",IF(AND(Y183="CONSUMO",AC183="NÃO")*OR(AG183="-",AG183="BIT"),IF(E183&lt;&gt;"",(AI183-(P183+L183-N183+Q183)*AY183)/0.83),""))</f>
        <v/>
      </c>
      <c r="BA183" s="51" t="str">
        <f aca="false">IF(AZ183="","",AZ183*0.17-((P183+L183-N183+Q183)*AY183))</f>
        <v/>
      </c>
      <c r="BB183" s="51" t="str">
        <f aca="false">IF(AND(Y183="CONSUMO",AG183="ANEXO I",AY183&gt;4%),(AI183-(P183+L183-N183+Q183)*0.0514)/0.83*(0.5177)*(0.17)-AI183*0.0514,IF(AND(Y183="CONSUMO",AG183="ANEXO II",AY183&gt;4%),(AI183-(P183+L183-N183+Q183)*0.041)/0.83*(0.3295)*(0.17)-AI183*0.041,IF(AND(Y183="CONSUMO",AG183="ANEXO I",AY183=4%),(AI183-(P183+L183-N183+Q183)*0.04)/0.83*(0.5177)*(0.17)-AI183*0.04,IF(AND(Y183="CONSUMO",AG183="ANEXO II",AY183=4%),(AI183-(P183+L183-N183+Q183)*0.04)/0.83*(0.3295)*(0.17)-AI183*0.04,""))))</f>
        <v/>
      </c>
      <c r="BC183" s="51" t="str">
        <f aca="false">IF(C183="","",IF(AND(Y183="CONSUMO",AC183="SIM")*OR(AG183="-",AG183="BIT"),IF(E183&lt;&gt;"",(AI183-(P183+L183-N183+Q183)*AY183)/0.83),""))</f>
        <v/>
      </c>
      <c r="BD183" s="51" t="str">
        <f aca="false">IF(BC183="","",BC183*0.17)</f>
        <v/>
      </c>
      <c r="BE183" s="51" t="str">
        <f aca="false">IF(I183=6908,0,IF(BC183="","",BD183-((P183+L183-N183+Q183)*AY183)))</f>
        <v/>
      </c>
      <c r="BF183" s="53" t="str">
        <f aca="false">IF(B183="","",IF(OR(B183="",E183="Regime Normal"),0,(AI183-Q183)*VLOOKUP(R183,Dados!$X$98:$Y$108,2,0)))</f>
        <v/>
      </c>
      <c r="BG183" s="54" t="str">
        <f aca="false">IFERROR(VLOOKUP(I183,Dados!$AC$27:$AD$43,2,0),IF(B183="","",IF(D183&lt;&gt;"MT",IF(AND(AC183="SIM",Y183="Revenda"),"2403",IF(AND(AC183="SIM",Y183="Consumo"),"2407",IF(AND(AC183="NÃO",Y183="Revenda"),"2102",IF(AND(AC183="NÃO",Y183="Consumo"),"2556",)))),REPLACE(I183,1,1,1))))</f>
        <v/>
      </c>
    </row>
    <row r="184" customFormat="false" ht="12.8" hidden="false" customHeight="false" outlineLevel="0" collapsed="false">
      <c r="Y184" s="45"/>
      <c r="Z184" s="46" t="str">
        <f aca="false">IF(B184="","",(IFERROR(VLOOKUP(H184,Dados!A$3:B$15000,2,0),"Não Encontrado")))</f>
        <v/>
      </c>
      <c r="AA184" s="46" t="str">
        <f aca="false">IF(B184="","",(IFERROR(VLOOKUP(G184,Dados!C$3:E$15000,3,0),"Não Encontrado")))</f>
        <v/>
      </c>
      <c r="AB184" s="46" t="str">
        <f aca="false">IFERROR(IF(Z184&lt;&gt;"Não Encontrado",Z184,IF(AA184&lt;&gt;"Não Encontrado",AA184,"")),"")</f>
        <v/>
      </c>
      <c r="AC184" s="45" t="str">
        <f aca="false">IF(B184="","",IF(AB184="","NÃO","SIM"))</f>
        <v/>
      </c>
      <c r="AD184" s="45" t="str">
        <f aca="false">IFERROR(VLOOKUP(G184,Dados!$P$3:$R$500,3,0),"")</f>
        <v/>
      </c>
      <c r="AE184" s="45" t="str">
        <f aca="false">IFERROR(VLOOKUP(G184,Dados!$K$3:$L$500,2,0),"")</f>
        <v/>
      </c>
      <c r="AF184" s="45" t="str">
        <f aca="false">IFERROR(VLOOKUP(G184,Dados!$M$3:$N$500,2,0),"")</f>
        <v/>
      </c>
      <c r="AG184" s="45" t="str">
        <f aca="false">IF(F184="","",IF(AND(AD184="",AE184="",AF184=""),"-",IF(AND(AD184="BIT",AE184="",AF184=""),"BIT",IF(AND(AE184="ANEXO I",AD184="",AF184=""),"ANEXO I",IF(AND(AF184="ANEXO II",AD184="",AE184=""),"ANEXO II","Escolher")))))</f>
        <v/>
      </c>
      <c r="AH184" s="45" t="str">
        <f aca="false">IF(AG184&lt;&gt;"Pneus","",IFERROR(VLOOKUP(R184,Dados!$X$2:$Z$5,3,0)*(AI184-Q184),VLOOKUP(D184,Dados!$X$7:$Z$33,3,0)*(AI184-Q184)))</f>
        <v/>
      </c>
      <c r="AI184" s="47" t="str">
        <f aca="false">IF(B184="","",P184+Q184+O184+M184+L184-N184)</f>
        <v/>
      </c>
      <c r="AJ184" s="48" t="str">
        <f aca="false">IFERROR(IF(AND(AC184="SIM",AG184="-",Y184="REVENDA"),(AB184/1+1)*AI184,IF(AND(AC184="SIM",AG184="Pneus",Y184="REVENDA"),(AB184/1+1)*(AI184-AH184),"")),"")</f>
        <v/>
      </c>
      <c r="AK184" s="48" t="str">
        <f aca="false">IF(AJ184="","",AJ184*17%)</f>
        <v/>
      </c>
      <c r="AL184" s="48" t="str">
        <f aca="false">IFERROR(IF(AC184="NÃO","",IF(AK184="","",IF(E184="Simples Nacional",BF184,IF(T184=0.12,U184*0.5833337002,IF(T184=0,AI184*0.07,U184))))),"")</f>
        <v/>
      </c>
      <c r="AM184" s="47" t="str">
        <f aca="false">IFERROR(IF(AC184="NÃO","",IF(OR(AG184="-",AG184="Pneus"),AK184-AL184,"")),"")</f>
        <v/>
      </c>
      <c r="AN184" s="48" t="str">
        <f aca="false">IF(AND(Y184="REVENDA",AC184="SIM",AG184="BIT"),((AB184/1+1)*AI184)*0.4117,"")</f>
        <v/>
      </c>
      <c r="AO184" s="48" t="str">
        <f aca="false">IF(AN184="","",AN184*17%)</f>
        <v/>
      </c>
      <c r="AP184" s="49" t="str">
        <f aca="false">IF(AN184="","",IF(T184=0.12,(U184*0.4117)*0.4117,IF(T184=0,(AI184*0.07)*0.4117,U184*0.4117)))</f>
        <v/>
      </c>
      <c r="AQ184" s="47" t="str">
        <f aca="false">IF(AN184="","",AO184-AP184)</f>
        <v/>
      </c>
      <c r="AR184" s="50" t="str">
        <f aca="false">IFERROR(IF(AND(AC184="SIM",Y184="REVENDA",LEFT(AG184,5)="ANEXO")*OR(AE184="ANEXO I",AF184="ANEXO II"),VLOOKUP(H184,Dados!G:I,2,0),""),"INSERIR MVA")</f>
        <v/>
      </c>
      <c r="AS184" s="48" t="str">
        <f aca="false">IF(LEFT(AG184,5)="ANEXO",VLOOKUP(AG184,Dados!$X$111:$Z$112,2,0)*(AI184-Q184),"")</f>
        <v/>
      </c>
      <c r="AT184" s="48" t="str">
        <f aca="false">IFERROR(IF(AR184="","",(AI184*AR184)+AI184),"INSERIR MVA")</f>
        <v/>
      </c>
      <c r="AU184" s="48" t="str">
        <f aca="false">IF(AT184="","",IF(AY184=0.04,U184,AS184*AY184))</f>
        <v/>
      </c>
      <c r="AV184" s="47" t="str">
        <f aca="false">IFERROR(IF(AU184="","",(VLOOKUP(AG184,Dados!$X$111:$Z$112,3,0)*AT184*0.17)),"INSERIR MVA")</f>
        <v/>
      </c>
      <c r="AW184" s="47" t="str">
        <f aca="false">IFERROR(IF(AR184="","",AV184-AU184),"")</f>
        <v/>
      </c>
      <c r="AX184" s="51" t="str">
        <f aca="false">IFERROR(IF(AC184="NÃO","",IF(AM184&lt;&gt;"",AM184-W184,IF(AQ184&lt;&gt;"",AQ184-W184,IF(AW184&lt;&gt;"",AW184-W184,"")))),"")</f>
        <v/>
      </c>
      <c r="AY184" s="46" t="str">
        <f aca="false">IFERROR(IF(ISNA(VLOOKUP(R184,Dados!$X$2:$Y$5,2,0)),VLOOKUP(D184,Dados!$X$7:$Y$33,2,0),VLOOKUP(R184,Dados!$X$2:$Y$5,2,0)),"")</f>
        <v/>
      </c>
      <c r="AZ184" s="52" t="str">
        <f aca="false">IF(C184="","",IF(AND(Y184="CONSUMO",AC184="NÃO")*OR(AG184="-",AG184="BIT"),IF(E184&lt;&gt;"",(AI184-(P184+L184-N184+Q184)*AY184)/0.83),""))</f>
        <v/>
      </c>
      <c r="BA184" s="51" t="str">
        <f aca="false">IF(AZ184="","",AZ184*0.17-((P184+L184-N184+Q184)*AY184))</f>
        <v/>
      </c>
      <c r="BB184" s="51" t="str">
        <f aca="false">IF(AND(Y184="CONSUMO",AG184="ANEXO I",AY184&gt;4%),(AI184-(P184+L184-N184+Q184)*0.0514)/0.83*(0.5177)*(0.17)-AI184*0.0514,IF(AND(Y184="CONSUMO",AG184="ANEXO II",AY184&gt;4%),(AI184-(P184+L184-N184+Q184)*0.041)/0.83*(0.3295)*(0.17)-AI184*0.041,IF(AND(Y184="CONSUMO",AG184="ANEXO I",AY184=4%),(AI184-(P184+L184-N184+Q184)*0.04)/0.83*(0.5177)*(0.17)-AI184*0.04,IF(AND(Y184="CONSUMO",AG184="ANEXO II",AY184=4%),(AI184-(P184+L184-N184+Q184)*0.04)/0.83*(0.3295)*(0.17)-AI184*0.04,""))))</f>
        <v/>
      </c>
      <c r="BC184" s="51" t="str">
        <f aca="false">IF(C184="","",IF(AND(Y184="CONSUMO",AC184="SIM")*OR(AG184="-",AG184="BIT"),IF(E184&lt;&gt;"",(AI184-(P184+L184-N184+Q184)*AY184)/0.83),""))</f>
        <v/>
      </c>
      <c r="BD184" s="51" t="str">
        <f aca="false">IF(BC184="","",BC184*0.17)</f>
        <v/>
      </c>
      <c r="BE184" s="51" t="str">
        <f aca="false">IF(I184=6908,0,IF(BC184="","",BD184-((P184+L184-N184+Q184)*AY184)))</f>
        <v/>
      </c>
      <c r="BF184" s="53" t="str">
        <f aca="false">IF(B184="","",IF(OR(B184="",E184="Regime Normal"),0,(AI184-Q184)*VLOOKUP(R184,Dados!$X$98:$Y$108,2,0)))</f>
        <v/>
      </c>
      <c r="BG184" s="54" t="str">
        <f aca="false">IFERROR(VLOOKUP(I184,Dados!$AC$27:$AD$43,2,0),IF(B184="","",IF(D184&lt;&gt;"MT",IF(AND(AC184="SIM",Y184="Revenda"),"2403",IF(AND(AC184="SIM",Y184="Consumo"),"2407",IF(AND(AC184="NÃO",Y184="Revenda"),"2102",IF(AND(AC184="NÃO",Y184="Consumo"),"2556",)))),REPLACE(I184,1,1,1))))</f>
        <v/>
      </c>
    </row>
    <row r="185" customFormat="false" ht="12.8" hidden="false" customHeight="false" outlineLevel="0" collapsed="false">
      <c r="Y185" s="45"/>
      <c r="Z185" s="46" t="str">
        <f aca="false">IF(B185="","",(IFERROR(VLOOKUP(H185,Dados!A$3:B$15000,2,0),"Não Encontrado")))</f>
        <v/>
      </c>
      <c r="AA185" s="46" t="str">
        <f aca="false">IF(B185="","",(IFERROR(VLOOKUP(G185,Dados!C$3:E$15000,3,0),"Não Encontrado")))</f>
        <v/>
      </c>
      <c r="AB185" s="46" t="str">
        <f aca="false">IFERROR(IF(Z185&lt;&gt;"Não Encontrado",Z185,IF(AA185&lt;&gt;"Não Encontrado",AA185,"")),"")</f>
        <v/>
      </c>
      <c r="AC185" s="45" t="str">
        <f aca="false">IF(B185="","",IF(AB185="","NÃO","SIM"))</f>
        <v/>
      </c>
      <c r="AD185" s="45" t="str">
        <f aca="false">IFERROR(VLOOKUP(G185,Dados!$P$3:$R$500,3,0),"")</f>
        <v/>
      </c>
      <c r="AE185" s="45" t="str">
        <f aca="false">IFERROR(VLOOKUP(G185,Dados!$K$3:$L$500,2,0),"")</f>
        <v/>
      </c>
      <c r="AF185" s="45" t="str">
        <f aca="false">IFERROR(VLOOKUP(G185,Dados!$M$3:$N$500,2,0),"")</f>
        <v/>
      </c>
      <c r="AG185" s="45" t="str">
        <f aca="false">IF(F185="","",IF(AND(AD185="",AE185="",AF185=""),"-",IF(AND(AD185="BIT",AE185="",AF185=""),"BIT",IF(AND(AE185="ANEXO I",AD185="",AF185=""),"ANEXO I",IF(AND(AF185="ANEXO II",AD185="",AE185=""),"ANEXO II","Escolher")))))</f>
        <v/>
      </c>
      <c r="AH185" s="45" t="str">
        <f aca="false">IF(AG185&lt;&gt;"Pneus","",IFERROR(VLOOKUP(R185,Dados!$X$2:$Z$5,3,0)*(AI185-Q185),VLOOKUP(D185,Dados!$X$7:$Z$33,3,0)*(AI185-Q185)))</f>
        <v/>
      </c>
      <c r="AI185" s="47" t="str">
        <f aca="false">IF(B185="","",P185+Q185+O185+M185+L185-N185)</f>
        <v/>
      </c>
      <c r="AJ185" s="48" t="str">
        <f aca="false">IFERROR(IF(AND(AC185="SIM",AG185="-",Y185="REVENDA"),(AB185/1+1)*AI185,IF(AND(AC185="SIM",AG185="Pneus",Y185="REVENDA"),(AB185/1+1)*(AI185-AH185),"")),"")</f>
        <v/>
      </c>
      <c r="AK185" s="48" t="str">
        <f aca="false">IF(AJ185="","",AJ185*17%)</f>
        <v/>
      </c>
      <c r="AL185" s="48" t="str">
        <f aca="false">IFERROR(IF(AC185="NÃO","",IF(AK185="","",IF(E185="Simples Nacional",BF185,IF(T185=0.12,U185*0.5833337002,IF(T185=0,AI185*0.07,U185))))),"")</f>
        <v/>
      </c>
      <c r="AM185" s="47" t="str">
        <f aca="false">IFERROR(IF(AC185="NÃO","",IF(OR(AG185="-",AG185="Pneus"),AK185-AL185,"")),"")</f>
        <v/>
      </c>
      <c r="AN185" s="48" t="str">
        <f aca="false">IF(AND(Y185="REVENDA",AC185="SIM",AG185="BIT"),((AB185/1+1)*AI185)*0.4117,"")</f>
        <v/>
      </c>
      <c r="AO185" s="48" t="str">
        <f aca="false">IF(AN185="","",AN185*17%)</f>
        <v/>
      </c>
      <c r="AP185" s="49" t="str">
        <f aca="false">IF(AN185="","",IF(T185=0.12,(U185*0.4117)*0.4117,IF(T185=0,(AI185*0.07)*0.4117,U185*0.4117)))</f>
        <v/>
      </c>
      <c r="AQ185" s="47" t="str">
        <f aca="false">IF(AN185="","",AO185-AP185)</f>
        <v/>
      </c>
      <c r="AR185" s="50" t="str">
        <f aca="false">IFERROR(IF(AND(AC185="SIM",Y185="REVENDA",LEFT(AG185,5)="ANEXO")*OR(AE185="ANEXO I",AF185="ANEXO II"),VLOOKUP(H185,Dados!G:I,2,0),""),"INSERIR MVA")</f>
        <v/>
      </c>
      <c r="AS185" s="48" t="str">
        <f aca="false">IF(LEFT(AG185,5)="ANEXO",VLOOKUP(AG185,Dados!$X$111:$Z$112,2,0)*(AI185-Q185),"")</f>
        <v/>
      </c>
      <c r="AT185" s="48" t="str">
        <f aca="false">IFERROR(IF(AR185="","",(AI185*AR185)+AI185),"INSERIR MVA")</f>
        <v/>
      </c>
      <c r="AU185" s="48" t="str">
        <f aca="false">IF(AT185="","",IF(AY185=0.04,U185,AS185*AY185))</f>
        <v/>
      </c>
      <c r="AV185" s="47" t="str">
        <f aca="false">IFERROR(IF(AU185="","",(VLOOKUP(AG185,Dados!$X$111:$Z$112,3,0)*AT185*0.17)),"INSERIR MVA")</f>
        <v/>
      </c>
      <c r="AW185" s="47" t="str">
        <f aca="false">IFERROR(IF(AR185="","",AV185-AU185),"")</f>
        <v/>
      </c>
      <c r="AX185" s="51" t="str">
        <f aca="false">IFERROR(IF(AC185="NÃO","",IF(AM185&lt;&gt;"",AM185-W185,IF(AQ185&lt;&gt;"",AQ185-W185,IF(AW185&lt;&gt;"",AW185-W185,"")))),"")</f>
        <v/>
      </c>
      <c r="AY185" s="46" t="str">
        <f aca="false">IFERROR(IF(ISNA(VLOOKUP(R185,Dados!$X$2:$Y$5,2,0)),VLOOKUP(D185,Dados!$X$7:$Y$33,2,0),VLOOKUP(R185,Dados!$X$2:$Y$5,2,0)),"")</f>
        <v/>
      </c>
      <c r="AZ185" s="52" t="str">
        <f aca="false">IF(C185="","",IF(AND(Y185="CONSUMO",AC185="NÃO")*OR(AG185="-",AG185="BIT"),IF(E185&lt;&gt;"",(AI185-(P185+L185-N185+Q185)*AY185)/0.83),""))</f>
        <v/>
      </c>
      <c r="BA185" s="51" t="str">
        <f aca="false">IF(AZ185="","",AZ185*0.17-((P185+L185-N185+Q185)*AY185))</f>
        <v/>
      </c>
      <c r="BB185" s="51" t="str">
        <f aca="false">IF(AND(Y185="CONSUMO",AG185="ANEXO I",AY185&gt;4%),(AI185-(P185+L185-N185+Q185)*0.0514)/0.83*(0.5177)*(0.17)-AI185*0.0514,IF(AND(Y185="CONSUMO",AG185="ANEXO II",AY185&gt;4%),(AI185-(P185+L185-N185+Q185)*0.041)/0.83*(0.3295)*(0.17)-AI185*0.041,IF(AND(Y185="CONSUMO",AG185="ANEXO I",AY185=4%),(AI185-(P185+L185-N185+Q185)*0.04)/0.83*(0.5177)*(0.17)-AI185*0.04,IF(AND(Y185="CONSUMO",AG185="ANEXO II",AY185=4%),(AI185-(P185+L185-N185+Q185)*0.04)/0.83*(0.3295)*(0.17)-AI185*0.04,""))))</f>
        <v/>
      </c>
      <c r="BC185" s="51" t="str">
        <f aca="false">IF(C185="","",IF(AND(Y185="CONSUMO",AC185="SIM")*OR(AG185="-",AG185="BIT"),IF(E185&lt;&gt;"",(AI185-(P185+L185-N185+Q185)*AY185)/0.83),""))</f>
        <v/>
      </c>
      <c r="BD185" s="51" t="str">
        <f aca="false">IF(BC185="","",BC185*0.17)</f>
        <v/>
      </c>
      <c r="BE185" s="51" t="str">
        <f aca="false">IF(I185=6908,0,IF(BC185="","",BD185-((P185+L185-N185+Q185)*AY185)))</f>
        <v/>
      </c>
      <c r="BF185" s="53" t="str">
        <f aca="false">IF(B185="","",IF(OR(B185="",E185="Regime Normal"),0,(AI185-Q185)*VLOOKUP(R185,Dados!$X$98:$Y$108,2,0)))</f>
        <v/>
      </c>
      <c r="BG185" s="54" t="str">
        <f aca="false">IFERROR(VLOOKUP(I185,Dados!$AC$27:$AD$43,2,0),IF(B185="","",IF(D185&lt;&gt;"MT",IF(AND(AC185="SIM",Y185="Revenda"),"2403",IF(AND(AC185="SIM",Y185="Consumo"),"2407",IF(AND(AC185="NÃO",Y185="Revenda"),"2102",IF(AND(AC185="NÃO",Y185="Consumo"),"2556",)))),REPLACE(I185,1,1,1))))</f>
        <v/>
      </c>
    </row>
    <row r="186" customFormat="false" ht="12.8" hidden="false" customHeight="false" outlineLevel="0" collapsed="false">
      <c r="Y186" s="45"/>
      <c r="Z186" s="46" t="str">
        <f aca="false">IF(B186="","",(IFERROR(VLOOKUP(H186,Dados!A$3:B$15000,2,0),"Não Encontrado")))</f>
        <v/>
      </c>
      <c r="AA186" s="46" t="str">
        <f aca="false">IF(B186="","",(IFERROR(VLOOKUP(G186,Dados!C$3:E$15000,3,0),"Não Encontrado")))</f>
        <v/>
      </c>
      <c r="AB186" s="46" t="str">
        <f aca="false">IFERROR(IF(Z186&lt;&gt;"Não Encontrado",Z186,IF(AA186&lt;&gt;"Não Encontrado",AA186,"")),"")</f>
        <v/>
      </c>
      <c r="AC186" s="45" t="str">
        <f aca="false">IF(B186="","",IF(AB186="","NÃO","SIM"))</f>
        <v/>
      </c>
      <c r="AD186" s="45" t="str">
        <f aca="false">IFERROR(VLOOKUP(G186,Dados!$P$3:$R$500,3,0),"")</f>
        <v/>
      </c>
      <c r="AE186" s="45" t="str">
        <f aca="false">IFERROR(VLOOKUP(G186,Dados!$K$3:$L$500,2,0),"")</f>
        <v/>
      </c>
      <c r="AF186" s="45" t="str">
        <f aca="false">IFERROR(VLOOKUP(G186,Dados!$M$3:$N$500,2,0),"")</f>
        <v/>
      </c>
      <c r="AG186" s="45" t="str">
        <f aca="false">IF(F186="","",IF(AND(AD186="",AE186="",AF186=""),"-",IF(AND(AD186="BIT",AE186="",AF186=""),"BIT",IF(AND(AE186="ANEXO I",AD186="",AF186=""),"ANEXO I",IF(AND(AF186="ANEXO II",AD186="",AE186=""),"ANEXO II","Escolher")))))</f>
        <v/>
      </c>
      <c r="AH186" s="45" t="str">
        <f aca="false">IF(AG186&lt;&gt;"Pneus","",IFERROR(VLOOKUP(R186,Dados!$X$2:$Z$5,3,0)*(AI186-Q186),VLOOKUP(D186,Dados!$X$7:$Z$33,3,0)*(AI186-Q186)))</f>
        <v/>
      </c>
      <c r="AI186" s="47" t="str">
        <f aca="false">IF(B186="","",P186+Q186+O186+M186+L186-N186)</f>
        <v/>
      </c>
      <c r="AJ186" s="48" t="str">
        <f aca="false">IFERROR(IF(AND(AC186="SIM",AG186="-",Y186="REVENDA"),(AB186/1+1)*AI186,IF(AND(AC186="SIM",AG186="Pneus",Y186="REVENDA"),(AB186/1+1)*(AI186-AH186),"")),"")</f>
        <v/>
      </c>
      <c r="AK186" s="48" t="str">
        <f aca="false">IF(AJ186="","",AJ186*17%)</f>
        <v/>
      </c>
      <c r="AL186" s="48" t="str">
        <f aca="false">IFERROR(IF(AC186="NÃO","",IF(AK186="","",IF(E186="Simples Nacional",BF186,IF(T186=0.12,U186*0.5833337002,IF(T186=0,AI186*0.07,U186))))),"")</f>
        <v/>
      </c>
      <c r="AM186" s="47" t="str">
        <f aca="false">IFERROR(IF(AC186="NÃO","",IF(OR(AG186="-",AG186="Pneus"),AK186-AL186,"")),"")</f>
        <v/>
      </c>
      <c r="AN186" s="48" t="str">
        <f aca="false">IF(AND(Y186="REVENDA",AC186="SIM",AG186="BIT"),((AB186/1+1)*AI186)*0.4117,"")</f>
        <v/>
      </c>
      <c r="AO186" s="48" t="str">
        <f aca="false">IF(AN186="","",AN186*17%)</f>
        <v/>
      </c>
      <c r="AP186" s="49" t="str">
        <f aca="false">IF(AN186="","",IF(T186=0.12,(U186*0.4117)*0.4117,IF(T186=0,(AI186*0.07)*0.4117,U186*0.4117)))</f>
        <v/>
      </c>
      <c r="AQ186" s="47" t="str">
        <f aca="false">IF(AN186="","",AO186-AP186)</f>
        <v/>
      </c>
      <c r="AR186" s="50" t="str">
        <f aca="false">IFERROR(IF(AND(AC186="SIM",Y186="REVENDA",LEFT(AG186,5)="ANEXO")*OR(AE186="ANEXO I",AF186="ANEXO II"),VLOOKUP(H186,Dados!G:I,2,0),""),"INSERIR MVA")</f>
        <v/>
      </c>
      <c r="AS186" s="48" t="str">
        <f aca="false">IF(LEFT(AG186,5)="ANEXO",VLOOKUP(AG186,Dados!$X$111:$Z$112,2,0)*(AI186-Q186),"")</f>
        <v/>
      </c>
      <c r="AT186" s="48" t="str">
        <f aca="false">IFERROR(IF(AR186="","",(AI186*AR186)+AI186),"INSERIR MVA")</f>
        <v/>
      </c>
      <c r="AU186" s="48" t="str">
        <f aca="false">IF(AT186="","",IF(AY186=0.04,U186,AS186*AY186))</f>
        <v/>
      </c>
      <c r="AV186" s="47" t="str">
        <f aca="false">IFERROR(IF(AU186="","",(VLOOKUP(AG186,Dados!$X$111:$Z$112,3,0)*AT186*0.17)),"INSERIR MVA")</f>
        <v/>
      </c>
      <c r="AW186" s="47" t="str">
        <f aca="false">IFERROR(IF(AR186="","",AV186-AU186),"")</f>
        <v/>
      </c>
      <c r="AX186" s="51" t="str">
        <f aca="false">IFERROR(IF(AC186="NÃO","",IF(AM186&lt;&gt;"",AM186-W186,IF(AQ186&lt;&gt;"",AQ186-W186,IF(AW186&lt;&gt;"",AW186-W186,"")))),"")</f>
        <v/>
      </c>
      <c r="AY186" s="46" t="str">
        <f aca="false">IFERROR(IF(ISNA(VLOOKUP(R186,Dados!$X$2:$Y$5,2,0)),VLOOKUP(D186,Dados!$X$7:$Y$33,2,0),VLOOKUP(R186,Dados!$X$2:$Y$5,2,0)),"")</f>
        <v/>
      </c>
      <c r="AZ186" s="52" t="str">
        <f aca="false">IF(C186="","",IF(AND(Y186="CONSUMO",AC186="NÃO")*OR(AG186="-",AG186="BIT"),IF(E186&lt;&gt;"",(AI186-(P186+L186-N186+Q186)*AY186)/0.83),""))</f>
        <v/>
      </c>
      <c r="BA186" s="51" t="str">
        <f aca="false">IF(AZ186="","",AZ186*0.17-((P186+L186-N186+Q186)*AY186))</f>
        <v/>
      </c>
      <c r="BB186" s="51" t="str">
        <f aca="false">IF(AND(Y186="CONSUMO",AG186="ANEXO I",AY186&gt;4%),(AI186-(P186+L186-N186+Q186)*0.0514)/0.83*(0.5177)*(0.17)-AI186*0.0514,IF(AND(Y186="CONSUMO",AG186="ANEXO II",AY186&gt;4%),(AI186-(P186+L186-N186+Q186)*0.041)/0.83*(0.3295)*(0.17)-AI186*0.041,IF(AND(Y186="CONSUMO",AG186="ANEXO I",AY186=4%),(AI186-(P186+L186-N186+Q186)*0.04)/0.83*(0.5177)*(0.17)-AI186*0.04,IF(AND(Y186="CONSUMO",AG186="ANEXO II",AY186=4%),(AI186-(P186+L186-N186+Q186)*0.04)/0.83*(0.3295)*(0.17)-AI186*0.04,""))))</f>
        <v/>
      </c>
      <c r="BC186" s="51" t="str">
        <f aca="false">IF(C186="","",IF(AND(Y186="CONSUMO",AC186="SIM")*OR(AG186="-",AG186="BIT"),IF(E186&lt;&gt;"",(AI186-(P186+L186-N186+Q186)*AY186)/0.83),""))</f>
        <v/>
      </c>
      <c r="BD186" s="51" t="str">
        <f aca="false">IF(BC186="","",BC186*0.17)</f>
        <v/>
      </c>
      <c r="BE186" s="51" t="str">
        <f aca="false">IF(I186=6908,0,IF(BC186="","",BD186-((P186+L186-N186+Q186)*AY186)))</f>
        <v/>
      </c>
      <c r="BF186" s="53" t="str">
        <f aca="false">IF(B186="","",IF(OR(B186="",E186="Regime Normal"),0,(AI186-Q186)*VLOOKUP(R186,Dados!$X$98:$Y$108,2,0)))</f>
        <v/>
      </c>
      <c r="BG186" s="54" t="str">
        <f aca="false">IFERROR(VLOOKUP(I186,Dados!$AC$27:$AD$43,2,0),IF(B186="","",IF(D186&lt;&gt;"MT",IF(AND(AC186="SIM",Y186="Revenda"),"2403",IF(AND(AC186="SIM",Y186="Consumo"),"2407",IF(AND(AC186="NÃO",Y186="Revenda"),"2102",IF(AND(AC186="NÃO",Y186="Consumo"),"2556",)))),REPLACE(I186,1,1,1))))</f>
        <v/>
      </c>
    </row>
    <row r="187" customFormat="false" ht="12.8" hidden="false" customHeight="false" outlineLevel="0" collapsed="false">
      <c r="Y187" s="45"/>
      <c r="Z187" s="46" t="str">
        <f aca="false">IF(B187="","",(IFERROR(VLOOKUP(H187,Dados!A$3:B$15000,2,0),"Não Encontrado")))</f>
        <v/>
      </c>
      <c r="AA187" s="46" t="str">
        <f aca="false">IF(B187="","",(IFERROR(VLOOKUP(G187,Dados!C$3:E$15000,3,0),"Não Encontrado")))</f>
        <v/>
      </c>
      <c r="AB187" s="46" t="str">
        <f aca="false">IFERROR(IF(Z187&lt;&gt;"Não Encontrado",Z187,IF(AA187&lt;&gt;"Não Encontrado",AA187,"")),"")</f>
        <v/>
      </c>
      <c r="AC187" s="45" t="str">
        <f aca="false">IF(B187="","",IF(AB187="","NÃO","SIM"))</f>
        <v/>
      </c>
      <c r="AD187" s="45" t="str">
        <f aca="false">IFERROR(VLOOKUP(G187,Dados!$P$3:$R$500,3,0),"")</f>
        <v/>
      </c>
      <c r="AE187" s="45" t="str">
        <f aca="false">IFERROR(VLOOKUP(G187,Dados!$K$3:$L$500,2,0),"")</f>
        <v/>
      </c>
      <c r="AF187" s="45" t="str">
        <f aca="false">IFERROR(VLOOKUP(G187,Dados!$M$3:$N$500,2,0),"")</f>
        <v/>
      </c>
      <c r="AG187" s="45" t="str">
        <f aca="false">IF(F187="","",IF(AND(AD187="",AE187="",AF187=""),"-",IF(AND(AD187="BIT",AE187="",AF187=""),"BIT",IF(AND(AE187="ANEXO I",AD187="",AF187=""),"ANEXO I",IF(AND(AF187="ANEXO II",AD187="",AE187=""),"ANEXO II","Escolher")))))</f>
        <v/>
      </c>
      <c r="AH187" s="45" t="str">
        <f aca="false">IF(AG187&lt;&gt;"Pneus","",IFERROR(VLOOKUP(R187,Dados!$X$2:$Z$5,3,0)*(AI187-Q187),VLOOKUP(D187,Dados!$X$7:$Z$33,3,0)*(AI187-Q187)))</f>
        <v/>
      </c>
      <c r="AI187" s="47" t="str">
        <f aca="false">IF(B187="","",P187+Q187+O187+M187+L187-N187)</f>
        <v/>
      </c>
      <c r="AJ187" s="48" t="str">
        <f aca="false">IFERROR(IF(AND(AC187="SIM",AG187="-",Y187="REVENDA"),(AB187/1+1)*AI187,IF(AND(AC187="SIM",AG187="Pneus",Y187="REVENDA"),(AB187/1+1)*(AI187-AH187),"")),"")</f>
        <v/>
      </c>
      <c r="AK187" s="48" t="str">
        <f aca="false">IF(AJ187="","",AJ187*17%)</f>
        <v/>
      </c>
      <c r="AL187" s="48" t="str">
        <f aca="false">IFERROR(IF(AC187="NÃO","",IF(AK187="","",IF(E187="Simples Nacional",BF187,IF(T187=0.12,U187*0.5833337002,IF(T187=0,AI187*0.07,U187))))),"")</f>
        <v/>
      </c>
      <c r="AM187" s="47" t="str">
        <f aca="false">IFERROR(IF(AC187="NÃO","",IF(OR(AG187="-",AG187="Pneus"),AK187-AL187,"")),"")</f>
        <v/>
      </c>
      <c r="AN187" s="48" t="str">
        <f aca="false">IF(AND(Y187="REVENDA",AC187="SIM",AG187="BIT"),((AB187/1+1)*AI187)*0.4117,"")</f>
        <v/>
      </c>
      <c r="AO187" s="48" t="str">
        <f aca="false">IF(AN187="","",AN187*17%)</f>
        <v/>
      </c>
      <c r="AP187" s="49" t="str">
        <f aca="false">IF(AN187="","",IF(T187=0.12,(U187*0.4117)*0.4117,IF(T187=0,(AI187*0.07)*0.4117,U187*0.4117)))</f>
        <v/>
      </c>
      <c r="AQ187" s="47" t="str">
        <f aca="false">IF(AN187="","",AO187-AP187)</f>
        <v/>
      </c>
      <c r="AR187" s="50" t="str">
        <f aca="false">IFERROR(IF(AND(AC187="SIM",Y187="REVENDA",LEFT(AG187,5)="ANEXO")*OR(AE187="ANEXO I",AF187="ANEXO II"),VLOOKUP(H187,Dados!G:I,2,0),""),"INSERIR MVA")</f>
        <v/>
      </c>
      <c r="AS187" s="48" t="str">
        <f aca="false">IF(LEFT(AG187,5)="ANEXO",VLOOKUP(AG187,Dados!$X$111:$Z$112,2,0)*(AI187-Q187),"")</f>
        <v/>
      </c>
      <c r="AT187" s="48" t="str">
        <f aca="false">IFERROR(IF(AR187="","",(AI187*AR187)+AI187),"INSERIR MVA")</f>
        <v/>
      </c>
      <c r="AU187" s="48" t="str">
        <f aca="false">IF(AT187="","",IF(AY187=0.04,U187,AS187*AY187))</f>
        <v/>
      </c>
      <c r="AV187" s="47" t="str">
        <f aca="false">IFERROR(IF(AU187="","",(VLOOKUP(AG187,Dados!$X$111:$Z$112,3,0)*AT187*0.17)),"INSERIR MVA")</f>
        <v/>
      </c>
      <c r="AW187" s="47" t="str">
        <f aca="false">IFERROR(IF(AR187="","",AV187-AU187),"")</f>
        <v/>
      </c>
      <c r="AX187" s="51" t="str">
        <f aca="false">IFERROR(IF(AC187="NÃO","",IF(AM187&lt;&gt;"",AM187-W187,IF(AQ187&lt;&gt;"",AQ187-W187,IF(AW187&lt;&gt;"",AW187-W187,"")))),"")</f>
        <v/>
      </c>
      <c r="AY187" s="46" t="str">
        <f aca="false">IFERROR(IF(ISNA(VLOOKUP(R187,Dados!$X$2:$Y$5,2,0)),VLOOKUP(D187,Dados!$X$7:$Y$33,2,0),VLOOKUP(R187,Dados!$X$2:$Y$5,2,0)),"")</f>
        <v/>
      </c>
      <c r="AZ187" s="52" t="str">
        <f aca="false">IF(C187="","",IF(AND(Y187="CONSUMO",AC187="NÃO")*OR(AG187="-",AG187="BIT"),IF(E187&lt;&gt;"",(AI187-(P187+L187-N187+Q187)*AY187)/0.83),""))</f>
        <v/>
      </c>
      <c r="BA187" s="51" t="str">
        <f aca="false">IF(AZ187="","",AZ187*0.17-((P187+L187-N187+Q187)*AY187))</f>
        <v/>
      </c>
      <c r="BB187" s="51" t="str">
        <f aca="false">IF(AND(Y187="CONSUMO",AG187="ANEXO I",AY187&gt;4%),(AI187-(P187+L187-N187+Q187)*0.0514)/0.83*(0.5177)*(0.17)-AI187*0.0514,IF(AND(Y187="CONSUMO",AG187="ANEXO II",AY187&gt;4%),(AI187-(P187+L187-N187+Q187)*0.041)/0.83*(0.3295)*(0.17)-AI187*0.041,IF(AND(Y187="CONSUMO",AG187="ANEXO I",AY187=4%),(AI187-(P187+L187-N187+Q187)*0.04)/0.83*(0.5177)*(0.17)-AI187*0.04,IF(AND(Y187="CONSUMO",AG187="ANEXO II",AY187=4%),(AI187-(P187+L187-N187+Q187)*0.04)/0.83*(0.3295)*(0.17)-AI187*0.04,""))))</f>
        <v/>
      </c>
      <c r="BC187" s="51" t="str">
        <f aca="false">IF(C187="","",IF(AND(Y187="CONSUMO",AC187="SIM")*OR(AG187="-",AG187="BIT"),IF(E187&lt;&gt;"",(AI187-(P187+L187-N187+Q187)*AY187)/0.83),""))</f>
        <v/>
      </c>
      <c r="BD187" s="51" t="str">
        <f aca="false">IF(BC187="","",BC187*0.17)</f>
        <v/>
      </c>
      <c r="BE187" s="51" t="str">
        <f aca="false">IF(I187=6908,0,IF(BC187="","",BD187-((P187+L187-N187+Q187)*AY187)))</f>
        <v/>
      </c>
      <c r="BF187" s="53" t="str">
        <f aca="false">IF(B187="","",IF(OR(B187="",E187="Regime Normal"),0,(AI187-Q187)*VLOOKUP(R187,Dados!$X$98:$Y$108,2,0)))</f>
        <v/>
      </c>
      <c r="BG187" s="54" t="str">
        <f aca="false">IFERROR(VLOOKUP(I187,Dados!$AC$27:$AD$43,2,0),IF(B187="","",IF(D187&lt;&gt;"MT",IF(AND(AC187="SIM",Y187="Revenda"),"2403",IF(AND(AC187="SIM",Y187="Consumo"),"2407",IF(AND(AC187="NÃO",Y187="Revenda"),"2102",IF(AND(AC187="NÃO",Y187="Consumo"),"2556",)))),REPLACE(I187,1,1,1))))</f>
        <v/>
      </c>
    </row>
    <row r="188" customFormat="false" ht="12.8" hidden="false" customHeight="false" outlineLevel="0" collapsed="false">
      <c r="Y188" s="45"/>
      <c r="Z188" s="46" t="str">
        <f aca="false">IF(B188="","",(IFERROR(VLOOKUP(H188,Dados!A$3:B$15000,2,0),"Não Encontrado")))</f>
        <v/>
      </c>
      <c r="AA188" s="46" t="str">
        <f aca="false">IF(B188="","",(IFERROR(VLOOKUP(G188,Dados!C$3:E$15000,3,0),"Não Encontrado")))</f>
        <v/>
      </c>
      <c r="AB188" s="46" t="str">
        <f aca="false">IFERROR(IF(Z188&lt;&gt;"Não Encontrado",Z188,IF(AA188&lt;&gt;"Não Encontrado",AA188,"")),"")</f>
        <v/>
      </c>
      <c r="AC188" s="45" t="str">
        <f aca="false">IF(B188="","",IF(AB188="","NÃO","SIM"))</f>
        <v/>
      </c>
      <c r="AD188" s="45" t="str">
        <f aca="false">IFERROR(VLOOKUP(G188,Dados!$P$3:$R$500,3,0),"")</f>
        <v/>
      </c>
      <c r="AE188" s="45" t="str">
        <f aca="false">IFERROR(VLOOKUP(G188,Dados!$K$3:$L$500,2,0),"")</f>
        <v/>
      </c>
      <c r="AF188" s="45" t="str">
        <f aca="false">IFERROR(VLOOKUP(G188,Dados!$M$3:$N$500,2,0),"")</f>
        <v/>
      </c>
      <c r="AG188" s="45" t="str">
        <f aca="false">IF(F188="","",IF(AND(AD188="",AE188="",AF188=""),"-",IF(AND(AD188="BIT",AE188="",AF188=""),"BIT",IF(AND(AE188="ANEXO I",AD188="",AF188=""),"ANEXO I",IF(AND(AF188="ANEXO II",AD188="",AE188=""),"ANEXO II","Escolher")))))</f>
        <v/>
      </c>
      <c r="AH188" s="45" t="str">
        <f aca="false">IF(AG188&lt;&gt;"Pneus","",IFERROR(VLOOKUP(R188,Dados!$X$2:$Z$5,3,0)*(AI188-Q188),VLOOKUP(D188,Dados!$X$7:$Z$33,3,0)*(AI188-Q188)))</f>
        <v/>
      </c>
      <c r="AI188" s="47" t="str">
        <f aca="false">IF(B188="","",P188+Q188+O188+M188+L188-N188)</f>
        <v/>
      </c>
      <c r="AJ188" s="48" t="str">
        <f aca="false">IFERROR(IF(AND(AC188="SIM",AG188="-",Y188="REVENDA"),(AB188/1+1)*AI188,IF(AND(AC188="SIM",AG188="Pneus",Y188="REVENDA"),(AB188/1+1)*(AI188-AH188),"")),"")</f>
        <v/>
      </c>
      <c r="AK188" s="48" t="str">
        <f aca="false">IF(AJ188="","",AJ188*17%)</f>
        <v/>
      </c>
      <c r="AL188" s="48" t="str">
        <f aca="false">IFERROR(IF(AC188="NÃO","",IF(AK188="","",IF(E188="Simples Nacional",BF188,IF(T188=0.12,U188*0.5833337002,IF(T188=0,AI188*0.07,U188))))),"")</f>
        <v/>
      </c>
      <c r="AM188" s="47" t="str">
        <f aca="false">IFERROR(IF(AC188="NÃO","",IF(OR(AG188="-",AG188="Pneus"),AK188-AL188,"")),"")</f>
        <v/>
      </c>
      <c r="AN188" s="48" t="str">
        <f aca="false">IF(AND(Y188="REVENDA",AC188="SIM",AG188="BIT"),((AB188/1+1)*AI188)*0.4117,"")</f>
        <v/>
      </c>
      <c r="AO188" s="48" t="str">
        <f aca="false">IF(AN188="","",AN188*17%)</f>
        <v/>
      </c>
      <c r="AP188" s="49" t="str">
        <f aca="false">IF(AN188="","",IF(T188=0.12,(U188*0.4117)*0.4117,IF(T188=0,(AI188*0.07)*0.4117,U188*0.4117)))</f>
        <v/>
      </c>
      <c r="AQ188" s="47" t="str">
        <f aca="false">IF(AN188="","",AO188-AP188)</f>
        <v/>
      </c>
      <c r="AR188" s="50" t="str">
        <f aca="false">IFERROR(IF(AND(AC188="SIM",Y188="REVENDA",LEFT(AG188,5)="ANEXO")*OR(AE188="ANEXO I",AF188="ANEXO II"),VLOOKUP(H188,Dados!G:I,2,0),""),"INSERIR MVA")</f>
        <v/>
      </c>
      <c r="AS188" s="48" t="str">
        <f aca="false">IF(LEFT(AG188,5)="ANEXO",VLOOKUP(AG188,Dados!$X$111:$Z$112,2,0)*(AI188-Q188),"")</f>
        <v/>
      </c>
      <c r="AT188" s="48" t="str">
        <f aca="false">IFERROR(IF(AR188="","",(AI188*AR188)+AI188),"INSERIR MVA")</f>
        <v/>
      </c>
      <c r="AU188" s="48" t="str">
        <f aca="false">IF(AT188="","",IF(AY188=0.04,U188,AS188*AY188))</f>
        <v/>
      </c>
      <c r="AV188" s="47" t="str">
        <f aca="false">IFERROR(IF(AU188="","",(VLOOKUP(AG188,Dados!$X$111:$Z$112,3,0)*AT188*0.17)),"INSERIR MVA")</f>
        <v/>
      </c>
      <c r="AW188" s="47" t="str">
        <f aca="false">IFERROR(IF(AR188="","",AV188-AU188),"")</f>
        <v/>
      </c>
      <c r="AX188" s="51" t="str">
        <f aca="false">IFERROR(IF(AC188="NÃO","",IF(AM188&lt;&gt;"",AM188-W188,IF(AQ188&lt;&gt;"",AQ188-W188,IF(AW188&lt;&gt;"",AW188-W188,"")))),"")</f>
        <v/>
      </c>
      <c r="AY188" s="46" t="str">
        <f aca="false">IFERROR(IF(ISNA(VLOOKUP(R188,Dados!$X$2:$Y$5,2,0)),VLOOKUP(D188,Dados!$X$7:$Y$33,2,0),VLOOKUP(R188,Dados!$X$2:$Y$5,2,0)),"")</f>
        <v/>
      </c>
      <c r="AZ188" s="52" t="str">
        <f aca="false">IF(C188="","",IF(AND(Y188="CONSUMO",AC188="NÃO")*OR(AG188="-",AG188="BIT"),IF(E188&lt;&gt;"",(AI188-(P188+L188-N188+Q188)*AY188)/0.83),""))</f>
        <v/>
      </c>
      <c r="BA188" s="51" t="str">
        <f aca="false">IF(AZ188="","",AZ188*0.17-((P188+L188-N188+Q188)*AY188))</f>
        <v/>
      </c>
      <c r="BB188" s="51" t="str">
        <f aca="false">IF(AND(Y188="CONSUMO",AG188="ANEXO I",AY188&gt;4%),(AI188-(P188+L188-N188+Q188)*0.0514)/0.83*(0.5177)*(0.17)-AI188*0.0514,IF(AND(Y188="CONSUMO",AG188="ANEXO II",AY188&gt;4%),(AI188-(P188+L188-N188+Q188)*0.041)/0.83*(0.3295)*(0.17)-AI188*0.041,IF(AND(Y188="CONSUMO",AG188="ANEXO I",AY188=4%),(AI188-(P188+L188-N188+Q188)*0.04)/0.83*(0.5177)*(0.17)-AI188*0.04,IF(AND(Y188="CONSUMO",AG188="ANEXO II",AY188=4%),(AI188-(P188+L188-N188+Q188)*0.04)/0.83*(0.3295)*(0.17)-AI188*0.04,""))))</f>
        <v/>
      </c>
      <c r="BC188" s="51" t="str">
        <f aca="false">IF(C188="","",IF(AND(Y188="CONSUMO",AC188="SIM")*OR(AG188="-",AG188="BIT"),IF(E188&lt;&gt;"",(AI188-(P188+L188-N188+Q188)*AY188)/0.83),""))</f>
        <v/>
      </c>
      <c r="BD188" s="51" t="str">
        <f aca="false">IF(BC188="","",BC188*0.17)</f>
        <v/>
      </c>
      <c r="BE188" s="51" t="str">
        <f aca="false">IF(I188=6908,0,IF(BC188="","",BD188-((P188+L188-N188+Q188)*AY188)))</f>
        <v/>
      </c>
      <c r="BF188" s="53" t="str">
        <f aca="false">IF(B188="","",IF(OR(B188="",E188="Regime Normal"),0,(AI188-Q188)*VLOOKUP(R188,Dados!$X$98:$Y$108,2,0)))</f>
        <v/>
      </c>
      <c r="BG188" s="54" t="str">
        <f aca="false">IFERROR(VLOOKUP(I188,Dados!$AC$27:$AD$43,2,0),IF(B188="","",IF(D188&lt;&gt;"MT",IF(AND(AC188="SIM",Y188="Revenda"),"2403",IF(AND(AC188="SIM",Y188="Consumo"),"2407",IF(AND(AC188="NÃO",Y188="Revenda"),"2102",IF(AND(AC188="NÃO",Y188="Consumo"),"2556",)))),REPLACE(I188,1,1,1))))</f>
        <v/>
      </c>
    </row>
    <row r="189" customFormat="false" ht="12.8" hidden="false" customHeight="false" outlineLevel="0" collapsed="false">
      <c r="Y189" s="45"/>
      <c r="Z189" s="46" t="str">
        <f aca="false">IF(B189="","",(IFERROR(VLOOKUP(H189,Dados!A$3:B$15000,2,0),"Não Encontrado")))</f>
        <v/>
      </c>
      <c r="AA189" s="46" t="str">
        <f aca="false">IF(B189="","",(IFERROR(VLOOKUP(G189,Dados!C$3:E$15000,3,0),"Não Encontrado")))</f>
        <v/>
      </c>
      <c r="AB189" s="46" t="str">
        <f aca="false">IFERROR(IF(Z189&lt;&gt;"Não Encontrado",Z189,IF(AA189&lt;&gt;"Não Encontrado",AA189,"")),"")</f>
        <v/>
      </c>
      <c r="AC189" s="45" t="str">
        <f aca="false">IF(B189="","",IF(AB189="","NÃO","SIM"))</f>
        <v/>
      </c>
      <c r="AD189" s="45" t="str">
        <f aca="false">IFERROR(VLOOKUP(G189,Dados!$P$3:$R$500,3,0),"")</f>
        <v/>
      </c>
      <c r="AE189" s="45" t="str">
        <f aca="false">IFERROR(VLOOKUP(G189,Dados!$K$3:$L$500,2,0),"")</f>
        <v/>
      </c>
      <c r="AF189" s="45" t="str">
        <f aca="false">IFERROR(VLOOKUP(G189,Dados!$M$3:$N$500,2,0),"")</f>
        <v/>
      </c>
      <c r="AG189" s="45" t="str">
        <f aca="false">IF(F189="","",IF(AND(AD189="",AE189="",AF189=""),"-",IF(AND(AD189="BIT",AE189="",AF189=""),"BIT",IF(AND(AE189="ANEXO I",AD189="",AF189=""),"ANEXO I",IF(AND(AF189="ANEXO II",AD189="",AE189=""),"ANEXO II","Escolher")))))</f>
        <v/>
      </c>
      <c r="AH189" s="45" t="str">
        <f aca="false">IF(AG189&lt;&gt;"Pneus","",IFERROR(VLOOKUP(R189,Dados!$X$2:$Z$5,3,0)*(AI189-Q189),VLOOKUP(D189,Dados!$X$7:$Z$33,3,0)*(AI189-Q189)))</f>
        <v/>
      </c>
      <c r="AI189" s="47" t="str">
        <f aca="false">IF(B189="","",P189+Q189+O189+M189+L189-N189)</f>
        <v/>
      </c>
      <c r="AJ189" s="48" t="str">
        <f aca="false">IFERROR(IF(AND(AC189="SIM",AG189="-",Y189="REVENDA"),(AB189/1+1)*AI189,IF(AND(AC189="SIM",AG189="Pneus",Y189="REVENDA"),(AB189/1+1)*(AI189-AH189),"")),"")</f>
        <v/>
      </c>
      <c r="AK189" s="48" t="str">
        <f aca="false">IF(AJ189="","",AJ189*17%)</f>
        <v/>
      </c>
      <c r="AL189" s="48" t="str">
        <f aca="false">IFERROR(IF(AC189="NÃO","",IF(AK189="","",IF(E189="Simples Nacional",BF189,IF(T189=0.12,U189*0.5833337002,IF(T189=0,AI189*0.07,U189))))),"")</f>
        <v/>
      </c>
      <c r="AM189" s="47" t="str">
        <f aca="false">IFERROR(IF(AC189="NÃO","",IF(OR(AG189="-",AG189="Pneus"),AK189-AL189,"")),"")</f>
        <v/>
      </c>
      <c r="AN189" s="48" t="str">
        <f aca="false">IF(AND(Y189="REVENDA",AC189="SIM",AG189="BIT"),((AB189/1+1)*AI189)*0.4117,"")</f>
        <v/>
      </c>
      <c r="AO189" s="48" t="str">
        <f aca="false">IF(AN189="","",AN189*17%)</f>
        <v/>
      </c>
      <c r="AP189" s="49" t="str">
        <f aca="false">IF(AN189="","",IF(T189=0.12,(U189*0.4117)*0.4117,IF(T189=0,(AI189*0.07)*0.4117,U189*0.4117)))</f>
        <v/>
      </c>
      <c r="AQ189" s="47" t="str">
        <f aca="false">IF(AN189="","",AO189-AP189)</f>
        <v/>
      </c>
      <c r="AR189" s="50" t="str">
        <f aca="false">IFERROR(IF(AND(AC189="SIM",Y189="REVENDA",LEFT(AG189,5)="ANEXO")*OR(AE189="ANEXO I",AF189="ANEXO II"),VLOOKUP(H189,Dados!G:I,2,0),""),"INSERIR MVA")</f>
        <v/>
      </c>
      <c r="AS189" s="48" t="str">
        <f aca="false">IF(LEFT(AG189,5)="ANEXO",VLOOKUP(AG189,Dados!$X$111:$Z$112,2,0)*(AI189-Q189),"")</f>
        <v/>
      </c>
      <c r="AT189" s="48" t="str">
        <f aca="false">IFERROR(IF(AR189="","",(AI189*AR189)+AI189),"INSERIR MVA")</f>
        <v/>
      </c>
      <c r="AU189" s="48" t="str">
        <f aca="false">IF(AT189="","",IF(AY189=0.04,U189,AS189*AY189))</f>
        <v/>
      </c>
      <c r="AV189" s="47" t="str">
        <f aca="false">IFERROR(IF(AU189="","",(VLOOKUP(AG189,Dados!$X$111:$Z$112,3,0)*AT189*0.17)),"INSERIR MVA")</f>
        <v/>
      </c>
      <c r="AW189" s="47" t="str">
        <f aca="false">IFERROR(IF(AR189="","",AV189-AU189),"")</f>
        <v/>
      </c>
      <c r="AX189" s="51" t="str">
        <f aca="false">IFERROR(IF(AC189="NÃO","",IF(AM189&lt;&gt;"",AM189-W189,IF(AQ189&lt;&gt;"",AQ189-W189,IF(AW189&lt;&gt;"",AW189-W189,"")))),"")</f>
        <v/>
      </c>
      <c r="AY189" s="46" t="str">
        <f aca="false">IFERROR(IF(ISNA(VLOOKUP(R189,Dados!$X$2:$Y$5,2,0)),VLOOKUP(D189,Dados!$X$7:$Y$33,2,0),VLOOKUP(R189,Dados!$X$2:$Y$5,2,0)),"")</f>
        <v/>
      </c>
      <c r="AZ189" s="52" t="str">
        <f aca="false">IF(C189="","",IF(AND(Y189="CONSUMO",AC189="NÃO")*OR(AG189="-",AG189="BIT"),IF(E189&lt;&gt;"",(AI189-(P189+L189-N189+Q189)*AY189)/0.83),""))</f>
        <v/>
      </c>
      <c r="BA189" s="51" t="str">
        <f aca="false">IF(AZ189="","",AZ189*0.17-((P189+L189-N189+Q189)*AY189))</f>
        <v/>
      </c>
      <c r="BB189" s="51" t="str">
        <f aca="false">IF(AND(Y189="CONSUMO",AG189="ANEXO I",AY189&gt;4%),(AI189-(P189+L189-N189+Q189)*0.0514)/0.83*(0.5177)*(0.17)-AI189*0.0514,IF(AND(Y189="CONSUMO",AG189="ANEXO II",AY189&gt;4%),(AI189-(P189+L189-N189+Q189)*0.041)/0.83*(0.3295)*(0.17)-AI189*0.041,IF(AND(Y189="CONSUMO",AG189="ANEXO I",AY189=4%),(AI189-(P189+L189-N189+Q189)*0.04)/0.83*(0.5177)*(0.17)-AI189*0.04,IF(AND(Y189="CONSUMO",AG189="ANEXO II",AY189=4%),(AI189-(P189+L189-N189+Q189)*0.04)/0.83*(0.3295)*(0.17)-AI189*0.04,""))))</f>
        <v/>
      </c>
      <c r="BC189" s="51" t="str">
        <f aca="false">IF(C189="","",IF(AND(Y189="CONSUMO",AC189="SIM")*OR(AG189="-",AG189="BIT"),IF(E189&lt;&gt;"",(AI189-(P189+L189-N189+Q189)*AY189)/0.83),""))</f>
        <v/>
      </c>
      <c r="BD189" s="51" t="str">
        <f aca="false">IF(BC189="","",BC189*0.17)</f>
        <v/>
      </c>
      <c r="BE189" s="51" t="str">
        <f aca="false">IF(I189=6908,0,IF(BC189="","",BD189-((P189+L189-N189+Q189)*AY189)))</f>
        <v/>
      </c>
      <c r="BF189" s="53" t="str">
        <f aca="false">IF(B189="","",IF(OR(B189="",E189="Regime Normal"),0,(AI189-Q189)*VLOOKUP(R189,Dados!$X$98:$Y$108,2,0)))</f>
        <v/>
      </c>
      <c r="BG189" s="54" t="str">
        <f aca="false">IFERROR(VLOOKUP(I189,Dados!$AC$27:$AD$43,2,0),IF(B189="","",IF(D189&lt;&gt;"MT",IF(AND(AC189="SIM",Y189="Revenda"),"2403",IF(AND(AC189="SIM",Y189="Consumo"),"2407",IF(AND(AC189="NÃO",Y189="Revenda"),"2102",IF(AND(AC189="NÃO",Y189="Consumo"),"2556",)))),REPLACE(I189,1,1,1))))</f>
        <v/>
      </c>
    </row>
    <row r="190" customFormat="false" ht="12.8" hidden="false" customHeight="false" outlineLevel="0" collapsed="false">
      <c r="Y190" s="45"/>
      <c r="Z190" s="46" t="str">
        <f aca="false">IF(B190="","",(IFERROR(VLOOKUP(H190,Dados!A$3:B$15000,2,0),"Não Encontrado")))</f>
        <v/>
      </c>
      <c r="AA190" s="46" t="str">
        <f aca="false">IF(B190="","",(IFERROR(VLOOKUP(G190,Dados!C$3:E$15000,3,0),"Não Encontrado")))</f>
        <v/>
      </c>
      <c r="AB190" s="46" t="str">
        <f aca="false">IFERROR(IF(Z190&lt;&gt;"Não Encontrado",Z190,IF(AA190&lt;&gt;"Não Encontrado",AA190,"")),"")</f>
        <v/>
      </c>
      <c r="AC190" s="45" t="str">
        <f aca="false">IF(B190="","",IF(AB190="","NÃO","SIM"))</f>
        <v/>
      </c>
      <c r="AD190" s="45" t="str">
        <f aca="false">IFERROR(VLOOKUP(G190,Dados!$P$3:$R$500,3,0),"")</f>
        <v/>
      </c>
      <c r="AE190" s="45" t="str">
        <f aca="false">IFERROR(VLOOKUP(G190,Dados!$K$3:$L$500,2,0),"")</f>
        <v/>
      </c>
      <c r="AF190" s="45" t="str">
        <f aca="false">IFERROR(VLOOKUP(G190,Dados!$M$3:$N$500,2,0),"")</f>
        <v/>
      </c>
      <c r="AG190" s="45" t="str">
        <f aca="false">IF(F190="","",IF(AND(AD190="",AE190="",AF190=""),"-",IF(AND(AD190="BIT",AE190="",AF190=""),"BIT",IF(AND(AE190="ANEXO I",AD190="",AF190=""),"ANEXO I",IF(AND(AF190="ANEXO II",AD190="",AE190=""),"ANEXO II","Escolher")))))</f>
        <v/>
      </c>
      <c r="AH190" s="45" t="str">
        <f aca="false">IF(AG190&lt;&gt;"Pneus","",IFERROR(VLOOKUP(R190,Dados!$X$2:$Z$5,3,0)*(AI190-Q190),VLOOKUP(D190,Dados!$X$7:$Z$33,3,0)*(AI190-Q190)))</f>
        <v/>
      </c>
      <c r="AI190" s="47" t="str">
        <f aca="false">IF(B190="","",P190+Q190+O190+M190+L190-N190)</f>
        <v/>
      </c>
      <c r="AJ190" s="48" t="str">
        <f aca="false">IFERROR(IF(AND(AC190="SIM",AG190="-",Y190="REVENDA"),(AB190/1+1)*AI190,IF(AND(AC190="SIM",AG190="Pneus",Y190="REVENDA"),(AB190/1+1)*(AI190-AH190),"")),"")</f>
        <v/>
      </c>
      <c r="AK190" s="48" t="str">
        <f aca="false">IF(AJ190="","",AJ190*17%)</f>
        <v/>
      </c>
      <c r="AL190" s="48" t="str">
        <f aca="false">IFERROR(IF(AC190="NÃO","",IF(AK190="","",IF(E190="Simples Nacional",BF190,IF(T190=0.12,U190*0.5833337002,IF(T190=0,AI190*0.07,U190))))),"")</f>
        <v/>
      </c>
      <c r="AM190" s="47" t="str">
        <f aca="false">IFERROR(IF(AC190="NÃO","",IF(OR(AG190="-",AG190="Pneus"),AK190-AL190,"")),"")</f>
        <v/>
      </c>
      <c r="AN190" s="48" t="str">
        <f aca="false">IF(AND(Y190="REVENDA",AC190="SIM",AG190="BIT"),((AB190/1+1)*AI190)*0.4117,"")</f>
        <v/>
      </c>
      <c r="AO190" s="48" t="str">
        <f aca="false">IF(AN190="","",AN190*17%)</f>
        <v/>
      </c>
      <c r="AP190" s="49" t="str">
        <f aca="false">IF(AN190="","",IF(T190=0.12,(U190*0.4117)*0.4117,IF(T190=0,(AI190*0.07)*0.4117,U190*0.4117)))</f>
        <v/>
      </c>
      <c r="AQ190" s="47" t="str">
        <f aca="false">IF(AN190="","",AO190-AP190)</f>
        <v/>
      </c>
      <c r="AR190" s="50" t="str">
        <f aca="false">IFERROR(IF(AND(AC190="SIM",Y190="REVENDA",LEFT(AG190,5)="ANEXO")*OR(AE190="ANEXO I",AF190="ANEXO II"),VLOOKUP(H190,Dados!G:I,2,0),""),"INSERIR MVA")</f>
        <v/>
      </c>
      <c r="AS190" s="48" t="str">
        <f aca="false">IF(LEFT(AG190,5)="ANEXO",VLOOKUP(AG190,Dados!$X$111:$Z$112,2,0)*(AI190-Q190),"")</f>
        <v/>
      </c>
      <c r="AT190" s="48" t="str">
        <f aca="false">IFERROR(IF(AR190="","",(AI190*AR190)+AI190),"INSERIR MVA")</f>
        <v/>
      </c>
      <c r="AU190" s="48" t="str">
        <f aca="false">IF(AT190="","",IF(AY190=0.04,U190,AS190*AY190))</f>
        <v/>
      </c>
      <c r="AV190" s="47" t="str">
        <f aca="false">IFERROR(IF(AU190="","",(VLOOKUP(AG190,Dados!$X$111:$Z$112,3,0)*AT190*0.17)),"INSERIR MVA")</f>
        <v/>
      </c>
      <c r="AW190" s="47" t="str">
        <f aca="false">IFERROR(IF(AR190="","",AV190-AU190),"")</f>
        <v/>
      </c>
      <c r="AX190" s="51" t="str">
        <f aca="false">IFERROR(IF(AC190="NÃO","",IF(AM190&lt;&gt;"",AM190-W190,IF(AQ190&lt;&gt;"",AQ190-W190,IF(AW190&lt;&gt;"",AW190-W190,"")))),"")</f>
        <v/>
      </c>
      <c r="AY190" s="46" t="str">
        <f aca="false">IFERROR(IF(ISNA(VLOOKUP(R190,Dados!$X$2:$Y$5,2,0)),VLOOKUP(D190,Dados!$X$7:$Y$33,2,0),VLOOKUP(R190,Dados!$X$2:$Y$5,2,0)),"")</f>
        <v/>
      </c>
      <c r="AZ190" s="52" t="str">
        <f aca="false">IF(C190="","",IF(AND(Y190="CONSUMO",AC190="NÃO")*OR(AG190="-",AG190="BIT"),IF(E190&lt;&gt;"",(AI190-(P190+L190-N190+Q190)*AY190)/0.83),""))</f>
        <v/>
      </c>
      <c r="BA190" s="51" t="str">
        <f aca="false">IF(AZ190="","",AZ190*0.17-((P190+L190-N190+Q190)*AY190))</f>
        <v/>
      </c>
      <c r="BB190" s="51" t="str">
        <f aca="false">IF(AND(Y190="CONSUMO",AG190="ANEXO I",AY190&gt;4%),(AI190-(P190+L190-N190+Q190)*0.0514)/0.83*(0.5177)*(0.17)-AI190*0.0514,IF(AND(Y190="CONSUMO",AG190="ANEXO II",AY190&gt;4%),(AI190-(P190+L190-N190+Q190)*0.041)/0.83*(0.3295)*(0.17)-AI190*0.041,IF(AND(Y190="CONSUMO",AG190="ANEXO I",AY190=4%),(AI190-(P190+L190-N190+Q190)*0.04)/0.83*(0.5177)*(0.17)-AI190*0.04,IF(AND(Y190="CONSUMO",AG190="ANEXO II",AY190=4%),(AI190-(P190+L190-N190+Q190)*0.04)/0.83*(0.3295)*(0.17)-AI190*0.04,""))))</f>
        <v/>
      </c>
      <c r="BC190" s="51" t="str">
        <f aca="false">IF(C190="","",IF(AND(Y190="CONSUMO",AC190="SIM")*OR(AG190="-",AG190="BIT"),IF(E190&lt;&gt;"",(AI190-(P190+L190-N190+Q190)*AY190)/0.83),""))</f>
        <v/>
      </c>
      <c r="BD190" s="51" t="str">
        <f aca="false">IF(BC190="","",BC190*0.17)</f>
        <v/>
      </c>
      <c r="BE190" s="51" t="str">
        <f aca="false">IF(I190=6908,0,IF(BC190="","",BD190-((P190+L190-N190+Q190)*AY190)))</f>
        <v/>
      </c>
      <c r="BF190" s="53" t="str">
        <f aca="false">IF(B190="","",IF(OR(B190="",E190="Regime Normal"),0,(AI190-Q190)*VLOOKUP(R190,Dados!$X$98:$Y$108,2,0)))</f>
        <v/>
      </c>
      <c r="BG190" s="54" t="str">
        <f aca="false">IFERROR(VLOOKUP(I190,Dados!$AC$27:$AD$43,2,0),IF(B190="","",IF(D190&lt;&gt;"MT",IF(AND(AC190="SIM",Y190="Revenda"),"2403",IF(AND(AC190="SIM",Y190="Consumo"),"2407",IF(AND(AC190="NÃO",Y190="Revenda"),"2102",IF(AND(AC190="NÃO",Y190="Consumo"),"2556",)))),REPLACE(I190,1,1,1))))</f>
        <v/>
      </c>
    </row>
    <row r="191" customFormat="false" ht="12.8" hidden="false" customHeight="false" outlineLevel="0" collapsed="false">
      <c r="Y191" s="45"/>
      <c r="Z191" s="46" t="str">
        <f aca="false">IF(B191="","",(IFERROR(VLOOKUP(H191,Dados!A$3:B$15000,2,0),"Não Encontrado")))</f>
        <v/>
      </c>
      <c r="AA191" s="46" t="str">
        <f aca="false">IF(B191="","",(IFERROR(VLOOKUP(G191,Dados!C$3:E$15000,3,0),"Não Encontrado")))</f>
        <v/>
      </c>
      <c r="AB191" s="46" t="str">
        <f aca="false">IFERROR(IF(Z191&lt;&gt;"Não Encontrado",Z191,IF(AA191&lt;&gt;"Não Encontrado",AA191,"")),"")</f>
        <v/>
      </c>
      <c r="AC191" s="45" t="str">
        <f aca="false">IF(B191="","",IF(AB191="","NÃO","SIM"))</f>
        <v/>
      </c>
      <c r="AD191" s="45" t="str">
        <f aca="false">IFERROR(VLOOKUP(G191,Dados!$P$3:$R$500,3,0),"")</f>
        <v/>
      </c>
      <c r="AE191" s="45" t="str">
        <f aca="false">IFERROR(VLOOKUP(G191,Dados!$K$3:$L$500,2,0),"")</f>
        <v/>
      </c>
      <c r="AF191" s="45" t="str">
        <f aca="false">IFERROR(VLOOKUP(G191,Dados!$M$3:$N$500,2,0),"")</f>
        <v/>
      </c>
      <c r="AG191" s="45" t="str">
        <f aca="false">IF(F191="","",IF(AND(AD191="",AE191="",AF191=""),"-",IF(AND(AD191="BIT",AE191="",AF191=""),"BIT",IF(AND(AE191="ANEXO I",AD191="",AF191=""),"ANEXO I",IF(AND(AF191="ANEXO II",AD191="",AE191=""),"ANEXO II","Escolher")))))</f>
        <v/>
      </c>
      <c r="AH191" s="45" t="str">
        <f aca="false">IF(AG191&lt;&gt;"Pneus","",IFERROR(VLOOKUP(R191,Dados!$X$2:$Z$5,3,0)*(AI191-Q191),VLOOKUP(D191,Dados!$X$7:$Z$33,3,0)*(AI191-Q191)))</f>
        <v/>
      </c>
      <c r="AI191" s="47" t="str">
        <f aca="false">IF(B191="","",P191+Q191+O191+M191+L191-N191)</f>
        <v/>
      </c>
      <c r="AJ191" s="48" t="str">
        <f aca="false">IFERROR(IF(AND(AC191="SIM",AG191="-",Y191="REVENDA"),(AB191/1+1)*AI191,IF(AND(AC191="SIM",AG191="Pneus",Y191="REVENDA"),(AB191/1+1)*(AI191-AH191),"")),"")</f>
        <v/>
      </c>
      <c r="AK191" s="48" t="str">
        <f aca="false">IF(AJ191="","",AJ191*17%)</f>
        <v/>
      </c>
      <c r="AL191" s="48" t="str">
        <f aca="false">IFERROR(IF(AC191="NÃO","",IF(AK191="","",IF(E191="Simples Nacional",BF191,IF(T191=0.12,U191*0.5833337002,IF(T191=0,AI191*0.07,U191))))),"")</f>
        <v/>
      </c>
      <c r="AM191" s="47" t="str">
        <f aca="false">IFERROR(IF(AC191="NÃO","",IF(OR(AG191="-",AG191="Pneus"),AK191-AL191,"")),"")</f>
        <v/>
      </c>
      <c r="AN191" s="48" t="str">
        <f aca="false">IF(AND(Y191="REVENDA",AC191="SIM",AG191="BIT"),((AB191/1+1)*AI191)*0.4117,"")</f>
        <v/>
      </c>
      <c r="AO191" s="48" t="str">
        <f aca="false">IF(AN191="","",AN191*17%)</f>
        <v/>
      </c>
      <c r="AP191" s="49" t="str">
        <f aca="false">IF(AN191="","",IF(T191=0.12,(U191*0.4117)*0.4117,IF(T191=0,(AI191*0.07)*0.4117,U191*0.4117)))</f>
        <v/>
      </c>
      <c r="AQ191" s="47" t="str">
        <f aca="false">IF(AN191="","",AO191-AP191)</f>
        <v/>
      </c>
      <c r="AR191" s="50" t="str">
        <f aca="false">IFERROR(IF(AND(AC191="SIM",Y191="REVENDA",LEFT(AG191,5)="ANEXO")*OR(AE191="ANEXO I",AF191="ANEXO II"),VLOOKUP(H191,Dados!G:I,2,0),""),"INSERIR MVA")</f>
        <v/>
      </c>
      <c r="AS191" s="48" t="str">
        <f aca="false">IF(LEFT(AG191,5)="ANEXO",VLOOKUP(AG191,Dados!$X$111:$Z$112,2,0)*(AI191-Q191),"")</f>
        <v/>
      </c>
      <c r="AT191" s="48" t="str">
        <f aca="false">IFERROR(IF(AR191="","",(AI191*AR191)+AI191),"INSERIR MVA")</f>
        <v/>
      </c>
      <c r="AU191" s="48" t="str">
        <f aca="false">IF(AT191="","",IF(AY191=0.04,U191,AS191*AY191))</f>
        <v/>
      </c>
      <c r="AV191" s="47" t="str">
        <f aca="false">IFERROR(IF(AU191="","",(VLOOKUP(AG191,Dados!$X$111:$Z$112,3,0)*AT191*0.17)),"INSERIR MVA")</f>
        <v/>
      </c>
      <c r="AW191" s="47" t="str">
        <f aca="false">IFERROR(IF(AR191="","",AV191-AU191),"")</f>
        <v/>
      </c>
      <c r="AX191" s="51" t="str">
        <f aca="false">IFERROR(IF(AC191="NÃO","",IF(AM191&lt;&gt;"",AM191-W191,IF(AQ191&lt;&gt;"",AQ191-W191,IF(AW191&lt;&gt;"",AW191-W191,"")))),"")</f>
        <v/>
      </c>
      <c r="AY191" s="46" t="str">
        <f aca="false">IFERROR(IF(ISNA(VLOOKUP(R191,Dados!$X$2:$Y$5,2,0)),VLOOKUP(D191,Dados!$X$7:$Y$33,2,0),VLOOKUP(R191,Dados!$X$2:$Y$5,2,0)),"")</f>
        <v/>
      </c>
      <c r="AZ191" s="52" t="str">
        <f aca="false">IF(C191="","",IF(AND(Y191="CONSUMO",AC191="NÃO")*OR(AG191="-",AG191="BIT"),IF(E191&lt;&gt;"",(AI191-(P191+L191-N191+Q191)*AY191)/0.83),""))</f>
        <v/>
      </c>
      <c r="BA191" s="51" t="str">
        <f aca="false">IF(AZ191="","",AZ191*0.17-((P191+L191-N191+Q191)*AY191))</f>
        <v/>
      </c>
      <c r="BB191" s="51" t="str">
        <f aca="false">IF(AND(Y191="CONSUMO",AG191="ANEXO I",AY191&gt;4%),(AI191-(P191+L191-N191+Q191)*0.0514)/0.83*(0.5177)*(0.17)-AI191*0.0514,IF(AND(Y191="CONSUMO",AG191="ANEXO II",AY191&gt;4%),(AI191-(P191+L191-N191+Q191)*0.041)/0.83*(0.3295)*(0.17)-AI191*0.041,IF(AND(Y191="CONSUMO",AG191="ANEXO I",AY191=4%),(AI191-(P191+L191-N191+Q191)*0.04)/0.83*(0.5177)*(0.17)-AI191*0.04,IF(AND(Y191="CONSUMO",AG191="ANEXO II",AY191=4%),(AI191-(P191+L191-N191+Q191)*0.04)/0.83*(0.3295)*(0.17)-AI191*0.04,""))))</f>
        <v/>
      </c>
      <c r="BC191" s="51" t="str">
        <f aca="false">IF(C191="","",IF(AND(Y191="CONSUMO",AC191="SIM")*OR(AG191="-",AG191="BIT"),IF(E191&lt;&gt;"",(AI191-(P191+L191-N191+Q191)*AY191)/0.83),""))</f>
        <v/>
      </c>
      <c r="BD191" s="51" t="str">
        <f aca="false">IF(BC191="","",BC191*0.17)</f>
        <v/>
      </c>
      <c r="BE191" s="51" t="str">
        <f aca="false">IF(I191=6908,0,IF(BC191="","",BD191-((P191+L191-N191+Q191)*AY191)))</f>
        <v/>
      </c>
      <c r="BF191" s="53" t="str">
        <f aca="false">IF(B191="","",IF(OR(B191="",E191="Regime Normal"),0,(AI191-Q191)*VLOOKUP(R191,Dados!$X$98:$Y$108,2,0)))</f>
        <v/>
      </c>
      <c r="BG191" s="54" t="str">
        <f aca="false">IFERROR(VLOOKUP(I191,Dados!$AC$27:$AD$43,2,0),IF(B191="","",IF(D191&lt;&gt;"MT",IF(AND(AC191="SIM",Y191="Revenda"),"2403",IF(AND(AC191="SIM",Y191="Consumo"),"2407",IF(AND(AC191="NÃO",Y191="Revenda"),"2102",IF(AND(AC191="NÃO",Y191="Consumo"),"2556",)))),REPLACE(I191,1,1,1))))</f>
        <v/>
      </c>
    </row>
    <row r="192" customFormat="false" ht="12.8" hidden="false" customHeight="false" outlineLevel="0" collapsed="false">
      <c r="Y192" s="45"/>
      <c r="Z192" s="46" t="str">
        <f aca="false">IF(B192="","",(IFERROR(VLOOKUP(H192,Dados!A$3:B$15000,2,0),"Não Encontrado")))</f>
        <v/>
      </c>
      <c r="AA192" s="46" t="str">
        <f aca="false">IF(B192="","",(IFERROR(VLOOKUP(G192,Dados!C$3:E$15000,3,0),"Não Encontrado")))</f>
        <v/>
      </c>
      <c r="AB192" s="46" t="str">
        <f aca="false">IFERROR(IF(Z192&lt;&gt;"Não Encontrado",Z192,IF(AA192&lt;&gt;"Não Encontrado",AA192,"")),"")</f>
        <v/>
      </c>
      <c r="AC192" s="45" t="str">
        <f aca="false">IF(B192="","",IF(AB192="","NÃO","SIM"))</f>
        <v/>
      </c>
      <c r="AD192" s="45" t="str">
        <f aca="false">IFERROR(VLOOKUP(G192,Dados!$P$3:$R$500,3,0),"")</f>
        <v/>
      </c>
      <c r="AE192" s="45" t="str">
        <f aca="false">IFERROR(VLOOKUP(G192,Dados!$K$3:$L$500,2,0),"")</f>
        <v/>
      </c>
      <c r="AF192" s="45" t="str">
        <f aca="false">IFERROR(VLOOKUP(G192,Dados!$M$3:$N$500,2,0),"")</f>
        <v/>
      </c>
      <c r="AG192" s="45" t="str">
        <f aca="false">IF(F192="","",IF(AND(AD192="",AE192="",AF192=""),"-",IF(AND(AD192="BIT",AE192="",AF192=""),"BIT",IF(AND(AE192="ANEXO I",AD192="",AF192=""),"ANEXO I",IF(AND(AF192="ANEXO II",AD192="",AE192=""),"ANEXO II","Escolher")))))</f>
        <v/>
      </c>
      <c r="AH192" s="45" t="str">
        <f aca="false">IF(AG192&lt;&gt;"Pneus","",IFERROR(VLOOKUP(R192,Dados!$X$2:$Z$5,3,0)*(AI192-Q192),VLOOKUP(D192,Dados!$X$7:$Z$33,3,0)*(AI192-Q192)))</f>
        <v/>
      </c>
      <c r="AI192" s="47" t="str">
        <f aca="false">IF(B192="","",P192+Q192+O192+M192+L192-N192)</f>
        <v/>
      </c>
      <c r="AJ192" s="48" t="str">
        <f aca="false">IFERROR(IF(AND(AC192="SIM",AG192="-",Y192="REVENDA"),(AB192/1+1)*AI192,IF(AND(AC192="SIM",AG192="Pneus",Y192="REVENDA"),(AB192/1+1)*(AI192-AH192),"")),"")</f>
        <v/>
      </c>
      <c r="AK192" s="48" t="str">
        <f aca="false">IF(AJ192="","",AJ192*17%)</f>
        <v/>
      </c>
      <c r="AL192" s="48" t="str">
        <f aca="false">IFERROR(IF(AC192="NÃO","",IF(AK192="","",IF(E192="Simples Nacional",BF192,IF(T192=0.12,U192*0.5833337002,IF(T192=0,AI192*0.07,U192))))),"")</f>
        <v/>
      </c>
      <c r="AM192" s="47" t="str">
        <f aca="false">IFERROR(IF(AC192="NÃO","",IF(OR(AG192="-",AG192="Pneus"),AK192-AL192,"")),"")</f>
        <v/>
      </c>
      <c r="AN192" s="48" t="str">
        <f aca="false">IF(AND(Y192="REVENDA",AC192="SIM",AG192="BIT"),((AB192/1+1)*AI192)*0.4117,"")</f>
        <v/>
      </c>
      <c r="AO192" s="48" t="str">
        <f aca="false">IF(AN192="","",AN192*17%)</f>
        <v/>
      </c>
      <c r="AP192" s="49" t="str">
        <f aca="false">IF(AN192="","",IF(T192=0.12,(U192*0.4117)*0.4117,IF(T192=0,(AI192*0.07)*0.4117,U192*0.4117)))</f>
        <v/>
      </c>
      <c r="AQ192" s="47" t="str">
        <f aca="false">IF(AN192="","",AO192-AP192)</f>
        <v/>
      </c>
      <c r="AR192" s="50" t="str">
        <f aca="false">IFERROR(IF(AND(AC192="SIM",Y192="REVENDA",LEFT(AG192,5)="ANEXO")*OR(AE192="ANEXO I",AF192="ANEXO II"),VLOOKUP(H192,Dados!G:I,2,0),""),"INSERIR MVA")</f>
        <v/>
      </c>
      <c r="AS192" s="48" t="str">
        <f aca="false">IF(LEFT(AG192,5)="ANEXO",VLOOKUP(AG192,Dados!$X$111:$Z$112,2,0)*(AI192-Q192),"")</f>
        <v/>
      </c>
      <c r="AT192" s="48" t="str">
        <f aca="false">IFERROR(IF(AR192="","",(AI192*AR192)+AI192),"INSERIR MVA")</f>
        <v/>
      </c>
      <c r="AU192" s="48" t="str">
        <f aca="false">IF(AT192="","",IF(AY192=0.04,U192,AS192*AY192))</f>
        <v/>
      </c>
      <c r="AV192" s="47" t="str">
        <f aca="false">IFERROR(IF(AU192="","",(VLOOKUP(AG192,Dados!$X$111:$Z$112,3,0)*AT192*0.17)),"INSERIR MVA")</f>
        <v/>
      </c>
      <c r="AW192" s="47" t="str">
        <f aca="false">IFERROR(IF(AR192="","",AV192-AU192),"")</f>
        <v/>
      </c>
      <c r="AX192" s="51" t="str">
        <f aca="false">IFERROR(IF(AC192="NÃO","",IF(AM192&lt;&gt;"",AM192-W192,IF(AQ192&lt;&gt;"",AQ192-W192,IF(AW192&lt;&gt;"",AW192-W192,"")))),"")</f>
        <v/>
      </c>
      <c r="AY192" s="46" t="str">
        <f aca="false">IFERROR(IF(ISNA(VLOOKUP(R192,Dados!$X$2:$Y$5,2,0)),VLOOKUP(D192,Dados!$X$7:$Y$33,2,0),VLOOKUP(R192,Dados!$X$2:$Y$5,2,0)),"")</f>
        <v/>
      </c>
      <c r="AZ192" s="52" t="str">
        <f aca="false">IF(C192="","",IF(AND(Y192="CONSUMO",AC192="NÃO")*OR(AG192="-",AG192="BIT"),IF(E192&lt;&gt;"",(AI192-(P192+L192-N192+Q192)*AY192)/0.83),""))</f>
        <v/>
      </c>
      <c r="BA192" s="51" t="str">
        <f aca="false">IF(AZ192="","",AZ192*0.17-((P192+L192-N192+Q192)*AY192))</f>
        <v/>
      </c>
      <c r="BB192" s="51" t="str">
        <f aca="false">IF(AND(Y192="CONSUMO",AG192="ANEXO I",AY192&gt;4%),(AI192-(P192+L192-N192+Q192)*0.0514)/0.83*(0.5177)*(0.17)-AI192*0.0514,IF(AND(Y192="CONSUMO",AG192="ANEXO II",AY192&gt;4%),(AI192-(P192+L192-N192+Q192)*0.041)/0.83*(0.3295)*(0.17)-AI192*0.041,IF(AND(Y192="CONSUMO",AG192="ANEXO I",AY192=4%),(AI192-(P192+L192-N192+Q192)*0.04)/0.83*(0.5177)*(0.17)-AI192*0.04,IF(AND(Y192="CONSUMO",AG192="ANEXO II",AY192=4%),(AI192-(P192+L192-N192+Q192)*0.04)/0.83*(0.3295)*(0.17)-AI192*0.04,""))))</f>
        <v/>
      </c>
      <c r="BC192" s="51" t="str">
        <f aca="false">IF(C192="","",IF(AND(Y192="CONSUMO",AC192="SIM")*OR(AG192="-",AG192="BIT"),IF(E192&lt;&gt;"",(AI192-(P192+L192-N192+Q192)*AY192)/0.83),""))</f>
        <v/>
      </c>
      <c r="BD192" s="51" t="str">
        <f aca="false">IF(BC192="","",BC192*0.17)</f>
        <v/>
      </c>
      <c r="BE192" s="51" t="str">
        <f aca="false">IF(I192=6908,0,IF(BC192="","",BD192-((P192+L192-N192+Q192)*AY192)))</f>
        <v/>
      </c>
      <c r="BF192" s="53" t="str">
        <f aca="false">IF(B192="","",IF(OR(B192="",E192="Regime Normal"),0,(AI192-Q192)*VLOOKUP(R192,Dados!$X$98:$Y$108,2,0)))</f>
        <v/>
      </c>
      <c r="BG192" s="54" t="str">
        <f aca="false">IFERROR(VLOOKUP(I192,Dados!$AC$27:$AD$43,2,0),IF(B192="","",IF(D192&lt;&gt;"MT",IF(AND(AC192="SIM",Y192="Revenda"),"2403",IF(AND(AC192="SIM",Y192="Consumo"),"2407",IF(AND(AC192="NÃO",Y192="Revenda"),"2102",IF(AND(AC192="NÃO",Y192="Consumo"),"2556",)))),REPLACE(I192,1,1,1))))</f>
        <v/>
      </c>
    </row>
    <row r="193" customFormat="false" ht="12.8" hidden="false" customHeight="false" outlineLevel="0" collapsed="false">
      <c r="Y193" s="45"/>
      <c r="Z193" s="46" t="str">
        <f aca="false">IF(B193="","",(IFERROR(VLOOKUP(H193,Dados!A$3:B$15000,2,0),"Não Encontrado")))</f>
        <v/>
      </c>
      <c r="AA193" s="46" t="str">
        <f aca="false">IF(B193="","",(IFERROR(VLOOKUP(G193,Dados!C$3:E$15000,3,0),"Não Encontrado")))</f>
        <v/>
      </c>
      <c r="AB193" s="46" t="str">
        <f aca="false">IFERROR(IF(Z193&lt;&gt;"Não Encontrado",Z193,IF(AA193&lt;&gt;"Não Encontrado",AA193,"")),"")</f>
        <v/>
      </c>
      <c r="AC193" s="45" t="str">
        <f aca="false">IF(B193="","",IF(AB193="","NÃO","SIM"))</f>
        <v/>
      </c>
      <c r="AD193" s="45" t="str">
        <f aca="false">IFERROR(VLOOKUP(G193,Dados!$P$3:$R$500,3,0),"")</f>
        <v/>
      </c>
      <c r="AE193" s="45" t="str">
        <f aca="false">IFERROR(VLOOKUP(G193,Dados!$K$3:$L$500,2,0),"")</f>
        <v/>
      </c>
      <c r="AF193" s="45" t="str">
        <f aca="false">IFERROR(VLOOKUP(G193,Dados!$M$3:$N$500,2,0),"")</f>
        <v/>
      </c>
      <c r="AG193" s="45" t="str">
        <f aca="false">IF(F193="","",IF(AND(AD193="",AE193="",AF193=""),"-",IF(AND(AD193="BIT",AE193="",AF193=""),"BIT",IF(AND(AE193="ANEXO I",AD193="",AF193=""),"ANEXO I",IF(AND(AF193="ANEXO II",AD193="",AE193=""),"ANEXO II","Escolher")))))</f>
        <v/>
      </c>
      <c r="AH193" s="45" t="str">
        <f aca="false">IF(AG193&lt;&gt;"Pneus","",IFERROR(VLOOKUP(R193,Dados!$X$2:$Z$5,3,0)*(AI193-Q193),VLOOKUP(D193,Dados!$X$7:$Z$33,3,0)*(AI193-Q193)))</f>
        <v/>
      </c>
      <c r="AI193" s="47" t="str">
        <f aca="false">IF(B193="","",P193+Q193+O193+M193+L193-N193)</f>
        <v/>
      </c>
      <c r="AJ193" s="48" t="str">
        <f aca="false">IFERROR(IF(AND(AC193="SIM",AG193="-",Y193="REVENDA"),(AB193/1+1)*AI193,IF(AND(AC193="SIM",AG193="Pneus",Y193="REVENDA"),(AB193/1+1)*(AI193-AH193),"")),"")</f>
        <v/>
      </c>
      <c r="AK193" s="48" t="str">
        <f aca="false">IF(AJ193="","",AJ193*17%)</f>
        <v/>
      </c>
      <c r="AL193" s="48" t="str">
        <f aca="false">IFERROR(IF(AC193="NÃO","",IF(AK193="","",IF(E193="Simples Nacional",BF193,IF(T193=0.12,U193*0.5833337002,IF(T193=0,AI193*0.07,U193))))),"")</f>
        <v/>
      </c>
      <c r="AM193" s="47" t="str">
        <f aca="false">IFERROR(IF(AC193="NÃO","",IF(OR(AG193="-",AG193="Pneus"),AK193-AL193,"")),"")</f>
        <v/>
      </c>
      <c r="AN193" s="48" t="str">
        <f aca="false">IF(AND(Y193="REVENDA",AC193="SIM",AG193="BIT"),((AB193/1+1)*AI193)*0.4117,"")</f>
        <v/>
      </c>
      <c r="AO193" s="48" t="str">
        <f aca="false">IF(AN193="","",AN193*17%)</f>
        <v/>
      </c>
      <c r="AP193" s="49" t="str">
        <f aca="false">IF(AN193="","",IF(T193=0.12,(U193*0.4117)*0.4117,IF(T193=0,(AI193*0.07)*0.4117,U193*0.4117)))</f>
        <v/>
      </c>
      <c r="AQ193" s="47" t="str">
        <f aca="false">IF(AN193="","",AO193-AP193)</f>
        <v/>
      </c>
      <c r="AR193" s="50" t="str">
        <f aca="false">IFERROR(IF(AND(AC193="SIM",Y193="REVENDA",LEFT(AG193,5)="ANEXO")*OR(AE193="ANEXO I",AF193="ANEXO II"),VLOOKUP(H193,Dados!G:I,2,0),""),"INSERIR MVA")</f>
        <v/>
      </c>
      <c r="AS193" s="48" t="str">
        <f aca="false">IF(LEFT(AG193,5)="ANEXO",VLOOKUP(AG193,Dados!$X$111:$Z$112,2,0)*(AI193-Q193),"")</f>
        <v/>
      </c>
      <c r="AT193" s="48" t="str">
        <f aca="false">IFERROR(IF(AR193="","",(AI193*AR193)+AI193),"INSERIR MVA")</f>
        <v/>
      </c>
      <c r="AU193" s="48" t="str">
        <f aca="false">IF(AT193="","",IF(AY193=0.04,U193,AS193*AY193))</f>
        <v/>
      </c>
      <c r="AV193" s="47" t="str">
        <f aca="false">IFERROR(IF(AU193="","",(VLOOKUP(AG193,Dados!$X$111:$Z$112,3,0)*AT193*0.17)),"INSERIR MVA")</f>
        <v/>
      </c>
      <c r="AW193" s="47" t="str">
        <f aca="false">IFERROR(IF(AR193="","",AV193-AU193),"")</f>
        <v/>
      </c>
      <c r="AX193" s="51" t="str">
        <f aca="false">IFERROR(IF(AC193="NÃO","",IF(AM193&lt;&gt;"",AM193-W193,IF(AQ193&lt;&gt;"",AQ193-W193,IF(AW193&lt;&gt;"",AW193-W193,"")))),"")</f>
        <v/>
      </c>
      <c r="AY193" s="46" t="str">
        <f aca="false">IFERROR(IF(ISNA(VLOOKUP(R193,Dados!$X$2:$Y$5,2,0)),VLOOKUP(D193,Dados!$X$7:$Y$33,2,0),VLOOKUP(R193,Dados!$X$2:$Y$5,2,0)),"")</f>
        <v/>
      </c>
      <c r="AZ193" s="52" t="str">
        <f aca="false">IF(C193="","",IF(AND(Y193="CONSUMO",AC193="NÃO")*OR(AG193="-",AG193="BIT"),IF(E193&lt;&gt;"",(AI193-(P193+L193-N193+Q193)*AY193)/0.83),""))</f>
        <v/>
      </c>
      <c r="BA193" s="51" t="str">
        <f aca="false">IF(AZ193="","",AZ193*0.17-((P193+L193-N193+Q193)*AY193))</f>
        <v/>
      </c>
      <c r="BB193" s="51" t="str">
        <f aca="false">IF(AND(Y193="CONSUMO",AG193="ANEXO I",AY193&gt;4%),(AI193-(P193+L193-N193+Q193)*0.0514)/0.83*(0.5177)*(0.17)-AI193*0.0514,IF(AND(Y193="CONSUMO",AG193="ANEXO II",AY193&gt;4%),(AI193-(P193+L193-N193+Q193)*0.041)/0.83*(0.3295)*(0.17)-AI193*0.041,IF(AND(Y193="CONSUMO",AG193="ANEXO I",AY193=4%),(AI193-(P193+L193-N193+Q193)*0.04)/0.83*(0.5177)*(0.17)-AI193*0.04,IF(AND(Y193="CONSUMO",AG193="ANEXO II",AY193=4%),(AI193-(P193+L193-N193+Q193)*0.04)/0.83*(0.3295)*(0.17)-AI193*0.04,""))))</f>
        <v/>
      </c>
      <c r="BC193" s="51" t="str">
        <f aca="false">IF(C193="","",IF(AND(Y193="CONSUMO",AC193="SIM")*OR(AG193="-",AG193="BIT"),IF(E193&lt;&gt;"",(AI193-(P193+L193-N193+Q193)*AY193)/0.83),""))</f>
        <v/>
      </c>
      <c r="BD193" s="51" t="str">
        <f aca="false">IF(BC193="","",BC193*0.17)</f>
        <v/>
      </c>
      <c r="BE193" s="51" t="str">
        <f aca="false">IF(I193=6908,0,IF(BC193="","",BD193-((P193+L193-N193+Q193)*AY193)))</f>
        <v/>
      </c>
      <c r="BF193" s="53" t="str">
        <f aca="false">IF(B193="","",IF(OR(B193="",E193="Regime Normal"),0,(AI193-Q193)*VLOOKUP(R193,Dados!$X$98:$Y$108,2,0)))</f>
        <v/>
      </c>
      <c r="BG193" s="54" t="str">
        <f aca="false">IFERROR(VLOOKUP(I193,Dados!$AC$27:$AD$43,2,0),IF(B193="","",IF(D193&lt;&gt;"MT",IF(AND(AC193="SIM",Y193="Revenda"),"2403",IF(AND(AC193="SIM",Y193="Consumo"),"2407",IF(AND(AC193="NÃO",Y193="Revenda"),"2102",IF(AND(AC193="NÃO",Y193="Consumo"),"2556",)))),REPLACE(I193,1,1,1))))</f>
        <v/>
      </c>
    </row>
    <row r="194" customFormat="false" ht="12.8" hidden="false" customHeight="false" outlineLevel="0" collapsed="false">
      <c r="Y194" s="45"/>
      <c r="Z194" s="46" t="str">
        <f aca="false">IF(B194="","",(IFERROR(VLOOKUP(H194,Dados!A$3:B$15000,2,0),"Não Encontrado")))</f>
        <v/>
      </c>
      <c r="AA194" s="46" t="str">
        <f aca="false">IF(B194="","",(IFERROR(VLOOKUP(G194,Dados!C$3:E$15000,3,0),"Não Encontrado")))</f>
        <v/>
      </c>
      <c r="AB194" s="46" t="str">
        <f aca="false">IFERROR(IF(Z194&lt;&gt;"Não Encontrado",Z194,IF(AA194&lt;&gt;"Não Encontrado",AA194,"")),"")</f>
        <v/>
      </c>
      <c r="AC194" s="45" t="str">
        <f aca="false">IF(B194="","",IF(AB194="","NÃO","SIM"))</f>
        <v/>
      </c>
      <c r="AD194" s="45" t="str">
        <f aca="false">IFERROR(VLOOKUP(G194,Dados!$P$3:$R$500,3,0),"")</f>
        <v/>
      </c>
      <c r="AE194" s="45" t="str">
        <f aca="false">IFERROR(VLOOKUP(G194,Dados!$K$3:$L$500,2,0),"")</f>
        <v/>
      </c>
      <c r="AF194" s="45" t="str">
        <f aca="false">IFERROR(VLOOKUP(G194,Dados!$M$3:$N$500,2,0),"")</f>
        <v/>
      </c>
      <c r="AG194" s="45" t="str">
        <f aca="false">IF(F194="","",IF(AND(AD194="",AE194="",AF194=""),"-",IF(AND(AD194="BIT",AE194="",AF194=""),"BIT",IF(AND(AE194="ANEXO I",AD194="",AF194=""),"ANEXO I",IF(AND(AF194="ANEXO II",AD194="",AE194=""),"ANEXO II","Escolher")))))</f>
        <v/>
      </c>
      <c r="AH194" s="45" t="str">
        <f aca="false">IF(AG194&lt;&gt;"Pneus","",IFERROR(VLOOKUP(R194,Dados!$X$2:$Z$5,3,0)*(AI194-Q194),VLOOKUP(D194,Dados!$X$7:$Z$33,3,0)*(AI194-Q194)))</f>
        <v/>
      </c>
      <c r="AI194" s="47" t="str">
        <f aca="false">IF(B194="","",P194+Q194+O194+M194+L194-N194)</f>
        <v/>
      </c>
      <c r="AJ194" s="48" t="str">
        <f aca="false">IFERROR(IF(AND(AC194="SIM",AG194="-",Y194="REVENDA"),(AB194/1+1)*AI194,IF(AND(AC194="SIM",AG194="Pneus",Y194="REVENDA"),(AB194/1+1)*(AI194-AH194),"")),"")</f>
        <v/>
      </c>
      <c r="AK194" s="48" t="str">
        <f aca="false">IF(AJ194="","",AJ194*17%)</f>
        <v/>
      </c>
      <c r="AL194" s="48" t="str">
        <f aca="false">IFERROR(IF(AC194="NÃO","",IF(AK194="","",IF(E194="Simples Nacional",BF194,IF(T194=0.12,U194*0.5833337002,IF(T194=0,AI194*0.07,U194))))),"")</f>
        <v/>
      </c>
      <c r="AM194" s="47" t="str">
        <f aca="false">IFERROR(IF(AC194="NÃO","",IF(OR(AG194="-",AG194="Pneus"),AK194-AL194,"")),"")</f>
        <v/>
      </c>
      <c r="AN194" s="48" t="str">
        <f aca="false">IF(AND(Y194="REVENDA",AC194="SIM",AG194="BIT"),((AB194/1+1)*AI194)*0.4117,"")</f>
        <v/>
      </c>
      <c r="AO194" s="48" t="str">
        <f aca="false">IF(AN194="","",AN194*17%)</f>
        <v/>
      </c>
      <c r="AP194" s="49" t="str">
        <f aca="false">IF(AN194="","",IF(T194=0.12,(U194*0.4117)*0.4117,IF(T194=0,(AI194*0.07)*0.4117,U194*0.4117)))</f>
        <v/>
      </c>
      <c r="AQ194" s="47" t="str">
        <f aca="false">IF(AN194="","",AO194-AP194)</f>
        <v/>
      </c>
      <c r="AR194" s="50" t="str">
        <f aca="false">IFERROR(IF(AND(AC194="SIM",Y194="REVENDA",LEFT(AG194,5)="ANEXO")*OR(AE194="ANEXO I",AF194="ANEXO II"),VLOOKUP(H194,Dados!G:I,2,0),""),"INSERIR MVA")</f>
        <v/>
      </c>
      <c r="AS194" s="48" t="str">
        <f aca="false">IF(LEFT(AG194,5)="ANEXO",VLOOKUP(AG194,Dados!$X$111:$Z$112,2,0)*(AI194-Q194),"")</f>
        <v/>
      </c>
      <c r="AT194" s="48" t="str">
        <f aca="false">IFERROR(IF(AR194="","",(AI194*AR194)+AI194),"INSERIR MVA")</f>
        <v/>
      </c>
      <c r="AU194" s="48" t="str">
        <f aca="false">IF(AT194="","",IF(AY194=0.04,U194,AS194*AY194))</f>
        <v/>
      </c>
      <c r="AV194" s="47" t="str">
        <f aca="false">IFERROR(IF(AU194="","",(VLOOKUP(AG194,Dados!$X$111:$Z$112,3,0)*AT194*0.17)),"INSERIR MVA")</f>
        <v/>
      </c>
      <c r="AW194" s="47" t="str">
        <f aca="false">IFERROR(IF(AR194="","",AV194-AU194),"")</f>
        <v/>
      </c>
      <c r="AX194" s="51" t="str">
        <f aca="false">IFERROR(IF(AC194="NÃO","",IF(AM194&lt;&gt;"",AM194-W194,IF(AQ194&lt;&gt;"",AQ194-W194,IF(AW194&lt;&gt;"",AW194-W194,"")))),"")</f>
        <v/>
      </c>
      <c r="AY194" s="46" t="str">
        <f aca="false">IFERROR(IF(ISNA(VLOOKUP(R194,Dados!$X$2:$Y$5,2,0)),VLOOKUP(D194,Dados!$X$7:$Y$33,2,0),VLOOKUP(R194,Dados!$X$2:$Y$5,2,0)),"")</f>
        <v/>
      </c>
      <c r="AZ194" s="52" t="str">
        <f aca="false">IF(C194="","",IF(AND(Y194="CONSUMO",AC194="NÃO")*OR(AG194="-",AG194="BIT"),IF(E194&lt;&gt;"",(AI194-(P194+L194-N194+Q194)*AY194)/0.83),""))</f>
        <v/>
      </c>
      <c r="BA194" s="51" t="str">
        <f aca="false">IF(AZ194="","",AZ194*0.17-((P194+L194-N194+Q194)*AY194))</f>
        <v/>
      </c>
      <c r="BB194" s="51" t="str">
        <f aca="false">IF(AND(Y194="CONSUMO",AG194="ANEXO I",AY194&gt;4%),(AI194-(P194+L194-N194+Q194)*0.0514)/0.83*(0.5177)*(0.17)-AI194*0.0514,IF(AND(Y194="CONSUMO",AG194="ANEXO II",AY194&gt;4%),(AI194-(P194+L194-N194+Q194)*0.041)/0.83*(0.3295)*(0.17)-AI194*0.041,IF(AND(Y194="CONSUMO",AG194="ANEXO I",AY194=4%),(AI194-(P194+L194-N194+Q194)*0.04)/0.83*(0.5177)*(0.17)-AI194*0.04,IF(AND(Y194="CONSUMO",AG194="ANEXO II",AY194=4%),(AI194-(P194+L194-N194+Q194)*0.04)/0.83*(0.3295)*(0.17)-AI194*0.04,""))))</f>
        <v/>
      </c>
      <c r="BC194" s="51" t="str">
        <f aca="false">IF(C194="","",IF(AND(Y194="CONSUMO",AC194="SIM")*OR(AG194="-",AG194="BIT"),IF(E194&lt;&gt;"",(AI194-(P194+L194-N194+Q194)*AY194)/0.83),""))</f>
        <v/>
      </c>
      <c r="BD194" s="51" t="str">
        <f aca="false">IF(BC194="","",BC194*0.17)</f>
        <v/>
      </c>
      <c r="BE194" s="51" t="str">
        <f aca="false">IF(I194=6908,0,IF(BC194="","",BD194-((P194+L194-N194+Q194)*AY194)))</f>
        <v/>
      </c>
      <c r="BF194" s="53" t="str">
        <f aca="false">IF(B194="","",IF(OR(B194="",E194="Regime Normal"),0,(AI194-Q194)*VLOOKUP(R194,Dados!$X$98:$Y$108,2,0)))</f>
        <v/>
      </c>
      <c r="BG194" s="54" t="str">
        <f aca="false">IFERROR(VLOOKUP(I194,Dados!$AC$27:$AD$43,2,0),IF(B194="","",IF(D194&lt;&gt;"MT",IF(AND(AC194="SIM",Y194="Revenda"),"2403",IF(AND(AC194="SIM",Y194="Consumo"),"2407",IF(AND(AC194="NÃO",Y194="Revenda"),"2102",IF(AND(AC194="NÃO",Y194="Consumo"),"2556",)))),REPLACE(I194,1,1,1))))</f>
        <v/>
      </c>
    </row>
    <row r="195" customFormat="false" ht="12.8" hidden="false" customHeight="false" outlineLevel="0" collapsed="false">
      <c r="Y195" s="45"/>
      <c r="Z195" s="46" t="str">
        <f aca="false">IF(B195="","",(IFERROR(VLOOKUP(H195,Dados!A$3:B$15000,2,0),"Não Encontrado")))</f>
        <v/>
      </c>
      <c r="AA195" s="46" t="str">
        <f aca="false">IF(B195="","",(IFERROR(VLOOKUP(G195,Dados!C$3:E$15000,3,0),"Não Encontrado")))</f>
        <v/>
      </c>
      <c r="AB195" s="46" t="str">
        <f aca="false">IFERROR(IF(Z195&lt;&gt;"Não Encontrado",Z195,IF(AA195&lt;&gt;"Não Encontrado",AA195,"")),"")</f>
        <v/>
      </c>
      <c r="AC195" s="45" t="str">
        <f aca="false">IF(B195="","",IF(AB195="","NÃO","SIM"))</f>
        <v/>
      </c>
      <c r="AD195" s="45" t="str">
        <f aca="false">IFERROR(VLOOKUP(G195,Dados!$P$3:$R$500,3,0),"")</f>
        <v/>
      </c>
      <c r="AE195" s="45" t="str">
        <f aca="false">IFERROR(VLOOKUP(G195,Dados!$K$3:$L$500,2,0),"")</f>
        <v/>
      </c>
      <c r="AF195" s="45" t="str">
        <f aca="false">IFERROR(VLOOKUP(G195,Dados!$M$3:$N$500,2,0),"")</f>
        <v/>
      </c>
      <c r="AG195" s="45" t="str">
        <f aca="false">IF(F195="","",IF(AND(AD195="",AE195="",AF195=""),"-",IF(AND(AD195="BIT",AE195="",AF195=""),"BIT",IF(AND(AE195="ANEXO I",AD195="",AF195=""),"ANEXO I",IF(AND(AF195="ANEXO II",AD195="",AE195=""),"ANEXO II","Escolher")))))</f>
        <v/>
      </c>
      <c r="AH195" s="45" t="str">
        <f aca="false">IF(AG195&lt;&gt;"Pneus","",IFERROR(VLOOKUP(R195,Dados!$X$2:$Z$5,3,0)*(AI195-Q195),VLOOKUP(D195,Dados!$X$7:$Z$33,3,0)*(AI195-Q195)))</f>
        <v/>
      </c>
      <c r="AI195" s="47" t="str">
        <f aca="false">IF(B195="","",P195+Q195+O195+M195+L195-N195)</f>
        <v/>
      </c>
      <c r="AJ195" s="48" t="str">
        <f aca="false">IFERROR(IF(AND(AC195="SIM",AG195="-",Y195="REVENDA"),(AB195/1+1)*AI195,IF(AND(AC195="SIM",AG195="Pneus",Y195="REVENDA"),(AB195/1+1)*(AI195-AH195),"")),"")</f>
        <v/>
      </c>
      <c r="AK195" s="48" t="str">
        <f aca="false">IF(AJ195="","",AJ195*17%)</f>
        <v/>
      </c>
      <c r="AL195" s="48" t="str">
        <f aca="false">IFERROR(IF(AC195="NÃO","",IF(AK195="","",IF(E195="Simples Nacional",BF195,IF(T195=0.12,U195*0.5833337002,IF(T195=0,AI195*0.07,U195))))),"")</f>
        <v/>
      </c>
      <c r="AM195" s="47" t="str">
        <f aca="false">IFERROR(IF(AC195="NÃO","",IF(OR(AG195="-",AG195="Pneus"),AK195-AL195,"")),"")</f>
        <v/>
      </c>
      <c r="AN195" s="48" t="str">
        <f aca="false">IF(AND(Y195="REVENDA",AC195="SIM",AG195="BIT"),((AB195/1+1)*AI195)*0.4117,"")</f>
        <v/>
      </c>
      <c r="AO195" s="48" t="str">
        <f aca="false">IF(AN195="","",AN195*17%)</f>
        <v/>
      </c>
      <c r="AP195" s="49" t="str">
        <f aca="false">IF(AN195="","",IF(T195=0.12,(U195*0.4117)*0.4117,IF(T195=0,(AI195*0.07)*0.4117,U195*0.4117)))</f>
        <v/>
      </c>
      <c r="AQ195" s="47" t="str">
        <f aca="false">IF(AN195="","",AO195-AP195)</f>
        <v/>
      </c>
      <c r="AR195" s="50" t="str">
        <f aca="false">IFERROR(IF(AND(AC195="SIM",Y195="REVENDA",LEFT(AG195,5)="ANEXO")*OR(AE195="ANEXO I",AF195="ANEXO II"),VLOOKUP(H195,Dados!G:I,2,0),""),"INSERIR MVA")</f>
        <v/>
      </c>
      <c r="AS195" s="48" t="str">
        <f aca="false">IF(LEFT(AG195,5)="ANEXO",VLOOKUP(AG195,Dados!$X$111:$Z$112,2,0)*(AI195-Q195),"")</f>
        <v/>
      </c>
      <c r="AT195" s="48" t="str">
        <f aca="false">IFERROR(IF(AR195="","",(AI195*AR195)+AI195),"INSERIR MVA")</f>
        <v/>
      </c>
      <c r="AU195" s="48" t="str">
        <f aca="false">IF(AT195="","",IF(AY195=0.04,U195,AS195*AY195))</f>
        <v/>
      </c>
      <c r="AV195" s="47" t="str">
        <f aca="false">IFERROR(IF(AU195="","",(VLOOKUP(AG195,Dados!$X$111:$Z$112,3,0)*AT195*0.17)),"INSERIR MVA")</f>
        <v/>
      </c>
      <c r="AW195" s="47" t="str">
        <f aca="false">IFERROR(IF(AR195="","",AV195-AU195),"")</f>
        <v/>
      </c>
      <c r="AX195" s="51" t="str">
        <f aca="false">IFERROR(IF(AC195="NÃO","",IF(AM195&lt;&gt;"",AM195-W195,IF(AQ195&lt;&gt;"",AQ195-W195,IF(AW195&lt;&gt;"",AW195-W195,"")))),"")</f>
        <v/>
      </c>
      <c r="AY195" s="46" t="str">
        <f aca="false">IFERROR(IF(ISNA(VLOOKUP(R195,Dados!$X$2:$Y$5,2,0)),VLOOKUP(D195,Dados!$X$7:$Y$33,2,0),VLOOKUP(R195,Dados!$X$2:$Y$5,2,0)),"")</f>
        <v/>
      </c>
      <c r="AZ195" s="52" t="str">
        <f aca="false">IF(C195="","",IF(AND(Y195="CONSUMO",AC195="NÃO")*OR(AG195="-",AG195="BIT"),IF(E195&lt;&gt;"",(AI195-(P195+L195-N195+Q195)*AY195)/0.83),""))</f>
        <v/>
      </c>
      <c r="BA195" s="51" t="str">
        <f aca="false">IF(AZ195="","",AZ195*0.17-((P195+L195-N195+Q195)*AY195))</f>
        <v/>
      </c>
      <c r="BB195" s="51" t="str">
        <f aca="false">IF(AND(Y195="CONSUMO",AG195="ANEXO I",AY195&gt;4%),(AI195-(P195+L195-N195+Q195)*0.0514)/0.83*(0.5177)*(0.17)-AI195*0.0514,IF(AND(Y195="CONSUMO",AG195="ANEXO II",AY195&gt;4%),(AI195-(P195+L195-N195+Q195)*0.041)/0.83*(0.3295)*(0.17)-AI195*0.041,IF(AND(Y195="CONSUMO",AG195="ANEXO I",AY195=4%),(AI195-(P195+L195-N195+Q195)*0.04)/0.83*(0.5177)*(0.17)-AI195*0.04,IF(AND(Y195="CONSUMO",AG195="ANEXO II",AY195=4%),(AI195-(P195+L195-N195+Q195)*0.04)/0.83*(0.3295)*(0.17)-AI195*0.04,""))))</f>
        <v/>
      </c>
      <c r="BC195" s="51" t="str">
        <f aca="false">IF(C195="","",IF(AND(Y195="CONSUMO",AC195="SIM")*OR(AG195="-",AG195="BIT"),IF(E195&lt;&gt;"",(AI195-(P195+L195-N195+Q195)*AY195)/0.83),""))</f>
        <v/>
      </c>
      <c r="BD195" s="51" t="str">
        <f aca="false">IF(BC195="","",BC195*0.17)</f>
        <v/>
      </c>
      <c r="BE195" s="51" t="str">
        <f aca="false">IF(I195=6908,0,IF(BC195="","",BD195-((P195+L195-N195+Q195)*AY195)))</f>
        <v/>
      </c>
      <c r="BF195" s="53" t="str">
        <f aca="false">IF(B195="","",IF(OR(B195="",E195="Regime Normal"),0,(AI195-Q195)*VLOOKUP(R195,Dados!$X$98:$Y$108,2,0)))</f>
        <v/>
      </c>
      <c r="BG195" s="54" t="str">
        <f aca="false">IFERROR(VLOOKUP(I195,Dados!$AC$27:$AD$43,2,0),IF(B195="","",IF(D195&lt;&gt;"MT",IF(AND(AC195="SIM",Y195="Revenda"),"2403",IF(AND(AC195="SIM",Y195="Consumo"),"2407",IF(AND(AC195="NÃO",Y195="Revenda"),"2102",IF(AND(AC195="NÃO",Y195="Consumo"),"2556",)))),REPLACE(I195,1,1,1))))</f>
        <v/>
      </c>
    </row>
    <row r="196" customFormat="false" ht="12.8" hidden="false" customHeight="false" outlineLevel="0" collapsed="false">
      <c r="Y196" s="45"/>
      <c r="Z196" s="46" t="str">
        <f aca="false">IF(B196="","",(IFERROR(VLOOKUP(H196,Dados!A$3:B$15000,2,0),"Não Encontrado")))</f>
        <v/>
      </c>
      <c r="AA196" s="46" t="str">
        <f aca="false">IF(B196="","",(IFERROR(VLOOKUP(G196,Dados!C$3:E$15000,3,0),"Não Encontrado")))</f>
        <v/>
      </c>
      <c r="AB196" s="46" t="str">
        <f aca="false">IFERROR(IF(Z196&lt;&gt;"Não Encontrado",Z196,IF(AA196&lt;&gt;"Não Encontrado",AA196,"")),"")</f>
        <v/>
      </c>
      <c r="AC196" s="45" t="str">
        <f aca="false">IF(B196="","",IF(AB196="","NÃO","SIM"))</f>
        <v/>
      </c>
      <c r="AD196" s="45" t="str">
        <f aca="false">IFERROR(VLOOKUP(G196,Dados!$P$3:$R$500,3,0),"")</f>
        <v/>
      </c>
      <c r="AE196" s="45" t="str">
        <f aca="false">IFERROR(VLOOKUP(G196,Dados!$K$3:$L$500,2,0),"")</f>
        <v/>
      </c>
      <c r="AF196" s="45" t="str">
        <f aca="false">IFERROR(VLOOKUP(G196,Dados!$M$3:$N$500,2,0),"")</f>
        <v/>
      </c>
      <c r="AG196" s="45" t="str">
        <f aca="false">IF(F196="","",IF(AND(AD196="",AE196="",AF196=""),"-",IF(AND(AD196="BIT",AE196="",AF196=""),"BIT",IF(AND(AE196="ANEXO I",AD196="",AF196=""),"ANEXO I",IF(AND(AF196="ANEXO II",AD196="",AE196=""),"ANEXO II","Escolher")))))</f>
        <v/>
      </c>
      <c r="AH196" s="45" t="str">
        <f aca="false">IF(AG196&lt;&gt;"Pneus","",IFERROR(VLOOKUP(R196,Dados!$X$2:$Z$5,3,0)*(AI196-Q196),VLOOKUP(D196,Dados!$X$7:$Z$33,3,0)*(AI196-Q196)))</f>
        <v/>
      </c>
      <c r="AI196" s="47" t="str">
        <f aca="false">IF(B196="","",P196+Q196+O196+M196+L196-N196)</f>
        <v/>
      </c>
      <c r="AJ196" s="48" t="str">
        <f aca="false">IFERROR(IF(AND(AC196="SIM",AG196="-",Y196="REVENDA"),(AB196/1+1)*AI196,IF(AND(AC196="SIM",AG196="Pneus",Y196="REVENDA"),(AB196/1+1)*(AI196-AH196),"")),"")</f>
        <v/>
      </c>
      <c r="AK196" s="48" t="str">
        <f aca="false">IF(AJ196="","",AJ196*17%)</f>
        <v/>
      </c>
      <c r="AL196" s="48" t="str">
        <f aca="false">IFERROR(IF(AC196="NÃO","",IF(AK196="","",IF(E196="Simples Nacional",BF196,IF(T196=0.12,U196*0.5833337002,IF(T196=0,AI196*0.07,U196))))),"")</f>
        <v/>
      </c>
      <c r="AM196" s="47" t="str">
        <f aca="false">IFERROR(IF(AC196="NÃO","",IF(OR(AG196="-",AG196="Pneus"),AK196-AL196,"")),"")</f>
        <v/>
      </c>
      <c r="AN196" s="48" t="str">
        <f aca="false">IF(AND(Y196="REVENDA",AC196="SIM",AG196="BIT"),((AB196/1+1)*AI196)*0.4117,"")</f>
        <v/>
      </c>
      <c r="AO196" s="48" t="str">
        <f aca="false">IF(AN196="","",AN196*17%)</f>
        <v/>
      </c>
      <c r="AP196" s="49" t="str">
        <f aca="false">IF(AN196="","",IF(T196=0.12,(U196*0.4117)*0.4117,IF(T196=0,(AI196*0.07)*0.4117,U196*0.4117)))</f>
        <v/>
      </c>
      <c r="AQ196" s="47" t="str">
        <f aca="false">IF(AN196="","",AO196-AP196)</f>
        <v/>
      </c>
      <c r="AR196" s="50" t="str">
        <f aca="false">IFERROR(IF(AND(AC196="SIM",Y196="REVENDA",LEFT(AG196,5)="ANEXO")*OR(AE196="ANEXO I",AF196="ANEXO II"),VLOOKUP(H196,Dados!G:I,2,0),""),"INSERIR MVA")</f>
        <v/>
      </c>
      <c r="AS196" s="48" t="str">
        <f aca="false">IF(LEFT(AG196,5)="ANEXO",VLOOKUP(AG196,Dados!$X$111:$Z$112,2,0)*(AI196-Q196),"")</f>
        <v/>
      </c>
      <c r="AT196" s="48" t="str">
        <f aca="false">IFERROR(IF(AR196="","",(AI196*AR196)+AI196),"INSERIR MVA")</f>
        <v/>
      </c>
      <c r="AU196" s="48" t="str">
        <f aca="false">IF(AT196="","",IF(AY196=0.04,U196,AS196*AY196))</f>
        <v/>
      </c>
      <c r="AV196" s="47" t="str">
        <f aca="false">IFERROR(IF(AU196="","",(VLOOKUP(AG196,Dados!$X$111:$Z$112,3,0)*AT196*0.17)),"INSERIR MVA")</f>
        <v/>
      </c>
      <c r="AW196" s="47" t="str">
        <f aca="false">IFERROR(IF(AR196="","",AV196-AU196),"")</f>
        <v/>
      </c>
      <c r="AX196" s="51" t="str">
        <f aca="false">IFERROR(IF(AC196="NÃO","",IF(AM196&lt;&gt;"",AM196-W196,IF(AQ196&lt;&gt;"",AQ196-W196,IF(AW196&lt;&gt;"",AW196-W196,"")))),"")</f>
        <v/>
      </c>
      <c r="AY196" s="46" t="str">
        <f aca="false">IFERROR(IF(ISNA(VLOOKUP(R196,Dados!$X$2:$Y$5,2,0)),VLOOKUP(D196,Dados!$X$7:$Y$33,2,0),VLOOKUP(R196,Dados!$X$2:$Y$5,2,0)),"")</f>
        <v/>
      </c>
      <c r="AZ196" s="52" t="str">
        <f aca="false">IF(C196="","",IF(AND(Y196="CONSUMO",AC196="NÃO")*OR(AG196="-",AG196="BIT"),IF(E196&lt;&gt;"",(AI196-(P196+L196-N196+Q196)*AY196)/0.83),""))</f>
        <v/>
      </c>
      <c r="BA196" s="51" t="str">
        <f aca="false">IF(AZ196="","",AZ196*0.17-((P196+L196-N196+Q196)*AY196))</f>
        <v/>
      </c>
      <c r="BB196" s="51" t="str">
        <f aca="false">IF(AND(Y196="CONSUMO",AG196="ANEXO I",AY196&gt;4%),(AI196-(P196+L196-N196+Q196)*0.0514)/0.83*(0.5177)*(0.17)-AI196*0.0514,IF(AND(Y196="CONSUMO",AG196="ANEXO II",AY196&gt;4%),(AI196-(P196+L196-N196+Q196)*0.041)/0.83*(0.3295)*(0.17)-AI196*0.041,IF(AND(Y196="CONSUMO",AG196="ANEXO I",AY196=4%),(AI196-(P196+L196-N196+Q196)*0.04)/0.83*(0.5177)*(0.17)-AI196*0.04,IF(AND(Y196="CONSUMO",AG196="ANEXO II",AY196=4%),(AI196-(P196+L196-N196+Q196)*0.04)/0.83*(0.3295)*(0.17)-AI196*0.04,""))))</f>
        <v/>
      </c>
      <c r="BC196" s="51" t="str">
        <f aca="false">IF(C196="","",IF(AND(Y196="CONSUMO",AC196="SIM")*OR(AG196="-",AG196="BIT"),IF(E196&lt;&gt;"",(AI196-(P196+L196-N196+Q196)*AY196)/0.83),""))</f>
        <v/>
      </c>
      <c r="BD196" s="51" t="str">
        <f aca="false">IF(BC196="","",BC196*0.17)</f>
        <v/>
      </c>
      <c r="BE196" s="51" t="str">
        <f aca="false">IF(I196=6908,0,IF(BC196="","",BD196-((P196+L196-N196+Q196)*AY196)))</f>
        <v/>
      </c>
      <c r="BF196" s="53" t="str">
        <f aca="false">IF(B196="","",IF(OR(B196="",E196="Regime Normal"),0,(AI196-Q196)*VLOOKUP(R196,Dados!$X$98:$Y$108,2,0)))</f>
        <v/>
      </c>
      <c r="BG196" s="54" t="str">
        <f aca="false">IFERROR(VLOOKUP(I196,Dados!$AC$27:$AD$43,2,0),IF(B196="","",IF(D196&lt;&gt;"MT",IF(AND(AC196="SIM",Y196="Revenda"),"2403",IF(AND(AC196="SIM",Y196="Consumo"),"2407",IF(AND(AC196="NÃO",Y196="Revenda"),"2102",IF(AND(AC196="NÃO",Y196="Consumo"),"2556",)))),REPLACE(I196,1,1,1))))</f>
        <v/>
      </c>
    </row>
    <row r="197" customFormat="false" ht="12.8" hidden="false" customHeight="false" outlineLevel="0" collapsed="false">
      <c r="Y197" s="45"/>
      <c r="Z197" s="46" t="str">
        <f aca="false">IF(B197="","",(IFERROR(VLOOKUP(H197,Dados!A$3:B$15000,2,0),"Não Encontrado")))</f>
        <v/>
      </c>
      <c r="AA197" s="46" t="str">
        <f aca="false">IF(B197="","",(IFERROR(VLOOKUP(G197,Dados!C$3:E$15000,3,0),"Não Encontrado")))</f>
        <v/>
      </c>
      <c r="AB197" s="46" t="str">
        <f aca="false">IFERROR(IF(Z197&lt;&gt;"Não Encontrado",Z197,IF(AA197&lt;&gt;"Não Encontrado",AA197,"")),"")</f>
        <v/>
      </c>
      <c r="AC197" s="45" t="str">
        <f aca="false">IF(B197="","",IF(AB197="","NÃO","SIM"))</f>
        <v/>
      </c>
      <c r="AD197" s="45" t="str">
        <f aca="false">IFERROR(VLOOKUP(G197,Dados!$P$3:$R$500,3,0),"")</f>
        <v/>
      </c>
      <c r="AE197" s="45" t="str">
        <f aca="false">IFERROR(VLOOKUP(G197,Dados!$K$3:$L$500,2,0),"")</f>
        <v/>
      </c>
      <c r="AF197" s="45" t="str">
        <f aca="false">IFERROR(VLOOKUP(G197,Dados!$M$3:$N$500,2,0),"")</f>
        <v/>
      </c>
      <c r="AG197" s="45" t="str">
        <f aca="false">IF(F197="","",IF(AND(AD197="",AE197="",AF197=""),"-",IF(AND(AD197="BIT",AE197="",AF197=""),"BIT",IF(AND(AE197="ANEXO I",AD197="",AF197=""),"ANEXO I",IF(AND(AF197="ANEXO II",AD197="",AE197=""),"ANEXO II","Escolher")))))</f>
        <v/>
      </c>
      <c r="AH197" s="45" t="str">
        <f aca="false">IF(AG197&lt;&gt;"Pneus","",IFERROR(VLOOKUP(R197,Dados!$X$2:$Z$5,3,0)*(AI197-Q197),VLOOKUP(D197,Dados!$X$7:$Z$33,3,0)*(AI197-Q197)))</f>
        <v/>
      </c>
      <c r="AI197" s="47" t="str">
        <f aca="false">IF(B197="","",P197+Q197+O197+M197+L197-N197)</f>
        <v/>
      </c>
      <c r="AJ197" s="48" t="str">
        <f aca="false">IFERROR(IF(AND(AC197="SIM",AG197="-",Y197="REVENDA"),(AB197/1+1)*AI197,IF(AND(AC197="SIM",AG197="Pneus",Y197="REVENDA"),(AB197/1+1)*(AI197-AH197),"")),"")</f>
        <v/>
      </c>
      <c r="AK197" s="48" t="str">
        <f aca="false">IF(AJ197="","",AJ197*17%)</f>
        <v/>
      </c>
      <c r="AL197" s="48" t="str">
        <f aca="false">IFERROR(IF(AC197="NÃO","",IF(AK197="","",IF(E197="Simples Nacional",BF197,IF(T197=0.12,U197*0.5833337002,IF(T197=0,AI197*0.07,U197))))),"")</f>
        <v/>
      </c>
      <c r="AM197" s="47" t="str">
        <f aca="false">IFERROR(IF(AC197="NÃO","",IF(OR(AG197="-",AG197="Pneus"),AK197-AL197,"")),"")</f>
        <v/>
      </c>
      <c r="AN197" s="48" t="str">
        <f aca="false">IF(AND(Y197="REVENDA",AC197="SIM",AG197="BIT"),((AB197/1+1)*AI197)*0.4117,"")</f>
        <v/>
      </c>
      <c r="AO197" s="48" t="str">
        <f aca="false">IF(AN197="","",AN197*17%)</f>
        <v/>
      </c>
      <c r="AP197" s="49" t="str">
        <f aca="false">IF(AN197="","",IF(T197=0.12,(U197*0.4117)*0.4117,IF(T197=0,(AI197*0.07)*0.4117,U197*0.4117)))</f>
        <v/>
      </c>
      <c r="AQ197" s="47" t="str">
        <f aca="false">IF(AN197="","",AO197-AP197)</f>
        <v/>
      </c>
      <c r="AR197" s="50" t="str">
        <f aca="false">IFERROR(IF(AND(AC197="SIM",Y197="REVENDA",LEFT(AG197,5)="ANEXO")*OR(AE197="ANEXO I",AF197="ANEXO II"),VLOOKUP(H197,Dados!G:I,2,0),""),"INSERIR MVA")</f>
        <v/>
      </c>
      <c r="AS197" s="48" t="str">
        <f aca="false">IF(LEFT(AG197,5)="ANEXO",VLOOKUP(AG197,Dados!$X$111:$Z$112,2,0)*(AI197-Q197),"")</f>
        <v/>
      </c>
      <c r="AT197" s="48" t="str">
        <f aca="false">IFERROR(IF(AR197="","",(AI197*AR197)+AI197),"INSERIR MVA")</f>
        <v/>
      </c>
      <c r="AU197" s="48" t="str">
        <f aca="false">IF(AT197="","",IF(AY197=0.04,U197,AS197*AY197))</f>
        <v/>
      </c>
      <c r="AV197" s="47" t="str">
        <f aca="false">IFERROR(IF(AU197="","",(VLOOKUP(AG197,Dados!$X$111:$Z$112,3,0)*AT197*0.17)),"INSERIR MVA")</f>
        <v/>
      </c>
      <c r="AW197" s="47" t="str">
        <f aca="false">IFERROR(IF(AR197="","",AV197-AU197),"")</f>
        <v/>
      </c>
      <c r="AX197" s="51" t="str">
        <f aca="false">IFERROR(IF(AC197="NÃO","",IF(AM197&lt;&gt;"",AM197-W197,IF(AQ197&lt;&gt;"",AQ197-W197,IF(AW197&lt;&gt;"",AW197-W197,"")))),"")</f>
        <v/>
      </c>
      <c r="AY197" s="46" t="str">
        <f aca="false">IFERROR(IF(ISNA(VLOOKUP(R197,Dados!$X$2:$Y$5,2,0)),VLOOKUP(D197,Dados!$X$7:$Y$33,2,0),VLOOKUP(R197,Dados!$X$2:$Y$5,2,0)),"")</f>
        <v/>
      </c>
      <c r="AZ197" s="52" t="str">
        <f aca="false">IF(C197="","",IF(AND(Y197="CONSUMO",AC197="NÃO")*OR(AG197="-",AG197="BIT"),IF(E197&lt;&gt;"",(AI197-(P197+L197-N197+Q197)*AY197)/0.83),""))</f>
        <v/>
      </c>
      <c r="BA197" s="51" t="str">
        <f aca="false">IF(AZ197="","",AZ197*0.17-((P197+L197-N197+Q197)*AY197))</f>
        <v/>
      </c>
      <c r="BB197" s="51" t="str">
        <f aca="false">IF(AND(Y197="CONSUMO",AG197="ANEXO I",AY197&gt;4%),(AI197-(P197+L197-N197+Q197)*0.0514)/0.83*(0.5177)*(0.17)-AI197*0.0514,IF(AND(Y197="CONSUMO",AG197="ANEXO II",AY197&gt;4%),(AI197-(P197+L197-N197+Q197)*0.041)/0.83*(0.3295)*(0.17)-AI197*0.041,IF(AND(Y197="CONSUMO",AG197="ANEXO I",AY197=4%),(AI197-(P197+L197-N197+Q197)*0.04)/0.83*(0.5177)*(0.17)-AI197*0.04,IF(AND(Y197="CONSUMO",AG197="ANEXO II",AY197=4%),(AI197-(P197+L197-N197+Q197)*0.04)/0.83*(0.3295)*(0.17)-AI197*0.04,""))))</f>
        <v/>
      </c>
      <c r="BC197" s="51" t="str">
        <f aca="false">IF(C197="","",IF(AND(Y197="CONSUMO",AC197="SIM")*OR(AG197="-",AG197="BIT"),IF(E197&lt;&gt;"",(AI197-(P197+L197-N197+Q197)*AY197)/0.83),""))</f>
        <v/>
      </c>
      <c r="BD197" s="51" t="str">
        <f aca="false">IF(BC197="","",BC197*0.17)</f>
        <v/>
      </c>
      <c r="BE197" s="51" t="str">
        <f aca="false">IF(I197=6908,0,IF(BC197="","",BD197-((P197+L197-N197+Q197)*AY197)))</f>
        <v/>
      </c>
      <c r="BF197" s="53" t="str">
        <f aca="false">IF(B197="","",IF(OR(B197="",E197="Regime Normal"),0,(AI197-Q197)*VLOOKUP(R197,Dados!$X$98:$Y$108,2,0)))</f>
        <v/>
      </c>
      <c r="BG197" s="54" t="str">
        <f aca="false">IFERROR(VLOOKUP(I197,Dados!$AC$27:$AD$43,2,0),IF(B197="","",IF(D197&lt;&gt;"MT",IF(AND(AC197="SIM",Y197="Revenda"),"2403",IF(AND(AC197="SIM",Y197="Consumo"),"2407",IF(AND(AC197="NÃO",Y197="Revenda"),"2102",IF(AND(AC197="NÃO",Y197="Consumo"),"2556",)))),REPLACE(I197,1,1,1))))</f>
        <v/>
      </c>
    </row>
    <row r="198" customFormat="false" ht="12.8" hidden="false" customHeight="false" outlineLevel="0" collapsed="false">
      <c r="Y198" s="45"/>
      <c r="Z198" s="46" t="str">
        <f aca="false">IF(B198="","",(IFERROR(VLOOKUP(H198,Dados!A$3:B$15000,2,0),"Não Encontrado")))</f>
        <v/>
      </c>
      <c r="AA198" s="46" t="str">
        <f aca="false">IF(B198="","",(IFERROR(VLOOKUP(G198,Dados!C$3:E$15000,3,0),"Não Encontrado")))</f>
        <v/>
      </c>
      <c r="AB198" s="46" t="str">
        <f aca="false">IFERROR(IF(Z198&lt;&gt;"Não Encontrado",Z198,IF(AA198&lt;&gt;"Não Encontrado",AA198,"")),"")</f>
        <v/>
      </c>
      <c r="AC198" s="45" t="str">
        <f aca="false">IF(B198="","",IF(AB198="","NÃO","SIM"))</f>
        <v/>
      </c>
      <c r="AD198" s="45" t="str">
        <f aca="false">IFERROR(VLOOKUP(G198,Dados!$P$3:$R$500,3,0),"")</f>
        <v/>
      </c>
      <c r="AE198" s="45" t="str">
        <f aca="false">IFERROR(VLOOKUP(G198,Dados!$K$3:$L$500,2,0),"")</f>
        <v/>
      </c>
      <c r="AF198" s="45" t="str">
        <f aca="false">IFERROR(VLOOKUP(G198,Dados!$M$3:$N$500,2,0),"")</f>
        <v/>
      </c>
      <c r="AG198" s="45" t="str">
        <f aca="false">IF(F198="","",IF(AND(AD198="",AE198="",AF198=""),"-",IF(AND(AD198="BIT",AE198="",AF198=""),"BIT",IF(AND(AE198="ANEXO I",AD198="",AF198=""),"ANEXO I",IF(AND(AF198="ANEXO II",AD198="",AE198=""),"ANEXO II","Escolher")))))</f>
        <v/>
      </c>
      <c r="AH198" s="45" t="str">
        <f aca="false">IF(AG198&lt;&gt;"Pneus","",IFERROR(VLOOKUP(R198,Dados!$X$2:$Z$5,3,0)*(AI198-Q198),VLOOKUP(D198,Dados!$X$7:$Z$33,3,0)*(AI198-Q198)))</f>
        <v/>
      </c>
      <c r="AI198" s="47" t="str">
        <f aca="false">IF(B198="","",P198+Q198+O198+M198+L198-N198)</f>
        <v/>
      </c>
      <c r="AJ198" s="48" t="str">
        <f aca="false">IFERROR(IF(AND(AC198="SIM",AG198="-",Y198="REVENDA"),(AB198/1+1)*AI198,IF(AND(AC198="SIM",AG198="Pneus",Y198="REVENDA"),(AB198/1+1)*(AI198-AH198),"")),"")</f>
        <v/>
      </c>
      <c r="AK198" s="48" t="str">
        <f aca="false">IF(AJ198="","",AJ198*17%)</f>
        <v/>
      </c>
      <c r="AL198" s="48" t="str">
        <f aca="false">IFERROR(IF(AC198="NÃO","",IF(AK198="","",IF(E198="Simples Nacional",BF198,IF(T198=0.12,U198*0.5833337002,IF(T198=0,AI198*0.07,U198))))),"")</f>
        <v/>
      </c>
      <c r="AM198" s="47" t="str">
        <f aca="false">IFERROR(IF(AC198="NÃO","",IF(OR(AG198="-",AG198="Pneus"),AK198-AL198,"")),"")</f>
        <v/>
      </c>
      <c r="AN198" s="48" t="str">
        <f aca="false">IF(AND(Y198="REVENDA",AC198="SIM",AG198="BIT"),((AB198/1+1)*AI198)*0.4117,"")</f>
        <v/>
      </c>
      <c r="AO198" s="48" t="str">
        <f aca="false">IF(AN198="","",AN198*17%)</f>
        <v/>
      </c>
      <c r="AP198" s="49" t="str">
        <f aca="false">IF(AN198="","",IF(T198=0.12,(U198*0.4117)*0.4117,IF(T198=0,(AI198*0.07)*0.4117,U198*0.4117)))</f>
        <v/>
      </c>
      <c r="AQ198" s="47" t="str">
        <f aca="false">IF(AN198="","",AO198-AP198)</f>
        <v/>
      </c>
      <c r="AR198" s="50" t="str">
        <f aca="false">IFERROR(IF(AND(AC198="SIM",Y198="REVENDA",LEFT(AG198,5)="ANEXO")*OR(AE198="ANEXO I",AF198="ANEXO II"),VLOOKUP(H198,Dados!G:I,2,0),""),"INSERIR MVA")</f>
        <v/>
      </c>
      <c r="AS198" s="48" t="str">
        <f aca="false">IF(LEFT(AG198,5)="ANEXO",VLOOKUP(AG198,Dados!$X$111:$Z$112,2,0)*(AI198-Q198),"")</f>
        <v/>
      </c>
      <c r="AT198" s="48" t="str">
        <f aca="false">IFERROR(IF(AR198="","",(AI198*AR198)+AI198),"INSERIR MVA")</f>
        <v/>
      </c>
      <c r="AU198" s="48" t="str">
        <f aca="false">IF(AT198="","",IF(AY198=0.04,U198,AS198*AY198))</f>
        <v/>
      </c>
      <c r="AV198" s="47" t="str">
        <f aca="false">IFERROR(IF(AU198="","",(VLOOKUP(AG198,Dados!$X$111:$Z$112,3,0)*AT198*0.17)),"INSERIR MVA")</f>
        <v/>
      </c>
      <c r="AW198" s="47" t="str">
        <f aca="false">IFERROR(IF(AR198="","",AV198-AU198),"")</f>
        <v/>
      </c>
      <c r="AX198" s="51" t="str">
        <f aca="false">IFERROR(IF(AC198="NÃO","",IF(AM198&lt;&gt;"",AM198-W198,IF(AQ198&lt;&gt;"",AQ198-W198,IF(AW198&lt;&gt;"",AW198-W198,"")))),"")</f>
        <v/>
      </c>
      <c r="AY198" s="46" t="str">
        <f aca="false">IFERROR(IF(ISNA(VLOOKUP(R198,Dados!$X$2:$Y$5,2,0)),VLOOKUP(D198,Dados!$X$7:$Y$33,2,0),VLOOKUP(R198,Dados!$X$2:$Y$5,2,0)),"")</f>
        <v/>
      </c>
      <c r="AZ198" s="52" t="str">
        <f aca="false">IF(C198="","",IF(AND(Y198="CONSUMO",AC198="NÃO")*OR(AG198="-",AG198="BIT"),IF(E198&lt;&gt;"",(AI198-(P198+L198-N198+Q198)*AY198)/0.83),""))</f>
        <v/>
      </c>
      <c r="BA198" s="51" t="str">
        <f aca="false">IF(AZ198="","",AZ198*0.17-((P198+L198-N198+Q198)*AY198))</f>
        <v/>
      </c>
      <c r="BB198" s="51" t="str">
        <f aca="false">IF(AND(Y198="CONSUMO",AG198="ANEXO I",AY198&gt;4%),(AI198-(P198+L198-N198+Q198)*0.0514)/0.83*(0.5177)*(0.17)-AI198*0.0514,IF(AND(Y198="CONSUMO",AG198="ANEXO II",AY198&gt;4%),(AI198-(P198+L198-N198+Q198)*0.041)/0.83*(0.3295)*(0.17)-AI198*0.041,IF(AND(Y198="CONSUMO",AG198="ANEXO I",AY198=4%),(AI198-(P198+L198-N198+Q198)*0.04)/0.83*(0.5177)*(0.17)-AI198*0.04,IF(AND(Y198="CONSUMO",AG198="ANEXO II",AY198=4%),(AI198-(P198+L198-N198+Q198)*0.04)/0.83*(0.3295)*(0.17)-AI198*0.04,""))))</f>
        <v/>
      </c>
      <c r="BC198" s="51" t="str">
        <f aca="false">IF(C198="","",IF(AND(Y198="CONSUMO",AC198="SIM")*OR(AG198="-",AG198="BIT"),IF(E198&lt;&gt;"",(AI198-(P198+L198-N198+Q198)*AY198)/0.83),""))</f>
        <v/>
      </c>
      <c r="BD198" s="51" t="str">
        <f aca="false">IF(BC198="","",BC198*0.17)</f>
        <v/>
      </c>
      <c r="BE198" s="51" t="str">
        <f aca="false">IF(I198=6908,0,IF(BC198="","",BD198-((P198+L198-N198+Q198)*AY198)))</f>
        <v/>
      </c>
      <c r="BF198" s="53" t="str">
        <f aca="false">IF(B198="","",IF(OR(B198="",E198="Regime Normal"),0,(AI198-Q198)*VLOOKUP(R198,Dados!$X$98:$Y$108,2,0)))</f>
        <v/>
      </c>
      <c r="BG198" s="54" t="str">
        <f aca="false">IFERROR(VLOOKUP(I198,Dados!$AC$27:$AD$43,2,0),IF(B198="","",IF(D198&lt;&gt;"MT",IF(AND(AC198="SIM",Y198="Revenda"),"2403",IF(AND(AC198="SIM",Y198="Consumo"),"2407",IF(AND(AC198="NÃO",Y198="Revenda"),"2102",IF(AND(AC198="NÃO",Y198="Consumo"),"2556",)))),REPLACE(I198,1,1,1))))</f>
        <v/>
      </c>
    </row>
    <row r="199" customFormat="false" ht="12.8" hidden="false" customHeight="false" outlineLevel="0" collapsed="false">
      <c r="Y199" s="45"/>
      <c r="Z199" s="46" t="str">
        <f aca="false">IF(B199="","",(IFERROR(VLOOKUP(H199,Dados!A$3:B$15000,2,0),"Não Encontrado")))</f>
        <v/>
      </c>
      <c r="AA199" s="46" t="str">
        <f aca="false">IF(B199="","",(IFERROR(VLOOKUP(G199,Dados!C$3:E$15000,3,0),"Não Encontrado")))</f>
        <v/>
      </c>
      <c r="AB199" s="46" t="str">
        <f aca="false">IFERROR(IF(Z199&lt;&gt;"Não Encontrado",Z199,IF(AA199&lt;&gt;"Não Encontrado",AA199,"")),"")</f>
        <v/>
      </c>
      <c r="AC199" s="45" t="str">
        <f aca="false">IF(B199="","",IF(AB199="","NÃO","SIM"))</f>
        <v/>
      </c>
      <c r="AD199" s="45" t="str">
        <f aca="false">IFERROR(VLOOKUP(G199,Dados!$P$3:$R$500,3,0),"")</f>
        <v/>
      </c>
      <c r="AE199" s="45" t="str">
        <f aca="false">IFERROR(VLOOKUP(G199,Dados!$K$3:$L$500,2,0),"")</f>
        <v/>
      </c>
      <c r="AF199" s="45" t="str">
        <f aca="false">IFERROR(VLOOKUP(G199,Dados!$M$3:$N$500,2,0),"")</f>
        <v/>
      </c>
      <c r="AG199" s="45" t="str">
        <f aca="false">IF(F199="","",IF(AND(AD199="",AE199="",AF199=""),"-",IF(AND(AD199="BIT",AE199="",AF199=""),"BIT",IF(AND(AE199="ANEXO I",AD199="",AF199=""),"ANEXO I",IF(AND(AF199="ANEXO II",AD199="",AE199=""),"ANEXO II","Escolher")))))</f>
        <v/>
      </c>
      <c r="AH199" s="45" t="str">
        <f aca="false">IF(AG199&lt;&gt;"Pneus","",IFERROR(VLOOKUP(R199,Dados!$X$2:$Z$5,3,0)*(AI199-Q199),VLOOKUP(D199,Dados!$X$7:$Z$33,3,0)*(AI199-Q199)))</f>
        <v/>
      </c>
      <c r="AI199" s="47" t="str">
        <f aca="false">IF(B199="","",P199+Q199+O199+M199+L199-N199)</f>
        <v/>
      </c>
      <c r="AJ199" s="48" t="str">
        <f aca="false">IFERROR(IF(AND(AC199="SIM",AG199="-",Y199="REVENDA"),(AB199/1+1)*AI199,IF(AND(AC199="SIM",AG199="Pneus",Y199="REVENDA"),(AB199/1+1)*(AI199-AH199),"")),"")</f>
        <v/>
      </c>
      <c r="AK199" s="48" t="str">
        <f aca="false">IF(AJ199="","",AJ199*17%)</f>
        <v/>
      </c>
      <c r="AL199" s="48" t="str">
        <f aca="false">IFERROR(IF(AC199="NÃO","",IF(AK199="","",IF(E199="Simples Nacional",BF199,IF(T199=0.12,U199*0.5833337002,IF(T199=0,AI199*0.07,U199))))),"")</f>
        <v/>
      </c>
      <c r="AM199" s="47" t="str">
        <f aca="false">IFERROR(IF(AC199="NÃO","",IF(OR(AG199="-",AG199="Pneus"),AK199-AL199,"")),"")</f>
        <v/>
      </c>
      <c r="AN199" s="48" t="str">
        <f aca="false">IF(AND(Y199="REVENDA",AC199="SIM",AG199="BIT"),((AB199/1+1)*AI199)*0.4117,"")</f>
        <v/>
      </c>
      <c r="AO199" s="48" t="str">
        <f aca="false">IF(AN199="","",AN199*17%)</f>
        <v/>
      </c>
      <c r="AP199" s="49" t="str">
        <f aca="false">IF(AN199="","",IF(T199=0.12,(U199*0.4117)*0.4117,IF(T199=0,(AI199*0.07)*0.4117,U199*0.4117)))</f>
        <v/>
      </c>
      <c r="AQ199" s="47" t="str">
        <f aca="false">IF(AN199="","",AO199-AP199)</f>
        <v/>
      </c>
      <c r="AR199" s="50" t="str">
        <f aca="false">IFERROR(IF(AND(AC199="SIM",Y199="REVENDA",LEFT(AG199,5)="ANEXO")*OR(AE199="ANEXO I",AF199="ANEXO II"),VLOOKUP(H199,Dados!G:I,2,0),""),"INSERIR MVA")</f>
        <v/>
      </c>
      <c r="AS199" s="48" t="str">
        <f aca="false">IF(LEFT(AG199,5)="ANEXO",VLOOKUP(AG199,Dados!$X$111:$Z$112,2,0)*(AI199-Q199),"")</f>
        <v/>
      </c>
      <c r="AT199" s="48" t="str">
        <f aca="false">IFERROR(IF(AR199="","",(AI199*AR199)+AI199),"INSERIR MVA")</f>
        <v/>
      </c>
      <c r="AU199" s="48" t="str">
        <f aca="false">IF(AT199="","",IF(AY199=0.04,U199,AS199*AY199))</f>
        <v/>
      </c>
      <c r="AV199" s="47" t="str">
        <f aca="false">IFERROR(IF(AU199="","",(VLOOKUP(AG199,Dados!$X$111:$Z$112,3,0)*AT199*0.17)),"INSERIR MVA")</f>
        <v/>
      </c>
      <c r="AW199" s="47" t="str">
        <f aca="false">IFERROR(IF(AR199="","",AV199-AU199),"")</f>
        <v/>
      </c>
      <c r="AX199" s="51" t="str">
        <f aca="false">IFERROR(IF(AC199="NÃO","",IF(AM199&lt;&gt;"",AM199-W199,IF(AQ199&lt;&gt;"",AQ199-W199,IF(AW199&lt;&gt;"",AW199-W199,"")))),"")</f>
        <v/>
      </c>
      <c r="AY199" s="46" t="str">
        <f aca="false">IFERROR(IF(ISNA(VLOOKUP(R199,Dados!$X$2:$Y$5,2,0)),VLOOKUP(D199,Dados!$X$7:$Y$33,2,0),VLOOKUP(R199,Dados!$X$2:$Y$5,2,0)),"")</f>
        <v/>
      </c>
      <c r="AZ199" s="52" t="str">
        <f aca="false">IF(C199="","",IF(AND(Y199="CONSUMO",AC199="NÃO")*OR(AG199="-",AG199="BIT"),IF(E199&lt;&gt;"",(AI199-(P199+L199-N199+Q199)*AY199)/0.83),""))</f>
        <v/>
      </c>
      <c r="BA199" s="51" t="str">
        <f aca="false">IF(AZ199="","",AZ199*0.17-((P199+L199-N199+Q199)*AY199))</f>
        <v/>
      </c>
      <c r="BB199" s="51" t="str">
        <f aca="false">IF(AND(Y199="CONSUMO",AG199="ANEXO I",AY199&gt;4%),(AI199-(P199+L199-N199+Q199)*0.0514)/0.83*(0.5177)*(0.17)-AI199*0.0514,IF(AND(Y199="CONSUMO",AG199="ANEXO II",AY199&gt;4%),(AI199-(P199+L199-N199+Q199)*0.041)/0.83*(0.3295)*(0.17)-AI199*0.041,IF(AND(Y199="CONSUMO",AG199="ANEXO I",AY199=4%),(AI199-(P199+L199-N199+Q199)*0.04)/0.83*(0.5177)*(0.17)-AI199*0.04,IF(AND(Y199="CONSUMO",AG199="ANEXO II",AY199=4%),(AI199-(P199+L199-N199+Q199)*0.04)/0.83*(0.3295)*(0.17)-AI199*0.04,""))))</f>
        <v/>
      </c>
      <c r="BC199" s="51" t="str">
        <f aca="false">IF(C199="","",IF(AND(Y199="CONSUMO",AC199="SIM")*OR(AG199="-",AG199="BIT"),IF(E199&lt;&gt;"",(AI199-(P199+L199-N199+Q199)*AY199)/0.83),""))</f>
        <v/>
      </c>
      <c r="BD199" s="51" t="str">
        <f aca="false">IF(BC199="","",BC199*0.17)</f>
        <v/>
      </c>
      <c r="BE199" s="51" t="str">
        <f aca="false">IF(I199=6908,0,IF(BC199="","",BD199-((P199+L199-N199+Q199)*AY199)))</f>
        <v/>
      </c>
      <c r="BF199" s="53" t="str">
        <f aca="false">IF(B199="","",IF(OR(B199="",E199="Regime Normal"),0,(AI199-Q199)*VLOOKUP(R199,Dados!$X$98:$Y$108,2,0)))</f>
        <v/>
      </c>
      <c r="BG199" s="54" t="str">
        <f aca="false">IFERROR(VLOOKUP(I199,Dados!$AC$27:$AD$43,2,0),IF(B199="","",IF(D199&lt;&gt;"MT",IF(AND(AC199="SIM",Y199="Revenda"),"2403",IF(AND(AC199="SIM",Y199="Consumo"),"2407",IF(AND(AC199="NÃO",Y199="Revenda"),"2102",IF(AND(AC199="NÃO",Y199="Consumo"),"2556",)))),REPLACE(I199,1,1,1))))</f>
        <v/>
      </c>
    </row>
    <row r="200" customFormat="false" ht="12.8" hidden="false" customHeight="false" outlineLevel="0" collapsed="false">
      <c r="Y200" s="45"/>
      <c r="Z200" s="46" t="str">
        <f aca="false">IF(B200="","",(IFERROR(VLOOKUP(H200,Dados!A$3:B$15000,2,0),"Não Encontrado")))</f>
        <v/>
      </c>
      <c r="AA200" s="46" t="str">
        <f aca="false">IF(B200="","",(IFERROR(VLOOKUP(G200,Dados!C$3:E$15000,3,0),"Não Encontrado")))</f>
        <v/>
      </c>
      <c r="AB200" s="46" t="str">
        <f aca="false">IFERROR(IF(Z200&lt;&gt;"Não Encontrado",Z200,IF(AA200&lt;&gt;"Não Encontrado",AA200,"")),"")</f>
        <v/>
      </c>
      <c r="AC200" s="45" t="str">
        <f aca="false">IF(B200="","",IF(AB200="","NÃO","SIM"))</f>
        <v/>
      </c>
      <c r="AD200" s="45" t="str">
        <f aca="false">IFERROR(VLOOKUP(G200,Dados!$P$3:$R$500,3,0),"")</f>
        <v/>
      </c>
      <c r="AE200" s="45" t="str">
        <f aca="false">IFERROR(VLOOKUP(G200,Dados!$K$3:$L$500,2,0),"")</f>
        <v/>
      </c>
      <c r="AF200" s="45" t="str">
        <f aca="false">IFERROR(VLOOKUP(G200,Dados!$M$3:$N$500,2,0),"")</f>
        <v/>
      </c>
      <c r="AG200" s="45" t="str">
        <f aca="false">IF(F200="","",IF(AND(AD200="",AE200="",AF200=""),"-",IF(AND(AD200="BIT",AE200="",AF200=""),"BIT",IF(AND(AE200="ANEXO I",AD200="",AF200=""),"ANEXO I",IF(AND(AF200="ANEXO II",AD200="",AE200=""),"ANEXO II","Escolher")))))</f>
        <v/>
      </c>
      <c r="AH200" s="45" t="str">
        <f aca="false">IF(AG200&lt;&gt;"Pneus","",IFERROR(VLOOKUP(R200,Dados!$X$2:$Z$5,3,0)*(AI200-Q200),VLOOKUP(D200,Dados!$X$7:$Z$33,3,0)*(AI200-Q200)))</f>
        <v/>
      </c>
      <c r="AI200" s="47" t="str">
        <f aca="false">IF(B200="","",P200+Q200+O200+M200+L200-N200)</f>
        <v/>
      </c>
      <c r="AJ200" s="48" t="str">
        <f aca="false">IFERROR(IF(AND(AC200="SIM",AG200="-",Y200="REVENDA"),(AB200/1+1)*AI200,IF(AND(AC200="SIM",AG200="Pneus",Y200="REVENDA"),(AB200/1+1)*(AI200-AH200),"")),"")</f>
        <v/>
      </c>
      <c r="AK200" s="48" t="str">
        <f aca="false">IF(AJ200="","",AJ200*17%)</f>
        <v/>
      </c>
      <c r="AL200" s="48" t="str">
        <f aca="false">IFERROR(IF(AC200="NÃO","",IF(AK200="","",IF(E200="Simples Nacional",BF200,IF(T200=0.12,U200*0.5833337002,IF(T200=0,AI200*0.07,U200))))),"")</f>
        <v/>
      </c>
      <c r="AM200" s="47" t="str">
        <f aca="false">IFERROR(IF(AC200="NÃO","",IF(OR(AG200="-",AG200="Pneus"),AK200-AL200,"")),"")</f>
        <v/>
      </c>
      <c r="AN200" s="48" t="str">
        <f aca="false">IF(AND(Y200="REVENDA",AC200="SIM",AG200="BIT"),((AB200/1+1)*AI200)*0.4117,"")</f>
        <v/>
      </c>
      <c r="AO200" s="48" t="str">
        <f aca="false">IF(AN200="","",AN200*17%)</f>
        <v/>
      </c>
      <c r="AP200" s="49" t="str">
        <f aca="false">IF(AN200="","",IF(T200=0.12,(U200*0.4117)*0.4117,IF(T200=0,(AI200*0.07)*0.4117,U200*0.4117)))</f>
        <v/>
      </c>
      <c r="AQ200" s="47" t="str">
        <f aca="false">IF(AN200="","",AO200-AP200)</f>
        <v/>
      </c>
      <c r="AR200" s="50" t="str">
        <f aca="false">IFERROR(IF(AND(AC200="SIM",Y200="REVENDA",LEFT(AG200,5)="ANEXO")*OR(AE200="ANEXO I",AF200="ANEXO II"),VLOOKUP(H200,Dados!G:I,2,0),""),"INSERIR MVA")</f>
        <v/>
      </c>
      <c r="AS200" s="48" t="str">
        <f aca="false">IF(LEFT(AG200,5)="ANEXO",VLOOKUP(AG200,Dados!$X$111:$Z$112,2,0)*(AI200-Q200),"")</f>
        <v/>
      </c>
      <c r="AT200" s="48" t="str">
        <f aca="false">IFERROR(IF(AR200="","",(AI200*AR200)+AI200),"INSERIR MVA")</f>
        <v/>
      </c>
      <c r="AU200" s="48" t="str">
        <f aca="false">IF(AT200="","",IF(AY200=0.04,U200,AS200*AY200))</f>
        <v/>
      </c>
      <c r="AV200" s="47" t="str">
        <f aca="false">IFERROR(IF(AU200="","",(VLOOKUP(AG200,Dados!$X$111:$Z$112,3,0)*AT200*0.17)),"INSERIR MVA")</f>
        <v/>
      </c>
      <c r="AW200" s="47" t="str">
        <f aca="false">IFERROR(IF(AR200="","",AV200-AU200),"")</f>
        <v/>
      </c>
      <c r="AX200" s="51" t="str">
        <f aca="false">IFERROR(IF(AC200="NÃO","",IF(AM200&lt;&gt;"",AM200-W200,IF(AQ200&lt;&gt;"",AQ200-W200,IF(AW200&lt;&gt;"",AW200-W200,"")))),"")</f>
        <v/>
      </c>
      <c r="AY200" s="46" t="str">
        <f aca="false">IFERROR(IF(ISNA(VLOOKUP(R200,Dados!$X$2:$Y$5,2,0)),VLOOKUP(D200,Dados!$X$7:$Y$33,2,0),VLOOKUP(R200,Dados!$X$2:$Y$5,2,0)),"")</f>
        <v/>
      </c>
      <c r="AZ200" s="52" t="str">
        <f aca="false">IF(C200="","",IF(AND(Y200="CONSUMO",AC200="NÃO")*OR(AG200="-",AG200="BIT"),IF(E200&lt;&gt;"",(AI200-(P200+L200-N200+Q200)*AY200)/0.83),""))</f>
        <v/>
      </c>
      <c r="BA200" s="51" t="str">
        <f aca="false">IF(AZ200="","",AZ200*0.17-((P200+L200-N200+Q200)*AY200))</f>
        <v/>
      </c>
      <c r="BB200" s="51" t="str">
        <f aca="false">IF(AND(Y200="CONSUMO",AG200="ANEXO I",AY200&gt;4%),(AI200-(P200+L200-N200+Q200)*0.0514)/0.83*(0.5177)*(0.17)-AI200*0.0514,IF(AND(Y200="CONSUMO",AG200="ANEXO II",AY200&gt;4%),(AI200-(P200+L200-N200+Q200)*0.041)/0.83*(0.3295)*(0.17)-AI200*0.041,IF(AND(Y200="CONSUMO",AG200="ANEXO I",AY200=4%),(AI200-(P200+L200-N200+Q200)*0.04)/0.83*(0.5177)*(0.17)-AI200*0.04,IF(AND(Y200="CONSUMO",AG200="ANEXO II",AY200=4%),(AI200-(P200+L200-N200+Q200)*0.04)/0.83*(0.3295)*(0.17)-AI200*0.04,""))))</f>
        <v/>
      </c>
      <c r="BC200" s="51" t="str">
        <f aca="false">IF(C200="","",IF(AND(Y200="CONSUMO",AC200="SIM")*OR(AG200="-",AG200="BIT"),IF(E200&lt;&gt;"",(AI200-(P200+L200-N200+Q200)*AY200)/0.83),""))</f>
        <v/>
      </c>
      <c r="BD200" s="51" t="str">
        <f aca="false">IF(BC200="","",BC200*0.17)</f>
        <v/>
      </c>
      <c r="BE200" s="51" t="str">
        <f aca="false">IF(I200=6908,0,IF(BC200="","",BD200-((P200+L200-N200+Q200)*AY200)))</f>
        <v/>
      </c>
      <c r="BF200" s="53" t="str">
        <f aca="false">IF(B200="","",IF(OR(B200="",E200="Regime Normal"),0,(AI200-Q200)*VLOOKUP(R200,Dados!$X$98:$Y$108,2,0)))</f>
        <v/>
      </c>
      <c r="BG200" s="54" t="str">
        <f aca="false">IFERROR(VLOOKUP(I200,Dados!$AC$27:$AD$43,2,0),IF(B200="","",IF(D200&lt;&gt;"MT",IF(AND(AC200="SIM",Y200="Revenda"),"2403",IF(AND(AC200="SIM",Y200="Consumo"),"2407",IF(AND(AC200="NÃO",Y200="Revenda"),"2102",IF(AND(AC200="NÃO",Y200="Consumo"),"2556",)))),REPLACE(I200,1,1,1))))</f>
        <v/>
      </c>
    </row>
    <row r="201" customFormat="false" ht="12.8" hidden="false" customHeight="false" outlineLevel="0" collapsed="false">
      <c r="Y201" s="45"/>
      <c r="Z201" s="46" t="str">
        <f aca="false">IF(B201="","",(IFERROR(VLOOKUP(H201,Dados!A$3:B$15000,2,0),"Não Encontrado")))</f>
        <v/>
      </c>
      <c r="AA201" s="46" t="str">
        <f aca="false">IF(B201="","",(IFERROR(VLOOKUP(G201,Dados!C$3:E$15000,3,0),"Não Encontrado")))</f>
        <v/>
      </c>
      <c r="AB201" s="46" t="str">
        <f aca="false">IFERROR(IF(Z201&lt;&gt;"Não Encontrado",Z201,IF(AA201&lt;&gt;"Não Encontrado",AA201,"")),"")</f>
        <v/>
      </c>
      <c r="AC201" s="45" t="str">
        <f aca="false">IF(B201="","",IF(AB201="","NÃO","SIM"))</f>
        <v/>
      </c>
      <c r="AD201" s="45" t="str">
        <f aca="false">IFERROR(VLOOKUP(G201,Dados!$P$3:$R$500,3,0),"")</f>
        <v/>
      </c>
      <c r="AE201" s="45" t="str">
        <f aca="false">IFERROR(VLOOKUP(G201,Dados!$K$3:$L$500,2,0),"")</f>
        <v/>
      </c>
      <c r="AF201" s="45" t="str">
        <f aca="false">IFERROR(VLOOKUP(G201,Dados!$M$3:$N$500,2,0),"")</f>
        <v/>
      </c>
      <c r="AG201" s="45" t="str">
        <f aca="false">IF(F201="","",IF(AND(AD201="",AE201="",AF201=""),"-",IF(AND(AD201="BIT",AE201="",AF201=""),"BIT",IF(AND(AE201="ANEXO I",AD201="",AF201=""),"ANEXO I",IF(AND(AF201="ANEXO II",AD201="",AE201=""),"ANEXO II","Escolher")))))</f>
        <v/>
      </c>
      <c r="AH201" s="45" t="str">
        <f aca="false">IF(AG201&lt;&gt;"Pneus","",IFERROR(VLOOKUP(R201,Dados!$X$2:$Z$5,3,0)*(AI201-Q201),VLOOKUP(D201,Dados!$X$7:$Z$33,3,0)*(AI201-Q201)))</f>
        <v/>
      </c>
      <c r="AI201" s="47" t="str">
        <f aca="false">IF(B201="","",P201+Q201+O201+M201+L201-N201)</f>
        <v/>
      </c>
      <c r="AJ201" s="48" t="str">
        <f aca="false">IFERROR(IF(AND(AC201="SIM",AG201="-",Y201="REVENDA"),(AB201/1+1)*AI201,IF(AND(AC201="SIM",AG201="Pneus",Y201="REVENDA"),(AB201/1+1)*(AI201-AH201),"")),"")</f>
        <v/>
      </c>
      <c r="AK201" s="48" t="str">
        <f aca="false">IF(AJ201="","",AJ201*17%)</f>
        <v/>
      </c>
      <c r="AL201" s="48" t="str">
        <f aca="false">IFERROR(IF(AC201="NÃO","",IF(AK201="","",IF(E201="Simples Nacional",BF201,IF(T201=0.12,U201*0.5833337002,IF(T201=0,AI201*0.07,U201))))),"")</f>
        <v/>
      </c>
      <c r="AM201" s="47" t="str">
        <f aca="false">IFERROR(IF(AC201="NÃO","",IF(OR(AG201="-",AG201="Pneus"),AK201-AL201,"")),"")</f>
        <v/>
      </c>
      <c r="AN201" s="48" t="str">
        <f aca="false">IF(AND(Y201="REVENDA",AC201="SIM",AG201="BIT"),((AB201/1+1)*AI201)*0.4117,"")</f>
        <v/>
      </c>
      <c r="AO201" s="48" t="str">
        <f aca="false">IF(AN201="","",AN201*17%)</f>
        <v/>
      </c>
      <c r="AP201" s="49" t="str">
        <f aca="false">IF(AN201="","",IF(T201=0.12,(U201*0.4117)*0.4117,IF(T201=0,(AI201*0.07)*0.4117,U201*0.4117)))</f>
        <v/>
      </c>
      <c r="AQ201" s="47" t="str">
        <f aca="false">IF(AN201="","",AO201-AP201)</f>
        <v/>
      </c>
      <c r="AR201" s="50" t="str">
        <f aca="false">IFERROR(IF(AND(AC201="SIM",Y201="REVENDA",LEFT(AG201,5)="ANEXO")*OR(AE201="ANEXO I",AF201="ANEXO II"),VLOOKUP(H201,Dados!G:I,2,0),""),"INSERIR MVA")</f>
        <v/>
      </c>
      <c r="AS201" s="48" t="str">
        <f aca="false">IF(LEFT(AG201,5)="ANEXO",VLOOKUP(AG201,Dados!$X$111:$Z$112,2,0)*(AI201-Q201),"")</f>
        <v/>
      </c>
      <c r="AT201" s="48" t="str">
        <f aca="false">IFERROR(IF(AR201="","",(AI201*AR201)+AI201),"INSERIR MVA")</f>
        <v/>
      </c>
      <c r="AU201" s="48" t="str">
        <f aca="false">IF(AT201="","",IF(AY201=0.04,U201,AS201*AY201))</f>
        <v/>
      </c>
      <c r="AV201" s="47" t="str">
        <f aca="false">IFERROR(IF(AU201="","",(VLOOKUP(AG201,Dados!$X$111:$Z$112,3,0)*AT201*0.17)),"INSERIR MVA")</f>
        <v/>
      </c>
      <c r="AW201" s="47" t="str">
        <f aca="false">IFERROR(IF(AR201="","",AV201-AU201),"")</f>
        <v/>
      </c>
      <c r="AX201" s="51" t="str">
        <f aca="false">IFERROR(IF(AC201="NÃO","",IF(AM201&lt;&gt;"",AM201-W201,IF(AQ201&lt;&gt;"",AQ201-W201,IF(AW201&lt;&gt;"",AW201-W201,"")))),"")</f>
        <v/>
      </c>
      <c r="AY201" s="46" t="str">
        <f aca="false">IFERROR(IF(ISNA(VLOOKUP(R201,Dados!$X$2:$Y$5,2,0)),VLOOKUP(D201,Dados!$X$7:$Y$33,2,0),VLOOKUP(R201,Dados!$X$2:$Y$5,2,0)),"")</f>
        <v/>
      </c>
      <c r="AZ201" s="52" t="str">
        <f aca="false">IF(C201="","",IF(AND(Y201="CONSUMO",AC201="NÃO")*OR(AG201="-",AG201="BIT"),IF(E201&lt;&gt;"",(AI201-(P201+L201-N201+Q201)*AY201)/0.83),""))</f>
        <v/>
      </c>
      <c r="BA201" s="51" t="str">
        <f aca="false">IF(AZ201="","",AZ201*0.17-((P201+L201-N201+Q201)*AY201))</f>
        <v/>
      </c>
      <c r="BB201" s="51" t="str">
        <f aca="false">IF(AND(Y201="CONSUMO",AG201="ANEXO I",AY201&gt;4%),(AI201-(P201+L201-N201+Q201)*0.0514)/0.83*(0.5177)*(0.17)-AI201*0.0514,IF(AND(Y201="CONSUMO",AG201="ANEXO II",AY201&gt;4%),(AI201-(P201+L201-N201+Q201)*0.041)/0.83*(0.3295)*(0.17)-AI201*0.041,IF(AND(Y201="CONSUMO",AG201="ANEXO I",AY201=4%),(AI201-(P201+L201-N201+Q201)*0.04)/0.83*(0.5177)*(0.17)-AI201*0.04,IF(AND(Y201="CONSUMO",AG201="ANEXO II",AY201=4%),(AI201-(P201+L201-N201+Q201)*0.04)/0.83*(0.3295)*(0.17)-AI201*0.04,""))))</f>
        <v/>
      </c>
      <c r="BC201" s="51" t="str">
        <f aca="false">IF(C201="","",IF(AND(Y201="CONSUMO",AC201="SIM")*OR(AG201="-",AG201="BIT"),IF(E201&lt;&gt;"",(AI201-(P201+L201-N201+Q201)*AY201)/0.83),""))</f>
        <v/>
      </c>
      <c r="BD201" s="51" t="str">
        <f aca="false">IF(BC201="","",BC201*0.17)</f>
        <v/>
      </c>
      <c r="BE201" s="51" t="str">
        <f aca="false">IF(I201=6908,0,IF(BC201="","",BD201-((P201+L201-N201+Q201)*AY201)))</f>
        <v/>
      </c>
      <c r="BF201" s="53" t="str">
        <f aca="false">IF(B201="","",IF(OR(B201="",E201="Regime Normal"),0,(AI201-Q201)*VLOOKUP(R201,Dados!$X$98:$Y$108,2,0)))</f>
        <v/>
      </c>
      <c r="BG201" s="54" t="str">
        <f aca="false">IFERROR(VLOOKUP(I201,Dados!$AC$27:$AD$43,2,0),IF(B201="","",IF(D201&lt;&gt;"MT",IF(AND(AC201="SIM",Y201="Revenda"),"2403",IF(AND(AC201="SIM",Y201="Consumo"),"2407",IF(AND(AC201="NÃO",Y201="Revenda"),"2102",IF(AND(AC201="NÃO",Y201="Consumo"),"2556",)))),REPLACE(I201,1,1,1))))</f>
        <v/>
      </c>
    </row>
    <row r="202" customFormat="false" ht="12.8" hidden="false" customHeight="false" outlineLevel="0" collapsed="false">
      <c r="Y202" s="45"/>
      <c r="Z202" s="46" t="str">
        <f aca="false">IF(B202="","",(IFERROR(VLOOKUP(H202,Dados!A$3:B$15000,2,0),"Não Encontrado")))</f>
        <v/>
      </c>
      <c r="AA202" s="46" t="str">
        <f aca="false">IF(B202="","",(IFERROR(VLOOKUP(G202,Dados!C$3:E$15000,3,0),"Não Encontrado")))</f>
        <v/>
      </c>
      <c r="AB202" s="46" t="str">
        <f aca="false">IFERROR(IF(Z202&lt;&gt;"Não Encontrado",Z202,IF(AA202&lt;&gt;"Não Encontrado",AA202,"")),"")</f>
        <v/>
      </c>
      <c r="AC202" s="45" t="str">
        <f aca="false">IF(B202="","",IF(AB202="","NÃO","SIM"))</f>
        <v/>
      </c>
      <c r="AD202" s="45" t="str">
        <f aca="false">IFERROR(VLOOKUP(G202,Dados!$P$3:$R$500,3,0),"")</f>
        <v/>
      </c>
      <c r="AE202" s="45" t="str">
        <f aca="false">IFERROR(VLOOKUP(G202,Dados!$K$3:$L$500,2,0),"")</f>
        <v/>
      </c>
      <c r="AF202" s="45" t="str">
        <f aca="false">IFERROR(VLOOKUP(G202,Dados!$M$3:$N$500,2,0),"")</f>
        <v/>
      </c>
      <c r="AG202" s="45" t="str">
        <f aca="false">IF(F202="","",IF(AND(AD202="",AE202="",AF202=""),"-",IF(AND(AD202="BIT",AE202="",AF202=""),"BIT",IF(AND(AE202="ANEXO I",AD202="",AF202=""),"ANEXO I",IF(AND(AF202="ANEXO II",AD202="",AE202=""),"ANEXO II","Escolher")))))</f>
        <v/>
      </c>
      <c r="AH202" s="45" t="str">
        <f aca="false">IF(AG202&lt;&gt;"Pneus","",IFERROR(VLOOKUP(R202,Dados!$X$2:$Z$5,3,0)*(AI202-Q202),VLOOKUP(D202,Dados!$X$7:$Z$33,3,0)*(AI202-Q202)))</f>
        <v/>
      </c>
      <c r="AI202" s="47" t="str">
        <f aca="false">IF(B202="","",P202+Q202+O202+M202+L202-N202)</f>
        <v/>
      </c>
      <c r="AJ202" s="48" t="str">
        <f aca="false">IFERROR(IF(AND(AC202="SIM",AG202="-",Y202="REVENDA"),(AB202/1+1)*AI202,IF(AND(AC202="SIM",AG202="Pneus",Y202="REVENDA"),(AB202/1+1)*(AI202-AH202),"")),"")</f>
        <v/>
      </c>
      <c r="AK202" s="48" t="str">
        <f aca="false">IF(AJ202="","",AJ202*17%)</f>
        <v/>
      </c>
      <c r="AL202" s="48" t="str">
        <f aca="false">IFERROR(IF(AC202="NÃO","",IF(AK202="","",IF(E202="Simples Nacional",BF202,IF(T202=0.12,U202*0.5833337002,IF(T202=0,AI202*0.07,U202))))),"")</f>
        <v/>
      </c>
      <c r="AM202" s="47" t="str">
        <f aca="false">IFERROR(IF(AC202="NÃO","",IF(OR(AG202="-",AG202="Pneus"),AK202-AL202,"")),"")</f>
        <v/>
      </c>
      <c r="AN202" s="48" t="str">
        <f aca="false">IF(AND(Y202="REVENDA",AC202="SIM",AG202="BIT"),((AB202/1+1)*AI202)*0.4117,"")</f>
        <v/>
      </c>
      <c r="AO202" s="48" t="str">
        <f aca="false">IF(AN202="","",AN202*17%)</f>
        <v/>
      </c>
      <c r="AP202" s="49" t="str">
        <f aca="false">IF(AN202="","",IF(T202=0.12,(U202*0.4117)*0.4117,IF(T202=0,(AI202*0.07)*0.4117,U202*0.4117)))</f>
        <v/>
      </c>
      <c r="AQ202" s="47" t="str">
        <f aca="false">IF(AN202="","",AO202-AP202)</f>
        <v/>
      </c>
      <c r="AR202" s="50" t="str">
        <f aca="false">IFERROR(IF(AND(AC202="SIM",Y202="REVENDA",LEFT(AG202,5)="ANEXO")*OR(AE202="ANEXO I",AF202="ANEXO II"),VLOOKUP(H202,Dados!G:I,2,0),""),"INSERIR MVA")</f>
        <v/>
      </c>
      <c r="AS202" s="48" t="str">
        <f aca="false">IF(LEFT(AG202,5)="ANEXO",VLOOKUP(AG202,Dados!$X$111:$Z$112,2,0)*(AI202-Q202),"")</f>
        <v/>
      </c>
      <c r="AT202" s="48" t="str">
        <f aca="false">IFERROR(IF(AR202="","",(AI202*AR202)+AI202),"INSERIR MVA")</f>
        <v/>
      </c>
      <c r="AU202" s="48" t="str">
        <f aca="false">IF(AT202="","",IF(AY202=0.04,U202,AS202*AY202))</f>
        <v/>
      </c>
      <c r="AV202" s="47" t="str">
        <f aca="false">IFERROR(IF(AU202="","",(VLOOKUP(AG202,Dados!$X$111:$Z$112,3,0)*AT202*0.17)),"INSERIR MVA")</f>
        <v/>
      </c>
      <c r="AW202" s="47" t="str">
        <f aca="false">IFERROR(IF(AR202="","",AV202-AU202),"")</f>
        <v/>
      </c>
      <c r="AX202" s="51" t="str">
        <f aca="false">IFERROR(IF(AC202="NÃO","",IF(AM202&lt;&gt;"",AM202-W202,IF(AQ202&lt;&gt;"",AQ202-W202,IF(AW202&lt;&gt;"",AW202-W202,"")))),"")</f>
        <v/>
      </c>
      <c r="AY202" s="46" t="str">
        <f aca="false">IFERROR(IF(ISNA(VLOOKUP(R202,Dados!$X$2:$Y$5,2,0)),VLOOKUP(D202,Dados!$X$7:$Y$33,2,0),VLOOKUP(R202,Dados!$X$2:$Y$5,2,0)),"")</f>
        <v/>
      </c>
      <c r="AZ202" s="52" t="str">
        <f aca="false">IF(C202="","",IF(AND(Y202="CONSUMO",AC202="NÃO")*OR(AG202="-",AG202="BIT"),IF(E202&lt;&gt;"",(AI202-(P202+L202-N202+Q202)*AY202)/0.83),""))</f>
        <v/>
      </c>
      <c r="BA202" s="51" t="str">
        <f aca="false">IF(AZ202="","",AZ202*0.17-((P202+L202-N202+Q202)*AY202))</f>
        <v/>
      </c>
      <c r="BB202" s="51" t="str">
        <f aca="false">IF(AND(Y202="CONSUMO",AG202="ANEXO I",AY202&gt;4%),(AI202-(P202+L202-N202+Q202)*0.0514)/0.83*(0.5177)*(0.17)-AI202*0.0514,IF(AND(Y202="CONSUMO",AG202="ANEXO II",AY202&gt;4%),(AI202-(P202+L202-N202+Q202)*0.041)/0.83*(0.3295)*(0.17)-AI202*0.041,IF(AND(Y202="CONSUMO",AG202="ANEXO I",AY202=4%),(AI202-(P202+L202-N202+Q202)*0.04)/0.83*(0.5177)*(0.17)-AI202*0.04,IF(AND(Y202="CONSUMO",AG202="ANEXO II",AY202=4%),(AI202-(P202+L202-N202+Q202)*0.04)/0.83*(0.3295)*(0.17)-AI202*0.04,""))))</f>
        <v/>
      </c>
      <c r="BC202" s="51" t="str">
        <f aca="false">IF(C202="","",IF(AND(Y202="CONSUMO",AC202="SIM")*OR(AG202="-",AG202="BIT"),IF(E202&lt;&gt;"",(AI202-(P202+L202-N202+Q202)*AY202)/0.83),""))</f>
        <v/>
      </c>
      <c r="BD202" s="51" t="str">
        <f aca="false">IF(BC202="","",BC202*0.17)</f>
        <v/>
      </c>
      <c r="BE202" s="51" t="str">
        <f aca="false">IF(I202=6908,0,IF(BC202="","",BD202-((P202+L202-N202+Q202)*AY202)))</f>
        <v/>
      </c>
      <c r="BF202" s="53" t="str">
        <f aca="false">IF(B202="","",IF(OR(B202="",E202="Regime Normal"),0,(AI202-Q202)*VLOOKUP(R202,Dados!$X$98:$Y$108,2,0)))</f>
        <v/>
      </c>
      <c r="BG202" s="54" t="str">
        <f aca="false">IFERROR(VLOOKUP(I202,Dados!$AC$27:$AD$43,2,0),IF(B202="","",IF(D202&lt;&gt;"MT",IF(AND(AC202="SIM",Y202="Revenda"),"2403",IF(AND(AC202="SIM",Y202="Consumo"),"2407",IF(AND(AC202="NÃO",Y202="Revenda"),"2102",IF(AND(AC202="NÃO",Y202="Consumo"),"2556",)))),REPLACE(I202,1,1,1))))</f>
        <v/>
      </c>
    </row>
    <row r="203" customFormat="false" ht="12.8" hidden="false" customHeight="false" outlineLevel="0" collapsed="false">
      <c r="Y203" s="45"/>
      <c r="Z203" s="46" t="str">
        <f aca="false">IF(B203="","",(IFERROR(VLOOKUP(H203,Dados!A$3:B$15000,2,0),"Não Encontrado")))</f>
        <v/>
      </c>
      <c r="AA203" s="46" t="str">
        <f aca="false">IF(B203="","",(IFERROR(VLOOKUP(G203,Dados!C$3:E$15000,3,0),"Não Encontrado")))</f>
        <v/>
      </c>
      <c r="AB203" s="46" t="str">
        <f aca="false">IFERROR(IF(Z203&lt;&gt;"Não Encontrado",Z203,IF(AA203&lt;&gt;"Não Encontrado",AA203,"")),"")</f>
        <v/>
      </c>
      <c r="AC203" s="45" t="str">
        <f aca="false">IF(B203="","",IF(AB203="","NÃO","SIM"))</f>
        <v/>
      </c>
      <c r="AD203" s="45" t="str">
        <f aca="false">IFERROR(VLOOKUP(G203,Dados!$P$3:$R$500,3,0),"")</f>
        <v/>
      </c>
      <c r="AE203" s="45" t="str">
        <f aca="false">IFERROR(VLOOKUP(G203,Dados!$K$3:$L$500,2,0),"")</f>
        <v/>
      </c>
      <c r="AF203" s="45" t="str">
        <f aca="false">IFERROR(VLOOKUP(G203,Dados!$M$3:$N$500,2,0),"")</f>
        <v/>
      </c>
      <c r="AG203" s="45" t="str">
        <f aca="false">IF(F203="","",IF(AND(AD203="",AE203="",AF203=""),"-",IF(AND(AD203="BIT",AE203="",AF203=""),"BIT",IF(AND(AE203="ANEXO I",AD203="",AF203=""),"ANEXO I",IF(AND(AF203="ANEXO II",AD203="",AE203=""),"ANEXO II","Escolher")))))</f>
        <v/>
      </c>
      <c r="AH203" s="45" t="str">
        <f aca="false">IF(AG203&lt;&gt;"Pneus","",IFERROR(VLOOKUP(R203,Dados!$X$2:$Z$5,3,0)*(AI203-Q203),VLOOKUP(D203,Dados!$X$7:$Z$33,3,0)*(AI203-Q203)))</f>
        <v/>
      </c>
      <c r="AI203" s="47" t="str">
        <f aca="false">IF(B203="","",P203+Q203+O203+M203+L203-N203)</f>
        <v/>
      </c>
      <c r="AJ203" s="48" t="str">
        <f aca="false">IFERROR(IF(AND(AC203="SIM",AG203="-",Y203="REVENDA"),(AB203/1+1)*AI203,IF(AND(AC203="SIM",AG203="Pneus",Y203="REVENDA"),(AB203/1+1)*(AI203-AH203),"")),"")</f>
        <v/>
      </c>
      <c r="AK203" s="48" t="str">
        <f aca="false">IF(AJ203="","",AJ203*17%)</f>
        <v/>
      </c>
      <c r="AL203" s="48" t="str">
        <f aca="false">IFERROR(IF(AC203="NÃO","",IF(AK203="","",IF(E203="Simples Nacional",BF203,IF(T203=0.12,U203*0.5833337002,IF(T203=0,AI203*0.07,U203))))),"")</f>
        <v/>
      </c>
      <c r="AM203" s="47" t="str">
        <f aca="false">IFERROR(IF(AC203="NÃO","",IF(OR(AG203="-",AG203="Pneus"),AK203-AL203,"")),"")</f>
        <v/>
      </c>
      <c r="AN203" s="48" t="str">
        <f aca="false">IF(AND(Y203="REVENDA",AC203="SIM",AG203="BIT"),((AB203/1+1)*AI203)*0.4117,"")</f>
        <v/>
      </c>
      <c r="AO203" s="48" t="str">
        <f aca="false">IF(AN203="","",AN203*17%)</f>
        <v/>
      </c>
      <c r="AP203" s="49" t="str">
        <f aca="false">IF(AN203="","",IF(T203=0.12,(U203*0.4117)*0.4117,IF(T203=0,(AI203*0.07)*0.4117,U203*0.4117)))</f>
        <v/>
      </c>
      <c r="AQ203" s="47" t="str">
        <f aca="false">IF(AN203="","",AO203-AP203)</f>
        <v/>
      </c>
      <c r="AR203" s="50" t="str">
        <f aca="false">IFERROR(IF(AND(AC203="SIM",Y203="REVENDA",LEFT(AG203,5)="ANEXO")*OR(AE203="ANEXO I",AF203="ANEXO II"),VLOOKUP(H203,Dados!G:I,2,0),""),"INSERIR MVA")</f>
        <v/>
      </c>
      <c r="AS203" s="48" t="str">
        <f aca="false">IF(LEFT(AG203,5)="ANEXO",VLOOKUP(AG203,Dados!$X$111:$Z$112,2,0)*(AI203-Q203),"")</f>
        <v/>
      </c>
      <c r="AT203" s="48" t="str">
        <f aca="false">IFERROR(IF(AR203="","",(AI203*AR203)+AI203),"INSERIR MVA")</f>
        <v/>
      </c>
      <c r="AU203" s="48" t="str">
        <f aca="false">IF(AT203="","",IF(AY203=0.04,U203,AS203*AY203))</f>
        <v/>
      </c>
      <c r="AV203" s="47" t="str">
        <f aca="false">IFERROR(IF(AU203="","",(VLOOKUP(AG203,Dados!$X$111:$Z$112,3,0)*AT203*0.17)),"INSERIR MVA")</f>
        <v/>
      </c>
      <c r="AW203" s="47" t="str">
        <f aca="false">IFERROR(IF(AR203="","",AV203-AU203),"")</f>
        <v/>
      </c>
      <c r="AX203" s="51" t="str">
        <f aca="false">IFERROR(IF(AC203="NÃO","",IF(AM203&lt;&gt;"",AM203-W203,IF(AQ203&lt;&gt;"",AQ203-W203,IF(AW203&lt;&gt;"",AW203-W203,"")))),"")</f>
        <v/>
      </c>
      <c r="AY203" s="46" t="str">
        <f aca="false">IFERROR(IF(ISNA(VLOOKUP(R203,Dados!$X$2:$Y$5,2,0)),VLOOKUP(D203,Dados!$X$7:$Y$33,2,0),VLOOKUP(R203,Dados!$X$2:$Y$5,2,0)),"")</f>
        <v/>
      </c>
      <c r="AZ203" s="52" t="str">
        <f aca="false">IF(C203="","",IF(AND(Y203="CONSUMO",AC203="NÃO")*OR(AG203="-",AG203="BIT"),IF(E203&lt;&gt;"",(AI203-(P203+L203-N203+Q203)*AY203)/0.83),""))</f>
        <v/>
      </c>
      <c r="BA203" s="51" t="str">
        <f aca="false">IF(AZ203="","",AZ203*0.17-((P203+L203-N203+Q203)*AY203))</f>
        <v/>
      </c>
      <c r="BB203" s="51" t="str">
        <f aca="false">IF(AND(Y203="CONSUMO",AG203="ANEXO I",AY203&gt;4%),(AI203-(P203+L203-N203+Q203)*0.0514)/0.83*(0.5177)*(0.17)-AI203*0.0514,IF(AND(Y203="CONSUMO",AG203="ANEXO II",AY203&gt;4%),(AI203-(P203+L203-N203+Q203)*0.041)/0.83*(0.3295)*(0.17)-AI203*0.041,IF(AND(Y203="CONSUMO",AG203="ANEXO I",AY203=4%),(AI203-(P203+L203-N203+Q203)*0.04)/0.83*(0.5177)*(0.17)-AI203*0.04,IF(AND(Y203="CONSUMO",AG203="ANEXO II",AY203=4%),(AI203-(P203+L203-N203+Q203)*0.04)/0.83*(0.3295)*(0.17)-AI203*0.04,""))))</f>
        <v/>
      </c>
      <c r="BC203" s="51" t="str">
        <f aca="false">IF(C203="","",IF(AND(Y203="CONSUMO",AC203="SIM")*OR(AG203="-",AG203="BIT"),IF(E203&lt;&gt;"",(AI203-(P203+L203-N203+Q203)*AY203)/0.83),""))</f>
        <v/>
      </c>
      <c r="BD203" s="51" t="str">
        <f aca="false">IF(BC203="","",BC203*0.17)</f>
        <v/>
      </c>
      <c r="BE203" s="51" t="str">
        <f aca="false">IF(I203=6908,0,IF(BC203="","",BD203-((P203+L203-N203+Q203)*AY203)))</f>
        <v/>
      </c>
      <c r="BF203" s="53" t="str">
        <f aca="false">IF(B203="","",IF(OR(B203="",E203="Regime Normal"),0,(AI203-Q203)*VLOOKUP(R203,Dados!$X$98:$Y$108,2,0)))</f>
        <v/>
      </c>
      <c r="BG203" s="54" t="str">
        <f aca="false">IFERROR(VLOOKUP(I203,Dados!$AC$27:$AD$43,2,0),IF(B203="","",IF(D203&lt;&gt;"MT",IF(AND(AC203="SIM",Y203="Revenda"),"2403",IF(AND(AC203="SIM",Y203="Consumo"),"2407",IF(AND(AC203="NÃO",Y203="Revenda"),"2102",IF(AND(AC203="NÃO",Y203="Consumo"),"2556",)))),REPLACE(I203,1,1,1))))</f>
        <v/>
      </c>
    </row>
    <row r="204" customFormat="false" ht="12.8" hidden="false" customHeight="false" outlineLevel="0" collapsed="false">
      <c r="Y204" s="45"/>
      <c r="Z204" s="46" t="str">
        <f aca="false">IF(B204="","",(IFERROR(VLOOKUP(H204,Dados!A$3:B$15000,2,0),"Não Encontrado")))</f>
        <v/>
      </c>
      <c r="AA204" s="46" t="str">
        <f aca="false">IF(B204="","",(IFERROR(VLOOKUP(G204,Dados!C$3:E$15000,3,0),"Não Encontrado")))</f>
        <v/>
      </c>
      <c r="AB204" s="46" t="str">
        <f aca="false">IFERROR(IF(Z204&lt;&gt;"Não Encontrado",Z204,IF(AA204&lt;&gt;"Não Encontrado",AA204,"")),"")</f>
        <v/>
      </c>
      <c r="AC204" s="45" t="str">
        <f aca="false">IF(B204="","",IF(AB204="","NÃO","SIM"))</f>
        <v/>
      </c>
      <c r="AD204" s="45" t="str">
        <f aca="false">IFERROR(VLOOKUP(G204,Dados!$P$3:$R$500,3,0),"")</f>
        <v/>
      </c>
      <c r="AE204" s="45" t="str">
        <f aca="false">IFERROR(VLOOKUP(G204,Dados!$K$3:$L$500,2,0),"")</f>
        <v/>
      </c>
      <c r="AF204" s="45" t="str">
        <f aca="false">IFERROR(VLOOKUP(G204,Dados!$M$3:$N$500,2,0),"")</f>
        <v/>
      </c>
      <c r="AG204" s="45" t="str">
        <f aca="false">IF(F204="","",IF(AND(AD204="",AE204="",AF204=""),"-",IF(AND(AD204="BIT",AE204="",AF204=""),"BIT",IF(AND(AE204="ANEXO I",AD204="",AF204=""),"ANEXO I",IF(AND(AF204="ANEXO II",AD204="",AE204=""),"ANEXO II","Escolher")))))</f>
        <v/>
      </c>
      <c r="AH204" s="45" t="str">
        <f aca="false">IF(AG204&lt;&gt;"Pneus","",IFERROR(VLOOKUP(R204,Dados!$X$2:$Z$5,3,0)*(AI204-Q204),VLOOKUP(D204,Dados!$X$7:$Z$33,3,0)*(AI204-Q204)))</f>
        <v/>
      </c>
      <c r="AI204" s="47" t="str">
        <f aca="false">IF(B204="","",P204+Q204+O204+M204+L204-N204)</f>
        <v/>
      </c>
      <c r="AJ204" s="48" t="str">
        <f aca="false">IFERROR(IF(AND(AC204="SIM",AG204="-",Y204="REVENDA"),(AB204/1+1)*AI204,IF(AND(AC204="SIM",AG204="Pneus",Y204="REVENDA"),(AB204/1+1)*(AI204-AH204),"")),"")</f>
        <v/>
      </c>
      <c r="AK204" s="48" t="str">
        <f aca="false">IF(AJ204="","",AJ204*17%)</f>
        <v/>
      </c>
      <c r="AL204" s="48" t="str">
        <f aca="false">IFERROR(IF(AC204="NÃO","",IF(AK204="","",IF(E204="Simples Nacional",BF204,IF(T204=0.12,U204*0.5833337002,IF(T204=0,AI204*0.07,U204))))),"")</f>
        <v/>
      </c>
      <c r="AM204" s="47" t="str">
        <f aca="false">IFERROR(IF(AC204="NÃO","",IF(OR(AG204="-",AG204="Pneus"),AK204-AL204,"")),"")</f>
        <v/>
      </c>
      <c r="AN204" s="48" t="str">
        <f aca="false">IF(AND(Y204="REVENDA",AC204="SIM",AG204="BIT"),((AB204/1+1)*AI204)*0.4117,"")</f>
        <v/>
      </c>
      <c r="AO204" s="48" t="str">
        <f aca="false">IF(AN204="","",AN204*17%)</f>
        <v/>
      </c>
      <c r="AP204" s="49" t="str">
        <f aca="false">IF(AN204="","",IF(T204=0.12,(U204*0.4117)*0.4117,IF(T204=0,(AI204*0.07)*0.4117,U204*0.4117)))</f>
        <v/>
      </c>
      <c r="AQ204" s="47" t="str">
        <f aca="false">IF(AN204="","",AO204-AP204)</f>
        <v/>
      </c>
      <c r="AR204" s="50" t="str">
        <f aca="false">IFERROR(IF(AND(AC204="SIM",Y204="REVENDA",LEFT(AG204,5)="ANEXO")*OR(AE204="ANEXO I",AF204="ANEXO II"),VLOOKUP(H204,Dados!G:I,2,0),""),"INSERIR MVA")</f>
        <v/>
      </c>
      <c r="AS204" s="48" t="str">
        <f aca="false">IF(LEFT(AG204,5)="ANEXO",VLOOKUP(AG204,Dados!$X$111:$Z$112,2,0)*(AI204-Q204),"")</f>
        <v/>
      </c>
      <c r="AT204" s="48" t="str">
        <f aca="false">IFERROR(IF(AR204="","",(AI204*AR204)+AI204),"INSERIR MVA")</f>
        <v/>
      </c>
      <c r="AU204" s="48" t="str">
        <f aca="false">IF(AT204="","",IF(AY204=0.04,U204,AS204*AY204))</f>
        <v/>
      </c>
      <c r="AV204" s="47" t="str">
        <f aca="false">IFERROR(IF(AU204="","",(VLOOKUP(AG204,Dados!$X$111:$Z$112,3,0)*AT204*0.17)),"INSERIR MVA")</f>
        <v/>
      </c>
      <c r="AW204" s="47" t="str">
        <f aca="false">IFERROR(IF(AR204="","",AV204-AU204),"")</f>
        <v/>
      </c>
      <c r="AX204" s="51" t="str">
        <f aca="false">IFERROR(IF(AC204="NÃO","",IF(AM204&lt;&gt;"",AM204-W204,IF(AQ204&lt;&gt;"",AQ204-W204,IF(AW204&lt;&gt;"",AW204-W204,"")))),"")</f>
        <v/>
      </c>
      <c r="AY204" s="46" t="str">
        <f aca="false">IFERROR(IF(ISNA(VLOOKUP(R204,Dados!$X$2:$Y$5,2,0)),VLOOKUP(D204,Dados!$X$7:$Y$33,2,0),VLOOKUP(R204,Dados!$X$2:$Y$5,2,0)),"")</f>
        <v/>
      </c>
      <c r="AZ204" s="52" t="str">
        <f aca="false">IF(C204="","",IF(AND(Y204="CONSUMO",AC204="NÃO")*OR(AG204="-",AG204="BIT"),IF(E204&lt;&gt;"",(AI204-(P204+L204-N204+Q204)*AY204)/0.83),""))</f>
        <v/>
      </c>
      <c r="BA204" s="51" t="str">
        <f aca="false">IF(AZ204="","",AZ204*0.17-((P204+L204-N204+Q204)*AY204))</f>
        <v/>
      </c>
      <c r="BB204" s="51" t="str">
        <f aca="false">IF(AND(Y204="CONSUMO",AG204="ANEXO I",AY204&gt;4%),(AI204-(P204+L204-N204+Q204)*0.0514)/0.83*(0.5177)*(0.17)-AI204*0.0514,IF(AND(Y204="CONSUMO",AG204="ANEXO II",AY204&gt;4%),(AI204-(P204+L204-N204+Q204)*0.041)/0.83*(0.3295)*(0.17)-AI204*0.041,IF(AND(Y204="CONSUMO",AG204="ANEXO I",AY204=4%),(AI204-(P204+L204-N204+Q204)*0.04)/0.83*(0.5177)*(0.17)-AI204*0.04,IF(AND(Y204="CONSUMO",AG204="ANEXO II",AY204=4%),(AI204-(P204+L204-N204+Q204)*0.04)/0.83*(0.3295)*(0.17)-AI204*0.04,""))))</f>
        <v/>
      </c>
      <c r="BC204" s="51" t="str">
        <f aca="false">IF(C204="","",IF(AND(Y204="CONSUMO",AC204="SIM")*OR(AG204="-",AG204="BIT"),IF(E204&lt;&gt;"",(AI204-(P204+L204-N204+Q204)*AY204)/0.83),""))</f>
        <v/>
      </c>
      <c r="BD204" s="51" t="str">
        <f aca="false">IF(BC204="","",BC204*0.17)</f>
        <v/>
      </c>
      <c r="BE204" s="51" t="str">
        <f aca="false">IF(I204=6908,0,IF(BC204="","",BD204-((P204+L204-N204+Q204)*AY204)))</f>
        <v/>
      </c>
      <c r="BF204" s="53" t="str">
        <f aca="false">IF(B204="","",IF(OR(B204="",E204="Regime Normal"),0,(AI204-Q204)*VLOOKUP(R204,Dados!$X$98:$Y$108,2,0)))</f>
        <v/>
      </c>
      <c r="BG204" s="54" t="str">
        <f aca="false">IFERROR(VLOOKUP(I204,Dados!$AC$27:$AD$43,2,0),IF(B204="","",IF(D204&lt;&gt;"MT",IF(AND(AC204="SIM",Y204="Revenda"),"2403",IF(AND(AC204="SIM",Y204="Consumo"),"2407",IF(AND(AC204="NÃO",Y204="Revenda"),"2102",IF(AND(AC204="NÃO",Y204="Consumo"),"2556",)))),REPLACE(I204,1,1,1))))</f>
        <v/>
      </c>
    </row>
    <row r="205" customFormat="false" ht="12.8" hidden="false" customHeight="false" outlineLevel="0" collapsed="false">
      <c r="Y205" s="45"/>
      <c r="Z205" s="46" t="str">
        <f aca="false">IF(B205="","",(IFERROR(VLOOKUP(H205,Dados!A$3:B$15000,2,0),"Não Encontrado")))</f>
        <v/>
      </c>
      <c r="AA205" s="46" t="str">
        <f aca="false">IF(B205="","",(IFERROR(VLOOKUP(G205,Dados!C$3:E$15000,3,0),"Não Encontrado")))</f>
        <v/>
      </c>
      <c r="AB205" s="46" t="str">
        <f aca="false">IFERROR(IF(Z205&lt;&gt;"Não Encontrado",Z205,IF(AA205&lt;&gt;"Não Encontrado",AA205,"")),"")</f>
        <v/>
      </c>
      <c r="AC205" s="45" t="str">
        <f aca="false">IF(B205="","",IF(AB205="","NÃO","SIM"))</f>
        <v/>
      </c>
      <c r="AD205" s="45" t="str">
        <f aca="false">IFERROR(VLOOKUP(G205,Dados!$P$3:$R$500,3,0),"")</f>
        <v/>
      </c>
      <c r="AE205" s="45" t="str">
        <f aca="false">IFERROR(VLOOKUP(G205,Dados!$K$3:$L$500,2,0),"")</f>
        <v/>
      </c>
      <c r="AF205" s="45" t="str">
        <f aca="false">IFERROR(VLOOKUP(G205,Dados!$M$3:$N$500,2,0),"")</f>
        <v/>
      </c>
      <c r="AG205" s="45" t="str">
        <f aca="false">IF(F205="","",IF(AND(AD205="",AE205="",AF205=""),"-",IF(AND(AD205="BIT",AE205="",AF205=""),"BIT",IF(AND(AE205="ANEXO I",AD205="",AF205=""),"ANEXO I",IF(AND(AF205="ANEXO II",AD205="",AE205=""),"ANEXO II","Escolher")))))</f>
        <v/>
      </c>
      <c r="AH205" s="45" t="str">
        <f aca="false">IF(AG205&lt;&gt;"Pneus","",IFERROR(VLOOKUP(R205,Dados!$X$2:$Z$5,3,0)*(AI205-Q205),VLOOKUP(D205,Dados!$X$7:$Z$33,3,0)*(AI205-Q205)))</f>
        <v/>
      </c>
      <c r="AI205" s="47" t="str">
        <f aca="false">IF(B205="","",P205+Q205+O205+M205+L205-N205)</f>
        <v/>
      </c>
      <c r="AJ205" s="48" t="str">
        <f aca="false">IFERROR(IF(AND(AC205="SIM",AG205="-",Y205="REVENDA"),(AB205/1+1)*AI205,IF(AND(AC205="SIM",AG205="Pneus",Y205="REVENDA"),(AB205/1+1)*(AI205-AH205),"")),"")</f>
        <v/>
      </c>
      <c r="AK205" s="48" t="str">
        <f aca="false">IF(AJ205="","",AJ205*17%)</f>
        <v/>
      </c>
      <c r="AL205" s="48" t="str">
        <f aca="false">IFERROR(IF(AC205="NÃO","",IF(AK205="","",IF(E205="Simples Nacional",BF205,IF(T205=0.12,U205*0.5833337002,IF(T205=0,AI205*0.07,U205))))),"")</f>
        <v/>
      </c>
      <c r="AM205" s="47" t="str">
        <f aca="false">IFERROR(IF(AC205="NÃO","",IF(OR(AG205="-",AG205="Pneus"),AK205-AL205,"")),"")</f>
        <v/>
      </c>
      <c r="AN205" s="48" t="str">
        <f aca="false">IF(AND(Y205="REVENDA",AC205="SIM",AG205="BIT"),((AB205/1+1)*AI205)*0.4117,"")</f>
        <v/>
      </c>
      <c r="AO205" s="48" t="str">
        <f aca="false">IF(AN205="","",AN205*17%)</f>
        <v/>
      </c>
      <c r="AP205" s="49" t="str">
        <f aca="false">IF(AN205="","",IF(T205=0.12,(U205*0.4117)*0.4117,IF(T205=0,(AI205*0.07)*0.4117,U205*0.4117)))</f>
        <v/>
      </c>
      <c r="AQ205" s="47" t="str">
        <f aca="false">IF(AN205="","",AO205-AP205)</f>
        <v/>
      </c>
      <c r="AR205" s="50" t="str">
        <f aca="false">IFERROR(IF(AND(AC205="SIM",Y205="REVENDA",LEFT(AG205,5)="ANEXO")*OR(AE205="ANEXO I",AF205="ANEXO II"),VLOOKUP(H205,Dados!G:I,2,0),""),"INSERIR MVA")</f>
        <v/>
      </c>
      <c r="AS205" s="48" t="str">
        <f aca="false">IF(LEFT(AG205,5)="ANEXO",VLOOKUP(AG205,Dados!$X$111:$Z$112,2,0)*(AI205-Q205),"")</f>
        <v/>
      </c>
      <c r="AT205" s="48" t="str">
        <f aca="false">IFERROR(IF(AR205="","",(AI205*AR205)+AI205),"INSERIR MVA")</f>
        <v/>
      </c>
      <c r="AU205" s="48" t="str">
        <f aca="false">IF(AT205="","",IF(AY205=0.04,U205,AS205*AY205))</f>
        <v/>
      </c>
      <c r="AV205" s="47" t="str">
        <f aca="false">IFERROR(IF(AU205="","",(VLOOKUP(AG205,Dados!$X$111:$Z$112,3,0)*AT205*0.17)),"INSERIR MVA")</f>
        <v/>
      </c>
      <c r="AW205" s="47" t="str">
        <f aca="false">IFERROR(IF(AR205="","",AV205-AU205),"")</f>
        <v/>
      </c>
      <c r="AX205" s="51" t="str">
        <f aca="false">IFERROR(IF(AC205="NÃO","",IF(AM205&lt;&gt;"",AM205-W205,IF(AQ205&lt;&gt;"",AQ205-W205,IF(AW205&lt;&gt;"",AW205-W205,"")))),"")</f>
        <v/>
      </c>
      <c r="AY205" s="46" t="str">
        <f aca="false">IFERROR(IF(ISNA(VLOOKUP(R205,Dados!$X$2:$Y$5,2,0)),VLOOKUP(D205,Dados!$X$7:$Y$33,2,0),VLOOKUP(R205,Dados!$X$2:$Y$5,2,0)),"")</f>
        <v/>
      </c>
      <c r="AZ205" s="52" t="str">
        <f aca="false">IF(C205="","",IF(AND(Y205="CONSUMO",AC205="NÃO")*OR(AG205="-",AG205="BIT"),IF(E205&lt;&gt;"",(AI205-(P205+L205-N205+Q205)*AY205)/0.83),""))</f>
        <v/>
      </c>
      <c r="BA205" s="51" t="str">
        <f aca="false">IF(AZ205="","",AZ205*0.17-((P205+L205-N205+Q205)*AY205))</f>
        <v/>
      </c>
      <c r="BB205" s="51" t="str">
        <f aca="false">IF(AND(Y205="CONSUMO",AG205="ANEXO I",AY205&gt;4%),(AI205-(P205+L205-N205+Q205)*0.0514)/0.83*(0.5177)*(0.17)-AI205*0.0514,IF(AND(Y205="CONSUMO",AG205="ANEXO II",AY205&gt;4%),(AI205-(P205+L205-N205+Q205)*0.041)/0.83*(0.3295)*(0.17)-AI205*0.041,IF(AND(Y205="CONSUMO",AG205="ANEXO I",AY205=4%),(AI205-(P205+L205-N205+Q205)*0.04)/0.83*(0.5177)*(0.17)-AI205*0.04,IF(AND(Y205="CONSUMO",AG205="ANEXO II",AY205=4%),(AI205-(P205+L205-N205+Q205)*0.04)/0.83*(0.3295)*(0.17)-AI205*0.04,""))))</f>
        <v/>
      </c>
      <c r="BC205" s="51" t="str">
        <f aca="false">IF(C205="","",IF(AND(Y205="CONSUMO",AC205="SIM")*OR(AG205="-",AG205="BIT"),IF(E205&lt;&gt;"",(AI205-(P205+L205-N205+Q205)*AY205)/0.83),""))</f>
        <v/>
      </c>
      <c r="BD205" s="51" t="str">
        <f aca="false">IF(BC205="","",BC205*0.17)</f>
        <v/>
      </c>
      <c r="BE205" s="51" t="str">
        <f aca="false">IF(I205=6908,0,IF(BC205="","",BD205-((P205+L205-N205+Q205)*AY205)))</f>
        <v/>
      </c>
      <c r="BF205" s="53" t="str">
        <f aca="false">IF(B205="","",IF(OR(B205="",E205="Regime Normal"),0,(AI205-Q205)*VLOOKUP(R205,Dados!$X$98:$Y$108,2,0)))</f>
        <v/>
      </c>
      <c r="BG205" s="54" t="str">
        <f aca="false">IFERROR(VLOOKUP(I205,Dados!$AC$27:$AD$43,2,0),IF(B205="","",IF(D205&lt;&gt;"MT",IF(AND(AC205="SIM",Y205="Revenda"),"2403",IF(AND(AC205="SIM",Y205="Consumo"),"2407",IF(AND(AC205="NÃO",Y205="Revenda"),"2102",IF(AND(AC205="NÃO",Y205="Consumo"),"2556",)))),REPLACE(I205,1,1,1))))</f>
        <v/>
      </c>
    </row>
    <row r="206" customFormat="false" ht="12.8" hidden="false" customHeight="false" outlineLevel="0" collapsed="false">
      <c r="Y206" s="45"/>
      <c r="Z206" s="46" t="str">
        <f aca="false">IF(B206="","",(IFERROR(VLOOKUP(H206,Dados!A$3:B$15000,2,0),"Não Encontrado")))</f>
        <v/>
      </c>
      <c r="AA206" s="46" t="str">
        <f aca="false">IF(B206="","",(IFERROR(VLOOKUP(G206,Dados!C$3:E$15000,3,0),"Não Encontrado")))</f>
        <v/>
      </c>
      <c r="AB206" s="46" t="str">
        <f aca="false">IFERROR(IF(Z206&lt;&gt;"Não Encontrado",Z206,IF(AA206&lt;&gt;"Não Encontrado",AA206,"")),"")</f>
        <v/>
      </c>
      <c r="AC206" s="45" t="str">
        <f aca="false">IF(B206="","",IF(AB206="","NÃO","SIM"))</f>
        <v/>
      </c>
      <c r="AD206" s="45" t="str">
        <f aca="false">IFERROR(VLOOKUP(G206,Dados!$P$3:$R$500,3,0),"")</f>
        <v/>
      </c>
      <c r="AE206" s="45" t="str">
        <f aca="false">IFERROR(VLOOKUP(G206,Dados!$K$3:$L$500,2,0),"")</f>
        <v/>
      </c>
      <c r="AF206" s="45" t="str">
        <f aca="false">IFERROR(VLOOKUP(G206,Dados!$M$3:$N$500,2,0),"")</f>
        <v/>
      </c>
      <c r="AG206" s="45" t="str">
        <f aca="false">IF(F206="","",IF(AND(AD206="",AE206="",AF206=""),"-",IF(AND(AD206="BIT",AE206="",AF206=""),"BIT",IF(AND(AE206="ANEXO I",AD206="",AF206=""),"ANEXO I",IF(AND(AF206="ANEXO II",AD206="",AE206=""),"ANEXO II","Escolher")))))</f>
        <v/>
      </c>
      <c r="AH206" s="45" t="str">
        <f aca="false">IF(AG206&lt;&gt;"Pneus","",IFERROR(VLOOKUP(R206,Dados!$X$2:$Z$5,3,0)*(AI206-Q206),VLOOKUP(D206,Dados!$X$7:$Z$33,3,0)*(AI206-Q206)))</f>
        <v/>
      </c>
      <c r="AI206" s="47" t="str">
        <f aca="false">IF(B206="","",P206+Q206+O206+M206+L206-N206)</f>
        <v/>
      </c>
      <c r="AJ206" s="48" t="str">
        <f aca="false">IFERROR(IF(AND(AC206="SIM",AG206="-",Y206="REVENDA"),(AB206/1+1)*AI206,IF(AND(AC206="SIM",AG206="Pneus",Y206="REVENDA"),(AB206/1+1)*(AI206-AH206),"")),"")</f>
        <v/>
      </c>
      <c r="AK206" s="48" t="str">
        <f aca="false">IF(AJ206="","",AJ206*17%)</f>
        <v/>
      </c>
      <c r="AL206" s="48" t="str">
        <f aca="false">IFERROR(IF(AC206="NÃO","",IF(AK206="","",IF(E206="Simples Nacional",BF206,IF(T206=0.12,U206*0.5833337002,IF(T206=0,AI206*0.07,U206))))),"")</f>
        <v/>
      </c>
      <c r="AM206" s="47" t="str">
        <f aca="false">IFERROR(IF(AC206="NÃO","",IF(OR(AG206="-",AG206="Pneus"),AK206-AL206,"")),"")</f>
        <v/>
      </c>
      <c r="AN206" s="48" t="str">
        <f aca="false">IF(AND(Y206="REVENDA",AC206="SIM",AG206="BIT"),((AB206/1+1)*AI206)*0.4117,"")</f>
        <v/>
      </c>
      <c r="AO206" s="48" t="str">
        <f aca="false">IF(AN206="","",AN206*17%)</f>
        <v/>
      </c>
      <c r="AP206" s="49" t="str">
        <f aca="false">IF(AN206="","",IF(T206=0.12,(U206*0.4117)*0.4117,IF(T206=0,(AI206*0.07)*0.4117,U206*0.4117)))</f>
        <v/>
      </c>
      <c r="AQ206" s="47" t="str">
        <f aca="false">IF(AN206="","",AO206-AP206)</f>
        <v/>
      </c>
      <c r="AR206" s="50" t="str">
        <f aca="false">IFERROR(IF(AND(AC206="SIM",Y206="REVENDA",LEFT(AG206,5)="ANEXO")*OR(AE206="ANEXO I",AF206="ANEXO II"),VLOOKUP(H206,Dados!G:I,2,0),""),"INSERIR MVA")</f>
        <v/>
      </c>
      <c r="AS206" s="48" t="str">
        <f aca="false">IF(LEFT(AG206,5)="ANEXO",VLOOKUP(AG206,Dados!$X$111:$Z$112,2,0)*(AI206-Q206),"")</f>
        <v/>
      </c>
      <c r="AT206" s="48" t="str">
        <f aca="false">IFERROR(IF(AR206="","",(AI206*AR206)+AI206),"INSERIR MVA")</f>
        <v/>
      </c>
      <c r="AU206" s="48" t="str">
        <f aca="false">IF(AT206="","",IF(AY206=0.04,U206,AS206*AY206))</f>
        <v/>
      </c>
      <c r="AV206" s="47" t="str">
        <f aca="false">IFERROR(IF(AU206="","",(VLOOKUP(AG206,Dados!$X$111:$Z$112,3,0)*AT206*0.17)),"INSERIR MVA")</f>
        <v/>
      </c>
      <c r="AW206" s="47" t="str">
        <f aca="false">IFERROR(IF(AR206="","",AV206-AU206),"")</f>
        <v/>
      </c>
      <c r="AX206" s="51" t="str">
        <f aca="false">IFERROR(IF(AC206="NÃO","",IF(AM206&lt;&gt;"",AM206-W206,IF(AQ206&lt;&gt;"",AQ206-W206,IF(AW206&lt;&gt;"",AW206-W206,"")))),"")</f>
        <v/>
      </c>
      <c r="AY206" s="46" t="str">
        <f aca="false">IFERROR(IF(ISNA(VLOOKUP(R206,Dados!$X$2:$Y$5,2,0)),VLOOKUP(D206,Dados!$X$7:$Y$33,2,0),VLOOKUP(R206,Dados!$X$2:$Y$5,2,0)),"")</f>
        <v/>
      </c>
      <c r="AZ206" s="52" t="str">
        <f aca="false">IF(C206="","",IF(AND(Y206="CONSUMO",AC206="NÃO")*OR(AG206="-",AG206="BIT"),IF(E206&lt;&gt;"",(AI206-(P206+L206-N206+Q206)*AY206)/0.83),""))</f>
        <v/>
      </c>
      <c r="BA206" s="51" t="str">
        <f aca="false">IF(AZ206="","",AZ206*0.17-((P206+L206-N206+Q206)*AY206))</f>
        <v/>
      </c>
      <c r="BB206" s="51" t="str">
        <f aca="false">IF(AND(Y206="CONSUMO",AG206="ANEXO I",AY206&gt;4%),(AI206-(P206+L206-N206+Q206)*0.0514)/0.83*(0.5177)*(0.17)-AI206*0.0514,IF(AND(Y206="CONSUMO",AG206="ANEXO II",AY206&gt;4%),(AI206-(P206+L206-N206+Q206)*0.041)/0.83*(0.3295)*(0.17)-AI206*0.041,IF(AND(Y206="CONSUMO",AG206="ANEXO I",AY206=4%),(AI206-(P206+L206-N206+Q206)*0.04)/0.83*(0.5177)*(0.17)-AI206*0.04,IF(AND(Y206="CONSUMO",AG206="ANEXO II",AY206=4%),(AI206-(P206+L206-N206+Q206)*0.04)/0.83*(0.3295)*(0.17)-AI206*0.04,""))))</f>
        <v/>
      </c>
      <c r="BC206" s="51" t="str">
        <f aca="false">IF(C206="","",IF(AND(Y206="CONSUMO",AC206="SIM")*OR(AG206="-",AG206="BIT"),IF(E206&lt;&gt;"",(AI206-(P206+L206-N206+Q206)*AY206)/0.83),""))</f>
        <v/>
      </c>
      <c r="BD206" s="51" t="str">
        <f aca="false">IF(BC206="","",BC206*0.17)</f>
        <v/>
      </c>
      <c r="BE206" s="51" t="str">
        <f aca="false">IF(I206=6908,0,IF(BC206="","",BD206-((P206+L206-N206+Q206)*AY206)))</f>
        <v/>
      </c>
      <c r="BF206" s="53" t="str">
        <f aca="false">IF(B206="","",IF(OR(B206="",E206="Regime Normal"),0,(AI206-Q206)*VLOOKUP(R206,Dados!$X$98:$Y$108,2,0)))</f>
        <v/>
      </c>
      <c r="BG206" s="54" t="str">
        <f aca="false">IFERROR(VLOOKUP(I206,Dados!$AC$27:$AD$43,2,0),IF(B206="","",IF(D206&lt;&gt;"MT",IF(AND(AC206="SIM",Y206="Revenda"),"2403",IF(AND(AC206="SIM",Y206="Consumo"),"2407",IF(AND(AC206="NÃO",Y206="Revenda"),"2102",IF(AND(AC206="NÃO",Y206="Consumo"),"2556",)))),REPLACE(I206,1,1,1))))</f>
        <v/>
      </c>
    </row>
    <row r="207" customFormat="false" ht="12.8" hidden="false" customHeight="false" outlineLevel="0" collapsed="false">
      <c r="Y207" s="45"/>
      <c r="Z207" s="46" t="str">
        <f aca="false">IF(B207="","",(IFERROR(VLOOKUP(H207,Dados!A$3:B$15000,2,0),"Não Encontrado")))</f>
        <v/>
      </c>
      <c r="AA207" s="46" t="str">
        <f aca="false">IF(B207="","",(IFERROR(VLOOKUP(G207,Dados!C$3:E$15000,3,0),"Não Encontrado")))</f>
        <v/>
      </c>
      <c r="AB207" s="46" t="str">
        <f aca="false">IFERROR(IF(Z207&lt;&gt;"Não Encontrado",Z207,IF(AA207&lt;&gt;"Não Encontrado",AA207,"")),"")</f>
        <v/>
      </c>
      <c r="AC207" s="45" t="str">
        <f aca="false">IF(B207="","",IF(AB207="","NÃO","SIM"))</f>
        <v/>
      </c>
      <c r="AD207" s="45" t="str">
        <f aca="false">IFERROR(VLOOKUP(G207,Dados!$P$3:$R$500,3,0),"")</f>
        <v/>
      </c>
      <c r="AE207" s="45" t="str">
        <f aca="false">IFERROR(VLOOKUP(G207,Dados!$K$3:$L$500,2,0),"")</f>
        <v/>
      </c>
      <c r="AF207" s="45" t="str">
        <f aca="false">IFERROR(VLOOKUP(G207,Dados!$M$3:$N$500,2,0),"")</f>
        <v/>
      </c>
      <c r="AG207" s="45" t="str">
        <f aca="false">IF(F207="","",IF(AND(AD207="",AE207="",AF207=""),"-",IF(AND(AD207="BIT",AE207="",AF207=""),"BIT",IF(AND(AE207="ANEXO I",AD207="",AF207=""),"ANEXO I",IF(AND(AF207="ANEXO II",AD207="",AE207=""),"ANEXO II","Escolher")))))</f>
        <v/>
      </c>
      <c r="AH207" s="45" t="str">
        <f aca="false">IF(AG207&lt;&gt;"Pneus","",IFERROR(VLOOKUP(R207,Dados!$X$2:$Z$5,3,0)*(AI207-Q207),VLOOKUP(D207,Dados!$X$7:$Z$33,3,0)*(AI207-Q207)))</f>
        <v/>
      </c>
      <c r="AI207" s="47" t="str">
        <f aca="false">IF(B207="","",P207+Q207+O207+M207+L207-N207)</f>
        <v/>
      </c>
      <c r="AJ207" s="48" t="str">
        <f aca="false">IFERROR(IF(AND(AC207="SIM",AG207="-",Y207="REVENDA"),(AB207/1+1)*AI207,IF(AND(AC207="SIM",AG207="Pneus",Y207="REVENDA"),(AB207/1+1)*(AI207-AH207),"")),"")</f>
        <v/>
      </c>
      <c r="AK207" s="48" t="str">
        <f aca="false">IF(AJ207="","",AJ207*17%)</f>
        <v/>
      </c>
      <c r="AL207" s="48" t="str">
        <f aca="false">IFERROR(IF(AC207="NÃO","",IF(AK207="","",IF(E207="Simples Nacional",BF207,IF(T207=0.12,U207*0.5833337002,IF(T207=0,AI207*0.07,U207))))),"")</f>
        <v/>
      </c>
      <c r="AM207" s="47" t="str">
        <f aca="false">IFERROR(IF(AC207="NÃO","",IF(OR(AG207="-",AG207="Pneus"),AK207-AL207,"")),"")</f>
        <v/>
      </c>
      <c r="AN207" s="48" t="str">
        <f aca="false">IF(AND(Y207="REVENDA",AC207="SIM",AG207="BIT"),((AB207/1+1)*AI207)*0.4117,"")</f>
        <v/>
      </c>
      <c r="AO207" s="48" t="str">
        <f aca="false">IF(AN207="","",AN207*17%)</f>
        <v/>
      </c>
      <c r="AP207" s="49" t="str">
        <f aca="false">IF(AN207="","",IF(T207=0.12,(U207*0.4117)*0.4117,IF(T207=0,(AI207*0.07)*0.4117,U207*0.4117)))</f>
        <v/>
      </c>
      <c r="AQ207" s="47" t="str">
        <f aca="false">IF(AN207="","",AO207-AP207)</f>
        <v/>
      </c>
      <c r="AR207" s="50" t="str">
        <f aca="false">IFERROR(IF(AND(AC207="SIM",Y207="REVENDA",LEFT(AG207,5)="ANEXO")*OR(AE207="ANEXO I",AF207="ANEXO II"),VLOOKUP(H207,Dados!G:I,2,0),""),"INSERIR MVA")</f>
        <v/>
      </c>
      <c r="AS207" s="48" t="str">
        <f aca="false">IF(LEFT(AG207,5)="ANEXO",VLOOKUP(AG207,Dados!$X$111:$Z$112,2,0)*(AI207-Q207),"")</f>
        <v/>
      </c>
      <c r="AT207" s="48" t="str">
        <f aca="false">IFERROR(IF(AR207="","",(AI207*AR207)+AI207),"INSERIR MVA")</f>
        <v/>
      </c>
      <c r="AU207" s="48" t="str">
        <f aca="false">IF(AT207="","",IF(AY207=0.04,U207,AS207*AY207))</f>
        <v/>
      </c>
      <c r="AV207" s="47" t="str">
        <f aca="false">IFERROR(IF(AU207="","",(VLOOKUP(AG207,Dados!$X$111:$Z$112,3,0)*AT207*0.17)),"INSERIR MVA")</f>
        <v/>
      </c>
      <c r="AW207" s="47" t="str">
        <f aca="false">IFERROR(IF(AR207="","",AV207-AU207),"")</f>
        <v/>
      </c>
      <c r="AX207" s="51" t="str">
        <f aca="false">IFERROR(IF(AC207="NÃO","",IF(AM207&lt;&gt;"",AM207-W207,IF(AQ207&lt;&gt;"",AQ207-W207,IF(AW207&lt;&gt;"",AW207-W207,"")))),"")</f>
        <v/>
      </c>
      <c r="AY207" s="46" t="str">
        <f aca="false">IFERROR(IF(ISNA(VLOOKUP(R207,Dados!$X$2:$Y$5,2,0)),VLOOKUP(D207,Dados!$X$7:$Y$33,2,0),VLOOKUP(R207,Dados!$X$2:$Y$5,2,0)),"")</f>
        <v/>
      </c>
      <c r="AZ207" s="52" t="str">
        <f aca="false">IF(C207="","",IF(AND(Y207="CONSUMO",AC207="NÃO")*OR(AG207="-",AG207="BIT"),IF(E207&lt;&gt;"",(AI207-(P207+L207-N207+Q207)*AY207)/0.83),""))</f>
        <v/>
      </c>
      <c r="BA207" s="51" t="str">
        <f aca="false">IF(AZ207="","",AZ207*0.17-((P207+L207-N207+Q207)*AY207))</f>
        <v/>
      </c>
      <c r="BB207" s="51" t="str">
        <f aca="false">IF(AND(Y207="CONSUMO",AG207="ANEXO I",AY207&gt;4%),(AI207-(P207+L207-N207+Q207)*0.0514)/0.83*(0.5177)*(0.17)-AI207*0.0514,IF(AND(Y207="CONSUMO",AG207="ANEXO II",AY207&gt;4%),(AI207-(P207+L207-N207+Q207)*0.041)/0.83*(0.3295)*(0.17)-AI207*0.041,IF(AND(Y207="CONSUMO",AG207="ANEXO I",AY207=4%),(AI207-(P207+L207-N207+Q207)*0.04)/0.83*(0.5177)*(0.17)-AI207*0.04,IF(AND(Y207="CONSUMO",AG207="ANEXO II",AY207=4%),(AI207-(P207+L207-N207+Q207)*0.04)/0.83*(0.3295)*(0.17)-AI207*0.04,""))))</f>
        <v/>
      </c>
      <c r="BC207" s="51" t="str">
        <f aca="false">IF(C207="","",IF(AND(Y207="CONSUMO",AC207="SIM")*OR(AG207="-",AG207="BIT"),IF(E207&lt;&gt;"",(AI207-(P207+L207-N207+Q207)*AY207)/0.83),""))</f>
        <v/>
      </c>
      <c r="BD207" s="51" t="str">
        <f aca="false">IF(BC207="","",BC207*0.17)</f>
        <v/>
      </c>
      <c r="BE207" s="51" t="str">
        <f aca="false">IF(I207=6908,0,IF(BC207="","",BD207-((P207+L207-N207+Q207)*AY207)))</f>
        <v/>
      </c>
      <c r="BF207" s="53" t="str">
        <f aca="false">IF(B207="","",IF(OR(B207="",E207="Regime Normal"),0,(AI207-Q207)*VLOOKUP(R207,Dados!$X$98:$Y$108,2,0)))</f>
        <v/>
      </c>
      <c r="BG207" s="54" t="str">
        <f aca="false">IFERROR(VLOOKUP(I207,Dados!$AC$27:$AD$43,2,0),IF(B207="","",IF(D207&lt;&gt;"MT",IF(AND(AC207="SIM",Y207="Revenda"),"2403",IF(AND(AC207="SIM",Y207="Consumo"),"2407",IF(AND(AC207="NÃO",Y207="Revenda"),"2102",IF(AND(AC207="NÃO",Y207="Consumo"),"2556",)))),REPLACE(I207,1,1,1))))</f>
        <v/>
      </c>
    </row>
    <row r="208" customFormat="false" ht="12.8" hidden="false" customHeight="false" outlineLevel="0" collapsed="false">
      <c r="Y208" s="45"/>
      <c r="Z208" s="46" t="str">
        <f aca="false">IF(B208="","",(IFERROR(VLOOKUP(H208,Dados!A$3:B$15000,2,0),"Não Encontrado")))</f>
        <v/>
      </c>
      <c r="AA208" s="46" t="str">
        <f aca="false">IF(B208="","",(IFERROR(VLOOKUP(G208,Dados!C$3:E$15000,3,0),"Não Encontrado")))</f>
        <v/>
      </c>
      <c r="AB208" s="46" t="str">
        <f aca="false">IFERROR(IF(Z208&lt;&gt;"Não Encontrado",Z208,IF(AA208&lt;&gt;"Não Encontrado",AA208,"")),"")</f>
        <v/>
      </c>
      <c r="AC208" s="45" t="str">
        <f aca="false">IF(B208="","",IF(AB208="","NÃO","SIM"))</f>
        <v/>
      </c>
      <c r="AD208" s="45" t="str">
        <f aca="false">IFERROR(VLOOKUP(G208,Dados!$P$3:$R$500,3,0),"")</f>
        <v/>
      </c>
      <c r="AE208" s="45" t="str">
        <f aca="false">IFERROR(VLOOKUP(G208,Dados!$K$3:$L$500,2,0),"")</f>
        <v/>
      </c>
      <c r="AF208" s="45" t="str">
        <f aca="false">IFERROR(VLOOKUP(G208,Dados!$M$3:$N$500,2,0),"")</f>
        <v/>
      </c>
      <c r="AG208" s="45" t="str">
        <f aca="false">IF(F208="","",IF(AND(AD208="",AE208="",AF208=""),"-",IF(AND(AD208="BIT",AE208="",AF208=""),"BIT",IF(AND(AE208="ANEXO I",AD208="",AF208=""),"ANEXO I",IF(AND(AF208="ANEXO II",AD208="",AE208=""),"ANEXO II","Escolher")))))</f>
        <v/>
      </c>
      <c r="AH208" s="45" t="str">
        <f aca="false">IF(AG208&lt;&gt;"Pneus","",IFERROR(VLOOKUP(R208,Dados!$X$2:$Z$5,3,0)*(AI208-Q208),VLOOKUP(D208,Dados!$X$7:$Z$33,3,0)*(AI208-Q208)))</f>
        <v/>
      </c>
      <c r="AI208" s="47" t="str">
        <f aca="false">IF(B208="","",P208+Q208+O208+M208+L208-N208)</f>
        <v/>
      </c>
      <c r="AJ208" s="48" t="str">
        <f aca="false">IFERROR(IF(AND(AC208="SIM",AG208="-",Y208="REVENDA"),(AB208/1+1)*AI208,IF(AND(AC208="SIM",AG208="Pneus",Y208="REVENDA"),(AB208/1+1)*(AI208-AH208),"")),"")</f>
        <v/>
      </c>
      <c r="AK208" s="48" t="str">
        <f aca="false">IF(AJ208="","",AJ208*17%)</f>
        <v/>
      </c>
      <c r="AL208" s="48" t="str">
        <f aca="false">IFERROR(IF(AC208="NÃO","",IF(AK208="","",IF(E208="Simples Nacional",BF208,IF(T208=0.12,U208*0.5833337002,IF(T208=0,AI208*0.07,U208))))),"")</f>
        <v/>
      </c>
      <c r="AM208" s="47" t="str">
        <f aca="false">IFERROR(IF(AC208="NÃO","",IF(OR(AG208="-",AG208="Pneus"),AK208-AL208,"")),"")</f>
        <v/>
      </c>
      <c r="AN208" s="48" t="str">
        <f aca="false">IF(AND(Y208="REVENDA",AC208="SIM",AG208="BIT"),((AB208/1+1)*AI208)*0.4117,"")</f>
        <v/>
      </c>
      <c r="AO208" s="48" t="str">
        <f aca="false">IF(AN208="","",AN208*17%)</f>
        <v/>
      </c>
      <c r="AP208" s="49" t="str">
        <f aca="false">IF(AN208="","",IF(T208=0.12,(U208*0.4117)*0.4117,IF(T208=0,(AI208*0.07)*0.4117,U208*0.4117)))</f>
        <v/>
      </c>
      <c r="AQ208" s="47" t="str">
        <f aca="false">IF(AN208="","",AO208-AP208)</f>
        <v/>
      </c>
      <c r="AR208" s="50" t="str">
        <f aca="false">IFERROR(IF(AND(AC208="SIM",Y208="REVENDA",LEFT(AG208,5)="ANEXO")*OR(AE208="ANEXO I",AF208="ANEXO II"),VLOOKUP(H208,Dados!G:I,2,0),""),"INSERIR MVA")</f>
        <v/>
      </c>
      <c r="AS208" s="48" t="str">
        <f aca="false">IF(LEFT(AG208,5)="ANEXO",VLOOKUP(AG208,Dados!$X$111:$Z$112,2,0)*(AI208-Q208),"")</f>
        <v/>
      </c>
      <c r="AT208" s="48" t="str">
        <f aca="false">IFERROR(IF(AR208="","",(AI208*AR208)+AI208),"INSERIR MVA")</f>
        <v/>
      </c>
      <c r="AU208" s="48" t="str">
        <f aca="false">IF(AT208="","",IF(AY208=0.04,U208,AS208*AY208))</f>
        <v/>
      </c>
      <c r="AV208" s="47" t="str">
        <f aca="false">IFERROR(IF(AU208="","",(VLOOKUP(AG208,Dados!$X$111:$Z$112,3,0)*AT208*0.17)),"INSERIR MVA")</f>
        <v/>
      </c>
      <c r="AW208" s="47" t="str">
        <f aca="false">IFERROR(IF(AR208="","",AV208-AU208),"")</f>
        <v/>
      </c>
      <c r="AX208" s="51" t="str">
        <f aca="false">IFERROR(IF(AC208="NÃO","",IF(AM208&lt;&gt;"",AM208-W208,IF(AQ208&lt;&gt;"",AQ208-W208,IF(AW208&lt;&gt;"",AW208-W208,"")))),"")</f>
        <v/>
      </c>
      <c r="AY208" s="46" t="str">
        <f aca="false">IFERROR(IF(ISNA(VLOOKUP(R208,Dados!$X$2:$Y$5,2,0)),VLOOKUP(D208,Dados!$X$7:$Y$33,2,0),VLOOKUP(R208,Dados!$X$2:$Y$5,2,0)),"")</f>
        <v/>
      </c>
      <c r="AZ208" s="52" t="str">
        <f aca="false">IF(C208="","",IF(AND(Y208="CONSUMO",AC208="NÃO")*OR(AG208="-",AG208="BIT"),IF(E208&lt;&gt;"",(AI208-(P208+L208-N208+Q208)*AY208)/0.83),""))</f>
        <v/>
      </c>
      <c r="BA208" s="51" t="str">
        <f aca="false">IF(AZ208="","",AZ208*0.17-((P208+L208-N208+Q208)*AY208))</f>
        <v/>
      </c>
      <c r="BB208" s="51" t="str">
        <f aca="false">IF(AND(Y208="CONSUMO",AG208="ANEXO I",AY208&gt;4%),(AI208-(P208+L208-N208+Q208)*0.0514)/0.83*(0.5177)*(0.17)-AI208*0.0514,IF(AND(Y208="CONSUMO",AG208="ANEXO II",AY208&gt;4%),(AI208-(P208+L208-N208+Q208)*0.041)/0.83*(0.3295)*(0.17)-AI208*0.041,IF(AND(Y208="CONSUMO",AG208="ANEXO I",AY208=4%),(AI208-(P208+L208-N208+Q208)*0.04)/0.83*(0.5177)*(0.17)-AI208*0.04,IF(AND(Y208="CONSUMO",AG208="ANEXO II",AY208=4%),(AI208-(P208+L208-N208+Q208)*0.04)/0.83*(0.3295)*(0.17)-AI208*0.04,""))))</f>
        <v/>
      </c>
      <c r="BC208" s="51" t="str">
        <f aca="false">IF(C208="","",IF(AND(Y208="CONSUMO",AC208="SIM")*OR(AG208="-",AG208="BIT"),IF(E208&lt;&gt;"",(AI208-(P208+L208-N208+Q208)*AY208)/0.83),""))</f>
        <v/>
      </c>
      <c r="BD208" s="51" t="str">
        <f aca="false">IF(BC208="","",BC208*0.17)</f>
        <v/>
      </c>
      <c r="BE208" s="51" t="str">
        <f aca="false">IF(I208=6908,0,IF(BC208="","",BD208-((P208+L208-N208+Q208)*AY208)))</f>
        <v/>
      </c>
      <c r="BF208" s="53" t="str">
        <f aca="false">IF(B208="","",IF(OR(B208="",E208="Regime Normal"),0,(AI208-Q208)*VLOOKUP(R208,Dados!$X$98:$Y$108,2,0)))</f>
        <v/>
      </c>
      <c r="BG208" s="54" t="str">
        <f aca="false">IFERROR(VLOOKUP(I208,Dados!$AC$27:$AD$43,2,0),IF(B208="","",IF(D208&lt;&gt;"MT",IF(AND(AC208="SIM",Y208="Revenda"),"2403",IF(AND(AC208="SIM",Y208="Consumo"),"2407",IF(AND(AC208="NÃO",Y208="Revenda"),"2102",IF(AND(AC208="NÃO",Y208="Consumo"),"2556",)))),REPLACE(I208,1,1,1))))</f>
        <v/>
      </c>
    </row>
    <row r="209" customFormat="false" ht="12.8" hidden="false" customHeight="false" outlineLevel="0" collapsed="false">
      <c r="Y209" s="45"/>
      <c r="Z209" s="46" t="str">
        <f aca="false">IF(B209="","",(IFERROR(VLOOKUP(H209,Dados!A$3:B$15000,2,0),"Não Encontrado")))</f>
        <v/>
      </c>
      <c r="AA209" s="46" t="str">
        <f aca="false">IF(B209="","",(IFERROR(VLOOKUP(G209,Dados!C$3:E$15000,3,0),"Não Encontrado")))</f>
        <v/>
      </c>
      <c r="AB209" s="46" t="str">
        <f aca="false">IFERROR(IF(Z209&lt;&gt;"Não Encontrado",Z209,IF(AA209&lt;&gt;"Não Encontrado",AA209,"")),"")</f>
        <v/>
      </c>
      <c r="AC209" s="45" t="str">
        <f aca="false">IF(B209="","",IF(AB209="","NÃO","SIM"))</f>
        <v/>
      </c>
      <c r="AD209" s="45" t="str">
        <f aca="false">IFERROR(VLOOKUP(G209,Dados!$P$3:$R$500,3,0),"")</f>
        <v/>
      </c>
      <c r="AE209" s="45" t="str">
        <f aca="false">IFERROR(VLOOKUP(G209,Dados!$K$3:$L$500,2,0),"")</f>
        <v/>
      </c>
      <c r="AF209" s="45" t="str">
        <f aca="false">IFERROR(VLOOKUP(G209,Dados!$M$3:$N$500,2,0),"")</f>
        <v/>
      </c>
      <c r="AG209" s="45" t="str">
        <f aca="false">IF(F209="","",IF(AND(AD209="",AE209="",AF209=""),"-",IF(AND(AD209="BIT",AE209="",AF209=""),"BIT",IF(AND(AE209="ANEXO I",AD209="",AF209=""),"ANEXO I",IF(AND(AF209="ANEXO II",AD209="",AE209=""),"ANEXO II","Escolher")))))</f>
        <v/>
      </c>
      <c r="AH209" s="45" t="str">
        <f aca="false">IF(AG209&lt;&gt;"Pneus","",IFERROR(VLOOKUP(R209,Dados!$X$2:$Z$5,3,0)*(AI209-Q209),VLOOKUP(D209,Dados!$X$7:$Z$33,3,0)*(AI209-Q209)))</f>
        <v/>
      </c>
      <c r="AI209" s="47" t="str">
        <f aca="false">IF(B209="","",P209+Q209+O209+M209+L209-N209)</f>
        <v/>
      </c>
      <c r="AJ209" s="48" t="str">
        <f aca="false">IFERROR(IF(AND(AC209="SIM",AG209="-",Y209="REVENDA"),(AB209/1+1)*AI209,IF(AND(AC209="SIM",AG209="Pneus",Y209="REVENDA"),(AB209/1+1)*(AI209-AH209),"")),"")</f>
        <v/>
      </c>
      <c r="AK209" s="48" t="str">
        <f aca="false">IF(AJ209="","",AJ209*17%)</f>
        <v/>
      </c>
      <c r="AL209" s="48" t="str">
        <f aca="false">IFERROR(IF(AC209="NÃO","",IF(AK209="","",IF(E209="Simples Nacional",BF209,IF(T209=0.12,U209*0.5833337002,IF(T209=0,AI209*0.07,U209))))),"")</f>
        <v/>
      </c>
      <c r="AM209" s="47" t="str">
        <f aca="false">IFERROR(IF(AC209="NÃO","",IF(OR(AG209="-",AG209="Pneus"),AK209-AL209,"")),"")</f>
        <v/>
      </c>
      <c r="AN209" s="48" t="str">
        <f aca="false">IF(AND(Y209="REVENDA",AC209="SIM",AG209="BIT"),((AB209/1+1)*AI209)*0.4117,"")</f>
        <v/>
      </c>
      <c r="AO209" s="48" t="str">
        <f aca="false">IF(AN209="","",AN209*17%)</f>
        <v/>
      </c>
      <c r="AP209" s="49" t="str">
        <f aca="false">IF(AN209="","",IF(T209=0.12,(U209*0.4117)*0.4117,IF(T209=0,(AI209*0.07)*0.4117,U209*0.4117)))</f>
        <v/>
      </c>
      <c r="AQ209" s="47" t="str">
        <f aca="false">IF(AN209="","",AO209-AP209)</f>
        <v/>
      </c>
      <c r="AR209" s="50" t="str">
        <f aca="false">IFERROR(IF(AND(AC209="SIM",Y209="REVENDA",LEFT(AG209,5)="ANEXO")*OR(AE209="ANEXO I",AF209="ANEXO II"),VLOOKUP(H209,Dados!G:I,2,0),""),"INSERIR MVA")</f>
        <v/>
      </c>
      <c r="AS209" s="48" t="str">
        <f aca="false">IF(LEFT(AG209,5)="ANEXO",VLOOKUP(AG209,Dados!$X$111:$Z$112,2,0)*(AI209-Q209),"")</f>
        <v/>
      </c>
      <c r="AT209" s="48" t="str">
        <f aca="false">IFERROR(IF(AR209="","",(AI209*AR209)+AI209),"INSERIR MVA")</f>
        <v/>
      </c>
      <c r="AU209" s="48" t="str">
        <f aca="false">IF(AT209="","",IF(AY209=0.04,U209,AS209*AY209))</f>
        <v/>
      </c>
      <c r="AV209" s="47" t="str">
        <f aca="false">IFERROR(IF(AU209="","",(VLOOKUP(AG209,Dados!$X$111:$Z$112,3,0)*AT209*0.17)),"INSERIR MVA")</f>
        <v/>
      </c>
      <c r="AW209" s="47" t="str">
        <f aca="false">IFERROR(IF(AR209="","",AV209-AU209),"")</f>
        <v/>
      </c>
      <c r="AX209" s="51" t="str">
        <f aca="false">IFERROR(IF(AC209="NÃO","",IF(AM209&lt;&gt;"",AM209-W209,IF(AQ209&lt;&gt;"",AQ209-W209,IF(AW209&lt;&gt;"",AW209-W209,"")))),"")</f>
        <v/>
      </c>
      <c r="AY209" s="46" t="str">
        <f aca="false">IFERROR(IF(ISNA(VLOOKUP(R209,Dados!$X$2:$Y$5,2,0)),VLOOKUP(D209,Dados!$X$7:$Y$33,2,0),VLOOKUP(R209,Dados!$X$2:$Y$5,2,0)),"")</f>
        <v/>
      </c>
      <c r="AZ209" s="52" t="str">
        <f aca="false">IF(C209="","",IF(AND(Y209="CONSUMO",AC209="NÃO")*OR(AG209="-",AG209="BIT"),IF(E209&lt;&gt;"",(AI209-(P209+L209-N209+Q209)*AY209)/0.83),""))</f>
        <v/>
      </c>
      <c r="BA209" s="51" t="str">
        <f aca="false">IF(AZ209="","",AZ209*0.17-((P209+L209-N209+Q209)*AY209))</f>
        <v/>
      </c>
      <c r="BB209" s="51" t="str">
        <f aca="false">IF(AND(Y209="CONSUMO",AG209="ANEXO I",AY209&gt;4%),(AI209-(P209+L209-N209+Q209)*0.0514)/0.83*(0.5177)*(0.17)-AI209*0.0514,IF(AND(Y209="CONSUMO",AG209="ANEXO II",AY209&gt;4%),(AI209-(P209+L209-N209+Q209)*0.041)/0.83*(0.3295)*(0.17)-AI209*0.041,IF(AND(Y209="CONSUMO",AG209="ANEXO I",AY209=4%),(AI209-(P209+L209-N209+Q209)*0.04)/0.83*(0.5177)*(0.17)-AI209*0.04,IF(AND(Y209="CONSUMO",AG209="ANEXO II",AY209=4%),(AI209-(P209+L209-N209+Q209)*0.04)/0.83*(0.3295)*(0.17)-AI209*0.04,""))))</f>
        <v/>
      </c>
      <c r="BC209" s="51" t="str">
        <f aca="false">IF(C209="","",IF(AND(Y209="CONSUMO",AC209="SIM")*OR(AG209="-",AG209="BIT"),IF(E209&lt;&gt;"",(AI209-(P209+L209-N209+Q209)*AY209)/0.83),""))</f>
        <v/>
      </c>
      <c r="BD209" s="51" t="str">
        <f aca="false">IF(BC209="","",BC209*0.17)</f>
        <v/>
      </c>
      <c r="BE209" s="51" t="str">
        <f aca="false">IF(I209=6908,0,IF(BC209="","",BD209-((P209+L209-N209+Q209)*AY209)))</f>
        <v/>
      </c>
      <c r="BF209" s="53" t="str">
        <f aca="false">IF(B209="","",IF(OR(B209="",E209="Regime Normal"),0,(AI209-Q209)*VLOOKUP(R209,Dados!$X$98:$Y$108,2,0)))</f>
        <v/>
      </c>
      <c r="BG209" s="54" t="str">
        <f aca="false">IFERROR(VLOOKUP(I209,Dados!$AC$27:$AD$43,2,0),IF(B209="","",IF(D209&lt;&gt;"MT",IF(AND(AC209="SIM",Y209="Revenda"),"2403",IF(AND(AC209="SIM",Y209="Consumo"),"2407",IF(AND(AC209="NÃO",Y209="Revenda"),"2102",IF(AND(AC209="NÃO",Y209="Consumo"),"2556",)))),REPLACE(I209,1,1,1))))</f>
        <v/>
      </c>
    </row>
    <row r="210" customFormat="false" ht="12.8" hidden="false" customHeight="false" outlineLevel="0" collapsed="false">
      <c r="Y210" s="45"/>
      <c r="Z210" s="46" t="str">
        <f aca="false">IF(B210="","",(IFERROR(VLOOKUP(H210,Dados!A$3:B$15000,2,0),"Não Encontrado")))</f>
        <v/>
      </c>
      <c r="AA210" s="46" t="str">
        <f aca="false">IF(B210="","",(IFERROR(VLOOKUP(G210,Dados!C$3:E$15000,3,0),"Não Encontrado")))</f>
        <v/>
      </c>
      <c r="AB210" s="46" t="str">
        <f aca="false">IFERROR(IF(Z210&lt;&gt;"Não Encontrado",Z210,IF(AA210&lt;&gt;"Não Encontrado",AA210,"")),"")</f>
        <v/>
      </c>
      <c r="AC210" s="45" t="str">
        <f aca="false">IF(B210="","",IF(AB210="","NÃO","SIM"))</f>
        <v/>
      </c>
      <c r="AD210" s="45" t="str">
        <f aca="false">IFERROR(VLOOKUP(G210,Dados!$P$3:$R$500,3,0),"")</f>
        <v/>
      </c>
      <c r="AE210" s="45" t="str">
        <f aca="false">IFERROR(VLOOKUP(G210,Dados!$K$3:$L$500,2,0),"")</f>
        <v/>
      </c>
      <c r="AF210" s="45" t="str">
        <f aca="false">IFERROR(VLOOKUP(G210,Dados!$M$3:$N$500,2,0),"")</f>
        <v/>
      </c>
      <c r="AG210" s="45" t="str">
        <f aca="false">IF(F210="","",IF(AND(AD210="",AE210="",AF210=""),"-",IF(AND(AD210="BIT",AE210="",AF210=""),"BIT",IF(AND(AE210="ANEXO I",AD210="",AF210=""),"ANEXO I",IF(AND(AF210="ANEXO II",AD210="",AE210=""),"ANEXO II","Escolher")))))</f>
        <v/>
      </c>
      <c r="AH210" s="45" t="str">
        <f aca="false">IF(AG210&lt;&gt;"Pneus","",IFERROR(VLOOKUP(R210,Dados!$X$2:$Z$5,3,0)*(AI210-Q210),VLOOKUP(D210,Dados!$X$7:$Z$33,3,0)*(AI210-Q210)))</f>
        <v/>
      </c>
      <c r="AI210" s="47" t="str">
        <f aca="false">IF(B210="","",P210+Q210+O210+M210+L210-N210)</f>
        <v/>
      </c>
      <c r="AJ210" s="48" t="str">
        <f aca="false">IFERROR(IF(AND(AC210="SIM",AG210="-",Y210="REVENDA"),(AB210/1+1)*AI210,IF(AND(AC210="SIM",AG210="Pneus",Y210="REVENDA"),(AB210/1+1)*(AI210-AH210),"")),"")</f>
        <v/>
      </c>
      <c r="AK210" s="48" t="str">
        <f aca="false">IF(AJ210="","",AJ210*17%)</f>
        <v/>
      </c>
      <c r="AL210" s="48" t="str">
        <f aca="false">IFERROR(IF(AC210="NÃO","",IF(AK210="","",IF(E210="Simples Nacional",BF210,IF(T210=0.12,U210*0.5833337002,IF(T210=0,AI210*0.07,U210))))),"")</f>
        <v/>
      </c>
      <c r="AM210" s="47" t="str">
        <f aca="false">IFERROR(IF(AC210="NÃO","",IF(OR(AG210="-",AG210="Pneus"),AK210-AL210,"")),"")</f>
        <v/>
      </c>
      <c r="AN210" s="48" t="str">
        <f aca="false">IF(AND(Y210="REVENDA",AC210="SIM",AG210="BIT"),((AB210/1+1)*AI210)*0.4117,"")</f>
        <v/>
      </c>
      <c r="AO210" s="48" t="str">
        <f aca="false">IF(AN210="","",AN210*17%)</f>
        <v/>
      </c>
      <c r="AP210" s="49" t="str">
        <f aca="false">IF(AN210="","",IF(T210=0.12,(U210*0.4117)*0.4117,IF(T210=0,(AI210*0.07)*0.4117,U210*0.4117)))</f>
        <v/>
      </c>
      <c r="AQ210" s="47" t="str">
        <f aca="false">IF(AN210="","",AO210-AP210)</f>
        <v/>
      </c>
      <c r="AR210" s="50" t="str">
        <f aca="false">IFERROR(IF(AND(AC210="SIM",Y210="REVENDA",LEFT(AG210,5)="ANEXO")*OR(AE210="ANEXO I",AF210="ANEXO II"),VLOOKUP(H210,Dados!G:I,2,0),""),"INSERIR MVA")</f>
        <v/>
      </c>
      <c r="AS210" s="48" t="str">
        <f aca="false">IF(LEFT(AG210,5)="ANEXO",VLOOKUP(AG210,Dados!$X$111:$Z$112,2,0)*(AI210-Q210),"")</f>
        <v/>
      </c>
      <c r="AT210" s="48" t="str">
        <f aca="false">IFERROR(IF(AR210="","",(AI210*AR210)+AI210),"INSERIR MVA")</f>
        <v/>
      </c>
      <c r="AU210" s="48" t="str">
        <f aca="false">IF(AT210="","",IF(AY210=0.04,U210,AS210*AY210))</f>
        <v/>
      </c>
      <c r="AV210" s="47" t="str">
        <f aca="false">IFERROR(IF(AU210="","",(VLOOKUP(AG210,Dados!$X$111:$Z$112,3,0)*AT210*0.17)),"INSERIR MVA")</f>
        <v/>
      </c>
      <c r="AW210" s="47" t="str">
        <f aca="false">IFERROR(IF(AR210="","",AV210-AU210),"")</f>
        <v/>
      </c>
      <c r="AX210" s="51" t="str">
        <f aca="false">IFERROR(IF(AC210="NÃO","",IF(AM210&lt;&gt;"",AM210-W210,IF(AQ210&lt;&gt;"",AQ210-W210,IF(AW210&lt;&gt;"",AW210-W210,"")))),"")</f>
        <v/>
      </c>
      <c r="AY210" s="46" t="str">
        <f aca="false">IFERROR(IF(ISNA(VLOOKUP(R210,Dados!$X$2:$Y$5,2,0)),VLOOKUP(D210,Dados!$X$7:$Y$33,2,0),VLOOKUP(R210,Dados!$X$2:$Y$5,2,0)),"")</f>
        <v/>
      </c>
      <c r="AZ210" s="52" t="str">
        <f aca="false">IF(C210="","",IF(AND(Y210="CONSUMO",AC210="NÃO")*OR(AG210="-",AG210="BIT"),IF(E210&lt;&gt;"",(AI210-(P210+L210-N210+Q210)*AY210)/0.83),""))</f>
        <v/>
      </c>
      <c r="BA210" s="51" t="str">
        <f aca="false">IF(AZ210="","",AZ210*0.17-((P210+L210-N210+Q210)*AY210))</f>
        <v/>
      </c>
      <c r="BB210" s="51" t="str">
        <f aca="false">IF(AND(Y210="CONSUMO",AG210="ANEXO I",AY210&gt;4%),(AI210-(P210+L210-N210+Q210)*0.0514)/0.83*(0.5177)*(0.17)-AI210*0.0514,IF(AND(Y210="CONSUMO",AG210="ANEXO II",AY210&gt;4%),(AI210-(P210+L210-N210+Q210)*0.041)/0.83*(0.3295)*(0.17)-AI210*0.041,IF(AND(Y210="CONSUMO",AG210="ANEXO I",AY210=4%),(AI210-(P210+L210-N210+Q210)*0.04)/0.83*(0.5177)*(0.17)-AI210*0.04,IF(AND(Y210="CONSUMO",AG210="ANEXO II",AY210=4%),(AI210-(P210+L210-N210+Q210)*0.04)/0.83*(0.3295)*(0.17)-AI210*0.04,""))))</f>
        <v/>
      </c>
      <c r="BC210" s="51" t="str">
        <f aca="false">IF(C210="","",IF(AND(Y210="CONSUMO",AC210="SIM")*OR(AG210="-",AG210="BIT"),IF(E210&lt;&gt;"",(AI210-(P210+L210-N210+Q210)*AY210)/0.83),""))</f>
        <v/>
      </c>
      <c r="BD210" s="51" t="str">
        <f aca="false">IF(BC210="","",BC210*0.17)</f>
        <v/>
      </c>
      <c r="BE210" s="51" t="str">
        <f aca="false">IF(I210=6908,0,IF(BC210="","",BD210-((P210+L210-N210+Q210)*AY210)))</f>
        <v/>
      </c>
      <c r="BF210" s="53" t="str">
        <f aca="false">IF(B210="","",IF(OR(B210="",E210="Regime Normal"),0,(AI210-Q210)*VLOOKUP(R210,Dados!$X$98:$Y$108,2,0)))</f>
        <v/>
      </c>
      <c r="BG210" s="54" t="str">
        <f aca="false">IFERROR(VLOOKUP(I210,Dados!$AC$27:$AD$43,2,0),IF(B210="","",IF(D210&lt;&gt;"MT",IF(AND(AC210="SIM",Y210="Revenda"),"2403",IF(AND(AC210="SIM",Y210="Consumo"),"2407",IF(AND(AC210="NÃO",Y210="Revenda"),"2102",IF(AND(AC210="NÃO",Y210="Consumo"),"2556",)))),REPLACE(I210,1,1,1))))</f>
        <v/>
      </c>
    </row>
    <row r="211" customFormat="false" ht="12.8" hidden="false" customHeight="false" outlineLevel="0" collapsed="false">
      <c r="Y211" s="45"/>
      <c r="Z211" s="46" t="str">
        <f aca="false">IF(B211="","",(IFERROR(VLOOKUP(H211,Dados!A$3:B$15000,2,0),"Não Encontrado")))</f>
        <v/>
      </c>
      <c r="AA211" s="46" t="str">
        <f aca="false">IF(B211="","",(IFERROR(VLOOKUP(G211,Dados!C$3:E$15000,3,0),"Não Encontrado")))</f>
        <v/>
      </c>
      <c r="AB211" s="46" t="str">
        <f aca="false">IFERROR(IF(Z211&lt;&gt;"Não Encontrado",Z211,IF(AA211&lt;&gt;"Não Encontrado",AA211,"")),"")</f>
        <v/>
      </c>
      <c r="AC211" s="45" t="str">
        <f aca="false">IF(B211="","",IF(AB211="","NÃO","SIM"))</f>
        <v/>
      </c>
      <c r="AD211" s="45" t="str">
        <f aca="false">IFERROR(VLOOKUP(G211,Dados!$P$3:$R$500,3,0),"")</f>
        <v/>
      </c>
      <c r="AE211" s="45" t="str">
        <f aca="false">IFERROR(VLOOKUP(G211,Dados!$K$3:$L$500,2,0),"")</f>
        <v/>
      </c>
      <c r="AF211" s="45" t="str">
        <f aca="false">IFERROR(VLOOKUP(G211,Dados!$M$3:$N$500,2,0),"")</f>
        <v/>
      </c>
      <c r="AG211" s="45" t="str">
        <f aca="false">IF(F211="","",IF(AND(AD211="",AE211="",AF211=""),"-",IF(AND(AD211="BIT",AE211="",AF211=""),"BIT",IF(AND(AE211="ANEXO I",AD211="",AF211=""),"ANEXO I",IF(AND(AF211="ANEXO II",AD211="",AE211=""),"ANEXO II","Escolher")))))</f>
        <v/>
      </c>
      <c r="AH211" s="45" t="str">
        <f aca="false">IF(AG211&lt;&gt;"Pneus","",IFERROR(VLOOKUP(R211,Dados!$X$2:$Z$5,3,0)*(AI211-Q211),VLOOKUP(D211,Dados!$X$7:$Z$33,3,0)*(AI211-Q211)))</f>
        <v/>
      </c>
      <c r="AI211" s="47" t="str">
        <f aca="false">IF(B211="","",P211+Q211+O211+M211+L211-N211)</f>
        <v/>
      </c>
      <c r="AJ211" s="48" t="str">
        <f aca="false">IFERROR(IF(AND(AC211="SIM",AG211="-",Y211="REVENDA"),(AB211/1+1)*AI211,IF(AND(AC211="SIM",AG211="Pneus",Y211="REVENDA"),(AB211/1+1)*(AI211-AH211),"")),"")</f>
        <v/>
      </c>
      <c r="AK211" s="48" t="str">
        <f aca="false">IF(AJ211="","",AJ211*17%)</f>
        <v/>
      </c>
      <c r="AL211" s="48" t="str">
        <f aca="false">IFERROR(IF(AC211="NÃO","",IF(AK211="","",IF(E211="Simples Nacional",BF211,IF(T211=0.12,U211*0.5833337002,IF(T211=0,AI211*0.07,U211))))),"")</f>
        <v/>
      </c>
      <c r="AM211" s="47" t="str">
        <f aca="false">IFERROR(IF(AC211="NÃO","",IF(OR(AG211="-",AG211="Pneus"),AK211-AL211,"")),"")</f>
        <v/>
      </c>
      <c r="AN211" s="48" t="str">
        <f aca="false">IF(AND(Y211="REVENDA",AC211="SIM",AG211="BIT"),((AB211/1+1)*AI211)*0.4117,"")</f>
        <v/>
      </c>
      <c r="AO211" s="48" t="str">
        <f aca="false">IF(AN211="","",AN211*17%)</f>
        <v/>
      </c>
      <c r="AP211" s="49" t="str">
        <f aca="false">IF(AN211="","",IF(T211=0.12,(U211*0.4117)*0.4117,IF(T211=0,(AI211*0.07)*0.4117,U211*0.4117)))</f>
        <v/>
      </c>
      <c r="AQ211" s="47" t="str">
        <f aca="false">IF(AN211="","",AO211-AP211)</f>
        <v/>
      </c>
      <c r="AR211" s="50" t="str">
        <f aca="false">IFERROR(IF(AND(AC211="SIM",Y211="REVENDA",LEFT(AG211,5)="ANEXO")*OR(AE211="ANEXO I",AF211="ANEXO II"),VLOOKUP(H211,Dados!G:I,2,0),""),"INSERIR MVA")</f>
        <v/>
      </c>
      <c r="AS211" s="48" t="str">
        <f aca="false">IF(LEFT(AG211,5)="ANEXO",VLOOKUP(AG211,Dados!$X$111:$Z$112,2,0)*(AI211-Q211),"")</f>
        <v/>
      </c>
      <c r="AT211" s="48" t="str">
        <f aca="false">IFERROR(IF(AR211="","",(AI211*AR211)+AI211),"INSERIR MVA")</f>
        <v/>
      </c>
      <c r="AU211" s="48" t="str">
        <f aca="false">IF(AT211="","",IF(AY211=0.04,U211,AS211*AY211))</f>
        <v/>
      </c>
      <c r="AV211" s="47" t="str">
        <f aca="false">IFERROR(IF(AU211="","",(VLOOKUP(AG211,Dados!$X$111:$Z$112,3,0)*AT211*0.17)),"INSERIR MVA")</f>
        <v/>
      </c>
      <c r="AW211" s="47" t="str">
        <f aca="false">IFERROR(IF(AR211="","",AV211-AU211),"")</f>
        <v/>
      </c>
      <c r="AX211" s="51" t="str">
        <f aca="false">IFERROR(IF(AC211="NÃO","",IF(AM211&lt;&gt;"",AM211-W211,IF(AQ211&lt;&gt;"",AQ211-W211,IF(AW211&lt;&gt;"",AW211-W211,"")))),"")</f>
        <v/>
      </c>
      <c r="AY211" s="46" t="str">
        <f aca="false">IFERROR(IF(ISNA(VLOOKUP(R211,Dados!$X$2:$Y$5,2,0)),VLOOKUP(D211,Dados!$X$7:$Y$33,2,0),VLOOKUP(R211,Dados!$X$2:$Y$5,2,0)),"")</f>
        <v/>
      </c>
      <c r="AZ211" s="52" t="str">
        <f aca="false">IF(C211="","",IF(AND(Y211="CONSUMO",AC211="NÃO")*OR(AG211="-",AG211="BIT"),IF(E211&lt;&gt;"",(AI211-(P211+L211-N211+Q211)*AY211)/0.83),""))</f>
        <v/>
      </c>
      <c r="BA211" s="51" t="str">
        <f aca="false">IF(AZ211="","",AZ211*0.17-((P211+L211-N211+Q211)*AY211))</f>
        <v/>
      </c>
      <c r="BB211" s="51" t="str">
        <f aca="false">IF(AND(Y211="CONSUMO",AG211="ANEXO I",AY211&gt;4%),(AI211-(P211+L211-N211+Q211)*0.0514)/0.83*(0.5177)*(0.17)-AI211*0.0514,IF(AND(Y211="CONSUMO",AG211="ANEXO II",AY211&gt;4%),(AI211-(P211+L211-N211+Q211)*0.041)/0.83*(0.3295)*(0.17)-AI211*0.041,IF(AND(Y211="CONSUMO",AG211="ANEXO I",AY211=4%),(AI211-(P211+L211-N211+Q211)*0.04)/0.83*(0.5177)*(0.17)-AI211*0.04,IF(AND(Y211="CONSUMO",AG211="ANEXO II",AY211=4%),(AI211-(P211+L211-N211+Q211)*0.04)/0.83*(0.3295)*(0.17)-AI211*0.04,""))))</f>
        <v/>
      </c>
      <c r="BC211" s="51" t="str">
        <f aca="false">IF(C211="","",IF(AND(Y211="CONSUMO",AC211="SIM")*OR(AG211="-",AG211="BIT"),IF(E211&lt;&gt;"",(AI211-(P211+L211-N211+Q211)*AY211)/0.83),""))</f>
        <v/>
      </c>
      <c r="BD211" s="51" t="str">
        <f aca="false">IF(BC211="","",BC211*0.17)</f>
        <v/>
      </c>
      <c r="BE211" s="51" t="str">
        <f aca="false">IF(I211=6908,0,IF(BC211="","",BD211-((P211+L211-N211+Q211)*AY211)))</f>
        <v/>
      </c>
      <c r="BF211" s="53" t="str">
        <f aca="false">IF(B211="","",IF(OR(B211="",E211="Regime Normal"),0,(AI211-Q211)*VLOOKUP(R211,Dados!$X$98:$Y$108,2,0)))</f>
        <v/>
      </c>
      <c r="BG211" s="54" t="str">
        <f aca="false">IFERROR(VLOOKUP(I211,Dados!$AC$27:$AD$43,2,0),IF(B211="","",IF(D211&lt;&gt;"MT",IF(AND(AC211="SIM",Y211="Revenda"),"2403",IF(AND(AC211="SIM",Y211="Consumo"),"2407",IF(AND(AC211="NÃO",Y211="Revenda"),"2102",IF(AND(AC211="NÃO",Y211="Consumo"),"2556",)))),REPLACE(I211,1,1,1))))</f>
        <v/>
      </c>
    </row>
    <row r="212" customFormat="false" ht="12.8" hidden="false" customHeight="false" outlineLevel="0" collapsed="false">
      <c r="Y212" s="45"/>
      <c r="Z212" s="46" t="str">
        <f aca="false">IF(B212="","",(IFERROR(VLOOKUP(H212,Dados!A$3:B$15000,2,0),"Não Encontrado")))</f>
        <v/>
      </c>
      <c r="AA212" s="46" t="str">
        <f aca="false">IF(B212="","",(IFERROR(VLOOKUP(G212,Dados!C$3:E$15000,3,0),"Não Encontrado")))</f>
        <v/>
      </c>
      <c r="AB212" s="46" t="str">
        <f aca="false">IFERROR(IF(Z212&lt;&gt;"Não Encontrado",Z212,IF(AA212&lt;&gt;"Não Encontrado",AA212,"")),"")</f>
        <v/>
      </c>
      <c r="AC212" s="45" t="str">
        <f aca="false">IF(B212="","",IF(AB212="","NÃO","SIM"))</f>
        <v/>
      </c>
      <c r="AD212" s="45" t="str">
        <f aca="false">IFERROR(VLOOKUP(G212,Dados!$P$3:$R$500,3,0),"")</f>
        <v/>
      </c>
      <c r="AE212" s="45" t="str">
        <f aca="false">IFERROR(VLOOKUP(G212,Dados!$K$3:$L$500,2,0),"")</f>
        <v/>
      </c>
      <c r="AF212" s="45" t="str">
        <f aca="false">IFERROR(VLOOKUP(G212,Dados!$M$3:$N$500,2,0),"")</f>
        <v/>
      </c>
      <c r="AG212" s="45" t="str">
        <f aca="false">IF(F212="","",IF(AND(AD212="",AE212="",AF212=""),"-",IF(AND(AD212="BIT",AE212="",AF212=""),"BIT",IF(AND(AE212="ANEXO I",AD212="",AF212=""),"ANEXO I",IF(AND(AF212="ANEXO II",AD212="",AE212=""),"ANEXO II","Escolher")))))</f>
        <v/>
      </c>
      <c r="AH212" s="45" t="str">
        <f aca="false">IF(AG212&lt;&gt;"Pneus","",IFERROR(VLOOKUP(R212,Dados!$X$2:$Z$5,3,0)*(AI212-Q212),VLOOKUP(D212,Dados!$X$7:$Z$33,3,0)*(AI212-Q212)))</f>
        <v/>
      </c>
      <c r="AI212" s="47" t="str">
        <f aca="false">IF(B212="","",P212+Q212+O212+M212+L212-N212)</f>
        <v/>
      </c>
      <c r="AJ212" s="48" t="str">
        <f aca="false">IFERROR(IF(AND(AC212="SIM",AG212="-",Y212="REVENDA"),(AB212/1+1)*AI212,IF(AND(AC212="SIM",AG212="Pneus",Y212="REVENDA"),(AB212/1+1)*(AI212-AH212),"")),"")</f>
        <v/>
      </c>
      <c r="AK212" s="48" t="str">
        <f aca="false">IF(AJ212="","",AJ212*17%)</f>
        <v/>
      </c>
      <c r="AL212" s="48" t="str">
        <f aca="false">IFERROR(IF(AC212="NÃO","",IF(AK212="","",IF(E212="Simples Nacional",BF212,IF(T212=0.12,U212*0.5833337002,IF(T212=0,AI212*0.07,U212))))),"")</f>
        <v/>
      </c>
      <c r="AM212" s="47" t="str">
        <f aca="false">IFERROR(IF(AC212="NÃO","",IF(OR(AG212="-",AG212="Pneus"),AK212-AL212,"")),"")</f>
        <v/>
      </c>
      <c r="AN212" s="48" t="str">
        <f aca="false">IF(AND(Y212="REVENDA",AC212="SIM",AG212="BIT"),((AB212/1+1)*AI212)*0.4117,"")</f>
        <v/>
      </c>
      <c r="AO212" s="48" t="str">
        <f aca="false">IF(AN212="","",AN212*17%)</f>
        <v/>
      </c>
      <c r="AP212" s="49" t="str">
        <f aca="false">IF(AN212="","",IF(T212=0.12,(U212*0.4117)*0.4117,IF(T212=0,(AI212*0.07)*0.4117,U212*0.4117)))</f>
        <v/>
      </c>
      <c r="AQ212" s="47" t="str">
        <f aca="false">IF(AN212="","",AO212-AP212)</f>
        <v/>
      </c>
      <c r="AR212" s="50" t="str">
        <f aca="false">IFERROR(IF(AND(AC212="SIM",Y212="REVENDA",LEFT(AG212,5)="ANEXO")*OR(AE212="ANEXO I",AF212="ANEXO II"),VLOOKUP(H212,Dados!G:I,2,0),""),"INSERIR MVA")</f>
        <v/>
      </c>
      <c r="AS212" s="48" t="str">
        <f aca="false">IF(LEFT(AG212,5)="ANEXO",VLOOKUP(AG212,Dados!$X$111:$Z$112,2,0)*(AI212-Q212),"")</f>
        <v/>
      </c>
      <c r="AT212" s="48" t="str">
        <f aca="false">IFERROR(IF(AR212="","",(AI212*AR212)+AI212),"INSERIR MVA")</f>
        <v/>
      </c>
      <c r="AU212" s="48" t="str">
        <f aca="false">IF(AT212="","",IF(AY212=0.04,U212,AS212*AY212))</f>
        <v/>
      </c>
      <c r="AV212" s="47" t="str">
        <f aca="false">IFERROR(IF(AU212="","",(VLOOKUP(AG212,Dados!$X$111:$Z$112,3,0)*AT212*0.17)),"INSERIR MVA")</f>
        <v/>
      </c>
      <c r="AW212" s="47" t="str">
        <f aca="false">IFERROR(IF(AR212="","",AV212-AU212),"")</f>
        <v/>
      </c>
      <c r="AX212" s="51" t="str">
        <f aca="false">IFERROR(IF(AC212="NÃO","",IF(AM212&lt;&gt;"",AM212-W212,IF(AQ212&lt;&gt;"",AQ212-W212,IF(AW212&lt;&gt;"",AW212-W212,"")))),"")</f>
        <v/>
      </c>
      <c r="AY212" s="46" t="str">
        <f aca="false">IFERROR(IF(ISNA(VLOOKUP(R212,Dados!$X$2:$Y$5,2,0)),VLOOKUP(D212,Dados!$X$7:$Y$33,2,0),VLOOKUP(R212,Dados!$X$2:$Y$5,2,0)),"")</f>
        <v/>
      </c>
      <c r="AZ212" s="52" t="str">
        <f aca="false">IF(C212="","",IF(AND(Y212="CONSUMO",AC212="NÃO")*OR(AG212="-",AG212="BIT"),IF(E212&lt;&gt;"",(AI212-(P212+L212-N212+Q212)*AY212)/0.83),""))</f>
        <v/>
      </c>
      <c r="BA212" s="51" t="str">
        <f aca="false">IF(AZ212="","",AZ212*0.17-((P212+L212-N212+Q212)*AY212))</f>
        <v/>
      </c>
      <c r="BB212" s="51" t="str">
        <f aca="false">IF(AND(Y212="CONSUMO",AG212="ANEXO I",AY212&gt;4%),(AI212-(P212+L212-N212+Q212)*0.0514)/0.83*(0.5177)*(0.17)-AI212*0.0514,IF(AND(Y212="CONSUMO",AG212="ANEXO II",AY212&gt;4%),(AI212-(P212+L212-N212+Q212)*0.041)/0.83*(0.3295)*(0.17)-AI212*0.041,IF(AND(Y212="CONSUMO",AG212="ANEXO I",AY212=4%),(AI212-(P212+L212-N212+Q212)*0.04)/0.83*(0.5177)*(0.17)-AI212*0.04,IF(AND(Y212="CONSUMO",AG212="ANEXO II",AY212=4%),(AI212-(P212+L212-N212+Q212)*0.04)/0.83*(0.3295)*(0.17)-AI212*0.04,""))))</f>
        <v/>
      </c>
      <c r="BC212" s="51" t="str">
        <f aca="false">IF(C212="","",IF(AND(Y212="CONSUMO",AC212="SIM")*OR(AG212="-",AG212="BIT"),IF(E212&lt;&gt;"",(AI212-(P212+L212-N212+Q212)*AY212)/0.83),""))</f>
        <v/>
      </c>
      <c r="BD212" s="51" t="str">
        <f aca="false">IF(BC212="","",BC212*0.17)</f>
        <v/>
      </c>
      <c r="BE212" s="51" t="str">
        <f aca="false">IF(I212=6908,0,IF(BC212="","",BD212-((P212+L212-N212+Q212)*AY212)))</f>
        <v/>
      </c>
      <c r="BF212" s="53" t="str">
        <f aca="false">IF(B212="","",IF(OR(B212="",E212="Regime Normal"),0,(AI212-Q212)*VLOOKUP(R212,Dados!$X$98:$Y$108,2,0)))</f>
        <v/>
      </c>
      <c r="BG212" s="54" t="str">
        <f aca="false">IFERROR(VLOOKUP(I212,Dados!$AC$27:$AD$43,2,0),IF(B212="","",IF(D212&lt;&gt;"MT",IF(AND(AC212="SIM",Y212="Revenda"),"2403",IF(AND(AC212="SIM",Y212="Consumo"),"2407",IF(AND(AC212="NÃO",Y212="Revenda"),"2102",IF(AND(AC212="NÃO",Y212="Consumo"),"2556",)))),REPLACE(I212,1,1,1))))</f>
        <v/>
      </c>
    </row>
    <row r="213" customFormat="false" ht="12.8" hidden="false" customHeight="false" outlineLevel="0" collapsed="false">
      <c r="Y213" s="45"/>
      <c r="Z213" s="46" t="str">
        <f aca="false">IF(B213="","",(IFERROR(VLOOKUP(H213,Dados!A$3:B$15000,2,0),"Não Encontrado")))</f>
        <v/>
      </c>
      <c r="AA213" s="46" t="str">
        <f aca="false">IF(B213="","",(IFERROR(VLOOKUP(G213,Dados!C$3:E$15000,3,0),"Não Encontrado")))</f>
        <v/>
      </c>
      <c r="AB213" s="46" t="str">
        <f aca="false">IFERROR(IF(Z213&lt;&gt;"Não Encontrado",Z213,IF(AA213&lt;&gt;"Não Encontrado",AA213,"")),"")</f>
        <v/>
      </c>
      <c r="AC213" s="45" t="str">
        <f aca="false">IF(B213="","",IF(AB213="","NÃO","SIM"))</f>
        <v/>
      </c>
      <c r="AD213" s="45" t="str">
        <f aca="false">IFERROR(VLOOKUP(G213,Dados!$P$3:$R$500,3,0),"")</f>
        <v/>
      </c>
      <c r="AE213" s="45" t="str">
        <f aca="false">IFERROR(VLOOKUP(G213,Dados!$K$3:$L$500,2,0),"")</f>
        <v/>
      </c>
      <c r="AF213" s="45" t="str">
        <f aca="false">IFERROR(VLOOKUP(G213,Dados!$M$3:$N$500,2,0),"")</f>
        <v/>
      </c>
      <c r="AG213" s="45" t="str">
        <f aca="false">IF(F213="","",IF(AND(AD213="",AE213="",AF213=""),"-",IF(AND(AD213="BIT",AE213="",AF213=""),"BIT",IF(AND(AE213="ANEXO I",AD213="",AF213=""),"ANEXO I",IF(AND(AF213="ANEXO II",AD213="",AE213=""),"ANEXO II","Escolher")))))</f>
        <v/>
      </c>
      <c r="AH213" s="45" t="str">
        <f aca="false">IF(AG213&lt;&gt;"Pneus","",IFERROR(VLOOKUP(R213,Dados!$X$2:$Z$5,3,0)*(AI213-Q213),VLOOKUP(D213,Dados!$X$7:$Z$33,3,0)*(AI213-Q213)))</f>
        <v/>
      </c>
      <c r="AI213" s="47" t="str">
        <f aca="false">IF(B213="","",P213+Q213+O213+M213+L213-N213)</f>
        <v/>
      </c>
      <c r="AJ213" s="48" t="str">
        <f aca="false">IFERROR(IF(AND(AC213="SIM",AG213="-",Y213="REVENDA"),(AB213/1+1)*AI213,IF(AND(AC213="SIM",AG213="Pneus",Y213="REVENDA"),(AB213/1+1)*(AI213-AH213),"")),"")</f>
        <v/>
      </c>
      <c r="AK213" s="48" t="str">
        <f aca="false">IF(AJ213="","",AJ213*17%)</f>
        <v/>
      </c>
      <c r="AL213" s="48" t="str">
        <f aca="false">IFERROR(IF(AC213="NÃO","",IF(AK213="","",IF(E213="Simples Nacional",BF213,IF(T213=0.12,U213*0.5833337002,IF(T213=0,AI213*0.07,U213))))),"")</f>
        <v/>
      </c>
      <c r="AM213" s="47" t="str">
        <f aca="false">IFERROR(IF(AC213="NÃO","",IF(OR(AG213="-",AG213="Pneus"),AK213-AL213,"")),"")</f>
        <v/>
      </c>
      <c r="AN213" s="48" t="str">
        <f aca="false">IF(AND(Y213="REVENDA",AC213="SIM",AG213="BIT"),((AB213/1+1)*AI213)*0.4117,"")</f>
        <v/>
      </c>
      <c r="AO213" s="48" t="str">
        <f aca="false">IF(AN213="","",AN213*17%)</f>
        <v/>
      </c>
      <c r="AP213" s="49" t="str">
        <f aca="false">IF(AN213="","",IF(T213=0.12,(U213*0.4117)*0.4117,IF(T213=0,(AI213*0.07)*0.4117,U213*0.4117)))</f>
        <v/>
      </c>
      <c r="AQ213" s="47" t="str">
        <f aca="false">IF(AN213="","",AO213-AP213)</f>
        <v/>
      </c>
      <c r="AR213" s="50" t="str">
        <f aca="false">IFERROR(IF(AND(AC213="SIM",Y213="REVENDA",LEFT(AG213,5)="ANEXO")*OR(AE213="ANEXO I",AF213="ANEXO II"),VLOOKUP(H213,Dados!G:I,2,0),""),"INSERIR MVA")</f>
        <v/>
      </c>
      <c r="AS213" s="48" t="str">
        <f aca="false">IF(LEFT(AG213,5)="ANEXO",VLOOKUP(AG213,Dados!$X$111:$Z$112,2,0)*(AI213-Q213),"")</f>
        <v/>
      </c>
      <c r="AT213" s="48" t="str">
        <f aca="false">IFERROR(IF(AR213="","",(AI213*AR213)+AI213),"INSERIR MVA")</f>
        <v/>
      </c>
      <c r="AU213" s="48" t="str">
        <f aca="false">IF(AT213="","",IF(AY213=0.04,U213,AS213*AY213))</f>
        <v/>
      </c>
      <c r="AV213" s="47" t="str">
        <f aca="false">IFERROR(IF(AU213="","",(VLOOKUP(AG213,Dados!$X$111:$Z$112,3,0)*AT213*0.17)),"INSERIR MVA")</f>
        <v/>
      </c>
      <c r="AW213" s="47" t="str">
        <f aca="false">IFERROR(IF(AR213="","",AV213-AU213),"")</f>
        <v/>
      </c>
      <c r="AX213" s="51" t="str">
        <f aca="false">IFERROR(IF(AC213="NÃO","",IF(AM213&lt;&gt;"",AM213-W213,IF(AQ213&lt;&gt;"",AQ213-W213,IF(AW213&lt;&gt;"",AW213-W213,"")))),"")</f>
        <v/>
      </c>
      <c r="AY213" s="46" t="str">
        <f aca="false">IFERROR(IF(ISNA(VLOOKUP(R213,Dados!$X$2:$Y$5,2,0)),VLOOKUP(D213,Dados!$X$7:$Y$33,2,0),VLOOKUP(R213,Dados!$X$2:$Y$5,2,0)),"")</f>
        <v/>
      </c>
      <c r="AZ213" s="52" t="str">
        <f aca="false">IF(C213="","",IF(AND(Y213="CONSUMO",AC213="NÃO")*OR(AG213="-",AG213="BIT"),IF(E213&lt;&gt;"",(AI213-(P213+L213-N213+Q213)*AY213)/0.83),""))</f>
        <v/>
      </c>
      <c r="BA213" s="51" t="str">
        <f aca="false">IF(AZ213="","",AZ213*0.17-((P213+L213-N213+Q213)*AY213))</f>
        <v/>
      </c>
      <c r="BB213" s="51" t="str">
        <f aca="false">IF(AND(Y213="CONSUMO",AG213="ANEXO I",AY213&gt;4%),(AI213-(P213+L213-N213+Q213)*0.0514)/0.83*(0.5177)*(0.17)-AI213*0.0514,IF(AND(Y213="CONSUMO",AG213="ANEXO II",AY213&gt;4%),(AI213-(P213+L213-N213+Q213)*0.041)/0.83*(0.3295)*(0.17)-AI213*0.041,IF(AND(Y213="CONSUMO",AG213="ANEXO I",AY213=4%),(AI213-(P213+L213-N213+Q213)*0.04)/0.83*(0.5177)*(0.17)-AI213*0.04,IF(AND(Y213="CONSUMO",AG213="ANEXO II",AY213=4%),(AI213-(P213+L213-N213+Q213)*0.04)/0.83*(0.3295)*(0.17)-AI213*0.04,""))))</f>
        <v/>
      </c>
      <c r="BC213" s="51" t="str">
        <f aca="false">IF(C213="","",IF(AND(Y213="CONSUMO",AC213="SIM")*OR(AG213="-",AG213="BIT"),IF(E213&lt;&gt;"",(AI213-(P213+L213-N213+Q213)*AY213)/0.83),""))</f>
        <v/>
      </c>
      <c r="BD213" s="51" t="str">
        <f aca="false">IF(BC213="","",BC213*0.17)</f>
        <v/>
      </c>
      <c r="BE213" s="51" t="str">
        <f aca="false">IF(I213=6908,0,IF(BC213="","",BD213-((P213+L213-N213+Q213)*AY213)))</f>
        <v/>
      </c>
      <c r="BF213" s="53" t="str">
        <f aca="false">IF(B213="","",IF(OR(B213="",E213="Regime Normal"),0,(AI213-Q213)*VLOOKUP(R213,Dados!$X$98:$Y$108,2,0)))</f>
        <v/>
      </c>
      <c r="BG213" s="54" t="str">
        <f aca="false">IFERROR(VLOOKUP(I213,Dados!$AC$27:$AD$43,2,0),IF(B213="","",IF(D213&lt;&gt;"MT",IF(AND(AC213="SIM",Y213="Revenda"),"2403",IF(AND(AC213="SIM",Y213="Consumo"),"2407",IF(AND(AC213="NÃO",Y213="Revenda"),"2102",IF(AND(AC213="NÃO",Y213="Consumo"),"2556",)))),REPLACE(I213,1,1,1))))</f>
        <v/>
      </c>
    </row>
    <row r="214" customFormat="false" ht="12.8" hidden="false" customHeight="false" outlineLevel="0" collapsed="false">
      <c r="Y214" s="45"/>
      <c r="Z214" s="46" t="str">
        <f aca="false">IF(B214="","",(IFERROR(VLOOKUP(H214,Dados!A$3:B$15000,2,0),"Não Encontrado")))</f>
        <v/>
      </c>
      <c r="AA214" s="46" t="str">
        <f aca="false">IF(B214="","",(IFERROR(VLOOKUP(G214,Dados!C$3:E$15000,3,0),"Não Encontrado")))</f>
        <v/>
      </c>
      <c r="AB214" s="46" t="str">
        <f aca="false">IFERROR(IF(Z214&lt;&gt;"Não Encontrado",Z214,IF(AA214&lt;&gt;"Não Encontrado",AA214,"")),"")</f>
        <v/>
      </c>
      <c r="AC214" s="45" t="str">
        <f aca="false">IF(B214="","",IF(AB214="","NÃO","SIM"))</f>
        <v/>
      </c>
      <c r="AD214" s="45" t="str">
        <f aca="false">IFERROR(VLOOKUP(G214,Dados!$P$3:$R$500,3,0),"")</f>
        <v/>
      </c>
      <c r="AE214" s="45" t="str">
        <f aca="false">IFERROR(VLOOKUP(G214,Dados!$K$3:$L$500,2,0),"")</f>
        <v/>
      </c>
      <c r="AF214" s="45" t="str">
        <f aca="false">IFERROR(VLOOKUP(G214,Dados!$M$3:$N$500,2,0),"")</f>
        <v/>
      </c>
      <c r="AG214" s="45" t="str">
        <f aca="false">IF(F214="","",IF(AND(AD214="",AE214="",AF214=""),"-",IF(AND(AD214="BIT",AE214="",AF214=""),"BIT",IF(AND(AE214="ANEXO I",AD214="",AF214=""),"ANEXO I",IF(AND(AF214="ANEXO II",AD214="",AE214=""),"ANEXO II","Escolher")))))</f>
        <v/>
      </c>
      <c r="AH214" s="45" t="str">
        <f aca="false">IF(AG214&lt;&gt;"Pneus","",IFERROR(VLOOKUP(R214,Dados!$X$2:$Z$5,3,0)*(AI214-Q214),VLOOKUP(D214,Dados!$X$7:$Z$33,3,0)*(AI214-Q214)))</f>
        <v/>
      </c>
      <c r="AI214" s="47" t="str">
        <f aca="false">IF(B214="","",P214+Q214+O214+M214+L214-N214)</f>
        <v/>
      </c>
      <c r="AJ214" s="48" t="str">
        <f aca="false">IFERROR(IF(AND(AC214="SIM",AG214="-",Y214="REVENDA"),(AB214/1+1)*AI214,IF(AND(AC214="SIM",AG214="Pneus",Y214="REVENDA"),(AB214/1+1)*(AI214-AH214),"")),"")</f>
        <v/>
      </c>
      <c r="AK214" s="48" t="str">
        <f aca="false">IF(AJ214="","",AJ214*17%)</f>
        <v/>
      </c>
      <c r="AL214" s="48" t="str">
        <f aca="false">IFERROR(IF(AC214="NÃO","",IF(AK214="","",IF(E214="Simples Nacional",BF214,IF(T214=0.12,U214*0.5833337002,IF(T214=0,AI214*0.07,U214))))),"")</f>
        <v/>
      </c>
      <c r="AM214" s="47" t="str">
        <f aca="false">IFERROR(IF(AC214="NÃO","",IF(OR(AG214="-",AG214="Pneus"),AK214-AL214,"")),"")</f>
        <v/>
      </c>
      <c r="AN214" s="48" t="str">
        <f aca="false">IF(AND(Y214="REVENDA",AC214="SIM",AG214="BIT"),((AB214/1+1)*AI214)*0.4117,"")</f>
        <v/>
      </c>
      <c r="AO214" s="48" t="str">
        <f aca="false">IF(AN214="","",AN214*17%)</f>
        <v/>
      </c>
      <c r="AP214" s="49" t="str">
        <f aca="false">IF(AN214="","",IF(T214=0.12,(U214*0.4117)*0.4117,IF(T214=0,(AI214*0.07)*0.4117,U214*0.4117)))</f>
        <v/>
      </c>
      <c r="AQ214" s="47" t="str">
        <f aca="false">IF(AN214="","",AO214-AP214)</f>
        <v/>
      </c>
      <c r="AR214" s="50" t="str">
        <f aca="false">IFERROR(IF(AND(AC214="SIM",Y214="REVENDA",LEFT(AG214,5)="ANEXO")*OR(AE214="ANEXO I",AF214="ANEXO II"),VLOOKUP(H214,Dados!G:I,2,0),""),"INSERIR MVA")</f>
        <v/>
      </c>
      <c r="AS214" s="48" t="str">
        <f aca="false">IF(LEFT(AG214,5)="ANEXO",VLOOKUP(AG214,Dados!$X$111:$Z$112,2,0)*(AI214-Q214),"")</f>
        <v/>
      </c>
      <c r="AT214" s="48" t="str">
        <f aca="false">IFERROR(IF(AR214="","",(AI214*AR214)+AI214),"INSERIR MVA")</f>
        <v/>
      </c>
      <c r="AU214" s="48" t="str">
        <f aca="false">IF(AT214="","",IF(AY214=0.04,U214,AS214*AY214))</f>
        <v/>
      </c>
      <c r="AV214" s="47" t="str">
        <f aca="false">IFERROR(IF(AU214="","",(VLOOKUP(AG214,Dados!$X$111:$Z$112,3,0)*AT214*0.17)),"INSERIR MVA")</f>
        <v/>
      </c>
      <c r="AW214" s="47" t="str">
        <f aca="false">IFERROR(IF(AR214="","",AV214-AU214),"")</f>
        <v/>
      </c>
      <c r="AX214" s="51" t="str">
        <f aca="false">IFERROR(IF(AC214="NÃO","",IF(AM214&lt;&gt;"",AM214-W214,IF(AQ214&lt;&gt;"",AQ214-W214,IF(AW214&lt;&gt;"",AW214-W214,"")))),"")</f>
        <v/>
      </c>
      <c r="AY214" s="46" t="str">
        <f aca="false">IFERROR(IF(ISNA(VLOOKUP(R214,Dados!$X$2:$Y$5,2,0)),VLOOKUP(D214,Dados!$X$7:$Y$33,2,0),VLOOKUP(R214,Dados!$X$2:$Y$5,2,0)),"")</f>
        <v/>
      </c>
      <c r="AZ214" s="52" t="str">
        <f aca="false">IF(C214="","",IF(AND(Y214="CONSUMO",AC214="NÃO")*OR(AG214="-",AG214="BIT"),IF(E214&lt;&gt;"",(AI214-(P214+L214-N214+Q214)*AY214)/0.83),""))</f>
        <v/>
      </c>
      <c r="BA214" s="51" t="str">
        <f aca="false">IF(AZ214="","",AZ214*0.17-((P214+L214-N214+Q214)*AY214))</f>
        <v/>
      </c>
      <c r="BB214" s="51" t="str">
        <f aca="false">IF(AND(Y214="CONSUMO",AG214="ANEXO I",AY214&gt;4%),(AI214-(P214+L214-N214+Q214)*0.0514)/0.83*(0.5177)*(0.17)-AI214*0.0514,IF(AND(Y214="CONSUMO",AG214="ANEXO II",AY214&gt;4%),(AI214-(P214+L214-N214+Q214)*0.041)/0.83*(0.3295)*(0.17)-AI214*0.041,IF(AND(Y214="CONSUMO",AG214="ANEXO I",AY214=4%),(AI214-(P214+L214-N214+Q214)*0.04)/0.83*(0.5177)*(0.17)-AI214*0.04,IF(AND(Y214="CONSUMO",AG214="ANEXO II",AY214=4%),(AI214-(P214+L214-N214+Q214)*0.04)/0.83*(0.3295)*(0.17)-AI214*0.04,""))))</f>
        <v/>
      </c>
      <c r="BC214" s="51" t="str">
        <f aca="false">IF(C214="","",IF(AND(Y214="CONSUMO",AC214="SIM")*OR(AG214="-",AG214="BIT"),IF(E214&lt;&gt;"",(AI214-(P214+L214-N214+Q214)*AY214)/0.83),""))</f>
        <v/>
      </c>
      <c r="BD214" s="51" t="str">
        <f aca="false">IF(BC214="","",BC214*0.17)</f>
        <v/>
      </c>
      <c r="BE214" s="51" t="str">
        <f aca="false">IF(I214=6908,0,IF(BC214="","",BD214-((P214+L214-N214+Q214)*AY214)))</f>
        <v/>
      </c>
      <c r="BF214" s="53" t="str">
        <f aca="false">IF(B214="","",IF(OR(B214="",E214="Regime Normal"),0,(AI214-Q214)*VLOOKUP(R214,Dados!$X$98:$Y$108,2,0)))</f>
        <v/>
      </c>
      <c r="BG214" s="54" t="str">
        <f aca="false">IFERROR(VLOOKUP(I214,Dados!$AC$27:$AD$43,2,0),IF(B214="","",IF(D214&lt;&gt;"MT",IF(AND(AC214="SIM",Y214="Revenda"),"2403",IF(AND(AC214="SIM",Y214="Consumo"),"2407",IF(AND(AC214="NÃO",Y214="Revenda"),"2102",IF(AND(AC214="NÃO",Y214="Consumo"),"2556",)))),REPLACE(I214,1,1,1))))</f>
        <v/>
      </c>
    </row>
    <row r="215" customFormat="false" ht="12.8" hidden="false" customHeight="false" outlineLevel="0" collapsed="false">
      <c r="Y215" s="45"/>
      <c r="Z215" s="46" t="str">
        <f aca="false">IF(B215="","",(IFERROR(VLOOKUP(H215,Dados!A$3:B$15000,2,0),"Não Encontrado")))</f>
        <v/>
      </c>
      <c r="AA215" s="46" t="str">
        <f aca="false">IF(B215="","",(IFERROR(VLOOKUP(G215,Dados!C$3:E$15000,3,0),"Não Encontrado")))</f>
        <v/>
      </c>
      <c r="AB215" s="46" t="str">
        <f aca="false">IFERROR(IF(Z215&lt;&gt;"Não Encontrado",Z215,IF(AA215&lt;&gt;"Não Encontrado",AA215,"")),"")</f>
        <v/>
      </c>
      <c r="AC215" s="45" t="str">
        <f aca="false">IF(B215="","",IF(AB215="","NÃO","SIM"))</f>
        <v/>
      </c>
      <c r="AD215" s="45" t="str">
        <f aca="false">IFERROR(VLOOKUP(G215,Dados!$P$3:$R$500,3,0),"")</f>
        <v/>
      </c>
      <c r="AE215" s="45" t="str">
        <f aca="false">IFERROR(VLOOKUP(G215,Dados!$K$3:$L$500,2,0),"")</f>
        <v/>
      </c>
      <c r="AF215" s="45" t="str">
        <f aca="false">IFERROR(VLOOKUP(G215,Dados!$M$3:$N$500,2,0),"")</f>
        <v/>
      </c>
      <c r="AG215" s="45" t="str">
        <f aca="false">IF(F215="","",IF(AND(AD215="",AE215="",AF215=""),"-",IF(AND(AD215="BIT",AE215="",AF215=""),"BIT",IF(AND(AE215="ANEXO I",AD215="",AF215=""),"ANEXO I",IF(AND(AF215="ANEXO II",AD215="",AE215=""),"ANEXO II","Escolher")))))</f>
        <v/>
      </c>
      <c r="AH215" s="45" t="str">
        <f aca="false">IF(AG215&lt;&gt;"Pneus","",IFERROR(VLOOKUP(R215,Dados!$X$2:$Z$5,3,0)*(AI215-Q215),VLOOKUP(D215,Dados!$X$7:$Z$33,3,0)*(AI215-Q215)))</f>
        <v/>
      </c>
      <c r="AI215" s="47" t="str">
        <f aca="false">IF(B215="","",P215+Q215+O215+M215+L215-N215)</f>
        <v/>
      </c>
      <c r="AJ215" s="48" t="str">
        <f aca="false">IFERROR(IF(AND(AC215="SIM",AG215="-",Y215="REVENDA"),(AB215/1+1)*AI215,IF(AND(AC215="SIM",AG215="Pneus",Y215="REVENDA"),(AB215/1+1)*(AI215-AH215),"")),"")</f>
        <v/>
      </c>
      <c r="AK215" s="48" t="str">
        <f aca="false">IF(AJ215="","",AJ215*17%)</f>
        <v/>
      </c>
      <c r="AL215" s="48" t="str">
        <f aca="false">IFERROR(IF(AC215="NÃO","",IF(AK215="","",IF(E215="Simples Nacional",BF215,IF(T215=0.12,U215*0.5833337002,IF(T215=0,AI215*0.07,U215))))),"")</f>
        <v/>
      </c>
      <c r="AM215" s="47" t="str">
        <f aca="false">IFERROR(IF(AC215="NÃO","",IF(OR(AG215="-",AG215="Pneus"),AK215-AL215,"")),"")</f>
        <v/>
      </c>
      <c r="AN215" s="48" t="str">
        <f aca="false">IF(AND(Y215="REVENDA",AC215="SIM",AG215="BIT"),((AB215/1+1)*AI215)*0.4117,"")</f>
        <v/>
      </c>
      <c r="AO215" s="48" t="str">
        <f aca="false">IF(AN215="","",AN215*17%)</f>
        <v/>
      </c>
      <c r="AP215" s="49" t="str">
        <f aca="false">IF(AN215="","",IF(T215=0.12,(U215*0.4117)*0.4117,IF(T215=0,(AI215*0.07)*0.4117,U215*0.4117)))</f>
        <v/>
      </c>
      <c r="AQ215" s="47" t="str">
        <f aca="false">IF(AN215="","",AO215-AP215)</f>
        <v/>
      </c>
      <c r="AR215" s="50" t="str">
        <f aca="false">IFERROR(IF(AND(AC215="SIM",Y215="REVENDA",LEFT(AG215,5)="ANEXO")*OR(AE215="ANEXO I",AF215="ANEXO II"),VLOOKUP(H215,Dados!G:I,2,0),""),"INSERIR MVA")</f>
        <v/>
      </c>
      <c r="AS215" s="48" t="str">
        <f aca="false">IF(LEFT(AG215,5)="ANEXO",VLOOKUP(AG215,Dados!$X$111:$Z$112,2,0)*(AI215-Q215),"")</f>
        <v/>
      </c>
      <c r="AT215" s="48" t="str">
        <f aca="false">IFERROR(IF(AR215="","",(AI215*AR215)+AI215),"INSERIR MVA")</f>
        <v/>
      </c>
      <c r="AU215" s="48" t="str">
        <f aca="false">IF(AT215="","",IF(AY215=0.04,U215,AS215*AY215))</f>
        <v/>
      </c>
      <c r="AV215" s="47" t="str">
        <f aca="false">IFERROR(IF(AU215="","",(VLOOKUP(AG215,Dados!$X$111:$Z$112,3,0)*AT215*0.17)),"INSERIR MVA")</f>
        <v/>
      </c>
      <c r="AW215" s="47" t="str">
        <f aca="false">IFERROR(IF(AR215="","",AV215-AU215),"")</f>
        <v/>
      </c>
      <c r="AX215" s="51" t="str">
        <f aca="false">IFERROR(IF(AC215="NÃO","",IF(AM215&lt;&gt;"",AM215-W215,IF(AQ215&lt;&gt;"",AQ215-W215,IF(AW215&lt;&gt;"",AW215-W215,"")))),"")</f>
        <v/>
      </c>
      <c r="AY215" s="46" t="str">
        <f aca="false">IFERROR(IF(ISNA(VLOOKUP(R215,Dados!$X$2:$Y$5,2,0)),VLOOKUP(D215,Dados!$X$7:$Y$33,2,0),VLOOKUP(R215,Dados!$X$2:$Y$5,2,0)),"")</f>
        <v/>
      </c>
      <c r="AZ215" s="52" t="str">
        <f aca="false">IF(C215="","",IF(AND(Y215="CONSUMO",AC215="NÃO")*OR(AG215="-",AG215="BIT"),IF(E215&lt;&gt;"",(AI215-(P215+L215-N215+Q215)*AY215)/0.83),""))</f>
        <v/>
      </c>
      <c r="BA215" s="51" t="str">
        <f aca="false">IF(AZ215="","",AZ215*0.17-((P215+L215-N215+Q215)*AY215))</f>
        <v/>
      </c>
      <c r="BB215" s="51" t="str">
        <f aca="false">IF(AND(Y215="CONSUMO",AG215="ANEXO I",AY215&gt;4%),(AI215-(P215+L215-N215+Q215)*0.0514)/0.83*(0.5177)*(0.17)-AI215*0.0514,IF(AND(Y215="CONSUMO",AG215="ANEXO II",AY215&gt;4%),(AI215-(P215+L215-N215+Q215)*0.041)/0.83*(0.3295)*(0.17)-AI215*0.041,IF(AND(Y215="CONSUMO",AG215="ANEXO I",AY215=4%),(AI215-(P215+L215-N215+Q215)*0.04)/0.83*(0.5177)*(0.17)-AI215*0.04,IF(AND(Y215="CONSUMO",AG215="ANEXO II",AY215=4%),(AI215-(P215+L215-N215+Q215)*0.04)/0.83*(0.3295)*(0.17)-AI215*0.04,""))))</f>
        <v/>
      </c>
      <c r="BC215" s="51" t="str">
        <f aca="false">IF(C215="","",IF(AND(Y215="CONSUMO",AC215="SIM")*OR(AG215="-",AG215="BIT"),IF(E215&lt;&gt;"",(AI215-(P215+L215-N215+Q215)*AY215)/0.83),""))</f>
        <v/>
      </c>
      <c r="BD215" s="51" t="str">
        <f aca="false">IF(BC215="","",BC215*0.17)</f>
        <v/>
      </c>
      <c r="BE215" s="51" t="str">
        <f aca="false">IF(I215=6908,0,IF(BC215="","",BD215-((P215+L215-N215+Q215)*AY215)))</f>
        <v/>
      </c>
      <c r="BF215" s="53" t="str">
        <f aca="false">IF(B215="","",IF(OR(B215="",E215="Regime Normal"),0,(AI215-Q215)*VLOOKUP(R215,Dados!$X$98:$Y$108,2,0)))</f>
        <v/>
      </c>
      <c r="BG215" s="54" t="str">
        <f aca="false">IFERROR(VLOOKUP(I215,Dados!$AC$27:$AD$43,2,0),IF(B215="","",IF(D215&lt;&gt;"MT",IF(AND(AC215="SIM",Y215="Revenda"),"2403",IF(AND(AC215="SIM",Y215="Consumo"),"2407",IF(AND(AC215="NÃO",Y215="Revenda"),"2102",IF(AND(AC215="NÃO",Y215="Consumo"),"2556",)))),REPLACE(I215,1,1,1))))</f>
        <v/>
      </c>
    </row>
    <row r="216" customFormat="false" ht="12.8" hidden="false" customHeight="false" outlineLevel="0" collapsed="false">
      <c r="Y216" s="45"/>
      <c r="Z216" s="46" t="str">
        <f aca="false">IF(B216="","",(IFERROR(VLOOKUP(H216,Dados!A$3:B$15000,2,0),"Não Encontrado")))</f>
        <v/>
      </c>
      <c r="AA216" s="46" t="str">
        <f aca="false">IF(B216="","",(IFERROR(VLOOKUP(G216,Dados!C$3:E$15000,3,0),"Não Encontrado")))</f>
        <v/>
      </c>
      <c r="AB216" s="46" t="str">
        <f aca="false">IFERROR(IF(Z216&lt;&gt;"Não Encontrado",Z216,IF(AA216&lt;&gt;"Não Encontrado",AA216,"")),"")</f>
        <v/>
      </c>
      <c r="AC216" s="45" t="str">
        <f aca="false">IF(B216="","",IF(AB216="","NÃO","SIM"))</f>
        <v/>
      </c>
      <c r="AD216" s="45" t="str">
        <f aca="false">IFERROR(VLOOKUP(G216,Dados!$P$3:$R$500,3,0),"")</f>
        <v/>
      </c>
      <c r="AE216" s="45" t="str">
        <f aca="false">IFERROR(VLOOKUP(G216,Dados!$K$3:$L$500,2,0),"")</f>
        <v/>
      </c>
      <c r="AF216" s="45" t="str">
        <f aca="false">IFERROR(VLOOKUP(G216,Dados!$M$3:$N$500,2,0),"")</f>
        <v/>
      </c>
      <c r="AG216" s="45" t="str">
        <f aca="false">IF(F216="","",IF(AND(AD216="",AE216="",AF216=""),"-",IF(AND(AD216="BIT",AE216="",AF216=""),"BIT",IF(AND(AE216="ANEXO I",AD216="",AF216=""),"ANEXO I",IF(AND(AF216="ANEXO II",AD216="",AE216=""),"ANEXO II","Escolher")))))</f>
        <v/>
      </c>
      <c r="AH216" s="45" t="str">
        <f aca="false">IF(AG216&lt;&gt;"Pneus","",IFERROR(VLOOKUP(R216,Dados!$X$2:$Z$5,3,0)*(AI216-Q216),VLOOKUP(D216,Dados!$X$7:$Z$33,3,0)*(AI216-Q216)))</f>
        <v/>
      </c>
      <c r="AI216" s="47" t="str">
        <f aca="false">IF(B216="","",P216+Q216+O216+M216+L216-N216)</f>
        <v/>
      </c>
      <c r="AJ216" s="48" t="str">
        <f aca="false">IFERROR(IF(AND(AC216="SIM",AG216="-",Y216="REVENDA"),(AB216/1+1)*AI216,IF(AND(AC216="SIM",AG216="Pneus",Y216="REVENDA"),(AB216/1+1)*(AI216-AH216),"")),"")</f>
        <v/>
      </c>
      <c r="AK216" s="48" t="str">
        <f aca="false">IF(AJ216="","",AJ216*17%)</f>
        <v/>
      </c>
      <c r="AL216" s="48" t="str">
        <f aca="false">IFERROR(IF(AC216="NÃO","",IF(AK216="","",IF(E216="Simples Nacional",BF216,IF(T216=0.12,U216*0.5833337002,IF(T216=0,AI216*0.07,U216))))),"")</f>
        <v/>
      </c>
      <c r="AM216" s="47" t="str">
        <f aca="false">IFERROR(IF(AC216="NÃO","",IF(OR(AG216="-",AG216="Pneus"),AK216-AL216,"")),"")</f>
        <v/>
      </c>
      <c r="AN216" s="48" t="str">
        <f aca="false">IF(AND(Y216="REVENDA",AC216="SIM",AG216="BIT"),((AB216/1+1)*AI216)*0.4117,"")</f>
        <v/>
      </c>
      <c r="AO216" s="48" t="str">
        <f aca="false">IF(AN216="","",AN216*17%)</f>
        <v/>
      </c>
      <c r="AP216" s="49" t="str">
        <f aca="false">IF(AN216="","",IF(T216=0.12,(U216*0.4117)*0.4117,IF(T216=0,(AI216*0.07)*0.4117,U216*0.4117)))</f>
        <v/>
      </c>
      <c r="AQ216" s="47" t="str">
        <f aca="false">IF(AN216="","",AO216-AP216)</f>
        <v/>
      </c>
      <c r="AR216" s="50" t="str">
        <f aca="false">IFERROR(IF(AND(AC216="SIM",Y216="REVENDA",LEFT(AG216,5)="ANEXO")*OR(AE216="ANEXO I",AF216="ANEXO II"),VLOOKUP(H216,Dados!G:I,2,0),""),"INSERIR MVA")</f>
        <v/>
      </c>
      <c r="AS216" s="48" t="str">
        <f aca="false">IF(LEFT(AG216,5)="ANEXO",VLOOKUP(AG216,Dados!$X$111:$Z$112,2,0)*(AI216-Q216),"")</f>
        <v/>
      </c>
      <c r="AT216" s="48" t="str">
        <f aca="false">IFERROR(IF(AR216="","",(AI216*AR216)+AI216),"INSERIR MVA")</f>
        <v/>
      </c>
      <c r="AU216" s="48" t="str">
        <f aca="false">IF(AT216="","",IF(AY216=0.04,U216,AS216*AY216))</f>
        <v/>
      </c>
      <c r="AV216" s="47" t="str">
        <f aca="false">IFERROR(IF(AU216="","",(VLOOKUP(AG216,Dados!$X$111:$Z$112,3,0)*AT216*0.17)),"INSERIR MVA")</f>
        <v/>
      </c>
      <c r="AW216" s="47" t="str">
        <f aca="false">IFERROR(IF(AR216="","",AV216-AU216),"")</f>
        <v/>
      </c>
      <c r="AX216" s="51" t="str">
        <f aca="false">IFERROR(IF(AC216="NÃO","",IF(AM216&lt;&gt;"",AM216-W216,IF(AQ216&lt;&gt;"",AQ216-W216,IF(AW216&lt;&gt;"",AW216-W216,"")))),"")</f>
        <v/>
      </c>
      <c r="AY216" s="46" t="str">
        <f aca="false">IFERROR(IF(ISNA(VLOOKUP(R216,Dados!$X$2:$Y$5,2,0)),VLOOKUP(D216,Dados!$X$7:$Y$33,2,0),VLOOKUP(R216,Dados!$X$2:$Y$5,2,0)),"")</f>
        <v/>
      </c>
      <c r="AZ216" s="52" t="str">
        <f aca="false">IF(C216="","",IF(AND(Y216="CONSUMO",AC216="NÃO")*OR(AG216="-",AG216="BIT"),IF(E216&lt;&gt;"",(AI216-(P216+L216-N216+Q216)*AY216)/0.83),""))</f>
        <v/>
      </c>
      <c r="BA216" s="51" t="str">
        <f aca="false">IF(AZ216="","",AZ216*0.17-((P216+L216-N216+Q216)*AY216))</f>
        <v/>
      </c>
      <c r="BB216" s="51" t="str">
        <f aca="false">IF(AND(Y216="CONSUMO",AG216="ANEXO I",AY216&gt;4%),(AI216-(P216+L216-N216+Q216)*0.0514)/0.83*(0.5177)*(0.17)-AI216*0.0514,IF(AND(Y216="CONSUMO",AG216="ANEXO II",AY216&gt;4%),(AI216-(P216+L216-N216+Q216)*0.041)/0.83*(0.3295)*(0.17)-AI216*0.041,IF(AND(Y216="CONSUMO",AG216="ANEXO I",AY216=4%),(AI216-(P216+L216-N216+Q216)*0.04)/0.83*(0.5177)*(0.17)-AI216*0.04,IF(AND(Y216="CONSUMO",AG216="ANEXO II",AY216=4%),(AI216-(P216+L216-N216+Q216)*0.04)/0.83*(0.3295)*(0.17)-AI216*0.04,""))))</f>
        <v/>
      </c>
      <c r="BC216" s="51" t="str">
        <f aca="false">IF(C216="","",IF(AND(Y216="CONSUMO",AC216="SIM")*OR(AG216="-",AG216="BIT"),IF(E216&lt;&gt;"",(AI216-(P216+L216-N216+Q216)*AY216)/0.83),""))</f>
        <v/>
      </c>
      <c r="BD216" s="51" t="str">
        <f aca="false">IF(BC216="","",BC216*0.17)</f>
        <v/>
      </c>
      <c r="BE216" s="51" t="str">
        <f aca="false">IF(I216=6908,0,IF(BC216="","",BD216-((P216+L216-N216+Q216)*AY216)))</f>
        <v/>
      </c>
      <c r="BF216" s="53" t="str">
        <f aca="false">IF(B216="","",IF(OR(B216="",E216="Regime Normal"),0,(AI216-Q216)*VLOOKUP(R216,Dados!$X$98:$Y$108,2,0)))</f>
        <v/>
      </c>
      <c r="BG216" s="54" t="str">
        <f aca="false">IFERROR(VLOOKUP(I216,Dados!$AC$27:$AD$43,2,0),IF(B216="","",IF(D216&lt;&gt;"MT",IF(AND(AC216="SIM",Y216="Revenda"),"2403",IF(AND(AC216="SIM",Y216="Consumo"),"2407",IF(AND(AC216="NÃO",Y216="Revenda"),"2102",IF(AND(AC216="NÃO",Y216="Consumo"),"2556",)))),REPLACE(I216,1,1,1))))</f>
        <v/>
      </c>
    </row>
    <row r="217" customFormat="false" ht="12.8" hidden="false" customHeight="false" outlineLevel="0" collapsed="false">
      <c r="Y217" s="45"/>
      <c r="Z217" s="46" t="str">
        <f aca="false">IF(B217="","",(IFERROR(VLOOKUP(H217,Dados!A$3:B$15000,2,0),"Não Encontrado")))</f>
        <v/>
      </c>
      <c r="AA217" s="46" t="str">
        <f aca="false">IF(B217="","",(IFERROR(VLOOKUP(G217,Dados!C$3:E$15000,3,0),"Não Encontrado")))</f>
        <v/>
      </c>
      <c r="AB217" s="46" t="str">
        <f aca="false">IFERROR(IF(Z217&lt;&gt;"Não Encontrado",Z217,IF(AA217&lt;&gt;"Não Encontrado",AA217,"")),"")</f>
        <v/>
      </c>
      <c r="AC217" s="45" t="str">
        <f aca="false">IF(B217="","",IF(AB217="","NÃO","SIM"))</f>
        <v/>
      </c>
      <c r="AD217" s="45" t="str">
        <f aca="false">IFERROR(VLOOKUP(G217,Dados!$P$3:$R$500,3,0),"")</f>
        <v/>
      </c>
      <c r="AE217" s="45" t="str">
        <f aca="false">IFERROR(VLOOKUP(G217,Dados!$K$3:$L$500,2,0),"")</f>
        <v/>
      </c>
      <c r="AF217" s="45" t="str">
        <f aca="false">IFERROR(VLOOKUP(G217,Dados!$M$3:$N$500,2,0),"")</f>
        <v/>
      </c>
      <c r="AG217" s="45" t="str">
        <f aca="false">IF(F217="","",IF(AND(AD217="",AE217="",AF217=""),"-",IF(AND(AD217="BIT",AE217="",AF217=""),"BIT",IF(AND(AE217="ANEXO I",AD217="",AF217=""),"ANEXO I",IF(AND(AF217="ANEXO II",AD217="",AE217=""),"ANEXO II","Escolher")))))</f>
        <v/>
      </c>
      <c r="AH217" s="45" t="str">
        <f aca="false">IF(AG217&lt;&gt;"Pneus","",IFERROR(VLOOKUP(R217,Dados!$X$2:$Z$5,3,0)*(AI217-Q217),VLOOKUP(D217,Dados!$X$7:$Z$33,3,0)*(AI217-Q217)))</f>
        <v/>
      </c>
      <c r="AI217" s="47" t="str">
        <f aca="false">IF(B217="","",P217+Q217+O217+M217+L217-N217)</f>
        <v/>
      </c>
      <c r="AJ217" s="48" t="str">
        <f aca="false">IFERROR(IF(AND(AC217="SIM",AG217="-",Y217="REVENDA"),(AB217/1+1)*AI217,IF(AND(AC217="SIM",AG217="Pneus",Y217="REVENDA"),(AB217/1+1)*(AI217-AH217),"")),"")</f>
        <v/>
      </c>
      <c r="AK217" s="48" t="str">
        <f aca="false">IF(AJ217="","",AJ217*17%)</f>
        <v/>
      </c>
      <c r="AL217" s="48" t="str">
        <f aca="false">IFERROR(IF(AC217="NÃO","",IF(AK217="","",IF(E217="Simples Nacional",BF217,IF(T217=0.12,U217*0.5833337002,IF(T217=0,AI217*0.07,U217))))),"")</f>
        <v/>
      </c>
      <c r="AM217" s="47" t="str">
        <f aca="false">IFERROR(IF(AC217="NÃO","",IF(OR(AG217="-",AG217="Pneus"),AK217-AL217,"")),"")</f>
        <v/>
      </c>
      <c r="AN217" s="48" t="str">
        <f aca="false">IF(AND(Y217="REVENDA",AC217="SIM",AG217="BIT"),((AB217/1+1)*AI217)*0.4117,"")</f>
        <v/>
      </c>
      <c r="AO217" s="48" t="str">
        <f aca="false">IF(AN217="","",AN217*17%)</f>
        <v/>
      </c>
      <c r="AP217" s="49" t="str">
        <f aca="false">IF(AN217="","",IF(T217=0.12,(U217*0.4117)*0.4117,IF(T217=0,(AI217*0.07)*0.4117,U217*0.4117)))</f>
        <v/>
      </c>
      <c r="AQ217" s="47" t="str">
        <f aca="false">IF(AN217="","",AO217-AP217)</f>
        <v/>
      </c>
      <c r="AR217" s="50" t="str">
        <f aca="false">IFERROR(IF(AND(AC217="SIM",Y217="REVENDA",LEFT(AG217,5)="ANEXO")*OR(AE217="ANEXO I",AF217="ANEXO II"),VLOOKUP(H217,Dados!G:I,2,0),""),"INSERIR MVA")</f>
        <v/>
      </c>
      <c r="AS217" s="48" t="str">
        <f aca="false">IF(LEFT(AG217,5)="ANEXO",VLOOKUP(AG217,Dados!$X$111:$Z$112,2,0)*(AI217-Q217),"")</f>
        <v/>
      </c>
      <c r="AT217" s="48" t="str">
        <f aca="false">IFERROR(IF(AR217="","",(AI217*AR217)+AI217),"INSERIR MVA")</f>
        <v/>
      </c>
      <c r="AU217" s="48" t="str">
        <f aca="false">IF(AT217="","",IF(AY217=0.04,U217,AS217*AY217))</f>
        <v/>
      </c>
      <c r="AV217" s="47" t="str">
        <f aca="false">IFERROR(IF(AU217="","",(VLOOKUP(AG217,Dados!$X$111:$Z$112,3,0)*AT217*0.17)),"INSERIR MVA")</f>
        <v/>
      </c>
      <c r="AW217" s="47" t="str">
        <f aca="false">IFERROR(IF(AR217="","",AV217-AU217),"")</f>
        <v/>
      </c>
      <c r="AX217" s="51" t="str">
        <f aca="false">IFERROR(IF(AC217="NÃO","",IF(AM217&lt;&gt;"",AM217-W217,IF(AQ217&lt;&gt;"",AQ217-W217,IF(AW217&lt;&gt;"",AW217-W217,"")))),"")</f>
        <v/>
      </c>
      <c r="AY217" s="46" t="str">
        <f aca="false">IFERROR(IF(ISNA(VLOOKUP(R217,Dados!$X$2:$Y$5,2,0)),VLOOKUP(D217,Dados!$X$7:$Y$33,2,0),VLOOKUP(R217,Dados!$X$2:$Y$5,2,0)),"")</f>
        <v/>
      </c>
      <c r="AZ217" s="52" t="str">
        <f aca="false">IF(C217="","",IF(AND(Y217="CONSUMO",AC217="NÃO")*OR(AG217="-",AG217="BIT"),IF(E217&lt;&gt;"",(AI217-(P217+L217-N217+Q217)*AY217)/0.83),""))</f>
        <v/>
      </c>
      <c r="BA217" s="51" t="str">
        <f aca="false">IF(AZ217="","",AZ217*0.17-((P217+L217-N217+Q217)*AY217))</f>
        <v/>
      </c>
      <c r="BB217" s="51" t="str">
        <f aca="false">IF(AND(Y217="CONSUMO",AG217="ANEXO I",AY217&gt;4%),(AI217-(P217+L217-N217+Q217)*0.0514)/0.83*(0.5177)*(0.17)-AI217*0.0514,IF(AND(Y217="CONSUMO",AG217="ANEXO II",AY217&gt;4%),(AI217-(P217+L217-N217+Q217)*0.041)/0.83*(0.3295)*(0.17)-AI217*0.041,IF(AND(Y217="CONSUMO",AG217="ANEXO I",AY217=4%),(AI217-(P217+L217-N217+Q217)*0.04)/0.83*(0.5177)*(0.17)-AI217*0.04,IF(AND(Y217="CONSUMO",AG217="ANEXO II",AY217=4%),(AI217-(P217+L217-N217+Q217)*0.04)/0.83*(0.3295)*(0.17)-AI217*0.04,""))))</f>
        <v/>
      </c>
      <c r="BC217" s="51" t="str">
        <f aca="false">IF(C217="","",IF(AND(Y217="CONSUMO",AC217="SIM")*OR(AG217="-",AG217="BIT"),IF(E217&lt;&gt;"",(AI217-(P217+L217-N217+Q217)*AY217)/0.83),""))</f>
        <v/>
      </c>
      <c r="BD217" s="51" t="str">
        <f aca="false">IF(BC217="","",BC217*0.17)</f>
        <v/>
      </c>
      <c r="BE217" s="51" t="str">
        <f aca="false">IF(I217=6908,0,IF(BC217="","",BD217-((P217+L217-N217+Q217)*AY217)))</f>
        <v/>
      </c>
      <c r="BF217" s="53" t="str">
        <f aca="false">IF(B217="","",IF(OR(B217="",E217="Regime Normal"),0,(AI217-Q217)*VLOOKUP(R217,Dados!$X$98:$Y$108,2,0)))</f>
        <v/>
      </c>
      <c r="BG217" s="54" t="str">
        <f aca="false">IFERROR(VLOOKUP(I217,Dados!$AC$27:$AD$43,2,0),IF(B217="","",IF(D217&lt;&gt;"MT",IF(AND(AC217="SIM",Y217="Revenda"),"2403",IF(AND(AC217="SIM",Y217="Consumo"),"2407",IF(AND(AC217="NÃO",Y217="Revenda"),"2102",IF(AND(AC217="NÃO",Y217="Consumo"),"2556",)))),REPLACE(I217,1,1,1))))</f>
        <v/>
      </c>
    </row>
    <row r="218" customFormat="false" ht="12.8" hidden="false" customHeight="false" outlineLevel="0" collapsed="false">
      <c r="Y218" s="45"/>
      <c r="Z218" s="46" t="str">
        <f aca="false">IF(B218="","",(IFERROR(VLOOKUP(H218,Dados!A$3:B$15000,2,0),"Não Encontrado")))</f>
        <v/>
      </c>
      <c r="AA218" s="46" t="str">
        <f aca="false">IF(B218="","",(IFERROR(VLOOKUP(G218,Dados!C$3:E$15000,3,0),"Não Encontrado")))</f>
        <v/>
      </c>
      <c r="AB218" s="46" t="str">
        <f aca="false">IFERROR(IF(Z218&lt;&gt;"Não Encontrado",Z218,IF(AA218&lt;&gt;"Não Encontrado",AA218,"")),"")</f>
        <v/>
      </c>
      <c r="AC218" s="45" t="str">
        <f aca="false">IF(B218="","",IF(AB218="","NÃO","SIM"))</f>
        <v/>
      </c>
      <c r="AD218" s="45" t="str">
        <f aca="false">IFERROR(VLOOKUP(G218,Dados!$P$3:$R$500,3,0),"")</f>
        <v/>
      </c>
      <c r="AE218" s="45" t="str">
        <f aca="false">IFERROR(VLOOKUP(G218,Dados!$K$3:$L$500,2,0),"")</f>
        <v/>
      </c>
      <c r="AF218" s="45" t="str">
        <f aca="false">IFERROR(VLOOKUP(G218,Dados!$M$3:$N$500,2,0),"")</f>
        <v/>
      </c>
      <c r="AG218" s="45" t="str">
        <f aca="false">IF(F218="","",IF(AND(AD218="",AE218="",AF218=""),"-",IF(AND(AD218="BIT",AE218="",AF218=""),"BIT",IF(AND(AE218="ANEXO I",AD218="",AF218=""),"ANEXO I",IF(AND(AF218="ANEXO II",AD218="",AE218=""),"ANEXO II","Escolher")))))</f>
        <v/>
      </c>
      <c r="AH218" s="45" t="str">
        <f aca="false">IF(AG218&lt;&gt;"Pneus","",IFERROR(VLOOKUP(R218,Dados!$X$2:$Z$5,3,0)*(AI218-Q218),VLOOKUP(D218,Dados!$X$7:$Z$33,3,0)*(AI218-Q218)))</f>
        <v/>
      </c>
      <c r="AI218" s="47" t="str">
        <f aca="false">IF(B218="","",P218+Q218+O218+M218+L218-N218)</f>
        <v/>
      </c>
      <c r="AJ218" s="48" t="str">
        <f aca="false">IFERROR(IF(AND(AC218="SIM",AG218="-",Y218="REVENDA"),(AB218/1+1)*AI218,IF(AND(AC218="SIM",AG218="Pneus",Y218="REVENDA"),(AB218/1+1)*(AI218-AH218),"")),"")</f>
        <v/>
      </c>
      <c r="AK218" s="48" t="str">
        <f aca="false">IF(AJ218="","",AJ218*17%)</f>
        <v/>
      </c>
      <c r="AL218" s="48" t="str">
        <f aca="false">IFERROR(IF(AC218="NÃO","",IF(AK218="","",IF(E218="Simples Nacional",BF218,IF(T218=0.12,U218*0.5833337002,IF(T218=0,AI218*0.07,U218))))),"")</f>
        <v/>
      </c>
      <c r="AM218" s="47" t="str">
        <f aca="false">IFERROR(IF(AC218="NÃO","",IF(OR(AG218="-",AG218="Pneus"),AK218-AL218,"")),"")</f>
        <v/>
      </c>
      <c r="AN218" s="48" t="str">
        <f aca="false">IF(AND(Y218="REVENDA",AC218="SIM",AG218="BIT"),((AB218/1+1)*AI218)*0.4117,"")</f>
        <v/>
      </c>
      <c r="AO218" s="48" t="str">
        <f aca="false">IF(AN218="","",AN218*17%)</f>
        <v/>
      </c>
      <c r="AP218" s="49" t="str">
        <f aca="false">IF(AN218="","",IF(T218=0.12,(U218*0.4117)*0.4117,IF(T218=0,(AI218*0.07)*0.4117,U218*0.4117)))</f>
        <v/>
      </c>
      <c r="AQ218" s="47" t="str">
        <f aca="false">IF(AN218="","",AO218-AP218)</f>
        <v/>
      </c>
      <c r="AR218" s="50" t="str">
        <f aca="false">IFERROR(IF(AND(AC218="SIM",Y218="REVENDA",LEFT(AG218,5)="ANEXO")*OR(AE218="ANEXO I",AF218="ANEXO II"),VLOOKUP(H218,Dados!G:I,2,0),""),"INSERIR MVA")</f>
        <v/>
      </c>
      <c r="AS218" s="48" t="str">
        <f aca="false">IF(LEFT(AG218,5)="ANEXO",VLOOKUP(AG218,Dados!$X$111:$Z$112,2,0)*(AI218-Q218),"")</f>
        <v/>
      </c>
      <c r="AT218" s="48" t="str">
        <f aca="false">IFERROR(IF(AR218="","",(AI218*AR218)+AI218),"INSERIR MVA")</f>
        <v/>
      </c>
      <c r="AU218" s="48" t="str">
        <f aca="false">IF(AT218="","",IF(AY218=0.04,U218,AS218*AY218))</f>
        <v/>
      </c>
      <c r="AV218" s="47" t="str">
        <f aca="false">IFERROR(IF(AU218="","",(VLOOKUP(AG218,Dados!$X$111:$Z$112,3,0)*AT218*0.17)),"INSERIR MVA")</f>
        <v/>
      </c>
      <c r="AW218" s="47" t="str">
        <f aca="false">IFERROR(IF(AR218="","",AV218-AU218),"")</f>
        <v/>
      </c>
      <c r="AX218" s="51" t="str">
        <f aca="false">IFERROR(IF(AC218="NÃO","",IF(AM218&lt;&gt;"",AM218-W218,IF(AQ218&lt;&gt;"",AQ218-W218,IF(AW218&lt;&gt;"",AW218-W218,"")))),"")</f>
        <v/>
      </c>
      <c r="AY218" s="46" t="str">
        <f aca="false">IFERROR(IF(ISNA(VLOOKUP(R218,Dados!$X$2:$Y$5,2,0)),VLOOKUP(D218,Dados!$X$7:$Y$33,2,0),VLOOKUP(R218,Dados!$X$2:$Y$5,2,0)),"")</f>
        <v/>
      </c>
      <c r="AZ218" s="52" t="str">
        <f aca="false">IF(C218="","",IF(AND(Y218="CONSUMO",AC218="NÃO")*OR(AG218="-",AG218="BIT"),IF(E218&lt;&gt;"",(AI218-(P218+L218-N218+Q218)*AY218)/0.83),""))</f>
        <v/>
      </c>
      <c r="BA218" s="51" t="str">
        <f aca="false">IF(AZ218="","",AZ218*0.17-((P218+L218-N218+Q218)*AY218))</f>
        <v/>
      </c>
      <c r="BB218" s="51" t="str">
        <f aca="false">IF(AND(Y218="CONSUMO",AG218="ANEXO I",AY218&gt;4%),(AI218-(P218+L218-N218+Q218)*0.0514)/0.83*(0.5177)*(0.17)-AI218*0.0514,IF(AND(Y218="CONSUMO",AG218="ANEXO II",AY218&gt;4%),(AI218-(P218+L218-N218+Q218)*0.041)/0.83*(0.3295)*(0.17)-AI218*0.041,IF(AND(Y218="CONSUMO",AG218="ANEXO I",AY218=4%),(AI218-(P218+L218-N218+Q218)*0.04)/0.83*(0.5177)*(0.17)-AI218*0.04,IF(AND(Y218="CONSUMO",AG218="ANEXO II",AY218=4%),(AI218-(P218+L218-N218+Q218)*0.04)/0.83*(0.3295)*(0.17)-AI218*0.04,""))))</f>
        <v/>
      </c>
      <c r="BC218" s="51" t="str">
        <f aca="false">IF(C218="","",IF(AND(Y218="CONSUMO",AC218="SIM")*OR(AG218="-",AG218="BIT"),IF(E218&lt;&gt;"",(AI218-(P218+L218-N218+Q218)*AY218)/0.83),""))</f>
        <v/>
      </c>
      <c r="BD218" s="51" t="str">
        <f aca="false">IF(BC218="","",BC218*0.17)</f>
        <v/>
      </c>
      <c r="BE218" s="51" t="str">
        <f aca="false">IF(I218=6908,0,IF(BC218="","",BD218-((P218+L218-N218+Q218)*AY218)))</f>
        <v/>
      </c>
      <c r="BF218" s="53" t="str">
        <f aca="false">IF(B218="","",IF(OR(B218="",E218="Regime Normal"),0,(AI218-Q218)*VLOOKUP(R218,Dados!$X$98:$Y$108,2,0)))</f>
        <v/>
      </c>
      <c r="BG218" s="54" t="str">
        <f aca="false">IFERROR(VLOOKUP(I218,Dados!$AC$27:$AD$43,2,0),IF(B218="","",IF(D218&lt;&gt;"MT",IF(AND(AC218="SIM",Y218="Revenda"),"2403",IF(AND(AC218="SIM",Y218="Consumo"),"2407",IF(AND(AC218="NÃO",Y218="Revenda"),"2102",IF(AND(AC218="NÃO",Y218="Consumo"),"2556",)))),REPLACE(I218,1,1,1))))</f>
        <v/>
      </c>
    </row>
    <row r="219" customFormat="false" ht="12.8" hidden="false" customHeight="false" outlineLevel="0" collapsed="false">
      <c r="Y219" s="45"/>
      <c r="Z219" s="46" t="str">
        <f aca="false">IF(B219="","",(IFERROR(VLOOKUP(H219,Dados!A$3:B$15000,2,0),"Não Encontrado")))</f>
        <v/>
      </c>
      <c r="AA219" s="46" t="str">
        <f aca="false">IF(B219="","",(IFERROR(VLOOKUP(G219,Dados!C$3:E$15000,3,0),"Não Encontrado")))</f>
        <v/>
      </c>
      <c r="AB219" s="46" t="str">
        <f aca="false">IFERROR(IF(Z219&lt;&gt;"Não Encontrado",Z219,IF(AA219&lt;&gt;"Não Encontrado",AA219,"")),"")</f>
        <v/>
      </c>
      <c r="AC219" s="45" t="str">
        <f aca="false">IF(B219="","",IF(AB219="","NÃO","SIM"))</f>
        <v/>
      </c>
      <c r="AD219" s="45" t="str">
        <f aca="false">IFERROR(VLOOKUP(G219,Dados!$P$3:$R$500,3,0),"")</f>
        <v/>
      </c>
      <c r="AE219" s="45" t="str">
        <f aca="false">IFERROR(VLOOKUP(G219,Dados!$K$3:$L$500,2,0),"")</f>
        <v/>
      </c>
      <c r="AF219" s="45" t="str">
        <f aca="false">IFERROR(VLOOKUP(G219,Dados!$M$3:$N$500,2,0),"")</f>
        <v/>
      </c>
      <c r="AG219" s="45" t="str">
        <f aca="false">IF(F219="","",IF(AND(AD219="",AE219="",AF219=""),"-",IF(AND(AD219="BIT",AE219="",AF219=""),"BIT",IF(AND(AE219="ANEXO I",AD219="",AF219=""),"ANEXO I",IF(AND(AF219="ANEXO II",AD219="",AE219=""),"ANEXO II","Escolher")))))</f>
        <v/>
      </c>
      <c r="AH219" s="45" t="str">
        <f aca="false">IF(AG219&lt;&gt;"Pneus","",IFERROR(VLOOKUP(R219,Dados!$X$2:$Z$5,3,0)*(AI219-Q219),VLOOKUP(D219,Dados!$X$7:$Z$33,3,0)*(AI219-Q219)))</f>
        <v/>
      </c>
      <c r="AI219" s="47" t="str">
        <f aca="false">IF(B219="","",P219+Q219+O219+M219+L219-N219)</f>
        <v/>
      </c>
      <c r="AJ219" s="48" t="str">
        <f aca="false">IFERROR(IF(AND(AC219="SIM",AG219="-",Y219="REVENDA"),(AB219/1+1)*AI219,IF(AND(AC219="SIM",AG219="Pneus",Y219="REVENDA"),(AB219/1+1)*(AI219-AH219),"")),"")</f>
        <v/>
      </c>
      <c r="AK219" s="48" t="str">
        <f aca="false">IF(AJ219="","",AJ219*17%)</f>
        <v/>
      </c>
      <c r="AL219" s="48" t="str">
        <f aca="false">IFERROR(IF(AC219="NÃO","",IF(AK219="","",IF(E219="Simples Nacional",BF219,IF(T219=0.12,U219*0.5833337002,IF(T219=0,AI219*0.07,U219))))),"")</f>
        <v/>
      </c>
      <c r="AM219" s="47" t="str">
        <f aca="false">IFERROR(IF(AC219="NÃO","",IF(OR(AG219="-",AG219="Pneus"),AK219-AL219,"")),"")</f>
        <v/>
      </c>
      <c r="AN219" s="48" t="str">
        <f aca="false">IF(AND(Y219="REVENDA",AC219="SIM",AG219="BIT"),((AB219/1+1)*AI219)*0.4117,"")</f>
        <v/>
      </c>
      <c r="AO219" s="48" t="str">
        <f aca="false">IF(AN219="","",AN219*17%)</f>
        <v/>
      </c>
      <c r="AP219" s="49" t="str">
        <f aca="false">IF(AN219="","",IF(T219=0.12,(U219*0.4117)*0.4117,IF(T219=0,(AI219*0.07)*0.4117,U219*0.4117)))</f>
        <v/>
      </c>
      <c r="AQ219" s="47" t="str">
        <f aca="false">IF(AN219="","",AO219-AP219)</f>
        <v/>
      </c>
      <c r="AR219" s="50" t="str">
        <f aca="false">IFERROR(IF(AND(AC219="SIM",Y219="REVENDA",LEFT(AG219,5)="ANEXO")*OR(AE219="ANEXO I",AF219="ANEXO II"),VLOOKUP(H219,Dados!G:I,2,0),""),"INSERIR MVA")</f>
        <v/>
      </c>
      <c r="AS219" s="48" t="str">
        <f aca="false">IF(LEFT(AG219,5)="ANEXO",VLOOKUP(AG219,Dados!$X$111:$Z$112,2,0)*(AI219-Q219),"")</f>
        <v/>
      </c>
      <c r="AT219" s="48" t="str">
        <f aca="false">IFERROR(IF(AR219="","",(AI219*AR219)+AI219),"INSERIR MVA")</f>
        <v/>
      </c>
      <c r="AU219" s="48" t="str">
        <f aca="false">IF(AT219="","",IF(AY219=0.04,U219,AS219*AY219))</f>
        <v/>
      </c>
      <c r="AV219" s="47" t="str">
        <f aca="false">IFERROR(IF(AU219="","",(VLOOKUP(AG219,Dados!$X$111:$Z$112,3,0)*AT219*0.17)),"INSERIR MVA")</f>
        <v/>
      </c>
      <c r="AW219" s="47" t="str">
        <f aca="false">IFERROR(IF(AR219="","",AV219-AU219),"")</f>
        <v/>
      </c>
      <c r="AX219" s="51" t="str">
        <f aca="false">IFERROR(IF(AC219="NÃO","",IF(AM219&lt;&gt;"",AM219-W219,IF(AQ219&lt;&gt;"",AQ219-W219,IF(AW219&lt;&gt;"",AW219-W219,"")))),"")</f>
        <v/>
      </c>
      <c r="AY219" s="46" t="str">
        <f aca="false">IFERROR(IF(ISNA(VLOOKUP(R219,Dados!$X$2:$Y$5,2,0)),VLOOKUP(D219,Dados!$X$7:$Y$33,2,0),VLOOKUP(R219,Dados!$X$2:$Y$5,2,0)),"")</f>
        <v/>
      </c>
      <c r="AZ219" s="52" t="str">
        <f aca="false">IF(C219="","",IF(AND(Y219="CONSUMO",AC219="NÃO")*OR(AG219="-",AG219="BIT"),IF(E219&lt;&gt;"",(AI219-(P219+L219-N219+Q219)*AY219)/0.83),""))</f>
        <v/>
      </c>
      <c r="BA219" s="51" t="str">
        <f aca="false">IF(AZ219="","",AZ219*0.17-((P219+L219-N219+Q219)*AY219))</f>
        <v/>
      </c>
      <c r="BB219" s="51" t="str">
        <f aca="false">IF(AND(Y219="CONSUMO",AG219="ANEXO I",AY219&gt;4%),(AI219-(P219+L219-N219+Q219)*0.0514)/0.83*(0.5177)*(0.17)-AI219*0.0514,IF(AND(Y219="CONSUMO",AG219="ANEXO II",AY219&gt;4%),(AI219-(P219+L219-N219+Q219)*0.041)/0.83*(0.3295)*(0.17)-AI219*0.041,IF(AND(Y219="CONSUMO",AG219="ANEXO I",AY219=4%),(AI219-(P219+L219-N219+Q219)*0.04)/0.83*(0.5177)*(0.17)-AI219*0.04,IF(AND(Y219="CONSUMO",AG219="ANEXO II",AY219=4%),(AI219-(P219+L219-N219+Q219)*0.04)/0.83*(0.3295)*(0.17)-AI219*0.04,""))))</f>
        <v/>
      </c>
      <c r="BC219" s="51" t="str">
        <f aca="false">IF(C219="","",IF(AND(Y219="CONSUMO",AC219="SIM")*OR(AG219="-",AG219="BIT"),IF(E219&lt;&gt;"",(AI219-(P219+L219-N219+Q219)*AY219)/0.83),""))</f>
        <v/>
      </c>
      <c r="BD219" s="51" t="str">
        <f aca="false">IF(BC219="","",BC219*0.17)</f>
        <v/>
      </c>
      <c r="BE219" s="51" t="str">
        <f aca="false">IF(I219=6908,0,IF(BC219="","",BD219-((P219+L219-N219+Q219)*AY219)))</f>
        <v/>
      </c>
      <c r="BF219" s="53" t="str">
        <f aca="false">IF(B219="","",IF(OR(B219="",E219="Regime Normal"),0,(AI219-Q219)*VLOOKUP(R219,Dados!$X$98:$Y$108,2,0)))</f>
        <v/>
      </c>
      <c r="BG219" s="54" t="str">
        <f aca="false">IFERROR(VLOOKUP(I219,Dados!$AC$27:$AD$43,2,0),IF(B219="","",IF(D219&lt;&gt;"MT",IF(AND(AC219="SIM",Y219="Revenda"),"2403",IF(AND(AC219="SIM",Y219="Consumo"),"2407",IF(AND(AC219="NÃO",Y219="Revenda"),"2102",IF(AND(AC219="NÃO",Y219="Consumo"),"2556",)))),REPLACE(I219,1,1,1))))</f>
        <v/>
      </c>
    </row>
    <row r="220" customFormat="false" ht="12.8" hidden="false" customHeight="false" outlineLevel="0" collapsed="false">
      <c r="Y220" s="45"/>
      <c r="Z220" s="46" t="str">
        <f aca="false">IF(B220="","",(IFERROR(VLOOKUP(H220,Dados!A$3:B$15000,2,0),"Não Encontrado")))</f>
        <v/>
      </c>
      <c r="AA220" s="46" t="str">
        <f aca="false">IF(B220="","",(IFERROR(VLOOKUP(G220,Dados!C$3:E$15000,3,0),"Não Encontrado")))</f>
        <v/>
      </c>
      <c r="AB220" s="46" t="str">
        <f aca="false">IFERROR(IF(Z220&lt;&gt;"Não Encontrado",Z220,IF(AA220&lt;&gt;"Não Encontrado",AA220,"")),"")</f>
        <v/>
      </c>
      <c r="AC220" s="45" t="str">
        <f aca="false">IF(B220="","",IF(AB220="","NÃO","SIM"))</f>
        <v/>
      </c>
      <c r="AD220" s="45" t="str">
        <f aca="false">IFERROR(VLOOKUP(G220,Dados!$P$3:$R$500,3,0),"")</f>
        <v/>
      </c>
      <c r="AE220" s="45" t="str">
        <f aca="false">IFERROR(VLOOKUP(G220,Dados!$K$3:$L$500,2,0),"")</f>
        <v/>
      </c>
      <c r="AF220" s="45" t="str">
        <f aca="false">IFERROR(VLOOKUP(G220,Dados!$M$3:$N$500,2,0),"")</f>
        <v/>
      </c>
      <c r="AG220" s="45" t="str">
        <f aca="false">IF(F220="","",IF(AND(AD220="",AE220="",AF220=""),"-",IF(AND(AD220="BIT",AE220="",AF220=""),"BIT",IF(AND(AE220="ANEXO I",AD220="",AF220=""),"ANEXO I",IF(AND(AF220="ANEXO II",AD220="",AE220=""),"ANEXO II","Escolher")))))</f>
        <v/>
      </c>
      <c r="AH220" s="45" t="str">
        <f aca="false">IF(AG220&lt;&gt;"Pneus","",IFERROR(VLOOKUP(R220,Dados!$X$2:$Z$5,3,0)*(AI220-Q220),VLOOKUP(D220,Dados!$X$7:$Z$33,3,0)*(AI220-Q220)))</f>
        <v/>
      </c>
      <c r="AI220" s="47" t="str">
        <f aca="false">IF(B220="","",P220+Q220+O220+M220+L220-N220)</f>
        <v/>
      </c>
      <c r="AJ220" s="48" t="str">
        <f aca="false">IFERROR(IF(AND(AC220="SIM",AG220="-",Y220="REVENDA"),(AB220/1+1)*AI220,IF(AND(AC220="SIM",AG220="Pneus",Y220="REVENDA"),(AB220/1+1)*(AI220-AH220),"")),"")</f>
        <v/>
      </c>
      <c r="AK220" s="48" t="str">
        <f aca="false">IF(AJ220="","",AJ220*17%)</f>
        <v/>
      </c>
      <c r="AL220" s="48" t="str">
        <f aca="false">IFERROR(IF(AC220="NÃO","",IF(AK220="","",IF(E220="Simples Nacional",BF220,IF(T220=0.12,U220*0.5833337002,IF(T220=0,AI220*0.07,U220))))),"")</f>
        <v/>
      </c>
      <c r="AM220" s="47" t="str">
        <f aca="false">IFERROR(IF(AC220="NÃO","",IF(OR(AG220="-",AG220="Pneus"),AK220-AL220,"")),"")</f>
        <v/>
      </c>
      <c r="AN220" s="48" t="str">
        <f aca="false">IF(AND(Y220="REVENDA",AC220="SIM",AG220="BIT"),((AB220/1+1)*AI220)*0.4117,"")</f>
        <v/>
      </c>
      <c r="AO220" s="48" t="str">
        <f aca="false">IF(AN220="","",AN220*17%)</f>
        <v/>
      </c>
      <c r="AP220" s="49" t="str">
        <f aca="false">IF(AN220="","",IF(T220=0.12,(U220*0.4117)*0.4117,IF(T220=0,(AI220*0.07)*0.4117,U220*0.4117)))</f>
        <v/>
      </c>
      <c r="AQ220" s="47" t="str">
        <f aca="false">IF(AN220="","",AO220-AP220)</f>
        <v/>
      </c>
      <c r="AR220" s="50" t="str">
        <f aca="false">IFERROR(IF(AND(AC220="SIM",Y220="REVENDA",LEFT(AG220,5)="ANEXO")*OR(AE220="ANEXO I",AF220="ANEXO II"),VLOOKUP(H220,Dados!G:I,2,0),""),"INSERIR MVA")</f>
        <v/>
      </c>
      <c r="AS220" s="48" t="str">
        <f aca="false">IF(LEFT(AG220,5)="ANEXO",VLOOKUP(AG220,Dados!$X$111:$Z$112,2,0)*(AI220-Q220),"")</f>
        <v/>
      </c>
      <c r="AT220" s="48" t="str">
        <f aca="false">IFERROR(IF(AR220="","",(AI220*AR220)+AI220),"INSERIR MVA")</f>
        <v/>
      </c>
      <c r="AU220" s="48" t="str">
        <f aca="false">IF(AT220="","",IF(AY220=0.04,U220,AS220*AY220))</f>
        <v/>
      </c>
      <c r="AV220" s="47" t="str">
        <f aca="false">IFERROR(IF(AU220="","",(VLOOKUP(AG220,Dados!$X$111:$Z$112,3,0)*AT220*0.17)),"INSERIR MVA")</f>
        <v/>
      </c>
      <c r="AW220" s="47" t="str">
        <f aca="false">IFERROR(IF(AR220="","",AV220-AU220),"")</f>
        <v/>
      </c>
      <c r="AX220" s="51" t="str">
        <f aca="false">IFERROR(IF(AC220="NÃO","",IF(AM220&lt;&gt;"",AM220-W220,IF(AQ220&lt;&gt;"",AQ220-W220,IF(AW220&lt;&gt;"",AW220-W220,"")))),"")</f>
        <v/>
      </c>
      <c r="AY220" s="46" t="str">
        <f aca="false">IFERROR(IF(ISNA(VLOOKUP(R220,Dados!$X$2:$Y$5,2,0)),VLOOKUP(D220,Dados!$X$7:$Y$33,2,0),VLOOKUP(R220,Dados!$X$2:$Y$5,2,0)),"")</f>
        <v/>
      </c>
      <c r="AZ220" s="52" t="str">
        <f aca="false">IF(C220="","",IF(AND(Y220="CONSUMO",AC220="NÃO")*OR(AG220="-",AG220="BIT"),IF(E220&lt;&gt;"",(AI220-(P220+L220-N220+Q220)*AY220)/0.83),""))</f>
        <v/>
      </c>
      <c r="BA220" s="51" t="str">
        <f aca="false">IF(AZ220="","",AZ220*0.17-((P220+L220-N220+Q220)*AY220))</f>
        <v/>
      </c>
      <c r="BB220" s="51" t="str">
        <f aca="false">IF(AND(Y220="CONSUMO",AG220="ANEXO I",AY220&gt;4%),(AI220-(P220+L220-N220+Q220)*0.0514)/0.83*(0.5177)*(0.17)-AI220*0.0514,IF(AND(Y220="CONSUMO",AG220="ANEXO II",AY220&gt;4%),(AI220-(P220+L220-N220+Q220)*0.041)/0.83*(0.3295)*(0.17)-AI220*0.041,IF(AND(Y220="CONSUMO",AG220="ANEXO I",AY220=4%),(AI220-(P220+L220-N220+Q220)*0.04)/0.83*(0.5177)*(0.17)-AI220*0.04,IF(AND(Y220="CONSUMO",AG220="ANEXO II",AY220=4%),(AI220-(P220+L220-N220+Q220)*0.04)/0.83*(0.3295)*(0.17)-AI220*0.04,""))))</f>
        <v/>
      </c>
      <c r="BC220" s="51" t="str">
        <f aca="false">IF(C220="","",IF(AND(Y220="CONSUMO",AC220="SIM")*OR(AG220="-",AG220="BIT"),IF(E220&lt;&gt;"",(AI220-(P220+L220-N220+Q220)*AY220)/0.83),""))</f>
        <v/>
      </c>
      <c r="BD220" s="51" t="str">
        <f aca="false">IF(BC220="","",BC220*0.17)</f>
        <v/>
      </c>
      <c r="BE220" s="51" t="str">
        <f aca="false">IF(I220=6908,0,IF(BC220="","",BD220-((P220+L220-N220+Q220)*AY220)))</f>
        <v/>
      </c>
      <c r="BF220" s="53" t="str">
        <f aca="false">IF(B220="","",IF(OR(B220="",E220="Regime Normal"),0,(AI220-Q220)*VLOOKUP(R220,Dados!$X$98:$Y$108,2,0)))</f>
        <v/>
      </c>
      <c r="BG220" s="54" t="str">
        <f aca="false">IFERROR(VLOOKUP(I220,Dados!$AC$27:$AD$43,2,0),IF(B220="","",IF(D220&lt;&gt;"MT",IF(AND(AC220="SIM",Y220="Revenda"),"2403",IF(AND(AC220="SIM",Y220="Consumo"),"2407",IF(AND(AC220="NÃO",Y220="Revenda"),"2102",IF(AND(AC220="NÃO",Y220="Consumo"),"2556",)))),REPLACE(I220,1,1,1))))</f>
        <v/>
      </c>
    </row>
    <row r="221" customFormat="false" ht="12.8" hidden="false" customHeight="false" outlineLevel="0" collapsed="false">
      <c r="Y221" s="45"/>
      <c r="Z221" s="46" t="str">
        <f aca="false">IF(B221="","",(IFERROR(VLOOKUP(H221,Dados!A$3:B$15000,2,0),"Não Encontrado")))</f>
        <v/>
      </c>
      <c r="AA221" s="46" t="str">
        <f aca="false">IF(B221="","",(IFERROR(VLOOKUP(G221,Dados!C$3:E$15000,3,0),"Não Encontrado")))</f>
        <v/>
      </c>
      <c r="AB221" s="46" t="str">
        <f aca="false">IFERROR(IF(Z221&lt;&gt;"Não Encontrado",Z221,IF(AA221&lt;&gt;"Não Encontrado",AA221,"")),"")</f>
        <v/>
      </c>
      <c r="AC221" s="45" t="str">
        <f aca="false">IF(B221="","",IF(AB221="","NÃO","SIM"))</f>
        <v/>
      </c>
      <c r="AD221" s="45" t="str">
        <f aca="false">IFERROR(VLOOKUP(G221,Dados!$P$3:$R$500,3,0),"")</f>
        <v/>
      </c>
      <c r="AE221" s="45" t="str">
        <f aca="false">IFERROR(VLOOKUP(G221,Dados!$K$3:$L$500,2,0),"")</f>
        <v/>
      </c>
      <c r="AF221" s="45" t="str">
        <f aca="false">IFERROR(VLOOKUP(G221,Dados!$M$3:$N$500,2,0),"")</f>
        <v/>
      </c>
      <c r="AG221" s="45" t="str">
        <f aca="false">IF(F221="","",IF(AND(AD221="",AE221="",AF221=""),"-",IF(AND(AD221="BIT",AE221="",AF221=""),"BIT",IF(AND(AE221="ANEXO I",AD221="",AF221=""),"ANEXO I",IF(AND(AF221="ANEXO II",AD221="",AE221=""),"ANEXO II","Escolher")))))</f>
        <v/>
      </c>
      <c r="AH221" s="45" t="str">
        <f aca="false">IF(AG221&lt;&gt;"Pneus","",IFERROR(VLOOKUP(R221,Dados!$X$2:$Z$5,3,0)*(AI221-Q221),VLOOKUP(D221,Dados!$X$7:$Z$33,3,0)*(AI221-Q221)))</f>
        <v/>
      </c>
      <c r="AI221" s="47" t="str">
        <f aca="false">IF(B221="","",P221+Q221+O221+M221+L221-N221)</f>
        <v/>
      </c>
      <c r="AJ221" s="48" t="str">
        <f aca="false">IFERROR(IF(AND(AC221="SIM",AG221="-",Y221="REVENDA"),(AB221/1+1)*AI221,IF(AND(AC221="SIM",AG221="Pneus",Y221="REVENDA"),(AB221/1+1)*(AI221-AH221),"")),"")</f>
        <v/>
      </c>
      <c r="AK221" s="48" t="str">
        <f aca="false">IF(AJ221="","",AJ221*17%)</f>
        <v/>
      </c>
      <c r="AL221" s="48" t="str">
        <f aca="false">IFERROR(IF(AC221="NÃO","",IF(AK221="","",IF(E221="Simples Nacional",BF221,IF(T221=0.12,U221*0.5833337002,IF(T221=0,AI221*0.07,U221))))),"")</f>
        <v/>
      </c>
      <c r="AM221" s="47" t="str">
        <f aca="false">IFERROR(IF(AC221="NÃO","",IF(OR(AG221="-",AG221="Pneus"),AK221-AL221,"")),"")</f>
        <v/>
      </c>
      <c r="AN221" s="48" t="str">
        <f aca="false">IF(AND(Y221="REVENDA",AC221="SIM",AG221="BIT"),((AB221/1+1)*AI221)*0.4117,"")</f>
        <v/>
      </c>
      <c r="AO221" s="48" t="str">
        <f aca="false">IF(AN221="","",AN221*17%)</f>
        <v/>
      </c>
      <c r="AP221" s="49" t="str">
        <f aca="false">IF(AN221="","",IF(T221=0.12,(U221*0.4117)*0.4117,IF(T221=0,(AI221*0.07)*0.4117,U221*0.4117)))</f>
        <v/>
      </c>
      <c r="AQ221" s="47" t="str">
        <f aca="false">IF(AN221="","",AO221-AP221)</f>
        <v/>
      </c>
      <c r="AR221" s="50" t="str">
        <f aca="false">IFERROR(IF(AND(AC221="SIM",Y221="REVENDA",LEFT(AG221,5)="ANEXO")*OR(AE221="ANEXO I",AF221="ANEXO II"),VLOOKUP(H221,Dados!G:I,2,0),""),"INSERIR MVA")</f>
        <v/>
      </c>
      <c r="AS221" s="48" t="str">
        <f aca="false">IF(LEFT(AG221,5)="ANEXO",VLOOKUP(AG221,Dados!$X$111:$Z$112,2,0)*(AI221-Q221),"")</f>
        <v/>
      </c>
      <c r="AT221" s="48" t="str">
        <f aca="false">IFERROR(IF(AR221="","",(AI221*AR221)+AI221),"INSERIR MVA")</f>
        <v/>
      </c>
      <c r="AU221" s="48" t="str">
        <f aca="false">IF(AT221="","",IF(AY221=0.04,U221,AS221*AY221))</f>
        <v/>
      </c>
      <c r="AV221" s="47" t="str">
        <f aca="false">IFERROR(IF(AU221="","",(VLOOKUP(AG221,Dados!$X$111:$Z$112,3,0)*AT221*0.17)),"INSERIR MVA")</f>
        <v/>
      </c>
      <c r="AW221" s="47" t="str">
        <f aca="false">IFERROR(IF(AR221="","",AV221-AU221),"")</f>
        <v/>
      </c>
      <c r="AX221" s="51" t="str">
        <f aca="false">IFERROR(IF(AC221="NÃO","",IF(AM221&lt;&gt;"",AM221-W221,IF(AQ221&lt;&gt;"",AQ221-W221,IF(AW221&lt;&gt;"",AW221-W221,"")))),"")</f>
        <v/>
      </c>
      <c r="AY221" s="46" t="str">
        <f aca="false">IFERROR(IF(ISNA(VLOOKUP(R221,Dados!$X$2:$Y$5,2,0)),VLOOKUP(D221,Dados!$X$7:$Y$33,2,0),VLOOKUP(R221,Dados!$X$2:$Y$5,2,0)),"")</f>
        <v/>
      </c>
      <c r="AZ221" s="52" t="str">
        <f aca="false">IF(C221="","",IF(AND(Y221="CONSUMO",AC221="NÃO")*OR(AG221="-",AG221="BIT"),IF(E221&lt;&gt;"",(AI221-(P221+L221-N221+Q221)*AY221)/0.83),""))</f>
        <v/>
      </c>
      <c r="BA221" s="51" t="str">
        <f aca="false">IF(AZ221="","",AZ221*0.17-((P221+L221-N221+Q221)*AY221))</f>
        <v/>
      </c>
      <c r="BB221" s="51" t="str">
        <f aca="false">IF(AND(Y221="CONSUMO",AG221="ANEXO I",AY221&gt;4%),(AI221-(P221+L221-N221+Q221)*0.0514)/0.83*(0.5177)*(0.17)-AI221*0.0514,IF(AND(Y221="CONSUMO",AG221="ANEXO II",AY221&gt;4%),(AI221-(P221+L221-N221+Q221)*0.041)/0.83*(0.3295)*(0.17)-AI221*0.041,IF(AND(Y221="CONSUMO",AG221="ANEXO I",AY221=4%),(AI221-(P221+L221-N221+Q221)*0.04)/0.83*(0.5177)*(0.17)-AI221*0.04,IF(AND(Y221="CONSUMO",AG221="ANEXO II",AY221=4%),(AI221-(P221+L221-N221+Q221)*0.04)/0.83*(0.3295)*(0.17)-AI221*0.04,""))))</f>
        <v/>
      </c>
      <c r="BC221" s="51" t="str">
        <f aca="false">IF(C221="","",IF(AND(Y221="CONSUMO",AC221="SIM")*OR(AG221="-",AG221="BIT"),IF(E221&lt;&gt;"",(AI221-(P221+L221-N221+Q221)*AY221)/0.83),""))</f>
        <v/>
      </c>
      <c r="BD221" s="51" t="str">
        <f aca="false">IF(BC221="","",BC221*0.17)</f>
        <v/>
      </c>
      <c r="BE221" s="51" t="str">
        <f aca="false">IF(I221=6908,0,IF(BC221="","",BD221-((P221+L221-N221+Q221)*AY221)))</f>
        <v/>
      </c>
      <c r="BF221" s="53" t="str">
        <f aca="false">IF(B221="","",IF(OR(B221="",E221="Regime Normal"),0,(AI221-Q221)*VLOOKUP(R221,Dados!$X$98:$Y$108,2,0)))</f>
        <v/>
      </c>
      <c r="BG221" s="54" t="str">
        <f aca="false">IFERROR(VLOOKUP(I221,Dados!$AC$27:$AD$43,2,0),IF(B221="","",IF(D221&lt;&gt;"MT",IF(AND(AC221="SIM",Y221="Revenda"),"2403",IF(AND(AC221="SIM",Y221="Consumo"),"2407",IF(AND(AC221="NÃO",Y221="Revenda"),"2102",IF(AND(AC221="NÃO",Y221="Consumo"),"2556",)))),REPLACE(I221,1,1,1))))</f>
        <v/>
      </c>
    </row>
    <row r="222" customFormat="false" ht="12.8" hidden="false" customHeight="false" outlineLevel="0" collapsed="false">
      <c r="Y222" s="45"/>
      <c r="Z222" s="46" t="str">
        <f aca="false">IF(B222="","",(IFERROR(VLOOKUP(H222,Dados!A$3:B$15000,2,0),"Não Encontrado")))</f>
        <v/>
      </c>
      <c r="AA222" s="46" t="str">
        <f aca="false">IF(B222="","",(IFERROR(VLOOKUP(G222,Dados!C$3:E$15000,3,0),"Não Encontrado")))</f>
        <v/>
      </c>
      <c r="AB222" s="46" t="str">
        <f aca="false">IFERROR(IF(Z222&lt;&gt;"Não Encontrado",Z222,IF(AA222&lt;&gt;"Não Encontrado",AA222,"")),"")</f>
        <v/>
      </c>
      <c r="AC222" s="45" t="str">
        <f aca="false">IF(B222="","",IF(AB222="","NÃO","SIM"))</f>
        <v/>
      </c>
      <c r="AD222" s="45" t="str">
        <f aca="false">IFERROR(VLOOKUP(G222,Dados!$P$3:$R$500,3,0),"")</f>
        <v/>
      </c>
      <c r="AE222" s="45" t="str">
        <f aca="false">IFERROR(VLOOKUP(G222,Dados!$K$3:$L$500,2,0),"")</f>
        <v/>
      </c>
      <c r="AF222" s="45" t="str">
        <f aca="false">IFERROR(VLOOKUP(G222,Dados!$M$3:$N$500,2,0),"")</f>
        <v/>
      </c>
      <c r="AG222" s="45" t="str">
        <f aca="false">IF(F222="","",IF(AND(AD222="",AE222="",AF222=""),"-",IF(AND(AD222="BIT",AE222="",AF222=""),"BIT",IF(AND(AE222="ANEXO I",AD222="",AF222=""),"ANEXO I",IF(AND(AF222="ANEXO II",AD222="",AE222=""),"ANEXO II","Escolher")))))</f>
        <v/>
      </c>
      <c r="AH222" s="45" t="str">
        <f aca="false">IF(AG222&lt;&gt;"Pneus","",IFERROR(VLOOKUP(R222,Dados!$X$2:$Z$5,3,0)*(AI222-Q222),VLOOKUP(D222,Dados!$X$7:$Z$33,3,0)*(AI222-Q222)))</f>
        <v/>
      </c>
      <c r="AI222" s="47" t="str">
        <f aca="false">IF(B222="","",P222+Q222+O222+M222+L222-N222)</f>
        <v/>
      </c>
      <c r="AJ222" s="48" t="str">
        <f aca="false">IFERROR(IF(AND(AC222="SIM",AG222="-",Y222="REVENDA"),(AB222/1+1)*AI222,IF(AND(AC222="SIM",AG222="Pneus",Y222="REVENDA"),(AB222/1+1)*(AI222-AH222),"")),"")</f>
        <v/>
      </c>
      <c r="AK222" s="48" t="str">
        <f aca="false">IF(AJ222="","",AJ222*17%)</f>
        <v/>
      </c>
      <c r="AL222" s="48" t="str">
        <f aca="false">IFERROR(IF(AC222="NÃO","",IF(AK222="","",IF(E222="Simples Nacional",BF222,IF(T222=0.12,U222*0.5833337002,IF(T222=0,AI222*0.07,U222))))),"")</f>
        <v/>
      </c>
      <c r="AM222" s="47" t="str">
        <f aca="false">IFERROR(IF(AC222="NÃO","",IF(OR(AG222="-",AG222="Pneus"),AK222-AL222,"")),"")</f>
        <v/>
      </c>
      <c r="AN222" s="48" t="str">
        <f aca="false">IF(AND(Y222="REVENDA",AC222="SIM",AG222="BIT"),((AB222/1+1)*AI222)*0.4117,"")</f>
        <v/>
      </c>
      <c r="AO222" s="48" t="str">
        <f aca="false">IF(AN222="","",AN222*17%)</f>
        <v/>
      </c>
      <c r="AP222" s="49" t="str">
        <f aca="false">IF(AN222="","",IF(T222=0.12,(U222*0.4117)*0.4117,IF(T222=0,(AI222*0.07)*0.4117,U222*0.4117)))</f>
        <v/>
      </c>
      <c r="AQ222" s="47" t="str">
        <f aca="false">IF(AN222="","",AO222-AP222)</f>
        <v/>
      </c>
      <c r="AR222" s="50" t="str">
        <f aca="false">IFERROR(IF(AND(AC222="SIM",Y222="REVENDA",LEFT(AG222,5)="ANEXO")*OR(AE222="ANEXO I",AF222="ANEXO II"),VLOOKUP(H222,Dados!G:I,2,0),""),"INSERIR MVA")</f>
        <v/>
      </c>
      <c r="AS222" s="48" t="str">
        <f aca="false">IF(LEFT(AG222,5)="ANEXO",VLOOKUP(AG222,Dados!$X$111:$Z$112,2,0)*(AI222-Q222),"")</f>
        <v/>
      </c>
      <c r="AT222" s="48" t="str">
        <f aca="false">IFERROR(IF(AR222="","",(AI222*AR222)+AI222),"INSERIR MVA")</f>
        <v/>
      </c>
      <c r="AU222" s="48" t="str">
        <f aca="false">IF(AT222="","",IF(AY222=0.04,U222,AS222*AY222))</f>
        <v/>
      </c>
      <c r="AV222" s="47" t="str">
        <f aca="false">IFERROR(IF(AU222="","",(VLOOKUP(AG222,Dados!$X$111:$Z$112,3,0)*AT222*0.17)),"INSERIR MVA")</f>
        <v/>
      </c>
      <c r="AW222" s="47" t="str">
        <f aca="false">IFERROR(IF(AR222="","",AV222-AU222),"")</f>
        <v/>
      </c>
      <c r="AX222" s="51" t="str">
        <f aca="false">IFERROR(IF(AC222="NÃO","",IF(AM222&lt;&gt;"",AM222-W222,IF(AQ222&lt;&gt;"",AQ222-W222,IF(AW222&lt;&gt;"",AW222-W222,"")))),"")</f>
        <v/>
      </c>
      <c r="AY222" s="46" t="str">
        <f aca="false">IFERROR(IF(ISNA(VLOOKUP(R222,Dados!$X$2:$Y$5,2,0)),VLOOKUP(D222,Dados!$X$7:$Y$33,2,0),VLOOKUP(R222,Dados!$X$2:$Y$5,2,0)),"")</f>
        <v/>
      </c>
      <c r="AZ222" s="52" t="str">
        <f aca="false">IF(C222="","",IF(AND(Y222="CONSUMO",AC222="NÃO")*OR(AG222="-",AG222="BIT"),IF(E222&lt;&gt;"",(AI222-(P222+L222-N222+Q222)*AY222)/0.83),""))</f>
        <v/>
      </c>
      <c r="BA222" s="51" t="str">
        <f aca="false">IF(AZ222="","",AZ222*0.17-((P222+L222-N222+Q222)*AY222))</f>
        <v/>
      </c>
      <c r="BB222" s="51" t="str">
        <f aca="false">IF(AND(Y222="CONSUMO",AG222="ANEXO I",AY222&gt;4%),(AI222-(P222+L222-N222+Q222)*0.0514)/0.83*(0.5177)*(0.17)-AI222*0.0514,IF(AND(Y222="CONSUMO",AG222="ANEXO II",AY222&gt;4%),(AI222-(P222+L222-N222+Q222)*0.041)/0.83*(0.3295)*(0.17)-AI222*0.041,IF(AND(Y222="CONSUMO",AG222="ANEXO I",AY222=4%),(AI222-(P222+L222-N222+Q222)*0.04)/0.83*(0.5177)*(0.17)-AI222*0.04,IF(AND(Y222="CONSUMO",AG222="ANEXO II",AY222=4%),(AI222-(P222+L222-N222+Q222)*0.04)/0.83*(0.3295)*(0.17)-AI222*0.04,""))))</f>
        <v/>
      </c>
      <c r="BC222" s="51" t="str">
        <f aca="false">IF(C222="","",IF(AND(Y222="CONSUMO",AC222="SIM")*OR(AG222="-",AG222="BIT"),IF(E222&lt;&gt;"",(AI222-(P222+L222-N222+Q222)*AY222)/0.83),""))</f>
        <v/>
      </c>
      <c r="BD222" s="51" t="str">
        <f aca="false">IF(BC222="","",BC222*0.17)</f>
        <v/>
      </c>
      <c r="BE222" s="51" t="str">
        <f aca="false">IF(I222=6908,0,IF(BC222="","",BD222-((P222+L222-N222+Q222)*AY222)))</f>
        <v/>
      </c>
      <c r="BF222" s="53" t="str">
        <f aca="false">IF(B222="","",IF(OR(B222="",E222="Regime Normal"),0,(AI222-Q222)*VLOOKUP(R222,Dados!$X$98:$Y$108,2,0)))</f>
        <v/>
      </c>
      <c r="BG222" s="54" t="str">
        <f aca="false">IFERROR(VLOOKUP(I222,Dados!$AC$27:$AD$43,2,0),IF(B222="","",IF(D222&lt;&gt;"MT",IF(AND(AC222="SIM",Y222="Revenda"),"2403",IF(AND(AC222="SIM",Y222="Consumo"),"2407",IF(AND(AC222="NÃO",Y222="Revenda"),"2102",IF(AND(AC222="NÃO",Y222="Consumo"),"2556",)))),REPLACE(I222,1,1,1))))</f>
        <v/>
      </c>
    </row>
    <row r="223" customFormat="false" ht="12.8" hidden="false" customHeight="false" outlineLevel="0" collapsed="false">
      <c r="Y223" s="45"/>
      <c r="Z223" s="46" t="str">
        <f aca="false">IF(B223="","",(IFERROR(VLOOKUP(H223,Dados!A$3:B$15000,2,0),"Não Encontrado")))</f>
        <v/>
      </c>
      <c r="AA223" s="46" t="str">
        <f aca="false">IF(B223="","",(IFERROR(VLOOKUP(G223,Dados!C$3:E$15000,3,0),"Não Encontrado")))</f>
        <v/>
      </c>
      <c r="AB223" s="46" t="str">
        <f aca="false">IFERROR(IF(Z223&lt;&gt;"Não Encontrado",Z223,IF(AA223&lt;&gt;"Não Encontrado",AA223,"")),"")</f>
        <v/>
      </c>
      <c r="AC223" s="45" t="str">
        <f aca="false">IF(B223="","",IF(AB223="","NÃO","SIM"))</f>
        <v/>
      </c>
      <c r="AD223" s="45" t="str">
        <f aca="false">IFERROR(VLOOKUP(G223,Dados!$P$3:$R$500,3,0),"")</f>
        <v/>
      </c>
      <c r="AE223" s="45" t="str">
        <f aca="false">IFERROR(VLOOKUP(G223,Dados!$K$3:$L$500,2,0),"")</f>
        <v/>
      </c>
      <c r="AF223" s="45" t="str">
        <f aca="false">IFERROR(VLOOKUP(G223,Dados!$M$3:$N$500,2,0),"")</f>
        <v/>
      </c>
      <c r="AG223" s="45" t="str">
        <f aca="false">IF(F223="","",IF(AND(AD223="",AE223="",AF223=""),"-",IF(AND(AD223="BIT",AE223="",AF223=""),"BIT",IF(AND(AE223="ANEXO I",AD223="",AF223=""),"ANEXO I",IF(AND(AF223="ANEXO II",AD223="",AE223=""),"ANEXO II","Escolher")))))</f>
        <v/>
      </c>
      <c r="AH223" s="45" t="str">
        <f aca="false">IF(AG223&lt;&gt;"Pneus","",IFERROR(VLOOKUP(R223,Dados!$X$2:$Z$5,3,0)*(AI223-Q223),VLOOKUP(D223,Dados!$X$7:$Z$33,3,0)*(AI223-Q223)))</f>
        <v/>
      </c>
      <c r="AI223" s="47" t="str">
        <f aca="false">IF(B223="","",P223+Q223+O223+M223+L223-N223)</f>
        <v/>
      </c>
      <c r="AJ223" s="48" t="str">
        <f aca="false">IFERROR(IF(AND(AC223="SIM",AG223="-",Y223="REVENDA"),(AB223/1+1)*AI223,IF(AND(AC223="SIM",AG223="Pneus",Y223="REVENDA"),(AB223/1+1)*(AI223-AH223),"")),"")</f>
        <v/>
      </c>
      <c r="AK223" s="48" t="str">
        <f aca="false">IF(AJ223="","",AJ223*17%)</f>
        <v/>
      </c>
      <c r="AL223" s="48" t="str">
        <f aca="false">IFERROR(IF(AC223="NÃO","",IF(AK223="","",IF(E223="Simples Nacional",BF223,IF(T223=0.12,U223*0.5833337002,IF(T223=0,AI223*0.07,U223))))),"")</f>
        <v/>
      </c>
      <c r="AM223" s="47" t="str">
        <f aca="false">IFERROR(IF(AC223="NÃO","",IF(OR(AG223="-",AG223="Pneus"),AK223-AL223,"")),"")</f>
        <v/>
      </c>
      <c r="AN223" s="48" t="str">
        <f aca="false">IF(AND(Y223="REVENDA",AC223="SIM",AG223="BIT"),((AB223/1+1)*AI223)*0.4117,"")</f>
        <v/>
      </c>
      <c r="AO223" s="48" t="str">
        <f aca="false">IF(AN223="","",AN223*17%)</f>
        <v/>
      </c>
      <c r="AP223" s="49" t="str">
        <f aca="false">IF(AN223="","",IF(T223=0.12,(U223*0.4117)*0.4117,IF(T223=0,(AI223*0.07)*0.4117,U223*0.4117)))</f>
        <v/>
      </c>
      <c r="AQ223" s="47" t="str">
        <f aca="false">IF(AN223="","",AO223-AP223)</f>
        <v/>
      </c>
      <c r="AR223" s="50" t="str">
        <f aca="false">IFERROR(IF(AND(AC223="SIM",Y223="REVENDA",LEFT(AG223,5)="ANEXO")*OR(AE223="ANEXO I",AF223="ANEXO II"),VLOOKUP(H223,Dados!G:I,2,0),""),"INSERIR MVA")</f>
        <v/>
      </c>
      <c r="AS223" s="48" t="str">
        <f aca="false">IF(LEFT(AG223,5)="ANEXO",VLOOKUP(AG223,Dados!$X$111:$Z$112,2,0)*(AI223-Q223),"")</f>
        <v/>
      </c>
      <c r="AT223" s="48" t="str">
        <f aca="false">IFERROR(IF(AR223="","",(AI223*AR223)+AI223),"INSERIR MVA")</f>
        <v/>
      </c>
      <c r="AU223" s="48" t="str">
        <f aca="false">IF(AT223="","",IF(AY223=0.04,U223,AS223*AY223))</f>
        <v/>
      </c>
      <c r="AV223" s="47" t="str">
        <f aca="false">IFERROR(IF(AU223="","",(VLOOKUP(AG223,Dados!$X$111:$Z$112,3,0)*AT223*0.17)),"INSERIR MVA")</f>
        <v/>
      </c>
      <c r="AW223" s="47" t="str">
        <f aca="false">IFERROR(IF(AR223="","",AV223-AU223),"")</f>
        <v/>
      </c>
      <c r="AX223" s="51" t="str">
        <f aca="false">IFERROR(IF(AC223="NÃO","",IF(AM223&lt;&gt;"",AM223-W223,IF(AQ223&lt;&gt;"",AQ223-W223,IF(AW223&lt;&gt;"",AW223-W223,"")))),"")</f>
        <v/>
      </c>
      <c r="AY223" s="46" t="str">
        <f aca="false">IFERROR(IF(ISNA(VLOOKUP(R223,Dados!$X$2:$Y$5,2,0)),VLOOKUP(D223,Dados!$X$7:$Y$33,2,0),VLOOKUP(R223,Dados!$X$2:$Y$5,2,0)),"")</f>
        <v/>
      </c>
      <c r="AZ223" s="52" t="str">
        <f aca="false">IF(C223="","",IF(AND(Y223="CONSUMO",AC223="NÃO")*OR(AG223="-",AG223="BIT"),IF(E223&lt;&gt;"",(AI223-(P223+L223-N223+Q223)*AY223)/0.83),""))</f>
        <v/>
      </c>
      <c r="BA223" s="51" t="str">
        <f aca="false">IF(AZ223="","",AZ223*0.17-((P223+L223-N223+Q223)*AY223))</f>
        <v/>
      </c>
      <c r="BB223" s="51" t="str">
        <f aca="false">IF(AND(Y223="CONSUMO",AG223="ANEXO I",AY223&gt;4%),(AI223-(P223+L223-N223+Q223)*0.0514)/0.83*(0.5177)*(0.17)-AI223*0.0514,IF(AND(Y223="CONSUMO",AG223="ANEXO II",AY223&gt;4%),(AI223-(P223+L223-N223+Q223)*0.041)/0.83*(0.3295)*(0.17)-AI223*0.041,IF(AND(Y223="CONSUMO",AG223="ANEXO I",AY223=4%),(AI223-(P223+L223-N223+Q223)*0.04)/0.83*(0.5177)*(0.17)-AI223*0.04,IF(AND(Y223="CONSUMO",AG223="ANEXO II",AY223=4%),(AI223-(P223+L223-N223+Q223)*0.04)/0.83*(0.3295)*(0.17)-AI223*0.04,""))))</f>
        <v/>
      </c>
      <c r="BC223" s="51" t="str">
        <f aca="false">IF(C223="","",IF(AND(Y223="CONSUMO",AC223="SIM")*OR(AG223="-",AG223="BIT"),IF(E223&lt;&gt;"",(AI223-(P223+L223-N223+Q223)*AY223)/0.83),""))</f>
        <v/>
      </c>
      <c r="BD223" s="51" t="str">
        <f aca="false">IF(BC223="","",BC223*0.17)</f>
        <v/>
      </c>
      <c r="BE223" s="51" t="str">
        <f aca="false">IF(I223=6908,0,IF(BC223="","",BD223-((P223+L223-N223+Q223)*AY223)))</f>
        <v/>
      </c>
      <c r="BF223" s="53" t="str">
        <f aca="false">IF(B223="","",IF(OR(B223="",E223="Regime Normal"),0,(AI223-Q223)*VLOOKUP(R223,Dados!$X$98:$Y$108,2,0)))</f>
        <v/>
      </c>
      <c r="BG223" s="54" t="str">
        <f aca="false">IFERROR(VLOOKUP(I223,Dados!$AC$27:$AD$43,2,0),IF(B223="","",IF(D223&lt;&gt;"MT",IF(AND(AC223="SIM",Y223="Revenda"),"2403",IF(AND(AC223="SIM",Y223="Consumo"),"2407",IF(AND(AC223="NÃO",Y223="Revenda"),"2102",IF(AND(AC223="NÃO",Y223="Consumo"),"2556",)))),REPLACE(I223,1,1,1))))</f>
        <v/>
      </c>
    </row>
    <row r="224" customFormat="false" ht="12.8" hidden="false" customHeight="false" outlineLevel="0" collapsed="false">
      <c r="Y224" s="45"/>
      <c r="Z224" s="46" t="str">
        <f aca="false">IF(B224="","",(IFERROR(VLOOKUP(H224,Dados!A$3:B$15000,2,0),"Não Encontrado")))</f>
        <v/>
      </c>
      <c r="AA224" s="46" t="str">
        <f aca="false">IF(B224="","",(IFERROR(VLOOKUP(G224,Dados!C$3:E$15000,3,0),"Não Encontrado")))</f>
        <v/>
      </c>
      <c r="AB224" s="46" t="str">
        <f aca="false">IFERROR(IF(Z224&lt;&gt;"Não Encontrado",Z224,IF(AA224&lt;&gt;"Não Encontrado",AA224,"")),"")</f>
        <v/>
      </c>
      <c r="AC224" s="45" t="str">
        <f aca="false">IF(B224="","",IF(AB224="","NÃO","SIM"))</f>
        <v/>
      </c>
      <c r="AD224" s="45" t="str">
        <f aca="false">IFERROR(VLOOKUP(G224,Dados!$P$3:$R$500,3,0),"")</f>
        <v/>
      </c>
      <c r="AE224" s="45" t="str">
        <f aca="false">IFERROR(VLOOKUP(G224,Dados!$K$3:$L$500,2,0),"")</f>
        <v/>
      </c>
      <c r="AF224" s="45" t="str">
        <f aca="false">IFERROR(VLOOKUP(G224,Dados!$M$3:$N$500,2,0),"")</f>
        <v/>
      </c>
      <c r="AG224" s="45" t="str">
        <f aca="false">IF(F224="","",IF(AND(AD224="",AE224="",AF224=""),"-",IF(AND(AD224="BIT",AE224="",AF224=""),"BIT",IF(AND(AE224="ANEXO I",AD224="",AF224=""),"ANEXO I",IF(AND(AF224="ANEXO II",AD224="",AE224=""),"ANEXO II","Escolher")))))</f>
        <v/>
      </c>
      <c r="AH224" s="45" t="str">
        <f aca="false">IF(AG224&lt;&gt;"Pneus","",IFERROR(VLOOKUP(R224,Dados!$X$2:$Z$5,3,0)*(AI224-Q224),VLOOKUP(D224,Dados!$X$7:$Z$33,3,0)*(AI224-Q224)))</f>
        <v/>
      </c>
      <c r="AI224" s="47" t="str">
        <f aca="false">IF(B224="","",P224+Q224+O224+M224+L224-N224)</f>
        <v/>
      </c>
      <c r="AJ224" s="48" t="str">
        <f aca="false">IFERROR(IF(AND(AC224="SIM",AG224="-",Y224="REVENDA"),(AB224/1+1)*AI224,IF(AND(AC224="SIM",AG224="Pneus",Y224="REVENDA"),(AB224/1+1)*(AI224-AH224),"")),"")</f>
        <v/>
      </c>
      <c r="AK224" s="48" t="str">
        <f aca="false">IF(AJ224="","",AJ224*17%)</f>
        <v/>
      </c>
      <c r="AL224" s="48" t="str">
        <f aca="false">IFERROR(IF(AC224="NÃO","",IF(AK224="","",IF(E224="Simples Nacional",BF224,IF(T224=0.12,U224*0.5833337002,IF(T224=0,AI224*0.07,U224))))),"")</f>
        <v/>
      </c>
      <c r="AM224" s="47" t="str">
        <f aca="false">IFERROR(IF(AC224="NÃO","",IF(OR(AG224="-",AG224="Pneus"),AK224-AL224,"")),"")</f>
        <v/>
      </c>
      <c r="AN224" s="48" t="str">
        <f aca="false">IF(AND(Y224="REVENDA",AC224="SIM",AG224="BIT"),((AB224/1+1)*AI224)*0.4117,"")</f>
        <v/>
      </c>
      <c r="AO224" s="48" t="str">
        <f aca="false">IF(AN224="","",AN224*17%)</f>
        <v/>
      </c>
      <c r="AP224" s="49" t="str">
        <f aca="false">IF(AN224="","",IF(T224=0.12,(U224*0.4117)*0.4117,IF(T224=0,(AI224*0.07)*0.4117,U224*0.4117)))</f>
        <v/>
      </c>
      <c r="AQ224" s="47" t="str">
        <f aca="false">IF(AN224="","",AO224-AP224)</f>
        <v/>
      </c>
      <c r="AR224" s="50" t="str">
        <f aca="false">IFERROR(IF(AND(AC224="SIM",Y224="REVENDA",LEFT(AG224,5)="ANEXO")*OR(AE224="ANEXO I",AF224="ANEXO II"),VLOOKUP(H224,Dados!G:I,2,0),""),"INSERIR MVA")</f>
        <v/>
      </c>
      <c r="AS224" s="48" t="str">
        <f aca="false">IF(LEFT(AG224,5)="ANEXO",VLOOKUP(AG224,Dados!$X$111:$Z$112,2,0)*(AI224-Q224),"")</f>
        <v/>
      </c>
      <c r="AT224" s="48" t="str">
        <f aca="false">IFERROR(IF(AR224="","",(AI224*AR224)+AI224),"INSERIR MVA")</f>
        <v/>
      </c>
      <c r="AU224" s="48" t="str">
        <f aca="false">IF(AT224="","",IF(AY224=0.04,U224,AS224*AY224))</f>
        <v/>
      </c>
      <c r="AV224" s="47" t="str">
        <f aca="false">IFERROR(IF(AU224="","",(VLOOKUP(AG224,Dados!$X$111:$Z$112,3,0)*AT224*0.17)),"INSERIR MVA")</f>
        <v/>
      </c>
      <c r="AW224" s="47" t="str">
        <f aca="false">IFERROR(IF(AR224="","",AV224-AU224),"")</f>
        <v/>
      </c>
      <c r="AX224" s="51" t="str">
        <f aca="false">IFERROR(IF(AC224="NÃO","",IF(AM224&lt;&gt;"",AM224-W224,IF(AQ224&lt;&gt;"",AQ224-W224,IF(AW224&lt;&gt;"",AW224-W224,"")))),"")</f>
        <v/>
      </c>
      <c r="AY224" s="46" t="str">
        <f aca="false">IFERROR(IF(ISNA(VLOOKUP(R224,Dados!$X$2:$Y$5,2,0)),VLOOKUP(D224,Dados!$X$7:$Y$33,2,0),VLOOKUP(R224,Dados!$X$2:$Y$5,2,0)),"")</f>
        <v/>
      </c>
      <c r="AZ224" s="52" t="str">
        <f aca="false">IF(C224="","",IF(AND(Y224="CONSUMO",AC224="NÃO")*OR(AG224="-",AG224="BIT"),IF(E224&lt;&gt;"",(AI224-(P224+L224-N224+Q224)*AY224)/0.83),""))</f>
        <v/>
      </c>
      <c r="BA224" s="51" t="str">
        <f aca="false">IF(AZ224="","",AZ224*0.17-((P224+L224-N224+Q224)*AY224))</f>
        <v/>
      </c>
      <c r="BB224" s="51" t="str">
        <f aca="false">IF(AND(Y224="CONSUMO",AG224="ANEXO I",AY224&gt;4%),(AI224-(P224+L224-N224+Q224)*0.0514)/0.83*(0.5177)*(0.17)-AI224*0.0514,IF(AND(Y224="CONSUMO",AG224="ANEXO II",AY224&gt;4%),(AI224-(P224+L224-N224+Q224)*0.041)/0.83*(0.3295)*(0.17)-AI224*0.041,IF(AND(Y224="CONSUMO",AG224="ANEXO I",AY224=4%),(AI224-(P224+L224-N224+Q224)*0.04)/0.83*(0.5177)*(0.17)-AI224*0.04,IF(AND(Y224="CONSUMO",AG224="ANEXO II",AY224=4%),(AI224-(P224+L224-N224+Q224)*0.04)/0.83*(0.3295)*(0.17)-AI224*0.04,""))))</f>
        <v/>
      </c>
      <c r="BC224" s="51" t="str">
        <f aca="false">IF(C224="","",IF(AND(Y224="CONSUMO",AC224="SIM")*OR(AG224="-",AG224="BIT"),IF(E224&lt;&gt;"",(AI224-(P224+L224-N224+Q224)*AY224)/0.83),""))</f>
        <v/>
      </c>
      <c r="BD224" s="51" t="str">
        <f aca="false">IF(BC224="","",BC224*0.17)</f>
        <v/>
      </c>
      <c r="BE224" s="51" t="str">
        <f aca="false">IF(I224=6908,0,IF(BC224="","",BD224-((P224+L224-N224+Q224)*AY224)))</f>
        <v/>
      </c>
      <c r="BF224" s="53" t="str">
        <f aca="false">IF(B224="","",IF(OR(B224="",E224="Regime Normal"),0,(AI224-Q224)*VLOOKUP(R224,Dados!$X$98:$Y$108,2,0)))</f>
        <v/>
      </c>
      <c r="BG224" s="54" t="str">
        <f aca="false">IFERROR(VLOOKUP(I224,Dados!$AC$27:$AD$43,2,0),IF(B224="","",IF(D224&lt;&gt;"MT",IF(AND(AC224="SIM",Y224="Revenda"),"2403",IF(AND(AC224="SIM",Y224="Consumo"),"2407",IF(AND(AC224="NÃO",Y224="Revenda"),"2102",IF(AND(AC224="NÃO",Y224="Consumo"),"2556",)))),REPLACE(I224,1,1,1))))</f>
        <v/>
      </c>
    </row>
    <row r="225" customFormat="false" ht="12.8" hidden="false" customHeight="false" outlineLevel="0" collapsed="false">
      <c r="Y225" s="45"/>
      <c r="Z225" s="46" t="str">
        <f aca="false">IF(B225="","",(IFERROR(VLOOKUP(H225,Dados!A$3:B$15000,2,0),"Não Encontrado")))</f>
        <v/>
      </c>
      <c r="AA225" s="46" t="str">
        <f aca="false">IF(B225="","",(IFERROR(VLOOKUP(G225,Dados!C$3:E$15000,3,0),"Não Encontrado")))</f>
        <v/>
      </c>
      <c r="AB225" s="46" t="str">
        <f aca="false">IFERROR(IF(Z225&lt;&gt;"Não Encontrado",Z225,IF(AA225&lt;&gt;"Não Encontrado",AA225,"")),"")</f>
        <v/>
      </c>
      <c r="AC225" s="45" t="str">
        <f aca="false">IF(B225="","",IF(AB225="","NÃO","SIM"))</f>
        <v/>
      </c>
      <c r="AD225" s="45" t="str">
        <f aca="false">IFERROR(VLOOKUP(G225,Dados!$P$3:$R$500,3,0),"")</f>
        <v/>
      </c>
      <c r="AE225" s="45" t="str">
        <f aca="false">IFERROR(VLOOKUP(G225,Dados!$K$3:$L$500,2,0),"")</f>
        <v/>
      </c>
      <c r="AF225" s="45" t="str">
        <f aca="false">IFERROR(VLOOKUP(G225,Dados!$M$3:$N$500,2,0),"")</f>
        <v/>
      </c>
      <c r="AG225" s="45" t="str">
        <f aca="false">IF(F225="","",IF(AND(AD225="",AE225="",AF225=""),"-",IF(AND(AD225="BIT",AE225="",AF225=""),"BIT",IF(AND(AE225="ANEXO I",AD225="",AF225=""),"ANEXO I",IF(AND(AF225="ANEXO II",AD225="",AE225=""),"ANEXO II","Escolher")))))</f>
        <v/>
      </c>
      <c r="AH225" s="45" t="str">
        <f aca="false">IF(AG225&lt;&gt;"Pneus","",IFERROR(VLOOKUP(R225,Dados!$X$2:$Z$5,3,0)*(AI225-Q225),VLOOKUP(D225,Dados!$X$7:$Z$33,3,0)*(AI225-Q225)))</f>
        <v/>
      </c>
      <c r="AI225" s="47" t="str">
        <f aca="false">IF(B225="","",P225+Q225+O225+M225+L225-N225)</f>
        <v/>
      </c>
      <c r="AJ225" s="48" t="str">
        <f aca="false">IFERROR(IF(AND(AC225="SIM",AG225="-",Y225="REVENDA"),(AB225/1+1)*AI225,IF(AND(AC225="SIM",AG225="Pneus",Y225="REVENDA"),(AB225/1+1)*(AI225-AH225),"")),"")</f>
        <v/>
      </c>
      <c r="AK225" s="48" t="str">
        <f aca="false">IF(AJ225="","",AJ225*17%)</f>
        <v/>
      </c>
      <c r="AL225" s="48" t="str">
        <f aca="false">IFERROR(IF(AC225="NÃO","",IF(AK225="","",IF(E225="Simples Nacional",BF225,IF(T225=0.12,U225*0.5833337002,IF(T225=0,AI225*0.07,U225))))),"")</f>
        <v/>
      </c>
      <c r="AM225" s="47" t="str">
        <f aca="false">IFERROR(IF(AC225="NÃO","",IF(OR(AG225="-",AG225="Pneus"),AK225-AL225,"")),"")</f>
        <v/>
      </c>
      <c r="AN225" s="48" t="str">
        <f aca="false">IF(AND(Y225="REVENDA",AC225="SIM",AG225="BIT"),((AB225/1+1)*AI225)*0.4117,"")</f>
        <v/>
      </c>
      <c r="AO225" s="48" t="str">
        <f aca="false">IF(AN225="","",AN225*17%)</f>
        <v/>
      </c>
      <c r="AP225" s="49" t="str">
        <f aca="false">IF(AN225="","",IF(T225=0.12,(U225*0.4117)*0.4117,IF(T225=0,(AI225*0.07)*0.4117,U225*0.4117)))</f>
        <v/>
      </c>
      <c r="AQ225" s="47" t="str">
        <f aca="false">IF(AN225="","",AO225-AP225)</f>
        <v/>
      </c>
      <c r="AR225" s="50" t="str">
        <f aca="false">IFERROR(IF(AND(AC225="SIM",Y225="REVENDA",LEFT(AG225,5)="ANEXO")*OR(AE225="ANEXO I",AF225="ANEXO II"),VLOOKUP(H225,Dados!G:I,2,0),""),"INSERIR MVA")</f>
        <v/>
      </c>
      <c r="AS225" s="48" t="str">
        <f aca="false">IF(LEFT(AG225,5)="ANEXO",VLOOKUP(AG225,Dados!$X$111:$Z$112,2,0)*(AI225-Q225),"")</f>
        <v/>
      </c>
      <c r="AT225" s="48" t="str">
        <f aca="false">IFERROR(IF(AR225="","",(AI225*AR225)+AI225),"INSERIR MVA")</f>
        <v/>
      </c>
      <c r="AU225" s="48" t="str">
        <f aca="false">IF(AT225="","",IF(AY225=0.04,U225,AS225*AY225))</f>
        <v/>
      </c>
      <c r="AV225" s="47" t="str">
        <f aca="false">IFERROR(IF(AU225="","",(VLOOKUP(AG225,Dados!$X$111:$Z$112,3,0)*AT225*0.17)),"INSERIR MVA")</f>
        <v/>
      </c>
      <c r="AW225" s="47" t="str">
        <f aca="false">IFERROR(IF(AR225="","",AV225-AU225),"")</f>
        <v/>
      </c>
      <c r="AX225" s="51" t="str">
        <f aca="false">IFERROR(IF(AC225="NÃO","",IF(AM225&lt;&gt;"",AM225-W225,IF(AQ225&lt;&gt;"",AQ225-W225,IF(AW225&lt;&gt;"",AW225-W225,"")))),"")</f>
        <v/>
      </c>
      <c r="AY225" s="46" t="str">
        <f aca="false">IFERROR(IF(ISNA(VLOOKUP(R225,Dados!$X$2:$Y$5,2,0)),VLOOKUP(D225,Dados!$X$7:$Y$33,2,0),VLOOKUP(R225,Dados!$X$2:$Y$5,2,0)),"")</f>
        <v/>
      </c>
      <c r="AZ225" s="52" t="str">
        <f aca="false">IF(C225="","",IF(AND(Y225="CONSUMO",AC225="NÃO")*OR(AG225="-",AG225="BIT"),IF(E225&lt;&gt;"",(AI225-(P225+L225-N225+Q225)*AY225)/0.83),""))</f>
        <v/>
      </c>
      <c r="BA225" s="51" t="str">
        <f aca="false">IF(AZ225="","",AZ225*0.17-((P225+L225-N225+Q225)*AY225))</f>
        <v/>
      </c>
      <c r="BB225" s="51" t="str">
        <f aca="false">IF(AND(Y225="CONSUMO",AG225="ANEXO I",AY225&gt;4%),(AI225-(P225+L225-N225+Q225)*0.0514)/0.83*(0.5177)*(0.17)-AI225*0.0514,IF(AND(Y225="CONSUMO",AG225="ANEXO II",AY225&gt;4%),(AI225-(P225+L225-N225+Q225)*0.041)/0.83*(0.3295)*(0.17)-AI225*0.041,IF(AND(Y225="CONSUMO",AG225="ANEXO I",AY225=4%),(AI225-(P225+L225-N225+Q225)*0.04)/0.83*(0.5177)*(0.17)-AI225*0.04,IF(AND(Y225="CONSUMO",AG225="ANEXO II",AY225=4%),(AI225-(P225+L225-N225+Q225)*0.04)/0.83*(0.3295)*(0.17)-AI225*0.04,""))))</f>
        <v/>
      </c>
      <c r="BC225" s="51" t="str">
        <f aca="false">IF(C225="","",IF(AND(Y225="CONSUMO",AC225="SIM")*OR(AG225="-",AG225="BIT"),IF(E225&lt;&gt;"",(AI225-(P225+L225-N225+Q225)*AY225)/0.83),""))</f>
        <v/>
      </c>
      <c r="BD225" s="51" t="str">
        <f aca="false">IF(BC225="","",BC225*0.17)</f>
        <v/>
      </c>
      <c r="BE225" s="51" t="str">
        <f aca="false">IF(I225=6908,0,IF(BC225="","",BD225-((P225+L225-N225+Q225)*AY225)))</f>
        <v/>
      </c>
      <c r="BF225" s="53" t="str">
        <f aca="false">IF(B225="","",IF(OR(B225="",E225="Regime Normal"),0,(AI225-Q225)*VLOOKUP(R225,Dados!$X$98:$Y$108,2,0)))</f>
        <v/>
      </c>
      <c r="BG225" s="54" t="str">
        <f aca="false">IFERROR(VLOOKUP(I225,Dados!$AC$27:$AD$43,2,0),IF(B225="","",IF(D225&lt;&gt;"MT",IF(AND(AC225="SIM",Y225="Revenda"),"2403",IF(AND(AC225="SIM",Y225="Consumo"),"2407",IF(AND(AC225="NÃO",Y225="Revenda"),"2102",IF(AND(AC225="NÃO",Y225="Consumo"),"2556",)))),REPLACE(I225,1,1,1))))</f>
        <v/>
      </c>
    </row>
    <row r="226" customFormat="false" ht="12.8" hidden="false" customHeight="false" outlineLevel="0" collapsed="false">
      <c r="Y226" s="45"/>
      <c r="Z226" s="46" t="str">
        <f aca="false">IF(B226="","",(IFERROR(VLOOKUP(H226,Dados!A$3:B$15000,2,0),"Não Encontrado")))</f>
        <v/>
      </c>
      <c r="AA226" s="46" t="str">
        <f aca="false">IF(B226="","",(IFERROR(VLOOKUP(G226,Dados!C$3:E$15000,3,0),"Não Encontrado")))</f>
        <v/>
      </c>
      <c r="AB226" s="46" t="str">
        <f aca="false">IFERROR(IF(Z226&lt;&gt;"Não Encontrado",Z226,IF(AA226&lt;&gt;"Não Encontrado",AA226,"")),"")</f>
        <v/>
      </c>
      <c r="AC226" s="45" t="str">
        <f aca="false">IF(B226="","",IF(AB226="","NÃO","SIM"))</f>
        <v/>
      </c>
      <c r="AD226" s="45" t="str">
        <f aca="false">IFERROR(VLOOKUP(G226,Dados!$P$3:$R$500,3,0),"")</f>
        <v/>
      </c>
      <c r="AE226" s="45" t="str">
        <f aca="false">IFERROR(VLOOKUP(G226,Dados!$K$3:$L$500,2,0),"")</f>
        <v/>
      </c>
      <c r="AF226" s="45" t="str">
        <f aca="false">IFERROR(VLOOKUP(G226,Dados!$M$3:$N$500,2,0),"")</f>
        <v/>
      </c>
      <c r="AG226" s="45" t="str">
        <f aca="false">IF(F226="","",IF(AND(AD226="",AE226="",AF226=""),"-",IF(AND(AD226="BIT",AE226="",AF226=""),"BIT",IF(AND(AE226="ANEXO I",AD226="",AF226=""),"ANEXO I",IF(AND(AF226="ANEXO II",AD226="",AE226=""),"ANEXO II","Escolher")))))</f>
        <v/>
      </c>
      <c r="AH226" s="45" t="str">
        <f aca="false">IF(AG226&lt;&gt;"Pneus","",IFERROR(VLOOKUP(R226,Dados!$X$2:$Z$5,3,0)*(AI226-Q226),VLOOKUP(D226,Dados!$X$7:$Z$33,3,0)*(AI226-Q226)))</f>
        <v/>
      </c>
      <c r="AI226" s="47" t="str">
        <f aca="false">IF(B226="","",P226+Q226+O226+M226+L226-N226)</f>
        <v/>
      </c>
      <c r="AJ226" s="48" t="str">
        <f aca="false">IFERROR(IF(AND(AC226="SIM",AG226="-",Y226="REVENDA"),(AB226/1+1)*AI226,IF(AND(AC226="SIM",AG226="Pneus",Y226="REVENDA"),(AB226/1+1)*(AI226-AH226),"")),"")</f>
        <v/>
      </c>
      <c r="AK226" s="48" t="str">
        <f aca="false">IF(AJ226="","",AJ226*17%)</f>
        <v/>
      </c>
      <c r="AL226" s="48" t="str">
        <f aca="false">IFERROR(IF(AC226="NÃO","",IF(AK226="","",IF(E226="Simples Nacional",BF226,IF(T226=0.12,U226*0.5833337002,IF(T226=0,AI226*0.07,U226))))),"")</f>
        <v/>
      </c>
      <c r="AM226" s="47" t="str">
        <f aca="false">IFERROR(IF(AC226="NÃO","",IF(OR(AG226="-",AG226="Pneus"),AK226-AL226,"")),"")</f>
        <v/>
      </c>
      <c r="AN226" s="48" t="str">
        <f aca="false">IF(AND(Y226="REVENDA",AC226="SIM",AG226="BIT"),((AB226/1+1)*AI226)*0.4117,"")</f>
        <v/>
      </c>
      <c r="AO226" s="48" t="str">
        <f aca="false">IF(AN226="","",AN226*17%)</f>
        <v/>
      </c>
      <c r="AP226" s="49" t="str">
        <f aca="false">IF(AN226="","",IF(T226=0.12,(U226*0.4117)*0.4117,IF(T226=0,(AI226*0.07)*0.4117,U226*0.4117)))</f>
        <v/>
      </c>
      <c r="AQ226" s="47" t="str">
        <f aca="false">IF(AN226="","",AO226-AP226)</f>
        <v/>
      </c>
      <c r="AR226" s="50" t="str">
        <f aca="false">IFERROR(IF(AND(AC226="SIM",Y226="REVENDA",LEFT(AG226,5)="ANEXO")*OR(AE226="ANEXO I",AF226="ANEXO II"),VLOOKUP(H226,Dados!G:I,2,0),""),"INSERIR MVA")</f>
        <v/>
      </c>
      <c r="AS226" s="48" t="str">
        <f aca="false">IF(LEFT(AG226,5)="ANEXO",VLOOKUP(AG226,Dados!$X$111:$Z$112,2,0)*(AI226-Q226),"")</f>
        <v/>
      </c>
      <c r="AT226" s="48" t="str">
        <f aca="false">IFERROR(IF(AR226="","",(AI226*AR226)+AI226),"INSERIR MVA")</f>
        <v/>
      </c>
      <c r="AU226" s="48" t="str">
        <f aca="false">IF(AT226="","",IF(AY226=0.04,U226,AS226*AY226))</f>
        <v/>
      </c>
      <c r="AV226" s="47" t="str">
        <f aca="false">IFERROR(IF(AU226="","",(VLOOKUP(AG226,Dados!$X$111:$Z$112,3,0)*AT226*0.17)),"INSERIR MVA")</f>
        <v/>
      </c>
      <c r="AW226" s="47" t="str">
        <f aca="false">IFERROR(IF(AR226="","",AV226-AU226),"")</f>
        <v/>
      </c>
      <c r="AX226" s="51" t="str">
        <f aca="false">IFERROR(IF(AC226="NÃO","",IF(AM226&lt;&gt;"",AM226-W226,IF(AQ226&lt;&gt;"",AQ226-W226,IF(AW226&lt;&gt;"",AW226-W226,"")))),"")</f>
        <v/>
      </c>
      <c r="AY226" s="46" t="str">
        <f aca="false">IFERROR(IF(ISNA(VLOOKUP(R226,Dados!$X$2:$Y$5,2,0)),VLOOKUP(D226,Dados!$X$7:$Y$33,2,0),VLOOKUP(R226,Dados!$X$2:$Y$5,2,0)),"")</f>
        <v/>
      </c>
      <c r="AZ226" s="52" t="str">
        <f aca="false">IF(C226="","",IF(AND(Y226="CONSUMO",AC226="NÃO")*OR(AG226="-",AG226="BIT"),IF(E226&lt;&gt;"",(AI226-(P226+L226-N226+Q226)*AY226)/0.83),""))</f>
        <v/>
      </c>
      <c r="BA226" s="51" t="str">
        <f aca="false">IF(AZ226="","",AZ226*0.17-((P226+L226-N226+Q226)*AY226))</f>
        <v/>
      </c>
      <c r="BB226" s="51" t="str">
        <f aca="false">IF(AND(Y226="CONSUMO",AG226="ANEXO I",AY226&gt;4%),(AI226-(P226+L226-N226+Q226)*0.0514)/0.83*(0.5177)*(0.17)-AI226*0.0514,IF(AND(Y226="CONSUMO",AG226="ANEXO II",AY226&gt;4%),(AI226-(P226+L226-N226+Q226)*0.041)/0.83*(0.3295)*(0.17)-AI226*0.041,IF(AND(Y226="CONSUMO",AG226="ANEXO I",AY226=4%),(AI226-(P226+L226-N226+Q226)*0.04)/0.83*(0.5177)*(0.17)-AI226*0.04,IF(AND(Y226="CONSUMO",AG226="ANEXO II",AY226=4%),(AI226-(P226+L226-N226+Q226)*0.04)/0.83*(0.3295)*(0.17)-AI226*0.04,""))))</f>
        <v/>
      </c>
      <c r="BC226" s="51" t="str">
        <f aca="false">IF(C226="","",IF(AND(Y226="CONSUMO",AC226="SIM")*OR(AG226="-",AG226="BIT"),IF(E226&lt;&gt;"",(AI226-(P226+L226-N226+Q226)*AY226)/0.83),""))</f>
        <v/>
      </c>
      <c r="BD226" s="51" t="str">
        <f aca="false">IF(BC226="","",BC226*0.17)</f>
        <v/>
      </c>
      <c r="BE226" s="51" t="str">
        <f aca="false">IF(I226=6908,0,IF(BC226="","",BD226-((P226+L226-N226+Q226)*AY226)))</f>
        <v/>
      </c>
      <c r="BF226" s="53" t="str">
        <f aca="false">IF(B226="","",IF(OR(B226="",E226="Regime Normal"),0,(AI226-Q226)*VLOOKUP(R226,Dados!$X$98:$Y$108,2,0)))</f>
        <v/>
      </c>
      <c r="BG226" s="54" t="str">
        <f aca="false">IFERROR(VLOOKUP(I226,Dados!$AC$27:$AD$43,2,0),IF(B226="","",IF(D226&lt;&gt;"MT",IF(AND(AC226="SIM",Y226="Revenda"),"2403",IF(AND(AC226="SIM",Y226="Consumo"),"2407",IF(AND(AC226="NÃO",Y226="Revenda"),"2102",IF(AND(AC226="NÃO",Y226="Consumo"),"2556",)))),REPLACE(I226,1,1,1))))</f>
        <v/>
      </c>
    </row>
    <row r="227" customFormat="false" ht="12.8" hidden="false" customHeight="false" outlineLevel="0" collapsed="false">
      <c r="Y227" s="45"/>
      <c r="Z227" s="46" t="str">
        <f aca="false">IF(B227="","",(IFERROR(VLOOKUP(H227,Dados!A$3:B$15000,2,0),"Não Encontrado")))</f>
        <v/>
      </c>
      <c r="AA227" s="46" t="str">
        <f aca="false">IF(B227="","",(IFERROR(VLOOKUP(G227,Dados!C$3:E$15000,3,0),"Não Encontrado")))</f>
        <v/>
      </c>
      <c r="AB227" s="46" t="str">
        <f aca="false">IFERROR(IF(Z227&lt;&gt;"Não Encontrado",Z227,IF(AA227&lt;&gt;"Não Encontrado",AA227,"")),"")</f>
        <v/>
      </c>
      <c r="AC227" s="45" t="str">
        <f aca="false">IF(B227="","",IF(AB227="","NÃO","SIM"))</f>
        <v/>
      </c>
      <c r="AD227" s="45" t="str">
        <f aca="false">IFERROR(VLOOKUP(G227,Dados!$P$3:$R$500,3,0),"")</f>
        <v/>
      </c>
      <c r="AE227" s="45" t="str">
        <f aca="false">IFERROR(VLOOKUP(G227,Dados!$K$3:$L$500,2,0),"")</f>
        <v/>
      </c>
      <c r="AF227" s="45" t="str">
        <f aca="false">IFERROR(VLOOKUP(G227,Dados!$M$3:$N$500,2,0),"")</f>
        <v/>
      </c>
      <c r="AG227" s="45" t="str">
        <f aca="false">IF(F227="","",IF(AND(AD227="",AE227="",AF227=""),"-",IF(AND(AD227="BIT",AE227="",AF227=""),"BIT",IF(AND(AE227="ANEXO I",AD227="",AF227=""),"ANEXO I",IF(AND(AF227="ANEXO II",AD227="",AE227=""),"ANEXO II","Escolher")))))</f>
        <v/>
      </c>
      <c r="AH227" s="45" t="str">
        <f aca="false">IF(AG227&lt;&gt;"Pneus","",IFERROR(VLOOKUP(R227,Dados!$X$2:$Z$5,3,0)*(AI227-Q227),VLOOKUP(D227,Dados!$X$7:$Z$33,3,0)*(AI227-Q227)))</f>
        <v/>
      </c>
      <c r="AI227" s="47" t="str">
        <f aca="false">IF(B227="","",P227+Q227+O227+M227+L227-N227)</f>
        <v/>
      </c>
      <c r="AJ227" s="48" t="str">
        <f aca="false">IFERROR(IF(AND(AC227="SIM",AG227="-",Y227="REVENDA"),(AB227/1+1)*AI227,IF(AND(AC227="SIM",AG227="Pneus",Y227="REVENDA"),(AB227/1+1)*(AI227-AH227),"")),"")</f>
        <v/>
      </c>
      <c r="AK227" s="48" t="str">
        <f aca="false">IF(AJ227="","",AJ227*17%)</f>
        <v/>
      </c>
      <c r="AL227" s="48" t="str">
        <f aca="false">IFERROR(IF(AC227="NÃO","",IF(AK227="","",IF(E227="Simples Nacional",BF227,IF(T227=0.12,U227*0.5833337002,IF(T227=0,AI227*0.07,U227))))),"")</f>
        <v/>
      </c>
      <c r="AM227" s="47" t="str">
        <f aca="false">IFERROR(IF(AC227="NÃO","",IF(OR(AG227="-",AG227="Pneus"),AK227-AL227,"")),"")</f>
        <v/>
      </c>
      <c r="AN227" s="48" t="str">
        <f aca="false">IF(AND(Y227="REVENDA",AC227="SIM",AG227="BIT"),((AB227/1+1)*AI227)*0.4117,"")</f>
        <v/>
      </c>
      <c r="AO227" s="48" t="str">
        <f aca="false">IF(AN227="","",AN227*17%)</f>
        <v/>
      </c>
      <c r="AP227" s="49" t="str">
        <f aca="false">IF(AN227="","",IF(T227=0.12,(U227*0.4117)*0.4117,IF(T227=0,(AI227*0.07)*0.4117,U227*0.4117)))</f>
        <v/>
      </c>
      <c r="AQ227" s="47" t="str">
        <f aca="false">IF(AN227="","",AO227-AP227)</f>
        <v/>
      </c>
      <c r="AR227" s="50" t="str">
        <f aca="false">IFERROR(IF(AND(AC227="SIM",Y227="REVENDA",LEFT(AG227,5)="ANEXO")*OR(AE227="ANEXO I",AF227="ANEXO II"),VLOOKUP(H227,Dados!G:I,2,0),""),"INSERIR MVA")</f>
        <v/>
      </c>
      <c r="AS227" s="48" t="str">
        <f aca="false">IF(LEFT(AG227,5)="ANEXO",VLOOKUP(AG227,Dados!$X$111:$Z$112,2,0)*(AI227-Q227),"")</f>
        <v/>
      </c>
      <c r="AT227" s="48" t="str">
        <f aca="false">IFERROR(IF(AR227="","",(AI227*AR227)+AI227),"INSERIR MVA")</f>
        <v/>
      </c>
      <c r="AU227" s="48" t="str">
        <f aca="false">IF(AT227="","",IF(AY227=0.04,U227,AS227*AY227))</f>
        <v/>
      </c>
      <c r="AV227" s="47" t="str">
        <f aca="false">IFERROR(IF(AU227="","",(VLOOKUP(AG227,Dados!$X$111:$Z$112,3,0)*AT227*0.17)),"INSERIR MVA")</f>
        <v/>
      </c>
      <c r="AW227" s="47" t="str">
        <f aca="false">IFERROR(IF(AR227="","",AV227-AU227),"")</f>
        <v/>
      </c>
      <c r="AX227" s="51" t="str">
        <f aca="false">IFERROR(IF(AC227="NÃO","",IF(AM227&lt;&gt;"",AM227-W227,IF(AQ227&lt;&gt;"",AQ227-W227,IF(AW227&lt;&gt;"",AW227-W227,"")))),"")</f>
        <v/>
      </c>
      <c r="AY227" s="46" t="str">
        <f aca="false">IFERROR(IF(ISNA(VLOOKUP(R227,Dados!$X$2:$Y$5,2,0)),VLOOKUP(D227,Dados!$X$7:$Y$33,2,0),VLOOKUP(R227,Dados!$X$2:$Y$5,2,0)),"")</f>
        <v/>
      </c>
      <c r="AZ227" s="52" t="str">
        <f aca="false">IF(C227="","",IF(AND(Y227="CONSUMO",AC227="NÃO")*OR(AG227="-",AG227="BIT"),IF(E227&lt;&gt;"",(AI227-(P227+L227-N227+Q227)*AY227)/0.83),""))</f>
        <v/>
      </c>
      <c r="BA227" s="51" t="str">
        <f aca="false">IF(AZ227="","",AZ227*0.17-((P227+L227-N227+Q227)*AY227))</f>
        <v/>
      </c>
      <c r="BB227" s="51" t="str">
        <f aca="false">IF(AND(Y227="CONSUMO",AG227="ANEXO I",AY227&gt;4%),(AI227-(P227+L227-N227+Q227)*0.0514)/0.83*(0.5177)*(0.17)-AI227*0.0514,IF(AND(Y227="CONSUMO",AG227="ANEXO II",AY227&gt;4%),(AI227-(P227+L227-N227+Q227)*0.041)/0.83*(0.3295)*(0.17)-AI227*0.041,IF(AND(Y227="CONSUMO",AG227="ANEXO I",AY227=4%),(AI227-(P227+L227-N227+Q227)*0.04)/0.83*(0.5177)*(0.17)-AI227*0.04,IF(AND(Y227="CONSUMO",AG227="ANEXO II",AY227=4%),(AI227-(P227+L227-N227+Q227)*0.04)/0.83*(0.3295)*(0.17)-AI227*0.04,""))))</f>
        <v/>
      </c>
      <c r="BC227" s="51" t="str">
        <f aca="false">IF(C227="","",IF(AND(Y227="CONSUMO",AC227="SIM")*OR(AG227="-",AG227="BIT"),IF(E227&lt;&gt;"",(AI227-(P227+L227-N227+Q227)*AY227)/0.83),""))</f>
        <v/>
      </c>
      <c r="BD227" s="51" t="str">
        <f aca="false">IF(BC227="","",BC227*0.17)</f>
        <v/>
      </c>
      <c r="BE227" s="51" t="str">
        <f aca="false">IF(I227=6908,0,IF(BC227="","",BD227-((P227+L227-N227+Q227)*AY227)))</f>
        <v/>
      </c>
      <c r="BF227" s="53" t="str">
        <f aca="false">IF(B227="","",IF(OR(B227="",E227="Regime Normal"),0,(AI227-Q227)*VLOOKUP(R227,Dados!$X$98:$Y$108,2,0)))</f>
        <v/>
      </c>
      <c r="BG227" s="54" t="str">
        <f aca="false">IFERROR(VLOOKUP(I227,Dados!$AC$27:$AD$43,2,0),IF(B227="","",IF(D227&lt;&gt;"MT",IF(AND(AC227="SIM",Y227="Revenda"),"2403",IF(AND(AC227="SIM",Y227="Consumo"),"2407",IF(AND(AC227="NÃO",Y227="Revenda"),"2102",IF(AND(AC227="NÃO",Y227="Consumo"),"2556",)))),REPLACE(I227,1,1,1))))</f>
        <v/>
      </c>
    </row>
    <row r="228" customFormat="false" ht="12.8" hidden="false" customHeight="false" outlineLevel="0" collapsed="false">
      <c r="Y228" s="45"/>
      <c r="Z228" s="46" t="str">
        <f aca="false">IF(B228="","",(IFERROR(VLOOKUP(H228,Dados!A$3:B$15000,2,0),"Não Encontrado")))</f>
        <v/>
      </c>
      <c r="AA228" s="46" t="str">
        <f aca="false">IF(B228="","",(IFERROR(VLOOKUP(G228,Dados!C$3:E$15000,3,0),"Não Encontrado")))</f>
        <v/>
      </c>
      <c r="AB228" s="46" t="str">
        <f aca="false">IFERROR(IF(Z228&lt;&gt;"Não Encontrado",Z228,IF(AA228&lt;&gt;"Não Encontrado",AA228,"")),"")</f>
        <v/>
      </c>
      <c r="AC228" s="45" t="str">
        <f aca="false">IF(B228="","",IF(AB228="","NÃO","SIM"))</f>
        <v/>
      </c>
      <c r="AD228" s="45" t="str">
        <f aca="false">IFERROR(VLOOKUP(G228,Dados!$P$3:$R$500,3,0),"")</f>
        <v/>
      </c>
      <c r="AE228" s="45" t="str">
        <f aca="false">IFERROR(VLOOKUP(G228,Dados!$K$3:$L$500,2,0),"")</f>
        <v/>
      </c>
      <c r="AF228" s="45" t="str">
        <f aca="false">IFERROR(VLOOKUP(G228,Dados!$M$3:$N$500,2,0),"")</f>
        <v/>
      </c>
      <c r="AG228" s="45" t="str">
        <f aca="false">IF(F228="","",IF(AND(AD228="",AE228="",AF228=""),"-",IF(AND(AD228="BIT",AE228="",AF228=""),"BIT",IF(AND(AE228="ANEXO I",AD228="",AF228=""),"ANEXO I",IF(AND(AF228="ANEXO II",AD228="",AE228=""),"ANEXO II","Escolher")))))</f>
        <v/>
      </c>
      <c r="AH228" s="45" t="str">
        <f aca="false">IF(AG228&lt;&gt;"Pneus","",IFERROR(VLOOKUP(R228,Dados!$X$2:$Z$5,3,0)*(AI228-Q228),VLOOKUP(D228,Dados!$X$7:$Z$33,3,0)*(AI228-Q228)))</f>
        <v/>
      </c>
      <c r="AI228" s="47" t="str">
        <f aca="false">IF(B228="","",P228+Q228+O228+M228+L228-N228)</f>
        <v/>
      </c>
      <c r="AJ228" s="48" t="str">
        <f aca="false">IFERROR(IF(AND(AC228="SIM",AG228="-",Y228="REVENDA"),(AB228/1+1)*AI228,IF(AND(AC228="SIM",AG228="Pneus",Y228="REVENDA"),(AB228/1+1)*(AI228-AH228),"")),"")</f>
        <v/>
      </c>
      <c r="AK228" s="48" t="str">
        <f aca="false">IF(AJ228="","",AJ228*17%)</f>
        <v/>
      </c>
      <c r="AL228" s="48" t="str">
        <f aca="false">IFERROR(IF(AC228="NÃO","",IF(AK228="","",IF(E228="Simples Nacional",BF228,IF(T228=0.12,U228*0.5833337002,IF(T228=0,AI228*0.07,U228))))),"")</f>
        <v/>
      </c>
      <c r="AM228" s="47" t="str">
        <f aca="false">IFERROR(IF(AC228="NÃO","",IF(OR(AG228="-",AG228="Pneus"),AK228-AL228,"")),"")</f>
        <v/>
      </c>
      <c r="AN228" s="48" t="str">
        <f aca="false">IF(AND(Y228="REVENDA",AC228="SIM",AG228="BIT"),((AB228/1+1)*AI228)*0.4117,"")</f>
        <v/>
      </c>
      <c r="AO228" s="48" t="str">
        <f aca="false">IF(AN228="","",AN228*17%)</f>
        <v/>
      </c>
      <c r="AP228" s="49" t="str">
        <f aca="false">IF(AN228="","",IF(T228=0.12,(U228*0.4117)*0.4117,IF(T228=0,(AI228*0.07)*0.4117,U228*0.4117)))</f>
        <v/>
      </c>
      <c r="AQ228" s="47" t="str">
        <f aca="false">IF(AN228="","",AO228-AP228)</f>
        <v/>
      </c>
      <c r="AR228" s="50" t="str">
        <f aca="false">IFERROR(IF(AND(AC228="SIM",Y228="REVENDA",LEFT(AG228,5)="ANEXO")*OR(AE228="ANEXO I",AF228="ANEXO II"),VLOOKUP(H228,Dados!G:I,2,0),""),"INSERIR MVA")</f>
        <v/>
      </c>
      <c r="AS228" s="48" t="str">
        <f aca="false">IF(LEFT(AG228,5)="ANEXO",VLOOKUP(AG228,Dados!$X$111:$Z$112,2,0)*(AI228-Q228),"")</f>
        <v/>
      </c>
      <c r="AT228" s="48" t="str">
        <f aca="false">IFERROR(IF(AR228="","",(AI228*AR228)+AI228),"INSERIR MVA")</f>
        <v/>
      </c>
      <c r="AU228" s="48" t="str">
        <f aca="false">IF(AT228="","",IF(AY228=0.04,U228,AS228*AY228))</f>
        <v/>
      </c>
      <c r="AV228" s="47" t="str">
        <f aca="false">IFERROR(IF(AU228="","",(VLOOKUP(AG228,Dados!$X$111:$Z$112,3,0)*AT228*0.17)),"INSERIR MVA")</f>
        <v/>
      </c>
      <c r="AW228" s="47" t="str">
        <f aca="false">IFERROR(IF(AR228="","",AV228-AU228),"")</f>
        <v/>
      </c>
      <c r="AX228" s="51" t="str">
        <f aca="false">IFERROR(IF(AC228="NÃO","",IF(AM228&lt;&gt;"",AM228-W228,IF(AQ228&lt;&gt;"",AQ228-W228,IF(AW228&lt;&gt;"",AW228-W228,"")))),"")</f>
        <v/>
      </c>
      <c r="AY228" s="46" t="str">
        <f aca="false">IFERROR(IF(ISNA(VLOOKUP(R228,Dados!$X$2:$Y$5,2,0)),VLOOKUP(D228,Dados!$X$7:$Y$33,2,0),VLOOKUP(R228,Dados!$X$2:$Y$5,2,0)),"")</f>
        <v/>
      </c>
      <c r="AZ228" s="52" t="str">
        <f aca="false">IF(C228="","",IF(AND(Y228="CONSUMO",AC228="NÃO")*OR(AG228="-",AG228="BIT"),IF(E228&lt;&gt;"",(AI228-(P228+L228-N228+Q228)*AY228)/0.83),""))</f>
        <v/>
      </c>
      <c r="BA228" s="51" t="str">
        <f aca="false">IF(AZ228="","",AZ228*0.17-((P228+L228-N228+Q228)*AY228))</f>
        <v/>
      </c>
      <c r="BB228" s="51" t="str">
        <f aca="false">IF(AND(Y228="CONSUMO",AG228="ANEXO I",AY228&gt;4%),(AI228-(P228+L228-N228+Q228)*0.0514)/0.83*(0.5177)*(0.17)-AI228*0.0514,IF(AND(Y228="CONSUMO",AG228="ANEXO II",AY228&gt;4%),(AI228-(P228+L228-N228+Q228)*0.041)/0.83*(0.3295)*(0.17)-AI228*0.041,IF(AND(Y228="CONSUMO",AG228="ANEXO I",AY228=4%),(AI228-(P228+L228-N228+Q228)*0.04)/0.83*(0.5177)*(0.17)-AI228*0.04,IF(AND(Y228="CONSUMO",AG228="ANEXO II",AY228=4%),(AI228-(P228+L228-N228+Q228)*0.04)/0.83*(0.3295)*(0.17)-AI228*0.04,""))))</f>
        <v/>
      </c>
      <c r="BC228" s="51" t="str">
        <f aca="false">IF(C228="","",IF(AND(Y228="CONSUMO",AC228="SIM")*OR(AG228="-",AG228="BIT"),IF(E228&lt;&gt;"",(AI228-(P228+L228-N228+Q228)*AY228)/0.83),""))</f>
        <v/>
      </c>
      <c r="BD228" s="51" t="str">
        <f aca="false">IF(BC228="","",BC228*0.17)</f>
        <v/>
      </c>
      <c r="BE228" s="51" t="str">
        <f aca="false">IF(I228=6908,0,IF(BC228="","",BD228-((P228+L228-N228+Q228)*AY228)))</f>
        <v/>
      </c>
      <c r="BF228" s="53" t="str">
        <f aca="false">IF(B228="","",IF(OR(B228="",E228="Regime Normal"),0,(AI228-Q228)*VLOOKUP(R228,Dados!$X$98:$Y$108,2,0)))</f>
        <v/>
      </c>
      <c r="BG228" s="54" t="str">
        <f aca="false">IFERROR(VLOOKUP(I228,Dados!$AC$27:$AD$43,2,0),IF(B228="","",IF(D228&lt;&gt;"MT",IF(AND(AC228="SIM",Y228="Revenda"),"2403",IF(AND(AC228="SIM",Y228="Consumo"),"2407",IF(AND(AC228="NÃO",Y228="Revenda"),"2102",IF(AND(AC228="NÃO",Y228="Consumo"),"2556",)))),REPLACE(I228,1,1,1))))</f>
        <v/>
      </c>
    </row>
    <row r="229" customFormat="false" ht="12.8" hidden="false" customHeight="false" outlineLevel="0" collapsed="false">
      <c r="Y229" s="45"/>
      <c r="Z229" s="46" t="str">
        <f aca="false">IF(B229="","",(IFERROR(VLOOKUP(H229,Dados!A$3:B$15000,2,0),"Não Encontrado")))</f>
        <v/>
      </c>
      <c r="AA229" s="46" t="str">
        <f aca="false">IF(B229="","",(IFERROR(VLOOKUP(G229,Dados!C$3:E$15000,3,0),"Não Encontrado")))</f>
        <v/>
      </c>
      <c r="AB229" s="46" t="str">
        <f aca="false">IFERROR(IF(Z229&lt;&gt;"Não Encontrado",Z229,IF(AA229&lt;&gt;"Não Encontrado",AA229,"")),"")</f>
        <v/>
      </c>
      <c r="AC229" s="45" t="str">
        <f aca="false">IF(B229="","",IF(AB229="","NÃO","SIM"))</f>
        <v/>
      </c>
      <c r="AD229" s="45" t="str">
        <f aca="false">IFERROR(VLOOKUP(G229,Dados!$P$3:$R$500,3,0),"")</f>
        <v/>
      </c>
      <c r="AE229" s="45" t="str">
        <f aca="false">IFERROR(VLOOKUP(G229,Dados!$K$3:$L$500,2,0),"")</f>
        <v/>
      </c>
      <c r="AF229" s="45" t="str">
        <f aca="false">IFERROR(VLOOKUP(G229,Dados!$M$3:$N$500,2,0),"")</f>
        <v/>
      </c>
      <c r="AG229" s="45" t="str">
        <f aca="false">IF(F229="","",IF(AND(AD229="",AE229="",AF229=""),"-",IF(AND(AD229="BIT",AE229="",AF229=""),"BIT",IF(AND(AE229="ANEXO I",AD229="",AF229=""),"ANEXO I",IF(AND(AF229="ANEXO II",AD229="",AE229=""),"ANEXO II","Escolher")))))</f>
        <v/>
      </c>
      <c r="AH229" s="45" t="str">
        <f aca="false">IF(AG229&lt;&gt;"Pneus","",IFERROR(VLOOKUP(R229,Dados!$X$2:$Z$5,3,0)*(AI229-Q229),VLOOKUP(D229,Dados!$X$7:$Z$33,3,0)*(AI229-Q229)))</f>
        <v/>
      </c>
      <c r="AI229" s="47" t="str">
        <f aca="false">IF(B229="","",P229+Q229+O229+M229+L229-N229)</f>
        <v/>
      </c>
      <c r="AJ229" s="48" t="str">
        <f aca="false">IFERROR(IF(AND(AC229="SIM",AG229="-",Y229="REVENDA"),(AB229/1+1)*AI229,IF(AND(AC229="SIM",AG229="Pneus",Y229="REVENDA"),(AB229/1+1)*(AI229-AH229),"")),"")</f>
        <v/>
      </c>
      <c r="AK229" s="48" t="str">
        <f aca="false">IF(AJ229="","",AJ229*17%)</f>
        <v/>
      </c>
      <c r="AL229" s="48" t="str">
        <f aca="false">IFERROR(IF(AC229="NÃO","",IF(AK229="","",IF(E229="Simples Nacional",BF229,IF(T229=0.12,U229*0.5833337002,IF(T229=0,AI229*0.07,U229))))),"")</f>
        <v/>
      </c>
      <c r="AM229" s="47" t="str">
        <f aca="false">IFERROR(IF(AC229="NÃO","",IF(OR(AG229="-",AG229="Pneus"),AK229-AL229,"")),"")</f>
        <v/>
      </c>
      <c r="AN229" s="48" t="str">
        <f aca="false">IF(AND(Y229="REVENDA",AC229="SIM",AG229="BIT"),((AB229/1+1)*AI229)*0.4117,"")</f>
        <v/>
      </c>
      <c r="AO229" s="48" t="str">
        <f aca="false">IF(AN229="","",AN229*17%)</f>
        <v/>
      </c>
      <c r="AP229" s="49" t="str">
        <f aca="false">IF(AN229="","",IF(T229=0.12,(U229*0.4117)*0.4117,IF(T229=0,(AI229*0.07)*0.4117,U229*0.4117)))</f>
        <v/>
      </c>
      <c r="AQ229" s="47" t="str">
        <f aca="false">IF(AN229="","",AO229-AP229)</f>
        <v/>
      </c>
      <c r="AR229" s="50" t="str">
        <f aca="false">IFERROR(IF(AND(AC229="SIM",Y229="REVENDA",LEFT(AG229,5)="ANEXO")*OR(AE229="ANEXO I",AF229="ANEXO II"),VLOOKUP(H229,Dados!G:I,2,0),""),"INSERIR MVA")</f>
        <v/>
      </c>
      <c r="AS229" s="48" t="str">
        <f aca="false">IF(LEFT(AG229,5)="ANEXO",VLOOKUP(AG229,Dados!$X$111:$Z$112,2,0)*(AI229-Q229),"")</f>
        <v/>
      </c>
      <c r="AT229" s="48" t="str">
        <f aca="false">IFERROR(IF(AR229="","",(AI229*AR229)+AI229),"INSERIR MVA")</f>
        <v/>
      </c>
      <c r="AU229" s="48" t="str">
        <f aca="false">IF(AT229="","",IF(AY229=0.04,U229,AS229*AY229))</f>
        <v/>
      </c>
      <c r="AV229" s="47" t="str">
        <f aca="false">IFERROR(IF(AU229="","",(VLOOKUP(AG229,Dados!$X$111:$Z$112,3,0)*AT229*0.17)),"INSERIR MVA")</f>
        <v/>
      </c>
      <c r="AW229" s="47" t="str">
        <f aca="false">IFERROR(IF(AR229="","",AV229-AU229),"")</f>
        <v/>
      </c>
      <c r="AX229" s="51" t="str">
        <f aca="false">IFERROR(IF(AC229="NÃO","",IF(AM229&lt;&gt;"",AM229-W229,IF(AQ229&lt;&gt;"",AQ229-W229,IF(AW229&lt;&gt;"",AW229-W229,"")))),"")</f>
        <v/>
      </c>
      <c r="AY229" s="46" t="str">
        <f aca="false">IFERROR(IF(ISNA(VLOOKUP(R229,Dados!$X$2:$Y$5,2,0)),VLOOKUP(D229,Dados!$X$7:$Y$33,2,0),VLOOKUP(R229,Dados!$X$2:$Y$5,2,0)),"")</f>
        <v/>
      </c>
      <c r="AZ229" s="52" t="str">
        <f aca="false">IF(C229="","",IF(AND(Y229="CONSUMO",AC229="NÃO")*OR(AG229="-",AG229="BIT"),IF(E229&lt;&gt;"",(AI229-(P229+L229-N229+Q229)*AY229)/0.83),""))</f>
        <v/>
      </c>
      <c r="BA229" s="51" t="str">
        <f aca="false">IF(AZ229="","",AZ229*0.17-((P229+L229-N229+Q229)*AY229))</f>
        <v/>
      </c>
      <c r="BB229" s="51" t="str">
        <f aca="false">IF(AND(Y229="CONSUMO",AG229="ANEXO I",AY229&gt;4%),(AI229-(P229+L229-N229+Q229)*0.0514)/0.83*(0.5177)*(0.17)-AI229*0.0514,IF(AND(Y229="CONSUMO",AG229="ANEXO II",AY229&gt;4%),(AI229-(P229+L229-N229+Q229)*0.041)/0.83*(0.3295)*(0.17)-AI229*0.041,IF(AND(Y229="CONSUMO",AG229="ANEXO I",AY229=4%),(AI229-(P229+L229-N229+Q229)*0.04)/0.83*(0.5177)*(0.17)-AI229*0.04,IF(AND(Y229="CONSUMO",AG229="ANEXO II",AY229=4%),(AI229-(P229+L229-N229+Q229)*0.04)/0.83*(0.3295)*(0.17)-AI229*0.04,""))))</f>
        <v/>
      </c>
      <c r="BC229" s="51" t="str">
        <f aca="false">IF(C229="","",IF(AND(Y229="CONSUMO",AC229="SIM")*OR(AG229="-",AG229="BIT"),IF(E229&lt;&gt;"",(AI229-(P229+L229-N229+Q229)*AY229)/0.83),""))</f>
        <v/>
      </c>
      <c r="BD229" s="51" t="str">
        <f aca="false">IF(BC229="","",BC229*0.17)</f>
        <v/>
      </c>
      <c r="BE229" s="51" t="str">
        <f aca="false">IF(I229=6908,0,IF(BC229="","",BD229-((P229+L229-N229+Q229)*AY229)))</f>
        <v/>
      </c>
      <c r="BF229" s="53" t="str">
        <f aca="false">IF(B229="","",IF(OR(B229="",E229="Regime Normal"),0,(AI229-Q229)*VLOOKUP(R229,Dados!$X$98:$Y$108,2,0)))</f>
        <v/>
      </c>
      <c r="BG229" s="54" t="str">
        <f aca="false">IFERROR(VLOOKUP(I229,Dados!$AC$27:$AD$43,2,0),IF(B229="","",IF(D229&lt;&gt;"MT",IF(AND(AC229="SIM",Y229="Revenda"),"2403",IF(AND(AC229="SIM",Y229="Consumo"),"2407",IF(AND(AC229="NÃO",Y229="Revenda"),"2102",IF(AND(AC229="NÃO",Y229="Consumo"),"2556",)))),REPLACE(I229,1,1,1))))</f>
        <v/>
      </c>
    </row>
    <row r="230" customFormat="false" ht="12.8" hidden="false" customHeight="false" outlineLevel="0" collapsed="false">
      <c r="Y230" s="45"/>
      <c r="Z230" s="46" t="str">
        <f aca="false">IF(B230="","",(IFERROR(VLOOKUP(H230,Dados!A$3:B$15000,2,0),"Não Encontrado")))</f>
        <v/>
      </c>
      <c r="AA230" s="46" t="str">
        <f aca="false">IF(B230="","",(IFERROR(VLOOKUP(G230,Dados!C$3:E$15000,3,0),"Não Encontrado")))</f>
        <v/>
      </c>
      <c r="AB230" s="46" t="str">
        <f aca="false">IFERROR(IF(Z230&lt;&gt;"Não Encontrado",Z230,IF(AA230&lt;&gt;"Não Encontrado",AA230,"")),"")</f>
        <v/>
      </c>
      <c r="AC230" s="45" t="str">
        <f aca="false">IF(B230="","",IF(AB230="","NÃO","SIM"))</f>
        <v/>
      </c>
      <c r="AD230" s="45" t="str">
        <f aca="false">IFERROR(VLOOKUP(G230,Dados!$P$3:$R$500,3,0),"")</f>
        <v/>
      </c>
      <c r="AE230" s="45" t="str">
        <f aca="false">IFERROR(VLOOKUP(G230,Dados!$K$3:$L$500,2,0),"")</f>
        <v/>
      </c>
      <c r="AF230" s="45" t="str">
        <f aca="false">IFERROR(VLOOKUP(G230,Dados!$M$3:$N$500,2,0),"")</f>
        <v/>
      </c>
      <c r="AG230" s="45" t="str">
        <f aca="false">IF(F230="","",IF(AND(AD230="",AE230="",AF230=""),"-",IF(AND(AD230="BIT",AE230="",AF230=""),"BIT",IF(AND(AE230="ANEXO I",AD230="",AF230=""),"ANEXO I",IF(AND(AF230="ANEXO II",AD230="",AE230=""),"ANEXO II","Escolher")))))</f>
        <v/>
      </c>
      <c r="AH230" s="45" t="str">
        <f aca="false">IF(AG230&lt;&gt;"Pneus","",IFERROR(VLOOKUP(R230,Dados!$X$2:$Z$5,3,0)*(AI230-Q230),VLOOKUP(D230,Dados!$X$7:$Z$33,3,0)*(AI230-Q230)))</f>
        <v/>
      </c>
      <c r="AI230" s="47" t="str">
        <f aca="false">IF(B230="","",P230+Q230+O230+M230+L230-N230)</f>
        <v/>
      </c>
      <c r="AJ230" s="48" t="str">
        <f aca="false">IFERROR(IF(AND(AC230="SIM",AG230="-",Y230="REVENDA"),(AB230/1+1)*AI230,IF(AND(AC230="SIM",AG230="Pneus",Y230="REVENDA"),(AB230/1+1)*(AI230-AH230),"")),"")</f>
        <v/>
      </c>
      <c r="AK230" s="48" t="str">
        <f aca="false">IF(AJ230="","",AJ230*17%)</f>
        <v/>
      </c>
      <c r="AL230" s="48" t="str">
        <f aca="false">IFERROR(IF(AC230="NÃO","",IF(AK230="","",IF(E230="Simples Nacional",BF230,IF(T230=0.12,U230*0.5833337002,IF(T230=0,AI230*0.07,U230))))),"")</f>
        <v/>
      </c>
      <c r="AM230" s="47" t="str">
        <f aca="false">IFERROR(IF(AC230="NÃO","",IF(OR(AG230="-",AG230="Pneus"),AK230-AL230,"")),"")</f>
        <v/>
      </c>
      <c r="AN230" s="48" t="str">
        <f aca="false">IF(AND(Y230="REVENDA",AC230="SIM",AG230="BIT"),((AB230/1+1)*AI230)*0.4117,"")</f>
        <v/>
      </c>
      <c r="AO230" s="48" t="str">
        <f aca="false">IF(AN230="","",AN230*17%)</f>
        <v/>
      </c>
      <c r="AP230" s="49" t="str">
        <f aca="false">IF(AN230="","",IF(T230=0.12,(U230*0.4117)*0.4117,IF(T230=0,(AI230*0.07)*0.4117,U230*0.4117)))</f>
        <v/>
      </c>
      <c r="AQ230" s="47" t="str">
        <f aca="false">IF(AN230="","",AO230-AP230)</f>
        <v/>
      </c>
      <c r="AR230" s="50" t="str">
        <f aca="false">IFERROR(IF(AND(AC230="SIM",Y230="REVENDA",LEFT(AG230,5)="ANEXO")*OR(AE230="ANEXO I",AF230="ANEXO II"),VLOOKUP(H230,Dados!G:I,2,0),""),"INSERIR MVA")</f>
        <v/>
      </c>
      <c r="AS230" s="48" t="str">
        <f aca="false">IF(LEFT(AG230,5)="ANEXO",VLOOKUP(AG230,Dados!$X$111:$Z$112,2,0)*(AI230-Q230),"")</f>
        <v/>
      </c>
      <c r="AT230" s="48" t="str">
        <f aca="false">IFERROR(IF(AR230="","",(AI230*AR230)+AI230),"INSERIR MVA")</f>
        <v/>
      </c>
      <c r="AU230" s="48" t="str">
        <f aca="false">IF(AT230="","",IF(AY230=0.04,U230,AS230*AY230))</f>
        <v/>
      </c>
      <c r="AV230" s="47" t="str">
        <f aca="false">IFERROR(IF(AU230="","",(VLOOKUP(AG230,Dados!$X$111:$Z$112,3,0)*AT230*0.17)),"INSERIR MVA")</f>
        <v/>
      </c>
      <c r="AW230" s="47" t="str">
        <f aca="false">IFERROR(IF(AR230="","",AV230-AU230),"")</f>
        <v/>
      </c>
      <c r="AX230" s="51" t="str">
        <f aca="false">IFERROR(IF(AC230="NÃO","",IF(AM230&lt;&gt;"",AM230-W230,IF(AQ230&lt;&gt;"",AQ230-W230,IF(AW230&lt;&gt;"",AW230-W230,"")))),"")</f>
        <v/>
      </c>
      <c r="AY230" s="46" t="str">
        <f aca="false">IFERROR(IF(ISNA(VLOOKUP(R230,Dados!$X$2:$Y$5,2,0)),VLOOKUP(D230,Dados!$X$7:$Y$33,2,0),VLOOKUP(R230,Dados!$X$2:$Y$5,2,0)),"")</f>
        <v/>
      </c>
      <c r="AZ230" s="52" t="str">
        <f aca="false">IF(C230="","",IF(AND(Y230="CONSUMO",AC230="NÃO")*OR(AG230="-",AG230="BIT"),IF(E230&lt;&gt;"",(AI230-(P230+L230-N230+Q230)*AY230)/0.83),""))</f>
        <v/>
      </c>
      <c r="BA230" s="51" t="str">
        <f aca="false">IF(AZ230="","",AZ230*0.17-((P230+L230-N230+Q230)*AY230))</f>
        <v/>
      </c>
      <c r="BB230" s="51" t="str">
        <f aca="false">IF(AND(Y230="CONSUMO",AG230="ANEXO I",AY230&gt;4%),(AI230-(P230+L230-N230+Q230)*0.0514)/0.83*(0.5177)*(0.17)-AI230*0.0514,IF(AND(Y230="CONSUMO",AG230="ANEXO II",AY230&gt;4%),(AI230-(P230+L230-N230+Q230)*0.041)/0.83*(0.3295)*(0.17)-AI230*0.041,IF(AND(Y230="CONSUMO",AG230="ANEXO I",AY230=4%),(AI230-(P230+L230-N230+Q230)*0.04)/0.83*(0.5177)*(0.17)-AI230*0.04,IF(AND(Y230="CONSUMO",AG230="ANEXO II",AY230=4%),(AI230-(P230+L230-N230+Q230)*0.04)/0.83*(0.3295)*(0.17)-AI230*0.04,""))))</f>
        <v/>
      </c>
      <c r="BC230" s="51" t="str">
        <f aca="false">IF(C230="","",IF(AND(Y230="CONSUMO",AC230="SIM")*OR(AG230="-",AG230="BIT"),IF(E230&lt;&gt;"",(AI230-(P230+L230-N230+Q230)*AY230)/0.83),""))</f>
        <v/>
      </c>
      <c r="BD230" s="51" t="str">
        <f aca="false">IF(BC230="","",BC230*0.17)</f>
        <v/>
      </c>
      <c r="BE230" s="51" t="str">
        <f aca="false">IF(I230=6908,0,IF(BC230="","",BD230-((P230+L230-N230+Q230)*AY230)))</f>
        <v/>
      </c>
      <c r="BF230" s="53" t="str">
        <f aca="false">IF(B230="","",IF(OR(B230="",E230="Regime Normal"),0,(AI230-Q230)*VLOOKUP(R230,Dados!$X$98:$Y$108,2,0)))</f>
        <v/>
      </c>
      <c r="BG230" s="54" t="str">
        <f aca="false">IFERROR(VLOOKUP(I230,Dados!$AC$27:$AD$43,2,0),IF(B230="","",IF(D230&lt;&gt;"MT",IF(AND(AC230="SIM",Y230="Revenda"),"2403",IF(AND(AC230="SIM",Y230="Consumo"),"2407",IF(AND(AC230="NÃO",Y230="Revenda"),"2102",IF(AND(AC230="NÃO",Y230="Consumo"),"2556",)))),REPLACE(I230,1,1,1))))</f>
        <v/>
      </c>
    </row>
    <row r="231" customFormat="false" ht="12.8" hidden="false" customHeight="false" outlineLevel="0" collapsed="false">
      <c r="Y231" s="45"/>
      <c r="Z231" s="46" t="str">
        <f aca="false">IF(B231="","",(IFERROR(VLOOKUP(H231,Dados!A$3:B$15000,2,0),"Não Encontrado")))</f>
        <v/>
      </c>
      <c r="AA231" s="46" t="str">
        <f aca="false">IF(B231="","",(IFERROR(VLOOKUP(G231,Dados!C$3:E$15000,3,0),"Não Encontrado")))</f>
        <v/>
      </c>
      <c r="AB231" s="46" t="str">
        <f aca="false">IFERROR(IF(Z231&lt;&gt;"Não Encontrado",Z231,IF(AA231&lt;&gt;"Não Encontrado",AA231,"")),"")</f>
        <v/>
      </c>
      <c r="AC231" s="45" t="str">
        <f aca="false">IF(B231="","",IF(AB231="","NÃO","SIM"))</f>
        <v/>
      </c>
      <c r="AD231" s="45" t="str">
        <f aca="false">IFERROR(VLOOKUP(G231,Dados!$P$3:$R$500,3,0),"")</f>
        <v/>
      </c>
      <c r="AE231" s="45" t="str">
        <f aca="false">IFERROR(VLOOKUP(G231,Dados!$K$3:$L$500,2,0),"")</f>
        <v/>
      </c>
      <c r="AF231" s="45" t="str">
        <f aca="false">IFERROR(VLOOKUP(G231,Dados!$M$3:$N$500,2,0),"")</f>
        <v/>
      </c>
      <c r="AG231" s="45" t="str">
        <f aca="false">IF(F231="","",IF(AND(AD231="",AE231="",AF231=""),"-",IF(AND(AD231="BIT",AE231="",AF231=""),"BIT",IF(AND(AE231="ANEXO I",AD231="",AF231=""),"ANEXO I",IF(AND(AF231="ANEXO II",AD231="",AE231=""),"ANEXO II","Escolher")))))</f>
        <v/>
      </c>
      <c r="AH231" s="45" t="str">
        <f aca="false">IF(AG231&lt;&gt;"Pneus","",IFERROR(VLOOKUP(R231,Dados!$X$2:$Z$5,3,0)*(AI231-Q231),VLOOKUP(D231,Dados!$X$7:$Z$33,3,0)*(AI231-Q231)))</f>
        <v/>
      </c>
      <c r="AI231" s="47" t="str">
        <f aca="false">IF(B231="","",P231+Q231+O231+M231+L231-N231)</f>
        <v/>
      </c>
      <c r="AJ231" s="48" t="str">
        <f aca="false">IFERROR(IF(AND(AC231="SIM",AG231="-",Y231="REVENDA"),(AB231/1+1)*AI231,IF(AND(AC231="SIM",AG231="Pneus",Y231="REVENDA"),(AB231/1+1)*(AI231-AH231),"")),"")</f>
        <v/>
      </c>
      <c r="AK231" s="48" t="str">
        <f aca="false">IF(AJ231="","",AJ231*17%)</f>
        <v/>
      </c>
      <c r="AL231" s="48" t="str">
        <f aca="false">IFERROR(IF(AC231="NÃO","",IF(AK231="","",IF(E231="Simples Nacional",BF231,IF(T231=0.12,U231*0.5833337002,IF(T231=0,AI231*0.07,U231))))),"")</f>
        <v/>
      </c>
      <c r="AM231" s="47" t="str">
        <f aca="false">IFERROR(IF(AC231="NÃO","",IF(OR(AG231="-",AG231="Pneus"),AK231-AL231,"")),"")</f>
        <v/>
      </c>
      <c r="AN231" s="48" t="str">
        <f aca="false">IF(AND(Y231="REVENDA",AC231="SIM",AG231="BIT"),((AB231/1+1)*AI231)*0.4117,"")</f>
        <v/>
      </c>
      <c r="AO231" s="48" t="str">
        <f aca="false">IF(AN231="","",AN231*17%)</f>
        <v/>
      </c>
      <c r="AP231" s="49" t="str">
        <f aca="false">IF(AN231="","",IF(T231=0.12,(U231*0.4117)*0.4117,IF(T231=0,(AI231*0.07)*0.4117,U231*0.4117)))</f>
        <v/>
      </c>
      <c r="AQ231" s="47" t="str">
        <f aca="false">IF(AN231="","",AO231-AP231)</f>
        <v/>
      </c>
      <c r="AR231" s="50" t="str">
        <f aca="false">IFERROR(IF(AND(AC231="SIM",Y231="REVENDA",LEFT(AG231,5)="ANEXO")*OR(AE231="ANEXO I",AF231="ANEXO II"),VLOOKUP(H231,Dados!G:I,2,0),""),"INSERIR MVA")</f>
        <v/>
      </c>
      <c r="AS231" s="48" t="str">
        <f aca="false">IF(LEFT(AG231,5)="ANEXO",VLOOKUP(AG231,Dados!$X$111:$Z$112,2,0)*(AI231-Q231),"")</f>
        <v/>
      </c>
      <c r="AT231" s="48" t="str">
        <f aca="false">IFERROR(IF(AR231="","",(AI231*AR231)+AI231),"INSERIR MVA")</f>
        <v/>
      </c>
      <c r="AU231" s="48" t="str">
        <f aca="false">IF(AT231="","",IF(AY231=0.04,U231,AS231*AY231))</f>
        <v/>
      </c>
      <c r="AV231" s="47" t="str">
        <f aca="false">IFERROR(IF(AU231="","",(VLOOKUP(AG231,Dados!$X$111:$Z$112,3,0)*AT231*0.17)),"INSERIR MVA")</f>
        <v/>
      </c>
      <c r="AW231" s="47" t="str">
        <f aca="false">IFERROR(IF(AR231="","",AV231-AU231),"")</f>
        <v/>
      </c>
      <c r="AX231" s="51" t="str">
        <f aca="false">IFERROR(IF(AC231="NÃO","",IF(AM231&lt;&gt;"",AM231-W231,IF(AQ231&lt;&gt;"",AQ231-W231,IF(AW231&lt;&gt;"",AW231-W231,"")))),"")</f>
        <v/>
      </c>
      <c r="AY231" s="46" t="str">
        <f aca="false">IFERROR(IF(ISNA(VLOOKUP(R231,Dados!$X$2:$Y$5,2,0)),VLOOKUP(D231,Dados!$X$7:$Y$33,2,0),VLOOKUP(R231,Dados!$X$2:$Y$5,2,0)),"")</f>
        <v/>
      </c>
      <c r="AZ231" s="52" t="str">
        <f aca="false">IF(C231="","",IF(AND(Y231="CONSUMO",AC231="NÃO")*OR(AG231="-",AG231="BIT"),IF(E231&lt;&gt;"",(AI231-(P231+L231-N231+Q231)*AY231)/0.83),""))</f>
        <v/>
      </c>
      <c r="BA231" s="51" t="str">
        <f aca="false">IF(AZ231="","",AZ231*0.17-((P231+L231-N231+Q231)*AY231))</f>
        <v/>
      </c>
      <c r="BB231" s="51" t="str">
        <f aca="false">IF(AND(Y231="CONSUMO",AG231="ANEXO I",AY231&gt;4%),(AI231-(P231+L231-N231+Q231)*0.0514)/0.83*(0.5177)*(0.17)-AI231*0.0514,IF(AND(Y231="CONSUMO",AG231="ANEXO II",AY231&gt;4%),(AI231-(P231+L231-N231+Q231)*0.041)/0.83*(0.3295)*(0.17)-AI231*0.041,IF(AND(Y231="CONSUMO",AG231="ANEXO I",AY231=4%),(AI231-(P231+L231-N231+Q231)*0.04)/0.83*(0.5177)*(0.17)-AI231*0.04,IF(AND(Y231="CONSUMO",AG231="ANEXO II",AY231=4%),(AI231-(P231+L231-N231+Q231)*0.04)/0.83*(0.3295)*(0.17)-AI231*0.04,""))))</f>
        <v/>
      </c>
      <c r="BC231" s="51" t="str">
        <f aca="false">IF(C231="","",IF(AND(Y231="CONSUMO",AC231="SIM")*OR(AG231="-",AG231="BIT"),IF(E231&lt;&gt;"",(AI231-(P231+L231-N231+Q231)*AY231)/0.83),""))</f>
        <v/>
      </c>
      <c r="BD231" s="51" t="str">
        <f aca="false">IF(BC231="","",BC231*0.17)</f>
        <v/>
      </c>
      <c r="BE231" s="51" t="str">
        <f aca="false">IF(I231=6908,0,IF(BC231="","",BD231-((P231+L231-N231+Q231)*AY231)))</f>
        <v/>
      </c>
      <c r="BF231" s="53" t="str">
        <f aca="false">IF(B231="","",IF(OR(B231="",E231="Regime Normal"),0,(AI231-Q231)*VLOOKUP(R231,Dados!$X$98:$Y$108,2,0)))</f>
        <v/>
      </c>
      <c r="BG231" s="54" t="str">
        <f aca="false">IFERROR(VLOOKUP(I231,Dados!$AC$27:$AD$43,2,0),IF(B231="","",IF(D231&lt;&gt;"MT",IF(AND(AC231="SIM",Y231="Revenda"),"2403",IF(AND(AC231="SIM",Y231="Consumo"),"2407",IF(AND(AC231="NÃO",Y231="Revenda"),"2102",IF(AND(AC231="NÃO",Y231="Consumo"),"2556",)))),REPLACE(I231,1,1,1))))</f>
        <v/>
      </c>
    </row>
    <row r="232" customFormat="false" ht="12.8" hidden="false" customHeight="false" outlineLevel="0" collapsed="false">
      <c r="Y232" s="45"/>
      <c r="Z232" s="46" t="str">
        <f aca="false">IF(B232="","",(IFERROR(VLOOKUP(H232,Dados!A$3:B$15000,2,0),"Não Encontrado")))</f>
        <v/>
      </c>
      <c r="AA232" s="46" t="str">
        <f aca="false">IF(B232="","",(IFERROR(VLOOKUP(G232,Dados!C$3:E$15000,3,0),"Não Encontrado")))</f>
        <v/>
      </c>
      <c r="AB232" s="46" t="str">
        <f aca="false">IFERROR(IF(Z232&lt;&gt;"Não Encontrado",Z232,IF(AA232&lt;&gt;"Não Encontrado",AA232,"")),"")</f>
        <v/>
      </c>
      <c r="AC232" s="45" t="str">
        <f aca="false">IF(B232="","",IF(AB232="","NÃO","SIM"))</f>
        <v/>
      </c>
      <c r="AD232" s="45" t="str">
        <f aca="false">IFERROR(VLOOKUP(G232,Dados!$P$3:$R$500,3,0),"")</f>
        <v/>
      </c>
      <c r="AE232" s="45" t="str">
        <f aca="false">IFERROR(VLOOKUP(G232,Dados!$K$3:$L$500,2,0),"")</f>
        <v/>
      </c>
      <c r="AF232" s="45" t="str">
        <f aca="false">IFERROR(VLOOKUP(G232,Dados!$M$3:$N$500,2,0),"")</f>
        <v/>
      </c>
      <c r="AG232" s="45" t="str">
        <f aca="false">IF(F232="","",IF(AND(AD232="",AE232="",AF232=""),"-",IF(AND(AD232="BIT",AE232="",AF232=""),"BIT",IF(AND(AE232="ANEXO I",AD232="",AF232=""),"ANEXO I",IF(AND(AF232="ANEXO II",AD232="",AE232=""),"ANEXO II","Escolher")))))</f>
        <v/>
      </c>
      <c r="AH232" s="45" t="str">
        <f aca="false">IF(AG232&lt;&gt;"Pneus","",IFERROR(VLOOKUP(R232,Dados!$X$2:$Z$5,3,0)*(AI232-Q232),VLOOKUP(D232,Dados!$X$7:$Z$33,3,0)*(AI232-Q232)))</f>
        <v/>
      </c>
      <c r="AI232" s="47" t="str">
        <f aca="false">IF(B232="","",P232+Q232+O232+M232+L232-N232)</f>
        <v/>
      </c>
      <c r="AJ232" s="48" t="str">
        <f aca="false">IFERROR(IF(AND(AC232="SIM",AG232="-",Y232="REVENDA"),(AB232/1+1)*AI232,IF(AND(AC232="SIM",AG232="Pneus",Y232="REVENDA"),(AB232/1+1)*(AI232-AH232),"")),"")</f>
        <v/>
      </c>
      <c r="AK232" s="48" t="str">
        <f aca="false">IF(AJ232="","",AJ232*17%)</f>
        <v/>
      </c>
      <c r="AL232" s="48" t="str">
        <f aca="false">IFERROR(IF(AC232="NÃO","",IF(AK232="","",IF(E232="Simples Nacional",BF232,IF(T232=0.12,U232*0.5833337002,IF(T232=0,AI232*0.07,U232))))),"")</f>
        <v/>
      </c>
      <c r="AM232" s="47" t="str">
        <f aca="false">IFERROR(IF(AC232="NÃO","",IF(OR(AG232="-",AG232="Pneus"),AK232-AL232,"")),"")</f>
        <v/>
      </c>
      <c r="AN232" s="48" t="str">
        <f aca="false">IF(AND(Y232="REVENDA",AC232="SIM",AG232="BIT"),((AB232/1+1)*AI232)*0.4117,"")</f>
        <v/>
      </c>
      <c r="AO232" s="48" t="str">
        <f aca="false">IF(AN232="","",AN232*17%)</f>
        <v/>
      </c>
      <c r="AP232" s="49" t="str">
        <f aca="false">IF(AN232="","",IF(T232=0.12,(U232*0.4117)*0.4117,IF(T232=0,(AI232*0.07)*0.4117,U232*0.4117)))</f>
        <v/>
      </c>
      <c r="AQ232" s="47" t="str">
        <f aca="false">IF(AN232="","",AO232-AP232)</f>
        <v/>
      </c>
      <c r="AR232" s="50" t="str">
        <f aca="false">IFERROR(IF(AND(AC232="SIM",Y232="REVENDA",LEFT(AG232,5)="ANEXO")*OR(AE232="ANEXO I",AF232="ANEXO II"),VLOOKUP(H232,Dados!G:I,2,0),""),"INSERIR MVA")</f>
        <v/>
      </c>
      <c r="AS232" s="48" t="str">
        <f aca="false">IF(LEFT(AG232,5)="ANEXO",VLOOKUP(AG232,Dados!$X$111:$Z$112,2,0)*(AI232-Q232),"")</f>
        <v/>
      </c>
      <c r="AT232" s="48" t="str">
        <f aca="false">IFERROR(IF(AR232="","",(AI232*AR232)+AI232),"INSERIR MVA")</f>
        <v/>
      </c>
      <c r="AU232" s="48" t="str">
        <f aca="false">IF(AT232="","",IF(AY232=0.04,U232,AS232*AY232))</f>
        <v/>
      </c>
      <c r="AV232" s="47" t="str">
        <f aca="false">IFERROR(IF(AU232="","",(VLOOKUP(AG232,Dados!$X$111:$Z$112,3,0)*AT232*0.17)),"INSERIR MVA")</f>
        <v/>
      </c>
      <c r="AW232" s="47" t="str">
        <f aca="false">IFERROR(IF(AR232="","",AV232-AU232),"")</f>
        <v/>
      </c>
      <c r="AX232" s="51" t="str">
        <f aca="false">IFERROR(IF(AC232="NÃO","",IF(AM232&lt;&gt;"",AM232-W232,IF(AQ232&lt;&gt;"",AQ232-W232,IF(AW232&lt;&gt;"",AW232-W232,"")))),"")</f>
        <v/>
      </c>
      <c r="AY232" s="46" t="str">
        <f aca="false">IFERROR(IF(ISNA(VLOOKUP(R232,Dados!$X$2:$Y$5,2,0)),VLOOKUP(D232,Dados!$X$7:$Y$33,2,0),VLOOKUP(R232,Dados!$X$2:$Y$5,2,0)),"")</f>
        <v/>
      </c>
      <c r="AZ232" s="52" t="str">
        <f aca="false">IF(C232="","",IF(AND(Y232="CONSUMO",AC232="NÃO")*OR(AG232="-",AG232="BIT"),IF(E232&lt;&gt;"",(AI232-(P232+L232-N232+Q232)*AY232)/0.83),""))</f>
        <v/>
      </c>
      <c r="BA232" s="51" t="str">
        <f aca="false">IF(AZ232="","",AZ232*0.17-((P232+L232-N232+Q232)*AY232))</f>
        <v/>
      </c>
      <c r="BB232" s="51" t="str">
        <f aca="false">IF(AND(Y232="CONSUMO",AG232="ANEXO I",AY232&gt;4%),(AI232-(P232+L232-N232+Q232)*0.0514)/0.83*(0.5177)*(0.17)-AI232*0.0514,IF(AND(Y232="CONSUMO",AG232="ANEXO II",AY232&gt;4%),(AI232-(P232+L232-N232+Q232)*0.041)/0.83*(0.3295)*(0.17)-AI232*0.041,IF(AND(Y232="CONSUMO",AG232="ANEXO I",AY232=4%),(AI232-(P232+L232-N232+Q232)*0.04)/0.83*(0.5177)*(0.17)-AI232*0.04,IF(AND(Y232="CONSUMO",AG232="ANEXO II",AY232=4%),(AI232-(P232+L232-N232+Q232)*0.04)/0.83*(0.3295)*(0.17)-AI232*0.04,""))))</f>
        <v/>
      </c>
      <c r="BC232" s="51" t="str">
        <f aca="false">IF(C232="","",IF(AND(Y232="CONSUMO",AC232="SIM")*OR(AG232="-",AG232="BIT"),IF(E232&lt;&gt;"",(AI232-(P232+L232-N232+Q232)*AY232)/0.83),""))</f>
        <v/>
      </c>
      <c r="BD232" s="51" t="str">
        <f aca="false">IF(BC232="","",BC232*0.17)</f>
        <v/>
      </c>
      <c r="BE232" s="51" t="str">
        <f aca="false">IF(I232=6908,0,IF(BC232="","",BD232-((P232+L232-N232+Q232)*AY232)))</f>
        <v/>
      </c>
      <c r="BF232" s="53" t="str">
        <f aca="false">IF(B232="","",IF(OR(B232="",E232="Regime Normal"),0,(AI232-Q232)*VLOOKUP(R232,Dados!$X$98:$Y$108,2,0)))</f>
        <v/>
      </c>
      <c r="BG232" s="54" t="str">
        <f aca="false">IFERROR(VLOOKUP(I232,Dados!$AC$27:$AD$43,2,0),IF(B232="","",IF(D232&lt;&gt;"MT",IF(AND(AC232="SIM",Y232="Revenda"),"2403",IF(AND(AC232="SIM",Y232="Consumo"),"2407",IF(AND(AC232="NÃO",Y232="Revenda"),"2102",IF(AND(AC232="NÃO",Y232="Consumo"),"2556",)))),REPLACE(I232,1,1,1))))</f>
        <v/>
      </c>
    </row>
    <row r="233" customFormat="false" ht="12.8" hidden="false" customHeight="false" outlineLevel="0" collapsed="false">
      <c r="Y233" s="45"/>
      <c r="Z233" s="46" t="str">
        <f aca="false">IF(B233="","",(IFERROR(VLOOKUP(H233,Dados!A$3:B$15000,2,0),"Não Encontrado")))</f>
        <v/>
      </c>
      <c r="AA233" s="46" t="str">
        <f aca="false">IF(B233="","",(IFERROR(VLOOKUP(G233,Dados!C$3:E$15000,3,0),"Não Encontrado")))</f>
        <v/>
      </c>
      <c r="AB233" s="46" t="str">
        <f aca="false">IFERROR(IF(Z233&lt;&gt;"Não Encontrado",Z233,IF(AA233&lt;&gt;"Não Encontrado",AA233,"")),"")</f>
        <v/>
      </c>
      <c r="AC233" s="45" t="str">
        <f aca="false">IF(B233="","",IF(AB233="","NÃO","SIM"))</f>
        <v/>
      </c>
      <c r="AD233" s="45" t="str">
        <f aca="false">IFERROR(VLOOKUP(G233,Dados!$P$3:$R$500,3,0),"")</f>
        <v/>
      </c>
      <c r="AE233" s="45" t="str">
        <f aca="false">IFERROR(VLOOKUP(G233,Dados!$K$3:$L$500,2,0),"")</f>
        <v/>
      </c>
      <c r="AF233" s="45" t="str">
        <f aca="false">IFERROR(VLOOKUP(G233,Dados!$M$3:$N$500,2,0),"")</f>
        <v/>
      </c>
      <c r="AG233" s="45" t="str">
        <f aca="false">IF(F233="","",IF(AND(AD233="",AE233="",AF233=""),"-",IF(AND(AD233="BIT",AE233="",AF233=""),"BIT",IF(AND(AE233="ANEXO I",AD233="",AF233=""),"ANEXO I",IF(AND(AF233="ANEXO II",AD233="",AE233=""),"ANEXO II","Escolher")))))</f>
        <v/>
      </c>
      <c r="AH233" s="45" t="str">
        <f aca="false">IF(AG233&lt;&gt;"Pneus","",IFERROR(VLOOKUP(R233,Dados!$X$2:$Z$5,3,0)*(AI233-Q233),VLOOKUP(D233,Dados!$X$7:$Z$33,3,0)*(AI233-Q233)))</f>
        <v/>
      </c>
      <c r="AI233" s="47" t="str">
        <f aca="false">IF(B233="","",P233+Q233+O233+M233+L233-N233)</f>
        <v/>
      </c>
      <c r="AJ233" s="48" t="str">
        <f aca="false">IFERROR(IF(AND(AC233="SIM",AG233="-",Y233="REVENDA"),(AB233/1+1)*AI233,IF(AND(AC233="SIM",AG233="Pneus",Y233="REVENDA"),(AB233/1+1)*(AI233-AH233),"")),"")</f>
        <v/>
      </c>
      <c r="AK233" s="48" t="str">
        <f aca="false">IF(AJ233="","",AJ233*17%)</f>
        <v/>
      </c>
      <c r="AL233" s="48" t="str">
        <f aca="false">IFERROR(IF(AC233="NÃO","",IF(AK233="","",IF(E233="Simples Nacional",BF233,IF(T233=0.12,U233*0.5833337002,IF(T233=0,AI233*0.07,U233))))),"")</f>
        <v/>
      </c>
      <c r="AM233" s="47" t="str">
        <f aca="false">IFERROR(IF(AC233="NÃO","",IF(OR(AG233="-",AG233="Pneus"),AK233-AL233,"")),"")</f>
        <v/>
      </c>
      <c r="AN233" s="48" t="str">
        <f aca="false">IF(AND(Y233="REVENDA",AC233="SIM",AG233="BIT"),((AB233/1+1)*AI233)*0.4117,"")</f>
        <v/>
      </c>
      <c r="AO233" s="48" t="str">
        <f aca="false">IF(AN233="","",AN233*17%)</f>
        <v/>
      </c>
      <c r="AP233" s="49" t="str">
        <f aca="false">IF(AN233="","",IF(T233=0.12,(U233*0.4117)*0.4117,IF(T233=0,(AI233*0.07)*0.4117,U233*0.4117)))</f>
        <v/>
      </c>
      <c r="AQ233" s="47" t="str">
        <f aca="false">IF(AN233="","",AO233-AP233)</f>
        <v/>
      </c>
      <c r="AR233" s="50" t="str">
        <f aca="false">IFERROR(IF(AND(AC233="SIM",Y233="REVENDA",LEFT(AG233,5)="ANEXO")*OR(AE233="ANEXO I",AF233="ANEXO II"),VLOOKUP(H233,Dados!G:I,2,0),""),"INSERIR MVA")</f>
        <v/>
      </c>
      <c r="AS233" s="48" t="str">
        <f aca="false">IF(LEFT(AG233,5)="ANEXO",VLOOKUP(AG233,Dados!$X$111:$Z$112,2,0)*(AI233-Q233),"")</f>
        <v/>
      </c>
      <c r="AT233" s="48" t="str">
        <f aca="false">IFERROR(IF(AR233="","",(AI233*AR233)+AI233),"INSERIR MVA")</f>
        <v/>
      </c>
      <c r="AU233" s="48" t="str">
        <f aca="false">IF(AT233="","",IF(AY233=0.04,U233,AS233*AY233))</f>
        <v/>
      </c>
      <c r="AV233" s="47" t="str">
        <f aca="false">IFERROR(IF(AU233="","",(VLOOKUP(AG233,Dados!$X$111:$Z$112,3,0)*AT233*0.17)),"INSERIR MVA")</f>
        <v/>
      </c>
      <c r="AW233" s="47" t="str">
        <f aca="false">IFERROR(IF(AR233="","",AV233-AU233),"")</f>
        <v/>
      </c>
      <c r="AX233" s="51" t="str">
        <f aca="false">IFERROR(IF(AC233="NÃO","",IF(AM233&lt;&gt;"",AM233-W233,IF(AQ233&lt;&gt;"",AQ233-W233,IF(AW233&lt;&gt;"",AW233-W233,"")))),"")</f>
        <v/>
      </c>
      <c r="AY233" s="46" t="str">
        <f aca="false">IFERROR(IF(ISNA(VLOOKUP(R233,Dados!$X$2:$Y$5,2,0)),VLOOKUP(D233,Dados!$X$7:$Y$33,2,0),VLOOKUP(R233,Dados!$X$2:$Y$5,2,0)),"")</f>
        <v/>
      </c>
      <c r="AZ233" s="52" t="str">
        <f aca="false">IF(C233="","",IF(AND(Y233="CONSUMO",AC233="NÃO")*OR(AG233="-",AG233="BIT"),IF(E233&lt;&gt;"",(AI233-(P233+L233-N233+Q233)*AY233)/0.83),""))</f>
        <v/>
      </c>
      <c r="BA233" s="51" t="str">
        <f aca="false">IF(AZ233="","",AZ233*0.17-((P233+L233-N233+Q233)*AY233))</f>
        <v/>
      </c>
      <c r="BB233" s="51" t="str">
        <f aca="false">IF(AND(Y233="CONSUMO",AG233="ANEXO I",AY233&gt;4%),(AI233-(P233+L233-N233+Q233)*0.0514)/0.83*(0.5177)*(0.17)-AI233*0.0514,IF(AND(Y233="CONSUMO",AG233="ANEXO II",AY233&gt;4%),(AI233-(P233+L233-N233+Q233)*0.041)/0.83*(0.3295)*(0.17)-AI233*0.041,IF(AND(Y233="CONSUMO",AG233="ANEXO I",AY233=4%),(AI233-(P233+L233-N233+Q233)*0.04)/0.83*(0.5177)*(0.17)-AI233*0.04,IF(AND(Y233="CONSUMO",AG233="ANEXO II",AY233=4%),(AI233-(P233+L233-N233+Q233)*0.04)/0.83*(0.3295)*(0.17)-AI233*0.04,""))))</f>
        <v/>
      </c>
      <c r="BC233" s="51" t="str">
        <f aca="false">IF(C233="","",IF(AND(Y233="CONSUMO",AC233="SIM")*OR(AG233="-",AG233="BIT"),IF(E233&lt;&gt;"",(AI233-(P233+L233-N233+Q233)*AY233)/0.83),""))</f>
        <v/>
      </c>
      <c r="BD233" s="51" t="str">
        <f aca="false">IF(BC233="","",BC233*0.17)</f>
        <v/>
      </c>
      <c r="BE233" s="51" t="str">
        <f aca="false">IF(I233=6908,0,IF(BC233="","",BD233-((P233+L233-N233+Q233)*AY233)))</f>
        <v/>
      </c>
      <c r="BF233" s="53" t="str">
        <f aca="false">IF(B233="","",IF(OR(B233="",E233="Regime Normal"),0,(AI233-Q233)*VLOOKUP(R233,Dados!$X$98:$Y$108,2,0)))</f>
        <v/>
      </c>
      <c r="BG233" s="54" t="str">
        <f aca="false">IFERROR(VLOOKUP(I233,Dados!$AC$27:$AD$43,2,0),IF(B233="","",IF(D233&lt;&gt;"MT",IF(AND(AC233="SIM",Y233="Revenda"),"2403",IF(AND(AC233="SIM",Y233="Consumo"),"2407",IF(AND(AC233="NÃO",Y233="Revenda"),"2102",IF(AND(AC233="NÃO",Y233="Consumo"),"2556",)))),REPLACE(I233,1,1,1))))</f>
        <v/>
      </c>
    </row>
    <row r="234" customFormat="false" ht="12.8" hidden="false" customHeight="false" outlineLevel="0" collapsed="false">
      <c r="Y234" s="45"/>
      <c r="Z234" s="46" t="str">
        <f aca="false">IF(B234="","",(IFERROR(VLOOKUP(H234,Dados!A$3:B$15000,2,0),"Não Encontrado")))</f>
        <v/>
      </c>
      <c r="AA234" s="46" t="str">
        <f aca="false">IF(B234="","",(IFERROR(VLOOKUP(G234,Dados!C$3:E$15000,3,0),"Não Encontrado")))</f>
        <v/>
      </c>
      <c r="AB234" s="46" t="str">
        <f aca="false">IFERROR(IF(Z234&lt;&gt;"Não Encontrado",Z234,IF(AA234&lt;&gt;"Não Encontrado",AA234,"")),"")</f>
        <v/>
      </c>
      <c r="AC234" s="45" t="str">
        <f aca="false">IF(B234="","",IF(AB234="","NÃO","SIM"))</f>
        <v/>
      </c>
      <c r="AD234" s="45" t="str">
        <f aca="false">IFERROR(VLOOKUP(G234,Dados!$P$3:$R$500,3,0),"")</f>
        <v/>
      </c>
      <c r="AE234" s="45" t="str">
        <f aca="false">IFERROR(VLOOKUP(G234,Dados!$K$3:$L$500,2,0),"")</f>
        <v/>
      </c>
      <c r="AF234" s="45" t="str">
        <f aca="false">IFERROR(VLOOKUP(G234,Dados!$M$3:$N$500,2,0),"")</f>
        <v/>
      </c>
      <c r="AG234" s="45" t="str">
        <f aca="false">IF(F234="","",IF(AND(AD234="",AE234="",AF234=""),"-",IF(AND(AD234="BIT",AE234="",AF234=""),"BIT",IF(AND(AE234="ANEXO I",AD234="",AF234=""),"ANEXO I",IF(AND(AF234="ANEXO II",AD234="",AE234=""),"ANEXO II","Escolher")))))</f>
        <v/>
      </c>
      <c r="AH234" s="45" t="str">
        <f aca="false">IF(AG234&lt;&gt;"Pneus","",IFERROR(VLOOKUP(R234,Dados!$X$2:$Z$5,3,0)*(AI234-Q234),VLOOKUP(D234,Dados!$X$7:$Z$33,3,0)*(AI234-Q234)))</f>
        <v/>
      </c>
      <c r="AI234" s="47" t="str">
        <f aca="false">IF(B234="","",P234+Q234+O234+M234+L234-N234)</f>
        <v/>
      </c>
      <c r="AJ234" s="48" t="str">
        <f aca="false">IFERROR(IF(AND(AC234="SIM",AG234="-",Y234="REVENDA"),(AB234/1+1)*AI234,IF(AND(AC234="SIM",AG234="Pneus",Y234="REVENDA"),(AB234/1+1)*(AI234-AH234),"")),"")</f>
        <v/>
      </c>
      <c r="AK234" s="48" t="str">
        <f aca="false">IF(AJ234="","",AJ234*17%)</f>
        <v/>
      </c>
      <c r="AL234" s="48" t="str">
        <f aca="false">IFERROR(IF(AC234="NÃO","",IF(AK234="","",IF(E234="Simples Nacional",BF234,IF(T234=0.12,U234*0.5833337002,IF(T234=0,AI234*0.07,U234))))),"")</f>
        <v/>
      </c>
      <c r="AM234" s="47" t="str">
        <f aca="false">IFERROR(IF(AC234="NÃO","",IF(OR(AG234="-",AG234="Pneus"),AK234-AL234,"")),"")</f>
        <v/>
      </c>
      <c r="AN234" s="48" t="str">
        <f aca="false">IF(AND(Y234="REVENDA",AC234="SIM",AG234="BIT"),((AB234/1+1)*AI234)*0.4117,"")</f>
        <v/>
      </c>
      <c r="AO234" s="48" t="str">
        <f aca="false">IF(AN234="","",AN234*17%)</f>
        <v/>
      </c>
      <c r="AP234" s="49" t="str">
        <f aca="false">IF(AN234="","",IF(T234=0.12,(U234*0.4117)*0.4117,IF(T234=0,(AI234*0.07)*0.4117,U234*0.4117)))</f>
        <v/>
      </c>
      <c r="AQ234" s="47" t="str">
        <f aca="false">IF(AN234="","",AO234-AP234)</f>
        <v/>
      </c>
      <c r="AR234" s="50" t="str">
        <f aca="false">IFERROR(IF(AND(AC234="SIM",Y234="REVENDA",LEFT(AG234,5)="ANEXO")*OR(AE234="ANEXO I",AF234="ANEXO II"),VLOOKUP(H234,Dados!G:I,2,0),""),"INSERIR MVA")</f>
        <v/>
      </c>
      <c r="AS234" s="48" t="str">
        <f aca="false">IF(LEFT(AG234,5)="ANEXO",VLOOKUP(AG234,Dados!$X$111:$Z$112,2,0)*(AI234-Q234),"")</f>
        <v/>
      </c>
      <c r="AT234" s="48" t="str">
        <f aca="false">IFERROR(IF(AR234="","",(AI234*AR234)+AI234),"INSERIR MVA")</f>
        <v/>
      </c>
      <c r="AU234" s="48" t="str">
        <f aca="false">IF(AT234="","",IF(AY234=0.04,U234,AS234*AY234))</f>
        <v/>
      </c>
      <c r="AV234" s="47" t="str">
        <f aca="false">IFERROR(IF(AU234="","",(VLOOKUP(AG234,Dados!$X$111:$Z$112,3,0)*AT234*0.17)),"INSERIR MVA")</f>
        <v/>
      </c>
      <c r="AW234" s="47" t="str">
        <f aca="false">IFERROR(IF(AR234="","",AV234-AU234),"")</f>
        <v/>
      </c>
      <c r="AX234" s="51" t="str">
        <f aca="false">IFERROR(IF(AC234="NÃO","",IF(AM234&lt;&gt;"",AM234-W234,IF(AQ234&lt;&gt;"",AQ234-W234,IF(AW234&lt;&gt;"",AW234-W234,"")))),"")</f>
        <v/>
      </c>
      <c r="AY234" s="46" t="str">
        <f aca="false">IFERROR(IF(ISNA(VLOOKUP(R234,Dados!$X$2:$Y$5,2,0)),VLOOKUP(D234,Dados!$X$7:$Y$33,2,0),VLOOKUP(R234,Dados!$X$2:$Y$5,2,0)),"")</f>
        <v/>
      </c>
      <c r="AZ234" s="52" t="str">
        <f aca="false">IF(C234="","",IF(AND(Y234="CONSUMO",AC234="NÃO")*OR(AG234="-",AG234="BIT"),IF(E234&lt;&gt;"",(AI234-(P234+L234-N234+Q234)*AY234)/0.83),""))</f>
        <v/>
      </c>
      <c r="BA234" s="51" t="str">
        <f aca="false">IF(AZ234="","",AZ234*0.17-((P234+L234-N234+Q234)*AY234))</f>
        <v/>
      </c>
      <c r="BB234" s="51" t="str">
        <f aca="false">IF(AND(Y234="CONSUMO",AG234="ANEXO I",AY234&gt;4%),(AI234-(P234+L234-N234+Q234)*0.0514)/0.83*(0.5177)*(0.17)-AI234*0.0514,IF(AND(Y234="CONSUMO",AG234="ANEXO II",AY234&gt;4%),(AI234-(P234+L234-N234+Q234)*0.041)/0.83*(0.3295)*(0.17)-AI234*0.041,IF(AND(Y234="CONSUMO",AG234="ANEXO I",AY234=4%),(AI234-(P234+L234-N234+Q234)*0.04)/0.83*(0.5177)*(0.17)-AI234*0.04,IF(AND(Y234="CONSUMO",AG234="ANEXO II",AY234=4%),(AI234-(P234+L234-N234+Q234)*0.04)/0.83*(0.3295)*(0.17)-AI234*0.04,""))))</f>
        <v/>
      </c>
      <c r="BC234" s="51" t="str">
        <f aca="false">IF(C234="","",IF(AND(Y234="CONSUMO",AC234="SIM")*OR(AG234="-",AG234="BIT"),IF(E234&lt;&gt;"",(AI234-(P234+L234-N234+Q234)*AY234)/0.83),""))</f>
        <v/>
      </c>
      <c r="BD234" s="51" t="str">
        <f aca="false">IF(BC234="","",BC234*0.17)</f>
        <v/>
      </c>
      <c r="BE234" s="51" t="str">
        <f aca="false">IF(I234=6908,0,IF(BC234="","",BD234-((P234+L234-N234+Q234)*AY234)))</f>
        <v/>
      </c>
      <c r="BF234" s="53" t="str">
        <f aca="false">IF(B234="","",IF(OR(B234="",E234="Regime Normal"),0,(AI234-Q234)*VLOOKUP(R234,Dados!$X$98:$Y$108,2,0)))</f>
        <v/>
      </c>
      <c r="BG234" s="54" t="str">
        <f aca="false">IFERROR(VLOOKUP(I234,Dados!$AC$27:$AD$43,2,0),IF(B234="","",IF(D234&lt;&gt;"MT",IF(AND(AC234="SIM",Y234="Revenda"),"2403",IF(AND(AC234="SIM",Y234="Consumo"),"2407",IF(AND(AC234="NÃO",Y234="Revenda"),"2102",IF(AND(AC234="NÃO",Y234="Consumo"),"2556",)))),REPLACE(I234,1,1,1))))</f>
        <v/>
      </c>
    </row>
    <row r="235" customFormat="false" ht="12.8" hidden="false" customHeight="false" outlineLevel="0" collapsed="false">
      <c r="Y235" s="45"/>
      <c r="Z235" s="46" t="str">
        <f aca="false">IF(B235="","",(IFERROR(VLOOKUP(H235,Dados!A$3:B$15000,2,0),"Não Encontrado")))</f>
        <v/>
      </c>
      <c r="AA235" s="46" t="str">
        <f aca="false">IF(B235="","",(IFERROR(VLOOKUP(G235,Dados!C$3:E$15000,3,0),"Não Encontrado")))</f>
        <v/>
      </c>
      <c r="AB235" s="46" t="str">
        <f aca="false">IFERROR(IF(Z235&lt;&gt;"Não Encontrado",Z235,IF(AA235&lt;&gt;"Não Encontrado",AA235,"")),"")</f>
        <v/>
      </c>
      <c r="AC235" s="45" t="str">
        <f aca="false">IF(B235="","",IF(AB235="","NÃO","SIM"))</f>
        <v/>
      </c>
      <c r="AD235" s="45" t="str">
        <f aca="false">IFERROR(VLOOKUP(G235,Dados!$P$3:$R$500,3,0),"")</f>
        <v/>
      </c>
      <c r="AE235" s="45" t="str">
        <f aca="false">IFERROR(VLOOKUP(G235,Dados!$K$3:$L$500,2,0),"")</f>
        <v/>
      </c>
      <c r="AF235" s="45" t="str">
        <f aca="false">IFERROR(VLOOKUP(G235,Dados!$M$3:$N$500,2,0),"")</f>
        <v/>
      </c>
      <c r="AG235" s="45" t="str">
        <f aca="false">IF(F235="","",IF(AND(AD235="",AE235="",AF235=""),"-",IF(AND(AD235="BIT",AE235="",AF235=""),"BIT",IF(AND(AE235="ANEXO I",AD235="",AF235=""),"ANEXO I",IF(AND(AF235="ANEXO II",AD235="",AE235=""),"ANEXO II","Escolher")))))</f>
        <v/>
      </c>
      <c r="AH235" s="45" t="str">
        <f aca="false">IF(AG235&lt;&gt;"Pneus","",IFERROR(VLOOKUP(R235,Dados!$X$2:$Z$5,3,0)*(AI235-Q235),VLOOKUP(D235,Dados!$X$7:$Z$33,3,0)*(AI235-Q235)))</f>
        <v/>
      </c>
      <c r="AI235" s="47" t="str">
        <f aca="false">IF(B235="","",P235+Q235+O235+M235+L235-N235)</f>
        <v/>
      </c>
      <c r="AJ235" s="48" t="str">
        <f aca="false">IFERROR(IF(AND(AC235="SIM",AG235="-",Y235="REVENDA"),(AB235/1+1)*AI235,IF(AND(AC235="SIM",AG235="Pneus",Y235="REVENDA"),(AB235/1+1)*(AI235-AH235),"")),"")</f>
        <v/>
      </c>
      <c r="AK235" s="48" t="str">
        <f aca="false">IF(AJ235="","",AJ235*17%)</f>
        <v/>
      </c>
      <c r="AL235" s="48" t="str">
        <f aca="false">IFERROR(IF(AC235="NÃO","",IF(AK235="","",IF(E235="Simples Nacional",BF235,IF(T235=0.12,U235*0.5833337002,IF(T235=0,AI235*0.07,U235))))),"")</f>
        <v/>
      </c>
      <c r="AM235" s="47" t="str">
        <f aca="false">IFERROR(IF(AC235="NÃO","",IF(OR(AG235="-",AG235="Pneus"),AK235-AL235,"")),"")</f>
        <v/>
      </c>
      <c r="AN235" s="48" t="str">
        <f aca="false">IF(AND(Y235="REVENDA",AC235="SIM",AG235="BIT"),((AB235/1+1)*AI235)*0.4117,"")</f>
        <v/>
      </c>
      <c r="AO235" s="48" t="str">
        <f aca="false">IF(AN235="","",AN235*17%)</f>
        <v/>
      </c>
      <c r="AP235" s="49" t="str">
        <f aca="false">IF(AN235="","",IF(T235=0.12,(U235*0.4117)*0.4117,IF(T235=0,(AI235*0.07)*0.4117,U235*0.4117)))</f>
        <v/>
      </c>
      <c r="AQ235" s="47" t="str">
        <f aca="false">IF(AN235="","",AO235-AP235)</f>
        <v/>
      </c>
      <c r="AR235" s="50" t="str">
        <f aca="false">IFERROR(IF(AND(AC235="SIM",Y235="REVENDA",LEFT(AG235,5)="ANEXO")*OR(AE235="ANEXO I",AF235="ANEXO II"),VLOOKUP(H235,Dados!G:I,2,0),""),"INSERIR MVA")</f>
        <v/>
      </c>
      <c r="AS235" s="48" t="str">
        <f aca="false">IF(LEFT(AG235,5)="ANEXO",VLOOKUP(AG235,Dados!$X$111:$Z$112,2,0)*(AI235-Q235),"")</f>
        <v/>
      </c>
      <c r="AT235" s="48" t="str">
        <f aca="false">IFERROR(IF(AR235="","",(AI235*AR235)+AI235),"INSERIR MVA")</f>
        <v/>
      </c>
      <c r="AU235" s="48" t="str">
        <f aca="false">IF(AT235="","",IF(AY235=0.04,U235,AS235*AY235))</f>
        <v/>
      </c>
      <c r="AV235" s="47" t="str">
        <f aca="false">IFERROR(IF(AU235="","",(VLOOKUP(AG235,Dados!$X$111:$Z$112,3,0)*AT235*0.17)),"INSERIR MVA")</f>
        <v/>
      </c>
      <c r="AW235" s="47" t="str">
        <f aca="false">IFERROR(IF(AR235="","",AV235-AU235),"")</f>
        <v/>
      </c>
      <c r="AX235" s="51" t="str">
        <f aca="false">IFERROR(IF(AC235="NÃO","",IF(AM235&lt;&gt;"",AM235-W235,IF(AQ235&lt;&gt;"",AQ235-W235,IF(AW235&lt;&gt;"",AW235-W235,"")))),"")</f>
        <v/>
      </c>
      <c r="AY235" s="46" t="str">
        <f aca="false">IFERROR(IF(ISNA(VLOOKUP(R235,Dados!$X$2:$Y$5,2,0)),VLOOKUP(D235,Dados!$X$7:$Y$33,2,0),VLOOKUP(R235,Dados!$X$2:$Y$5,2,0)),"")</f>
        <v/>
      </c>
      <c r="AZ235" s="52" t="str">
        <f aca="false">IF(C235="","",IF(AND(Y235="CONSUMO",AC235="NÃO")*OR(AG235="-",AG235="BIT"),IF(E235&lt;&gt;"",(AI235-(P235+L235-N235+Q235)*AY235)/0.83),""))</f>
        <v/>
      </c>
      <c r="BA235" s="51" t="str">
        <f aca="false">IF(AZ235="","",AZ235*0.17-((P235+L235-N235+Q235)*AY235))</f>
        <v/>
      </c>
      <c r="BB235" s="51" t="str">
        <f aca="false">IF(AND(Y235="CONSUMO",AG235="ANEXO I",AY235&gt;4%),(AI235-(P235+L235-N235+Q235)*0.0514)/0.83*(0.5177)*(0.17)-AI235*0.0514,IF(AND(Y235="CONSUMO",AG235="ANEXO II",AY235&gt;4%),(AI235-(P235+L235-N235+Q235)*0.041)/0.83*(0.3295)*(0.17)-AI235*0.041,IF(AND(Y235="CONSUMO",AG235="ANEXO I",AY235=4%),(AI235-(P235+L235-N235+Q235)*0.04)/0.83*(0.5177)*(0.17)-AI235*0.04,IF(AND(Y235="CONSUMO",AG235="ANEXO II",AY235=4%),(AI235-(P235+L235-N235+Q235)*0.04)/0.83*(0.3295)*(0.17)-AI235*0.04,""))))</f>
        <v/>
      </c>
      <c r="BC235" s="51" t="str">
        <f aca="false">IF(C235="","",IF(AND(Y235="CONSUMO",AC235="SIM")*OR(AG235="-",AG235="BIT"),IF(E235&lt;&gt;"",(AI235-(P235+L235-N235+Q235)*AY235)/0.83),""))</f>
        <v/>
      </c>
      <c r="BD235" s="51" t="str">
        <f aca="false">IF(BC235="","",BC235*0.17)</f>
        <v/>
      </c>
      <c r="BE235" s="51" t="str">
        <f aca="false">IF(I235=6908,0,IF(BC235="","",BD235-((P235+L235-N235+Q235)*AY235)))</f>
        <v/>
      </c>
      <c r="BF235" s="53" t="str">
        <f aca="false">IF(B235="","",IF(OR(B235="",E235="Regime Normal"),0,(AI235-Q235)*VLOOKUP(R235,Dados!$X$98:$Y$108,2,0)))</f>
        <v/>
      </c>
      <c r="BG235" s="54" t="str">
        <f aca="false">IFERROR(VLOOKUP(I235,Dados!$AC$27:$AD$43,2,0),IF(B235="","",IF(D235&lt;&gt;"MT",IF(AND(AC235="SIM",Y235="Revenda"),"2403",IF(AND(AC235="SIM",Y235="Consumo"),"2407",IF(AND(AC235="NÃO",Y235="Revenda"),"2102",IF(AND(AC235="NÃO",Y235="Consumo"),"2556",)))),REPLACE(I235,1,1,1))))</f>
        <v/>
      </c>
    </row>
    <row r="236" customFormat="false" ht="12.8" hidden="false" customHeight="false" outlineLevel="0" collapsed="false">
      <c r="Y236" s="45"/>
      <c r="Z236" s="46" t="str">
        <f aca="false">IF(B236="","",(IFERROR(VLOOKUP(H236,Dados!A$3:B$15000,2,0),"Não Encontrado")))</f>
        <v/>
      </c>
      <c r="AA236" s="46" t="str">
        <f aca="false">IF(B236="","",(IFERROR(VLOOKUP(G236,Dados!C$3:E$15000,3,0),"Não Encontrado")))</f>
        <v/>
      </c>
      <c r="AB236" s="46" t="str">
        <f aca="false">IFERROR(IF(Z236&lt;&gt;"Não Encontrado",Z236,IF(AA236&lt;&gt;"Não Encontrado",AA236,"")),"")</f>
        <v/>
      </c>
      <c r="AC236" s="45" t="str">
        <f aca="false">IF(B236="","",IF(AB236="","NÃO","SIM"))</f>
        <v/>
      </c>
      <c r="AD236" s="45" t="str">
        <f aca="false">IFERROR(VLOOKUP(G236,Dados!$P$3:$R$500,3,0),"")</f>
        <v/>
      </c>
      <c r="AE236" s="45" t="str">
        <f aca="false">IFERROR(VLOOKUP(G236,Dados!$K$3:$L$500,2,0),"")</f>
        <v/>
      </c>
      <c r="AF236" s="45" t="str">
        <f aca="false">IFERROR(VLOOKUP(G236,Dados!$M$3:$N$500,2,0),"")</f>
        <v/>
      </c>
      <c r="AG236" s="45" t="str">
        <f aca="false">IF(F236="","",IF(AND(AD236="",AE236="",AF236=""),"-",IF(AND(AD236="BIT",AE236="",AF236=""),"BIT",IF(AND(AE236="ANEXO I",AD236="",AF236=""),"ANEXO I",IF(AND(AF236="ANEXO II",AD236="",AE236=""),"ANEXO II","Escolher")))))</f>
        <v/>
      </c>
      <c r="AH236" s="45" t="str">
        <f aca="false">IF(AG236&lt;&gt;"Pneus","",IFERROR(VLOOKUP(R236,Dados!$X$2:$Z$5,3,0)*(AI236-Q236),VLOOKUP(D236,Dados!$X$7:$Z$33,3,0)*(AI236-Q236)))</f>
        <v/>
      </c>
      <c r="AI236" s="47" t="str">
        <f aca="false">IF(B236="","",P236+Q236+O236+M236+L236-N236)</f>
        <v/>
      </c>
      <c r="AJ236" s="48" t="str">
        <f aca="false">IFERROR(IF(AND(AC236="SIM",AG236="-",Y236="REVENDA"),(AB236/1+1)*AI236,IF(AND(AC236="SIM",AG236="Pneus",Y236="REVENDA"),(AB236/1+1)*(AI236-AH236),"")),"")</f>
        <v/>
      </c>
      <c r="AK236" s="48" t="str">
        <f aca="false">IF(AJ236="","",AJ236*17%)</f>
        <v/>
      </c>
      <c r="AL236" s="48" t="str">
        <f aca="false">IFERROR(IF(AC236="NÃO","",IF(AK236="","",IF(E236="Simples Nacional",BF236,IF(T236=0.12,U236*0.5833337002,IF(T236=0,AI236*0.07,U236))))),"")</f>
        <v/>
      </c>
      <c r="AM236" s="47" t="str">
        <f aca="false">IFERROR(IF(AC236="NÃO","",IF(OR(AG236="-",AG236="Pneus"),AK236-AL236,"")),"")</f>
        <v/>
      </c>
      <c r="AN236" s="48" t="str">
        <f aca="false">IF(AND(Y236="REVENDA",AC236="SIM",AG236="BIT"),((AB236/1+1)*AI236)*0.4117,"")</f>
        <v/>
      </c>
      <c r="AO236" s="48" t="str">
        <f aca="false">IF(AN236="","",AN236*17%)</f>
        <v/>
      </c>
      <c r="AP236" s="49" t="str">
        <f aca="false">IF(AN236="","",IF(T236=0.12,(U236*0.4117)*0.4117,IF(T236=0,(AI236*0.07)*0.4117,U236*0.4117)))</f>
        <v/>
      </c>
      <c r="AQ236" s="47" t="str">
        <f aca="false">IF(AN236="","",AO236-AP236)</f>
        <v/>
      </c>
      <c r="AR236" s="50" t="str">
        <f aca="false">IFERROR(IF(AND(AC236="SIM",Y236="REVENDA",LEFT(AG236,5)="ANEXO")*OR(AE236="ANEXO I",AF236="ANEXO II"),VLOOKUP(H236,Dados!G:I,2,0),""),"INSERIR MVA")</f>
        <v/>
      </c>
      <c r="AS236" s="48" t="str">
        <f aca="false">IF(LEFT(AG236,5)="ANEXO",VLOOKUP(AG236,Dados!$X$111:$Z$112,2,0)*(AI236-Q236),"")</f>
        <v/>
      </c>
      <c r="AT236" s="48" t="str">
        <f aca="false">IFERROR(IF(AR236="","",(AI236*AR236)+AI236),"INSERIR MVA")</f>
        <v/>
      </c>
      <c r="AU236" s="48" t="str">
        <f aca="false">IF(AT236="","",IF(AY236=0.04,U236,AS236*AY236))</f>
        <v/>
      </c>
      <c r="AV236" s="47" t="str">
        <f aca="false">IFERROR(IF(AU236="","",(VLOOKUP(AG236,Dados!$X$111:$Z$112,3,0)*AT236*0.17)),"INSERIR MVA")</f>
        <v/>
      </c>
      <c r="AW236" s="47" t="str">
        <f aca="false">IFERROR(IF(AR236="","",AV236-AU236),"")</f>
        <v/>
      </c>
      <c r="AX236" s="51" t="str">
        <f aca="false">IFERROR(IF(AC236="NÃO","",IF(AM236&lt;&gt;"",AM236-W236,IF(AQ236&lt;&gt;"",AQ236-W236,IF(AW236&lt;&gt;"",AW236-W236,"")))),"")</f>
        <v/>
      </c>
      <c r="AY236" s="46" t="str">
        <f aca="false">IFERROR(IF(ISNA(VLOOKUP(R236,Dados!$X$2:$Y$5,2,0)),VLOOKUP(D236,Dados!$X$7:$Y$33,2,0),VLOOKUP(R236,Dados!$X$2:$Y$5,2,0)),"")</f>
        <v/>
      </c>
      <c r="AZ236" s="52" t="str">
        <f aca="false">IF(C236="","",IF(AND(Y236="CONSUMO",AC236="NÃO")*OR(AG236="-",AG236="BIT"),IF(E236&lt;&gt;"",(AI236-(P236+L236-N236+Q236)*AY236)/0.83),""))</f>
        <v/>
      </c>
      <c r="BA236" s="51" t="str">
        <f aca="false">IF(AZ236="","",AZ236*0.17-((P236+L236-N236+Q236)*AY236))</f>
        <v/>
      </c>
      <c r="BB236" s="51" t="str">
        <f aca="false">IF(AND(Y236="CONSUMO",AG236="ANEXO I",AY236&gt;4%),(AI236-(P236+L236-N236+Q236)*0.0514)/0.83*(0.5177)*(0.17)-AI236*0.0514,IF(AND(Y236="CONSUMO",AG236="ANEXO II",AY236&gt;4%),(AI236-(P236+L236-N236+Q236)*0.041)/0.83*(0.3295)*(0.17)-AI236*0.041,IF(AND(Y236="CONSUMO",AG236="ANEXO I",AY236=4%),(AI236-(P236+L236-N236+Q236)*0.04)/0.83*(0.5177)*(0.17)-AI236*0.04,IF(AND(Y236="CONSUMO",AG236="ANEXO II",AY236=4%),(AI236-(P236+L236-N236+Q236)*0.04)/0.83*(0.3295)*(0.17)-AI236*0.04,""))))</f>
        <v/>
      </c>
      <c r="BC236" s="51" t="str">
        <f aca="false">IF(C236="","",IF(AND(Y236="CONSUMO",AC236="SIM")*OR(AG236="-",AG236="BIT"),IF(E236&lt;&gt;"",(AI236-(P236+L236-N236+Q236)*AY236)/0.83),""))</f>
        <v/>
      </c>
      <c r="BD236" s="51" t="str">
        <f aca="false">IF(BC236="","",BC236*0.17)</f>
        <v/>
      </c>
      <c r="BE236" s="51" t="str">
        <f aca="false">IF(I236=6908,0,IF(BC236="","",BD236-((P236+L236-N236+Q236)*AY236)))</f>
        <v/>
      </c>
      <c r="BF236" s="53" t="str">
        <f aca="false">IF(B236="","",IF(OR(B236="",E236="Regime Normal"),0,(AI236-Q236)*VLOOKUP(R236,Dados!$X$98:$Y$108,2,0)))</f>
        <v/>
      </c>
      <c r="BG236" s="54" t="str">
        <f aca="false">IFERROR(VLOOKUP(I236,Dados!$AC$27:$AD$43,2,0),IF(B236="","",IF(D236&lt;&gt;"MT",IF(AND(AC236="SIM",Y236="Revenda"),"2403",IF(AND(AC236="SIM",Y236="Consumo"),"2407",IF(AND(AC236="NÃO",Y236="Revenda"),"2102",IF(AND(AC236="NÃO",Y236="Consumo"),"2556",)))),REPLACE(I236,1,1,1))))</f>
        <v/>
      </c>
    </row>
    <row r="237" customFormat="false" ht="12.8" hidden="false" customHeight="false" outlineLevel="0" collapsed="false">
      <c r="Y237" s="45"/>
      <c r="Z237" s="46" t="str">
        <f aca="false">IF(B237="","",(IFERROR(VLOOKUP(H237,Dados!A$3:B$15000,2,0),"Não Encontrado")))</f>
        <v/>
      </c>
      <c r="AA237" s="46" t="str">
        <f aca="false">IF(B237="","",(IFERROR(VLOOKUP(G237,Dados!C$3:E$15000,3,0),"Não Encontrado")))</f>
        <v/>
      </c>
      <c r="AB237" s="46" t="str">
        <f aca="false">IFERROR(IF(Z237&lt;&gt;"Não Encontrado",Z237,IF(AA237&lt;&gt;"Não Encontrado",AA237,"")),"")</f>
        <v/>
      </c>
      <c r="AC237" s="45" t="str">
        <f aca="false">IF(B237="","",IF(AB237="","NÃO","SIM"))</f>
        <v/>
      </c>
      <c r="AD237" s="45" t="str">
        <f aca="false">IFERROR(VLOOKUP(G237,Dados!$P$3:$R$500,3,0),"")</f>
        <v/>
      </c>
      <c r="AE237" s="45" t="str">
        <f aca="false">IFERROR(VLOOKUP(G237,Dados!$K$3:$L$500,2,0),"")</f>
        <v/>
      </c>
      <c r="AF237" s="45" t="str">
        <f aca="false">IFERROR(VLOOKUP(G237,Dados!$M$3:$N$500,2,0),"")</f>
        <v/>
      </c>
      <c r="AG237" s="45" t="str">
        <f aca="false">IF(F237="","",IF(AND(AD237="",AE237="",AF237=""),"-",IF(AND(AD237="BIT",AE237="",AF237=""),"BIT",IF(AND(AE237="ANEXO I",AD237="",AF237=""),"ANEXO I",IF(AND(AF237="ANEXO II",AD237="",AE237=""),"ANEXO II","Escolher")))))</f>
        <v/>
      </c>
      <c r="AH237" s="45" t="str">
        <f aca="false">IF(AG237&lt;&gt;"Pneus","",IFERROR(VLOOKUP(R237,Dados!$X$2:$Z$5,3,0)*(AI237-Q237),VLOOKUP(D237,Dados!$X$7:$Z$33,3,0)*(AI237-Q237)))</f>
        <v/>
      </c>
      <c r="AI237" s="47" t="str">
        <f aca="false">IF(B237="","",P237+Q237+O237+M237+L237-N237)</f>
        <v/>
      </c>
      <c r="AJ237" s="48" t="str">
        <f aca="false">IFERROR(IF(AND(AC237="SIM",AG237="-",Y237="REVENDA"),(AB237/1+1)*AI237,IF(AND(AC237="SIM",AG237="Pneus",Y237="REVENDA"),(AB237/1+1)*(AI237-AH237),"")),"")</f>
        <v/>
      </c>
      <c r="AK237" s="48" t="str">
        <f aca="false">IF(AJ237="","",AJ237*17%)</f>
        <v/>
      </c>
      <c r="AL237" s="48" t="str">
        <f aca="false">IFERROR(IF(AC237="NÃO","",IF(AK237="","",IF(E237="Simples Nacional",BF237,IF(T237=0.12,U237*0.5833337002,IF(T237=0,AI237*0.07,U237))))),"")</f>
        <v/>
      </c>
      <c r="AM237" s="47" t="str">
        <f aca="false">IFERROR(IF(AC237="NÃO","",IF(OR(AG237="-",AG237="Pneus"),AK237-AL237,"")),"")</f>
        <v/>
      </c>
      <c r="AN237" s="48" t="str">
        <f aca="false">IF(AND(Y237="REVENDA",AC237="SIM",AG237="BIT"),((AB237/1+1)*AI237)*0.4117,"")</f>
        <v/>
      </c>
      <c r="AO237" s="48" t="str">
        <f aca="false">IF(AN237="","",AN237*17%)</f>
        <v/>
      </c>
      <c r="AP237" s="49" t="str">
        <f aca="false">IF(AN237="","",IF(T237=0.12,(U237*0.4117)*0.4117,IF(T237=0,(AI237*0.07)*0.4117,U237*0.4117)))</f>
        <v/>
      </c>
      <c r="AQ237" s="47" t="str">
        <f aca="false">IF(AN237="","",AO237-AP237)</f>
        <v/>
      </c>
      <c r="AR237" s="50" t="str">
        <f aca="false">IFERROR(IF(AND(AC237="SIM",Y237="REVENDA",LEFT(AG237,5)="ANEXO")*OR(AE237="ANEXO I",AF237="ANEXO II"),VLOOKUP(H237,Dados!G:I,2,0),""),"INSERIR MVA")</f>
        <v/>
      </c>
      <c r="AS237" s="48" t="str">
        <f aca="false">IF(LEFT(AG237,5)="ANEXO",VLOOKUP(AG237,Dados!$X$111:$Z$112,2,0)*(AI237-Q237),"")</f>
        <v/>
      </c>
      <c r="AT237" s="48" t="str">
        <f aca="false">IFERROR(IF(AR237="","",(AI237*AR237)+AI237),"INSERIR MVA")</f>
        <v/>
      </c>
      <c r="AU237" s="48" t="str">
        <f aca="false">IF(AT237="","",IF(AY237=0.04,U237,AS237*AY237))</f>
        <v/>
      </c>
      <c r="AV237" s="47" t="str">
        <f aca="false">IFERROR(IF(AU237="","",(VLOOKUP(AG237,Dados!$X$111:$Z$112,3,0)*AT237*0.17)),"INSERIR MVA")</f>
        <v/>
      </c>
      <c r="AW237" s="47" t="str">
        <f aca="false">IFERROR(IF(AR237="","",AV237-AU237),"")</f>
        <v/>
      </c>
      <c r="AX237" s="51" t="str">
        <f aca="false">IFERROR(IF(AC237="NÃO","",IF(AM237&lt;&gt;"",AM237-W237,IF(AQ237&lt;&gt;"",AQ237-W237,IF(AW237&lt;&gt;"",AW237-W237,"")))),"")</f>
        <v/>
      </c>
      <c r="AY237" s="46" t="str">
        <f aca="false">IFERROR(IF(ISNA(VLOOKUP(R237,Dados!$X$2:$Y$5,2,0)),VLOOKUP(D237,Dados!$X$7:$Y$33,2,0),VLOOKUP(R237,Dados!$X$2:$Y$5,2,0)),"")</f>
        <v/>
      </c>
      <c r="AZ237" s="52" t="str">
        <f aca="false">IF(C237="","",IF(AND(Y237="CONSUMO",AC237="NÃO")*OR(AG237="-",AG237="BIT"),IF(E237&lt;&gt;"",(AI237-(P237+L237-N237+Q237)*AY237)/0.83),""))</f>
        <v/>
      </c>
      <c r="BA237" s="51" t="str">
        <f aca="false">IF(AZ237="","",AZ237*0.17-((P237+L237-N237+Q237)*AY237))</f>
        <v/>
      </c>
      <c r="BB237" s="51" t="str">
        <f aca="false">IF(AND(Y237="CONSUMO",AG237="ANEXO I",AY237&gt;4%),(AI237-(P237+L237-N237+Q237)*0.0514)/0.83*(0.5177)*(0.17)-AI237*0.0514,IF(AND(Y237="CONSUMO",AG237="ANEXO II",AY237&gt;4%),(AI237-(P237+L237-N237+Q237)*0.041)/0.83*(0.3295)*(0.17)-AI237*0.041,IF(AND(Y237="CONSUMO",AG237="ANEXO I",AY237=4%),(AI237-(P237+L237-N237+Q237)*0.04)/0.83*(0.5177)*(0.17)-AI237*0.04,IF(AND(Y237="CONSUMO",AG237="ANEXO II",AY237=4%),(AI237-(P237+L237-N237+Q237)*0.04)/0.83*(0.3295)*(0.17)-AI237*0.04,""))))</f>
        <v/>
      </c>
      <c r="BC237" s="51" t="str">
        <f aca="false">IF(C237="","",IF(AND(Y237="CONSUMO",AC237="SIM")*OR(AG237="-",AG237="BIT"),IF(E237&lt;&gt;"",(AI237-(P237+L237-N237+Q237)*AY237)/0.83),""))</f>
        <v/>
      </c>
      <c r="BD237" s="51" t="str">
        <f aca="false">IF(BC237="","",BC237*0.17)</f>
        <v/>
      </c>
      <c r="BE237" s="51" t="str">
        <f aca="false">IF(I237=6908,0,IF(BC237="","",BD237-((P237+L237-N237+Q237)*AY237)))</f>
        <v/>
      </c>
      <c r="BF237" s="53" t="str">
        <f aca="false">IF(B237="","",IF(OR(B237="",E237="Regime Normal"),0,(AI237-Q237)*VLOOKUP(R237,Dados!$X$98:$Y$108,2,0)))</f>
        <v/>
      </c>
      <c r="BG237" s="54" t="str">
        <f aca="false">IFERROR(VLOOKUP(I237,Dados!$AC$27:$AD$43,2,0),IF(B237="","",IF(D237&lt;&gt;"MT",IF(AND(AC237="SIM",Y237="Revenda"),"2403",IF(AND(AC237="SIM",Y237="Consumo"),"2407",IF(AND(AC237="NÃO",Y237="Revenda"),"2102",IF(AND(AC237="NÃO",Y237="Consumo"),"2556",)))),REPLACE(I237,1,1,1))))</f>
        <v/>
      </c>
    </row>
    <row r="238" customFormat="false" ht="12.8" hidden="false" customHeight="false" outlineLevel="0" collapsed="false">
      <c r="Y238" s="45"/>
      <c r="Z238" s="46" t="str">
        <f aca="false">IF(B238="","",(IFERROR(VLOOKUP(H238,Dados!A$3:B$15000,2,0),"Não Encontrado")))</f>
        <v/>
      </c>
      <c r="AA238" s="46" t="str">
        <f aca="false">IF(B238="","",(IFERROR(VLOOKUP(G238,Dados!C$3:E$15000,3,0),"Não Encontrado")))</f>
        <v/>
      </c>
      <c r="AB238" s="46" t="str">
        <f aca="false">IFERROR(IF(Z238&lt;&gt;"Não Encontrado",Z238,IF(AA238&lt;&gt;"Não Encontrado",AA238,"")),"")</f>
        <v/>
      </c>
      <c r="AC238" s="45" t="str">
        <f aca="false">IF(B238="","",IF(AB238="","NÃO","SIM"))</f>
        <v/>
      </c>
      <c r="AD238" s="45" t="str">
        <f aca="false">IFERROR(VLOOKUP(G238,Dados!$P$3:$R$500,3,0),"")</f>
        <v/>
      </c>
      <c r="AE238" s="45" t="str">
        <f aca="false">IFERROR(VLOOKUP(G238,Dados!$K$3:$L$500,2,0),"")</f>
        <v/>
      </c>
      <c r="AF238" s="45" t="str">
        <f aca="false">IFERROR(VLOOKUP(G238,Dados!$M$3:$N$500,2,0),"")</f>
        <v/>
      </c>
      <c r="AG238" s="45" t="str">
        <f aca="false">IF(F238="","",IF(AND(AD238="",AE238="",AF238=""),"-",IF(AND(AD238="BIT",AE238="",AF238=""),"BIT",IF(AND(AE238="ANEXO I",AD238="",AF238=""),"ANEXO I",IF(AND(AF238="ANEXO II",AD238="",AE238=""),"ANEXO II","Escolher")))))</f>
        <v/>
      </c>
      <c r="AH238" s="45" t="str">
        <f aca="false">IF(AG238&lt;&gt;"Pneus","",IFERROR(VLOOKUP(R238,Dados!$X$2:$Z$5,3,0)*(AI238-Q238),VLOOKUP(D238,Dados!$X$7:$Z$33,3,0)*(AI238-Q238)))</f>
        <v/>
      </c>
      <c r="AI238" s="47" t="str">
        <f aca="false">IF(B238="","",P238+Q238+O238+M238+L238-N238)</f>
        <v/>
      </c>
      <c r="AJ238" s="48" t="str">
        <f aca="false">IFERROR(IF(AND(AC238="SIM",AG238="-",Y238="REVENDA"),(AB238/1+1)*AI238,IF(AND(AC238="SIM",AG238="Pneus",Y238="REVENDA"),(AB238/1+1)*(AI238-AH238),"")),"")</f>
        <v/>
      </c>
      <c r="AK238" s="48" t="str">
        <f aca="false">IF(AJ238="","",AJ238*17%)</f>
        <v/>
      </c>
      <c r="AL238" s="48" t="str">
        <f aca="false">IFERROR(IF(AC238="NÃO","",IF(AK238="","",IF(E238="Simples Nacional",BF238,IF(T238=0.12,U238*0.5833337002,IF(T238=0,AI238*0.07,U238))))),"")</f>
        <v/>
      </c>
      <c r="AM238" s="47" t="str">
        <f aca="false">IFERROR(IF(AC238="NÃO","",IF(OR(AG238="-",AG238="Pneus"),AK238-AL238,"")),"")</f>
        <v/>
      </c>
      <c r="AN238" s="48" t="str">
        <f aca="false">IF(AND(Y238="REVENDA",AC238="SIM",AG238="BIT"),((AB238/1+1)*AI238)*0.4117,"")</f>
        <v/>
      </c>
      <c r="AO238" s="48" t="str">
        <f aca="false">IF(AN238="","",AN238*17%)</f>
        <v/>
      </c>
      <c r="AP238" s="49" t="str">
        <f aca="false">IF(AN238="","",IF(T238=0.12,(U238*0.4117)*0.4117,IF(T238=0,(AI238*0.07)*0.4117,U238*0.4117)))</f>
        <v/>
      </c>
      <c r="AQ238" s="47" t="str">
        <f aca="false">IF(AN238="","",AO238-AP238)</f>
        <v/>
      </c>
      <c r="AR238" s="50" t="str">
        <f aca="false">IFERROR(IF(AND(AC238="SIM",Y238="REVENDA",LEFT(AG238,5)="ANEXO")*OR(AE238="ANEXO I",AF238="ANEXO II"),VLOOKUP(H238,Dados!G:I,2,0),""),"INSERIR MVA")</f>
        <v/>
      </c>
      <c r="AS238" s="48" t="str">
        <f aca="false">IF(LEFT(AG238,5)="ANEXO",VLOOKUP(AG238,Dados!$X$111:$Z$112,2,0)*(AI238-Q238),"")</f>
        <v/>
      </c>
      <c r="AT238" s="48" t="str">
        <f aca="false">IFERROR(IF(AR238="","",(AI238*AR238)+AI238),"INSERIR MVA")</f>
        <v/>
      </c>
      <c r="AU238" s="48" t="str">
        <f aca="false">IF(AT238="","",IF(AY238=0.04,U238,AS238*AY238))</f>
        <v/>
      </c>
      <c r="AV238" s="47" t="str">
        <f aca="false">IFERROR(IF(AU238="","",(VLOOKUP(AG238,Dados!$X$111:$Z$112,3,0)*AT238*0.17)),"INSERIR MVA")</f>
        <v/>
      </c>
      <c r="AW238" s="47" t="str">
        <f aca="false">IFERROR(IF(AR238="","",AV238-AU238),"")</f>
        <v/>
      </c>
      <c r="AX238" s="51" t="str">
        <f aca="false">IFERROR(IF(AC238="NÃO","",IF(AM238&lt;&gt;"",AM238-W238,IF(AQ238&lt;&gt;"",AQ238-W238,IF(AW238&lt;&gt;"",AW238-W238,"")))),"")</f>
        <v/>
      </c>
      <c r="AY238" s="46" t="str">
        <f aca="false">IFERROR(IF(ISNA(VLOOKUP(R238,Dados!$X$2:$Y$5,2,0)),VLOOKUP(D238,Dados!$X$7:$Y$33,2,0),VLOOKUP(R238,Dados!$X$2:$Y$5,2,0)),"")</f>
        <v/>
      </c>
      <c r="AZ238" s="52" t="str">
        <f aca="false">IF(C238="","",IF(AND(Y238="CONSUMO",AC238="NÃO")*OR(AG238="-",AG238="BIT"),IF(E238&lt;&gt;"",(AI238-(P238+L238-N238+Q238)*AY238)/0.83),""))</f>
        <v/>
      </c>
      <c r="BA238" s="51" t="str">
        <f aca="false">IF(AZ238="","",AZ238*0.17-((P238+L238-N238+Q238)*AY238))</f>
        <v/>
      </c>
      <c r="BB238" s="51" t="str">
        <f aca="false">IF(AND(Y238="CONSUMO",AG238="ANEXO I",AY238&gt;4%),(AI238-(P238+L238-N238+Q238)*0.0514)/0.83*(0.5177)*(0.17)-AI238*0.0514,IF(AND(Y238="CONSUMO",AG238="ANEXO II",AY238&gt;4%),(AI238-(P238+L238-N238+Q238)*0.041)/0.83*(0.3295)*(0.17)-AI238*0.041,IF(AND(Y238="CONSUMO",AG238="ANEXO I",AY238=4%),(AI238-(P238+L238-N238+Q238)*0.04)/0.83*(0.5177)*(0.17)-AI238*0.04,IF(AND(Y238="CONSUMO",AG238="ANEXO II",AY238=4%),(AI238-(P238+L238-N238+Q238)*0.04)/0.83*(0.3295)*(0.17)-AI238*0.04,""))))</f>
        <v/>
      </c>
      <c r="BC238" s="51" t="str">
        <f aca="false">IF(C238="","",IF(AND(Y238="CONSUMO",AC238="SIM")*OR(AG238="-",AG238="BIT"),IF(E238&lt;&gt;"",(AI238-(P238+L238-N238+Q238)*AY238)/0.83),""))</f>
        <v/>
      </c>
      <c r="BD238" s="51" t="str">
        <f aca="false">IF(BC238="","",BC238*0.17)</f>
        <v/>
      </c>
      <c r="BE238" s="51" t="str">
        <f aca="false">IF(I238=6908,0,IF(BC238="","",BD238-((P238+L238-N238+Q238)*AY238)))</f>
        <v/>
      </c>
      <c r="BF238" s="53" t="str">
        <f aca="false">IF(B238="","",IF(OR(B238="",E238="Regime Normal"),0,(AI238-Q238)*VLOOKUP(R238,Dados!$X$98:$Y$108,2,0)))</f>
        <v/>
      </c>
      <c r="BG238" s="54" t="str">
        <f aca="false">IFERROR(VLOOKUP(I238,Dados!$AC$27:$AD$43,2,0),IF(B238="","",IF(D238&lt;&gt;"MT",IF(AND(AC238="SIM",Y238="Revenda"),"2403",IF(AND(AC238="SIM",Y238="Consumo"),"2407",IF(AND(AC238="NÃO",Y238="Revenda"),"2102",IF(AND(AC238="NÃO",Y238="Consumo"),"2556",)))),REPLACE(I238,1,1,1))))</f>
        <v/>
      </c>
    </row>
    <row r="239" customFormat="false" ht="12.8" hidden="false" customHeight="false" outlineLevel="0" collapsed="false">
      <c r="Y239" s="45"/>
      <c r="Z239" s="46" t="str">
        <f aca="false">IF(B239="","",(IFERROR(VLOOKUP(H239,Dados!A$3:B$15000,2,0),"Não Encontrado")))</f>
        <v/>
      </c>
      <c r="AA239" s="46" t="str">
        <f aca="false">IF(B239="","",(IFERROR(VLOOKUP(G239,Dados!C$3:E$15000,3,0),"Não Encontrado")))</f>
        <v/>
      </c>
      <c r="AB239" s="46" t="str">
        <f aca="false">IFERROR(IF(Z239&lt;&gt;"Não Encontrado",Z239,IF(AA239&lt;&gt;"Não Encontrado",AA239,"")),"")</f>
        <v/>
      </c>
      <c r="AC239" s="45" t="str">
        <f aca="false">IF(B239="","",IF(AB239="","NÃO","SIM"))</f>
        <v/>
      </c>
      <c r="AD239" s="45" t="str">
        <f aca="false">IFERROR(VLOOKUP(G239,Dados!$P$3:$R$500,3,0),"")</f>
        <v/>
      </c>
      <c r="AE239" s="45" t="str">
        <f aca="false">IFERROR(VLOOKUP(G239,Dados!$K$3:$L$500,2,0),"")</f>
        <v/>
      </c>
      <c r="AF239" s="45" t="str">
        <f aca="false">IFERROR(VLOOKUP(G239,Dados!$M$3:$N$500,2,0),"")</f>
        <v/>
      </c>
      <c r="AG239" s="45" t="str">
        <f aca="false">IF(F239="","",IF(AND(AD239="",AE239="",AF239=""),"-",IF(AND(AD239="BIT",AE239="",AF239=""),"BIT",IF(AND(AE239="ANEXO I",AD239="",AF239=""),"ANEXO I",IF(AND(AF239="ANEXO II",AD239="",AE239=""),"ANEXO II","Escolher")))))</f>
        <v/>
      </c>
      <c r="AH239" s="45" t="str">
        <f aca="false">IF(AG239&lt;&gt;"Pneus","",IFERROR(VLOOKUP(R239,Dados!$X$2:$Z$5,3,0)*(AI239-Q239),VLOOKUP(D239,Dados!$X$7:$Z$33,3,0)*(AI239-Q239)))</f>
        <v/>
      </c>
      <c r="AI239" s="47" t="str">
        <f aca="false">IF(B239="","",P239+Q239+O239+M239+L239-N239)</f>
        <v/>
      </c>
      <c r="AJ239" s="48" t="str">
        <f aca="false">IFERROR(IF(AND(AC239="SIM",AG239="-",Y239="REVENDA"),(AB239/1+1)*AI239,IF(AND(AC239="SIM",AG239="Pneus",Y239="REVENDA"),(AB239/1+1)*(AI239-AH239),"")),"")</f>
        <v/>
      </c>
      <c r="AK239" s="48" t="str">
        <f aca="false">IF(AJ239="","",AJ239*17%)</f>
        <v/>
      </c>
      <c r="AL239" s="48" t="str">
        <f aca="false">IFERROR(IF(AC239="NÃO","",IF(AK239="","",IF(E239="Simples Nacional",BF239,IF(T239=0.12,U239*0.5833337002,IF(T239=0,AI239*0.07,U239))))),"")</f>
        <v/>
      </c>
      <c r="AM239" s="47" t="str">
        <f aca="false">IFERROR(IF(AC239="NÃO","",IF(OR(AG239="-",AG239="Pneus"),AK239-AL239,"")),"")</f>
        <v/>
      </c>
      <c r="AN239" s="48" t="str">
        <f aca="false">IF(AND(Y239="REVENDA",AC239="SIM",AG239="BIT"),((AB239/1+1)*AI239)*0.4117,"")</f>
        <v/>
      </c>
      <c r="AO239" s="48" t="str">
        <f aca="false">IF(AN239="","",AN239*17%)</f>
        <v/>
      </c>
      <c r="AP239" s="49" t="str">
        <f aca="false">IF(AN239="","",IF(T239=0.12,(U239*0.4117)*0.4117,IF(T239=0,(AI239*0.07)*0.4117,U239*0.4117)))</f>
        <v/>
      </c>
      <c r="AQ239" s="47" t="str">
        <f aca="false">IF(AN239="","",AO239-AP239)</f>
        <v/>
      </c>
      <c r="AR239" s="50" t="str">
        <f aca="false">IFERROR(IF(AND(AC239="SIM",Y239="REVENDA",LEFT(AG239,5)="ANEXO")*OR(AE239="ANEXO I",AF239="ANEXO II"),VLOOKUP(H239,Dados!G:I,2,0),""),"INSERIR MVA")</f>
        <v/>
      </c>
      <c r="AS239" s="48" t="str">
        <f aca="false">IF(LEFT(AG239,5)="ANEXO",VLOOKUP(AG239,Dados!$X$111:$Z$112,2,0)*(AI239-Q239),"")</f>
        <v/>
      </c>
      <c r="AT239" s="48" t="str">
        <f aca="false">IFERROR(IF(AR239="","",(AI239*AR239)+AI239),"INSERIR MVA")</f>
        <v/>
      </c>
      <c r="AU239" s="48" t="str">
        <f aca="false">IF(AT239="","",IF(AY239=0.04,U239,AS239*AY239))</f>
        <v/>
      </c>
      <c r="AV239" s="47" t="str">
        <f aca="false">IFERROR(IF(AU239="","",(VLOOKUP(AG239,Dados!$X$111:$Z$112,3,0)*AT239*0.17)),"INSERIR MVA")</f>
        <v/>
      </c>
      <c r="AW239" s="47" t="str">
        <f aca="false">IFERROR(IF(AR239="","",AV239-AU239),"")</f>
        <v/>
      </c>
      <c r="AX239" s="51" t="str">
        <f aca="false">IFERROR(IF(AC239="NÃO","",IF(AM239&lt;&gt;"",AM239-W239,IF(AQ239&lt;&gt;"",AQ239-W239,IF(AW239&lt;&gt;"",AW239-W239,"")))),"")</f>
        <v/>
      </c>
      <c r="AY239" s="46" t="str">
        <f aca="false">IFERROR(IF(ISNA(VLOOKUP(R239,Dados!$X$2:$Y$5,2,0)),VLOOKUP(D239,Dados!$X$7:$Y$33,2,0),VLOOKUP(R239,Dados!$X$2:$Y$5,2,0)),"")</f>
        <v/>
      </c>
      <c r="AZ239" s="52" t="str">
        <f aca="false">IF(C239="","",IF(AND(Y239="CONSUMO",AC239="NÃO")*OR(AG239="-",AG239="BIT"),IF(E239&lt;&gt;"",(AI239-(P239+L239-N239+Q239)*AY239)/0.83),""))</f>
        <v/>
      </c>
      <c r="BA239" s="51" t="str">
        <f aca="false">IF(AZ239="","",AZ239*0.17-((P239+L239-N239+Q239)*AY239))</f>
        <v/>
      </c>
      <c r="BB239" s="51" t="str">
        <f aca="false">IF(AND(Y239="CONSUMO",AG239="ANEXO I",AY239&gt;4%),(AI239-(P239+L239-N239+Q239)*0.0514)/0.83*(0.5177)*(0.17)-AI239*0.0514,IF(AND(Y239="CONSUMO",AG239="ANEXO II",AY239&gt;4%),(AI239-(P239+L239-N239+Q239)*0.041)/0.83*(0.3295)*(0.17)-AI239*0.041,IF(AND(Y239="CONSUMO",AG239="ANEXO I",AY239=4%),(AI239-(P239+L239-N239+Q239)*0.04)/0.83*(0.5177)*(0.17)-AI239*0.04,IF(AND(Y239="CONSUMO",AG239="ANEXO II",AY239=4%),(AI239-(P239+L239-N239+Q239)*0.04)/0.83*(0.3295)*(0.17)-AI239*0.04,""))))</f>
        <v/>
      </c>
      <c r="BC239" s="51" t="str">
        <f aca="false">IF(C239="","",IF(AND(Y239="CONSUMO",AC239="SIM")*OR(AG239="-",AG239="BIT"),IF(E239&lt;&gt;"",(AI239-(P239+L239-N239+Q239)*AY239)/0.83),""))</f>
        <v/>
      </c>
      <c r="BD239" s="51" t="str">
        <f aca="false">IF(BC239="","",BC239*0.17)</f>
        <v/>
      </c>
      <c r="BE239" s="51" t="str">
        <f aca="false">IF(I239=6908,0,IF(BC239="","",BD239-((P239+L239-N239+Q239)*AY239)))</f>
        <v/>
      </c>
      <c r="BF239" s="53" t="str">
        <f aca="false">IF(B239="","",IF(OR(B239="",E239="Regime Normal"),0,(AI239-Q239)*VLOOKUP(R239,Dados!$X$98:$Y$108,2,0)))</f>
        <v/>
      </c>
      <c r="BG239" s="54" t="str">
        <f aca="false">IFERROR(VLOOKUP(I239,Dados!$AC$27:$AD$43,2,0),IF(B239="","",IF(D239&lt;&gt;"MT",IF(AND(AC239="SIM",Y239="Revenda"),"2403",IF(AND(AC239="SIM",Y239="Consumo"),"2407",IF(AND(AC239="NÃO",Y239="Revenda"),"2102",IF(AND(AC239="NÃO",Y239="Consumo"),"2556",)))),REPLACE(I239,1,1,1))))</f>
        <v/>
      </c>
    </row>
    <row r="240" customFormat="false" ht="12.8" hidden="false" customHeight="false" outlineLevel="0" collapsed="false">
      <c r="Y240" s="45"/>
      <c r="Z240" s="46" t="str">
        <f aca="false">IF(B240="","",(IFERROR(VLOOKUP(H240,Dados!A$3:B$15000,2,0),"Não Encontrado")))</f>
        <v/>
      </c>
      <c r="AA240" s="46" t="str">
        <f aca="false">IF(B240="","",(IFERROR(VLOOKUP(G240,Dados!C$3:E$15000,3,0),"Não Encontrado")))</f>
        <v/>
      </c>
      <c r="AB240" s="46" t="str">
        <f aca="false">IFERROR(IF(Z240&lt;&gt;"Não Encontrado",Z240,IF(AA240&lt;&gt;"Não Encontrado",AA240,"")),"")</f>
        <v/>
      </c>
      <c r="AC240" s="45" t="str">
        <f aca="false">IF(B240="","",IF(AB240="","NÃO","SIM"))</f>
        <v/>
      </c>
      <c r="AD240" s="45" t="str">
        <f aca="false">IFERROR(VLOOKUP(G240,Dados!$P$3:$R$500,3,0),"")</f>
        <v/>
      </c>
      <c r="AE240" s="45" t="str">
        <f aca="false">IFERROR(VLOOKUP(G240,Dados!$K$3:$L$500,2,0),"")</f>
        <v/>
      </c>
      <c r="AF240" s="45" t="str">
        <f aca="false">IFERROR(VLOOKUP(G240,Dados!$M$3:$N$500,2,0),"")</f>
        <v/>
      </c>
      <c r="AG240" s="45" t="str">
        <f aca="false">IF(F240="","",IF(AND(AD240="",AE240="",AF240=""),"-",IF(AND(AD240="BIT",AE240="",AF240=""),"BIT",IF(AND(AE240="ANEXO I",AD240="",AF240=""),"ANEXO I",IF(AND(AF240="ANEXO II",AD240="",AE240=""),"ANEXO II","Escolher")))))</f>
        <v/>
      </c>
      <c r="AH240" s="45" t="str">
        <f aca="false">IF(AG240&lt;&gt;"Pneus","",IFERROR(VLOOKUP(R240,Dados!$X$2:$Z$5,3,0)*(AI240-Q240),VLOOKUP(D240,Dados!$X$7:$Z$33,3,0)*(AI240-Q240)))</f>
        <v/>
      </c>
      <c r="AI240" s="47" t="str">
        <f aca="false">IF(B240="","",P240+Q240+O240+M240+L240-N240)</f>
        <v/>
      </c>
      <c r="AJ240" s="48" t="str">
        <f aca="false">IFERROR(IF(AND(AC240="SIM",AG240="-",Y240="REVENDA"),(AB240/1+1)*AI240,IF(AND(AC240="SIM",AG240="Pneus",Y240="REVENDA"),(AB240/1+1)*(AI240-AH240),"")),"")</f>
        <v/>
      </c>
      <c r="AK240" s="48" t="str">
        <f aca="false">IF(AJ240="","",AJ240*17%)</f>
        <v/>
      </c>
      <c r="AL240" s="48" t="str">
        <f aca="false">IFERROR(IF(AC240="NÃO","",IF(AK240="","",IF(E240="Simples Nacional",BF240,IF(T240=0.12,U240*0.5833337002,IF(T240=0,AI240*0.07,U240))))),"")</f>
        <v/>
      </c>
      <c r="AM240" s="47" t="str">
        <f aca="false">IFERROR(IF(AC240="NÃO","",IF(OR(AG240="-",AG240="Pneus"),AK240-AL240,"")),"")</f>
        <v/>
      </c>
      <c r="AN240" s="48" t="str">
        <f aca="false">IF(AND(Y240="REVENDA",AC240="SIM",AG240="BIT"),((AB240/1+1)*AI240)*0.4117,"")</f>
        <v/>
      </c>
      <c r="AO240" s="48" t="str">
        <f aca="false">IF(AN240="","",AN240*17%)</f>
        <v/>
      </c>
      <c r="AP240" s="49" t="str">
        <f aca="false">IF(AN240="","",IF(T240=0.12,(U240*0.4117)*0.4117,IF(T240=0,(AI240*0.07)*0.4117,U240*0.4117)))</f>
        <v/>
      </c>
      <c r="AQ240" s="47" t="str">
        <f aca="false">IF(AN240="","",AO240-AP240)</f>
        <v/>
      </c>
      <c r="AR240" s="50" t="str">
        <f aca="false">IFERROR(IF(AND(AC240="SIM",Y240="REVENDA",LEFT(AG240,5)="ANEXO")*OR(AE240="ANEXO I",AF240="ANEXO II"),VLOOKUP(H240,Dados!G:I,2,0),""),"INSERIR MVA")</f>
        <v/>
      </c>
      <c r="AS240" s="48" t="str">
        <f aca="false">IF(LEFT(AG240,5)="ANEXO",VLOOKUP(AG240,Dados!$X$111:$Z$112,2,0)*(AI240-Q240),"")</f>
        <v/>
      </c>
      <c r="AT240" s="48" t="str">
        <f aca="false">IFERROR(IF(AR240="","",(AI240*AR240)+AI240),"INSERIR MVA")</f>
        <v/>
      </c>
      <c r="AU240" s="48" t="str">
        <f aca="false">IF(AT240="","",IF(AY240=0.04,U240,AS240*AY240))</f>
        <v/>
      </c>
      <c r="AV240" s="47" t="str">
        <f aca="false">IFERROR(IF(AU240="","",(VLOOKUP(AG240,Dados!$X$111:$Z$112,3,0)*AT240*0.17)),"INSERIR MVA")</f>
        <v/>
      </c>
      <c r="AW240" s="47" t="str">
        <f aca="false">IFERROR(IF(AR240="","",AV240-AU240),"")</f>
        <v/>
      </c>
      <c r="AX240" s="51" t="str">
        <f aca="false">IFERROR(IF(AC240="NÃO","",IF(AM240&lt;&gt;"",AM240-W240,IF(AQ240&lt;&gt;"",AQ240-W240,IF(AW240&lt;&gt;"",AW240-W240,"")))),"")</f>
        <v/>
      </c>
      <c r="AY240" s="46" t="str">
        <f aca="false">IFERROR(IF(ISNA(VLOOKUP(R240,Dados!$X$2:$Y$5,2,0)),VLOOKUP(D240,Dados!$X$7:$Y$33,2,0),VLOOKUP(R240,Dados!$X$2:$Y$5,2,0)),"")</f>
        <v/>
      </c>
      <c r="AZ240" s="52" t="str">
        <f aca="false">IF(C240="","",IF(AND(Y240="CONSUMO",AC240="NÃO")*OR(AG240="-",AG240="BIT"),IF(E240&lt;&gt;"",(AI240-(P240+L240-N240+Q240)*AY240)/0.83),""))</f>
        <v/>
      </c>
      <c r="BA240" s="51" t="str">
        <f aca="false">IF(AZ240="","",AZ240*0.17-((P240+L240-N240+Q240)*AY240))</f>
        <v/>
      </c>
      <c r="BB240" s="51" t="str">
        <f aca="false">IF(AND(Y240="CONSUMO",AG240="ANEXO I",AY240&gt;4%),(AI240-(P240+L240-N240+Q240)*0.0514)/0.83*(0.5177)*(0.17)-AI240*0.0514,IF(AND(Y240="CONSUMO",AG240="ANEXO II",AY240&gt;4%),(AI240-(P240+L240-N240+Q240)*0.041)/0.83*(0.3295)*(0.17)-AI240*0.041,IF(AND(Y240="CONSUMO",AG240="ANEXO I",AY240=4%),(AI240-(P240+L240-N240+Q240)*0.04)/0.83*(0.5177)*(0.17)-AI240*0.04,IF(AND(Y240="CONSUMO",AG240="ANEXO II",AY240=4%),(AI240-(P240+L240-N240+Q240)*0.04)/0.83*(0.3295)*(0.17)-AI240*0.04,""))))</f>
        <v/>
      </c>
      <c r="BC240" s="51" t="str">
        <f aca="false">IF(C240="","",IF(AND(Y240="CONSUMO",AC240="SIM")*OR(AG240="-",AG240="BIT"),IF(E240&lt;&gt;"",(AI240-(P240+L240-N240+Q240)*AY240)/0.83),""))</f>
        <v/>
      </c>
      <c r="BD240" s="51" t="str">
        <f aca="false">IF(BC240="","",BC240*0.17)</f>
        <v/>
      </c>
      <c r="BE240" s="51" t="str">
        <f aca="false">IF(I240=6908,0,IF(BC240="","",BD240-((P240+L240-N240+Q240)*AY240)))</f>
        <v/>
      </c>
      <c r="BF240" s="53" t="str">
        <f aca="false">IF(B240="","",IF(OR(B240="",E240="Regime Normal"),0,(AI240-Q240)*VLOOKUP(R240,Dados!$X$98:$Y$108,2,0)))</f>
        <v/>
      </c>
      <c r="BG240" s="54" t="str">
        <f aca="false">IFERROR(VLOOKUP(I240,Dados!$AC$27:$AD$43,2,0),IF(B240="","",IF(D240&lt;&gt;"MT",IF(AND(AC240="SIM",Y240="Revenda"),"2403",IF(AND(AC240="SIM",Y240="Consumo"),"2407",IF(AND(AC240="NÃO",Y240="Revenda"),"2102",IF(AND(AC240="NÃO",Y240="Consumo"),"2556",)))),REPLACE(I240,1,1,1))))</f>
        <v/>
      </c>
    </row>
    <row r="241" customFormat="false" ht="12.8" hidden="false" customHeight="false" outlineLevel="0" collapsed="false">
      <c r="Y241" s="45"/>
      <c r="Z241" s="46" t="str">
        <f aca="false">IF(B241="","",(IFERROR(VLOOKUP(H241,Dados!A$3:B$15000,2,0),"Não Encontrado")))</f>
        <v/>
      </c>
      <c r="AA241" s="46" t="str">
        <f aca="false">IF(B241="","",(IFERROR(VLOOKUP(G241,Dados!C$3:E$15000,3,0),"Não Encontrado")))</f>
        <v/>
      </c>
      <c r="AB241" s="46" t="str">
        <f aca="false">IFERROR(IF(Z241&lt;&gt;"Não Encontrado",Z241,IF(AA241&lt;&gt;"Não Encontrado",AA241,"")),"")</f>
        <v/>
      </c>
      <c r="AC241" s="45" t="str">
        <f aca="false">IF(B241="","",IF(AB241="","NÃO","SIM"))</f>
        <v/>
      </c>
      <c r="AD241" s="45" t="str">
        <f aca="false">IFERROR(VLOOKUP(G241,Dados!$P$3:$R$500,3,0),"")</f>
        <v/>
      </c>
      <c r="AE241" s="45" t="str">
        <f aca="false">IFERROR(VLOOKUP(G241,Dados!$K$3:$L$500,2,0),"")</f>
        <v/>
      </c>
      <c r="AF241" s="45" t="str">
        <f aca="false">IFERROR(VLOOKUP(G241,Dados!$M$3:$N$500,2,0),"")</f>
        <v/>
      </c>
      <c r="AG241" s="45" t="str">
        <f aca="false">IF(F241="","",IF(AND(AD241="",AE241="",AF241=""),"-",IF(AND(AD241="BIT",AE241="",AF241=""),"BIT",IF(AND(AE241="ANEXO I",AD241="",AF241=""),"ANEXO I",IF(AND(AF241="ANEXO II",AD241="",AE241=""),"ANEXO II","Escolher")))))</f>
        <v/>
      </c>
      <c r="AH241" s="45" t="str">
        <f aca="false">IF(AG241&lt;&gt;"Pneus","",IFERROR(VLOOKUP(R241,Dados!$X$2:$Z$5,3,0)*(AI241-Q241),VLOOKUP(D241,Dados!$X$7:$Z$33,3,0)*(AI241-Q241)))</f>
        <v/>
      </c>
      <c r="AI241" s="47" t="str">
        <f aca="false">IF(B241="","",P241+Q241+O241+M241+L241-N241)</f>
        <v/>
      </c>
      <c r="AJ241" s="48" t="str">
        <f aca="false">IFERROR(IF(AND(AC241="SIM",AG241="-",Y241="REVENDA"),(AB241/1+1)*AI241,IF(AND(AC241="SIM",AG241="Pneus",Y241="REVENDA"),(AB241/1+1)*(AI241-AH241),"")),"")</f>
        <v/>
      </c>
      <c r="AK241" s="48" t="str">
        <f aca="false">IF(AJ241="","",AJ241*17%)</f>
        <v/>
      </c>
      <c r="AL241" s="48" t="str">
        <f aca="false">IFERROR(IF(AC241="NÃO","",IF(AK241="","",IF(E241="Simples Nacional",BF241,IF(T241=0.12,U241*0.5833337002,IF(T241=0,AI241*0.07,U241))))),"")</f>
        <v/>
      </c>
      <c r="AM241" s="47" t="str">
        <f aca="false">IFERROR(IF(AC241="NÃO","",IF(OR(AG241="-",AG241="Pneus"),AK241-AL241,"")),"")</f>
        <v/>
      </c>
      <c r="AN241" s="48" t="str">
        <f aca="false">IF(AND(Y241="REVENDA",AC241="SIM",AG241="BIT"),((AB241/1+1)*AI241)*0.4117,"")</f>
        <v/>
      </c>
      <c r="AO241" s="48" t="str">
        <f aca="false">IF(AN241="","",AN241*17%)</f>
        <v/>
      </c>
      <c r="AP241" s="49" t="str">
        <f aca="false">IF(AN241="","",IF(T241=0.12,(U241*0.4117)*0.4117,IF(T241=0,(AI241*0.07)*0.4117,U241*0.4117)))</f>
        <v/>
      </c>
      <c r="AQ241" s="47" t="str">
        <f aca="false">IF(AN241="","",AO241-AP241)</f>
        <v/>
      </c>
      <c r="AR241" s="50" t="str">
        <f aca="false">IFERROR(IF(AND(AC241="SIM",Y241="REVENDA",LEFT(AG241,5)="ANEXO")*OR(AE241="ANEXO I",AF241="ANEXO II"),VLOOKUP(H241,Dados!G:I,2,0),""),"INSERIR MVA")</f>
        <v/>
      </c>
      <c r="AS241" s="48" t="str">
        <f aca="false">IF(LEFT(AG241,5)="ANEXO",VLOOKUP(AG241,Dados!$X$111:$Z$112,2,0)*(AI241-Q241),"")</f>
        <v/>
      </c>
      <c r="AT241" s="48" t="str">
        <f aca="false">IFERROR(IF(AR241="","",(AI241*AR241)+AI241),"INSERIR MVA")</f>
        <v/>
      </c>
      <c r="AU241" s="48" t="str">
        <f aca="false">IF(AT241="","",IF(AY241=0.04,U241,AS241*AY241))</f>
        <v/>
      </c>
      <c r="AV241" s="47" t="str">
        <f aca="false">IFERROR(IF(AU241="","",(VLOOKUP(AG241,Dados!$X$111:$Z$112,3,0)*AT241*0.17)),"INSERIR MVA")</f>
        <v/>
      </c>
      <c r="AW241" s="47" t="str">
        <f aca="false">IFERROR(IF(AR241="","",AV241-AU241),"")</f>
        <v/>
      </c>
      <c r="AX241" s="51" t="str">
        <f aca="false">IFERROR(IF(AC241="NÃO","",IF(AM241&lt;&gt;"",AM241-W241,IF(AQ241&lt;&gt;"",AQ241-W241,IF(AW241&lt;&gt;"",AW241-W241,"")))),"")</f>
        <v/>
      </c>
      <c r="AY241" s="46" t="str">
        <f aca="false">IFERROR(IF(ISNA(VLOOKUP(R241,Dados!$X$2:$Y$5,2,0)),VLOOKUP(D241,Dados!$X$7:$Y$33,2,0),VLOOKUP(R241,Dados!$X$2:$Y$5,2,0)),"")</f>
        <v/>
      </c>
      <c r="AZ241" s="52" t="str">
        <f aca="false">IF(C241="","",IF(AND(Y241="CONSUMO",AC241="NÃO")*OR(AG241="-",AG241="BIT"),IF(E241&lt;&gt;"",(AI241-(P241+L241-N241+Q241)*AY241)/0.83),""))</f>
        <v/>
      </c>
      <c r="BA241" s="51" t="str">
        <f aca="false">IF(AZ241="","",AZ241*0.17-((P241+L241-N241+Q241)*AY241))</f>
        <v/>
      </c>
      <c r="BB241" s="51" t="str">
        <f aca="false">IF(AND(Y241="CONSUMO",AG241="ANEXO I",AY241&gt;4%),(AI241-(P241+L241-N241+Q241)*0.0514)/0.83*(0.5177)*(0.17)-AI241*0.0514,IF(AND(Y241="CONSUMO",AG241="ANEXO II",AY241&gt;4%),(AI241-(P241+L241-N241+Q241)*0.041)/0.83*(0.3295)*(0.17)-AI241*0.041,IF(AND(Y241="CONSUMO",AG241="ANEXO I",AY241=4%),(AI241-(P241+L241-N241+Q241)*0.04)/0.83*(0.5177)*(0.17)-AI241*0.04,IF(AND(Y241="CONSUMO",AG241="ANEXO II",AY241=4%),(AI241-(P241+L241-N241+Q241)*0.04)/0.83*(0.3295)*(0.17)-AI241*0.04,""))))</f>
        <v/>
      </c>
      <c r="BC241" s="51" t="str">
        <f aca="false">IF(C241="","",IF(AND(Y241="CONSUMO",AC241="SIM")*OR(AG241="-",AG241="BIT"),IF(E241&lt;&gt;"",(AI241-(P241+L241-N241+Q241)*AY241)/0.83),""))</f>
        <v/>
      </c>
      <c r="BD241" s="51" t="str">
        <f aca="false">IF(BC241="","",BC241*0.17)</f>
        <v/>
      </c>
      <c r="BE241" s="51" t="str">
        <f aca="false">IF(I241=6908,0,IF(BC241="","",BD241-((P241+L241-N241+Q241)*AY241)))</f>
        <v/>
      </c>
      <c r="BF241" s="53" t="str">
        <f aca="false">IF(B241="","",IF(OR(B241="",E241="Regime Normal"),0,(AI241-Q241)*VLOOKUP(R241,Dados!$X$98:$Y$108,2,0)))</f>
        <v/>
      </c>
      <c r="BG241" s="54" t="str">
        <f aca="false">IFERROR(VLOOKUP(I241,Dados!$AC$27:$AD$43,2,0),IF(B241="","",IF(D241&lt;&gt;"MT",IF(AND(AC241="SIM",Y241="Revenda"),"2403",IF(AND(AC241="SIM",Y241="Consumo"),"2407",IF(AND(AC241="NÃO",Y241="Revenda"),"2102",IF(AND(AC241="NÃO",Y241="Consumo"),"2556",)))),REPLACE(I241,1,1,1))))</f>
        <v/>
      </c>
    </row>
    <row r="242" customFormat="false" ht="12.8" hidden="false" customHeight="false" outlineLevel="0" collapsed="false">
      <c r="Y242" s="45"/>
      <c r="Z242" s="46" t="str">
        <f aca="false">IF(B242="","",(IFERROR(VLOOKUP(H242,Dados!A$3:B$15000,2,0),"Não Encontrado")))</f>
        <v/>
      </c>
      <c r="AA242" s="46" t="str">
        <f aca="false">IF(B242="","",(IFERROR(VLOOKUP(G242,Dados!C$3:E$15000,3,0),"Não Encontrado")))</f>
        <v/>
      </c>
      <c r="AB242" s="46" t="str">
        <f aca="false">IFERROR(IF(Z242&lt;&gt;"Não Encontrado",Z242,IF(AA242&lt;&gt;"Não Encontrado",AA242,"")),"")</f>
        <v/>
      </c>
      <c r="AC242" s="45" t="str">
        <f aca="false">IF(B242="","",IF(AB242="","NÃO","SIM"))</f>
        <v/>
      </c>
      <c r="AD242" s="45" t="str">
        <f aca="false">IFERROR(VLOOKUP(G242,Dados!$P$3:$R$500,3,0),"")</f>
        <v/>
      </c>
      <c r="AE242" s="45" t="str">
        <f aca="false">IFERROR(VLOOKUP(G242,Dados!$K$3:$L$500,2,0),"")</f>
        <v/>
      </c>
      <c r="AF242" s="45" t="str">
        <f aca="false">IFERROR(VLOOKUP(G242,Dados!$M$3:$N$500,2,0),"")</f>
        <v/>
      </c>
      <c r="AG242" s="45" t="str">
        <f aca="false">IF(F242="","",IF(AND(AD242="",AE242="",AF242=""),"-",IF(AND(AD242="BIT",AE242="",AF242=""),"BIT",IF(AND(AE242="ANEXO I",AD242="",AF242=""),"ANEXO I",IF(AND(AF242="ANEXO II",AD242="",AE242=""),"ANEXO II","Escolher")))))</f>
        <v/>
      </c>
      <c r="AH242" s="45" t="str">
        <f aca="false">IF(AG242&lt;&gt;"Pneus","",IFERROR(VLOOKUP(R242,Dados!$X$2:$Z$5,3,0)*(AI242-Q242),VLOOKUP(D242,Dados!$X$7:$Z$33,3,0)*(AI242-Q242)))</f>
        <v/>
      </c>
      <c r="AI242" s="47" t="str">
        <f aca="false">IF(B242="","",P242+Q242+O242+M242+L242-N242)</f>
        <v/>
      </c>
      <c r="AJ242" s="48" t="str">
        <f aca="false">IFERROR(IF(AND(AC242="SIM",AG242="-",Y242="REVENDA"),(AB242/1+1)*AI242,IF(AND(AC242="SIM",AG242="Pneus",Y242="REVENDA"),(AB242/1+1)*(AI242-AH242),"")),"")</f>
        <v/>
      </c>
      <c r="AK242" s="48" t="str">
        <f aca="false">IF(AJ242="","",AJ242*17%)</f>
        <v/>
      </c>
      <c r="AL242" s="48" t="str">
        <f aca="false">IFERROR(IF(AC242="NÃO","",IF(AK242="","",IF(E242="Simples Nacional",BF242,IF(T242=0.12,U242*0.5833337002,IF(T242=0,AI242*0.07,U242))))),"")</f>
        <v/>
      </c>
      <c r="AM242" s="47" t="str">
        <f aca="false">IFERROR(IF(AC242="NÃO","",IF(OR(AG242="-",AG242="Pneus"),AK242-AL242,"")),"")</f>
        <v/>
      </c>
      <c r="AN242" s="48" t="str">
        <f aca="false">IF(AND(Y242="REVENDA",AC242="SIM",AG242="BIT"),((AB242/1+1)*AI242)*0.4117,"")</f>
        <v/>
      </c>
      <c r="AO242" s="48" t="str">
        <f aca="false">IF(AN242="","",AN242*17%)</f>
        <v/>
      </c>
      <c r="AP242" s="49" t="str">
        <f aca="false">IF(AN242="","",IF(T242=0.12,(U242*0.4117)*0.4117,IF(T242=0,(AI242*0.07)*0.4117,U242*0.4117)))</f>
        <v/>
      </c>
      <c r="AQ242" s="47" t="str">
        <f aca="false">IF(AN242="","",AO242-AP242)</f>
        <v/>
      </c>
      <c r="AR242" s="50" t="str">
        <f aca="false">IFERROR(IF(AND(AC242="SIM",Y242="REVENDA",LEFT(AG242,5)="ANEXO")*OR(AE242="ANEXO I",AF242="ANEXO II"),VLOOKUP(H242,Dados!G:I,2,0),""),"INSERIR MVA")</f>
        <v/>
      </c>
      <c r="AS242" s="48" t="str">
        <f aca="false">IF(LEFT(AG242,5)="ANEXO",VLOOKUP(AG242,Dados!$X$111:$Z$112,2,0)*(AI242-Q242),"")</f>
        <v/>
      </c>
      <c r="AT242" s="48" t="str">
        <f aca="false">IFERROR(IF(AR242="","",(AI242*AR242)+AI242),"INSERIR MVA")</f>
        <v/>
      </c>
      <c r="AU242" s="48" t="str">
        <f aca="false">IF(AT242="","",IF(AY242=0.04,U242,AS242*AY242))</f>
        <v/>
      </c>
      <c r="AV242" s="47" t="str">
        <f aca="false">IFERROR(IF(AU242="","",(VLOOKUP(AG242,Dados!$X$111:$Z$112,3,0)*AT242*0.17)),"INSERIR MVA")</f>
        <v/>
      </c>
      <c r="AW242" s="47" t="str">
        <f aca="false">IFERROR(IF(AR242="","",AV242-AU242),"")</f>
        <v/>
      </c>
      <c r="AX242" s="51" t="str">
        <f aca="false">IFERROR(IF(AC242="NÃO","",IF(AM242&lt;&gt;"",AM242-W242,IF(AQ242&lt;&gt;"",AQ242-W242,IF(AW242&lt;&gt;"",AW242-W242,"")))),"")</f>
        <v/>
      </c>
      <c r="AY242" s="46" t="str">
        <f aca="false">IFERROR(IF(ISNA(VLOOKUP(R242,Dados!$X$2:$Y$5,2,0)),VLOOKUP(D242,Dados!$X$7:$Y$33,2,0),VLOOKUP(R242,Dados!$X$2:$Y$5,2,0)),"")</f>
        <v/>
      </c>
      <c r="AZ242" s="52" t="str">
        <f aca="false">IF(C242="","",IF(AND(Y242="CONSUMO",AC242="NÃO")*OR(AG242="-",AG242="BIT"),IF(E242&lt;&gt;"",(AI242-(P242+L242-N242+Q242)*AY242)/0.83),""))</f>
        <v/>
      </c>
      <c r="BA242" s="51" t="str">
        <f aca="false">IF(AZ242="","",AZ242*0.17-((P242+L242-N242+Q242)*AY242))</f>
        <v/>
      </c>
      <c r="BB242" s="51" t="str">
        <f aca="false">IF(AND(Y242="CONSUMO",AG242="ANEXO I",AY242&gt;4%),(AI242-(P242+L242-N242+Q242)*0.0514)/0.83*(0.5177)*(0.17)-AI242*0.0514,IF(AND(Y242="CONSUMO",AG242="ANEXO II",AY242&gt;4%),(AI242-(P242+L242-N242+Q242)*0.041)/0.83*(0.3295)*(0.17)-AI242*0.041,IF(AND(Y242="CONSUMO",AG242="ANEXO I",AY242=4%),(AI242-(P242+L242-N242+Q242)*0.04)/0.83*(0.5177)*(0.17)-AI242*0.04,IF(AND(Y242="CONSUMO",AG242="ANEXO II",AY242=4%),(AI242-(P242+L242-N242+Q242)*0.04)/0.83*(0.3295)*(0.17)-AI242*0.04,""))))</f>
        <v/>
      </c>
      <c r="BC242" s="51" t="str">
        <f aca="false">IF(C242="","",IF(AND(Y242="CONSUMO",AC242="SIM")*OR(AG242="-",AG242="BIT"),IF(E242&lt;&gt;"",(AI242-(P242+L242-N242+Q242)*AY242)/0.83),""))</f>
        <v/>
      </c>
      <c r="BD242" s="51" t="str">
        <f aca="false">IF(BC242="","",BC242*0.17)</f>
        <v/>
      </c>
      <c r="BE242" s="51" t="str">
        <f aca="false">IF(I242=6908,0,IF(BC242="","",BD242-((P242+L242-N242+Q242)*AY242)))</f>
        <v/>
      </c>
      <c r="BF242" s="53" t="str">
        <f aca="false">IF(B242="","",IF(OR(B242="",E242="Regime Normal"),0,(AI242-Q242)*VLOOKUP(R242,Dados!$X$98:$Y$108,2,0)))</f>
        <v/>
      </c>
      <c r="BG242" s="54" t="str">
        <f aca="false">IFERROR(VLOOKUP(I242,Dados!$AC$27:$AD$43,2,0),IF(B242="","",IF(D242&lt;&gt;"MT",IF(AND(AC242="SIM",Y242="Revenda"),"2403",IF(AND(AC242="SIM",Y242="Consumo"),"2407",IF(AND(AC242="NÃO",Y242="Revenda"),"2102",IF(AND(AC242="NÃO",Y242="Consumo"),"2556",)))),REPLACE(I242,1,1,1))))</f>
        <v/>
      </c>
    </row>
    <row r="243" customFormat="false" ht="12.8" hidden="false" customHeight="false" outlineLevel="0" collapsed="false">
      <c r="Y243" s="45"/>
      <c r="Z243" s="46" t="str">
        <f aca="false">IF(B243="","",(IFERROR(VLOOKUP(H243,Dados!A$3:B$15000,2,0),"Não Encontrado")))</f>
        <v/>
      </c>
      <c r="AA243" s="46" t="str">
        <f aca="false">IF(B243="","",(IFERROR(VLOOKUP(G243,Dados!C$3:E$15000,3,0),"Não Encontrado")))</f>
        <v/>
      </c>
      <c r="AB243" s="46" t="str">
        <f aca="false">IFERROR(IF(Z243&lt;&gt;"Não Encontrado",Z243,IF(AA243&lt;&gt;"Não Encontrado",AA243,"")),"")</f>
        <v/>
      </c>
      <c r="AC243" s="45" t="str">
        <f aca="false">IF(B243="","",IF(AB243="","NÃO","SIM"))</f>
        <v/>
      </c>
      <c r="AD243" s="45" t="str">
        <f aca="false">IFERROR(VLOOKUP(G243,Dados!$P$3:$R$500,3,0),"")</f>
        <v/>
      </c>
      <c r="AE243" s="45" t="str">
        <f aca="false">IFERROR(VLOOKUP(G243,Dados!$K$3:$L$500,2,0),"")</f>
        <v/>
      </c>
      <c r="AF243" s="45" t="str">
        <f aca="false">IFERROR(VLOOKUP(G243,Dados!$M$3:$N$500,2,0),"")</f>
        <v/>
      </c>
      <c r="AG243" s="45" t="str">
        <f aca="false">IF(F243="","",IF(AND(AD243="",AE243="",AF243=""),"-",IF(AND(AD243="BIT",AE243="",AF243=""),"BIT",IF(AND(AE243="ANEXO I",AD243="",AF243=""),"ANEXO I",IF(AND(AF243="ANEXO II",AD243="",AE243=""),"ANEXO II","Escolher")))))</f>
        <v/>
      </c>
      <c r="AH243" s="45" t="str">
        <f aca="false">IF(AG243&lt;&gt;"Pneus","",IFERROR(VLOOKUP(R243,Dados!$X$2:$Z$5,3,0)*(AI243-Q243),VLOOKUP(D243,Dados!$X$7:$Z$33,3,0)*(AI243-Q243)))</f>
        <v/>
      </c>
      <c r="AI243" s="47" t="str">
        <f aca="false">IF(B243="","",P243+Q243+O243+M243+L243-N243)</f>
        <v/>
      </c>
      <c r="AJ243" s="48" t="str">
        <f aca="false">IFERROR(IF(AND(AC243="SIM",AG243="-",Y243="REVENDA"),(AB243/1+1)*AI243,IF(AND(AC243="SIM",AG243="Pneus",Y243="REVENDA"),(AB243/1+1)*(AI243-AH243),"")),"")</f>
        <v/>
      </c>
      <c r="AK243" s="48" t="str">
        <f aca="false">IF(AJ243="","",AJ243*17%)</f>
        <v/>
      </c>
      <c r="AL243" s="48" t="str">
        <f aca="false">IFERROR(IF(AC243="NÃO","",IF(AK243="","",IF(E243="Simples Nacional",BF243,IF(T243=0.12,U243*0.5833337002,IF(T243=0,AI243*0.07,U243))))),"")</f>
        <v/>
      </c>
      <c r="AM243" s="47" t="str">
        <f aca="false">IFERROR(IF(AC243="NÃO","",IF(OR(AG243="-",AG243="Pneus"),AK243-AL243,"")),"")</f>
        <v/>
      </c>
      <c r="AN243" s="48" t="str">
        <f aca="false">IF(AND(Y243="REVENDA",AC243="SIM",AG243="BIT"),((AB243/1+1)*AI243)*0.4117,"")</f>
        <v/>
      </c>
      <c r="AO243" s="48" t="str">
        <f aca="false">IF(AN243="","",AN243*17%)</f>
        <v/>
      </c>
      <c r="AP243" s="49" t="str">
        <f aca="false">IF(AN243="","",IF(T243=0.12,(U243*0.4117)*0.4117,IF(T243=0,(AI243*0.07)*0.4117,U243*0.4117)))</f>
        <v/>
      </c>
      <c r="AQ243" s="47" t="str">
        <f aca="false">IF(AN243="","",AO243-AP243)</f>
        <v/>
      </c>
      <c r="AR243" s="50" t="str">
        <f aca="false">IFERROR(IF(AND(AC243="SIM",Y243="REVENDA",LEFT(AG243,5)="ANEXO")*OR(AE243="ANEXO I",AF243="ANEXO II"),VLOOKUP(H243,Dados!G:I,2,0),""),"INSERIR MVA")</f>
        <v/>
      </c>
      <c r="AS243" s="48" t="str">
        <f aca="false">IF(LEFT(AG243,5)="ANEXO",VLOOKUP(AG243,Dados!$X$111:$Z$112,2,0)*(AI243-Q243),"")</f>
        <v/>
      </c>
      <c r="AT243" s="48" t="str">
        <f aca="false">IFERROR(IF(AR243="","",(AI243*AR243)+AI243),"INSERIR MVA")</f>
        <v/>
      </c>
      <c r="AU243" s="48" t="str">
        <f aca="false">IF(AT243="","",IF(AY243=0.04,U243,AS243*AY243))</f>
        <v/>
      </c>
      <c r="AV243" s="47" t="str">
        <f aca="false">IFERROR(IF(AU243="","",(VLOOKUP(AG243,Dados!$X$111:$Z$112,3,0)*AT243*0.17)),"INSERIR MVA")</f>
        <v/>
      </c>
      <c r="AW243" s="47" t="str">
        <f aca="false">IFERROR(IF(AR243="","",AV243-AU243),"")</f>
        <v/>
      </c>
      <c r="AX243" s="51" t="str">
        <f aca="false">IFERROR(IF(AC243="NÃO","",IF(AM243&lt;&gt;"",AM243-W243,IF(AQ243&lt;&gt;"",AQ243-W243,IF(AW243&lt;&gt;"",AW243-W243,"")))),"")</f>
        <v/>
      </c>
      <c r="AY243" s="46" t="str">
        <f aca="false">IFERROR(IF(ISNA(VLOOKUP(R243,Dados!$X$2:$Y$5,2,0)),VLOOKUP(D243,Dados!$X$7:$Y$33,2,0),VLOOKUP(R243,Dados!$X$2:$Y$5,2,0)),"")</f>
        <v/>
      </c>
      <c r="AZ243" s="52" t="str">
        <f aca="false">IF(C243="","",IF(AND(Y243="CONSUMO",AC243="NÃO")*OR(AG243="-",AG243="BIT"),IF(E243&lt;&gt;"",(AI243-(P243+L243-N243+Q243)*AY243)/0.83),""))</f>
        <v/>
      </c>
      <c r="BA243" s="51" t="str">
        <f aca="false">IF(AZ243="","",AZ243*0.17-((P243+L243-N243+Q243)*AY243))</f>
        <v/>
      </c>
      <c r="BB243" s="51" t="str">
        <f aca="false">IF(AND(Y243="CONSUMO",AG243="ANEXO I",AY243&gt;4%),(AI243-(P243+L243-N243+Q243)*0.0514)/0.83*(0.5177)*(0.17)-AI243*0.0514,IF(AND(Y243="CONSUMO",AG243="ANEXO II",AY243&gt;4%),(AI243-(P243+L243-N243+Q243)*0.041)/0.83*(0.3295)*(0.17)-AI243*0.041,IF(AND(Y243="CONSUMO",AG243="ANEXO I",AY243=4%),(AI243-(P243+L243-N243+Q243)*0.04)/0.83*(0.5177)*(0.17)-AI243*0.04,IF(AND(Y243="CONSUMO",AG243="ANEXO II",AY243=4%),(AI243-(P243+L243-N243+Q243)*0.04)/0.83*(0.3295)*(0.17)-AI243*0.04,""))))</f>
        <v/>
      </c>
      <c r="BC243" s="51" t="str">
        <f aca="false">IF(C243="","",IF(AND(Y243="CONSUMO",AC243="SIM")*OR(AG243="-",AG243="BIT"),IF(E243&lt;&gt;"",(AI243-(P243+L243-N243+Q243)*AY243)/0.83),""))</f>
        <v/>
      </c>
      <c r="BD243" s="51" t="str">
        <f aca="false">IF(BC243="","",BC243*0.17)</f>
        <v/>
      </c>
      <c r="BE243" s="51" t="str">
        <f aca="false">IF(I243=6908,0,IF(BC243="","",BD243-((P243+L243-N243+Q243)*AY243)))</f>
        <v/>
      </c>
      <c r="BF243" s="53" t="str">
        <f aca="false">IF(B243="","",IF(OR(B243="",E243="Regime Normal"),0,(AI243-Q243)*VLOOKUP(R243,Dados!$X$98:$Y$108,2,0)))</f>
        <v/>
      </c>
      <c r="BG243" s="54" t="str">
        <f aca="false">IFERROR(VLOOKUP(I243,Dados!$AC$27:$AD$43,2,0),IF(B243="","",IF(D243&lt;&gt;"MT",IF(AND(AC243="SIM",Y243="Revenda"),"2403",IF(AND(AC243="SIM",Y243="Consumo"),"2407",IF(AND(AC243="NÃO",Y243="Revenda"),"2102",IF(AND(AC243="NÃO",Y243="Consumo"),"2556",)))),REPLACE(I243,1,1,1))))</f>
        <v/>
      </c>
    </row>
    <row r="244" customFormat="false" ht="12.8" hidden="false" customHeight="false" outlineLevel="0" collapsed="false">
      <c r="Y244" s="45"/>
      <c r="Z244" s="46" t="str">
        <f aca="false">IF(B244="","",(IFERROR(VLOOKUP(H244,Dados!A$3:B$15000,2,0),"Não Encontrado")))</f>
        <v/>
      </c>
      <c r="AA244" s="46" t="str">
        <f aca="false">IF(B244="","",(IFERROR(VLOOKUP(G244,Dados!C$3:E$15000,3,0),"Não Encontrado")))</f>
        <v/>
      </c>
      <c r="AB244" s="46" t="str">
        <f aca="false">IFERROR(IF(Z244&lt;&gt;"Não Encontrado",Z244,IF(AA244&lt;&gt;"Não Encontrado",AA244,"")),"")</f>
        <v/>
      </c>
      <c r="AC244" s="45" t="str">
        <f aca="false">IF(B244="","",IF(AB244="","NÃO","SIM"))</f>
        <v/>
      </c>
      <c r="AD244" s="45" t="str">
        <f aca="false">IFERROR(VLOOKUP(G244,Dados!$P$3:$R$500,3,0),"")</f>
        <v/>
      </c>
      <c r="AE244" s="45" t="str">
        <f aca="false">IFERROR(VLOOKUP(G244,Dados!$K$3:$L$500,2,0),"")</f>
        <v/>
      </c>
      <c r="AF244" s="45" t="str">
        <f aca="false">IFERROR(VLOOKUP(G244,Dados!$M$3:$N$500,2,0),"")</f>
        <v/>
      </c>
      <c r="AG244" s="45" t="str">
        <f aca="false">IF(F244="","",IF(AND(AD244="",AE244="",AF244=""),"-",IF(AND(AD244="BIT",AE244="",AF244=""),"BIT",IF(AND(AE244="ANEXO I",AD244="",AF244=""),"ANEXO I",IF(AND(AF244="ANEXO II",AD244="",AE244=""),"ANEXO II","Escolher")))))</f>
        <v/>
      </c>
      <c r="AH244" s="45" t="str">
        <f aca="false">IF(AG244&lt;&gt;"Pneus","",IFERROR(VLOOKUP(R244,Dados!$X$2:$Z$5,3,0)*(AI244-Q244),VLOOKUP(D244,Dados!$X$7:$Z$33,3,0)*(AI244-Q244)))</f>
        <v/>
      </c>
      <c r="AI244" s="47" t="str">
        <f aca="false">IF(B244="","",P244+Q244+O244+M244+L244-N244)</f>
        <v/>
      </c>
      <c r="AJ244" s="48" t="str">
        <f aca="false">IFERROR(IF(AND(AC244="SIM",AG244="-",Y244="REVENDA"),(AB244/1+1)*AI244,IF(AND(AC244="SIM",AG244="Pneus",Y244="REVENDA"),(AB244/1+1)*(AI244-AH244),"")),"")</f>
        <v/>
      </c>
      <c r="AK244" s="48" t="str">
        <f aca="false">IF(AJ244="","",AJ244*17%)</f>
        <v/>
      </c>
      <c r="AL244" s="48" t="str">
        <f aca="false">IFERROR(IF(AC244="NÃO","",IF(AK244="","",IF(E244="Simples Nacional",BF244,IF(T244=0.12,U244*0.5833337002,IF(T244=0,AI244*0.07,U244))))),"")</f>
        <v/>
      </c>
      <c r="AM244" s="47" t="str">
        <f aca="false">IFERROR(IF(AC244="NÃO","",IF(OR(AG244="-",AG244="Pneus"),AK244-AL244,"")),"")</f>
        <v/>
      </c>
      <c r="AN244" s="48" t="str">
        <f aca="false">IF(AND(Y244="REVENDA",AC244="SIM",AG244="BIT"),((AB244/1+1)*AI244)*0.4117,"")</f>
        <v/>
      </c>
      <c r="AO244" s="48" t="str">
        <f aca="false">IF(AN244="","",AN244*17%)</f>
        <v/>
      </c>
      <c r="AP244" s="49" t="str">
        <f aca="false">IF(AN244="","",IF(T244=0.12,(U244*0.4117)*0.4117,IF(T244=0,(AI244*0.07)*0.4117,U244*0.4117)))</f>
        <v/>
      </c>
      <c r="AQ244" s="47" t="str">
        <f aca="false">IF(AN244="","",AO244-AP244)</f>
        <v/>
      </c>
      <c r="AR244" s="50" t="str">
        <f aca="false">IFERROR(IF(AND(AC244="SIM",Y244="REVENDA",LEFT(AG244,5)="ANEXO")*OR(AE244="ANEXO I",AF244="ANEXO II"),VLOOKUP(H244,Dados!G:I,2,0),""),"INSERIR MVA")</f>
        <v/>
      </c>
      <c r="AS244" s="48" t="str">
        <f aca="false">IF(LEFT(AG244,5)="ANEXO",VLOOKUP(AG244,Dados!$X$111:$Z$112,2,0)*(AI244-Q244),"")</f>
        <v/>
      </c>
      <c r="AT244" s="48" t="str">
        <f aca="false">IFERROR(IF(AR244="","",(AI244*AR244)+AI244),"INSERIR MVA")</f>
        <v/>
      </c>
      <c r="AU244" s="48" t="str">
        <f aca="false">IF(AT244="","",IF(AY244=0.04,U244,AS244*AY244))</f>
        <v/>
      </c>
      <c r="AV244" s="47" t="str">
        <f aca="false">IFERROR(IF(AU244="","",(VLOOKUP(AG244,Dados!$X$111:$Z$112,3,0)*AT244*0.17)),"INSERIR MVA")</f>
        <v/>
      </c>
      <c r="AW244" s="47" t="str">
        <f aca="false">IFERROR(IF(AR244="","",AV244-AU244),"")</f>
        <v/>
      </c>
      <c r="AX244" s="51" t="str">
        <f aca="false">IFERROR(IF(AC244="NÃO","",IF(AM244&lt;&gt;"",AM244-W244,IF(AQ244&lt;&gt;"",AQ244-W244,IF(AW244&lt;&gt;"",AW244-W244,"")))),"")</f>
        <v/>
      </c>
      <c r="AY244" s="46" t="str">
        <f aca="false">IFERROR(IF(ISNA(VLOOKUP(R244,Dados!$X$2:$Y$5,2,0)),VLOOKUP(D244,Dados!$X$7:$Y$33,2,0),VLOOKUP(R244,Dados!$X$2:$Y$5,2,0)),"")</f>
        <v/>
      </c>
      <c r="AZ244" s="52" t="str">
        <f aca="false">IF(C244="","",IF(AND(Y244="CONSUMO",AC244="NÃO")*OR(AG244="-",AG244="BIT"),IF(E244&lt;&gt;"",(AI244-(P244+L244-N244+Q244)*AY244)/0.83),""))</f>
        <v/>
      </c>
      <c r="BA244" s="51" t="str">
        <f aca="false">IF(AZ244="","",AZ244*0.17-((P244+L244-N244+Q244)*AY244))</f>
        <v/>
      </c>
      <c r="BB244" s="51" t="str">
        <f aca="false">IF(AND(Y244="CONSUMO",AG244="ANEXO I",AY244&gt;4%),(AI244-(P244+L244-N244+Q244)*0.0514)/0.83*(0.5177)*(0.17)-AI244*0.0514,IF(AND(Y244="CONSUMO",AG244="ANEXO II",AY244&gt;4%),(AI244-(P244+L244-N244+Q244)*0.041)/0.83*(0.3295)*(0.17)-AI244*0.041,IF(AND(Y244="CONSUMO",AG244="ANEXO I",AY244=4%),(AI244-(P244+L244-N244+Q244)*0.04)/0.83*(0.5177)*(0.17)-AI244*0.04,IF(AND(Y244="CONSUMO",AG244="ANEXO II",AY244=4%),(AI244-(P244+L244-N244+Q244)*0.04)/0.83*(0.3295)*(0.17)-AI244*0.04,""))))</f>
        <v/>
      </c>
      <c r="BC244" s="51" t="str">
        <f aca="false">IF(C244="","",IF(AND(Y244="CONSUMO",AC244="SIM")*OR(AG244="-",AG244="BIT"),IF(E244&lt;&gt;"",(AI244-(P244+L244-N244+Q244)*AY244)/0.83),""))</f>
        <v/>
      </c>
      <c r="BD244" s="51" t="str">
        <f aca="false">IF(BC244="","",BC244*0.17)</f>
        <v/>
      </c>
      <c r="BE244" s="51" t="str">
        <f aca="false">IF(I244=6908,0,IF(BC244="","",BD244-((P244+L244-N244+Q244)*AY244)))</f>
        <v/>
      </c>
      <c r="BF244" s="53" t="str">
        <f aca="false">IF(B244="","",IF(OR(B244="",E244="Regime Normal"),0,(AI244-Q244)*VLOOKUP(R244,Dados!$X$98:$Y$108,2,0)))</f>
        <v/>
      </c>
      <c r="BG244" s="54" t="str">
        <f aca="false">IFERROR(VLOOKUP(I244,Dados!$AC$27:$AD$43,2,0),IF(B244="","",IF(D244&lt;&gt;"MT",IF(AND(AC244="SIM",Y244="Revenda"),"2403",IF(AND(AC244="SIM",Y244="Consumo"),"2407",IF(AND(AC244="NÃO",Y244="Revenda"),"2102",IF(AND(AC244="NÃO",Y244="Consumo"),"2556",)))),REPLACE(I244,1,1,1))))</f>
        <v/>
      </c>
    </row>
    <row r="245" customFormat="false" ht="12.8" hidden="false" customHeight="false" outlineLevel="0" collapsed="false">
      <c r="Y245" s="45"/>
      <c r="Z245" s="46" t="str">
        <f aca="false">IF(B245="","",(IFERROR(VLOOKUP(H245,Dados!A$3:B$15000,2,0),"Não Encontrado")))</f>
        <v/>
      </c>
      <c r="AA245" s="46" t="str">
        <f aca="false">IF(B245="","",(IFERROR(VLOOKUP(G245,Dados!C$3:E$15000,3,0),"Não Encontrado")))</f>
        <v/>
      </c>
      <c r="AB245" s="46" t="str">
        <f aca="false">IFERROR(IF(Z245&lt;&gt;"Não Encontrado",Z245,IF(AA245&lt;&gt;"Não Encontrado",AA245,"")),"")</f>
        <v/>
      </c>
      <c r="AC245" s="45" t="str">
        <f aca="false">IF(B245="","",IF(AB245="","NÃO","SIM"))</f>
        <v/>
      </c>
      <c r="AD245" s="45" t="str">
        <f aca="false">IFERROR(VLOOKUP(G245,Dados!$P$3:$R$500,3,0),"")</f>
        <v/>
      </c>
      <c r="AE245" s="45" t="str">
        <f aca="false">IFERROR(VLOOKUP(G245,Dados!$K$3:$L$500,2,0),"")</f>
        <v/>
      </c>
      <c r="AF245" s="45" t="str">
        <f aca="false">IFERROR(VLOOKUP(G245,Dados!$M$3:$N$500,2,0),"")</f>
        <v/>
      </c>
      <c r="AG245" s="45" t="str">
        <f aca="false">IF(F245="","",IF(AND(AD245="",AE245="",AF245=""),"-",IF(AND(AD245="BIT",AE245="",AF245=""),"BIT",IF(AND(AE245="ANEXO I",AD245="",AF245=""),"ANEXO I",IF(AND(AF245="ANEXO II",AD245="",AE245=""),"ANEXO II","Escolher")))))</f>
        <v/>
      </c>
      <c r="AH245" s="45" t="str">
        <f aca="false">IF(AG245&lt;&gt;"Pneus","",IFERROR(VLOOKUP(R245,Dados!$X$2:$Z$5,3,0)*(AI245-Q245),VLOOKUP(D245,Dados!$X$7:$Z$33,3,0)*(AI245-Q245)))</f>
        <v/>
      </c>
      <c r="AI245" s="47" t="str">
        <f aca="false">IF(B245="","",P245+Q245+O245+M245+L245-N245)</f>
        <v/>
      </c>
      <c r="AJ245" s="48" t="str">
        <f aca="false">IFERROR(IF(AND(AC245="SIM",AG245="-",Y245="REVENDA"),(AB245/1+1)*AI245,IF(AND(AC245="SIM",AG245="Pneus",Y245="REVENDA"),(AB245/1+1)*(AI245-AH245),"")),"")</f>
        <v/>
      </c>
      <c r="AK245" s="48" t="str">
        <f aca="false">IF(AJ245="","",AJ245*17%)</f>
        <v/>
      </c>
      <c r="AL245" s="48" t="str">
        <f aca="false">IFERROR(IF(AC245="NÃO","",IF(AK245="","",IF(E245="Simples Nacional",BF245,IF(T245=0.12,U245*0.5833337002,IF(T245=0,AI245*0.07,U245))))),"")</f>
        <v/>
      </c>
      <c r="AM245" s="47" t="str">
        <f aca="false">IFERROR(IF(AC245="NÃO","",IF(OR(AG245="-",AG245="Pneus"),AK245-AL245,"")),"")</f>
        <v/>
      </c>
      <c r="AN245" s="48" t="str">
        <f aca="false">IF(AND(Y245="REVENDA",AC245="SIM",AG245="BIT"),((AB245/1+1)*AI245)*0.4117,"")</f>
        <v/>
      </c>
      <c r="AO245" s="48" t="str">
        <f aca="false">IF(AN245="","",AN245*17%)</f>
        <v/>
      </c>
      <c r="AP245" s="49" t="str">
        <f aca="false">IF(AN245="","",IF(T245=0.12,(U245*0.4117)*0.4117,IF(T245=0,(AI245*0.07)*0.4117,U245*0.4117)))</f>
        <v/>
      </c>
      <c r="AQ245" s="47" t="str">
        <f aca="false">IF(AN245="","",AO245-AP245)</f>
        <v/>
      </c>
      <c r="AR245" s="50" t="str">
        <f aca="false">IFERROR(IF(AND(AC245="SIM",Y245="REVENDA",LEFT(AG245,5)="ANEXO")*OR(AE245="ANEXO I",AF245="ANEXO II"),VLOOKUP(H245,Dados!G:I,2,0),""),"INSERIR MVA")</f>
        <v/>
      </c>
      <c r="AS245" s="48" t="str">
        <f aca="false">IF(LEFT(AG245,5)="ANEXO",VLOOKUP(AG245,Dados!$X$111:$Z$112,2,0)*(AI245-Q245),"")</f>
        <v/>
      </c>
      <c r="AT245" s="48" t="str">
        <f aca="false">IFERROR(IF(AR245="","",(AI245*AR245)+AI245),"INSERIR MVA")</f>
        <v/>
      </c>
      <c r="AU245" s="48" t="str">
        <f aca="false">IF(AT245="","",IF(AY245=0.04,U245,AS245*AY245))</f>
        <v/>
      </c>
      <c r="AV245" s="47" t="str">
        <f aca="false">IFERROR(IF(AU245="","",(VLOOKUP(AG245,Dados!$X$111:$Z$112,3,0)*AT245*0.17)),"INSERIR MVA")</f>
        <v/>
      </c>
      <c r="AW245" s="47" t="str">
        <f aca="false">IFERROR(IF(AR245="","",AV245-AU245),"")</f>
        <v/>
      </c>
      <c r="AX245" s="51" t="str">
        <f aca="false">IFERROR(IF(AC245="NÃO","",IF(AM245&lt;&gt;"",AM245-W245,IF(AQ245&lt;&gt;"",AQ245-W245,IF(AW245&lt;&gt;"",AW245-W245,"")))),"")</f>
        <v/>
      </c>
      <c r="AY245" s="46" t="str">
        <f aca="false">IFERROR(IF(ISNA(VLOOKUP(R245,Dados!$X$2:$Y$5,2,0)),VLOOKUP(D245,Dados!$X$7:$Y$33,2,0),VLOOKUP(R245,Dados!$X$2:$Y$5,2,0)),"")</f>
        <v/>
      </c>
      <c r="AZ245" s="52" t="str">
        <f aca="false">IF(C245="","",IF(AND(Y245="CONSUMO",AC245="NÃO")*OR(AG245="-",AG245="BIT"),IF(E245&lt;&gt;"",(AI245-(P245+L245-N245+Q245)*AY245)/0.83),""))</f>
        <v/>
      </c>
      <c r="BA245" s="51" t="str">
        <f aca="false">IF(AZ245="","",AZ245*0.17-((P245+L245-N245+Q245)*AY245))</f>
        <v/>
      </c>
      <c r="BB245" s="51" t="str">
        <f aca="false">IF(AND(Y245="CONSUMO",AG245="ANEXO I",AY245&gt;4%),(AI245-(P245+L245-N245+Q245)*0.0514)/0.83*(0.5177)*(0.17)-AI245*0.0514,IF(AND(Y245="CONSUMO",AG245="ANEXO II",AY245&gt;4%),(AI245-(P245+L245-N245+Q245)*0.041)/0.83*(0.3295)*(0.17)-AI245*0.041,IF(AND(Y245="CONSUMO",AG245="ANEXO I",AY245=4%),(AI245-(P245+L245-N245+Q245)*0.04)/0.83*(0.5177)*(0.17)-AI245*0.04,IF(AND(Y245="CONSUMO",AG245="ANEXO II",AY245=4%),(AI245-(P245+L245-N245+Q245)*0.04)/0.83*(0.3295)*(0.17)-AI245*0.04,""))))</f>
        <v/>
      </c>
      <c r="BC245" s="51" t="str">
        <f aca="false">IF(C245="","",IF(AND(Y245="CONSUMO",AC245="SIM")*OR(AG245="-",AG245="BIT"),IF(E245&lt;&gt;"",(AI245-(P245+L245-N245+Q245)*AY245)/0.83),""))</f>
        <v/>
      </c>
      <c r="BD245" s="51" t="str">
        <f aca="false">IF(BC245="","",BC245*0.17)</f>
        <v/>
      </c>
      <c r="BE245" s="51" t="str">
        <f aca="false">IF(I245=6908,0,IF(BC245="","",BD245-((P245+L245-N245+Q245)*AY245)))</f>
        <v/>
      </c>
      <c r="BF245" s="53" t="str">
        <f aca="false">IF(B245="","",IF(OR(B245="",E245="Regime Normal"),0,(AI245-Q245)*VLOOKUP(R245,Dados!$X$98:$Y$108,2,0)))</f>
        <v/>
      </c>
      <c r="BG245" s="54" t="str">
        <f aca="false">IFERROR(VLOOKUP(I245,Dados!$AC$27:$AD$43,2,0),IF(B245="","",IF(D245&lt;&gt;"MT",IF(AND(AC245="SIM",Y245="Revenda"),"2403",IF(AND(AC245="SIM",Y245="Consumo"),"2407",IF(AND(AC245="NÃO",Y245="Revenda"),"2102",IF(AND(AC245="NÃO",Y245="Consumo"),"2556",)))),REPLACE(I245,1,1,1))))</f>
        <v/>
      </c>
    </row>
    <row r="246" customFormat="false" ht="12.8" hidden="false" customHeight="false" outlineLevel="0" collapsed="false">
      <c r="Y246" s="45"/>
      <c r="Z246" s="46" t="str">
        <f aca="false">IF(B246="","",(IFERROR(VLOOKUP(H246,Dados!A$3:B$15000,2,0),"Não Encontrado")))</f>
        <v/>
      </c>
      <c r="AA246" s="46" t="str">
        <f aca="false">IF(B246="","",(IFERROR(VLOOKUP(G246,Dados!C$3:E$15000,3,0),"Não Encontrado")))</f>
        <v/>
      </c>
      <c r="AB246" s="46" t="str">
        <f aca="false">IFERROR(IF(Z246&lt;&gt;"Não Encontrado",Z246,IF(AA246&lt;&gt;"Não Encontrado",AA246,"")),"")</f>
        <v/>
      </c>
      <c r="AC246" s="45" t="str">
        <f aca="false">IF(B246="","",IF(AB246="","NÃO","SIM"))</f>
        <v/>
      </c>
      <c r="AD246" s="45" t="str">
        <f aca="false">IFERROR(VLOOKUP(G246,Dados!$P$3:$R$500,3,0),"")</f>
        <v/>
      </c>
      <c r="AE246" s="45" t="str">
        <f aca="false">IFERROR(VLOOKUP(G246,Dados!$K$3:$L$500,2,0),"")</f>
        <v/>
      </c>
      <c r="AF246" s="45" t="str">
        <f aca="false">IFERROR(VLOOKUP(G246,Dados!$M$3:$N$500,2,0),"")</f>
        <v/>
      </c>
      <c r="AG246" s="45" t="str">
        <f aca="false">IF(F246="","",IF(AND(AD246="",AE246="",AF246=""),"-",IF(AND(AD246="BIT",AE246="",AF246=""),"BIT",IF(AND(AE246="ANEXO I",AD246="",AF246=""),"ANEXO I",IF(AND(AF246="ANEXO II",AD246="",AE246=""),"ANEXO II","Escolher")))))</f>
        <v/>
      </c>
      <c r="AH246" s="45" t="str">
        <f aca="false">IF(AG246&lt;&gt;"Pneus","",IFERROR(VLOOKUP(R246,Dados!$X$2:$Z$5,3,0)*(AI246-Q246),VLOOKUP(D246,Dados!$X$7:$Z$33,3,0)*(AI246-Q246)))</f>
        <v/>
      </c>
      <c r="AI246" s="47" t="str">
        <f aca="false">IF(B246="","",P246+Q246+O246+M246+L246-N246)</f>
        <v/>
      </c>
      <c r="AJ246" s="48" t="str">
        <f aca="false">IFERROR(IF(AND(AC246="SIM",AG246="-",Y246="REVENDA"),(AB246/1+1)*AI246,IF(AND(AC246="SIM",AG246="Pneus",Y246="REVENDA"),(AB246/1+1)*(AI246-AH246),"")),"")</f>
        <v/>
      </c>
      <c r="AK246" s="48" t="str">
        <f aca="false">IF(AJ246="","",AJ246*17%)</f>
        <v/>
      </c>
      <c r="AL246" s="48" t="str">
        <f aca="false">IFERROR(IF(AC246="NÃO","",IF(AK246="","",IF(E246="Simples Nacional",BF246,IF(T246=0.12,U246*0.5833337002,IF(T246=0,AI246*0.07,U246))))),"")</f>
        <v/>
      </c>
      <c r="AM246" s="47" t="str">
        <f aca="false">IFERROR(IF(AC246="NÃO","",IF(OR(AG246="-",AG246="Pneus"),AK246-AL246,"")),"")</f>
        <v/>
      </c>
      <c r="AN246" s="48" t="str">
        <f aca="false">IF(AND(Y246="REVENDA",AC246="SIM",AG246="BIT"),((AB246/1+1)*AI246)*0.4117,"")</f>
        <v/>
      </c>
      <c r="AO246" s="48" t="str">
        <f aca="false">IF(AN246="","",AN246*17%)</f>
        <v/>
      </c>
      <c r="AP246" s="49" t="str">
        <f aca="false">IF(AN246="","",IF(T246=0.12,(U246*0.4117)*0.4117,IF(T246=0,(AI246*0.07)*0.4117,U246*0.4117)))</f>
        <v/>
      </c>
      <c r="AQ246" s="47" t="str">
        <f aca="false">IF(AN246="","",AO246-AP246)</f>
        <v/>
      </c>
      <c r="AR246" s="50" t="str">
        <f aca="false">IFERROR(IF(AND(AC246="SIM",Y246="REVENDA",LEFT(AG246,5)="ANEXO")*OR(AE246="ANEXO I",AF246="ANEXO II"),VLOOKUP(H246,Dados!G:I,2,0),""),"INSERIR MVA")</f>
        <v/>
      </c>
      <c r="AS246" s="48" t="str">
        <f aca="false">IF(LEFT(AG246,5)="ANEXO",VLOOKUP(AG246,Dados!$X$111:$Z$112,2,0)*(AI246-Q246),"")</f>
        <v/>
      </c>
      <c r="AT246" s="48" t="str">
        <f aca="false">IFERROR(IF(AR246="","",(AI246*AR246)+AI246),"INSERIR MVA")</f>
        <v/>
      </c>
      <c r="AU246" s="48" t="str">
        <f aca="false">IF(AT246="","",IF(AY246=0.04,U246,AS246*AY246))</f>
        <v/>
      </c>
      <c r="AV246" s="47" t="str">
        <f aca="false">IFERROR(IF(AU246="","",(VLOOKUP(AG246,Dados!$X$111:$Z$112,3,0)*AT246*0.17)),"INSERIR MVA")</f>
        <v/>
      </c>
      <c r="AW246" s="47" t="str">
        <f aca="false">IFERROR(IF(AR246="","",AV246-AU246),"")</f>
        <v/>
      </c>
      <c r="AX246" s="51" t="str">
        <f aca="false">IFERROR(IF(AC246="NÃO","",IF(AM246&lt;&gt;"",AM246-W246,IF(AQ246&lt;&gt;"",AQ246-W246,IF(AW246&lt;&gt;"",AW246-W246,"")))),"")</f>
        <v/>
      </c>
      <c r="AY246" s="46" t="str">
        <f aca="false">IFERROR(IF(ISNA(VLOOKUP(R246,Dados!$X$2:$Y$5,2,0)),VLOOKUP(D246,Dados!$X$7:$Y$33,2,0),VLOOKUP(R246,Dados!$X$2:$Y$5,2,0)),"")</f>
        <v/>
      </c>
      <c r="AZ246" s="52" t="str">
        <f aca="false">IF(C246="","",IF(AND(Y246="CONSUMO",AC246="NÃO")*OR(AG246="-",AG246="BIT"),IF(E246&lt;&gt;"",(AI246-(P246+L246-N246+Q246)*AY246)/0.83),""))</f>
        <v/>
      </c>
      <c r="BA246" s="51" t="str">
        <f aca="false">IF(AZ246="","",AZ246*0.17-((P246+L246-N246+Q246)*AY246))</f>
        <v/>
      </c>
      <c r="BB246" s="51" t="str">
        <f aca="false">IF(AND(Y246="CONSUMO",AG246="ANEXO I",AY246&gt;4%),(AI246-(P246+L246-N246+Q246)*0.0514)/0.83*(0.5177)*(0.17)-AI246*0.0514,IF(AND(Y246="CONSUMO",AG246="ANEXO II",AY246&gt;4%),(AI246-(P246+L246-N246+Q246)*0.041)/0.83*(0.3295)*(0.17)-AI246*0.041,IF(AND(Y246="CONSUMO",AG246="ANEXO I",AY246=4%),(AI246-(P246+L246-N246+Q246)*0.04)/0.83*(0.5177)*(0.17)-AI246*0.04,IF(AND(Y246="CONSUMO",AG246="ANEXO II",AY246=4%),(AI246-(P246+L246-N246+Q246)*0.04)/0.83*(0.3295)*(0.17)-AI246*0.04,""))))</f>
        <v/>
      </c>
      <c r="BC246" s="51" t="str">
        <f aca="false">IF(C246="","",IF(AND(Y246="CONSUMO",AC246="SIM")*OR(AG246="-",AG246="BIT"),IF(E246&lt;&gt;"",(AI246-(P246+L246-N246+Q246)*AY246)/0.83),""))</f>
        <v/>
      </c>
      <c r="BD246" s="51" t="str">
        <f aca="false">IF(BC246="","",BC246*0.17)</f>
        <v/>
      </c>
      <c r="BE246" s="51" t="str">
        <f aca="false">IF(I246=6908,0,IF(BC246="","",BD246-((P246+L246-N246+Q246)*AY246)))</f>
        <v/>
      </c>
      <c r="BF246" s="53" t="str">
        <f aca="false">IF(B246="","",IF(OR(B246="",E246="Regime Normal"),0,(AI246-Q246)*VLOOKUP(R246,Dados!$X$98:$Y$108,2,0)))</f>
        <v/>
      </c>
      <c r="BG246" s="54" t="str">
        <f aca="false">IFERROR(VLOOKUP(I246,Dados!$AC$27:$AD$43,2,0),IF(B246="","",IF(D246&lt;&gt;"MT",IF(AND(AC246="SIM",Y246="Revenda"),"2403",IF(AND(AC246="SIM",Y246="Consumo"),"2407",IF(AND(AC246="NÃO",Y246="Revenda"),"2102",IF(AND(AC246="NÃO",Y246="Consumo"),"2556",)))),REPLACE(I246,1,1,1))))</f>
        <v/>
      </c>
    </row>
    <row r="247" customFormat="false" ht="12.8" hidden="false" customHeight="false" outlineLevel="0" collapsed="false">
      <c r="Y247" s="45"/>
      <c r="Z247" s="46" t="str">
        <f aca="false">IF(B247="","",(IFERROR(VLOOKUP(H247,Dados!A$3:B$15000,2,0),"Não Encontrado")))</f>
        <v/>
      </c>
      <c r="AA247" s="46" t="str">
        <f aca="false">IF(B247="","",(IFERROR(VLOOKUP(G247,Dados!C$3:E$15000,3,0),"Não Encontrado")))</f>
        <v/>
      </c>
      <c r="AB247" s="46" t="str">
        <f aca="false">IFERROR(IF(Z247&lt;&gt;"Não Encontrado",Z247,IF(AA247&lt;&gt;"Não Encontrado",AA247,"")),"")</f>
        <v/>
      </c>
      <c r="AC247" s="45" t="str">
        <f aca="false">IF(B247="","",IF(AB247="","NÃO","SIM"))</f>
        <v/>
      </c>
      <c r="AD247" s="45" t="str">
        <f aca="false">IFERROR(VLOOKUP(G247,Dados!$P$3:$R$500,3,0),"")</f>
        <v/>
      </c>
      <c r="AE247" s="45" t="str">
        <f aca="false">IFERROR(VLOOKUP(G247,Dados!$K$3:$L$500,2,0),"")</f>
        <v/>
      </c>
      <c r="AF247" s="45" t="str">
        <f aca="false">IFERROR(VLOOKUP(G247,Dados!$M$3:$N$500,2,0),"")</f>
        <v/>
      </c>
      <c r="AG247" s="45" t="str">
        <f aca="false">IF(F247="","",IF(AND(AD247="",AE247="",AF247=""),"-",IF(AND(AD247="BIT",AE247="",AF247=""),"BIT",IF(AND(AE247="ANEXO I",AD247="",AF247=""),"ANEXO I",IF(AND(AF247="ANEXO II",AD247="",AE247=""),"ANEXO II","Escolher")))))</f>
        <v/>
      </c>
      <c r="AH247" s="45" t="str">
        <f aca="false">IF(AG247&lt;&gt;"Pneus","",IFERROR(VLOOKUP(R247,Dados!$X$2:$Z$5,3,0)*(AI247-Q247),VLOOKUP(D247,Dados!$X$7:$Z$33,3,0)*(AI247-Q247)))</f>
        <v/>
      </c>
      <c r="AI247" s="47" t="str">
        <f aca="false">IF(B247="","",P247+Q247+O247+M247+L247-N247)</f>
        <v/>
      </c>
      <c r="AJ247" s="48" t="str">
        <f aca="false">IFERROR(IF(AND(AC247="SIM",AG247="-",Y247="REVENDA"),(AB247/1+1)*AI247,IF(AND(AC247="SIM",AG247="Pneus",Y247="REVENDA"),(AB247/1+1)*(AI247-AH247),"")),"")</f>
        <v/>
      </c>
      <c r="AK247" s="48" t="str">
        <f aca="false">IF(AJ247="","",AJ247*17%)</f>
        <v/>
      </c>
      <c r="AL247" s="48" t="str">
        <f aca="false">IFERROR(IF(AC247="NÃO","",IF(AK247="","",IF(E247="Simples Nacional",BF247,IF(T247=0.12,U247*0.5833337002,IF(T247=0,AI247*0.07,U247))))),"")</f>
        <v/>
      </c>
      <c r="AM247" s="47" t="str">
        <f aca="false">IFERROR(IF(AC247="NÃO","",IF(OR(AG247="-",AG247="Pneus"),AK247-AL247,"")),"")</f>
        <v/>
      </c>
      <c r="AN247" s="48" t="str">
        <f aca="false">IF(AND(Y247="REVENDA",AC247="SIM",AG247="BIT"),((AB247/1+1)*AI247)*0.4117,"")</f>
        <v/>
      </c>
      <c r="AO247" s="48" t="str">
        <f aca="false">IF(AN247="","",AN247*17%)</f>
        <v/>
      </c>
      <c r="AP247" s="49" t="str">
        <f aca="false">IF(AN247="","",IF(T247=0.12,(U247*0.4117)*0.4117,IF(T247=0,(AI247*0.07)*0.4117,U247*0.4117)))</f>
        <v/>
      </c>
      <c r="AQ247" s="47" t="str">
        <f aca="false">IF(AN247="","",AO247-AP247)</f>
        <v/>
      </c>
      <c r="AR247" s="50" t="str">
        <f aca="false">IFERROR(IF(AND(AC247="SIM",Y247="REVENDA",LEFT(AG247,5)="ANEXO")*OR(AE247="ANEXO I",AF247="ANEXO II"),VLOOKUP(H247,Dados!G:I,2,0),""),"INSERIR MVA")</f>
        <v/>
      </c>
      <c r="AS247" s="48" t="str">
        <f aca="false">IF(LEFT(AG247,5)="ANEXO",VLOOKUP(AG247,Dados!$X$111:$Z$112,2,0)*(AI247-Q247),"")</f>
        <v/>
      </c>
      <c r="AT247" s="48" t="str">
        <f aca="false">IFERROR(IF(AR247="","",(AI247*AR247)+AI247),"INSERIR MVA")</f>
        <v/>
      </c>
      <c r="AU247" s="48" t="str">
        <f aca="false">IF(AT247="","",IF(AY247=0.04,U247,AS247*AY247))</f>
        <v/>
      </c>
      <c r="AV247" s="47" t="str">
        <f aca="false">IFERROR(IF(AU247="","",(VLOOKUP(AG247,Dados!$X$111:$Z$112,3,0)*AT247*0.17)),"INSERIR MVA")</f>
        <v/>
      </c>
      <c r="AW247" s="47" t="str">
        <f aca="false">IFERROR(IF(AR247="","",AV247-AU247),"")</f>
        <v/>
      </c>
      <c r="AX247" s="51" t="str">
        <f aca="false">IFERROR(IF(AC247="NÃO","",IF(AM247&lt;&gt;"",AM247-W247,IF(AQ247&lt;&gt;"",AQ247-W247,IF(AW247&lt;&gt;"",AW247-W247,"")))),"")</f>
        <v/>
      </c>
      <c r="AY247" s="46" t="str">
        <f aca="false">IFERROR(IF(ISNA(VLOOKUP(R247,Dados!$X$2:$Y$5,2,0)),VLOOKUP(D247,Dados!$X$7:$Y$33,2,0),VLOOKUP(R247,Dados!$X$2:$Y$5,2,0)),"")</f>
        <v/>
      </c>
      <c r="AZ247" s="52" t="str">
        <f aca="false">IF(C247="","",IF(AND(Y247="CONSUMO",AC247="NÃO")*OR(AG247="-",AG247="BIT"),IF(E247&lt;&gt;"",(AI247-(P247+L247-N247+Q247)*AY247)/0.83),""))</f>
        <v/>
      </c>
      <c r="BA247" s="51" t="str">
        <f aca="false">IF(AZ247="","",AZ247*0.17-((P247+L247-N247+Q247)*AY247))</f>
        <v/>
      </c>
      <c r="BB247" s="51" t="str">
        <f aca="false">IF(AND(Y247="CONSUMO",AG247="ANEXO I",AY247&gt;4%),(AI247-(P247+L247-N247+Q247)*0.0514)/0.83*(0.5177)*(0.17)-AI247*0.0514,IF(AND(Y247="CONSUMO",AG247="ANEXO II",AY247&gt;4%),(AI247-(P247+L247-N247+Q247)*0.041)/0.83*(0.3295)*(0.17)-AI247*0.041,IF(AND(Y247="CONSUMO",AG247="ANEXO I",AY247=4%),(AI247-(P247+L247-N247+Q247)*0.04)/0.83*(0.5177)*(0.17)-AI247*0.04,IF(AND(Y247="CONSUMO",AG247="ANEXO II",AY247=4%),(AI247-(P247+L247-N247+Q247)*0.04)/0.83*(0.3295)*(0.17)-AI247*0.04,""))))</f>
        <v/>
      </c>
      <c r="BC247" s="51" t="str">
        <f aca="false">IF(C247="","",IF(AND(Y247="CONSUMO",AC247="SIM")*OR(AG247="-",AG247="BIT"),IF(E247&lt;&gt;"",(AI247-(P247+L247-N247+Q247)*AY247)/0.83),""))</f>
        <v/>
      </c>
      <c r="BD247" s="51" t="str">
        <f aca="false">IF(BC247="","",BC247*0.17)</f>
        <v/>
      </c>
      <c r="BE247" s="51" t="str">
        <f aca="false">IF(I247=6908,0,IF(BC247="","",BD247-((P247+L247-N247+Q247)*AY247)))</f>
        <v/>
      </c>
      <c r="BF247" s="53" t="str">
        <f aca="false">IF(B247="","",IF(OR(B247="",E247="Regime Normal"),0,(AI247-Q247)*VLOOKUP(R247,Dados!$X$98:$Y$108,2,0)))</f>
        <v/>
      </c>
      <c r="BG247" s="54" t="str">
        <f aca="false">IFERROR(VLOOKUP(I247,Dados!$AC$27:$AD$43,2,0),IF(B247="","",IF(D247&lt;&gt;"MT",IF(AND(AC247="SIM",Y247="Revenda"),"2403",IF(AND(AC247="SIM",Y247="Consumo"),"2407",IF(AND(AC247="NÃO",Y247="Revenda"),"2102",IF(AND(AC247="NÃO",Y247="Consumo"),"2556",)))),REPLACE(I247,1,1,1))))</f>
        <v/>
      </c>
    </row>
    <row r="248" customFormat="false" ht="12.8" hidden="false" customHeight="false" outlineLevel="0" collapsed="false">
      <c r="Y248" s="45"/>
      <c r="Z248" s="46" t="str">
        <f aca="false">IF(B248="","",(IFERROR(VLOOKUP(H248,Dados!A$3:B$15000,2,0),"Não Encontrado")))</f>
        <v/>
      </c>
      <c r="AA248" s="46" t="str">
        <f aca="false">IF(B248="","",(IFERROR(VLOOKUP(G248,Dados!C$3:E$15000,3,0),"Não Encontrado")))</f>
        <v/>
      </c>
      <c r="AB248" s="46" t="str">
        <f aca="false">IFERROR(IF(Z248&lt;&gt;"Não Encontrado",Z248,IF(AA248&lt;&gt;"Não Encontrado",AA248,"")),"")</f>
        <v/>
      </c>
      <c r="AC248" s="45" t="str">
        <f aca="false">IF(B248="","",IF(AB248="","NÃO","SIM"))</f>
        <v/>
      </c>
      <c r="AD248" s="45" t="str">
        <f aca="false">IFERROR(VLOOKUP(G248,Dados!$P$3:$R$500,3,0),"")</f>
        <v/>
      </c>
      <c r="AE248" s="45" t="str">
        <f aca="false">IFERROR(VLOOKUP(G248,Dados!$K$3:$L$500,2,0),"")</f>
        <v/>
      </c>
      <c r="AF248" s="45" t="str">
        <f aca="false">IFERROR(VLOOKUP(G248,Dados!$M$3:$N$500,2,0),"")</f>
        <v/>
      </c>
      <c r="AG248" s="45" t="str">
        <f aca="false">IF(F248="","",IF(AND(AD248="",AE248="",AF248=""),"-",IF(AND(AD248="BIT",AE248="",AF248=""),"BIT",IF(AND(AE248="ANEXO I",AD248="",AF248=""),"ANEXO I",IF(AND(AF248="ANEXO II",AD248="",AE248=""),"ANEXO II","Escolher")))))</f>
        <v/>
      </c>
      <c r="AH248" s="45" t="str">
        <f aca="false">IF(AG248&lt;&gt;"Pneus","",IFERROR(VLOOKUP(R248,Dados!$X$2:$Z$5,3,0)*(AI248-Q248),VLOOKUP(D248,Dados!$X$7:$Z$33,3,0)*(AI248-Q248)))</f>
        <v/>
      </c>
      <c r="AI248" s="47" t="str">
        <f aca="false">IF(B248="","",P248+Q248+O248+M248+L248-N248)</f>
        <v/>
      </c>
      <c r="AJ248" s="48" t="str">
        <f aca="false">IFERROR(IF(AND(AC248="SIM",AG248="-",Y248="REVENDA"),(AB248/1+1)*AI248,IF(AND(AC248="SIM",AG248="Pneus",Y248="REVENDA"),(AB248/1+1)*(AI248-AH248),"")),"")</f>
        <v/>
      </c>
      <c r="AK248" s="48" t="str">
        <f aca="false">IF(AJ248="","",AJ248*17%)</f>
        <v/>
      </c>
      <c r="AL248" s="48" t="str">
        <f aca="false">IFERROR(IF(AC248="NÃO","",IF(AK248="","",IF(E248="Simples Nacional",BF248,IF(T248=0.12,U248*0.5833337002,IF(T248=0,AI248*0.07,U248))))),"")</f>
        <v/>
      </c>
      <c r="AM248" s="47" t="str">
        <f aca="false">IFERROR(IF(AC248="NÃO","",IF(OR(AG248="-",AG248="Pneus"),AK248-AL248,"")),"")</f>
        <v/>
      </c>
      <c r="AN248" s="48" t="str">
        <f aca="false">IF(AND(Y248="REVENDA",AC248="SIM",AG248="BIT"),((AB248/1+1)*AI248)*0.4117,"")</f>
        <v/>
      </c>
      <c r="AO248" s="48" t="str">
        <f aca="false">IF(AN248="","",AN248*17%)</f>
        <v/>
      </c>
      <c r="AP248" s="49" t="str">
        <f aca="false">IF(AN248="","",IF(T248=0.12,(U248*0.4117)*0.4117,IF(T248=0,(AI248*0.07)*0.4117,U248*0.4117)))</f>
        <v/>
      </c>
      <c r="AQ248" s="47" t="str">
        <f aca="false">IF(AN248="","",AO248-AP248)</f>
        <v/>
      </c>
      <c r="AR248" s="50" t="str">
        <f aca="false">IFERROR(IF(AND(AC248="SIM",Y248="REVENDA",LEFT(AG248,5)="ANEXO")*OR(AE248="ANEXO I",AF248="ANEXO II"),VLOOKUP(H248,Dados!G:I,2,0),""),"INSERIR MVA")</f>
        <v/>
      </c>
      <c r="AS248" s="48" t="str">
        <f aca="false">IF(LEFT(AG248,5)="ANEXO",VLOOKUP(AG248,Dados!$X$111:$Z$112,2,0)*(AI248-Q248),"")</f>
        <v/>
      </c>
      <c r="AT248" s="48" t="str">
        <f aca="false">IFERROR(IF(AR248="","",(AI248*AR248)+AI248),"INSERIR MVA")</f>
        <v/>
      </c>
      <c r="AU248" s="48" t="str">
        <f aca="false">IF(AT248="","",IF(AY248=0.04,U248,AS248*AY248))</f>
        <v/>
      </c>
      <c r="AV248" s="47" t="str">
        <f aca="false">IFERROR(IF(AU248="","",(VLOOKUP(AG248,Dados!$X$111:$Z$112,3,0)*AT248*0.17)),"INSERIR MVA")</f>
        <v/>
      </c>
      <c r="AW248" s="47" t="str">
        <f aca="false">IFERROR(IF(AR248="","",AV248-AU248),"")</f>
        <v/>
      </c>
      <c r="AX248" s="51" t="str">
        <f aca="false">IFERROR(IF(AC248="NÃO","",IF(AM248&lt;&gt;"",AM248-W248,IF(AQ248&lt;&gt;"",AQ248-W248,IF(AW248&lt;&gt;"",AW248-W248,"")))),"")</f>
        <v/>
      </c>
      <c r="AY248" s="46" t="str">
        <f aca="false">IFERROR(IF(ISNA(VLOOKUP(R248,Dados!$X$2:$Y$5,2,0)),VLOOKUP(D248,Dados!$X$7:$Y$33,2,0),VLOOKUP(R248,Dados!$X$2:$Y$5,2,0)),"")</f>
        <v/>
      </c>
      <c r="AZ248" s="52" t="str">
        <f aca="false">IF(C248="","",IF(AND(Y248="CONSUMO",AC248="NÃO")*OR(AG248="-",AG248="BIT"),IF(E248&lt;&gt;"",(AI248-(P248+L248-N248+Q248)*AY248)/0.83),""))</f>
        <v/>
      </c>
      <c r="BA248" s="51" t="str">
        <f aca="false">IF(AZ248="","",AZ248*0.17-((P248+L248-N248+Q248)*AY248))</f>
        <v/>
      </c>
      <c r="BB248" s="51" t="str">
        <f aca="false">IF(AND(Y248="CONSUMO",AG248="ANEXO I",AY248&gt;4%),(AI248-(P248+L248-N248+Q248)*0.0514)/0.83*(0.5177)*(0.17)-AI248*0.0514,IF(AND(Y248="CONSUMO",AG248="ANEXO II",AY248&gt;4%),(AI248-(P248+L248-N248+Q248)*0.041)/0.83*(0.3295)*(0.17)-AI248*0.041,IF(AND(Y248="CONSUMO",AG248="ANEXO I",AY248=4%),(AI248-(P248+L248-N248+Q248)*0.04)/0.83*(0.5177)*(0.17)-AI248*0.04,IF(AND(Y248="CONSUMO",AG248="ANEXO II",AY248=4%),(AI248-(P248+L248-N248+Q248)*0.04)/0.83*(0.3295)*(0.17)-AI248*0.04,""))))</f>
        <v/>
      </c>
      <c r="BC248" s="51" t="str">
        <f aca="false">IF(C248="","",IF(AND(Y248="CONSUMO",AC248="SIM")*OR(AG248="-",AG248="BIT"),IF(E248&lt;&gt;"",(AI248-(P248+L248-N248+Q248)*AY248)/0.83),""))</f>
        <v/>
      </c>
      <c r="BD248" s="51" t="str">
        <f aca="false">IF(BC248="","",BC248*0.17)</f>
        <v/>
      </c>
      <c r="BE248" s="51" t="str">
        <f aca="false">IF(I248=6908,0,IF(BC248="","",BD248-((P248+L248-N248+Q248)*AY248)))</f>
        <v/>
      </c>
      <c r="BF248" s="53" t="str">
        <f aca="false">IF(B248="","",IF(OR(B248="",E248="Regime Normal"),0,(AI248-Q248)*VLOOKUP(R248,Dados!$X$98:$Y$108,2,0)))</f>
        <v/>
      </c>
      <c r="BG248" s="54" t="str">
        <f aca="false">IFERROR(VLOOKUP(I248,Dados!$AC$27:$AD$43,2,0),IF(B248="","",IF(D248&lt;&gt;"MT",IF(AND(AC248="SIM",Y248="Revenda"),"2403",IF(AND(AC248="SIM",Y248="Consumo"),"2407",IF(AND(AC248="NÃO",Y248="Revenda"),"2102",IF(AND(AC248="NÃO",Y248="Consumo"),"2556",)))),REPLACE(I248,1,1,1))))</f>
        <v/>
      </c>
    </row>
    <row r="249" customFormat="false" ht="12.8" hidden="false" customHeight="false" outlineLevel="0" collapsed="false">
      <c r="Y249" s="45"/>
      <c r="Z249" s="46" t="str">
        <f aca="false">IF(B249="","",(IFERROR(VLOOKUP(H249,Dados!A$3:B$15000,2,0),"Não Encontrado")))</f>
        <v/>
      </c>
      <c r="AA249" s="46" t="str">
        <f aca="false">IF(B249="","",(IFERROR(VLOOKUP(G249,Dados!C$3:E$15000,3,0),"Não Encontrado")))</f>
        <v/>
      </c>
      <c r="AB249" s="46" t="str">
        <f aca="false">IFERROR(IF(Z249&lt;&gt;"Não Encontrado",Z249,IF(AA249&lt;&gt;"Não Encontrado",AA249,"")),"")</f>
        <v/>
      </c>
      <c r="AC249" s="45" t="str">
        <f aca="false">IF(B249="","",IF(AB249="","NÃO","SIM"))</f>
        <v/>
      </c>
      <c r="AD249" s="45" t="str">
        <f aca="false">IFERROR(VLOOKUP(G249,Dados!$P$3:$R$500,3,0),"")</f>
        <v/>
      </c>
      <c r="AE249" s="45" t="str">
        <f aca="false">IFERROR(VLOOKUP(G249,Dados!$K$3:$L$500,2,0),"")</f>
        <v/>
      </c>
      <c r="AF249" s="45" t="str">
        <f aca="false">IFERROR(VLOOKUP(G249,Dados!$M$3:$N$500,2,0),"")</f>
        <v/>
      </c>
      <c r="AG249" s="45" t="str">
        <f aca="false">IF(F249="","",IF(AND(AD249="",AE249="",AF249=""),"-",IF(AND(AD249="BIT",AE249="",AF249=""),"BIT",IF(AND(AE249="ANEXO I",AD249="",AF249=""),"ANEXO I",IF(AND(AF249="ANEXO II",AD249="",AE249=""),"ANEXO II","Escolher")))))</f>
        <v/>
      </c>
      <c r="AH249" s="45" t="str">
        <f aca="false">IF(AG249&lt;&gt;"Pneus","",IFERROR(VLOOKUP(R249,Dados!$X$2:$Z$5,3,0)*(AI249-Q249),VLOOKUP(D249,Dados!$X$7:$Z$33,3,0)*(AI249-Q249)))</f>
        <v/>
      </c>
      <c r="AI249" s="47" t="str">
        <f aca="false">IF(B249="","",P249+Q249+O249+M249+L249-N249)</f>
        <v/>
      </c>
      <c r="AJ249" s="48" t="str">
        <f aca="false">IFERROR(IF(AND(AC249="SIM",AG249="-",Y249="REVENDA"),(AB249/1+1)*AI249,IF(AND(AC249="SIM",AG249="Pneus",Y249="REVENDA"),(AB249/1+1)*(AI249-AH249),"")),"")</f>
        <v/>
      </c>
      <c r="AK249" s="48" t="str">
        <f aca="false">IF(AJ249="","",AJ249*17%)</f>
        <v/>
      </c>
      <c r="AL249" s="48" t="str">
        <f aca="false">IFERROR(IF(AC249="NÃO","",IF(AK249="","",IF(E249="Simples Nacional",BF249,IF(T249=0.12,U249*0.5833337002,IF(T249=0,AI249*0.07,U249))))),"")</f>
        <v/>
      </c>
      <c r="AM249" s="47" t="str">
        <f aca="false">IFERROR(IF(AC249="NÃO","",IF(OR(AG249="-",AG249="Pneus"),AK249-AL249,"")),"")</f>
        <v/>
      </c>
      <c r="AN249" s="48" t="str">
        <f aca="false">IF(AND(Y249="REVENDA",AC249="SIM",AG249="BIT"),((AB249/1+1)*AI249)*0.4117,"")</f>
        <v/>
      </c>
      <c r="AO249" s="48" t="str">
        <f aca="false">IF(AN249="","",AN249*17%)</f>
        <v/>
      </c>
      <c r="AP249" s="49" t="str">
        <f aca="false">IF(AN249="","",IF(T249=0.12,(U249*0.4117)*0.4117,IF(T249=0,(AI249*0.07)*0.4117,U249*0.4117)))</f>
        <v/>
      </c>
      <c r="AQ249" s="47" t="str">
        <f aca="false">IF(AN249="","",AO249-AP249)</f>
        <v/>
      </c>
      <c r="AR249" s="50" t="str">
        <f aca="false">IFERROR(IF(AND(AC249="SIM",Y249="REVENDA",LEFT(AG249,5)="ANEXO")*OR(AE249="ANEXO I",AF249="ANEXO II"),VLOOKUP(H249,Dados!G:I,2,0),""),"INSERIR MVA")</f>
        <v/>
      </c>
      <c r="AS249" s="48" t="str">
        <f aca="false">IF(LEFT(AG249,5)="ANEXO",VLOOKUP(AG249,Dados!$X$111:$Z$112,2,0)*(AI249-Q249),"")</f>
        <v/>
      </c>
      <c r="AT249" s="48" t="str">
        <f aca="false">IFERROR(IF(AR249="","",(AI249*AR249)+AI249),"INSERIR MVA")</f>
        <v/>
      </c>
      <c r="AU249" s="48" t="str">
        <f aca="false">IF(AT249="","",IF(AY249=0.04,U249,AS249*AY249))</f>
        <v/>
      </c>
      <c r="AV249" s="47" t="str">
        <f aca="false">IFERROR(IF(AU249="","",(VLOOKUP(AG249,Dados!$X$111:$Z$112,3,0)*AT249*0.17)),"INSERIR MVA")</f>
        <v/>
      </c>
      <c r="AW249" s="47" t="str">
        <f aca="false">IFERROR(IF(AR249="","",AV249-AU249),"")</f>
        <v/>
      </c>
      <c r="AX249" s="51" t="str">
        <f aca="false">IFERROR(IF(AC249="NÃO","",IF(AM249&lt;&gt;"",AM249-W249,IF(AQ249&lt;&gt;"",AQ249-W249,IF(AW249&lt;&gt;"",AW249-W249,"")))),"")</f>
        <v/>
      </c>
      <c r="AY249" s="46" t="str">
        <f aca="false">IFERROR(IF(ISNA(VLOOKUP(R249,Dados!$X$2:$Y$5,2,0)),VLOOKUP(D249,Dados!$X$7:$Y$33,2,0),VLOOKUP(R249,Dados!$X$2:$Y$5,2,0)),"")</f>
        <v/>
      </c>
      <c r="AZ249" s="52" t="str">
        <f aca="false">IF(C249="","",IF(AND(Y249="CONSUMO",AC249="NÃO")*OR(AG249="-",AG249="BIT"),IF(E249&lt;&gt;"",(AI249-(P249+L249-N249+Q249)*AY249)/0.83),""))</f>
        <v/>
      </c>
      <c r="BA249" s="51" t="str">
        <f aca="false">IF(AZ249="","",AZ249*0.17-((P249+L249-N249+Q249)*AY249))</f>
        <v/>
      </c>
      <c r="BB249" s="51" t="str">
        <f aca="false">IF(AND(Y249="CONSUMO",AG249="ANEXO I",AY249&gt;4%),(AI249-(P249+L249-N249+Q249)*0.0514)/0.83*(0.5177)*(0.17)-AI249*0.0514,IF(AND(Y249="CONSUMO",AG249="ANEXO II",AY249&gt;4%),(AI249-(P249+L249-N249+Q249)*0.041)/0.83*(0.3295)*(0.17)-AI249*0.041,IF(AND(Y249="CONSUMO",AG249="ANEXO I",AY249=4%),(AI249-(P249+L249-N249+Q249)*0.04)/0.83*(0.5177)*(0.17)-AI249*0.04,IF(AND(Y249="CONSUMO",AG249="ANEXO II",AY249=4%),(AI249-(P249+L249-N249+Q249)*0.04)/0.83*(0.3295)*(0.17)-AI249*0.04,""))))</f>
        <v/>
      </c>
      <c r="BC249" s="51" t="str">
        <f aca="false">IF(C249="","",IF(AND(Y249="CONSUMO",AC249="SIM")*OR(AG249="-",AG249="BIT"),IF(E249&lt;&gt;"",(AI249-(P249+L249-N249+Q249)*AY249)/0.83),""))</f>
        <v/>
      </c>
      <c r="BD249" s="51" t="str">
        <f aca="false">IF(BC249="","",BC249*0.17)</f>
        <v/>
      </c>
      <c r="BE249" s="51" t="str">
        <f aca="false">IF(I249=6908,0,IF(BC249="","",BD249-((P249+L249-N249+Q249)*AY249)))</f>
        <v/>
      </c>
      <c r="BF249" s="53" t="str">
        <f aca="false">IF(B249="","",IF(OR(B249="",E249="Regime Normal"),0,(AI249-Q249)*VLOOKUP(R249,Dados!$X$98:$Y$108,2,0)))</f>
        <v/>
      </c>
      <c r="BG249" s="54" t="str">
        <f aca="false">IFERROR(VLOOKUP(I249,Dados!$AC$27:$AD$43,2,0),IF(B249="","",IF(D249&lt;&gt;"MT",IF(AND(AC249="SIM",Y249="Revenda"),"2403",IF(AND(AC249="SIM",Y249="Consumo"),"2407",IF(AND(AC249="NÃO",Y249="Revenda"),"2102",IF(AND(AC249="NÃO",Y249="Consumo"),"2556",)))),REPLACE(I249,1,1,1))))</f>
        <v/>
      </c>
    </row>
    <row r="250" customFormat="false" ht="12.8" hidden="false" customHeight="false" outlineLevel="0" collapsed="false">
      <c r="Y250" s="45"/>
      <c r="Z250" s="46" t="str">
        <f aca="false">IF(B250="","",(IFERROR(VLOOKUP(H250,Dados!A$3:B$15000,2,0),"Não Encontrado")))</f>
        <v/>
      </c>
      <c r="AA250" s="46" t="str">
        <f aca="false">IF(B250="","",(IFERROR(VLOOKUP(G250,Dados!C$3:E$15000,3,0),"Não Encontrado")))</f>
        <v/>
      </c>
      <c r="AB250" s="46" t="str">
        <f aca="false">IFERROR(IF(Z250&lt;&gt;"Não Encontrado",Z250,IF(AA250&lt;&gt;"Não Encontrado",AA250,"")),"")</f>
        <v/>
      </c>
      <c r="AC250" s="45" t="str">
        <f aca="false">IF(B250="","",IF(AB250="","NÃO","SIM"))</f>
        <v/>
      </c>
      <c r="AD250" s="45" t="str">
        <f aca="false">IFERROR(VLOOKUP(G250,Dados!$P$3:$R$500,3,0),"")</f>
        <v/>
      </c>
      <c r="AE250" s="45" t="str">
        <f aca="false">IFERROR(VLOOKUP(G250,Dados!$K$3:$L$500,2,0),"")</f>
        <v/>
      </c>
      <c r="AF250" s="45" t="str">
        <f aca="false">IFERROR(VLOOKUP(G250,Dados!$M$3:$N$500,2,0),"")</f>
        <v/>
      </c>
      <c r="AG250" s="45" t="str">
        <f aca="false">IF(F250="","",IF(AND(AD250="",AE250="",AF250=""),"-",IF(AND(AD250="BIT",AE250="",AF250=""),"BIT",IF(AND(AE250="ANEXO I",AD250="",AF250=""),"ANEXO I",IF(AND(AF250="ANEXO II",AD250="",AE250=""),"ANEXO II","Escolher")))))</f>
        <v/>
      </c>
      <c r="AH250" s="45" t="str">
        <f aca="false">IF(AG250&lt;&gt;"Pneus","",IFERROR(VLOOKUP(R250,Dados!$X$2:$Z$5,3,0)*(AI250-Q250),VLOOKUP(D250,Dados!$X$7:$Z$33,3,0)*(AI250-Q250)))</f>
        <v/>
      </c>
      <c r="AI250" s="47" t="str">
        <f aca="false">IF(B250="","",P250+Q250+O250+M250+L250-N250)</f>
        <v/>
      </c>
      <c r="AJ250" s="48" t="str">
        <f aca="false">IFERROR(IF(AND(AC250="SIM",AG250="-",Y250="REVENDA"),(AB250/1+1)*AI250,IF(AND(AC250="SIM",AG250="Pneus",Y250="REVENDA"),(AB250/1+1)*(AI250-AH250),"")),"")</f>
        <v/>
      </c>
      <c r="AK250" s="48" t="str">
        <f aca="false">IF(AJ250="","",AJ250*17%)</f>
        <v/>
      </c>
      <c r="AL250" s="48" t="str">
        <f aca="false">IFERROR(IF(AC250="NÃO","",IF(AK250="","",IF(E250="Simples Nacional",BF250,IF(T250=0.12,U250*0.5833337002,IF(T250=0,AI250*0.07,U250))))),"")</f>
        <v/>
      </c>
      <c r="AM250" s="47" t="str">
        <f aca="false">IFERROR(IF(AC250="NÃO","",IF(OR(AG250="-",AG250="Pneus"),AK250-AL250,"")),"")</f>
        <v/>
      </c>
      <c r="AN250" s="48" t="str">
        <f aca="false">IF(AND(Y250="REVENDA",AC250="SIM",AG250="BIT"),((AB250/1+1)*AI250)*0.4117,"")</f>
        <v/>
      </c>
      <c r="AO250" s="48" t="str">
        <f aca="false">IF(AN250="","",AN250*17%)</f>
        <v/>
      </c>
      <c r="AP250" s="49" t="str">
        <f aca="false">IF(AN250="","",IF(T250=0.12,(U250*0.4117)*0.4117,IF(T250=0,(AI250*0.07)*0.4117,U250*0.4117)))</f>
        <v/>
      </c>
      <c r="AQ250" s="47" t="str">
        <f aca="false">IF(AN250="","",AO250-AP250)</f>
        <v/>
      </c>
      <c r="AR250" s="50" t="str">
        <f aca="false">IFERROR(IF(AND(AC250="SIM",Y250="REVENDA",LEFT(AG250,5)="ANEXO")*OR(AE250="ANEXO I",AF250="ANEXO II"),VLOOKUP(H250,Dados!G:I,2,0),""),"INSERIR MVA")</f>
        <v/>
      </c>
      <c r="AS250" s="48" t="str">
        <f aca="false">IF(LEFT(AG250,5)="ANEXO",VLOOKUP(AG250,Dados!$X$111:$Z$112,2,0)*(AI250-Q250),"")</f>
        <v/>
      </c>
      <c r="AT250" s="48" t="str">
        <f aca="false">IFERROR(IF(AR250="","",(AI250*AR250)+AI250),"INSERIR MVA")</f>
        <v/>
      </c>
      <c r="AU250" s="48" t="str">
        <f aca="false">IF(AT250="","",IF(AY250=0.04,U250,AS250*AY250))</f>
        <v/>
      </c>
      <c r="AV250" s="47" t="str">
        <f aca="false">IFERROR(IF(AU250="","",(VLOOKUP(AG250,Dados!$X$111:$Z$112,3,0)*AT250*0.17)),"INSERIR MVA")</f>
        <v/>
      </c>
      <c r="AW250" s="47" t="str">
        <f aca="false">IFERROR(IF(AR250="","",AV250-AU250),"")</f>
        <v/>
      </c>
      <c r="AX250" s="51" t="str">
        <f aca="false">IFERROR(IF(AC250="NÃO","",IF(AM250&lt;&gt;"",AM250-W250,IF(AQ250&lt;&gt;"",AQ250-W250,IF(AW250&lt;&gt;"",AW250-W250,"")))),"")</f>
        <v/>
      </c>
      <c r="AY250" s="46" t="str">
        <f aca="false">IFERROR(IF(ISNA(VLOOKUP(R250,Dados!$X$2:$Y$5,2,0)),VLOOKUP(D250,Dados!$X$7:$Y$33,2,0),VLOOKUP(R250,Dados!$X$2:$Y$5,2,0)),"")</f>
        <v/>
      </c>
      <c r="AZ250" s="52" t="str">
        <f aca="false">IF(C250="","",IF(AND(Y250="CONSUMO",AC250="NÃO")*OR(AG250="-",AG250="BIT"),IF(E250&lt;&gt;"",(AI250-(P250+L250-N250+Q250)*AY250)/0.83),""))</f>
        <v/>
      </c>
      <c r="BA250" s="51" t="str">
        <f aca="false">IF(AZ250="","",AZ250*0.17-((P250+L250-N250+Q250)*AY250))</f>
        <v/>
      </c>
      <c r="BB250" s="51" t="str">
        <f aca="false">IF(AND(Y250="CONSUMO",AG250="ANEXO I",AY250&gt;4%),(AI250-(P250+L250-N250+Q250)*0.0514)/0.83*(0.5177)*(0.17)-AI250*0.0514,IF(AND(Y250="CONSUMO",AG250="ANEXO II",AY250&gt;4%),(AI250-(P250+L250-N250+Q250)*0.041)/0.83*(0.3295)*(0.17)-AI250*0.041,IF(AND(Y250="CONSUMO",AG250="ANEXO I",AY250=4%),(AI250-(P250+L250-N250+Q250)*0.04)/0.83*(0.5177)*(0.17)-AI250*0.04,IF(AND(Y250="CONSUMO",AG250="ANEXO II",AY250=4%),(AI250-(P250+L250-N250+Q250)*0.04)/0.83*(0.3295)*(0.17)-AI250*0.04,""))))</f>
        <v/>
      </c>
      <c r="BC250" s="51" t="str">
        <f aca="false">IF(C250="","",IF(AND(Y250="CONSUMO",AC250="SIM")*OR(AG250="-",AG250="BIT"),IF(E250&lt;&gt;"",(AI250-(P250+L250-N250+Q250)*AY250)/0.83),""))</f>
        <v/>
      </c>
      <c r="BD250" s="51" t="str">
        <f aca="false">IF(BC250="","",BC250*0.17)</f>
        <v/>
      </c>
      <c r="BE250" s="51" t="str">
        <f aca="false">IF(I250=6908,0,IF(BC250="","",BD250-((P250+L250-N250+Q250)*AY250)))</f>
        <v/>
      </c>
      <c r="BF250" s="53" t="str">
        <f aca="false">IF(B250="","",IF(OR(B250="",E250="Regime Normal"),0,(AI250-Q250)*VLOOKUP(R250,Dados!$X$98:$Y$108,2,0)))</f>
        <v/>
      </c>
      <c r="BG250" s="54" t="str">
        <f aca="false">IFERROR(VLOOKUP(I250,Dados!$AC$27:$AD$43,2,0),IF(B250="","",IF(D250&lt;&gt;"MT",IF(AND(AC250="SIM",Y250="Revenda"),"2403",IF(AND(AC250="SIM",Y250="Consumo"),"2407",IF(AND(AC250="NÃO",Y250="Revenda"),"2102",IF(AND(AC250="NÃO",Y250="Consumo"),"2556",)))),REPLACE(I250,1,1,1))))</f>
        <v/>
      </c>
    </row>
    <row r="251" customFormat="false" ht="12.8" hidden="false" customHeight="false" outlineLevel="0" collapsed="false">
      <c r="Y251" s="45"/>
      <c r="Z251" s="46" t="str">
        <f aca="false">IF(B251="","",(IFERROR(VLOOKUP(H251,Dados!A$3:B$15000,2,0),"Não Encontrado")))</f>
        <v/>
      </c>
      <c r="AA251" s="46" t="str">
        <f aca="false">IF(B251="","",(IFERROR(VLOOKUP(G251,Dados!C$3:E$15000,3,0),"Não Encontrado")))</f>
        <v/>
      </c>
      <c r="AB251" s="46" t="str">
        <f aca="false">IFERROR(IF(Z251&lt;&gt;"Não Encontrado",Z251,IF(AA251&lt;&gt;"Não Encontrado",AA251,"")),"")</f>
        <v/>
      </c>
      <c r="AC251" s="45" t="str">
        <f aca="false">IF(B251="","",IF(AB251="","NÃO","SIM"))</f>
        <v/>
      </c>
      <c r="AD251" s="45" t="str">
        <f aca="false">IFERROR(VLOOKUP(G251,Dados!$P$3:$R$500,3,0),"")</f>
        <v/>
      </c>
      <c r="AE251" s="45" t="str">
        <f aca="false">IFERROR(VLOOKUP(G251,Dados!$K$3:$L$500,2,0),"")</f>
        <v/>
      </c>
      <c r="AF251" s="45" t="str">
        <f aca="false">IFERROR(VLOOKUP(G251,Dados!$M$3:$N$500,2,0),"")</f>
        <v/>
      </c>
      <c r="AG251" s="45" t="str">
        <f aca="false">IF(F251="","",IF(AND(AD251="",AE251="",AF251=""),"-",IF(AND(AD251="BIT",AE251="",AF251=""),"BIT",IF(AND(AE251="ANEXO I",AD251="",AF251=""),"ANEXO I",IF(AND(AF251="ANEXO II",AD251="",AE251=""),"ANEXO II","Escolher")))))</f>
        <v/>
      </c>
      <c r="AH251" s="45" t="str">
        <f aca="false">IF(AG251&lt;&gt;"Pneus","",IFERROR(VLOOKUP(R251,Dados!$X$2:$Z$5,3,0)*(AI251-Q251),VLOOKUP(D251,Dados!$X$7:$Z$33,3,0)*(AI251-Q251)))</f>
        <v/>
      </c>
      <c r="AI251" s="47" t="str">
        <f aca="false">IF(B251="","",P251+Q251+O251+M251+L251-N251)</f>
        <v/>
      </c>
      <c r="AJ251" s="48" t="str">
        <f aca="false">IFERROR(IF(AND(AC251="SIM",AG251="-",Y251="REVENDA"),(AB251/1+1)*AI251,IF(AND(AC251="SIM",AG251="Pneus",Y251="REVENDA"),(AB251/1+1)*(AI251-AH251),"")),"")</f>
        <v/>
      </c>
      <c r="AK251" s="48" t="str">
        <f aca="false">IF(AJ251="","",AJ251*17%)</f>
        <v/>
      </c>
      <c r="AL251" s="48" t="str">
        <f aca="false">IFERROR(IF(AC251="NÃO","",IF(AK251="","",IF(E251="Simples Nacional",BF251,IF(T251=0.12,U251*0.5833337002,IF(T251=0,AI251*0.07,U251))))),"")</f>
        <v/>
      </c>
      <c r="AM251" s="47" t="str">
        <f aca="false">IFERROR(IF(AC251="NÃO","",IF(OR(AG251="-",AG251="Pneus"),AK251-AL251,"")),"")</f>
        <v/>
      </c>
      <c r="AN251" s="48" t="str">
        <f aca="false">IF(AND(Y251="REVENDA",AC251="SIM",AG251="BIT"),((AB251/1+1)*AI251)*0.4117,"")</f>
        <v/>
      </c>
      <c r="AO251" s="48" t="str">
        <f aca="false">IF(AN251="","",AN251*17%)</f>
        <v/>
      </c>
      <c r="AP251" s="49" t="str">
        <f aca="false">IF(AN251="","",IF(T251=0.12,(U251*0.4117)*0.4117,IF(T251=0,(AI251*0.07)*0.4117,U251*0.4117)))</f>
        <v/>
      </c>
      <c r="AQ251" s="47" t="str">
        <f aca="false">IF(AN251="","",AO251-AP251)</f>
        <v/>
      </c>
      <c r="AR251" s="50" t="str">
        <f aca="false">IFERROR(IF(AND(AC251="SIM",Y251="REVENDA",LEFT(AG251,5)="ANEXO")*OR(AE251="ANEXO I",AF251="ANEXO II"),VLOOKUP(H251,Dados!G:I,2,0),""),"INSERIR MVA")</f>
        <v/>
      </c>
      <c r="AS251" s="48" t="str">
        <f aca="false">IF(LEFT(AG251,5)="ANEXO",VLOOKUP(AG251,Dados!$X$111:$Z$112,2,0)*(AI251-Q251),"")</f>
        <v/>
      </c>
      <c r="AT251" s="48" t="str">
        <f aca="false">IFERROR(IF(AR251="","",(AI251*AR251)+AI251),"INSERIR MVA")</f>
        <v/>
      </c>
      <c r="AU251" s="48" t="str">
        <f aca="false">IF(AT251="","",IF(AY251=0.04,U251,AS251*AY251))</f>
        <v/>
      </c>
      <c r="AV251" s="47" t="str">
        <f aca="false">IFERROR(IF(AU251="","",(VLOOKUP(AG251,Dados!$X$111:$Z$112,3,0)*AT251*0.17)),"INSERIR MVA")</f>
        <v/>
      </c>
      <c r="AW251" s="47" t="str">
        <f aca="false">IFERROR(IF(AR251="","",AV251-AU251),"")</f>
        <v/>
      </c>
      <c r="AX251" s="51" t="str">
        <f aca="false">IFERROR(IF(AC251="NÃO","",IF(AM251&lt;&gt;"",AM251-W251,IF(AQ251&lt;&gt;"",AQ251-W251,IF(AW251&lt;&gt;"",AW251-W251,"")))),"")</f>
        <v/>
      </c>
      <c r="AY251" s="46" t="str">
        <f aca="false">IFERROR(IF(ISNA(VLOOKUP(R251,Dados!$X$2:$Y$5,2,0)),VLOOKUP(D251,Dados!$X$7:$Y$33,2,0),VLOOKUP(R251,Dados!$X$2:$Y$5,2,0)),"")</f>
        <v/>
      </c>
      <c r="AZ251" s="52" t="str">
        <f aca="false">IF(C251="","",IF(AND(Y251="CONSUMO",AC251="NÃO")*OR(AG251="-",AG251="BIT"),IF(E251&lt;&gt;"",(AI251-(P251+L251-N251+Q251)*AY251)/0.83),""))</f>
        <v/>
      </c>
      <c r="BA251" s="51" t="str">
        <f aca="false">IF(AZ251="","",AZ251*0.17-((P251+L251-N251+Q251)*AY251))</f>
        <v/>
      </c>
      <c r="BB251" s="51" t="str">
        <f aca="false">IF(AND(Y251="CONSUMO",AG251="ANEXO I",AY251&gt;4%),(AI251-(P251+L251-N251+Q251)*0.0514)/0.83*(0.5177)*(0.17)-AI251*0.0514,IF(AND(Y251="CONSUMO",AG251="ANEXO II",AY251&gt;4%),(AI251-(P251+L251-N251+Q251)*0.041)/0.83*(0.3295)*(0.17)-AI251*0.041,IF(AND(Y251="CONSUMO",AG251="ANEXO I",AY251=4%),(AI251-(P251+L251-N251+Q251)*0.04)/0.83*(0.5177)*(0.17)-AI251*0.04,IF(AND(Y251="CONSUMO",AG251="ANEXO II",AY251=4%),(AI251-(P251+L251-N251+Q251)*0.04)/0.83*(0.3295)*(0.17)-AI251*0.04,""))))</f>
        <v/>
      </c>
      <c r="BC251" s="51" t="str">
        <f aca="false">IF(C251="","",IF(AND(Y251="CONSUMO",AC251="SIM")*OR(AG251="-",AG251="BIT"),IF(E251&lt;&gt;"",(AI251-(P251+L251-N251+Q251)*AY251)/0.83),""))</f>
        <v/>
      </c>
      <c r="BD251" s="51" t="str">
        <f aca="false">IF(BC251="","",BC251*0.17)</f>
        <v/>
      </c>
      <c r="BE251" s="51" t="str">
        <f aca="false">IF(I251=6908,0,IF(BC251="","",BD251-((P251+L251-N251+Q251)*AY251)))</f>
        <v/>
      </c>
      <c r="BF251" s="53" t="str">
        <f aca="false">IF(B251="","",IF(OR(B251="",E251="Regime Normal"),0,(AI251-Q251)*VLOOKUP(R251,Dados!$X$98:$Y$108,2,0)))</f>
        <v/>
      </c>
      <c r="BG251" s="54" t="str">
        <f aca="false">IFERROR(VLOOKUP(I251,Dados!$AC$27:$AD$43,2,0),IF(B251="","",IF(D251&lt;&gt;"MT",IF(AND(AC251="SIM",Y251="Revenda"),"2403",IF(AND(AC251="SIM",Y251="Consumo"),"2407",IF(AND(AC251="NÃO",Y251="Revenda"),"2102",IF(AND(AC251="NÃO",Y251="Consumo"),"2556",)))),REPLACE(I251,1,1,1))))</f>
        <v/>
      </c>
    </row>
    <row r="252" customFormat="false" ht="12.8" hidden="false" customHeight="false" outlineLevel="0" collapsed="false">
      <c r="Y252" s="45"/>
      <c r="Z252" s="46" t="str">
        <f aca="false">IF(B252="","",(IFERROR(VLOOKUP(H252,Dados!A$3:B$15000,2,0),"Não Encontrado")))</f>
        <v/>
      </c>
      <c r="AA252" s="46" t="str">
        <f aca="false">IF(B252="","",(IFERROR(VLOOKUP(G252,Dados!C$3:E$15000,3,0),"Não Encontrado")))</f>
        <v/>
      </c>
      <c r="AB252" s="46" t="str">
        <f aca="false">IFERROR(IF(Z252&lt;&gt;"Não Encontrado",Z252,IF(AA252&lt;&gt;"Não Encontrado",AA252,"")),"")</f>
        <v/>
      </c>
      <c r="AC252" s="45" t="str">
        <f aca="false">IF(B252="","",IF(AB252="","NÃO","SIM"))</f>
        <v/>
      </c>
      <c r="AD252" s="45" t="str">
        <f aca="false">IFERROR(VLOOKUP(G252,Dados!$P$3:$R$500,3,0),"")</f>
        <v/>
      </c>
      <c r="AE252" s="45" t="str">
        <f aca="false">IFERROR(VLOOKUP(G252,Dados!$K$3:$L$500,2,0),"")</f>
        <v/>
      </c>
      <c r="AF252" s="45" t="str">
        <f aca="false">IFERROR(VLOOKUP(G252,Dados!$M$3:$N$500,2,0),"")</f>
        <v/>
      </c>
      <c r="AG252" s="45" t="str">
        <f aca="false">IF(F252="","",IF(AND(AD252="",AE252="",AF252=""),"-",IF(AND(AD252="BIT",AE252="",AF252=""),"BIT",IF(AND(AE252="ANEXO I",AD252="",AF252=""),"ANEXO I",IF(AND(AF252="ANEXO II",AD252="",AE252=""),"ANEXO II","Escolher")))))</f>
        <v/>
      </c>
      <c r="AH252" s="45" t="str">
        <f aca="false">IF(AG252&lt;&gt;"Pneus","",IFERROR(VLOOKUP(R252,Dados!$X$2:$Z$5,3,0)*(AI252-Q252),VLOOKUP(D252,Dados!$X$7:$Z$33,3,0)*(AI252-Q252)))</f>
        <v/>
      </c>
      <c r="AI252" s="47" t="str">
        <f aca="false">IF(B252="","",P252+Q252+O252+M252+L252-N252)</f>
        <v/>
      </c>
      <c r="AJ252" s="48" t="str">
        <f aca="false">IFERROR(IF(AND(AC252="SIM",AG252="-",Y252="REVENDA"),(AB252/1+1)*AI252,IF(AND(AC252="SIM",AG252="Pneus",Y252="REVENDA"),(AB252/1+1)*(AI252-AH252),"")),"")</f>
        <v/>
      </c>
      <c r="AK252" s="48" t="str">
        <f aca="false">IF(AJ252="","",AJ252*17%)</f>
        <v/>
      </c>
      <c r="AL252" s="48" t="str">
        <f aca="false">IFERROR(IF(AC252="NÃO","",IF(AK252="","",IF(E252="Simples Nacional",BF252,IF(T252=0.12,U252*0.5833337002,IF(T252=0,AI252*0.07,U252))))),"")</f>
        <v/>
      </c>
      <c r="AM252" s="47" t="str">
        <f aca="false">IFERROR(IF(AC252="NÃO","",IF(OR(AG252="-",AG252="Pneus"),AK252-AL252,"")),"")</f>
        <v/>
      </c>
      <c r="AN252" s="48" t="str">
        <f aca="false">IF(AND(Y252="REVENDA",AC252="SIM",AG252="BIT"),((AB252/1+1)*AI252)*0.4117,"")</f>
        <v/>
      </c>
      <c r="AO252" s="48" t="str">
        <f aca="false">IF(AN252="","",AN252*17%)</f>
        <v/>
      </c>
      <c r="AP252" s="49" t="str">
        <f aca="false">IF(AN252="","",IF(T252=0.12,(U252*0.4117)*0.4117,IF(T252=0,(AI252*0.07)*0.4117,U252*0.4117)))</f>
        <v/>
      </c>
      <c r="AQ252" s="47" t="str">
        <f aca="false">IF(AN252="","",AO252-AP252)</f>
        <v/>
      </c>
      <c r="AR252" s="50" t="str">
        <f aca="false">IFERROR(IF(AND(AC252="SIM",Y252="REVENDA",LEFT(AG252,5)="ANEXO")*OR(AE252="ANEXO I",AF252="ANEXO II"),VLOOKUP(H252,Dados!G:I,2,0),""),"INSERIR MVA")</f>
        <v/>
      </c>
      <c r="AS252" s="48" t="str">
        <f aca="false">IF(LEFT(AG252,5)="ANEXO",VLOOKUP(AG252,Dados!$X$111:$Z$112,2,0)*(AI252-Q252),"")</f>
        <v/>
      </c>
      <c r="AT252" s="48" t="str">
        <f aca="false">IFERROR(IF(AR252="","",(AI252*AR252)+AI252),"INSERIR MVA")</f>
        <v/>
      </c>
      <c r="AU252" s="48" t="str">
        <f aca="false">IF(AT252="","",IF(AY252=0.04,U252,AS252*AY252))</f>
        <v/>
      </c>
      <c r="AV252" s="47" t="str">
        <f aca="false">IFERROR(IF(AU252="","",(VLOOKUP(AG252,Dados!$X$111:$Z$112,3,0)*AT252*0.17)),"INSERIR MVA")</f>
        <v/>
      </c>
      <c r="AW252" s="47" t="str">
        <f aca="false">IFERROR(IF(AR252="","",AV252-AU252),"")</f>
        <v/>
      </c>
      <c r="AX252" s="51" t="str">
        <f aca="false">IFERROR(IF(AC252="NÃO","",IF(AM252&lt;&gt;"",AM252-W252,IF(AQ252&lt;&gt;"",AQ252-W252,IF(AW252&lt;&gt;"",AW252-W252,"")))),"")</f>
        <v/>
      </c>
      <c r="AY252" s="46" t="str">
        <f aca="false">IFERROR(IF(ISNA(VLOOKUP(R252,Dados!$X$2:$Y$5,2,0)),VLOOKUP(D252,Dados!$X$7:$Y$33,2,0),VLOOKUP(R252,Dados!$X$2:$Y$5,2,0)),"")</f>
        <v/>
      </c>
      <c r="AZ252" s="52" t="str">
        <f aca="false">IF(C252="","",IF(AND(Y252="CONSUMO",AC252="NÃO")*OR(AG252="-",AG252="BIT"),IF(E252&lt;&gt;"",(AI252-(P252+L252-N252+Q252)*AY252)/0.83),""))</f>
        <v/>
      </c>
      <c r="BA252" s="51" t="str">
        <f aca="false">IF(AZ252="","",AZ252*0.17-((P252+L252-N252+Q252)*AY252))</f>
        <v/>
      </c>
      <c r="BB252" s="51" t="str">
        <f aca="false">IF(AND(Y252="CONSUMO",AG252="ANEXO I",AY252&gt;4%),(AI252-(P252+L252-N252+Q252)*0.0514)/0.83*(0.5177)*(0.17)-AI252*0.0514,IF(AND(Y252="CONSUMO",AG252="ANEXO II",AY252&gt;4%),(AI252-(P252+L252-N252+Q252)*0.041)/0.83*(0.3295)*(0.17)-AI252*0.041,IF(AND(Y252="CONSUMO",AG252="ANEXO I",AY252=4%),(AI252-(P252+L252-N252+Q252)*0.04)/0.83*(0.5177)*(0.17)-AI252*0.04,IF(AND(Y252="CONSUMO",AG252="ANEXO II",AY252=4%),(AI252-(P252+L252-N252+Q252)*0.04)/0.83*(0.3295)*(0.17)-AI252*0.04,""))))</f>
        <v/>
      </c>
      <c r="BC252" s="51" t="str">
        <f aca="false">IF(C252="","",IF(AND(Y252="CONSUMO",AC252="SIM")*OR(AG252="-",AG252="BIT"),IF(E252&lt;&gt;"",(AI252-(P252+L252-N252+Q252)*AY252)/0.83),""))</f>
        <v/>
      </c>
      <c r="BD252" s="51" t="str">
        <f aca="false">IF(BC252="","",BC252*0.17)</f>
        <v/>
      </c>
      <c r="BE252" s="51" t="str">
        <f aca="false">IF(I252=6908,0,IF(BC252="","",BD252-((P252+L252-N252+Q252)*AY252)))</f>
        <v/>
      </c>
      <c r="BF252" s="53" t="str">
        <f aca="false">IF(B252="","",IF(OR(B252="",E252="Regime Normal"),0,(AI252-Q252)*VLOOKUP(R252,Dados!$X$98:$Y$108,2,0)))</f>
        <v/>
      </c>
      <c r="BG252" s="54" t="str">
        <f aca="false">IFERROR(VLOOKUP(I252,Dados!$AC$27:$AD$43,2,0),IF(B252="","",IF(D252&lt;&gt;"MT",IF(AND(AC252="SIM",Y252="Revenda"),"2403",IF(AND(AC252="SIM",Y252="Consumo"),"2407",IF(AND(AC252="NÃO",Y252="Revenda"),"2102",IF(AND(AC252="NÃO",Y252="Consumo"),"2556",)))),REPLACE(I252,1,1,1))))</f>
        <v/>
      </c>
    </row>
    <row r="253" customFormat="false" ht="12.8" hidden="false" customHeight="false" outlineLevel="0" collapsed="false">
      <c r="Y253" s="45"/>
      <c r="Z253" s="46" t="str">
        <f aca="false">IF(B253="","",(IFERROR(VLOOKUP(H253,Dados!A$3:B$15000,2,0),"Não Encontrado")))</f>
        <v/>
      </c>
      <c r="AA253" s="46" t="str">
        <f aca="false">IF(B253="","",(IFERROR(VLOOKUP(G253,Dados!C$3:E$15000,3,0),"Não Encontrado")))</f>
        <v/>
      </c>
      <c r="AB253" s="46" t="str">
        <f aca="false">IFERROR(IF(Z253&lt;&gt;"Não Encontrado",Z253,IF(AA253&lt;&gt;"Não Encontrado",AA253,"")),"")</f>
        <v/>
      </c>
      <c r="AC253" s="45" t="str">
        <f aca="false">IF(B253="","",IF(AB253="","NÃO","SIM"))</f>
        <v/>
      </c>
      <c r="AD253" s="45" t="str">
        <f aca="false">IFERROR(VLOOKUP(G253,Dados!$P$3:$R$500,3,0),"")</f>
        <v/>
      </c>
      <c r="AE253" s="45" t="str">
        <f aca="false">IFERROR(VLOOKUP(G253,Dados!$K$3:$L$500,2,0),"")</f>
        <v/>
      </c>
      <c r="AF253" s="45" t="str">
        <f aca="false">IFERROR(VLOOKUP(G253,Dados!$M$3:$N$500,2,0),"")</f>
        <v/>
      </c>
      <c r="AG253" s="45" t="str">
        <f aca="false">IF(F253="","",IF(AND(AD253="",AE253="",AF253=""),"-",IF(AND(AD253="BIT",AE253="",AF253=""),"BIT",IF(AND(AE253="ANEXO I",AD253="",AF253=""),"ANEXO I",IF(AND(AF253="ANEXO II",AD253="",AE253=""),"ANEXO II","Escolher")))))</f>
        <v/>
      </c>
      <c r="AH253" s="45" t="str">
        <f aca="false">IF(AG253&lt;&gt;"Pneus","",IFERROR(VLOOKUP(R253,Dados!$X$2:$Z$5,3,0)*(AI253-Q253),VLOOKUP(D253,Dados!$X$7:$Z$33,3,0)*(AI253-Q253)))</f>
        <v/>
      </c>
      <c r="AI253" s="47" t="str">
        <f aca="false">IF(B253="","",P253+Q253+O253+M253+L253-N253)</f>
        <v/>
      </c>
      <c r="AJ253" s="48" t="str">
        <f aca="false">IFERROR(IF(AND(AC253="SIM",AG253="-",Y253="REVENDA"),(AB253/1+1)*AI253,IF(AND(AC253="SIM",AG253="Pneus",Y253="REVENDA"),(AB253/1+1)*(AI253-AH253),"")),"")</f>
        <v/>
      </c>
      <c r="AK253" s="48" t="str">
        <f aca="false">IF(AJ253="","",AJ253*17%)</f>
        <v/>
      </c>
      <c r="AL253" s="48" t="str">
        <f aca="false">IFERROR(IF(AC253="NÃO","",IF(AK253="","",IF(E253="Simples Nacional",BF253,IF(T253=0.12,U253*0.5833337002,IF(T253=0,AI253*0.07,U253))))),"")</f>
        <v/>
      </c>
      <c r="AM253" s="47" t="str">
        <f aca="false">IFERROR(IF(AC253="NÃO","",IF(OR(AG253="-",AG253="Pneus"),AK253-AL253,"")),"")</f>
        <v/>
      </c>
      <c r="AN253" s="48" t="str">
        <f aca="false">IF(AND(Y253="REVENDA",AC253="SIM",AG253="BIT"),((AB253/1+1)*AI253)*0.4117,"")</f>
        <v/>
      </c>
      <c r="AO253" s="48" t="str">
        <f aca="false">IF(AN253="","",AN253*17%)</f>
        <v/>
      </c>
      <c r="AP253" s="49" t="str">
        <f aca="false">IF(AN253="","",IF(T253=0.12,(U253*0.4117)*0.4117,IF(T253=0,(AI253*0.07)*0.4117,U253*0.4117)))</f>
        <v/>
      </c>
      <c r="AQ253" s="47" t="str">
        <f aca="false">IF(AN253="","",AO253-AP253)</f>
        <v/>
      </c>
      <c r="AR253" s="50" t="str">
        <f aca="false">IFERROR(IF(AND(AC253="SIM",Y253="REVENDA",LEFT(AG253,5)="ANEXO")*OR(AE253="ANEXO I",AF253="ANEXO II"),VLOOKUP(H253,Dados!G:I,2,0),""),"INSERIR MVA")</f>
        <v/>
      </c>
      <c r="AS253" s="48" t="str">
        <f aca="false">IF(LEFT(AG253,5)="ANEXO",VLOOKUP(AG253,Dados!$X$111:$Z$112,2,0)*(AI253-Q253),"")</f>
        <v/>
      </c>
      <c r="AT253" s="48" t="str">
        <f aca="false">IFERROR(IF(AR253="","",(AI253*AR253)+AI253),"INSERIR MVA")</f>
        <v/>
      </c>
      <c r="AU253" s="48" t="str">
        <f aca="false">IF(AT253="","",IF(AY253=0.04,U253,AS253*AY253))</f>
        <v/>
      </c>
      <c r="AV253" s="47" t="str">
        <f aca="false">IFERROR(IF(AU253="","",(VLOOKUP(AG253,Dados!$X$111:$Z$112,3,0)*AT253*0.17)),"INSERIR MVA")</f>
        <v/>
      </c>
      <c r="AW253" s="47" t="str">
        <f aca="false">IFERROR(IF(AR253="","",AV253-AU253),"")</f>
        <v/>
      </c>
      <c r="AX253" s="51" t="str">
        <f aca="false">IFERROR(IF(AC253="NÃO","",IF(AM253&lt;&gt;"",AM253-W253,IF(AQ253&lt;&gt;"",AQ253-W253,IF(AW253&lt;&gt;"",AW253-W253,"")))),"")</f>
        <v/>
      </c>
      <c r="AY253" s="46" t="str">
        <f aca="false">IFERROR(IF(ISNA(VLOOKUP(R253,Dados!$X$2:$Y$5,2,0)),VLOOKUP(D253,Dados!$X$7:$Y$33,2,0),VLOOKUP(R253,Dados!$X$2:$Y$5,2,0)),"")</f>
        <v/>
      </c>
      <c r="AZ253" s="52" t="str">
        <f aca="false">IF(C253="","",IF(AND(Y253="CONSUMO",AC253="NÃO")*OR(AG253="-",AG253="BIT"),IF(E253&lt;&gt;"",(AI253-(P253+L253-N253+Q253)*AY253)/0.83),""))</f>
        <v/>
      </c>
      <c r="BA253" s="51" t="str">
        <f aca="false">IF(AZ253="","",AZ253*0.17-((P253+L253-N253+Q253)*AY253))</f>
        <v/>
      </c>
      <c r="BB253" s="51" t="str">
        <f aca="false">IF(AND(Y253="CONSUMO",AG253="ANEXO I",AY253&gt;4%),(AI253-(P253+L253-N253+Q253)*0.0514)/0.83*(0.5177)*(0.17)-AI253*0.0514,IF(AND(Y253="CONSUMO",AG253="ANEXO II",AY253&gt;4%),(AI253-(P253+L253-N253+Q253)*0.041)/0.83*(0.3295)*(0.17)-AI253*0.041,IF(AND(Y253="CONSUMO",AG253="ANEXO I",AY253=4%),(AI253-(P253+L253-N253+Q253)*0.04)/0.83*(0.5177)*(0.17)-AI253*0.04,IF(AND(Y253="CONSUMO",AG253="ANEXO II",AY253=4%),(AI253-(P253+L253-N253+Q253)*0.04)/0.83*(0.3295)*(0.17)-AI253*0.04,""))))</f>
        <v/>
      </c>
      <c r="BC253" s="51" t="str">
        <f aca="false">IF(C253="","",IF(AND(Y253="CONSUMO",AC253="SIM")*OR(AG253="-",AG253="BIT"),IF(E253&lt;&gt;"",(AI253-(P253+L253-N253+Q253)*AY253)/0.83),""))</f>
        <v/>
      </c>
      <c r="BD253" s="51" t="str">
        <f aca="false">IF(BC253="","",BC253*0.17)</f>
        <v/>
      </c>
      <c r="BE253" s="51" t="str">
        <f aca="false">IF(I253=6908,0,IF(BC253="","",BD253-((P253+L253-N253+Q253)*AY253)))</f>
        <v/>
      </c>
      <c r="BF253" s="53" t="str">
        <f aca="false">IF(B253="","",IF(OR(B253="",E253="Regime Normal"),0,(AI253-Q253)*VLOOKUP(R253,Dados!$X$98:$Y$108,2,0)))</f>
        <v/>
      </c>
      <c r="BG253" s="54" t="str">
        <f aca="false">IFERROR(VLOOKUP(I253,Dados!$AC$27:$AD$43,2,0),IF(B253="","",IF(D253&lt;&gt;"MT",IF(AND(AC253="SIM",Y253="Revenda"),"2403",IF(AND(AC253="SIM",Y253="Consumo"),"2407",IF(AND(AC253="NÃO",Y253="Revenda"),"2102",IF(AND(AC253="NÃO",Y253="Consumo"),"2556",)))),REPLACE(I253,1,1,1))))</f>
        <v/>
      </c>
    </row>
    <row r="254" customFormat="false" ht="12.8" hidden="false" customHeight="false" outlineLevel="0" collapsed="false">
      <c r="Y254" s="45"/>
      <c r="Z254" s="46" t="str">
        <f aca="false">IF(B254="","",(IFERROR(VLOOKUP(H254,Dados!A$3:B$15000,2,0),"Não Encontrado")))</f>
        <v/>
      </c>
      <c r="AA254" s="46" t="str">
        <f aca="false">IF(B254="","",(IFERROR(VLOOKUP(G254,Dados!C$3:E$15000,3,0),"Não Encontrado")))</f>
        <v/>
      </c>
      <c r="AB254" s="46" t="str">
        <f aca="false">IFERROR(IF(Z254&lt;&gt;"Não Encontrado",Z254,IF(AA254&lt;&gt;"Não Encontrado",AA254,"")),"")</f>
        <v/>
      </c>
      <c r="AC254" s="45" t="str">
        <f aca="false">IF(B254="","",IF(AB254="","NÃO","SIM"))</f>
        <v/>
      </c>
      <c r="AD254" s="45" t="str">
        <f aca="false">IFERROR(VLOOKUP(G254,Dados!$P$3:$R$500,3,0),"")</f>
        <v/>
      </c>
      <c r="AE254" s="45" t="str">
        <f aca="false">IFERROR(VLOOKUP(G254,Dados!$K$3:$L$500,2,0),"")</f>
        <v/>
      </c>
      <c r="AF254" s="45" t="str">
        <f aca="false">IFERROR(VLOOKUP(G254,Dados!$M$3:$N$500,2,0),"")</f>
        <v/>
      </c>
      <c r="AG254" s="45" t="str">
        <f aca="false">IF(F254="","",IF(AND(AD254="",AE254="",AF254=""),"-",IF(AND(AD254="BIT",AE254="",AF254=""),"BIT",IF(AND(AE254="ANEXO I",AD254="",AF254=""),"ANEXO I",IF(AND(AF254="ANEXO II",AD254="",AE254=""),"ANEXO II","Escolher")))))</f>
        <v/>
      </c>
      <c r="AH254" s="45" t="str">
        <f aca="false">IF(AG254&lt;&gt;"Pneus","",IFERROR(VLOOKUP(R254,Dados!$X$2:$Z$5,3,0)*(AI254-Q254),VLOOKUP(D254,Dados!$X$7:$Z$33,3,0)*(AI254-Q254)))</f>
        <v/>
      </c>
      <c r="AI254" s="47" t="str">
        <f aca="false">IF(B254="","",P254+Q254+O254+M254+L254-N254)</f>
        <v/>
      </c>
      <c r="AJ254" s="48" t="str">
        <f aca="false">IFERROR(IF(AND(AC254="SIM",AG254="-",Y254="REVENDA"),(AB254/1+1)*AI254,IF(AND(AC254="SIM",AG254="Pneus",Y254="REVENDA"),(AB254/1+1)*(AI254-AH254),"")),"")</f>
        <v/>
      </c>
      <c r="AK254" s="48" t="str">
        <f aca="false">IF(AJ254="","",AJ254*17%)</f>
        <v/>
      </c>
      <c r="AL254" s="48" t="str">
        <f aca="false">IFERROR(IF(AC254="NÃO","",IF(AK254="","",IF(E254="Simples Nacional",BF254,IF(T254=0.12,U254*0.5833337002,IF(T254=0,AI254*0.07,U254))))),"")</f>
        <v/>
      </c>
      <c r="AM254" s="47" t="str">
        <f aca="false">IFERROR(IF(AC254="NÃO","",IF(OR(AG254="-",AG254="Pneus"),AK254-AL254,"")),"")</f>
        <v/>
      </c>
      <c r="AN254" s="48" t="str">
        <f aca="false">IF(AND(Y254="REVENDA",AC254="SIM",AG254="BIT"),((AB254/1+1)*AI254)*0.4117,"")</f>
        <v/>
      </c>
      <c r="AO254" s="48" t="str">
        <f aca="false">IF(AN254="","",AN254*17%)</f>
        <v/>
      </c>
      <c r="AP254" s="49" t="str">
        <f aca="false">IF(AN254="","",IF(T254=0.12,(U254*0.4117)*0.4117,IF(T254=0,(AI254*0.07)*0.4117,U254*0.4117)))</f>
        <v/>
      </c>
      <c r="AQ254" s="47" t="str">
        <f aca="false">IF(AN254="","",AO254-AP254)</f>
        <v/>
      </c>
      <c r="AR254" s="50" t="str">
        <f aca="false">IFERROR(IF(AND(AC254="SIM",Y254="REVENDA",LEFT(AG254,5)="ANEXO")*OR(AE254="ANEXO I",AF254="ANEXO II"),VLOOKUP(H254,Dados!G:I,2,0),""),"INSERIR MVA")</f>
        <v/>
      </c>
      <c r="AS254" s="48" t="str">
        <f aca="false">IF(LEFT(AG254,5)="ANEXO",VLOOKUP(AG254,Dados!$X$111:$Z$112,2,0)*(AI254-Q254),"")</f>
        <v/>
      </c>
      <c r="AT254" s="48" t="str">
        <f aca="false">IFERROR(IF(AR254="","",(AI254*AR254)+AI254),"INSERIR MVA")</f>
        <v/>
      </c>
      <c r="AU254" s="48" t="str">
        <f aca="false">IF(AT254="","",IF(AY254=0.04,U254,AS254*AY254))</f>
        <v/>
      </c>
      <c r="AV254" s="47" t="str">
        <f aca="false">IFERROR(IF(AU254="","",(VLOOKUP(AG254,Dados!$X$111:$Z$112,3,0)*AT254*0.17)),"INSERIR MVA")</f>
        <v/>
      </c>
      <c r="AW254" s="47" t="str">
        <f aca="false">IFERROR(IF(AR254="","",AV254-AU254),"")</f>
        <v/>
      </c>
      <c r="AX254" s="51" t="str">
        <f aca="false">IFERROR(IF(AC254="NÃO","",IF(AM254&lt;&gt;"",AM254-W254,IF(AQ254&lt;&gt;"",AQ254-W254,IF(AW254&lt;&gt;"",AW254-W254,"")))),"")</f>
        <v/>
      </c>
      <c r="AY254" s="46" t="str">
        <f aca="false">IFERROR(IF(ISNA(VLOOKUP(R254,Dados!$X$2:$Y$5,2,0)),VLOOKUP(D254,Dados!$X$7:$Y$33,2,0),VLOOKUP(R254,Dados!$X$2:$Y$5,2,0)),"")</f>
        <v/>
      </c>
      <c r="AZ254" s="52" t="str">
        <f aca="false">IF(C254="","",IF(AND(Y254="CONSUMO",AC254="NÃO")*OR(AG254="-",AG254="BIT"),IF(E254&lt;&gt;"",(AI254-(P254+L254-N254+Q254)*AY254)/0.83),""))</f>
        <v/>
      </c>
      <c r="BA254" s="51" t="str">
        <f aca="false">IF(AZ254="","",AZ254*0.17-((P254+L254-N254+Q254)*AY254))</f>
        <v/>
      </c>
      <c r="BB254" s="51" t="str">
        <f aca="false">IF(AND(Y254="CONSUMO",AG254="ANEXO I",AY254&gt;4%),(AI254-(P254+L254-N254+Q254)*0.0514)/0.83*(0.5177)*(0.17)-AI254*0.0514,IF(AND(Y254="CONSUMO",AG254="ANEXO II",AY254&gt;4%),(AI254-(P254+L254-N254+Q254)*0.041)/0.83*(0.3295)*(0.17)-AI254*0.041,IF(AND(Y254="CONSUMO",AG254="ANEXO I",AY254=4%),(AI254-(P254+L254-N254+Q254)*0.04)/0.83*(0.5177)*(0.17)-AI254*0.04,IF(AND(Y254="CONSUMO",AG254="ANEXO II",AY254=4%),(AI254-(P254+L254-N254+Q254)*0.04)/0.83*(0.3295)*(0.17)-AI254*0.04,""))))</f>
        <v/>
      </c>
      <c r="BC254" s="51" t="str">
        <f aca="false">IF(C254="","",IF(AND(Y254="CONSUMO",AC254="SIM")*OR(AG254="-",AG254="BIT"),IF(E254&lt;&gt;"",(AI254-(P254+L254-N254+Q254)*AY254)/0.83),""))</f>
        <v/>
      </c>
      <c r="BD254" s="51" t="str">
        <f aca="false">IF(BC254="","",BC254*0.17)</f>
        <v/>
      </c>
      <c r="BE254" s="51" t="str">
        <f aca="false">IF(I254=6908,0,IF(BC254="","",BD254-((P254+L254-N254+Q254)*AY254)))</f>
        <v/>
      </c>
      <c r="BF254" s="53" t="str">
        <f aca="false">IF(B254="","",IF(OR(B254="",E254="Regime Normal"),0,(AI254-Q254)*VLOOKUP(R254,Dados!$X$98:$Y$108,2,0)))</f>
        <v/>
      </c>
      <c r="BG254" s="54" t="str">
        <f aca="false">IFERROR(VLOOKUP(I254,Dados!$AC$27:$AD$43,2,0),IF(B254="","",IF(D254&lt;&gt;"MT",IF(AND(AC254="SIM",Y254="Revenda"),"2403",IF(AND(AC254="SIM",Y254="Consumo"),"2407",IF(AND(AC254="NÃO",Y254="Revenda"),"2102",IF(AND(AC254="NÃO",Y254="Consumo"),"2556",)))),REPLACE(I254,1,1,1))))</f>
        <v/>
      </c>
    </row>
    <row r="255" customFormat="false" ht="12.8" hidden="false" customHeight="false" outlineLevel="0" collapsed="false">
      <c r="Y255" s="45"/>
      <c r="Z255" s="46" t="str">
        <f aca="false">IF(B255="","",(IFERROR(VLOOKUP(H255,Dados!A$3:B$15000,2,0),"Não Encontrado")))</f>
        <v/>
      </c>
      <c r="AA255" s="46" t="str">
        <f aca="false">IF(B255="","",(IFERROR(VLOOKUP(G255,Dados!C$3:E$15000,3,0),"Não Encontrado")))</f>
        <v/>
      </c>
      <c r="AB255" s="46" t="str">
        <f aca="false">IFERROR(IF(Z255&lt;&gt;"Não Encontrado",Z255,IF(AA255&lt;&gt;"Não Encontrado",AA255,"")),"")</f>
        <v/>
      </c>
      <c r="AC255" s="45" t="str">
        <f aca="false">IF(B255="","",IF(AB255="","NÃO","SIM"))</f>
        <v/>
      </c>
      <c r="AD255" s="45" t="str">
        <f aca="false">IFERROR(VLOOKUP(G255,Dados!$P$3:$R$500,3,0),"")</f>
        <v/>
      </c>
      <c r="AE255" s="45" t="str">
        <f aca="false">IFERROR(VLOOKUP(G255,Dados!$K$3:$L$500,2,0),"")</f>
        <v/>
      </c>
      <c r="AF255" s="45" t="str">
        <f aca="false">IFERROR(VLOOKUP(G255,Dados!$M$3:$N$500,2,0),"")</f>
        <v/>
      </c>
      <c r="AG255" s="45" t="str">
        <f aca="false">IF(F255="","",IF(AND(AD255="",AE255="",AF255=""),"-",IF(AND(AD255="BIT",AE255="",AF255=""),"BIT",IF(AND(AE255="ANEXO I",AD255="",AF255=""),"ANEXO I",IF(AND(AF255="ANEXO II",AD255="",AE255=""),"ANEXO II","Escolher")))))</f>
        <v/>
      </c>
      <c r="AH255" s="45" t="str">
        <f aca="false">IF(AG255&lt;&gt;"Pneus","",IFERROR(VLOOKUP(R255,Dados!$X$2:$Z$5,3,0)*(AI255-Q255),VLOOKUP(D255,Dados!$X$7:$Z$33,3,0)*(AI255-Q255)))</f>
        <v/>
      </c>
      <c r="AI255" s="47" t="str">
        <f aca="false">IF(B255="","",P255+Q255+O255+M255+L255-N255)</f>
        <v/>
      </c>
      <c r="AJ255" s="48" t="str">
        <f aca="false">IFERROR(IF(AND(AC255="SIM",AG255="-",Y255="REVENDA"),(AB255/1+1)*AI255,IF(AND(AC255="SIM",AG255="Pneus",Y255="REVENDA"),(AB255/1+1)*(AI255-AH255),"")),"")</f>
        <v/>
      </c>
      <c r="AK255" s="48" t="str">
        <f aca="false">IF(AJ255="","",AJ255*17%)</f>
        <v/>
      </c>
      <c r="AL255" s="48" t="str">
        <f aca="false">IFERROR(IF(AC255="NÃO","",IF(AK255="","",IF(E255="Simples Nacional",BF255,IF(T255=0.12,U255*0.5833337002,IF(T255=0,AI255*0.07,U255))))),"")</f>
        <v/>
      </c>
      <c r="AM255" s="47" t="str">
        <f aca="false">IFERROR(IF(AC255="NÃO","",IF(OR(AG255="-",AG255="Pneus"),AK255-AL255,"")),"")</f>
        <v/>
      </c>
      <c r="AN255" s="48" t="str">
        <f aca="false">IF(AND(Y255="REVENDA",AC255="SIM",AG255="BIT"),((AB255/1+1)*AI255)*0.4117,"")</f>
        <v/>
      </c>
      <c r="AO255" s="48" t="str">
        <f aca="false">IF(AN255="","",AN255*17%)</f>
        <v/>
      </c>
      <c r="AP255" s="49" t="str">
        <f aca="false">IF(AN255="","",IF(T255=0.12,(U255*0.4117)*0.4117,IF(T255=0,(AI255*0.07)*0.4117,U255*0.4117)))</f>
        <v/>
      </c>
      <c r="AQ255" s="47" t="str">
        <f aca="false">IF(AN255="","",AO255-AP255)</f>
        <v/>
      </c>
      <c r="AR255" s="50" t="str">
        <f aca="false">IFERROR(IF(AND(AC255="SIM",Y255="REVENDA",LEFT(AG255,5)="ANEXO")*OR(AE255="ANEXO I",AF255="ANEXO II"),VLOOKUP(H255,Dados!G:I,2,0),""),"INSERIR MVA")</f>
        <v/>
      </c>
      <c r="AS255" s="48" t="str">
        <f aca="false">IF(LEFT(AG255,5)="ANEXO",VLOOKUP(AG255,Dados!$X$111:$Z$112,2,0)*(AI255-Q255),"")</f>
        <v/>
      </c>
      <c r="AT255" s="48" t="str">
        <f aca="false">IFERROR(IF(AR255="","",(AI255*AR255)+AI255),"INSERIR MVA")</f>
        <v/>
      </c>
      <c r="AU255" s="48" t="str">
        <f aca="false">IF(AT255="","",IF(AY255=0.04,U255,AS255*AY255))</f>
        <v/>
      </c>
      <c r="AV255" s="47" t="str">
        <f aca="false">IFERROR(IF(AU255="","",(VLOOKUP(AG255,Dados!$X$111:$Z$112,3,0)*AT255*0.17)),"INSERIR MVA")</f>
        <v/>
      </c>
      <c r="AW255" s="47" t="str">
        <f aca="false">IFERROR(IF(AR255="","",AV255-AU255),"")</f>
        <v/>
      </c>
      <c r="AX255" s="51" t="str">
        <f aca="false">IFERROR(IF(AC255="NÃO","",IF(AM255&lt;&gt;"",AM255-W255,IF(AQ255&lt;&gt;"",AQ255-W255,IF(AW255&lt;&gt;"",AW255-W255,"")))),"")</f>
        <v/>
      </c>
      <c r="AY255" s="46" t="str">
        <f aca="false">IFERROR(IF(ISNA(VLOOKUP(R255,Dados!$X$2:$Y$5,2,0)),VLOOKUP(D255,Dados!$X$7:$Y$33,2,0),VLOOKUP(R255,Dados!$X$2:$Y$5,2,0)),"")</f>
        <v/>
      </c>
      <c r="AZ255" s="52" t="str">
        <f aca="false">IF(C255="","",IF(AND(Y255="CONSUMO",AC255="NÃO")*OR(AG255="-",AG255="BIT"),IF(E255&lt;&gt;"",(AI255-(P255+L255-N255+Q255)*AY255)/0.83),""))</f>
        <v/>
      </c>
      <c r="BA255" s="51" t="str">
        <f aca="false">IF(AZ255="","",AZ255*0.17-((P255+L255-N255+Q255)*AY255))</f>
        <v/>
      </c>
      <c r="BB255" s="51" t="str">
        <f aca="false">IF(AND(Y255="CONSUMO",AG255="ANEXO I",AY255&gt;4%),(AI255-(P255+L255-N255+Q255)*0.0514)/0.83*(0.5177)*(0.17)-AI255*0.0514,IF(AND(Y255="CONSUMO",AG255="ANEXO II",AY255&gt;4%),(AI255-(P255+L255-N255+Q255)*0.041)/0.83*(0.3295)*(0.17)-AI255*0.041,IF(AND(Y255="CONSUMO",AG255="ANEXO I",AY255=4%),(AI255-(P255+L255-N255+Q255)*0.04)/0.83*(0.5177)*(0.17)-AI255*0.04,IF(AND(Y255="CONSUMO",AG255="ANEXO II",AY255=4%),(AI255-(P255+L255-N255+Q255)*0.04)/0.83*(0.3295)*(0.17)-AI255*0.04,""))))</f>
        <v/>
      </c>
      <c r="BC255" s="51" t="str">
        <f aca="false">IF(C255="","",IF(AND(Y255="CONSUMO",AC255="SIM")*OR(AG255="-",AG255="BIT"),IF(E255&lt;&gt;"",(AI255-(P255+L255-N255+Q255)*AY255)/0.83),""))</f>
        <v/>
      </c>
      <c r="BD255" s="51" t="str">
        <f aca="false">IF(BC255="","",BC255*0.17)</f>
        <v/>
      </c>
      <c r="BE255" s="51" t="str">
        <f aca="false">IF(I255=6908,0,IF(BC255="","",BD255-((P255+L255-N255+Q255)*AY255)))</f>
        <v/>
      </c>
      <c r="BF255" s="53" t="str">
        <f aca="false">IF(B255="","",IF(OR(B255="",E255="Regime Normal"),0,(AI255-Q255)*VLOOKUP(R255,Dados!$X$98:$Y$108,2,0)))</f>
        <v/>
      </c>
      <c r="BG255" s="54" t="str">
        <f aca="false">IFERROR(VLOOKUP(I255,Dados!$AC$27:$AD$43,2,0),IF(B255="","",IF(D255&lt;&gt;"MT",IF(AND(AC255="SIM",Y255="Revenda"),"2403",IF(AND(AC255="SIM",Y255="Consumo"),"2407",IF(AND(AC255="NÃO",Y255="Revenda"),"2102",IF(AND(AC255="NÃO",Y255="Consumo"),"2556",)))),REPLACE(I255,1,1,1))))</f>
        <v/>
      </c>
    </row>
    <row r="256" customFormat="false" ht="12.8" hidden="false" customHeight="false" outlineLevel="0" collapsed="false">
      <c r="Y256" s="45"/>
      <c r="Z256" s="46" t="str">
        <f aca="false">IF(B256="","",(IFERROR(VLOOKUP(H256,Dados!A$3:B$15000,2,0),"Não Encontrado")))</f>
        <v/>
      </c>
      <c r="AA256" s="46" t="str">
        <f aca="false">IF(B256="","",(IFERROR(VLOOKUP(G256,Dados!C$3:E$15000,3,0),"Não Encontrado")))</f>
        <v/>
      </c>
      <c r="AB256" s="46" t="str">
        <f aca="false">IFERROR(IF(Z256&lt;&gt;"Não Encontrado",Z256,IF(AA256&lt;&gt;"Não Encontrado",AA256,"")),"")</f>
        <v/>
      </c>
      <c r="AC256" s="45" t="str">
        <f aca="false">IF(B256="","",IF(AB256="","NÃO","SIM"))</f>
        <v/>
      </c>
      <c r="AD256" s="45" t="str">
        <f aca="false">IFERROR(VLOOKUP(G256,Dados!$P$3:$R$500,3,0),"")</f>
        <v/>
      </c>
      <c r="AE256" s="45" t="str">
        <f aca="false">IFERROR(VLOOKUP(G256,Dados!$K$3:$L$500,2,0),"")</f>
        <v/>
      </c>
      <c r="AF256" s="45" t="str">
        <f aca="false">IFERROR(VLOOKUP(G256,Dados!$M$3:$N$500,2,0),"")</f>
        <v/>
      </c>
      <c r="AG256" s="45" t="str">
        <f aca="false">IF(F256="","",IF(AND(AD256="",AE256="",AF256=""),"-",IF(AND(AD256="BIT",AE256="",AF256=""),"BIT",IF(AND(AE256="ANEXO I",AD256="",AF256=""),"ANEXO I",IF(AND(AF256="ANEXO II",AD256="",AE256=""),"ANEXO II","Escolher")))))</f>
        <v/>
      </c>
      <c r="AH256" s="45" t="str">
        <f aca="false">IF(AG256&lt;&gt;"Pneus","",IFERROR(VLOOKUP(R256,Dados!$X$2:$Z$5,3,0)*(AI256-Q256),VLOOKUP(D256,Dados!$X$7:$Z$33,3,0)*(AI256-Q256)))</f>
        <v/>
      </c>
      <c r="AI256" s="47" t="str">
        <f aca="false">IF(B256="","",P256+Q256+O256+M256+L256-N256)</f>
        <v/>
      </c>
      <c r="AJ256" s="48" t="str">
        <f aca="false">IFERROR(IF(AND(AC256="SIM",AG256="-",Y256="REVENDA"),(AB256/1+1)*AI256,IF(AND(AC256="SIM",AG256="Pneus",Y256="REVENDA"),(AB256/1+1)*(AI256-AH256),"")),"")</f>
        <v/>
      </c>
      <c r="AK256" s="48" t="str">
        <f aca="false">IF(AJ256="","",AJ256*17%)</f>
        <v/>
      </c>
      <c r="AL256" s="48" t="str">
        <f aca="false">IFERROR(IF(AC256="NÃO","",IF(AK256="","",IF(E256="Simples Nacional",BF256,IF(T256=0.12,U256*0.5833337002,IF(T256=0,AI256*0.07,U256))))),"")</f>
        <v/>
      </c>
      <c r="AM256" s="47" t="str">
        <f aca="false">IFERROR(IF(AC256="NÃO","",IF(OR(AG256="-",AG256="Pneus"),AK256-AL256,"")),"")</f>
        <v/>
      </c>
      <c r="AN256" s="48" t="str">
        <f aca="false">IF(AND(Y256="REVENDA",AC256="SIM",AG256="BIT"),((AB256/1+1)*AI256)*0.4117,"")</f>
        <v/>
      </c>
      <c r="AO256" s="48" t="str">
        <f aca="false">IF(AN256="","",AN256*17%)</f>
        <v/>
      </c>
      <c r="AP256" s="49" t="str">
        <f aca="false">IF(AN256="","",IF(T256=0.12,(U256*0.4117)*0.4117,IF(T256=0,(AI256*0.07)*0.4117,U256*0.4117)))</f>
        <v/>
      </c>
      <c r="AQ256" s="47" t="str">
        <f aca="false">IF(AN256="","",AO256-AP256)</f>
        <v/>
      </c>
      <c r="AR256" s="50" t="str">
        <f aca="false">IFERROR(IF(AND(AC256="SIM",Y256="REVENDA",LEFT(AG256,5)="ANEXO")*OR(AE256="ANEXO I",AF256="ANEXO II"),VLOOKUP(H256,Dados!G:I,2,0),""),"INSERIR MVA")</f>
        <v/>
      </c>
      <c r="AS256" s="48" t="str">
        <f aca="false">IF(LEFT(AG256,5)="ANEXO",VLOOKUP(AG256,Dados!$X$111:$Z$112,2,0)*(AI256-Q256),"")</f>
        <v/>
      </c>
      <c r="AT256" s="48" t="str">
        <f aca="false">IFERROR(IF(AR256="","",(AI256*AR256)+AI256),"INSERIR MVA")</f>
        <v/>
      </c>
      <c r="AU256" s="48" t="str">
        <f aca="false">IF(AT256="","",IF(AY256=0.04,U256,AS256*AY256))</f>
        <v/>
      </c>
      <c r="AV256" s="47" t="str">
        <f aca="false">IFERROR(IF(AU256="","",(VLOOKUP(AG256,Dados!$X$111:$Z$112,3,0)*AT256*0.17)),"INSERIR MVA")</f>
        <v/>
      </c>
      <c r="AW256" s="47" t="str">
        <f aca="false">IFERROR(IF(AR256="","",AV256-AU256),"")</f>
        <v/>
      </c>
      <c r="AX256" s="51" t="str">
        <f aca="false">IFERROR(IF(AC256="NÃO","",IF(AM256&lt;&gt;"",AM256-W256,IF(AQ256&lt;&gt;"",AQ256-W256,IF(AW256&lt;&gt;"",AW256-W256,"")))),"")</f>
        <v/>
      </c>
      <c r="AY256" s="46" t="str">
        <f aca="false">IFERROR(IF(ISNA(VLOOKUP(R256,Dados!$X$2:$Y$5,2,0)),VLOOKUP(D256,Dados!$X$7:$Y$33,2,0),VLOOKUP(R256,Dados!$X$2:$Y$5,2,0)),"")</f>
        <v/>
      </c>
      <c r="AZ256" s="52" t="str">
        <f aca="false">IF(C256="","",IF(AND(Y256="CONSUMO",AC256="NÃO")*OR(AG256="-",AG256="BIT"),IF(E256&lt;&gt;"",(AI256-(P256+L256-N256+Q256)*AY256)/0.83),""))</f>
        <v/>
      </c>
      <c r="BA256" s="51" t="str">
        <f aca="false">IF(AZ256="","",AZ256*0.17-((P256+L256-N256+Q256)*AY256))</f>
        <v/>
      </c>
      <c r="BB256" s="51" t="str">
        <f aca="false">IF(AND(Y256="CONSUMO",AG256="ANEXO I",AY256&gt;4%),(AI256-(P256+L256-N256+Q256)*0.0514)/0.83*(0.5177)*(0.17)-AI256*0.0514,IF(AND(Y256="CONSUMO",AG256="ANEXO II",AY256&gt;4%),(AI256-(P256+L256-N256+Q256)*0.041)/0.83*(0.3295)*(0.17)-AI256*0.041,IF(AND(Y256="CONSUMO",AG256="ANEXO I",AY256=4%),(AI256-(P256+L256-N256+Q256)*0.04)/0.83*(0.5177)*(0.17)-AI256*0.04,IF(AND(Y256="CONSUMO",AG256="ANEXO II",AY256=4%),(AI256-(P256+L256-N256+Q256)*0.04)/0.83*(0.3295)*(0.17)-AI256*0.04,""))))</f>
        <v/>
      </c>
      <c r="BC256" s="51" t="str">
        <f aca="false">IF(C256="","",IF(AND(Y256="CONSUMO",AC256="SIM")*OR(AG256="-",AG256="BIT"),IF(E256&lt;&gt;"",(AI256-(P256+L256-N256+Q256)*AY256)/0.83),""))</f>
        <v/>
      </c>
      <c r="BD256" s="51" t="str">
        <f aca="false">IF(BC256="","",BC256*0.17)</f>
        <v/>
      </c>
      <c r="BE256" s="51" t="str">
        <f aca="false">IF(I256=6908,0,IF(BC256="","",BD256-((P256+L256-N256+Q256)*AY256)))</f>
        <v/>
      </c>
      <c r="BF256" s="53" t="str">
        <f aca="false">IF(B256="","",IF(OR(B256="",E256="Regime Normal"),0,(AI256-Q256)*VLOOKUP(R256,Dados!$X$98:$Y$108,2,0)))</f>
        <v/>
      </c>
      <c r="BG256" s="54" t="str">
        <f aca="false">IFERROR(VLOOKUP(I256,Dados!$AC$27:$AD$43,2,0),IF(B256="","",IF(D256&lt;&gt;"MT",IF(AND(AC256="SIM",Y256="Revenda"),"2403",IF(AND(AC256="SIM",Y256="Consumo"),"2407",IF(AND(AC256="NÃO",Y256="Revenda"),"2102",IF(AND(AC256="NÃO",Y256="Consumo"),"2556",)))),REPLACE(I256,1,1,1))))</f>
        <v/>
      </c>
    </row>
    <row r="257" customFormat="false" ht="12.8" hidden="false" customHeight="false" outlineLevel="0" collapsed="false">
      <c r="Y257" s="45"/>
      <c r="Z257" s="46" t="str">
        <f aca="false">IF(B257="","",(IFERROR(VLOOKUP(H257,Dados!A$3:B$15000,2,0),"Não Encontrado")))</f>
        <v/>
      </c>
      <c r="AA257" s="46" t="str">
        <f aca="false">IF(B257="","",(IFERROR(VLOOKUP(G257,Dados!C$3:E$15000,3,0),"Não Encontrado")))</f>
        <v/>
      </c>
      <c r="AB257" s="46" t="str">
        <f aca="false">IFERROR(IF(Z257&lt;&gt;"Não Encontrado",Z257,IF(AA257&lt;&gt;"Não Encontrado",AA257,"")),"")</f>
        <v/>
      </c>
      <c r="AC257" s="45" t="str">
        <f aca="false">IF(B257="","",IF(AB257="","NÃO","SIM"))</f>
        <v/>
      </c>
      <c r="AD257" s="45" t="str">
        <f aca="false">IFERROR(VLOOKUP(G257,Dados!$P$3:$R$500,3,0),"")</f>
        <v/>
      </c>
      <c r="AE257" s="45" t="str">
        <f aca="false">IFERROR(VLOOKUP(G257,Dados!$K$3:$L$500,2,0),"")</f>
        <v/>
      </c>
      <c r="AF257" s="45" t="str">
        <f aca="false">IFERROR(VLOOKUP(G257,Dados!$M$3:$N$500,2,0),"")</f>
        <v/>
      </c>
      <c r="AG257" s="45" t="str">
        <f aca="false">IF(F257="","",IF(AND(AD257="",AE257="",AF257=""),"-",IF(AND(AD257="BIT",AE257="",AF257=""),"BIT",IF(AND(AE257="ANEXO I",AD257="",AF257=""),"ANEXO I",IF(AND(AF257="ANEXO II",AD257="",AE257=""),"ANEXO II","Escolher")))))</f>
        <v/>
      </c>
      <c r="AH257" s="45" t="str">
        <f aca="false">IF(AG257&lt;&gt;"Pneus","",IFERROR(VLOOKUP(R257,Dados!$X$2:$Z$5,3,0)*(AI257-Q257),VLOOKUP(D257,Dados!$X$7:$Z$33,3,0)*(AI257-Q257)))</f>
        <v/>
      </c>
      <c r="AI257" s="47" t="str">
        <f aca="false">IF(B257="","",P257+Q257+O257+M257+L257-N257)</f>
        <v/>
      </c>
      <c r="AJ257" s="48" t="str">
        <f aca="false">IFERROR(IF(AND(AC257="SIM",AG257="-",Y257="REVENDA"),(AB257/1+1)*AI257,IF(AND(AC257="SIM",AG257="Pneus",Y257="REVENDA"),(AB257/1+1)*(AI257-AH257),"")),"")</f>
        <v/>
      </c>
      <c r="AK257" s="48" t="str">
        <f aca="false">IF(AJ257="","",AJ257*17%)</f>
        <v/>
      </c>
      <c r="AL257" s="48" t="str">
        <f aca="false">IFERROR(IF(AC257="NÃO","",IF(AK257="","",IF(E257="Simples Nacional",BF257,IF(T257=0.12,U257*0.5833337002,IF(T257=0,AI257*0.07,U257))))),"")</f>
        <v/>
      </c>
      <c r="AM257" s="47" t="str">
        <f aca="false">IFERROR(IF(AC257="NÃO","",IF(OR(AG257="-",AG257="Pneus"),AK257-AL257,"")),"")</f>
        <v/>
      </c>
      <c r="AN257" s="48" t="str">
        <f aca="false">IF(AND(Y257="REVENDA",AC257="SIM",AG257="BIT"),((AB257/1+1)*AI257)*0.4117,"")</f>
        <v/>
      </c>
      <c r="AO257" s="48" t="str">
        <f aca="false">IF(AN257="","",AN257*17%)</f>
        <v/>
      </c>
      <c r="AP257" s="49" t="str">
        <f aca="false">IF(AN257="","",IF(T257=0.12,(U257*0.4117)*0.4117,IF(T257=0,(AI257*0.07)*0.4117,U257*0.4117)))</f>
        <v/>
      </c>
      <c r="AQ257" s="47" t="str">
        <f aca="false">IF(AN257="","",AO257-AP257)</f>
        <v/>
      </c>
      <c r="AR257" s="50" t="str">
        <f aca="false">IFERROR(IF(AND(AC257="SIM",Y257="REVENDA",LEFT(AG257,5)="ANEXO")*OR(AE257="ANEXO I",AF257="ANEXO II"),VLOOKUP(H257,Dados!G:I,2,0),""),"INSERIR MVA")</f>
        <v/>
      </c>
      <c r="AS257" s="48" t="str">
        <f aca="false">IF(LEFT(AG257,5)="ANEXO",VLOOKUP(AG257,Dados!$X$111:$Z$112,2,0)*(AI257-Q257),"")</f>
        <v/>
      </c>
      <c r="AT257" s="48" t="str">
        <f aca="false">IFERROR(IF(AR257="","",(AI257*AR257)+AI257),"INSERIR MVA")</f>
        <v/>
      </c>
      <c r="AU257" s="48" t="str">
        <f aca="false">IF(AT257="","",IF(AY257=0.04,U257,AS257*AY257))</f>
        <v/>
      </c>
      <c r="AV257" s="47" t="str">
        <f aca="false">IFERROR(IF(AU257="","",(VLOOKUP(AG257,Dados!$X$111:$Z$112,3,0)*AT257*0.17)),"INSERIR MVA")</f>
        <v/>
      </c>
      <c r="AW257" s="47" t="str">
        <f aca="false">IFERROR(IF(AR257="","",AV257-AU257),"")</f>
        <v/>
      </c>
      <c r="AX257" s="51" t="str">
        <f aca="false">IFERROR(IF(AC257="NÃO","",IF(AM257&lt;&gt;"",AM257-W257,IF(AQ257&lt;&gt;"",AQ257-W257,IF(AW257&lt;&gt;"",AW257-W257,"")))),"")</f>
        <v/>
      </c>
      <c r="AY257" s="46" t="str">
        <f aca="false">IFERROR(IF(ISNA(VLOOKUP(R257,Dados!$X$2:$Y$5,2,0)),VLOOKUP(D257,Dados!$X$7:$Y$33,2,0),VLOOKUP(R257,Dados!$X$2:$Y$5,2,0)),"")</f>
        <v/>
      </c>
      <c r="AZ257" s="52" t="str">
        <f aca="false">IF(C257="","",IF(AND(Y257="CONSUMO",AC257="NÃO")*OR(AG257="-",AG257="BIT"),IF(E257&lt;&gt;"",(AI257-(P257+L257-N257+Q257)*AY257)/0.83),""))</f>
        <v/>
      </c>
      <c r="BA257" s="51" t="str">
        <f aca="false">IF(AZ257="","",AZ257*0.17-((P257+L257-N257+Q257)*AY257))</f>
        <v/>
      </c>
      <c r="BB257" s="51" t="str">
        <f aca="false">IF(AND(Y257="CONSUMO",AG257="ANEXO I",AY257&gt;4%),(AI257-(P257+L257-N257+Q257)*0.0514)/0.83*(0.5177)*(0.17)-AI257*0.0514,IF(AND(Y257="CONSUMO",AG257="ANEXO II",AY257&gt;4%),(AI257-(P257+L257-N257+Q257)*0.041)/0.83*(0.3295)*(0.17)-AI257*0.041,IF(AND(Y257="CONSUMO",AG257="ANEXO I",AY257=4%),(AI257-(P257+L257-N257+Q257)*0.04)/0.83*(0.5177)*(0.17)-AI257*0.04,IF(AND(Y257="CONSUMO",AG257="ANEXO II",AY257=4%),(AI257-(P257+L257-N257+Q257)*0.04)/0.83*(0.3295)*(0.17)-AI257*0.04,""))))</f>
        <v/>
      </c>
      <c r="BC257" s="51" t="str">
        <f aca="false">IF(C257="","",IF(AND(Y257="CONSUMO",AC257="SIM")*OR(AG257="-",AG257="BIT"),IF(E257&lt;&gt;"",(AI257-(P257+L257-N257+Q257)*AY257)/0.83),""))</f>
        <v/>
      </c>
      <c r="BD257" s="51" t="str">
        <f aca="false">IF(BC257="","",BC257*0.17)</f>
        <v/>
      </c>
      <c r="BE257" s="51" t="str">
        <f aca="false">IF(I257=6908,0,IF(BC257="","",BD257-((P257+L257-N257+Q257)*AY257)))</f>
        <v/>
      </c>
      <c r="BF257" s="53" t="str">
        <f aca="false">IF(B257="","",IF(OR(B257="",E257="Regime Normal"),0,(AI257-Q257)*VLOOKUP(R257,Dados!$X$98:$Y$108,2,0)))</f>
        <v/>
      </c>
      <c r="BG257" s="54" t="str">
        <f aca="false">IFERROR(VLOOKUP(I257,Dados!$AC$27:$AD$43,2,0),IF(B257="","",IF(D257&lt;&gt;"MT",IF(AND(AC257="SIM",Y257="Revenda"),"2403",IF(AND(AC257="SIM",Y257="Consumo"),"2407",IF(AND(AC257="NÃO",Y257="Revenda"),"2102",IF(AND(AC257="NÃO",Y257="Consumo"),"2556",)))),REPLACE(I257,1,1,1))))</f>
        <v/>
      </c>
    </row>
    <row r="258" customFormat="false" ht="12.8" hidden="false" customHeight="false" outlineLevel="0" collapsed="false">
      <c r="Y258" s="45"/>
      <c r="Z258" s="46" t="str">
        <f aca="false">IF(B258="","",(IFERROR(VLOOKUP(H258,Dados!A$3:B$15000,2,0),"Não Encontrado")))</f>
        <v/>
      </c>
      <c r="AA258" s="46" t="str">
        <f aca="false">IF(B258="","",(IFERROR(VLOOKUP(G258,Dados!C$3:E$15000,3,0),"Não Encontrado")))</f>
        <v/>
      </c>
      <c r="AB258" s="46" t="str">
        <f aca="false">IFERROR(IF(Z258&lt;&gt;"Não Encontrado",Z258,IF(AA258&lt;&gt;"Não Encontrado",AA258,"")),"")</f>
        <v/>
      </c>
      <c r="AC258" s="45" t="str">
        <f aca="false">IF(B258="","",IF(AB258="","NÃO","SIM"))</f>
        <v/>
      </c>
      <c r="AD258" s="45" t="str">
        <f aca="false">IFERROR(VLOOKUP(G258,Dados!$P$3:$R$500,3,0),"")</f>
        <v/>
      </c>
      <c r="AE258" s="45" t="str">
        <f aca="false">IFERROR(VLOOKUP(G258,Dados!$K$3:$L$500,2,0),"")</f>
        <v/>
      </c>
      <c r="AF258" s="45" t="str">
        <f aca="false">IFERROR(VLOOKUP(G258,Dados!$M$3:$N$500,2,0),"")</f>
        <v/>
      </c>
      <c r="AG258" s="45" t="str">
        <f aca="false">IF(F258="","",IF(AND(AD258="",AE258="",AF258=""),"-",IF(AND(AD258="BIT",AE258="",AF258=""),"BIT",IF(AND(AE258="ANEXO I",AD258="",AF258=""),"ANEXO I",IF(AND(AF258="ANEXO II",AD258="",AE258=""),"ANEXO II","Escolher")))))</f>
        <v/>
      </c>
      <c r="AH258" s="45" t="str">
        <f aca="false">IF(AG258&lt;&gt;"Pneus","",IFERROR(VLOOKUP(R258,Dados!$X$2:$Z$5,3,0)*(AI258-Q258),VLOOKUP(D258,Dados!$X$7:$Z$33,3,0)*(AI258-Q258)))</f>
        <v/>
      </c>
      <c r="AI258" s="47" t="str">
        <f aca="false">IF(B258="","",P258+Q258+O258+M258+L258-N258)</f>
        <v/>
      </c>
      <c r="AJ258" s="48" t="str">
        <f aca="false">IFERROR(IF(AND(AC258="SIM",AG258="-",Y258="REVENDA"),(AB258/1+1)*AI258,IF(AND(AC258="SIM",AG258="Pneus",Y258="REVENDA"),(AB258/1+1)*(AI258-AH258),"")),"")</f>
        <v/>
      </c>
      <c r="AK258" s="48" t="str">
        <f aca="false">IF(AJ258="","",AJ258*17%)</f>
        <v/>
      </c>
      <c r="AL258" s="48" t="str">
        <f aca="false">IFERROR(IF(AC258="NÃO","",IF(AK258="","",IF(E258="Simples Nacional",BF258,IF(T258=0.12,U258*0.5833337002,IF(T258=0,AI258*0.07,U258))))),"")</f>
        <v/>
      </c>
      <c r="AM258" s="47" t="str">
        <f aca="false">IFERROR(IF(AC258="NÃO","",IF(OR(AG258="-",AG258="Pneus"),AK258-AL258,"")),"")</f>
        <v/>
      </c>
      <c r="AN258" s="48" t="str">
        <f aca="false">IF(AND(Y258="REVENDA",AC258="SIM",AG258="BIT"),((AB258/1+1)*AI258)*0.4117,"")</f>
        <v/>
      </c>
      <c r="AO258" s="48" t="str">
        <f aca="false">IF(AN258="","",AN258*17%)</f>
        <v/>
      </c>
      <c r="AP258" s="49" t="str">
        <f aca="false">IF(AN258="","",IF(T258=0.12,(U258*0.4117)*0.4117,IF(T258=0,(AI258*0.07)*0.4117,U258*0.4117)))</f>
        <v/>
      </c>
      <c r="AQ258" s="47" t="str">
        <f aca="false">IF(AN258="","",AO258-AP258)</f>
        <v/>
      </c>
      <c r="AR258" s="50" t="str">
        <f aca="false">IFERROR(IF(AND(AC258="SIM",Y258="REVENDA",LEFT(AG258,5)="ANEXO")*OR(AE258="ANEXO I",AF258="ANEXO II"),VLOOKUP(H258,Dados!G:I,2,0),""),"INSERIR MVA")</f>
        <v/>
      </c>
      <c r="AS258" s="48" t="str">
        <f aca="false">IF(LEFT(AG258,5)="ANEXO",VLOOKUP(AG258,Dados!$X$111:$Z$112,2,0)*(AI258-Q258),"")</f>
        <v/>
      </c>
      <c r="AT258" s="48" t="str">
        <f aca="false">IFERROR(IF(AR258="","",(AI258*AR258)+AI258),"INSERIR MVA")</f>
        <v/>
      </c>
      <c r="AU258" s="48" t="str">
        <f aca="false">IF(AT258="","",IF(AY258=0.04,U258,AS258*AY258))</f>
        <v/>
      </c>
      <c r="AV258" s="47" t="str">
        <f aca="false">IFERROR(IF(AU258="","",(VLOOKUP(AG258,Dados!$X$111:$Z$112,3,0)*AT258*0.17)),"INSERIR MVA")</f>
        <v/>
      </c>
      <c r="AW258" s="47" t="str">
        <f aca="false">IFERROR(IF(AR258="","",AV258-AU258),"")</f>
        <v/>
      </c>
      <c r="AX258" s="51" t="str">
        <f aca="false">IFERROR(IF(AC258="NÃO","",IF(AM258&lt;&gt;"",AM258-W258,IF(AQ258&lt;&gt;"",AQ258-W258,IF(AW258&lt;&gt;"",AW258-W258,"")))),"")</f>
        <v/>
      </c>
      <c r="AY258" s="46" t="str">
        <f aca="false">IFERROR(IF(ISNA(VLOOKUP(R258,Dados!$X$2:$Y$5,2,0)),VLOOKUP(D258,Dados!$X$7:$Y$33,2,0),VLOOKUP(R258,Dados!$X$2:$Y$5,2,0)),"")</f>
        <v/>
      </c>
      <c r="AZ258" s="52" t="str">
        <f aca="false">IF(C258="","",IF(AND(Y258="CONSUMO",AC258="NÃO")*OR(AG258="-",AG258="BIT"),IF(E258&lt;&gt;"",(AI258-(P258+L258-N258+Q258)*AY258)/0.83),""))</f>
        <v/>
      </c>
      <c r="BA258" s="51" t="str">
        <f aca="false">IF(AZ258="","",AZ258*0.17-((P258+L258-N258+Q258)*AY258))</f>
        <v/>
      </c>
      <c r="BB258" s="51" t="str">
        <f aca="false">IF(AND(Y258="CONSUMO",AG258="ANEXO I",AY258&gt;4%),(AI258-(P258+L258-N258+Q258)*0.0514)/0.83*(0.5177)*(0.17)-AI258*0.0514,IF(AND(Y258="CONSUMO",AG258="ANEXO II",AY258&gt;4%),(AI258-(P258+L258-N258+Q258)*0.041)/0.83*(0.3295)*(0.17)-AI258*0.041,IF(AND(Y258="CONSUMO",AG258="ANEXO I",AY258=4%),(AI258-(P258+L258-N258+Q258)*0.04)/0.83*(0.5177)*(0.17)-AI258*0.04,IF(AND(Y258="CONSUMO",AG258="ANEXO II",AY258=4%),(AI258-(P258+L258-N258+Q258)*0.04)/0.83*(0.3295)*(0.17)-AI258*0.04,""))))</f>
        <v/>
      </c>
      <c r="BC258" s="51" t="str">
        <f aca="false">IF(C258="","",IF(AND(Y258="CONSUMO",AC258="SIM")*OR(AG258="-",AG258="BIT"),IF(E258&lt;&gt;"",(AI258-(P258+L258-N258+Q258)*AY258)/0.83),""))</f>
        <v/>
      </c>
      <c r="BD258" s="51" t="str">
        <f aca="false">IF(BC258="","",BC258*0.17)</f>
        <v/>
      </c>
      <c r="BE258" s="51" t="str">
        <f aca="false">IF(I258=6908,0,IF(BC258="","",BD258-((P258+L258-N258+Q258)*AY258)))</f>
        <v/>
      </c>
      <c r="BF258" s="53" t="str">
        <f aca="false">IF(B258="","",IF(OR(B258="",E258="Regime Normal"),0,(AI258-Q258)*VLOOKUP(R258,Dados!$X$98:$Y$108,2,0)))</f>
        <v/>
      </c>
      <c r="BG258" s="54" t="str">
        <f aca="false">IFERROR(VLOOKUP(I258,Dados!$AC$27:$AD$43,2,0),IF(B258="","",IF(D258&lt;&gt;"MT",IF(AND(AC258="SIM",Y258="Revenda"),"2403",IF(AND(AC258="SIM",Y258="Consumo"),"2407",IF(AND(AC258="NÃO",Y258="Revenda"),"2102",IF(AND(AC258="NÃO",Y258="Consumo"),"2556",)))),REPLACE(I258,1,1,1))))</f>
        <v/>
      </c>
    </row>
    <row r="259" customFormat="false" ht="12.8" hidden="false" customHeight="false" outlineLevel="0" collapsed="false">
      <c r="Y259" s="45"/>
      <c r="Z259" s="46" t="str">
        <f aca="false">IF(B259="","",(IFERROR(VLOOKUP(H259,Dados!A$3:B$15000,2,0),"Não Encontrado")))</f>
        <v/>
      </c>
      <c r="AA259" s="46" t="str">
        <f aca="false">IF(B259="","",(IFERROR(VLOOKUP(G259,Dados!C$3:E$15000,3,0),"Não Encontrado")))</f>
        <v/>
      </c>
      <c r="AB259" s="46" t="str">
        <f aca="false">IFERROR(IF(Z259&lt;&gt;"Não Encontrado",Z259,IF(AA259&lt;&gt;"Não Encontrado",AA259,"")),"")</f>
        <v/>
      </c>
      <c r="AC259" s="45" t="str">
        <f aca="false">IF(B259="","",IF(AB259="","NÃO","SIM"))</f>
        <v/>
      </c>
      <c r="AD259" s="45" t="str">
        <f aca="false">IFERROR(VLOOKUP(G259,Dados!$P$3:$R$500,3,0),"")</f>
        <v/>
      </c>
      <c r="AE259" s="45" t="str">
        <f aca="false">IFERROR(VLOOKUP(G259,Dados!$K$3:$L$500,2,0),"")</f>
        <v/>
      </c>
      <c r="AF259" s="45" t="str">
        <f aca="false">IFERROR(VLOOKUP(G259,Dados!$M$3:$N$500,2,0),"")</f>
        <v/>
      </c>
      <c r="AG259" s="45" t="str">
        <f aca="false">IF(F259="","",IF(AND(AD259="",AE259="",AF259=""),"-",IF(AND(AD259="BIT",AE259="",AF259=""),"BIT",IF(AND(AE259="ANEXO I",AD259="",AF259=""),"ANEXO I",IF(AND(AF259="ANEXO II",AD259="",AE259=""),"ANEXO II","Escolher")))))</f>
        <v/>
      </c>
      <c r="AH259" s="45" t="str">
        <f aca="false">IF(AG259&lt;&gt;"Pneus","",IFERROR(VLOOKUP(R259,Dados!$X$2:$Z$5,3,0)*(AI259-Q259),VLOOKUP(D259,Dados!$X$7:$Z$33,3,0)*(AI259-Q259)))</f>
        <v/>
      </c>
      <c r="AI259" s="47" t="str">
        <f aca="false">IF(B259="","",P259+Q259+O259+M259+L259-N259)</f>
        <v/>
      </c>
      <c r="AJ259" s="48" t="str">
        <f aca="false">IFERROR(IF(AND(AC259="SIM",AG259="-",Y259="REVENDA"),(AB259/1+1)*AI259,IF(AND(AC259="SIM",AG259="Pneus",Y259="REVENDA"),(AB259/1+1)*(AI259-AH259),"")),"")</f>
        <v/>
      </c>
      <c r="AK259" s="48" t="str">
        <f aca="false">IF(AJ259="","",AJ259*17%)</f>
        <v/>
      </c>
      <c r="AL259" s="48" t="str">
        <f aca="false">IFERROR(IF(AC259="NÃO","",IF(AK259="","",IF(E259="Simples Nacional",BF259,IF(T259=0.12,U259*0.5833337002,IF(T259=0,AI259*0.07,U259))))),"")</f>
        <v/>
      </c>
      <c r="AM259" s="47" t="str">
        <f aca="false">IFERROR(IF(AC259="NÃO","",IF(OR(AG259="-",AG259="Pneus"),AK259-AL259,"")),"")</f>
        <v/>
      </c>
      <c r="AN259" s="48" t="str">
        <f aca="false">IF(AND(Y259="REVENDA",AC259="SIM",AG259="BIT"),((AB259/1+1)*AI259)*0.4117,"")</f>
        <v/>
      </c>
      <c r="AO259" s="48" t="str">
        <f aca="false">IF(AN259="","",AN259*17%)</f>
        <v/>
      </c>
      <c r="AP259" s="49" t="str">
        <f aca="false">IF(AN259="","",IF(T259=0.12,(U259*0.4117)*0.4117,IF(T259=0,(AI259*0.07)*0.4117,U259*0.4117)))</f>
        <v/>
      </c>
      <c r="AQ259" s="47" t="str">
        <f aca="false">IF(AN259="","",AO259-AP259)</f>
        <v/>
      </c>
      <c r="AR259" s="50" t="str">
        <f aca="false">IFERROR(IF(AND(AC259="SIM",Y259="REVENDA",LEFT(AG259,5)="ANEXO")*OR(AE259="ANEXO I",AF259="ANEXO II"),VLOOKUP(H259,Dados!G:I,2,0),""),"INSERIR MVA")</f>
        <v/>
      </c>
      <c r="AS259" s="48" t="str">
        <f aca="false">IF(LEFT(AG259,5)="ANEXO",VLOOKUP(AG259,Dados!$X$111:$Z$112,2,0)*(AI259-Q259),"")</f>
        <v/>
      </c>
      <c r="AT259" s="48" t="str">
        <f aca="false">IFERROR(IF(AR259="","",(AI259*AR259)+AI259),"INSERIR MVA")</f>
        <v/>
      </c>
      <c r="AU259" s="48" t="str">
        <f aca="false">IF(AT259="","",IF(AY259=0.04,U259,AS259*AY259))</f>
        <v/>
      </c>
      <c r="AV259" s="47" t="str">
        <f aca="false">IFERROR(IF(AU259="","",(VLOOKUP(AG259,Dados!$X$111:$Z$112,3,0)*AT259*0.17)),"INSERIR MVA")</f>
        <v/>
      </c>
      <c r="AW259" s="47" t="str">
        <f aca="false">IFERROR(IF(AR259="","",AV259-AU259),"")</f>
        <v/>
      </c>
      <c r="AX259" s="51" t="str">
        <f aca="false">IFERROR(IF(AC259="NÃO","",IF(AM259&lt;&gt;"",AM259-W259,IF(AQ259&lt;&gt;"",AQ259-W259,IF(AW259&lt;&gt;"",AW259-W259,"")))),"")</f>
        <v/>
      </c>
      <c r="AY259" s="46" t="str">
        <f aca="false">IFERROR(IF(ISNA(VLOOKUP(R259,Dados!$X$2:$Y$5,2,0)),VLOOKUP(D259,Dados!$X$7:$Y$33,2,0),VLOOKUP(R259,Dados!$X$2:$Y$5,2,0)),"")</f>
        <v/>
      </c>
      <c r="AZ259" s="52" t="str">
        <f aca="false">IF(C259="","",IF(AND(Y259="CONSUMO",AC259="NÃO")*OR(AG259="-",AG259="BIT"),IF(E259&lt;&gt;"",(AI259-(P259+L259-N259+Q259)*AY259)/0.83),""))</f>
        <v/>
      </c>
      <c r="BA259" s="51" t="str">
        <f aca="false">IF(AZ259="","",AZ259*0.17-((P259+L259-N259+Q259)*AY259))</f>
        <v/>
      </c>
      <c r="BB259" s="51" t="str">
        <f aca="false">IF(AND(Y259="CONSUMO",AG259="ANEXO I",AY259&gt;4%),(AI259-(P259+L259-N259+Q259)*0.0514)/0.83*(0.5177)*(0.17)-AI259*0.0514,IF(AND(Y259="CONSUMO",AG259="ANEXO II",AY259&gt;4%),(AI259-(P259+L259-N259+Q259)*0.041)/0.83*(0.3295)*(0.17)-AI259*0.041,IF(AND(Y259="CONSUMO",AG259="ANEXO I",AY259=4%),(AI259-(P259+L259-N259+Q259)*0.04)/0.83*(0.5177)*(0.17)-AI259*0.04,IF(AND(Y259="CONSUMO",AG259="ANEXO II",AY259=4%),(AI259-(P259+L259-N259+Q259)*0.04)/0.83*(0.3295)*(0.17)-AI259*0.04,""))))</f>
        <v/>
      </c>
      <c r="BC259" s="51" t="str">
        <f aca="false">IF(C259="","",IF(AND(Y259="CONSUMO",AC259="SIM")*OR(AG259="-",AG259="BIT"),IF(E259&lt;&gt;"",(AI259-(P259+L259-N259+Q259)*AY259)/0.83),""))</f>
        <v/>
      </c>
      <c r="BD259" s="51" t="str">
        <f aca="false">IF(BC259="","",BC259*0.17)</f>
        <v/>
      </c>
      <c r="BE259" s="51" t="str">
        <f aca="false">IF(I259=6908,0,IF(BC259="","",BD259-((P259+L259-N259+Q259)*AY259)))</f>
        <v/>
      </c>
      <c r="BF259" s="53" t="str">
        <f aca="false">IF(B259="","",IF(OR(B259="",E259="Regime Normal"),0,(AI259-Q259)*VLOOKUP(R259,Dados!$X$98:$Y$108,2,0)))</f>
        <v/>
      </c>
      <c r="BG259" s="54" t="str">
        <f aca="false">IFERROR(VLOOKUP(I259,Dados!$AC$27:$AD$43,2,0),IF(B259="","",IF(D259&lt;&gt;"MT",IF(AND(AC259="SIM",Y259="Revenda"),"2403",IF(AND(AC259="SIM",Y259="Consumo"),"2407",IF(AND(AC259="NÃO",Y259="Revenda"),"2102",IF(AND(AC259="NÃO",Y259="Consumo"),"2556",)))),REPLACE(I259,1,1,1))))</f>
        <v/>
      </c>
    </row>
    <row r="260" customFormat="false" ht="12.8" hidden="false" customHeight="false" outlineLevel="0" collapsed="false">
      <c r="Y260" s="45"/>
      <c r="Z260" s="46" t="str">
        <f aca="false">IF(B260="","",(IFERROR(VLOOKUP(H260,Dados!A$3:B$15000,2,0),"Não Encontrado")))</f>
        <v/>
      </c>
      <c r="AA260" s="46" t="str">
        <f aca="false">IF(B260="","",(IFERROR(VLOOKUP(G260,Dados!C$3:E$15000,3,0),"Não Encontrado")))</f>
        <v/>
      </c>
      <c r="AB260" s="46" t="str">
        <f aca="false">IFERROR(IF(Z260&lt;&gt;"Não Encontrado",Z260,IF(AA260&lt;&gt;"Não Encontrado",AA260,"")),"")</f>
        <v/>
      </c>
      <c r="AC260" s="45" t="str">
        <f aca="false">IF(B260="","",IF(AB260="","NÃO","SIM"))</f>
        <v/>
      </c>
      <c r="AD260" s="45" t="str">
        <f aca="false">IFERROR(VLOOKUP(G260,Dados!$P$3:$R$500,3,0),"")</f>
        <v/>
      </c>
      <c r="AE260" s="45" t="str">
        <f aca="false">IFERROR(VLOOKUP(G260,Dados!$K$3:$L$500,2,0),"")</f>
        <v/>
      </c>
      <c r="AF260" s="45" t="str">
        <f aca="false">IFERROR(VLOOKUP(G260,Dados!$M$3:$N$500,2,0),"")</f>
        <v/>
      </c>
      <c r="AG260" s="45" t="str">
        <f aca="false">IF(F260="","",IF(AND(AD260="",AE260="",AF260=""),"-",IF(AND(AD260="BIT",AE260="",AF260=""),"BIT",IF(AND(AE260="ANEXO I",AD260="",AF260=""),"ANEXO I",IF(AND(AF260="ANEXO II",AD260="",AE260=""),"ANEXO II","Escolher")))))</f>
        <v/>
      </c>
      <c r="AH260" s="45" t="str">
        <f aca="false">IF(AG260&lt;&gt;"Pneus","",IFERROR(VLOOKUP(R260,Dados!$X$2:$Z$5,3,0)*(AI260-Q260),VLOOKUP(D260,Dados!$X$7:$Z$33,3,0)*(AI260-Q260)))</f>
        <v/>
      </c>
      <c r="AI260" s="47" t="str">
        <f aca="false">IF(B260="","",P260+Q260+O260+M260+L260-N260)</f>
        <v/>
      </c>
      <c r="AJ260" s="48" t="str">
        <f aca="false">IFERROR(IF(AND(AC260="SIM",AG260="-",Y260="REVENDA"),(AB260/1+1)*AI260,IF(AND(AC260="SIM",AG260="Pneus",Y260="REVENDA"),(AB260/1+1)*(AI260-AH260),"")),"")</f>
        <v/>
      </c>
      <c r="AK260" s="48" t="str">
        <f aca="false">IF(AJ260="","",AJ260*17%)</f>
        <v/>
      </c>
      <c r="AL260" s="48" t="str">
        <f aca="false">IFERROR(IF(AC260="NÃO","",IF(AK260="","",IF(E260="Simples Nacional",BF260,IF(T260=0.12,U260*0.5833337002,IF(T260=0,AI260*0.07,U260))))),"")</f>
        <v/>
      </c>
      <c r="AM260" s="47" t="str">
        <f aca="false">IFERROR(IF(AC260="NÃO","",IF(OR(AG260="-",AG260="Pneus"),AK260-AL260,"")),"")</f>
        <v/>
      </c>
      <c r="AN260" s="48" t="str">
        <f aca="false">IF(AND(Y260="REVENDA",AC260="SIM",AG260="BIT"),((AB260/1+1)*AI260)*0.4117,"")</f>
        <v/>
      </c>
      <c r="AO260" s="48" t="str">
        <f aca="false">IF(AN260="","",AN260*17%)</f>
        <v/>
      </c>
      <c r="AP260" s="49" t="str">
        <f aca="false">IF(AN260="","",IF(T260=0.12,(U260*0.4117)*0.4117,IF(T260=0,(AI260*0.07)*0.4117,U260*0.4117)))</f>
        <v/>
      </c>
      <c r="AQ260" s="47" t="str">
        <f aca="false">IF(AN260="","",AO260-AP260)</f>
        <v/>
      </c>
      <c r="AR260" s="50" t="str">
        <f aca="false">IFERROR(IF(AND(AC260="SIM",Y260="REVENDA",LEFT(AG260,5)="ANEXO")*OR(AE260="ANEXO I",AF260="ANEXO II"),VLOOKUP(H260,Dados!G:I,2,0),""),"INSERIR MVA")</f>
        <v/>
      </c>
      <c r="AS260" s="48" t="str">
        <f aca="false">IF(LEFT(AG260,5)="ANEXO",VLOOKUP(AG260,Dados!$X$111:$Z$112,2,0)*(AI260-Q260),"")</f>
        <v/>
      </c>
      <c r="AT260" s="48" t="str">
        <f aca="false">IFERROR(IF(AR260="","",(AI260*AR260)+AI260),"INSERIR MVA")</f>
        <v/>
      </c>
      <c r="AU260" s="48" t="str">
        <f aca="false">IF(AT260="","",IF(AY260=0.04,U260,AS260*AY260))</f>
        <v/>
      </c>
      <c r="AV260" s="47" t="str">
        <f aca="false">IFERROR(IF(AU260="","",(VLOOKUP(AG260,Dados!$X$111:$Z$112,3,0)*AT260*0.17)),"INSERIR MVA")</f>
        <v/>
      </c>
      <c r="AW260" s="47" t="str">
        <f aca="false">IFERROR(IF(AR260="","",AV260-AU260),"")</f>
        <v/>
      </c>
      <c r="AX260" s="51" t="str">
        <f aca="false">IFERROR(IF(AC260="NÃO","",IF(AM260&lt;&gt;"",AM260-W260,IF(AQ260&lt;&gt;"",AQ260-W260,IF(AW260&lt;&gt;"",AW260-W260,"")))),"")</f>
        <v/>
      </c>
      <c r="AY260" s="46" t="str">
        <f aca="false">IFERROR(IF(ISNA(VLOOKUP(R260,Dados!$X$2:$Y$5,2,0)),VLOOKUP(D260,Dados!$X$7:$Y$33,2,0),VLOOKUP(R260,Dados!$X$2:$Y$5,2,0)),"")</f>
        <v/>
      </c>
      <c r="AZ260" s="52" t="str">
        <f aca="false">IF(C260="","",IF(AND(Y260="CONSUMO",AC260="NÃO")*OR(AG260="-",AG260="BIT"),IF(E260&lt;&gt;"",(AI260-(P260+L260-N260+Q260)*AY260)/0.83),""))</f>
        <v/>
      </c>
      <c r="BA260" s="51" t="str">
        <f aca="false">IF(AZ260="","",AZ260*0.17-((P260+L260-N260+Q260)*AY260))</f>
        <v/>
      </c>
      <c r="BB260" s="51" t="str">
        <f aca="false">IF(AND(Y260="CONSUMO",AG260="ANEXO I",AY260&gt;4%),(AI260-(P260+L260-N260+Q260)*0.0514)/0.83*(0.5177)*(0.17)-AI260*0.0514,IF(AND(Y260="CONSUMO",AG260="ANEXO II",AY260&gt;4%),(AI260-(P260+L260-N260+Q260)*0.041)/0.83*(0.3295)*(0.17)-AI260*0.041,IF(AND(Y260="CONSUMO",AG260="ANEXO I",AY260=4%),(AI260-(P260+L260-N260+Q260)*0.04)/0.83*(0.5177)*(0.17)-AI260*0.04,IF(AND(Y260="CONSUMO",AG260="ANEXO II",AY260=4%),(AI260-(P260+L260-N260+Q260)*0.04)/0.83*(0.3295)*(0.17)-AI260*0.04,""))))</f>
        <v/>
      </c>
      <c r="BC260" s="51" t="str">
        <f aca="false">IF(C260="","",IF(AND(Y260="CONSUMO",AC260="SIM")*OR(AG260="-",AG260="BIT"),IF(E260&lt;&gt;"",(AI260-(P260+L260-N260+Q260)*AY260)/0.83),""))</f>
        <v/>
      </c>
      <c r="BD260" s="51" t="str">
        <f aca="false">IF(BC260="","",BC260*0.17)</f>
        <v/>
      </c>
      <c r="BE260" s="51" t="str">
        <f aca="false">IF(I260=6908,0,IF(BC260="","",BD260-((P260+L260-N260+Q260)*AY260)))</f>
        <v/>
      </c>
      <c r="BF260" s="53" t="str">
        <f aca="false">IF(B260="","",IF(OR(B260="",E260="Regime Normal"),0,(AI260-Q260)*VLOOKUP(R260,Dados!$X$98:$Y$108,2,0)))</f>
        <v/>
      </c>
      <c r="BG260" s="54" t="str">
        <f aca="false">IFERROR(VLOOKUP(I260,Dados!$AC$27:$AD$43,2,0),IF(B260="","",IF(D260&lt;&gt;"MT",IF(AND(AC260="SIM",Y260="Revenda"),"2403",IF(AND(AC260="SIM",Y260="Consumo"),"2407",IF(AND(AC260="NÃO",Y260="Revenda"),"2102",IF(AND(AC260="NÃO",Y260="Consumo"),"2556",)))),REPLACE(I260,1,1,1))))</f>
        <v/>
      </c>
    </row>
    <row r="261" customFormat="false" ht="12.8" hidden="false" customHeight="false" outlineLevel="0" collapsed="false">
      <c r="Y261" s="45"/>
      <c r="Z261" s="46" t="str">
        <f aca="false">IF(B261="","",(IFERROR(VLOOKUP(H261,Dados!A$3:B$15000,2,0),"Não Encontrado")))</f>
        <v/>
      </c>
      <c r="AA261" s="46" t="str">
        <f aca="false">IF(B261="","",(IFERROR(VLOOKUP(G261,Dados!C$3:E$15000,3,0),"Não Encontrado")))</f>
        <v/>
      </c>
      <c r="AB261" s="46" t="str">
        <f aca="false">IFERROR(IF(Z261&lt;&gt;"Não Encontrado",Z261,IF(AA261&lt;&gt;"Não Encontrado",AA261,"")),"")</f>
        <v/>
      </c>
      <c r="AC261" s="45" t="str">
        <f aca="false">IF(B261="","",IF(AB261="","NÃO","SIM"))</f>
        <v/>
      </c>
      <c r="AD261" s="45" t="str">
        <f aca="false">IFERROR(VLOOKUP(G261,Dados!$P$3:$R$500,3,0),"")</f>
        <v/>
      </c>
      <c r="AE261" s="45" t="str">
        <f aca="false">IFERROR(VLOOKUP(G261,Dados!$K$3:$L$500,2,0),"")</f>
        <v/>
      </c>
      <c r="AF261" s="45" t="str">
        <f aca="false">IFERROR(VLOOKUP(G261,Dados!$M$3:$N$500,2,0),"")</f>
        <v/>
      </c>
      <c r="AG261" s="45" t="str">
        <f aca="false">IF(F261="","",IF(AND(AD261="",AE261="",AF261=""),"-",IF(AND(AD261="BIT",AE261="",AF261=""),"BIT",IF(AND(AE261="ANEXO I",AD261="",AF261=""),"ANEXO I",IF(AND(AF261="ANEXO II",AD261="",AE261=""),"ANEXO II","Escolher")))))</f>
        <v/>
      </c>
      <c r="AH261" s="45" t="str">
        <f aca="false">IF(AG261&lt;&gt;"Pneus","",IFERROR(VLOOKUP(R261,Dados!$X$2:$Z$5,3,0)*(AI261-Q261),VLOOKUP(D261,Dados!$X$7:$Z$33,3,0)*(AI261-Q261)))</f>
        <v/>
      </c>
      <c r="AI261" s="47" t="str">
        <f aca="false">IF(B261="","",P261+Q261+O261+M261+L261-N261)</f>
        <v/>
      </c>
      <c r="AJ261" s="48" t="str">
        <f aca="false">IFERROR(IF(AND(AC261="SIM",AG261="-",Y261="REVENDA"),(AB261/1+1)*AI261,IF(AND(AC261="SIM",AG261="Pneus",Y261="REVENDA"),(AB261/1+1)*(AI261-AH261),"")),"")</f>
        <v/>
      </c>
      <c r="AK261" s="48" t="str">
        <f aca="false">IF(AJ261="","",AJ261*17%)</f>
        <v/>
      </c>
      <c r="AL261" s="48" t="str">
        <f aca="false">IFERROR(IF(AC261="NÃO","",IF(AK261="","",IF(E261="Simples Nacional",BF261,IF(T261=0.12,U261*0.5833337002,IF(T261=0,AI261*0.07,U261))))),"")</f>
        <v/>
      </c>
      <c r="AM261" s="47" t="str">
        <f aca="false">IFERROR(IF(AC261="NÃO","",IF(OR(AG261="-",AG261="Pneus"),AK261-AL261,"")),"")</f>
        <v/>
      </c>
      <c r="AN261" s="48" t="str">
        <f aca="false">IF(AND(Y261="REVENDA",AC261="SIM",AG261="BIT"),((AB261/1+1)*AI261)*0.4117,"")</f>
        <v/>
      </c>
      <c r="AO261" s="48" t="str">
        <f aca="false">IF(AN261="","",AN261*17%)</f>
        <v/>
      </c>
      <c r="AP261" s="49" t="str">
        <f aca="false">IF(AN261="","",IF(T261=0.12,(U261*0.4117)*0.4117,IF(T261=0,(AI261*0.07)*0.4117,U261*0.4117)))</f>
        <v/>
      </c>
      <c r="AQ261" s="47" t="str">
        <f aca="false">IF(AN261="","",AO261-AP261)</f>
        <v/>
      </c>
      <c r="AR261" s="50" t="str">
        <f aca="false">IFERROR(IF(AND(AC261="SIM",Y261="REVENDA",LEFT(AG261,5)="ANEXO")*OR(AE261="ANEXO I",AF261="ANEXO II"),VLOOKUP(H261,Dados!G:I,2,0),""),"INSERIR MVA")</f>
        <v/>
      </c>
      <c r="AS261" s="48" t="str">
        <f aca="false">IF(LEFT(AG261,5)="ANEXO",VLOOKUP(AG261,Dados!$X$111:$Z$112,2,0)*(AI261-Q261),"")</f>
        <v/>
      </c>
      <c r="AT261" s="48" t="str">
        <f aca="false">IFERROR(IF(AR261="","",(AI261*AR261)+AI261),"INSERIR MVA")</f>
        <v/>
      </c>
      <c r="AU261" s="48" t="str">
        <f aca="false">IF(AT261="","",IF(AY261=0.04,U261,AS261*AY261))</f>
        <v/>
      </c>
      <c r="AV261" s="47" t="str">
        <f aca="false">IFERROR(IF(AU261="","",(VLOOKUP(AG261,Dados!$X$111:$Z$112,3,0)*AT261*0.17)),"INSERIR MVA")</f>
        <v/>
      </c>
      <c r="AW261" s="47" t="str">
        <f aca="false">IFERROR(IF(AR261="","",AV261-AU261),"")</f>
        <v/>
      </c>
      <c r="AX261" s="51" t="str">
        <f aca="false">IFERROR(IF(AC261="NÃO","",IF(AM261&lt;&gt;"",AM261-W261,IF(AQ261&lt;&gt;"",AQ261-W261,IF(AW261&lt;&gt;"",AW261-W261,"")))),"")</f>
        <v/>
      </c>
      <c r="AY261" s="46" t="str">
        <f aca="false">IFERROR(IF(ISNA(VLOOKUP(R261,Dados!$X$2:$Y$5,2,0)),VLOOKUP(D261,Dados!$X$7:$Y$33,2,0),VLOOKUP(R261,Dados!$X$2:$Y$5,2,0)),"")</f>
        <v/>
      </c>
      <c r="AZ261" s="52" t="str">
        <f aca="false">IF(C261="","",IF(AND(Y261="CONSUMO",AC261="NÃO")*OR(AG261="-",AG261="BIT"),IF(E261&lt;&gt;"",(AI261-(P261+L261-N261+Q261)*AY261)/0.83),""))</f>
        <v/>
      </c>
      <c r="BA261" s="51" t="str">
        <f aca="false">IF(AZ261="","",AZ261*0.17-((P261+L261-N261+Q261)*AY261))</f>
        <v/>
      </c>
      <c r="BB261" s="51" t="str">
        <f aca="false">IF(AND(Y261="CONSUMO",AG261="ANEXO I",AY261&gt;4%),(AI261-(P261+L261-N261+Q261)*0.0514)/0.83*(0.5177)*(0.17)-AI261*0.0514,IF(AND(Y261="CONSUMO",AG261="ANEXO II",AY261&gt;4%),(AI261-(P261+L261-N261+Q261)*0.041)/0.83*(0.3295)*(0.17)-AI261*0.041,IF(AND(Y261="CONSUMO",AG261="ANEXO I",AY261=4%),(AI261-(P261+L261-N261+Q261)*0.04)/0.83*(0.5177)*(0.17)-AI261*0.04,IF(AND(Y261="CONSUMO",AG261="ANEXO II",AY261=4%),(AI261-(P261+L261-N261+Q261)*0.04)/0.83*(0.3295)*(0.17)-AI261*0.04,""))))</f>
        <v/>
      </c>
      <c r="BC261" s="51" t="str">
        <f aca="false">IF(C261="","",IF(AND(Y261="CONSUMO",AC261="SIM")*OR(AG261="-",AG261="BIT"),IF(E261&lt;&gt;"",(AI261-(P261+L261-N261+Q261)*AY261)/0.83),""))</f>
        <v/>
      </c>
      <c r="BD261" s="51" t="str">
        <f aca="false">IF(BC261="","",BC261*0.17)</f>
        <v/>
      </c>
      <c r="BE261" s="51" t="str">
        <f aca="false">IF(I261=6908,0,IF(BC261="","",BD261-((P261+L261-N261+Q261)*AY261)))</f>
        <v/>
      </c>
      <c r="BF261" s="53" t="str">
        <f aca="false">IF(B261="","",IF(OR(B261="",E261="Regime Normal"),0,(AI261-Q261)*VLOOKUP(R261,Dados!$X$98:$Y$108,2,0)))</f>
        <v/>
      </c>
      <c r="BG261" s="54" t="str">
        <f aca="false">IFERROR(VLOOKUP(I261,Dados!$AC$27:$AD$43,2,0),IF(B261="","",IF(D261&lt;&gt;"MT",IF(AND(AC261="SIM",Y261="Revenda"),"2403",IF(AND(AC261="SIM",Y261="Consumo"),"2407",IF(AND(AC261="NÃO",Y261="Revenda"),"2102",IF(AND(AC261="NÃO",Y261="Consumo"),"2556",)))),REPLACE(I261,1,1,1))))</f>
        <v/>
      </c>
    </row>
    <row r="262" customFormat="false" ht="12.8" hidden="false" customHeight="false" outlineLevel="0" collapsed="false">
      <c r="Y262" s="45"/>
      <c r="Z262" s="46" t="str">
        <f aca="false">IF(B262="","",(IFERROR(VLOOKUP(H262,Dados!A$3:B$15000,2,0),"Não Encontrado")))</f>
        <v/>
      </c>
      <c r="AA262" s="46" t="str">
        <f aca="false">IF(B262="","",(IFERROR(VLOOKUP(G262,Dados!C$3:E$15000,3,0),"Não Encontrado")))</f>
        <v/>
      </c>
      <c r="AB262" s="46" t="str">
        <f aca="false">IFERROR(IF(Z262&lt;&gt;"Não Encontrado",Z262,IF(AA262&lt;&gt;"Não Encontrado",AA262,"")),"")</f>
        <v/>
      </c>
      <c r="AC262" s="45" t="str">
        <f aca="false">IF(B262="","",IF(AB262="","NÃO","SIM"))</f>
        <v/>
      </c>
      <c r="AD262" s="45" t="str">
        <f aca="false">IFERROR(VLOOKUP(G262,Dados!$P$3:$R$500,3,0),"")</f>
        <v/>
      </c>
      <c r="AE262" s="45" t="str">
        <f aca="false">IFERROR(VLOOKUP(G262,Dados!$K$3:$L$500,2,0),"")</f>
        <v/>
      </c>
      <c r="AF262" s="45" t="str">
        <f aca="false">IFERROR(VLOOKUP(G262,Dados!$M$3:$N$500,2,0),"")</f>
        <v/>
      </c>
      <c r="AG262" s="45" t="str">
        <f aca="false">IF(F262="","",IF(AND(AD262="",AE262="",AF262=""),"-",IF(AND(AD262="BIT",AE262="",AF262=""),"BIT",IF(AND(AE262="ANEXO I",AD262="",AF262=""),"ANEXO I",IF(AND(AF262="ANEXO II",AD262="",AE262=""),"ANEXO II","Escolher")))))</f>
        <v/>
      </c>
      <c r="AH262" s="45" t="str">
        <f aca="false">IF(AG262&lt;&gt;"Pneus","",IFERROR(VLOOKUP(R262,Dados!$X$2:$Z$5,3,0)*(AI262-Q262),VLOOKUP(D262,Dados!$X$7:$Z$33,3,0)*(AI262-Q262)))</f>
        <v/>
      </c>
      <c r="AI262" s="47" t="str">
        <f aca="false">IF(B262="","",P262+Q262+O262+M262+L262-N262)</f>
        <v/>
      </c>
      <c r="AJ262" s="48" t="str">
        <f aca="false">IFERROR(IF(AND(AC262="SIM",AG262="-",Y262="REVENDA"),(AB262/1+1)*AI262,IF(AND(AC262="SIM",AG262="Pneus",Y262="REVENDA"),(AB262/1+1)*(AI262-AH262),"")),"")</f>
        <v/>
      </c>
      <c r="AK262" s="48" t="str">
        <f aca="false">IF(AJ262="","",AJ262*17%)</f>
        <v/>
      </c>
      <c r="AL262" s="48" t="str">
        <f aca="false">IFERROR(IF(AC262="NÃO","",IF(AK262="","",IF(E262="Simples Nacional",BF262,IF(T262=0.12,U262*0.5833337002,IF(T262=0,AI262*0.07,U262))))),"")</f>
        <v/>
      </c>
      <c r="AM262" s="47" t="str">
        <f aca="false">IFERROR(IF(AC262="NÃO","",IF(OR(AG262="-",AG262="Pneus"),AK262-AL262,"")),"")</f>
        <v/>
      </c>
      <c r="AN262" s="48" t="str">
        <f aca="false">IF(AND(Y262="REVENDA",AC262="SIM",AG262="BIT"),((AB262/1+1)*AI262)*0.4117,"")</f>
        <v/>
      </c>
      <c r="AO262" s="48" t="str">
        <f aca="false">IF(AN262="","",AN262*17%)</f>
        <v/>
      </c>
      <c r="AP262" s="49" t="str">
        <f aca="false">IF(AN262="","",IF(T262=0.12,(U262*0.4117)*0.4117,IF(T262=0,(AI262*0.07)*0.4117,U262*0.4117)))</f>
        <v/>
      </c>
      <c r="AQ262" s="47" t="str">
        <f aca="false">IF(AN262="","",AO262-AP262)</f>
        <v/>
      </c>
      <c r="AR262" s="50" t="str">
        <f aca="false">IFERROR(IF(AND(AC262="SIM",Y262="REVENDA",LEFT(AG262,5)="ANEXO")*OR(AE262="ANEXO I",AF262="ANEXO II"),VLOOKUP(H262,Dados!G:I,2,0),""),"INSERIR MVA")</f>
        <v/>
      </c>
      <c r="AS262" s="48" t="str">
        <f aca="false">IF(LEFT(AG262,5)="ANEXO",VLOOKUP(AG262,Dados!$X$111:$Z$112,2,0)*(AI262-Q262),"")</f>
        <v/>
      </c>
      <c r="AT262" s="48" t="str">
        <f aca="false">IFERROR(IF(AR262="","",(AI262*AR262)+AI262),"INSERIR MVA")</f>
        <v/>
      </c>
      <c r="AU262" s="48" t="str">
        <f aca="false">IF(AT262="","",IF(AY262=0.04,U262,AS262*AY262))</f>
        <v/>
      </c>
      <c r="AV262" s="47" t="str">
        <f aca="false">IFERROR(IF(AU262="","",(VLOOKUP(AG262,Dados!$X$111:$Z$112,3,0)*AT262*0.17)),"INSERIR MVA")</f>
        <v/>
      </c>
      <c r="AW262" s="47" t="str">
        <f aca="false">IFERROR(IF(AR262="","",AV262-AU262),"")</f>
        <v/>
      </c>
      <c r="AX262" s="51" t="str">
        <f aca="false">IFERROR(IF(AC262="NÃO","",IF(AM262&lt;&gt;"",AM262-W262,IF(AQ262&lt;&gt;"",AQ262-W262,IF(AW262&lt;&gt;"",AW262-W262,"")))),"")</f>
        <v/>
      </c>
      <c r="AY262" s="46" t="str">
        <f aca="false">IFERROR(IF(ISNA(VLOOKUP(R262,Dados!$X$2:$Y$5,2,0)),VLOOKUP(D262,Dados!$X$7:$Y$33,2,0),VLOOKUP(R262,Dados!$X$2:$Y$5,2,0)),"")</f>
        <v/>
      </c>
      <c r="AZ262" s="52" t="str">
        <f aca="false">IF(C262="","",IF(AND(Y262="CONSUMO",AC262="NÃO")*OR(AG262="-",AG262="BIT"),IF(E262&lt;&gt;"",(AI262-(P262+L262-N262+Q262)*AY262)/0.83),""))</f>
        <v/>
      </c>
      <c r="BA262" s="51" t="str">
        <f aca="false">IF(AZ262="","",AZ262*0.17-((P262+L262-N262+Q262)*AY262))</f>
        <v/>
      </c>
      <c r="BB262" s="51" t="str">
        <f aca="false">IF(AND(Y262="CONSUMO",AG262="ANEXO I",AY262&gt;4%),(AI262-(P262+L262-N262+Q262)*0.0514)/0.83*(0.5177)*(0.17)-AI262*0.0514,IF(AND(Y262="CONSUMO",AG262="ANEXO II",AY262&gt;4%),(AI262-(P262+L262-N262+Q262)*0.041)/0.83*(0.3295)*(0.17)-AI262*0.041,IF(AND(Y262="CONSUMO",AG262="ANEXO I",AY262=4%),(AI262-(P262+L262-N262+Q262)*0.04)/0.83*(0.5177)*(0.17)-AI262*0.04,IF(AND(Y262="CONSUMO",AG262="ANEXO II",AY262=4%),(AI262-(P262+L262-N262+Q262)*0.04)/0.83*(0.3295)*(0.17)-AI262*0.04,""))))</f>
        <v/>
      </c>
      <c r="BC262" s="51" t="str">
        <f aca="false">IF(C262="","",IF(AND(Y262="CONSUMO",AC262="SIM")*OR(AG262="-",AG262="BIT"),IF(E262&lt;&gt;"",(AI262-(P262+L262-N262+Q262)*AY262)/0.83),""))</f>
        <v/>
      </c>
      <c r="BD262" s="51" t="str">
        <f aca="false">IF(BC262="","",BC262*0.17)</f>
        <v/>
      </c>
      <c r="BE262" s="51" t="str">
        <f aca="false">IF(I262=6908,0,IF(BC262="","",BD262-((P262+L262-N262+Q262)*AY262)))</f>
        <v/>
      </c>
      <c r="BF262" s="53" t="str">
        <f aca="false">IF(B262="","",IF(OR(B262="",E262="Regime Normal"),0,(AI262-Q262)*VLOOKUP(R262,Dados!$X$98:$Y$108,2,0)))</f>
        <v/>
      </c>
      <c r="BG262" s="54" t="str">
        <f aca="false">IFERROR(VLOOKUP(I262,Dados!$AC$27:$AD$43,2,0),IF(B262="","",IF(D262&lt;&gt;"MT",IF(AND(AC262="SIM",Y262="Revenda"),"2403",IF(AND(AC262="SIM",Y262="Consumo"),"2407",IF(AND(AC262="NÃO",Y262="Revenda"),"2102",IF(AND(AC262="NÃO",Y262="Consumo"),"2556",)))),REPLACE(I262,1,1,1))))</f>
        <v/>
      </c>
    </row>
    <row r="263" customFormat="false" ht="12.8" hidden="false" customHeight="false" outlineLevel="0" collapsed="false">
      <c r="Y263" s="45"/>
      <c r="Z263" s="46" t="str">
        <f aca="false">IF(B263="","",(IFERROR(VLOOKUP(H263,Dados!A$3:B$15000,2,0),"Não Encontrado")))</f>
        <v/>
      </c>
      <c r="AA263" s="46" t="str">
        <f aca="false">IF(B263="","",(IFERROR(VLOOKUP(G263,Dados!C$3:E$15000,3,0),"Não Encontrado")))</f>
        <v/>
      </c>
      <c r="AB263" s="46" t="str">
        <f aca="false">IFERROR(IF(Z263&lt;&gt;"Não Encontrado",Z263,IF(AA263&lt;&gt;"Não Encontrado",AA263,"")),"")</f>
        <v/>
      </c>
      <c r="AC263" s="45" t="str">
        <f aca="false">IF(B263="","",IF(AB263="","NÃO","SIM"))</f>
        <v/>
      </c>
      <c r="AD263" s="45" t="str">
        <f aca="false">IFERROR(VLOOKUP(G263,Dados!$P$3:$R$500,3,0),"")</f>
        <v/>
      </c>
      <c r="AE263" s="45" t="str">
        <f aca="false">IFERROR(VLOOKUP(G263,Dados!$K$3:$L$500,2,0),"")</f>
        <v/>
      </c>
      <c r="AF263" s="45" t="str">
        <f aca="false">IFERROR(VLOOKUP(G263,Dados!$M$3:$N$500,2,0),"")</f>
        <v/>
      </c>
      <c r="AG263" s="45" t="str">
        <f aca="false">IF(F263="","",IF(AND(AD263="",AE263="",AF263=""),"-",IF(AND(AD263="BIT",AE263="",AF263=""),"BIT",IF(AND(AE263="ANEXO I",AD263="",AF263=""),"ANEXO I",IF(AND(AF263="ANEXO II",AD263="",AE263=""),"ANEXO II","Escolher")))))</f>
        <v/>
      </c>
      <c r="AH263" s="45" t="str">
        <f aca="false">IF(AG263&lt;&gt;"Pneus","",IFERROR(VLOOKUP(R263,Dados!$X$2:$Z$5,3,0)*(AI263-Q263),VLOOKUP(D263,Dados!$X$7:$Z$33,3,0)*(AI263-Q263)))</f>
        <v/>
      </c>
      <c r="AI263" s="47" t="str">
        <f aca="false">IF(B263="","",P263+Q263+O263+M263+L263-N263)</f>
        <v/>
      </c>
      <c r="AJ263" s="48" t="str">
        <f aca="false">IFERROR(IF(AND(AC263="SIM",AG263="-",Y263="REVENDA"),(AB263/1+1)*AI263,IF(AND(AC263="SIM",AG263="Pneus",Y263="REVENDA"),(AB263/1+1)*(AI263-AH263),"")),"")</f>
        <v/>
      </c>
      <c r="AK263" s="48" t="str">
        <f aca="false">IF(AJ263="","",AJ263*17%)</f>
        <v/>
      </c>
      <c r="AL263" s="48" t="str">
        <f aca="false">IFERROR(IF(AC263="NÃO","",IF(AK263="","",IF(E263="Simples Nacional",BF263,IF(T263=0.12,U263*0.5833337002,IF(T263=0,AI263*0.07,U263))))),"")</f>
        <v/>
      </c>
      <c r="AM263" s="47" t="str">
        <f aca="false">IFERROR(IF(AC263="NÃO","",IF(OR(AG263="-",AG263="Pneus"),AK263-AL263,"")),"")</f>
        <v/>
      </c>
      <c r="AN263" s="48" t="str">
        <f aca="false">IF(AND(Y263="REVENDA",AC263="SIM",AG263="BIT"),((AB263/1+1)*AI263)*0.4117,"")</f>
        <v/>
      </c>
      <c r="AO263" s="48" t="str">
        <f aca="false">IF(AN263="","",AN263*17%)</f>
        <v/>
      </c>
      <c r="AP263" s="49" t="str">
        <f aca="false">IF(AN263="","",IF(T263=0.12,(U263*0.4117)*0.4117,IF(T263=0,(AI263*0.07)*0.4117,U263*0.4117)))</f>
        <v/>
      </c>
      <c r="AQ263" s="47" t="str">
        <f aca="false">IF(AN263="","",AO263-AP263)</f>
        <v/>
      </c>
      <c r="AR263" s="50" t="str">
        <f aca="false">IFERROR(IF(AND(AC263="SIM",Y263="REVENDA",LEFT(AG263,5)="ANEXO")*OR(AE263="ANEXO I",AF263="ANEXO II"),VLOOKUP(H263,Dados!G:I,2,0),""),"INSERIR MVA")</f>
        <v/>
      </c>
      <c r="AS263" s="48" t="str">
        <f aca="false">IF(LEFT(AG263,5)="ANEXO",VLOOKUP(AG263,Dados!$X$111:$Z$112,2,0)*(AI263-Q263),"")</f>
        <v/>
      </c>
      <c r="AT263" s="48" t="str">
        <f aca="false">IFERROR(IF(AR263="","",(AI263*AR263)+AI263),"INSERIR MVA")</f>
        <v/>
      </c>
      <c r="AU263" s="48" t="str">
        <f aca="false">IF(AT263="","",IF(AY263=0.04,U263,AS263*AY263))</f>
        <v/>
      </c>
      <c r="AV263" s="47" t="str">
        <f aca="false">IFERROR(IF(AU263="","",(VLOOKUP(AG263,Dados!$X$111:$Z$112,3,0)*AT263*0.17)),"INSERIR MVA")</f>
        <v/>
      </c>
      <c r="AW263" s="47" t="str">
        <f aca="false">IFERROR(IF(AR263="","",AV263-AU263),"")</f>
        <v/>
      </c>
      <c r="AX263" s="51" t="str">
        <f aca="false">IFERROR(IF(AC263="NÃO","",IF(AM263&lt;&gt;"",AM263-W263,IF(AQ263&lt;&gt;"",AQ263-W263,IF(AW263&lt;&gt;"",AW263-W263,"")))),"")</f>
        <v/>
      </c>
      <c r="AY263" s="46" t="str">
        <f aca="false">IFERROR(IF(ISNA(VLOOKUP(R263,Dados!$X$2:$Y$5,2,0)),VLOOKUP(D263,Dados!$X$7:$Y$33,2,0),VLOOKUP(R263,Dados!$X$2:$Y$5,2,0)),"")</f>
        <v/>
      </c>
      <c r="AZ263" s="52" t="str">
        <f aca="false">IF(C263="","",IF(AND(Y263="CONSUMO",AC263="NÃO")*OR(AG263="-",AG263="BIT"),IF(E263&lt;&gt;"",(AI263-(P263+L263-N263+Q263)*AY263)/0.83),""))</f>
        <v/>
      </c>
      <c r="BA263" s="51" t="str">
        <f aca="false">IF(AZ263="","",AZ263*0.17-((P263+L263-N263+Q263)*AY263))</f>
        <v/>
      </c>
      <c r="BB263" s="51" t="str">
        <f aca="false">IF(AND(Y263="CONSUMO",AG263="ANEXO I",AY263&gt;4%),(AI263-(P263+L263-N263+Q263)*0.0514)/0.83*(0.5177)*(0.17)-AI263*0.0514,IF(AND(Y263="CONSUMO",AG263="ANEXO II",AY263&gt;4%),(AI263-(P263+L263-N263+Q263)*0.041)/0.83*(0.3295)*(0.17)-AI263*0.041,IF(AND(Y263="CONSUMO",AG263="ANEXO I",AY263=4%),(AI263-(P263+L263-N263+Q263)*0.04)/0.83*(0.5177)*(0.17)-AI263*0.04,IF(AND(Y263="CONSUMO",AG263="ANEXO II",AY263=4%),(AI263-(P263+L263-N263+Q263)*0.04)/0.83*(0.3295)*(0.17)-AI263*0.04,""))))</f>
        <v/>
      </c>
      <c r="BC263" s="51" t="str">
        <f aca="false">IF(C263="","",IF(AND(Y263="CONSUMO",AC263="SIM")*OR(AG263="-",AG263="BIT"),IF(E263&lt;&gt;"",(AI263-(P263+L263-N263+Q263)*AY263)/0.83),""))</f>
        <v/>
      </c>
      <c r="BD263" s="51" t="str">
        <f aca="false">IF(BC263="","",BC263*0.17)</f>
        <v/>
      </c>
      <c r="BE263" s="51" t="str">
        <f aca="false">IF(I263=6908,0,IF(BC263="","",BD263-((P263+L263-N263+Q263)*AY263)))</f>
        <v/>
      </c>
      <c r="BF263" s="53" t="str">
        <f aca="false">IF(B263="","",IF(OR(B263="",E263="Regime Normal"),0,(AI263-Q263)*VLOOKUP(R263,Dados!$X$98:$Y$108,2,0)))</f>
        <v/>
      </c>
      <c r="BG263" s="54" t="str">
        <f aca="false">IFERROR(VLOOKUP(I263,Dados!$AC$27:$AD$43,2,0),IF(B263="","",IF(D263&lt;&gt;"MT",IF(AND(AC263="SIM",Y263="Revenda"),"2403",IF(AND(AC263="SIM",Y263="Consumo"),"2407",IF(AND(AC263="NÃO",Y263="Revenda"),"2102",IF(AND(AC263="NÃO",Y263="Consumo"),"2556",)))),REPLACE(I263,1,1,1))))</f>
        <v/>
      </c>
    </row>
    <row r="264" customFormat="false" ht="12.8" hidden="false" customHeight="false" outlineLevel="0" collapsed="false">
      <c r="Y264" s="45"/>
      <c r="Z264" s="46" t="str">
        <f aca="false">IF(B264="","",(IFERROR(VLOOKUP(H264,Dados!A$3:B$15000,2,0),"Não Encontrado")))</f>
        <v/>
      </c>
      <c r="AA264" s="46" t="str">
        <f aca="false">IF(B264="","",(IFERROR(VLOOKUP(G264,Dados!C$3:E$15000,3,0),"Não Encontrado")))</f>
        <v/>
      </c>
      <c r="AB264" s="46" t="str">
        <f aca="false">IFERROR(IF(Z264&lt;&gt;"Não Encontrado",Z264,IF(AA264&lt;&gt;"Não Encontrado",AA264,"")),"")</f>
        <v/>
      </c>
      <c r="AC264" s="45" t="str">
        <f aca="false">IF(B264="","",IF(AB264="","NÃO","SIM"))</f>
        <v/>
      </c>
      <c r="AD264" s="45" t="str">
        <f aca="false">IFERROR(VLOOKUP(G264,Dados!$P$3:$R$500,3,0),"")</f>
        <v/>
      </c>
      <c r="AE264" s="45" t="str">
        <f aca="false">IFERROR(VLOOKUP(G264,Dados!$K$3:$L$500,2,0),"")</f>
        <v/>
      </c>
      <c r="AF264" s="45" t="str">
        <f aca="false">IFERROR(VLOOKUP(G264,Dados!$M$3:$N$500,2,0),"")</f>
        <v/>
      </c>
      <c r="AG264" s="45" t="str">
        <f aca="false">IF(F264="","",IF(AND(AD264="",AE264="",AF264=""),"-",IF(AND(AD264="BIT",AE264="",AF264=""),"BIT",IF(AND(AE264="ANEXO I",AD264="",AF264=""),"ANEXO I",IF(AND(AF264="ANEXO II",AD264="",AE264=""),"ANEXO II","Escolher")))))</f>
        <v/>
      </c>
      <c r="AH264" s="45" t="str">
        <f aca="false">IF(AG264&lt;&gt;"Pneus","",IFERROR(VLOOKUP(R264,Dados!$X$2:$Z$5,3,0)*(AI264-Q264),VLOOKUP(D264,Dados!$X$7:$Z$33,3,0)*(AI264-Q264)))</f>
        <v/>
      </c>
      <c r="AI264" s="47" t="str">
        <f aca="false">IF(B264="","",P264+Q264+O264+M264+L264-N264)</f>
        <v/>
      </c>
      <c r="AJ264" s="48" t="str">
        <f aca="false">IFERROR(IF(AND(AC264="SIM",AG264="-",Y264="REVENDA"),(AB264/1+1)*AI264,IF(AND(AC264="SIM",AG264="Pneus",Y264="REVENDA"),(AB264/1+1)*(AI264-AH264),"")),"")</f>
        <v/>
      </c>
      <c r="AK264" s="48" t="str">
        <f aca="false">IF(AJ264="","",AJ264*17%)</f>
        <v/>
      </c>
      <c r="AL264" s="48" t="str">
        <f aca="false">IFERROR(IF(AC264="NÃO","",IF(AK264="","",IF(E264="Simples Nacional",BF264,IF(T264=0.12,U264*0.5833337002,IF(T264=0,AI264*0.07,U264))))),"")</f>
        <v/>
      </c>
      <c r="AM264" s="47" t="str">
        <f aca="false">IFERROR(IF(AC264="NÃO","",IF(OR(AG264="-",AG264="Pneus"),AK264-AL264,"")),"")</f>
        <v/>
      </c>
      <c r="AN264" s="48" t="str">
        <f aca="false">IF(AND(Y264="REVENDA",AC264="SIM",AG264="BIT"),((AB264/1+1)*AI264)*0.4117,"")</f>
        <v/>
      </c>
      <c r="AO264" s="48" t="str">
        <f aca="false">IF(AN264="","",AN264*17%)</f>
        <v/>
      </c>
      <c r="AP264" s="49" t="str">
        <f aca="false">IF(AN264="","",IF(T264=0.12,(U264*0.4117)*0.4117,IF(T264=0,(AI264*0.07)*0.4117,U264*0.4117)))</f>
        <v/>
      </c>
      <c r="AQ264" s="47" t="str">
        <f aca="false">IF(AN264="","",AO264-AP264)</f>
        <v/>
      </c>
      <c r="AR264" s="50" t="str">
        <f aca="false">IFERROR(IF(AND(AC264="SIM",Y264="REVENDA",LEFT(AG264,5)="ANEXO")*OR(AE264="ANEXO I",AF264="ANEXO II"),VLOOKUP(H264,Dados!G:I,2,0),""),"INSERIR MVA")</f>
        <v/>
      </c>
      <c r="AS264" s="48" t="str">
        <f aca="false">IF(LEFT(AG264,5)="ANEXO",VLOOKUP(AG264,Dados!$X$111:$Z$112,2,0)*(AI264-Q264),"")</f>
        <v/>
      </c>
      <c r="AT264" s="48" t="str">
        <f aca="false">IFERROR(IF(AR264="","",(AI264*AR264)+AI264),"INSERIR MVA")</f>
        <v/>
      </c>
      <c r="AU264" s="48" t="str">
        <f aca="false">IF(AT264="","",IF(AY264=0.04,U264,AS264*AY264))</f>
        <v/>
      </c>
      <c r="AV264" s="47" t="str">
        <f aca="false">IFERROR(IF(AU264="","",(VLOOKUP(AG264,Dados!$X$111:$Z$112,3,0)*AT264*0.17)),"INSERIR MVA")</f>
        <v/>
      </c>
      <c r="AW264" s="47" t="str">
        <f aca="false">IFERROR(IF(AR264="","",AV264-AU264),"")</f>
        <v/>
      </c>
      <c r="AX264" s="51" t="str">
        <f aca="false">IFERROR(IF(AC264="NÃO","",IF(AM264&lt;&gt;"",AM264-W264,IF(AQ264&lt;&gt;"",AQ264-W264,IF(AW264&lt;&gt;"",AW264-W264,"")))),"")</f>
        <v/>
      </c>
      <c r="AY264" s="46" t="str">
        <f aca="false">IFERROR(IF(ISNA(VLOOKUP(R264,Dados!$X$2:$Y$5,2,0)),VLOOKUP(D264,Dados!$X$7:$Y$33,2,0),VLOOKUP(R264,Dados!$X$2:$Y$5,2,0)),"")</f>
        <v/>
      </c>
      <c r="AZ264" s="52" t="str">
        <f aca="false">IF(C264="","",IF(AND(Y264="CONSUMO",AC264="NÃO")*OR(AG264="-",AG264="BIT"),IF(E264&lt;&gt;"",(AI264-(P264+L264-N264+Q264)*AY264)/0.83),""))</f>
        <v/>
      </c>
      <c r="BA264" s="51" t="str">
        <f aca="false">IF(AZ264="","",AZ264*0.17-((P264+L264-N264+Q264)*AY264))</f>
        <v/>
      </c>
      <c r="BB264" s="51" t="str">
        <f aca="false">IF(AND(Y264="CONSUMO",AG264="ANEXO I",AY264&gt;4%),(AI264-(P264+L264-N264+Q264)*0.0514)/0.83*(0.5177)*(0.17)-AI264*0.0514,IF(AND(Y264="CONSUMO",AG264="ANEXO II",AY264&gt;4%),(AI264-(P264+L264-N264+Q264)*0.041)/0.83*(0.3295)*(0.17)-AI264*0.041,IF(AND(Y264="CONSUMO",AG264="ANEXO I",AY264=4%),(AI264-(P264+L264-N264+Q264)*0.04)/0.83*(0.5177)*(0.17)-AI264*0.04,IF(AND(Y264="CONSUMO",AG264="ANEXO II",AY264=4%),(AI264-(P264+L264-N264+Q264)*0.04)/0.83*(0.3295)*(0.17)-AI264*0.04,""))))</f>
        <v/>
      </c>
      <c r="BC264" s="51" t="str">
        <f aca="false">IF(C264="","",IF(AND(Y264="CONSUMO",AC264="SIM")*OR(AG264="-",AG264="BIT"),IF(E264&lt;&gt;"",(AI264-(P264+L264-N264+Q264)*AY264)/0.83),""))</f>
        <v/>
      </c>
      <c r="BD264" s="51" t="str">
        <f aca="false">IF(BC264="","",BC264*0.17)</f>
        <v/>
      </c>
      <c r="BE264" s="51" t="str">
        <f aca="false">IF(I264=6908,0,IF(BC264="","",BD264-((P264+L264-N264+Q264)*AY264)))</f>
        <v/>
      </c>
      <c r="BF264" s="53" t="str">
        <f aca="false">IF(B264="","",IF(OR(B264="",E264="Regime Normal"),0,(AI264-Q264)*VLOOKUP(R264,Dados!$X$98:$Y$108,2,0)))</f>
        <v/>
      </c>
      <c r="BG264" s="54" t="str">
        <f aca="false">IFERROR(VLOOKUP(I264,Dados!$AC$27:$AD$43,2,0),IF(B264="","",IF(D264&lt;&gt;"MT",IF(AND(AC264="SIM",Y264="Revenda"),"2403",IF(AND(AC264="SIM",Y264="Consumo"),"2407",IF(AND(AC264="NÃO",Y264="Revenda"),"2102",IF(AND(AC264="NÃO",Y264="Consumo"),"2556",)))),REPLACE(I264,1,1,1))))</f>
        <v/>
      </c>
    </row>
    <row r="265" customFormat="false" ht="12.8" hidden="false" customHeight="false" outlineLevel="0" collapsed="false">
      <c r="Y265" s="45"/>
      <c r="Z265" s="46" t="str">
        <f aca="false">IF(B265="","",(IFERROR(VLOOKUP(H265,Dados!A$3:B$15000,2,0),"Não Encontrado")))</f>
        <v/>
      </c>
      <c r="AA265" s="46" t="str">
        <f aca="false">IF(B265="","",(IFERROR(VLOOKUP(G265,Dados!C$3:E$15000,3,0),"Não Encontrado")))</f>
        <v/>
      </c>
      <c r="AB265" s="46" t="str">
        <f aca="false">IFERROR(IF(Z265&lt;&gt;"Não Encontrado",Z265,IF(AA265&lt;&gt;"Não Encontrado",AA265,"")),"")</f>
        <v/>
      </c>
      <c r="AC265" s="45" t="str">
        <f aca="false">IF(B265="","",IF(AB265="","NÃO","SIM"))</f>
        <v/>
      </c>
      <c r="AD265" s="45" t="str">
        <f aca="false">IFERROR(VLOOKUP(G265,Dados!$P$3:$R$500,3,0),"")</f>
        <v/>
      </c>
      <c r="AE265" s="45" t="str">
        <f aca="false">IFERROR(VLOOKUP(G265,Dados!$K$3:$L$500,2,0),"")</f>
        <v/>
      </c>
      <c r="AF265" s="45" t="str">
        <f aca="false">IFERROR(VLOOKUP(G265,Dados!$M$3:$N$500,2,0),"")</f>
        <v/>
      </c>
      <c r="AG265" s="45" t="str">
        <f aca="false">IF(F265="","",IF(AND(AD265="",AE265="",AF265=""),"-",IF(AND(AD265="BIT",AE265="",AF265=""),"BIT",IF(AND(AE265="ANEXO I",AD265="",AF265=""),"ANEXO I",IF(AND(AF265="ANEXO II",AD265="",AE265=""),"ANEXO II","Escolher")))))</f>
        <v/>
      </c>
      <c r="AH265" s="45" t="str">
        <f aca="false">IF(AG265&lt;&gt;"Pneus","",IFERROR(VLOOKUP(R265,Dados!$X$2:$Z$5,3,0)*(AI265-Q265),VLOOKUP(D265,Dados!$X$7:$Z$33,3,0)*(AI265-Q265)))</f>
        <v/>
      </c>
      <c r="AI265" s="47" t="str">
        <f aca="false">IF(B265="","",P265+Q265+O265+M265+L265-N265)</f>
        <v/>
      </c>
      <c r="AJ265" s="48" t="str">
        <f aca="false">IFERROR(IF(AND(AC265="SIM",AG265="-",Y265="REVENDA"),(AB265/1+1)*AI265,IF(AND(AC265="SIM",AG265="Pneus",Y265="REVENDA"),(AB265/1+1)*(AI265-AH265),"")),"")</f>
        <v/>
      </c>
      <c r="AK265" s="48" t="str">
        <f aca="false">IF(AJ265="","",AJ265*17%)</f>
        <v/>
      </c>
      <c r="AL265" s="48" t="str">
        <f aca="false">IFERROR(IF(AC265="NÃO","",IF(AK265="","",IF(E265="Simples Nacional",BF265,IF(T265=0.12,U265*0.5833337002,IF(T265=0,AI265*0.07,U265))))),"")</f>
        <v/>
      </c>
      <c r="AM265" s="47" t="str">
        <f aca="false">IFERROR(IF(AC265="NÃO","",IF(OR(AG265="-",AG265="Pneus"),AK265-AL265,"")),"")</f>
        <v/>
      </c>
      <c r="AN265" s="48" t="str">
        <f aca="false">IF(AND(Y265="REVENDA",AC265="SIM",AG265="BIT"),((AB265/1+1)*AI265)*0.4117,"")</f>
        <v/>
      </c>
      <c r="AO265" s="48" t="str">
        <f aca="false">IF(AN265="","",AN265*17%)</f>
        <v/>
      </c>
      <c r="AP265" s="49" t="str">
        <f aca="false">IF(AN265="","",IF(T265=0.12,(U265*0.4117)*0.4117,IF(T265=0,(AI265*0.07)*0.4117,U265*0.4117)))</f>
        <v/>
      </c>
      <c r="AQ265" s="47" t="str">
        <f aca="false">IF(AN265="","",AO265-AP265)</f>
        <v/>
      </c>
      <c r="AR265" s="50" t="str">
        <f aca="false">IFERROR(IF(AND(AC265="SIM",Y265="REVENDA",LEFT(AG265,5)="ANEXO")*OR(AE265="ANEXO I",AF265="ANEXO II"),VLOOKUP(H265,Dados!G:I,2,0),""),"INSERIR MVA")</f>
        <v/>
      </c>
      <c r="AS265" s="48" t="str">
        <f aca="false">IF(LEFT(AG265,5)="ANEXO",VLOOKUP(AG265,Dados!$X$111:$Z$112,2,0)*(AI265-Q265),"")</f>
        <v/>
      </c>
      <c r="AT265" s="48" t="str">
        <f aca="false">IFERROR(IF(AR265="","",(AI265*AR265)+AI265),"INSERIR MVA")</f>
        <v/>
      </c>
      <c r="AU265" s="48" t="str">
        <f aca="false">IF(AT265="","",IF(AY265=0.04,U265,AS265*AY265))</f>
        <v/>
      </c>
      <c r="AV265" s="47" t="str">
        <f aca="false">IFERROR(IF(AU265="","",(VLOOKUP(AG265,Dados!$X$111:$Z$112,3,0)*AT265*0.17)),"INSERIR MVA")</f>
        <v/>
      </c>
      <c r="AW265" s="47" t="str">
        <f aca="false">IFERROR(IF(AR265="","",AV265-AU265),"")</f>
        <v/>
      </c>
      <c r="AX265" s="51" t="str">
        <f aca="false">IFERROR(IF(AC265="NÃO","",IF(AM265&lt;&gt;"",AM265-W265,IF(AQ265&lt;&gt;"",AQ265-W265,IF(AW265&lt;&gt;"",AW265-W265,"")))),"")</f>
        <v/>
      </c>
      <c r="AY265" s="46" t="str">
        <f aca="false">IFERROR(IF(ISNA(VLOOKUP(R265,Dados!$X$2:$Y$5,2,0)),VLOOKUP(D265,Dados!$X$7:$Y$33,2,0),VLOOKUP(R265,Dados!$X$2:$Y$5,2,0)),"")</f>
        <v/>
      </c>
      <c r="AZ265" s="52" t="str">
        <f aca="false">IF(C265="","",IF(AND(Y265="CONSUMO",AC265="NÃO")*OR(AG265="-",AG265="BIT"),IF(E265&lt;&gt;"",(AI265-(P265+L265-N265+Q265)*AY265)/0.83),""))</f>
        <v/>
      </c>
      <c r="BA265" s="51" t="str">
        <f aca="false">IF(AZ265="","",AZ265*0.17-((P265+L265-N265+Q265)*AY265))</f>
        <v/>
      </c>
      <c r="BB265" s="51" t="str">
        <f aca="false">IF(AND(Y265="CONSUMO",AG265="ANEXO I",AY265&gt;4%),(AI265-(P265+L265-N265+Q265)*0.0514)/0.83*(0.5177)*(0.17)-AI265*0.0514,IF(AND(Y265="CONSUMO",AG265="ANEXO II",AY265&gt;4%),(AI265-(P265+L265-N265+Q265)*0.041)/0.83*(0.3295)*(0.17)-AI265*0.041,IF(AND(Y265="CONSUMO",AG265="ANEXO I",AY265=4%),(AI265-(P265+L265-N265+Q265)*0.04)/0.83*(0.5177)*(0.17)-AI265*0.04,IF(AND(Y265="CONSUMO",AG265="ANEXO II",AY265=4%),(AI265-(P265+L265-N265+Q265)*0.04)/0.83*(0.3295)*(0.17)-AI265*0.04,""))))</f>
        <v/>
      </c>
      <c r="BC265" s="51" t="str">
        <f aca="false">IF(C265="","",IF(AND(Y265="CONSUMO",AC265="SIM")*OR(AG265="-",AG265="BIT"),IF(E265&lt;&gt;"",(AI265-(P265+L265-N265+Q265)*AY265)/0.83),""))</f>
        <v/>
      </c>
      <c r="BD265" s="51" t="str">
        <f aca="false">IF(BC265="","",BC265*0.17)</f>
        <v/>
      </c>
      <c r="BE265" s="51" t="str">
        <f aca="false">IF(I265=6908,0,IF(BC265="","",BD265-((P265+L265-N265+Q265)*AY265)))</f>
        <v/>
      </c>
      <c r="BF265" s="53" t="str">
        <f aca="false">IF(B265="","",IF(OR(B265="",E265="Regime Normal"),0,(AI265-Q265)*VLOOKUP(R265,Dados!$X$98:$Y$108,2,0)))</f>
        <v/>
      </c>
      <c r="BG265" s="54" t="str">
        <f aca="false">IFERROR(VLOOKUP(I265,Dados!$AC$27:$AD$43,2,0),IF(B265="","",IF(D265&lt;&gt;"MT",IF(AND(AC265="SIM",Y265="Revenda"),"2403",IF(AND(AC265="SIM",Y265="Consumo"),"2407",IF(AND(AC265="NÃO",Y265="Revenda"),"2102",IF(AND(AC265="NÃO",Y265="Consumo"),"2556",)))),REPLACE(I265,1,1,1))))</f>
        <v/>
      </c>
    </row>
    <row r="266" customFormat="false" ht="12.8" hidden="false" customHeight="false" outlineLevel="0" collapsed="false">
      <c r="Y266" s="45"/>
      <c r="Z266" s="46" t="str">
        <f aca="false">IF(B266="","",(IFERROR(VLOOKUP(H266,Dados!A$3:B$15000,2,0),"Não Encontrado")))</f>
        <v/>
      </c>
      <c r="AA266" s="46" t="str">
        <f aca="false">IF(B266="","",(IFERROR(VLOOKUP(G266,Dados!C$3:E$15000,3,0),"Não Encontrado")))</f>
        <v/>
      </c>
      <c r="AB266" s="46" t="str">
        <f aca="false">IFERROR(IF(Z266&lt;&gt;"Não Encontrado",Z266,IF(AA266&lt;&gt;"Não Encontrado",AA266,"")),"")</f>
        <v/>
      </c>
      <c r="AC266" s="45" t="str">
        <f aca="false">IF(B266="","",IF(AB266="","NÃO","SIM"))</f>
        <v/>
      </c>
      <c r="AD266" s="45" t="str">
        <f aca="false">IFERROR(VLOOKUP(G266,Dados!$P$3:$R$500,3,0),"")</f>
        <v/>
      </c>
      <c r="AE266" s="45" t="str">
        <f aca="false">IFERROR(VLOOKUP(G266,Dados!$K$3:$L$500,2,0),"")</f>
        <v/>
      </c>
      <c r="AF266" s="45" t="str">
        <f aca="false">IFERROR(VLOOKUP(G266,Dados!$M$3:$N$500,2,0),"")</f>
        <v/>
      </c>
      <c r="AG266" s="45" t="str">
        <f aca="false">IF(F266="","",IF(AND(AD266="",AE266="",AF266=""),"-",IF(AND(AD266="BIT",AE266="",AF266=""),"BIT",IF(AND(AE266="ANEXO I",AD266="",AF266=""),"ANEXO I",IF(AND(AF266="ANEXO II",AD266="",AE266=""),"ANEXO II","Escolher")))))</f>
        <v/>
      </c>
      <c r="AH266" s="45" t="str">
        <f aca="false">IF(AG266&lt;&gt;"Pneus","",IFERROR(VLOOKUP(R266,Dados!$X$2:$Z$5,3,0)*(AI266-Q266),VLOOKUP(D266,Dados!$X$7:$Z$33,3,0)*(AI266-Q266)))</f>
        <v/>
      </c>
      <c r="AI266" s="47" t="str">
        <f aca="false">IF(B266="","",P266+Q266+O266+M266+L266-N266)</f>
        <v/>
      </c>
      <c r="AJ266" s="48" t="str">
        <f aca="false">IFERROR(IF(AND(AC266="SIM",AG266="-",Y266="REVENDA"),(AB266/1+1)*AI266,IF(AND(AC266="SIM",AG266="Pneus",Y266="REVENDA"),(AB266/1+1)*(AI266-AH266),"")),"")</f>
        <v/>
      </c>
      <c r="AK266" s="48" t="str">
        <f aca="false">IF(AJ266="","",AJ266*17%)</f>
        <v/>
      </c>
      <c r="AL266" s="48" t="str">
        <f aca="false">IFERROR(IF(AC266="NÃO","",IF(AK266="","",IF(E266="Simples Nacional",BF266,IF(T266=0.12,U266*0.5833337002,IF(T266=0,AI266*0.07,U266))))),"")</f>
        <v/>
      </c>
      <c r="AM266" s="47" t="str">
        <f aca="false">IFERROR(IF(AC266="NÃO","",IF(OR(AG266="-",AG266="Pneus"),AK266-AL266,"")),"")</f>
        <v/>
      </c>
      <c r="AN266" s="48" t="str">
        <f aca="false">IF(AND(Y266="REVENDA",AC266="SIM",AG266="BIT"),((AB266/1+1)*AI266)*0.4117,"")</f>
        <v/>
      </c>
      <c r="AO266" s="48" t="str">
        <f aca="false">IF(AN266="","",AN266*17%)</f>
        <v/>
      </c>
      <c r="AP266" s="49" t="str">
        <f aca="false">IF(AN266="","",IF(T266=0.12,(U266*0.4117)*0.4117,IF(T266=0,(AI266*0.07)*0.4117,U266*0.4117)))</f>
        <v/>
      </c>
      <c r="AQ266" s="47" t="str">
        <f aca="false">IF(AN266="","",AO266-AP266)</f>
        <v/>
      </c>
      <c r="AR266" s="50" t="str">
        <f aca="false">IFERROR(IF(AND(AC266="SIM",Y266="REVENDA",LEFT(AG266,5)="ANEXO")*OR(AE266="ANEXO I",AF266="ANEXO II"),VLOOKUP(H266,Dados!G:I,2,0),""),"INSERIR MVA")</f>
        <v/>
      </c>
      <c r="AS266" s="48" t="str">
        <f aca="false">IF(LEFT(AG266,5)="ANEXO",VLOOKUP(AG266,Dados!$X$111:$Z$112,2,0)*(AI266-Q266),"")</f>
        <v/>
      </c>
      <c r="AT266" s="48" t="str">
        <f aca="false">IFERROR(IF(AR266="","",(AI266*AR266)+AI266),"INSERIR MVA")</f>
        <v/>
      </c>
      <c r="AU266" s="48" t="str">
        <f aca="false">IF(AT266="","",IF(AY266=0.04,U266,AS266*AY266))</f>
        <v/>
      </c>
      <c r="AV266" s="47" t="str">
        <f aca="false">IFERROR(IF(AU266="","",(VLOOKUP(AG266,Dados!$X$111:$Z$112,3,0)*AT266*0.17)),"INSERIR MVA")</f>
        <v/>
      </c>
      <c r="AW266" s="47" t="str">
        <f aca="false">IFERROR(IF(AR266="","",AV266-AU266),"")</f>
        <v/>
      </c>
      <c r="AX266" s="51" t="str">
        <f aca="false">IFERROR(IF(AC266="NÃO","",IF(AM266&lt;&gt;"",AM266-W266,IF(AQ266&lt;&gt;"",AQ266-W266,IF(AW266&lt;&gt;"",AW266-W266,"")))),"")</f>
        <v/>
      </c>
      <c r="AY266" s="46" t="str">
        <f aca="false">IFERROR(IF(ISNA(VLOOKUP(R266,Dados!$X$2:$Y$5,2,0)),VLOOKUP(D266,Dados!$X$7:$Y$33,2,0),VLOOKUP(R266,Dados!$X$2:$Y$5,2,0)),"")</f>
        <v/>
      </c>
      <c r="AZ266" s="52" t="str">
        <f aca="false">IF(C266="","",IF(AND(Y266="CONSUMO",AC266="NÃO")*OR(AG266="-",AG266="BIT"),IF(E266&lt;&gt;"",(AI266-(P266+L266-N266+Q266)*AY266)/0.83),""))</f>
        <v/>
      </c>
      <c r="BA266" s="51" t="str">
        <f aca="false">IF(AZ266="","",AZ266*0.17-((P266+L266-N266+Q266)*AY266))</f>
        <v/>
      </c>
      <c r="BB266" s="51" t="str">
        <f aca="false">IF(AND(Y266="CONSUMO",AG266="ANEXO I",AY266&gt;4%),(AI266-(P266+L266-N266+Q266)*0.0514)/0.83*(0.5177)*(0.17)-AI266*0.0514,IF(AND(Y266="CONSUMO",AG266="ANEXO II",AY266&gt;4%),(AI266-(P266+L266-N266+Q266)*0.041)/0.83*(0.3295)*(0.17)-AI266*0.041,IF(AND(Y266="CONSUMO",AG266="ANEXO I",AY266=4%),(AI266-(P266+L266-N266+Q266)*0.04)/0.83*(0.5177)*(0.17)-AI266*0.04,IF(AND(Y266="CONSUMO",AG266="ANEXO II",AY266=4%),(AI266-(P266+L266-N266+Q266)*0.04)/0.83*(0.3295)*(0.17)-AI266*0.04,""))))</f>
        <v/>
      </c>
      <c r="BC266" s="51" t="str">
        <f aca="false">IF(C266="","",IF(AND(Y266="CONSUMO",AC266="SIM")*OR(AG266="-",AG266="BIT"),IF(E266&lt;&gt;"",(AI266-(P266+L266-N266+Q266)*AY266)/0.83),""))</f>
        <v/>
      </c>
      <c r="BD266" s="51" t="str">
        <f aca="false">IF(BC266="","",BC266*0.17)</f>
        <v/>
      </c>
      <c r="BE266" s="51" t="str">
        <f aca="false">IF(I266=6908,0,IF(BC266="","",BD266-((P266+L266-N266+Q266)*AY266)))</f>
        <v/>
      </c>
      <c r="BF266" s="53" t="str">
        <f aca="false">IF(B266="","",IF(OR(B266="",E266="Regime Normal"),0,(AI266-Q266)*VLOOKUP(R266,Dados!$X$98:$Y$108,2,0)))</f>
        <v/>
      </c>
      <c r="BG266" s="54" t="str">
        <f aca="false">IFERROR(VLOOKUP(I266,Dados!$AC$27:$AD$43,2,0),IF(B266="","",IF(D266&lt;&gt;"MT",IF(AND(AC266="SIM",Y266="Revenda"),"2403",IF(AND(AC266="SIM",Y266="Consumo"),"2407",IF(AND(AC266="NÃO",Y266="Revenda"),"2102",IF(AND(AC266="NÃO",Y266="Consumo"),"2556",)))),REPLACE(I266,1,1,1))))</f>
        <v/>
      </c>
    </row>
    <row r="267" customFormat="false" ht="12.8" hidden="false" customHeight="false" outlineLevel="0" collapsed="false">
      <c r="Y267" s="45"/>
      <c r="Z267" s="46" t="str">
        <f aca="false">IF(B267="","",(IFERROR(VLOOKUP(H267,Dados!A$3:B$15000,2,0),"Não Encontrado")))</f>
        <v/>
      </c>
      <c r="AA267" s="46" t="str">
        <f aca="false">IF(B267="","",(IFERROR(VLOOKUP(G267,Dados!C$3:E$15000,3,0),"Não Encontrado")))</f>
        <v/>
      </c>
      <c r="AB267" s="46" t="str">
        <f aca="false">IFERROR(IF(Z267&lt;&gt;"Não Encontrado",Z267,IF(AA267&lt;&gt;"Não Encontrado",AA267,"")),"")</f>
        <v/>
      </c>
      <c r="AC267" s="45" t="str">
        <f aca="false">IF(B267="","",IF(AB267="","NÃO","SIM"))</f>
        <v/>
      </c>
      <c r="AD267" s="45" t="str">
        <f aca="false">IFERROR(VLOOKUP(G267,Dados!$P$3:$R$500,3,0),"")</f>
        <v/>
      </c>
      <c r="AE267" s="45" t="str">
        <f aca="false">IFERROR(VLOOKUP(G267,Dados!$K$3:$L$500,2,0),"")</f>
        <v/>
      </c>
      <c r="AF267" s="45" t="str">
        <f aca="false">IFERROR(VLOOKUP(G267,Dados!$M$3:$N$500,2,0),"")</f>
        <v/>
      </c>
      <c r="AG267" s="45" t="str">
        <f aca="false">IF(F267="","",IF(AND(AD267="",AE267="",AF267=""),"-",IF(AND(AD267="BIT",AE267="",AF267=""),"BIT",IF(AND(AE267="ANEXO I",AD267="",AF267=""),"ANEXO I",IF(AND(AF267="ANEXO II",AD267="",AE267=""),"ANEXO II","Escolher")))))</f>
        <v/>
      </c>
      <c r="AH267" s="45" t="str">
        <f aca="false">IF(AG267&lt;&gt;"Pneus","",IFERROR(VLOOKUP(R267,Dados!$X$2:$Z$5,3,0)*(AI267-Q267),VLOOKUP(D267,Dados!$X$7:$Z$33,3,0)*(AI267-Q267)))</f>
        <v/>
      </c>
      <c r="AI267" s="47" t="str">
        <f aca="false">IF(B267="","",P267+Q267+O267+M267+L267-N267)</f>
        <v/>
      </c>
      <c r="AJ267" s="48" t="str">
        <f aca="false">IFERROR(IF(AND(AC267="SIM",AG267="-",Y267="REVENDA"),(AB267/1+1)*AI267,IF(AND(AC267="SIM",AG267="Pneus",Y267="REVENDA"),(AB267/1+1)*(AI267-AH267),"")),"")</f>
        <v/>
      </c>
      <c r="AK267" s="48" t="str">
        <f aca="false">IF(AJ267="","",AJ267*17%)</f>
        <v/>
      </c>
      <c r="AL267" s="48" t="str">
        <f aca="false">IFERROR(IF(AC267="NÃO","",IF(AK267="","",IF(E267="Simples Nacional",BF267,IF(T267=0.12,U267*0.5833337002,IF(T267=0,AI267*0.07,U267))))),"")</f>
        <v/>
      </c>
      <c r="AM267" s="47" t="str">
        <f aca="false">IFERROR(IF(AC267="NÃO","",IF(OR(AG267="-",AG267="Pneus"),AK267-AL267,"")),"")</f>
        <v/>
      </c>
      <c r="AN267" s="48" t="str">
        <f aca="false">IF(AND(Y267="REVENDA",AC267="SIM",AG267="BIT"),((AB267/1+1)*AI267)*0.4117,"")</f>
        <v/>
      </c>
      <c r="AO267" s="48" t="str">
        <f aca="false">IF(AN267="","",AN267*17%)</f>
        <v/>
      </c>
      <c r="AP267" s="49" t="str">
        <f aca="false">IF(AN267="","",IF(T267=0.12,(U267*0.4117)*0.4117,IF(T267=0,(AI267*0.07)*0.4117,U267*0.4117)))</f>
        <v/>
      </c>
      <c r="AQ267" s="47" t="str">
        <f aca="false">IF(AN267="","",AO267-AP267)</f>
        <v/>
      </c>
      <c r="AR267" s="50" t="str">
        <f aca="false">IFERROR(IF(AND(AC267="SIM",Y267="REVENDA",LEFT(AG267,5)="ANEXO")*OR(AE267="ANEXO I",AF267="ANEXO II"),VLOOKUP(H267,Dados!G:I,2,0),""),"INSERIR MVA")</f>
        <v/>
      </c>
      <c r="AS267" s="48" t="str">
        <f aca="false">IF(LEFT(AG267,5)="ANEXO",VLOOKUP(AG267,Dados!$X$111:$Z$112,2,0)*(AI267-Q267),"")</f>
        <v/>
      </c>
      <c r="AT267" s="48" t="str">
        <f aca="false">IFERROR(IF(AR267="","",(AI267*AR267)+AI267),"INSERIR MVA")</f>
        <v/>
      </c>
      <c r="AU267" s="48" t="str">
        <f aca="false">IF(AT267="","",IF(AY267=0.04,U267,AS267*AY267))</f>
        <v/>
      </c>
      <c r="AV267" s="47" t="str">
        <f aca="false">IFERROR(IF(AU267="","",(VLOOKUP(AG267,Dados!$X$111:$Z$112,3,0)*AT267*0.17)),"INSERIR MVA")</f>
        <v/>
      </c>
      <c r="AW267" s="47" t="str">
        <f aca="false">IFERROR(IF(AR267="","",AV267-AU267),"")</f>
        <v/>
      </c>
      <c r="AX267" s="51" t="str">
        <f aca="false">IFERROR(IF(AC267="NÃO","",IF(AM267&lt;&gt;"",AM267-W267,IF(AQ267&lt;&gt;"",AQ267-W267,IF(AW267&lt;&gt;"",AW267-W267,"")))),"")</f>
        <v/>
      </c>
      <c r="AY267" s="46" t="str">
        <f aca="false">IFERROR(IF(ISNA(VLOOKUP(R267,Dados!$X$2:$Y$5,2,0)),VLOOKUP(D267,Dados!$X$7:$Y$33,2,0),VLOOKUP(R267,Dados!$X$2:$Y$5,2,0)),"")</f>
        <v/>
      </c>
      <c r="AZ267" s="52" t="str">
        <f aca="false">IF(C267="","",IF(AND(Y267="CONSUMO",AC267="NÃO")*OR(AG267="-",AG267="BIT"),IF(E267&lt;&gt;"",(AI267-(P267+L267-N267+Q267)*AY267)/0.83),""))</f>
        <v/>
      </c>
      <c r="BA267" s="51" t="str">
        <f aca="false">IF(AZ267="","",AZ267*0.17-((P267+L267-N267+Q267)*AY267))</f>
        <v/>
      </c>
      <c r="BB267" s="51" t="str">
        <f aca="false">IF(AND(Y267="CONSUMO",AG267="ANEXO I",AY267&gt;4%),(AI267-(P267+L267-N267+Q267)*0.0514)/0.83*(0.5177)*(0.17)-AI267*0.0514,IF(AND(Y267="CONSUMO",AG267="ANEXO II",AY267&gt;4%),(AI267-(P267+L267-N267+Q267)*0.041)/0.83*(0.3295)*(0.17)-AI267*0.041,IF(AND(Y267="CONSUMO",AG267="ANEXO I",AY267=4%),(AI267-(P267+L267-N267+Q267)*0.04)/0.83*(0.5177)*(0.17)-AI267*0.04,IF(AND(Y267="CONSUMO",AG267="ANEXO II",AY267=4%),(AI267-(P267+L267-N267+Q267)*0.04)/0.83*(0.3295)*(0.17)-AI267*0.04,""))))</f>
        <v/>
      </c>
      <c r="BC267" s="51" t="str">
        <f aca="false">IF(C267="","",IF(AND(Y267="CONSUMO",AC267="SIM")*OR(AG267="-",AG267="BIT"),IF(E267&lt;&gt;"",(AI267-(P267+L267-N267+Q267)*AY267)/0.83),""))</f>
        <v/>
      </c>
      <c r="BD267" s="51" t="str">
        <f aca="false">IF(BC267="","",BC267*0.17)</f>
        <v/>
      </c>
      <c r="BE267" s="51" t="str">
        <f aca="false">IF(I267=6908,0,IF(BC267="","",BD267-((P267+L267-N267+Q267)*AY267)))</f>
        <v/>
      </c>
      <c r="BF267" s="53" t="str">
        <f aca="false">IF(B267="","",IF(OR(B267="",E267="Regime Normal"),0,(AI267-Q267)*VLOOKUP(R267,Dados!$X$98:$Y$108,2,0)))</f>
        <v/>
      </c>
      <c r="BG267" s="54" t="str">
        <f aca="false">IFERROR(VLOOKUP(I267,Dados!$AC$27:$AD$43,2,0),IF(B267="","",IF(D267&lt;&gt;"MT",IF(AND(AC267="SIM",Y267="Revenda"),"2403",IF(AND(AC267="SIM",Y267="Consumo"),"2407",IF(AND(AC267="NÃO",Y267="Revenda"),"2102",IF(AND(AC267="NÃO",Y267="Consumo"),"2556",)))),REPLACE(I267,1,1,1))))</f>
        <v/>
      </c>
    </row>
    <row r="268" customFormat="false" ht="12.8" hidden="false" customHeight="false" outlineLevel="0" collapsed="false">
      <c r="Y268" s="45"/>
      <c r="Z268" s="46" t="str">
        <f aca="false">IF(B268="","",(IFERROR(VLOOKUP(H268,Dados!A$3:B$15000,2,0),"Não Encontrado")))</f>
        <v/>
      </c>
      <c r="AA268" s="46" t="str">
        <f aca="false">IF(B268="","",(IFERROR(VLOOKUP(G268,Dados!C$3:E$15000,3,0),"Não Encontrado")))</f>
        <v/>
      </c>
      <c r="AB268" s="46" t="str">
        <f aca="false">IFERROR(IF(Z268&lt;&gt;"Não Encontrado",Z268,IF(AA268&lt;&gt;"Não Encontrado",AA268,"")),"")</f>
        <v/>
      </c>
      <c r="AC268" s="45" t="str">
        <f aca="false">IF(B268="","",IF(AB268="","NÃO","SIM"))</f>
        <v/>
      </c>
      <c r="AD268" s="45" t="str">
        <f aca="false">IFERROR(VLOOKUP(G268,Dados!$P$3:$R$500,3,0),"")</f>
        <v/>
      </c>
      <c r="AE268" s="45" t="str">
        <f aca="false">IFERROR(VLOOKUP(G268,Dados!$K$3:$L$500,2,0),"")</f>
        <v/>
      </c>
      <c r="AF268" s="45" t="str">
        <f aca="false">IFERROR(VLOOKUP(G268,Dados!$M$3:$N$500,2,0),"")</f>
        <v/>
      </c>
      <c r="AG268" s="45" t="str">
        <f aca="false">IF(F268="","",IF(AND(AD268="",AE268="",AF268=""),"-",IF(AND(AD268="BIT",AE268="",AF268=""),"BIT",IF(AND(AE268="ANEXO I",AD268="",AF268=""),"ANEXO I",IF(AND(AF268="ANEXO II",AD268="",AE268=""),"ANEXO II","Escolher")))))</f>
        <v/>
      </c>
      <c r="AH268" s="45" t="str">
        <f aca="false">IF(AG268&lt;&gt;"Pneus","",IFERROR(VLOOKUP(R268,Dados!$X$2:$Z$5,3,0)*(AI268-Q268),VLOOKUP(D268,Dados!$X$7:$Z$33,3,0)*(AI268-Q268)))</f>
        <v/>
      </c>
      <c r="AI268" s="47" t="str">
        <f aca="false">IF(B268="","",P268+Q268+O268+M268+L268-N268)</f>
        <v/>
      </c>
      <c r="AJ268" s="48" t="str">
        <f aca="false">IFERROR(IF(AND(AC268="SIM",AG268="-",Y268="REVENDA"),(AB268/1+1)*AI268,IF(AND(AC268="SIM",AG268="Pneus",Y268="REVENDA"),(AB268/1+1)*(AI268-AH268),"")),"")</f>
        <v/>
      </c>
      <c r="AK268" s="48" t="str">
        <f aca="false">IF(AJ268="","",AJ268*17%)</f>
        <v/>
      </c>
      <c r="AL268" s="48" t="str">
        <f aca="false">IFERROR(IF(AC268="NÃO","",IF(AK268="","",IF(E268="Simples Nacional",BF268,IF(T268=0.12,U268*0.5833337002,IF(T268=0,AI268*0.07,U268))))),"")</f>
        <v/>
      </c>
      <c r="AM268" s="47" t="str">
        <f aca="false">IFERROR(IF(AC268="NÃO","",IF(OR(AG268="-",AG268="Pneus"),AK268-AL268,"")),"")</f>
        <v/>
      </c>
      <c r="AN268" s="48" t="str">
        <f aca="false">IF(AND(Y268="REVENDA",AC268="SIM",AG268="BIT"),((AB268/1+1)*AI268)*0.4117,"")</f>
        <v/>
      </c>
      <c r="AO268" s="48" t="str">
        <f aca="false">IF(AN268="","",AN268*17%)</f>
        <v/>
      </c>
      <c r="AP268" s="49" t="str">
        <f aca="false">IF(AN268="","",IF(T268=0.12,(U268*0.4117)*0.4117,IF(T268=0,(AI268*0.07)*0.4117,U268*0.4117)))</f>
        <v/>
      </c>
      <c r="AQ268" s="47" t="str">
        <f aca="false">IF(AN268="","",AO268-AP268)</f>
        <v/>
      </c>
      <c r="AR268" s="50" t="str">
        <f aca="false">IFERROR(IF(AND(AC268="SIM",Y268="REVENDA",LEFT(AG268,5)="ANEXO")*OR(AE268="ANEXO I",AF268="ANEXO II"),VLOOKUP(H268,Dados!G:I,2,0),""),"INSERIR MVA")</f>
        <v/>
      </c>
      <c r="AS268" s="48" t="str">
        <f aca="false">IF(LEFT(AG268,5)="ANEXO",VLOOKUP(AG268,Dados!$X$111:$Z$112,2,0)*(AI268-Q268),"")</f>
        <v/>
      </c>
      <c r="AT268" s="48" t="str">
        <f aca="false">IFERROR(IF(AR268="","",(AI268*AR268)+AI268),"INSERIR MVA")</f>
        <v/>
      </c>
      <c r="AU268" s="48" t="str">
        <f aca="false">IF(AT268="","",IF(AY268=0.04,U268,AS268*AY268))</f>
        <v/>
      </c>
      <c r="AV268" s="47" t="str">
        <f aca="false">IFERROR(IF(AU268="","",(VLOOKUP(AG268,Dados!$X$111:$Z$112,3,0)*AT268*0.17)),"INSERIR MVA")</f>
        <v/>
      </c>
      <c r="AW268" s="47" t="str">
        <f aca="false">IFERROR(IF(AR268="","",AV268-AU268),"")</f>
        <v/>
      </c>
      <c r="AX268" s="51" t="str">
        <f aca="false">IFERROR(IF(AC268="NÃO","",IF(AM268&lt;&gt;"",AM268-W268,IF(AQ268&lt;&gt;"",AQ268-W268,IF(AW268&lt;&gt;"",AW268-W268,"")))),"")</f>
        <v/>
      </c>
      <c r="AY268" s="46" t="str">
        <f aca="false">IFERROR(IF(ISNA(VLOOKUP(R268,Dados!$X$2:$Y$5,2,0)),VLOOKUP(D268,Dados!$X$7:$Y$33,2,0),VLOOKUP(R268,Dados!$X$2:$Y$5,2,0)),"")</f>
        <v/>
      </c>
      <c r="AZ268" s="52" t="str">
        <f aca="false">IF(C268="","",IF(AND(Y268="CONSUMO",AC268="NÃO")*OR(AG268="-",AG268="BIT"),IF(E268&lt;&gt;"",(AI268-(P268+L268-N268+Q268)*AY268)/0.83),""))</f>
        <v/>
      </c>
      <c r="BA268" s="51" t="str">
        <f aca="false">IF(AZ268="","",AZ268*0.17-((P268+L268-N268+Q268)*AY268))</f>
        <v/>
      </c>
      <c r="BB268" s="51" t="str">
        <f aca="false">IF(AND(Y268="CONSUMO",AG268="ANEXO I",AY268&gt;4%),(AI268-(P268+L268-N268+Q268)*0.0514)/0.83*(0.5177)*(0.17)-AI268*0.0514,IF(AND(Y268="CONSUMO",AG268="ANEXO II",AY268&gt;4%),(AI268-(P268+L268-N268+Q268)*0.041)/0.83*(0.3295)*(0.17)-AI268*0.041,IF(AND(Y268="CONSUMO",AG268="ANEXO I",AY268=4%),(AI268-(P268+L268-N268+Q268)*0.04)/0.83*(0.5177)*(0.17)-AI268*0.04,IF(AND(Y268="CONSUMO",AG268="ANEXO II",AY268=4%),(AI268-(P268+L268-N268+Q268)*0.04)/0.83*(0.3295)*(0.17)-AI268*0.04,""))))</f>
        <v/>
      </c>
      <c r="BC268" s="51" t="str">
        <f aca="false">IF(C268="","",IF(AND(Y268="CONSUMO",AC268="SIM")*OR(AG268="-",AG268="BIT"),IF(E268&lt;&gt;"",(AI268-(P268+L268-N268+Q268)*AY268)/0.83),""))</f>
        <v/>
      </c>
      <c r="BD268" s="51" t="str">
        <f aca="false">IF(BC268="","",BC268*0.17)</f>
        <v/>
      </c>
      <c r="BE268" s="51" t="str">
        <f aca="false">IF(I268=6908,0,IF(BC268="","",BD268-((P268+L268-N268+Q268)*AY268)))</f>
        <v/>
      </c>
      <c r="BF268" s="53" t="str">
        <f aca="false">IF(B268="","",IF(OR(B268="",E268="Regime Normal"),0,(AI268-Q268)*VLOOKUP(R268,Dados!$X$98:$Y$108,2,0)))</f>
        <v/>
      </c>
      <c r="BG268" s="54" t="str">
        <f aca="false">IFERROR(VLOOKUP(I268,Dados!$AC$27:$AD$43,2,0),IF(B268="","",IF(D268&lt;&gt;"MT",IF(AND(AC268="SIM",Y268="Revenda"),"2403",IF(AND(AC268="SIM",Y268="Consumo"),"2407",IF(AND(AC268="NÃO",Y268="Revenda"),"2102",IF(AND(AC268="NÃO",Y268="Consumo"),"2556",)))),REPLACE(I268,1,1,1))))</f>
        <v/>
      </c>
    </row>
    <row r="269" customFormat="false" ht="12.8" hidden="false" customHeight="false" outlineLevel="0" collapsed="false">
      <c r="Y269" s="45"/>
      <c r="Z269" s="46" t="str">
        <f aca="false">IF(B269="","",(IFERROR(VLOOKUP(H269,Dados!A$3:B$15000,2,0),"Não Encontrado")))</f>
        <v/>
      </c>
      <c r="AA269" s="46" t="str">
        <f aca="false">IF(B269="","",(IFERROR(VLOOKUP(G269,Dados!C$3:E$15000,3,0),"Não Encontrado")))</f>
        <v/>
      </c>
      <c r="AB269" s="46" t="str">
        <f aca="false">IFERROR(IF(Z269&lt;&gt;"Não Encontrado",Z269,IF(AA269&lt;&gt;"Não Encontrado",AA269,"")),"")</f>
        <v/>
      </c>
      <c r="AC269" s="45" t="str">
        <f aca="false">IF(B269="","",IF(AB269="","NÃO","SIM"))</f>
        <v/>
      </c>
      <c r="AD269" s="45" t="str">
        <f aca="false">IFERROR(VLOOKUP(G269,Dados!$P$3:$R$500,3,0),"")</f>
        <v/>
      </c>
      <c r="AE269" s="45" t="str">
        <f aca="false">IFERROR(VLOOKUP(G269,Dados!$K$3:$L$500,2,0),"")</f>
        <v/>
      </c>
      <c r="AF269" s="45" t="str">
        <f aca="false">IFERROR(VLOOKUP(G269,Dados!$M$3:$N$500,2,0),"")</f>
        <v/>
      </c>
      <c r="AG269" s="45" t="str">
        <f aca="false">IF(F269="","",IF(AND(AD269="",AE269="",AF269=""),"-",IF(AND(AD269="BIT",AE269="",AF269=""),"BIT",IF(AND(AE269="ANEXO I",AD269="",AF269=""),"ANEXO I",IF(AND(AF269="ANEXO II",AD269="",AE269=""),"ANEXO II","Escolher")))))</f>
        <v/>
      </c>
      <c r="AH269" s="45" t="str">
        <f aca="false">IF(AG269&lt;&gt;"Pneus","",IFERROR(VLOOKUP(R269,Dados!$X$2:$Z$5,3,0)*(AI269-Q269),VLOOKUP(D269,Dados!$X$7:$Z$33,3,0)*(AI269-Q269)))</f>
        <v/>
      </c>
      <c r="AI269" s="47" t="str">
        <f aca="false">IF(B269="","",P269+Q269+O269+M269+L269-N269)</f>
        <v/>
      </c>
      <c r="AJ269" s="48" t="str">
        <f aca="false">IFERROR(IF(AND(AC269="SIM",AG269="-",Y269="REVENDA"),(AB269/1+1)*AI269,IF(AND(AC269="SIM",AG269="Pneus",Y269="REVENDA"),(AB269/1+1)*(AI269-AH269),"")),"")</f>
        <v/>
      </c>
      <c r="AK269" s="48" t="str">
        <f aca="false">IF(AJ269="","",AJ269*17%)</f>
        <v/>
      </c>
      <c r="AL269" s="48" t="str">
        <f aca="false">IFERROR(IF(AC269="NÃO","",IF(AK269="","",IF(E269="Simples Nacional",BF269,IF(T269=0.12,U269*0.5833337002,IF(T269=0,AI269*0.07,U269))))),"")</f>
        <v/>
      </c>
      <c r="AM269" s="47" t="str">
        <f aca="false">IFERROR(IF(AC269="NÃO","",IF(OR(AG269="-",AG269="Pneus"),AK269-AL269,"")),"")</f>
        <v/>
      </c>
      <c r="AN269" s="48" t="str">
        <f aca="false">IF(AND(Y269="REVENDA",AC269="SIM",AG269="BIT"),((AB269/1+1)*AI269)*0.4117,"")</f>
        <v/>
      </c>
      <c r="AO269" s="48" t="str">
        <f aca="false">IF(AN269="","",AN269*17%)</f>
        <v/>
      </c>
      <c r="AP269" s="49" t="str">
        <f aca="false">IF(AN269="","",IF(T269=0.12,(U269*0.4117)*0.4117,IF(T269=0,(AI269*0.07)*0.4117,U269*0.4117)))</f>
        <v/>
      </c>
      <c r="AQ269" s="47" t="str">
        <f aca="false">IF(AN269="","",AO269-AP269)</f>
        <v/>
      </c>
      <c r="AR269" s="50" t="str">
        <f aca="false">IFERROR(IF(AND(AC269="SIM",Y269="REVENDA",LEFT(AG269,5)="ANEXO")*OR(AE269="ANEXO I",AF269="ANEXO II"),VLOOKUP(H269,Dados!G:I,2,0),""),"INSERIR MVA")</f>
        <v/>
      </c>
      <c r="AS269" s="48" t="str">
        <f aca="false">IF(LEFT(AG269,5)="ANEXO",VLOOKUP(AG269,Dados!$X$111:$Z$112,2,0)*(AI269-Q269),"")</f>
        <v/>
      </c>
      <c r="AT269" s="48" t="str">
        <f aca="false">IFERROR(IF(AR269="","",(AI269*AR269)+AI269),"INSERIR MVA")</f>
        <v/>
      </c>
      <c r="AU269" s="48" t="str">
        <f aca="false">IF(AT269="","",IF(AY269=0.04,U269,AS269*AY269))</f>
        <v/>
      </c>
      <c r="AV269" s="47" t="str">
        <f aca="false">IFERROR(IF(AU269="","",(VLOOKUP(AG269,Dados!$X$111:$Z$112,3,0)*AT269*0.17)),"INSERIR MVA")</f>
        <v/>
      </c>
      <c r="AW269" s="47" t="str">
        <f aca="false">IFERROR(IF(AR269="","",AV269-AU269),"")</f>
        <v/>
      </c>
      <c r="AX269" s="51" t="str">
        <f aca="false">IFERROR(IF(AC269="NÃO","",IF(AM269&lt;&gt;"",AM269-W269,IF(AQ269&lt;&gt;"",AQ269-W269,IF(AW269&lt;&gt;"",AW269-W269,"")))),"")</f>
        <v/>
      </c>
      <c r="AY269" s="46" t="str">
        <f aca="false">IFERROR(IF(ISNA(VLOOKUP(R269,Dados!$X$2:$Y$5,2,0)),VLOOKUP(D269,Dados!$X$7:$Y$33,2,0),VLOOKUP(R269,Dados!$X$2:$Y$5,2,0)),"")</f>
        <v/>
      </c>
      <c r="AZ269" s="52" t="str">
        <f aca="false">IF(C269="","",IF(AND(Y269="CONSUMO",AC269="NÃO")*OR(AG269="-",AG269="BIT"),IF(E269&lt;&gt;"",(AI269-(P269+L269-N269+Q269)*AY269)/0.83),""))</f>
        <v/>
      </c>
      <c r="BA269" s="51" t="str">
        <f aca="false">IF(AZ269="","",AZ269*0.17-((P269+L269-N269+Q269)*AY269))</f>
        <v/>
      </c>
      <c r="BB269" s="51" t="str">
        <f aca="false">IF(AND(Y269="CONSUMO",AG269="ANEXO I",AY269&gt;4%),(AI269-(P269+L269-N269+Q269)*0.0514)/0.83*(0.5177)*(0.17)-AI269*0.0514,IF(AND(Y269="CONSUMO",AG269="ANEXO II",AY269&gt;4%),(AI269-(P269+L269-N269+Q269)*0.041)/0.83*(0.3295)*(0.17)-AI269*0.041,IF(AND(Y269="CONSUMO",AG269="ANEXO I",AY269=4%),(AI269-(P269+L269-N269+Q269)*0.04)/0.83*(0.5177)*(0.17)-AI269*0.04,IF(AND(Y269="CONSUMO",AG269="ANEXO II",AY269=4%),(AI269-(P269+L269-N269+Q269)*0.04)/0.83*(0.3295)*(0.17)-AI269*0.04,""))))</f>
        <v/>
      </c>
      <c r="BC269" s="51" t="str">
        <f aca="false">IF(C269="","",IF(AND(Y269="CONSUMO",AC269="SIM")*OR(AG269="-",AG269="BIT"),IF(E269&lt;&gt;"",(AI269-(P269+L269-N269+Q269)*AY269)/0.83),""))</f>
        <v/>
      </c>
      <c r="BD269" s="51" t="str">
        <f aca="false">IF(BC269="","",BC269*0.17)</f>
        <v/>
      </c>
      <c r="BE269" s="51" t="str">
        <f aca="false">IF(I269=6908,0,IF(BC269="","",BD269-((P269+L269-N269+Q269)*AY269)))</f>
        <v/>
      </c>
      <c r="BF269" s="53" t="str">
        <f aca="false">IF(B269="","",IF(OR(B269="",E269="Regime Normal"),0,(AI269-Q269)*VLOOKUP(R269,Dados!$X$98:$Y$108,2,0)))</f>
        <v/>
      </c>
      <c r="BG269" s="54" t="str">
        <f aca="false">IFERROR(VLOOKUP(I269,Dados!$AC$27:$AD$43,2,0),IF(B269="","",IF(D269&lt;&gt;"MT",IF(AND(AC269="SIM",Y269="Revenda"),"2403",IF(AND(AC269="SIM",Y269="Consumo"),"2407",IF(AND(AC269="NÃO",Y269="Revenda"),"2102",IF(AND(AC269="NÃO",Y269="Consumo"),"2556",)))),REPLACE(I269,1,1,1))))</f>
        <v/>
      </c>
    </row>
    <row r="270" customFormat="false" ht="12.8" hidden="false" customHeight="false" outlineLevel="0" collapsed="false">
      <c r="Y270" s="45"/>
      <c r="Z270" s="46" t="str">
        <f aca="false">IF(B270="","",(IFERROR(VLOOKUP(H270,Dados!A$3:B$15000,2,0),"Não Encontrado")))</f>
        <v/>
      </c>
      <c r="AA270" s="46" t="str">
        <f aca="false">IF(B270="","",(IFERROR(VLOOKUP(G270,Dados!C$3:E$15000,3,0),"Não Encontrado")))</f>
        <v/>
      </c>
      <c r="AB270" s="46" t="str">
        <f aca="false">IFERROR(IF(Z270&lt;&gt;"Não Encontrado",Z270,IF(AA270&lt;&gt;"Não Encontrado",AA270,"")),"")</f>
        <v/>
      </c>
      <c r="AC270" s="45" t="str">
        <f aca="false">IF(B270="","",IF(AB270="","NÃO","SIM"))</f>
        <v/>
      </c>
      <c r="AD270" s="45" t="str">
        <f aca="false">IFERROR(VLOOKUP(G270,Dados!$P$3:$R$500,3,0),"")</f>
        <v/>
      </c>
      <c r="AE270" s="45" t="str">
        <f aca="false">IFERROR(VLOOKUP(G270,Dados!$K$3:$L$500,2,0),"")</f>
        <v/>
      </c>
      <c r="AF270" s="45" t="str">
        <f aca="false">IFERROR(VLOOKUP(G270,Dados!$M$3:$N$500,2,0),"")</f>
        <v/>
      </c>
      <c r="AG270" s="45" t="str">
        <f aca="false">IF(F270="","",IF(AND(AD270="",AE270="",AF270=""),"-",IF(AND(AD270="BIT",AE270="",AF270=""),"BIT",IF(AND(AE270="ANEXO I",AD270="",AF270=""),"ANEXO I",IF(AND(AF270="ANEXO II",AD270="",AE270=""),"ANEXO II","Escolher")))))</f>
        <v/>
      </c>
      <c r="AH270" s="45" t="str">
        <f aca="false">IF(AG270&lt;&gt;"Pneus","",IFERROR(VLOOKUP(R270,Dados!$X$2:$Z$5,3,0)*(AI270-Q270),VLOOKUP(D270,Dados!$X$7:$Z$33,3,0)*(AI270-Q270)))</f>
        <v/>
      </c>
      <c r="AI270" s="47" t="str">
        <f aca="false">IF(B270="","",P270+Q270+O270+M270+L270-N270)</f>
        <v/>
      </c>
      <c r="AJ270" s="48" t="str">
        <f aca="false">IFERROR(IF(AND(AC270="SIM",AG270="-",Y270="REVENDA"),(AB270/1+1)*AI270,IF(AND(AC270="SIM",AG270="Pneus",Y270="REVENDA"),(AB270/1+1)*(AI270-AH270),"")),"")</f>
        <v/>
      </c>
      <c r="AK270" s="48" t="str">
        <f aca="false">IF(AJ270="","",AJ270*17%)</f>
        <v/>
      </c>
      <c r="AL270" s="48" t="str">
        <f aca="false">IFERROR(IF(AC270="NÃO","",IF(AK270="","",IF(E270="Simples Nacional",BF270,IF(T270=0.12,U270*0.5833337002,IF(T270=0,AI270*0.07,U270))))),"")</f>
        <v/>
      </c>
      <c r="AM270" s="47" t="str">
        <f aca="false">IFERROR(IF(AC270="NÃO","",IF(OR(AG270="-",AG270="Pneus"),AK270-AL270,"")),"")</f>
        <v/>
      </c>
      <c r="AN270" s="48" t="str">
        <f aca="false">IF(AND(Y270="REVENDA",AC270="SIM",AG270="BIT"),((AB270/1+1)*AI270)*0.4117,"")</f>
        <v/>
      </c>
      <c r="AO270" s="48" t="str">
        <f aca="false">IF(AN270="","",AN270*17%)</f>
        <v/>
      </c>
      <c r="AP270" s="49" t="str">
        <f aca="false">IF(AN270="","",IF(T270=0.12,(U270*0.4117)*0.4117,IF(T270=0,(AI270*0.07)*0.4117,U270*0.4117)))</f>
        <v/>
      </c>
      <c r="AQ270" s="47" t="str">
        <f aca="false">IF(AN270="","",AO270-AP270)</f>
        <v/>
      </c>
      <c r="AR270" s="50" t="str">
        <f aca="false">IFERROR(IF(AND(AC270="SIM",Y270="REVENDA",LEFT(AG270,5)="ANEXO")*OR(AE270="ANEXO I",AF270="ANEXO II"),VLOOKUP(H270,Dados!G:I,2,0),""),"INSERIR MVA")</f>
        <v/>
      </c>
      <c r="AS270" s="48" t="str">
        <f aca="false">IF(LEFT(AG270,5)="ANEXO",VLOOKUP(AG270,Dados!$X$111:$Z$112,2,0)*(AI270-Q270),"")</f>
        <v/>
      </c>
      <c r="AT270" s="48" t="str">
        <f aca="false">IFERROR(IF(AR270="","",(AI270*AR270)+AI270),"INSERIR MVA")</f>
        <v/>
      </c>
      <c r="AU270" s="48" t="str">
        <f aca="false">IF(AT270="","",IF(AY270=0.04,U270,AS270*AY270))</f>
        <v/>
      </c>
      <c r="AV270" s="47" t="str">
        <f aca="false">IFERROR(IF(AU270="","",(VLOOKUP(AG270,Dados!$X$111:$Z$112,3,0)*AT270*0.17)),"INSERIR MVA")</f>
        <v/>
      </c>
      <c r="AW270" s="47" t="str">
        <f aca="false">IFERROR(IF(AR270="","",AV270-AU270),"")</f>
        <v/>
      </c>
      <c r="AX270" s="51" t="str">
        <f aca="false">IFERROR(IF(AC270="NÃO","",IF(AM270&lt;&gt;"",AM270-W270,IF(AQ270&lt;&gt;"",AQ270-W270,IF(AW270&lt;&gt;"",AW270-W270,"")))),"")</f>
        <v/>
      </c>
      <c r="AY270" s="46" t="str">
        <f aca="false">IFERROR(IF(ISNA(VLOOKUP(R270,Dados!$X$2:$Y$5,2,0)),VLOOKUP(D270,Dados!$X$7:$Y$33,2,0),VLOOKUP(R270,Dados!$X$2:$Y$5,2,0)),"")</f>
        <v/>
      </c>
      <c r="AZ270" s="52" t="str">
        <f aca="false">IF(C270="","",IF(AND(Y270="CONSUMO",AC270="NÃO")*OR(AG270="-",AG270="BIT"),IF(E270&lt;&gt;"",(AI270-(P270+L270-N270+Q270)*AY270)/0.83),""))</f>
        <v/>
      </c>
      <c r="BA270" s="51" t="str">
        <f aca="false">IF(AZ270="","",AZ270*0.17-((P270+L270-N270+Q270)*AY270))</f>
        <v/>
      </c>
      <c r="BB270" s="51" t="str">
        <f aca="false">IF(AND(Y270="CONSUMO",AG270="ANEXO I",AY270&gt;4%),(AI270-(P270+L270-N270+Q270)*0.0514)/0.83*(0.5177)*(0.17)-AI270*0.0514,IF(AND(Y270="CONSUMO",AG270="ANEXO II",AY270&gt;4%),(AI270-(P270+L270-N270+Q270)*0.041)/0.83*(0.3295)*(0.17)-AI270*0.041,IF(AND(Y270="CONSUMO",AG270="ANEXO I",AY270=4%),(AI270-(P270+L270-N270+Q270)*0.04)/0.83*(0.5177)*(0.17)-AI270*0.04,IF(AND(Y270="CONSUMO",AG270="ANEXO II",AY270=4%),(AI270-(P270+L270-N270+Q270)*0.04)/0.83*(0.3295)*(0.17)-AI270*0.04,""))))</f>
        <v/>
      </c>
      <c r="BC270" s="51" t="str">
        <f aca="false">IF(C270="","",IF(AND(Y270="CONSUMO",AC270="SIM")*OR(AG270="-",AG270="BIT"),IF(E270&lt;&gt;"",(AI270-(P270+L270-N270+Q270)*AY270)/0.83),""))</f>
        <v/>
      </c>
      <c r="BD270" s="51" t="str">
        <f aca="false">IF(BC270="","",BC270*0.17)</f>
        <v/>
      </c>
      <c r="BE270" s="51" t="str">
        <f aca="false">IF(I270=6908,0,IF(BC270="","",BD270-((P270+L270-N270+Q270)*AY270)))</f>
        <v/>
      </c>
      <c r="BF270" s="53" t="str">
        <f aca="false">IF(B270="","",IF(OR(B270="",E270="Regime Normal"),0,(AI270-Q270)*VLOOKUP(R270,Dados!$X$98:$Y$108,2,0)))</f>
        <v/>
      </c>
      <c r="BG270" s="54" t="str">
        <f aca="false">IFERROR(VLOOKUP(I270,Dados!$AC$27:$AD$43,2,0),IF(B270="","",IF(D270&lt;&gt;"MT",IF(AND(AC270="SIM",Y270="Revenda"),"2403",IF(AND(AC270="SIM",Y270="Consumo"),"2407",IF(AND(AC270="NÃO",Y270="Revenda"),"2102",IF(AND(AC270="NÃO",Y270="Consumo"),"2556",)))),REPLACE(I270,1,1,1))))</f>
        <v/>
      </c>
    </row>
    <row r="271" customFormat="false" ht="12.8" hidden="false" customHeight="false" outlineLevel="0" collapsed="false">
      <c r="Y271" s="45"/>
      <c r="Z271" s="46" t="str">
        <f aca="false">IF(B271="","",(IFERROR(VLOOKUP(H271,Dados!A$3:B$15000,2,0),"Não Encontrado")))</f>
        <v/>
      </c>
      <c r="AA271" s="46" t="str">
        <f aca="false">IF(B271="","",(IFERROR(VLOOKUP(G271,Dados!C$3:E$15000,3,0),"Não Encontrado")))</f>
        <v/>
      </c>
      <c r="AB271" s="46" t="str">
        <f aca="false">IFERROR(IF(Z271&lt;&gt;"Não Encontrado",Z271,IF(AA271&lt;&gt;"Não Encontrado",AA271,"")),"")</f>
        <v/>
      </c>
      <c r="AC271" s="45" t="str">
        <f aca="false">IF(B271="","",IF(AB271="","NÃO","SIM"))</f>
        <v/>
      </c>
      <c r="AD271" s="45" t="str">
        <f aca="false">IFERROR(VLOOKUP(G271,Dados!$P$3:$R$500,3,0),"")</f>
        <v/>
      </c>
      <c r="AE271" s="45" t="str">
        <f aca="false">IFERROR(VLOOKUP(G271,Dados!$K$3:$L$500,2,0),"")</f>
        <v/>
      </c>
      <c r="AF271" s="45" t="str">
        <f aca="false">IFERROR(VLOOKUP(G271,Dados!$M$3:$N$500,2,0),"")</f>
        <v/>
      </c>
      <c r="AG271" s="45" t="str">
        <f aca="false">IF(F271="","",IF(AND(AD271="",AE271="",AF271=""),"-",IF(AND(AD271="BIT",AE271="",AF271=""),"BIT",IF(AND(AE271="ANEXO I",AD271="",AF271=""),"ANEXO I",IF(AND(AF271="ANEXO II",AD271="",AE271=""),"ANEXO II","Escolher")))))</f>
        <v/>
      </c>
      <c r="AH271" s="45" t="str">
        <f aca="false">IF(AG271&lt;&gt;"Pneus","",IFERROR(VLOOKUP(R271,Dados!$X$2:$Z$5,3,0)*(AI271-Q271),VLOOKUP(D271,Dados!$X$7:$Z$33,3,0)*(AI271-Q271)))</f>
        <v/>
      </c>
      <c r="AI271" s="47" t="str">
        <f aca="false">IF(B271="","",P271+Q271+O271+M271+L271-N271)</f>
        <v/>
      </c>
      <c r="AJ271" s="48" t="str">
        <f aca="false">IFERROR(IF(AND(AC271="SIM",AG271="-",Y271="REVENDA"),(AB271/1+1)*AI271,IF(AND(AC271="SIM",AG271="Pneus",Y271="REVENDA"),(AB271/1+1)*(AI271-AH271),"")),"")</f>
        <v/>
      </c>
      <c r="AK271" s="48" t="str">
        <f aca="false">IF(AJ271="","",AJ271*17%)</f>
        <v/>
      </c>
      <c r="AL271" s="48" t="str">
        <f aca="false">IFERROR(IF(AC271="NÃO","",IF(AK271="","",IF(E271="Simples Nacional",BF271,IF(T271=0.12,U271*0.5833337002,IF(T271=0,AI271*0.07,U271))))),"")</f>
        <v/>
      </c>
      <c r="AM271" s="47" t="str">
        <f aca="false">IFERROR(IF(AC271="NÃO","",IF(OR(AG271="-",AG271="Pneus"),AK271-AL271,"")),"")</f>
        <v/>
      </c>
      <c r="AN271" s="48" t="str">
        <f aca="false">IF(AND(Y271="REVENDA",AC271="SIM",AG271="BIT"),((AB271/1+1)*AI271)*0.4117,"")</f>
        <v/>
      </c>
      <c r="AO271" s="48" t="str">
        <f aca="false">IF(AN271="","",AN271*17%)</f>
        <v/>
      </c>
      <c r="AP271" s="49" t="str">
        <f aca="false">IF(AN271="","",IF(T271=0.12,(U271*0.4117)*0.4117,IF(T271=0,(AI271*0.07)*0.4117,U271*0.4117)))</f>
        <v/>
      </c>
      <c r="AQ271" s="47" t="str">
        <f aca="false">IF(AN271="","",AO271-AP271)</f>
        <v/>
      </c>
      <c r="AR271" s="50" t="str">
        <f aca="false">IFERROR(IF(AND(AC271="SIM",Y271="REVENDA",LEFT(AG271,5)="ANEXO")*OR(AE271="ANEXO I",AF271="ANEXO II"),VLOOKUP(H271,Dados!G:I,2,0),""),"INSERIR MVA")</f>
        <v/>
      </c>
      <c r="AS271" s="48" t="str">
        <f aca="false">IF(LEFT(AG271,5)="ANEXO",VLOOKUP(AG271,Dados!$X$111:$Z$112,2,0)*(AI271-Q271),"")</f>
        <v/>
      </c>
      <c r="AT271" s="48" t="str">
        <f aca="false">IFERROR(IF(AR271="","",(AI271*AR271)+AI271),"INSERIR MVA")</f>
        <v/>
      </c>
      <c r="AU271" s="48" t="str">
        <f aca="false">IF(AT271="","",IF(AY271=0.04,U271,AS271*AY271))</f>
        <v/>
      </c>
      <c r="AV271" s="47" t="str">
        <f aca="false">IFERROR(IF(AU271="","",(VLOOKUP(AG271,Dados!$X$111:$Z$112,3,0)*AT271*0.17)),"INSERIR MVA")</f>
        <v/>
      </c>
      <c r="AW271" s="47" t="str">
        <f aca="false">IFERROR(IF(AR271="","",AV271-AU271),"")</f>
        <v/>
      </c>
      <c r="AX271" s="51" t="str">
        <f aca="false">IFERROR(IF(AC271="NÃO","",IF(AM271&lt;&gt;"",AM271-W271,IF(AQ271&lt;&gt;"",AQ271-W271,IF(AW271&lt;&gt;"",AW271-W271,"")))),"")</f>
        <v/>
      </c>
      <c r="AY271" s="46" t="str">
        <f aca="false">IFERROR(IF(ISNA(VLOOKUP(R271,Dados!$X$2:$Y$5,2,0)),VLOOKUP(D271,Dados!$X$7:$Y$33,2,0),VLOOKUP(R271,Dados!$X$2:$Y$5,2,0)),"")</f>
        <v/>
      </c>
      <c r="AZ271" s="52" t="str">
        <f aca="false">IF(C271="","",IF(AND(Y271="CONSUMO",AC271="NÃO")*OR(AG271="-",AG271="BIT"),IF(E271&lt;&gt;"",(AI271-(P271+L271-N271+Q271)*AY271)/0.83),""))</f>
        <v/>
      </c>
      <c r="BA271" s="51" t="str">
        <f aca="false">IF(AZ271="","",AZ271*0.17-((P271+L271-N271+Q271)*AY271))</f>
        <v/>
      </c>
      <c r="BB271" s="51" t="str">
        <f aca="false">IF(AND(Y271="CONSUMO",AG271="ANEXO I",AY271&gt;4%),(AI271-(P271+L271-N271+Q271)*0.0514)/0.83*(0.5177)*(0.17)-AI271*0.0514,IF(AND(Y271="CONSUMO",AG271="ANEXO II",AY271&gt;4%),(AI271-(P271+L271-N271+Q271)*0.041)/0.83*(0.3295)*(0.17)-AI271*0.041,IF(AND(Y271="CONSUMO",AG271="ANEXO I",AY271=4%),(AI271-(P271+L271-N271+Q271)*0.04)/0.83*(0.5177)*(0.17)-AI271*0.04,IF(AND(Y271="CONSUMO",AG271="ANEXO II",AY271=4%),(AI271-(P271+L271-N271+Q271)*0.04)/0.83*(0.3295)*(0.17)-AI271*0.04,""))))</f>
        <v/>
      </c>
      <c r="BC271" s="51" t="str">
        <f aca="false">IF(C271="","",IF(AND(Y271="CONSUMO",AC271="SIM")*OR(AG271="-",AG271="BIT"),IF(E271&lt;&gt;"",(AI271-(P271+L271-N271+Q271)*AY271)/0.83),""))</f>
        <v/>
      </c>
      <c r="BD271" s="51" t="str">
        <f aca="false">IF(BC271="","",BC271*0.17)</f>
        <v/>
      </c>
      <c r="BE271" s="51" t="str">
        <f aca="false">IF(I271=6908,0,IF(BC271="","",BD271-((P271+L271-N271+Q271)*AY271)))</f>
        <v/>
      </c>
      <c r="BF271" s="53" t="str">
        <f aca="false">IF(B271="","",IF(OR(B271="",E271="Regime Normal"),0,(AI271-Q271)*VLOOKUP(R271,Dados!$X$98:$Y$108,2,0)))</f>
        <v/>
      </c>
      <c r="BG271" s="54" t="str">
        <f aca="false">IFERROR(VLOOKUP(I271,Dados!$AC$27:$AD$43,2,0),IF(B271="","",IF(D271&lt;&gt;"MT",IF(AND(AC271="SIM",Y271="Revenda"),"2403",IF(AND(AC271="SIM",Y271="Consumo"),"2407",IF(AND(AC271="NÃO",Y271="Revenda"),"2102",IF(AND(AC271="NÃO",Y271="Consumo"),"2556",)))),REPLACE(I271,1,1,1))))</f>
        <v/>
      </c>
    </row>
    <row r="272" customFormat="false" ht="12.8" hidden="false" customHeight="false" outlineLevel="0" collapsed="false">
      <c r="Y272" s="45"/>
      <c r="Z272" s="46" t="str">
        <f aca="false">IF(B272="","",(IFERROR(VLOOKUP(H272,Dados!A$3:B$15000,2,0),"Não Encontrado")))</f>
        <v/>
      </c>
      <c r="AA272" s="46" t="str">
        <f aca="false">IF(B272="","",(IFERROR(VLOOKUP(G272,Dados!C$3:E$15000,3,0),"Não Encontrado")))</f>
        <v/>
      </c>
      <c r="AB272" s="46" t="str">
        <f aca="false">IFERROR(IF(Z272&lt;&gt;"Não Encontrado",Z272,IF(AA272&lt;&gt;"Não Encontrado",AA272,"")),"")</f>
        <v/>
      </c>
      <c r="AC272" s="45" t="str">
        <f aca="false">IF(B272="","",IF(AB272="","NÃO","SIM"))</f>
        <v/>
      </c>
      <c r="AD272" s="45" t="str">
        <f aca="false">IFERROR(VLOOKUP(G272,Dados!$P$3:$R$500,3,0),"")</f>
        <v/>
      </c>
      <c r="AE272" s="45" t="str">
        <f aca="false">IFERROR(VLOOKUP(G272,Dados!$K$3:$L$500,2,0),"")</f>
        <v/>
      </c>
      <c r="AF272" s="45" t="str">
        <f aca="false">IFERROR(VLOOKUP(G272,Dados!$M$3:$N$500,2,0),"")</f>
        <v/>
      </c>
      <c r="AG272" s="45" t="str">
        <f aca="false">IF(F272="","",IF(AND(AD272="",AE272="",AF272=""),"-",IF(AND(AD272="BIT",AE272="",AF272=""),"BIT",IF(AND(AE272="ANEXO I",AD272="",AF272=""),"ANEXO I",IF(AND(AF272="ANEXO II",AD272="",AE272=""),"ANEXO II","Escolher")))))</f>
        <v/>
      </c>
      <c r="AH272" s="45" t="str">
        <f aca="false">IF(AG272&lt;&gt;"Pneus","",IFERROR(VLOOKUP(R272,Dados!$X$2:$Z$5,3,0)*(AI272-Q272),VLOOKUP(D272,Dados!$X$7:$Z$33,3,0)*(AI272-Q272)))</f>
        <v/>
      </c>
      <c r="AI272" s="47" t="str">
        <f aca="false">IF(B272="","",P272+Q272+O272+M272+L272-N272)</f>
        <v/>
      </c>
      <c r="AJ272" s="48" t="str">
        <f aca="false">IFERROR(IF(AND(AC272="SIM",AG272="-",Y272="REVENDA"),(AB272/1+1)*AI272,IF(AND(AC272="SIM",AG272="Pneus",Y272="REVENDA"),(AB272/1+1)*(AI272-AH272),"")),"")</f>
        <v/>
      </c>
      <c r="AK272" s="48" t="str">
        <f aca="false">IF(AJ272="","",AJ272*17%)</f>
        <v/>
      </c>
      <c r="AL272" s="48" t="str">
        <f aca="false">IFERROR(IF(AC272="NÃO","",IF(AK272="","",IF(E272="Simples Nacional",BF272,IF(T272=0.12,U272*0.5833337002,IF(T272=0,AI272*0.07,U272))))),"")</f>
        <v/>
      </c>
      <c r="AM272" s="47" t="str">
        <f aca="false">IFERROR(IF(AC272="NÃO","",IF(OR(AG272="-",AG272="Pneus"),AK272-AL272,"")),"")</f>
        <v/>
      </c>
      <c r="AN272" s="48" t="str">
        <f aca="false">IF(AND(Y272="REVENDA",AC272="SIM",AG272="BIT"),((AB272/1+1)*AI272)*0.4117,"")</f>
        <v/>
      </c>
      <c r="AO272" s="48" t="str">
        <f aca="false">IF(AN272="","",AN272*17%)</f>
        <v/>
      </c>
      <c r="AP272" s="49" t="str">
        <f aca="false">IF(AN272="","",IF(T272=0.12,(U272*0.4117)*0.4117,IF(T272=0,(AI272*0.07)*0.4117,U272*0.4117)))</f>
        <v/>
      </c>
      <c r="AQ272" s="47" t="str">
        <f aca="false">IF(AN272="","",AO272-AP272)</f>
        <v/>
      </c>
      <c r="AR272" s="50" t="str">
        <f aca="false">IFERROR(IF(AND(AC272="SIM",Y272="REVENDA",LEFT(AG272,5)="ANEXO")*OR(AE272="ANEXO I",AF272="ANEXO II"),VLOOKUP(H272,Dados!G:I,2,0),""),"INSERIR MVA")</f>
        <v/>
      </c>
      <c r="AS272" s="48" t="str">
        <f aca="false">IF(LEFT(AG272,5)="ANEXO",VLOOKUP(AG272,Dados!$X$111:$Z$112,2,0)*(AI272-Q272),"")</f>
        <v/>
      </c>
      <c r="AT272" s="48" t="str">
        <f aca="false">IFERROR(IF(AR272="","",(AI272*AR272)+AI272),"INSERIR MVA")</f>
        <v/>
      </c>
      <c r="AU272" s="48" t="str">
        <f aca="false">IF(AT272="","",IF(AY272=0.04,U272,AS272*AY272))</f>
        <v/>
      </c>
      <c r="AV272" s="47" t="str">
        <f aca="false">IFERROR(IF(AU272="","",(VLOOKUP(AG272,Dados!$X$111:$Z$112,3,0)*AT272*0.17)),"INSERIR MVA")</f>
        <v/>
      </c>
      <c r="AW272" s="47" t="str">
        <f aca="false">IFERROR(IF(AR272="","",AV272-AU272),"")</f>
        <v/>
      </c>
      <c r="AX272" s="51" t="str">
        <f aca="false">IFERROR(IF(AC272="NÃO","",IF(AM272&lt;&gt;"",AM272-W272,IF(AQ272&lt;&gt;"",AQ272-W272,IF(AW272&lt;&gt;"",AW272-W272,"")))),"")</f>
        <v/>
      </c>
      <c r="AY272" s="46" t="str">
        <f aca="false">IFERROR(IF(ISNA(VLOOKUP(R272,Dados!$X$2:$Y$5,2,0)),VLOOKUP(D272,Dados!$X$7:$Y$33,2,0),VLOOKUP(R272,Dados!$X$2:$Y$5,2,0)),"")</f>
        <v/>
      </c>
      <c r="AZ272" s="52" t="str">
        <f aca="false">IF(C272="","",IF(AND(Y272="CONSUMO",AC272="NÃO")*OR(AG272="-",AG272="BIT"),IF(E272&lt;&gt;"",(AI272-(P272+L272-N272+Q272)*AY272)/0.83),""))</f>
        <v/>
      </c>
      <c r="BA272" s="51" t="str">
        <f aca="false">IF(AZ272="","",AZ272*0.17-((P272+L272-N272+Q272)*AY272))</f>
        <v/>
      </c>
      <c r="BB272" s="51" t="str">
        <f aca="false">IF(AND(Y272="CONSUMO",AG272="ANEXO I",AY272&gt;4%),(AI272-(P272+L272-N272+Q272)*0.0514)/0.83*(0.5177)*(0.17)-AI272*0.0514,IF(AND(Y272="CONSUMO",AG272="ANEXO II",AY272&gt;4%),(AI272-(P272+L272-N272+Q272)*0.041)/0.83*(0.3295)*(0.17)-AI272*0.041,IF(AND(Y272="CONSUMO",AG272="ANEXO I",AY272=4%),(AI272-(P272+L272-N272+Q272)*0.04)/0.83*(0.5177)*(0.17)-AI272*0.04,IF(AND(Y272="CONSUMO",AG272="ANEXO II",AY272=4%),(AI272-(P272+L272-N272+Q272)*0.04)/0.83*(0.3295)*(0.17)-AI272*0.04,""))))</f>
        <v/>
      </c>
      <c r="BC272" s="51" t="str">
        <f aca="false">IF(C272="","",IF(AND(Y272="CONSUMO",AC272="SIM")*OR(AG272="-",AG272="BIT"),IF(E272&lt;&gt;"",(AI272-(P272+L272-N272+Q272)*AY272)/0.83),""))</f>
        <v/>
      </c>
      <c r="BD272" s="51" t="str">
        <f aca="false">IF(BC272="","",BC272*0.17)</f>
        <v/>
      </c>
      <c r="BE272" s="51" t="str">
        <f aca="false">IF(I272=6908,0,IF(BC272="","",BD272-((P272+L272-N272+Q272)*AY272)))</f>
        <v/>
      </c>
      <c r="BF272" s="53" t="str">
        <f aca="false">IF(B272="","",IF(OR(B272="",E272="Regime Normal"),0,(AI272-Q272)*VLOOKUP(R272,Dados!$X$98:$Y$108,2,0)))</f>
        <v/>
      </c>
      <c r="BG272" s="54" t="str">
        <f aca="false">IFERROR(VLOOKUP(I272,Dados!$AC$27:$AD$43,2,0),IF(B272="","",IF(D272&lt;&gt;"MT",IF(AND(AC272="SIM",Y272="Revenda"),"2403",IF(AND(AC272="SIM",Y272="Consumo"),"2407",IF(AND(AC272="NÃO",Y272="Revenda"),"2102",IF(AND(AC272="NÃO",Y272="Consumo"),"2556",)))),REPLACE(I272,1,1,1))))</f>
        <v/>
      </c>
    </row>
    <row r="273" customFormat="false" ht="12.8" hidden="false" customHeight="false" outlineLevel="0" collapsed="false">
      <c r="Y273" s="45"/>
      <c r="Z273" s="46" t="str">
        <f aca="false">IF(B273="","",(IFERROR(VLOOKUP(H273,Dados!A$3:B$15000,2,0),"Não Encontrado")))</f>
        <v/>
      </c>
      <c r="AA273" s="46" t="str">
        <f aca="false">IF(B273="","",(IFERROR(VLOOKUP(G273,Dados!C$3:E$15000,3,0),"Não Encontrado")))</f>
        <v/>
      </c>
      <c r="AB273" s="46" t="str">
        <f aca="false">IFERROR(IF(Z273&lt;&gt;"Não Encontrado",Z273,IF(AA273&lt;&gt;"Não Encontrado",AA273,"")),"")</f>
        <v/>
      </c>
      <c r="AC273" s="45" t="str">
        <f aca="false">IF(B273="","",IF(AB273="","NÃO","SIM"))</f>
        <v/>
      </c>
      <c r="AD273" s="45" t="str">
        <f aca="false">IFERROR(VLOOKUP(G273,Dados!$P$3:$R$500,3,0),"")</f>
        <v/>
      </c>
      <c r="AE273" s="45" t="str">
        <f aca="false">IFERROR(VLOOKUP(G273,Dados!$K$3:$L$500,2,0),"")</f>
        <v/>
      </c>
      <c r="AF273" s="45" t="str">
        <f aca="false">IFERROR(VLOOKUP(G273,Dados!$M$3:$N$500,2,0),"")</f>
        <v/>
      </c>
      <c r="AG273" s="45" t="str">
        <f aca="false">IF(F273="","",IF(AND(AD273="",AE273="",AF273=""),"-",IF(AND(AD273="BIT",AE273="",AF273=""),"BIT",IF(AND(AE273="ANEXO I",AD273="",AF273=""),"ANEXO I",IF(AND(AF273="ANEXO II",AD273="",AE273=""),"ANEXO II","Escolher")))))</f>
        <v/>
      </c>
      <c r="AH273" s="45" t="str">
        <f aca="false">IF(AG273&lt;&gt;"Pneus","",IFERROR(VLOOKUP(R273,Dados!$X$2:$Z$5,3,0)*(AI273-Q273),VLOOKUP(D273,Dados!$X$7:$Z$33,3,0)*(AI273-Q273)))</f>
        <v/>
      </c>
      <c r="AI273" s="47" t="str">
        <f aca="false">IF(B273="","",P273+Q273+O273+M273+L273-N273)</f>
        <v/>
      </c>
      <c r="AJ273" s="48" t="str">
        <f aca="false">IFERROR(IF(AND(AC273="SIM",AG273="-",Y273="REVENDA"),(AB273/1+1)*AI273,IF(AND(AC273="SIM",AG273="Pneus",Y273="REVENDA"),(AB273/1+1)*(AI273-AH273),"")),"")</f>
        <v/>
      </c>
      <c r="AK273" s="48" t="str">
        <f aca="false">IF(AJ273="","",AJ273*17%)</f>
        <v/>
      </c>
      <c r="AL273" s="48" t="str">
        <f aca="false">IFERROR(IF(AC273="NÃO","",IF(AK273="","",IF(E273="Simples Nacional",BF273,IF(T273=0.12,U273*0.5833337002,IF(T273=0,AI273*0.07,U273))))),"")</f>
        <v/>
      </c>
      <c r="AM273" s="47" t="str">
        <f aca="false">IFERROR(IF(AC273="NÃO","",IF(OR(AG273="-",AG273="Pneus"),AK273-AL273,"")),"")</f>
        <v/>
      </c>
      <c r="AN273" s="48" t="str">
        <f aca="false">IF(AND(Y273="REVENDA",AC273="SIM",AG273="BIT"),((AB273/1+1)*AI273)*0.4117,"")</f>
        <v/>
      </c>
      <c r="AO273" s="48" t="str">
        <f aca="false">IF(AN273="","",AN273*17%)</f>
        <v/>
      </c>
      <c r="AP273" s="49" t="str">
        <f aca="false">IF(AN273="","",IF(T273=0.12,(U273*0.4117)*0.4117,IF(T273=0,(AI273*0.07)*0.4117,U273*0.4117)))</f>
        <v/>
      </c>
      <c r="AQ273" s="47" t="str">
        <f aca="false">IF(AN273="","",AO273-AP273)</f>
        <v/>
      </c>
      <c r="AR273" s="50" t="str">
        <f aca="false">IFERROR(IF(AND(AC273="SIM",Y273="REVENDA",LEFT(AG273,5)="ANEXO")*OR(AE273="ANEXO I",AF273="ANEXO II"),VLOOKUP(H273,Dados!G:I,2,0),""),"INSERIR MVA")</f>
        <v/>
      </c>
      <c r="AS273" s="48" t="str">
        <f aca="false">IF(LEFT(AG273,5)="ANEXO",VLOOKUP(AG273,Dados!$X$111:$Z$112,2,0)*(AI273-Q273),"")</f>
        <v/>
      </c>
      <c r="AT273" s="48" t="str">
        <f aca="false">IFERROR(IF(AR273="","",(AI273*AR273)+AI273),"INSERIR MVA")</f>
        <v/>
      </c>
      <c r="AU273" s="48" t="str">
        <f aca="false">IF(AT273="","",IF(AY273=0.04,U273,AS273*AY273))</f>
        <v/>
      </c>
      <c r="AV273" s="47" t="str">
        <f aca="false">IFERROR(IF(AU273="","",(VLOOKUP(AG273,Dados!$X$111:$Z$112,3,0)*AT273*0.17)),"INSERIR MVA")</f>
        <v/>
      </c>
      <c r="AW273" s="47" t="str">
        <f aca="false">IFERROR(IF(AR273="","",AV273-AU273),"")</f>
        <v/>
      </c>
      <c r="AX273" s="51" t="str">
        <f aca="false">IFERROR(IF(AC273="NÃO","",IF(AM273&lt;&gt;"",AM273-W273,IF(AQ273&lt;&gt;"",AQ273-W273,IF(AW273&lt;&gt;"",AW273-W273,"")))),"")</f>
        <v/>
      </c>
      <c r="AY273" s="46" t="str">
        <f aca="false">IFERROR(IF(ISNA(VLOOKUP(R273,Dados!$X$2:$Y$5,2,0)),VLOOKUP(D273,Dados!$X$7:$Y$33,2,0),VLOOKUP(R273,Dados!$X$2:$Y$5,2,0)),"")</f>
        <v/>
      </c>
      <c r="AZ273" s="52" t="str">
        <f aca="false">IF(C273="","",IF(AND(Y273="CONSUMO",AC273="NÃO")*OR(AG273="-",AG273="BIT"),IF(E273&lt;&gt;"",(AI273-(P273+L273-N273+Q273)*AY273)/0.83),""))</f>
        <v/>
      </c>
      <c r="BA273" s="51" t="str">
        <f aca="false">IF(AZ273="","",AZ273*0.17-((P273+L273-N273+Q273)*AY273))</f>
        <v/>
      </c>
      <c r="BB273" s="51" t="str">
        <f aca="false">IF(AND(Y273="CONSUMO",AG273="ANEXO I",AY273&gt;4%),(AI273-(P273+L273-N273+Q273)*0.0514)/0.83*(0.5177)*(0.17)-AI273*0.0514,IF(AND(Y273="CONSUMO",AG273="ANEXO II",AY273&gt;4%),(AI273-(P273+L273-N273+Q273)*0.041)/0.83*(0.3295)*(0.17)-AI273*0.041,IF(AND(Y273="CONSUMO",AG273="ANEXO I",AY273=4%),(AI273-(P273+L273-N273+Q273)*0.04)/0.83*(0.5177)*(0.17)-AI273*0.04,IF(AND(Y273="CONSUMO",AG273="ANEXO II",AY273=4%),(AI273-(P273+L273-N273+Q273)*0.04)/0.83*(0.3295)*(0.17)-AI273*0.04,""))))</f>
        <v/>
      </c>
      <c r="BC273" s="51" t="str">
        <f aca="false">IF(C273="","",IF(AND(Y273="CONSUMO",AC273="SIM")*OR(AG273="-",AG273="BIT"),IF(E273&lt;&gt;"",(AI273-(P273+L273-N273+Q273)*AY273)/0.83),""))</f>
        <v/>
      </c>
      <c r="BD273" s="51" t="str">
        <f aca="false">IF(BC273="","",BC273*0.17)</f>
        <v/>
      </c>
      <c r="BE273" s="51" t="str">
        <f aca="false">IF(I273=6908,0,IF(BC273="","",BD273-((P273+L273-N273+Q273)*AY273)))</f>
        <v/>
      </c>
      <c r="BF273" s="53" t="str">
        <f aca="false">IF(B273="","",IF(OR(B273="",E273="Regime Normal"),0,(AI273-Q273)*VLOOKUP(R273,Dados!$X$98:$Y$108,2,0)))</f>
        <v/>
      </c>
      <c r="BG273" s="54" t="str">
        <f aca="false">IFERROR(VLOOKUP(I273,Dados!$AC$27:$AD$43,2,0),IF(B273="","",IF(D273&lt;&gt;"MT",IF(AND(AC273="SIM",Y273="Revenda"),"2403",IF(AND(AC273="SIM",Y273="Consumo"),"2407",IF(AND(AC273="NÃO",Y273="Revenda"),"2102",IF(AND(AC273="NÃO",Y273="Consumo"),"2556",)))),REPLACE(I273,1,1,1))))</f>
        <v/>
      </c>
    </row>
    <row r="274" customFormat="false" ht="12.8" hidden="false" customHeight="false" outlineLevel="0" collapsed="false">
      <c r="Y274" s="45"/>
      <c r="Z274" s="46" t="str">
        <f aca="false">IF(B274="","",(IFERROR(VLOOKUP(H274,Dados!A$3:B$15000,2,0),"Não Encontrado")))</f>
        <v/>
      </c>
      <c r="AA274" s="46" t="str">
        <f aca="false">IF(B274="","",(IFERROR(VLOOKUP(G274,Dados!C$3:E$15000,3,0),"Não Encontrado")))</f>
        <v/>
      </c>
      <c r="AB274" s="46" t="str">
        <f aca="false">IFERROR(IF(Z274&lt;&gt;"Não Encontrado",Z274,IF(AA274&lt;&gt;"Não Encontrado",AA274,"")),"")</f>
        <v/>
      </c>
      <c r="AC274" s="45" t="str">
        <f aca="false">IF(B274="","",IF(AB274="","NÃO","SIM"))</f>
        <v/>
      </c>
      <c r="AD274" s="45" t="str">
        <f aca="false">IFERROR(VLOOKUP(G274,Dados!$P$3:$R$500,3,0),"")</f>
        <v/>
      </c>
      <c r="AE274" s="45" t="str">
        <f aca="false">IFERROR(VLOOKUP(G274,Dados!$K$3:$L$500,2,0),"")</f>
        <v/>
      </c>
      <c r="AF274" s="45" t="str">
        <f aca="false">IFERROR(VLOOKUP(G274,Dados!$M$3:$N$500,2,0),"")</f>
        <v/>
      </c>
      <c r="AG274" s="45" t="str">
        <f aca="false">IF(F274="","",IF(AND(AD274="",AE274="",AF274=""),"-",IF(AND(AD274="BIT",AE274="",AF274=""),"BIT",IF(AND(AE274="ANEXO I",AD274="",AF274=""),"ANEXO I",IF(AND(AF274="ANEXO II",AD274="",AE274=""),"ANEXO II","Escolher")))))</f>
        <v/>
      </c>
      <c r="AH274" s="45" t="str">
        <f aca="false">IF(AG274&lt;&gt;"Pneus","",IFERROR(VLOOKUP(R274,Dados!$X$2:$Z$5,3,0)*(AI274-Q274),VLOOKUP(D274,Dados!$X$7:$Z$33,3,0)*(AI274-Q274)))</f>
        <v/>
      </c>
      <c r="AI274" s="47" t="str">
        <f aca="false">IF(B274="","",P274+Q274+O274+M274+L274-N274)</f>
        <v/>
      </c>
      <c r="AJ274" s="48" t="str">
        <f aca="false">IFERROR(IF(AND(AC274="SIM",AG274="-",Y274="REVENDA"),(AB274/1+1)*AI274,IF(AND(AC274="SIM",AG274="Pneus",Y274="REVENDA"),(AB274/1+1)*(AI274-AH274),"")),"")</f>
        <v/>
      </c>
      <c r="AK274" s="48" t="str">
        <f aca="false">IF(AJ274="","",AJ274*17%)</f>
        <v/>
      </c>
      <c r="AL274" s="48" t="str">
        <f aca="false">IFERROR(IF(AC274="NÃO","",IF(AK274="","",IF(E274="Simples Nacional",BF274,IF(T274=0.12,U274*0.5833337002,IF(T274=0,AI274*0.07,U274))))),"")</f>
        <v/>
      </c>
      <c r="AM274" s="47" t="str">
        <f aca="false">IFERROR(IF(AC274="NÃO","",IF(OR(AG274="-",AG274="Pneus"),AK274-AL274,"")),"")</f>
        <v/>
      </c>
      <c r="AN274" s="48" t="str">
        <f aca="false">IF(AND(Y274="REVENDA",AC274="SIM",AG274="BIT"),((AB274/1+1)*AI274)*0.4117,"")</f>
        <v/>
      </c>
      <c r="AO274" s="48" t="str">
        <f aca="false">IF(AN274="","",AN274*17%)</f>
        <v/>
      </c>
      <c r="AP274" s="49" t="str">
        <f aca="false">IF(AN274="","",IF(T274=0.12,(U274*0.4117)*0.4117,IF(T274=0,(AI274*0.07)*0.4117,U274*0.4117)))</f>
        <v/>
      </c>
      <c r="AQ274" s="47" t="str">
        <f aca="false">IF(AN274="","",AO274-AP274)</f>
        <v/>
      </c>
      <c r="AR274" s="50" t="str">
        <f aca="false">IFERROR(IF(AND(AC274="SIM",Y274="REVENDA",LEFT(AG274,5)="ANEXO")*OR(AE274="ANEXO I",AF274="ANEXO II"),VLOOKUP(H274,Dados!G:I,2,0),""),"INSERIR MVA")</f>
        <v/>
      </c>
      <c r="AS274" s="48" t="str">
        <f aca="false">IF(LEFT(AG274,5)="ANEXO",VLOOKUP(AG274,Dados!$X$111:$Z$112,2,0)*(AI274-Q274),"")</f>
        <v/>
      </c>
      <c r="AT274" s="48" t="str">
        <f aca="false">IFERROR(IF(AR274="","",(AI274*AR274)+AI274),"INSERIR MVA")</f>
        <v/>
      </c>
      <c r="AU274" s="48" t="str">
        <f aca="false">IF(AT274="","",IF(AY274=0.04,U274,AS274*AY274))</f>
        <v/>
      </c>
      <c r="AV274" s="47" t="str">
        <f aca="false">IFERROR(IF(AU274="","",(VLOOKUP(AG274,Dados!$X$111:$Z$112,3,0)*AT274*0.17)),"INSERIR MVA")</f>
        <v/>
      </c>
      <c r="AW274" s="47" t="str">
        <f aca="false">IFERROR(IF(AR274="","",AV274-AU274),"")</f>
        <v/>
      </c>
      <c r="AX274" s="51" t="str">
        <f aca="false">IFERROR(IF(AC274="NÃO","",IF(AM274&lt;&gt;"",AM274-W274,IF(AQ274&lt;&gt;"",AQ274-W274,IF(AW274&lt;&gt;"",AW274-W274,"")))),"")</f>
        <v/>
      </c>
      <c r="AY274" s="46" t="str">
        <f aca="false">IFERROR(IF(ISNA(VLOOKUP(R274,Dados!$X$2:$Y$5,2,0)),VLOOKUP(D274,Dados!$X$7:$Y$33,2,0),VLOOKUP(R274,Dados!$X$2:$Y$5,2,0)),"")</f>
        <v/>
      </c>
      <c r="AZ274" s="52" t="str">
        <f aca="false">IF(C274="","",IF(AND(Y274="CONSUMO",AC274="NÃO")*OR(AG274="-",AG274="BIT"),IF(E274&lt;&gt;"",(AI274-(P274+L274-N274+Q274)*AY274)/0.83),""))</f>
        <v/>
      </c>
      <c r="BA274" s="51" t="str">
        <f aca="false">IF(AZ274="","",AZ274*0.17-((P274+L274-N274+Q274)*AY274))</f>
        <v/>
      </c>
      <c r="BB274" s="51" t="str">
        <f aca="false">IF(AND(Y274="CONSUMO",AG274="ANEXO I",AY274&gt;4%),(AI274-(P274+L274-N274+Q274)*0.0514)/0.83*(0.5177)*(0.17)-AI274*0.0514,IF(AND(Y274="CONSUMO",AG274="ANEXO II",AY274&gt;4%),(AI274-(P274+L274-N274+Q274)*0.041)/0.83*(0.3295)*(0.17)-AI274*0.041,IF(AND(Y274="CONSUMO",AG274="ANEXO I",AY274=4%),(AI274-(P274+L274-N274+Q274)*0.04)/0.83*(0.5177)*(0.17)-AI274*0.04,IF(AND(Y274="CONSUMO",AG274="ANEXO II",AY274=4%),(AI274-(P274+L274-N274+Q274)*0.04)/0.83*(0.3295)*(0.17)-AI274*0.04,""))))</f>
        <v/>
      </c>
      <c r="BC274" s="51" t="str">
        <f aca="false">IF(C274="","",IF(AND(Y274="CONSUMO",AC274="SIM")*OR(AG274="-",AG274="BIT"),IF(E274&lt;&gt;"",(AI274-(P274+L274-N274+Q274)*AY274)/0.83),""))</f>
        <v/>
      </c>
      <c r="BD274" s="51" t="str">
        <f aca="false">IF(BC274="","",BC274*0.17)</f>
        <v/>
      </c>
      <c r="BE274" s="51" t="str">
        <f aca="false">IF(I274=6908,0,IF(BC274="","",BD274-((P274+L274-N274+Q274)*AY274)))</f>
        <v/>
      </c>
      <c r="BF274" s="53" t="str">
        <f aca="false">IF(B274="","",IF(OR(B274="",E274="Regime Normal"),0,(AI274-Q274)*VLOOKUP(R274,Dados!$X$98:$Y$108,2,0)))</f>
        <v/>
      </c>
      <c r="BG274" s="54" t="str">
        <f aca="false">IFERROR(VLOOKUP(I274,Dados!$AC$27:$AD$43,2,0),IF(B274="","",IF(D274&lt;&gt;"MT",IF(AND(AC274="SIM",Y274="Revenda"),"2403",IF(AND(AC274="SIM",Y274="Consumo"),"2407",IF(AND(AC274="NÃO",Y274="Revenda"),"2102",IF(AND(AC274="NÃO",Y274="Consumo"),"2556",)))),REPLACE(I274,1,1,1))))</f>
        <v/>
      </c>
    </row>
    <row r="275" customFormat="false" ht="12.8" hidden="false" customHeight="false" outlineLevel="0" collapsed="false">
      <c r="Y275" s="45"/>
      <c r="Z275" s="46" t="str">
        <f aca="false">IF(B275="","",(IFERROR(VLOOKUP(H275,Dados!A$3:B$15000,2,0),"Não Encontrado")))</f>
        <v/>
      </c>
      <c r="AA275" s="46" t="str">
        <f aca="false">IF(B275="","",(IFERROR(VLOOKUP(G275,Dados!C$3:E$15000,3,0),"Não Encontrado")))</f>
        <v/>
      </c>
      <c r="AB275" s="46" t="str">
        <f aca="false">IFERROR(IF(Z275&lt;&gt;"Não Encontrado",Z275,IF(AA275&lt;&gt;"Não Encontrado",AA275,"")),"")</f>
        <v/>
      </c>
      <c r="AC275" s="45" t="str">
        <f aca="false">IF(B275="","",IF(AB275="","NÃO","SIM"))</f>
        <v/>
      </c>
      <c r="AD275" s="45" t="str">
        <f aca="false">IFERROR(VLOOKUP(G275,Dados!$P$3:$R$500,3,0),"")</f>
        <v/>
      </c>
      <c r="AE275" s="45" t="str">
        <f aca="false">IFERROR(VLOOKUP(G275,Dados!$K$3:$L$500,2,0),"")</f>
        <v/>
      </c>
      <c r="AF275" s="45" t="str">
        <f aca="false">IFERROR(VLOOKUP(G275,Dados!$M$3:$N$500,2,0),"")</f>
        <v/>
      </c>
      <c r="AG275" s="45" t="str">
        <f aca="false">IF(F275="","",IF(AND(AD275="",AE275="",AF275=""),"-",IF(AND(AD275="BIT",AE275="",AF275=""),"BIT",IF(AND(AE275="ANEXO I",AD275="",AF275=""),"ANEXO I",IF(AND(AF275="ANEXO II",AD275="",AE275=""),"ANEXO II","Escolher")))))</f>
        <v/>
      </c>
      <c r="AH275" s="45" t="str">
        <f aca="false">IF(AG275&lt;&gt;"Pneus","",IFERROR(VLOOKUP(R275,Dados!$X$2:$Z$5,3,0)*(AI275-Q275),VLOOKUP(D275,Dados!$X$7:$Z$33,3,0)*(AI275-Q275)))</f>
        <v/>
      </c>
      <c r="AI275" s="47" t="str">
        <f aca="false">IF(B275="","",P275+Q275+O275+M275+L275-N275)</f>
        <v/>
      </c>
      <c r="AJ275" s="48" t="str">
        <f aca="false">IFERROR(IF(AND(AC275="SIM",AG275="-",Y275="REVENDA"),(AB275/1+1)*AI275,IF(AND(AC275="SIM",AG275="Pneus",Y275="REVENDA"),(AB275/1+1)*(AI275-AH275),"")),"")</f>
        <v/>
      </c>
      <c r="AK275" s="48" t="str">
        <f aca="false">IF(AJ275="","",AJ275*17%)</f>
        <v/>
      </c>
      <c r="AL275" s="48" t="str">
        <f aca="false">IFERROR(IF(AC275="NÃO","",IF(AK275="","",IF(E275="Simples Nacional",BF275,IF(T275=0.12,U275*0.5833337002,IF(T275=0,AI275*0.07,U275))))),"")</f>
        <v/>
      </c>
      <c r="AM275" s="47" t="str">
        <f aca="false">IFERROR(IF(AC275="NÃO","",IF(OR(AG275="-",AG275="Pneus"),AK275-AL275,"")),"")</f>
        <v/>
      </c>
      <c r="AN275" s="48" t="str">
        <f aca="false">IF(AND(Y275="REVENDA",AC275="SIM",AG275="BIT"),((AB275/1+1)*AI275)*0.4117,"")</f>
        <v/>
      </c>
      <c r="AO275" s="48" t="str">
        <f aca="false">IF(AN275="","",AN275*17%)</f>
        <v/>
      </c>
      <c r="AP275" s="49" t="str">
        <f aca="false">IF(AN275="","",IF(T275=0.12,(U275*0.4117)*0.4117,IF(T275=0,(AI275*0.07)*0.4117,U275*0.4117)))</f>
        <v/>
      </c>
      <c r="AQ275" s="47" t="str">
        <f aca="false">IF(AN275="","",AO275-AP275)</f>
        <v/>
      </c>
      <c r="AR275" s="50" t="str">
        <f aca="false">IFERROR(IF(AND(AC275="SIM",Y275="REVENDA",LEFT(AG275,5)="ANEXO")*OR(AE275="ANEXO I",AF275="ANEXO II"),VLOOKUP(H275,Dados!G:I,2,0),""),"INSERIR MVA")</f>
        <v/>
      </c>
      <c r="AS275" s="48" t="str">
        <f aca="false">IF(LEFT(AG275,5)="ANEXO",VLOOKUP(AG275,Dados!$X$111:$Z$112,2,0)*(AI275-Q275),"")</f>
        <v/>
      </c>
      <c r="AT275" s="48" t="str">
        <f aca="false">IFERROR(IF(AR275="","",(AI275*AR275)+AI275),"INSERIR MVA")</f>
        <v/>
      </c>
      <c r="AU275" s="48" t="str">
        <f aca="false">IF(AT275="","",IF(AY275=0.04,U275,AS275*AY275))</f>
        <v/>
      </c>
      <c r="AV275" s="47" t="str">
        <f aca="false">IFERROR(IF(AU275="","",(VLOOKUP(AG275,Dados!$X$111:$Z$112,3,0)*AT275*0.17)),"INSERIR MVA")</f>
        <v/>
      </c>
      <c r="AW275" s="47" t="str">
        <f aca="false">IFERROR(IF(AR275="","",AV275-AU275),"")</f>
        <v/>
      </c>
      <c r="AX275" s="51" t="str">
        <f aca="false">IFERROR(IF(AC275="NÃO","",IF(AM275&lt;&gt;"",AM275-W275,IF(AQ275&lt;&gt;"",AQ275-W275,IF(AW275&lt;&gt;"",AW275-W275,"")))),"")</f>
        <v/>
      </c>
      <c r="AY275" s="46" t="str">
        <f aca="false">IFERROR(IF(ISNA(VLOOKUP(R275,Dados!$X$2:$Y$5,2,0)),VLOOKUP(D275,Dados!$X$7:$Y$33,2,0),VLOOKUP(R275,Dados!$X$2:$Y$5,2,0)),"")</f>
        <v/>
      </c>
      <c r="AZ275" s="52" t="str">
        <f aca="false">IF(C275="","",IF(AND(Y275="CONSUMO",AC275="NÃO")*OR(AG275="-",AG275="BIT"),IF(E275&lt;&gt;"",(AI275-(P275+L275-N275+Q275)*AY275)/0.83),""))</f>
        <v/>
      </c>
      <c r="BA275" s="51" t="str">
        <f aca="false">IF(AZ275="","",AZ275*0.17-((P275+L275-N275+Q275)*AY275))</f>
        <v/>
      </c>
      <c r="BB275" s="51" t="str">
        <f aca="false">IF(AND(Y275="CONSUMO",AG275="ANEXO I",AY275&gt;4%),(AI275-(P275+L275-N275+Q275)*0.0514)/0.83*(0.5177)*(0.17)-AI275*0.0514,IF(AND(Y275="CONSUMO",AG275="ANEXO II",AY275&gt;4%),(AI275-(P275+L275-N275+Q275)*0.041)/0.83*(0.3295)*(0.17)-AI275*0.041,IF(AND(Y275="CONSUMO",AG275="ANEXO I",AY275=4%),(AI275-(P275+L275-N275+Q275)*0.04)/0.83*(0.5177)*(0.17)-AI275*0.04,IF(AND(Y275="CONSUMO",AG275="ANEXO II",AY275=4%),(AI275-(P275+L275-N275+Q275)*0.04)/0.83*(0.3295)*(0.17)-AI275*0.04,""))))</f>
        <v/>
      </c>
      <c r="BC275" s="51" t="str">
        <f aca="false">IF(C275="","",IF(AND(Y275="CONSUMO",AC275="SIM")*OR(AG275="-",AG275="BIT"),IF(E275&lt;&gt;"",(AI275-(P275+L275-N275+Q275)*AY275)/0.83),""))</f>
        <v/>
      </c>
      <c r="BD275" s="51" t="str">
        <f aca="false">IF(BC275="","",BC275*0.17)</f>
        <v/>
      </c>
      <c r="BE275" s="51" t="str">
        <f aca="false">IF(I275=6908,0,IF(BC275="","",BD275-((P275+L275-N275+Q275)*AY275)))</f>
        <v/>
      </c>
      <c r="BF275" s="53" t="str">
        <f aca="false">IF(B275="","",IF(OR(B275="",E275="Regime Normal"),0,(AI275-Q275)*VLOOKUP(R275,Dados!$X$98:$Y$108,2,0)))</f>
        <v/>
      </c>
      <c r="BG275" s="54" t="str">
        <f aca="false">IFERROR(VLOOKUP(I275,Dados!$AC$27:$AD$43,2,0),IF(B275="","",IF(D275&lt;&gt;"MT",IF(AND(AC275="SIM",Y275="Revenda"),"2403",IF(AND(AC275="SIM",Y275="Consumo"),"2407",IF(AND(AC275="NÃO",Y275="Revenda"),"2102",IF(AND(AC275="NÃO",Y275="Consumo"),"2556",)))),REPLACE(I275,1,1,1))))</f>
        <v/>
      </c>
    </row>
    <row r="276" customFormat="false" ht="12.8" hidden="false" customHeight="false" outlineLevel="0" collapsed="false">
      <c r="Y276" s="45"/>
      <c r="Z276" s="46" t="str">
        <f aca="false">IF(B276="","",(IFERROR(VLOOKUP(H276,Dados!A$3:B$15000,2,0),"Não Encontrado")))</f>
        <v/>
      </c>
      <c r="AA276" s="46" t="str">
        <f aca="false">IF(B276="","",(IFERROR(VLOOKUP(G276,Dados!C$3:E$15000,3,0),"Não Encontrado")))</f>
        <v/>
      </c>
      <c r="AB276" s="46" t="str">
        <f aca="false">IFERROR(IF(Z276&lt;&gt;"Não Encontrado",Z276,IF(AA276&lt;&gt;"Não Encontrado",AA276,"")),"")</f>
        <v/>
      </c>
      <c r="AC276" s="45" t="str">
        <f aca="false">IF(B276="","",IF(AB276="","NÃO","SIM"))</f>
        <v/>
      </c>
      <c r="AD276" s="45" t="str">
        <f aca="false">IFERROR(VLOOKUP(G276,Dados!$P$3:$R$500,3,0),"")</f>
        <v/>
      </c>
      <c r="AE276" s="45" t="str">
        <f aca="false">IFERROR(VLOOKUP(G276,Dados!$K$3:$L$500,2,0),"")</f>
        <v/>
      </c>
      <c r="AF276" s="45" t="str">
        <f aca="false">IFERROR(VLOOKUP(G276,Dados!$M$3:$N$500,2,0),"")</f>
        <v/>
      </c>
      <c r="AG276" s="45" t="str">
        <f aca="false">IF(F276="","",IF(AND(AD276="",AE276="",AF276=""),"-",IF(AND(AD276="BIT",AE276="",AF276=""),"BIT",IF(AND(AE276="ANEXO I",AD276="",AF276=""),"ANEXO I",IF(AND(AF276="ANEXO II",AD276="",AE276=""),"ANEXO II","Escolher")))))</f>
        <v/>
      </c>
      <c r="AH276" s="45" t="str">
        <f aca="false">IF(AG276&lt;&gt;"Pneus","",IFERROR(VLOOKUP(R276,Dados!$X$2:$Z$5,3,0)*(AI276-Q276),VLOOKUP(D276,Dados!$X$7:$Z$33,3,0)*(AI276-Q276)))</f>
        <v/>
      </c>
      <c r="AI276" s="47" t="str">
        <f aca="false">IF(B276="","",P276+Q276+O276+M276+L276-N276)</f>
        <v/>
      </c>
      <c r="AJ276" s="48" t="str">
        <f aca="false">IFERROR(IF(AND(AC276="SIM",AG276="-",Y276="REVENDA"),(AB276/1+1)*AI276,IF(AND(AC276="SIM",AG276="Pneus",Y276="REVENDA"),(AB276/1+1)*(AI276-AH276),"")),"")</f>
        <v/>
      </c>
      <c r="AK276" s="48" t="str">
        <f aca="false">IF(AJ276="","",AJ276*17%)</f>
        <v/>
      </c>
      <c r="AL276" s="48" t="str">
        <f aca="false">IFERROR(IF(AC276="NÃO","",IF(AK276="","",IF(E276="Simples Nacional",BF276,IF(T276=0.12,U276*0.5833337002,IF(T276=0,AI276*0.07,U276))))),"")</f>
        <v/>
      </c>
      <c r="AM276" s="47" t="str">
        <f aca="false">IFERROR(IF(AC276="NÃO","",IF(OR(AG276="-",AG276="Pneus"),AK276-AL276,"")),"")</f>
        <v/>
      </c>
      <c r="AN276" s="48" t="str">
        <f aca="false">IF(AND(Y276="REVENDA",AC276="SIM",AG276="BIT"),((AB276/1+1)*AI276)*0.4117,"")</f>
        <v/>
      </c>
      <c r="AO276" s="48" t="str">
        <f aca="false">IF(AN276="","",AN276*17%)</f>
        <v/>
      </c>
      <c r="AP276" s="49" t="str">
        <f aca="false">IF(AN276="","",IF(T276=0.12,(U276*0.4117)*0.4117,IF(T276=0,(AI276*0.07)*0.4117,U276*0.4117)))</f>
        <v/>
      </c>
      <c r="AQ276" s="47" t="str">
        <f aca="false">IF(AN276="","",AO276-AP276)</f>
        <v/>
      </c>
      <c r="AR276" s="50" t="str">
        <f aca="false">IFERROR(IF(AND(AC276="SIM",Y276="REVENDA",LEFT(AG276,5)="ANEXO")*OR(AE276="ANEXO I",AF276="ANEXO II"),VLOOKUP(H276,Dados!G:I,2,0),""),"INSERIR MVA")</f>
        <v/>
      </c>
      <c r="AS276" s="48" t="str">
        <f aca="false">IF(LEFT(AG276,5)="ANEXO",VLOOKUP(AG276,Dados!$X$111:$Z$112,2,0)*(AI276-Q276),"")</f>
        <v/>
      </c>
      <c r="AT276" s="48" t="str">
        <f aca="false">IFERROR(IF(AR276="","",(AI276*AR276)+AI276),"INSERIR MVA")</f>
        <v/>
      </c>
      <c r="AU276" s="48" t="str">
        <f aca="false">IF(AT276="","",IF(AY276=0.04,U276,AS276*AY276))</f>
        <v/>
      </c>
      <c r="AV276" s="47" t="str">
        <f aca="false">IFERROR(IF(AU276="","",(VLOOKUP(AG276,Dados!$X$111:$Z$112,3,0)*AT276*0.17)),"INSERIR MVA")</f>
        <v/>
      </c>
      <c r="AW276" s="47" t="str">
        <f aca="false">IFERROR(IF(AR276="","",AV276-AU276),"")</f>
        <v/>
      </c>
      <c r="AX276" s="51" t="str">
        <f aca="false">IFERROR(IF(AC276="NÃO","",IF(AM276&lt;&gt;"",AM276-W276,IF(AQ276&lt;&gt;"",AQ276-W276,IF(AW276&lt;&gt;"",AW276-W276,"")))),"")</f>
        <v/>
      </c>
      <c r="AY276" s="46" t="str">
        <f aca="false">IFERROR(IF(ISNA(VLOOKUP(R276,Dados!$X$2:$Y$5,2,0)),VLOOKUP(D276,Dados!$X$7:$Y$33,2,0),VLOOKUP(R276,Dados!$X$2:$Y$5,2,0)),"")</f>
        <v/>
      </c>
      <c r="AZ276" s="52" t="str">
        <f aca="false">IF(C276="","",IF(AND(Y276="CONSUMO",AC276="NÃO")*OR(AG276="-",AG276="BIT"),IF(E276&lt;&gt;"",(AI276-(P276+L276-N276+Q276)*AY276)/0.83),""))</f>
        <v/>
      </c>
      <c r="BA276" s="51" t="str">
        <f aca="false">IF(AZ276="","",AZ276*0.17-((P276+L276-N276+Q276)*AY276))</f>
        <v/>
      </c>
      <c r="BB276" s="51" t="str">
        <f aca="false">IF(AND(Y276="CONSUMO",AG276="ANEXO I",AY276&gt;4%),(AI276-(P276+L276-N276+Q276)*0.0514)/0.83*(0.5177)*(0.17)-AI276*0.0514,IF(AND(Y276="CONSUMO",AG276="ANEXO II",AY276&gt;4%),(AI276-(P276+L276-N276+Q276)*0.041)/0.83*(0.3295)*(0.17)-AI276*0.041,IF(AND(Y276="CONSUMO",AG276="ANEXO I",AY276=4%),(AI276-(P276+L276-N276+Q276)*0.04)/0.83*(0.5177)*(0.17)-AI276*0.04,IF(AND(Y276="CONSUMO",AG276="ANEXO II",AY276=4%),(AI276-(P276+L276-N276+Q276)*0.04)/0.83*(0.3295)*(0.17)-AI276*0.04,""))))</f>
        <v/>
      </c>
      <c r="BC276" s="51" t="str">
        <f aca="false">IF(C276="","",IF(AND(Y276="CONSUMO",AC276="SIM")*OR(AG276="-",AG276="BIT"),IF(E276&lt;&gt;"",(AI276-(P276+L276-N276+Q276)*AY276)/0.83),""))</f>
        <v/>
      </c>
      <c r="BD276" s="51" t="str">
        <f aca="false">IF(BC276="","",BC276*0.17)</f>
        <v/>
      </c>
      <c r="BE276" s="51" t="str">
        <f aca="false">IF(I276=6908,0,IF(BC276="","",BD276-((P276+L276-N276+Q276)*AY276)))</f>
        <v/>
      </c>
      <c r="BF276" s="53" t="str">
        <f aca="false">IF(B276="","",IF(OR(B276="",E276="Regime Normal"),0,(AI276-Q276)*VLOOKUP(R276,Dados!$X$98:$Y$108,2,0)))</f>
        <v/>
      </c>
      <c r="BG276" s="54" t="str">
        <f aca="false">IFERROR(VLOOKUP(I276,Dados!$AC$27:$AD$43,2,0),IF(B276="","",IF(D276&lt;&gt;"MT",IF(AND(AC276="SIM",Y276="Revenda"),"2403",IF(AND(AC276="SIM",Y276="Consumo"),"2407",IF(AND(AC276="NÃO",Y276="Revenda"),"2102",IF(AND(AC276="NÃO",Y276="Consumo"),"2556",)))),REPLACE(I276,1,1,1))))</f>
        <v/>
      </c>
    </row>
    <row r="277" customFormat="false" ht="12.8" hidden="false" customHeight="false" outlineLevel="0" collapsed="false">
      <c r="Y277" s="45"/>
      <c r="Z277" s="46" t="str">
        <f aca="false">IF(B277="","",(IFERROR(VLOOKUP(H277,Dados!A$3:B$15000,2,0),"Não Encontrado")))</f>
        <v/>
      </c>
      <c r="AA277" s="46" t="str">
        <f aca="false">IF(B277="","",(IFERROR(VLOOKUP(G277,Dados!C$3:E$15000,3,0),"Não Encontrado")))</f>
        <v/>
      </c>
      <c r="AB277" s="46" t="str">
        <f aca="false">IFERROR(IF(Z277&lt;&gt;"Não Encontrado",Z277,IF(AA277&lt;&gt;"Não Encontrado",AA277,"")),"")</f>
        <v/>
      </c>
      <c r="AC277" s="45" t="str">
        <f aca="false">IF(B277="","",IF(AB277="","NÃO","SIM"))</f>
        <v/>
      </c>
      <c r="AD277" s="45" t="str">
        <f aca="false">IFERROR(VLOOKUP(G277,Dados!$P$3:$R$500,3,0),"")</f>
        <v/>
      </c>
      <c r="AE277" s="45" t="str">
        <f aca="false">IFERROR(VLOOKUP(G277,Dados!$K$3:$L$500,2,0),"")</f>
        <v/>
      </c>
      <c r="AF277" s="45" t="str">
        <f aca="false">IFERROR(VLOOKUP(G277,Dados!$M$3:$N$500,2,0),"")</f>
        <v/>
      </c>
      <c r="AG277" s="45" t="str">
        <f aca="false">IF(F277="","",IF(AND(AD277="",AE277="",AF277=""),"-",IF(AND(AD277="BIT",AE277="",AF277=""),"BIT",IF(AND(AE277="ANEXO I",AD277="",AF277=""),"ANEXO I",IF(AND(AF277="ANEXO II",AD277="",AE277=""),"ANEXO II","Escolher")))))</f>
        <v/>
      </c>
      <c r="AH277" s="45" t="str">
        <f aca="false">IF(AG277&lt;&gt;"Pneus","",IFERROR(VLOOKUP(R277,Dados!$X$2:$Z$5,3,0)*(AI277-Q277),VLOOKUP(D277,Dados!$X$7:$Z$33,3,0)*(AI277-Q277)))</f>
        <v/>
      </c>
      <c r="AI277" s="47" t="str">
        <f aca="false">IF(B277="","",P277+Q277+O277+M277+L277-N277)</f>
        <v/>
      </c>
      <c r="AJ277" s="48" t="str">
        <f aca="false">IFERROR(IF(AND(AC277="SIM",AG277="-",Y277="REVENDA"),(AB277/1+1)*AI277,IF(AND(AC277="SIM",AG277="Pneus",Y277="REVENDA"),(AB277/1+1)*(AI277-AH277),"")),"")</f>
        <v/>
      </c>
      <c r="AK277" s="48" t="str">
        <f aca="false">IF(AJ277="","",AJ277*17%)</f>
        <v/>
      </c>
      <c r="AL277" s="48" t="str">
        <f aca="false">IFERROR(IF(AC277="NÃO","",IF(AK277="","",IF(E277="Simples Nacional",BF277,IF(T277=0.12,U277*0.5833337002,IF(T277=0,AI277*0.07,U277))))),"")</f>
        <v/>
      </c>
      <c r="AM277" s="47" t="str">
        <f aca="false">IFERROR(IF(AC277="NÃO","",IF(OR(AG277="-",AG277="Pneus"),AK277-AL277,"")),"")</f>
        <v/>
      </c>
      <c r="AN277" s="48" t="str">
        <f aca="false">IF(AND(Y277="REVENDA",AC277="SIM",AG277="BIT"),((AB277/1+1)*AI277)*0.4117,"")</f>
        <v/>
      </c>
      <c r="AO277" s="48" t="str">
        <f aca="false">IF(AN277="","",AN277*17%)</f>
        <v/>
      </c>
      <c r="AP277" s="49" t="str">
        <f aca="false">IF(AN277="","",IF(T277=0.12,(U277*0.4117)*0.4117,IF(T277=0,(AI277*0.07)*0.4117,U277*0.4117)))</f>
        <v/>
      </c>
      <c r="AQ277" s="47" t="str">
        <f aca="false">IF(AN277="","",AO277-AP277)</f>
        <v/>
      </c>
      <c r="AR277" s="50" t="str">
        <f aca="false">IFERROR(IF(AND(AC277="SIM",Y277="REVENDA",LEFT(AG277,5)="ANEXO")*OR(AE277="ANEXO I",AF277="ANEXO II"),VLOOKUP(H277,Dados!G:I,2,0),""),"INSERIR MVA")</f>
        <v/>
      </c>
      <c r="AS277" s="48" t="str">
        <f aca="false">IF(LEFT(AG277,5)="ANEXO",VLOOKUP(AG277,Dados!$X$111:$Z$112,2,0)*(AI277-Q277),"")</f>
        <v/>
      </c>
      <c r="AT277" s="48" t="str">
        <f aca="false">IFERROR(IF(AR277="","",(AI277*AR277)+AI277),"INSERIR MVA")</f>
        <v/>
      </c>
      <c r="AU277" s="48" t="str">
        <f aca="false">IF(AT277="","",IF(AY277=0.04,U277,AS277*AY277))</f>
        <v/>
      </c>
      <c r="AV277" s="47" t="str">
        <f aca="false">IFERROR(IF(AU277="","",(VLOOKUP(AG277,Dados!$X$111:$Z$112,3,0)*AT277*0.17)),"INSERIR MVA")</f>
        <v/>
      </c>
      <c r="AW277" s="47" t="str">
        <f aca="false">IFERROR(IF(AR277="","",AV277-AU277),"")</f>
        <v/>
      </c>
      <c r="AX277" s="51" t="str">
        <f aca="false">IFERROR(IF(AC277="NÃO","",IF(AM277&lt;&gt;"",AM277-W277,IF(AQ277&lt;&gt;"",AQ277-W277,IF(AW277&lt;&gt;"",AW277-W277,"")))),"")</f>
        <v/>
      </c>
      <c r="AY277" s="46" t="str">
        <f aca="false">IFERROR(IF(ISNA(VLOOKUP(R277,Dados!$X$2:$Y$5,2,0)),VLOOKUP(D277,Dados!$X$7:$Y$33,2,0),VLOOKUP(R277,Dados!$X$2:$Y$5,2,0)),"")</f>
        <v/>
      </c>
      <c r="AZ277" s="52" t="str">
        <f aca="false">IF(C277="","",IF(AND(Y277="CONSUMO",AC277="NÃO")*OR(AG277="-",AG277="BIT"),IF(E277&lt;&gt;"",(AI277-(P277+L277-N277+Q277)*AY277)/0.83),""))</f>
        <v/>
      </c>
      <c r="BA277" s="51" t="str">
        <f aca="false">IF(AZ277="","",AZ277*0.17-((P277+L277-N277+Q277)*AY277))</f>
        <v/>
      </c>
      <c r="BB277" s="51" t="str">
        <f aca="false">IF(AND(Y277="CONSUMO",AG277="ANEXO I",AY277&gt;4%),(AI277-(P277+L277-N277+Q277)*0.0514)/0.83*(0.5177)*(0.17)-AI277*0.0514,IF(AND(Y277="CONSUMO",AG277="ANEXO II",AY277&gt;4%),(AI277-(P277+L277-N277+Q277)*0.041)/0.83*(0.3295)*(0.17)-AI277*0.041,IF(AND(Y277="CONSUMO",AG277="ANEXO I",AY277=4%),(AI277-(P277+L277-N277+Q277)*0.04)/0.83*(0.5177)*(0.17)-AI277*0.04,IF(AND(Y277="CONSUMO",AG277="ANEXO II",AY277=4%),(AI277-(P277+L277-N277+Q277)*0.04)/0.83*(0.3295)*(0.17)-AI277*0.04,""))))</f>
        <v/>
      </c>
      <c r="BC277" s="51" t="str">
        <f aca="false">IF(C277="","",IF(AND(Y277="CONSUMO",AC277="SIM")*OR(AG277="-",AG277="BIT"),IF(E277&lt;&gt;"",(AI277-(P277+L277-N277+Q277)*AY277)/0.83),""))</f>
        <v/>
      </c>
      <c r="BD277" s="51" t="str">
        <f aca="false">IF(BC277="","",BC277*0.17)</f>
        <v/>
      </c>
      <c r="BE277" s="51" t="str">
        <f aca="false">IF(I277=6908,0,IF(BC277="","",BD277-((P277+L277-N277+Q277)*AY277)))</f>
        <v/>
      </c>
      <c r="BF277" s="53" t="str">
        <f aca="false">IF(B277="","",IF(OR(B277="",E277="Regime Normal"),0,(AI277-Q277)*VLOOKUP(R277,Dados!$X$98:$Y$108,2,0)))</f>
        <v/>
      </c>
      <c r="BG277" s="54" t="str">
        <f aca="false">IFERROR(VLOOKUP(I277,Dados!$AC$27:$AD$43,2,0),IF(B277="","",IF(D277&lt;&gt;"MT",IF(AND(AC277="SIM",Y277="Revenda"),"2403",IF(AND(AC277="SIM",Y277="Consumo"),"2407",IF(AND(AC277="NÃO",Y277="Revenda"),"2102",IF(AND(AC277="NÃO",Y277="Consumo"),"2556",)))),REPLACE(I277,1,1,1))))</f>
        <v/>
      </c>
    </row>
    <row r="278" customFormat="false" ht="12.8" hidden="false" customHeight="false" outlineLevel="0" collapsed="false">
      <c r="Y278" s="45"/>
      <c r="Z278" s="46" t="str">
        <f aca="false">IF(B278="","",(IFERROR(VLOOKUP(H278,Dados!A$3:B$15000,2,0),"Não Encontrado")))</f>
        <v/>
      </c>
      <c r="AA278" s="46" t="str">
        <f aca="false">IF(B278="","",(IFERROR(VLOOKUP(G278,Dados!C$3:E$15000,3,0),"Não Encontrado")))</f>
        <v/>
      </c>
      <c r="AB278" s="46" t="str">
        <f aca="false">IFERROR(IF(Z278&lt;&gt;"Não Encontrado",Z278,IF(AA278&lt;&gt;"Não Encontrado",AA278,"")),"")</f>
        <v/>
      </c>
      <c r="AC278" s="45" t="str">
        <f aca="false">IF(B278="","",IF(AB278="","NÃO","SIM"))</f>
        <v/>
      </c>
      <c r="AD278" s="45" t="str">
        <f aca="false">IFERROR(VLOOKUP(G278,Dados!$P$3:$R$500,3,0),"")</f>
        <v/>
      </c>
      <c r="AE278" s="45" t="str">
        <f aca="false">IFERROR(VLOOKUP(G278,Dados!$K$3:$L$500,2,0),"")</f>
        <v/>
      </c>
      <c r="AF278" s="45" t="str">
        <f aca="false">IFERROR(VLOOKUP(G278,Dados!$M$3:$N$500,2,0),"")</f>
        <v/>
      </c>
      <c r="AG278" s="45" t="str">
        <f aca="false">IF(F278="","",IF(AND(AD278="",AE278="",AF278=""),"-",IF(AND(AD278="BIT",AE278="",AF278=""),"BIT",IF(AND(AE278="ANEXO I",AD278="",AF278=""),"ANEXO I",IF(AND(AF278="ANEXO II",AD278="",AE278=""),"ANEXO II","Escolher")))))</f>
        <v/>
      </c>
      <c r="AH278" s="45" t="str">
        <f aca="false">IF(AG278&lt;&gt;"Pneus","",IFERROR(VLOOKUP(R278,Dados!$X$2:$Z$5,3,0)*(AI278-Q278),VLOOKUP(D278,Dados!$X$7:$Z$33,3,0)*(AI278-Q278)))</f>
        <v/>
      </c>
      <c r="AI278" s="47" t="str">
        <f aca="false">IF(B278="","",P278+Q278+O278+M278+L278-N278)</f>
        <v/>
      </c>
      <c r="AJ278" s="48" t="str">
        <f aca="false">IFERROR(IF(AND(AC278="SIM",AG278="-",Y278="REVENDA"),(AB278/1+1)*AI278,IF(AND(AC278="SIM",AG278="Pneus",Y278="REVENDA"),(AB278/1+1)*(AI278-AH278),"")),"")</f>
        <v/>
      </c>
      <c r="AK278" s="48" t="str">
        <f aca="false">IF(AJ278="","",AJ278*17%)</f>
        <v/>
      </c>
      <c r="AL278" s="48" t="str">
        <f aca="false">IFERROR(IF(AC278="NÃO","",IF(AK278="","",IF(E278="Simples Nacional",BF278,IF(T278=0.12,U278*0.5833337002,IF(T278=0,AI278*0.07,U278))))),"")</f>
        <v/>
      </c>
      <c r="AM278" s="47" t="str">
        <f aca="false">IFERROR(IF(AC278="NÃO","",IF(OR(AG278="-",AG278="Pneus"),AK278-AL278,"")),"")</f>
        <v/>
      </c>
      <c r="AN278" s="48" t="str">
        <f aca="false">IF(AND(Y278="REVENDA",AC278="SIM",AG278="BIT"),((AB278/1+1)*AI278)*0.4117,"")</f>
        <v/>
      </c>
      <c r="AO278" s="48" t="str">
        <f aca="false">IF(AN278="","",AN278*17%)</f>
        <v/>
      </c>
      <c r="AP278" s="49" t="str">
        <f aca="false">IF(AN278="","",IF(T278=0.12,(U278*0.4117)*0.4117,IF(T278=0,(AI278*0.07)*0.4117,U278*0.4117)))</f>
        <v/>
      </c>
      <c r="AQ278" s="47" t="str">
        <f aca="false">IF(AN278="","",AO278-AP278)</f>
        <v/>
      </c>
      <c r="AR278" s="50" t="str">
        <f aca="false">IFERROR(IF(AND(AC278="SIM",Y278="REVENDA",LEFT(AG278,5)="ANEXO")*OR(AE278="ANEXO I",AF278="ANEXO II"),VLOOKUP(H278,Dados!G:I,2,0),""),"INSERIR MVA")</f>
        <v/>
      </c>
      <c r="AS278" s="48" t="str">
        <f aca="false">IF(LEFT(AG278,5)="ANEXO",VLOOKUP(AG278,Dados!$X$111:$Z$112,2,0)*(AI278-Q278),"")</f>
        <v/>
      </c>
      <c r="AT278" s="48" t="str">
        <f aca="false">IFERROR(IF(AR278="","",(AI278*AR278)+AI278),"INSERIR MVA")</f>
        <v/>
      </c>
      <c r="AU278" s="48" t="str">
        <f aca="false">IF(AT278="","",IF(AY278=0.04,U278,AS278*AY278))</f>
        <v/>
      </c>
      <c r="AV278" s="47" t="str">
        <f aca="false">IFERROR(IF(AU278="","",(VLOOKUP(AG278,Dados!$X$111:$Z$112,3,0)*AT278*0.17)),"INSERIR MVA")</f>
        <v/>
      </c>
      <c r="AW278" s="47" t="str">
        <f aca="false">IFERROR(IF(AR278="","",AV278-AU278),"")</f>
        <v/>
      </c>
      <c r="AX278" s="51" t="str">
        <f aca="false">IFERROR(IF(AC278="NÃO","",IF(AM278&lt;&gt;"",AM278-W278,IF(AQ278&lt;&gt;"",AQ278-W278,IF(AW278&lt;&gt;"",AW278-W278,"")))),"")</f>
        <v/>
      </c>
      <c r="AY278" s="46" t="str">
        <f aca="false">IFERROR(IF(ISNA(VLOOKUP(R278,Dados!$X$2:$Y$5,2,0)),VLOOKUP(D278,Dados!$X$7:$Y$33,2,0),VLOOKUP(R278,Dados!$X$2:$Y$5,2,0)),"")</f>
        <v/>
      </c>
      <c r="AZ278" s="52" t="str">
        <f aca="false">IF(C278="","",IF(AND(Y278="CONSUMO",AC278="NÃO")*OR(AG278="-",AG278="BIT"),IF(E278&lt;&gt;"",(AI278-(P278+L278-N278+Q278)*AY278)/0.83),""))</f>
        <v/>
      </c>
      <c r="BA278" s="51" t="str">
        <f aca="false">IF(AZ278="","",AZ278*0.17-((P278+L278-N278+Q278)*AY278))</f>
        <v/>
      </c>
      <c r="BB278" s="51" t="str">
        <f aca="false">IF(AND(Y278="CONSUMO",AG278="ANEXO I",AY278&gt;4%),(AI278-(P278+L278-N278+Q278)*0.0514)/0.83*(0.5177)*(0.17)-AI278*0.0514,IF(AND(Y278="CONSUMO",AG278="ANEXO II",AY278&gt;4%),(AI278-(P278+L278-N278+Q278)*0.041)/0.83*(0.3295)*(0.17)-AI278*0.041,IF(AND(Y278="CONSUMO",AG278="ANEXO I",AY278=4%),(AI278-(P278+L278-N278+Q278)*0.04)/0.83*(0.5177)*(0.17)-AI278*0.04,IF(AND(Y278="CONSUMO",AG278="ANEXO II",AY278=4%),(AI278-(P278+L278-N278+Q278)*0.04)/0.83*(0.3295)*(0.17)-AI278*0.04,""))))</f>
        <v/>
      </c>
      <c r="BC278" s="51" t="str">
        <f aca="false">IF(C278="","",IF(AND(Y278="CONSUMO",AC278="SIM")*OR(AG278="-",AG278="BIT"),IF(E278&lt;&gt;"",(AI278-(P278+L278-N278+Q278)*AY278)/0.83),""))</f>
        <v/>
      </c>
      <c r="BD278" s="51" t="str">
        <f aca="false">IF(BC278="","",BC278*0.17)</f>
        <v/>
      </c>
      <c r="BE278" s="51" t="str">
        <f aca="false">IF(I278=6908,0,IF(BC278="","",BD278-((P278+L278-N278+Q278)*AY278)))</f>
        <v/>
      </c>
      <c r="BF278" s="53" t="str">
        <f aca="false">IF(B278="","",IF(OR(B278="",E278="Regime Normal"),0,(AI278-Q278)*VLOOKUP(R278,Dados!$X$98:$Y$108,2,0)))</f>
        <v/>
      </c>
      <c r="BG278" s="54" t="str">
        <f aca="false">IFERROR(VLOOKUP(I278,Dados!$AC$27:$AD$43,2,0),IF(B278="","",IF(D278&lt;&gt;"MT",IF(AND(AC278="SIM",Y278="Revenda"),"2403",IF(AND(AC278="SIM",Y278="Consumo"),"2407",IF(AND(AC278="NÃO",Y278="Revenda"),"2102",IF(AND(AC278="NÃO",Y278="Consumo"),"2556",)))),REPLACE(I278,1,1,1))))</f>
        <v/>
      </c>
    </row>
    <row r="279" customFormat="false" ht="12.8" hidden="false" customHeight="false" outlineLevel="0" collapsed="false">
      <c r="Y279" s="45"/>
      <c r="Z279" s="46" t="str">
        <f aca="false">IF(B279="","",(IFERROR(VLOOKUP(H279,Dados!A$3:B$15000,2,0),"Não Encontrado")))</f>
        <v/>
      </c>
      <c r="AA279" s="46" t="str">
        <f aca="false">IF(B279="","",(IFERROR(VLOOKUP(G279,Dados!C$3:E$15000,3,0),"Não Encontrado")))</f>
        <v/>
      </c>
      <c r="AB279" s="46" t="str">
        <f aca="false">IFERROR(IF(Z279&lt;&gt;"Não Encontrado",Z279,IF(AA279&lt;&gt;"Não Encontrado",AA279,"")),"")</f>
        <v/>
      </c>
      <c r="AC279" s="45" t="str">
        <f aca="false">IF(B279="","",IF(AB279="","NÃO","SIM"))</f>
        <v/>
      </c>
      <c r="AD279" s="45" t="str">
        <f aca="false">IFERROR(VLOOKUP(G279,Dados!$P$3:$R$500,3,0),"")</f>
        <v/>
      </c>
      <c r="AE279" s="45" t="str">
        <f aca="false">IFERROR(VLOOKUP(G279,Dados!$K$3:$L$500,2,0),"")</f>
        <v/>
      </c>
      <c r="AF279" s="45" t="str">
        <f aca="false">IFERROR(VLOOKUP(G279,Dados!$M$3:$N$500,2,0),"")</f>
        <v/>
      </c>
      <c r="AG279" s="45" t="str">
        <f aca="false">IF(F279="","",IF(AND(AD279="",AE279="",AF279=""),"-",IF(AND(AD279="BIT",AE279="",AF279=""),"BIT",IF(AND(AE279="ANEXO I",AD279="",AF279=""),"ANEXO I",IF(AND(AF279="ANEXO II",AD279="",AE279=""),"ANEXO II","Escolher")))))</f>
        <v/>
      </c>
      <c r="AH279" s="45" t="str">
        <f aca="false">IF(AG279&lt;&gt;"Pneus","",IFERROR(VLOOKUP(R279,Dados!$X$2:$Z$5,3,0)*(AI279-Q279),VLOOKUP(D279,Dados!$X$7:$Z$33,3,0)*(AI279-Q279)))</f>
        <v/>
      </c>
      <c r="AI279" s="47" t="str">
        <f aca="false">IF(B279="","",P279+Q279+O279+M279+L279-N279)</f>
        <v/>
      </c>
      <c r="AJ279" s="48" t="str">
        <f aca="false">IFERROR(IF(AND(AC279="SIM",AG279="-",Y279="REVENDA"),(AB279/1+1)*AI279,IF(AND(AC279="SIM",AG279="Pneus",Y279="REVENDA"),(AB279/1+1)*(AI279-AH279),"")),"")</f>
        <v/>
      </c>
      <c r="AK279" s="48" t="str">
        <f aca="false">IF(AJ279="","",AJ279*17%)</f>
        <v/>
      </c>
      <c r="AL279" s="48" t="str">
        <f aca="false">IFERROR(IF(AC279="NÃO","",IF(AK279="","",IF(E279="Simples Nacional",BF279,IF(T279=0.12,U279*0.5833337002,IF(T279=0,AI279*0.07,U279))))),"")</f>
        <v/>
      </c>
      <c r="AM279" s="47" t="str">
        <f aca="false">IFERROR(IF(AC279="NÃO","",IF(OR(AG279="-",AG279="Pneus"),AK279-AL279,"")),"")</f>
        <v/>
      </c>
      <c r="AN279" s="48" t="str">
        <f aca="false">IF(AND(Y279="REVENDA",AC279="SIM",AG279="BIT"),((AB279/1+1)*AI279)*0.4117,"")</f>
        <v/>
      </c>
      <c r="AO279" s="48" t="str">
        <f aca="false">IF(AN279="","",AN279*17%)</f>
        <v/>
      </c>
      <c r="AP279" s="49" t="str">
        <f aca="false">IF(AN279="","",IF(T279=0.12,(U279*0.4117)*0.4117,IF(T279=0,(AI279*0.07)*0.4117,U279*0.4117)))</f>
        <v/>
      </c>
      <c r="AQ279" s="47" t="str">
        <f aca="false">IF(AN279="","",AO279-AP279)</f>
        <v/>
      </c>
      <c r="AR279" s="50" t="str">
        <f aca="false">IFERROR(IF(AND(AC279="SIM",Y279="REVENDA",LEFT(AG279,5)="ANEXO")*OR(AE279="ANEXO I",AF279="ANEXO II"),VLOOKUP(H279,Dados!G:I,2,0),""),"INSERIR MVA")</f>
        <v/>
      </c>
      <c r="AS279" s="48" t="str">
        <f aca="false">IF(LEFT(AG279,5)="ANEXO",VLOOKUP(AG279,Dados!$X$111:$Z$112,2,0)*(AI279-Q279),"")</f>
        <v/>
      </c>
      <c r="AT279" s="48" t="str">
        <f aca="false">IFERROR(IF(AR279="","",(AI279*AR279)+AI279),"INSERIR MVA")</f>
        <v/>
      </c>
      <c r="AU279" s="48" t="str">
        <f aca="false">IF(AT279="","",IF(AY279=0.04,U279,AS279*AY279))</f>
        <v/>
      </c>
      <c r="AV279" s="47" t="str">
        <f aca="false">IFERROR(IF(AU279="","",(VLOOKUP(AG279,Dados!$X$111:$Z$112,3,0)*AT279*0.17)),"INSERIR MVA")</f>
        <v/>
      </c>
      <c r="AW279" s="47" t="str">
        <f aca="false">IFERROR(IF(AR279="","",AV279-AU279),"")</f>
        <v/>
      </c>
      <c r="AX279" s="51" t="str">
        <f aca="false">IFERROR(IF(AC279="NÃO","",IF(AM279&lt;&gt;"",AM279-W279,IF(AQ279&lt;&gt;"",AQ279-W279,IF(AW279&lt;&gt;"",AW279-W279,"")))),"")</f>
        <v/>
      </c>
      <c r="AY279" s="46" t="str">
        <f aca="false">IFERROR(IF(ISNA(VLOOKUP(R279,Dados!$X$2:$Y$5,2,0)),VLOOKUP(D279,Dados!$X$7:$Y$33,2,0),VLOOKUP(R279,Dados!$X$2:$Y$5,2,0)),"")</f>
        <v/>
      </c>
      <c r="AZ279" s="52" t="str">
        <f aca="false">IF(C279="","",IF(AND(Y279="CONSUMO",AC279="NÃO")*OR(AG279="-",AG279="BIT"),IF(E279&lt;&gt;"",(AI279-(P279+L279-N279+Q279)*AY279)/0.83),""))</f>
        <v/>
      </c>
      <c r="BA279" s="51" t="str">
        <f aca="false">IF(AZ279="","",AZ279*0.17-((P279+L279-N279+Q279)*AY279))</f>
        <v/>
      </c>
      <c r="BB279" s="51" t="str">
        <f aca="false">IF(AND(Y279="CONSUMO",AG279="ANEXO I",AY279&gt;4%),(AI279-(P279+L279-N279+Q279)*0.0514)/0.83*(0.5177)*(0.17)-AI279*0.0514,IF(AND(Y279="CONSUMO",AG279="ANEXO II",AY279&gt;4%),(AI279-(P279+L279-N279+Q279)*0.041)/0.83*(0.3295)*(0.17)-AI279*0.041,IF(AND(Y279="CONSUMO",AG279="ANEXO I",AY279=4%),(AI279-(P279+L279-N279+Q279)*0.04)/0.83*(0.5177)*(0.17)-AI279*0.04,IF(AND(Y279="CONSUMO",AG279="ANEXO II",AY279=4%),(AI279-(P279+L279-N279+Q279)*0.04)/0.83*(0.3295)*(0.17)-AI279*0.04,""))))</f>
        <v/>
      </c>
      <c r="BC279" s="51" t="str">
        <f aca="false">IF(C279="","",IF(AND(Y279="CONSUMO",AC279="SIM")*OR(AG279="-",AG279="BIT"),IF(E279&lt;&gt;"",(AI279-(P279+L279-N279+Q279)*AY279)/0.83),""))</f>
        <v/>
      </c>
      <c r="BD279" s="51" t="str">
        <f aca="false">IF(BC279="","",BC279*0.17)</f>
        <v/>
      </c>
      <c r="BE279" s="51" t="str">
        <f aca="false">IF(I279=6908,0,IF(BC279="","",BD279-((P279+L279-N279+Q279)*AY279)))</f>
        <v/>
      </c>
      <c r="BF279" s="53" t="str">
        <f aca="false">IF(B279="","",IF(OR(B279="",E279="Regime Normal"),0,(AI279-Q279)*VLOOKUP(R279,Dados!$X$98:$Y$108,2,0)))</f>
        <v/>
      </c>
      <c r="BG279" s="54" t="str">
        <f aca="false">IFERROR(VLOOKUP(I279,Dados!$AC$27:$AD$43,2,0),IF(B279="","",IF(D279&lt;&gt;"MT",IF(AND(AC279="SIM",Y279="Revenda"),"2403",IF(AND(AC279="SIM",Y279="Consumo"),"2407",IF(AND(AC279="NÃO",Y279="Revenda"),"2102",IF(AND(AC279="NÃO",Y279="Consumo"),"2556",)))),REPLACE(I279,1,1,1))))</f>
        <v/>
      </c>
    </row>
    <row r="280" customFormat="false" ht="12.8" hidden="false" customHeight="false" outlineLevel="0" collapsed="false">
      <c r="Y280" s="45"/>
      <c r="Z280" s="46" t="str">
        <f aca="false">IF(B280="","",(IFERROR(VLOOKUP(H280,Dados!A$3:B$15000,2,0),"Não Encontrado")))</f>
        <v/>
      </c>
      <c r="AA280" s="46" t="str">
        <f aca="false">IF(B280="","",(IFERROR(VLOOKUP(G280,Dados!C$3:E$15000,3,0),"Não Encontrado")))</f>
        <v/>
      </c>
      <c r="AB280" s="46" t="str">
        <f aca="false">IFERROR(IF(Z280&lt;&gt;"Não Encontrado",Z280,IF(AA280&lt;&gt;"Não Encontrado",AA280,"")),"")</f>
        <v/>
      </c>
      <c r="AC280" s="45" t="str">
        <f aca="false">IF(B280="","",IF(AB280="","NÃO","SIM"))</f>
        <v/>
      </c>
      <c r="AD280" s="45" t="str">
        <f aca="false">IFERROR(VLOOKUP(G280,Dados!$P$3:$R$500,3,0),"")</f>
        <v/>
      </c>
      <c r="AE280" s="45" t="str">
        <f aca="false">IFERROR(VLOOKUP(G280,Dados!$K$3:$L$500,2,0),"")</f>
        <v/>
      </c>
      <c r="AF280" s="45" t="str">
        <f aca="false">IFERROR(VLOOKUP(G280,Dados!$M$3:$N$500,2,0),"")</f>
        <v/>
      </c>
      <c r="AG280" s="45" t="str">
        <f aca="false">IF(F280="","",IF(AND(AD280="",AE280="",AF280=""),"-",IF(AND(AD280="BIT",AE280="",AF280=""),"BIT",IF(AND(AE280="ANEXO I",AD280="",AF280=""),"ANEXO I",IF(AND(AF280="ANEXO II",AD280="",AE280=""),"ANEXO II","Escolher")))))</f>
        <v/>
      </c>
      <c r="AH280" s="45" t="str">
        <f aca="false">IF(AG280&lt;&gt;"Pneus","",IFERROR(VLOOKUP(R280,Dados!$X$2:$Z$5,3,0)*(AI280-Q280),VLOOKUP(D280,Dados!$X$7:$Z$33,3,0)*(AI280-Q280)))</f>
        <v/>
      </c>
      <c r="AI280" s="47" t="str">
        <f aca="false">IF(B280="","",P280+Q280+O280+M280+L280-N280)</f>
        <v/>
      </c>
      <c r="AJ280" s="48" t="str">
        <f aca="false">IFERROR(IF(AND(AC280="SIM",AG280="-",Y280="REVENDA"),(AB280/1+1)*AI280,IF(AND(AC280="SIM",AG280="Pneus",Y280="REVENDA"),(AB280/1+1)*(AI280-AH280),"")),"")</f>
        <v/>
      </c>
      <c r="AK280" s="48" t="str">
        <f aca="false">IF(AJ280="","",AJ280*17%)</f>
        <v/>
      </c>
      <c r="AL280" s="48" t="str">
        <f aca="false">IFERROR(IF(AC280="NÃO","",IF(AK280="","",IF(E280="Simples Nacional",BF280,IF(T280=0.12,U280*0.5833337002,IF(T280=0,AI280*0.07,U280))))),"")</f>
        <v/>
      </c>
      <c r="AM280" s="47" t="str">
        <f aca="false">IFERROR(IF(AC280="NÃO","",IF(OR(AG280="-",AG280="Pneus"),AK280-AL280,"")),"")</f>
        <v/>
      </c>
      <c r="AN280" s="48" t="str">
        <f aca="false">IF(AND(Y280="REVENDA",AC280="SIM",AG280="BIT"),((AB280/1+1)*AI280)*0.4117,"")</f>
        <v/>
      </c>
      <c r="AO280" s="48" t="str">
        <f aca="false">IF(AN280="","",AN280*17%)</f>
        <v/>
      </c>
      <c r="AP280" s="49" t="str">
        <f aca="false">IF(AN280="","",IF(T280=0.12,(U280*0.4117)*0.4117,IF(T280=0,(AI280*0.07)*0.4117,U280*0.4117)))</f>
        <v/>
      </c>
      <c r="AQ280" s="47" t="str">
        <f aca="false">IF(AN280="","",AO280-AP280)</f>
        <v/>
      </c>
      <c r="AR280" s="50" t="str">
        <f aca="false">IFERROR(IF(AND(AC280="SIM",Y280="REVENDA",LEFT(AG280,5)="ANEXO")*OR(AE280="ANEXO I",AF280="ANEXO II"),VLOOKUP(H280,Dados!G:I,2,0),""),"INSERIR MVA")</f>
        <v/>
      </c>
      <c r="AS280" s="48" t="str">
        <f aca="false">IF(LEFT(AG280,5)="ANEXO",VLOOKUP(AG280,Dados!$X$111:$Z$112,2,0)*(AI280-Q280),"")</f>
        <v/>
      </c>
      <c r="AT280" s="48" t="str">
        <f aca="false">IFERROR(IF(AR280="","",(AI280*AR280)+AI280),"INSERIR MVA")</f>
        <v/>
      </c>
      <c r="AU280" s="48" t="str">
        <f aca="false">IF(AT280="","",IF(AY280=0.04,U280,AS280*AY280))</f>
        <v/>
      </c>
      <c r="AV280" s="47" t="str">
        <f aca="false">IFERROR(IF(AU280="","",(VLOOKUP(AG280,Dados!$X$111:$Z$112,3,0)*AT280*0.17)),"INSERIR MVA")</f>
        <v/>
      </c>
      <c r="AW280" s="47" t="str">
        <f aca="false">IFERROR(IF(AR280="","",AV280-AU280),"")</f>
        <v/>
      </c>
      <c r="AX280" s="51" t="str">
        <f aca="false">IFERROR(IF(AC280="NÃO","",IF(AM280&lt;&gt;"",AM280-W280,IF(AQ280&lt;&gt;"",AQ280-W280,IF(AW280&lt;&gt;"",AW280-W280,"")))),"")</f>
        <v/>
      </c>
      <c r="AY280" s="46" t="str">
        <f aca="false">IFERROR(IF(ISNA(VLOOKUP(R280,Dados!$X$2:$Y$5,2,0)),VLOOKUP(D280,Dados!$X$7:$Y$33,2,0),VLOOKUP(R280,Dados!$X$2:$Y$5,2,0)),"")</f>
        <v/>
      </c>
      <c r="AZ280" s="52" t="str">
        <f aca="false">IF(C280="","",IF(AND(Y280="CONSUMO",AC280="NÃO")*OR(AG280="-",AG280="BIT"),IF(E280&lt;&gt;"",(AI280-(P280+L280-N280+Q280)*AY280)/0.83),""))</f>
        <v/>
      </c>
      <c r="BA280" s="51" t="str">
        <f aca="false">IF(AZ280="","",AZ280*0.17-((P280+L280-N280+Q280)*AY280))</f>
        <v/>
      </c>
      <c r="BB280" s="51" t="str">
        <f aca="false">IF(AND(Y280="CONSUMO",AG280="ANEXO I",AY280&gt;4%),(AI280-(P280+L280-N280+Q280)*0.0514)/0.83*(0.5177)*(0.17)-AI280*0.0514,IF(AND(Y280="CONSUMO",AG280="ANEXO II",AY280&gt;4%),(AI280-(P280+L280-N280+Q280)*0.041)/0.83*(0.3295)*(0.17)-AI280*0.041,IF(AND(Y280="CONSUMO",AG280="ANEXO I",AY280=4%),(AI280-(P280+L280-N280+Q280)*0.04)/0.83*(0.5177)*(0.17)-AI280*0.04,IF(AND(Y280="CONSUMO",AG280="ANEXO II",AY280=4%),(AI280-(P280+L280-N280+Q280)*0.04)/0.83*(0.3295)*(0.17)-AI280*0.04,""))))</f>
        <v/>
      </c>
      <c r="BC280" s="51" t="str">
        <f aca="false">IF(C280="","",IF(AND(Y280="CONSUMO",AC280="SIM")*OR(AG280="-",AG280="BIT"),IF(E280&lt;&gt;"",(AI280-(P280+L280-N280+Q280)*AY280)/0.83),""))</f>
        <v/>
      </c>
      <c r="BD280" s="51" t="str">
        <f aca="false">IF(BC280="","",BC280*0.17)</f>
        <v/>
      </c>
      <c r="BE280" s="51" t="str">
        <f aca="false">IF(I280=6908,0,IF(BC280="","",BD280-((P280+L280-N280+Q280)*AY280)))</f>
        <v/>
      </c>
      <c r="BF280" s="53" t="str">
        <f aca="false">IF(B280="","",IF(OR(B280="",E280="Regime Normal"),0,(AI280-Q280)*VLOOKUP(R280,Dados!$X$98:$Y$108,2,0)))</f>
        <v/>
      </c>
      <c r="BG280" s="54" t="str">
        <f aca="false">IFERROR(VLOOKUP(I280,Dados!$AC$27:$AD$43,2,0),IF(B280="","",IF(D280&lt;&gt;"MT",IF(AND(AC280="SIM",Y280="Revenda"),"2403",IF(AND(AC280="SIM",Y280="Consumo"),"2407",IF(AND(AC280="NÃO",Y280="Revenda"),"2102",IF(AND(AC280="NÃO",Y280="Consumo"),"2556",)))),REPLACE(I280,1,1,1))))</f>
        <v/>
      </c>
    </row>
    <row r="281" customFormat="false" ht="12.8" hidden="false" customHeight="false" outlineLevel="0" collapsed="false">
      <c r="Y281" s="45"/>
      <c r="Z281" s="46" t="str">
        <f aca="false">IF(B281="","",(IFERROR(VLOOKUP(H281,Dados!A$3:B$15000,2,0),"Não Encontrado")))</f>
        <v/>
      </c>
      <c r="AA281" s="46" t="str">
        <f aca="false">IF(B281="","",(IFERROR(VLOOKUP(G281,Dados!C$3:E$15000,3,0),"Não Encontrado")))</f>
        <v/>
      </c>
      <c r="AB281" s="46" t="str">
        <f aca="false">IFERROR(IF(Z281&lt;&gt;"Não Encontrado",Z281,IF(AA281&lt;&gt;"Não Encontrado",AA281,"")),"")</f>
        <v/>
      </c>
      <c r="AC281" s="45" t="str">
        <f aca="false">IF(B281="","",IF(AB281="","NÃO","SIM"))</f>
        <v/>
      </c>
      <c r="AD281" s="45" t="str">
        <f aca="false">IFERROR(VLOOKUP(G281,Dados!$P$3:$R$500,3,0),"")</f>
        <v/>
      </c>
      <c r="AE281" s="45" t="str">
        <f aca="false">IFERROR(VLOOKUP(G281,Dados!$K$3:$L$500,2,0),"")</f>
        <v/>
      </c>
      <c r="AF281" s="45" t="str">
        <f aca="false">IFERROR(VLOOKUP(G281,Dados!$M$3:$N$500,2,0),"")</f>
        <v/>
      </c>
      <c r="AG281" s="45" t="str">
        <f aca="false">IF(F281="","",IF(AND(AD281="",AE281="",AF281=""),"-",IF(AND(AD281="BIT",AE281="",AF281=""),"BIT",IF(AND(AE281="ANEXO I",AD281="",AF281=""),"ANEXO I",IF(AND(AF281="ANEXO II",AD281="",AE281=""),"ANEXO II","Escolher")))))</f>
        <v/>
      </c>
      <c r="AH281" s="45" t="str">
        <f aca="false">IF(AG281&lt;&gt;"Pneus","",IFERROR(VLOOKUP(R281,Dados!$X$2:$Z$5,3,0)*(AI281-Q281),VLOOKUP(D281,Dados!$X$7:$Z$33,3,0)*(AI281-Q281)))</f>
        <v/>
      </c>
      <c r="AI281" s="47" t="str">
        <f aca="false">IF(B281="","",P281+Q281+O281+M281+L281-N281)</f>
        <v/>
      </c>
      <c r="AJ281" s="48" t="str">
        <f aca="false">IFERROR(IF(AND(AC281="SIM",AG281="-",Y281="REVENDA"),(AB281/1+1)*AI281,IF(AND(AC281="SIM",AG281="Pneus",Y281="REVENDA"),(AB281/1+1)*(AI281-AH281),"")),"")</f>
        <v/>
      </c>
      <c r="AK281" s="48" t="str">
        <f aca="false">IF(AJ281="","",AJ281*17%)</f>
        <v/>
      </c>
      <c r="AL281" s="48" t="str">
        <f aca="false">IFERROR(IF(AC281="NÃO","",IF(AK281="","",IF(E281="Simples Nacional",BF281,IF(T281=0.12,U281*0.5833337002,IF(T281=0,AI281*0.07,U281))))),"")</f>
        <v/>
      </c>
      <c r="AM281" s="47" t="str">
        <f aca="false">IFERROR(IF(AC281="NÃO","",IF(OR(AG281="-",AG281="Pneus"),AK281-AL281,"")),"")</f>
        <v/>
      </c>
      <c r="AN281" s="48" t="str">
        <f aca="false">IF(AND(Y281="REVENDA",AC281="SIM",AG281="BIT"),((AB281/1+1)*AI281)*0.4117,"")</f>
        <v/>
      </c>
      <c r="AO281" s="48" t="str">
        <f aca="false">IF(AN281="","",AN281*17%)</f>
        <v/>
      </c>
      <c r="AP281" s="49" t="str">
        <f aca="false">IF(AN281="","",IF(T281=0.12,(U281*0.4117)*0.4117,IF(T281=0,(AI281*0.07)*0.4117,U281*0.4117)))</f>
        <v/>
      </c>
      <c r="AQ281" s="47" t="str">
        <f aca="false">IF(AN281="","",AO281-AP281)</f>
        <v/>
      </c>
      <c r="AR281" s="50" t="str">
        <f aca="false">IFERROR(IF(AND(AC281="SIM",Y281="REVENDA",LEFT(AG281,5)="ANEXO")*OR(AE281="ANEXO I",AF281="ANEXO II"),VLOOKUP(H281,Dados!G:I,2,0),""),"INSERIR MVA")</f>
        <v/>
      </c>
      <c r="AS281" s="48" t="str">
        <f aca="false">IF(LEFT(AG281,5)="ANEXO",VLOOKUP(AG281,Dados!$X$111:$Z$112,2,0)*(AI281-Q281),"")</f>
        <v/>
      </c>
      <c r="AT281" s="48" t="str">
        <f aca="false">IFERROR(IF(AR281="","",(AI281*AR281)+AI281),"INSERIR MVA")</f>
        <v/>
      </c>
      <c r="AU281" s="48" t="str">
        <f aca="false">IF(AT281="","",IF(AY281=0.04,U281,AS281*AY281))</f>
        <v/>
      </c>
      <c r="AV281" s="47" t="str">
        <f aca="false">IFERROR(IF(AU281="","",(VLOOKUP(AG281,Dados!$X$111:$Z$112,3,0)*AT281*0.17)),"INSERIR MVA")</f>
        <v/>
      </c>
      <c r="AW281" s="47" t="str">
        <f aca="false">IFERROR(IF(AR281="","",AV281-AU281),"")</f>
        <v/>
      </c>
      <c r="AX281" s="51" t="str">
        <f aca="false">IFERROR(IF(AC281="NÃO","",IF(AM281&lt;&gt;"",AM281-W281,IF(AQ281&lt;&gt;"",AQ281-W281,IF(AW281&lt;&gt;"",AW281-W281,"")))),"")</f>
        <v/>
      </c>
      <c r="AY281" s="46" t="str">
        <f aca="false">IFERROR(IF(ISNA(VLOOKUP(R281,Dados!$X$2:$Y$5,2,0)),VLOOKUP(D281,Dados!$X$7:$Y$33,2,0),VLOOKUP(R281,Dados!$X$2:$Y$5,2,0)),"")</f>
        <v/>
      </c>
      <c r="AZ281" s="52" t="str">
        <f aca="false">IF(C281="","",IF(AND(Y281="CONSUMO",AC281="NÃO")*OR(AG281="-",AG281="BIT"),IF(E281&lt;&gt;"",(AI281-(P281+L281-N281+Q281)*AY281)/0.83),""))</f>
        <v/>
      </c>
      <c r="BA281" s="51" t="str">
        <f aca="false">IF(AZ281="","",AZ281*0.17-((P281+L281-N281+Q281)*AY281))</f>
        <v/>
      </c>
      <c r="BB281" s="51" t="str">
        <f aca="false">IF(AND(Y281="CONSUMO",AG281="ANEXO I",AY281&gt;4%),(AI281-(P281+L281-N281+Q281)*0.0514)/0.83*(0.5177)*(0.17)-AI281*0.0514,IF(AND(Y281="CONSUMO",AG281="ANEXO II",AY281&gt;4%),(AI281-(P281+L281-N281+Q281)*0.041)/0.83*(0.3295)*(0.17)-AI281*0.041,IF(AND(Y281="CONSUMO",AG281="ANEXO I",AY281=4%),(AI281-(P281+L281-N281+Q281)*0.04)/0.83*(0.5177)*(0.17)-AI281*0.04,IF(AND(Y281="CONSUMO",AG281="ANEXO II",AY281=4%),(AI281-(P281+L281-N281+Q281)*0.04)/0.83*(0.3295)*(0.17)-AI281*0.04,""))))</f>
        <v/>
      </c>
      <c r="BC281" s="51" t="str">
        <f aca="false">IF(C281="","",IF(AND(Y281="CONSUMO",AC281="SIM")*OR(AG281="-",AG281="BIT"),IF(E281&lt;&gt;"",(AI281-(P281+L281-N281+Q281)*AY281)/0.83),""))</f>
        <v/>
      </c>
      <c r="BD281" s="51" t="str">
        <f aca="false">IF(BC281="","",BC281*0.17)</f>
        <v/>
      </c>
      <c r="BE281" s="51" t="str">
        <f aca="false">IF(I281=6908,0,IF(BC281="","",BD281-((P281+L281-N281+Q281)*AY281)))</f>
        <v/>
      </c>
      <c r="BF281" s="53" t="str">
        <f aca="false">IF(B281="","",IF(OR(B281="",E281="Regime Normal"),0,(AI281-Q281)*VLOOKUP(R281,Dados!$X$98:$Y$108,2,0)))</f>
        <v/>
      </c>
      <c r="BG281" s="54" t="str">
        <f aca="false">IFERROR(VLOOKUP(I281,Dados!$AC$27:$AD$43,2,0),IF(B281="","",IF(D281&lt;&gt;"MT",IF(AND(AC281="SIM",Y281="Revenda"),"2403",IF(AND(AC281="SIM",Y281="Consumo"),"2407",IF(AND(AC281="NÃO",Y281="Revenda"),"2102",IF(AND(AC281="NÃO",Y281="Consumo"),"2556",)))),REPLACE(I281,1,1,1))))</f>
        <v/>
      </c>
    </row>
    <row r="282" customFormat="false" ht="12.8" hidden="false" customHeight="false" outlineLevel="0" collapsed="false">
      <c r="Y282" s="45"/>
      <c r="Z282" s="46" t="str">
        <f aca="false">IF(B282="","",(IFERROR(VLOOKUP(H282,Dados!A$3:B$15000,2,0),"Não Encontrado")))</f>
        <v/>
      </c>
      <c r="AA282" s="46" t="str">
        <f aca="false">IF(B282="","",(IFERROR(VLOOKUP(G282,Dados!C$3:E$15000,3,0),"Não Encontrado")))</f>
        <v/>
      </c>
      <c r="AB282" s="46" t="str">
        <f aca="false">IFERROR(IF(Z282&lt;&gt;"Não Encontrado",Z282,IF(AA282&lt;&gt;"Não Encontrado",AA282,"")),"")</f>
        <v/>
      </c>
      <c r="AC282" s="45" t="str">
        <f aca="false">IF(B282="","",IF(AB282="","NÃO","SIM"))</f>
        <v/>
      </c>
      <c r="AD282" s="45" t="str">
        <f aca="false">IFERROR(VLOOKUP(G282,Dados!$P$3:$R$500,3,0),"")</f>
        <v/>
      </c>
      <c r="AE282" s="45" t="str">
        <f aca="false">IFERROR(VLOOKUP(G282,Dados!$K$3:$L$500,2,0),"")</f>
        <v/>
      </c>
      <c r="AF282" s="45" t="str">
        <f aca="false">IFERROR(VLOOKUP(G282,Dados!$M$3:$N$500,2,0),"")</f>
        <v/>
      </c>
      <c r="AG282" s="45" t="str">
        <f aca="false">IF(F282="","",IF(AND(AD282="",AE282="",AF282=""),"-",IF(AND(AD282="BIT",AE282="",AF282=""),"BIT",IF(AND(AE282="ANEXO I",AD282="",AF282=""),"ANEXO I",IF(AND(AF282="ANEXO II",AD282="",AE282=""),"ANEXO II","Escolher")))))</f>
        <v/>
      </c>
      <c r="AH282" s="45" t="str">
        <f aca="false">IF(AG282&lt;&gt;"Pneus","",IFERROR(VLOOKUP(R282,Dados!$X$2:$Z$5,3,0)*(AI282-Q282),VLOOKUP(D282,Dados!$X$7:$Z$33,3,0)*(AI282-Q282)))</f>
        <v/>
      </c>
      <c r="AI282" s="47" t="str">
        <f aca="false">IF(B282="","",P282+Q282+O282+M282+L282-N282)</f>
        <v/>
      </c>
      <c r="AJ282" s="48" t="str">
        <f aca="false">IFERROR(IF(AND(AC282="SIM",AG282="-",Y282="REVENDA"),(AB282/1+1)*AI282,IF(AND(AC282="SIM",AG282="Pneus",Y282="REVENDA"),(AB282/1+1)*(AI282-AH282),"")),"")</f>
        <v/>
      </c>
      <c r="AK282" s="48" t="str">
        <f aca="false">IF(AJ282="","",AJ282*17%)</f>
        <v/>
      </c>
      <c r="AL282" s="48" t="str">
        <f aca="false">IFERROR(IF(AC282="NÃO","",IF(AK282="","",IF(E282="Simples Nacional",BF282,IF(T282=0.12,U282*0.5833337002,IF(T282=0,AI282*0.07,U282))))),"")</f>
        <v/>
      </c>
      <c r="AM282" s="47" t="str">
        <f aca="false">IFERROR(IF(AC282="NÃO","",IF(OR(AG282="-",AG282="Pneus"),AK282-AL282,"")),"")</f>
        <v/>
      </c>
      <c r="AN282" s="48" t="str">
        <f aca="false">IF(AND(Y282="REVENDA",AC282="SIM",AG282="BIT"),((AB282/1+1)*AI282)*0.4117,"")</f>
        <v/>
      </c>
      <c r="AO282" s="48" t="str">
        <f aca="false">IF(AN282="","",AN282*17%)</f>
        <v/>
      </c>
      <c r="AP282" s="49" t="str">
        <f aca="false">IF(AN282="","",IF(T282=0.12,(U282*0.4117)*0.4117,IF(T282=0,(AI282*0.07)*0.4117,U282*0.4117)))</f>
        <v/>
      </c>
      <c r="AQ282" s="47" t="str">
        <f aca="false">IF(AN282="","",AO282-AP282)</f>
        <v/>
      </c>
      <c r="AR282" s="50" t="str">
        <f aca="false">IFERROR(IF(AND(AC282="SIM",Y282="REVENDA",LEFT(AG282,5)="ANEXO")*OR(AE282="ANEXO I",AF282="ANEXO II"),VLOOKUP(H282,Dados!G:I,2,0),""),"INSERIR MVA")</f>
        <v/>
      </c>
      <c r="AS282" s="48" t="str">
        <f aca="false">IF(LEFT(AG282,5)="ANEXO",VLOOKUP(AG282,Dados!$X$111:$Z$112,2,0)*(AI282-Q282),"")</f>
        <v/>
      </c>
      <c r="AT282" s="48" t="str">
        <f aca="false">IFERROR(IF(AR282="","",(AI282*AR282)+AI282),"INSERIR MVA")</f>
        <v/>
      </c>
      <c r="AU282" s="48" t="str">
        <f aca="false">IF(AT282="","",IF(AY282=0.04,U282,AS282*AY282))</f>
        <v/>
      </c>
      <c r="AV282" s="47" t="str">
        <f aca="false">IFERROR(IF(AU282="","",(VLOOKUP(AG282,Dados!$X$111:$Z$112,3,0)*AT282*0.17)),"INSERIR MVA")</f>
        <v/>
      </c>
      <c r="AW282" s="47" t="str">
        <f aca="false">IFERROR(IF(AR282="","",AV282-AU282),"")</f>
        <v/>
      </c>
      <c r="AX282" s="51" t="str">
        <f aca="false">IFERROR(IF(AC282="NÃO","",IF(AM282&lt;&gt;"",AM282-W282,IF(AQ282&lt;&gt;"",AQ282-W282,IF(AW282&lt;&gt;"",AW282-W282,"")))),"")</f>
        <v/>
      </c>
      <c r="AY282" s="46" t="str">
        <f aca="false">IFERROR(IF(ISNA(VLOOKUP(R282,Dados!$X$2:$Y$5,2,0)),VLOOKUP(D282,Dados!$X$7:$Y$33,2,0),VLOOKUP(R282,Dados!$X$2:$Y$5,2,0)),"")</f>
        <v/>
      </c>
      <c r="AZ282" s="52" t="str">
        <f aca="false">IF(C282="","",IF(AND(Y282="CONSUMO",AC282="NÃO")*OR(AG282="-",AG282="BIT"),IF(E282&lt;&gt;"",(AI282-(P282+L282-N282+Q282)*AY282)/0.83),""))</f>
        <v/>
      </c>
      <c r="BA282" s="51" t="str">
        <f aca="false">IF(AZ282="","",AZ282*0.17-((P282+L282-N282+Q282)*AY282))</f>
        <v/>
      </c>
      <c r="BB282" s="51" t="str">
        <f aca="false">IF(AND(Y282="CONSUMO",AG282="ANEXO I",AY282&gt;4%),(AI282-(P282+L282-N282+Q282)*0.0514)/0.83*(0.5177)*(0.17)-AI282*0.0514,IF(AND(Y282="CONSUMO",AG282="ANEXO II",AY282&gt;4%),(AI282-(P282+L282-N282+Q282)*0.041)/0.83*(0.3295)*(0.17)-AI282*0.041,IF(AND(Y282="CONSUMO",AG282="ANEXO I",AY282=4%),(AI282-(P282+L282-N282+Q282)*0.04)/0.83*(0.5177)*(0.17)-AI282*0.04,IF(AND(Y282="CONSUMO",AG282="ANEXO II",AY282=4%),(AI282-(P282+L282-N282+Q282)*0.04)/0.83*(0.3295)*(0.17)-AI282*0.04,""))))</f>
        <v/>
      </c>
      <c r="BC282" s="51" t="str">
        <f aca="false">IF(C282="","",IF(AND(Y282="CONSUMO",AC282="SIM")*OR(AG282="-",AG282="BIT"),IF(E282&lt;&gt;"",(AI282-(P282+L282-N282+Q282)*AY282)/0.83),""))</f>
        <v/>
      </c>
      <c r="BD282" s="51" t="str">
        <f aca="false">IF(BC282="","",BC282*0.17)</f>
        <v/>
      </c>
      <c r="BE282" s="51" t="str">
        <f aca="false">IF(I282=6908,0,IF(BC282="","",BD282-((P282+L282-N282+Q282)*AY282)))</f>
        <v/>
      </c>
      <c r="BF282" s="53" t="str">
        <f aca="false">IF(B282="","",IF(OR(B282="",E282="Regime Normal"),0,(AI282-Q282)*VLOOKUP(R282,Dados!$X$98:$Y$108,2,0)))</f>
        <v/>
      </c>
      <c r="BG282" s="54" t="str">
        <f aca="false">IFERROR(VLOOKUP(I282,Dados!$AC$27:$AD$43,2,0),IF(B282="","",IF(D282&lt;&gt;"MT",IF(AND(AC282="SIM",Y282="Revenda"),"2403",IF(AND(AC282="SIM",Y282="Consumo"),"2407",IF(AND(AC282="NÃO",Y282="Revenda"),"2102",IF(AND(AC282="NÃO",Y282="Consumo"),"2556",)))),REPLACE(I282,1,1,1))))</f>
        <v/>
      </c>
    </row>
    <row r="283" customFormat="false" ht="12.8" hidden="false" customHeight="false" outlineLevel="0" collapsed="false">
      <c r="Y283" s="45"/>
      <c r="Z283" s="46" t="str">
        <f aca="false">IF(B283="","",(IFERROR(VLOOKUP(H283,Dados!A$3:B$15000,2,0),"Não Encontrado")))</f>
        <v/>
      </c>
      <c r="AA283" s="46" t="str">
        <f aca="false">IF(B283="","",(IFERROR(VLOOKUP(G283,Dados!C$3:E$15000,3,0),"Não Encontrado")))</f>
        <v/>
      </c>
      <c r="AB283" s="46" t="str">
        <f aca="false">IFERROR(IF(Z283&lt;&gt;"Não Encontrado",Z283,IF(AA283&lt;&gt;"Não Encontrado",AA283,"")),"")</f>
        <v/>
      </c>
      <c r="AC283" s="45" t="str">
        <f aca="false">IF(B283="","",IF(AB283="","NÃO","SIM"))</f>
        <v/>
      </c>
      <c r="AD283" s="45" t="str">
        <f aca="false">IFERROR(VLOOKUP(G283,Dados!$P$3:$R$500,3,0),"")</f>
        <v/>
      </c>
      <c r="AE283" s="45" t="str">
        <f aca="false">IFERROR(VLOOKUP(G283,Dados!$K$3:$L$500,2,0),"")</f>
        <v/>
      </c>
      <c r="AF283" s="45" t="str">
        <f aca="false">IFERROR(VLOOKUP(G283,Dados!$M$3:$N$500,2,0),"")</f>
        <v/>
      </c>
      <c r="AG283" s="45" t="str">
        <f aca="false">IF(F283="","",IF(AND(AD283="",AE283="",AF283=""),"-",IF(AND(AD283="BIT",AE283="",AF283=""),"BIT",IF(AND(AE283="ANEXO I",AD283="",AF283=""),"ANEXO I",IF(AND(AF283="ANEXO II",AD283="",AE283=""),"ANEXO II","Escolher")))))</f>
        <v/>
      </c>
      <c r="AH283" s="45" t="str">
        <f aca="false">IF(AG283&lt;&gt;"Pneus","",IFERROR(VLOOKUP(R283,Dados!$X$2:$Z$5,3,0)*(AI283-Q283),VLOOKUP(D283,Dados!$X$7:$Z$33,3,0)*(AI283-Q283)))</f>
        <v/>
      </c>
      <c r="AI283" s="47" t="str">
        <f aca="false">IF(B283="","",P283+Q283+O283+M283+L283-N283)</f>
        <v/>
      </c>
      <c r="AJ283" s="48" t="str">
        <f aca="false">IFERROR(IF(AND(AC283="SIM",AG283="-",Y283="REVENDA"),(AB283/1+1)*AI283,IF(AND(AC283="SIM",AG283="Pneus",Y283="REVENDA"),(AB283/1+1)*(AI283-AH283),"")),"")</f>
        <v/>
      </c>
      <c r="AK283" s="48" t="str">
        <f aca="false">IF(AJ283="","",AJ283*17%)</f>
        <v/>
      </c>
      <c r="AL283" s="48" t="str">
        <f aca="false">IFERROR(IF(AC283="NÃO","",IF(AK283="","",IF(E283="Simples Nacional",BF283,IF(T283=0.12,U283*0.5833337002,IF(T283=0,AI283*0.07,U283))))),"")</f>
        <v/>
      </c>
      <c r="AM283" s="47" t="str">
        <f aca="false">IFERROR(IF(AC283="NÃO","",IF(OR(AG283="-",AG283="Pneus"),AK283-AL283,"")),"")</f>
        <v/>
      </c>
      <c r="AN283" s="48" t="str">
        <f aca="false">IF(AND(Y283="REVENDA",AC283="SIM",AG283="BIT"),((AB283/1+1)*AI283)*0.4117,"")</f>
        <v/>
      </c>
      <c r="AO283" s="48" t="str">
        <f aca="false">IF(AN283="","",AN283*17%)</f>
        <v/>
      </c>
      <c r="AP283" s="49" t="str">
        <f aca="false">IF(AN283="","",IF(T283=0.12,(U283*0.4117)*0.4117,IF(T283=0,(AI283*0.07)*0.4117,U283*0.4117)))</f>
        <v/>
      </c>
      <c r="AQ283" s="47" t="str">
        <f aca="false">IF(AN283="","",AO283-AP283)</f>
        <v/>
      </c>
      <c r="AR283" s="50" t="str">
        <f aca="false">IFERROR(IF(AND(AC283="SIM",Y283="REVENDA",LEFT(AG283,5)="ANEXO")*OR(AE283="ANEXO I",AF283="ANEXO II"),VLOOKUP(H283,Dados!G:I,2,0),""),"INSERIR MVA")</f>
        <v/>
      </c>
      <c r="AS283" s="48" t="str">
        <f aca="false">IF(LEFT(AG283,5)="ANEXO",VLOOKUP(AG283,Dados!$X$111:$Z$112,2,0)*(AI283-Q283),"")</f>
        <v/>
      </c>
      <c r="AT283" s="48" t="str">
        <f aca="false">IFERROR(IF(AR283="","",(AI283*AR283)+AI283),"INSERIR MVA")</f>
        <v/>
      </c>
      <c r="AU283" s="48" t="str">
        <f aca="false">IF(AT283="","",IF(AY283=0.04,U283,AS283*AY283))</f>
        <v/>
      </c>
      <c r="AV283" s="47" t="str">
        <f aca="false">IFERROR(IF(AU283="","",(VLOOKUP(AG283,Dados!$X$111:$Z$112,3,0)*AT283*0.17)),"INSERIR MVA")</f>
        <v/>
      </c>
      <c r="AW283" s="47" t="str">
        <f aca="false">IFERROR(IF(AR283="","",AV283-AU283),"")</f>
        <v/>
      </c>
      <c r="AX283" s="51" t="str">
        <f aca="false">IFERROR(IF(AC283="NÃO","",IF(AM283&lt;&gt;"",AM283-W283,IF(AQ283&lt;&gt;"",AQ283-W283,IF(AW283&lt;&gt;"",AW283-W283,"")))),"")</f>
        <v/>
      </c>
      <c r="AY283" s="46" t="str">
        <f aca="false">IFERROR(IF(ISNA(VLOOKUP(R283,Dados!$X$2:$Y$5,2,0)),VLOOKUP(D283,Dados!$X$7:$Y$33,2,0),VLOOKUP(R283,Dados!$X$2:$Y$5,2,0)),"")</f>
        <v/>
      </c>
      <c r="AZ283" s="52" t="str">
        <f aca="false">IF(C283="","",IF(AND(Y283="CONSUMO",AC283="NÃO")*OR(AG283="-",AG283="BIT"),IF(E283&lt;&gt;"",(AI283-(P283+L283-N283+Q283)*AY283)/0.83),""))</f>
        <v/>
      </c>
      <c r="BA283" s="51" t="str">
        <f aca="false">IF(AZ283="","",AZ283*0.17-((P283+L283-N283+Q283)*AY283))</f>
        <v/>
      </c>
      <c r="BB283" s="51" t="str">
        <f aca="false">IF(AND(Y283="CONSUMO",AG283="ANEXO I",AY283&gt;4%),(AI283-(P283+L283-N283+Q283)*0.0514)/0.83*(0.5177)*(0.17)-AI283*0.0514,IF(AND(Y283="CONSUMO",AG283="ANEXO II",AY283&gt;4%),(AI283-(P283+L283-N283+Q283)*0.041)/0.83*(0.3295)*(0.17)-AI283*0.041,IF(AND(Y283="CONSUMO",AG283="ANEXO I",AY283=4%),(AI283-(P283+L283-N283+Q283)*0.04)/0.83*(0.5177)*(0.17)-AI283*0.04,IF(AND(Y283="CONSUMO",AG283="ANEXO II",AY283=4%),(AI283-(P283+L283-N283+Q283)*0.04)/0.83*(0.3295)*(0.17)-AI283*0.04,""))))</f>
        <v/>
      </c>
      <c r="BC283" s="51" t="str">
        <f aca="false">IF(C283="","",IF(AND(Y283="CONSUMO",AC283="SIM")*OR(AG283="-",AG283="BIT"),IF(E283&lt;&gt;"",(AI283-(P283+L283-N283+Q283)*AY283)/0.83),""))</f>
        <v/>
      </c>
      <c r="BD283" s="51" t="str">
        <f aca="false">IF(BC283="","",BC283*0.17)</f>
        <v/>
      </c>
      <c r="BE283" s="51" t="str">
        <f aca="false">IF(I283=6908,0,IF(BC283="","",BD283-((P283+L283-N283+Q283)*AY283)))</f>
        <v/>
      </c>
      <c r="BF283" s="53" t="str">
        <f aca="false">IF(B283="","",IF(OR(B283="",E283="Regime Normal"),0,(AI283-Q283)*VLOOKUP(R283,Dados!$X$98:$Y$108,2,0)))</f>
        <v/>
      </c>
      <c r="BG283" s="54" t="str">
        <f aca="false">IFERROR(VLOOKUP(I283,Dados!$AC$27:$AD$43,2,0),IF(B283="","",IF(D283&lt;&gt;"MT",IF(AND(AC283="SIM",Y283="Revenda"),"2403",IF(AND(AC283="SIM",Y283="Consumo"),"2407",IF(AND(AC283="NÃO",Y283="Revenda"),"2102",IF(AND(AC283="NÃO",Y283="Consumo"),"2556",)))),REPLACE(I283,1,1,1))))</f>
        <v/>
      </c>
    </row>
    <row r="284" customFormat="false" ht="12.8" hidden="false" customHeight="false" outlineLevel="0" collapsed="false">
      <c r="Y284" s="45"/>
      <c r="Z284" s="46" t="str">
        <f aca="false">IF(B284="","",(IFERROR(VLOOKUP(H284,Dados!A$3:B$15000,2,0),"Não Encontrado")))</f>
        <v/>
      </c>
      <c r="AA284" s="46" t="str">
        <f aca="false">IF(B284="","",(IFERROR(VLOOKUP(G284,Dados!C$3:E$15000,3,0),"Não Encontrado")))</f>
        <v/>
      </c>
      <c r="AB284" s="46" t="str">
        <f aca="false">IFERROR(IF(Z284&lt;&gt;"Não Encontrado",Z284,IF(AA284&lt;&gt;"Não Encontrado",AA284,"")),"")</f>
        <v/>
      </c>
      <c r="AC284" s="45" t="str">
        <f aca="false">IF(B284="","",IF(AB284="","NÃO","SIM"))</f>
        <v/>
      </c>
      <c r="AD284" s="45" t="str">
        <f aca="false">IFERROR(VLOOKUP(G284,Dados!$P$3:$R$500,3,0),"")</f>
        <v/>
      </c>
      <c r="AE284" s="45" t="str">
        <f aca="false">IFERROR(VLOOKUP(G284,Dados!$K$3:$L$500,2,0),"")</f>
        <v/>
      </c>
      <c r="AF284" s="45" t="str">
        <f aca="false">IFERROR(VLOOKUP(G284,Dados!$M$3:$N$500,2,0),"")</f>
        <v/>
      </c>
      <c r="AG284" s="45" t="str">
        <f aca="false">IF(F284="","",IF(AND(AD284="",AE284="",AF284=""),"-",IF(AND(AD284="BIT",AE284="",AF284=""),"BIT",IF(AND(AE284="ANEXO I",AD284="",AF284=""),"ANEXO I",IF(AND(AF284="ANEXO II",AD284="",AE284=""),"ANEXO II","Escolher")))))</f>
        <v/>
      </c>
      <c r="AH284" s="45" t="str">
        <f aca="false">IF(AG284&lt;&gt;"Pneus","",IFERROR(VLOOKUP(R284,Dados!$X$2:$Z$5,3,0)*(AI284-Q284),VLOOKUP(D284,Dados!$X$7:$Z$33,3,0)*(AI284-Q284)))</f>
        <v/>
      </c>
      <c r="AI284" s="47" t="str">
        <f aca="false">IF(B284="","",P284+Q284+O284+M284+L284-N284)</f>
        <v/>
      </c>
      <c r="AJ284" s="48" t="str">
        <f aca="false">IFERROR(IF(AND(AC284="SIM",AG284="-",Y284="REVENDA"),(AB284/1+1)*AI284,IF(AND(AC284="SIM",AG284="Pneus",Y284="REVENDA"),(AB284/1+1)*(AI284-AH284),"")),"")</f>
        <v/>
      </c>
      <c r="AK284" s="48" t="str">
        <f aca="false">IF(AJ284="","",AJ284*17%)</f>
        <v/>
      </c>
      <c r="AL284" s="48" t="str">
        <f aca="false">IFERROR(IF(AC284="NÃO","",IF(AK284="","",IF(E284="Simples Nacional",BF284,IF(T284=0.12,U284*0.5833337002,IF(T284=0,AI284*0.07,U284))))),"")</f>
        <v/>
      </c>
      <c r="AM284" s="47" t="str">
        <f aca="false">IFERROR(IF(AC284="NÃO","",IF(OR(AG284="-",AG284="Pneus"),AK284-AL284,"")),"")</f>
        <v/>
      </c>
      <c r="AN284" s="48" t="str">
        <f aca="false">IF(AND(Y284="REVENDA",AC284="SIM",AG284="BIT"),((AB284/1+1)*AI284)*0.4117,"")</f>
        <v/>
      </c>
      <c r="AO284" s="48" t="str">
        <f aca="false">IF(AN284="","",AN284*17%)</f>
        <v/>
      </c>
      <c r="AP284" s="49" t="str">
        <f aca="false">IF(AN284="","",IF(T284=0.12,(U284*0.4117)*0.4117,IF(T284=0,(AI284*0.07)*0.4117,U284*0.4117)))</f>
        <v/>
      </c>
      <c r="AQ284" s="47" t="str">
        <f aca="false">IF(AN284="","",AO284-AP284)</f>
        <v/>
      </c>
      <c r="AR284" s="50" t="str">
        <f aca="false">IFERROR(IF(AND(AC284="SIM",Y284="REVENDA",LEFT(AG284,5)="ANEXO")*OR(AE284="ANEXO I",AF284="ANEXO II"),VLOOKUP(H284,Dados!G:I,2,0),""),"INSERIR MVA")</f>
        <v/>
      </c>
      <c r="AS284" s="48" t="str">
        <f aca="false">IF(LEFT(AG284,5)="ANEXO",VLOOKUP(AG284,Dados!$X$111:$Z$112,2,0)*(AI284-Q284),"")</f>
        <v/>
      </c>
      <c r="AT284" s="48" t="str">
        <f aca="false">IFERROR(IF(AR284="","",(AI284*AR284)+AI284),"INSERIR MVA")</f>
        <v/>
      </c>
      <c r="AU284" s="48" t="str">
        <f aca="false">IF(AT284="","",IF(AY284=0.04,U284,AS284*AY284))</f>
        <v/>
      </c>
      <c r="AV284" s="47" t="str">
        <f aca="false">IFERROR(IF(AU284="","",(VLOOKUP(AG284,Dados!$X$111:$Z$112,3,0)*AT284*0.17)),"INSERIR MVA")</f>
        <v/>
      </c>
      <c r="AW284" s="47" t="str">
        <f aca="false">IFERROR(IF(AR284="","",AV284-AU284),"")</f>
        <v/>
      </c>
      <c r="AX284" s="51" t="str">
        <f aca="false">IFERROR(IF(AC284="NÃO","",IF(AM284&lt;&gt;"",AM284-W284,IF(AQ284&lt;&gt;"",AQ284-W284,IF(AW284&lt;&gt;"",AW284-W284,"")))),"")</f>
        <v/>
      </c>
      <c r="AY284" s="46" t="str">
        <f aca="false">IFERROR(IF(ISNA(VLOOKUP(R284,Dados!$X$2:$Y$5,2,0)),VLOOKUP(D284,Dados!$X$7:$Y$33,2,0),VLOOKUP(R284,Dados!$X$2:$Y$5,2,0)),"")</f>
        <v/>
      </c>
      <c r="AZ284" s="52" t="str">
        <f aca="false">IF(C284="","",IF(AND(Y284="CONSUMO",AC284="NÃO")*OR(AG284="-",AG284="BIT"),IF(E284&lt;&gt;"",(AI284-(P284+L284-N284+Q284)*AY284)/0.83),""))</f>
        <v/>
      </c>
      <c r="BA284" s="51" t="str">
        <f aca="false">IF(AZ284="","",AZ284*0.17-((P284+L284-N284+Q284)*AY284))</f>
        <v/>
      </c>
      <c r="BB284" s="51" t="str">
        <f aca="false">IF(AND(Y284="CONSUMO",AG284="ANEXO I",AY284&gt;4%),(AI284-(P284+L284-N284+Q284)*0.0514)/0.83*(0.5177)*(0.17)-AI284*0.0514,IF(AND(Y284="CONSUMO",AG284="ANEXO II",AY284&gt;4%),(AI284-(P284+L284-N284+Q284)*0.041)/0.83*(0.3295)*(0.17)-AI284*0.041,IF(AND(Y284="CONSUMO",AG284="ANEXO I",AY284=4%),(AI284-(P284+L284-N284+Q284)*0.04)/0.83*(0.5177)*(0.17)-AI284*0.04,IF(AND(Y284="CONSUMO",AG284="ANEXO II",AY284=4%),(AI284-(P284+L284-N284+Q284)*0.04)/0.83*(0.3295)*(0.17)-AI284*0.04,""))))</f>
        <v/>
      </c>
      <c r="BC284" s="51" t="str">
        <f aca="false">IF(C284="","",IF(AND(Y284="CONSUMO",AC284="SIM")*OR(AG284="-",AG284="BIT"),IF(E284&lt;&gt;"",(AI284-(P284+L284-N284+Q284)*AY284)/0.83),""))</f>
        <v/>
      </c>
      <c r="BD284" s="51" t="str">
        <f aca="false">IF(BC284="","",BC284*0.17)</f>
        <v/>
      </c>
      <c r="BE284" s="51" t="str">
        <f aca="false">IF(I284=6908,0,IF(BC284="","",BD284-((P284+L284-N284+Q284)*AY284)))</f>
        <v/>
      </c>
      <c r="BF284" s="53" t="str">
        <f aca="false">IF(B284="","",IF(OR(B284="",E284="Regime Normal"),0,(AI284-Q284)*VLOOKUP(R284,Dados!$X$98:$Y$108,2,0)))</f>
        <v/>
      </c>
      <c r="BG284" s="54" t="str">
        <f aca="false">IFERROR(VLOOKUP(I284,Dados!$AC$27:$AD$43,2,0),IF(B284="","",IF(D284&lt;&gt;"MT",IF(AND(AC284="SIM",Y284="Revenda"),"2403",IF(AND(AC284="SIM",Y284="Consumo"),"2407",IF(AND(AC284="NÃO",Y284="Revenda"),"2102",IF(AND(AC284="NÃO",Y284="Consumo"),"2556",)))),REPLACE(I284,1,1,1))))</f>
        <v/>
      </c>
    </row>
    <row r="285" customFormat="false" ht="12.8" hidden="false" customHeight="false" outlineLevel="0" collapsed="false">
      <c r="Y285" s="45"/>
      <c r="Z285" s="46" t="str">
        <f aca="false">IF(B285="","",(IFERROR(VLOOKUP(H285,Dados!A$3:B$15000,2,0),"Não Encontrado")))</f>
        <v/>
      </c>
      <c r="AA285" s="46" t="str">
        <f aca="false">IF(B285="","",(IFERROR(VLOOKUP(G285,Dados!C$3:E$15000,3,0),"Não Encontrado")))</f>
        <v/>
      </c>
      <c r="AB285" s="46" t="str">
        <f aca="false">IFERROR(IF(Z285&lt;&gt;"Não Encontrado",Z285,IF(AA285&lt;&gt;"Não Encontrado",AA285,"")),"")</f>
        <v/>
      </c>
      <c r="AC285" s="45" t="str">
        <f aca="false">IF(B285="","",IF(AB285="","NÃO","SIM"))</f>
        <v/>
      </c>
      <c r="AD285" s="45" t="str">
        <f aca="false">IFERROR(VLOOKUP(G285,Dados!$P$3:$R$500,3,0),"")</f>
        <v/>
      </c>
      <c r="AE285" s="45" t="str">
        <f aca="false">IFERROR(VLOOKUP(G285,Dados!$K$3:$L$500,2,0),"")</f>
        <v/>
      </c>
      <c r="AF285" s="45" t="str">
        <f aca="false">IFERROR(VLOOKUP(G285,Dados!$M$3:$N$500,2,0),"")</f>
        <v/>
      </c>
      <c r="AG285" s="45" t="str">
        <f aca="false">IF(F285="","",IF(AND(AD285="",AE285="",AF285=""),"-",IF(AND(AD285="BIT",AE285="",AF285=""),"BIT",IF(AND(AE285="ANEXO I",AD285="",AF285=""),"ANEXO I",IF(AND(AF285="ANEXO II",AD285="",AE285=""),"ANEXO II","Escolher")))))</f>
        <v/>
      </c>
      <c r="AH285" s="45" t="str">
        <f aca="false">IF(AG285&lt;&gt;"Pneus","",IFERROR(VLOOKUP(R285,Dados!$X$2:$Z$5,3,0)*(AI285-Q285),VLOOKUP(D285,Dados!$X$7:$Z$33,3,0)*(AI285-Q285)))</f>
        <v/>
      </c>
      <c r="AI285" s="47" t="str">
        <f aca="false">IF(B285="","",P285+Q285+O285+M285+L285-N285)</f>
        <v/>
      </c>
      <c r="AJ285" s="48" t="str">
        <f aca="false">IFERROR(IF(AND(AC285="SIM",AG285="-",Y285="REVENDA"),(AB285/1+1)*AI285,IF(AND(AC285="SIM",AG285="Pneus",Y285="REVENDA"),(AB285/1+1)*(AI285-AH285),"")),"")</f>
        <v/>
      </c>
      <c r="AK285" s="48" t="str">
        <f aca="false">IF(AJ285="","",AJ285*17%)</f>
        <v/>
      </c>
      <c r="AL285" s="48" t="str">
        <f aca="false">IFERROR(IF(AC285="NÃO","",IF(AK285="","",IF(E285="Simples Nacional",BF285,IF(T285=0.12,U285*0.5833337002,IF(T285=0,AI285*0.07,U285))))),"")</f>
        <v/>
      </c>
      <c r="AM285" s="47" t="str">
        <f aca="false">IFERROR(IF(AC285="NÃO","",IF(OR(AG285="-",AG285="Pneus"),AK285-AL285,"")),"")</f>
        <v/>
      </c>
      <c r="AN285" s="48" t="str">
        <f aca="false">IF(AND(Y285="REVENDA",AC285="SIM",AG285="BIT"),((AB285/1+1)*AI285)*0.4117,"")</f>
        <v/>
      </c>
      <c r="AO285" s="48" t="str">
        <f aca="false">IF(AN285="","",AN285*17%)</f>
        <v/>
      </c>
      <c r="AP285" s="49" t="str">
        <f aca="false">IF(AN285="","",IF(T285=0.12,(U285*0.4117)*0.4117,IF(T285=0,(AI285*0.07)*0.4117,U285*0.4117)))</f>
        <v/>
      </c>
      <c r="AQ285" s="47" t="str">
        <f aca="false">IF(AN285="","",AO285-AP285)</f>
        <v/>
      </c>
      <c r="AR285" s="50" t="str">
        <f aca="false">IFERROR(IF(AND(AC285="SIM",Y285="REVENDA",LEFT(AG285,5)="ANEXO")*OR(AE285="ANEXO I",AF285="ANEXO II"),VLOOKUP(H285,Dados!G:I,2,0),""),"INSERIR MVA")</f>
        <v/>
      </c>
      <c r="AS285" s="48" t="str">
        <f aca="false">IF(LEFT(AG285,5)="ANEXO",VLOOKUP(AG285,Dados!$X$111:$Z$112,2,0)*(AI285-Q285),"")</f>
        <v/>
      </c>
      <c r="AT285" s="48" t="str">
        <f aca="false">IFERROR(IF(AR285="","",(AI285*AR285)+AI285),"INSERIR MVA")</f>
        <v/>
      </c>
      <c r="AU285" s="48" t="str">
        <f aca="false">IF(AT285="","",IF(AY285=0.04,U285,AS285*AY285))</f>
        <v/>
      </c>
      <c r="AV285" s="47" t="str">
        <f aca="false">IFERROR(IF(AU285="","",(VLOOKUP(AG285,Dados!$X$111:$Z$112,3,0)*AT285*0.17)),"INSERIR MVA")</f>
        <v/>
      </c>
      <c r="AW285" s="47" t="str">
        <f aca="false">IFERROR(IF(AR285="","",AV285-AU285),"")</f>
        <v/>
      </c>
      <c r="AX285" s="51" t="str">
        <f aca="false">IFERROR(IF(AC285="NÃO","",IF(AM285&lt;&gt;"",AM285-W285,IF(AQ285&lt;&gt;"",AQ285-W285,IF(AW285&lt;&gt;"",AW285-W285,"")))),"")</f>
        <v/>
      </c>
      <c r="AY285" s="46" t="str">
        <f aca="false">IFERROR(IF(ISNA(VLOOKUP(R285,Dados!$X$2:$Y$5,2,0)),VLOOKUP(D285,Dados!$X$7:$Y$33,2,0),VLOOKUP(R285,Dados!$X$2:$Y$5,2,0)),"")</f>
        <v/>
      </c>
      <c r="AZ285" s="52" t="str">
        <f aca="false">IF(C285="","",IF(AND(Y285="CONSUMO",AC285="NÃO")*OR(AG285="-",AG285="BIT"),IF(E285&lt;&gt;"",(AI285-(P285+L285-N285+Q285)*AY285)/0.83),""))</f>
        <v/>
      </c>
      <c r="BA285" s="51" t="str">
        <f aca="false">IF(AZ285="","",AZ285*0.17-((P285+L285-N285+Q285)*AY285))</f>
        <v/>
      </c>
      <c r="BB285" s="51" t="str">
        <f aca="false">IF(AND(Y285="CONSUMO",AG285="ANEXO I",AY285&gt;4%),(AI285-(P285+L285-N285+Q285)*0.0514)/0.83*(0.5177)*(0.17)-AI285*0.0514,IF(AND(Y285="CONSUMO",AG285="ANEXO II",AY285&gt;4%),(AI285-(P285+L285-N285+Q285)*0.041)/0.83*(0.3295)*(0.17)-AI285*0.041,IF(AND(Y285="CONSUMO",AG285="ANEXO I",AY285=4%),(AI285-(P285+L285-N285+Q285)*0.04)/0.83*(0.5177)*(0.17)-AI285*0.04,IF(AND(Y285="CONSUMO",AG285="ANEXO II",AY285=4%),(AI285-(P285+L285-N285+Q285)*0.04)/0.83*(0.3295)*(0.17)-AI285*0.04,""))))</f>
        <v/>
      </c>
      <c r="BC285" s="51" t="str">
        <f aca="false">IF(C285="","",IF(AND(Y285="CONSUMO",AC285="SIM")*OR(AG285="-",AG285="BIT"),IF(E285&lt;&gt;"",(AI285-(P285+L285-N285+Q285)*AY285)/0.83),""))</f>
        <v/>
      </c>
      <c r="BD285" s="51" t="str">
        <f aca="false">IF(BC285="","",BC285*0.17)</f>
        <v/>
      </c>
      <c r="BE285" s="51" t="str">
        <f aca="false">IF(I285=6908,0,IF(BC285="","",BD285-((P285+L285-N285+Q285)*AY285)))</f>
        <v/>
      </c>
      <c r="BF285" s="53" t="str">
        <f aca="false">IF(B285="","",IF(OR(B285="",E285="Regime Normal"),0,(AI285-Q285)*VLOOKUP(R285,Dados!$X$98:$Y$108,2,0)))</f>
        <v/>
      </c>
      <c r="BG285" s="54" t="str">
        <f aca="false">IFERROR(VLOOKUP(I285,Dados!$AC$27:$AD$43,2,0),IF(B285="","",IF(D285&lt;&gt;"MT",IF(AND(AC285="SIM",Y285="Revenda"),"2403",IF(AND(AC285="SIM",Y285="Consumo"),"2407",IF(AND(AC285="NÃO",Y285="Revenda"),"2102",IF(AND(AC285="NÃO",Y285="Consumo"),"2556",)))),REPLACE(I285,1,1,1))))</f>
        <v/>
      </c>
    </row>
    <row r="286" customFormat="false" ht="12.8" hidden="false" customHeight="false" outlineLevel="0" collapsed="false">
      <c r="Y286" s="45"/>
      <c r="Z286" s="46" t="str">
        <f aca="false">IF(B286="","",(IFERROR(VLOOKUP(H286,Dados!A$3:B$15000,2,0),"Não Encontrado")))</f>
        <v/>
      </c>
      <c r="AA286" s="46" t="str">
        <f aca="false">IF(B286="","",(IFERROR(VLOOKUP(G286,Dados!C$3:E$15000,3,0),"Não Encontrado")))</f>
        <v/>
      </c>
      <c r="AB286" s="46" t="str">
        <f aca="false">IFERROR(IF(Z286&lt;&gt;"Não Encontrado",Z286,IF(AA286&lt;&gt;"Não Encontrado",AA286,"")),"")</f>
        <v/>
      </c>
      <c r="AC286" s="45" t="str">
        <f aca="false">IF(B286="","",IF(AB286="","NÃO","SIM"))</f>
        <v/>
      </c>
      <c r="AD286" s="45" t="str">
        <f aca="false">IFERROR(VLOOKUP(G286,Dados!$P$3:$R$500,3,0),"")</f>
        <v/>
      </c>
      <c r="AE286" s="45" t="str">
        <f aca="false">IFERROR(VLOOKUP(G286,Dados!$K$3:$L$500,2,0),"")</f>
        <v/>
      </c>
      <c r="AF286" s="45" t="str">
        <f aca="false">IFERROR(VLOOKUP(G286,Dados!$M$3:$N$500,2,0),"")</f>
        <v/>
      </c>
      <c r="AG286" s="45" t="str">
        <f aca="false">IF(F286="","",IF(AND(AD286="",AE286="",AF286=""),"-",IF(AND(AD286="BIT",AE286="",AF286=""),"BIT",IF(AND(AE286="ANEXO I",AD286="",AF286=""),"ANEXO I",IF(AND(AF286="ANEXO II",AD286="",AE286=""),"ANEXO II","Escolher")))))</f>
        <v/>
      </c>
      <c r="AH286" s="45" t="str">
        <f aca="false">IF(AG286&lt;&gt;"Pneus","",IFERROR(VLOOKUP(R286,Dados!$X$2:$Z$5,3,0)*(AI286-Q286),VLOOKUP(D286,Dados!$X$7:$Z$33,3,0)*(AI286-Q286)))</f>
        <v/>
      </c>
      <c r="AI286" s="47" t="str">
        <f aca="false">IF(B286="","",P286+Q286+O286+M286+L286-N286)</f>
        <v/>
      </c>
      <c r="AJ286" s="48" t="str">
        <f aca="false">IFERROR(IF(AND(AC286="SIM",AG286="-",Y286="REVENDA"),(AB286/1+1)*AI286,IF(AND(AC286="SIM",AG286="Pneus",Y286="REVENDA"),(AB286/1+1)*(AI286-AH286),"")),"")</f>
        <v/>
      </c>
      <c r="AK286" s="48" t="str">
        <f aca="false">IF(AJ286="","",AJ286*17%)</f>
        <v/>
      </c>
      <c r="AL286" s="48" t="str">
        <f aca="false">IFERROR(IF(AC286="NÃO","",IF(AK286="","",IF(E286="Simples Nacional",BF286,IF(T286=0.12,U286*0.5833337002,IF(T286=0,AI286*0.07,U286))))),"")</f>
        <v/>
      </c>
      <c r="AM286" s="47" t="str">
        <f aca="false">IFERROR(IF(AC286="NÃO","",IF(OR(AG286="-",AG286="Pneus"),AK286-AL286,"")),"")</f>
        <v/>
      </c>
      <c r="AN286" s="48" t="str">
        <f aca="false">IF(AND(Y286="REVENDA",AC286="SIM",AG286="BIT"),((AB286/1+1)*AI286)*0.4117,"")</f>
        <v/>
      </c>
      <c r="AO286" s="48" t="str">
        <f aca="false">IF(AN286="","",AN286*17%)</f>
        <v/>
      </c>
      <c r="AP286" s="49" t="str">
        <f aca="false">IF(AN286="","",IF(T286=0.12,(U286*0.4117)*0.4117,IF(T286=0,(AI286*0.07)*0.4117,U286*0.4117)))</f>
        <v/>
      </c>
      <c r="AQ286" s="47" t="str">
        <f aca="false">IF(AN286="","",AO286-AP286)</f>
        <v/>
      </c>
      <c r="AR286" s="50" t="str">
        <f aca="false">IFERROR(IF(AND(AC286="SIM",Y286="REVENDA",LEFT(AG286,5)="ANEXO")*OR(AE286="ANEXO I",AF286="ANEXO II"),VLOOKUP(H286,Dados!G:I,2,0),""),"INSERIR MVA")</f>
        <v/>
      </c>
      <c r="AS286" s="48" t="str">
        <f aca="false">IF(LEFT(AG286,5)="ANEXO",VLOOKUP(AG286,Dados!$X$111:$Z$112,2,0)*(AI286-Q286),"")</f>
        <v/>
      </c>
      <c r="AT286" s="48" t="str">
        <f aca="false">IFERROR(IF(AR286="","",(AI286*AR286)+AI286),"INSERIR MVA")</f>
        <v/>
      </c>
      <c r="AU286" s="48" t="str">
        <f aca="false">IF(AT286="","",IF(AY286=0.04,U286,AS286*AY286))</f>
        <v/>
      </c>
      <c r="AV286" s="47" t="str">
        <f aca="false">IFERROR(IF(AU286="","",(VLOOKUP(AG286,Dados!$X$111:$Z$112,3,0)*AT286*0.17)),"INSERIR MVA")</f>
        <v/>
      </c>
      <c r="AW286" s="47" t="str">
        <f aca="false">IFERROR(IF(AR286="","",AV286-AU286),"")</f>
        <v/>
      </c>
      <c r="AX286" s="51" t="str">
        <f aca="false">IFERROR(IF(AC286="NÃO","",IF(AM286&lt;&gt;"",AM286-W286,IF(AQ286&lt;&gt;"",AQ286-W286,IF(AW286&lt;&gt;"",AW286-W286,"")))),"")</f>
        <v/>
      </c>
      <c r="AY286" s="46" t="str">
        <f aca="false">IFERROR(IF(ISNA(VLOOKUP(R286,Dados!$X$2:$Y$5,2,0)),VLOOKUP(D286,Dados!$X$7:$Y$33,2,0),VLOOKUP(R286,Dados!$X$2:$Y$5,2,0)),"")</f>
        <v/>
      </c>
      <c r="AZ286" s="52" t="str">
        <f aca="false">IF(C286="","",IF(AND(Y286="CONSUMO",AC286="NÃO")*OR(AG286="-",AG286="BIT"),IF(E286&lt;&gt;"",(AI286-(P286+L286-N286+Q286)*AY286)/0.83),""))</f>
        <v/>
      </c>
      <c r="BA286" s="51" t="str">
        <f aca="false">IF(AZ286="","",AZ286*0.17-((P286+L286-N286+Q286)*AY286))</f>
        <v/>
      </c>
      <c r="BB286" s="51" t="str">
        <f aca="false">IF(AND(Y286="CONSUMO",AG286="ANEXO I",AY286&gt;4%),(AI286-(P286+L286-N286+Q286)*0.0514)/0.83*(0.5177)*(0.17)-AI286*0.0514,IF(AND(Y286="CONSUMO",AG286="ANEXO II",AY286&gt;4%),(AI286-(P286+L286-N286+Q286)*0.041)/0.83*(0.3295)*(0.17)-AI286*0.041,IF(AND(Y286="CONSUMO",AG286="ANEXO I",AY286=4%),(AI286-(P286+L286-N286+Q286)*0.04)/0.83*(0.5177)*(0.17)-AI286*0.04,IF(AND(Y286="CONSUMO",AG286="ANEXO II",AY286=4%),(AI286-(P286+L286-N286+Q286)*0.04)/0.83*(0.3295)*(0.17)-AI286*0.04,""))))</f>
        <v/>
      </c>
      <c r="BC286" s="51" t="str">
        <f aca="false">IF(C286="","",IF(AND(Y286="CONSUMO",AC286="SIM")*OR(AG286="-",AG286="BIT"),IF(E286&lt;&gt;"",(AI286-(P286+L286-N286+Q286)*AY286)/0.83),""))</f>
        <v/>
      </c>
      <c r="BD286" s="51" t="str">
        <f aca="false">IF(BC286="","",BC286*0.17)</f>
        <v/>
      </c>
      <c r="BE286" s="51" t="str">
        <f aca="false">IF(I286=6908,0,IF(BC286="","",BD286-((P286+L286-N286+Q286)*AY286)))</f>
        <v/>
      </c>
      <c r="BF286" s="53" t="str">
        <f aca="false">IF(B286="","",IF(OR(B286="",E286="Regime Normal"),0,(AI286-Q286)*VLOOKUP(R286,Dados!$X$98:$Y$108,2,0)))</f>
        <v/>
      </c>
      <c r="BG286" s="54" t="str">
        <f aca="false">IFERROR(VLOOKUP(I286,Dados!$AC$27:$AD$43,2,0),IF(B286="","",IF(D286&lt;&gt;"MT",IF(AND(AC286="SIM",Y286="Revenda"),"2403",IF(AND(AC286="SIM",Y286="Consumo"),"2407",IF(AND(AC286="NÃO",Y286="Revenda"),"2102",IF(AND(AC286="NÃO",Y286="Consumo"),"2556",)))),REPLACE(I286,1,1,1))))</f>
        <v/>
      </c>
    </row>
    <row r="287" customFormat="false" ht="12.8" hidden="false" customHeight="false" outlineLevel="0" collapsed="false">
      <c r="Y287" s="45"/>
      <c r="Z287" s="46" t="str">
        <f aca="false">IF(B287="","",(IFERROR(VLOOKUP(H287,Dados!A$3:B$15000,2,0),"Não Encontrado")))</f>
        <v/>
      </c>
      <c r="AA287" s="46" t="str">
        <f aca="false">IF(B287="","",(IFERROR(VLOOKUP(G287,Dados!C$3:E$15000,3,0),"Não Encontrado")))</f>
        <v/>
      </c>
      <c r="AB287" s="46" t="str">
        <f aca="false">IFERROR(IF(Z287&lt;&gt;"Não Encontrado",Z287,IF(AA287&lt;&gt;"Não Encontrado",AA287,"")),"")</f>
        <v/>
      </c>
      <c r="AC287" s="45" t="str">
        <f aca="false">IF(B287="","",IF(AB287="","NÃO","SIM"))</f>
        <v/>
      </c>
      <c r="AD287" s="45" t="str">
        <f aca="false">IFERROR(VLOOKUP(G287,Dados!$P$3:$R$500,3,0),"")</f>
        <v/>
      </c>
      <c r="AE287" s="45" t="str">
        <f aca="false">IFERROR(VLOOKUP(G287,Dados!$K$3:$L$500,2,0),"")</f>
        <v/>
      </c>
      <c r="AF287" s="45" t="str">
        <f aca="false">IFERROR(VLOOKUP(G287,Dados!$M$3:$N$500,2,0),"")</f>
        <v/>
      </c>
      <c r="AG287" s="45" t="str">
        <f aca="false">IF(F287="","",IF(AND(AD287="",AE287="",AF287=""),"-",IF(AND(AD287="BIT",AE287="",AF287=""),"BIT",IF(AND(AE287="ANEXO I",AD287="",AF287=""),"ANEXO I",IF(AND(AF287="ANEXO II",AD287="",AE287=""),"ANEXO II","Escolher")))))</f>
        <v/>
      </c>
      <c r="AH287" s="45" t="str">
        <f aca="false">IF(AG287&lt;&gt;"Pneus","",IFERROR(VLOOKUP(R287,Dados!$X$2:$Z$5,3,0)*(AI287-Q287),VLOOKUP(D287,Dados!$X$7:$Z$33,3,0)*(AI287-Q287)))</f>
        <v/>
      </c>
      <c r="AI287" s="47" t="str">
        <f aca="false">IF(B287="","",P287+Q287+O287+M287+L287-N287)</f>
        <v/>
      </c>
      <c r="AJ287" s="48" t="str">
        <f aca="false">IFERROR(IF(AND(AC287="SIM",AG287="-",Y287="REVENDA"),(AB287/1+1)*AI287,IF(AND(AC287="SIM",AG287="Pneus",Y287="REVENDA"),(AB287/1+1)*(AI287-AH287),"")),"")</f>
        <v/>
      </c>
      <c r="AK287" s="48" t="str">
        <f aca="false">IF(AJ287="","",AJ287*17%)</f>
        <v/>
      </c>
      <c r="AL287" s="48" t="str">
        <f aca="false">IFERROR(IF(AC287="NÃO","",IF(AK287="","",IF(E287="Simples Nacional",BF287,IF(T287=0.12,U287*0.5833337002,IF(T287=0,AI287*0.07,U287))))),"")</f>
        <v/>
      </c>
      <c r="AM287" s="47" t="str">
        <f aca="false">IFERROR(IF(AC287="NÃO","",IF(OR(AG287="-",AG287="Pneus"),AK287-AL287,"")),"")</f>
        <v/>
      </c>
      <c r="AN287" s="48" t="str">
        <f aca="false">IF(AND(Y287="REVENDA",AC287="SIM",AG287="BIT"),((AB287/1+1)*AI287)*0.4117,"")</f>
        <v/>
      </c>
      <c r="AO287" s="48" t="str">
        <f aca="false">IF(AN287="","",AN287*17%)</f>
        <v/>
      </c>
      <c r="AP287" s="49" t="str">
        <f aca="false">IF(AN287="","",IF(T287=0.12,(U287*0.4117)*0.4117,IF(T287=0,(AI287*0.07)*0.4117,U287*0.4117)))</f>
        <v/>
      </c>
      <c r="AQ287" s="47" t="str">
        <f aca="false">IF(AN287="","",AO287-AP287)</f>
        <v/>
      </c>
      <c r="AR287" s="50" t="str">
        <f aca="false">IFERROR(IF(AND(AC287="SIM",Y287="REVENDA",LEFT(AG287,5)="ANEXO")*OR(AE287="ANEXO I",AF287="ANEXO II"),VLOOKUP(H287,Dados!G:I,2,0),""),"INSERIR MVA")</f>
        <v/>
      </c>
      <c r="AS287" s="48" t="str">
        <f aca="false">IF(LEFT(AG287,5)="ANEXO",VLOOKUP(AG287,Dados!$X$111:$Z$112,2,0)*(AI287-Q287),"")</f>
        <v/>
      </c>
      <c r="AT287" s="48" t="str">
        <f aca="false">IFERROR(IF(AR287="","",(AI287*AR287)+AI287),"INSERIR MVA")</f>
        <v/>
      </c>
      <c r="AU287" s="48" t="str">
        <f aca="false">IF(AT287="","",IF(AY287=0.04,U287,AS287*AY287))</f>
        <v/>
      </c>
      <c r="AV287" s="47" t="str">
        <f aca="false">IFERROR(IF(AU287="","",(VLOOKUP(AG287,Dados!$X$111:$Z$112,3,0)*AT287*0.17)),"INSERIR MVA")</f>
        <v/>
      </c>
      <c r="AW287" s="47" t="str">
        <f aca="false">IFERROR(IF(AR287="","",AV287-AU287),"")</f>
        <v/>
      </c>
      <c r="AX287" s="51" t="str">
        <f aca="false">IFERROR(IF(AC287="NÃO","",IF(AM287&lt;&gt;"",AM287-W287,IF(AQ287&lt;&gt;"",AQ287-W287,IF(AW287&lt;&gt;"",AW287-W287,"")))),"")</f>
        <v/>
      </c>
      <c r="AY287" s="46" t="str">
        <f aca="false">IFERROR(IF(ISNA(VLOOKUP(R287,Dados!$X$2:$Y$5,2,0)),VLOOKUP(D287,Dados!$X$7:$Y$33,2,0),VLOOKUP(R287,Dados!$X$2:$Y$5,2,0)),"")</f>
        <v/>
      </c>
      <c r="AZ287" s="52" t="str">
        <f aca="false">IF(C287="","",IF(AND(Y287="CONSUMO",AC287="NÃO")*OR(AG287="-",AG287="BIT"),IF(E287&lt;&gt;"",(AI287-(P287+L287-N287+Q287)*AY287)/0.83),""))</f>
        <v/>
      </c>
      <c r="BA287" s="51" t="str">
        <f aca="false">IF(AZ287="","",AZ287*0.17-((P287+L287-N287+Q287)*AY287))</f>
        <v/>
      </c>
      <c r="BB287" s="51" t="str">
        <f aca="false">IF(AND(Y287="CONSUMO",AG287="ANEXO I",AY287&gt;4%),(AI287-(P287+L287-N287+Q287)*0.0514)/0.83*(0.5177)*(0.17)-AI287*0.0514,IF(AND(Y287="CONSUMO",AG287="ANEXO II",AY287&gt;4%),(AI287-(P287+L287-N287+Q287)*0.041)/0.83*(0.3295)*(0.17)-AI287*0.041,IF(AND(Y287="CONSUMO",AG287="ANEXO I",AY287=4%),(AI287-(P287+L287-N287+Q287)*0.04)/0.83*(0.5177)*(0.17)-AI287*0.04,IF(AND(Y287="CONSUMO",AG287="ANEXO II",AY287=4%),(AI287-(P287+L287-N287+Q287)*0.04)/0.83*(0.3295)*(0.17)-AI287*0.04,""))))</f>
        <v/>
      </c>
      <c r="BC287" s="51" t="str">
        <f aca="false">IF(C287="","",IF(AND(Y287="CONSUMO",AC287="SIM")*OR(AG287="-",AG287="BIT"),IF(E287&lt;&gt;"",(AI287-(P287+L287-N287+Q287)*AY287)/0.83),""))</f>
        <v/>
      </c>
      <c r="BD287" s="51" t="str">
        <f aca="false">IF(BC287="","",BC287*0.17)</f>
        <v/>
      </c>
      <c r="BE287" s="51" t="str">
        <f aca="false">IF(I287=6908,0,IF(BC287="","",BD287-((P287+L287-N287+Q287)*AY287)))</f>
        <v/>
      </c>
      <c r="BF287" s="53" t="str">
        <f aca="false">IF(B287="","",IF(OR(B287="",E287="Regime Normal"),0,(AI287-Q287)*VLOOKUP(R287,Dados!$X$98:$Y$108,2,0)))</f>
        <v/>
      </c>
      <c r="BG287" s="54" t="str">
        <f aca="false">IFERROR(VLOOKUP(I287,Dados!$AC$27:$AD$43,2,0),IF(B287="","",IF(D287&lt;&gt;"MT",IF(AND(AC287="SIM",Y287="Revenda"),"2403",IF(AND(AC287="SIM",Y287="Consumo"),"2407",IF(AND(AC287="NÃO",Y287="Revenda"),"2102",IF(AND(AC287="NÃO",Y287="Consumo"),"2556",)))),REPLACE(I287,1,1,1))))</f>
        <v/>
      </c>
    </row>
    <row r="288" customFormat="false" ht="12.8" hidden="false" customHeight="false" outlineLevel="0" collapsed="false">
      <c r="Y288" s="45"/>
      <c r="Z288" s="46" t="str">
        <f aca="false">IF(B288="","",(IFERROR(VLOOKUP(H288,Dados!A$3:B$15000,2,0),"Não Encontrado")))</f>
        <v/>
      </c>
      <c r="AA288" s="46" t="str">
        <f aca="false">IF(B288="","",(IFERROR(VLOOKUP(G288,Dados!C$3:E$15000,3,0),"Não Encontrado")))</f>
        <v/>
      </c>
      <c r="AB288" s="46" t="str">
        <f aca="false">IFERROR(IF(Z288&lt;&gt;"Não Encontrado",Z288,IF(AA288&lt;&gt;"Não Encontrado",AA288,"")),"")</f>
        <v/>
      </c>
      <c r="AC288" s="45" t="str">
        <f aca="false">IF(B288="","",IF(AB288="","NÃO","SIM"))</f>
        <v/>
      </c>
      <c r="AD288" s="45" t="str">
        <f aca="false">IFERROR(VLOOKUP(G288,Dados!$P$3:$R$500,3,0),"")</f>
        <v/>
      </c>
      <c r="AE288" s="45" t="str">
        <f aca="false">IFERROR(VLOOKUP(G288,Dados!$K$3:$L$500,2,0),"")</f>
        <v/>
      </c>
      <c r="AF288" s="45" t="str">
        <f aca="false">IFERROR(VLOOKUP(G288,Dados!$M$3:$N$500,2,0),"")</f>
        <v/>
      </c>
      <c r="AG288" s="45" t="str">
        <f aca="false">IF(F288="","",IF(AND(AD288="",AE288="",AF288=""),"-",IF(AND(AD288="BIT",AE288="",AF288=""),"BIT",IF(AND(AE288="ANEXO I",AD288="",AF288=""),"ANEXO I",IF(AND(AF288="ANEXO II",AD288="",AE288=""),"ANEXO II","Escolher")))))</f>
        <v/>
      </c>
      <c r="AH288" s="45" t="str">
        <f aca="false">IF(AG288&lt;&gt;"Pneus","",IFERROR(VLOOKUP(R288,Dados!$X$2:$Z$5,3,0)*(AI288-Q288),VLOOKUP(D288,Dados!$X$7:$Z$33,3,0)*(AI288-Q288)))</f>
        <v/>
      </c>
      <c r="AI288" s="47" t="str">
        <f aca="false">IF(B288="","",P288+Q288+O288+M288+L288-N288)</f>
        <v/>
      </c>
      <c r="AJ288" s="48" t="str">
        <f aca="false">IFERROR(IF(AND(AC288="SIM",AG288="-",Y288="REVENDA"),(AB288/1+1)*AI288,IF(AND(AC288="SIM",AG288="Pneus",Y288="REVENDA"),(AB288/1+1)*(AI288-AH288),"")),"")</f>
        <v/>
      </c>
      <c r="AK288" s="48" t="str">
        <f aca="false">IF(AJ288="","",AJ288*17%)</f>
        <v/>
      </c>
      <c r="AL288" s="48" t="str">
        <f aca="false">IFERROR(IF(AC288="NÃO","",IF(AK288="","",IF(E288="Simples Nacional",BF288,IF(T288=0.12,U288*0.5833337002,IF(T288=0,AI288*0.07,U288))))),"")</f>
        <v/>
      </c>
      <c r="AM288" s="47" t="str">
        <f aca="false">IFERROR(IF(AC288="NÃO","",IF(OR(AG288="-",AG288="Pneus"),AK288-AL288,"")),"")</f>
        <v/>
      </c>
      <c r="AN288" s="48" t="str">
        <f aca="false">IF(AND(Y288="REVENDA",AC288="SIM",AG288="BIT"),((AB288/1+1)*AI288)*0.4117,"")</f>
        <v/>
      </c>
      <c r="AO288" s="48" t="str">
        <f aca="false">IF(AN288="","",AN288*17%)</f>
        <v/>
      </c>
      <c r="AP288" s="49" t="str">
        <f aca="false">IF(AN288="","",IF(T288=0.12,(U288*0.4117)*0.4117,IF(T288=0,(AI288*0.07)*0.4117,U288*0.4117)))</f>
        <v/>
      </c>
      <c r="AQ288" s="47" t="str">
        <f aca="false">IF(AN288="","",AO288-AP288)</f>
        <v/>
      </c>
      <c r="AR288" s="50" t="str">
        <f aca="false">IFERROR(IF(AND(AC288="SIM",Y288="REVENDA",LEFT(AG288,5)="ANEXO")*OR(AE288="ANEXO I",AF288="ANEXO II"),VLOOKUP(H288,Dados!G:I,2,0),""),"INSERIR MVA")</f>
        <v/>
      </c>
      <c r="AS288" s="48" t="str">
        <f aca="false">IF(LEFT(AG288,5)="ANEXO",VLOOKUP(AG288,Dados!$X$111:$Z$112,2,0)*(AI288-Q288),"")</f>
        <v/>
      </c>
      <c r="AT288" s="48" t="str">
        <f aca="false">IFERROR(IF(AR288="","",(AI288*AR288)+AI288),"INSERIR MVA")</f>
        <v/>
      </c>
      <c r="AU288" s="48" t="str">
        <f aca="false">IF(AT288="","",IF(AY288=0.04,U288,AS288*AY288))</f>
        <v/>
      </c>
      <c r="AV288" s="47" t="str">
        <f aca="false">IFERROR(IF(AU288="","",(VLOOKUP(AG288,Dados!$X$111:$Z$112,3,0)*AT288*0.17)),"INSERIR MVA")</f>
        <v/>
      </c>
      <c r="AW288" s="47" t="str">
        <f aca="false">IFERROR(IF(AR288="","",AV288-AU288),"")</f>
        <v/>
      </c>
      <c r="AX288" s="51" t="str">
        <f aca="false">IFERROR(IF(AC288="NÃO","",IF(AM288&lt;&gt;"",AM288-W288,IF(AQ288&lt;&gt;"",AQ288-W288,IF(AW288&lt;&gt;"",AW288-W288,"")))),"")</f>
        <v/>
      </c>
      <c r="AY288" s="46" t="str">
        <f aca="false">IFERROR(IF(ISNA(VLOOKUP(R288,Dados!$X$2:$Y$5,2,0)),VLOOKUP(D288,Dados!$X$7:$Y$33,2,0),VLOOKUP(R288,Dados!$X$2:$Y$5,2,0)),"")</f>
        <v/>
      </c>
      <c r="AZ288" s="52" t="str">
        <f aca="false">IF(C288="","",IF(AND(Y288="CONSUMO",AC288="NÃO")*OR(AG288="-",AG288="BIT"),IF(E288&lt;&gt;"",(AI288-(P288+L288-N288+Q288)*AY288)/0.83),""))</f>
        <v/>
      </c>
      <c r="BA288" s="51" t="str">
        <f aca="false">IF(AZ288="","",AZ288*0.17-((P288+L288-N288+Q288)*AY288))</f>
        <v/>
      </c>
      <c r="BB288" s="51" t="str">
        <f aca="false">IF(AND(Y288="CONSUMO",AG288="ANEXO I",AY288&gt;4%),(AI288-(P288+L288-N288+Q288)*0.0514)/0.83*(0.5177)*(0.17)-AI288*0.0514,IF(AND(Y288="CONSUMO",AG288="ANEXO II",AY288&gt;4%),(AI288-(P288+L288-N288+Q288)*0.041)/0.83*(0.3295)*(0.17)-AI288*0.041,IF(AND(Y288="CONSUMO",AG288="ANEXO I",AY288=4%),(AI288-(P288+L288-N288+Q288)*0.04)/0.83*(0.5177)*(0.17)-AI288*0.04,IF(AND(Y288="CONSUMO",AG288="ANEXO II",AY288=4%),(AI288-(P288+L288-N288+Q288)*0.04)/0.83*(0.3295)*(0.17)-AI288*0.04,""))))</f>
        <v/>
      </c>
      <c r="BC288" s="51" t="str">
        <f aca="false">IF(C288="","",IF(AND(Y288="CONSUMO",AC288="SIM")*OR(AG288="-",AG288="BIT"),IF(E288&lt;&gt;"",(AI288-(P288+L288-N288+Q288)*AY288)/0.83),""))</f>
        <v/>
      </c>
      <c r="BD288" s="51" t="str">
        <f aca="false">IF(BC288="","",BC288*0.17)</f>
        <v/>
      </c>
      <c r="BE288" s="51" t="str">
        <f aca="false">IF(I288=6908,0,IF(BC288="","",BD288-((P288+L288-N288+Q288)*AY288)))</f>
        <v/>
      </c>
      <c r="BF288" s="53" t="str">
        <f aca="false">IF(B288="","",IF(OR(B288="",E288="Regime Normal"),0,(AI288-Q288)*VLOOKUP(R288,Dados!$X$98:$Y$108,2,0)))</f>
        <v/>
      </c>
      <c r="BG288" s="54" t="str">
        <f aca="false">IFERROR(VLOOKUP(I288,Dados!$AC$27:$AD$43,2,0),IF(B288="","",IF(D288&lt;&gt;"MT",IF(AND(AC288="SIM",Y288="Revenda"),"2403",IF(AND(AC288="SIM",Y288="Consumo"),"2407",IF(AND(AC288="NÃO",Y288="Revenda"),"2102",IF(AND(AC288="NÃO",Y288="Consumo"),"2556",)))),REPLACE(I288,1,1,1))))</f>
        <v/>
      </c>
    </row>
    <row r="289" customFormat="false" ht="12.8" hidden="false" customHeight="false" outlineLevel="0" collapsed="false">
      <c r="Y289" s="45"/>
      <c r="Z289" s="46" t="str">
        <f aca="false">IF(B289="","",(IFERROR(VLOOKUP(H289,Dados!A$3:B$15000,2,0),"Não Encontrado")))</f>
        <v/>
      </c>
      <c r="AA289" s="46" t="str">
        <f aca="false">IF(B289="","",(IFERROR(VLOOKUP(G289,Dados!C$3:E$15000,3,0),"Não Encontrado")))</f>
        <v/>
      </c>
      <c r="AB289" s="46" t="str">
        <f aca="false">IFERROR(IF(Z289&lt;&gt;"Não Encontrado",Z289,IF(AA289&lt;&gt;"Não Encontrado",AA289,"")),"")</f>
        <v/>
      </c>
      <c r="AC289" s="45" t="str">
        <f aca="false">IF(B289="","",IF(AB289="","NÃO","SIM"))</f>
        <v/>
      </c>
      <c r="AD289" s="45" t="str">
        <f aca="false">IFERROR(VLOOKUP(G289,Dados!$P$3:$R$500,3,0),"")</f>
        <v/>
      </c>
      <c r="AE289" s="45" t="str">
        <f aca="false">IFERROR(VLOOKUP(G289,Dados!$K$3:$L$500,2,0),"")</f>
        <v/>
      </c>
      <c r="AF289" s="45" t="str">
        <f aca="false">IFERROR(VLOOKUP(G289,Dados!$M$3:$N$500,2,0),"")</f>
        <v/>
      </c>
      <c r="AG289" s="45" t="str">
        <f aca="false">IF(F289="","",IF(AND(AD289="",AE289="",AF289=""),"-",IF(AND(AD289="BIT",AE289="",AF289=""),"BIT",IF(AND(AE289="ANEXO I",AD289="",AF289=""),"ANEXO I",IF(AND(AF289="ANEXO II",AD289="",AE289=""),"ANEXO II","Escolher")))))</f>
        <v/>
      </c>
      <c r="AH289" s="45" t="str">
        <f aca="false">IF(AG289&lt;&gt;"Pneus","",IFERROR(VLOOKUP(R289,Dados!$X$2:$Z$5,3,0)*(AI289-Q289),VLOOKUP(D289,Dados!$X$7:$Z$33,3,0)*(AI289-Q289)))</f>
        <v/>
      </c>
      <c r="AI289" s="47" t="str">
        <f aca="false">IF(B289="","",P289+Q289+O289+M289+L289-N289)</f>
        <v/>
      </c>
      <c r="AJ289" s="48" t="str">
        <f aca="false">IFERROR(IF(AND(AC289="SIM",AG289="-",Y289="REVENDA"),(AB289/1+1)*AI289,IF(AND(AC289="SIM",AG289="Pneus",Y289="REVENDA"),(AB289/1+1)*(AI289-AH289),"")),"")</f>
        <v/>
      </c>
      <c r="AK289" s="48" t="str">
        <f aca="false">IF(AJ289="","",AJ289*17%)</f>
        <v/>
      </c>
      <c r="AL289" s="48" t="str">
        <f aca="false">IFERROR(IF(AC289="NÃO","",IF(AK289="","",IF(E289="Simples Nacional",BF289,IF(T289=0.12,U289*0.5833337002,IF(T289=0,AI289*0.07,U289))))),"")</f>
        <v/>
      </c>
      <c r="AM289" s="47" t="str">
        <f aca="false">IFERROR(IF(AC289="NÃO","",IF(OR(AG289="-",AG289="Pneus"),AK289-AL289,"")),"")</f>
        <v/>
      </c>
      <c r="AN289" s="48" t="str">
        <f aca="false">IF(AND(Y289="REVENDA",AC289="SIM",AG289="BIT"),((AB289/1+1)*AI289)*0.4117,"")</f>
        <v/>
      </c>
      <c r="AO289" s="48" t="str">
        <f aca="false">IF(AN289="","",AN289*17%)</f>
        <v/>
      </c>
      <c r="AP289" s="49" t="str">
        <f aca="false">IF(AN289="","",IF(T289=0.12,(U289*0.4117)*0.4117,IF(T289=0,(AI289*0.07)*0.4117,U289*0.4117)))</f>
        <v/>
      </c>
      <c r="AQ289" s="47" t="str">
        <f aca="false">IF(AN289="","",AO289-AP289)</f>
        <v/>
      </c>
      <c r="AR289" s="50" t="str">
        <f aca="false">IFERROR(IF(AND(AC289="SIM",Y289="REVENDA",LEFT(AG289,5)="ANEXO")*OR(AE289="ANEXO I",AF289="ANEXO II"),VLOOKUP(H289,Dados!G:I,2,0),""),"INSERIR MVA")</f>
        <v/>
      </c>
      <c r="AS289" s="48" t="str">
        <f aca="false">IF(LEFT(AG289,5)="ANEXO",VLOOKUP(AG289,Dados!$X$111:$Z$112,2,0)*(AI289-Q289),"")</f>
        <v/>
      </c>
      <c r="AT289" s="48" t="str">
        <f aca="false">IFERROR(IF(AR289="","",(AI289*AR289)+AI289),"INSERIR MVA")</f>
        <v/>
      </c>
      <c r="AU289" s="48" t="str">
        <f aca="false">IF(AT289="","",IF(AY289=0.04,U289,AS289*AY289))</f>
        <v/>
      </c>
      <c r="AV289" s="47" t="str">
        <f aca="false">IFERROR(IF(AU289="","",(VLOOKUP(AG289,Dados!$X$111:$Z$112,3,0)*AT289*0.17)),"INSERIR MVA")</f>
        <v/>
      </c>
      <c r="AW289" s="47" t="str">
        <f aca="false">IFERROR(IF(AR289="","",AV289-AU289),"")</f>
        <v/>
      </c>
      <c r="AX289" s="51" t="str">
        <f aca="false">IFERROR(IF(AC289="NÃO","",IF(AM289&lt;&gt;"",AM289-W289,IF(AQ289&lt;&gt;"",AQ289-W289,IF(AW289&lt;&gt;"",AW289-W289,"")))),"")</f>
        <v/>
      </c>
      <c r="AY289" s="46" t="str">
        <f aca="false">IFERROR(IF(ISNA(VLOOKUP(R289,Dados!$X$2:$Y$5,2,0)),VLOOKUP(D289,Dados!$X$7:$Y$33,2,0),VLOOKUP(R289,Dados!$X$2:$Y$5,2,0)),"")</f>
        <v/>
      </c>
      <c r="AZ289" s="52" t="str">
        <f aca="false">IF(C289="","",IF(AND(Y289="CONSUMO",AC289="NÃO")*OR(AG289="-",AG289="BIT"),IF(E289&lt;&gt;"",(AI289-(P289+L289-N289+Q289)*AY289)/0.83),""))</f>
        <v/>
      </c>
      <c r="BA289" s="51" t="str">
        <f aca="false">IF(AZ289="","",AZ289*0.17-((P289+L289-N289+Q289)*AY289))</f>
        <v/>
      </c>
      <c r="BB289" s="51" t="str">
        <f aca="false">IF(AND(Y289="CONSUMO",AG289="ANEXO I",AY289&gt;4%),(AI289-(P289+L289-N289+Q289)*0.0514)/0.83*(0.5177)*(0.17)-AI289*0.0514,IF(AND(Y289="CONSUMO",AG289="ANEXO II",AY289&gt;4%),(AI289-(P289+L289-N289+Q289)*0.041)/0.83*(0.3295)*(0.17)-AI289*0.041,IF(AND(Y289="CONSUMO",AG289="ANEXO I",AY289=4%),(AI289-(P289+L289-N289+Q289)*0.04)/0.83*(0.5177)*(0.17)-AI289*0.04,IF(AND(Y289="CONSUMO",AG289="ANEXO II",AY289=4%),(AI289-(P289+L289-N289+Q289)*0.04)/0.83*(0.3295)*(0.17)-AI289*0.04,""))))</f>
        <v/>
      </c>
      <c r="BC289" s="51" t="str">
        <f aca="false">IF(C289="","",IF(AND(Y289="CONSUMO",AC289="SIM")*OR(AG289="-",AG289="BIT"),IF(E289&lt;&gt;"",(AI289-(P289+L289-N289+Q289)*AY289)/0.83),""))</f>
        <v/>
      </c>
      <c r="BD289" s="51" t="str">
        <f aca="false">IF(BC289="","",BC289*0.17)</f>
        <v/>
      </c>
      <c r="BE289" s="51" t="str">
        <f aca="false">IF(I289=6908,0,IF(BC289="","",BD289-((P289+L289-N289+Q289)*AY289)))</f>
        <v/>
      </c>
      <c r="BF289" s="53" t="str">
        <f aca="false">IF(B289="","",IF(OR(B289="",E289="Regime Normal"),0,(AI289-Q289)*VLOOKUP(R289,Dados!$X$98:$Y$108,2,0)))</f>
        <v/>
      </c>
      <c r="BG289" s="54" t="str">
        <f aca="false">IFERROR(VLOOKUP(I289,Dados!$AC$27:$AD$43,2,0),IF(B289="","",IF(D289&lt;&gt;"MT",IF(AND(AC289="SIM",Y289="Revenda"),"2403",IF(AND(AC289="SIM",Y289="Consumo"),"2407",IF(AND(AC289="NÃO",Y289="Revenda"),"2102",IF(AND(AC289="NÃO",Y289="Consumo"),"2556",)))),REPLACE(I289,1,1,1))))</f>
        <v/>
      </c>
    </row>
    <row r="290" customFormat="false" ht="12.8" hidden="false" customHeight="false" outlineLevel="0" collapsed="false">
      <c r="Y290" s="45"/>
      <c r="Z290" s="46" t="str">
        <f aca="false">IF(B290="","",(IFERROR(VLOOKUP(H290,Dados!A$3:B$15000,2,0),"Não Encontrado")))</f>
        <v/>
      </c>
      <c r="AA290" s="46" t="str">
        <f aca="false">IF(B290="","",(IFERROR(VLOOKUP(G290,Dados!C$3:E$15000,3,0),"Não Encontrado")))</f>
        <v/>
      </c>
      <c r="AB290" s="46" t="str">
        <f aca="false">IFERROR(IF(Z290&lt;&gt;"Não Encontrado",Z290,IF(AA290&lt;&gt;"Não Encontrado",AA290,"")),"")</f>
        <v/>
      </c>
      <c r="AC290" s="45" t="str">
        <f aca="false">IF(B290="","",IF(AB290="","NÃO","SIM"))</f>
        <v/>
      </c>
      <c r="AD290" s="45" t="str">
        <f aca="false">IFERROR(VLOOKUP(G290,Dados!$P$3:$R$500,3,0),"")</f>
        <v/>
      </c>
      <c r="AE290" s="45" t="str">
        <f aca="false">IFERROR(VLOOKUP(G290,Dados!$K$3:$L$500,2,0),"")</f>
        <v/>
      </c>
      <c r="AF290" s="45" t="str">
        <f aca="false">IFERROR(VLOOKUP(G290,Dados!$M$3:$N$500,2,0),"")</f>
        <v/>
      </c>
      <c r="AG290" s="45" t="str">
        <f aca="false">IF(F290="","",IF(AND(AD290="",AE290="",AF290=""),"-",IF(AND(AD290="BIT",AE290="",AF290=""),"BIT",IF(AND(AE290="ANEXO I",AD290="",AF290=""),"ANEXO I",IF(AND(AF290="ANEXO II",AD290="",AE290=""),"ANEXO II","Escolher")))))</f>
        <v/>
      </c>
      <c r="AH290" s="45" t="str">
        <f aca="false">IF(AG290&lt;&gt;"Pneus","",IFERROR(VLOOKUP(R290,Dados!$X$2:$Z$5,3,0)*(AI290-Q290),VLOOKUP(D290,Dados!$X$7:$Z$33,3,0)*(AI290-Q290)))</f>
        <v/>
      </c>
      <c r="AI290" s="47" t="str">
        <f aca="false">IF(B290="","",P290+Q290+O290+M290+L290-N290)</f>
        <v/>
      </c>
      <c r="AJ290" s="48" t="str">
        <f aca="false">IFERROR(IF(AND(AC290="SIM",AG290="-",Y290="REVENDA"),(AB290/1+1)*AI290,IF(AND(AC290="SIM",AG290="Pneus",Y290="REVENDA"),(AB290/1+1)*(AI290-AH290),"")),"")</f>
        <v/>
      </c>
      <c r="AK290" s="48" t="str">
        <f aca="false">IF(AJ290="","",AJ290*17%)</f>
        <v/>
      </c>
      <c r="AL290" s="48" t="str">
        <f aca="false">IFERROR(IF(AC290="NÃO","",IF(AK290="","",IF(E290="Simples Nacional",BF290,IF(T290=0.12,U290*0.5833337002,IF(T290=0,AI290*0.07,U290))))),"")</f>
        <v/>
      </c>
      <c r="AM290" s="47" t="str">
        <f aca="false">IFERROR(IF(AC290="NÃO","",IF(OR(AG290="-",AG290="Pneus"),AK290-AL290,"")),"")</f>
        <v/>
      </c>
      <c r="AN290" s="48" t="str">
        <f aca="false">IF(AND(Y290="REVENDA",AC290="SIM",AG290="BIT"),((AB290/1+1)*AI290)*0.4117,"")</f>
        <v/>
      </c>
      <c r="AO290" s="48" t="str">
        <f aca="false">IF(AN290="","",AN290*17%)</f>
        <v/>
      </c>
      <c r="AP290" s="49" t="str">
        <f aca="false">IF(AN290="","",IF(T290=0.12,(U290*0.4117)*0.4117,IF(T290=0,(AI290*0.07)*0.4117,U290*0.4117)))</f>
        <v/>
      </c>
      <c r="AQ290" s="47" t="str">
        <f aca="false">IF(AN290="","",AO290-AP290)</f>
        <v/>
      </c>
      <c r="AR290" s="50" t="str">
        <f aca="false">IFERROR(IF(AND(AC290="SIM",Y290="REVENDA",LEFT(AG290,5)="ANEXO")*OR(AE290="ANEXO I",AF290="ANEXO II"),VLOOKUP(H290,Dados!G:I,2,0),""),"INSERIR MVA")</f>
        <v/>
      </c>
      <c r="AS290" s="48" t="str">
        <f aca="false">IF(LEFT(AG290,5)="ANEXO",VLOOKUP(AG290,Dados!$X$111:$Z$112,2,0)*(AI290-Q290),"")</f>
        <v/>
      </c>
      <c r="AT290" s="48" t="str">
        <f aca="false">IFERROR(IF(AR290="","",(AI290*AR290)+AI290),"INSERIR MVA")</f>
        <v/>
      </c>
      <c r="AU290" s="48" t="str">
        <f aca="false">IF(AT290="","",IF(AY290=0.04,U290,AS290*AY290))</f>
        <v/>
      </c>
      <c r="AV290" s="47" t="str">
        <f aca="false">IFERROR(IF(AU290="","",(VLOOKUP(AG290,Dados!$X$111:$Z$112,3,0)*AT290*0.17)),"INSERIR MVA")</f>
        <v/>
      </c>
      <c r="AW290" s="47" t="str">
        <f aca="false">IFERROR(IF(AR290="","",AV290-AU290),"")</f>
        <v/>
      </c>
      <c r="AX290" s="51" t="str">
        <f aca="false">IFERROR(IF(AC290="NÃO","",IF(AM290&lt;&gt;"",AM290-W290,IF(AQ290&lt;&gt;"",AQ290-W290,IF(AW290&lt;&gt;"",AW290-W290,"")))),"")</f>
        <v/>
      </c>
      <c r="AY290" s="46" t="str">
        <f aca="false">IFERROR(IF(ISNA(VLOOKUP(R290,Dados!$X$2:$Y$5,2,0)),VLOOKUP(D290,Dados!$X$7:$Y$33,2,0),VLOOKUP(R290,Dados!$X$2:$Y$5,2,0)),"")</f>
        <v/>
      </c>
      <c r="AZ290" s="52" t="str">
        <f aca="false">IF(C290="","",IF(AND(Y290="CONSUMO",AC290="NÃO")*OR(AG290="-",AG290="BIT"),IF(E290&lt;&gt;"",(AI290-(P290+L290-N290+Q290)*AY290)/0.83),""))</f>
        <v/>
      </c>
      <c r="BA290" s="51" t="str">
        <f aca="false">IF(AZ290="","",AZ290*0.17-((P290+L290-N290+Q290)*AY290))</f>
        <v/>
      </c>
      <c r="BB290" s="51" t="str">
        <f aca="false">IF(AND(Y290="CONSUMO",AG290="ANEXO I",AY290&gt;4%),(AI290-(P290+L290-N290+Q290)*0.0514)/0.83*(0.5177)*(0.17)-AI290*0.0514,IF(AND(Y290="CONSUMO",AG290="ANEXO II",AY290&gt;4%),(AI290-(P290+L290-N290+Q290)*0.041)/0.83*(0.3295)*(0.17)-AI290*0.041,IF(AND(Y290="CONSUMO",AG290="ANEXO I",AY290=4%),(AI290-(P290+L290-N290+Q290)*0.04)/0.83*(0.5177)*(0.17)-AI290*0.04,IF(AND(Y290="CONSUMO",AG290="ANEXO II",AY290=4%),(AI290-(P290+L290-N290+Q290)*0.04)/0.83*(0.3295)*(0.17)-AI290*0.04,""))))</f>
        <v/>
      </c>
      <c r="BC290" s="51" t="str">
        <f aca="false">IF(C290="","",IF(AND(Y290="CONSUMO",AC290="SIM")*OR(AG290="-",AG290="BIT"),IF(E290&lt;&gt;"",(AI290-(P290+L290-N290+Q290)*AY290)/0.83),""))</f>
        <v/>
      </c>
      <c r="BD290" s="51" t="str">
        <f aca="false">IF(BC290="","",BC290*0.17)</f>
        <v/>
      </c>
      <c r="BE290" s="51" t="str">
        <f aca="false">IF(I290=6908,0,IF(BC290="","",BD290-((P290+L290-N290+Q290)*AY290)))</f>
        <v/>
      </c>
      <c r="BF290" s="53" t="str">
        <f aca="false">IF(B290="","",IF(OR(B290="",E290="Regime Normal"),0,(AI290-Q290)*VLOOKUP(R290,Dados!$X$98:$Y$108,2,0)))</f>
        <v/>
      </c>
      <c r="BG290" s="54" t="str">
        <f aca="false">IFERROR(VLOOKUP(I290,Dados!$AC$27:$AD$43,2,0),IF(B290="","",IF(D290&lt;&gt;"MT",IF(AND(AC290="SIM",Y290="Revenda"),"2403",IF(AND(AC290="SIM",Y290="Consumo"),"2407",IF(AND(AC290="NÃO",Y290="Revenda"),"2102",IF(AND(AC290="NÃO",Y290="Consumo"),"2556",)))),REPLACE(I290,1,1,1))))</f>
        <v/>
      </c>
    </row>
    <row r="291" customFormat="false" ht="12.8" hidden="false" customHeight="false" outlineLevel="0" collapsed="false">
      <c r="Y291" s="45"/>
      <c r="Z291" s="46" t="str">
        <f aca="false">IF(B291="","",(IFERROR(VLOOKUP(H291,Dados!A$3:B$15000,2,0),"Não Encontrado")))</f>
        <v/>
      </c>
      <c r="AA291" s="46" t="str">
        <f aca="false">IF(B291="","",(IFERROR(VLOOKUP(G291,Dados!C$3:E$15000,3,0),"Não Encontrado")))</f>
        <v/>
      </c>
      <c r="AB291" s="46" t="str">
        <f aca="false">IFERROR(IF(Z291&lt;&gt;"Não Encontrado",Z291,IF(AA291&lt;&gt;"Não Encontrado",AA291,"")),"")</f>
        <v/>
      </c>
      <c r="AC291" s="45" t="str">
        <f aca="false">IF(B291="","",IF(AB291="","NÃO","SIM"))</f>
        <v/>
      </c>
      <c r="AD291" s="45" t="str">
        <f aca="false">IFERROR(VLOOKUP(G291,Dados!$P$3:$R$500,3,0),"")</f>
        <v/>
      </c>
      <c r="AE291" s="45" t="str">
        <f aca="false">IFERROR(VLOOKUP(G291,Dados!$K$3:$L$500,2,0),"")</f>
        <v/>
      </c>
      <c r="AF291" s="45" t="str">
        <f aca="false">IFERROR(VLOOKUP(G291,Dados!$M$3:$N$500,2,0),"")</f>
        <v/>
      </c>
      <c r="AG291" s="45" t="str">
        <f aca="false">IF(F291="","",IF(AND(AD291="",AE291="",AF291=""),"-",IF(AND(AD291="BIT",AE291="",AF291=""),"BIT",IF(AND(AE291="ANEXO I",AD291="",AF291=""),"ANEXO I",IF(AND(AF291="ANEXO II",AD291="",AE291=""),"ANEXO II","Escolher")))))</f>
        <v/>
      </c>
      <c r="AH291" s="45" t="str">
        <f aca="false">IF(AG291&lt;&gt;"Pneus","",IFERROR(VLOOKUP(R291,Dados!$X$2:$Z$5,3,0)*(AI291-Q291),VLOOKUP(D291,Dados!$X$7:$Z$33,3,0)*(AI291-Q291)))</f>
        <v/>
      </c>
      <c r="AI291" s="47" t="str">
        <f aca="false">IF(B291="","",P291+Q291+O291+M291+L291-N291)</f>
        <v/>
      </c>
      <c r="AJ291" s="48" t="str">
        <f aca="false">IFERROR(IF(AND(AC291="SIM",AG291="-",Y291="REVENDA"),(AB291/1+1)*AI291,IF(AND(AC291="SIM",AG291="Pneus",Y291="REVENDA"),(AB291/1+1)*(AI291-AH291),"")),"")</f>
        <v/>
      </c>
      <c r="AK291" s="48" t="str">
        <f aca="false">IF(AJ291="","",AJ291*17%)</f>
        <v/>
      </c>
      <c r="AL291" s="48" t="str">
        <f aca="false">IFERROR(IF(AC291="NÃO","",IF(AK291="","",IF(E291="Simples Nacional",BF291,IF(T291=0.12,U291*0.5833337002,IF(T291=0,AI291*0.07,U291))))),"")</f>
        <v/>
      </c>
      <c r="AM291" s="47" t="str">
        <f aca="false">IFERROR(IF(AC291="NÃO","",IF(OR(AG291="-",AG291="Pneus"),AK291-AL291,"")),"")</f>
        <v/>
      </c>
      <c r="AN291" s="48" t="str">
        <f aca="false">IF(AND(Y291="REVENDA",AC291="SIM",AG291="BIT"),((AB291/1+1)*AI291)*0.4117,"")</f>
        <v/>
      </c>
      <c r="AO291" s="48" t="str">
        <f aca="false">IF(AN291="","",AN291*17%)</f>
        <v/>
      </c>
      <c r="AP291" s="49" t="str">
        <f aca="false">IF(AN291="","",IF(T291=0.12,(U291*0.4117)*0.4117,IF(T291=0,(AI291*0.07)*0.4117,U291*0.4117)))</f>
        <v/>
      </c>
      <c r="AQ291" s="47" t="str">
        <f aca="false">IF(AN291="","",AO291-AP291)</f>
        <v/>
      </c>
      <c r="AR291" s="50" t="str">
        <f aca="false">IFERROR(IF(AND(AC291="SIM",Y291="REVENDA",LEFT(AG291,5)="ANEXO")*OR(AE291="ANEXO I",AF291="ANEXO II"),VLOOKUP(H291,Dados!G:I,2,0),""),"INSERIR MVA")</f>
        <v/>
      </c>
      <c r="AS291" s="48" t="str">
        <f aca="false">IF(LEFT(AG291,5)="ANEXO",VLOOKUP(AG291,Dados!$X$111:$Z$112,2,0)*(AI291-Q291),"")</f>
        <v/>
      </c>
      <c r="AT291" s="48" t="str">
        <f aca="false">IFERROR(IF(AR291="","",(AI291*AR291)+AI291),"INSERIR MVA")</f>
        <v/>
      </c>
      <c r="AU291" s="48" t="str">
        <f aca="false">IF(AT291="","",IF(AY291=0.04,U291,AS291*AY291))</f>
        <v/>
      </c>
      <c r="AV291" s="47" t="str">
        <f aca="false">IFERROR(IF(AU291="","",(VLOOKUP(AG291,Dados!$X$111:$Z$112,3,0)*AT291*0.17)),"INSERIR MVA")</f>
        <v/>
      </c>
      <c r="AW291" s="47" t="str">
        <f aca="false">IFERROR(IF(AR291="","",AV291-AU291),"")</f>
        <v/>
      </c>
      <c r="AX291" s="51" t="str">
        <f aca="false">IFERROR(IF(AC291="NÃO","",IF(AM291&lt;&gt;"",AM291-W291,IF(AQ291&lt;&gt;"",AQ291-W291,IF(AW291&lt;&gt;"",AW291-W291,"")))),"")</f>
        <v/>
      </c>
      <c r="AY291" s="46" t="str">
        <f aca="false">IFERROR(IF(ISNA(VLOOKUP(R291,Dados!$X$2:$Y$5,2,0)),VLOOKUP(D291,Dados!$X$7:$Y$33,2,0),VLOOKUP(R291,Dados!$X$2:$Y$5,2,0)),"")</f>
        <v/>
      </c>
      <c r="AZ291" s="52" t="str">
        <f aca="false">IF(C291="","",IF(AND(Y291="CONSUMO",AC291="NÃO")*OR(AG291="-",AG291="BIT"),IF(E291&lt;&gt;"",(AI291-(P291+L291-N291+Q291)*AY291)/0.83),""))</f>
        <v/>
      </c>
      <c r="BA291" s="51" t="str">
        <f aca="false">IF(AZ291="","",AZ291*0.17-((P291+L291-N291+Q291)*AY291))</f>
        <v/>
      </c>
      <c r="BB291" s="51" t="str">
        <f aca="false">IF(AND(Y291="CONSUMO",AG291="ANEXO I",AY291&gt;4%),(AI291-(P291+L291-N291+Q291)*0.0514)/0.83*(0.5177)*(0.17)-AI291*0.0514,IF(AND(Y291="CONSUMO",AG291="ANEXO II",AY291&gt;4%),(AI291-(P291+L291-N291+Q291)*0.041)/0.83*(0.3295)*(0.17)-AI291*0.041,IF(AND(Y291="CONSUMO",AG291="ANEXO I",AY291=4%),(AI291-(P291+L291-N291+Q291)*0.04)/0.83*(0.5177)*(0.17)-AI291*0.04,IF(AND(Y291="CONSUMO",AG291="ANEXO II",AY291=4%),(AI291-(P291+L291-N291+Q291)*0.04)/0.83*(0.3295)*(0.17)-AI291*0.04,""))))</f>
        <v/>
      </c>
      <c r="BC291" s="51" t="str">
        <f aca="false">IF(C291="","",IF(AND(Y291="CONSUMO",AC291="SIM")*OR(AG291="-",AG291="BIT"),IF(E291&lt;&gt;"",(AI291-(P291+L291-N291+Q291)*AY291)/0.83),""))</f>
        <v/>
      </c>
      <c r="BD291" s="51" t="str">
        <f aca="false">IF(BC291="","",BC291*0.17)</f>
        <v/>
      </c>
      <c r="BE291" s="51" t="str">
        <f aca="false">IF(I291=6908,0,IF(BC291="","",BD291-((P291+L291-N291+Q291)*AY291)))</f>
        <v/>
      </c>
      <c r="BF291" s="53" t="str">
        <f aca="false">IF(B291="","",IF(OR(B291="",E291="Regime Normal"),0,(AI291-Q291)*VLOOKUP(R291,Dados!$X$98:$Y$108,2,0)))</f>
        <v/>
      </c>
      <c r="BG291" s="54" t="str">
        <f aca="false">IFERROR(VLOOKUP(I291,Dados!$AC$27:$AD$43,2,0),IF(B291="","",IF(D291&lt;&gt;"MT",IF(AND(AC291="SIM",Y291="Revenda"),"2403",IF(AND(AC291="SIM",Y291="Consumo"),"2407",IF(AND(AC291="NÃO",Y291="Revenda"),"2102",IF(AND(AC291="NÃO",Y291="Consumo"),"2556",)))),REPLACE(I291,1,1,1))))</f>
        <v/>
      </c>
    </row>
    <row r="292" customFormat="false" ht="12.8" hidden="false" customHeight="false" outlineLevel="0" collapsed="false">
      <c r="Y292" s="45"/>
      <c r="Z292" s="46" t="str">
        <f aca="false">IF(B292="","",(IFERROR(VLOOKUP(H292,Dados!A$3:B$15000,2,0),"Não Encontrado")))</f>
        <v/>
      </c>
      <c r="AA292" s="46" t="str">
        <f aca="false">IF(B292="","",(IFERROR(VLOOKUP(G292,Dados!C$3:E$15000,3,0),"Não Encontrado")))</f>
        <v/>
      </c>
      <c r="AB292" s="46" t="str">
        <f aca="false">IFERROR(IF(Z292&lt;&gt;"Não Encontrado",Z292,IF(AA292&lt;&gt;"Não Encontrado",AA292,"")),"")</f>
        <v/>
      </c>
      <c r="AC292" s="45" t="str">
        <f aca="false">IF(B292="","",IF(AB292="","NÃO","SIM"))</f>
        <v/>
      </c>
      <c r="AD292" s="45" t="str">
        <f aca="false">IFERROR(VLOOKUP(G292,Dados!$P$3:$R$500,3,0),"")</f>
        <v/>
      </c>
      <c r="AE292" s="45" t="str">
        <f aca="false">IFERROR(VLOOKUP(G292,Dados!$K$3:$L$500,2,0),"")</f>
        <v/>
      </c>
      <c r="AF292" s="45" t="str">
        <f aca="false">IFERROR(VLOOKUP(G292,Dados!$M$3:$N$500,2,0),"")</f>
        <v/>
      </c>
      <c r="AG292" s="45" t="str">
        <f aca="false">IF(F292="","",IF(AND(AD292="",AE292="",AF292=""),"-",IF(AND(AD292="BIT",AE292="",AF292=""),"BIT",IF(AND(AE292="ANEXO I",AD292="",AF292=""),"ANEXO I",IF(AND(AF292="ANEXO II",AD292="",AE292=""),"ANEXO II","Escolher")))))</f>
        <v/>
      </c>
      <c r="AH292" s="45" t="str">
        <f aca="false">IF(AG292&lt;&gt;"Pneus","",IFERROR(VLOOKUP(R292,Dados!$X$2:$Z$5,3,0)*(AI292-Q292),VLOOKUP(D292,Dados!$X$7:$Z$33,3,0)*(AI292-Q292)))</f>
        <v/>
      </c>
      <c r="AI292" s="47" t="str">
        <f aca="false">IF(B292="","",P292+Q292+O292+M292+L292-N292)</f>
        <v/>
      </c>
      <c r="AJ292" s="48" t="str">
        <f aca="false">IFERROR(IF(AND(AC292="SIM",AG292="-",Y292="REVENDA"),(AB292/1+1)*AI292,IF(AND(AC292="SIM",AG292="Pneus",Y292="REVENDA"),(AB292/1+1)*(AI292-AH292),"")),"")</f>
        <v/>
      </c>
      <c r="AK292" s="48" t="str">
        <f aca="false">IF(AJ292="","",AJ292*17%)</f>
        <v/>
      </c>
      <c r="AL292" s="48" t="str">
        <f aca="false">IFERROR(IF(AC292="NÃO","",IF(AK292="","",IF(E292="Simples Nacional",BF292,IF(T292=0.12,U292*0.5833337002,IF(T292=0,AI292*0.07,U292))))),"")</f>
        <v/>
      </c>
      <c r="AM292" s="47" t="str">
        <f aca="false">IFERROR(IF(AC292="NÃO","",IF(OR(AG292="-",AG292="Pneus"),AK292-AL292,"")),"")</f>
        <v/>
      </c>
      <c r="AN292" s="48" t="str">
        <f aca="false">IF(AND(Y292="REVENDA",AC292="SIM",AG292="BIT"),((AB292/1+1)*AI292)*0.4117,"")</f>
        <v/>
      </c>
      <c r="AO292" s="48" t="str">
        <f aca="false">IF(AN292="","",AN292*17%)</f>
        <v/>
      </c>
      <c r="AP292" s="49" t="str">
        <f aca="false">IF(AN292="","",IF(T292=0.12,(U292*0.4117)*0.4117,IF(T292=0,(AI292*0.07)*0.4117,U292*0.4117)))</f>
        <v/>
      </c>
      <c r="AQ292" s="47" t="str">
        <f aca="false">IF(AN292="","",AO292-AP292)</f>
        <v/>
      </c>
      <c r="AR292" s="50" t="str">
        <f aca="false">IFERROR(IF(AND(AC292="SIM",Y292="REVENDA",LEFT(AG292,5)="ANEXO")*OR(AE292="ANEXO I",AF292="ANEXO II"),VLOOKUP(H292,Dados!G:I,2,0),""),"INSERIR MVA")</f>
        <v/>
      </c>
      <c r="AS292" s="48" t="str">
        <f aca="false">IF(LEFT(AG292,5)="ANEXO",VLOOKUP(AG292,Dados!$X$111:$Z$112,2,0)*(AI292-Q292),"")</f>
        <v/>
      </c>
      <c r="AT292" s="48" t="str">
        <f aca="false">IFERROR(IF(AR292="","",(AI292*AR292)+AI292),"INSERIR MVA")</f>
        <v/>
      </c>
      <c r="AU292" s="48" t="str">
        <f aca="false">IF(AT292="","",IF(AY292=0.04,U292,AS292*AY292))</f>
        <v/>
      </c>
      <c r="AV292" s="47" t="str">
        <f aca="false">IFERROR(IF(AU292="","",(VLOOKUP(AG292,Dados!$X$111:$Z$112,3,0)*AT292*0.17)),"INSERIR MVA")</f>
        <v/>
      </c>
      <c r="AW292" s="47" t="str">
        <f aca="false">IFERROR(IF(AR292="","",AV292-AU292),"")</f>
        <v/>
      </c>
      <c r="AX292" s="51" t="str">
        <f aca="false">IFERROR(IF(AC292="NÃO","",IF(AM292&lt;&gt;"",AM292-W292,IF(AQ292&lt;&gt;"",AQ292-W292,IF(AW292&lt;&gt;"",AW292-W292,"")))),"")</f>
        <v/>
      </c>
      <c r="AY292" s="46" t="str">
        <f aca="false">IFERROR(IF(ISNA(VLOOKUP(R292,Dados!$X$2:$Y$5,2,0)),VLOOKUP(D292,Dados!$X$7:$Y$33,2,0),VLOOKUP(R292,Dados!$X$2:$Y$5,2,0)),"")</f>
        <v/>
      </c>
      <c r="AZ292" s="52" t="str">
        <f aca="false">IF(C292="","",IF(AND(Y292="CONSUMO",AC292="NÃO")*OR(AG292="-",AG292="BIT"),IF(E292&lt;&gt;"",(AI292-(P292+L292-N292+Q292)*AY292)/0.83),""))</f>
        <v/>
      </c>
      <c r="BA292" s="51" t="str">
        <f aca="false">IF(AZ292="","",AZ292*0.17-((P292+L292-N292+Q292)*AY292))</f>
        <v/>
      </c>
      <c r="BB292" s="51" t="str">
        <f aca="false">IF(AND(Y292="CONSUMO",AG292="ANEXO I",AY292&gt;4%),(AI292-(P292+L292-N292+Q292)*0.0514)/0.83*(0.5177)*(0.17)-AI292*0.0514,IF(AND(Y292="CONSUMO",AG292="ANEXO II",AY292&gt;4%),(AI292-(P292+L292-N292+Q292)*0.041)/0.83*(0.3295)*(0.17)-AI292*0.041,IF(AND(Y292="CONSUMO",AG292="ANEXO I",AY292=4%),(AI292-(P292+L292-N292+Q292)*0.04)/0.83*(0.5177)*(0.17)-AI292*0.04,IF(AND(Y292="CONSUMO",AG292="ANEXO II",AY292=4%),(AI292-(P292+L292-N292+Q292)*0.04)/0.83*(0.3295)*(0.17)-AI292*0.04,""))))</f>
        <v/>
      </c>
      <c r="BC292" s="51" t="str">
        <f aca="false">IF(C292="","",IF(AND(Y292="CONSUMO",AC292="SIM")*OR(AG292="-",AG292="BIT"),IF(E292&lt;&gt;"",(AI292-(P292+L292-N292+Q292)*AY292)/0.83),""))</f>
        <v/>
      </c>
      <c r="BD292" s="51" t="str">
        <f aca="false">IF(BC292="","",BC292*0.17)</f>
        <v/>
      </c>
      <c r="BE292" s="51" t="str">
        <f aca="false">IF(I292=6908,0,IF(BC292="","",BD292-((P292+L292-N292+Q292)*AY292)))</f>
        <v/>
      </c>
      <c r="BF292" s="53" t="str">
        <f aca="false">IF(B292="","",IF(OR(B292="",E292="Regime Normal"),0,(AI292-Q292)*VLOOKUP(R292,Dados!$X$98:$Y$108,2,0)))</f>
        <v/>
      </c>
      <c r="BG292" s="54" t="str">
        <f aca="false">IFERROR(VLOOKUP(I292,Dados!$AC$27:$AD$43,2,0),IF(B292="","",IF(D292&lt;&gt;"MT",IF(AND(AC292="SIM",Y292="Revenda"),"2403",IF(AND(AC292="SIM",Y292="Consumo"),"2407",IF(AND(AC292="NÃO",Y292="Revenda"),"2102",IF(AND(AC292="NÃO",Y292="Consumo"),"2556",)))),REPLACE(I292,1,1,1))))</f>
        <v/>
      </c>
    </row>
    <row r="293" customFormat="false" ht="12.8" hidden="false" customHeight="false" outlineLevel="0" collapsed="false">
      <c r="Y293" s="45"/>
      <c r="Z293" s="46" t="str">
        <f aca="false">IF(B293="","",(IFERROR(VLOOKUP(H293,Dados!A$3:B$15000,2,0),"Não Encontrado")))</f>
        <v/>
      </c>
      <c r="AA293" s="46" t="str">
        <f aca="false">IF(B293="","",(IFERROR(VLOOKUP(G293,Dados!C$3:E$15000,3,0),"Não Encontrado")))</f>
        <v/>
      </c>
      <c r="AB293" s="46" t="str">
        <f aca="false">IFERROR(IF(Z293&lt;&gt;"Não Encontrado",Z293,IF(AA293&lt;&gt;"Não Encontrado",AA293,"")),"")</f>
        <v/>
      </c>
      <c r="AC293" s="45" t="str">
        <f aca="false">IF(B293="","",IF(AB293="","NÃO","SIM"))</f>
        <v/>
      </c>
      <c r="AD293" s="45" t="str">
        <f aca="false">IFERROR(VLOOKUP(G293,Dados!$P$3:$R$500,3,0),"")</f>
        <v/>
      </c>
      <c r="AE293" s="45" t="str">
        <f aca="false">IFERROR(VLOOKUP(G293,Dados!$K$3:$L$500,2,0),"")</f>
        <v/>
      </c>
      <c r="AF293" s="45" t="str">
        <f aca="false">IFERROR(VLOOKUP(G293,Dados!$M$3:$N$500,2,0),"")</f>
        <v/>
      </c>
      <c r="AG293" s="45" t="str">
        <f aca="false">IF(F293="","",IF(AND(AD293="",AE293="",AF293=""),"-",IF(AND(AD293="BIT",AE293="",AF293=""),"BIT",IF(AND(AE293="ANEXO I",AD293="",AF293=""),"ANEXO I",IF(AND(AF293="ANEXO II",AD293="",AE293=""),"ANEXO II","Escolher")))))</f>
        <v/>
      </c>
      <c r="AH293" s="45" t="str">
        <f aca="false">IF(AG293&lt;&gt;"Pneus","",IFERROR(VLOOKUP(R293,Dados!$X$2:$Z$5,3,0)*(AI293-Q293),VLOOKUP(D293,Dados!$X$7:$Z$33,3,0)*(AI293-Q293)))</f>
        <v/>
      </c>
      <c r="AI293" s="47" t="str">
        <f aca="false">IF(B293="","",P293+Q293+O293+M293+L293-N293)</f>
        <v/>
      </c>
      <c r="AJ293" s="48" t="str">
        <f aca="false">IFERROR(IF(AND(AC293="SIM",AG293="-",Y293="REVENDA"),(AB293/1+1)*AI293,IF(AND(AC293="SIM",AG293="Pneus",Y293="REVENDA"),(AB293/1+1)*(AI293-AH293),"")),"")</f>
        <v/>
      </c>
      <c r="AK293" s="48" t="str">
        <f aca="false">IF(AJ293="","",AJ293*17%)</f>
        <v/>
      </c>
      <c r="AL293" s="48" t="str">
        <f aca="false">IFERROR(IF(AC293="NÃO","",IF(AK293="","",IF(E293="Simples Nacional",BF293,IF(T293=0.12,U293*0.5833337002,IF(T293=0,AI293*0.07,U293))))),"")</f>
        <v/>
      </c>
      <c r="AM293" s="47" t="str">
        <f aca="false">IFERROR(IF(AC293="NÃO","",IF(OR(AG293="-",AG293="Pneus"),AK293-AL293,"")),"")</f>
        <v/>
      </c>
      <c r="AN293" s="48" t="str">
        <f aca="false">IF(AND(Y293="REVENDA",AC293="SIM",AG293="BIT"),((AB293/1+1)*AI293)*0.4117,"")</f>
        <v/>
      </c>
      <c r="AO293" s="48" t="str">
        <f aca="false">IF(AN293="","",AN293*17%)</f>
        <v/>
      </c>
      <c r="AP293" s="49" t="str">
        <f aca="false">IF(AN293="","",IF(T293=0.12,(U293*0.4117)*0.4117,IF(T293=0,(AI293*0.07)*0.4117,U293*0.4117)))</f>
        <v/>
      </c>
      <c r="AQ293" s="47" t="str">
        <f aca="false">IF(AN293="","",AO293-AP293)</f>
        <v/>
      </c>
      <c r="AR293" s="50" t="str">
        <f aca="false">IFERROR(IF(AND(AC293="SIM",Y293="REVENDA",LEFT(AG293,5)="ANEXO")*OR(AE293="ANEXO I",AF293="ANEXO II"),VLOOKUP(H293,Dados!G:I,2,0),""),"INSERIR MVA")</f>
        <v/>
      </c>
      <c r="AS293" s="48" t="str">
        <f aca="false">IF(LEFT(AG293,5)="ANEXO",VLOOKUP(AG293,Dados!$X$111:$Z$112,2,0)*(AI293-Q293),"")</f>
        <v/>
      </c>
      <c r="AT293" s="48" t="str">
        <f aca="false">IFERROR(IF(AR293="","",(AI293*AR293)+AI293),"INSERIR MVA")</f>
        <v/>
      </c>
      <c r="AU293" s="48" t="str">
        <f aca="false">IF(AT293="","",IF(AY293=0.04,U293,AS293*AY293))</f>
        <v/>
      </c>
      <c r="AV293" s="47" t="str">
        <f aca="false">IFERROR(IF(AU293="","",(VLOOKUP(AG293,Dados!$X$111:$Z$112,3,0)*AT293*0.17)),"INSERIR MVA")</f>
        <v/>
      </c>
      <c r="AW293" s="47" t="str">
        <f aca="false">IFERROR(IF(AR293="","",AV293-AU293),"")</f>
        <v/>
      </c>
      <c r="AX293" s="51" t="str">
        <f aca="false">IFERROR(IF(AC293="NÃO","",IF(AM293&lt;&gt;"",AM293-W293,IF(AQ293&lt;&gt;"",AQ293-W293,IF(AW293&lt;&gt;"",AW293-W293,"")))),"")</f>
        <v/>
      </c>
      <c r="AY293" s="46" t="str">
        <f aca="false">IFERROR(IF(ISNA(VLOOKUP(R293,Dados!$X$2:$Y$5,2,0)),VLOOKUP(D293,Dados!$X$7:$Y$33,2,0),VLOOKUP(R293,Dados!$X$2:$Y$5,2,0)),"")</f>
        <v/>
      </c>
      <c r="AZ293" s="52" t="str">
        <f aca="false">IF(C293="","",IF(AND(Y293="CONSUMO",AC293="NÃO")*OR(AG293="-",AG293="BIT"),IF(E293&lt;&gt;"",(AI293-(P293+L293-N293+Q293)*AY293)/0.83),""))</f>
        <v/>
      </c>
      <c r="BA293" s="51" t="str">
        <f aca="false">IF(AZ293="","",AZ293*0.17-((P293+L293-N293+Q293)*AY293))</f>
        <v/>
      </c>
      <c r="BB293" s="51" t="str">
        <f aca="false">IF(AND(Y293="CONSUMO",AG293="ANEXO I",AY293&gt;4%),(AI293-(P293+L293-N293+Q293)*0.0514)/0.83*(0.5177)*(0.17)-AI293*0.0514,IF(AND(Y293="CONSUMO",AG293="ANEXO II",AY293&gt;4%),(AI293-(P293+L293-N293+Q293)*0.041)/0.83*(0.3295)*(0.17)-AI293*0.041,IF(AND(Y293="CONSUMO",AG293="ANEXO I",AY293=4%),(AI293-(P293+L293-N293+Q293)*0.04)/0.83*(0.5177)*(0.17)-AI293*0.04,IF(AND(Y293="CONSUMO",AG293="ANEXO II",AY293=4%),(AI293-(P293+L293-N293+Q293)*0.04)/0.83*(0.3295)*(0.17)-AI293*0.04,""))))</f>
        <v/>
      </c>
      <c r="BC293" s="51" t="str">
        <f aca="false">IF(C293="","",IF(AND(Y293="CONSUMO",AC293="SIM")*OR(AG293="-",AG293="BIT"),IF(E293&lt;&gt;"",(AI293-(P293+L293-N293+Q293)*AY293)/0.83),""))</f>
        <v/>
      </c>
      <c r="BD293" s="51" t="str">
        <f aca="false">IF(BC293="","",BC293*0.17)</f>
        <v/>
      </c>
      <c r="BE293" s="51" t="str">
        <f aca="false">IF(I293=6908,0,IF(BC293="","",BD293-((P293+L293-N293+Q293)*AY293)))</f>
        <v/>
      </c>
      <c r="BF293" s="53" t="str">
        <f aca="false">IF(B293="","",IF(OR(B293="",E293="Regime Normal"),0,(AI293-Q293)*VLOOKUP(R293,Dados!$X$98:$Y$108,2,0)))</f>
        <v/>
      </c>
      <c r="BG293" s="54" t="str">
        <f aca="false">IFERROR(VLOOKUP(I293,Dados!$AC$27:$AD$43,2,0),IF(B293="","",IF(D293&lt;&gt;"MT",IF(AND(AC293="SIM",Y293="Revenda"),"2403",IF(AND(AC293="SIM",Y293="Consumo"),"2407",IF(AND(AC293="NÃO",Y293="Revenda"),"2102",IF(AND(AC293="NÃO",Y293="Consumo"),"2556",)))),REPLACE(I293,1,1,1))))</f>
        <v/>
      </c>
    </row>
    <row r="294" customFormat="false" ht="12.8" hidden="false" customHeight="false" outlineLevel="0" collapsed="false">
      <c r="Y294" s="45"/>
      <c r="Z294" s="46" t="str">
        <f aca="false">IF(B294="","",(IFERROR(VLOOKUP(H294,Dados!A$3:B$15000,2,0),"Não Encontrado")))</f>
        <v/>
      </c>
      <c r="AA294" s="46" t="str">
        <f aca="false">IF(B294="","",(IFERROR(VLOOKUP(G294,Dados!C$3:E$15000,3,0),"Não Encontrado")))</f>
        <v/>
      </c>
      <c r="AB294" s="46" t="str">
        <f aca="false">IFERROR(IF(Z294&lt;&gt;"Não Encontrado",Z294,IF(AA294&lt;&gt;"Não Encontrado",AA294,"")),"")</f>
        <v/>
      </c>
      <c r="AC294" s="45" t="str">
        <f aca="false">IF(B294="","",IF(AB294="","NÃO","SIM"))</f>
        <v/>
      </c>
      <c r="AD294" s="45" t="str">
        <f aca="false">IFERROR(VLOOKUP(G294,Dados!$P$3:$R$500,3,0),"")</f>
        <v/>
      </c>
      <c r="AE294" s="45" t="str">
        <f aca="false">IFERROR(VLOOKUP(G294,Dados!$K$3:$L$500,2,0),"")</f>
        <v/>
      </c>
      <c r="AF294" s="45" t="str">
        <f aca="false">IFERROR(VLOOKUP(G294,Dados!$M$3:$N$500,2,0),"")</f>
        <v/>
      </c>
      <c r="AG294" s="45" t="str">
        <f aca="false">IF(F294="","",IF(AND(AD294="",AE294="",AF294=""),"-",IF(AND(AD294="BIT",AE294="",AF294=""),"BIT",IF(AND(AE294="ANEXO I",AD294="",AF294=""),"ANEXO I",IF(AND(AF294="ANEXO II",AD294="",AE294=""),"ANEXO II","Escolher")))))</f>
        <v/>
      </c>
      <c r="AH294" s="45" t="str">
        <f aca="false">IF(AG294&lt;&gt;"Pneus","",IFERROR(VLOOKUP(R294,Dados!$X$2:$Z$5,3,0)*(AI294-Q294),VLOOKUP(D294,Dados!$X$7:$Z$33,3,0)*(AI294-Q294)))</f>
        <v/>
      </c>
      <c r="AI294" s="47" t="str">
        <f aca="false">IF(B294="","",P294+Q294+O294+M294+L294-N294)</f>
        <v/>
      </c>
      <c r="AJ294" s="48" t="str">
        <f aca="false">IFERROR(IF(AND(AC294="SIM",AG294="-",Y294="REVENDA"),(AB294/1+1)*AI294,IF(AND(AC294="SIM",AG294="Pneus",Y294="REVENDA"),(AB294/1+1)*(AI294-AH294),"")),"")</f>
        <v/>
      </c>
      <c r="AK294" s="48" t="str">
        <f aca="false">IF(AJ294="","",AJ294*17%)</f>
        <v/>
      </c>
      <c r="AL294" s="48" t="str">
        <f aca="false">IFERROR(IF(AC294="NÃO","",IF(AK294="","",IF(E294="Simples Nacional",BF294,IF(T294=0.12,U294*0.5833337002,IF(T294=0,AI294*0.07,U294))))),"")</f>
        <v/>
      </c>
      <c r="AM294" s="47" t="str">
        <f aca="false">IFERROR(IF(AC294="NÃO","",IF(OR(AG294="-",AG294="Pneus"),AK294-AL294,"")),"")</f>
        <v/>
      </c>
      <c r="AN294" s="48" t="str">
        <f aca="false">IF(AND(Y294="REVENDA",AC294="SIM",AG294="BIT"),((AB294/1+1)*AI294)*0.4117,"")</f>
        <v/>
      </c>
      <c r="AO294" s="48" t="str">
        <f aca="false">IF(AN294="","",AN294*17%)</f>
        <v/>
      </c>
      <c r="AP294" s="49" t="str">
        <f aca="false">IF(AN294="","",IF(T294=0.12,(U294*0.4117)*0.4117,IF(T294=0,(AI294*0.07)*0.4117,U294*0.4117)))</f>
        <v/>
      </c>
      <c r="AQ294" s="47" t="str">
        <f aca="false">IF(AN294="","",AO294-AP294)</f>
        <v/>
      </c>
      <c r="AR294" s="50" t="str">
        <f aca="false">IFERROR(IF(AND(AC294="SIM",Y294="REVENDA",LEFT(AG294,5)="ANEXO")*OR(AE294="ANEXO I",AF294="ANEXO II"),VLOOKUP(H294,Dados!G:I,2,0),""),"INSERIR MVA")</f>
        <v/>
      </c>
      <c r="AS294" s="48" t="str">
        <f aca="false">IF(LEFT(AG294,5)="ANEXO",VLOOKUP(AG294,Dados!$X$111:$Z$112,2,0)*(AI294-Q294),"")</f>
        <v/>
      </c>
      <c r="AT294" s="48" t="str">
        <f aca="false">IFERROR(IF(AR294="","",(AI294*AR294)+AI294),"INSERIR MVA")</f>
        <v/>
      </c>
      <c r="AU294" s="48" t="str">
        <f aca="false">IF(AT294="","",IF(AY294=0.04,U294,AS294*AY294))</f>
        <v/>
      </c>
      <c r="AV294" s="47" t="str">
        <f aca="false">IFERROR(IF(AU294="","",(VLOOKUP(AG294,Dados!$X$111:$Z$112,3,0)*AT294*0.17)),"INSERIR MVA")</f>
        <v/>
      </c>
      <c r="AW294" s="47" t="str">
        <f aca="false">IFERROR(IF(AR294="","",AV294-AU294),"")</f>
        <v/>
      </c>
      <c r="AX294" s="51" t="str">
        <f aca="false">IFERROR(IF(AC294="NÃO","",IF(AM294&lt;&gt;"",AM294-W294,IF(AQ294&lt;&gt;"",AQ294-W294,IF(AW294&lt;&gt;"",AW294-W294,"")))),"")</f>
        <v/>
      </c>
      <c r="AY294" s="46" t="str">
        <f aca="false">IFERROR(IF(ISNA(VLOOKUP(R294,Dados!$X$2:$Y$5,2,0)),VLOOKUP(D294,Dados!$X$7:$Y$33,2,0),VLOOKUP(R294,Dados!$X$2:$Y$5,2,0)),"")</f>
        <v/>
      </c>
      <c r="AZ294" s="52" t="str">
        <f aca="false">IF(C294="","",IF(AND(Y294="CONSUMO",AC294="NÃO")*OR(AG294="-",AG294="BIT"),IF(E294&lt;&gt;"",(AI294-(P294+L294-N294+Q294)*AY294)/0.83),""))</f>
        <v/>
      </c>
      <c r="BA294" s="51" t="str">
        <f aca="false">IF(AZ294="","",AZ294*0.17-((P294+L294-N294+Q294)*AY294))</f>
        <v/>
      </c>
      <c r="BB294" s="51" t="str">
        <f aca="false">IF(AND(Y294="CONSUMO",AG294="ANEXO I",AY294&gt;4%),(AI294-(P294+L294-N294+Q294)*0.0514)/0.83*(0.5177)*(0.17)-AI294*0.0514,IF(AND(Y294="CONSUMO",AG294="ANEXO II",AY294&gt;4%),(AI294-(P294+L294-N294+Q294)*0.041)/0.83*(0.3295)*(0.17)-AI294*0.041,IF(AND(Y294="CONSUMO",AG294="ANEXO I",AY294=4%),(AI294-(P294+L294-N294+Q294)*0.04)/0.83*(0.5177)*(0.17)-AI294*0.04,IF(AND(Y294="CONSUMO",AG294="ANEXO II",AY294=4%),(AI294-(P294+L294-N294+Q294)*0.04)/0.83*(0.3295)*(0.17)-AI294*0.04,""))))</f>
        <v/>
      </c>
      <c r="BC294" s="51" t="str">
        <f aca="false">IF(C294="","",IF(AND(Y294="CONSUMO",AC294="SIM")*OR(AG294="-",AG294="BIT"),IF(E294&lt;&gt;"",(AI294-(P294+L294-N294+Q294)*AY294)/0.83),""))</f>
        <v/>
      </c>
      <c r="BD294" s="51" t="str">
        <f aca="false">IF(BC294="","",BC294*0.17)</f>
        <v/>
      </c>
      <c r="BE294" s="51" t="str">
        <f aca="false">IF(I294=6908,0,IF(BC294="","",BD294-((P294+L294-N294+Q294)*AY294)))</f>
        <v/>
      </c>
      <c r="BF294" s="53" t="str">
        <f aca="false">IF(B294="","",IF(OR(B294="",E294="Regime Normal"),0,(AI294-Q294)*VLOOKUP(R294,Dados!$X$98:$Y$108,2,0)))</f>
        <v/>
      </c>
      <c r="BG294" s="54" t="str">
        <f aca="false">IFERROR(VLOOKUP(I294,Dados!$AC$27:$AD$43,2,0),IF(B294="","",IF(D294&lt;&gt;"MT",IF(AND(AC294="SIM",Y294="Revenda"),"2403",IF(AND(AC294="SIM",Y294="Consumo"),"2407",IF(AND(AC294="NÃO",Y294="Revenda"),"2102",IF(AND(AC294="NÃO",Y294="Consumo"),"2556",)))),REPLACE(I294,1,1,1))))</f>
        <v/>
      </c>
    </row>
    <row r="295" customFormat="false" ht="12.8" hidden="false" customHeight="false" outlineLevel="0" collapsed="false">
      <c r="Y295" s="45"/>
      <c r="Z295" s="46" t="str">
        <f aca="false">IF(B295="","",(IFERROR(VLOOKUP(H295,Dados!A$3:B$15000,2,0),"Não Encontrado")))</f>
        <v/>
      </c>
      <c r="AA295" s="46" t="str">
        <f aca="false">IF(B295="","",(IFERROR(VLOOKUP(G295,Dados!C$3:E$15000,3,0),"Não Encontrado")))</f>
        <v/>
      </c>
      <c r="AB295" s="46" t="str">
        <f aca="false">IFERROR(IF(Z295&lt;&gt;"Não Encontrado",Z295,IF(AA295&lt;&gt;"Não Encontrado",AA295,"")),"")</f>
        <v/>
      </c>
      <c r="AC295" s="45" t="str">
        <f aca="false">IF(B295="","",IF(AB295="","NÃO","SIM"))</f>
        <v/>
      </c>
      <c r="AD295" s="45" t="str">
        <f aca="false">IFERROR(VLOOKUP(G295,Dados!$P$3:$R$500,3,0),"")</f>
        <v/>
      </c>
      <c r="AE295" s="45" t="str">
        <f aca="false">IFERROR(VLOOKUP(G295,Dados!$K$3:$L$500,2,0),"")</f>
        <v/>
      </c>
      <c r="AF295" s="45" t="str">
        <f aca="false">IFERROR(VLOOKUP(G295,Dados!$M$3:$N$500,2,0),"")</f>
        <v/>
      </c>
      <c r="AG295" s="45" t="str">
        <f aca="false">IF(F295="","",IF(AND(AD295="",AE295="",AF295=""),"-",IF(AND(AD295="BIT",AE295="",AF295=""),"BIT",IF(AND(AE295="ANEXO I",AD295="",AF295=""),"ANEXO I",IF(AND(AF295="ANEXO II",AD295="",AE295=""),"ANEXO II","Escolher")))))</f>
        <v/>
      </c>
      <c r="AH295" s="45" t="str">
        <f aca="false">IF(AG295&lt;&gt;"Pneus","",IFERROR(VLOOKUP(R295,Dados!$X$2:$Z$5,3,0)*(AI295-Q295),VLOOKUP(D295,Dados!$X$7:$Z$33,3,0)*(AI295-Q295)))</f>
        <v/>
      </c>
      <c r="AI295" s="47" t="str">
        <f aca="false">IF(B295="","",P295+Q295+O295+M295+L295-N295)</f>
        <v/>
      </c>
      <c r="AJ295" s="48" t="str">
        <f aca="false">IFERROR(IF(AND(AC295="SIM",AG295="-",Y295="REVENDA"),(AB295/1+1)*AI295,IF(AND(AC295="SIM",AG295="Pneus",Y295="REVENDA"),(AB295/1+1)*(AI295-AH295),"")),"")</f>
        <v/>
      </c>
      <c r="AK295" s="48" t="str">
        <f aca="false">IF(AJ295="","",AJ295*17%)</f>
        <v/>
      </c>
      <c r="AL295" s="48" t="str">
        <f aca="false">IFERROR(IF(AC295="NÃO","",IF(AK295="","",IF(E295="Simples Nacional",BF295,IF(T295=0.12,U295*0.5833337002,IF(T295=0,AI295*0.07,U295))))),"")</f>
        <v/>
      </c>
      <c r="AM295" s="47" t="str">
        <f aca="false">IFERROR(IF(AC295="NÃO","",IF(OR(AG295="-",AG295="Pneus"),AK295-AL295,"")),"")</f>
        <v/>
      </c>
      <c r="AN295" s="48" t="str">
        <f aca="false">IF(AND(Y295="REVENDA",AC295="SIM",AG295="BIT"),((AB295/1+1)*AI295)*0.4117,"")</f>
        <v/>
      </c>
      <c r="AO295" s="48" t="str">
        <f aca="false">IF(AN295="","",AN295*17%)</f>
        <v/>
      </c>
      <c r="AP295" s="49" t="str">
        <f aca="false">IF(AN295="","",IF(T295=0.12,(U295*0.4117)*0.4117,IF(T295=0,(AI295*0.07)*0.4117,U295*0.4117)))</f>
        <v/>
      </c>
      <c r="AQ295" s="47" t="str">
        <f aca="false">IF(AN295="","",AO295-AP295)</f>
        <v/>
      </c>
      <c r="AR295" s="50" t="str">
        <f aca="false">IFERROR(IF(AND(AC295="SIM",Y295="REVENDA",LEFT(AG295,5)="ANEXO")*OR(AE295="ANEXO I",AF295="ANEXO II"),VLOOKUP(H295,Dados!G:I,2,0),""),"INSERIR MVA")</f>
        <v/>
      </c>
      <c r="AS295" s="48" t="str">
        <f aca="false">IF(LEFT(AG295,5)="ANEXO",VLOOKUP(AG295,Dados!$X$111:$Z$112,2,0)*(AI295-Q295),"")</f>
        <v/>
      </c>
      <c r="AT295" s="48" t="str">
        <f aca="false">IFERROR(IF(AR295="","",(AI295*AR295)+AI295),"INSERIR MVA")</f>
        <v/>
      </c>
      <c r="AU295" s="48" t="str">
        <f aca="false">IF(AT295="","",IF(AY295=0.04,U295,AS295*AY295))</f>
        <v/>
      </c>
      <c r="AV295" s="47" t="str">
        <f aca="false">IFERROR(IF(AU295="","",(VLOOKUP(AG295,Dados!$X$111:$Z$112,3,0)*AT295*0.17)),"INSERIR MVA")</f>
        <v/>
      </c>
      <c r="AW295" s="47" t="str">
        <f aca="false">IFERROR(IF(AR295="","",AV295-AU295),"")</f>
        <v/>
      </c>
      <c r="AX295" s="51" t="str">
        <f aca="false">IFERROR(IF(AC295="NÃO","",IF(AM295&lt;&gt;"",AM295-W295,IF(AQ295&lt;&gt;"",AQ295-W295,IF(AW295&lt;&gt;"",AW295-W295,"")))),"")</f>
        <v/>
      </c>
      <c r="AY295" s="46" t="str">
        <f aca="false">IFERROR(IF(ISNA(VLOOKUP(R295,Dados!$X$2:$Y$5,2,0)),VLOOKUP(D295,Dados!$X$7:$Y$33,2,0),VLOOKUP(R295,Dados!$X$2:$Y$5,2,0)),"")</f>
        <v/>
      </c>
      <c r="AZ295" s="52" t="str">
        <f aca="false">IF(C295="","",IF(AND(Y295="CONSUMO",AC295="NÃO")*OR(AG295="-",AG295="BIT"),IF(E295&lt;&gt;"",(AI295-(P295+L295-N295+Q295)*AY295)/0.83),""))</f>
        <v/>
      </c>
      <c r="BA295" s="51" t="str">
        <f aca="false">IF(AZ295="","",AZ295*0.17-((P295+L295-N295+Q295)*AY295))</f>
        <v/>
      </c>
      <c r="BB295" s="51" t="str">
        <f aca="false">IF(AND(Y295="CONSUMO",AG295="ANEXO I",AY295&gt;4%),(AI295-(P295+L295-N295+Q295)*0.0514)/0.83*(0.5177)*(0.17)-AI295*0.0514,IF(AND(Y295="CONSUMO",AG295="ANEXO II",AY295&gt;4%),(AI295-(P295+L295-N295+Q295)*0.041)/0.83*(0.3295)*(0.17)-AI295*0.041,IF(AND(Y295="CONSUMO",AG295="ANEXO I",AY295=4%),(AI295-(P295+L295-N295+Q295)*0.04)/0.83*(0.5177)*(0.17)-AI295*0.04,IF(AND(Y295="CONSUMO",AG295="ANEXO II",AY295=4%),(AI295-(P295+L295-N295+Q295)*0.04)/0.83*(0.3295)*(0.17)-AI295*0.04,""))))</f>
        <v/>
      </c>
      <c r="BC295" s="51" t="str">
        <f aca="false">IF(C295="","",IF(AND(Y295="CONSUMO",AC295="SIM")*OR(AG295="-",AG295="BIT"),IF(E295&lt;&gt;"",(AI295-(P295+L295-N295+Q295)*AY295)/0.83),""))</f>
        <v/>
      </c>
      <c r="BD295" s="51" t="str">
        <f aca="false">IF(BC295="","",BC295*0.17)</f>
        <v/>
      </c>
      <c r="BE295" s="51" t="str">
        <f aca="false">IF(I295=6908,0,IF(BC295="","",BD295-((P295+L295-N295+Q295)*AY295)))</f>
        <v/>
      </c>
      <c r="BF295" s="53" t="str">
        <f aca="false">IF(B295="","",IF(OR(B295="",E295="Regime Normal"),0,(AI295-Q295)*VLOOKUP(R295,Dados!$X$98:$Y$108,2,0)))</f>
        <v/>
      </c>
      <c r="BG295" s="54" t="str">
        <f aca="false">IFERROR(VLOOKUP(I295,Dados!$AC$27:$AD$43,2,0),IF(B295="","",IF(D295&lt;&gt;"MT",IF(AND(AC295="SIM",Y295="Revenda"),"2403",IF(AND(AC295="SIM",Y295="Consumo"),"2407",IF(AND(AC295="NÃO",Y295="Revenda"),"2102",IF(AND(AC295="NÃO",Y295="Consumo"),"2556",)))),REPLACE(I295,1,1,1))))</f>
        <v/>
      </c>
    </row>
    <row r="296" customFormat="false" ht="12.8" hidden="false" customHeight="false" outlineLevel="0" collapsed="false">
      <c r="Y296" s="45"/>
      <c r="Z296" s="46" t="str">
        <f aca="false">IF(B296="","",(IFERROR(VLOOKUP(H296,Dados!A$3:B$15000,2,0),"Não Encontrado")))</f>
        <v/>
      </c>
      <c r="AA296" s="46" t="str">
        <f aca="false">IF(B296="","",(IFERROR(VLOOKUP(G296,Dados!C$3:E$15000,3,0),"Não Encontrado")))</f>
        <v/>
      </c>
      <c r="AB296" s="46" t="str">
        <f aca="false">IFERROR(IF(Z296&lt;&gt;"Não Encontrado",Z296,IF(AA296&lt;&gt;"Não Encontrado",AA296,"")),"")</f>
        <v/>
      </c>
      <c r="AC296" s="45" t="str">
        <f aca="false">IF(B296="","",IF(AB296="","NÃO","SIM"))</f>
        <v/>
      </c>
      <c r="AD296" s="45" t="str">
        <f aca="false">IFERROR(VLOOKUP(G296,Dados!$P$3:$R$500,3,0),"")</f>
        <v/>
      </c>
      <c r="AE296" s="45" t="str">
        <f aca="false">IFERROR(VLOOKUP(G296,Dados!$K$3:$L$500,2,0),"")</f>
        <v/>
      </c>
      <c r="AF296" s="45" t="str">
        <f aca="false">IFERROR(VLOOKUP(G296,Dados!$M$3:$N$500,2,0),"")</f>
        <v/>
      </c>
      <c r="AG296" s="45" t="str">
        <f aca="false">IF(F296="","",IF(AND(AD296="",AE296="",AF296=""),"-",IF(AND(AD296="BIT",AE296="",AF296=""),"BIT",IF(AND(AE296="ANEXO I",AD296="",AF296=""),"ANEXO I",IF(AND(AF296="ANEXO II",AD296="",AE296=""),"ANEXO II","Escolher")))))</f>
        <v/>
      </c>
      <c r="AH296" s="45" t="str">
        <f aca="false">IF(AG296&lt;&gt;"Pneus","",IFERROR(VLOOKUP(R296,Dados!$X$2:$Z$5,3,0)*(AI296-Q296),VLOOKUP(D296,Dados!$X$7:$Z$33,3,0)*(AI296-Q296)))</f>
        <v/>
      </c>
      <c r="AI296" s="47" t="str">
        <f aca="false">IF(B296="","",P296+Q296+O296+M296+L296-N296)</f>
        <v/>
      </c>
      <c r="AJ296" s="48" t="str">
        <f aca="false">IFERROR(IF(AND(AC296="SIM",AG296="-",Y296="REVENDA"),(AB296/1+1)*AI296,IF(AND(AC296="SIM",AG296="Pneus",Y296="REVENDA"),(AB296/1+1)*(AI296-AH296),"")),"")</f>
        <v/>
      </c>
      <c r="AK296" s="48" t="str">
        <f aca="false">IF(AJ296="","",AJ296*17%)</f>
        <v/>
      </c>
      <c r="AL296" s="48" t="str">
        <f aca="false">IFERROR(IF(AC296="NÃO","",IF(AK296="","",IF(E296="Simples Nacional",BF296,IF(T296=0.12,U296*0.5833337002,IF(T296=0,AI296*0.07,U296))))),"")</f>
        <v/>
      </c>
      <c r="AM296" s="47" t="str">
        <f aca="false">IFERROR(IF(AC296="NÃO","",IF(OR(AG296="-",AG296="Pneus"),AK296-AL296,"")),"")</f>
        <v/>
      </c>
      <c r="AN296" s="48" t="str">
        <f aca="false">IF(AND(Y296="REVENDA",AC296="SIM",AG296="BIT"),((AB296/1+1)*AI296)*0.4117,"")</f>
        <v/>
      </c>
      <c r="AO296" s="48" t="str">
        <f aca="false">IF(AN296="","",AN296*17%)</f>
        <v/>
      </c>
      <c r="AP296" s="49" t="str">
        <f aca="false">IF(AN296="","",IF(T296=0.12,(U296*0.4117)*0.4117,IF(T296=0,(AI296*0.07)*0.4117,U296*0.4117)))</f>
        <v/>
      </c>
      <c r="AQ296" s="47" t="str">
        <f aca="false">IF(AN296="","",AO296-AP296)</f>
        <v/>
      </c>
      <c r="AR296" s="50" t="str">
        <f aca="false">IFERROR(IF(AND(AC296="SIM",Y296="REVENDA",LEFT(AG296,5)="ANEXO")*OR(AE296="ANEXO I",AF296="ANEXO II"),VLOOKUP(H296,Dados!G:I,2,0),""),"INSERIR MVA")</f>
        <v/>
      </c>
      <c r="AS296" s="48" t="str">
        <f aca="false">IF(LEFT(AG296,5)="ANEXO",VLOOKUP(AG296,Dados!$X$111:$Z$112,2,0)*(AI296-Q296),"")</f>
        <v/>
      </c>
      <c r="AT296" s="48" t="str">
        <f aca="false">IFERROR(IF(AR296="","",(AI296*AR296)+AI296),"INSERIR MVA")</f>
        <v/>
      </c>
      <c r="AU296" s="48" t="str">
        <f aca="false">IF(AT296="","",IF(AY296=0.04,U296,AS296*AY296))</f>
        <v/>
      </c>
      <c r="AV296" s="47" t="str">
        <f aca="false">IFERROR(IF(AU296="","",(VLOOKUP(AG296,Dados!$X$111:$Z$112,3,0)*AT296*0.17)),"INSERIR MVA")</f>
        <v/>
      </c>
      <c r="AW296" s="47" t="str">
        <f aca="false">IFERROR(IF(AR296="","",AV296-AU296),"")</f>
        <v/>
      </c>
      <c r="AX296" s="51" t="str">
        <f aca="false">IFERROR(IF(AC296="NÃO","",IF(AM296&lt;&gt;"",AM296-W296,IF(AQ296&lt;&gt;"",AQ296-W296,IF(AW296&lt;&gt;"",AW296-W296,"")))),"")</f>
        <v/>
      </c>
      <c r="AY296" s="46" t="str">
        <f aca="false">IFERROR(IF(ISNA(VLOOKUP(R296,Dados!$X$2:$Y$5,2,0)),VLOOKUP(D296,Dados!$X$7:$Y$33,2,0),VLOOKUP(R296,Dados!$X$2:$Y$5,2,0)),"")</f>
        <v/>
      </c>
      <c r="AZ296" s="52" t="str">
        <f aca="false">IF(C296="","",IF(AND(Y296="CONSUMO",AC296="NÃO")*OR(AG296="-",AG296="BIT"),IF(E296&lt;&gt;"",(AI296-(P296+L296-N296+Q296)*AY296)/0.83),""))</f>
        <v/>
      </c>
      <c r="BA296" s="51" t="str">
        <f aca="false">IF(AZ296="","",AZ296*0.17-((P296+L296-N296+Q296)*AY296))</f>
        <v/>
      </c>
      <c r="BB296" s="51" t="str">
        <f aca="false">IF(AND(Y296="CONSUMO",AG296="ANEXO I",AY296&gt;4%),(AI296-(P296+L296-N296+Q296)*0.0514)/0.83*(0.5177)*(0.17)-AI296*0.0514,IF(AND(Y296="CONSUMO",AG296="ANEXO II",AY296&gt;4%),(AI296-(P296+L296-N296+Q296)*0.041)/0.83*(0.3295)*(0.17)-AI296*0.041,IF(AND(Y296="CONSUMO",AG296="ANEXO I",AY296=4%),(AI296-(P296+L296-N296+Q296)*0.04)/0.83*(0.5177)*(0.17)-AI296*0.04,IF(AND(Y296="CONSUMO",AG296="ANEXO II",AY296=4%),(AI296-(P296+L296-N296+Q296)*0.04)/0.83*(0.3295)*(0.17)-AI296*0.04,""))))</f>
        <v/>
      </c>
      <c r="BC296" s="51" t="str">
        <f aca="false">IF(C296="","",IF(AND(Y296="CONSUMO",AC296="SIM")*OR(AG296="-",AG296="BIT"),IF(E296&lt;&gt;"",(AI296-(P296+L296-N296+Q296)*AY296)/0.83),""))</f>
        <v/>
      </c>
      <c r="BD296" s="51" t="str">
        <f aca="false">IF(BC296="","",BC296*0.17)</f>
        <v/>
      </c>
      <c r="BE296" s="51" t="str">
        <f aca="false">IF(I296=6908,0,IF(BC296="","",BD296-((P296+L296-N296+Q296)*AY296)))</f>
        <v/>
      </c>
      <c r="BF296" s="53" t="str">
        <f aca="false">IF(B296="","",IF(OR(B296="",E296="Regime Normal"),0,(AI296-Q296)*VLOOKUP(R296,Dados!$X$98:$Y$108,2,0)))</f>
        <v/>
      </c>
      <c r="BG296" s="54" t="str">
        <f aca="false">IFERROR(VLOOKUP(I296,Dados!$AC$27:$AD$43,2,0),IF(B296="","",IF(D296&lt;&gt;"MT",IF(AND(AC296="SIM",Y296="Revenda"),"2403",IF(AND(AC296="SIM",Y296="Consumo"),"2407",IF(AND(AC296="NÃO",Y296="Revenda"),"2102",IF(AND(AC296="NÃO",Y296="Consumo"),"2556",)))),REPLACE(I296,1,1,1))))</f>
        <v/>
      </c>
    </row>
    <row r="297" customFormat="false" ht="12.8" hidden="false" customHeight="false" outlineLevel="0" collapsed="false">
      <c r="Y297" s="45"/>
      <c r="Z297" s="46" t="str">
        <f aca="false">IF(B297="","",(IFERROR(VLOOKUP(H297,Dados!A$3:B$15000,2,0),"Não Encontrado")))</f>
        <v/>
      </c>
      <c r="AA297" s="46" t="str">
        <f aca="false">IF(B297="","",(IFERROR(VLOOKUP(G297,Dados!C$3:E$15000,3,0),"Não Encontrado")))</f>
        <v/>
      </c>
      <c r="AB297" s="46" t="str">
        <f aca="false">IFERROR(IF(Z297&lt;&gt;"Não Encontrado",Z297,IF(AA297&lt;&gt;"Não Encontrado",AA297,"")),"")</f>
        <v/>
      </c>
      <c r="AC297" s="45" t="str">
        <f aca="false">IF(B297="","",IF(AB297="","NÃO","SIM"))</f>
        <v/>
      </c>
      <c r="AD297" s="45" t="str">
        <f aca="false">IFERROR(VLOOKUP(G297,Dados!$P$3:$R$500,3,0),"")</f>
        <v/>
      </c>
      <c r="AE297" s="45" t="str">
        <f aca="false">IFERROR(VLOOKUP(G297,Dados!$K$3:$L$500,2,0),"")</f>
        <v/>
      </c>
      <c r="AF297" s="45" t="str">
        <f aca="false">IFERROR(VLOOKUP(G297,Dados!$M$3:$N$500,2,0),"")</f>
        <v/>
      </c>
      <c r="AG297" s="45" t="str">
        <f aca="false">IF(F297="","",IF(AND(AD297="",AE297="",AF297=""),"-",IF(AND(AD297="BIT",AE297="",AF297=""),"BIT",IF(AND(AE297="ANEXO I",AD297="",AF297=""),"ANEXO I",IF(AND(AF297="ANEXO II",AD297="",AE297=""),"ANEXO II","Escolher")))))</f>
        <v/>
      </c>
      <c r="AH297" s="45" t="str">
        <f aca="false">IF(AG297&lt;&gt;"Pneus","",IFERROR(VLOOKUP(R297,Dados!$X$2:$Z$5,3,0)*(AI297-Q297),VLOOKUP(D297,Dados!$X$7:$Z$33,3,0)*(AI297-Q297)))</f>
        <v/>
      </c>
      <c r="AI297" s="47" t="str">
        <f aca="false">IF(B297="","",P297+Q297+O297+M297+L297-N297)</f>
        <v/>
      </c>
      <c r="AJ297" s="48" t="str">
        <f aca="false">IFERROR(IF(AND(AC297="SIM",AG297="-",Y297="REVENDA"),(AB297/1+1)*AI297,IF(AND(AC297="SIM",AG297="Pneus",Y297="REVENDA"),(AB297/1+1)*(AI297-AH297),"")),"")</f>
        <v/>
      </c>
      <c r="AK297" s="48" t="str">
        <f aca="false">IF(AJ297="","",AJ297*17%)</f>
        <v/>
      </c>
      <c r="AL297" s="48" t="str">
        <f aca="false">IFERROR(IF(AC297="NÃO","",IF(AK297="","",IF(E297="Simples Nacional",BF297,IF(T297=0.12,U297*0.5833337002,IF(T297=0,AI297*0.07,U297))))),"")</f>
        <v/>
      </c>
      <c r="AM297" s="47" t="str">
        <f aca="false">IFERROR(IF(AC297="NÃO","",IF(OR(AG297="-",AG297="Pneus"),AK297-AL297,"")),"")</f>
        <v/>
      </c>
      <c r="AN297" s="48" t="str">
        <f aca="false">IF(AND(Y297="REVENDA",AC297="SIM",AG297="BIT"),((AB297/1+1)*AI297)*0.4117,"")</f>
        <v/>
      </c>
      <c r="AO297" s="48" t="str">
        <f aca="false">IF(AN297="","",AN297*17%)</f>
        <v/>
      </c>
      <c r="AP297" s="49" t="str">
        <f aca="false">IF(AN297="","",IF(T297=0.12,(U297*0.4117)*0.4117,IF(T297=0,(AI297*0.07)*0.4117,U297*0.4117)))</f>
        <v/>
      </c>
      <c r="AQ297" s="47" t="str">
        <f aca="false">IF(AN297="","",AO297-AP297)</f>
        <v/>
      </c>
      <c r="AR297" s="50" t="str">
        <f aca="false">IFERROR(IF(AND(AC297="SIM",Y297="REVENDA",LEFT(AG297,5)="ANEXO")*OR(AE297="ANEXO I",AF297="ANEXO II"),VLOOKUP(H297,Dados!G:I,2,0),""),"INSERIR MVA")</f>
        <v/>
      </c>
      <c r="AS297" s="48" t="str">
        <f aca="false">IF(LEFT(AG297,5)="ANEXO",VLOOKUP(AG297,Dados!$X$111:$Z$112,2,0)*(AI297-Q297),"")</f>
        <v/>
      </c>
      <c r="AT297" s="48" t="str">
        <f aca="false">IFERROR(IF(AR297="","",(AI297*AR297)+AI297),"INSERIR MVA")</f>
        <v/>
      </c>
      <c r="AU297" s="48" t="str">
        <f aca="false">IF(AT297="","",IF(AY297=0.04,U297,AS297*AY297))</f>
        <v/>
      </c>
      <c r="AV297" s="47" t="str">
        <f aca="false">IFERROR(IF(AU297="","",(VLOOKUP(AG297,Dados!$X$111:$Z$112,3,0)*AT297*0.17)),"INSERIR MVA")</f>
        <v/>
      </c>
      <c r="AW297" s="47" t="str">
        <f aca="false">IFERROR(IF(AR297="","",AV297-AU297),"")</f>
        <v/>
      </c>
      <c r="AX297" s="51" t="str">
        <f aca="false">IFERROR(IF(AC297="NÃO","",IF(AM297&lt;&gt;"",AM297-W297,IF(AQ297&lt;&gt;"",AQ297-W297,IF(AW297&lt;&gt;"",AW297-W297,"")))),"")</f>
        <v/>
      </c>
      <c r="AY297" s="46" t="str">
        <f aca="false">IFERROR(IF(ISNA(VLOOKUP(R297,Dados!$X$2:$Y$5,2,0)),VLOOKUP(D297,Dados!$X$7:$Y$33,2,0),VLOOKUP(R297,Dados!$X$2:$Y$5,2,0)),"")</f>
        <v/>
      </c>
      <c r="AZ297" s="52" t="str">
        <f aca="false">IF(C297="","",IF(AND(Y297="CONSUMO",AC297="NÃO")*OR(AG297="-",AG297="BIT"),IF(E297&lt;&gt;"",(AI297-(P297+L297-N297+Q297)*AY297)/0.83),""))</f>
        <v/>
      </c>
      <c r="BA297" s="51" t="str">
        <f aca="false">IF(AZ297="","",AZ297*0.17-((P297+L297-N297+Q297)*AY297))</f>
        <v/>
      </c>
      <c r="BB297" s="51" t="str">
        <f aca="false">IF(AND(Y297="CONSUMO",AG297="ANEXO I",AY297&gt;4%),(AI297-(P297+L297-N297+Q297)*0.0514)/0.83*(0.5177)*(0.17)-AI297*0.0514,IF(AND(Y297="CONSUMO",AG297="ANEXO II",AY297&gt;4%),(AI297-(P297+L297-N297+Q297)*0.041)/0.83*(0.3295)*(0.17)-AI297*0.041,IF(AND(Y297="CONSUMO",AG297="ANEXO I",AY297=4%),(AI297-(P297+L297-N297+Q297)*0.04)/0.83*(0.5177)*(0.17)-AI297*0.04,IF(AND(Y297="CONSUMO",AG297="ANEXO II",AY297=4%),(AI297-(P297+L297-N297+Q297)*0.04)/0.83*(0.3295)*(0.17)-AI297*0.04,""))))</f>
        <v/>
      </c>
      <c r="BC297" s="51" t="str">
        <f aca="false">IF(C297="","",IF(AND(Y297="CONSUMO",AC297="SIM")*OR(AG297="-",AG297="BIT"),IF(E297&lt;&gt;"",(AI297-(P297+L297-N297+Q297)*AY297)/0.83),""))</f>
        <v/>
      </c>
      <c r="BD297" s="51" t="str">
        <f aca="false">IF(BC297="","",BC297*0.17)</f>
        <v/>
      </c>
      <c r="BE297" s="51" t="str">
        <f aca="false">IF(I297=6908,0,IF(BC297="","",BD297-((P297+L297-N297+Q297)*AY297)))</f>
        <v/>
      </c>
      <c r="BF297" s="53" t="str">
        <f aca="false">IF(B297="","",IF(OR(B297="",E297="Regime Normal"),0,(AI297-Q297)*VLOOKUP(R297,Dados!$X$98:$Y$108,2,0)))</f>
        <v/>
      </c>
      <c r="BG297" s="54" t="str">
        <f aca="false">IFERROR(VLOOKUP(I297,Dados!$AC$27:$AD$43,2,0),IF(B297="","",IF(D297&lt;&gt;"MT",IF(AND(AC297="SIM",Y297="Revenda"),"2403",IF(AND(AC297="SIM",Y297="Consumo"),"2407",IF(AND(AC297="NÃO",Y297="Revenda"),"2102",IF(AND(AC297="NÃO",Y297="Consumo"),"2556",)))),REPLACE(I297,1,1,1))))</f>
        <v/>
      </c>
    </row>
    <row r="298" customFormat="false" ht="12.8" hidden="false" customHeight="false" outlineLevel="0" collapsed="false">
      <c r="Y298" s="45"/>
      <c r="Z298" s="46" t="str">
        <f aca="false">IF(B298="","",(IFERROR(VLOOKUP(H298,Dados!A$3:B$15000,2,0),"Não Encontrado")))</f>
        <v/>
      </c>
      <c r="AA298" s="46" t="str">
        <f aca="false">IF(B298="","",(IFERROR(VLOOKUP(G298,Dados!C$3:E$15000,3,0),"Não Encontrado")))</f>
        <v/>
      </c>
      <c r="AB298" s="46" t="str">
        <f aca="false">IFERROR(IF(Z298&lt;&gt;"Não Encontrado",Z298,IF(AA298&lt;&gt;"Não Encontrado",AA298,"")),"")</f>
        <v/>
      </c>
      <c r="AC298" s="45" t="str">
        <f aca="false">IF(B298="","",IF(AB298="","NÃO","SIM"))</f>
        <v/>
      </c>
      <c r="AD298" s="45" t="str">
        <f aca="false">IFERROR(VLOOKUP(G298,Dados!$P$3:$R$500,3,0),"")</f>
        <v/>
      </c>
      <c r="AE298" s="45" t="str">
        <f aca="false">IFERROR(VLOOKUP(G298,Dados!$K$3:$L$500,2,0),"")</f>
        <v/>
      </c>
      <c r="AF298" s="45" t="str">
        <f aca="false">IFERROR(VLOOKUP(G298,Dados!$M$3:$N$500,2,0),"")</f>
        <v/>
      </c>
      <c r="AG298" s="45" t="str">
        <f aca="false">IF(F298="","",IF(AND(AD298="",AE298="",AF298=""),"-",IF(AND(AD298="BIT",AE298="",AF298=""),"BIT",IF(AND(AE298="ANEXO I",AD298="",AF298=""),"ANEXO I",IF(AND(AF298="ANEXO II",AD298="",AE298=""),"ANEXO II","Escolher")))))</f>
        <v/>
      </c>
      <c r="AH298" s="45" t="str">
        <f aca="false">IF(AG298&lt;&gt;"Pneus","",IFERROR(VLOOKUP(R298,Dados!$X$2:$Z$5,3,0)*(AI298-Q298),VLOOKUP(D298,Dados!$X$7:$Z$33,3,0)*(AI298-Q298)))</f>
        <v/>
      </c>
      <c r="AI298" s="47" t="str">
        <f aca="false">IF(B298="","",P298+Q298+O298+M298+L298-N298)</f>
        <v/>
      </c>
      <c r="AJ298" s="48" t="str">
        <f aca="false">IFERROR(IF(AND(AC298="SIM",AG298="-",Y298="REVENDA"),(AB298/1+1)*AI298,IF(AND(AC298="SIM",AG298="Pneus",Y298="REVENDA"),(AB298/1+1)*(AI298-AH298),"")),"")</f>
        <v/>
      </c>
      <c r="AK298" s="48" t="str">
        <f aca="false">IF(AJ298="","",AJ298*17%)</f>
        <v/>
      </c>
      <c r="AL298" s="48" t="str">
        <f aca="false">IFERROR(IF(AC298="NÃO","",IF(AK298="","",IF(E298="Simples Nacional",BF298,IF(T298=0.12,U298*0.5833337002,IF(T298=0,AI298*0.07,U298))))),"")</f>
        <v/>
      </c>
      <c r="AM298" s="47" t="str">
        <f aca="false">IFERROR(IF(AC298="NÃO","",IF(OR(AG298="-",AG298="Pneus"),AK298-AL298,"")),"")</f>
        <v/>
      </c>
      <c r="AN298" s="48" t="str">
        <f aca="false">IF(AND(Y298="REVENDA",AC298="SIM",AG298="BIT"),((AB298/1+1)*AI298)*0.4117,"")</f>
        <v/>
      </c>
      <c r="AO298" s="48" t="str">
        <f aca="false">IF(AN298="","",AN298*17%)</f>
        <v/>
      </c>
      <c r="AP298" s="49" t="str">
        <f aca="false">IF(AN298="","",IF(T298=0.12,(U298*0.4117)*0.4117,IF(T298=0,(AI298*0.07)*0.4117,U298*0.4117)))</f>
        <v/>
      </c>
      <c r="AQ298" s="47" t="str">
        <f aca="false">IF(AN298="","",AO298-AP298)</f>
        <v/>
      </c>
      <c r="AR298" s="50" t="str">
        <f aca="false">IFERROR(IF(AND(AC298="SIM",Y298="REVENDA",LEFT(AG298,5)="ANEXO")*OR(AE298="ANEXO I",AF298="ANEXO II"),VLOOKUP(H298,Dados!G:I,2,0),""),"INSERIR MVA")</f>
        <v/>
      </c>
      <c r="AS298" s="48" t="str">
        <f aca="false">IF(LEFT(AG298,5)="ANEXO",VLOOKUP(AG298,Dados!$X$111:$Z$112,2,0)*(AI298-Q298),"")</f>
        <v/>
      </c>
      <c r="AT298" s="48" t="str">
        <f aca="false">IFERROR(IF(AR298="","",(AI298*AR298)+AI298),"INSERIR MVA")</f>
        <v/>
      </c>
      <c r="AU298" s="48" t="str">
        <f aca="false">IF(AT298="","",IF(AY298=0.04,U298,AS298*AY298))</f>
        <v/>
      </c>
      <c r="AV298" s="47" t="str">
        <f aca="false">IFERROR(IF(AU298="","",(VLOOKUP(AG298,Dados!$X$111:$Z$112,3,0)*AT298*0.17)),"INSERIR MVA")</f>
        <v/>
      </c>
      <c r="AW298" s="47" t="str">
        <f aca="false">IFERROR(IF(AR298="","",AV298-AU298),"")</f>
        <v/>
      </c>
      <c r="AX298" s="51" t="str">
        <f aca="false">IFERROR(IF(AC298="NÃO","",IF(AM298&lt;&gt;"",AM298-W298,IF(AQ298&lt;&gt;"",AQ298-W298,IF(AW298&lt;&gt;"",AW298-W298,"")))),"")</f>
        <v/>
      </c>
      <c r="AY298" s="46" t="str">
        <f aca="false">IFERROR(IF(ISNA(VLOOKUP(R298,Dados!$X$2:$Y$5,2,0)),VLOOKUP(D298,Dados!$X$7:$Y$33,2,0),VLOOKUP(R298,Dados!$X$2:$Y$5,2,0)),"")</f>
        <v/>
      </c>
      <c r="AZ298" s="52" t="str">
        <f aca="false">IF(C298="","",IF(AND(Y298="CONSUMO",AC298="NÃO")*OR(AG298="-",AG298="BIT"),IF(E298&lt;&gt;"",(AI298-(P298+L298-N298+Q298)*AY298)/0.83),""))</f>
        <v/>
      </c>
      <c r="BA298" s="51" t="str">
        <f aca="false">IF(AZ298="","",AZ298*0.17-((P298+L298-N298+Q298)*AY298))</f>
        <v/>
      </c>
      <c r="BB298" s="51" t="str">
        <f aca="false">IF(AND(Y298="CONSUMO",AG298="ANEXO I",AY298&gt;4%),(AI298-(P298+L298-N298+Q298)*0.0514)/0.83*(0.5177)*(0.17)-AI298*0.0514,IF(AND(Y298="CONSUMO",AG298="ANEXO II",AY298&gt;4%),(AI298-(P298+L298-N298+Q298)*0.041)/0.83*(0.3295)*(0.17)-AI298*0.041,IF(AND(Y298="CONSUMO",AG298="ANEXO I",AY298=4%),(AI298-(P298+L298-N298+Q298)*0.04)/0.83*(0.5177)*(0.17)-AI298*0.04,IF(AND(Y298="CONSUMO",AG298="ANEXO II",AY298=4%),(AI298-(P298+L298-N298+Q298)*0.04)/0.83*(0.3295)*(0.17)-AI298*0.04,""))))</f>
        <v/>
      </c>
      <c r="BC298" s="51" t="str">
        <f aca="false">IF(C298="","",IF(AND(Y298="CONSUMO",AC298="SIM")*OR(AG298="-",AG298="BIT"),IF(E298&lt;&gt;"",(AI298-(P298+L298-N298+Q298)*AY298)/0.83),""))</f>
        <v/>
      </c>
      <c r="BD298" s="51" t="str">
        <f aca="false">IF(BC298="","",BC298*0.17)</f>
        <v/>
      </c>
      <c r="BE298" s="51" t="str">
        <f aca="false">IF(I298=6908,0,IF(BC298="","",BD298-((P298+L298-N298+Q298)*AY298)))</f>
        <v/>
      </c>
      <c r="BF298" s="53" t="str">
        <f aca="false">IF(B298="","",IF(OR(B298="",E298="Regime Normal"),0,(AI298-Q298)*VLOOKUP(R298,Dados!$X$98:$Y$108,2,0)))</f>
        <v/>
      </c>
      <c r="BG298" s="54" t="str">
        <f aca="false">IFERROR(VLOOKUP(I298,Dados!$AC$27:$AD$43,2,0),IF(B298="","",IF(D298&lt;&gt;"MT",IF(AND(AC298="SIM",Y298="Revenda"),"2403",IF(AND(AC298="SIM",Y298="Consumo"),"2407",IF(AND(AC298="NÃO",Y298="Revenda"),"2102",IF(AND(AC298="NÃO",Y298="Consumo"),"2556",)))),REPLACE(I298,1,1,1))))</f>
        <v/>
      </c>
    </row>
    <row r="299" customFormat="false" ht="12.8" hidden="false" customHeight="false" outlineLevel="0" collapsed="false">
      <c r="Y299" s="45"/>
      <c r="Z299" s="46" t="str">
        <f aca="false">IF(B299="","",(IFERROR(VLOOKUP(H299,Dados!A$3:B$15000,2,0),"Não Encontrado")))</f>
        <v/>
      </c>
      <c r="AA299" s="46" t="str">
        <f aca="false">IF(B299="","",(IFERROR(VLOOKUP(G299,Dados!C$3:E$15000,3,0),"Não Encontrado")))</f>
        <v/>
      </c>
      <c r="AB299" s="46" t="str">
        <f aca="false">IFERROR(IF(Z299&lt;&gt;"Não Encontrado",Z299,IF(AA299&lt;&gt;"Não Encontrado",AA299,"")),"")</f>
        <v/>
      </c>
      <c r="AC299" s="45" t="str">
        <f aca="false">IF(B299="","",IF(AB299="","NÃO","SIM"))</f>
        <v/>
      </c>
      <c r="AD299" s="45" t="str">
        <f aca="false">IFERROR(VLOOKUP(G299,Dados!$P$3:$R$500,3,0),"")</f>
        <v/>
      </c>
      <c r="AE299" s="45" t="str">
        <f aca="false">IFERROR(VLOOKUP(G299,Dados!$K$3:$L$500,2,0),"")</f>
        <v/>
      </c>
      <c r="AF299" s="45" t="str">
        <f aca="false">IFERROR(VLOOKUP(G299,Dados!$M$3:$N$500,2,0),"")</f>
        <v/>
      </c>
      <c r="AG299" s="45" t="str">
        <f aca="false">IF(F299="","",IF(AND(AD299="",AE299="",AF299=""),"-",IF(AND(AD299="BIT",AE299="",AF299=""),"BIT",IF(AND(AE299="ANEXO I",AD299="",AF299=""),"ANEXO I",IF(AND(AF299="ANEXO II",AD299="",AE299=""),"ANEXO II","Escolher")))))</f>
        <v/>
      </c>
      <c r="AH299" s="45" t="str">
        <f aca="false">IF(AG299&lt;&gt;"Pneus","",IFERROR(VLOOKUP(R299,Dados!$X$2:$Z$5,3,0)*(AI299-Q299),VLOOKUP(D299,Dados!$X$7:$Z$33,3,0)*(AI299-Q299)))</f>
        <v/>
      </c>
      <c r="AI299" s="47" t="str">
        <f aca="false">IF(B299="","",P299+Q299+O299+M299+L299-N299)</f>
        <v/>
      </c>
      <c r="AJ299" s="48" t="str">
        <f aca="false">IFERROR(IF(AND(AC299="SIM",AG299="-",Y299="REVENDA"),(AB299/1+1)*AI299,IF(AND(AC299="SIM",AG299="Pneus",Y299="REVENDA"),(AB299/1+1)*(AI299-AH299),"")),"")</f>
        <v/>
      </c>
      <c r="AK299" s="48" t="str">
        <f aca="false">IF(AJ299="","",AJ299*17%)</f>
        <v/>
      </c>
      <c r="AL299" s="48" t="str">
        <f aca="false">IFERROR(IF(AC299="NÃO","",IF(AK299="","",IF(E299="Simples Nacional",BF299,IF(T299=0.12,U299*0.5833337002,IF(T299=0,AI299*0.07,U299))))),"")</f>
        <v/>
      </c>
      <c r="AM299" s="47" t="str">
        <f aca="false">IFERROR(IF(AC299="NÃO","",IF(OR(AG299="-",AG299="Pneus"),AK299-AL299,"")),"")</f>
        <v/>
      </c>
      <c r="AN299" s="48" t="str">
        <f aca="false">IF(AND(Y299="REVENDA",AC299="SIM",AG299="BIT"),((AB299/1+1)*AI299)*0.4117,"")</f>
        <v/>
      </c>
      <c r="AO299" s="48" t="str">
        <f aca="false">IF(AN299="","",AN299*17%)</f>
        <v/>
      </c>
      <c r="AP299" s="49" t="str">
        <f aca="false">IF(AN299="","",IF(T299=0.12,(U299*0.4117)*0.4117,IF(T299=0,(AI299*0.07)*0.4117,U299*0.4117)))</f>
        <v/>
      </c>
      <c r="AQ299" s="47" t="str">
        <f aca="false">IF(AN299="","",AO299-AP299)</f>
        <v/>
      </c>
      <c r="AR299" s="50" t="str">
        <f aca="false">IFERROR(IF(AND(AC299="SIM",Y299="REVENDA",LEFT(AG299,5)="ANEXO")*OR(AE299="ANEXO I",AF299="ANEXO II"),VLOOKUP(H299,Dados!G:I,2,0),""),"INSERIR MVA")</f>
        <v/>
      </c>
      <c r="AS299" s="48" t="str">
        <f aca="false">IF(LEFT(AG299,5)="ANEXO",VLOOKUP(AG299,Dados!$X$111:$Z$112,2,0)*(AI299-Q299),"")</f>
        <v/>
      </c>
      <c r="AT299" s="48" t="str">
        <f aca="false">IFERROR(IF(AR299="","",(AI299*AR299)+AI299),"INSERIR MVA")</f>
        <v/>
      </c>
      <c r="AU299" s="48" t="str">
        <f aca="false">IF(AT299="","",IF(AY299=0.04,U299,AS299*AY299))</f>
        <v/>
      </c>
      <c r="AV299" s="47" t="str">
        <f aca="false">IFERROR(IF(AU299="","",(VLOOKUP(AG299,Dados!$X$111:$Z$112,3,0)*AT299*0.17)),"INSERIR MVA")</f>
        <v/>
      </c>
      <c r="AW299" s="47" t="str">
        <f aca="false">IFERROR(IF(AR299="","",AV299-AU299),"")</f>
        <v/>
      </c>
      <c r="AX299" s="51" t="str">
        <f aca="false">IFERROR(IF(AC299="NÃO","",IF(AM299&lt;&gt;"",AM299-W299,IF(AQ299&lt;&gt;"",AQ299-W299,IF(AW299&lt;&gt;"",AW299-W299,"")))),"")</f>
        <v/>
      </c>
      <c r="AY299" s="46" t="str">
        <f aca="false">IFERROR(IF(ISNA(VLOOKUP(R299,Dados!$X$2:$Y$5,2,0)),VLOOKUP(D299,Dados!$X$7:$Y$33,2,0),VLOOKUP(R299,Dados!$X$2:$Y$5,2,0)),"")</f>
        <v/>
      </c>
      <c r="AZ299" s="52" t="str">
        <f aca="false">IF(C299="","",IF(AND(Y299="CONSUMO",AC299="NÃO")*OR(AG299="-",AG299="BIT"),IF(E299&lt;&gt;"",(AI299-(P299+L299-N299+Q299)*AY299)/0.83),""))</f>
        <v/>
      </c>
      <c r="BA299" s="51" t="str">
        <f aca="false">IF(AZ299="","",AZ299*0.17-((P299+L299-N299+Q299)*AY299))</f>
        <v/>
      </c>
      <c r="BB299" s="51" t="str">
        <f aca="false">IF(AND(Y299="CONSUMO",AG299="ANEXO I",AY299&gt;4%),(AI299-(P299+L299-N299+Q299)*0.0514)/0.83*(0.5177)*(0.17)-AI299*0.0514,IF(AND(Y299="CONSUMO",AG299="ANEXO II",AY299&gt;4%),(AI299-(P299+L299-N299+Q299)*0.041)/0.83*(0.3295)*(0.17)-AI299*0.041,IF(AND(Y299="CONSUMO",AG299="ANEXO I",AY299=4%),(AI299-(P299+L299-N299+Q299)*0.04)/0.83*(0.5177)*(0.17)-AI299*0.04,IF(AND(Y299="CONSUMO",AG299="ANEXO II",AY299=4%),(AI299-(P299+L299-N299+Q299)*0.04)/0.83*(0.3295)*(0.17)-AI299*0.04,""))))</f>
        <v/>
      </c>
      <c r="BC299" s="51" t="str">
        <f aca="false">IF(C299="","",IF(AND(Y299="CONSUMO",AC299="SIM")*OR(AG299="-",AG299="BIT"),IF(E299&lt;&gt;"",(AI299-(P299+L299-N299+Q299)*AY299)/0.83),""))</f>
        <v/>
      </c>
      <c r="BD299" s="51" t="str">
        <f aca="false">IF(BC299="","",BC299*0.17)</f>
        <v/>
      </c>
      <c r="BE299" s="51" t="str">
        <f aca="false">IF(I299=6908,0,IF(BC299="","",BD299-((P299+L299-N299+Q299)*AY299)))</f>
        <v/>
      </c>
      <c r="BF299" s="53" t="str">
        <f aca="false">IF(B299="","",IF(OR(B299="",E299="Regime Normal"),0,(AI299-Q299)*VLOOKUP(R299,Dados!$X$98:$Y$108,2,0)))</f>
        <v/>
      </c>
      <c r="BG299" s="54" t="str">
        <f aca="false">IFERROR(VLOOKUP(I299,Dados!$AC$27:$AD$43,2,0),IF(B299="","",IF(D299&lt;&gt;"MT",IF(AND(AC299="SIM",Y299="Revenda"),"2403",IF(AND(AC299="SIM",Y299="Consumo"),"2407",IF(AND(AC299="NÃO",Y299="Revenda"),"2102",IF(AND(AC299="NÃO",Y299="Consumo"),"2556",)))),REPLACE(I299,1,1,1))))</f>
        <v/>
      </c>
    </row>
    <row r="300" customFormat="false" ht="12.8" hidden="false" customHeight="false" outlineLevel="0" collapsed="false">
      <c r="Y300" s="45"/>
      <c r="Z300" s="46" t="str">
        <f aca="false">IF(B300="","",(IFERROR(VLOOKUP(H300,Dados!A$3:B$15000,2,0),"Não Encontrado")))</f>
        <v/>
      </c>
      <c r="AA300" s="46" t="str">
        <f aca="false">IF(B300="","",(IFERROR(VLOOKUP(G300,Dados!C$3:E$15000,3,0),"Não Encontrado")))</f>
        <v/>
      </c>
      <c r="AB300" s="46" t="str">
        <f aca="false">IFERROR(IF(Z300&lt;&gt;"Não Encontrado",Z300,IF(AA300&lt;&gt;"Não Encontrado",AA300,"")),"")</f>
        <v/>
      </c>
      <c r="AC300" s="45" t="str">
        <f aca="false">IF(B300="","",IF(AB300="","NÃO","SIM"))</f>
        <v/>
      </c>
      <c r="AD300" s="45" t="str">
        <f aca="false">IFERROR(VLOOKUP(G300,Dados!$P$3:$R$500,3,0),"")</f>
        <v/>
      </c>
      <c r="AE300" s="45" t="str">
        <f aca="false">IFERROR(VLOOKUP(G300,Dados!$K$3:$L$500,2,0),"")</f>
        <v/>
      </c>
      <c r="AF300" s="45" t="str">
        <f aca="false">IFERROR(VLOOKUP(G300,Dados!$M$3:$N$500,2,0),"")</f>
        <v/>
      </c>
      <c r="AG300" s="45" t="str">
        <f aca="false">IF(F300="","",IF(AND(AD300="",AE300="",AF300=""),"-",IF(AND(AD300="BIT",AE300="",AF300=""),"BIT",IF(AND(AE300="ANEXO I",AD300="",AF300=""),"ANEXO I",IF(AND(AF300="ANEXO II",AD300="",AE300=""),"ANEXO II","Escolher")))))</f>
        <v/>
      </c>
      <c r="AH300" s="45" t="str">
        <f aca="false">IF(AG300&lt;&gt;"Pneus","",IFERROR(VLOOKUP(R300,Dados!$X$2:$Z$5,3,0)*(AI300-Q300),VLOOKUP(D300,Dados!$X$7:$Z$33,3,0)*(AI300-Q300)))</f>
        <v/>
      </c>
      <c r="AI300" s="47" t="str">
        <f aca="false">IF(B300="","",P300+Q300+O300+M300+L300-N300)</f>
        <v/>
      </c>
      <c r="AJ300" s="48" t="str">
        <f aca="false">IFERROR(IF(AND(AC300="SIM",AG300="-",Y300="REVENDA"),(AB300/1+1)*AI300,IF(AND(AC300="SIM",AG300="Pneus",Y300="REVENDA"),(AB300/1+1)*(AI300-AH300),"")),"")</f>
        <v/>
      </c>
      <c r="AK300" s="48" t="str">
        <f aca="false">IF(AJ300="","",AJ300*17%)</f>
        <v/>
      </c>
      <c r="AL300" s="48" t="str">
        <f aca="false">IFERROR(IF(AC300="NÃO","",IF(AK300="","",IF(E300="Simples Nacional",BF300,IF(T300=0.12,U300*0.5833337002,IF(T300=0,AI300*0.07,U300))))),"")</f>
        <v/>
      </c>
      <c r="AM300" s="47" t="str">
        <f aca="false">IFERROR(IF(AC300="NÃO","",IF(OR(AG300="-",AG300="Pneus"),AK300-AL300,"")),"")</f>
        <v/>
      </c>
      <c r="AN300" s="48" t="str">
        <f aca="false">IF(AND(Y300="REVENDA",AC300="SIM",AG300="BIT"),((AB300/1+1)*AI300)*0.4117,"")</f>
        <v/>
      </c>
      <c r="AO300" s="48" t="str">
        <f aca="false">IF(AN300="","",AN300*17%)</f>
        <v/>
      </c>
      <c r="AP300" s="49" t="str">
        <f aca="false">IF(AN300="","",IF(T300=0.12,(U300*0.4117)*0.4117,IF(T300=0,(AI300*0.07)*0.4117,U300*0.4117)))</f>
        <v/>
      </c>
      <c r="AQ300" s="47" t="str">
        <f aca="false">IF(AN300="","",AO300-AP300)</f>
        <v/>
      </c>
      <c r="AR300" s="50" t="str">
        <f aca="false">IFERROR(IF(AND(AC300="SIM",Y300="REVENDA",LEFT(AG300,5)="ANEXO")*OR(AE300="ANEXO I",AF300="ANEXO II"),VLOOKUP(H300,Dados!G:I,2,0),""),"INSERIR MVA")</f>
        <v/>
      </c>
      <c r="AS300" s="48" t="str">
        <f aca="false">IF(LEFT(AG300,5)="ANEXO",VLOOKUP(AG300,Dados!$X$111:$Z$112,2,0)*(AI300-Q300),"")</f>
        <v/>
      </c>
      <c r="AT300" s="48" t="str">
        <f aca="false">IFERROR(IF(AR300="","",(AI300*AR300)+AI300),"INSERIR MVA")</f>
        <v/>
      </c>
      <c r="AU300" s="48" t="str">
        <f aca="false">IF(AT300="","",IF(AY300=0.04,U300,AS300*AY300))</f>
        <v/>
      </c>
      <c r="AV300" s="47" t="str">
        <f aca="false">IFERROR(IF(AU300="","",(VLOOKUP(AG300,Dados!$X$111:$Z$112,3,0)*AT300*0.17)),"INSERIR MVA")</f>
        <v/>
      </c>
      <c r="AW300" s="47" t="str">
        <f aca="false">IFERROR(IF(AR300="","",AV300-AU300),"")</f>
        <v/>
      </c>
      <c r="AX300" s="51" t="str">
        <f aca="false">IFERROR(IF(AC300="NÃO","",IF(AM300&lt;&gt;"",AM300-W300,IF(AQ300&lt;&gt;"",AQ300-W300,IF(AW300&lt;&gt;"",AW300-W300,"")))),"")</f>
        <v/>
      </c>
      <c r="AY300" s="46" t="str">
        <f aca="false">IFERROR(IF(ISNA(VLOOKUP(R300,Dados!$X$2:$Y$5,2,0)),VLOOKUP(D300,Dados!$X$7:$Y$33,2,0),VLOOKUP(R300,Dados!$X$2:$Y$5,2,0)),"")</f>
        <v/>
      </c>
      <c r="AZ300" s="52" t="str">
        <f aca="false">IF(C300="","",IF(AND(Y300="CONSUMO",AC300="NÃO")*OR(AG300="-",AG300="BIT"),IF(E300&lt;&gt;"",(AI300-(P300+L300-N300+Q300)*AY300)/0.83),""))</f>
        <v/>
      </c>
      <c r="BA300" s="51" t="str">
        <f aca="false">IF(AZ300="","",AZ300*0.17-((P300+L300-N300+Q300)*AY300))</f>
        <v/>
      </c>
      <c r="BB300" s="51" t="str">
        <f aca="false">IF(AND(Y300="CONSUMO",AG300="ANEXO I",AY300&gt;4%),(AI300-(P300+L300-N300+Q300)*0.0514)/0.83*(0.5177)*(0.17)-AI300*0.0514,IF(AND(Y300="CONSUMO",AG300="ANEXO II",AY300&gt;4%),(AI300-(P300+L300-N300+Q300)*0.041)/0.83*(0.3295)*(0.17)-AI300*0.041,IF(AND(Y300="CONSUMO",AG300="ANEXO I",AY300=4%),(AI300-(P300+L300-N300+Q300)*0.04)/0.83*(0.5177)*(0.17)-AI300*0.04,IF(AND(Y300="CONSUMO",AG300="ANEXO II",AY300=4%),(AI300-(P300+L300-N300+Q300)*0.04)/0.83*(0.3295)*(0.17)-AI300*0.04,""))))</f>
        <v/>
      </c>
      <c r="BC300" s="51" t="str">
        <f aca="false">IF(C300="","",IF(AND(Y300="CONSUMO",AC300="SIM")*OR(AG300="-",AG300="BIT"),IF(E300&lt;&gt;"",(AI300-(P300+L300-N300+Q300)*AY300)/0.83),""))</f>
        <v/>
      </c>
      <c r="BD300" s="51" t="str">
        <f aca="false">IF(BC300="","",BC300*0.17)</f>
        <v/>
      </c>
      <c r="BE300" s="51" t="str">
        <f aca="false">IF(I300=6908,0,IF(BC300="","",BD300-((P300+L300-N300+Q300)*AY300)))</f>
        <v/>
      </c>
      <c r="BF300" s="53" t="str">
        <f aca="false">IF(B300="","",IF(OR(B300="",E300="Regime Normal"),0,(AI300-Q300)*VLOOKUP(R300,Dados!$X$98:$Y$108,2,0)))</f>
        <v/>
      </c>
      <c r="BG300" s="54" t="str">
        <f aca="false">IFERROR(VLOOKUP(I300,Dados!$AC$27:$AD$43,2,0),IF(B300="","",IF(D300&lt;&gt;"MT",IF(AND(AC300="SIM",Y300="Revenda"),"2403",IF(AND(AC300="SIM",Y300="Consumo"),"2407",IF(AND(AC300="NÃO",Y300="Revenda"),"2102",IF(AND(AC300="NÃO",Y300="Consumo"),"2556",)))),REPLACE(I300,1,1,1))))</f>
        <v/>
      </c>
    </row>
    <row r="301" customFormat="false" ht="12.8" hidden="false" customHeight="false" outlineLevel="0" collapsed="false">
      <c r="Y301" s="45"/>
      <c r="Z301" s="46" t="str">
        <f aca="false">IF(B301="","",(IFERROR(VLOOKUP(H301,Dados!A$3:B$15000,2,0),"Não Encontrado")))</f>
        <v/>
      </c>
      <c r="AA301" s="46" t="str">
        <f aca="false">IF(B301="","",(IFERROR(VLOOKUP(G301,Dados!C$3:E$15000,3,0),"Não Encontrado")))</f>
        <v/>
      </c>
      <c r="AB301" s="46" t="str">
        <f aca="false">IFERROR(IF(Z301&lt;&gt;"Não Encontrado",Z301,IF(AA301&lt;&gt;"Não Encontrado",AA301,"")),"")</f>
        <v/>
      </c>
      <c r="AC301" s="45" t="str">
        <f aca="false">IF(B301="","",IF(AB301="","NÃO","SIM"))</f>
        <v/>
      </c>
      <c r="AD301" s="45" t="str">
        <f aca="false">IFERROR(VLOOKUP(G301,Dados!$P$3:$R$500,3,0),"")</f>
        <v/>
      </c>
      <c r="AE301" s="45" t="str">
        <f aca="false">IFERROR(VLOOKUP(G301,Dados!$K$3:$L$500,2,0),"")</f>
        <v/>
      </c>
      <c r="AF301" s="45" t="str">
        <f aca="false">IFERROR(VLOOKUP(G301,Dados!$M$3:$N$500,2,0),"")</f>
        <v/>
      </c>
      <c r="AG301" s="45" t="str">
        <f aca="false">IF(F301="","",IF(AND(AD301="",AE301="",AF301=""),"-",IF(AND(AD301="BIT",AE301="",AF301=""),"BIT",IF(AND(AE301="ANEXO I",AD301="",AF301=""),"ANEXO I",IF(AND(AF301="ANEXO II",AD301="",AE301=""),"ANEXO II","Escolher")))))</f>
        <v/>
      </c>
      <c r="AH301" s="45" t="str">
        <f aca="false">IF(AG301&lt;&gt;"Pneus","",IFERROR(VLOOKUP(R301,Dados!$X$2:$Z$5,3,0)*(AI301-Q301),VLOOKUP(D301,Dados!$X$7:$Z$33,3,0)*(AI301-Q301)))</f>
        <v/>
      </c>
      <c r="AI301" s="47" t="str">
        <f aca="false">IF(B301="","",P301+Q301+O301+M301+L301-N301)</f>
        <v/>
      </c>
      <c r="AJ301" s="48" t="str">
        <f aca="false">IFERROR(IF(AND(AC301="SIM",AG301="-",Y301="REVENDA"),(AB301/1+1)*AI301,IF(AND(AC301="SIM",AG301="Pneus",Y301="REVENDA"),(AB301/1+1)*(AI301-AH301),"")),"")</f>
        <v/>
      </c>
      <c r="AK301" s="48" t="str">
        <f aca="false">IF(AJ301="","",AJ301*17%)</f>
        <v/>
      </c>
      <c r="AL301" s="48" t="str">
        <f aca="false">IFERROR(IF(AC301="NÃO","",IF(AK301="","",IF(E301="Simples Nacional",BF301,IF(T301=0.12,U301*0.5833337002,IF(T301=0,AI301*0.07,U301))))),"")</f>
        <v/>
      </c>
      <c r="AM301" s="47" t="str">
        <f aca="false">IFERROR(IF(AC301="NÃO","",IF(OR(AG301="-",AG301="Pneus"),AK301-AL301,"")),"")</f>
        <v/>
      </c>
      <c r="AN301" s="48" t="str">
        <f aca="false">IF(AND(Y301="REVENDA",AC301="SIM",AG301="BIT"),((AB301/1+1)*AI301)*0.4117,"")</f>
        <v/>
      </c>
      <c r="AO301" s="48" t="str">
        <f aca="false">IF(AN301="","",AN301*17%)</f>
        <v/>
      </c>
      <c r="AP301" s="49" t="str">
        <f aca="false">IF(AN301="","",IF(T301=0.12,(U301*0.4117)*0.4117,IF(T301=0,(AI301*0.07)*0.4117,U301*0.4117)))</f>
        <v/>
      </c>
      <c r="AQ301" s="47" t="str">
        <f aca="false">IF(AN301="","",AO301-AP301)</f>
        <v/>
      </c>
      <c r="AR301" s="50" t="str">
        <f aca="false">IFERROR(IF(AND(AC301="SIM",Y301="REVENDA",LEFT(AG301,5)="ANEXO")*OR(AE301="ANEXO I",AF301="ANEXO II"),VLOOKUP(H301,Dados!G:I,2,0),""),"INSERIR MVA")</f>
        <v/>
      </c>
      <c r="AS301" s="48" t="str">
        <f aca="false">IF(LEFT(AG301,5)="ANEXO",VLOOKUP(AG301,Dados!$X$111:$Z$112,2,0)*(AI301-Q301),"")</f>
        <v/>
      </c>
      <c r="AT301" s="48" t="str">
        <f aca="false">IFERROR(IF(AR301="","",(AI301*AR301)+AI301),"INSERIR MVA")</f>
        <v/>
      </c>
      <c r="AU301" s="48" t="str">
        <f aca="false">IF(AT301="","",IF(AY301=0.04,U301,AS301*AY301))</f>
        <v/>
      </c>
      <c r="AV301" s="47" t="str">
        <f aca="false">IFERROR(IF(AU301="","",(VLOOKUP(AG301,Dados!$X$111:$Z$112,3,0)*AT301*0.17)),"INSERIR MVA")</f>
        <v/>
      </c>
      <c r="AW301" s="47" t="str">
        <f aca="false">IFERROR(IF(AR301="","",AV301-AU301),"")</f>
        <v/>
      </c>
      <c r="AX301" s="51" t="str">
        <f aca="false">IFERROR(IF(AC301="NÃO","",IF(AM301&lt;&gt;"",AM301-W301,IF(AQ301&lt;&gt;"",AQ301-W301,IF(AW301&lt;&gt;"",AW301-W301,"")))),"")</f>
        <v/>
      </c>
      <c r="AY301" s="46" t="str">
        <f aca="false">IFERROR(IF(ISNA(VLOOKUP(R301,Dados!$X$2:$Y$5,2,0)),VLOOKUP(D301,Dados!$X$7:$Y$33,2,0),VLOOKUP(R301,Dados!$X$2:$Y$5,2,0)),"")</f>
        <v/>
      </c>
      <c r="AZ301" s="52" t="str">
        <f aca="false">IF(C301="","",IF(AND(Y301="CONSUMO",AC301="NÃO")*OR(AG301="-",AG301="BIT"),IF(E301&lt;&gt;"",(AI301-(P301+L301-N301+Q301)*AY301)/0.83),""))</f>
        <v/>
      </c>
      <c r="BA301" s="51" t="str">
        <f aca="false">IF(AZ301="","",AZ301*0.17-((P301+L301-N301+Q301)*AY301))</f>
        <v/>
      </c>
      <c r="BB301" s="51" t="str">
        <f aca="false">IF(AND(Y301="CONSUMO",AG301="ANEXO I",AY301&gt;4%),(AI301-(P301+L301-N301+Q301)*0.0514)/0.83*(0.5177)*(0.17)-AI301*0.0514,IF(AND(Y301="CONSUMO",AG301="ANEXO II",AY301&gt;4%),(AI301-(P301+L301-N301+Q301)*0.041)/0.83*(0.3295)*(0.17)-AI301*0.041,IF(AND(Y301="CONSUMO",AG301="ANEXO I",AY301=4%),(AI301-(P301+L301-N301+Q301)*0.04)/0.83*(0.5177)*(0.17)-AI301*0.04,IF(AND(Y301="CONSUMO",AG301="ANEXO II",AY301=4%),(AI301-(P301+L301-N301+Q301)*0.04)/0.83*(0.3295)*(0.17)-AI301*0.04,""))))</f>
        <v/>
      </c>
      <c r="BC301" s="51" t="str">
        <f aca="false">IF(C301="","",IF(AND(Y301="CONSUMO",AC301="SIM")*OR(AG301="-",AG301="BIT"),IF(E301&lt;&gt;"",(AI301-(P301+L301-N301+Q301)*AY301)/0.83),""))</f>
        <v/>
      </c>
      <c r="BD301" s="51" t="str">
        <f aca="false">IF(BC301="","",BC301*0.17)</f>
        <v/>
      </c>
      <c r="BE301" s="51" t="str">
        <f aca="false">IF(I301=6908,0,IF(BC301="","",BD301-((P301+L301-N301+Q301)*AY301)))</f>
        <v/>
      </c>
      <c r="BF301" s="53" t="str">
        <f aca="false">IF(B301="","",IF(OR(B301="",E301="Regime Normal"),0,(AI301-Q301)*VLOOKUP(R301,Dados!$X$98:$Y$108,2,0)))</f>
        <v/>
      </c>
      <c r="BG301" s="54" t="str">
        <f aca="false">IFERROR(VLOOKUP(I301,Dados!$AC$27:$AD$43,2,0),IF(B301="","",IF(D301&lt;&gt;"MT",IF(AND(AC301="SIM",Y301="Revenda"),"2403",IF(AND(AC301="SIM",Y301="Consumo"),"2407",IF(AND(AC301="NÃO",Y301="Revenda"),"2102",IF(AND(AC301="NÃO",Y301="Consumo"),"2556",)))),REPLACE(I301,1,1,1))))</f>
        <v/>
      </c>
    </row>
    <row r="302" customFormat="false" ht="12.8" hidden="false" customHeight="false" outlineLevel="0" collapsed="false">
      <c r="Y302" s="45"/>
      <c r="Z302" s="46" t="str">
        <f aca="false">IF(B302="","",(IFERROR(VLOOKUP(H302,Dados!A$3:B$15000,2,0),"Não Encontrado")))</f>
        <v/>
      </c>
      <c r="AA302" s="46" t="str">
        <f aca="false">IF(B302="","",(IFERROR(VLOOKUP(G302,Dados!C$3:E$15000,3,0),"Não Encontrado")))</f>
        <v/>
      </c>
      <c r="AB302" s="46" t="str">
        <f aca="false">IFERROR(IF(Z302&lt;&gt;"Não Encontrado",Z302,IF(AA302&lt;&gt;"Não Encontrado",AA302,"")),"")</f>
        <v/>
      </c>
      <c r="AC302" s="45" t="str">
        <f aca="false">IF(B302="","",IF(AB302="","NÃO","SIM"))</f>
        <v/>
      </c>
      <c r="AD302" s="45" t="str">
        <f aca="false">IFERROR(VLOOKUP(G302,Dados!$P$3:$R$500,3,0),"")</f>
        <v/>
      </c>
      <c r="AE302" s="45" t="str">
        <f aca="false">IFERROR(VLOOKUP(G302,Dados!$K$3:$L$500,2,0),"")</f>
        <v/>
      </c>
      <c r="AF302" s="45" t="str">
        <f aca="false">IFERROR(VLOOKUP(G302,Dados!$M$3:$N$500,2,0),"")</f>
        <v/>
      </c>
      <c r="AG302" s="45" t="str">
        <f aca="false">IF(F302="","",IF(AND(AD302="",AE302="",AF302=""),"-",IF(AND(AD302="BIT",AE302="",AF302=""),"BIT",IF(AND(AE302="ANEXO I",AD302="",AF302=""),"ANEXO I",IF(AND(AF302="ANEXO II",AD302="",AE302=""),"ANEXO II","Escolher")))))</f>
        <v/>
      </c>
      <c r="AH302" s="45" t="str">
        <f aca="false">IF(AG302&lt;&gt;"Pneus","",IFERROR(VLOOKUP(R302,Dados!$X$2:$Z$5,3,0)*(AI302-Q302),VLOOKUP(D302,Dados!$X$7:$Z$33,3,0)*(AI302-Q302)))</f>
        <v/>
      </c>
      <c r="AI302" s="47" t="str">
        <f aca="false">IF(B302="","",P302+Q302+O302+M302+L302-N302)</f>
        <v/>
      </c>
      <c r="AJ302" s="48" t="str">
        <f aca="false">IFERROR(IF(AND(AC302="SIM",AG302="-",Y302="REVENDA"),(AB302/1+1)*AI302,IF(AND(AC302="SIM",AG302="Pneus",Y302="REVENDA"),(AB302/1+1)*(AI302-AH302),"")),"")</f>
        <v/>
      </c>
      <c r="AK302" s="48" t="str">
        <f aca="false">IF(AJ302="","",AJ302*17%)</f>
        <v/>
      </c>
      <c r="AL302" s="48" t="str">
        <f aca="false">IFERROR(IF(AC302="NÃO","",IF(AK302="","",IF(E302="Simples Nacional",BF302,IF(T302=0.12,U302*0.5833337002,IF(T302=0,AI302*0.07,U302))))),"")</f>
        <v/>
      </c>
      <c r="AM302" s="47" t="str">
        <f aca="false">IFERROR(IF(AC302="NÃO","",IF(OR(AG302="-",AG302="Pneus"),AK302-AL302,"")),"")</f>
        <v/>
      </c>
      <c r="AN302" s="48" t="str">
        <f aca="false">IF(AND(Y302="REVENDA",AC302="SIM",AG302="BIT"),((AB302/1+1)*AI302)*0.4117,"")</f>
        <v/>
      </c>
      <c r="AO302" s="48" t="str">
        <f aca="false">IF(AN302="","",AN302*17%)</f>
        <v/>
      </c>
      <c r="AP302" s="49" t="str">
        <f aca="false">IF(AN302="","",IF(T302=0.12,(U302*0.4117)*0.4117,IF(T302=0,(AI302*0.07)*0.4117,U302*0.4117)))</f>
        <v/>
      </c>
      <c r="AQ302" s="47" t="str">
        <f aca="false">IF(AN302="","",AO302-AP302)</f>
        <v/>
      </c>
      <c r="AR302" s="50" t="str">
        <f aca="false">IFERROR(IF(AND(AC302="SIM",Y302="REVENDA",LEFT(AG302,5)="ANEXO")*OR(AE302="ANEXO I",AF302="ANEXO II"),VLOOKUP(H302,Dados!G:I,2,0),""),"INSERIR MVA")</f>
        <v/>
      </c>
      <c r="AS302" s="48" t="str">
        <f aca="false">IF(LEFT(AG302,5)="ANEXO",VLOOKUP(AG302,Dados!$X$111:$Z$112,2,0)*(AI302-Q302),"")</f>
        <v/>
      </c>
      <c r="AT302" s="48" t="str">
        <f aca="false">IFERROR(IF(AR302="","",(AI302*AR302)+AI302),"INSERIR MVA")</f>
        <v/>
      </c>
      <c r="AU302" s="48" t="str">
        <f aca="false">IF(AT302="","",IF(AY302=0.04,U302,AS302*AY302))</f>
        <v/>
      </c>
      <c r="AV302" s="47" t="str">
        <f aca="false">IFERROR(IF(AU302="","",(VLOOKUP(AG302,Dados!$X$111:$Z$112,3,0)*AT302*0.17)),"INSERIR MVA")</f>
        <v/>
      </c>
      <c r="AW302" s="47" t="str">
        <f aca="false">IFERROR(IF(AR302="","",AV302-AU302),"")</f>
        <v/>
      </c>
      <c r="AX302" s="51" t="str">
        <f aca="false">IFERROR(IF(AC302="NÃO","",IF(AM302&lt;&gt;"",AM302-W302,IF(AQ302&lt;&gt;"",AQ302-W302,IF(AW302&lt;&gt;"",AW302-W302,"")))),"")</f>
        <v/>
      </c>
      <c r="AY302" s="46" t="str">
        <f aca="false">IFERROR(IF(ISNA(VLOOKUP(R302,Dados!$X$2:$Y$5,2,0)),VLOOKUP(D302,Dados!$X$7:$Y$33,2,0),VLOOKUP(R302,Dados!$X$2:$Y$5,2,0)),"")</f>
        <v/>
      </c>
      <c r="AZ302" s="52" t="str">
        <f aca="false">IF(C302="","",IF(AND(Y302="CONSUMO",AC302="NÃO")*OR(AG302="-",AG302="BIT"),IF(E302&lt;&gt;"",(AI302-(P302+L302-N302+Q302)*AY302)/0.83),""))</f>
        <v/>
      </c>
      <c r="BA302" s="51" t="str">
        <f aca="false">IF(AZ302="","",AZ302*0.17-((P302+L302-N302+Q302)*AY302))</f>
        <v/>
      </c>
      <c r="BB302" s="51" t="str">
        <f aca="false">IF(AND(Y302="CONSUMO",AG302="ANEXO I",AY302&gt;4%),(AI302-(P302+L302-N302+Q302)*0.0514)/0.83*(0.5177)*(0.17)-AI302*0.0514,IF(AND(Y302="CONSUMO",AG302="ANEXO II",AY302&gt;4%),(AI302-(P302+L302-N302+Q302)*0.041)/0.83*(0.3295)*(0.17)-AI302*0.041,IF(AND(Y302="CONSUMO",AG302="ANEXO I",AY302=4%),(AI302-(P302+L302-N302+Q302)*0.04)/0.83*(0.5177)*(0.17)-AI302*0.04,IF(AND(Y302="CONSUMO",AG302="ANEXO II",AY302=4%),(AI302-(P302+L302-N302+Q302)*0.04)/0.83*(0.3295)*(0.17)-AI302*0.04,""))))</f>
        <v/>
      </c>
      <c r="BC302" s="51" t="str">
        <f aca="false">IF(C302="","",IF(AND(Y302="CONSUMO",AC302="SIM")*OR(AG302="-",AG302="BIT"),IF(E302&lt;&gt;"",(AI302-(P302+L302-N302+Q302)*AY302)/0.83),""))</f>
        <v/>
      </c>
      <c r="BD302" s="51" t="str">
        <f aca="false">IF(BC302="","",BC302*0.17)</f>
        <v/>
      </c>
      <c r="BE302" s="51" t="str">
        <f aca="false">IF(I302=6908,0,IF(BC302="","",BD302-((P302+L302-N302+Q302)*AY302)))</f>
        <v/>
      </c>
      <c r="BF302" s="53" t="str">
        <f aca="false">IF(B302="","",IF(OR(B302="",E302="Regime Normal"),0,(AI302-Q302)*VLOOKUP(R302,Dados!$X$98:$Y$108,2,0)))</f>
        <v/>
      </c>
      <c r="BG302" s="54" t="str">
        <f aca="false">IFERROR(VLOOKUP(I302,Dados!$AC$27:$AD$43,2,0),IF(B302="","",IF(D302&lt;&gt;"MT",IF(AND(AC302="SIM",Y302="Revenda"),"2403",IF(AND(AC302="SIM",Y302="Consumo"),"2407",IF(AND(AC302="NÃO",Y302="Revenda"),"2102",IF(AND(AC302="NÃO",Y302="Consumo"),"2556",)))),REPLACE(I302,1,1,1))))</f>
        <v/>
      </c>
    </row>
    <row r="303" customFormat="false" ht="12.8" hidden="false" customHeight="false" outlineLevel="0" collapsed="false">
      <c r="Y303" s="45"/>
      <c r="Z303" s="46" t="str">
        <f aca="false">IF(B303="","",(IFERROR(VLOOKUP(H303,Dados!A$3:B$15000,2,0),"Não Encontrado")))</f>
        <v/>
      </c>
      <c r="AA303" s="46" t="str">
        <f aca="false">IF(B303="","",(IFERROR(VLOOKUP(G303,Dados!C$3:E$15000,3,0),"Não Encontrado")))</f>
        <v/>
      </c>
      <c r="AB303" s="46" t="str">
        <f aca="false">IFERROR(IF(Z303&lt;&gt;"Não Encontrado",Z303,IF(AA303&lt;&gt;"Não Encontrado",AA303,"")),"")</f>
        <v/>
      </c>
      <c r="AC303" s="45" t="str">
        <f aca="false">IF(B303="","",IF(AB303="","NÃO","SIM"))</f>
        <v/>
      </c>
      <c r="AD303" s="45" t="str">
        <f aca="false">IFERROR(VLOOKUP(G303,Dados!$P$3:$R$500,3,0),"")</f>
        <v/>
      </c>
      <c r="AE303" s="45" t="str">
        <f aca="false">IFERROR(VLOOKUP(G303,Dados!$K$3:$L$500,2,0),"")</f>
        <v/>
      </c>
      <c r="AF303" s="45" t="str">
        <f aca="false">IFERROR(VLOOKUP(G303,Dados!$M$3:$N$500,2,0),"")</f>
        <v/>
      </c>
      <c r="AG303" s="45" t="str">
        <f aca="false">IF(F303="","",IF(AND(AD303="",AE303="",AF303=""),"-",IF(AND(AD303="BIT",AE303="",AF303=""),"BIT",IF(AND(AE303="ANEXO I",AD303="",AF303=""),"ANEXO I",IF(AND(AF303="ANEXO II",AD303="",AE303=""),"ANEXO II","Escolher")))))</f>
        <v/>
      </c>
      <c r="AH303" s="45" t="str">
        <f aca="false">IF(AG303&lt;&gt;"Pneus","",IFERROR(VLOOKUP(R303,Dados!$X$2:$Z$5,3,0)*(AI303-Q303),VLOOKUP(D303,Dados!$X$7:$Z$33,3,0)*(AI303-Q303)))</f>
        <v/>
      </c>
      <c r="AI303" s="47" t="str">
        <f aca="false">IF(B303="","",P303+Q303+O303+M303+L303-N303)</f>
        <v/>
      </c>
      <c r="AJ303" s="48" t="str">
        <f aca="false">IFERROR(IF(AND(AC303="SIM",AG303="-",Y303="REVENDA"),(AB303/1+1)*AI303,IF(AND(AC303="SIM",AG303="Pneus",Y303="REVENDA"),(AB303/1+1)*(AI303-AH303),"")),"")</f>
        <v/>
      </c>
      <c r="AK303" s="48" t="str">
        <f aca="false">IF(AJ303="","",AJ303*17%)</f>
        <v/>
      </c>
      <c r="AL303" s="48" t="str">
        <f aca="false">IFERROR(IF(AC303="NÃO","",IF(AK303="","",IF(E303="Simples Nacional",BF303,IF(T303=0.12,U303*0.5833337002,IF(T303=0,AI303*0.07,U303))))),"")</f>
        <v/>
      </c>
      <c r="AM303" s="47" t="str">
        <f aca="false">IFERROR(IF(AC303="NÃO","",IF(OR(AG303="-",AG303="Pneus"),AK303-AL303,"")),"")</f>
        <v/>
      </c>
      <c r="AN303" s="48" t="str">
        <f aca="false">IF(AND(Y303="REVENDA",AC303="SIM",AG303="BIT"),((AB303/1+1)*AI303)*0.4117,"")</f>
        <v/>
      </c>
      <c r="AO303" s="48" t="str">
        <f aca="false">IF(AN303="","",AN303*17%)</f>
        <v/>
      </c>
      <c r="AP303" s="49" t="str">
        <f aca="false">IF(AN303="","",IF(T303=0.12,(U303*0.4117)*0.4117,IF(T303=0,(AI303*0.07)*0.4117,U303*0.4117)))</f>
        <v/>
      </c>
      <c r="AQ303" s="47" t="str">
        <f aca="false">IF(AN303="","",AO303-AP303)</f>
        <v/>
      </c>
      <c r="AR303" s="50" t="str">
        <f aca="false">IFERROR(IF(AND(AC303="SIM",Y303="REVENDA",LEFT(AG303,5)="ANEXO")*OR(AE303="ANEXO I",AF303="ANEXO II"),VLOOKUP(H303,Dados!G:I,2,0),""),"INSERIR MVA")</f>
        <v/>
      </c>
      <c r="AS303" s="48" t="str">
        <f aca="false">IF(LEFT(AG303,5)="ANEXO",VLOOKUP(AG303,Dados!$X$111:$Z$112,2,0)*(AI303-Q303),"")</f>
        <v/>
      </c>
      <c r="AT303" s="48" t="str">
        <f aca="false">IFERROR(IF(AR303="","",(AI303*AR303)+AI303),"INSERIR MVA")</f>
        <v/>
      </c>
      <c r="AU303" s="48" t="str">
        <f aca="false">IF(AT303="","",IF(AY303=0.04,U303,AS303*AY303))</f>
        <v/>
      </c>
      <c r="AV303" s="47" t="str">
        <f aca="false">IFERROR(IF(AU303="","",(VLOOKUP(AG303,Dados!$X$111:$Z$112,3,0)*AT303*0.17)),"INSERIR MVA")</f>
        <v/>
      </c>
      <c r="AW303" s="47" t="str">
        <f aca="false">IFERROR(IF(AR303="","",AV303-AU303),"")</f>
        <v/>
      </c>
      <c r="AX303" s="51" t="str">
        <f aca="false">IFERROR(IF(AC303="NÃO","",IF(AM303&lt;&gt;"",AM303-W303,IF(AQ303&lt;&gt;"",AQ303-W303,IF(AW303&lt;&gt;"",AW303-W303,"")))),"")</f>
        <v/>
      </c>
      <c r="AY303" s="46" t="str">
        <f aca="false">IFERROR(IF(ISNA(VLOOKUP(R303,Dados!$X$2:$Y$5,2,0)),VLOOKUP(D303,Dados!$X$7:$Y$33,2,0),VLOOKUP(R303,Dados!$X$2:$Y$5,2,0)),"")</f>
        <v/>
      </c>
      <c r="AZ303" s="52" t="str">
        <f aca="false">IF(C303="","",IF(AND(Y303="CONSUMO",AC303="NÃO")*OR(AG303="-",AG303="BIT"),IF(E303&lt;&gt;"",(AI303-(P303+L303-N303+Q303)*AY303)/0.83),""))</f>
        <v/>
      </c>
      <c r="BA303" s="51" t="str">
        <f aca="false">IF(AZ303="","",AZ303*0.17-((P303+L303-N303+Q303)*AY303))</f>
        <v/>
      </c>
      <c r="BB303" s="51" t="str">
        <f aca="false">IF(AND(Y303="CONSUMO",AG303="ANEXO I",AY303&gt;4%),(AI303-(P303+L303-N303+Q303)*0.0514)/0.83*(0.5177)*(0.17)-AI303*0.0514,IF(AND(Y303="CONSUMO",AG303="ANEXO II",AY303&gt;4%),(AI303-(P303+L303-N303+Q303)*0.041)/0.83*(0.3295)*(0.17)-AI303*0.041,IF(AND(Y303="CONSUMO",AG303="ANEXO I",AY303=4%),(AI303-(P303+L303-N303+Q303)*0.04)/0.83*(0.5177)*(0.17)-AI303*0.04,IF(AND(Y303="CONSUMO",AG303="ANEXO II",AY303=4%),(AI303-(P303+L303-N303+Q303)*0.04)/0.83*(0.3295)*(0.17)-AI303*0.04,""))))</f>
        <v/>
      </c>
      <c r="BC303" s="51" t="str">
        <f aca="false">IF(C303="","",IF(AND(Y303="CONSUMO",AC303="SIM")*OR(AG303="-",AG303="BIT"),IF(E303&lt;&gt;"",(AI303-(P303+L303-N303+Q303)*AY303)/0.83),""))</f>
        <v/>
      </c>
      <c r="BD303" s="51" t="str">
        <f aca="false">IF(BC303="","",BC303*0.17)</f>
        <v/>
      </c>
      <c r="BE303" s="51" t="str">
        <f aca="false">IF(I303=6908,0,IF(BC303="","",BD303-((P303+L303-N303+Q303)*AY303)))</f>
        <v/>
      </c>
      <c r="BF303" s="53" t="str">
        <f aca="false">IF(B303="","",IF(OR(B303="",E303="Regime Normal"),0,(AI303-Q303)*VLOOKUP(R303,Dados!$X$98:$Y$108,2,0)))</f>
        <v/>
      </c>
      <c r="BG303" s="54" t="str">
        <f aca="false">IFERROR(VLOOKUP(I303,Dados!$AC$27:$AD$43,2,0),IF(B303="","",IF(D303&lt;&gt;"MT",IF(AND(AC303="SIM",Y303="Revenda"),"2403",IF(AND(AC303="SIM",Y303="Consumo"),"2407",IF(AND(AC303="NÃO",Y303="Revenda"),"2102",IF(AND(AC303="NÃO",Y303="Consumo"),"2556",)))),REPLACE(I303,1,1,1))))</f>
        <v/>
      </c>
    </row>
    <row r="304" customFormat="false" ht="12.8" hidden="false" customHeight="false" outlineLevel="0" collapsed="false">
      <c r="Y304" s="45"/>
      <c r="Z304" s="46" t="str">
        <f aca="false">IF(B304="","",(IFERROR(VLOOKUP(H304,Dados!A$3:B$15000,2,0),"Não Encontrado")))</f>
        <v/>
      </c>
      <c r="AA304" s="46" t="str">
        <f aca="false">IF(B304="","",(IFERROR(VLOOKUP(G304,Dados!C$3:E$15000,3,0),"Não Encontrado")))</f>
        <v/>
      </c>
      <c r="AB304" s="46" t="str">
        <f aca="false">IFERROR(IF(Z304&lt;&gt;"Não Encontrado",Z304,IF(AA304&lt;&gt;"Não Encontrado",AA304,"")),"")</f>
        <v/>
      </c>
      <c r="AC304" s="45" t="str">
        <f aca="false">IF(B304="","",IF(AB304="","NÃO","SIM"))</f>
        <v/>
      </c>
      <c r="AD304" s="45" t="str">
        <f aca="false">IFERROR(VLOOKUP(G304,Dados!$P$3:$R$500,3,0),"")</f>
        <v/>
      </c>
      <c r="AE304" s="45" t="str">
        <f aca="false">IFERROR(VLOOKUP(G304,Dados!$K$3:$L$500,2,0),"")</f>
        <v/>
      </c>
      <c r="AF304" s="45" t="str">
        <f aca="false">IFERROR(VLOOKUP(G304,Dados!$M$3:$N$500,2,0),"")</f>
        <v/>
      </c>
      <c r="AG304" s="45" t="str">
        <f aca="false">IF(F304="","",IF(AND(AD304="",AE304="",AF304=""),"-",IF(AND(AD304="BIT",AE304="",AF304=""),"BIT",IF(AND(AE304="ANEXO I",AD304="",AF304=""),"ANEXO I",IF(AND(AF304="ANEXO II",AD304="",AE304=""),"ANEXO II","Escolher")))))</f>
        <v/>
      </c>
      <c r="AH304" s="45" t="str">
        <f aca="false">IF(AG304&lt;&gt;"Pneus","",IFERROR(VLOOKUP(R304,Dados!$X$2:$Z$5,3,0)*(AI304-Q304),VLOOKUP(D304,Dados!$X$7:$Z$33,3,0)*(AI304-Q304)))</f>
        <v/>
      </c>
      <c r="AI304" s="47" t="str">
        <f aca="false">IF(B304="","",P304+Q304+O304+M304+L304-N304)</f>
        <v/>
      </c>
      <c r="AJ304" s="48" t="str">
        <f aca="false">IFERROR(IF(AND(AC304="SIM",AG304="-",Y304="REVENDA"),(AB304/1+1)*AI304,IF(AND(AC304="SIM",AG304="Pneus",Y304="REVENDA"),(AB304/1+1)*(AI304-AH304),"")),"")</f>
        <v/>
      </c>
      <c r="AK304" s="48" t="str">
        <f aca="false">IF(AJ304="","",AJ304*17%)</f>
        <v/>
      </c>
      <c r="AL304" s="48" t="str">
        <f aca="false">IFERROR(IF(AC304="NÃO","",IF(AK304="","",IF(E304="Simples Nacional",BF304,IF(T304=0.12,U304*0.5833337002,IF(T304=0,AI304*0.07,U304))))),"")</f>
        <v/>
      </c>
      <c r="AM304" s="47" t="str">
        <f aca="false">IFERROR(IF(AC304="NÃO","",IF(OR(AG304="-",AG304="Pneus"),AK304-AL304,"")),"")</f>
        <v/>
      </c>
      <c r="AN304" s="48" t="str">
        <f aca="false">IF(AND(Y304="REVENDA",AC304="SIM",AG304="BIT"),((AB304/1+1)*AI304)*0.4117,"")</f>
        <v/>
      </c>
      <c r="AO304" s="48" t="str">
        <f aca="false">IF(AN304="","",AN304*17%)</f>
        <v/>
      </c>
      <c r="AP304" s="49" t="str">
        <f aca="false">IF(AN304="","",IF(T304=0.12,(U304*0.4117)*0.4117,IF(T304=0,(AI304*0.07)*0.4117,U304*0.4117)))</f>
        <v/>
      </c>
      <c r="AQ304" s="47" t="str">
        <f aca="false">IF(AN304="","",AO304-AP304)</f>
        <v/>
      </c>
      <c r="AR304" s="50" t="str">
        <f aca="false">IFERROR(IF(AND(AC304="SIM",Y304="REVENDA",LEFT(AG304,5)="ANEXO")*OR(AE304="ANEXO I",AF304="ANEXO II"),VLOOKUP(H304,Dados!G:I,2,0),""),"INSERIR MVA")</f>
        <v/>
      </c>
      <c r="AS304" s="48" t="str">
        <f aca="false">IF(LEFT(AG304,5)="ANEXO",VLOOKUP(AG304,Dados!$X$111:$Z$112,2,0)*(AI304-Q304),"")</f>
        <v/>
      </c>
      <c r="AT304" s="48" t="str">
        <f aca="false">IFERROR(IF(AR304="","",(AI304*AR304)+AI304),"INSERIR MVA")</f>
        <v/>
      </c>
      <c r="AU304" s="48" t="str">
        <f aca="false">IF(AT304="","",IF(AY304=0.04,U304,AS304*AY304))</f>
        <v/>
      </c>
      <c r="AV304" s="47" t="str">
        <f aca="false">IFERROR(IF(AU304="","",(VLOOKUP(AG304,Dados!$X$111:$Z$112,3,0)*AT304*0.17)),"INSERIR MVA")</f>
        <v/>
      </c>
      <c r="AW304" s="47" t="str">
        <f aca="false">IFERROR(IF(AR304="","",AV304-AU304),"")</f>
        <v/>
      </c>
      <c r="AX304" s="51" t="str">
        <f aca="false">IFERROR(IF(AC304="NÃO","",IF(AM304&lt;&gt;"",AM304-W304,IF(AQ304&lt;&gt;"",AQ304-W304,IF(AW304&lt;&gt;"",AW304-W304,"")))),"")</f>
        <v/>
      </c>
      <c r="AY304" s="46" t="str">
        <f aca="false">IFERROR(IF(ISNA(VLOOKUP(R304,Dados!$X$2:$Y$5,2,0)),VLOOKUP(D304,Dados!$X$7:$Y$33,2,0),VLOOKUP(R304,Dados!$X$2:$Y$5,2,0)),"")</f>
        <v/>
      </c>
      <c r="AZ304" s="52" t="str">
        <f aca="false">IF(C304="","",IF(AND(Y304="CONSUMO",AC304="NÃO")*OR(AG304="-",AG304="BIT"),IF(E304&lt;&gt;"",(AI304-(P304+L304-N304+Q304)*AY304)/0.83),""))</f>
        <v/>
      </c>
      <c r="BA304" s="51" t="str">
        <f aca="false">IF(AZ304="","",AZ304*0.17-((P304+L304-N304+Q304)*AY304))</f>
        <v/>
      </c>
      <c r="BB304" s="51" t="str">
        <f aca="false">IF(AND(Y304="CONSUMO",AG304="ANEXO I",AY304&gt;4%),(AI304-(P304+L304-N304+Q304)*0.0514)/0.83*(0.5177)*(0.17)-AI304*0.0514,IF(AND(Y304="CONSUMO",AG304="ANEXO II",AY304&gt;4%),(AI304-(P304+L304-N304+Q304)*0.041)/0.83*(0.3295)*(0.17)-AI304*0.041,IF(AND(Y304="CONSUMO",AG304="ANEXO I",AY304=4%),(AI304-(P304+L304-N304+Q304)*0.04)/0.83*(0.5177)*(0.17)-AI304*0.04,IF(AND(Y304="CONSUMO",AG304="ANEXO II",AY304=4%),(AI304-(P304+L304-N304+Q304)*0.04)/0.83*(0.3295)*(0.17)-AI304*0.04,""))))</f>
        <v/>
      </c>
      <c r="BC304" s="51" t="str">
        <f aca="false">IF(C304="","",IF(AND(Y304="CONSUMO",AC304="SIM")*OR(AG304="-",AG304="BIT"),IF(E304&lt;&gt;"",(AI304-(P304+L304-N304+Q304)*AY304)/0.83),""))</f>
        <v/>
      </c>
      <c r="BD304" s="51" t="str">
        <f aca="false">IF(BC304="","",BC304*0.17)</f>
        <v/>
      </c>
      <c r="BE304" s="51" t="str">
        <f aca="false">IF(I304=6908,0,IF(BC304="","",BD304-((P304+L304-N304+Q304)*AY304)))</f>
        <v/>
      </c>
      <c r="BF304" s="53" t="str">
        <f aca="false">IF(B304="","",IF(OR(B304="",E304="Regime Normal"),0,(AI304-Q304)*VLOOKUP(R304,Dados!$X$98:$Y$108,2,0)))</f>
        <v/>
      </c>
      <c r="BG304" s="54" t="str">
        <f aca="false">IFERROR(VLOOKUP(I304,Dados!$AC$27:$AD$43,2,0),IF(B304="","",IF(D304&lt;&gt;"MT",IF(AND(AC304="SIM",Y304="Revenda"),"2403",IF(AND(AC304="SIM",Y304="Consumo"),"2407",IF(AND(AC304="NÃO",Y304="Revenda"),"2102",IF(AND(AC304="NÃO",Y304="Consumo"),"2556",)))),REPLACE(I304,1,1,1))))</f>
        <v/>
      </c>
    </row>
    <row r="305" customFormat="false" ht="12.8" hidden="false" customHeight="false" outlineLevel="0" collapsed="false">
      <c r="Y305" s="45"/>
      <c r="Z305" s="46" t="str">
        <f aca="false">IF(B305="","",(IFERROR(VLOOKUP(H305,Dados!A$3:B$15000,2,0),"Não Encontrado")))</f>
        <v/>
      </c>
      <c r="AA305" s="46" t="str">
        <f aca="false">IF(B305="","",(IFERROR(VLOOKUP(G305,Dados!C$3:E$15000,3,0),"Não Encontrado")))</f>
        <v/>
      </c>
      <c r="AB305" s="46" t="str">
        <f aca="false">IFERROR(IF(Z305&lt;&gt;"Não Encontrado",Z305,IF(AA305&lt;&gt;"Não Encontrado",AA305,"")),"")</f>
        <v/>
      </c>
      <c r="AC305" s="45" t="str">
        <f aca="false">IF(B305="","",IF(AB305="","NÃO","SIM"))</f>
        <v/>
      </c>
      <c r="AD305" s="45" t="str">
        <f aca="false">IFERROR(VLOOKUP(G305,Dados!$P$3:$R$500,3,0),"")</f>
        <v/>
      </c>
      <c r="AE305" s="45" t="str">
        <f aca="false">IFERROR(VLOOKUP(G305,Dados!$K$3:$L$500,2,0),"")</f>
        <v/>
      </c>
      <c r="AF305" s="45" t="str">
        <f aca="false">IFERROR(VLOOKUP(G305,Dados!$M$3:$N$500,2,0),"")</f>
        <v/>
      </c>
      <c r="AG305" s="45" t="str">
        <f aca="false">IF(F305="","",IF(AND(AD305="",AE305="",AF305=""),"-",IF(AND(AD305="BIT",AE305="",AF305=""),"BIT",IF(AND(AE305="ANEXO I",AD305="",AF305=""),"ANEXO I",IF(AND(AF305="ANEXO II",AD305="",AE305=""),"ANEXO II","Escolher")))))</f>
        <v/>
      </c>
      <c r="AH305" s="45" t="str">
        <f aca="false">IF(AG305&lt;&gt;"Pneus","",IFERROR(VLOOKUP(R305,Dados!$X$2:$Z$5,3,0)*(AI305-Q305),VLOOKUP(D305,Dados!$X$7:$Z$33,3,0)*(AI305-Q305)))</f>
        <v/>
      </c>
      <c r="AI305" s="47" t="str">
        <f aca="false">IF(B305="","",P305+Q305+O305+M305+L305-N305)</f>
        <v/>
      </c>
      <c r="AJ305" s="48" t="str">
        <f aca="false">IFERROR(IF(AND(AC305="SIM",AG305="-",Y305="REVENDA"),(AB305/1+1)*AI305,IF(AND(AC305="SIM",AG305="Pneus",Y305="REVENDA"),(AB305/1+1)*(AI305-AH305),"")),"")</f>
        <v/>
      </c>
      <c r="AK305" s="48" t="str">
        <f aca="false">IF(AJ305="","",AJ305*17%)</f>
        <v/>
      </c>
      <c r="AL305" s="48" t="str">
        <f aca="false">IFERROR(IF(AC305="NÃO","",IF(AK305="","",IF(E305="Simples Nacional",BF305,IF(T305=0.12,U305*0.5833337002,IF(T305=0,AI305*0.07,U305))))),"")</f>
        <v/>
      </c>
      <c r="AM305" s="47" t="str">
        <f aca="false">IFERROR(IF(AC305="NÃO","",IF(OR(AG305="-",AG305="Pneus"),AK305-AL305,"")),"")</f>
        <v/>
      </c>
      <c r="AN305" s="48" t="str">
        <f aca="false">IF(AND(Y305="REVENDA",AC305="SIM",AG305="BIT"),((AB305/1+1)*AI305)*0.4117,"")</f>
        <v/>
      </c>
      <c r="AO305" s="48" t="str">
        <f aca="false">IF(AN305="","",AN305*17%)</f>
        <v/>
      </c>
      <c r="AP305" s="49" t="str">
        <f aca="false">IF(AN305="","",IF(T305=0.12,(U305*0.4117)*0.4117,IF(T305=0,(AI305*0.07)*0.4117,U305*0.4117)))</f>
        <v/>
      </c>
      <c r="AQ305" s="47" t="str">
        <f aca="false">IF(AN305="","",AO305-AP305)</f>
        <v/>
      </c>
      <c r="AR305" s="50" t="str">
        <f aca="false">IFERROR(IF(AND(AC305="SIM",Y305="REVENDA",LEFT(AG305,5)="ANEXO")*OR(AE305="ANEXO I",AF305="ANEXO II"),VLOOKUP(H305,Dados!G:I,2,0),""),"INSERIR MVA")</f>
        <v/>
      </c>
      <c r="AS305" s="48" t="str">
        <f aca="false">IF(LEFT(AG305,5)="ANEXO",VLOOKUP(AG305,Dados!$X$111:$Z$112,2,0)*(AI305-Q305),"")</f>
        <v/>
      </c>
      <c r="AT305" s="48" t="str">
        <f aca="false">IFERROR(IF(AR305="","",(AI305*AR305)+AI305),"INSERIR MVA")</f>
        <v/>
      </c>
      <c r="AU305" s="48" t="str">
        <f aca="false">IF(AT305="","",IF(AY305=0.04,U305,AS305*AY305))</f>
        <v/>
      </c>
      <c r="AV305" s="47" t="str">
        <f aca="false">IFERROR(IF(AU305="","",(VLOOKUP(AG305,Dados!$X$111:$Z$112,3,0)*AT305*0.17)),"INSERIR MVA")</f>
        <v/>
      </c>
      <c r="AW305" s="47" t="str">
        <f aca="false">IFERROR(IF(AR305="","",AV305-AU305),"")</f>
        <v/>
      </c>
      <c r="AX305" s="51" t="str">
        <f aca="false">IFERROR(IF(AC305="NÃO","",IF(AM305&lt;&gt;"",AM305-W305,IF(AQ305&lt;&gt;"",AQ305-W305,IF(AW305&lt;&gt;"",AW305-W305,"")))),"")</f>
        <v/>
      </c>
      <c r="AY305" s="46" t="str">
        <f aca="false">IFERROR(IF(ISNA(VLOOKUP(R305,Dados!$X$2:$Y$5,2,0)),VLOOKUP(D305,Dados!$X$7:$Y$33,2,0),VLOOKUP(R305,Dados!$X$2:$Y$5,2,0)),"")</f>
        <v/>
      </c>
      <c r="AZ305" s="52" t="str">
        <f aca="false">IF(C305="","",IF(AND(Y305="CONSUMO",AC305="NÃO")*OR(AG305="-",AG305="BIT"),IF(E305&lt;&gt;"",(AI305-(P305+L305-N305+Q305)*AY305)/0.83),""))</f>
        <v/>
      </c>
      <c r="BA305" s="51" t="str">
        <f aca="false">IF(AZ305="","",AZ305*0.17-((P305+L305-N305+Q305)*AY305))</f>
        <v/>
      </c>
      <c r="BB305" s="51" t="str">
        <f aca="false">IF(AND(Y305="CONSUMO",AG305="ANEXO I",AY305&gt;4%),(AI305-(P305+L305-N305+Q305)*0.0514)/0.83*(0.5177)*(0.17)-AI305*0.0514,IF(AND(Y305="CONSUMO",AG305="ANEXO II",AY305&gt;4%),(AI305-(P305+L305-N305+Q305)*0.041)/0.83*(0.3295)*(0.17)-AI305*0.041,IF(AND(Y305="CONSUMO",AG305="ANEXO I",AY305=4%),(AI305-(P305+L305-N305+Q305)*0.04)/0.83*(0.5177)*(0.17)-AI305*0.04,IF(AND(Y305="CONSUMO",AG305="ANEXO II",AY305=4%),(AI305-(P305+L305-N305+Q305)*0.04)/0.83*(0.3295)*(0.17)-AI305*0.04,""))))</f>
        <v/>
      </c>
      <c r="BC305" s="51" t="str">
        <f aca="false">IF(C305="","",IF(AND(Y305="CONSUMO",AC305="SIM")*OR(AG305="-",AG305="BIT"),IF(E305&lt;&gt;"",(AI305-(P305+L305-N305+Q305)*AY305)/0.83),""))</f>
        <v/>
      </c>
      <c r="BD305" s="51" t="str">
        <f aca="false">IF(BC305="","",BC305*0.17)</f>
        <v/>
      </c>
      <c r="BE305" s="51" t="str">
        <f aca="false">IF(I305=6908,0,IF(BC305="","",BD305-((P305+L305-N305+Q305)*AY305)))</f>
        <v/>
      </c>
      <c r="BF305" s="53" t="str">
        <f aca="false">IF(B305="","",IF(OR(B305="",E305="Regime Normal"),0,(AI305-Q305)*VLOOKUP(R305,Dados!$X$98:$Y$108,2,0)))</f>
        <v/>
      </c>
      <c r="BG305" s="54" t="str">
        <f aca="false">IFERROR(VLOOKUP(I305,Dados!$AC$27:$AD$43,2,0),IF(B305="","",IF(D305&lt;&gt;"MT",IF(AND(AC305="SIM",Y305="Revenda"),"2403",IF(AND(AC305="SIM",Y305="Consumo"),"2407",IF(AND(AC305="NÃO",Y305="Revenda"),"2102",IF(AND(AC305="NÃO",Y305="Consumo"),"2556",)))),REPLACE(I305,1,1,1))))</f>
        <v/>
      </c>
    </row>
    <row r="306" customFormat="false" ht="12.8" hidden="false" customHeight="false" outlineLevel="0" collapsed="false">
      <c r="Y306" s="45"/>
      <c r="Z306" s="46" t="str">
        <f aca="false">IF(B306="","",(IFERROR(VLOOKUP(H306,Dados!A$3:B$15000,2,0),"Não Encontrado")))</f>
        <v/>
      </c>
      <c r="AA306" s="46" t="str">
        <f aca="false">IF(B306="","",(IFERROR(VLOOKUP(G306,Dados!C$3:E$15000,3,0),"Não Encontrado")))</f>
        <v/>
      </c>
      <c r="AB306" s="46" t="str">
        <f aca="false">IFERROR(IF(Z306&lt;&gt;"Não Encontrado",Z306,IF(AA306&lt;&gt;"Não Encontrado",AA306,"")),"")</f>
        <v/>
      </c>
      <c r="AC306" s="45" t="str">
        <f aca="false">IF(B306="","",IF(AB306="","NÃO","SIM"))</f>
        <v/>
      </c>
      <c r="AD306" s="45" t="str">
        <f aca="false">IFERROR(VLOOKUP(G306,Dados!$P$3:$R$500,3,0),"")</f>
        <v/>
      </c>
      <c r="AE306" s="45" t="str">
        <f aca="false">IFERROR(VLOOKUP(G306,Dados!$K$3:$L$500,2,0),"")</f>
        <v/>
      </c>
      <c r="AF306" s="45" t="str">
        <f aca="false">IFERROR(VLOOKUP(G306,Dados!$M$3:$N$500,2,0),"")</f>
        <v/>
      </c>
      <c r="AG306" s="45" t="str">
        <f aca="false">IF(F306="","",IF(AND(AD306="",AE306="",AF306=""),"-",IF(AND(AD306="BIT",AE306="",AF306=""),"BIT",IF(AND(AE306="ANEXO I",AD306="",AF306=""),"ANEXO I",IF(AND(AF306="ANEXO II",AD306="",AE306=""),"ANEXO II","Escolher")))))</f>
        <v/>
      </c>
      <c r="AH306" s="45" t="str">
        <f aca="false">IF(AG306&lt;&gt;"Pneus","",IFERROR(VLOOKUP(R306,Dados!$X$2:$Z$5,3,0)*(AI306-Q306),VLOOKUP(D306,Dados!$X$7:$Z$33,3,0)*(AI306-Q306)))</f>
        <v/>
      </c>
      <c r="AI306" s="47" t="str">
        <f aca="false">IF(B306="","",P306+Q306+O306+M306+L306-N306)</f>
        <v/>
      </c>
      <c r="AJ306" s="48" t="str">
        <f aca="false">IFERROR(IF(AND(AC306="SIM",AG306="-",Y306="REVENDA"),(AB306/1+1)*AI306,IF(AND(AC306="SIM",AG306="Pneus",Y306="REVENDA"),(AB306/1+1)*(AI306-AH306),"")),"")</f>
        <v/>
      </c>
      <c r="AK306" s="48" t="str">
        <f aca="false">IF(AJ306="","",AJ306*17%)</f>
        <v/>
      </c>
      <c r="AL306" s="48" t="str">
        <f aca="false">IFERROR(IF(AC306="NÃO","",IF(AK306="","",IF(E306="Simples Nacional",BF306,IF(T306=0.12,U306*0.5833337002,IF(T306=0,AI306*0.07,U306))))),"")</f>
        <v/>
      </c>
      <c r="AM306" s="47" t="str">
        <f aca="false">IFERROR(IF(AC306="NÃO","",IF(OR(AG306="-",AG306="Pneus"),AK306-AL306,"")),"")</f>
        <v/>
      </c>
      <c r="AN306" s="48" t="str">
        <f aca="false">IF(AND(Y306="REVENDA",AC306="SIM",AG306="BIT"),((AB306/1+1)*AI306)*0.4117,"")</f>
        <v/>
      </c>
      <c r="AO306" s="48" t="str">
        <f aca="false">IF(AN306="","",AN306*17%)</f>
        <v/>
      </c>
      <c r="AP306" s="49" t="str">
        <f aca="false">IF(AN306="","",IF(T306=0.12,(U306*0.4117)*0.4117,IF(T306=0,(AI306*0.07)*0.4117,U306*0.4117)))</f>
        <v/>
      </c>
      <c r="AQ306" s="47" t="str">
        <f aca="false">IF(AN306="","",AO306-AP306)</f>
        <v/>
      </c>
      <c r="AR306" s="50" t="str">
        <f aca="false">IFERROR(IF(AND(AC306="SIM",Y306="REVENDA",LEFT(AG306,5)="ANEXO")*OR(AE306="ANEXO I",AF306="ANEXO II"),VLOOKUP(H306,Dados!G:I,2,0),""),"INSERIR MVA")</f>
        <v/>
      </c>
      <c r="AS306" s="48" t="str">
        <f aca="false">IF(LEFT(AG306,5)="ANEXO",VLOOKUP(AG306,Dados!$X$111:$Z$112,2,0)*(AI306-Q306),"")</f>
        <v/>
      </c>
      <c r="AT306" s="48" t="str">
        <f aca="false">IFERROR(IF(AR306="","",(AI306*AR306)+AI306),"INSERIR MVA")</f>
        <v/>
      </c>
      <c r="AU306" s="48" t="str">
        <f aca="false">IF(AT306="","",IF(AY306=0.04,U306,AS306*AY306))</f>
        <v/>
      </c>
      <c r="AV306" s="47" t="str">
        <f aca="false">IFERROR(IF(AU306="","",(VLOOKUP(AG306,Dados!$X$111:$Z$112,3,0)*AT306*0.17)),"INSERIR MVA")</f>
        <v/>
      </c>
      <c r="AW306" s="47" t="str">
        <f aca="false">IFERROR(IF(AR306="","",AV306-AU306),"")</f>
        <v/>
      </c>
      <c r="AX306" s="51" t="str">
        <f aca="false">IFERROR(IF(AC306="NÃO","",IF(AM306&lt;&gt;"",AM306-W306,IF(AQ306&lt;&gt;"",AQ306-W306,IF(AW306&lt;&gt;"",AW306-W306,"")))),"")</f>
        <v/>
      </c>
      <c r="AY306" s="46" t="str">
        <f aca="false">IFERROR(IF(ISNA(VLOOKUP(R306,Dados!$X$2:$Y$5,2,0)),VLOOKUP(D306,Dados!$X$7:$Y$33,2,0),VLOOKUP(R306,Dados!$X$2:$Y$5,2,0)),"")</f>
        <v/>
      </c>
      <c r="AZ306" s="52" t="str">
        <f aca="false">IF(C306="","",IF(AND(Y306="CONSUMO",AC306="NÃO")*OR(AG306="-",AG306="BIT"),IF(E306&lt;&gt;"",(AI306-(P306+L306-N306+Q306)*AY306)/0.83),""))</f>
        <v/>
      </c>
      <c r="BA306" s="51" t="str">
        <f aca="false">IF(AZ306="","",AZ306*0.17-((P306+L306-N306+Q306)*AY306))</f>
        <v/>
      </c>
      <c r="BB306" s="51" t="str">
        <f aca="false">IF(AND(Y306="CONSUMO",AG306="ANEXO I",AY306&gt;4%),(AI306-(P306+L306-N306+Q306)*0.0514)/0.83*(0.5177)*(0.17)-AI306*0.0514,IF(AND(Y306="CONSUMO",AG306="ANEXO II",AY306&gt;4%),(AI306-(P306+L306-N306+Q306)*0.041)/0.83*(0.3295)*(0.17)-AI306*0.041,IF(AND(Y306="CONSUMO",AG306="ANEXO I",AY306=4%),(AI306-(P306+L306-N306+Q306)*0.04)/0.83*(0.5177)*(0.17)-AI306*0.04,IF(AND(Y306="CONSUMO",AG306="ANEXO II",AY306=4%),(AI306-(P306+L306-N306+Q306)*0.04)/0.83*(0.3295)*(0.17)-AI306*0.04,""))))</f>
        <v/>
      </c>
      <c r="BC306" s="51" t="str">
        <f aca="false">IF(C306="","",IF(AND(Y306="CONSUMO",AC306="SIM")*OR(AG306="-",AG306="BIT"),IF(E306&lt;&gt;"",(AI306-(P306+L306-N306+Q306)*AY306)/0.83),""))</f>
        <v/>
      </c>
      <c r="BD306" s="51" t="str">
        <f aca="false">IF(BC306="","",BC306*0.17)</f>
        <v/>
      </c>
      <c r="BE306" s="51" t="str">
        <f aca="false">IF(I306=6908,0,IF(BC306="","",BD306-((P306+L306-N306+Q306)*AY306)))</f>
        <v/>
      </c>
      <c r="BF306" s="53" t="str">
        <f aca="false">IF(B306="","",IF(OR(B306="",E306="Regime Normal"),0,(AI306-Q306)*VLOOKUP(R306,Dados!$X$98:$Y$108,2,0)))</f>
        <v/>
      </c>
      <c r="BG306" s="54" t="str">
        <f aca="false">IFERROR(VLOOKUP(I306,Dados!$AC$27:$AD$43,2,0),IF(B306="","",IF(D306&lt;&gt;"MT",IF(AND(AC306="SIM",Y306="Revenda"),"2403",IF(AND(AC306="SIM",Y306="Consumo"),"2407",IF(AND(AC306="NÃO",Y306="Revenda"),"2102",IF(AND(AC306="NÃO",Y306="Consumo"),"2556",)))),REPLACE(I306,1,1,1))))</f>
        <v/>
      </c>
    </row>
    <row r="307" customFormat="false" ht="12.8" hidden="false" customHeight="false" outlineLevel="0" collapsed="false">
      <c r="Y307" s="45"/>
      <c r="Z307" s="46" t="str">
        <f aca="false">IF(B307="","",(IFERROR(VLOOKUP(H307,Dados!A$3:B$15000,2,0),"Não Encontrado")))</f>
        <v/>
      </c>
      <c r="AA307" s="46" t="str">
        <f aca="false">IF(B307="","",(IFERROR(VLOOKUP(G307,Dados!C$3:E$15000,3,0),"Não Encontrado")))</f>
        <v/>
      </c>
      <c r="AB307" s="46" t="str">
        <f aca="false">IFERROR(IF(Z307&lt;&gt;"Não Encontrado",Z307,IF(AA307&lt;&gt;"Não Encontrado",AA307,"")),"")</f>
        <v/>
      </c>
      <c r="AC307" s="45" t="str">
        <f aca="false">IF(B307="","",IF(AB307="","NÃO","SIM"))</f>
        <v/>
      </c>
      <c r="AD307" s="45" t="str">
        <f aca="false">IFERROR(VLOOKUP(G307,Dados!$P$3:$R$500,3,0),"")</f>
        <v/>
      </c>
      <c r="AE307" s="45" t="str">
        <f aca="false">IFERROR(VLOOKUP(G307,Dados!$K$3:$L$500,2,0),"")</f>
        <v/>
      </c>
      <c r="AF307" s="45" t="str">
        <f aca="false">IFERROR(VLOOKUP(G307,Dados!$M$3:$N$500,2,0),"")</f>
        <v/>
      </c>
      <c r="AG307" s="45" t="str">
        <f aca="false">IF(F307="","",IF(AND(AD307="",AE307="",AF307=""),"-",IF(AND(AD307="BIT",AE307="",AF307=""),"BIT",IF(AND(AE307="ANEXO I",AD307="",AF307=""),"ANEXO I",IF(AND(AF307="ANEXO II",AD307="",AE307=""),"ANEXO II","Escolher")))))</f>
        <v/>
      </c>
      <c r="AH307" s="45" t="str">
        <f aca="false">IF(AG307&lt;&gt;"Pneus","",IFERROR(VLOOKUP(R307,Dados!$X$2:$Z$5,3,0)*(AI307-Q307),VLOOKUP(D307,Dados!$X$7:$Z$33,3,0)*(AI307-Q307)))</f>
        <v/>
      </c>
      <c r="AI307" s="47" t="str">
        <f aca="false">IF(B307="","",P307+Q307+O307+M307+L307-N307)</f>
        <v/>
      </c>
      <c r="AJ307" s="48" t="str">
        <f aca="false">IFERROR(IF(AND(AC307="SIM",AG307="-",Y307="REVENDA"),(AB307/1+1)*AI307,IF(AND(AC307="SIM",AG307="Pneus",Y307="REVENDA"),(AB307/1+1)*(AI307-AH307),"")),"")</f>
        <v/>
      </c>
      <c r="AK307" s="48" t="str">
        <f aca="false">IF(AJ307="","",AJ307*17%)</f>
        <v/>
      </c>
      <c r="AL307" s="48" t="str">
        <f aca="false">IFERROR(IF(AC307="NÃO","",IF(AK307="","",IF(E307="Simples Nacional",BF307,IF(T307=0.12,U307*0.5833337002,IF(T307=0,AI307*0.07,U307))))),"")</f>
        <v/>
      </c>
      <c r="AM307" s="47" t="str">
        <f aca="false">IFERROR(IF(AC307="NÃO","",IF(OR(AG307="-",AG307="Pneus"),AK307-AL307,"")),"")</f>
        <v/>
      </c>
      <c r="AN307" s="48" t="str">
        <f aca="false">IF(AND(Y307="REVENDA",AC307="SIM",AG307="BIT"),((AB307/1+1)*AI307)*0.4117,"")</f>
        <v/>
      </c>
      <c r="AO307" s="48" t="str">
        <f aca="false">IF(AN307="","",AN307*17%)</f>
        <v/>
      </c>
      <c r="AP307" s="49" t="str">
        <f aca="false">IF(AN307="","",IF(T307=0.12,(U307*0.4117)*0.4117,IF(T307=0,(AI307*0.07)*0.4117,U307*0.4117)))</f>
        <v/>
      </c>
      <c r="AQ307" s="47" t="str">
        <f aca="false">IF(AN307="","",AO307-AP307)</f>
        <v/>
      </c>
      <c r="AR307" s="50" t="str">
        <f aca="false">IFERROR(IF(AND(AC307="SIM",Y307="REVENDA",LEFT(AG307,5)="ANEXO")*OR(AE307="ANEXO I",AF307="ANEXO II"),VLOOKUP(H307,Dados!G:I,2,0),""),"INSERIR MVA")</f>
        <v/>
      </c>
      <c r="AS307" s="48" t="str">
        <f aca="false">IF(LEFT(AG307,5)="ANEXO",VLOOKUP(AG307,Dados!$X$111:$Z$112,2,0)*(AI307-Q307),"")</f>
        <v/>
      </c>
      <c r="AT307" s="48" t="str">
        <f aca="false">IFERROR(IF(AR307="","",(AI307*AR307)+AI307),"INSERIR MVA")</f>
        <v/>
      </c>
      <c r="AU307" s="48" t="str">
        <f aca="false">IF(AT307="","",IF(AY307=0.04,U307,AS307*AY307))</f>
        <v/>
      </c>
      <c r="AV307" s="47" t="str">
        <f aca="false">IFERROR(IF(AU307="","",(VLOOKUP(AG307,Dados!$X$111:$Z$112,3,0)*AT307*0.17)),"INSERIR MVA")</f>
        <v/>
      </c>
      <c r="AW307" s="47" t="str">
        <f aca="false">IFERROR(IF(AR307="","",AV307-AU307),"")</f>
        <v/>
      </c>
      <c r="AX307" s="51" t="str">
        <f aca="false">IFERROR(IF(AC307="NÃO","",IF(AM307&lt;&gt;"",AM307-W307,IF(AQ307&lt;&gt;"",AQ307-W307,IF(AW307&lt;&gt;"",AW307-W307,"")))),"")</f>
        <v/>
      </c>
      <c r="AY307" s="46" t="str">
        <f aca="false">IFERROR(IF(ISNA(VLOOKUP(R307,Dados!$X$2:$Y$5,2,0)),VLOOKUP(D307,Dados!$X$7:$Y$33,2,0),VLOOKUP(R307,Dados!$X$2:$Y$5,2,0)),"")</f>
        <v/>
      </c>
      <c r="AZ307" s="52" t="str">
        <f aca="false">IF(C307="","",IF(AND(Y307="CONSUMO",AC307="NÃO")*OR(AG307="-",AG307="BIT"),IF(E307&lt;&gt;"",(AI307-(P307+L307-N307+Q307)*AY307)/0.83),""))</f>
        <v/>
      </c>
      <c r="BA307" s="51" t="str">
        <f aca="false">IF(AZ307="","",AZ307*0.17-((P307+L307-N307+Q307)*AY307))</f>
        <v/>
      </c>
      <c r="BB307" s="51" t="str">
        <f aca="false">IF(AND(Y307="CONSUMO",AG307="ANEXO I",AY307&gt;4%),(AI307-(P307+L307-N307+Q307)*0.0514)/0.83*(0.5177)*(0.17)-AI307*0.0514,IF(AND(Y307="CONSUMO",AG307="ANEXO II",AY307&gt;4%),(AI307-(P307+L307-N307+Q307)*0.041)/0.83*(0.3295)*(0.17)-AI307*0.041,IF(AND(Y307="CONSUMO",AG307="ANEXO I",AY307=4%),(AI307-(P307+L307-N307+Q307)*0.04)/0.83*(0.5177)*(0.17)-AI307*0.04,IF(AND(Y307="CONSUMO",AG307="ANEXO II",AY307=4%),(AI307-(P307+L307-N307+Q307)*0.04)/0.83*(0.3295)*(0.17)-AI307*0.04,""))))</f>
        <v/>
      </c>
      <c r="BC307" s="51" t="str">
        <f aca="false">IF(C307="","",IF(AND(Y307="CONSUMO",AC307="SIM")*OR(AG307="-",AG307="BIT"),IF(E307&lt;&gt;"",(AI307-(P307+L307-N307+Q307)*AY307)/0.83),""))</f>
        <v/>
      </c>
      <c r="BD307" s="51" t="str">
        <f aca="false">IF(BC307="","",BC307*0.17)</f>
        <v/>
      </c>
      <c r="BE307" s="51" t="str">
        <f aca="false">IF(I307=6908,0,IF(BC307="","",BD307-((P307+L307-N307+Q307)*AY307)))</f>
        <v/>
      </c>
      <c r="BF307" s="53" t="str">
        <f aca="false">IF(B307="","",IF(OR(B307="",E307="Regime Normal"),0,(AI307-Q307)*VLOOKUP(R307,Dados!$X$98:$Y$108,2,0)))</f>
        <v/>
      </c>
      <c r="BG307" s="54" t="str">
        <f aca="false">IFERROR(VLOOKUP(I307,Dados!$AC$27:$AD$43,2,0),IF(B307="","",IF(D307&lt;&gt;"MT",IF(AND(AC307="SIM",Y307="Revenda"),"2403",IF(AND(AC307="SIM",Y307="Consumo"),"2407",IF(AND(AC307="NÃO",Y307="Revenda"),"2102",IF(AND(AC307="NÃO",Y307="Consumo"),"2556",)))),REPLACE(I307,1,1,1))))</f>
        <v/>
      </c>
    </row>
    <row r="308" customFormat="false" ht="12.8" hidden="false" customHeight="false" outlineLevel="0" collapsed="false">
      <c r="Y308" s="45"/>
      <c r="Z308" s="46" t="str">
        <f aca="false">IF(B308="","",(IFERROR(VLOOKUP(H308,Dados!A$3:B$15000,2,0),"Não Encontrado")))</f>
        <v/>
      </c>
      <c r="AA308" s="46" t="str">
        <f aca="false">IF(B308="","",(IFERROR(VLOOKUP(G308,Dados!C$3:E$15000,3,0),"Não Encontrado")))</f>
        <v/>
      </c>
      <c r="AB308" s="46" t="str">
        <f aca="false">IFERROR(IF(Z308&lt;&gt;"Não Encontrado",Z308,IF(AA308&lt;&gt;"Não Encontrado",AA308,"")),"")</f>
        <v/>
      </c>
      <c r="AC308" s="45" t="str">
        <f aca="false">IF(B308="","",IF(AB308="","NÃO","SIM"))</f>
        <v/>
      </c>
      <c r="AD308" s="45" t="str">
        <f aca="false">IFERROR(VLOOKUP(G308,Dados!$P$3:$R$500,3,0),"")</f>
        <v/>
      </c>
      <c r="AE308" s="45" t="str">
        <f aca="false">IFERROR(VLOOKUP(G308,Dados!$K$3:$L$500,2,0),"")</f>
        <v/>
      </c>
      <c r="AF308" s="45" t="str">
        <f aca="false">IFERROR(VLOOKUP(G308,Dados!$M$3:$N$500,2,0),"")</f>
        <v/>
      </c>
      <c r="AG308" s="45" t="str">
        <f aca="false">IF(F308="","",IF(AND(AD308="",AE308="",AF308=""),"-",IF(AND(AD308="BIT",AE308="",AF308=""),"BIT",IF(AND(AE308="ANEXO I",AD308="",AF308=""),"ANEXO I",IF(AND(AF308="ANEXO II",AD308="",AE308=""),"ANEXO II","Escolher")))))</f>
        <v/>
      </c>
      <c r="AH308" s="45" t="str">
        <f aca="false">IF(AG308&lt;&gt;"Pneus","",IFERROR(VLOOKUP(R308,Dados!$X$2:$Z$5,3,0)*(AI308-Q308),VLOOKUP(D308,Dados!$X$7:$Z$33,3,0)*(AI308-Q308)))</f>
        <v/>
      </c>
      <c r="AI308" s="47" t="str">
        <f aca="false">IF(B308="","",P308+Q308+O308+M308+L308-N308)</f>
        <v/>
      </c>
      <c r="AJ308" s="48" t="str">
        <f aca="false">IFERROR(IF(AND(AC308="SIM",AG308="-",Y308="REVENDA"),(AB308/1+1)*AI308,IF(AND(AC308="SIM",AG308="Pneus",Y308="REVENDA"),(AB308/1+1)*(AI308-AH308),"")),"")</f>
        <v/>
      </c>
      <c r="AK308" s="48" t="str">
        <f aca="false">IF(AJ308="","",AJ308*17%)</f>
        <v/>
      </c>
      <c r="AL308" s="48" t="str">
        <f aca="false">IFERROR(IF(AC308="NÃO","",IF(AK308="","",IF(E308="Simples Nacional",BF308,IF(T308=0.12,U308*0.5833337002,IF(T308=0,AI308*0.07,U308))))),"")</f>
        <v/>
      </c>
      <c r="AM308" s="47" t="str">
        <f aca="false">IFERROR(IF(AC308="NÃO","",IF(OR(AG308="-",AG308="Pneus"),AK308-AL308,"")),"")</f>
        <v/>
      </c>
      <c r="AN308" s="48" t="str">
        <f aca="false">IF(AND(Y308="REVENDA",AC308="SIM",AG308="BIT"),((AB308/1+1)*AI308)*0.4117,"")</f>
        <v/>
      </c>
      <c r="AO308" s="48" t="str">
        <f aca="false">IF(AN308="","",AN308*17%)</f>
        <v/>
      </c>
      <c r="AP308" s="49" t="str">
        <f aca="false">IF(AN308="","",IF(T308=0.12,(U308*0.4117)*0.4117,IF(T308=0,(AI308*0.07)*0.4117,U308*0.4117)))</f>
        <v/>
      </c>
      <c r="AQ308" s="47" t="str">
        <f aca="false">IF(AN308="","",AO308-AP308)</f>
        <v/>
      </c>
      <c r="AR308" s="50" t="str">
        <f aca="false">IFERROR(IF(AND(AC308="SIM",Y308="REVENDA",LEFT(AG308,5)="ANEXO")*OR(AE308="ANEXO I",AF308="ANEXO II"),VLOOKUP(H308,Dados!G:I,2,0),""),"INSERIR MVA")</f>
        <v/>
      </c>
      <c r="AS308" s="48" t="str">
        <f aca="false">IF(LEFT(AG308,5)="ANEXO",VLOOKUP(AG308,Dados!$X$111:$Z$112,2,0)*(AI308-Q308),"")</f>
        <v/>
      </c>
      <c r="AT308" s="48" t="str">
        <f aca="false">IFERROR(IF(AR308="","",(AI308*AR308)+AI308),"INSERIR MVA")</f>
        <v/>
      </c>
      <c r="AU308" s="48" t="str">
        <f aca="false">IF(AT308="","",IF(AY308=0.04,U308,AS308*AY308))</f>
        <v/>
      </c>
      <c r="AV308" s="47" t="str">
        <f aca="false">IFERROR(IF(AU308="","",(VLOOKUP(AG308,Dados!$X$111:$Z$112,3,0)*AT308*0.17)),"INSERIR MVA")</f>
        <v/>
      </c>
      <c r="AW308" s="47" t="str">
        <f aca="false">IFERROR(IF(AR308="","",AV308-AU308),"")</f>
        <v/>
      </c>
      <c r="AX308" s="51" t="str">
        <f aca="false">IFERROR(IF(AC308="NÃO","",IF(AM308&lt;&gt;"",AM308-W308,IF(AQ308&lt;&gt;"",AQ308-W308,IF(AW308&lt;&gt;"",AW308-W308,"")))),"")</f>
        <v/>
      </c>
      <c r="AY308" s="46" t="str">
        <f aca="false">IFERROR(IF(ISNA(VLOOKUP(R308,Dados!$X$2:$Y$5,2,0)),VLOOKUP(D308,Dados!$X$7:$Y$33,2,0),VLOOKUP(R308,Dados!$X$2:$Y$5,2,0)),"")</f>
        <v/>
      </c>
      <c r="AZ308" s="52" t="str">
        <f aca="false">IF(C308="","",IF(AND(Y308="CONSUMO",AC308="NÃO")*OR(AG308="-",AG308="BIT"),IF(E308&lt;&gt;"",(AI308-(P308+L308-N308+Q308)*AY308)/0.83),""))</f>
        <v/>
      </c>
      <c r="BA308" s="51" t="str">
        <f aca="false">IF(AZ308="","",AZ308*0.17-((P308+L308-N308+Q308)*AY308))</f>
        <v/>
      </c>
      <c r="BB308" s="51" t="str">
        <f aca="false">IF(AND(Y308="CONSUMO",AG308="ANEXO I",AY308&gt;4%),(AI308-(P308+L308-N308+Q308)*0.0514)/0.83*(0.5177)*(0.17)-AI308*0.0514,IF(AND(Y308="CONSUMO",AG308="ANEXO II",AY308&gt;4%),(AI308-(P308+L308-N308+Q308)*0.041)/0.83*(0.3295)*(0.17)-AI308*0.041,IF(AND(Y308="CONSUMO",AG308="ANEXO I",AY308=4%),(AI308-(P308+L308-N308+Q308)*0.04)/0.83*(0.5177)*(0.17)-AI308*0.04,IF(AND(Y308="CONSUMO",AG308="ANEXO II",AY308=4%),(AI308-(P308+L308-N308+Q308)*0.04)/0.83*(0.3295)*(0.17)-AI308*0.04,""))))</f>
        <v/>
      </c>
      <c r="BC308" s="51" t="str">
        <f aca="false">IF(C308="","",IF(AND(Y308="CONSUMO",AC308="SIM")*OR(AG308="-",AG308="BIT"),IF(E308&lt;&gt;"",(AI308-(P308+L308-N308+Q308)*AY308)/0.83),""))</f>
        <v/>
      </c>
      <c r="BD308" s="51" t="str">
        <f aca="false">IF(BC308="","",BC308*0.17)</f>
        <v/>
      </c>
      <c r="BE308" s="51" t="str">
        <f aca="false">IF(I308=6908,0,IF(BC308="","",BD308-((P308+L308-N308+Q308)*AY308)))</f>
        <v/>
      </c>
      <c r="BF308" s="53" t="str">
        <f aca="false">IF(B308="","",IF(OR(B308="",E308="Regime Normal"),0,(AI308-Q308)*VLOOKUP(R308,Dados!$X$98:$Y$108,2,0)))</f>
        <v/>
      </c>
      <c r="BG308" s="54" t="str">
        <f aca="false">IFERROR(VLOOKUP(I308,Dados!$AC$27:$AD$43,2,0),IF(B308="","",IF(D308&lt;&gt;"MT",IF(AND(AC308="SIM",Y308="Revenda"),"2403",IF(AND(AC308="SIM",Y308="Consumo"),"2407",IF(AND(AC308="NÃO",Y308="Revenda"),"2102",IF(AND(AC308="NÃO",Y308="Consumo"),"2556",)))),REPLACE(I308,1,1,1))))</f>
        <v/>
      </c>
    </row>
    <row r="309" customFormat="false" ht="12.8" hidden="false" customHeight="false" outlineLevel="0" collapsed="false">
      <c r="Y309" s="45"/>
      <c r="Z309" s="46" t="str">
        <f aca="false">IF(B309="","",(IFERROR(VLOOKUP(H309,Dados!A$3:B$15000,2,0),"Não Encontrado")))</f>
        <v/>
      </c>
      <c r="AA309" s="46" t="str">
        <f aca="false">IF(B309="","",(IFERROR(VLOOKUP(G309,Dados!C$3:E$15000,3,0),"Não Encontrado")))</f>
        <v/>
      </c>
      <c r="AB309" s="46" t="str">
        <f aca="false">IFERROR(IF(Z309&lt;&gt;"Não Encontrado",Z309,IF(AA309&lt;&gt;"Não Encontrado",AA309,"")),"")</f>
        <v/>
      </c>
      <c r="AC309" s="45" t="str">
        <f aca="false">IF(B309="","",IF(AB309="","NÃO","SIM"))</f>
        <v/>
      </c>
      <c r="AD309" s="45" t="str">
        <f aca="false">IFERROR(VLOOKUP(G309,Dados!$P$3:$R$500,3,0),"")</f>
        <v/>
      </c>
      <c r="AE309" s="45" t="str">
        <f aca="false">IFERROR(VLOOKUP(G309,Dados!$K$3:$L$500,2,0),"")</f>
        <v/>
      </c>
      <c r="AF309" s="45" t="str">
        <f aca="false">IFERROR(VLOOKUP(G309,Dados!$M$3:$N$500,2,0),"")</f>
        <v/>
      </c>
      <c r="AG309" s="45" t="str">
        <f aca="false">IF(F309="","",IF(AND(AD309="",AE309="",AF309=""),"-",IF(AND(AD309="BIT",AE309="",AF309=""),"BIT",IF(AND(AE309="ANEXO I",AD309="",AF309=""),"ANEXO I",IF(AND(AF309="ANEXO II",AD309="",AE309=""),"ANEXO II","Escolher")))))</f>
        <v/>
      </c>
      <c r="AH309" s="45" t="str">
        <f aca="false">IF(AG309&lt;&gt;"Pneus","",IFERROR(VLOOKUP(R309,Dados!$X$2:$Z$5,3,0)*(AI309-Q309),VLOOKUP(D309,Dados!$X$7:$Z$33,3,0)*(AI309-Q309)))</f>
        <v/>
      </c>
      <c r="AI309" s="47" t="str">
        <f aca="false">IF(B309="","",P309+Q309+O309+M309+L309-N309)</f>
        <v/>
      </c>
      <c r="AJ309" s="48" t="str">
        <f aca="false">IFERROR(IF(AND(AC309="SIM",AG309="-",Y309="REVENDA"),(AB309/1+1)*AI309,IF(AND(AC309="SIM",AG309="Pneus",Y309="REVENDA"),(AB309/1+1)*(AI309-AH309),"")),"")</f>
        <v/>
      </c>
      <c r="AK309" s="48" t="str">
        <f aca="false">IF(AJ309="","",AJ309*17%)</f>
        <v/>
      </c>
      <c r="AL309" s="48" t="str">
        <f aca="false">IFERROR(IF(AC309="NÃO","",IF(AK309="","",IF(E309="Simples Nacional",BF309,IF(T309=0.12,U309*0.5833337002,IF(T309=0,AI309*0.07,U309))))),"")</f>
        <v/>
      </c>
      <c r="AM309" s="47" t="str">
        <f aca="false">IFERROR(IF(AC309="NÃO","",IF(OR(AG309="-",AG309="Pneus"),AK309-AL309,"")),"")</f>
        <v/>
      </c>
      <c r="AN309" s="48" t="str">
        <f aca="false">IF(AND(Y309="REVENDA",AC309="SIM",AG309="BIT"),((AB309/1+1)*AI309)*0.4117,"")</f>
        <v/>
      </c>
      <c r="AO309" s="48" t="str">
        <f aca="false">IF(AN309="","",AN309*17%)</f>
        <v/>
      </c>
      <c r="AP309" s="49" t="str">
        <f aca="false">IF(AN309="","",IF(T309=0.12,(U309*0.4117)*0.4117,IF(T309=0,(AI309*0.07)*0.4117,U309*0.4117)))</f>
        <v/>
      </c>
      <c r="AQ309" s="47" t="str">
        <f aca="false">IF(AN309="","",AO309-AP309)</f>
        <v/>
      </c>
      <c r="AR309" s="50" t="str">
        <f aca="false">IFERROR(IF(AND(AC309="SIM",Y309="REVENDA",LEFT(AG309,5)="ANEXO")*OR(AE309="ANEXO I",AF309="ANEXO II"),VLOOKUP(H309,Dados!G:I,2,0),""),"INSERIR MVA")</f>
        <v/>
      </c>
      <c r="AS309" s="48" t="str">
        <f aca="false">IF(LEFT(AG309,5)="ANEXO",VLOOKUP(AG309,Dados!$X$111:$Z$112,2,0)*(AI309-Q309),"")</f>
        <v/>
      </c>
      <c r="AT309" s="48" t="str">
        <f aca="false">IFERROR(IF(AR309="","",(AI309*AR309)+AI309),"INSERIR MVA")</f>
        <v/>
      </c>
      <c r="AU309" s="48" t="str">
        <f aca="false">IF(AT309="","",IF(AY309=0.04,U309,AS309*AY309))</f>
        <v/>
      </c>
      <c r="AV309" s="47" t="str">
        <f aca="false">IFERROR(IF(AU309="","",(VLOOKUP(AG309,Dados!$X$111:$Z$112,3,0)*AT309*0.17)),"INSERIR MVA")</f>
        <v/>
      </c>
      <c r="AW309" s="47" t="str">
        <f aca="false">IFERROR(IF(AR309="","",AV309-AU309),"")</f>
        <v/>
      </c>
      <c r="AX309" s="51" t="str">
        <f aca="false">IFERROR(IF(AC309="NÃO","",IF(AM309&lt;&gt;"",AM309-W309,IF(AQ309&lt;&gt;"",AQ309-W309,IF(AW309&lt;&gt;"",AW309-W309,"")))),"")</f>
        <v/>
      </c>
      <c r="AY309" s="46" t="str">
        <f aca="false">IFERROR(IF(ISNA(VLOOKUP(R309,Dados!$X$2:$Y$5,2,0)),VLOOKUP(D309,Dados!$X$7:$Y$33,2,0),VLOOKUP(R309,Dados!$X$2:$Y$5,2,0)),"")</f>
        <v/>
      </c>
      <c r="AZ309" s="52" t="str">
        <f aca="false">IF(C309="","",IF(AND(Y309="CONSUMO",AC309="NÃO")*OR(AG309="-",AG309="BIT"),IF(E309&lt;&gt;"",(AI309-(P309+L309-N309+Q309)*AY309)/0.83),""))</f>
        <v/>
      </c>
      <c r="BA309" s="51" t="str">
        <f aca="false">IF(AZ309="","",AZ309*0.17-((P309+L309-N309+Q309)*AY309))</f>
        <v/>
      </c>
      <c r="BB309" s="51" t="str">
        <f aca="false">IF(AND(Y309="CONSUMO",AG309="ANEXO I",AY309&gt;4%),(AI309-(P309+L309-N309+Q309)*0.0514)/0.83*(0.5177)*(0.17)-AI309*0.0514,IF(AND(Y309="CONSUMO",AG309="ANEXO II",AY309&gt;4%),(AI309-(P309+L309-N309+Q309)*0.041)/0.83*(0.3295)*(0.17)-AI309*0.041,IF(AND(Y309="CONSUMO",AG309="ANEXO I",AY309=4%),(AI309-(P309+L309-N309+Q309)*0.04)/0.83*(0.5177)*(0.17)-AI309*0.04,IF(AND(Y309="CONSUMO",AG309="ANEXO II",AY309=4%),(AI309-(P309+L309-N309+Q309)*0.04)/0.83*(0.3295)*(0.17)-AI309*0.04,""))))</f>
        <v/>
      </c>
      <c r="BC309" s="51" t="str">
        <f aca="false">IF(C309="","",IF(AND(Y309="CONSUMO",AC309="SIM")*OR(AG309="-",AG309="BIT"),IF(E309&lt;&gt;"",(AI309-(P309+L309-N309+Q309)*AY309)/0.83),""))</f>
        <v/>
      </c>
      <c r="BD309" s="51" t="str">
        <f aca="false">IF(BC309="","",BC309*0.17)</f>
        <v/>
      </c>
      <c r="BE309" s="51" t="str">
        <f aca="false">IF(I309=6908,0,IF(BC309="","",BD309-((P309+L309-N309+Q309)*AY309)))</f>
        <v/>
      </c>
      <c r="BF309" s="53" t="str">
        <f aca="false">IF(B309="","",IF(OR(B309="",E309="Regime Normal"),0,(AI309-Q309)*VLOOKUP(R309,Dados!$X$98:$Y$108,2,0)))</f>
        <v/>
      </c>
      <c r="BG309" s="54" t="str">
        <f aca="false">IFERROR(VLOOKUP(I309,Dados!$AC$27:$AD$43,2,0),IF(B309="","",IF(D309&lt;&gt;"MT",IF(AND(AC309="SIM",Y309="Revenda"),"2403",IF(AND(AC309="SIM",Y309="Consumo"),"2407",IF(AND(AC309="NÃO",Y309="Revenda"),"2102",IF(AND(AC309="NÃO",Y309="Consumo"),"2556",)))),REPLACE(I309,1,1,1))))</f>
        <v/>
      </c>
    </row>
    <row r="310" customFormat="false" ht="12.8" hidden="false" customHeight="false" outlineLevel="0" collapsed="false">
      <c r="Y310" s="45"/>
      <c r="Z310" s="46" t="str">
        <f aca="false">IF(B310="","",(IFERROR(VLOOKUP(H310,Dados!A$3:B$15000,2,0),"Não Encontrado")))</f>
        <v/>
      </c>
      <c r="AA310" s="46" t="str">
        <f aca="false">IF(B310="","",(IFERROR(VLOOKUP(G310,Dados!C$3:E$15000,3,0),"Não Encontrado")))</f>
        <v/>
      </c>
      <c r="AB310" s="46" t="str">
        <f aca="false">IFERROR(IF(Z310&lt;&gt;"Não Encontrado",Z310,IF(AA310&lt;&gt;"Não Encontrado",AA310,"")),"")</f>
        <v/>
      </c>
      <c r="AC310" s="45" t="str">
        <f aca="false">IF(B310="","",IF(AB310="","NÃO","SIM"))</f>
        <v/>
      </c>
      <c r="AD310" s="45" t="str">
        <f aca="false">IFERROR(VLOOKUP(G310,Dados!$P$3:$R$500,3,0),"")</f>
        <v/>
      </c>
      <c r="AE310" s="45" t="str">
        <f aca="false">IFERROR(VLOOKUP(G310,Dados!$K$3:$L$500,2,0),"")</f>
        <v/>
      </c>
      <c r="AF310" s="45" t="str">
        <f aca="false">IFERROR(VLOOKUP(G310,Dados!$M$3:$N$500,2,0),"")</f>
        <v/>
      </c>
      <c r="AG310" s="45" t="str">
        <f aca="false">IF(F310="","",IF(AND(AD310="",AE310="",AF310=""),"-",IF(AND(AD310="BIT",AE310="",AF310=""),"BIT",IF(AND(AE310="ANEXO I",AD310="",AF310=""),"ANEXO I",IF(AND(AF310="ANEXO II",AD310="",AE310=""),"ANEXO II","Escolher")))))</f>
        <v/>
      </c>
      <c r="AH310" s="45" t="str">
        <f aca="false">IF(AG310&lt;&gt;"Pneus","",IFERROR(VLOOKUP(R310,Dados!$X$2:$Z$5,3,0)*(AI310-Q310),VLOOKUP(D310,Dados!$X$7:$Z$33,3,0)*(AI310-Q310)))</f>
        <v/>
      </c>
      <c r="AI310" s="47" t="str">
        <f aca="false">IF(B310="","",P310+Q310+O310+M310+L310-N310)</f>
        <v/>
      </c>
      <c r="AJ310" s="48" t="str">
        <f aca="false">IFERROR(IF(AND(AC310="SIM",AG310="-",Y310="REVENDA"),(AB310/1+1)*AI310,IF(AND(AC310="SIM",AG310="Pneus",Y310="REVENDA"),(AB310/1+1)*(AI310-AH310),"")),"")</f>
        <v/>
      </c>
      <c r="AK310" s="48" t="str">
        <f aca="false">IF(AJ310="","",AJ310*17%)</f>
        <v/>
      </c>
      <c r="AL310" s="48" t="str">
        <f aca="false">IFERROR(IF(AC310="NÃO","",IF(AK310="","",IF(E310="Simples Nacional",BF310,IF(T310=0.12,U310*0.5833337002,IF(T310=0,AI310*0.07,U310))))),"")</f>
        <v/>
      </c>
      <c r="AM310" s="47" t="str">
        <f aca="false">IFERROR(IF(AC310="NÃO","",IF(OR(AG310="-",AG310="Pneus"),AK310-AL310,"")),"")</f>
        <v/>
      </c>
      <c r="AN310" s="48" t="str">
        <f aca="false">IF(AND(Y310="REVENDA",AC310="SIM",AG310="BIT"),((AB310/1+1)*AI310)*0.4117,"")</f>
        <v/>
      </c>
      <c r="AO310" s="48" t="str">
        <f aca="false">IF(AN310="","",AN310*17%)</f>
        <v/>
      </c>
      <c r="AP310" s="49" t="str">
        <f aca="false">IF(AN310="","",IF(T310=0.12,(U310*0.4117)*0.4117,IF(T310=0,(AI310*0.07)*0.4117,U310*0.4117)))</f>
        <v/>
      </c>
      <c r="AQ310" s="47" t="str">
        <f aca="false">IF(AN310="","",AO310-AP310)</f>
        <v/>
      </c>
      <c r="AR310" s="50" t="str">
        <f aca="false">IFERROR(IF(AND(AC310="SIM",Y310="REVENDA",LEFT(AG310,5)="ANEXO")*OR(AE310="ANEXO I",AF310="ANEXO II"),VLOOKUP(H310,Dados!G:I,2,0),""),"INSERIR MVA")</f>
        <v/>
      </c>
      <c r="AS310" s="48" t="str">
        <f aca="false">IF(LEFT(AG310,5)="ANEXO",VLOOKUP(AG310,Dados!$X$111:$Z$112,2,0)*(AI310-Q310),"")</f>
        <v/>
      </c>
      <c r="AT310" s="48" t="str">
        <f aca="false">IFERROR(IF(AR310="","",(AI310*AR310)+AI310),"INSERIR MVA")</f>
        <v/>
      </c>
      <c r="AU310" s="48" t="str">
        <f aca="false">IF(AT310="","",IF(AY310=0.04,U310,AS310*AY310))</f>
        <v/>
      </c>
      <c r="AV310" s="47" t="str">
        <f aca="false">IFERROR(IF(AU310="","",(VLOOKUP(AG310,Dados!$X$111:$Z$112,3,0)*AT310*0.17)),"INSERIR MVA")</f>
        <v/>
      </c>
      <c r="AW310" s="47" t="str">
        <f aca="false">IFERROR(IF(AR310="","",AV310-AU310),"")</f>
        <v/>
      </c>
      <c r="AX310" s="51" t="str">
        <f aca="false">IFERROR(IF(AC310="NÃO","",IF(AM310&lt;&gt;"",AM310-W310,IF(AQ310&lt;&gt;"",AQ310-W310,IF(AW310&lt;&gt;"",AW310-W310,"")))),"")</f>
        <v/>
      </c>
      <c r="AY310" s="46" t="str">
        <f aca="false">IFERROR(IF(ISNA(VLOOKUP(R310,Dados!$X$2:$Y$5,2,0)),VLOOKUP(D310,Dados!$X$7:$Y$33,2,0),VLOOKUP(R310,Dados!$X$2:$Y$5,2,0)),"")</f>
        <v/>
      </c>
      <c r="AZ310" s="52" t="str">
        <f aca="false">IF(C310="","",IF(AND(Y310="CONSUMO",AC310="NÃO")*OR(AG310="-",AG310="BIT"),IF(E310&lt;&gt;"",(AI310-(P310+L310-N310+Q310)*AY310)/0.83),""))</f>
        <v/>
      </c>
      <c r="BA310" s="51" t="str">
        <f aca="false">IF(AZ310="","",AZ310*0.17-((P310+L310-N310+Q310)*AY310))</f>
        <v/>
      </c>
      <c r="BB310" s="51" t="str">
        <f aca="false">IF(AND(Y310="CONSUMO",AG310="ANEXO I",AY310&gt;4%),(AI310-(P310+L310-N310+Q310)*0.0514)/0.83*(0.5177)*(0.17)-AI310*0.0514,IF(AND(Y310="CONSUMO",AG310="ANEXO II",AY310&gt;4%),(AI310-(P310+L310-N310+Q310)*0.041)/0.83*(0.3295)*(0.17)-AI310*0.041,IF(AND(Y310="CONSUMO",AG310="ANEXO I",AY310=4%),(AI310-(P310+L310-N310+Q310)*0.04)/0.83*(0.5177)*(0.17)-AI310*0.04,IF(AND(Y310="CONSUMO",AG310="ANEXO II",AY310=4%),(AI310-(P310+L310-N310+Q310)*0.04)/0.83*(0.3295)*(0.17)-AI310*0.04,""))))</f>
        <v/>
      </c>
      <c r="BC310" s="51" t="str">
        <f aca="false">IF(C310="","",IF(AND(Y310="CONSUMO",AC310="SIM")*OR(AG310="-",AG310="BIT"),IF(E310&lt;&gt;"",(AI310-(P310+L310-N310+Q310)*AY310)/0.83),""))</f>
        <v/>
      </c>
      <c r="BD310" s="51" t="str">
        <f aca="false">IF(BC310="","",BC310*0.17)</f>
        <v/>
      </c>
      <c r="BE310" s="51" t="str">
        <f aca="false">IF(I310=6908,0,IF(BC310="","",BD310-((P310+L310-N310+Q310)*AY310)))</f>
        <v/>
      </c>
      <c r="BF310" s="53" t="str">
        <f aca="false">IF(B310="","",IF(OR(B310="",E310="Regime Normal"),0,(AI310-Q310)*VLOOKUP(R310,Dados!$X$98:$Y$108,2,0)))</f>
        <v/>
      </c>
      <c r="BG310" s="54" t="str">
        <f aca="false">IFERROR(VLOOKUP(I310,Dados!$AC$27:$AD$43,2,0),IF(B310="","",IF(D310&lt;&gt;"MT",IF(AND(AC310="SIM",Y310="Revenda"),"2403",IF(AND(AC310="SIM",Y310="Consumo"),"2407",IF(AND(AC310="NÃO",Y310="Revenda"),"2102",IF(AND(AC310="NÃO",Y310="Consumo"),"2556",)))),REPLACE(I310,1,1,1))))</f>
        <v/>
      </c>
    </row>
    <row r="311" customFormat="false" ht="12.8" hidden="false" customHeight="false" outlineLevel="0" collapsed="false">
      <c r="Y311" s="45"/>
      <c r="Z311" s="46" t="str">
        <f aca="false">IF(B311="","",(IFERROR(VLOOKUP(H311,Dados!A$3:B$15000,2,0),"Não Encontrado")))</f>
        <v/>
      </c>
      <c r="AA311" s="46" t="str">
        <f aca="false">IF(B311="","",(IFERROR(VLOOKUP(G311,Dados!C$3:E$15000,3,0),"Não Encontrado")))</f>
        <v/>
      </c>
      <c r="AB311" s="46" t="str">
        <f aca="false">IFERROR(IF(Z311&lt;&gt;"Não Encontrado",Z311,IF(AA311&lt;&gt;"Não Encontrado",AA311,"")),"")</f>
        <v/>
      </c>
      <c r="AC311" s="45" t="str">
        <f aca="false">IF(B311="","",IF(AB311="","NÃO","SIM"))</f>
        <v/>
      </c>
      <c r="AD311" s="45" t="str">
        <f aca="false">IFERROR(VLOOKUP(G311,Dados!$P$3:$R$500,3,0),"")</f>
        <v/>
      </c>
      <c r="AE311" s="45" t="str">
        <f aca="false">IFERROR(VLOOKUP(G311,Dados!$K$3:$L$500,2,0),"")</f>
        <v/>
      </c>
      <c r="AF311" s="45" t="str">
        <f aca="false">IFERROR(VLOOKUP(G311,Dados!$M$3:$N$500,2,0),"")</f>
        <v/>
      </c>
      <c r="AG311" s="45" t="str">
        <f aca="false">IF(F311="","",IF(AND(AD311="",AE311="",AF311=""),"-",IF(AND(AD311="BIT",AE311="",AF311=""),"BIT",IF(AND(AE311="ANEXO I",AD311="",AF311=""),"ANEXO I",IF(AND(AF311="ANEXO II",AD311="",AE311=""),"ANEXO II","Escolher")))))</f>
        <v/>
      </c>
      <c r="AH311" s="45" t="str">
        <f aca="false">IF(AG311&lt;&gt;"Pneus","",IFERROR(VLOOKUP(R311,Dados!$X$2:$Z$5,3,0)*(AI311-Q311),VLOOKUP(D311,Dados!$X$7:$Z$33,3,0)*(AI311-Q311)))</f>
        <v/>
      </c>
      <c r="AI311" s="47" t="str">
        <f aca="false">IF(B311="","",P311+Q311+O311+M311+L311-N311)</f>
        <v/>
      </c>
      <c r="AJ311" s="48" t="str">
        <f aca="false">IFERROR(IF(AND(AC311="SIM",AG311="-",Y311="REVENDA"),(AB311/1+1)*AI311,IF(AND(AC311="SIM",AG311="Pneus",Y311="REVENDA"),(AB311/1+1)*(AI311-AH311),"")),"")</f>
        <v/>
      </c>
      <c r="AK311" s="48" t="str">
        <f aca="false">IF(AJ311="","",AJ311*17%)</f>
        <v/>
      </c>
      <c r="AL311" s="48" t="str">
        <f aca="false">IFERROR(IF(AC311="NÃO","",IF(AK311="","",IF(E311="Simples Nacional",BF311,IF(T311=0.12,U311*0.5833337002,IF(T311=0,AI311*0.07,U311))))),"")</f>
        <v/>
      </c>
      <c r="AM311" s="47" t="str">
        <f aca="false">IFERROR(IF(AC311="NÃO","",IF(OR(AG311="-",AG311="Pneus"),AK311-AL311,"")),"")</f>
        <v/>
      </c>
      <c r="AN311" s="48" t="str">
        <f aca="false">IF(AND(Y311="REVENDA",AC311="SIM",AG311="BIT"),((AB311/1+1)*AI311)*0.4117,"")</f>
        <v/>
      </c>
      <c r="AO311" s="48" t="str">
        <f aca="false">IF(AN311="","",AN311*17%)</f>
        <v/>
      </c>
      <c r="AP311" s="49" t="str">
        <f aca="false">IF(AN311="","",IF(T311=0.12,(U311*0.4117)*0.4117,IF(T311=0,(AI311*0.07)*0.4117,U311*0.4117)))</f>
        <v/>
      </c>
      <c r="AQ311" s="47" t="str">
        <f aca="false">IF(AN311="","",AO311-AP311)</f>
        <v/>
      </c>
      <c r="AR311" s="50" t="str">
        <f aca="false">IFERROR(IF(AND(AC311="SIM",Y311="REVENDA",LEFT(AG311,5)="ANEXO")*OR(AE311="ANEXO I",AF311="ANEXO II"),VLOOKUP(H311,Dados!G:I,2,0),""),"INSERIR MVA")</f>
        <v/>
      </c>
      <c r="AS311" s="48" t="str">
        <f aca="false">IF(LEFT(AG311,5)="ANEXO",VLOOKUP(AG311,Dados!$X$111:$Z$112,2,0)*(AI311-Q311),"")</f>
        <v/>
      </c>
      <c r="AT311" s="48" t="str">
        <f aca="false">IFERROR(IF(AR311="","",(AI311*AR311)+AI311),"INSERIR MVA")</f>
        <v/>
      </c>
      <c r="AU311" s="48" t="str">
        <f aca="false">IF(AT311="","",IF(AY311=0.04,U311,AS311*AY311))</f>
        <v/>
      </c>
      <c r="AV311" s="47" t="str">
        <f aca="false">IFERROR(IF(AU311="","",(VLOOKUP(AG311,Dados!$X$111:$Z$112,3,0)*AT311*0.17)),"INSERIR MVA")</f>
        <v/>
      </c>
      <c r="AW311" s="47" t="str">
        <f aca="false">IFERROR(IF(AR311="","",AV311-AU311),"")</f>
        <v/>
      </c>
      <c r="AX311" s="51" t="str">
        <f aca="false">IFERROR(IF(AC311="NÃO","",IF(AM311&lt;&gt;"",AM311-W311,IF(AQ311&lt;&gt;"",AQ311-W311,IF(AW311&lt;&gt;"",AW311-W311,"")))),"")</f>
        <v/>
      </c>
      <c r="AY311" s="46" t="str">
        <f aca="false">IFERROR(IF(ISNA(VLOOKUP(R311,Dados!$X$2:$Y$5,2,0)),VLOOKUP(D311,Dados!$X$7:$Y$33,2,0),VLOOKUP(R311,Dados!$X$2:$Y$5,2,0)),"")</f>
        <v/>
      </c>
      <c r="AZ311" s="52" t="str">
        <f aca="false">IF(C311="","",IF(AND(Y311="CONSUMO",AC311="NÃO")*OR(AG311="-",AG311="BIT"),IF(E311&lt;&gt;"",(AI311-(P311+L311-N311+Q311)*AY311)/0.83),""))</f>
        <v/>
      </c>
      <c r="BA311" s="51" t="str">
        <f aca="false">IF(AZ311="","",AZ311*0.17-((P311+L311-N311+Q311)*AY311))</f>
        <v/>
      </c>
      <c r="BB311" s="51" t="str">
        <f aca="false">IF(AND(Y311="CONSUMO",AG311="ANEXO I",AY311&gt;4%),(AI311-(P311+L311-N311+Q311)*0.0514)/0.83*(0.5177)*(0.17)-AI311*0.0514,IF(AND(Y311="CONSUMO",AG311="ANEXO II",AY311&gt;4%),(AI311-(P311+L311-N311+Q311)*0.041)/0.83*(0.3295)*(0.17)-AI311*0.041,IF(AND(Y311="CONSUMO",AG311="ANEXO I",AY311=4%),(AI311-(P311+L311-N311+Q311)*0.04)/0.83*(0.5177)*(0.17)-AI311*0.04,IF(AND(Y311="CONSUMO",AG311="ANEXO II",AY311=4%),(AI311-(P311+L311-N311+Q311)*0.04)/0.83*(0.3295)*(0.17)-AI311*0.04,""))))</f>
        <v/>
      </c>
      <c r="BC311" s="51" t="str">
        <f aca="false">IF(C311="","",IF(AND(Y311="CONSUMO",AC311="SIM")*OR(AG311="-",AG311="BIT"),IF(E311&lt;&gt;"",(AI311-(P311+L311-N311+Q311)*AY311)/0.83),""))</f>
        <v/>
      </c>
      <c r="BD311" s="51" t="str">
        <f aca="false">IF(BC311="","",BC311*0.17)</f>
        <v/>
      </c>
      <c r="BE311" s="51" t="str">
        <f aca="false">IF(I311=6908,0,IF(BC311="","",BD311-((P311+L311-N311+Q311)*AY311)))</f>
        <v/>
      </c>
      <c r="BF311" s="53" t="str">
        <f aca="false">IF(B311="","",IF(OR(B311="",E311="Regime Normal"),0,(AI311-Q311)*VLOOKUP(R311,Dados!$X$98:$Y$108,2,0)))</f>
        <v/>
      </c>
      <c r="BG311" s="54" t="str">
        <f aca="false">IFERROR(VLOOKUP(I311,Dados!$AC$27:$AD$43,2,0),IF(B311="","",IF(D311&lt;&gt;"MT",IF(AND(AC311="SIM",Y311="Revenda"),"2403",IF(AND(AC311="SIM",Y311="Consumo"),"2407",IF(AND(AC311="NÃO",Y311="Revenda"),"2102",IF(AND(AC311="NÃO",Y311="Consumo"),"2556",)))),REPLACE(I311,1,1,1))))</f>
        <v/>
      </c>
    </row>
    <row r="312" customFormat="false" ht="12.8" hidden="false" customHeight="false" outlineLevel="0" collapsed="false">
      <c r="Y312" s="45"/>
      <c r="Z312" s="46" t="str">
        <f aca="false">IF(B312="","",(IFERROR(VLOOKUP(H312,Dados!A$3:B$15000,2,0),"Não Encontrado")))</f>
        <v/>
      </c>
      <c r="AA312" s="46" t="str">
        <f aca="false">IF(B312="","",(IFERROR(VLOOKUP(G312,Dados!C$3:E$15000,3,0),"Não Encontrado")))</f>
        <v/>
      </c>
      <c r="AB312" s="46" t="str">
        <f aca="false">IFERROR(IF(Z312&lt;&gt;"Não Encontrado",Z312,IF(AA312&lt;&gt;"Não Encontrado",AA312,"")),"")</f>
        <v/>
      </c>
      <c r="AC312" s="45" t="str">
        <f aca="false">IF(B312="","",IF(AB312="","NÃO","SIM"))</f>
        <v/>
      </c>
      <c r="AD312" s="45" t="str">
        <f aca="false">IFERROR(VLOOKUP(G312,Dados!$P$3:$R$500,3,0),"")</f>
        <v/>
      </c>
      <c r="AE312" s="45" t="str">
        <f aca="false">IFERROR(VLOOKUP(G312,Dados!$K$3:$L$500,2,0),"")</f>
        <v/>
      </c>
      <c r="AF312" s="45" t="str">
        <f aca="false">IFERROR(VLOOKUP(G312,Dados!$M$3:$N$500,2,0),"")</f>
        <v/>
      </c>
      <c r="AG312" s="45" t="str">
        <f aca="false">IF(F312="","",IF(AND(AD312="",AE312="",AF312=""),"-",IF(AND(AD312="BIT",AE312="",AF312=""),"BIT",IF(AND(AE312="ANEXO I",AD312="",AF312=""),"ANEXO I",IF(AND(AF312="ANEXO II",AD312="",AE312=""),"ANEXO II","Escolher")))))</f>
        <v/>
      </c>
      <c r="AH312" s="45" t="str">
        <f aca="false">IF(AG312&lt;&gt;"Pneus","",IFERROR(VLOOKUP(R312,Dados!$X$2:$Z$5,3,0)*(AI312-Q312),VLOOKUP(D312,Dados!$X$7:$Z$33,3,0)*(AI312-Q312)))</f>
        <v/>
      </c>
      <c r="AI312" s="47" t="str">
        <f aca="false">IF(B312="","",P312+Q312+O312+M312+L312-N312)</f>
        <v/>
      </c>
      <c r="AJ312" s="48" t="str">
        <f aca="false">IFERROR(IF(AND(AC312="SIM",AG312="-",Y312="REVENDA"),(AB312/1+1)*AI312,IF(AND(AC312="SIM",AG312="Pneus",Y312="REVENDA"),(AB312/1+1)*(AI312-AH312),"")),"")</f>
        <v/>
      </c>
      <c r="AK312" s="48" t="str">
        <f aca="false">IF(AJ312="","",AJ312*17%)</f>
        <v/>
      </c>
      <c r="AL312" s="48" t="str">
        <f aca="false">IFERROR(IF(AC312="NÃO","",IF(AK312="","",IF(E312="Simples Nacional",BF312,IF(T312=0.12,U312*0.5833337002,IF(T312=0,AI312*0.07,U312))))),"")</f>
        <v/>
      </c>
      <c r="AM312" s="47" t="str">
        <f aca="false">IFERROR(IF(AC312="NÃO","",IF(OR(AG312="-",AG312="Pneus"),AK312-AL312,"")),"")</f>
        <v/>
      </c>
      <c r="AN312" s="48" t="str">
        <f aca="false">IF(AND(Y312="REVENDA",AC312="SIM",AG312="BIT"),((AB312/1+1)*AI312)*0.4117,"")</f>
        <v/>
      </c>
      <c r="AO312" s="48" t="str">
        <f aca="false">IF(AN312="","",AN312*17%)</f>
        <v/>
      </c>
      <c r="AP312" s="49" t="str">
        <f aca="false">IF(AN312="","",IF(T312=0.12,(U312*0.4117)*0.4117,IF(T312=0,(AI312*0.07)*0.4117,U312*0.4117)))</f>
        <v/>
      </c>
      <c r="AQ312" s="47" t="str">
        <f aca="false">IF(AN312="","",AO312-AP312)</f>
        <v/>
      </c>
      <c r="AR312" s="50" t="str">
        <f aca="false">IFERROR(IF(AND(AC312="SIM",Y312="REVENDA",LEFT(AG312,5)="ANEXO")*OR(AE312="ANEXO I",AF312="ANEXO II"),VLOOKUP(H312,Dados!G:I,2,0),""),"INSERIR MVA")</f>
        <v/>
      </c>
      <c r="AS312" s="48" t="str">
        <f aca="false">IF(LEFT(AG312,5)="ANEXO",VLOOKUP(AG312,Dados!$X$111:$Z$112,2,0)*(AI312-Q312),"")</f>
        <v/>
      </c>
      <c r="AT312" s="48" t="str">
        <f aca="false">IFERROR(IF(AR312="","",(AI312*AR312)+AI312),"INSERIR MVA")</f>
        <v/>
      </c>
      <c r="AU312" s="48" t="str">
        <f aca="false">IF(AT312="","",IF(AY312=0.04,U312,AS312*AY312))</f>
        <v/>
      </c>
      <c r="AV312" s="47" t="str">
        <f aca="false">IFERROR(IF(AU312="","",(VLOOKUP(AG312,Dados!$X$111:$Z$112,3,0)*AT312*0.17)),"INSERIR MVA")</f>
        <v/>
      </c>
      <c r="AW312" s="47" t="str">
        <f aca="false">IFERROR(IF(AR312="","",AV312-AU312),"")</f>
        <v/>
      </c>
      <c r="AX312" s="51" t="str">
        <f aca="false">IFERROR(IF(AC312="NÃO","",IF(AM312&lt;&gt;"",AM312-W312,IF(AQ312&lt;&gt;"",AQ312-W312,IF(AW312&lt;&gt;"",AW312-W312,"")))),"")</f>
        <v/>
      </c>
      <c r="AY312" s="46" t="str">
        <f aca="false">IFERROR(IF(ISNA(VLOOKUP(R312,Dados!$X$2:$Y$5,2,0)),VLOOKUP(D312,Dados!$X$7:$Y$33,2,0),VLOOKUP(R312,Dados!$X$2:$Y$5,2,0)),"")</f>
        <v/>
      </c>
      <c r="AZ312" s="52" t="str">
        <f aca="false">IF(C312="","",IF(AND(Y312="CONSUMO",AC312="NÃO")*OR(AG312="-",AG312="BIT"),IF(E312&lt;&gt;"",(AI312-(P312+L312-N312+Q312)*AY312)/0.83),""))</f>
        <v/>
      </c>
      <c r="BA312" s="51" t="str">
        <f aca="false">IF(AZ312="","",AZ312*0.17-((P312+L312-N312+Q312)*AY312))</f>
        <v/>
      </c>
      <c r="BB312" s="51" t="str">
        <f aca="false">IF(AND(Y312="CONSUMO",AG312="ANEXO I",AY312&gt;4%),(AI312-(P312+L312-N312+Q312)*0.0514)/0.83*(0.5177)*(0.17)-AI312*0.0514,IF(AND(Y312="CONSUMO",AG312="ANEXO II",AY312&gt;4%),(AI312-(P312+L312-N312+Q312)*0.041)/0.83*(0.3295)*(0.17)-AI312*0.041,IF(AND(Y312="CONSUMO",AG312="ANEXO I",AY312=4%),(AI312-(P312+L312-N312+Q312)*0.04)/0.83*(0.5177)*(0.17)-AI312*0.04,IF(AND(Y312="CONSUMO",AG312="ANEXO II",AY312=4%),(AI312-(P312+L312-N312+Q312)*0.04)/0.83*(0.3295)*(0.17)-AI312*0.04,""))))</f>
        <v/>
      </c>
      <c r="BC312" s="51" t="str">
        <f aca="false">IF(C312="","",IF(AND(Y312="CONSUMO",AC312="SIM")*OR(AG312="-",AG312="BIT"),IF(E312&lt;&gt;"",(AI312-(P312+L312-N312+Q312)*AY312)/0.83),""))</f>
        <v/>
      </c>
      <c r="BD312" s="51" t="str">
        <f aca="false">IF(BC312="","",BC312*0.17)</f>
        <v/>
      </c>
      <c r="BE312" s="51" t="str">
        <f aca="false">IF(I312=6908,0,IF(BC312="","",BD312-((P312+L312-N312+Q312)*AY312)))</f>
        <v/>
      </c>
      <c r="BF312" s="53" t="str">
        <f aca="false">IF(B312="","",IF(OR(B312="",E312="Regime Normal"),0,(AI312-Q312)*VLOOKUP(R312,Dados!$X$98:$Y$108,2,0)))</f>
        <v/>
      </c>
      <c r="BG312" s="54" t="str">
        <f aca="false">IFERROR(VLOOKUP(I312,Dados!$AC$27:$AD$43,2,0),IF(B312="","",IF(D312&lt;&gt;"MT",IF(AND(AC312="SIM",Y312="Revenda"),"2403",IF(AND(AC312="SIM",Y312="Consumo"),"2407",IF(AND(AC312="NÃO",Y312="Revenda"),"2102",IF(AND(AC312="NÃO",Y312="Consumo"),"2556",)))),REPLACE(I312,1,1,1))))</f>
        <v/>
      </c>
    </row>
    <row r="313" customFormat="false" ht="12.8" hidden="false" customHeight="false" outlineLevel="0" collapsed="false">
      <c r="Y313" s="45"/>
      <c r="Z313" s="46" t="str">
        <f aca="false">IF(B313="","",(IFERROR(VLOOKUP(H313,Dados!A$3:B$15000,2,0),"Não Encontrado")))</f>
        <v/>
      </c>
      <c r="AA313" s="46" t="str">
        <f aca="false">IF(B313="","",(IFERROR(VLOOKUP(G313,Dados!C$3:E$15000,3,0),"Não Encontrado")))</f>
        <v/>
      </c>
      <c r="AB313" s="46" t="str">
        <f aca="false">IFERROR(IF(Z313&lt;&gt;"Não Encontrado",Z313,IF(AA313&lt;&gt;"Não Encontrado",AA313,"")),"")</f>
        <v/>
      </c>
      <c r="AC313" s="45" t="str">
        <f aca="false">IF(B313="","",IF(AB313="","NÃO","SIM"))</f>
        <v/>
      </c>
      <c r="AD313" s="45" t="str">
        <f aca="false">IFERROR(VLOOKUP(G313,Dados!$P$3:$R$500,3,0),"")</f>
        <v/>
      </c>
      <c r="AE313" s="45" t="str">
        <f aca="false">IFERROR(VLOOKUP(G313,Dados!$K$3:$L$500,2,0),"")</f>
        <v/>
      </c>
      <c r="AF313" s="45" t="str">
        <f aca="false">IFERROR(VLOOKUP(G313,Dados!$M$3:$N$500,2,0),"")</f>
        <v/>
      </c>
      <c r="AG313" s="45" t="str">
        <f aca="false">IF(F313="","",IF(AND(AD313="",AE313="",AF313=""),"-",IF(AND(AD313="BIT",AE313="",AF313=""),"BIT",IF(AND(AE313="ANEXO I",AD313="",AF313=""),"ANEXO I",IF(AND(AF313="ANEXO II",AD313="",AE313=""),"ANEXO II","Escolher")))))</f>
        <v/>
      </c>
      <c r="AH313" s="45" t="str">
        <f aca="false">IF(AG313&lt;&gt;"Pneus","",IFERROR(VLOOKUP(R313,Dados!$X$2:$Z$5,3,0)*(AI313-Q313),VLOOKUP(D313,Dados!$X$7:$Z$33,3,0)*(AI313-Q313)))</f>
        <v/>
      </c>
      <c r="AI313" s="47" t="str">
        <f aca="false">IF(B313="","",P313+Q313+O313+M313+L313-N313)</f>
        <v/>
      </c>
      <c r="AJ313" s="48" t="str">
        <f aca="false">IFERROR(IF(AND(AC313="SIM",AG313="-",Y313="REVENDA"),(AB313/1+1)*AI313,IF(AND(AC313="SIM",AG313="Pneus",Y313="REVENDA"),(AB313/1+1)*(AI313-AH313),"")),"")</f>
        <v/>
      </c>
      <c r="AK313" s="48" t="str">
        <f aca="false">IF(AJ313="","",AJ313*17%)</f>
        <v/>
      </c>
      <c r="AL313" s="48" t="str">
        <f aca="false">IFERROR(IF(AC313="NÃO","",IF(AK313="","",IF(E313="Simples Nacional",BF313,IF(T313=0.12,U313*0.5833337002,IF(T313=0,AI313*0.07,U313))))),"")</f>
        <v/>
      </c>
      <c r="AM313" s="47" t="str">
        <f aca="false">IFERROR(IF(AC313="NÃO","",IF(OR(AG313="-",AG313="Pneus"),AK313-AL313,"")),"")</f>
        <v/>
      </c>
      <c r="AN313" s="48" t="str">
        <f aca="false">IF(AND(Y313="REVENDA",AC313="SIM",AG313="BIT"),((AB313/1+1)*AI313)*0.4117,"")</f>
        <v/>
      </c>
      <c r="AO313" s="48" t="str">
        <f aca="false">IF(AN313="","",AN313*17%)</f>
        <v/>
      </c>
      <c r="AP313" s="49" t="str">
        <f aca="false">IF(AN313="","",IF(T313=0.12,(U313*0.4117)*0.4117,IF(T313=0,(AI313*0.07)*0.4117,U313*0.4117)))</f>
        <v/>
      </c>
      <c r="AQ313" s="47" t="str">
        <f aca="false">IF(AN313="","",AO313-AP313)</f>
        <v/>
      </c>
      <c r="AR313" s="50" t="str">
        <f aca="false">IFERROR(IF(AND(AC313="SIM",Y313="REVENDA",LEFT(AG313,5)="ANEXO")*OR(AE313="ANEXO I",AF313="ANEXO II"),VLOOKUP(H313,Dados!G:I,2,0),""),"INSERIR MVA")</f>
        <v/>
      </c>
      <c r="AS313" s="48" t="str">
        <f aca="false">IF(LEFT(AG313,5)="ANEXO",VLOOKUP(AG313,Dados!$X$111:$Z$112,2,0)*(AI313-Q313),"")</f>
        <v/>
      </c>
      <c r="AT313" s="48" t="str">
        <f aca="false">IFERROR(IF(AR313="","",(AI313*AR313)+AI313),"INSERIR MVA")</f>
        <v/>
      </c>
      <c r="AU313" s="48" t="str">
        <f aca="false">IF(AT313="","",IF(AY313=0.04,U313,AS313*AY313))</f>
        <v/>
      </c>
      <c r="AV313" s="47" t="str">
        <f aca="false">IFERROR(IF(AU313="","",(VLOOKUP(AG313,Dados!$X$111:$Z$112,3,0)*AT313*0.17)),"INSERIR MVA")</f>
        <v/>
      </c>
      <c r="AW313" s="47" t="str">
        <f aca="false">IFERROR(IF(AR313="","",AV313-AU313),"")</f>
        <v/>
      </c>
      <c r="AX313" s="51" t="str">
        <f aca="false">IFERROR(IF(AC313="NÃO","",IF(AM313&lt;&gt;"",AM313-W313,IF(AQ313&lt;&gt;"",AQ313-W313,IF(AW313&lt;&gt;"",AW313-W313,"")))),"")</f>
        <v/>
      </c>
      <c r="AY313" s="46" t="str">
        <f aca="false">IFERROR(IF(ISNA(VLOOKUP(R313,Dados!$X$2:$Y$5,2,0)),VLOOKUP(D313,Dados!$X$7:$Y$33,2,0),VLOOKUP(R313,Dados!$X$2:$Y$5,2,0)),"")</f>
        <v/>
      </c>
      <c r="AZ313" s="52" t="str">
        <f aca="false">IF(C313="","",IF(AND(Y313="CONSUMO",AC313="NÃO")*OR(AG313="-",AG313="BIT"),IF(E313&lt;&gt;"",(AI313-(P313+L313-N313+Q313)*AY313)/0.83),""))</f>
        <v/>
      </c>
      <c r="BA313" s="51" t="str">
        <f aca="false">IF(AZ313="","",AZ313*0.17-((P313+L313-N313+Q313)*AY313))</f>
        <v/>
      </c>
      <c r="BB313" s="51" t="str">
        <f aca="false">IF(AND(Y313="CONSUMO",AG313="ANEXO I",AY313&gt;4%),(AI313-(P313+L313-N313+Q313)*0.0514)/0.83*(0.5177)*(0.17)-AI313*0.0514,IF(AND(Y313="CONSUMO",AG313="ANEXO II",AY313&gt;4%),(AI313-(P313+L313-N313+Q313)*0.041)/0.83*(0.3295)*(0.17)-AI313*0.041,IF(AND(Y313="CONSUMO",AG313="ANEXO I",AY313=4%),(AI313-(P313+L313-N313+Q313)*0.04)/0.83*(0.5177)*(0.17)-AI313*0.04,IF(AND(Y313="CONSUMO",AG313="ANEXO II",AY313=4%),(AI313-(P313+L313-N313+Q313)*0.04)/0.83*(0.3295)*(0.17)-AI313*0.04,""))))</f>
        <v/>
      </c>
      <c r="BC313" s="51" t="str">
        <f aca="false">IF(C313="","",IF(AND(Y313="CONSUMO",AC313="SIM")*OR(AG313="-",AG313="BIT"),IF(E313&lt;&gt;"",(AI313-(P313+L313-N313+Q313)*AY313)/0.83),""))</f>
        <v/>
      </c>
      <c r="BD313" s="51" t="str">
        <f aca="false">IF(BC313="","",BC313*0.17)</f>
        <v/>
      </c>
      <c r="BE313" s="51" t="str">
        <f aca="false">IF(I313=6908,0,IF(BC313="","",BD313-((P313+L313-N313+Q313)*AY313)))</f>
        <v/>
      </c>
      <c r="BF313" s="53" t="str">
        <f aca="false">IF(B313="","",IF(OR(B313="",E313="Regime Normal"),0,(AI313-Q313)*VLOOKUP(R313,Dados!$X$98:$Y$108,2,0)))</f>
        <v/>
      </c>
      <c r="BG313" s="54" t="str">
        <f aca="false">IFERROR(VLOOKUP(I313,Dados!$AC$27:$AD$43,2,0),IF(B313="","",IF(D313&lt;&gt;"MT",IF(AND(AC313="SIM",Y313="Revenda"),"2403",IF(AND(AC313="SIM",Y313="Consumo"),"2407",IF(AND(AC313="NÃO",Y313="Revenda"),"2102",IF(AND(AC313="NÃO",Y313="Consumo"),"2556",)))),REPLACE(I313,1,1,1))))</f>
        <v/>
      </c>
    </row>
    <row r="314" customFormat="false" ht="12.8" hidden="false" customHeight="false" outlineLevel="0" collapsed="false">
      <c r="Y314" s="45"/>
      <c r="Z314" s="46" t="str">
        <f aca="false">IF(B314="","",(IFERROR(VLOOKUP(H314,Dados!A$3:B$15000,2,0),"Não Encontrado")))</f>
        <v/>
      </c>
      <c r="AA314" s="46" t="str">
        <f aca="false">IF(B314="","",(IFERROR(VLOOKUP(G314,Dados!C$3:E$15000,3,0),"Não Encontrado")))</f>
        <v/>
      </c>
      <c r="AB314" s="46" t="str">
        <f aca="false">IFERROR(IF(Z314&lt;&gt;"Não Encontrado",Z314,IF(AA314&lt;&gt;"Não Encontrado",AA314,"")),"")</f>
        <v/>
      </c>
      <c r="AC314" s="45" t="str">
        <f aca="false">IF(B314="","",IF(AB314="","NÃO","SIM"))</f>
        <v/>
      </c>
      <c r="AD314" s="45" t="str">
        <f aca="false">IFERROR(VLOOKUP(G314,Dados!$P$3:$R$500,3,0),"")</f>
        <v/>
      </c>
      <c r="AE314" s="45" t="str">
        <f aca="false">IFERROR(VLOOKUP(G314,Dados!$K$3:$L$500,2,0),"")</f>
        <v/>
      </c>
      <c r="AF314" s="45" t="str">
        <f aca="false">IFERROR(VLOOKUP(G314,Dados!$M$3:$N$500,2,0),"")</f>
        <v/>
      </c>
      <c r="AG314" s="45" t="str">
        <f aca="false">IF(F314="","",IF(AND(AD314="",AE314="",AF314=""),"-",IF(AND(AD314="BIT",AE314="",AF314=""),"BIT",IF(AND(AE314="ANEXO I",AD314="",AF314=""),"ANEXO I",IF(AND(AF314="ANEXO II",AD314="",AE314=""),"ANEXO II","Escolher")))))</f>
        <v/>
      </c>
      <c r="AH314" s="45" t="str">
        <f aca="false">IF(AG314&lt;&gt;"Pneus","",IFERROR(VLOOKUP(R314,Dados!$X$2:$Z$5,3,0)*(AI314-Q314),VLOOKUP(D314,Dados!$X$7:$Z$33,3,0)*(AI314-Q314)))</f>
        <v/>
      </c>
      <c r="AI314" s="47" t="str">
        <f aca="false">IF(B314="","",P314+Q314+O314+M314+L314-N314)</f>
        <v/>
      </c>
      <c r="AJ314" s="48" t="str">
        <f aca="false">IFERROR(IF(AND(AC314="SIM",AG314="-",Y314="REVENDA"),(AB314/1+1)*AI314,IF(AND(AC314="SIM",AG314="Pneus",Y314="REVENDA"),(AB314/1+1)*(AI314-AH314),"")),"")</f>
        <v/>
      </c>
      <c r="AK314" s="48" t="str">
        <f aca="false">IF(AJ314="","",AJ314*17%)</f>
        <v/>
      </c>
      <c r="AL314" s="48" t="str">
        <f aca="false">IFERROR(IF(AC314="NÃO","",IF(AK314="","",IF(E314="Simples Nacional",BF314,IF(T314=0.12,U314*0.5833337002,IF(T314=0,AI314*0.07,U314))))),"")</f>
        <v/>
      </c>
      <c r="AM314" s="47" t="str">
        <f aca="false">IFERROR(IF(AC314="NÃO","",IF(OR(AG314="-",AG314="Pneus"),AK314-AL314,"")),"")</f>
        <v/>
      </c>
      <c r="AN314" s="48" t="str">
        <f aca="false">IF(AND(Y314="REVENDA",AC314="SIM",AG314="BIT"),((AB314/1+1)*AI314)*0.4117,"")</f>
        <v/>
      </c>
      <c r="AO314" s="48" t="str">
        <f aca="false">IF(AN314="","",AN314*17%)</f>
        <v/>
      </c>
      <c r="AP314" s="49" t="str">
        <f aca="false">IF(AN314="","",IF(T314=0.12,(U314*0.4117)*0.4117,IF(T314=0,(AI314*0.07)*0.4117,U314*0.4117)))</f>
        <v/>
      </c>
      <c r="AQ314" s="47" t="str">
        <f aca="false">IF(AN314="","",AO314-AP314)</f>
        <v/>
      </c>
      <c r="AR314" s="50" t="str">
        <f aca="false">IFERROR(IF(AND(AC314="SIM",Y314="REVENDA",LEFT(AG314,5)="ANEXO")*OR(AE314="ANEXO I",AF314="ANEXO II"),VLOOKUP(H314,Dados!G:I,2,0),""),"INSERIR MVA")</f>
        <v/>
      </c>
      <c r="AS314" s="48" t="str">
        <f aca="false">IF(LEFT(AG314,5)="ANEXO",VLOOKUP(AG314,Dados!$X$111:$Z$112,2,0)*(AI314-Q314),"")</f>
        <v/>
      </c>
      <c r="AT314" s="48" t="str">
        <f aca="false">IFERROR(IF(AR314="","",(AI314*AR314)+AI314),"INSERIR MVA")</f>
        <v/>
      </c>
      <c r="AU314" s="48" t="str">
        <f aca="false">IF(AT314="","",IF(AY314=0.04,U314,AS314*AY314))</f>
        <v/>
      </c>
      <c r="AV314" s="47" t="str">
        <f aca="false">IFERROR(IF(AU314="","",(VLOOKUP(AG314,Dados!$X$111:$Z$112,3,0)*AT314*0.17)),"INSERIR MVA")</f>
        <v/>
      </c>
      <c r="AW314" s="47" t="str">
        <f aca="false">IFERROR(IF(AR314="","",AV314-AU314),"")</f>
        <v/>
      </c>
      <c r="AX314" s="51" t="str">
        <f aca="false">IFERROR(IF(AC314="NÃO","",IF(AM314&lt;&gt;"",AM314-W314,IF(AQ314&lt;&gt;"",AQ314-W314,IF(AW314&lt;&gt;"",AW314-W314,"")))),"")</f>
        <v/>
      </c>
      <c r="AY314" s="46" t="str">
        <f aca="false">IFERROR(IF(ISNA(VLOOKUP(R314,Dados!$X$2:$Y$5,2,0)),VLOOKUP(D314,Dados!$X$7:$Y$33,2,0),VLOOKUP(R314,Dados!$X$2:$Y$5,2,0)),"")</f>
        <v/>
      </c>
      <c r="AZ314" s="52" t="str">
        <f aca="false">IF(C314="","",IF(AND(Y314="CONSUMO",AC314="NÃO")*OR(AG314="-",AG314="BIT"),IF(E314&lt;&gt;"",(AI314-(P314+L314-N314+Q314)*AY314)/0.83),""))</f>
        <v/>
      </c>
      <c r="BA314" s="51" t="str">
        <f aca="false">IF(AZ314="","",AZ314*0.17-((P314+L314-N314+Q314)*AY314))</f>
        <v/>
      </c>
      <c r="BB314" s="51" t="str">
        <f aca="false">IF(AND(Y314="CONSUMO",AG314="ANEXO I",AY314&gt;4%),(AI314-(P314+L314-N314+Q314)*0.0514)/0.83*(0.5177)*(0.17)-AI314*0.0514,IF(AND(Y314="CONSUMO",AG314="ANEXO II",AY314&gt;4%),(AI314-(P314+L314-N314+Q314)*0.041)/0.83*(0.3295)*(0.17)-AI314*0.041,IF(AND(Y314="CONSUMO",AG314="ANEXO I",AY314=4%),(AI314-(P314+L314-N314+Q314)*0.04)/0.83*(0.5177)*(0.17)-AI314*0.04,IF(AND(Y314="CONSUMO",AG314="ANEXO II",AY314=4%),(AI314-(P314+L314-N314+Q314)*0.04)/0.83*(0.3295)*(0.17)-AI314*0.04,""))))</f>
        <v/>
      </c>
      <c r="BC314" s="51" t="str">
        <f aca="false">IF(C314="","",IF(AND(Y314="CONSUMO",AC314="SIM")*OR(AG314="-",AG314="BIT"),IF(E314&lt;&gt;"",(AI314-(P314+L314-N314+Q314)*AY314)/0.83),""))</f>
        <v/>
      </c>
      <c r="BD314" s="51" t="str">
        <f aca="false">IF(BC314="","",BC314*0.17)</f>
        <v/>
      </c>
      <c r="BE314" s="51" t="str">
        <f aca="false">IF(I314=6908,0,IF(BC314="","",BD314-((P314+L314-N314+Q314)*AY314)))</f>
        <v/>
      </c>
      <c r="BF314" s="53" t="str">
        <f aca="false">IF(B314="","",IF(OR(B314="",E314="Regime Normal"),0,(AI314-Q314)*VLOOKUP(R314,Dados!$X$98:$Y$108,2,0)))</f>
        <v/>
      </c>
      <c r="BG314" s="54" t="str">
        <f aca="false">IFERROR(VLOOKUP(I314,Dados!$AC$27:$AD$43,2,0),IF(B314="","",IF(D314&lt;&gt;"MT",IF(AND(AC314="SIM",Y314="Revenda"),"2403",IF(AND(AC314="SIM",Y314="Consumo"),"2407",IF(AND(AC314="NÃO",Y314="Revenda"),"2102",IF(AND(AC314="NÃO",Y314="Consumo"),"2556",)))),REPLACE(I314,1,1,1))))</f>
        <v/>
      </c>
    </row>
    <row r="315" customFormat="false" ht="12.8" hidden="false" customHeight="false" outlineLevel="0" collapsed="false">
      <c r="Y315" s="45"/>
      <c r="Z315" s="46" t="str">
        <f aca="false">IF(B315="","",(IFERROR(VLOOKUP(H315,Dados!A$3:B$15000,2,0),"Não Encontrado")))</f>
        <v/>
      </c>
      <c r="AA315" s="46" t="str">
        <f aca="false">IF(B315="","",(IFERROR(VLOOKUP(G315,Dados!C$3:E$15000,3,0),"Não Encontrado")))</f>
        <v/>
      </c>
      <c r="AB315" s="46" t="str">
        <f aca="false">IFERROR(IF(Z315&lt;&gt;"Não Encontrado",Z315,IF(AA315&lt;&gt;"Não Encontrado",AA315,"")),"")</f>
        <v/>
      </c>
      <c r="AC315" s="45" t="str">
        <f aca="false">IF(B315="","",IF(AB315="","NÃO","SIM"))</f>
        <v/>
      </c>
      <c r="AD315" s="45" t="str">
        <f aca="false">IFERROR(VLOOKUP(G315,Dados!$P$3:$R$500,3,0),"")</f>
        <v/>
      </c>
      <c r="AE315" s="45" t="str">
        <f aca="false">IFERROR(VLOOKUP(G315,Dados!$K$3:$L$500,2,0),"")</f>
        <v/>
      </c>
      <c r="AF315" s="45" t="str">
        <f aca="false">IFERROR(VLOOKUP(G315,Dados!$M$3:$N$500,2,0),"")</f>
        <v/>
      </c>
      <c r="AG315" s="45" t="str">
        <f aca="false">IF(F315="","",IF(AND(AD315="",AE315="",AF315=""),"-",IF(AND(AD315="BIT",AE315="",AF315=""),"BIT",IF(AND(AE315="ANEXO I",AD315="",AF315=""),"ANEXO I",IF(AND(AF315="ANEXO II",AD315="",AE315=""),"ANEXO II","Escolher")))))</f>
        <v/>
      </c>
      <c r="AH315" s="45" t="str">
        <f aca="false">IF(AG315&lt;&gt;"Pneus","",IFERROR(VLOOKUP(R315,Dados!$X$2:$Z$5,3,0)*(AI315-Q315),VLOOKUP(D315,Dados!$X$7:$Z$33,3,0)*(AI315-Q315)))</f>
        <v/>
      </c>
      <c r="AI315" s="47" t="str">
        <f aca="false">IF(B315="","",P315+Q315+O315+M315+L315-N315)</f>
        <v/>
      </c>
      <c r="AJ315" s="48" t="str">
        <f aca="false">IFERROR(IF(AND(AC315="SIM",AG315="-",Y315="REVENDA"),(AB315/1+1)*AI315,IF(AND(AC315="SIM",AG315="Pneus",Y315="REVENDA"),(AB315/1+1)*(AI315-AH315),"")),"")</f>
        <v/>
      </c>
      <c r="AK315" s="48" t="str">
        <f aca="false">IF(AJ315="","",AJ315*17%)</f>
        <v/>
      </c>
      <c r="AL315" s="48" t="str">
        <f aca="false">IFERROR(IF(AC315="NÃO","",IF(AK315="","",IF(E315="Simples Nacional",BF315,IF(T315=0.12,U315*0.5833337002,IF(T315=0,AI315*0.07,U315))))),"")</f>
        <v/>
      </c>
      <c r="AM315" s="47" t="str">
        <f aca="false">IFERROR(IF(AC315="NÃO","",IF(OR(AG315="-",AG315="Pneus"),AK315-AL315,"")),"")</f>
        <v/>
      </c>
      <c r="AN315" s="48" t="str">
        <f aca="false">IF(AND(Y315="REVENDA",AC315="SIM",AG315="BIT"),((AB315/1+1)*AI315)*0.4117,"")</f>
        <v/>
      </c>
      <c r="AO315" s="48" t="str">
        <f aca="false">IF(AN315="","",AN315*17%)</f>
        <v/>
      </c>
      <c r="AP315" s="49" t="str">
        <f aca="false">IF(AN315="","",IF(T315=0.12,(U315*0.4117)*0.4117,IF(T315=0,(AI315*0.07)*0.4117,U315*0.4117)))</f>
        <v/>
      </c>
      <c r="AQ315" s="47" t="str">
        <f aca="false">IF(AN315="","",AO315-AP315)</f>
        <v/>
      </c>
      <c r="AR315" s="50" t="str">
        <f aca="false">IFERROR(IF(AND(AC315="SIM",Y315="REVENDA",LEFT(AG315,5)="ANEXO")*OR(AE315="ANEXO I",AF315="ANEXO II"),VLOOKUP(H315,Dados!G:I,2,0),""),"INSERIR MVA")</f>
        <v/>
      </c>
      <c r="AS315" s="48" t="str">
        <f aca="false">IF(LEFT(AG315,5)="ANEXO",VLOOKUP(AG315,Dados!$X$111:$Z$112,2,0)*(AI315-Q315),"")</f>
        <v/>
      </c>
      <c r="AT315" s="48" t="str">
        <f aca="false">IFERROR(IF(AR315="","",(AI315*AR315)+AI315),"INSERIR MVA")</f>
        <v/>
      </c>
      <c r="AU315" s="48" t="str">
        <f aca="false">IF(AT315="","",IF(AY315=0.04,U315,AS315*AY315))</f>
        <v/>
      </c>
      <c r="AV315" s="47" t="str">
        <f aca="false">IFERROR(IF(AU315="","",(VLOOKUP(AG315,Dados!$X$111:$Z$112,3,0)*AT315*0.17)),"INSERIR MVA")</f>
        <v/>
      </c>
      <c r="AW315" s="47" t="str">
        <f aca="false">IFERROR(IF(AR315="","",AV315-AU315),"")</f>
        <v/>
      </c>
      <c r="AX315" s="51" t="str">
        <f aca="false">IFERROR(IF(AC315="NÃO","",IF(AM315&lt;&gt;"",AM315-W315,IF(AQ315&lt;&gt;"",AQ315-W315,IF(AW315&lt;&gt;"",AW315-W315,"")))),"")</f>
        <v/>
      </c>
      <c r="AY315" s="46" t="str">
        <f aca="false">IFERROR(IF(ISNA(VLOOKUP(R315,Dados!$X$2:$Y$5,2,0)),VLOOKUP(D315,Dados!$X$7:$Y$33,2,0),VLOOKUP(R315,Dados!$X$2:$Y$5,2,0)),"")</f>
        <v/>
      </c>
      <c r="AZ315" s="52" t="str">
        <f aca="false">IF(C315="","",IF(AND(Y315="CONSUMO",AC315="NÃO")*OR(AG315="-",AG315="BIT"),IF(E315&lt;&gt;"",(AI315-(P315+L315-N315+Q315)*AY315)/0.83),""))</f>
        <v/>
      </c>
      <c r="BA315" s="51" t="str">
        <f aca="false">IF(AZ315="","",AZ315*0.17-((P315+L315-N315+Q315)*AY315))</f>
        <v/>
      </c>
      <c r="BB315" s="51" t="str">
        <f aca="false">IF(AND(Y315="CONSUMO",AG315="ANEXO I",AY315&gt;4%),(AI315-(P315+L315-N315+Q315)*0.0514)/0.83*(0.5177)*(0.17)-AI315*0.0514,IF(AND(Y315="CONSUMO",AG315="ANEXO II",AY315&gt;4%),(AI315-(P315+L315-N315+Q315)*0.041)/0.83*(0.3295)*(0.17)-AI315*0.041,IF(AND(Y315="CONSUMO",AG315="ANEXO I",AY315=4%),(AI315-(P315+L315-N315+Q315)*0.04)/0.83*(0.5177)*(0.17)-AI315*0.04,IF(AND(Y315="CONSUMO",AG315="ANEXO II",AY315=4%),(AI315-(P315+L315-N315+Q315)*0.04)/0.83*(0.3295)*(0.17)-AI315*0.04,""))))</f>
        <v/>
      </c>
      <c r="BC315" s="51" t="str">
        <f aca="false">IF(C315="","",IF(AND(Y315="CONSUMO",AC315="SIM")*OR(AG315="-",AG315="BIT"),IF(E315&lt;&gt;"",(AI315-(P315+L315-N315+Q315)*AY315)/0.83),""))</f>
        <v/>
      </c>
      <c r="BD315" s="51" t="str">
        <f aca="false">IF(BC315="","",BC315*0.17)</f>
        <v/>
      </c>
      <c r="BE315" s="51" t="str">
        <f aca="false">IF(I315=6908,0,IF(BC315="","",BD315-((P315+L315-N315+Q315)*AY315)))</f>
        <v/>
      </c>
      <c r="BF315" s="53" t="str">
        <f aca="false">IF(B315="","",IF(OR(B315="",E315="Regime Normal"),0,(AI315-Q315)*VLOOKUP(R315,Dados!$X$98:$Y$108,2,0)))</f>
        <v/>
      </c>
      <c r="BG315" s="54" t="str">
        <f aca="false">IFERROR(VLOOKUP(I315,Dados!$AC$27:$AD$43,2,0),IF(B315="","",IF(D315&lt;&gt;"MT",IF(AND(AC315="SIM",Y315="Revenda"),"2403",IF(AND(AC315="SIM",Y315="Consumo"),"2407",IF(AND(AC315="NÃO",Y315="Revenda"),"2102",IF(AND(AC315="NÃO",Y315="Consumo"),"2556",)))),REPLACE(I315,1,1,1))))</f>
        <v/>
      </c>
    </row>
    <row r="316" customFormat="false" ht="12.8" hidden="false" customHeight="false" outlineLevel="0" collapsed="false">
      <c r="Y316" s="45"/>
      <c r="Z316" s="46" t="str">
        <f aca="false">IF(B316="","",(IFERROR(VLOOKUP(H316,Dados!A$3:B$15000,2,0),"Não Encontrado")))</f>
        <v/>
      </c>
      <c r="AA316" s="46" t="str">
        <f aca="false">IF(B316="","",(IFERROR(VLOOKUP(G316,Dados!C$3:E$15000,3,0),"Não Encontrado")))</f>
        <v/>
      </c>
      <c r="AB316" s="46" t="str">
        <f aca="false">IFERROR(IF(Z316&lt;&gt;"Não Encontrado",Z316,IF(AA316&lt;&gt;"Não Encontrado",AA316,"")),"")</f>
        <v/>
      </c>
      <c r="AC316" s="45" t="str">
        <f aca="false">IF(B316="","",IF(AB316="","NÃO","SIM"))</f>
        <v/>
      </c>
      <c r="AD316" s="45" t="str">
        <f aca="false">IFERROR(VLOOKUP(G316,Dados!$P$3:$R$500,3,0),"")</f>
        <v/>
      </c>
      <c r="AE316" s="45" t="str">
        <f aca="false">IFERROR(VLOOKUP(G316,Dados!$K$3:$L$500,2,0),"")</f>
        <v/>
      </c>
      <c r="AF316" s="45" t="str">
        <f aca="false">IFERROR(VLOOKUP(G316,Dados!$M$3:$N$500,2,0),"")</f>
        <v/>
      </c>
      <c r="AG316" s="45" t="str">
        <f aca="false">IF(F316="","",IF(AND(AD316="",AE316="",AF316=""),"-",IF(AND(AD316="BIT",AE316="",AF316=""),"BIT",IF(AND(AE316="ANEXO I",AD316="",AF316=""),"ANEXO I",IF(AND(AF316="ANEXO II",AD316="",AE316=""),"ANEXO II","Escolher")))))</f>
        <v/>
      </c>
      <c r="AH316" s="45" t="str">
        <f aca="false">IF(AG316&lt;&gt;"Pneus","",IFERROR(VLOOKUP(R316,Dados!$X$2:$Z$5,3,0)*(AI316-Q316),VLOOKUP(D316,Dados!$X$7:$Z$33,3,0)*(AI316-Q316)))</f>
        <v/>
      </c>
      <c r="AI316" s="47" t="str">
        <f aca="false">IF(B316="","",P316+Q316+O316+M316+L316-N316)</f>
        <v/>
      </c>
      <c r="AJ316" s="48" t="str">
        <f aca="false">IFERROR(IF(AND(AC316="SIM",AG316="-",Y316="REVENDA"),(AB316/1+1)*AI316,IF(AND(AC316="SIM",AG316="Pneus",Y316="REVENDA"),(AB316/1+1)*(AI316-AH316),"")),"")</f>
        <v/>
      </c>
      <c r="AK316" s="48" t="str">
        <f aca="false">IF(AJ316="","",AJ316*17%)</f>
        <v/>
      </c>
      <c r="AL316" s="48" t="str">
        <f aca="false">IFERROR(IF(AC316="NÃO","",IF(AK316="","",IF(E316="Simples Nacional",BF316,IF(T316=0.12,U316*0.5833337002,IF(T316=0,AI316*0.07,U316))))),"")</f>
        <v/>
      </c>
      <c r="AM316" s="47" t="str">
        <f aca="false">IFERROR(IF(AC316="NÃO","",IF(OR(AG316="-",AG316="Pneus"),AK316-AL316,"")),"")</f>
        <v/>
      </c>
      <c r="AN316" s="48" t="str">
        <f aca="false">IF(AND(Y316="REVENDA",AC316="SIM",AG316="BIT"),((AB316/1+1)*AI316)*0.4117,"")</f>
        <v/>
      </c>
      <c r="AO316" s="48" t="str">
        <f aca="false">IF(AN316="","",AN316*17%)</f>
        <v/>
      </c>
      <c r="AP316" s="49" t="str">
        <f aca="false">IF(AN316="","",IF(T316=0.12,(U316*0.4117)*0.4117,IF(T316=0,(AI316*0.07)*0.4117,U316*0.4117)))</f>
        <v/>
      </c>
      <c r="AQ316" s="47" t="str">
        <f aca="false">IF(AN316="","",AO316-AP316)</f>
        <v/>
      </c>
      <c r="AR316" s="50" t="str">
        <f aca="false">IFERROR(IF(AND(AC316="SIM",Y316="REVENDA",LEFT(AG316,5)="ANEXO")*OR(AE316="ANEXO I",AF316="ANEXO II"),VLOOKUP(H316,Dados!G:I,2,0),""),"INSERIR MVA")</f>
        <v/>
      </c>
      <c r="AS316" s="48" t="str">
        <f aca="false">IF(LEFT(AG316,5)="ANEXO",VLOOKUP(AG316,Dados!$X$111:$Z$112,2,0)*(AI316-Q316),"")</f>
        <v/>
      </c>
      <c r="AT316" s="48" t="str">
        <f aca="false">IFERROR(IF(AR316="","",(AI316*AR316)+AI316),"INSERIR MVA")</f>
        <v/>
      </c>
      <c r="AU316" s="48" t="str">
        <f aca="false">IF(AT316="","",IF(AY316=0.04,U316,AS316*AY316))</f>
        <v/>
      </c>
      <c r="AV316" s="47" t="str">
        <f aca="false">IFERROR(IF(AU316="","",(VLOOKUP(AG316,Dados!$X$111:$Z$112,3,0)*AT316*0.17)),"INSERIR MVA")</f>
        <v/>
      </c>
      <c r="AW316" s="47" t="str">
        <f aca="false">IFERROR(IF(AR316="","",AV316-AU316),"")</f>
        <v/>
      </c>
      <c r="AX316" s="51" t="str">
        <f aca="false">IFERROR(IF(AC316="NÃO","",IF(AM316&lt;&gt;"",AM316-W316,IF(AQ316&lt;&gt;"",AQ316-W316,IF(AW316&lt;&gt;"",AW316-W316,"")))),"")</f>
        <v/>
      </c>
      <c r="AY316" s="46" t="str">
        <f aca="false">IFERROR(IF(ISNA(VLOOKUP(R316,Dados!$X$2:$Y$5,2,0)),VLOOKUP(D316,Dados!$X$7:$Y$33,2,0),VLOOKUP(R316,Dados!$X$2:$Y$5,2,0)),"")</f>
        <v/>
      </c>
      <c r="AZ316" s="52" t="str">
        <f aca="false">IF(C316="","",IF(AND(Y316="CONSUMO",AC316="NÃO")*OR(AG316="-",AG316="BIT"),IF(E316&lt;&gt;"",(AI316-(P316+L316-N316+Q316)*AY316)/0.83),""))</f>
        <v/>
      </c>
      <c r="BA316" s="51" t="str">
        <f aca="false">IF(AZ316="","",AZ316*0.17-((P316+L316-N316+Q316)*AY316))</f>
        <v/>
      </c>
      <c r="BB316" s="51" t="str">
        <f aca="false">IF(AND(Y316="CONSUMO",AG316="ANEXO I",AY316&gt;4%),(AI316-(P316+L316-N316+Q316)*0.0514)/0.83*(0.5177)*(0.17)-AI316*0.0514,IF(AND(Y316="CONSUMO",AG316="ANEXO II",AY316&gt;4%),(AI316-(P316+L316-N316+Q316)*0.041)/0.83*(0.3295)*(0.17)-AI316*0.041,IF(AND(Y316="CONSUMO",AG316="ANEXO I",AY316=4%),(AI316-(P316+L316-N316+Q316)*0.04)/0.83*(0.5177)*(0.17)-AI316*0.04,IF(AND(Y316="CONSUMO",AG316="ANEXO II",AY316=4%),(AI316-(P316+L316-N316+Q316)*0.04)/0.83*(0.3295)*(0.17)-AI316*0.04,""))))</f>
        <v/>
      </c>
      <c r="BC316" s="51" t="str">
        <f aca="false">IF(C316="","",IF(AND(Y316="CONSUMO",AC316="SIM")*OR(AG316="-",AG316="BIT"),IF(E316&lt;&gt;"",(AI316-(P316+L316-N316+Q316)*AY316)/0.83),""))</f>
        <v/>
      </c>
      <c r="BD316" s="51" t="str">
        <f aca="false">IF(BC316="","",BC316*0.17)</f>
        <v/>
      </c>
      <c r="BE316" s="51" t="str">
        <f aca="false">IF(I316=6908,0,IF(BC316="","",BD316-((P316+L316-N316+Q316)*AY316)))</f>
        <v/>
      </c>
      <c r="BF316" s="53" t="str">
        <f aca="false">IF(B316="","",IF(OR(B316="",E316="Regime Normal"),0,(AI316-Q316)*VLOOKUP(R316,Dados!$X$98:$Y$108,2,0)))</f>
        <v/>
      </c>
      <c r="BG316" s="54" t="str">
        <f aca="false">IFERROR(VLOOKUP(I316,Dados!$AC$27:$AD$43,2,0),IF(B316="","",IF(D316&lt;&gt;"MT",IF(AND(AC316="SIM",Y316="Revenda"),"2403",IF(AND(AC316="SIM",Y316="Consumo"),"2407",IF(AND(AC316="NÃO",Y316="Revenda"),"2102",IF(AND(AC316="NÃO",Y316="Consumo"),"2556",)))),REPLACE(I316,1,1,1))))</f>
        <v/>
      </c>
    </row>
    <row r="317" customFormat="false" ht="12.8" hidden="false" customHeight="false" outlineLevel="0" collapsed="false">
      <c r="Y317" s="45"/>
      <c r="Z317" s="46" t="str">
        <f aca="false">IF(B317="","",(IFERROR(VLOOKUP(H317,Dados!A$3:B$15000,2,0),"Não Encontrado")))</f>
        <v/>
      </c>
      <c r="AA317" s="46" t="str">
        <f aca="false">IF(B317="","",(IFERROR(VLOOKUP(G317,Dados!C$3:E$15000,3,0),"Não Encontrado")))</f>
        <v/>
      </c>
      <c r="AB317" s="46" t="str">
        <f aca="false">IFERROR(IF(Z317&lt;&gt;"Não Encontrado",Z317,IF(AA317&lt;&gt;"Não Encontrado",AA317,"")),"")</f>
        <v/>
      </c>
      <c r="AC317" s="45" t="str">
        <f aca="false">IF(B317="","",IF(AB317="","NÃO","SIM"))</f>
        <v/>
      </c>
      <c r="AD317" s="45" t="str">
        <f aca="false">IFERROR(VLOOKUP(G317,Dados!$P$3:$R$500,3,0),"")</f>
        <v/>
      </c>
      <c r="AE317" s="45" t="str">
        <f aca="false">IFERROR(VLOOKUP(G317,Dados!$K$3:$L$500,2,0),"")</f>
        <v/>
      </c>
      <c r="AF317" s="45" t="str">
        <f aca="false">IFERROR(VLOOKUP(G317,Dados!$M$3:$N$500,2,0),"")</f>
        <v/>
      </c>
      <c r="AG317" s="45" t="str">
        <f aca="false">IF(F317="","",IF(AND(AD317="",AE317="",AF317=""),"-",IF(AND(AD317="BIT",AE317="",AF317=""),"BIT",IF(AND(AE317="ANEXO I",AD317="",AF317=""),"ANEXO I",IF(AND(AF317="ANEXO II",AD317="",AE317=""),"ANEXO II","Escolher")))))</f>
        <v/>
      </c>
      <c r="AH317" s="45" t="str">
        <f aca="false">IF(AG317&lt;&gt;"Pneus","",IFERROR(VLOOKUP(R317,Dados!$X$2:$Z$5,3,0)*(AI317-Q317),VLOOKUP(D317,Dados!$X$7:$Z$33,3,0)*(AI317-Q317)))</f>
        <v/>
      </c>
      <c r="AI317" s="47" t="str">
        <f aca="false">IF(B317="","",P317+Q317+O317+M317+L317-N317)</f>
        <v/>
      </c>
      <c r="AJ317" s="48" t="str">
        <f aca="false">IFERROR(IF(AND(AC317="SIM",AG317="-",Y317="REVENDA"),(AB317/1+1)*AI317,IF(AND(AC317="SIM",AG317="Pneus",Y317="REVENDA"),(AB317/1+1)*(AI317-AH317),"")),"")</f>
        <v/>
      </c>
      <c r="AK317" s="48" t="str">
        <f aca="false">IF(AJ317="","",AJ317*17%)</f>
        <v/>
      </c>
      <c r="AL317" s="48" t="str">
        <f aca="false">IFERROR(IF(AC317="NÃO","",IF(AK317="","",IF(E317="Simples Nacional",BF317,IF(T317=0.12,U317*0.5833337002,IF(T317=0,AI317*0.07,U317))))),"")</f>
        <v/>
      </c>
      <c r="AM317" s="47" t="str">
        <f aca="false">IFERROR(IF(AC317="NÃO","",IF(OR(AG317="-",AG317="Pneus"),AK317-AL317,"")),"")</f>
        <v/>
      </c>
      <c r="AN317" s="48" t="str">
        <f aca="false">IF(AND(Y317="REVENDA",AC317="SIM",AG317="BIT"),((AB317/1+1)*AI317)*0.4117,"")</f>
        <v/>
      </c>
      <c r="AO317" s="48" t="str">
        <f aca="false">IF(AN317="","",AN317*17%)</f>
        <v/>
      </c>
      <c r="AP317" s="49" t="str">
        <f aca="false">IF(AN317="","",IF(T317=0.12,(U317*0.4117)*0.4117,IF(T317=0,(AI317*0.07)*0.4117,U317*0.4117)))</f>
        <v/>
      </c>
      <c r="AQ317" s="47" t="str">
        <f aca="false">IF(AN317="","",AO317-AP317)</f>
        <v/>
      </c>
      <c r="AR317" s="50" t="str">
        <f aca="false">IFERROR(IF(AND(AC317="SIM",Y317="REVENDA",LEFT(AG317,5)="ANEXO")*OR(AE317="ANEXO I",AF317="ANEXO II"),VLOOKUP(H317,Dados!G:I,2,0),""),"INSERIR MVA")</f>
        <v/>
      </c>
      <c r="AS317" s="48" t="str">
        <f aca="false">IF(LEFT(AG317,5)="ANEXO",VLOOKUP(AG317,Dados!$X$111:$Z$112,2,0)*(AI317-Q317),"")</f>
        <v/>
      </c>
      <c r="AT317" s="48" t="str">
        <f aca="false">IFERROR(IF(AR317="","",(AI317*AR317)+AI317),"INSERIR MVA")</f>
        <v/>
      </c>
      <c r="AU317" s="48" t="str">
        <f aca="false">IF(AT317="","",IF(AY317=0.04,U317,AS317*AY317))</f>
        <v/>
      </c>
      <c r="AV317" s="47" t="str">
        <f aca="false">IFERROR(IF(AU317="","",(VLOOKUP(AG317,Dados!$X$111:$Z$112,3,0)*AT317*0.17)),"INSERIR MVA")</f>
        <v/>
      </c>
      <c r="AW317" s="47" t="str">
        <f aca="false">IFERROR(IF(AR317="","",AV317-AU317),"")</f>
        <v/>
      </c>
      <c r="AX317" s="51" t="str">
        <f aca="false">IFERROR(IF(AC317="NÃO","",IF(AM317&lt;&gt;"",AM317-W317,IF(AQ317&lt;&gt;"",AQ317-W317,IF(AW317&lt;&gt;"",AW317-W317,"")))),"")</f>
        <v/>
      </c>
      <c r="AY317" s="46" t="str">
        <f aca="false">IFERROR(IF(ISNA(VLOOKUP(R317,Dados!$X$2:$Y$5,2,0)),VLOOKUP(D317,Dados!$X$7:$Y$33,2,0),VLOOKUP(R317,Dados!$X$2:$Y$5,2,0)),"")</f>
        <v/>
      </c>
      <c r="AZ317" s="52" t="str">
        <f aca="false">IF(C317="","",IF(AND(Y317="CONSUMO",AC317="NÃO")*OR(AG317="-",AG317="BIT"),IF(E317&lt;&gt;"",(AI317-(P317+L317-N317+Q317)*AY317)/0.83),""))</f>
        <v/>
      </c>
      <c r="BA317" s="51" t="str">
        <f aca="false">IF(AZ317="","",AZ317*0.17-((P317+L317-N317+Q317)*AY317))</f>
        <v/>
      </c>
      <c r="BB317" s="51" t="str">
        <f aca="false">IF(AND(Y317="CONSUMO",AG317="ANEXO I",AY317&gt;4%),(AI317-(P317+L317-N317+Q317)*0.0514)/0.83*(0.5177)*(0.17)-AI317*0.0514,IF(AND(Y317="CONSUMO",AG317="ANEXO II",AY317&gt;4%),(AI317-(P317+L317-N317+Q317)*0.041)/0.83*(0.3295)*(0.17)-AI317*0.041,IF(AND(Y317="CONSUMO",AG317="ANEXO I",AY317=4%),(AI317-(P317+L317-N317+Q317)*0.04)/0.83*(0.5177)*(0.17)-AI317*0.04,IF(AND(Y317="CONSUMO",AG317="ANEXO II",AY317=4%),(AI317-(P317+L317-N317+Q317)*0.04)/0.83*(0.3295)*(0.17)-AI317*0.04,""))))</f>
        <v/>
      </c>
      <c r="BC317" s="51" t="str">
        <f aca="false">IF(C317="","",IF(AND(Y317="CONSUMO",AC317="SIM")*OR(AG317="-",AG317="BIT"),IF(E317&lt;&gt;"",(AI317-(P317+L317-N317+Q317)*AY317)/0.83),""))</f>
        <v/>
      </c>
      <c r="BD317" s="51" t="str">
        <f aca="false">IF(BC317="","",BC317*0.17)</f>
        <v/>
      </c>
      <c r="BE317" s="51" t="str">
        <f aca="false">IF(I317=6908,0,IF(BC317="","",BD317-((P317+L317-N317+Q317)*AY317)))</f>
        <v/>
      </c>
      <c r="BF317" s="53" t="str">
        <f aca="false">IF(B317="","",IF(OR(B317="",E317="Regime Normal"),0,(AI317-Q317)*VLOOKUP(R317,Dados!$X$98:$Y$108,2,0)))</f>
        <v/>
      </c>
      <c r="BG317" s="54" t="str">
        <f aca="false">IFERROR(VLOOKUP(I317,Dados!$AC$27:$AD$43,2,0),IF(B317="","",IF(D317&lt;&gt;"MT",IF(AND(AC317="SIM",Y317="Revenda"),"2403",IF(AND(AC317="SIM",Y317="Consumo"),"2407",IF(AND(AC317="NÃO",Y317="Revenda"),"2102",IF(AND(AC317="NÃO",Y317="Consumo"),"2556",)))),REPLACE(I317,1,1,1))))</f>
        <v/>
      </c>
    </row>
    <row r="318" customFormat="false" ht="12.8" hidden="false" customHeight="false" outlineLevel="0" collapsed="false">
      <c r="Y318" s="45"/>
      <c r="Z318" s="46" t="str">
        <f aca="false">IF(B318="","",(IFERROR(VLOOKUP(H318,Dados!A$3:B$15000,2,0),"Não Encontrado")))</f>
        <v/>
      </c>
      <c r="AA318" s="46" t="str">
        <f aca="false">IF(B318="","",(IFERROR(VLOOKUP(G318,Dados!C$3:E$15000,3,0),"Não Encontrado")))</f>
        <v/>
      </c>
      <c r="AB318" s="46" t="str">
        <f aca="false">IFERROR(IF(Z318&lt;&gt;"Não Encontrado",Z318,IF(AA318&lt;&gt;"Não Encontrado",AA318,"")),"")</f>
        <v/>
      </c>
      <c r="AC318" s="45" t="str">
        <f aca="false">IF(B318="","",IF(AB318="","NÃO","SIM"))</f>
        <v/>
      </c>
      <c r="AD318" s="45" t="str">
        <f aca="false">IFERROR(VLOOKUP(G318,Dados!$P$3:$R$500,3,0),"")</f>
        <v/>
      </c>
      <c r="AE318" s="45" t="str">
        <f aca="false">IFERROR(VLOOKUP(G318,Dados!$K$3:$L$500,2,0),"")</f>
        <v/>
      </c>
      <c r="AF318" s="45" t="str">
        <f aca="false">IFERROR(VLOOKUP(G318,Dados!$M$3:$N$500,2,0),"")</f>
        <v/>
      </c>
      <c r="AG318" s="45" t="str">
        <f aca="false">IF(F318="","",IF(AND(AD318="",AE318="",AF318=""),"-",IF(AND(AD318="BIT",AE318="",AF318=""),"BIT",IF(AND(AE318="ANEXO I",AD318="",AF318=""),"ANEXO I",IF(AND(AF318="ANEXO II",AD318="",AE318=""),"ANEXO II","Escolher")))))</f>
        <v/>
      </c>
      <c r="AH318" s="45" t="str">
        <f aca="false">IF(AG318&lt;&gt;"Pneus","",IFERROR(VLOOKUP(R318,Dados!$X$2:$Z$5,3,0)*(AI318-Q318),VLOOKUP(D318,Dados!$X$7:$Z$33,3,0)*(AI318-Q318)))</f>
        <v/>
      </c>
      <c r="AI318" s="47" t="str">
        <f aca="false">IF(B318="","",P318+Q318+O318+M318+L318-N318)</f>
        <v/>
      </c>
      <c r="AJ318" s="48" t="str">
        <f aca="false">IFERROR(IF(AND(AC318="SIM",AG318="-",Y318="REVENDA"),(AB318/1+1)*AI318,IF(AND(AC318="SIM",AG318="Pneus",Y318="REVENDA"),(AB318/1+1)*(AI318-AH318),"")),"")</f>
        <v/>
      </c>
      <c r="AK318" s="48" t="str">
        <f aca="false">IF(AJ318="","",AJ318*17%)</f>
        <v/>
      </c>
      <c r="AL318" s="48" t="str">
        <f aca="false">IFERROR(IF(AC318="NÃO","",IF(AK318="","",IF(E318="Simples Nacional",BF318,IF(T318=0.12,U318*0.5833337002,IF(T318=0,AI318*0.07,U318))))),"")</f>
        <v/>
      </c>
      <c r="AM318" s="47" t="str">
        <f aca="false">IFERROR(IF(AC318="NÃO","",IF(OR(AG318="-",AG318="Pneus"),AK318-AL318,"")),"")</f>
        <v/>
      </c>
      <c r="AN318" s="48" t="str">
        <f aca="false">IF(AND(Y318="REVENDA",AC318="SIM",AG318="BIT"),((AB318/1+1)*AI318)*0.4117,"")</f>
        <v/>
      </c>
      <c r="AO318" s="48" t="str">
        <f aca="false">IF(AN318="","",AN318*17%)</f>
        <v/>
      </c>
      <c r="AP318" s="49" t="str">
        <f aca="false">IF(AN318="","",IF(T318=0.12,(U318*0.4117)*0.4117,IF(T318=0,(AI318*0.07)*0.4117,U318*0.4117)))</f>
        <v/>
      </c>
      <c r="AQ318" s="47" t="str">
        <f aca="false">IF(AN318="","",AO318-AP318)</f>
        <v/>
      </c>
      <c r="AR318" s="50" t="str">
        <f aca="false">IFERROR(IF(AND(AC318="SIM",Y318="REVENDA",LEFT(AG318,5)="ANEXO")*OR(AE318="ANEXO I",AF318="ANEXO II"),VLOOKUP(H318,Dados!G:I,2,0),""),"INSERIR MVA")</f>
        <v/>
      </c>
      <c r="AS318" s="48" t="str">
        <f aca="false">IF(LEFT(AG318,5)="ANEXO",VLOOKUP(AG318,Dados!$X$111:$Z$112,2,0)*(AI318-Q318),"")</f>
        <v/>
      </c>
      <c r="AT318" s="48" t="str">
        <f aca="false">IFERROR(IF(AR318="","",(AI318*AR318)+AI318),"INSERIR MVA")</f>
        <v/>
      </c>
      <c r="AU318" s="48" t="str">
        <f aca="false">IF(AT318="","",IF(AY318=0.04,U318,AS318*AY318))</f>
        <v/>
      </c>
      <c r="AV318" s="47" t="str">
        <f aca="false">IFERROR(IF(AU318="","",(VLOOKUP(AG318,Dados!$X$111:$Z$112,3,0)*AT318*0.17)),"INSERIR MVA")</f>
        <v/>
      </c>
      <c r="AW318" s="47" t="str">
        <f aca="false">IFERROR(IF(AR318="","",AV318-AU318),"")</f>
        <v/>
      </c>
      <c r="AX318" s="51" t="str">
        <f aca="false">IFERROR(IF(AC318="NÃO","",IF(AM318&lt;&gt;"",AM318-W318,IF(AQ318&lt;&gt;"",AQ318-W318,IF(AW318&lt;&gt;"",AW318-W318,"")))),"")</f>
        <v/>
      </c>
      <c r="AY318" s="46" t="str">
        <f aca="false">IFERROR(IF(ISNA(VLOOKUP(R318,Dados!$X$2:$Y$5,2,0)),VLOOKUP(D318,Dados!$X$7:$Y$33,2,0),VLOOKUP(R318,Dados!$X$2:$Y$5,2,0)),"")</f>
        <v/>
      </c>
      <c r="AZ318" s="52" t="str">
        <f aca="false">IF(C318="","",IF(AND(Y318="CONSUMO",AC318="NÃO")*OR(AG318="-",AG318="BIT"),IF(E318&lt;&gt;"",(AI318-(P318+L318-N318+Q318)*AY318)/0.83),""))</f>
        <v/>
      </c>
      <c r="BA318" s="51" t="str">
        <f aca="false">IF(AZ318="","",AZ318*0.17-((P318+L318-N318+Q318)*AY318))</f>
        <v/>
      </c>
      <c r="BB318" s="51" t="str">
        <f aca="false">IF(AND(Y318="CONSUMO",AG318="ANEXO I",AY318&gt;4%),(AI318-(P318+L318-N318+Q318)*0.0514)/0.83*(0.5177)*(0.17)-AI318*0.0514,IF(AND(Y318="CONSUMO",AG318="ANEXO II",AY318&gt;4%),(AI318-(P318+L318-N318+Q318)*0.041)/0.83*(0.3295)*(0.17)-AI318*0.041,IF(AND(Y318="CONSUMO",AG318="ANEXO I",AY318=4%),(AI318-(P318+L318-N318+Q318)*0.04)/0.83*(0.5177)*(0.17)-AI318*0.04,IF(AND(Y318="CONSUMO",AG318="ANEXO II",AY318=4%),(AI318-(P318+L318-N318+Q318)*0.04)/0.83*(0.3295)*(0.17)-AI318*0.04,""))))</f>
        <v/>
      </c>
      <c r="BC318" s="51" t="str">
        <f aca="false">IF(C318="","",IF(AND(Y318="CONSUMO",AC318="SIM")*OR(AG318="-",AG318="BIT"),IF(E318&lt;&gt;"",(AI318-(P318+L318-N318+Q318)*AY318)/0.83),""))</f>
        <v/>
      </c>
      <c r="BD318" s="51" t="str">
        <f aca="false">IF(BC318="","",BC318*0.17)</f>
        <v/>
      </c>
      <c r="BE318" s="51" t="str">
        <f aca="false">IF(I318=6908,0,IF(BC318="","",BD318-((P318+L318-N318+Q318)*AY318)))</f>
        <v/>
      </c>
      <c r="BF318" s="53" t="str">
        <f aca="false">IF(B318="","",IF(OR(B318="",E318="Regime Normal"),0,(AI318-Q318)*VLOOKUP(R318,Dados!$X$98:$Y$108,2,0)))</f>
        <v/>
      </c>
      <c r="BG318" s="54" t="str">
        <f aca="false">IFERROR(VLOOKUP(I318,Dados!$AC$27:$AD$43,2,0),IF(B318="","",IF(D318&lt;&gt;"MT",IF(AND(AC318="SIM",Y318="Revenda"),"2403",IF(AND(AC318="SIM",Y318="Consumo"),"2407",IF(AND(AC318="NÃO",Y318="Revenda"),"2102",IF(AND(AC318="NÃO",Y318="Consumo"),"2556",)))),REPLACE(I318,1,1,1))))</f>
        <v/>
      </c>
    </row>
    <row r="319" customFormat="false" ht="12.8" hidden="false" customHeight="false" outlineLevel="0" collapsed="false">
      <c r="Y319" s="45"/>
      <c r="Z319" s="46" t="str">
        <f aca="false">IF(B319="","",(IFERROR(VLOOKUP(H319,Dados!A$3:B$15000,2,0),"Não Encontrado")))</f>
        <v/>
      </c>
      <c r="AA319" s="46" t="str">
        <f aca="false">IF(B319="","",(IFERROR(VLOOKUP(G319,Dados!C$3:E$15000,3,0),"Não Encontrado")))</f>
        <v/>
      </c>
      <c r="AB319" s="46" t="str">
        <f aca="false">IFERROR(IF(Z319&lt;&gt;"Não Encontrado",Z319,IF(AA319&lt;&gt;"Não Encontrado",AA319,"")),"")</f>
        <v/>
      </c>
      <c r="AC319" s="45" t="str">
        <f aca="false">IF(B319="","",IF(AB319="","NÃO","SIM"))</f>
        <v/>
      </c>
      <c r="AD319" s="45" t="str">
        <f aca="false">IFERROR(VLOOKUP(G319,Dados!$P$3:$R$500,3,0),"")</f>
        <v/>
      </c>
      <c r="AE319" s="45" t="str">
        <f aca="false">IFERROR(VLOOKUP(G319,Dados!$K$3:$L$500,2,0),"")</f>
        <v/>
      </c>
      <c r="AF319" s="45" t="str">
        <f aca="false">IFERROR(VLOOKUP(G319,Dados!$M$3:$N$500,2,0),"")</f>
        <v/>
      </c>
      <c r="AG319" s="45" t="str">
        <f aca="false">IF(F319="","",IF(AND(AD319="",AE319="",AF319=""),"-",IF(AND(AD319="BIT",AE319="",AF319=""),"BIT",IF(AND(AE319="ANEXO I",AD319="",AF319=""),"ANEXO I",IF(AND(AF319="ANEXO II",AD319="",AE319=""),"ANEXO II","Escolher")))))</f>
        <v/>
      </c>
      <c r="AH319" s="45" t="str">
        <f aca="false">IF(AG319&lt;&gt;"Pneus","",IFERROR(VLOOKUP(R319,Dados!$X$2:$Z$5,3,0)*(AI319-Q319),VLOOKUP(D319,Dados!$X$7:$Z$33,3,0)*(AI319-Q319)))</f>
        <v/>
      </c>
      <c r="AI319" s="47" t="str">
        <f aca="false">IF(B319="","",P319+Q319+O319+M319+L319-N319)</f>
        <v/>
      </c>
      <c r="AJ319" s="48" t="str">
        <f aca="false">IFERROR(IF(AND(AC319="SIM",AG319="-",Y319="REVENDA"),(AB319/1+1)*AI319,IF(AND(AC319="SIM",AG319="Pneus",Y319="REVENDA"),(AB319/1+1)*(AI319-AH319),"")),"")</f>
        <v/>
      </c>
      <c r="AK319" s="48" t="str">
        <f aca="false">IF(AJ319="","",AJ319*17%)</f>
        <v/>
      </c>
      <c r="AL319" s="48" t="str">
        <f aca="false">IFERROR(IF(AC319="NÃO","",IF(AK319="","",IF(E319="Simples Nacional",BF319,IF(T319=0.12,U319*0.5833337002,IF(T319=0,AI319*0.07,U319))))),"")</f>
        <v/>
      </c>
      <c r="AM319" s="47" t="str">
        <f aca="false">IFERROR(IF(AC319="NÃO","",IF(OR(AG319="-",AG319="Pneus"),AK319-AL319,"")),"")</f>
        <v/>
      </c>
      <c r="AN319" s="48" t="str">
        <f aca="false">IF(AND(Y319="REVENDA",AC319="SIM",AG319="BIT"),((AB319/1+1)*AI319)*0.4117,"")</f>
        <v/>
      </c>
      <c r="AO319" s="48" t="str">
        <f aca="false">IF(AN319="","",AN319*17%)</f>
        <v/>
      </c>
      <c r="AP319" s="49" t="str">
        <f aca="false">IF(AN319="","",IF(T319=0.12,(U319*0.4117)*0.4117,IF(T319=0,(AI319*0.07)*0.4117,U319*0.4117)))</f>
        <v/>
      </c>
      <c r="AQ319" s="47" t="str">
        <f aca="false">IF(AN319="","",AO319-AP319)</f>
        <v/>
      </c>
      <c r="AR319" s="50" t="str">
        <f aca="false">IFERROR(IF(AND(AC319="SIM",Y319="REVENDA",LEFT(AG319,5)="ANEXO")*OR(AE319="ANEXO I",AF319="ANEXO II"),VLOOKUP(H319,Dados!G:I,2,0),""),"INSERIR MVA")</f>
        <v/>
      </c>
      <c r="AS319" s="48" t="str">
        <f aca="false">IF(LEFT(AG319,5)="ANEXO",VLOOKUP(AG319,Dados!$X$111:$Z$112,2,0)*(AI319-Q319),"")</f>
        <v/>
      </c>
      <c r="AT319" s="48" t="str">
        <f aca="false">IFERROR(IF(AR319="","",(AI319*AR319)+AI319),"INSERIR MVA")</f>
        <v/>
      </c>
      <c r="AU319" s="48" t="str">
        <f aca="false">IF(AT319="","",IF(AY319=0.04,U319,AS319*AY319))</f>
        <v/>
      </c>
      <c r="AV319" s="47" t="str">
        <f aca="false">IFERROR(IF(AU319="","",(VLOOKUP(AG319,Dados!$X$111:$Z$112,3,0)*AT319*0.17)),"INSERIR MVA")</f>
        <v/>
      </c>
      <c r="AW319" s="47" t="str">
        <f aca="false">IFERROR(IF(AR319="","",AV319-AU319),"")</f>
        <v/>
      </c>
      <c r="AX319" s="51" t="str">
        <f aca="false">IFERROR(IF(AC319="NÃO","",IF(AM319&lt;&gt;"",AM319-W319,IF(AQ319&lt;&gt;"",AQ319-W319,IF(AW319&lt;&gt;"",AW319-W319,"")))),"")</f>
        <v/>
      </c>
      <c r="AY319" s="46" t="str">
        <f aca="false">IFERROR(IF(ISNA(VLOOKUP(R319,Dados!$X$2:$Y$5,2,0)),VLOOKUP(D319,Dados!$X$7:$Y$33,2,0),VLOOKUP(R319,Dados!$X$2:$Y$5,2,0)),"")</f>
        <v/>
      </c>
      <c r="AZ319" s="52" t="str">
        <f aca="false">IF(C319="","",IF(AND(Y319="CONSUMO",AC319="NÃO")*OR(AG319="-",AG319="BIT"),IF(E319&lt;&gt;"",(AI319-(P319+L319-N319+Q319)*AY319)/0.83),""))</f>
        <v/>
      </c>
      <c r="BA319" s="51" t="str">
        <f aca="false">IF(AZ319="","",AZ319*0.17-((P319+L319-N319+Q319)*AY319))</f>
        <v/>
      </c>
      <c r="BB319" s="51" t="str">
        <f aca="false">IF(AND(Y319="CONSUMO",AG319="ANEXO I",AY319&gt;4%),(AI319-(P319+L319-N319+Q319)*0.0514)/0.83*(0.5177)*(0.17)-AI319*0.0514,IF(AND(Y319="CONSUMO",AG319="ANEXO II",AY319&gt;4%),(AI319-(P319+L319-N319+Q319)*0.041)/0.83*(0.3295)*(0.17)-AI319*0.041,IF(AND(Y319="CONSUMO",AG319="ANEXO I",AY319=4%),(AI319-(P319+L319-N319+Q319)*0.04)/0.83*(0.5177)*(0.17)-AI319*0.04,IF(AND(Y319="CONSUMO",AG319="ANEXO II",AY319=4%),(AI319-(P319+L319-N319+Q319)*0.04)/0.83*(0.3295)*(0.17)-AI319*0.04,""))))</f>
        <v/>
      </c>
      <c r="BC319" s="51" t="str">
        <f aca="false">IF(C319="","",IF(AND(Y319="CONSUMO",AC319="SIM")*OR(AG319="-",AG319="BIT"),IF(E319&lt;&gt;"",(AI319-(P319+L319-N319+Q319)*AY319)/0.83),""))</f>
        <v/>
      </c>
      <c r="BD319" s="51" t="str">
        <f aca="false">IF(BC319="","",BC319*0.17)</f>
        <v/>
      </c>
      <c r="BE319" s="51" t="str">
        <f aca="false">IF(I319=6908,0,IF(BC319="","",BD319-((P319+L319-N319+Q319)*AY319)))</f>
        <v/>
      </c>
      <c r="BF319" s="53" t="str">
        <f aca="false">IF(B319="","",IF(OR(B319="",E319="Regime Normal"),0,(AI319-Q319)*VLOOKUP(R319,Dados!$X$98:$Y$108,2,0)))</f>
        <v/>
      </c>
      <c r="BG319" s="54" t="str">
        <f aca="false">IFERROR(VLOOKUP(I319,Dados!$AC$27:$AD$43,2,0),IF(B319="","",IF(D319&lt;&gt;"MT",IF(AND(AC319="SIM",Y319="Revenda"),"2403",IF(AND(AC319="SIM",Y319="Consumo"),"2407",IF(AND(AC319="NÃO",Y319="Revenda"),"2102",IF(AND(AC319="NÃO",Y319="Consumo"),"2556",)))),REPLACE(I319,1,1,1))))</f>
        <v/>
      </c>
    </row>
    <row r="320" customFormat="false" ht="12.8" hidden="false" customHeight="false" outlineLevel="0" collapsed="false">
      <c r="Y320" s="45"/>
      <c r="Z320" s="46" t="str">
        <f aca="false">IF(B320="","",(IFERROR(VLOOKUP(H320,Dados!A$3:B$15000,2,0),"Não Encontrado")))</f>
        <v/>
      </c>
      <c r="AA320" s="46" t="str">
        <f aca="false">IF(B320="","",(IFERROR(VLOOKUP(G320,Dados!C$3:E$15000,3,0),"Não Encontrado")))</f>
        <v/>
      </c>
      <c r="AB320" s="46" t="str">
        <f aca="false">IFERROR(IF(Z320&lt;&gt;"Não Encontrado",Z320,IF(AA320&lt;&gt;"Não Encontrado",AA320,"")),"")</f>
        <v/>
      </c>
      <c r="AC320" s="45" t="str">
        <f aca="false">IF(B320="","",IF(AB320="","NÃO","SIM"))</f>
        <v/>
      </c>
      <c r="AD320" s="45" t="str">
        <f aca="false">IFERROR(VLOOKUP(G320,Dados!$P$3:$R$500,3,0),"")</f>
        <v/>
      </c>
      <c r="AE320" s="45" t="str">
        <f aca="false">IFERROR(VLOOKUP(G320,Dados!$K$3:$L$500,2,0),"")</f>
        <v/>
      </c>
      <c r="AF320" s="45" t="str">
        <f aca="false">IFERROR(VLOOKUP(G320,Dados!$M$3:$N$500,2,0),"")</f>
        <v/>
      </c>
      <c r="AG320" s="45" t="str">
        <f aca="false">IF(F320="","",IF(AND(AD320="",AE320="",AF320=""),"-",IF(AND(AD320="BIT",AE320="",AF320=""),"BIT",IF(AND(AE320="ANEXO I",AD320="",AF320=""),"ANEXO I",IF(AND(AF320="ANEXO II",AD320="",AE320=""),"ANEXO II","Escolher")))))</f>
        <v/>
      </c>
      <c r="AH320" s="45" t="str">
        <f aca="false">IF(AG320&lt;&gt;"Pneus","",IFERROR(VLOOKUP(R320,Dados!$X$2:$Z$5,3,0)*(AI320-Q320),VLOOKUP(D320,Dados!$X$7:$Z$33,3,0)*(AI320-Q320)))</f>
        <v/>
      </c>
      <c r="AI320" s="47" t="str">
        <f aca="false">IF(B320="","",P320+Q320+O320+M320+L320-N320)</f>
        <v/>
      </c>
      <c r="AJ320" s="48" t="str">
        <f aca="false">IFERROR(IF(AND(AC320="SIM",AG320="-",Y320="REVENDA"),(AB320/1+1)*AI320,IF(AND(AC320="SIM",AG320="Pneus",Y320="REVENDA"),(AB320/1+1)*(AI320-AH320),"")),"")</f>
        <v/>
      </c>
      <c r="AK320" s="48" t="str">
        <f aca="false">IF(AJ320="","",AJ320*17%)</f>
        <v/>
      </c>
      <c r="AL320" s="48" t="str">
        <f aca="false">IFERROR(IF(AC320="NÃO","",IF(AK320="","",IF(E320="Simples Nacional",BF320,IF(T320=0.12,U320*0.5833337002,IF(T320=0,AI320*0.07,U320))))),"")</f>
        <v/>
      </c>
      <c r="AM320" s="47" t="str">
        <f aca="false">IFERROR(IF(AC320="NÃO","",IF(OR(AG320="-",AG320="Pneus"),AK320-AL320,"")),"")</f>
        <v/>
      </c>
      <c r="AN320" s="48" t="str">
        <f aca="false">IF(AND(Y320="REVENDA",AC320="SIM",AG320="BIT"),((AB320/1+1)*AI320)*0.4117,"")</f>
        <v/>
      </c>
      <c r="AO320" s="48" t="str">
        <f aca="false">IF(AN320="","",AN320*17%)</f>
        <v/>
      </c>
      <c r="AP320" s="49" t="str">
        <f aca="false">IF(AN320="","",IF(T320=0.12,(U320*0.4117)*0.4117,IF(T320=0,(AI320*0.07)*0.4117,U320*0.4117)))</f>
        <v/>
      </c>
      <c r="AQ320" s="47" t="str">
        <f aca="false">IF(AN320="","",AO320-AP320)</f>
        <v/>
      </c>
      <c r="AR320" s="50" t="str">
        <f aca="false">IFERROR(IF(AND(AC320="SIM",Y320="REVENDA",LEFT(AG320,5)="ANEXO")*OR(AE320="ANEXO I",AF320="ANEXO II"),VLOOKUP(H320,Dados!G:I,2,0),""),"INSERIR MVA")</f>
        <v/>
      </c>
      <c r="AS320" s="48" t="str">
        <f aca="false">IF(LEFT(AG320,5)="ANEXO",VLOOKUP(AG320,Dados!$X$111:$Z$112,2,0)*(AI320-Q320),"")</f>
        <v/>
      </c>
      <c r="AT320" s="48" t="str">
        <f aca="false">IFERROR(IF(AR320="","",(AI320*AR320)+AI320),"INSERIR MVA")</f>
        <v/>
      </c>
      <c r="AU320" s="48" t="str">
        <f aca="false">IF(AT320="","",IF(AY320=0.04,U320,AS320*AY320))</f>
        <v/>
      </c>
      <c r="AV320" s="47" t="str">
        <f aca="false">IFERROR(IF(AU320="","",(VLOOKUP(AG320,Dados!$X$111:$Z$112,3,0)*AT320*0.17)),"INSERIR MVA")</f>
        <v/>
      </c>
      <c r="AW320" s="47" t="str">
        <f aca="false">IFERROR(IF(AR320="","",AV320-AU320),"")</f>
        <v/>
      </c>
      <c r="AX320" s="51" t="str">
        <f aca="false">IFERROR(IF(AC320="NÃO","",IF(AM320&lt;&gt;"",AM320-W320,IF(AQ320&lt;&gt;"",AQ320-W320,IF(AW320&lt;&gt;"",AW320-W320,"")))),"")</f>
        <v/>
      </c>
      <c r="AY320" s="46" t="str">
        <f aca="false">IFERROR(IF(ISNA(VLOOKUP(R320,Dados!$X$2:$Y$5,2,0)),VLOOKUP(D320,Dados!$X$7:$Y$33,2,0),VLOOKUP(R320,Dados!$X$2:$Y$5,2,0)),"")</f>
        <v/>
      </c>
      <c r="AZ320" s="52" t="str">
        <f aca="false">IF(C320="","",IF(AND(Y320="CONSUMO",AC320="NÃO")*OR(AG320="-",AG320="BIT"),IF(E320&lt;&gt;"",(AI320-(P320+L320-N320+Q320)*AY320)/0.83),""))</f>
        <v/>
      </c>
      <c r="BA320" s="51" t="str">
        <f aca="false">IF(AZ320="","",AZ320*0.17-((P320+L320-N320+Q320)*AY320))</f>
        <v/>
      </c>
      <c r="BB320" s="51" t="str">
        <f aca="false">IF(AND(Y320="CONSUMO",AG320="ANEXO I",AY320&gt;4%),(AI320-(P320+L320-N320+Q320)*0.0514)/0.83*(0.5177)*(0.17)-AI320*0.0514,IF(AND(Y320="CONSUMO",AG320="ANEXO II",AY320&gt;4%),(AI320-(P320+L320-N320+Q320)*0.041)/0.83*(0.3295)*(0.17)-AI320*0.041,IF(AND(Y320="CONSUMO",AG320="ANEXO I",AY320=4%),(AI320-(P320+L320-N320+Q320)*0.04)/0.83*(0.5177)*(0.17)-AI320*0.04,IF(AND(Y320="CONSUMO",AG320="ANEXO II",AY320=4%),(AI320-(P320+L320-N320+Q320)*0.04)/0.83*(0.3295)*(0.17)-AI320*0.04,""))))</f>
        <v/>
      </c>
      <c r="BC320" s="51" t="str">
        <f aca="false">IF(C320="","",IF(AND(Y320="CONSUMO",AC320="SIM")*OR(AG320="-",AG320="BIT"),IF(E320&lt;&gt;"",(AI320-(P320+L320-N320+Q320)*AY320)/0.83),""))</f>
        <v/>
      </c>
      <c r="BD320" s="51" t="str">
        <f aca="false">IF(BC320="","",BC320*0.17)</f>
        <v/>
      </c>
      <c r="BE320" s="51" t="str">
        <f aca="false">IF(I320=6908,0,IF(BC320="","",BD320-((P320+L320-N320+Q320)*AY320)))</f>
        <v/>
      </c>
      <c r="BF320" s="53" t="str">
        <f aca="false">IF(B320="","",IF(OR(B320="",E320="Regime Normal"),0,(AI320-Q320)*VLOOKUP(R320,Dados!$X$98:$Y$108,2,0)))</f>
        <v/>
      </c>
      <c r="BG320" s="54" t="str">
        <f aca="false">IFERROR(VLOOKUP(I320,Dados!$AC$27:$AD$43,2,0),IF(B320="","",IF(D320&lt;&gt;"MT",IF(AND(AC320="SIM",Y320="Revenda"),"2403",IF(AND(AC320="SIM",Y320="Consumo"),"2407",IF(AND(AC320="NÃO",Y320="Revenda"),"2102",IF(AND(AC320="NÃO",Y320="Consumo"),"2556",)))),REPLACE(I320,1,1,1))))</f>
        <v/>
      </c>
    </row>
    <row r="321" customFormat="false" ht="12.8" hidden="false" customHeight="false" outlineLevel="0" collapsed="false">
      <c r="Y321" s="45"/>
      <c r="Z321" s="46" t="str">
        <f aca="false">IF(B321="","",(IFERROR(VLOOKUP(H321,Dados!A$3:B$15000,2,0),"Não Encontrado")))</f>
        <v/>
      </c>
      <c r="AA321" s="46" t="str">
        <f aca="false">IF(B321="","",(IFERROR(VLOOKUP(G321,Dados!C$3:E$15000,3,0),"Não Encontrado")))</f>
        <v/>
      </c>
      <c r="AB321" s="46" t="str">
        <f aca="false">IFERROR(IF(Z321&lt;&gt;"Não Encontrado",Z321,IF(AA321&lt;&gt;"Não Encontrado",AA321,"")),"")</f>
        <v/>
      </c>
      <c r="AC321" s="45" t="str">
        <f aca="false">IF(B321="","",IF(AB321="","NÃO","SIM"))</f>
        <v/>
      </c>
      <c r="AD321" s="45" t="str">
        <f aca="false">IFERROR(VLOOKUP(G321,Dados!$P$3:$R$500,3,0),"")</f>
        <v/>
      </c>
      <c r="AE321" s="45" t="str">
        <f aca="false">IFERROR(VLOOKUP(G321,Dados!$K$3:$L$500,2,0),"")</f>
        <v/>
      </c>
      <c r="AF321" s="45" t="str">
        <f aca="false">IFERROR(VLOOKUP(G321,Dados!$M$3:$N$500,2,0),"")</f>
        <v/>
      </c>
      <c r="AG321" s="45" t="str">
        <f aca="false">IF(F321="","",IF(AND(AD321="",AE321="",AF321=""),"-",IF(AND(AD321="BIT",AE321="",AF321=""),"BIT",IF(AND(AE321="ANEXO I",AD321="",AF321=""),"ANEXO I",IF(AND(AF321="ANEXO II",AD321="",AE321=""),"ANEXO II","Escolher")))))</f>
        <v/>
      </c>
      <c r="AH321" s="45" t="str">
        <f aca="false">IF(AG321&lt;&gt;"Pneus","",IFERROR(VLOOKUP(R321,Dados!$X$2:$Z$5,3,0)*(AI321-Q321),VLOOKUP(D321,Dados!$X$7:$Z$33,3,0)*(AI321-Q321)))</f>
        <v/>
      </c>
      <c r="AI321" s="47" t="str">
        <f aca="false">IF(B321="","",P321+Q321+O321+M321+L321-N321)</f>
        <v/>
      </c>
      <c r="AJ321" s="48" t="str">
        <f aca="false">IFERROR(IF(AND(AC321="SIM",AG321="-",Y321="REVENDA"),(AB321/1+1)*AI321,IF(AND(AC321="SIM",AG321="Pneus",Y321="REVENDA"),(AB321/1+1)*(AI321-AH321),"")),"")</f>
        <v/>
      </c>
      <c r="AK321" s="48" t="str">
        <f aca="false">IF(AJ321="","",AJ321*17%)</f>
        <v/>
      </c>
      <c r="AL321" s="48" t="str">
        <f aca="false">IFERROR(IF(AC321="NÃO","",IF(AK321="","",IF(E321="Simples Nacional",BF321,IF(T321=0.12,U321*0.5833337002,IF(T321=0,AI321*0.07,U321))))),"")</f>
        <v/>
      </c>
      <c r="AM321" s="47" t="str">
        <f aca="false">IFERROR(IF(AC321="NÃO","",IF(OR(AG321="-",AG321="Pneus"),AK321-AL321,"")),"")</f>
        <v/>
      </c>
      <c r="AN321" s="48" t="str">
        <f aca="false">IF(AND(Y321="REVENDA",AC321="SIM",AG321="BIT"),((AB321/1+1)*AI321)*0.4117,"")</f>
        <v/>
      </c>
      <c r="AO321" s="48" t="str">
        <f aca="false">IF(AN321="","",AN321*17%)</f>
        <v/>
      </c>
      <c r="AP321" s="49" t="str">
        <f aca="false">IF(AN321="","",IF(T321=0.12,(U321*0.4117)*0.4117,IF(T321=0,(AI321*0.07)*0.4117,U321*0.4117)))</f>
        <v/>
      </c>
      <c r="AQ321" s="47" t="str">
        <f aca="false">IF(AN321="","",AO321-AP321)</f>
        <v/>
      </c>
      <c r="AR321" s="50" t="str">
        <f aca="false">IFERROR(IF(AND(AC321="SIM",Y321="REVENDA",LEFT(AG321,5)="ANEXO")*OR(AE321="ANEXO I",AF321="ANEXO II"),VLOOKUP(H321,Dados!G:I,2,0),""),"INSERIR MVA")</f>
        <v/>
      </c>
      <c r="AS321" s="48" t="str">
        <f aca="false">IF(LEFT(AG321,5)="ANEXO",VLOOKUP(AG321,Dados!$X$111:$Z$112,2,0)*(AI321-Q321),"")</f>
        <v/>
      </c>
      <c r="AT321" s="48" t="str">
        <f aca="false">IFERROR(IF(AR321="","",(AI321*AR321)+AI321),"INSERIR MVA")</f>
        <v/>
      </c>
      <c r="AU321" s="48" t="str">
        <f aca="false">IF(AT321="","",IF(AY321=0.04,U321,AS321*AY321))</f>
        <v/>
      </c>
      <c r="AV321" s="47" t="str">
        <f aca="false">IFERROR(IF(AU321="","",(VLOOKUP(AG321,Dados!$X$111:$Z$112,3,0)*AT321*0.17)),"INSERIR MVA")</f>
        <v/>
      </c>
      <c r="AW321" s="47" t="str">
        <f aca="false">IFERROR(IF(AR321="","",AV321-AU321),"")</f>
        <v/>
      </c>
      <c r="AX321" s="51" t="str">
        <f aca="false">IFERROR(IF(AC321="NÃO","",IF(AM321&lt;&gt;"",AM321-W321,IF(AQ321&lt;&gt;"",AQ321-W321,IF(AW321&lt;&gt;"",AW321-W321,"")))),"")</f>
        <v/>
      </c>
      <c r="AY321" s="46" t="str">
        <f aca="false">IFERROR(IF(ISNA(VLOOKUP(R321,Dados!$X$2:$Y$5,2,0)),VLOOKUP(D321,Dados!$X$7:$Y$33,2,0),VLOOKUP(R321,Dados!$X$2:$Y$5,2,0)),"")</f>
        <v/>
      </c>
      <c r="AZ321" s="52" t="str">
        <f aca="false">IF(C321="","",IF(AND(Y321="CONSUMO",AC321="NÃO")*OR(AG321="-",AG321="BIT"),IF(E321&lt;&gt;"",(AI321-(P321+L321-N321+Q321)*AY321)/0.83),""))</f>
        <v/>
      </c>
      <c r="BA321" s="51" t="str">
        <f aca="false">IF(AZ321="","",AZ321*0.17-((P321+L321-N321+Q321)*AY321))</f>
        <v/>
      </c>
      <c r="BB321" s="51" t="str">
        <f aca="false">IF(AND(Y321="CONSUMO",AG321="ANEXO I",AY321&gt;4%),(AI321-(P321+L321-N321+Q321)*0.0514)/0.83*(0.5177)*(0.17)-AI321*0.0514,IF(AND(Y321="CONSUMO",AG321="ANEXO II",AY321&gt;4%),(AI321-(P321+L321-N321+Q321)*0.041)/0.83*(0.3295)*(0.17)-AI321*0.041,IF(AND(Y321="CONSUMO",AG321="ANEXO I",AY321=4%),(AI321-(P321+L321-N321+Q321)*0.04)/0.83*(0.5177)*(0.17)-AI321*0.04,IF(AND(Y321="CONSUMO",AG321="ANEXO II",AY321=4%),(AI321-(P321+L321-N321+Q321)*0.04)/0.83*(0.3295)*(0.17)-AI321*0.04,""))))</f>
        <v/>
      </c>
      <c r="BC321" s="51" t="str">
        <f aca="false">IF(C321="","",IF(AND(Y321="CONSUMO",AC321="SIM")*OR(AG321="-",AG321="BIT"),IF(E321&lt;&gt;"",(AI321-(P321+L321-N321+Q321)*AY321)/0.83),""))</f>
        <v/>
      </c>
      <c r="BD321" s="51" t="str">
        <f aca="false">IF(BC321="","",BC321*0.17)</f>
        <v/>
      </c>
      <c r="BE321" s="51" t="str">
        <f aca="false">IF(I321=6908,0,IF(BC321="","",BD321-((P321+L321-N321+Q321)*AY321)))</f>
        <v/>
      </c>
      <c r="BF321" s="53" t="str">
        <f aca="false">IF(B321="","",IF(OR(B321="",E321="Regime Normal"),0,(AI321-Q321)*VLOOKUP(R321,Dados!$X$98:$Y$108,2,0)))</f>
        <v/>
      </c>
      <c r="BG321" s="54" t="str">
        <f aca="false">IFERROR(VLOOKUP(I321,Dados!$AC$27:$AD$43,2,0),IF(B321="","",IF(D321&lt;&gt;"MT",IF(AND(AC321="SIM",Y321="Revenda"),"2403",IF(AND(AC321="SIM",Y321="Consumo"),"2407",IF(AND(AC321="NÃO",Y321="Revenda"),"2102",IF(AND(AC321="NÃO",Y321="Consumo"),"2556",)))),REPLACE(I321,1,1,1))))</f>
        <v/>
      </c>
    </row>
    <row r="322" customFormat="false" ht="12.8" hidden="false" customHeight="false" outlineLevel="0" collapsed="false">
      <c r="Y322" s="45"/>
      <c r="Z322" s="46" t="str">
        <f aca="false">IF(B322="","",(IFERROR(VLOOKUP(H322,Dados!A$3:B$15000,2,0),"Não Encontrado")))</f>
        <v/>
      </c>
      <c r="AA322" s="46" t="str">
        <f aca="false">IF(B322="","",(IFERROR(VLOOKUP(G322,Dados!C$3:E$15000,3,0),"Não Encontrado")))</f>
        <v/>
      </c>
      <c r="AB322" s="46" t="str">
        <f aca="false">IFERROR(IF(Z322&lt;&gt;"Não Encontrado",Z322,IF(AA322&lt;&gt;"Não Encontrado",AA322,"")),"")</f>
        <v/>
      </c>
      <c r="AC322" s="45" t="str">
        <f aca="false">IF(B322="","",IF(AB322="","NÃO","SIM"))</f>
        <v/>
      </c>
      <c r="AD322" s="45" t="str">
        <f aca="false">IFERROR(VLOOKUP(G322,Dados!$P$3:$R$500,3,0),"")</f>
        <v/>
      </c>
      <c r="AE322" s="45" t="str">
        <f aca="false">IFERROR(VLOOKUP(G322,Dados!$K$3:$L$500,2,0),"")</f>
        <v/>
      </c>
      <c r="AF322" s="45" t="str">
        <f aca="false">IFERROR(VLOOKUP(G322,Dados!$M$3:$N$500,2,0),"")</f>
        <v/>
      </c>
      <c r="AG322" s="45" t="str">
        <f aca="false">IF(F322="","",IF(AND(AD322="",AE322="",AF322=""),"-",IF(AND(AD322="BIT",AE322="",AF322=""),"BIT",IF(AND(AE322="ANEXO I",AD322="",AF322=""),"ANEXO I",IF(AND(AF322="ANEXO II",AD322="",AE322=""),"ANEXO II","Escolher")))))</f>
        <v/>
      </c>
      <c r="AH322" s="45" t="str">
        <f aca="false">IF(AG322&lt;&gt;"Pneus","",IFERROR(VLOOKUP(R322,Dados!$X$2:$Z$5,3,0)*(AI322-Q322),VLOOKUP(D322,Dados!$X$7:$Z$33,3,0)*(AI322-Q322)))</f>
        <v/>
      </c>
      <c r="AI322" s="47" t="str">
        <f aca="false">IF(B322="","",P322+Q322+O322+M322+L322-N322)</f>
        <v/>
      </c>
      <c r="AJ322" s="48" t="str">
        <f aca="false">IFERROR(IF(AND(AC322="SIM",AG322="-",Y322="REVENDA"),(AB322/1+1)*AI322,IF(AND(AC322="SIM",AG322="Pneus",Y322="REVENDA"),(AB322/1+1)*(AI322-AH322),"")),"")</f>
        <v/>
      </c>
      <c r="AK322" s="48" t="str">
        <f aca="false">IF(AJ322="","",AJ322*17%)</f>
        <v/>
      </c>
      <c r="AL322" s="48" t="str">
        <f aca="false">IFERROR(IF(AC322="NÃO","",IF(AK322="","",IF(E322="Simples Nacional",BF322,IF(T322=0.12,U322*0.5833337002,IF(T322=0,AI322*0.07,U322))))),"")</f>
        <v/>
      </c>
      <c r="AM322" s="47" t="str">
        <f aca="false">IFERROR(IF(AC322="NÃO","",IF(OR(AG322="-",AG322="Pneus"),AK322-AL322,"")),"")</f>
        <v/>
      </c>
      <c r="AN322" s="48" t="str">
        <f aca="false">IF(AND(Y322="REVENDA",AC322="SIM",AG322="BIT"),((AB322/1+1)*AI322)*0.4117,"")</f>
        <v/>
      </c>
      <c r="AO322" s="48" t="str">
        <f aca="false">IF(AN322="","",AN322*17%)</f>
        <v/>
      </c>
      <c r="AP322" s="49" t="str">
        <f aca="false">IF(AN322="","",IF(T322=0.12,(U322*0.4117)*0.4117,IF(T322=0,(AI322*0.07)*0.4117,U322*0.4117)))</f>
        <v/>
      </c>
      <c r="AQ322" s="47" t="str">
        <f aca="false">IF(AN322="","",AO322-AP322)</f>
        <v/>
      </c>
      <c r="AR322" s="50" t="str">
        <f aca="false">IFERROR(IF(AND(AC322="SIM",Y322="REVENDA",LEFT(AG322,5)="ANEXO")*OR(AE322="ANEXO I",AF322="ANEXO II"),VLOOKUP(H322,Dados!G:I,2,0),""),"INSERIR MVA")</f>
        <v/>
      </c>
      <c r="AS322" s="48" t="str">
        <f aca="false">IF(LEFT(AG322,5)="ANEXO",VLOOKUP(AG322,Dados!$X$111:$Z$112,2,0)*(AI322-Q322),"")</f>
        <v/>
      </c>
      <c r="AT322" s="48" t="str">
        <f aca="false">IFERROR(IF(AR322="","",(AI322*AR322)+AI322),"INSERIR MVA")</f>
        <v/>
      </c>
      <c r="AU322" s="48" t="str">
        <f aca="false">IF(AT322="","",IF(AY322=0.04,U322,AS322*AY322))</f>
        <v/>
      </c>
      <c r="AV322" s="47" t="str">
        <f aca="false">IFERROR(IF(AU322="","",(VLOOKUP(AG322,Dados!$X$111:$Z$112,3,0)*AT322*0.17)),"INSERIR MVA")</f>
        <v/>
      </c>
      <c r="AW322" s="47" t="str">
        <f aca="false">IFERROR(IF(AR322="","",AV322-AU322),"")</f>
        <v/>
      </c>
      <c r="AX322" s="51" t="str">
        <f aca="false">IFERROR(IF(AC322="NÃO","",IF(AM322&lt;&gt;"",AM322-W322,IF(AQ322&lt;&gt;"",AQ322-W322,IF(AW322&lt;&gt;"",AW322-W322,"")))),"")</f>
        <v/>
      </c>
      <c r="AY322" s="46" t="str">
        <f aca="false">IFERROR(IF(ISNA(VLOOKUP(R322,Dados!$X$2:$Y$5,2,0)),VLOOKUP(D322,Dados!$X$7:$Y$33,2,0),VLOOKUP(R322,Dados!$X$2:$Y$5,2,0)),"")</f>
        <v/>
      </c>
      <c r="AZ322" s="52" t="str">
        <f aca="false">IF(C322="","",IF(AND(Y322="CONSUMO",AC322="NÃO")*OR(AG322="-",AG322="BIT"),IF(E322&lt;&gt;"",(AI322-(P322+L322-N322+Q322)*AY322)/0.83),""))</f>
        <v/>
      </c>
      <c r="BA322" s="51" t="str">
        <f aca="false">IF(AZ322="","",AZ322*0.17-((P322+L322-N322+Q322)*AY322))</f>
        <v/>
      </c>
      <c r="BB322" s="51" t="str">
        <f aca="false">IF(AND(Y322="CONSUMO",AG322="ANEXO I",AY322&gt;4%),(AI322-(P322+L322-N322+Q322)*0.0514)/0.83*(0.5177)*(0.17)-AI322*0.0514,IF(AND(Y322="CONSUMO",AG322="ANEXO II",AY322&gt;4%),(AI322-(P322+L322-N322+Q322)*0.041)/0.83*(0.3295)*(0.17)-AI322*0.041,IF(AND(Y322="CONSUMO",AG322="ANEXO I",AY322=4%),(AI322-(P322+L322-N322+Q322)*0.04)/0.83*(0.5177)*(0.17)-AI322*0.04,IF(AND(Y322="CONSUMO",AG322="ANEXO II",AY322=4%),(AI322-(P322+L322-N322+Q322)*0.04)/0.83*(0.3295)*(0.17)-AI322*0.04,""))))</f>
        <v/>
      </c>
      <c r="BC322" s="51" t="str">
        <f aca="false">IF(C322="","",IF(AND(Y322="CONSUMO",AC322="SIM")*OR(AG322="-",AG322="BIT"),IF(E322&lt;&gt;"",(AI322-(P322+L322-N322+Q322)*AY322)/0.83),""))</f>
        <v/>
      </c>
      <c r="BD322" s="51" t="str">
        <f aca="false">IF(BC322="","",BC322*0.17)</f>
        <v/>
      </c>
      <c r="BE322" s="51" t="str">
        <f aca="false">IF(I322=6908,0,IF(BC322="","",BD322-((P322+L322-N322+Q322)*AY322)))</f>
        <v/>
      </c>
      <c r="BF322" s="53" t="str">
        <f aca="false">IF(B322="","",IF(OR(B322="",E322="Regime Normal"),0,(AI322-Q322)*VLOOKUP(R322,Dados!$X$98:$Y$108,2,0)))</f>
        <v/>
      </c>
      <c r="BG322" s="54" t="str">
        <f aca="false">IFERROR(VLOOKUP(I322,Dados!$AC$27:$AD$43,2,0),IF(B322="","",IF(D322&lt;&gt;"MT",IF(AND(AC322="SIM",Y322="Revenda"),"2403",IF(AND(AC322="SIM",Y322="Consumo"),"2407",IF(AND(AC322="NÃO",Y322="Revenda"),"2102",IF(AND(AC322="NÃO",Y322="Consumo"),"2556",)))),REPLACE(I322,1,1,1))))</f>
        <v/>
      </c>
    </row>
    <row r="323" customFormat="false" ht="12.8" hidden="false" customHeight="false" outlineLevel="0" collapsed="false">
      <c r="Y323" s="45"/>
      <c r="Z323" s="46" t="str">
        <f aca="false">IF(B323="","",(IFERROR(VLOOKUP(H323,Dados!A$3:B$15000,2,0),"Não Encontrado")))</f>
        <v/>
      </c>
      <c r="AA323" s="46" t="str">
        <f aca="false">IF(B323="","",(IFERROR(VLOOKUP(G323,Dados!C$3:E$15000,3,0),"Não Encontrado")))</f>
        <v/>
      </c>
      <c r="AB323" s="46" t="str">
        <f aca="false">IFERROR(IF(Z323&lt;&gt;"Não Encontrado",Z323,IF(AA323&lt;&gt;"Não Encontrado",AA323,"")),"")</f>
        <v/>
      </c>
      <c r="AC323" s="45" t="str">
        <f aca="false">IF(B323="","",IF(AB323="","NÃO","SIM"))</f>
        <v/>
      </c>
      <c r="AD323" s="45" t="str">
        <f aca="false">IFERROR(VLOOKUP(G323,Dados!$P$3:$R$500,3,0),"")</f>
        <v/>
      </c>
      <c r="AE323" s="45" t="str">
        <f aca="false">IFERROR(VLOOKUP(G323,Dados!$K$3:$L$500,2,0),"")</f>
        <v/>
      </c>
      <c r="AF323" s="45" t="str">
        <f aca="false">IFERROR(VLOOKUP(G323,Dados!$M$3:$N$500,2,0),"")</f>
        <v/>
      </c>
      <c r="AG323" s="45" t="str">
        <f aca="false">IF(F323="","",IF(AND(AD323="",AE323="",AF323=""),"-",IF(AND(AD323="BIT",AE323="",AF323=""),"BIT",IF(AND(AE323="ANEXO I",AD323="",AF323=""),"ANEXO I",IF(AND(AF323="ANEXO II",AD323="",AE323=""),"ANEXO II","Escolher")))))</f>
        <v/>
      </c>
      <c r="AH323" s="45" t="str">
        <f aca="false">IF(AG323&lt;&gt;"Pneus","",IFERROR(VLOOKUP(R323,Dados!$X$2:$Z$5,3,0)*(AI323-Q323),VLOOKUP(D323,Dados!$X$7:$Z$33,3,0)*(AI323-Q323)))</f>
        <v/>
      </c>
      <c r="AI323" s="47" t="str">
        <f aca="false">IF(B323="","",P323+Q323+O323+M323+L323-N323)</f>
        <v/>
      </c>
      <c r="AJ323" s="48" t="str">
        <f aca="false">IFERROR(IF(AND(AC323="SIM",AG323="-",Y323="REVENDA"),(AB323/1+1)*AI323,IF(AND(AC323="SIM",AG323="Pneus",Y323="REVENDA"),(AB323/1+1)*(AI323-AH323),"")),"")</f>
        <v/>
      </c>
      <c r="AK323" s="48" t="str">
        <f aca="false">IF(AJ323="","",AJ323*17%)</f>
        <v/>
      </c>
      <c r="AL323" s="48" t="str">
        <f aca="false">IFERROR(IF(AC323="NÃO","",IF(AK323="","",IF(E323="Simples Nacional",BF323,IF(T323=0.12,U323*0.5833337002,IF(T323=0,AI323*0.07,U323))))),"")</f>
        <v/>
      </c>
      <c r="AM323" s="47" t="str">
        <f aca="false">IFERROR(IF(AC323="NÃO","",IF(OR(AG323="-",AG323="Pneus"),AK323-AL323,"")),"")</f>
        <v/>
      </c>
      <c r="AN323" s="48" t="str">
        <f aca="false">IF(AND(Y323="REVENDA",AC323="SIM",AG323="BIT"),((AB323/1+1)*AI323)*0.4117,"")</f>
        <v/>
      </c>
      <c r="AO323" s="48" t="str">
        <f aca="false">IF(AN323="","",AN323*17%)</f>
        <v/>
      </c>
      <c r="AP323" s="49" t="str">
        <f aca="false">IF(AN323="","",IF(T323=0.12,(U323*0.4117)*0.4117,IF(T323=0,(AI323*0.07)*0.4117,U323*0.4117)))</f>
        <v/>
      </c>
      <c r="AQ323" s="47" t="str">
        <f aca="false">IF(AN323="","",AO323-AP323)</f>
        <v/>
      </c>
      <c r="AR323" s="50" t="str">
        <f aca="false">IFERROR(IF(AND(AC323="SIM",Y323="REVENDA",LEFT(AG323,5)="ANEXO")*OR(AE323="ANEXO I",AF323="ANEXO II"),VLOOKUP(H323,Dados!G:I,2,0),""),"INSERIR MVA")</f>
        <v/>
      </c>
      <c r="AS323" s="48" t="str">
        <f aca="false">IF(LEFT(AG323,5)="ANEXO",VLOOKUP(AG323,Dados!$X$111:$Z$112,2,0)*(AI323-Q323),"")</f>
        <v/>
      </c>
      <c r="AT323" s="48" t="str">
        <f aca="false">IFERROR(IF(AR323="","",(AI323*AR323)+AI323),"INSERIR MVA")</f>
        <v/>
      </c>
      <c r="AU323" s="48" t="str">
        <f aca="false">IF(AT323="","",IF(AY323=0.04,U323,AS323*AY323))</f>
        <v/>
      </c>
      <c r="AV323" s="47" t="str">
        <f aca="false">IFERROR(IF(AU323="","",(VLOOKUP(AG323,Dados!$X$111:$Z$112,3,0)*AT323*0.17)),"INSERIR MVA")</f>
        <v/>
      </c>
      <c r="AW323" s="47" t="str">
        <f aca="false">IFERROR(IF(AR323="","",AV323-AU323),"")</f>
        <v/>
      </c>
      <c r="AX323" s="51" t="str">
        <f aca="false">IFERROR(IF(AC323="NÃO","",IF(AM323&lt;&gt;"",AM323-W323,IF(AQ323&lt;&gt;"",AQ323-W323,IF(AW323&lt;&gt;"",AW323-W323,"")))),"")</f>
        <v/>
      </c>
      <c r="AY323" s="46" t="str">
        <f aca="false">IFERROR(IF(ISNA(VLOOKUP(R323,Dados!$X$2:$Y$5,2,0)),VLOOKUP(D323,Dados!$X$7:$Y$33,2,0),VLOOKUP(R323,Dados!$X$2:$Y$5,2,0)),"")</f>
        <v/>
      </c>
      <c r="AZ323" s="52" t="str">
        <f aca="false">IF(C323="","",IF(AND(Y323="CONSUMO",AC323="NÃO")*OR(AG323="-",AG323="BIT"),IF(E323&lt;&gt;"",(AI323-(P323+L323-N323+Q323)*AY323)/0.83),""))</f>
        <v/>
      </c>
      <c r="BA323" s="51" t="str">
        <f aca="false">IF(AZ323="","",AZ323*0.17-((P323+L323-N323+Q323)*AY323))</f>
        <v/>
      </c>
      <c r="BB323" s="51" t="str">
        <f aca="false">IF(AND(Y323="CONSUMO",AG323="ANEXO I",AY323&gt;4%),(AI323-(P323+L323-N323+Q323)*0.0514)/0.83*(0.5177)*(0.17)-AI323*0.0514,IF(AND(Y323="CONSUMO",AG323="ANEXO II",AY323&gt;4%),(AI323-(P323+L323-N323+Q323)*0.041)/0.83*(0.3295)*(0.17)-AI323*0.041,IF(AND(Y323="CONSUMO",AG323="ANEXO I",AY323=4%),(AI323-(P323+L323-N323+Q323)*0.04)/0.83*(0.5177)*(0.17)-AI323*0.04,IF(AND(Y323="CONSUMO",AG323="ANEXO II",AY323=4%),(AI323-(P323+L323-N323+Q323)*0.04)/0.83*(0.3295)*(0.17)-AI323*0.04,""))))</f>
        <v/>
      </c>
      <c r="BC323" s="51" t="str">
        <f aca="false">IF(C323="","",IF(AND(Y323="CONSUMO",AC323="SIM")*OR(AG323="-",AG323="BIT"),IF(E323&lt;&gt;"",(AI323-(P323+L323-N323+Q323)*AY323)/0.83),""))</f>
        <v/>
      </c>
      <c r="BD323" s="51" t="str">
        <f aca="false">IF(BC323="","",BC323*0.17)</f>
        <v/>
      </c>
      <c r="BE323" s="51" t="str">
        <f aca="false">IF(I323=6908,0,IF(BC323="","",BD323-((P323+L323-N323+Q323)*AY323)))</f>
        <v/>
      </c>
      <c r="BF323" s="53" t="str">
        <f aca="false">IF(B323="","",IF(OR(B323="",E323="Regime Normal"),0,(AI323-Q323)*VLOOKUP(R323,Dados!$X$98:$Y$108,2,0)))</f>
        <v/>
      </c>
      <c r="BG323" s="54" t="str">
        <f aca="false">IFERROR(VLOOKUP(I323,Dados!$AC$27:$AD$43,2,0),IF(B323="","",IF(D323&lt;&gt;"MT",IF(AND(AC323="SIM",Y323="Revenda"),"2403",IF(AND(AC323="SIM",Y323="Consumo"),"2407",IF(AND(AC323="NÃO",Y323="Revenda"),"2102",IF(AND(AC323="NÃO",Y323="Consumo"),"2556",)))),REPLACE(I323,1,1,1))))</f>
        <v/>
      </c>
    </row>
    <row r="324" customFormat="false" ht="12.8" hidden="false" customHeight="false" outlineLevel="0" collapsed="false">
      <c r="Y324" s="45"/>
      <c r="Z324" s="46" t="str">
        <f aca="false">IF(B324="","",(IFERROR(VLOOKUP(H324,Dados!A$3:B$15000,2,0),"Não Encontrado")))</f>
        <v/>
      </c>
      <c r="AA324" s="46" t="str">
        <f aca="false">IF(B324="","",(IFERROR(VLOOKUP(G324,Dados!C$3:E$15000,3,0),"Não Encontrado")))</f>
        <v/>
      </c>
      <c r="AB324" s="46" t="str">
        <f aca="false">IFERROR(IF(Z324&lt;&gt;"Não Encontrado",Z324,IF(AA324&lt;&gt;"Não Encontrado",AA324,"")),"")</f>
        <v/>
      </c>
      <c r="AC324" s="45" t="str">
        <f aca="false">IF(B324="","",IF(AB324="","NÃO","SIM"))</f>
        <v/>
      </c>
      <c r="AD324" s="45" t="str">
        <f aca="false">IFERROR(VLOOKUP(G324,Dados!$P$3:$R$500,3,0),"")</f>
        <v/>
      </c>
      <c r="AE324" s="45" t="str">
        <f aca="false">IFERROR(VLOOKUP(G324,Dados!$K$3:$L$500,2,0),"")</f>
        <v/>
      </c>
      <c r="AF324" s="45" t="str">
        <f aca="false">IFERROR(VLOOKUP(G324,Dados!$M$3:$N$500,2,0),"")</f>
        <v/>
      </c>
      <c r="AG324" s="45" t="str">
        <f aca="false">IF(F324="","",IF(AND(AD324="",AE324="",AF324=""),"-",IF(AND(AD324="BIT",AE324="",AF324=""),"BIT",IF(AND(AE324="ANEXO I",AD324="",AF324=""),"ANEXO I",IF(AND(AF324="ANEXO II",AD324="",AE324=""),"ANEXO II","Escolher")))))</f>
        <v/>
      </c>
      <c r="AH324" s="45" t="str">
        <f aca="false">IF(AG324&lt;&gt;"Pneus","",IFERROR(VLOOKUP(R324,Dados!$X$2:$Z$5,3,0)*(AI324-Q324),VLOOKUP(D324,Dados!$X$7:$Z$33,3,0)*(AI324-Q324)))</f>
        <v/>
      </c>
      <c r="AI324" s="47" t="str">
        <f aca="false">IF(B324="","",P324+Q324+O324+M324+L324-N324)</f>
        <v/>
      </c>
      <c r="AJ324" s="48" t="str">
        <f aca="false">IFERROR(IF(AND(AC324="SIM",AG324="-",Y324="REVENDA"),(AB324/1+1)*AI324,IF(AND(AC324="SIM",AG324="Pneus",Y324="REVENDA"),(AB324/1+1)*(AI324-AH324),"")),"")</f>
        <v/>
      </c>
      <c r="AK324" s="48" t="str">
        <f aca="false">IF(AJ324="","",AJ324*17%)</f>
        <v/>
      </c>
      <c r="AL324" s="48" t="str">
        <f aca="false">IFERROR(IF(AC324="NÃO","",IF(AK324="","",IF(E324="Simples Nacional",BF324,IF(T324=0.12,U324*0.5833337002,IF(T324=0,AI324*0.07,U324))))),"")</f>
        <v/>
      </c>
      <c r="AM324" s="47" t="str">
        <f aca="false">IFERROR(IF(AC324="NÃO","",IF(OR(AG324="-",AG324="Pneus"),AK324-AL324,"")),"")</f>
        <v/>
      </c>
      <c r="AN324" s="48" t="str">
        <f aca="false">IF(AND(Y324="REVENDA",AC324="SIM",AG324="BIT"),((AB324/1+1)*AI324)*0.4117,"")</f>
        <v/>
      </c>
      <c r="AO324" s="48" t="str">
        <f aca="false">IF(AN324="","",AN324*17%)</f>
        <v/>
      </c>
      <c r="AP324" s="49" t="str">
        <f aca="false">IF(AN324="","",IF(T324=0.12,(U324*0.4117)*0.4117,IF(T324=0,(AI324*0.07)*0.4117,U324*0.4117)))</f>
        <v/>
      </c>
      <c r="AQ324" s="47" t="str">
        <f aca="false">IF(AN324="","",AO324-AP324)</f>
        <v/>
      </c>
      <c r="AR324" s="50" t="str">
        <f aca="false">IFERROR(IF(AND(AC324="SIM",Y324="REVENDA",LEFT(AG324,5)="ANEXO")*OR(AE324="ANEXO I",AF324="ANEXO II"),VLOOKUP(H324,Dados!G:I,2,0),""),"INSERIR MVA")</f>
        <v/>
      </c>
      <c r="AS324" s="48" t="str">
        <f aca="false">IF(LEFT(AG324,5)="ANEXO",VLOOKUP(AG324,Dados!$X$111:$Z$112,2,0)*(AI324-Q324),"")</f>
        <v/>
      </c>
      <c r="AT324" s="48" t="str">
        <f aca="false">IFERROR(IF(AR324="","",(AI324*AR324)+AI324),"INSERIR MVA")</f>
        <v/>
      </c>
      <c r="AU324" s="48" t="str">
        <f aca="false">IF(AT324="","",IF(AY324=0.04,U324,AS324*AY324))</f>
        <v/>
      </c>
      <c r="AV324" s="47" t="str">
        <f aca="false">IFERROR(IF(AU324="","",(VLOOKUP(AG324,Dados!$X$111:$Z$112,3,0)*AT324*0.17)),"INSERIR MVA")</f>
        <v/>
      </c>
      <c r="AW324" s="47" t="str">
        <f aca="false">IFERROR(IF(AR324="","",AV324-AU324),"")</f>
        <v/>
      </c>
      <c r="AX324" s="51" t="str">
        <f aca="false">IFERROR(IF(AC324="NÃO","",IF(AM324&lt;&gt;"",AM324-W324,IF(AQ324&lt;&gt;"",AQ324-W324,IF(AW324&lt;&gt;"",AW324-W324,"")))),"")</f>
        <v/>
      </c>
      <c r="AY324" s="46" t="str">
        <f aca="false">IFERROR(IF(ISNA(VLOOKUP(R324,Dados!$X$2:$Y$5,2,0)),VLOOKUP(D324,Dados!$X$7:$Y$33,2,0),VLOOKUP(R324,Dados!$X$2:$Y$5,2,0)),"")</f>
        <v/>
      </c>
      <c r="AZ324" s="52" t="str">
        <f aca="false">IF(C324="","",IF(AND(Y324="CONSUMO",AC324="NÃO")*OR(AG324="-",AG324="BIT"),IF(E324&lt;&gt;"",(AI324-(P324+L324-N324+Q324)*AY324)/0.83),""))</f>
        <v/>
      </c>
      <c r="BA324" s="51" t="str">
        <f aca="false">IF(AZ324="","",AZ324*0.17-((P324+L324-N324+Q324)*AY324))</f>
        <v/>
      </c>
      <c r="BB324" s="51" t="str">
        <f aca="false">IF(AND(Y324="CONSUMO",AG324="ANEXO I",AY324&gt;4%),(AI324-(P324+L324-N324+Q324)*0.0514)/0.83*(0.5177)*(0.17)-AI324*0.0514,IF(AND(Y324="CONSUMO",AG324="ANEXO II",AY324&gt;4%),(AI324-(P324+L324-N324+Q324)*0.041)/0.83*(0.3295)*(0.17)-AI324*0.041,IF(AND(Y324="CONSUMO",AG324="ANEXO I",AY324=4%),(AI324-(P324+L324-N324+Q324)*0.04)/0.83*(0.5177)*(0.17)-AI324*0.04,IF(AND(Y324="CONSUMO",AG324="ANEXO II",AY324=4%),(AI324-(P324+L324-N324+Q324)*0.04)/0.83*(0.3295)*(0.17)-AI324*0.04,""))))</f>
        <v/>
      </c>
      <c r="BC324" s="51" t="str">
        <f aca="false">IF(C324="","",IF(AND(Y324="CONSUMO",AC324="SIM")*OR(AG324="-",AG324="BIT"),IF(E324&lt;&gt;"",(AI324-(P324+L324-N324+Q324)*AY324)/0.83),""))</f>
        <v/>
      </c>
      <c r="BD324" s="51" t="str">
        <f aca="false">IF(BC324="","",BC324*0.17)</f>
        <v/>
      </c>
      <c r="BE324" s="51" t="str">
        <f aca="false">IF(I324=6908,0,IF(BC324="","",BD324-((P324+L324-N324+Q324)*AY324)))</f>
        <v/>
      </c>
      <c r="BF324" s="53" t="str">
        <f aca="false">IF(B324="","",IF(OR(B324="",E324="Regime Normal"),0,(AI324-Q324)*VLOOKUP(R324,Dados!$X$98:$Y$108,2,0)))</f>
        <v/>
      </c>
      <c r="BG324" s="54" t="str">
        <f aca="false">IFERROR(VLOOKUP(I324,Dados!$AC$27:$AD$43,2,0),IF(B324="","",IF(D324&lt;&gt;"MT",IF(AND(AC324="SIM",Y324="Revenda"),"2403",IF(AND(AC324="SIM",Y324="Consumo"),"2407",IF(AND(AC324="NÃO",Y324="Revenda"),"2102",IF(AND(AC324="NÃO",Y324="Consumo"),"2556",)))),REPLACE(I324,1,1,1))))</f>
        <v/>
      </c>
    </row>
    <row r="325" customFormat="false" ht="12.8" hidden="false" customHeight="false" outlineLevel="0" collapsed="false">
      <c r="Y325" s="45"/>
      <c r="Z325" s="46" t="str">
        <f aca="false">IF(B325="","",(IFERROR(VLOOKUP(H325,Dados!A$3:B$15000,2,0),"Não Encontrado")))</f>
        <v/>
      </c>
      <c r="AA325" s="46" t="str">
        <f aca="false">IF(B325="","",(IFERROR(VLOOKUP(G325,Dados!C$3:E$15000,3,0),"Não Encontrado")))</f>
        <v/>
      </c>
      <c r="AB325" s="46" t="str">
        <f aca="false">IFERROR(IF(Z325&lt;&gt;"Não Encontrado",Z325,IF(AA325&lt;&gt;"Não Encontrado",AA325,"")),"")</f>
        <v/>
      </c>
      <c r="AC325" s="45" t="str">
        <f aca="false">IF(B325="","",IF(AB325="","NÃO","SIM"))</f>
        <v/>
      </c>
      <c r="AD325" s="45" t="str">
        <f aca="false">IFERROR(VLOOKUP(G325,Dados!$P$3:$R$500,3,0),"")</f>
        <v/>
      </c>
      <c r="AE325" s="45" t="str">
        <f aca="false">IFERROR(VLOOKUP(G325,Dados!$K$3:$L$500,2,0),"")</f>
        <v/>
      </c>
      <c r="AF325" s="45" t="str">
        <f aca="false">IFERROR(VLOOKUP(G325,Dados!$M$3:$N$500,2,0),"")</f>
        <v/>
      </c>
      <c r="AG325" s="45" t="str">
        <f aca="false">IF(F325="","",IF(AND(AD325="",AE325="",AF325=""),"-",IF(AND(AD325="BIT",AE325="",AF325=""),"BIT",IF(AND(AE325="ANEXO I",AD325="",AF325=""),"ANEXO I",IF(AND(AF325="ANEXO II",AD325="",AE325=""),"ANEXO II","Escolher")))))</f>
        <v/>
      </c>
      <c r="AH325" s="45" t="str">
        <f aca="false">IF(AG325&lt;&gt;"Pneus","",IFERROR(VLOOKUP(R325,Dados!$X$2:$Z$5,3,0)*(AI325-Q325),VLOOKUP(D325,Dados!$X$7:$Z$33,3,0)*(AI325-Q325)))</f>
        <v/>
      </c>
      <c r="AI325" s="47" t="str">
        <f aca="false">IF(B325="","",P325+Q325+O325+M325+L325-N325)</f>
        <v/>
      </c>
      <c r="AJ325" s="48" t="str">
        <f aca="false">IFERROR(IF(AND(AC325="SIM",AG325="-",Y325="REVENDA"),(AB325/1+1)*AI325,IF(AND(AC325="SIM",AG325="Pneus",Y325="REVENDA"),(AB325/1+1)*(AI325-AH325),"")),"")</f>
        <v/>
      </c>
      <c r="AK325" s="48" t="str">
        <f aca="false">IF(AJ325="","",AJ325*17%)</f>
        <v/>
      </c>
      <c r="AL325" s="48" t="str">
        <f aca="false">IFERROR(IF(AC325="NÃO","",IF(AK325="","",IF(E325="Simples Nacional",BF325,IF(T325=0.12,U325*0.5833337002,IF(T325=0,AI325*0.07,U325))))),"")</f>
        <v/>
      </c>
      <c r="AM325" s="47" t="str">
        <f aca="false">IFERROR(IF(AC325="NÃO","",IF(OR(AG325="-",AG325="Pneus"),AK325-AL325,"")),"")</f>
        <v/>
      </c>
      <c r="AN325" s="48" t="str">
        <f aca="false">IF(AND(Y325="REVENDA",AC325="SIM",AG325="BIT"),((AB325/1+1)*AI325)*0.4117,"")</f>
        <v/>
      </c>
      <c r="AO325" s="48" t="str">
        <f aca="false">IF(AN325="","",AN325*17%)</f>
        <v/>
      </c>
      <c r="AP325" s="49" t="str">
        <f aca="false">IF(AN325="","",IF(T325=0.12,(U325*0.4117)*0.4117,IF(T325=0,(AI325*0.07)*0.4117,U325*0.4117)))</f>
        <v/>
      </c>
      <c r="AQ325" s="47" t="str">
        <f aca="false">IF(AN325="","",AO325-AP325)</f>
        <v/>
      </c>
      <c r="AR325" s="50" t="str">
        <f aca="false">IFERROR(IF(AND(AC325="SIM",Y325="REVENDA",LEFT(AG325,5)="ANEXO")*OR(AE325="ANEXO I",AF325="ANEXO II"),VLOOKUP(H325,Dados!G:I,2,0),""),"INSERIR MVA")</f>
        <v/>
      </c>
      <c r="AS325" s="48" t="str">
        <f aca="false">IF(LEFT(AG325,5)="ANEXO",VLOOKUP(AG325,Dados!$X$111:$Z$112,2,0)*(AI325-Q325),"")</f>
        <v/>
      </c>
      <c r="AT325" s="48" t="str">
        <f aca="false">IFERROR(IF(AR325="","",(AI325*AR325)+AI325),"INSERIR MVA")</f>
        <v/>
      </c>
      <c r="AU325" s="48" t="str">
        <f aca="false">IF(AT325="","",IF(AY325=0.04,U325,AS325*AY325))</f>
        <v/>
      </c>
      <c r="AV325" s="47" t="str">
        <f aca="false">IFERROR(IF(AU325="","",(VLOOKUP(AG325,Dados!$X$111:$Z$112,3,0)*AT325*0.17)),"INSERIR MVA")</f>
        <v/>
      </c>
      <c r="AW325" s="47" t="str">
        <f aca="false">IFERROR(IF(AR325="","",AV325-AU325),"")</f>
        <v/>
      </c>
      <c r="AX325" s="51" t="str">
        <f aca="false">IFERROR(IF(AC325="NÃO","",IF(AM325&lt;&gt;"",AM325-W325,IF(AQ325&lt;&gt;"",AQ325-W325,IF(AW325&lt;&gt;"",AW325-W325,"")))),"")</f>
        <v/>
      </c>
      <c r="AY325" s="46" t="str">
        <f aca="false">IFERROR(IF(ISNA(VLOOKUP(R325,Dados!$X$2:$Y$5,2,0)),VLOOKUP(D325,Dados!$X$7:$Y$33,2,0),VLOOKUP(R325,Dados!$X$2:$Y$5,2,0)),"")</f>
        <v/>
      </c>
      <c r="AZ325" s="52" t="str">
        <f aca="false">IF(C325="","",IF(AND(Y325="CONSUMO",AC325="NÃO")*OR(AG325="-",AG325="BIT"),IF(E325&lt;&gt;"",(AI325-(P325+L325-N325+Q325)*AY325)/0.83),""))</f>
        <v/>
      </c>
      <c r="BA325" s="51" t="str">
        <f aca="false">IF(AZ325="","",AZ325*0.17-((P325+L325-N325+Q325)*AY325))</f>
        <v/>
      </c>
      <c r="BB325" s="51" t="str">
        <f aca="false">IF(AND(Y325="CONSUMO",AG325="ANEXO I",AY325&gt;4%),(AI325-(P325+L325-N325+Q325)*0.0514)/0.83*(0.5177)*(0.17)-AI325*0.0514,IF(AND(Y325="CONSUMO",AG325="ANEXO II",AY325&gt;4%),(AI325-(P325+L325-N325+Q325)*0.041)/0.83*(0.3295)*(0.17)-AI325*0.041,IF(AND(Y325="CONSUMO",AG325="ANEXO I",AY325=4%),(AI325-(P325+L325-N325+Q325)*0.04)/0.83*(0.5177)*(0.17)-AI325*0.04,IF(AND(Y325="CONSUMO",AG325="ANEXO II",AY325=4%),(AI325-(P325+L325-N325+Q325)*0.04)/0.83*(0.3295)*(0.17)-AI325*0.04,""))))</f>
        <v/>
      </c>
      <c r="BC325" s="51" t="str">
        <f aca="false">IF(C325="","",IF(AND(Y325="CONSUMO",AC325="SIM")*OR(AG325="-",AG325="BIT"),IF(E325&lt;&gt;"",(AI325-(P325+L325-N325+Q325)*AY325)/0.83),""))</f>
        <v/>
      </c>
      <c r="BD325" s="51" t="str">
        <f aca="false">IF(BC325="","",BC325*0.17)</f>
        <v/>
      </c>
      <c r="BE325" s="51" t="str">
        <f aca="false">IF(I325=6908,0,IF(BC325="","",BD325-((P325+L325-N325+Q325)*AY325)))</f>
        <v/>
      </c>
      <c r="BF325" s="53" t="str">
        <f aca="false">IF(B325="","",IF(OR(B325="",E325="Regime Normal"),0,(AI325-Q325)*VLOOKUP(R325,Dados!$X$98:$Y$108,2,0)))</f>
        <v/>
      </c>
      <c r="BG325" s="54" t="str">
        <f aca="false">IFERROR(VLOOKUP(I325,Dados!$AC$27:$AD$43,2,0),IF(B325="","",IF(D325&lt;&gt;"MT",IF(AND(AC325="SIM",Y325="Revenda"),"2403",IF(AND(AC325="SIM",Y325="Consumo"),"2407",IF(AND(AC325="NÃO",Y325="Revenda"),"2102",IF(AND(AC325="NÃO",Y325="Consumo"),"2556",)))),REPLACE(I325,1,1,1))))</f>
        <v/>
      </c>
    </row>
    <row r="326" customFormat="false" ht="12.8" hidden="false" customHeight="false" outlineLevel="0" collapsed="false">
      <c r="Y326" s="45"/>
      <c r="Z326" s="46" t="str">
        <f aca="false">IF(B326="","",(IFERROR(VLOOKUP(H326,Dados!A$3:B$15000,2,0),"Não Encontrado")))</f>
        <v/>
      </c>
      <c r="AA326" s="46" t="str">
        <f aca="false">IF(B326="","",(IFERROR(VLOOKUP(G326,Dados!C$3:E$15000,3,0),"Não Encontrado")))</f>
        <v/>
      </c>
      <c r="AB326" s="46" t="str">
        <f aca="false">IFERROR(IF(Z326&lt;&gt;"Não Encontrado",Z326,IF(AA326&lt;&gt;"Não Encontrado",AA326,"")),"")</f>
        <v/>
      </c>
      <c r="AC326" s="45" t="str">
        <f aca="false">IF(B326="","",IF(AB326="","NÃO","SIM"))</f>
        <v/>
      </c>
      <c r="AD326" s="45" t="str">
        <f aca="false">IFERROR(VLOOKUP(G326,Dados!$P$3:$R$500,3,0),"")</f>
        <v/>
      </c>
      <c r="AE326" s="45" t="str">
        <f aca="false">IFERROR(VLOOKUP(G326,Dados!$K$3:$L$500,2,0),"")</f>
        <v/>
      </c>
      <c r="AF326" s="45" t="str">
        <f aca="false">IFERROR(VLOOKUP(G326,Dados!$M$3:$N$500,2,0),"")</f>
        <v/>
      </c>
      <c r="AG326" s="45" t="str">
        <f aca="false">IF(F326="","",IF(AND(AD326="",AE326="",AF326=""),"-",IF(AND(AD326="BIT",AE326="",AF326=""),"BIT",IF(AND(AE326="ANEXO I",AD326="",AF326=""),"ANEXO I",IF(AND(AF326="ANEXO II",AD326="",AE326=""),"ANEXO II","Escolher")))))</f>
        <v/>
      </c>
      <c r="AH326" s="45" t="str">
        <f aca="false">IF(AG326&lt;&gt;"Pneus","",IFERROR(VLOOKUP(R326,Dados!$X$2:$Z$5,3,0)*(AI326-Q326),VLOOKUP(D326,Dados!$X$7:$Z$33,3,0)*(AI326-Q326)))</f>
        <v/>
      </c>
      <c r="AI326" s="47" t="str">
        <f aca="false">IF(B326="","",P326+Q326+O326+M326+L326-N326)</f>
        <v/>
      </c>
      <c r="AJ326" s="48" t="str">
        <f aca="false">IFERROR(IF(AND(AC326="SIM",AG326="-",Y326="REVENDA"),(AB326/1+1)*AI326,IF(AND(AC326="SIM",AG326="Pneus",Y326="REVENDA"),(AB326/1+1)*(AI326-AH326),"")),"")</f>
        <v/>
      </c>
      <c r="AK326" s="48" t="str">
        <f aca="false">IF(AJ326="","",AJ326*17%)</f>
        <v/>
      </c>
      <c r="AL326" s="48" t="str">
        <f aca="false">IFERROR(IF(AC326="NÃO","",IF(AK326="","",IF(E326="Simples Nacional",BF326,IF(T326=0.12,U326*0.5833337002,IF(T326=0,AI326*0.07,U326))))),"")</f>
        <v/>
      </c>
      <c r="AM326" s="47" t="str">
        <f aca="false">IFERROR(IF(AC326="NÃO","",IF(OR(AG326="-",AG326="Pneus"),AK326-AL326,"")),"")</f>
        <v/>
      </c>
      <c r="AN326" s="48" t="str">
        <f aca="false">IF(AND(Y326="REVENDA",AC326="SIM",AG326="BIT"),((AB326/1+1)*AI326)*0.4117,"")</f>
        <v/>
      </c>
      <c r="AO326" s="48" t="str">
        <f aca="false">IF(AN326="","",AN326*17%)</f>
        <v/>
      </c>
      <c r="AP326" s="49" t="str">
        <f aca="false">IF(AN326="","",IF(T326=0.12,(U326*0.4117)*0.4117,IF(T326=0,(AI326*0.07)*0.4117,U326*0.4117)))</f>
        <v/>
      </c>
      <c r="AQ326" s="47" t="str">
        <f aca="false">IF(AN326="","",AO326-AP326)</f>
        <v/>
      </c>
      <c r="AR326" s="50" t="str">
        <f aca="false">IFERROR(IF(AND(AC326="SIM",Y326="REVENDA",LEFT(AG326,5)="ANEXO")*OR(AE326="ANEXO I",AF326="ANEXO II"),VLOOKUP(H326,Dados!G:I,2,0),""),"INSERIR MVA")</f>
        <v/>
      </c>
      <c r="AS326" s="48" t="str">
        <f aca="false">IF(LEFT(AG326,5)="ANEXO",VLOOKUP(AG326,Dados!$X$111:$Z$112,2,0)*(AI326-Q326),"")</f>
        <v/>
      </c>
      <c r="AT326" s="48" t="str">
        <f aca="false">IFERROR(IF(AR326="","",(AI326*AR326)+AI326),"INSERIR MVA")</f>
        <v/>
      </c>
      <c r="AU326" s="48" t="str">
        <f aca="false">IF(AT326="","",IF(AY326=0.04,U326,AS326*AY326))</f>
        <v/>
      </c>
      <c r="AV326" s="47" t="str">
        <f aca="false">IFERROR(IF(AU326="","",(VLOOKUP(AG326,Dados!$X$111:$Z$112,3,0)*AT326*0.17)),"INSERIR MVA")</f>
        <v/>
      </c>
      <c r="AW326" s="47" t="str">
        <f aca="false">IFERROR(IF(AR326="","",AV326-AU326),"")</f>
        <v/>
      </c>
      <c r="AX326" s="51" t="str">
        <f aca="false">IFERROR(IF(AC326="NÃO","",IF(AM326&lt;&gt;"",AM326-W326,IF(AQ326&lt;&gt;"",AQ326-W326,IF(AW326&lt;&gt;"",AW326-W326,"")))),"")</f>
        <v/>
      </c>
      <c r="AY326" s="46" t="str">
        <f aca="false">IFERROR(IF(ISNA(VLOOKUP(R326,Dados!$X$2:$Y$5,2,0)),VLOOKUP(D326,Dados!$X$7:$Y$33,2,0),VLOOKUP(R326,Dados!$X$2:$Y$5,2,0)),"")</f>
        <v/>
      </c>
      <c r="AZ326" s="52" t="str">
        <f aca="false">IF(C326="","",IF(AND(Y326="CONSUMO",AC326="NÃO")*OR(AG326="-",AG326="BIT"),IF(E326&lt;&gt;"",(AI326-(P326+L326-N326+Q326)*AY326)/0.83),""))</f>
        <v/>
      </c>
      <c r="BA326" s="51" t="str">
        <f aca="false">IF(AZ326="","",AZ326*0.17-((P326+L326-N326+Q326)*AY326))</f>
        <v/>
      </c>
      <c r="BB326" s="51" t="str">
        <f aca="false">IF(AND(Y326="CONSUMO",AG326="ANEXO I",AY326&gt;4%),(AI326-(P326+L326-N326+Q326)*0.0514)/0.83*(0.5177)*(0.17)-AI326*0.0514,IF(AND(Y326="CONSUMO",AG326="ANEXO II",AY326&gt;4%),(AI326-(P326+L326-N326+Q326)*0.041)/0.83*(0.3295)*(0.17)-AI326*0.041,IF(AND(Y326="CONSUMO",AG326="ANEXO I",AY326=4%),(AI326-(P326+L326-N326+Q326)*0.04)/0.83*(0.5177)*(0.17)-AI326*0.04,IF(AND(Y326="CONSUMO",AG326="ANEXO II",AY326=4%),(AI326-(P326+L326-N326+Q326)*0.04)/0.83*(0.3295)*(0.17)-AI326*0.04,""))))</f>
        <v/>
      </c>
      <c r="BC326" s="51" t="str">
        <f aca="false">IF(C326="","",IF(AND(Y326="CONSUMO",AC326="SIM")*OR(AG326="-",AG326="BIT"),IF(E326&lt;&gt;"",(AI326-(P326+L326-N326+Q326)*AY326)/0.83),""))</f>
        <v/>
      </c>
      <c r="BD326" s="51" t="str">
        <f aca="false">IF(BC326="","",BC326*0.17)</f>
        <v/>
      </c>
      <c r="BE326" s="51" t="str">
        <f aca="false">IF(I326=6908,0,IF(BC326="","",BD326-((P326+L326-N326+Q326)*AY326)))</f>
        <v/>
      </c>
      <c r="BF326" s="53" t="str">
        <f aca="false">IF(B326="","",IF(OR(B326="",E326="Regime Normal"),0,(AI326-Q326)*VLOOKUP(R326,Dados!$X$98:$Y$108,2,0)))</f>
        <v/>
      </c>
      <c r="BG326" s="54" t="str">
        <f aca="false">IFERROR(VLOOKUP(I326,Dados!$AC$27:$AD$43,2,0),IF(B326="","",IF(D326&lt;&gt;"MT",IF(AND(AC326="SIM",Y326="Revenda"),"2403",IF(AND(AC326="SIM",Y326="Consumo"),"2407",IF(AND(AC326="NÃO",Y326="Revenda"),"2102",IF(AND(AC326="NÃO",Y326="Consumo"),"2556",)))),REPLACE(I326,1,1,1))))</f>
        <v/>
      </c>
    </row>
    <row r="327" customFormat="false" ht="12.8" hidden="false" customHeight="false" outlineLevel="0" collapsed="false">
      <c r="Y327" s="45"/>
      <c r="Z327" s="46" t="str">
        <f aca="false">IF(B327="","",(IFERROR(VLOOKUP(H327,Dados!A$3:B$15000,2,0),"Não Encontrado")))</f>
        <v/>
      </c>
      <c r="AA327" s="46" t="str">
        <f aca="false">IF(B327="","",(IFERROR(VLOOKUP(G327,Dados!C$3:E$15000,3,0),"Não Encontrado")))</f>
        <v/>
      </c>
      <c r="AB327" s="46" t="str">
        <f aca="false">IFERROR(IF(Z327&lt;&gt;"Não Encontrado",Z327,IF(AA327&lt;&gt;"Não Encontrado",AA327,"")),"")</f>
        <v/>
      </c>
      <c r="AC327" s="45" t="str">
        <f aca="false">IF(B327="","",IF(AB327="","NÃO","SIM"))</f>
        <v/>
      </c>
      <c r="AD327" s="45" t="str">
        <f aca="false">IFERROR(VLOOKUP(G327,Dados!$P$3:$R$500,3,0),"")</f>
        <v/>
      </c>
      <c r="AE327" s="45" t="str">
        <f aca="false">IFERROR(VLOOKUP(G327,Dados!$K$3:$L$500,2,0),"")</f>
        <v/>
      </c>
      <c r="AF327" s="45" t="str">
        <f aca="false">IFERROR(VLOOKUP(G327,Dados!$M$3:$N$500,2,0),"")</f>
        <v/>
      </c>
      <c r="AG327" s="45" t="str">
        <f aca="false">IF(F327="","",IF(AND(AD327="",AE327="",AF327=""),"-",IF(AND(AD327="BIT",AE327="",AF327=""),"BIT",IF(AND(AE327="ANEXO I",AD327="",AF327=""),"ANEXO I",IF(AND(AF327="ANEXO II",AD327="",AE327=""),"ANEXO II","Escolher")))))</f>
        <v/>
      </c>
      <c r="AH327" s="45" t="str">
        <f aca="false">IF(AG327&lt;&gt;"Pneus","",IFERROR(VLOOKUP(R327,Dados!$X$2:$Z$5,3,0)*(AI327-Q327),VLOOKUP(D327,Dados!$X$7:$Z$33,3,0)*(AI327-Q327)))</f>
        <v/>
      </c>
      <c r="AI327" s="47" t="str">
        <f aca="false">IF(B327="","",P327+Q327+O327+M327+L327-N327)</f>
        <v/>
      </c>
      <c r="AJ327" s="48" t="str">
        <f aca="false">IFERROR(IF(AND(AC327="SIM",AG327="-",Y327="REVENDA"),(AB327/1+1)*AI327,IF(AND(AC327="SIM",AG327="Pneus",Y327="REVENDA"),(AB327/1+1)*(AI327-AH327),"")),"")</f>
        <v/>
      </c>
      <c r="AK327" s="48" t="str">
        <f aca="false">IF(AJ327="","",AJ327*17%)</f>
        <v/>
      </c>
      <c r="AL327" s="48" t="str">
        <f aca="false">IFERROR(IF(AC327="NÃO","",IF(AK327="","",IF(E327="Simples Nacional",BF327,IF(T327=0.12,U327*0.5833337002,IF(T327=0,AI327*0.07,U327))))),"")</f>
        <v/>
      </c>
      <c r="AM327" s="47" t="str">
        <f aca="false">IFERROR(IF(AC327="NÃO","",IF(OR(AG327="-",AG327="Pneus"),AK327-AL327,"")),"")</f>
        <v/>
      </c>
      <c r="AN327" s="48" t="str">
        <f aca="false">IF(AND(Y327="REVENDA",AC327="SIM",AG327="BIT"),((AB327/1+1)*AI327)*0.4117,"")</f>
        <v/>
      </c>
      <c r="AO327" s="48" t="str">
        <f aca="false">IF(AN327="","",AN327*17%)</f>
        <v/>
      </c>
      <c r="AP327" s="49" t="str">
        <f aca="false">IF(AN327="","",IF(T327=0.12,(U327*0.4117)*0.4117,IF(T327=0,(AI327*0.07)*0.4117,U327*0.4117)))</f>
        <v/>
      </c>
      <c r="AQ327" s="47" t="str">
        <f aca="false">IF(AN327="","",AO327-AP327)</f>
        <v/>
      </c>
      <c r="AR327" s="50" t="str">
        <f aca="false">IFERROR(IF(AND(AC327="SIM",Y327="REVENDA",LEFT(AG327,5)="ANEXO")*OR(AE327="ANEXO I",AF327="ANEXO II"),VLOOKUP(H327,Dados!G:I,2,0),""),"INSERIR MVA")</f>
        <v/>
      </c>
      <c r="AS327" s="48" t="str">
        <f aca="false">IF(LEFT(AG327,5)="ANEXO",VLOOKUP(AG327,Dados!$X$111:$Z$112,2,0)*(AI327-Q327),"")</f>
        <v/>
      </c>
      <c r="AT327" s="48" t="str">
        <f aca="false">IFERROR(IF(AR327="","",(AI327*AR327)+AI327),"INSERIR MVA")</f>
        <v/>
      </c>
      <c r="AU327" s="48" t="str">
        <f aca="false">IF(AT327="","",IF(AY327=0.04,U327,AS327*AY327))</f>
        <v/>
      </c>
      <c r="AV327" s="47" t="str">
        <f aca="false">IFERROR(IF(AU327="","",(VLOOKUP(AG327,Dados!$X$111:$Z$112,3,0)*AT327*0.17)),"INSERIR MVA")</f>
        <v/>
      </c>
      <c r="AW327" s="47" t="str">
        <f aca="false">IFERROR(IF(AR327="","",AV327-AU327),"")</f>
        <v/>
      </c>
      <c r="AX327" s="51" t="str">
        <f aca="false">IFERROR(IF(AC327="NÃO","",IF(AM327&lt;&gt;"",AM327-W327,IF(AQ327&lt;&gt;"",AQ327-W327,IF(AW327&lt;&gt;"",AW327-W327,"")))),"")</f>
        <v/>
      </c>
      <c r="AY327" s="46" t="str">
        <f aca="false">IFERROR(IF(ISNA(VLOOKUP(R327,Dados!$X$2:$Y$5,2,0)),VLOOKUP(D327,Dados!$X$7:$Y$33,2,0),VLOOKUP(R327,Dados!$X$2:$Y$5,2,0)),"")</f>
        <v/>
      </c>
      <c r="AZ327" s="52" t="str">
        <f aca="false">IF(C327="","",IF(AND(Y327="CONSUMO",AC327="NÃO")*OR(AG327="-",AG327="BIT"),IF(E327&lt;&gt;"",(AI327-(P327+L327-N327+Q327)*AY327)/0.83),""))</f>
        <v/>
      </c>
      <c r="BA327" s="51" t="str">
        <f aca="false">IF(AZ327="","",AZ327*0.17-((P327+L327-N327+Q327)*AY327))</f>
        <v/>
      </c>
      <c r="BB327" s="51" t="str">
        <f aca="false">IF(AND(Y327="CONSUMO",AG327="ANEXO I",AY327&gt;4%),(AI327-(P327+L327-N327+Q327)*0.0514)/0.83*(0.5177)*(0.17)-AI327*0.0514,IF(AND(Y327="CONSUMO",AG327="ANEXO II",AY327&gt;4%),(AI327-(P327+L327-N327+Q327)*0.041)/0.83*(0.3295)*(0.17)-AI327*0.041,IF(AND(Y327="CONSUMO",AG327="ANEXO I",AY327=4%),(AI327-(P327+L327-N327+Q327)*0.04)/0.83*(0.5177)*(0.17)-AI327*0.04,IF(AND(Y327="CONSUMO",AG327="ANEXO II",AY327=4%),(AI327-(P327+L327-N327+Q327)*0.04)/0.83*(0.3295)*(0.17)-AI327*0.04,""))))</f>
        <v/>
      </c>
      <c r="BC327" s="51" t="str">
        <f aca="false">IF(C327="","",IF(AND(Y327="CONSUMO",AC327="SIM")*OR(AG327="-",AG327="BIT"),IF(E327&lt;&gt;"",(AI327-(P327+L327-N327+Q327)*AY327)/0.83),""))</f>
        <v/>
      </c>
      <c r="BD327" s="51" t="str">
        <f aca="false">IF(BC327="","",BC327*0.17)</f>
        <v/>
      </c>
      <c r="BE327" s="51" t="str">
        <f aca="false">IF(I327=6908,0,IF(BC327="","",BD327-((P327+L327-N327+Q327)*AY327)))</f>
        <v/>
      </c>
      <c r="BF327" s="53" t="str">
        <f aca="false">IF(B327="","",IF(OR(B327="",E327="Regime Normal"),0,(AI327-Q327)*VLOOKUP(R327,Dados!$X$98:$Y$108,2,0)))</f>
        <v/>
      </c>
      <c r="BG327" s="54" t="str">
        <f aca="false">IFERROR(VLOOKUP(I327,Dados!$AC$27:$AD$43,2,0),IF(B327="","",IF(D327&lt;&gt;"MT",IF(AND(AC327="SIM",Y327="Revenda"),"2403",IF(AND(AC327="SIM",Y327="Consumo"),"2407",IF(AND(AC327="NÃO",Y327="Revenda"),"2102",IF(AND(AC327="NÃO",Y327="Consumo"),"2556",)))),REPLACE(I327,1,1,1))))</f>
        <v/>
      </c>
    </row>
    <row r="328" customFormat="false" ht="12.8" hidden="false" customHeight="false" outlineLevel="0" collapsed="false">
      <c r="Y328" s="45"/>
      <c r="Z328" s="46" t="str">
        <f aca="false">IF(B328="","",(IFERROR(VLOOKUP(H328,Dados!A$3:B$15000,2,0),"Não Encontrado")))</f>
        <v/>
      </c>
      <c r="AA328" s="46" t="str">
        <f aca="false">IF(B328="","",(IFERROR(VLOOKUP(G328,Dados!C$3:E$15000,3,0),"Não Encontrado")))</f>
        <v/>
      </c>
      <c r="AB328" s="46" t="str">
        <f aca="false">IFERROR(IF(Z328&lt;&gt;"Não Encontrado",Z328,IF(AA328&lt;&gt;"Não Encontrado",AA328,"")),"")</f>
        <v/>
      </c>
      <c r="AC328" s="45" t="str">
        <f aca="false">IF(B328="","",IF(AB328="","NÃO","SIM"))</f>
        <v/>
      </c>
      <c r="AD328" s="45" t="str">
        <f aca="false">IFERROR(VLOOKUP(G328,Dados!$P$3:$R$500,3,0),"")</f>
        <v/>
      </c>
      <c r="AE328" s="45" t="str">
        <f aca="false">IFERROR(VLOOKUP(G328,Dados!$K$3:$L$500,2,0),"")</f>
        <v/>
      </c>
      <c r="AF328" s="45" t="str">
        <f aca="false">IFERROR(VLOOKUP(G328,Dados!$M$3:$N$500,2,0),"")</f>
        <v/>
      </c>
      <c r="AG328" s="45" t="str">
        <f aca="false">IF(F328="","",IF(AND(AD328="",AE328="",AF328=""),"-",IF(AND(AD328="BIT",AE328="",AF328=""),"BIT",IF(AND(AE328="ANEXO I",AD328="",AF328=""),"ANEXO I",IF(AND(AF328="ANEXO II",AD328="",AE328=""),"ANEXO II","Escolher")))))</f>
        <v/>
      </c>
      <c r="AH328" s="45" t="str">
        <f aca="false">IF(AG328&lt;&gt;"Pneus","",IFERROR(VLOOKUP(R328,Dados!$X$2:$Z$5,3,0)*(AI328-Q328),VLOOKUP(D328,Dados!$X$7:$Z$33,3,0)*(AI328-Q328)))</f>
        <v/>
      </c>
      <c r="AI328" s="47" t="str">
        <f aca="false">IF(B328="","",P328+Q328+O328+M328+L328-N328)</f>
        <v/>
      </c>
      <c r="AJ328" s="48" t="str">
        <f aca="false">IFERROR(IF(AND(AC328="SIM",AG328="-",Y328="REVENDA"),(AB328/1+1)*AI328,IF(AND(AC328="SIM",AG328="Pneus",Y328="REVENDA"),(AB328/1+1)*(AI328-AH328),"")),"")</f>
        <v/>
      </c>
      <c r="AK328" s="48" t="str">
        <f aca="false">IF(AJ328="","",AJ328*17%)</f>
        <v/>
      </c>
      <c r="AL328" s="48" t="str">
        <f aca="false">IFERROR(IF(AC328="NÃO","",IF(AK328="","",IF(E328="Simples Nacional",BF328,IF(T328=0.12,U328*0.5833337002,IF(T328=0,AI328*0.07,U328))))),"")</f>
        <v/>
      </c>
      <c r="AM328" s="47" t="str">
        <f aca="false">IFERROR(IF(AC328="NÃO","",IF(OR(AG328="-",AG328="Pneus"),AK328-AL328,"")),"")</f>
        <v/>
      </c>
      <c r="AN328" s="48" t="str">
        <f aca="false">IF(AND(Y328="REVENDA",AC328="SIM",AG328="BIT"),((AB328/1+1)*AI328)*0.4117,"")</f>
        <v/>
      </c>
      <c r="AO328" s="48" t="str">
        <f aca="false">IF(AN328="","",AN328*17%)</f>
        <v/>
      </c>
      <c r="AP328" s="49" t="str">
        <f aca="false">IF(AN328="","",IF(T328=0.12,(U328*0.4117)*0.4117,IF(T328=0,(AI328*0.07)*0.4117,U328*0.4117)))</f>
        <v/>
      </c>
      <c r="AQ328" s="47" t="str">
        <f aca="false">IF(AN328="","",AO328-AP328)</f>
        <v/>
      </c>
      <c r="AR328" s="50" t="str">
        <f aca="false">IFERROR(IF(AND(AC328="SIM",Y328="REVENDA",LEFT(AG328,5)="ANEXO")*OR(AE328="ANEXO I",AF328="ANEXO II"),VLOOKUP(H328,Dados!G:I,2,0),""),"INSERIR MVA")</f>
        <v/>
      </c>
      <c r="AS328" s="48" t="str">
        <f aca="false">IF(LEFT(AG328,5)="ANEXO",VLOOKUP(AG328,Dados!$X$111:$Z$112,2,0)*(AI328-Q328),"")</f>
        <v/>
      </c>
      <c r="AT328" s="48" t="str">
        <f aca="false">IFERROR(IF(AR328="","",(AI328*AR328)+AI328),"INSERIR MVA")</f>
        <v/>
      </c>
      <c r="AU328" s="48" t="str">
        <f aca="false">IF(AT328="","",IF(AY328=0.04,U328,AS328*AY328))</f>
        <v/>
      </c>
      <c r="AV328" s="47" t="str">
        <f aca="false">IFERROR(IF(AU328="","",(VLOOKUP(AG328,Dados!$X$111:$Z$112,3,0)*AT328*0.17)),"INSERIR MVA")</f>
        <v/>
      </c>
      <c r="AW328" s="47" t="str">
        <f aca="false">IFERROR(IF(AR328="","",AV328-AU328),"")</f>
        <v/>
      </c>
      <c r="AX328" s="51" t="str">
        <f aca="false">IFERROR(IF(AC328="NÃO","",IF(AM328&lt;&gt;"",AM328-W328,IF(AQ328&lt;&gt;"",AQ328-W328,IF(AW328&lt;&gt;"",AW328-W328,"")))),"")</f>
        <v/>
      </c>
      <c r="AY328" s="46" t="str">
        <f aca="false">IFERROR(IF(ISNA(VLOOKUP(R328,Dados!$X$2:$Y$5,2,0)),VLOOKUP(D328,Dados!$X$7:$Y$33,2,0),VLOOKUP(R328,Dados!$X$2:$Y$5,2,0)),"")</f>
        <v/>
      </c>
      <c r="AZ328" s="52" t="str">
        <f aca="false">IF(C328="","",IF(AND(Y328="CONSUMO",AC328="NÃO")*OR(AG328="-",AG328="BIT"),IF(E328&lt;&gt;"",(AI328-(P328+L328-N328+Q328)*AY328)/0.83),""))</f>
        <v/>
      </c>
      <c r="BA328" s="51" t="str">
        <f aca="false">IF(AZ328="","",AZ328*0.17-((P328+L328-N328+Q328)*AY328))</f>
        <v/>
      </c>
      <c r="BB328" s="51" t="str">
        <f aca="false">IF(AND(Y328="CONSUMO",AG328="ANEXO I",AY328&gt;4%),(AI328-(P328+L328-N328+Q328)*0.0514)/0.83*(0.5177)*(0.17)-AI328*0.0514,IF(AND(Y328="CONSUMO",AG328="ANEXO II",AY328&gt;4%),(AI328-(P328+L328-N328+Q328)*0.041)/0.83*(0.3295)*(0.17)-AI328*0.041,IF(AND(Y328="CONSUMO",AG328="ANEXO I",AY328=4%),(AI328-(P328+L328-N328+Q328)*0.04)/0.83*(0.5177)*(0.17)-AI328*0.04,IF(AND(Y328="CONSUMO",AG328="ANEXO II",AY328=4%),(AI328-(P328+L328-N328+Q328)*0.04)/0.83*(0.3295)*(0.17)-AI328*0.04,""))))</f>
        <v/>
      </c>
      <c r="BC328" s="51" t="str">
        <f aca="false">IF(C328="","",IF(AND(Y328="CONSUMO",AC328="SIM")*OR(AG328="-",AG328="BIT"),IF(E328&lt;&gt;"",(AI328-(P328+L328-N328+Q328)*AY328)/0.83),""))</f>
        <v/>
      </c>
      <c r="BD328" s="51" t="str">
        <f aca="false">IF(BC328="","",BC328*0.17)</f>
        <v/>
      </c>
      <c r="BE328" s="51" t="str">
        <f aca="false">IF(I328=6908,0,IF(BC328="","",BD328-((P328+L328-N328+Q328)*AY328)))</f>
        <v/>
      </c>
      <c r="BF328" s="53" t="str">
        <f aca="false">IF(B328="","",IF(OR(B328="",E328="Regime Normal"),0,(AI328-Q328)*VLOOKUP(R328,Dados!$X$98:$Y$108,2,0)))</f>
        <v/>
      </c>
      <c r="BG328" s="54" t="str">
        <f aca="false">IFERROR(VLOOKUP(I328,Dados!$AC$27:$AD$43,2,0),IF(B328="","",IF(D328&lt;&gt;"MT",IF(AND(AC328="SIM",Y328="Revenda"),"2403",IF(AND(AC328="SIM",Y328="Consumo"),"2407",IF(AND(AC328="NÃO",Y328="Revenda"),"2102",IF(AND(AC328="NÃO",Y328="Consumo"),"2556",)))),REPLACE(I328,1,1,1))))</f>
        <v/>
      </c>
    </row>
    <row r="329" customFormat="false" ht="12.8" hidden="false" customHeight="false" outlineLevel="0" collapsed="false">
      <c r="Y329" s="45"/>
      <c r="Z329" s="46" t="str">
        <f aca="false">IF(B329="","",(IFERROR(VLOOKUP(H329,Dados!A$3:B$15000,2,0),"Não Encontrado")))</f>
        <v/>
      </c>
      <c r="AA329" s="46" t="str">
        <f aca="false">IF(B329="","",(IFERROR(VLOOKUP(G329,Dados!C$3:E$15000,3,0),"Não Encontrado")))</f>
        <v/>
      </c>
      <c r="AB329" s="46" t="str">
        <f aca="false">IFERROR(IF(Z329&lt;&gt;"Não Encontrado",Z329,IF(AA329&lt;&gt;"Não Encontrado",AA329,"")),"")</f>
        <v/>
      </c>
      <c r="AC329" s="45" t="str">
        <f aca="false">IF(B329="","",IF(AB329="","NÃO","SIM"))</f>
        <v/>
      </c>
      <c r="AD329" s="45" t="str">
        <f aca="false">IFERROR(VLOOKUP(G329,Dados!$P$3:$R$500,3,0),"")</f>
        <v/>
      </c>
      <c r="AE329" s="45" t="str">
        <f aca="false">IFERROR(VLOOKUP(G329,Dados!$K$3:$L$500,2,0),"")</f>
        <v/>
      </c>
      <c r="AF329" s="45" t="str">
        <f aca="false">IFERROR(VLOOKUP(G329,Dados!$M$3:$N$500,2,0),"")</f>
        <v/>
      </c>
      <c r="AG329" s="45" t="str">
        <f aca="false">IF(F329="","",IF(AND(AD329="",AE329="",AF329=""),"-",IF(AND(AD329="BIT",AE329="",AF329=""),"BIT",IF(AND(AE329="ANEXO I",AD329="",AF329=""),"ANEXO I",IF(AND(AF329="ANEXO II",AD329="",AE329=""),"ANEXO II","Escolher")))))</f>
        <v/>
      </c>
      <c r="AH329" s="45" t="str">
        <f aca="false">IF(AG329&lt;&gt;"Pneus","",IFERROR(VLOOKUP(R329,Dados!$X$2:$Z$5,3,0)*(AI329-Q329),VLOOKUP(D329,Dados!$X$7:$Z$33,3,0)*(AI329-Q329)))</f>
        <v/>
      </c>
      <c r="AI329" s="47" t="str">
        <f aca="false">IF(B329="","",P329+Q329+O329+M329+L329-N329)</f>
        <v/>
      </c>
      <c r="AJ329" s="48" t="str">
        <f aca="false">IFERROR(IF(AND(AC329="SIM",AG329="-",Y329="REVENDA"),(AB329/1+1)*AI329,IF(AND(AC329="SIM",AG329="Pneus",Y329="REVENDA"),(AB329/1+1)*(AI329-AH329),"")),"")</f>
        <v/>
      </c>
      <c r="AK329" s="48" t="str">
        <f aca="false">IF(AJ329="","",AJ329*17%)</f>
        <v/>
      </c>
      <c r="AL329" s="48" t="str">
        <f aca="false">IFERROR(IF(AC329="NÃO","",IF(AK329="","",IF(E329="Simples Nacional",BF329,IF(T329=0.12,U329*0.5833337002,IF(T329=0,AI329*0.07,U329))))),"")</f>
        <v/>
      </c>
      <c r="AM329" s="47" t="str">
        <f aca="false">IFERROR(IF(AC329="NÃO","",IF(OR(AG329="-",AG329="Pneus"),AK329-AL329,"")),"")</f>
        <v/>
      </c>
      <c r="AN329" s="48" t="str">
        <f aca="false">IF(AND(Y329="REVENDA",AC329="SIM",AG329="BIT"),((AB329/1+1)*AI329)*0.4117,"")</f>
        <v/>
      </c>
      <c r="AO329" s="48" t="str">
        <f aca="false">IF(AN329="","",AN329*17%)</f>
        <v/>
      </c>
      <c r="AP329" s="49" t="str">
        <f aca="false">IF(AN329="","",IF(T329=0.12,(U329*0.4117)*0.4117,IF(T329=0,(AI329*0.07)*0.4117,U329*0.4117)))</f>
        <v/>
      </c>
      <c r="AQ329" s="47" t="str">
        <f aca="false">IF(AN329="","",AO329-AP329)</f>
        <v/>
      </c>
      <c r="AR329" s="50" t="str">
        <f aca="false">IFERROR(IF(AND(AC329="SIM",Y329="REVENDA",LEFT(AG329,5)="ANEXO")*OR(AE329="ANEXO I",AF329="ANEXO II"),VLOOKUP(H329,Dados!G:I,2,0),""),"INSERIR MVA")</f>
        <v/>
      </c>
      <c r="AS329" s="48" t="str">
        <f aca="false">IF(LEFT(AG329,5)="ANEXO",VLOOKUP(AG329,Dados!$X$111:$Z$112,2,0)*(AI329-Q329),"")</f>
        <v/>
      </c>
      <c r="AT329" s="48" t="str">
        <f aca="false">IFERROR(IF(AR329="","",(AI329*AR329)+AI329),"INSERIR MVA")</f>
        <v/>
      </c>
      <c r="AU329" s="48" t="str">
        <f aca="false">IF(AT329="","",IF(AY329=0.04,U329,AS329*AY329))</f>
        <v/>
      </c>
      <c r="AV329" s="47" t="str">
        <f aca="false">IFERROR(IF(AU329="","",(VLOOKUP(AG329,Dados!$X$111:$Z$112,3,0)*AT329*0.17)),"INSERIR MVA")</f>
        <v/>
      </c>
      <c r="AW329" s="47" t="str">
        <f aca="false">IFERROR(IF(AR329="","",AV329-AU329),"")</f>
        <v/>
      </c>
      <c r="AX329" s="51" t="str">
        <f aca="false">IFERROR(IF(AC329="NÃO","",IF(AM329&lt;&gt;"",AM329-W329,IF(AQ329&lt;&gt;"",AQ329-W329,IF(AW329&lt;&gt;"",AW329-W329,"")))),"")</f>
        <v/>
      </c>
      <c r="AY329" s="46" t="str">
        <f aca="false">IFERROR(IF(ISNA(VLOOKUP(R329,Dados!$X$2:$Y$5,2,0)),VLOOKUP(D329,Dados!$X$7:$Y$33,2,0),VLOOKUP(R329,Dados!$X$2:$Y$5,2,0)),"")</f>
        <v/>
      </c>
      <c r="AZ329" s="52" t="str">
        <f aca="false">IF(C329="","",IF(AND(Y329="CONSUMO",AC329="NÃO")*OR(AG329="-",AG329="BIT"),IF(E329&lt;&gt;"",(AI329-(P329+L329-N329+Q329)*AY329)/0.83),""))</f>
        <v/>
      </c>
      <c r="BA329" s="51" t="str">
        <f aca="false">IF(AZ329="","",AZ329*0.17-((P329+L329-N329+Q329)*AY329))</f>
        <v/>
      </c>
      <c r="BB329" s="51" t="str">
        <f aca="false">IF(AND(Y329="CONSUMO",AG329="ANEXO I",AY329&gt;4%),(AI329-(P329+L329-N329+Q329)*0.0514)/0.83*(0.5177)*(0.17)-AI329*0.0514,IF(AND(Y329="CONSUMO",AG329="ANEXO II",AY329&gt;4%),(AI329-(P329+L329-N329+Q329)*0.041)/0.83*(0.3295)*(0.17)-AI329*0.041,IF(AND(Y329="CONSUMO",AG329="ANEXO I",AY329=4%),(AI329-(P329+L329-N329+Q329)*0.04)/0.83*(0.5177)*(0.17)-AI329*0.04,IF(AND(Y329="CONSUMO",AG329="ANEXO II",AY329=4%),(AI329-(P329+L329-N329+Q329)*0.04)/0.83*(0.3295)*(0.17)-AI329*0.04,""))))</f>
        <v/>
      </c>
      <c r="BC329" s="51" t="str">
        <f aca="false">IF(C329="","",IF(AND(Y329="CONSUMO",AC329="SIM")*OR(AG329="-",AG329="BIT"),IF(E329&lt;&gt;"",(AI329-(P329+L329-N329+Q329)*AY329)/0.83),""))</f>
        <v/>
      </c>
      <c r="BD329" s="51" t="str">
        <f aca="false">IF(BC329="","",BC329*0.17)</f>
        <v/>
      </c>
      <c r="BE329" s="51" t="str">
        <f aca="false">IF(I329=6908,0,IF(BC329="","",BD329-((P329+L329-N329+Q329)*AY329)))</f>
        <v/>
      </c>
      <c r="BF329" s="53" t="str">
        <f aca="false">IF(B329="","",IF(OR(B329="",E329="Regime Normal"),0,(AI329-Q329)*VLOOKUP(R329,Dados!$X$98:$Y$108,2,0)))</f>
        <v/>
      </c>
      <c r="BG329" s="54" t="str">
        <f aca="false">IFERROR(VLOOKUP(I329,Dados!$AC$27:$AD$43,2,0),IF(B329="","",IF(D329&lt;&gt;"MT",IF(AND(AC329="SIM",Y329="Revenda"),"2403",IF(AND(AC329="SIM",Y329="Consumo"),"2407",IF(AND(AC329="NÃO",Y329="Revenda"),"2102",IF(AND(AC329="NÃO",Y329="Consumo"),"2556",)))),REPLACE(I329,1,1,1))))</f>
        <v/>
      </c>
    </row>
    <row r="330" customFormat="false" ht="12.8" hidden="false" customHeight="false" outlineLevel="0" collapsed="false">
      <c r="Y330" s="45"/>
      <c r="Z330" s="46" t="str">
        <f aca="false">IF(B330="","",(IFERROR(VLOOKUP(H330,Dados!A$3:B$15000,2,0),"Não Encontrado")))</f>
        <v/>
      </c>
      <c r="AA330" s="46" t="str">
        <f aca="false">IF(B330="","",(IFERROR(VLOOKUP(G330,Dados!C$3:E$15000,3,0),"Não Encontrado")))</f>
        <v/>
      </c>
      <c r="AB330" s="46" t="str">
        <f aca="false">IFERROR(IF(Z330&lt;&gt;"Não Encontrado",Z330,IF(AA330&lt;&gt;"Não Encontrado",AA330,"")),"")</f>
        <v/>
      </c>
      <c r="AC330" s="45" t="str">
        <f aca="false">IF(B330="","",IF(AB330="","NÃO","SIM"))</f>
        <v/>
      </c>
      <c r="AD330" s="45" t="str">
        <f aca="false">IFERROR(VLOOKUP(G330,Dados!$P$3:$R$500,3,0),"")</f>
        <v/>
      </c>
      <c r="AE330" s="45" t="str">
        <f aca="false">IFERROR(VLOOKUP(G330,Dados!$K$3:$L$500,2,0),"")</f>
        <v/>
      </c>
      <c r="AF330" s="45" t="str">
        <f aca="false">IFERROR(VLOOKUP(G330,Dados!$M$3:$N$500,2,0),"")</f>
        <v/>
      </c>
      <c r="AG330" s="45" t="str">
        <f aca="false">IF(F330="","",IF(AND(AD330="",AE330="",AF330=""),"-",IF(AND(AD330="BIT",AE330="",AF330=""),"BIT",IF(AND(AE330="ANEXO I",AD330="",AF330=""),"ANEXO I",IF(AND(AF330="ANEXO II",AD330="",AE330=""),"ANEXO II","Escolher")))))</f>
        <v/>
      </c>
      <c r="AH330" s="45" t="str">
        <f aca="false">IF(AG330&lt;&gt;"Pneus","",IFERROR(VLOOKUP(R330,Dados!$X$2:$Z$5,3,0)*(AI330-Q330),VLOOKUP(D330,Dados!$X$7:$Z$33,3,0)*(AI330-Q330)))</f>
        <v/>
      </c>
      <c r="AI330" s="47" t="str">
        <f aca="false">IF(B330="","",P330+Q330+O330+M330+L330-N330)</f>
        <v/>
      </c>
      <c r="AJ330" s="48" t="str">
        <f aca="false">IFERROR(IF(AND(AC330="SIM",AG330="-",Y330="REVENDA"),(AB330/1+1)*AI330,IF(AND(AC330="SIM",AG330="Pneus",Y330="REVENDA"),(AB330/1+1)*(AI330-AH330),"")),"")</f>
        <v/>
      </c>
      <c r="AK330" s="48" t="str">
        <f aca="false">IF(AJ330="","",AJ330*17%)</f>
        <v/>
      </c>
      <c r="AL330" s="48" t="str">
        <f aca="false">IFERROR(IF(AC330="NÃO","",IF(AK330="","",IF(E330="Simples Nacional",BF330,IF(T330=0.12,U330*0.5833337002,IF(T330=0,AI330*0.07,U330))))),"")</f>
        <v/>
      </c>
      <c r="AM330" s="47" t="str">
        <f aca="false">IFERROR(IF(AC330="NÃO","",IF(OR(AG330="-",AG330="Pneus"),AK330-AL330,"")),"")</f>
        <v/>
      </c>
      <c r="AN330" s="48" t="str">
        <f aca="false">IF(AND(Y330="REVENDA",AC330="SIM",AG330="BIT"),((AB330/1+1)*AI330)*0.4117,"")</f>
        <v/>
      </c>
      <c r="AO330" s="48" t="str">
        <f aca="false">IF(AN330="","",AN330*17%)</f>
        <v/>
      </c>
      <c r="AP330" s="49" t="str">
        <f aca="false">IF(AN330="","",IF(T330=0.12,(U330*0.4117)*0.4117,IF(T330=0,(AI330*0.07)*0.4117,U330*0.4117)))</f>
        <v/>
      </c>
      <c r="AQ330" s="47" t="str">
        <f aca="false">IF(AN330="","",AO330-AP330)</f>
        <v/>
      </c>
      <c r="AR330" s="50" t="str">
        <f aca="false">IFERROR(IF(AND(AC330="SIM",Y330="REVENDA",LEFT(AG330,5)="ANEXO")*OR(AE330="ANEXO I",AF330="ANEXO II"),VLOOKUP(H330,Dados!G:I,2,0),""),"INSERIR MVA")</f>
        <v/>
      </c>
      <c r="AS330" s="48" t="str">
        <f aca="false">IF(LEFT(AG330,5)="ANEXO",VLOOKUP(AG330,Dados!$X$111:$Z$112,2,0)*(AI330-Q330),"")</f>
        <v/>
      </c>
      <c r="AT330" s="48" t="str">
        <f aca="false">IFERROR(IF(AR330="","",(AI330*AR330)+AI330),"INSERIR MVA")</f>
        <v/>
      </c>
      <c r="AU330" s="48" t="str">
        <f aca="false">IF(AT330="","",IF(AY330=0.04,U330,AS330*AY330))</f>
        <v/>
      </c>
      <c r="AV330" s="47" t="str">
        <f aca="false">IFERROR(IF(AU330="","",(VLOOKUP(AG330,Dados!$X$111:$Z$112,3,0)*AT330*0.17)),"INSERIR MVA")</f>
        <v/>
      </c>
      <c r="AW330" s="47" t="str">
        <f aca="false">IFERROR(IF(AR330="","",AV330-AU330),"")</f>
        <v/>
      </c>
      <c r="AX330" s="51" t="str">
        <f aca="false">IFERROR(IF(AC330="NÃO","",IF(AM330&lt;&gt;"",AM330-W330,IF(AQ330&lt;&gt;"",AQ330-W330,IF(AW330&lt;&gt;"",AW330-W330,"")))),"")</f>
        <v/>
      </c>
      <c r="AY330" s="46" t="str">
        <f aca="false">IFERROR(IF(ISNA(VLOOKUP(R330,Dados!$X$2:$Y$5,2,0)),VLOOKUP(D330,Dados!$X$7:$Y$33,2,0),VLOOKUP(R330,Dados!$X$2:$Y$5,2,0)),"")</f>
        <v/>
      </c>
      <c r="AZ330" s="52" t="str">
        <f aca="false">IF(C330="","",IF(AND(Y330="CONSUMO",AC330="NÃO")*OR(AG330="-",AG330="BIT"),IF(E330&lt;&gt;"",(AI330-(P330+L330-N330+Q330)*AY330)/0.83),""))</f>
        <v/>
      </c>
      <c r="BA330" s="51" t="str">
        <f aca="false">IF(AZ330="","",AZ330*0.17-((P330+L330-N330+Q330)*AY330))</f>
        <v/>
      </c>
      <c r="BB330" s="51" t="str">
        <f aca="false">IF(AND(Y330="CONSUMO",AG330="ANEXO I",AY330&gt;4%),(AI330-(P330+L330-N330+Q330)*0.0514)/0.83*(0.5177)*(0.17)-AI330*0.0514,IF(AND(Y330="CONSUMO",AG330="ANEXO II",AY330&gt;4%),(AI330-(P330+L330-N330+Q330)*0.041)/0.83*(0.3295)*(0.17)-AI330*0.041,IF(AND(Y330="CONSUMO",AG330="ANEXO I",AY330=4%),(AI330-(P330+L330-N330+Q330)*0.04)/0.83*(0.5177)*(0.17)-AI330*0.04,IF(AND(Y330="CONSUMO",AG330="ANEXO II",AY330=4%),(AI330-(P330+L330-N330+Q330)*0.04)/0.83*(0.3295)*(0.17)-AI330*0.04,""))))</f>
        <v/>
      </c>
      <c r="BC330" s="51" t="str">
        <f aca="false">IF(C330="","",IF(AND(Y330="CONSUMO",AC330="SIM")*OR(AG330="-",AG330="BIT"),IF(E330&lt;&gt;"",(AI330-(P330+L330-N330+Q330)*AY330)/0.83),""))</f>
        <v/>
      </c>
      <c r="BD330" s="51" t="str">
        <f aca="false">IF(BC330="","",BC330*0.17)</f>
        <v/>
      </c>
      <c r="BE330" s="51" t="str">
        <f aca="false">IF(I330=6908,0,IF(BC330="","",BD330-((P330+L330-N330+Q330)*AY330)))</f>
        <v/>
      </c>
      <c r="BF330" s="53" t="str">
        <f aca="false">IF(B330="","",IF(OR(B330="",E330="Regime Normal"),0,(AI330-Q330)*VLOOKUP(R330,Dados!$X$98:$Y$108,2,0)))</f>
        <v/>
      </c>
      <c r="BG330" s="54" t="str">
        <f aca="false">IFERROR(VLOOKUP(I330,Dados!$AC$27:$AD$43,2,0),IF(B330="","",IF(D330&lt;&gt;"MT",IF(AND(AC330="SIM",Y330="Revenda"),"2403",IF(AND(AC330="SIM",Y330="Consumo"),"2407",IF(AND(AC330="NÃO",Y330="Revenda"),"2102",IF(AND(AC330="NÃO",Y330="Consumo"),"2556",)))),REPLACE(I330,1,1,1))))</f>
        <v/>
      </c>
    </row>
    <row r="331" customFormat="false" ht="12.8" hidden="false" customHeight="false" outlineLevel="0" collapsed="false">
      <c r="Y331" s="45"/>
      <c r="Z331" s="46" t="str">
        <f aca="false">IF(B331="","",(IFERROR(VLOOKUP(H331,Dados!A$3:B$15000,2,0),"Não Encontrado")))</f>
        <v/>
      </c>
      <c r="AA331" s="46" t="str">
        <f aca="false">IF(B331="","",(IFERROR(VLOOKUP(G331,Dados!C$3:E$15000,3,0),"Não Encontrado")))</f>
        <v/>
      </c>
      <c r="AB331" s="46" t="str">
        <f aca="false">IFERROR(IF(Z331&lt;&gt;"Não Encontrado",Z331,IF(AA331&lt;&gt;"Não Encontrado",AA331,"")),"")</f>
        <v/>
      </c>
      <c r="AC331" s="45" t="str">
        <f aca="false">IF(B331="","",IF(AB331="","NÃO","SIM"))</f>
        <v/>
      </c>
      <c r="AD331" s="45" t="str">
        <f aca="false">IFERROR(VLOOKUP(G331,Dados!$P$3:$R$500,3,0),"")</f>
        <v/>
      </c>
      <c r="AE331" s="45" t="str">
        <f aca="false">IFERROR(VLOOKUP(G331,Dados!$K$3:$L$500,2,0),"")</f>
        <v/>
      </c>
      <c r="AF331" s="45" t="str">
        <f aca="false">IFERROR(VLOOKUP(G331,Dados!$M$3:$N$500,2,0),"")</f>
        <v/>
      </c>
      <c r="AG331" s="45" t="str">
        <f aca="false">IF(F331="","",IF(AND(AD331="",AE331="",AF331=""),"-",IF(AND(AD331="BIT",AE331="",AF331=""),"BIT",IF(AND(AE331="ANEXO I",AD331="",AF331=""),"ANEXO I",IF(AND(AF331="ANEXO II",AD331="",AE331=""),"ANEXO II","Escolher")))))</f>
        <v/>
      </c>
      <c r="AH331" s="45" t="str">
        <f aca="false">IF(AG331&lt;&gt;"Pneus","",IFERROR(VLOOKUP(R331,Dados!$X$2:$Z$5,3,0)*(AI331-Q331),VLOOKUP(D331,Dados!$X$7:$Z$33,3,0)*(AI331-Q331)))</f>
        <v/>
      </c>
      <c r="AI331" s="47" t="str">
        <f aca="false">IF(B331="","",P331+Q331+O331+M331+L331-N331)</f>
        <v/>
      </c>
      <c r="AJ331" s="48" t="str">
        <f aca="false">IFERROR(IF(AND(AC331="SIM",AG331="-",Y331="REVENDA"),(AB331/1+1)*AI331,IF(AND(AC331="SIM",AG331="Pneus",Y331="REVENDA"),(AB331/1+1)*(AI331-AH331),"")),"")</f>
        <v/>
      </c>
      <c r="AK331" s="48" t="str">
        <f aca="false">IF(AJ331="","",AJ331*17%)</f>
        <v/>
      </c>
      <c r="AL331" s="48" t="str">
        <f aca="false">IFERROR(IF(AC331="NÃO","",IF(AK331="","",IF(E331="Simples Nacional",BF331,IF(T331=0.12,U331*0.5833337002,IF(T331=0,AI331*0.07,U331))))),"")</f>
        <v/>
      </c>
      <c r="AM331" s="47" t="str">
        <f aca="false">IFERROR(IF(AC331="NÃO","",IF(OR(AG331="-",AG331="Pneus"),AK331-AL331,"")),"")</f>
        <v/>
      </c>
      <c r="AN331" s="48" t="str">
        <f aca="false">IF(AND(Y331="REVENDA",AC331="SIM",AG331="BIT"),((AB331/1+1)*AI331)*0.4117,"")</f>
        <v/>
      </c>
      <c r="AO331" s="48" t="str">
        <f aca="false">IF(AN331="","",AN331*17%)</f>
        <v/>
      </c>
      <c r="AP331" s="49" t="str">
        <f aca="false">IF(AN331="","",IF(T331=0.12,(U331*0.4117)*0.4117,IF(T331=0,(AI331*0.07)*0.4117,U331*0.4117)))</f>
        <v/>
      </c>
      <c r="AQ331" s="47" t="str">
        <f aca="false">IF(AN331="","",AO331-AP331)</f>
        <v/>
      </c>
      <c r="AR331" s="50" t="str">
        <f aca="false">IFERROR(IF(AND(AC331="SIM",Y331="REVENDA",LEFT(AG331,5)="ANEXO")*OR(AE331="ANEXO I",AF331="ANEXO II"),VLOOKUP(H331,Dados!G:I,2,0),""),"INSERIR MVA")</f>
        <v/>
      </c>
      <c r="AS331" s="48" t="str">
        <f aca="false">IF(LEFT(AG331,5)="ANEXO",VLOOKUP(AG331,Dados!$X$111:$Z$112,2,0)*(AI331-Q331),"")</f>
        <v/>
      </c>
      <c r="AT331" s="48" t="str">
        <f aca="false">IFERROR(IF(AR331="","",(AI331*AR331)+AI331),"INSERIR MVA")</f>
        <v/>
      </c>
      <c r="AU331" s="48" t="str">
        <f aca="false">IF(AT331="","",IF(AY331=0.04,U331,AS331*AY331))</f>
        <v/>
      </c>
      <c r="AV331" s="47" t="str">
        <f aca="false">IFERROR(IF(AU331="","",(VLOOKUP(AG331,Dados!$X$111:$Z$112,3,0)*AT331*0.17)),"INSERIR MVA")</f>
        <v/>
      </c>
      <c r="AW331" s="47" t="str">
        <f aca="false">IFERROR(IF(AR331="","",AV331-AU331),"")</f>
        <v/>
      </c>
      <c r="AX331" s="51" t="str">
        <f aca="false">IFERROR(IF(AC331="NÃO","",IF(AM331&lt;&gt;"",AM331-W331,IF(AQ331&lt;&gt;"",AQ331-W331,IF(AW331&lt;&gt;"",AW331-W331,"")))),"")</f>
        <v/>
      </c>
      <c r="AY331" s="46" t="str">
        <f aca="false">IFERROR(IF(ISNA(VLOOKUP(R331,Dados!$X$2:$Y$5,2,0)),VLOOKUP(D331,Dados!$X$7:$Y$33,2,0),VLOOKUP(R331,Dados!$X$2:$Y$5,2,0)),"")</f>
        <v/>
      </c>
      <c r="AZ331" s="52" t="str">
        <f aca="false">IF(C331="","",IF(AND(Y331="CONSUMO",AC331="NÃO")*OR(AG331="-",AG331="BIT"),IF(E331&lt;&gt;"",(AI331-(P331+L331-N331+Q331)*AY331)/0.83),""))</f>
        <v/>
      </c>
      <c r="BA331" s="51" t="str">
        <f aca="false">IF(AZ331="","",AZ331*0.17-((P331+L331-N331+Q331)*AY331))</f>
        <v/>
      </c>
      <c r="BB331" s="51" t="str">
        <f aca="false">IF(AND(Y331="CONSUMO",AG331="ANEXO I",AY331&gt;4%),(AI331-(P331+L331-N331+Q331)*0.0514)/0.83*(0.5177)*(0.17)-AI331*0.0514,IF(AND(Y331="CONSUMO",AG331="ANEXO II",AY331&gt;4%),(AI331-(P331+L331-N331+Q331)*0.041)/0.83*(0.3295)*(0.17)-AI331*0.041,IF(AND(Y331="CONSUMO",AG331="ANEXO I",AY331=4%),(AI331-(P331+L331-N331+Q331)*0.04)/0.83*(0.5177)*(0.17)-AI331*0.04,IF(AND(Y331="CONSUMO",AG331="ANEXO II",AY331=4%),(AI331-(P331+L331-N331+Q331)*0.04)/0.83*(0.3295)*(0.17)-AI331*0.04,""))))</f>
        <v/>
      </c>
      <c r="BC331" s="51" t="str">
        <f aca="false">IF(C331="","",IF(AND(Y331="CONSUMO",AC331="SIM")*OR(AG331="-",AG331="BIT"),IF(E331&lt;&gt;"",(AI331-(P331+L331-N331+Q331)*AY331)/0.83),""))</f>
        <v/>
      </c>
      <c r="BD331" s="51" t="str">
        <f aca="false">IF(BC331="","",BC331*0.17)</f>
        <v/>
      </c>
      <c r="BE331" s="51" t="str">
        <f aca="false">IF(I331=6908,0,IF(BC331="","",BD331-((P331+L331-N331+Q331)*AY331)))</f>
        <v/>
      </c>
      <c r="BF331" s="53" t="str">
        <f aca="false">IF(B331="","",IF(OR(B331="",E331="Regime Normal"),0,(AI331-Q331)*VLOOKUP(R331,Dados!$X$98:$Y$108,2,0)))</f>
        <v/>
      </c>
      <c r="BG331" s="54" t="str">
        <f aca="false">IFERROR(VLOOKUP(I331,Dados!$AC$27:$AD$43,2,0),IF(B331="","",IF(D331&lt;&gt;"MT",IF(AND(AC331="SIM",Y331="Revenda"),"2403",IF(AND(AC331="SIM",Y331="Consumo"),"2407",IF(AND(AC331="NÃO",Y331="Revenda"),"2102",IF(AND(AC331="NÃO",Y331="Consumo"),"2556",)))),REPLACE(I331,1,1,1))))</f>
        <v/>
      </c>
    </row>
    <row r="332" customFormat="false" ht="12.8" hidden="false" customHeight="false" outlineLevel="0" collapsed="false">
      <c r="Y332" s="45"/>
      <c r="Z332" s="46" t="str">
        <f aca="false">IF(B332="","",(IFERROR(VLOOKUP(H332,Dados!A$3:B$15000,2,0),"Não Encontrado")))</f>
        <v/>
      </c>
      <c r="AA332" s="46" t="str">
        <f aca="false">IF(B332="","",(IFERROR(VLOOKUP(G332,Dados!C$3:E$15000,3,0),"Não Encontrado")))</f>
        <v/>
      </c>
      <c r="AB332" s="46" t="str">
        <f aca="false">IFERROR(IF(Z332&lt;&gt;"Não Encontrado",Z332,IF(AA332&lt;&gt;"Não Encontrado",AA332,"")),"")</f>
        <v/>
      </c>
      <c r="AC332" s="45" t="str">
        <f aca="false">IF(B332="","",IF(AB332="","NÃO","SIM"))</f>
        <v/>
      </c>
      <c r="AD332" s="45" t="str">
        <f aca="false">IFERROR(VLOOKUP(G332,Dados!$P$3:$R$500,3,0),"")</f>
        <v/>
      </c>
      <c r="AE332" s="45" t="str">
        <f aca="false">IFERROR(VLOOKUP(G332,Dados!$K$3:$L$500,2,0),"")</f>
        <v/>
      </c>
      <c r="AF332" s="45" t="str">
        <f aca="false">IFERROR(VLOOKUP(G332,Dados!$M$3:$N$500,2,0),"")</f>
        <v/>
      </c>
      <c r="AG332" s="45" t="str">
        <f aca="false">IF(F332="","",IF(AND(AD332="",AE332="",AF332=""),"-",IF(AND(AD332="BIT",AE332="",AF332=""),"BIT",IF(AND(AE332="ANEXO I",AD332="",AF332=""),"ANEXO I",IF(AND(AF332="ANEXO II",AD332="",AE332=""),"ANEXO II","Escolher")))))</f>
        <v/>
      </c>
      <c r="AH332" s="45" t="str">
        <f aca="false">IF(AG332&lt;&gt;"Pneus","",IFERROR(VLOOKUP(R332,Dados!$X$2:$Z$5,3,0)*(AI332-Q332),VLOOKUP(D332,Dados!$X$7:$Z$33,3,0)*(AI332-Q332)))</f>
        <v/>
      </c>
      <c r="AI332" s="47" t="str">
        <f aca="false">IF(B332="","",P332+Q332+O332+M332+L332-N332)</f>
        <v/>
      </c>
      <c r="AJ332" s="48" t="str">
        <f aca="false">IFERROR(IF(AND(AC332="SIM",AG332="-",Y332="REVENDA"),(AB332/1+1)*AI332,IF(AND(AC332="SIM",AG332="Pneus",Y332="REVENDA"),(AB332/1+1)*(AI332-AH332),"")),"")</f>
        <v/>
      </c>
      <c r="AK332" s="48" t="str">
        <f aca="false">IF(AJ332="","",AJ332*17%)</f>
        <v/>
      </c>
      <c r="AL332" s="48" t="str">
        <f aca="false">IFERROR(IF(AC332="NÃO","",IF(AK332="","",IF(E332="Simples Nacional",BF332,IF(T332=0.12,U332*0.5833337002,IF(T332=0,AI332*0.07,U332))))),"")</f>
        <v/>
      </c>
      <c r="AM332" s="47" t="str">
        <f aca="false">IFERROR(IF(AC332="NÃO","",IF(OR(AG332="-",AG332="Pneus"),AK332-AL332,"")),"")</f>
        <v/>
      </c>
      <c r="AN332" s="48" t="str">
        <f aca="false">IF(AND(Y332="REVENDA",AC332="SIM",AG332="BIT"),((AB332/1+1)*AI332)*0.4117,"")</f>
        <v/>
      </c>
      <c r="AO332" s="48" t="str">
        <f aca="false">IF(AN332="","",AN332*17%)</f>
        <v/>
      </c>
      <c r="AP332" s="49" t="str">
        <f aca="false">IF(AN332="","",IF(T332=0.12,(U332*0.4117)*0.4117,IF(T332=0,(AI332*0.07)*0.4117,U332*0.4117)))</f>
        <v/>
      </c>
      <c r="AQ332" s="47" t="str">
        <f aca="false">IF(AN332="","",AO332-AP332)</f>
        <v/>
      </c>
      <c r="AR332" s="50" t="str">
        <f aca="false">IFERROR(IF(AND(AC332="SIM",Y332="REVENDA",LEFT(AG332,5)="ANEXO")*OR(AE332="ANEXO I",AF332="ANEXO II"),VLOOKUP(H332,Dados!G:I,2,0),""),"INSERIR MVA")</f>
        <v/>
      </c>
      <c r="AS332" s="48" t="str">
        <f aca="false">IF(LEFT(AG332,5)="ANEXO",VLOOKUP(AG332,Dados!$X$111:$Z$112,2,0)*(AI332-Q332),"")</f>
        <v/>
      </c>
      <c r="AT332" s="48" t="str">
        <f aca="false">IFERROR(IF(AR332="","",(AI332*AR332)+AI332),"INSERIR MVA")</f>
        <v/>
      </c>
      <c r="AU332" s="48" t="str">
        <f aca="false">IF(AT332="","",IF(AY332=0.04,U332,AS332*AY332))</f>
        <v/>
      </c>
      <c r="AV332" s="47" t="str">
        <f aca="false">IFERROR(IF(AU332="","",(VLOOKUP(AG332,Dados!$X$111:$Z$112,3,0)*AT332*0.17)),"INSERIR MVA")</f>
        <v/>
      </c>
      <c r="AW332" s="47" t="str">
        <f aca="false">IFERROR(IF(AR332="","",AV332-AU332),"")</f>
        <v/>
      </c>
      <c r="AX332" s="51" t="str">
        <f aca="false">IFERROR(IF(AC332="NÃO","",IF(AM332&lt;&gt;"",AM332-W332,IF(AQ332&lt;&gt;"",AQ332-W332,IF(AW332&lt;&gt;"",AW332-W332,"")))),"")</f>
        <v/>
      </c>
      <c r="AY332" s="46" t="str">
        <f aca="false">IFERROR(IF(ISNA(VLOOKUP(R332,Dados!$X$2:$Y$5,2,0)),VLOOKUP(D332,Dados!$X$7:$Y$33,2,0),VLOOKUP(R332,Dados!$X$2:$Y$5,2,0)),"")</f>
        <v/>
      </c>
      <c r="AZ332" s="52" t="str">
        <f aca="false">IF(C332="","",IF(AND(Y332="CONSUMO",AC332="NÃO")*OR(AG332="-",AG332="BIT"),IF(E332&lt;&gt;"",(AI332-(P332+L332-N332+Q332)*AY332)/0.83),""))</f>
        <v/>
      </c>
      <c r="BA332" s="51" t="str">
        <f aca="false">IF(AZ332="","",AZ332*0.17-((P332+L332-N332+Q332)*AY332))</f>
        <v/>
      </c>
      <c r="BB332" s="51" t="str">
        <f aca="false">IF(AND(Y332="CONSUMO",AG332="ANEXO I",AY332&gt;4%),(AI332-(P332+L332-N332+Q332)*0.0514)/0.83*(0.5177)*(0.17)-AI332*0.0514,IF(AND(Y332="CONSUMO",AG332="ANEXO II",AY332&gt;4%),(AI332-(P332+L332-N332+Q332)*0.041)/0.83*(0.3295)*(0.17)-AI332*0.041,IF(AND(Y332="CONSUMO",AG332="ANEXO I",AY332=4%),(AI332-(P332+L332-N332+Q332)*0.04)/0.83*(0.5177)*(0.17)-AI332*0.04,IF(AND(Y332="CONSUMO",AG332="ANEXO II",AY332=4%),(AI332-(P332+L332-N332+Q332)*0.04)/0.83*(0.3295)*(0.17)-AI332*0.04,""))))</f>
        <v/>
      </c>
      <c r="BC332" s="51" t="str">
        <f aca="false">IF(C332="","",IF(AND(Y332="CONSUMO",AC332="SIM")*OR(AG332="-",AG332="BIT"),IF(E332&lt;&gt;"",(AI332-(P332+L332-N332+Q332)*AY332)/0.83),""))</f>
        <v/>
      </c>
      <c r="BD332" s="51" t="str">
        <f aca="false">IF(BC332="","",BC332*0.17)</f>
        <v/>
      </c>
      <c r="BE332" s="51" t="str">
        <f aca="false">IF(I332=6908,0,IF(BC332="","",BD332-((P332+L332-N332+Q332)*AY332)))</f>
        <v/>
      </c>
      <c r="BF332" s="53" t="str">
        <f aca="false">IF(B332="","",IF(OR(B332="",E332="Regime Normal"),0,(AI332-Q332)*VLOOKUP(R332,Dados!$X$98:$Y$108,2,0)))</f>
        <v/>
      </c>
      <c r="BG332" s="54" t="str">
        <f aca="false">IFERROR(VLOOKUP(I332,Dados!$AC$27:$AD$43,2,0),IF(B332="","",IF(D332&lt;&gt;"MT",IF(AND(AC332="SIM",Y332="Revenda"),"2403",IF(AND(AC332="SIM",Y332="Consumo"),"2407",IF(AND(AC332="NÃO",Y332="Revenda"),"2102",IF(AND(AC332="NÃO",Y332="Consumo"),"2556",)))),REPLACE(I332,1,1,1))))</f>
        <v/>
      </c>
    </row>
    <row r="333" customFormat="false" ht="12.8" hidden="false" customHeight="false" outlineLevel="0" collapsed="false">
      <c r="Y333" s="45"/>
      <c r="Z333" s="46" t="str">
        <f aca="false">IF(B333="","",(IFERROR(VLOOKUP(H333,Dados!A$3:B$15000,2,0),"Não Encontrado")))</f>
        <v/>
      </c>
      <c r="AA333" s="46" t="str">
        <f aca="false">IF(B333="","",(IFERROR(VLOOKUP(G333,Dados!C$3:E$15000,3,0),"Não Encontrado")))</f>
        <v/>
      </c>
      <c r="AB333" s="46" t="str">
        <f aca="false">IFERROR(IF(Z333&lt;&gt;"Não Encontrado",Z333,IF(AA333&lt;&gt;"Não Encontrado",AA333,"")),"")</f>
        <v/>
      </c>
      <c r="AC333" s="45" t="str">
        <f aca="false">IF(B333="","",IF(AB333="","NÃO","SIM"))</f>
        <v/>
      </c>
      <c r="AD333" s="45" t="str">
        <f aca="false">IFERROR(VLOOKUP(G333,Dados!$P$3:$R$500,3,0),"")</f>
        <v/>
      </c>
      <c r="AE333" s="45" t="str">
        <f aca="false">IFERROR(VLOOKUP(G333,Dados!$K$3:$L$500,2,0),"")</f>
        <v/>
      </c>
      <c r="AF333" s="45" t="str">
        <f aca="false">IFERROR(VLOOKUP(G333,Dados!$M$3:$N$500,2,0),"")</f>
        <v/>
      </c>
      <c r="AG333" s="45" t="str">
        <f aca="false">IF(F333="","",IF(AND(AD333="",AE333="",AF333=""),"-",IF(AND(AD333="BIT",AE333="",AF333=""),"BIT",IF(AND(AE333="ANEXO I",AD333="",AF333=""),"ANEXO I",IF(AND(AF333="ANEXO II",AD333="",AE333=""),"ANEXO II","Escolher")))))</f>
        <v/>
      </c>
      <c r="AH333" s="45" t="str">
        <f aca="false">IF(AG333&lt;&gt;"Pneus","",IFERROR(VLOOKUP(R333,Dados!$X$2:$Z$5,3,0)*(AI333-Q333),VLOOKUP(D333,Dados!$X$7:$Z$33,3,0)*(AI333-Q333)))</f>
        <v/>
      </c>
      <c r="AI333" s="47" t="str">
        <f aca="false">IF(B333="","",P333+Q333+O333+M333+L333-N333)</f>
        <v/>
      </c>
      <c r="AJ333" s="48" t="str">
        <f aca="false">IFERROR(IF(AND(AC333="SIM",AG333="-",Y333="REVENDA"),(AB333/1+1)*AI333,IF(AND(AC333="SIM",AG333="Pneus",Y333="REVENDA"),(AB333/1+1)*(AI333-AH333),"")),"")</f>
        <v/>
      </c>
      <c r="AK333" s="48" t="str">
        <f aca="false">IF(AJ333="","",AJ333*17%)</f>
        <v/>
      </c>
      <c r="AL333" s="48" t="str">
        <f aca="false">IFERROR(IF(AC333="NÃO","",IF(AK333="","",IF(E333="Simples Nacional",BF333,IF(T333=0.12,U333*0.5833337002,IF(T333=0,AI333*0.07,U333))))),"")</f>
        <v/>
      </c>
      <c r="AM333" s="47" t="str">
        <f aca="false">IFERROR(IF(AC333="NÃO","",IF(OR(AG333="-",AG333="Pneus"),AK333-AL333,"")),"")</f>
        <v/>
      </c>
      <c r="AN333" s="48" t="str">
        <f aca="false">IF(AND(Y333="REVENDA",AC333="SIM",AG333="BIT"),((AB333/1+1)*AI333)*0.4117,"")</f>
        <v/>
      </c>
      <c r="AO333" s="48" t="str">
        <f aca="false">IF(AN333="","",AN333*17%)</f>
        <v/>
      </c>
      <c r="AP333" s="49" t="str">
        <f aca="false">IF(AN333="","",IF(T333=0.12,(U333*0.4117)*0.4117,IF(T333=0,(AI333*0.07)*0.4117,U333*0.4117)))</f>
        <v/>
      </c>
      <c r="AQ333" s="47" t="str">
        <f aca="false">IF(AN333="","",AO333-AP333)</f>
        <v/>
      </c>
      <c r="AR333" s="50" t="str">
        <f aca="false">IFERROR(IF(AND(AC333="SIM",Y333="REVENDA",LEFT(AG333,5)="ANEXO")*OR(AE333="ANEXO I",AF333="ANEXO II"),VLOOKUP(H333,Dados!G:I,2,0),""),"INSERIR MVA")</f>
        <v/>
      </c>
      <c r="AS333" s="48" t="str">
        <f aca="false">IF(LEFT(AG333,5)="ANEXO",VLOOKUP(AG333,Dados!$X$111:$Z$112,2,0)*(AI333-Q333),"")</f>
        <v/>
      </c>
      <c r="AT333" s="48" t="str">
        <f aca="false">IFERROR(IF(AR333="","",(AI333*AR333)+AI333),"INSERIR MVA")</f>
        <v/>
      </c>
      <c r="AU333" s="48" t="str">
        <f aca="false">IF(AT333="","",IF(AY333=0.04,U333,AS333*AY333))</f>
        <v/>
      </c>
      <c r="AV333" s="47" t="str">
        <f aca="false">IFERROR(IF(AU333="","",(VLOOKUP(AG333,Dados!$X$111:$Z$112,3,0)*AT333*0.17)),"INSERIR MVA")</f>
        <v/>
      </c>
      <c r="AW333" s="47" t="str">
        <f aca="false">IFERROR(IF(AR333="","",AV333-AU333),"")</f>
        <v/>
      </c>
      <c r="AX333" s="51" t="str">
        <f aca="false">IFERROR(IF(AC333="NÃO","",IF(AM333&lt;&gt;"",AM333-W333,IF(AQ333&lt;&gt;"",AQ333-W333,IF(AW333&lt;&gt;"",AW333-W333,"")))),"")</f>
        <v/>
      </c>
      <c r="AY333" s="46" t="str">
        <f aca="false">IFERROR(IF(ISNA(VLOOKUP(R333,Dados!$X$2:$Y$5,2,0)),VLOOKUP(D333,Dados!$X$7:$Y$33,2,0),VLOOKUP(R333,Dados!$X$2:$Y$5,2,0)),"")</f>
        <v/>
      </c>
      <c r="AZ333" s="52" t="str">
        <f aca="false">IF(C333="","",IF(AND(Y333="CONSUMO",AC333="NÃO")*OR(AG333="-",AG333="BIT"),IF(E333&lt;&gt;"",(AI333-(P333+L333-N333+Q333)*AY333)/0.83),""))</f>
        <v/>
      </c>
      <c r="BA333" s="51" t="str">
        <f aca="false">IF(AZ333="","",AZ333*0.17-((P333+L333-N333+Q333)*AY333))</f>
        <v/>
      </c>
      <c r="BB333" s="51" t="str">
        <f aca="false">IF(AND(Y333="CONSUMO",AG333="ANEXO I",AY333&gt;4%),(AI333-(P333+L333-N333+Q333)*0.0514)/0.83*(0.5177)*(0.17)-AI333*0.0514,IF(AND(Y333="CONSUMO",AG333="ANEXO II",AY333&gt;4%),(AI333-(P333+L333-N333+Q333)*0.041)/0.83*(0.3295)*(0.17)-AI333*0.041,IF(AND(Y333="CONSUMO",AG333="ANEXO I",AY333=4%),(AI333-(P333+L333-N333+Q333)*0.04)/0.83*(0.5177)*(0.17)-AI333*0.04,IF(AND(Y333="CONSUMO",AG333="ANEXO II",AY333=4%),(AI333-(P333+L333-N333+Q333)*0.04)/0.83*(0.3295)*(0.17)-AI333*0.04,""))))</f>
        <v/>
      </c>
      <c r="BC333" s="51" t="str">
        <f aca="false">IF(C333="","",IF(AND(Y333="CONSUMO",AC333="SIM")*OR(AG333="-",AG333="BIT"),IF(E333&lt;&gt;"",(AI333-(P333+L333-N333+Q333)*AY333)/0.83),""))</f>
        <v/>
      </c>
      <c r="BD333" s="51" t="str">
        <f aca="false">IF(BC333="","",BC333*0.17)</f>
        <v/>
      </c>
      <c r="BE333" s="51" t="str">
        <f aca="false">IF(I333=6908,0,IF(BC333="","",BD333-((P333+L333-N333+Q333)*AY333)))</f>
        <v/>
      </c>
      <c r="BF333" s="53" t="str">
        <f aca="false">IF(B333="","",IF(OR(B333="",E333="Regime Normal"),0,(AI333-Q333)*VLOOKUP(R333,Dados!$X$98:$Y$108,2,0)))</f>
        <v/>
      </c>
      <c r="BG333" s="54" t="str">
        <f aca="false">IFERROR(VLOOKUP(I333,Dados!$AC$27:$AD$43,2,0),IF(B333="","",IF(D333&lt;&gt;"MT",IF(AND(AC333="SIM",Y333="Revenda"),"2403",IF(AND(AC333="SIM",Y333="Consumo"),"2407",IF(AND(AC333="NÃO",Y333="Revenda"),"2102",IF(AND(AC333="NÃO",Y333="Consumo"),"2556",)))),REPLACE(I333,1,1,1))))</f>
        <v/>
      </c>
    </row>
    <row r="334" customFormat="false" ht="12.8" hidden="false" customHeight="false" outlineLevel="0" collapsed="false">
      <c r="Y334" s="45"/>
      <c r="Z334" s="46" t="str">
        <f aca="false">IF(B334="","",(IFERROR(VLOOKUP(H334,Dados!A$3:B$15000,2,0),"Não Encontrado")))</f>
        <v/>
      </c>
      <c r="AA334" s="46" t="str">
        <f aca="false">IF(B334="","",(IFERROR(VLOOKUP(G334,Dados!C$3:E$15000,3,0),"Não Encontrado")))</f>
        <v/>
      </c>
      <c r="AB334" s="46" t="str">
        <f aca="false">IFERROR(IF(Z334&lt;&gt;"Não Encontrado",Z334,IF(AA334&lt;&gt;"Não Encontrado",AA334,"")),"")</f>
        <v/>
      </c>
      <c r="AC334" s="45" t="str">
        <f aca="false">IF(B334="","",IF(AB334="","NÃO","SIM"))</f>
        <v/>
      </c>
      <c r="AD334" s="45" t="str">
        <f aca="false">IFERROR(VLOOKUP(G334,Dados!$P$3:$R$500,3,0),"")</f>
        <v/>
      </c>
      <c r="AE334" s="45" t="str">
        <f aca="false">IFERROR(VLOOKUP(G334,Dados!$K$3:$L$500,2,0),"")</f>
        <v/>
      </c>
      <c r="AF334" s="45" t="str">
        <f aca="false">IFERROR(VLOOKUP(G334,Dados!$M$3:$N$500,2,0),"")</f>
        <v/>
      </c>
      <c r="AG334" s="45" t="str">
        <f aca="false">IF(F334="","",IF(AND(AD334="",AE334="",AF334=""),"-",IF(AND(AD334="BIT",AE334="",AF334=""),"BIT",IF(AND(AE334="ANEXO I",AD334="",AF334=""),"ANEXO I",IF(AND(AF334="ANEXO II",AD334="",AE334=""),"ANEXO II","Escolher")))))</f>
        <v/>
      </c>
      <c r="AH334" s="45" t="str">
        <f aca="false">IF(AG334&lt;&gt;"Pneus","",IFERROR(VLOOKUP(R334,Dados!$X$2:$Z$5,3,0)*(AI334-Q334),VLOOKUP(D334,Dados!$X$7:$Z$33,3,0)*(AI334-Q334)))</f>
        <v/>
      </c>
      <c r="AI334" s="47" t="str">
        <f aca="false">IF(B334="","",P334+Q334+O334+M334+L334-N334)</f>
        <v/>
      </c>
      <c r="AJ334" s="48" t="str">
        <f aca="false">IFERROR(IF(AND(AC334="SIM",AG334="-",Y334="REVENDA"),(AB334/1+1)*AI334,IF(AND(AC334="SIM",AG334="Pneus",Y334="REVENDA"),(AB334/1+1)*(AI334-AH334),"")),"")</f>
        <v/>
      </c>
      <c r="AK334" s="48" t="str">
        <f aca="false">IF(AJ334="","",AJ334*17%)</f>
        <v/>
      </c>
      <c r="AL334" s="48" t="str">
        <f aca="false">IFERROR(IF(AC334="NÃO","",IF(AK334="","",IF(E334="Simples Nacional",BF334,IF(T334=0.12,U334*0.5833337002,IF(T334=0,AI334*0.07,U334))))),"")</f>
        <v/>
      </c>
      <c r="AM334" s="47" t="str">
        <f aca="false">IFERROR(IF(AC334="NÃO","",IF(OR(AG334="-",AG334="Pneus"),AK334-AL334,"")),"")</f>
        <v/>
      </c>
      <c r="AN334" s="48" t="str">
        <f aca="false">IF(AND(Y334="REVENDA",AC334="SIM",AG334="BIT"),((AB334/1+1)*AI334)*0.4117,"")</f>
        <v/>
      </c>
      <c r="AO334" s="48" t="str">
        <f aca="false">IF(AN334="","",AN334*17%)</f>
        <v/>
      </c>
      <c r="AP334" s="49" t="str">
        <f aca="false">IF(AN334="","",IF(T334=0.12,(U334*0.4117)*0.4117,IF(T334=0,(AI334*0.07)*0.4117,U334*0.4117)))</f>
        <v/>
      </c>
      <c r="AQ334" s="47" t="str">
        <f aca="false">IF(AN334="","",AO334-AP334)</f>
        <v/>
      </c>
      <c r="AR334" s="50" t="str">
        <f aca="false">IFERROR(IF(AND(AC334="SIM",Y334="REVENDA",LEFT(AG334,5)="ANEXO")*OR(AE334="ANEXO I",AF334="ANEXO II"),VLOOKUP(H334,Dados!G:I,2,0),""),"INSERIR MVA")</f>
        <v/>
      </c>
      <c r="AS334" s="48" t="str">
        <f aca="false">IF(LEFT(AG334,5)="ANEXO",VLOOKUP(AG334,Dados!$X$111:$Z$112,2,0)*(AI334-Q334),"")</f>
        <v/>
      </c>
      <c r="AT334" s="48" t="str">
        <f aca="false">IFERROR(IF(AR334="","",(AI334*AR334)+AI334),"INSERIR MVA")</f>
        <v/>
      </c>
      <c r="AU334" s="48" t="str">
        <f aca="false">IF(AT334="","",IF(AY334=0.04,U334,AS334*AY334))</f>
        <v/>
      </c>
      <c r="AV334" s="47" t="str">
        <f aca="false">IFERROR(IF(AU334="","",(VLOOKUP(AG334,Dados!$X$111:$Z$112,3,0)*AT334*0.17)),"INSERIR MVA")</f>
        <v/>
      </c>
      <c r="AW334" s="47" t="str">
        <f aca="false">IFERROR(IF(AR334="","",AV334-AU334),"")</f>
        <v/>
      </c>
      <c r="AX334" s="51" t="str">
        <f aca="false">IFERROR(IF(AC334="NÃO","",IF(AM334&lt;&gt;"",AM334-W334,IF(AQ334&lt;&gt;"",AQ334-W334,IF(AW334&lt;&gt;"",AW334-W334,"")))),"")</f>
        <v/>
      </c>
      <c r="AY334" s="46" t="str">
        <f aca="false">IFERROR(IF(ISNA(VLOOKUP(R334,Dados!$X$2:$Y$5,2,0)),VLOOKUP(D334,Dados!$X$7:$Y$33,2,0),VLOOKUP(R334,Dados!$X$2:$Y$5,2,0)),"")</f>
        <v/>
      </c>
      <c r="AZ334" s="52" t="str">
        <f aca="false">IF(C334="","",IF(AND(Y334="CONSUMO",AC334="NÃO")*OR(AG334="-",AG334="BIT"),IF(E334&lt;&gt;"",(AI334-(P334+L334-N334+Q334)*AY334)/0.83),""))</f>
        <v/>
      </c>
      <c r="BA334" s="51" t="str">
        <f aca="false">IF(AZ334="","",AZ334*0.17-((P334+L334-N334+Q334)*AY334))</f>
        <v/>
      </c>
      <c r="BB334" s="51" t="str">
        <f aca="false">IF(AND(Y334="CONSUMO",AG334="ANEXO I",AY334&gt;4%),(AI334-(P334+L334-N334+Q334)*0.0514)/0.83*(0.5177)*(0.17)-AI334*0.0514,IF(AND(Y334="CONSUMO",AG334="ANEXO II",AY334&gt;4%),(AI334-(P334+L334-N334+Q334)*0.041)/0.83*(0.3295)*(0.17)-AI334*0.041,IF(AND(Y334="CONSUMO",AG334="ANEXO I",AY334=4%),(AI334-(P334+L334-N334+Q334)*0.04)/0.83*(0.5177)*(0.17)-AI334*0.04,IF(AND(Y334="CONSUMO",AG334="ANEXO II",AY334=4%),(AI334-(P334+L334-N334+Q334)*0.04)/0.83*(0.3295)*(0.17)-AI334*0.04,""))))</f>
        <v/>
      </c>
      <c r="BC334" s="51" t="str">
        <f aca="false">IF(C334="","",IF(AND(Y334="CONSUMO",AC334="SIM")*OR(AG334="-",AG334="BIT"),IF(E334&lt;&gt;"",(AI334-(P334+L334-N334+Q334)*AY334)/0.83),""))</f>
        <v/>
      </c>
      <c r="BD334" s="51" t="str">
        <f aca="false">IF(BC334="","",BC334*0.17)</f>
        <v/>
      </c>
      <c r="BE334" s="51" t="str">
        <f aca="false">IF(I334=6908,0,IF(BC334="","",BD334-((P334+L334-N334+Q334)*AY334)))</f>
        <v/>
      </c>
      <c r="BF334" s="53" t="str">
        <f aca="false">IF(B334="","",IF(OR(B334="",E334="Regime Normal"),0,(AI334-Q334)*VLOOKUP(R334,Dados!$X$98:$Y$108,2,0)))</f>
        <v/>
      </c>
      <c r="BG334" s="54" t="str">
        <f aca="false">IFERROR(VLOOKUP(I334,Dados!$AC$27:$AD$43,2,0),IF(B334="","",IF(D334&lt;&gt;"MT",IF(AND(AC334="SIM",Y334="Revenda"),"2403",IF(AND(AC334="SIM",Y334="Consumo"),"2407",IF(AND(AC334="NÃO",Y334="Revenda"),"2102",IF(AND(AC334="NÃO",Y334="Consumo"),"2556",)))),REPLACE(I334,1,1,1))))</f>
        <v/>
      </c>
    </row>
    <row r="335" customFormat="false" ht="12.8" hidden="false" customHeight="false" outlineLevel="0" collapsed="false">
      <c r="Y335" s="45"/>
      <c r="Z335" s="46" t="str">
        <f aca="false">IF(B335="","",(IFERROR(VLOOKUP(H335,Dados!A$3:B$15000,2,0),"Não Encontrado")))</f>
        <v/>
      </c>
      <c r="AA335" s="46" t="str">
        <f aca="false">IF(B335="","",(IFERROR(VLOOKUP(G335,Dados!C$3:E$15000,3,0),"Não Encontrado")))</f>
        <v/>
      </c>
      <c r="AB335" s="46" t="str">
        <f aca="false">IFERROR(IF(Z335&lt;&gt;"Não Encontrado",Z335,IF(AA335&lt;&gt;"Não Encontrado",AA335,"")),"")</f>
        <v/>
      </c>
      <c r="AC335" s="45" t="str">
        <f aca="false">IF(B335="","",IF(AB335="","NÃO","SIM"))</f>
        <v/>
      </c>
      <c r="AD335" s="45" t="str">
        <f aca="false">IFERROR(VLOOKUP(G335,Dados!$P$3:$R$500,3,0),"")</f>
        <v/>
      </c>
      <c r="AE335" s="45" t="str">
        <f aca="false">IFERROR(VLOOKUP(G335,Dados!$K$3:$L$500,2,0),"")</f>
        <v/>
      </c>
      <c r="AF335" s="45" t="str">
        <f aca="false">IFERROR(VLOOKUP(G335,Dados!$M$3:$N$500,2,0),"")</f>
        <v/>
      </c>
      <c r="AG335" s="45" t="str">
        <f aca="false">IF(F335="","",IF(AND(AD335="",AE335="",AF335=""),"-",IF(AND(AD335="BIT",AE335="",AF335=""),"BIT",IF(AND(AE335="ANEXO I",AD335="",AF335=""),"ANEXO I",IF(AND(AF335="ANEXO II",AD335="",AE335=""),"ANEXO II","Escolher")))))</f>
        <v/>
      </c>
      <c r="AH335" s="45" t="str">
        <f aca="false">IF(AG335&lt;&gt;"Pneus","",IFERROR(VLOOKUP(R335,Dados!$X$2:$Z$5,3,0)*(AI335-Q335),VLOOKUP(D335,Dados!$X$7:$Z$33,3,0)*(AI335-Q335)))</f>
        <v/>
      </c>
      <c r="AI335" s="47" t="str">
        <f aca="false">IF(B335="","",P335+Q335+O335+M335+L335-N335)</f>
        <v/>
      </c>
      <c r="AJ335" s="48" t="str">
        <f aca="false">IFERROR(IF(AND(AC335="SIM",AG335="-",Y335="REVENDA"),(AB335/1+1)*AI335,IF(AND(AC335="SIM",AG335="Pneus",Y335="REVENDA"),(AB335/1+1)*(AI335-AH335),"")),"")</f>
        <v/>
      </c>
      <c r="AK335" s="48" t="str">
        <f aca="false">IF(AJ335="","",AJ335*17%)</f>
        <v/>
      </c>
      <c r="AL335" s="48" t="str">
        <f aca="false">IFERROR(IF(AC335="NÃO","",IF(AK335="","",IF(E335="Simples Nacional",BF335,IF(T335=0.12,U335*0.5833337002,IF(T335=0,AI335*0.07,U335))))),"")</f>
        <v/>
      </c>
      <c r="AM335" s="47" t="str">
        <f aca="false">IFERROR(IF(AC335="NÃO","",IF(OR(AG335="-",AG335="Pneus"),AK335-AL335,"")),"")</f>
        <v/>
      </c>
      <c r="AN335" s="48" t="str">
        <f aca="false">IF(AND(Y335="REVENDA",AC335="SIM",AG335="BIT"),((AB335/1+1)*AI335)*0.4117,"")</f>
        <v/>
      </c>
      <c r="AO335" s="48" t="str">
        <f aca="false">IF(AN335="","",AN335*17%)</f>
        <v/>
      </c>
      <c r="AP335" s="49" t="str">
        <f aca="false">IF(AN335="","",IF(T335=0.12,(U335*0.4117)*0.4117,IF(T335=0,(AI335*0.07)*0.4117,U335*0.4117)))</f>
        <v/>
      </c>
      <c r="AQ335" s="47" t="str">
        <f aca="false">IF(AN335="","",AO335-AP335)</f>
        <v/>
      </c>
      <c r="AR335" s="50" t="str">
        <f aca="false">IFERROR(IF(AND(AC335="SIM",Y335="REVENDA",LEFT(AG335,5)="ANEXO")*OR(AE335="ANEXO I",AF335="ANEXO II"),VLOOKUP(H335,Dados!G:I,2,0),""),"INSERIR MVA")</f>
        <v/>
      </c>
      <c r="AS335" s="48" t="str">
        <f aca="false">IF(LEFT(AG335,5)="ANEXO",VLOOKUP(AG335,Dados!$X$111:$Z$112,2,0)*(AI335-Q335),"")</f>
        <v/>
      </c>
      <c r="AT335" s="48" t="str">
        <f aca="false">IFERROR(IF(AR335="","",(AI335*AR335)+AI335),"INSERIR MVA")</f>
        <v/>
      </c>
      <c r="AU335" s="48" t="str">
        <f aca="false">IF(AT335="","",IF(AY335=0.04,U335,AS335*AY335))</f>
        <v/>
      </c>
      <c r="AV335" s="47" t="str">
        <f aca="false">IFERROR(IF(AU335="","",(VLOOKUP(AG335,Dados!$X$111:$Z$112,3,0)*AT335*0.17)),"INSERIR MVA")</f>
        <v/>
      </c>
      <c r="AW335" s="47" t="str">
        <f aca="false">IFERROR(IF(AR335="","",AV335-AU335),"")</f>
        <v/>
      </c>
      <c r="AX335" s="51" t="str">
        <f aca="false">IFERROR(IF(AC335="NÃO","",IF(AM335&lt;&gt;"",AM335-W335,IF(AQ335&lt;&gt;"",AQ335-W335,IF(AW335&lt;&gt;"",AW335-W335,"")))),"")</f>
        <v/>
      </c>
      <c r="AY335" s="46" t="str">
        <f aca="false">IFERROR(IF(ISNA(VLOOKUP(R335,Dados!$X$2:$Y$5,2,0)),VLOOKUP(D335,Dados!$X$7:$Y$33,2,0),VLOOKUP(R335,Dados!$X$2:$Y$5,2,0)),"")</f>
        <v/>
      </c>
      <c r="AZ335" s="52" t="str">
        <f aca="false">IF(C335="","",IF(AND(Y335="CONSUMO",AC335="NÃO")*OR(AG335="-",AG335="BIT"),IF(E335&lt;&gt;"",(AI335-(P335+L335-N335+Q335)*AY335)/0.83),""))</f>
        <v/>
      </c>
      <c r="BA335" s="51" t="str">
        <f aca="false">IF(AZ335="","",AZ335*0.17-((P335+L335-N335+Q335)*AY335))</f>
        <v/>
      </c>
      <c r="BB335" s="51" t="str">
        <f aca="false">IF(AND(Y335="CONSUMO",AG335="ANEXO I",AY335&gt;4%),(AI335-(P335+L335-N335+Q335)*0.0514)/0.83*(0.5177)*(0.17)-AI335*0.0514,IF(AND(Y335="CONSUMO",AG335="ANEXO II",AY335&gt;4%),(AI335-(P335+L335-N335+Q335)*0.041)/0.83*(0.3295)*(0.17)-AI335*0.041,IF(AND(Y335="CONSUMO",AG335="ANEXO I",AY335=4%),(AI335-(P335+L335-N335+Q335)*0.04)/0.83*(0.5177)*(0.17)-AI335*0.04,IF(AND(Y335="CONSUMO",AG335="ANEXO II",AY335=4%),(AI335-(P335+L335-N335+Q335)*0.04)/0.83*(0.3295)*(0.17)-AI335*0.04,""))))</f>
        <v/>
      </c>
      <c r="BC335" s="51" t="str">
        <f aca="false">IF(C335="","",IF(AND(Y335="CONSUMO",AC335="SIM")*OR(AG335="-",AG335="BIT"),IF(E335&lt;&gt;"",(AI335-(P335+L335-N335+Q335)*AY335)/0.83),""))</f>
        <v/>
      </c>
      <c r="BD335" s="51" t="str">
        <f aca="false">IF(BC335="","",BC335*0.17)</f>
        <v/>
      </c>
      <c r="BE335" s="51" t="str">
        <f aca="false">IF(I335=6908,0,IF(BC335="","",BD335-((P335+L335-N335+Q335)*AY335)))</f>
        <v/>
      </c>
      <c r="BF335" s="53" t="str">
        <f aca="false">IF(B335="","",IF(OR(B335="",E335="Regime Normal"),0,(AI335-Q335)*VLOOKUP(R335,Dados!$X$98:$Y$108,2,0)))</f>
        <v/>
      </c>
      <c r="BG335" s="54" t="str">
        <f aca="false">IFERROR(VLOOKUP(I335,Dados!$AC$27:$AD$43,2,0),IF(B335="","",IF(D335&lt;&gt;"MT",IF(AND(AC335="SIM",Y335="Revenda"),"2403",IF(AND(AC335="SIM",Y335="Consumo"),"2407",IF(AND(AC335="NÃO",Y335="Revenda"),"2102",IF(AND(AC335="NÃO",Y335="Consumo"),"2556",)))),REPLACE(I335,1,1,1))))</f>
        <v/>
      </c>
    </row>
    <row r="336" customFormat="false" ht="12.8" hidden="false" customHeight="false" outlineLevel="0" collapsed="false">
      <c r="Y336" s="45"/>
      <c r="Z336" s="46" t="str">
        <f aca="false">IF(B336="","",(IFERROR(VLOOKUP(H336,Dados!A$3:B$15000,2,0),"Não Encontrado")))</f>
        <v/>
      </c>
      <c r="AA336" s="46" t="str">
        <f aca="false">IF(B336="","",(IFERROR(VLOOKUP(G336,Dados!C$3:E$15000,3,0),"Não Encontrado")))</f>
        <v/>
      </c>
      <c r="AB336" s="46" t="str">
        <f aca="false">IFERROR(IF(Z336&lt;&gt;"Não Encontrado",Z336,IF(AA336&lt;&gt;"Não Encontrado",AA336,"")),"")</f>
        <v/>
      </c>
      <c r="AC336" s="45" t="str">
        <f aca="false">IF(B336="","",IF(AB336="","NÃO","SIM"))</f>
        <v/>
      </c>
      <c r="AD336" s="45" t="str">
        <f aca="false">IFERROR(VLOOKUP(G336,Dados!$P$3:$R$500,3,0),"")</f>
        <v/>
      </c>
      <c r="AE336" s="45" t="str">
        <f aca="false">IFERROR(VLOOKUP(G336,Dados!$K$3:$L$500,2,0),"")</f>
        <v/>
      </c>
      <c r="AF336" s="45" t="str">
        <f aca="false">IFERROR(VLOOKUP(G336,Dados!$M$3:$N$500,2,0),"")</f>
        <v/>
      </c>
      <c r="AG336" s="45" t="str">
        <f aca="false">IF(F336="","",IF(AND(AD336="",AE336="",AF336=""),"-",IF(AND(AD336="BIT",AE336="",AF336=""),"BIT",IF(AND(AE336="ANEXO I",AD336="",AF336=""),"ANEXO I",IF(AND(AF336="ANEXO II",AD336="",AE336=""),"ANEXO II","Escolher")))))</f>
        <v/>
      </c>
      <c r="AH336" s="45" t="str">
        <f aca="false">IF(AG336&lt;&gt;"Pneus","",IFERROR(VLOOKUP(R336,Dados!$X$2:$Z$5,3,0)*(AI336-Q336),VLOOKUP(D336,Dados!$X$7:$Z$33,3,0)*(AI336-Q336)))</f>
        <v/>
      </c>
      <c r="AI336" s="47" t="str">
        <f aca="false">IF(B336="","",P336+Q336+O336+M336+L336-N336)</f>
        <v/>
      </c>
      <c r="AJ336" s="48" t="str">
        <f aca="false">IFERROR(IF(AND(AC336="SIM",AG336="-",Y336="REVENDA"),(AB336/1+1)*AI336,IF(AND(AC336="SIM",AG336="Pneus",Y336="REVENDA"),(AB336/1+1)*(AI336-AH336),"")),"")</f>
        <v/>
      </c>
      <c r="AK336" s="48" t="str">
        <f aca="false">IF(AJ336="","",AJ336*17%)</f>
        <v/>
      </c>
      <c r="AL336" s="48" t="str">
        <f aca="false">IFERROR(IF(AC336="NÃO","",IF(AK336="","",IF(E336="Simples Nacional",BF336,IF(T336=0.12,U336*0.5833337002,IF(T336=0,AI336*0.07,U336))))),"")</f>
        <v/>
      </c>
      <c r="AM336" s="47" t="str">
        <f aca="false">IFERROR(IF(AC336="NÃO","",IF(OR(AG336="-",AG336="Pneus"),AK336-AL336,"")),"")</f>
        <v/>
      </c>
      <c r="AN336" s="48" t="str">
        <f aca="false">IF(AND(Y336="REVENDA",AC336="SIM",AG336="BIT"),((AB336/1+1)*AI336)*0.4117,"")</f>
        <v/>
      </c>
      <c r="AO336" s="48" t="str">
        <f aca="false">IF(AN336="","",AN336*17%)</f>
        <v/>
      </c>
      <c r="AP336" s="49" t="str">
        <f aca="false">IF(AN336="","",IF(T336=0.12,(U336*0.4117)*0.4117,IF(T336=0,(AI336*0.07)*0.4117,U336*0.4117)))</f>
        <v/>
      </c>
      <c r="AQ336" s="47" t="str">
        <f aca="false">IF(AN336="","",AO336-AP336)</f>
        <v/>
      </c>
      <c r="AR336" s="50" t="str">
        <f aca="false">IFERROR(IF(AND(AC336="SIM",Y336="REVENDA",LEFT(AG336,5)="ANEXO")*OR(AE336="ANEXO I",AF336="ANEXO II"),VLOOKUP(H336,Dados!G:I,2,0),""),"INSERIR MVA")</f>
        <v/>
      </c>
      <c r="AS336" s="48" t="str">
        <f aca="false">IF(LEFT(AG336,5)="ANEXO",VLOOKUP(AG336,Dados!$X$111:$Z$112,2,0)*(AI336-Q336),"")</f>
        <v/>
      </c>
      <c r="AT336" s="48" t="str">
        <f aca="false">IFERROR(IF(AR336="","",(AI336*AR336)+AI336),"INSERIR MVA")</f>
        <v/>
      </c>
      <c r="AU336" s="48" t="str">
        <f aca="false">IF(AT336="","",IF(AY336=0.04,U336,AS336*AY336))</f>
        <v/>
      </c>
      <c r="AV336" s="47" t="str">
        <f aca="false">IFERROR(IF(AU336="","",(VLOOKUP(AG336,Dados!$X$111:$Z$112,3,0)*AT336*0.17)),"INSERIR MVA")</f>
        <v/>
      </c>
      <c r="AW336" s="47" t="str">
        <f aca="false">IFERROR(IF(AR336="","",AV336-AU336),"")</f>
        <v/>
      </c>
      <c r="AX336" s="51" t="str">
        <f aca="false">IFERROR(IF(AC336="NÃO","",IF(AM336&lt;&gt;"",AM336-W336,IF(AQ336&lt;&gt;"",AQ336-W336,IF(AW336&lt;&gt;"",AW336-W336,"")))),"")</f>
        <v/>
      </c>
      <c r="AY336" s="46" t="str">
        <f aca="false">IFERROR(IF(ISNA(VLOOKUP(R336,Dados!$X$2:$Y$5,2,0)),VLOOKUP(D336,Dados!$X$7:$Y$33,2,0),VLOOKUP(R336,Dados!$X$2:$Y$5,2,0)),"")</f>
        <v/>
      </c>
      <c r="AZ336" s="52" t="str">
        <f aca="false">IF(C336="","",IF(AND(Y336="CONSUMO",AC336="NÃO")*OR(AG336="-",AG336="BIT"),IF(E336&lt;&gt;"",(AI336-(P336+L336-N336+Q336)*AY336)/0.83),""))</f>
        <v/>
      </c>
      <c r="BA336" s="51" t="str">
        <f aca="false">IF(AZ336="","",AZ336*0.17-((P336+L336-N336+Q336)*AY336))</f>
        <v/>
      </c>
      <c r="BB336" s="51" t="str">
        <f aca="false">IF(AND(Y336="CONSUMO",AG336="ANEXO I",AY336&gt;4%),(AI336-(P336+L336-N336+Q336)*0.0514)/0.83*(0.5177)*(0.17)-AI336*0.0514,IF(AND(Y336="CONSUMO",AG336="ANEXO II",AY336&gt;4%),(AI336-(P336+L336-N336+Q336)*0.041)/0.83*(0.3295)*(0.17)-AI336*0.041,IF(AND(Y336="CONSUMO",AG336="ANEXO I",AY336=4%),(AI336-(P336+L336-N336+Q336)*0.04)/0.83*(0.5177)*(0.17)-AI336*0.04,IF(AND(Y336="CONSUMO",AG336="ANEXO II",AY336=4%),(AI336-(P336+L336-N336+Q336)*0.04)/0.83*(0.3295)*(0.17)-AI336*0.04,""))))</f>
        <v/>
      </c>
      <c r="BC336" s="51" t="str">
        <f aca="false">IF(C336="","",IF(AND(Y336="CONSUMO",AC336="SIM")*OR(AG336="-",AG336="BIT"),IF(E336&lt;&gt;"",(AI336-(P336+L336-N336+Q336)*AY336)/0.83),""))</f>
        <v/>
      </c>
      <c r="BD336" s="51" t="str">
        <f aca="false">IF(BC336="","",BC336*0.17)</f>
        <v/>
      </c>
      <c r="BE336" s="51" t="str">
        <f aca="false">IF(I336=6908,0,IF(BC336="","",BD336-((P336+L336-N336+Q336)*AY336)))</f>
        <v/>
      </c>
      <c r="BF336" s="53" t="str">
        <f aca="false">IF(B336="","",IF(OR(B336="",E336="Regime Normal"),0,(AI336-Q336)*VLOOKUP(R336,Dados!$X$98:$Y$108,2,0)))</f>
        <v/>
      </c>
      <c r="BG336" s="54" t="str">
        <f aca="false">IFERROR(VLOOKUP(I336,Dados!$AC$27:$AD$43,2,0),IF(B336="","",IF(D336&lt;&gt;"MT",IF(AND(AC336="SIM",Y336="Revenda"),"2403",IF(AND(AC336="SIM",Y336="Consumo"),"2407",IF(AND(AC336="NÃO",Y336="Revenda"),"2102",IF(AND(AC336="NÃO",Y336="Consumo"),"2556",)))),REPLACE(I336,1,1,1))))</f>
        <v/>
      </c>
    </row>
    <row r="337" customFormat="false" ht="12.8" hidden="false" customHeight="false" outlineLevel="0" collapsed="false">
      <c r="Y337" s="45"/>
      <c r="Z337" s="46" t="str">
        <f aca="false">IF(B337="","",(IFERROR(VLOOKUP(H337,Dados!A$3:B$15000,2,0),"Não Encontrado")))</f>
        <v/>
      </c>
      <c r="AA337" s="46" t="str">
        <f aca="false">IF(B337="","",(IFERROR(VLOOKUP(G337,Dados!C$3:E$15000,3,0),"Não Encontrado")))</f>
        <v/>
      </c>
      <c r="AB337" s="46" t="str">
        <f aca="false">IFERROR(IF(Z337&lt;&gt;"Não Encontrado",Z337,IF(AA337&lt;&gt;"Não Encontrado",AA337,"")),"")</f>
        <v/>
      </c>
      <c r="AC337" s="45" t="str">
        <f aca="false">IF(B337="","",IF(AB337="","NÃO","SIM"))</f>
        <v/>
      </c>
      <c r="AD337" s="45" t="str">
        <f aca="false">IFERROR(VLOOKUP(G337,Dados!$P$3:$R$500,3,0),"")</f>
        <v/>
      </c>
      <c r="AE337" s="45" t="str">
        <f aca="false">IFERROR(VLOOKUP(G337,Dados!$K$3:$L$500,2,0),"")</f>
        <v/>
      </c>
      <c r="AF337" s="45" t="str">
        <f aca="false">IFERROR(VLOOKUP(G337,Dados!$M$3:$N$500,2,0),"")</f>
        <v/>
      </c>
      <c r="AG337" s="45" t="str">
        <f aca="false">IF(F337="","",IF(AND(AD337="",AE337="",AF337=""),"-",IF(AND(AD337="BIT",AE337="",AF337=""),"BIT",IF(AND(AE337="ANEXO I",AD337="",AF337=""),"ANEXO I",IF(AND(AF337="ANEXO II",AD337="",AE337=""),"ANEXO II","Escolher")))))</f>
        <v/>
      </c>
      <c r="AH337" s="45" t="str">
        <f aca="false">IF(AG337&lt;&gt;"Pneus","",IFERROR(VLOOKUP(R337,Dados!$X$2:$Z$5,3,0)*(AI337-Q337),VLOOKUP(D337,Dados!$X$7:$Z$33,3,0)*(AI337-Q337)))</f>
        <v/>
      </c>
      <c r="AI337" s="47" t="str">
        <f aca="false">IF(B337="","",P337+Q337+O337+M337+L337-N337)</f>
        <v/>
      </c>
      <c r="AJ337" s="48" t="str">
        <f aca="false">IFERROR(IF(AND(AC337="SIM",AG337="-",Y337="REVENDA"),(AB337/1+1)*AI337,IF(AND(AC337="SIM",AG337="Pneus",Y337="REVENDA"),(AB337/1+1)*(AI337-AH337),"")),"")</f>
        <v/>
      </c>
      <c r="AK337" s="48" t="str">
        <f aca="false">IF(AJ337="","",AJ337*17%)</f>
        <v/>
      </c>
      <c r="AL337" s="48" t="str">
        <f aca="false">IFERROR(IF(AC337="NÃO","",IF(AK337="","",IF(E337="Simples Nacional",BF337,IF(T337=0.12,U337*0.5833337002,IF(T337=0,AI337*0.07,U337))))),"")</f>
        <v/>
      </c>
      <c r="AM337" s="47" t="str">
        <f aca="false">IFERROR(IF(AC337="NÃO","",IF(OR(AG337="-",AG337="Pneus"),AK337-AL337,"")),"")</f>
        <v/>
      </c>
      <c r="AN337" s="48" t="str">
        <f aca="false">IF(AND(Y337="REVENDA",AC337="SIM",AG337="BIT"),((AB337/1+1)*AI337)*0.4117,"")</f>
        <v/>
      </c>
      <c r="AO337" s="48" t="str">
        <f aca="false">IF(AN337="","",AN337*17%)</f>
        <v/>
      </c>
      <c r="AP337" s="49" t="str">
        <f aca="false">IF(AN337="","",IF(T337=0.12,(U337*0.4117)*0.4117,IF(T337=0,(AI337*0.07)*0.4117,U337*0.4117)))</f>
        <v/>
      </c>
      <c r="AQ337" s="47" t="str">
        <f aca="false">IF(AN337="","",AO337-AP337)</f>
        <v/>
      </c>
      <c r="AR337" s="50" t="str">
        <f aca="false">IFERROR(IF(AND(AC337="SIM",Y337="REVENDA",LEFT(AG337,5)="ANEXO")*OR(AE337="ANEXO I",AF337="ANEXO II"),VLOOKUP(H337,Dados!G:I,2,0),""),"INSERIR MVA")</f>
        <v/>
      </c>
      <c r="AS337" s="48" t="str">
        <f aca="false">IF(LEFT(AG337,5)="ANEXO",VLOOKUP(AG337,Dados!$X$111:$Z$112,2,0)*(AI337-Q337),"")</f>
        <v/>
      </c>
      <c r="AT337" s="48" t="str">
        <f aca="false">IFERROR(IF(AR337="","",(AI337*AR337)+AI337),"INSERIR MVA")</f>
        <v/>
      </c>
      <c r="AU337" s="48" t="str">
        <f aca="false">IF(AT337="","",IF(AY337=0.04,U337,AS337*AY337))</f>
        <v/>
      </c>
      <c r="AV337" s="47" t="str">
        <f aca="false">IFERROR(IF(AU337="","",(VLOOKUP(AG337,Dados!$X$111:$Z$112,3,0)*AT337*0.17)),"INSERIR MVA")</f>
        <v/>
      </c>
      <c r="AW337" s="47" t="str">
        <f aca="false">IFERROR(IF(AR337="","",AV337-AU337),"")</f>
        <v/>
      </c>
      <c r="AX337" s="51" t="str">
        <f aca="false">IFERROR(IF(AC337="NÃO","",IF(AM337&lt;&gt;"",AM337-W337,IF(AQ337&lt;&gt;"",AQ337-W337,IF(AW337&lt;&gt;"",AW337-W337,"")))),"")</f>
        <v/>
      </c>
      <c r="AY337" s="46" t="str">
        <f aca="false">IFERROR(IF(ISNA(VLOOKUP(R337,Dados!$X$2:$Y$5,2,0)),VLOOKUP(D337,Dados!$X$7:$Y$33,2,0),VLOOKUP(R337,Dados!$X$2:$Y$5,2,0)),"")</f>
        <v/>
      </c>
      <c r="AZ337" s="52" t="str">
        <f aca="false">IF(C337="","",IF(AND(Y337="CONSUMO",AC337="NÃO")*OR(AG337="-",AG337="BIT"),IF(E337&lt;&gt;"",(AI337-(P337+L337-N337+Q337)*AY337)/0.83),""))</f>
        <v/>
      </c>
      <c r="BA337" s="51" t="str">
        <f aca="false">IF(AZ337="","",AZ337*0.17-((P337+L337-N337+Q337)*AY337))</f>
        <v/>
      </c>
      <c r="BB337" s="51" t="str">
        <f aca="false">IF(AND(Y337="CONSUMO",AG337="ANEXO I",AY337&gt;4%),(AI337-(P337+L337-N337+Q337)*0.0514)/0.83*(0.5177)*(0.17)-AI337*0.0514,IF(AND(Y337="CONSUMO",AG337="ANEXO II",AY337&gt;4%),(AI337-(P337+L337-N337+Q337)*0.041)/0.83*(0.3295)*(0.17)-AI337*0.041,IF(AND(Y337="CONSUMO",AG337="ANEXO I",AY337=4%),(AI337-(P337+L337-N337+Q337)*0.04)/0.83*(0.5177)*(0.17)-AI337*0.04,IF(AND(Y337="CONSUMO",AG337="ANEXO II",AY337=4%),(AI337-(P337+L337-N337+Q337)*0.04)/0.83*(0.3295)*(0.17)-AI337*0.04,""))))</f>
        <v/>
      </c>
      <c r="BC337" s="51" t="str">
        <f aca="false">IF(C337="","",IF(AND(Y337="CONSUMO",AC337="SIM")*OR(AG337="-",AG337="BIT"),IF(E337&lt;&gt;"",(AI337-(P337+L337-N337+Q337)*AY337)/0.83),""))</f>
        <v/>
      </c>
      <c r="BD337" s="51" t="str">
        <f aca="false">IF(BC337="","",BC337*0.17)</f>
        <v/>
      </c>
      <c r="BE337" s="51" t="str">
        <f aca="false">IF(I337=6908,0,IF(BC337="","",BD337-((P337+L337-N337+Q337)*AY337)))</f>
        <v/>
      </c>
      <c r="BF337" s="53" t="str">
        <f aca="false">IF(B337="","",IF(OR(B337="",E337="Regime Normal"),0,(AI337-Q337)*VLOOKUP(R337,Dados!$X$98:$Y$108,2,0)))</f>
        <v/>
      </c>
      <c r="BG337" s="54" t="str">
        <f aca="false">IFERROR(VLOOKUP(I337,Dados!$AC$27:$AD$43,2,0),IF(B337="","",IF(D337&lt;&gt;"MT",IF(AND(AC337="SIM",Y337="Revenda"),"2403",IF(AND(AC337="SIM",Y337="Consumo"),"2407",IF(AND(AC337="NÃO",Y337="Revenda"),"2102",IF(AND(AC337="NÃO",Y337="Consumo"),"2556",)))),REPLACE(I337,1,1,1))))</f>
        <v/>
      </c>
    </row>
    <row r="338" customFormat="false" ht="12.8" hidden="false" customHeight="false" outlineLevel="0" collapsed="false">
      <c r="Y338" s="45"/>
      <c r="Z338" s="46" t="str">
        <f aca="false">IF(B338="","",(IFERROR(VLOOKUP(H338,Dados!A$3:B$15000,2,0),"Não Encontrado")))</f>
        <v/>
      </c>
      <c r="AA338" s="46" t="str">
        <f aca="false">IF(B338="","",(IFERROR(VLOOKUP(G338,Dados!C$3:E$15000,3,0),"Não Encontrado")))</f>
        <v/>
      </c>
      <c r="AB338" s="46" t="str">
        <f aca="false">IFERROR(IF(Z338&lt;&gt;"Não Encontrado",Z338,IF(AA338&lt;&gt;"Não Encontrado",AA338,"")),"")</f>
        <v/>
      </c>
      <c r="AC338" s="45" t="str">
        <f aca="false">IF(B338="","",IF(AB338="","NÃO","SIM"))</f>
        <v/>
      </c>
      <c r="AD338" s="45" t="str">
        <f aca="false">IFERROR(VLOOKUP(G338,Dados!$P$3:$R$500,3,0),"")</f>
        <v/>
      </c>
      <c r="AE338" s="45" t="str">
        <f aca="false">IFERROR(VLOOKUP(G338,Dados!$K$3:$L$500,2,0),"")</f>
        <v/>
      </c>
      <c r="AF338" s="45" t="str">
        <f aca="false">IFERROR(VLOOKUP(G338,Dados!$M$3:$N$500,2,0),"")</f>
        <v/>
      </c>
      <c r="AG338" s="45" t="str">
        <f aca="false">IF(F338="","",IF(AND(AD338="",AE338="",AF338=""),"-",IF(AND(AD338="BIT",AE338="",AF338=""),"BIT",IF(AND(AE338="ANEXO I",AD338="",AF338=""),"ANEXO I",IF(AND(AF338="ANEXO II",AD338="",AE338=""),"ANEXO II","Escolher")))))</f>
        <v/>
      </c>
      <c r="AH338" s="45" t="str">
        <f aca="false">IF(AG338&lt;&gt;"Pneus","",IFERROR(VLOOKUP(R338,Dados!$X$2:$Z$5,3,0)*(AI338-Q338),VLOOKUP(D338,Dados!$X$7:$Z$33,3,0)*(AI338-Q338)))</f>
        <v/>
      </c>
      <c r="AI338" s="47" t="str">
        <f aca="false">IF(B338="","",P338+Q338+O338+M338+L338-N338)</f>
        <v/>
      </c>
      <c r="AJ338" s="48" t="str">
        <f aca="false">IFERROR(IF(AND(AC338="SIM",AG338="-",Y338="REVENDA"),(AB338/1+1)*AI338,IF(AND(AC338="SIM",AG338="Pneus",Y338="REVENDA"),(AB338/1+1)*(AI338-AH338),"")),"")</f>
        <v/>
      </c>
      <c r="AK338" s="48" t="str">
        <f aca="false">IF(AJ338="","",AJ338*17%)</f>
        <v/>
      </c>
      <c r="AL338" s="48" t="str">
        <f aca="false">IFERROR(IF(AC338="NÃO","",IF(AK338="","",IF(E338="Simples Nacional",BF338,IF(T338=0.12,U338*0.5833337002,IF(T338=0,AI338*0.07,U338))))),"")</f>
        <v/>
      </c>
      <c r="AM338" s="47" t="str">
        <f aca="false">IFERROR(IF(AC338="NÃO","",IF(OR(AG338="-",AG338="Pneus"),AK338-AL338,"")),"")</f>
        <v/>
      </c>
      <c r="AN338" s="48" t="str">
        <f aca="false">IF(AND(Y338="REVENDA",AC338="SIM",AG338="BIT"),((AB338/1+1)*AI338)*0.4117,"")</f>
        <v/>
      </c>
      <c r="AO338" s="48" t="str">
        <f aca="false">IF(AN338="","",AN338*17%)</f>
        <v/>
      </c>
      <c r="AP338" s="49" t="str">
        <f aca="false">IF(AN338="","",IF(T338=0.12,(U338*0.4117)*0.4117,IF(T338=0,(AI338*0.07)*0.4117,U338*0.4117)))</f>
        <v/>
      </c>
      <c r="AQ338" s="47" t="str">
        <f aca="false">IF(AN338="","",AO338-AP338)</f>
        <v/>
      </c>
      <c r="AR338" s="50" t="str">
        <f aca="false">IFERROR(IF(AND(AC338="SIM",Y338="REVENDA",LEFT(AG338,5)="ANEXO")*OR(AE338="ANEXO I",AF338="ANEXO II"),VLOOKUP(H338,Dados!G:I,2,0),""),"INSERIR MVA")</f>
        <v/>
      </c>
      <c r="AS338" s="48" t="str">
        <f aca="false">IF(LEFT(AG338,5)="ANEXO",VLOOKUP(AG338,Dados!$X$111:$Z$112,2,0)*(AI338-Q338),"")</f>
        <v/>
      </c>
      <c r="AT338" s="48" t="str">
        <f aca="false">IFERROR(IF(AR338="","",(AI338*AR338)+AI338),"INSERIR MVA")</f>
        <v/>
      </c>
      <c r="AU338" s="48" t="str">
        <f aca="false">IF(AT338="","",IF(AY338=0.04,U338,AS338*AY338))</f>
        <v/>
      </c>
      <c r="AV338" s="47" t="str">
        <f aca="false">IFERROR(IF(AU338="","",(VLOOKUP(AG338,Dados!$X$111:$Z$112,3,0)*AT338*0.17)),"INSERIR MVA")</f>
        <v/>
      </c>
      <c r="AW338" s="47" t="str">
        <f aca="false">IFERROR(IF(AR338="","",AV338-AU338),"")</f>
        <v/>
      </c>
      <c r="AX338" s="51" t="str">
        <f aca="false">IFERROR(IF(AC338="NÃO","",IF(AM338&lt;&gt;"",AM338-W338,IF(AQ338&lt;&gt;"",AQ338-W338,IF(AW338&lt;&gt;"",AW338-W338,"")))),"")</f>
        <v/>
      </c>
      <c r="AY338" s="46" t="str">
        <f aca="false">IFERROR(IF(ISNA(VLOOKUP(R338,Dados!$X$2:$Y$5,2,0)),VLOOKUP(D338,Dados!$X$7:$Y$33,2,0),VLOOKUP(R338,Dados!$X$2:$Y$5,2,0)),"")</f>
        <v/>
      </c>
      <c r="AZ338" s="52" t="str">
        <f aca="false">IF(C338="","",IF(AND(Y338="CONSUMO",AC338="NÃO")*OR(AG338="-",AG338="BIT"),IF(E338&lt;&gt;"",(AI338-(P338+L338-N338+Q338)*AY338)/0.83),""))</f>
        <v/>
      </c>
      <c r="BA338" s="51" t="str">
        <f aca="false">IF(AZ338="","",AZ338*0.17-((P338+L338-N338+Q338)*AY338))</f>
        <v/>
      </c>
      <c r="BB338" s="51" t="str">
        <f aca="false">IF(AND(Y338="CONSUMO",AG338="ANEXO I",AY338&gt;4%),(AI338-(P338+L338-N338+Q338)*0.0514)/0.83*(0.5177)*(0.17)-AI338*0.0514,IF(AND(Y338="CONSUMO",AG338="ANEXO II",AY338&gt;4%),(AI338-(P338+L338-N338+Q338)*0.041)/0.83*(0.3295)*(0.17)-AI338*0.041,IF(AND(Y338="CONSUMO",AG338="ANEXO I",AY338=4%),(AI338-(P338+L338-N338+Q338)*0.04)/0.83*(0.5177)*(0.17)-AI338*0.04,IF(AND(Y338="CONSUMO",AG338="ANEXO II",AY338=4%),(AI338-(P338+L338-N338+Q338)*0.04)/0.83*(0.3295)*(0.17)-AI338*0.04,""))))</f>
        <v/>
      </c>
      <c r="BC338" s="51" t="str">
        <f aca="false">IF(C338="","",IF(AND(Y338="CONSUMO",AC338="SIM")*OR(AG338="-",AG338="BIT"),IF(E338&lt;&gt;"",(AI338-(P338+L338-N338+Q338)*AY338)/0.83),""))</f>
        <v/>
      </c>
      <c r="BD338" s="51" t="str">
        <f aca="false">IF(BC338="","",BC338*0.17)</f>
        <v/>
      </c>
      <c r="BE338" s="51" t="str">
        <f aca="false">IF(I338=6908,0,IF(BC338="","",BD338-((P338+L338-N338+Q338)*AY338)))</f>
        <v/>
      </c>
      <c r="BF338" s="53" t="str">
        <f aca="false">IF(B338="","",IF(OR(B338="",E338="Regime Normal"),0,(AI338-Q338)*VLOOKUP(R338,Dados!$X$98:$Y$108,2,0)))</f>
        <v/>
      </c>
      <c r="BG338" s="54" t="str">
        <f aca="false">IFERROR(VLOOKUP(I338,Dados!$AC$27:$AD$43,2,0),IF(B338="","",IF(D338&lt;&gt;"MT",IF(AND(AC338="SIM",Y338="Revenda"),"2403",IF(AND(AC338="SIM",Y338="Consumo"),"2407",IF(AND(AC338="NÃO",Y338="Revenda"),"2102",IF(AND(AC338="NÃO",Y338="Consumo"),"2556",)))),REPLACE(I338,1,1,1))))</f>
        <v/>
      </c>
    </row>
    <row r="339" customFormat="false" ht="12.8" hidden="false" customHeight="false" outlineLevel="0" collapsed="false">
      <c r="Y339" s="45"/>
      <c r="Z339" s="46" t="str">
        <f aca="false">IF(B339="","",(IFERROR(VLOOKUP(H339,Dados!A$3:B$15000,2,0),"Não Encontrado")))</f>
        <v/>
      </c>
      <c r="AA339" s="46" t="str">
        <f aca="false">IF(B339="","",(IFERROR(VLOOKUP(G339,Dados!C$3:E$15000,3,0),"Não Encontrado")))</f>
        <v/>
      </c>
      <c r="AB339" s="46" t="str">
        <f aca="false">IFERROR(IF(Z339&lt;&gt;"Não Encontrado",Z339,IF(AA339&lt;&gt;"Não Encontrado",AA339,"")),"")</f>
        <v/>
      </c>
      <c r="AC339" s="45" t="str">
        <f aca="false">IF(B339="","",IF(AB339="","NÃO","SIM"))</f>
        <v/>
      </c>
      <c r="AD339" s="45" t="str">
        <f aca="false">IFERROR(VLOOKUP(G339,Dados!$P$3:$R$500,3,0),"")</f>
        <v/>
      </c>
      <c r="AE339" s="45" t="str">
        <f aca="false">IFERROR(VLOOKUP(G339,Dados!$K$3:$L$500,2,0),"")</f>
        <v/>
      </c>
      <c r="AF339" s="45" t="str">
        <f aca="false">IFERROR(VLOOKUP(G339,Dados!$M$3:$N$500,2,0),"")</f>
        <v/>
      </c>
      <c r="AG339" s="45" t="str">
        <f aca="false">IF(F339="","",IF(AND(AD339="",AE339="",AF339=""),"-",IF(AND(AD339="BIT",AE339="",AF339=""),"BIT",IF(AND(AE339="ANEXO I",AD339="",AF339=""),"ANEXO I",IF(AND(AF339="ANEXO II",AD339="",AE339=""),"ANEXO II","Escolher")))))</f>
        <v/>
      </c>
      <c r="AH339" s="45" t="str">
        <f aca="false">IF(AG339&lt;&gt;"Pneus","",IFERROR(VLOOKUP(R339,Dados!$X$2:$Z$5,3,0)*(AI339-Q339),VLOOKUP(D339,Dados!$X$7:$Z$33,3,0)*(AI339-Q339)))</f>
        <v/>
      </c>
      <c r="AI339" s="47" t="str">
        <f aca="false">IF(B339="","",P339+Q339+O339+M339+L339-N339)</f>
        <v/>
      </c>
      <c r="AJ339" s="48" t="str">
        <f aca="false">IFERROR(IF(AND(AC339="SIM",AG339="-",Y339="REVENDA"),(AB339/1+1)*AI339,IF(AND(AC339="SIM",AG339="Pneus",Y339="REVENDA"),(AB339/1+1)*(AI339-AH339),"")),"")</f>
        <v/>
      </c>
      <c r="AK339" s="48" t="str">
        <f aca="false">IF(AJ339="","",AJ339*17%)</f>
        <v/>
      </c>
      <c r="AL339" s="48" t="str">
        <f aca="false">IFERROR(IF(AC339="NÃO","",IF(AK339="","",IF(E339="Simples Nacional",BF339,IF(T339=0.12,U339*0.5833337002,IF(T339=0,AI339*0.07,U339))))),"")</f>
        <v/>
      </c>
      <c r="AM339" s="47" t="str">
        <f aca="false">IFERROR(IF(AC339="NÃO","",IF(OR(AG339="-",AG339="Pneus"),AK339-AL339,"")),"")</f>
        <v/>
      </c>
      <c r="AN339" s="48" t="str">
        <f aca="false">IF(AND(Y339="REVENDA",AC339="SIM",AG339="BIT"),((AB339/1+1)*AI339)*0.4117,"")</f>
        <v/>
      </c>
      <c r="AO339" s="48" t="str">
        <f aca="false">IF(AN339="","",AN339*17%)</f>
        <v/>
      </c>
      <c r="AP339" s="49" t="str">
        <f aca="false">IF(AN339="","",IF(T339=0.12,(U339*0.4117)*0.4117,IF(T339=0,(AI339*0.07)*0.4117,U339*0.4117)))</f>
        <v/>
      </c>
      <c r="AQ339" s="47" t="str">
        <f aca="false">IF(AN339="","",AO339-AP339)</f>
        <v/>
      </c>
      <c r="AR339" s="50" t="str">
        <f aca="false">IFERROR(IF(AND(AC339="SIM",Y339="REVENDA",LEFT(AG339,5)="ANEXO")*OR(AE339="ANEXO I",AF339="ANEXO II"),VLOOKUP(H339,Dados!G:I,2,0),""),"INSERIR MVA")</f>
        <v/>
      </c>
      <c r="AS339" s="48" t="str">
        <f aca="false">IF(LEFT(AG339,5)="ANEXO",VLOOKUP(AG339,Dados!$X$111:$Z$112,2,0)*(AI339-Q339),"")</f>
        <v/>
      </c>
      <c r="AT339" s="48" t="str">
        <f aca="false">IFERROR(IF(AR339="","",(AI339*AR339)+AI339),"INSERIR MVA")</f>
        <v/>
      </c>
      <c r="AU339" s="48" t="str">
        <f aca="false">IF(AT339="","",IF(AY339=0.04,U339,AS339*AY339))</f>
        <v/>
      </c>
      <c r="AV339" s="47" t="str">
        <f aca="false">IFERROR(IF(AU339="","",(VLOOKUP(AG339,Dados!$X$111:$Z$112,3,0)*AT339*0.17)),"INSERIR MVA")</f>
        <v/>
      </c>
      <c r="AW339" s="47" t="str">
        <f aca="false">IFERROR(IF(AR339="","",AV339-AU339),"")</f>
        <v/>
      </c>
      <c r="AX339" s="51" t="str">
        <f aca="false">IFERROR(IF(AC339="NÃO","",IF(AM339&lt;&gt;"",AM339-W339,IF(AQ339&lt;&gt;"",AQ339-W339,IF(AW339&lt;&gt;"",AW339-W339,"")))),"")</f>
        <v/>
      </c>
      <c r="AY339" s="46" t="str">
        <f aca="false">IFERROR(IF(ISNA(VLOOKUP(R339,Dados!$X$2:$Y$5,2,0)),VLOOKUP(D339,Dados!$X$7:$Y$33,2,0),VLOOKUP(R339,Dados!$X$2:$Y$5,2,0)),"")</f>
        <v/>
      </c>
      <c r="AZ339" s="52" t="str">
        <f aca="false">IF(C339="","",IF(AND(Y339="CONSUMO",AC339="NÃO")*OR(AG339="-",AG339="BIT"),IF(E339&lt;&gt;"",(AI339-(P339+L339-N339+Q339)*AY339)/0.83),""))</f>
        <v/>
      </c>
      <c r="BA339" s="51" t="str">
        <f aca="false">IF(AZ339="","",AZ339*0.17-((P339+L339-N339+Q339)*AY339))</f>
        <v/>
      </c>
      <c r="BB339" s="51" t="str">
        <f aca="false">IF(AND(Y339="CONSUMO",AG339="ANEXO I",AY339&gt;4%),(AI339-(P339+L339-N339+Q339)*0.0514)/0.83*(0.5177)*(0.17)-AI339*0.0514,IF(AND(Y339="CONSUMO",AG339="ANEXO II",AY339&gt;4%),(AI339-(P339+L339-N339+Q339)*0.041)/0.83*(0.3295)*(0.17)-AI339*0.041,IF(AND(Y339="CONSUMO",AG339="ANEXO I",AY339=4%),(AI339-(P339+L339-N339+Q339)*0.04)/0.83*(0.5177)*(0.17)-AI339*0.04,IF(AND(Y339="CONSUMO",AG339="ANEXO II",AY339=4%),(AI339-(P339+L339-N339+Q339)*0.04)/0.83*(0.3295)*(0.17)-AI339*0.04,""))))</f>
        <v/>
      </c>
      <c r="BC339" s="51" t="str">
        <f aca="false">IF(C339="","",IF(AND(Y339="CONSUMO",AC339="SIM")*OR(AG339="-",AG339="BIT"),IF(E339&lt;&gt;"",(AI339-(P339+L339-N339+Q339)*AY339)/0.83),""))</f>
        <v/>
      </c>
      <c r="BD339" s="51" t="str">
        <f aca="false">IF(BC339="","",BC339*0.17)</f>
        <v/>
      </c>
      <c r="BE339" s="51" t="str">
        <f aca="false">IF(I339=6908,0,IF(BC339="","",BD339-((P339+L339-N339+Q339)*AY339)))</f>
        <v/>
      </c>
      <c r="BF339" s="53" t="str">
        <f aca="false">IF(B339="","",IF(OR(B339="",E339="Regime Normal"),0,(AI339-Q339)*VLOOKUP(R339,Dados!$X$98:$Y$108,2,0)))</f>
        <v/>
      </c>
      <c r="BG339" s="54" t="str">
        <f aca="false">IFERROR(VLOOKUP(I339,Dados!$AC$27:$AD$43,2,0),IF(B339="","",IF(D339&lt;&gt;"MT",IF(AND(AC339="SIM",Y339="Revenda"),"2403",IF(AND(AC339="SIM",Y339="Consumo"),"2407",IF(AND(AC339="NÃO",Y339="Revenda"),"2102",IF(AND(AC339="NÃO",Y339="Consumo"),"2556",)))),REPLACE(I339,1,1,1))))</f>
        <v/>
      </c>
    </row>
    <row r="340" customFormat="false" ht="12.8" hidden="false" customHeight="false" outlineLevel="0" collapsed="false">
      <c r="Y340" s="45"/>
      <c r="Z340" s="46" t="str">
        <f aca="false">IF(B340="","",(IFERROR(VLOOKUP(H340,Dados!A$3:B$15000,2,0),"Não Encontrado")))</f>
        <v/>
      </c>
      <c r="AA340" s="46" t="str">
        <f aca="false">IF(B340="","",(IFERROR(VLOOKUP(G340,Dados!C$3:E$15000,3,0),"Não Encontrado")))</f>
        <v/>
      </c>
      <c r="AB340" s="46" t="str">
        <f aca="false">IFERROR(IF(Z340&lt;&gt;"Não Encontrado",Z340,IF(AA340&lt;&gt;"Não Encontrado",AA340,"")),"")</f>
        <v/>
      </c>
      <c r="AC340" s="45" t="str">
        <f aca="false">IF(B340="","",IF(AB340="","NÃO","SIM"))</f>
        <v/>
      </c>
      <c r="AD340" s="45" t="str">
        <f aca="false">IFERROR(VLOOKUP(G340,Dados!$P$3:$R$500,3,0),"")</f>
        <v/>
      </c>
      <c r="AE340" s="45" t="str">
        <f aca="false">IFERROR(VLOOKUP(G340,Dados!$K$3:$L$500,2,0),"")</f>
        <v/>
      </c>
      <c r="AF340" s="45" t="str">
        <f aca="false">IFERROR(VLOOKUP(G340,Dados!$M$3:$N$500,2,0),"")</f>
        <v/>
      </c>
      <c r="AG340" s="45" t="str">
        <f aca="false">IF(F340="","",IF(AND(AD340="",AE340="",AF340=""),"-",IF(AND(AD340="BIT",AE340="",AF340=""),"BIT",IF(AND(AE340="ANEXO I",AD340="",AF340=""),"ANEXO I",IF(AND(AF340="ANEXO II",AD340="",AE340=""),"ANEXO II","Escolher")))))</f>
        <v/>
      </c>
      <c r="AH340" s="45" t="str">
        <f aca="false">IF(AG340&lt;&gt;"Pneus","",IFERROR(VLOOKUP(R340,Dados!$X$2:$Z$5,3,0)*(AI340-Q340),VLOOKUP(D340,Dados!$X$7:$Z$33,3,0)*(AI340-Q340)))</f>
        <v/>
      </c>
      <c r="AI340" s="47" t="str">
        <f aca="false">IF(B340="","",P340+Q340+O340+M340+L340-N340)</f>
        <v/>
      </c>
      <c r="AJ340" s="48" t="str">
        <f aca="false">IFERROR(IF(AND(AC340="SIM",AG340="-",Y340="REVENDA"),(AB340/1+1)*AI340,IF(AND(AC340="SIM",AG340="Pneus",Y340="REVENDA"),(AB340/1+1)*(AI340-AH340),"")),"")</f>
        <v/>
      </c>
      <c r="AK340" s="48" t="str">
        <f aca="false">IF(AJ340="","",AJ340*17%)</f>
        <v/>
      </c>
      <c r="AL340" s="48" t="str">
        <f aca="false">IFERROR(IF(AC340="NÃO","",IF(AK340="","",IF(E340="Simples Nacional",BF340,IF(T340=0.12,U340*0.5833337002,IF(T340=0,AI340*0.07,U340))))),"")</f>
        <v/>
      </c>
      <c r="AM340" s="47" t="str">
        <f aca="false">IFERROR(IF(AC340="NÃO","",IF(OR(AG340="-",AG340="Pneus"),AK340-AL340,"")),"")</f>
        <v/>
      </c>
      <c r="AN340" s="48" t="str">
        <f aca="false">IF(AND(Y340="REVENDA",AC340="SIM",AG340="BIT"),((AB340/1+1)*AI340)*0.4117,"")</f>
        <v/>
      </c>
      <c r="AO340" s="48" t="str">
        <f aca="false">IF(AN340="","",AN340*17%)</f>
        <v/>
      </c>
      <c r="AP340" s="49" t="str">
        <f aca="false">IF(AN340="","",IF(T340=0.12,(U340*0.4117)*0.4117,IF(T340=0,(AI340*0.07)*0.4117,U340*0.4117)))</f>
        <v/>
      </c>
      <c r="AQ340" s="47" t="str">
        <f aca="false">IF(AN340="","",AO340-AP340)</f>
        <v/>
      </c>
      <c r="AR340" s="50" t="str">
        <f aca="false">IFERROR(IF(AND(AC340="SIM",Y340="REVENDA",LEFT(AG340,5)="ANEXO")*OR(AE340="ANEXO I",AF340="ANEXO II"),VLOOKUP(H340,Dados!G:I,2,0),""),"INSERIR MVA")</f>
        <v/>
      </c>
      <c r="AS340" s="48" t="str">
        <f aca="false">IF(LEFT(AG340,5)="ANEXO",VLOOKUP(AG340,Dados!$X$111:$Z$112,2,0)*(AI340-Q340),"")</f>
        <v/>
      </c>
      <c r="AT340" s="48" t="str">
        <f aca="false">IFERROR(IF(AR340="","",(AI340*AR340)+AI340),"INSERIR MVA")</f>
        <v/>
      </c>
      <c r="AU340" s="48" t="str">
        <f aca="false">IF(AT340="","",IF(AY340=0.04,U340,AS340*AY340))</f>
        <v/>
      </c>
      <c r="AV340" s="47" t="str">
        <f aca="false">IFERROR(IF(AU340="","",(VLOOKUP(AG340,Dados!$X$111:$Z$112,3,0)*AT340*0.17)),"INSERIR MVA")</f>
        <v/>
      </c>
      <c r="AW340" s="47" t="str">
        <f aca="false">IFERROR(IF(AR340="","",AV340-AU340),"")</f>
        <v/>
      </c>
      <c r="AX340" s="51" t="str">
        <f aca="false">IFERROR(IF(AC340="NÃO","",IF(AM340&lt;&gt;"",AM340-W340,IF(AQ340&lt;&gt;"",AQ340-W340,IF(AW340&lt;&gt;"",AW340-W340,"")))),"")</f>
        <v/>
      </c>
      <c r="AY340" s="46" t="str">
        <f aca="false">IFERROR(IF(ISNA(VLOOKUP(R340,Dados!$X$2:$Y$5,2,0)),VLOOKUP(D340,Dados!$X$7:$Y$33,2,0),VLOOKUP(R340,Dados!$X$2:$Y$5,2,0)),"")</f>
        <v/>
      </c>
      <c r="AZ340" s="52" t="str">
        <f aca="false">IF(C340="","",IF(AND(Y340="CONSUMO",AC340="NÃO")*OR(AG340="-",AG340="BIT"),IF(E340&lt;&gt;"",(AI340-(P340+L340-N340+Q340)*AY340)/0.83),""))</f>
        <v/>
      </c>
      <c r="BA340" s="51" t="str">
        <f aca="false">IF(AZ340="","",AZ340*0.17-((P340+L340-N340+Q340)*AY340))</f>
        <v/>
      </c>
      <c r="BB340" s="51" t="str">
        <f aca="false">IF(AND(Y340="CONSUMO",AG340="ANEXO I",AY340&gt;4%),(AI340-(P340+L340-N340+Q340)*0.0514)/0.83*(0.5177)*(0.17)-AI340*0.0514,IF(AND(Y340="CONSUMO",AG340="ANEXO II",AY340&gt;4%),(AI340-(P340+L340-N340+Q340)*0.041)/0.83*(0.3295)*(0.17)-AI340*0.041,IF(AND(Y340="CONSUMO",AG340="ANEXO I",AY340=4%),(AI340-(P340+L340-N340+Q340)*0.04)/0.83*(0.5177)*(0.17)-AI340*0.04,IF(AND(Y340="CONSUMO",AG340="ANEXO II",AY340=4%),(AI340-(P340+L340-N340+Q340)*0.04)/0.83*(0.3295)*(0.17)-AI340*0.04,""))))</f>
        <v/>
      </c>
      <c r="BC340" s="51" t="str">
        <f aca="false">IF(C340="","",IF(AND(Y340="CONSUMO",AC340="SIM")*OR(AG340="-",AG340="BIT"),IF(E340&lt;&gt;"",(AI340-(P340+L340-N340+Q340)*AY340)/0.83),""))</f>
        <v/>
      </c>
      <c r="BD340" s="51" t="str">
        <f aca="false">IF(BC340="","",BC340*0.17)</f>
        <v/>
      </c>
      <c r="BE340" s="51" t="str">
        <f aca="false">IF(I340=6908,0,IF(BC340="","",BD340-((P340+L340-N340+Q340)*AY340)))</f>
        <v/>
      </c>
      <c r="BF340" s="53" t="str">
        <f aca="false">IF(B340="","",IF(OR(B340="",E340="Regime Normal"),0,(AI340-Q340)*VLOOKUP(R340,Dados!$X$98:$Y$108,2,0)))</f>
        <v/>
      </c>
      <c r="BG340" s="54" t="str">
        <f aca="false">IFERROR(VLOOKUP(I340,Dados!$AC$27:$AD$43,2,0),IF(B340="","",IF(D340&lt;&gt;"MT",IF(AND(AC340="SIM",Y340="Revenda"),"2403",IF(AND(AC340="SIM",Y340="Consumo"),"2407",IF(AND(AC340="NÃO",Y340="Revenda"),"2102",IF(AND(AC340="NÃO",Y340="Consumo"),"2556",)))),REPLACE(I340,1,1,1))))</f>
        <v/>
      </c>
    </row>
    <row r="341" customFormat="false" ht="12.8" hidden="false" customHeight="false" outlineLevel="0" collapsed="false">
      <c r="Y341" s="45"/>
      <c r="Z341" s="46" t="str">
        <f aca="false">IF(B341="","",(IFERROR(VLOOKUP(H341,Dados!A$3:B$15000,2,0),"Não Encontrado")))</f>
        <v/>
      </c>
      <c r="AA341" s="46" t="str">
        <f aca="false">IF(B341="","",(IFERROR(VLOOKUP(G341,Dados!C$3:E$15000,3,0),"Não Encontrado")))</f>
        <v/>
      </c>
      <c r="AB341" s="46" t="str">
        <f aca="false">IFERROR(IF(Z341&lt;&gt;"Não Encontrado",Z341,IF(AA341&lt;&gt;"Não Encontrado",AA341,"")),"")</f>
        <v/>
      </c>
      <c r="AC341" s="45" t="str">
        <f aca="false">IF(B341="","",IF(AB341="","NÃO","SIM"))</f>
        <v/>
      </c>
      <c r="AD341" s="45" t="str">
        <f aca="false">IFERROR(VLOOKUP(G341,Dados!$P$3:$R$500,3,0),"")</f>
        <v/>
      </c>
      <c r="AE341" s="45" t="str">
        <f aca="false">IFERROR(VLOOKUP(G341,Dados!$K$3:$L$500,2,0),"")</f>
        <v/>
      </c>
      <c r="AF341" s="45" t="str">
        <f aca="false">IFERROR(VLOOKUP(G341,Dados!$M$3:$N$500,2,0),"")</f>
        <v/>
      </c>
      <c r="AG341" s="45" t="str">
        <f aca="false">IF(F341="","",IF(AND(AD341="",AE341="",AF341=""),"-",IF(AND(AD341="BIT",AE341="",AF341=""),"BIT",IF(AND(AE341="ANEXO I",AD341="",AF341=""),"ANEXO I",IF(AND(AF341="ANEXO II",AD341="",AE341=""),"ANEXO II","Escolher")))))</f>
        <v/>
      </c>
      <c r="AH341" s="45" t="str">
        <f aca="false">IF(AG341&lt;&gt;"Pneus","",IFERROR(VLOOKUP(R341,Dados!$X$2:$Z$5,3,0)*(AI341-Q341),VLOOKUP(D341,Dados!$X$7:$Z$33,3,0)*(AI341-Q341)))</f>
        <v/>
      </c>
      <c r="AI341" s="47" t="str">
        <f aca="false">IF(B341="","",P341+Q341+O341+M341+L341-N341)</f>
        <v/>
      </c>
      <c r="AJ341" s="48" t="str">
        <f aca="false">IFERROR(IF(AND(AC341="SIM",AG341="-",Y341="REVENDA"),(AB341/1+1)*AI341,IF(AND(AC341="SIM",AG341="Pneus",Y341="REVENDA"),(AB341/1+1)*(AI341-AH341),"")),"")</f>
        <v/>
      </c>
      <c r="AK341" s="48" t="str">
        <f aca="false">IF(AJ341="","",AJ341*17%)</f>
        <v/>
      </c>
      <c r="AL341" s="48" t="str">
        <f aca="false">IFERROR(IF(AC341="NÃO","",IF(AK341="","",IF(E341="Simples Nacional",BF341,IF(T341=0.12,U341*0.5833337002,IF(T341=0,AI341*0.07,U341))))),"")</f>
        <v/>
      </c>
      <c r="AM341" s="47" t="str">
        <f aca="false">IFERROR(IF(AC341="NÃO","",IF(OR(AG341="-",AG341="Pneus"),AK341-AL341,"")),"")</f>
        <v/>
      </c>
      <c r="AN341" s="48" t="str">
        <f aca="false">IF(AND(Y341="REVENDA",AC341="SIM",AG341="BIT"),((AB341/1+1)*AI341)*0.4117,"")</f>
        <v/>
      </c>
      <c r="AO341" s="48" t="str">
        <f aca="false">IF(AN341="","",AN341*17%)</f>
        <v/>
      </c>
      <c r="AP341" s="49" t="str">
        <f aca="false">IF(AN341="","",IF(T341=0.12,(U341*0.4117)*0.4117,IF(T341=0,(AI341*0.07)*0.4117,U341*0.4117)))</f>
        <v/>
      </c>
      <c r="AQ341" s="47" t="str">
        <f aca="false">IF(AN341="","",AO341-AP341)</f>
        <v/>
      </c>
      <c r="AR341" s="50" t="str">
        <f aca="false">IFERROR(IF(AND(AC341="SIM",Y341="REVENDA",LEFT(AG341,5)="ANEXO")*OR(AE341="ANEXO I",AF341="ANEXO II"),VLOOKUP(H341,Dados!G:I,2,0),""),"INSERIR MVA")</f>
        <v/>
      </c>
      <c r="AS341" s="48" t="str">
        <f aca="false">IF(LEFT(AG341,5)="ANEXO",VLOOKUP(AG341,Dados!$X$111:$Z$112,2,0)*(AI341-Q341),"")</f>
        <v/>
      </c>
      <c r="AT341" s="48" t="str">
        <f aca="false">IFERROR(IF(AR341="","",(AI341*AR341)+AI341),"INSERIR MVA")</f>
        <v/>
      </c>
      <c r="AU341" s="48" t="str">
        <f aca="false">IF(AT341="","",IF(AY341=0.04,U341,AS341*AY341))</f>
        <v/>
      </c>
      <c r="AV341" s="47" t="str">
        <f aca="false">IFERROR(IF(AU341="","",(VLOOKUP(AG341,Dados!$X$111:$Z$112,3,0)*AT341*0.17)),"INSERIR MVA")</f>
        <v/>
      </c>
      <c r="AW341" s="47" t="str">
        <f aca="false">IFERROR(IF(AR341="","",AV341-AU341),"")</f>
        <v/>
      </c>
      <c r="AX341" s="51" t="str">
        <f aca="false">IFERROR(IF(AC341="NÃO","",IF(AM341&lt;&gt;"",AM341-W341,IF(AQ341&lt;&gt;"",AQ341-W341,IF(AW341&lt;&gt;"",AW341-W341,"")))),"")</f>
        <v/>
      </c>
      <c r="AY341" s="46" t="str">
        <f aca="false">IFERROR(IF(ISNA(VLOOKUP(R341,Dados!$X$2:$Y$5,2,0)),VLOOKUP(D341,Dados!$X$7:$Y$33,2,0),VLOOKUP(R341,Dados!$X$2:$Y$5,2,0)),"")</f>
        <v/>
      </c>
      <c r="AZ341" s="52" t="str">
        <f aca="false">IF(C341="","",IF(AND(Y341="CONSUMO",AC341="NÃO")*OR(AG341="-",AG341="BIT"),IF(E341&lt;&gt;"",(AI341-(P341+L341-N341+Q341)*AY341)/0.83),""))</f>
        <v/>
      </c>
      <c r="BA341" s="51" t="str">
        <f aca="false">IF(AZ341="","",AZ341*0.17-((P341+L341-N341+Q341)*AY341))</f>
        <v/>
      </c>
      <c r="BB341" s="51" t="str">
        <f aca="false">IF(AND(Y341="CONSUMO",AG341="ANEXO I",AY341&gt;4%),(AI341-(P341+L341-N341+Q341)*0.0514)/0.83*(0.5177)*(0.17)-AI341*0.0514,IF(AND(Y341="CONSUMO",AG341="ANEXO II",AY341&gt;4%),(AI341-(P341+L341-N341+Q341)*0.041)/0.83*(0.3295)*(0.17)-AI341*0.041,IF(AND(Y341="CONSUMO",AG341="ANEXO I",AY341=4%),(AI341-(P341+L341-N341+Q341)*0.04)/0.83*(0.5177)*(0.17)-AI341*0.04,IF(AND(Y341="CONSUMO",AG341="ANEXO II",AY341=4%),(AI341-(P341+L341-N341+Q341)*0.04)/0.83*(0.3295)*(0.17)-AI341*0.04,""))))</f>
        <v/>
      </c>
      <c r="BC341" s="51" t="str">
        <f aca="false">IF(C341="","",IF(AND(Y341="CONSUMO",AC341="SIM")*OR(AG341="-",AG341="BIT"),IF(E341&lt;&gt;"",(AI341-(P341+L341-N341+Q341)*AY341)/0.83),""))</f>
        <v/>
      </c>
      <c r="BD341" s="51" t="str">
        <f aca="false">IF(BC341="","",BC341*0.17)</f>
        <v/>
      </c>
      <c r="BE341" s="51" t="str">
        <f aca="false">IF(I341=6908,0,IF(BC341="","",BD341-((P341+L341-N341+Q341)*AY341)))</f>
        <v/>
      </c>
      <c r="BF341" s="53" t="str">
        <f aca="false">IF(B341="","",IF(OR(B341="",E341="Regime Normal"),0,(AI341-Q341)*VLOOKUP(R341,Dados!$X$98:$Y$108,2,0)))</f>
        <v/>
      </c>
      <c r="BG341" s="54" t="str">
        <f aca="false">IFERROR(VLOOKUP(I341,Dados!$AC$27:$AD$43,2,0),IF(B341="","",IF(D341&lt;&gt;"MT",IF(AND(AC341="SIM",Y341="Revenda"),"2403",IF(AND(AC341="SIM",Y341="Consumo"),"2407",IF(AND(AC341="NÃO",Y341="Revenda"),"2102",IF(AND(AC341="NÃO",Y341="Consumo"),"2556",)))),REPLACE(I341,1,1,1))))</f>
        <v/>
      </c>
    </row>
    <row r="342" customFormat="false" ht="12.8" hidden="false" customHeight="false" outlineLevel="0" collapsed="false">
      <c r="Y342" s="45"/>
      <c r="Z342" s="46" t="str">
        <f aca="false">IF(B342="","",(IFERROR(VLOOKUP(H342,Dados!A$3:B$15000,2,0),"Não Encontrado")))</f>
        <v/>
      </c>
      <c r="AA342" s="46" t="str">
        <f aca="false">IF(B342="","",(IFERROR(VLOOKUP(G342,Dados!C$3:E$15000,3,0),"Não Encontrado")))</f>
        <v/>
      </c>
      <c r="AB342" s="46" t="str">
        <f aca="false">IFERROR(IF(Z342&lt;&gt;"Não Encontrado",Z342,IF(AA342&lt;&gt;"Não Encontrado",AA342,"")),"")</f>
        <v/>
      </c>
      <c r="AC342" s="45" t="str">
        <f aca="false">IF(B342="","",IF(AB342="","NÃO","SIM"))</f>
        <v/>
      </c>
      <c r="AD342" s="45" t="str">
        <f aca="false">IFERROR(VLOOKUP(G342,Dados!$P$3:$R$500,3,0),"")</f>
        <v/>
      </c>
      <c r="AE342" s="45" t="str">
        <f aca="false">IFERROR(VLOOKUP(G342,Dados!$K$3:$L$500,2,0),"")</f>
        <v/>
      </c>
      <c r="AF342" s="45" t="str">
        <f aca="false">IFERROR(VLOOKUP(G342,Dados!$M$3:$N$500,2,0),"")</f>
        <v/>
      </c>
      <c r="AG342" s="45" t="str">
        <f aca="false">IF(F342="","",IF(AND(AD342="",AE342="",AF342=""),"-",IF(AND(AD342="BIT",AE342="",AF342=""),"BIT",IF(AND(AE342="ANEXO I",AD342="",AF342=""),"ANEXO I",IF(AND(AF342="ANEXO II",AD342="",AE342=""),"ANEXO II","Escolher")))))</f>
        <v/>
      </c>
      <c r="AH342" s="45" t="str">
        <f aca="false">IF(AG342&lt;&gt;"Pneus","",IFERROR(VLOOKUP(R342,Dados!$X$2:$Z$5,3,0)*(AI342-Q342),VLOOKUP(D342,Dados!$X$7:$Z$33,3,0)*(AI342-Q342)))</f>
        <v/>
      </c>
      <c r="AI342" s="47" t="str">
        <f aca="false">IF(B342="","",P342+Q342+O342+M342+L342-N342)</f>
        <v/>
      </c>
      <c r="AJ342" s="48" t="str">
        <f aca="false">IFERROR(IF(AND(AC342="SIM",AG342="-",Y342="REVENDA"),(AB342/1+1)*AI342,IF(AND(AC342="SIM",AG342="Pneus",Y342="REVENDA"),(AB342/1+1)*(AI342-AH342),"")),"")</f>
        <v/>
      </c>
      <c r="AK342" s="48" t="str">
        <f aca="false">IF(AJ342="","",AJ342*17%)</f>
        <v/>
      </c>
      <c r="AL342" s="48" t="str">
        <f aca="false">IFERROR(IF(AC342="NÃO","",IF(AK342="","",IF(E342="Simples Nacional",BF342,IF(T342=0.12,U342*0.5833337002,IF(T342=0,AI342*0.07,U342))))),"")</f>
        <v/>
      </c>
      <c r="AM342" s="47" t="str">
        <f aca="false">IFERROR(IF(AC342="NÃO","",IF(OR(AG342="-",AG342="Pneus"),AK342-AL342,"")),"")</f>
        <v/>
      </c>
      <c r="AN342" s="48" t="str">
        <f aca="false">IF(AND(Y342="REVENDA",AC342="SIM",AG342="BIT"),((AB342/1+1)*AI342)*0.4117,"")</f>
        <v/>
      </c>
      <c r="AO342" s="48" t="str">
        <f aca="false">IF(AN342="","",AN342*17%)</f>
        <v/>
      </c>
      <c r="AP342" s="49" t="str">
        <f aca="false">IF(AN342="","",IF(T342=0.12,(U342*0.4117)*0.4117,IF(T342=0,(AI342*0.07)*0.4117,U342*0.4117)))</f>
        <v/>
      </c>
      <c r="AQ342" s="47" t="str">
        <f aca="false">IF(AN342="","",AO342-AP342)</f>
        <v/>
      </c>
      <c r="AR342" s="50" t="str">
        <f aca="false">IFERROR(IF(AND(AC342="SIM",Y342="REVENDA",LEFT(AG342,5)="ANEXO")*OR(AE342="ANEXO I",AF342="ANEXO II"),VLOOKUP(H342,Dados!G:I,2,0),""),"INSERIR MVA")</f>
        <v/>
      </c>
      <c r="AS342" s="48" t="str">
        <f aca="false">IF(LEFT(AG342,5)="ANEXO",VLOOKUP(AG342,Dados!$X$111:$Z$112,2,0)*(AI342-Q342),"")</f>
        <v/>
      </c>
      <c r="AT342" s="48" t="str">
        <f aca="false">IFERROR(IF(AR342="","",(AI342*AR342)+AI342),"INSERIR MVA")</f>
        <v/>
      </c>
      <c r="AU342" s="48" t="str">
        <f aca="false">IF(AT342="","",IF(AY342=0.04,U342,AS342*AY342))</f>
        <v/>
      </c>
      <c r="AV342" s="47" t="str">
        <f aca="false">IFERROR(IF(AU342="","",(VLOOKUP(AG342,Dados!$X$111:$Z$112,3,0)*AT342*0.17)),"INSERIR MVA")</f>
        <v/>
      </c>
      <c r="AW342" s="47" t="str">
        <f aca="false">IFERROR(IF(AR342="","",AV342-AU342),"")</f>
        <v/>
      </c>
      <c r="AX342" s="51" t="str">
        <f aca="false">IFERROR(IF(AC342="NÃO","",IF(AM342&lt;&gt;"",AM342-W342,IF(AQ342&lt;&gt;"",AQ342-W342,IF(AW342&lt;&gt;"",AW342-W342,"")))),"")</f>
        <v/>
      </c>
      <c r="AY342" s="46" t="str">
        <f aca="false">IFERROR(IF(ISNA(VLOOKUP(R342,Dados!$X$2:$Y$5,2,0)),VLOOKUP(D342,Dados!$X$7:$Y$33,2,0),VLOOKUP(R342,Dados!$X$2:$Y$5,2,0)),"")</f>
        <v/>
      </c>
      <c r="AZ342" s="52" t="str">
        <f aca="false">IF(C342="","",IF(AND(Y342="CONSUMO",AC342="NÃO")*OR(AG342="-",AG342="BIT"),IF(E342&lt;&gt;"",(AI342-(P342+L342-N342+Q342)*AY342)/0.83),""))</f>
        <v/>
      </c>
      <c r="BA342" s="51" t="str">
        <f aca="false">IF(AZ342="","",AZ342*0.17-((P342+L342-N342+Q342)*AY342))</f>
        <v/>
      </c>
      <c r="BB342" s="51" t="str">
        <f aca="false">IF(AND(Y342="CONSUMO",AG342="ANEXO I",AY342&gt;4%),(AI342-(P342+L342-N342+Q342)*0.0514)/0.83*(0.5177)*(0.17)-AI342*0.0514,IF(AND(Y342="CONSUMO",AG342="ANEXO II",AY342&gt;4%),(AI342-(P342+L342-N342+Q342)*0.041)/0.83*(0.3295)*(0.17)-AI342*0.041,IF(AND(Y342="CONSUMO",AG342="ANEXO I",AY342=4%),(AI342-(P342+L342-N342+Q342)*0.04)/0.83*(0.5177)*(0.17)-AI342*0.04,IF(AND(Y342="CONSUMO",AG342="ANEXO II",AY342=4%),(AI342-(P342+L342-N342+Q342)*0.04)/0.83*(0.3295)*(0.17)-AI342*0.04,""))))</f>
        <v/>
      </c>
      <c r="BC342" s="51" t="str">
        <f aca="false">IF(C342="","",IF(AND(Y342="CONSUMO",AC342="SIM")*OR(AG342="-",AG342="BIT"),IF(E342&lt;&gt;"",(AI342-(P342+L342-N342+Q342)*AY342)/0.83),""))</f>
        <v/>
      </c>
      <c r="BD342" s="51" t="str">
        <f aca="false">IF(BC342="","",BC342*0.17)</f>
        <v/>
      </c>
      <c r="BE342" s="51" t="str">
        <f aca="false">IF(I342=6908,0,IF(BC342="","",BD342-((P342+L342-N342+Q342)*AY342)))</f>
        <v/>
      </c>
      <c r="BF342" s="53" t="str">
        <f aca="false">IF(B342="","",IF(OR(B342="",E342="Regime Normal"),0,(AI342-Q342)*VLOOKUP(R342,Dados!$X$98:$Y$108,2,0)))</f>
        <v/>
      </c>
      <c r="BG342" s="54" t="str">
        <f aca="false">IFERROR(VLOOKUP(I342,Dados!$AC$27:$AD$43,2,0),IF(B342="","",IF(D342&lt;&gt;"MT",IF(AND(AC342="SIM",Y342="Revenda"),"2403",IF(AND(AC342="SIM",Y342="Consumo"),"2407",IF(AND(AC342="NÃO",Y342="Revenda"),"2102",IF(AND(AC342="NÃO",Y342="Consumo"),"2556",)))),REPLACE(I342,1,1,1))))</f>
        <v/>
      </c>
    </row>
    <row r="343" customFormat="false" ht="12.8" hidden="false" customHeight="false" outlineLevel="0" collapsed="false">
      <c r="Y343" s="45"/>
      <c r="Z343" s="46" t="str">
        <f aca="false">IF(B343="","",(IFERROR(VLOOKUP(H343,Dados!A$3:B$15000,2,0),"Não Encontrado")))</f>
        <v/>
      </c>
      <c r="AA343" s="46" t="str">
        <f aca="false">IF(B343="","",(IFERROR(VLOOKUP(G343,Dados!C$3:E$15000,3,0),"Não Encontrado")))</f>
        <v/>
      </c>
      <c r="AB343" s="46" t="str">
        <f aca="false">IFERROR(IF(Z343&lt;&gt;"Não Encontrado",Z343,IF(AA343&lt;&gt;"Não Encontrado",AA343,"")),"")</f>
        <v/>
      </c>
      <c r="AC343" s="45" t="str">
        <f aca="false">IF(B343="","",IF(AB343="","NÃO","SIM"))</f>
        <v/>
      </c>
      <c r="AD343" s="45" t="str">
        <f aca="false">IFERROR(VLOOKUP(G343,Dados!$P$3:$R$500,3,0),"")</f>
        <v/>
      </c>
      <c r="AE343" s="45" t="str">
        <f aca="false">IFERROR(VLOOKUP(G343,Dados!$K$3:$L$500,2,0),"")</f>
        <v/>
      </c>
      <c r="AF343" s="45" t="str">
        <f aca="false">IFERROR(VLOOKUP(G343,Dados!$M$3:$N$500,2,0),"")</f>
        <v/>
      </c>
      <c r="AG343" s="45" t="str">
        <f aca="false">IF(F343="","",IF(AND(AD343="",AE343="",AF343=""),"-",IF(AND(AD343="BIT",AE343="",AF343=""),"BIT",IF(AND(AE343="ANEXO I",AD343="",AF343=""),"ANEXO I",IF(AND(AF343="ANEXO II",AD343="",AE343=""),"ANEXO II","Escolher")))))</f>
        <v/>
      </c>
      <c r="AH343" s="45" t="str">
        <f aca="false">IF(AG343&lt;&gt;"Pneus","",IFERROR(VLOOKUP(R343,Dados!$X$2:$Z$5,3,0)*(AI343-Q343),VLOOKUP(D343,Dados!$X$7:$Z$33,3,0)*(AI343-Q343)))</f>
        <v/>
      </c>
      <c r="AI343" s="47" t="str">
        <f aca="false">IF(B343="","",P343+Q343+O343+M343+L343-N343)</f>
        <v/>
      </c>
      <c r="AJ343" s="48" t="str">
        <f aca="false">IFERROR(IF(AND(AC343="SIM",AG343="-",Y343="REVENDA"),(AB343/1+1)*AI343,IF(AND(AC343="SIM",AG343="Pneus",Y343="REVENDA"),(AB343/1+1)*(AI343-AH343),"")),"")</f>
        <v/>
      </c>
      <c r="AK343" s="48" t="str">
        <f aca="false">IF(AJ343="","",AJ343*17%)</f>
        <v/>
      </c>
      <c r="AL343" s="48" t="str">
        <f aca="false">IFERROR(IF(AC343="NÃO","",IF(AK343="","",IF(E343="Simples Nacional",BF343,IF(T343=0.12,U343*0.5833337002,IF(T343=0,AI343*0.07,U343))))),"")</f>
        <v/>
      </c>
      <c r="AM343" s="47" t="str">
        <f aca="false">IFERROR(IF(AC343="NÃO","",IF(OR(AG343="-",AG343="Pneus"),AK343-AL343,"")),"")</f>
        <v/>
      </c>
      <c r="AN343" s="48" t="str">
        <f aca="false">IF(AND(Y343="REVENDA",AC343="SIM",AG343="BIT"),((AB343/1+1)*AI343)*0.4117,"")</f>
        <v/>
      </c>
      <c r="AO343" s="48" t="str">
        <f aca="false">IF(AN343="","",AN343*17%)</f>
        <v/>
      </c>
      <c r="AP343" s="49" t="str">
        <f aca="false">IF(AN343="","",IF(T343=0.12,(U343*0.4117)*0.4117,IF(T343=0,(AI343*0.07)*0.4117,U343*0.4117)))</f>
        <v/>
      </c>
      <c r="AQ343" s="47" t="str">
        <f aca="false">IF(AN343="","",AO343-AP343)</f>
        <v/>
      </c>
      <c r="AR343" s="50" t="str">
        <f aca="false">IFERROR(IF(AND(AC343="SIM",Y343="REVENDA",LEFT(AG343,5)="ANEXO")*OR(AE343="ANEXO I",AF343="ANEXO II"),VLOOKUP(H343,Dados!G:I,2,0),""),"INSERIR MVA")</f>
        <v/>
      </c>
      <c r="AS343" s="48" t="str">
        <f aca="false">IF(LEFT(AG343,5)="ANEXO",VLOOKUP(AG343,Dados!$X$111:$Z$112,2,0)*(AI343-Q343),"")</f>
        <v/>
      </c>
      <c r="AT343" s="48" t="str">
        <f aca="false">IFERROR(IF(AR343="","",(AI343*AR343)+AI343),"INSERIR MVA")</f>
        <v/>
      </c>
      <c r="AU343" s="48" t="str">
        <f aca="false">IF(AT343="","",IF(AY343=0.04,U343,AS343*AY343))</f>
        <v/>
      </c>
      <c r="AV343" s="47" t="str">
        <f aca="false">IFERROR(IF(AU343="","",(VLOOKUP(AG343,Dados!$X$111:$Z$112,3,0)*AT343*0.17)),"INSERIR MVA")</f>
        <v/>
      </c>
      <c r="AW343" s="47" t="str">
        <f aca="false">IFERROR(IF(AR343="","",AV343-AU343),"")</f>
        <v/>
      </c>
      <c r="AX343" s="51" t="str">
        <f aca="false">IFERROR(IF(AC343="NÃO","",IF(AM343&lt;&gt;"",AM343-W343,IF(AQ343&lt;&gt;"",AQ343-W343,IF(AW343&lt;&gt;"",AW343-W343,"")))),"")</f>
        <v/>
      </c>
      <c r="AY343" s="46" t="str">
        <f aca="false">IFERROR(IF(ISNA(VLOOKUP(R343,Dados!$X$2:$Y$5,2,0)),VLOOKUP(D343,Dados!$X$7:$Y$33,2,0),VLOOKUP(R343,Dados!$X$2:$Y$5,2,0)),"")</f>
        <v/>
      </c>
      <c r="AZ343" s="52" t="str">
        <f aca="false">IF(C343="","",IF(AND(Y343="CONSUMO",AC343="NÃO")*OR(AG343="-",AG343="BIT"),IF(E343&lt;&gt;"",(AI343-(P343+L343-N343+Q343)*AY343)/0.83),""))</f>
        <v/>
      </c>
      <c r="BA343" s="51" t="str">
        <f aca="false">IF(AZ343="","",AZ343*0.17-((P343+L343-N343+Q343)*AY343))</f>
        <v/>
      </c>
      <c r="BB343" s="51" t="str">
        <f aca="false">IF(AND(Y343="CONSUMO",AG343="ANEXO I",AY343&gt;4%),(AI343-(P343+L343-N343+Q343)*0.0514)/0.83*(0.5177)*(0.17)-AI343*0.0514,IF(AND(Y343="CONSUMO",AG343="ANEXO II",AY343&gt;4%),(AI343-(P343+L343-N343+Q343)*0.041)/0.83*(0.3295)*(0.17)-AI343*0.041,IF(AND(Y343="CONSUMO",AG343="ANEXO I",AY343=4%),(AI343-(P343+L343-N343+Q343)*0.04)/0.83*(0.5177)*(0.17)-AI343*0.04,IF(AND(Y343="CONSUMO",AG343="ANEXO II",AY343=4%),(AI343-(P343+L343-N343+Q343)*0.04)/0.83*(0.3295)*(0.17)-AI343*0.04,""))))</f>
        <v/>
      </c>
      <c r="BC343" s="51" t="str">
        <f aca="false">IF(C343="","",IF(AND(Y343="CONSUMO",AC343="SIM")*OR(AG343="-",AG343="BIT"),IF(E343&lt;&gt;"",(AI343-(P343+L343-N343+Q343)*AY343)/0.83),""))</f>
        <v/>
      </c>
      <c r="BD343" s="51" t="str">
        <f aca="false">IF(BC343="","",BC343*0.17)</f>
        <v/>
      </c>
      <c r="BE343" s="51" t="str">
        <f aca="false">IF(I343=6908,0,IF(BC343="","",BD343-((P343+L343-N343+Q343)*AY343)))</f>
        <v/>
      </c>
      <c r="BF343" s="53" t="str">
        <f aca="false">IF(B343="","",IF(OR(B343="",E343="Regime Normal"),0,(AI343-Q343)*VLOOKUP(R343,Dados!$X$98:$Y$108,2,0)))</f>
        <v/>
      </c>
      <c r="BG343" s="54" t="str">
        <f aca="false">IFERROR(VLOOKUP(I343,Dados!$AC$27:$AD$43,2,0),IF(B343="","",IF(D343&lt;&gt;"MT",IF(AND(AC343="SIM",Y343="Revenda"),"2403",IF(AND(AC343="SIM",Y343="Consumo"),"2407",IF(AND(AC343="NÃO",Y343="Revenda"),"2102",IF(AND(AC343="NÃO",Y343="Consumo"),"2556",)))),REPLACE(I343,1,1,1))))</f>
        <v/>
      </c>
    </row>
    <row r="344" customFormat="false" ht="12.8" hidden="false" customHeight="false" outlineLevel="0" collapsed="false">
      <c r="Y344" s="45"/>
      <c r="Z344" s="46" t="str">
        <f aca="false">IF(B344="","",(IFERROR(VLOOKUP(H344,Dados!A$3:B$15000,2,0),"Não Encontrado")))</f>
        <v/>
      </c>
      <c r="AA344" s="46" t="str">
        <f aca="false">IF(B344="","",(IFERROR(VLOOKUP(G344,Dados!C$3:E$15000,3,0),"Não Encontrado")))</f>
        <v/>
      </c>
      <c r="AB344" s="46" t="str">
        <f aca="false">IFERROR(IF(Z344&lt;&gt;"Não Encontrado",Z344,IF(AA344&lt;&gt;"Não Encontrado",AA344,"")),"")</f>
        <v/>
      </c>
      <c r="AC344" s="45" t="str">
        <f aca="false">IF(B344="","",IF(AB344="","NÃO","SIM"))</f>
        <v/>
      </c>
      <c r="AD344" s="45" t="str">
        <f aca="false">IFERROR(VLOOKUP(G344,Dados!$P$3:$R$500,3,0),"")</f>
        <v/>
      </c>
      <c r="AE344" s="45" t="str">
        <f aca="false">IFERROR(VLOOKUP(G344,Dados!$K$3:$L$500,2,0),"")</f>
        <v/>
      </c>
      <c r="AF344" s="45" t="str">
        <f aca="false">IFERROR(VLOOKUP(G344,Dados!$M$3:$N$500,2,0),"")</f>
        <v/>
      </c>
      <c r="AG344" s="45" t="str">
        <f aca="false">IF(F344="","",IF(AND(AD344="",AE344="",AF344=""),"-",IF(AND(AD344="BIT",AE344="",AF344=""),"BIT",IF(AND(AE344="ANEXO I",AD344="",AF344=""),"ANEXO I",IF(AND(AF344="ANEXO II",AD344="",AE344=""),"ANEXO II","Escolher")))))</f>
        <v/>
      </c>
      <c r="AH344" s="45" t="str">
        <f aca="false">IF(AG344&lt;&gt;"Pneus","",IFERROR(VLOOKUP(R344,Dados!$X$2:$Z$5,3,0)*(AI344-Q344),VLOOKUP(D344,Dados!$X$7:$Z$33,3,0)*(AI344-Q344)))</f>
        <v/>
      </c>
      <c r="AI344" s="47" t="str">
        <f aca="false">IF(B344="","",P344+Q344+O344+M344+L344-N344)</f>
        <v/>
      </c>
      <c r="AJ344" s="48" t="str">
        <f aca="false">IFERROR(IF(AND(AC344="SIM",AG344="-",Y344="REVENDA"),(AB344/1+1)*AI344,IF(AND(AC344="SIM",AG344="Pneus",Y344="REVENDA"),(AB344/1+1)*(AI344-AH344),"")),"")</f>
        <v/>
      </c>
      <c r="AK344" s="48" t="str">
        <f aca="false">IF(AJ344="","",AJ344*17%)</f>
        <v/>
      </c>
      <c r="AL344" s="48" t="str">
        <f aca="false">IFERROR(IF(AC344="NÃO","",IF(AK344="","",IF(E344="Simples Nacional",BF344,IF(T344=0.12,U344*0.5833337002,IF(T344=0,AI344*0.07,U344))))),"")</f>
        <v/>
      </c>
      <c r="AM344" s="47" t="str">
        <f aca="false">IFERROR(IF(AC344="NÃO","",IF(OR(AG344="-",AG344="Pneus"),AK344-AL344,"")),"")</f>
        <v/>
      </c>
      <c r="AN344" s="48" t="str">
        <f aca="false">IF(AND(Y344="REVENDA",AC344="SIM",AG344="BIT"),((AB344/1+1)*AI344)*0.4117,"")</f>
        <v/>
      </c>
      <c r="AO344" s="48" t="str">
        <f aca="false">IF(AN344="","",AN344*17%)</f>
        <v/>
      </c>
      <c r="AP344" s="49" t="str">
        <f aca="false">IF(AN344="","",IF(T344=0.12,(U344*0.4117)*0.4117,IF(T344=0,(AI344*0.07)*0.4117,U344*0.4117)))</f>
        <v/>
      </c>
      <c r="AQ344" s="47" t="str">
        <f aca="false">IF(AN344="","",AO344-AP344)</f>
        <v/>
      </c>
      <c r="AR344" s="50" t="str">
        <f aca="false">IFERROR(IF(AND(AC344="SIM",Y344="REVENDA",LEFT(AG344,5)="ANEXO")*OR(AE344="ANEXO I",AF344="ANEXO II"),VLOOKUP(H344,Dados!G:I,2,0),""),"INSERIR MVA")</f>
        <v/>
      </c>
      <c r="AS344" s="48" t="str">
        <f aca="false">IF(LEFT(AG344,5)="ANEXO",VLOOKUP(AG344,Dados!$X$111:$Z$112,2,0)*(AI344-Q344),"")</f>
        <v/>
      </c>
      <c r="AT344" s="48" t="str">
        <f aca="false">IFERROR(IF(AR344="","",(AI344*AR344)+AI344),"INSERIR MVA")</f>
        <v/>
      </c>
      <c r="AU344" s="48" t="str">
        <f aca="false">IF(AT344="","",IF(AY344=0.04,U344,AS344*AY344))</f>
        <v/>
      </c>
      <c r="AV344" s="47" t="str">
        <f aca="false">IFERROR(IF(AU344="","",(VLOOKUP(AG344,Dados!$X$111:$Z$112,3,0)*AT344*0.17)),"INSERIR MVA")</f>
        <v/>
      </c>
      <c r="AW344" s="47" t="str">
        <f aca="false">IFERROR(IF(AR344="","",AV344-AU344),"")</f>
        <v/>
      </c>
      <c r="AX344" s="51" t="str">
        <f aca="false">IFERROR(IF(AC344="NÃO","",IF(AM344&lt;&gt;"",AM344-W344,IF(AQ344&lt;&gt;"",AQ344-W344,IF(AW344&lt;&gt;"",AW344-W344,"")))),"")</f>
        <v/>
      </c>
      <c r="AY344" s="46" t="str">
        <f aca="false">IFERROR(IF(ISNA(VLOOKUP(R344,Dados!$X$2:$Y$5,2,0)),VLOOKUP(D344,Dados!$X$7:$Y$33,2,0),VLOOKUP(R344,Dados!$X$2:$Y$5,2,0)),"")</f>
        <v/>
      </c>
      <c r="AZ344" s="52" t="str">
        <f aca="false">IF(C344="","",IF(AND(Y344="CONSUMO",AC344="NÃO")*OR(AG344="-",AG344="BIT"),IF(E344&lt;&gt;"",(AI344-(P344+L344-N344+Q344)*AY344)/0.83),""))</f>
        <v/>
      </c>
      <c r="BA344" s="51" t="str">
        <f aca="false">IF(AZ344="","",AZ344*0.17-((P344+L344-N344+Q344)*AY344))</f>
        <v/>
      </c>
      <c r="BB344" s="51" t="str">
        <f aca="false">IF(AND(Y344="CONSUMO",AG344="ANEXO I",AY344&gt;4%),(AI344-(P344+L344-N344+Q344)*0.0514)/0.83*(0.5177)*(0.17)-AI344*0.0514,IF(AND(Y344="CONSUMO",AG344="ANEXO II",AY344&gt;4%),(AI344-(P344+L344-N344+Q344)*0.041)/0.83*(0.3295)*(0.17)-AI344*0.041,IF(AND(Y344="CONSUMO",AG344="ANEXO I",AY344=4%),(AI344-(P344+L344-N344+Q344)*0.04)/0.83*(0.5177)*(0.17)-AI344*0.04,IF(AND(Y344="CONSUMO",AG344="ANEXO II",AY344=4%),(AI344-(P344+L344-N344+Q344)*0.04)/0.83*(0.3295)*(0.17)-AI344*0.04,""))))</f>
        <v/>
      </c>
      <c r="BC344" s="51" t="str">
        <f aca="false">IF(C344="","",IF(AND(Y344="CONSUMO",AC344="SIM")*OR(AG344="-",AG344="BIT"),IF(E344&lt;&gt;"",(AI344-(P344+L344-N344+Q344)*AY344)/0.83),""))</f>
        <v/>
      </c>
      <c r="BD344" s="51" t="str">
        <f aca="false">IF(BC344="","",BC344*0.17)</f>
        <v/>
      </c>
      <c r="BE344" s="51" t="str">
        <f aca="false">IF(I344=6908,0,IF(BC344="","",BD344-((P344+L344-N344+Q344)*AY344)))</f>
        <v/>
      </c>
      <c r="BF344" s="53" t="str">
        <f aca="false">IF(B344="","",IF(OR(B344="",E344="Regime Normal"),0,(AI344-Q344)*VLOOKUP(R344,Dados!$X$98:$Y$108,2,0)))</f>
        <v/>
      </c>
      <c r="BG344" s="54" t="str">
        <f aca="false">IFERROR(VLOOKUP(I344,Dados!$AC$27:$AD$43,2,0),IF(B344="","",IF(D344&lt;&gt;"MT",IF(AND(AC344="SIM",Y344="Revenda"),"2403",IF(AND(AC344="SIM",Y344="Consumo"),"2407",IF(AND(AC344="NÃO",Y344="Revenda"),"2102",IF(AND(AC344="NÃO",Y344="Consumo"),"2556",)))),REPLACE(I344,1,1,1))))</f>
        <v/>
      </c>
    </row>
    <row r="345" customFormat="false" ht="12.8" hidden="false" customHeight="false" outlineLevel="0" collapsed="false">
      <c r="Y345" s="45"/>
      <c r="Z345" s="46" t="str">
        <f aca="false">IF(B345="","",(IFERROR(VLOOKUP(H345,Dados!A$3:B$15000,2,0),"Não Encontrado")))</f>
        <v/>
      </c>
      <c r="AA345" s="46" t="str">
        <f aca="false">IF(B345="","",(IFERROR(VLOOKUP(G345,Dados!C$3:E$15000,3,0),"Não Encontrado")))</f>
        <v/>
      </c>
      <c r="AB345" s="46" t="str">
        <f aca="false">IFERROR(IF(Z345&lt;&gt;"Não Encontrado",Z345,IF(AA345&lt;&gt;"Não Encontrado",AA345,"")),"")</f>
        <v/>
      </c>
      <c r="AC345" s="45" t="str">
        <f aca="false">IF(B345="","",IF(AB345="","NÃO","SIM"))</f>
        <v/>
      </c>
      <c r="AD345" s="45" t="str">
        <f aca="false">IFERROR(VLOOKUP(G345,Dados!$P$3:$R$500,3,0),"")</f>
        <v/>
      </c>
      <c r="AE345" s="45" t="str">
        <f aca="false">IFERROR(VLOOKUP(G345,Dados!$K$3:$L$500,2,0),"")</f>
        <v/>
      </c>
      <c r="AF345" s="45" t="str">
        <f aca="false">IFERROR(VLOOKUP(G345,Dados!$M$3:$N$500,2,0),"")</f>
        <v/>
      </c>
      <c r="AG345" s="45" t="str">
        <f aca="false">IF(F345="","",IF(AND(AD345="",AE345="",AF345=""),"-",IF(AND(AD345="BIT",AE345="",AF345=""),"BIT",IF(AND(AE345="ANEXO I",AD345="",AF345=""),"ANEXO I",IF(AND(AF345="ANEXO II",AD345="",AE345=""),"ANEXO II","Escolher")))))</f>
        <v/>
      </c>
      <c r="AH345" s="45" t="str">
        <f aca="false">IF(AG345&lt;&gt;"Pneus","",IFERROR(VLOOKUP(R345,Dados!$X$2:$Z$5,3,0)*(AI345-Q345),VLOOKUP(D345,Dados!$X$7:$Z$33,3,0)*(AI345-Q345)))</f>
        <v/>
      </c>
      <c r="AI345" s="47" t="str">
        <f aca="false">IF(B345="","",P345+Q345+O345+M345+L345-N345)</f>
        <v/>
      </c>
      <c r="AJ345" s="48" t="str">
        <f aca="false">IFERROR(IF(AND(AC345="SIM",AG345="-",Y345="REVENDA"),(AB345/1+1)*AI345,IF(AND(AC345="SIM",AG345="Pneus",Y345="REVENDA"),(AB345/1+1)*(AI345-AH345),"")),"")</f>
        <v/>
      </c>
      <c r="AK345" s="48" t="str">
        <f aca="false">IF(AJ345="","",AJ345*17%)</f>
        <v/>
      </c>
      <c r="AL345" s="48" t="str">
        <f aca="false">IFERROR(IF(AC345="NÃO","",IF(AK345="","",IF(E345="Simples Nacional",BF345,IF(T345=0.12,U345*0.5833337002,IF(T345=0,AI345*0.07,U345))))),"")</f>
        <v/>
      </c>
      <c r="AM345" s="47" t="str">
        <f aca="false">IFERROR(IF(AC345="NÃO","",IF(OR(AG345="-",AG345="Pneus"),AK345-AL345,"")),"")</f>
        <v/>
      </c>
      <c r="AN345" s="48" t="str">
        <f aca="false">IF(AND(Y345="REVENDA",AC345="SIM",AG345="BIT"),((AB345/1+1)*AI345)*0.4117,"")</f>
        <v/>
      </c>
      <c r="AO345" s="48" t="str">
        <f aca="false">IF(AN345="","",AN345*17%)</f>
        <v/>
      </c>
      <c r="AP345" s="49" t="str">
        <f aca="false">IF(AN345="","",IF(T345=0.12,(U345*0.4117)*0.4117,IF(T345=0,(AI345*0.07)*0.4117,U345*0.4117)))</f>
        <v/>
      </c>
      <c r="AQ345" s="47" t="str">
        <f aca="false">IF(AN345="","",AO345-AP345)</f>
        <v/>
      </c>
      <c r="AR345" s="50" t="str">
        <f aca="false">IFERROR(IF(AND(AC345="SIM",Y345="REVENDA",LEFT(AG345,5)="ANEXO")*OR(AE345="ANEXO I",AF345="ANEXO II"),VLOOKUP(H345,Dados!G:I,2,0),""),"INSERIR MVA")</f>
        <v/>
      </c>
      <c r="AS345" s="48" t="str">
        <f aca="false">IF(LEFT(AG345,5)="ANEXO",VLOOKUP(AG345,Dados!$X$111:$Z$112,2,0)*(AI345-Q345),"")</f>
        <v/>
      </c>
      <c r="AT345" s="48" t="str">
        <f aca="false">IFERROR(IF(AR345="","",(AI345*AR345)+AI345),"INSERIR MVA")</f>
        <v/>
      </c>
      <c r="AU345" s="48" t="str">
        <f aca="false">IF(AT345="","",IF(AY345=0.04,U345,AS345*AY345))</f>
        <v/>
      </c>
      <c r="AV345" s="47" t="str">
        <f aca="false">IFERROR(IF(AU345="","",(VLOOKUP(AG345,Dados!$X$111:$Z$112,3,0)*AT345*0.17)),"INSERIR MVA")</f>
        <v/>
      </c>
      <c r="AW345" s="47" t="str">
        <f aca="false">IFERROR(IF(AR345="","",AV345-AU345),"")</f>
        <v/>
      </c>
      <c r="AX345" s="51" t="str">
        <f aca="false">IFERROR(IF(AC345="NÃO","",IF(AM345&lt;&gt;"",AM345-W345,IF(AQ345&lt;&gt;"",AQ345-W345,IF(AW345&lt;&gt;"",AW345-W345,"")))),"")</f>
        <v/>
      </c>
      <c r="AY345" s="46" t="str">
        <f aca="false">IFERROR(IF(ISNA(VLOOKUP(R345,Dados!$X$2:$Y$5,2,0)),VLOOKUP(D345,Dados!$X$7:$Y$33,2,0),VLOOKUP(R345,Dados!$X$2:$Y$5,2,0)),"")</f>
        <v/>
      </c>
      <c r="AZ345" s="52" t="str">
        <f aca="false">IF(C345="","",IF(AND(Y345="CONSUMO",AC345="NÃO")*OR(AG345="-",AG345="BIT"),IF(E345&lt;&gt;"",(AI345-(P345+L345-N345+Q345)*AY345)/0.83),""))</f>
        <v/>
      </c>
      <c r="BA345" s="51" t="str">
        <f aca="false">IF(AZ345="","",AZ345*0.17-((P345+L345-N345+Q345)*AY345))</f>
        <v/>
      </c>
      <c r="BB345" s="51" t="str">
        <f aca="false">IF(AND(Y345="CONSUMO",AG345="ANEXO I",AY345&gt;4%),(AI345-(P345+L345-N345+Q345)*0.0514)/0.83*(0.5177)*(0.17)-AI345*0.0514,IF(AND(Y345="CONSUMO",AG345="ANEXO II",AY345&gt;4%),(AI345-(P345+L345-N345+Q345)*0.041)/0.83*(0.3295)*(0.17)-AI345*0.041,IF(AND(Y345="CONSUMO",AG345="ANEXO I",AY345=4%),(AI345-(P345+L345-N345+Q345)*0.04)/0.83*(0.5177)*(0.17)-AI345*0.04,IF(AND(Y345="CONSUMO",AG345="ANEXO II",AY345=4%),(AI345-(P345+L345-N345+Q345)*0.04)/0.83*(0.3295)*(0.17)-AI345*0.04,""))))</f>
        <v/>
      </c>
      <c r="BC345" s="51" t="str">
        <f aca="false">IF(C345="","",IF(AND(Y345="CONSUMO",AC345="SIM")*OR(AG345="-",AG345="BIT"),IF(E345&lt;&gt;"",(AI345-(P345+L345-N345+Q345)*AY345)/0.83),""))</f>
        <v/>
      </c>
      <c r="BD345" s="51" t="str">
        <f aca="false">IF(BC345="","",BC345*0.17)</f>
        <v/>
      </c>
      <c r="BE345" s="51" t="str">
        <f aca="false">IF(I345=6908,0,IF(BC345="","",BD345-((P345+L345-N345+Q345)*AY345)))</f>
        <v/>
      </c>
      <c r="BF345" s="53" t="str">
        <f aca="false">IF(B345="","",IF(OR(B345="",E345="Regime Normal"),0,(AI345-Q345)*VLOOKUP(R345,Dados!$X$98:$Y$108,2,0)))</f>
        <v/>
      </c>
      <c r="BG345" s="54" t="str">
        <f aca="false">IFERROR(VLOOKUP(I345,Dados!$AC$27:$AD$43,2,0),IF(B345="","",IF(D345&lt;&gt;"MT",IF(AND(AC345="SIM",Y345="Revenda"),"2403",IF(AND(AC345="SIM",Y345="Consumo"),"2407",IF(AND(AC345="NÃO",Y345="Revenda"),"2102",IF(AND(AC345="NÃO",Y345="Consumo"),"2556",)))),REPLACE(I345,1,1,1))))</f>
        <v/>
      </c>
    </row>
    <row r="346" customFormat="false" ht="12.8" hidden="false" customHeight="false" outlineLevel="0" collapsed="false">
      <c r="Y346" s="45"/>
      <c r="Z346" s="46" t="str">
        <f aca="false">IF(B346="","",(IFERROR(VLOOKUP(H346,Dados!A$3:B$15000,2,0),"Não Encontrado")))</f>
        <v/>
      </c>
      <c r="AA346" s="46" t="str">
        <f aca="false">IF(B346="","",(IFERROR(VLOOKUP(G346,Dados!C$3:E$15000,3,0),"Não Encontrado")))</f>
        <v/>
      </c>
      <c r="AB346" s="46" t="str">
        <f aca="false">IFERROR(IF(Z346&lt;&gt;"Não Encontrado",Z346,IF(AA346&lt;&gt;"Não Encontrado",AA346,"")),"")</f>
        <v/>
      </c>
      <c r="AC346" s="45" t="str">
        <f aca="false">IF(B346="","",IF(AB346="","NÃO","SIM"))</f>
        <v/>
      </c>
      <c r="AD346" s="45" t="str">
        <f aca="false">IFERROR(VLOOKUP(G346,Dados!$P$3:$R$500,3,0),"")</f>
        <v/>
      </c>
      <c r="AE346" s="45" t="str">
        <f aca="false">IFERROR(VLOOKUP(G346,Dados!$K$3:$L$500,2,0),"")</f>
        <v/>
      </c>
      <c r="AF346" s="45" t="str">
        <f aca="false">IFERROR(VLOOKUP(G346,Dados!$M$3:$N$500,2,0),"")</f>
        <v/>
      </c>
      <c r="AG346" s="45" t="str">
        <f aca="false">IF(F346="","",IF(AND(AD346="",AE346="",AF346=""),"-",IF(AND(AD346="BIT",AE346="",AF346=""),"BIT",IF(AND(AE346="ANEXO I",AD346="",AF346=""),"ANEXO I",IF(AND(AF346="ANEXO II",AD346="",AE346=""),"ANEXO II","Escolher")))))</f>
        <v/>
      </c>
      <c r="AH346" s="45" t="str">
        <f aca="false">IF(AG346&lt;&gt;"Pneus","",IFERROR(VLOOKUP(R346,Dados!$X$2:$Z$5,3,0)*(AI346-Q346),VLOOKUP(D346,Dados!$X$7:$Z$33,3,0)*(AI346-Q346)))</f>
        <v/>
      </c>
      <c r="AI346" s="47" t="str">
        <f aca="false">IF(B346="","",P346+Q346+O346+M346+L346-N346)</f>
        <v/>
      </c>
      <c r="AJ346" s="48" t="str">
        <f aca="false">IFERROR(IF(AND(AC346="SIM",AG346="-",Y346="REVENDA"),(AB346/1+1)*AI346,IF(AND(AC346="SIM",AG346="Pneus",Y346="REVENDA"),(AB346/1+1)*(AI346-AH346),"")),"")</f>
        <v/>
      </c>
      <c r="AK346" s="48" t="str">
        <f aca="false">IF(AJ346="","",AJ346*17%)</f>
        <v/>
      </c>
      <c r="AL346" s="48" t="str">
        <f aca="false">IFERROR(IF(AC346="NÃO","",IF(AK346="","",IF(E346="Simples Nacional",BF346,IF(T346=0.12,U346*0.5833337002,IF(T346=0,AI346*0.07,U346))))),"")</f>
        <v/>
      </c>
      <c r="AM346" s="47" t="str">
        <f aca="false">IFERROR(IF(AC346="NÃO","",IF(OR(AG346="-",AG346="Pneus"),AK346-AL346,"")),"")</f>
        <v/>
      </c>
      <c r="AN346" s="48" t="str">
        <f aca="false">IF(AND(Y346="REVENDA",AC346="SIM",AG346="BIT"),((AB346/1+1)*AI346)*0.4117,"")</f>
        <v/>
      </c>
      <c r="AO346" s="48" t="str">
        <f aca="false">IF(AN346="","",AN346*17%)</f>
        <v/>
      </c>
      <c r="AP346" s="49" t="str">
        <f aca="false">IF(AN346="","",IF(T346=0.12,(U346*0.4117)*0.4117,IF(T346=0,(AI346*0.07)*0.4117,U346*0.4117)))</f>
        <v/>
      </c>
      <c r="AQ346" s="47" t="str">
        <f aca="false">IF(AN346="","",AO346-AP346)</f>
        <v/>
      </c>
      <c r="AR346" s="50" t="str">
        <f aca="false">IFERROR(IF(AND(AC346="SIM",Y346="REVENDA",LEFT(AG346,5)="ANEXO")*OR(AE346="ANEXO I",AF346="ANEXO II"),VLOOKUP(H346,Dados!G:I,2,0),""),"INSERIR MVA")</f>
        <v/>
      </c>
      <c r="AS346" s="48" t="str">
        <f aca="false">IF(LEFT(AG346,5)="ANEXO",VLOOKUP(AG346,Dados!$X$111:$Z$112,2,0)*(AI346-Q346),"")</f>
        <v/>
      </c>
      <c r="AT346" s="48" t="str">
        <f aca="false">IFERROR(IF(AR346="","",(AI346*AR346)+AI346),"INSERIR MVA")</f>
        <v/>
      </c>
      <c r="AU346" s="48" t="str">
        <f aca="false">IF(AT346="","",IF(AY346=0.04,U346,AS346*AY346))</f>
        <v/>
      </c>
      <c r="AV346" s="47" t="str">
        <f aca="false">IFERROR(IF(AU346="","",(VLOOKUP(AG346,Dados!$X$111:$Z$112,3,0)*AT346*0.17)),"INSERIR MVA")</f>
        <v/>
      </c>
      <c r="AW346" s="47" t="str">
        <f aca="false">IFERROR(IF(AR346="","",AV346-AU346),"")</f>
        <v/>
      </c>
      <c r="AX346" s="51" t="str">
        <f aca="false">IFERROR(IF(AC346="NÃO","",IF(AM346&lt;&gt;"",AM346-W346,IF(AQ346&lt;&gt;"",AQ346-W346,IF(AW346&lt;&gt;"",AW346-W346,"")))),"")</f>
        <v/>
      </c>
      <c r="AY346" s="46" t="str">
        <f aca="false">IFERROR(IF(ISNA(VLOOKUP(R346,Dados!$X$2:$Y$5,2,0)),VLOOKUP(D346,Dados!$X$7:$Y$33,2,0),VLOOKUP(R346,Dados!$X$2:$Y$5,2,0)),"")</f>
        <v/>
      </c>
      <c r="AZ346" s="52" t="str">
        <f aca="false">IF(C346="","",IF(AND(Y346="CONSUMO",AC346="NÃO")*OR(AG346="-",AG346="BIT"),IF(E346&lt;&gt;"",(AI346-(P346+L346-N346+Q346)*AY346)/0.83),""))</f>
        <v/>
      </c>
      <c r="BA346" s="51" t="str">
        <f aca="false">IF(AZ346="","",AZ346*0.17-((P346+L346-N346+Q346)*AY346))</f>
        <v/>
      </c>
      <c r="BB346" s="51" t="str">
        <f aca="false">IF(AND(Y346="CONSUMO",AG346="ANEXO I",AY346&gt;4%),(AI346-(P346+L346-N346+Q346)*0.0514)/0.83*(0.5177)*(0.17)-AI346*0.0514,IF(AND(Y346="CONSUMO",AG346="ANEXO II",AY346&gt;4%),(AI346-(P346+L346-N346+Q346)*0.041)/0.83*(0.3295)*(0.17)-AI346*0.041,IF(AND(Y346="CONSUMO",AG346="ANEXO I",AY346=4%),(AI346-(P346+L346-N346+Q346)*0.04)/0.83*(0.5177)*(0.17)-AI346*0.04,IF(AND(Y346="CONSUMO",AG346="ANEXO II",AY346=4%),(AI346-(P346+L346-N346+Q346)*0.04)/0.83*(0.3295)*(0.17)-AI346*0.04,""))))</f>
        <v/>
      </c>
      <c r="BC346" s="51" t="str">
        <f aca="false">IF(C346="","",IF(AND(Y346="CONSUMO",AC346="SIM")*OR(AG346="-",AG346="BIT"),IF(E346&lt;&gt;"",(AI346-(P346+L346-N346+Q346)*AY346)/0.83),""))</f>
        <v/>
      </c>
      <c r="BD346" s="51" t="str">
        <f aca="false">IF(BC346="","",BC346*0.17)</f>
        <v/>
      </c>
      <c r="BE346" s="51" t="str">
        <f aca="false">IF(I346=6908,0,IF(BC346="","",BD346-((P346+L346-N346+Q346)*AY346)))</f>
        <v/>
      </c>
      <c r="BF346" s="53" t="str">
        <f aca="false">IF(B346="","",IF(OR(B346="",E346="Regime Normal"),0,(AI346-Q346)*VLOOKUP(R346,Dados!$X$98:$Y$108,2,0)))</f>
        <v/>
      </c>
      <c r="BG346" s="54" t="str">
        <f aca="false">IFERROR(VLOOKUP(I346,Dados!$AC$27:$AD$43,2,0),IF(B346="","",IF(D346&lt;&gt;"MT",IF(AND(AC346="SIM",Y346="Revenda"),"2403",IF(AND(AC346="SIM",Y346="Consumo"),"2407",IF(AND(AC346="NÃO",Y346="Revenda"),"2102",IF(AND(AC346="NÃO",Y346="Consumo"),"2556",)))),REPLACE(I346,1,1,1))))</f>
        <v/>
      </c>
    </row>
    <row r="347" customFormat="false" ht="12.8" hidden="false" customHeight="false" outlineLevel="0" collapsed="false">
      <c r="Y347" s="45"/>
      <c r="Z347" s="46" t="str">
        <f aca="false">IF(B347="","",(IFERROR(VLOOKUP(H347,Dados!A$3:B$15000,2,0),"Não Encontrado")))</f>
        <v/>
      </c>
      <c r="AA347" s="46" t="str">
        <f aca="false">IF(B347="","",(IFERROR(VLOOKUP(G347,Dados!C$3:E$15000,3,0),"Não Encontrado")))</f>
        <v/>
      </c>
      <c r="AB347" s="46" t="str">
        <f aca="false">IFERROR(IF(Z347&lt;&gt;"Não Encontrado",Z347,IF(AA347&lt;&gt;"Não Encontrado",AA347,"")),"")</f>
        <v/>
      </c>
      <c r="AC347" s="45" t="str">
        <f aca="false">IF(B347="","",IF(AB347="","NÃO","SIM"))</f>
        <v/>
      </c>
      <c r="AD347" s="45" t="str">
        <f aca="false">IFERROR(VLOOKUP(G347,Dados!$P$3:$R$500,3,0),"")</f>
        <v/>
      </c>
      <c r="AE347" s="45" t="str">
        <f aca="false">IFERROR(VLOOKUP(G347,Dados!$K$3:$L$500,2,0),"")</f>
        <v/>
      </c>
      <c r="AF347" s="45" t="str">
        <f aca="false">IFERROR(VLOOKUP(G347,Dados!$M$3:$N$500,2,0),"")</f>
        <v/>
      </c>
      <c r="AG347" s="45" t="str">
        <f aca="false">IF(F347="","",IF(AND(AD347="",AE347="",AF347=""),"-",IF(AND(AD347="BIT",AE347="",AF347=""),"BIT",IF(AND(AE347="ANEXO I",AD347="",AF347=""),"ANEXO I",IF(AND(AF347="ANEXO II",AD347="",AE347=""),"ANEXO II","Escolher")))))</f>
        <v/>
      </c>
      <c r="AH347" s="45" t="str">
        <f aca="false">IF(AG347&lt;&gt;"Pneus","",IFERROR(VLOOKUP(R347,Dados!$X$2:$Z$5,3,0)*(AI347-Q347),VLOOKUP(D347,Dados!$X$7:$Z$33,3,0)*(AI347-Q347)))</f>
        <v/>
      </c>
      <c r="AI347" s="47" t="str">
        <f aca="false">IF(B347="","",P347+Q347+O347+M347+L347-N347)</f>
        <v/>
      </c>
      <c r="AJ347" s="48" t="str">
        <f aca="false">IFERROR(IF(AND(AC347="SIM",AG347="-",Y347="REVENDA"),(AB347/1+1)*AI347,IF(AND(AC347="SIM",AG347="Pneus",Y347="REVENDA"),(AB347/1+1)*(AI347-AH347),"")),"")</f>
        <v/>
      </c>
      <c r="AK347" s="48" t="str">
        <f aca="false">IF(AJ347="","",AJ347*17%)</f>
        <v/>
      </c>
      <c r="AL347" s="48" t="str">
        <f aca="false">IFERROR(IF(AC347="NÃO","",IF(AK347="","",IF(E347="Simples Nacional",BF347,IF(T347=0.12,U347*0.5833337002,IF(T347=0,AI347*0.07,U347))))),"")</f>
        <v/>
      </c>
      <c r="AM347" s="47" t="str">
        <f aca="false">IFERROR(IF(AC347="NÃO","",IF(OR(AG347="-",AG347="Pneus"),AK347-AL347,"")),"")</f>
        <v/>
      </c>
      <c r="AN347" s="48" t="str">
        <f aca="false">IF(AND(Y347="REVENDA",AC347="SIM",AG347="BIT"),((AB347/1+1)*AI347)*0.4117,"")</f>
        <v/>
      </c>
      <c r="AO347" s="48" t="str">
        <f aca="false">IF(AN347="","",AN347*17%)</f>
        <v/>
      </c>
      <c r="AP347" s="49" t="str">
        <f aca="false">IF(AN347="","",IF(T347=0.12,(U347*0.4117)*0.4117,IF(T347=0,(AI347*0.07)*0.4117,U347*0.4117)))</f>
        <v/>
      </c>
      <c r="AQ347" s="47" t="str">
        <f aca="false">IF(AN347="","",AO347-AP347)</f>
        <v/>
      </c>
      <c r="AR347" s="50" t="str">
        <f aca="false">IFERROR(IF(AND(AC347="SIM",Y347="REVENDA",LEFT(AG347,5)="ANEXO")*OR(AE347="ANEXO I",AF347="ANEXO II"),VLOOKUP(H347,Dados!G:I,2,0),""),"INSERIR MVA")</f>
        <v/>
      </c>
      <c r="AS347" s="48" t="str">
        <f aca="false">IF(LEFT(AG347,5)="ANEXO",VLOOKUP(AG347,Dados!$X$111:$Z$112,2,0)*(AI347-Q347),"")</f>
        <v/>
      </c>
      <c r="AT347" s="48" t="str">
        <f aca="false">IFERROR(IF(AR347="","",(AI347*AR347)+AI347),"INSERIR MVA")</f>
        <v/>
      </c>
      <c r="AU347" s="48" t="str">
        <f aca="false">IF(AT347="","",IF(AY347=0.04,U347,AS347*AY347))</f>
        <v/>
      </c>
      <c r="AV347" s="47" t="str">
        <f aca="false">IFERROR(IF(AU347="","",(VLOOKUP(AG347,Dados!$X$111:$Z$112,3,0)*AT347*0.17)),"INSERIR MVA")</f>
        <v/>
      </c>
      <c r="AW347" s="47" t="str">
        <f aca="false">IFERROR(IF(AR347="","",AV347-AU347),"")</f>
        <v/>
      </c>
      <c r="AX347" s="51" t="str">
        <f aca="false">IFERROR(IF(AC347="NÃO","",IF(AM347&lt;&gt;"",AM347-W347,IF(AQ347&lt;&gt;"",AQ347-W347,IF(AW347&lt;&gt;"",AW347-W347,"")))),"")</f>
        <v/>
      </c>
      <c r="AY347" s="46" t="str">
        <f aca="false">IFERROR(IF(ISNA(VLOOKUP(R347,Dados!$X$2:$Y$5,2,0)),VLOOKUP(D347,Dados!$X$7:$Y$33,2,0),VLOOKUP(R347,Dados!$X$2:$Y$5,2,0)),"")</f>
        <v/>
      </c>
      <c r="AZ347" s="52" t="str">
        <f aca="false">IF(C347="","",IF(AND(Y347="CONSUMO",AC347="NÃO")*OR(AG347="-",AG347="BIT"),IF(E347&lt;&gt;"",(AI347-(P347+L347-N347+Q347)*AY347)/0.83),""))</f>
        <v/>
      </c>
      <c r="BA347" s="51" t="str">
        <f aca="false">IF(AZ347="","",AZ347*0.17-((P347+L347-N347+Q347)*AY347))</f>
        <v/>
      </c>
      <c r="BB347" s="51" t="str">
        <f aca="false">IF(AND(Y347="CONSUMO",AG347="ANEXO I",AY347&gt;4%),(AI347-(P347+L347-N347+Q347)*0.0514)/0.83*(0.5177)*(0.17)-AI347*0.0514,IF(AND(Y347="CONSUMO",AG347="ANEXO II",AY347&gt;4%),(AI347-(P347+L347-N347+Q347)*0.041)/0.83*(0.3295)*(0.17)-AI347*0.041,IF(AND(Y347="CONSUMO",AG347="ANEXO I",AY347=4%),(AI347-(P347+L347-N347+Q347)*0.04)/0.83*(0.5177)*(0.17)-AI347*0.04,IF(AND(Y347="CONSUMO",AG347="ANEXO II",AY347=4%),(AI347-(P347+L347-N347+Q347)*0.04)/0.83*(0.3295)*(0.17)-AI347*0.04,""))))</f>
        <v/>
      </c>
      <c r="BC347" s="51" t="str">
        <f aca="false">IF(C347="","",IF(AND(Y347="CONSUMO",AC347="SIM")*OR(AG347="-",AG347="BIT"),IF(E347&lt;&gt;"",(AI347-(P347+L347-N347+Q347)*AY347)/0.83),""))</f>
        <v/>
      </c>
      <c r="BD347" s="51" t="str">
        <f aca="false">IF(BC347="","",BC347*0.17)</f>
        <v/>
      </c>
      <c r="BE347" s="51" t="str">
        <f aca="false">IF(I347=6908,0,IF(BC347="","",BD347-((P347+L347-N347+Q347)*AY347)))</f>
        <v/>
      </c>
      <c r="BF347" s="53" t="str">
        <f aca="false">IF(B347="","",IF(OR(B347="",E347="Regime Normal"),0,(AI347-Q347)*VLOOKUP(R347,Dados!$X$98:$Y$108,2,0)))</f>
        <v/>
      </c>
      <c r="BG347" s="54" t="str">
        <f aca="false">IFERROR(VLOOKUP(I347,Dados!$AC$27:$AD$43,2,0),IF(B347="","",IF(D347&lt;&gt;"MT",IF(AND(AC347="SIM",Y347="Revenda"),"2403",IF(AND(AC347="SIM",Y347="Consumo"),"2407",IF(AND(AC347="NÃO",Y347="Revenda"),"2102",IF(AND(AC347="NÃO",Y347="Consumo"),"2556",)))),REPLACE(I347,1,1,1))))</f>
        <v/>
      </c>
    </row>
    <row r="348" customFormat="false" ht="12.8" hidden="false" customHeight="false" outlineLevel="0" collapsed="false">
      <c r="Y348" s="45"/>
      <c r="Z348" s="46" t="str">
        <f aca="false">IF(B348="","",(IFERROR(VLOOKUP(H348,Dados!A$3:B$15000,2,0),"Não Encontrado")))</f>
        <v/>
      </c>
      <c r="AA348" s="46" t="str">
        <f aca="false">IF(B348="","",(IFERROR(VLOOKUP(G348,Dados!C$3:E$15000,3,0),"Não Encontrado")))</f>
        <v/>
      </c>
      <c r="AB348" s="46" t="str">
        <f aca="false">IFERROR(IF(Z348&lt;&gt;"Não Encontrado",Z348,IF(AA348&lt;&gt;"Não Encontrado",AA348,"")),"")</f>
        <v/>
      </c>
      <c r="AC348" s="45" t="str">
        <f aca="false">IF(B348="","",IF(AB348="","NÃO","SIM"))</f>
        <v/>
      </c>
      <c r="AD348" s="45" t="str">
        <f aca="false">IFERROR(VLOOKUP(G348,Dados!$P$3:$R$500,3,0),"")</f>
        <v/>
      </c>
      <c r="AE348" s="45" t="str">
        <f aca="false">IFERROR(VLOOKUP(G348,Dados!$K$3:$L$500,2,0),"")</f>
        <v/>
      </c>
      <c r="AF348" s="45" t="str">
        <f aca="false">IFERROR(VLOOKUP(G348,Dados!$M$3:$N$500,2,0),"")</f>
        <v/>
      </c>
      <c r="AG348" s="45" t="str">
        <f aca="false">IF(F348="","",IF(AND(AD348="",AE348="",AF348=""),"-",IF(AND(AD348="BIT",AE348="",AF348=""),"BIT",IF(AND(AE348="ANEXO I",AD348="",AF348=""),"ANEXO I",IF(AND(AF348="ANEXO II",AD348="",AE348=""),"ANEXO II","Escolher")))))</f>
        <v/>
      </c>
      <c r="AH348" s="45" t="str">
        <f aca="false">IF(AG348&lt;&gt;"Pneus","",IFERROR(VLOOKUP(R348,Dados!$X$2:$Z$5,3,0)*(AI348-Q348),VLOOKUP(D348,Dados!$X$7:$Z$33,3,0)*(AI348-Q348)))</f>
        <v/>
      </c>
      <c r="AI348" s="47" t="str">
        <f aca="false">IF(B348="","",P348+Q348+O348+M348+L348-N348)</f>
        <v/>
      </c>
      <c r="AJ348" s="48" t="str">
        <f aca="false">IFERROR(IF(AND(AC348="SIM",AG348="-",Y348="REVENDA"),(AB348/1+1)*AI348,IF(AND(AC348="SIM",AG348="Pneus",Y348="REVENDA"),(AB348/1+1)*(AI348-AH348),"")),"")</f>
        <v/>
      </c>
      <c r="AK348" s="48" t="str">
        <f aca="false">IF(AJ348="","",AJ348*17%)</f>
        <v/>
      </c>
      <c r="AL348" s="48" t="str">
        <f aca="false">IFERROR(IF(AC348="NÃO","",IF(AK348="","",IF(E348="Simples Nacional",BF348,IF(T348=0.12,U348*0.5833337002,IF(T348=0,AI348*0.07,U348))))),"")</f>
        <v/>
      </c>
      <c r="AM348" s="47" t="str">
        <f aca="false">IFERROR(IF(AC348="NÃO","",IF(OR(AG348="-",AG348="Pneus"),AK348-AL348,"")),"")</f>
        <v/>
      </c>
      <c r="AN348" s="48" t="str">
        <f aca="false">IF(AND(Y348="REVENDA",AC348="SIM",AG348="BIT"),((AB348/1+1)*AI348)*0.4117,"")</f>
        <v/>
      </c>
      <c r="AO348" s="48" t="str">
        <f aca="false">IF(AN348="","",AN348*17%)</f>
        <v/>
      </c>
      <c r="AP348" s="49" t="str">
        <f aca="false">IF(AN348="","",IF(T348=0.12,(U348*0.4117)*0.4117,IF(T348=0,(AI348*0.07)*0.4117,U348*0.4117)))</f>
        <v/>
      </c>
      <c r="AQ348" s="47" t="str">
        <f aca="false">IF(AN348="","",AO348-AP348)</f>
        <v/>
      </c>
      <c r="AR348" s="50" t="str">
        <f aca="false">IFERROR(IF(AND(AC348="SIM",Y348="REVENDA",LEFT(AG348,5)="ANEXO")*OR(AE348="ANEXO I",AF348="ANEXO II"),VLOOKUP(H348,Dados!G:I,2,0),""),"INSERIR MVA")</f>
        <v/>
      </c>
      <c r="AS348" s="48" t="str">
        <f aca="false">IF(LEFT(AG348,5)="ANEXO",VLOOKUP(AG348,Dados!$X$111:$Z$112,2,0)*(AI348-Q348),"")</f>
        <v/>
      </c>
      <c r="AT348" s="48" t="str">
        <f aca="false">IFERROR(IF(AR348="","",(AI348*AR348)+AI348),"INSERIR MVA")</f>
        <v/>
      </c>
      <c r="AU348" s="48" t="str">
        <f aca="false">IF(AT348="","",IF(AY348=0.04,U348,AS348*AY348))</f>
        <v/>
      </c>
      <c r="AV348" s="47" t="str">
        <f aca="false">IFERROR(IF(AU348="","",(VLOOKUP(AG348,Dados!$X$111:$Z$112,3,0)*AT348*0.17)),"INSERIR MVA")</f>
        <v/>
      </c>
      <c r="AW348" s="47" t="str">
        <f aca="false">IFERROR(IF(AR348="","",AV348-AU348),"")</f>
        <v/>
      </c>
      <c r="AX348" s="51" t="str">
        <f aca="false">IFERROR(IF(AC348="NÃO","",IF(AM348&lt;&gt;"",AM348-W348,IF(AQ348&lt;&gt;"",AQ348-W348,IF(AW348&lt;&gt;"",AW348-W348,"")))),"")</f>
        <v/>
      </c>
      <c r="AY348" s="46" t="str">
        <f aca="false">IFERROR(IF(ISNA(VLOOKUP(R348,Dados!$X$2:$Y$5,2,0)),VLOOKUP(D348,Dados!$X$7:$Y$33,2,0),VLOOKUP(R348,Dados!$X$2:$Y$5,2,0)),"")</f>
        <v/>
      </c>
      <c r="AZ348" s="52" t="str">
        <f aca="false">IF(C348="","",IF(AND(Y348="CONSUMO",AC348="NÃO")*OR(AG348="-",AG348="BIT"),IF(E348&lt;&gt;"",(AI348-(P348+L348-N348+Q348)*AY348)/0.83),""))</f>
        <v/>
      </c>
      <c r="BA348" s="51" t="str">
        <f aca="false">IF(AZ348="","",AZ348*0.17-((P348+L348-N348+Q348)*AY348))</f>
        <v/>
      </c>
      <c r="BB348" s="51" t="str">
        <f aca="false">IF(AND(Y348="CONSUMO",AG348="ANEXO I",AY348&gt;4%),(AI348-(P348+L348-N348+Q348)*0.0514)/0.83*(0.5177)*(0.17)-AI348*0.0514,IF(AND(Y348="CONSUMO",AG348="ANEXO II",AY348&gt;4%),(AI348-(P348+L348-N348+Q348)*0.041)/0.83*(0.3295)*(0.17)-AI348*0.041,IF(AND(Y348="CONSUMO",AG348="ANEXO I",AY348=4%),(AI348-(P348+L348-N348+Q348)*0.04)/0.83*(0.5177)*(0.17)-AI348*0.04,IF(AND(Y348="CONSUMO",AG348="ANEXO II",AY348=4%),(AI348-(P348+L348-N348+Q348)*0.04)/0.83*(0.3295)*(0.17)-AI348*0.04,""))))</f>
        <v/>
      </c>
      <c r="BC348" s="51" t="str">
        <f aca="false">IF(C348="","",IF(AND(Y348="CONSUMO",AC348="SIM")*OR(AG348="-",AG348="BIT"),IF(E348&lt;&gt;"",(AI348-(P348+L348-N348+Q348)*AY348)/0.83),""))</f>
        <v/>
      </c>
      <c r="BD348" s="51" t="str">
        <f aca="false">IF(BC348="","",BC348*0.17)</f>
        <v/>
      </c>
      <c r="BE348" s="51" t="str">
        <f aca="false">IF(I348=6908,0,IF(BC348="","",BD348-((P348+L348-N348+Q348)*AY348)))</f>
        <v/>
      </c>
      <c r="BF348" s="53" t="str">
        <f aca="false">IF(B348="","",IF(OR(B348="",E348="Regime Normal"),0,(AI348-Q348)*VLOOKUP(R348,Dados!$X$98:$Y$108,2,0)))</f>
        <v/>
      </c>
      <c r="BG348" s="54" t="str">
        <f aca="false">IFERROR(VLOOKUP(I348,Dados!$AC$27:$AD$43,2,0),IF(B348="","",IF(D348&lt;&gt;"MT",IF(AND(AC348="SIM",Y348="Revenda"),"2403",IF(AND(AC348="SIM",Y348="Consumo"),"2407",IF(AND(AC348="NÃO",Y348="Revenda"),"2102",IF(AND(AC348="NÃO",Y348="Consumo"),"2556",)))),REPLACE(I348,1,1,1))))</f>
        <v/>
      </c>
    </row>
    <row r="349" customFormat="false" ht="12.8" hidden="false" customHeight="false" outlineLevel="0" collapsed="false">
      <c r="Y349" s="45"/>
      <c r="Z349" s="46" t="str">
        <f aca="false">IF(B349="","",(IFERROR(VLOOKUP(H349,Dados!A$3:B$15000,2,0),"Não Encontrado")))</f>
        <v/>
      </c>
      <c r="AA349" s="46" t="str">
        <f aca="false">IF(B349="","",(IFERROR(VLOOKUP(G349,Dados!C$3:E$15000,3,0),"Não Encontrado")))</f>
        <v/>
      </c>
      <c r="AB349" s="46" t="str">
        <f aca="false">IFERROR(IF(Z349&lt;&gt;"Não Encontrado",Z349,IF(AA349&lt;&gt;"Não Encontrado",AA349,"")),"")</f>
        <v/>
      </c>
      <c r="AC349" s="45" t="str">
        <f aca="false">IF(B349="","",IF(AB349="","NÃO","SIM"))</f>
        <v/>
      </c>
      <c r="AD349" s="45" t="str">
        <f aca="false">IFERROR(VLOOKUP(G349,Dados!$P$3:$R$500,3,0),"")</f>
        <v/>
      </c>
      <c r="AE349" s="45" t="str">
        <f aca="false">IFERROR(VLOOKUP(G349,Dados!$K$3:$L$500,2,0),"")</f>
        <v/>
      </c>
      <c r="AF349" s="45" t="str">
        <f aca="false">IFERROR(VLOOKUP(G349,Dados!$M$3:$N$500,2,0),"")</f>
        <v/>
      </c>
      <c r="AG349" s="45" t="str">
        <f aca="false">IF(F349="","",IF(AND(AD349="",AE349="",AF349=""),"-",IF(AND(AD349="BIT",AE349="",AF349=""),"BIT",IF(AND(AE349="ANEXO I",AD349="",AF349=""),"ANEXO I",IF(AND(AF349="ANEXO II",AD349="",AE349=""),"ANEXO II","Escolher")))))</f>
        <v/>
      </c>
      <c r="AH349" s="45" t="str">
        <f aca="false">IF(AG349&lt;&gt;"Pneus","",IFERROR(VLOOKUP(R349,Dados!$X$2:$Z$5,3,0)*(AI349-Q349),VLOOKUP(D349,Dados!$X$7:$Z$33,3,0)*(AI349-Q349)))</f>
        <v/>
      </c>
      <c r="AI349" s="47" t="str">
        <f aca="false">IF(B349="","",P349+Q349+O349+M349+L349-N349)</f>
        <v/>
      </c>
      <c r="AJ349" s="48" t="str">
        <f aca="false">IFERROR(IF(AND(AC349="SIM",AG349="-",Y349="REVENDA"),(AB349/1+1)*AI349,IF(AND(AC349="SIM",AG349="Pneus",Y349="REVENDA"),(AB349/1+1)*(AI349-AH349),"")),"")</f>
        <v/>
      </c>
      <c r="AK349" s="48" t="str">
        <f aca="false">IF(AJ349="","",AJ349*17%)</f>
        <v/>
      </c>
      <c r="AL349" s="48" t="str">
        <f aca="false">IFERROR(IF(AC349="NÃO","",IF(AK349="","",IF(E349="Simples Nacional",BF349,IF(T349=0.12,U349*0.5833337002,IF(T349=0,AI349*0.07,U349))))),"")</f>
        <v/>
      </c>
      <c r="AM349" s="47" t="str">
        <f aca="false">IFERROR(IF(AC349="NÃO","",IF(OR(AG349="-",AG349="Pneus"),AK349-AL349,"")),"")</f>
        <v/>
      </c>
      <c r="AN349" s="48" t="str">
        <f aca="false">IF(AND(Y349="REVENDA",AC349="SIM",AG349="BIT"),((AB349/1+1)*AI349)*0.4117,"")</f>
        <v/>
      </c>
      <c r="AO349" s="48" t="str">
        <f aca="false">IF(AN349="","",AN349*17%)</f>
        <v/>
      </c>
      <c r="AP349" s="49" t="str">
        <f aca="false">IF(AN349="","",IF(T349=0.12,(U349*0.4117)*0.4117,IF(T349=0,(AI349*0.07)*0.4117,U349*0.4117)))</f>
        <v/>
      </c>
      <c r="AQ349" s="47" t="str">
        <f aca="false">IF(AN349="","",AO349-AP349)</f>
        <v/>
      </c>
      <c r="AR349" s="50" t="str">
        <f aca="false">IFERROR(IF(AND(AC349="SIM",Y349="REVENDA",LEFT(AG349,5)="ANEXO")*OR(AE349="ANEXO I",AF349="ANEXO II"),VLOOKUP(H349,Dados!G:I,2,0),""),"INSERIR MVA")</f>
        <v/>
      </c>
      <c r="AS349" s="48" t="str">
        <f aca="false">IF(LEFT(AG349,5)="ANEXO",VLOOKUP(AG349,Dados!$X$111:$Z$112,2,0)*(AI349-Q349),"")</f>
        <v/>
      </c>
      <c r="AT349" s="48" t="str">
        <f aca="false">IFERROR(IF(AR349="","",(AI349*AR349)+AI349),"INSERIR MVA")</f>
        <v/>
      </c>
      <c r="AU349" s="48" t="str">
        <f aca="false">IF(AT349="","",IF(AY349=0.04,U349,AS349*AY349))</f>
        <v/>
      </c>
      <c r="AV349" s="47" t="str">
        <f aca="false">IFERROR(IF(AU349="","",(VLOOKUP(AG349,Dados!$X$111:$Z$112,3,0)*AT349*0.17)),"INSERIR MVA")</f>
        <v/>
      </c>
      <c r="AW349" s="47" t="str">
        <f aca="false">IFERROR(IF(AR349="","",AV349-AU349),"")</f>
        <v/>
      </c>
      <c r="AX349" s="51" t="str">
        <f aca="false">IFERROR(IF(AC349="NÃO","",IF(AM349&lt;&gt;"",AM349-W349,IF(AQ349&lt;&gt;"",AQ349-W349,IF(AW349&lt;&gt;"",AW349-W349,"")))),"")</f>
        <v/>
      </c>
      <c r="AY349" s="46" t="str">
        <f aca="false">IFERROR(IF(ISNA(VLOOKUP(R349,Dados!$X$2:$Y$5,2,0)),VLOOKUP(D349,Dados!$X$7:$Y$33,2,0),VLOOKUP(R349,Dados!$X$2:$Y$5,2,0)),"")</f>
        <v/>
      </c>
      <c r="AZ349" s="52" t="str">
        <f aca="false">IF(C349="","",IF(AND(Y349="CONSUMO",AC349="NÃO")*OR(AG349="-",AG349="BIT"),IF(E349&lt;&gt;"",(AI349-(P349+L349-N349+Q349)*AY349)/0.83),""))</f>
        <v/>
      </c>
      <c r="BA349" s="51" t="str">
        <f aca="false">IF(AZ349="","",AZ349*0.17-((P349+L349-N349+Q349)*AY349))</f>
        <v/>
      </c>
      <c r="BB349" s="51" t="str">
        <f aca="false">IF(AND(Y349="CONSUMO",AG349="ANEXO I",AY349&gt;4%),(AI349-(P349+L349-N349+Q349)*0.0514)/0.83*(0.5177)*(0.17)-AI349*0.0514,IF(AND(Y349="CONSUMO",AG349="ANEXO II",AY349&gt;4%),(AI349-(P349+L349-N349+Q349)*0.041)/0.83*(0.3295)*(0.17)-AI349*0.041,IF(AND(Y349="CONSUMO",AG349="ANEXO I",AY349=4%),(AI349-(P349+L349-N349+Q349)*0.04)/0.83*(0.5177)*(0.17)-AI349*0.04,IF(AND(Y349="CONSUMO",AG349="ANEXO II",AY349=4%),(AI349-(P349+L349-N349+Q349)*0.04)/0.83*(0.3295)*(0.17)-AI349*0.04,""))))</f>
        <v/>
      </c>
      <c r="BC349" s="51" t="str">
        <f aca="false">IF(C349="","",IF(AND(Y349="CONSUMO",AC349="SIM")*OR(AG349="-",AG349="BIT"),IF(E349&lt;&gt;"",(AI349-(P349+L349-N349+Q349)*AY349)/0.83),""))</f>
        <v/>
      </c>
      <c r="BD349" s="51" t="str">
        <f aca="false">IF(BC349="","",BC349*0.17)</f>
        <v/>
      </c>
      <c r="BE349" s="51" t="str">
        <f aca="false">IF(I349=6908,0,IF(BC349="","",BD349-((P349+L349-N349+Q349)*AY349)))</f>
        <v/>
      </c>
      <c r="BF349" s="53" t="str">
        <f aca="false">IF(B349="","",IF(OR(B349="",E349="Regime Normal"),0,(AI349-Q349)*VLOOKUP(R349,Dados!$X$98:$Y$108,2,0)))</f>
        <v/>
      </c>
      <c r="BG349" s="54" t="str">
        <f aca="false">IFERROR(VLOOKUP(I349,Dados!$AC$27:$AD$43,2,0),IF(B349="","",IF(D349&lt;&gt;"MT",IF(AND(AC349="SIM",Y349="Revenda"),"2403",IF(AND(AC349="SIM",Y349="Consumo"),"2407",IF(AND(AC349="NÃO",Y349="Revenda"),"2102",IF(AND(AC349="NÃO",Y349="Consumo"),"2556",)))),REPLACE(I349,1,1,1))))</f>
        <v/>
      </c>
    </row>
    <row r="350" customFormat="false" ht="12.8" hidden="false" customHeight="false" outlineLevel="0" collapsed="false">
      <c r="Y350" s="45"/>
      <c r="Z350" s="46" t="str">
        <f aca="false">IF(B350="","",(IFERROR(VLOOKUP(H350,Dados!A$3:B$15000,2,0),"Não Encontrado")))</f>
        <v/>
      </c>
      <c r="AA350" s="46" t="str">
        <f aca="false">IF(B350="","",(IFERROR(VLOOKUP(G350,Dados!C$3:E$15000,3,0),"Não Encontrado")))</f>
        <v/>
      </c>
      <c r="AB350" s="46" t="str">
        <f aca="false">IFERROR(IF(Z350&lt;&gt;"Não Encontrado",Z350,IF(AA350&lt;&gt;"Não Encontrado",AA350,"")),"")</f>
        <v/>
      </c>
      <c r="AC350" s="45" t="str">
        <f aca="false">IF(B350="","",IF(AB350="","NÃO","SIM"))</f>
        <v/>
      </c>
      <c r="AD350" s="45" t="str">
        <f aca="false">IFERROR(VLOOKUP(G350,Dados!$P$3:$R$500,3,0),"")</f>
        <v/>
      </c>
      <c r="AE350" s="45" t="str">
        <f aca="false">IFERROR(VLOOKUP(G350,Dados!$K$3:$L$500,2,0),"")</f>
        <v/>
      </c>
      <c r="AF350" s="45" t="str">
        <f aca="false">IFERROR(VLOOKUP(G350,Dados!$M$3:$N$500,2,0),"")</f>
        <v/>
      </c>
      <c r="AG350" s="45" t="str">
        <f aca="false">IF(F350="","",IF(AND(AD350="",AE350="",AF350=""),"-",IF(AND(AD350="BIT",AE350="",AF350=""),"BIT",IF(AND(AE350="ANEXO I",AD350="",AF350=""),"ANEXO I",IF(AND(AF350="ANEXO II",AD350="",AE350=""),"ANEXO II","Escolher")))))</f>
        <v/>
      </c>
      <c r="AH350" s="45" t="str">
        <f aca="false">IF(AG350&lt;&gt;"Pneus","",IFERROR(VLOOKUP(R350,Dados!$X$2:$Z$5,3,0)*(AI350-Q350),VLOOKUP(D350,Dados!$X$7:$Z$33,3,0)*(AI350-Q350)))</f>
        <v/>
      </c>
      <c r="AI350" s="47" t="str">
        <f aca="false">IF(B350="","",P350+Q350+O350+M350+L350-N350)</f>
        <v/>
      </c>
      <c r="AJ350" s="48" t="str">
        <f aca="false">IFERROR(IF(AND(AC350="SIM",AG350="-",Y350="REVENDA"),(AB350/1+1)*AI350,IF(AND(AC350="SIM",AG350="Pneus",Y350="REVENDA"),(AB350/1+1)*(AI350-AH350),"")),"")</f>
        <v/>
      </c>
      <c r="AK350" s="48" t="str">
        <f aca="false">IF(AJ350="","",AJ350*17%)</f>
        <v/>
      </c>
      <c r="AL350" s="48" t="str">
        <f aca="false">IFERROR(IF(AC350="NÃO","",IF(AK350="","",IF(E350="Simples Nacional",BF350,IF(T350=0.12,U350*0.5833337002,IF(T350=0,AI350*0.07,U350))))),"")</f>
        <v/>
      </c>
      <c r="AM350" s="47" t="str">
        <f aca="false">IFERROR(IF(AC350="NÃO","",IF(OR(AG350="-",AG350="Pneus"),AK350-AL350,"")),"")</f>
        <v/>
      </c>
      <c r="AN350" s="48" t="str">
        <f aca="false">IF(AND(Y350="REVENDA",AC350="SIM",AG350="BIT"),((AB350/1+1)*AI350)*0.4117,"")</f>
        <v/>
      </c>
      <c r="AO350" s="48" t="str">
        <f aca="false">IF(AN350="","",AN350*17%)</f>
        <v/>
      </c>
      <c r="AP350" s="49" t="str">
        <f aca="false">IF(AN350="","",IF(T350=0.12,(U350*0.4117)*0.4117,IF(T350=0,(AI350*0.07)*0.4117,U350*0.4117)))</f>
        <v/>
      </c>
      <c r="AQ350" s="47" t="str">
        <f aca="false">IF(AN350="","",AO350-AP350)</f>
        <v/>
      </c>
      <c r="AR350" s="50" t="str">
        <f aca="false">IFERROR(IF(AND(AC350="SIM",Y350="REVENDA",LEFT(AG350,5)="ANEXO")*OR(AE350="ANEXO I",AF350="ANEXO II"),VLOOKUP(H350,Dados!G:I,2,0),""),"INSERIR MVA")</f>
        <v/>
      </c>
      <c r="AS350" s="48" t="str">
        <f aca="false">IF(LEFT(AG350,5)="ANEXO",VLOOKUP(AG350,Dados!$X$111:$Z$112,2,0)*(AI350-Q350),"")</f>
        <v/>
      </c>
      <c r="AT350" s="48" t="str">
        <f aca="false">IFERROR(IF(AR350="","",(AI350*AR350)+AI350),"INSERIR MVA")</f>
        <v/>
      </c>
      <c r="AU350" s="48" t="str">
        <f aca="false">IF(AT350="","",IF(AY350=0.04,U350,AS350*AY350))</f>
        <v/>
      </c>
      <c r="AV350" s="47" t="str">
        <f aca="false">IFERROR(IF(AU350="","",(VLOOKUP(AG350,Dados!$X$111:$Z$112,3,0)*AT350*0.17)),"INSERIR MVA")</f>
        <v/>
      </c>
      <c r="AW350" s="47" t="str">
        <f aca="false">IFERROR(IF(AR350="","",AV350-AU350),"")</f>
        <v/>
      </c>
      <c r="AX350" s="51" t="str">
        <f aca="false">IFERROR(IF(AC350="NÃO","",IF(AM350&lt;&gt;"",AM350-W350,IF(AQ350&lt;&gt;"",AQ350-W350,IF(AW350&lt;&gt;"",AW350-W350,"")))),"")</f>
        <v/>
      </c>
      <c r="AY350" s="46" t="str">
        <f aca="false">IFERROR(IF(ISNA(VLOOKUP(R350,Dados!$X$2:$Y$5,2,0)),VLOOKUP(D350,Dados!$X$7:$Y$33,2,0),VLOOKUP(R350,Dados!$X$2:$Y$5,2,0)),"")</f>
        <v/>
      </c>
      <c r="AZ350" s="52" t="str">
        <f aca="false">IF(C350="","",IF(AND(Y350="CONSUMO",AC350="NÃO")*OR(AG350="-",AG350="BIT"),IF(E350&lt;&gt;"",(AI350-(P350+L350-N350+Q350)*AY350)/0.83),""))</f>
        <v/>
      </c>
      <c r="BA350" s="51" t="str">
        <f aca="false">IF(AZ350="","",AZ350*0.17-((P350+L350-N350+Q350)*AY350))</f>
        <v/>
      </c>
      <c r="BB350" s="51" t="str">
        <f aca="false">IF(AND(Y350="CONSUMO",AG350="ANEXO I",AY350&gt;4%),(AI350-(P350+L350-N350+Q350)*0.0514)/0.83*(0.5177)*(0.17)-AI350*0.0514,IF(AND(Y350="CONSUMO",AG350="ANEXO II",AY350&gt;4%),(AI350-(P350+L350-N350+Q350)*0.041)/0.83*(0.3295)*(0.17)-AI350*0.041,IF(AND(Y350="CONSUMO",AG350="ANEXO I",AY350=4%),(AI350-(P350+L350-N350+Q350)*0.04)/0.83*(0.5177)*(0.17)-AI350*0.04,IF(AND(Y350="CONSUMO",AG350="ANEXO II",AY350=4%),(AI350-(P350+L350-N350+Q350)*0.04)/0.83*(0.3295)*(0.17)-AI350*0.04,""))))</f>
        <v/>
      </c>
      <c r="BC350" s="51" t="str">
        <f aca="false">IF(C350="","",IF(AND(Y350="CONSUMO",AC350="SIM")*OR(AG350="-",AG350="BIT"),IF(E350&lt;&gt;"",(AI350-(P350+L350-N350+Q350)*AY350)/0.83),""))</f>
        <v/>
      </c>
      <c r="BD350" s="51" t="str">
        <f aca="false">IF(BC350="","",BC350*0.17)</f>
        <v/>
      </c>
      <c r="BE350" s="51" t="str">
        <f aca="false">IF(I350=6908,0,IF(BC350="","",BD350-((P350+L350-N350+Q350)*AY350)))</f>
        <v/>
      </c>
      <c r="BF350" s="53" t="str">
        <f aca="false">IF(B350="","",IF(OR(B350="",E350="Regime Normal"),0,(AI350-Q350)*VLOOKUP(R350,Dados!$X$98:$Y$108,2,0)))</f>
        <v/>
      </c>
      <c r="BG350" s="54" t="str">
        <f aca="false">IFERROR(VLOOKUP(I350,Dados!$AC$27:$AD$43,2,0),IF(B350="","",IF(D350&lt;&gt;"MT",IF(AND(AC350="SIM",Y350="Revenda"),"2403",IF(AND(AC350="SIM",Y350="Consumo"),"2407",IF(AND(AC350="NÃO",Y350="Revenda"),"2102",IF(AND(AC350="NÃO",Y350="Consumo"),"2556",)))),REPLACE(I350,1,1,1))))</f>
        <v/>
      </c>
    </row>
    <row r="351" customFormat="false" ht="12.8" hidden="false" customHeight="false" outlineLevel="0" collapsed="false">
      <c r="Y351" s="45"/>
      <c r="Z351" s="46" t="str">
        <f aca="false">IF(B351="","",(IFERROR(VLOOKUP(H351,Dados!A$3:B$15000,2,0),"Não Encontrado")))</f>
        <v/>
      </c>
      <c r="AA351" s="46" t="str">
        <f aca="false">IF(B351="","",(IFERROR(VLOOKUP(G351,Dados!C$3:E$15000,3,0),"Não Encontrado")))</f>
        <v/>
      </c>
      <c r="AB351" s="46" t="str">
        <f aca="false">IFERROR(IF(Z351&lt;&gt;"Não Encontrado",Z351,IF(AA351&lt;&gt;"Não Encontrado",AA351,"")),"")</f>
        <v/>
      </c>
      <c r="AC351" s="45" t="str">
        <f aca="false">IF(B351="","",IF(AB351="","NÃO","SIM"))</f>
        <v/>
      </c>
      <c r="AD351" s="45" t="str">
        <f aca="false">IFERROR(VLOOKUP(G351,Dados!$P$3:$R$500,3,0),"")</f>
        <v/>
      </c>
      <c r="AE351" s="45" t="str">
        <f aca="false">IFERROR(VLOOKUP(G351,Dados!$K$3:$L$500,2,0),"")</f>
        <v/>
      </c>
      <c r="AF351" s="45" t="str">
        <f aca="false">IFERROR(VLOOKUP(G351,Dados!$M$3:$N$500,2,0),"")</f>
        <v/>
      </c>
      <c r="AG351" s="45" t="str">
        <f aca="false">IF(F351="","",IF(AND(AD351="",AE351="",AF351=""),"-",IF(AND(AD351="BIT",AE351="",AF351=""),"BIT",IF(AND(AE351="ANEXO I",AD351="",AF351=""),"ANEXO I",IF(AND(AF351="ANEXO II",AD351="",AE351=""),"ANEXO II","Escolher")))))</f>
        <v/>
      </c>
      <c r="AH351" s="45" t="str">
        <f aca="false">IF(AG351&lt;&gt;"Pneus","",IFERROR(VLOOKUP(R351,Dados!$X$2:$Z$5,3,0)*(AI351-Q351),VLOOKUP(D351,Dados!$X$7:$Z$33,3,0)*(AI351-Q351)))</f>
        <v/>
      </c>
      <c r="AI351" s="47" t="str">
        <f aca="false">IF(B351="","",P351+Q351+O351+M351+L351-N351)</f>
        <v/>
      </c>
      <c r="AJ351" s="48" t="str">
        <f aca="false">IFERROR(IF(AND(AC351="SIM",AG351="-",Y351="REVENDA"),(AB351/1+1)*AI351,IF(AND(AC351="SIM",AG351="Pneus",Y351="REVENDA"),(AB351/1+1)*(AI351-AH351),"")),"")</f>
        <v/>
      </c>
      <c r="AK351" s="48" t="str">
        <f aca="false">IF(AJ351="","",AJ351*17%)</f>
        <v/>
      </c>
      <c r="AL351" s="48" t="str">
        <f aca="false">IFERROR(IF(AC351="NÃO","",IF(AK351="","",IF(E351="Simples Nacional",BF351,IF(T351=0.12,U351*0.5833337002,IF(T351=0,AI351*0.07,U351))))),"")</f>
        <v/>
      </c>
      <c r="AM351" s="47" t="str">
        <f aca="false">IFERROR(IF(AC351="NÃO","",IF(OR(AG351="-",AG351="Pneus"),AK351-AL351,"")),"")</f>
        <v/>
      </c>
      <c r="AN351" s="48" t="str">
        <f aca="false">IF(AND(Y351="REVENDA",AC351="SIM",AG351="BIT"),((AB351/1+1)*AI351)*0.4117,"")</f>
        <v/>
      </c>
      <c r="AO351" s="48" t="str">
        <f aca="false">IF(AN351="","",AN351*17%)</f>
        <v/>
      </c>
      <c r="AP351" s="49" t="str">
        <f aca="false">IF(AN351="","",IF(T351=0.12,(U351*0.4117)*0.4117,IF(T351=0,(AI351*0.07)*0.4117,U351*0.4117)))</f>
        <v/>
      </c>
      <c r="AQ351" s="47" t="str">
        <f aca="false">IF(AN351="","",AO351-AP351)</f>
        <v/>
      </c>
      <c r="AR351" s="50" t="str">
        <f aca="false">IFERROR(IF(AND(AC351="SIM",Y351="REVENDA",LEFT(AG351,5)="ANEXO")*OR(AE351="ANEXO I",AF351="ANEXO II"),VLOOKUP(H351,Dados!G:I,2,0),""),"INSERIR MVA")</f>
        <v/>
      </c>
      <c r="AS351" s="48" t="str">
        <f aca="false">IF(LEFT(AG351,5)="ANEXO",VLOOKUP(AG351,Dados!$X$111:$Z$112,2,0)*(AI351-Q351),"")</f>
        <v/>
      </c>
      <c r="AT351" s="48" t="str">
        <f aca="false">IFERROR(IF(AR351="","",(AI351*AR351)+AI351),"INSERIR MVA")</f>
        <v/>
      </c>
      <c r="AU351" s="48" t="str">
        <f aca="false">IF(AT351="","",IF(AY351=0.04,U351,AS351*AY351))</f>
        <v/>
      </c>
      <c r="AV351" s="47" t="str">
        <f aca="false">IFERROR(IF(AU351="","",(VLOOKUP(AG351,Dados!$X$111:$Z$112,3,0)*AT351*0.17)),"INSERIR MVA")</f>
        <v/>
      </c>
      <c r="AW351" s="47" t="str">
        <f aca="false">IFERROR(IF(AR351="","",AV351-AU351),"")</f>
        <v/>
      </c>
      <c r="AX351" s="51" t="str">
        <f aca="false">IFERROR(IF(AC351="NÃO","",IF(AM351&lt;&gt;"",AM351-W351,IF(AQ351&lt;&gt;"",AQ351-W351,IF(AW351&lt;&gt;"",AW351-W351,"")))),"")</f>
        <v/>
      </c>
      <c r="AY351" s="46" t="str">
        <f aca="false">IFERROR(IF(ISNA(VLOOKUP(R351,Dados!$X$2:$Y$5,2,0)),VLOOKUP(D351,Dados!$X$7:$Y$33,2,0),VLOOKUP(R351,Dados!$X$2:$Y$5,2,0)),"")</f>
        <v/>
      </c>
      <c r="AZ351" s="52" t="str">
        <f aca="false">IF(C351="","",IF(AND(Y351="CONSUMO",AC351="NÃO")*OR(AG351="-",AG351="BIT"),IF(E351&lt;&gt;"",(AI351-(P351+L351-N351+Q351)*AY351)/0.83),""))</f>
        <v/>
      </c>
      <c r="BA351" s="51" t="str">
        <f aca="false">IF(AZ351="","",AZ351*0.17-((P351+L351-N351+Q351)*AY351))</f>
        <v/>
      </c>
      <c r="BB351" s="51" t="str">
        <f aca="false">IF(AND(Y351="CONSUMO",AG351="ANEXO I",AY351&gt;4%),(AI351-(P351+L351-N351+Q351)*0.0514)/0.83*(0.5177)*(0.17)-AI351*0.0514,IF(AND(Y351="CONSUMO",AG351="ANEXO II",AY351&gt;4%),(AI351-(P351+L351-N351+Q351)*0.041)/0.83*(0.3295)*(0.17)-AI351*0.041,IF(AND(Y351="CONSUMO",AG351="ANEXO I",AY351=4%),(AI351-(P351+L351-N351+Q351)*0.04)/0.83*(0.5177)*(0.17)-AI351*0.04,IF(AND(Y351="CONSUMO",AG351="ANEXO II",AY351=4%),(AI351-(P351+L351-N351+Q351)*0.04)/0.83*(0.3295)*(0.17)-AI351*0.04,""))))</f>
        <v/>
      </c>
      <c r="BC351" s="51" t="str">
        <f aca="false">IF(C351="","",IF(AND(Y351="CONSUMO",AC351="SIM")*OR(AG351="-",AG351="BIT"),IF(E351&lt;&gt;"",(AI351-(P351+L351-N351+Q351)*AY351)/0.83),""))</f>
        <v/>
      </c>
      <c r="BD351" s="51" t="str">
        <f aca="false">IF(BC351="","",BC351*0.17)</f>
        <v/>
      </c>
      <c r="BE351" s="51" t="str">
        <f aca="false">IF(I351=6908,0,IF(BC351="","",BD351-((P351+L351-N351+Q351)*AY351)))</f>
        <v/>
      </c>
      <c r="BF351" s="53" t="str">
        <f aca="false">IF(B351="","",IF(OR(B351="",E351="Regime Normal"),0,(AI351-Q351)*VLOOKUP(R351,Dados!$X$98:$Y$108,2,0)))</f>
        <v/>
      </c>
      <c r="BG351" s="54" t="str">
        <f aca="false">IFERROR(VLOOKUP(I351,Dados!$AC$27:$AD$43,2,0),IF(B351="","",IF(D351&lt;&gt;"MT",IF(AND(AC351="SIM",Y351="Revenda"),"2403",IF(AND(AC351="SIM",Y351="Consumo"),"2407",IF(AND(AC351="NÃO",Y351="Revenda"),"2102",IF(AND(AC351="NÃO",Y351="Consumo"),"2556",)))),REPLACE(I351,1,1,1))))</f>
        <v/>
      </c>
    </row>
    <row r="352" customFormat="false" ht="12.8" hidden="false" customHeight="false" outlineLevel="0" collapsed="false">
      <c r="Y352" s="45"/>
      <c r="Z352" s="46" t="str">
        <f aca="false">IF(B352="","",(IFERROR(VLOOKUP(H352,Dados!A$3:B$15000,2,0),"Não Encontrado")))</f>
        <v/>
      </c>
      <c r="AA352" s="46" t="str">
        <f aca="false">IF(B352="","",(IFERROR(VLOOKUP(G352,Dados!C$3:E$15000,3,0),"Não Encontrado")))</f>
        <v/>
      </c>
      <c r="AB352" s="46" t="str">
        <f aca="false">IFERROR(IF(Z352&lt;&gt;"Não Encontrado",Z352,IF(AA352&lt;&gt;"Não Encontrado",AA352,"")),"")</f>
        <v/>
      </c>
      <c r="AC352" s="45" t="str">
        <f aca="false">IF(B352="","",IF(AB352="","NÃO","SIM"))</f>
        <v/>
      </c>
      <c r="AD352" s="45" t="str">
        <f aca="false">IFERROR(VLOOKUP(G352,Dados!$P$3:$R$500,3,0),"")</f>
        <v/>
      </c>
      <c r="AE352" s="45" t="str">
        <f aca="false">IFERROR(VLOOKUP(G352,Dados!$K$3:$L$500,2,0),"")</f>
        <v/>
      </c>
      <c r="AF352" s="45" t="str">
        <f aca="false">IFERROR(VLOOKUP(G352,Dados!$M$3:$N$500,2,0),"")</f>
        <v/>
      </c>
      <c r="AG352" s="45" t="str">
        <f aca="false">IF(F352="","",IF(AND(AD352="",AE352="",AF352=""),"-",IF(AND(AD352="BIT",AE352="",AF352=""),"BIT",IF(AND(AE352="ANEXO I",AD352="",AF352=""),"ANEXO I",IF(AND(AF352="ANEXO II",AD352="",AE352=""),"ANEXO II","Escolher")))))</f>
        <v/>
      </c>
      <c r="AH352" s="45" t="str">
        <f aca="false">IF(AG352&lt;&gt;"Pneus","",IFERROR(VLOOKUP(R352,Dados!$X$2:$Z$5,3,0)*(AI352-Q352),VLOOKUP(D352,Dados!$X$7:$Z$33,3,0)*(AI352-Q352)))</f>
        <v/>
      </c>
      <c r="AI352" s="47" t="str">
        <f aca="false">IF(B352="","",P352+Q352+O352+M352+L352-N352)</f>
        <v/>
      </c>
      <c r="AJ352" s="48" t="str">
        <f aca="false">IFERROR(IF(AND(AC352="SIM",AG352="-",Y352="REVENDA"),(AB352/1+1)*AI352,IF(AND(AC352="SIM",AG352="Pneus",Y352="REVENDA"),(AB352/1+1)*(AI352-AH352),"")),"")</f>
        <v/>
      </c>
      <c r="AK352" s="48" t="str">
        <f aca="false">IF(AJ352="","",AJ352*17%)</f>
        <v/>
      </c>
      <c r="AL352" s="48" t="str">
        <f aca="false">IFERROR(IF(AC352="NÃO","",IF(AK352="","",IF(E352="Simples Nacional",BF352,IF(T352=0.12,U352*0.5833337002,IF(T352=0,AI352*0.07,U352))))),"")</f>
        <v/>
      </c>
      <c r="AM352" s="47" t="str">
        <f aca="false">IFERROR(IF(AC352="NÃO","",IF(OR(AG352="-",AG352="Pneus"),AK352-AL352,"")),"")</f>
        <v/>
      </c>
      <c r="AN352" s="48" t="str">
        <f aca="false">IF(AND(Y352="REVENDA",AC352="SIM",AG352="BIT"),((AB352/1+1)*AI352)*0.4117,"")</f>
        <v/>
      </c>
      <c r="AO352" s="48" t="str">
        <f aca="false">IF(AN352="","",AN352*17%)</f>
        <v/>
      </c>
      <c r="AP352" s="49" t="str">
        <f aca="false">IF(AN352="","",IF(T352=0.12,(U352*0.4117)*0.4117,IF(T352=0,(AI352*0.07)*0.4117,U352*0.4117)))</f>
        <v/>
      </c>
      <c r="AQ352" s="47" t="str">
        <f aca="false">IF(AN352="","",AO352-AP352)</f>
        <v/>
      </c>
      <c r="AR352" s="50" t="str">
        <f aca="false">IFERROR(IF(AND(AC352="SIM",Y352="REVENDA",LEFT(AG352,5)="ANEXO")*OR(AE352="ANEXO I",AF352="ANEXO II"),VLOOKUP(H352,Dados!G:I,2,0),""),"INSERIR MVA")</f>
        <v/>
      </c>
      <c r="AS352" s="48" t="str">
        <f aca="false">IF(LEFT(AG352,5)="ANEXO",VLOOKUP(AG352,Dados!$X$111:$Z$112,2,0)*(AI352-Q352),"")</f>
        <v/>
      </c>
      <c r="AT352" s="48" t="str">
        <f aca="false">IFERROR(IF(AR352="","",(AI352*AR352)+AI352),"INSERIR MVA")</f>
        <v/>
      </c>
      <c r="AU352" s="48" t="str">
        <f aca="false">IF(AT352="","",IF(AY352=0.04,U352,AS352*AY352))</f>
        <v/>
      </c>
      <c r="AV352" s="47" t="str">
        <f aca="false">IFERROR(IF(AU352="","",(VLOOKUP(AG352,Dados!$X$111:$Z$112,3,0)*AT352*0.17)),"INSERIR MVA")</f>
        <v/>
      </c>
      <c r="AW352" s="47" t="str">
        <f aca="false">IFERROR(IF(AR352="","",AV352-AU352),"")</f>
        <v/>
      </c>
      <c r="AX352" s="51" t="str">
        <f aca="false">IFERROR(IF(AC352="NÃO","",IF(AM352&lt;&gt;"",AM352-W352,IF(AQ352&lt;&gt;"",AQ352-W352,IF(AW352&lt;&gt;"",AW352-W352,"")))),"")</f>
        <v/>
      </c>
      <c r="AY352" s="46" t="str">
        <f aca="false">IFERROR(IF(ISNA(VLOOKUP(R352,Dados!$X$2:$Y$5,2,0)),VLOOKUP(D352,Dados!$X$7:$Y$33,2,0),VLOOKUP(R352,Dados!$X$2:$Y$5,2,0)),"")</f>
        <v/>
      </c>
      <c r="AZ352" s="52" t="str">
        <f aca="false">IF(C352="","",IF(AND(Y352="CONSUMO",AC352="NÃO")*OR(AG352="-",AG352="BIT"),IF(E352&lt;&gt;"",(AI352-(P352+L352-N352+Q352)*AY352)/0.83),""))</f>
        <v/>
      </c>
      <c r="BA352" s="51" t="str">
        <f aca="false">IF(AZ352="","",AZ352*0.17-((P352+L352-N352+Q352)*AY352))</f>
        <v/>
      </c>
      <c r="BB352" s="51" t="str">
        <f aca="false">IF(AND(Y352="CONSUMO",AG352="ANEXO I",AY352&gt;4%),(AI352-(P352+L352-N352+Q352)*0.0514)/0.83*(0.5177)*(0.17)-AI352*0.0514,IF(AND(Y352="CONSUMO",AG352="ANEXO II",AY352&gt;4%),(AI352-(P352+L352-N352+Q352)*0.041)/0.83*(0.3295)*(0.17)-AI352*0.041,IF(AND(Y352="CONSUMO",AG352="ANEXO I",AY352=4%),(AI352-(P352+L352-N352+Q352)*0.04)/0.83*(0.5177)*(0.17)-AI352*0.04,IF(AND(Y352="CONSUMO",AG352="ANEXO II",AY352=4%),(AI352-(P352+L352-N352+Q352)*0.04)/0.83*(0.3295)*(0.17)-AI352*0.04,""))))</f>
        <v/>
      </c>
      <c r="BC352" s="51" t="str">
        <f aca="false">IF(C352="","",IF(AND(Y352="CONSUMO",AC352="SIM")*OR(AG352="-",AG352="BIT"),IF(E352&lt;&gt;"",(AI352-(P352+L352-N352+Q352)*AY352)/0.83),""))</f>
        <v/>
      </c>
      <c r="BD352" s="51" t="str">
        <f aca="false">IF(BC352="","",BC352*0.17)</f>
        <v/>
      </c>
      <c r="BE352" s="51" t="str">
        <f aca="false">IF(I352=6908,0,IF(BC352="","",BD352-((P352+L352-N352+Q352)*AY352)))</f>
        <v/>
      </c>
      <c r="BF352" s="53" t="str">
        <f aca="false">IF(B352="","",IF(OR(B352="",E352="Regime Normal"),0,(AI352-Q352)*VLOOKUP(R352,Dados!$X$98:$Y$108,2,0)))</f>
        <v/>
      </c>
      <c r="BG352" s="54" t="str">
        <f aca="false">IFERROR(VLOOKUP(I352,Dados!$AC$27:$AD$43,2,0),IF(B352="","",IF(D352&lt;&gt;"MT",IF(AND(AC352="SIM",Y352="Revenda"),"2403",IF(AND(AC352="SIM",Y352="Consumo"),"2407",IF(AND(AC352="NÃO",Y352="Revenda"),"2102",IF(AND(AC352="NÃO",Y352="Consumo"),"2556",)))),REPLACE(I352,1,1,1))))</f>
        <v/>
      </c>
    </row>
    <row r="353" customFormat="false" ht="12.8" hidden="false" customHeight="false" outlineLevel="0" collapsed="false">
      <c r="Y353" s="45"/>
      <c r="Z353" s="46" t="str">
        <f aca="false">IF(B353="","",(IFERROR(VLOOKUP(H353,Dados!A$3:B$15000,2,0),"Não Encontrado")))</f>
        <v/>
      </c>
      <c r="AA353" s="46" t="str">
        <f aca="false">IF(B353="","",(IFERROR(VLOOKUP(G353,Dados!C$3:E$15000,3,0),"Não Encontrado")))</f>
        <v/>
      </c>
      <c r="AB353" s="46" t="str">
        <f aca="false">IFERROR(IF(Z353&lt;&gt;"Não Encontrado",Z353,IF(AA353&lt;&gt;"Não Encontrado",AA353,"")),"")</f>
        <v/>
      </c>
      <c r="AC353" s="45" t="str">
        <f aca="false">IF(B353="","",IF(AB353="","NÃO","SIM"))</f>
        <v/>
      </c>
      <c r="AD353" s="45" t="str">
        <f aca="false">IFERROR(VLOOKUP(G353,Dados!$P$3:$R$500,3,0),"")</f>
        <v/>
      </c>
      <c r="AE353" s="45" t="str">
        <f aca="false">IFERROR(VLOOKUP(G353,Dados!$K$3:$L$500,2,0),"")</f>
        <v/>
      </c>
      <c r="AF353" s="45" t="str">
        <f aca="false">IFERROR(VLOOKUP(G353,Dados!$M$3:$N$500,2,0),"")</f>
        <v/>
      </c>
      <c r="AG353" s="45" t="str">
        <f aca="false">IF(F353="","",IF(AND(AD353="",AE353="",AF353=""),"-",IF(AND(AD353="BIT",AE353="",AF353=""),"BIT",IF(AND(AE353="ANEXO I",AD353="",AF353=""),"ANEXO I",IF(AND(AF353="ANEXO II",AD353="",AE353=""),"ANEXO II","Escolher")))))</f>
        <v/>
      </c>
      <c r="AH353" s="45" t="str">
        <f aca="false">IF(AG353&lt;&gt;"Pneus","",IFERROR(VLOOKUP(R353,Dados!$X$2:$Z$5,3,0)*(AI353-Q353),VLOOKUP(D353,Dados!$X$7:$Z$33,3,0)*(AI353-Q353)))</f>
        <v/>
      </c>
      <c r="AI353" s="47" t="str">
        <f aca="false">IF(B353="","",P353+Q353+O353+M353+L353-N353)</f>
        <v/>
      </c>
      <c r="AJ353" s="48" t="str">
        <f aca="false">IFERROR(IF(AND(AC353="SIM",AG353="-",Y353="REVENDA"),(AB353/1+1)*AI353,IF(AND(AC353="SIM",AG353="Pneus",Y353="REVENDA"),(AB353/1+1)*(AI353-AH353),"")),"")</f>
        <v/>
      </c>
      <c r="AK353" s="48" t="str">
        <f aca="false">IF(AJ353="","",AJ353*17%)</f>
        <v/>
      </c>
      <c r="AL353" s="48" t="str">
        <f aca="false">IFERROR(IF(AC353="NÃO","",IF(AK353="","",IF(E353="Simples Nacional",BF353,IF(T353=0.12,U353*0.5833337002,IF(T353=0,AI353*0.07,U353))))),"")</f>
        <v/>
      </c>
      <c r="AM353" s="47" t="str">
        <f aca="false">IFERROR(IF(AC353="NÃO","",IF(OR(AG353="-",AG353="Pneus"),AK353-AL353,"")),"")</f>
        <v/>
      </c>
      <c r="AN353" s="48" t="str">
        <f aca="false">IF(AND(Y353="REVENDA",AC353="SIM",AG353="BIT"),((AB353/1+1)*AI353)*0.4117,"")</f>
        <v/>
      </c>
      <c r="AO353" s="48" t="str">
        <f aca="false">IF(AN353="","",AN353*17%)</f>
        <v/>
      </c>
      <c r="AP353" s="49" t="str">
        <f aca="false">IF(AN353="","",IF(T353=0.12,(U353*0.4117)*0.4117,IF(T353=0,(AI353*0.07)*0.4117,U353*0.4117)))</f>
        <v/>
      </c>
      <c r="AQ353" s="47" t="str">
        <f aca="false">IF(AN353="","",AO353-AP353)</f>
        <v/>
      </c>
      <c r="AR353" s="50" t="str">
        <f aca="false">IFERROR(IF(AND(AC353="SIM",Y353="REVENDA",LEFT(AG353,5)="ANEXO")*OR(AE353="ANEXO I",AF353="ANEXO II"),VLOOKUP(H353,Dados!G:I,2,0),""),"INSERIR MVA")</f>
        <v/>
      </c>
      <c r="AS353" s="48" t="str">
        <f aca="false">IF(LEFT(AG353,5)="ANEXO",VLOOKUP(AG353,Dados!$X$111:$Z$112,2,0)*(AI353-Q353),"")</f>
        <v/>
      </c>
      <c r="AT353" s="48" t="str">
        <f aca="false">IFERROR(IF(AR353="","",(AI353*AR353)+AI353),"INSERIR MVA")</f>
        <v/>
      </c>
      <c r="AU353" s="48" t="str">
        <f aca="false">IF(AT353="","",IF(AY353=0.04,U353,AS353*AY353))</f>
        <v/>
      </c>
      <c r="AV353" s="47" t="str">
        <f aca="false">IFERROR(IF(AU353="","",(VLOOKUP(AG353,Dados!$X$111:$Z$112,3,0)*AT353*0.17)),"INSERIR MVA")</f>
        <v/>
      </c>
      <c r="AW353" s="47" t="str">
        <f aca="false">IFERROR(IF(AR353="","",AV353-AU353),"")</f>
        <v/>
      </c>
      <c r="AX353" s="51" t="str">
        <f aca="false">IFERROR(IF(AC353="NÃO","",IF(AM353&lt;&gt;"",AM353-W353,IF(AQ353&lt;&gt;"",AQ353-W353,IF(AW353&lt;&gt;"",AW353-W353,"")))),"")</f>
        <v/>
      </c>
      <c r="AY353" s="46" t="str">
        <f aca="false">IFERROR(IF(ISNA(VLOOKUP(R353,Dados!$X$2:$Y$5,2,0)),VLOOKUP(D353,Dados!$X$7:$Y$33,2,0),VLOOKUP(R353,Dados!$X$2:$Y$5,2,0)),"")</f>
        <v/>
      </c>
      <c r="AZ353" s="52" t="str">
        <f aca="false">IF(C353="","",IF(AND(Y353="CONSUMO",AC353="NÃO")*OR(AG353="-",AG353="BIT"),IF(E353&lt;&gt;"",(AI353-(P353+L353-N353+Q353)*AY353)/0.83),""))</f>
        <v/>
      </c>
      <c r="BA353" s="51" t="str">
        <f aca="false">IF(AZ353="","",AZ353*0.17-((P353+L353-N353+Q353)*AY353))</f>
        <v/>
      </c>
      <c r="BB353" s="51" t="str">
        <f aca="false">IF(AND(Y353="CONSUMO",AG353="ANEXO I",AY353&gt;4%),(AI353-(P353+L353-N353+Q353)*0.0514)/0.83*(0.5177)*(0.17)-AI353*0.0514,IF(AND(Y353="CONSUMO",AG353="ANEXO II",AY353&gt;4%),(AI353-(P353+L353-N353+Q353)*0.041)/0.83*(0.3295)*(0.17)-AI353*0.041,IF(AND(Y353="CONSUMO",AG353="ANEXO I",AY353=4%),(AI353-(P353+L353-N353+Q353)*0.04)/0.83*(0.5177)*(0.17)-AI353*0.04,IF(AND(Y353="CONSUMO",AG353="ANEXO II",AY353=4%),(AI353-(P353+L353-N353+Q353)*0.04)/0.83*(0.3295)*(0.17)-AI353*0.04,""))))</f>
        <v/>
      </c>
      <c r="BC353" s="51" t="str">
        <f aca="false">IF(C353="","",IF(AND(Y353="CONSUMO",AC353="SIM")*OR(AG353="-",AG353="BIT"),IF(E353&lt;&gt;"",(AI353-(P353+L353-N353+Q353)*AY353)/0.83),""))</f>
        <v/>
      </c>
      <c r="BD353" s="51" t="str">
        <f aca="false">IF(BC353="","",BC353*0.17)</f>
        <v/>
      </c>
      <c r="BE353" s="51" t="str">
        <f aca="false">IF(I353=6908,0,IF(BC353="","",BD353-((P353+L353-N353+Q353)*AY353)))</f>
        <v/>
      </c>
      <c r="BF353" s="53" t="str">
        <f aca="false">IF(B353="","",IF(OR(B353="",E353="Regime Normal"),0,(AI353-Q353)*VLOOKUP(R353,Dados!$X$98:$Y$108,2,0)))</f>
        <v/>
      </c>
      <c r="BG353" s="54" t="str">
        <f aca="false">IFERROR(VLOOKUP(I353,Dados!$AC$27:$AD$43,2,0),IF(B353="","",IF(D353&lt;&gt;"MT",IF(AND(AC353="SIM",Y353="Revenda"),"2403",IF(AND(AC353="SIM",Y353="Consumo"),"2407",IF(AND(AC353="NÃO",Y353="Revenda"),"2102",IF(AND(AC353="NÃO",Y353="Consumo"),"2556",)))),REPLACE(I353,1,1,1))))</f>
        <v/>
      </c>
    </row>
    <row r="354" customFormat="false" ht="12.8" hidden="false" customHeight="false" outlineLevel="0" collapsed="false">
      <c r="Y354" s="45"/>
      <c r="Z354" s="46" t="str">
        <f aca="false">IF(B354="","",(IFERROR(VLOOKUP(H354,Dados!A$3:B$15000,2,0),"Não Encontrado")))</f>
        <v/>
      </c>
      <c r="AA354" s="46" t="str">
        <f aca="false">IF(B354="","",(IFERROR(VLOOKUP(G354,Dados!C$3:E$15000,3,0),"Não Encontrado")))</f>
        <v/>
      </c>
      <c r="AB354" s="46" t="str">
        <f aca="false">IFERROR(IF(Z354&lt;&gt;"Não Encontrado",Z354,IF(AA354&lt;&gt;"Não Encontrado",AA354,"")),"")</f>
        <v/>
      </c>
      <c r="AC354" s="45" t="str">
        <f aca="false">IF(B354="","",IF(AB354="","NÃO","SIM"))</f>
        <v/>
      </c>
      <c r="AD354" s="45" t="str">
        <f aca="false">IFERROR(VLOOKUP(G354,Dados!$P$3:$R$500,3,0),"")</f>
        <v/>
      </c>
      <c r="AE354" s="45" t="str">
        <f aca="false">IFERROR(VLOOKUP(G354,Dados!$K$3:$L$500,2,0),"")</f>
        <v/>
      </c>
      <c r="AF354" s="45" t="str">
        <f aca="false">IFERROR(VLOOKUP(G354,Dados!$M$3:$N$500,2,0),"")</f>
        <v/>
      </c>
      <c r="AG354" s="45" t="str">
        <f aca="false">IF(F354="","",IF(AND(AD354="",AE354="",AF354=""),"-",IF(AND(AD354="BIT",AE354="",AF354=""),"BIT",IF(AND(AE354="ANEXO I",AD354="",AF354=""),"ANEXO I",IF(AND(AF354="ANEXO II",AD354="",AE354=""),"ANEXO II","Escolher")))))</f>
        <v/>
      </c>
      <c r="AH354" s="45" t="str">
        <f aca="false">IF(AG354&lt;&gt;"Pneus","",IFERROR(VLOOKUP(R354,Dados!$X$2:$Z$5,3,0)*(AI354-Q354),VLOOKUP(D354,Dados!$X$7:$Z$33,3,0)*(AI354-Q354)))</f>
        <v/>
      </c>
      <c r="AI354" s="47" t="str">
        <f aca="false">IF(B354="","",P354+Q354+O354+M354+L354-N354)</f>
        <v/>
      </c>
      <c r="AJ354" s="48" t="str">
        <f aca="false">IFERROR(IF(AND(AC354="SIM",AG354="-",Y354="REVENDA"),(AB354/1+1)*AI354,IF(AND(AC354="SIM",AG354="Pneus",Y354="REVENDA"),(AB354/1+1)*(AI354-AH354),"")),"")</f>
        <v/>
      </c>
      <c r="AK354" s="48" t="str">
        <f aca="false">IF(AJ354="","",AJ354*17%)</f>
        <v/>
      </c>
      <c r="AL354" s="48" t="str">
        <f aca="false">IFERROR(IF(AC354="NÃO","",IF(AK354="","",IF(E354="Simples Nacional",BF354,IF(T354=0.12,U354*0.5833337002,IF(T354=0,AI354*0.07,U354))))),"")</f>
        <v/>
      </c>
      <c r="AM354" s="47" t="str">
        <f aca="false">IFERROR(IF(AC354="NÃO","",IF(OR(AG354="-",AG354="Pneus"),AK354-AL354,"")),"")</f>
        <v/>
      </c>
      <c r="AN354" s="48" t="str">
        <f aca="false">IF(AND(Y354="REVENDA",AC354="SIM",AG354="BIT"),((AB354/1+1)*AI354)*0.4117,"")</f>
        <v/>
      </c>
      <c r="AO354" s="48" t="str">
        <f aca="false">IF(AN354="","",AN354*17%)</f>
        <v/>
      </c>
      <c r="AP354" s="49" t="str">
        <f aca="false">IF(AN354="","",IF(T354=0.12,(U354*0.4117)*0.4117,IF(T354=0,(AI354*0.07)*0.4117,U354*0.4117)))</f>
        <v/>
      </c>
      <c r="AQ354" s="47" t="str">
        <f aca="false">IF(AN354="","",AO354-AP354)</f>
        <v/>
      </c>
      <c r="AR354" s="50" t="str">
        <f aca="false">IFERROR(IF(AND(AC354="SIM",Y354="REVENDA",LEFT(AG354,5)="ANEXO")*OR(AE354="ANEXO I",AF354="ANEXO II"),VLOOKUP(H354,Dados!G:I,2,0),""),"INSERIR MVA")</f>
        <v/>
      </c>
      <c r="AS354" s="48" t="str">
        <f aca="false">IF(LEFT(AG354,5)="ANEXO",VLOOKUP(AG354,Dados!$X$111:$Z$112,2,0)*(AI354-Q354),"")</f>
        <v/>
      </c>
      <c r="AT354" s="48" t="str">
        <f aca="false">IFERROR(IF(AR354="","",(AI354*AR354)+AI354),"INSERIR MVA")</f>
        <v/>
      </c>
      <c r="AU354" s="48" t="str">
        <f aca="false">IF(AT354="","",IF(AY354=0.04,U354,AS354*AY354))</f>
        <v/>
      </c>
      <c r="AV354" s="47" t="str">
        <f aca="false">IFERROR(IF(AU354="","",(VLOOKUP(AG354,Dados!$X$111:$Z$112,3,0)*AT354*0.17)),"INSERIR MVA")</f>
        <v/>
      </c>
      <c r="AW354" s="47" t="str">
        <f aca="false">IFERROR(IF(AR354="","",AV354-AU354),"")</f>
        <v/>
      </c>
      <c r="AX354" s="51" t="str">
        <f aca="false">IFERROR(IF(AC354="NÃO","",IF(AM354&lt;&gt;"",AM354-W354,IF(AQ354&lt;&gt;"",AQ354-W354,IF(AW354&lt;&gt;"",AW354-W354,"")))),"")</f>
        <v/>
      </c>
      <c r="AY354" s="46" t="str">
        <f aca="false">IFERROR(IF(ISNA(VLOOKUP(R354,Dados!$X$2:$Y$5,2,0)),VLOOKUP(D354,Dados!$X$7:$Y$33,2,0),VLOOKUP(R354,Dados!$X$2:$Y$5,2,0)),"")</f>
        <v/>
      </c>
      <c r="AZ354" s="52" t="str">
        <f aca="false">IF(C354="","",IF(AND(Y354="CONSUMO",AC354="NÃO")*OR(AG354="-",AG354="BIT"),IF(E354&lt;&gt;"",(AI354-(P354+L354-N354+Q354)*AY354)/0.83),""))</f>
        <v/>
      </c>
      <c r="BA354" s="51" t="str">
        <f aca="false">IF(AZ354="","",AZ354*0.17-((P354+L354-N354+Q354)*AY354))</f>
        <v/>
      </c>
      <c r="BB354" s="51" t="str">
        <f aca="false">IF(AND(Y354="CONSUMO",AG354="ANEXO I",AY354&gt;4%),(AI354-(P354+L354-N354+Q354)*0.0514)/0.83*(0.5177)*(0.17)-AI354*0.0514,IF(AND(Y354="CONSUMO",AG354="ANEXO II",AY354&gt;4%),(AI354-(P354+L354-N354+Q354)*0.041)/0.83*(0.3295)*(0.17)-AI354*0.041,IF(AND(Y354="CONSUMO",AG354="ANEXO I",AY354=4%),(AI354-(P354+L354-N354+Q354)*0.04)/0.83*(0.5177)*(0.17)-AI354*0.04,IF(AND(Y354="CONSUMO",AG354="ANEXO II",AY354=4%),(AI354-(P354+L354-N354+Q354)*0.04)/0.83*(0.3295)*(0.17)-AI354*0.04,""))))</f>
        <v/>
      </c>
      <c r="BC354" s="51" t="str">
        <f aca="false">IF(C354="","",IF(AND(Y354="CONSUMO",AC354="SIM")*OR(AG354="-",AG354="BIT"),IF(E354&lt;&gt;"",(AI354-(P354+L354-N354+Q354)*AY354)/0.83),""))</f>
        <v/>
      </c>
      <c r="BD354" s="51" t="str">
        <f aca="false">IF(BC354="","",BC354*0.17)</f>
        <v/>
      </c>
      <c r="BE354" s="51" t="str">
        <f aca="false">IF(I354=6908,0,IF(BC354="","",BD354-((P354+L354-N354+Q354)*AY354)))</f>
        <v/>
      </c>
      <c r="BF354" s="53" t="str">
        <f aca="false">IF(B354="","",IF(OR(B354="",E354="Regime Normal"),0,(AI354-Q354)*VLOOKUP(R354,Dados!$X$98:$Y$108,2,0)))</f>
        <v/>
      </c>
      <c r="BG354" s="54" t="str">
        <f aca="false">IFERROR(VLOOKUP(I354,Dados!$AC$27:$AD$43,2,0),IF(B354="","",IF(D354&lt;&gt;"MT",IF(AND(AC354="SIM",Y354="Revenda"),"2403",IF(AND(AC354="SIM",Y354="Consumo"),"2407",IF(AND(AC354="NÃO",Y354="Revenda"),"2102",IF(AND(AC354="NÃO",Y354="Consumo"),"2556",)))),REPLACE(I354,1,1,1))))</f>
        <v/>
      </c>
    </row>
    <row r="355" customFormat="false" ht="12.8" hidden="false" customHeight="false" outlineLevel="0" collapsed="false">
      <c r="Y355" s="45"/>
      <c r="Z355" s="46" t="str">
        <f aca="false">IF(B355="","",(IFERROR(VLOOKUP(H355,Dados!A$3:B$15000,2,0),"Não Encontrado")))</f>
        <v/>
      </c>
      <c r="AA355" s="46" t="str">
        <f aca="false">IF(B355="","",(IFERROR(VLOOKUP(G355,Dados!C$3:E$15000,3,0),"Não Encontrado")))</f>
        <v/>
      </c>
      <c r="AB355" s="46" t="str">
        <f aca="false">IFERROR(IF(Z355&lt;&gt;"Não Encontrado",Z355,IF(AA355&lt;&gt;"Não Encontrado",AA355,"")),"")</f>
        <v/>
      </c>
      <c r="AC355" s="45" t="str">
        <f aca="false">IF(B355="","",IF(AB355="","NÃO","SIM"))</f>
        <v/>
      </c>
      <c r="AD355" s="45" t="str">
        <f aca="false">IFERROR(VLOOKUP(G355,Dados!$P$3:$R$500,3,0),"")</f>
        <v/>
      </c>
      <c r="AE355" s="45" t="str">
        <f aca="false">IFERROR(VLOOKUP(G355,Dados!$K$3:$L$500,2,0),"")</f>
        <v/>
      </c>
      <c r="AF355" s="45" t="str">
        <f aca="false">IFERROR(VLOOKUP(G355,Dados!$M$3:$N$500,2,0),"")</f>
        <v/>
      </c>
      <c r="AG355" s="45" t="str">
        <f aca="false">IF(F355="","",IF(AND(AD355="",AE355="",AF355=""),"-",IF(AND(AD355="BIT",AE355="",AF355=""),"BIT",IF(AND(AE355="ANEXO I",AD355="",AF355=""),"ANEXO I",IF(AND(AF355="ANEXO II",AD355="",AE355=""),"ANEXO II","Escolher")))))</f>
        <v/>
      </c>
      <c r="AH355" s="45" t="str">
        <f aca="false">IF(AG355&lt;&gt;"Pneus","",IFERROR(VLOOKUP(R355,Dados!$X$2:$Z$5,3,0)*(AI355-Q355),VLOOKUP(D355,Dados!$X$7:$Z$33,3,0)*(AI355-Q355)))</f>
        <v/>
      </c>
      <c r="AI355" s="47" t="str">
        <f aca="false">IF(B355="","",P355+Q355+O355+M355+L355-N355)</f>
        <v/>
      </c>
      <c r="AJ355" s="48" t="str">
        <f aca="false">IFERROR(IF(AND(AC355="SIM",AG355="-",Y355="REVENDA"),(AB355/1+1)*AI355,IF(AND(AC355="SIM",AG355="Pneus",Y355="REVENDA"),(AB355/1+1)*(AI355-AH355),"")),"")</f>
        <v/>
      </c>
      <c r="AK355" s="48" t="str">
        <f aca="false">IF(AJ355="","",AJ355*17%)</f>
        <v/>
      </c>
      <c r="AL355" s="48" t="str">
        <f aca="false">IFERROR(IF(AC355="NÃO","",IF(AK355="","",IF(E355="Simples Nacional",BF355,IF(T355=0.12,U355*0.5833337002,IF(T355=0,AI355*0.07,U355))))),"")</f>
        <v/>
      </c>
      <c r="AM355" s="47" t="str">
        <f aca="false">IFERROR(IF(AC355="NÃO","",IF(OR(AG355="-",AG355="Pneus"),AK355-AL355,"")),"")</f>
        <v/>
      </c>
      <c r="AN355" s="48" t="str">
        <f aca="false">IF(AND(Y355="REVENDA",AC355="SIM",AG355="BIT"),((AB355/1+1)*AI355)*0.4117,"")</f>
        <v/>
      </c>
      <c r="AO355" s="48" t="str">
        <f aca="false">IF(AN355="","",AN355*17%)</f>
        <v/>
      </c>
      <c r="AP355" s="49" t="str">
        <f aca="false">IF(AN355="","",IF(T355=0.12,(U355*0.4117)*0.4117,IF(T355=0,(AI355*0.07)*0.4117,U355*0.4117)))</f>
        <v/>
      </c>
      <c r="AQ355" s="47" t="str">
        <f aca="false">IF(AN355="","",AO355-AP355)</f>
        <v/>
      </c>
      <c r="AR355" s="50" t="str">
        <f aca="false">IFERROR(IF(AND(AC355="SIM",Y355="REVENDA",LEFT(AG355,5)="ANEXO")*OR(AE355="ANEXO I",AF355="ANEXO II"),VLOOKUP(H355,Dados!G:I,2,0),""),"INSERIR MVA")</f>
        <v/>
      </c>
      <c r="AS355" s="48" t="str">
        <f aca="false">IF(LEFT(AG355,5)="ANEXO",VLOOKUP(AG355,Dados!$X$111:$Z$112,2,0)*(AI355-Q355),"")</f>
        <v/>
      </c>
      <c r="AT355" s="48" t="str">
        <f aca="false">IFERROR(IF(AR355="","",(AI355*AR355)+AI355),"INSERIR MVA")</f>
        <v/>
      </c>
      <c r="AU355" s="48" t="str">
        <f aca="false">IF(AT355="","",IF(AY355=0.04,U355,AS355*AY355))</f>
        <v/>
      </c>
      <c r="AV355" s="47" t="str">
        <f aca="false">IFERROR(IF(AU355="","",(VLOOKUP(AG355,Dados!$X$111:$Z$112,3,0)*AT355*0.17)),"INSERIR MVA")</f>
        <v/>
      </c>
      <c r="AW355" s="47" t="str">
        <f aca="false">IFERROR(IF(AR355="","",AV355-AU355),"")</f>
        <v/>
      </c>
      <c r="AX355" s="51" t="str">
        <f aca="false">IFERROR(IF(AC355="NÃO","",IF(AM355&lt;&gt;"",AM355-W355,IF(AQ355&lt;&gt;"",AQ355-W355,IF(AW355&lt;&gt;"",AW355-W355,"")))),"")</f>
        <v/>
      </c>
      <c r="AY355" s="46" t="str">
        <f aca="false">IFERROR(IF(ISNA(VLOOKUP(R355,Dados!$X$2:$Y$5,2,0)),VLOOKUP(D355,Dados!$X$7:$Y$33,2,0),VLOOKUP(R355,Dados!$X$2:$Y$5,2,0)),"")</f>
        <v/>
      </c>
      <c r="AZ355" s="52" t="str">
        <f aca="false">IF(C355="","",IF(AND(Y355="CONSUMO",AC355="NÃO")*OR(AG355="-",AG355="BIT"),IF(E355&lt;&gt;"",(AI355-(P355+L355-N355+Q355)*AY355)/0.83),""))</f>
        <v/>
      </c>
      <c r="BA355" s="51" t="str">
        <f aca="false">IF(AZ355="","",AZ355*0.17-((P355+L355-N355+Q355)*AY355))</f>
        <v/>
      </c>
      <c r="BB355" s="51" t="str">
        <f aca="false">IF(AND(Y355="CONSUMO",AG355="ANEXO I",AY355&gt;4%),(AI355-(P355+L355-N355+Q355)*0.0514)/0.83*(0.5177)*(0.17)-AI355*0.0514,IF(AND(Y355="CONSUMO",AG355="ANEXO II",AY355&gt;4%),(AI355-(P355+L355-N355+Q355)*0.041)/0.83*(0.3295)*(0.17)-AI355*0.041,IF(AND(Y355="CONSUMO",AG355="ANEXO I",AY355=4%),(AI355-(P355+L355-N355+Q355)*0.04)/0.83*(0.5177)*(0.17)-AI355*0.04,IF(AND(Y355="CONSUMO",AG355="ANEXO II",AY355=4%),(AI355-(P355+L355-N355+Q355)*0.04)/0.83*(0.3295)*(0.17)-AI355*0.04,""))))</f>
        <v/>
      </c>
      <c r="BC355" s="51" t="str">
        <f aca="false">IF(C355="","",IF(AND(Y355="CONSUMO",AC355="SIM")*OR(AG355="-",AG355="BIT"),IF(E355&lt;&gt;"",(AI355-(P355+L355-N355+Q355)*AY355)/0.83),""))</f>
        <v/>
      </c>
      <c r="BD355" s="51" t="str">
        <f aca="false">IF(BC355="","",BC355*0.17)</f>
        <v/>
      </c>
      <c r="BE355" s="51" t="str">
        <f aca="false">IF(I355=6908,0,IF(BC355="","",BD355-((P355+L355-N355+Q355)*AY355)))</f>
        <v/>
      </c>
      <c r="BF355" s="53" t="str">
        <f aca="false">IF(B355="","",IF(OR(B355="",E355="Regime Normal"),0,(AI355-Q355)*VLOOKUP(R355,Dados!$X$98:$Y$108,2,0)))</f>
        <v/>
      </c>
      <c r="BG355" s="54" t="str">
        <f aca="false">IFERROR(VLOOKUP(I355,Dados!$AC$27:$AD$43,2,0),IF(B355="","",IF(D355&lt;&gt;"MT",IF(AND(AC355="SIM",Y355="Revenda"),"2403",IF(AND(AC355="SIM",Y355="Consumo"),"2407",IF(AND(AC355="NÃO",Y355="Revenda"),"2102",IF(AND(AC355="NÃO",Y355="Consumo"),"2556",)))),REPLACE(I355,1,1,1))))</f>
        <v/>
      </c>
    </row>
    <row r="356" customFormat="false" ht="12.8" hidden="false" customHeight="false" outlineLevel="0" collapsed="false">
      <c r="Y356" s="45"/>
      <c r="Z356" s="46" t="str">
        <f aca="false">IF(B356="","",(IFERROR(VLOOKUP(H356,Dados!A$3:B$15000,2,0),"Não Encontrado")))</f>
        <v/>
      </c>
      <c r="AA356" s="46" t="str">
        <f aca="false">IF(B356="","",(IFERROR(VLOOKUP(G356,Dados!C$3:E$15000,3,0),"Não Encontrado")))</f>
        <v/>
      </c>
      <c r="AB356" s="46" t="str">
        <f aca="false">IFERROR(IF(Z356&lt;&gt;"Não Encontrado",Z356,IF(AA356&lt;&gt;"Não Encontrado",AA356,"")),"")</f>
        <v/>
      </c>
      <c r="AC356" s="45" t="str">
        <f aca="false">IF(B356="","",IF(AB356="","NÃO","SIM"))</f>
        <v/>
      </c>
      <c r="AD356" s="45" t="str">
        <f aca="false">IFERROR(VLOOKUP(G356,Dados!$P$3:$R$500,3,0),"")</f>
        <v/>
      </c>
      <c r="AE356" s="45" t="str">
        <f aca="false">IFERROR(VLOOKUP(G356,Dados!$K$3:$L$500,2,0),"")</f>
        <v/>
      </c>
      <c r="AF356" s="45" t="str">
        <f aca="false">IFERROR(VLOOKUP(G356,Dados!$M$3:$N$500,2,0),"")</f>
        <v/>
      </c>
      <c r="AG356" s="45" t="str">
        <f aca="false">IF(F356="","",IF(AND(AD356="",AE356="",AF356=""),"-",IF(AND(AD356="BIT",AE356="",AF356=""),"BIT",IF(AND(AE356="ANEXO I",AD356="",AF356=""),"ANEXO I",IF(AND(AF356="ANEXO II",AD356="",AE356=""),"ANEXO II","Escolher")))))</f>
        <v/>
      </c>
      <c r="AH356" s="45" t="str">
        <f aca="false">IF(AG356&lt;&gt;"Pneus","",IFERROR(VLOOKUP(R356,Dados!$X$2:$Z$5,3,0)*(AI356-Q356),VLOOKUP(D356,Dados!$X$7:$Z$33,3,0)*(AI356-Q356)))</f>
        <v/>
      </c>
      <c r="AI356" s="47" t="str">
        <f aca="false">IF(B356="","",P356+Q356+O356+M356+L356-N356)</f>
        <v/>
      </c>
      <c r="AJ356" s="48" t="str">
        <f aca="false">IFERROR(IF(AND(AC356="SIM",AG356="-",Y356="REVENDA"),(AB356/1+1)*AI356,IF(AND(AC356="SIM",AG356="Pneus",Y356="REVENDA"),(AB356/1+1)*(AI356-AH356),"")),"")</f>
        <v/>
      </c>
      <c r="AK356" s="48" t="str">
        <f aca="false">IF(AJ356="","",AJ356*17%)</f>
        <v/>
      </c>
      <c r="AL356" s="48" t="str">
        <f aca="false">IFERROR(IF(AC356="NÃO","",IF(AK356="","",IF(E356="Simples Nacional",BF356,IF(T356=0.12,U356*0.5833337002,IF(T356=0,AI356*0.07,U356))))),"")</f>
        <v/>
      </c>
      <c r="AM356" s="47" t="str">
        <f aca="false">IFERROR(IF(AC356="NÃO","",IF(OR(AG356="-",AG356="Pneus"),AK356-AL356,"")),"")</f>
        <v/>
      </c>
      <c r="AN356" s="48" t="str">
        <f aca="false">IF(AND(Y356="REVENDA",AC356="SIM",AG356="BIT"),((AB356/1+1)*AI356)*0.4117,"")</f>
        <v/>
      </c>
      <c r="AO356" s="48" t="str">
        <f aca="false">IF(AN356="","",AN356*17%)</f>
        <v/>
      </c>
      <c r="AP356" s="49" t="str">
        <f aca="false">IF(AN356="","",IF(T356=0.12,(U356*0.4117)*0.4117,IF(T356=0,(AI356*0.07)*0.4117,U356*0.4117)))</f>
        <v/>
      </c>
      <c r="AQ356" s="47" t="str">
        <f aca="false">IF(AN356="","",AO356-AP356)</f>
        <v/>
      </c>
      <c r="AR356" s="50" t="str">
        <f aca="false">IFERROR(IF(AND(AC356="SIM",Y356="REVENDA",LEFT(AG356,5)="ANEXO")*OR(AE356="ANEXO I",AF356="ANEXO II"),VLOOKUP(H356,Dados!G:I,2,0),""),"INSERIR MVA")</f>
        <v/>
      </c>
      <c r="AS356" s="48" t="str">
        <f aca="false">IF(LEFT(AG356,5)="ANEXO",VLOOKUP(AG356,Dados!$X$111:$Z$112,2,0)*(AI356-Q356),"")</f>
        <v/>
      </c>
      <c r="AT356" s="48" t="str">
        <f aca="false">IFERROR(IF(AR356="","",(AI356*AR356)+AI356),"INSERIR MVA")</f>
        <v/>
      </c>
      <c r="AU356" s="48" t="str">
        <f aca="false">IF(AT356="","",IF(AY356=0.04,U356,AS356*AY356))</f>
        <v/>
      </c>
      <c r="AV356" s="47" t="str">
        <f aca="false">IFERROR(IF(AU356="","",(VLOOKUP(AG356,Dados!$X$111:$Z$112,3,0)*AT356*0.17)),"INSERIR MVA")</f>
        <v/>
      </c>
      <c r="AW356" s="47" t="str">
        <f aca="false">IFERROR(IF(AR356="","",AV356-AU356),"")</f>
        <v/>
      </c>
      <c r="AX356" s="51" t="str">
        <f aca="false">IFERROR(IF(AC356="NÃO","",IF(AM356&lt;&gt;"",AM356-W356,IF(AQ356&lt;&gt;"",AQ356-W356,IF(AW356&lt;&gt;"",AW356-W356,"")))),"")</f>
        <v/>
      </c>
      <c r="AY356" s="46" t="str">
        <f aca="false">IFERROR(IF(ISNA(VLOOKUP(R356,Dados!$X$2:$Y$5,2,0)),VLOOKUP(D356,Dados!$X$7:$Y$33,2,0),VLOOKUP(R356,Dados!$X$2:$Y$5,2,0)),"")</f>
        <v/>
      </c>
      <c r="AZ356" s="52" t="str">
        <f aca="false">IF(C356="","",IF(AND(Y356="CONSUMO",AC356="NÃO")*OR(AG356="-",AG356="BIT"),IF(E356&lt;&gt;"",(AI356-(P356+L356-N356+Q356)*AY356)/0.83),""))</f>
        <v/>
      </c>
      <c r="BA356" s="51" t="str">
        <f aca="false">IF(AZ356="","",AZ356*0.17-((P356+L356-N356+Q356)*AY356))</f>
        <v/>
      </c>
      <c r="BB356" s="51" t="str">
        <f aca="false">IF(AND(Y356="CONSUMO",AG356="ANEXO I",AY356&gt;4%),(AI356-(P356+L356-N356+Q356)*0.0514)/0.83*(0.5177)*(0.17)-AI356*0.0514,IF(AND(Y356="CONSUMO",AG356="ANEXO II",AY356&gt;4%),(AI356-(P356+L356-N356+Q356)*0.041)/0.83*(0.3295)*(0.17)-AI356*0.041,IF(AND(Y356="CONSUMO",AG356="ANEXO I",AY356=4%),(AI356-(P356+L356-N356+Q356)*0.04)/0.83*(0.5177)*(0.17)-AI356*0.04,IF(AND(Y356="CONSUMO",AG356="ANEXO II",AY356=4%),(AI356-(P356+L356-N356+Q356)*0.04)/0.83*(0.3295)*(0.17)-AI356*0.04,""))))</f>
        <v/>
      </c>
      <c r="BC356" s="51" t="str">
        <f aca="false">IF(C356="","",IF(AND(Y356="CONSUMO",AC356="SIM")*OR(AG356="-",AG356="BIT"),IF(E356&lt;&gt;"",(AI356-(P356+L356-N356+Q356)*AY356)/0.83),""))</f>
        <v/>
      </c>
      <c r="BD356" s="51" t="str">
        <f aca="false">IF(BC356="","",BC356*0.17)</f>
        <v/>
      </c>
      <c r="BE356" s="51" t="str">
        <f aca="false">IF(I356=6908,0,IF(BC356="","",BD356-((P356+L356-N356+Q356)*AY356)))</f>
        <v/>
      </c>
      <c r="BF356" s="53" t="str">
        <f aca="false">IF(B356="","",IF(OR(B356="",E356="Regime Normal"),0,(AI356-Q356)*VLOOKUP(R356,Dados!$X$98:$Y$108,2,0)))</f>
        <v/>
      </c>
      <c r="BG356" s="54" t="str">
        <f aca="false">IFERROR(VLOOKUP(I356,Dados!$AC$27:$AD$43,2,0),IF(B356="","",IF(D356&lt;&gt;"MT",IF(AND(AC356="SIM",Y356="Revenda"),"2403",IF(AND(AC356="SIM",Y356="Consumo"),"2407",IF(AND(AC356="NÃO",Y356="Revenda"),"2102",IF(AND(AC356="NÃO",Y356="Consumo"),"2556",)))),REPLACE(I356,1,1,1))))</f>
        <v/>
      </c>
    </row>
    <row r="357" customFormat="false" ht="12.8" hidden="false" customHeight="false" outlineLevel="0" collapsed="false">
      <c r="Y357" s="45"/>
      <c r="Z357" s="46" t="str">
        <f aca="false">IF(B357="","",(IFERROR(VLOOKUP(H357,Dados!A$3:B$15000,2,0),"Não Encontrado")))</f>
        <v/>
      </c>
      <c r="AA357" s="46" t="str">
        <f aca="false">IF(B357="","",(IFERROR(VLOOKUP(G357,Dados!C$3:E$15000,3,0),"Não Encontrado")))</f>
        <v/>
      </c>
      <c r="AB357" s="46" t="str">
        <f aca="false">IFERROR(IF(Z357&lt;&gt;"Não Encontrado",Z357,IF(AA357&lt;&gt;"Não Encontrado",AA357,"")),"")</f>
        <v/>
      </c>
      <c r="AC357" s="45" t="str">
        <f aca="false">IF(B357="","",IF(AB357="","NÃO","SIM"))</f>
        <v/>
      </c>
      <c r="AD357" s="45" t="str">
        <f aca="false">IFERROR(VLOOKUP(G357,Dados!$P$3:$R$500,3,0),"")</f>
        <v/>
      </c>
      <c r="AE357" s="45" t="str">
        <f aca="false">IFERROR(VLOOKUP(G357,Dados!$K$3:$L$500,2,0),"")</f>
        <v/>
      </c>
      <c r="AF357" s="45" t="str">
        <f aca="false">IFERROR(VLOOKUP(G357,Dados!$M$3:$N$500,2,0),"")</f>
        <v/>
      </c>
      <c r="AG357" s="45" t="str">
        <f aca="false">IF(F357="","",IF(AND(AD357="",AE357="",AF357=""),"-",IF(AND(AD357="BIT",AE357="",AF357=""),"BIT",IF(AND(AE357="ANEXO I",AD357="",AF357=""),"ANEXO I",IF(AND(AF357="ANEXO II",AD357="",AE357=""),"ANEXO II","Escolher")))))</f>
        <v/>
      </c>
      <c r="AH357" s="45" t="str">
        <f aca="false">IF(AG357&lt;&gt;"Pneus","",IFERROR(VLOOKUP(R357,Dados!$X$2:$Z$5,3,0)*(AI357-Q357),VLOOKUP(D357,Dados!$X$7:$Z$33,3,0)*(AI357-Q357)))</f>
        <v/>
      </c>
      <c r="AI357" s="47" t="str">
        <f aca="false">IF(B357="","",P357+Q357+O357+M357+L357-N357)</f>
        <v/>
      </c>
      <c r="AJ357" s="48" t="str">
        <f aca="false">IFERROR(IF(AND(AC357="SIM",AG357="-",Y357="REVENDA"),(AB357/1+1)*AI357,IF(AND(AC357="SIM",AG357="Pneus",Y357="REVENDA"),(AB357/1+1)*(AI357-AH357),"")),"")</f>
        <v/>
      </c>
      <c r="AK357" s="48" t="str">
        <f aca="false">IF(AJ357="","",AJ357*17%)</f>
        <v/>
      </c>
      <c r="AL357" s="48" t="str">
        <f aca="false">IFERROR(IF(AC357="NÃO","",IF(AK357="","",IF(E357="Simples Nacional",BF357,IF(T357=0.12,U357*0.5833337002,IF(T357=0,AI357*0.07,U357))))),"")</f>
        <v/>
      </c>
      <c r="AM357" s="47" t="str">
        <f aca="false">IFERROR(IF(AC357="NÃO","",IF(OR(AG357="-",AG357="Pneus"),AK357-AL357,"")),"")</f>
        <v/>
      </c>
      <c r="AN357" s="48" t="str">
        <f aca="false">IF(AND(Y357="REVENDA",AC357="SIM",AG357="BIT"),((AB357/1+1)*AI357)*0.4117,"")</f>
        <v/>
      </c>
      <c r="AO357" s="48" t="str">
        <f aca="false">IF(AN357="","",AN357*17%)</f>
        <v/>
      </c>
      <c r="AP357" s="49" t="str">
        <f aca="false">IF(AN357="","",IF(T357=0.12,(U357*0.4117)*0.4117,IF(T357=0,(AI357*0.07)*0.4117,U357*0.4117)))</f>
        <v/>
      </c>
      <c r="AQ357" s="47" t="str">
        <f aca="false">IF(AN357="","",AO357-AP357)</f>
        <v/>
      </c>
      <c r="AR357" s="50" t="str">
        <f aca="false">IFERROR(IF(AND(AC357="SIM",Y357="REVENDA",LEFT(AG357,5)="ANEXO")*OR(AE357="ANEXO I",AF357="ANEXO II"),VLOOKUP(H357,Dados!G:I,2,0),""),"INSERIR MVA")</f>
        <v/>
      </c>
      <c r="AS357" s="48" t="str">
        <f aca="false">IF(LEFT(AG357,5)="ANEXO",VLOOKUP(AG357,Dados!$X$111:$Z$112,2,0)*(AI357-Q357),"")</f>
        <v/>
      </c>
      <c r="AT357" s="48" t="str">
        <f aca="false">IFERROR(IF(AR357="","",(AI357*AR357)+AI357),"INSERIR MVA")</f>
        <v/>
      </c>
      <c r="AU357" s="48" t="str">
        <f aca="false">IF(AT357="","",IF(AY357=0.04,U357,AS357*AY357))</f>
        <v/>
      </c>
      <c r="AV357" s="47" t="str">
        <f aca="false">IFERROR(IF(AU357="","",(VLOOKUP(AG357,Dados!$X$111:$Z$112,3,0)*AT357*0.17)),"INSERIR MVA")</f>
        <v/>
      </c>
      <c r="AW357" s="47" t="str">
        <f aca="false">IFERROR(IF(AR357="","",AV357-AU357),"")</f>
        <v/>
      </c>
      <c r="AX357" s="51" t="str">
        <f aca="false">IFERROR(IF(AC357="NÃO","",IF(AM357&lt;&gt;"",AM357-W357,IF(AQ357&lt;&gt;"",AQ357-W357,IF(AW357&lt;&gt;"",AW357-W357,"")))),"")</f>
        <v/>
      </c>
      <c r="AY357" s="46" t="str">
        <f aca="false">IFERROR(IF(ISNA(VLOOKUP(R357,Dados!$X$2:$Y$5,2,0)),VLOOKUP(D357,Dados!$X$7:$Y$33,2,0),VLOOKUP(R357,Dados!$X$2:$Y$5,2,0)),"")</f>
        <v/>
      </c>
      <c r="AZ357" s="52" t="str">
        <f aca="false">IF(C357="","",IF(AND(Y357="CONSUMO",AC357="NÃO")*OR(AG357="-",AG357="BIT"),IF(E357&lt;&gt;"",(AI357-(P357+L357-N357+Q357)*AY357)/0.83),""))</f>
        <v/>
      </c>
      <c r="BA357" s="51" t="str">
        <f aca="false">IF(AZ357="","",AZ357*0.17-((P357+L357-N357+Q357)*AY357))</f>
        <v/>
      </c>
      <c r="BB357" s="51" t="str">
        <f aca="false">IF(AND(Y357="CONSUMO",AG357="ANEXO I",AY357&gt;4%),(AI357-(P357+L357-N357+Q357)*0.0514)/0.83*(0.5177)*(0.17)-AI357*0.0514,IF(AND(Y357="CONSUMO",AG357="ANEXO II",AY357&gt;4%),(AI357-(P357+L357-N357+Q357)*0.041)/0.83*(0.3295)*(0.17)-AI357*0.041,IF(AND(Y357="CONSUMO",AG357="ANEXO I",AY357=4%),(AI357-(P357+L357-N357+Q357)*0.04)/0.83*(0.5177)*(0.17)-AI357*0.04,IF(AND(Y357="CONSUMO",AG357="ANEXO II",AY357=4%),(AI357-(P357+L357-N357+Q357)*0.04)/0.83*(0.3295)*(0.17)-AI357*0.04,""))))</f>
        <v/>
      </c>
      <c r="BC357" s="51" t="str">
        <f aca="false">IF(C357="","",IF(AND(Y357="CONSUMO",AC357="SIM")*OR(AG357="-",AG357="BIT"),IF(E357&lt;&gt;"",(AI357-(P357+L357-N357+Q357)*AY357)/0.83),""))</f>
        <v/>
      </c>
      <c r="BD357" s="51" t="str">
        <f aca="false">IF(BC357="","",BC357*0.17)</f>
        <v/>
      </c>
      <c r="BE357" s="51" t="str">
        <f aca="false">IF(I357=6908,0,IF(BC357="","",BD357-((P357+L357-N357+Q357)*AY357)))</f>
        <v/>
      </c>
      <c r="BF357" s="53" t="str">
        <f aca="false">IF(B357="","",IF(OR(B357="",E357="Regime Normal"),0,(AI357-Q357)*VLOOKUP(R357,Dados!$X$98:$Y$108,2,0)))</f>
        <v/>
      </c>
      <c r="BG357" s="54" t="str">
        <f aca="false">IFERROR(VLOOKUP(I357,Dados!$AC$27:$AD$43,2,0),IF(B357="","",IF(D357&lt;&gt;"MT",IF(AND(AC357="SIM",Y357="Revenda"),"2403",IF(AND(AC357="SIM",Y357="Consumo"),"2407",IF(AND(AC357="NÃO",Y357="Revenda"),"2102",IF(AND(AC357="NÃO",Y357="Consumo"),"2556",)))),REPLACE(I357,1,1,1))))</f>
        <v/>
      </c>
    </row>
    <row r="358" customFormat="false" ht="12.8" hidden="false" customHeight="false" outlineLevel="0" collapsed="false">
      <c r="Y358" s="45"/>
      <c r="Z358" s="46" t="str">
        <f aca="false">IF(B358="","",(IFERROR(VLOOKUP(H358,Dados!A$3:B$15000,2,0),"Não Encontrado")))</f>
        <v/>
      </c>
      <c r="AA358" s="46" t="str">
        <f aca="false">IF(B358="","",(IFERROR(VLOOKUP(G358,Dados!C$3:E$15000,3,0),"Não Encontrado")))</f>
        <v/>
      </c>
      <c r="AB358" s="46" t="str">
        <f aca="false">IFERROR(IF(Z358&lt;&gt;"Não Encontrado",Z358,IF(AA358&lt;&gt;"Não Encontrado",AA358,"")),"")</f>
        <v/>
      </c>
      <c r="AC358" s="45" t="str">
        <f aca="false">IF(B358="","",IF(AB358="","NÃO","SIM"))</f>
        <v/>
      </c>
      <c r="AD358" s="45" t="str">
        <f aca="false">IFERROR(VLOOKUP(G358,Dados!$P$3:$R$500,3,0),"")</f>
        <v/>
      </c>
      <c r="AE358" s="45" t="str">
        <f aca="false">IFERROR(VLOOKUP(G358,Dados!$K$3:$L$500,2,0),"")</f>
        <v/>
      </c>
      <c r="AF358" s="45" t="str">
        <f aca="false">IFERROR(VLOOKUP(G358,Dados!$M$3:$N$500,2,0),"")</f>
        <v/>
      </c>
      <c r="AG358" s="45" t="str">
        <f aca="false">IF(F358="","",IF(AND(AD358="",AE358="",AF358=""),"-",IF(AND(AD358="BIT",AE358="",AF358=""),"BIT",IF(AND(AE358="ANEXO I",AD358="",AF358=""),"ANEXO I",IF(AND(AF358="ANEXO II",AD358="",AE358=""),"ANEXO II","Escolher")))))</f>
        <v/>
      </c>
      <c r="AH358" s="45" t="str">
        <f aca="false">IF(AG358&lt;&gt;"Pneus","",IFERROR(VLOOKUP(R358,Dados!$X$2:$Z$5,3,0)*(AI358-Q358),VLOOKUP(D358,Dados!$X$7:$Z$33,3,0)*(AI358-Q358)))</f>
        <v/>
      </c>
      <c r="AI358" s="47" t="str">
        <f aca="false">IF(B358="","",P358+Q358+O358+M358+L358-N358)</f>
        <v/>
      </c>
      <c r="AJ358" s="48" t="str">
        <f aca="false">IFERROR(IF(AND(AC358="SIM",AG358="-",Y358="REVENDA"),(AB358/1+1)*AI358,IF(AND(AC358="SIM",AG358="Pneus",Y358="REVENDA"),(AB358/1+1)*(AI358-AH358),"")),"")</f>
        <v/>
      </c>
      <c r="AK358" s="48" t="str">
        <f aca="false">IF(AJ358="","",AJ358*17%)</f>
        <v/>
      </c>
      <c r="AL358" s="48" t="str">
        <f aca="false">IFERROR(IF(AC358="NÃO","",IF(AK358="","",IF(E358="Simples Nacional",BF358,IF(T358=0.12,U358*0.5833337002,IF(T358=0,AI358*0.07,U358))))),"")</f>
        <v/>
      </c>
      <c r="AM358" s="47" t="str">
        <f aca="false">IFERROR(IF(AC358="NÃO","",IF(OR(AG358="-",AG358="Pneus"),AK358-AL358,"")),"")</f>
        <v/>
      </c>
      <c r="AN358" s="48" t="str">
        <f aca="false">IF(AND(Y358="REVENDA",AC358="SIM",AG358="BIT"),((AB358/1+1)*AI358)*0.4117,"")</f>
        <v/>
      </c>
      <c r="AO358" s="48" t="str">
        <f aca="false">IF(AN358="","",AN358*17%)</f>
        <v/>
      </c>
      <c r="AP358" s="49" t="str">
        <f aca="false">IF(AN358="","",IF(T358=0.12,(U358*0.4117)*0.4117,IF(T358=0,(AI358*0.07)*0.4117,U358*0.4117)))</f>
        <v/>
      </c>
      <c r="AQ358" s="47" t="str">
        <f aca="false">IF(AN358="","",AO358-AP358)</f>
        <v/>
      </c>
      <c r="AR358" s="50" t="str">
        <f aca="false">IFERROR(IF(AND(AC358="SIM",Y358="REVENDA",LEFT(AG358,5)="ANEXO")*OR(AE358="ANEXO I",AF358="ANEXO II"),VLOOKUP(H358,Dados!G:I,2,0),""),"INSERIR MVA")</f>
        <v/>
      </c>
      <c r="AS358" s="48" t="str">
        <f aca="false">IF(LEFT(AG358,5)="ANEXO",VLOOKUP(AG358,Dados!$X$111:$Z$112,2,0)*(AI358-Q358),"")</f>
        <v/>
      </c>
      <c r="AT358" s="48" t="str">
        <f aca="false">IFERROR(IF(AR358="","",(AI358*AR358)+AI358),"INSERIR MVA")</f>
        <v/>
      </c>
      <c r="AU358" s="48" t="str">
        <f aca="false">IF(AT358="","",IF(AY358=0.04,U358,AS358*AY358))</f>
        <v/>
      </c>
      <c r="AV358" s="47" t="str">
        <f aca="false">IFERROR(IF(AU358="","",(VLOOKUP(AG358,Dados!$X$111:$Z$112,3,0)*AT358*0.17)),"INSERIR MVA")</f>
        <v/>
      </c>
      <c r="AW358" s="47" t="str">
        <f aca="false">IFERROR(IF(AR358="","",AV358-AU358),"")</f>
        <v/>
      </c>
      <c r="AX358" s="51" t="str">
        <f aca="false">IFERROR(IF(AC358="NÃO","",IF(AM358&lt;&gt;"",AM358-W358,IF(AQ358&lt;&gt;"",AQ358-W358,IF(AW358&lt;&gt;"",AW358-W358,"")))),"")</f>
        <v/>
      </c>
      <c r="AY358" s="46" t="str">
        <f aca="false">IFERROR(IF(ISNA(VLOOKUP(R358,Dados!$X$2:$Y$5,2,0)),VLOOKUP(D358,Dados!$X$7:$Y$33,2,0),VLOOKUP(R358,Dados!$X$2:$Y$5,2,0)),"")</f>
        <v/>
      </c>
      <c r="AZ358" s="52" t="str">
        <f aca="false">IF(C358="","",IF(AND(Y358="CONSUMO",AC358="NÃO")*OR(AG358="-",AG358="BIT"),IF(E358&lt;&gt;"",(AI358-(P358+L358-N358+Q358)*AY358)/0.83),""))</f>
        <v/>
      </c>
      <c r="BA358" s="51" t="str">
        <f aca="false">IF(AZ358="","",AZ358*0.17-((P358+L358-N358+Q358)*AY358))</f>
        <v/>
      </c>
      <c r="BB358" s="51" t="str">
        <f aca="false">IF(AND(Y358="CONSUMO",AG358="ANEXO I",AY358&gt;4%),(AI358-(P358+L358-N358+Q358)*0.0514)/0.83*(0.5177)*(0.17)-AI358*0.0514,IF(AND(Y358="CONSUMO",AG358="ANEXO II",AY358&gt;4%),(AI358-(P358+L358-N358+Q358)*0.041)/0.83*(0.3295)*(0.17)-AI358*0.041,IF(AND(Y358="CONSUMO",AG358="ANEXO I",AY358=4%),(AI358-(P358+L358-N358+Q358)*0.04)/0.83*(0.5177)*(0.17)-AI358*0.04,IF(AND(Y358="CONSUMO",AG358="ANEXO II",AY358=4%),(AI358-(P358+L358-N358+Q358)*0.04)/0.83*(0.3295)*(0.17)-AI358*0.04,""))))</f>
        <v/>
      </c>
      <c r="BC358" s="51" t="str">
        <f aca="false">IF(C358="","",IF(AND(Y358="CONSUMO",AC358="SIM")*OR(AG358="-",AG358="BIT"),IF(E358&lt;&gt;"",(AI358-(P358+L358-N358+Q358)*AY358)/0.83),""))</f>
        <v/>
      </c>
      <c r="BD358" s="51" t="str">
        <f aca="false">IF(BC358="","",BC358*0.17)</f>
        <v/>
      </c>
      <c r="BE358" s="51" t="str">
        <f aca="false">IF(I358=6908,0,IF(BC358="","",BD358-((P358+L358-N358+Q358)*AY358)))</f>
        <v/>
      </c>
      <c r="BF358" s="53" t="str">
        <f aca="false">IF(B358="","",IF(OR(B358="",E358="Regime Normal"),0,(AI358-Q358)*VLOOKUP(R358,Dados!$X$98:$Y$108,2,0)))</f>
        <v/>
      </c>
      <c r="BG358" s="54" t="str">
        <f aca="false">IFERROR(VLOOKUP(I358,Dados!$AC$27:$AD$43,2,0),IF(B358="","",IF(D358&lt;&gt;"MT",IF(AND(AC358="SIM",Y358="Revenda"),"2403",IF(AND(AC358="SIM",Y358="Consumo"),"2407",IF(AND(AC358="NÃO",Y358="Revenda"),"2102",IF(AND(AC358="NÃO",Y358="Consumo"),"2556",)))),REPLACE(I358,1,1,1))))</f>
        <v/>
      </c>
    </row>
    <row r="359" customFormat="false" ht="12.8" hidden="false" customHeight="false" outlineLevel="0" collapsed="false">
      <c r="Y359" s="45"/>
      <c r="Z359" s="46" t="str">
        <f aca="false">IF(B359="","",(IFERROR(VLOOKUP(H359,Dados!A$3:B$15000,2,0),"Não Encontrado")))</f>
        <v/>
      </c>
      <c r="AA359" s="46" t="str">
        <f aca="false">IF(B359="","",(IFERROR(VLOOKUP(G359,Dados!C$3:E$15000,3,0),"Não Encontrado")))</f>
        <v/>
      </c>
      <c r="AB359" s="46" t="str">
        <f aca="false">IFERROR(IF(Z359&lt;&gt;"Não Encontrado",Z359,IF(AA359&lt;&gt;"Não Encontrado",AA359,"")),"")</f>
        <v/>
      </c>
      <c r="AC359" s="45" t="str">
        <f aca="false">IF(B359="","",IF(AB359="","NÃO","SIM"))</f>
        <v/>
      </c>
      <c r="AD359" s="45" t="str">
        <f aca="false">IFERROR(VLOOKUP(G359,Dados!$P$3:$R$500,3,0),"")</f>
        <v/>
      </c>
      <c r="AE359" s="45" t="str">
        <f aca="false">IFERROR(VLOOKUP(G359,Dados!$K$3:$L$500,2,0),"")</f>
        <v/>
      </c>
      <c r="AF359" s="45" t="str">
        <f aca="false">IFERROR(VLOOKUP(G359,Dados!$M$3:$N$500,2,0),"")</f>
        <v/>
      </c>
      <c r="AG359" s="45" t="str">
        <f aca="false">IF(F359="","",IF(AND(AD359="",AE359="",AF359=""),"-",IF(AND(AD359="BIT",AE359="",AF359=""),"BIT",IF(AND(AE359="ANEXO I",AD359="",AF359=""),"ANEXO I",IF(AND(AF359="ANEXO II",AD359="",AE359=""),"ANEXO II","Escolher")))))</f>
        <v/>
      </c>
      <c r="AH359" s="45" t="str">
        <f aca="false">IF(AG359&lt;&gt;"Pneus","",IFERROR(VLOOKUP(R359,Dados!$X$2:$Z$5,3,0)*(AI359-Q359),VLOOKUP(D359,Dados!$X$7:$Z$33,3,0)*(AI359-Q359)))</f>
        <v/>
      </c>
      <c r="AI359" s="47" t="str">
        <f aca="false">IF(B359="","",P359+Q359+O359+M359+L359-N359)</f>
        <v/>
      </c>
      <c r="AJ359" s="48" t="str">
        <f aca="false">IFERROR(IF(AND(AC359="SIM",AG359="-",Y359="REVENDA"),(AB359/1+1)*AI359,IF(AND(AC359="SIM",AG359="Pneus",Y359="REVENDA"),(AB359/1+1)*(AI359-AH359),"")),"")</f>
        <v/>
      </c>
      <c r="AK359" s="48" t="str">
        <f aca="false">IF(AJ359="","",AJ359*17%)</f>
        <v/>
      </c>
      <c r="AL359" s="48" t="str">
        <f aca="false">IFERROR(IF(AC359="NÃO","",IF(AK359="","",IF(E359="Simples Nacional",BF359,IF(T359=0.12,U359*0.5833337002,IF(T359=0,AI359*0.07,U359))))),"")</f>
        <v/>
      </c>
      <c r="AM359" s="47" t="str">
        <f aca="false">IFERROR(IF(AC359="NÃO","",IF(OR(AG359="-",AG359="Pneus"),AK359-AL359,"")),"")</f>
        <v/>
      </c>
      <c r="AN359" s="48" t="str">
        <f aca="false">IF(AND(Y359="REVENDA",AC359="SIM",AG359="BIT"),((AB359/1+1)*AI359)*0.4117,"")</f>
        <v/>
      </c>
      <c r="AO359" s="48" t="str">
        <f aca="false">IF(AN359="","",AN359*17%)</f>
        <v/>
      </c>
      <c r="AP359" s="49" t="str">
        <f aca="false">IF(AN359="","",IF(T359=0.12,(U359*0.4117)*0.4117,IF(T359=0,(AI359*0.07)*0.4117,U359*0.4117)))</f>
        <v/>
      </c>
      <c r="AQ359" s="47" t="str">
        <f aca="false">IF(AN359="","",AO359-AP359)</f>
        <v/>
      </c>
      <c r="AR359" s="50" t="str">
        <f aca="false">IFERROR(IF(AND(AC359="SIM",Y359="REVENDA",LEFT(AG359,5)="ANEXO")*OR(AE359="ANEXO I",AF359="ANEXO II"),VLOOKUP(H359,Dados!G:I,2,0),""),"INSERIR MVA")</f>
        <v/>
      </c>
      <c r="AS359" s="48" t="str">
        <f aca="false">IF(LEFT(AG359,5)="ANEXO",VLOOKUP(AG359,Dados!$X$111:$Z$112,2,0)*(AI359-Q359),"")</f>
        <v/>
      </c>
      <c r="AT359" s="48" t="str">
        <f aca="false">IFERROR(IF(AR359="","",(AI359*AR359)+AI359),"INSERIR MVA")</f>
        <v/>
      </c>
      <c r="AU359" s="48" t="str">
        <f aca="false">IF(AT359="","",IF(AY359=0.04,U359,AS359*AY359))</f>
        <v/>
      </c>
      <c r="AV359" s="47" t="str">
        <f aca="false">IFERROR(IF(AU359="","",(VLOOKUP(AG359,Dados!$X$111:$Z$112,3,0)*AT359*0.17)),"INSERIR MVA")</f>
        <v/>
      </c>
      <c r="AW359" s="47" t="str">
        <f aca="false">IFERROR(IF(AR359="","",AV359-AU359),"")</f>
        <v/>
      </c>
      <c r="AX359" s="51" t="str">
        <f aca="false">IFERROR(IF(AC359="NÃO","",IF(AM359&lt;&gt;"",AM359-W359,IF(AQ359&lt;&gt;"",AQ359-W359,IF(AW359&lt;&gt;"",AW359-W359,"")))),"")</f>
        <v/>
      </c>
      <c r="AY359" s="46" t="str">
        <f aca="false">IFERROR(IF(ISNA(VLOOKUP(R359,Dados!$X$2:$Y$5,2,0)),VLOOKUP(D359,Dados!$X$7:$Y$33,2,0),VLOOKUP(R359,Dados!$X$2:$Y$5,2,0)),"")</f>
        <v/>
      </c>
      <c r="AZ359" s="52" t="str">
        <f aca="false">IF(C359="","",IF(AND(Y359="CONSUMO",AC359="NÃO")*OR(AG359="-",AG359="BIT"),IF(E359&lt;&gt;"",(AI359-(P359+L359-N359+Q359)*AY359)/0.83),""))</f>
        <v/>
      </c>
      <c r="BA359" s="51" t="str">
        <f aca="false">IF(AZ359="","",AZ359*0.17-((P359+L359-N359+Q359)*AY359))</f>
        <v/>
      </c>
      <c r="BB359" s="51" t="str">
        <f aca="false">IF(AND(Y359="CONSUMO",AG359="ANEXO I",AY359&gt;4%),(AI359-(P359+L359-N359+Q359)*0.0514)/0.83*(0.5177)*(0.17)-AI359*0.0514,IF(AND(Y359="CONSUMO",AG359="ANEXO II",AY359&gt;4%),(AI359-(P359+L359-N359+Q359)*0.041)/0.83*(0.3295)*(0.17)-AI359*0.041,IF(AND(Y359="CONSUMO",AG359="ANEXO I",AY359=4%),(AI359-(P359+L359-N359+Q359)*0.04)/0.83*(0.5177)*(0.17)-AI359*0.04,IF(AND(Y359="CONSUMO",AG359="ANEXO II",AY359=4%),(AI359-(P359+L359-N359+Q359)*0.04)/0.83*(0.3295)*(0.17)-AI359*0.04,""))))</f>
        <v/>
      </c>
      <c r="BC359" s="51" t="str">
        <f aca="false">IF(C359="","",IF(AND(Y359="CONSUMO",AC359="SIM")*OR(AG359="-",AG359="BIT"),IF(E359&lt;&gt;"",(AI359-(P359+L359-N359+Q359)*AY359)/0.83),""))</f>
        <v/>
      </c>
      <c r="BD359" s="51" t="str">
        <f aca="false">IF(BC359="","",BC359*0.17)</f>
        <v/>
      </c>
      <c r="BE359" s="51" t="str">
        <f aca="false">IF(I359=6908,0,IF(BC359="","",BD359-((P359+L359-N359+Q359)*AY359)))</f>
        <v/>
      </c>
      <c r="BF359" s="53" t="str">
        <f aca="false">IF(B359="","",IF(OR(B359="",E359="Regime Normal"),0,(AI359-Q359)*VLOOKUP(R359,Dados!$X$98:$Y$108,2,0)))</f>
        <v/>
      </c>
      <c r="BG359" s="54" t="str">
        <f aca="false">IFERROR(VLOOKUP(I359,Dados!$AC$27:$AD$43,2,0),IF(B359="","",IF(D359&lt;&gt;"MT",IF(AND(AC359="SIM",Y359="Revenda"),"2403",IF(AND(AC359="SIM",Y359="Consumo"),"2407",IF(AND(AC359="NÃO",Y359="Revenda"),"2102",IF(AND(AC359="NÃO",Y359="Consumo"),"2556",)))),REPLACE(I359,1,1,1))))</f>
        <v/>
      </c>
    </row>
    <row r="360" customFormat="false" ht="12.8" hidden="false" customHeight="false" outlineLevel="0" collapsed="false">
      <c r="Y360" s="45"/>
      <c r="Z360" s="46" t="str">
        <f aca="false">IF(B360="","",(IFERROR(VLOOKUP(H360,Dados!A$3:B$15000,2,0),"Não Encontrado")))</f>
        <v/>
      </c>
      <c r="AA360" s="46" t="str">
        <f aca="false">IF(B360="","",(IFERROR(VLOOKUP(G360,Dados!C$3:E$15000,3,0),"Não Encontrado")))</f>
        <v/>
      </c>
      <c r="AB360" s="46" t="str">
        <f aca="false">IFERROR(IF(Z360&lt;&gt;"Não Encontrado",Z360,IF(AA360&lt;&gt;"Não Encontrado",AA360,"")),"")</f>
        <v/>
      </c>
      <c r="AC360" s="45" t="str">
        <f aca="false">IF(B360="","",IF(AB360="","NÃO","SIM"))</f>
        <v/>
      </c>
      <c r="AD360" s="45" t="str">
        <f aca="false">IFERROR(VLOOKUP(G360,Dados!$P$3:$R$500,3,0),"")</f>
        <v/>
      </c>
      <c r="AE360" s="45" t="str">
        <f aca="false">IFERROR(VLOOKUP(G360,Dados!$K$3:$L$500,2,0),"")</f>
        <v/>
      </c>
      <c r="AF360" s="45" t="str">
        <f aca="false">IFERROR(VLOOKUP(G360,Dados!$M$3:$N$500,2,0),"")</f>
        <v/>
      </c>
      <c r="AG360" s="45" t="str">
        <f aca="false">IF(F360="","",IF(AND(AD360="",AE360="",AF360=""),"-",IF(AND(AD360="BIT",AE360="",AF360=""),"BIT",IF(AND(AE360="ANEXO I",AD360="",AF360=""),"ANEXO I",IF(AND(AF360="ANEXO II",AD360="",AE360=""),"ANEXO II","Escolher")))))</f>
        <v/>
      </c>
      <c r="AH360" s="45" t="str">
        <f aca="false">IF(AG360&lt;&gt;"Pneus","",IFERROR(VLOOKUP(R360,Dados!$X$2:$Z$5,3,0)*(AI360-Q360),VLOOKUP(D360,Dados!$X$7:$Z$33,3,0)*(AI360-Q360)))</f>
        <v/>
      </c>
      <c r="AI360" s="47" t="str">
        <f aca="false">IF(B360="","",P360+Q360+O360+M360+L360-N360)</f>
        <v/>
      </c>
      <c r="AJ360" s="48" t="str">
        <f aca="false">IFERROR(IF(AND(AC360="SIM",AG360="-",Y360="REVENDA"),(AB360/1+1)*AI360,IF(AND(AC360="SIM",AG360="Pneus",Y360="REVENDA"),(AB360/1+1)*(AI360-AH360),"")),"")</f>
        <v/>
      </c>
      <c r="AK360" s="48" t="str">
        <f aca="false">IF(AJ360="","",AJ360*17%)</f>
        <v/>
      </c>
      <c r="AL360" s="48" t="str">
        <f aca="false">IFERROR(IF(AC360="NÃO","",IF(AK360="","",IF(E360="Simples Nacional",BF360,IF(T360=0.12,U360*0.5833337002,IF(T360=0,AI360*0.07,U360))))),"")</f>
        <v/>
      </c>
      <c r="AM360" s="47" t="str">
        <f aca="false">IFERROR(IF(AC360="NÃO","",IF(OR(AG360="-",AG360="Pneus"),AK360-AL360,"")),"")</f>
        <v/>
      </c>
      <c r="AN360" s="48" t="str">
        <f aca="false">IF(AND(Y360="REVENDA",AC360="SIM",AG360="BIT"),((AB360/1+1)*AI360)*0.4117,"")</f>
        <v/>
      </c>
      <c r="AO360" s="48" t="str">
        <f aca="false">IF(AN360="","",AN360*17%)</f>
        <v/>
      </c>
      <c r="AP360" s="49" t="str">
        <f aca="false">IF(AN360="","",IF(T360=0.12,(U360*0.4117)*0.4117,IF(T360=0,(AI360*0.07)*0.4117,U360*0.4117)))</f>
        <v/>
      </c>
      <c r="AQ360" s="47" t="str">
        <f aca="false">IF(AN360="","",AO360-AP360)</f>
        <v/>
      </c>
      <c r="AR360" s="50" t="str">
        <f aca="false">IFERROR(IF(AND(AC360="SIM",Y360="REVENDA",LEFT(AG360,5)="ANEXO")*OR(AE360="ANEXO I",AF360="ANEXO II"),VLOOKUP(H360,Dados!G:I,2,0),""),"INSERIR MVA")</f>
        <v/>
      </c>
      <c r="AS360" s="48" t="str">
        <f aca="false">IF(LEFT(AG360,5)="ANEXO",VLOOKUP(AG360,Dados!$X$111:$Z$112,2,0)*(AI360-Q360),"")</f>
        <v/>
      </c>
      <c r="AT360" s="48" t="str">
        <f aca="false">IFERROR(IF(AR360="","",(AI360*AR360)+AI360),"INSERIR MVA")</f>
        <v/>
      </c>
      <c r="AU360" s="48" t="str">
        <f aca="false">IF(AT360="","",IF(AY360=0.04,U360,AS360*AY360))</f>
        <v/>
      </c>
      <c r="AV360" s="47" t="str">
        <f aca="false">IFERROR(IF(AU360="","",(VLOOKUP(AG360,Dados!$X$111:$Z$112,3,0)*AT360*0.17)),"INSERIR MVA")</f>
        <v/>
      </c>
      <c r="AW360" s="47" t="str">
        <f aca="false">IFERROR(IF(AR360="","",AV360-AU360),"")</f>
        <v/>
      </c>
      <c r="AX360" s="51" t="str">
        <f aca="false">IFERROR(IF(AC360="NÃO","",IF(AM360&lt;&gt;"",AM360-W360,IF(AQ360&lt;&gt;"",AQ360-W360,IF(AW360&lt;&gt;"",AW360-W360,"")))),"")</f>
        <v/>
      </c>
      <c r="AY360" s="46" t="str">
        <f aca="false">IFERROR(IF(ISNA(VLOOKUP(R360,Dados!$X$2:$Y$5,2,0)),VLOOKUP(D360,Dados!$X$7:$Y$33,2,0),VLOOKUP(R360,Dados!$X$2:$Y$5,2,0)),"")</f>
        <v/>
      </c>
      <c r="AZ360" s="52" t="str">
        <f aca="false">IF(C360="","",IF(AND(Y360="CONSUMO",AC360="NÃO")*OR(AG360="-",AG360="BIT"),IF(E360&lt;&gt;"",(AI360-(P360+L360-N360+Q360)*AY360)/0.83),""))</f>
        <v/>
      </c>
      <c r="BA360" s="51" t="str">
        <f aca="false">IF(AZ360="","",AZ360*0.17-((P360+L360-N360+Q360)*AY360))</f>
        <v/>
      </c>
      <c r="BB360" s="51" t="str">
        <f aca="false">IF(AND(Y360="CONSUMO",AG360="ANEXO I",AY360&gt;4%),(AI360-(P360+L360-N360+Q360)*0.0514)/0.83*(0.5177)*(0.17)-AI360*0.0514,IF(AND(Y360="CONSUMO",AG360="ANEXO II",AY360&gt;4%),(AI360-(P360+L360-N360+Q360)*0.041)/0.83*(0.3295)*(0.17)-AI360*0.041,IF(AND(Y360="CONSUMO",AG360="ANEXO I",AY360=4%),(AI360-(P360+L360-N360+Q360)*0.04)/0.83*(0.5177)*(0.17)-AI360*0.04,IF(AND(Y360="CONSUMO",AG360="ANEXO II",AY360=4%),(AI360-(P360+L360-N360+Q360)*0.04)/0.83*(0.3295)*(0.17)-AI360*0.04,""))))</f>
        <v/>
      </c>
      <c r="BC360" s="51" t="str">
        <f aca="false">IF(C360="","",IF(AND(Y360="CONSUMO",AC360="SIM")*OR(AG360="-",AG360="BIT"),IF(E360&lt;&gt;"",(AI360-(P360+L360-N360+Q360)*AY360)/0.83),""))</f>
        <v/>
      </c>
      <c r="BD360" s="51" t="str">
        <f aca="false">IF(BC360="","",BC360*0.17)</f>
        <v/>
      </c>
      <c r="BE360" s="51" t="str">
        <f aca="false">IF(I360=6908,0,IF(BC360="","",BD360-((P360+L360-N360+Q360)*AY360)))</f>
        <v/>
      </c>
      <c r="BF360" s="53" t="str">
        <f aca="false">IF(B360="","",IF(OR(B360="",E360="Regime Normal"),0,(AI360-Q360)*VLOOKUP(R360,Dados!$X$98:$Y$108,2,0)))</f>
        <v/>
      </c>
      <c r="BG360" s="54" t="str">
        <f aca="false">IFERROR(VLOOKUP(I360,Dados!$AC$27:$AD$43,2,0),IF(B360="","",IF(D360&lt;&gt;"MT",IF(AND(AC360="SIM",Y360="Revenda"),"2403",IF(AND(AC360="SIM",Y360="Consumo"),"2407",IF(AND(AC360="NÃO",Y360="Revenda"),"2102",IF(AND(AC360="NÃO",Y360="Consumo"),"2556",)))),REPLACE(I360,1,1,1))))</f>
        <v/>
      </c>
    </row>
    <row r="361" customFormat="false" ht="12.8" hidden="false" customHeight="false" outlineLevel="0" collapsed="false">
      <c r="Y361" s="45"/>
      <c r="Z361" s="46" t="str">
        <f aca="false">IF(B361="","",(IFERROR(VLOOKUP(H361,Dados!A$3:B$15000,2,0),"Não Encontrado")))</f>
        <v/>
      </c>
      <c r="AA361" s="46" t="str">
        <f aca="false">IF(B361="","",(IFERROR(VLOOKUP(G361,Dados!C$3:E$15000,3,0),"Não Encontrado")))</f>
        <v/>
      </c>
      <c r="AB361" s="46" t="str">
        <f aca="false">IFERROR(IF(Z361&lt;&gt;"Não Encontrado",Z361,IF(AA361&lt;&gt;"Não Encontrado",AA361,"")),"")</f>
        <v/>
      </c>
      <c r="AC361" s="45" t="str">
        <f aca="false">IF(B361="","",IF(AB361="","NÃO","SIM"))</f>
        <v/>
      </c>
      <c r="AD361" s="45" t="str">
        <f aca="false">IFERROR(VLOOKUP(G361,Dados!$P$3:$R$500,3,0),"")</f>
        <v/>
      </c>
      <c r="AE361" s="45" t="str">
        <f aca="false">IFERROR(VLOOKUP(G361,Dados!$K$3:$L$500,2,0),"")</f>
        <v/>
      </c>
      <c r="AF361" s="45" t="str">
        <f aca="false">IFERROR(VLOOKUP(G361,Dados!$M$3:$N$500,2,0),"")</f>
        <v/>
      </c>
      <c r="AG361" s="45" t="str">
        <f aca="false">IF(F361="","",IF(AND(AD361="",AE361="",AF361=""),"-",IF(AND(AD361="BIT",AE361="",AF361=""),"BIT",IF(AND(AE361="ANEXO I",AD361="",AF361=""),"ANEXO I",IF(AND(AF361="ANEXO II",AD361="",AE361=""),"ANEXO II","Escolher")))))</f>
        <v/>
      </c>
      <c r="AH361" s="45" t="str">
        <f aca="false">IF(AG361&lt;&gt;"Pneus","",IFERROR(VLOOKUP(R361,Dados!$X$2:$Z$5,3,0)*(AI361-Q361),VLOOKUP(D361,Dados!$X$7:$Z$33,3,0)*(AI361-Q361)))</f>
        <v/>
      </c>
      <c r="AI361" s="47" t="str">
        <f aca="false">IF(B361="","",P361+Q361+O361+M361+L361-N361)</f>
        <v/>
      </c>
      <c r="AJ361" s="48" t="str">
        <f aca="false">IFERROR(IF(AND(AC361="SIM",AG361="-",Y361="REVENDA"),(AB361/1+1)*AI361,IF(AND(AC361="SIM",AG361="Pneus",Y361="REVENDA"),(AB361/1+1)*(AI361-AH361),"")),"")</f>
        <v/>
      </c>
      <c r="AK361" s="48" t="str">
        <f aca="false">IF(AJ361="","",AJ361*17%)</f>
        <v/>
      </c>
      <c r="AL361" s="48" t="str">
        <f aca="false">IFERROR(IF(AC361="NÃO","",IF(AK361="","",IF(E361="Simples Nacional",BF361,IF(T361=0.12,U361*0.5833337002,IF(T361=0,AI361*0.07,U361))))),"")</f>
        <v/>
      </c>
      <c r="AM361" s="47" t="str">
        <f aca="false">IFERROR(IF(AC361="NÃO","",IF(OR(AG361="-",AG361="Pneus"),AK361-AL361,"")),"")</f>
        <v/>
      </c>
      <c r="AN361" s="48" t="str">
        <f aca="false">IF(AND(Y361="REVENDA",AC361="SIM",AG361="BIT"),((AB361/1+1)*AI361)*0.4117,"")</f>
        <v/>
      </c>
      <c r="AO361" s="48" t="str">
        <f aca="false">IF(AN361="","",AN361*17%)</f>
        <v/>
      </c>
      <c r="AP361" s="49" t="str">
        <f aca="false">IF(AN361="","",IF(T361=0.12,(U361*0.4117)*0.4117,IF(T361=0,(AI361*0.07)*0.4117,U361*0.4117)))</f>
        <v/>
      </c>
      <c r="AQ361" s="47" t="str">
        <f aca="false">IF(AN361="","",AO361-AP361)</f>
        <v/>
      </c>
      <c r="AR361" s="50" t="str">
        <f aca="false">IFERROR(IF(AND(AC361="SIM",Y361="REVENDA",LEFT(AG361,5)="ANEXO")*OR(AE361="ANEXO I",AF361="ANEXO II"),VLOOKUP(H361,Dados!G:I,2,0),""),"INSERIR MVA")</f>
        <v/>
      </c>
      <c r="AS361" s="48" t="str">
        <f aca="false">IF(LEFT(AG361,5)="ANEXO",VLOOKUP(AG361,Dados!$X$111:$Z$112,2,0)*(AI361-Q361),"")</f>
        <v/>
      </c>
      <c r="AT361" s="48" t="str">
        <f aca="false">IFERROR(IF(AR361="","",(AI361*AR361)+AI361),"INSERIR MVA")</f>
        <v/>
      </c>
      <c r="AU361" s="48" t="str">
        <f aca="false">IF(AT361="","",IF(AY361=0.04,U361,AS361*AY361))</f>
        <v/>
      </c>
      <c r="AV361" s="47" t="str">
        <f aca="false">IFERROR(IF(AU361="","",(VLOOKUP(AG361,Dados!$X$111:$Z$112,3,0)*AT361*0.17)),"INSERIR MVA")</f>
        <v/>
      </c>
      <c r="AW361" s="47" t="str">
        <f aca="false">IFERROR(IF(AR361="","",AV361-AU361),"")</f>
        <v/>
      </c>
      <c r="AX361" s="51" t="str">
        <f aca="false">IFERROR(IF(AC361="NÃO","",IF(AM361&lt;&gt;"",AM361-W361,IF(AQ361&lt;&gt;"",AQ361-W361,IF(AW361&lt;&gt;"",AW361-W361,"")))),"")</f>
        <v/>
      </c>
      <c r="AY361" s="46" t="str">
        <f aca="false">IFERROR(IF(ISNA(VLOOKUP(R361,Dados!$X$2:$Y$5,2,0)),VLOOKUP(D361,Dados!$X$7:$Y$33,2,0),VLOOKUP(R361,Dados!$X$2:$Y$5,2,0)),"")</f>
        <v/>
      </c>
      <c r="AZ361" s="52" t="str">
        <f aca="false">IF(C361="","",IF(AND(Y361="CONSUMO",AC361="NÃO")*OR(AG361="-",AG361="BIT"),IF(E361&lt;&gt;"",(AI361-(P361+L361-N361+Q361)*AY361)/0.83),""))</f>
        <v/>
      </c>
      <c r="BA361" s="51" t="str">
        <f aca="false">IF(AZ361="","",AZ361*0.17-((P361+L361-N361+Q361)*AY361))</f>
        <v/>
      </c>
      <c r="BB361" s="51" t="str">
        <f aca="false">IF(AND(Y361="CONSUMO",AG361="ANEXO I",AY361&gt;4%),(AI361-(P361+L361-N361+Q361)*0.0514)/0.83*(0.5177)*(0.17)-AI361*0.0514,IF(AND(Y361="CONSUMO",AG361="ANEXO II",AY361&gt;4%),(AI361-(P361+L361-N361+Q361)*0.041)/0.83*(0.3295)*(0.17)-AI361*0.041,IF(AND(Y361="CONSUMO",AG361="ANEXO I",AY361=4%),(AI361-(P361+L361-N361+Q361)*0.04)/0.83*(0.5177)*(0.17)-AI361*0.04,IF(AND(Y361="CONSUMO",AG361="ANEXO II",AY361=4%),(AI361-(P361+L361-N361+Q361)*0.04)/0.83*(0.3295)*(0.17)-AI361*0.04,""))))</f>
        <v/>
      </c>
      <c r="BC361" s="51" t="str">
        <f aca="false">IF(C361="","",IF(AND(Y361="CONSUMO",AC361="SIM")*OR(AG361="-",AG361="BIT"),IF(E361&lt;&gt;"",(AI361-(P361+L361-N361+Q361)*AY361)/0.83),""))</f>
        <v/>
      </c>
      <c r="BD361" s="51" t="str">
        <f aca="false">IF(BC361="","",BC361*0.17)</f>
        <v/>
      </c>
      <c r="BE361" s="51" t="str">
        <f aca="false">IF(I361=6908,0,IF(BC361="","",BD361-((P361+L361-N361+Q361)*AY361)))</f>
        <v/>
      </c>
      <c r="BF361" s="53" t="str">
        <f aca="false">IF(B361="","",IF(OR(B361="",E361="Regime Normal"),0,(AI361-Q361)*VLOOKUP(R361,Dados!$X$98:$Y$108,2,0)))</f>
        <v/>
      </c>
      <c r="BG361" s="54" t="str">
        <f aca="false">IFERROR(VLOOKUP(I361,Dados!$AC$27:$AD$43,2,0),IF(B361="","",IF(D361&lt;&gt;"MT",IF(AND(AC361="SIM",Y361="Revenda"),"2403",IF(AND(AC361="SIM",Y361="Consumo"),"2407",IF(AND(AC361="NÃO",Y361="Revenda"),"2102",IF(AND(AC361="NÃO",Y361="Consumo"),"2556",)))),REPLACE(I361,1,1,1))))</f>
        <v/>
      </c>
    </row>
    <row r="362" customFormat="false" ht="12.8" hidden="false" customHeight="false" outlineLevel="0" collapsed="false">
      <c r="Y362" s="45"/>
      <c r="Z362" s="46" t="str">
        <f aca="false">IF(B362="","",(IFERROR(VLOOKUP(H362,Dados!A$3:B$15000,2,0),"Não Encontrado")))</f>
        <v/>
      </c>
      <c r="AA362" s="46" t="str">
        <f aca="false">IF(B362="","",(IFERROR(VLOOKUP(G362,Dados!C$3:E$15000,3,0),"Não Encontrado")))</f>
        <v/>
      </c>
      <c r="AB362" s="46" t="str">
        <f aca="false">IFERROR(IF(Z362&lt;&gt;"Não Encontrado",Z362,IF(AA362&lt;&gt;"Não Encontrado",AA362,"")),"")</f>
        <v/>
      </c>
      <c r="AC362" s="45" t="str">
        <f aca="false">IF(B362="","",IF(AB362="","NÃO","SIM"))</f>
        <v/>
      </c>
      <c r="AD362" s="45" t="str">
        <f aca="false">IFERROR(VLOOKUP(G362,Dados!$P$3:$R$500,3,0),"")</f>
        <v/>
      </c>
      <c r="AE362" s="45" t="str">
        <f aca="false">IFERROR(VLOOKUP(G362,Dados!$K$3:$L$500,2,0),"")</f>
        <v/>
      </c>
      <c r="AF362" s="45" t="str">
        <f aca="false">IFERROR(VLOOKUP(G362,Dados!$M$3:$N$500,2,0),"")</f>
        <v/>
      </c>
      <c r="AG362" s="45" t="str">
        <f aca="false">IF(F362="","",IF(AND(AD362="",AE362="",AF362=""),"-",IF(AND(AD362="BIT",AE362="",AF362=""),"BIT",IF(AND(AE362="ANEXO I",AD362="",AF362=""),"ANEXO I",IF(AND(AF362="ANEXO II",AD362="",AE362=""),"ANEXO II","Escolher")))))</f>
        <v/>
      </c>
      <c r="AH362" s="45" t="str">
        <f aca="false">IF(AG362&lt;&gt;"Pneus","",IFERROR(VLOOKUP(R362,Dados!$X$2:$Z$5,3,0)*(AI362-Q362),VLOOKUP(D362,Dados!$X$7:$Z$33,3,0)*(AI362-Q362)))</f>
        <v/>
      </c>
      <c r="AI362" s="47" t="str">
        <f aca="false">IF(B362="","",P362+Q362+O362+M362+L362-N362)</f>
        <v/>
      </c>
      <c r="AJ362" s="48" t="str">
        <f aca="false">IFERROR(IF(AND(AC362="SIM",AG362="-",Y362="REVENDA"),(AB362/1+1)*AI362,IF(AND(AC362="SIM",AG362="Pneus",Y362="REVENDA"),(AB362/1+1)*(AI362-AH362),"")),"")</f>
        <v/>
      </c>
      <c r="AK362" s="48" t="str">
        <f aca="false">IF(AJ362="","",AJ362*17%)</f>
        <v/>
      </c>
      <c r="AL362" s="48" t="str">
        <f aca="false">IFERROR(IF(AC362="NÃO","",IF(AK362="","",IF(E362="Simples Nacional",BF362,IF(T362=0.12,U362*0.5833337002,IF(T362=0,AI362*0.07,U362))))),"")</f>
        <v/>
      </c>
      <c r="AM362" s="47" t="str">
        <f aca="false">IFERROR(IF(AC362="NÃO","",IF(OR(AG362="-",AG362="Pneus"),AK362-AL362,"")),"")</f>
        <v/>
      </c>
      <c r="AN362" s="48" t="str">
        <f aca="false">IF(AND(Y362="REVENDA",AC362="SIM",AG362="BIT"),((AB362/1+1)*AI362)*0.4117,"")</f>
        <v/>
      </c>
      <c r="AO362" s="48" t="str">
        <f aca="false">IF(AN362="","",AN362*17%)</f>
        <v/>
      </c>
      <c r="AP362" s="49" t="str">
        <f aca="false">IF(AN362="","",IF(T362=0.12,(U362*0.4117)*0.4117,IF(T362=0,(AI362*0.07)*0.4117,U362*0.4117)))</f>
        <v/>
      </c>
      <c r="AQ362" s="47" t="str">
        <f aca="false">IF(AN362="","",AO362-AP362)</f>
        <v/>
      </c>
      <c r="AR362" s="50" t="str">
        <f aca="false">IFERROR(IF(AND(AC362="SIM",Y362="REVENDA",LEFT(AG362,5)="ANEXO")*OR(AE362="ANEXO I",AF362="ANEXO II"),VLOOKUP(H362,Dados!G:I,2,0),""),"INSERIR MVA")</f>
        <v/>
      </c>
      <c r="AS362" s="48" t="str">
        <f aca="false">IF(LEFT(AG362,5)="ANEXO",VLOOKUP(AG362,Dados!$X$111:$Z$112,2,0)*(AI362-Q362),"")</f>
        <v/>
      </c>
      <c r="AT362" s="48" t="str">
        <f aca="false">IFERROR(IF(AR362="","",(AI362*AR362)+AI362),"INSERIR MVA")</f>
        <v/>
      </c>
      <c r="AU362" s="48" t="str">
        <f aca="false">IF(AT362="","",IF(AY362=0.04,U362,AS362*AY362))</f>
        <v/>
      </c>
      <c r="AV362" s="47" t="str">
        <f aca="false">IFERROR(IF(AU362="","",(VLOOKUP(AG362,Dados!$X$111:$Z$112,3,0)*AT362*0.17)),"INSERIR MVA")</f>
        <v/>
      </c>
      <c r="AW362" s="47" t="str">
        <f aca="false">IFERROR(IF(AR362="","",AV362-AU362),"")</f>
        <v/>
      </c>
      <c r="AX362" s="51" t="str">
        <f aca="false">IFERROR(IF(AC362="NÃO","",IF(AM362&lt;&gt;"",AM362-W362,IF(AQ362&lt;&gt;"",AQ362-W362,IF(AW362&lt;&gt;"",AW362-W362,"")))),"")</f>
        <v/>
      </c>
      <c r="AY362" s="46" t="str">
        <f aca="false">IFERROR(IF(ISNA(VLOOKUP(R362,Dados!$X$2:$Y$5,2,0)),VLOOKUP(D362,Dados!$X$7:$Y$33,2,0),VLOOKUP(R362,Dados!$X$2:$Y$5,2,0)),"")</f>
        <v/>
      </c>
      <c r="AZ362" s="52" t="str">
        <f aca="false">IF(C362="","",IF(AND(Y362="CONSUMO",AC362="NÃO")*OR(AG362="-",AG362="BIT"),IF(E362&lt;&gt;"",(AI362-(P362+L362-N362+Q362)*AY362)/0.83),""))</f>
        <v/>
      </c>
      <c r="BA362" s="51" t="str">
        <f aca="false">IF(AZ362="","",AZ362*0.17-((P362+L362-N362+Q362)*AY362))</f>
        <v/>
      </c>
      <c r="BB362" s="51" t="str">
        <f aca="false">IF(AND(Y362="CONSUMO",AG362="ANEXO I",AY362&gt;4%),(AI362-(P362+L362-N362+Q362)*0.0514)/0.83*(0.5177)*(0.17)-AI362*0.0514,IF(AND(Y362="CONSUMO",AG362="ANEXO II",AY362&gt;4%),(AI362-(P362+L362-N362+Q362)*0.041)/0.83*(0.3295)*(0.17)-AI362*0.041,IF(AND(Y362="CONSUMO",AG362="ANEXO I",AY362=4%),(AI362-(P362+L362-N362+Q362)*0.04)/0.83*(0.5177)*(0.17)-AI362*0.04,IF(AND(Y362="CONSUMO",AG362="ANEXO II",AY362=4%),(AI362-(P362+L362-N362+Q362)*0.04)/0.83*(0.3295)*(0.17)-AI362*0.04,""))))</f>
        <v/>
      </c>
      <c r="BC362" s="51" t="str">
        <f aca="false">IF(C362="","",IF(AND(Y362="CONSUMO",AC362="SIM")*OR(AG362="-",AG362="BIT"),IF(E362&lt;&gt;"",(AI362-(P362+L362-N362+Q362)*AY362)/0.83),""))</f>
        <v/>
      </c>
      <c r="BD362" s="51" t="str">
        <f aca="false">IF(BC362="","",BC362*0.17)</f>
        <v/>
      </c>
      <c r="BE362" s="51" t="str">
        <f aca="false">IF(I362=6908,0,IF(BC362="","",BD362-((P362+L362-N362+Q362)*AY362)))</f>
        <v/>
      </c>
      <c r="BF362" s="53" t="str">
        <f aca="false">IF(B362="","",IF(OR(B362="",E362="Regime Normal"),0,(AI362-Q362)*VLOOKUP(R362,Dados!$X$98:$Y$108,2,0)))</f>
        <v/>
      </c>
      <c r="BG362" s="54" t="str">
        <f aca="false">IFERROR(VLOOKUP(I362,Dados!$AC$27:$AD$43,2,0),IF(B362="","",IF(D362&lt;&gt;"MT",IF(AND(AC362="SIM",Y362="Revenda"),"2403",IF(AND(AC362="SIM",Y362="Consumo"),"2407",IF(AND(AC362="NÃO",Y362="Revenda"),"2102",IF(AND(AC362="NÃO",Y362="Consumo"),"2556",)))),REPLACE(I362,1,1,1))))</f>
        <v/>
      </c>
    </row>
    <row r="363" customFormat="false" ht="12.8" hidden="false" customHeight="false" outlineLevel="0" collapsed="false">
      <c r="Y363" s="45"/>
      <c r="Z363" s="46" t="str">
        <f aca="false">IF(B363="","",(IFERROR(VLOOKUP(H363,Dados!A$3:B$15000,2,0),"Não Encontrado")))</f>
        <v/>
      </c>
      <c r="AA363" s="46" t="str">
        <f aca="false">IF(B363="","",(IFERROR(VLOOKUP(G363,Dados!C$3:E$15000,3,0),"Não Encontrado")))</f>
        <v/>
      </c>
      <c r="AB363" s="46" t="str">
        <f aca="false">IFERROR(IF(Z363&lt;&gt;"Não Encontrado",Z363,IF(AA363&lt;&gt;"Não Encontrado",AA363,"")),"")</f>
        <v/>
      </c>
      <c r="AC363" s="45" t="str">
        <f aca="false">IF(B363="","",IF(AB363="","NÃO","SIM"))</f>
        <v/>
      </c>
      <c r="AD363" s="45" t="str">
        <f aca="false">IFERROR(VLOOKUP(G363,Dados!$P$3:$R$500,3,0),"")</f>
        <v/>
      </c>
      <c r="AE363" s="45" t="str">
        <f aca="false">IFERROR(VLOOKUP(G363,Dados!$K$3:$L$500,2,0),"")</f>
        <v/>
      </c>
      <c r="AF363" s="45" t="str">
        <f aca="false">IFERROR(VLOOKUP(G363,Dados!$M$3:$N$500,2,0),"")</f>
        <v/>
      </c>
      <c r="AG363" s="45" t="str">
        <f aca="false">IF(F363="","",IF(AND(AD363="",AE363="",AF363=""),"-",IF(AND(AD363="BIT",AE363="",AF363=""),"BIT",IF(AND(AE363="ANEXO I",AD363="",AF363=""),"ANEXO I",IF(AND(AF363="ANEXO II",AD363="",AE363=""),"ANEXO II","Escolher")))))</f>
        <v/>
      </c>
      <c r="AH363" s="45" t="str">
        <f aca="false">IF(AG363&lt;&gt;"Pneus","",IFERROR(VLOOKUP(R363,Dados!$X$2:$Z$5,3,0)*(AI363-Q363),VLOOKUP(D363,Dados!$X$7:$Z$33,3,0)*(AI363-Q363)))</f>
        <v/>
      </c>
      <c r="AI363" s="47" t="str">
        <f aca="false">IF(B363="","",P363+Q363+O363+M363+L363-N363)</f>
        <v/>
      </c>
      <c r="AJ363" s="48" t="str">
        <f aca="false">IFERROR(IF(AND(AC363="SIM",AG363="-",Y363="REVENDA"),(AB363/1+1)*AI363,IF(AND(AC363="SIM",AG363="Pneus",Y363="REVENDA"),(AB363/1+1)*(AI363-AH363),"")),"")</f>
        <v/>
      </c>
      <c r="AK363" s="48" t="str">
        <f aca="false">IF(AJ363="","",AJ363*17%)</f>
        <v/>
      </c>
      <c r="AL363" s="48" t="str">
        <f aca="false">IFERROR(IF(AC363="NÃO","",IF(AK363="","",IF(E363="Simples Nacional",BF363,IF(T363=0.12,U363*0.5833337002,IF(T363=0,AI363*0.07,U363))))),"")</f>
        <v/>
      </c>
      <c r="AM363" s="47" t="str">
        <f aca="false">IFERROR(IF(AC363="NÃO","",IF(OR(AG363="-",AG363="Pneus"),AK363-AL363,"")),"")</f>
        <v/>
      </c>
      <c r="AN363" s="48" t="str">
        <f aca="false">IF(AND(Y363="REVENDA",AC363="SIM",AG363="BIT"),((AB363/1+1)*AI363)*0.4117,"")</f>
        <v/>
      </c>
      <c r="AO363" s="48" t="str">
        <f aca="false">IF(AN363="","",AN363*17%)</f>
        <v/>
      </c>
      <c r="AP363" s="49" t="str">
        <f aca="false">IF(AN363="","",IF(T363=0.12,(U363*0.4117)*0.4117,IF(T363=0,(AI363*0.07)*0.4117,U363*0.4117)))</f>
        <v/>
      </c>
      <c r="AQ363" s="47" t="str">
        <f aca="false">IF(AN363="","",AO363-AP363)</f>
        <v/>
      </c>
      <c r="AR363" s="50" t="str">
        <f aca="false">IFERROR(IF(AND(AC363="SIM",Y363="REVENDA",LEFT(AG363,5)="ANEXO")*OR(AE363="ANEXO I",AF363="ANEXO II"),VLOOKUP(H363,Dados!G:I,2,0),""),"INSERIR MVA")</f>
        <v/>
      </c>
      <c r="AS363" s="48" t="str">
        <f aca="false">IF(LEFT(AG363,5)="ANEXO",VLOOKUP(AG363,Dados!$X$111:$Z$112,2,0)*(AI363-Q363),"")</f>
        <v/>
      </c>
      <c r="AT363" s="48" t="str">
        <f aca="false">IFERROR(IF(AR363="","",(AI363*AR363)+AI363),"INSERIR MVA")</f>
        <v/>
      </c>
      <c r="AU363" s="48" t="str">
        <f aca="false">IF(AT363="","",IF(AY363=0.04,U363,AS363*AY363))</f>
        <v/>
      </c>
      <c r="AV363" s="47" t="str">
        <f aca="false">IFERROR(IF(AU363="","",(VLOOKUP(AG363,Dados!$X$111:$Z$112,3,0)*AT363*0.17)),"INSERIR MVA")</f>
        <v/>
      </c>
      <c r="AW363" s="47" t="str">
        <f aca="false">IFERROR(IF(AR363="","",AV363-AU363),"")</f>
        <v/>
      </c>
      <c r="AX363" s="51" t="str">
        <f aca="false">IFERROR(IF(AC363="NÃO","",IF(AM363&lt;&gt;"",AM363-W363,IF(AQ363&lt;&gt;"",AQ363-W363,IF(AW363&lt;&gt;"",AW363-W363,"")))),"")</f>
        <v/>
      </c>
      <c r="AY363" s="46" t="str">
        <f aca="false">IFERROR(IF(ISNA(VLOOKUP(R363,Dados!$X$2:$Y$5,2,0)),VLOOKUP(D363,Dados!$X$7:$Y$33,2,0),VLOOKUP(R363,Dados!$X$2:$Y$5,2,0)),"")</f>
        <v/>
      </c>
      <c r="AZ363" s="52" t="str">
        <f aca="false">IF(C363="","",IF(AND(Y363="CONSUMO",AC363="NÃO")*OR(AG363="-",AG363="BIT"),IF(E363&lt;&gt;"",(AI363-(P363+L363-N363+Q363)*AY363)/0.83),""))</f>
        <v/>
      </c>
      <c r="BA363" s="51" t="str">
        <f aca="false">IF(AZ363="","",AZ363*0.17-((P363+L363-N363+Q363)*AY363))</f>
        <v/>
      </c>
      <c r="BB363" s="51" t="str">
        <f aca="false">IF(AND(Y363="CONSUMO",AG363="ANEXO I",AY363&gt;4%),(AI363-(P363+L363-N363+Q363)*0.0514)/0.83*(0.5177)*(0.17)-AI363*0.0514,IF(AND(Y363="CONSUMO",AG363="ANEXO II",AY363&gt;4%),(AI363-(P363+L363-N363+Q363)*0.041)/0.83*(0.3295)*(0.17)-AI363*0.041,IF(AND(Y363="CONSUMO",AG363="ANEXO I",AY363=4%),(AI363-(P363+L363-N363+Q363)*0.04)/0.83*(0.5177)*(0.17)-AI363*0.04,IF(AND(Y363="CONSUMO",AG363="ANEXO II",AY363=4%),(AI363-(P363+L363-N363+Q363)*0.04)/0.83*(0.3295)*(0.17)-AI363*0.04,""))))</f>
        <v/>
      </c>
      <c r="BC363" s="51" t="str">
        <f aca="false">IF(C363="","",IF(AND(Y363="CONSUMO",AC363="SIM")*OR(AG363="-",AG363="BIT"),IF(E363&lt;&gt;"",(AI363-(P363+L363-N363+Q363)*AY363)/0.83),""))</f>
        <v/>
      </c>
      <c r="BD363" s="51" t="str">
        <f aca="false">IF(BC363="","",BC363*0.17)</f>
        <v/>
      </c>
      <c r="BE363" s="51" t="str">
        <f aca="false">IF(I363=6908,0,IF(BC363="","",BD363-((P363+L363-N363+Q363)*AY363)))</f>
        <v/>
      </c>
      <c r="BF363" s="53" t="str">
        <f aca="false">IF(B363="","",IF(OR(B363="",E363="Regime Normal"),0,(AI363-Q363)*VLOOKUP(R363,Dados!$X$98:$Y$108,2,0)))</f>
        <v/>
      </c>
      <c r="BG363" s="54" t="str">
        <f aca="false">IFERROR(VLOOKUP(I363,Dados!$AC$27:$AD$43,2,0),IF(B363="","",IF(D363&lt;&gt;"MT",IF(AND(AC363="SIM",Y363="Revenda"),"2403",IF(AND(AC363="SIM",Y363="Consumo"),"2407",IF(AND(AC363="NÃO",Y363="Revenda"),"2102",IF(AND(AC363="NÃO",Y363="Consumo"),"2556",)))),REPLACE(I363,1,1,1))))</f>
        <v/>
      </c>
    </row>
    <row r="364" customFormat="false" ht="12.8" hidden="false" customHeight="false" outlineLevel="0" collapsed="false">
      <c r="Y364" s="45"/>
      <c r="Z364" s="46" t="str">
        <f aca="false">IF(B364="","",(IFERROR(VLOOKUP(H364,Dados!A$3:B$15000,2,0),"Não Encontrado")))</f>
        <v/>
      </c>
      <c r="AA364" s="46" t="str">
        <f aca="false">IF(B364="","",(IFERROR(VLOOKUP(G364,Dados!C$3:E$15000,3,0),"Não Encontrado")))</f>
        <v/>
      </c>
      <c r="AB364" s="46" t="str">
        <f aca="false">IFERROR(IF(Z364&lt;&gt;"Não Encontrado",Z364,IF(AA364&lt;&gt;"Não Encontrado",AA364,"")),"")</f>
        <v/>
      </c>
      <c r="AC364" s="45" t="str">
        <f aca="false">IF(B364="","",IF(AB364="","NÃO","SIM"))</f>
        <v/>
      </c>
      <c r="AD364" s="45" t="str">
        <f aca="false">IFERROR(VLOOKUP(G364,Dados!$P$3:$R$500,3,0),"")</f>
        <v/>
      </c>
      <c r="AE364" s="45" t="str">
        <f aca="false">IFERROR(VLOOKUP(G364,Dados!$K$3:$L$500,2,0),"")</f>
        <v/>
      </c>
      <c r="AF364" s="45" t="str">
        <f aca="false">IFERROR(VLOOKUP(G364,Dados!$M$3:$N$500,2,0),"")</f>
        <v/>
      </c>
      <c r="AG364" s="45" t="str">
        <f aca="false">IF(F364="","",IF(AND(AD364="",AE364="",AF364=""),"-",IF(AND(AD364="BIT",AE364="",AF364=""),"BIT",IF(AND(AE364="ANEXO I",AD364="",AF364=""),"ANEXO I",IF(AND(AF364="ANEXO II",AD364="",AE364=""),"ANEXO II","Escolher")))))</f>
        <v/>
      </c>
      <c r="AH364" s="45" t="str">
        <f aca="false">IF(AG364&lt;&gt;"Pneus","",IFERROR(VLOOKUP(R364,Dados!$X$2:$Z$5,3,0)*(AI364-Q364),VLOOKUP(D364,Dados!$X$7:$Z$33,3,0)*(AI364-Q364)))</f>
        <v/>
      </c>
      <c r="AI364" s="47" t="str">
        <f aca="false">IF(B364="","",P364+Q364+O364+M364+L364-N364)</f>
        <v/>
      </c>
      <c r="AJ364" s="48" t="str">
        <f aca="false">IFERROR(IF(AND(AC364="SIM",AG364="-",Y364="REVENDA"),(AB364/1+1)*AI364,IF(AND(AC364="SIM",AG364="Pneus",Y364="REVENDA"),(AB364/1+1)*(AI364-AH364),"")),"")</f>
        <v/>
      </c>
      <c r="AK364" s="48" t="str">
        <f aca="false">IF(AJ364="","",AJ364*17%)</f>
        <v/>
      </c>
      <c r="AL364" s="48" t="str">
        <f aca="false">IFERROR(IF(AC364="NÃO","",IF(AK364="","",IF(E364="Simples Nacional",BF364,IF(T364=0.12,U364*0.5833337002,IF(T364=0,AI364*0.07,U364))))),"")</f>
        <v/>
      </c>
      <c r="AM364" s="47" t="str">
        <f aca="false">IFERROR(IF(AC364="NÃO","",IF(OR(AG364="-",AG364="Pneus"),AK364-AL364,"")),"")</f>
        <v/>
      </c>
      <c r="AN364" s="48" t="str">
        <f aca="false">IF(AND(Y364="REVENDA",AC364="SIM",AG364="BIT"),((AB364/1+1)*AI364)*0.4117,"")</f>
        <v/>
      </c>
      <c r="AO364" s="48" t="str">
        <f aca="false">IF(AN364="","",AN364*17%)</f>
        <v/>
      </c>
      <c r="AP364" s="49" t="str">
        <f aca="false">IF(AN364="","",IF(T364=0.12,(U364*0.4117)*0.4117,IF(T364=0,(AI364*0.07)*0.4117,U364*0.4117)))</f>
        <v/>
      </c>
      <c r="AQ364" s="47" t="str">
        <f aca="false">IF(AN364="","",AO364-AP364)</f>
        <v/>
      </c>
      <c r="AR364" s="50" t="str">
        <f aca="false">IFERROR(IF(AND(AC364="SIM",Y364="REVENDA",LEFT(AG364,5)="ANEXO")*OR(AE364="ANEXO I",AF364="ANEXO II"),VLOOKUP(H364,Dados!G:I,2,0),""),"INSERIR MVA")</f>
        <v/>
      </c>
      <c r="AS364" s="48" t="str">
        <f aca="false">IF(LEFT(AG364,5)="ANEXO",VLOOKUP(AG364,Dados!$X$111:$Z$112,2,0)*(AI364-Q364),"")</f>
        <v/>
      </c>
      <c r="AT364" s="48" t="str">
        <f aca="false">IFERROR(IF(AR364="","",(AI364*AR364)+AI364),"INSERIR MVA")</f>
        <v/>
      </c>
      <c r="AU364" s="48" t="str">
        <f aca="false">IF(AT364="","",IF(AY364=0.04,U364,AS364*AY364))</f>
        <v/>
      </c>
      <c r="AV364" s="47" t="str">
        <f aca="false">IFERROR(IF(AU364="","",(VLOOKUP(AG364,Dados!$X$111:$Z$112,3,0)*AT364*0.17)),"INSERIR MVA")</f>
        <v/>
      </c>
      <c r="AW364" s="47" t="str">
        <f aca="false">IFERROR(IF(AR364="","",AV364-AU364),"")</f>
        <v/>
      </c>
      <c r="AX364" s="51" t="str">
        <f aca="false">IFERROR(IF(AC364="NÃO","",IF(AM364&lt;&gt;"",AM364-W364,IF(AQ364&lt;&gt;"",AQ364-W364,IF(AW364&lt;&gt;"",AW364-W364,"")))),"")</f>
        <v/>
      </c>
      <c r="AY364" s="46" t="str">
        <f aca="false">IFERROR(IF(ISNA(VLOOKUP(R364,Dados!$X$2:$Y$5,2,0)),VLOOKUP(D364,Dados!$X$7:$Y$33,2,0),VLOOKUP(R364,Dados!$X$2:$Y$5,2,0)),"")</f>
        <v/>
      </c>
      <c r="AZ364" s="52" t="str">
        <f aca="false">IF(C364="","",IF(AND(Y364="CONSUMO",AC364="NÃO")*OR(AG364="-",AG364="BIT"),IF(E364&lt;&gt;"",(AI364-(P364+L364-N364+Q364)*AY364)/0.83),""))</f>
        <v/>
      </c>
      <c r="BA364" s="51" t="str">
        <f aca="false">IF(AZ364="","",AZ364*0.17-((P364+L364-N364+Q364)*AY364))</f>
        <v/>
      </c>
      <c r="BB364" s="51" t="str">
        <f aca="false">IF(AND(Y364="CONSUMO",AG364="ANEXO I",AY364&gt;4%),(AI364-(P364+L364-N364+Q364)*0.0514)/0.83*(0.5177)*(0.17)-AI364*0.0514,IF(AND(Y364="CONSUMO",AG364="ANEXO II",AY364&gt;4%),(AI364-(P364+L364-N364+Q364)*0.041)/0.83*(0.3295)*(0.17)-AI364*0.041,IF(AND(Y364="CONSUMO",AG364="ANEXO I",AY364=4%),(AI364-(P364+L364-N364+Q364)*0.04)/0.83*(0.5177)*(0.17)-AI364*0.04,IF(AND(Y364="CONSUMO",AG364="ANEXO II",AY364=4%),(AI364-(P364+L364-N364+Q364)*0.04)/0.83*(0.3295)*(0.17)-AI364*0.04,""))))</f>
        <v/>
      </c>
      <c r="BC364" s="51" t="str">
        <f aca="false">IF(C364="","",IF(AND(Y364="CONSUMO",AC364="SIM")*OR(AG364="-",AG364="BIT"),IF(E364&lt;&gt;"",(AI364-(P364+L364-N364+Q364)*AY364)/0.83),""))</f>
        <v/>
      </c>
      <c r="BD364" s="51" t="str">
        <f aca="false">IF(BC364="","",BC364*0.17)</f>
        <v/>
      </c>
      <c r="BE364" s="51" t="str">
        <f aca="false">IF(I364=6908,0,IF(BC364="","",BD364-((P364+L364-N364+Q364)*AY364)))</f>
        <v/>
      </c>
      <c r="BF364" s="53" t="str">
        <f aca="false">IF(B364="","",IF(OR(B364="",E364="Regime Normal"),0,(AI364-Q364)*VLOOKUP(R364,Dados!$X$98:$Y$108,2,0)))</f>
        <v/>
      </c>
      <c r="BG364" s="54" t="str">
        <f aca="false">IFERROR(VLOOKUP(I364,Dados!$AC$27:$AD$43,2,0),IF(B364="","",IF(D364&lt;&gt;"MT",IF(AND(AC364="SIM",Y364="Revenda"),"2403",IF(AND(AC364="SIM",Y364="Consumo"),"2407",IF(AND(AC364="NÃO",Y364="Revenda"),"2102",IF(AND(AC364="NÃO",Y364="Consumo"),"2556",)))),REPLACE(I364,1,1,1))))</f>
        <v/>
      </c>
    </row>
    <row r="365" customFormat="false" ht="12.8" hidden="false" customHeight="false" outlineLevel="0" collapsed="false">
      <c r="Y365" s="45"/>
      <c r="Z365" s="46" t="str">
        <f aca="false">IF(B365="","",(IFERROR(VLOOKUP(H365,Dados!A$3:B$15000,2,0),"Não Encontrado")))</f>
        <v/>
      </c>
      <c r="AA365" s="46" t="str">
        <f aca="false">IF(B365="","",(IFERROR(VLOOKUP(G365,Dados!C$3:E$15000,3,0),"Não Encontrado")))</f>
        <v/>
      </c>
      <c r="AB365" s="46" t="str">
        <f aca="false">IFERROR(IF(Z365&lt;&gt;"Não Encontrado",Z365,IF(AA365&lt;&gt;"Não Encontrado",AA365,"")),"")</f>
        <v/>
      </c>
      <c r="AC365" s="45" t="str">
        <f aca="false">IF(B365="","",IF(AB365="","NÃO","SIM"))</f>
        <v/>
      </c>
      <c r="AD365" s="45" t="str">
        <f aca="false">IFERROR(VLOOKUP(G365,Dados!$P$3:$R$500,3,0),"")</f>
        <v/>
      </c>
      <c r="AE365" s="45" t="str">
        <f aca="false">IFERROR(VLOOKUP(G365,Dados!$K$3:$L$500,2,0),"")</f>
        <v/>
      </c>
      <c r="AF365" s="45" t="str">
        <f aca="false">IFERROR(VLOOKUP(G365,Dados!$M$3:$N$500,2,0),"")</f>
        <v/>
      </c>
      <c r="AG365" s="45" t="str">
        <f aca="false">IF(F365="","",IF(AND(AD365="",AE365="",AF365=""),"-",IF(AND(AD365="BIT",AE365="",AF365=""),"BIT",IF(AND(AE365="ANEXO I",AD365="",AF365=""),"ANEXO I",IF(AND(AF365="ANEXO II",AD365="",AE365=""),"ANEXO II","Escolher")))))</f>
        <v/>
      </c>
      <c r="AH365" s="45" t="str">
        <f aca="false">IF(AG365&lt;&gt;"Pneus","",IFERROR(VLOOKUP(R365,Dados!$X$2:$Z$5,3,0)*(AI365-Q365),VLOOKUP(D365,Dados!$X$7:$Z$33,3,0)*(AI365-Q365)))</f>
        <v/>
      </c>
      <c r="AI365" s="47" t="str">
        <f aca="false">IF(B365="","",P365+Q365+O365+M365+L365-N365)</f>
        <v/>
      </c>
      <c r="AJ365" s="48" t="str">
        <f aca="false">IFERROR(IF(AND(AC365="SIM",AG365="-",Y365="REVENDA"),(AB365/1+1)*AI365,IF(AND(AC365="SIM",AG365="Pneus",Y365="REVENDA"),(AB365/1+1)*(AI365-AH365),"")),"")</f>
        <v/>
      </c>
      <c r="AK365" s="48" t="str">
        <f aca="false">IF(AJ365="","",AJ365*17%)</f>
        <v/>
      </c>
      <c r="AL365" s="48" t="str">
        <f aca="false">IFERROR(IF(AC365="NÃO","",IF(AK365="","",IF(E365="Simples Nacional",BF365,IF(T365=0.12,U365*0.5833337002,IF(T365=0,AI365*0.07,U365))))),"")</f>
        <v/>
      </c>
      <c r="AM365" s="47" t="str">
        <f aca="false">IFERROR(IF(AC365="NÃO","",IF(OR(AG365="-",AG365="Pneus"),AK365-AL365,"")),"")</f>
        <v/>
      </c>
      <c r="AN365" s="48" t="str">
        <f aca="false">IF(AND(Y365="REVENDA",AC365="SIM",AG365="BIT"),((AB365/1+1)*AI365)*0.4117,"")</f>
        <v/>
      </c>
      <c r="AO365" s="48" t="str">
        <f aca="false">IF(AN365="","",AN365*17%)</f>
        <v/>
      </c>
      <c r="AP365" s="49" t="str">
        <f aca="false">IF(AN365="","",IF(T365=0.12,(U365*0.4117)*0.4117,IF(T365=0,(AI365*0.07)*0.4117,U365*0.4117)))</f>
        <v/>
      </c>
      <c r="AQ365" s="47" t="str">
        <f aca="false">IF(AN365="","",AO365-AP365)</f>
        <v/>
      </c>
      <c r="AR365" s="50" t="str">
        <f aca="false">IFERROR(IF(AND(AC365="SIM",Y365="REVENDA",LEFT(AG365,5)="ANEXO")*OR(AE365="ANEXO I",AF365="ANEXO II"),VLOOKUP(H365,Dados!G:I,2,0),""),"INSERIR MVA")</f>
        <v/>
      </c>
      <c r="AS365" s="48" t="str">
        <f aca="false">IF(LEFT(AG365,5)="ANEXO",VLOOKUP(AG365,Dados!$X$111:$Z$112,2,0)*(AI365-Q365),"")</f>
        <v/>
      </c>
      <c r="AT365" s="48" t="str">
        <f aca="false">IFERROR(IF(AR365="","",(AI365*AR365)+AI365),"INSERIR MVA")</f>
        <v/>
      </c>
      <c r="AU365" s="48" t="str">
        <f aca="false">IF(AT365="","",IF(AY365=0.04,U365,AS365*AY365))</f>
        <v/>
      </c>
      <c r="AV365" s="47" t="str">
        <f aca="false">IFERROR(IF(AU365="","",(VLOOKUP(AG365,Dados!$X$111:$Z$112,3,0)*AT365*0.17)),"INSERIR MVA")</f>
        <v/>
      </c>
      <c r="AW365" s="47" t="str">
        <f aca="false">IFERROR(IF(AR365="","",AV365-AU365),"")</f>
        <v/>
      </c>
      <c r="AX365" s="51" t="str">
        <f aca="false">IFERROR(IF(AC365="NÃO","",IF(AM365&lt;&gt;"",AM365-W365,IF(AQ365&lt;&gt;"",AQ365-W365,IF(AW365&lt;&gt;"",AW365-W365,"")))),"")</f>
        <v/>
      </c>
      <c r="AY365" s="46" t="str">
        <f aca="false">IFERROR(IF(ISNA(VLOOKUP(R365,Dados!$X$2:$Y$5,2,0)),VLOOKUP(D365,Dados!$X$7:$Y$33,2,0),VLOOKUP(R365,Dados!$X$2:$Y$5,2,0)),"")</f>
        <v/>
      </c>
      <c r="AZ365" s="52" t="str">
        <f aca="false">IF(C365="","",IF(AND(Y365="CONSUMO",AC365="NÃO")*OR(AG365="-",AG365="BIT"),IF(E365&lt;&gt;"",(AI365-(P365+L365-N365+Q365)*AY365)/0.83),""))</f>
        <v/>
      </c>
      <c r="BA365" s="51" t="str">
        <f aca="false">IF(AZ365="","",AZ365*0.17-((P365+L365-N365+Q365)*AY365))</f>
        <v/>
      </c>
      <c r="BB365" s="51" t="str">
        <f aca="false">IF(AND(Y365="CONSUMO",AG365="ANEXO I",AY365&gt;4%),(AI365-(P365+L365-N365+Q365)*0.0514)/0.83*(0.5177)*(0.17)-AI365*0.0514,IF(AND(Y365="CONSUMO",AG365="ANEXO II",AY365&gt;4%),(AI365-(P365+L365-N365+Q365)*0.041)/0.83*(0.3295)*(0.17)-AI365*0.041,IF(AND(Y365="CONSUMO",AG365="ANEXO I",AY365=4%),(AI365-(P365+L365-N365+Q365)*0.04)/0.83*(0.5177)*(0.17)-AI365*0.04,IF(AND(Y365="CONSUMO",AG365="ANEXO II",AY365=4%),(AI365-(P365+L365-N365+Q365)*0.04)/0.83*(0.3295)*(0.17)-AI365*0.04,""))))</f>
        <v/>
      </c>
      <c r="BC365" s="51" t="str">
        <f aca="false">IF(C365="","",IF(AND(Y365="CONSUMO",AC365="SIM")*OR(AG365="-",AG365="BIT"),IF(E365&lt;&gt;"",(AI365-(P365+L365-N365+Q365)*AY365)/0.83),""))</f>
        <v/>
      </c>
      <c r="BD365" s="51" t="str">
        <f aca="false">IF(BC365="","",BC365*0.17)</f>
        <v/>
      </c>
      <c r="BE365" s="51" t="str">
        <f aca="false">IF(I365=6908,0,IF(BC365="","",BD365-((P365+L365-N365+Q365)*AY365)))</f>
        <v/>
      </c>
      <c r="BF365" s="53" t="str">
        <f aca="false">IF(B365="","",IF(OR(B365="",E365="Regime Normal"),0,(AI365-Q365)*VLOOKUP(R365,Dados!$X$98:$Y$108,2,0)))</f>
        <v/>
      </c>
      <c r="BG365" s="54" t="str">
        <f aca="false">IFERROR(VLOOKUP(I365,Dados!$AC$27:$AD$43,2,0),IF(B365="","",IF(D365&lt;&gt;"MT",IF(AND(AC365="SIM",Y365="Revenda"),"2403",IF(AND(AC365="SIM",Y365="Consumo"),"2407",IF(AND(AC365="NÃO",Y365="Revenda"),"2102",IF(AND(AC365="NÃO",Y365="Consumo"),"2556",)))),REPLACE(I365,1,1,1))))</f>
        <v/>
      </c>
    </row>
    <row r="366" customFormat="false" ht="12.8" hidden="false" customHeight="false" outlineLevel="0" collapsed="false">
      <c r="Y366" s="45"/>
      <c r="Z366" s="46" t="str">
        <f aca="false">IF(B366="","",(IFERROR(VLOOKUP(H366,Dados!A$3:B$15000,2,0),"Não Encontrado")))</f>
        <v/>
      </c>
      <c r="AA366" s="46" t="str">
        <f aca="false">IF(B366="","",(IFERROR(VLOOKUP(G366,Dados!C$3:E$15000,3,0),"Não Encontrado")))</f>
        <v/>
      </c>
      <c r="AB366" s="46" t="str">
        <f aca="false">IFERROR(IF(Z366&lt;&gt;"Não Encontrado",Z366,IF(AA366&lt;&gt;"Não Encontrado",AA366,"")),"")</f>
        <v/>
      </c>
      <c r="AC366" s="45" t="str">
        <f aca="false">IF(B366="","",IF(AB366="","NÃO","SIM"))</f>
        <v/>
      </c>
      <c r="AD366" s="45" t="str">
        <f aca="false">IFERROR(VLOOKUP(G366,Dados!$P$3:$R$500,3,0),"")</f>
        <v/>
      </c>
      <c r="AE366" s="45" t="str">
        <f aca="false">IFERROR(VLOOKUP(G366,Dados!$K$3:$L$500,2,0),"")</f>
        <v/>
      </c>
      <c r="AF366" s="45" t="str">
        <f aca="false">IFERROR(VLOOKUP(G366,Dados!$M$3:$N$500,2,0),"")</f>
        <v/>
      </c>
      <c r="AG366" s="45" t="str">
        <f aca="false">IF(F366="","",IF(AND(AD366="",AE366="",AF366=""),"-",IF(AND(AD366="BIT",AE366="",AF366=""),"BIT",IF(AND(AE366="ANEXO I",AD366="",AF366=""),"ANEXO I",IF(AND(AF366="ANEXO II",AD366="",AE366=""),"ANEXO II","Escolher")))))</f>
        <v/>
      </c>
      <c r="AH366" s="45" t="str">
        <f aca="false">IF(AG366&lt;&gt;"Pneus","",IFERROR(VLOOKUP(R366,Dados!$X$2:$Z$5,3,0)*(AI366-Q366),VLOOKUP(D366,Dados!$X$7:$Z$33,3,0)*(AI366-Q366)))</f>
        <v/>
      </c>
      <c r="AI366" s="47" t="str">
        <f aca="false">IF(B366="","",P366+Q366+O366+M366+L366-N366)</f>
        <v/>
      </c>
      <c r="AJ366" s="48" t="str">
        <f aca="false">IFERROR(IF(AND(AC366="SIM",AG366="-",Y366="REVENDA"),(AB366/1+1)*AI366,IF(AND(AC366="SIM",AG366="Pneus",Y366="REVENDA"),(AB366/1+1)*(AI366-AH366),"")),"")</f>
        <v/>
      </c>
      <c r="AK366" s="48" t="str">
        <f aca="false">IF(AJ366="","",AJ366*17%)</f>
        <v/>
      </c>
      <c r="AL366" s="48" t="str">
        <f aca="false">IFERROR(IF(AC366="NÃO","",IF(AK366="","",IF(E366="Simples Nacional",BF366,IF(T366=0.12,U366*0.5833337002,IF(T366=0,AI366*0.07,U366))))),"")</f>
        <v/>
      </c>
      <c r="AM366" s="47" t="str">
        <f aca="false">IFERROR(IF(AC366="NÃO","",IF(OR(AG366="-",AG366="Pneus"),AK366-AL366,"")),"")</f>
        <v/>
      </c>
      <c r="AN366" s="48" t="str">
        <f aca="false">IF(AND(Y366="REVENDA",AC366="SIM",AG366="BIT"),((AB366/1+1)*AI366)*0.4117,"")</f>
        <v/>
      </c>
      <c r="AO366" s="48" t="str">
        <f aca="false">IF(AN366="","",AN366*17%)</f>
        <v/>
      </c>
      <c r="AP366" s="49" t="str">
        <f aca="false">IF(AN366="","",IF(T366=0.12,(U366*0.4117)*0.4117,IF(T366=0,(AI366*0.07)*0.4117,U366*0.4117)))</f>
        <v/>
      </c>
      <c r="AQ366" s="47" t="str">
        <f aca="false">IF(AN366="","",AO366-AP366)</f>
        <v/>
      </c>
      <c r="AR366" s="50" t="str">
        <f aca="false">IFERROR(IF(AND(AC366="SIM",Y366="REVENDA",LEFT(AG366,5)="ANEXO")*OR(AE366="ANEXO I",AF366="ANEXO II"),VLOOKUP(H366,Dados!G:I,2,0),""),"INSERIR MVA")</f>
        <v/>
      </c>
      <c r="AS366" s="48" t="str">
        <f aca="false">IF(LEFT(AG366,5)="ANEXO",VLOOKUP(AG366,Dados!$X$111:$Z$112,2,0)*(AI366-Q366),"")</f>
        <v/>
      </c>
      <c r="AT366" s="48" t="str">
        <f aca="false">IFERROR(IF(AR366="","",(AI366*AR366)+AI366),"INSERIR MVA")</f>
        <v/>
      </c>
      <c r="AU366" s="48" t="str">
        <f aca="false">IF(AT366="","",IF(AY366=0.04,U366,AS366*AY366))</f>
        <v/>
      </c>
      <c r="AV366" s="47" t="str">
        <f aca="false">IFERROR(IF(AU366="","",(VLOOKUP(AG366,Dados!$X$111:$Z$112,3,0)*AT366*0.17)),"INSERIR MVA")</f>
        <v/>
      </c>
      <c r="AW366" s="47" t="str">
        <f aca="false">IFERROR(IF(AR366="","",AV366-AU366),"")</f>
        <v/>
      </c>
      <c r="AX366" s="51" t="str">
        <f aca="false">IFERROR(IF(AC366="NÃO","",IF(AM366&lt;&gt;"",AM366-W366,IF(AQ366&lt;&gt;"",AQ366-W366,IF(AW366&lt;&gt;"",AW366-W366,"")))),"")</f>
        <v/>
      </c>
      <c r="AY366" s="46" t="str">
        <f aca="false">IFERROR(IF(ISNA(VLOOKUP(R366,Dados!$X$2:$Y$5,2,0)),VLOOKUP(D366,Dados!$X$7:$Y$33,2,0),VLOOKUP(R366,Dados!$X$2:$Y$5,2,0)),"")</f>
        <v/>
      </c>
      <c r="AZ366" s="52" t="str">
        <f aca="false">IF(C366="","",IF(AND(Y366="CONSUMO",AC366="NÃO")*OR(AG366="-",AG366="BIT"),IF(E366&lt;&gt;"",(AI366-(P366+L366-N366+Q366)*AY366)/0.83),""))</f>
        <v/>
      </c>
      <c r="BA366" s="51" t="str">
        <f aca="false">IF(AZ366="","",AZ366*0.17-((P366+L366-N366+Q366)*AY366))</f>
        <v/>
      </c>
      <c r="BB366" s="51" t="str">
        <f aca="false">IF(AND(Y366="CONSUMO",AG366="ANEXO I",AY366&gt;4%),(AI366-(P366+L366-N366+Q366)*0.0514)/0.83*(0.5177)*(0.17)-AI366*0.0514,IF(AND(Y366="CONSUMO",AG366="ANEXO II",AY366&gt;4%),(AI366-(P366+L366-N366+Q366)*0.041)/0.83*(0.3295)*(0.17)-AI366*0.041,IF(AND(Y366="CONSUMO",AG366="ANEXO I",AY366=4%),(AI366-(P366+L366-N366+Q366)*0.04)/0.83*(0.5177)*(0.17)-AI366*0.04,IF(AND(Y366="CONSUMO",AG366="ANEXO II",AY366=4%),(AI366-(P366+L366-N366+Q366)*0.04)/0.83*(0.3295)*(0.17)-AI366*0.04,""))))</f>
        <v/>
      </c>
      <c r="BC366" s="51" t="str">
        <f aca="false">IF(C366="","",IF(AND(Y366="CONSUMO",AC366="SIM")*OR(AG366="-",AG366="BIT"),IF(E366&lt;&gt;"",(AI366-(P366+L366-N366+Q366)*AY366)/0.83),""))</f>
        <v/>
      </c>
      <c r="BD366" s="51" t="str">
        <f aca="false">IF(BC366="","",BC366*0.17)</f>
        <v/>
      </c>
      <c r="BE366" s="51" t="str">
        <f aca="false">IF(I366=6908,0,IF(BC366="","",BD366-((P366+L366-N366+Q366)*AY366)))</f>
        <v/>
      </c>
      <c r="BF366" s="53" t="str">
        <f aca="false">IF(B366="","",IF(OR(B366="",E366="Regime Normal"),0,(AI366-Q366)*VLOOKUP(R366,Dados!$X$98:$Y$108,2,0)))</f>
        <v/>
      </c>
      <c r="BG366" s="54" t="str">
        <f aca="false">IFERROR(VLOOKUP(I366,Dados!$AC$27:$AD$43,2,0),IF(B366="","",IF(D366&lt;&gt;"MT",IF(AND(AC366="SIM",Y366="Revenda"),"2403",IF(AND(AC366="SIM",Y366="Consumo"),"2407",IF(AND(AC366="NÃO",Y366="Revenda"),"2102",IF(AND(AC366="NÃO",Y366="Consumo"),"2556",)))),REPLACE(I366,1,1,1))))</f>
        <v/>
      </c>
    </row>
    <row r="367" customFormat="false" ht="12.8" hidden="false" customHeight="false" outlineLevel="0" collapsed="false">
      <c r="Y367" s="45"/>
      <c r="Z367" s="46" t="str">
        <f aca="false">IF(B367="","",(IFERROR(VLOOKUP(H367,Dados!A$3:B$15000,2,0),"Não Encontrado")))</f>
        <v/>
      </c>
      <c r="AA367" s="46" t="str">
        <f aca="false">IF(B367="","",(IFERROR(VLOOKUP(G367,Dados!C$3:E$15000,3,0),"Não Encontrado")))</f>
        <v/>
      </c>
      <c r="AB367" s="46" t="str">
        <f aca="false">IFERROR(IF(Z367&lt;&gt;"Não Encontrado",Z367,IF(AA367&lt;&gt;"Não Encontrado",AA367,"")),"")</f>
        <v/>
      </c>
      <c r="AC367" s="45" t="str">
        <f aca="false">IF(B367="","",IF(AB367="","NÃO","SIM"))</f>
        <v/>
      </c>
      <c r="AD367" s="45" t="str">
        <f aca="false">IFERROR(VLOOKUP(G367,Dados!$P$3:$R$500,3,0),"")</f>
        <v/>
      </c>
      <c r="AE367" s="45" t="str">
        <f aca="false">IFERROR(VLOOKUP(G367,Dados!$K$3:$L$500,2,0),"")</f>
        <v/>
      </c>
      <c r="AF367" s="45" t="str">
        <f aca="false">IFERROR(VLOOKUP(G367,Dados!$M$3:$N$500,2,0),"")</f>
        <v/>
      </c>
      <c r="AG367" s="45" t="str">
        <f aca="false">IF(F367="","",IF(AND(AD367="",AE367="",AF367=""),"-",IF(AND(AD367="BIT",AE367="",AF367=""),"BIT",IF(AND(AE367="ANEXO I",AD367="",AF367=""),"ANEXO I",IF(AND(AF367="ANEXO II",AD367="",AE367=""),"ANEXO II","Escolher")))))</f>
        <v/>
      </c>
      <c r="AH367" s="45" t="str">
        <f aca="false">IF(AG367&lt;&gt;"Pneus","",IFERROR(VLOOKUP(R367,Dados!$X$2:$Z$5,3,0)*(AI367-Q367),VLOOKUP(D367,Dados!$X$7:$Z$33,3,0)*(AI367-Q367)))</f>
        <v/>
      </c>
      <c r="AI367" s="47" t="str">
        <f aca="false">IF(B367="","",P367+Q367+O367+M367+L367-N367)</f>
        <v/>
      </c>
      <c r="AJ367" s="48" t="str">
        <f aca="false">IFERROR(IF(AND(AC367="SIM",AG367="-",Y367="REVENDA"),(AB367/1+1)*AI367,IF(AND(AC367="SIM",AG367="Pneus",Y367="REVENDA"),(AB367/1+1)*(AI367-AH367),"")),"")</f>
        <v/>
      </c>
      <c r="AK367" s="48" t="str">
        <f aca="false">IF(AJ367="","",AJ367*17%)</f>
        <v/>
      </c>
      <c r="AL367" s="48" t="str">
        <f aca="false">IFERROR(IF(AC367="NÃO","",IF(AK367="","",IF(E367="Simples Nacional",BF367,IF(T367=0.12,U367*0.5833337002,IF(T367=0,AI367*0.07,U367))))),"")</f>
        <v/>
      </c>
      <c r="AM367" s="47" t="str">
        <f aca="false">IFERROR(IF(AC367="NÃO","",IF(OR(AG367="-",AG367="Pneus"),AK367-AL367,"")),"")</f>
        <v/>
      </c>
      <c r="AN367" s="48" t="str">
        <f aca="false">IF(AND(Y367="REVENDA",AC367="SIM",AG367="BIT"),((AB367/1+1)*AI367)*0.4117,"")</f>
        <v/>
      </c>
      <c r="AO367" s="48" t="str">
        <f aca="false">IF(AN367="","",AN367*17%)</f>
        <v/>
      </c>
      <c r="AP367" s="49" t="str">
        <f aca="false">IF(AN367="","",IF(T367=0.12,(U367*0.4117)*0.4117,IF(T367=0,(AI367*0.07)*0.4117,U367*0.4117)))</f>
        <v/>
      </c>
      <c r="AQ367" s="47" t="str">
        <f aca="false">IF(AN367="","",AO367-AP367)</f>
        <v/>
      </c>
      <c r="AR367" s="50" t="str">
        <f aca="false">IFERROR(IF(AND(AC367="SIM",Y367="REVENDA",LEFT(AG367,5)="ANEXO")*OR(AE367="ANEXO I",AF367="ANEXO II"),VLOOKUP(H367,Dados!G:I,2,0),""),"INSERIR MVA")</f>
        <v/>
      </c>
      <c r="AS367" s="48" t="str">
        <f aca="false">IF(LEFT(AG367,5)="ANEXO",VLOOKUP(AG367,Dados!$X$111:$Z$112,2,0)*(AI367-Q367),"")</f>
        <v/>
      </c>
      <c r="AT367" s="48" t="str">
        <f aca="false">IFERROR(IF(AR367="","",(AI367*AR367)+AI367),"INSERIR MVA")</f>
        <v/>
      </c>
      <c r="AU367" s="48" t="str">
        <f aca="false">IF(AT367="","",IF(AY367=0.04,U367,AS367*AY367))</f>
        <v/>
      </c>
      <c r="AV367" s="47" t="str">
        <f aca="false">IFERROR(IF(AU367="","",(VLOOKUP(AG367,Dados!$X$111:$Z$112,3,0)*AT367*0.17)),"INSERIR MVA")</f>
        <v/>
      </c>
      <c r="AW367" s="47" t="str">
        <f aca="false">IFERROR(IF(AR367="","",AV367-AU367),"")</f>
        <v/>
      </c>
      <c r="AX367" s="51" t="str">
        <f aca="false">IFERROR(IF(AC367="NÃO","",IF(AM367&lt;&gt;"",AM367-W367,IF(AQ367&lt;&gt;"",AQ367-W367,IF(AW367&lt;&gt;"",AW367-W367,"")))),"")</f>
        <v/>
      </c>
      <c r="AY367" s="46" t="str">
        <f aca="false">IFERROR(IF(ISNA(VLOOKUP(R367,Dados!$X$2:$Y$5,2,0)),VLOOKUP(D367,Dados!$X$7:$Y$33,2,0),VLOOKUP(R367,Dados!$X$2:$Y$5,2,0)),"")</f>
        <v/>
      </c>
      <c r="AZ367" s="52" t="str">
        <f aca="false">IF(C367="","",IF(AND(Y367="CONSUMO",AC367="NÃO")*OR(AG367="-",AG367="BIT"),IF(E367&lt;&gt;"",(AI367-(P367+L367-N367+Q367)*AY367)/0.83),""))</f>
        <v/>
      </c>
      <c r="BA367" s="51" t="str">
        <f aca="false">IF(AZ367="","",AZ367*0.17-((P367+L367-N367+Q367)*AY367))</f>
        <v/>
      </c>
      <c r="BB367" s="51" t="str">
        <f aca="false">IF(AND(Y367="CONSUMO",AG367="ANEXO I",AY367&gt;4%),(AI367-(P367+L367-N367+Q367)*0.0514)/0.83*(0.5177)*(0.17)-AI367*0.0514,IF(AND(Y367="CONSUMO",AG367="ANEXO II",AY367&gt;4%),(AI367-(P367+L367-N367+Q367)*0.041)/0.83*(0.3295)*(0.17)-AI367*0.041,IF(AND(Y367="CONSUMO",AG367="ANEXO I",AY367=4%),(AI367-(P367+L367-N367+Q367)*0.04)/0.83*(0.5177)*(0.17)-AI367*0.04,IF(AND(Y367="CONSUMO",AG367="ANEXO II",AY367=4%),(AI367-(P367+L367-N367+Q367)*0.04)/0.83*(0.3295)*(0.17)-AI367*0.04,""))))</f>
        <v/>
      </c>
      <c r="BC367" s="51" t="str">
        <f aca="false">IF(C367="","",IF(AND(Y367="CONSUMO",AC367="SIM")*OR(AG367="-",AG367="BIT"),IF(E367&lt;&gt;"",(AI367-(P367+L367-N367+Q367)*AY367)/0.83),""))</f>
        <v/>
      </c>
      <c r="BD367" s="51" t="str">
        <f aca="false">IF(BC367="","",BC367*0.17)</f>
        <v/>
      </c>
      <c r="BE367" s="51" t="str">
        <f aca="false">IF(I367=6908,0,IF(BC367="","",BD367-((P367+L367-N367+Q367)*AY367)))</f>
        <v/>
      </c>
      <c r="BF367" s="53" t="str">
        <f aca="false">IF(B367="","",IF(OR(B367="",E367="Regime Normal"),0,(AI367-Q367)*VLOOKUP(R367,Dados!$X$98:$Y$108,2,0)))</f>
        <v/>
      </c>
      <c r="BG367" s="54" t="str">
        <f aca="false">IFERROR(VLOOKUP(I367,Dados!$AC$27:$AD$43,2,0),IF(B367="","",IF(D367&lt;&gt;"MT",IF(AND(AC367="SIM",Y367="Revenda"),"2403",IF(AND(AC367="SIM",Y367="Consumo"),"2407",IF(AND(AC367="NÃO",Y367="Revenda"),"2102",IF(AND(AC367="NÃO",Y367="Consumo"),"2556",)))),REPLACE(I367,1,1,1))))</f>
        <v/>
      </c>
    </row>
    <row r="368" customFormat="false" ht="12.8" hidden="false" customHeight="false" outlineLevel="0" collapsed="false">
      <c r="Y368" s="45"/>
      <c r="Z368" s="46" t="str">
        <f aca="false">IF(B368="","",(IFERROR(VLOOKUP(H368,Dados!A$3:B$15000,2,0),"Não Encontrado")))</f>
        <v/>
      </c>
      <c r="AA368" s="46" t="str">
        <f aca="false">IF(B368="","",(IFERROR(VLOOKUP(G368,Dados!C$3:E$15000,3,0),"Não Encontrado")))</f>
        <v/>
      </c>
      <c r="AB368" s="46" t="str">
        <f aca="false">IFERROR(IF(Z368&lt;&gt;"Não Encontrado",Z368,IF(AA368&lt;&gt;"Não Encontrado",AA368,"")),"")</f>
        <v/>
      </c>
      <c r="AC368" s="45" t="str">
        <f aca="false">IF(B368="","",IF(AB368="","NÃO","SIM"))</f>
        <v/>
      </c>
      <c r="AD368" s="45" t="str">
        <f aca="false">IFERROR(VLOOKUP(G368,Dados!$P$3:$R$500,3,0),"")</f>
        <v/>
      </c>
      <c r="AE368" s="45" t="str">
        <f aca="false">IFERROR(VLOOKUP(G368,Dados!$K$3:$L$500,2,0),"")</f>
        <v/>
      </c>
      <c r="AF368" s="45" t="str">
        <f aca="false">IFERROR(VLOOKUP(G368,Dados!$M$3:$N$500,2,0),"")</f>
        <v/>
      </c>
      <c r="AG368" s="45" t="str">
        <f aca="false">IF(F368="","",IF(AND(AD368="",AE368="",AF368=""),"-",IF(AND(AD368="BIT",AE368="",AF368=""),"BIT",IF(AND(AE368="ANEXO I",AD368="",AF368=""),"ANEXO I",IF(AND(AF368="ANEXO II",AD368="",AE368=""),"ANEXO II","Escolher")))))</f>
        <v/>
      </c>
      <c r="AH368" s="45" t="str">
        <f aca="false">IF(AG368&lt;&gt;"Pneus","",IFERROR(VLOOKUP(R368,Dados!$X$2:$Z$5,3,0)*(AI368-Q368),VLOOKUP(D368,Dados!$X$7:$Z$33,3,0)*(AI368-Q368)))</f>
        <v/>
      </c>
      <c r="AI368" s="47" t="str">
        <f aca="false">IF(B368="","",P368+Q368+O368+M368+L368-N368)</f>
        <v/>
      </c>
      <c r="AJ368" s="48" t="str">
        <f aca="false">IFERROR(IF(AND(AC368="SIM",AG368="-",Y368="REVENDA"),(AB368/1+1)*AI368,IF(AND(AC368="SIM",AG368="Pneus",Y368="REVENDA"),(AB368/1+1)*(AI368-AH368),"")),"")</f>
        <v/>
      </c>
      <c r="AK368" s="48" t="str">
        <f aca="false">IF(AJ368="","",AJ368*17%)</f>
        <v/>
      </c>
      <c r="AL368" s="48" t="str">
        <f aca="false">IFERROR(IF(AC368="NÃO","",IF(AK368="","",IF(E368="Simples Nacional",BF368,IF(T368=0.12,U368*0.5833337002,IF(T368=0,AI368*0.07,U368))))),"")</f>
        <v/>
      </c>
      <c r="AM368" s="47" t="str">
        <f aca="false">IFERROR(IF(AC368="NÃO","",IF(OR(AG368="-",AG368="Pneus"),AK368-AL368,"")),"")</f>
        <v/>
      </c>
      <c r="AN368" s="48" t="str">
        <f aca="false">IF(AND(Y368="REVENDA",AC368="SIM",AG368="BIT"),((AB368/1+1)*AI368)*0.4117,"")</f>
        <v/>
      </c>
      <c r="AO368" s="48" t="str">
        <f aca="false">IF(AN368="","",AN368*17%)</f>
        <v/>
      </c>
      <c r="AP368" s="49" t="str">
        <f aca="false">IF(AN368="","",IF(T368=0.12,(U368*0.4117)*0.4117,IF(T368=0,(AI368*0.07)*0.4117,U368*0.4117)))</f>
        <v/>
      </c>
      <c r="AQ368" s="47" t="str">
        <f aca="false">IF(AN368="","",AO368-AP368)</f>
        <v/>
      </c>
      <c r="AR368" s="50" t="str">
        <f aca="false">IFERROR(IF(AND(AC368="SIM",Y368="REVENDA",LEFT(AG368,5)="ANEXO")*OR(AE368="ANEXO I",AF368="ANEXO II"),VLOOKUP(H368,Dados!G:I,2,0),""),"INSERIR MVA")</f>
        <v/>
      </c>
      <c r="AS368" s="48" t="str">
        <f aca="false">IF(LEFT(AG368,5)="ANEXO",VLOOKUP(AG368,Dados!$X$111:$Z$112,2,0)*(AI368-Q368),"")</f>
        <v/>
      </c>
      <c r="AT368" s="48" t="str">
        <f aca="false">IFERROR(IF(AR368="","",(AI368*AR368)+AI368),"INSERIR MVA")</f>
        <v/>
      </c>
      <c r="AU368" s="48" t="str">
        <f aca="false">IF(AT368="","",IF(AY368=0.04,U368,AS368*AY368))</f>
        <v/>
      </c>
      <c r="AV368" s="47" t="str">
        <f aca="false">IFERROR(IF(AU368="","",(VLOOKUP(AG368,Dados!$X$111:$Z$112,3,0)*AT368*0.17)),"INSERIR MVA")</f>
        <v/>
      </c>
      <c r="AW368" s="47" t="str">
        <f aca="false">IFERROR(IF(AR368="","",AV368-AU368),"")</f>
        <v/>
      </c>
      <c r="AX368" s="51" t="str">
        <f aca="false">IFERROR(IF(AC368="NÃO","",IF(AM368&lt;&gt;"",AM368-W368,IF(AQ368&lt;&gt;"",AQ368-W368,IF(AW368&lt;&gt;"",AW368-W368,"")))),"")</f>
        <v/>
      </c>
      <c r="AY368" s="46" t="str">
        <f aca="false">IFERROR(IF(ISNA(VLOOKUP(R368,Dados!$X$2:$Y$5,2,0)),VLOOKUP(D368,Dados!$X$7:$Y$33,2,0),VLOOKUP(R368,Dados!$X$2:$Y$5,2,0)),"")</f>
        <v/>
      </c>
      <c r="AZ368" s="52" t="str">
        <f aca="false">IF(C368="","",IF(AND(Y368="CONSUMO",AC368="NÃO")*OR(AG368="-",AG368="BIT"),IF(E368&lt;&gt;"",(AI368-(P368+L368-N368+Q368)*AY368)/0.83),""))</f>
        <v/>
      </c>
      <c r="BA368" s="51" t="str">
        <f aca="false">IF(AZ368="","",AZ368*0.17-((P368+L368-N368+Q368)*AY368))</f>
        <v/>
      </c>
      <c r="BB368" s="51" t="str">
        <f aca="false">IF(AND(Y368="CONSUMO",AG368="ANEXO I",AY368&gt;4%),(AI368-(P368+L368-N368+Q368)*0.0514)/0.83*(0.5177)*(0.17)-AI368*0.0514,IF(AND(Y368="CONSUMO",AG368="ANEXO II",AY368&gt;4%),(AI368-(P368+L368-N368+Q368)*0.041)/0.83*(0.3295)*(0.17)-AI368*0.041,IF(AND(Y368="CONSUMO",AG368="ANEXO I",AY368=4%),(AI368-(P368+L368-N368+Q368)*0.04)/0.83*(0.5177)*(0.17)-AI368*0.04,IF(AND(Y368="CONSUMO",AG368="ANEXO II",AY368=4%),(AI368-(P368+L368-N368+Q368)*0.04)/0.83*(0.3295)*(0.17)-AI368*0.04,""))))</f>
        <v/>
      </c>
      <c r="BC368" s="51" t="str">
        <f aca="false">IF(C368="","",IF(AND(Y368="CONSUMO",AC368="SIM")*OR(AG368="-",AG368="BIT"),IF(E368&lt;&gt;"",(AI368-(P368+L368-N368+Q368)*AY368)/0.83),""))</f>
        <v/>
      </c>
      <c r="BD368" s="51" t="str">
        <f aca="false">IF(BC368="","",BC368*0.17)</f>
        <v/>
      </c>
      <c r="BE368" s="51" t="str">
        <f aca="false">IF(I368=6908,0,IF(BC368="","",BD368-((P368+L368-N368+Q368)*AY368)))</f>
        <v/>
      </c>
      <c r="BF368" s="53" t="str">
        <f aca="false">IF(B368="","",IF(OR(B368="",E368="Regime Normal"),0,(AI368-Q368)*VLOOKUP(R368,Dados!$X$98:$Y$108,2,0)))</f>
        <v/>
      </c>
      <c r="BG368" s="54" t="str">
        <f aca="false">IFERROR(VLOOKUP(I368,Dados!$AC$27:$AD$43,2,0),IF(B368="","",IF(D368&lt;&gt;"MT",IF(AND(AC368="SIM",Y368="Revenda"),"2403",IF(AND(AC368="SIM",Y368="Consumo"),"2407",IF(AND(AC368="NÃO",Y368="Revenda"),"2102",IF(AND(AC368="NÃO",Y368="Consumo"),"2556",)))),REPLACE(I368,1,1,1))))</f>
        <v/>
      </c>
    </row>
    <row r="369" customFormat="false" ht="12.8" hidden="false" customHeight="false" outlineLevel="0" collapsed="false">
      <c r="Y369" s="45"/>
      <c r="Z369" s="46" t="str">
        <f aca="false">IF(B369="","",(IFERROR(VLOOKUP(H369,Dados!A$3:B$15000,2,0),"Não Encontrado")))</f>
        <v/>
      </c>
      <c r="AA369" s="46" t="str">
        <f aca="false">IF(B369="","",(IFERROR(VLOOKUP(G369,Dados!C$3:E$15000,3,0),"Não Encontrado")))</f>
        <v/>
      </c>
      <c r="AB369" s="46" t="str">
        <f aca="false">IFERROR(IF(Z369&lt;&gt;"Não Encontrado",Z369,IF(AA369&lt;&gt;"Não Encontrado",AA369,"")),"")</f>
        <v/>
      </c>
      <c r="AC369" s="45" t="str">
        <f aca="false">IF(B369="","",IF(AB369="","NÃO","SIM"))</f>
        <v/>
      </c>
      <c r="AD369" s="45" t="str">
        <f aca="false">IFERROR(VLOOKUP(G369,Dados!$P$3:$R$500,3,0),"")</f>
        <v/>
      </c>
      <c r="AE369" s="45" t="str">
        <f aca="false">IFERROR(VLOOKUP(G369,Dados!$K$3:$L$500,2,0),"")</f>
        <v/>
      </c>
      <c r="AF369" s="45" t="str">
        <f aca="false">IFERROR(VLOOKUP(G369,Dados!$M$3:$N$500,2,0),"")</f>
        <v/>
      </c>
      <c r="AG369" s="45" t="str">
        <f aca="false">IF(F369="","",IF(AND(AD369="",AE369="",AF369=""),"-",IF(AND(AD369="BIT",AE369="",AF369=""),"BIT",IF(AND(AE369="ANEXO I",AD369="",AF369=""),"ANEXO I",IF(AND(AF369="ANEXO II",AD369="",AE369=""),"ANEXO II","Escolher")))))</f>
        <v/>
      </c>
      <c r="AH369" s="45" t="str">
        <f aca="false">IF(AG369&lt;&gt;"Pneus","",IFERROR(VLOOKUP(R369,Dados!$X$2:$Z$5,3,0)*(AI369-Q369),VLOOKUP(D369,Dados!$X$7:$Z$33,3,0)*(AI369-Q369)))</f>
        <v/>
      </c>
      <c r="AI369" s="47" t="str">
        <f aca="false">IF(B369="","",P369+Q369+O369+M369+L369-N369)</f>
        <v/>
      </c>
      <c r="AJ369" s="48" t="str">
        <f aca="false">IFERROR(IF(AND(AC369="SIM",AG369="-",Y369="REVENDA"),(AB369/1+1)*AI369,IF(AND(AC369="SIM",AG369="Pneus",Y369="REVENDA"),(AB369/1+1)*(AI369-AH369),"")),"")</f>
        <v/>
      </c>
      <c r="AK369" s="48" t="str">
        <f aca="false">IF(AJ369="","",AJ369*17%)</f>
        <v/>
      </c>
      <c r="AL369" s="48" t="str">
        <f aca="false">IFERROR(IF(AC369="NÃO","",IF(AK369="","",IF(E369="Simples Nacional",BF369,IF(T369=0.12,U369*0.5833337002,IF(T369=0,AI369*0.07,U369))))),"")</f>
        <v/>
      </c>
      <c r="AM369" s="47" t="str">
        <f aca="false">IFERROR(IF(AC369="NÃO","",IF(OR(AG369="-",AG369="Pneus"),AK369-AL369,"")),"")</f>
        <v/>
      </c>
      <c r="AN369" s="48" t="str">
        <f aca="false">IF(AND(Y369="REVENDA",AC369="SIM",AG369="BIT"),((AB369/1+1)*AI369)*0.4117,"")</f>
        <v/>
      </c>
      <c r="AO369" s="48" t="str">
        <f aca="false">IF(AN369="","",AN369*17%)</f>
        <v/>
      </c>
      <c r="AP369" s="49" t="str">
        <f aca="false">IF(AN369="","",IF(T369=0.12,(U369*0.4117)*0.4117,IF(T369=0,(AI369*0.07)*0.4117,U369*0.4117)))</f>
        <v/>
      </c>
      <c r="AQ369" s="47" t="str">
        <f aca="false">IF(AN369="","",AO369-AP369)</f>
        <v/>
      </c>
      <c r="AR369" s="50" t="str">
        <f aca="false">IFERROR(IF(AND(AC369="SIM",Y369="REVENDA",LEFT(AG369,5)="ANEXO")*OR(AE369="ANEXO I",AF369="ANEXO II"),VLOOKUP(H369,Dados!G:I,2,0),""),"INSERIR MVA")</f>
        <v/>
      </c>
      <c r="AS369" s="48" t="str">
        <f aca="false">IF(LEFT(AG369,5)="ANEXO",VLOOKUP(AG369,Dados!$X$111:$Z$112,2,0)*(AI369-Q369),"")</f>
        <v/>
      </c>
      <c r="AT369" s="48" t="str">
        <f aca="false">IFERROR(IF(AR369="","",(AI369*AR369)+AI369),"INSERIR MVA")</f>
        <v/>
      </c>
      <c r="AU369" s="48" t="str">
        <f aca="false">IF(AT369="","",IF(AY369=0.04,U369,AS369*AY369))</f>
        <v/>
      </c>
      <c r="AV369" s="47" t="str">
        <f aca="false">IFERROR(IF(AU369="","",(VLOOKUP(AG369,Dados!$X$111:$Z$112,3,0)*AT369*0.17)),"INSERIR MVA")</f>
        <v/>
      </c>
      <c r="AW369" s="47" t="str">
        <f aca="false">IFERROR(IF(AR369="","",AV369-AU369),"")</f>
        <v/>
      </c>
      <c r="AX369" s="51" t="str">
        <f aca="false">IFERROR(IF(AC369="NÃO","",IF(AM369&lt;&gt;"",AM369-W369,IF(AQ369&lt;&gt;"",AQ369-W369,IF(AW369&lt;&gt;"",AW369-W369,"")))),"")</f>
        <v/>
      </c>
      <c r="AY369" s="46" t="str">
        <f aca="false">IFERROR(IF(ISNA(VLOOKUP(R369,Dados!$X$2:$Y$5,2,0)),VLOOKUP(D369,Dados!$X$7:$Y$33,2,0),VLOOKUP(R369,Dados!$X$2:$Y$5,2,0)),"")</f>
        <v/>
      </c>
      <c r="AZ369" s="52" t="str">
        <f aca="false">IF(C369="","",IF(AND(Y369="CONSUMO",AC369="NÃO")*OR(AG369="-",AG369="BIT"),IF(E369&lt;&gt;"",(AI369-(P369+L369-N369+Q369)*AY369)/0.83),""))</f>
        <v/>
      </c>
      <c r="BA369" s="51" t="str">
        <f aca="false">IF(AZ369="","",AZ369*0.17-((P369+L369-N369+Q369)*AY369))</f>
        <v/>
      </c>
      <c r="BB369" s="51" t="str">
        <f aca="false">IF(AND(Y369="CONSUMO",AG369="ANEXO I",AY369&gt;4%),(AI369-(P369+L369-N369+Q369)*0.0514)/0.83*(0.5177)*(0.17)-AI369*0.0514,IF(AND(Y369="CONSUMO",AG369="ANEXO II",AY369&gt;4%),(AI369-(P369+L369-N369+Q369)*0.041)/0.83*(0.3295)*(0.17)-AI369*0.041,IF(AND(Y369="CONSUMO",AG369="ANEXO I",AY369=4%),(AI369-(P369+L369-N369+Q369)*0.04)/0.83*(0.5177)*(0.17)-AI369*0.04,IF(AND(Y369="CONSUMO",AG369="ANEXO II",AY369=4%),(AI369-(P369+L369-N369+Q369)*0.04)/0.83*(0.3295)*(0.17)-AI369*0.04,""))))</f>
        <v/>
      </c>
      <c r="BC369" s="51" t="str">
        <f aca="false">IF(C369="","",IF(AND(Y369="CONSUMO",AC369="SIM")*OR(AG369="-",AG369="BIT"),IF(E369&lt;&gt;"",(AI369-(P369+L369-N369+Q369)*AY369)/0.83),""))</f>
        <v/>
      </c>
      <c r="BD369" s="51" t="str">
        <f aca="false">IF(BC369="","",BC369*0.17)</f>
        <v/>
      </c>
      <c r="BE369" s="51" t="str">
        <f aca="false">IF(I369=6908,0,IF(BC369="","",BD369-((P369+L369-N369+Q369)*AY369)))</f>
        <v/>
      </c>
      <c r="BF369" s="53" t="str">
        <f aca="false">IF(B369="","",IF(OR(B369="",E369="Regime Normal"),0,(AI369-Q369)*VLOOKUP(R369,Dados!$X$98:$Y$108,2,0)))</f>
        <v/>
      </c>
      <c r="BG369" s="54" t="str">
        <f aca="false">IFERROR(VLOOKUP(I369,Dados!$AC$27:$AD$43,2,0),IF(B369="","",IF(D369&lt;&gt;"MT",IF(AND(AC369="SIM",Y369="Revenda"),"2403",IF(AND(AC369="SIM",Y369="Consumo"),"2407",IF(AND(AC369="NÃO",Y369="Revenda"),"2102",IF(AND(AC369="NÃO",Y369="Consumo"),"2556",)))),REPLACE(I369,1,1,1))))</f>
        <v/>
      </c>
    </row>
    <row r="370" customFormat="false" ht="12.8" hidden="false" customHeight="false" outlineLevel="0" collapsed="false">
      <c r="Y370" s="45"/>
      <c r="Z370" s="46" t="str">
        <f aca="false">IF(B370="","",(IFERROR(VLOOKUP(H370,Dados!A$3:B$15000,2,0),"Não Encontrado")))</f>
        <v/>
      </c>
      <c r="AA370" s="46" t="str">
        <f aca="false">IF(B370="","",(IFERROR(VLOOKUP(G370,Dados!C$3:E$15000,3,0),"Não Encontrado")))</f>
        <v/>
      </c>
      <c r="AB370" s="46" t="str">
        <f aca="false">IFERROR(IF(Z370&lt;&gt;"Não Encontrado",Z370,IF(AA370&lt;&gt;"Não Encontrado",AA370,"")),"")</f>
        <v/>
      </c>
      <c r="AC370" s="45" t="str">
        <f aca="false">IF(B370="","",IF(AB370="","NÃO","SIM"))</f>
        <v/>
      </c>
      <c r="AD370" s="45" t="str">
        <f aca="false">IFERROR(VLOOKUP(G370,Dados!$P$3:$R$500,3,0),"")</f>
        <v/>
      </c>
      <c r="AE370" s="45" t="str">
        <f aca="false">IFERROR(VLOOKUP(G370,Dados!$K$3:$L$500,2,0),"")</f>
        <v/>
      </c>
      <c r="AF370" s="45" t="str">
        <f aca="false">IFERROR(VLOOKUP(G370,Dados!$M$3:$N$500,2,0),"")</f>
        <v/>
      </c>
      <c r="AG370" s="45" t="str">
        <f aca="false">IF(F370="","",IF(AND(AD370="",AE370="",AF370=""),"-",IF(AND(AD370="BIT",AE370="",AF370=""),"BIT",IF(AND(AE370="ANEXO I",AD370="",AF370=""),"ANEXO I",IF(AND(AF370="ANEXO II",AD370="",AE370=""),"ANEXO II","Escolher")))))</f>
        <v/>
      </c>
      <c r="AH370" s="45" t="str">
        <f aca="false">IF(AG370&lt;&gt;"Pneus","",IFERROR(VLOOKUP(R370,Dados!$X$2:$Z$5,3,0)*(AI370-Q370),VLOOKUP(D370,Dados!$X$7:$Z$33,3,0)*(AI370-Q370)))</f>
        <v/>
      </c>
      <c r="AI370" s="47" t="str">
        <f aca="false">IF(B370="","",P370+Q370+O370+M370+L370-N370)</f>
        <v/>
      </c>
      <c r="AJ370" s="48" t="str">
        <f aca="false">IFERROR(IF(AND(AC370="SIM",AG370="-",Y370="REVENDA"),(AB370/1+1)*AI370,IF(AND(AC370="SIM",AG370="Pneus",Y370="REVENDA"),(AB370/1+1)*(AI370-AH370),"")),"")</f>
        <v/>
      </c>
      <c r="AK370" s="48" t="str">
        <f aca="false">IF(AJ370="","",AJ370*17%)</f>
        <v/>
      </c>
      <c r="AL370" s="48" t="str">
        <f aca="false">IFERROR(IF(AC370="NÃO","",IF(AK370="","",IF(E370="Simples Nacional",BF370,IF(T370=0.12,U370*0.5833337002,IF(T370=0,AI370*0.07,U370))))),"")</f>
        <v/>
      </c>
      <c r="AM370" s="47" t="str">
        <f aca="false">IFERROR(IF(AC370="NÃO","",IF(OR(AG370="-",AG370="Pneus"),AK370-AL370,"")),"")</f>
        <v/>
      </c>
      <c r="AN370" s="48" t="str">
        <f aca="false">IF(AND(Y370="REVENDA",AC370="SIM",AG370="BIT"),((AB370/1+1)*AI370)*0.4117,"")</f>
        <v/>
      </c>
      <c r="AO370" s="48" t="str">
        <f aca="false">IF(AN370="","",AN370*17%)</f>
        <v/>
      </c>
      <c r="AP370" s="49" t="str">
        <f aca="false">IF(AN370="","",IF(T370=0.12,(U370*0.4117)*0.4117,IF(T370=0,(AI370*0.07)*0.4117,U370*0.4117)))</f>
        <v/>
      </c>
      <c r="AQ370" s="47" t="str">
        <f aca="false">IF(AN370="","",AO370-AP370)</f>
        <v/>
      </c>
      <c r="AR370" s="50" t="str">
        <f aca="false">IFERROR(IF(AND(AC370="SIM",Y370="REVENDA",LEFT(AG370,5)="ANEXO")*OR(AE370="ANEXO I",AF370="ANEXO II"),VLOOKUP(H370,Dados!G:I,2,0),""),"INSERIR MVA")</f>
        <v/>
      </c>
      <c r="AS370" s="48" t="str">
        <f aca="false">IF(LEFT(AG370,5)="ANEXO",VLOOKUP(AG370,Dados!$X$111:$Z$112,2,0)*(AI370-Q370),"")</f>
        <v/>
      </c>
      <c r="AT370" s="48" t="str">
        <f aca="false">IFERROR(IF(AR370="","",(AI370*AR370)+AI370),"INSERIR MVA")</f>
        <v/>
      </c>
      <c r="AU370" s="48" t="str">
        <f aca="false">IF(AT370="","",IF(AY370=0.04,U370,AS370*AY370))</f>
        <v/>
      </c>
      <c r="AV370" s="47" t="str">
        <f aca="false">IFERROR(IF(AU370="","",(VLOOKUP(AG370,Dados!$X$111:$Z$112,3,0)*AT370*0.17)),"INSERIR MVA")</f>
        <v/>
      </c>
      <c r="AW370" s="47" t="str">
        <f aca="false">IFERROR(IF(AR370="","",AV370-AU370),"")</f>
        <v/>
      </c>
      <c r="AX370" s="51" t="str">
        <f aca="false">IFERROR(IF(AC370="NÃO","",IF(AM370&lt;&gt;"",AM370-W370,IF(AQ370&lt;&gt;"",AQ370-W370,IF(AW370&lt;&gt;"",AW370-W370,"")))),"")</f>
        <v/>
      </c>
      <c r="AY370" s="46" t="str">
        <f aca="false">IFERROR(IF(ISNA(VLOOKUP(R370,Dados!$X$2:$Y$5,2,0)),VLOOKUP(D370,Dados!$X$7:$Y$33,2,0),VLOOKUP(R370,Dados!$X$2:$Y$5,2,0)),"")</f>
        <v/>
      </c>
      <c r="AZ370" s="52" t="str">
        <f aca="false">IF(C370="","",IF(AND(Y370="CONSUMO",AC370="NÃO")*OR(AG370="-",AG370="BIT"),IF(E370&lt;&gt;"",(AI370-(P370+L370-N370+Q370)*AY370)/0.83),""))</f>
        <v/>
      </c>
      <c r="BA370" s="51" t="str">
        <f aca="false">IF(AZ370="","",AZ370*0.17-((P370+L370-N370+Q370)*AY370))</f>
        <v/>
      </c>
      <c r="BB370" s="51" t="str">
        <f aca="false">IF(AND(Y370="CONSUMO",AG370="ANEXO I",AY370&gt;4%),(AI370-(P370+L370-N370+Q370)*0.0514)/0.83*(0.5177)*(0.17)-AI370*0.0514,IF(AND(Y370="CONSUMO",AG370="ANEXO II",AY370&gt;4%),(AI370-(P370+L370-N370+Q370)*0.041)/0.83*(0.3295)*(0.17)-AI370*0.041,IF(AND(Y370="CONSUMO",AG370="ANEXO I",AY370=4%),(AI370-(P370+L370-N370+Q370)*0.04)/0.83*(0.5177)*(0.17)-AI370*0.04,IF(AND(Y370="CONSUMO",AG370="ANEXO II",AY370=4%),(AI370-(P370+L370-N370+Q370)*0.04)/0.83*(0.3295)*(0.17)-AI370*0.04,""))))</f>
        <v/>
      </c>
      <c r="BC370" s="51" t="str">
        <f aca="false">IF(C370="","",IF(AND(Y370="CONSUMO",AC370="SIM")*OR(AG370="-",AG370="BIT"),IF(E370&lt;&gt;"",(AI370-(P370+L370-N370+Q370)*AY370)/0.83),""))</f>
        <v/>
      </c>
      <c r="BD370" s="51" t="str">
        <f aca="false">IF(BC370="","",BC370*0.17)</f>
        <v/>
      </c>
      <c r="BE370" s="51" t="str">
        <f aca="false">IF(I370=6908,0,IF(BC370="","",BD370-((P370+L370-N370+Q370)*AY370)))</f>
        <v/>
      </c>
      <c r="BF370" s="53" t="str">
        <f aca="false">IF(B370="","",IF(OR(B370="",E370="Regime Normal"),0,(AI370-Q370)*VLOOKUP(R370,Dados!$X$98:$Y$108,2,0)))</f>
        <v/>
      </c>
      <c r="BG370" s="54" t="str">
        <f aca="false">IFERROR(VLOOKUP(I370,Dados!$AC$27:$AD$43,2,0),IF(B370="","",IF(D370&lt;&gt;"MT",IF(AND(AC370="SIM",Y370="Revenda"),"2403",IF(AND(AC370="SIM",Y370="Consumo"),"2407",IF(AND(AC370="NÃO",Y370="Revenda"),"2102",IF(AND(AC370="NÃO",Y370="Consumo"),"2556",)))),REPLACE(I370,1,1,1))))</f>
        <v/>
      </c>
    </row>
    <row r="371" customFormat="false" ht="12.8" hidden="false" customHeight="false" outlineLevel="0" collapsed="false">
      <c r="Y371" s="45"/>
      <c r="Z371" s="46" t="str">
        <f aca="false">IF(B371="","",(IFERROR(VLOOKUP(H371,Dados!A$3:B$15000,2,0),"Não Encontrado")))</f>
        <v/>
      </c>
      <c r="AA371" s="46" t="str">
        <f aca="false">IF(B371="","",(IFERROR(VLOOKUP(G371,Dados!C$3:E$15000,3,0),"Não Encontrado")))</f>
        <v/>
      </c>
      <c r="AB371" s="46" t="str">
        <f aca="false">IFERROR(IF(Z371&lt;&gt;"Não Encontrado",Z371,IF(AA371&lt;&gt;"Não Encontrado",AA371,"")),"")</f>
        <v/>
      </c>
      <c r="AC371" s="45" t="str">
        <f aca="false">IF(B371="","",IF(AB371="","NÃO","SIM"))</f>
        <v/>
      </c>
      <c r="AD371" s="45" t="str">
        <f aca="false">IFERROR(VLOOKUP(G371,Dados!$P$3:$R$500,3,0),"")</f>
        <v/>
      </c>
      <c r="AE371" s="45" t="str">
        <f aca="false">IFERROR(VLOOKUP(G371,Dados!$K$3:$L$500,2,0),"")</f>
        <v/>
      </c>
      <c r="AF371" s="45" t="str">
        <f aca="false">IFERROR(VLOOKUP(G371,Dados!$M$3:$N$500,2,0),"")</f>
        <v/>
      </c>
      <c r="AG371" s="45" t="str">
        <f aca="false">IF(F371="","",IF(AND(AD371="",AE371="",AF371=""),"-",IF(AND(AD371="BIT",AE371="",AF371=""),"BIT",IF(AND(AE371="ANEXO I",AD371="",AF371=""),"ANEXO I",IF(AND(AF371="ANEXO II",AD371="",AE371=""),"ANEXO II","Escolher")))))</f>
        <v/>
      </c>
      <c r="AH371" s="45" t="str">
        <f aca="false">IF(AG371&lt;&gt;"Pneus","",IFERROR(VLOOKUP(R371,Dados!$X$2:$Z$5,3,0)*(AI371-Q371),VLOOKUP(D371,Dados!$X$7:$Z$33,3,0)*(AI371-Q371)))</f>
        <v/>
      </c>
      <c r="AI371" s="47" t="str">
        <f aca="false">IF(B371="","",P371+Q371+O371+M371+L371-N371)</f>
        <v/>
      </c>
      <c r="AJ371" s="48" t="str">
        <f aca="false">IFERROR(IF(AND(AC371="SIM",AG371="-",Y371="REVENDA"),(AB371/1+1)*AI371,IF(AND(AC371="SIM",AG371="Pneus",Y371="REVENDA"),(AB371/1+1)*(AI371-AH371),"")),"")</f>
        <v/>
      </c>
      <c r="AK371" s="48" t="str">
        <f aca="false">IF(AJ371="","",AJ371*17%)</f>
        <v/>
      </c>
      <c r="AL371" s="48" t="str">
        <f aca="false">IFERROR(IF(AC371="NÃO","",IF(AK371="","",IF(E371="Simples Nacional",BF371,IF(T371=0.12,U371*0.5833337002,IF(T371=0,AI371*0.07,U371))))),"")</f>
        <v/>
      </c>
      <c r="AM371" s="47" t="str">
        <f aca="false">IFERROR(IF(AC371="NÃO","",IF(OR(AG371="-",AG371="Pneus"),AK371-AL371,"")),"")</f>
        <v/>
      </c>
      <c r="AN371" s="48" t="str">
        <f aca="false">IF(AND(Y371="REVENDA",AC371="SIM",AG371="BIT"),((AB371/1+1)*AI371)*0.4117,"")</f>
        <v/>
      </c>
      <c r="AO371" s="48" t="str">
        <f aca="false">IF(AN371="","",AN371*17%)</f>
        <v/>
      </c>
      <c r="AP371" s="49" t="str">
        <f aca="false">IF(AN371="","",IF(T371=0.12,(U371*0.4117)*0.4117,IF(T371=0,(AI371*0.07)*0.4117,U371*0.4117)))</f>
        <v/>
      </c>
      <c r="AQ371" s="47" t="str">
        <f aca="false">IF(AN371="","",AO371-AP371)</f>
        <v/>
      </c>
      <c r="AR371" s="50" t="str">
        <f aca="false">IFERROR(IF(AND(AC371="SIM",Y371="REVENDA",LEFT(AG371,5)="ANEXO")*OR(AE371="ANEXO I",AF371="ANEXO II"),VLOOKUP(H371,Dados!G:I,2,0),""),"INSERIR MVA")</f>
        <v/>
      </c>
      <c r="AS371" s="48" t="str">
        <f aca="false">IF(LEFT(AG371,5)="ANEXO",VLOOKUP(AG371,Dados!$X$111:$Z$112,2,0)*(AI371-Q371),"")</f>
        <v/>
      </c>
      <c r="AT371" s="48" t="str">
        <f aca="false">IFERROR(IF(AR371="","",(AI371*AR371)+AI371),"INSERIR MVA")</f>
        <v/>
      </c>
      <c r="AU371" s="48" t="str">
        <f aca="false">IF(AT371="","",IF(AY371=0.04,U371,AS371*AY371))</f>
        <v/>
      </c>
      <c r="AV371" s="47" t="str">
        <f aca="false">IFERROR(IF(AU371="","",(VLOOKUP(AG371,Dados!$X$111:$Z$112,3,0)*AT371*0.17)),"INSERIR MVA")</f>
        <v/>
      </c>
      <c r="AW371" s="47" t="str">
        <f aca="false">IFERROR(IF(AR371="","",AV371-AU371),"")</f>
        <v/>
      </c>
      <c r="AX371" s="51" t="str">
        <f aca="false">IFERROR(IF(AC371="NÃO","",IF(AM371&lt;&gt;"",AM371-W371,IF(AQ371&lt;&gt;"",AQ371-W371,IF(AW371&lt;&gt;"",AW371-W371,"")))),"")</f>
        <v/>
      </c>
      <c r="AY371" s="46" t="str">
        <f aca="false">IFERROR(IF(ISNA(VLOOKUP(R371,Dados!$X$2:$Y$5,2,0)),VLOOKUP(D371,Dados!$X$7:$Y$33,2,0),VLOOKUP(R371,Dados!$X$2:$Y$5,2,0)),"")</f>
        <v/>
      </c>
      <c r="AZ371" s="52" t="str">
        <f aca="false">IF(C371="","",IF(AND(Y371="CONSUMO",AC371="NÃO")*OR(AG371="-",AG371="BIT"),IF(E371&lt;&gt;"",(AI371-(P371+L371-N371+Q371)*AY371)/0.83),""))</f>
        <v/>
      </c>
      <c r="BA371" s="51" t="str">
        <f aca="false">IF(AZ371="","",AZ371*0.17-((P371+L371-N371+Q371)*AY371))</f>
        <v/>
      </c>
      <c r="BB371" s="51" t="str">
        <f aca="false">IF(AND(Y371="CONSUMO",AG371="ANEXO I",AY371&gt;4%),(AI371-(P371+L371-N371+Q371)*0.0514)/0.83*(0.5177)*(0.17)-AI371*0.0514,IF(AND(Y371="CONSUMO",AG371="ANEXO II",AY371&gt;4%),(AI371-(P371+L371-N371+Q371)*0.041)/0.83*(0.3295)*(0.17)-AI371*0.041,IF(AND(Y371="CONSUMO",AG371="ANEXO I",AY371=4%),(AI371-(P371+L371-N371+Q371)*0.04)/0.83*(0.5177)*(0.17)-AI371*0.04,IF(AND(Y371="CONSUMO",AG371="ANEXO II",AY371=4%),(AI371-(P371+L371-N371+Q371)*0.04)/0.83*(0.3295)*(0.17)-AI371*0.04,""))))</f>
        <v/>
      </c>
      <c r="BC371" s="51" t="str">
        <f aca="false">IF(C371="","",IF(AND(Y371="CONSUMO",AC371="SIM")*OR(AG371="-",AG371="BIT"),IF(E371&lt;&gt;"",(AI371-(P371+L371-N371+Q371)*AY371)/0.83),""))</f>
        <v/>
      </c>
      <c r="BD371" s="51" t="str">
        <f aca="false">IF(BC371="","",BC371*0.17)</f>
        <v/>
      </c>
      <c r="BE371" s="51" t="str">
        <f aca="false">IF(I371=6908,0,IF(BC371="","",BD371-((P371+L371-N371+Q371)*AY371)))</f>
        <v/>
      </c>
      <c r="BF371" s="53" t="str">
        <f aca="false">IF(B371="","",IF(OR(B371="",E371="Regime Normal"),0,(AI371-Q371)*VLOOKUP(R371,Dados!$X$98:$Y$108,2,0)))</f>
        <v/>
      </c>
      <c r="BG371" s="54" t="str">
        <f aca="false">IFERROR(VLOOKUP(I371,Dados!$AC$27:$AD$43,2,0),IF(B371="","",IF(D371&lt;&gt;"MT",IF(AND(AC371="SIM",Y371="Revenda"),"2403",IF(AND(AC371="SIM",Y371="Consumo"),"2407",IF(AND(AC371="NÃO",Y371="Revenda"),"2102",IF(AND(AC371="NÃO",Y371="Consumo"),"2556",)))),REPLACE(I371,1,1,1))))</f>
        <v/>
      </c>
    </row>
    <row r="372" customFormat="false" ht="12.8" hidden="false" customHeight="false" outlineLevel="0" collapsed="false">
      <c r="Y372" s="45"/>
      <c r="Z372" s="46" t="str">
        <f aca="false">IF(B372="","",(IFERROR(VLOOKUP(H372,Dados!A$3:B$15000,2,0),"Não Encontrado")))</f>
        <v/>
      </c>
      <c r="AA372" s="46" t="str">
        <f aca="false">IF(B372="","",(IFERROR(VLOOKUP(G372,Dados!C$3:E$15000,3,0),"Não Encontrado")))</f>
        <v/>
      </c>
      <c r="AB372" s="46" t="str">
        <f aca="false">IFERROR(IF(Z372&lt;&gt;"Não Encontrado",Z372,IF(AA372&lt;&gt;"Não Encontrado",AA372,"")),"")</f>
        <v/>
      </c>
      <c r="AC372" s="45" t="str">
        <f aca="false">IF(B372="","",IF(AB372="","NÃO","SIM"))</f>
        <v/>
      </c>
      <c r="AD372" s="45" t="str">
        <f aca="false">IFERROR(VLOOKUP(G372,Dados!$P$3:$R$500,3,0),"")</f>
        <v/>
      </c>
      <c r="AE372" s="45" t="str">
        <f aca="false">IFERROR(VLOOKUP(G372,Dados!$K$3:$L$500,2,0),"")</f>
        <v/>
      </c>
      <c r="AF372" s="45" t="str">
        <f aca="false">IFERROR(VLOOKUP(G372,Dados!$M$3:$N$500,2,0),"")</f>
        <v/>
      </c>
      <c r="AG372" s="45" t="str">
        <f aca="false">IF(F372="","",IF(AND(AD372="",AE372="",AF372=""),"-",IF(AND(AD372="BIT",AE372="",AF372=""),"BIT",IF(AND(AE372="ANEXO I",AD372="",AF372=""),"ANEXO I",IF(AND(AF372="ANEXO II",AD372="",AE372=""),"ANEXO II","Escolher")))))</f>
        <v/>
      </c>
      <c r="AH372" s="45" t="str">
        <f aca="false">IF(AG372&lt;&gt;"Pneus","",IFERROR(VLOOKUP(R372,Dados!$X$2:$Z$5,3,0)*(AI372-Q372),VLOOKUP(D372,Dados!$X$7:$Z$33,3,0)*(AI372-Q372)))</f>
        <v/>
      </c>
      <c r="AI372" s="47" t="str">
        <f aca="false">IF(B372="","",P372+Q372+O372+M372+L372-N372)</f>
        <v/>
      </c>
      <c r="AJ372" s="48" t="str">
        <f aca="false">IFERROR(IF(AND(AC372="SIM",AG372="-",Y372="REVENDA"),(AB372/1+1)*AI372,IF(AND(AC372="SIM",AG372="Pneus",Y372="REVENDA"),(AB372/1+1)*(AI372-AH372),"")),"")</f>
        <v/>
      </c>
      <c r="AK372" s="48" t="str">
        <f aca="false">IF(AJ372="","",AJ372*17%)</f>
        <v/>
      </c>
      <c r="AL372" s="48" t="str">
        <f aca="false">IFERROR(IF(AC372="NÃO","",IF(AK372="","",IF(E372="Simples Nacional",BF372,IF(T372=0.12,U372*0.5833337002,IF(T372=0,AI372*0.07,U372))))),"")</f>
        <v/>
      </c>
      <c r="AM372" s="47" t="str">
        <f aca="false">IFERROR(IF(AC372="NÃO","",IF(OR(AG372="-",AG372="Pneus"),AK372-AL372,"")),"")</f>
        <v/>
      </c>
      <c r="AN372" s="48" t="str">
        <f aca="false">IF(AND(Y372="REVENDA",AC372="SIM",AG372="BIT"),((AB372/1+1)*AI372)*0.4117,"")</f>
        <v/>
      </c>
      <c r="AO372" s="48" t="str">
        <f aca="false">IF(AN372="","",AN372*17%)</f>
        <v/>
      </c>
      <c r="AP372" s="49" t="str">
        <f aca="false">IF(AN372="","",IF(T372=0.12,(U372*0.4117)*0.4117,IF(T372=0,(AI372*0.07)*0.4117,U372*0.4117)))</f>
        <v/>
      </c>
      <c r="AQ372" s="47" t="str">
        <f aca="false">IF(AN372="","",AO372-AP372)</f>
        <v/>
      </c>
      <c r="AR372" s="50" t="str">
        <f aca="false">IFERROR(IF(AND(AC372="SIM",Y372="REVENDA",LEFT(AG372,5)="ANEXO")*OR(AE372="ANEXO I",AF372="ANEXO II"),VLOOKUP(H372,Dados!G:I,2,0),""),"INSERIR MVA")</f>
        <v/>
      </c>
      <c r="AS372" s="48" t="str">
        <f aca="false">IF(LEFT(AG372,5)="ANEXO",VLOOKUP(AG372,Dados!$X$111:$Z$112,2,0)*(AI372-Q372),"")</f>
        <v/>
      </c>
      <c r="AT372" s="48" t="str">
        <f aca="false">IFERROR(IF(AR372="","",(AI372*AR372)+AI372),"INSERIR MVA")</f>
        <v/>
      </c>
      <c r="AU372" s="48" t="str">
        <f aca="false">IF(AT372="","",IF(AY372=0.04,U372,AS372*AY372))</f>
        <v/>
      </c>
      <c r="AV372" s="47" t="str">
        <f aca="false">IFERROR(IF(AU372="","",(VLOOKUP(AG372,Dados!$X$111:$Z$112,3,0)*AT372*0.17)),"INSERIR MVA")</f>
        <v/>
      </c>
      <c r="AW372" s="47" t="str">
        <f aca="false">IFERROR(IF(AR372="","",AV372-AU372),"")</f>
        <v/>
      </c>
      <c r="AX372" s="51" t="str">
        <f aca="false">IFERROR(IF(AC372="NÃO","",IF(AM372&lt;&gt;"",AM372-W372,IF(AQ372&lt;&gt;"",AQ372-W372,IF(AW372&lt;&gt;"",AW372-W372,"")))),"")</f>
        <v/>
      </c>
      <c r="AY372" s="46" t="str">
        <f aca="false">IFERROR(IF(ISNA(VLOOKUP(R372,Dados!$X$2:$Y$5,2,0)),VLOOKUP(D372,Dados!$X$7:$Y$33,2,0),VLOOKUP(R372,Dados!$X$2:$Y$5,2,0)),"")</f>
        <v/>
      </c>
      <c r="AZ372" s="52" t="str">
        <f aca="false">IF(C372="","",IF(AND(Y372="CONSUMO",AC372="NÃO")*OR(AG372="-",AG372="BIT"),IF(E372&lt;&gt;"",(AI372-(P372+L372-N372+Q372)*AY372)/0.83),""))</f>
        <v/>
      </c>
      <c r="BA372" s="51" t="str">
        <f aca="false">IF(AZ372="","",AZ372*0.17-((P372+L372-N372+Q372)*AY372))</f>
        <v/>
      </c>
      <c r="BB372" s="51" t="str">
        <f aca="false">IF(AND(Y372="CONSUMO",AG372="ANEXO I",AY372&gt;4%),(AI372-(P372+L372-N372+Q372)*0.0514)/0.83*(0.5177)*(0.17)-AI372*0.0514,IF(AND(Y372="CONSUMO",AG372="ANEXO II",AY372&gt;4%),(AI372-(P372+L372-N372+Q372)*0.041)/0.83*(0.3295)*(0.17)-AI372*0.041,IF(AND(Y372="CONSUMO",AG372="ANEXO I",AY372=4%),(AI372-(P372+L372-N372+Q372)*0.04)/0.83*(0.5177)*(0.17)-AI372*0.04,IF(AND(Y372="CONSUMO",AG372="ANEXO II",AY372=4%),(AI372-(P372+L372-N372+Q372)*0.04)/0.83*(0.3295)*(0.17)-AI372*0.04,""))))</f>
        <v/>
      </c>
      <c r="BC372" s="51" t="str">
        <f aca="false">IF(C372="","",IF(AND(Y372="CONSUMO",AC372="SIM")*OR(AG372="-",AG372="BIT"),IF(E372&lt;&gt;"",(AI372-(P372+L372-N372+Q372)*AY372)/0.83),""))</f>
        <v/>
      </c>
      <c r="BD372" s="51" t="str">
        <f aca="false">IF(BC372="","",BC372*0.17)</f>
        <v/>
      </c>
      <c r="BE372" s="51" t="str">
        <f aca="false">IF(I372=6908,0,IF(BC372="","",BD372-((P372+L372-N372+Q372)*AY372)))</f>
        <v/>
      </c>
      <c r="BF372" s="53" t="str">
        <f aca="false">IF(B372="","",IF(OR(B372="",E372="Regime Normal"),0,(AI372-Q372)*VLOOKUP(R372,Dados!$X$98:$Y$108,2,0)))</f>
        <v/>
      </c>
      <c r="BG372" s="54" t="str">
        <f aca="false">IFERROR(VLOOKUP(I372,Dados!$AC$27:$AD$43,2,0),IF(B372="","",IF(D372&lt;&gt;"MT",IF(AND(AC372="SIM",Y372="Revenda"),"2403",IF(AND(AC372="SIM",Y372="Consumo"),"2407",IF(AND(AC372="NÃO",Y372="Revenda"),"2102",IF(AND(AC372="NÃO",Y372="Consumo"),"2556",)))),REPLACE(I372,1,1,1))))</f>
        <v/>
      </c>
    </row>
    <row r="373" customFormat="false" ht="12.8" hidden="false" customHeight="false" outlineLevel="0" collapsed="false">
      <c r="Y373" s="45"/>
      <c r="Z373" s="46" t="str">
        <f aca="false">IF(B373="","",(IFERROR(VLOOKUP(H373,Dados!A$3:B$15000,2,0),"Não Encontrado")))</f>
        <v/>
      </c>
      <c r="AA373" s="46" t="str">
        <f aca="false">IF(B373="","",(IFERROR(VLOOKUP(G373,Dados!C$3:E$15000,3,0),"Não Encontrado")))</f>
        <v/>
      </c>
      <c r="AB373" s="46" t="str">
        <f aca="false">IFERROR(IF(Z373&lt;&gt;"Não Encontrado",Z373,IF(AA373&lt;&gt;"Não Encontrado",AA373,"")),"")</f>
        <v/>
      </c>
      <c r="AC373" s="45" t="str">
        <f aca="false">IF(B373="","",IF(AB373="","NÃO","SIM"))</f>
        <v/>
      </c>
      <c r="AD373" s="45" t="str">
        <f aca="false">IFERROR(VLOOKUP(G373,Dados!$P$3:$R$500,3,0),"")</f>
        <v/>
      </c>
      <c r="AE373" s="45" t="str">
        <f aca="false">IFERROR(VLOOKUP(G373,Dados!$K$3:$L$500,2,0),"")</f>
        <v/>
      </c>
      <c r="AF373" s="45" t="str">
        <f aca="false">IFERROR(VLOOKUP(G373,Dados!$M$3:$N$500,2,0),"")</f>
        <v/>
      </c>
      <c r="AG373" s="45" t="str">
        <f aca="false">IF(F373="","",IF(AND(AD373="",AE373="",AF373=""),"-",IF(AND(AD373="BIT",AE373="",AF373=""),"BIT",IF(AND(AE373="ANEXO I",AD373="",AF373=""),"ANEXO I",IF(AND(AF373="ANEXO II",AD373="",AE373=""),"ANEXO II","Escolher")))))</f>
        <v/>
      </c>
      <c r="AH373" s="45" t="str">
        <f aca="false">IF(AG373&lt;&gt;"Pneus","",IFERROR(VLOOKUP(R373,Dados!$X$2:$Z$5,3,0)*(AI373-Q373),VLOOKUP(D373,Dados!$X$7:$Z$33,3,0)*(AI373-Q373)))</f>
        <v/>
      </c>
      <c r="AI373" s="47" t="str">
        <f aca="false">IF(B373="","",P373+Q373+O373+M373+L373-N373)</f>
        <v/>
      </c>
      <c r="AJ373" s="48" t="str">
        <f aca="false">IFERROR(IF(AND(AC373="SIM",AG373="-",Y373="REVENDA"),(AB373/1+1)*AI373,IF(AND(AC373="SIM",AG373="Pneus",Y373="REVENDA"),(AB373/1+1)*(AI373-AH373),"")),"")</f>
        <v/>
      </c>
      <c r="AK373" s="48" t="str">
        <f aca="false">IF(AJ373="","",AJ373*17%)</f>
        <v/>
      </c>
      <c r="AL373" s="48" t="str">
        <f aca="false">IFERROR(IF(AC373="NÃO","",IF(AK373="","",IF(E373="Simples Nacional",BF373,IF(T373=0.12,U373*0.5833337002,IF(T373=0,AI373*0.07,U373))))),"")</f>
        <v/>
      </c>
      <c r="AM373" s="47" t="str">
        <f aca="false">IFERROR(IF(AC373="NÃO","",IF(OR(AG373="-",AG373="Pneus"),AK373-AL373,"")),"")</f>
        <v/>
      </c>
      <c r="AN373" s="48" t="str">
        <f aca="false">IF(AND(Y373="REVENDA",AC373="SIM",AG373="BIT"),((AB373/1+1)*AI373)*0.4117,"")</f>
        <v/>
      </c>
      <c r="AO373" s="48" t="str">
        <f aca="false">IF(AN373="","",AN373*17%)</f>
        <v/>
      </c>
      <c r="AP373" s="49" t="str">
        <f aca="false">IF(AN373="","",IF(T373=0.12,(U373*0.4117)*0.4117,IF(T373=0,(AI373*0.07)*0.4117,U373*0.4117)))</f>
        <v/>
      </c>
      <c r="AQ373" s="47" t="str">
        <f aca="false">IF(AN373="","",AO373-AP373)</f>
        <v/>
      </c>
      <c r="AR373" s="50" t="str">
        <f aca="false">IFERROR(IF(AND(AC373="SIM",Y373="REVENDA",LEFT(AG373,5)="ANEXO")*OR(AE373="ANEXO I",AF373="ANEXO II"),VLOOKUP(H373,Dados!G:I,2,0),""),"INSERIR MVA")</f>
        <v/>
      </c>
      <c r="AS373" s="48" t="str">
        <f aca="false">IF(LEFT(AG373,5)="ANEXO",VLOOKUP(AG373,Dados!$X$111:$Z$112,2,0)*(AI373-Q373),"")</f>
        <v/>
      </c>
      <c r="AT373" s="48" t="str">
        <f aca="false">IFERROR(IF(AR373="","",(AI373*AR373)+AI373),"INSERIR MVA")</f>
        <v/>
      </c>
      <c r="AU373" s="48" t="str">
        <f aca="false">IF(AT373="","",IF(AY373=0.04,U373,AS373*AY373))</f>
        <v/>
      </c>
      <c r="AV373" s="47" t="str">
        <f aca="false">IFERROR(IF(AU373="","",(VLOOKUP(AG373,Dados!$X$111:$Z$112,3,0)*AT373*0.17)),"INSERIR MVA")</f>
        <v/>
      </c>
      <c r="AW373" s="47" t="str">
        <f aca="false">IFERROR(IF(AR373="","",AV373-AU373),"")</f>
        <v/>
      </c>
      <c r="AX373" s="51" t="str">
        <f aca="false">IFERROR(IF(AC373="NÃO","",IF(AM373&lt;&gt;"",AM373-W373,IF(AQ373&lt;&gt;"",AQ373-W373,IF(AW373&lt;&gt;"",AW373-W373,"")))),"")</f>
        <v/>
      </c>
      <c r="AY373" s="46" t="str">
        <f aca="false">IFERROR(IF(ISNA(VLOOKUP(R373,Dados!$X$2:$Y$5,2,0)),VLOOKUP(D373,Dados!$X$7:$Y$33,2,0),VLOOKUP(R373,Dados!$X$2:$Y$5,2,0)),"")</f>
        <v/>
      </c>
      <c r="AZ373" s="52" t="str">
        <f aca="false">IF(C373="","",IF(AND(Y373="CONSUMO",AC373="NÃO")*OR(AG373="-",AG373="BIT"),IF(E373&lt;&gt;"",(AI373-(P373+L373-N373+Q373)*AY373)/0.83),""))</f>
        <v/>
      </c>
      <c r="BA373" s="51" t="str">
        <f aca="false">IF(AZ373="","",AZ373*0.17-((P373+L373-N373+Q373)*AY373))</f>
        <v/>
      </c>
      <c r="BB373" s="51" t="str">
        <f aca="false">IF(AND(Y373="CONSUMO",AG373="ANEXO I",AY373&gt;4%),(AI373-(P373+L373-N373+Q373)*0.0514)/0.83*(0.5177)*(0.17)-AI373*0.0514,IF(AND(Y373="CONSUMO",AG373="ANEXO II",AY373&gt;4%),(AI373-(P373+L373-N373+Q373)*0.041)/0.83*(0.3295)*(0.17)-AI373*0.041,IF(AND(Y373="CONSUMO",AG373="ANEXO I",AY373=4%),(AI373-(P373+L373-N373+Q373)*0.04)/0.83*(0.5177)*(0.17)-AI373*0.04,IF(AND(Y373="CONSUMO",AG373="ANEXO II",AY373=4%),(AI373-(P373+L373-N373+Q373)*0.04)/0.83*(0.3295)*(0.17)-AI373*0.04,""))))</f>
        <v/>
      </c>
      <c r="BC373" s="51" t="str">
        <f aca="false">IF(C373="","",IF(AND(Y373="CONSUMO",AC373="SIM")*OR(AG373="-",AG373="BIT"),IF(E373&lt;&gt;"",(AI373-(P373+L373-N373+Q373)*AY373)/0.83),""))</f>
        <v/>
      </c>
      <c r="BD373" s="51" t="str">
        <f aca="false">IF(BC373="","",BC373*0.17)</f>
        <v/>
      </c>
      <c r="BE373" s="51" t="str">
        <f aca="false">IF(I373=6908,0,IF(BC373="","",BD373-((P373+L373-N373+Q373)*AY373)))</f>
        <v/>
      </c>
      <c r="BF373" s="53" t="str">
        <f aca="false">IF(B373="","",IF(OR(B373="",E373="Regime Normal"),0,(AI373-Q373)*VLOOKUP(R373,Dados!$X$98:$Y$108,2,0)))</f>
        <v/>
      </c>
      <c r="BG373" s="54" t="str">
        <f aca="false">IFERROR(VLOOKUP(I373,Dados!$AC$27:$AD$43,2,0),IF(B373="","",IF(D373&lt;&gt;"MT",IF(AND(AC373="SIM",Y373="Revenda"),"2403",IF(AND(AC373="SIM",Y373="Consumo"),"2407",IF(AND(AC373="NÃO",Y373="Revenda"),"2102",IF(AND(AC373="NÃO",Y373="Consumo"),"2556",)))),REPLACE(I373,1,1,1))))</f>
        <v/>
      </c>
    </row>
    <row r="374" customFormat="false" ht="12.8" hidden="false" customHeight="false" outlineLevel="0" collapsed="false">
      <c r="Y374" s="45"/>
      <c r="Z374" s="46" t="str">
        <f aca="false">IF(B374="","",(IFERROR(VLOOKUP(H374,Dados!A$3:B$15000,2,0),"Não Encontrado")))</f>
        <v/>
      </c>
      <c r="AA374" s="46" t="str">
        <f aca="false">IF(B374="","",(IFERROR(VLOOKUP(G374,Dados!C$3:E$15000,3,0),"Não Encontrado")))</f>
        <v/>
      </c>
      <c r="AB374" s="46" t="str">
        <f aca="false">IFERROR(IF(Z374&lt;&gt;"Não Encontrado",Z374,IF(AA374&lt;&gt;"Não Encontrado",AA374,"")),"")</f>
        <v/>
      </c>
      <c r="AC374" s="45" t="str">
        <f aca="false">IF(B374="","",IF(AB374="","NÃO","SIM"))</f>
        <v/>
      </c>
      <c r="AD374" s="45" t="str">
        <f aca="false">IFERROR(VLOOKUP(G374,Dados!$P$3:$R$500,3,0),"")</f>
        <v/>
      </c>
      <c r="AE374" s="45" t="str">
        <f aca="false">IFERROR(VLOOKUP(G374,Dados!$K$3:$L$500,2,0),"")</f>
        <v/>
      </c>
      <c r="AF374" s="45" t="str">
        <f aca="false">IFERROR(VLOOKUP(G374,Dados!$M$3:$N$500,2,0),"")</f>
        <v/>
      </c>
      <c r="AG374" s="45" t="str">
        <f aca="false">IF(F374="","",IF(AND(AD374="",AE374="",AF374=""),"-",IF(AND(AD374="BIT",AE374="",AF374=""),"BIT",IF(AND(AE374="ANEXO I",AD374="",AF374=""),"ANEXO I",IF(AND(AF374="ANEXO II",AD374="",AE374=""),"ANEXO II","Escolher")))))</f>
        <v/>
      </c>
      <c r="AH374" s="45" t="str">
        <f aca="false">IF(AG374&lt;&gt;"Pneus","",IFERROR(VLOOKUP(R374,Dados!$X$2:$Z$5,3,0)*(AI374-Q374),VLOOKUP(D374,Dados!$X$7:$Z$33,3,0)*(AI374-Q374)))</f>
        <v/>
      </c>
      <c r="AI374" s="47" t="str">
        <f aca="false">IF(B374="","",P374+Q374+O374+M374+L374-N374)</f>
        <v/>
      </c>
      <c r="AJ374" s="48" t="str">
        <f aca="false">IFERROR(IF(AND(AC374="SIM",AG374="-",Y374="REVENDA"),(AB374/1+1)*AI374,IF(AND(AC374="SIM",AG374="Pneus",Y374="REVENDA"),(AB374/1+1)*(AI374-AH374),"")),"")</f>
        <v/>
      </c>
      <c r="AK374" s="48" t="str">
        <f aca="false">IF(AJ374="","",AJ374*17%)</f>
        <v/>
      </c>
      <c r="AL374" s="48" t="str">
        <f aca="false">IFERROR(IF(AC374="NÃO","",IF(AK374="","",IF(E374="Simples Nacional",BF374,IF(T374=0.12,U374*0.5833337002,IF(T374=0,AI374*0.07,U374))))),"")</f>
        <v/>
      </c>
      <c r="AM374" s="47" t="str">
        <f aca="false">IFERROR(IF(AC374="NÃO","",IF(OR(AG374="-",AG374="Pneus"),AK374-AL374,"")),"")</f>
        <v/>
      </c>
      <c r="AN374" s="48" t="str">
        <f aca="false">IF(AND(Y374="REVENDA",AC374="SIM",AG374="BIT"),((AB374/1+1)*AI374)*0.4117,"")</f>
        <v/>
      </c>
      <c r="AO374" s="48" t="str">
        <f aca="false">IF(AN374="","",AN374*17%)</f>
        <v/>
      </c>
      <c r="AP374" s="49" t="str">
        <f aca="false">IF(AN374="","",IF(T374=0.12,(U374*0.4117)*0.4117,IF(T374=0,(AI374*0.07)*0.4117,U374*0.4117)))</f>
        <v/>
      </c>
      <c r="AQ374" s="47" t="str">
        <f aca="false">IF(AN374="","",AO374-AP374)</f>
        <v/>
      </c>
      <c r="AR374" s="50" t="str">
        <f aca="false">IFERROR(IF(AND(AC374="SIM",Y374="REVENDA",LEFT(AG374,5)="ANEXO")*OR(AE374="ANEXO I",AF374="ANEXO II"),VLOOKUP(H374,Dados!G:I,2,0),""),"INSERIR MVA")</f>
        <v/>
      </c>
      <c r="AS374" s="48" t="str">
        <f aca="false">IF(LEFT(AG374,5)="ANEXO",VLOOKUP(AG374,Dados!$X$111:$Z$112,2,0)*(AI374-Q374),"")</f>
        <v/>
      </c>
      <c r="AT374" s="48" t="str">
        <f aca="false">IFERROR(IF(AR374="","",(AI374*AR374)+AI374),"INSERIR MVA")</f>
        <v/>
      </c>
      <c r="AU374" s="48" t="str">
        <f aca="false">IF(AT374="","",IF(AY374=0.04,U374,AS374*AY374))</f>
        <v/>
      </c>
      <c r="AV374" s="47" t="str">
        <f aca="false">IFERROR(IF(AU374="","",(VLOOKUP(AG374,Dados!$X$111:$Z$112,3,0)*AT374*0.17)),"INSERIR MVA")</f>
        <v/>
      </c>
      <c r="AW374" s="47" t="str">
        <f aca="false">IFERROR(IF(AR374="","",AV374-AU374),"")</f>
        <v/>
      </c>
      <c r="AX374" s="51" t="str">
        <f aca="false">IFERROR(IF(AC374="NÃO","",IF(AM374&lt;&gt;"",AM374-W374,IF(AQ374&lt;&gt;"",AQ374-W374,IF(AW374&lt;&gt;"",AW374-W374,"")))),"")</f>
        <v/>
      </c>
      <c r="AY374" s="46" t="str">
        <f aca="false">IFERROR(IF(ISNA(VLOOKUP(R374,Dados!$X$2:$Y$5,2,0)),VLOOKUP(D374,Dados!$X$7:$Y$33,2,0),VLOOKUP(R374,Dados!$X$2:$Y$5,2,0)),"")</f>
        <v/>
      </c>
      <c r="AZ374" s="52" t="str">
        <f aca="false">IF(C374="","",IF(AND(Y374="CONSUMO",AC374="NÃO")*OR(AG374="-",AG374="BIT"),IF(E374&lt;&gt;"",(AI374-(P374+L374-N374+Q374)*AY374)/0.83),""))</f>
        <v/>
      </c>
      <c r="BA374" s="51" t="str">
        <f aca="false">IF(AZ374="","",AZ374*0.17-((P374+L374-N374+Q374)*AY374))</f>
        <v/>
      </c>
      <c r="BB374" s="51" t="str">
        <f aca="false">IF(AND(Y374="CONSUMO",AG374="ANEXO I",AY374&gt;4%),(AI374-(P374+L374-N374+Q374)*0.0514)/0.83*(0.5177)*(0.17)-AI374*0.0514,IF(AND(Y374="CONSUMO",AG374="ANEXO II",AY374&gt;4%),(AI374-(P374+L374-N374+Q374)*0.041)/0.83*(0.3295)*(0.17)-AI374*0.041,IF(AND(Y374="CONSUMO",AG374="ANEXO I",AY374=4%),(AI374-(P374+L374-N374+Q374)*0.04)/0.83*(0.5177)*(0.17)-AI374*0.04,IF(AND(Y374="CONSUMO",AG374="ANEXO II",AY374=4%),(AI374-(P374+L374-N374+Q374)*0.04)/0.83*(0.3295)*(0.17)-AI374*0.04,""))))</f>
        <v/>
      </c>
      <c r="BC374" s="51" t="str">
        <f aca="false">IF(C374="","",IF(AND(Y374="CONSUMO",AC374="SIM")*OR(AG374="-",AG374="BIT"),IF(E374&lt;&gt;"",(AI374-(P374+L374-N374+Q374)*AY374)/0.83),""))</f>
        <v/>
      </c>
      <c r="BD374" s="51" t="str">
        <f aca="false">IF(BC374="","",BC374*0.17)</f>
        <v/>
      </c>
      <c r="BE374" s="51" t="str">
        <f aca="false">IF(I374=6908,0,IF(BC374="","",BD374-((P374+L374-N374+Q374)*AY374)))</f>
        <v/>
      </c>
      <c r="BF374" s="53" t="str">
        <f aca="false">IF(B374="","",IF(OR(B374="",E374="Regime Normal"),0,(AI374-Q374)*VLOOKUP(R374,Dados!$X$98:$Y$108,2,0)))</f>
        <v/>
      </c>
      <c r="BG374" s="54" t="str">
        <f aca="false">IFERROR(VLOOKUP(I374,Dados!$AC$27:$AD$43,2,0),IF(B374="","",IF(D374&lt;&gt;"MT",IF(AND(AC374="SIM",Y374="Revenda"),"2403",IF(AND(AC374="SIM",Y374="Consumo"),"2407",IF(AND(AC374="NÃO",Y374="Revenda"),"2102",IF(AND(AC374="NÃO",Y374="Consumo"),"2556",)))),REPLACE(I374,1,1,1))))</f>
        <v/>
      </c>
    </row>
    <row r="375" customFormat="false" ht="12.8" hidden="false" customHeight="false" outlineLevel="0" collapsed="false">
      <c r="Y375" s="45"/>
      <c r="Z375" s="46" t="str">
        <f aca="false">IF(B375="","",(IFERROR(VLOOKUP(H375,Dados!A$3:B$15000,2,0),"Não Encontrado")))</f>
        <v/>
      </c>
      <c r="AA375" s="46" t="str">
        <f aca="false">IF(B375="","",(IFERROR(VLOOKUP(G375,Dados!C$3:E$15000,3,0),"Não Encontrado")))</f>
        <v/>
      </c>
      <c r="AB375" s="46" t="str">
        <f aca="false">IFERROR(IF(Z375&lt;&gt;"Não Encontrado",Z375,IF(AA375&lt;&gt;"Não Encontrado",AA375,"")),"")</f>
        <v/>
      </c>
      <c r="AC375" s="45" t="str">
        <f aca="false">IF(B375="","",IF(AB375="","NÃO","SIM"))</f>
        <v/>
      </c>
      <c r="AD375" s="45" t="str">
        <f aca="false">IFERROR(VLOOKUP(G375,Dados!$P$3:$R$500,3,0),"")</f>
        <v/>
      </c>
      <c r="AE375" s="45" t="str">
        <f aca="false">IFERROR(VLOOKUP(G375,Dados!$K$3:$L$500,2,0),"")</f>
        <v/>
      </c>
      <c r="AF375" s="45" t="str">
        <f aca="false">IFERROR(VLOOKUP(G375,Dados!$M$3:$N$500,2,0),"")</f>
        <v/>
      </c>
      <c r="AG375" s="45" t="str">
        <f aca="false">IF(F375="","",IF(AND(AD375="",AE375="",AF375=""),"-",IF(AND(AD375="BIT",AE375="",AF375=""),"BIT",IF(AND(AE375="ANEXO I",AD375="",AF375=""),"ANEXO I",IF(AND(AF375="ANEXO II",AD375="",AE375=""),"ANEXO II","Escolher")))))</f>
        <v/>
      </c>
      <c r="AH375" s="45" t="str">
        <f aca="false">IF(AG375&lt;&gt;"Pneus","",IFERROR(VLOOKUP(R375,Dados!$X$2:$Z$5,3,0)*(AI375-Q375),VLOOKUP(D375,Dados!$X$7:$Z$33,3,0)*(AI375-Q375)))</f>
        <v/>
      </c>
      <c r="AI375" s="47" t="str">
        <f aca="false">IF(B375="","",P375+Q375+O375+M375+L375-N375)</f>
        <v/>
      </c>
      <c r="AJ375" s="48" t="str">
        <f aca="false">IFERROR(IF(AND(AC375="SIM",AG375="-",Y375="REVENDA"),(AB375/1+1)*AI375,IF(AND(AC375="SIM",AG375="Pneus",Y375="REVENDA"),(AB375/1+1)*(AI375-AH375),"")),"")</f>
        <v/>
      </c>
      <c r="AK375" s="48" t="str">
        <f aca="false">IF(AJ375="","",AJ375*17%)</f>
        <v/>
      </c>
      <c r="AL375" s="48" t="str">
        <f aca="false">IFERROR(IF(AC375="NÃO","",IF(AK375="","",IF(E375="Simples Nacional",BF375,IF(T375=0.12,U375*0.5833337002,IF(T375=0,AI375*0.07,U375))))),"")</f>
        <v/>
      </c>
      <c r="AM375" s="47" t="str">
        <f aca="false">IFERROR(IF(AC375="NÃO","",IF(OR(AG375="-",AG375="Pneus"),AK375-AL375,"")),"")</f>
        <v/>
      </c>
      <c r="AN375" s="48" t="str">
        <f aca="false">IF(AND(Y375="REVENDA",AC375="SIM",AG375="BIT"),((AB375/1+1)*AI375)*0.4117,"")</f>
        <v/>
      </c>
      <c r="AO375" s="48" t="str">
        <f aca="false">IF(AN375="","",AN375*17%)</f>
        <v/>
      </c>
      <c r="AP375" s="49" t="str">
        <f aca="false">IF(AN375="","",IF(T375=0.12,(U375*0.4117)*0.4117,IF(T375=0,(AI375*0.07)*0.4117,U375*0.4117)))</f>
        <v/>
      </c>
      <c r="AQ375" s="47" t="str">
        <f aca="false">IF(AN375="","",AO375-AP375)</f>
        <v/>
      </c>
      <c r="AR375" s="50" t="str">
        <f aca="false">IFERROR(IF(AND(AC375="SIM",Y375="REVENDA",LEFT(AG375,5)="ANEXO")*OR(AE375="ANEXO I",AF375="ANEXO II"),VLOOKUP(H375,Dados!G:I,2,0),""),"INSERIR MVA")</f>
        <v/>
      </c>
      <c r="AS375" s="48" t="str">
        <f aca="false">IF(LEFT(AG375,5)="ANEXO",VLOOKUP(AG375,Dados!$X$111:$Z$112,2,0)*(AI375-Q375),"")</f>
        <v/>
      </c>
      <c r="AT375" s="48" t="str">
        <f aca="false">IFERROR(IF(AR375="","",(AI375*AR375)+AI375),"INSERIR MVA")</f>
        <v/>
      </c>
      <c r="AU375" s="48" t="str">
        <f aca="false">IF(AT375="","",IF(AY375=0.04,U375,AS375*AY375))</f>
        <v/>
      </c>
      <c r="AV375" s="47" t="str">
        <f aca="false">IFERROR(IF(AU375="","",(VLOOKUP(AG375,Dados!$X$111:$Z$112,3,0)*AT375*0.17)),"INSERIR MVA")</f>
        <v/>
      </c>
      <c r="AW375" s="47" t="str">
        <f aca="false">IFERROR(IF(AR375="","",AV375-AU375),"")</f>
        <v/>
      </c>
      <c r="AX375" s="51" t="str">
        <f aca="false">IFERROR(IF(AC375="NÃO","",IF(AM375&lt;&gt;"",AM375-W375,IF(AQ375&lt;&gt;"",AQ375-W375,IF(AW375&lt;&gt;"",AW375-W375,"")))),"")</f>
        <v/>
      </c>
      <c r="AY375" s="46" t="str">
        <f aca="false">IFERROR(IF(ISNA(VLOOKUP(R375,Dados!$X$2:$Y$5,2,0)),VLOOKUP(D375,Dados!$X$7:$Y$33,2,0),VLOOKUP(R375,Dados!$X$2:$Y$5,2,0)),"")</f>
        <v/>
      </c>
      <c r="AZ375" s="52" t="str">
        <f aca="false">IF(C375="","",IF(AND(Y375="CONSUMO",AC375="NÃO")*OR(AG375="-",AG375="BIT"),IF(E375&lt;&gt;"",(AI375-(P375+L375-N375+Q375)*AY375)/0.83),""))</f>
        <v/>
      </c>
      <c r="BA375" s="51" t="str">
        <f aca="false">IF(AZ375="","",AZ375*0.17-((P375+L375-N375+Q375)*AY375))</f>
        <v/>
      </c>
      <c r="BB375" s="51" t="str">
        <f aca="false">IF(AND(Y375="CONSUMO",AG375="ANEXO I",AY375&gt;4%),(AI375-(P375+L375-N375+Q375)*0.0514)/0.83*(0.5177)*(0.17)-AI375*0.0514,IF(AND(Y375="CONSUMO",AG375="ANEXO II",AY375&gt;4%),(AI375-(P375+L375-N375+Q375)*0.041)/0.83*(0.3295)*(0.17)-AI375*0.041,IF(AND(Y375="CONSUMO",AG375="ANEXO I",AY375=4%),(AI375-(P375+L375-N375+Q375)*0.04)/0.83*(0.5177)*(0.17)-AI375*0.04,IF(AND(Y375="CONSUMO",AG375="ANEXO II",AY375=4%),(AI375-(P375+L375-N375+Q375)*0.04)/0.83*(0.3295)*(0.17)-AI375*0.04,""))))</f>
        <v/>
      </c>
      <c r="BC375" s="51" t="str">
        <f aca="false">IF(C375="","",IF(AND(Y375="CONSUMO",AC375="SIM")*OR(AG375="-",AG375="BIT"),IF(E375&lt;&gt;"",(AI375-(P375+L375-N375+Q375)*AY375)/0.83),""))</f>
        <v/>
      </c>
      <c r="BD375" s="51" t="str">
        <f aca="false">IF(BC375="","",BC375*0.17)</f>
        <v/>
      </c>
      <c r="BE375" s="51" t="str">
        <f aca="false">IF(I375=6908,0,IF(BC375="","",BD375-((P375+L375-N375+Q375)*AY375)))</f>
        <v/>
      </c>
      <c r="BF375" s="53" t="str">
        <f aca="false">IF(B375="","",IF(OR(B375="",E375="Regime Normal"),0,(AI375-Q375)*VLOOKUP(R375,Dados!$X$98:$Y$108,2,0)))</f>
        <v/>
      </c>
      <c r="BG375" s="54" t="str">
        <f aca="false">IFERROR(VLOOKUP(I375,Dados!$AC$27:$AD$43,2,0),IF(B375="","",IF(D375&lt;&gt;"MT",IF(AND(AC375="SIM",Y375="Revenda"),"2403",IF(AND(AC375="SIM",Y375="Consumo"),"2407",IF(AND(AC375="NÃO",Y375="Revenda"),"2102",IF(AND(AC375="NÃO",Y375="Consumo"),"2556",)))),REPLACE(I375,1,1,1))))</f>
        <v/>
      </c>
    </row>
    <row r="376" customFormat="false" ht="12.8" hidden="false" customHeight="false" outlineLevel="0" collapsed="false">
      <c r="Y376" s="45"/>
      <c r="Z376" s="46" t="str">
        <f aca="false">IF(B376="","",(IFERROR(VLOOKUP(H376,Dados!A$3:B$15000,2,0),"Não Encontrado")))</f>
        <v/>
      </c>
      <c r="AA376" s="46" t="str">
        <f aca="false">IF(B376="","",(IFERROR(VLOOKUP(G376,Dados!C$3:E$15000,3,0),"Não Encontrado")))</f>
        <v/>
      </c>
      <c r="AB376" s="46" t="str">
        <f aca="false">IFERROR(IF(Z376&lt;&gt;"Não Encontrado",Z376,IF(AA376&lt;&gt;"Não Encontrado",AA376,"")),"")</f>
        <v/>
      </c>
      <c r="AC376" s="45" t="str">
        <f aca="false">IF(B376="","",IF(AB376="","NÃO","SIM"))</f>
        <v/>
      </c>
      <c r="AD376" s="45" t="str">
        <f aca="false">IFERROR(VLOOKUP(G376,Dados!$P$3:$R$500,3,0),"")</f>
        <v/>
      </c>
      <c r="AE376" s="45" t="str">
        <f aca="false">IFERROR(VLOOKUP(G376,Dados!$K$3:$L$500,2,0),"")</f>
        <v/>
      </c>
      <c r="AF376" s="45" t="str">
        <f aca="false">IFERROR(VLOOKUP(G376,Dados!$M$3:$N$500,2,0),"")</f>
        <v/>
      </c>
      <c r="AG376" s="45" t="str">
        <f aca="false">IF(F376="","",IF(AND(AD376="",AE376="",AF376=""),"-",IF(AND(AD376="BIT",AE376="",AF376=""),"BIT",IF(AND(AE376="ANEXO I",AD376="",AF376=""),"ANEXO I",IF(AND(AF376="ANEXO II",AD376="",AE376=""),"ANEXO II","Escolher")))))</f>
        <v/>
      </c>
      <c r="AH376" s="45" t="str">
        <f aca="false">IF(AG376&lt;&gt;"Pneus","",IFERROR(VLOOKUP(R376,Dados!$X$2:$Z$5,3,0)*(AI376-Q376),VLOOKUP(D376,Dados!$X$7:$Z$33,3,0)*(AI376-Q376)))</f>
        <v/>
      </c>
      <c r="AI376" s="47" t="str">
        <f aca="false">IF(B376="","",P376+Q376+O376+M376+L376-N376)</f>
        <v/>
      </c>
      <c r="AJ376" s="48" t="str">
        <f aca="false">IFERROR(IF(AND(AC376="SIM",AG376="-",Y376="REVENDA"),(AB376/1+1)*AI376,IF(AND(AC376="SIM",AG376="Pneus",Y376="REVENDA"),(AB376/1+1)*(AI376-AH376),"")),"")</f>
        <v/>
      </c>
      <c r="AK376" s="48" t="str">
        <f aca="false">IF(AJ376="","",AJ376*17%)</f>
        <v/>
      </c>
      <c r="AL376" s="48" t="str">
        <f aca="false">IFERROR(IF(AC376="NÃO","",IF(AK376="","",IF(E376="Simples Nacional",BF376,IF(T376=0.12,U376*0.5833337002,IF(T376=0,AI376*0.07,U376))))),"")</f>
        <v/>
      </c>
      <c r="AM376" s="47" t="str">
        <f aca="false">IFERROR(IF(AC376="NÃO","",IF(OR(AG376="-",AG376="Pneus"),AK376-AL376,"")),"")</f>
        <v/>
      </c>
      <c r="AN376" s="48" t="str">
        <f aca="false">IF(AND(Y376="REVENDA",AC376="SIM",AG376="BIT"),((AB376/1+1)*AI376)*0.4117,"")</f>
        <v/>
      </c>
      <c r="AO376" s="48" t="str">
        <f aca="false">IF(AN376="","",AN376*17%)</f>
        <v/>
      </c>
      <c r="AP376" s="49" t="str">
        <f aca="false">IF(AN376="","",IF(T376=0.12,(U376*0.4117)*0.4117,IF(T376=0,(AI376*0.07)*0.4117,U376*0.4117)))</f>
        <v/>
      </c>
      <c r="AQ376" s="47" t="str">
        <f aca="false">IF(AN376="","",AO376-AP376)</f>
        <v/>
      </c>
      <c r="AR376" s="50" t="str">
        <f aca="false">IFERROR(IF(AND(AC376="SIM",Y376="REVENDA",LEFT(AG376,5)="ANEXO")*OR(AE376="ANEXO I",AF376="ANEXO II"),VLOOKUP(H376,Dados!G:I,2,0),""),"INSERIR MVA")</f>
        <v/>
      </c>
      <c r="AS376" s="48" t="str">
        <f aca="false">IF(LEFT(AG376,5)="ANEXO",VLOOKUP(AG376,Dados!$X$111:$Z$112,2,0)*(AI376-Q376),"")</f>
        <v/>
      </c>
      <c r="AT376" s="48" t="str">
        <f aca="false">IFERROR(IF(AR376="","",(AI376*AR376)+AI376),"INSERIR MVA")</f>
        <v/>
      </c>
      <c r="AU376" s="48" t="str">
        <f aca="false">IF(AT376="","",IF(AY376=0.04,U376,AS376*AY376))</f>
        <v/>
      </c>
      <c r="AV376" s="47" t="str">
        <f aca="false">IFERROR(IF(AU376="","",(VLOOKUP(AG376,Dados!$X$111:$Z$112,3,0)*AT376*0.17)),"INSERIR MVA")</f>
        <v/>
      </c>
      <c r="AW376" s="47" t="str">
        <f aca="false">IFERROR(IF(AR376="","",AV376-AU376),"")</f>
        <v/>
      </c>
      <c r="AX376" s="51" t="str">
        <f aca="false">IFERROR(IF(AC376="NÃO","",IF(AM376&lt;&gt;"",AM376-W376,IF(AQ376&lt;&gt;"",AQ376-W376,IF(AW376&lt;&gt;"",AW376-W376,"")))),"")</f>
        <v/>
      </c>
      <c r="AY376" s="46" t="str">
        <f aca="false">IFERROR(IF(ISNA(VLOOKUP(R376,Dados!$X$2:$Y$5,2,0)),VLOOKUP(D376,Dados!$X$7:$Y$33,2,0),VLOOKUP(R376,Dados!$X$2:$Y$5,2,0)),"")</f>
        <v/>
      </c>
      <c r="AZ376" s="52" t="str">
        <f aca="false">IF(C376="","",IF(AND(Y376="CONSUMO",AC376="NÃO")*OR(AG376="-",AG376="BIT"),IF(E376&lt;&gt;"",(AI376-(P376+L376-N376+Q376)*AY376)/0.83),""))</f>
        <v/>
      </c>
      <c r="BA376" s="51" t="str">
        <f aca="false">IF(AZ376="","",AZ376*0.17-((P376+L376-N376+Q376)*AY376))</f>
        <v/>
      </c>
      <c r="BB376" s="51" t="str">
        <f aca="false">IF(AND(Y376="CONSUMO",AG376="ANEXO I",AY376&gt;4%),(AI376-(P376+L376-N376+Q376)*0.0514)/0.83*(0.5177)*(0.17)-AI376*0.0514,IF(AND(Y376="CONSUMO",AG376="ANEXO II",AY376&gt;4%),(AI376-(P376+L376-N376+Q376)*0.041)/0.83*(0.3295)*(0.17)-AI376*0.041,IF(AND(Y376="CONSUMO",AG376="ANEXO I",AY376=4%),(AI376-(P376+L376-N376+Q376)*0.04)/0.83*(0.5177)*(0.17)-AI376*0.04,IF(AND(Y376="CONSUMO",AG376="ANEXO II",AY376=4%),(AI376-(P376+L376-N376+Q376)*0.04)/0.83*(0.3295)*(0.17)-AI376*0.04,""))))</f>
        <v/>
      </c>
      <c r="BC376" s="51" t="str">
        <f aca="false">IF(C376="","",IF(AND(Y376="CONSUMO",AC376="SIM")*OR(AG376="-",AG376="BIT"),IF(E376&lt;&gt;"",(AI376-(P376+L376-N376+Q376)*AY376)/0.83),""))</f>
        <v/>
      </c>
      <c r="BD376" s="51" t="str">
        <f aca="false">IF(BC376="","",BC376*0.17)</f>
        <v/>
      </c>
      <c r="BE376" s="51" t="str">
        <f aca="false">IF(I376=6908,0,IF(BC376="","",BD376-((P376+L376-N376+Q376)*AY376)))</f>
        <v/>
      </c>
      <c r="BF376" s="53" t="str">
        <f aca="false">IF(B376="","",IF(OR(B376="",E376="Regime Normal"),0,(AI376-Q376)*VLOOKUP(R376,Dados!$X$98:$Y$108,2,0)))</f>
        <v/>
      </c>
      <c r="BG376" s="54" t="str">
        <f aca="false">IFERROR(VLOOKUP(I376,Dados!$AC$27:$AD$43,2,0),IF(B376="","",IF(D376&lt;&gt;"MT",IF(AND(AC376="SIM",Y376="Revenda"),"2403",IF(AND(AC376="SIM",Y376="Consumo"),"2407",IF(AND(AC376="NÃO",Y376="Revenda"),"2102",IF(AND(AC376="NÃO",Y376="Consumo"),"2556",)))),REPLACE(I376,1,1,1))))</f>
        <v/>
      </c>
    </row>
    <row r="377" customFormat="false" ht="12.8" hidden="false" customHeight="false" outlineLevel="0" collapsed="false">
      <c r="Y377" s="45"/>
      <c r="Z377" s="46" t="str">
        <f aca="false">IF(B377="","",(IFERROR(VLOOKUP(H377,Dados!A$3:B$15000,2,0),"Não Encontrado")))</f>
        <v/>
      </c>
      <c r="AA377" s="46" t="str">
        <f aca="false">IF(B377="","",(IFERROR(VLOOKUP(G377,Dados!C$3:E$15000,3,0),"Não Encontrado")))</f>
        <v/>
      </c>
      <c r="AB377" s="46" t="str">
        <f aca="false">IFERROR(IF(Z377&lt;&gt;"Não Encontrado",Z377,IF(AA377&lt;&gt;"Não Encontrado",AA377,"")),"")</f>
        <v/>
      </c>
      <c r="AC377" s="45" t="str">
        <f aca="false">IF(B377="","",IF(AB377="","NÃO","SIM"))</f>
        <v/>
      </c>
      <c r="AD377" s="45" t="str">
        <f aca="false">IFERROR(VLOOKUP(G377,Dados!$P$3:$R$500,3,0),"")</f>
        <v/>
      </c>
      <c r="AE377" s="45" t="str">
        <f aca="false">IFERROR(VLOOKUP(G377,Dados!$K$3:$L$500,2,0),"")</f>
        <v/>
      </c>
      <c r="AF377" s="45" t="str">
        <f aca="false">IFERROR(VLOOKUP(G377,Dados!$M$3:$N$500,2,0),"")</f>
        <v/>
      </c>
      <c r="AG377" s="45" t="str">
        <f aca="false">IF(F377="","",IF(AND(AD377="",AE377="",AF377=""),"-",IF(AND(AD377="BIT",AE377="",AF377=""),"BIT",IF(AND(AE377="ANEXO I",AD377="",AF377=""),"ANEXO I",IF(AND(AF377="ANEXO II",AD377="",AE377=""),"ANEXO II","Escolher")))))</f>
        <v/>
      </c>
      <c r="AH377" s="45" t="str">
        <f aca="false">IF(AG377&lt;&gt;"Pneus","",IFERROR(VLOOKUP(R377,Dados!$X$2:$Z$5,3,0)*(AI377-Q377),VLOOKUP(D377,Dados!$X$7:$Z$33,3,0)*(AI377-Q377)))</f>
        <v/>
      </c>
      <c r="AI377" s="47" t="str">
        <f aca="false">IF(B377="","",P377+Q377+O377+M377+L377-N377)</f>
        <v/>
      </c>
      <c r="AJ377" s="48" t="str">
        <f aca="false">IFERROR(IF(AND(AC377="SIM",AG377="-",Y377="REVENDA"),(AB377/1+1)*AI377,IF(AND(AC377="SIM",AG377="Pneus",Y377="REVENDA"),(AB377/1+1)*(AI377-AH377),"")),"")</f>
        <v/>
      </c>
      <c r="AK377" s="48" t="str">
        <f aca="false">IF(AJ377="","",AJ377*17%)</f>
        <v/>
      </c>
      <c r="AL377" s="48" t="str">
        <f aca="false">IFERROR(IF(AC377="NÃO","",IF(AK377="","",IF(E377="Simples Nacional",BF377,IF(T377=0.12,U377*0.5833337002,IF(T377=0,AI377*0.07,U377))))),"")</f>
        <v/>
      </c>
      <c r="AM377" s="47" t="str">
        <f aca="false">IFERROR(IF(AC377="NÃO","",IF(OR(AG377="-",AG377="Pneus"),AK377-AL377,"")),"")</f>
        <v/>
      </c>
      <c r="AN377" s="48" t="str">
        <f aca="false">IF(AND(Y377="REVENDA",AC377="SIM",AG377="BIT"),((AB377/1+1)*AI377)*0.4117,"")</f>
        <v/>
      </c>
      <c r="AO377" s="48" t="str">
        <f aca="false">IF(AN377="","",AN377*17%)</f>
        <v/>
      </c>
      <c r="AP377" s="49" t="str">
        <f aca="false">IF(AN377="","",IF(T377=0.12,(U377*0.4117)*0.4117,IF(T377=0,(AI377*0.07)*0.4117,U377*0.4117)))</f>
        <v/>
      </c>
      <c r="AQ377" s="47" t="str">
        <f aca="false">IF(AN377="","",AO377-AP377)</f>
        <v/>
      </c>
      <c r="AR377" s="50" t="str">
        <f aca="false">IFERROR(IF(AND(AC377="SIM",Y377="REVENDA",LEFT(AG377,5)="ANEXO")*OR(AE377="ANEXO I",AF377="ANEXO II"),VLOOKUP(H377,Dados!G:I,2,0),""),"INSERIR MVA")</f>
        <v/>
      </c>
      <c r="AS377" s="48" t="str">
        <f aca="false">IF(LEFT(AG377,5)="ANEXO",VLOOKUP(AG377,Dados!$X$111:$Z$112,2,0)*(AI377-Q377),"")</f>
        <v/>
      </c>
      <c r="AT377" s="48" t="str">
        <f aca="false">IFERROR(IF(AR377="","",(AI377*AR377)+AI377),"INSERIR MVA")</f>
        <v/>
      </c>
      <c r="AU377" s="48" t="str">
        <f aca="false">IF(AT377="","",IF(AY377=0.04,U377,AS377*AY377))</f>
        <v/>
      </c>
      <c r="AV377" s="47" t="str">
        <f aca="false">IFERROR(IF(AU377="","",(VLOOKUP(AG377,Dados!$X$111:$Z$112,3,0)*AT377*0.17)),"INSERIR MVA")</f>
        <v/>
      </c>
      <c r="AW377" s="47" t="str">
        <f aca="false">IFERROR(IF(AR377="","",AV377-AU377),"")</f>
        <v/>
      </c>
      <c r="AX377" s="51" t="str">
        <f aca="false">IFERROR(IF(AC377="NÃO","",IF(AM377&lt;&gt;"",AM377-W377,IF(AQ377&lt;&gt;"",AQ377-W377,IF(AW377&lt;&gt;"",AW377-W377,"")))),"")</f>
        <v/>
      </c>
      <c r="AY377" s="46" t="str">
        <f aca="false">IFERROR(IF(ISNA(VLOOKUP(R377,Dados!$X$2:$Y$5,2,0)),VLOOKUP(D377,Dados!$X$7:$Y$33,2,0),VLOOKUP(R377,Dados!$X$2:$Y$5,2,0)),"")</f>
        <v/>
      </c>
      <c r="AZ377" s="52" t="str">
        <f aca="false">IF(C377="","",IF(AND(Y377="CONSUMO",AC377="NÃO")*OR(AG377="-",AG377="BIT"),IF(E377&lt;&gt;"",(AI377-(P377+L377-N377+Q377)*AY377)/0.83),""))</f>
        <v/>
      </c>
      <c r="BA377" s="51" t="str">
        <f aca="false">IF(AZ377="","",AZ377*0.17-((P377+L377-N377+Q377)*AY377))</f>
        <v/>
      </c>
      <c r="BB377" s="51" t="str">
        <f aca="false">IF(AND(Y377="CONSUMO",AG377="ANEXO I",AY377&gt;4%),(AI377-(P377+L377-N377+Q377)*0.0514)/0.83*(0.5177)*(0.17)-AI377*0.0514,IF(AND(Y377="CONSUMO",AG377="ANEXO II",AY377&gt;4%),(AI377-(P377+L377-N377+Q377)*0.041)/0.83*(0.3295)*(0.17)-AI377*0.041,IF(AND(Y377="CONSUMO",AG377="ANEXO I",AY377=4%),(AI377-(P377+L377-N377+Q377)*0.04)/0.83*(0.5177)*(0.17)-AI377*0.04,IF(AND(Y377="CONSUMO",AG377="ANEXO II",AY377=4%),(AI377-(P377+L377-N377+Q377)*0.04)/0.83*(0.3295)*(0.17)-AI377*0.04,""))))</f>
        <v/>
      </c>
      <c r="BC377" s="51" t="str">
        <f aca="false">IF(C377="","",IF(AND(Y377="CONSUMO",AC377="SIM")*OR(AG377="-",AG377="BIT"),IF(E377&lt;&gt;"",(AI377-(P377+L377-N377+Q377)*AY377)/0.83),""))</f>
        <v/>
      </c>
      <c r="BD377" s="51" t="str">
        <f aca="false">IF(BC377="","",BC377*0.17)</f>
        <v/>
      </c>
      <c r="BE377" s="51" t="str">
        <f aca="false">IF(I377=6908,0,IF(BC377="","",BD377-((P377+L377-N377+Q377)*AY377)))</f>
        <v/>
      </c>
      <c r="BF377" s="53" t="str">
        <f aca="false">IF(B377="","",IF(OR(B377="",E377="Regime Normal"),0,(AI377-Q377)*VLOOKUP(R377,Dados!$X$98:$Y$108,2,0)))</f>
        <v/>
      </c>
      <c r="BG377" s="54" t="str">
        <f aca="false">IFERROR(VLOOKUP(I377,Dados!$AC$27:$AD$43,2,0),IF(B377="","",IF(D377&lt;&gt;"MT",IF(AND(AC377="SIM",Y377="Revenda"),"2403",IF(AND(AC377="SIM",Y377="Consumo"),"2407",IF(AND(AC377="NÃO",Y377="Revenda"),"2102",IF(AND(AC377="NÃO",Y377="Consumo"),"2556",)))),REPLACE(I377,1,1,1))))</f>
        <v/>
      </c>
    </row>
    <row r="378" customFormat="false" ht="12.8" hidden="false" customHeight="false" outlineLevel="0" collapsed="false">
      <c r="Y378" s="45"/>
      <c r="Z378" s="46" t="str">
        <f aca="false">IF(B378="","",(IFERROR(VLOOKUP(H378,Dados!A$3:B$15000,2,0),"Não Encontrado")))</f>
        <v/>
      </c>
      <c r="AA378" s="46" t="str">
        <f aca="false">IF(B378="","",(IFERROR(VLOOKUP(G378,Dados!C$3:E$15000,3,0),"Não Encontrado")))</f>
        <v/>
      </c>
      <c r="AB378" s="46" t="str">
        <f aca="false">IFERROR(IF(Z378&lt;&gt;"Não Encontrado",Z378,IF(AA378&lt;&gt;"Não Encontrado",AA378,"")),"")</f>
        <v/>
      </c>
      <c r="AC378" s="45" t="str">
        <f aca="false">IF(B378="","",IF(AB378="","NÃO","SIM"))</f>
        <v/>
      </c>
      <c r="AD378" s="45" t="str">
        <f aca="false">IFERROR(VLOOKUP(G378,Dados!$P$3:$R$500,3,0),"")</f>
        <v/>
      </c>
      <c r="AE378" s="45" t="str">
        <f aca="false">IFERROR(VLOOKUP(G378,Dados!$K$3:$L$500,2,0),"")</f>
        <v/>
      </c>
      <c r="AF378" s="45" t="str">
        <f aca="false">IFERROR(VLOOKUP(G378,Dados!$M$3:$N$500,2,0),"")</f>
        <v/>
      </c>
      <c r="AG378" s="45" t="str">
        <f aca="false">IF(F378="","",IF(AND(AD378="",AE378="",AF378=""),"-",IF(AND(AD378="BIT",AE378="",AF378=""),"BIT",IF(AND(AE378="ANEXO I",AD378="",AF378=""),"ANEXO I",IF(AND(AF378="ANEXO II",AD378="",AE378=""),"ANEXO II","Escolher")))))</f>
        <v/>
      </c>
      <c r="AH378" s="45" t="str">
        <f aca="false">IF(AG378&lt;&gt;"Pneus","",IFERROR(VLOOKUP(R378,Dados!$X$2:$Z$5,3,0)*(AI378-Q378),VLOOKUP(D378,Dados!$X$7:$Z$33,3,0)*(AI378-Q378)))</f>
        <v/>
      </c>
      <c r="AI378" s="47" t="str">
        <f aca="false">IF(B378="","",P378+Q378+O378+M378+L378-N378)</f>
        <v/>
      </c>
      <c r="AJ378" s="48" t="str">
        <f aca="false">IFERROR(IF(AND(AC378="SIM",AG378="-",Y378="REVENDA"),(AB378/1+1)*AI378,IF(AND(AC378="SIM",AG378="Pneus",Y378="REVENDA"),(AB378/1+1)*(AI378-AH378),"")),"")</f>
        <v/>
      </c>
      <c r="AK378" s="48" t="str">
        <f aca="false">IF(AJ378="","",AJ378*17%)</f>
        <v/>
      </c>
      <c r="AL378" s="48" t="str">
        <f aca="false">IFERROR(IF(AC378="NÃO","",IF(AK378="","",IF(E378="Simples Nacional",BF378,IF(T378=0.12,U378*0.5833337002,IF(T378=0,AI378*0.07,U378))))),"")</f>
        <v/>
      </c>
      <c r="AM378" s="47" t="str">
        <f aca="false">IFERROR(IF(AC378="NÃO","",IF(OR(AG378="-",AG378="Pneus"),AK378-AL378,"")),"")</f>
        <v/>
      </c>
      <c r="AN378" s="48" t="str">
        <f aca="false">IF(AND(Y378="REVENDA",AC378="SIM",AG378="BIT"),((AB378/1+1)*AI378)*0.4117,"")</f>
        <v/>
      </c>
      <c r="AO378" s="48" t="str">
        <f aca="false">IF(AN378="","",AN378*17%)</f>
        <v/>
      </c>
      <c r="AP378" s="49" t="str">
        <f aca="false">IF(AN378="","",IF(T378=0.12,(U378*0.4117)*0.4117,IF(T378=0,(AI378*0.07)*0.4117,U378*0.4117)))</f>
        <v/>
      </c>
      <c r="AQ378" s="47" t="str">
        <f aca="false">IF(AN378="","",AO378-AP378)</f>
        <v/>
      </c>
      <c r="AR378" s="50" t="str">
        <f aca="false">IFERROR(IF(AND(AC378="SIM",Y378="REVENDA",LEFT(AG378,5)="ANEXO")*OR(AE378="ANEXO I",AF378="ANEXO II"),VLOOKUP(H378,Dados!G:I,2,0),""),"INSERIR MVA")</f>
        <v/>
      </c>
      <c r="AS378" s="48" t="str">
        <f aca="false">IF(LEFT(AG378,5)="ANEXO",VLOOKUP(AG378,Dados!$X$111:$Z$112,2,0)*(AI378-Q378),"")</f>
        <v/>
      </c>
      <c r="AT378" s="48" t="str">
        <f aca="false">IFERROR(IF(AR378="","",(AI378*AR378)+AI378),"INSERIR MVA")</f>
        <v/>
      </c>
      <c r="AU378" s="48" t="str">
        <f aca="false">IF(AT378="","",IF(AY378=0.04,U378,AS378*AY378))</f>
        <v/>
      </c>
      <c r="AV378" s="47" t="str">
        <f aca="false">IFERROR(IF(AU378="","",(VLOOKUP(AG378,Dados!$X$111:$Z$112,3,0)*AT378*0.17)),"INSERIR MVA")</f>
        <v/>
      </c>
      <c r="AW378" s="47" t="str">
        <f aca="false">IFERROR(IF(AR378="","",AV378-AU378),"")</f>
        <v/>
      </c>
      <c r="AX378" s="51" t="str">
        <f aca="false">IFERROR(IF(AC378="NÃO","",IF(AM378&lt;&gt;"",AM378-W378,IF(AQ378&lt;&gt;"",AQ378-W378,IF(AW378&lt;&gt;"",AW378-W378,"")))),"")</f>
        <v/>
      </c>
      <c r="AY378" s="46" t="str">
        <f aca="false">IFERROR(IF(ISNA(VLOOKUP(R378,Dados!$X$2:$Y$5,2,0)),VLOOKUP(D378,Dados!$X$7:$Y$33,2,0),VLOOKUP(R378,Dados!$X$2:$Y$5,2,0)),"")</f>
        <v/>
      </c>
      <c r="AZ378" s="52" t="str">
        <f aca="false">IF(C378="","",IF(AND(Y378="CONSUMO",AC378="NÃO")*OR(AG378="-",AG378="BIT"),IF(E378&lt;&gt;"",(AI378-(P378+L378-N378+Q378)*AY378)/0.83),""))</f>
        <v/>
      </c>
      <c r="BA378" s="51" t="str">
        <f aca="false">IF(AZ378="","",AZ378*0.17-((P378+L378-N378+Q378)*AY378))</f>
        <v/>
      </c>
      <c r="BB378" s="51" t="str">
        <f aca="false">IF(AND(Y378="CONSUMO",AG378="ANEXO I",AY378&gt;4%),(AI378-(P378+L378-N378+Q378)*0.0514)/0.83*(0.5177)*(0.17)-AI378*0.0514,IF(AND(Y378="CONSUMO",AG378="ANEXO II",AY378&gt;4%),(AI378-(P378+L378-N378+Q378)*0.041)/0.83*(0.3295)*(0.17)-AI378*0.041,IF(AND(Y378="CONSUMO",AG378="ANEXO I",AY378=4%),(AI378-(P378+L378-N378+Q378)*0.04)/0.83*(0.5177)*(0.17)-AI378*0.04,IF(AND(Y378="CONSUMO",AG378="ANEXO II",AY378=4%),(AI378-(P378+L378-N378+Q378)*0.04)/0.83*(0.3295)*(0.17)-AI378*0.04,""))))</f>
        <v/>
      </c>
      <c r="BC378" s="51" t="str">
        <f aca="false">IF(C378="","",IF(AND(Y378="CONSUMO",AC378="SIM")*OR(AG378="-",AG378="BIT"),IF(E378&lt;&gt;"",(AI378-(P378+L378-N378+Q378)*AY378)/0.83),""))</f>
        <v/>
      </c>
      <c r="BD378" s="51" t="str">
        <f aca="false">IF(BC378="","",BC378*0.17)</f>
        <v/>
      </c>
      <c r="BE378" s="51" t="str">
        <f aca="false">IF(I378=6908,0,IF(BC378="","",BD378-((P378+L378-N378+Q378)*AY378)))</f>
        <v/>
      </c>
      <c r="BF378" s="53" t="str">
        <f aca="false">IF(B378="","",IF(OR(B378="",E378="Regime Normal"),0,(AI378-Q378)*VLOOKUP(R378,Dados!$X$98:$Y$108,2,0)))</f>
        <v/>
      </c>
      <c r="BG378" s="54" t="str">
        <f aca="false">IFERROR(VLOOKUP(I378,Dados!$AC$27:$AD$43,2,0),IF(B378="","",IF(D378&lt;&gt;"MT",IF(AND(AC378="SIM",Y378="Revenda"),"2403",IF(AND(AC378="SIM",Y378="Consumo"),"2407",IF(AND(AC378="NÃO",Y378="Revenda"),"2102",IF(AND(AC378="NÃO",Y378="Consumo"),"2556",)))),REPLACE(I378,1,1,1))))</f>
        <v/>
      </c>
    </row>
    <row r="379" customFormat="false" ht="12.8" hidden="false" customHeight="false" outlineLevel="0" collapsed="false">
      <c r="Y379" s="45"/>
      <c r="Z379" s="46" t="str">
        <f aca="false">IF(B379="","",(IFERROR(VLOOKUP(H379,Dados!A$3:B$15000,2,0),"Não Encontrado")))</f>
        <v/>
      </c>
      <c r="AA379" s="46" t="str">
        <f aca="false">IF(B379="","",(IFERROR(VLOOKUP(G379,Dados!C$3:E$15000,3,0),"Não Encontrado")))</f>
        <v/>
      </c>
      <c r="AB379" s="46" t="str">
        <f aca="false">IFERROR(IF(Z379&lt;&gt;"Não Encontrado",Z379,IF(AA379&lt;&gt;"Não Encontrado",AA379,"")),"")</f>
        <v/>
      </c>
      <c r="AC379" s="45" t="str">
        <f aca="false">IF(B379="","",IF(AB379="","NÃO","SIM"))</f>
        <v/>
      </c>
      <c r="AD379" s="45" t="str">
        <f aca="false">IFERROR(VLOOKUP(G379,Dados!$P$3:$R$500,3,0),"")</f>
        <v/>
      </c>
      <c r="AE379" s="45" t="str">
        <f aca="false">IFERROR(VLOOKUP(G379,Dados!$K$3:$L$500,2,0),"")</f>
        <v/>
      </c>
      <c r="AF379" s="45" t="str">
        <f aca="false">IFERROR(VLOOKUP(G379,Dados!$M$3:$N$500,2,0),"")</f>
        <v/>
      </c>
      <c r="AG379" s="45" t="str">
        <f aca="false">IF(F379="","",IF(AND(AD379="",AE379="",AF379=""),"-",IF(AND(AD379="BIT",AE379="",AF379=""),"BIT",IF(AND(AE379="ANEXO I",AD379="",AF379=""),"ANEXO I",IF(AND(AF379="ANEXO II",AD379="",AE379=""),"ANEXO II","Escolher")))))</f>
        <v/>
      </c>
      <c r="AH379" s="45" t="str">
        <f aca="false">IF(AG379&lt;&gt;"Pneus","",IFERROR(VLOOKUP(R379,Dados!$X$2:$Z$5,3,0)*(AI379-Q379),VLOOKUP(D379,Dados!$X$7:$Z$33,3,0)*(AI379-Q379)))</f>
        <v/>
      </c>
      <c r="AI379" s="47" t="str">
        <f aca="false">IF(B379="","",P379+Q379+O379+M379+L379-N379)</f>
        <v/>
      </c>
      <c r="AJ379" s="48" t="str">
        <f aca="false">IFERROR(IF(AND(AC379="SIM",AG379="-",Y379="REVENDA"),(AB379/1+1)*AI379,IF(AND(AC379="SIM",AG379="Pneus",Y379="REVENDA"),(AB379/1+1)*(AI379-AH379),"")),"")</f>
        <v/>
      </c>
      <c r="AK379" s="48" t="str">
        <f aca="false">IF(AJ379="","",AJ379*17%)</f>
        <v/>
      </c>
      <c r="AL379" s="48" t="str">
        <f aca="false">IFERROR(IF(AC379="NÃO","",IF(AK379="","",IF(E379="Simples Nacional",BF379,IF(T379=0.12,U379*0.5833337002,IF(T379=0,AI379*0.07,U379))))),"")</f>
        <v/>
      </c>
      <c r="AM379" s="47" t="str">
        <f aca="false">IFERROR(IF(AC379="NÃO","",IF(OR(AG379="-",AG379="Pneus"),AK379-AL379,"")),"")</f>
        <v/>
      </c>
      <c r="AN379" s="48" t="str">
        <f aca="false">IF(AND(Y379="REVENDA",AC379="SIM",AG379="BIT"),((AB379/1+1)*AI379)*0.4117,"")</f>
        <v/>
      </c>
      <c r="AO379" s="48" t="str">
        <f aca="false">IF(AN379="","",AN379*17%)</f>
        <v/>
      </c>
      <c r="AP379" s="49" t="str">
        <f aca="false">IF(AN379="","",IF(T379=0.12,(U379*0.4117)*0.4117,IF(T379=0,(AI379*0.07)*0.4117,U379*0.4117)))</f>
        <v/>
      </c>
      <c r="AQ379" s="47" t="str">
        <f aca="false">IF(AN379="","",AO379-AP379)</f>
        <v/>
      </c>
      <c r="AR379" s="50" t="str">
        <f aca="false">IFERROR(IF(AND(AC379="SIM",Y379="REVENDA",LEFT(AG379,5)="ANEXO")*OR(AE379="ANEXO I",AF379="ANEXO II"),VLOOKUP(H379,Dados!G:I,2,0),""),"INSERIR MVA")</f>
        <v/>
      </c>
      <c r="AS379" s="48" t="str">
        <f aca="false">IF(LEFT(AG379,5)="ANEXO",VLOOKUP(AG379,Dados!$X$111:$Z$112,2,0)*(AI379-Q379),"")</f>
        <v/>
      </c>
      <c r="AT379" s="48" t="str">
        <f aca="false">IFERROR(IF(AR379="","",(AI379*AR379)+AI379),"INSERIR MVA")</f>
        <v/>
      </c>
      <c r="AU379" s="48" t="str">
        <f aca="false">IF(AT379="","",IF(AY379=0.04,U379,AS379*AY379))</f>
        <v/>
      </c>
      <c r="AV379" s="47" t="str">
        <f aca="false">IFERROR(IF(AU379="","",(VLOOKUP(AG379,Dados!$X$111:$Z$112,3,0)*AT379*0.17)),"INSERIR MVA")</f>
        <v/>
      </c>
      <c r="AW379" s="47" t="str">
        <f aca="false">IFERROR(IF(AR379="","",AV379-AU379),"")</f>
        <v/>
      </c>
      <c r="AX379" s="51" t="str">
        <f aca="false">IFERROR(IF(AC379="NÃO","",IF(AM379&lt;&gt;"",AM379-W379,IF(AQ379&lt;&gt;"",AQ379-W379,IF(AW379&lt;&gt;"",AW379-W379,"")))),"")</f>
        <v/>
      </c>
      <c r="AY379" s="46" t="str">
        <f aca="false">IFERROR(IF(ISNA(VLOOKUP(R379,Dados!$X$2:$Y$5,2,0)),VLOOKUP(D379,Dados!$X$7:$Y$33,2,0),VLOOKUP(R379,Dados!$X$2:$Y$5,2,0)),"")</f>
        <v/>
      </c>
      <c r="AZ379" s="52" t="str">
        <f aca="false">IF(C379="","",IF(AND(Y379="CONSUMO",AC379="NÃO")*OR(AG379="-",AG379="BIT"),IF(E379&lt;&gt;"",(AI379-(P379+L379-N379+Q379)*AY379)/0.83),""))</f>
        <v/>
      </c>
      <c r="BA379" s="51" t="str">
        <f aca="false">IF(AZ379="","",AZ379*0.17-((P379+L379-N379+Q379)*AY379))</f>
        <v/>
      </c>
      <c r="BB379" s="51" t="str">
        <f aca="false">IF(AND(Y379="CONSUMO",AG379="ANEXO I",AY379&gt;4%),(AI379-(P379+L379-N379+Q379)*0.0514)/0.83*(0.5177)*(0.17)-AI379*0.0514,IF(AND(Y379="CONSUMO",AG379="ANEXO II",AY379&gt;4%),(AI379-(P379+L379-N379+Q379)*0.041)/0.83*(0.3295)*(0.17)-AI379*0.041,IF(AND(Y379="CONSUMO",AG379="ANEXO I",AY379=4%),(AI379-(P379+L379-N379+Q379)*0.04)/0.83*(0.5177)*(0.17)-AI379*0.04,IF(AND(Y379="CONSUMO",AG379="ANEXO II",AY379=4%),(AI379-(P379+L379-N379+Q379)*0.04)/0.83*(0.3295)*(0.17)-AI379*0.04,""))))</f>
        <v/>
      </c>
      <c r="BC379" s="51" t="str">
        <f aca="false">IF(C379="","",IF(AND(Y379="CONSUMO",AC379="SIM")*OR(AG379="-",AG379="BIT"),IF(E379&lt;&gt;"",(AI379-(P379+L379-N379+Q379)*AY379)/0.83),""))</f>
        <v/>
      </c>
      <c r="BD379" s="51" t="str">
        <f aca="false">IF(BC379="","",BC379*0.17)</f>
        <v/>
      </c>
      <c r="BE379" s="51" t="str">
        <f aca="false">IF(I379=6908,0,IF(BC379="","",BD379-((P379+L379-N379+Q379)*AY379)))</f>
        <v/>
      </c>
      <c r="BF379" s="53" t="str">
        <f aca="false">IF(B379="","",IF(OR(B379="",E379="Regime Normal"),0,(AI379-Q379)*VLOOKUP(R379,Dados!$X$98:$Y$108,2,0)))</f>
        <v/>
      </c>
      <c r="BG379" s="54" t="str">
        <f aca="false">IFERROR(VLOOKUP(I379,Dados!$AC$27:$AD$43,2,0),IF(B379="","",IF(D379&lt;&gt;"MT",IF(AND(AC379="SIM",Y379="Revenda"),"2403",IF(AND(AC379="SIM",Y379="Consumo"),"2407",IF(AND(AC379="NÃO",Y379="Revenda"),"2102",IF(AND(AC379="NÃO",Y379="Consumo"),"2556",)))),REPLACE(I379,1,1,1))))</f>
        <v/>
      </c>
    </row>
    <row r="380" customFormat="false" ht="12.8" hidden="false" customHeight="false" outlineLevel="0" collapsed="false">
      <c r="Y380" s="45"/>
      <c r="Z380" s="46" t="str">
        <f aca="false">IF(B380="","",(IFERROR(VLOOKUP(H380,Dados!A$3:B$15000,2,0),"Não Encontrado")))</f>
        <v/>
      </c>
      <c r="AA380" s="46" t="str">
        <f aca="false">IF(B380="","",(IFERROR(VLOOKUP(G380,Dados!C$3:E$15000,3,0),"Não Encontrado")))</f>
        <v/>
      </c>
      <c r="AB380" s="46" t="str">
        <f aca="false">IFERROR(IF(Z380&lt;&gt;"Não Encontrado",Z380,IF(AA380&lt;&gt;"Não Encontrado",AA380,"")),"")</f>
        <v/>
      </c>
      <c r="AC380" s="45" t="str">
        <f aca="false">IF(B380="","",IF(AB380="","NÃO","SIM"))</f>
        <v/>
      </c>
      <c r="AD380" s="45" t="str">
        <f aca="false">IFERROR(VLOOKUP(G380,Dados!$P$3:$R$500,3,0),"")</f>
        <v/>
      </c>
      <c r="AE380" s="45" t="str">
        <f aca="false">IFERROR(VLOOKUP(G380,Dados!$K$3:$L$500,2,0),"")</f>
        <v/>
      </c>
      <c r="AF380" s="45" t="str">
        <f aca="false">IFERROR(VLOOKUP(G380,Dados!$M$3:$N$500,2,0),"")</f>
        <v/>
      </c>
      <c r="AG380" s="45" t="str">
        <f aca="false">IF(F380="","",IF(AND(AD380="",AE380="",AF380=""),"-",IF(AND(AD380="BIT",AE380="",AF380=""),"BIT",IF(AND(AE380="ANEXO I",AD380="",AF380=""),"ANEXO I",IF(AND(AF380="ANEXO II",AD380="",AE380=""),"ANEXO II","Escolher")))))</f>
        <v/>
      </c>
      <c r="AH380" s="45" t="str">
        <f aca="false">IF(AG380&lt;&gt;"Pneus","",IFERROR(VLOOKUP(R380,Dados!$X$2:$Z$5,3,0)*(AI380-Q380),VLOOKUP(D380,Dados!$X$7:$Z$33,3,0)*(AI380-Q380)))</f>
        <v/>
      </c>
      <c r="AI380" s="47" t="str">
        <f aca="false">IF(B380="","",P380+Q380+O380+M380+L380-N380)</f>
        <v/>
      </c>
      <c r="AJ380" s="48" t="str">
        <f aca="false">IFERROR(IF(AND(AC380="SIM",AG380="-",Y380="REVENDA"),(AB380/1+1)*AI380,IF(AND(AC380="SIM",AG380="Pneus",Y380="REVENDA"),(AB380/1+1)*(AI380-AH380),"")),"")</f>
        <v/>
      </c>
      <c r="AK380" s="48" t="str">
        <f aca="false">IF(AJ380="","",AJ380*17%)</f>
        <v/>
      </c>
      <c r="AL380" s="48" t="str">
        <f aca="false">IFERROR(IF(AC380="NÃO","",IF(AK380="","",IF(E380="Simples Nacional",BF380,IF(T380=0.12,U380*0.5833337002,IF(T380=0,AI380*0.07,U380))))),"")</f>
        <v/>
      </c>
      <c r="AM380" s="47" t="str">
        <f aca="false">IFERROR(IF(AC380="NÃO","",IF(OR(AG380="-",AG380="Pneus"),AK380-AL380,"")),"")</f>
        <v/>
      </c>
      <c r="AN380" s="48" t="str">
        <f aca="false">IF(AND(Y380="REVENDA",AC380="SIM",AG380="BIT"),((AB380/1+1)*AI380)*0.4117,"")</f>
        <v/>
      </c>
      <c r="AO380" s="48" t="str">
        <f aca="false">IF(AN380="","",AN380*17%)</f>
        <v/>
      </c>
      <c r="AP380" s="49" t="str">
        <f aca="false">IF(AN380="","",IF(T380=0.12,(U380*0.4117)*0.4117,IF(T380=0,(AI380*0.07)*0.4117,U380*0.4117)))</f>
        <v/>
      </c>
      <c r="AQ380" s="47" t="str">
        <f aca="false">IF(AN380="","",AO380-AP380)</f>
        <v/>
      </c>
      <c r="AR380" s="50" t="str">
        <f aca="false">IFERROR(IF(AND(AC380="SIM",Y380="REVENDA",LEFT(AG380,5)="ANEXO")*OR(AE380="ANEXO I",AF380="ANEXO II"),VLOOKUP(H380,Dados!G:I,2,0),""),"INSERIR MVA")</f>
        <v/>
      </c>
      <c r="AS380" s="48" t="str">
        <f aca="false">IF(LEFT(AG380,5)="ANEXO",VLOOKUP(AG380,Dados!$X$111:$Z$112,2,0)*(AI380-Q380),"")</f>
        <v/>
      </c>
      <c r="AT380" s="48" t="str">
        <f aca="false">IFERROR(IF(AR380="","",(AI380*AR380)+AI380),"INSERIR MVA")</f>
        <v/>
      </c>
      <c r="AU380" s="48" t="str">
        <f aca="false">IF(AT380="","",IF(AY380=0.04,U380,AS380*AY380))</f>
        <v/>
      </c>
      <c r="AV380" s="47" t="str">
        <f aca="false">IFERROR(IF(AU380="","",(VLOOKUP(AG380,Dados!$X$111:$Z$112,3,0)*AT380*0.17)),"INSERIR MVA")</f>
        <v/>
      </c>
      <c r="AW380" s="47" t="str">
        <f aca="false">IFERROR(IF(AR380="","",AV380-AU380),"")</f>
        <v/>
      </c>
      <c r="AX380" s="51" t="str">
        <f aca="false">IFERROR(IF(AC380="NÃO","",IF(AM380&lt;&gt;"",AM380-W380,IF(AQ380&lt;&gt;"",AQ380-W380,IF(AW380&lt;&gt;"",AW380-W380,"")))),"")</f>
        <v/>
      </c>
      <c r="AY380" s="46" t="str">
        <f aca="false">IFERROR(IF(ISNA(VLOOKUP(R380,Dados!$X$2:$Y$5,2,0)),VLOOKUP(D380,Dados!$X$7:$Y$33,2,0),VLOOKUP(R380,Dados!$X$2:$Y$5,2,0)),"")</f>
        <v/>
      </c>
      <c r="AZ380" s="52" t="str">
        <f aca="false">IF(C380="","",IF(AND(Y380="CONSUMO",AC380="NÃO")*OR(AG380="-",AG380="BIT"),IF(E380&lt;&gt;"",(AI380-(P380+L380-N380+Q380)*AY380)/0.83),""))</f>
        <v/>
      </c>
      <c r="BA380" s="51" t="str">
        <f aca="false">IF(AZ380="","",AZ380*0.17-((P380+L380-N380+Q380)*AY380))</f>
        <v/>
      </c>
      <c r="BB380" s="51" t="str">
        <f aca="false">IF(AND(Y380="CONSUMO",AG380="ANEXO I",AY380&gt;4%),(AI380-(P380+L380-N380+Q380)*0.0514)/0.83*(0.5177)*(0.17)-AI380*0.0514,IF(AND(Y380="CONSUMO",AG380="ANEXO II",AY380&gt;4%),(AI380-(P380+L380-N380+Q380)*0.041)/0.83*(0.3295)*(0.17)-AI380*0.041,IF(AND(Y380="CONSUMO",AG380="ANEXO I",AY380=4%),(AI380-(P380+L380-N380+Q380)*0.04)/0.83*(0.5177)*(0.17)-AI380*0.04,IF(AND(Y380="CONSUMO",AG380="ANEXO II",AY380=4%),(AI380-(P380+L380-N380+Q380)*0.04)/0.83*(0.3295)*(0.17)-AI380*0.04,""))))</f>
        <v/>
      </c>
      <c r="BC380" s="51" t="str">
        <f aca="false">IF(C380="","",IF(AND(Y380="CONSUMO",AC380="SIM")*OR(AG380="-",AG380="BIT"),IF(E380&lt;&gt;"",(AI380-(P380+L380-N380+Q380)*AY380)/0.83),""))</f>
        <v/>
      </c>
      <c r="BD380" s="51" t="str">
        <f aca="false">IF(BC380="","",BC380*0.17)</f>
        <v/>
      </c>
      <c r="BE380" s="51" t="str">
        <f aca="false">IF(I380=6908,0,IF(BC380="","",BD380-((P380+L380-N380+Q380)*AY380)))</f>
        <v/>
      </c>
      <c r="BF380" s="53" t="str">
        <f aca="false">IF(B380="","",IF(OR(B380="",E380="Regime Normal"),0,(AI380-Q380)*VLOOKUP(R380,Dados!$X$98:$Y$108,2,0)))</f>
        <v/>
      </c>
      <c r="BG380" s="54" t="str">
        <f aca="false">IFERROR(VLOOKUP(I380,Dados!$AC$27:$AD$43,2,0),IF(B380="","",IF(D380&lt;&gt;"MT",IF(AND(AC380="SIM",Y380="Revenda"),"2403",IF(AND(AC380="SIM",Y380="Consumo"),"2407",IF(AND(AC380="NÃO",Y380="Revenda"),"2102",IF(AND(AC380="NÃO",Y380="Consumo"),"2556",)))),REPLACE(I380,1,1,1))))</f>
        <v/>
      </c>
    </row>
    <row r="381" customFormat="false" ht="12.8" hidden="false" customHeight="false" outlineLevel="0" collapsed="false">
      <c r="Y381" s="45"/>
      <c r="Z381" s="46" t="str">
        <f aca="false">IF(B381="","",(IFERROR(VLOOKUP(H381,Dados!A$3:B$15000,2,0),"Não Encontrado")))</f>
        <v/>
      </c>
      <c r="AA381" s="46" t="str">
        <f aca="false">IF(B381="","",(IFERROR(VLOOKUP(G381,Dados!C$3:E$15000,3,0),"Não Encontrado")))</f>
        <v/>
      </c>
      <c r="AB381" s="46" t="str">
        <f aca="false">IFERROR(IF(Z381&lt;&gt;"Não Encontrado",Z381,IF(AA381&lt;&gt;"Não Encontrado",AA381,"")),"")</f>
        <v/>
      </c>
      <c r="AC381" s="45" t="str">
        <f aca="false">IF(B381="","",IF(AB381="","NÃO","SIM"))</f>
        <v/>
      </c>
      <c r="AD381" s="45" t="str">
        <f aca="false">IFERROR(VLOOKUP(G381,Dados!$P$3:$R$500,3,0),"")</f>
        <v/>
      </c>
      <c r="AE381" s="45" t="str">
        <f aca="false">IFERROR(VLOOKUP(G381,Dados!$K$3:$L$500,2,0),"")</f>
        <v/>
      </c>
      <c r="AF381" s="45" t="str">
        <f aca="false">IFERROR(VLOOKUP(G381,Dados!$M$3:$N$500,2,0),"")</f>
        <v/>
      </c>
      <c r="AG381" s="45" t="str">
        <f aca="false">IF(F381="","",IF(AND(AD381="",AE381="",AF381=""),"-",IF(AND(AD381="BIT",AE381="",AF381=""),"BIT",IF(AND(AE381="ANEXO I",AD381="",AF381=""),"ANEXO I",IF(AND(AF381="ANEXO II",AD381="",AE381=""),"ANEXO II","Escolher")))))</f>
        <v/>
      </c>
      <c r="AH381" s="45" t="str">
        <f aca="false">IF(AG381&lt;&gt;"Pneus","",IFERROR(VLOOKUP(R381,Dados!$X$2:$Z$5,3,0)*(AI381-Q381),VLOOKUP(D381,Dados!$X$7:$Z$33,3,0)*(AI381-Q381)))</f>
        <v/>
      </c>
      <c r="AI381" s="47" t="str">
        <f aca="false">IF(B381="","",P381+Q381+O381+M381+L381-N381)</f>
        <v/>
      </c>
      <c r="AJ381" s="48" t="str">
        <f aca="false">IFERROR(IF(AND(AC381="SIM",AG381="-",Y381="REVENDA"),(AB381/1+1)*AI381,IF(AND(AC381="SIM",AG381="Pneus",Y381="REVENDA"),(AB381/1+1)*(AI381-AH381),"")),"")</f>
        <v/>
      </c>
      <c r="AK381" s="48" t="str">
        <f aca="false">IF(AJ381="","",AJ381*17%)</f>
        <v/>
      </c>
      <c r="AL381" s="48" t="str">
        <f aca="false">IFERROR(IF(AC381="NÃO","",IF(AK381="","",IF(E381="Simples Nacional",BF381,IF(T381=0.12,U381*0.5833337002,IF(T381=0,AI381*0.07,U381))))),"")</f>
        <v/>
      </c>
      <c r="AM381" s="47" t="str">
        <f aca="false">IFERROR(IF(AC381="NÃO","",IF(OR(AG381="-",AG381="Pneus"),AK381-AL381,"")),"")</f>
        <v/>
      </c>
      <c r="AN381" s="48" t="str">
        <f aca="false">IF(AND(Y381="REVENDA",AC381="SIM",AG381="BIT"),((AB381/1+1)*AI381)*0.4117,"")</f>
        <v/>
      </c>
      <c r="AO381" s="48" t="str">
        <f aca="false">IF(AN381="","",AN381*17%)</f>
        <v/>
      </c>
      <c r="AP381" s="49" t="str">
        <f aca="false">IF(AN381="","",IF(T381=0.12,(U381*0.4117)*0.4117,IF(T381=0,(AI381*0.07)*0.4117,U381*0.4117)))</f>
        <v/>
      </c>
      <c r="AQ381" s="47" t="str">
        <f aca="false">IF(AN381="","",AO381-AP381)</f>
        <v/>
      </c>
      <c r="AR381" s="50" t="str">
        <f aca="false">IFERROR(IF(AND(AC381="SIM",Y381="REVENDA",LEFT(AG381,5)="ANEXO")*OR(AE381="ANEXO I",AF381="ANEXO II"),VLOOKUP(H381,Dados!G:I,2,0),""),"INSERIR MVA")</f>
        <v/>
      </c>
      <c r="AS381" s="48" t="str">
        <f aca="false">IF(LEFT(AG381,5)="ANEXO",VLOOKUP(AG381,Dados!$X$111:$Z$112,2,0)*(AI381-Q381),"")</f>
        <v/>
      </c>
      <c r="AT381" s="48" t="str">
        <f aca="false">IFERROR(IF(AR381="","",(AI381*AR381)+AI381),"INSERIR MVA")</f>
        <v/>
      </c>
      <c r="AU381" s="48" t="str">
        <f aca="false">IF(AT381="","",IF(AY381=0.04,U381,AS381*AY381))</f>
        <v/>
      </c>
      <c r="AV381" s="47" t="str">
        <f aca="false">IFERROR(IF(AU381="","",(VLOOKUP(AG381,Dados!$X$111:$Z$112,3,0)*AT381*0.17)),"INSERIR MVA")</f>
        <v/>
      </c>
      <c r="AW381" s="47" t="str">
        <f aca="false">IFERROR(IF(AR381="","",AV381-AU381),"")</f>
        <v/>
      </c>
      <c r="AX381" s="51" t="str">
        <f aca="false">IFERROR(IF(AC381="NÃO","",IF(AM381&lt;&gt;"",AM381-W381,IF(AQ381&lt;&gt;"",AQ381-W381,IF(AW381&lt;&gt;"",AW381-W381,"")))),"")</f>
        <v/>
      </c>
      <c r="AY381" s="46" t="str">
        <f aca="false">IFERROR(IF(ISNA(VLOOKUP(R381,Dados!$X$2:$Y$5,2,0)),VLOOKUP(D381,Dados!$X$7:$Y$33,2,0),VLOOKUP(R381,Dados!$X$2:$Y$5,2,0)),"")</f>
        <v/>
      </c>
      <c r="AZ381" s="52" t="str">
        <f aca="false">IF(C381="","",IF(AND(Y381="CONSUMO",AC381="NÃO")*OR(AG381="-",AG381="BIT"),IF(E381&lt;&gt;"",(AI381-(P381+L381-N381+Q381)*AY381)/0.83),""))</f>
        <v/>
      </c>
      <c r="BA381" s="51" t="str">
        <f aca="false">IF(AZ381="","",AZ381*0.17-((P381+L381-N381+Q381)*AY381))</f>
        <v/>
      </c>
      <c r="BB381" s="51" t="str">
        <f aca="false">IF(AND(Y381="CONSUMO",AG381="ANEXO I",AY381&gt;4%),(AI381-(P381+L381-N381+Q381)*0.0514)/0.83*(0.5177)*(0.17)-AI381*0.0514,IF(AND(Y381="CONSUMO",AG381="ANEXO II",AY381&gt;4%),(AI381-(P381+L381-N381+Q381)*0.041)/0.83*(0.3295)*(0.17)-AI381*0.041,IF(AND(Y381="CONSUMO",AG381="ANEXO I",AY381=4%),(AI381-(P381+L381-N381+Q381)*0.04)/0.83*(0.5177)*(0.17)-AI381*0.04,IF(AND(Y381="CONSUMO",AG381="ANEXO II",AY381=4%),(AI381-(P381+L381-N381+Q381)*0.04)/0.83*(0.3295)*(0.17)-AI381*0.04,""))))</f>
        <v/>
      </c>
      <c r="BC381" s="51" t="str">
        <f aca="false">IF(C381="","",IF(AND(Y381="CONSUMO",AC381="SIM")*OR(AG381="-",AG381="BIT"),IF(E381&lt;&gt;"",(AI381-(P381+L381-N381+Q381)*AY381)/0.83),""))</f>
        <v/>
      </c>
      <c r="BD381" s="51" t="str">
        <f aca="false">IF(BC381="","",BC381*0.17)</f>
        <v/>
      </c>
      <c r="BE381" s="51" t="str">
        <f aca="false">IF(I381=6908,0,IF(BC381="","",BD381-((P381+L381-N381+Q381)*AY381)))</f>
        <v/>
      </c>
      <c r="BF381" s="53" t="str">
        <f aca="false">IF(B381="","",IF(OR(B381="",E381="Regime Normal"),0,(AI381-Q381)*VLOOKUP(R381,Dados!$X$98:$Y$108,2,0)))</f>
        <v/>
      </c>
      <c r="BG381" s="54" t="str">
        <f aca="false">IFERROR(VLOOKUP(I381,Dados!$AC$27:$AD$43,2,0),IF(B381="","",IF(D381&lt;&gt;"MT",IF(AND(AC381="SIM",Y381="Revenda"),"2403",IF(AND(AC381="SIM",Y381="Consumo"),"2407",IF(AND(AC381="NÃO",Y381="Revenda"),"2102",IF(AND(AC381="NÃO",Y381="Consumo"),"2556",)))),REPLACE(I381,1,1,1))))</f>
        <v/>
      </c>
    </row>
    <row r="382" customFormat="false" ht="12.8" hidden="false" customHeight="false" outlineLevel="0" collapsed="false">
      <c r="Y382" s="45"/>
      <c r="Z382" s="46" t="str">
        <f aca="false">IF(B382="","",(IFERROR(VLOOKUP(H382,Dados!A$3:B$15000,2,0),"Não Encontrado")))</f>
        <v/>
      </c>
      <c r="AA382" s="46" t="str">
        <f aca="false">IF(B382="","",(IFERROR(VLOOKUP(G382,Dados!C$3:E$15000,3,0),"Não Encontrado")))</f>
        <v/>
      </c>
      <c r="AB382" s="46" t="str">
        <f aca="false">IFERROR(IF(Z382&lt;&gt;"Não Encontrado",Z382,IF(AA382&lt;&gt;"Não Encontrado",AA382,"")),"")</f>
        <v/>
      </c>
      <c r="AC382" s="45" t="str">
        <f aca="false">IF(B382="","",IF(AB382="","NÃO","SIM"))</f>
        <v/>
      </c>
      <c r="AD382" s="45" t="str">
        <f aca="false">IFERROR(VLOOKUP(G382,Dados!$P$3:$R$500,3,0),"")</f>
        <v/>
      </c>
      <c r="AE382" s="45" t="str">
        <f aca="false">IFERROR(VLOOKUP(G382,Dados!$K$3:$L$500,2,0),"")</f>
        <v/>
      </c>
      <c r="AF382" s="45" t="str">
        <f aca="false">IFERROR(VLOOKUP(G382,Dados!$M$3:$N$500,2,0),"")</f>
        <v/>
      </c>
      <c r="AG382" s="45" t="str">
        <f aca="false">IF(F382="","",IF(AND(AD382="",AE382="",AF382=""),"-",IF(AND(AD382="BIT",AE382="",AF382=""),"BIT",IF(AND(AE382="ANEXO I",AD382="",AF382=""),"ANEXO I",IF(AND(AF382="ANEXO II",AD382="",AE382=""),"ANEXO II","Escolher")))))</f>
        <v/>
      </c>
      <c r="AH382" s="45" t="str">
        <f aca="false">IF(AG382&lt;&gt;"Pneus","",IFERROR(VLOOKUP(R382,Dados!$X$2:$Z$5,3,0)*(AI382-Q382),VLOOKUP(D382,Dados!$X$7:$Z$33,3,0)*(AI382-Q382)))</f>
        <v/>
      </c>
      <c r="AI382" s="47" t="str">
        <f aca="false">IF(B382="","",P382+Q382+O382+M382+L382-N382)</f>
        <v/>
      </c>
      <c r="AJ382" s="48" t="str">
        <f aca="false">IFERROR(IF(AND(AC382="SIM",AG382="-",Y382="REVENDA"),(AB382/1+1)*AI382,IF(AND(AC382="SIM",AG382="Pneus",Y382="REVENDA"),(AB382/1+1)*(AI382-AH382),"")),"")</f>
        <v/>
      </c>
      <c r="AK382" s="48" t="str">
        <f aca="false">IF(AJ382="","",AJ382*17%)</f>
        <v/>
      </c>
      <c r="AL382" s="48" t="str">
        <f aca="false">IFERROR(IF(AC382="NÃO","",IF(AK382="","",IF(E382="Simples Nacional",BF382,IF(T382=0.12,U382*0.5833337002,IF(T382=0,AI382*0.07,U382))))),"")</f>
        <v/>
      </c>
      <c r="AM382" s="47" t="str">
        <f aca="false">IFERROR(IF(AC382="NÃO","",IF(OR(AG382="-",AG382="Pneus"),AK382-AL382,"")),"")</f>
        <v/>
      </c>
      <c r="AN382" s="48" t="str">
        <f aca="false">IF(AND(Y382="REVENDA",AC382="SIM",AG382="BIT"),((AB382/1+1)*AI382)*0.4117,"")</f>
        <v/>
      </c>
      <c r="AO382" s="48" t="str">
        <f aca="false">IF(AN382="","",AN382*17%)</f>
        <v/>
      </c>
      <c r="AP382" s="49" t="str">
        <f aca="false">IF(AN382="","",IF(T382=0.12,(U382*0.4117)*0.4117,IF(T382=0,(AI382*0.07)*0.4117,U382*0.4117)))</f>
        <v/>
      </c>
      <c r="AQ382" s="47" t="str">
        <f aca="false">IF(AN382="","",AO382-AP382)</f>
        <v/>
      </c>
      <c r="AR382" s="50" t="str">
        <f aca="false">IFERROR(IF(AND(AC382="SIM",Y382="REVENDA",LEFT(AG382,5)="ANEXO")*OR(AE382="ANEXO I",AF382="ANEXO II"),VLOOKUP(H382,Dados!G:I,2,0),""),"INSERIR MVA")</f>
        <v/>
      </c>
      <c r="AS382" s="48" t="str">
        <f aca="false">IF(LEFT(AG382,5)="ANEXO",VLOOKUP(AG382,Dados!$X$111:$Z$112,2,0)*(AI382-Q382),"")</f>
        <v/>
      </c>
      <c r="AT382" s="48" t="str">
        <f aca="false">IFERROR(IF(AR382="","",(AI382*AR382)+AI382),"INSERIR MVA")</f>
        <v/>
      </c>
      <c r="AU382" s="48" t="str">
        <f aca="false">IF(AT382="","",IF(AY382=0.04,U382,AS382*AY382))</f>
        <v/>
      </c>
      <c r="AV382" s="47" t="str">
        <f aca="false">IFERROR(IF(AU382="","",(VLOOKUP(AG382,Dados!$X$111:$Z$112,3,0)*AT382*0.17)),"INSERIR MVA")</f>
        <v/>
      </c>
      <c r="AW382" s="47" t="str">
        <f aca="false">IFERROR(IF(AR382="","",AV382-AU382),"")</f>
        <v/>
      </c>
      <c r="AX382" s="51" t="str">
        <f aca="false">IFERROR(IF(AC382="NÃO","",IF(AM382&lt;&gt;"",AM382-W382,IF(AQ382&lt;&gt;"",AQ382-W382,IF(AW382&lt;&gt;"",AW382-W382,"")))),"")</f>
        <v/>
      </c>
      <c r="AY382" s="46" t="str">
        <f aca="false">IFERROR(IF(ISNA(VLOOKUP(R382,Dados!$X$2:$Y$5,2,0)),VLOOKUP(D382,Dados!$X$7:$Y$33,2,0),VLOOKUP(R382,Dados!$X$2:$Y$5,2,0)),"")</f>
        <v/>
      </c>
      <c r="AZ382" s="52" t="str">
        <f aca="false">IF(C382="","",IF(AND(Y382="CONSUMO",AC382="NÃO")*OR(AG382="-",AG382="BIT"),IF(E382&lt;&gt;"",(AI382-(P382+L382-N382+Q382)*AY382)/0.83),""))</f>
        <v/>
      </c>
      <c r="BA382" s="51" t="str">
        <f aca="false">IF(AZ382="","",AZ382*0.17-((P382+L382-N382+Q382)*AY382))</f>
        <v/>
      </c>
      <c r="BB382" s="51" t="str">
        <f aca="false">IF(AND(Y382="CONSUMO",AG382="ANEXO I",AY382&gt;4%),(AI382-(P382+L382-N382+Q382)*0.0514)/0.83*(0.5177)*(0.17)-AI382*0.0514,IF(AND(Y382="CONSUMO",AG382="ANEXO II",AY382&gt;4%),(AI382-(P382+L382-N382+Q382)*0.041)/0.83*(0.3295)*(0.17)-AI382*0.041,IF(AND(Y382="CONSUMO",AG382="ANEXO I",AY382=4%),(AI382-(P382+L382-N382+Q382)*0.04)/0.83*(0.5177)*(0.17)-AI382*0.04,IF(AND(Y382="CONSUMO",AG382="ANEXO II",AY382=4%),(AI382-(P382+L382-N382+Q382)*0.04)/0.83*(0.3295)*(0.17)-AI382*0.04,""))))</f>
        <v/>
      </c>
      <c r="BC382" s="51" t="str">
        <f aca="false">IF(C382="","",IF(AND(Y382="CONSUMO",AC382="SIM")*OR(AG382="-",AG382="BIT"),IF(E382&lt;&gt;"",(AI382-(P382+L382-N382+Q382)*AY382)/0.83),""))</f>
        <v/>
      </c>
      <c r="BD382" s="51" t="str">
        <f aca="false">IF(BC382="","",BC382*0.17)</f>
        <v/>
      </c>
      <c r="BE382" s="51" t="str">
        <f aca="false">IF(I382=6908,0,IF(BC382="","",BD382-((P382+L382-N382+Q382)*AY382)))</f>
        <v/>
      </c>
      <c r="BF382" s="53" t="str">
        <f aca="false">IF(B382="","",IF(OR(B382="",E382="Regime Normal"),0,(AI382-Q382)*VLOOKUP(R382,Dados!$X$98:$Y$108,2,0)))</f>
        <v/>
      </c>
      <c r="BG382" s="54" t="str">
        <f aca="false">IFERROR(VLOOKUP(I382,Dados!$AC$27:$AD$43,2,0),IF(B382="","",IF(D382&lt;&gt;"MT",IF(AND(AC382="SIM",Y382="Revenda"),"2403",IF(AND(AC382="SIM",Y382="Consumo"),"2407",IF(AND(AC382="NÃO",Y382="Revenda"),"2102",IF(AND(AC382="NÃO",Y382="Consumo"),"2556",)))),REPLACE(I382,1,1,1))))</f>
        <v/>
      </c>
    </row>
    <row r="383" customFormat="false" ht="12.8" hidden="false" customHeight="false" outlineLevel="0" collapsed="false">
      <c r="Y383" s="45"/>
      <c r="Z383" s="46" t="str">
        <f aca="false">IF(B383="","",(IFERROR(VLOOKUP(H383,Dados!A$3:B$15000,2,0),"Não Encontrado")))</f>
        <v/>
      </c>
      <c r="AA383" s="46" t="str">
        <f aca="false">IF(B383="","",(IFERROR(VLOOKUP(G383,Dados!C$3:E$15000,3,0),"Não Encontrado")))</f>
        <v/>
      </c>
      <c r="AB383" s="46" t="str">
        <f aca="false">IFERROR(IF(Z383&lt;&gt;"Não Encontrado",Z383,IF(AA383&lt;&gt;"Não Encontrado",AA383,"")),"")</f>
        <v/>
      </c>
      <c r="AC383" s="45" t="str">
        <f aca="false">IF(B383="","",IF(AB383="","NÃO","SIM"))</f>
        <v/>
      </c>
      <c r="AD383" s="45" t="str">
        <f aca="false">IFERROR(VLOOKUP(G383,Dados!$P$3:$R$500,3,0),"")</f>
        <v/>
      </c>
      <c r="AE383" s="45" t="str">
        <f aca="false">IFERROR(VLOOKUP(G383,Dados!$K$3:$L$500,2,0),"")</f>
        <v/>
      </c>
      <c r="AF383" s="45" t="str">
        <f aca="false">IFERROR(VLOOKUP(G383,Dados!$M$3:$N$500,2,0),"")</f>
        <v/>
      </c>
      <c r="AG383" s="45" t="str">
        <f aca="false">IF(F383="","",IF(AND(AD383="",AE383="",AF383=""),"-",IF(AND(AD383="BIT",AE383="",AF383=""),"BIT",IF(AND(AE383="ANEXO I",AD383="",AF383=""),"ANEXO I",IF(AND(AF383="ANEXO II",AD383="",AE383=""),"ANEXO II","Escolher")))))</f>
        <v/>
      </c>
      <c r="AH383" s="45" t="str">
        <f aca="false">IF(AG383&lt;&gt;"Pneus","",IFERROR(VLOOKUP(R383,Dados!$X$2:$Z$5,3,0)*(AI383-Q383),VLOOKUP(D383,Dados!$X$7:$Z$33,3,0)*(AI383-Q383)))</f>
        <v/>
      </c>
      <c r="AI383" s="47" t="str">
        <f aca="false">IF(B383="","",P383+Q383+O383+M383+L383-N383)</f>
        <v/>
      </c>
      <c r="AJ383" s="48" t="str">
        <f aca="false">IFERROR(IF(AND(AC383="SIM",AG383="-",Y383="REVENDA"),(AB383/1+1)*AI383,IF(AND(AC383="SIM",AG383="Pneus",Y383="REVENDA"),(AB383/1+1)*(AI383-AH383),"")),"")</f>
        <v/>
      </c>
      <c r="AK383" s="48" t="str">
        <f aca="false">IF(AJ383="","",AJ383*17%)</f>
        <v/>
      </c>
      <c r="AL383" s="48" t="str">
        <f aca="false">IFERROR(IF(AC383="NÃO","",IF(AK383="","",IF(E383="Simples Nacional",BF383,IF(T383=0.12,U383*0.5833337002,IF(T383=0,AI383*0.07,U383))))),"")</f>
        <v/>
      </c>
      <c r="AM383" s="47" t="str">
        <f aca="false">IFERROR(IF(AC383="NÃO","",IF(OR(AG383="-",AG383="Pneus"),AK383-AL383,"")),"")</f>
        <v/>
      </c>
      <c r="AN383" s="48" t="str">
        <f aca="false">IF(AND(Y383="REVENDA",AC383="SIM",AG383="BIT"),((AB383/1+1)*AI383)*0.4117,"")</f>
        <v/>
      </c>
      <c r="AO383" s="48" t="str">
        <f aca="false">IF(AN383="","",AN383*17%)</f>
        <v/>
      </c>
      <c r="AP383" s="49" t="str">
        <f aca="false">IF(AN383="","",IF(T383=0.12,(U383*0.4117)*0.4117,IF(T383=0,(AI383*0.07)*0.4117,U383*0.4117)))</f>
        <v/>
      </c>
      <c r="AQ383" s="47" t="str">
        <f aca="false">IF(AN383="","",AO383-AP383)</f>
        <v/>
      </c>
      <c r="AR383" s="50" t="str">
        <f aca="false">IFERROR(IF(AND(AC383="SIM",Y383="REVENDA",LEFT(AG383,5)="ANEXO")*OR(AE383="ANEXO I",AF383="ANEXO II"),VLOOKUP(H383,Dados!G:I,2,0),""),"INSERIR MVA")</f>
        <v/>
      </c>
      <c r="AS383" s="48" t="str">
        <f aca="false">IF(LEFT(AG383,5)="ANEXO",VLOOKUP(AG383,Dados!$X$111:$Z$112,2,0)*(AI383-Q383),"")</f>
        <v/>
      </c>
      <c r="AT383" s="48" t="str">
        <f aca="false">IFERROR(IF(AR383="","",(AI383*AR383)+AI383),"INSERIR MVA")</f>
        <v/>
      </c>
      <c r="AU383" s="48" t="str">
        <f aca="false">IF(AT383="","",IF(AY383=0.04,U383,AS383*AY383))</f>
        <v/>
      </c>
      <c r="AV383" s="47" t="str">
        <f aca="false">IFERROR(IF(AU383="","",(VLOOKUP(AG383,Dados!$X$111:$Z$112,3,0)*AT383*0.17)),"INSERIR MVA")</f>
        <v/>
      </c>
      <c r="AW383" s="47" t="str">
        <f aca="false">IFERROR(IF(AR383="","",AV383-AU383),"")</f>
        <v/>
      </c>
      <c r="AX383" s="51" t="str">
        <f aca="false">IFERROR(IF(AC383="NÃO","",IF(AM383&lt;&gt;"",AM383-W383,IF(AQ383&lt;&gt;"",AQ383-W383,IF(AW383&lt;&gt;"",AW383-W383,"")))),"")</f>
        <v/>
      </c>
      <c r="AY383" s="46" t="str">
        <f aca="false">IFERROR(IF(ISNA(VLOOKUP(R383,Dados!$X$2:$Y$5,2,0)),VLOOKUP(D383,Dados!$X$7:$Y$33,2,0),VLOOKUP(R383,Dados!$X$2:$Y$5,2,0)),"")</f>
        <v/>
      </c>
      <c r="AZ383" s="52" t="str">
        <f aca="false">IF(C383="","",IF(AND(Y383="CONSUMO",AC383="NÃO")*OR(AG383="-",AG383="BIT"),IF(E383&lt;&gt;"",(AI383-(P383+L383-N383+Q383)*AY383)/0.83),""))</f>
        <v/>
      </c>
      <c r="BA383" s="51" t="str">
        <f aca="false">IF(AZ383="","",AZ383*0.17-((P383+L383-N383+Q383)*AY383))</f>
        <v/>
      </c>
      <c r="BB383" s="51" t="str">
        <f aca="false">IF(AND(Y383="CONSUMO",AG383="ANEXO I",AY383&gt;4%),(AI383-(P383+L383-N383+Q383)*0.0514)/0.83*(0.5177)*(0.17)-AI383*0.0514,IF(AND(Y383="CONSUMO",AG383="ANEXO II",AY383&gt;4%),(AI383-(P383+L383-N383+Q383)*0.041)/0.83*(0.3295)*(0.17)-AI383*0.041,IF(AND(Y383="CONSUMO",AG383="ANEXO I",AY383=4%),(AI383-(P383+L383-N383+Q383)*0.04)/0.83*(0.5177)*(0.17)-AI383*0.04,IF(AND(Y383="CONSUMO",AG383="ANEXO II",AY383=4%),(AI383-(P383+L383-N383+Q383)*0.04)/0.83*(0.3295)*(0.17)-AI383*0.04,""))))</f>
        <v/>
      </c>
      <c r="BC383" s="51" t="str">
        <f aca="false">IF(C383="","",IF(AND(Y383="CONSUMO",AC383="SIM")*OR(AG383="-",AG383="BIT"),IF(E383&lt;&gt;"",(AI383-(P383+L383-N383+Q383)*AY383)/0.83),""))</f>
        <v/>
      </c>
      <c r="BD383" s="51" t="str">
        <f aca="false">IF(BC383="","",BC383*0.17)</f>
        <v/>
      </c>
      <c r="BE383" s="51" t="str">
        <f aca="false">IF(I383=6908,0,IF(BC383="","",BD383-((P383+L383-N383+Q383)*AY383)))</f>
        <v/>
      </c>
      <c r="BF383" s="53" t="str">
        <f aca="false">IF(B383="","",IF(OR(B383="",E383="Regime Normal"),0,(AI383-Q383)*VLOOKUP(R383,Dados!$X$98:$Y$108,2,0)))</f>
        <v/>
      </c>
      <c r="BG383" s="54" t="str">
        <f aca="false">IFERROR(VLOOKUP(I383,Dados!$AC$27:$AD$43,2,0),IF(B383="","",IF(D383&lt;&gt;"MT",IF(AND(AC383="SIM",Y383="Revenda"),"2403",IF(AND(AC383="SIM",Y383="Consumo"),"2407",IF(AND(AC383="NÃO",Y383="Revenda"),"2102",IF(AND(AC383="NÃO",Y383="Consumo"),"2556",)))),REPLACE(I383,1,1,1))))</f>
        <v/>
      </c>
    </row>
    <row r="384" customFormat="false" ht="12.8" hidden="false" customHeight="false" outlineLevel="0" collapsed="false">
      <c r="Y384" s="45"/>
      <c r="Z384" s="46" t="str">
        <f aca="false">IF(B384="","",(IFERROR(VLOOKUP(H384,Dados!A$3:B$15000,2,0),"Não Encontrado")))</f>
        <v/>
      </c>
      <c r="AA384" s="46" t="str">
        <f aca="false">IF(B384="","",(IFERROR(VLOOKUP(G384,Dados!C$3:E$15000,3,0),"Não Encontrado")))</f>
        <v/>
      </c>
      <c r="AB384" s="46" t="str">
        <f aca="false">IFERROR(IF(Z384&lt;&gt;"Não Encontrado",Z384,IF(AA384&lt;&gt;"Não Encontrado",AA384,"")),"")</f>
        <v/>
      </c>
      <c r="AC384" s="45" t="str">
        <f aca="false">IF(B384="","",IF(AB384="","NÃO","SIM"))</f>
        <v/>
      </c>
      <c r="AD384" s="45" t="str">
        <f aca="false">IFERROR(VLOOKUP(G384,Dados!$P$3:$R$500,3,0),"")</f>
        <v/>
      </c>
      <c r="AE384" s="45" t="str">
        <f aca="false">IFERROR(VLOOKUP(G384,Dados!$K$3:$L$500,2,0),"")</f>
        <v/>
      </c>
      <c r="AF384" s="45" t="str">
        <f aca="false">IFERROR(VLOOKUP(G384,Dados!$M$3:$N$500,2,0),"")</f>
        <v/>
      </c>
      <c r="AG384" s="45" t="str">
        <f aca="false">IF(F384="","",IF(AND(AD384="",AE384="",AF384=""),"-",IF(AND(AD384="BIT",AE384="",AF384=""),"BIT",IF(AND(AE384="ANEXO I",AD384="",AF384=""),"ANEXO I",IF(AND(AF384="ANEXO II",AD384="",AE384=""),"ANEXO II","Escolher")))))</f>
        <v/>
      </c>
      <c r="AH384" s="45" t="str">
        <f aca="false">IF(AG384&lt;&gt;"Pneus","",IFERROR(VLOOKUP(R384,Dados!$X$2:$Z$5,3,0)*(AI384-Q384),VLOOKUP(D384,Dados!$X$7:$Z$33,3,0)*(AI384-Q384)))</f>
        <v/>
      </c>
      <c r="AI384" s="47" t="str">
        <f aca="false">IF(B384="","",P384+Q384+O384+M384+L384-N384)</f>
        <v/>
      </c>
      <c r="AJ384" s="48" t="str">
        <f aca="false">IFERROR(IF(AND(AC384="SIM",AG384="-",Y384="REVENDA"),(AB384/1+1)*AI384,IF(AND(AC384="SIM",AG384="Pneus",Y384="REVENDA"),(AB384/1+1)*(AI384-AH384),"")),"")</f>
        <v/>
      </c>
      <c r="AK384" s="48" t="str">
        <f aca="false">IF(AJ384="","",AJ384*17%)</f>
        <v/>
      </c>
      <c r="AL384" s="48" t="str">
        <f aca="false">IFERROR(IF(AC384="NÃO","",IF(AK384="","",IF(E384="Simples Nacional",BF384,IF(T384=0.12,U384*0.5833337002,IF(T384=0,AI384*0.07,U384))))),"")</f>
        <v/>
      </c>
      <c r="AM384" s="47" t="str">
        <f aca="false">IFERROR(IF(AC384="NÃO","",IF(OR(AG384="-",AG384="Pneus"),AK384-AL384,"")),"")</f>
        <v/>
      </c>
      <c r="AN384" s="48" t="str">
        <f aca="false">IF(AND(Y384="REVENDA",AC384="SIM",AG384="BIT"),((AB384/1+1)*AI384)*0.4117,"")</f>
        <v/>
      </c>
      <c r="AO384" s="48" t="str">
        <f aca="false">IF(AN384="","",AN384*17%)</f>
        <v/>
      </c>
      <c r="AP384" s="49" t="str">
        <f aca="false">IF(AN384="","",IF(T384=0.12,(U384*0.4117)*0.4117,IF(T384=0,(AI384*0.07)*0.4117,U384*0.4117)))</f>
        <v/>
      </c>
      <c r="AQ384" s="47" t="str">
        <f aca="false">IF(AN384="","",AO384-AP384)</f>
        <v/>
      </c>
      <c r="AR384" s="50" t="str">
        <f aca="false">IFERROR(IF(AND(AC384="SIM",Y384="REVENDA",LEFT(AG384,5)="ANEXO")*OR(AE384="ANEXO I",AF384="ANEXO II"),VLOOKUP(H384,Dados!G:I,2,0),""),"INSERIR MVA")</f>
        <v/>
      </c>
      <c r="AS384" s="48" t="str">
        <f aca="false">IF(LEFT(AG384,5)="ANEXO",VLOOKUP(AG384,Dados!$X$111:$Z$112,2,0)*(AI384-Q384),"")</f>
        <v/>
      </c>
      <c r="AT384" s="48" t="str">
        <f aca="false">IFERROR(IF(AR384="","",(AI384*AR384)+AI384),"INSERIR MVA")</f>
        <v/>
      </c>
      <c r="AU384" s="48" t="str">
        <f aca="false">IF(AT384="","",IF(AY384=0.04,U384,AS384*AY384))</f>
        <v/>
      </c>
      <c r="AV384" s="47" t="str">
        <f aca="false">IFERROR(IF(AU384="","",(VLOOKUP(AG384,Dados!$X$111:$Z$112,3,0)*AT384*0.17)),"INSERIR MVA")</f>
        <v/>
      </c>
      <c r="AW384" s="47" t="str">
        <f aca="false">IFERROR(IF(AR384="","",AV384-AU384),"")</f>
        <v/>
      </c>
      <c r="AX384" s="51" t="str">
        <f aca="false">IFERROR(IF(AC384="NÃO","",IF(AM384&lt;&gt;"",AM384-W384,IF(AQ384&lt;&gt;"",AQ384-W384,IF(AW384&lt;&gt;"",AW384-W384,"")))),"")</f>
        <v/>
      </c>
      <c r="AY384" s="46" t="str">
        <f aca="false">IFERROR(IF(ISNA(VLOOKUP(R384,Dados!$X$2:$Y$5,2,0)),VLOOKUP(D384,Dados!$X$7:$Y$33,2,0),VLOOKUP(R384,Dados!$X$2:$Y$5,2,0)),"")</f>
        <v/>
      </c>
      <c r="AZ384" s="52" t="str">
        <f aca="false">IF(C384="","",IF(AND(Y384="CONSUMO",AC384="NÃO")*OR(AG384="-",AG384="BIT"),IF(E384&lt;&gt;"",(AI384-(P384+L384-N384+Q384)*AY384)/0.83),""))</f>
        <v/>
      </c>
      <c r="BA384" s="51" t="str">
        <f aca="false">IF(AZ384="","",AZ384*0.17-((P384+L384-N384+Q384)*AY384))</f>
        <v/>
      </c>
      <c r="BB384" s="51" t="str">
        <f aca="false">IF(AND(Y384="CONSUMO",AG384="ANEXO I",AY384&gt;4%),(AI384-(P384+L384-N384+Q384)*0.0514)/0.83*(0.5177)*(0.17)-AI384*0.0514,IF(AND(Y384="CONSUMO",AG384="ANEXO II",AY384&gt;4%),(AI384-(P384+L384-N384+Q384)*0.041)/0.83*(0.3295)*(0.17)-AI384*0.041,IF(AND(Y384="CONSUMO",AG384="ANEXO I",AY384=4%),(AI384-(P384+L384-N384+Q384)*0.04)/0.83*(0.5177)*(0.17)-AI384*0.04,IF(AND(Y384="CONSUMO",AG384="ANEXO II",AY384=4%),(AI384-(P384+L384-N384+Q384)*0.04)/0.83*(0.3295)*(0.17)-AI384*0.04,""))))</f>
        <v/>
      </c>
      <c r="BC384" s="51" t="str">
        <f aca="false">IF(C384="","",IF(AND(Y384="CONSUMO",AC384="SIM")*OR(AG384="-",AG384="BIT"),IF(E384&lt;&gt;"",(AI384-(P384+L384-N384+Q384)*AY384)/0.83),""))</f>
        <v/>
      </c>
      <c r="BD384" s="51" t="str">
        <f aca="false">IF(BC384="","",BC384*0.17)</f>
        <v/>
      </c>
      <c r="BE384" s="51" t="str">
        <f aca="false">IF(I384=6908,0,IF(BC384="","",BD384-((P384+L384-N384+Q384)*AY384)))</f>
        <v/>
      </c>
      <c r="BF384" s="53" t="str">
        <f aca="false">IF(B384="","",IF(OR(B384="",E384="Regime Normal"),0,(AI384-Q384)*VLOOKUP(R384,Dados!$X$98:$Y$108,2,0)))</f>
        <v/>
      </c>
      <c r="BG384" s="54" t="str">
        <f aca="false">IFERROR(VLOOKUP(I384,Dados!$AC$27:$AD$43,2,0),IF(B384="","",IF(D384&lt;&gt;"MT",IF(AND(AC384="SIM",Y384="Revenda"),"2403",IF(AND(AC384="SIM",Y384="Consumo"),"2407",IF(AND(AC384="NÃO",Y384="Revenda"),"2102",IF(AND(AC384="NÃO",Y384="Consumo"),"2556",)))),REPLACE(I384,1,1,1))))</f>
        <v/>
      </c>
    </row>
    <row r="385" customFormat="false" ht="12.8" hidden="false" customHeight="false" outlineLevel="0" collapsed="false">
      <c r="Y385" s="45"/>
      <c r="Z385" s="46" t="str">
        <f aca="false">IF(B385="","",(IFERROR(VLOOKUP(H385,Dados!A$3:B$15000,2,0),"Não Encontrado")))</f>
        <v/>
      </c>
      <c r="AA385" s="46" t="str">
        <f aca="false">IF(B385="","",(IFERROR(VLOOKUP(G385,Dados!C$3:E$15000,3,0),"Não Encontrado")))</f>
        <v/>
      </c>
      <c r="AB385" s="46" t="str">
        <f aca="false">IFERROR(IF(Z385&lt;&gt;"Não Encontrado",Z385,IF(AA385&lt;&gt;"Não Encontrado",AA385,"")),"")</f>
        <v/>
      </c>
      <c r="AC385" s="45" t="str">
        <f aca="false">IF(B385="","",IF(AB385="","NÃO","SIM"))</f>
        <v/>
      </c>
      <c r="AD385" s="45" t="str">
        <f aca="false">IFERROR(VLOOKUP(G385,Dados!$P$3:$R$500,3,0),"")</f>
        <v/>
      </c>
      <c r="AE385" s="45" t="str">
        <f aca="false">IFERROR(VLOOKUP(G385,Dados!$K$3:$L$500,2,0),"")</f>
        <v/>
      </c>
      <c r="AF385" s="45" t="str">
        <f aca="false">IFERROR(VLOOKUP(G385,Dados!$M$3:$N$500,2,0),"")</f>
        <v/>
      </c>
      <c r="AG385" s="45" t="str">
        <f aca="false">IF(F385="","",IF(AND(AD385="",AE385="",AF385=""),"-",IF(AND(AD385="BIT",AE385="",AF385=""),"BIT",IF(AND(AE385="ANEXO I",AD385="",AF385=""),"ANEXO I",IF(AND(AF385="ANEXO II",AD385="",AE385=""),"ANEXO II","Escolher")))))</f>
        <v/>
      </c>
      <c r="AH385" s="45" t="str">
        <f aca="false">IF(AG385&lt;&gt;"Pneus","",IFERROR(VLOOKUP(R385,Dados!$X$2:$Z$5,3,0)*(AI385-Q385),VLOOKUP(D385,Dados!$X$7:$Z$33,3,0)*(AI385-Q385)))</f>
        <v/>
      </c>
      <c r="AI385" s="47" t="str">
        <f aca="false">IF(B385="","",P385+Q385+O385+M385+L385-N385)</f>
        <v/>
      </c>
      <c r="AJ385" s="48" t="str">
        <f aca="false">IFERROR(IF(AND(AC385="SIM",AG385="-",Y385="REVENDA"),(AB385/1+1)*AI385,IF(AND(AC385="SIM",AG385="Pneus",Y385="REVENDA"),(AB385/1+1)*(AI385-AH385),"")),"")</f>
        <v/>
      </c>
      <c r="AK385" s="48" t="str">
        <f aca="false">IF(AJ385="","",AJ385*17%)</f>
        <v/>
      </c>
      <c r="AL385" s="48" t="str">
        <f aca="false">IFERROR(IF(AC385="NÃO","",IF(AK385="","",IF(E385="Simples Nacional",BF385,IF(T385=0.12,U385*0.5833337002,IF(T385=0,AI385*0.07,U385))))),"")</f>
        <v/>
      </c>
      <c r="AM385" s="47" t="str">
        <f aca="false">IFERROR(IF(AC385="NÃO","",IF(OR(AG385="-",AG385="Pneus"),AK385-AL385,"")),"")</f>
        <v/>
      </c>
      <c r="AN385" s="48" t="str">
        <f aca="false">IF(AND(Y385="REVENDA",AC385="SIM",AG385="BIT"),((AB385/1+1)*AI385)*0.4117,"")</f>
        <v/>
      </c>
      <c r="AO385" s="48" t="str">
        <f aca="false">IF(AN385="","",AN385*17%)</f>
        <v/>
      </c>
      <c r="AP385" s="49" t="str">
        <f aca="false">IF(AN385="","",IF(T385=0.12,(U385*0.4117)*0.4117,IF(T385=0,(AI385*0.07)*0.4117,U385*0.4117)))</f>
        <v/>
      </c>
      <c r="AQ385" s="47" t="str">
        <f aca="false">IF(AN385="","",AO385-AP385)</f>
        <v/>
      </c>
      <c r="AR385" s="50" t="str">
        <f aca="false">IFERROR(IF(AND(AC385="SIM",Y385="REVENDA",LEFT(AG385,5)="ANEXO")*OR(AE385="ANEXO I",AF385="ANEXO II"),VLOOKUP(H385,Dados!G:I,2,0),""),"INSERIR MVA")</f>
        <v/>
      </c>
      <c r="AS385" s="48" t="str">
        <f aca="false">IF(LEFT(AG385,5)="ANEXO",VLOOKUP(AG385,Dados!$X$111:$Z$112,2,0)*(AI385-Q385),"")</f>
        <v/>
      </c>
      <c r="AT385" s="48" t="str">
        <f aca="false">IFERROR(IF(AR385="","",(AI385*AR385)+AI385),"INSERIR MVA")</f>
        <v/>
      </c>
      <c r="AU385" s="48" t="str">
        <f aca="false">IF(AT385="","",IF(AY385=0.04,U385,AS385*AY385))</f>
        <v/>
      </c>
      <c r="AV385" s="47" t="str">
        <f aca="false">IFERROR(IF(AU385="","",(VLOOKUP(AG385,Dados!$X$111:$Z$112,3,0)*AT385*0.17)),"INSERIR MVA")</f>
        <v/>
      </c>
      <c r="AW385" s="47" t="str">
        <f aca="false">IFERROR(IF(AR385="","",AV385-AU385),"")</f>
        <v/>
      </c>
      <c r="AX385" s="51" t="str">
        <f aca="false">IFERROR(IF(AC385="NÃO","",IF(AM385&lt;&gt;"",AM385-W385,IF(AQ385&lt;&gt;"",AQ385-W385,IF(AW385&lt;&gt;"",AW385-W385,"")))),"")</f>
        <v/>
      </c>
      <c r="AY385" s="46" t="str">
        <f aca="false">IFERROR(IF(ISNA(VLOOKUP(R385,Dados!$X$2:$Y$5,2,0)),VLOOKUP(D385,Dados!$X$7:$Y$33,2,0),VLOOKUP(R385,Dados!$X$2:$Y$5,2,0)),"")</f>
        <v/>
      </c>
      <c r="AZ385" s="52" t="str">
        <f aca="false">IF(C385="","",IF(AND(Y385="CONSUMO",AC385="NÃO")*OR(AG385="-",AG385="BIT"),IF(E385&lt;&gt;"",(AI385-(P385+L385-N385+Q385)*AY385)/0.83),""))</f>
        <v/>
      </c>
      <c r="BA385" s="51" t="str">
        <f aca="false">IF(AZ385="","",AZ385*0.17-((P385+L385-N385+Q385)*AY385))</f>
        <v/>
      </c>
      <c r="BB385" s="51" t="str">
        <f aca="false">IF(AND(Y385="CONSUMO",AG385="ANEXO I",AY385&gt;4%),(AI385-(P385+L385-N385+Q385)*0.0514)/0.83*(0.5177)*(0.17)-AI385*0.0514,IF(AND(Y385="CONSUMO",AG385="ANEXO II",AY385&gt;4%),(AI385-(P385+L385-N385+Q385)*0.041)/0.83*(0.3295)*(0.17)-AI385*0.041,IF(AND(Y385="CONSUMO",AG385="ANEXO I",AY385=4%),(AI385-(P385+L385-N385+Q385)*0.04)/0.83*(0.5177)*(0.17)-AI385*0.04,IF(AND(Y385="CONSUMO",AG385="ANEXO II",AY385=4%),(AI385-(P385+L385-N385+Q385)*0.04)/0.83*(0.3295)*(0.17)-AI385*0.04,""))))</f>
        <v/>
      </c>
      <c r="BC385" s="51" t="str">
        <f aca="false">IF(C385="","",IF(AND(Y385="CONSUMO",AC385="SIM")*OR(AG385="-",AG385="BIT"),IF(E385&lt;&gt;"",(AI385-(P385+L385-N385+Q385)*AY385)/0.83),""))</f>
        <v/>
      </c>
      <c r="BD385" s="51" t="str">
        <f aca="false">IF(BC385="","",BC385*0.17)</f>
        <v/>
      </c>
      <c r="BE385" s="51" t="str">
        <f aca="false">IF(I385=6908,0,IF(BC385="","",BD385-((P385+L385-N385+Q385)*AY385)))</f>
        <v/>
      </c>
      <c r="BF385" s="53" t="str">
        <f aca="false">IF(B385="","",IF(OR(B385="",E385="Regime Normal"),0,(AI385-Q385)*VLOOKUP(R385,Dados!$X$98:$Y$108,2,0)))</f>
        <v/>
      </c>
      <c r="BG385" s="54" t="str">
        <f aca="false">IFERROR(VLOOKUP(I385,Dados!$AC$27:$AD$43,2,0),IF(B385="","",IF(D385&lt;&gt;"MT",IF(AND(AC385="SIM",Y385="Revenda"),"2403",IF(AND(AC385="SIM",Y385="Consumo"),"2407",IF(AND(AC385="NÃO",Y385="Revenda"),"2102",IF(AND(AC385="NÃO",Y385="Consumo"),"2556",)))),REPLACE(I385,1,1,1))))</f>
        <v/>
      </c>
    </row>
    <row r="386" customFormat="false" ht="12.8" hidden="false" customHeight="false" outlineLevel="0" collapsed="false">
      <c r="Y386" s="45"/>
      <c r="Z386" s="46" t="str">
        <f aca="false">IF(B386="","",(IFERROR(VLOOKUP(H386,Dados!A$3:B$15000,2,0),"Não Encontrado")))</f>
        <v/>
      </c>
      <c r="AA386" s="46" t="str">
        <f aca="false">IF(B386="","",(IFERROR(VLOOKUP(G386,Dados!C$3:E$15000,3,0),"Não Encontrado")))</f>
        <v/>
      </c>
      <c r="AB386" s="46" t="str">
        <f aca="false">IFERROR(IF(Z386&lt;&gt;"Não Encontrado",Z386,IF(AA386&lt;&gt;"Não Encontrado",AA386,"")),"")</f>
        <v/>
      </c>
      <c r="AC386" s="45" t="str">
        <f aca="false">IF(B386="","",IF(AB386="","NÃO","SIM"))</f>
        <v/>
      </c>
      <c r="AD386" s="45" t="str">
        <f aca="false">IFERROR(VLOOKUP(G386,Dados!$P$3:$R$500,3,0),"")</f>
        <v/>
      </c>
      <c r="AE386" s="45" t="str">
        <f aca="false">IFERROR(VLOOKUP(G386,Dados!$K$3:$L$500,2,0),"")</f>
        <v/>
      </c>
      <c r="AF386" s="45" t="str">
        <f aca="false">IFERROR(VLOOKUP(G386,Dados!$M$3:$N$500,2,0),"")</f>
        <v/>
      </c>
      <c r="AG386" s="45" t="str">
        <f aca="false">IF(F386="","",IF(AND(AD386="",AE386="",AF386=""),"-",IF(AND(AD386="BIT",AE386="",AF386=""),"BIT",IF(AND(AE386="ANEXO I",AD386="",AF386=""),"ANEXO I",IF(AND(AF386="ANEXO II",AD386="",AE386=""),"ANEXO II","Escolher")))))</f>
        <v/>
      </c>
      <c r="AH386" s="45" t="str">
        <f aca="false">IF(AG386&lt;&gt;"Pneus","",IFERROR(VLOOKUP(R386,Dados!$X$2:$Z$5,3,0)*(AI386-Q386),VLOOKUP(D386,Dados!$X$7:$Z$33,3,0)*(AI386-Q386)))</f>
        <v/>
      </c>
      <c r="AI386" s="47" t="str">
        <f aca="false">IF(B386="","",P386+Q386+O386+M386+L386-N386)</f>
        <v/>
      </c>
      <c r="AJ386" s="48" t="str">
        <f aca="false">IFERROR(IF(AND(AC386="SIM",AG386="-",Y386="REVENDA"),(AB386/1+1)*AI386,IF(AND(AC386="SIM",AG386="Pneus",Y386="REVENDA"),(AB386/1+1)*(AI386-AH386),"")),"")</f>
        <v/>
      </c>
      <c r="AK386" s="48" t="str">
        <f aca="false">IF(AJ386="","",AJ386*17%)</f>
        <v/>
      </c>
      <c r="AL386" s="48" t="str">
        <f aca="false">IFERROR(IF(AC386="NÃO","",IF(AK386="","",IF(E386="Simples Nacional",BF386,IF(T386=0.12,U386*0.5833337002,IF(T386=0,AI386*0.07,U386))))),"")</f>
        <v/>
      </c>
      <c r="AM386" s="47" t="str">
        <f aca="false">IFERROR(IF(AC386="NÃO","",IF(OR(AG386="-",AG386="Pneus"),AK386-AL386,"")),"")</f>
        <v/>
      </c>
      <c r="AN386" s="48" t="str">
        <f aca="false">IF(AND(Y386="REVENDA",AC386="SIM",AG386="BIT"),((AB386/1+1)*AI386)*0.4117,"")</f>
        <v/>
      </c>
      <c r="AO386" s="48" t="str">
        <f aca="false">IF(AN386="","",AN386*17%)</f>
        <v/>
      </c>
      <c r="AP386" s="49" t="str">
        <f aca="false">IF(AN386="","",IF(T386=0.12,(U386*0.4117)*0.4117,IF(T386=0,(AI386*0.07)*0.4117,U386*0.4117)))</f>
        <v/>
      </c>
      <c r="AQ386" s="47" t="str">
        <f aca="false">IF(AN386="","",AO386-AP386)</f>
        <v/>
      </c>
      <c r="AR386" s="50" t="str">
        <f aca="false">IFERROR(IF(AND(AC386="SIM",Y386="REVENDA",LEFT(AG386,5)="ANEXO")*OR(AE386="ANEXO I",AF386="ANEXO II"),VLOOKUP(H386,Dados!G:I,2,0),""),"INSERIR MVA")</f>
        <v/>
      </c>
      <c r="AS386" s="48" t="str">
        <f aca="false">IF(LEFT(AG386,5)="ANEXO",VLOOKUP(AG386,Dados!$X$111:$Z$112,2,0)*(AI386-Q386),"")</f>
        <v/>
      </c>
      <c r="AT386" s="48" t="str">
        <f aca="false">IFERROR(IF(AR386="","",(AI386*AR386)+AI386),"INSERIR MVA")</f>
        <v/>
      </c>
      <c r="AU386" s="48" t="str">
        <f aca="false">IF(AT386="","",IF(AY386=0.04,U386,AS386*AY386))</f>
        <v/>
      </c>
      <c r="AV386" s="47" t="str">
        <f aca="false">IFERROR(IF(AU386="","",(VLOOKUP(AG386,Dados!$X$111:$Z$112,3,0)*AT386*0.17)),"INSERIR MVA")</f>
        <v/>
      </c>
      <c r="AW386" s="47" t="str">
        <f aca="false">IFERROR(IF(AR386="","",AV386-AU386),"")</f>
        <v/>
      </c>
      <c r="AX386" s="51" t="str">
        <f aca="false">IFERROR(IF(AC386="NÃO","",IF(AM386&lt;&gt;"",AM386-W386,IF(AQ386&lt;&gt;"",AQ386-W386,IF(AW386&lt;&gt;"",AW386-W386,"")))),"")</f>
        <v/>
      </c>
      <c r="AY386" s="46" t="str">
        <f aca="false">IFERROR(IF(ISNA(VLOOKUP(R386,Dados!$X$2:$Y$5,2,0)),VLOOKUP(D386,Dados!$X$7:$Y$33,2,0),VLOOKUP(R386,Dados!$X$2:$Y$5,2,0)),"")</f>
        <v/>
      </c>
      <c r="AZ386" s="52" t="str">
        <f aca="false">IF(C386="","",IF(AND(Y386="CONSUMO",AC386="NÃO")*OR(AG386="-",AG386="BIT"),IF(E386&lt;&gt;"",(AI386-(P386+L386-N386+Q386)*AY386)/0.83),""))</f>
        <v/>
      </c>
      <c r="BA386" s="51" t="str">
        <f aca="false">IF(AZ386="","",AZ386*0.17-((P386+L386-N386+Q386)*AY386))</f>
        <v/>
      </c>
      <c r="BB386" s="51" t="str">
        <f aca="false">IF(AND(Y386="CONSUMO",AG386="ANEXO I",AY386&gt;4%),(AI386-(P386+L386-N386+Q386)*0.0514)/0.83*(0.5177)*(0.17)-AI386*0.0514,IF(AND(Y386="CONSUMO",AG386="ANEXO II",AY386&gt;4%),(AI386-(P386+L386-N386+Q386)*0.041)/0.83*(0.3295)*(0.17)-AI386*0.041,IF(AND(Y386="CONSUMO",AG386="ANEXO I",AY386=4%),(AI386-(P386+L386-N386+Q386)*0.04)/0.83*(0.5177)*(0.17)-AI386*0.04,IF(AND(Y386="CONSUMO",AG386="ANEXO II",AY386=4%),(AI386-(P386+L386-N386+Q386)*0.04)/0.83*(0.3295)*(0.17)-AI386*0.04,""))))</f>
        <v/>
      </c>
      <c r="BC386" s="51" t="str">
        <f aca="false">IF(C386="","",IF(AND(Y386="CONSUMO",AC386="SIM")*OR(AG386="-",AG386="BIT"),IF(E386&lt;&gt;"",(AI386-(P386+L386-N386+Q386)*AY386)/0.83),""))</f>
        <v/>
      </c>
      <c r="BD386" s="51" t="str">
        <f aca="false">IF(BC386="","",BC386*0.17)</f>
        <v/>
      </c>
      <c r="BE386" s="51" t="str">
        <f aca="false">IF(I386=6908,0,IF(BC386="","",BD386-((P386+L386-N386+Q386)*AY386)))</f>
        <v/>
      </c>
      <c r="BF386" s="53" t="str">
        <f aca="false">IF(B386="","",IF(OR(B386="",E386="Regime Normal"),0,(AI386-Q386)*VLOOKUP(R386,Dados!$X$98:$Y$108,2,0)))</f>
        <v/>
      </c>
      <c r="BG386" s="54" t="str">
        <f aca="false">IFERROR(VLOOKUP(I386,Dados!$AC$27:$AD$43,2,0),IF(B386="","",IF(D386&lt;&gt;"MT",IF(AND(AC386="SIM",Y386="Revenda"),"2403",IF(AND(AC386="SIM",Y386="Consumo"),"2407",IF(AND(AC386="NÃO",Y386="Revenda"),"2102",IF(AND(AC386="NÃO",Y386="Consumo"),"2556",)))),REPLACE(I386,1,1,1))))</f>
        <v/>
      </c>
    </row>
    <row r="387" customFormat="false" ht="12.8" hidden="false" customHeight="false" outlineLevel="0" collapsed="false">
      <c r="Y387" s="45"/>
      <c r="Z387" s="46" t="str">
        <f aca="false">IF(B387="","",(IFERROR(VLOOKUP(H387,Dados!A$3:B$15000,2,0),"Não Encontrado")))</f>
        <v/>
      </c>
      <c r="AA387" s="46" t="str">
        <f aca="false">IF(B387="","",(IFERROR(VLOOKUP(G387,Dados!C$3:E$15000,3,0),"Não Encontrado")))</f>
        <v/>
      </c>
      <c r="AB387" s="46" t="str">
        <f aca="false">IFERROR(IF(Z387&lt;&gt;"Não Encontrado",Z387,IF(AA387&lt;&gt;"Não Encontrado",AA387,"")),"")</f>
        <v/>
      </c>
      <c r="AC387" s="45" t="str">
        <f aca="false">IF(B387="","",IF(AB387="","NÃO","SIM"))</f>
        <v/>
      </c>
      <c r="AD387" s="45" t="str">
        <f aca="false">IFERROR(VLOOKUP(G387,Dados!$P$3:$R$500,3,0),"")</f>
        <v/>
      </c>
      <c r="AE387" s="45" t="str">
        <f aca="false">IFERROR(VLOOKUP(G387,Dados!$K$3:$L$500,2,0),"")</f>
        <v/>
      </c>
      <c r="AF387" s="45" t="str">
        <f aca="false">IFERROR(VLOOKUP(G387,Dados!$M$3:$N$500,2,0),"")</f>
        <v/>
      </c>
      <c r="AG387" s="45" t="str">
        <f aca="false">IF(F387="","",IF(AND(AD387="",AE387="",AF387=""),"-",IF(AND(AD387="BIT",AE387="",AF387=""),"BIT",IF(AND(AE387="ANEXO I",AD387="",AF387=""),"ANEXO I",IF(AND(AF387="ANEXO II",AD387="",AE387=""),"ANEXO II","Escolher")))))</f>
        <v/>
      </c>
      <c r="AH387" s="45" t="str">
        <f aca="false">IF(AG387&lt;&gt;"Pneus","",IFERROR(VLOOKUP(R387,Dados!$X$2:$Z$5,3,0)*(AI387-Q387),VLOOKUP(D387,Dados!$X$7:$Z$33,3,0)*(AI387-Q387)))</f>
        <v/>
      </c>
      <c r="AI387" s="47" t="str">
        <f aca="false">IF(B387="","",P387+Q387+O387+M387+L387-N387)</f>
        <v/>
      </c>
      <c r="AJ387" s="48" t="str">
        <f aca="false">IFERROR(IF(AND(AC387="SIM",AG387="-",Y387="REVENDA"),(AB387/1+1)*AI387,IF(AND(AC387="SIM",AG387="Pneus",Y387="REVENDA"),(AB387/1+1)*(AI387-AH387),"")),"")</f>
        <v/>
      </c>
      <c r="AK387" s="48" t="str">
        <f aca="false">IF(AJ387="","",AJ387*17%)</f>
        <v/>
      </c>
      <c r="AL387" s="48" t="str">
        <f aca="false">IFERROR(IF(AC387="NÃO","",IF(AK387="","",IF(E387="Simples Nacional",BF387,IF(T387=0.12,U387*0.5833337002,IF(T387=0,AI387*0.07,U387))))),"")</f>
        <v/>
      </c>
      <c r="AM387" s="47" t="str">
        <f aca="false">IFERROR(IF(AC387="NÃO","",IF(OR(AG387="-",AG387="Pneus"),AK387-AL387,"")),"")</f>
        <v/>
      </c>
      <c r="AN387" s="48" t="str">
        <f aca="false">IF(AND(Y387="REVENDA",AC387="SIM",AG387="BIT"),((AB387/1+1)*AI387)*0.4117,"")</f>
        <v/>
      </c>
      <c r="AO387" s="48" t="str">
        <f aca="false">IF(AN387="","",AN387*17%)</f>
        <v/>
      </c>
      <c r="AP387" s="49" t="str">
        <f aca="false">IF(AN387="","",IF(T387=0.12,(U387*0.4117)*0.4117,IF(T387=0,(AI387*0.07)*0.4117,U387*0.4117)))</f>
        <v/>
      </c>
      <c r="AQ387" s="47" t="str">
        <f aca="false">IF(AN387="","",AO387-AP387)</f>
        <v/>
      </c>
      <c r="AR387" s="50" t="str">
        <f aca="false">IFERROR(IF(AND(AC387="SIM",Y387="REVENDA",LEFT(AG387,5)="ANEXO")*OR(AE387="ANEXO I",AF387="ANEXO II"),VLOOKUP(H387,Dados!G:I,2,0),""),"INSERIR MVA")</f>
        <v/>
      </c>
      <c r="AS387" s="48" t="str">
        <f aca="false">IF(LEFT(AG387,5)="ANEXO",VLOOKUP(AG387,Dados!$X$111:$Z$112,2,0)*(AI387-Q387),"")</f>
        <v/>
      </c>
      <c r="AT387" s="48" t="str">
        <f aca="false">IFERROR(IF(AR387="","",(AI387*AR387)+AI387),"INSERIR MVA")</f>
        <v/>
      </c>
      <c r="AU387" s="48" t="str">
        <f aca="false">IF(AT387="","",IF(AY387=0.04,U387,AS387*AY387))</f>
        <v/>
      </c>
      <c r="AV387" s="47" t="str">
        <f aca="false">IFERROR(IF(AU387="","",(VLOOKUP(AG387,Dados!$X$111:$Z$112,3,0)*AT387*0.17)),"INSERIR MVA")</f>
        <v/>
      </c>
      <c r="AW387" s="47" t="str">
        <f aca="false">IFERROR(IF(AR387="","",AV387-AU387),"")</f>
        <v/>
      </c>
      <c r="AX387" s="51" t="str">
        <f aca="false">IFERROR(IF(AC387="NÃO","",IF(AM387&lt;&gt;"",AM387-W387,IF(AQ387&lt;&gt;"",AQ387-W387,IF(AW387&lt;&gt;"",AW387-W387,"")))),"")</f>
        <v/>
      </c>
      <c r="AY387" s="46" t="str">
        <f aca="false">IFERROR(IF(ISNA(VLOOKUP(R387,Dados!$X$2:$Y$5,2,0)),VLOOKUP(D387,Dados!$X$7:$Y$33,2,0),VLOOKUP(R387,Dados!$X$2:$Y$5,2,0)),"")</f>
        <v/>
      </c>
      <c r="AZ387" s="52" t="str">
        <f aca="false">IF(C387="","",IF(AND(Y387="CONSUMO",AC387="NÃO")*OR(AG387="-",AG387="BIT"),IF(E387&lt;&gt;"",(AI387-(P387+L387-N387+Q387)*AY387)/0.83),""))</f>
        <v/>
      </c>
      <c r="BA387" s="51" t="str">
        <f aca="false">IF(AZ387="","",AZ387*0.17-((P387+L387-N387+Q387)*AY387))</f>
        <v/>
      </c>
      <c r="BB387" s="51" t="str">
        <f aca="false">IF(AND(Y387="CONSUMO",AG387="ANEXO I",AY387&gt;4%),(AI387-(P387+L387-N387+Q387)*0.0514)/0.83*(0.5177)*(0.17)-AI387*0.0514,IF(AND(Y387="CONSUMO",AG387="ANEXO II",AY387&gt;4%),(AI387-(P387+L387-N387+Q387)*0.041)/0.83*(0.3295)*(0.17)-AI387*0.041,IF(AND(Y387="CONSUMO",AG387="ANEXO I",AY387=4%),(AI387-(P387+L387-N387+Q387)*0.04)/0.83*(0.5177)*(0.17)-AI387*0.04,IF(AND(Y387="CONSUMO",AG387="ANEXO II",AY387=4%),(AI387-(P387+L387-N387+Q387)*0.04)/0.83*(0.3295)*(0.17)-AI387*0.04,""))))</f>
        <v/>
      </c>
      <c r="BC387" s="51" t="str">
        <f aca="false">IF(C387="","",IF(AND(Y387="CONSUMO",AC387="SIM")*OR(AG387="-",AG387="BIT"),IF(E387&lt;&gt;"",(AI387-(P387+L387-N387+Q387)*AY387)/0.83),""))</f>
        <v/>
      </c>
      <c r="BD387" s="51" t="str">
        <f aca="false">IF(BC387="","",BC387*0.17)</f>
        <v/>
      </c>
      <c r="BE387" s="51" t="str">
        <f aca="false">IF(I387=6908,0,IF(BC387="","",BD387-((P387+L387-N387+Q387)*AY387)))</f>
        <v/>
      </c>
      <c r="BF387" s="53" t="str">
        <f aca="false">IF(B387="","",IF(OR(B387="",E387="Regime Normal"),0,(AI387-Q387)*VLOOKUP(R387,Dados!$X$98:$Y$108,2,0)))</f>
        <v/>
      </c>
      <c r="BG387" s="54" t="str">
        <f aca="false">IFERROR(VLOOKUP(I387,Dados!$AC$27:$AD$43,2,0),IF(B387="","",IF(D387&lt;&gt;"MT",IF(AND(AC387="SIM",Y387="Revenda"),"2403",IF(AND(AC387="SIM",Y387="Consumo"),"2407",IF(AND(AC387="NÃO",Y387="Revenda"),"2102",IF(AND(AC387="NÃO",Y387="Consumo"),"2556",)))),REPLACE(I387,1,1,1))))</f>
        <v/>
      </c>
    </row>
    <row r="388" customFormat="false" ht="12.8" hidden="false" customHeight="false" outlineLevel="0" collapsed="false">
      <c r="Y388" s="45"/>
      <c r="Z388" s="46" t="str">
        <f aca="false">IF(B388="","",(IFERROR(VLOOKUP(H388,Dados!A$3:B$15000,2,0),"Não Encontrado")))</f>
        <v/>
      </c>
      <c r="AA388" s="46" t="str">
        <f aca="false">IF(B388="","",(IFERROR(VLOOKUP(G388,Dados!C$3:E$15000,3,0),"Não Encontrado")))</f>
        <v/>
      </c>
      <c r="AB388" s="46" t="str">
        <f aca="false">IFERROR(IF(Z388&lt;&gt;"Não Encontrado",Z388,IF(AA388&lt;&gt;"Não Encontrado",AA388,"")),"")</f>
        <v/>
      </c>
      <c r="AC388" s="45" t="str">
        <f aca="false">IF(B388="","",IF(AB388="","NÃO","SIM"))</f>
        <v/>
      </c>
      <c r="AD388" s="45" t="str">
        <f aca="false">IFERROR(VLOOKUP(G388,Dados!$P$3:$R$500,3,0),"")</f>
        <v/>
      </c>
      <c r="AE388" s="45" t="str">
        <f aca="false">IFERROR(VLOOKUP(G388,Dados!$K$3:$L$500,2,0),"")</f>
        <v/>
      </c>
      <c r="AF388" s="45" t="str">
        <f aca="false">IFERROR(VLOOKUP(G388,Dados!$M$3:$N$500,2,0),"")</f>
        <v/>
      </c>
      <c r="AG388" s="45" t="str">
        <f aca="false">IF(F388="","",IF(AND(AD388="",AE388="",AF388=""),"-",IF(AND(AD388="BIT",AE388="",AF388=""),"BIT",IF(AND(AE388="ANEXO I",AD388="",AF388=""),"ANEXO I",IF(AND(AF388="ANEXO II",AD388="",AE388=""),"ANEXO II","Escolher")))))</f>
        <v/>
      </c>
      <c r="AH388" s="45" t="str">
        <f aca="false">IF(AG388&lt;&gt;"Pneus","",IFERROR(VLOOKUP(R388,Dados!$X$2:$Z$5,3,0)*(AI388-Q388),VLOOKUP(D388,Dados!$X$7:$Z$33,3,0)*(AI388-Q388)))</f>
        <v/>
      </c>
      <c r="AI388" s="47" t="str">
        <f aca="false">IF(B388="","",P388+Q388+O388+M388+L388-N388)</f>
        <v/>
      </c>
      <c r="AJ388" s="48" t="str">
        <f aca="false">IFERROR(IF(AND(AC388="SIM",AG388="-",Y388="REVENDA"),(AB388/1+1)*AI388,IF(AND(AC388="SIM",AG388="Pneus",Y388="REVENDA"),(AB388/1+1)*(AI388-AH388),"")),"")</f>
        <v/>
      </c>
      <c r="AK388" s="48" t="str">
        <f aca="false">IF(AJ388="","",AJ388*17%)</f>
        <v/>
      </c>
      <c r="AL388" s="48" t="str">
        <f aca="false">IFERROR(IF(AC388="NÃO","",IF(AK388="","",IF(E388="Simples Nacional",BF388,IF(T388=0.12,U388*0.5833337002,IF(T388=0,AI388*0.07,U388))))),"")</f>
        <v/>
      </c>
      <c r="AM388" s="47" t="str">
        <f aca="false">IFERROR(IF(AC388="NÃO","",IF(OR(AG388="-",AG388="Pneus"),AK388-AL388,"")),"")</f>
        <v/>
      </c>
      <c r="AN388" s="48" t="str">
        <f aca="false">IF(AND(Y388="REVENDA",AC388="SIM",AG388="BIT"),((AB388/1+1)*AI388)*0.4117,"")</f>
        <v/>
      </c>
      <c r="AO388" s="48" t="str">
        <f aca="false">IF(AN388="","",AN388*17%)</f>
        <v/>
      </c>
      <c r="AP388" s="49" t="str">
        <f aca="false">IF(AN388="","",IF(T388=0.12,(U388*0.4117)*0.4117,IF(T388=0,(AI388*0.07)*0.4117,U388*0.4117)))</f>
        <v/>
      </c>
      <c r="AQ388" s="47" t="str">
        <f aca="false">IF(AN388="","",AO388-AP388)</f>
        <v/>
      </c>
      <c r="AR388" s="50" t="str">
        <f aca="false">IFERROR(IF(AND(AC388="SIM",Y388="REVENDA",LEFT(AG388,5)="ANEXO")*OR(AE388="ANEXO I",AF388="ANEXO II"),VLOOKUP(H388,Dados!G:I,2,0),""),"INSERIR MVA")</f>
        <v/>
      </c>
      <c r="AS388" s="48" t="str">
        <f aca="false">IF(LEFT(AG388,5)="ANEXO",VLOOKUP(AG388,Dados!$X$111:$Z$112,2,0)*(AI388-Q388),"")</f>
        <v/>
      </c>
      <c r="AT388" s="48" t="str">
        <f aca="false">IFERROR(IF(AR388="","",(AI388*AR388)+AI388),"INSERIR MVA")</f>
        <v/>
      </c>
      <c r="AU388" s="48" t="str">
        <f aca="false">IF(AT388="","",IF(AY388=0.04,U388,AS388*AY388))</f>
        <v/>
      </c>
      <c r="AV388" s="47" t="str">
        <f aca="false">IFERROR(IF(AU388="","",(VLOOKUP(AG388,Dados!$X$111:$Z$112,3,0)*AT388*0.17)),"INSERIR MVA")</f>
        <v/>
      </c>
      <c r="AW388" s="47" t="str">
        <f aca="false">IFERROR(IF(AR388="","",AV388-AU388),"")</f>
        <v/>
      </c>
      <c r="AX388" s="51" t="str">
        <f aca="false">IFERROR(IF(AC388="NÃO","",IF(AM388&lt;&gt;"",AM388-W388,IF(AQ388&lt;&gt;"",AQ388-W388,IF(AW388&lt;&gt;"",AW388-W388,"")))),"")</f>
        <v/>
      </c>
      <c r="AY388" s="46" t="str">
        <f aca="false">IFERROR(IF(ISNA(VLOOKUP(R388,Dados!$X$2:$Y$5,2,0)),VLOOKUP(D388,Dados!$X$7:$Y$33,2,0),VLOOKUP(R388,Dados!$X$2:$Y$5,2,0)),"")</f>
        <v/>
      </c>
      <c r="AZ388" s="52" t="str">
        <f aca="false">IF(C388="","",IF(AND(Y388="CONSUMO",AC388="NÃO")*OR(AG388="-",AG388="BIT"),IF(E388&lt;&gt;"",(AI388-(P388+L388-N388+Q388)*AY388)/0.83),""))</f>
        <v/>
      </c>
      <c r="BA388" s="51" t="str">
        <f aca="false">IF(AZ388="","",AZ388*0.17-((P388+L388-N388+Q388)*AY388))</f>
        <v/>
      </c>
      <c r="BB388" s="51" t="str">
        <f aca="false">IF(AND(Y388="CONSUMO",AG388="ANEXO I",AY388&gt;4%),(AI388-(P388+L388-N388+Q388)*0.0514)/0.83*(0.5177)*(0.17)-AI388*0.0514,IF(AND(Y388="CONSUMO",AG388="ANEXO II",AY388&gt;4%),(AI388-(P388+L388-N388+Q388)*0.041)/0.83*(0.3295)*(0.17)-AI388*0.041,IF(AND(Y388="CONSUMO",AG388="ANEXO I",AY388=4%),(AI388-(P388+L388-N388+Q388)*0.04)/0.83*(0.5177)*(0.17)-AI388*0.04,IF(AND(Y388="CONSUMO",AG388="ANEXO II",AY388=4%),(AI388-(P388+L388-N388+Q388)*0.04)/0.83*(0.3295)*(0.17)-AI388*0.04,""))))</f>
        <v/>
      </c>
      <c r="BC388" s="51" t="str">
        <f aca="false">IF(C388="","",IF(AND(Y388="CONSUMO",AC388="SIM")*OR(AG388="-",AG388="BIT"),IF(E388&lt;&gt;"",(AI388-(P388+L388-N388+Q388)*AY388)/0.83),""))</f>
        <v/>
      </c>
      <c r="BD388" s="51" t="str">
        <f aca="false">IF(BC388="","",BC388*0.17)</f>
        <v/>
      </c>
      <c r="BE388" s="51" t="str">
        <f aca="false">IF(I388=6908,0,IF(BC388="","",BD388-((P388+L388-N388+Q388)*AY388)))</f>
        <v/>
      </c>
      <c r="BF388" s="53" t="str">
        <f aca="false">IF(B388="","",IF(OR(B388="",E388="Regime Normal"),0,(AI388-Q388)*VLOOKUP(R388,Dados!$X$98:$Y$108,2,0)))</f>
        <v/>
      </c>
      <c r="BG388" s="54" t="str">
        <f aca="false">IFERROR(VLOOKUP(I388,Dados!$AC$27:$AD$43,2,0),IF(B388="","",IF(D388&lt;&gt;"MT",IF(AND(AC388="SIM",Y388="Revenda"),"2403",IF(AND(AC388="SIM",Y388="Consumo"),"2407",IF(AND(AC388="NÃO",Y388="Revenda"),"2102",IF(AND(AC388="NÃO",Y388="Consumo"),"2556",)))),REPLACE(I388,1,1,1))))</f>
        <v/>
      </c>
    </row>
    <row r="389" customFormat="false" ht="12.8" hidden="false" customHeight="false" outlineLevel="0" collapsed="false">
      <c r="Y389" s="45"/>
      <c r="Z389" s="46" t="str">
        <f aca="false">IF(B389="","",(IFERROR(VLOOKUP(H389,Dados!A$3:B$15000,2,0),"Não Encontrado")))</f>
        <v/>
      </c>
      <c r="AA389" s="46" t="str">
        <f aca="false">IF(B389="","",(IFERROR(VLOOKUP(G389,Dados!C$3:E$15000,3,0),"Não Encontrado")))</f>
        <v/>
      </c>
      <c r="AB389" s="46" t="str">
        <f aca="false">IFERROR(IF(Z389&lt;&gt;"Não Encontrado",Z389,IF(AA389&lt;&gt;"Não Encontrado",AA389,"")),"")</f>
        <v/>
      </c>
      <c r="AC389" s="45" t="str">
        <f aca="false">IF(B389="","",IF(AB389="","NÃO","SIM"))</f>
        <v/>
      </c>
      <c r="AD389" s="45" t="str">
        <f aca="false">IFERROR(VLOOKUP(G389,Dados!$P$3:$R$500,3,0),"")</f>
        <v/>
      </c>
      <c r="AE389" s="45" t="str">
        <f aca="false">IFERROR(VLOOKUP(G389,Dados!$K$3:$L$500,2,0),"")</f>
        <v/>
      </c>
      <c r="AF389" s="45" t="str">
        <f aca="false">IFERROR(VLOOKUP(G389,Dados!$M$3:$N$500,2,0),"")</f>
        <v/>
      </c>
      <c r="AG389" s="45" t="str">
        <f aca="false">IF(F389="","",IF(AND(AD389="",AE389="",AF389=""),"-",IF(AND(AD389="BIT",AE389="",AF389=""),"BIT",IF(AND(AE389="ANEXO I",AD389="",AF389=""),"ANEXO I",IF(AND(AF389="ANEXO II",AD389="",AE389=""),"ANEXO II","Escolher")))))</f>
        <v/>
      </c>
      <c r="AH389" s="45" t="str">
        <f aca="false">IF(AG389&lt;&gt;"Pneus","",IFERROR(VLOOKUP(R389,Dados!$X$2:$Z$5,3,0)*(AI389-Q389),VLOOKUP(D389,Dados!$X$7:$Z$33,3,0)*(AI389-Q389)))</f>
        <v/>
      </c>
      <c r="AI389" s="47" t="str">
        <f aca="false">IF(B389="","",P389+Q389+O389+M389+L389-N389)</f>
        <v/>
      </c>
      <c r="AJ389" s="48" t="str">
        <f aca="false">IFERROR(IF(AND(AC389="SIM",AG389="-",Y389="REVENDA"),(AB389/1+1)*AI389,IF(AND(AC389="SIM",AG389="Pneus",Y389="REVENDA"),(AB389/1+1)*(AI389-AH389),"")),"")</f>
        <v/>
      </c>
      <c r="AK389" s="48" t="str">
        <f aca="false">IF(AJ389="","",AJ389*17%)</f>
        <v/>
      </c>
      <c r="AL389" s="48" t="str">
        <f aca="false">IFERROR(IF(AC389="NÃO","",IF(AK389="","",IF(E389="Simples Nacional",BF389,IF(T389=0.12,U389*0.5833337002,IF(T389=0,AI389*0.07,U389))))),"")</f>
        <v/>
      </c>
      <c r="AM389" s="47" t="str">
        <f aca="false">IFERROR(IF(AC389="NÃO","",IF(OR(AG389="-",AG389="Pneus"),AK389-AL389,"")),"")</f>
        <v/>
      </c>
      <c r="AN389" s="48" t="str">
        <f aca="false">IF(AND(Y389="REVENDA",AC389="SIM",AG389="BIT"),((AB389/1+1)*AI389)*0.4117,"")</f>
        <v/>
      </c>
      <c r="AO389" s="48" t="str">
        <f aca="false">IF(AN389="","",AN389*17%)</f>
        <v/>
      </c>
      <c r="AP389" s="49" t="str">
        <f aca="false">IF(AN389="","",IF(T389=0.12,(U389*0.4117)*0.4117,IF(T389=0,(AI389*0.07)*0.4117,U389*0.4117)))</f>
        <v/>
      </c>
      <c r="AQ389" s="47" t="str">
        <f aca="false">IF(AN389="","",AO389-AP389)</f>
        <v/>
      </c>
      <c r="AR389" s="50" t="str">
        <f aca="false">IFERROR(IF(AND(AC389="SIM",Y389="REVENDA",LEFT(AG389,5)="ANEXO")*OR(AE389="ANEXO I",AF389="ANEXO II"),VLOOKUP(H389,Dados!G:I,2,0),""),"INSERIR MVA")</f>
        <v/>
      </c>
      <c r="AS389" s="48" t="str">
        <f aca="false">IF(LEFT(AG389,5)="ANEXO",VLOOKUP(AG389,Dados!$X$111:$Z$112,2,0)*(AI389-Q389),"")</f>
        <v/>
      </c>
      <c r="AT389" s="48" t="str">
        <f aca="false">IFERROR(IF(AR389="","",(AI389*AR389)+AI389),"INSERIR MVA")</f>
        <v/>
      </c>
      <c r="AU389" s="48" t="str">
        <f aca="false">IF(AT389="","",IF(AY389=0.04,U389,AS389*AY389))</f>
        <v/>
      </c>
      <c r="AV389" s="47" t="str">
        <f aca="false">IFERROR(IF(AU389="","",(VLOOKUP(AG389,Dados!$X$111:$Z$112,3,0)*AT389*0.17)),"INSERIR MVA")</f>
        <v/>
      </c>
      <c r="AW389" s="47" t="str">
        <f aca="false">IFERROR(IF(AR389="","",AV389-AU389),"")</f>
        <v/>
      </c>
      <c r="AX389" s="51" t="str">
        <f aca="false">IFERROR(IF(AC389="NÃO","",IF(AM389&lt;&gt;"",AM389-W389,IF(AQ389&lt;&gt;"",AQ389-W389,IF(AW389&lt;&gt;"",AW389-W389,"")))),"")</f>
        <v/>
      </c>
      <c r="AY389" s="46" t="str">
        <f aca="false">IFERROR(IF(ISNA(VLOOKUP(R389,Dados!$X$2:$Y$5,2,0)),VLOOKUP(D389,Dados!$X$7:$Y$33,2,0),VLOOKUP(R389,Dados!$X$2:$Y$5,2,0)),"")</f>
        <v/>
      </c>
      <c r="AZ389" s="52" t="str">
        <f aca="false">IF(C389="","",IF(AND(Y389="CONSUMO",AC389="NÃO")*OR(AG389="-",AG389="BIT"),IF(E389&lt;&gt;"",(AI389-(P389+L389-N389+Q389)*AY389)/0.83),""))</f>
        <v/>
      </c>
      <c r="BA389" s="51" t="str">
        <f aca="false">IF(AZ389="","",AZ389*0.17-((P389+L389-N389+Q389)*AY389))</f>
        <v/>
      </c>
      <c r="BB389" s="51" t="str">
        <f aca="false">IF(AND(Y389="CONSUMO",AG389="ANEXO I",AY389&gt;4%),(AI389-(P389+L389-N389+Q389)*0.0514)/0.83*(0.5177)*(0.17)-AI389*0.0514,IF(AND(Y389="CONSUMO",AG389="ANEXO II",AY389&gt;4%),(AI389-(P389+L389-N389+Q389)*0.041)/0.83*(0.3295)*(0.17)-AI389*0.041,IF(AND(Y389="CONSUMO",AG389="ANEXO I",AY389=4%),(AI389-(P389+L389-N389+Q389)*0.04)/0.83*(0.5177)*(0.17)-AI389*0.04,IF(AND(Y389="CONSUMO",AG389="ANEXO II",AY389=4%),(AI389-(P389+L389-N389+Q389)*0.04)/0.83*(0.3295)*(0.17)-AI389*0.04,""))))</f>
        <v/>
      </c>
      <c r="BC389" s="51" t="str">
        <f aca="false">IF(C389="","",IF(AND(Y389="CONSUMO",AC389="SIM")*OR(AG389="-",AG389="BIT"),IF(E389&lt;&gt;"",(AI389-(P389+L389-N389+Q389)*AY389)/0.83),""))</f>
        <v/>
      </c>
      <c r="BD389" s="51" t="str">
        <f aca="false">IF(BC389="","",BC389*0.17)</f>
        <v/>
      </c>
      <c r="BE389" s="51" t="str">
        <f aca="false">IF(I389=6908,0,IF(BC389="","",BD389-((P389+L389-N389+Q389)*AY389)))</f>
        <v/>
      </c>
      <c r="BF389" s="53" t="str">
        <f aca="false">IF(B389="","",IF(OR(B389="",E389="Regime Normal"),0,(AI389-Q389)*VLOOKUP(R389,Dados!$X$98:$Y$108,2,0)))</f>
        <v/>
      </c>
      <c r="BG389" s="54" t="str">
        <f aca="false">IFERROR(VLOOKUP(I389,Dados!$AC$27:$AD$43,2,0),IF(B389="","",IF(D389&lt;&gt;"MT",IF(AND(AC389="SIM",Y389="Revenda"),"2403",IF(AND(AC389="SIM",Y389="Consumo"),"2407",IF(AND(AC389="NÃO",Y389="Revenda"),"2102",IF(AND(AC389="NÃO",Y389="Consumo"),"2556",)))),REPLACE(I389,1,1,1))))</f>
        <v/>
      </c>
    </row>
    <row r="390" customFormat="false" ht="12.8" hidden="false" customHeight="false" outlineLevel="0" collapsed="false">
      <c r="Y390" s="45"/>
      <c r="Z390" s="46" t="str">
        <f aca="false">IF(B390="","",(IFERROR(VLOOKUP(H390,Dados!A$3:B$15000,2,0),"Não Encontrado")))</f>
        <v/>
      </c>
      <c r="AA390" s="46" t="str">
        <f aca="false">IF(B390="","",(IFERROR(VLOOKUP(G390,Dados!C$3:E$15000,3,0),"Não Encontrado")))</f>
        <v/>
      </c>
      <c r="AB390" s="46" t="str">
        <f aca="false">IFERROR(IF(Z390&lt;&gt;"Não Encontrado",Z390,IF(AA390&lt;&gt;"Não Encontrado",AA390,"")),"")</f>
        <v/>
      </c>
      <c r="AC390" s="45" t="str">
        <f aca="false">IF(B390="","",IF(AB390="","NÃO","SIM"))</f>
        <v/>
      </c>
      <c r="AD390" s="45" t="str">
        <f aca="false">IFERROR(VLOOKUP(G390,Dados!$P$3:$R$500,3,0),"")</f>
        <v/>
      </c>
      <c r="AE390" s="45" t="str">
        <f aca="false">IFERROR(VLOOKUP(G390,Dados!$K$3:$L$500,2,0),"")</f>
        <v/>
      </c>
      <c r="AF390" s="45" t="str">
        <f aca="false">IFERROR(VLOOKUP(G390,Dados!$M$3:$N$500,2,0),"")</f>
        <v/>
      </c>
      <c r="AG390" s="45" t="str">
        <f aca="false">IF(F390="","",IF(AND(AD390="",AE390="",AF390=""),"-",IF(AND(AD390="BIT",AE390="",AF390=""),"BIT",IF(AND(AE390="ANEXO I",AD390="",AF390=""),"ANEXO I",IF(AND(AF390="ANEXO II",AD390="",AE390=""),"ANEXO II","Escolher")))))</f>
        <v/>
      </c>
      <c r="AH390" s="45" t="str">
        <f aca="false">IF(AG390&lt;&gt;"Pneus","",IFERROR(VLOOKUP(R390,Dados!$X$2:$Z$5,3,0)*(AI390-Q390),VLOOKUP(D390,Dados!$X$7:$Z$33,3,0)*(AI390-Q390)))</f>
        <v/>
      </c>
      <c r="AI390" s="47" t="str">
        <f aca="false">IF(B390="","",P390+Q390+O390+M390+L390-N390)</f>
        <v/>
      </c>
      <c r="AJ390" s="48" t="str">
        <f aca="false">IFERROR(IF(AND(AC390="SIM",AG390="-",Y390="REVENDA"),(AB390/1+1)*AI390,IF(AND(AC390="SIM",AG390="Pneus",Y390="REVENDA"),(AB390/1+1)*(AI390-AH390),"")),"")</f>
        <v/>
      </c>
      <c r="AK390" s="48" t="str">
        <f aca="false">IF(AJ390="","",AJ390*17%)</f>
        <v/>
      </c>
      <c r="AL390" s="48" t="str">
        <f aca="false">IFERROR(IF(AC390="NÃO","",IF(AK390="","",IF(E390="Simples Nacional",BF390,IF(T390=0.12,U390*0.5833337002,IF(T390=0,AI390*0.07,U390))))),"")</f>
        <v/>
      </c>
      <c r="AM390" s="47" t="str">
        <f aca="false">IFERROR(IF(AC390="NÃO","",IF(OR(AG390="-",AG390="Pneus"),AK390-AL390,"")),"")</f>
        <v/>
      </c>
      <c r="AN390" s="48" t="str">
        <f aca="false">IF(AND(Y390="REVENDA",AC390="SIM",AG390="BIT"),((AB390/1+1)*AI390)*0.4117,"")</f>
        <v/>
      </c>
      <c r="AO390" s="48" t="str">
        <f aca="false">IF(AN390="","",AN390*17%)</f>
        <v/>
      </c>
      <c r="AP390" s="49" t="str">
        <f aca="false">IF(AN390="","",IF(T390=0.12,(U390*0.4117)*0.4117,IF(T390=0,(AI390*0.07)*0.4117,U390*0.4117)))</f>
        <v/>
      </c>
      <c r="AQ390" s="47" t="str">
        <f aca="false">IF(AN390="","",AO390-AP390)</f>
        <v/>
      </c>
      <c r="AR390" s="50" t="str">
        <f aca="false">IFERROR(IF(AND(AC390="SIM",Y390="REVENDA",LEFT(AG390,5)="ANEXO")*OR(AE390="ANEXO I",AF390="ANEXO II"),VLOOKUP(H390,Dados!G:I,2,0),""),"INSERIR MVA")</f>
        <v/>
      </c>
      <c r="AS390" s="48" t="str">
        <f aca="false">IF(LEFT(AG390,5)="ANEXO",VLOOKUP(AG390,Dados!$X$111:$Z$112,2,0)*(AI390-Q390),"")</f>
        <v/>
      </c>
      <c r="AT390" s="48" t="str">
        <f aca="false">IFERROR(IF(AR390="","",(AI390*AR390)+AI390),"INSERIR MVA")</f>
        <v/>
      </c>
      <c r="AU390" s="48" t="str">
        <f aca="false">IF(AT390="","",IF(AY390=0.04,U390,AS390*AY390))</f>
        <v/>
      </c>
      <c r="AV390" s="47" t="str">
        <f aca="false">IFERROR(IF(AU390="","",(VLOOKUP(AG390,Dados!$X$111:$Z$112,3,0)*AT390*0.17)),"INSERIR MVA")</f>
        <v/>
      </c>
      <c r="AW390" s="47" t="str">
        <f aca="false">IFERROR(IF(AR390="","",AV390-AU390),"")</f>
        <v/>
      </c>
      <c r="AX390" s="51" t="str">
        <f aca="false">IFERROR(IF(AC390="NÃO","",IF(AM390&lt;&gt;"",AM390-W390,IF(AQ390&lt;&gt;"",AQ390-W390,IF(AW390&lt;&gt;"",AW390-W390,"")))),"")</f>
        <v/>
      </c>
      <c r="AY390" s="46" t="str">
        <f aca="false">IFERROR(IF(ISNA(VLOOKUP(R390,Dados!$X$2:$Y$5,2,0)),VLOOKUP(D390,Dados!$X$7:$Y$33,2,0),VLOOKUP(R390,Dados!$X$2:$Y$5,2,0)),"")</f>
        <v/>
      </c>
      <c r="AZ390" s="52" t="str">
        <f aca="false">IF(C390="","",IF(AND(Y390="CONSUMO",AC390="NÃO")*OR(AG390="-",AG390="BIT"),IF(E390&lt;&gt;"",(AI390-(P390+L390-N390+Q390)*AY390)/0.83),""))</f>
        <v/>
      </c>
      <c r="BA390" s="51" t="str">
        <f aca="false">IF(AZ390="","",AZ390*0.17-((P390+L390-N390+Q390)*AY390))</f>
        <v/>
      </c>
      <c r="BB390" s="51" t="str">
        <f aca="false">IF(AND(Y390="CONSUMO",AG390="ANEXO I",AY390&gt;4%),(AI390-(P390+L390-N390+Q390)*0.0514)/0.83*(0.5177)*(0.17)-AI390*0.0514,IF(AND(Y390="CONSUMO",AG390="ANEXO II",AY390&gt;4%),(AI390-(P390+L390-N390+Q390)*0.041)/0.83*(0.3295)*(0.17)-AI390*0.041,IF(AND(Y390="CONSUMO",AG390="ANEXO I",AY390=4%),(AI390-(P390+L390-N390+Q390)*0.04)/0.83*(0.5177)*(0.17)-AI390*0.04,IF(AND(Y390="CONSUMO",AG390="ANEXO II",AY390=4%),(AI390-(P390+L390-N390+Q390)*0.04)/0.83*(0.3295)*(0.17)-AI390*0.04,""))))</f>
        <v/>
      </c>
      <c r="BC390" s="51" t="str">
        <f aca="false">IF(C390="","",IF(AND(Y390="CONSUMO",AC390="SIM")*OR(AG390="-",AG390="BIT"),IF(E390&lt;&gt;"",(AI390-(P390+L390-N390+Q390)*AY390)/0.83),""))</f>
        <v/>
      </c>
      <c r="BD390" s="51" t="str">
        <f aca="false">IF(BC390="","",BC390*0.17)</f>
        <v/>
      </c>
      <c r="BE390" s="51" t="str">
        <f aca="false">IF(I390=6908,0,IF(BC390="","",BD390-((P390+L390-N390+Q390)*AY390)))</f>
        <v/>
      </c>
      <c r="BF390" s="53" t="str">
        <f aca="false">IF(B390="","",IF(OR(B390="",E390="Regime Normal"),0,(AI390-Q390)*VLOOKUP(R390,Dados!$X$98:$Y$108,2,0)))</f>
        <v/>
      </c>
      <c r="BG390" s="54" t="str">
        <f aca="false">IFERROR(VLOOKUP(I390,Dados!$AC$27:$AD$43,2,0),IF(B390="","",IF(D390&lt;&gt;"MT",IF(AND(AC390="SIM",Y390="Revenda"),"2403",IF(AND(AC390="SIM",Y390="Consumo"),"2407",IF(AND(AC390="NÃO",Y390="Revenda"),"2102",IF(AND(AC390="NÃO",Y390="Consumo"),"2556",)))),REPLACE(I390,1,1,1))))</f>
        <v/>
      </c>
    </row>
    <row r="391" customFormat="false" ht="12.8" hidden="false" customHeight="false" outlineLevel="0" collapsed="false">
      <c r="Y391" s="45"/>
      <c r="Z391" s="46" t="str">
        <f aca="false">IF(B391="","",(IFERROR(VLOOKUP(H391,Dados!A$3:B$15000,2,0),"Não Encontrado")))</f>
        <v/>
      </c>
      <c r="AA391" s="46" t="str">
        <f aca="false">IF(B391="","",(IFERROR(VLOOKUP(G391,Dados!C$3:E$15000,3,0),"Não Encontrado")))</f>
        <v/>
      </c>
      <c r="AB391" s="46" t="str">
        <f aca="false">IFERROR(IF(Z391&lt;&gt;"Não Encontrado",Z391,IF(AA391&lt;&gt;"Não Encontrado",AA391,"")),"")</f>
        <v/>
      </c>
      <c r="AC391" s="45" t="str">
        <f aca="false">IF(B391="","",IF(AB391="","NÃO","SIM"))</f>
        <v/>
      </c>
      <c r="AD391" s="45" t="str">
        <f aca="false">IFERROR(VLOOKUP(G391,Dados!$P$3:$R$500,3,0),"")</f>
        <v/>
      </c>
      <c r="AE391" s="45" t="str">
        <f aca="false">IFERROR(VLOOKUP(G391,Dados!$K$3:$L$500,2,0),"")</f>
        <v/>
      </c>
      <c r="AF391" s="45" t="str">
        <f aca="false">IFERROR(VLOOKUP(G391,Dados!$M$3:$N$500,2,0),"")</f>
        <v/>
      </c>
      <c r="AG391" s="45" t="str">
        <f aca="false">IF(F391="","",IF(AND(AD391="",AE391="",AF391=""),"-",IF(AND(AD391="BIT",AE391="",AF391=""),"BIT",IF(AND(AE391="ANEXO I",AD391="",AF391=""),"ANEXO I",IF(AND(AF391="ANEXO II",AD391="",AE391=""),"ANEXO II","Escolher")))))</f>
        <v/>
      </c>
      <c r="AH391" s="45" t="str">
        <f aca="false">IF(AG391&lt;&gt;"Pneus","",IFERROR(VLOOKUP(R391,Dados!$X$2:$Z$5,3,0)*(AI391-Q391),VLOOKUP(D391,Dados!$X$7:$Z$33,3,0)*(AI391-Q391)))</f>
        <v/>
      </c>
      <c r="AI391" s="47" t="str">
        <f aca="false">IF(B391="","",P391+Q391+O391+M391+L391-N391)</f>
        <v/>
      </c>
      <c r="AJ391" s="48" t="str">
        <f aca="false">IFERROR(IF(AND(AC391="SIM",AG391="-",Y391="REVENDA"),(AB391/1+1)*AI391,IF(AND(AC391="SIM",AG391="Pneus",Y391="REVENDA"),(AB391/1+1)*(AI391-AH391),"")),"")</f>
        <v/>
      </c>
      <c r="AK391" s="48" t="str">
        <f aca="false">IF(AJ391="","",AJ391*17%)</f>
        <v/>
      </c>
      <c r="AL391" s="48" t="str">
        <f aca="false">IFERROR(IF(AC391="NÃO","",IF(AK391="","",IF(E391="Simples Nacional",BF391,IF(T391=0.12,U391*0.5833337002,IF(T391=0,AI391*0.07,U391))))),"")</f>
        <v/>
      </c>
      <c r="AM391" s="47" t="str">
        <f aca="false">IFERROR(IF(AC391="NÃO","",IF(OR(AG391="-",AG391="Pneus"),AK391-AL391,"")),"")</f>
        <v/>
      </c>
      <c r="AN391" s="48" t="str">
        <f aca="false">IF(AND(Y391="REVENDA",AC391="SIM",AG391="BIT"),((AB391/1+1)*AI391)*0.4117,"")</f>
        <v/>
      </c>
      <c r="AO391" s="48" t="str">
        <f aca="false">IF(AN391="","",AN391*17%)</f>
        <v/>
      </c>
      <c r="AP391" s="49" t="str">
        <f aca="false">IF(AN391="","",IF(T391=0.12,(U391*0.4117)*0.4117,IF(T391=0,(AI391*0.07)*0.4117,U391*0.4117)))</f>
        <v/>
      </c>
      <c r="AQ391" s="47" t="str">
        <f aca="false">IF(AN391="","",AO391-AP391)</f>
        <v/>
      </c>
      <c r="AR391" s="50" t="str">
        <f aca="false">IFERROR(IF(AND(AC391="SIM",Y391="REVENDA",LEFT(AG391,5)="ANEXO")*OR(AE391="ANEXO I",AF391="ANEXO II"),VLOOKUP(H391,Dados!G:I,2,0),""),"INSERIR MVA")</f>
        <v/>
      </c>
      <c r="AS391" s="48" t="str">
        <f aca="false">IF(LEFT(AG391,5)="ANEXO",VLOOKUP(AG391,Dados!$X$111:$Z$112,2,0)*(AI391-Q391),"")</f>
        <v/>
      </c>
      <c r="AT391" s="48" t="str">
        <f aca="false">IFERROR(IF(AR391="","",(AI391*AR391)+AI391),"INSERIR MVA")</f>
        <v/>
      </c>
      <c r="AU391" s="48" t="str">
        <f aca="false">IF(AT391="","",IF(AY391=0.04,U391,AS391*AY391))</f>
        <v/>
      </c>
      <c r="AV391" s="47" t="str">
        <f aca="false">IFERROR(IF(AU391="","",(VLOOKUP(AG391,Dados!$X$111:$Z$112,3,0)*AT391*0.17)),"INSERIR MVA")</f>
        <v/>
      </c>
      <c r="AW391" s="47" t="str">
        <f aca="false">IFERROR(IF(AR391="","",AV391-AU391),"")</f>
        <v/>
      </c>
      <c r="AX391" s="51" t="str">
        <f aca="false">IFERROR(IF(AC391="NÃO","",IF(AM391&lt;&gt;"",AM391-W391,IF(AQ391&lt;&gt;"",AQ391-W391,IF(AW391&lt;&gt;"",AW391-W391,"")))),"")</f>
        <v/>
      </c>
      <c r="AY391" s="46" t="str">
        <f aca="false">IFERROR(IF(ISNA(VLOOKUP(R391,Dados!$X$2:$Y$5,2,0)),VLOOKUP(D391,Dados!$X$7:$Y$33,2,0),VLOOKUP(R391,Dados!$X$2:$Y$5,2,0)),"")</f>
        <v/>
      </c>
      <c r="AZ391" s="52" t="str">
        <f aca="false">IF(C391="","",IF(AND(Y391="CONSUMO",AC391="NÃO")*OR(AG391="-",AG391="BIT"),IF(E391&lt;&gt;"",(AI391-(P391+L391-N391+Q391)*AY391)/0.83),""))</f>
        <v/>
      </c>
      <c r="BA391" s="51" t="str">
        <f aca="false">IF(AZ391="","",AZ391*0.17-((P391+L391-N391+Q391)*AY391))</f>
        <v/>
      </c>
      <c r="BB391" s="51" t="str">
        <f aca="false">IF(AND(Y391="CONSUMO",AG391="ANEXO I",AY391&gt;4%),(AI391-(P391+L391-N391+Q391)*0.0514)/0.83*(0.5177)*(0.17)-AI391*0.0514,IF(AND(Y391="CONSUMO",AG391="ANEXO II",AY391&gt;4%),(AI391-(P391+L391-N391+Q391)*0.041)/0.83*(0.3295)*(0.17)-AI391*0.041,IF(AND(Y391="CONSUMO",AG391="ANEXO I",AY391=4%),(AI391-(P391+L391-N391+Q391)*0.04)/0.83*(0.5177)*(0.17)-AI391*0.04,IF(AND(Y391="CONSUMO",AG391="ANEXO II",AY391=4%),(AI391-(P391+L391-N391+Q391)*0.04)/0.83*(0.3295)*(0.17)-AI391*0.04,""))))</f>
        <v/>
      </c>
      <c r="BC391" s="51" t="str">
        <f aca="false">IF(C391="","",IF(AND(Y391="CONSUMO",AC391="SIM")*OR(AG391="-",AG391="BIT"),IF(E391&lt;&gt;"",(AI391-(P391+L391-N391+Q391)*AY391)/0.83),""))</f>
        <v/>
      </c>
      <c r="BD391" s="51" t="str">
        <f aca="false">IF(BC391="","",BC391*0.17)</f>
        <v/>
      </c>
      <c r="BE391" s="51" t="str">
        <f aca="false">IF(I391=6908,0,IF(BC391="","",BD391-((P391+L391-N391+Q391)*AY391)))</f>
        <v/>
      </c>
      <c r="BF391" s="53" t="str">
        <f aca="false">IF(B391="","",IF(OR(B391="",E391="Regime Normal"),0,(AI391-Q391)*VLOOKUP(R391,Dados!$X$98:$Y$108,2,0)))</f>
        <v/>
      </c>
      <c r="BG391" s="54" t="str">
        <f aca="false">IFERROR(VLOOKUP(I391,Dados!$AC$27:$AD$43,2,0),IF(B391="","",IF(D391&lt;&gt;"MT",IF(AND(AC391="SIM",Y391="Revenda"),"2403",IF(AND(AC391="SIM",Y391="Consumo"),"2407",IF(AND(AC391="NÃO",Y391="Revenda"),"2102",IF(AND(AC391="NÃO",Y391="Consumo"),"2556",)))),REPLACE(I391,1,1,1))))</f>
        <v/>
      </c>
    </row>
    <row r="392" customFormat="false" ht="12.8" hidden="false" customHeight="false" outlineLevel="0" collapsed="false">
      <c r="Y392" s="45"/>
      <c r="Z392" s="46" t="str">
        <f aca="false">IF(B392="","",(IFERROR(VLOOKUP(H392,Dados!A$3:B$15000,2,0),"Não Encontrado")))</f>
        <v/>
      </c>
      <c r="AA392" s="46" t="str">
        <f aca="false">IF(B392="","",(IFERROR(VLOOKUP(G392,Dados!C$3:E$15000,3,0),"Não Encontrado")))</f>
        <v/>
      </c>
      <c r="AB392" s="46" t="str">
        <f aca="false">IFERROR(IF(Z392&lt;&gt;"Não Encontrado",Z392,IF(AA392&lt;&gt;"Não Encontrado",AA392,"")),"")</f>
        <v/>
      </c>
      <c r="AC392" s="45" t="str">
        <f aca="false">IF(B392="","",IF(AB392="","NÃO","SIM"))</f>
        <v/>
      </c>
      <c r="AD392" s="45" t="str">
        <f aca="false">IFERROR(VLOOKUP(G392,Dados!$P$3:$R$500,3,0),"")</f>
        <v/>
      </c>
      <c r="AE392" s="45" t="str">
        <f aca="false">IFERROR(VLOOKUP(G392,Dados!$K$3:$L$500,2,0),"")</f>
        <v/>
      </c>
      <c r="AF392" s="45" t="str">
        <f aca="false">IFERROR(VLOOKUP(G392,Dados!$M$3:$N$500,2,0),"")</f>
        <v/>
      </c>
      <c r="AG392" s="45" t="str">
        <f aca="false">IF(F392="","",IF(AND(AD392="",AE392="",AF392=""),"-",IF(AND(AD392="BIT",AE392="",AF392=""),"BIT",IF(AND(AE392="ANEXO I",AD392="",AF392=""),"ANEXO I",IF(AND(AF392="ANEXO II",AD392="",AE392=""),"ANEXO II","Escolher")))))</f>
        <v/>
      </c>
      <c r="AH392" s="45" t="str">
        <f aca="false">IF(AG392&lt;&gt;"Pneus","",IFERROR(VLOOKUP(R392,Dados!$X$2:$Z$5,3,0)*(AI392-Q392),VLOOKUP(D392,Dados!$X$7:$Z$33,3,0)*(AI392-Q392)))</f>
        <v/>
      </c>
      <c r="AI392" s="47" t="str">
        <f aca="false">IF(B392="","",P392+Q392+O392+M392+L392-N392)</f>
        <v/>
      </c>
      <c r="AJ392" s="48" t="str">
        <f aca="false">IFERROR(IF(AND(AC392="SIM",AG392="-",Y392="REVENDA"),(AB392/1+1)*AI392,IF(AND(AC392="SIM",AG392="Pneus",Y392="REVENDA"),(AB392/1+1)*(AI392-AH392),"")),"")</f>
        <v/>
      </c>
      <c r="AK392" s="48" t="str">
        <f aca="false">IF(AJ392="","",AJ392*17%)</f>
        <v/>
      </c>
      <c r="AL392" s="48" t="str">
        <f aca="false">IFERROR(IF(AC392="NÃO","",IF(AK392="","",IF(E392="Simples Nacional",BF392,IF(T392=0.12,U392*0.5833337002,IF(T392=0,AI392*0.07,U392))))),"")</f>
        <v/>
      </c>
      <c r="AM392" s="47" t="str">
        <f aca="false">IFERROR(IF(AC392="NÃO","",IF(OR(AG392="-",AG392="Pneus"),AK392-AL392,"")),"")</f>
        <v/>
      </c>
      <c r="AN392" s="48" t="str">
        <f aca="false">IF(AND(Y392="REVENDA",AC392="SIM",AG392="BIT"),((AB392/1+1)*AI392)*0.4117,"")</f>
        <v/>
      </c>
      <c r="AO392" s="48" t="str">
        <f aca="false">IF(AN392="","",AN392*17%)</f>
        <v/>
      </c>
      <c r="AP392" s="49" t="str">
        <f aca="false">IF(AN392="","",IF(T392=0.12,(U392*0.4117)*0.4117,IF(T392=0,(AI392*0.07)*0.4117,U392*0.4117)))</f>
        <v/>
      </c>
      <c r="AQ392" s="47" t="str">
        <f aca="false">IF(AN392="","",AO392-AP392)</f>
        <v/>
      </c>
      <c r="AR392" s="50" t="str">
        <f aca="false">IFERROR(IF(AND(AC392="SIM",Y392="REVENDA",LEFT(AG392,5)="ANEXO")*OR(AE392="ANEXO I",AF392="ANEXO II"),VLOOKUP(H392,Dados!G:I,2,0),""),"INSERIR MVA")</f>
        <v/>
      </c>
      <c r="AS392" s="48" t="str">
        <f aca="false">IF(LEFT(AG392,5)="ANEXO",VLOOKUP(AG392,Dados!$X$111:$Z$112,2,0)*(AI392-Q392),"")</f>
        <v/>
      </c>
      <c r="AT392" s="48" t="str">
        <f aca="false">IFERROR(IF(AR392="","",(AI392*AR392)+AI392),"INSERIR MVA")</f>
        <v/>
      </c>
      <c r="AU392" s="48" t="str">
        <f aca="false">IF(AT392="","",IF(AY392=0.04,U392,AS392*AY392))</f>
        <v/>
      </c>
      <c r="AV392" s="47" t="str">
        <f aca="false">IFERROR(IF(AU392="","",(VLOOKUP(AG392,Dados!$X$111:$Z$112,3,0)*AT392*0.17)),"INSERIR MVA")</f>
        <v/>
      </c>
      <c r="AW392" s="47" t="str">
        <f aca="false">IFERROR(IF(AR392="","",AV392-AU392),"")</f>
        <v/>
      </c>
      <c r="AX392" s="51" t="str">
        <f aca="false">IFERROR(IF(AC392="NÃO","",IF(AM392&lt;&gt;"",AM392-W392,IF(AQ392&lt;&gt;"",AQ392-W392,IF(AW392&lt;&gt;"",AW392-W392,"")))),"")</f>
        <v/>
      </c>
      <c r="AY392" s="46" t="str">
        <f aca="false">IFERROR(IF(ISNA(VLOOKUP(R392,Dados!$X$2:$Y$5,2,0)),VLOOKUP(D392,Dados!$X$7:$Y$33,2,0),VLOOKUP(R392,Dados!$X$2:$Y$5,2,0)),"")</f>
        <v/>
      </c>
      <c r="AZ392" s="52" t="str">
        <f aca="false">IF(C392="","",IF(AND(Y392="CONSUMO",AC392="NÃO")*OR(AG392="-",AG392="BIT"),IF(E392&lt;&gt;"",(AI392-(P392+L392-N392+Q392)*AY392)/0.83),""))</f>
        <v/>
      </c>
      <c r="BA392" s="51" t="str">
        <f aca="false">IF(AZ392="","",AZ392*0.17-((P392+L392-N392+Q392)*AY392))</f>
        <v/>
      </c>
      <c r="BB392" s="51" t="str">
        <f aca="false">IF(AND(Y392="CONSUMO",AG392="ANEXO I",AY392&gt;4%),(AI392-(P392+L392-N392+Q392)*0.0514)/0.83*(0.5177)*(0.17)-AI392*0.0514,IF(AND(Y392="CONSUMO",AG392="ANEXO II",AY392&gt;4%),(AI392-(P392+L392-N392+Q392)*0.041)/0.83*(0.3295)*(0.17)-AI392*0.041,IF(AND(Y392="CONSUMO",AG392="ANEXO I",AY392=4%),(AI392-(P392+L392-N392+Q392)*0.04)/0.83*(0.5177)*(0.17)-AI392*0.04,IF(AND(Y392="CONSUMO",AG392="ANEXO II",AY392=4%),(AI392-(P392+L392-N392+Q392)*0.04)/0.83*(0.3295)*(0.17)-AI392*0.04,""))))</f>
        <v/>
      </c>
      <c r="BC392" s="51" t="str">
        <f aca="false">IF(C392="","",IF(AND(Y392="CONSUMO",AC392="SIM")*OR(AG392="-",AG392="BIT"),IF(E392&lt;&gt;"",(AI392-(P392+L392-N392+Q392)*AY392)/0.83),""))</f>
        <v/>
      </c>
      <c r="BD392" s="51" t="str">
        <f aca="false">IF(BC392="","",BC392*0.17)</f>
        <v/>
      </c>
      <c r="BE392" s="51" t="str">
        <f aca="false">IF(I392=6908,0,IF(BC392="","",BD392-((P392+L392-N392+Q392)*AY392)))</f>
        <v/>
      </c>
      <c r="BF392" s="53" t="str">
        <f aca="false">IF(B392="","",IF(OR(B392="",E392="Regime Normal"),0,(AI392-Q392)*VLOOKUP(R392,Dados!$X$98:$Y$108,2,0)))</f>
        <v/>
      </c>
      <c r="BG392" s="54" t="str">
        <f aca="false">IFERROR(VLOOKUP(I392,Dados!$AC$27:$AD$43,2,0),IF(B392="","",IF(D392&lt;&gt;"MT",IF(AND(AC392="SIM",Y392="Revenda"),"2403",IF(AND(AC392="SIM",Y392="Consumo"),"2407",IF(AND(AC392="NÃO",Y392="Revenda"),"2102",IF(AND(AC392="NÃO",Y392="Consumo"),"2556",)))),REPLACE(I392,1,1,1))))</f>
        <v/>
      </c>
    </row>
    <row r="393" customFormat="false" ht="12.8" hidden="false" customHeight="false" outlineLevel="0" collapsed="false">
      <c r="Y393" s="45"/>
      <c r="Z393" s="46" t="str">
        <f aca="false">IF(B393="","",(IFERROR(VLOOKUP(H393,Dados!A$3:B$15000,2,0),"Não Encontrado")))</f>
        <v/>
      </c>
      <c r="AA393" s="46" t="str">
        <f aca="false">IF(B393="","",(IFERROR(VLOOKUP(G393,Dados!C$3:E$15000,3,0),"Não Encontrado")))</f>
        <v/>
      </c>
      <c r="AB393" s="46" t="str">
        <f aca="false">IFERROR(IF(Z393&lt;&gt;"Não Encontrado",Z393,IF(AA393&lt;&gt;"Não Encontrado",AA393,"")),"")</f>
        <v/>
      </c>
      <c r="AC393" s="45" t="str">
        <f aca="false">IF(B393="","",IF(AB393="","NÃO","SIM"))</f>
        <v/>
      </c>
      <c r="AD393" s="45" t="str">
        <f aca="false">IFERROR(VLOOKUP(G393,Dados!$P$3:$R$500,3,0),"")</f>
        <v/>
      </c>
      <c r="AE393" s="45" t="str">
        <f aca="false">IFERROR(VLOOKUP(G393,Dados!$K$3:$L$500,2,0),"")</f>
        <v/>
      </c>
      <c r="AF393" s="45" t="str">
        <f aca="false">IFERROR(VLOOKUP(G393,Dados!$M$3:$N$500,2,0),"")</f>
        <v/>
      </c>
      <c r="AG393" s="45" t="str">
        <f aca="false">IF(F393="","",IF(AND(AD393="",AE393="",AF393=""),"-",IF(AND(AD393="BIT",AE393="",AF393=""),"BIT",IF(AND(AE393="ANEXO I",AD393="",AF393=""),"ANEXO I",IF(AND(AF393="ANEXO II",AD393="",AE393=""),"ANEXO II","Escolher")))))</f>
        <v/>
      </c>
      <c r="AH393" s="45" t="str">
        <f aca="false">IF(AG393&lt;&gt;"Pneus","",IFERROR(VLOOKUP(R393,Dados!$X$2:$Z$5,3,0)*(AI393-Q393),VLOOKUP(D393,Dados!$X$7:$Z$33,3,0)*(AI393-Q393)))</f>
        <v/>
      </c>
      <c r="AI393" s="47" t="str">
        <f aca="false">IF(B393="","",P393+Q393+O393+M393+L393-N393)</f>
        <v/>
      </c>
      <c r="AJ393" s="48" t="str">
        <f aca="false">IFERROR(IF(AND(AC393="SIM",AG393="-",Y393="REVENDA"),(AB393/1+1)*AI393,IF(AND(AC393="SIM",AG393="Pneus",Y393="REVENDA"),(AB393/1+1)*(AI393-AH393),"")),"")</f>
        <v/>
      </c>
      <c r="AK393" s="48" t="str">
        <f aca="false">IF(AJ393="","",AJ393*17%)</f>
        <v/>
      </c>
      <c r="AL393" s="48" t="str">
        <f aca="false">IFERROR(IF(AC393="NÃO","",IF(AK393="","",IF(E393="Simples Nacional",BF393,IF(T393=0.12,U393*0.5833337002,IF(T393=0,AI393*0.07,U393))))),"")</f>
        <v/>
      </c>
      <c r="AM393" s="47" t="str">
        <f aca="false">IFERROR(IF(AC393="NÃO","",IF(OR(AG393="-",AG393="Pneus"),AK393-AL393,"")),"")</f>
        <v/>
      </c>
      <c r="AN393" s="48" t="str">
        <f aca="false">IF(AND(Y393="REVENDA",AC393="SIM",AG393="BIT"),((AB393/1+1)*AI393)*0.4117,"")</f>
        <v/>
      </c>
      <c r="AO393" s="48" t="str">
        <f aca="false">IF(AN393="","",AN393*17%)</f>
        <v/>
      </c>
      <c r="AP393" s="49" t="str">
        <f aca="false">IF(AN393="","",IF(T393=0.12,(U393*0.4117)*0.4117,IF(T393=0,(AI393*0.07)*0.4117,U393*0.4117)))</f>
        <v/>
      </c>
      <c r="AQ393" s="47" t="str">
        <f aca="false">IF(AN393="","",AO393-AP393)</f>
        <v/>
      </c>
      <c r="AR393" s="50" t="str">
        <f aca="false">IFERROR(IF(AND(AC393="SIM",Y393="REVENDA",LEFT(AG393,5)="ANEXO")*OR(AE393="ANEXO I",AF393="ANEXO II"),VLOOKUP(H393,Dados!G:I,2,0),""),"INSERIR MVA")</f>
        <v/>
      </c>
      <c r="AS393" s="48" t="str">
        <f aca="false">IF(LEFT(AG393,5)="ANEXO",VLOOKUP(AG393,Dados!$X$111:$Z$112,2,0)*(AI393-Q393),"")</f>
        <v/>
      </c>
      <c r="AT393" s="48" t="str">
        <f aca="false">IFERROR(IF(AR393="","",(AI393*AR393)+AI393),"INSERIR MVA")</f>
        <v/>
      </c>
      <c r="AU393" s="48" t="str">
        <f aca="false">IF(AT393="","",IF(AY393=0.04,U393,AS393*AY393))</f>
        <v/>
      </c>
      <c r="AV393" s="47" t="str">
        <f aca="false">IFERROR(IF(AU393="","",(VLOOKUP(AG393,Dados!$X$111:$Z$112,3,0)*AT393*0.17)),"INSERIR MVA")</f>
        <v/>
      </c>
      <c r="AW393" s="47" t="str">
        <f aca="false">IFERROR(IF(AR393="","",AV393-AU393),"")</f>
        <v/>
      </c>
      <c r="AX393" s="51" t="str">
        <f aca="false">IFERROR(IF(AC393="NÃO","",IF(AM393&lt;&gt;"",AM393-W393,IF(AQ393&lt;&gt;"",AQ393-W393,IF(AW393&lt;&gt;"",AW393-W393,"")))),"")</f>
        <v/>
      </c>
      <c r="AY393" s="46" t="str">
        <f aca="false">IFERROR(IF(ISNA(VLOOKUP(R393,Dados!$X$2:$Y$5,2,0)),VLOOKUP(D393,Dados!$X$7:$Y$33,2,0),VLOOKUP(R393,Dados!$X$2:$Y$5,2,0)),"")</f>
        <v/>
      </c>
      <c r="AZ393" s="52" t="str">
        <f aca="false">IF(C393="","",IF(AND(Y393="CONSUMO",AC393="NÃO")*OR(AG393="-",AG393="BIT"),IF(E393&lt;&gt;"",(AI393-(P393+L393-N393+Q393)*AY393)/0.83),""))</f>
        <v/>
      </c>
      <c r="BA393" s="51" t="str">
        <f aca="false">IF(AZ393="","",AZ393*0.17-((P393+L393-N393+Q393)*AY393))</f>
        <v/>
      </c>
      <c r="BB393" s="51" t="str">
        <f aca="false">IF(AND(Y393="CONSUMO",AG393="ANEXO I",AY393&gt;4%),(AI393-(P393+L393-N393+Q393)*0.0514)/0.83*(0.5177)*(0.17)-AI393*0.0514,IF(AND(Y393="CONSUMO",AG393="ANEXO II",AY393&gt;4%),(AI393-(P393+L393-N393+Q393)*0.041)/0.83*(0.3295)*(0.17)-AI393*0.041,IF(AND(Y393="CONSUMO",AG393="ANEXO I",AY393=4%),(AI393-(P393+L393-N393+Q393)*0.04)/0.83*(0.5177)*(0.17)-AI393*0.04,IF(AND(Y393="CONSUMO",AG393="ANEXO II",AY393=4%),(AI393-(P393+L393-N393+Q393)*0.04)/0.83*(0.3295)*(0.17)-AI393*0.04,""))))</f>
        <v/>
      </c>
      <c r="BC393" s="51" t="str">
        <f aca="false">IF(C393="","",IF(AND(Y393="CONSUMO",AC393="SIM")*OR(AG393="-",AG393="BIT"),IF(E393&lt;&gt;"",(AI393-(P393+L393-N393+Q393)*AY393)/0.83),""))</f>
        <v/>
      </c>
      <c r="BD393" s="51" t="str">
        <f aca="false">IF(BC393="","",BC393*0.17)</f>
        <v/>
      </c>
      <c r="BE393" s="51" t="str">
        <f aca="false">IF(I393=6908,0,IF(BC393="","",BD393-((P393+L393-N393+Q393)*AY393)))</f>
        <v/>
      </c>
      <c r="BF393" s="53" t="str">
        <f aca="false">IF(B393="","",IF(OR(B393="",E393="Regime Normal"),0,(AI393-Q393)*VLOOKUP(R393,Dados!$X$98:$Y$108,2,0)))</f>
        <v/>
      </c>
      <c r="BG393" s="54" t="str">
        <f aca="false">IFERROR(VLOOKUP(I393,Dados!$AC$27:$AD$43,2,0),IF(B393="","",IF(D393&lt;&gt;"MT",IF(AND(AC393="SIM",Y393="Revenda"),"2403",IF(AND(AC393="SIM",Y393="Consumo"),"2407",IF(AND(AC393="NÃO",Y393="Revenda"),"2102",IF(AND(AC393="NÃO",Y393="Consumo"),"2556",)))),REPLACE(I393,1,1,1))))</f>
        <v/>
      </c>
    </row>
    <row r="394" customFormat="false" ht="12.8" hidden="false" customHeight="false" outlineLevel="0" collapsed="false">
      <c r="Y394" s="45"/>
      <c r="Z394" s="46" t="str">
        <f aca="false">IF(B394="","",(IFERROR(VLOOKUP(H394,Dados!A$3:B$15000,2,0),"Não Encontrado")))</f>
        <v/>
      </c>
      <c r="AA394" s="46" t="str">
        <f aca="false">IF(B394="","",(IFERROR(VLOOKUP(G394,Dados!C$3:E$15000,3,0),"Não Encontrado")))</f>
        <v/>
      </c>
      <c r="AB394" s="46" t="str">
        <f aca="false">IFERROR(IF(Z394&lt;&gt;"Não Encontrado",Z394,IF(AA394&lt;&gt;"Não Encontrado",AA394,"")),"")</f>
        <v/>
      </c>
      <c r="AC394" s="45" t="str">
        <f aca="false">IF(B394="","",IF(AB394="","NÃO","SIM"))</f>
        <v/>
      </c>
      <c r="AD394" s="45" t="str">
        <f aca="false">IFERROR(VLOOKUP(G394,Dados!$P$3:$R$500,3,0),"")</f>
        <v/>
      </c>
      <c r="AE394" s="45" t="str">
        <f aca="false">IFERROR(VLOOKUP(G394,Dados!$K$3:$L$500,2,0),"")</f>
        <v/>
      </c>
      <c r="AF394" s="45" t="str">
        <f aca="false">IFERROR(VLOOKUP(G394,Dados!$M$3:$N$500,2,0),"")</f>
        <v/>
      </c>
      <c r="AG394" s="45" t="str">
        <f aca="false">IF(F394="","",IF(AND(AD394="",AE394="",AF394=""),"-",IF(AND(AD394="BIT",AE394="",AF394=""),"BIT",IF(AND(AE394="ANEXO I",AD394="",AF394=""),"ANEXO I",IF(AND(AF394="ANEXO II",AD394="",AE394=""),"ANEXO II","Escolher")))))</f>
        <v/>
      </c>
      <c r="AH394" s="45" t="str">
        <f aca="false">IF(AG394&lt;&gt;"Pneus","",IFERROR(VLOOKUP(R394,Dados!$X$2:$Z$5,3,0)*(AI394-Q394),VLOOKUP(D394,Dados!$X$7:$Z$33,3,0)*(AI394-Q394)))</f>
        <v/>
      </c>
      <c r="AI394" s="47" t="str">
        <f aca="false">IF(B394="","",P394+Q394+O394+M394+L394-N394)</f>
        <v/>
      </c>
      <c r="AJ394" s="48" t="str">
        <f aca="false">IFERROR(IF(AND(AC394="SIM",AG394="-",Y394="REVENDA"),(AB394/1+1)*AI394,IF(AND(AC394="SIM",AG394="Pneus",Y394="REVENDA"),(AB394/1+1)*(AI394-AH394),"")),"")</f>
        <v/>
      </c>
      <c r="AK394" s="48" t="str">
        <f aca="false">IF(AJ394="","",AJ394*17%)</f>
        <v/>
      </c>
      <c r="AL394" s="48" t="str">
        <f aca="false">IFERROR(IF(AC394="NÃO","",IF(AK394="","",IF(E394="Simples Nacional",BF394,IF(T394=0.12,U394*0.5833337002,IF(T394=0,AI394*0.07,U394))))),"")</f>
        <v/>
      </c>
      <c r="AM394" s="47" t="str">
        <f aca="false">IFERROR(IF(AC394="NÃO","",IF(OR(AG394="-",AG394="Pneus"),AK394-AL394,"")),"")</f>
        <v/>
      </c>
      <c r="AN394" s="48" t="str">
        <f aca="false">IF(AND(Y394="REVENDA",AC394="SIM",AG394="BIT"),((AB394/1+1)*AI394)*0.4117,"")</f>
        <v/>
      </c>
      <c r="AO394" s="48" t="str">
        <f aca="false">IF(AN394="","",AN394*17%)</f>
        <v/>
      </c>
      <c r="AP394" s="49" t="str">
        <f aca="false">IF(AN394="","",IF(T394=0.12,(U394*0.4117)*0.4117,IF(T394=0,(AI394*0.07)*0.4117,U394*0.4117)))</f>
        <v/>
      </c>
      <c r="AQ394" s="47" t="str">
        <f aca="false">IF(AN394="","",AO394-AP394)</f>
        <v/>
      </c>
      <c r="AR394" s="50" t="str">
        <f aca="false">IFERROR(IF(AND(AC394="SIM",Y394="REVENDA",LEFT(AG394,5)="ANEXO")*OR(AE394="ANEXO I",AF394="ANEXO II"),VLOOKUP(H394,Dados!G:I,2,0),""),"INSERIR MVA")</f>
        <v/>
      </c>
      <c r="AS394" s="48" t="str">
        <f aca="false">IF(LEFT(AG394,5)="ANEXO",VLOOKUP(AG394,Dados!$X$111:$Z$112,2,0)*(AI394-Q394),"")</f>
        <v/>
      </c>
      <c r="AT394" s="48" t="str">
        <f aca="false">IFERROR(IF(AR394="","",(AI394*AR394)+AI394),"INSERIR MVA")</f>
        <v/>
      </c>
      <c r="AU394" s="48" t="str">
        <f aca="false">IF(AT394="","",IF(AY394=0.04,U394,AS394*AY394))</f>
        <v/>
      </c>
      <c r="AV394" s="47" t="str">
        <f aca="false">IFERROR(IF(AU394="","",(VLOOKUP(AG394,Dados!$X$111:$Z$112,3,0)*AT394*0.17)),"INSERIR MVA")</f>
        <v/>
      </c>
      <c r="AW394" s="47" t="str">
        <f aca="false">IFERROR(IF(AR394="","",AV394-AU394),"")</f>
        <v/>
      </c>
      <c r="AX394" s="51" t="str">
        <f aca="false">IFERROR(IF(AC394="NÃO","",IF(AM394&lt;&gt;"",AM394-W394,IF(AQ394&lt;&gt;"",AQ394-W394,IF(AW394&lt;&gt;"",AW394-W394,"")))),"")</f>
        <v/>
      </c>
      <c r="AY394" s="46" t="str">
        <f aca="false">IFERROR(IF(ISNA(VLOOKUP(R394,Dados!$X$2:$Y$5,2,0)),VLOOKUP(D394,Dados!$X$7:$Y$33,2,0),VLOOKUP(R394,Dados!$X$2:$Y$5,2,0)),"")</f>
        <v/>
      </c>
      <c r="AZ394" s="52" t="str">
        <f aca="false">IF(C394="","",IF(AND(Y394="CONSUMO",AC394="NÃO")*OR(AG394="-",AG394="BIT"),IF(E394&lt;&gt;"",(AI394-(P394+L394-N394+Q394)*AY394)/0.83),""))</f>
        <v/>
      </c>
      <c r="BA394" s="51" t="str">
        <f aca="false">IF(AZ394="","",AZ394*0.17-((P394+L394-N394+Q394)*AY394))</f>
        <v/>
      </c>
      <c r="BB394" s="51" t="str">
        <f aca="false">IF(AND(Y394="CONSUMO",AG394="ANEXO I",AY394&gt;4%),(AI394-(P394+L394-N394+Q394)*0.0514)/0.83*(0.5177)*(0.17)-AI394*0.0514,IF(AND(Y394="CONSUMO",AG394="ANEXO II",AY394&gt;4%),(AI394-(P394+L394-N394+Q394)*0.041)/0.83*(0.3295)*(0.17)-AI394*0.041,IF(AND(Y394="CONSUMO",AG394="ANEXO I",AY394=4%),(AI394-(P394+L394-N394+Q394)*0.04)/0.83*(0.5177)*(0.17)-AI394*0.04,IF(AND(Y394="CONSUMO",AG394="ANEXO II",AY394=4%),(AI394-(P394+L394-N394+Q394)*0.04)/0.83*(0.3295)*(0.17)-AI394*0.04,""))))</f>
        <v/>
      </c>
      <c r="BC394" s="51" t="str">
        <f aca="false">IF(C394="","",IF(AND(Y394="CONSUMO",AC394="SIM")*OR(AG394="-",AG394="BIT"),IF(E394&lt;&gt;"",(AI394-(P394+L394-N394+Q394)*AY394)/0.83),""))</f>
        <v/>
      </c>
      <c r="BD394" s="51" t="str">
        <f aca="false">IF(BC394="","",BC394*0.17)</f>
        <v/>
      </c>
      <c r="BE394" s="51" t="str">
        <f aca="false">IF(I394=6908,0,IF(BC394="","",BD394-((P394+L394-N394+Q394)*AY394)))</f>
        <v/>
      </c>
      <c r="BF394" s="53" t="str">
        <f aca="false">IF(B394="","",IF(OR(B394="",E394="Regime Normal"),0,(AI394-Q394)*VLOOKUP(R394,Dados!$X$98:$Y$108,2,0)))</f>
        <v/>
      </c>
      <c r="BG394" s="54" t="str">
        <f aca="false">IFERROR(VLOOKUP(I394,Dados!$AC$27:$AD$43,2,0),IF(B394="","",IF(D394&lt;&gt;"MT",IF(AND(AC394="SIM",Y394="Revenda"),"2403",IF(AND(AC394="SIM",Y394="Consumo"),"2407",IF(AND(AC394="NÃO",Y394="Revenda"),"2102",IF(AND(AC394="NÃO",Y394="Consumo"),"2556",)))),REPLACE(I394,1,1,1))))</f>
        <v/>
      </c>
    </row>
    <row r="395" customFormat="false" ht="12.8" hidden="false" customHeight="false" outlineLevel="0" collapsed="false">
      <c r="Y395" s="45"/>
      <c r="Z395" s="46" t="str">
        <f aca="false">IF(B395="","",(IFERROR(VLOOKUP(H395,Dados!A$3:B$15000,2,0),"Não Encontrado")))</f>
        <v/>
      </c>
      <c r="AA395" s="46" t="str">
        <f aca="false">IF(B395="","",(IFERROR(VLOOKUP(G395,Dados!C$3:E$15000,3,0),"Não Encontrado")))</f>
        <v/>
      </c>
      <c r="AB395" s="46" t="str">
        <f aca="false">IFERROR(IF(Z395&lt;&gt;"Não Encontrado",Z395,IF(AA395&lt;&gt;"Não Encontrado",AA395,"")),"")</f>
        <v/>
      </c>
      <c r="AC395" s="45" t="str">
        <f aca="false">IF(B395="","",IF(AB395="","NÃO","SIM"))</f>
        <v/>
      </c>
      <c r="AD395" s="45" t="str">
        <f aca="false">IFERROR(VLOOKUP(G395,Dados!$P$3:$R$500,3,0),"")</f>
        <v/>
      </c>
      <c r="AE395" s="45" t="str">
        <f aca="false">IFERROR(VLOOKUP(G395,Dados!$K$3:$L$500,2,0),"")</f>
        <v/>
      </c>
      <c r="AF395" s="45" t="str">
        <f aca="false">IFERROR(VLOOKUP(G395,Dados!$M$3:$N$500,2,0),"")</f>
        <v/>
      </c>
      <c r="AG395" s="45" t="str">
        <f aca="false">IF(F395="","",IF(AND(AD395="",AE395="",AF395=""),"-",IF(AND(AD395="BIT",AE395="",AF395=""),"BIT",IF(AND(AE395="ANEXO I",AD395="",AF395=""),"ANEXO I",IF(AND(AF395="ANEXO II",AD395="",AE395=""),"ANEXO II","Escolher")))))</f>
        <v/>
      </c>
      <c r="AH395" s="45" t="str">
        <f aca="false">IF(AG395&lt;&gt;"Pneus","",IFERROR(VLOOKUP(R395,Dados!$X$2:$Z$5,3,0)*(AI395-Q395),VLOOKUP(D395,Dados!$X$7:$Z$33,3,0)*(AI395-Q395)))</f>
        <v/>
      </c>
      <c r="AI395" s="47" t="str">
        <f aca="false">IF(B395="","",P395+Q395+O395+M395+L395-N395)</f>
        <v/>
      </c>
      <c r="AJ395" s="48" t="str">
        <f aca="false">IFERROR(IF(AND(AC395="SIM",AG395="-",Y395="REVENDA"),(AB395/1+1)*AI395,IF(AND(AC395="SIM",AG395="Pneus",Y395="REVENDA"),(AB395/1+1)*(AI395-AH395),"")),"")</f>
        <v/>
      </c>
      <c r="AK395" s="48" t="str">
        <f aca="false">IF(AJ395="","",AJ395*17%)</f>
        <v/>
      </c>
      <c r="AL395" s="48" t="str">
        <f aca="false">IFERROR(IF(AC395="NÃO","",IF(AK395="","",IF(E395="Simples Nacional",BF395,IF(T395=0.12,U395*0.5833337002,IF(T395=0,AI395*0.07,U395))))),"")</f>
        <v/>
      </c>
      <c r="AM395" s="47" t="str">
        <f aca="false">IFERROR(IF(AC395="NÃO","",IF(OR(AG395="-",AG395="Pneus"),AK395-AL395,"")),"")</f>
        <v/>
      </c>
      <c r="AN395" s="48" t="str">
        <f aca="false">IF(AND(Y395="REVENDA",AC395="SIM",AG395="BIT"),((AB395/1+1)*AI395)*0.4117,"")</f>
        <v/>
      </c>
      <c r="AO395" s="48" t="str">
        <f aca="false">IF(AN395="","",AN395*17%)</f>
        <v/>
      </c>
      <c r="AP395" s="49" t="str">
        <f aca="false">IF(AN395="","",IF(T395=0.12,(U395*0.4117)*0.4117,IF(T395=0,(AI395*0.07)*0.4117,U395*0.4117)))</f>
        <v/>
      </c>
      <c r="AQ395" s="47" t="str">
        <f aca="false">IF(AN395="","",AO395-AP395)</f>
        <v/>
      </c>
      <c r="AR395" s="50" t="str">
        <f aca="false">IFERROR(IF(AND(AC395="SIM",Y395="REVENDA",LEFT(AG395,5)="ANEXO")*OR(AE395="ANEXO I",AF395="ANEXO II"),VLOOKUP(H395,Dados!G:I,2,0),""),"INSERIR MVA")</f>
        <v/>
      </c>
      <c r="AS395" s="48" t="str">
        <f aca="false">IF(LEFT(AG395,5)="ANEXO",VLOOKUP(AG395,Dados!$X$111:$Z$112,2,0)*(AI395-Q395),"")</f>
        <v/>
      </c>
      <c r="AT395" s="48" t="str">
        <f aca="false">IFERROR(IF(AR395="","",(AI395*AR395)+AI395),"INSERIR MVA")</f>
        <v/>
      </c>
      <c r="AU395" s="48" t="str">
        <f aca="false">IF(AT395="","",IF(AY395=0.04,U395,AS395*AY395))</f>
        <v/>
      </c>
      <c r="AV395" s="47" t="str">
        <f aca="false">IFERROR(IF(AU395="","",(VLOOKUP(AG395,Dados!$X$111:$Z$112,3,0)*AT395*0.17)),"INSERIR MVA")</f>
        <v/>
      </c>
      <c r="AW395" s="47" t="str">
        <f aca="false">IFERROR(IF(AR395="","",AV395-AU395),"")</f>
        <v/>
      </c>
      <c r="AX395" s="51" t="str">
        <f aca="false">IFERROR(IF(AC395="NÃO","",IF(AM395&lt;&gt;"",AM395-W395,IF(AQ395&lt;&gt;"",AQ395-W395,IF(AW395&lt;&gt;"",AW395-W395,"")))),"")</f>
        <v/>
      </c>
      <c r="AY395" s="46" t="str">
        <f aca="false">IFERROR(IF(ISNA(VLOOKUP(R395,Dados!$X$2:$Y$5,2,0)),VLOOKUP(D395,Dados!$X$7:$Y$33,2,0),VLOOKUP(R395,Dados!$X$2:$Y$5,2,0)),"")</f>
        <v/>
      </c>
      <c r="AZ395" s="52" t="str">
        <f aca="false">IF(C395="","",IF(AND(Y395="CONSUMO",AC395="NÃO")*OR(AG395="-",AG395="BIT"),IF(E395&lt;&gt;"",(AI395-(P395+L395-N395+Q395)*AY395)/0.83),""))</f>
        <v/>
      </c>
      <c r="BA395" s="51" t="str">
        <f aca="false">IF(AZ395="","",AZ395*0.17-((P395+L395-N395+Q395)*AY395))</f>
        <v/>
      </c>
      <c r="BB395" s="51" t="str">
        <f aca="false">IF(AND(Y395="CONSUMO",AG395="ANEXO I",AY395&gt;4%),(AI395-(P395+L395-N395+Q395)*0.0514)/0.83*(0.5177)*(0.17)-AI395*0.0514,IF(AND(Y395="CONSUMO",AG395="ANEXO II",AY395&gt;4%),(AI395-(P395+L395-N395+Q395)*0.041)/0.83*(0.3295)*(0.17)-AI395*0.041,IF(AND(Y395="CONSUMO",AG395="ANEXO I",AY395=4%),(AI395-(P395+L395-N395+Q395)*0.04)/0.83*(0.5177)*(0.17)-AI395*0.04,IF(AND(Y395="CONSUMO",AG395="ANEXO II",AY395=4%),(AI395-(P395+L395-N395+Q395)*0.04)/0.83*(0.3295)*(0.17)-AI395*0.04,""))))</f>
        <v/>
      </c>
      <c r="BC395" s="51" t="str">
        <f aca="false">IF(C395="","",IF(AND(Y395="CONSUMO",AC395="SIM")*OR(AG395="-",AG395="BIT"),IF(E395&lt;&gt;"",(AI395-(P395+L395-N395+Q395)*AY395)/0.83),""))</f>
        <v/>
      </c>
      <c r="BD395" s="51" t="str">
        <f aca="false">IF(BC395="","",BC395*0.17)</f>
        <v/>
      </c>
      <c r="BE395" s="51" t="str">
        <f aca="false">IF(I395=6908,0,IF(BC395="","",BD395-((P395+L395-N395+Q395)*AY395)))</f>
        <v/>
      </c>
      <c r="BF395" s="53" t="str">
        <f aca="false">IF(B395="","",IF(OR(B395="",E395="Regime Normal"),0,(AI395-Q395)*VLOOKUP(R395,Dados!$X$98:$Y$108,2,0)))</f>
        <v/>
      </c>
      <c r="BG395" s="54" t="str">
        <f aca="false">IFERROR(VLOOKUP(I395,Dados!$AC$27:$AD$43,2,0),IF(B395="","",IF(D395&lt;&gt;"MT",IF(AND(AC395="SIM",Y395="Revenda"),"2403",IF(AND(AC395="SIM",Y395="Consumo"),"2407",IF(AND(AC395="NÃO",Y395="Revenda"),"2102",IF(AND(AC395="NÃO",Y395="Consumo"),"2556",)))),REPLACE(I395,1,1,1))))</f>
        <v/>
      </c>
    </row>
    <row r="396" customFormat="false" ht="12.8" hidden="false" customHeight="false" outlineLevel="0" collapsed="false">
      <c r="Y396" s="45"/>
      <c r="Z396" s="46" t="str">
        <f aca="false">IF(B396="","",(IFERROR(VLOOKUP(H396,Dados!A$3:B$15000,2,0),"Não Encontrado")))</f>
        <v/>
      </c>
      <c r="AA396" s="46" t="str">
        <f aca="false">IF(B396="","",(IFERROR(VLOOKUP(G396,Dados!C$3:E$15000,3,0),"Não Encontrado")))</f>
        <v/>
      </c>
      <c r="AB396" s="46" t="str">
        <f aca="false">IFERROR(IF(Z396&lt;&gt;"Não Encontrado",Z396,IF(AA396&lt;&gt;"Não Encontrado",AA396,"")),"")</f>
        <v/>
      </c>
      <c r="AC396" s="45" t="str">
        <f aca="false">IF(B396="","",IF(AB396="","NÃO","SIM"))</f>
        <v/>
      </c>
      <c r="AD396" s="45" t="str">
        <f aca="false">IFERROR(VLOOKUP(G396,Dados!$P$3:$R$500,3,0),"")</f>
        <v/>
      </c>
      <c r="AE396" s="45" t="str">
        <f aca="false">IFERROR(VLOOKUP(G396,Dados!$K$3:$L$500,2,0),"")</f>
        <v/>
      </c>
      <c r="AF396" s="45" t="str">
        <f aca="false">IFERROR(VLOOKUP(G396,Dados!$M$3:$N$500,2,0),"")</f>
        <v/>
      </c>
      <c r="AG396" s="45" t="str">
        <f aca="false">IF(F396="","",IF(AND(AD396="",AE396="",AF396=""),"-",IF(AND(AD396="BIT",AE396="",AF396=""),"BIT",IF(AND(AE396="ANEXO I",AD396="",AF396=""),"ANEXO I",IF(AND(AF396="ANEXO II",AD396="",AE396=""),"ANEXO II","Escolher")))))</f>
        <v/>
      </c>
      <c r="AH396" s="45" t="str">
        <f aca="false">IF(AG396&lt;&gt;"Pneus","",IFERROR(VLOOKUP(R396,Dados!$X$2:$Z$5,3,0)*(AI396-Q396),VLOOKUP(D396,Dados!$X$7:$Z$33,3,0)*(AI396-Q396)))</f>
        <v/>
      </c>
      <c r="AI396" s="47" t="str">
        <f aca="false">IF(B396="","",P396+Q396+O396+M396+L396-N396)</f>
        <v/>
      </c>
      <c r="AJ396" s="48" t="str">
        <f aca="false">IFERROR(IF(AND(AC396="SIM",AG396="-",Y396="REVENDA"),(AB396/1+1)*AI396,IF(AND(AC396="SIM",AG396="Pneus",Y396="REVENDA"),(AB396/1+1)*(AI396-AH396),"")),"")</f>
        <v/>
      </c>
      <c r="AK396" s="48" t="str">
        <f aca="false">IF(AJ396="","",AJ396*17%)</f>
        <v/>
      </c>
      <c r="AL396" s="48" t="str">
        <f aca="false">IFERROR(IF(AC396="NÃO","",IF(AK396="","",IF(E396="Simples Nacional",BF396,IF(T396=0.12,U396*0.5833337002,IF(T396=0,AI396*0.07,U396))))),"")</f>
        <v/>
      </c>
      <c r="AM396" s="47" t="str">
        <f aca="false">IFERROR(IF(AC396="NÃO","",IF(OR(AG396="-",AG396="Pneus"),AK396-AL396,"")),"")</f>
        <v/>
      </c>
      <c r="AN396" s="48" t="str">
        <f aca="false">IF(AND(Y396="REVENDA",AC396="SIM",AG396="BIT"),((AB396/1+1)*AI396)*0.4117,"")</f>
        <v/>
      </c>
      <c r="AO396" s="48" t="str">
        <f aca="false">IF(AN396="","",AN396*17%)</f>
        <v/>
      </c>
      <c r="AP396" s="49" t="str">
        <f aca="false">IF(AN396="","",IF(T396=0.12,(U396*0.4117)*0.4117,IF(T396=0,(AI396*0.07)*0.4117,U396*0.4117)))</f>
        <v/>
      </c>
      <c r="AQ396" s="47" t="str">
        <f aca="false">IF(AN396="","",AO396-AP396)</f>
        <v/>
      </c>
      <c r="AR396" s="50" t="str">
        <f aca="false">IFERROR(IF(AND(AC396="SIM",Y396="REVENDA",LEFT(AG396,5)="ANEXO")*OR(AE396="ANEXO I",AF396="ANEXO II"),VLOOKUP(H396,Dados!G:I,2,0),""),"INSERIR MVA")</f>
        <v/>
      </c>
      <c r="AS396" s="48" t="str">
        <f aca="false">IF(LEFT(AG396,5)="ANEXO",VLOOKUP(AG396,Dados!$X$111:$Z$112,2,0)*(AI396-Q396),"")</f>
        <v/>
      </c>
      <c r="AT396" s="48" t="str">
        <f aca="false">IFERROR(IF(AR396="","",(AI396*AR396)+AI396),"INSERIR MVA")</f>
        <v/>
      </c>
      <c r="AU396" s="48" t="str">
        <f aca="false">IF(AT396="","",IF(AY396=0.04,U396,AS396*AY396))</f>
        <v/>
      </c>
      <c r="AV396" s="47" t="str">
        <f aca="false">IFERROR(IF(AU396="","",(VLOOKUP(AG396,Dados!$X$111:$Z$112,3,0)*AT396*0.17)),"INSERIR MVA")</f>
        <v/>
      </c>
      <c r="AW396" s="47" t="str">
        <f aca="false">IFERROR(IF(AR396="","",AV396-AU396),"")</f>
        <v/>
      </c>
      <c r="AX396" s="51" t="str">
        <f aca="false">IFERROR(IF(AC396="NÃO","",IF(AM396&lt;&gt;"",AM396-W396,IF(AQ396&lt;&gt;"",AQ396-W396,IF(AW396&lt;&gt;"",AW396-W396,"")))),"")</f>
        <v/>
      </c>
      <c r="AY396" s="46" t="str">
        <f aca="false">IFERROR(IF(ISNA(VLOOKUP(R396,Dados!$X$2:$Y$5,2,0)),VLOOKUP(D396,Dados!$X$7:$Y$33,2,0),VLOOKUP(R396,Dados!$X$2:$Y$5,2,0)),"")</f>
        <v/>
      </c>
      <c r="AZ396" s="52" t="str">
        <f aca="false">IF(C396="","",IF(AND(Y396="CONSUMO",AC396="NÃO")*OR(AG396="-",AG396="BIT"),IF(E396&lt;&gt;"",(AI396-(P396+L396-N396+Q396)*AY396)/0.83),""))</f>
        <v/>
      </c>
      <c r="BA396" s="51" t="str">
        <f aca="false">IF(AZ396="","",AZ396*0.17-((P396+L396-N396+Q396)*AY396))</f>
        <v/>
      </c>
      <c r="BB396" s="51" t="str">
        <f aca="false">IF(AND(Y396="CONSUMO",AG396="ANEXO I",AY396&gt;4%),(AI396-(P396+L396-N396+Q396)*0.0514)/0.83*(0.5177)*(0.17)-AI396*0.0514,IF(AND(Y396="CONSUMO",AG396="ANEXO II",AY396&gt;4%),(AI396-(P396+L396-N396+Q396)*0.041)/0.83*(0.3295)*(0.17)-AI396*0.041,IF(AND(Y396="CONSUMO",AG396="ANEXO I",AY396=4%),(AI396-(P396+L396-N396+Q396)*0.04)/0.83*(0.5177)*(0.17)-AI396*0.04,IF(AND(Y396="CONSUMO",AG396="ANEXO II",AY396=4%),(AI396-(P396+L396-N396+Q396)*0.04)/0.83*(0.3295)*(0.17)-AI396*0.04,""))))</f>
        <v/>
      </c>
      <c r="BC396" s="51" t="str">
        <f aca="false">IF(C396="","",IF(AND(Y396="CONSUMO",AC396="SIM")*OR(AG396="-",AG396="BIT"),IF(E396&lt;&gt;"",(AI396-(P396+L396-N396+Q396)*AY396)/0.83),""))</f>
        <v/>
      </c>
      <c r="BD396" s="51" t="str">
        <f aca="false">IF(BC396="","",BC396*0.17)</f>
        <v/>
      </c>
      <c r="BE396" s="51" t="str">
        <f aca="false">IF(I396=6908,0,IF(BC396="","",BD396-((P396+L396-N396+Q396)*AY396)))</f>
        <v/>
      </c>
      <c r="BF396" s="53" t="str">
        <f aca="false">IF(B396="","",IF(OR(B396="",E396="Regime Normal"),0,(AI396-Q396)*VLOOKUP(R396,Dados!$X$98:$Y$108,2,0)))</f>
        <v/>
      </c>
      <c r="BG396" s="54" t="str">
        <f aca="false">IFERROR(VLOOKUP(I396,Dados!$AC$27:$AD$43,2,0),IF(B396="","",IF(D396&lt;&gt;"MT",IF(AND(AC396="SIM",Y396="Revenda"),"2403",IF(AND(AC396="SIM",Y396="Consumo"),"2407",IF(AND(AC396="NÃO",Y396="Revenda"),"2102",IF(AND(AC396="NÃO",Y396="Consumo"),"2556",)))),REPLACE(I396,1,1,1))))</f>
        <v/>
      </c>
    </row>
    <row r="397" customFormat="false" ht="12.8" hidden="false" customHeight="false" outlineLevel="0" collapsed="false">
      <c r="Y397" s="45"/>
      <c r="Z397" s="46" t="str">
        <f aca="false">IF(B397="","",(IFERROR(VLOOKUP(H397,Dados!A$3:B$15000,2,0),"Não Encontrado")))</f>
        <v/>
      </c>
      <c r="AA397" s="46" t="str">
        <f aca="false">IF(B397="","",(IFERROR(VLOOKUP(G397,Dados!C$3:E$15000,3,0),"Não Encontrado")))</f>
        <v/>
      </c>
      <c r="AB397" s="46" t="str">
        <f aca="false">IFERROR(IF(Z397&lt;&gt;"Não Encontrado",Z397,IF(AA397&lt;&gt;"Não Encontrado",AA397,"")),"")</f>
        <v/>
      </c>
      <c r="AC397" s="45" t="str">
        <f aca="false">IF(B397="","",IF(AB397="","NÃO","SIM"))</f>
        <v/>
      </c>
      <c r="AD397" s="45" t="str">
        <f aca="false">IFERROR(VLOOKUP(G397,Dados!$P$3:$R$500,3,0),"")</f>
        <v/>
      </c>
      <c r="AE397" s="45" t="str">
        <f aca="false">IFERROR(VLOOKUP(G397,Dados!$K$3:$L$500,2,0),"")</f>
        <v/>
      </c>
      <c r="AF397" s="45" t="str">
        <f aca="false">IFERROR(VLOOKUP(G397,Dados!$M$3:$N$500,2,0),"")</f>
        <v/>
      </c>
      <c r="AG397" s="45" t="str">
        <f aca="false">IF(F397="","",IF(AND(AD397="",AE397="",AF397=""),"-",IF(AND(AD397="BIT",AE397="",AF397=""),"BIT",IF(AND(AE397="ANEXO I",AD397="",AF397=""),"ANEXO I",IF(AND(AF397="ANEXO II",AD397="",AE397=""),"ANEXO II","Escolher")))))</f>
        <v/>
      </c>
      <c r="AH397" s="45" t="str">
        <f aca="false">IF(AG397&lt;&gt;"Pneus","",IFERROR(VLOOKUP(R397,Dados!$X$2:$Z$5,3,0)*(AI397-Q397),VLOOKUP(D397,Dados!$X$7:$Z$33,3,0)*(AI397-Q397)))</f>
        <v/>
      </c>
      <c r="AI397" s="47" t="str">
        <f aca="false">IF(B397="","",P397+Q397+O397+M397+L397-N397)</f>
        <v/>
      </c>
      <c r="AJ397" s="48" t="str">
        <f aca="false">IFERROR(IF(AND(AC397="SIM",AG397="-",Y397="REVENDA"),(AB397/1+1)*AI397,IF(AND(AC397="SIM",AG397="Pneus",Y397="REVENDA"),(AB397/1+1)*(AI397-AH397),"")),"")</f>
        <v/>
      </c>
      <c r="AK397" s="48" t="str">
        <f aca="false">IF(AJ397="","",AJ397*17%)</f>
        <v/>
      </c>
      <c r="AL397" s="48" t="str">
        <f aca="false">IFERROR(IF(AC397="NÃO","",IF(AK397="","",IF(E397="Simples Nacional",BF397,IF(T397=0.12,U397*0.5833337002,IF(T397=0,AI397*0.07,U397))))),"")</f>
        <v/>
      </c>
      <c r="AM397" s="47" t="str">
        <f aca="false">IFERROR(IF(AC397="NÃO","",IF(OR(AG397="-",AG397="Pneus"),AK397-AL397,"")),"")</f>
        <v/>
      </c>
      <c r="AN397" s="48" t="str">
        <f aca="false">IF(AND(Y397="REVENDA",AC397="SIM",AG397="BIT"),((AB397/1+1)*AI397)*0.4117,"")</f>
        <v/>
      </c>
      <c r="AO397" s="48" t="str">
        <f aca="false">IF(AN397="","",AN397*17%)</f>
        <v/>
      </c>
      <c r="AP397" s="49" t="str">
        <f aca="false">IF(AN397="","",IF(T397=0.12,(U397*0.4117)*0.4117,IF(T397=0,(AI397*0.07)*0.4117,U397*0.4117)))</f>
        <v/>
      </c>
      <c r="AQ397" s="47" t="str">
        <f aca="false">IF(AN397="","",AO397-AP397)</f>
        <v/>
      </c>
      <c r="AR397" s="50" t="str">
        <f aca="false">IFERROR(IF(AND(AC397="SIM",Y397="REVENDA",LEFT(AG397,5)="ANEXO")*OR(AE397="ANEXO I",AF397="ANEXO II"),VLOOKUP(H397,Dados!G:I,2,0),""),"INSERIR MVA")</f>
        <v/>
      </c>
      <c r="AS397" s="48" t="str">
        <f aca="false">IF(LEFT(AG397,5)="ANEXO",VLOOKUP(AG397,Dados!$X$111:$Z$112,2,0)*(AI397-Q397),"")</f>
        <v/>
      </c>
      <c r="AT397" s="48" t="str">
        <f aca="false">IFERROR(IF(AR397="","",(AI397*AR397)+AI397),"INSERIR MVA")</f>
        <v/>
      </c>
      <c r="AU397" s="48" t="str">
        <f aca="false">IF(AT397="","",IF(AY397=0.04,U397,AS397*AY397))</f>
        <v/>
      </c>
      <c r="AV397" s="47" t="str">
        <f aca="false">IFERROR(IF(AU397="","",(VLOOKUP(AG397,Dados!$X$111:$Z$112,3,0)*AT397*0.17)),"INSERIR MVA")</f>
        <v/>
      </c>
      <c r="AW397" s="47" t="str">
        <f aca="false">IFERROR(IF(AR397="","",AV397-AU397),"")</f>
        <v/>
      </c>
      <c r="AX397" s="51" t="str">
        <f aca="false">IFERROR(IF(AC397="NÃO","",IF(AM397&lt;&gt;"",AM397-W397,IF(AQ397&lt;&gt;"",AQ397-W397,IF(AW397&lt;&gt;"",AW397-W397,"")))),"")</f>
        <v/>
      </c>
      <c r="AY397" s="46" t="str">
        <f aca="false">IFERROR(IF(ISNA(VLOOKUP(R397,Dados!$X$2:$Y$5,2,0)),VLOOKUP(D397,Dados!$X$7:$Y$33,2,0),VLOOKUP(R397,Dados!$X$2:$Y$5,2,0)),"")</f>
        <v/>
      </c>
      <c r="AZ397" s="52" t="str">
        <f aca="false">IF(C397="","",IF(AND(Y397="CONSUMO",AC397="NÃO")*OR(AG397="-",AG397="BIT"),IF(E397&lt;&gt;"",(AI397-(P397+L397-N397+Q397)*AY397)/0.83),""))</f>
        <v/>
      </c>
      <c r="BA397" s="51" t="str">
        <f aca="false">IF(AZ397="","",AZ397*0.17-((P397+L397-N397+Q397)*AY397))</f>
        <v/>
      </c>
      <c r="BB397" s="51" t="str">
        <f aca="false">IF(AND(Y397="CONSUMO",AG397="ANEXO I",AY397&gt;4%),(AI397-(P397+L397-N397+Q397)*0.0514)/0.83*(0.5177)*(0.17)-AI397*0.0514,IF(AND(Y397="CONSUMO",AG397="ANEXO II",AY397&gt;4%),(AI397-(P397+L397-N397+Q397)*0.041)/0.83*(0.3295)*(0.17)-AI397*0.041,IF(AND(Y397="CONSUMO",AG397="ANEXO I",AY397=4%),(AI397-(P397+L397-N397+Q397)*0.04)/0.83*(0.5177)*(0.17)-AI397*0.04,IF(AND(Y397="CONSUMO",AG397="ANEXO II",AY397=4%),(AI397-(P397+L397-N397+Q397)*0.04)/0.83*(0.3295)*(0.17)-AI397*0.04,""))))</f>
        <v/>
      </c>
      <c r="BC397" s="51" t="str">
        <f aca="false">IF(C397="","",IF(AND(Y397="CONSUMO",AC397="SIM")*OR(AG397="-",AG397="BIT"),IF(E397&lt;&gt;"",(AI397-(P397+L397-N397+Q397)*AY397)/0.83),""))</f>
        <v/>
      </c>
      <c r="BD397" s="51" t="str">
        <f aca="false">IF(BC397="","",BC397*0.17)</f>
        <v/>
      </c>
      <c r="BE397" s="51" t="str">
        <f aca="false">IF(I397=6908,0,IF(BC397="","",BD397-((P397+L397-N397+Q397)*AY397)))</f>
        <v/>
      </c>
      <c r="BF397" s="53" t="str">
        <f aca="false">IF(B397="","",IF(OR(B397="",E397="Regime Normal"),0,(AI397-Q397)*VLOOKUP(R397,Dados!$X$98:$Y$108,2,0)))</f>
        <v/>
      </c>
      <c r="BG397" s="54" t="str">
        <f aca="false">IFERROR(VLOOKUP(I397,Dados!$AC$27:$AD$43,2,0),IF(B397="","",IF(D397&lt;&gt;"MT",IF(AND(AC397="SIM",Y397="Revenda"),"2403",IF(AND(AC397="SIM",Y397="Consumo"),"2407",IF(AND(AC397="NÃO",Y397="Revenda"),"2102",IF(AND(AC397="NÃO",Y397="Consumo"),"2556",)))),REPLACE(I397,1,1,1))))</f>
        <v/>
      </c>
    </row>
    <row r="398" customFormat="false" ht="12.8" hidden="false" customHeight="false" outlineLevel="0" collapsed="false">
      <c r="Y398" s="45"/>
      <c r="Z398" s="46" t="str">
        <f aca="false">IF(B398="","",(IFERROR(VLOOKUP(H398,Dados!A$3:B$15000,2,0),"Não Encontrado")))</f>
        <v/>
      </c>
      <c r="AA398" s="46" t="str">
        <f aca="false">IF(B398="","",(IFERROR(VLOOKUP(G398,Dados!C$3:E$15000,3,0),"Não Encontrado")))</f>
        <v/>
      </c>
      <c r="AB398" s="46" t="str">
        <f aca="false">IFERROR(IF(Z398&lt;&gt;"Não Encontrado",Z398,IF(AA398&lt;&gt;"Não Encontrado",AA398,"")),"")</f>
        <v/>
      </c>
      <c r="AC398" s="45" t="str">
        <f aca="false">IF(B398="","",IF(AB398="","NÃO","SIM"))</f>
        <v/>
      </c>
      <c r="AD398" s="45" t="str">
        <f aca="false">IFERROR(VLOOKUP(G398,Dados!$P$3:$R$500,3,0),"")</f>
        <v/>
      </c>
      <c r="AE398" s="45" t="str">
        <f aca="false">IFERROR(VLOOKUP(G398,Dados!$K$3:$L$500,2,0),"")</f>
        <v/>
      </c>
      <c r="AF398" s="45" t="str">
        <f aca="false">IFERROR(VLOOKUP(G398,Dados!$M$3:$N$500,2,0),"")</f>
        <v/>
      </c>
      <c r="AG398" s="45" t="str">
        <f aca="false">IF(F398="","",IF(AND(AD398="",AE398="",AF398=""),"-",IF(AND(AD398="BIT",AE398="",AF398=""),"BIT",IF(AND(AE398="ANEXO I",AD398="",AF398=""),"ANEXO I",IF(AND(AF398="ANEXO II",AD398="",AE398=""),"ANEXO II","Escolher")))))</f>
        <v/>
      </c>
      <c r="AH398" s="45" t="str">
        <f aca="false">IF(AG398&lt;&gt;"Pneus","",IFERROR(VLOOKUP(R398,Dados!$X$2:$Z$5,3,0)*(AI398-Q398),VLOOKUP(D398,Dados!$X$7:$Z$33,3,0)*(AI398-Q398)))</f>
        <v/>
      </c>
      <c r="AI398" s="47" t="str">
        <f aca="false">IF(B398="","",P398+Q398+O398+M398+L398-N398)</f>
        <v/>
      </c>
      <c r="AJ398" s="48" t="str">
        <f aca="false">IFERROR(IF(AND(AC398="SIM",AG398="-",Y398="REVENDA"),(AB398/1+1)*AI398,IF(AND(AC398="SIM",AG398="Pneus",Y398="REVENDA"),(AB398/1+1)*(AI398-AH398),"")),"")</f>
        <v/>
      </c>
      <c r="AK398" s="48" t="str">
        <f aca="false">IF(AJ398="","",AJ398*17%)</f>
        <v/>
      </c>
      <c r="AL398" s="48" t="str">
        <f aca="false">IFERROR(IF(AC398="NÃO","",IF(AK398="","",IF(E398="Simples Nacional",BF398,IF(T398=0.12,U398*0.5833337002,IF(T398=0,AI398*0.07,U398))))),"")</f>
        <v/>
      </c>
      <c r="AM398" s="47" t="str">
        <f aca="false">IFERROR(IF(AC398="NÃO","",IF(OR(AG398="-",AG398="Pneus"),AK398-AL398,"")),"")</f>
        <v/>
      </c>
      <c r="AN398" s="48" t="str">
        <f aca="false">IF(AND(Y398="REVENDA",AC398="SIM",AG398="BIT"),((AB398/1+1)*AI398)*0.4117,"")</f>
        <v/>
      </c>
      <c r="AO398" s="48" t="str">
        <f aca="false">IF(AN398="","",AN398*17%)</f>
        <v/>
      </c>
      <c r="AP398" s="49" t="str">
        <f aca="false">IF(AN398="","",IF(T398=0.12,(U398*0.4117)*0.4117,IF(T398=0,(AI398*0.07)*0.4117,U398*0.4117)))</f>
        <v/>
      </c>
      <c r="AQ398" s="47" t="str">
        <f aca="false">IF(AN398="","",AO398-AP398)</f>
        <v/>
      </c>
      <c r="AR398" s="50" t="str">
        <f aca="false">IFERROR(IF(AND(AC398="SIM",Y398="REVENDA",LEFT(AG398,5)="ANEXO")*OR(AE398="ANEXO I",AF398="ANEXO II"),VLOOKUP(H398,Dados!G:I,2,0),""),"INSERIR MVA")</f>
        <v/>
      </c>
      <c r="AS398" s="48" t="str">
        <f aca="false">IF(LEFT(AG398,5)="ANEXO",VLOOKUP(AG398,Dados!$X$111:$Z$112,2,0)*(AI398-Q398),"")</f>
        <v/>
      </c>
      <c r="AT398" s="48" t="str">
        <f aca="false">IFERROR(IF(AR398="","",(AI398*AR398)+AI398),"INSERIR MVA")</f>
        <v/>
      </c>
      <c r="AU398" s="48" t="str">
        <f aca="false">IF(AT398="","",IF(AY398=0.04,U398,AS398*AY398))</f>
        <v/>
      </c>
      <c r="AV398" s="47" t="str">
        <f aca="false">IFERROR(IF(AU398="","",(VLOOKUP(AG398,Dados!$X$111:$Z$112,3,0)*AT398*0.17)),"INSERIR MVA")</f>
        <v/>
      </c>
      <c r="AW398" s="47" t="str">
        <f aca="false">IFERROR(IF(AR398="","",AV398-AU398),"")</f>
        <v/>
      </c>
      <c r="AX398" s="51" t="str">
        <f aca="false">IFERROR(IF(AC398="NÃO","",IF(AM398&lt;&gt;"",AM398-W398,IF(AQ398&lt;&gt;"",AQ398-W398,IF(AW398&lt;&gt;"",AW398-W398,"")))),"")</f>
        <v/>
      </c>
      <c r="AY398" s="46" t="str">
        <f aca="false">IFERROR(IF(ISNA(VLOOKUP(R398,Dados!$X$2:$Y$5,2,0)),VLOOKUP(D398,Dados!$X$7:$Y$33,2,0),VLOOKUP(R398,Dados!$X$2:$Y$5,2,0)),"")</f>
        <v/>
      </c>
      <c r="AZ398" s="52" t="str">
        <f aca="false">IF(C398="","",IF(AND(Y398="CONSUMO",AC398="NÃO")*OR(AG398="-",AG398="BIT"),IF(E398&lt;&gt;"",(AI398-(P398+L398-N398+Q398)*AY398)/0.83),""))</f>
        <v/>
      </c>
      <c r="BA398" s="51" t="str">
        <f aca="false">IF(AZ398="","",AZ398*0.17-((P398+L398-N398+Q398)*AY398))</f>
        <v/>
      </c>
      <c r="BB398" s="51" t="str">
        <f aca="false">IF(AND(Y398="CONSUMO",AG398="ANEXO I",AY398&gt;4%),(AI398-(P398+L398-N398+Q398)*0.0514)/0.83*(0.5177)*(0.17)-AI398*0.0514,IF(AND(Y398="CONSUMO",AG398="ANEXO II",AY398&gt;4%),(AI398-(P398+L398-N398+Q398)*0.041)/0.83*(0.3295)*(0.17)-AI398*0.041,IF(AND(Y398="CONSUMO",AG398="ANEXO I",AY398=4%),(AI398-(P398+L398-N398+Q398)*0.04)/0.83*(0.5177)*(0.17)-AI398*0.04,IF(AND(Y398="CONSUMO",AG398="ANEXO II",AY398=4%),(AI398-(P398+L398-N398+Q398)*0.04)/0.83*(0.3295)*(0.17)-AI398*0.04,""))))</f>
        <v/>
      </c>
      <c r="BC398" s="51" t="str">
        <f aca="false">IF(C398="","",IF(AND(Y398="CONSUMO",AC398="SIM")*OR(AG398="-",AG398="BIT"),IF(E398&lt;&gt;"",(AI398-(P398+L398-N398+Q398)*AY398)/0.83),""))</f>
        <v/>
      </c>
      <c r="BD398" s="51" t="str">
        <f aca="false">IF(BC398="","",BC398*0.17)</f>
        <v/>
      </c>
      <c r="BE398" s="51" t="str">
        <f aca="false">IF(I398=6908,0,IF(BC398="","",BD398-((P398+L398-N398+Q398)*AY398)))</f>
        <v/>
      </c>
      <c r="BF398" s="53" t="str">
        <f aca="false">IF(B398="","",IF(OR(B398="",E398="Regime Normal"),0,(AI398-Q398)*VLOOKUP(R398,Dados!$X$98:$Y$108,2,0)))</f>
        <v/>
      </c>
      <c r="BG398" s="54" t="str">
        <f aca="false">IFERROR(VLOOKUP(I398,Dados!$AC$27:$AD$43,2,0),IF(B398="","",IF(D398&lt;&gt;"MT",IF(AND(AC398="SIM",Y398="Revenda"),"2403",IF(AND(AC398="SIM",Y398="Consumo"),"2407",IF(AND(AC398="NÃO",Y398="Revenda"),"2102",IF(AND(AC398="NÃO",Y398="Consumo"),"2556",)))),REPLACE(I398,1,1,1))))</f>
        <v/>
      </c>
    </row>
    <row r="399" customFormat="false" ht="12.8" hidden="false" customHeight="false" outlineLevel="0" collapsed="false">
      <c r="Y399" s="45"/>
      <c r="Z399" s="46" t="str">
        <f aca="false">IF(B399="","",(IFERROR(VLOOKUP(H399,Dados!A$3:B$15000,2,0),"Não Encontrado")))</f>
        <v/>
      </c>
      <c r="AA399" s="46" t="str">
        <f aca="false">IF(B399="","",(IFERROR(VLOOKUP(G399,Dados!C$3:E$15000,3,0),"Não Encontrado")))</f>
        <v/>
      </c>
      <c r="AB399" s="46" t="str">
        <f aca="false">IFERROR(IF(Z399&lt;&gt;"Não Encontrado",Z399,IF(AA399&lt;&gt;"Não Encontrado",AA399,"")),"")</f>
        <v/>
      </c>
      <c r="AC399" s="45" t="str">
        <f aca="false">IF(B399="","",IF(AB399="","NÃO","SIM"))</f>
        <v/>
      </c>
      <c r="AD399" s="45" t="str">
        <f aca="false">IFERROR(VLOOKUP(G399,Dados!$P$3:$R$500,3,0),"")</f>
        <v/>
      </c>
      <c r="AE399" s="45" t="str">
        <f aca="false">IFERROR(VLOOKUP(G399,Dados!$K$3:$L$500,2,0),"")</f>
        <v/>
      </c>
      <c r="AF399" s="45" t="str">
        <f aca="false">IFERROR(VLOOKUP(G399,Dados!$M$3:$N$500,2,0),"")</f>
        <v/>
      </c>
      <c r="AG399" s="45" t="str">
        <f aca="false">IF(F399="","",IF(AND(AD399="",AE399="",AF399=""),"-",IF(AND(AD399="BIT",AE399="",AF399=""),"BIT",IF(AND(AE399="ANEXO I",AD399="",AF399=""),"ANEXO I",IF(AND(AF399="ANEXO II",AD399="",AE399=""),"ANEXO II","Escolher")))))</f>
        <v/>
      </c>
      <c r="AH399" s="45" t="str">
        <f aca="false">IF(AG399&lt;&gt;"Pneus","",IFERROR(VLOOKUP(R399,Dados!$X$2:$Z$5,3,0)*(AI399-Q399),VLOOKUP(D399,Dados!$X$7:$Z$33,3,0)*(AI399-Q399)))</f>
        <v/>
      </c>
      <c r="AI399" s="47" t="str">
        <f aca="false">IF(B399="","",P399+Q399+O399+M399+L399-N399)</f>
        <v/>
      </c>
      <c r="AJ399" s="48" t="str">
        <f aca="false">IFERROR(IF(AND(AC399="SIM",AG399="-",Y399="REVENDA"),(AB399/1+1)*AI399,IF(AND(AC399="SIM",AG399="Pneus",Y399="REVENDA"),(AB399/1+1)*(AI399-AH399),"")),"")</f>
        <v/>
      </c>
      <c r="AK399" s="48" t="str">
        <f aca="false">IF(AJ399="","",AJ399*17%)</f>
        <v/>
      </c>
      <c r="AL399" s="48" t="str">
        <f aca="false">IFERROR(IF(AC399="NÃO","",IF(AK399="","",IF(E399="Simples Nacional",BF399,IF(T399=0.12,U399*0.5833337002,IF(T399=0,AI399*0.07,U399))))),"")</f>
        <v/>
      </c>
      <c r="AM399" s="47" t="str">
        <f aca="false">IFERROR(IF(AC399="NÃO","",IF(OR(AG399="-",AG399="Pneus"),AK399-AL399,"")),"")</f>
        <v/>
      </c>
      <c r="AN399" s="48" t="str">
        <f aca="false">IF(AND(Y399="REVENDA",AC399="SIM",AG399="BIT"),((AB399/1+1)*AI399)*0.4117,"")</f>
        <v/>
      </c>
      <c r="AO399" s="48" t="str">
        <f aca="false">IF(AN399="","",AN399*17%)</f>
        <v/>
      </c>
      <c r="AP399" s="49" t="str">
        <f aca="false">IF(AN399="","",IF(T399=0.12,(U399*0.4117)*0.4117,IF(T399=0,(AI399*0.07)*0.4117,U399*0.4117)))</f>
        <v/>
      </c>
      <c r="AQ399" s="47" t="str">
        <f aca="false">IF(AN399="","",AO399-AP399)</f>
        <v/>
      </c>
      <c r="AR399" s="50" t="str">
        <f aca="false">IFERROR(IF(AND(AC399="SIM",Y399="REVENDA",LEFT(AG399,5)="ANEXO")*OR(AE399="ANEXO I",AF399="ANEXO II"),VLOOKUP(H399,Dados!G:I,2,0),""),"INSERIR MVA")</f>
        <v/>
      </c>
      <c r="AS399" s="48" t="str">
        <f aca="false">IF(LEFT(AG399,5)="ANEXO",VLOOKUP(AG399,Dados!$X$111:$Z$112,2,0)*(AI399-Q399),"")</f>
        <v/>
      </c>
      <c r="AT399" s="48" t="str">
        <f aca="false">IFERROR(IF(AR399="","",(AI399*AR399)+AI399),"INSERIR MVA")</f>
        <v/>
      </c>
      <c r="AU399" s="48" t="str">
        <f aca="false">IF(AT399="","",IF(AY399=0.04,U399,AS399*AY399))</f>
        <v/>
      </c>
      <c r="AV399" s="47" t="str">
        <f aca="false">IFERROR(IF(AU399="","",(VLOOKUP(AG399,Dados!$X$111:$Z$112,3,0)*AT399*0.17)),"INSERIR MVA")</f>
        <v/>
      </c>
      <c r="AW399" s="47" t="str">
        <f aca="false">IFERROR(IF(AR399="","",AV399-AU399),"")</f>
        <v/>
      </c>
      <c r="AX399" s="51" t="str">
        <f aca="false">IFERROR(IF(AC399="NÃO","",IF(AM399&lt;&gt;"",AM399-W399,IF(AQ399&lt;&gt;"",AQ399-W399,IF(AW399&lt;&gt;"",AW399-W399,"")))),"")</f>
        <v/>
      </c>
      <c r="AY399" s="46" t="str">
        <f aca="false">IFERROR(IF(ISNA(VLOOKUP(R399,Dados!$X$2:$Y$5,2,0)),VLOOKUP(D399,Dados!$X$7:$Y$33,2,0),VLOOKUP(R399,Dados!$X$2:$Y$5,2,0)),"")</f>
        <v/>
      </c>
      <c r="AZ399" s="52" t="str">
        <f aca="false">IF(C399="","",IF(AND(Y399="CONSUMO",AC399="NÃO")*OR(AG399="-",AG399="BIT"),IF(E399&lt;&gt;"",(AI399-(P399+L399-N399+Q399)*AY399)/0.83),""))</f>
        <v/>
      </c>
      <c r="BA399" s="51" t="str">
        <f aca="false">IF(AZ399="","",AZ399*0.17-((P399+L399-N399+Q399)*AY399))</f>
        <v/>
      </c>
      <c r="BB399" s="51" t="str">
        <f aca="false">IF(AND(Y399="CONSUMO",AG399="ANEXO I",AY399&gt;4%),(AI399-(P399+L399-N399+Q399)*0.0514)/0.83*(0.5177)*(0.17)-AI399*0.0514,IF(AND(Y399="CONSUMO",AG399="ANEXO II",AY399&gt;4%),(AI399-(P399+L399-N399+Q399)*0.041)/0.83*(0.3295)*(0.17)-AI399*0.041,IF(AND(Y399="CONSUMO",AG399="ANEXO I",AY399=4%),(AI399-(P399+L399-N399+Q399)*0.04)/0.83*(0.5177)*(0.17)-AI399*0.04,IF(AND(Y399="CONSUMO",AG399="ANEXO II",AY399=4%),(AI399-(P399+L399-N399+Q399)*0.04)/0.83*(0.3295)*(0.17)-AI399*0.04,""))))</f>
        <v/>
      </c>
      <c r="BC399" s="51" t="str">
        <f aca="false">IF(C399="","",IF(AND(Y399="CONSUMO",AC399="SIM")*OR(AG399="-",AG399="BIT"),IF(E399&lt;&gt;"",(AI399-(P399+L399-N399+Q399)*AY399)/0.83),""))</f>
        <v/>
      </c>
      <c r="BD399" s="51" t="str">
        <f aca="false">IF(BC399="","",BC399*0.17)</f>
        <v/>
      </c>
      <c r="BE399" s="51" t="str">
        <f aca="false">IF(I399=6908,0,IF(BC399="","",BD399-((P399+L399-N399+Q399)*AY399)))</f>
        <v/>
      </c>
      <c r="BF399" s="53" t="str">
        <f aca="false">IF(B399="","",IF(OR(B399="",E399="Regime Normal"),0,(AI399-Q399)*VLOOKUP(R399,Dados!$X$98:$Y$108,2,0)))</f>
        <v/>
      </c>
      <c r="BG399" s="54" t="str">
        <f aca="false">IFERROR(VLOOKUP(I399,Dados!$AC$27:$AD$43,2,0),IF(B399="","",IF(D399&lt;&gt;"MT",IF(AND(AC399="SIM",Y399="Revenda"),"2403",IF(AND(AC399="SIM",Y399="Consumo"),"2407",IF(AND(AC399="NÃO",Y399="Revenda"),"2102",IF(AND(AC399="NÃO",Y399="Consumo"),"2556",)))),REPLACE(I399,1,1,1))))</f>
        <v/>
      </c>
    </row>
    <row r="400" customFormat="false" ht="12.8" hidden="false" customHeight="false" outlineLevel="0" collapsed="false">
      <c r="Y400" s="45"/>
      <c r="Z400" s="46" t="str">
        <f aca="false">IF(B400="","",(IFERROR(VLOOKUP(H400,Dados!A$3:B$15000,2,0),"Não Encontrado")))</f>
        <v/>
      </c>
      <c r="AA400" s="46" t="str">
        <f aca="false">IF(B400="","",(IFERROR(VLOOKUP(G400,Dados!C$3:E$15000,3,0),"Não Encontrado")))</f>
        <v/>
      </c>
      <c r="AB400" s="46" t="str">
        <f aca="false">IFERROR(IF(Z400&lt;&gt;"Não Encontrado",Z400,IF(AA400&lt;&gt;"Não Encontrado",AA400,"")),"")</f>
        <v/>
      </c>
      <c r="AC400" s="45" t="str">
        <f aca="false">IF(B400="","",IF(AB400="","NÃO","SIM"))</f>
        <v/>
      </c>
      <c r="AD400" s="45" t="str">
        <f aca="false">IFERROR(VLOOKUP(G400,Dados!$P$3:$R$500,3,0),"")</f>
        <v/>
      </c>
      <c r="AE400" s="45" t="str">
        <f aca="false">IFERROR(VLOOKUP(G400,Dados!$K$3:$L$500,2,0),"")</f>
        <v/>
      </c>
      <c r="AF400" s="45" t="str">
        <f aca="false">IFERROR(VLOOKUP(G400,Dados!$M$3:$N$500,2,0),"")</f>
        <v/>
      </c>
      <c r="AG400" s="45" t="str">
        <f aca="false">IF(F400="","",IF(AND(AD400="",AE400="",AF400=""),"-",IF(AND(AD400="BIT",AE400="",AF400=""),"BIT",IF(AND(AE400="ANEXO I",AD400="",AF400=""),"ANEXO I",IF(AND(AF400="ANEXO II",AD400="",AE400=""),"ANEXO II","Escolher")))))</f>
        <v/>
      </c>
      <c r="AH400" s="45" t="str">
        <f aca="false">IF(AG400&lt;&gt;"Pneus","",IFERROR(VLOOKUP(R400,Dados!$X$2:$Z$5,3,0)*(AI400-Q400),VLOOKUP(D400,Dados!$X$7:$Z$33,3,0)*(AI400-Q400)))</f>
        <v/>
      </c>
      <c r="AI400" s="47" t="str">
        <f aca="false">IF(B400="","",P400+Q400+O400+M400+L400-N400)</f>
        <v/>
      </c>
      <c r="AJ400" s="48" t="str">
        <f aca="false">IFERROR(IF(AND(AC400="SIM",AG400="-",Y400="REVENDA"),(AB400/1+1)*AI400,IF(AND(AC400="SIM",AG400="Pneus",Y400="REVENDA"),(AB400/1+1)*(AI400-AH400),"")),"")</f>
        <v/>
      </c>
      <c r="AK400" s="48" t="str">
        <f aca="false">IF(AJ400="","",AJ400*17%)</f>
        <v/>
      </c>
      <c r="AL400" s="48" t="str">
        <f aca="false">IFERROR(IF(AC400="NÃO","",IF(AK400="","",IF(E400="Simples Nacional",BF400,IF(T400=0.12,U400*0.5833337002,IF(T400=0,AI400*0.07,U400))))),"")</f>
        <v/>
      </c>
      <c r="AM400" s="47" t="str">
        <f aca="false">IFERROR(IF(AC400="NÃO","",IF(OR(AG400="-",AG400="Pneus"),AK400-AL400,"")),"")</f>
        <v/>
      </c>
      <c r="AN400" s="48" t="str">
        <f aca="false">IF(AND(Y400="REVENDA",AC400="SIM",AG400="BIT"),((AB400/1+1)*AI400)*0.4117,"")</f>
        <v/>
      </c>
      <c r="AO400" s="48" t="str">
        <f aca="false">IF(AN400="","",AN400*17%)</f>
        <v/>
      </c>
      <c r="AP400" s="49" t="str">
        <f aca="false">IF(AN400="","",IF(T400=0.12,(U400*0.4117)*0.4117,IF(T400=0,(AI400*0.07)*0.4117,U400*0.4117)))</f>
        <v/>
      </c>
      <c r="AQ400" s="47" t="str">
        <f aca="false">IF(AN400="","",AO400-AP400)</f>
        <v/>
      </c>
      <c r="AR400" s="50" t="str">
        <f aca="false">IFERROR(IF(AND(AC400="SIM",Y400="REVENDA",LEFT(AG400,5)="ANEXO")*OR(AE400="ANEXO I",AF400="ANEXO II"),VLOOKUP(H400,Dados!G:I,2,0),""),"INSERIR MVA")</f>
        <v/>
      </c>
      <c r="AS400" s="48" t="str">
        <f aca="false">IF(LEFT(AG400,5)="ANEXO",VLOOKUP(AG400,Dados!$X$111:$Z$112,2,0)*(AI400-Q400),"")</f>
        <v/>
      </c>
      <c r="AT400" s="48" t="str">
        <f aca="false">IFERROR(IF(AR400="","",(AI400*AR400)+AI400),"INSERIR MVA")</f>
        <v/>
      </c>
      <c r="AU400" s="48" t="str">
        <f aca="false">IF(AT400="","",IF(AY400=0.04,U400,AS400*AY400))</f>
        <v/>
      </c>
      <c r="AV400" s="47" t="str">
        <f aca="false">IFERROR(IF(AU400="","",(VLOOKUP(AG400,Dados!$X$111:$Z$112,3,0)*AT400*0.17)),"INSERIR MVA")</f>
        <v/>
      </c>
      <c r="AW400" s="47" t="str">
        <f aca="false">IFERROR(IF(AR400="","",AV400-AU400),"")</f>
        <v/>
      </c>
      <c r="AX400" s="51" t="str">
        <f aca="false">IFERROR(IF(AC400="NÃO","",IF(AM400&lt;&gt;"",AM400-W400,IF(AQ400&lt;&gt;"",AQ400-W400,IF(AW400&lt;&gt;"",AW400-W400,"")))),"")</f>
        <v/>
      </c>
      <c r="AY400" s="46" t="str">
        <f aca="false">IFERROR(IF(ISNA(VLOOKUP(R400,Dados!$X$2:$Y$5,2,0)),VLOOKUP(D400,Dados!$X$7:$Y$33,2,0),VLOOKUP(R400,Dados!$X$2:$Y$5,2,0)),"")</f>
        <v/>
      </c>
      <c r="AZ400" s="52" t="str">
        <f aca="false">IF(C400="","",IF(AND(Y400="CONSUMO",AC400="NÃO")*OR(AG400="-",AG400="BIT"),IF(E400&lt;&gt;"",(AI400-(P400+L400-N400+Q400)*AY400)/0.83),""))</f>
        <v/>
      </c>
      <c r="BA400" s="51" t="str">
        <f aca="false">IF(AZ400="","",AZ400*0.17-((P400+L400-N400+Q400)*AY400))</f>
        <v/>
      </c>
      <c r="BB400" s="51" t="str">
        <f aca="false">IF(AND(Y400="CONSUMO",AG400="ANEXO I",AY400&gt;4%),(AI400-(P400+L400-N400+Q400)*0.0514)/0.83*(0.5177)*(0.17)-AI400*0.0514,IF(AND(Y400="CONSUMO",AG400="ANEXO II",AY400&gt;4%),(AI400-(P400+L400-N400+Q400)*0.041)/0.83*(0.3295)*(0.17)-AI400*0.041,IF(AND(Y400="CONSUMO",AG400="ANEXO I",AY400=4%),(AI400-(P400+L400-N400+Q400)*0.04)/0.83*(0.5177)*(0.17)-AI400*0.04,IF(AND(Y400="CONSUMO",AG400="ANEXO II",AY400=4%),(AI400-(P400+L400-N400+Q400)*0.04)/0.83*(0.3295)*(0.17)-AI400*0.04,""))))</f>
        <v/>
      </c>
      <c r="BC400" s="51" t="str">
        <f aca="false">IF(C400="","",IF(AND(Y400="CONSUMO",AC400="SIM")*OR(AG400="-",AG400="BIT"),IF(E400&lt;&gt;"",(AI400-(P400+L400-N400+Q400)*AY400)/0.83),""))</f>
        <v/>
      </c>
      <c r="BD400" s="51" t="str">
        <f aca="false">IF(BC400="","",BC400*0.17)</f>
        <v/>
      </c>
      <c r="BE400" s="51" t="str">
        <f aca="false">IF(I400=6908,0,IF(BC400="","",BD400-((P400+L400-N400+Q400)*AY400)))</f>
        <v/>
      </c>
      <c r="BF400" s="53" t="str">
        <f aca="false">IF(B400="","",IF(OR(B400="",E400="Regime Normal"),0,(AI400-Q400)*VLOOKUP(R400,Dados!$X$98:$Y$108,2,0)))</f>
        <v/>
      </c>
      <c r="BG400" s="54" t="str">
        <f aca="false">IFERROR(VLOOKUP(I400,Dados!$AC$27:$AD$43,2,0),IF(B400="","",IF(D400&lt;&gt;"MT",IF(AND(AC400="SIM",Y400="Revenda"),"2403",IF(AND(AC400="SIM",Y400="Consumo"),"2407",IF(AND(AC400="NÃO",Y400="Revenda"),"2102",IF(AND(AC400="NÃO",Y400="Consumo"),"2556",)))),REPLACE(I400,1,1,1))))</f>
        <v/>
      </c>
    </row>
    <row r="401" customFormat="false" ht="12.8" hidden="false" customHeight="false" outlineLevel="0" collapsed="false">
      <c r="Y401" s="45"/>
      <c r="Z401" s="46" t="str">
        <f aca="false">IF(B401="","",(IFERROR(VLOOKUP(H401,Dados!A$3:B$15000,2,0),"Não Encontrado")))</f>
        <v/>
      </c>
      <c r="AA401" s="46" t="str">
        <f aca="false">IF(B401="","",(IFERROR(VLOOKUP(G401,Dados!C$3:E$15000,3,0),"Não Encontrado")))</f>
        <v/>
      </c>
      <c r="AB401" s="46" t="str">
        <f aca="false">IFERROR(IF(Z401&lt;&gt;"Não Encontrado",Z401,IF(AA401&lt;&gt;"Não Encontrado",AA401,"")),"")</f>
        <v/>
      </c>
      <c r="AC401" s="45" t="str">
        <f aca="false">IF(B401="","",IF(AB401="","NÃO","SIM"))</f>
        <v/>
      </c>
      <c r="AD401" s="45" t="str">
        <f aca="false">IFERROR(VLOOKUP(G401,Dados!$P$3:$R$500,3,0),"")</f>
        <v/>
      </c>
      <c r="AE401" s="45" t="str">
        <f aca="false">IFERROR(VLOOKUP(G401,Dados!$K$3:$L$500,2,0),"")</f>
        <v/>
      </c>
      <c r="AF401" s="45" t="str">
        <f aca="false">IFERROR(VLOOKUP(G401,Dados!$M$3:$N$500,2,0),"")</f>
        <v/>
      </c>
      <c r="AG401" s="45" t="str">
        <f aca="false">IF(F401="","",IF(AND(AD401="",AE401="",AF401=""),"-",IF(AND(AD401="BIT",AE401="",AF401=""),"BIT",IF(AND(AE401="ANEXO I",AD401="",AF401=""),"ANEXO I",IF(AND(AF401="ANEXO II",AD401="",AE401=""),"ANEXO II","Escolher")))))</f>
        <v/>
      </c>
      <c r="AH401" s="45" t="str">
        <f aca="false">IF(AG401&lt;&gt;"Pneus","",IFERROR(VLOOKUP(R401,Dados!$X$2:$Z$5,3,0)*(AI401-Q401),VLOOKUP(D401,Dados!$X$7:$Z$33,3,0)*(AI401-Q401)))</f>
        <v/>
      </c>
      <c r="AI401" s="47" t="str">
        <f aca="false">IF(B401="","",P401+Q401+O401+M401+L401-N401)</f>
        <v/>
      </c>
      <c r="AJ401" s="48" t="str">
        <f aca="false">IFERROR(IF(AND(AC401="SIM",AG401="-",Y401="REVENDA"),(AB401/1+1)*AI401,IF(AND(AC401="SIM",AG401="Pneus",Y401="REVENDA"),(AB401/1+1)*(AI401-AH401),"")),"")</f>
        <v/>
      </c>
      <c r="AK401" s="48" t="str">
        <f aca="false">IF(AJ401="","",AJ401*17%)</f>
        <v/>
      </c>
      <c r="AL401" s="48" t="str">
        <f aca="false">IFERROR(IF(AC401="NÃO","",IF(AK401="","",IF(E401="Simples Nacional",BF401,IF(T401=0.12,U401*0.5833337002,IF(T401=0,AI401*0.07,U401))))),"")</f>
        <v/>
      </c>
      <c r="AM401" s="47" t="str">
        <f aca="false">IFERROR(IF(AC401="NÃO","",IF(OR(AG401="-",AG401="Pneus"),AK401-AL401,"")),"")</f>
        <v/>
      </c>
      <c r="AN401" s="48" t="str">
        <f aca="false">IF(AND(Y401="REVENDA",AC401="SIM",AG401="BIT"),((AB401/1+1)*AI401)*0.4117,"")</f>
        <v/>
      </c>
      <c r="AO401" s="48" t="str">
        <f aca="false">IF(AN401="","",AN401*17%)</f>
        <v/>
      </c>
      <c r="AP401" s="49" t="str">
        <f aca="false">IF(AN401="","",IF(T401=0.12,(U401*0.4117)*0.4117,IF(T401=0,(AI401*0.07)*0.4117,U401*0.4117)))</f>
        <v/>
      </c>
      <c r="AQ401" s="47" t="str">
        <f aca="false">IF(AN401="","",AO401-AP401)</f>
        <v/>
      </c>
      <c r="AR401" s="50" t="str">
        <f aca="false">IFERROR(IF(AND(AC401="SIM",Y401="REVENDA",LEFT(AG401,5)="ANEXO")*OR(AE401="ANEXO I",AF401="ANEXO II"),VLOOKUP(H401,Dados!G:I,2,0),""),"INSERIR MVA")</f>
        <v/>
      </c>
      <c r="AS401" s="48" t="str">
        <f aca="false">IF(LEFT(AG401,5)="ANEXO",VLOOKUP(AG401,Dados!$X$111:$Z$112,2,0)*(AI401-Q401),"")</f>
        <v/>
      </c>
      <c r="AT401" s="48" t="str">
        <f aca="false">IFERROR(IF(AR401="","",(AI401*AR401)+AI401),"INSERIR MVA")</f>
        <v/>
      </c>
      <c r="AU401" s="48" t="str">
        <f aca="false">IF(AT401="","",IF(AY401=0.04,U401,AS401*AY401))</f>
        <v/>
      </c>
      <c r="AV401" s="47" t="str">
        <f aca="false">IFERROR(IF(AU401="","",(VLOOKUP(AG401,Dados!$X$111:$Z$112,3,0)*AT401*0.17)),"INSERIR MVA")</f>
        <v/>
      </c>
      <c r="AW401" s="47" t="str">
        <f aca="false">IFERROR(IF(AR401="","",AV401-AU401),"")</f>
        <v/>
      </c>
      <c r="AX401" s="51" t="str">
        <f aca="false">IFERROR(IF(AC401="NÃO","",IF(AM401&lt;&gt;"",AM401-W401,IF(AQ401&lt;&gt;"",AQ401-W401,IF(AW401&lt;&gt;"",AW401-W401,"")))),"")</f>
        <v/>
      </c>
      <c r="AY401" s="46" t="str">
        <f aca="false">IFERROR(IF(ISNA(VLOOKUP(R401,Dados!$X$2:$Y$5,2,0)),VLOOKUP(D401,Dados!$X$7:$Y$33,2,0),VLOOKUP(R401,Dados!$X$2:$Y$5,2,0)),"")</f>
        <v/>
      </c>
      <c r="AZ401" s="52" t="str">
        <f aca="false">IF(C401="","",IF(AND(Y401="CONSUMO",AC401="NÃO")*OR(AG401="-",AG401="BIT"),IF(E401&lt;&gt;"",(AI401-(P401+L401-N401+Q401)*AY401)/0.83),""))</f>
        <v/>
      </c>
      <c r="BA401" s="51" t="str">
        <f aca="false">IF(AZ401="","",AZ401*0.17-((P401+L401-N401+Q401)*AY401))</f>
        <v/>
      </c>
      <c r="BB401" s="51" t="str">
        <f aca="false">IF(AND(Y401="CONSUMO",AG401="ANEXO I",AY401&gt;4%),(AI401-(P401+L401-N401+Q401)*0.0514)/0.83*(0.5177)*(0.17)-AI401*0.0514,IF(AND(Y401="CONSUMO",AG401="ANEXO II",AY401&gt;4%),(AI401-(P401+L401-N401+Q401)*0.041)/0.83*(0.3295)*(0.17)-AI401*0.041,IF(AND(Y401="CONSUMO",AG401="ANEXO I",AY401=4%),(AI401-(P401+L401-N401+Q401)*0.04)/0.83*(0.5177)*(0.17)-AI401*0.04,IF(AND(Y401="CONSUMO",AG401="ANEXO II",AY401=4%),(AI401-(P401+L401-N401+Q401)*0.04)/0.83*(0.3295)*(0.17)-AI401*0.04,""))))</f>
        <v/>
      </c>
      <c r="BC401" s="51" t="str">
        <f aca="false">IF(C401="","",IF(AND(Y401="CONSUMO",AC401="SIM")*OR(AG401="-",AG401="BIT"),IF(E401&lt;&gt;"",(AI401-(P401+L401-N401+Q401)*AY401)/0.83),""))</f>
        <v/>
      </c>
      <c r="BD401" s="51" t="str">
        <f aca="false">IF(BC401="","",BC401*0.17)</f>
        <v/>
      </c>
      <c r="BE401" s="51" t="str">
        <f aca="false">IF(I401=6908,0,IF(BC401="","",BD401-((P401+L401-N401+Q401)*AY401)))</f>
        <v/>
      </c>
      <c r="BF401" s="53" t="str">
        <f aca="false">IF(B401="","",IF(OR(B401="",E401="Regime Normal"),0,(AI401-Q401)*VLOOKUP(R401,Dados!$X$98:$Y$108,2,0)))</f>
        <v/>
      </c>
      <c r="BG401" s="54" t="str">
        <f aca="false">IFERROR(VLOOKUP(I401,Dados!$AC$27:$AD$43,2,0),IF(B401="","",IF(D401&lt;&gt;"MT",IF(AND(AC401="SIM",Y401="Revenda"),"2403",IF(AND(AC401="SIM",Y401="Consumo"),"2407",IF(AND(AC401="NÃO",Y401="Revenda"),"2102",IF(AND(AC401="NÃO",Y401="Consumo"),"2556",)))),REPLACE(I401,1,1,1))))</f>
        <v/>
      </c>
    </row>
    <row r="402" customFormat="false" ht="12.8" hidden="false" customHeight="true" outlineLevel="0" collapsed="false">
      <c r="Y402" s="45"/>
      <c r="Z402" s="46" t="str">
        <f aca="false">IF(B402="","",(IFERROR(VLOOKUP(H402,Dados!A$3:B$15000,2,0),"Não Encontrado")))</f>
        <v/>
      </c>
      <c r="AA402" s="46" t="str">
        <f aca="false">IF(B402="","",(IFERROR(VLOOKUP(G402,Dados!C$3:E$15000,3,0),"Não Encontrado")))</f>
        <v/>
      </c>
      <c r="AB402" s="46" t="str">
        <f aca="false">IFERROR(IF(Z402&lt;&gt;"Não Encontrado",Z402,IF(AA402&lt;&gt;"Não Encontrado",AA402,"")),"")</f>
        <v/>
      </c>
      <c r="AC402" s="45" t="str">
        <f aca="false">IF(B402="","",IF(AB402="","NÃO","SIM"))</f>
        <v/>
      </c>
      <c r="AD402" s="45" t="str">
        <f aca="false">IFERROR(VLOOKUP(G402,Dados!$P$3:$R$500,3,0),"")</f>
        <v/>
      </c>
      <c r="AE402" s="45" t="str">
        <f aca="false">IFERROR(VLOOKUP(G402,Dados!$K$3:$L$500,2,0),"")</f>
        <v/>
      </c>
      <c r="AF402" s="45" t="str">
        <f aca="false">IFERROR(VLOOKUP(G402,Dados!$M$3:$N$500,2,0),"")</f>
        <v/>
      </c>
      <c r="AG402" s="45" t="str">
        <f aca="false">IF(F402="","",IF(AND(AD402="",AE402="",AF402=""),"-",IF(AND(AD402="BIT",AE402="",AF402=""),"BIT",IF(AND(AE402="ANEXO I",AD402="",AF402=""),"ANEXO I",IF(AND(AF402="ANEXO II",AD402="",AE402=""),"ANEXO II","Escolher")))))</f>
        <v/>
      </c>
      <c r="AH402" s="45" t="str">
        <f aca="false">IF(AG402&lt;&gt;"Pneus","",IFERROR(VLOOKUP(R402,Dados!$X$2:$Z$5,3,0)*(AI402-Q402),VLOOKUP(D402,Dados!$X$7:$Z$33,3,0)*(AI402-Q402)))</f>
        <v/>
      </c>
      <c r="AI402" s="47" t="str">
        <f aca="false">IF(B402="","",P402+Q402+O402+M402+L402-N402)</f>
        <v/>
      </c>
      <c r="AJ402" s="48" t="str">
        <f aca="false">IFERROR(IF(AND(AC402="SIM",AG402="-",Y402="REVENDA"),(AB402/1+1)*AI402,IF(AND(AC402="SIM",AG402="Pneus",Y402="REVENDA"),(AB402/1+1)*(AI402-AH402),"")),"")</f>
        <v/>
      </c>
      <c r="AK402" s="48" t="str">
        <f aca="false">IF(AJ402="","",AJ402*17%)</f>
        <v/>
      </c>
      <c r="AL402" s="48" t="str">
        <f aca="false">IFERROR(IF(AC402="NÃO","",IF(AK402="","",IF(E402="Simples Nacional",BF402,IF(T402=0.12,U402*0.5833337002,IF(T402=0,AI402*0.07,U402))))),"")</f>
        <v/>
      </c>
      <c r="AM402" s="47" t="str">
        <f aca="false">IFERROR(IF(AC402="NÃO","",IF(OR(AG402="-",AG402="Pneus"),AK402-AL402,"")),"")</f>
        <v/>
      </c>
      <c r="AN402" s="48" t="str">
        <f aca="false">IF(AND(Y402="REVENDA",AC402="SIM",AG402="BIT"),((AB402/1+1)*AI402)*0.4117,"")</f>
        <v/>
      </c>
      <c r="AO402" s="48" t="str">
        <f aca="false">IF(AN402="","",AN402*17%)</f>
        <v/>
      </c>
      <c r="AP402" s="49" t="str">
        <f aca="false">IF(AN402="","",IF(T402=0.12,(U402*0.4117)*0.4117,IF(T402=0,(AI402*0.07)*0.4117,U402*0.4117)))</f>
        <v/>
      </c>
      <c r="AQ402" s="47" t="str">
        <f aca="false">IF(AN402="","",AO402-AP402)</f>
        <v/>
      </c>
      <c r="AR402" s="50" t="str">
        <f aca="false">IFERROR(IF(AND(AC402="SIM",Y402="REVENDA",LEFT(AG402,5)="ANEXO")*OR(AE402="ANEXO I",AF402="ANEXO II"),VLOOKUP(H402,Dados!G:I,2,0),""),"INSERIR MVA")</f>
        <v/>
      </c>
      <c r="AS402" s="48" t="str">
        <f aca="false">IF(LEFT(AG402,5)="ANEXO",VLOOKUP(AG402,Dados!$X$111:$Z$112,2,0)*(AI402-Q402),"")</f>
        <v/>
      </c>
      <c r="AT402" s="48" t="str">
        <f aca="false">IFERROR(IF(AR402="","",(AI402*AR402)+AI402),"INSERIR MVA")</f>
        <v/>
      </c>
      <c r="AU402" s="48" t="str">
        <f aca="false">IF(AT402="","",IF(AY402=0.04,U402,AS402*AY402))</f>
        <v/>
      </c>
      <c r="AV402" s="47" t="str">
        <f aca="false">IFERROR(IF(AU402="","",(VLOOKUP(AG402,Dados!$X$111:$Z$112,3,0)*AT402*0.17)),"INSERIR MVA")</f>
        <v/>
      </c>
      <c r="AW402" s="47" t="str">
        <f aca="false">IFERROR(IF(AR402="","",AV402-AU402),"")</f>
        <v/>
      </c>
      <c r="AX402" s="51" t="str">
        <f aca="false">IFERROR(IF(AC402="NÃO","",IF(AM402&lt;&gt;"",AM402-W402,IF(AQ402&lt;&gt;"",AQ402-W402,IF(AW402&lt;&gt;"",AW402-W402,"")))),"")</f>
        <v/>
      </c>
      <c r="AY402" s="46" t="str">
        <f aca="false">IFERROR(IF(ISNA(VLOOKUP(R402,Dados!$X$2:$Y$5,2,0)),VLOOKUP(D402,Dados!$X$7:$Y$33,2,0),VLOOKUP(R402,Dados!$X$2:$Y$5,2,0)),"")</f>
        <v/>
      </c>
      <c r="AZ402" s="52" t="str">
        <f aca="false">IF(C402="","",IF(AND(Y402="CONSUMO",AC402="NÃO")*OR(AG402="-",AG402="BIT"),IF(E402&lt;&gt;"",(AI402-(P402+L402-N402+Q402)*AY402)/0.83),""))</f>
        <v/>
      </c>
      <c r="BA402" s="51" t="str">
        <f aca="false">IF(AZ402="","",AZ402*0.17-((P402+L402-N402+Q402)*AY402))</f>
        <v/>
      </c>
      <c r="BB402" s="51" t="str">
        <f aca="false">IF(AND(Y402="CONSUMO",AG402="ANEXO I",AY402&gt;4%),(AI402-(P402+L402-N402+Q402)*0.0514)/0.83*(0.5177)*(0.17)-AI402*0.0514,IF(AND(Y402="CONSUMO",AG402="ANEXO II",AY402&gt;4%),(AI402-(P402+L402-N402+Q402)*0.041)/0.83*(0.3295)*(0.17)-AI402*0.041,IF(AND(Y402="CONSUMO",AG402="ANEXO I",AY402=4%),(AI402-(P402+L402-N402+Q402)*0.04)/0.83*(0.5177)*(0.17)-AI402*0.04,IF(AND(Y402="CONSUMO",AG402="ANEXO II",AY402=4%),(AI402-(P402+L402-N402+Q402)*0.04)/0.83*(0.3295)*(0.17)-AI402*0.04,""))))</f>
        <v/>
      </c>
      <c r="BC402" s="51" t="str">
        <f aca="false">IF(C402="","",IF(AND(Y402="CONSUMO",AC402="SIM")*OR(AG402="-",AG402="BIT"),IF(E402&lt;&gt;"",(AI402-(P402+L402-N402+Q402)*AY402)/0.83),""))</f>
        <v/>
      </c>
      <c r="BD402" s="51" t="str">
        <f aca="false">IF(BC402="","",BC402*0.17)</f>
        <v/>
      </c>
      <c r="BE402" s="51" t="str">
        <f aca="false">IF(I402=6908,0,IF(BC402="","",BD402-((P402+L402-N402+Q402)*AY402)))</f>
        <v/>
      </c>
      <c r="BF402" s="53" t="str">
        <f aca="false">IF(B402="","",IF(OR(B402="",E402="Regime Normal"),0,(AI402-Q402)*VLOOKUP(R402,Dados!$X$98:$Y$108,2,0)))</f>
        <v/>
      </c>
      <c r="BG402" s="54" t="str">
        <f aca="false">IFERROR(VLOOKUP(I402,Dados!$AC$27:$AD$43,2,0),IF(B402="","",IF(D402&lt;&gt;"MT",IF(AND(AC402="SIM",Y402="Revenda"),"2403",IF(AND(AC402="SIM",Y402="Consumo"),"2407",IF(AND(AC402="NÃO",Y402="Revenda"),"2102",IF(AND(AC402="NÃO",Y402="Consumo"),"2556",)))),REPLACE(I402,1,1,1))))</f>
        <v/>
      </c>
    </row>
    <row r="403" customFormat="false" ht="12.8" hidden="false" customHeight="true" outlineLevel="0" collapsed="false">
      <c r="Y403" s="45"/>
      <c r="Z403" s="46" t="str">
        <f aca="false">IF(B403="","",(IFERROR(VLOOKUP(H403,Dados!A$3:B$15000,2,0),"Não Encontrado")))</f>
        <v/>
      </c>
      <c r="AA403" s="46" t="str">
        <f aca="false">IF(B403="","",(IFERROR(VLOOKUP(G403,Dados!C$3:E$15000,3,0),"Não Encontrado")))</f>
        <v/>
      </c>
      <c r="AB403" s="46" t="str">
        <f aca="false">IFERROR(IF(Z403&lt;&gt;"Não Encontrado",Z403,IF(AA403&lt;&gt;"Não Encontrado",AA403,"")),"")</f>
        <v/>
      </c>
      <c r="AC403" s="45" t="str">
        <f aca="false">IF(B403="","",IF(AB403="","NÃO","SIM"))</f>
        <v/>
      </c>
      <c r="AD403" s="45" t="str">
        <f aca="false">IFERROR(VLOOKUP(G403,Dados!$P$3:$R$500,3,0),"")</f>
        <v/>
      </c>
      <c r="AE403" s="45" t="str">
        <f aca="false">IFERROR(VLOOKUP(G403,Dados!$K$3:$L$500,2,0),"")</f>
        <v/>
      </c>
      <c r="AF403" s="45" t="str">
        <f aca="false">IFERROR(VLOOKUP(G403,Dados!$M$3:$N$500,2,0),"")</f>
        <v/>
      </c>
      <c r="AG403" s="45" t="str">
        <f aca="false">IF(F403="","",IF(AND(AD403="",AE403="",AF403=""),"-",IF(AND(AD403="BIT",AE403="",AF403=""),"BIT",IF(AND(AE403="ANEXO I",AD403="",AF403=""),"ANEXO I",IF(AND(AF403="ANEXO II",AD403="",AE403=""),"ANEXO II","Escolher")))))</f>
        <v/>
      </c>
      <c r="AH403" s="45" t="str">
        <f aca="false">IF(AG403&lt;&gt;"Pneus","",IFERROR(VLOOKUP(R403,Dados!$X$2:$Z$5,3,0)*(AI403-Q403),VLOOKUP(D403,Dados!$X$7:$Z$33,3,0)*(AI403-Q403)))</f>
        <v/>
      </c>
      <c r="AI403" s="47" t="str">
        <f aca="false">IF(B403="","",P403+Q403+O403+M403+L403-N403)</f>
        <v/>
      </c>
      <c r="AJ403" s="48" t="str">
        <f aca="false">IFERROR(IF(AND(AC403="SIM",AG403="-",Y403="REVENDA"),(AB403/1+1)*AI403,IF(AND(AC403="SIM",AG403="Pneus",Y403="REVENDA"),(AB403/1+1)*(AI403-AH403),"")),"")</f>
        <v/>
      </c>
      <c r="AK403" s="48" t="str">
        <f aca="false">IF(AJ403="","",AJ403*17%)</f>
        <v/>
      </c>
      <c r="AL403" s="48" t="str">
        <f aca="false">IFERROR(IF(AC403="NÃO","",IF(AK403="","",IF(E403="Simples Nacional",BF403,IF(T403=0.12,U403*0.5833337002,IF(T403=0,AI403*0.07,U403))))),"")</f>
        <v/>
      </c>
      <c r="AM403" s="47" t="str">
        <f aca="false">IFERROR(IF(AC403="NÃO","",IF(OR(AG403="-",AG403="Pneus"),AK403-AL403,"")),"")</f>
        <v/>
      </c>
      <c r="AN403" s="48" t="str">
        <f aca="false">IF(AND(Y403="REVENDA",AC403="SIM",AG403="BIT"),((AB403/1+1)*AI403)*0.4117,"")</f>
        <v/>
      </c>
      <c r="AO403" s="48" t="str">
        <f aca="false">IF(AN403="","",AN403*17%)</f>
        <v/>
      </c>
      <c r="AP403" s="49" t="str">
        <f aca="false">IF(AN403="","",IF(T403=0.12,(U403*0.4117)*0.4117,IF(T403=0,(AI403*0.07)*0.4117,U403*0.4117)))</f>
        <v/>
      </c>
      <c r="AQ403" s="47" t="str">
        <f aca="false">IF(AN403="","",AO403-AP403)</f>
        <v/>
      </c>
      <c r="AR403" s="50" t="str">
        <f aca="false">IFERROR(IF(AND(AC403="SIM",Y403="REVENDA",LEFT(AG403,5)="ANEXO")*OR(AE403="ANEXO I",AF403="ANEXO II"),VLOOKUP(H403,Dados!G:I,2,0),""),"INSERIR MVA")</f>
        <v/>
      </c>
      <c r="AS403" s="48" t="str">
        <f aca="false">IF(LEFT(AG403,5)="ANEXO",VLOOKUP(AG403,Dados!$X$111:$Z$112,2,0)*(AI403-Q403),"")</f>
        <v/>
      </c>
      <c r="AT403" s="48" t="str">
        <f aca="false">IFERROR(IF(AR403="","",(AI403*AR403)+AI403),"INSERIR MVA")</f>
        <v/>
      </c>
      <c r="AU403" s="48" t="str">
        <f aca="false">IF(AT403="","",IF(AY403=0.04,U403,AS403*AY403))</f>
        <v/>
      </c>
      <c r="AV403" s="47" t="str">
        <f aca="false">IFERROR(IF(AU403="","",(VLOOKUP(AG403,Dados!$X$111:$Z$112,3,0)*AT403*0.17)),"INSERIR MVA")</f>
        <v/>
      </c>
      <c r="AW403" s="47" t="str">
        <f aca="false">IFERROR(IF(AR403="","",AV403-AU403),"")</f>
        <v/>
      </c>
      <c r="AX403" s="51" t="str">
        <f aca="false">IFERROR(IF(AC403="NÃO","",IF(AM403&lt;&gt;"",AM403-W403,IF(AQ403&lt;&gt;"",AQ403-W403,IF(AW403&lt;&gt;"",AW403-W403,"")))),"")</f>
        <v/>
      </c>
      <c r="AY403" s="46" t="str">
        <f aca="false">IFERROR(IF(ISNA(VLOOKUP(R403,Dados!$X$2:$Y$5,2,0)),VLOOKUP(D403,Dados!$X$7:$Y$33,2,0),VLOOKUP(R403,Dados!$X$2:$Y$5,2,0)),"")</f>
        <v/>
      </c>
      <c r="AZ403" s="52" t="str">
        <f aca="false">IF(C403="","",IF(AND(Y403="CONSUMO",AC403="NÃO")*OR(AG403="-",AG403="BIT"),IF(E403&lt;&gt;"",(AI403-(P403+L403-N403+Q403)*AY403)/0.83),""))</f>
        <v/>
      </c>
      <c r="BA403" s="51" t="str">
        <f aca="false">IF(AZ403="","",AZ403*0.17-((P403+L403-N403+Q403)*AY403))</f>
        <v/>
      </c>
      <c r="BB403" s="51" t="str">
        <f aca="false">IF(AND(Y403="CONSUMO",AG403="ANEXO I",AY403&gt;4%),(AI403-(P403+L403-N403+Q403)*0.0514)/0.83*(0.5177)*(0.17)-AI403*0.0514,IF(AND(Y403="CONSUMO",AG403="ANEXO II",AY403&gt;4%),(AI403-(P403+L403-N403+Q403)*0.041)/0.83*(0.3295)*(0.17)-AI403*0.041,IF(AND(Y403="CONSUMO",AG403="ANEXO I",AY403=4%),(AI403-(P403+L403-N403+Q403)*0.04)/0.83*(0.5177)*(0.17)-AI403*0.04,IF(AND(Y403="CONSUMO",AG403="ANEXO II",AY403=4%),(AI403-(P403+L403-N403+Q403)*0.04)/0.83*(0.3295)*(0.17)-AI403*0.04,""))))</f>
        <v/>
      </c>
      <c r="BC403" s="51" t="str">
        <f aca="false">IF(C403="","",IF(AND(Y403="CONSUMO",AC403="SIM")*OR(AG403="-",AG403="BIT"),IF(E403&lt;&gt;"",(AI403-(P403+L403-N403+Q403)*AY403)/0.83),""))</f>
        <v/>
      </c>
      <c r="BD403" s="51" t="str">
        <f aca="false">IF(BC403="","",BC403*0.17)</f>
        <v/>
      </c>
      <c r="BE403" s="51" t="str">
        <f aca="false">IF(I403=6908,0,IF(BC403="","",BD403-((P403+L403-N403+Q403)*AY403)))</f>
        <v/>
      </c>
      <c r="BF403" s="53" t="str">
        <f aca="false">IF(B403="","",IF(OR(B403="",E403="Regime Normal"),0,(AI403-Q403)*VLOOKUP(R403,Dados!$X$98:$Y$108,2,0)))</f>
        <v/>
      </c>
      <c r="BG403" s="54" t="str">
        <f aca="false">IFERROR(VLOOKUP(I403,Dados!$AC$27:$AD$43,2,0),IF(B403="","",IF(D403&lt;&gt;"MT",IF(AND(AC403="SIM",Y403="Revenda"),"2403",IF(AND(AC403="SIM",Y403="Consumo"),"2407",IF(AND(AC403="NÃO",Y403="Revenda"),"2102",IF(AND(AC403="NÃO",Y403="Consumo"),"2556",)))),REPLACE(I403,1,1,1))))</f>
        <v/>
      </c>
    </row>
    <row r="404" customFormat="false" ht="12.8" hidden="false" customHeight="true" outlineLevel="0" collapsed="false">
      <c r="Y404" s="45"/>
      <c r="Z404" s="46" t="str">
        <f aca="false">IF(B404="","",(IFERROR(VLOOKUP(H404,Dados!A$3:B$15000,2,0),"Não Encontrado")))</f>
        <v/>
      </c>
      <c r="AA404" s="46" t="str">
        <f aca="false">IF(B404="","",(IFERROR(VLOOKUP(G404,Dados!C$3:E$15000,3,0),"Não Encontrado")))</f>
        <v/>
      </c>
      <c r="AB404" s="46" t="str">
        <f aca="false">IFERROR(IF(Z404&lt;&gt;"Não Encontrado",Z404,IF(AA404&lt;&gt;"Não Encontrado",AA404,"")),"")</f>
        <v/>
      </c>
      <c r="AC404" s="45" t="str">
        <f aca="false">IF(B404="","",IF(AB404="","NÃO","SIM"))</f>
        <v/>
      </c>
      <c r="AD404" s="45" t="str">
        <f aca="false">IFERROR(VLOOKUP(G404,Dados!$P$3:$R$500,3,0),"")</f>
        <v/>
      </c>
      <c r="AE404" s="45" t="str">
        <f aca="false">IFERROR(VLOOKUP(G404,Dados!$K$3:$L$500,2,0),"")</f>
        <v/>
      </c>
      <c r="AF404" s="45" t="str">
        <f aca="false">IFERROR(VLOOKUP(G404,Dados!$M$3:$N$500,2,0),"")</f>
        <v/>
      </c>
      <c r="AG404" s="45" t="str">
        <f aca="false">IF(F404="","",IF(AND(AD404="",AE404="",AF404=""),"-",IF(AND(AD404="BIT",AE404="",AF404=""),"BIT",IF(AND(AE404="ANEXO I",AD404="",AF404=""),"ANEXO I",IF(AND(AF404="ANEXO II",AD404="",AE404=""),"ANEXO II","Escolher")))))</f>
        <v/>
      </c>
      <c r="AH404" s="45" t="str">
        <f aca="false">IF(AG404&lt;&gt;"Pneus","",IFERROR(VLOOKUP(R404,Dados!$X$2:$Z$5,3,0)*(AI404-Q404),VLOOKUP(D404,Dados!$X$7:$Z$33,3,0)*(AI404-Q404)))</f>
        <v/>
      </c>
      <c r="AI404" s="47" t="str">
        <f aca="false">IF(B404="","",P404+Q404+O404+M404+L404-N404)</f>
        <v/>
      </c>
      <c r="AJ404" s="48" t="str">
        <f aca="false">IFERROR(IF(AND(AC404="SIM",AG404="-",Y404="REVENDA"),(AB404/1+1)*AI404,IF(AND(AC404="SIM",AG404="Pneus",Y404="REVENDA"),(AB404/1+1)*(AI404-AH404),"")),"")</f>
        <v/>
      </c>
      <c r="AK404" s="48" t="str">
        <f aca="false">IF(AJ404="","",AJ404*17%)</f>
        <v/>
      </c>
      <c r="AL404" s="48" t="str">
        <f aca="false">IFERROR(IF(AC404="NÃO","",IF(AK404="","",IF(E404="Simples Nacional",BF404,IF(T404=0.12,U404*0.5833337002,IF(T404=0,AI404*0.07,U404))))),"")</f>
        <v/>
      </c>
      <c r="AM404" s="47" t="str">
        <f aca="false">IFERROR(IF(AC404="NÃO","",IF(OR(AG404="-",AG404="Pneus"),AK404-AL404,"")),"")</f>
        <v/>
      </c>
      <c r="AN404" s="48" t="str">
        <f aca="false">IF(AND(Y404="REVENDA",AC404="SIM",AG404="BIT"),((AB404/1+1)*AI404)*0.4117,"")</f>
        <v/>
      </c>
      <c r="AO404" s="48" t="str">
        <f aca="false">IF(AN404="","",AN404*17%)</f>
        <v/>
      </c>
      <c r="AP404" s="49" t="str">
        <f aca="false">IF(AN404="","",IF(T404=0.12,(U404*0.4117)*0.4117,IF(T404=0,(AI404*0.07)*0.4117,U404*0.4117)))</f>
        <v/>
      </c>
      <c r="AQ404" s="47" t="str">
        <f aca="false">IF(AN404="","",AO404-AP404)</f>
        <v/>
      </c>
      <c r="AR404" s="50" t="str">
        <f aca="false">IFERROR(IF(AND(AC404="SIM",Y404="REVENDA",LEFT(AG404,5)="ANEXO")*OR(AE404="ANEXO I",AF404="ANEXO II"),VLOOKUP(H404,Dados!G:I,2,0),""),"INSERIR MVA")</f>
        <v/>
      </c>
      <c r="AS404" s="48" t="str">
        <f aca="false">IF(LEFT(AG404,5)="ANEXO",VLOOKUP(AG404,Dados!$X$111:$Z$112,2,0)*(AI404-Q404),"")</f>
        <v/>
      </c>
      <c r="AT404" s="48" t="str">
        <f aca="false">IFERROR(IF(AR404="","",(AI404*AR404)+AI404),"INSERIR MVA")</f>
        <v/>
      </c>
      <c r="AU404" s="48" t="str">
        <f aca="false">IF(AT404="","",IF(AY404=0.04,U404,AS404*AY404))</f>
        <v/>
      </c>
      <c r="AV404" s="47" t="str">
        <f aca="false">IFERROR(IF(AU404="","",(VLOOKUP(AG404,Dados!$X$111:$Z$112,3,0)*AT404*0.17)),"INSERIR MVA")</f>
        <v/>
      </c>
      <c r="AW404" s="47" t="str">
        <f aca="false">IFERROR(IF(AR404="","",AV404-AU404),"")</f>
        <v/>
      </c>
      <c r="AX404" s="51" t="str">
        <f aca="false">IFERROR(IF(AC404="NÃO","",IF(AM404&lt;&gt;"",AM404-W404,IF(AQ404&lt;&gt;"",AQ404-W404,IF(AW404&lt;&gt;"",AW404-W404,"")))),"")</f>
        <v/>
      </c>
      <c r="AY404" s="46" t="str">
        <f aca="false">IFERROR(IF(ISNA(VLOOKUP(R404,Dados!$X$2:$Y$5,2,0)),VLOOKUP(D404,Dados!$X$7:$Y$33,2,0),VLOOKUP(R404,Dados!$X$2:$Y$5,2,0)),"")</f>
        <v/>
      </c>
      <c r="AZ404" s="52" t="str">
        <f aca="false">IF(C404="","",IF(AND(Y404="CONSUMO",AC404="NÃO")*OR(AG404="-",AG404="BIT"),IF(E404&lt;&gt;"",(AI404-(P404+L404-N404+Q404)*AY404)/0.83),""))</f>
        <v/>
      </c>
      <c r="BA404" s="51" t="str">
        <f aca="false">IF(AZ404="","",AZ404*0.17-((P404+L404-N404+Q404)*AY404))</f>
        <v/>
      </c>
      <c r="BB404" s="51" t="str">
        <f aca="false">IF(AND(Y404="CONSUMO",AG404="ANEXO I",AY404&gt;4%),(AI404-(P404+L404-N404+Q404)*0.0514)/0.83*(0.5177)*(0.17)-AI404*0.0514,IF(AND(Y404="CONSUMO",AG404="ANEXO II",AY404&gt;4%),(AI404-(P404+L404-N404+Q404)*0.041)/0.83*(0.3295)*(0.17)-AI404*0.041,IF(AND(Y404="CONSUMO",AG404="ANEXO I",AY404=4%),(AI404-(P404+L404-N404+Q404)*0.04)/0.83*(0.5177)*(0.17)-AI404*0.04,IF(AND(Y404="CONSUMO",AG404="ANEXO II",AY404=4%),(AI404-(P404+L404-N404+Q404)*0.04)/0.83*(0.3295)*(0.17)-AI404*0.04,""))))</f>
        <v/>
      </c>
      <c r="BC404" s="51" t="str">
        <f aca="false">IF(C404="","",IF(AND(Y404="CONSUMO",AC404="SIM")*OR(AG404="-",AG404="BIT"),IF(E404&lt;&gt;"",(AI404-(P404+L404-N404+Q404)*AY404)/0.83),""))</f>
        <v/>
      </c>
      <c r="BD404" s="51" t="str">
        <f aca="false">IF(BC404="","",BC404*0.17)</f>
        <v/>
      </c>
      <c r="BE404" s="51" t="str">
        <f aca="false">IF(I404=6908,0,IF(BC404="","",BD404-((P404+L404-N404+Q404)*AY404)))</f>
        <v/>
      </c>
      <c r="BF404" s="53" t="str">
        <f aca="false">IF(B404="","",IF(OR(B404="",E404="Regime Normal"),0,(AI404-Q404)*VLOOKUP(R404,Dados!$X$98:$Y$108,2,0)))</f>
        <v/>
      </c>
      <c r="BG404" s="54" t="str">
        <f aca="false">IFERROR(VLOOKUP(I404,Dados!$AC$27:$AD$43,2,0),IF(B404="","",IF(D404&lt;&gt;"MT",IF(AND(AC404="SIM",Y404="Revenda"),"2403",IF(AND(AC404="SIM",Y404="Consumo"),"2407",IF(AND(AC404="NÃO",Y404="Revenda"),"2102",IF(AND(AC404="NÃO",Y404="Consumo"),"2556",)))),REPLACE(I404,1,1,1))))</f>
        <v/>
      </c>
    </row>
    <row r="405" customFormat="false" ht="12.8" hidden="false" customHeight="true" outlineLevel="0" collapsed="false">
      <c r="Y405" s="45"/>
      <c r="Z405" s="46" t="str">
        <f aca="false">IF(B405="","",(IFERROR(VLOOKUP(H405,Dados!A$3:B$15000,2,0),"Não Encontrado")))</f>
        <v/>
      </c>
      <c r="AA405" s="46" t="str">
        <f aca="false">IF(B405="","",(IFERROR(VLOOKUP(G405,Dados!C$3:E$15000,3,0),"Não Encontrado")))</f>
        <v/>
      </c>
      <c r="AB405" s="46" t="str">
        <f aca="false">IFERROR(IF(Z405&lt;&gt;"Não Encontrado",Z405,IF(AA405&lt;&gt;"Não Encontrado",AA405,"")),"")</f>
        <v/>
      </c>
      <c r="AC405" s="45" t="str">
        <f aca="false">IF(B405="","",IF(AB405="","NÃO","SIM"))</f>
        <v/>
      </c>
      <c r="AD405" s="45" t="str">
        <f aca="false">IFERROR(VLOOKUP(G405,Dados!$P$3:$R$500,3,0),"")</f>
        <v/>
      </c>
      <c r="AE405" s="45" t="str">
        <f aca="false">IFERROR(VLOOKUP(G405,Dados!$K$3:$L$500,2,0),"")</f>
        <v/>
      </c>
      <c r="AF405" s="45" t="str">
        <f aca="false">IFERROR(VLOOKUP(G405,Dados!$M$3:$N$500,2,0),"")</f>
        <v/>
      </c>
      <c r="AG405" s="45" t="str">
        <f aca="false">IF(F405="","",IF(AND(AD405="",AE405="",AF405=""),"-",IF(AND(AD405="BIT",AE405="",AF405=""),"BIT",IF(AND(AE405="ANEXO I",AD405="",AF405=""),"ANEXO I",IF(AND(AF405="ANEXO II",AD405="",AE405=""),"ANEXO II","Escolher")))))</f>
        <v/>
      </c>
      <c r="AH405" s="45" t="str">
        <f aca="false">IF(AG405&lt;&gt;"Pneus","",IFERROR(VLOOKUP(R405,Dados!$X$2:$Z$5,3,0)*(AI405-Q405),VLOOKUP(D405,Dados!$X$7:$Z$33,3,0)*(AI405-Q405)))</f>
        <v/>
      </c>
      <c r="AI405" s="47" t="str">
        <f aca="false">IF(B405="","",P405+Q405+O405+M405+L405-N405)</f>
        <v/>
      </c>
      <c r="AJ405" s="48" t="str">
        <f aca="false">IFERROR(IF(AND(AC405="SIM",AG405="-",Y405="REVENDA"),(AB405/1+1)*AI405,IF(AND(AC405="SIM",AG405="Pneus",Y405="REVENDA"),(AB405/1+1)*(AI405-AH405),"")),"")</f>
        <v/>
      </c>
      <c r="AK405" s="48" t="str">
        <f aca="false">IF(AJ405="","",AJ405*17%)</f>
        <v/>
      </c>
      <c r="AL405" s="48" t="str">
        <f aca="false">IFERROR(IF(AC405="NÃO","",IF(AK405="","",IF(E405="Simples Nacional",BF405,IF(T405=0.12,U405*0.5833337002,IF(T405=0,AI405*0.07,U405))))),"")</f>
        <v/>
      </c>
      <c r="AM405" s="47" t="str">
        <f aca="false">IFERROR(IF(AC405="NÃO","",IF(OR(AG405="-",AG405="Pneus"),AK405-AL405,"")),"")</f>
        <v/>
      </c>
      <c r="AN405" s="48" t="str">
        <f aca="false">IF(AND(Y405="REVENDA",AC405="SIM",AG405="BIT"),((AB405/1+1)*AI405)*0.4117,"")</f>
        <v/>
      </c>
      <c r="AO405" s="48" t="str">
        <f aca="false">IF(AN405="","",AN405*17%)</f>
        <v/>
      </c>
      <c r="AP405" s="49" t="str">
        <f aca="false">IF(AN405="","",IF(T405=0.12,(U405*0.4117)*0.4117,IF(T405=0,(AI405*0.07)*0.4117,U405*0.4117)))</f>
        <v/>
      </c>
      <c r="AQ405" s="47" t="str">
        <f aca="false">IF(AN405="","",AO405-AP405)</f>
        <v/>
      </c>
      <c r="AR405" s="50" t="str">
        <f aca="false">IFERROR(IF(AND(AC405="SIM",Y405="REVENDA",LEFT(AG405,5)="ANEXO")*OR(AE405="ANEXO I",AF405="ANEXO II"),VLOOKUP(H405,Dados!G:I,2,0),""),"INSERIR MVA")</f>
        <v/>
      </c>
      <c r="AS405" s="48" t="str">
        <f aca="false">IF(LEFT(AG405,5)="ANEXO",VLOOKUP(AG405,Dados!$X$111:$Z$112,2,0)*(AI405-Q405),"")</f>
        <v/>
      </c>
      <c r="AT405" s="48" t="str">
        <f aca="false">IFERROR(IF(AR405="","",(AI405*AR405)+AI405),"INSERIR MVA")</f>
        <v/>
      </c>
      <c r="AU405" s="48" t="str">
        <f aca="false">IF(AT405="","",IF(AY405=0.04,U405,AS405*AY405))</f>
        <v/>
      </c>
      <c r="AV405" s="47" t="str">
        <f aca="false">IFERROR(IF(AU405="","",(VLOOKUP(AG405,Dados!$X$111:$Z$112,3,0)*AT405*0.17)),"INSERIR MVA")</f>
        <v/>
      </c>
      <c r="AW405" s="47" t="str">
        <f aca="false">IFERROR(IF(AR405="","",AV405-AU405),"")</f>
        <v/>
      </c>
      <c r="AX405" s="51" t="str">
        <f aca="false">IFERROR(IF(AC405="NÃO","",IF(AM405&lt;&gt;"",AM405-W405,IF(AQ405&lt;&gt;"",AQ405-W405,IF(AW405&lt;&gt;"",AW405-W405,"")))),"")</f>
        <v/>
      </c>
      <c r="AY405" s="46" t="str">
        <f aca="false">IFERROR(IF(ISNA(VLOOKUP(R405,Dados!$X$2:$Y$5,2,0)),VLOOKUP(D405,Dados!$X$7:$Y$33,2,0),VLOOKUP(R405,Dados!$X$2:$Y$5,2,0)),"")</f>
        <v/>
      </c>
      <c r="AZ405" s="52" t="str">
        <f aca="false">IF(C405="","",IF(AND(Y405="CONSUMO",AC405="NÃO")*OR(AG405="-",AG405="BIT"),IF(E405&lt;&gt;"",(AI405-(P405+L405-N405+Q405)*AY405)/0.83),""))</f>
        <v/>
      </c>
      <c r="BA405" s="51" t="str">
        <f aca="false">IF(AZ405="","",AZ405*0.17-((P405+L405-N405+Q405)*AY405))</f>
        <v/>
      </c>
      <c r="BB405" s="51" t="str">
        <f aca="false">IF(AND(Y405="CONSUMO",AG405="ANEXO I",AY405&gt;4%),(AI405-(P405+L405-N405+Q405)*0.0514)/0.83*(0.5177)*(0.17)-AI405*0.0514,IF(AND(Y405="CONSUMO",AG405="ANEXO II",AY405&gt;4%),(AI405-(P405+L405-N405+Q405)*0.041)/0.83*(0.3295)*(0.17)-AI405*0.041,IF(AND(Y405="CONSUMO",AG405="ANEXO I",AY405=4%),(AI405-(P405+L405-N405+Q405)*0.04)/0.83*(0.5177)*(0.17)-AI405*0.04,IF(AND(Y405="CONSUMO",AG405="ANEXO II",AY405=4%),(AI405-(P405+L405-N405+Q405)*0.04)/0.83*(0.3295)*(0.17)-AI405*0.04,""))))</f>
        <v/>
      </c>
      <c r="BC405" s="51" t="str">
        <f aca="false">IF(C405="","",IF(AND(Y405="CONSUMO",AC405="SIM")*OR(AG405="-",AG405="BIT"),IF(E405&lt;&gt;"",(AI405-(P405+L405-N405+Q405)*AY405)/0.83),""))</f>
        <v/>
      </c>
      <c r="BD405" s="51" t="str">
        <f aca="false">IF(BC405="","",BC405*0.17)</f>
        <v/>
      </c>
      <c r="BE405" s="51" t="str">
        <f aca="false">IF(I405=6908,0,IF(BC405="","",BD405-((P405+L405-N405+Q405)*AY405)))</f>
        <v/>
      </c>
      <c r="BF405" s="53" t="str">
        <f aca="false">IF(B405="","",IF(OR(B405="",E405="Regime Normal"),0,(AI405-Q405)*VLOOKUP(R405,Dados!$X$98:$Y$108,2,0)))</f>
        <v/>
      </c>
      <c r="BG405" s="54" t="str">
        <f aca="false">IFERROR(VLOOKUP(I405,Dados!$AC$27:$AD$43,2,0),IF(B405="","",IF(D405&lt;&gt;"MT",IF(AND(AC405="SIM",Y405="Revenda"),"2403",IF(AND(AC405="SIM",Y405="Consumo"),"2407",IF(AND(AC405="NÃO",Y405="Revenda"),"2102",IF(AND(AC405="NÃO",Y405="Consumo"),"2556",)))),REPLACE(I405,1,1,1))))</f>
        <v/>
      </c>
    </row>
    <row r="406" customFormat="false" ht="12.8" hidden="false" customHeight="true" outlineLevel="0" collapsed="false">
      <c r="Y406" s="45"/>
      <c r="Z406" s="46" t="str">
        <f aca="false">IF(B406="","",(IFERROR(VLOOKUP(H406,Dados!A$3:B$15000,2,0),"Não Encontrado")))</f>
        <v/>
      </c>
      <c r="AA406" s="46" t="str">
        <f aca="false">IF(B406="","",(IFERROR(VLOOKUP(G406,Dados!C$3:E$15000,3,0),"Não Encontrado")))</f>
        <v/>
      </c>
      <c r="AB406" s="46" t="str">
        <f aca="false">IFERROR(IF(Z406&lt;&gt;"Não Encontrado",Z406,IF(AA406&lt;&gt;"Não Encontrado",AA406,"")),"")</f>
        <v/>
      </c>
      <c r="AC406" s="45" t="str">
        <f aca="false">IF(B406="","",IF(AB406="","NÃO","SIM"))</f>
        <v/>
      </c>
      <c r="AD406" s="45" t="str">
        <f aca="false">IFERROR(VLOOKUP(G406,Dados!$P$3:$R$500,3,0),"")</f>
        <v/>
      </c>
      <c r="AE406" s="45" t="str">
        <f aca="false">IFERROR(VLOOKUP(G406,Dados!$K$3:$L$500,2,0),"")</f>
        <v/>
      </c>
      <c r="AF406" s="45" t="str">
        <f aca="false">IFERROR(VLOOKUP(G406,Dados!$M$3:$N$500,2,0),"")</f>
        <v/>
      </c>
      <c r="AG406" s="45" t="str">
        <f aca="false">IF(F406="","",IF(AND(AD406="",AE406="",AF406=""),"-",IF(AND(AD406="BIT",AE406="",AF406=""),"BIT",IF(AND(AE406="ANEXO I",AD406="",AF406=""),"ANEXO I",IF(AND(AF406="ANEXO II",AD406="",AE406=""),"ANEXO II","Escolher")))))</f>
        <v/>
      </c>
      <c r="AH406" s="45" t="str">
        <f aca="false">IF(AG406&lt;&gt;"Pneus","",IFERROR(VLOOKUP(R406,Dados!$X$2:$Z$5,3,0)*(AI406-Q406),VLOOKUP(D406,Dados!$X$7:$Z$33,3,0)*(AI406-Q406)))</f>
        <v/>
      </c>
      <c r="AI406" s="47" t="str">
        <f aca="false">IF(B406="","",P406+Q406+O406+M406+L406-N406)</f>
        <v/>
      </c>
      <c r="AJ406" s="48" t="str">
        <f aca="false">IFERROR(IF(AND(AC406="SIM",AG406="-",Y406="REVENDA"),(AB406/1+1)*AI406,IF(AND(AC406="SIM",AG406="Pneus",Y406="REVENDA"),(AB406/1+1)*(AI406-AH406),"")),"")</f>
        <v/>
      </c>
      <c r="AK406" s="48" t="str">
        <f aca="false">IF(AJ406="","",AJ406*17%)</f>
        <v/>
      </c>
      <c r="AL406" s="48" t="str">
        <f aca="false">IFERROR(IF(AC406="NÃO","",IF(AK406="","",IF(E406="Simples Nacional",BF406,IF(T406=0.12,U406*0.5833337002,IF(T406=0,AI406*0.07,U406))))),"")</f>
        <v/>
      </c>
      <c r="AM406" s="47" t="str">
        <f aca="false">IFERROR(IF(AC406="NÃO","",IF(OR(AG406="-",AG406="Pneus"),AK406-AL406,"")),"")</f>
        <v/>
      </c>
      <c r="AN406" s="48" t="str">
        <f aca="false">IF(AND(Y406="REVENDA",AC406="SIM",AG406="BIT"),((AB406/1+1)*AI406)*0.4117,"")</f>
        <v/>
      </c>
      <c r="AO406" s="48" t="str">
        <f aca="false">IF(AN406="","",AN406*17%)</f>
        <v/>
      </c>
      <c r="AP406" s="49" t="str">
        <f aca="false">IF(AN406="","",IF(T406=0.12,(U406*0.4117)*0.4117,IF(T406=0,(AI406*0.07)*0.4117,U406*0.4117)))</f>
        <v/>
      </c>
      <c r="AQ406" s="47" t="str">
        <f aca="false">IF(AN406="","",AO406-AP406)</f>
        <v/>
      </c>
      <c r="AR406" s="50" t="str">
        <f aca="false">IFERROR(IF(AND(AC406="SIM",Y406="REVENDA",LEFT(AG406,5)="ANEXO")*OR(AE406="ANEXO I",AF406="ANEXO II"),VLOOKUP(H406,Dados!G:I,2,0),""),"INSERIR MVA")</f>
        <v/>
      </c>
      <c r="AS406" s="48" t="str">
        <f aca="false">IF(LEFT(AG406,5)="ANEXO",VLOOKUP(AG406,Dados!$X$111:$Z$112,2,0)*(AI406-Q406),"")</f>
        <v/>
      </c>
      <c r="AT406" s="48" t="str">
        <f aca="false">IFERROR(IF(AR406="","",(AI406*AR406)+AI406),"INSERIR MVA")</f>
        <v/>
      </c>
      <c r="AU406" s="48" t="str">
        <f aca="false">IF(AT406="","",IF(AY406=0.04,U406,AS406*AY406))</f>
        <v/>
      </c>
      <c r="AV406" s="47" t="str">
        <f aca="false">IFERROR(IF(AU406="","",(VLOOKUP(AG406,Dados!$X$111:$Z$112,3,0)*AT406*0.17)),"INSERIR MVA")</f>
        <v/>
      </c>
      <c r="AW406" s="47" t="str">
        <f aca="false">IFERROR(IF(AR406="","",AV406-AU406),"")</f>
        <v/>
      </c>
      <c r="AX406" s="51" t="str">
        <f aca="false">IFERROR(IF(AC406="NÃO","",IF(AM406&lt;&gt;"",AM406-W406,IF(AQ406&lt;&gt;"",AQ406-W406,IF(AW406&lt;&gt;"",AW406-W406,"")))),"")</f>
        <v/>
      </c>
      <c r="AY406" s="46" t="str">
        <f aca="false">IFERROR(IF(ISNA(VLOOKUP(R406,Dados!$X$2:$Y$5,2,0)),VLOOKUP(D406,Dados!$X$7:$Y$33,2,0),VLOOKUP(R406,Dados!$X$2:$Y$5,2,0)),"")</f>
        <v/>
      </c>
      <c r="AZ406" s="52" t="str">
        <f aca="false">IF(C406="","",IF(AND(Y406="CONSUMO",AC406="NÃO")*OR(AG406="-",AG406="BIT"),IF(E406&lt;&gt;"",(AI406-(P406+L406-N406+Q406)*AY406)/0.83),""))</f>
        <v/>
      </c>
      <c r="BA406" s="51" t="str">
        <f aca="false">IF(AZ406="","",AZ406*0.17-((P406+L406-N406+Q406)*AY406))</f>
        <v/>
      </c>
      <c r="BB406" s="51" t="str">
        <f aca="false">IF(AND(Y406="CONSUMO",AG406="ANEXO I",AY406&gt;4%),(AI406-(P406+L406-N406+Q406)*0.0514)/0.83*(0.5177)*(0.17)-AI406*0.0514,IF(AND(Y406="CONSUMO",AG406="ANEXO II",AY406&gt;4%),(AI406-(P406+L406-N406+Q406)*0.041)/0.83*(0.3295)*(0.17)-AI406*0.041,IF(AND(Y406="CONSUMO",AG406="ANEXO I",AY406=4%),(AI406-(P406+L406-N406+Q406)*0.04)/0.83*(0.5177)*(0.17)-AI406*0.04,IF(AND(Y406="CONSUMO",AG406="ANEXO II",AY406=4%),(AI406-(P406+L406-N406+Q406)*0.04)/0.83*(0.3295)*(0.17)-AI406*0.04,""))))</f>
        <v/>
      </c>
      <c r="BC406" s="51" t="str">
        <f aca="false">IF(C406="","",IF(AND(Y406="CONSUMO",AC406="SIM")*OR(AG406="-",AG406="BIT"),IF(E406&lt;&gt;"",(AI406-(P406+L406-N406+Q406)*AY406)/0.83),""))</f>
        <v/>
      </c>
      <c r="BD406" s="51" t="str">
        <f aca="false">IF(BC406="","",BC406*0.17)</f>
        <v/>
      </c>
      <c r="BE406" s="51" t="str">
        <f aca="false">IF(I406=6908,0,IF(BC406="","",BD406-((P406+L406-N406+Q406)*AY406)))</f>
        <v/>
      </c>
      <c r="BF406" s="53" t="str">
        <f aca="false">IF(B406="","",IF(OR(B406="",E406="Regime Normal"),0,(AI406-Q406)*VLOOKUP(R406,Dados!$X$98:$Y$108,2,0)))</f>
        <v/>
      </c>
      <c r="BG406" s="54" t="str">
        <f aca="false">IFERROR(VLOOKUP(I406,Dados!$AC$27:$AD$43,2,0),IF(B406="","",IF(D406&lt;&gt;"MT",IF(AND(AC406="SIM",Y406="Revenda"),"2403",IF(AND(AC406="SIM",Y406="Consumo"),"2407",IF(AND(AC406="NÃO",Y406="Revenda"),"2102",IF(AND(AC406="NÃO",Y406="Consumo"),"2556",)))),REPLACE(I406,1,1,1))))</f>
        <v/>
      </c>
    </row>
    <row r="407" customFormat="false" ht="12.8" hidden="false" customHeight="true" outlineLevel="0" collapsed="false">
      <c r="Y407" s="45"/>
      <c r="Z407" s="46" t="str">
        <f aca="false">IF(B407="","",(IFERROR(VLOOKUP(H407,Dados!A$3:B$15000,2,0),"Não Encontrado")))</f>
        <v/>
      </c>
      <c r="AA407" s="46" t="str">
        <f aca="false">IF(B407="","",(IFERROR(VLOOKUP(G407,Dados!C$3:E$15000,3,0),"Não Encontrado")))</f>
        <v/>
      </c>
      <c r="AB407" s="46" t="str">
        <f aca="false">IFERROR(IF(Z407&lt;&gt;"Não Encontrado",Z407,IF(AA407&lt;&gt;"Não Encontrado",AA407,"")),"")</f>
        <v/>
      </c>
      <c r="AC407" s="45" t="str">
        <f aca="false">IF(B407="","",IF(AB407="","NÃO","SIM"))</f>
        <v/>
      </c>
      <c r="AD407" s="45" t="str">
        <f aca="false">IFERROR(VLOOKUP(G407,Dados!$P$3:$R$500,3,0),"")</f>
        <v/>
      </c>
      <c r="AE407" s="45" t="str">
        <f aca="false">IFERROR(VLOOKUP(G407,Dados!$K$3:$L$500,2,0),"")</f>
        <v/>
      </c>
      <c r="AF407" s="45" t="str">
        <f aca="false">IFERROR(VLOOKUP(G407,Dados!$M$3:$N$500,2,0),"")</f>
        <v/>
      </c>
      <c r="AG407" s="45" t="str">
        <f aca="false">IF(F407="","",IF(AND(AD407="",AE407="",AF407=""),"-",IF(AND(AD407="BIT",AE407="",AF407=""),"BIT",IF(AND(AE407="ANEXO I",AD407="",AF407=""),"ANEXO I",IF(AND(AF407="ANEXO II",AD407="",AE407=""),"ANEXO II","Escolher")))))</f>
        <v/>
      </c>
      <c r="AH407" s="45" t="str">
        <f aca="false">IF(AG407&lt;&gt;"Pneus","",IFERROR(VLOOKUP(R407,Dados!$X$2:$Z$5,3,0)*(AI407-Q407),VLOOKUP(D407,Dados!$X$7:$Z$33,3,0)*(AI407-Q407)))</f>
        <v/>
      </c>
      <c r="AI407" s="47" t="str">
        <f aca="false">IF(B407="","",P407+Q407+O407+M407+L407-N407)</f>
        <v/>
      </c>
      <c r="AJ407" s="48" t="str">
        <f aca="false">IFERROR(IF(AND(AC407="SIM",AG407="-",Y407="REVENDA"),(AB407/1+1)*AI407,IF(AND(AC407="SIM",AG407="Pneus",Y407="REVENDA"),(AB407/1+1)*(AI407-AH407),"")),"")</f>
        <v/>
      </c>
      <c r="AK407" s="48" t="str">
        <f aca="false">IF(AJ407="","",AJ407*17%)</f>
        <v/>
      </c>
      <c r="AL407" s="48" t="str">
        <f aca="false">IFERROR(IF(AC407="NÃO","",IF(AK407="","",IF(E407="Simples Nacional",BF407,IF(T407=0.12,U407*0.5833337002,IF(T407=0,AI407*0.07,U407))))),"")</f>
        <v/>
      </c>
      <c r="AM407" s="47" t="str">
        <f aca="false">IFERROR(IF(AC407="NÃO","",IF(OR(AG407="-",AG407="Pneus"),AK407-AL407,"")),"")</f>
        <v/>
      </c>
      <c r="AN407" s="48" t="str">
        <f aca="false">IF(AND(Y407="REVENDA",AC407="SIM",AG407="BIT"),((AB407/1+1)*AI407)*0.4117,"")</f>
        <v/>
      </c>
      <c r="AO407" s="48" t="str">
        <f aca="false">IF(AN407="","",AN407*17%)</f>
        <v/>
      </c>
      <c r="AP407" s="49" t="str">
        <f aca="false">IF(AN407="","",IF(T407=0.12,(U407*0.4117)*0.4117,IF(T407=0,(AI407*0.07)*0.4117,U407*0.4117)))</f>
        <v/>
      </c>
      <c r="AQ407" s="47" t="str">
        <f aca="false">IF(AN407="","",AO407-AP407)</f>
        <v/>
      </c>
      <c r="AR407" s="50" t="str">
        <f aca="false">IFERROR(IF(AND(AC407="SIM",Y407="REVENDA",LEFT(AG407,5)="ANEXO")*OR(AE407="ANEXO I",AF407="ANEXO II"),VLOOKUP(H407,Dados!G:I,2,0),""),"INSERIR MVA")</f>
        <v/>
      </c>
      <c r="AS407" s="48" t="str">
        <f aca="false">IF(LEFT(AG407,5)="ANEXO",VLOOKUP(AG407,Dados!$X$111:$Z$112,2,0)*(AI407-Q407),"")</f>
        <v/>
      </c>
      <c r="AT407" s="48" t="str">
        <f aca="false">IFERROR(IF(AR407="","",(AI407*AR407)+AI407),"INSERIR MVA")</f>
        <v/>
      </c>
      <c r="AU407" s="48" t="str">
        <f aca="false">IF(AT407="","",IF(AY407=0.04,U407,AS407*AY407))</f>
        <v/>
      </c>
      <c r="AV407" s="47" t="str">
        <f aca="false">IFERROR(IF(AU407="","",(VLOOKUP(AG407,Dados!$X$111:$Z$112,3,0)*AT407*0.17)),"INSERIR MVA")</f>
        <v/>
      </c>
      <c r="AW407" s="47" t="str">
        <f aca="false">IFERROR(IF(AR407="","",AV407-AU407),"")</f>
        <v/>
      </c>
      <c r="AX407" s="51" t="str">
        <f aca="false">IFERROR(IF(AC407="NÃO","",IF(AM407&lt;&gt;"",AM407-W407,IF(AQ407&lt;&gt;"",AQ407-W407,IF(AW407&lt;&gt;"",AW407-W407,"")))),"")</f>
        <v/>
      </c>
      <c r="AY407" s="46" t="str">
        <f aca="false">IFERROR(IF(ISNA(VLOOKUP(R407,Dados!$X$2:$Y$5,2,0)),VLOOKUP(D407,Dados!$X$7:$Y$33,2,0),VLOOKUP(R407,Dados!$X$2:$Y$5,2,0)),"")</f>
        <v/>
      </c>
      <c r="AZ407" s="52" t="str">
        <f aca="false">IF(C407="","",IF(AND(Y407="CONSUMO",AC407="NÃO")*OR(AG407="-",AG407="BIT"),IF(E407&lt;&gt;"",(AI407-(P407+L407-N407+Q407)*AY407)/0.83),""))</f>
        <v/>
      </c>
      <c r="BA407" s="51" t="str">
        <f aca="false">IF(AZ407="","",AZ407*0.17-((P407+L407-N407+Q407)*AY407))</f>
        <v/>
      </c>
      <c r="BB407" s="51" t="str">
        <f aca="false">IF(AND(Y407="CONSUMO",AG407="ANEXO I",AY407&gt;4%),(AI407-(P407+L407-N407+Q407)*0.0514)/0.83*(0.5177)*(0.17)-AI407*0.0514,IF(AND(Y407="CONSUMO",AG407="ANEXO II",AY407&gt;4%),(AI407-(P407+L407-N407+Q407)*0.041)/0.83*(0.3295)*(0.17)-AI407*0.041,IF(AND(Y407="CONSUMO",AG407="ANEXO I",AY407=4%),(AI407-(P407+L407-N407+Q407)*0.04)/0.83*(0.5177)*(0.17)-AI407*0.04,IF(AND(Y407="CONSUMO",AG407="ANEXO II",AY407=4%),(AI407-(P407+L407-N407+Q407)*0.04)/0.83*(0.3295)*(0.17)-AI407*0.04,""))))</f>
        <v/>
      </c>
      <c r="BC407" s="51" t="str">
        <f aca="false">IF(C407="","",IF(AND(Y407="CONSUMO",AC407="SIM")*OR(AG407="-",AG407="BIT"),IF(E407&lt;&gt;"",(AI407-(P407+L407-N407+Q407)*AY407)/0.83),""))</f>
        <v/>
      </c>
      <c r="BD407" s="51" t="str">
        <f aca="false">IF(BC407="","",BC407*0.17)</f>
        <v/>
      </c>
      <c r="BE407" s="51" t="str">
        <f aca="false">IF(I407=6908,0,IF(BC407="","",BD407-((P407+L407-N407+Q407)*AY407)))</f>
        <v/>
      </c>
      <c r="BF407" s="53" t="str">
        <f aca="false">IF(B407="","",IF(OR(B407="",E407="Regime Normal"),0,(AI407-Q407)*VLOOKUP(R407,Dados!$X$98:$Y$108,2,0)))</f>
        <v/>
      </c>
      <c r="BG407" s="54" t="str">
        <f aca="false">IFERROR(VLOOKUP(I407,Dados!$AC$27:$AD$43,2,0),IF(B407="","",IF(D407&lt;&gt;"MT",IF(AND(AC407="SIM",Y407="Revenda"),"2403",IF(AND(AC407="SIM",Y407="Consumo"),"2407",IF(AND(AC407="NÃO",Y407="Revenda"),"2102",IF(AND(AC407="NÃO",Y407="Consumo"),"2556",)))),REPLACE(I407,1,1,1))))</f>
        <v/>
      </c>
    </row>
    <row r="408" customFormat="false" ht="12.8" hidden="false" customHeight="true" outlineLevel="0" collapsed="false">
      <c r="Y408" s="45"/>
      <c r="Z408" s="46" t="str">
        <f aca="false">IF(B408="","",(IFERROR(VLOOKUP(H408,Dados!A$3:B$15000,2,0),"Não Encontrado")))</f>
        <v/>
      </c>
      <c r="AA408" s="46" t="str">
        <f aca="false">IF(B408="","",(IFERROR(VLOOKUP(G408,Dados!C$3:E$15000,3,0),"Não Encontrado")))</f>
        <v/>
      </c>
      <c r="AB408" s="46" t="str">
        <f aca="false">IFERROR(IF(Z408&lt;&gt;"Não Encontrado",Z408,IF(AA408&lt;&gt;"Não Encontrado",AA408,"")),"")</f>
        <v/>
      </c>
      <c r="AC408" s="45" t="str">
        <f aca="false">IF(B408="","",IF(AB408="","NÃO","SIM"))</f>
        <v/>
      </c>
      <c r="AD408" s="45" t="str">
        <f aca="false">IFERROR(VLOOKUP(G408,Dados!$P$3:$R$500,3,0),"")</f>
        <v/>
      </c>
      <c r="AE408" s="45" t="str">
        <f aca="false">IFERROR(VLOOKUP(G408,Dados!$K$3:$L$500,2,0),"")</f>
        <v/>
      </c>
      <c r="AF408" s="45" t="str">
        <f aca="false">IFERROR(VLOOKUP(G408,Dados!$M$3:$N$500,2,0),"")</f>
        <v/>
      </c>
      <c r="AG408" s="45" t="str">
        <f aca="false">IF(F408="","",IF(AND(AD408="",AE408="",AF408=""),"-",IF(AND(AD408="BIT",AE408="",AF408=""),"BIT",IF(AND(AE408="ANEXO I",AD408="",AF408=""),"ANEXO I",IF(AND(AF408="ANEXO II",AD408="",AE408=""),"ANEXO II","Escolher")))))</f>
        <v/>
      </c>
      <c r="AH408" s="45" t="str">
        <f aca="false">IF(AG408&lt;&gt;"Pneus","",IFERROR(VLOOKUP(R408,Dados!$X$2:$Z$5,3,0)*(AI408-Q408),VLOOKUP(D408,Dados!$X$7:$Z$33,3,0)*(AI408-Q408)))</f>
        <v/>
      </c>
      <c r="AI408" s="47" t="str">
        <f aca="false">IF(B408="","",P408+Q408+O408+M408+L408-N408)</f>
        <v/>
      </c>
      <c r="AJ408" s="48" t="str">
        <f aca="false">IFERROR(IF(AND(AC408="SIM",AG408="-",Y408="REVENDA"),(AB408/1+1)*AI408,IF(AND(AC408="SIM",AG408="Pneus",Y408="REVENDA"),(AB408/1+1)*(AI408-AH408),"")),"")</f>
        <v/>
      </c>
      <c r="AK408" s="48" t="str">
        <f aca="false">IF(AJ408="","",AJ408*17%)</f>
        <v/>
      </c>
      <c r="AL408" s="48" t="str">
        <f aca="false">IFERROR(IF(AC408="NÃO","",IF(AK408="","",IF(E408="Simples Nacional",BF408,IF(T408=0.12,U408*0.5833337002,IF(T408=0,AI408*0.07,U408))))),"")</f>
        <v/>
      </c>
      <c r="AM408" s="47" t="str">
        <f aca="false">IFERROR(IF(AC408="NÃO","",IF(OR(AG408="-",AG408="Pneus"),AK408-AL408,"")),"")</f>
        <v/>
      </c>
      <c r="AN408" s="48" t="str">
        <f aca="false">IF(AND(Y408="REVENDA",AC408="SIM",AG408="BIT"),((AB408/1+1)*AI408)*0.4117,"")</f>
        <v/>
      </c>
      <c r="AO408" s="48" t="str">
        <f aca="false">IF(AN408="","",AN408*17%)</f>
        <v/>
      </c>
      <c r="AP408" s="49" t="str">
        <f aca="false">IF(AN408="","",IF(T408=0.12,(U408*0.4117)*0.4117,IF(T408=0,(AI408*0.07)*0.4117,U408*0.4117)))</f>
        <v/>
      </c>
      <c r="AQ408" s="47" t="str">
        <f aca="false">IF(AN408="","",AO408-AP408)</f>
        <v/>
      </c>
      <c r="AR408" s="50" t="str">
        <f aca="false">IFERROR(IF(AND(AC408="SIM",Y408="REVENDA",LEFT(AG408,5)="ANEXO")*OR(AE408="ANEXO I",AF408="ANEXO II"),VLOOKUP(H408,Dados!G:I,2,0),""),"INSERIR MVA")</f>
        <v/>
      </c>
      <c r="AS408" s="48" t="str">
        <f aca="false">IF(LEFT(AG408,5)="ANEXO",VLOOKUP(AG408,Dados!$X$111:$Z$112,2,0)*(AI408-Q408),"")</f>
        <v/>
      </c>
      <c r="AT408" s="48" t="str">
        <f aca="false">IFERROR(IF(AR408="","",(AI408*AR408)+AI408),"INSERIR MVA")</f>
        <v/>
      </c>
      <c r="AU408" s="48" t="str">
        <f aca="false">IF(AT408="","",IF(AY408=0.04,U408,AS408*AY408))</f>
        <v/>
      </c>
      <c r="AV408" s="47" t="str">
        <f aca="false">IFERROR(IF(AU408="","",(VLOOKUP(AG408,Dados!$X$111:$Z$112,3,0)*AT408*0.17)),"INSERIR MVA")</f>
        <v/>
      </c>
      <c r="AW408" s="47" t="str">
        <f aca="false">IFERROR(IF(AR408="","",AV408-AU408),"")</f>
        <v/>
      </c>
      <c r="AX408" s="51" t="str">
        <f aca="false">IFERROR(IF(AC408="NÃO","",IF(AM408&lt;&gt;"",AM408-W408,IF(AQ408&lt;&gt;"",AQ408-W408,IF(AW408&lt;&gt;"",AW408-W408,"")))),"")</f>
        <v/>
      </c>
      <c r="AY408" s="46" t="str">
        <f aca="false">IFERROR(IF(ISNA(VLOOKUP(R408,Dados!$X$2:$Y$5,2,0)),VLOOKUP(D408,Dados!$X$7:$Y$33,2,0),VLOOKUP(R408,Dados!$X$2:$Y$5,2,0)),"")</f>
        <v/>
      </c>
      <c r="AZ408" s="52" t="str">
        <f aca="false">IF(C408="","",IF(AND(Y408="CONSUMO",AC408="NÃO")*OR(AG408="-",AG408="BIT"),IF(E408&lt;&gt;"",(AI408-(P408+L408-N408+Q408)*AY408)/0.83),""))</f>
        <v/>
      </c>
      <c r="BA408" s="51" t="str">
        <f aca="false">IF(AZ408="","",AZ408*0.17-((P408+L408-N408+Q408)*AY408))</f>
        <v/>
      </c>
      <c r="BB408" s="51" t="str">
        <f aca="false">IF(AND(Y408="CONSUMO",AG408="ANEXO I",AY408&gt;4%),(AI408-(P408+L408-N408+Q408)*0.0514)/0.83*(0.5177)*(0.17)-AI408*0.0514,IF(AND(Y408="CONSUMO",AG408="ANEXO II",AY408&gt;4%),(AI408-(P408+L408-N408+Q408)*0.041)/0.83*(0.3295)*(0.17)-AI408*0.041,IF(AND(Y408="CONSUMO",AG408="ANEXO I",AY408=4%),(AI408-(P408+L408-N408+Q408)*0.04)/0.83*(0.5177)*(0.17)-AI408*0.04,IF(AND(Y408="CONSUMO",AG408="ANEXO II",AY408=4%),(AI408-(P408+L408-N408+Q408)*0.04)/0.83*(0.3295)*(0.17)-AI408*0.04,""))))</f>
        <v/>
      </c>
      <c r="BC408" s="51" t="str">
        <f aca="false">IF(C408="","",IF(AND(Y408="CONSUMO",AC408="SIM")*OR(AG408="-",AG408="BIT"),IF(E408&lt;&gt;"",(AI408-(P408+L408-N408+Q408)*AY408)/0.83),""))</f>
        <v/>
      </c>
      <c r="BD408" s="51" t="str">
        <f aca="false">IF(BC408="","",BC408*0.17)</f>
        <v/>
      </c>
      <c r="BE408" s="51" t="str">
        <f aca="false">IF(I408=6908,0,IF(BC408="","",BD408-((P408+L408-N408+Q408)*AY408)))</f>
        <v/>
      </c>
      <c r="BF408" s="53" t="str">
        <f aca="false">IF(B408="","",IF(OR(B408="",E408="Regime Normal"),0,(AI408-Q408)*VLOOKUP(R408,Dados!$X$98:$Y$108,2,0)))</f>
        <v/>
      </c>
      <c r="BG408" s="54" t="str">
        <f aca="false">IFERROR(VLOOKUP(I408,Dados!$AC$27:$AD$43,2,0),IF(B408="","",IF(D408&lt;&gt;"MT",IF(AND(AC408="SIM",Y408="Revenda"),"2403",IF(AND(AC408="SIM",Y408="Consumo"),"2407",IF(AND(AC408="NÃO",Y408="Revenda"),"2102",IF(AND(AC408="NÃO",Y408="Consumo"),"2556",)))),REPLACE(I408,1,1,1))))</f>
        <v/>
      </c>
    </row>
    <row r="409" customFormat="false" ht="12.8" hidden="false" customHeight="true" outlineLevel="0" collapsed="false">
      <c r="Y409" s="45"/>
      <c r="Z409" s="46" t="str">
        <f aca="false">IF(B409="","",(IFERROR(VLOOKUP(H409,Dados!A$3:B$15000,2,0),"Não Encontrado")))</f>
        <v/>
      </c>
      <c r="AA409" s="46" t="str">
        <f aca="false">IF(B409="","",(IFERROR(VLOOKUP(G409,Dados!C$3:E$15000,3,0),"Não Encontrado")))</f>
        <v/>
      </c>
      <c r="AB409" s="46" t="str">
        <f aca="false">IFERROR(IF(Z409&lt;&gt;"Não Encontrado",Z409,IF(AA409&lt;&gt;"Não Encontrado",AA409,"")),"")</f>
        <v/>
      </c>
      <c r="AC409" s="45" t="str">
        <f aca="false">IF(B409="","",IF(AB409="","NÃO","SIM"))</f>
        <v/>
      </c>
      <c r="AD409" s="45" t="str">
        <f aca="false">IFERROR(VLOOKUP(G409,Dados!$P$3:$R$500,3,0),"")</f>
        <v/>
      </c>
      <c r="AE409" s="45" t="str">
        <f aca="false">IFERROR(VLOOKUP(G409,Dados!$K$3:$L$500,2,0),"")</f>
        <v/>
      </c>
      <c r="AF409" s="45" t="str">
        <f aca="false">IFERROR(VLOOKUP(G409,Dados!$M$3:$N$500,2,0),"")</f>
        <v/>
      </c>
      <c r="AG409" s="45" t="str">
        <f aca="false">IF(F409="","",IF(AND(AD409="",AE409="",AF409=""),"-",IF(AND(AD409="BIT",AE409="",AF409=""),"BIT",IF(AND(AE409="ANEXO I",AD409="",AF409=""),"ANEXO I",IF(AND(AF409="ANEXO II",AD409="",AE409=""),"ANEXO II","Escolher")))))</f>
        <v/>
      </c>
      <c r="AH409" s="45" t="str">
        <f aca="false">IF(AG409&lt;&gt;"Pneus","",IFERROR(VLOOKUP(R409,Dados!$X$2:$Z$5,3,0)*(AI409-Q409),VLOOKUP(D409,Dados!$X$7:$Z$33,3,0)*(AI409-Q409)))</f>
        <v/>
      </c>
      <c r="AI409" s="47" t="str">
        <f aca="false">IF(B409="","",P409+Q409+O409+M409+L409-N409)</f>
        <v/>
      </c>
      <c r="AJ409" s="48" t="str">
        <f aca="false">IFERROR(IF(AND(AC409="SIM",AG409="-",Y409="REVENDA"),(AB409/1+1)*AI409,IF(AND(AC409="SIM",AG409="Pneus",Y409="REVENDA"),(AB409/1+1)*(AI409-AH409),"")),"")</f>
        <v/>
      </c>
      <c r="AK409" s="48" t="str">
        <f aca="false">IF(AJ409="","",AJ409*17%)</f>
        <v/>
      </c>
      <c r="AL409" s="48" t="str">
        <f aca="false">IFERROR(IF(AC409="NÃO","",IF(AK409="","",IF(E409="Simples Nacional",BF409,IF(T409=0.12,U409*0.5833337002,IF(T409=0,AI409*0.07,U409))))),"")</f>
        <v/>
      </c>
      <c r="AM409" s="47" t="str">
        <f aca="false">IFERROR(IF(AC409="NÃO","",IF(OR(AG409="-",AG409="Pneus"),AK409-AL409,"")),"")</f>
        <v/>
      </c>
      <c r="AN409" s="48" t="str">
        <f aca="false">IF(AND(Y409="REVENDA",AC409="SIM",AG409="BIT"),((AB409/1+1)*AI409)*0.4117,"")</f>
        <v/>
      </c>
      <c r="AO409" s="48" t="str">
        <f aca="false">IF(AN409="","",AN409*17%)</f>
        <v/>
      </c>
      <c r="AP409" s="49" t="str">
        <f aca="false">IF(AN409="","",IF(T409=0.12,(U409*0.4117)*0.4117,IF(T409=0,(AI409*0.07)*0.4117,U409*0.4117)))</f>
        <v/>
      </c>
      <c r="AQ409" s="47" t="str">
        <f aca="false">IF(AN409="","",AO409-AP409)</f>
        <v/>
      </c>
      <c r="AR409" s="50" t="str">
        <f aca="false">IFERROR(IF(AND(AC409="SIM",Y409="REVENDA",LEFT(AG409,5)="ANEXO")*OR(AE409="ANEXO I",AF409="ANEXO II"),VLOOKUP(H409,Dados!G:I,2,0),""),"INSERIR MVA")</f>
        <v/>
      </c>
      <c r="AS409" s="48" t="str">
        <f aca="false">IF(LEFT(AG409,5)="ANEXO",VLOOKUP(AG409,Dados!$X$111:$Z$112,2,0)*(AI409-Q409),"")</f>
        <v/>
      </c>
      <c r="AT409" s="48" t="str">
        <f aca="false">IFERROR(IF(AR409="","",(AI409*AR409)+AI409),"INSERIR MVA")</f>
        <v/>
      </c>
      <c r="AU409" s="48" t="str">
        <f aca="false">IF(AT409="","",IF(AY409=0.04,U409,AS409*AY409))</f>
        <v/>
      </c>
      <c r="AV409" s="47" t="str">
        <f aca="false">IFERROR(IF(AU409="","",(VLOOKUP(AG409,Dados!$X$111:$Z$112,3,0)*AT409*0.17)),"INSERIR MVA")</f>
        <v/>
      </c>
      <c r="AW409" s="47" t="str">
        <f aca="false">IFERROR(IF(AR409="","",AV409-AU409),"")</f>
        <v/>
      </c>
      <c r="AX409" s="51" t="str">
        <f aca="false">IFERROR(IF(AC409="NÃO","",IF(AM409&lt;&gt;"",AM409-W409,IF(AQ409&lt;&gt;"",AQ409-W409,IF(AW409&lt;&gt;"",AW409-W409,"")))),"")</f>
        <v/>
      </c>
      <c r="AY409" s="46" t="str">
        <f aca="false">IFERROR(IF(ISNA(VLOOKUP(R409,Dados!$X$2:$Y$5,2,0)),VLOOKUP(D409,Dados!$X$7:$Y$33,2,0),VLOOKUP(R409,Dados!$X$2:$Y$5,2,0)),"")</f>
        <v/>
      </c>
      <c r="AZ409" s="52" t="str">
        <f aca="false">IF(C409="","",IF(AND(Y409="CONSUMO",AC409="NÃO")*OR(AG409="-",AG409="BIT"),IF(E409&lt;&gt;"",(AI409-(P409+L409-N409+Q409)*AY409)/0.83),""))</f>
        <v/>
      </c>
      <c r="BA409" s="51" t="str">
        <f aca="false">IF(AZ409="","",AZ409*0.17-((P409+L409-N409+Q409)*AY409))</f>
        <v/>
      </c>
      <c r="BB409" s="51" t="str">
        <f aca="false">IF(AND(Y409="CONSUMO",AG409="ANEXO I",AY409&gt;4%),(AI409-(P409+L409-N409+Q409)*0.0514)/0.83*(0.5177)*(0.17)-AI409*0.0514,IF(AND(Y409="CONSUMO",AG409="ANEXO II",AY409&gt;4%),(AI409-(P409+L409-N409+Q409)*0.041)/0.83*(0.3295)*(0.17)-AI409*0.041,IF(AND(Y409="CONSUMO",AG409="ANEXO I",AY409=4%),(AI409-(P409+L409-N409+Q409)*0.04)/0.83*(0.5177)*(0.17)-AI409*0.04,IF(AND(Y409="CONSUMO",AG409="ANEXO II",AY409=4%),(AI409-(P409+L409-N409+Q409)*0.04)/0.83*(0.3295)*(0.17)-AI409*0.04,""))))</f>
        <v/>
      </c>
      <c r="BC409" s="51" t="str">
        <f aca="false">IF(C409="","",IF(AND(Y409="CONSUMO",AC409="SIM")*OR(AG409="-",AG409="BIT"),IF(E409&lt;&gt;"",(AI409-(P409+L409-N409+Q409)*AY409)/0.83),""))</f>
        <v/>
      </c>
      <c r="BD409" s="51" t="str">
        <f aca="false">IF(BC409="","",BC409*0.17)</f>
        <v/>
      </c>
      <c r="BE409" s="51" t="str">
        <f aca="false">IF(I409=6908,0,IF(BC409="","",BD409-((P409+L409-N409+Q409)*AY409)))</f>
        <v/>
      </c>
      <c r="BF409" s="53" t="str">
        <f aca="false">IF(B409="","",IF(OR(B409="",E409="Regime Normal"),0,(AI409-Q409)*VLOOKUP(R409,Dados!$X$98:$Y$108,2,0)))</f>
        <v/>
      </c>
      <c r="BG409" s="54" t="str">
        <f aca="false">IFERROR(VLOOKUP(I409,Dados!$AC$27:$AD$43,2,0),IF(B409="","",IF(D409&lt;&gt;"MT",IF(AND(AC409="SIM",Y409="Revenda"),"2403",IF(AND(AC409="SIM",Y409="Consumo"),"2407",IF(AND(AC409="NÃO",Y409="Revenda"),"2102",IF(AND(AC409="NÃO",Y409="Consumo"),"2556",)))),REPLACE(I409,1,1,1))))</f>
        <v/>
      </c>
    </row>
    <row r="410" customFormat="false" ht="12.8" hidden="false" customHeight="true" outlineLevel="0" collapsed="false">
      <c r="Y410" s="45"/>
      <c r="Z410" s="46" t="str">
        <f aca="false">IF(B410="","",(IFERROR(VLOOKUP(H410,Dados!A$3:B$15000,2,0),"Não Encontrado")))</f>
        <v/>
      </c>
      <c r="AA410" s="46" t="str">
        <f aca="false">IF(B410="","",(IFERROR(VLOOKUP(G410,Dados!C$3:E$15000,3,0),"Não Encontrado")))</f>
        <v/>
      </c>
      <c r="AB410" s="46" t="str">
        <f aca="false">IFERROR(IF(Z410&lt;&gt;"Não Encontrado",Z410,IF(AA410&lt;&gt;"Não Encontrado",AA410,"")),"")</f>
        <v/>
      </c>
      <c r="AC410" s="45" t="str">
        <f aca="false">IF(B410="","",IF(AB410="","NÃO","SIM"))</f>
        <v/>
      </c>
      <c r="AD410" s="45" t="str">
        <f aca="false">IFERROR(VLOOKUP(G410,Dados!$P$3:$R$500,3,0),"")</f>
        <v/>
      </c>
      <c r="AE410" s="45" t="str">
        <f aca="false">IFERROR(VLOOKUP(G410,Dados!$K$3:$L$500,2,0),"")</f>
        <v/>
      </c>
      <c r="AF410" s="45" t="str">
        <f aca="false">IFERROR(VLOOKUP(G410,Dados!$M$3:$N$500,2,0),"")</f>
        <v/>
      </c>
      <c r="AG410" s="45" t="str">
        <f aca="false">IF(F410="","",IF(AND(AD410="",AE410="",AF410=""),"-",IF(AND(AD410="BIT",AE410="",AF410=""),"BIT",IF(AND(AE410="ANEXO I",AD410="",AF410=""),"ANEXO I",IF(AND(AF410="ANEXO II",AD410="",AE410=""),"ANEXO II","Escolher")))))</f>
        <v/>
      </c>
      <c r="AH410" s="45" t="str">
        <f aca="false">IF(AG410&lt;&gt;"Pneus","",IFERROR(VLOOKUP(R410,Dados!$X$2:$Z$5,3,0)*(AI410-Q410),VLOOKUP(D410,Dados!$X$7:$Z$33,3,0)*(AI410-Q410)))</f>
        <v/>
      </c>
      <c r="AI410" s="47" t="str">
        <f aca="false">IF(B410="","",P410+Q410+O410+M410+L410-N410)</f>
        <v/>
      </c>
      <c r="AJ410" s="48" t="str">
        <f aca="false">IFERROR(IF(AND(AC410="SIM",AG410="-",Y410="REVENDA"),(AB410/1+1)*AI410,IF(AND(AC410="SIM",AG410="Pneus",Y410="REVENDA"),(AB410/1+1)*(AI410-AH410),"")),"")</f>
        <v/>
      </c>
      <c r="AK410" s="48" t="str">
        <f aca="false">IF(AJ410="","",AJ410*17%)</f>
        <v/>
      </c>
      <c r="AL410" s="48" t="str">
        <f aca="false">IFERROR(IF(AC410="NÃO","",IF(AK410="","",IF(E410="Simples Nacional",BF410,IF(T410=0.12,U410*0.5833337002,IF(T410=0,AI410*0.07,U410))))),"")</f>
        <v/>
      </c>
      <c r="AM410" s="47" t="str">
        <f aca="false">IFERROR(IF(AC410="NÃO","",IF(OR(AG410="-",AG410="Pneus"),AK410-AL410,"")),"")</f>
        <v/>
      </c>
      <c r="AN410" s="48" t="str">
        <f aca="false">IF(AND(Y410="REVENDA",AC410="SIM",AG410="BIT"),((AB410/1+1)*AI410)*0.4117,"")</f>
        <v/>
      </c>
      <c r="AO410" s="48" t="str">
        <f aca="false">IF(AN410="","",AN410*17%)</f>
        <v/>
      </c>
      <c r="AP410" s="49" t="str">
        <f aca="false">IF(AN410="","",IF(T410=0.12,(U410*0.4117)*0.4117,IF(T410=0,(AI410*0.07)*0.4117,U410*0.4117)))</f>
        <v/>
      </c>
      <c r="AQ410" s="47" t="str">
        <f aca="false">IF(AN410="","",AO410-AP410)</f>
        <v/>
      </c>
      <c r="AR410" s="50" t="str">
        <f aca="false">IFERROR(IF(AND(AC410="SIM",Y410="REVENDA",LEFT(AG410,5)="ANEXO")*OR(AE410="ANEXO I",AF410="ANEXO II"),VLOOKUP(H410,Dados!G:I,2,0),""),"INSERIR MVA")</f>
        <v/>
      </c>
      <c r="AS410" s="48" t="str">
        <f aca="false">IF(LEFT(AG410,5)="ANEXO",VLOOKUP(AG410,Dados!$X$111:$Z$112,2,0)*(AI410-Q410),"")</f>
        <v/>
      </c>
      <c r="AT410" s="48" t="str">
        <f aca="false">IFERROR(IF(AR410="","",(AI410*AR410)+AI410),"INSERIR MVA")</f>
        <v/>
      </c>
      <c r="AU410" s="48" t="str">
        <f aca="false">IF(AT410="","",IF(AY410=0.04,U410,AS410*AY410))</f>
        <v/>
      </c>
      <c r="AV410" s="47" t="str">
        <f aca="false">IFERROR(IF(AU410="","",(VLOOKUP(AG410,Dados!$X$111:$Z$112,3,0)*AT410*0.17)),"INSERIR MVA")</f>
        <v/>
      </c>
      <c r="AW410" s="47" t="str">
        <f aca="false">IFERROR(IF(AR410="","",AV410-AU410),"")</f>
        <v/>
      </c>
      <c r="AX410" s="51" t="str">
        <f aca="false">IFERROR(IF(AC410="NÃO","",IF(AM410&lt;&gt;"",AM410-W410,IF(AQ410&lt;&gt;"",AQ410-W410,IF(AW410&lt;&gt;"",AW410-W410,"")))),"")</f>
        <v/>
      </c>
      <c r="AY410" s="46" t="str">
        <f aca="false">IFERROR(IF(ISNA(VLOOKUP(R410,Dados!$X$2:$Y$5,2,0)),VLOOKUP(D410,Dados!$X$7:$Y$33,2,0),VLOOKUP(R410,Dados!$X$2:$Y$5,2,0)),"")</f>
        <v/>
      </c>
      <c r="AZ410" s="52" t="str">
        <f aca="false">IF(C410="","",IF(AND(Y410="CONSUMO",AC410="NÃO")*OR(AG410="-",AG410="BIT"),IF(E410&lt;&gt;"",(AI410-(P410+L410-N410+Q410)*AY410)/0.83),""))</f>
        <v/>
      </c>
      <c r="BA410" s="51" t="str">
        <f aca="false">IF(AZ410="","",AZ410*0.17-((P410+L410-N410+Q410)*AY410))</f>
        <v/>
      </c>
      <c r="BB410" s="51" t="str">
        <f aca="false">IF(AND(Y410="CONSUMO",AG410="ANEXO I",AY410&gt;4%),(AI410-(P410+L410-N410+Q410)*0.0514)/0.83*(0.5177)*(0.17)-AI410*0.0514,IF(AND(Y410="CONSUMO",AG410="ANEXO II",AY410&gt;4%),(AI410-(P410+L410-N410+Q410)*0.041)/0.83*(0.3295)*(0.17)-AI410*0.041,IF(AND(Y410="CONSUMO",AG410="ANEXO I",AY410=4%),(AI410-(P410+L410-N410+Q410)*0.04)/0.83*(0.5177)*(0.17)-AI410*0.04,IF(AND(Y410="CONSUMO",AG410="ANEXO II",AY410=4%),(AI410-(P410+L410-N410+Q410)*0.04)/0.83*(0.3295)*(0.17)-AI410*0.04,""))))</f>
        <v/>
      </c>
      <c r="BC410" s="51" t="str">
        <f aca="false">IF(C410="","",IF(AND(Y410="CONSUMO",AC410="SIM")*OR(AG410="-",AG410="BIT"),IF(E410&lt;&gt;"",(AI410-(P410+L410-N410+Q410)*AY410)/0.83),""))</f>
        <v/>
      </c>
      <c r="BD410" s="51" t="str">
        <f aca="false">IF(BC410="","",BC410*0.17)</f>
        <v/>
      </c>
      <c r="BE410" s="51" t="str">
        <f aca="false">IF(I410=6908,0,IF(BC410="","",BD410-((P410+L410-N410+Q410)*AY410)))</f>
        <v/>
      </c>
      <c r="BF410" s="53" t="str">
        <f aca="false">IF(B410="","",IF(OR(B410="",E410="Regime Normal"),0,(AI410-Q410)*VLOOKUP(R410,Dados!$X$98:$Y$108,2,0)))</f>
        <v/>
      </c>
      <c r="BG410" s="54" t="str">
        <f aca="false">IFERROR(VLOOKUP(I410,Dados!$AC$27:$AD$43,2,0),IF(B410="","",IF(D410&lt;&gt;"MT",IF(AND(AC410="SIM",Y410="Revenda"),"2403",IF(AND(AC410="SIM",Y410="Consumo"),"2407",IF(AND(AC410="NÃO",Y410="Revenda"),"2102",IF(AND(AC410="NÃO",Y410="Consumo"),"2556",)))),REPLACE(I410,1,1,1))))</f>
        <v/>
      </c>
    </row>
    <row r="411" customFormat="false" ht="12.8" hidden="false" customHeight="true" outlineLevel="0" collapsed="false">
      <c r="Y411" s="45"/>
      <c r="Z411" s="46" t="str">
        <f aca="false">IF(B411="","",(IFERROR(VLOOKUP(H411,Dados!A$3:B$15000,2,0),"Não Encontrado")))</f>
        <v/>
      </c>
      <c r="AA411" s="46" t="str">
        <f aca="false">IF(B411="","",(IFERROR(VLOOKUP(G411,Dados!C$3:E$15000,3,0),"Não Encontrado")))</f>
        <v/>
      </c>
      <c r="AB411" s="46" t="str">
        <f aca="false">IFERROR(IF(Z411&lt;&gt;"Não Encontrado",Z411,IF(AA411&lt;&gt;"Não Encontrado",AA411,"")),"")</f>
        <v/>
      </c>
      <c r="AC411" s="45" t="str">
        <f aca="false">IF(B411="","",IF(AB411="","NÃO","SIM"))</f>
        <v/>
      </c>
      <c r="AD411" s="45" t="str">
        <f aca="false">IFERROR(VLOOKUP(G411,Dados!$P$3:$R$500,3,0),"")</f>
        <v/>
      </c>
      <c r="AE411" s="45" t="str">
        <f aca="false">IFERROR(VLOOKUP(G411,Dados!$K$3:$L$500,2,0),"")</f>
        <v/>
      </c>
      <c r="AF411" s="45" t="str">
        <f aca="false">IFERROR(VLOOKUP(G411,Dados!$M$3:$N$500,2,0),"")</f>
        <v/>
      </c>
      <c r="AG411" s="45" t="str">
        <f aca="false">IF(F411="","",IF(AND(AD411="",AE411="",AF411=""),"-",IF(AND(AD411="BIT",AE411="",AF411=""),"BIT",IF(AND(AE411="ANEXO I",AD411="",AF411=""),"ANEXO I",IF(AND(AF411="ANEXO II",AD411="",AE411=""),"ANEXO II","Escolher")))))</f>
        <v/>
      </c>
      <c r="AH411" s="45" t="str">
        <f aca="false">IF(AG411&lt;&gt;"Pneus","",IFERROR(VLOOKUP(R411,Dados!$X$2:$Z$5,3,0)*(AI411-Q411),VLOOKUP(D411,Dados!$X$7:$Z$33,3,0)*(AI411-Q411)))</f>
        <v/>
      </c>
      <c r="AI411" s="47" t="str">
        <f aca="false">IF(B411="","",P411+Q411+O411+M411+L411-N411)</f>
        <v/>
      </c>
      <c r="AJ411" s="48" t="str">
        <f aca="false">IFERROR(IF(AND(AC411="SIM",AG411="-",Y411="REVENDA"),(AB411/1+1)*AI411,IF(AND(AC411="SIM",AG411="Pneus",Y411="REVENDA"),(AB411/1+1)*(AI411-AH411),"")),"")</f>
        <v/>
      </c>
      <c r="AK411" s="48" t="str">
        <f aca="false">IF(AJ411="","",AJ411*17%)</f>
        <v/>
      </c>
      <c r="AL411" s="48" t="str">
        <f aca="false">IFERROR(IF(AC411="NÃO","",IF(AK411="","",IF(E411="Simples Nacional",BF411,IF(T411=0.12,U411*0.5833337002,IF(T411=0,AI411*0.07,U411))))),"")</f>
        <v/>
      </c>
      <c r="AM411" s="47" t="str">
        <f aca="false">IFERROR(IF(AC411="NÃO","",IF(OR(AG411="-",AG411="Pneus"),AK411-AL411,"")),"")</f>
        <v/>
      </c>
      <c r="AN411" s="48" t="str">
        <f aca="false">IF(AND(Y411="REVENDA",AC411="SIM",AG411="BIT"),((AB411/1+1)*AI411)*0.4117,"")</f>
        <v/>
      </c>
      <c r="AO411" s="48" t="str">
        <f aca="false">IF(AN411="","",AN411*17%)</f>
        <v/>
      </c>
      <c r="AP411" s="49" t="str">
        <f aca="false">IF(AN411="","",IF(T411=0.12,(U411*0.4117)*0.4117,IF(T411=0,(AI411*0.07)*0.4117,U411*0.4117)))</f>
        <v/>
      </c>
      <c r="AQ411" s="47" t="str">
        <f aca="false">IF(AN411="","",AO411-AP411)</f>
        <v/>
      </c>
      <c r="AR411" s="50" t="str">
        <f aca="false">IFERROR(IF(AND(AC411="SIM",Y411="REVENDA",LEFT(AG411,5)="ANEXO")*OR(AE411="ANEXO I",AF411="ANEXO II"),VLOOKUP(H411,Dados!G:I,2,0),""),"INSERIR MVA")</f>
        <v/>
      </c>
      <c r="AS411" s="48" t="str">
        <f aca="false">IF(LEFT(AG411,5)="ANEXO",VLOOKUP(AG411,Dados!$X$111:$Z$112,2,0)*(AI411-Q411),"")</f>
        <v/>
      </c>
      <c r="AT411" s="48" t="str">
        <f aca="false">IFERROR(IF(AR411="","",(AI411*AR411)+AI411),"INSERIR MVA")</f>
        <v/>
      </c>
      <c r="AU411" s="48" t="str">
        <f aca="false">IF(AT411="","",IF(AY411=0.04,U411,AS411*AY411))</f>
        <v/>
      </c>
      <c r="AV411" s="47" t="str">
        <f aca="false">IFERROR(IF(AU411="","",(VLOOKUP(AG411,Dados!$X$111:$Z$112,3,0)*AT411*0.17)),"INSERIR MVA")</f>
        <v/>
      </c>
      <c r="AW411" s="47" t="str">
        <f aca="false">IFERROR(IF(AR411="","",AV411-AU411),"")</f>
        <v/>
      </c>
      <c r="AX411" s="51" t="str">
        <f aca="false">IFERROR(IF(AC411="NÃO","",IF(AM411&lt;&gt;"",AM411-W411,IF(AQ411&lt;&gt;"",AQ411-W411,IF(AW411&lt;&gt;"",AW411-W411,"")))),"")</f>
        <v/>
      </c>
      <c r="AY411" s="46" t="str">
        <f aca="false">IFERROR(IF(ISNA(VLOOKUP(R411,Dados!$X$2:$Y$5,2,0)),VLOOKUP(D411,Dados!$X$7:$Y$33,2,0),VLOOKUP(R411,Dados!$X$2:$Y$5,2,0)),"")</f>
        <v/>
      </c>
      <c r="AZ411" s="52" t="str">
        <f aca="false">IF(C411="","",IF(AND(Y411="CONSUMO",AC411="NÃO")*OR(AG411="-",AG411="BIT"),IF(E411&lt;&gt;"",(AI411-(P411+L411-N411+Q411)*AY411)/0.83),""))</f>
        <v/>
      </c>
      <c r="BA411" s="51" t="str">
        <f aca="false">IF(AZ411="","",AZ411*0.17-((P411+L411-N411+Q411)*AY411))</f>
        <v/>
      </c>
      <c r="BB411" s="51" t="str">
        <f aca="false">IF(AND(Y411="CONSUMO",AG411="ANEXO I",AY411&gt;4%),(AI411-(P411+L411-N411+Q411)*0.0514)/0.83*(0.5177)*(0.17)-AI411*0.0514,IF(AND(Y411="CONSUMO",AG411="ANEXO II",AY411&gt;4%),(AI411-(P411+L411-N411+Q411)*0.041)/0.83*(0.3295)*(0.17)-AI411*0.041,IF(AND(Y411="CONSUMO",AG411="ANEXO I",AY411=4%),(AI411-(P411+L411-N411+Q411)*0.04)/0.83*(0.5177)*(0.17)-AI411*0.04,IF(AND(Y411="CONSUMO",AG411="ANEXO II",AY411=4%),(AI411-(P411+L411-N411+Q411)*0.04)/0.83*(0.3295)*(0.17)-AI411*0.04,""))))</f>
        <v/>
      </c>
      <c r="BC411" s="51" t="str">
        <f aca="false">IF(C411="","",IF(AND(Y411="CONSUMO",AC411="SIM")*OR(AG411="-",AG411="BIT"),IF(E411&lt;&gt;"",(AI411-(P411+L411-N411+Q411)*AY411)/0.83),""))</f>
        <v/>
      </c>
      <c r="BD411" s="51" t="str">
        <f aca="false">IF(BC411="","",BC411*0.17)</f>
        <v/>
      </c>
      <c r="BE411" s="51" t="str">
        <f aca="false">IF(I411=6908,0,IF(BC411="","",BD411-((P411+L411-N411+Q411)*AY411)))</f>
        <v/>
      </c>
      <c r="BF411" s="53" t="str">
        <f aca="false">IF(B411="","",IF(OR(B411="",E411="Regime Normal"),0,(AI411-Q411)*VLOOKUP(R411,Dados!$X$98:$Y$108,2,0)))</f>
        <v/>
      </c>
      <c r="BG411" s="54" t="str">
        <f aca="false">IFERROR(VLOOKUP(I411,Dados!$AC$27:$AD$43,2,0),IF(B411="","",IF(D411&lt;&gt;"MT",IF(AND(AC411="SIM",Y411="Revenda"),"2403",IF(AND(AC411="SIM",Y411="Consumo"),"2407",IF(AND(AC411="NÃO",Y411="Revenda"),"2102",IF(AND(AC411="NÃO",Y411="Consumo"),"2556",)))),REPLACE(I411,1,1,1))))</f>
        <v/>
      </c>
    </row>
    <row r="412" customFormat="false" ht="12.8" hidden="false" customHeight="true" outlineLevel="0" collapsed="false">
      <c r="Y412" s="45"/>
      <c r="Z412" s="46" t="str">
        <f aca="false">IF(B412="","",(IFERROR(VLOOKUP(H412,Dados!A$3:B$15000,2,0),"Não Encontrado")))</f>
        <v/>
      </c>
      <c r="AA412" s="46" t="str">
        <f aca="false">IF(B412="","",(IFERROR(VLOOKUP(G412,Dados!C$3:E$15000,3,0),"Não Encontrado")))</f>
        <v/>
      </c>
      <c r="AB412" s="46" t="str">
        <f aca="false">IFERROR(IF(Z412&lt;&gt;"Não Encontrado",Z412,IF(AA412&lt;&gt;"Não Encontrado",AA412,"")),"")</f>
        <v/>
      </c>
      <c r="AC412" s="45" t="str">
        <f aca="false">IF(B412="","",IF(AB412="","NÃO","SIM"))</f>
        <v/>
      </c>
      <c r="AD412" s="45" t="str">
        <f aca="false">IFERROR(VLOOKUP(G412,Dados!$P$3:$R$500,3,0),"")</f>
        <v/>
      </c>
      <c r="AE412" s="45" t="str">
        <f aca="false">IFERROR(VLOOKUP(G412,Dados!$K$3:$L$500,2,0),"")</f>
        <v/>
      </c>
      <c r="AF412" s="45" t="str">
        <f aca="false">IFERROR(VLOOKUP(G412,Dados!$M$3:$N$500,2,0),"")</f>
        <v/>
      </c>
      <c r="AG412" s="45" t="str">
        <f aca="false">IF(F412="","",IF(AND(AD412="",AE412="",AF412=""),"-",IF(AND(AD412="BIT",AE412="",AF412=""),"BIT",IF(AND(AE412="ANEXO I",AD412="",AF412=""),"ANEXO I",IF(AND(AF412="ANEXO II",AD412="",AE412=""),"ANEXO II","Escolher")))))</f>
        <v/>
      </c>
      <c r="AH412" s="45" t="str">
        <f aca="false">IF(AG412&lt;&gt;"Pneus","",IFERROR(VLOOKUP(R412,Dados!$X$2:$Z$5,3,0)*(AI412-Q412),VLOOKUP(D412,Dados!$X$7:$Z$33,3,0)*(AI412-Q412)))</f>
        <v/>
      </c>
      <c r="AI412" s="47" t="str">
        <f aca="false">IF(B412="","",P412+Q412+O412+M412+L412-N412)</f>
        <v/>
      </c>
      <c r="AJ412" s="48" t="str">
        <f aca="false">IFERROR(IF(AND(AC412="SIM",AG412="-",Y412="REVENDA"),(AB412/1+1)*AI412,IF(AND(AC412="SIM",AG412="Pneus",Y412="REVENDA"),(AB412/1+1)*(AI412-AH412),"")),"")</f>
        <v/>
      </c>
      <c r="AK412" s="48" t="str">
        <f aca="false">IF(AJ412="","",AJ412*17%)</f>
        <v/>
      </c>
      <c r="AL412" s="48" t="str">
        <f aca="false">IFERROR(IF(AC412="NÃO","",IF(AK412="","",IF(E412="Simples Nacional",BF412,IF(T412=0.12,U412*0.5833337002,IF(T412=0,AI412*0.07,U412))))),"")</f>
        <v/>
      </c>
      <c r="AM412" s="47" t="str">
        <f aca="false">IFERROR(IF(AC412="NÃO","",IF(OR(AG412="-",AG412="Pneus"),AK412-AL412,"")),"")</f>
        <v/>
      </c>
      <c r="AN412" s="48" t="str">
        <f aca="false">IF(AND(Y412="REVENDA",AC412="SIM",AG412="BIT"),((AB412/1+1)*AI412)*0.4117,"")</f>
        <v/>
      </c>
      <c r="AO412" s="48" t="str">
        <f aca="false">IF(AN412="","",AN412*17%)</f>
        <v/>
      </c>
      <c r="AP412" s="49" t="str">
        <f aca="false">IF(AN412="","",IF(T412=0.12,(U412*0.4117)*0.4117,IF(T412=0,(AI412*0.07)*0.4117,U412*0.4117)))</f>
        <v/>
      </c>
      <c r="AQ412" s="47" t="str">
        <f aca="false">IF(AN412="","",AO412-AP412)</f>
        <v/>
      </c>
      <c r="AR412" s="50" t="str">
        <f aca="false">IFERROR(IF(AND(AC412="SIM",Y412="REVENDA",LEFT(AG412,5)="ANEXO")*OR(AE412="ANEXO I",AF412="ANEXO II"),VLOOKUP(H412,Dados!G:I,2,0),""),"INSERIR MVA")</f>
        <v/>
      </c>
      <c r="AS412" s="48" t="str">
        <f aca="false">IF(LEFT(AG412,5)="ANEXO",VLOOKUP(AG412,Dados!$X$111:$Z$112,2,0)*(AI412-Q412),"")</f>
        <v/>
      </c>
      <c r="AT412" s="48" t="str">
        <f aca="false">IFERROR(IF(AR412="","",(AI412*AR412)+AI412),"INSERIR MVA")</f>
        <v/>
      </c>
      <c r="AU412" s="48" t="str">
        <f aca="false">IF(AT412="","",IF(AY412=0.04,U412,AS412*AY412))</f>
        <v/>
      </c>
      <c r="AV412" s="47" t="str">
        <f aca="false">IFERROR(IF(AU412="","",(VLOOKUP(AG412,Dados!$X$111:$Z$112,3,0)*AT412*0.17)),"INSERIR MVA")</f>
        <v/>
      </c>
      <c r="AW412" s="47" t="str">
        <f aca="false">IFERROR(IF(AR412="","",AV412-AU412),"")</f>
        <v/>
      </c>
      <c r="AX412" s="51" t="str">
        <f aca="false">IFERROR(IF(AC412="NÃO","",IF(AM412&lt;&gt;"",AM412-W412,IF(AQ412&lt;&gt;"",AQ412-W412,IF(AW412&lt;&gt;"",AW412-W412,"")))),"")</f>
        <v/>
      </c>
      <c r="AY412" s="46" t="str">
        <f aca="false">IFERROR(IF(ISNA(VLOOKUP(R412,Dados!$X$2:$Y$5,2,0)),VLOOKUP(D412,Dados!$X$7:$Y$33,2,0),VLOOKUP(R412,Dados!$X$2:$Y$5,2,0)),"")</f>
        <v/>
      </c>
      <c r="AZ412" s="52" t="str">
        <f aca="false">IF(C412="","",IF(AND(Y412="CONSUMO",AC412="NÃO")*OR(AG412="-",AG412="BIT"),IF(E412&lt;&gt;"",(AI412-(P412+L412-N412+Q412)*AY412)/0.83),""))</f>
        <v/>
      </c>
      <c r="BA412" s="51" t="str">
        <f aca="false">IF(AZ412="","",AZ412*0.17-((P412+L412-N412+Q412)*AY412))</f>
        <v/>
      </c>
      <c r="BB412" s="51" t="str">
        <f aca="false">IF(AND(Y412="CONSUMO",AG412="ANEXO I",AY412&gt;4%),(AI412-(P412+L412-N412+Q412)*0.0514)/0.83*(0.5177)*(0.17)-AI412*0.0514,IF(AND(Y412="CONSUMO",AG412="ANEXO II",AY412&gt;4%),(AI412-(P412+L412-N412+Q412)*0.041)/0.83*(0.3295)*(0.17)-AI412*0.041,IF(AND(Y412="CONSUMO",AG412="ANEXO I",AY412=4%),(AI412-(P412+L412-N412+Q412)*0.04)/0.83*(0.5177)*(0.17)-AI412*0.04,IF(AND(Y412="CONSUMO",AG412="ANEXO II",AY412=4%),(AI412-(P412+L412-N412+Q412)*0.04)/0.83*(0.3295)*(0.17)-AI412*0.04,""))))</f>
        <v/>
      </c>
      <c r="BC412" s="51" t="str">
        <f aca="false">IF(C412="","",IF(AND(Y412="CONSUMO",AC412="SIM")*OR(AG412="-",AG412="BIT"),IF(E412&lt;&gt;"",(AI412-(P412+L412-N412+Q412)*AY412)/0.83),""))</f>
        <v/>
      </c>
      <c r="BD412" s="51" t="str">
        <f aca="false">IF(BC412="","",BC412*0.17)</f>
        <v/>
      </c>
      <c r="BE412" s="51" t="str">
        <f aca="false">IF(I412=6908,0,IF(BC412="","",BD412-((P412+L412-N412+Q412)*AY412)))</f>
        <v/>
      </c>
      <c r="BF412" s="53" t="str">
        <f aca="false">IF(B412="","",IF(OR(B412="",E412="Regime Normal"),0,(AI412-Q412)*VLOOKUP(R412,Dados!$X$98:$Y$108,2,0)))</f>
        <v/>
      </c>
      <c r="BG412" s="54" t="str">
        <f aca="false">IFERROR(VLOOKUP(I412,Dados!$AC$27:$AD$43,2,0),IF(B412="","",IF(D412&lt;&gt;"MT",IF(AND(AC412="SIM",Y412="Revenda"),"2403",IF(AND(AC412="SIM",Y412="Consumo"),"2407",IF(AND(AC412="NÃO",Y412="Revenda"),"2102",IF(AND(AC412="NÃO",Y412="Consumo"),"2556",)))),REPLACE(I412,1,1,1))))</f>
        <v/>
      </c>
    </row>
    <row r="413" customFormat="false" ht="12.8" hidden="false" customHeight="true" outlineLevel="0" collapsed="false">
      <c r="Y413" s="45"/>
      <c r="Z413" s="46" t="str">
        <f aca="false">IF(B413="","",(IFERROR(VLOOKUP(H413,Dados!A$3:B$15000,2,0),"Não Encontrado")))</f>
        <v/>
      </c>
      <c r="AA413" s="46" t="str">
        <f aca="false">IF(B413="","",(IFERROR(VLOOKUP(G413,Dados!C$3:E$15000,3,0),"Não Encontrado")))</f>
        <v/>
      </c>
      <c r="AB413" s="46" t="str">
        <f aca="false">IFERROR(IF(Z413&lt;&gt;"Não Encontrado",Z413,IF(AA413&lt;&gt;"Não Encontrado",AA413,"")),"")</f>
        <v/>
      </c>
      <c r="AC413" s="45" t="str">
        <f aca="false">IF(B413="","",IF(AB413="","NÃO","SIM"))</f>
        <v/>
      </c>
      <c r="AD413" s="45" t="str">
        <f aca="false">IFERROR(VLOOKUP(G413,Dados!$P$3:$R$500,3,0),"")</f>
        <v/>
      </c>
      <c r="AE413" s="45" t="str">
        <f aca="false">IFERROR(VLOOKUP(G413,Dados!$K$3:$L$500,2,0),"")</f>
        <v/>
      </c>
      <c r="AF413" s="45" t="str">
        <f aca="false">IFERROR(VLOOKUP(G413,Dados!$M$3:$N$500,2,0),"")</f>
        <v/>
      </c>
      <c r="AG413" s="45" t="str">
        <f aca="false">IF(F413="","",IF(AND(AD413="",AE413="",AF413=""),"-",IF(AND(AD413="BIT",AE413="",AF413=""),"BIT",IF(AND(AE413="ANEXO I",AD413="",AF413=""),"ANEXO I",IF(AND(AF413="ANEXO II",AD413="",AE413=""),"ANEXO II","Escolher")))))</f>
        <v/>
      </c>
      <c r="AH413" s="45" t="str">
        <f aca="false">IF(AG413&lt;&gt;"Pneus","",IFERROR(VLOOKUP(R413,Dados!$X$2:$Z$5,3,0)*(AI413-Q413),VLOOKUP(D413,Dados!$X$7:$Z$33,3,0)*(AI413-Q413)))</f>
        <v/>
      </c>
      <c r="AI413" s="47" t="str">
        <f aca="false">IF(B413="","",P413+Q413+O413+M413+L413-N413)</f>
        <v/>
      </c>
      <c r="AJ413" s="48" t="str">
        <f aca="false">IFERROR(IF(AND(AC413="SIM",AG413="-",Y413="REVENDA"),(AB413/1+1)*AI413,IF(AND(AC413="SIM",AG413="Pneus",Y413="REVENDA"),(AB413/1+1)*(AI413-AH413),"")),"")</f>
        <v/>
      </c>
      <c r="AK413" s="48" t="str">
        <f aca="false">IF(AJ413="","",AJ413*17%)</f>
        <v/>
      </c>
      <c r="AL413" s="48" t="str">
        <f aca="false">IFERROR(IF(AC413="NÃO","",IF(AK413="","",IF(E413="Simples Nacional",BF413,IF(T413=0.12,U413*0.5833337002,IF(T413=0,AI413*0.07,U413))))),"")</f>
        <v/>
      </c>
      <c r="AM413" s="47" t="str">
        <f aca="false">IFERROR(IF(AC413="NÃO","",IF(OR(AG413="-",AG413="Pneus"),AK413-AL413,"")),"")</f>
        <v/>
      </c>
      <c r="AN413" s="48" t="str">
        <f aca="false">IF(AND(Y413="REVENDA",AC413="SIM",AG413="BIT"),((AB413/1+1)*AI413)*0.4117,"")</f>
        <v/>
      </c>
      <c r="AO413" s="48" t="str">
        <f aca="false">IF(AN413="","",AN413*17%)</f>
        <v/>
      </c>
      <c r="AP413" s="49" t="str">
        <f aca="false">IF(AN413="","",IF(T413=0.12,(U413*0.4117)*0.4117,IF(T413=0,(AI413*0.07)*0.4117,U413*0.4117)))</f>
        <v/>
      </c>
      <c r="AQ413" s="47" t="str">
        <f aca="false">IF(AN413="","",AO413-AP413)</f>
        <v/>
      </c>
      <c r="AR413" s="50" t="str">
        <f aca="false">IFERROR(IF(AND(AC413="SIM",Y413="REVENDA",LEFT(AG413,5)="ANEXO")*OR(AE413="ANEXO I",AF413="ANEXO II"),VLOOKUP(H413,Dados!G:I,2,0),""),"INSERIR MVA")</f>
        <v/>
      </c>
      <c r="AS413" s="48" t="str">
        <f aca="false">IF(LEFT(AG413,5)="ANEXO",VLOOKUP(AG413,Dados!$X$111:$Z$112,2,0)*(AI413-Q413),"")</f>
        <v/>
      </c>
      <c r="AT413" s="48" t="str">
        <f aca="false">IFERROR(IF(AR413="","",(AI413*AR413)+AI413),"INSERIR MVA")</f>
        <v/>
      </c>
      <c r="AU413" s="48" t="str">
        <f aca="false">IF(AT413="","",IF(AY413=0.04,U413,AS413*AY413))</f>
        <v/>
      </c>
      <c r="AV413" s="47" t="str">
        <f aca="false">IFERROR(IF(AU413="","",(VLOOKUP(AG413,Dados!$X$111:$Z$112,3,0)*AT413*0.17)),"INSERIR MVA")</f>
        <v/>
      </c>
      <c r="AW413" s="47" t="str">
        <f aca="false">IFERROR(IF(AR413="","",AV413-AU413),"")</f>
        <v/>
      </c>
      <c r="AX413" s="51" t="str">
        <f aca="false">IFERROR(IF(AC413="NÃO","",IF(AM413&lt;&gt;"",AM413-W413,IF(AQ413&lt;&gt;"",AQ413-W413,IF(AW413&lt;&gt;"",AW413-W413,"")))),"")</f>
        <v/>
      </c>
      <c r="AY413" s="46" t="str">
        <f aca="false">IFERROR(IF(ISNA(VLOOKUP(R413,Dados!$X$2:$Y$5,2,0)),VLOOKUP(D413,Dados!$X$7:$Y$33,2,0),VLOOKUP(R413,Dados!$X$2:$Y$5,2,0)),"")</f>
        <v/>
      </c>
      <c r="AZ413" s="52" t="str">
        <f aca="false">IF(C413="","",IF(AND(Y413="CONSUMO",AC413="NÃO")*OR(AG413="-",AG413="BIT"),IF(E413&lt;&gt;"",(AI413-(P413+L413-N413+Q413)*AY413)/0.83),""))</f>
        <v/>
      </c>
      <c r="BA413" s="51" t="str">
        <f aca="false">IF(AZ413="","",AZ413*0.17-((P413+L413-N413+Q413)*AY413))</f>
        <v/>
      </c>
      <c r="BB413" s="51" t="str">
        <f aca="false">IF(AND(Y413="CONSUMO",AG413="ANEXO I",AY413&gt;4%),(AI413-(P413+L413-N413+Q413)*0.0514)/0.83*(0.5177)*(0.17)-AI413*0.0514,IF(AND(Y413="CONSUMO",AG413="ANEXO II",AY413&gt;4%),(AI413-(P413+L413-N413+Q413)*0.041)/0.83*(0.3295)*(0.17)-AI413*0.041,IF(AND(Y413="CONSUMO",AG413="ANEXO I",AY413=4%),(AI413-(P413+L413-N413+Q413)*0.04)/0.83*(0.5177)*(0.17)-AI413*0.04,IF(AND(Y413="CONSUMO",AG413="ANEXO II",AY413=4%),(AI413-(P413+L413-N413+Q413)*0.04)/0.83*(0.3295)*(0.17)-AI413*0.04,""))))</f>
        <v/>
      </c>
      <c r="BC413" s="51" t="str">
        <f aca="false">IF(C413="","",IF(AND(Y413="CONSUMO",AC413="SIM")*OR(AG413="-",AG413="BIT"),IF(E413&lt;&gt;"",(AI413-(P413+L413-N413+Q413)*AY413)/0.83),""))</f>
        <v/>
      </c>
      <c r="BD413" s="51" t="str">
        <f aca="false">IF(BC413="","",BC413*0.17)</f>
        <v/>
      </c>
      <c r="BE413" s="51" t="str">
        <f aca="false">IF(I413=6908,0,IF(BC413="","",BD413-((P413+L413-N413+Q413)*AY413)))</f>
        <v/>
      </c>
      <c r="BF413" s="53" t="str">
        <f aca="false">IF(B413="","",IF(OR(B413="",E413="Regime Normal"),0,(AI413-Q413)*VLOOKUP(R413,Dados!$X$98:$Y$108,2,0)))</f>
        <v/>
      </c>
      <c r="BG413" s="54" t="str">
        <f aca="false">IFERROR(VLOOKUP(I413,Dados!$AC$27:$AD$43,2,0),IF(B413="","",IF(D413&lt;&gt;"MT",IF(AND(AC413="SIM",Y413="Revenda"),"2403",IF(AND(AC413="SIM",Y413="Consumo"),"2407",IF(AND(AC413="NÃO",Y413="Revenda"),"2102",IF(AND(AC413="NÃO",Y413="Consumo"),"2556",)))),REPLACE(I413,1,1,1))))</f>
        <v/>
      </c>
    </row>
    <row r="414" customFormat="false" ht="12.8" hidden="false" customHeight="true" outlineLevel="0" collapsed="false">
      <c r="Y414" s="45"/>
      <c r="Z414" s="46" t="str">
        <f aca="false">IF(B414="","",(IFERROR(VLOOKUP(H414,Dados!A$3:B$15000,2,0),"Não Encontrado")))</f>
        <v/>
      </c>
      <c r="AA414" s="46" t="str">
        <f aca="false">IF(B414="","",(IFERROR(VLOOKUP(G414,Dados!C$3:E$15000,3,0),"Não Encontrado")))</f>
        <v/>
      </c>
      <c r="AB414" s="46" t="str">
        <f aca="false">IFERROR(IF(Z414&lt;&gt;"Não Encontrado",Z414,IF(AA414&lt;&gt;"Não Encontrado",AA414,"")),"")</f>
        <v/>
      </c>
      <c r="AC414" s="45" t="str">
        <f aca="false">IF(B414="","",IF(AB414="","NÃO","SIM"))</f>
        <v/>
      </c>
      <c r="AD414" s="45" t="str">
        <f aca="false">IFERROR(VLOOKUP(G414,Dados!$P$3:$R$500,3,0),"")</f>
        <v/>
      </c>
      <c r="AE414" s="45" t="str">
        <f aca="false">IFERROR(VLOOKUP(G414,Dados!$K$3:$L$500,2,0),"")</f>
        <v/>
      </c>
      <c r="AF414" s="45" t="str">
        <f aca="false">IFERROR(VLOOKUP(G414,Dados!$M$3:$N$500,2,0),"")</f>
        <v/>
      </c>
      <c r="AG414" s="45" t="str">
        <f aca="false">IF(F414="","",IF(AND(AD414="",AE414="",AF414=""),"-",IF(AND(AD414="BIT",AE414="",AF414=""),"BIT",IF(AND(AE414="ANEXO I",AD414="",AF414=""),"ANEXO I",IF(AND(AF414="ANEXO II",AD414="",AE414=""),"ANEXO II","Escolher")))))</f>
        <v/>
      </c>
      <c r="AH414" s="45" t="str">
        <f aca="false">IF(AG414&lt;&gt;"Pneus","",IFERROR(VLOOKUP(R414,Dados!$X$2:$Z$5,3,0)*(AI414-Q414),VLOOKUP(D414,Dados!$X$7:$Z$33,3,0)*(AI414-Q414)))</f>
        <v/>
      </c>
      <c r="AI414" s="47" t="str">
        <f aca="false">IF(B414="","",P414+Q414+O414+M414+L414-N414)</f>
        <v/>
      </c>
      <c r="AJ414" s="48" t="str">
        <f aca="false">IFERROR(IF(AND(AC414="SIM",AG414="-",Y414="REVENDA"),(AB414/1+1)*AI414,IF(AND(AC414="SIM",AG414="Pneus",Y414="REVENDA"),(AB414/1+1)*(AI414-AH414),"")),"")</f>
        <v/>
      </c>
      <c r="AK414" s="48" t="str">
        <f aca="false">IF(AJ414="","",AJ414*17%)</f>
        <v/>
      </c>
      <c r="AL414" s="48" t="str">
        <f aca="false">IFERROR(IF(AC414="NÃO","",IF(AK414="","",IF(E414="Simples Nacional",BF414,IF(T414=0.12,U414*0.5833337002,IF(T414=0,AI414*0.07,U414))))),"")</f>
        <v/>
      </c>
      <c r="AM414" s="47" t="str">
        <f aca="false">IFERROR(IF(AC414="NÃO","",IF(OR(AG414="-",AG414="Pneus"),AK414-AL414,"")),"")</f>
        <v/>
      </c>
      <c r="AN414" s="48" t="str">
        <f aca="false">IF(AND(Y414="REVENDA",AC414="SIM",AG414="BIT"),((AB414/1+1)*AI414)*0.4117,"")</f>
        <v/>
      </c>
      <c r="AO414" s="48" t="str">
        <f aca="false">IF(AN414="","",AN414*17%)</f>
        <v/>
      </c>
      <c r="AP414" s="49" t="str">
        <f aca="false">IF(AN414="","",IF(T414=0.12,(U414*0.4117)*0.4117,IF(T414=0,(AI414*0.07)*0.4117,U414*0.4117)))</f>
        <v/>
      </c>
      <c r="AQ414" s="47" t="str">
        <f aca="false">IF(AN414="","",AO414-AP414)</f>
        <v/>
      </c>
      <c r="AR414" s="50" t="str">
        <f aca="false">IFERROR(IF(AND(AC414="SIM",Y414="REVENDA",LEFT(AG414,5)="ANEXO")*OR(AE414="ANEXO I",AF414="ANEXO II"),VLOOKUP(H414,Dados!G:I,2,0),""),"INSERIR MVA")</f>
        <v/>
      </c>
      <c r="AS414" s="48" t="str">
        <f aca="false">IF(LEFT(AG414,5)="ANEXO",VLOOKUP(AG414,Dados!$X$111:$Z$112,2,0)*(AI414-Q414),"")</f>
        <v/>
      </c>
      <c r="AT414" s="48" t="str">
        <f aca="false">IFERROR(IF(AR414="","",(AI414*AR414)+AI414),"INSERIR MVA")</f>
        <v/>
      </c>
      <c r="AU414" s="48" t="str">
        <f aca="false">IF(AT414="","",IF(AY414=0.04,U414,AS414*AY414))</f>
        <v/>
      </c>
      <c r="AV414" s="47" t="str">
        <f aca="false">IFERROR(IF(AU414="","",(VLOOKUP(AG414,Dados!$X$111:$Z$112,3,0)*AT414*0.17)),"INSERIR MVA")</f>
        <v/>
      </c>
      <c r="AW414" s="47" t="str">
        <f aca="false">IFERROR(IF(AR414="","",AV414-AU414),"")</f>
        <v/>
      </c>
      <c r="AX414" s="51" t="str">
        <f aca="false">IFERROR(IF(AC414="NÃO","",IF(AM414&lt;&gt;"",AM414-W414,IF(AQ414&lt;&gt;"",AQ414-W414,IF(AW414&lt;&gt;"",AW414-W414,"")))),"")</f>
        <v/>
      </c>
      <c r="AY414" s="46" t="str">
        <f aca="false">IFERROR(IF(ISNA(VLOOKUP(R414,Dados!$X$2:$Y$5,2,0)),VLOOKUP(D414,Dados!$X$7:$Y$33,2,0),VLOOKUP(R414,Dados!$X$2:$Y$5,2,0)),"")</f>
        <v/>
      </c>
      <c r="AZ414" s="52" t="str">
        <f aca="false">IF(C414="","",IF(AND(Y414="CONSUMO",AC414="NÃO")*OR(AG414="-",AG414="BIT"),IF(E414&lt;&gt;"",(AI414-(P414+L414-N414+Q414)*AY414)/0.83),""))</f>
        <v/>
      </c>
      <c r="BA414" s="51" t="str">
        <f aca="false">IF(AZ414="","",AZ414*0.17-((P414+L414-N414+Q414)*AY414))</f>
        <v/>
      </c>
      <c r="BB414" s="51" t="str">
        <f aca="false">IF(AND(Y414="CONSUMO",AG414="ANEXO I",AY414&gt;4%),(AI414-(P414+L414-N414+Q414)*0.0514)/0.83*(0.5177)*(0.17)-AI414*0.0514,IF(AND(Y414="CONSUMO",AG414="ANEXO II",AY414&gt;4%),(AI414-(P414+L414-N414+Q414)*0.041)/0.83*(0.3295)*(0.17)-AI414*0.041,IF(AND(Y414="CONSUMO",AG414="ANEXO I",AY414=4%),(AI414-(P414+L414-N414+Q414)*0.04)/0.83*(0.5177)*(0.17)-AI414*0.04,IF(AND(Y414="CONSUMO",AG414="ANEXO II",AY414=4%),(AI414-(P414+L414-N414+Q414)*0.04)/0.83*(0.3295)*(0.17)-AI414*0.04,""))))</f>
        <v/>
      </c>
      <c r="BC414" s="51" t="str">
        <f aca="false">IF(C414="","",IF(AND(Y414="CONSUMO",AC414="SIM")*OR(AG414="-",AG414="BIT"),IF(E414&lt;&gt;"",(AI414-(P414+L414-N414+Q414)*AY414)/0.83),""))</f>
        <v/>
      </c>
      <c r="BD414" s="51" t="str">
        <f aca="false">IF(BC414="","",BC414*0.17)</f>
        <v/>
      </c>
      <c r="BE414" s="51" t="str">
        <f aca="false">IF(I414=6908,0,IF(BC414="","",BD414-((P414+L414-N414+Q414)*AY414)))</f>
        <v/>
      </c>
      <c r="BF414" s="53" t="str">
        <f aca="false">IF(B414="","",IF(OR(B414="",E414="Regime Normal"),0,(AI414-Q414)*VLOOKUP(R414,Dados!$X$98:$Y$108,2,0)))</f>
        <v/>
      </c>
      <c r="BG414" s="54" t="str">
        <f aca="false">IFERROR(VLOOKUP(I414,Dados!$AC$27:$AD$43,2,0),IF(B414="","",IF(D414&lt;&gt;"MT",IF(AND(AC414="SIM",Y414="Revenda"),"2403",IF(AND(AC414="SIM",Y414="Consumo"),"2407",IF(AND(AC414="NÃO",Y414="Revenda"),"2102",IF(AND(AC414="NÃO",Y414="Consumo"),"2556",)))),REPLACE(I414,1,1,1))))</f>
        <v/>
      </c>
    </row>
    <row r="415" customFormat="false" ht="12.8" hidden="false" customHeight="true" outlineLevel="0" collapsed="false">
      <c r="Y415" s="45"/>
      <c r="Z415" s="46" t="str">
        <f aca="false">IF(B415="","",(IFERROR(VLOOKUP(H415,Dados!A$3:B$15000,2,0),"Não Encontrado")))</f>
        <v/>
      </c>
      <c r="AA415" s="46" t="str">
        <f aca="false">IF(B415="","",(IFERROR(VLOOKUP(G415,Dados!C$3:E$15000,3,0),"Não Encontrado")))</f>
        <v/>
      </c>
      <c r="AB415" s="46" t="str">
        <f aca="false">IFERROR(IF(Z415&lt;&gt;"Não Encontrado",Z415,IF(AA415&lt;&gt;"Não Encontrado",AA415,"")),"")</f>
        <v/>
      </c>
      <c r="AC415" s="45" t="str">
        <f aca="false">IF(B415="","",IF(AB415="","NÃO","SIM"))</f>
        <v/>
      </c>
      <c r="AD415" s="45" t="str">
        <f aca="false">IFERROR(VLOOKUP(G415,Dados!$P$3:$R$500,3,0),"")</f>
        <v/>
      </c>
      <c r="AE415" s="45" t="str">
        <f aca="false">IFERROR(VLOOKUP(G415,Dados!$K$3:$L$500,2,0),"")</f>
        <v/>
      </c>
      <c r="AF415" s="45" t="str">
        <f aca="false">IFERROR(VLOOKUP(G415,Dados!$M$3:$N$500,2,0),"")</f>
        <v/>
      </c>
      <c r="AG415" s="45" t="str">
        <f aca="false">IF(F415="","",IF(AND(AD415="",AE415="",AF415=""),"-",IF(AND(AD415="BIT",AE415="",AF415=""),"BIT",IF(AND(AE415="ANEXO I",AD415="",AF415=""),"ANEXO I",IF(AND(AF415="ANEXO II",AD415="",AE415=""),"ANEXO II","Escolher")))))</f>
        <v/>
      </c>
      <c r="AH415" s="45" t="str">
        <f aca="false">IF(AG415&lt;&gt;"Pneus","",IFERROR(VLOOKUP(R415,Dados!$X$2:$Z$5,3,0)*(AI415-Q415),VLOOKUP(D415,Dados!$X$7:$Z$33,3,0)*(AI415-Q415)))</f>
        <v/>
      </c>
      <c r="AI415" s="47" t="str">
        <f aca="false">IF(B415="","",P415+Q415+O415+M415+L415-N415)</f>
        <v/>
      </c>
      <c r="AJ415" s="48" t="str">
        <f aca="false">IFERROR(IF(AND(AC415="SIM",AG415="-",Y415="REVENDA"),(AB415/1+1)*AI415,IF(AND(AC415="SIM",AG415="Pneus",Y415="REVENDA"),(AB415/1+1)*(AI415-AH415),"")),"")</f>
        <v/>
      </c>
      <c r="AK415" s="48" t="str">
        <f aca="false">IF(AJ415="","",AJ415*17%)</f>
        <v/>
      </c>
      <c r="AL415" s="48" t="str">
        <f aca="false">IFERROR(IF(AC415="NÃO","",IF(AK415="","",IF(E415="Simples Nacional",BF415,IF(T415=0.12,U415*0.5833337002,IF(T415=0,AI415*0.07,U415))))),"")</f>
        <v/>
      </c>
      <c r="AM415" s="47" t="str">
        <f aca="false">IFERROR(IF(AC415="NÃO","",IF(OR(AG415="-",AG415="Pneus"),AK415-AL415,"")),"")</f>
        <v/>
      </c>
      <c r="AN415" s="48" t="str">
        <f aca="false">IF(AND(Y415="REVENDA",AC415="SIM",AG415="BIT"),((AB415/1+1)*AI415)*0.4117,"")</f>
        <v/>
      </c>
      <c r="AO415" s="48" t="str">
        <f aca="false">IF(AN415="","",AN415*17%)</f>
        <v/>
      </c>
      <c r="AP415" s="49" t="str">
        <f aca="false">IF(AN415="","",IF(T415=0.12,(U415*0.4117)*0.4117,IF(T415=0,(AI415*0.07)*0.4117,U415*0.4117)))</f>
        <v/>
      </c>
      <c r="AQ415" s="47" t="str">
        <f aca="false">IF(AN415="","",AO415-AP415)</f>
        <v/>
      </c>
      <c r="AR415" s="50" t="str">
        <f aca="false">IFERROR(IF(AND(AC415="SIM",Y415="REVENDA",LEFT(AG415,5)="ANEXO")*OR(AE415="ANEXO I",AF415="ANEXO II"),VLOOKUP(H415,Dados!G:I,2,0),""),"INSERIR MVA")</f>
        <v/>
      </c>
      <c r="AS415" s="48" t="str">
        <f aca="false">IF(LEFT(AG415,5)="ANEXO",VLOOKUP(AG415,Dados!$X$111:$Z$112,2,0)*(AI415-Q415),"")</f>
        <v/>
      </c>
      <c r="AT415" s="48" t="str">
        <f aca="false">IFERROR(IF(AR415="","",(AI415*AR415)+AI415),"INSERIR MVA")</f>
        <v/>
      </c>
      <c r="AU415" s="48" t="str">
        <f aca="false">IF(AT415="","",IF(AY415=0.04,U415,AS415*AY415))</f>
        <v/>
      </c>
      <c r="AV415" s="47" t="str">
        <f aca="false">IFERROR(IF(AU415="","",(VLOOKUP(AG415,Dados!$X$111:$Z$112,3,0)*AT415*0.17)),"INSERIR MVA")</f>
        <v/>
      </c>
      <c r="AW415" s="47" t="str">
        <f aca="false">IFERROR(IF(AR415="","",AV415-AU415),"")</f>
        <v/>
      </c>
      <c r="AX415" s="51" t="str">
        <f aca="false">IFERROR(IF(AC415="NÃO","",IF(AM415&lt;&gt;"",AM415-W415,IF(AQ415&lt;&gt;"",AQ415-W415,IF(AW415&lt;&gt;"",AW415-W415,"")))),"")</f>
        <v/>
      </c>
      <c r="AY415" s="46" t="str">
        <f aca="false">IFERROR(IF(ISNA(VLOOKUP(R415,Dados!$X$2:$Y$5,2,0)),VLOOKUP(D415,Dados!$X$7:$Y$33,2,0),VLOOKUP(R415,Dados!$X$2:$Y$5,2,0)),"")</f>
        <v/>
      </c>
      <c r="AZ415" s="52" t="str">
        <f aca="false">IF(C415="","",IF(AND(Y415="CONSUMO",AC415="NÃO")*OR(AG415="-",AG415="BIT"),IF(E415&lt;&gt;"",(AI415-(P415+L415-N415+Q415)*AY415)/0.83),""))</f>
        <v/>
      </c>
      <c r="BA415" s="51" t="str">
        <f aca="false">IF(AZ415="","",AZ415*0.17-((P415+L415-N415+Q415)*AY415))</f>
        <v/>
      </c>
      <c r="BB415" s="51" t="str">
        <f aca="false">IF(AND(Y415="CONSUMO",AG415="ANEXO I",AY415&gt;4%),(AI415-(P415+L415-N415+Q415)*0.0514)/0.83*(0.5177)*(0.17)-AI415*0.0514,IF(AND(Y415="CONSUMO",AG415="ANEXO II",AY415&gt;4%),(AI415-(P415+L415-N415+Q415)*0.041)/0.83*(0.3295)*(0.17)-AI415*0.041,IF(AND(Y415="CONSUMO",AG415="ANEXO I",AY415=4%),(AI415-(P415+L415-N415+Q415)*0.04)/0.83*(0.5177)*(0.17)-AI415*0.04,IF(AND(Y415="CONSUMO",AG415="ANEXO II",AY415=4%),(AI415-(P415+L415-N415+Q415)*0.04)/0.83*(0.3295)*(0.17)-AI415*0.04,""))))</f>
        <v/>
      </c>
      <c r="BC415" s="51" t="str">
        <f aca="false">IF(C415="","",IF(AND(Y415="CONSUMO",AC415="SIM")*OR(AG415="-",AG415="BIT"),IF(E415&lt;&gt;"",(AI415-(P415+L415-N415+Q415)*AY415)/0.83),""))</f>
        <v/>
      </c>
      <c r="BD415" s="51" t="str">
        <f aca="false">IF(BC415="","",BC415*0.17)</f>
        <v/>
      </c>
      <c r="BE415" s="51" t="str">
        <f aca="false">IF(I415=6908,0,IF(BC415="","",BD415-((P415+L415-N415+Q415)*AY415)))</f>
        <v/>
      </c>
      <c r="BF415" s="53" t="str">
        <f aca="false">IF(B415="","",IF(OR(B415="",E415="Regime Normal"),0,(AI415-Q415)*VLOOKUP(R415,Dados!$X$98:$Y$108,2,0)))</f>
        <v/>
      </c>
      <c r="BG415" s="54" t="str">
        <f aca="false">IFERROR(VLOOKUP(I415,Dados!$AC$27:$AD$43,2,0),IF(B415="","",IF(D415&lt;&gt;"MT",IF(AND(AC415="SIM",Y415="Revenda"),"2403",IF(AND(AC415="SIM",Y415="Consumo"),"2407",IF(AND(AC415="NÃO",Y415="Revenda"),"2102",IF(AND(AC415="NÃO",Y415="Consumo"),"2556",)))),REPLACE(I415,1,1,1))))</f>
        <v/>
      </c>
    </row>
    <row r="416" customFormat="false" ht="12.8" hidden="false" customHeight="true" outlineLevel="0" collapsed="false">
      <c r="Y416" s="45"/>
      <c r="Z416" s="46" t="str">
        <f aca="false">IF(B416="","",(IFERROR(VLOOKUP(H416,Dados!A$3:B$15000,2,0),"Não Encontrado")))</f>
        <v/>
      </c>
      <c r="AA416" s="46" t="str">
        <f aca="false">IF(B416="","",(IFERROR(VLOOKUP(G416,Dados!C$3:E$15000,3,0),"Não Encontrado")))</f>
        <v/>
      </c>
      <c r="AB416" s="46" t="str">
        <f aca="false">IFERROR(IF(Z416&lt;&gt;"Não Encontrado",Z416,IF(AA416&lt;&gt;"Não Encontrado",AA416,"")),"")</f>
        <v/>
      </c>
      <c r="AC416" s="45" t="str">
        <f aca="false">IF(B416="","",IF(AB416="","NÃO","SIM"))</f>
        <v/>
      </c>
      <c r="AD416" s="45" t="str">
        <f aca="false">IFERROR(VLOOKUP(G416,Dados!$P$3:$R$500,3,0),"")</f>
        <v/>
      </c>
      <c r="AE416" s="45" t="str">
        <f aca="false">IFERROR(VLOOKUP(G416,Dados!$K$3:$L$500,2,0),"")</f>
        <v/>
      </c>
      <c r="AF416" s="45" t="str">
        <f aca="false">IFERROR(VLOOKUP(G416,Dados!$M$3:$N$500,2,0),"")</f>
        <v/>
      </c>
      <c r="AG416" s="45" t="str">
        <f aca="false">IF(F416="","",IF(AND(AD416="",AE416="",AF416=""),"-",IF(AND(AD416="BIT",AE416="",AF416=""),"BIT",IF(AND(AE416="ANEXO I",AD416="",AF416=""),"ANEXO I",IF(AND(AF416="ANEXO II",AD416="",AE416=""),"ANEXO II","Escolher")))))</f>
        <v/>
      </c>
      <c r="AH416" s="45" t="str">
        <f aca="false">IF(AG416&lt;&gt;"Pneus","",IFERROR(VLOOKUP(R416,Dados!$X$2:$Z$5,3,0)*(AI416-Q416),VLOOKUP(D416,Dados!$X$7:$Z$33,3,0)*(AI416-Q416)))</f>
        <v/>
      </c>
      <c r="AI416" s="47" t="str">
        <f aca="false">IF(B416="","",P416+Q416+O416+M416+L416-N416)</f>
        <v/>
      </c>
      <c r="AJ416" s="48" t="str">
        <f aca="false">IFERROR(IF(AND(AC416="SIM",AG416="-",Y416="REVENDA"),(AB416/1+1)*AI416,IF(AND(AC416="SIM",AG416="Pneus",Y416="REVENDA"),(AB416/1+1)*(AI416-AH416),"")),"")</f>
        <v/>
      </c>
      <c r="AK416" s="48" t="str">
        <f aca="false">IF(AJ416="","",AJ416*17%)</f>
        <v/>
      </c>
      <c r="AL416" s="48" t="str">
        <f aca="false">IFERROR(IF(AC416="NÃO","",IF(AK416="","",IF(E416="Simples Nacional",BF416,IF(T416=0.12,U416*0.5833337002,IF(T416=0,AI416*0.07,U416))))),"")</f>
        <v/>
      </c>
      <c r="AM416" s="47" t="str">
        <f aca="false">IFERROR(IF(AC416="NÃO","",IF(OR(AG416="-",AG416="Pneus"),AK416-AL416,"")),"")</f>
        <v/>
      </c>
      <c r="AN416" s="48" t="str">
        <f aca="false">IF(AND(Y416="REVENDA",AC416="SIM",AG416="BIT"),((AB416/1+1)*AI416)*0.4117,"")</f>
        <v/>
      </c>
      <c r="AO416" s="48" t="str">
        <f aca="false">IF(AN416="","",AN416*17%)</f>
        <v/>
      </c>
      <c r="AP416" s="49" t="str">
        <f aca="false">IF(AN416="","",IF(T416=0.12,(U416*0.4117)*0.4117,IF(T416=0,(AI416*0.07)*0.4117,U416*0.4117)))</f>
        <v/>
      </c>
      <c r="AQ416" s="47" t="str">
        <f aca="false">IF(AN416="","",AO416-AP416)</f>
        <v/>
      </c>
      <c r="AR416" s="50" t="str">
        <f aca="false">IFERROR(IF(AND(AC416="SIM",Y416="REVENDA",LEFT(AG416,5)="ANEXO")*OR(AE416="ANEXO I",AF416="ANEXO II"),VLOOKUP(H416,Dados!G:I,2,0),""),"INSERIR MVA")</f>
        <v/>
      </c>
      <c r="AS416" s="48" t="str">
        <f aca="false">IF(LEFT(AG416,5)="ANEXO",VLOOKUP(AG416,Dados!$X$111:$Z$112,2,0)*(AI416-Q416),"")</f>
        <v/>
      </c>
      <c r="AT416" s="48" t="str">
        <f aca="false">IFERROR(IF(AR416="","",(AI416*AR416)+AI416),"INSERIR MVA")</f>
        <v/>
      </c>
      <c r="AU416" s="48" t="str">
        <f aca="false">IF(AT416="","",IF(AY416=0.04,U416,AS416*AY416))</f>
        <v/>
      </c>
      <c r="AV416" s="47" t="str">
        <f aca="false">IFERROR(IF(AU416="","",(VLOOKUP(AG416,Dados!$X$111:$Z$112,3,0)*AT416*0.17)),"INSERIR MVA")</f>
        <v/>
      </c>
      <c r="AW416" s="47" t="str">
        <f aca="false">IFERROR(IF(AR416="","",AV416-AU416),"")</f>
        <v/>
      </c>
      <c r="AX416" s="51" t="str">
        <f aca="false">IFERROR(IF(AC416="NÃO","",IF(AM416&lt;&gt;"",AM416-W416,IF(AQ416&lt;&gt;"",AQ416-W416,IF(AW416&lt;&gt;"",AW416-W416,"")))),"")</f>
        <v/>
      </c>
      <c r="AY416" s="46" t="str">
        <f aca="false">IFERROR(IF(ISNA(VLOOKUP(R416,Dados!$X$2:$Y$5,2,0)),VLOOKUP(D416,Dados!$X$7:$Y$33,2,0),VLOOKUP(R416,Dados!$X$2:$Y$5,2,0)),"")</f>
        <v/>
      </c>
      <c r="AZ416" s="52" t="str">
        <f aca="false">IF(C416="","",IF(AND(Y416="CONSUMO",AC416="NÃO")*OR(AG416="-",AG416="BIT"),IF(E416&lt;&gt;"",(AI416-(P416+L416-N416+Q416)*AY416)/0.83),""))</f>
        <v/>
      </c>
      <c r="BA416" s="51" t="str">
        <f aca="false">IF(AZ416="","",AZ416*0.17-((P416+L416-N416+Q416)*AY416))</f>
        <v/>
      </c>
      <c r="BB416" s="51" t="str">
        <f aca="false">IF(AND(Y416="CONSUMO",AG416="ANEXO I",AY416&gt;4%),(AI416-(P416+L416-N416+Q416)*0.0514)/0.83*(0.5177)*(0.17)-AI416*0.0514,IF(AND(Y416="CONSUMO",AG416="ANEXO II",AY416&gt;4%),(AI416-(P416+L416-N416+Q416)*0.041)/0.83*(0.3295)*(0.17)-AI416*0.041,IF(AND(Y416="CONSUMO",AG416="ANEXO I",AY416=4%),(AI416-(P416+L416-N416+Q416)*0.04)/0.83*(0.5177)*(0.17)-AI416*0.04,IF(AND(Y416="CONSUMO",AG416="ANEXO II",AY416=4%),(AI416-(P416+L416-N416+Q416)*0.04)/0.83*(0.3295)*(0.17)-AI416*0.04,""))))</f>
        <v/>
      </c>
      <c r="BC416" s="51" t="str">
        <f aca="false">IF(C416="","",IF(AND(Y416="CONSUMO",AC416="SIM")*OR(AG416="-",AG416="BIT"),IF(E416&lt;&gt;"",(AI416-(P416+L416-N416+Q416)*AY416)/0.83),""))</f>
        <v/>
      </c>
      <c r="BD416" s="51" t="str">
        <f aca="false">IF(BC416="","",BC416*0.17)</f>
        <v/>
      </c>
      <c r="BE416" s="51" t="str">
        <f aca="false">IF(I416=6908,0,IF(BC416="","",BD416-((P416+L416-N416+Q416)*AY416)))</f>
        <v/>
      </c>
      <c r="BF416" s="53" t="str">
        <f aca="false">IF(B416="","",IF(OR(B416="",E416="Regime Normal"),0,(AI416-Q416)*VLOOKUP(R416,Dados!$X$98:$Y$108,2,0)))</f>
        <v/>
      </c>
      <c r="BG416" s="54" t="str">
        <f aca="false">IFERROR(VLOOKUP(I416,Dados!$AC$27:$AD$43,2,0),IF(B416="","",IF(D416&lt;&gt;"MT",IF(AND(AC416="SIM",Y416="Revenda"),"2403",IF(AND(AC416="SIM",Y416="Consumo"),"2407",IF(AND(AC416="NÃO",Y416="Revenda"),"2102",IF(AND(AC416="NÃO",Y416="Consumo"),"2556",)))),REPLACE(I416,1,1,1))))</f>
        <v/>
      </c>
    </row>
    <row r="417" customFormat="false" ht="12.8" hidden="false" customHeight="true" outlineLevel="0" collapsed="false">
      <c r="Y417" s="45"/>
      <c r="Z417" s="46" t="str">
        <f aca="false">IF(B417="","",(IFERROR(VLOOKUP(H417,Dados!A$3:B$15000,2,0),"Não Encontrado")))</f>
        <v/>
      </c>
      <c r="AA417" s="46" t="str">
        <f aca="false">IF(B417="","",(IFERROR(VLOOKUP(G417,Dados!C$3:E$15000,3,0),"Não Encontrado")))</f>
        <v/>
      </c>
      <c r="AB417" s="46" t="str">
        <f aca="false">IFERROR(IF(Z417&lt;&gt;"Não Encontrado",Z417,IF(AA417&lt;&gt;"Não Encontrado",AA417,"")),"")</f>
        <v/>
      </c>
      <c r="AC417" s="45" t="str">
        <f aca="false">IF(B417="","",IF(AB417="","NÃO","SIM"))</f>
        <v/>
      </c>
      <c r="AD417" s="45" t="str">
        <f aca="false">IFERROR(VLOOKUP(G417,Dados!$P$3:$R$500,3,0),"")</f>
        <v/>
      </c>
      <c r="AE417" s="45" t="str">
        <f aca="false">IFERROR(VLOOKUP(G417,Dados!$K$3:$L$500,2,0),"")</f>
        <v/>
      </c>
      <c r="AF417" s="45" t="str">
        <f aca="false">IFERROR(VLOOKUP(G417,Dados!$M$3:$N$500,2,0),"")</f>
        <v/>
      </c>
      <c r="AG417" s="45" t="str">
        <f aca="false">IF(F417="","",IF(AND(AD417="",AE417="",AF417=""),"-",IF(AND(AD417="BIT",AE417="",AF417=""),"BIT",IF(AND(AE417="ANEXO I",AD417="",AF417=""),"ANEXO I",IF(AND(AF417="ANEXO II",AD417="",AE417=""),"ANEXO II","Escolher")))))</f>
        <v/>
      </c>
      <c r="AH417" s="45" t="str">
        <f aca="false">IF(AG417&lt;&gt;"Pneus","",IFERROR(VLOOKUP(R417,Dados!$X$2:$Z$5,3,0)*(AI417-Q417),VLOOKUP(D417,Dados!$X$7:$Z$33,3,0)*(AI417-Q417)))</f>
        <v/>
      </c>
      <c r="AI417" s="47" t="str">
        <f aca="false">IF(B417="","",P417+Q417+O417+M417+L417-N417)</f>
        <v/>
      </c>
      <c r="AJ417" s="48" t="str">
        <f aca="false">IFERROR(IF(AND(AC417="SIM",AG417="-",Y417="REVENDA"),(AB417/1+1)*AI417,IF(AND(AC417="SIM",AG417="Pneus",Y417="REVENDA"),(AB417/1+1)*(AI417-AH417),"")),"")</f>
        <v/>
      </c>
      <c r="AK417" s="48" t="str">
        <f aca="false">IF(AJ417="","",AJ417*17%)</f>
        <v/>
      </c>
      <c r="AL417" s="48" t="str">
        <f aca="false">IFERROR(IF(AC417="NÃO","",IF(AK417="","",IF(E417="Simples Nacional",BF417,IF(T417=0.12,U417*0.5833337002,IF(T417=0,AI417*0.07,U417))))),"")</f>
        <v/>
      </c>
      <c r="AM417" s="47" t="str">
        <f aca="false">IFERROR(IF(AC417="NÃO","",IF(OR(AG417="-",AG417="Pneus"),AK417-AL417,"")),"")</f>
        <v/>
      </c>
      <c r="AN417" s="48" t="str">
        <f aca="false">IF(AND(Y417="REVENDA",AC417="SIM",AG417="BIT"),((AB417/1+1)*AI417)*0.4117,"")</f>
        <v/>
      </c>
      <c r="AO417" s="48" t="str">
        <f aca="false">IF(AN417="","",AN417*17%)</f>
        <v/>
      </c>
      <c r="AP417" s="49" t="str">
        <f aca="false">IF(AN417="","",IF(T417=0.12,(U417*0.4117)*0.4117,IF(T417=0,(AI417*0.07)*0.4117,U417*0.4117)))</f>
        <v/>
      </c>
      <c r="AQ417" s="47" t="str">
        <f aca="false">IF(AN417="","",AO417-AP417)</f>
        <v/>
      </c>
      <c r="AR417" s="50" t="str">
        <f aca="false">IFERROR(IF(AND(AC417="SIM",Y417="REVENDA",LEFT(AG417,5)="ANEXO")*OR(AE417="ANEXO I",AF417="ANEXO II"),VLOOKUP(H417,Dados!G:I,2,0),""),"INSERIR MVA")</f>
        <v/>
      </c>
      <c r="AS417" s="48" t="str">
        <f aca="false">IF(LEFT(AG417,5)="ANEXO",VLOOKUP(AG417,Dados!$X$111:$Z$112,2,0)*(AI417-Q417),"")</f>
        <v/>
      </c>
      <c r="AT417" s="48" t="str">
        <f aca="false">IFERROR(IF(AR417="","",(AI417*AR417)+AI417),"INSERIR MVA")</f>
        <v/>
      </c>
      <c r="AU417" s="48" t="str">
        <f aca="false">IF(AT417="","",IF(AY417=0.04,U417,AS417*AY417))</f>
        <v/>
      </c>
      <c r="AV417" s="47" t="str">
        <f aca="false">IFERROR(IF(AU417="","",(VLOOKUP(AG417,Dados!$X$111:$Z$112,3,0)*AT417*0.17)),"INSERIR MVA")</f>
        <v/>
      </c>
      <c r="AW417" s="47" t="str">
        <f aca="false">IFERROR(IF(AR417="","",AV417-AU417),"")</f>
        <v/>
      </c>
      <c r="AX417" s="51" t="str">
        <f aca="false">IFERROR(IF(AC417="NÃO","",IF(AM417&lt;&gt;"",AM417-W417,IF(AQ417&lt;&gt;"",AQ417-W417,IF(AW417&lt;&gt;"",AW417-W417,"")))),"")</f>
        <v/>
      </c>
      <c r="AY417" s="46" t="str">
        <f aca="false">IFERROR(IF(ISNA(VLOOKUP(R417,Dados!$X$2:$Y$5,2,0)),VLOOKUP(D417,Dados!$X$7:$Y$33,2,0),VLOOKUP(R417,Dados!$X$2:$Y$5,2,0)),"")</f>
        <v/>
      </c>
      <c r="AZ417" s="52" t="str">
        <f aca="false">IF(C417="","",IF(AND(Y417="CONSUMO",AC417="NÃO")*OR(AG417="-",AG417="BIT"),IF(E417&lt;&gt;"",(AI417-(P417+L417-N417+Q417)*AY417)/0.83),""))</f>
        <v/>
      </c>
      <c r="BA417" s="51" t="str">
        <f aca="false">IF(AZ417="","",AZ417*0.17-((P417+L417-N417+Q417)*AY417))</f>
        <v/>
      </c>
      <c r="BB417" s="51" t="str">
        <f aca="false">IF(AND(Y417="CONSUMO",AG417="ANEXO I",AY417&gt;4%),(AI417-(P417+L417-N417+Q417)*0.0514)/0.83*(0.5177)*(0.17)-AI417*0.0514,IF(AND(Y417="CONSUMO",AG417="ANEXO II",AY417&gt;4%),(AI417-(P417+L417-N417+Q417)*0.041)/0.83*(0.3295)*(0.17)-AI417*0.041,IF(AND(Y417="CONSUMO",AG417="ANEXO I",AY417=4%),(AI417-(P417+L417-N417+Q417)*0.04)/0.83*(0.5177)*(0.17)-AI417*0.04,IF(AND(Y417="CONSUMO",AG417="ANEXO II",AY417=4%),(AI417-(P417+L417-N417+Q417)*0.04)/0.83*(0.3295)*(0.17)-AI417*0.04,""))))</f>
        <v/>
      </c>
      <c r="BC417" s="51" t="str">
        <f aca="false">IF(C417="","",IF(AND(Y417="CONSUMO",AC417="SIM")*OR(AG417="-",AG417="BIT"),IF(E417&lt;&gt;"",(AI417-(P417+L417-N417+Q417)*AY417)/0.83),""))</f>
        <v/>
      </c>
      <c r="BD417" s="51" t="str">
        <f aca="false">IF(BC417="","",BC417*0.17)</f>
        <v/>
      </c>
      <c r="BE417" s="51" t="str">
        <f aca="false">IF(I417=6908,0,IF(BC417="","",BD417-((P417+L417-N417+Q417)*AY417)))</f>
        <v/>
      </c>
      <c r="BF417" s="53" t="str">
        <f aca="false">IF(B417="","",IF(OR(B417="",E417="Regime Normal"),0,(AI417-Q417)*VLOOKUP(R417,Dados!$X$98:$Y$108,2,0)))</f>
        <v/>
      </c>
      <c r="BG417" s="54" t="str">
        <f aca="false">IFERROR(VLOOKUP(I417,Dados!$AC$27:$AD$43,2,0),IF(B417="","",IF(D417&lt;&gt;"MT",IF(AND(AC417="SIM",Y417="Revenda"),"2403",IF(AND(AC417="SIM",Y417="Consumo"),"2407",IF(AND(AC417="NÃO",Y417="Revenda"),"2102",IF(AND(AC417="NÃO",Y417="Consumo"),"2556",)))),REPLACE(I417,1,1,1))))</f>
        <v/>
      </c>
    </row>
    <row r="418" customFormat="false" ht="12.8" hidden="false" customHeight="true" outlineLevel="0" collapsed="false">
      <c r="Y418" s="45"/>
      <c r="Z418" s="46" t="str">
        <f aca="false">IF(B418="","",(IFERROR(VLOOKUP(H418,Dados!A$3:B$15000,2,0),"Não Encontrado")))</f>
        <v/>
      </c>
      <c r="AA418" s="46" t="str">
        <f aca="false">IF(B418="","",(IFERROR(VLOOKUP(G418,Dados!C$3:E$15000,3,0),"Não Encontrado")))</f>
        <v/>
      </c>
      <c r="AB418" s="46" t="str">
        <f aca="false">IFERROR(IF(Z418&lt;&gt;"Não Encontrado",Z418,IF(AA418&lt;&gt;"Não Encontrado",AA418,"")),"")</f>
        <v/>
      </c>
      <c r="AC418" s="45" t="str">
        <f aca="false">IF(B418="","",IF(AB418="","NÃO","SIM"))</f>
        <v/>
      </c>
      <c r="AD418" s="45" t="str">
        <f aca="false">IFERROR(VLOOKUP(G418,Dados!$P$3:$R$500,3,0),"")</f>
        <v/>
      </c>
      <c r="AE418" s="45" t="str">
        <f aca="false">IFERROR(VLOOKUP(G418,Dados!$K$3:$L$500,2,0),"")</f>
        <v/>
      </c>
      <c r="AF418" s="45" t="str">
        <f aca="false">IFERROR(VLOOKUP(G418,Dados!$M$3:$N$500,2,0),"")</f>
        <v/>
      </c>
      <c r="AG418" s="45" t="str">
        <f aca="false">IF(F418="","",IF(AND(AD418="",AE418="",AF418=""),"-",IF(AND(AD418="BIT",AE418="",AF418=""),"BIT",IF(AND(AE418="ANEXO I",AD418="",AF418=""),"ANEXO I",IF(AND(AF418="ANEXO II",AD418="",AE418=""),"ANEXO II","Escolher")))))</f>
        <v/>
      </c>
      <c r="AH418" s="45" t="str">
        <f aca="false">IF(AG418&lt;&gt;"Pneus","",IFERROR(VLOOKUP(R418,Dados!$X$2:$Z$5,3,0)*(AI418-Q418),VLOOKUP(D418,Dados!$X$7:$Z$33,3,0)*(AI418-Q418)))</f>
        <v/>
      </c>
      <c r="AI418" s="47" t="str">
        <f aca="false">IF(B418="","",P418+Q418+O418+M418+L418-N418)</f>
        <v/>
      </c>
      <c r="AJ418" s="48" t="str">
        <f aca="false">IFERROR(IF(AND(AC418="SIM",AG418="-",Y418="REVENDA"),(AB418/1+1)*AI418,IF(AND(AC418="SIM",AG418="Pneus",Y418="REVENDA"),(AB418/1+1)*(AI418-AH418),"")),"")</f>
        <v/>
      </c>
      <c r="AK418" s="48" t="str">
        <f aca="false">IF(AJ418="","",AJ418*17%)</f>
        <v/>
      </c>
      <c r="AL418" s="48" t="str">
        <f aca="false">IFERROR(IF(AC418="NÃO","",IF(AK418="","",IF(E418="Simples Nacional",BF418,IF(T418=0.12,U418*0.5833337002,IF(T418=0,AI418*0.07,U418))))),"")</f>
        <v/>
      </c>
      <c r="AM418" s="47" t="str">
        <f aca="false">IFERROR(IF(AC418="NÃO","",IF(OR(AG418="-",AG418="Pneus"),AK418-AL418,"")),"")</f>
        <v/>
      </c>
      <c r="AN418" s="48" t="str">
        <f aca="false">IF(AND(Y418="REVENDA",AC418="SIM",AG418="BIT"),((AB418/1+1)*AI418)*0.4117,"")</f>
        <v/>
      </c>
      <c r="AO418" s="48" t="str">
        <f aca="false">IF(AN418="","",AN418*17%)</f>
        <v/>
      </c>
      <c r="AP418" s="49" t="str">
        <f aca="false">IF(AN418="","",IF(T418=0.12,(U418*0.4117)*0.4117,IF(T418=0,(AI418*0.07)*0.4117,U418*0.4117)))</f>
        <v/>
      </c>
      <c r="AQ418" s="47" t="str">
        <f aca="false">IF(AN418="","",AO418-AP418)</f>
        <v/>
      </c>
      <c r="AR418" s="50" t="str">
        <f aca="false">IFERROR(IF(AND(AC418="SIM",Y418="REVENDA",LEFT(AG418,5)="ANEXO")*OR(AE418="ANEXO I",AF418="ANEXO II"),VLOOKUP(H418,Dados!G:I,2,0),""),"INSERIR MVA")</f>
        <v/>
      </c>
      <c r="AS418" s="48" t="str">
        <f aca="false">IF(LEFT(AG418,5)="ANEXO",VLOOKUP(AG418,Dados!$X$111:$Z$112,2,0)*(AI418-Q418),"")</f>
        <v/>
      </c>
      <c r="AT418" s="48" t="str">
        <f aca="false">IFERROR(IF(AR418="","",(AI418*AR418)+AI418),"INSERIR MVA")</f>
        <v/>
      </c>
      <c r="AU418" s="48" t="str">
        <f aca="false">IF(AT418="","",IF(AY418=0.04,U418,AS418*AY418))</f>
        <v/>
      </c>
      <c r="AV418" s="47" t="str">
        <f aca="false">IFERROR(IF(AU418="","",(VLOOKUP(AG418,Dados!$X$111:$Z$112,3,0)*AT418*0.17)),"INSERIR MVA")</f>
        <v/>
      </c>
      <c r="AW418" s="47" t="str">
        <f aca="false">IFERROR(IF(AR418="","",AV418-AU418),"")</f>
        <v/>
      </c>
      <c r="AX418" s="51" t="str">
        <f aca="false">IFERROR(IF(AC418="NÃO","",IF(AM418&lt;&gt;"",AM418-W418,IF(AQ418&lt;&gt;"",AQ418-W418,IF(AW418&lt;&gt;"",AW418-W418,"")))),"")</f>
        <v/>
      </c>
      <c r="AY418" s="46" t="str">
        <f aca="false">IFERROR(IF(ISNA(VLOOKUP(R418,Dados!$X$2:$Y$5,2,0)),VLOOKUP(D418,Dados!$X$7:$Y$33,2,0),VLOOKUP(R418,Dados!$X$2:$Y$5,2,0)),"")</f>
        <v/>
      </c>
      <c r="AZ418" s="52" t="str">
        <f aca="false">IF(C418="","",IF(AND(Y418="CONSUMO",AC418="NÃO")*OR(AG418="-",AG418="BIT"),IF(E418&lt;&gt;"",(AI418-(P418+L418-N418+Q418)*AY418)/0.83),""))</f>
        <v/>
      </c>
      <c r="BA418" s="51" t="str">
        <f aca="false">IF(AZ418="","",AZ418*0.17-((P418+L418-N418+Q418)*AY418))</f>
        <v/>
      </c>
      <c r="BB418" s="51" t="str">
        <f aca="false">IF(AND(Y418="CONSUMO",AG418="ANEXO I",AY418&gt;4%),(AI418-(P418+L418-N418+Q418)*0.0514)/0.83*(0.5177)*(0.17)-AI418*0.0514,IF(AND(Y418="CONSUMO",AG418="ANEXO II",AY418&gt;4%),(AI418-(P418+L418-N418+Q418)*0.041)/0.83*(0.3295)*(0.17)-AI418*0.041,IF(AND(Y418="CONSUMO",AG418="ANEXO I",AY418=4%),(AI418-(P418+L418-N418+Q418)*0.04)/0.83*(0.5177)*(0.17)-AI418*0.04,IF(AND(Y418="CONSUMO",AG418="ANEXO II",AY418=4%),(AI418-(P418+L418-N418+Q418)*0.04)/0.83*(0.3295)*(0.17)-AI418*0.04,""))))</f>
        <v/>
      </c>
      <c r="BC418" s="51" t="str">
        <f aca="false">IF(C418="","",IF(AND(Y418="CONSUMO",AC418="SIM")*OR(AG418="-",AG418="BIT"),IF(E418&lt;&gt;"",(AI418-(P418+L418-N418+Q418)*AY418)/0.83),""))</f>
        <v/>
      </c>
      <c r="BD418" s="51" t="str">
        <f aca="false">IF(BC418="","",BC418*0.17)</f>
        <v/>
      </c>
      <c r="BE418" s="51" t="str">
        <f aca="false">IF(I418=6908,0,IF(BC418="","",BD418-((P418+L418-N418+Q418)*AY418)))</f>
        <v/>
      </c>
      <c r="BF418" s="53" t="str">
        <f aca="false">IF(B418="","",IF(OR(B418="",E418="Regime Normal"),0,(AI418-Q418)*VLOOKUP(R418,Dados!$X$98:$Y$108,2,0)))</f>
        <v/>
      </c>
      <c r="BG418" s="54" t="str">
        <f aca="false">IFERROR(VLOOKUP(I418,Dados!$AC$27:$AD$43,2,0),IF(B418="","",IF(D418&lt;&gt;"MT",IF(AND(AC418="SIM",Y418="Revenda"),"2403",IF(AND(AC418="SIM",Y418="Consumo"),"2407",IF(AND(AC418="NÃO",Y418="Revenda"),"2102",IF(AND(AC418="NÃO",Y418="Consumo"),"2556",)))),REPLACE(I418,1,1,1))))</f>
        <v/>
      </c>
    </row>
    <row r="419" customFormat="false" ht="12.8" hidden="false" customHeight="true" outlineLevel="0" collapsed="false">
      <c r="Y419" s="45"/>
      <c r="Z419" s="46" t="str">
        <f aca="false">IF(B419="","",(IFERROR(VLOOKUP(H419,Dados!A$3:B$15000,2,0),"Não Encontrado")))</f>
        <v/>
      </c>
      <c r="AA419" s="46" t="str">
        <f aca="false">IF(B419="","",(IFERROR(VLOOKUP(G419,Dados!C$3:E$15000,3,0),"Não Encontrado")))</f>
        <v/>
      </c>
      <c r="AB419" s="46" t="str">
        <f aca="false">IFERROR(IF(Z419&lt;&gt;"Não Encontrado",Z419,IF(AA419&lt;&gt;"Não Encontrado",AA419,"")),"")</f>
        <v/>
      </c>
      <c r="AC419" s="45" t="str">
        <f aca="false">IF(B419="","",IF(AB419="","NÃO","SIM"))</f>
        <v/>
      </c>
      <c r="AD419" s="45" t="str">
        <f aca="false">IFERROR(VLOOKUP(G419,Dados!$P$3:$R$500,3,0),"")</f>
        <v/>
      </c>
      <c r="AE419" s="45" t="str">
        <f aca="false">IFERROR(VLOOKUP(G419,Dados!$K$3:$L$500,2,0),"")</f>
        <v/>
      </c>
      <c r="AF419" s="45" t="str">
        <f aca="false">IFERROR(VLOOKUP(G419,Dados!$M$3:$N$500,2,0),"")</f>
        <v/>
      </c>
      <c r="AG419" s="45" t="str">
        <f aca="false">IF(F419="","",IF(AND(AD419="",AE419="",AF419=""),"-",IF(AND(AD419="BIT",AE419="",AF419=""),"BIT",IF(AND(AE419="ANEXO I",AD419="",AF419=""),"ANEXO I",IF(AND(AF419="ANEXO II",AD419="",AE419=""),"ANEXO II","Escolher")))))</f>
        <v/>
      </c>
      <c r="AH419" s="45" t="str">
        <f aca="false">IF(AG419&lt;&gt;"Pneus","",IFERROR(VLOOKUP(R419,Dados!$X$2:$Z$5,3,0)*(AI419-Q419),VLOOKUP(D419,Dados!$X$7:$Z$33,3,0)*(AI419-Q419)))</f>
        <v/>
      </c>
      <c r="AI419" s="47" t="str">
        <f aca="false">IF(B419="","",P419+Q419+O419+M419+L419-N419)</f>
        <v/>
      </c>
      <c r="AJ419" s="48" t="str">
        <f aca="false">IFERROR(IF(AND(AC419="SIM",AG419="-",Y419="REVENDA"),(AB419/1+1)*AI419,IF(AND(AC419="SIM",AG419="Pneus",Y419="REVENDA"),(AB419/1+1)*(AI419-AH419),"")),"")</f>
        <v/>
      </c>
      <c r="AK419" s="48" t="str">
        <f aca="false">IF(AJ419="","",AJ419*17%)</f>
        <v/>
      </c>
      <c r="AL419" s="48" t="str">
        <f aca="false">IFERROR(IF(AC419="NÃO","",IF(AK419="","",IF(E419="Simples Nacional",BF419,IF(T419=0.12,U419*0.5833337002,IF(T419=0,AI419*0.07,U419))))),"")</f>
        <v/>
      </c>
      <c r="AM419" s="47" t="str">
        <f aca="false">IFERROR(IF(AC419="NÃO","",IF(OR(AG419="-",AG419="Pneus"),AK419-AL419,"")),"")</f>
        <v/>
      </c>
      <c r="AN419" s="48" t="str">
        <f aca="false">IF(AND(Y419="REVENDA",AC419="SIM",AG419="BIT"),((AB419/1+1)*AI419)*0.4117,"")</f>
        <v/>
      </c>
      <c r="AO419" s="48" t="str">
        <f aca="false">IF(AN419="","",AN419*17%)</f>
        <v/>
      </c>
      <c r="AP419" s="49" t="str">
        <f aca="false">IF(AN419="","",IF(T419=0.12,(U419*0.4117)*0.4117,IF(T419=0,(AI419*0.07)*0.4117,U419*0.4117)))</f>
        <v/>
      </c>
      <c r="AQ419" s="47" t="str">
        <f aca="false">IF(AN419="","",AO419-AP419)</f>
        <v/>
      </c>
      <c r="AR419" s="50" t="str">
        <f aca="false">IFERROR(IF(AND(AC419="SIM",Y419="REVENDA",LEFT(AG419,5)="ANEXO")*OR(AE419="ANEXO I",AF419="ANEXO II"),VLOOKUP(H419,Dados!G:I,2,0),""),"INSERIR MVA")</f>
        <v/>
      </c>
      <c r="AS419" s="48" t="str">
        <f aca="false">IF(LEFT(AG419,5)="ANEXO",VLOOKUP(AG419,Dados!$X$111:$Z$112,2,0)*(AI419-Q419),"")</f>
        <v/>
      </c>
      <c r="AT419" s="48" t="str">
        <f aca="false">IFERROR(IF(AR419="","",(AI419*AR419)+AI419),"INSERIR MVA")</f>
        <v/>
      </c>
      <c r="AU419" s="48" t="str">
        <f aca="false">IF(AT419="","",IF(AY419=0.04,U419,AS419*AY419))</f>
        <v/>
      </c>
      <c r="AV419" s="47" t="str">
        <f aca="false">IFERROR(IF(AU419="","",(VLOOKUP(AG419,Dados!$X$111:$Z$112,3,0)*AT419*0.17)),"INSERIR MVA")</f>
        <v/>
      </c>
      <c r="AW419" s="47" t="str">
        <f aca="false">IFERROR(IF(AR419="","",AV419-AU419),"")</f>
        <v/>
      </c>
      <c r="AX419" s="51" t="str">
        <f aca="false">IFERROR(IF(AC419="NÃO","",IF(AM419&lt;&gt;"",AM419-W419,IF(AQ419&lt;&gt;"",AQ419-W419,IF(AW419&lt;&gt;"",AW419-W419,"")))),"")</f>
        <v/>
      </c>
      <c r="AY419" s="46" t="str">
        <f aca="false">IFERROR(IF(ISNA(VLOOKUP(R419,Dados!$X$2:$Y$5,2,0)),VLOOKUP(D419,Dados!$X$7:$Y$33,2,0),VLOOKUP(R419,Dados!$X$2:$Y$5,2,0)),"")</f>
        <v/>
      </c>
      <c r="AZ419" s="52" t="str">
        <f aca="false">IF(C419="","",IF(AND(Y419="CONSUMO",AC419="NÃO")*OR(AG419="-",AG419="BIT"),IF(E419&lt;&gt;"",(AI419-(P419+L419-N419+Q419)*AY419)/0.83),""))</f>
        <v/>
      </c>
      <c r="BA419" s="51" t="str">
        <f aca="false">IF(AZ419="","",AZ419*0.17-((P419+L419-N419+Q419)*AY419))</f>
        <v/>
      </c>
      <c r="BB419" s="51" t="str">
        <f aca="false">IF(AND(Y419="CONSUMO",AG419="ANEXO I",AY419&gt;4%),(AI419-(P419+L419-N419+Q419)*0.0514)/0.83*(0.5177)*(0.17)-AI419*0.0514,IF(AND(Y419="CONSUMO",AG419="ANEXO II",AY419&gt;4%),(AI419-(P419+L419-N419+Q419)*0.041)/0.83*(0.3295)*(0.17)-AI419*0.041,IF(AND(Y419="CONSUMO",AG419="ANEXO I",AY419=4%),(AI419-(P419+L419-N419+Q419)*0.04)/0.83*(0.5177)*(0.17)-AI419*0.04,IF(AND(Y419="CONSUMO",AG419="ANEXO II",AY419=4%),(AI419-(P419+L419-N419+Q419)*0.04)/0.83*(0.3295)*(0.17)-AI419*0.04,""))))</f>
        <v/>
      </c>
      <c r="BC419" s="51" t="str">
        <f aca="false">IF(C419="","",IF(AND(Y419="CONSUMO",AC419="SIM")*OR(AG419="-",AG419="BIT"),IF(E419&lt;&gt;"",(AI419-(P419+L419-N419+Q419)*AY419)/0.83),""))</f>
        <v/>
      </c>
      <c r="BD419" s="51" t="str">
        <f aca="false">IF(BC419="","",BC419*0.17)</f>
        <v/>
      </c>
      <c r="BE419" s="51" t="str">
        <f aca="false">IF(I419=6908,0,IF(BC419="","",BD419-((P419+L419-N419+Q419)*AY419)))</f>
        <v/>
      </c>
      <c r="BF419" s="53" t="str">
        <f aca="false">IF(B419="","",IF(OR(B419="",E419="Regime Normal"),0,(AI419-Q419)*VLOOKUP(R419,Dados!$X$98:$Y$108,2,0)))</f>
        <v/>
      </c>
      <c r="BG419" s="54" t="str">
        <f aca="false">IFERROR(VLOOKUP(I419,Dados!$AC$27:$AD$43,2,0),IF(B419="","",IF(D419&lt;&gt;"MT",IF(AND(AC419="SIM",Y419="Revenda"),"2403",IF(AND(AC419="SIM",Y419="Consumo"),"2407",IF(AND(AC419="NÃO",Y419="Revenda"),"2102",IF(AND(AC419="NÃO",Y419="Consumo"),"2556",)))),REPLACE(I419,1,1,1))))</f>
        <v/>
      </c>
    </row>
    <row r="420" customFormat="false" ht="12.8" hidden="false" customHeight="true" outlineLevel="0" collapsed="false">
      <c r="Y420" s="45"/>
      <c r="Z420" s="46" t="str">
        <f aca="false">IF(B420="","",(IFERROR(VLOOKUP(H420,Dados!A$3:B$15000,2,0),"Não Encontrado")))</f>
        <v/>
      </c>
      <c r="AA420" s="46" t="str">
        <f aca="false">IF(B420="","",(IFERROR(VLOOKUP(G420,Dados!C$3:E$15000,3,0),"Não Encontrado")))</f>
        <v/>
      </c>
      <c r="AB420" s="46" t="str">
        <f aca="false">IFERROR(IF(Z420&lt;&gt;"Não Encontrado",Z420,IF(AA420&lt;&gt;"Não Encontrado",AA420,"")),"")</f>
        <v/>
      </c>
      <c r="AC420" s="45" t="str">
        <f aca="false">IF(B420="","",IF(AB420="","NÃO","SIM"))</f>
        <v/>
      </c>
      <c r="AD420" s="45" t="str">
        <f aca="false">IFERROR(VLOOKUP(G420,Dados!$P$3:$R$500,3,0),"")</f>
        <v/>
      </c>
      <c r="AE420" s="45" t="str">
        <f aca="false">IFERROR(VLOOKUP(G420,Dados!$K$3:$L$500,2,0),"")</f>
        <v/>
      </c>
      <c r="AF420" s="45" t="str">
        <f aca="false">IFERROR(VLOOKUP(G420,Dados!$M$3:$N$500,2,0),"")</f>
        <v/>
      </c>
      <c r="AG420" s="45" t="str">
        <f aca="false">IF(F420="","",IF(AND(AD420="",AE420="",AF420=""),"-",IF(AND(AD420="BIT",AE420="",AF420=""),"BIT",IF(AND(AE420="ANEXO I",AD420="",AF420=""),"ANEXO I",IF(AND(AF420="ANEXO II",AD420="",AE420=""),"ANEXO II","Escolher")))))</f>
        <v/>
      </c>
      <c r="AH420" s="45" t="str">
        <f aca="false">IF(AG420&lt;&gt;"Pneus","",IFERROR(VLOOKUP(R420,Dados!$X$2:$Z$5,3,0)*(AI420-Q420),VLOOKUP(D420,Dados!$X$7:$Z$33,3,0)*(AI420-Q420)))</f>
        <v/>
      </c>
      <c r="AI420" s="47" t="str">
        <f aca="false">IF(B420="","",P420+Q420+O420+M420+L420-N420)</f>
        <v/>
      </c>
      <c r="AJ420" s="48" t="str">
        <f aca="false">IFERROR(IF(AND(AC420="SIM",AG420="-",Y420="REVENDA"),(AB420/1+1)*AI420,IF(AND(AC420="SIM",AG420="Pneus",Y420="REVENDA"),(AB420/1+1)*(AI420-AH420),"")),"")</f>
        <v/>
      </c>
      <c r="AK420" s="48" t="str">
        <f aca="false">IF(AJ420="","",AJ420*17%)</f>
        <v/>
      </c>
      <c r="AL420" s="48" t="str">
        <f aca="false">IFERROR(IF(AC420="NÃO","",IF(AK420="","",IF(E420="Simples Nacional",BF420,IF(T420=0.12,U420*0.5833337002,IF(T420=0,AI420*0.07,U420))))),"")</f>
        <v/>
      </c>
      <c r="AM420" s="47" t="str">
        <f aca="false">IFERROR(IF(AC420="NÃO","",IF(OR(AG420="-",AG420="Pneus"),AK420-AL420,"")),"")</f>
        <v/>
      </c>
      <c r="AN420" s="48" t="str">
        <f aca="false">IF(AND(Y420="REVENDA",AC420="SIM",AG420="BIT"),((AB420/1+1)*AI420)*0.4117,"")</f>
        <v/>
      </c>
      <c r="AO420" s="48" t="str">
        <f aca="false">IF(AN420="","",AN420*17%)</f>
        <v/>
      </c>
      <c r="AP420" s="49" t="str">
        <f aca="false">IF(AN420="","",IF(T420=0.12,(U420*0.4117)*0.4117,IF(T420=0,(AI420*0.07)*0.4117,U420*0.4117)))</f>
        <v/>
      </c>
      <c r="AQ420" s="47" t="str">
        <f aca="false">IF(AN420="","",AO420-AP420)</f>
        <v/>
      </c>
      <c r="AR420" s="50" t="str">
        <f aca="false">IFERROR(IF(AND(AC420="SIM",Y420="REVENDA",LEFT(AG420,5)="ANEXO")*OR(AE420="ANEXO I",AF420="ANEXO II"),VLOOKUP(H420,Dados!G:I,2,0),""),"INSERIR MVA")</f>
        <v/>
      </c>
      <c r="AS420" s="48" t="str">
        <f aca="false">IF(LEFT(AG420,5)="ANEXO",VLOOKUP(AG420,Dados!$X$111:$Z$112,2,0)*(AI420-Q420),"")</f>
        <v/>
      </c>
      <c r="AT420" s="48" t="str">
        <f aca="false">IFERROR(IF(AR420="","",(AI420*AR420)+AI420),"INSERIR MVA")</f>
        <v/>
      </c>
      <c r="AU420" s="48" t="str">
        <f aca="false">IF(AT420="","",IF(AY420=0.04,U420,AS420*AY420))</f>
        <v/>
      </c>
      <c r="AV420" s="47" t="str">
        <f aca="false">IFERROR(IF(AU420="","",(VLOOKUP(AG420,Dados!$X$111:$Z$112,3,0)*AT420*0.17)),"INSERIR MVA")</f>
        <v/>
      </c>
      <c r="AW420" s="47" t="str">
        <f aca="false">IFERROR(IF(AR420="","",AV420-AU420),"")</f>
        <v/>
      </c>
      <c r="AX420" s="51" t="str">
        <f aca="false">IFERROR(IF(AC420="NÃO","",IF(AM420&lt;&gt;"",AM420-W420,IF(AQ420&lt;&gt;"",AQ420-W420,IF(AW420&lt;&gt;"",AW420-W420,"")))),"")</f>
        <v/>
      </c>
      <c r="AY420" s="46" t="str">
        <f aca="false">IFERROR(IF(ISNA(VLOOKUP(R420,Dados!$X$2:$Y$5,2,0)),VLOOKUP(D420,Dados!$X$7:$Y$33,2,0),VLOOKUP(R420,Dados!$X$2:$Y$5,2,0)),"")</f>
        <v/>
      </c>
      <c r="AZ420" s="52" t="str">
        <f aca="false">IF(C420="","",IF(AND(Y420="CONSUMO",AC420="NÃO")*OR(AG420="-",AG420="BIT"),IF(E420&lt;&gt;"",(AI420-(P420+L420-N420+Q420)*AY420)/0.83),""))</f>
        <v/>
      </c>
      <c r="BA420" s="51" t="str">
        <f aca="false">IF(AZ420="","",AZ420*0.17-((P420+L420-N420+Q420)*AY420))</f>
        <v/>
      </c>
      <c r="BB420" s="51" t="str">
        <f aca="false">IF(AND(Y420="CONSUMO",AG420="ANEXO I",AY420&gt;4%),(AI420-(P420+L420-N420+Q420)*0.0514)/0.83*(0.5177)*(0.17)-AI420*0.0514,IF(AND(Y420="CONSUMO",AG420="ANEXO II",AY420&gt;4%),(AI420-(P420+L420-N420+Q420)*0.041)/0.83*(0.3295)*(0.17)-AI420*0.041,IF(AND(Y420="CONSUMO",AG420="ANEXO I",AY420=4%),(AI420-(P420+L420-N420+Q420)*0.04)/0.83*(0.5177)*(0.17)-AI420*0.04,IF(AND(Y420="CONSUMO",AG420="ANEXO II",AY420=4%),(AI420-(P420+L420-N420+Q420)*0.04)/0.83*(0.3295)*(0.17)-AI420*0.04,""))))</f>
        <v/>
      </c>
      <c r="BC420" s="51" t="str">
        <f aca="false">IF(C420="","",IF(AND(Y420="CONSUMO",AC420="SIM")*OR(AG420="-",AG420="BIT"),IF(E420&lt;&gt;"",(AI420-(P420+L420-N420+Q420)*AY420)/0.83),""))</f>
        <v/>
      </c>
      <c r="BD420" s="51" t="str">
        <f aca="false">IF(BC420="","",BC420*0.17)</f>
        <v/>
      </c>
      <c r="BE420" s="51" t="str">
        <f aca="false">IF(I420=6908,0,IF(BC420="","",BD420-((P420+L420-N420+Q420)*AY420)))</f>
        <v/>
      </c>
      <c r="BF420" s="53" t="str">
        <f aca="false">IF(B420="","",IF(OR(B420="",E420="Regime Normal"),0,(AI420-Q420)*VLOOKUP(R420,Dados!$X$98:$Y$108,2,0)))</f>
        <v/>
      </c>
      <c r="BG420" s="54" t="str">
        <f aca="false">IFERROR(VLOOKUP(I420,Dados!$AC$27:$AD$43,2,0),IF(B420="","",IF(D420&lt;&gt;"MT",IF(AND(AC420="SIM",Y420="Revenda"),"2403",IF(AND(AC420="SIM",Y420="Consumo"),"2407",IF(AND(AC420="NÃO",Y420="Revenda"),"2102",IF(AND(AC420="NÃO",Y420="Consumo"),"2556",)))),REPLACE(I420,1,1,1))))</f>
        <v/>
      </c>
    </row>
    <row r="421" customFormat="false" ht="12.8" hidden="false" customHeight="true" outlineLevel="0" collapsed="false">
      <c r="Y421" s="45"/>
      <c r="Z421" s="46" t="str">
        <f aca="false">IF(B421="","",(IFERROR(VLOOKUP(H421,Dados!A$3:B$15000,2,0),"Não Encontrado")))</f>
        <v/>
      </c>
      <c r="AA421" s="46" t="str">
        <f aca="false">IF(B421="","",(IFERROR(VLOOKUP(G421,Dados!C$3:E$15000,3,0),"Não Encontrado")))</f>
        <v/>
      </c>
      <c r="AB421" s="46" t="str">
        <f aca="false">IFERROR(IF(Z421&lt;&gt;"Não Encontrado",Z421,IF(AA421&lt;&gt;"Não Encontrado",AA421,"")),"")</f>
        <v/>
      </c>
      <c r="AC421" s="45" t="str">
        <f aca="false">IF(B421="","",IF(AB421="","NÃO","SIM"))</f>
        <v/>
      </c>
      <c r="AD421" s="45" t="str">
        <f aca="false">IFERROR(VLOOKUP(G421,Dados!$P$3:$R$500,3,0),"")</f>
        <v/>
      </c>
      <c r="AE421" s="45" t="str">
        <f aca="false">IFERROR(VLOOKUP(G421,Dados!$K$3:$L$500,2,0),"")</f>
        <v/>
      </c>
      <c r="AF421" s="45" t="str">
        <f aca="false">IFERROR(VLOOKUP(G421,Dados!$M$3:$N$500,2,0),"")</f>
        <v/>
      </c>
      <c r="AG421" s="45" t="str">
        <f aca="false">IF(F421="","",IF(AND(AD421="",AE421="",AF421=""),"-",IF(AND(AD421="BIT",AE421="",AF421=""),"BIT",IF(AND(AE421="ANEXO I",AD421="",AF421=""),"ANEXO I",IF(AND(AF421="ANEXO II",AD421="",AE421=""),"ANEXO II","Escolher")))))</f>
        <v/>
      </c>
      <c r="AH421" s="45" t="str">
        <f aca="false">IF(AG421&lt;&gt;"Pneus","",IFERROR(VLOOKUP(R421,Dados!$X$2:$Z$5,3,0)*(AI421-Q421),VLOOKUP(D421,Dados!$X$7:$Z$33,3,0)*(AI421-Q421)))</f>
        <v/>
      </c>
      <c r="AI421" s="47" t="str">
        <f aca="false">IF(B421="","",P421+Q421+O421+M421+L421-N421)</f>
        <v/>
      </c>
      <c r="AJ421" s="48" t="str">
        <f aca="false">IFERROR(IF(AND(AC421="SIM",AG421="-",Y421="REVENDA"),(AB421/1+1)*AI421,IF(AND(AC421="SIM",AG421="Pneus",Y421="REVENDA"),(AB421/1+1)*(AI421-AH421),"")),"")</f>
        <v/>
      </c>
      <c r="AK421" s="48" t="str">
        <f aca="false">IF(AJ421="","",AJ421*17%)</f>
        <v/>
      </c>
      <c r="AL421" s="48" t="str">
        <f aca="false">IFERROR(IF(AC421="NÃO","",IF(AK421="","",IF(E421="Simples Nacional",BF421,IF(T421=0.12,U421*0.5833337002,IF(T421=0,AI421*0.07,U421))))),"")</f>
        <v/>
      </c>
      <c r="AM421" s="47" t="str">
        <f aca="false">IFERROR(IF(AC421="NÃO","",IF(OR(AG421="-",AG421="Pneus"),AK421-AL421,"")),"")</f>
        <v/>
      </c>
      <c r="AN421" s="48" t="str">
        <f aca="false">IF(AND(Y421="REVENDA",AC421="SIM",AG421="BIT"),((AB421/1+1)*AI421)*0.4117,"")</f>
        <v/>
      </c>
      <c r="AO421" s="48" t="str">
        <f aca="false">IF(AN421="","",AN421*17%)</f>
        <v/>
      </c>
      <c r="AP421" s="49" t="str">
        <f aca="false">IF(AN421="","",IF(T421=0.12,(U421*0.4117)*0.4117,IF(T421=0,(AI421*0.07)*0.4117,U421*0.4117)))</f>
        <v/>
      </c>
      <c r="AQ421" s="47" t="str">
        <f aca="false">IF(AN421="","",AO421-AP421)</f>
        <v/>
      </c>
      <c r="AR421" s="50" t="str">
        <f aca="false">IFERROR(IF(AND(AC421="SIM",Y421="REVENDA",LEFT(AG421,5)="ANEXO")*OR(AE421="ANEXO I",AF421="ANEXO II"),VLOOKUP(H421,Dados!G:I,2,0),""),"INSERIR MVA")</f>
        <v/>
      </c>
      <c r="AS421" s="48" t="str">
        <f aca="false">IF(LEFT(AG421,5)="ANEXO",VLOOKUP(AG421,Dados!$X$111:$Z$112,2,0)*(AI421-Q421),"")</f>
        <v/>
      </c>
      <c r="AT421" s="48" t="str">
        <f aca="false">IFERROR(IF(AR421="","",(AI421*AR421)+AI421),"INSERIR MVA")</f>
        <v/>
      </c>
      <c r="AU421" s="48" t="str">
        <f aca="false">IF(AT421="","",IF(AY421=0.04,U421,AS421*AY421))</f>
        <v/>
      </c>
      <c r="AV421" s="47" t="str">
        <f aca="false">IFERROR(IF(AU421="","",(VLOOKUP(AG421,Dados!$X$111:$Z$112,3,0)*AT421*0.17)),"INSERIR MVA")</f>
        <v/>
      </c>
      <c r="AW421" s="47" t="str">
        <f aca="false">IFERROR(IF(AR421="","",AV421-AU421),"")</f>
        <v/>
      </c>
      <c r="AX421" s="51" t="str">
        <f aca="false">IFERROR(IF(AC421="NÃO","",IF(AM421&lt;&gt;"",AM421-W421,IF(AQ421&lt;&gt;"",AQ421-W421,IF(AW421&lt;&gt;"",AW421-W421,"")))),"")</f>
        <v/>
      </c>
      <c r="AY421" s="46" t="str">
        <f aca="false">IFERROR(IF(ISNA(VLOOKUP(R421,Dados!$X$2:$Y$5,2,0)),VLOOKUP(D421,Dados!$X$7:$Y$33,2,0),VLOOKUP(R421,Dados!$X$2:$Y$5,2,0)),"")</f>
        <v/>
      </c>
      <c r="AZ421" s="52" t="str">
        <f aca="false">IF(C421="","",IF(AND(Y421="CONSUMO",AC421="NÃO")*OR(AG421="-",AG421="BIT"),IF(E421&lt;&gt;"",(AI421-(P421+L421-N421+Q421)*AY421)/0.83),""))</f>
        <v/>
      </c>
      <c r="BA421" s="51" t="str">
        <f aca="false">IF(AZ421="","",AZ421*0.17-((P421+L421-N421+Q421)*AY421))</f>
        <v/>
      </c>
      <c r="BB421" s="51" t="str">
        <f aca="false">IF(AND(Y421="CONSUMO",AG421="ANEXO I",AY421&gt;4%),(AI421-(P421+L421-N421+Q421)*0.0514)/0.83*(0.5177)*(0.17)-AI421*0.0514,IF(AND(Y421="CONSUMO",AG421="ANEXO II",AY421&gt;4%),(AI421-(P421+L421-N421+Q421)*0.041)/0.83*(0.3295)*(0.17)-AI421*0.041,IF(AND(Y421="CONSUMO",AG421="ANEXO I",AY421=4%),(AI421-(P421+L421-N421+Q421)*0.04)/0.83*(0.5177)*(0.17)-AI421*0.04,IF(AND(Y421="CONSUMO",AG421="ANEXO II",AY421=4%),(AI421-(P421+L421-N421+Q421)*0.04)/0.83*(0.3295)*(0.17)-AI421*0.04,""))))</f>
        <v/>
      </c>
      <c r="BC421" s="51" t="str">
        <f aca="false">IF(C421="","",IF(AND(Y421="CONSUMO",AC421="SIM")*OR(AG421="-",AG421="BIT"),IF(E421&lt;&gt;"",(AI421-(P421+L421-N421+Q421)*AY421)/0.83),""))</f>
        <v/>
      </c>
      <c r="BD421" s="51" t="str">
        <f aca="false">IF(BC421="","",BC421*0.17)</f>
        <v/>
      </c>
      <c r="BE421" s="51" t="str">
        <f aca="false">IF(I421=6908,0,IF(BC421="","",BD421-((P421+L421-N421+Q421)*AY421)))</f>
        <v/>
      </c>
      <c r="BF421" s="53" t="str">
        <f aca="false">IF(B421="","",IF(OR(B421="",E421="Regime Normal"),0,(AI421-Q421)*VLOOKUP(R421,Dados!$X$98:$Y$108,2,0)))</f>
        <v/>
      </c>
      <c r="BG421" s="54" t="str">
        <f aca="false">IFERROR(VLOOKUP(I421,Dados!$AC$27:$AD$43,2,0),IF(B421="","",IF(D421&lt;&gt;"MT",IF(AND(AC421="SIM",Y421="Revenda"),"2403",IF(AND(AC421="SIM",Y421="Consumo"),"2407",IF(AND(AC421="NÃO",Y421="Revenda"),"2102",IF(AND(AC421="NÃO",Y421="Consumo"),"2556",)))),REPLACE(I421,1,1,1))))</f>
        <v/>
      </c>
    </row>
    <row r="422" customFormat="false" ht="12.8" hidden="false" customHeight="true" outlineLevel="0" collapsed="false">
      <c r="Y422" s="45"/>
      <c r="Z422" s="46" t="str">
        <f aca="false">IF(B422="","",(IFERROR(VLOOKUP(H422,Dados!A$3:B$15000,2,0),"Não Encontrado")))</f>
        <v/>
      </c>
      <c r="AA422" s="46" t="str">
        <f aca="false">IF(B422="","",(IFERROR(VLOOKUP(G422,Dados!C$3:E$15000,3,0),"Não Encontrado")))</f>
        <v/>
      </c>
      <c r="AB422" s="46" t="str">
        <f aca="false">IFERROR(IF(Z422&lt;&gt;"Não Encontrado",Z422,IF(AA422&lt;&gt;"Não Encontrado",AA422,"")),"")</f>
        <v/>
      </c>
      <c r="AC422" s="45" t="str">
        <f aca="false">IF(B422="","",IF(AB422="","NÃO","SIM"))</f>
        <v/>
      </c>
      <c r="AD422" s="45" t="str">
        <f aca="false">IFERROR(VLOOKUP(G422,Dados!$P$3:$R$500,3,0),"")</f>
        <v/>
      </c>
      <c r="AE422" s="45" t="str">
        <f aca="false">IFERROR(VLOOKUP(G422,Dados!$K$3:$L$500,2,0),"")</f>
        <v/>
      </c>
      <c r="AF422" s="45" t="str">
        <f aca="false">IFERROR(VLOOKUP(G422,Dados!$M$3:$N$500,2,0),"")</f>
        <v/>
      </c>
      <c r="AG422" s="45" t="str">
        <f aca="false">IF(F422="","",IF(AND(AD422="",AE422="",AF422=""),"-",IF(AND(AD422="BIT",AE422="",AF422=""),"BIT",IF(AND(AE422="ANEXO I",AD422="",AF422=""),"ANEXO I",IF(AND(AF422="ANEXO II",AD422="",AE422=""),"ANEXO II","Escolher")))))</f>
        <v/>
      </c>
      <c r="AH422" s="45" t="str">
        <f aca="false">IF(AG422&lt;&gt;"Pneus","",IFERROR(VLOOKUP(R422,Dados!$X$2:$Z$5,3,0)*(AI422-Q422),VLOOKUP(D422,Dados!$X$7:$Z$33,3,0)*(AI422-Q422)))</f>
        <v/>
      </c>
      <c r="AI422" s="47" t="str">
        <f aca="false">IF(B422="","",P422+Q422+O422+M422+L422-N422)</f>
        <v/>
      </c>
      <c r="AJ422" s="48" t="str">
        <f aca="false">IFERROR(IF(AND(AC422="SIM",AG422="-",Y422="REVENDA"),(AB422/1+1)*AI422,IF(AND(AC422="SIM",AG422="Pneus",Y422="REVENDA"),(AB422/1+1)*(AI422-AH422),"")),"")</f>
        <v/>
      </c>
      <c r="AK422" s="48" t="str">
        <f aca="false">IF(AJ422="","",AJ422*17%)</f>
        <v/>
      </c>
      <c r="AL422" s="48" t="str">
        <f aca="false">IFERROR(IF(AC422="NÃO","",IF(AK422="","",IF(E422="Simples Nacional",BF422,IF(T422=0.12,U422*0.5833337002,IF(T422=0,AI422*0.07,U422))))),"")</f>
        <v/>
      </c>
      <c r="AM422" s="47" t="str">
        <f aca="false">IFERROR(IF(AC422="NÃO","",IF(OR(AG422="-",AG422="Pneus"),AK422-AL422,"")),"")</f>
        <v/>
      </c>
      <c r="AN422" s="48" t="str">
        <f aca="false">IF(AND(Y422="REVENDA",AC422="SIM",AG422="BIT"),((AB422/1+1)*AI422)*0.4117,"")</f>
        <v/>
      </c>
      <c r="AO422" s="48" t="str">
        <f aca="false">IF(AN422="","",AN422*17%)</f>
        <v/>
      </c>
      <c r="AP422" s="49" t="str">
        <f aca="false">IF(AN422="","",IF(T422=0.12,(U422*0.4117)*0.4117,IF(T422=0,(AI422*0.07)*0.4117,U422*0.4117)))</f>
        <v/>
      </c>
      <c r="AQ422" s="47" t="str">
        <f aca="false">IF(AN422="","",AO422-AP422)</f>
        <v/>
      </c>
      <c r="AR422" s="50" t="str">
        <f aca="false">IFERROR(IF(AND(AC422="SIM",Y422="REVENDA",LEFT(AG422,5)="ANEXO")*OR(AE422="ANEXO I",AF422="ANEXO II"),VLOOKUP(H422,Dados!G:I,2,0),""),"INSERIR MVA")</f>
        <v/>
      </c>
      <c r="AS422" s="48" t="str">
        <f aca="false">IF(LEFT(AG422,5)="ANEXO",VLOOKUP(AG422,Dados!$X$111:$Z$112,2,0)*(AI422-Q422),"")</f>
        <v/>
      </c>
      <c r="AT422" s="48" t="str">
        <f aca="false">IFERROR(IF(AR422="","",(AI422*AR422)+AI422),"INSERIR MVA")</f>
        <v/>
      </c>
      <c r="AU422" s="48" t="str">
        <f aca="false">IF(AT422="","",IF(AY422=0.04,U422,AS422*AY422))</f>
        <v/>
      </c>
      <c r="AV422" s="47" t="str">
        <f aca="false">IFERROR(IF(AU422="","",(VLOOKUP(AG422,Dados!$X$111:$Z$112,3,0)*AT422*0.17)),"INSERIR MVA")</f>
        <v/>
      </c>
      <c r="AW422" s="47" t="str">
        <f aca="false">IFERROR(IF(AR422="","",AV422-AU422),"")</f>
        <v/>
      </c>
      <c r="AX422" s="51" t="str">
        <f aca="false">IFERROR(IF(AC422="NÃO","",IF(AM422&lt;&gt;"",AM422-W422,IF(AQ422&lt;&gt;"",AQ422-W422,IF(AW422&lt;&gt;"",AW422-W422,"")))),"")</f>
        <v/>
      </c>
      <c r="AY422" s="46" t="str">
        <f aca="false">IFERROR(IF(ISNA(VLOOKUP(R422,Dados!$X$2:$Y$5,2,0)),VLOOKUP(D422,Dados!$X$7:$Y$33,2,0),VLOOKUP(R422,Dados!$X$2:$Y$5,2,0)),"")</f>
        <v/>
      </c>
      <c r="AZ422" s="52" t="str">
        <f aca="false">IF(C422="","",IF(AND(Y422="CONSUMO",AC422="NÃO")*OR(AG422="-",AG422="BIT"),IF(E422&lt;&gt;"",(AI422-(P422+L422-N422+Q422)*AY422)/0.83),""))</f>
        <v/>
      </c>
      <c r="BA422" s="51" t="str">
        <f aca="false">IF(AZ422="","",AZ422*0.17-((P422+L422-N422+Q422)*AY422))</f>
        <v/>
      </c>
      <c r="BB422" s="51" t="str">
        <f aca="false">IF(AND(Y422="CONSUMO",AG422="ANEXO I",AY422&gt;4%),(AI422-(P422+L422-N422+Q422)*0.0514)/0.83*(0.5177)*(0.17)-AI422*0.0514,IF(AND(Y422="CONSUMO",AG422="ANEXO II",AY422&gt;4%),(AI422-(P422+L422-N422+Q422)*0.041)/0.83*(0.3295)*(0.17)-AI422*0.041,IF(AND(Y422="CONSUMO",AG422="ANEXO I",AY422=4%),(AI422-(P422+L422-N422+Q422)*0.04)/0.83*(0.5177)*(0.17)-AI422*0.04,IF(AND(Y422="CONSUMO",AG422="ANEXO II",AY422=4%),(AI422-(P422+L422-N422+Q422)*0.04)/0.83*(0.3295)*(0.17)-AI422*0.04,""))))</f>
        <v/>
      </c>
      <c r="BC422" s="51" t="str">
        <f aca="false">IF(C422="","",IF(AND(Y422="CONSUMO",AC422="SIM")*OR(AG422="-",AG422="BIT"),IF(E422&lt;&gt;"",(AI422-(P422+L422-N422+Q422)*AY422)/0.83),""))</f>
        <v/>
      </c>
      <c r="BD422" s="51" t="str">
        <f aca="false">IF(BC422="","",BC422*0.17)</f>
        <v/>
      </c>
      <c r="BE422" s="51" t="str">
        <f aca="false">IF(I422=6908,0,IF(BC422="","",BD422-((P422+L422-N422+Q422)*AY422)))</f>
        <v/>
      </c>
      <c r="BF422" s="53" t="str">
        <f aca="false">IF(B422="","",IF(OR(B422="",E422="Regime Normal"),0,(AI422-Q422)*VLOOKUP(R422,Dados!$X$98:$Y$108,2,0)))</f>
        <v/>
      </c>
      <c r="BG422" s="54" t="str">
        <f aca="false">IFERROR(VLOOKUP(I422,Dados!$AC$27:$AD$43,2,0),IF(B422="","",IF(D422&lt;&gt;"MT",IF(AND(AC422="SIM",Y422="Revenda"),"2403",IF(AND(AC422="SIM",Y422="Consumo"),"2407",IF(AND(AC422="NÃO",Y422="Revenda"),"2102",IF(AND(AC422="NÃO",Y422="Consumo"),"2556",)))),REPLACE(I422,1,1,1))))</f>
        <v/>
      </c>
    </row>
    <row r="423" customFormat="false" ht="12.8" hidden="false" customHeight="true" outlineLevel="0" collapsed="false">
      <c r="Y423" s="45"/>
      <c r="Z423" s="46" t="str">
        <f aca="false">IF(B423="","",(IFERROR(VLOOKUP(H423,Dados!A$3:B$15000,2,0),"Não Encontrado")))</f>
        <v/>
      </c>
      <c r="AA423" s="46" t="str">
        <f aca="false">IF(B423="","",(IFERROR(VLOOKUP(G423,Dados!C$3:E$15000,3,0),"Não Encontrado")))</f>
        <v/>
      </c>
      <c r="AB423" s="46" t="str">
        <f aca="false">IFERROR(IF(Z423&lt;&gt;"Não Encontrado",Z423,IF(AA423&lt;&gt;"Não Encontrado",AA423,"")),"")</f>
        <v/>
      </c>
      <c r="AC423" s="45" t="str">
        <f aca="false">IF(B423="","",IF(AB423="","NÃO","SIM"))</f>
        <v/>
      </c>
      <c r="AD423" s="45" t="str">
        <f aca="false">IFERROR(VLOOKUP(G423,Dados!$P$3:$R$500,3,0),"")</f>
        <v/>
      </c>
      <c r="AE423" s="45" t="str">
        <f aca="false">IFERROR(VLOOKUP(G423,Dados!$K$3:$L$500,2,0),"")</f>
        <v/>
      </c>
      <c r="AF423" s="45" t="str">
        <f aca="false">IFERROR(VLOOKUP(G423,Dados!$M$3:$N$500,2,0),"")</f>
        <v/>
      </c>
      <c r="AG423" s="45" t="str">
        <f aca="false">IF(F423="","",IF(AND(AD423="",AE423="",AF423=""),"-",IF(AND(AD423="BIT",AE423="",AF423=""),"BIT",IF(AND(AE423="ANEXO I",AD423="",AF423=""),"ANEXO I",IF(AND(AF423="ANEXO II",AD423="",AE423=""),"ANEXO II","Escolher")))))</f>
        <v/>
      </c>
      <c r="AH423" s="45" t="str">
        <f aca="false">IF(AG423&lt;&gt;"Pneus","",IFERROR(VLOOKUP(R423,Dados!$X$2:$Z$5,3,0)*(AI423-Q423),VLOOKUP(D423,Dados!$X$7:$Z$33,3,0)*(AI423-Q423)))</f>
        <v/>
      </c>
      <c r="AI423" s="47" t="str">
        <f aca="false">IF(B423="","",P423+Q423+O423+M423+L423-N423)</f>
        <v/>
      </c>
      <c r="AJ423" s="48" t="str">
        <f aca="false">IFERROR(IF(AND(AC423="SIM",AG423="-",Y423="REVENDA"),(AB423/1+1)*AI423,IF(AND(AC423="SIM",AG423="Pneus",Y423="REVENDA"),(AB423/1+1)*(AI423-AH423),"")),"")</f>
        <v/>
      </c>
      <c r="AK423" s="48" t="str">
        <f aca="false">IF(AJ423="","",AJ423*17%)</f>
        <v/>
      </c>
      <c r="AL423" s="48" t="str">
        <f aca="false">IFERROR(IF(AC423="NÃO","",IF(AK423="","",IF(E423="Simples Nacional",BF423,IF(T423=0.12,U423*0.5833337002,IF(T423=0,AI423*0.07,U423))))),"")</f>
        <v/>
      </c>
      <c r="AM423" s="47" t="str">
        <f aca="false">IFERROR(IF(AC423="NÃO","",IF(OR(AG423="-",AG423="Pneus"),AK423-AL423,"")),"")</f>
        <v/>
      </c>
      <c r="AN423" s="48" t="str">
        <f aca="false">IF(AND(Y423="REVENDA",AC423="SIM",AG423="BIT"),((AB423/1+1)*AI423)*0.4117,"")</f>
        <v/>
      </c>
      <c r="AO423" s="48" t="str">
        <f aca="false">IF(AN423="","",AN423*17%)</f>
        <v/>
      </c>
      <c r="AP423" s="49" t="str">
        <f aca="false">IF(AN423="","",IF(T423=0.12,(U423*0.4117)*0.4117,IF(T423=0,(AI423*0.07)*0.4117,U423*0.4117)))</f>
        <v/>
      </c>
      <c r="AQ423" s="47" t="str">
        <f aca="false">IF(AN423="","",AO423-AP423)</f>
        <v/>
      </c>
      <c r="AR423" s="50" t="str">
        <f aca="false">IFERROR(IF(AND(AC423="SIM",Y423="REVENDA",LEFT(AG423,5)="ANEXO")*OR(AE423="ANEXO I",AF423="ANEXO II"),VLOOKUP(H423,Dados!G:I,2,0),""),"INSERIR MVA")</f>
        <v/>
      </c>
      <c r="AS423" s="48" t="str">
        <f aca="false">IF(LEFT(AG423,5)="ANEXO",VLOOKUP(AG423,Dados!$X$111:$Z$112,2,0)*(AI423-Q423),"")</f>
        <v/>
      </c>
      <c r="AT423" s="48" t="str">
        <f aca="false">IFERROR(IF(AR423="","",(AI423*AR423)+AI423),"INSERIR MVA")</f>
        <v/>
      </c>
      <c r="AU423" s="48" t="str">
        <f aca="false">IF(AT423="","",IF(AY423=0.04,U423,AS423*AY423))</f>
        <v/>
      </c>
      <c r="AV423" s="47" t="str">
        <f aca="false">IFERROR(IF(AU423="","",(VLOOKUP(AG423,Dados!$X$111:$Z$112,3,0)*AT423*0.17)),"INSERIR MVA")</f>
        <v/>
      </c>
      <c r="AW423" s="47" t="str">
        <f aca="false">IFERROR(IF(AR423="","",AV423-AU423),"")</f>
        <v/>
      </c>
      <c r="AX423" s="51" t="str">
        <f aca="false">IFERROR(IF(AC423="NÃO","",IF(AM423&lt;&gt;"",AM423-W423,IF(AQ423&lt;&gt;"",AQ423-W423,IF(AW423&lt;&gt;"",AW423-W423,"")))),"")</f>
        <v/>
      </c>
      <c r="AY423" s="46" t="str">
        <f aca="false">IFERROR(IF(ISNA(VLOOKUP(R423,Dados!$X$2:$Y$5,2,0)),VLOOKUP(D423,Dados!$X$7:$Y$33,2,0),VLOOKUP(R423,Dados!$X$2:$Y$5,2,0)),"")</f>
        <v/>
      </c>
      <c r="AZ423" s="52" t="str">
        <f aca="false">IF(C423="","",IF(AND(Y423="CONSUMO",AC423="NÃO")*OR(AG423="-",AG423="BIT"),IF(E423&lt;&gt;"",(AI423-(P423+L423-N423+Q423)*AY423)/0.83),""))</f>
        <v/>
      </c>
      <c r="BA423" s="51" t="str">
        <f aca="false">IF(AZ423="","",AZ423*0.17-((P423+L423-N423+Q423)*AY423))</f>
        <v/>
      </c>
      <c r="BB423" s="51" t="str">
        <f aca="false">IF(AND(Y423="CONSUMO",AG423="ANEXO I",AY423&gt;4%),(AI423-(P423+L423-N423+Q423)*0.0514)/0.83*(0.5177)*(0.17)-AI423*0.0514,IF(AND(Y423="CONSUMO",AG423="ANEXO II",AY423&gt;4%),(AI423-(P423+L423-N423+Q423)*0.041)/0.83*(0.3295)*(0.17)-AI423*0.041,IF(AND(Y423="CONSUMO",AG423="ANEXO I",AY423=4%),(AI423-(P423+L423-N423+Q423)*0.04)/0.83*(0.5177)*(0.17)-AI423*0.04,IF(AND(Y423="CONSUMO",AG423="ANEXO II",AY423=4%),(AI423-(P423+L423-N423+Q423)*0.04)/0.83*(0.3295)*(0.17)-AI423*0.04,""))))</f>
        <v/>
      </c>
      <c r="BC423" s="51" t="str">
        <f aca="false">IF(C423="","",IF(AND(Y423="CONSUMO",AC423="SIM")*OR(AG423="-",AG423="BIT"),IF(E423&lt;&gt;"",(AI423-(P423+L423-N423+Q423)*AY423)/0.83),""))</f>
        <v/>
      </c>
      <c r="BD423" s="51" t="str">
        <f aca="false">IF(BC423="","",BC423*0.17)</f>
        <v/>
      </c>
      <c r="BE423" s="51" t="str">
        <f aca="false">IF(I423=6908,0,IF(BC423="","",BD423-((P423+L423-N423+Q423)*AY423)))</f>
        <v/>
      </c>
      <c r="BF423" s="53" t="str">
        <f aca="false">IF(B423="","",IF(OR(B423="",E423="Regime Normal"),0,(AI423-Q423)*VLOOKUP(R423,Dados!$X$98:$Y$108,2,0)))</f>
        <v/>
      </c>
      <c r="BG423" s="54" t="str">
        <f aca="false">IFERROR(VLOOKUP(I423,Dados!$AC$27:$AD$43,2,0),IF(B423="","",IF(D423&lt;&gt;"MT",IF(AND(AC423="SIM",Y423="Revenda"),"2403",IF(AND(AC423="SIM",Y423="Consumo"),"2407",IF(AND(AC423="NÃO",Y423="Revenda"),"2102",IF(AND(AC423="NÃO",Y423="Consumo"),"2556",)))),REPLACE(I423,1,1,1))))</f>
        <v/>
      </c>
    </row>
    <row r="424" customFormat="false" ht="12.8" hidden="false" customHeight="true" outlineLevel="0" collapsed="false">
      <c r="Y424" s="45"/>
      <c r="Z424" s="46" t="str">
        <f aca="false">IF(B424="","",(IFERROR(VLOOKUP(H424,Dados!A$3:B$15000,2,0),"Não Encontrado")))</f>
        <v/>
      </c>
      <c r="AA424" s="46" t="str">
        <f aca="false">IF(B424="","",(IFERROR(VLOOKUP(G424,Dados!C$3:E$15000,3,0),"Não Encontrado")))</f>
        <v/>
      </c>
      <c r="AB424" s="46" t="str">
        <f aca="false">IFERROR(IF(Z424&lt;&gt;"Não Encontrado",Z424,IF(AA424&lt;&gt;"Não Encontrado",AA424,"")),"")</f>
        <v/>
      </c>
      <c r="AC424" s="45" t="str">
        <f aca="false">IF(B424="","",IF(AB424="","NÃO","SIM"))</f>
        <v/>
      </c>
      <c r="AD424" s="45" t="str">
        <f aca="false">IFERROR(VLOOKUP(G424,Dados!$P$3:$R$500,3,0),"")</f>
        <v/>
      </c>
      <c r="AE424" s="45" t="str">
        <f aca="false">IFERROR(VLOOKUP(G424,Dados!$K$3:$L$500,2,0),"")</f>
        <v/>
      </c>
      <c r="AF424" s="45" t="str">
        <f aca="false">IFERROR(VLOOKUP(G424,Dados!$M$3:$N$500,2,0),"")</f>
        <v/>
      </c>
      <c r="AG424" s="45" t="str">
        <f aca="false">IF(F424="","",IF(AND(AD424="",AE424="",AF424=""),"-",IF(AND(AD424="BIT",AE424="",AF424=""),"BIT",IF(AND(AE424="ANEXO I",AD424="",AF424=""),"ANEXO I",IF(AND(AF424="ANEXO II",AD424="",AE424=""),"ANEXO II","Escolher")))))</f>
        <v/>
      </c>
      <c r="AH424" s="45" t="str">
        <f aca="false">IF(AG424&lt;&gt;"Pneus","",IFERROR(VLOOKUP(R424,Dados!$X$2:$Z$5,3,0)*(AI424-Q424),VLOOKUP(D424,Dados!$X$7:$Z$33,3,0)*(AI424-Q424)))</f>
        <v/>
      </c>
      <c r="AI424" s="47" t="str">
        <f aca="false">IF(B424="","",P424+Q424+O424+M424+L424-N424)</f>
        <v/>
      </c>
      <c r="AJ424" s="48" t="str">
        <f aca="false">IFERROR(IF(AND(AC424="SIM",AG424="-",Y424="REVENDA"),(AB424/1+1)*AI424,IF(AND(AC424="SIM",AG424="Pneus",Y424="REVENDA"),(AB424/1+1)*(AI424-AH424),"")),"")</f>
        <v/>
      </c>
      <c r="AK424" s="48" t="str">
        <f aca="false">IF(AJ424="","",AJ424*17%)</f>
        <v/>
      </c>
      <c r="AL424" s="48" t="str">
        <f aca="false">IFERROR(IF(AC424="NÃO","",IF(AK424="","",IF(E424="Simples Nacional",BF424,IF(T424=0.12,U424*0.5833337002,IF(T424=0,AI424*0.07,U424))))),"")</f>
        <v/>
      </c>
      <c r="AM424" s="47" t="str">
        <f aca="false">IFERROR(IF(AC424="NÃO","",IF(OR(AG424="-",AG424="Pneus"),AK424-AL424,"")),"")</f>
        <v/>
      </c>
      <c r="AN424" s="48" t="str">
        <f aca="false">IF(AND(Y424="REVENDA",AC424="SIM",AG424="BIT"),((AB424/1+1)*AI424)*0.4117,"")</f>
        <v/>
      </c>
      <c r="AO424" s="48" t="str">
        <f aca="false">IF(AN424="","",AN424*17%)</f>
        <v/>
      </c>
      <c r="AP424" s="49" t="str">
        <f aca="false">IF(AN424="","",IF(T424=0.12,(U424*0.4117)*0.4117,IF(T424=0,(AI424*0.07)*0.4117,U424*0.4117)))</f>
        <v/>
      </c>
      <c r="AQ424" s="47" t="str">
        <f aca="false">IF(AN424="","",AO424-AP424)</f>
        <v/>
      </c>
      <c r="AR424" s="50" t="str">
        <f aca="false">IFERROR(IF(AND(AC424="SIM",Y424="REVENDA",LEFT(AG424,5)="ANEXO")*OR(AE424="ANEXO I",AF424="ANEXO II"),VLOOKUP(H424,Dados!G:I,2,0),""),"INSERIR MVA")</f>
        <v/>
      </c>
      <c r="AS424" s="48" t="str">
        <f aca="false">IF(LEFT(AG424,5)="ANEXO",VLOOKUP(AG424,Dados!$X$111:$Z$112,2,0)*(AI424-Q424),"")</f>
        <v/>
      </c>
      <c r="AT424" s="48" t="str">
        <f aca="false">IFERROR(IF(AR424="","",(AI424*AR424)+AI424),"INSERIR MVA")</f>
        <v/>
      </c>
      <c r="AU424" s="48" t="str">
        <f aca="false">IF(AT424="","",IF(AY424=0.04,U424,AS424*AY424))</f>
        <v/>
      </c>
      <c r="AV424" s="47" t="str">
        <f aca="false">IFERROR(IF(AU424="","",(VLOOKUP(AG424,Dados!$X$111:$Z$112,3,0)*AT424*0.17)),"INSERIR MVA")</f>
        <v/>
      </c>
      <c r="AW424" s="47" t="str">
        <f aca="false">IFERROR(IF(AR424="","",AV424-AU424),"")</f>
        <v/>
      </c>
      <c r="AX424" s="51" t="str">
        <f aca="false">IFERROR(IF(AC424="NÃO","",IF(AM424&lt;&gt;"",AM424-W424,IF(AQ424&lt;&gt;"",AQ424-W424,IF(AW424&lt;&gt;"",AW424-W424,"")))),"")</f>
        <v/>
      </c>
      <c r="AY424" s="46" t="str">
        <f aca="false">IFERROR(IF(ISNA(VLOOKUP(R424,Dados!$X$2:$Y$5,2,0)),VLOOKUP(D424,Dados!$X$7:$Y$33,2,0),VLOOKUP(R424,Dados!$X$2:$Y$5,2,0)),"")</f>
        <v/>
      </c>
      <c r="AZ424" s="52" t="str">
        <f aca="false">IF(C424="","",IF(AND(Y424="CONSUMO",AC424="NÃO")*OR(AG424="-",AG424="BIT"),IF(E424&lt;&gt;"",(AI424-(P424+L424-N424+Q424)*AY424)/0.83),""))</f>
        <v/>
      </c>
      <c r="BA424" s="51" t="str">
        <f aca="false">IF(AZ424="","",AZ424*0.17-((P424+L424-N424+Q424)*AY424))</f>
        <v/>
      </c>
      <c r="BB424" s="51" t="str">
        <f aca="false">IF(AND(Y424="CONSUMO",AG424="ANEXO I",AY424&gt;4%),(AI424-(P424+L424-N424+Q424)*0.0514)/0.83*(0.5177)*(0.17)-AI424*0.0514,IF(AND(Y424="CONSUMO",AG424="ANEXO II",AY424&gt;4%),(AI424-(P424+L424-N424+Q424)*0.041)/0.83*(0.3295)*(0.17)-AI424*0.041,IF(AND(Y424="CONSUMO",AG424="ANEXO I",AY424=4%),(AI424-(P424+L424-N424+Q424)*0.04)/0.83*(0.5177)*(0.17)-AI424*0.04,IF(AND(Y424="CONSUMO",AG424="ANEXO II",AY424=4%),(AI424-(P424+L424-N424+Q424)*0.04)/0.83*(0.3295)*(0.17)-AI424*0.04,""))))</f>
        <v/>
      </c>
      <c r="BC424" s="51" t="str">
        <f aca="false">IF(C424="","",IF(AND(Y424="CONSUMO",AC424="SIM")*OR(AG424="-",AG424="BIT"),IF(E424&lt;&gt;"",(AI424-(P424+L424-N424+Q424)*AY424)/0.83),""))</f>
        <v/>
      </c>
      <c r="BD424" s="51" t="str">
        <f aca="false">IF(BC424="","",BC424*0.17)</f>
        <v/>
      </c>
      <c r="BE424" s="51" t="str">
        <f aca="false">IF(I424=6908,0,IF(BC424="","",BD424-((P424+L424-N424+Q424)*AY424)))</f>
        <v/>
      </c>
      <c r="BF424" s="53" t="str">
        <f aca="false">IF(B424="","",IF(OR(B424="",E424="Regime Normal"),0,(AI424-Q424)*VLOOKUP(R424,Dados!$X$98:$Y$108,2,0)))</f>
        <v/>
      </c>
      <c r="BG424" s="54" t="str">
        <f aca="false">IFERROR(VLOOKUP(I424,Dados!$AC$27:$AD$43,2,0),IF(B424="","",IF(D424&lt;&gt;"MT",IF(AND(AC424="SIM",Y424="Revenda"),"2403",IF(AND(AC424="SIM",Y424="Consumo"),"2407",IF(AND(AC424="NÃO",Y424="Revenda"),"2102",IF(AND(AC424="NÃO",Y424="Consumo"),"2556",)))),REPLACE(I424,1,1,1))))</f>
        <v/>
      </c>
    </row>
    <row r="425" customFormat="false" ht="12.8" hidden="false" customHeight="true" outlineLevel="0" collapsed="false">
      <c r="Y425" s="45"/>
      <c r="Z425" s="46" t="str">
        <f aca="false">IF(B425="","",(IFERROR(VLOOKUP(H425,Dados!A$3:B$15000,2,0),"Não Encontrado")))</f>
        <v/>
      </c>
      <c r="AA425" s="46" t="str">
        <f aca="false">IF(B425="","",(IFERROR(VLOOKUP(G425,Dados!C$3:E$15000,3,0),"Não Encontrado")))</f>
        <v/>
      </c>
      <c r="AB425" s="46" t="str">
        <f aca="false">IFERROR(IF(Z425&lt;&gt;"Não Encontrado",Z425,IF(AA425&lt;&gt;"Não Encontrado",AA425,"")),"")</f>
        <v/>
      </c>
      <c r="AC425" s="45" t="str">
        <f aca="false">IF(B425="","",IF(AB425="","NÃO","SIM"))</f>
        <v/>
      </c>
      <c r="AD425" s="45" t="str">
        <f aca="false">IFERROR(VLOOKUP(G425,Dados!$P$3:$R$500,3,0),"")</f>
        <v/>
      </c>
      <c r="AE425" s="45" t="str">
        <f aca="false">IFERROR(VLOOKUP(G425,Dados!$K$3:$L$500,2,0),"")</f>
        <v/>
      </c>
      <c r="AF425" s="45" t="str">
        <f aca="false">IFERROR(VLOOKUP(G425,Dados!$M$3:$N$500,2,0),"")</f>
        <v/>
      </c>
      <c r="AG425" s="45" t="str">
        <f aca="false">IF(F425="","",IF(AND(AD425="",AE425="",AF425=""),"-",IF(AND(AD425="BIT",AE425="",AF425=""),"BIT",IF(AND(AE425="ANEXO I",AD425="",AF425=""),"ANEXO I",IF(AND(AF425="ANEXO II",AD425="",AE425=""),"ANEXO II","Escolher")))))</f>
        <v/>
      </c>
      <c r="AH425" s="45" t="str">
        <f aca="false">IF(AG425&lt;&gt;"Pneus","",IFERROR(VLOOKUP(R425,Dados!$X$2:$Z$5,3,0)*(AI425-Q425),VLOOKUP(D425,Dados!$X$7:$Z$33,3,0)*(AI425-Q425)))</f>
        <v/>
      </c>
      <c r="AI425" s="47" t="str">
        <f aca="false">IF(B425="","",P425+Q425+O425+M425+L425-N425)</f>
        <v/>
      </c>
      <c r="AJ425" s="48" t="str">
        <f aca="false">IFERROR(IF(AND(AC425="SIM",AG425="-",Y425="REVENDA"),(AB425/1+1)*AI425,IF(AND(AC425="SIM",AG425="Pneus",Y425="REVENDA"),(AB425/1+1)*(AI425-AH425),"")),"")</f>
        <v/>
      </c>
      <c r="AK425" s="48" t="str">
        <f aca="false">IF(AJ425="","",AJ425*17%)</f>
        <v/>
      </c>
      <c r="AL425" s="48" t="str">
        <f aca="false">IFERROR(IF(AC425="NÃO","",IF(AK425="","",IF(E425="Simples Nacional",BF425,IF(T425=0.12,U425*0.5833337002,IF(T425=0,AI425*0.07,U425))))),"")</f>
        <v/>
      </c>
      <c r="AM425" s="47" t="str">
        <f aca="false">IFERROR(IF(AC425="NÃO","",IF(OR(AG425="-",AG425="Pneus"),AK425-AL425,"")),"")</f>
        <v/>
      </c>
      <c r="AN425" s="48" t="str">
        <f aca="false">IF(AND(Y425="REVENDA",AC425="SIM",AG425="BIT"),((AB425/1+1)*AI425)*0.4117,"")</f>
        <v/>
      </c>
      <c r="AO425" s="48" t="str">
        <f aca="false">IF(AN425="","",AN425*17%)</f>
        <v/>
      </c>
      <c r="AP425" s="49" t="str">
        <f aca="false">IF(AN425="","",IF(T425=0.12,(U425*0.4117)*0.4117,IF(T425=0,(AI425*0.07)*0.4117,U425*0.4117)))</f>
        <v/>
      </c>
      <c r="AQ425" s="47" t="str">
        <f aca="false">IF(AN425="","",AO425-AP425)</f>
        <v/>
      </c>
      <c r="AR425" s="50" t="str">
        <f aca="false">IFERROR(IF(AND(AC425="SIM",Y425="REVENDA",LEFT(AG425,5)="ANEXO")*OR(AE425="ANEXO I",AF425="ANEXO II"),VLOOKUP(H425,Dados!G:I,2,0),""),"INSERIR MVA")</f>
        <v/>
      </c>
      <c r="AS425" s="48" t="str">
        <f aca="false">IF(LEFT(AG425,5)="ANEXO",VLOOKUP(AG425,Dados!$X$111:$Z$112,2,0)*(AI425-Q425),"")</f>
        <v/>
      </c>
      <c r="AT425" s="48" t="str">
        <f aca="false">IFERROR(IF(AR425="","",(AI425*AR425)+AI425),"INSERIR MVA")</f>
        <v/>
      </c>
      <c r="AU425" s="48" t="str">
        <f aca="false">IF(AT425="","",IF(AY425=0.04,U425,AS425*AY425))</f>
        <v/>
      </c>
      <c r="AV425" s="47" t="str">
        <f aca="false">IFERROR(IF(AU425="","",(VLOOKUP(AG425,Dados!$X$111:$Z$112,3,0)*AT425*0.17)),"INSERIR MVA")</f>
        <v/>
      </c>
      <c r="AW425" s="47" t="str">
        <f aca="false">IFERROR(IF(AR425="","",AV425-AU425),"")</f>
        <v/>
      </c>
      <c r="AX425" s="51" t="str">
        <f aca="false">IFERROR(IF(AC425="NÃO","",IF(AM425&lt;&gt;"",AM425-W425,IF(AQ425&lt;&gt;"",AQ425-W425,IF(AW425&lt;&gt;"",AW425-W425,"")))),"")</f>
        <v/>
      </c>
      <c r="AY425" s="46" t="str">
        <f aca="false">IFERROR(IF(ISNA(VLOOKUP(R425,Dados!$X$2:$Y$5,2,0)),VLOOKUP(D425,Dados!$X$7:$Y$33,2,0),VLOOKUP(R425,Dados!$X$2:$Y$5,2,0)),"")</f>
        <v/>
      </c>
      <c r="AZ425" s="52" t="str">
        <f aca="false">IF(C425="","",IF(AND(Y425="CONSUMO",AC425="NÃO")*OR(AG425="-",AG425="BIT"),IF(E425&lt;&gt;"",(AI425-(P425+L425-N425+Q425)*AY425)/0.83),""))</f>
        <v/>
      </c>
      <c r="BA425" s="51" t="str">
        <f aca="false">IF(AZ425="","",AZ425*0.17-((P425+L425-N425+Q425)*AY425))</f>
        <v/>
      </c>
      <c r="BB425" s="51" t="str">
        <f aca="false">IF(AND(Y425="CONSUMO",AG425="ANEXO I",AY425&gt;4%),(AI425-(P425+L425-N425+Q425)*0.0514)/0.83*(0.5177)*(0.17)-AI425*0.0514,IF(AND(Y425="CONSUMO",AG425="ANEXO II",AY425&gt;4%),(AI425-(P425+L425-N425+Q425)*0.041)/0.83*(0.3295)*(0.17)-AI425*0.041,IF(AND(Y425="CONSUMO",AG425="ANEXO I",AY425=4%),(AI425-(P425+L425-N425+Q425)*0.04)/0.83*(0.5177)*(0.17)-AI425*0.04,IF(AND(Y425="CONSUMO",AG425="ANEXO II",AY425=4%),(AI425-(P425+L425-N425+Q425)*0.04)/0.83*(0.3295)*(0.17)-AI425*0.04,""))))</f>
        <v/>
      </c>
      <c r="BC425" s="51" t="str">
        <f aca="false">IF(C425="","",IF(AND(Y425="CONSUMO",AC425="SIM")*OR(AG425="-",AG425="BIT"),IF(E425&lt;&gt;"",(AI425-(P425+L425-N425+Q425)*AY425)/0.83),""))</f>
        <v/>
      </c>
      <c r="BD425" s="51" t="str">
        <f aca="false">IF(BC425="","",BC425*0.17)</f>
        <v/>
      </c>
      <c r="BE425" s="51" t="str">
        <f aca="false">IF(I425=6908,0,IF(BC425="","",BD425-((P425+L425-N425+Q425)*AY425)))</f>
        <v/>
      </c>
      <c r="BF425" s="53" t="str">
        <f aca="false">IF(B425="","",IF(OR(B425="",E425="Regime Normal"),0,(AI425-Q425)*VLOOKUP(R425,Dados!$X$98:$Y$108,2,0)))</f>
        <v/>
      </c>
      <c r="BG425" s="54" t="str">
        <f aca="false">IFERROR(VLOOKUP(I425,Dados!$AC$27:$AD$43,2,0),IF(B425="","",IF(D425&lt;&gt;"MT",IF(AND(AC425="SIM",Y425="Revenda"),"2403",IF(AND(AC425="SIM",Y425="Consumo"),"2407",IF(AND(AC425="NÃO",Y425="Revenda"),"2102",IF(AND(AC425="NÃO",Y425="Consumo"),"2556",)))),REPLACE(I425,1,1,1))))</f>
        <v/>
      </c>
    </row>
    <row r="426" customFormat="false" ht="12.8" hidden="false" customHeight="true" outlineLevel="0" collapsed="false">
      <c r="Y426" s="45"/>
      <c r="Z426" s="46" t="str">
        <f aca="false">IF(B426="","",(IFERROR(VLOOKUP(H426,Dados!A$3:B$15000,2,0),"Não Encontrado")))</f>
        <v/>
      </c>
      <c r="AA426" s="46" t="str">
        <f aca="false">IF(B426="","",(IFERROR(VLOOKUP(G426,Dados!C$3:E$15000,3,0),"Não Encontrado")))</f>
        <v/>
      </c>
      <c r="AB426" s="46" t="str">
        <f aca="false">IFERROR(IF(Z426&lt;&gt;"Não Encontrado",Z426,IF(AA426&lt;&gt;"Não Encontrado",AA426,"")),"")</f>
        <v/>
      </c>
      <c r="AC426" s="45" t="str">
        <f aca="false">IF(B426="","",IF(AB426="","NÃO","SIM"))</f>
        <v/>
      </c>
      <c r="AD426" s="45" t="str">
        <f aca="false">IFERROR(VLOOKUP(G426,Dados!$P$3:$R$500,3,0),"")</f>
        <v/>
      </c>
      <c r="AE426" s="45" t="str">
        <f aca="false">IFERROR(VLOOKUP(G426,Dados!$K$3:$L$500,2,0),"")</f>
        <v/>
      </c>
      <c r="AF426" s="45" t="str">
        <f aca="false">IFERROR(VLOOKUP(G426,Dados!$M$3:$N$500,2,0),"")</f>
        <v/>
      </c>
      <c r="AG426" s="45" t="str">
        <f aca="false">IF(F426="","",IF(AND(AD426="",AE426="",AF426=""),"-",IF(AND(AD426="BIT",AE426="",AF426=""),"BIT",IF(AND(AE426="ANEXO I",AD426="",AF426=""),"ANEXO I",IF(AND(AF426="ANEXO II",AD426="",AE426=""),"ANEXO II","Escolher")))))</f>
        <v/>
      </c>
      <c r="AH426" s="45" t="str">
        <f aca="false">IF(AG426&lt;&gt;"Pneus","",IFERROR(VLOOKUP(R426,Dados!$X$2:$Z$5,3,0)*(AI426-Q426),VLOOKUP(D426,Dados!$X$7:$Z$33,3,0)*(AI426-Q426)))</f>
        <v/>
      </c>
      <c r="AI426" s="47" t="str">
        <f aca="false">IF(B426="","",P426+Q426+O426+M426+L426-N426)</f>
        <v/>
      </c>
      <c r="AJ426" s="48" t="str">
        <f aca="false">IFERROR(IF(AND(AC426="SIM",AG426="-",Y426="REVENDA"),(AB426/1+1)*AI426,IF(AND(AC426="SIM",AG426="Pneus",Y426="REVENDA"),(AB426/1+1)*(AI426-AH426),"")),"")</f>
        <v/>
      </c>
      <c r="AK426" s="48" t="str">
        <f aca="false">IF(AJ426="","",AJ426*17%)</f>
        <v/>
      </c>
      <c r="AL426" s="48" t="str">
        <f aca="false">IFERROR(IF(AC426="NÃO","",IF(AK426="","",IF(E426="Simples Nacional",BF426,IF(T426=0.12,U426*0.5833337002,IF(T426=0,AI426*0.07,U426))))),"")</f>
        <v/>
      </c>
      <c r="AM426" s="47" t="str">
        <f aca="false">IFERROR(IF(AC426="NÃO","",IF(OR(AG426="-",AG426="Pneus"),AK426-AL426,"")),"")</f>
        <v/>
      </c>
      <c r="AN426" s="48" t="str">
        <f aca="false">IF(AND(Y426="REVENDA",AC426="SIM",AG426="BIT"),((AB426/1+1)*AI426)*0.4117,"")</f>
        <v/>
      </c>
      <c r="AO426" s="48" t="str">
        <f aca="false">IF(AN426="","",AN426*17%)</f>
        <v/>
      </c>
      <c r="AP426" s="49" t="str">
        <f aca="false">IF(AN426="","",IF(T426=0.12,(U426*0.4117)*0.4117,IF(T426=0,(AI426*0.07)*0.4117,U426*0.4117)))</f>
        <v/>
      </c>
      <c r="AQ426" s="47" t="str">
        <f aca="false">IF(AN426="","",AO426-AP426)</f>
        <v/>
      </c>
      <c r="AR426" s="50" t="str">
        <f aca="false">IFERROR(IF(AND(AC426="SIM",Y426="REVENDA",LEFT(AG426,5)="ANEXO")*OR(AE426="ANEXO I",AF426="ANEXO II"),VLOOKUP(H426,Dados!G:I,2,0),""),"INSERIR MVA")</f>
        <v/>
      </c>
      <c r="AS426" s="48" t="str">
        <f aca="false">IF(LEFT(AG426,5)="ANEXO",VLOOKUP(AG426,Dados!$X$111:$Z$112,2,0)*(AI426-Q426),"")</f>
        <v/>
      </c>
      <c r="AT426" s="48" t="str">
        <f aca="false">IFERROR(IF(AR426="","",(AI426*AR426)+AI426),"INSERIR MVA")</f>
        <v/>
      </c>
      <c r="AU426" s="48" t="str">
        <f aca="false">IF(AT426="","",IF(AY426=0.04,U426,AS426*AY426))</f>
        <v/>
      </c>
      <c r="AV426" s="47" t="str">
        <f aca="false">IFERROR(IF(AU426="","",(VLOOKUP(AG426,Dados!$X$111:$Z$112,3,0)*AT426*0.17)),"INSERIR MVA")</f>
        <v/>
      </c>
      <c r="AW426" s="47" t="str">
        <f aca="false">IFERROR(IF(AR426="","",AV426-AU426),"")</f>
        <v/>
      </c>
      <c r="AX426" s="51" t="str">
        <f aca="false">IFERROR(IF(AC426="NÃO","",IF(AM426&lt;&gt;"",AM426-W426,IF(AQ426&lt;&gt;"",AQ426-W426,IF(AW426&lt;&gt;"",AW426-W426,"")))),"")</f>
        <v/>
      </c>
      <c r="AY426" s="46" t="str">
        <f aca="false">IFERROR(IF(ISNA(VLOOKUP(R426,Dados!$X$2:$Y$5,2,0)),VLOOKUP(D426,Dados!$X$7:$Y$33,2,0),VLOOKUP(R426,Dados!$X$2:$Y$5,2,0)),"")</f>
        <v/>
      </c>
      <c r="AZ426" s="52" t="str">
        <f aca="false">IF(C426="","",IF(AND(Y426="CONSUMO",AC426="NÃO")*OR(AG426="-",AG426="BIT"),IF(E426&lt;&gt;"",(AI426-(P426+L426-N426+Q426)*AY426)/0.83),""))</f>
        <v/>
      </c>
      <c r="BA426" s="51" t="str">
        <f aca="false">IF(AZ426="","",AZ426*0.17-((P426+L426-N426+Q426)*AY426))</f>
        <v/>
      </c>
      <c r="BB426" s="51" t="str">
        <f aca="false">IF(AND(Y426="CONSUMO",AG426="ANEXO I",AY426&gt;4%),(AI426-(P426+L426-N426+Q426)*0.0514)/0.83*(0.5177)*(0.17)-AI426*0.0514,IF(AND(Y426="CONSUMO",AG426="ANEXO II",AY426&gt;4%),(AI426-(P426+L426-N426+Q426)*0.041)/0.83*(0.3295)*(0.17)-AI426*0.041,IF(AND(Y426="CONSUMO",AG426="ANEXO I",AY426=4%),(AI426-(P426+L426-N426+Q426)*0.04)/0.83*(0.5177)*(0.17)-AI426*0.04,IF(AND(Y426="CONSUMO",AG426="ANEXO II",AY426=4%),(AI426-(P426+L426-N426+Q426)*0.04)/0.83*(0.3295)*(0.17)-AI426*0.04,""))))</f>
        <v/>
      </c>
      <c r="BC426" s="51" t="str">
        <f aca="false">IF(C426="","",IF(AND(Y426="CONSUMO",AC426="SIM")*OR(AG426="-",AG426="BIT"),IF(E426&lt;&gt;"",(AI426-(P426+L426-N426+Q426)*AY426)/0.83),""))</f>
        <v/>
      </c>
      <c r="BD426" s="51" t="str">
        <f aca="false">IF(BC426="","",BC426*0.17)</f>
        <v/>
      </c>
      <c r="BE426" s="51" t="str">
        <f aca="false">IF(I426=6908,0,IF(BC426="","",BD426-((P426+L426-N426+Q426)*AY426)))</f>
        <v/>
      </c>
      <c r="BF426" s="53" t="str">
        <f aca="false">IF(B426="","",IF(OR(B426="",E426="Regime Normal"),0,(AI426-Q426)*VLOOKUP(R426,Dados!$X$98:$Y$108,2,0)))</f>
        <v/>
      </c>
      <c r="BG426" s="54" t="str">
        <f aca="false">IFERROR(VLOOKUP(I426,Dados!$AC$27:$AD$43,2,0),IF(B426="","",IF(D426&lt;&gt;"MT",IF(AND(AC426="SIM",Y426="Revenda"),"2403",IF(AND(AC426="SIM",Y426="Consumo"),"2407",IF(AND(AC426="NÃO",Y426="Revenda"),"2102",IF(AND(AC426="NÃO",Y426="Consumo"),"2556",)))),REPLACE(I426,1,1,1))))</f>
        <v/>
      </c>
    </row>
    <row r="427" customFormat="false" ht="12.8" hidden="false" customHeight="true" outlineLevel="0" collapsed="false">
      <c r="Y427" s="45"/>
      <c r="Z427" s="46" t="str">
        <f aca="false">IF(B427="","",(IFERROR(VLOOKUP(H427,Dados!A$3:B$15000,2,0),"Não Encontrado")))</f>
        <v/>
      </c>
      <c r="AA427" s="46" t="str">
        <f aca="false">IF(B427="","",(IFERROR(VLOOKUP(G427,Dados!C$3:E$15000,3,0),"Não Encontrado")))</f>
        <v/>
      </c>
      <c r="AB427" s="46" t="str">
        <f aca="false">IFERROR(IF(Z427&lt;&gt;"Não Encontrado",Z427,IF(AA427&lt;&gt;"Não Encontrado",AA427,"")),"")</f>
        <v/>
      </c>
      <c r="AC427" s="45" t="str">
        <f aca="false">IF(B427="","",IF(AB427="","NÃO","SIM"))</f>
        <v/>
      </c>
      <c r="AD427" s="45" t="str">
        <f aca="false">IFERROR(VLOOKUP(G427,Dados!$P$3:$R$500,3,0),"")</f>
        <v/>
      </c>
      <c r="AE427" s="45" t="str">
        <f aca="false">IFERROR(VLOOKUP(G427,Dados!$K$3:$L$500,2,0),"")</f>
        <v/>
      </c>
      <c r="AF427" s="45" t="str">
        <f aca="false">IFERROR(VLOOKUP(G427,Dados!$M$3:$N$500,2,0),"")</f>
        <v/>
      </c>
      <c r="AG427" s="45" t="str">
        <f aca="false">IF(F427="","",IF(AND(AD427="",AE427="",AF427=""),"-",IF(AND(AD427="BIT",AE427="",AF427=""),"BIT",IF(AND(AE427="ANEXO I",AD427="",AF427=""),"ANEXO I",IF(AND(AF427="ANEXO II",AD427="",AE427=""),"ANEXO II","Escolher")))))</f>
        <v/>
      </c>
      <c r="AH427" s="45" t="str">
        <f aca="false">IF(AG427&lt;&gt;"Pneus","",IFERROR(VLOOKUP(R427,Dados!$X$2:$Z$5,3,0)*(AI427-Q427),VLOOKUP(D427,Dados!$X$7:$Z$33,3,0)*(AI427-Q427)))</f>
        <v/>
      </c>
      <c r="AI427" s="47" t="str">
        <f aca="false">IF(B427="","",P427+Q427+O427+M427+L427-N427)</f>
        <v/>
      </c>
      <c r="AJ427" s="48" t="str">
        <f aca="false">IFERROR(IF(AND(AC427="SIM",AG427="-",Y427="REVENDA"),(AB427/1+1)*AI427,IF(AND(AC427="SIM",AG427="Pneus",Y427="REVENDA"),(AB427/1+1)*(AI427-AH427),"")),"")</f>
        <v/>
      </c>
      <c r="AK427" s="48" t="str">
        <f aca="false">IF(AJ427="","",AJ427*17%)</f>
        <v/>
      </c>
      <c r="AL427" s="48" t="str">
        <f aca="false">IFERROR(IF(AC427="NÃO","",IF(AK427="","",IF(E427="Simples Nacional",BF427,IF(T427=0.12,U427*0.5833337002,IF(T427=0,AI427*0.07,U427))))),"")</f>
        <v/>
      </c>
      <c r="AM427" s="47" t="str">
        <f aca="false">IFERROR(IF(AC427="NÃO","",IF(OR(AG427="-",AG427="Pneus"),AK427-AL427,"")),"")</f>
        <v/>
      </c>
      <c r="AN427" s="48" t="str">
        <f aca="false">IF(AND(Y427="REVENDA",AC427="SIM",AG427="BIT"),((AB427/1+1)*AI427)*0.4117,"")</f>
        <v/>
      </c>
      <c r="AO427" s="48" t="str">
        <f aca="false">IF(AN427="","",AN427*17%)</f>
        <v/>
      </c>
      <c r="AP427" s="49" t="str">
        <f aca="false">IF(AN427="","",IF(T427=0.12,(U427*0.4117)*0.4117,IF(T427=0,(AI427*0.07)*0.4117,U427*0.4117)))</f>
        <v/>
      </c>
      <c r="AQ427" s="47" t="str">
        <f aca="false">IF(AN427="","",AO427-AP427)</f>
        <v/>
      </c>
      <c r="AR427" s="50" t="str">
        <f aca="false">IFERROR(IF(AND(AC427="SIM",Y427="REVENDA",LEFT(AG427,5)="ANEXO")*OR(AE427="ANEXO I",AF427="ANEXO II"),VLOOKUP(H427,Dados!G:I,2,0),""),"INSERIR MVA")</f>
        <v/>
      </c>
      <c r="AS427" s="48" t="str">
        <f aca="false">IF(LEFT(AG427,5)="ANEXO",VLOOKUP(AG427,Dados!$X$111:$Z$112,2,0)*(AI427-Q427),"")</f>
        <v/>
      </c>
      <c r="AT427" s="48" t="str">
        <f aca="false">IFERROR(IF(AR427="","",(AI427*AR427)+AI427),"INSERIR MVA")</f>
        <v/>
      </c>
      <c r="AU427" s="48" t="str">
        <f aca="false">IF(AT427="","",IF(AY427=0.04,U427,AS427*AY427))</f>
        <v/>
      </c>
      <c r="AV427" s="47" t="str">
        <f aca="false">IFERROR(IF(AU427="","",(VLOOKUP(AG427,Dados!$X$111:$Z$112,3,0)*AT427*0.17)),"INSERIR MVA")</f>
        <v/>
      </c>
      <c r="AW427" s="47" t="str">
        <f aca="false">IFERROR(IF(AR427="","",AV427-AU427),"")</f>
        <v/>
      </c>
      <c r="AX427" s="51" t="str">
        <f aca="false">IFERROR(IF(AC427="NÃO","",IF(AM427&lt;&gt;"",AM427-W427,IF(AQ427&lt;&gt;"",AQ427-W427,IF(AW427&lt;&gt;"",AW427-W427,"")))),"")</f>
        <v/>
      </c>
      <c r="AY427" s="46" t="str">
        <f aca="false">IFERROR(IF(ISNA(VLOOKUP(R427,Dados!$X$2:$Y$5,2,0)),VLOOKUP(D427,Dados!$X$7:$Y$33,2,0),VLOOKUP(R427,Dados!$X$2:$Y$5,2,0)),"")</f>
        <v/>
      </c>
      <c r="AZ427" s="52" t="str">
        <f aca="false">IF(C427="","",IF(AND(Y427="CONSUMO",AC427="NÃO")*OR(AG427="-",AG427="BIT"),IF(E427&lt;&gt;"",(AI427-(P427+L427-N427+Q427)*AY427)/0.83),""))</f>
        <v/>
      </c>
      <c r="BA427" s="51" t="str">
        <f aca="false">IF(AZ427="","",AZ427*0.17-((P427+L427-N427+Q427)*AY427))</f>
        <v/>
      </c>
      <c r="BB427" s="51" t="str">
        <f aca="false">IF(AND(Y427="CONSUMO",AG427="ANEXO I",AY427&gt;4%),(AI427-(P427+L427-N427+Q427)*0.0514)/0.83*(0.5177)*(0.17)-AI427*0.0514,IF(AND(Y427="CONSUMO",AG427="ANEXO II",AY427&gt;4%),(AI427-(P427+L427-N427+Q427)*0.041)/0.83*(0.3295)*(0.17)-AI427*0.041,IF(AND(Y427="CONSUMO",AG427="ANEXO I",AY427=4%),(AI427-(P427+L427-N427+Q427)*0.04)/0.83*(0.5177)*(0.17)-AI427*0.04,IF(AND(Y427="CONSUMO",AG427="ANEXO II",AY427=4%),(AI427-(P427+L427-N427+Q427)*0.04)/0.83*(0.3295)*(0.17)-AI427*0.04,""))))</f>
        <v/>
      </c>
      <c r="BC427" s="51" t="str">
        <f aca="false">IF(C427="","",IF(AND(Y427="CONSUMO",AC427="SIM")*OR(AG427="-",AG427="BIT"),IF(E427&lt;&gt;"",(AI427-(P427+L427-N427+Q427)*AY427)/0.83),""))</f>
        <v/>
      </c>
      <c r="BD427" s="51" t="str">
        <f aca="false">IF(BC427="","",BC427*0.17)</f>
        <v/>
      </c>
      <c r="BE427" s="51" t="str">
        <f aca="false">IF(I427=6908,0,IF(BC427="","",BD427-((P427+L427-N427+Q427)*AY427)))</f>
        <v/>
      </c>
      <c r="BF427" s="53" t="str">
        <f aca="false">IF(B427="","",IF(OR(B427="",E427="Regime Normal"),0,(AI427-Q427)*VLOOKUP(R427,Dados!$X$98:$Y$108,2,0)))</f>
        <v/>
      </c>
      <c r="BG427" s="54" t="str">
        <f aca="false">IFERROR(VLOOKUP(I427,Dados!$AC$27:$AD$43,2,0),IF(B427="","",IF(D427&lt;&gt;"MT",IF(AND(AC427="SIM",Y427="Revenda"),"2403",IF(AND(AC427="SIM",Y427="Consumo"),"2407",IF(AND(AC427="NÃO",Y427="Revenda"),"2102",IF(AND(AC427="NÃO",Y427="Consumo"),"2556",)))),REPLACE(I427,1,1,1))))</f>
        <v/>
      </c>
    </row>
    <row r="428" customFormat="false" ht="12.8" hidden="false" customHeight="true" outlineLevel="0" collapsed="false">
      <c r="Y428" s="45"/>
      <c r="Z428" s="46" t="str">
        <f aca="false">IF(B428="","",(IFERROR(VLOOKUP(H428,Dados!A$3:B$15000,2,0),"Não Encontrado")))</f>
        <v/>
      </c>
      <c r="AA428" s="46" t="str">
        <f aca="false">IF(B428="","",(IFERROR(VLOOKUP(G428,Dados!C$3:E$15000,3,0),"Não Encontrado")))</f>
        <v/>
      </c>
      <c r="AB428" s="46" t="str">
        <f aca="false">IFERROR(IF(Z428&lt;&gt;"Não Encontrado",Z428,IF(AA428&lt;&gt;"Não Encontrado",AA428,"")),"")</f>
        <v/>
      </c>
      <c r="AC428" s="45" t="str">
        <f aca="false">IF(B428="","",IF(AB428="","NÃO","SIM"))</f>
        <v/>
      </c>
      <c r="AD428" s="45" t="str">
        <f aca="false">IFERROR(VLOOKUP(G428,Dados!$P$3:$R$500,3,0),"")</f>
        <v/>
      </c>
      <c r="AE428" s="45" t="str">
        <f aca="false">IFERROR(VLOOKUP(G428,Dados!$K$3:$L$500,2,0),"")</f>
        <v/>
      </c>
      <c r="AF428" s="45" t="str">
        <f aca="false">IFERROR(VLOOKUP(G428,Dados!$M$3:$N$500,2,0),"")</f>
        <v/>
      </c>
      <c r="AG428" s="45" t="str">
        <f aca="false">IF(F428="","",IF(AND(AD428="",AE428="",AF428=""),"-",IF(AND(AD428="BIT",AE428="",AF428=""),"BIT",IF(AND(AE428="ANEXO I",AD428="",AF428=""),"ANEXO I",IF(AND(AF428="ANEXO II",AD428="",AE428=""),"ANEXO II","Escolher")))))</f>
        <v/>
      </c>
      <c r="AH428" s="45" t="str">
        <f aca="false">IF(AG428&lt;&gt;"Pneus","",IFERROR(VLOOKUP(R428,Dados!$X$2:$Z$5,3,0)*(AI428-Q428),VLOOKUP(D428,Dados!$X$7:$Z$33,3,0)*(AI428-Q428)))</f>
        <v/>
      </c>
      <c r="AI428" s="47" t="str">
        <f aca="false">IF(B428="","",P428+Q428+O428+M428+L428-N428)</f>
        <v/>
      </c>
      <c r="AJ428" s="48" t="str">
        <f aca="false">IFERROR(IF(AND(AC428="SIM",AG428="-",Y428="REVENDA"),(AB428/1+1)*AI428,IF(AND(AC428="SIM",AG428="Pneus",Y428="REVENDA"),(AB428/1+1)*(AI428-AH428),"")),"")</f>
        <v/>
      </c>
      <c r="AK428" s="48" t="str">
        <f aca="false">IF(AJ428="","",AJ428*17%)</f>
        <v/>
      </c>
      <c r="AL428" s="48" t="str">
        <f aca="false">IFERROR(IF(AC428="NÃO","",IF(AK428="","",IF(E428="Simples Nacional",BF428,IF(T428=0.12,U428*0.5833337002,IF(T428=0,AI428*0.07,U428))))),"")</f>
        <v/>
      </c>
      <c r="AM428" s="47" t="str">
        <f aca="false">IFERROR(IF(AC428="NÃO","",IF(OR(AG428="-",AG428="Pneus"),AK428-AL428,"")),"")</f>
        <v/>
      </c>
      <c r="AN428" s="48" t="str">
        <f aca="false">IF(AND(Y428="REVENDA",AC428="SIM",AG428="BIT"),((AB428/1+1)*AI428)*0.4117,"")</f>
        <v/>
      </c>
      <c r="AO428" s="48" t="str">
        <f aca="false">IF(AN428="","",AN428*17%)</f>
        <v/>
      </c>
      <c r="AP428" s="49" t="str">
        <f aca="false">IF(AN428="","",IF(T428=0.12,(U428*0.4117)*0.4117,IF(T428=0,(AI428*0.07)*0.4117,U428*0.4117)))</f>
        <v/>
      </c>
      <c r="AQ428" s="47" t="str">
        <f aca="false">IF(AN428="","",AO428-AP428)</f>
        <v/>
      </c>
      <c r="AR428" s="50" t="str">
        <f aca="false">IFERROR(IF(AND(AC428="SIM",Y428="REVENDA",LEFT(AG428,5)="ANEXO")*OR(AE428="ANEXO I",AF428="ANEXO II"),VLOOKUP(H428,Dados!G:I,2,0),""),"INSERIR MVA")</f>
        <v/>
      </c>
      <c r="AS428" s="48" t="str">
        <f aca="false">IF(LEFT(AG428,5)="ANEXO",VLOOKUP(AG428,Dados!$X$111:$Z$112,2,0)*(AI428-Q428),"")</f>
        <v/>
      </c>
      <c r="AT428" s="48" t="str">
        <f aca="false">IFERROR(IF(AR428="","",(AI428*AR428)+AI428),"INSERIR MVA")</f>
        <v/>
      </c>
      <c r="AU428" s="48" t="str">
        <f aca="false">IF(AT428="","",IF(AY428=0.04,U428,AS428*AY428))</f>
        <v/>
      </c>
      <c r="AV428" s="47" t="str">
        <f aca="false">IFERROR(IF(AU428="","",(VLOOKUP(AG428,Dados!$X$111:$Z$112,3,0)*AT428*0.17)),"INSERIR MVA")</f>
        <v/>
      </c>
      <c r="AW428" s="47" t="str">
        <f aca="false">IFERROR(IF(AR428="","",AV428-AU428),"")</f>
        <v/>
      </c>
      <c r="AX428" s="51" t="str">
        <f aca="false">IFERROR(IF(AC428="NÃO","",IF(AM428&lt;&gt;"",AM428-W428,IF(AQ428&lt;&gt;"",AQ428-W428,IF(AW428&lt;&gt;"",AW428-W428,"")))),"")</f>
        <v/>
      </c>
      <c r="AY428" s="46" t="str">
        <f aca="false">IFERROR(IF(ISNA(VLOOKUP(R428,Dados!$X$2:$Y$5,2,0)),VLOOKUP(D428,Dados!$X$7:$Y$33,2,0),VLOOKUP(R428,Dados!$X$2:$Y$5,2,0)),"")</f>
        <v/>
      </c>
      <c r="AZ428" s="52" t="str">
        <f aca="false">IF(C428="","",IF(AND(Y428="CONSUMO",AC428="NÃO")*OR(AG428="-",AG428="BIT"),IF(E428&lt;&gt;"",(AI428-(P428+L428-N428+Q428)*AY428)/0.83),""))</f>
        <v/>
      </c>
      <c r="BA428" s="51" t="str">
        <f aca="false">IF(AZ428="","",AZ428*0.17-((P428+L428-N428+Q428)*AY428))</f>
        <v/>
      </c>
      <c r="BB428" s="51" t="str">
        <f aca="false">IF(AND(Y428="CONSUMO",AG428="ANEXO I",AY428&gt;4%),(AI428-(P428+L428-N428+Q428)*0.0514)/0.83*(0.5177)*(0.17)-AI428*0.0514,IF(AND(Y428="CONSUMO",AG428="ANEXO II",AY428&gt;4%),(AI428-(P428+L428-N428+Q428)*0.041)/0.83*(0.3295)*(0.17)-AI428*0.041,IF(AND(Y428="CONSUMO",AG428="ANEXO I",AY428=4%),(AI428-(P428+L428-N428+Q428)*0.04)/0.83*(0.5177)*(0.17)-AI428*0.04,IF(AND(Y428="CONSUMO",AG428="ANEXO II",AY428=4%),(AI428-(P428+L428-N428+Q428)*0.04)/0.83*(0.3295)*(0.17)-AI428*0.04,""))))</f>
        <v/>
      </c>
      <c r="BC428" s="51" t="str">
        <f aca="false">IF(C428="","",IF(AND(Y428="CONSUMO",AC428="SIM")*OR(AG428="-",AG428="BIT"),IF(E428&lt;&gt;"",(AI428-(P428+L428-N428+Q428)*AY428)/0.83),""))</f>
        <v/>
      </c>
      <c r="BD428" s="51" t="str">
        <f aca="false">IF(BC428="","",BC428*0.17)</f>
        <v/>
      </c>
      <c r="BE428" s="51" t="str">
        <f aca="false">IF(I428=6908,0,IF(BC428="","",BD428-((P428+L428-N428+Q428)*AY428)))</f>
        <v/>
      </c>
      <c r="BF428" s="53" t="str">
        <f aca="false">IF(B428="","",IF(OR(B428="",E428="Regime Normal"),0,(AI428-Q428)*VLOOKUP(R428,Dados!$X$98:$Y$108,2,0)))</f>
        <v/>
      </c>
      <c r="BG428" s="54" t="str">
        <f aca="false">IFERROR(VLOOKUP(I428,Dados!$AC$27:$AD$43,2,0),IF(B428="","",IF(D428&lt;&gt;"MT",IF(AND(AC428="SIM",Y428="Revenda"),"2403",IF(AND(AC428="SIM",Y428="Consumo"),"2407",IF(AND(AC428="NÃO",Y428="Revenda"),"2102",IF(AND(AC428="NÃO",Y428="Consumo"),"2556",)))),REPLACE(I428,1,1,1))))</f>
        <v/>
      </c>
    </row>
    <row r="429" customFormat="false" ht="12.8" hidden="false" customHeight="true" outlineLevel="0" collapsed="false">
      <c r="Y429" s="45"/>
      <c r="Z429" s="46" t="str">
        <f aca="false">IF(B429="","",(IFERROR(VLOOKUP(H429,Dados!A$3:B$15000,2,0),"Não Encontrado")))</f>
        <v/>
      </c>
      <c r="AA429" s="46" t="str">
        <f aca="false">IF(B429="","",(IFERROR(VLOOKUP(G429,Dados!C$3:E$15000,3,0),"Não Encontrado")))</f>
        <v/>
      </c>
      <c r="AB429" s="46" t="str">
        <f aca="false">IFERROR(IF(Z429&lt;&gt;"Não Encontrado",Z429,IF(AA429&lt;&gt;"Não Encontrado",AA429,"")),"")</f>
        <v/>
      </c>
      <c r="AC429" s="45" t="str">
        <f aca="false">IF(B429="","",IF(AB429="","NÃO","SIM"))</f>
        <v/>
      </c>
      <c r="AD429" s="45" t="str">
        <f aca="false">IFERROR(VLOOKUP(G429,Dados!$P$3:$R$500,3,0),"")</f>
        <v/>
      </c>
      <c r="AE429" s="45" t="str">
        <f aca="false">IFERROR(VLOOKUP(G429,Dados!$K$3:$L$500,2,0),"")</f>
        <v/>
      </c>
      <c r="AF429" s="45" t="str">
        <f aca="false">IFERROR(VLOOKUP(G429,Dados!$M$3:$N$500,2,0),"")</f>
        <v/>
      </c>
      <c r="AG429" s="45" t="str">
        <f aca="false">IF(F429="","",IF(AND(AD429="",AE429="",AF429=""),"-",IF(AND(AD429="BIT",AE429="",AF429=""),"BIT",IF(AND(AE429="ANEXO I",AD429="",AF429=""),"ANEXO I",IF(AND(AF429="ANEXO II",AD429="",AE429=""),"ANEXO II","Escolher")))))</f>
        <v/>
      </c>
      <c r="AH429" s="45" t="str">
        <f aca="false">IF(AG429&lt;&gt;"Pneus","",IFERROR(VLOOKUP(R429,Dados!$X$2:$Z$5,3,0)*(AI429-Q429),VLOOKUP(D429,Dados!$X$7:$Z$33,3,0)*(AI429-Q429)))</f>
        <v/>
      </c>
      <c r="AI429" s="47" t="str">
        <f aca="false">IF(B429="","",P429+Q429+O429+M429+L429-N429)</f>
        <v/>
      </c>
      <c r="AJ429" s="48" t="str">
        <f aca="false">IFERROR(IF(AND(AC429="SIM",AG429="-",Y429="REVENDA"),(AB429/1+1)*AI429,IF(AND(AC429="SIM",AG429="Pneus",Y429="REVENDA"),(AB429/1+1)*(AI429-AH429),"")),"")</f>
        <v/>
      </c>
      <c r="AK429" s="48" t="str">
        <f aca="false">IF(AJ429="","",AJ429*17%)</f>
        <v/>
      </c>
      <c r="AL429" s="48" t="str">
        <f aca="false">IFERROR(IF(AC429="NÃO","",IF(AK429="","",IF(E429="Simples Nacional",BF429,IF(T429=0.12,U429*0.5833337002,IF(T429=0,AI429*0.07,U429))))),"")</f>
        <v/>
      </c>
      <c r="AM429" s="47" t="str">
        <f aca="false">IFERROR(IF(AC429="NÃO","",IF(OR(AG429="-",AG429="Pneus"),AK429-AL429,"")),"")</f>
        <v/>
      </c>
      <c r="AN429" s="48" t="str">
        <f aca="false">IF(AND(Y429="REVENDA",AC429="SIM",AG429="BIT"),((AB429/1+1)*AI429)*0.4117,"")</f>
        <v/>
      </c>
      <c r="AO429" s="48" t="str">
        <f aca="false">IF(AN429="","",AN429*17%)</f>
        <v/>
      </c>
      <c r="AP429" s="49" t="str">
        <f aca="false">IF(AN429="","",IF(T429=0.12,(U429*0.4117)*0.4117,IF(T429=0,(AI429*0.07)*0.4117,U429*0.4117)))</f>
        <v/>
      </c>
      <c r="AQ429" s="47" t="str">
        <f aca="false">IF(AN429="","",AO429-AP429)</f>
        <v/>
      </c>
      <c r="AR429" s="50" t="str">
        <f aca="false">IFERROR(IF(AND(AC429="SIM",Y429="REVENDA",LEFT(AG429,5)="ANEXO")*OR(AE429="ANEXO I",AF429="ANEXO II"),VLOOKUP(H429,Dados!G:I,2,0),""),"INSERIR MVA")</f>
        <v/>
      </c>
      <c r="AS429" s="48" t="str">
        <f aca="false">IF(LEFT(AG429,5)="ANEXO",VLOOKUP(AG429,Dados!$X$111:$Z$112,2,0)*(AI429-Q429),"")</f>
        <v/>
      </c>
      <c r="AT429" s="48" t="str">
        <f aca="false">IFERROR(IF(AR429="","",(AI429*AR429)+AI429),"INSERIR MVA")</f>
        <v/>
      </c>
      <c r="AU429" s="48" t="str">
        <f aca="false">IF(AT429="","",IF(AY429=0.04,U429,AS429*AY429))</f>
        <v/>
      </c>
      <c r="AV429" s="47" t="str">
        <f aca="false">IFERROR(IF(AU429="","",(VLOOKUP(AG429,Dados!$X$111:$Z$112,3,0)*AT429*0.17)),"INSERIR MVA")</f>
        <v/>
      </c>
      <c r="AW429" s="47" t="str">
        <f aca="false">IFERROR(IF(AR429="","",AV429-AU429),"")</f>
        <v/>
      </c>
      <c r="AX429" s="51" t="str">
        <f aca="false">IFERROR(IF(AC429="NÃO","",IF(AM429&lt;&gt;"",AM429-W429,IF(AQ429&lt;&gt;"",AQ429-W429,IF(AW429&lt;&gt;"",AW429-W429,"")))),"")</f>
        <v/>
      </c>
      <c r="AY429" s="46" t="str">
        <f aca="false">IFERROR(IF(ISNA(VLOOKUP(R429,Dados!$X$2:$Y$5,2,0)),VLOOKUP(D429,Dados!$X$7:$Y$33,2,0),VLOOKUP(R429,Dados!$X$2:$Y$5,2,0)),"")</f>
        <v/>
      </c>
      <c r="AZ429" s="52" t="str">
        <f aca="false">IF(C429="","",IF(AND(Y429="CONSUMO",AC429="NÃO")*OR(AG429="-",AG429="BIT"),IF(E429&lt;&gt;"",(AI429-(P429+L429-N429+Q429)*AY429)/0.83),""))</f>
        <v/>
      </c>
      <c r="BA429" s="51" t="str">
        <f aca="false">IF(AZ429="","",AZ429*0.17-((P429+L429-N429+Q429)*AY429))</f>
        <v/>
      </c>
      <c r="BB429" s="51" t="str">
        <f aca="false">IF(AND(Y429="CONSUMO",AG429="ANEXO I",AY429&gt;4%),(AI429-(P429+L429-N429+Q429)*0.0514)/0.83*(0.5177)*(0.17)-AI429*0.0514,IF(AND(Y429="CONSUMO",AG429="ANEXO II",AY429&gt;4%),(AI429-(P429+L429-N429+Q429)*0.041)/0.83*(0.3295)*(0.17)-AI429*0.041,IF(AND(Y429="CONSUMO",AG429="ANEXO I",AY429=4%),(AI429-(P429+L429-N429+Q429)*0.04)/0.83*(0.5177)*(0.17)-AI429*0.04,IF(AND(Y429="CONSUMO",AG429="ANEXO II",AY429=4%),(AI429-(P429+L429-N429+Q429)*0.04)/0.83*(0.3295)*(0.17)-AI429*0.04,""))))</f>
        <v/>
      </c>
      <c r="BC429" s="51" t="str">
        <f aca="false">IF(C429="","",IF(AND(Y429="CONSUMO",AC429="SIM")*OR(AG429="-",AG429="BIT"),IF(E429&lt;&gt;"",(AI429-(P429+L429-N429+Q429)*AY429)/0.83),""))</f>
        <v/>
      </c>
      <c r="BD429" s="51" t="str">
        <f aca="false">IF(BC429="","",BC429*0.17)</f>
        <v/>
      </c>
      <c r="BE429" s="51" t="str">
        <f aca="false">IF(I429=6908,0,IF(BC429="","",BD429-((P429+L429-N429+Q429)*AY429)))</f>
        <v/>
      </c>
      <c r="BF429" s="53" t="str">
        <f aca="false">IF(B429="","",IF(OR(B429="",E429="Regime Normal"),0,(AI429-Q429)*VLOOKUP(R429,Dados!$X$98:$Y$108,2,0)))</f>
        <v/>
      </c>
      <c r="BG429" s="54" t="str">
        <f aca="false">IFERROR(VLOOKUP(I429,Dados!$AC$27:$AD$43,2,0),IF(B429="","",IF(D429&lt;&gt;"MT",IF(AND(AC429="SIM",Y429="Revenda"),"2403",IF(AND(AC429="SIM",Y429="Consumo"),"2407",IF(AND(AC429="NÃO",Y429="Revenda"),"2102",IF(AND(AC429="NÃO",Y429="Consumo"),"2556",)))),REPLACE(I429,1,1,1))))</f>
        <v/>
      </c>
    </row>
    <row r="430" customFormat="false" ht="12.8" hidden="false" customHeight="true" outlineLevel="0" collapsed="false">
      <c r="Y430" s="45"/>
      <c r="Z430" s="46" t="str">
        <f aca="false">IF(B430="","",(IFERROR(VLOOKUP(H430,Dados!A$3:B$15000,2,0),"Não Encontrado")))</f>
        <v/>
      </c>
      <c r="AA430" s="46" t="str">
        <f aca="false">IF(B430="","",(IFERROR(VLOOKUP(G430,Dados!C$3:E$15000,3,0),"Não Encontrado")))</f>
        <v/>
      </c>
      <c r="AB430" s="46" t="str">
        <f aca="false">IFERROR(IF(Z430&lt;&gt;"Não Encontrado",Z430,IF(AA430&lt;&gt;"Não Encontrado",AA430,"")),"")</f>
        <v/>
      </c>
      <c r="AC430" s="45" t="str">
        <f aca="false">IF(B430="","",IF(AB430="","NÃO","SIM"))</f>
        <v/>
      </c>
      <c r="AD430" s="45" t="str">
        <f aca="false">IFERROR(VLOOKUP(G430,Dados!$P$3:$R$500,3,0),"")</f>
        <v/>
      </c>
      <c r="AE430" s="45" t="str">
        <f aca="false">IFERROR(VLOOKUP(G430,Dados!$K$3:$L$500,2,0),"")</f>
        <v/>
      </c>
      <c r="AF430" s="45" t="str">
        <f aca="false">IFERROR(VLOOKUP(G430,Dados!$M$3:$N$500,2,0),"")</f>
        <v/>
      </c>
      <c r="AG430" s="45" t="str">
        <f aca="false">IF(F430="","",IF(AND(AD430="",AE430="",AF430=""),"-",IF(AND(AD430="BIT",AE430="",AF430=""),"BIT",IF(AND(AE430="ANEXO I",AD430="",AF430=""),"ANEXO I",IF(AND(AF430="ANEXO II",AD430="",AE430=""),"ANEXO II","Escolher")))))</f>
        <v/>
      </c>
      <c r="AH430" s="45" t="str">
        <f aca="false">IF(AG430&lt;&gt;"Pneus","",IFERROR(VLOOKUP(R430,Dados!$X$2:$Z$5,3,0)*(AI430-Q430),VLOOKUP(D430,Dados!$X$7:$Z$33,3,0)*(AI430-Q430)))</f>
        <v/>
      </c>
      <c r="AI430" s="47" t="str">
        <f aca="false">IF(B430="","",P430+Q430+O430+M430+L430-N430)</f>
        <v/>
      </c>
      <c r="AJ430" s="48" t="str">
        <f aca="false">IFERROR(IF(AND(AC430="SIM",AG430="-",Y430="REVENDA"),(AB430/1+1)*AI430,IF(AND(AC430="SIM",AG430="Pneus",Y430="REVENDA"),(AB430/1+1)*(AI430-AH430),"")),"")</f>
        <v/>
      </c>
      <c r="AK430" s="48" t="str">
        <f aca="false">IF(AJ430="","",AJ430*17%)</f>
        <v/>
      </c>
      <c r="AL430" s="48" t="str">
        <f aca="false">IFERROR(IF(AC430="NÃO","",IF(AK430="","",IF(E430="Simples Nacional",BF430,IF(T430=0.12,U430*0.5833337002,IF(T430=0,AI430*0.07,U430))))),"")</f>
        <v/>
      </c>
      <c r="AM430" s="47" t="str">
        <f aca="false">IFERROR(IF(AC430="NÃO","",IF(OR(AG430="-",AG430="Pneus"),AK430-AL430,"")),"")</f>
        <v/>
      </c>
      <c r="AN430" s="48" t="str">
        <f aca="false">IF(AND(Y430="REVENDA",AC430="SIM",AG430="BIT"),((AB430/1+1)*AI430)*0.4117,"")</f>
        <v/>
      </c>
      <c r="AO430" s="48" t="str">
        <f aca="false">IF(AN430="","",AN430*17%)</f>
        <v/>
      </c>
      <c r="AP430" s="49" t="str">
        <f aca="false">IF(AN430="","",IF(T430=0.12,(U430*0.4117)*0.4117,IF(T430=0,(AI430*0.07)*0.4117,U430*0.4117)))</f>
        <v/>
      </c>
      <c r="AQ430" s="47" t="str">
        <f aca="false">IF(AN430="","",AO430-AP430)</f>
        <v/>
      </c>
      <c r="AR430" s="50" t="str">
        <f aca="false">IFERROR(IF(AND(AC430="SIM",Y430="REVENDA",LEFT(AG430,5)="ANEXO")*OR(AE430="ANEXO I",AF430="ANEXO II"),VLOOKUP(H430,Dados!G:I,2,0),""),"INSERIR MVA")</f>
        <v/>
      </c>
      <c r="AS430" s="48" t="str">
        <f aca="false">IF(LEFT(AG430,5)="ANEXO",VLOOKUP(AG430,Dados!$X$111:$Z$112,2,0)*(AI430-Q430),"")</f>
        <v/>
      </c>
      <c r="AT430" s="48" t="str">
        <f aca="false">IFERROR(IF(AR430="","",(AI430*AR430)+AI430),"INSERIR MVA")</f>
        <v/>
      </c>
      <c r="AU430" s="48" t="str">
        <f aca="false">IF(AT430="","",IF(AY430=0.04,U430,AS430*AY430))</f>
        <v/>
      </c>
      <c r="AV430" s="47" t="str">
        <f aca="false">IFERROR(IF(AU430="","",(VLOOKUP(AG430,Dados!$X$111:$Z$112,3,0)*AT430*0.17)),"INSERIR MVA")</f>
        <v/>
      </c>
      <c r="AW430" s="47" t="str">
        <f aca="false">IFERROR(IF(AR430="","",AV430-AU430),"")</f>
        <v/>
      </c>
      <c r="AX430" s="51" t="str">
        <f aca="false">IFERROR(IF(AC430="NÃO","",IF(AM430&lt;&gt;"",AM430-W430,IF(AQ430&lt;&gt;"",AQ430-W430,IF(AW430&lt;&gt;"",AW430-W430,"")))),"")</f>
        <v/>
      </c>
      <c r="AY430" s="46" t="str">
        <f aca="false">IFERROR(IF(ISNA(VLOOKUP(R430,Dados!$X$2:$Y$5,2,0)),VLOOKUP(D430,Dados!$X$7:$Y$33,2,0),VLOOKUP(R430,Dados!$X$2:$Y$5,2,0)),"")</f>
        <v/>
      </c>
      <c r="AZ430" s="52" t="str">
        <f aca="false">IF(C430="","",IF(AND(Y430="CONSUMO",AC430="NÃO")*OR(AG430="-",AG430="BIT"),IF(E430&lt;&gt;"",(AI430-(P430+L430-N430+Q430)*AY430)/0.83),""))</f>
        <v/>
      </c>
      <c r="BA430" s="51" t="str">
        <f aca="false">IF(AZ430="","",AZ430*0.17-((P430+L430-N430+Q430)*AY430))</f>
        <v/>
      </c>
      <c r="BB430" s="51" t="str">
        <f aca="false">IF(AND(Y430="CONSUMO",AG430="ANEXO I",AY430&gt;4%),(AI430-(P430+L430-N430+Q430)*0.0514)/0.83*(0.5177)*(0.17)-AI430*0.0514,IF(AND(Y430="CONSUMO",AG430="ANEXO II",AY430&gt;4%),(AI430-(P430+L430-N430+Q430)*0.041)/0.83*(0.3295)*(0.17)-AI430*0.041,IF(AND(Y430="CONSUMO",AG430="ANEXO I",AY430=4%),(AI430-(P430+L430-N430+Q430)*0.04)/0.83*(0.5177)*(0.17)-AI430*0.04,IF(AND(Y430="CONSUMO",AG430="ANEXO II",AY430=4%),(AI430-(P430+L430-N430+Q430)*0.04)/0.83*(0.3295)*(0.17)-AI430*0.04,""))))</f>
        <v/>
      </c>
      <c r="BC430" s="51" t="str">
        <f aca="false">IF(C430="","",IF(AND(Y430="CONSUMO",AC430="SIM")*OR(AG430="-",AG430="BIT"),IF(E430&lt;&gt;"",(AI430-(P430+L430-N430+Q430)*AY430)/0.83),""))</f>
        <v/>
      </c>
      <c r="BD430" s="51" t="str">
        <f aca="false">IF(BC430="","",BC430*0.17)</f>
        <v/>
      </c>
      <c r="BE430" s="51" t="str">
        <f aca="false">IF(I430=6908,0,IF(BC430="","",BD430-((P430+L430-N430+Q430)*AY430)))</f>
        <v/>
      </c>
      <c r="BF430" s="53" t="str">
        <f aca="false">IF(B430="","",IF(OR(B430="",E430="Regime Normal"),0,(AI430-Q430)*VLOOKUP(R430,Dados!$X$98:$Y$108,2,0)))</f>
        <v/>
      </c>
      <c r="BG430" s="54" t="str">
        <f aca="false">IFERROR(VLOOKUP(I430,Dados!$AC$27:$AD$43,2,0),IF(B430="","",IF(D430&lt;&gt;"MT",IF(AND(AC430="SIM",Y430="Revenda"),"2403",IF(AND(AC430="SIM",Y430="Consumo"),"2407",IF(AND(AC430="NÃO",Y430="Revenda"),"2102",IF(AND(AC430="NÃO",Y430="Consumo"),"2556",)))),REPLACE(I430,1,1,1))))</f>
        <v/>
      </c>
    </row>
    <row r="431" customFormat="false" ht="12.8" hidden="false" customHeight="true" outlineLevel="0" collapsed="false">
      <c r="Y431" s="45"/>
      <c r="Z431" s="46" t="str">
        <f aca="false">IF(B431="","",(IFERROR(VLOOKUP(H431,Dados!A$3:B$15000,2,0),"Não Encontrado")))</f>
        <v/>
      </c>
      <c r="AA431" s="46" t="str">
        <f aca="false">IF(B431="","",(IFERROR(VLOOKUP(G431,Dados!C$3:E$15000,3,0),"Não Encontrado")))</f>
        <v/>
      </c>
      <c r="AB431" s="46" t="str">
        <f aca="false">IFERROR(IF(Z431&lt;&gt;"Não Encontrado",Z431,IF(AA431&lt;&gt;"Não Encontrado",AA431,"")),"")</f>
        <v/>
      </c>
      <c r="AC431" s="45" t="str">
        <f aca="false">IF(B431="","",IF(AB431="","NÃO","SIM"))</f>
        <v/>
      </c>
      <c r="AD431" s="45" t="str">
        <f aca="false">IFERROR(VLOOKUP(G431,Dados!$P$3:$R$500,3,0),"")</f>
        <v/>
      </c>
      <c r="AE431" s="45" t="str">
        <f aca="false">IFERROR(VLOOKUP(G431,Dados!$K$3:$L$500,2,0),"")</f>
        <v/>
      </c>
      <c r="AF431" s="45" t="str">
        <f aca="false">IFERROR(VLOOKUP(G431,Dados!$M$3:$N$500,2,0),"")</f>
        <v/>
      </c>
      <c r="AG431" s="45" t="str">
        <f aca="false">IF(F431="","",IF(AND(AD431="",AE431="",AF431=""),"-",IF(AND(AD431="BIT",AE431="",AF431=""),"BIT",IF(AND(AE431="ANEXO I",AD431="",AF431=""),"ANEXO I",IF(AND(AF431="ANEXO II",AD431="",AE431=""),"ANEXO II","Escolher")))))</f>
        <v/>
      </c>
      <c r="AH431" s="45" t="str">
        <f aca="false">IF(AG431&lt;&gt;"Pneus","",IFERROR(VLOOKUP(R431,Dados!$X$2:$Z$5,3,0)*(AI431-Q431),VLOOKUP(D431,Dados!$X$7:$Z$33,3,0)*(AI431-Q431)))</f>
        <v/>
      </c>
      <c r="AI431" s="47" t="str">
        <f aca="false">IF(B431="","",P431+Q431+O431+M431+L431-N431)</f>
        <v/>
      </c>
      <c r="AJ431" s="48" t="str">
        <f aca="false">IFERROR(IF(AND(AC431="SIM",AG431="-",Y431="REVENDA"),(AB431/1+1)*AI431,IF(AND(AC431="SIM",AG431="Pneus",Y431="REVENDA"),(AB431/1+1)*(AI431-AH431),"")),"")</f>
        <v/>
      </c>
      <c r="AK431" s="48" t="str">
        <f aca="false">IF(AJ431="","",AJ431*17%)</f>
        <v/>
      </c>
      <c r="AL431" s="48" t="str">
        <f aca="false">IFERROR(IF(AC431="NÃO","",IF(AK431="","",IF(E431="Simples Nacional",BF431,IF(T431=0.12,U431*0.5833337002,IF(T431=0,AI431*0.07,U431))))),"")</f>
        <v/>
      </c>
      <c r="AM431" s="47" t="str">
        <f aca="false">IFERROR(IF(AC431="NÃO","",IF(OR(AG431="-",AG431="Pneus"),AK431-AL431,"")),"")</f>
        <v/>
      </c>
      <c r="AN431" s="48" t="str">
        <f aca="false">IF(AND(Y431="REVENDA",AC431="SIM",AG431="BIT"),((AB431/1+1)*AI431)*0.4117,"")</f>
        <v/>
      </c>
      <c r="AO431" s="48" t="str">
        <f aca="false">IF(AN431="","",AN431*17%)</f>
        <v/>
      </c>
      <c r="AP431" s="49" t="str">
        <f aca="false">IF(AN431="","",IF(T431=0.12,(U431*0.4117)*0.4117,IF(T431=0,(AI431*0.07)*0.4117,U431*0.4117)))</f>
        <v/>
      </c>
      <c r="AQ431" s="47" t="str">
        <f aca="false">IF(AN431="","",AO431-AP431)</f>
        <v/>
      </c>
      <c r="AR431" s="50" t="str">
        <f aca="false">IFERROR(IF(AND(AC431="SIM",Y431="REVENDA",LEFT(AG431,5)="ANEXO")*OR(AE431="ANEXO I",AF431="ANEXO II"),VLOOKUP(H431,Dados!G:I,2,0),""),"INSERIR MVA")</f>
        <v/>
      </c>
      <c r="AS431" s="48" t="str">
        <f aca="false">IF(LEFT(AG431,5)="ANEXO",VLOOKUP(AG431,Dados!$X$111:$Z$112,2,0)*(AI431-Q431),"")</f>
        <v/>
      </c>
      <c r="AT431" s="48" t="str">
        <f aca="false">IFERROR(IF(AR431="","",(AI431*AR431)+AI431),"INSERIR MVA")</f>
        <v/>
      </c>
      <c r="AU431" s="48" t="str">
        <f aca="false">IF(AT431="","",IF(AY431=0.04,U431,AS431*AY431))</f>
        <v/>
      </c>
      <c r="AV431" s="47" t="str">
        <f aca="false">IFERROR(IF(AU431="","",(VLOOKUP(AG431,Dados!$X$111:$Z$112,3,0)*AT431*0.17)),"INSERIR MVA")</f>
        <v/>
      </c>
      <c r="AW431" s="47" t="str">
        <f aca="false">IFERROR(IF(AR431="","",AV431-AU431),"")</f>
        <v/>
      </c>
      <c r="AX431" s="51" t="str">
        <f aca="false">IFERROR(IF(AC431="NÃO","",IF(AM431&lt;&gt;"",AM431-W431,IF(AQ431&lt;&gt;"",AQ431-W431,IF(AW431&lt;&gt;"",AW431-W431,"")))),"")</f>
        <v/>
      </c>
      <c r="AY431" s="46" t="str">
        <f aca="false">IFERROR(IF(ISNA(VLOOKUP(R431,Dados!$X$2:$Y$5,2,0)),VLOOKUP(D431,Dados!$X$7:$Y$33,2,0),VLOOKUP(R431,Dados!$X$2:$Y$5,2,0)),"")</f>
        <v/>
      </c>
      <c r="AZ431" s="52" t="str">
        <f aca="false">IF(C431="","",IF(AND(Y431="CONSUMO",AC431="NÃO")*OR(AG431="-",AG431="BIT"),IF(E431&lt;&gt;"",(AI431-(P431+L431-N431+Q431)*AY431)/0.83),""))</f>
        <v/>
      </c>
      <c r="BA431" s="51" t="str">
        <f aca="false">IF(AZ431="","",AZ431*0.17-((P431+L431-N431+Q431)*AY431))</f>
        <v/>
      </c>
      <c r="BB431" s="51" t="str">
        <f aca="false">IF(AND(Y431="CONSUMO",AG431="ANEXO I",AY431&gt;4%),(AI431-(P431+L431-N431+Q431)*0.0514)/0.83*(0.5177)*(0.17)-AI431*0.0514,IF(AND(Y431="CONSUMO",AG431="ANEXO II",AY431&gt;4%),(AI431-(P431+L431-N431+Q431)*0.041)/0.83*(0.3295)*(0.17)-AI431*0.041,IF(AND(Y431="CONSUMO",AG431="ANEXO I",AY431=4%),(AI431-(P431+L431-N431+Q431)*0.04)/0.83*(0.5177)*(0.17)-AI431*0.04,IF(AND(Y431="CONSUMO",AG431="ANEXO II",AY431=4%),(AI431-(P431+L431-N431+Q431)*0.04)/0.83*(0.3295)*(0.17)-AI431*0.04,""))))</f>
        <v/>
      </c>
      <c r="BC431" s="51" t="str">
        <f aca="false">IF(C431="","",IF(AND(Y431="CONSUMO",AC431="SIM")*OR(AG431="-",AG431="BIT"),IF(E431&lt;&gt;"",(AI431-(P431+L431-N431+Q431)*AY431)/0.83),""))</f>
        <v/>
      </c>
      <c r="BD431" s="51" t="str">
        <f aca="false">IF(BC431="","",BC431*0.17)</f>
        <v/>
      </c>
      <c r="BE431" s="51" t="str">
        <f aca="false">IF(I431=6908,0,IF(BC431="","",BD431-((P431+L431-N431+Q431)*AY431)))</f>
        <v/>
      </c>
      <c r="BF431" s="53" t="str">
        <f aca="false">IF(B431="","",IF(OR(B431="",E431="Regime Normal"),0,(AI431-Q431)*VLOOKUP(R431,Dados!$X$98:$Y$108,2,0)))</f>
        <v/>
      </c>
      <c r="BG431" s="54" t="str">
        <f aca="false">IFERROR(VLOOKUP(I431,Dados!$AC$27:$AD$43,2,0),IF(B431="","",IF(D431&lt;&gt;"MT",IF(AND(AC431="SIM",Y431="Revenda"),"2403",IF(AND(AC431="SIM",Y431="Consumo"),"2407",IF(AND(AC431="NÃO",Y431="Revenda"),"2102",IF(AND(AC431="NÃO",Y431="Consumo"),"2556",)))),REPLACE(I431,1,1,1))))</f>
        <v/>
      </c>
    </row>
    <row r="432" customFormat="false" ht="12.8" hidden="false" customHeight="true" outlineLevel="0" collapsed="false">
      <c r="Y432" s="45"/>
      <c r="Z432" s="46" t="str">
        <f aca="false">IF(B432="","",(IFERROR(VLOOKUP(H432,Dados!A$3:B$15000,2,0),"Não Encontrado")))</f>
        <v/>
      </c>
      <c r="AA432" s="46" t="str">
        <f aca="false">IF(B432="","",(IFERROR(VLOOKUP(G432,Dados!C$3:E$15000,3,0),"Não Encontrado")))</f>
        <v/>
      </c>
      <c r="AB432" s="46" t="str">
        <f aca="false">IFERROR(IF(Z432&lt;&gt;"Não Encontrado",Z432,IF(AA432&lt;&gt;"Não Encontrado",AA432,"")),"")</f>
        <v/>
      </c>
      <c r="AC432" s="45" t="str">
        <f aca="false">IF(B432="","",IF(AB432="","NÃO","SIM"))</f>
        <v/>
      </c>
      <c r="AD432" s="45" t="str">
        <f aca="false">IFERROR(VLOOKUP(G432,Dados!$P$3:$R$500,3,0),"")</f>
        <v/>
      </c>
      <c r="AE432" s="45" t="str">
        <f aca="false">IFERROR(VLOOKUP(G432,Dados!$K$3:$L$500,2,0),"")</f>
        <v/>
      </c>
      <c r="AF432" s="45" t="str">
        <f aca="false">IFERROR(VLOOKUP(G432,Dados!$M$3:$N$500,2,0),"")</f>
        <v/>
      </c>
      <c r="AG432" s="45" t="str">
        <f aca="false">IF(F432="","",IF(AND(AD432="",AE432="",AF432=""),"-",IF(AND(AD432="BIT",AE432="",AF432=""),"BIT",IF(AND(AE432="ANEXO I",AD432="",AF432=""),"ANEXO I",IF(AND(AF432="ANEXO II",AD432="",AE432=""),"ANEXO II","Escolher")))))</f>
        <v/>
      </c>
      <c r="AH432" s="45" t="str">
        <f aca="false">IF(AG432&lt;&gt;"Pneus","",IFERROR(VLOOKUP(R432,Dados!$X$2:$Z$5,3,0)*(AI432-Q432),VLOOKUP(D432,Dados!$X$7:$Z$33,3,0)*(AI432-Q432)))</f>
        <v/>
      </c>
      <c r="AI432" s="47" t="str">
        <f aca="false">IF(B432="","",P432+Q432+O432+M432+L432-N432)</f>
        <v/>
      </c>
      <c r="AJ432" s="48" t="str">
        <f aca="false">IFERROR(IF(AND(AC432="SIM",AG432="-",Y432="REVENDA"),(AB432/1+1)*AI432,IF(AND(AC432="SIM",AG432="Pneus",Y432="REVENDA"),(AB432/1+1)*(AI432-AH432),"")),"")</f>
        <v/>
      </c>
      <c r="AK432" s="48" t="str">
        <f aca="false">IF(AJ432="","",AJ432*17%)</f>
        <v/>
      </c>
      <c r="AL432" s="48" t="str">
        <f aca="false">IFERROR(IF(AC432="NÃO","",IF(AK432="","",IF(E432="Simples Nacional",BF432,IF(T432=0.12,U432*0.5833337002,IF(T432=0,AI432*0.07,U432))))),"")</f>
        <v/>
      </c>
      <c r="AM432" s="47" t="str">
        <f aca="false">IFERROR(IF(AC432="NÃO","",IF(OR(AG432="-",AG432="Pneus"),AK432-AL432,"")),"")</f>
        <v/>
      </c>
      <c r="AN432" s="48" t="str">
        <f aca="false">IF(AND(Y432="REVENDA",AC432="SIM",AG432="BIT"),((AB432/1+1)*AI432)*0.4117,"")</f>
        <v/>
      </c>
      <c r="AO432" s="48" t="str">
        <f aca="false">IF(AN432="","",AN432*17%)</f>
        <v/>
      </c>
      <c r="AP432" s="49" t="str">
        <f aca="false">IF(AN432="","",IF(T432=0.12,(U432*0.4117)*0.4117,IF(T432=0,(AI432*0.07)*0.4117,U432*0.4117)))</f>
        <v/>
      </c>
      <c r="AQ432" s="47" t="str">
        <f aca="false">IF(AN432="","",AO432-AP432)</f>
        <v/>
      </c>
      <c r="AR432" s="50" t="str">
        <f aca="false">IFERROR(IF(AND(AC432="SIM",Y432="REVENDA",LEFT(AG432,5)="ANEXO")*OR(AE432="ANEXO I",AF432="ANEXO II"),VLOOKUP(H432,Dados!G:I,2,0),""),"INSERIR MVA")</f>
        <v/>
      </c>
      <c r="AS432" s="48" t="str">
        <f aca="false">IF(LEFT(AG432,5)="ANEXO",VLOOKUP(AG432,Dados!$X$111:$Z$112,2,0)*(AI432-Q432),"")</f>
        <v/>
      </c>
      <c r="AT432" s="48" t="str">
        <f aca="false">IFERROR(IF(AR432="","",(AI432*AR432)+AI432),"INSERIR MVA")</f>
        <v/>
      </c>
      <c r="AU432" s="48" t="str">
        <f aca="false">IF(AT432="","",IF(AY432=0.04,U432,AS432*AY432))</f>
        <v/>
      </c>
      <c r="AV432" s="47" t="str">
        <f aca="false">IFERROR(IF(AU432="","",(VLOOKUP(AG432,Dados!$X$111:$Z$112,3,0)*AT432*0.17)),"INSERIR MVA")</f>
        <v/>
      </c>
      <c r="AW432" s="47" t="str">
        <f aca="false">IFERROR(IF(AR432="","",AV432-AU432),"")</f>
        <v/>
      </c>
      <c r="AX432" s="51" t="str">
        <f aca="false">IFERROR(IF(AC432="NÃO","",IF(AM432&lt;&gt;"",AM432-W432,IF(AQ432&lt;&gt;"",AQ432-W432,IF(AW432&lt;&gt;"",AW432-W432,"")))),"")</f>
        <v/>
      </c>
      <c r="AY432" s="46" t="str">
        <f aca="false">IFERROR(IF(ISNA(VLOOKUP(R432,Dados!$X$2:$Y$5,2,0)),VLOOKUP(D432,Dados!$X$7:$Y$33,2,0),VLOOKUP(R432,Dados!$X$2:$Y$5,2,0)),"")</f>
        <v/>
      </c>
      <c r="AZ432" s="52" t="str">
        <f aca="false">IF(C432="","",IF(AND(Y432="CONSUMO",AC432="NÃO")*OR(AG432="-",AG432="BIT"),IF(E432&lt;&gt;"",(AI432-(P432+L432-N432+Q432)*AY432)/0.83),""))</f>
        <v/>
      </c>
      <c r="BA432" s="51" t="str">
        <f aca="false">IF(AZ432="","",AZ432*0.17-((P432+L432-N432+Q432)*AY432))</f>
        <v/>
      </c>
      <c r="BB432" s="51" t="str">
        <f aca="false">IF(AND(Y432="CONSUMO",AG432="ANEXO I",AY432&gt;4%),(AI432-(P432+L432-N432+Q432)*0.0514)/0.83*(0.5177)*(0.17)-AI432*0.0514,IF(AND(Y432="CONSUMO",AG432="ANEXO II",AY432&gt;4%),(AI432-(P432+L432-N432+Q432)*0.041)/0.83*(0.3295)*(0.17)-AI432*0.041,IF(AND(Y432="CONSUMO",AG432="ANEXO I",AY432=4%),(AI432-(P432+L432-N432+Q432)*0.04)/0.83*(0.5177)*(0.17)-AI432*0.04,IF(AND(Y432="CONSUMO",AG432="ANEXO II",AY432=4%),(AI432-(P432+L432-N432+Q432)*0.04)/0.83*(0.3295)*(0.17)-AI432*0.04,""))))</f>
        <v/>
      </c>
      <c r="BC432" s="51" t="str">
        <f aca="false">IF(C432="","",IF(AND(Y432="CONSUMO",AC432="SIM")*OR(AG432="-",AG432="BIT"),IF(E432&lt;&gt;"",(AI432-(P432+L432-N432+Q432)*AY432)/0.83),""))</f>
        <v/>
      </c>
      <c r="BD432" s="51" t="str">
        <f aca="false">IF(BC432="","",BC432*0.17)</f>
        <v/>
      </c>
      <c r="BE432" s="51" t="str">
        <f aca="false">IF(I432=6908,0,IF(BC432="","",BD432-((P432+L432-N432+Q432)*AY432)))</f>
        <v/>
      </c>
      <c r="BF432" s="53" t="str">
        <f aca="false">IF(B432="","",IF(OR(B432="",E432="Regime Normal"),0,(AI432-Q432)*VLOOKUP(R432,Dados!$X$98:$Y$108,2,0)))</f>
        <v/>
      </c>
      <c r="BG432" s="54" t="str">
        <f aca="false">IFERROR(VLOOKUP(I432,Dados!$AC$27:$AD$43,2,0),IF(B432="","",IF(D432&lt;&gt;"MT",IF(AND(AC432="SIM",Y432="Revenda"),"2403",IF(AND(AC432="SIM",Y432="Consumo"),"2407",IF(AND(AC432="NÃO",Y432="Revenda"),"2102",IF(AND(AC432="NÃO",Y432="Consumo"),"2556",)))),REPLACE(I432,1,1,1))))</f>
        <v/>
      </c>
    </row>
    <row r="433" customFormat="false" ht="12.8" hidden="false" customHeight="true" outlineLevel="0" collapsed="false">
      <c r="Y433" s="45"/>
      <c r="Z433" s="46" t="str">
        <f aca="false">IF(B433="","",(IFERROR(VLOOKUP(H433,Dados!A$3:B$15000,2,0),"Não Encontrado")))</f>
        <v/>
      </c>
      <c r="AA433" s="46" t="str">
        <f aca="false">IF(B433="","",(IFERROR(VLOOKUP(G433,Dados!C$3:E$15000,3,0),"Não Encontrado")))</f>
        <v/>
      </c>
      <c r="AB433" s="46" t="str">
        <f aca="false">IFERROR(IF(Z433&lt;&gt;"Não Encontrado",Z433,IF(AA433&lt;&gt;"Não Encontrado",AA433,"")),"")</f>
        <v/>
      </c>
      <c r="AC433" s="45" t="str">
        <f aca="false">IF(B433="","",IF(AB433="","NÃO","SIM"))</f>
        <v/>
      </c>
      <c r="AD433" s="45" t="str">
        <f aca="false">IFERROR(VLOOKUP(G433,Dados!$P$3:$R$500,3,0),"")</f>
        <v/>
      </c>
      <c r="AE433" s="45" t="str">
        <f aca="false">IFERROR(VLOOKUP(G433,Dados!$K$3:$L$500,2,0),"")</f>
        <v/>
      </c>
      <c r="AF433" s="45" t="str">
        <f aca="false">IFERROR(VLOOKUP(G433,Dados!$M$3:$N$500,2,0),"")</f>
        <v/>
      </c>
      <c r="AG433" s="45" t="str">
        <f aca="false">IF(F433="","",IF(AND(AD433="",AE433="",AF433=""),"-",IF(AND(AD433="BIT",AE433="",AF433=""),"BIT",IF(AND(AE433="ANEXO I",AD433="",AF433=""),"ANEXO I",IF(AND(AF433="ANEXO II",AD433="",AE433=""),"ANEXO II","Escolher")))))</f>
        <v/>
      </c>
      <c r="AH433" s="45" t="str">
        <f aca="false">IF(AG433&lt;&gt;"Pneus","",IFERROR(VLOOKUP(R433,Dados!$X$2:$Z$5,3,0)*(AI433-Q433),VLOOKUP(D433,Dados!$X$7:$Z$33,3,0)*(AI433-Q433)))</f>
        <v/>
      </c>
      <c r="AI433" s="47" t="str">
        <f aca="false">IF(B433="","",P433+Q433+O433+M433+L433-N433)</f>
        <v/>
      </c>
      <c r="AJ433" s="48" t="str">
        <f aca="false">IFERROR(IF(AND(AC433="SIM",AG433="-",Y433="REVENDA"),(AB433/1+1)*AI433,IF(AND(AC433="SIM",AG433="Pneus",Y433="REVENDA"),(AB433/1+1)*(AI433-AH433),"")),"")</f>
        <v/>
      </c>
      <c r="AK433" s="48" t="str">
        <f aca="false">IF(AJ433="","",AJ433*17%)</f>
        <v/>
      </c>
      <c r="AL433" s="48" t="str">
        <f aca="false">IFERROR(IF(AC433="NÃO","",IF(AK433="","",IF(E433="Simples Nacional",BF433,IF(T433=0.12,U433*0.5833337002,IF(T433=0,AI433*0.07,U433))))),"")</f>
        <v/>
      </c>
      <c r="AM433" s="47" t="str">
        <f aca="false">IFERROR(IF(AC433="NÃO","",IF(OR(AG433="-",AG433="Pneus"),AK433-AL433,"")),"")</f>
        <v/>
      </c>
      <c r="AN433" s="48" t="str">
        <f aca="false">IF(AND(Y433="REVENDA",AC433="SIM",AG433="BIT"),((AB433/1+1)*AI433)*0.4117,"")</f>
        <v/>
      </c>
      <c r="AO433" s="48" t="str">
        <f aca="false">IF(AN433="","",AN433*17%)</f>
        <v/>
      </c>
      <c r="AP433" s="49" t="str">
        <f aca="false">IF(AN433="","",IF(T433=0.12,(U433*0.4117)*0.4117,IF(T433=0,(AI433*0.07)*0.4117,U433*0.4117)))</f>
        <v/>
      </c>
      <c r="AQ433" s="47" t="str">
        <f aca="false">IF(AN433="","",AO433-AP433)</f>
        <v/>
      </c>
      <c r="AR433" s="50" t="str">
        <f aca="false">IFERROR(IF(AND(AC433="SIM",Y433="REVENDA",LEFT(AG433,5)="ANEXO")*OR(AE433="ANEXO I",AF433="ANEXO II"),VLOOKUP(H433,Dados!G:I,2,0),""),"INSERIR MVA")</f>
        <v/>
      </c>
      <c r="AS433" s="48" t="str">
        <f aca="false">IF(LEFT(AG433,5)="ANEXO",VLOOKUP(AG433,Dados!$X$111:$Z$112,2,0)*(AI433-Q433),"")</f>
        <v/>
      </c>
      <c r="AT433" s="48" t="str">
        <f aca="false">IFERROR(IF(AR433="","",(AI433*AR433)+AI433),"INSERIR MVA")</f>
        <v/>
      </c>
      <c r="AU433" s="48" t="str">
        <f aca="false">IF(AT433="","",IF(AY433=0.04,U433,AS433*AY433))</f>
        <v/>
      </c>
      <c r="AV433" s="47" t="str">
        <f aca="false">IFERROR(IF(AU433="","",(VLOOKUP(AG433,Dados!$X$111:$Z$112,3,0)*AT433*0.17)),"INSERIR MVA")</f>
        <v/>
      </c>
      <c r="AW433" s="47" t="str">
        <f aca="false">IFERROR(IF(AR433="","",AV433-AU433),"")</f>
        <v/>
      </c>
      <c r="AX433" s="51" t="str">
        <f aca="false">IFERROR(IF(AC433="NÃO","",IF(AM433&lt;&gt;"",AM433-W433,IF(AQ433&lt;&gt;"",AQ433-W433,IF(AW433&lt;&gt;"",AW433-W433,"")))),"")</f>
        <v/>
      </c>
      <c r="AY433" s="46" t="str">
        <f aca="false">IFERROR(IF(ISNA(VLOOKUP(R433,Dados!$X$2:$Y$5,2,0)),VLOOKUP(D433,Dados!$X$7:$Y$33,2,0),VLOOKUP(R433,Dados!$X$2:$Y$5,2,0)),"")</f>
        <v/>
      </c>
      <c r="AZ433" s="52" t="str">
        <f aca="false">IF(C433="","",IF(AND(Y433="CONSUMO",AC433="NÃO")*OR(AG433="-",AG433="BIT"),IF(E433&lt;&gt;"",(AI433-(P433+L433-N433+Q433)*AY433)/0.83),""))</f>
        <v/>
      </c>
      <c r="BA433" s="51" t="str">
        <f aca="false">IF(AZ433="","",AZ433*0.17-((P433+L433-N433+Q433)*AY433))</f>
        <v/>
      </c>
      <c r="BB433" s="51" t="str">
        <f aca="false">IF(AND(Y433="CONSUMO",AG433="ANEXO I",AY433&gt;4%),(AI433-(P433+L433-N433+Q433)*0.0514)/0.83*(0.5177)*(0.17)-AI433*0.0514,IF(AND(Y433="CONSUMO",AG433="ANEXO II",AY433&gt;4%),(AI433-(P433+L433-N433+Q433)*0.041)/0.83*(0.3295)*(0.17)-AI433*0.041,IF(AND(Y433="CONSUMO",AG433="ANEXO I",AY433=4%),(AI433-(P433+L433-N433+Q433)*0.04)/0.83*(0.5177)*(0.17)-AI433*0.04,IF(AND(Y433="CONSUMO",AG433="ANEXO II",AY433=4%),(AI433-(P433+L433-N433+Q433)*0.04)/0.83*(0.3295)*(0.17)-AI433*0.04,""))))</f>
        <v/>
      </c>
      <c r="BC433" s="51" t="str">
        <f aca="false">IF(C433="","",IF(AND(Y433="CONSUMO",AC433="SIM")*OR(AG433="-",AG433="BIT"),IF(E433&lt;&gt;"",(AI433-(P433+L433-N433+Q433)*AY433)/0.83),""))</f>
        <v/>
      </c>
      <c r="BD433" s="51" t="str">
        <f aca="false">IF(BC433="","",BC433*0.17)</f>
        <v/>
      </c>
      <c r="BE433" s="51" t="str">
        <f aca="false">IF(I433=6908,0,IF(BC433="","",BD433-((P433+L433-N433+Q433)*AY433)))</f>
        <v/>
      </c>
      <c r="BF433" s="53" t="str">
        <f aca="false">IF(B433="","",IF(OR(B433="",E433="Regime Normal"),0,(AI433-Q433)*VLOOKUP(R433,Dados!$X$98:$Y$108,2,0)))</f>
        <v/>
      </c>
      <c r="BG433" s="54" t="str">
        <f aca="false">IFERROR(VLOOKUP(I433,Dados!$AC$27:$AD$43,2,0),IF(B433="","",IF(D433&lt;&gt;"MT",IF(AND(AC433="SIM",Y433="Revenda"),"2403",IF(AND(AC433="SIM",Y433="Consumo"),"2407",IF(AND(AC433="NÃO",Y433="Revenda"),"2102",IF(AND(AC433="NÃO",Y433="Consumo"),"2556",)))),REPLACE(I433,1,1,1))))</f>
        <v/>
      </c>
    </row>
    <row r="434" customFormat="false" ht="12.8" hidden="false" customHeight="true" outlineLevel="0" collapsed="false">
      <c r="Y434" s="45"/>
      <c r="Z434" s="46" t="str">
        <f aca="false">IF(B434="","",(IFERROR(VLOOKUP(H434,Dados!A$3:B$15000,2,0),"Não Encontrado")))</f>
        <v/>
      </c>
      <c r="AA434" s="46" t="str">
        <f aca="false">IF(B434="","",(IFERROR(VLOOKUP(G434,Dados!C$3:E$15000,3,0),"Não Encontrado")))</f>
        <v/>
      </c>
      <c r="AB434" s="46" t="str">
        <f aca="false">IFERROR(IF(Z434&lt;&gt;"Não Encontrado",Z434,IF(AA434&lt;&gt;"Não Encontrado",AA434,"")),"")</f>
        <v/>
      </c>
      <c r="AC434" s="45" t="str">
        <f aca="false">IF(B434="","",IF(AB434="","NÃO","SIM"))</f>
        <v/>
      </c>
      <c r="AD434" s="45" t="str">
        <f aca="false">IFERROR(VLOOKUP(G434,Dados!$P$3:$R$500,3,0),"")</f>
        <v/>
      </c>
      <c r="AE434" s="45" t="str">
        <f aca="false">IFERROR(VLOOKUP(G434,Dados!$K$3:$L$500,2,0),"")</f>
        <v/>
      </c>
      <c r="AF434" s="45" t="str">
        <f aca="false">IFERROR(VLOOKUP(G434,Dados!$M$3:$N$500,2,0),"")</f>
        <v/>
      </c>
      <c r="AG434" s="45" t="str">
        <f aca="false">IF(F434="","",IF(AND(AD434="",AE434="",AF434=""),"-",IF(AND(AD434="BIT",AE434="",AF434=""),"BIT",IF(AND(AE434="ANEXO I",AD434="",AF434=""),"ANEXO I",IF(AND(AF434="ANEXO II",AD434="",AE434=""),"ANEXO II","Escolher")))))</f>
        <v/>
      </c>
      <c r="AH434" s="45" t="str">
        <f aca="false">IF(AG434&lt;&gt;"Pneus","",IFERROR(VLOOKUP(R434,Dados!$X$2:$Z$5,3,0)*(AI434-Q434),VLOOKUP(D434,Dados!$X$7:$Z$33,3,0)*(AI434-Q434)))</f>
        <v/>
      </c>
      <c r="AI434" s="47" t="str">
        <f aca="false">IF(B434="","",P434+Q434+O434+M434+L434-N434)</f>
        <v/>
      </c>
      <c r="AJ434" s="48" t="str">
        <f aca="false">IFERROR(IF(AND(AC434="SIM",AG434="-",Y434="REVENDA"),(AB434/1+1)*AI434,IF(AND(AC434="SIM",AG434="Pneus",Y434="REVENDA"),(AB434/1+1)*(AI434-AH434),"")),"")</f>
        <v/>
      </c>
      <c r="AK434" s="48" t="str">
        <f aca="false">IF(AJ434="","",AJ434*17%)</f>
        <v/>
      </c>
      <c r="AL434" s="48" t="str">
        <f aca="false">IFERROR(IF(AC434="NÃO","",IF(AK434="","",IF(E434="Simples Nacional",BF434,IF(T434=0.12,U434*0.5833337002,IF(T434=0,AI434*0.07,U434))))),"")</f>
        <v/>
      </c>
      <c r="AM434" s="47" t="str">
        <f aca="false">IFERROR(IF(AC434="NÃO","",IF(OR(AG434="-",AG434="Pneus"),AK434-AL434,"")),"")</f>
        <v/>
      </c>
      <c r="AN434" s="48" t="str">
        <f aca="false">IF(AND(Y434="REVENDA",AC434="SIM",AG434="BIT"),((AB434/1+1)*AI434)*0.4117,"")</f>
        <v/>
      </c>
      <c r="AO434" s="48" t="str">
        <f aca="false">IF(AN434="","",AN434*17%)</f>
        <v/>
      </c>
      <c r="AP434" s="49" t="str">
        <f aca="false">IF(AN434="","",IF(T434=0.12,(U434*0.4117)*0.4117,IF(T434=0,(AI434*0.07)*0.4117,U434*0.4117)))</f>
        <v/>
      </c>
      <c r="AQ434" s="47" t="str">
        <f aca="false">IF(AN434="","",AO434-AP434)</f>
        <v/>
      </c>
      <c r="AR434" s="50" t="str">
        <f aca="false">IFERROR(IF(AND(AC434="SIM",Y434="REVENDA",LEFT(AG434,5)="ANEXO")*OR(AE434="ANEXO I",AF434="ANEXO II"),VLOOKUP(H434,Dados!G:I,2,0),""),"INSERIR MVA")</f>
        <v/>
      </c>
      <c r="AS434" s="48" t="str">
        <f aca="false">IF(LEFT(AG434,5)="ANEXO",VLOOKUP(AG434,Dados!$X$111:$Z$112,2,0)*(AI434-Q434),"")</f>
        <v/>
      </c>
      <c r="AT434" s="48" t="str">
        <f aca="false">IFERROR(IF(AR434="","",(AI434*AR434)+AI434),"INSERIR MVA")</f>
        <v/>
      </c>
      <c r="AU434" s="48" t="str">
        <f aca="false">IF(AT434="","",IF(AY434=0.04,U434,AS434*AY434))</f>
        <v/>
      </c>
      <c r="AV434" s="47" t="str">
        <f aca="false">IFERROR(IF(AU434="","",(VLOOKUP(AG434,Dados!$X$111:$Z$112,3,0)*AT434*0.17)),"INSERIR MVA")</f>
        <v/>
      </c>
      <c r="AW434" s="47" t="str">
        <f aca="false">IFERROR(IF(AR434="","",AV434-AU434),"")</f>
        <v/>
      </c>
      <c r="AX434" s="51" t="str">
        <f aca="false">IFERROR(IF(AC434="NÃO","",IF(AM434&lt;&gt;"",AM434-W434,IF(AQ434&lt;&gt;"",AQ434-W434,IF(AW434&lt;&gt;"",AW434-W434,"")))),"")</f>
        <v/>
      </c>
      <c r="AY434" s="46" t="str">
        <f aca="false">IFERROR(IF(ISNA(VLOOKUP(R434,Dados!$X$2:$Y$5,2,0)),VLOOKUP(D434,Dados!$X$7:$Y$33,2,0),VLOOKUP(R434,Dados!$X$2:$Y$5,2,0)),"")</f>
        <v/>
      </c>
      <c r="AZ434" s="52" t="str">
        <f aca="false">IF(C434="","",IF(AND(Y434="CONSUMO",AC434="NÃO")*OR(AG434="-",AG434="BIT"),IF(E434&lt;&gt;"",(AI434-(P434+L434-N434+Q434)*AY434)/0.83),""))</f>
        <v/>
      </c>
      <c r="BA434" s="51" t="str">
        <f aca="false">IF(AZ434="","",AZ434*0.17-((P434+L434-N434+Q434)*AY434))</f>
        <v/>
      </c>
      <c r="BB434" s="51" t="str">
        <f aca="false">IF(AND(Y434="CONSUMO",AG434="ANEXO I",AY434&gt;4%),(AI434-(P434+L434-N434+Q434)*0.0514)/0.83*(0.5177)*(0.17)-AI434*0.0514,IF(AND(Y434="CONSUMO",AG434="ANEXO II",AY434&gt;4%),(AI434-(P434+L434-N434+Q434)*0.041)/0.83*(0.3295)*(0.17)-AI434*0.041,IF(AND(Y434="CONSUMO",AG434="ANEXO I",AY434=4%),(AI434-(P434+L434-N434+Q434)*0.04)/0.83*(0.5177)*(0.17)-AI434*0.04,IF(AND(Y434="CONSUMO",AG434="ANEXO II",AY434=4%),(AI434-(P434+L434-N434+Q434)*0.04)/0.83*(0.3295)*(0.17)-AI434*0.04,""))))</f>
        <v/>
      </c>
      <c r="BC434" s="51" t="str">
        <f aca="false">IF(C434="","",IF(AND(Y434="CONSUMO",AC434="SIM")*OR(AG434="-",AG434="BIT"),IF(E434&lt;&gt;"",(AI434-(P434+L434-N434+Q434)*AY434)/0.83),""))</f>
        <v/>
      </c>
      <c r="BD434" s="51" t="str">
        <f aca="false">IF(BC434="","",BC434*0.17)</f>
        <v/>
      </c>
      <c r="BE434" s="51" t="str">
        <f aca="false">IF(I434=6908,0,IF(BC434="","",BD434-((P434+L434-N434+Q434)*AY434)))</f>
        <v/>
      </c>
      <c r="BF434" s="53" t="str">
        <f aca="false">IF(B434="","",IF(OR(B434="",E434="Regime Normal"),0,(AI434-Q434)*VLOOKUP(R434,Dados!$X$98:$Y$108,2,0)))</f>
        <v/>
      </c>
      <c r="BG434" s="54" t="str">
        <f aca="false">IFERROR(VLOOKUP(I434,Dados!$AC$27:$AD$43,2,0),IF(B434="","",IF(D434&lt;&gt;"MT",IF(AND(AC434="SIM",Y434="Revenda"),"2403",IF(AND(AC434="SIM",Y434="Consumo"),"2407",IF(AND(AC434="NÃO",Y434="Revenda"),"2102",IF(AND(AC434="NÃO",Y434="Consumo"),"2556",)))),REPLACE(I434,1,1,1))))</f>
        <v/>
      </c>
    </row>
    <row r="435" customFormat="false" ht="12.8" hidden="false" customHeight="true" outlineLevel="0" collapsed="false">
      <c r="Y435" s="45"/>
      <c r="Z435" s="46" t="str">
        <f aca="false">IF(B435="","",(IFERROR(VLOOKUP(H435,Dados!A$3:B$15000,2,0),"Não Encontrado")))</f>
        <v/>
      </c>
      <c r="AA435" s="46" t="str">
        <f aca="false">IF(B435="","",(IFERROR(VLOOKUP(G435,Dados!C$3:E$15000,3,0),"Não Encontrado")))</f>
        <v/>
      </c>
      <c r="AB435" s="46" t="str">
        <f aca="false">IFERROR(IF(Z435&lt;&gt;"Não Encontrado",Z435,IF(AA435&lt;&gt;"Não Encontrado",AA435,"")),"")</f>
        <v/>
      </c>
      <c r="AC435" s="45" t="str">
        <f aca="false">IF(B435="","",IF(AB435="","NÃO","SIM"))</f>
        <v/>
      </c>
      <c r="AD435" s="45" t="str">
        <f aca="false">IFERROR(VLOOKUP(G435,Dados!$P$3:$R$500,3,0),"")</f>
        <v/>
      </c>
      <c r="AE435" s="45" t="str">
        <f aca="false">IFERROR(VLOOKUP(G435,Dados!$K$3:$L$500,2,0),"")</f>
        <v/>
      </c>
      <c r="AF435" s="45" t="str">
        <f aca="false">IFERROR(VLOOKUP(G435,Dados!$M$3:$N$500,2,0),"")</f>
        <v/>
      </c>
      <c r="AG435" s="45" t="str">
        <f aca="false">IF(F435="","",IF(AND(AD435="",AE435="",AF435=""),"-",IF(AND(AD435="BIT",AE435="",AF435=""),"BIT",IF(AND(AE435="ANEXO I",AD435="",AF435=""),"ANEXO I",IF(AND(AF435="ANEXO II",AD435="",AE435=""),"ANEXO II","Escolher")))))</f>
        <v/>
      </c>
      <c r="AH435" s="45" t="str">
        <f aca="false">IF(AG435&lt;&gt;"Pneus","",IFERROR(VLOOKUP(R435,Dados!$X$2:$Z$5,3,0)*(AI435-Q435),VLOOKUP(D435,Dados!$X$7:$Z$33,3,0)*(AI435-Q435)))</f>
        <v/>
      </c>
      <c r="AI435" s="47" t="str">
        <f aca="false">IF(B435="","",P435+Q435+O435+M435+L435-N435)</f>
        <v/>
      </c>
      <c r="AJ435" s="48" t="str">
        <f aca="false">IFERROR(IF(AND(AC435="SIM",AG435="-",Y435="REVENDA"),(AB435/1+1)*AI435,IF(AND(AC435="SIM",AG435="Pneus",Y435="REVENDA"),(AB435/1+1)*(AI435-AH435),"")),"")</f>
        <v/>
      </c>
      <c r="AK435" s="48" t="str">
        <f aca="false">IF(AJ435="","",AJ435*17%)</f>
        <v/>
      </c>
      <c r="AL435" s="48" t="str">
        <f aca="false">IFERROR(IF(AC435="NÃO","",IF(AK435="","",IF(E435="Simples Nacional",BF435,IF(T435=0.12,U435*0.5833337002,IF(T435=0,AI435*0.07,U435))))),"")</f>
        <v/>
      </c>
      <c r="AM435" s="47" t="str">
        <f aca="false">IFERROR(IF(AC435="NÃO","",IF(OR(AG435="-",AG435="Pneus"),AK435-AL435,"")),"")</f>
        <v/>
      </c>
      <c r="AN435" s="48" t="str">
        <f aca="false">IF(AND(Y435="REVENDA",AC435="SIM",AG435="BIT"),((AB435/1+1)*AI435)*0.4117,"")</f>
        <v/>
      </c>
      <c r="AO435" s="48" t="str">
        <f aca="false">IF(AN435="","",AN435*17%)</f>
        <v/>
      </c>
      <c r="AP435" s="49" t="str">
        <f aca="false">IF(AN435="","",IF(T435=0.12,(U435*0.4117)*0.4117,IF(T435=0,(AI435*0.07)*0.4117,U435*0.4117)))</f>
        <v/>
      </c>
      <c r="AQ435" s="47" t="str">
        <f aca="false">IF(AN435="","",AO435-AP435)</f>
        <v/>
      </c>
      <c r="AR435" s="50" t="str">
        <f aca="false">IFERROR(IF(AND(AC435="SIM",Y435="REVENDA",LEFT(AG435,5)="ANEXO")*OR(AE435="ANEXO I",AF435="ANEXO II"),VLOOKUP(H435,Dados!G:I,2,0),""),"INSERIR MVA")</f>
        <v/>
      </c>
      <c r="AS435" s="48" t="str">
        <f aca="false">IF(LEFT(AG435,5)="ANEXO",VLOOKUP(AG435,Dados!$X$111:$Z$112,2,0)*(AI435-Q435),"")</f>
        <v/>
      </c>
      <c r="AT435" s="48" t="str">
        <f aca="false">IFERROR(IF(AR435="","",(AI435*AR435)+AI435),"INSERIR MVA")</f>
        <v/>
      </c>
      <c r="AU435" s="48" t="str">
        <f aca="false">IF(AT435="","",IF(AY435=0.04,U435,AS435*AY435))</f>
        <v/>
      </c>
      <c r="AV435" s="47" t="str">
        <f aca="false">IFERROR(IF(AU435="","",(VLOOKUP(AG435,Dados!$X$111:$Z$112,3,0)*AT435*0.17)),"INSERIR MVA")</f>
        <v/>
      </c>
      <c r="AW435" s="47" t="str">
        <f aca="false">IFERROR(IF(AR435="","",AV435-AU435),"")</f>
        <v/>
      </c>
      <c r="AX435" s="51" t="str">
        <f aca="false">IFERROR(IF(AC435="NÃO","",IF(AM435&lt;&gt;"",AM435-W435,IF(AQ435&lt;&gt;"",AQ435-W435,IF(AW435&lt;&gt;"",AW435-W435,"")))),"")</f>
        <v/>
      </c>
      <c r="AY435" s="46" t="str">
        <f aca="false">IFERROR(IF(ISNA(VLOOKUP(R435,Dados!$X$2:$Y$5,2,0)),VLOOKUP(D435,Dados!$X$7:$Y$33,2,0),VLOOKUP(R435,Dados!$X$2:$Y$5,2,0)),"")</f>
        <v/>
      </c>
      <c r="AZ435" s="52" t="str">
        <f aca="false">IF(C435="","",IF(AND(Y435="CONSUMO",AC435="NÃO")*OR(AG435="-",AG435="BIT"),IF(E435&lt;&gt;"",(AI435-(P435+L435-N435+Q435)*AY435)/0.83),""))</f>
        <v/>
      </c>
      <c r="BA435" s="51" t="str">
        <f aca="false">IF(AZ435="","",AZ435*0.17-((P435+L435-N435+Q435)*AY435))</f>
        <v/>
      </c>
      <c r="BB435" s="51" t="str">
        <f aca="false">IF(AND(Y435="CONSUMO",AG435="ANEXO I",AY435&gt;4%),(AI435-(P435+L435-N435+Q435)*0.0514)/0.83*(0.5177)*(0.17)-AI435*0.0514,IF(AND(Y435="CONSUMO",AG435="ANEXO II",AY435&gt;4%),(AI435-(P435+L435-N435+Q435)*0.041)/0.83*(0.3295)*(0.17)-AI435*0.041,IF(AND(Y435="CONSUMO",AG435="ANEXO I",AY435=4%),(AI435-(P435+L435-N435+Q435)*0.04)/0.83*(0.5177)*(0.17)-AI435*0.04,IF(AND(Y435="CONSUMO",AG435="ANEXO II",AY435=4%),(AI435-(P435+L435-N435+Q435)*0.04)/0.83*(0.3295)*(0.17)-AI435*0.04,""))))</f>
        <v/>
      </c>
      <c r="BC435" s="51" t="str">
        <f aca="false">IF(C435="","",IF(AND(Y435="CONSUMO",AC435="SIM")*OR(AG435="-",AG435="BIT"),IF(E435&lt;&gt;"",(AI435-(P435+L435-N435+Q435)*AY435)/0.83),""))</f>
        <v/>
      </c>
      <c r="BD435" s="51" t="str">
        <f aca="false">IF(BC435="","",BC435*0.17)</f>
        <v/>
      </c>
      <c r="BE435" s="51" t="str">
        <f aca="false">IF(I435=6908,0,IF(BC435="","",BD435-((P435+L435-N435+Q435)*AY435)))</f>
        <v/>
      </c>
      <c r="BF435" s="53" t="str">
        <f aca="false">IF(B435="","",IF(OR(B435="",E435="Regime Normal"),0,(AI435-Q435)*VLOOKUP(R435,Dados!$X$98:$Y$108,2,0)))</f>
        <v/>
      </c>
      <c r="BG435" s="54" t="str">
        <f aca="false">IFERROR(VLOOKUP(I435,Dados!$AC$27:$AD$43,2,0),IF(B435="","",IF(D435&lt;&gt;"MT",IF(AND(AC435="SIM",Y435="Revenda"),"2403",IF(AND(AC435="SIM",Y435="Consumo"),"2407",IF(AND(AC435="NÃO",Y435="Revenda"),"2102",IF(AND(AC435="NÃO",Y435="Consumo"),"2556",)))),REPLACE(I435,1,1,1))))</f>
        <v/>
      </c>
    </row>
    <row r="436" customFormat="false" ht="12.8" hidden="false" customHeight="true" outlineLevel="0" collapsed="false">
      <c r="Y436" s="45"/>
      <c r="Z436" s="46" t="str">
        <f aca="false">IF(B436="","",(IFERROR(VLOOKUP(H436,Dados!A$3:B$15000,2,0),"Não Encontrado")))</f>
        <v/>
      </c>
      <c r="AA436" s="46" t="str">
        <f aca="false">IF(B436="","",(IFERROR(VLOOKUP(G436,Dados!C$3:E$15000,3,0),"Não Encontrado")))</f>
        <v/>
      </c>
      <c r="AB436" s="46" t="str">
        <f aca="false">IFERROR(IF(Z436&lt;&gt;"Não Encontrado",Z436,IF(AA436&lt;&gt;"Não Encontrado",AA436,"")),"")</f>
        <v/>
      </c>
      <c r="AC436" s="45" t="str">
        <f aca="false">IF(B436="","",IF(AB436="","NÃO","SIM"))</f>
        <v/>
      </c>
      <c r="AD436" s="45" t="str">
        <f aca="false">IFERROR(VLOOKUP(G436,Dados!$P$3:$R$500,3,0),"")</f>
        <v/>
      </c>
      <c r="AE436" s="45" t="str">
        <f aca="false">IFERROR(VLOOKUP(G436,Dados!$K$3:$L$500,2,0),"")</f>
        <v/>
      </c>
      <c r="AF436" s="45" t="str">
        <f aca="false">IFERROR(VLOOKUP(G436,Dados!$M$3:$N$500,2,0),"")</f>
        <v/>
      </c>
      <c r="AG436" s="45" t="str">
        <f aca="false">IF(F436="","",IF(AND(AD436="",AE436="",AF436=""),"-",IF(AND(AD436="BIT",AE436="",AF436=""),"BIT",IF(AND(AE436="ANEXO I",AD436="",AF436=""),"ANEXO I",IF(AND(AF436="ANEXO II",AD436="",AE436=""),"ANEXO II","Escolher")))))</f>
        <v/>
      </c>
      <c r="AH436" s="45" t="str">
        <f aca="false">IF(AG436&lt;&gt;"Pneus","",IFERROR(VLOOKUP(R436,Dados!$X$2:$Z$5,3,0)*(AI436-Q436),VLOOKUP(D436,Dados!$X$7:$Z$33,3,0)*(AI436-Q436)))</f>
        <v/>
      </c>
      <c r="AI436" s="47" t="str">
        <f aca="false">IF(B436="","",P436+Q436+O436+M436+L436-N436)</f>
        <v/>
      </c>
      <c r="AJ436" s="48" t="str">
        <f aca="false">IFERROR(IF(AND(AC436="SIM",AG436="-",Y436="REVENDA"),(AB436/1+1)*AI436,IF(AND(AC436="SIM",AG436="Pneus",Y436="REVENDA"),(AB436/1+1)*(AI436-AH436),"")),"")</f>
        <v/>
      </c>
      <c r="AK436" s="48" t="str">
        <f aca="false">IF(AJ436="","",AJ436*17%)</f>
        <v/>
      </c>
      <c r="AL436" s="48" t="str">
        <f aca="false">IFERROR(IF(AC436="NÃO","",IF(AK436="","",IF(E436="Simples Nacional",BF436,IF(T436=0.12,U436*0.5833337002,IF(T436=0,AI436*0.07,U436))))),"")</f>
        <v/>
      </c>
      <c r="AM436" s="47" t="str">
        <f aca="false">IFERROR(IF(AC436="NÃO","",IF(OR(AG436="-",AG436="Pneus"),AK436-AL436,"")),"")</f>
        <v/>
      </c>
      <c r="AN436" s="48" t="str">
        <f aca="false">IF(AND(Y436="REVENDA",AC436="SIM",AG436="BIT"),((AB436/1+1)*AI436)*0.4117,"")</f>
        <v/>
      </c>
      <c r="AO436" s="48" t="str">
        <f aca="false">IF(AN436="","",AN436*17%)</f>
        <v/>
      </c>
      <c r="AP436" s="49" t="str">
        <f aca="false">IF(AN436="","",IF(T436=0.12,(U436*0.4117)*0.4117,IF(T436=0,(AI436*0.07)*0.4117,U436*0.4117)))</f>
        <v/>
      </c>
      <c r="AQ436" s="47" t="str">
        <f aca="false">IF(AN436="","",AO436-AP436)</f>
        <v/>
      </c>
      <c r="AR436" s="50" t="str">
        <f aca="false">IFERROR(IF(AND(AC436="SIM",Y436="REVENDA",LEFT(AG436,5)="ANEXO")*OR(AE436="ANEXO I",AF436="ANEXO II"),VLOOKUP(H436,Dados!G:I,2,0),""),"INSERIR MVA")</f>
        <v/>
      </c>
      <c r="AS436" s="48" t="str">
        <f aca="false">IF(LEFT(AG436,5)="ANEXO",VLOOKUP(AG436,Dados!$X$111:$Z$112,2,0)*(AI436-Q436),"")</f>
        <v/>
      </c>
      <c r="AT436" s="48" t="str">
        <f aca="false">IFERROR(IF(AR436="","",(AI436*AR436)+AI436),"INSERIR MVA")</f>
        <v/>
      </c>
      <c r="AU436" s="48" t="str">
        <f aca="false">IF(AT436="","",IF(AY436=0.04,U436,AS436*AY436))</f>
        <v/>
      </c>
      <c r="AV436" s="47" t="str">
        <f aca="false">IFERROR(IF(AU436="","",(VLOOKUP(AG436,Dados!$X$111:$Z$112,3,0)*AT436*0.17)),"INSERIR MVA")</f>
        <v/>
      </c>
      <c r="AW436" s="47" t="str">
        <f aca="false">IFERROR(IF(AR436="","",AV436-AU436),"")</f>
        <v/>
      </c>
      <c r="AX436" s="51" t="str">
        <f aca="false">IFERROR(IF(AC436="NÃO","",IF(AM436&lt;&gt;"",AM436-W436,IF(AQ436&lt;&gt;"",AQ436-W436,IF(AW436&lt;&gt;"",AW436-W436,"")))),"")</f>
        <v/>
      </c>
      <c r="AY436" s="46" t="str">
        <f aca="false">IFERROR(IF(ISNA(VLOOKUP(R436,Dados!$X$2:$Y$5,2,0)),VLOOKUP(D436,Dados!$X$7:$Y$33,2,0),VLOOKUP(R436,Dados!$X$2:$Y$5,2,0)),"")</f>
        <v/>
      </c>
      <c r="AZ436" s="52" t="str">
        <f aca="false">IF(C436="","",IF(AND(Y436="CONSUMO",AC436="NÃO")*OR(AG436="-",AG436="BIT"),IF(E436&lt;&gt;"",(AI436-(P436+L436-N436+Q436)*AY436)/0.83),""))</f>
        <v/>
      </c>
      <c r="BA436" s="51" t="str">
        <f aca="false">IF(AZ436="","",AZ436*0.17-((P436+L436-N436+Q436)*AY436))</f>
        <v/>
      </c>
      <c r="BB436" s="51" t="str">
        <f aca="false">IF(AND(Y436="CONSUMO",AG436="ANEXO I",AY436&gt;4%),(AI436-(P436+L436-N436+Q436)*0.0514)/0.83*(0.5177)*(0.17)-AI436*0.0514,IF(AND(Y436="CONSUMO",AG436="ANEXO II",AY436&gt;4%),(AI436-(P436+L436-N436+Q436)*0.041)/0.83*(0.3295)*(0.17)-AI436*0.041,IF(AND(Y436="CONSUMO",AG436="ANEXO I",AY436=4%),(AI436-(P436+L436-N436+Q436)*0.04)/0.83*(0.5177)*(0.17)-AI436*0.04,IF(AND(Y436="CONSUMO",AG436="ANEXO II",AY436=4%),(AI436-(P436+L436-N436+Q436)*0.04)/0.83*(0.3295)*(0.17)-AI436*0.04,""))))</f>
        <v/>
      </c>
      <c r="BC436" s="51" t="str">
        <f aca="false">IF(C436="","",IF(AND(Y436="CONSUMO",AC436="SIM")*OR(AG436="-",AG436="BIT"),IF(E436&lt;&gt;"",(AI436-(P436+L436-N436+Q436)*AY436)/0.83),""))</f>
        <v/>
      </c>
      <c r="BD436" s="51" t="str">
        <f aca="false">IF(BC436="","",BC436*0.17)</f>
        <v/>
      </c>
      <c r="BE436" s="51" t="str">
        <f aca="false">IF(I436=6908,0,IF(BC436="","",BD436-((P436+L436-N436+Q436)*AY436)))</f>
        <v/>
      </c>
      <c r="BF436" s="53" t="str">
        <f aca="false">IF(B436="","",IF(OR(B436="",E436="Regime Normal"),0,(AI436-Q436)*VLOOKUP(R436,Dados!$X$98:$Y$108,2,0)))</f>
        <v/>
      </c>
      <c r="BG436" s="54" t="str">
        <f aca="false">IFERROR(VLOOKUP(I436,Dados!$AC$27:$AD$43,2,0),IF(B436="","",IF(D436&lt;&gt;"MT",IF(AND(AC436="SIM",Y436="Revenda"),"2403",IF(AND(AC436="SIM",Y436="Consumo"),"2407",IF(AND(AC436="NÃO",Y436="Revenda"),"2102",IF(AND(AC436="NÃO",Y436="Consumo"),"2556",)))),REPLACE(I436,1,1,1))))</f>
        <v/>
      </c>
    </row>
    <row r="437" customFormat="false" ht="12.8" hidden="false" customHeight="true" outlineLevel="0" collapsed="false">
      <c r="Y437" s="45"/>
      <c r="Z437" s="46" t="str">
        <f aca="false">IF(B437="","",(IFERROR(VLOOKUP(H437,Dados!A$3:B$15000,2,0),"Não Encontrado")))</f>
        <v/>
      </c>
      <c r="AA437" s="46" t="str">
        <f aca="false">IF(B437="","",(IFERROR(VLOOKUP(G437,Dados!C$3:E$15000,3,0),"Não Encontrado")))</f>
        <v/>
      </c>
      <c r="AB437" s="46" t="str">
        <f aca="false">IFERROR(IF(Z437&lt;&gt;"Não Encontrado",Z437,IF(AA437&lt;&gt;"Não Encontrado",AA437,"")),"")</f>
        <v/>
      </c>
      <c r="AC437" s="45" t="str">
        <f aca="false">IF(B437="","",IF(AB437="","NÃO","SIM"))</f>
        <v/>
      </c>
      <c r="AD437" s="45" t="str">
        <f aca="false">IFERROR(VLOOKUP(G437,Dados!$P$3:$R$500,3,0),"")</f>
        <v/>
      </c>
      <c r="AE437" s="45" t="str">
        <f aca="false">IFERROR(VLOOKUP(G437,Dados!$K$3:$L$500,2,0),"")</f>
        <v/>
      </c>
      <c r="AF437" s="45" t="str">
        <f aca="false">IFERROR(VLOOKUP(G437,Dados!$M$3:$N$500,2,0),"")</f>
        <v/>
      </c>
      <c r="AG437" s="45" t="str">
        <f aca="false">IF(F437="","",IF(AND(AD437="",AE437="",AF437=""),"-",IF(AND(AD437="BIT",AE437="",AF437=""),"BIT",IF(AND(AE437="ANEXO I",AD437="",AF437=""),"ANEXO I",IF(AND(AF437="ANEXO II",AD437="",AE437=""),"ANEXO II","Escolher")))))</f>
        <v/>
      </c>
      <c r="AH437" s="45" t="str">
        <f aca="false">IF(AG437&lt;&gt;"Pneus","",IFERROR(VLOOKUP(R437,Dados!$X$2:$Z$5,3,0)*(AI437-Q437),VLOOKUP(D437,Dados!$X$7:$Z$33,3,0)*(AI437-Q437)))</f>
        <v/>
      </c>
      <c r="AI437" s="47" t="str">
        <f aca="false">IF(B437="","",P437+Q437+O437+M437+L437-N437)</f>
        <v/>
      </c>
      <c r="AJ437" s="48" t="str">
        <f aca="false">IFERROR(IF(AND(AC437="SIM",AG437="-",Y437="REVENDA"),(AB437/1+1)*AI437,IF(AND(AC437="SIM",AG437="Pneus",Y437="REVENDA"),(AB437/1+1)*(AI437-AH437),"")),"")</f>
        <v/>
      </c>
      <c r="AK437" s="48" t="str">
        <f aca="false">IF(AJ437="","",AJ437*17%)</f>
        <v/>
      </c>
      <c r="AL437" s="48" t="str">
        <f aca="false">IFERROR(IF(AC437="NÃO","",IF(AK437="","",IF(E437="Simples Nacional",BF437,IF(T437=0.12,U437*0.5833337002,IF(T437=0,AI437*0.07,U437))))),"")</f>
        <v/>
      </c>
      <c r="AM437" s="47" t="str">
        <f aca="false">IFERROR(IF(AC437="NÃO","",IF(OR(AG437="-",AG437="Pneus"),AK437-AL437,"")),"")</f>
        <v/>
      </c>
      <c r="AN437" s="48" t="str">
        <f aca="false">IF(AND(Y437="REVENDA",AC437="SIM",AG437="BIT"),((AB437/1+1)*AI437)*0.4117,"")</f>
        <v/>
      </c>
      <c r="AO437" s="48" t="str">
        <f aca="false">IF(AN437="","",AN437*17%)</f>
        <v/>
      </c>
      <c r="AP437" s="49" t="str">
        <f aca="false">IF(AN437="","",IF(T437=0.12,(U437*0.4117)*0.4117,IF(T437=0,(AI437*0.07)*0.4117,U437*0.4117)))</f>
        <v/>
      </c>
      <c r="AQ437" s="47" t="str">
        <f aca="false">IF(AN437="","",AO437-AP437)</f>
        <v/>
      </c>
      <c r="AR437" s="50" t="str">
        <f aca="false">IFERROR(IF(AND(AC437="SIM",Y437="REVENDA",LEFT(AG437,5)="ANEXO")*OR(AE437="ANEXO I",AF437="ANEXO II"),VLOOKUP(H437,Dados!G:I,2,0),""),"INSERIR MVA")</f>
        <v/>
      </c>
      <c r="AS437" s="48" t="str">
        <f aca="false">IF(LEFT(AG437,5)="ANEXO",VLOOKUP(AG437,Dados!$X$111:$Z$112,2,0)*(AI437-Q437),"")</f>
        <v/>
      </c>
      <c r="AT437" s="48" t="str">
        <f aca="false">IFERROR(IF(AR437="","",(AI437*AR437)+AI437),"INSERIR MVA")</f>
        <v/>
      </c>
      <c r="AU437" s="48" t="str">
        <f aca="false">IF(AT437="","",IF(AY437=0.04,U437,AS437*AY437))</f>
        <v/>
      </c>
      <c r="AV437" s="47" t="str">
        <f aca="false">IFERROR(IF(AU437="","",(VLOOKUP(AG437,Dados!$X$111:$Z$112,3,0)*AT437*0.17)),"INSERIR MVA")</f>
        <v/>
      </c>
      <c r="AW437" s="47" t="str">
        <f aca="false">IFERROR(IF(AR437="","",AV437-AU437),"")</f>
        <v/>
      </c>
      <c r="AX437" s="51" t="str">
        <f aca="false">IFERROR(IF(AC437="NÃO","",IF(AM437&lt;&gt;"",AM437-W437,IF(AQ437&lt;&gt;"",AQ437-W437,IF(AW437&lt;&gt;"",AW437-W437,"")))),"")</f>
        <v/>
      </c>
      <c r="AY437" s="46" t="str">
        <f aca="false">IFERROR(IF(ISNA(VLOOKUP(R437,Dados!$X$2:$Y$5,2,0)),VLOOKUP(D437,Dados!$X$7:$Y$33,2,0),VLOOKUP(R437,Dados!$X$2:$Y$5,2,0)),"")</f>
        <v/>
      </c>
      <c r="AZ437" s="52" t="str">
        <f aca="false">IF(C437="","",IF(AND(Y437="CONSUMO",AC437="NÃO")*OR(AG437="-",AG437="BIT"),IF(E437&lt;&gt;"",(AI437-(P437+L437-N437+Q437)*AY437)/0.83),""))</f>
        <v/>
      </c>
      <c r="BA437" s="51" t="str">
        <f aca="false">IF(AZ437="","",AZ437*0.17-((P437+L437-N437+Q437)*AY437))</f>
        <v/>
      </c>
      <c r="BB437" s="51" t="str">
        <f aca="false">IF(AND(Y437="CONSUMO",AG437="ANEXO I",AY437&gt;4%),(AI437-(P437+L437-N437+Q437)*0.0514)/0.83*(0.5177)*(0.17)-AI437*0.0514,IF(AND(Y437="CONSUMO",AG437="ANEXO II",AY437&gt;4%),(AI437-(P437+L437-N437+Q437)*0.041)/0.83*(0.3295)*(0.17)-AI437*0.041,IF(AND(Y437="CONSUMO",AG437="ANEXO I",AY437=4%),(AI437-(P437+L437-N437+Q437)*0.04)/0.83*(0.5177)*(0.17)-AI437*0.04,IF(AND(Y437="CONSUMO",AG437="ANEXO II",AY437=4%),(AI437-(P437+L437-N437+Q437)*0.04)/0.83*(0.3295)*(0.17)-AI437*0.04,""))))</f>
        <v/>
      </c>
      <c r="BC437" s="51" t="str">
        <f aca="false">IF(C437="","",IF(AND(Y437="CONSUMO",AC437="SIM")*OR(AG437="-",AG437="BIT"),IF(E437&lt;&gt;"",(AI437-(P437+L437-N437+Q437)*AY437)/0.83),""))</f>
        <v/>
      </c>
      <c r="BD437" s="51" t="str">
        <f aca="false">IF(BC437="","",BC437*0.17)</f>
        <v/>
      </c>
      <c r="BE437" s="51" t="str">
        <f aca="false">IF(I437=6908,0,IF(BC437="","",BD437-((P437+L437-N437+Q437)*AY437)))</f>
        <v/>
      </c>
      <c r="BF437" s="53" t="str">
        <f aca="false">IF(B437="","",IF(OR(B437="",E437="Regime Normal"),0,(AI437-Q437)*VLOOKUP(R437,Dados!$X$98:$Y$108,2,0)))</f>
        <v/>
      </c>
      <c r="BG437" s="54" t="str">
        <f aca="false">IFERROR(VLOOKUP(I437,Dados!$AC$27:$AD$43,2,0),IF(B437="","",IF(D437&lt;&gt;"MT",IF(AND(AC437="SIM",Y437="Revenda"),"2403",IF(AND(AC437="SIM",Y437="Consumo"),"2407",IF(AND(AC437="NÃO",Y437="Revenda"),"2102",IF(AND(AC437="NÃO",Y437="Consumo"),"2556",)))),REPLACE(I437,1,1,1))))</f>
        <v/>
      </c>
    </row>
    <row r="438" customFormat="false" ht="12.8" hidden="false" customHeight="true" outlineLevel="0" collapsed="false">
      <c r="Y438" s="45"/>
      <c r="Z438" s="46" t="str">
        <f aca="false">IF(B438="","",(IFERROR(VLOOKUP(H438,Dados!A$3:B$15000,2,0),"Não Encontrado")))</f>
        <v/>
      </c>
      <c r="AA438" s="46" t="str">
        <f aca="false">IF(B438="","",(IFERROR(VLOOKUP(G438,Dados!C$3:E$15000,3,0),"Não Encontrado")))</f>
        <v/>
      </c>
      <c r="AB438" s="46" t="str">
        <f aca="false">IFERROR(IF(Z438&lt;&gt;"Não Encontrado",Z438,IF(AA438&lt;&gt;"Não Encontrado",AA438,"")),"")</f>
        <v/>
      </c>
      <c r="AC438" s="45" t="str">
        <f aca="false">IF(B438="","",IF(AB438="","NÃO","SIM"))</f>
        <v/>
      </c>
      <c r="AD438" s="45" t="str">
        <f aca="false">IFERROR(VLOOKUP(G438,Dados!$P$3:$R$500,3,0),"")</f>
        <v/>
      </c>
      <c r="AE438" s="45" t="str">
        <f aca="false">IFERROR(VLOOKUP(G438,Dados!$K$3:$L$500,2,0),"")</f>
        <v/>
      </c>
      <c r="AF438" s="45" t="str">
        <f aca="false">IFERROR(VLOOKUP(G438,Dados!$M$3:$N$500,2,0),"")</f>
        <v/>
      </c>
      <c r="AG438" s="45" t="str">
        <f aca="false">IF(F438="","",IF(AND(AD438="",AE438="",AF438=""),"-",IF(AND(AD438="BIT",AE438="",AF438=""),"BIT",IF(AND(AE438="ANEXO I",AD438="",AF438=""),"ANEXO I",IF(AND(AF438="ANEXO II",AD438="",AE438=""),"ANEXO II","Escolher")))))</f>
        <v/>
      </c>
      <c r="AH438" s="45" t="str">
        <f aca="false">IF(AG438&lt;&gt;"Pneus","",IFERROR(VLOOKUP(R438,Dados!$X$2:$Z$5,3,0)*(AI438-Q438),VLOOKUP(D438,Dados!$X$7:$Z$33,3,0)*(AI438-Q438)))</f>
        <v/>
      </c>
      <c r="AI438" s="47" t="str">
        <f aca="false">IF(B438="","",P438+Q438+O438+M438+L438-N438)</f>
        <v/>
      </c>
      <c r="AJ438" s="48" t="str">
        <f aca="false">IFERROR(IF(AND(AC438="SIM",AG438="-",Y438="REVENDA"),(AB438/1+1)*AI438,IF(AND(AC438="SIM",AG438="Pneus",Y438="REVENDA"),(AB438/1+1)*(AI438-AH438),"")),"")</f>
        <v/>
      </c>
      <c r="AK438" s="48" t="str">
        <f aca="false">IF(AJ438="","",AJ438*17%)</f>
        <v/>
      </c>
      <c r="AL438" s="48" t="str">
        <f aca="false">IFERROR(IF(AC438="NÃO","",IF(AK438="","",IF(E438="Simples Nacional",BF438,IF(T438=0.12,U438*0.5833337002,IF(T438=0,AI438*0.07,U438))))),"")</f>
        <v/>
      </c>
      <c r="AM438" s="47" t="str">
        <f aca="false">IFERROR(IF(AC438="NÃO","",IF(OR(AG438="-",AG438="Pneus"),AK438-AL438,"")),"")</f>
        <v/>
      </c>
      <c r="AN438" s="48" t="str">
        <f aca="false">IF(AND(Y438="REVENDA",AC438="SIM",AG438="BIT"),((AB438/1+1)*AI438)*0.4117,"")</f>
        <v/>
      </c>
      <c r="AO438" s="48" t="str">
        <f aca="false">IF(AN438="","",AN438*17%)</f>
        <v/>
      </c>
      <c r="AP438" s="49" t="str">
        <f aca="false">IF(AN438="","",IF(T438=0.12,(U438*0.4117)*0.4117,IF(T438=0,(AI438*0.07)*0.4117,U438*0.4117)))</f>
        <v/>
      </c>
      <c r="AQ438" s="47" t="str">
        <f aca="false">IF(AN438="","",AO438-AP438)</f>
        <v/>
      </c>
      <c r="AR438" s="50" t="str">
        <f aca="false">IFERROR(IF(AND(AC438="SIM",Y438="REVENDA",LEFT(AG438,5)="ANEXO")*OR(AE438="ANEXO I",AF438="ANEXO II"),VLOOKUP(H438,Dados!G:I,2,0),""),"INSERIR MVA")</f>
        <v/>
      </c>
      <c r="AS438" s="48" t="str">
        <f aca="false">IF(LEFT(AG438,5)="ANEXO",VLOOKUP(AG438,Dados!$X$111:$Z$112,2,0)*(AI438-Q438),"")</f>
        <v/>
      </c>
      <c r="AT438" s="48" t="str">
        <f aca="false">IFERROR(IF(AR438="","",(AI438*AR438)+AI438),"INSERIR MVA")</f>
        <v/>
      </c>
      <c r="AU438" s="48" t="str">
        <f aca="false">IF(AT438="","",IF(AY438=0.04,U438,AS438*AY438))</f>
        <v/>
      </c>
      <c r="AV438" s="47" t="str">
        <f aca="false">IFERROR(IF(AU438="","",(VLOOKUP(AG438,Dados!$X$111:$Z$112,3,0)*AT438*0.17)),"INSERIR MVA")</f>
        <v/>
      </c>
      <c r="AW438" s="47" t="str">
        <f aca="false">IFERROR(IF(AR438="","",AV438-AU438),"")</f>
        <v/>
      </c>
      <c r="AX438" s="51" t="str">
        <f aca="false">IFERROR(IF(AC438="NÃO","",IF(AM438&lt;&gt;"",AM438-W438,IF(AQ438&lt;&gt;"",AQ438-W438,IF(AW438&lt;&gt;"",AW438-W438,"")))),"")</f>
        <v/>
      </c>
      <c r="AY438" s="46" t="str">
        <f aca="false">IFERROR(IF(ISNA(VLOOKUP(R438,Dados!$X$2:$Y$5,2,0)),VLOOKUP(D438,Dados!$X$7:$Y$33,2,0),VLOOKUP(R438,Dados!$X$2:$Y$5,2,0)),"")</f>
        <v/>
      </c>
      <c r="AZ438" s="52" t="str">
        <f aca="false">IF(C438="","",IF(AND(Y438="CONSUMO",AC438="NÃO")*OR(AG438="-",AG438="BIT"),IF(E438&lt;&gt;"",(AI438-(P438+L438-N438+Q438)*AY438)/0.83),""))</f>
        <v/>
      </c>
      <c r="BA438" s="51" t="str">
        <f aca="false">IF(AZ438="","",AZ438*0.17-((P438+L438-N438+Q438)*AY438))</f>
        <v/>
      </c>
      <c r="BB438" s="51" t="str">
        <f aca="false">IF(AND(Y438="CONSUMO",AG438="ANEXO I",AY438&gt;4%),(AI438-(P438+L438-N438+Q438)*0.0514)/0.83*(0.5177)*(0.17)-AI438*0.0514,IF(AND(Y438="CONSUMO",AG438="ANEXO II",AY438&gt;4%),(AI438-(P438+L438-N438+Q438)*0.041)/0.83*(0.3295)*(0.17)-AI438*0.041,IF(AND(Y438="CONSUMO",AG438="ANEXO I",AY438=4%),(AI438-(P438+L438-N438+Q438)*0.04)/0.83*(0.5177)*(0.17)-AI438*0.04,IF(AND(Y438="CONSUMO",AG438="ANEXO II",AY438=4%),(AI438-(P438+L438-N438+Q438)*0.04)/0.83*(0.3295)*(0.17)-AI438*0.04,""))))</f>
        <v/>
      </c>
      <c r="BC438" s="51" t="str">
        <f aca="false">IF(C438="","",IF(AND(Y438="CONSUMO",AC438="SIM")*OR(AG438="-",AG438="BIT"),IF(E438&lt;&gt;"",(AI438-(P438+L438-N438+Q438)*AY438)/0.83),""))</f>
        <v/>
      </c>
      <c r="BD438" s="51" t="str">
        <f aca="false">IF(BC438="","",BC438*0.17)</f>
        <v/>
      </c>
      <c r="BE438" s="51" t="str">
        <f aca="false">IF(I438=6908,0,IF(BC438="","",BD438-((P438+L438-N438+Q438)*AY438)))</f>
        <v/>
      </c>
      <c r="BF438" s="53" t="str">
        <f aca="false">IF(B438="","",IF(OR(B438="",E438="Regime Normal"),0,(AI438-Q438)*VLOOKUP(R438,Dados!$X$98:$Y$108,2,0)))</f>
        <v/>
      </c>
      <c r="BG438" s="54" t="str">
        <f aca="false">IFERROR(VLOOKUP(I438,Dados!$AC$27:$AD$43,2,0),IF(B438="","",IF(D438&lt;&gt;"MT",IF(AND(AC438="SIM",Y438="Revenda"),"2403",IF(AND(AC438="SIM",Y438="Consumo"),"2407",IF(AND(AC438="NÃO",Y438="Revenda"),"2102",IF(AND(AC438="NÃO",Y438="Consumo"),"2556",)))),REPLACE(I438,1,1,1))))</f>
        <v/>
      </c>
    </row>
    <row r="439" customFormat="false" ht="12.8" hidden="false" customHeight="true" outlineLevel="0" collapsed="false">
      <c r="Y439" s="45"/>
      <c r="Z439" s="46" t="str">
        <f aca="false">IF(B439="","",(IFERROR(VLOOKUP(H439,Dados!A$3:B$15000,2,0),"Não Encontrado")))</f>
        <v/>
      </c>
      <c r="AA439" s="46" t="str">
        <f aca="false">IF(B439="","",(IFERROR(VLOOKUP(G439,Dados!C$3:E$15000,3,0),"Não Encontrado")))</f>
        <v/>
      </c>
      <c r="AB439" s="46" t="str">
        <f aca="false">IFERROR(IF(Z439&lt;&gt;"Não Encontrado",Z439,IF(AA439&lt;&gt;"Não Encontrado",AA439,"")),"")</f>
        <v/>
      </c>
      <c r="AC439" s="45" t="str">
        <f aca="false">IF(B439="","",IF(AB439="","NÃO","SIM"))</f>
        <v/>
      </c>
      <c r="AD439" s="45" t="str">
        <f aca="false">IFERROR(VLOOKUP(G439,Dados!$P$3:$R$500,3,0),"")</f>
        <v/>
      </c>
      <c r="AE439" s="45" t="str">
        <f aca="false">IFERROR(VLOOKUP(G439,Dados!$K$3:$L$500,2,0),"")</f>
        <v/>
      </c>
      <c r="AF439" s="45" t="str">
        <f aca="false">IFERROR(VLOOKUP(G439,Dados!$M$3:$N$500,2,0),"")</f>
        <v/>
      </c>
      <c r="AG439" s="45" t="str">
        <f aca="false">IF(F439="","",IF(AND(AD439="",AE439="",AF439=""),"-",IF(AND(AD439="BIT",AE439="",AF439=""),"BIT",IF(AND(AE439="ANEXO I",AD439="",AF439=""),"ANEXO I",IF(AND(AF439="ANEXO II",AD439="",AE439=""),"ANEXO II","Escolher")))))</f>
        <v/>
      </c>
      <c r="AH439" s="45" t="str">
        <f aca="false">IF(AG439&lt;&gt;"Pneus","",IFERROR(VLOOKUP(R439,Dados!$X$2:$Z$5,3,0)*(AI439-Q439),VLOOKUP(D439,Dados!$X$7:$Z$33,3,0)*(AI439-Q439)))</f>
        <v/>
      </c>
      <c r="AI439" s="47" t="str">
        <f aca="false">IF(B439="","",P439+Q439+O439+M439+L439-N439)</f>
        <v/>
      </c>
      <c r="AJ439" s="48" t="str">
        <f aca="false">IFERROR(IF(AND(AC439="SIM",AG439="-",Y439="REVENDA"),(AB439/1+1)*AI439,IF(AND(AC439="SIM",AG439="Pneus",Y439="REVENDA"),(AB439/1+1)*(AI439-AH439),"")),"")</f>
        <v/>
      </c>
      <c r="AK439" s="48" t="str">
        <f aca="false">IF(AJ439="","",AJ439*17%)</f>
        <v/>
      </c>
      <c r="AL439" s="48" t="str">
        <f aca="false">IFERROR(IF(AC439="NÃO","",IF(AK439="","",IF(E439="Simples Nacional",BF439,IF(T439=0.12,U439*0.5833337002,IF(T439=0,AI439*0.07,U439))))),"")</f>
        <v/>
      </c>
      <c r="AM439" s="47" t="str">
        <f aca="false">IFERROR(IF(AC439="NÃO","",IF(OR(AG439="-",AG439="Pneus"),AK439-AL439,"")),"")</f>
        <v/>
      </c>
      <c r="AN439" s="48" t="str">
        <f aca="false">IF(AND(Y439="REVENDA",AC439="SIM",AG439="BIT"),((AB439/1+1)*AI439)*0.4117,"")</f>
        <v/>
      </c>
      <c r="AO439" s="48" t="str">
        <f aca="false">IF(AN439="","",AN439*17%)</f>
        <v/>
      </c>
      <c r="AP439" s="49" t="str">
        <f aca="false">IF(AN439="","",IF(T439=0.12,(U439*0.4117)*0.4117,IF(T439=0,(AI439*0.07)*0.4117,U439*0.4117)))</f>
        <v/>
      </c>
      <c r="AQ439" s="47" t="str">
        <f aca="false">IF(AN439="","",AO439-AP439)</f>
        <v/>
      </c>
      <c r="AR439" s="50" t="str">
        <f aca="false">IFERROR(IF(AND(AC439="SIM",Y439="REVENDA",LEFT(AG439,5)="ANEXO")*OR(AE439="ANEXO I",AF439="ANEXO II"),VLOOKUP(H439,Dados!G:I,2,0),""),"INSERIR MVA")</f>
        <v/>
      </c>
      <c r="AS439" s="48" t="str">
        <f aca="false">IF(LEFT(AG439,5)="ANEXO",VLOOKUP(AG439,Dados!$X$111:$Z$112,2,0)*(AI439-Q439),"")</f>
        <v/>
      </c>
      <c r="AT439" s="48" t="str">
        <f aca="false">IFERROR(IF(AR439="","",(AI439*AR439)+AI439),"INSERIR MVA")</f>
        <v/>
      </c>
      <c r="AU439" s="48" t="str">
        <f aca="false">IF(AT439="","",IF(AY439=0.04,U439,AS439*AY439))</f>
        <v/>
      </c>
      <c r="AV439" s="47" t="str">
        <f aca="false">IFERROR(IF(AU439="","",(VLOOKUP(AG439,Dados!$X$111:$Z$112,3,0)*AT439*0.17)),"INSERIR MVA")</f>
        <v/>
      </c>
      <c r="AW439" s="47" t="str">
        <f aca="false">IFERROR(IF(AR439="","",AV439-AU439),"")</f>
        <v/>
      </c>
      <c r="AX439" s="51" t="str">
        <f aca="false">IFERROR(IF(AC439="NÃO","",IF(AM439&lt;&gt;"",AM439-W439,IF(AQ439&lt;&gt;"",AQ439-W439,IF(AW439&lt;&gt;"",AW439-W439,"")))),"")</f>
        <v/>
      </c>
      <c r="AY439" s="46" t="str">
        <f aca="false">IFERROR(IF(ISNA(VLOOKUP(R439,Dados!$X$2:$Y$5,2,0)),VLOOKUP(D439,Dados!$X$7:$Y$33,2,0),VLOOKUP(R439,Dados!$X$2:$Y$5,2,0)),"")</f>
        <v/>
      </c>
      <c r="AZ439" s="52" t="str">
        <f aca="false">IF(C439="","",IF(AND(Y439="CONSUMO",AC439="NÃO")*OR(AG439="-",AG439="BIT"),IF(E439&lt;&gt;"",(AI439-(P439+L439-N439+Q439)*AY439)/0.83),""))</f>
        <v/>
      </c>
      <c r="BA439" s="51" t="str">
        <f aca="false">IF(AZ439="","",AZ439*0.17-((P439+L439-N439+Q439)*AY439))</f>
        <v/>
      </c>
      <c r="BB439" s="51" t="str">
        <f aca="false">IF(AND(Y439="CONSUMO",AG439="ANEXO I",AY439&gt;4%),(AI439-(P439+L439-N439+Q439)*0.0514)/0.83*(0.5177)*(0.17)-AI439*0.0514,IF(AND(Y439="CONSUMO",AG439="ANEXO II",AY439&gt;4%),(AI439-(P439+L439-N439+Q439)*0.041)/0.83*(0.3295)*(0.17)-AI439*0.041,IF(AND(Y439="CONSUMO",AG439="ANEXO I",AY439=4%),(AI439-(P439+L439-N439+Q439)*0.04)/0.83*(0.5177)*(0.17)-AI439*0.04,IF(AND(Y439="CONSUMO",AG439="ANEXO II",AY439=4%),(AI439-(P439+L439-N439+Q439)*0.04)/0.83*(0.3295)*(0.17)-AI439*0.04,""))))</f>
        <v/>
      </c>
      <c r="BC439" s="51" t="str">
        <f aca="false">IF(C439="","",IF(AND(Y439="CONSUMO",AC439="SIM")*OR(AG439="-",AG439="BIT"),IF(E439&lt;&gt;"",(AI439-(P439+L439-N439+Q439)*AY439)/0.83),""))</f>
        <v/>
      </c>
      <c r="BD439" s="51" t="str">
        <f aca="false">IF(BC439="","",BC439*0.17)</f>
        <v/>
      </c>
      <c r="BE439" s="51" t="str">
        <f aca="false">IF(I439=6908,0,IF(BC439="","",BD439-((P439+L439-N439+Q439)*AY439)))</f>
        <v/>
      </c>
      <c r="BF439" s="53" t="str">
        <f aca="false">IF(B439="","",IF(OR(B439="",E439="Regime Normal"),0,(AI439-Q439)*VLOOKUP(R439,Dados!$X$98:$Y$108,2,0)))</f>
        <v/>
      </c>
      <c r="BG439" s="54" t="str">
        <f aca="false">IFERROR(VLOOKUP(I439,Dados!$AC$27:$AD$43,2,0),IF(B439="","",IF(D439&lt;&gt;"MT",IF(AND(AC439="SIM",Y439="Revenda"),"2403",IF(AND(AC439="SIM",Y439="Consumo"),"2407",IF(AND(AC439="NÃO",Y439="Revenda"),"2102",IF(AND(AC439="NÃO",Y439="Consumo"),"2556",)))),REPLACE(I439,1,1,1))))</f>
        <v/>
      </c>
    </row>
    <row r="440" customFormat="false" ht="12.8" hidden="false" customHeight="true" outlineLevel="0" collapsed="false">
      <c r="Y440" s="45"/>
      <c r="Z440" s="46" t="str">
        <f aca="false">IF(B440="","",(IFERROR(VLOOKUP(H440,Dados!A$3:B$15000,2,0),"Não Encontrado")))</f>
        <v/>
      </c>
      <c r="AA440" s="46" t="str">
        <f aca="false">IF(B440="","",(IFERROR(VLOOKUP(G440,Dados!C$3:E$15000,3,0),"Não Encontrado")))</f>
        <v/>
      </c>
      <c r="AB440" s="46" t="str">
        <f aca="false">IFERROR(IF(Z440&lt;&gt;"Não Encontrado",Z440,IF(AA440&lt;&gt;"Não Encontrado",AA440,"")),"")</f>
        <v/>
      </c>
      <c r="AC440" s="45" t="str">
        <f aca="false">IF(B440="","",IF(AB440="","NÃO","SIM"))</f>
        <v/>
      </c>
      <c r="AD440" s="45" t="str">
        <f aca="false">IFERROR(VLOOKUP(G440,Dados!$P$3:$R$500,3,0),"")</f>
        <v/>
      </c>
      <c r="AE440" s="45" t="str">
        <f aca="false">IFERROR(VLOOKUP(G440,Dados!$K$3:$L$500,2,0),"")</f>
        <v/>
      </c>
      <c r="AF440" s="45" t="str">
        <f aca="false">IFERROR(VLOOKUP(G440,Dados!$M$3:$N$500,2,0),"")</f>
        <v/>
      </c>
      <c r="AG440" s="45" t="str">
        <f aca="false">IF(F440="","",IF(AND(AD440="",AE440="",AF440=""),"-",IF(AND(AD440="BIT",AE440="",AF440=""),"BIT",IF(AND(AE440="ANEXO I",AD440="",AF440=""),"ANEXO I",IF(AND(AF440="ANEXO II",AD440="",AE440=""),"ANEXO II","Escolher")))))</f>
        <v/>
      </c>
      <c r="AH440" s="45" t="str">
        <f aca="false">IF(AG440&lt;&gt;"Pneus","",IFERROR(VLOOKUP(R440,Dados!$X$2:$Z$5,3,0)*(AI440-Q440),VLOOKUP(D440,Dados!$X$7:$Z$33,3,0)*(AI440-Q440)))</f>
        <v/>
      </c>
      <c r="AI440" s="47" t="str">
        <f aca="false">IF(B440="","",P440+Q440+O440+M440+L440-N440)</f>
        <v/>
      </c>
      <c r="AJ440" s="48" t="str">
        <f aca="false">IFERROR(IF(AND(AC440="SIM",AG440="-",Y440="REVENDA"),(AB440/1+1)*AI440,IF(AND(AC440="SIM",AG440="Pneus",Y440="REVENDA"),(AB440/1+1)*(AI440-AH440),"")),"")</f>
        <v/>
      </c>
      <c r="AK440" s="48" t="str">
        <f aca="false">IF(AJ440="","",AJ440*17%)</f>
        <v/>
      </c>
      <c r="AL440" s="48" t="str">
        <f aca="false">IFERROR(IF(AC440="NÃO","",IF(AK440="","",IF(E440="Simples Nacional",BF440,IF(T440=0.12,U440*0.5833337002,IF(T440=0,AI440*0.07,U440))))),"")</f>
        <v/>
      </c>
      <c r="AM440" s="47" t="str">
        <f aca="false">IFERROR(IF(AC440="NÃO","",IF(OR(AG440="-",AG440="Pneus"),AK440-AL440,"")),"")</f>
        <v/>
      </c>
      <c r="AN440" s="48" t="str">
        <f aca="false">IF(AND(Y440="REVENDA",AC440="SIM",AG440="BIT"),((AB440/1+1)*AI440)*0.4117,"")</f>
        <v/>
      </c>
      <c r="AO440" s="48" t="str">
        <f aca="false">IF(AN440="","",AN440*17%)</f>
        <v/>
      </c>
      <c r="AP440" s="49" t="str">
        <f aca="false">IF(AN440="","",IF(T440=0.12,(U440*0.4117)*0.4117,IF(T440=0,(AI440*0.07)*0.4117,U440*0.4117)))</f>
        <v/>
      </c>
      <c r="AQ440" s="47" t="str">
        <f aca="false">IF(AN440="","",AO440-AP440)</f>
        <v/>
      </c>
      <c r="AR440" s="50" t="str">
        <f aca="false">IFERROR(IF(AND(AC440="SIM",Y440="REVENDA",LEFT(AG440,5)="ANEXO")*OR(AE440="ANEXO I",AF440="ANEXO II"),VLOOKUP(H440,Dados!G:I,2,0),""),"INSERIR MVA")</f>
        <v/>
      </c>
      <c r="AS440" s="48" t="str">
        <f aca="false">IF(LEFT(AG440,5)="ANEXO",VLOOKUP(AG440,Dados!$X$111:$Z$112,2,0)*(AI440-Q440),"")</f>
        <v/>
      </c>
      <c r="AT440" s="48" t="str">
        <f aca="false">IFERROR(IF(AR440="","",(AI440*AR440)+AI440),"INSERIR MVA")</f>
        <v/>
      </c>
      <c r="AU440" s="48" t="str">
        <f aca="false">IF(AT440="","",IF(AY440=0.04,U440,AS440*AY440))</f>
        <v/>
      </c>
      <c r="AV440" s="47" t="str">
        <f aca="false">IFERROR(IF(AU440="","",(VLOOKUP(AG440,Dados!$X$111:$Z$112,3,0)*AT440*0.17)),"INSERIR MVA")</f>
        <v/>
      </c>
      <c r="AW440" s="47" t="str">
        <f aca="false">IFERROR(IF(AR440="","",AV440-AU440),"")</f>
        <v/>
      </c>
      <c r="AX440" s="51" t="str">
        <f aca="false">IFERROR(IF(AC440="NÃO","",IF(AM440&lt;&gt;"",AM440-W440,IF(AQ440&lt;&gt;"",AQ440-W440,IF(AW440&lt;&gt;"",AW440-W440,"")))),"")</f>
        <v/>
      </c>
      <c r="AY440" s="46" t="str">
        <f aca="false">IFERROR(IF(ISNA(VLOOKUP(R440,Dados!$X$2:$Y$5,2,0)),VLOOKUP(D440,Dados!$X$7:$Y$33,2,0),VLOOKUP(R440,Dados!$X$2:$Y$5,2,0)),"")</f>
        <v/>
      </c>
      <c r="AZ440" s="52" t="str">
        <f aca="false">IF(C440="","",IF(AND(Y440="CONSUMO",AC440="NÃO")*OR(AG440="-",AG440="BIT"),IF(E440&lt;&gt;"",(AI440-(P440+L440-N440+Q440)*AY440)/0.83),""))</f>
        <v/>
      </c>
      <c r="BA440" s="51" t="str">
        <f aca="false">IF(AZ440="","",AZ440*0.17-((P440+L440-N440+Q440)*AY440))</f>
        <v/>
      </c>
      <c r="BB440" s="51" t="str">
        <f aca="false">IF(AND(Y440="CONSUMO",AG440="ANEXO I",AY440&gt;4%),(AI440-(P440+L440-N440+Q440)*0.0514)/0.83*(0.5177)*(0.17)-AI440*0.0514,IF(AND(Y440="CONSUMO",AG440="ANEXO II",AY440&gt;4%),(AI440-(P440+L440-N440+Q440)*0.041)/0.83*(0.3295)*(0.17)-AI440*0.041,IF(AND(Y440="CONSUMO",AG440="ANEXO I",AY440=4%),(AI440-(P440+L440-N440+Q440)*0.04)/0.83*(0.5177)*(0.17)-AI440*0.04,IF(AND(Y440="CONSUMO",AG440="ANEXO II",AY440=4%),(AI440-(P440+L440-N440+Q440)*0.04)/0.83*(0.3295)*(0.17)-AI440*0.04,""))))</f>
        <v/>
      </c>
      <c r="BC440" s="51" t="str">
        <f aca="false">IF(C440="","",IF(AND(Y440="CONSUMO",AC440="SIM")*OR(AG440="-",AG440="BIT"),IF(E440&lt;&gt;"",(AI440-(P440+L440-N440+Q440)*AY440)/0.83),""))</f>
        <v/>
      </c>
      <c r="BD440" s="51" t="str">
        <f aca="false">IF(BC440="","",BC440*0.17)</f>
        <v/>
      </c>
      <c r="BE440" s="51" t="str">
        <f aca="false">IF(I440=6908,0,IF(BC440="","",BD440-((P440+L440-N440+Q440)*AY440)))</f>
        <v/>
      </c>
      <c r="BF440" s="53" t="str">
        <f aca="false">IF(B440="","",IF(OR(B440="",E440="Regime Normal"),0,(AI440-Q440)*VLOOKUP(R440,Dados!$X$98:$Y$108,2,0)))</f>
        <v/>
      </c>
      <c r="BG440" s="54" t="str">
        <f aca="false">IFERROR(VLOOKUP(I440,Dados!$AC$27:$AD$43,2,0),IF(B440="","",IF(D440&lt;&gt;"MT",IF(AND(AC440="SIM",Y440="Revenda"),"2403",IF(AND(AC440="SIM",Y440="Consumo"),"2407",IF(AND(AC440="NÃO",Y440="Revenda"),"2102",IF(AND(AC440="NÃO",Y440="Consumo"),"2556",)))),REPLACE(I440,1,1,1))))</f>
        <v/>
      </c>
    </row>
    <row r="441" customFormat="false" ht="12.8" hidden="false" customHeight="true" outlineLevel="0" collapsed="false">
      <c r="Y441" s="45"/>
      <c r="Z441" s="46" t="str">
        <f aca="false">IF(B441="","",(IFERROR(VLOOKUP(H441,Dados!A$3:B$15000,2,0),"Não Encontrado")))</f>
        <v/>
      </c>
      <c r="AA441" s="46" t="str">
        <f aca="false">IF(B441="","",(IFERROR(VLOOKUP(G441,Dados!C$3:E$15000,3,0),"Não Encontrado")))</f>
        <v/>
      </c>
      <c r="AB441" s="46" t="str">
        <f aca="false">IFERROR(IF(Z441&lt;&gt;"Não Encontrado",Z441,IF(AA441&lt;&gt;"Não Encontrado",AA441,"")),"")</f>
        <v/>
      </c>
      <c r="AC441" s="45" t="str">
        <f aca="false">IF(B441="","",IF(AB441="","NÃO","SIM"))</f>
        <v/>
      </c>
      <c r="AD441" s="45" t="str">
        <f aca="false">IFERROR(VLOOKUP(G441,Dados!$P$3:$R$500,3,0),"")</f>
        <v/>
      </c>
      <c r="AE441" s="45" t="str">
        <f aca="false">IFERROR(VLOOKUP(G441,Dados!$K$3:$L$500,2,0),"")</f>
        <v/>
      </c>
      <c r="AF441" s="45" t="str">
        <f aca="false">IFERROR(VLOOKUP(G441,Dados!$M$3:$N$500,2,0),"")</f>
        <v/>
      </c>
      <c r="AG441" s="45" t="str">
        <f aca="false">IF(F441="","",IF(AND(AD441="",AE441="",AF441=""),"-",IF(AND(AD441="BIT",AE441="",AF441=""),"BIT",IF(AND(AE441="ANEXO I",AD441="",AF441=""),"ANEXO I",IF(AND(AF441="ANEXO II",AD441="",AE441=""),"ANEXO II","Escolher")))))</f>
        <v/>
      </c>
      <c r="AH441" s="45" t="str">
        <f aca="false">IF(AG441&lt;&gt;"Pneus","",IFERROR(VLOOKUP(R441,Dados!$X$2:$Z$5,3,0)*(AI441-Q441),VLOOKUP(D441,Dados!$X$7:$Z$33,3,0)*(AI441-Q441)))</f>
        <v/>
      </c>
      <c r="AI441" s="47" t="str">
        <f aca="false">IF(B441="","",P441+Q441+O441+M441+L441-N441)</f>
        <v/>
      </c>
      <c r="AJ441" s="48" t="str">
        <f aca="false">IFERROR(IF(AND(AC441="SIM",AG441="-",Y441="REVENDA"),(AB441/1+1)*AI441,IF(AND(AC441="SIM",AG441="Pneus",Y441="REVENDA"),(AB441/1+1)*(AI441-AH441),"")),"")</f>
        <v/>
      </c>
      <c r="AK441" s="48" t="str">
        <f aca="false">IF(AJ441="","",AJ441*17%)</f>
        <v/>
      </c>
      <c r="AL441" s="48" t="str">
        <f aca="false">IFERROR(IF(AC441="NÃO","",IF(AK441="","",IF(E441="Simples Nacional",BF441,IF(T441=0.12,U441*0.5833337002,IF(T441=0,AI441*0.07,U441))))),"")</f>
        <v/>
      </c>
      <c r="AM441" s="47" t="str">
        <f aca="false">IFERROR(IF(AC441="NÃO","",IF(OR(AG441="-",AG441="Pneus"),AK441-AL441,"")),"")</f>
        <v/>
      </c>
      <c r="AN441" s="48" t="str">
        <f aca="false">IF(AND(Y441="REVENDA",AC441="SIM",AG441="BIT"),((AB441/1+1)*AI441)*0.4117,"")</f>
        <v/>
      </c>
      <c r="AO441" s="48" t="str">
        <f aca="false">IF(AN441="","",AN441*17%)</f>
        <v/>
      </c>
      <c r="AP441" s="49" t="str">
        <f aca="false">IF(AN441="","",IF(T441=0.12,(U441*0.4117)*0.4117,IF(T441=0,(AI441*0.07)*0.4117,U441*0.4117)))</f>
        <v/>
      </c>
      <c r="AQ441" s="47" t="str">
        <f aca="false">IF(AN441="","",AO441-AP441)</f>
        <v/>
      </c>
      <c r="AR441" s="50" t="str">
        <f aca="false">IFERROR(IF(AND(AC441="SIM",Y441="REVENDA",LEFT(AG441,5)="ANEXO")*OR(AE441="ANEXO I",AF441="ANEXO II"),VLOOKUP(H441,Dados!G:I,2,0),""),"INSERIR MVA")</f>
        <v/>
      </c>
      <c r="AS441" s="48" t="str">
        <f aca="false">IF(LEFT(AG441,5)="ANEXO",VLOOKUP(AG441,Dados!$X$111:$Z$112,2,0)*(AI441-Q441),"")</f>
        <v/>
      </c>
      <c r="AT441" s="48" t="str">
        <f aca="false">IFERROR(IF(AR441="","",(AI441*AR441)+AI441),"INSERIR MVA")</f>
        <v/>
      </c>
      <c r="AU441" s="48" t="str">
        <f aca="false">IF(AT441="","",IF(AY441=0.04,U441,AS441*AY441))</f>
        <v/>
      </c>
      <c r="AV441" s="47" t="str">
        <f aca="false">IFERROR(IF(AU441="","",(VLOOKUP(AG441,Dados!$X$111:$Z$112,3,0)*AT441*0.17)),"INSERIR MVA")</f>
        <v/>
      </c>
      <c r="AW441" s="47" t="str">
        <f aca="false">IFERROR(IF(AR441="","",AV441-AU441),"")</f>
        <v/>
      </c>
      <c r="AX441" s="51" t="str">
        <f aca="false">IFERROR(IF(AC441="NÃO","",IF(AM441&lt;&gt;"",AM441-W441,IF(AQ441&lt;&gt;"",AQ441-W441,IF(AW441&lt;&gt;"",AW441-W441,"")))),"")</f>
        <v/>
      </c>
      <c r="AY441" s="46" t="str">
        <f aca="false">IFERROR(IF(ISNA(VLOOKUP(R441,Dados!$X$2:$Y$5,2,0)),VLOOKUP(D441,Dados!$X$7:$Y$33,2,0),VLOOKUP(R441,Dados!$X$2:$Y$5,2,0)),"")</f>
        <v/>
      </c>
      <c r="AZ441" s="52" t="str">
        <f aca="false">IF(C441="","",IF(AND(Y441="CONSUMO",AC441="NÃO")*OR(AG441="-",AG441="BIT"),IF(E441&lt;&gt;"",(AI441-(P441+L441-N441+Q441)*AY441)/0.83),""))</f>
        <v/>
      </c>
      <c r="BA441" s="51" t="str">
        <f aca="false">IF(AZ441="","",AZ441*0.17-((P441+L441-N441+Q441)*AY441))</f>
        <v/>
      </c>
      <c r="BB441" s="51" t="str">
        <f aca="false">IF(AND(Y441="CONSUMO",AG441="ANEXO I",AY441&gt;4%),(AI441-(P441+L441-N441+Q441)*0.0514)/0.83*(0.5177)*(0.17)-AI441*0.0514,IF(AND(Y441="CONSUMO",AG441="ANEXO II",AY441&gt;4%),(AI441-(P441+L441-N441+Q441)*0.041)/0.83*(0.3295)*(0.17)-AI441*0.041,IF(AND(Y441="CONSUMO",AG441="ANEXO I",AY441=4%),(AI441-(P441+L441-N441+Q441)*0.04)/0.83*(0.5177)*(0.17)-AI441*0.04,IF(AND(Y441="CONSUMO",AG441="ANEXO II",AY441=4%),(AI441-(P441+L441-N441+Q441)*0.04)/0.83*(0.3295)*(0.17)-AI441*0.04,""))))</f>
        <v/>
      </c>
      <c r="BC441" s="51" t="str">
        <f aca="false">IF(C441="","",IF(AND(Y441="CONSUMO",AC441="SIM")*OR(AG441="-",AG441="BIT"),IF(E441&lt;&gt;"",(AI441-(P441+L441-N441+Q441)*AY441)/0.83),""))</f>
        <v/>
      </c>
      <c r="BD441" s="51" t="str">
        <f aca="false">IF(BC441="","",BC441*0.17)</f>
        <v/>
      </c>
      <c r="BE441" s="51" t="str">
        <f aca="false">IF(I441=6908,0,IF(BC441="","",BD441-((P441+L441-N441+Q441)*AY441)))</f>
        <v/>
      </c>
      <c r="BF441" s="53" t="str">
        <f aca="false">IF(B441="","",IF(OR(B441="",E441="Regime Normal"),0,(AI441-Q441)*VLOOKUP(R441,Dados!$X$98:$Y$108,2,0)))</f>
        <v/>
      </c>
      <c r="BG441" s="54" t="str">
        <f aca="false">IFERROR(VLOOKUP(I441,Dados!$AC$27:$AD$43,2,0),IF(B441="","",IF(D441&lt;&gt;"MT",IF(AND(AC441="SIM",Y441="Revenda"),"2403",IF(AND(AC441="SIM",Y441="Consumo"),"2407",IF(AND(AC441="NÃO",Y441="Revenda"),"2102",IF(AND(AC441="NÃO",Y441="Consumo"),"2556",)))),REPLACE(I441,1,1,1))))</f>
        <v/>
      </c>
    </row>
    <row r="442" customFormat="false" ht="12.8" hidden="false" customHeight="true" outlineLevel="0" collapsed="false">
      <c r="Y442" s="45"/>
      <c r="Z442" s="46" t="str">
        <f aca="false">IF(B442="","",(IFERROR(VLOOKUP(H442,Dados!A$3:B$15000,2,0),"Não Encontrado")))</f>
        <v/>
      </c>
      <c r="AA442" s="46" t="str">
        <f aca="false">IF(B442="","",(IFERROR(VLOOKUP(G442,Dados!C$3:E$15000,3,0),"Não Encontrado")))</f>
        <v/>
      </c>
      <c r="AB442" s="46" t="str">
        <f aca="false">IFERROR(IF(Z442&lt;&gt;"Não Encontrado",Z442,IF(AA442&lt;&gt;"Não Encontrado",AA442,"")),"")</f>
        <v/>
      </c>
      <c r="AC442" s="45" t="str">
        <f aca="false">IF(B442="","",IF(AB442="","NÃO","SIM"))</f>
        <v/>
      </c>
      <c r="AD442" s="45" t="str">
        <f aca="false">IFERROR(VLOOKUP(G442,Dados!$P$3:$R$500,3,0),"")</f>
        <v/>
      </c>
      <c r="AE442" s="45" t="str">
        <f aca="false">IFERROR(VLOOKUP(G442,Dados!$K$3:$L$500,2,0),"")</f>
        <v/>
      </c>
      <c r="AF442" s="45" t="str">
        <f aca="false">IFERROR(VLOOKUP(G442,Dados!$M$3:$N$500,2,0),"")</f>
        <v/>
      </c>
      <c r="AG442" s="45" t="str">
        <f aca="false">IF(F442="","",IF(AND(AD442="",AE442="",AF442=""),"-",IF(AND(AD442="BIT",AE442="",AF442=""),"BIT",IF(AND(AE442="ANEXO I",AD442="",AF442=""),"ANEXO I",IF(AND(AF442="ANEXO II",AD442="",AE442=""),"ANEXO II","Escolher")))))</f>
        <v/>
      </c>
      <c r="AH442" s="45" t="str">
        <f aca="false">IF(AG442&lt;&gt;"Pneus","",IFERROR(VLOOKUP(R442,Dados!$X$2:$Z$5,3,0)*(AI442-Q442),VLOOKUP(D442,Dados!$X$7:$Z$33,3,0)*(AI442-Q442)))</f>
        <v/>
      </c>
      <c r="AI442" s="47" t="str">
        <f aca="false">IF(B442="","",P442+Q442+O442+M442+L442-N442)</f>
        <v/>
      </c>
      <c r="AJ442" s="48" t="str">
        <f aca="false">IFERROR(IF(AND(AC442="SIM",AG442="-",Y442="REVENDA"),(AB442/1+1)*AI442,IF(AND(AC442="SIM",AG442="Pneus",Y442="REVENDA"),(AB442/1+1)*(AI442-AH442),"")),"")</f>
        <v/>
      </c>
      <c r="AK442" s="48" t="str">
        <f aca="false">IF(AJ442="","",AJ442*17%)</f>
        <v/>
      </c>
      <c r="AL442" s="48" t="str">
        <f aca="false">IFERROR(IF(AC442="NÃO","",IF(AK442="","",IF(E442="Simples Nacional",BF442,IF(T442=0.12,U442*0.5833337002,IF(T442=0,AI442*0.07,U442))))),"")</f>
        <v/>
      </c>
      <c r="AM442" s="47" t="str">
        <f aca="false">IFERROR(IF(AC442="NÃO","",IF(OR(AG442="-",AG442="Pneus"),AK442-AL442,"")),"")</f>
        <v/>
      </c>
      <c r="AN442" s="48" t="str">
        <f aca="false">IF(AND(Y442="REVENDA",AC442="SIM",AG442="BIT"),((AB442/1+1)*AI442)*0.4117,"")</f>
        <v/>
      </c>
      <c r="AO442" s="48" t="str">
        <f aca="false">IF(AN442="","",AN442*17%)</f>
        <v/>
      </c>
      <c r="AP442" s="49" t="str">
        <f aca="false">IF(AN442="","",IF(T442=0.12,(U442*0.4117)*0.4117,IF(T442=0,(AI442*0.07)*0.4117,U442*0.4117)))</f>
        <v/>
      </c>
      <c r="AQ442" s="47" t="str">
        <f aca="false">IF(AN442="","",AO442-AP442)</f>
        <v/>
      </c>
      <c r="AR442" s="50" t="str">
        <f aca="false">IFERROR(IF(AND(AC442="SIM",Y442="REVENDA",LEFT(AG442,5)="ANEXO")*OR(AE442="ANEXO I",AF442="ANEXO II"),VLOOKUP(H442,Dados!G:I,2,0),""),"INSERIR MVA")</f>
        <v/>
      </c>
      <c r="AS442" s="48" t="str">
        <f aca="false">IF(LEFT(AG442,5)="ANEXO",VLOOKUP(AG442,Dados!$X$111:$Z$112,2,0)*(AI442-Q442),"")</f>
        <v/>
      </c>
      <c r="AT442" s="48" t="str">
        <f aca="false">IFERROR(IF(AR442="","",(AI442*AR442)+AI442),"INSERIR MVA")</f>
        <v/>
      </c>
      <c r="AU442" s="48" t="str">
        <f aca="false">IF(AT442="","",IF(AY442=0.04,U442,AS442*AY442))</f>
        <v/>
      </c>
      <c r="AV442" s="47" t="str">
        <f aca="false">IFERROR(IF(AU442="","",(VLOOKUP(AG442,Dados!$X$111:$Z$112,3,0)*AT442*0.17)),"INSERIR MVA")</f>
        <v/>
      </c>
      <c r="AW442" s="47" t="str">
        <f aca="false">IFERROR(IF(AR442="","",AV442-AU442),"")</f>
        <v/>
      </c>
      <c r="AX442" s="51" t="str">
        <f aca="false">IFERROR(IF(AC442="NÃO","",IF(AM442&lt;&gt;"",AM442-W442,IF(AQ442&lt;&gt;"",AQ442-W442,IF(AW442&lt;&gt;"",AW442-W442,"")))),"")</f>
        <v/>
      </c>
      <c r="AY442" s="46" t="str">
        <f aca="false">IFERROR(IF(ISNA(VLOOKUP(R442,Dados!$X$2:$Y$5,2,0)),VLOOKUP(D442,Dados!$X$7:$Y$33,2,0),VLOOKUP(R442,Dados!$X$2:$Y$5,2,0)),"")</f>
        <v/>
      </c>
      <c r="AZ442" s="52" t="str">
        <f aca="false">IF(C442="","",IF(AND(Y442="CONSUMO",AC442="NÃO")*OR(AG442="-",AG442="BIT"),IF(E442&lt;&gt;"",(AI442-(P442+L442-N442+Q442)*AY442)/0.83),""))</f>
        <v/>
      </c>
      <c r="BA442" s="51" t="str">
        <f aca="false">IF(AZ442="","",AZ442*0.17-((P442+L442-N442+Q442)*AY442))</f>
        <v/>
      </c>
      <c r="BB442" s="51" t="str">
        <f aca="false">IF(AND(Y442="CONSUMO",AG442="ANEXO I",AY442&gt;4%),(AI442-(P442+L442-N442+Q442)*0.0514)/0.83*(0.5177)*(0.17)-AI442*0.0514,IF(AND(Y442="CONSUMO",AG442="ANEXO II",AY442&gt;4%),(AI442-(P442+L442-N442+Q442)*0.041)/0.83*(0.3295)*(0.17)-AI442*0.041,IF(AND(Y442="CONSUMO",AG442="ANEXO I",AY442=4%),(AI442-(P442+L442-N442+Q442)*0.04)/0.83*(0.5177)*(0.17)-AI442*0.04,IF(AND(Y442="CONSUMO",AG442="ANEXO II",AY442=4%),(AI442-(P442+L442-N442+Q442)*0.04)/0.83*(0.3295)*(0.17)-AI442*0.04,""))))</f>
        <v/>
      </c>
      <c r="BC442" s="51" t="str">
        <f aca="false">IF(C442="","",IF(AND(Y442="CONSUMO",AC442="SIM")*OR(AG442="-",AG442="BIT"),IF(E442&lt;&gt;"",(AI442-(P442+L442-N442+Q442)*AY442)/0.83),""))</f>
        <v/>
      </c>
      <c r="BD442" s="51" t="str">
        <f aca="false">IF(BC442="","",BC442*0.17)</f>
        <v/>
      </c>
      <c r="BE442" s="51" t="str">
        <f aca="false">IF(I442=6908,0,IF(BC442="","",BD442-((P442+L442-N442+Q442)*AY442)))</f>
        <v/>
      </c>
      <c r="BF442" s="53" t="str">
        <f aca="false">IF(B442="","",IF(OR(B442="",E442="Regime Normal"),0,(AI442-Q442)*VLOOKUP(R442,Dados!$X$98:$Y$108,2,0)))</f>
        <v/>
      </c>
      <c r="BG442" s="54" t="str">
        <f aca="false">IFERROR(VLOOKUP(I442,Dados!$AC$27:$AD$43,2,0),IF(B442="","",IF(D442&lt;&gt;"MT",IF(AND(AC442="SIM",Y442="Revenda"),"2403",IF(AND(AC442="SIM",Y442="Consumo"),"2407",IF(AND(AC442="NÃO",Y442="Revenda"),"2102",IF(AND(AC442="NÃO",Y442="Consumo"),"2556",)))),REPLACE(I442,1,1,1))))</f>
        <v/>
      </c>
    </row>
    <row r="443" customFormat="false" ht="12.8" hidden="false" customHeight="true" outlineLevel="0" collapsed="false">
      <c r="Y443" s="45"/>
      <c r="Z443" s="46" t="str">
        <f aca="false">IF(B443="","",(IFERROR(VLOOKUP(H443,Dados!A$3:B$15000,2,0),"Não Encontrado")))</f>
        <v/>
      </c>
      <c r="AA443" s="46" t="str">
        <f aca="false">IF(B443="","",(IFERROR(VLOOKUP(G443,Dados!C$3:E$15000,3,0),"Não Encontrado")))</f>
        <v/>
      </c>
      <c r="AB443" s="46" t="str">
        <f aca="false">IFERROR(IF(Z443&lt;&gt;"Não Encontrado",Z443,IF(AA443&lt;&gt;"Não Encontrado",AA443,"")),"")</f>
        <v/>
      </c>
      <c r="AC443" s="45" t="str">
        <f aca="false">IF(B443="","",IF(AB443="","NÃO","SIM"))</f>
        <v/>
      </c>
      <c r="AD443" s="45" t="str">
        <f aca="false">IFERROR(VLOOKUP(G443,Dados!$P$3:$R$500,3,0),"")</f>
        <v/>
      </c>
      <c r="AE443" s="45" t="str">
        <f aca="false">IFERROR(VLOOKUP(G443,Dados!$K$3:$L$500,2,0),"")</f>
        <v/>
      </c>
      <c r="AF443" s="45" t="str">
        <f aca="false">IFERROR(VLOOKUP(G443,Dados!$M$3:$N$500,2,0),"")</f>
        <v/>
      </c>
      <c r="AG443" s="45" t="str">
        <f aca="false">IF(F443="","",IF(AND(AD443="",AE443="",AF443=""),"-",IF(AND(AD443="BIT",AE443="",AF443=""),"BIT",IF(AND(AE443="ANEXO I",AD443="",AF443=""),"ANEXO I",IF(AND(AF443="ANEXO II",AD443="",AE443=""),"ANEXO II","Escolher")))))</f>
        <v/>
      </c>
      <c r="AH443" s="45" t="str">
        <f aca="false">IF(AG443&lt;&gt;"Pneus","",IFERROR(VLOOKUP(R443,Dados!$X$2:$Z$5,3,0)*(AI443-Q443),VLOOKUP(D443,Dados!$X$7:$Z$33,3,0)*(AI443-Q443)))</f>
        <v/>
      </c>
      <c r="AI443" s="47" t="str">
        <f aca="false">IF(B443="","",P443+Q443+O443+M443+L443-N443)</f>
        <v/>
      </c>
      <c r="AJ443" s="48" t="str">
        <f aca="false">IFERROR(IF(AND(AC443="SIM",AG443="-",Y443="REVENDA"),(AB443/1+1)*AI443,IF(AND(AC443="SIM",AG443="Pneus",Y443="REVENDA"),(AB443/1+1)*(AI443-AH443),"")),"")</f>
        <v/>
      </c>
      <c r="AK443" s="48" t="str">
        <f aca="false">IF(AJ443="","",AJ443*17%)</f>
        <v/>
      </c>
      <c r="AL443" s="48" t="str">
        <f aca="false">IFERROR(IF(AC443="NÃO","",IF(AK443="","",IF(E443="Simples Nacional",BF443,IF(T443=0.12,U443*0.5833337002,IF(T443=0,AI443*0.07,U443))))),"")</f>
        <v/>
      </c>
      <c r="AM443" s="47" t="str">
        <f aca="false">IFERROR(IF(AC443="NÃO","",IF(OR(AG443="-",AG443="Pneus"),AK443-AL443,"")),"")</f>
        <v/>
      </c>
      <c r="AN443" s="48" t="str">
        <f aca="false">IF(AND(Y443="REVENDA",AC443="SIM",AG443="BIT"),((AB443/1+1)*AI443)*0.4117,"")</f>
        <v/>
      </c>
      <c r="AO443" s="48" t="str">
        <f aca="false">IF(AN443="","",AN443*17%)</f>
        <v/>
      </c>
      <c r="AP443" s="49" t="str">
        <f aca="false">IF(AN443="","",IF(T443=0.12,(U443*0.4117)*0.4117,IF(T443=0,(AI443*0.07)*0.4117,U443*0.4117)))</f>
        <v/>
      </c>
      <c r="AQ443" s="47" t="str">
        <f aca="false">IF(AN443="","",AO443-AP443)</f>
        <v/>
      </c>
      <c r="AR443" s="50" t="str">
        <f aca="false">IFERROR(IF(AND(AC443="SIM",Y443="REVENDA",LEFT(AG443,5)="ANEXO")*OR(AE443="ANEXO I",AF443="ANEXO II"),VLOOKUP(H443,Dados!G:I,2,0),""),"INSERIR MVA")</f>
        <v/>
      </c>
      <c r="AS443" s="48" t="str">
        <f aca="false">IF(LEFT(AG443,5)="ANEXO",VLOOKUP(AG443,Dados!$X$111:$Z$112,2,0)*(AI443-Q443),"")</f>
        <v/>
      </c>
      <c r="AT443" s="48" t="str">
        <f aca="false">IFERROR(IF(AR443="","",(AI443*AR443)+AI443),"INSERIR MVA")</f>
        <v/>
      </c>
      <c r="AU443" s="48" t="str">
        <f aca="false">IF(AT443="","",IF(AY443=0.04,U443,AS443*AY443))</f>
        <v/>
      </c>
      <c r="AV443" s="47" t="str">
        <f aca="false">IFERROR(IF(AU443="","",(VLOOKUP(AG443,Dados!$X$111:$Z$112,3,0)*AT443*0.17)),"INSERIR MVA")</f>
        <v/>
      </c>
      <c r="AW443" s="47" t="str">
        <f aca="false">IFERROR(IF(AR443="","",AV443-AU443),"")</f>
        <v/>
      </c>
      <c r="AX443" s="51" t="str">
        <f aca="false">IFERROR(IF(AC443="NÃO","",IF(AM443&lt;&gt;"",AM443-W443,IF(AQ443&lt;&gt;"",AQ443-W443,IF(AW443&lt;&gt;"",AW443-W443,"")))),"")</f>
        <v/>
      </c>
      <c r="AY443" s="46" t="str">
        <f aca="false">IFERROR(IF(ISNA(VLOOKUP(R443,Dados!$X$2:$Y$5,2,0)),VLOOKUP(D443,Dados!$X$7:$Y$33,2,0),VLOOKUP(R443,Dados!$X$2:$Y$5,2,0)),"")</f>
        <v/>
      </c>
      <c r="AZ443" s="52" t="str">
        <f aca="false">IF(C443="","",IF(AND(Y443="CONSUMO",AC443="NÃO")*OR(AG443="-",AG443="BIT"),IF(E443&lt;&gt;"",(AI443-(P443+L443-N443+Q443)*AY443)/0.83),""))</f>
        <v/>
      </c>
      <c r="BA443" s="51" t="str">
        <f aca="false">IF(AZ443="","",AZ443*0.17-((P443+L443-N443+Q443)*AY443))</f>
        <v/>
      </c>
      <c r="BB443" s="51" t="str">
        <f aca="false">IF(AND(Y443="CONSUMO",AG443="ANEXO I",AY443&gt;4%),(AI443-(P443+L443-N443+Q443)*0.0514)/0.83*(0.5177)*(0.17)-AI443*0.0514,IF(AND(Y443="CONSUMO",AG443="ANEXO II",AY443&gt;4%),(AI443-(P443+L443-N443+Q443)*0.041)/0.83*(0.3295)*(0.17)-AI443*0.041,IF(AND(Y443="CONSUMO",AG443="ANEXO I",AY443=4%),(AI443-(P443+L443-N443+Q443)*0.04)/0.83*(0.5177)*(0.17)-AI443*0.04,IF(AND(Y443="CONSUMO",AG443="ANEXO II",AY443=4%),(AI443-(P443+L443-N443+Q443)*0.04)/0.83*(0.3295)*(0.17)-AI443*0.04,""))))</f>
        <v/>
      </c>
      <c r="BC443" s="51" t="str">
        <f aca="false">IF(C443="","",IF(AND(Y443="CONSUMO",AC443="SIM")*OR(AG443="-",AG443="BIT"),IF(E443&lt;&gt;"",(AI443-(P443+L443-N443+Q443)*AY443)/0.83),""))</f>
        <v/>
      </c>
      <c r="BD443" s="51" t="str">
        <f aca="false">IF(BC443="","",BC443*0.17)</f>
        <v/>
      </c>
      <c r="BE443" s="51" t="str">
        <f aca="false">IF(I443=6908,0,IF(BC443="","",BD443-((P443+L443-N443+Q443)*AY443)))</f>
        <v/>
      </c>
      <c r="BF443" s="53" t="str">
        <f aca="false">IF(B443="","",IF(OR(B443="",E443="Regime Normal"),0,(AI443-Q443)*VLOOKUP(R443,Dados!$X$98:$Y$108,2,0)))</f>
        <v/>
      </c>
      <c r="BG443" s="54" t="str">
        <f aca="false">IFERROR(VLOOKUP(I443,Dados!$AC$27:$AD$43,2,0),IF(B443="","",IF(D443&lt;&gt;"MT",IF(AND(AC443="SIM",Y443="Revenda"),"2403",IF(AND(AC443="SIM",Y443="Consumo"),"2407",IF(AND(AC443="NÃO",Y443="Revenda"),"2102",IF(AND(AC443="NÃO",Y443="Consumo"),"2556",)))),REPLACE(I443,1,1,1))))</f>
        <v/>
      </c>
    </row>
    <row r="444" customFormat="false" ht="12.8" hidden="false" customHeight="true" outlineLevel="0" collapsed="false">
      <c r="Y444" s="45"/>
      <c r="Z444" s="46" t="str">
        <f aca="false">IF(B444="","",(IFERROR(VLOOKUP(H444,Dados!A$3:B$15000,2,0),"Não Encontrado")))</f>
        <v/>
      </c>
      <c r="AA444" s="46" t="str">
        <f aca="false">IF(B444="","",(IFERROR(VLOOKUP(G444,Dados!C$3:E$15000,3,0),"Não Encontrado")))</f>
        <v/>
      </c>
      <c r="AB444" s="46" t="str">
        <f aca="false">IFERROR(IF(Z444&lt;&gt;"Não Encontrado",Z444,IF(AA444&lt;&gt;"Não Encontrado",AA444,"")),"")</f>
        <v/>
      </c>
      <c r="AC444" s="45" t="str">
        <f aca="false">IF(B444="","",IF(AB444="","NÃO","SIM"))</f>
        <v/>
      </c>
      <c r="AD444" s="45" t="str">
        <f aca="false">IFERROR(VLOOKUP(G444,Dados!$P$3:$R$500,3,0),"")</f>
        <v/>
      </c>
      <c r="AE444" s="45" t="str">
        <f aca="false">IFERROR(VLOOKUP(G444,Dados!$K$3:$L$500,2,0),"")</f>
        <v/>
      </c>
      <c r="AF444" s="45" t="str">
        <f aca="false">IFERROR(VLOOKUP(G444,Dados!$M$3:$N$500,2,0),"")</f>
        <v/>
      </c>
      <c r="AG444" s="45" t="str">
        <f aca="false">IF(F444="","",IF(AND(AD444="",AE444="",AF444=""),"-",IF(AND(AD444="BIT",AE444="",AF444=""),"BIT",IF(AND(AE444="ANEXO I",AD444="",AF444=""),"ANEXO I",IF(AND(AF444="ANEXO II",AD444="",AE444=""),"ANEXO II","Escolher")))))</f>
        <v/>
      </c>
      <c r="AH444" s="45" t="str">
        <f aca="false">IF(AG444&lt;&gt;"Pneus","",IFERROR(VLOOKUP(R444,Dados!$X$2:$Z$5,3,0)*(AI444-Q444),VLOOKUP(D444,Dados!$X$7:$Z$33,3,0)*(AI444-Q444)))</f>
        <v/>
      </c>
      <c r="AI444" s="47" t="str">
        <f aca="false">IF(B444="","",P444+Q444+O444+M444+L444-N444)</f>
        <v/>
      </c>
      <c r="AJ444" s="48" t="str">
        <f aca="false">IFERROR(IF(AND(AC444="SIM",AG444="-",Y444="REVENDA"),(AB444/1+1)*AI444,IF(AND(AC444="SIM",AG444="Pneus",Y444="REVENDA"),(AB444/1+1)*(AI444-AH444),"")),"")</f>
        <v/>
      </c>
      <c r="AK444" s="48" t="str">
        <f aca="false">IF(AJ444="","",AJ444*17%)</f>
        <v/>
      </c>
      <c r="AL444" s="48" t="str">
        <f aca="false">IFERROR(IF(AC444="NÃO","",IF(AK444="","",IF(E444="Simples Nacional",BF444,IF(T444=0.12,U444*0.5833337002,IF(T444=0,AI444*0.07,U444))))),"")</f>
        <v/>
      </c>
      <c r="AM444" s="47" t="str">
        <f aca="false">IFERROR(IF(AC444="NÃO","",IF(OR(AG444="-",AG444="Pneus"),AK444-AL444,"")),"")</f>
        <v/>
      </c>
      <c r="AN444" s="48" t="str">
        <f aca="false">IF(AND(Y444="REVENDA",AC444="SIM",AG444="BIT"),((AB444/1+1)*AI444)*0.4117,"")</f>
        <v/>
      </c>
      <c r="AO444" s="48" t="str">
        <f aca="false">IF(AN444="","",AN444*17%)</f>
        <v/>
      </c>
      <c r="AP444" s="49" t="str">
        <f aca="false">IF(AN444="","",IF(T444=0.12,(U444*0.4117)*0.4117,IF(T444=0,(AI444*0.07)*0.4117,U444*0.4117)))</f>
        <v/>
      </c>
      <c r="AQ444" s="47" t="str">
        <f aca="false">IF(AN444="","",AO444-AP444)</f>
        <v/>
      </c>
      <c r="AR444" s="50" t="str">
        <f aca="false">IFERROR(IF(AND(AC444="SIM",Y444="REVENDA",LEFT(AG444,5)="ANEXO")*OR(AE444="ANEXO I",AF444="ANEXO II"),VLOOKUP(H444,Dados!G:I,2,0),""),"INSERIR MVA")</f>
        <v/>
      </c>
      <c r="AS444" s="48" t="str">
        <f aca="false">IF(LEFT(AG444,5)="ANEXO",VLOOKUP(AG444,Dados!$X$111:$Z$112,2,0)*(AI444-Q444),"")</f>
        <v/>
      </c>
      <c r="AT444" s="48" t="str">
        <f aca="false">IFERROR(IF(AR444="","",(AI444*AR444)+AI444),"INSERIR MVA")</f>
        <v/>
      </c>
      <c r="AU444" s="48" t="str">
        <f aca="false">IF(AT444="","",IF(AY444=0.04,U444,AS444*AY444))</f>
        <v/>
      </c>
      <c r="AV444" s="47" t="str">
        <f aca="false">IFERROR(IF(AU444="","",(VLOOKUP(AG444,Dados!$X$111:$Z$112,3,0)*AT444*0.17)),"INSERIR MVA")</f>
        <v/>
      </c>
      <c r="AW444" s="47" t="str">
        <f aca="false">IFERROR(IF(AR444="","",AV444-AU444),"")</f>
        <v/>
      </c>
      <c r="AX444" s="51" t="str">
        <f aca="false">IFERROR(IF(AC444="NÃO","",IF(AM444&lt;&gt;"",AM444-W444,IF(AQ444&lt;&gt;"",AQ444-W444,IF(AW444&lt;&gt;"",AW444-W444,"")))),"")</f>
        <v/>
      </c>
      <c r="AY444" s="46" t="str">
        <f aca="false">IFERROR(IF(ISNA(VLOOKUP(R444,Dados!$X$2:$Y$5,2,0)),VLOOKUP(D444,Dados!$X$7:$Y$33,2,0),VLOOKUP(R444,Dados!$X$2:$Y$5,2,0)),"")</f>
        <v/>
      </c>
      <c r="AZ444" s="52" t="str">
        <f aca="false">IF(C444="","",IF(AND(Y444="CONSUMO",AC444="NÃO")*OR(AG444="-",AG444="BIT"),IF(E444&lt;&gt;"",(AI444-(P444+L444-N444+Q444)*AY444)/0.83),""))</f>
        <v/>
      </c>
      <c r="BA444" s="51" t="str">
        <f aca="false">IF(AZ444="","",AZ444*0.17-((P444+L444-N444+Q444)*AY444))</f>
        <v/>
      </c>
      <c r="BB444" s="51" t="str">
        <f aca="false">IF(AND(Y444="CONSUMO",AG444="ANEXO I",AY444&gt;4%),(AI444-(P444+L444-N444+Q444)*0.0514)/0.83*(0.5177)*(0.17)-AI444*0.0514,IF(AND(Y444="CONSUMO",AG444="ANEXO II",AY444&gt;4%),(AI444-(P444+L444-N444+Q444)*0.041)/0.83*(0.3295)*(0.17)-AI444*0.041,IF(AND(Y444="CONSUMO",AG444="ANEXO I",AY444=4%),(AI444-(P444+L444-N444+Q444)*0.04)/0.83*(0.5177)*(0.17)-AI444*0.04,IF(AND(Y444="CONSUMO",AG444="ANEXO II",AY444=4%),(AI444-(P444+L444-N444+Q444)*0.04)/0.83*(0.3295)*(0.17)-AI444*0.04,""))))</f>
        <v/>
      </c>
      <c r="BC444" s="51" t="str">
        <f aca="false">IF(C444="","",IF(AND(Y444="CONSUMO",AC444="SIM")*OR(AG444="-",AG444="BIT"),IF(E444&lt;&gt;"",(AI444-(P444+L444-N444+Q444)*AY444)/0.83),""))</f>
        <v/>
      </c>
      <c r="BD444" s="51" t="str">
        <f aca="false">IF(BC444="","",BC444*0.17)</f>
        <v/>
      </c>
      <c r="BE444" s="51" t="str">
        <f aca="false">IF(I444=6908,0,IF(BC444="","",BD444-((P444+L444-N444+Q444)*AY444)))</f>
        <v/>
      </c>
      <c r="BF444" s="53" t="str">
        <f aca="false">IF(B444="","",IF(OR(B444="",E444="Regime Normal"),0,(AI444-Q444)*VLOOKUP(R444,Dados!$X$98:$Y$108,2,0)))</f>
        <v/>
      </c>
      <c r="BG444" s="54" t="str">
        <f aca="false">IFERROR(VLOOKUP(I444,Dados!$AC$27:$AD$43,2,0),IF(B444="","",IF(D444&lt;&gt;"MT",IF(AND(AC444="SIM",Y444="Revenda"),"2403",IF(AND(AC444="SIM",Y444="Consumo"),"2407",IF(AND(AC444="NÃO",Y444="Revenda"),"2102",IF(AND(AC444="NÃO",Y444="Consumo"),"2556",)))),REPLACE(I444,1,1,1))))</f>
        <v/>
      </c>
    </row>
    <row r="445" customFormat="false" ht="12.8" hidden="false" customHeight="true" outlineLevel="0" collapsed="false">
      <c r="Y445" s="45"/>
      <c r="Z445" s="46" t="str">
        <f aca="false">IF(B445="","",(IFERROR(VLOOKUP(H445,Dados!A$3:B$15000,2,0),"Não Encontrado")))</f>
        <v/>
      </c>
      <c r="AA445" s="46" t="str">
        <f aca="false">IF(B445="","",(IFERROR(VLOOKUP(G445,Dados!C$3:E$15000,3,0),"Não Encontrado")))</f>
        <v/>
      </c>
      <c r="AB445" s="46" t="str">
        <f aca="false">IFERROR(IF(Z445&lt;&gt;"Não Encontrado",Z445,IF(AA445&lt;&gt;"Não Encontrado",AA445,"")),"")</f>
        <v/>
      </c>
      <c r="AC445" s="45" t="str">
        <f aca="false">IF(B445="","",IF(AB445="","NÃO","SIM"))</f>
        <v/>
      </c>
      <c r="AD445" s="45" t="str">
        <f aca="false">IFERROR(VLOOKUP(G445,Dados!$P$3:$R$500,3,0),"")</f>
        <v/>
      </c>
      <c r="AE445" s="45" t="str">
        <f aca="false">IFERROR(VLOOKUP(G445,Dados!$K$3:$L$500,2,0),"")</f>
        <v/>
      </c>
      <c r="AF445" s="45" t="str">
        <f aca="false">IFERROR(VLOOKUP(G445,Dados!$M$3:$N$500,2,0),"")</f>
        <v/>
      </c>
      <c r="AG445" s="45" t="str">
        <f aca="false">IF(F445="","",IF(AND(AD445="",AE445="",AF445=""),"-",IF(AND(AD445="BIT",AE445="",AF445=""),"BIT",IF(AND(AE445="ANEXO I",AD445="",AF445=""),"ANEXO I",IF(AND(AF445="ANEXO II",AD445="",AE445=""),"ANEXO II","Escolher")))))</f>
        <v/>
      </c>
      <c r="AH445" s="45" t="str">
        <f aca="false">IF(AG445&lt;&gt;"Pneus","",IFERROR(VLOOKUP(R445,Dados!$X$2:$Z$5,3,0)*(AI445-Q445),VLOOKUP(D445,Dados!$X$7:$Z$33,3,0)*(AI445-Q445)))</f>
        <v/>
      </c>
      <c r="AI445" s="47" t="str">
        <f aca="false">IF(B445="","",P445+Q445+O445+M445+L445-N445)</f>
        <v/>
      </c>
      <c r="AJ445" s="48" t="str">
        <f aca="false">IFERROR(IF(AND(AC445="SIM",AG445="-",Y445="REVENDA"),(AB445/1+1)*AI445,IF(AND(AC445="SIM",AG445="Pneus",Y445="REVENDA"),(AB445/1+1)*(AI445-AH445),"")),"")</f>
        <v/>
      </c>
      <c r="AK445" s="48" t="str">
        <f aca="false">IF(AJ445="","",AJ445*17%)</f>
        <v/>
      </c>
      <c r="AL445" s="48" t="str">
        <f aca="false">IFERROR(IF(AC445="NÃO","",IF(AK445="","",IF(E445="Simples Nacional",BF445,IF(T445=0.12,U445*0.5833337002,IF(T445=0,AI445*0.07,U445))))),"")</f>
        <v/>
      </c>
      <c r="AM445" s="47" t="str">
        <f aca="false">IFERROR(IF(AC445="NÃO","",IF(OR(AG445="-",AG445="Pneus"),AK445-AL445,"")),"")</f>
        <v/>
      </c>
      <c r="AN445" s="48" t="str">
        <f aca="false">IF(AND(Y445="REVENDA",AC445="SIM",AG445="BIT"),((AB445/1+1)*AI445)*0.4117,"")</f>
        <v/>
      </c>
      <c r="AO445" s="48" t="str">
        <f aca="false">IF(AN445="","",AN445*17%)</f>
        <v/>
      </c>
      <c r="AP445" s="49" t="str">
        <f aca="false">IF(AN445="","",IF(T445=0.12,(U445*0.4117)*0.4117,IF(T445=0,(AI445*0.07)*0.4117,U445*0.4117)))</f>
        <v/>
      </c>
      <c r="AQ445" s="47" t="str">
        <f aca="false">IF(AN445="","",AO445-AP445)</f>
        <v/>
      </c>
      <c r="AR445" s="50" t="str">
        <f aca="false">IFERROR(IF(AND(AC445="SIM",Y445="REVENDA",LEFT(AG445,5)="ANEXO")*OR(AE445="ANEXO I",AF445="ANEXO II"),VLOOKUP(H445,Dados!G:I,2,0),""),"INSERIR MVA")</f>
        <v/>
      </c>
      <c r="AS445" s="48" t="str">
        <f aca="false">IF(LEFT(AG445,5)="ANEXO",VLOOKUP(AG445,Dados!$X$111:$Z$112,2,0)*(AI445-Q445),"")</f>
        <v/>
      </c>
      <c r="AT445" s="48" t="str">
        <f aca="false">IFERROR(IF(AR445="","",(AI445*AR445)+AI445),"INSERIR MVA")</f>
        <v/>
      </c>
      <c r="AU445" s="48" t="str">
        <f aca="false">IF(AT445="","",IF(AY445=0.04,U445,AS445*AY445))</f>
        <v/>
      </c>
      <c r="AV445" s="47" t="str">
        <f aca="false">IFERROR(IF(AU445="","",(VLOOKUP(AG445,Dados!$X$111:$Z$112,3,0)*AT445*0.17)),"INSERIR MVA")</f>
        <v/>
      </c>
      <c r="AW445" s="47" t="str">
        <f aca="false">IFERROR(IF(AR445="","",AV445-AU445),"")</f>
        <v/>
      </c>
      <c r="AX445" s="51" t="str">
        <f aca="false">IFERROR(IF(AC445="NÃO","",IF(AM445&lt;&gt;"",AM445-W445,IF(AQ445&lt;&gt;"",AQ445-W445,IF(AW445&lt;&gt;"",AW445-W445,"")))),"")</f>
        <v/>
      </c>
      <c r="AY445" s="46" t="str">
        <f aca="false">IFERROR(IF(ISNA(VLOOKUP(R445,Dados!$X$2:$Y$5,2,0)),VLOOKUP(D445,Dados!$X$7:$Y$33,2,0),VLOOKUP(R445,Dados!$X$2:$Y$5,2,0)),"")</f>
        <v/>
      </c>
      <c r="AZ445" s="52" t="str">
        <f aca="false">IF(C445="","",IF(AND(Y445="CONSUMO",AC445="NÃO")*OR(AG445="-",AG445="BIT"),IF(E445&lt;&gt;"",(AI445-(P445+L445-N445+Q445)*AY445)/0.83),""))</f>
        <v/>
      </c>
      <c r="BA445" s="51" t="str">
        <f aca="false">IF(AZ445="","",AZ445*0.17-((P445+L445-N445+Q445)*AY445))</f>
        <v/>
      </c>
      <c r="BB445" s="51" t="str">
        <f aca="false">IF(AND(Y445="CONSUMO",AG445="ANEXO I",AY445&gt;4%),(AI445-(P445+L445-N445+Q445)*0.0514)/0.83*(0.5177)*(0.17)-AI445*0.0514,IF(AND(Y445="CONSUMO",AG445="ANEXO II",AY445&gt;4%),(AI445-(P445+L445-N445+Q445)*0.041)/0.83*(0.3295)*(0.17)-AI445*0.041,IF(AND(Y445="CONSUMO",AG445="ANEXO I",AY445=4%),(AI445-(P445+L445-N445+Q445)*0.04)/0.83*(0.5177)*(0.17)-AI445*0.04,IF(AND(Y445="CONSUMO",AG445="ANEXO II",AY445=4%),(AI445-(P445+L445-N445+Q445)*0.04)/0.83*(0.3295)*(0.17)-AI445*0.04,""))))</f>
        <v/>
      </c>
      <c r="BC445" s="51" t="str">
        <f aca="false">IF(C445="","",IF(AND(Y445="CONSUMO",AC445="SIM")*OR(AG445="-",AG445="BIT"),IF(E445&lt;&gt;"",(AI445-(P445+L445-N445+Q445)*AY445)/0.83),""))</f>
        <v/>
      </c>
      <c r="BD445" s="51" t="str">
        <f aca="false">IF(BC445="","",BC445*0.17)</f>
        <v/>
      </c>
      <c r="BE445" s="51" t="str">
        <f aca="false">IF(I445=6908,0,IF(BC445="","",BD445-((P445+L445-N445+Q445)*AY445)))</f>
        <v/>
      </c>
      <c r="BF445" s="53" t="str">
        <f aca="false">IF(B445="","",IF(OR(B445="",E445="Regime Normal"),0,(AI445-Q445)*VLOOKUP(R445,Dados!$X$98:$Y$108,2,0)))</f>
        <v/>
      </c>
      <c r="BG445" s="54" t="str">
        <f aca="false">IFERROR(VLOOKUP(I445,Dados!$AC$27:$AD$43,2,0),IF(B445="","",IF(D445&lt;&gt;"MT",IF(AND(AC445="SIM",Y445="Revenda"),"2403",IF(AND(AC445="SIM",Y445="Consumo"),"2407",IF(AND(AC445="NÃO",Y445="Revenda"),"2102",IF(AND(AC445="NÃO",Y445="Consumo"),"2556",)))),REPLACE(I445,1,1,1))))</f>
        <v/>
      </c>
    </row>
    <row r="446" customFormat="false" ht="12.8" hidden="false" customHeight="true" outlineLevel="0" collapsed="false">
      <c r="Y446" s="45"/>
      <c r="Z446" s="46" t="str">
        <f aca="false">IF(B446="","",(IFERROR(VLOOKUP(H446,Dados!A$3:B$15000,2,0),"Não Encontrado")))</f>
        <v/>
      </c>
      <c r="AA446" s="46" t="str">
        <f aca="false">IF(B446="","",(IFERROR(VLOOKUP(G446,Dados!C$3:E$15000,3,0),"Não Encontrado")))</f>
        <v/>
      </c>
      <c r="AB446" s="46" t="str">
        <f aca="false">IFERROR(IF(Z446&lt;&gt;"Não Encontrado",Z446,IF(AA446&lt;&gt;"Não Encontrado",AA446,"")),"")</f>
        <v/>
      </c>
      <c r="AC446" s="45" t="str">
        <f aca="false">IF(B446="","",IF(AB446="","NÃO","SIM"))</f>
        <v/>
      </c>
      <c r="AD446" s="45" t="str">
        <f aca="false">IFERROR(VLOOKUP(G446,Dados!$P$3:$R$500,3,0),"")</f>
        <v/>
      </c>
      <c r="AE446" s="45" t="str">
        <f aca="false">IFERROR(VLOOKUP(G446,Dados!$K$3:$L$500,2,0),"")</f>
        <v/>
      </c>
      <c r="AF446" s="45" t="str">
        <f aca="false">IFERROR(VLOOKUP(G446,Dados!$M$3:$N$500,2,0),"")</f>
        <v/>
      </c>
      <c r="AG446" s="45" t="str">
        <f aca="false">IF(F446="","",IF(AND(AD446="",AE446="",AF446=""),"-",IF(AND(AD446="BIT",AE446="",AF446=""),"BIT",IF(AND(AE446="ANEXO I",AD446="",AF446=""),"ANEXO I",IF(AND(AF446="ANEXO II",AD446="",AE446=""),"ANEXO II","Escolher")))))</f>
        <v/>
      </c>
      <c r="AH446" s="45" t="str">
        <f aca="false">IF(AG446&lt;&gt;"Pneus","",IFERROR(VLOOKUP(R446,Dados!$X$2:$Z$5,3,0)*(AI446-Q446),VLOOKUP(D446,Dados!$X$7:$Z$33,3,0)*(AI446-Q446)))</f>
        <v/>
      </c>
      <c r="AI446" s="47" t="str">
        <f aca="false">IF(B446="","",P446+Q446+O446+M446+L446-N446)</f>
        <v/>
      </c>
      <c r="AJ446" s="48" t="str">
        <f aca="false">IFERROR(IF(AND(AC446="SIM",AG446="-",Y446="REVENDA"),(AB446/1+1)*AI446,IF(AND(AC446="SIM",AG446="Pneus",Y446="REVENDA"),(AB446/1+1)*(AI446-AH446),"")),"")</f>
        <v/>
      </c>
      <c r="AK446" s="48" t="str">
        <f aca="false">IF(AJ446="","",AJ446*17%)</f>
        <v/>
      </c>
      <c r="AL446" s="48" t="str">
        <f aca="false">IFERROR(IF(AC446="NÃO","",IF(AK446="","",IF(E446="Simples Nacional",BF446,IF(T446=0.12,U446*0.5833337002,IF(T446=0,AI446*0.07,U446))))),"")</f>
        <v/>
      </c>
      <c r="AM446" s="47" t="str">
        <f aca="false">IFERROR(IF(AC446="NÃO","",IF(OR(AG446="-",AG446="Pneus"),AK446-AL446,"")),"")</f>
        <v/>
      </c>
      <c r="AN446" s="48" t="str">
        <f aca="false">IF(AND(Y446="REVENDA",AC446="SIM",AG446="BIT"),((AB446/1+1)*AI446)*0.4117,"")</f>
        <v/>
      </c>
      <c r="AO446" s="48" t="str">
        <f aca="false">IF(AN446="","",AN446*17%)</f>
        <v/>
      </c>
      <c r="AP446" s="49" t="str">
        <f aca="false">IF(AN446="","",IF(T446=0.12,(U446*0.4117)*0.4117,IF(T446=0,(AI446*0.07)*0.4117,U446*0.4117)))</f>
        <v/>
      </c>
      <c r="AQ446" s="47" t="str">
        <f aca="false">IF(AN446="","",AO446-AP446)</f>
        <v/>
      </c>
      <c r="AR446" s="50" t="str">
        <f aca="false">IFERROR(IF(AND(AC446="SIM",Y446="REVENDA",LEFT(AG446,5)="ANEXO")*OR(AE446="ANEXO I",AF446="ANEXO II"),VLOOKUP(H446,Dados!G:I,2,0),""),"INSERIR MVA")</f>
        <v/>
      </c>
      <c r="AS446" s="48" t="str">
        <f aca="false">IF(LEFT(AG446,5)="ANEXO",VLOOKUP(AG446,Dados!$X$111:$Z$112,2,0)*(AI446-Q446),"")</f>
        <v/>
      </c>
      <c r="AT446" s="48" t="str">
        <f aca="false">IFERROR(IF(AR446="","",(AI446*AR446)+AI446),"INSERIR MVA")</f>
        <v/>
      </c>
      <c r="AU446" s="48" t="str">
        <f aca="false">IF(AT446="","",IF(AY446=0.04,U446,AS446*AY446))</f>
        <v/>
      </c>
      <c r="AV446" s="47" t="str">
        <f aca="false">IFERROR(IF(AU446="","",(VLOOKUP(AG446,Dados!$X$111:$Z$112,3,0)*AT446*0.17)),"INSERIR MVA")</f>
        <v/>
      </c>
      <c r="AW446" s="47" t="str">
        <f aca="false">IFERROR(IF(AR446="","",AV446-AU446),"")</f>
        <v/>
      </c>
      <c r="AX446" s="51" t="str">
        <f aca="false">IFERROR(IF(AC446="NÃO","",IF(AM446&lt;&gt;"",AM446-W446,IF(AQ446&lt;&gt;"",AQ446-W446,IF(AW446&lt;&gt;"",AW446-W446,"")))),"")</f>
        <v/>
      </c>
      <c r="AY446" s="46" t="str">
        <f aca="false">IFERROR(IF(ISNA(VLOOKUP(R446,Dados!$X$2:$Y$5,2,0)),VLOOKUP(D446,Dados!$X$7:$Y$33,2,0),VLOOKUP(R446,Dados!$X$2:$Y$5,2,0)),"")</f>
        <v/>
      </c>
      <c r="AZ446" s="52" t="str">
        <f aca="false">IF(C446="","",IF(AND(Y446="CONSUMO",AC446="NÃO")*OR(AG446="-",AG446="BIT"),IF(E446&lt;&gt;"",(AI446-(P446+L446-N446+Q446)*AY446)/0.83),""))</f>
        <v/>
      </c>
      <c r="BA446" s="51" t="str">
        <f aca="false">IF(AZ446="","",AZ446*0.17-((P446+L446-N446+Q446)*AY446))</f>
        <v/>
      </c>
      <c r="BB446" s="51" t="str">
        <f aca="false">IF(AND(Y446="CONSUMO",AG446="ANEXO I",AY446&gt;4%),(AI446-(P446+L446-N446+Q446)*0.0514)/0.83*(0.5177)*(0.17)-AI446*0.0514,IF(AND(Y446="CONSUMO",AG446="ANEXO II",AY446&gt;4%),(AI446-(P446+L446-N446+Q446)*0.041)/0.83*(0.3295)*(0.17)-AI446*0.041,IF(AND(Y446="CONSUMO",AG446="ANEXO I",AY446=4%),(AI446-(P446+L446-N446+Q446)*0.04)/0.83*(0.5177)*(0.17)-AI446*0.04,IF(AND(Y446="CONSUMO",AG446="ANEXO II",AY446=4%),(AI446-(P446+L446-N446+Q446)*0.04)/0.83*(0.3295)*(0.17)-AI446*0.04,""))))</f>
        <v/>
      </c>
      <c r="BC446" s="51" t="str">
        <f aca="false">IF(C446="","",IF(AND(Y446="CONSUMO",AC446="SIM")*OR(AG446="-",AG446="BIT"),IF(E446&lt;&gt;"",(AI446-(P446+L446-N446+Q446)*AY446)/0.83),""))</f>
        <v/>
      </c>
      <c r="BD446" s="51" t="str">
        <f aca="false">IF(BC446="","",BC446*0.17)</f>
        <v/>
      </c>
      <c r="BE446" s="51" t="str">
        <f aca="false">IF(I446=6908,0,IF(BC446="","",BD446-((P446+L446-N446+Q446)*AY446)))</f>
        <v/>
      </c>
      <c r="BF446" s="53" t="str">
        <f aca="false">IF(B446="","",IF(OR(B446="",E446="Regime Normal"),0,(AI446-Q446)*VLOOKUP(R446,Dados!$X$98:$Y$108,2,0)))</f>
        <v/>
      </c>
      <c r="BG446" s="54" t="str">
        <f aca="false">IFERROR(VLOOKUP(I446,Dados!$AC$27:$AD$43,2,0),IF(B446="","",IF(D446&lt;&gt;"MT",IF(AND(AC446="SIM",Y446="Revenda"),"2403",IF(AND(AC446="SIM",Y446="Consumo"),"2407",IF(AND(AC446="NÃO",Y446="Revenda"),"2102",IF(AND(AC446="NÃO",Y446="Consumo"),"2556",)))),REPLACE(I446,1,1,1))))</f>
        <v/>
      </c>
    </row>
    <row r="447" customFormat="false" ht="12.8" hidden="false" customHeight="true" outlineLevel="0" collapsed="false">
      <c r="Y447" s="45"/>
      <c r="Z447" s="46" t="str">
        <f aca="false">IF(B447="","",(IFERROR(VLOOKUP(H447,Dados!A$3:B$15000,2,0),"Não Encontrado")))</f>
        <v/>
      </c>
      <c r="AA447" s="46" t="str">
        <f aca="false">IF(B447="","",(IFERROR(VLOOKUP(G447,Dados!C$3:E$15000,3,0),"Não Encontrado")))</f>
        <v/>
      </c>
      <c r="AB447" s="46" t="str">
        <f aca="false">IFERROR(IF(Z447&lt;&gt;"Não Encontrado",Z447,IF(AA447&lt;&gt;"Não Encontrado",AA447,"")),"")</f>
        <v/>
      </c>
      <c r="AC447" s="45" t="str">
        <f aca="false">IF(B447="","",IF(AB447="","NÃO","SIM"))</f>
        <v/>
      </c>
      <c r="AD447" s="45" t="str">
        <f aca="false">IFERROR(VLOOKUP(G447,Dados!$P$3:$R$500,3,0),"")</f>
        <v/>
      </c>
      <c r="AE447" s="45" t="str">
        <f aca="false">IFERROR(VLOOKUP(G447,Dados!$K$3:$L$500,2,0),"")</f>
        <v/>
      </c>
      <c r="AF447" s="45" t="str">
        <f aca="false">IFERROR(VLOOKUP(G447,Dados!$M$3:$N$500,2,0),"")</f>
        <v/>
      </c>
      <c r="AG447" s="45" t="str">
        <f aca="false">IF(F447="","",IF(AND(AD447="",AE447="",AF447=""),"-",IF(AND(AD447="BIT",AE447="",AF447=""),"BIT",IF(AND(AE447="ANEXO I",AD447="",AF447=""),"ANEXO I",IF(AND(AF447="ANEXO II",AD447="",AE447=""),"ANEXO II","Escolher")))))</f>
        <v/>
      </c>
      <c r="AH447" s="45" t="str">
        <f aca="false">IF(AG447&lt;&gt;"Pneus","",IFERROR(VLOOKUP(R447,Dados!$X$2:$Z$5,3,0)*(AI447-Q447),VLOOKUP(D447,Dados!$X$7:$Z$33,3,0)*(AI447-Q447)))</f>
        <v/>
      </c>
      <c r="AI447" s="47" t="str">
        <f aca="false">IF(B447="","",P447+Q447+O447+M447+L447-N447)</f>
        <v/>
      </c>
      <c r="AJ447" s="48" t="str">
        <f aca="false">IFERROR(IF(AND(AC447="SIM",AG447="-",Y447="REVENDA"),(AB447/1+1)*AI447,IF(AND(AC447="SIM",AG447="Pneus",Y447="REVENDA"),(AB447/1+1)*(AI447-AH447),"")),"")</f>
        <v/>
      </c>
      <c r="AK447" s="48" t="str">
        <f aca="false">IF(AJ447="","",AJ447*17%)</f>
        <v/>
      </c>
      <c r="AL447" s="48" t="str">
        <f aca="false">IFERROR(IF(AC447="NÃO","",IF(AK447="","",IF(E447="Simples Nacional",BF447,IF(T447=0.12,U447*0.5833337002,IF(T447=0,AI447*0.07,U447))))),"")</f>
        <v/>
      </c>
      <c r="AM447" s="47" t="str">
        <f aca="false">IFERROR(IF(AC447="NÃO","",IF(OR(AG447="-",AG447="Pneus"),AK447-AL447,"")),"")</f>
        <v/>
      </c>
      <c r="AN447" s="48" t="str">
        <f aca="false">IF(AND(Y447="REVENDA",AC447="SIM",AG447="BIT"),((AB447/1+1)*AI447)*0.4117,"")</f>
        <v/>
      </c>
      <c r="AO447" s="48" t="str">
        <f aca="false">IF(AN447="","",AN447*17%)</f>
        <v/>
      </c>
      <c r="AP447" s="49" t="str">
        <f aca="false">IF(AN447="","",IF(T447=0.12,(U447*0.4117)*0.4117,IF(T447=0,(AI447*0.07)*0.4117,U447*0.4117)))</f>
        <v/>
      </c>
      <c r="AQ447" s="47" t="str">
        <f aca="false">IF(AN447="","",AO447-AP447)</f>
        <v/>
      </c>
      <c r="AR447" s="50" t="str">
        <f aca="false">IFERROR(IF(AND(AC447="SIM",Y447="REVENDA",LEFT(AG447,5)="ANEXO")*OR(AE447="ANEXO I",AF447="ANEXO II"),VLOOKUP(H447,Dados!G:I,2,0),""),"INSERIR MVA")</f>
        <v/>
      </c>
      <c r="AS447" s="48" t="str">
        <f aca="false">IF(LEFT(AG447,5)="ANEXO",VLOOKUP(AG447,Dados!$X$111:$Z$112,2,0)*(AI447-Q447),"")</f>
        <v/>
      </c>
      <c r="AT447" s="48" t="str">
        <f aca="false">IFERROR(IF(AR447="","",(AI447*AR447)+AI447),"INSERIR MVA")</f>
        <v/>
      </c>
      <c r="AU447" s="48" t="str">
        <f aca="false">IF(AT447="","",IF(AY447=0.04,U447,AS447*AY447))</f>
        <v/>
      </c>
      <c r="AV447" s="47" t="str">
        <f aca="false">IFERROR(IF(AU447="","",(VLOOKUP(AG447,Dados!$X$111:$Z$112,3,0)*AT447*0.17)),"INSERIR MVA")</f>
        <v/>
      </c>
      <c r="AW447" s="47" t="str">
        <f aca="false">IFERROR(IF(AR447="","",AV447-AU447),"")</f>
        <v/>
      </c>
      <c r="AX447" s="51" t="str">
        <f aca="false">IFERROR(IF(AC447="NÃO","",IF(AM447&lt;&gt;"",AM447-W447,IF(AQ447&lt;&gt;"",AQ447-W447,IF(AW447&lt;&gt;"",AW447-W447,"")))),"")</f>
        <v/>
      </c>
      <c r="AY447" s="46" t="str">
        <f aca="false">IFERROR(IF(ISNA(VLOOKUP(R447,Dados!$X$2:$Y$5,2,0)),VLOOKUP(D447,Dados!$X$7:$Y$33,2,0),VLOOKUP(R447,Dados!$X$2:$Y$5,2,0)),"")</f>
        <v/>
      </c>
      <c r="AZ447" s="52" t="str">
        <f aca="false">IF(C447="","",IF(AND(Y447="CONSUMO",AC447="NÃO")*OR(AG447="-",AG447="BIT"),IF(E447&lt;&gt;"",(AI447-(P447+L447-N447+Q447)*AY447)/0.83),""))</f>
        <v/>
      </c>
      <c r="BA447" s="51" t="str">
        <f aca="false">IF(AZ447="","",AZ447*0.17-((P447+L447-N447+Q447)*AY447))</f>
        <v/>
      </c>
      <c r="BB447" s="51" t="str">
        <f aca="false">IF(AND(Y447="CONSUMO",AG447="ANEXO I",AY447&gt;4%),(AI447-(P447+L447-N447+Q447)*0.0514)/0.83*(0.5177)*(0.17)-AI447*0.0514,IF(AND(Y447="CONSUMO",AG447="ANEXO II",AY447&gt;4%),(AI447-(P447+L447-N447+Q447)*0.041)/0.83*(0.3295)*(0.17)-AI447*0.041,IF(AND(Y447="CONSUMO",AG447="ANEXO I",AY447=4%),(AI447-(P447+L447-N447+Q447)*0.04)/0.83*(0.5177)*(0.17)-AI447*0.04,IF(AND(Y447="CONSUMO",AG447="ANEXO II",AY447=4%),(AI447-(P447+L447-N447+Q447)*0.04)/0.83*(0.3295)*(0.17)-AI447*0.04,""))))</f>
        <v/>
      </c>
      <c r="BC447" s="51" t="str">
        <f aca="false">IF(C447="","",IF(AND(Y447="CONSUMO",AC447="SIM")*OR(AG447="-",AG447="BIT"),IF(E447&lt;&gt;"",(AI447-(P447+L447-N447+Q447)*AY447)/0.83),""))</f>
        <v/>
      </c>
      <c r="BD447" s="51" t="str">
        <f aca="false">IF(BC447="","",BC447*0.17)</f>
        <v/>
      </c>
      <c r="BE447" s="51" t="str">
        <f aca="false">IF(I447=6908,0,IF(BC447="","",BD447-((P447+L447-N447+Q447)*AY447)))</f>
        <v/>
      </c>
      <c r="BF447" s="53" t="str">
        <f aca="false">IF(B447="","",IF(OR(B447="",E447="Regime Normal"),0,(AI447-Q447)*VLOOKUP(R447,Dados!$X$98:$Y$108,2,0)))</f>
        <v/>
      </c>
      <c r="BG447" s="54" t="str">
        <f aca="false">IFERROR(VLOOKUP(I447,Dados!$AC$27:$AD$43,2,0),IF(B447="","",IF(D447&lt;&gt;"MT",IF(AND(AC447="SIM",Y447="Revenda"),"2403",IF(AND(AC447="SIM",Y447="Consumo"),"2407",IF(AND(AC447="NÃO",Y447="Revenda"),"2102",IF(AND(AC447="NÃO",Y447="Consumo"),"2556",)))),REPLACE(I447,1,1,1))))</f>
        <v/>
      </c>
    </row>
    <row r="448" customFormat="false" ht="12.8" hidden="false" customHeight="true" outlineLevel="0" collapsed="false">
      <c r="Y448" s="45"/>
      <c r="Z448" s="46" t="str">
        <f aca="false">IF(B448="","",(IFERROR(VLOOKUP(H448,Dados!A$3:B$15000,2,0),"Não Encontrado")))</f>
        <v/>
      </c>
      <c r="AA448" s="46" t="str">
        <f aca="false">IF(B448="","",(IFERROR(VLOOKUP(G448,Dados!C$3:E$15000,3,0),"Não Encontrado")))</f>
        <v/>
      </c>
      <c r="AB448" s="46" t="str">
        <f aca="false">IFERROR(IF(Z448&lt;&gt;"Não Encontrado",Z448,IF(AA448&lt;&gt;"Não Encontrado",AA448,"")),"")</f>
        <v/>
      </c>
      <c r="AC448" s="45" t="str">
        <f aca="false">IF(B448="","",IF(AB448="","NÃO","SIM"))</f>
        <v/>
      </c>
      <c r="AD448" s="45" t="str">
        <f aca="false">IFERROR(VLOOKUP(G448,Dados!$P$3:$R$500,3,0),"")</f>
        <v/>
      </c>
      <c r="AE448" s="45" t="str">
        <f aca="false">IFERROR(VLOOKUP(G448,Dados!$K$3:$L$500,2,0),"")</f>
        <v/>
      </c>
      <c r="AF448" s="45" t="str">
        <f aca="false">IFERROR(VLOOKUP(G448,Dados!$M$3:$N$500,2,0),"")</f>
        <v/>
      </c>
      <c r="AG448" s="45" t="str">
        <f aca="false">IF(F448="","",IF(AND(AD448="",AE448="",AF448=""),"-",IF(AND(AD448="BIT",AE448="",AF448=""),"BIT",IF(AND(AE448="ANEXO I",AD448="",AF448=""),"ANEXO I",IF(AND(AF448="ANEXO II",AD448="",AE448=""),"ANEXO II","Escolher")))))</f>
        <v/>
      </c>
      <c r="AH448" s="45" t="str">
        <f aca="false">IF(AG448&lt;&gt;"Pneus","",IFERROR(VLOOKUP(R448,Dados!$X$2:$Z$5,3,0)*(AI448-Q448),VLOOKUP(D448,Dados!$X$7:$Z$33,3,0)*(AI448-Q448)))</f>
        <v/>
      </c>
      <c r="AI448" s="47" t="str">
        <f aca="false">IF(B448="","",P448+Q448+O448+M448+L448-N448)</f>
        <v/>
      </c>
      <c r="AJ448" s="48" t="str">
        <f aca="false">IFERROR(IF(AND(AC448="SIM",AG448="-",Y448="REVENDA"),(AB448/1+1)*AI448,IF(AND(AC448="SIM",AG448="Pneus",Y448="REVENDA"),(AB448/1+1)*(AI448-AH448),"")),"")</f>
        <v/>
      </c>
      <c r="AK448" s="48" t="str">
        <f aca="false">IF(AJ448="","",AJ448*17%)</f>
        <v/>
      </c>
      <c r="AL448" s="48" t="str">
        <f aca="false">IFERROR(IF(AC448="NÃO","",IF(AK448="","",IF(E448="Simples Nacional",BF448,IF(T448=0.12,U448*0.5833337002,IF(T448=0,AI448*0.07,U448))))),"")</f>
        <v/>
      </c>
      <c r="AM448" s="47" t="str">
        <f aca="false">IFERROR(IF(AC448="NÃO","",IF(OR(AG448="-",AG448="Pneus"),AK448-AL448,"")),"")</f>
        <v/>
      </c>
      <c r="AN448" s="48" t="str">
        <f aca="false">IF(AND(Y448="REVENDA",AC448="SIM",AG448="BIT"),((AB448/1+1)*AI448)*0.4117,"")</f>
        <v/>
      </c>
      <c r="AO448" s="48" t="str">
        <f aca="false">IF(AN448="","",AN448*17%)</f>
        <v/>
      </c>
      <c r="AP448" s="49" t="str">
        <f aca="false">IF(AN448="","",IF(T448=0.12,(U448*0.4117)*0.4117,IF(T448=0,(AI448*0.07)*0.4117,U448*0.4117)))</f>
        <v/>
      </c>
      <c r="AQ448" s="47" t="str">
        <f aca="false">IF(AN448="","",AO448-AP448)</f>
        <v/>
      </c>
      <c r="AR448" s="50" t="str">
        <f aca="false">IFERROR(IF(AND(AC448="SIM",Y448="REVENDA",LEFT(AG448,5)="ANEXO")*OR(AE448="ANEXO I",AF448="ANEXO II"),VLOOKUP(H448,Dados!G:I,2,0),""),"INSERIR MVA")</f>
        <v/>
      </c>
      <c r="AS448" s="48" t="str">
        <f aca="false">IF(LEFT(AG448,5)="ANEXO",VLOOKUP(AG448,Dados!$X$111:$Z$112,2,0)*(AI448-Q448),"")</f>
        <v/>
      </c>
      <c r="AT448" s="48" t="str">
        <f aca="false">IFERROR(IF(AR448="","",(AI448*AR448)+AI448),"INSERIR MVA")</f>
        <v/>
      </c>
      <c r="AU448" s="48" t="str">
        <f aca="false">IF(AT448="","",IF(AY448=0.04,U448,AS448*AY448))</f>
        <v/>
      </c>
      <c r="AV448" s="47" t="str">
        <f aca="false">IFERROR(IF(AU448="","",(VLOOKUP(AG448,Dados!$X$111:$Z$112,3,0)*AT448*0.17)),"INSERIR MVA")</f>
        <v/>
      </c>
      <c r="AW448" s="47" t="str">
        <f aca="false">IFERROR(IF(AR448="","",AV448-AU448),"")</f>
        <v/>
      </c>
      <c r="AX448" s="51" t="str">
        <f aca="false">IFERROR(IF(AC448="NÃO","",IF(AM448&lt;&gt;"",AM448-W448,IF(AQ448&lt;&gt;"",AQ448-W448,IF(AW448&lt;&gt;"",AW448-W448,"")))),"")</f>
        <v/>
      </c>
      <c r="AY448" s="46" t="str">
        <f aca="false">IFERROR(IF(ISNA(VLOOKUP(R448,Dados!$X$2:$Y$5,2,0)),VLOOKUP(D448,Dados!$X$7:$Y$33,2,0),VLOOKUP(R448,Dados!$X$2:$Y$5,2,0)),"")</f>
        <v/>
      </c>
      <c r="AZ448" s="52" t="str">
        <f aca="false">IF(C448="","",IF(AND(Y448="CONSUMO",AC448="NÃO")*OR(AG448="-",AG448="BIT"),IF(E448&lt;&gt;"",(AI448-(P448+L448-N448+Q448)*AY448)/0.83),""))</f>
        <v/>
      </c>
      <c r="BA448" s="51" t="str">
        <f aca="false">IF(AZ448="","",AZ448*0.17-((P448+L448-N448+Q448)*AY448))</f>
        <v/>
      </c>
      <c r="BB448" s="51" t="str">
        <f aca="false">IF(AND(Y448="CONSUMO",AG448="ANEXO I",AY448&gt;4%),(AI448-(P448+L448-N448+Q448)*0.0514)/0.83*(0.5177)*(0.17)-AI448*0.0514,IF(AND(Y448="CONSUMO",AG448="ANEXO II",AY448&gt;4%),(AI448-(P448+L448-N448+Q448)*0.041)/0.83*(0.3295)*(0.17)-AI448*0.041,IF(AND(Y448="CONSUMO",AG448="ANEXO I",AY448=4%),(AI448-(P448+L448-N448+Q448)*0.04)/0.83*(0.5177)*(0.17)-AI448*0.04,IF(AND(Y448="CONSUMO",AG448="ANEXO II",AY448=4%),(AI448-(P448+L448-N448+Q448)*0.04)/0.83*(0.3295)*(0.17)-AI448*0.04,""))))</f>
        <v/>
      </c>
      <c r="BC448" s="51" t="str">
        <f aca="false">IF(C448="","",IF(AND(Y448="CONSUMO",AC448="SIM")*OR(AG448="-",AG448="BIT"),IF(E448&lt;&gt;"",(AI448-(P448+L448-N448+Q448)*AY448)/0.83),""))</f>
        <v/>
      </c>
      <c r="BD448" s="51" t="str">
        <f aca="false">IF(BC448="","",BC448*0.17)</f>
        <v/>
      </c>
      <c r="BE448" s="51" t="str">
        <f aca="false">IF(I448=6908,0,IF(BC448="","",BD448-((P448+L448-N448+Q448)*AY448)))</f>
        <v/>
      </c>
      <c r="BF448" s="53" t="str">
        <f aca="false">IF(B448="","",IF(OR(B448="",E448="Regime Normal"),0,(AI448-Q448)*VLOOKUP(R448,Dados!$X$98:$Y$108,2,0)))</f>
        <v/>
      </c>
      <c r="BG448" s="54" t="str">
        <f aca="false">IFERROR(VLOOKUP(I448,Dados!$AC$27:$AD$43,2,0),IF(B448="","",IF(D448&lt;&gt;"MT",IF(AND(AC448="SIM",Y448="Revenda"),"2403",IF(AND(AC448="SIM",Y448="Consumo"),"2407",IF(AND(AC448="NÃO",Y448="Revenda"),"2102",IF(AND(AC448="NÃO",Y448="Consumo"),"2556",)))),REPLACE(I448,1,1,1))))</f>
        <v/>
      </c>
    </row>
    <row r="449" customFormat="false" ht="12.8" hidden="false" customHeight="true" outlineLevel="0" collapsed="false">
      <c r="Y449" s="45"/>
      <c r="Z449" s="46" t="str">
        <f aca="false">IF(B449="","",(IFERROR(VLOOKUP(H449,Dados!A$3:B$15000,2,0),"Não Encontrado")))</f>
        <v/>
      </c>
      <c r="AA449" s="46" t="str">
        <f aca="false">IF(B449="","",(IFERROR(VLOOKUP(G449,Dados!C$3:E$15000,3,0),"Não Encontrado")))</f>
        <v/>
      </c>
      <c r="AB449" s="46" t="str">
        <f aca="false">IFERROR(IF(Z449&lt;&gt;"Não Encontrado",Z449,IF(AA449&lt;&gt;"Não Encontrado",AA449,"")),"")</f>
        <v/>
      </c>
      <c r="AC449" s="45" t="str">
        <f aca="false">IF(B449="","",IF(AB449="","NÃO","SIM"))</f>
        <v/>
      </c>
      <c r="AD449" s="45" t="str">
        <f aca="false">IFERROR(VLOOKUP(G449,Dados!$P$3:$R$500,3,0),"")</f>
        <v/>
      </c>
      <c r="AE449" s="45" t="str">
        <f aca="false">IFERROR(VLOOKUP(G449,Dados!$K$3:$L$500,2,0),"")</f>
        <v/>
      </c>
      <c r="AF449" s="45" t="str">
        <f aca="false">IFERROR(VLOOKUP(G449,Dados!$M$3:$N$500,2,0),"")</f>
        <v/>
      </c>
      <c r="AG449" s="45" t="str">
        <f aca="false">IF(F449="","",IF(AND(AD449="",AE449="",AF449=""),"-",IF(AND(AD449="BIT",AE449="",AF449=""),"BIT",IF(AND(AE449="ANEXO I",AD449="",AF449=""),"ANEXO I",IF(AND(AF449="ANEXO II",AD449="",AE449=""),"ANEXO II","Escolher")))))</f>
        <v/>
      </c>
      <c r="AH449" s="45" t="str">
        <f aca="false">IF(AG449&lt;&gt;"Pneus","",IFERROR(VLOOKUP(R449,Dados!$X$2:$Z$5,3,0)*(AI449-Q449),VLOOKUP(D449,Dados!$X$7:$Z$33,3,0)*(AI449-Q449)))</f>
        <v/>
      </c>
      <c r="AI449" s="47" t="str">
        <f aca="false">IF(B449="","",P449+Q449+O449+M449+L449-N449)</f>
        <v/>
      </c>
      <c r="AJ449" s="48" t="str">
        <f aca="false">IFERROR(IF(AND(AC449="SIM",AG449="-",Y449="REVENDA"),(AB449/1+1)*AI449,IF(AND(AC449="SIM",AG449="Pneus",Y449="REVENDA"),(AB449/1+1)*(AI449-AH449),"")),"")</f>
        <v/>
      </c>
      <c r="AK449" s="48" t="str">
        <f aca="false">IF(AJ449="","",AJ449*17%)</f>
        <v/>
      </c>
      <c r="AL449" s="48" t="str">
        <f aca="false">IFERROR(IF(AC449="NÃO","",IF(AK449="","",IF(E449="Simples Nacional",BF449,IF(T449=0.12,U449*0.5833337002,IF(T449=0,AI449*0.07,U449))))),"")</f>
        <v/>
      </c>
      <c r="AM449" s="47" t="str">
        <f aca="false">IFERROR(IF(AC449="NÃO","",IF(OR(AG449="-",AG449="Pneus"),AK449-AL449,"")),"")</f>
        <v/>
      </c>
      <c r="AN449" s="48" t="str">
        <f aca="false">IF(AND(Y449="REVENDA",AC449="SIM",AG449="BIT"),((AB449/1+1)*AI449)*0.4117,"")</f>
        <v/>
      </c>
      <c r="AO449" s="48" t="str">
        <f aca="false">IF(AN449="","",AN449*17%)</f>
        <v/>
      </c>
      <c r="AP449" s="49" t="str">
        <f aca="false">IF(AN449="","",IF(T449=0.12,(U449*0.4117)*0.4117,IF(T449=0,(AI449*0.07)*0.4117,U449*0.4117)))</f>
        <v/>
      </c>
      <c r="AQ449" s="47" t="str">
        <f aca="false">IF(AN449="","",AO449-AP449)</f>
        <v/>
      </c>
      <c r="AR449" s="50" t="str">
        <f aca="false">IFERROR(IF(AND(AC449="SIM",Y449="REVENDA",LEFT(AG449,5)="ANEXO")*OR(AE449="ANEXO I",AF449="ANEXO II"),VLOOKUP(H449,Dados!G:I,2,0),""),"INSERIR MVA")</f>
        <v/>
      </c>
      <c r="AS449" s="48" t="str">
        <f aca="false">IF(LEFT(AG449,5)="ANEXO",VLOOKUP(AG449,Dados!$X$111:$Z$112,2,0)*(AI449-Q449),"")</f>
        <v/>
      </c>
      <c r="AT449" s="48" t="str">
        <f aca="false">IFERROR(IF(AR449="","",(AI449*AR449)+AI449),"INSERIR MVA")</f>
        <v/>
      </c>
      <c r="AU449" s="48" t="str">
        <f aca="false">IF(AT449="","",IF(AY449=0.04,U449,AS449*AY449))</f>
        <v/>
      </c>
      <c r="AV449" s="47" t="str">
        <f aca="false">IFERROR(IF(AU449="","",(VLOOKUP(AG449,Dados!$X$111:$Z$112,3,0)*AT449*0.17)),"INSERIR MVA")</f>
        <v/>
      </c>
      <c r="AW449" s="47" t="str">
        <f aca="false">IFERROR(IF(AR449="","",AV449-AU449),"")</f>
        <v/>
      </c>
      <c r="AX449" s="51" t="str">
        <f aca="false">IFERROR(IF(AC449="NÃO","",IF(AM449&lt;&gt;"",AM449-W449,IF(AQ449&lt;&gt;"",AQ449-W449,IF(AW449&lt;&gt;"",AW449-W449,"")))),"")</f>
        <v/>
      </c>
      <c r="AY449" s="46" t="str">
        <f aca="false">IFERROR(IF(ISNA(VLOOKUP(R449,Dados!$X$2:$Y$5,2,0)),VLOOKUP(D449,Dados!$X$7:$Y$33,2,0),VLOOKUP(R449,Dados!$X$2:$Y$5,2,0)),"")</f>
        <v/>
      </c>
      <c r="AZ449" s="52" t="str">
        <f aca="false">IF(C449="","",IF(AND(Y449="CONSUMO",AC449="NÃO")*OR(AG449="-",AG449="BIT"),IF(E449&lt;&gt;"",(AI449-(P449+L449-N449+Q449)*AY449)/0.83),""))</f>
        <v/>
      </c>
      <c r="BA449" s="51" t="str">
        <f aca="false">IF(AZ449="","",AZ449*0.17-((P449+L449-N449+Q449)*AY449))</f>
        <v/>
      </c>
      <c r="BB449" s="51" t="str">
        <f aca="false">IF(AND(Y449="CONSUMO",AG449="ANEXO I",AY449&gt;4%),(AI449-(P449+L449-N449+Q449)*0.0514)/0.83*(0.5177)*(0.17)-AI449*0.0514,IF(AND(Y449="CONSUMO",AG449="ANEXO II",AY449&gt;4%),(AI449-(P449+L449-N449+Q449)*0.041)/0.83*(0.3295)*(0.17)-AI449*0.041,IF(AND(Y449="CONSUMO",AG449="ANEXO I",AY449=4%),(AI449-(P449+L449-N449+Q449)*0.04)/0.83*(0.5177)*(0.17)-AI449*0.04,IF(AND(Y449="CONSUMO",AG449="ANEXO II",AY449=4%),(AI449-(P449+L449-N449+Q449)*0.04)/0.83*(0.3295)*(0.17)-AI449*0.04,""))))</f>
        <v/>
      </c>
      <c r="BC449" s="51" t="str">
        <f aca="false">IF(C449="","",IF(AND(Y449="CONSUMO",AC449="SIM")*OR(AG449="-",AG449="BIT"),IF(E449&lt;&gt;"",(AI449-(P449+L449-N449+Q449)*AY449)/0.83),""))</f>
        <v/>
      </c>
      <c r="BD449" s="51" t="str">
        <f aca="false">IF(BC449="","",BC449*0.17)</f>
        <v/>
      </c>
      <c r="BE449" s="51" t="str">
        <f aca="false">IF(I449=6908,0,IF(BC449="","",BD449-((P449+L449-N449+Q449)*AY449)))</f>
        <v/>
      </c>
      <c r="BF449" s="53" t="str">
        <f aca="false">IF(B449="","",IF(OR(B449="",E449="Regime Normal"),0,(AI449-Q449)*VLOOKUP(R449,Dados!$X$98:$Y$108,2,0)))</f>
        <v/>
      </c>
      <c r="BG449" s="54" t="str">
        <f aca="false">IFERROR(VLOOKUP(I449,Dados!$AC$27:$AD$43,2,0),IF(B449="","",IF(D449&lt;&gt;"MT",IF(AND(AC449="SIM",Y449="Revenda"),"2403",IF(AND(AC449="SIM",Y449="Consumo"),"2407",IF(AND(AC449="NÃO",Y449="Revenda"),"2102",IF(AND(AC449="NÃO",Y449="Consumo"),"2556",)))),REPLACE(I449,1,1,1))))</f>
        <v/>
      </c>
    </row>
    <row r="450" customFormat="false" ht="12.8" hidden="false" customHeight="true" outlineLevel="0" collapsed="false">
      <c r="Y450" s="45"/>
      <c r="Z450" s="46" t="str">
        <f aca="false">IF(B450="","",(IFERROR(VLOOKUP(H450,Dados!A$3:B$15000,2,0),"Não Encontrado")))</f>
        <v/>
      </c>
      <c r="AA450" s="46" t="str">
        <f aca="false">IF(B450="","",(IFERROR(VLOOKUP(G450,Dados!C$3:E$15000,3,0),"Não Encontrado")))</f>
        <v/>
      </c>
      <c r="AB450" s="46" t="str">
        <f aca="false">IFERROR(IF(Z450&lt;&gt;"Não Encontrado",Z450,IF(AA450&lt;&gt;"Não Encontrado",AA450,"")),"")</f>
        <v/>
      </c>
      <c r="AC450" s="45" t="str">
        <f aca="false">IF(B450="","",IF(AB450="","NÃO","SIM"))</f>
        <v/>
      </c>
      <c r="AD450" s="45" t="str">
        <f aca="false">IFERROR(VLOOKUP(G450,Dados!$P$3:$R$500,3,0),"")</f>
        <v/>
      </c>
      <c r="AE450" s="45" t="str">
        <f aca="false">IFERROR(VLOOKUP(G450,Dados!$K$3:$L$500,2,0),"")</f>
        <v/>
      </c>
      <c r="AF450" s="45" t="str">
        <f aca="false">IFERROR(VLOOKUP(G450,Dados!$M$3:$N$500,2,0),"")</f>
        <v/>
      </c>
      <c r="AG450" s="45" t="str">
        <f aca="false">IF(F450="","",IF(AND(AD450="",AE450="",AF450=""),"-",IF(AND(AD450="BIT",AE450="",AF450=""),"BIT",IF(AND(AE450="ANEXO I",AD450="",AF450=""),"ANEXO I",IF(AND(AF450="ANEXO II",AD450="",AE450=""),"ANEXO II","Escolher")))))</f>
        <v/>
      </c>
      <c r="AH450" s="45" t="str">
        <f aca="false">IF(AG450&lt;&gt;"Pneus","",IFERROR(VLOOKUP(R450,Dados!$X$2:$Z$5,3,0)*(AI450-Q450),VLOOKUP(D450,Dados!$X$7:$Z$33,3,0)*(AI450-Q450)))</f>
        <v/>
      </c>
      <c r="AI450" s="47" t="str">
        <f aca="false">IF(B450="","",P450+Q450+O450+M450+L450-N450)</f>
        <v/>
      </c>
      <c r="AJ450" s="48" t="str">
        <f aca="false">IFERROR(IF(AND(AC450="SIM",AG450="-",Y450="REVENDA"),(AB450/1+1)*AI450,IF(AND(AC450="SIM",AG450="Pneus",Y450="REVENDA"),(AB450/1+1)*(AI450-AH450),"")),"")</f>
        <v/>
      </c>
      <c r="AK450" s="48" t="str">
        <f aca="false">IF(AJ450="","",AJ450*17%)</f>
        <v/>
      </c>
      <c r="AL450" s="48" t="str">
        <f aca="false">IFERROR(IF(AC450="NÃO","",IF(AK450="","",IF(E450="Simples Nacional",BF450,IF(T450=0.12,U450*0.5833337002,IF(T450=0,AI450*0.07,U450))))),"")</f>
        <v/>
      </c>
      <c r="AM450" s="47" t="str">
        <f aca="false">IFERROR(IF(AC450="NÃO","",IF(OR(AG450="-",AG450="Pneus"),AK450-AL450,"")),"")</f>
        <v/>
      </c>
      <c r="AN450" s="48" t="str">
        <f aca="false">IF(AND(Y450="REVENDA",AC450="SIM",AG450="BIT"),((AB450/1+1)*AI450)*0.4117,"")</f>
        <v/>
      </c>
      <c r="AO450" s="48" t="str">
        <f aca="false">IF(AN450="","",AN450*17%)</f>
        <v/>
      </c>
      <c r="AP450" s="49" t="str">
        <f aca="false">IF(AN450="","",IF(T450=0.12,(U450*0.4117)*0.4117,IF(T450=0,(AI450*0.07)*0.4117,U450*0.4117)))</f>
        <v/>
      </c>
      <c r="AQ450" s="47" t="str">
        <f aca="false">IF(AN450="","",AO450-AP450)</f>
        <v/>
      </c>
      <c r="AR450" s="50" t="str">
        <f aca="false">IFERROR(IF(AND(AC450="SIM",Y450="REVENDA",LEFT(AG450,5)="ANEXO")*OR(AE450="ANEXO I",AF450="ANEXO II"),VLOOKUP(H450,Dados!G:I,2,0),""),"INSERIR MVA")</f>
        <v/>
      </c>
      <c r="AS450" s="48" t="str">
        <f aca="false">IF(LEFT(AG450,5)="ANEXO",VLOOKUP(AG450,Dados!$X$111:$Z$112,2,0)*(AI450-Q450),"")</f>
        <v/>
      </c>
      <c r="AT450" s="48" t="str">
        <f aca="false">IFERROR(IF(AR450="","",(AI450*AR450)+AI450),"INSERIR MVA")</f>
        <v/>
      </c>
      <c r="AU450" s="48" t="str">
        <f aca="false">IF(AT450="","",IF(AY450=0.04,U450,AS450*AY450))</f>
        <v/>
      </c>
      <c r="AV450" s="47" t="str">
        <f aca="false">IFERROR(IF(AU450="","",(VLOOKUP(AG450,Dados!$X$111:$Z$112,3,0)*AT450*0.17)),"INSERIR MVA")</f>
        <v/>
      </c>
      <c r="AW450" s="47" t="str">
        <f aca="false">IFERROR(IF(AR450="","",AV450-AU450),"")</f>
        <v/>
      </c>
      <c r="AX450" s="51" t="str">
        <f aca="false">IFERROR(IF(AC450="NÃO","",IF(AM450&lt;&gt;"",AM450-W450,IF(AQ450&lt;&gt;"",AQ450-W450,IF(AW450&lt;&gt;"",AW450-W450,"")))),"")</f>
        <v/>
      </c>
      <c r="AY450" s="46" t="str">
        <f aca="false">IFERROR(IF(ISNA(VLOOKUP(R450,Dados!$X$2:$Y$5,2,0)),VLOOKUP(D450,Dados!$X$7:$Y$33,2,0),VLOOKUP(R450,Dados!$X$2:$Y$5,2,0)),"")</f>
        <v/>
      </c>
      <c r="AZ450" s="52" t="str">
        <f aca="false">IF(C450="","",IF(AND(Y450="CONSUMO",AC450="NÃO")*OR(AG450="-",AG450="BIT"),IF(E450&lt;&gt;"",(AI450-(P450+L450-N450+Q450)*AY450)/0.83),""))</f>
        <v/>
      </c>
      <c r="BA450" s="51" t="str">
        <f aca="false">IF(AZ450="","",AZ450*0.17-((P450+L450-N450+Q450)*AY450))</f>
        <v/>
      </c>
      <c r="BB450" s="51" t="str">
        <f aca="false">IF(AND(Y450="CONSUMO",AG450="ANEXO I",AY450&gt;4%),(AI450-(P450+L450-N450+Q450)*0.0514)/0.83*(0.5177)*(0.17)-AI450*0.0514,IF(AND(Y450="CONSUMO",AG450="ANEXO II",AY450&gt;4%),(AI450-(P450+L450-N450+Q450)*0.041)/0.83*(0.3295)*(0.17)-AI450*0.041,IF(AND(Y450="CONSUMO",AG450="ANEXO I",AY450=4%),(AI450-(P450+L450-N450+Q450)*0.04)/0.83*(0.5177)*(0.17)-AI450*0.04,IF(AND(Y450="CONSUMO",AG450="ANEXO II",AY450=4%),(AI450-(P450+L450-N450+Q450)*0.04)/0.83*(0.3295)*(0.17)-AI450*0.04,""))))</f>
        <v/>
      </c>
      <c r="BC450" s="51" t="str">
        <f aca="false">IF(C450="","",IF(AND(Y450="CONSUMO",AC450="SIM")*OR(AG450="-",AG450="BIT"),IF(E450&lt;&gt;"",(AI450-(P450+L450-N450+Q450)*AY450)/0.83),""))</f>
        <v/>
      </c>
      <c r="BD450" s="51" t="str">
        <f aca="false">IF(BC450="","",BC450*0.17)</f>
        <v/>
      </c>
      <c r="BE450" s="51" t="str">
        <f aca="false">IF(I450=6908,0,IF(BC450="","",BD450-((P450+L450-N450+Q450)*AY450)))</f>
        <v/>
      </c>
      <c r="BF450" s="53" t="str">
        <f aca="false">IF(B450="","",IF(OR(B450="",E450="Regime Normal"),0,(AI450-Q450)*VLOOKUP(R450,Dados!$X$98:$Y$108,2,0)))</f>
        <v/>
      </c>
      <c r="BG450" s="54" t="str">
        <f aca="false">IFERROR(VLOOKUP(I450,Dados!$AC$27:$AD$43,2,0),IF(B450="","",IF(D450&lt;&gt;"MT",IF(AND(AC450="SIM",Y450="Revenda"),"2403",IF(AND(AC450="SIM",Y450="Consumo"),"2407",IF(AND(AC450="NÃO",Y450="Revenda"),"2102",IF(AND(AC450="NÃO",Y450="Consumo"),"2556",)))),REPLACE(I450,1,1,1))))</f>
        <v/>
      </c>
    </row>
    <row r="451" customFormat="false" ht="12.8" hidden="false" customHeight="true" outlineLevel="0" collapsed="false">
      <c r="Y451" s="45"/>
      <c r="Z451" s="46" t="str">
        <f aca="false">IF(B451="","",(IFERROR(VLOOKUP(H451,Dados!A$3:B$15000,2,0),"Não Encontrado")))</f>
        <v/>
      </c>
      <c r="AA451" s="46" t="str">
        <f aca="false">IF(B451="","",(IFERROR(VLOOKUP(G451,Dados!C$3:E$15000,3,0),"Não Encontrado")))</f>
        <v/>
      </c>
      <c r="AB451" s="46" t="str">
        <f aca="false">IFERROR(IF(Z451&lt;&gt;"Não Encontrado",Z451,IF(AA451&lt;&gt;"Não Encontrado",AA451,"")),"")</f>
        <v/>
      </c>
      <c r="AC451" s="45" t="str">
        <f aca="false">IF(B451="","",IF(AB451="","NÃO","SIM"))</f>
        <v/>
      </c>
      <c r="AD451" s="45" t="str">
        <f aca="false">IFERROR(VLOOKUP(G451,Dados!$P$3:$R$500,3,0),"")</f>
        <v/>
      </c>
      <c r="AE451" s="45" t="str">
        <f aca="false">IFERROR(VLOOKUP(G451,Dados!$K$3:$L$500,2,0),"")</f>
        <v/>
      </c>
      <c r="AF451" s="45" t="str">
        <f aca="false">IFERROR(VLOOKUP(G451,Dados!$M$3:$N$500,2,0),"")</f>
        <v/>
      </c>
      <c r="AG451" s="45" t="str">
        <f aca="false">IF(F451="","",IF(AND(AD451="",AE451="",AF451=""),"-",IF(AND(AD451="BIT",AE451="",AF451=""),"BIT",IF(AND(AE451="ANEXO I",AD451="",AF451=""),"ANEXO I",IF(AND(AF451="ANEXO II",AD451="",AE451=""),"ANEXO II","Escolher")))))</f>
        <v/>
      </c>
      <c r="AH451" s="45" t="str">
        <f aca="false">IF(AG451&lt;&gt;"Pneus","",IFERROR(VLOOKUP(R451,Dados!$X$2:$Z$5,3,0)*(AI451-Q451),VLOOKUP(D451,Dados!$X$7:$Z$33,3,0)*(AI451-Q451)))</f>
        <v/>
      </c>
      <c r="AI451" s="47" t="str">
        <f aca="false">IF(B451="","",P451+Q451+O451+M451+L451-N451)</f>
        <v/>
      </c>
      <c r="AJ451" s="48" t="str">
        <f aca="false">IFERROR(IF(AND(AC451="SIM",AG451="-",Y451="REVENDA"),(AB451/1+1)*AI451,IF(AND(AC451="SIM",AG451="Pneus",Y451="REVENDA"),(AB451/1+1)*(AI451-AH451),"")),"")</f>
        <v/>
      </c>
      <c r="AK451" s="48" t="str">
        <f aca="false">IF(AJ451="","",AJ451*17%)</f>
        <v/>
      </c>
      <c r="AL451" s="48" t="str">
        <f aca="false">IFERROR(IF(AC451="NÃO","",IF(AK451="","",IF(E451="Simples Nacional",BF451,IF(T451=0.12,U451*0.5833337002,IF(T451=0,AI451*0.07,U451))))),"")</f>
        <v/>
      </c>
      <c r="AM451" s="47" t="str">
        <f aca="false">IFERROR(IF(AC451="NÃO","",IF(OR(AG451="-",AG451="Pneus"),AK451-AL451,"")),"")</f>
        <v/>
      </c>
      <c r="AN451" s="48" t="str">
        <f aca="false">IF(AND(Y451="REVENDA",AC451="SIM",AG451="BIT"),((AB451/1+1)*AI451)*0.4117,"")</f>
        <v/>
      </c>
      <c r="AO451" s="48" t="str">
        <f aca="false">IF(AN451="","",AN451*17%)</f>
        <v/>
      </c>
      <c r="AP451" s="49" t="str">
        <f aca="false">IF(AN451="","",IF(T451=0.12,(U451*0.4117)*0.4117,IF(T451=0,(AI451*0.07)*0.4117,U451*0.4117)))</f>
        <v/>
      </c>
      <c r="AQ451" s="47" t="str">
        <f aca="false">IF(AN451="","",AO451-AP451)</f>
        <v/>
      </c>
      <c r="AR451" s="50" t="str">
        <f aca="false">IFERROR(IF(AND(AC451="SIM",Y451="REVENDA",LEFT(AG451,5)="ANEXO")*OR(AE451="ANEXO I",AF451="ANEXO II"),VLOOKUP(H451,Dados!G:I,2,0),""),"INSERIR MVA")</f>
        <v/>
      </c>
      <c r="AS451" s="48" t="str">
        <f aca="false">IF(LEFT(AG451,5)="ANEXO",VLOOKUP(AG451,Dados!$X$111:$Z$112,2,0)*(AI451-Q451),"")</f>
        <v/>
      </c>
      <c r="AT451" s="48" t="str">
        <f aca="false">IFERROR(IF(AR451="","",(AI451*AR451)+AI451),"INSERIR MVA")</f>
        <v/>
      </c>
      <c r="AU451" s="48" t="str">
        <f aca="false">IF(AT451="","",IF(AY451=0.04,U451,AS451*AY451))</f>
        <v/>
      </c>
      <c r="AV451" s="47" t="str">
        <f aca="false">IFERROR(IF(AU451="","",(VLOOKUP(AG451,Dados!$X$111:$Z$112,3,0)*AT451*0.17)),"INSERIR MVA")</f>
        <v/>
      </c>
      <c r="AW451" s="47" t="str">
        <f aca="false">IFERROR(IF(AR451="","",AV451-AU451),"")</f>
        <v/>
      </c>
      <c r="AX451" s="51" t="str">
        <f aca="false">IFERROR(IF(AC451="NÃO","",IF(AM451&lt;&gt;"",AM451-W451,IF(AQ451&lt;&gt;"",AQ451-W451,IF(AW451&lt;&gt;"",AW451-W451,"")))),"")</f>
        <v/>
      </c>
      <c r="AY451" s="46" t="str">
        <f aca="false">IFERROR(IF(ISNA(VLOOKUP(R451,Dados!$X$2:$Y$5,2,0)),VLOOKUP(D451,Dados!$X$7:$Y$33,2,0),VLOOKUP(R451,Dados!$X$2:$Y$5,2,0)),"")</f>
        <v/>
      </c>
      <c r="AZ451" s="52" t="str">
        <f aca="false">IF(C451="","",IF(AND(Y451="CONSUMO",AC451="NÃO")*OR(AG451="-",AG451="BIT"),IF(E451&lt;&gt;"",(AI451-(P451+L451-N451+Q451)*AY451)/0.83),""))</f>
        <v/>
      </c>
      <c r="BA451" s="51" t="str">
        <f aca="false">IF(AZ451="","",AZ451*0.17-((P451+L451-N451+Q451)*AY451))</f>
        <v/>
      </c>
      <c r="BB451" s="51" t="str">
        <f aca="false">IF(AND(Y451="CONSUMO",AG451="ANEXO I",AY451&gt;4%),(AI451-(P451+L451-N451+Q451)*0.0514)/0.83*(0.5177)*(0.17)-AI451*0.0514,IF(AND(Y451="CONSUMO",AG451="ANEXO II",AY451&gt;4%),(AI451-(P451+L451-N451+Q451)*0.041)/0.83*(0.3295)*(0.17)-AI451*0.041,IF(AND(Y451="CONSUMO",AG451="ANEXO I",AY451=4%),(AI451-(P451+L451-N451+Q451)*0.04)/0.83*(0.5177)*(0.17)-AI451*0.04,IF(AND(Y451="CONSUMO",AG451="ANEXO II",AY451=4%),(AI451-(P451+L451-N451+Q451)*0.04)/0.83*(0.3295)*(0.17)-AI451*0.04,""))))</f>
        <v/>
      </c>
      <c r="BC451" s="51" t="str">
        <f aca="false">IF(C451="","",IF(AND(Y451="CONSUMO",AC451="SIM")*OR(AG451="-",AG451="BIT"),IF(E451&lt;&gt;"",(AI451-(P451+L451-N451+Q451)*AY451)/0.83),""))</f>
        <v/>
      </c>
      <c r="BD451" s="51" t="str">
        <f aca="false">IF(BC451="","",BC451*0.17)</f>
        <v/>
      </c>
      <c r="BE451" s="51" t="str">
        <f aca="false">IF(I451=6908,0,IF(BC451="","",BD451-((P451+L451-N451+Q451)*AY451)))</f>
        <v/>
      </c>
      <c r="BF451" s="53" t="str">
        <f aca="false">IF(B451="","",IF(OR(B451="",E451="Regime Normal"),0,(AI451-Q451)*VLOOKUP(R451,Dados!$X$98:$Y$108,2,0)))</f>
        <v/>
      </c>
      <c r="BG451" s="54" t="str">
        <f aca="false">IFERROR(VLOOKUP(I451,Dados!$AC$27:$AD$43,2,0),IF(B451="","",IF(D451&lt;&gt;"MT",IF(AND(AC451="SIM",Y451="Revenda"),"2403",IF(AND(AC451="SIM",Y451="Consumo"),"2407",IF(AND(AC451="NÃO",Y451="Revenda"),"2102",IF(AND(AC451="NÃO",Y451="Consumo"),"2556",)))),REPLACE(I451,1,1,1))))</f>
        <v/>
      </c>
    </row>
    <row r="452" customFormat="false" ht="12.8" hidden="false" customHeight="true" outlineLevel="0" collapsed="false">
      <c r="Y452" s="45"/>
      <c r="Z452" s="46" t="str">
        <f aca="false">IF(B452="","",(IFERROR(VLOOKUP(H452,Dados!A$3:B$15000,2,0),"Não Encontrado")))</f>
        <v/>
      </c>
      <c r="AA452" s="46" t="str">
        <f aca="false">IF(B452="","",(IFERROR(VLOOKUP(G452,Dados!C$3:E$15000,3,0),"Não Encontrado")))</f>
        <v/>
      </c>
      <c r="AB452" s="46" t="str">
        <f aca="false">IFERROR(IF(Z452&lt;&gt;"Não Encontrado",Z452,IF(AA452&lt;&gt;"Não Encontrado",AA452,"")),"")</f>
        <v/>
      </c>
      <c r="AC452" s="45" t="str">
        <f aca="false">IF(B452="","",IF(AB452="","NÃO","SIM"))</f>
        <v/>
      </c>
      <c r="AD452" s="45" t="str">
        <f aca="false">IFERROR(VLOOKUP(G452,Dados!$P$3:$R$500,3,0),"")</f>
        <v/>
      </c>
      <c r="AE452" s="45" t="str">
        <f aca="false">IFERROR(VLOOKUP(G452,Dados!$K$3:$L$500,2,0),"")</f>
        <v/>
      </c>
      <c r="AF452" s="45" t="str">
        <f aca="false">IFERROR(VLOOKUP(G452,Dados!$M$3:$N$500,2,0),"")</f>
        <v/>
      </c>
      <c r="AG452" s="45" t="str">
        <f aca="false">IF(F452="","",IF(AND(AD452="",AE452="",AF452=""),"-",IF(AND(AD452="BIT",AE452="",AF452=""),"BIT",IF(AND(AE452="ANEXO I",AD452="",AF452=""),"ANEXO I",IF(AND(AF452="ANEXO II",AD452="",AE452=""),"ANEXO II","Escolher")))))</f>
        <v/>
      </c>
      <c r="AH452" s="45" t="str">
        <f aca="false">IF(AG452&lt;&gt;"Pneus","",IFERROR(VLOOKUP(R452,Dados!$X$2:$Z$5,3,0)*(AI452-Q452),VLOOKUP(D452,Dados!$X$7:$Z$33,3,0)*(AI452-Q452)))</f>
        <v/>
      </c>
      <c r="AI452" s="47" t="str">
        <f aca="false">IF(B452="","",P452+Q452+O452+M452+L452-N452)</f>
        <v/>
      </c>
      <c r="AJ452" s="48" t="str">
        <f aca="false">IFERROR(IF(AND(AC452="SIM",AG452="-",Y452="REVENDA"),(AB452/1+1)*AI452,IF(AND(AC452="SIM",AG452="Pneus",Y452="REVENDA"),(AB452/1+1)*(AI452-AH452),"")),"")</f>
        <v/>
      </c>
      <c r="AK452" s="48" t="str">
        <f aca="false">IF(AJ452="","",AJ452*17%)</f>
        <v/>
      </c>
      <c r="AL452" s="48" t="str">
        <f aca="false">IFERROR(IF(AC452="NÃO","",IF(AK452="","",IF(E452="Simples Nacional",BF452,IF(T452=0.12,U452*0.5833337002,IF(T452=0,AI452*0.07,U452))))),"")</f>
        <v/>
      </c>
      <c r="AM452" s="47" t="str">
        <f aca="false">IFERROR(IF(AC452="NÃO","",IF(OR(AG452="-",AG452="Pneus"),AK452-AL452,"")),"")</f>
        <v/>
      </c>
      <c r="AN452" s="48" t="str">
        <f aca="false">IF(AND(Y452="REVENDA",AC452="SIM",AG452="BIT"),((AB452/1+1)*AI452)*0.4117,"")</f>
        <v/>
      </c>
      <c r="AO452" s="48" t="str">
        <f aca="false">IF(AN452="","",AN452*17%)</f>
        <v/>
      </c>
      <c r="AP452" s="49" t="str">
        <f aca="false">IF(AN452="","",IF(T452=0.12,(U452*0.4117)*0.4117,IF(T452=0,(AI452*0.07)*0.4117,U452*0.4117)))</f>
        <v/>
      </c>
      <c r="AQ452" s="47" t="str">
        <f aca="false">IF(AN452="","",AO452-AP452)</f>
        <v/>
      </c>
      <c r="AR452" s="50" t="str">
        <f aca="false">IFERROR(IF(AND(AC452="SIM",Y452="REVENDA",LEFT(AG452,5)="ANEXO")*OR(AE452="ANEXO I",AF452="ANEXO II"),VLOOKUP(H452,Dados!G:I,2,0),""),"INSERIR MVA")</f>
        <v/>
      </c>
      <c r="AS452" s="48" t="str">
        <f aca="false">IF(LEFT(AG452,5)="ANEXO",VLOOKUP(AG452,Dados!$X$111:$Z$112,2,0)*(AI452-Q452),"")</f>
        <v/>
      </c>
      <c r="AT452" s="48" t="str">
        <f aca="false">IFERROR(IF(AR452="","",(AI452*AR452)+AI452),"INSERIR MVA")</f>
        <v/>
      </c>
      <c r="AU452" s="48" t="str">
        <f aca="false">IF(AT452="","",IF(AY452=0.04,U452,AS452*AY452))</f>
        <v/>
      </c>
      <c r="AV452" s="47" t="str">
        <f aca="false">IFERROR(IF(AU452="","",(VLOOKUP(AG452,Dados!$X$111:$Z$112,3,0)*AT452*0.17)),"INSERIR MVA")</f>
        <v/>
      </c>
      <c r="AW452" s="47" t="str">
        <f aca="false">IFERROR(IF(AR452="","",AV452-AU452),"")</f>
        <v/>
      </c>
      <c r="AX452" s="51" t="str">
        <f aca="false">IFERROR(IF(AC452="NÃO","",IF(AM452&lt;&gt;"",AM452-W452,IF(AQ452&lt;&gt;"",AQ452-W452,IF(AW452&lt;&gt;"",AW452-W452,"")))),"")</f>
        <v/>
      </c>
      <c r="AY452" s="46" t="str">
        <f aca="false">IFERROR(IF(ISNA(VLOOKUP(R452,Dados!$X$2:$Y$5,2,0)),VLOOKUP(D452,Dados!$X$7:$Y$33,2,0),VLOOKUP(R452,Dados!$X$2:$Y$5,2,0)),"")</f>
        <v/>
      </c>
      <c r="AZ452" s="52" t="str">
        <f aca="false">IF(C452="","",IF(AND(Y452="CONSUMO",AC452="NÃO")*OR(AG452="-",AG452="BIT"),IF(E452&lt;&gt;"",(AI452-(P452+L452-N452+Q452)*AY452)/0.83),""))</f>
        <v/>
      </c>
      <c r="BA452" s="51" t="str">
        <f aca="false">IF(AZ452="","",AZ452*0.17-((P452+L452-N452+Q452)*AY452))</f>
        <v/>
      </c>
      <c r="BB452" s="51" t="str">
        <f aca="false">IF(AND(Y452="CONSUMO",AG452="ANEXO I",AY452&gt;4%),(AI452-(P452+L452-N452+Q452)*0.0514)/0.83*(0.5177)*(0.17)-AI452*0.0514,IF(AND(Y452="CONSUMO",AG452="ANEXO II",AY452&gt;4%),(AI452-(P452+L452-N452+Q452)*0.041)/0.83*(0.3295)*(0.17)-AI452*0.041,IF(AND(Y452="CONSUMO",AG452="ANEXO I",AY452=4%),(AI452-(P452+L452-N452+Q452)*0.04)/0.83*(0.5177)*(0.17)-AI452*0.04,IF(AND(Y452="CONSUMO",AG452="ANEXO II",AY452=4%),(AI452-(P452+L452-N452+Q452)*0.04)/0.83*(0.3295)*(0.17)-AI452*0.04,""))))</f>
        <v/>
      </c>
      <c r="BC452" s="51" t="str">
        <f aca="false">IF(C452="","",IF(AND(Y452="CONSUMO",AC452="SIM")*OR(AG452="-",AG452="BIT"),IF(E452&lt;&gt;"",(AI452-(P452+L452-N452+Q452)*AY452)/0.83),""))</f>
        <v/>
      </c>
      <c r="BD452" s="51" t="str">
        <f aca="false">IF(BC452="","",BC452*0.17)</f>
        <v/>
      </c>
      <c r="BE452" s="51" t="str">
        <f aca="false">IF(I452=6908,0,IF(BC452="","",BD452-((P452+L452-N452+Q452)*AY452)))</f>
        <v/>
      </c>
      <c r="BF452" s="53" t="str">
        <f aca="false">IF(B452="","",IF(OR(B452="",E452="Regime Normal"),0,(AI452-Q452)*VLOOKUP(R452,Dados!$X$98:$Y$108,2,0)))</f>
        <v/>
      </c>
      <c r="BG452" s="54" t="str">
        <f aca="false">IFERROR(VLOOKUP(I452,Dados!$AC$27:$AD$43,2,0),IF(B452="","",IF(D452&lt;&gt;"MT",IF(AND(AC452="SIM",Y452="Revenda"),"2403",IF(AND(AC452="SIM",Y452="Consumo"),"2407",IF(AND(AC452="NÃO",Y452="Revenda"),"2102",IF(AND(AC452="NÃO",Y452="Consumo"),"2556",)))),REPLACE(I452,1,1,1))))</f>
        <v/>
      </c>
    </row>
    <row r="453" customFormat="false" ht="12.8" hidden="false" customHeight="true" outlineLevel="0" collapsed="false">
      <c r="Y453" s="45"/>
      <c r="Z453" s="46" t="str">
        <f aca="false">IF(B453="","",(IFERROR(VLOOKUP(H453,Dados!A$3:B$15000,2,0),"Não Encontrado")))</f>
        <v/>
      </c>
      <c r="AA453" s="46" t="str">
        <f aca="false">IF(B453="","",(IFERROR(VLOOKUP(G453,Dados!C$3:E$15000,3,0),"Não Encontrado")))</f>
        <v/>
      </c>
      <c r="AB453" s="46" t="str">
        <f aca="false">IFERROR(IF(Z453&lt;&gt;"Não Encontrado",Z453,IF(AA453&lt;&gt;"Não Encontrado",AA453,"")),"")</f>
        <v/>
      </c>
      <c r="AC453" s="45" t="str">
        <f aca="false">IF(B453="","",IF(AB453="","NÃO","SIM"))</f>
        <v/>
      </c>
      <c r="AD453" s="45" t="str">
        <f aca="false">IFERROR(VLOOKUP(G453,Dados!$P$3:$R$500,3,0),"")</f>
        <v/>
      </c>
      <c r="AE453" s="45" t="str">
        <f aca="false">IFERROR(VLOOKUP(G453,Dados!$K$3:$L$500,2,0),"")</f>
        <v/>
      </c>
      <c r="AF453" s="45" t="str">
        <f aca="false">IFERROR(VLOOKUP(G453,Dados!$M$3:$N$500,2,0),"")</f>
        <v/>
      </c>
      <c r="AG453" s="45" t="str">
        <f aca="false">IF(F453="","",IF(AND(AD453="",AE453="",AF453=""),"-",IF(AND(AD453="BIT",AE453="",AF453=""),"BIT",IF(AND(AE453="ANEXO I",AD453="",AF453=""),"ANEXO I",IF(AND(AF453="ANEXO II",AD453="",AE453=""),"ANEXO II","Escolher")))))</f>
        <v/>
      </c>
      <c r="AH453" s="45" t="str">
        <f aca="false">IF(AG453&lt;&gt;"Pneus","",IFERROR(VLOOKUP(R453,Dados!$X$2:$Z$5,3,0)*(AI453-Q453),VLOOKUP(D453,Dados!$X$7:$Z$33,3,0)*(AI453-Q453)))</f>
        <v/>
      </c>
      <c r="AI453" s="47" t="str">
        <f aca="false">IF(B453="","",P453+Q453+O453+M453+L453-N453)</f>
        <v/>
      </c>
      <c r="AJ453" s="48" t="str">
        <f aca="false">IFERROR(IF(AND(AC453="SIM",AG453="-",Y453="REVENDA"),(AB453/1+1)*AI453,IF(AND(AC453="SIM",AG453="Pneus",Y453="REVENDA"),(AB453/1+1)*(AI453-AH453),"")),"")</f>
        <v/>
      </c>
      <c r="AK453" s="48" t="str">
        <f aca="false">IF(AJ453="","",AJ453*17%)</f>
        <v/>
      </c>
      <c r="AL453" s="48" t="str">
        <f aca="false">IFERROR(IF(AC453="NÃO","",IF(AK453="","",IF(E453="Simples Nacional",BF453,IF(T453=0.12,U453*0.5833337002,IF(T453=0,AI453*0.07,U453))))),"")</f>
        <v/>
      </c>
      <c r="AM453" s="47" t="str">
        <f aca="false">IFERROR(IF(AC453="NÃO","",IF(OR(AG453="-",AG453="Pneus"),AK453-AL453,"")),"")</f>
        <v/>
      </c>
      <c r="AN453" s="48" t="str">
        <f aca="false">IF(AND(Y453="REVENDA",AC453="SIM",AG453="BIT"),((AB453/1+1)*AI453)*0.4117,"")</f>
        <v/>
      </c>
      <c r="AO453" s="48" t="str">
        <f aca="false">IF(AN453="","",AN453*17%)</f>
        <v/>
      </c>
      <c r="AP453" s="49" t="str">
        <f aca="false">IF(AN453="","",IF(T453=0.12,(U453*0.4117)*0.4117,IF(T453=0,(AI453*0.07)*0.4117,U453*0.4117)))</f>
        <v/>
      </c>
      <c r="AQ453" s="47" t="str">
        <f aca="false">IF(AN453="","",AO453-AP453)</f>
        <v/>
      </c>
      <c r="AR453" s="50" t="str">
        <f aca="false">IFERROR(IF(AND(AC453="SIM",Y453="REVENDA",LEFT(AG453,5)="ANEXO")*OR(AE453="ANEXO I",AF453="ANEXO II"),VLOOKUP(H453,Dados!G:I,2,0),""),"INSERIR MVA")</f>
        <v/>
      </c>
      <c r="AS453" s="48" t="str">
        <f aca="false">IF(LEFT(AG453,5)="ANEXO",VLOOKUP(AG453,Dados!$X$111:$Z$112,2,0)*(AI453-Q453),"")</f>
        <v/>
      </c>
      <c r="AT453" s="48" t="str">
        <f aca="false">IFERROR(IF(AR453="","",(AI453*AR453)+AI453),"INSERIR MVA")</f>
        <v/>
      </c>
      <c r="AU453" s="48" t="str">
        <f aca="false">IF(AT453="","",IF(AY453=0.04,U453,AS453*AY453))</f>
        <v/>
      </c>
      <c r="AV453" s="47" t="str">
        <f aca="false">IFERROR(IF(AU453="","",(VLOOKUP(AG453,Dados!$X$111:$Z$112,3,0)*AT453*0.17)),"INSERIR MVA")</f>
        <v/>
      </c>
      <c r="AW453" s="47" t="str">
        <f aca="false">IFERROR(IF(AR453="","",AV453-AU453),"")</f>
        <v/>
      </c>
      <c r="AX453" s="51" t="str">
        <f aca="false">IFERROR(IF(AC453="NÃO","",IF(AM453&lt;&gt;"",AM453-W453,IF(AQ453&lt;&gt;"",AQ453-W453,IF(AW453&lt;&gt;"",AW453-W453,"")))),"")</f>
        <v/>
      </c>
      <c r="AY453" s="46" t="str">
        <f aca="false">IFERROR(IF(ISNA(VLOOKUP(R453,Dados!$X$2:$Y$5,2,0)),VLOOKUP(D453,Dados!$X$7:$Y$33,2,0),VLOOKUP(R453,Dados!$X$2:$Y$5,2,0)),"")</f>
        <v/>
      </c>
      <c r="AZ453" s="52" t="str">
        <f aca="false">IF(C453="","",IF(AND(Y453="CONSUMO",AC453="NÃO")*OR(AG453="-",AG453="BIT"),IF(E453&lt;&gt;"",(AI453-(P453+L453-N453+Q453)*AY453)/0.83),""))</f>
        <v/>
      </c>
      <c r="BA453" s="51" t="str">
        <f aca="false">IF(AZ453="","",AZ453*0.17-((P453+L453-N453+Q453)*AY453))</f>
        <v/>
      </c>
      <c r="BB453" s="51" t="str">
        <f aca="false">IF(AND(Y453="CONSUMO",AG453="ANEXO I",AY453&gt;4%),(AI453-(P453+L453-N453+Q453)*0.0514)/0.83*(0.5177)*(0.17)-AI453*0.0514,IF(AND(Y453="CONSUMO",AG453="ANEXO II",AY453&gt;4%),(AI453-(P453+L453-N453+Q453)*0.041)/0.83*(0.3295)*(0.17)-AI453*0.041,IF(AND(Y453="CONSUMO",AG453="ANEXO I",AY453=4%),(AI453-(P453+L453-N453+Q453)*0.04)/0.83*(0.5177)*(0.17)-AI453*0.04,IF(AND(Y453="CONSUMO",AG453="ANEXO II",AY453=4%),(AI453-(P453+L453-N453+Q453)*0.04)/0.83*(0.3295)*(0.17)-AI453*0.04,""))))</f>
        <v/>
      </c>
      <c r="BC453" s="51" t="str">
        <f aca="false">IF(C453="","",IF(AND(Y453="CONSUMO",AC453="SIM")*OR(AG453="-",AG453="BIT"),IF(E453&lt;&gt;"",(AI453-(P453+L453-N453+Q453)*AY453)/0.83),""))</f>
        <v/>
      </c>
      <c r="BD453" s="51" t="str">
        <f aca="false">IF(BC453="","",BC453*0.17)</f>
        <v/>
      </c>
      <c r="BE453" s="51" t="str">
        <f aca="false">IF(I453=6908,0,IF(BC453="","",BD453-((P453+L453-N453+Q453)*AY453)))</f>
        <v/>
      </c>
      <c r="BF453" s="53" t="str">
        <f aca="false">IF(B453="","",IF(OR(B453="",E453="Regime Normal"),0,(AI453-Q453)*VLOOKUP(R453,Dados!$X$98:$Y$108,2,0)))</f>
        <v/>
      </c>
      <c r="BG453" s="54" t="str">
        <f aca="false">IFERROR(VLOOKUP(I453,Dados!$AC$27:$AD$43,2,0),IF(B453="","",IF(D453&lt;&gt;"MT",IF(AND(AC453="SIM",Y453="Revenda"),"2403",IF(AND(AC453="SIM",Y453="Consumo"),"2407",IF(AND(AC453="NÃO",Y453="Revenda"),"2102",IF(AND(AC453="NÃO",Y453="Consumo"),"2556",)))),REPLACE(I453,1,1,1))))</f>
        <v/>
      </c>
    </row>
    <row r="454" customFormat="false" ht="12.8" hidden="false" customHeight="true" outlineLevel="0" collapsed="false">
      <c r="Y454" s="45"/>
      <c r="Z454" s="46" t="str">
        <f aca="false">IF(B454="","",(IFERROR(VLOOKUP(H454,Dados!A$3:B$15000,2,0),"Não Encontrado")))</f>
        <v/>
      </c>
      <c r="AA454" s="46" t="str">
        <f aca="false">IF(B454="","",(IFERROR(VLOOKUP(G454,Dados!C$3:E$15000,3,0),"Não Encontrado")))</f>
        <v/>
      </c>
      <c r="AB454" s="46" t="str">
        <f aca="false">IFERROR(IF(Z454&lt;&gt;"Não Encontrado",Z454,IF(AA454&lt;&gt;"Não Encontrado",AA454,"")),"")</f>
        <v/>
      </c>
      <c r="AC454" s="45" t="str">
        <f aca="false">IF(B454="","",IF(AB454="","NÃO","SIM"))</f>
        <v/>
      </c>
      <c r="AD454" s="45" t="str">
        <f aca="false">IFERROR(VLOOKUP(G454,Dados!$P$3:$R$500,3,0),"")</f>
        <v/>
      </c>
      <c r="AE454" s="45" t="str">
        <f aca="false">IFERROR(VLOOKUP(G454,Dados!$K$3:$L$500,2,0),"")</f>
        <v/>
      </c>
      <c r="AF454" s="45" t="str">
        <f aca="false">IFERROR(VLOOKUP(G454,Dados!$M$3:$N$500,2,0),"")</f>
        <v/>
      </c>
      <c r="AG454" s="45" t="str">
        <f aca="false">IF(F454="","",IF(AND(AD454="",AE454="",AF454=""),"-",IF(AND(AD454="BIT",AE454="",AF454=""),"BIT",IF(AND(AE454="ANEXO I",AD454="",AF454=""),"ANEXO I",IF(AND(AF454="ANEXO II",AD454="",AE454=""),"ANEXO II","Escolher")))))</f>
        <v/>
      </c>
      <c r="AH454" s="45" t="str">
        <f aca="false">IF(AG454&lt;&gt;"Pneus","",IFERROR(VLOOKUP(R454,Dados!$X$2:$Z$5,3,0)*(AI454-Q454),VLOOKUP(D454,Dados!$X$7:$Z$33,3,0)*(AI454-Q454)))</f>
        <v/>
      </c>
      <c r="AI454" s="47" t="str">
        <f aca="false">IF(B454="","",P454+Q454+O454+M454+L454-N454)</f>
        <v/>
      </c>
      <c r="AJ454" s="48" t="str">
        <f aca="false">IFERROR(IF(AND(AC454="SIM",AG454="-",Y454="REVENDA"),(AB454/1+1)*AI454,IF(AND(AC454="SIM",AG454="Pneus",Y454="REVENDA"),(AB454/1+1)*(AI454-AH454),"")),"")</f>
        <v/>
      </c>
      <c r="AK454" s="48" t="str">
        <f aca="false">IF(AJ454="","",AJ454*17%)</f>
        <v/>
      </c>
      <c r="AL454" s="48" t="str">
        <f aca="false">IFERROR(IF(AC454="NÃO","",IF(AK454="","",IF(E454="Simples Nacional",BF454,IF(T454=0.12,U454*0.5833337002,IF(T454=0,AI454*0.07,U454))))),"")</f>
        <v/>
      </c>
      <c r="AM454" s="47" t="str">
        <f aca="false">IFERROR(IF(AC454="NÃO","",IF(OR(AG454="-",AG454="Pneus"),AK454-AL454,"")),"")</f>
        <v/>
      </c>
      <c r="AN454" s="48" t="str">
        <f aca="false">IF(AND(Y454="REVENDA",AC454="SIM",AG454="BIT"),((AB454/1+1)*AI454)*0.4117,"")</f>
        <v/>
      </c>
      <c r="AO454" s="48" t="str">
        <f aca="false">IF(AN454="","",AN454*17%)</f>
        <v/>
      </c>
      <c r="AP454" s="49" t="str">
        <f aca="false">IF(AN454="","",IF(T454=0.12,(U454*0.4117)*0.4117,IF(T454=0,(AI454*0.07)*0.4117,U454*0.4117)))</f>
        <v/>
      </c>
      <c r="AQ454" s="47" t="str">
        <f aca="false">IF(AN454="","",AO454-AP454)</f>
        <v/>
      </c>
      <c r="AR454" s="50" t="str">
        <f aca="false">IFERROR(IF(AND(AC454="SIM",Y454="REVENDA",LEFT(AG454,5)="ANEXO")*OR(AE454="ANEXO I",AF454="ANEXO II"),VLOOKUP(H454,Dados!G:I,2,0),""),"INSERIR MVA")</f>
        <v/>
      </c>
      <c r="AS454" s="48" t="str">
        <f aca="false">IF(LEFT(AG454,5)="ANEXO",VLOOKUP(AG454,Dados!$X$111:$Z$112,2,0)*(AI454-Q454),"")</f>
        <v/>
      </c>
      <c r="AT454" s="48" t="str">
        <f aca="false">IFERROR(IF(AR454="","",(AI454*AR454)+AI454),"INSERIR MVA")</f>
        <v/>
      </c>
      <c r="AU454" s="48" t="str">
        <f aca="false">IF(AT454="","",IF(AY454=0.04,U454,AS454*AY454))</f>
        <v/>
      </c>
      <c r="AV454" s="47" t="str">
        <f aca="false">IFERROR(IF(AU454="","",(VLOOKUP(AG454,Dados!$X$111:$Z$112,3,0)*AT454*0.17)),"INSERIR MVA")</f>
        <v/>
      </c>
      <c r="AW454" s="47" t="str">
        <f aca="false">IFERROR(IF(AR454="","",AV454-AU454),"")</f>
        <v/>
      </c>
      <c r="AX454" s="51" t="str">
        <f aca="false">IFERROR(IF(AC454="NÃO","",IF(AM454&lt;&gt;"",AM454-W454,IF(AQ454&lt;&gt;"",AQ454-W454,IF(AW454&lt;&gt;"",AW454-W454,"")))),"")</f>
        <v/>
      </c>
      <c r="AY454" s="46" t="str">
        <f aca="false">IFERROR(IF(ISNA(VLOOKUP(R454,Dados!$X$2:$Y$5,2,0)),VLOOKUP(D454,Dados!$X$7:$Y$33,2,0),VLOOKUP(R454,Dados!$X$2:$Y$5,2,0)),"")</f>
        <v/>
      </c>
      <c r="AZ454" s="52" t="str">
        <f aca="false">IF(C454="","",IF(AND(Y454="CONSUMO",AC454="NÃO")*OR(AG454="-",AG454="BIT"),IF(E454&lt;&gt;"",(AI454-(P454+L454-N454+Q454)*AY454)/0.83),""))</f>
        <v/>
      </c>
      <c r="BA454" s="51" t="str">
        <f aca="false">IF(AZ454="","",AZ454*0.17-((P454+L454-N454+Q454)*AY454))</f>
        <v/>
      </c>
      <c r="BB454" s="51" t="str">
        <f aca="false">IF(AND(Y454="CONSUMO",AG454="ANEXO I",AY454&gt;4%),(AI454-(P454+L454-N454+Q454)*0.0514)/0.83*(0.5177)*(0.17)-AI454*0.0514,IF(AND(Y454="CONSUMO",AG454="ANEXO II",AY454&gt;4%),(AI454-(P454+L454-N454+Q454)*0.041)/0.83*(0.3295)*(0.17)-AI454*0.041,IF(AND(Y454="CONSUMO",AG454="ANEXO I",AY454=4%),(AI454-(P454+L454-N454+Q454)*0.04)/0.83*(0.5177)*(0.17)-AI454*0.04,IF(AND(Y454="CONSUMO",AG454="ANEXO II",AY454=4%),(AI454-(P454+L454-N454+Q454)*0.04)/0.83*(0.3295)*(0.17)-AI454*0.04,""))))</f>
        <v/>
      </c>
      <c r="BC454" s="51" t="str">
        <f aca="false">IF(C454="","",IF(AND(Y454="CONSUMO",AC454="SIM")*OR(AG454="-",AG454="BIT"),IF(E454&lt;&gt;"",(AI454-(P454+L454-N454+Q454)*AY454)/0.83),""))</f>
        <v/>
      </c>
      <c r="BD454" s="51" t="str">
        <f aca="false">IF(BC454="","",BC454*0.17)</f>
        <v/>
      </c>
      <c r="BE454" s="51" t="str">
        <f aca="false">IF(I454=6908,0,IF(BC454="","",BD454-((P454+L454-N454+Q454)*AY454)))</f>
        <v/>
      </c>
      <c r="BF454" s="53" t="str">
        <f aca="false">IF(B454="","",IF(OR(B454="",E454="Regime Normal"),0,(AI454-Q454)*VLOOKUP(R454,Dados!$X$98:$Y$108,2,0)))</f>
        <v/>
      </c>
      <c r="BG454" s="54" t="str">
        <f aca="false">IFERROR(VLOOKUP(I454,Dados!$AC$27:$AD$43,2,0),IF(B454="","",IF(D454&lt;&gt;"MT",IF(AND(AC454="SIM",Y454="Revenda"),"2403",IF(AND(AC454="SIM",Y454="Consumo"),"2407",IF(AND(AC454="NÃO",Y454="Revenda"),"2102",IF(AND(AC454="NÃO",Y454="Consumo"),"2556",)))),REPLACE(I454,1,1,1))))</f>
        <v/>
      </c>
    </row>
    <row r="455" customFormat="false" ht="12.8" hidden="false" customHeight="true" outlineLevel="0" collapsed="false">
      <c r="Y455" s="45"/>
      <c r="Z455" s="46" t="str">
        <f aca="false">IF(B455="","",(IFERROR(VLOOKUP(H455,Dados!A$3:B$15000,2,0),"Não Encontrado")))</f>
        <v/>
      </c>
      <c r="AA455" s="46" t="str">
        <f aca="false">IF(B455="","",(IFERROR(VLOOKUP(G455,Dados!C$3:E$15000,3,0),"Não Encontrado")))</f>
        <v/>
      </c>
      <c r="AB455" s="46" t="str">
        <f aca="false">IFERROR(IF(Z455&lt;&gt;"Não Encontrado",Z455,IF(AA455&lt;&gt;"Não Encontrado",AA455,"")),"")</f>
        <v/>
      </c>
      <c r="AC455" s="45" t="str">
        <f aca="false">IF(B455="","",IF(AB455="","NÃO","SIM"))</f>
        <v/>
      </c>
      <c r="AD455" s="45" t="str">
        <f aca="false">IFERROR(VLOOKUP(G455,Dados!$P$3:$R$500,3,0),"")</f>
        <v/>
      </c>
      <c r="AE455" s="45" t="str">
        <f aca="false">IFERROR(VLOOKUP(G455,Dados!$K$3:$L$500,2,0),"")</f>
        <v/>
      </c>
      <c r="AF455" s="45" t="str">
        <f aca="false">IFERROR(VLOOKUP(G455,Dados!$M$3:$N$500,2,0),"")</f>
        <v/>
      </c>
      <c r="AG455" s="45" t="str">
        <f aca="false">IF(F455="","",IF(AND(AD455="",AE455="",AF455=""),"-",IF(AND(AD455="BIT",AE455="",AF455=""),"BIT",IF(AND(AE455="ANEXO I",AD455="",AF455=""),"ANEXO I",IF(AND(AF455="ANEXO II",AD455="",AE455=""),"ANEXO II","Escolher")))))</f>
        <v/>
      </c>
      <c r="AH455" s="45" t="str">
        <f aca="false">IF(AG455&lt;&gt;"Pneus","",IFERROR(VLOOKUP(R455,Dados!$X$2:$Z$5,3,0)*(AI455-Q455),VLOOKUP(D455,Dados!$X$7:$Z$33,3,0)*(AI455-Q455)))</f>
        <v/>
      </c>
      <c r="AI455" s="47" t="str">
        <f aca="false">IF(B455="","",P455+Q455+O455+M455+L455-N455)</f>
        <v/>
      </c>
      <c r="AJ455" s="48" t="str">
        <f aca="false">IFERROR(IF(AND(AC455="SIM",AG455="-",Y455="REVENDA"),(AB455/1+1)*AI455,IF(AND(AC455="SIM",AG455="Pneus",Y455="REVENDA"),(AB455/1+1)*(AI455-AH455),"")),"")</f>
        <v/>
      </c>
      <c r="AK455" s="48" t="str">
        <f aca="false">IF(AJ455="","",AJ455*17%)</f>
        <v/>
      </c>
      <c r="AL455" s="48" t="str">
        <f aca="false">IFERROR(IF(AC455="NÃO","",IF(AK455="","",IF(E455="Simples Nacional",BF455,IF(T455=0.12,U455*0.5833337002,IF(T455=0,AI455*0.07,U455))))),"")</f>
        <v/>
      </c>
      <c r="AM455" s="47" t="str">
        <f aca="false">IFERROR(IF(AC455="NÃO","",IF(OR(AG455="-",AG455="Pneus"),AK455-AL455,"")),"")</f>
        <v/>
      </c>
      <c r="AN455" s="48" t="str">
        <f aca="false">IF(AND(Y455="REVENDA",AC455="SIM",AG455="BIT"),((AB455/1+1)*AI455)*0.4117,"")</f>
        <v/>
      </c>
      <c r="AO455" s="48" t="str">
        <f aca="false">IF(AN455="","",AN455*17%)</f>
        <v/>
      </c>
      <c r="AP455" s="49" t="str">
        <f aca="false">IF(AN455="","",IF(T455=0.12,(U455*0.4117)*0.4117,IF(T455=0,(AI455*0.07)*0.4117,U455*0.4117)))</f>
        <v/>
      </c>
      <c r="AQ455" s="47" t="str">
        <f aca="false">IF(AN455="","",AO455-AP455)</f>
        <v/>
      </c>
      <c r="AR455" s="50" t="str">
        <f aca="false">IFERROR(IF(AND(AC455="SIM",Y455="REVENDA",LEFT(AG455,5)="ANEXO")*OR(AE455="ANEXO I",AF455="ANEXO II"),VLOOKUP(H455,Dados!G:I,2,0),""),"INSERIR MVA")</f>
        <v/>
      </c>
      <c r="AS455" s="48" t="str">
        <f aca="false">IF(LEFT(AG455,5)="ANEXO",VLOOKUP(AG455,Dados!$X$111:$Z$112,2,0)*(AI455-Q455),"")</f>
        <v/>
      </c>
      <c r="AT455" s="48" t="str">
        <f aca="false">IFERROR(IF(AR455="","",(AI455*AR455)+AI455),"INSERIR MVA")</f>
        <v/>
      </c>
      <c r="AU455" s="48" t="str">
        <f aca="false">IF(AT455="","",IF(AY455=0.04,U455,AS455*AY455))</f>
        <v/>
      </c>
      <c r="AV455" s="47" t="str">
        <f aca="false">IFERROR(IF(AU455="","",(VLOOKUP(AG455,Dados!$X$111:$Z$112,3,0)*AT455*0.17)),"INSERIR MVA")</f>
        <v/>
      </c>
      <c r="AW455" s="47" t="str">
        <f aca="false">IFERROR(IF(AR455="","",AV455-AU455),"")</f>
        <v/>
      </c>
      <c r="AX455" s="51" t="str">
        <f aca="false">IFERROR(IF(AC455="NÃO","",IF(AM455&lt;&gt;"",AM455-W455,IF(AQ455&lt;&gt;"",AQ455-W455,IF(AW455&lt;&gt;"",AW455-W455,"")))),"")</f>
        <v/>
      </c>
      <c r="AY455" s="46" t="str">
        <f aca="false">IFERROR(IF(ISNA(VLOOKUP(R455,Dados!$X$2:$Y$5,2,0)),VLOOKUP(D455,Dados!$X$7:$Y$33,2,0),VLOOKUP(R455,Dados!$X$2:$Y$5,2,0)),"")</f>
        <v/>
      </c>
      <c r="AZ455" s="52" t="str">
        <f aca="false">IF(C455="","",IF(AND(Y455="CONSUMO",AC455="NÃO")*OR(AG455="-",AG455="BIT"),IF(E455&lt;&gt;"",(AI455-(P455+L455-N455+Q455)*AY455)/0.83),""))</f>
        <v/>
      </c>
      <c r="BA455" s="51" t="str">
        <f aca="false">IF(AZ455="","",AZ455*0.17-((P455+L455-N455+Q455)*AY455))</f>
        <v/>
      </c>
      <c r="BB455" s="51" t="str">
        <f aca="false">IF(AND(Y455="CONSUMO",AG455="ANEXO I",AY455&gt;4%),(AI455-(P455+L455-N455+Q455)*0.0514)/0.83*(0.5177)*(0.17)-AI455*0.0514,IF(AND(Y455="CONSUMO",AG455="ANEXO II",AY455&gt;4%),(AI455-(P455+L455-N455+Q455)*0.041)/0.83*(0.3295)*(0.17)-AI455*0.041,IF(AND(Y455="CONSUMO",AG455="ANEXO I",AY455=4%),(AI455-(P455+L455-N455+Q455)*0.04)/0.83*(0.5177)*(0.17)-AI455*0.04,IF(AND(Y455="CONSUMO",AG455="ANEXO II",AY455=4%),(AI455-(P455+L455-N455+Q455)*0.04)/0.83*(0.3295)*(0.17)-AI455*0.04,""))))</f>
        <v/>
      </c>
      <c r="BC455" s="51" t="str">
        <f aca="false">IF(C455="","",IF(AND(Y455="CONSUMO",AC455="SIM")*OR(AG455="-",AG455="BIT"),IF(E455&lt;&gt;"",(AI455-(P455+L455-N455+Q455)*AY455)/0.83),""))</f>
        <v/>
      </c>
      <c r="BD455" s="51" t="str">
        <f aca="false">IF(BC455="","",BC455*0.17)</f>
        <v/>
      </c>
      <c r="BE455" s="51" t="str">
        <f aca="false">IF(I455=6908,0,IF(BC455="","",BD455-((P455+L455-N455+Q455)*AY455)))</f>
        <v/>
      </c>
      <c r="BF455" s="53" t="str">
        <f aca="false">IF(B455="","",IF(OR(B455="",E455="Regime Normal"),0,(AI455-Q455)*VLOOKUP(R455,Dados!$X$98:$Y$108,2,0)))</f>
        <v/>
      </c>
      <c r="BG455" s="54" t="str">
        <f aca="false">IFERROR(VLOOKUP(I455,Dados!$AC$27:$AD$43,2,0),IF(B455="","",IF(D455&lt;&gt;"MT",IF(AND(AC455="SIM",Y455="Revenda"),"2403",IF(AND(AC455="SIM",Y455="Consumo"),"2407",IF(AND(AC455="NÃO",Y455="Revenda"),"2102",IF(AND(AC455="NÃO",Y455="Consumo"),"2556",)))),REPLACE(I455,1,1,1))))</f>
        <v/>
      </c>
    </row>
    <row r="456" customFormat="false" ht="12.8" hidden="false" customHeight="true" outlineLevel="0" collapsed="false">
      <c r="Y456" s="45"/>
      <c r="Z456" s="46" t="str">
        <f aca="false">IF(B456="","",(IFERROR(VLOOKUP(H456,Dados!A$3:B$15000,2,0),"Não Encontrado")))</f>
        <v/>
      </c>
      <c r="AA456" s="46" t="str">
        <f aca="false">IF(B456="","",(IFERROR(VLOOKUP(G456,Dados!C$3:E$15000,3,0),"Não Encontrado")))</f>
        <v/>
      </c>
      <c r="AB456" s="46" t="str">
        <f aca="false">IFERROR(IF(Z456&lt;&gt;"Não Encontrado",Z456,IF(AA456&lt;&gt;"Não Encontrado",AA456,"")),"")</f>
        <v/>
      </c>
      <c r="AC456" s="45" t="str">
        <f aca="false">IF(B456="","",IF(AB456="","NÃO","SIM"))</f>
        <v/>
      </c>
      <c r="AD456" s="45" t="str">
        <f aca="false">IFERROR(VLOOKUP(G456,Dados!$P$3:$R$500,3,0),"")</f>
        <v/>
      </c>
      <c r="AE456" s="45" t="str">
        <f aca="false">IFERROR(VLOOKUP(G456,Dados!$K$3:$L$500,2,0),"")</f>
        <v/>
      </c>
      <c r="AF456" s="45" t="str">
        <f aca="false">IFERROR(VLOOKUP(G456,Dados!$M$3:$N$500,2,0),"")</f>
        <v/>
      </c>
      <c r="AG456" s="45" t="str">
        <f aca="false">IF(F456="","",IF(AND(AD456="",AE456="",AF456=""),"-",IF(AND(AD456="BIT",AE456="",AF456=""),"BIT",IF(AND(AE456="ANEXO I",AD456="",AF456=""),"ANEXO I",IF(AND(AF456="ANEXO II",AD456="",AE456=""),"ANEXO II","Escolher")))))</f>
        <v/>
      </c>
      <c r="AH456" s="45" t="str">
        <f aca="false">IF(AG456&lt;&gt;"Pneus","",IFERROR(VLOOKUP(R456,Dados!$X$2:$Z$5,3,0)*(AI456-Q456),VLOOKUP(D456,Dados!$X$7:$Z$33,3,0)*(AI456-Q456)))</f>
        <v/>
      </c>
      <c r="AI456" s="47" t="str">
        <f aca="false">IF(B456="","",P456+Q456+O456+M456+L456-N456)</f>
        <v/>
      </c>
      <c r="AJ456" s="48" t="str">
        <f aca="false">IFERROR(IF(AND(AC456="SIM",AG456="-",Y456="REVENDA"),(AB456/1+1)*AI456,IF(AND(AC456="SIM",AG456="Pneus",Y456="REVENDA"),(AB456/1+1)*(AI456-AH456),"")),"")</f>
        <v/>
      </c>
      <c r="AK456" s="48" t="str">
        <f aca="false">IF(AJ456="","",AJ456*17%)</f>
        <v/>
      </c>
      <c r="AL456" s="48" t="str">
        <f aca="false">IFERROR(IF(AC456="NÃO","",IF(AK456="","",IF(E456="Simples Nacional",BF456,IF(T456=0.12,U456*0.5833337002,IF(T456=0,AI456*0.07,U456))))),"")</f>
        <v/>
      </c>
      <c r="AM456" s="47" t="str">
        <f aca="false">IFERROR(IF(AC456="NÃO","",IF(OR(AG456="-",AG456="Pneus"),AK456-AL456,"")),"")</f>
        <v/>
      </c>
      <c r="AN456" s="48" t="str">
        <f aca="false">IF(AND(Y456="REVENDA",AC456="SIM",AG456="BIT"),((AB456/1+1)*AI456)*0.4117,"")</f>
        <v/>
      </c>
      <c r="AO456" s="48" t="str">
        <f aca="false">IF(AN456="","",AN456*17%)</f>
        <v/>
      </c>
      <c r="AP456" s="49" t="str">
        <f aca="false">IF(AN456="","",IF(T456=0.12,(U456*0.4117)*0.4117,IF(T456=0,(AI456*0.07)*0.4117,U456*0.4117)))</f>
        <v/>
      </c>
      <c r="AQ456" s="47" t="str">
        <f aca="false">IF(AN456="","",AO456-AP456)</f>
        <v/>
      </c>
      <c r="AR456" s="50" t="str">
        <f aca="false">IFERROR(IF(AND(AC456="SIM",Y456="REVENDA",LEFT(AG456,5)="ANEXO")*OR(AE456="ANEXO I",AF456="ANEXO II"),VLOOKUP(H456,Dados!G:I,2,0),""),"INSERIR MVA")</f>
        <v/>
      </c>
      <c r="AS456" s="48" t="str">
        <f aca="false">IF(LEFT(AG456,5)="ANEXO",VLOOKUP(AG456,Dados!$X$111:$Z$112,2,0)*(AI456-Q456),"")</f>
        <v/>
      </c>
      <c r="AT456" s="48" t="str">
        <f aca="false">IFERROR(IF(AR456="","",(AI456*AR456)+AI456),"INSERIR MVA")</f>
        <v/>
      </c>
      <c r="AU456" s="48" t="str">
        <f aca="false">IF(AT456="","",IF(AY456=0.04,U456,AS456*AY456))</f>
        <v/>
      </c>
      <c r="AV456" s="47" t="str">
        <f aca="false">IFERROR(IF(AU456="","",(VLOOKUP(AG456,Dados!$X$111:$Z$112,3,0)*AT456*0.17)),"INSERIR MVA")</f>
        <v/>
      </c>
      <c r="AW456" s="47" t="str">
        <f aca="false">IFERROR(IF(AR456="","",AV456-AU456),"")</f>
        <v/>
      </c>
      <c r="AX456" s="51" t="str">
        <f aca="false">IFERROR(IF(AC456="NÃO","",IF(AM456&lt;&gt;"",AM456-W456,IF(AQ456&lt;&gt;"",AQ456-W456,IF(AW456&lt;&gt;"",AW456-W456,"")))),"")</f>
        <v/>
      </c>
      <c r="AY456" s="46" t="str">
        <f aca="false">IFERROR(IF(ISNA(VLOOKUP(R456,Dados!$X$2:$Y$5,2,0)),VLOOKUP(D456,Dados!$X$7:$Y$33,2,0),VLOOKUP(R456,Dados!$X$2:$Y$5,2,0)),"")</f>
        <v/>
      </c>
      <c r="AZ456" s="52" t="str">
        <f aca="false">IF(C456="","",IF(AND(Y456="CONSUMO",AC456="NÃO")*OR(AG456="-",AG456="BIT"),IF(E456&lt;&gt;"",(AI456-(P456+L456-N456+Q456)*AY456)/0.83),""))</f>
        <v/>
      </c>
      <c r="BA456" s="51" t="str">
        <f aca="false">IF(AZ456="","",AZ456*0.17-((P456+L456-N456+Q456)*AY456))</f>
        <v/>
      </c>
      <c r="BB456" s="51" t="str">
        <f aca="false">IF(AND(Y456="CONSUMO",AG456="ANEXO I",AY456&gt;4%),(AI456-(P456+L456-N456+Q456)*0.0514)/0.83*(0.5177)*(0.17)-AI456*0.0514,IF(AND(Y456="CONSUMO",AG456="ANEXO II",AY456&gt;4%),(AI456-(P456+L456-N456+Q456)*0.041)/0.83*(0.3295)*(0.17)-AI456*0.041,IF(AND(Y456="CONSUMO",AG456="ANEXO I",AY456=4%),(AI456-(P456+L456-N456+Q456)*0.04)/0.83*(0.5177)*(0.17)-AI456*0.04,IF(AND(Y456="CONSUMO",AG456="ANEXO II",AY456=4%),(AI456-(P456+L456-N456+Q456)*0.04)/0.83*(0.3295)*(0.17)-AI456*0.04,""))))</f>
        <v/>
      </c>
      <c r="BC456" s="51" t="str">
        <f aca="false">IF(C456="","",IF(AND(Y456="CONSUMO",AC456="SIM")*OR(AG456="-",AG456="BIT"),IF(E456&lt;&gt;"",(AI456-(P456+L456-N456+Q456)*AY456)/0.83),""))</f>
        <v/>
      </c>
      <c r="BD456" s="51" t="str">
        <f aca="false">IF(BC456="","",BC456*0.17)</f>
        <v/>
      </c>
      <c r="BE456" s="51" t="str">
        <f aca="false">IF(I456=6908,0,IF(BC456="","",BD456-((P456+L456-N456+Q456)*AY456)))</f>
        <v/>
      </c>
      <c r="BF456" s="53" t="str">
        <f aca="false">IF(B456="","",IF(OR(B456="",E456="Regime Normal"),0,(AI456-Q456)*VLOOKUP(R456,Dados!$X$98:$Y$108,2,0)))</f>
        <v/>
      </c>
      <c r="BG456" s="54" t="str">
        <f aca="false">IFERROR(VLOOKUP(I456,Dados!$AC$27:$AD$43,2,0),IF(B456="","",IF(D456&lt;&gt;"MT",IF(AND(AC456="SIM",Y456="Revenda"),"2403",IF(AND(AC456="SIM",Y456="Consumo"),"2407",IF(AND(AC456="NÃO",Y456="Revenda"),"2102",IF(AND(AC456="NÃO",Y456="Consumo"),"2556",)))),REPLACE(I456,1,1,1))))</f>
        <v/>
      </c>
    </row>
    <row r="457" customFormat="false" ht="12.8" hidden="false" customHeight="true" outlineLevel="0" collapsed="false">
      <c r="Y457" s="45"/>
      <c r="Z457" s="46" t="str">
        <f aca="false">IF(B457="","",(IFERROR(VLOOKUP(H457,Dados!A$3:B$15000,2,0),"Não Encontrado")))</f>
        <v/>
      </c>
      <c r="AA457" s="46" t="str">
        <f aca="false">IF(B457="","",(IFERROR(VLOOKUP(G457,Dados!C$3:E$15000,3,0),"Não Encontrado")))</f>
        <v/>
      </c>
      <c r="AB457" s="46" t="str">
        <f aca="false">IFERROR(IF(Z457&lt;&gt;"Não Encontrado",Z457,IF(AA457&lt;&gt;"Não Encontrado",AA457,"")),"")</f>
        <v/>
      </c>
      <c r="AC457" s="45" t="str">
        <f aca="false">IF(B457="","",IF(AB457="","NÃO","SIM"))</f>
        <v/>
      </c>
      <c r="AD457" s="45" t="str">
        <f aca="false">IFERROR(VLOOKUP(G457,Dados!$P$3:$R$500,3,0),"")</f>
        <v/>
      </c>
      <c r="AE457" s="45" t="str">
        <f aca="false">IFERROR(VLOOKUP(G457,Dados!$K$3:$L$500,2,0),"")</f>
        <v/>
      </c>
      <c r="AF457" s="45" t="str">
        <f aca="false">IFERROR(VLOOKUP(G457,Dados!$M$3:$N$500,2,0),"")</f>
        <v/>
      </c>
      <c r="AG457" s="45" t="str">
        <f aca="false">IF(F457="","",IF(AND(AD457="",AE457="",AF457=""),"-",IF(AND(AD457="BIT",AE457="",AF457=""),"BIT",IF(AND(AE457="ANEXO I",AD457="",AF457=""),"ANEXO I",IF(AND(AF457="ANEXO II",AD457="",AE457=""),"ANEXO II","Escolher")))))</f>
        <v/>
      </c>
      <c r="AH457" s="45" t="str">
        <f aca="false">IF(AG457&lt;&gt;"Pneus","",IFERROR(VLOOKUP(R457,Dados!$X$2:$Z$5,3,0)*(AI457-Q457),VLOOKUP(D457,Dados!$X$7:$Z$33,3,0)*(AI457-Q457)))</f>
        <v/>
      </c>
      <c r="AI457" s="47" t="str">
        <f aca="false">IF(B457="","",P457+Q457+O457+M457+L457-N457)</f>
        <v/>
      </c>
      <c r="AJ457" s="48" t="str">
        <f aca="false">IFERROR(IF(AND(AC457="SIM",AG457="-",Y457="REVENDA"),(AB457/1+1)*AI457,IF(AND(AC457="SIM",AG457="Pneus",Y457="REVENDA"),(AB457/1+1)*(AI457-AH457),"")),"")</f>
        <v/>
      </c>
      <c r="AK457" s="48" t="str">
        <f aca="false">IF(AJ457="","",AJ457*17%)</f>
        <v/>
      </c>
      <c r="AL457" s="48" t="str">
        <f aca="false">IFERROR(IF(AC457="NÃO","",IF(AK457="","",IF(E457="Simples Nacional",BF457,IF(T457=0.12,U457*0.5833337002,IF(T457=0,AI457*0.07,U457))))),"")</f>
        <v/>
      </c>
      <c r="AM457" s="47" t="str">
        <f aca="false">IFERROR(IF(AC457="NÃO","",IF(OR(AG457="-",AG457="Pneus"),AK457-AL457,"")),"")</f>
        <v/>
      </c>
      <c r="AN457" s="48" t="str">
        <f aca="false">IF(AND(Y457="REVENDA",AC457="SIM",AG457="BIT"),((AB457/1+1)*AI457)*0.4117,"")</f>
        <v/>
      </c>
      <c r="AO457" s="48" t="str">
        <f aca="false">IF(AN457="","",AN457*17%)</f>
        <v/>
      </c>
      <c r="AP457" s="49" t="str">
        <f aca="false">IF(AN457="","",IF(T457=0.12,(U457*0.4117)*0.4117,IF(T457=0,(AI457*0.07)*0.4117,U457*0.4117)))</f>
        <v/>
      </c>
      <c r="AQ457" s="47" t="str">
        <f aca="false">IF(AN457="","",AO457-AP457)</f>
        <v/>
      </c>
      <c r="AR457" s="50" t="str">
        <f aca="false">IFERROR(IF(AND(AC457="SIM",Y457="REVENDA",LEFT(AG457,5)="ANEXO")*OR(AE457="ANEXO I",AF457="ANEXO II"),VLOOKUP(H457,Dados!G:I,2,0),""),"INSERIR MVA")</f>
        <v/>
      </c>
      <c r="AS457" s="48" t="str">
        <f aca="false">IF(LEFT(AG457,5)="ANEXO",VLOOKUP(AG457,Dados!$X$111:$Z$112,2,0)*(AI457-Q457),"")</f>
        <v/>
      </c>
      <c r="AT457" s="48" t="str">
        <f aca="false">IFERROR(IF(AR457="","",(AI457*AR457)+AI457),"INSERIR MVA")</f>
        <v/>
      </c>
      <c r="AU457" s="48" t="str">
        <f aca="false">IF(AT457="","",IF(AY457=0.04,U457,AS457*AY457))</f>
        <v/>
      </c>
      <c r="AV457" s="47" t="str">
        <f aca="false">IFERROR(IF(AU457="","",(VLOOKUP(AG457,Dados!$X$111:$Z$112,3,0)*AT457*0.17)),"INSERIR MVA")</f>
        <v/>
      </c>
      <c r="AW457" s="47" t="str">
        <f aca="false">IFERROR(IF(AR457="","",AV457-AU457),"")</f>
        <v/>
      </c>
      <c r="AX457" s="51" t="str">
        <f aca="false">IFERROR(IF(AC457="NÃO","",IF(AM457&lt;&gt;"",AM457-W457,IF(AQ457&lt;&gt;"",AQ457-W457,IF(AW457&lt;&gt;"",AW457-W457,"")))),"")</f>
        <v/>
      </c>
      <c r="AY457" s="46" t="str">
        <f aca="false">IFERROR(IF(ISNA(VLOOKUP(R457,Dados!$X$2:$Y$5,2,0)),VLOOKUP(D457,Dados!$X$7:$Y$33,2,0),VLOOKUP(R457,Dados!$X$2:$Y$5,2,0)),"")</f>
        <v/>
      </c>
      <c r="AZ457" s="52" t="str">
        <f aca="false">IF(C457="","",IF(AND(Y457="CONSUMO",AC457="NÃO")*OR(AG457="-",AG457="BIT"),IF(E457&lt;&gt;"",(AI457-(P457+L457-N457+Q457)*AY457)/0.83),""))</f>
        <v/>
      </c>
      <c r="BA457" s="51" t="str">
        <f aca="false">IF(AZ457="","",AZ457*0.17-((P457+L457-N457+Q457)*AY457))</f>
        <v/>
      </c>
      <c r="BB457" s="51" t="str">
        <f aca="false">IF(AND(Y457="CONSUMO",AG457="ANEXO I",AY457&gt;4%),(AI457-(P457+L457-N457+Q457)*0.0514)/0.83*(0.5177)*(0.17)-AI457*0.0514,IF(AND(Y457="CONSUMO",AG457="ANEXO II",AY457&gt;4%),(AI457-(P457+L457-N457+Q457)*0.041)/0.83*(0.3295)*(0.17)-AI457*0.041,IF(AND(Y457="CONSUMO",AG457="ANEXO I",AY457=4%),(AI457-(P457+L457-N457+Q457)*0.04)/0.83*(0.5177)*(0.17)-AI457*0.04,IF(AND(Y457="CONSUMO",AG457="ANEXO II",AY457=4%),(AI457-(P457+L457-N457+Q457)*0.04)/0.83*(0.3295)*(0.17)-AI457*0.04,""))))</f>
        <v/>
      </c>
      <c r="BC457" s="51" t="str">
        <f aca="false">IF(C457="","",IF(AND(Y457="CONSUMO",AC457="SIM")*OR(AG457="-",AG457="BIT"),IF(E457&lt;&gt;"",(AI457-(P457+L457-N457+Q457)*AY457)/0.83),""))</f>
        <v/>
      </c>
      <c r="BD457" s="51" t="str">
        <f aca="false">IF(BC457="","",BC457*0.17)</f>
        <v/>
      </c>
      <c r="BE457" s="51" t="str">
        <f aca="false">IF(I457=6908,0,IF(BC457="","",BD457-((P457+L457-N457+Q457)*AY457)))</f>
        <v/>
      </c>
      <c r="BF457" s="53" t="str">
        <f aca="false">IF(B457="","",IF(OR(B457="",E457="Regime Normal"),0,(AI457-Q457)*VLOOKUP(R457,Dados!$X$98:$Y$108,2,0)))</f>
        <v/>
      </c>
      <c r="BG457" s="54" t="str">
        <f aca="false">IFERROR(VLOOKUP(I457,Dados!$AC$27:$AD$43,2,0),IF(B457="","",IF(D457&lt;&gt;"MT",IF(AND(AC457="SIM",Y457="Revenda"),"2403",IF(AND(AC457="SIM",Y457="Consumo"),"2407",IF(AND(AC457="NÃO",Y457="Revenda"),"2102",IF(AND(AC457="NÃO",Y457="Consumo"),"2556",)))),REPLACE(I457,1,1,1))))</f>
        <v/>
      </c>
    </row>
    <row r="458" customFormat="false" ht="12.8" hidden="false" customHeight="true" outlineLevel="0" collapsed="false">
      <c r="Y458" s="45"/>
      <c r="Z458" s="46" t="str">
        <f aca="false">IF(B458="","",(IFERROR(VLOOKUP(H458,Dados!A$3:B$15000,2,0),"Não Encontrado")))</f>
        <v/>
      </c>
      <c r="AA458" s="46" t="str">
        <f aca="false">IF(B458="","",(IFERROR(VLOOKUP(G458,Dados!C$3:E$15000,3,0),"Não Encontrado")))</f>
        <v/>
      </c>
      <c r="AB458" s="46" t="str">
        <f aca="false">IFERROR(IF(Z458&lt;&gt;"Não Encontrado",Z458,IF(AA458&lt;&gt;"Não Encontrado",AA458,"")),"")</f>
        <v/>
      </c>
      <c r="AC458" s="45" t="str">
        <f aca="false">IF(B458="","",IF(AB458="","NÃO","SIM"))</f>
        <v/>
      </c>
      <c r="AD458" s="45" t="str">
        <f aca="false">IFERROR(VLOOKUP(G458,Dados!$P$3:$R$500,3,0),"")</f>
        <v/>
      </c>
      <c r="AE458" s="45" t="str">
        <f aca="false">IFERROR(VLOOKUP(G458,Dados!$K$3:$L$500,2,0),"")</f>
        <v/>
      </c>
      <c r="AF458" s="45" t="str">
        <f aca="false">IFERROR(VLOOKUP(G458,Dados!$M$3:$N$500,2,0),"")</f>
        <v/>
      </c>
      <c r="AG458" s="45" t="str">
        <f aca="false">IF(F458="","",IF(AND(AD458="",AE458="",AF458=""),"-",IF(AND(AD458="BIT",AE458="",AF458=""),"BIT",IF(AND(AE458="ANEXO I",AD458="",AF458=""),"ANEXO I",IF(AND(AF458="ANEXO II",AD458="",AE458=""),"ANEXO II","Escolher")))))</f>
        <v/>
      </c>
      <c r="AH458" s="45" t="str">
        <f aca="false">IF(AG458&lt;&gt;"Pneus","",IFERROR(VLOOKUP(R458,Dados!$X$2:$Z$5,3,0)*(AI458-Q458),VLOOKUP(D458,Dados!$X$7:$Z$33,3,0)*(AI458-Q458)))</f>
        <v/>
      </c>
      <c r="AI458" s="47" t="str">
        <f aca="false">IF(B458="","",P458+Q458+O458+M458+L458-N458)</f>
        <v/>
      </c>
      <c r="AJ458" s="48" t="str">
        <f aca="false">IFERROR(IF(AND(AC458="SIM",AG458="-",Y458="REVENDA"),(AB458/1+1)*AI458,IF(AND(AC458="SIM",AG458="Pneus",Y458="REVENDA"),(AB458/1+1)*(AI458-AH458),"")),"")</f>
        <v/>
      </c>
      <c r="AK458" s="48" t="str">
        <f aca="false">IF(AJ458="","",AJ458*17%)</f>
        <v/>
      </c>
      <c r="AL458" s="48" t="str">
        <f aca="false">IFERROR(IF(AC458="NÃO","",IF(AK458="","",IF(E458="Simples Nacional",BF458,IF(T458=0.12,U458*0.5833337002,IF(T458=0,AI458*0.07,U458))))),"")</f>
        <v/>
      </c>
      <c r="AM458" s="47" t="str">
        <f aca="false">IFERROR(IF(AC458="NÃO","",IF(OR(AG458="-",AG458="Pneus"),AK458-AL458,"")),"")</f>
        <v/>
      </c>
      <c r="AN458" s="48" t="str">
        <f aca="false">IF(AND(Y458="REVENDA",AC458="SIM",AG458="BIT"),((AB458/1+1)*AI458)*0.4117,"")</f>
        <v/>
      </c>
      <c r="AO458" s="48" t="str">
        <f aca="false">IF(AN458="","",AN458*17%)</f>
        <v/>
      </c>
      <c r="AP458" s="49" t="str">
        <f aca="false">IF(AN458="","",IF(T458=0.12,(U458*0.4117)*0.4117,IF(T458=0,(AI458*0.07)*0.4117,U458*0.4117)))</f>
        <v/>
      </c>
      <c r="AQ458" s="47" t="str">
        <f aca="false">IF(AN458="","",AO458-AP458)</f>
        <v/>
      </c>
      <c r="AR458" s="50" t="str">
        <f aca="false">IFERROR(IF(AND(AC458="SIM",Y458="REVENDA",LEFT(AG458,5)="ANEXO")*OR(AE458="ANEXO I",AF458="ANEXO II"),VLOOKUP(H458,Dados!G:I,2,0),""),"INSERIR MVA")</f>
        <v/>
      </c>
      <c r="AS458" s="48" t="str">
        <f aca="false">IF(LEFT(AG458,5)="ANEXO",VLOOKUP(AG458,Dados!$X$111:$Z$112,2,0)*(AI458-Q458),"")</f>
        <v/>
      </c>
      <c r="AT458" s="48" t="str">
        <f aca="false">IFERROR(IF(AR458="","",(AI458*AR458)+AI458),"INSERIR MVA")</f>
        <v/>
      </c>
      <c r="AU458" s="48" t="str">
        <f aca="false">IF(AT458="","",IF(AY458=0.04,U458,AS458*AY458))</f>
        <v/>
      </c>
      <c r="AV458" s="47" t="str">
        <f aca="false">IFERROR(IF(AU458="","",(VLOOKUP(AG458,Dados!$X$111:$Z$112,3,0)*AT458*0.17)),"INSERIR MVA")</f>
        <v/>
      </c>
      <c r="AW458" s="47" t="str">
        <f aca="false">IFERROR(IF(AR458="","",AV458-AU458),"")</f>
        <v/>
      </c>
      <c r="AX458" s="51" t="str">
        <f aca="false">IFERROR(IF(AC458="NÃO","",IF(AM458&lt;&gt;"",AM458-W458,IF(AQ458&lt;&gt;"",AQ458-W458,IF(AW458&lt;&gt;"",AW458-W458,"")))),"")</f>
        <v/>
      </c>
      <c r="AY458" s="46" t="str">
        <f aca="false">IFERROR(IF(ISNA(VLOOKUP(R458,Dados!$X$2:$Y$5,2,0)),VLOOKUP(D458,Dados!$X$7:$Y$33,2,0),VLOOKUP(R458,Dados!$X$2:$Y$5,2,0)),"")</f>
        <v/>
      </c>
      <c r="AZ458" s="52" t="str">
        <f aca="false">IF(C458="","",IF(AND(Y458="CONSUMO",AC458="NÃO")*OR(AG458="-",AG458="BIT"),IF(E458&lt;&gt;"",(AI458-(P458+L458-N458+Q458)*AY458)/0.83),""))</f>
        <v/>
      </c>
      <c r="BA458" s="51" t="str">
        <f aca="false">IF(AZ458="","",AZ458*0.17-((P458+L458-N458+Q458)*AY458))</f>
        <v/>
      </c>
      <c r="BB458" s="51" t="str">
        <f aca="false">IF(AND(Y458="CONSUMO",AG458="ANEXO I",AY458&gt;4%),(AI458-(P458+L458-N458+Q458)*0.0514)/0.83*(0.5177)*(0.17)-AI458*0.0514,IF(AND(Y458="CONSUMO",AG458="ANEXO II",AY458&gt;4%),(AI458-(P458+L458-N458+Q458)*0.041)/0.83*(0.3295)*(0.17)-AI458*0.041,IF(AND(Y458="CONSUMO",AG458="ANEXO I",AY458=4%),(AI458-(P458+L458-N458+Q458)*0.04)/0.83*(0.5177)*(0.17)-AI458*0.04,IF(AND(Y458="CONSUMO",AG458="ANEXO II",AY458=4%),(AI458-(P458+L458-N458+Q458)*0.04)/0.83*(0.3295)*(0.17)-AI458*0.04,""))))</f>
        <v/>
      </c>
      <c r="BC458" s="51" t="str">
        <f aca="false">IF(C458="","",IF(AND(Y458="CONSUMO",AC458="SIM")*OR(AG458="-",AG458="BIT"),IF(E458&lt;&gt;"",(AI458-(P458+L458-N458+Q458)*AY458)/0.83),""))</f>
        <v/>
      </c>
      <c r="BD458" s="51" t="str">
        <f aca="false">IF(BC458="","",BC458*0.17)</f>
        <v/>
      </c>
      <c r="BE458" s="51" t="str">
        <f aca="false">IF(I458=6908,0,IF(BC458="","",BD458-((P458+L458-N458+Q458)*AY458)))</f>
        <v/>
      </c>
      <c r="BF458" s="53" t="str">
        <f aca="false">IF(B458="","",IF(OR(B458="",E458="Regime Normal"),0,(AI458-Q458)*VLOOKUP(R458,Dados!$X$98:$Y$108,2,0)))</f>
        <v/>
      </c>
      <c r="BG458" s="54" t="str">
        <f aca="false">IFERROR(VLOOKUP(I458,Dados!$AC$27:$AD$43,2,0),IF(B458="","",IF(D458&lt;&gt;"MT",IF(AND(AC458="SIM",Y458="Revenda"),"2403",IF(AND(AC458="SIM",Y458="Consumo"),"2407",IF(AND(AC458="NÃO",Y458="Revenda"),"2102",IF(AND(AC458="NÃO",Y458="Consumo"),"2556",)))),REPLACE(I458,1,1,1))))</f>
        <v/>
      </c>
    </row>
    <row r="459" customFormat="false" ht="12.8" hidden="false" customHeight="true" outlineLevel="0" collapsed="false">
      <c r="Y459" s="45"/>
      <c r="Z459" s="46" t="str">
        <f aca="false">IF(B459="","",(IFERROR(VLOOKUP(H459,Dados!A$3:B$15000,2,0),"Não Encontrado")))</f>
        <v/>
      </c>
      <c r="AA459" s="46" t="str">
        <f aca="false">IF(B459="","",(IFERROR(VLOOKUP(G459,Dados!C$3:E$15000,3,0),"Não Encontrado")))</f>
        <v/>
      </c>
      <c r="AB459" s="46" t="str">
        <f aca="false">IFERROR(IF(Z459&lt;&gt;"Não Encontrado",Z459,IF(AA459&lt;&gt;"Não Encontrado",AA459,"")),"")</f>
        <v/>
      </c>
      <c r="AC459" s="45" t="str">
        <f aca="false">IF(B459="","",IF(AB459="","NÃO","SIM"))</f>
        <v/>
      </c>
      <c r="AD459" s="45" t="str">
        <f aca="false">IFERROR(VLOOKUP(G459,Dados!$P$3:$R$500,3,0),"")</f>
        <v/>
      </c>
      <c r="AE459" s="45" t="str">
        <f aca="false">IFERROR(VLOOKUP(G459,Dados!$K$3:$L$500,2,0),"")</f>
        <v/>
      </c>
      <c r="AF459" s="45" t="str">
        <f aca="false">IFERROR(VLOOKUP(G459,Dados!$M$3:$N$500,2,0),"")</f>
        <v/>
      </c>
      <c r="AG459" s="45" t="str">
        <f aca="false">IF(F459="","",IF(AND(AD459="",AE459="",AF459=""),"-",IF(AND(AD459="BIT",AE459="",AF459=""),"BIT",IF(AND(AE459="ANEXO I",AD459="",AF459=""),"ANEXO I",IF(AND(AF459="ANEXO II",AD459="",AE459=""),"ANEXO II","Escolher")))))</f>
        <v/>
      </c>
      <c r="AH459" s="45" t="str">
        <f aca="false">IF(AG459&lt;&gt;"Pneus","",IFERROR(VLOOKUP(R459,Dados!$X$2:$Z$5,3,0)*(AI459-Q459),VLOOKUP(D459,Dados!$X$7:$Z$33,3,0)*(AI459-Q459)))</f>
        <v/>
      </c>
      <c r="AI459" s="47" t="str">
        <f aca="false">IF(B459="","",P459+Q459+O459+M459+L459-N459)</f>
        <v/>
      </c>
      <c r="AJ459" s="48" t="str">
        <f aca="false">IFERROR(IF(AND(AC459="SIM",AG459="-",Y459="REVENDA"),(AB459/1+1)*AI459,IF(AND(AC459="SIM",AG459="Pneus",Y459="REVENDA"),(AB459/1+1)*(AI459-AH459),"")),"")</f>
        <v/>
      </c>
      <c r="AK459" s="48" t="str">
        <f aca="false">IF(AJ459="","",AJ459*17%)</f>
        <v/>
      </c>
      <c r="AL459" s="48" t="str">
        <f aca="false">IFERROR(IF(AC459="NÃO","",IF(AK459="","",IF(E459="Simples Nacional",BF459,IF(T459=0.12,U459*0.5833337002,IF(T459=0,AI459*0.07,U459))))),"")</f>
        <v/>
      </c>
      <c r="AM459" s="47" t="str">
        <f aca="false">IFERROR(IF(AC459="NÃO","",IF(OR(AG459="-",AG459="Pneus"),AK459-AL459,"")),"")</f>
        <v/>
      </c>
      <c r="AN459" s="48" t="str">
        <f aca="false">IF(AND(Y459="REVENDA",AC459="SIM",AG459="BIT"),((AB459/1+1)*AI459)*0.4117,"")</f>
        <v/>
      </c>
      <c r="AO459" s="48" t="str">
        <f aca="false">IF(AN459="","",AN459*17%)</f>
        <v/>
      </c>
      <c r="AP459" s="49" t="str">
        <f aca="false">IF(AN459="","",IF(T459=0.12,(U459*0.4117)*0.4117,IF(T459=0,(AI459*0.07)*0.4117,U459*0.4117)))</f>
        <v/>
      </c>
      <c r="AQ459" s="47" t="str">
        <f aca="false">IF(AN459="","",AO459-AP459)</f>
        <v/>
      </c>
      <c r="AR459" s="50" t="str">
        <f aca="false">IFERROR(IF(AND(AC459="SIM",Y459="REVENDA",LEFT(AG459,5)="ANEXO")*OR(AE459="ANEXO I",AF459="ANEXO II"),VLOOKUP(H459,Dados!G:I,2,0),""),"INSERIR MVA")</f>
        <v/>
      </c>
      <c r="AS459" s="48" t="str">
        <f aca="false">IF(LEFT(AG459,5)="ANEXO",VLOOKUP(AG459,Dados!$X$111:$Z$112,2,0)*(AI459-Q459),"")</f>
        <v/>
      </c>
      <c r="AT459" s="48" t="str">
        <f aca="false">IFERROR(IF(AR459="","",(AI459*AR459)+AI459),"INSERIR MVA")</f>
        <v/>
      </c>
      <c r="AU459" s="48" t="str">
        <f aca="false">IF(AT459="","",IF(AY459=0.04,U459,AS459*AY459))</f>
        <v/>
      </c>
      <c r="AV459" s="47" t="str">
        <f aca="false">IFERROR(IF(AU459="","",(VLOOKUP(AG459,Dados!$X$111:$Z$112,3,0)*AT459*0.17)),"INSERIR MVA")</f>
        <v/>
      </c>
      <c r="AW459" s="47" t="str">
        <f aca="false">IFERROR(IF(AR459="","",AV459-AU459),"")</f>
        <v/>
      </c>
      <c r="AX459" s="51" t="str">
        <f aca="false">IFERROR(IF(AC459="NÃO","",IF(AM459&lt;&gt;"",AM459-W459,IF(AQ459&lt;&gt;"",AQ459-W459,IF(AW459&lt;&gt;"",AW459-W459,"")))),"")</f>
        <v/>
      </c>
      <c r="AY459" s="46" t="str">
        <f aca="false">IFERROR(IF(ISNA(VLOOKUP(R459,Dados!$X$2:$Y$5,2,0)),VLOOKUP(D459,Dados!$X$7:$Y$33,2,0),VLOOKUP(R459,Dados!$X$2:$Y$5,2,0)),"")</f>
        <v/>
      </c>
      <c r="AZ459" s="52" t="str">
        <f aca="false">IF(C459="","",IF(AND(Y459="CONSUMO",AC459="NÃO")*OR(AG459="-",AG459="BIT"),IF(E459&lt;&gt;"",(AI459-(P459+L459-N459+Q459)*AY459)/0.83),""))</f>
        <v/>
      </c>
      <c r="BA459" s="51" t="str">
        <f aca="false">IF(AZ459="","",AZ459*0.17-((P459+L459-N459+Q459)*AY459))</f>
        <v/>
      </c>
      <c r="BB459" s="51" t="str">
        <f aca="false">IF(AND(Y459="CONSUMO",AG459="ANEXO I",AY459&gt;4%),(AI459-(P459+L459-N459+Q459)*0.0514)/0.83*(0.5177)*(0.17)-AI459*0.0514,IF(AND(Y459="CONSUMO",AG459="ANEXO II",AY459&gt;4%),(AI459-(P459+L459-N459+Q459)*0.041)/0.83*(0.3295)*(0.17)-AI459*0.041,IF(AND(Y459="CONSUMO",AG459="ANEXO I",AY459=4%),(AI459-(P459+L459-N459+Q459)*0.04)/0.83*(0.5177)*(0.17)-AI459*0.04,IF(AND(Y459="CONSUMO",AG459="ANEXO II",AY459=4%),(AI459-(P459+L459-N459+Q459)*0.04)/0.83*(0.3295)*(0.17)-AI459*0.04,""))))</f>
        <v/>
      </c>
      <c r="BC459" s="51" t="str">
        <f aca="false">IF(C459="","",IF(AND(Y459="CONSUMO",AC459="SIM")*OR(AG459="-",AG459="BIT"),IF(E459&lt;&gt;"",(AI459-(P459+L459-N459+Q459)*AY459)/0.83),""))</f>
        <v/>
      </c>
      <c r="BD459" s="51" t="str">
        <f aca="false">IF(BC459="","",BC459*0.17)</f>
        <v/>
      </c>
      <c r="BE459" s="51" t="str">
        <f aca="false">IF(I459=6908,0,IF(BC459="","",BD459-((P459+L459-N459+Q459)*AY459)))</f>
        <v/>
      </c>
      <c r="BF459" s="53" t="str">
        <f aca="false">IF(B459="","",IF(OR(B459="",E459="Regime Normal"),0,(AI459-Q459)*VLOOKUP(R459,Dados!$X$98:$Y$108,2,0)))</f>
        <v/>
      </c>
      <c r="BG459" s="54" t="str">
        <f aca="false">IFERROR(VLOOKUP(I459,Dados!$AC$27:$AD$43,2,0),IF(B459="","",IF(D459&lt;&gt;"MT",IF(AND(AC459="SIM",Y459="Revenda"),"2403",IF(AND(AC459="SIM",Y459="Consumo"),"2407",IF(AND(AC459="NÃO",Y459="Revenda"),"2102",IF(AND(AC459="NÃO",Y459="Consumo"),"2556",)))),REPLACE(I459,1,1,1))))</f>
        <v/>
      </c>
    </row>
    <row r="460" customFormat="false" ht="12.8" hidden="false" customHeight="true" outlineLevel="0" collapsed="false">
      <c r="Y460" s="45"/>
      <c r="Z460" s="46" t="str">
        <f aca="false">IF(B460="","",(IFERROR(VLOOKUP(H460,Dados!A$3:B$15000,2,0),"Não Encontrado")))</f>
        <v/>
      </c>
      <c r="AA460" s="46" t="str">
        <f aca="false">IF(B460="","",(IFERROR(VLOOKUP(G460,Dados!C$3:E$15000,3,0),"Não Encontrado")))</f>
        <v/>
      </c>
      <c r="AB460" s="46" t="str">
        <f aca="false">IFERROR(IF(Z460&lt;&gt;"Não Encontrado",Z460,IF(AA460&lt;&gt;"Não Encontrado",AA460,"")),"")</f>
        <v/>
      </c>
      <c r="AC460" s="45" t="str">
        <f aca="false">IF(B460="","",IF(AB460="","NÃO","SIM"))</f>
        <v/>
      </c>
      <c r="AD460" s="45" t="str">
        <f aca="false">IFERROR(VLOOKUP(G460,Dados!$P$3:$R$500,3,0),"")</f>
        <v/>
      </c>
      <c r="AE460" s="45" t="str">
        <f aca="false">IFERROR(VLOOKUP(G460,Dados!$K$3:$L$500,2,0),"")</f>
        <v/>
      </c>
      <c r="AF460" s="45" t="str">
        <f aca="false">IFERROR(VLOOKUP(G460,Dados!$M$3:$N$500,2,0),"")</f>
        <v/>
      </c>
      <c r="AG460" s="45" t="str">
        <f aca="false">IF(F460="","",IF(AND(AD460="",AE460="",AF460=""),"-",IF(AND(AD460="BIT",AE460="",AF460=""),"BIT",IF(AND(AE460="ANEXO I",AD460="",AF460=""),"ANEXO I",IF(AND(AF460="ANEXO II",AD460="",AE460=""),"ANEXO II","Escolher")))))</f>
        <v/>
      </c>
      <c r="AH460" s="45" t="str">
        <f aca="false">IF(AG460&lt;&gt;"Pneus","",IFERROR(VLOOKUP(R460,Dados!$X$2:$Z$5,3,0)*(AI460-Q460),VLOOKUP(D460,Dados!$X$7:$Z$33,3,0)*(AI460-Q460)))</f>
        <v/>
      </c>
      <c r="AI460" s="47" t="str">
        <f aca="false">IF(B460="","",P460+Q460+O460+M460+L460-N460)</f>
        <v/>
      </c>
      <c r="AJ460" s="48" t="str">
        <f aca="false">IFERROR(IF(AND(AC460="SIM",AG460="-",Y460="REVENDA"),(AB460/1+1)*AI460,IF(AND(AC460="SIM",AG460="Pneus",Y460="REVENDA"),(AB460/1+1)*(AI460-AH460),"")),"")</f>
        <v/>
      </c>
      <c r="AK460" s="48" t="str">
        <f aca="false">IF(AJ460="","",AJ460*17%)</f>
        <v/>
      </c>
      <c r="AL460" s="48" t="str">
        <f aca="false">IFERROR(IF(AC460="NÃO","",IF(AK460="","",IF(E460="Simples Nacional",BF460,IF(T460=0.12,U460*0.5833337002,IF(T460=0,AI460*0.07,U460))))),"")</f>
        <v/>
      </c>
      <c r="AM460" s="47" t="str">
        <f aca="false">IFERROR(IF(AC460="NÃO","",IF(OR(AG460="-",AG460="Pneus"),AK460-AL460,"")),"")</f>
        <v/>
      </c>
      <c r="AN460" s="48" t="str">
        <f aca="false">IF(AND(Y460="REVENDA",AC460="SIM",AG460="BIT"),((AB460/1+1)*AI460)*0.4117,"")</f>
        <v/>
      </c>
      <c r="AO460" s="48" t="str">
        <f aca="false">IF(AN460="","",AN460*17%)</f>
        <v/>
      </c>
      <c r="AP460" s="49" t="str">
        <f aca="false">IF(AN460="","",IF(T460=0.12,(U460*0.4117)*0.4117,IF(T460=0,(AI460*0.07)*0.4117,U460*0.4117)))</f>
        <v/>
      </c>
      <c r="AQ460" s="47" t="str">
        <f aca="false">IF(AN460="","",AO460-AP460)</f>
        <v/>
      </c>
      <c r="AR460" s="50" t="str">
        <f aca="false">IFERROR(IF(AND(AC460="SIM",Y460="REVENDA",LEFT(AG460,5)="ANEXO")*OR(AE460="ANEXO I",AF460="ANEXO II"),VLOOKUP(H460,Dados!G:I,2,0),""),"INSERIR MVA")</f>
        <v/>
      </c>
      <c r="AS460" s="48" t="str">
        <f aca="false">IF(LEFT(AG460,5)="ANEXO",VLOOKUP(AG460,Dados!$X$111:$Z$112,2,0)*(AI460-Q460),"")</f>
        <v/>
      </c>
      <c r="AT460" s="48" t="str">
        <f aca="false">IFERROR(IF(AR460="","",(AI460*AR460)+AI460),"INSERIR MVA")</f>
        <v/>
      </c>
      <c r="AU460" s="48" t="str">
        <f aca="false">IF(AT460="","",IF(AY460=0.04,U460,AS460*AY460))</f>
        <v/>
      </c>
      <c r="AV460" s="47" t="str">
        <f aca="false">IFERROR(IF(AU460="","",(VLOOKUP(AG460,Dados!$X$111:$Z$112,3,0)*AT460*0.17)),"INSERIR MVA")</f>
        <v/>
      </c>
      <c r="AW460" s="47" t="str">
        <f aca="false">IFERROR(IF(AR460="","",AV460-AU460),"")</f>
        <v/>
      </c>
      <c r="AX460" s="51" t="str">
        <f aca="false">IFERROR(IF(AC460="NÃO","",IF(AM460&lt;&gt;"",AM460-W460,IF(AQ460&lt;&gt;"",AQ460-W460,IF(AW460&lt;&gt;"",AW460-W460,"")))),"")</f>
        <v/>
      </c>
      <c r="AY460" s="46" t="str">
        <f aca="false">IFERROR(IF(ISNA(VLOOKUP(R460,Dados!$X$2:$Y$5,2,0)),VLOOKUP(D460,Dados!$X$7:$Y$33,2,0),VLOOKUP(R460,Dados!$X$2:$Y$5,2,0)),"")</f>
        <v/>
      </c>
      <c r="AZ460" s="52" t="str">
        <f aca="false">IF(C460="","",IF(AND(Y460="CONSUMO",AC460="NÃO")*OR(AG460="-",AG460="BIT"),IF(E460&lt;&gt;"",(AI460-(P460+L460-N460+Q460)*AY460)/0.83),""))</f>
        <v/>
      </c>
      <c r="BA460" s="51" t="str">
        <f aca="false">IF(AZ460="","",AZ460*0.17-((P460+L460-N460+Q460)*AY460))</f>
        <v/>
      </c>
      <c r="BB460" s="51" t="str">
        <f aca="false">IF(AND(Y460="CONSUMO",AG460="ANEXO I",AY460&gt;4%),(AI460-(P460+L460-N460+Q460)*0.0514)/0.83*(0.5177)*(0.17)-AI460*0.0514,IF(AND(Y460="CONSUMO",AG460="ANEXO II",AY460&gt;4%),(AI460-(P460+L460-N460+Q460)*0.041)/0.83*(0.3295)*(0.17)-AI460*0.041,IF(AND(Y460="CONSUMO",AG460="ANEXO I",AY460=4%),(AI460-(P460+L460-N460+Q460)*0.04)/0.83*(0.5177)*(0.17)-AI460*0.04,IF(AND(Y460="CONSUMO",AG460="ANEXO II",AY460=4%),(AI460-(P460+L460-N460+Q460)*0.04)/0.83*(0.3295)*(0.17)-AI460*0.04,""))))</f>
        <v/>
      </c>
      <c r="BC460" s="51" t="str">
        <f aca="false">IF(C460="","",IF(AND(Y460="CONSUMO",AC460="SIM")*OR(AG460="-",AG460="BIT"),IF(E460&lt;&gt;"",(AI460-(P460+L460-N460+Q460)*AY460)/0.83),""))</f>
        <v/>
      </c>
      <c r="BD460" s="51" t="str">
        <f aca="false">IF(BC460="","",BC460*0.17)</f>
        <v/>
      </c>
      <c r="BE460" s="51" t="str">
        <f aca="false">IF(I460=6908,0,IF(BC460="","",BD460-((P460+L460-N460+Q460)*AY460)))</f>
        <v/>
      </c>
      <c r="BF460" s="53" t="str">
        <f aca="false">IF(B460="","",IF(OR(B460="",E460="Regime Normal"),0,(AI460-Q460)*VLOOKUP(R460,Dados!$X$98:$Y$108,2,0)))</f>
        <v/>
      </c>
      <c r="BG460" s="54" t="str">
        <f aca="false">IFERROR(VLOOKUP(I460,Dados!$AC$27:$AD$43,2,0),IF(B460="","",IF(D460&lt;&gt;"MT",IF(AND(AC460="SIM",Y460="Revenda"),"2403",IF(AND(AC460="SIM",Y460="Consumo"),"2407",IF(AND(AC460="NÃO",Y460="Revenda"),"2102",IF(AND(AC460="NÃO",Y460="Consumo"),"2556",)))),REPLACE(I460,1,1,1))))</f>
        <v/>
      </c>
    </row>
    <row r="461" customFormat="false" ht="12.8" hidden="false" customHeight="true" outlineLevel="0" collapsed="false">
      <c r="Y461" s="45"/>
      <c r="Z461" s="46" t="str">
        <f aca="false">IF(B461="","",(IFERROR(VLOOKUP(H461,Dados!A$3:B$15000,2,0),"Não Encontrado")))</f>
        <v/>
      </c>
      <c r="AA461" s="46" t="str">
        <f aca="false">IF(B461="","",(IFERROR(VLOOKUP(G461,Dados!C$3:E$15000,3,0),"Não Encontrado")))</f>
        <v/>
      </c>
      <c r="AB461" s="46" t="str">
        <f aca="false">IFERROR(IF(Z461&lt;&gt;"Não Encontrado",Z461,IF(AA461&lt;&gt;"Não Encontrado",AA461,"")),"")</f>
        <v/>
      </c>
      <c r="AC461" s="45" t="str">
        <f aca="false">IF(B461="","",IF(AB461="","NÃO","SIM"))</f>
        <v/>
      </c>
      <c r="AD461" s="45" t="str">
        <f aca="false">IFERROR(VLOOKUP(G461,Dados!$P$3:$R$500,3,0),"")</f>
        <v/>
      </c>
      <c r="AE461" s="45" t="str">
        <f aca="false">IFERROR(VLOOKUP(G461,Dados!$K$3:$L$500,2,0),"")</f>
        <v/>
      </c>
      <c r="AF461" s="45" t="str">
        <f aca="false">IFERROR(VLOOKUP(G461,Dados!$M$3:$N$500,2,0),"")</f>
        <v/>
      </c>
      <c r="AG461" s="45" t="str">
        <f aca="false">IF(F461="","",IF(AND(AD461="",AE461="",AF461=""),"-",IF(AND(AD461="BIT",AE461="",AF461=""),"BIT",IF(AND(AE461="ANEXO I",AD461="",AF461=""),"ANEXO I",IF(AND(AF461="ANEXO II",AD461="",AE461=""),"ANEXO II","Escolher")))))</f>
        <v/>
      </c>
      <c r="AH461" s="45" t="str">
        <f aca="false">IF(AG461&lt;&gt;"Pneus","",IFERROR(VLOOKUP(R461,Dados!$X$2:$Z$5,3,0)*(AI461-Q461),VLOOKUP(D461,Dados!$X$7:$Z$33,3,0)*(AI461-Q461)))</f>
        <v/>
      </c>
      <c r="AI461" s="47" t="str">
        <f aca="false">IF(B461="","",P461+Q461+O461+M461+L461-N461)</f>
        <v/>
      </c>
      <c r="AJ461" s="48" t="str">
        <f aca="false">IFERROR(IF(AND(AC461="SIM",AG461="-",Y461="REVENDA"),(AB461/1+1)*AI461,IF(AND(AC461="SIM",AG461="Pneus",Y461="REVENDA"),(AB461/1+1)*(AI461-AH461),"")),"")</f>
        <v/>
      </c>
      <c r="AK461" s="48" t="str">
        <f aca="false">IF(AJ461="","",AJ461*17%)</f>
        <v/>
      </c>
      <c r="AL461" s="48" t="str">
        <f aca="false">IFERROR(IF(AC461="NÃO","",IF(AK461="","",IF(E461="Simples Nacional",BF461,IF(T461=0.12,U461*0.5833337002,IF(T461=0,AI461*0.07,U461))))),"")</f>
        <v/>
      </c>
      <c r="AM461" s="47" t="str">
        <f aca="false">IFERROR(IF(AC461="NÃO","",IF(OR(AG461="-",AG461="Pneus"),AK461-AL461,"")),"")</f>
        <v/>
      </c>
      <c r="AN461" s="48" t="str">
        <f aca="false">IF(AND(Y461="REVENDA",AC461="SIM",AG461="BIT"),((AB461/1+1)*AI461)*0.4117,"")</f>
        <v/>
      </c>
      <c r="AO461" s="48" t="str">
        <f aca="false">IF(AN461="","",AN461*17%)</f>
        <v/>
      </c>
      <c r="AP461" s="49" t="str">
        <f aca="false">IF(AN461="","",IF(T461=0.12,(U461*0.4117)*0.4117,IF(T461=0,(AI461*0.07)*0.4117,U461*0.4117)))</f>
        <v/>
      </c>
      <c r="AQ461" s="47" t="str">
        <f aca="false">IF(AN461="","",AO461-AP461)</f>
        <v/>
      </c>
      <c r="AR461" s="50" t="str">
        <f aca="false">IFERROR(IF(AND(AC461="SIM",Y461="REVENDA",LEFT(AG461,5)="ANEXO")*OR(AE461="ANEXO I",AF461="ANEXO II"),VLOOKUP(H461,Dados!G:I,2,0),""),"INSERIR MVA")</f>
        <v/>
      </c>
      <c r="AS461" s="48" t="str">
        <f aca="false">IF(LEFT(AG461,5)="ANEXO",VLOOKUP(AG461,Dados!$X$111:$Z$112,2,0)*(AI461-Q461),"")</f>
        <v/>
      </c>
      <c r="AT461" s="48" t="str">
        <f aca="false">IFERROR(IF(AR461="","",(AI461*AR461)+AI461),"INSERIR MVA")</f>
        <v/>
      </c>
      <c r="AU461" s="48" t="str">
        <f aca="false">IF(AT461="","",IF(AY461=0.04,U461,AS461*AY461))</f>
        <v/>
      </c>
      <c r="AV461" s="47" t="str">
        <f aca="false">IFERROR(IF(AU461="","",(VLOOKUP(AG461,Dados!$X$111:$Z$112,3,0)*AT461*0.17)),"INSERIR MVA")</f>
        <v/>
      </c>
      <c r="AW461" s="47" t="str">
        <f aca="false">IFERROR(IF(AR461="","",AV461-AU461),"")</f>
        <v/>
      </c>
      <c r="AX461" s="51" t="str">
        <f aca="false">IFERROR(IF(AC461="NÃO","",IF(AM461&lt;&gt;"",AM461-W461,IF(AQ461&lt;&gt;"",AQ461-W461,IF(AW461&lt;&gt;"",AW461-W461,"")))),"")</f>
        <v/>
      </c>
      <c r="AY461" s="46" t="str">
        <f aca="false">IFERROR(IF(ISNA(VLOOKUP(R461,Dados!$X$2:$Y$5,2,0)),VLOOKUP(D461,Dados!$X$7:$Y$33,2,0),VLOOKUP(R461,Dados!$X$2:$Y$5,2,0)),"")</f>
        <v/>
      </c>
      <c r="AZ461" s="52" t="str">
        <f aca="false">IF(C461="","",IF(AND(Y461="CONSUMO",AC461="NÃO")*OR(AG461="-",AG461="BIT"),IF(E461&lt;&gt;"",(AI461-(P461+L461-N461+Q461)*AY461)/0.83),""))</f>
        <v/>
      </c>
      <c r="BA461" s="51" t="str">
        <f aca="false">IF(AZ461="","",AZ461*0.17-((P461+L461-N461+Q461)*AY461))</f>
        <v/>
      </c>
      <c r="BB461" s="51" t="str">
        <f aca="false">IF(AND(Y461="CONSUMO",AG461="ANEXO I",AY461&gt;4%),(AI461-(P461+L461-N461+Q461)*0.0514)/0.83*(0.5177)*(0.17)-AI461*0.0514,IF(AND(Y461="CONSUMO",AG461="ANEXO II",AY461&gt;4%),(AI461-(P461+L461-N461+Q461)*0.041)/0.83*(0.3295)*(0.17)-AI461*0.041,IF(AND(Y461="CONSUMO",AG461="ANEXO I",AY461=4%),(AI461-(P461+L461-N461+Q461)*0.04)/0.83*(0.5177)*(0.17)-AI461*0.04,IF(AND(Y461="CONSUMO",AG461="ANEXO II",AY461=4%),(AI461-(P461+L461-N461+Q461)*0.04)/0.83*(0.3295)*(0.17)-AI461*0.04,""))))</f>
        <v/>
      </c>
      <c r="BC461" s="51" t="str">
        <f aca="false">IF(C461="","",IF(AND(Y461="CONSUMO",AC461="SIM")*OR(AG461="-",AG461="BIT"),IF(E461&lt;&gt;"",(AI461-(P461+L461-N461+Q461)*AY461)/0.83),""))</f>
        <v/>
      </c>
      <c r="BD461" s="51" t="str">
        <f aca="false">IF(BC461="","",BC461*0.17)</f>
        <v/>
      </c>
      <c r="BE461" s="51" t="str">
        <f aca="false">IF(I461=6908,0,IF(BC461="","",BD461-((P461+L461-N461+Q461)*AY461)))</f>
        <v/>
      </c>
      <c r="BF461" s="53" t="str">
        <f aca="false">IF(B461="","",IF(OR(B461="",E461="Regime Normal"),0,(AI461-Q461)*VLOOKUP(R461,Dados!$X$98:$Y$108,2,0)))</f>
        <v/>
      </c>
      <c r="BG461" s="54" t="str">
        <f aca="false">IFERROR(VLOOKUP(I461,Dados!$AC$27:$AD$43,2,0),IF(B461="","",IF(D461&lt;&gt;"MT",IF(AND(AC461="SIM",Y461="Revenda"),"2403",IF(AND(AC461="SIM",Y461="Consumo"),"2407",IF(AND(AC461="NÃO",Y461="Revenda"),"2102",IF(AND(AC461="NÃO",Y461="Consumo"),"2556",)))),REPLACE(I461,1,1,1))))</f>
        <v/>
      </c>
    </row>
    <row r="462" customFormat="false" ht="12.8" hidden="false" customHeight="true" outlineLevel="0" collapsed="false">
      <c r="Y462" s="45"/>
      <c r="Z462" s="46" t="str">
        <f aca="false">IF(B462="","",(IFERROR(VLOOKUP(H462,Dados!A$3:B$15000,2,0),"Não Encontrado")))</f>
        <v/>
      </c>
      <c r="AA462" s="46" t="str">
        <f aca="false">IF(B462="","",(IFERROR(VLOOKUP(G462,Dados!C$3:E$15000,3,0),"Não Encontrado")))</f>
        <v/>
      </c>
      <c r="AB462" s="46" t="str">
        <f aca="false">IFERROR(IF(Z462&lt;&gt;"Não Encontrado",Z462,IF(AA462&lt;&gt;"Não Encontrado",AA462,"")),"")</f>
        <v/>
      </c>
      <c r="AC462" s="45" t="str">
        <f aca="false">IF(B462="","",IF(AB462="","NÃO","SIM"))</f>
        <v/>
      </c>
      <c r="AD462" s="45" t="str">
        <f aca="false">IFERROR(VLOOKUP(G462,Dados!$P$3:$R$500,3,0),"")</f>
        <v/>
      </c>
      <c r="AE462" s="45" t="str">
        <f aca="false">IFERROR(VLOOKUP(G462,Dados!$K$3:$L$500,2,0),"")</f>
        <v/>
      </c>
      <c r="AF462" s="45" t="str">
        <f aca="false">IFERROR(VLOOKUP(G462,Dados!$M$3:$N$500,2,0),"")</f>
        <v/>
      </c>
      <c r="AG462" s="45" t="str">
        <f aca="false">IF(F462="","",IF(AND(AD462="",AE462="",AF462=""),"-",IF(AND(AD462="BIT",AE462="",AF462=""),"BIT",IF(AND(AE462="ANEXO I",AD462="",AF462=""),"ANEXO I",IF(AND(AF462="ANEXO II",AD462="",AE462=""),"ANEXO II","Escolher")))))</f>
        <v/>
      </c>
      <c r="AH462" s="45" t="str">
        <f aca="false">IF(AG462&lt;&gt;"Pneus","",IFERROR(VLOOKUP(R462,Dados!$X$2:$Z$5,3,0)*(AI462-Q462),VLOOKUP(D462,Dados!$X$7:$Z$33,3,0)*(AI462-Q462)))</f>
        <v/>
      </c>
      <c r="AI462" s="47" t="str">
        <f aca="false">IF(B462="","",P462+Q462+O462+M462+L462-N462)</f>
        <v/>
      </c>
      <c r="AJ462" s="48" t="str">
        <f aca="false">IFERROR(IF(AND(AC462="SIM",AG462="-",Y462="REVENDA"),(AB462/1+1)*AI462,IF(AND(AC462="SIM",AG462="Pneus",Y462="REVENDA"),(AB462/1+1)*(AI462-AH462),"")),"")</f>
        <v/>
      </c>
      <c r="AK462" s="48" t="str">
        <f aca="false">IF(AJ462="","",AJ462*17%)</f>
        <v/>
      </c>
      <c r="AL462" s="48" t="str">
        <f aca="false">IFERROR(IF(AC462="NÃO","",IF(AK462="","",IF(E462="Simples Nacional",BF462,IF(T462=0.12,U462*0.5833337002,IF(T462=0,AI462*0.07,U462))))),"")</f>
        <v/>
      </c>
      <c r="AM462" s="47" t="str">
        <f aca="false">IFERROR(IF(AC462="NÃO","",IF(OR(AG462="-",AG462="Pneus"),AK462-AL462,"")),"")</f>
        <v/>
      </c>
      <c r="AN462" s="48" t="str">
        <f aca="false">IF(AND(Y462="REVENDA",AC462="SIM",AG462="BIT"),((AB462/1+1)*AI462)*0.4117,"")</f>
        <v/>
      </c>
      <c r="AO462" s="48" t="str">
        <f aca="false">IF(AN462="","",AN462*17%)</f>
        <v/>
      </c>
      <c r="AP462" s="49" t="str">
        <f aca="false">IF(AN462="","",IF(T462=0.12,(U462*0.4117)*0.4117,IF(T462=0,(AI462*0.07)*0.4117,U462*0.4117)))</f>
        <v/>
      </c>
      <c r="AQ462" s="47" t="str">
        <f aca="false">IF(AN462="","",AO462-AP462)</f>
        <v/>
      </c>
      <c r="AR462" s="50" t="str">
        <f aca="false">IFERROR(IF(AND(AC462="SIM",Y462="REVENDA",LEFT(AG462,5)="ANEXO")*OR(AE462="ANEXO I",AF462="ANEXO II"),VLOOKUP(H462,Dados!G:I,2,0),""),"INSERIR MVA")</f>
        <v/>
      </c>
      <c r="AS462" s="48" t="str">
        <f aca="false">IF(LEFT(AG462,5)="ANEXO",VLOOKUP(AG462,Dados!$X$111:$Z$112,2,0)*(AI462-Q462),"")</f>
        <v/>
      </c>
      <c r="AT462" s="48" t="str">
        <f aca="false">IFERROR(IF(AR462="","",(AI462*AR462)+AI462),"INSERIR MVA")</f>
        <v/>
      </c>
      <c r="AU462" s="48" t="str">
        <f aca="false">IF(AT462="","",IF(AY462=0.04,U462,AS462*AY462))</f>
        <v/>
      </c>
      <c r="AV462" s="47" t="str">
        <f aca="false">IFERROR(IF(AU462="","",(VLOOKUP(AG462,Dados!$X$111:$Z$112,3,0)*AT462*0.17)),"INSERIR MVA")</f>
        <v/>
      </c>
      <c r="AW462" s="47" t="str">
        <f aca="false">IFERROR(IF(AR462="","",AV462-AU462),"")</f>
        <v/>
      </c>
      <c r="AX462" s="51" t="str">
        <f aca="false">IFERROR(IF(AC462="NÃO","",IF(AM462&lt;&gt;"",AM462-W462,IF(AQ462&lt;&gt;"",AQ462-W462,IF(AW462&lt;&gt;"",AW462-W462,"")))),"")</f>
        <v/>
      </c>
      <c r="AY462" s="46" t="str">
        <f aca="false">IFERROR(IF(ISNA(VLOOKUP(R462,Dados!$X$2:$Y$5,2,0)),VLOOKUP(D462,Dados!$X$7:$Y$33,2,0),VLOOKUP(R462,Dados!$X$2:$Y$5,2,0)),"")</f>
        <v/>
      </c>
      <c r="AZ462" s="52" t="str">
        <f aca="false">IF(C462="","",IF(AND(Y462="CONSUMO",AC462="NÃO")*OR(AG462="-",AG462="BIT"),IF(E462&lt;&gt;"",(AI462-(P462+L462-N462+Q462)*AY462)/0.83),""))</f>
        <v/>
      </c>
      <c r="BA462" s="51" t="str">
        <f aca="false">IF(AZ462="","",AZ462*0.17-((P462+L462-N462+Q462)*AY462))</f>
        <v/>
      </c>
      <c r="BB462" s="51" t="str">
        <f aca="false">IF(AND(Y462="CONSUMO",AG462="ANEXO I",AY462&gt;4%),(AI462-(P462+L462-N462+Q462)*0.0514)/0.83*(0.5177)*(0.17)-AI462*0.0514,IF(AND(Y462="CONSUMO",AG462="ANEXO II",AY462&gt;4%),(AI462-(P462+L462-N462+Q462)*0.041)/0.83*(0.3295)*(0.17)-AI462*0.041,IF(AND(Y462="CONSUMO",AG462="ANEXO I",AY462=4%),(AI462-(P462+L462-N462+Q462)*0.04)/0.83*(0.5177)*(0.17)-AI462*0.04,IF(AND(Y462="CONSUMO",AG462="ANEXO II",AY462=4%),(AI462-(P462+L462-N462+Q462)*0.04)/0.83*(0.3295)*(0.17)-AI462*0.04,""))))</f>
        <v/>
      </c>
      <c r="BC462" s="51" t="str">
        <f aca="false">IF(C462="","",IF(AND(Y462="CONSUMO",AC462="SIM")*OR(AG462="-",AG462="BIT"),IF(E462&lt;&gt;"",(AI462-(P462+L462-N462+Q462)*AY462)/0.83),""))</f>
        <v/>
      </c>
      <c r="BD462" s="51" t="str">
        <f aca="false">IF(BC462="","",BC462*0.17)</f>
        <v/>
      </c>
      <c r="BE462" s="51" t="str">
        <f aca="false">IF(I462=6908,0,IF(BC462="","",BD462-((P462+L462-N462+Q462)*AY462)))</f>
        <v/>
      </c>
      <c r="BF462" s="53" t="str">
        <f aca="false">IF(B462="","",IF(OR(B462="",E462="Regime Normal"),0,(AI462-Q462)*VLOOKUP(R462,Dados!$X$98:$Y$108,2,0)))</f>
        <v/>
      </c>
      <c r="BG462" s="54" t="str">
        <f aca="false">IFERROR(VLOOKUP(I462,Dados!$AC$27:$AD$43,2,0),IF(B462="","",IF(D462&lt;&gt;"MT",IF(AND(AC462="SIM",Y462="Revenda"),"2403",IF(AND(AC462="SIM",Y462="Consumo"),"2407",IF(AND(AC462="NÃO",Y462="Revenda"),"2102",IF(AND(AC462="NÃO",Y462="Consumo"),"2556",)))),REPLACE(I462,1,1,1))))</f>
        <v/>
      </c>
    </row>
    <row r="463" customFormat="false" ht="12.8" hidden="false" customHeight="true" outlineLevel="0" collapsed="false">
      <c r="Y463" s="45"/>
      <c r="Z463" s="46" t="str">
        <f aca="false">IF(B463="","",(IFERROR(VLOOKUP(H463,Dados!A$3:B$15000,2,0),"Não Encontrado")))</f>
        <v/>
      </c>
      <c r="AA463" s="46" t="str">
        <f aca="false">IF(B463="","",(IFERROR(VLOOKUP(G463,Dados!C$3:E$15000,3,0),"Não Encontrado")))</f>
        <v/>
      </c>
      <c r="AB463" s="46" t="str">
        <f aca="false">IFERROR(IF(Z463&lt;&gt;"Não Encontrado",Z463,IF(AA463&lt;&gt;"Não Encontrado",AA463,"")),"")</f>
        <v/>
      </c>
      <c r="AC463" s="45" t="str">
        <f aca="false">IF(B463="","",IF(AB463="","NÃO","SIM"))</f>
        <v/>
      </c>
      <c r="AD463" s="45" t="str">
        <f aca="false">IFERROR(VLOOKUP(G463,Dados!$P$3:$R$500,3,0),"")</f>
        <v/>
      </c>
      <c r="AE463" s="45" t="str">
        <f aca="false">IFERROR(VLOOKUP(G463,Dados!$K$3:$L$500,2,0),"")</f>
        <v/>
      </c>
      <c r="AF463" s="45" t="str">
        <f aca="false">IFERROR(VLOOKUP(G463,Dados!$M$3:$N$500,2,0),"")</f>
        <v/>
      </c>
      <c r="AG463" s="45" t="str">
        <f aca="false">IF(F463="","",IF(AND(AD463="",AE463="",AF463=""),"-",IF(AND(AD463="BIT",AE463="",AF463=""),"BIT",IF(AND(AE463="ANEXO I",AD463="",AF463=""),"ANEXO I",IF(AND(AF463="ANEXO II",AD463="",AE463=""),"ANEXO II","Escolher")))))</f>
        <v/>
      </c>
      <c r="AH463" s="45" t="str">
        <f aca="false">IF(AG463&lt;&gt;"Pneus","",IFERROR(VLOOKUP(R463,Dados!$X$2:$Z$5,3,0)*(AI463-Q463),VLOOKUP(D463,Dados!$X$7:$Z$33,3,0)*(AI463-Q463)))</f>
        <v/>
      </c>
      <c r="AI463" s="47" t="str">
        <f aca="false">IF(B463="","",P463+Q463+O463+M463+L463-N463)</f>
        <v/>
      </c>
      <c r="AJ463" s="48" t="str">
        <f aca="false">IFERROR(IF(AND(AC463="SIM",AG463="-",Y463="REVENDA"),(AB463/1+1)*AI463,IF(AND(AC463="SIM",AG463="Pneus",Y463="REVENDA"),(AB463/1+1)*(AI463-AH463),"")),"")</f>
        <v/>
      </c>
      <c r="AK463" s="48" t="str">
        <f aca="false">IF(AJ463="","",AJ463*17%)</f>
        <v/>
      </c>
      <c r="AL463" s="48" t="str">
        <f aca="false">IFERROR(IF(AC463="NÃO","",IF(AK463="","",IF(E463="Simples Nacional",BF463,IF(T463=0.12,U463*0.5833337002,IF(T463=0,AI463*0.07,U463))))),"")</f>
        <v/>
      </c>
      <c r="AM463" s="47" t="str">
        <f aca="false">IFERROR(IF(AC463="NÃO","",IF(OR(AG463="-",AG463="Pneus"),AK463-AL463,"")),"")</f>
        <v/>
      </c>
      <c r="AN463" s="48" t="str">
        <f aca="false">IF(AND(Y463="REVENDA",AC463="SIM",AG463="BIT"),((AB463/1+1)*AI463)*0.4117,"")</f>
        <v/>
      </c>
      <c r="AO463" s="48" t="str">
        <f aca="false">IF(AN463="","",AN463*17%)</f>
        <v/>
      </c>
      <c r="AP463" s="49" t="str">
        <f aca="false">IF(AN463="","",IF(T463=0.12,(U463*0.4117)*0.4117,IF(T463=0,(AI463*0.07)*0.4117,U463*0.4117)))</f>
        <v/>
      </c>
      <c r="AQ463" s="47" t="str">
        <f aca="false">IF(AN463="","",AO463-AP463)</f>
        <v/>
      </c>
      <c r="AR463" s="50" t="str">
        <f aca="false">IFERROR(IF(AND(AC463="SIM",Y463="REVENDA",LEFT(AG463,5)="ANEXO")*OR(AE463="ANEXO I",AF463="ANEXO II"),VLOOKUP(H463,Dados!G:I,2,0),""),"INSERIR MVA")</f>
        <v/>
      </c>
      <c r="AS463" s="48" t="str">
        <f aca="false">IF(LEFT(AG463,5)="ANEXO",VLOOKUP(AG463,Dados!$X$111:$Z$112,2,0)*(AI463-Q463),"")</f>
        <v/>
      </c>
      <c r="AT463" s="48" t="str">
        <f aca="false">IFERROR(IF(AR463="","",(AI463*AR463)+AI463),"INSERIR MVA")</f>
        <v/>
      </c>
      <c r="AU463" s="48" t="str">
        <f aca="false">IF(AT463="","",IF(AY463=0.04,U463,AS463*AY463))</f>
        <v/>
      </c>
      <c r="AV463" s="47" t="str">
        <f aca="false">IFERROR(IF(AU463="","",(VLOOKUP(AG463,Dados!$X$111:$Z$112,3,0)*AT463*0.17)),"INSERIR MVA")</f>
        <v/>
      </c>
      <c r="AW463" s="47" t="str">
        <f aca="false">IFERROR(IF(AR463="","",AV463-AU463),"")</f>
        <v/>
      </c>
      <c r="AX463" s="51" t="str">
        <f aca="false">IFERROR(IF(AC463="NÃO","",IF(AM463&lt;&gt;"",AM463-W463,IF(AQ463&lt;&gt;"",AQ463-W463,IF(AW463&lt;&gt;"",AW463-W463,"")))),"")</f>
        <v/>
      </c>
      <c r="AY463" s="46" t="str">
        <f aca="false">IFERROR(IF(ISNA(VLOOKUP(R463,Dados!$X$2:$Y$5,2,0)),VLOOKUP(D463,Dados!$X$7:$Y$33,2,0),VLOOKUP(R463,Dados!$X$2:$Y$5,2,0)),"")</f>
        <v/>
      </c>
      <c r="AZ463" s="52" t="str">
        <f aca="false">IF(C463="","",IF(AND(Y463="CONSUMO",AC463="NÃO")*OR(AG463="-",AG463="BIT"),IF(E463&lt;&gt;"",(AI463-(P463+L463-N463+Q463)*AY463)/0.83),""))</f>
        <v/>
      </c>
      <c r="BA463" s="51" t="str">
        <f aca="false">IF(AZ463="","",AZ463*0.17-((P463+L463-N463+Q463)*AY463))</f>
        <v/>
      </c>
      <c r="BB463" s="51" t="str">
        <f aca="false">IF(AND(Y463="CONSUMO",AG463="ANEXO I",AY463&gt;4%),(AI463-(P463+L463-N463+Q463)*0.0514)/0.83*(0.5177)*(0.17)-AI463*0.0514,IF(AND(Y463="CONSUMO",AG463="ANEXO II",AY463&gt;4%),(AI463-(P463+L463-N463+Q463)*0.041)/0.83*(0.3295)*(0.17)-AI463*0.041,IF(AND(Y463="CONSUMO",AG463="ANEXO I",AY463=4%),(AI463-(P463+L463-N463+Q463)*0.04)/0.83*(0.5177)*(0.17)-AI463*0.04,IF(AND(Y463="CONSUMO",AG463="ANEXO II",AY463=4%),(AI463-(P463+L463-N463+Q463)*0.04)/0.83*(0.3295)*(0.17)-AI463*0.04,""))))</f>
        <v/>
      </c>
      <c r="BC463" s="51" t="str">
        <f aca="false">IF(C463="","",IF(AND(Y463="CONSUMO",AC463="SIM")*OR(AG463="-",AG463="BIT"),IF(E463&lt;&gt;"",(AI463-(P463+L463-N463+Q463)*AY463)/0.83),""))</f>
        <v/>
      </c>
      <c r="BD463" s="51" t="str">
        <f aca="false">IF(BC463="","",BC463*0.17)</f>
        <v/>
      </c>
      <c r="BE463" s="51" t="str">
        <f aca="false">IF(I463=6908,0,IF(BC463="","",BD463-((P463+L463-N463+Q463)*AY463)))</f>
        <v/>
      </c>
      <c r="BF463" s="53" t="str">
        <f aca="false">IF(B463="","",IF(OR(B463="",E463="Regime Normal"),0,(AI463-Q463)*VLOOKUP(R463,Dados!$X$98:$Y$108,2,0)))</f>
        <v/>
      </c>
      <c r="BG463" s="54" t="str">
        <f aca="false">IFERROR(VLOOKUP(I463,Dados!$AC$27:$AD$43,2,0),IF(B463="","",IF(D463&lt;&gt;"MT",IF(AND(AC463="SIM",Y463="Revenda"),"2403",IF(AND(AC463="SIM",Y463="Consumo"),"2407",IF(AND(AC463="NÃO",Y463="Revenda"),"2102",IF(AND(AC463="NÃO",Y463="Consumo"),"2556",)))),REPLACE(I463,1,1,1))))</f>
        <v/>
      </c>
    </row>
    <row r="464" customFormat="false" ht="12.8" hidden="false" customHeight="true" outlineLevel="0" collapsed="false">
      <c r="Y464" s="45"/>
      <c r="Z464" s="46" t="str">
        <f aca="false">IF(B464="","",(IFERROR(VLOOKUP(H464,Dados!A$3:B$15000,2,0),"Não Encontrado")))</f>
        <v/>
      </c>
      <c r="AA464" s="46" t="str">
        <f aca="false">IF(B464="","",(IFERROR(VLOOKUP(G464,Dados!C$3:E$15000,3,0),"Não Encontrado")))</f>
        <v/>
      </c>
      <c r="AB464" s="46" t="str">
        <f aca="false">IFERROR(IF(Z464&lt;&gt;"Não Encontrado",Z464,IF(AA464&lt;&gt;"Não Encontrado",AA464,"")),"")</f>
        <v/>
      </c>
      <c r="AC464" s="45" t="str">
        <f aca="false">IF(B464="","",IF(AB464="","NÃO","SIM"))</f>
        <v/>
      </c>
      <c r="AD464" s="45" t="str">
        <f aca="false">IFERROR(VLOOKUP(G464,Dados!$P$3:$R$500,3,0),"")</f>
        <v/>
      </c>
      <c r="AE464" s="45" t="str">
        <f aca="false">IFERROR(VLOOKUP(G464,Dados!$K$3:$L$500,2,0),"")</f>
        <v/>
      </c>
      <c r="AF464" s="45" t="str">
        <f aca="false">IFERROR(VLOOKUP(G464,Dados!$M$3:$N$500,2,0),"")</f>
        <v/>
      </c>
      <c r="AG464" s="45" t="str">
        <f aca="false">IF(F464="","",IF(AND(AD464="",AE464="",AF464=""),"-",IF(AND(AD464="BIT",AE464="",AF464=""),"BIT",IF(AND(AE464="ANEXO I",AD464="",AF464=""),"ANEXO I",IF(AND(AF464="ANEXO II",AD464="",AE464=""),"ANEXO II","Escolher")))))</f>
        <v/>
      </c>
      <c r="AH464" s="45" t="str">
        <f aca="false">IF(AG464&lt;&gt;"Pneus","",IFERROR(VLOOKUP(R464,Dados!$X$2:$Z$5,3,0)*(AI464-Q464),VLOOKUP(D464,Dados!$X$7:$Z$33,3,0)*(AI464-Q464)))</f>
        <v/>
      </c>
      <c r="AI464" s="47" t="str">
        <f aca="false">IF(B464="","",P464+Q464+O464+M464+L464-N464)</f>
        <v/>
      </c>
      <c r="AJ464" s="48" t="str">
        <f aca="false">IFERROR(IF(AND(AC464="SIM",AG464="-",Y464="REVENDA"),(AB464/1+1)*AI464,IF(AND(AC464="SIM",AG464="Pneus",Y464="REVENDA"),(AB464/1+1)*(AI464-AH464),"")),"")</f>
        <v/>
      </c>
      <c r="AK464" s="48" t="str">
        <f aca="false">IF(AJ464="","",AJ464*17%)</f>
        <v/>
      </c>
      <c r="AL464" s="48" t="str">
        <f aca="false">IFERROR(IF(AC464="NÃO","",IF(AK464="","",IF(E464="Simples Nacional",BF464,IF(T464=0.12,U464*0.5833337002,IF(T464=0,AI464*0.07,U464))))),"")</f>
        <v/>
      </c>
      <c r="AM464" s="47" t="str">
        <f aca="false">IFERROR(IF(AC464="NÃO","",IF(OR(AG464="-",AG464="Pneus"),AK464-AL464,"")),"")</f>
        <v/>
      </c>
      <c r="AN464" s="48" t="str">
        <f aca="false">IF(AND(Y464="REVENDA",AC464="SIM",AG464="BIT"),((AB464/1+1)*AI464)*0.4117,"")</f>
        <v/>
      </c>
      <c r="AO464" s="48" t="str">
        <f aca="false">IF(AN464="","",AN464*17%)</f>
        <v/>
      </c>
      <c r="AP464" s="49" t="str">
        <f aca="false">IF(AN464="","",IF(T464=0.12,(U464*0.4117)*0.4117,IF(T464=0,(AI464*0.07)*0.4117,U464*0.4117)))</f>
        <v/>
      </c>
      <c r="AQ464" s="47" t="str">
        <f aca="false">IF(AN464="","",AO464-AP464)</f>
        <v/>
      </c>
      <c r="AR464" s="50" t="str">
        <f aca="false">IFERROR(IF(AND(AC464="SIM",Y464="REVENDA",LEFT(AG464,5)="ANEXO")*OR(AE464="ANEXO I",AF464="ANEXO II"),VLOOKUP(H464,Dados!G:I,2,0),""),"INSERIR MVA")</f>
        <v/>
      </c>
      <c r="AS464" s="48" t="str">
        <f aca="false">IF(LEFT(AG464,5)="ANEXO",VLOOKUP(AG464,Dados!$X$111:$Z$112,2,0)*(AI464-Q464),"")</f>
        <v/>
      </c>
      <c r="AT464" s="48" t="str">
        <f aca="false">IFERROR(IF(AR464="","",(AI464*AR464)+AI464),"INSERIR MVA")</f>
        <v/>
      </c>
      <c r="AU464" s="48" t="str">
        <f aca="false">IF(AT464="","",IF(AY464=0.04,U464,AS464*AY464))</f>
        <v/>
      </c>
      <c r="AV464" s="47" t="str">
        <f aca="false">IFERROR(IF(AU464="","",(VLOOKUP(AG464,Dados!$X$111:$Z$112,3,0)*AT464*0.17)),"INSERIR MVA")</f>
        <v/>
      </c>
      <c r="AW464" s="47" t="str">
        <f aca="false">IFERROR(IF(AR464="","",AV464-AU464),"")</f>
        <v/>
      </c>
      <c r="AX464" s="51" t="str">
        <f aca="false">IFERROR(IF(AC464="NÃO","",IF(AM464&lt;&gt;"",AM464-W464,IF(AQ464&lt;&gt;"",AQ464-W464,IF(AW464&lt;&gt;"",AW464-W464,"")))),"")</f>
        <v/>
      </c>
      <c r="AY464" s="46" t="str">
        <f aca="false">IFERROR(IF(ISNA(VLOOKUP(R464,Dados!$X$2:$Y$5,2,0)),VLOOKUP(D464,Dados!$X$7:$Y$33,2,0),VLOOKUP(R464,Dados!$X$2:$Y$5,2,0)),"")</f>
        <v/>
      </c>
      <c r="AZ464" s="52" t="str">
        <f aca="false">IF(C464="","",IF(AND(Y464="CONSUMO",AC464="NÃO")*OR(AG464="-",AG464="BIT"),IF(E464&lt;&gt;"",(AI464-(P464+L464-N464+Q464)*AY464)/0.83),""))</f>
        <v/>
      </c>
      <c r="BA464" s="51" t="str">
        <f aca="false">IF(AZ464="","",AZ464*0.17-((P464+L464-N464+Q464)*AY464))</f>
        <v/>
      </c>
      <c r="BB464" s="51" t="str">
        <f aca="false">IF(AND(Y464="CONSUMO",AG464="ANEXO I",AY464&gt;4%),(AI464-(P464+L464-N464+Q464)*0.0514)/0.83*(0.5177)*(0.17)-AI464*0.0514,IF(AND(Y464="CONSUMO",AG464="ANEXO II",AY464&gt;4%),(AI464-(P464+L464-N464+Q464)*0.041)/0.83*(0.3295)*(0.17)-AI464*0.041,IF(AND(Y464="CONSUMO",AG464="ANEXO I",AY464=4%),(AI464-(P464+L464-N464+Q464)*0.04)/0.83*(0.5177)*(0.17)-AI464*0.04,IF(AND(Y464="CONSUMO",AG464="ANEXO II",AY464=4%),(AI464-(P464+L464-N464+Q464)*0.04)/0.83*(0.3295)*(0.17)-AI464*0.04,""))))</f>
        <v/>
      </c>
      <c r="BC464" s="51" t="str">
        <f aca="false">IF(C464="","",IF(AND(Y464="CONSUMO",AC464="SIM")*OR(AG464="-",AG464="BIT"),IF(E464&lt;&gt;"",(AI464-(P464+L464-N464+Q464)*AY464)/0.83),""))</f>
        <v/>
      </c>
      <c r="BD464" s="51" t="str">
        <f aca="false">IF(BC464="","",BC464*0.17)</f>
        <v/>
      </c>
      <c r="BE464" s="51" t="str">
        <f aca="false">IF(I464=6908,0,IF(BC464="","",BD464-((P464+L464-N464+Q464)*AY464)))</f>
        <v/>
      </c>
      <c r="BF464" s="53" t="str">
        <f aca="false">IF(B464="","",IF(OR(B464="",E464="Regime Normal"),0,(AI464-Q464)*VLOOKUP(R464,Dados!$X$98:$Y$108,2,0)))</f>
        <v/>
      </c>
      <c r="BG464" s="54" t="str">
        <f aca="false">IFERROR(VLOOKUP(I464,Dados!$AC$27:$AD$43,2,0),IF(B464="","",IF(D464&lt;&gt;"MT",IF(AND(AC464="SIM",Y464="Revenda"),"2403",IF(AND(AC464="SIM",Y464="Consumo"),"2407",IF(AND(AC464="NÃO",Y464="Revenda"),"2102",IF(AND(AC464="NÃO",Y464="Consumo"),"2556",)))),REPLACE(I464,1,1,1))))</f>
        <v/>
      </c>
    </row>
    <row r="465" customFormat="false" ht="12.8" hidden="false" customHeight="true" outlineLevel="0" collapsed="false">
      <c r="Y465" s="45"/>
      <c r="Z465" s="46" t="str">
        <f aca="false">IF(B465="","",(IFERROR(VLOOKUP(H465,Dados!A$3:B$15000,2,0),"Não Encontrado")))</f>
        <v/>
      </c>
      <c r="AA465" s="46" t="str">
        <f aca="false">IF(B465="","",(IFERROR(VLOOKUP(G465,Dados!C$3:E$15000,3,0),"Não Encontrado")))</f>
        <v/>
      </c>
      <c r="AB465" s="46" t="str">
        <f aca="false">IFERROR(IF(Z465&lt;&gt;"Não Encontrado",Z465,IF(AA465&lt;&gt;"Não Encontrado",AA465,"")),"")</f>
        <v/>
      </c>
      <c r="AC465" s="45" t="str">
        <f aca="false">IF(B465="","",IF(AB465="","NÃO","SIM"))</f>
        <v/>
      </c>
      <c r="AD465" s="45" t="str">
        <f aca="false">IFERROR(VLOOKUP(G465,Dados!$P$3:$R$500,3,0),"")</f>
        <v/>
      </c>
      <c r="AE465" s="45" t="str">
        <f aca="false">IFERROR(VLOOKUP(G465,Dados!$K$3:$L$500,2,0),"")</f>
        <v/>
      </c>
      <c r="AF465" s="45" t="str">
        <f aca="false">IFERROR(VLOOKUP(G465,Dados!$M$3:$N$500,2,0),"")</f>
        <v/>
      </c>
      <c r="AG465" s="45" t="str">
        <f aca="false">IF(F465="","",IF(AND(AD465="",AE465="",AF465=""),"-",IF(AND(AD465="BIT",AE465="",AF465=""),"BIT",IF(AND(AE465="ANEXO I",AD465="",AF465=""),"ANEXO I",IF(AND(AF465="ANEXO II",AD465="",AE465=""),"ANEXO II","Escolher")))))</f>
        <v/>
      </c>
      <c r="AH465" s="45" t="str">
        <f aca="false">IF(AG465&lt;&gt;"Pneus","",IFERROR(VLOOKUP(R465,Dados!$X$2:$Z$5,3,0)*(AI465-Q465),VLOOKUP(D465,Dados!$X$7:$Z$33,3,0)*(AI465-Q465)))</f>
        <v/>
      </c>
      <c r="AI465" s="47" t="str">
        <f aca="false">IF(B465="","",P465+Q465+O465+M465+L465-N465)</f>
        <v/>
      </c>
      <c r="AJ465" s="48" t="str">
        <f aca="false">IFERROR(IF(AND(AC465="SIM",AG465="-",Y465="REVENDA"),(AB465/1+1)*AI465,IF(AND(AC465="SIM",AG465="Pneus",Y465="REVENDA"),(AB465/1+1)*(AI465-AH465),"")),"")</f>
        <v/>
      </c>
      <c r="AK465" s="48" t="str">
        <f aca="false">IF(AJ465="","",AJ465*17%)</f>
        <v/>
      </c>
      <c r="AL465" s="48" t="str">
        <f aca="false">IFERROR(IF(AC465="NÃO","",IF(AK465="","",IF(E465="Simples Nacional",BF465,IF(T465=0.12,U465*0.5833337002,IF(T465=0,AI465*0.07,U465))))),"")</f>
        <v/>
      </c>
      <c r="AM465" s="47" t="str">
        <f aca="false">IFERROR(IF(AC465="NÃO","",IF(OR(AG465="-",AG465="Pneus"),AK465-AL465,"")),"")</f>
        <v/>
      </c>
      <c r="AN465" s="48" t="str">
        <f aca="false">IF(AND(Y465="REVENDA",AC465="SIM",AG465="BIT"),((AB465/1+1)*AI465)*0.4117,"")</f>
        <v/>
      </c>
      <c r="AO465" s="48" t="str">
        <f aca="false">IF(AN465="","",AN465*17%)</f>
        <v/>
      </c>
      <c r="AP465" s="49" t="str">
        <f aca="false">IF(AN465="","",IF(T465=0.12,(U465*0.4117)*0.4117,IF(T465=0,(AI465*0.07)*0.4117,U465*0.4117)))</f>
        <v/>
      </c>
      <c r="AQ465" s="47" t="str">
        <f aca="false">IF(AN465="","",AO465-AP465)</f>
        <v/>
      </c>
      <c r="AR465" s="50" t="str">
        <f aca="false">IFERROR(IF(AND(AC465="SIM",Y465="REVENDA",LEFT(AG465,5)="ANEXO")*OR(AE465="ANEXO I",AF465="ANEXO II"),VLOOKUP(H465,Dados!G:I,2,0),""),"INSERIR MVA")</f>
        <v/>
      </c>
      <c r="AS465" s="48" t="str">
        <f aca="false">IF(LEFT(AG465,5)="ANEXO",VLOOKUP(AG465,Dados!$X$111:$Z$112,2,0)*(AI465-Q465),"")</f>
        <v/>
      </c>
      <c r="AT465" s="48" t="str">
        <f aca="false">IFERROR(IF(AR465="","",(AI465*AR465)+AI465),"INSERIR MVA")</f>
        <v/>
      </c>
      <c r="AU465" s="48" t="str">
        <f aca="false">IF(AT465="","",IF(AY465=0.04,U465,AS465*AY465))</f>
        <v/>
      </c>
      <c r="AV465" s="47" t="str">
        <f aca="false">IFERROR(IF(AU465="","",(VLOOKUP(AG465,Dados!$X$111:$Z$112,3,0)*AT465*0.17)),"INSERIR MVA")</f>
        <v/>
      </c>
      <c r="AW465" s="47" t="str">
        <f aca="false">IFERROR(IF(AR465="","",AV465-AU465),"")</f>
        <v/>
      </c>
      <c r="AX465" s="51" t="str">
        <f aca="false">IFERROR(IF(AC465="NÃO","",IF(AM465&lt;&gt;"",AM465-W465,IF(AQ465&lt;&gt;"",AQ465-W465,IF(AW465&lt;&gt;"",AW465-W465,"")))),"")</f>
        <v/>
      </c>
      <c r="AY465" s="46" t="str">
        <f aca="false">IFERROR(IF(ISNA(VLOOKUP(R465,Dados!$X$2:$Y$5,2,0)),VLOOKUP(D465,Dados!$X$7:$Y$33,2,0),VLOOKUP(R465,Dados!$X$2:$Y$5,2,0)),"")</f>
        <v/>
      </c>
      <c r="AZ465" s="52" t="str">
        <f aca="false">IF(C465="","",IF(AND(Y465="CONSUMO",AC465="NÃO")*OR(AG465="-",AG465="BIT"),IF(E465&lt;&gt;"",(AI465-(P465+L465-N465+Q465)*AY465)/0.83),""))</f>
        <v/>
      </c>
      <c r="BA465" s="51" t="str">
        <f aca="false">IF(AZ465="","",AZ465*0.17-((P465+L465-N465+Q465)*AY465))</f>
        <v/>
      </c>
      <c r="BB465" s="51" t="str">
        <f aca="false">IF(AND(Y465="CONSUMO",AG465="ANEXO I",AY465&gt;4%),(AI465-(P465+L465-N465+Q465)*0.0514)/0.83*(0.5177)*(0.17)-AI465*0.0514,IF(AND(Y465="CONSUMO",AG465="ANEXO II",AY465&gt;4%),(AI465-(P465+L465-N465+Q465)*0.041)/0.83*(0.3295)*(0.17)-AI465*0.041,IF(AND(Y465="CONSUMO",AG465="ANEXO I",AY465=4%),(AI465-(P465+L465-N465+Q465)*0.04)/0.83*(0.5177)*(0.17)-AI465*0.04,IF(AND(Y465="CONSUMO",AG465="ANEXO II",AY465=4%),(AI465-(P465+L465-N465+Q465)*0.04)/0.83*(0.3295)*(0.17)-AI465*0.04,""))))</f>
        <v/>
      </c>
      <c r="BC465" s="51" t="str">
        <f aca="false">IF(C465="","",IF(AND(Y465="CONSUMO",AC465="SIM")*OR(AG465="-",AG465="BIT"),IF(E465&lt;&gt;"",(AI465-(P465+L465-N465+Q465)*AY465)/0.83),""))</f>
        <v/>
      </c>
      <c r="BD465" s="51" t="str">
        <f aca="false">IF(BC465="","",BC465*0.17)</f>
        <v/>
      </c>
      <c r="BE465" s="51" t="str">
        <f aca="false">IF(I465=6908,0,IF(BC465="","",BD465-((P465+L465-N465+Q465)*AY465)))</f>
        <v/>
      </c>
      <c r="BF465" s="53" t="str">
        <f aca="false">IF(B465="","",IF(OR(B465="",E465="Regime Normal"),0,(AI465-Q465)*VLOOKUP(R465,Dados!$X$98:$Y$108,2,0)))</f>
        <v/>
      </c>
      <c r="BG465" s="54" t="str">
        <f aca="false">IFERROR(VLOOKUP(I465,Dados!$AC$27:$AD$43,2,0),IF(B465="","",IF(D465&lt;&gt;"MT",IF(AND(AC465="SIM",Y465="Revenda"),"2403",IF(AND(AC465="SIM",Y465="Consumo"),"2407",IF(AND(AC465="NÃO",Y465="Revenda"),"2102",IF(AND(AC465="NÃO",Y465="Consumo"),"2556",)))),REPLACE(I465,1,1,1))))</f>
        <v/>
      </c>
    </row>
    <row r="466" customFormat="false" ht="12.8" hidden="false" customHeight="true" outlineLevel="0" collapsed="false">
      <c r="Y466" s="45"/>
      <c r="Z466" s="46" t="str">
        <f aca="false">IF(B466="","",(IFERROR(VLOOKUP(H466,Dados!A$3:B$15000,2,0),"Não Encontrado")))</f>
        <v/>
      </c>
      <c r="AA466" s="46" t="str">
        <f aca="false">IF(B466="","",(IFERROR(VLOOKUP(G466,Dados!C$3:E$15000,3,0),"Não Encontrado")))</f>
        <v/>
      </c>
      <c r="AB466" s="46" t="str">
        <f aca="false">IFERROR(IF(Z466&lt;&gt;"Não Encontrado",Z466,IF(AA466&lt;&gt;"Não Encontrado",AA466,"")),"")</f>
        <v/>
      </c>
      <c r="AC466" s="45" t="str">
        <f aca="false">IF(B466="","",IF(AB466="","NÃO","SIM"))</f>
        <v/>
      </c>
      <c r="AD466" s="45" t="str">
        <f aca="false">IFERROR(VLOOKUP(G466,Dados!$P$3:$R$500,3,0),"")</f>
        <v/>
      </c>
      <c r="AE466" s="45" t="str">
        <f aca="false">IFERROR(VLOOKUP(G466,Dados!$K$3:$L$500,2,0),"")</f>
        <v/>
      </c>
      <c r="AF466" s="45" t="str">
        <f aca="false">IFERROR(VLOOKUP(G466,Dados!$M$3:$N$500,2,0),"")</f>
        <v/>
      </c>
      <c r="AG466" s="45" t="str">
        <f aca="false">IF(F466="","",IF(AND(AD466="",AE466="",AF466=""),"-",IF(AND(AD466="BIT",AE466="",AF466=""),"BIT",IF(AND(AE466="ANEXO I",AD466="",AF466=""),"ANEXO I",IF(AND(AF466="ANEXO II",AD466="",AE466=""),"ANEXO II","Escolher")))))</f>
        <v/>
      </c>
      <c r="AH466" s="45" t="str">
        <f aca="false">IF(AG466&lt;&gt;"Pneus","",IFERROR(VLOOKUP(R466,Dados!$X$2:$Z$5,3,0)*(AI466-Q466),VLOOKUP(D466,Dados!$X$7:$Z$33,3,0)*(AI466-Q466)))</f>
        <v/>
      </c>
      <c r="AI466" s="47" t="str">
        <f aca="false">IF(B466="","",P466+Q466+O466+M466+L466-N466)</f>
        <v/>
      </c>
      <c r="AJ466" s="48" t="str">
        <f aca="false">IFERROR(IF(AND(AC466="SIM",AG466="-",Y466="REVENDA"),(AB466/1+1)*AI466,IF(AND(AC466="SIM",AG466="Pneus",Y466="REVENDA"),(AB466/1+1)*(AI466-AH466),"")),"")</f>
        <v/>
      </c>
      <c r="AK466" s="48" t="str">
        <f aca="false">IF(AJ466="","",AJ466*17%)</f>
        <v/>
      </c>
      <c r="AL466" s="48" t="str">
        <f aca="false">IFERROR(IF(AC466="NÃO","",IF(AK466="","",IF(E466="Simples Nacional",BF466,IF(T466=0.12,U466*0.5833337002,IF(T466=0,AI466*0.07,U466))))),"")</f>
        <v/>
      </c>
      <c r="AM466" s="47" t="str">
        <f aca="false">IFERROR(IF(AC466="NÃO","",IF(OR(AG466="-",AG466="Pneus"),AK466-AL466,"")),"")</f>
        <v/>
      </c>
      <c r="AN466" s="48" t="str">
        <f aca="false">IF(AND(Y466="REVENDA",AC466="SIM",AG466="BIT"),((AB466/1+1)*AI466)*0.4117,"")</f>
        <v/>
      </c>
      <c r="AO466" s="48" t="str">
        <f aca="false">IF(AN466="","",AN466*17%)</f>
        <v/>
      </c>
      <c r="AP466" s="49" t="str">
        <f aca="false">IF(AN466="","",IF(T466=0.12,(U466*0.4117)*0.4117,IF(T466=0,(AI466*0.07)*0.4117,U466*0.4117)))</f>
        <v/>
      </c>
      <c r="AQ466" s="47" t="str">
        <f aca="false">IF(AN466="","",AO466-AP466)</f>
        <v/>
      </c>
      <c r="AR466" s="50" t="str">
        <f aca="false">IFERROR(IF(AND(AC466="SIM",Y466="REVENDA",LEFT(AG466,5)="ANEXO")*OR(AE466="ANEXO I",AF466="ANEXO II"),VLOOKUP(H466,Dados!G:I,2,0),""),"INSERIR MVA")</f>
        <v/>
      </c>
      <c r="AS466" s="48" t="str">
        <f aca="false">IF(LEFT(AG466,5)="ANEXO",VLOOKUP(AG466,Dados!$X$111:$Z$112,2,0)*(AI466-Q466),"")</f>
        <v/>
      </c>
      <c r="AT466" s="48" t="str">
        <f aca="false">IFERROR(IF(AR466="","",(AI466*AR466)+AI466),"INSERIR MVA")</f>
        <v/>
      </c>
      <c r="AU466" s="48" t="str">
        <f aca="false">IF(AT466="","",IF(AY466=0.04,U466,AS466*AY466))</f>
        <v/>
      </c>
      <c r="AV466" s="47" t="str">
        <f aca="false">IFERROR(IF(AU466="","",(VLOOKUP(AG466,Dados!$X$111:$Z$112,3,0)*AT466*0.17)),"INSERIR MVA")</f>
        <v/>
      </c>
      <c r="AW466" s="47" t="str">
        <f aca="false">IFERROR(IF(AR466="","",AV466-AU466),"")</f>
        <v/>
      </c>
      <c r="AX466" s="51" t="str">
        <f aca="false">IFERROR(IF(AC466="NÃO","",IF(AM466&lt;&gt;"",AM466-W466,IF(AQ466&lt;&gt;"",AQ466-W466,IF(AW466&lt;&gt;"",AW466-W466,"")))),"")</f>
        <v/>
      </c>
      <c r="AY466" s="46" t="str">
        <f aca="false">IFERROR(IF(ISNA(VLOOKUP(R466,Dados!$X$2:$Y$5,2,0)),VLOOKUP(D466,Dados!$X$7:$Y$33,2,0),VLOOKUP(R466,Dados!$X$2:$Y$5,2,0)),"")</f>
        <v/>
      </c>
      <c r="AZ466" s="52" t="str">
        <f aca="false">IF(C466="","",IF(AND(Y466="CONSUMO",AC466="NÃO")*OR(AG466="-",AG466="BIT"),IF(E466&lt;&gt;"",(AI466-(P466+L466-N466+Q466)*AY466)/0.83),""))</f>
        <v/>
      </c>
      <c r="BA466" s="51" t="str">
        <f aca="false">IF(AZ466="","",AZ466*0.17-((P466+L466-N466+Q466)*AY466))</f>
        <v/>
      </c>
      <c r="BB466" s="51" t="str">
        <f aca="false">IF(AND(Y466="CONSUMO",AG466="ANEXO I",AY466&gt;4%),(AI466-(P466+L466-N466+Q466)*0.0514)/0.83*(0.5177)*(0.17)-AI466*0.0514,IF(AND(Y466="CONSUMO",AG466="ANEXO II",AY466&gt;4%),(AI466-(P466+L466-N466+Q466)*0.041)/0.83*(0.3295)*(0.17)-AI466*0.041,IF(AND(Y466="CONSUMO",AG466="ANEXO I",AY466=4%),(AI466-(P466+L466-N466+Q466)*0.04)/0.83*(0.5177)*(0.17)-AI466*0.04,IF(AND(Y466="CONSUMO",AG466="ANEXO II",AY466=4%),(AI466-(P466+L466-N466+Q466)*0.04)/0.83*(0.3295)*(0.17)-AI466*0.04,""))))</f>
        <v/>
      </c>
      <c r="BC466" s="51" t="str">
        <f aca="false">IF(C466="","",IF(AND(Y466="CONSUMO",AC466="SIM")*OR(AG466="-",AG466="BIT"),IF(E466&lt;&gt;"",(AI466-(P466+L466-N466+Q466)*AY466)/0.83),""))</f>
        <v/>
      </c>
      <c r="BD466" s="51" t="str">
        <f aca="false">IF(BC466="","",BC466*0.17)</f>
        <v/>
      </c>
      <c r="BE466" s="51" t="str">
        <f aca="false">IF(I466=6908,0,IF(BC466="","",BD466-((P466+L466-N466+Q466)*AY466)))</f>
        <v/>
      </c>
      <c r="BF466" s="53" t="str">
        <f aca="false">IF(B466="","",IF(OR(B466="",E466="Regime Normal"),0,(AI466-Q466)*VLOOKUP(R466,Dados!$X$98:$Y$108,2,0)))</f>
        <v/>
      </c>
      <c r="BG466" s="54" t="str">
        <f aca="false">IFERROR(VLOOKUP(I466,Dados!$AC$27:$AD$43,2,0),IF(B466="","",IF(D466&lt;&gt;"MT",IF(AND(AC466="SIM",Y466="Revenda"),"2403",IF(AND(AC466="SIM",Y466="Consumo"),"2407",IF(AND(AC466="NÃO",Y466="Revenda"),"2102",IF(AND(AC466="NÃO",Y466="Consumo"),"2556",)))),REPLACE(I466,1,1,1))))</f>
        <v/>
      </c>
    </row>
    <row r="467" customFormat="false" ht="12.8" hidden="false" customHeight="true" outlineLevel="0" collapsed="false">
      <c r="Y467" s="45"/>
      <c r="Z467" s="46" t="str">
        <f aca="false">IF(B467="","",(IFERROR(VLOOKUP(H467,Dados!A$3:B$15000,2,0),"Não Encontrado")))</f>
        <v/>
      </c>
      <c r="AA467" s="46" t="str">
        <f aca="false">IF(B467="","",(IFERROR(VLOOKUP(G467,Dados!C$3:E$15000,3,0),"Não Encontrado")))</f>
        <v/>
      </c>
      <c r="AB467" s="46" t="str">
        <f aca="false">IFERROR(IF(Z467&lt;&gt;"Não Encontrado",Z467,IF(AA467&lt;&gt;"Não Encontrado",AA467,"")),"")</f>
        <v/>
      </c>
      <c r="AC467" s="45" t="str">
        <f aca="false">IF(B467="","",IF(AB467="","NÃO","SIM"))</f>
        <v/>
      </c>
      <c r="AD467" s="45" t="str">
        <f aca="false">IFERROR(VLOOKUP(G467,Dados!$P$3:$R$500,3,0),"")</f>
        <v/>
      </c>
      <c r="AE467" s="45" t="str">
        <f aca="false">IFERROR(VLOOKUP(G467,Dados!$K$3:$L$500,2,0),"")</f>
        <v/>
      </c>
      <c r="AF467" s="45" t="str">
        <f aca="false">IFERROR(VLOOKUP(G467,Dados!$M$3:$N$500,2,0),"")</f>
        <v/>
      </c>
      <c r="AG467" s="45" t="str">
        <f aca="false">IF(F467="","",IF(AND(AD467="",AE467="",AF467=""),"-",IF(AND(AD467="BIT",AE467="",AF467=""),"BIT",IF(AND(AE467="ANEXO I",AD467="",AF467=""),"ANEXO I",IF(AND(AF467="ANEXO II",AD467="",AE467=""),"ANEXO II","Escolher")))))</f>
        <v/>
      </c>
      <c r="AH467" s="45" t="str">
        <f aca="false">IF(AG467&lt;&gt;"Pneus","",IFERROR(VLOOKUP(R467,Dados!$X$2:$Z$5,3,0)*(AI467-Q467),VLOOKUP(D467,Dados!$X$7:$Z$33,3,0)*(AI467-Q467)))</f>
        <v/>
      </c>
      <c r="AI467" s="47" t="str">
        <f aca="false">IF(B467="","",P467+Q467+O467+M467+L467-N467)</f>
        <v/>
      </c>
      <c r="AJ467" s="48" t="str">
        <f aca="false">IFERROR(IF(AND(AC467="SIM",AG467="-",Y467="REVENDA"),(AB467/1+1)*AI467,IF(AND(AC467="SIM",AG467="Pneus",Y467="REVENDA"),(AB467/1+1)*(AI467-AH467),"")),"")</f>
        <v/>
      </c>
      <c r="AK467" s="48" t="str">
        <f aca="false">IF(AJ467="","",AJ467*17%)</f>
        <v/>
      </c>
      <c r="AL467" s="48" t="str">
        <f aca="false">IFERROR(IF(AC467="NÃO","",IF(AK467="","",IF(E467="Simples Nacional",BF467,IF(T467=0.12,U467*0.5833337002,IF(T467=0,AI467*0.07,U467))))),"")</f>
        <v/>
      </c>
      <c r="AM467" s="47" t="str">
        <f aca="false">IFERROR(IF(AC467="NÃO","",IF(OR(AG467="-",AG467="Pneus"),AK467-AL467,"")),"")</f>
        <v/>
      </c>
      <c r="AN467" s="48" t="str">
        <f aca="false">IF(AND(Y467="REVENDA",AC467="SIM",AG467="BIT"),((AB467/1+1)*AI467)*0.4117,"")</f>
        <v/>
      </c>
      <c r="AO467" s="48" t="str">
        <f aca="false">IF(AN467="","",AN467*17%)</f>
        <v/>
      </c>
      <c r="AP467" s="49" t="str">
        <f aca="false">IF(AN467="","",IF(T467=0.12,(U467*0.4117)*0.4117,IF(T467=0,(AI467*0.07)*0.4117,U467*0.4117)))</f>
        <v/>
      </c>
      <c r="AQ467" s="47" t="str">
        <f aca="false">IF(AN467="","",AO467-AP467)</f>
        <v/>
      </c>
      <c r="AR467" s="50" t="str">
        <f aca="false">IFERROR(IF(AND(AC467="SIM",Y467="REVENDA",LEFT(AG467,5)="ANEXO")*OR(AE467="ANEXO I",AF467="ANEXO II"),VLOOKUP(H467,Dados!G:I,2,0),""),"INSERIR MVA")</f>
        <v/>
      </c>
      <c r="AS467" s="48" t="str">
        <f aca="false">IF(LEFT(AG467,5)="ANEXO",VLOOKUP(AG467,Dados!$X$111:$Z$112,2,0)*(AI467-Q467),"")</f>
        <v/>
      </c>
      <c r="AT467" s="48" t="str">
        <f aca="false">IFERROR(IF(AR467="","",(AI467*AR467)+AI467),"INSERIR MVA")</f>
        <v/>
      </c>
      <c r="AU467" s="48" t="str">
        <f aca="false">IF(AT467="","",IF(AY467=0.04,U467,AS467*AY467))</f>
        <v/>
      </c>
      <c r="AV467" s="47" t="str">
        <f aca="false">IFERROR(IF(AU467="","",(VLOOKUP(AG467,Dados!$X$111:$Z$112,3,0)*AT467*0.17)),"INSERIR MVA")</f>
        <v/>
      </c>
      <c r="AW467" s="47" t="str">
        <f aca="false">IFERROR(IF(AR467="","",AV467-AU467),"")</f>
        <v/>
      </c>
      <c r="AX467" s="51" t="str">
        <f aca="false">IFERROR(IF(AC467="NÃO","",IF(AM467&lt;&gt;"",AM467-W467,IF(AQ467&lt;&gt;"",AQ467-W467,IF(AW467&lt;&gt;"",AW467-W467,"")))),"")</f>
        <v/>
      </c>
      <c r="AY467" s="46" t="str">
        <f aca="false">IFERROR(IF(ISNA(VLOOKUP(R467,Dados!$X$2:$Y$5,2,0)),VLOOKUP(D467,Dados!$X$7:$Y$33,2,0),VLOOKUP(R467,Dados!$X$2:$Y$5,2,0)),"")</f>
        <v/>
      </c>
      <c r="AZ467" s="52" t="str">
        <f aca="false">IF(C467="","",IF(AND(Y467="CONSUMO",AC467="NÃO")*OR(AG467="-",AG467="BIT"),IF(E467&lt;&gt;"",(AI467-(P467+L467-N467+Q467)*AY467)/0.83),""))</f>
        <v/>
      </c>
      <c r="BA467" s="51" t="str">
        <f aca="false">IF(AZ467="","",AZ467*0.17-((P467+L467-N467+Q467)*AY467))</f>
        <v/>
      </c>
      <c r="BB467" s="51" t="str">
        <f aca="false">IF(AND(Y467="CONSUMO",AG467="ANEXO I",AY467&gt;4%),(AI467-(P467+L467-N467+Q467)*0.0514)/0.83*(0.5177)*(0.17)-AI467*0.0514,IF(AND(Y467="CONSUMO",AG467="ANEXO II",AY467&gt;4%),(AI467-(P467+L467-N467+Q467)*0.041)/0.83*(0.3295)*(0.17)-AI467*0.041,IF(AND(Y467="CONSUMO",AG467="ANEXO I",AY467=4%),(AI467-(P467+L467-N467+Q467)*0.04)/0.83*(0.5177)*(0.17)-AI467*0.04,IF(AND(Y467="CONSUMO",AG467="ANEXO II",AY467=4%),(AI467-(P467+L467-N467+Q467)*0.04)/0.83*(0.3295)*(0.17)-AI467*0.04,""))))</f>
        <v/>
      </c>
      <c r="BC467" s="51" t="str">
        <f aca="false">IF(C467="","",IF(AND(Y467="CONSUMO",AC467="SIM")*OR(AG467="-",AG467="BIT"),IF(E467&lt;&gt;"",(AI467-(P467+L467-N467+Q467)*AY467)/0.83),""))</f>
        <v/>
      </c>
      <c r="BD467" s="51" t="str">
        <f aca="false">IF(BC467="","",BC467*0.17)</f>
        <v/>
      </c>
      <c r="BE467" s="51" t="str">
        <f aca="false">IF(I467=6908,0,IF(BC467="","",BD467-((P467+L467-N467+Q467)*AY467)))</f>
        <v/>
      </c>
      <c r="BF467" s="53" t="str">
        <f aca="false">IF(B467="","",IF(OR(B467="",E467="Regime Normal"),0,(AI467-Q467)*VLOOKUP(R467,Dados!$X$98:$Y$108,2,0)))</f>
        <v/>
      </c>
      <c r="BG467" s="54" t="str">
        <f aca="false">IFERROR(VLOOKUP(I467,Dados!$AC$27:$AD$43,2,0),IF(B467="","",IF(D467&lt;&gt;"MT",IF(AND(AC467="SIM",Y467="Revenda"),"2403",IF(AND(AC467="SIM",Y467="Consumo"),"2407",IF(AND(AC467="NÃO",Y467="Revenda"),"2102",IF(AND(AC467="NÃO",Y467="Consumo"),"2556",)))),REPLACE(I467,1,1,1))))</f>
        <v/>
      </c>
    </row>
    <row r="468" customFormat="false" ht="12.8" hidden="false" customHeight="true" outlineLevel="0" collapsed="false">
      <c r="Y468" s="45"/>
      <c r="Z468" s="46" t="str">
        <f aca="false">IF(B468="","",(IFERROR(VLOOKUP(H468,Dados!A$3:B$15000,2,0),"Não Encontrado")))</f>
        <v/>
      </c>
      <c r="AA468" s="46" t="str">
        <f aca="false">IF(B468="","",(IFERROR(VLOOKUP(G468,Dados!C$3:E$15000,3,0),"Não Encontrado")))</f>
        <v/>
      </c>
      <c r="AB468" s="46" t="str">
        <f aca="false">IFERROR(IF(Z468&lt;&gt;"Não Encontrado",Z468,IF(AA468&lt;&gt;"Não Encontrado",AA468,"")),"")</f>
        <v/>
      </c>
      <c r="AC468" s="45" t="str">
        <f aca="false">IF(B468="","",IF(AB468="","NÃO","SIM"))</f>
        <v/>
      </c>
      <c r="AD468" s="45" t="str">
        <f aca="false">IFERROR(VLOOKUP(G468,Dados!$P$3:$R$500,3,0),"")</f>
        <v/>
      </c>
      <c r="AE468" s="45" t="str">
        <f aca="false">IFERROR(VLOOKUP(G468,Dados!$K$3:$L$500,2,0),"")</f>
        <v/>
      </c>
      <c r="AF468" s="45" t="str">
        <f aca="false">IFERROR(VLOOKUP(G468,Dados!$M$3:$N$500,2,0),"")</f>
        <v/>
      </c>
      <c r="AG468" s="45" t="str">
        <f aca="false">IF(F468="","",IF(AND(AD468="",AE468="",AF468=""),"-",IF(AND(AD468="BIT",AE468="",AF468=""),"BIT",IF(AND(AE468="ANEXO I",AD468="",AF468=""),"ANEXO I",IF(AND(AF468="ANEXO II",AD468="",AE468=""),"ANEXO II","Escolher")))))</f>
        <v/>
      </c>
      <c r="AH468" s="45" t="str">
        <f aca="false">IF(AG468&lt;&gt;"Pneus","",IFERROR(VLOOKUP(R468,Dados!$X$2:$Z$5,3,0)*(AI468-Q468),VLOOKUP(D468,Dados!$X$7:$Z$33,3,0)*(AI468-Q468)))</f>
        <v/>
      </c>
      <c r="AI468" s="47" t="str">
        <f aca="false">IF(B468="","",P468+Q468+O468+M468+L468-N468)</f>
        <v/>
      </c>
      <c r="AJ468" s="48" t="str">
        <f aca="false">IFERROR(IF(AND(AC468="SIM",AG468="-",Y468="REVENDA"),(AB468/1+1)*AI468,IF(AND(AC468="SIM",AG468="Pneus",Y468="REVENDA"),(AB468/1+1)*(AI468-AH468),"")),"")</f>
        <v/>
      </c>
      <c r="AK468" s="48" t="str">
        <f aca="false">IF(AJ468="","",AJ468*17%)</f>
        <v/>
      </c>
      <c r="AL468" s="48" t="str">
        <f aca="false">IFERROR(IF(AC468="NÃO","",IF(AK468="","",IF(E468="Simples Nacional",BF468,IF(T468=0.12,U468*0.5833337002,IF(T468=0,AI468*0.07,U468))))),"")</f>
        <v/>
      </c>
      <c r="AM468" s="47" t="str">
        <f aca="false">IFERROR(IF(AC468="NÃO","",IF(OR(AG468="-",AG468="Pneus"),AK468-AL468,"")),"")</f>
        <v/>
      </c>
      <c r="AN468" s="48" t="str">
        <f aca="false">IF(AND(Y468="REVENDA",AC468="SIM",AG468="BIT"),((AB468/1+1)*AI468)*0.4117,"")</f>
        <v/>
      </c>
      <c r="AO468" s="48" t="str">
        <f aca="false">IF(AN468="","",AN468*17%)</f>
        <v/>
      </c>
      <c r="AP468" s="49" t="str">
        <f aca="false">IF(AN468="","",IF(T468=0.12,(U468*0.4117)*0.4117,IF(T468=0,(AI468*0.07)*0.4117,U468*0.4117)))</f>
        <v/>
      </c>
      <c r="AQ468" s="47" t="str">
        <f aca="false">IF(AN468="","",AO468-AP468)</f>
        <v/>
      </c>
      <c r="AR468" s="50" t="str">
        <f aca="false">IFERROR(IF(AND(AC468="SIM",Y468="REVENDA",LEFT(AG468,5)="ANEXO")*OR(AE468="ANEXO I",AF468="ANEXO II"),VLOOKUP(H468,Dados!G:I,2,0),""),"INSERIR MVA")</f>
        <v/>
      </c>
      <c r="AS468" s="48" t="str">
        <f aca="false">IF(LEFT(AG468,5)="ANEXO",VLOOKUP(AG468,Dados!$X$111:$Z$112,2,0)*(AI468-Q468),"")</f>
        <v/>
      </c>
      <c r="AT468" s="48" t="str">
        <f aca="false">IFERROR(IF(AR468="","",(AI468*AR468)+AI468),"INSERIR MVA")</f>
        <v/>
      </c>
      <c r="AU468" s="48" t="str">
        <f aca="false">IF(AT468="","",IF(AY468=0.04,U468,AS468*AY468))</f>
        <v/>
      </c>
      <c r="AV468" s="47" t="str">
        <f aca="false">IFERROR(IF(AU468="","",(VLOOKUP(AG468,Dados!$X$111:$Z$112,3,0)*AT468*0.17)),"INSERIR MVA")</f>
        <v/>
      </c>
      <c r="AW468" s="47" t="str">
        <f aca="false">IFERROR(IF(AR468="","",AV468-AU468),"")</f>
        <v/>
      </c>
      <c r="AX468" s="51" t="str">
        <f aca="false">IFERROR(IF(AC468="NÃO","",IF(AM468&lt;&gt;"",AM468-W468,IF(AQ468&lt;&gt;"",AQ468-W468,IF(AW468&lt;&gt;"",AW468-W468,"")))),"")</f>
        <v/>
      </c>
      <c r="AY468" s="46" t="str">
        <f aca="false">IFERROR(IF(ISNA(VLOOKUP(R468,Dados!$X$2:$Y$5,2,0)),VLOOKUP(D468,Dados!$X$7:$Y$33,2,0),VLOOKUP(R468,Dados!$X$2:$Y$5,2,0)),"")</f>
        <v/>
      </c>
      <c r="AZ468" s="52" t="str">
        <f aca="false">IF(C468="","",IF(AND(Y468="CONSUMO",AC468="NÃO")*OR(AG468="-",AG468="BIT"),IF(E468&lt;&gt;"",(AI468-(P468+L468-N468+Q468)*AY468)/0.83),""))</f>
        <v/>
      </c>
      <c r="BA468" s="51" t="str">
        <f aca="false">IF(AZ468="","",AZ468*0.17-((P468+L468-N468+Q468)*AY468))</f>
        <v/>
      </c>
      <c r="BB468" s="51" t="str">
        <f aca="false">IF(AND(Y468="CONSUMO",AG468="ANEXO I",AY468&gt;4%),(AI468-(P468+L468-N468+Q468)*0.0514)/0.83*(0.5177)*(0.17)-AI468*0.0514,IF(AND(Y468="CONSUMO",AG468="ANEXO II",AY468&gt;4%),(AI468-(P468+L468-N468+Q468)*0.041)/0.83*(0.3295)*(0.17)-AI468*0.041,IF(AND(Y468="CONSUMO",AG468="ANEXO I",AY468=4%),(AI468-(P468+L468-N468+Q468)*0.04)/0.83*(0.5177)*(0.17)-AI468*0.04,IF(AND(Y468="CONSUMO",AG468="ANEXO II",AY468=4%),(AI468-(P468+L468-N468+Q468)*0.04)/0.83*(0.3295)*(0.17)-AI468*0.04,""))))</f>
        <v/>
      </c>
      <c r="BC468" s="51" t="str">
        <f aca="false">IF(C468="","",IF(AND(Y468="CONSUMO",AC468="SIM")*OR(AG468="-",AG468="BIT"),IF(E468&lt;&gt;"",(AI468-(P468+L468-N468+Q468)*AY468)/0.83),""))</f>
        <v/>
      </c>
      <c r="BD468" s="51" t="str">
        <f aca="false">IF(BC468="","",BC468*0.17)</f>
        <v/>
      </c>
      <c r="BE468" s="51" t="str">
        <f aca="false">IF(I468=6908,0,IF(BC468="","",BD468-((P468+L468-N468+Q468)*AY468)))</f>
        <v/>
      </c>
      <c r="BF468" s="53" t="str">
        <f aca="false">IF(B468="","",IF(OR(B468="",E468="Regime Normal"),0,(AI468-Q468)*VLOOKUP(R468,Dados!$X$98:$Y$108,2,0)))</f>
        <v/>
      </c>
      <c r="BG468" s="54" t="str">
        <f aca="false">IFERROR(VLOOKUP(I468,Dados!$AC$27:$AD$43,2,0),IF(B468="","",IF(D468&lt;&gt;"MT",IF(AND(AC468="SIM",Y468="Revenda"),"2403",IF(AND(AC468="SIM",Y468="Consumo"),"2407",IF(AND(AC468="NÃO",Y468="Revenda"),"2102",IF(AND(AC468="NÃO",Y468="Consumo"),"2556",)))),REPLACE(I468,1,1,1))))</f>
        <v/>
      </c>
    </row>
    <row r="469" customFormat="false" ht="12.8" hidden="false" customHeight="true" outlineLevel="0" collapsed="false">
      <c r="Y469" s="45"/>
      <c r="Z469" s="46" t="str">
        <f aca="false">IF(B469="","",(IFERROR(VLOOKUP(H469,Dados!A$3:B$15000,2,0),"Não Encontrado")))</f>
        <v/>
      </c>
      <c r="AA469" s="46" t="str">
        <f aca="false">IF(B469="","",(IFERROR(VLOOKUP(G469,Dados!C$3:E$15000,3,0),"Não Encontrado")))</f>
        <v/>
      </c>
      <c r="AB469" s="46" t="str">
        <f aca="false">IFERROR(IF(Z469&lt;&gt;"Não Encontrado",Z469,IF(AA469&lt;&gt;"Não Encontrado",AA469,"")),"")</f>
        <v/>
      </c>
      <c r="AC469" s="45" t="str">
        <f aca="false">IF(B469="","",IF(AB469="","NÃO","SIM"))</f>
        <v/>
      </c>
      <c r="AD469" s="45" t="str">
        <f aca="false">IFERROR(VLOOKUP(G469,Dados!$P$3:$R$500,3,0),"")</f>
        <v/>
      </c>
      <c r="AE469" s="45" t="str">
        <f aca="false">IFERROR(VLOOKUP(G469,Dados!$K$3:$L$500,2,0),"")</f>
        <v/>
      </c>
      <c r="AF469" s="45" t="str">
        <f aca="false">IFERROR(VLOOKUP(G469,Dados!$M$3:$N$500,2,0),"")</f>
        <v/>
      </c>
      <c r="AG469" s="45" t="str">
        <f aca="false">IF(F469="","",IF(AND(AD469="",AE469="",AF469=""),"-",IF(AND(AD469="BIT",AE469="",AF469=""),"BIT",IF(AND(AE469="ANEXO I",AD469="",AF469=""),"ANEXO I",IF(AND(AF469="ANEXO II",AD469="",AE469=""),"ANEXO II","Escolher")))))</f>
        <v/>
      </c>
      <c r="AH469" s="45" t="str">
        <f aca="false">IF(AG469&lt;&gt;"Pneus","",IFERROR(VLOOKUP(R469,Dados!$X$2:$Z$5,3,0)*(AI469-Q469),VLOOKUP(D469,Dados!$X$7:$Z$33,3,0)*(AI469-Q469)))</f>
        <v/>
      </c>
      <c r="AI469" s="47" t="str">
        <f aca="false">IF(B469="","",P469+Q469+O469+M469+L469-N469)</f>
        <v/>
      </c>
      <c r="AJ469" s="48" t="str">
        <f aca="false">IFERROR(IF(AND(AC469="SIM",AG469="-",Y469="REVENDA"),(AB469/1+1)*AI469,IF(AND(AC469="SIM",AG469="Pneus",Y469="REVENDA"),(AB469/1+1)*(AI469-AH469),"")),"")</f>
        <v/>
      </c>
      <c r="AK469" s="48" t="str">
        <f aca="false">IF(AJ469="","",AJ469*17%)</f>
        <v/>
      </c>
      <c r="AL469" s="48" t="str">
        <f aca="false">IFERROR(IF(AC469="NÃO","",IF(AK469="","",IF(E469="Simples Nacional",BF469,IF(T469=0.12,U469*0.5833337002,IF(T469=0,AI469*0.07,U469))))),"")</f>
        <v/>
      </c>
      <c r="AM469" s="47" t="str">
        <f aca="false">IFERROR(IF(AC469="NÃO","",IF(OR(AG469="-",AG469="Pneus"),AK469-AL469,"")),"")</f>
        <v/>
      </c>
      <c r="AN469" s="48" t="str">
        <f aca="false">IF(AND(Y469="REVENDA",AC469="SIM",AG469="BIT"),((AB469/1+1)*AI469)*0.4117,"")</f>
        <v/>
      </c>
      <c r="AO469" s="48" t="str">
        <f aca="false">IF(AN469="","",AN469*17%)</f>
        <v/>
      </c>
      <c r="AP469" s="49" t="str">
        <f aca="false">IF(AN469="","",IF(T469=0.12,(U469*0.4117)*0.4117,IF(T469=0,(AI469*0.07)*0.4117,U469*0.4117)))</f>
        <v/>
      </c>
      <c r="AQ469" s="47" t="str">
        <f aca="false">IF(AN469="","",AO469-AP469)</f>
        <v/>
      </c>
      <c r="AR469" s="50" t="str">
        <f aca="false">IFERROR(IF(AND(AC469="SIM",Y469="REVENDA",LEFT(AG469,5)="ANEXO")*OR(AE469="ANEXO I",AF469="ANEXO II"),VLOOKUP(H469,Dados!G:I,2,0),""),"INSERIR MVA")</f>
        <v/>
      </c>
      <c r="AS469" s="48" t="str">
        <f aca="false">IF(LEFT(AG469,5)="ANEXO",VLOOKUP(AG469,Dados!$X$111:$Z$112,2,0)*(AI469-Q469),"")</f>
        <v/>
      </c>
      <c r="AT469" s="48" t="str">
        <f aca="false">IFERROR(IF(AR469="","",(AI469*AR469)+AI469),"INSERIR MVA")</f>
        <v/>
      </c>
      <c r="AU469" s="48" t="str">
        <f aca="false">IF(AT469="","",IF(AY469=0.04,U469,AS469*AY469))</f>
        <v/>
      </c>
      <c r="AV469" s="47" t="str">
        <f aca="false">IFERROR(IF(AU469="","",(VLOOKUP(AG469,Dados!$X$111:$Z$112,3,0)*AT469*0.17)),"INSERIR MVA")</f>
        <v/>
      </c>
      <c r="AW469" s="47" t="str">
        <f aca="false">IFERROR(IF(AR469="","",AV469-AU469),"")</f>
        <v/>
      </c>
      <c r="AX469" s="51" t="str">
        <f aca="false">IFERROR(IF(AC469="NÃO","",IF(AM469&lt;&gt;"",AM469-W469,IF(AQ469&lt;&gt;"",AQ469-W469,IF(AW469&lt;&gt;"",AW469-W469,"")))),"")</f>
        <v/>
      </c>
      <c r="AY469" s="46" t="str">
        <f aca="false">IFERROR(IF(ISNA(VLOOKUP(R469,Dados!$X$2:$Y$5,2,0)),VLOOKUP(D469,Dados!$X$7:$Y$33,2,0),VLOOKUP(R469,Dados!$X$2:$Y$5,2,0)),"")</f>
        <v/>
      </c>
      <c r="AZ469" s="52" t="str">
        <f aca="false">IF(C469="","",IF(AND(Y469="CONSUMO",AC469="NÃO")*OR(AG469="-",AG469="BIT"),IF(E469&lt;&gt;"",(AI469-(P469+L469-N469+Q469)*AY469)/0.83),""))</f>
        <v/>
      </c>
      <c r="BA469" s="51" t="str">
        <f aca="false">IF(AZ469="","",AZ469*0.17-((P469+L469-N469+Q469)*AY469))</f>
        <v/>
      </c>
      <c r="BB469" s="51" t="str">
        <f aca="false">IF(AND(Y469="CONSUMO",AG469="ANEXO I",AY469&gt;4%),(AI469-(P469+L469-N469+Q469)*0.0514)/0.83*(0.5177)*(0.17)-AI469*0.0514,IF(AND(Y469="CONSUMO",AG469="ANEXO II",AY469&gt;4%),(AI469-(P469+L469-N469+Q469)*0.041)/0.83*(0.3295)*(0.17)-AI469*0.041,IF(AND(Y469="CONSUMO",AG469="ANEXO I",AY469=4%),(AI469-(P469+L469-N469+Q469)*0.04)/0.83*(0.5177)*(0.17)-AI469*0.04,IF(AND(Y469="CONSUMO",AG469="ANEXO II",AY469=4%),(AI469-(P469+L469-N469+Q469)*0.04)/0.83*(0.3295)*(0.17)-AI469*0.04,""))))</f>
        <v/>
      </c>
      <c r="BC469" s="51" t="str">
        <f aca="false">IF(C469="","",IF(AND(Y469="CONSUMO",AC469="SIM")*OR(AG469="-",AG469="BIT"),IF(E469&lt;&gt;"",(AI469-(P469+L469-N469+Q469)*AY469)/0.83),""))</f>
        <v/>
      </c>
      <c r="BD469" s="51" t="str">
        <f aca="false">IF(BC469="","",BC469*0.17)</f>
        <v/>
      </c>
      <c r="BE469" s="51" t="str">
        <f aca="false">IF(I469=6908,0,IF(BC469="","",BD469-((P469+L469-N469+Q469)*AY469)))</f>
        <v/>
      </c>
      <c r="BF469" s="53" t="str">
        <f aca="false">IF(B469="","",IF(OR(B469="",E469="Regime Normal"),0,(AI469-Q469)*VLOOKUP(R469,Dados!$X$98:$Y$108,2,0)))</f>
        <v/>
      </c>
      <c r="BG469" s="54" t="str">
        <f aca="false">IFERROR(VLOOKUP(I469,Dados!$AC$27:$AD$43,2,0),IF(B469="","",IF(D469&lt;&gt;"MT",IF(AND(AC469="SIM",Y469="Revenda"),"2403",IF(AND(AC469="SIM",Y469="Consumo"),"2407",IF(AND(AC469="NÃO",Y469="Revenda"),"2102",IF(AND(AC469="NÃO",Y469="Consumo"),"2556",)))),REPLACE(I469,1,1,1))))</f>
        <v/>
      </c>
    </row>
    <row r="470" customFormat="false" ht="12.8" hidden="false" customHeight="true" outlineLevel="0" collapsed="false">
      <c r="Y470" s="45"/>
      <c r="Z470" s="46" t="str">
        <f aca="false">IF(B470="","",(IFERROR(VLOOKUP(H470,Dados!A$3:B$15000,2,0),"Não Encontrado")))</f>
        <v/>
      </c>
      <c r="AA470" s="46" t="str">
        <f aca="false">IF(B470="","",(IFERROR(VLOOKUP(G470,Dados!C$3:E$15000,3,0),"Não Encontrado")))</f>
        <v/>
      </c>
      <c r="AB470" s="46" t="str">
        <f aca="false">IFERROR(IF(Z470&lt;&gt;"Não Encontrado",Z470,IF(AA470&lt;&gt;"Não Encontrado",AA470,"")),"")</f>
        <v/>
      </c>
      <c r="AC470" s="45" t="str">
        <f aca="false">IF(B470="","",IF(AB470="","NÃO","SIM"))</f>
        <v/>
      </c>
      <c r="AD470" s="45" t="str">
        <f aca="false">IFERROR(VLOOKUP(G470,Dados!$P$3:$R$500,3,0),"")</f>
        <v/>
      </c>
      <c r="AE470" s="45" t="str">
        <f aca="false">IFERROR(VLOOKUP(G470,Dados!$K$3:$L$500,2,0),"")</f>
        <v/>
      </c>
      <c r="AF470" s="45" t="str">
        <f aca="false">IFERROR(VLOOKUP(G470,Dados!$M$3:$N$500,2,0),"")</f>
        <v/>
      </c>
      <c r="AG470" s="45" t="str">
        <f aca="false">IF(F470="","",IF(AND(AD470="",AE470="",AF470=""),"-",IF(AND(AD470="BIT",AE470="",AF470=""),"BIT",IF(AND(AE470="ANEXO I",AD470="",AF470=""),"ANEXO I",IF(AND(AF470="ANEXO II",AD470="",AE470=""),"ANEXO II","Escolher")))))</f>
        <v/>
      </c>
      <c r="AH470" s="45" t="str">
        <f aca="false">IF(AG470&lt;&gt;"Pneus","",IFERROR(VLOOKUP(R470,Dados!$X$2:$Z$5,3,0)*(AI470-Q470),VLOOKUP(D470,Dados!$X$7:$Z$33,3,0)*(AI470-Q470)))</f>
        <v/>
      </c>
      <c r="AI470" s="47" t="str">
        <f aca="false">IF(B470="","",P470+Q470+O470+M470+L470-N470)</f>
        <v/>
      </c>
      <c r="AJ470" s="48" t="str">
        <f aca="false">IFERROR(IF(AND(AC470="SIM",AG470="-",Y470="REVENDA"),(AB470/1+1)*AI470,IF(AND(AC470="SIM",AG470="Pneus",Y470="REVENDA"),(AB470/1+1)*(AI470-AH470),"")),"")</f>
        <v/>
      </c>
      <c r="AK470" s="48" t="str">
        <f aca="false">IF(AJ470="","",AJ470*17%)</f>
        <v/>
      </c>
      <c r="AL470" s="48" t="str">
        <f aca="false">IFERROR(IF(AC470="NÃO","",IF(AK470="","",IF(E470="Simples Nacional",BF470,IF(T470=0.12,U470*0.5833337002,IF(T470=0,AI470*0.07,U470))))),"")</f>
        <v/>
      </c>
      <c r="AM470" s="47" t="str">
        <f aca="false">IFERROR(IF(AC470="NÃO","",IF(OR(AG470="-",AG470="Pneus"),AK470-AL470,"")),"")</f>
        <v/>
      </c>
      <c r="AN470" s="48" t="str">
        <f aca="false">IF(AND(Y470="REVENDA",AC470="SIM",AG470="BIT"),((AB470/1+1)*AI470)*0.4117,"")</f>
        <v/>
      </c>
      <c r="AO470" s="48" t="str">
        <f aca="false">IF(AN470="","",AN470*17%)</f>
        <v/>
      </c>
      <c r="AP470" s="49" t="str">
        <f aca="false">IF(AN470="","",IF(T470=0.12,(U470*0.4117)*0.4117,IF(T470=0,(AI470*0.07)*0.4117,U470*0.4117)))</f>
        <v/>
      </c>
      <c r="AQ470" s="47" t="str">
        <f aca="false">IF(AN470="","",AO470-AP470)</f>
        <v/>
      </c>
      <c r="AR470" s="50" t="str">
        <f aca="false">IFERROR(IF(AND(AC470="SIM",Y470="REVENDA",LEFT(AG470,5)="ANEXO")*OR(AE470="ANEXO I",AF470="ANEXO II"),VLOOKUP(H470,Dados!G:I,2,0),""),"INSERIR MVA")</f>
        <v/>
      </c>
      <c r="AS470" s="48" t="str">
        <f aca="false">IF(LEFT(AG470,5)="ANEXO",VLOOKUP(AG470,Dados!$X$111:$Z$112,2,0)*(AI470-Q470),"")</f>
        <v/>
      </c>
      <c r="AT470" s="48" t="str">
        <f aca="false">IFERROR(IF(AR470="","",(AI470*AR470)+AI470),"INSERIR MVA")</f>
        <v/>
      </c>
      <c r="AU470" s="48" t="str">
        <f aca="false">IF(AT470="","",IF(AY470=0.04,U470,AS470*AY470))</f>
        <v/>
      </c>
      <c r="AV470" s="47" t="str">
        <f aca="false">IFERROR(IF(AU470="","",(VLOOKUP(AG470,Dados!$X$111:$Z$112,3,0)*AT470*0.17)),"INSERIR MVA")</f>
        <v/>
      </c>
      <c r="AW470" s="47" t="str">
        <f aca="false">IFERROR(IF(AR470="","",AV470-AU470),"")</f>
        <v/>
      </c>
      <c r="AX470" s="51" t="str">
        <f aca="false">IFERROR(IF(AC470="NÃO","",IF(AM470&lt;&gt;"",AM470-W470,IF(AQ470&lt;&gt;"",AQ470-W470,IF(AW470&lt;&gt;"",AW470-W470,"")))),"")</f>
        <v/>
      </c>
      <c r="AY470" s="46" t="str">
        <f aca="false">IFERROR(IF(ISNA(VLOOKUP(R470,Dados!$X$2:$Y$5,2,0)),VLOOKUP(D470,Dados!$X$7:$Y$33,2,0),VLOOKUP(R470,Dados!$X$2:$Y$5,2,0)),"")</f>
        <v/>
      </c>
      <c r="AZ470" s="52" t="str">
        <f aca="false">IF(C470="","",IF(AND(Y470="CONSUMO",AC470="NÃO")*OR(AG470="-",AG470="BIT"),IF(E470&lt;&gt;"",(AI470-(P470+L470-N470+Q470)*AY470)/0.83),""))</f>
        <v/>
      </c>
      <c r="BA470" s="51" t="str">
        <f aca="false">IF(AZ470="","",AZ470*0.17-((P470+L470-N470+Q470)*AY470))</f>
        <v/>
      </c>
      <c r="BB470" s="51" t="str">
        <f aca="false">IF(AND(Y470="CONSUMO",AG470="ANEXO I",AY470&gt;4%),(AI470-(P470+L470-N470+Q470)*0.0514)/0.83*(0.5177)*(0.17)-AI470*0.0514,IF(AND(Y470="CONSUMO",AG470="ANEXO II",AY470&gt;4%),(AI470-(P470+L470-N470+Q470)*0.041)/0.83*(0.3295)*(0.17)-AI470*0.041,IF(AND(Y470="CONSUMO",AG470="ANEXO I",AY470=4%),(AI470-(P470+L470-N470+Q470)*0.04)/0.83*(0.5177)*(0.17)-AI470*0.04,IF(AND(Y470="CONSUMO",AG470="ANEXO II",AY470=4%),(AI470-(P470+L470-N470+Q470)*0.04)/0.83*(0.3295)*(0.17)-AI470*0.04,""))))</f>
        <v/>
      </c>
      <c r="BC470" s="51" t="str">
        <f aca="false">IF(C470="","",IF(AND(Y470="CONSUMO",AC470="SIM")*OR(AG470="-",AG470="BIT"),IF(E470&lt;&gt;"",(AI470-(P470+L470-N470+Q470)*AY470)/0.83),""))</f>
        <v/>
      </c>
      <c r="BD470" s="51" t="str">
        <f aca="false">IF(BC470="","",BC470*0.17)</f>
        <v/>
      </c>
      <c r="BE470" s="51" t="str">
        <f aca="false">IF(I470=6908,0,IF(BC470="","",BD470-((P470+L470-N470+Q470)*AY470)))</f>
        <v/>
      </c>
      <c r="BF470" s="53" t="str">
        <f aca="false">IF(B470="","",IF(OR(B470="",E470="Regime Normal"),0,(AI470-Q470)*VLOOKUP(R470,Dados!$X$98:$Y$108,2,0)))</f>
        <v/>
      </c>
      <c r="BG470" s="54" t="str">
        <f aca="false">IFERROR(VLOOKUP(I470,Dados!$AC$27:$AD$43,2,0),IF(B470="","",IF(D470&lt;&gt;"MT",IF(AND(AC470="SIM",Y470="Revenda"),"2403",IF(AND(AC470="SIM",Y470="Consumo"),"2407",IF(AND(AC470="NÃO",Y470="Revenda"),"2102",IF(AND(AC470="NÃO",Y470="Consumo"),"2556",)))),REPLACE(I470,1,1,1))))</f>
        <v/>
      </c>
    </row>
    <row r="471" customFormat="false" ht="12.8" hidden="false" customHeight="true" outlineLevel="0" collapsed="false">
      <c r="Y471" s="45"/>
      <c r="Z471" s="46" t="str">
        <f aca="false">IF(B471="","",(IFERROR(VLOOKUP(H471,Dados!A$3:B$15000,2,0),"Não Encontrado")))</f>
        <v/>
      </c>
      <c r="AA471" s="46" t="str">
        <f aca="false">IF(B471="","",(IFERROR(VLOOKUP(G471,Dados!C$3:E$15000,3,0),"Não Encontrado")))</f>
        <v/>
      </c>
      <c r="AB471" s="46" t="str">
        <f aca="false">IFERROR(IF(Z471&lt;&gt;"Não Encontrado",Z471,IF(AA471&lt;&gt;"Não Encontrado",AA471,"")),"")</f>
        <v/>
      </c>
      <c r="AC471" s="45" t="str">
        <f aca="false">IF(B471="","",IF(AB471="","NÃO","SIM"))</f>
        <v/>
      </c>
      <c r="AD471" s="45" t="str">
        <f aca="false">IFERROR(VLOOKUP(G471,Dados!$P$3:$R$500,3,0),"")</f>
        <v/>
      </c>
      <c r="AE471" s="45" t="str">
        <f aca="false">IFERROR(VLOOKUP(G471,Dados!$K$3:$L$500,2,0),"")</f>
        <v/>
      </c>
      <c r="AF471" s="45" t="str">
        <f aca="false">IFERROR(VLOOKUP(G471,Dados!$M$3:$N$500,2,0),"")</f>
        <v/>
      </c>
      <c r="AG471" s="45" t="str">
        <f aca="false">IF(F471="","",IF(AND(AD471="",AE471="",AF471=""),"-",IF(AND(AD471="BIT",AE471="",AF471=""),"BIT",IF(AND(AE471="ANEXO I",AD471="",AF471=""),"ANEXO I",IF(AND(AF471="ANEXO II",AD471="",AE471=""),"ANEXO II","Escolher")))))</f>
        <v/>
      </c>
      <c r="AH471" s="45" t="str">
        <f aca="false">IF(AG471&lt;&gt;"Pneus","",IFERROR(VLOOKUP(R471,Dados!$X$2:$Z$5,3,0)*(AI471-Q471),VLOOKUP(D471,Dados!$X$7:$Z$33,3,0)*(AI471-Q471)))</f>
        <v/>
      </c>
      <c r="AI471" s="47" t="str">
        <f aca="false">IF(B471="","",P471+Q471+O471+M471+L471-N471)</f>
        <v/>
      </c>
      <c r="AJ471" s="48" t="str">
        <f aca="false">IFERROR(IF(AND(AC471="SIM",AG471="-",Y471="REVENDA"),(AB471/1+1)*AI471,IF(AND(AC471="SIM",AG471="Pneus",Y471="REVENDA"),(AB471/1+1)*(AI471-AH471),"")),"")</f>
        <v/>
      </c>
      <c r="AK471" s="48" t="str">
        <f aca="false">IF(AJ471="","",AJ471*17%)</f>
        <v/>
      </c>
      <c r="AL471" s="48" t="str">
        <f aca="false">IFERROR(IF(AC471="NÃO","",IF(AK471="","",IF(E471="Simples Nacional",BF471,IF(T471=0.12,U471*0.5833337002,IF(T471=0,AI471*0.07,U471))))),"")</f>
        <v/>
      </c>
      <c r="AM471" s="47" t="str">
        <f aca="false">IFERROR(IF(AC471="NÃO","",IF(OR(AG471="-",AG471="Pneus"),AK471-AL471,"")),"")</f>
        <v/>
      </c>
      <c r="AN471" s="48" t="str">
        <f aca="false">IF(AND(Y471="REVENDA",AC471="SIM",AG471="BIT"),((AB471/1+1)*AI471)*0.4117,"")</f>
        <v/>
      </c>
      <c r="AO471" s="48" t="str">
        <f aca="false">IF(AN471="","",AN471*17%)</f>
        <v/>
      </c>
      <c r="AP471" s="49" t="str">
        <f aca="false">IF(AN471="","",IF(T471=0.12,(U471*0.4117)*0.4117,IF(T471=0,(AI471*0.07)*0.4117,U471*0.4117)))</f>
        <v/>
      </c>
      <c r="AQ471" s="47" t="str">
        <f aca="false">IF(AN471="","",AO471-AP471)</f>
        <v/>
      </c>
      <c r="AR471" s="50" t="str">
        <f aca="false">IFERROR(IF(AND(AC471="SIM",Y471="REVENDA",LEFT(AG471,5)="ANEXO")*OR(AE471="ANEXO I",AF471="ANEXO II"),VLOOKUP(H471,Dados!G:I,2,0),""),"INSERIR MVA")</f>
        <v/>
      </c>
      <c r="AS471" s="48" t="str">
        <f aca="false">IF(LEFT(AG471,5)="ANEXO",VLOOKUP(AG471,Dados!$X$111:$Z$112,2,0)*(AI471-Q471),"")</f>
        <v/>
      </c>
      <c r="AT471" s="48" t="str">
        <f aca="false">IFERROR(IF(AR471="","",(AI471*AR471)+AI471),"INSERIR MVA")</f>
        <v/>
      </c>
      <c r="AU471" s="48" t="str">
        <f aca="false">IF(AT471="","",IF(AY471=0.04,U471,AS471*AY471))</f>
        <v/>
      </c>
      <c r="AV471" s="47" t="str">
        <f aca="false">IFERROR(IF(AU471="","",(VLOOKUP(AG471,Dados!$X$111:$Z$112,3,0)*AT471*0.17)),"INSERIR MVA")</f>
        <v/>
      </c>
      <c r="AW471" s="47" t="str">
        <f aca="false">IFERROR(IF(AR471="","",AV471-AU471),"")</f>
        <v/>
      </c>
      <c r="AX471" s="51" t="str">
        <f aca="false">IFERROR(IF(AC471="NÃO","",IF(AM471&lt;&gt;"",AM471-W471,IF(AQ471&lt;&gt;"",AQ471-W471,IF(AW471&lt;&gt;"",AW471-W471,"")))),"")</f>
        <v/>
      </c>
      <c r="AY471" s="46" t="str">
        <f aca="false">IFERROR(IF(ISNA(VLOOKUP(R471,Dados!$X$2:$Y$5,2,0)),VLOOKUP(D471,Dados!$X$7:$Y$33,2,0),VLOOKUP(R471,Dados!$X$2:$Y$5,2,0)),"")</f>
        <v/>
      </c>
      <c r="AZ471" s="52" t="str">
        <f aca="false">IF(C471="","",IF(AND(Y471="CONSUMO",AC471="NÃO")*OR(AG471="-",AG471="BIT"),IF(E471&lt;&gt;"",(AI471-(P471+L471-N471+Q471)*AY471)/0.83),""))</f>
        <v/>
      </c>
      <c r="BA471" s="51" t="str">
        <f aca="false">IF(AZ471="","",AZ471*0.17-((P471+L471-N471+Q471)*AY471))</f>
        <v/>
      </c>
      <c r="BB471" s="51" t="str">
        <f aca="false">IF(AND(Y471="CONSUMO",AG471="ANEXO I",AY471&gt;4%),(AI471-(P471+L471-N471+Q471)*0.0514)/0.83*(0.5177)*(0.17)-AI471*0.0514,IF(AND(Y471="CONSUMO",AG471="ANEXO II",AY471&gt;4%),(AI471-(P471+L471-N471+Q471)*0.041)/0.83*(0.3295)*(0.17)-AI471*0.041,IF(AND(Y471="CONSUMO",AG471="ANEXO I",AY471=4%),(AI471-(P471+L471-N471+Q471)*0.04)/0.83*(0.5177)*(0.17)-AI471*0.04,IF(AND(Y471="CONSUMO",AG471="ANEXO II",AY471=4%),(AI471-(P471+L471-N471+Q471)*0.04)/0.83*(0.3295)*(0.17)-AI471*0.04,""))))</f>
        <v/>
      </c>
      <c r="BC471" s="51" t="str">
        <f aca="false">IF(C471="","",IF(AND(Y471="CONSUMO",AC471="SIM")*OR(AG471="-",AG471="BIT"),IF(E471&lt;&gt;"",(AI471-(P471+L471-N471+Q471)*AY471)/0.83),""))</f>
        <v/>
      </c>
      <c r="BD471" s="51" t="str">
        <f aca="false">IF(BC471="","",BC471*0.17)</f>
        <v/>
      </c>
      <c r="BE471" s="51" t="str">
        <f aca="false">IF(I471=6908,0,IF(BC471="","",BD471-((P471+L471-N471+Q471)*AY471)))</f>
        <v/>
      </c>
      <c r="BF471" s="53" t="str">
        <f aca="false">IF(B471="","",IF(OR(B471="",E471="Regime Normal"),0,(AI471-Q471)*VLOOKUP(R471,Dados!$X$98:$Y$108,2,0)))</f>
        <v/>
      </c>
      <c r="BG471" s="54" t="str">
        <f aca="false">IFERROR(VLOOKUP(I471,Dados!$AC$27:$AD$43,2,0),IF(B471="","",IF(D471&lt;&gt;"MT",IF(AND(AC471="SIM",Y471="Revenda"),"2403",IF(AND(AC471="SIM",Y471="Consumo"),"2407",IF(AND(AC471="NÃO",Y471="Revenda"),"2102",IF(AND(AC471="NÃO",Y471="Consumo"),"2556",)))),REPLACE(I471,1,1,1))))</f>
        <v/>
      </c>
    </row>
    <row r="472" customFormat="false" ht="12.8" hidden="false" customHeight="true" outlineLevel="0" collapsed="false">
      <c r="Y472" s="45"/>
      <c r="Z472" s="46" t="str">
        <f aca="false">IF(B472="","",(IFERROR(VLOOKUP(H472,Dados!A$3:B$15000,2,0),"Não Encontrado")))</f>
        <v/>
      </c>
      <c r="AA472" s="46" t="str">
        <f aca="false">IF(B472="","",(IFERROR(VLOOKUP(G472,Dados!C$3:E$15000,3,0),"Não Encontrado")))</f>
        <v/>
      </c>
      <c r="AB472" s="46" t="str">
        <f aca="false">IFERROR(IF(Z472&lt;&gt;"Não Encontrado",Z472,IF(AA472&lt;&gt;"Não Encontrado",AA472,"")),"")</f>
        <v/>
      </c>
      <c r="AC472" s="45" t="str">
        <f aca="false">IF(B472="","",IF(AB472="","NÃO","SIM"))</f>
        <v/>
      </c>
      <c r="AD472" s="45" t="str">
        <f aca="false">IFERROR(VLOOKUP(G472,Dados!$P$3:$R$500,3,0),"")</f>
        <v/>
      </c>
      <c r="AE472" s="45" t="str">
        <f aca="false">IFERROR(VLOOKUP(G472,Dados!$K$3:$L$500,2,0),"")</f>
        <v/>
      </c>
      <c r="AF472" s="45" t="str">
        <f aca="false">IFERROR(VLOOKUP(G472,Dados!$M$3:$N$500,2,0),"")</f>
        <v/>
      </c>
      <c r="AG472" s="45" t="str">
        <f aca="false">IF(F472="","",IF(AND(AD472="",AE472="",AF472=""),"-",IF(AND(AD472="BIT",AE472="",AF472=""),"BIT",IF(AND(AE472="ANEXO I",AD472="",AF472=""),"ANEXO I",IF(AND(AF472="ANEXO II",AD472="",AE472=""),"ANEXO II","Escolher")))))</f>
        <v/>
      </c>
      <c r="AH472" s="45" t="str">
        <f aca="false">IF(AG472&lt;&gt;"Pneus","",IFERROR(VLOOKUP(R472,Dados!$X$2:$Z$5,3,0)*(AI472-Q472),VLOOKUP(D472,Dados!$X$7:$Z$33,3,0)*(AI472-Q472)))</f>
        <v/>
      </c>
      <c r="AI472" s="47" t="str">
        <f aca="false">IF(B472="","",P472+Q472+O472+M472+L472-N472)</f>
        <v/>
      </c>
      <c r="AJ472" s="48" t="str">
        <f aca="false">IFERROR(IF(AND(AC472="SIM",AG472="-",Y472="REVENDA"),(AB472/1+1)*AI472,IF(AND(AC472="SIM",AG472="Pneus",Y472="REVENDA"),(AB472/1+1)*(AI472-AH472),"")),"")</f>
        <v/>
      </c>
      <c r="AK472" s="48" t="str">
        <f aca="false">IF(AJ472="","",AJ472*17%)</f>
        <v/>
      </c>
      <c r="AL472" s="48" t="str">
        <f aca="false">IFERROR(IF(AC472="NÃO","",IF(AK472="","",IF(E472="Simples Nacional",BF472,IF(T472=0.12,U472*0.5833337002,IF(T472=0,AI472*0.07,U472))))),"")</f>
        <v/>
      </c>
      <c r="AM472" s="47" t="str">
        <f aca="false">IFERROR(IF(AC472="NÃO","",IF(OR(AG472="-",AG472="Pneus"),AK472-AL472,"")),"")</f>
        <v/>
      </c>
      <c r="AN472" s="48" t="str">
        <f aca="false">IF(AND(Y472="REVENDA",AC472="SIM",AG472="BIT"),((AB472/1+1)*AI472)*0.4117,"")</f>
        <v/>
      </c>
      <c r="AO472" s="48" t="str">
        <f aca="false">IF(AN472="","",AN472*17%)</f>
        <v/>
      </c>
      <c r="AP472" s="49" t="str">
        <f aca="false">IF(AN472="","",IF(T472=0.12,(U472*0.4117)*0.4117,IF(T472=0,(AI472*0.07)*0.4117,U472*0.4117)))</f>
        <v/>
      </c>
      <c r="AQ472" s="47" t="str">
        <f aca="false">IF(AN472="","",AO472-AP472)</f>
        <v/>
      </c>
      <c r="AR472" s="50" t="str">
        <f aca="false">IFERROR(IF(AND(AC472="SIM",Y472="REVENDA",LEFT(AG472,5)="ANEXO")*OR(AE472="ANEXO I",AF472="ANEXO II"),VLOOKUP(H472,Dados!G:I,2,0),""),"INSERIR MVA")</f>
        <v/>
      </c>
      <c r="AS472" s="48" t="str">
        <f aca="false">IF(LEFT(AG472,5)="ANEXO",VLOOKUP(AG472,Dados!$X$111:$Z$112,2,0)*(AI472-Q472),"")</f>
        <v/>
      </c>
      <c r="AT472" s="48" t="str">
        <f aca="false">IFERROR(IF(AR472="","",(AI472*AR472)+AI472),"INSERIR MVA")</f>
        <v/>
      </c>
      <c r="AU472" s="48" t="str">
        <f aca="false">IF(AT472="","",IF(AY472=0.04,U472,AS472*AY472))</f>
        <v/>
      </c>
      <c r="AV472" s="47" t="str">
        <f aca="false">IFERROR(IF(AU472="","",(VLOOKUP(AG472,Dados!$X$111:$Z$112,3,0)*AT472*0.17)),"INSERIR MVA")</f>
        <v/>
      </c>
      <c r="AW472" s="47" t="str">
        <f aca="false">IFERROR(IF(AR472="","",AV472-AU472),"")</f>
        <v/>
      </c>
      <c r="AX472" s="51" t="str">
        <f aca="false">IFERROR(IF(AC472="NÃO","",IF(AM472&lt;&gt;"",AM472-W472,IF(AQ472&lt;&gt;"",AQ472-W472,IF(AW472&lt;&gt;"",AW472-W472,"")))),"")</f>
        <v/>
      </c>
      <c r="AY472" s="46" t="str">
        <f aca="false">IFERROR(IF(ISNA(VLOOKUP(R472,Dados!$X$2:$Y$5,2,0)),VLOOKUP(D472,Dados!$X$7:$Y$33,2,0),VLOOKUP(R472,Dados!$X$2:$Y$5,2,0)),"")</f>
        <v/>
      </c>
      <c r="AZ472" s="52" t="str">
        <f aca="false">IF(C472="","",IF(AND(Y472="CONSUMO",AC472="NÃO")*OR(AG472="-",AG472="BIT"),IF(E472&lt;&gt;"",(AI472-(P472+L472-N472+Q472)*AY472)/0.83),""))</f>
        <v/>
      </c>
      <c r="BA472" s="51" t="str">
        <f aca="false">IF(AZ472="","",AZ472*0.17-((P472+L472-N472+Q472)*AY472))</f>
        <v/>
      </c>
      <c r="BB472" s="51" t="str">
        <f aca="false">IF(AND(Y472="CONSUMO",AG472="ANEXO I",AY472&gt;4%),(AI472-(P472+L472-N472+Q472)*0.0514)/0.83*(0.5177)*(0.17)-AI472*0.0514,IF(AND(Y472="CONSUMO",AG472="ANEXO II",AY472&gt;4%),(AI472-(P472+L472-N472+Q472)*0.041)/0.83*(0.3295)*(0.17)-AI472*0.041,IF(AND(Y472="CONSUMO",AG472="ANEXO I",AY472=4%),(AI472-(P472+L472-N472+Q472)*0.04)/0.83*(0.5177)*(0.17)-AI472*0.04,IF(AND(Y472="CONSUMO",AG472="ANEXO II",AY472=4%),(AI472-(P472+L472-N472+Q472)*0.04)/0.83*(0.3295)*(0.17)-AI472*0.04,""))))</f>
        <v/>
      </c>
      <c r="BC472" s="51" t="str">
        <f aca="false">IF(C472="","",IF(AND(Y472="CONSUMO",AC472="SIM")*OR(AG472="-",AG472="BIT"),IF(E472&lt;&gt;"",(AI472-(P472+L472-N472+Q472)*AY472)/0.83),""))</f>
        <v/>
      </c>
      <c r="BD472" s="51" t="str">
        <f aca="false">IF(BC472="","",BC472*0.17)</f>
        <v/>
      </c>
      <c r="BE472" s="51" t="str">
        <f aca="false">IF(I472=6908,0,IF(BC472="","",BD472-((P472+L472-N472+Q472)*AY472)))</f>
        <v/>
      </c>
      <c r="BF472" s="53" t="str">
        <f aca="false">IF(B472="","",IF(OR(B472="",E472="Regime Normal"),0,(AI472-Q472)*VLOOKUP(R472,Dados!$X$98:$Y$108,2,0)))</f>
        <v/>
      </c>
      <c r="BG472" s="54" t="str">
        <f aca="false">IFERROR(VLOOKUP(I472,Dados!$AC$27:$AD$43,2,0),IF(B472="","",IF(D472&lt;&gt;"MT",IF(AND(AC472="SIM",Y472="Revenda"),"2403",IF(AND(AC472="SIM",Y472="Consumo"),"2407",IF(AND(AC472="NÃO",Y472="Revenda"),"2102",IF(AND(AC472="NÃO",Y472="Consumo"),"2556",)))),REPLACE(I472,1,1,1))))</f>
        <v/>
      </c>
    </row>
    <row r="473" customFormat="false" ht="12.8" hidden="false" customHeight="true" outlineLevel="0" collapsed="false">
      <c r="Y473" s="45"/>
      <c r="Z473" s="46" t="str">
        <f aca="false">IF(B473="","",(IFERROR(VLOOKUP(H473,Dados!A$3:B$15000,2,0),"Não Encontrado")))</f>
        <v/>
      </c>
      <c r="AA473" s="46" t="str">
        <f aca="false">IF(B473="","",(IFERROR(VLOOKUP(G473,Dados!C$3:E$15000,3,0),"Não Encontrado")))</f>
        <v/>
      </c>
      <c r="AB473" s="46" t="str">
        <f aca="false">IFERROR(IF(Z473&lt;&gt;"Não Encontrado",Z473,IF(AA473&lt;&gt;"Não Encontrado",AA473,"")),"")</f>
        <v/>
      </c>
      <c r="AC473" s="45" t="str">
        <f aca="false">IF(B473="","",IF(AB473="","NÃO","SIM"))</f>
        <v/>
      </c>
      <c r="AD473" s="45" t="str">
        <f aca="false">IFERROR(VLOOKUP(G473,Dados!$P$3:$R$500,3,0),"")</f>
        <v/>
      </c>
      <c r="AE473" s="45" t="str">
        <f aca="false">IFERROR(VLOOKUP(G473,Dados!$K$3:$L$500,2,0),"")</f>
        <v/>
      </c>
      <c r="AF473" s="45" t="str">
        <f aca="false">IFERROR(VLOOKUP(G473,Dados!$M$3:$N$500,2,0),"")</f>
        <v/>
      </c>
      <c r="AG473" s="45" t="str">
        <f aca="false">IF(F473="","",IF(AND(AD473="",AE473="",AF473=""),"-",IF(AND(AD473="BIT",AE473="",AF473=""),"BIT",IF(AND(AE473="ANEXO I",AD473="",AF473=""),"ANEXO I",IF(AND(AF473="ANEXO II",AD473="",AE473=""),"ANEXO II","Escolher")))))</f>
        <v/>
      </c>
      <c r="AH473" s="45" t="str">
        <f aca="false">IF(AG473&lt;&gt;"Pneus","",IFERROR(VLOOKUP(R473,Dados!$X$2:$Z$5,3,0)*(AI473-Q473),VLOOKUP(D473,Dados!$X$7:$Z$33,3,0)*(AI473-Q473)))</f>
        <v/>
      </c>
      <c r="AI473" s="47" t="str">
        <f aca="false">IF(B473="","",P473+Q473+O473+M473+L473-N473)</f>
        <v/>
      </c>
      <c r="AJ473" s="48" t="str">
        <f aca="false">IFERROR(IF(AND(AC473="SIM",AG473="-",Y473="REVENDA"),(AB473/1+1)*AI473,IF(AND(AC473="SIM",AG473="Pneus",Y473="REVENDA"),(AB473/1+1)*(AI473-AH473),"")),"")</f>
        <v/>
      </c>
      <c r="AK473" s="48" t="str">
        <f aca="false">IF(AJ473="","",AJ473*17%)</f>
        <v/>
      </c>
      <c r="AL473" s="48" t="str">
        <f aca="false">IFERROR(IF(AC473="NÃO","",IF(AK473="","",IF(E473="Simples Nacional",BF473,IF(T473=0.12,U473*0.5833337002,IF(T473=0,AI473*0.07,U473))))),"")</f>
        <v/>
      </c>
      <c r="AM473" s="47" t="str">
        <f aca="false">IFERROR(IF(AC473="NÃO","",IF(OR(AG473="-",AG473="Pneus"),AK473-AL473,"")),"")</f>
        <v/>
      </c>
      <c r="AN473" s="48" t="str">
        <f aca="false">IF(AND(Y473="REVENDA",AC473="SIM",AG473="BIT"),((AB473/1+1)*AI473)*0.4117,"")</f>
        <v/>
      </c>
      <c r="AO473" s="48" t="str">
        <f aca="false">IF(AN473="","",AN473*17%)</f>
        <v/>
      </c>
      <c r="AP473" s="49" t="str">
        <f aca="false">IF(AN473="","",IF(T473=0.12,(U473*0.4117)*0.4117,IF(T473=0,(AI473*0.07)*0.4117,U473*0.4117)))</f>
        <v/>
      </c>
      <c r="AQ473" s="47" t="str">
        <f aca="false">IF(AN473="","",AO473-AP473)</f>
        <v/>
      </c>
      <c r="AR473" s="50" t="str">
        <f aca="false">IFERROR(IF(AND(AC473="SIM",Y473="REVENDA",LEFT(AG473,5)="ANEXO")*OR(AE473="ANEXO I",AF473="ANEXO II"),VLOOKUP(H473,Dados!G:I,2,0),""),"INSERIR MVA")</f>
        <v/>
      </c>
      <c r="AS473" s="48" t="str">
        <f aca="false">IF(LEFT(AG473,5)="ANEXO",VLOOKUP(AG473,Dados!$X$111:$Z$112,2,0)*(AI473-Q473),"")</f>
        <v/>
      </c>
      <c r="AT473" s="48" t="str">
        <f aca="false">IFERROR(IF(AR473="","",(AI473*AR473)+AI473),"INSERIR MVA")</f>
        <v/>
      </c>
      <c r="AU473" s="48" t="str">
        <f aca="false">IF(AT473="","",IF(AY473=0.04,U473,AS473*AY473))</f>
        <v/>
      </c>
      <c r="AV473" s="47" t="str">
        <f aca="false">IFERROR(IF(AU473="","",(VLOOKUP(AG473,Dados!$X$111:$Z$112,3,0)*AT473*0.17)),"INSERIR MVA")</f>
        <v/>
      </c>
      <c r="AW473" s="47" t="str">
        <f aca="false">IFERROR(IF(AR473="","",AV473-AU473),"")</f>
        <v/>
      </c>
      <c r="AX473" s="51" t="str">
        <f aca="false">IFERROR(IF(AC473="NÃO","",IF(AM473&lt;&gt;"",AM473-W473,IF(AQ473&lt;&gt;"",AQ473-W473,IF(AW473&lt;&gt;"",AW473-W473,"")))),"")</f>
        <v/>
      </c>
      <c r="AY473" s="46" t="str">
        <f aca="false">IFERROR(IF(ISNA(VLOOKUP(R473,Dados!$X$2:$Y$5,2,0)),VLOOKUP(D473,Dados!$X$7:$Y$33,2,0),VLOOKUP(R473,Dados!$X$2:$Y$5,2,0)),"")</f>
        <v/>
      </c>
      <c r="AZ473" s="52" t="str">
        <f aca="false">IF(C473="","",IF(AND(Y473="CONSUMO",AC473="NÃO")*OR(AG473="-",AG473="BIT"),IF(E473&lt;&gt;"",(AI473-(P473+L473-N473+Q473)*AY473)/0.83),""))</f>
        <v/>
      </c>
      <c r="BA473" s="51" t="str">
        <f aca="false">IF(AZ473="","",AZ473*0.17-((P473+L473-N473+Q473)*AY473))</f>
        <v/>
      </c>
      <c r="BB473" s="51" t="str">
        <f aca="false">IF(AND(Y473="CONSUMO",AG473="ANEXO I",AY473&gt;4%),(AI473-(P473+L473-N473+Q473)*0.0514)/0.83*(0.5177)*(0.17)-AI473*0.0514,IF(AND(Y473="CONSUMO",AG473="ANEXO II",AY473&gt;4%),(AI473-(P473+L473-N473+Q473)*0.041)/0.83*(0.3295)*(0.17)-AI473*0.041,IF(AND(Y473="CONSUMO",AG473="ANEXO I",AY473=4%),(AI473-(P473+L473-N473+Q473)*0.04)/0.83*(0.5177)*(0.17)-AI473*0.04,IF(AND(Y473="CONSUMO",AG473="ANEXO II",AY473=4%),(AI473-(P473+L473-N473+Q473)*0.04)/0.83*(0.3295)*(0.17)-AI473*0.04,""))))</f>
        <v/>
      </c>
      <c r="BC473" s="51" t="str">
        <f aca="false">IF(C473="","",IF(AND(Y473="CONSUMO",AC473="SIM")*OR(AG473="-",AG473="BIT"),IF(E473&lt;&gt;"",(AI473-(P473+L473-N473+Q473)*AY473)/0.83),""))</f>
        <v/>
      </c>
      <c r="BD473" s="51" t="str">
        <f aca="false">IF(BC473="","",BC473*0.17)</f>
        <v/>
      </c>
      <c r="BE473" s="51" t="str">
        <f aca="false">IF(I473=6908,0,IF(BC473="","",BD473-((P473+L473-N473+Q473)*AY473)))</f>
        <v/>
      </c>
      <c r="BF473" s="53" t="str">
        <f aca="false">IF(B473="","",IF(OR(B473="",E473="Regime Normal"),0,(AI473-Q473)*VLOOKUP(R473,Dados!$X$98:$Y$108,2,0)))</f>
        <v/>
      </c>
      <c r="BG473" s="54" t="str">
        <f aca="false">IFERROR(VLOOKUP(I473,Dados!$AC$27:$AD$43,2,0),IF(B473="","",IF(D473&lt;&gt;"MT",IF(AND(AC473="SIM",Y473="Revenda"),"2403",IF(AND(AC473="SIM",Y473="Consumo"),"2407",IF(AND(AC473="NÃO",Y473="Revenda"),"2102",IF(AND(AC473="NÃO",Y473="Consumo"),"2556",)))),REPLACE(I473,1,1,1))))</f>
        <v/>
      </c>
    </row>
    <row r="474" customFormat="false" ht="12.8" hidden="false" customHeight="true" outlineLevel="0" collapsed="false">
      <c r="Y474" s="45"/>
      <c r="Z474" s="46" t="str">
        <f aca="false">IF(B474="","",(IFERROR(VLOOKUP(H474,Dados!A$3:B$15000,2,0),"Não Encontrado")))</f>
        <v/>
      </c>
      <c r="AA474" s="46" t="str">
        <f aca="false">IF(B474="","",(IFERROR(VLOOKUP(G474,Dados!C$3:E$15000,3,0),"Não Encontrado")))</f>
        <v/>
      </c>
      <c r="AB474" s="46" t="str">
        <f aca="false">IFERROR(IF(Z474&lt;&gt;"Não Encontrado",Z474,IF(AA474&lt;&gt;"Não Encontrado",AA474,"")),"")</f>
        <v/>
      </c>
      <c r="AC474" s="45" t="str">
        <f aca="false">IF(B474="","",IF(AB474="","NÃO","SIM"))</f>
        <v/>
      </c>
      <c r="AD474" s="45" t="str">
        <f aca="false">IFERROR(VLOOKUP(G474,Dados!$P$3:$R$500,3,0),"")</f>
        <v/>
      </c>
      <c r="AE474" s="45" t="str">
        <f aca="false">IFERROR(VLOOKUP(G474,Dados!$K$3:$L$500,2,0),"")</f>
        <v/>
      </c>
      <c r="AF474" s="45" t="str">
        <f aca="false">IFERROR(VLOOKUP(G474,Dados!$M$3:$N$500,2,0),"")</f>
        <v/>
      </c>
      <c r="AG474" s="45" t="str">
        <f aca="false">IF(F474="","",IF(AND(AD474="",AE474="",AF474=""),"-",IF(AND(AD474="BIT",AE474="",AF474=""),"BIT",IF(AND(AE474="ANEXO I",AD474="",AF474=""),"ANEXO I",IF(AND(AF474="ANEXO II",AD474="",AE474=""),"ANEXO II","Escolher")))))</f>
        <v/>
      </c>
      <c r="AH474" s="45" t="str">
        <f aca="false">IF(AG474&lt;&gt;"Pneus","",IFERROR(VLOOKUP(R474,Dados!$X$2:$Z$5,3,0)*(AI474-Q474),VLOOKUP(D474,Dados!$X$7:$Z$33,3,0)*(AI474-Q474)))</f>
        <v/>
      </c>
      <c r="AI474" s="47" t="str">
        <f aca="false">IF(B474="","",P474+Q474+O474+M474+L474-N474)</f>
        <v/>
      </c>
      <c r="AJ474" s="48" t="str">
        <f aca="false">IFERROR(IF(AND(AC474="SIM",AG474="-",Y474="REVENDA"),(AB474/1+1)*AI474,IF(AND(AC474="SIM",AG474="Pneus",Y474="REVENDA"),(AB474/1+1)*(AI474-AH474),"")),"")</f>
        <v/>
      </c>
      <c r="AK474" s="48" t="str">
        <f aca="false">IF(AJ474="","",AJ474*17%)</f>
        <v/>
      </c>
      <c r="AL474" s="48" t="str">
        <f aca="false">IFERROR(IF(AC474="NÃO","",IF(AK474="","",IF(E474="Simples Nacional",BF474,IF(T474=0.12,U474*0.5833337002,IF(T474=0,AI474*0.07,U474))))),"")</f>
        <v/>
      </c>
      <c r="AM474" s="47" t="str">
        <f aca="false">IFERROR(IF(AC474="NÃO","",IF(OR(AG474="-",AG474="Pneus"),AK474-AL474,"")),"")</f>
        <v/>
      </c>
      <c r="AN474" s="48" t="str">
        <f aca="false">IF(AND(Y474="REVENDA",AC474="SIM",AG474="BIT"),((AB474/1+1)*AI474)*0.4117,"")</f>
        <v/>
      </c>
      <c r="AO474" s="48" t="str">
        <f aca="false">IF(AN474="","",AN474*17%)</f>
        <v/>
      </c>
      <c r="AP474" s="49" t="str">
        <f aca="false">IF(AN474="","",IF(T474=0.12,(U474*0.4117)*0.4117,IF(T474=0,(AI474*0.07)*0.4117,U474*0.4117)))</f>
        <v/>
      </c>
      <c r="AQ474" s="47" t="str">
        <f aca="false">IF(AN474="","",AO474-AP474)</f>
        <v/>
      </c>
      <c r="AR474" s="50" t="str">
        <f aca="false">IFERROR(IF(AND(AC474="SIM",Y474="REVENDA",LEFT(AG474,5)="ANEXO")*OR(AE474="ANEXO I",AF474="ANEXO II"),VLOOKUP(H474,Dados!G:I,2,0),""),"INSERIR MVA")</f>
        <v/>
      </c>
      <c r="AS474" s="48" t="str">
        <f aca="false">IF(LEFT(AG474,5)="ANEXO",VLOOKUP(AG474,Dados!$X$111:$Z$112,2,0)*(AI474-Q474),"")</f>
        <v/>
      </c>
      <c r="AT474" s="48" t="str">
        <f aca="false">IFERROR(IF(AR474="","",(AI474*AR474)+AI474),"INSERIR MVA")</f>
        <v/>
      </c>
      <c r="AU474" s="48" t="str">
        <f aca="false">IF(AT474="","",IF(AY474=0.04,U474,AS474*AY474))</f>
        <v/>
      </c>
      <c r="AV474" s="47" t="str">
        <f aca="false">IFERROR(IF(AU474="","",(VLOOKUP(AG474,Dados!$X$111:$Z$112,3,0)*AT474*0.17)),"INSERIR MVA")</f>
        <v/>
      </c>
      <c r="AW474" s="47" t="str">
        <f aca="false">IFERROR(IF(AR474="","",AV474-AU474),"")</f>
        <v/>
      </c>
      <c r="AX474" s="51" t="str">
        <f aca="false">IFERROR(IF(AC474="NÃO","",IF(AM474&lt;&gt;"",AM474-W474,IF(AQ474&lt;&gt;"",AQ474-W474,IF(AW474&lt;&gt;"",AW474-W474,"")))),"")</f>
        <v/>
      </c>
      <c r="AY474" s="46" t="str">
        <f aca="false">IFERROR(IF(ISNA(VLOOKUP(R474,Dados!$X$2:$Y$5,2,0)),VLOOKUP(D474,Dados!$X$7:$Y$33,2,0),VLOOKUP(R474,Dados!$X$2:$Y$5,2,0)),"")</f>
        <v/>
      </c>
      <c r="AZ474" s="52" t="str">
        <f aca="false">IF(C474="","",IF(AND(Y474="CONSUMO",AC474="NÃO")*OR(AG474="-",AG474="BIT"),IF(E474&lt;&gt;"",(AI474-(P474+L474-N474+Q474)*AY474)/0.83),""))</f>
        <v/>
      </c>
      <c r="BA474" s="51" t="str">
        <f aca="false">IF(AZ474="","",AZ474*0.17-((P474+L474-N474+Q474)*AY474))</f>
        <v/>
      </c>
      <c r="BB474" s="51" t="str">
        <f aca="false">IF(AND(Y474="CONSUMO",AG474="ANEXO I",AY474&gt;4%),(AI474-(P474+L474-N474+Q474)*0.0514)/0.83*(0.5177)*(0.17)-AI474*0.0514,IF(AND(Y474="CONSUMO",AG474="ANEXO II",AY474&gt;4%),(AI474-(P474+L474-N474+Q474)*0.041)/0.83*(0.3295)*(0.17)-AI474*0.041,IF(AND(Y474="CONSUMO",AG474="ANEXO I",AY474=4%),(AI474-(P474+L474-N474+Q474)*0.04)/0.83*(0.5177)*(0.17)-AI474*0.04,IF(AND(Y474="CONSUMO",AG474="ANEXO II",AY474=4%),(AI474-(P474+L474-N474+Q474)*0.04)/0.83*(0.3295)*(0.17)-AI474*0.04,""))))</f>
        <v/>
      </c>
      <c r="BC474" s="51" t="str">
        <f aca="false">IF(C474="","",IF(AND(Y474="CONSUMO",AC474="SIM")*OR(AG474="-",AG474="BIT"),IF(E474&lt;&gt;"",(AI474-(P474+L474-N474+Q474)*AY474)/0.83),""))</f>
        <v/>
      </c>
      <c r="BD474" s="51" t="str">
        <f aca="false">IF(BC474="","",BC474*0.17)</f>
        <v/>
      </c>
      <c r="BE474" s="51" t="str">
        <f aca="false">IF(I474=6908,0,IF(BC474="","",BD474-((P474+L474-N474+Q474)*AY474)))</f>
        <v/>
      </c>
      <c r="BF474" s="53" t="str">
        <f aca="false">IF(B474="","",IF(OR(B474="",E474="Regime Normal"),0,(AI474-Q474)*VLOOKUP(R474,Dados!$X$98:$Y$108,2,0)))</f>
        <v/>
      </c>
      <c r="BG474" s="54" t="str">
        <f aca="false">IFERROR(VLOOKUP(I474,Dados!$AC$27:$AD$43,2,0),IF(B474="","",IF(D474&lt;&gt;"MT",IF(AND(AC474="SIM",Y474="Revenda"),"2403",IF(AND(AC474="SIM",Y474="Consumo"),"2407",IF(AND(AC474="NÃO",Y474="Revenda"),"2102",IF(AND(AC474="NÃO",Y474="Consumo"),"2556",)))),REPLACE(I474,1,1,1))))</f>
        <v/>
      </c>
    </row>
    <row r="475" customFormat="false" ht="12.8" hidden="false" customHeight="true" outlineLevel="0" collapsed="false">
      <c r="Y475" s="45"/>
      <c r="Z475" s="46" t="str">
        <f aca="false">IF(B475="","",(IFERROR(VLOOKUP(H475,Dados!A$3:B$15000,2,0),"Não Encontrado")))</f>
        <v/>
      </c>
      <c r="AA475" s="46" t="str">
        <f aca="false">IF(B475="","",(IFERROR(VLOOKUP(G475,Dados!C$3:E$15000,3,0),"Não Encontrado")))</f>
        <v/>
      </c>
      <c r="AB475" s="46" t="str">
        <f aca="false">IFERROR(IF(Z475&lt;&gt;"Não Encontrado",Z475,IF(AA475&lt;&gt;"Não Encontrado",AA475,"")),"")</f>
        <v/>
      </c>
      <c r="AC475" s="45" t="str">
        <f aca="false">IF(B475="","",IF(AB475="","NÃO","SIM"))</f>
        <v/>
      </c>
      <c r="AD475" s="45" t="str">
        <f aca="false">IFERROR(VLOOKUP(G475,Dados!$P$3:$R$500,3,0),"")</f>
        <v/>
      </c>
      <c r="AE475" s="45" t="str">
        <f aca="false">IFERROR(VLOOKUP(G475,Dados!$K$3:$L$500,2,0),"")</f>
        <v/>
      </c>
      <c r="AF475" s="45" t="str">
        <f aca="false">IFERROR(VLOOKUP(G475,Dados!$M$3:$N$500,2,0),"")</f>
        <v/>
      </c>
      <c r="AG475" s="45" t="str">
        <f aca="false">IF(F475="","",IF(AND(AD475="",AE475="",AF475=""),"-",IF(AND(AD475="BIT",AE475="",AF475=""),"BIT",IF(AND(AE475="ANEXO I",AD475="",AF475=""),"ANEXO I",IF(AND(AF475="ANEXO II",AD475="",AE475=""),"ANEXO II","Escolher")))))</f>
        <v/>
      </c>
      <c r="AH475" s="45" t="str">
        <f aca="false">IF(AG475&lt;&gt;"Pneus","",IFERROR(VLOOKUP(R475,Dados!$X$2:$Z$5,3,0)*(AI475-Q475),VLOOKUP(D475,Dados!$X$7:$Z$33,3,0)*(AI475-Q475)))</f>
        <v/>
      </c>
      <c r="AI475" s="47" t="str">
        <f aca="false">IF(B475="","",P475+Q475+O475+M475+L475-N475)</f>
        <v/>
      </c>
      <c r="AJ475" s="48" t="str">
        <f aca="false">IFERROR(IF(AND(AC475="SIM",AG475="-",Y475="REVENDA"),(AB475/1+1)*AI475,IF(AND(AC475="SIM",AG475="Pneus",Y475="REVENDA"),(AB475/1+1)*(AI475-AH475),"")),"")</f>
        <v/>
      </c>
      <c r="AK475" s="48" t="str">
        <f aca="false">IF(AJ475="","",AJ475*17%)</f>
        <v/>
      </c>
      <c r="AL475" s="48" t="str">
        <f aca="false">IFERROR(IF(AC475="NÃO","",IF(AK475="","",IF(E475="Simples Nacional",BF475,IF(T475=0.12,U475*0.5833337002,IF(T475=0,AI475*0.07,U475))))),"")</f>
        <v/>
      </c>
      <c r="AM475" s="47" t="str">
        <f aca="false">IFERROR(IF(AC475="NÃO","",IF(OR(AG475="-",AG475="Pneus"),AK475-AL475,"")),"")</f>
        <v/>
      </c>
      <c r="AN475" s="48" t="str">
        <f aca="false">IF(AND(Y475="REVENDA",AC475="SIM",AG475="BIT"),((AB475/1+1)*AI475)*0.4117,"")</f>
        <v/>
      </c>
      <c r="AO475" s="48" t="str">
        <f aca="false">IF(AN475="","",AN475*17%)</f>
        <v/>
      </c>
      <c r="AP475" s="49" t="str">
        <f aca="false">IF(AN475="","",IF(T475=0.12,(U475*0.4117)*0.4117,IF(T475=0,(AI475*0.07)*0.4117,U475*0.4117)))</f>
        <v/>
      </c>
      <c r="AQ475" s="47" t="str">
        <f aca="false">IF(AN475="","",AO475-AP475)</f>
        <v/>
      </c>
      <c r="AR475" s="50" t="str">
        <f aca="false">IFERROR(IF(AND(AC475="SIM",Y475="REVENDA",LEFT(AG475,5)="ANEXO")*OR(AE475="ANEXO I",AF475="ANEXO II"),VLOOKUP(H475,Dados!G:I,2,0),""),"INSERIR MVA")</f>
        <v/>
      </c>
      <c r="AS475" s="48" t="str">
        <f aca="false">IF(LEFT(AG475,5)="ANEXO",VLOOKUP(AG475,Dados!$X$111:$Z$112,2,0)*(AI475-Q475),"")</f>
        <v/>
      </c>
      <c r="AT475" s="48" t="str">
        <f aca="false">IFERROR(IF(AR475="","",(AI475*AR475)+AI475),"INSERIR MVA")</f>
        <v/>
      </c>
      <c r="AU475" s="48" t="str">
        <f aca="false">IF(AT475="","",IF(AY475=0.04,U475,AS475*AY475))</f>
        <v/>
      </c>
      <c r="AV475" s="47" t="str">
        <f aca="false">IFERROR(IF(AU475="","",(VLOOKUP(AG475,Dados!$X$111:$Z$112,3,0)*AT475*0.17)),"INSERIR MVA")</f>
        <v/>
      </c>
      <c r="AW475" s="47" t="str">
        <f aca="false">IFERROR(IF(AR475="","",AV475-AU475),"")</f>
        <v/>
      </c>
      <c r="AX475" s="51" t="str">
        <f aca="false">IFERROR(IF(AC475="NÃO","",IF(AM475&lt;&gt;"",AM475-W475,IF(AQ475&lt;&gt;"",AQ475-W475,IF(AW475&lt;&gt;"",AW475-W475,"")))),"")</f>
        <v/>
      </c>
      <c r="AY475" s="46" t="str">
        <f aca="false">IFERROR(IF(ISNA(VLOOKUP(R475,Dados!$X$2:$Y$5,2,0)),VLOOKUP(D475,Dados!$X$7:$Y$33,2,0),VLOOKUP(R475,Dados!$X$2:$Y$5,2,0)),"")</f>
        <v/>
      </c>
      <c r="AZ475" s="52" t="str">
        <f aca="false">IF(C475="","",IF(AND(Y475="CONSUMO",AC475="NÃO")*OR(AG475="-",AG475="BIT"),IF(E475&lt;&gt;"",(AI475-(P475+L475-N475+Q475)*AY475)/0.83),""))</f>
        <v/>
      </c>
      <c r="BA475" s="51" t="str">
        <f aca="false">IF(AZ475="","",AZ475*0.17-((P475+L475-N475+Q475)*AY475))</f>
        <v/>
      </c>
      <c r="BB475" s="51" t="str">
        <f aca="false">IF(AND(Y475="CONSUMO",AG475="ANEXO I",AY475&gt;4%),(AI475-(P475+L475-N475+Q475)*0.0514)/0.83*(0.5177)*(0.17)-AI475*0.0514,IF(AND(Y475="CONSUMO",AG475="ANEXO II",AY475&gt;4%),(AI475-(P475+L475-N475+Q475)*0.041)/0.83*(0.3295)*(0.17)-AI475*0.041,IF(AND(Y475="CONSUMO",AG475="ANEXO I",AY475=4%),(AI475-(P475+L475-N475+Q475)*0.04)/0.83*(0.5177)*(0.17)-AI475*0.04,IF(AND(Y475="CONSUMO",AG475="ANEXO II",AY475=4%),(AI475-(P475+L475-N475+Q475)*0.04)/0.83*(0.3295)*(0.17)-AI475*0.04,""))))</f>
        <v/>
      </c>
      <c r="BC475" s="51" t="str">
        <f aca="false">IF(C475="","",IF(AND(Y475="CONSUMO",AC475="SIM")*OR(AG475="-",AG475="BIT"),IF(E475&lt;&gt;"",(AI475-(P475+L475-N475+Q475)*AY475)/0.83),""))</f>
        <v/>
      </c>
      <c r="BD475" s="51" t="str">
        <f aca="false">IF(BC475="","",BC475*0.17)</f>
        <v/>
      </c>
      <c r="BE475" s="51" t="str">
        <f aca="false">IF(I475=6908,0,IF(BC475="","",BD475-((P475+L475-N475+Q475)*AY475)))</f>
        <v/>
      </c>
      <c r="BF475" s="53" t="str">
        <f aca="false">IF(B475="","",IF(OR(B475="",E475="Regime Normal"),0,(AI475-Q475)*VLOOKUP(R475,Dados!$X$98:$Y$108,2,0)))</f>
        <v/>
      </c>
      <c r="BG475" s="54" t="str">
        <f aca="false">IFERROR(VLOOKUP(I475,Dados!$AC$27:$AD$43,2,0),IF(B475="","",IF(D475&lt;&gt;"MT",IF(AND(AC475="SIM",Y475="Revenda"),"2403",IF(AND(AC475="SIM",Y475="Consumo"),"2407",IF(AND(AC475="NÃO",Y475="Revenda"),"2102",IF(AND(AC475="NÃO",Y475="Consumo"),"2556",)))),REPLACE(I475,1,1,1))))</f>
        <v/>
      </c>
    </row>
    <row r="476" customFormat="false" ht="12.8" hidden="false" customHeight="true" outlineLevel="0" collapsed="false">
      <c r="Y476" s="45"/>
      <c r="Z476" s="46" t="str">
        <f aca="false">IF(B476="","",(IFERROR(VLOOKUP(H476,Dados!A$3:B$15000,2,0),"Não Encontrado")))</f>
        <v/>
      </c>
      <c r="AA476" s="46" t="str">
        <f aca="false">IF(B476="","",(IFERROR(VLOOKUP(G476,Dados!C$3:E$15000,3,0),"Não Encontrado")))</f>
        <v/>
      </c>
      <c r="AB476" s="46" t="str">
        <f aca="false">IFERROR(IF(Z476&lt;&gt;"Não Encontrado",Z476,IF(AA476&lt;&gt;"Não Encontrado",AA476,"")),"")</f>
        <v/>
      </c>
      <c r="AC476" s="45" t="str">
        <f aca="false">IF(B476="","",IF(AB476="","NÃO","SIM"))</f>
        <v/>
      </c>
      <c r="AD476" s="45" t="str">
        <f aca="false">IFERROR(VLOOKUP(G476,Dados!$P$3:$R$500,3,0),"")</f>
        <v/>
      </c>
      <c r="AE476" s="45" t="str">
        <f aca="false">IFERROR(VLOOKUP(G476,Dados!$K$3:$L$500,2,0),"")</f>
        <v/>
      </c>
      <c r="AF476" s="45" t="str">
        <f aca="false">IFERROR(VLOOKUP(G476,Dados!$M$3:$N$500,2,0),"")</f>
        <v/>
      </c>
      <c r="AG476" s="45" t="str">
        <f aca="false">IF(F476="","",IF(AND(AD476="",AE476="",AF476=""),"-",IF(AND(AD476="BIT",AE476="",AF476=""),"BIT",IF(AND(AE476="ANEXO I",AD476="",AF476=""),"ANEXO I",IF(AND(AF476="ANEXO II",AD476="",AE476=""),"ANEXO II","Escolher")))))</f>
        <v/>
      </c>
      <c r="AH476" s="45" t="str">
        <f aca="false">IF(AG476&lt;&gt;"Pneus","",IFERROR(VLOOKUP(R476,Dados!$X$2:$Z$5,3,0)*(AI476-Q476),VLOOKUP(D476,Dados!$X$7:$Z$33,3,0)*(AI476-Q476)))</f>
        <v/>
      </c>
      <c r="AI476" s="47" t="str">
        <f aca="false">IF(B476="","",P476+Q476+O476+M476+L476-N476)</f>
        <v/>
      </c>
      <c r="AJ476" s="48" t="str">
        <f aca="false">IFERROR(IF(AND(AC476="SIM",AG476="-",Y476="REVENDA"),(AB476/1+1)*AI476,IF(AND(AC476="SIM",AG476="Pneus",Y476="REVENDA"),(AB476/1+1)*(AI476-AH476),"")),"")</f>
        <v/>
      </c>
      <c r="AK476" s="48" t="str">
        <f aca="false">IF(AJ476="","",AJ476*17%)</f>
        <v/>
      </c>
      <c r="AL476" s="48" t="str">
        <f aca="false">IFERROR(IF(AC476="NÃO","",IF(AK476="","",IF(E476="Simples Nacional",BF476,IF(T476=0.12,U476*0.5833337002,IF(T476=0,AI476*0.07,U476))))),"")</f>
        <v/>
      </c>
      <c r="AM476" s="47" t="str">
        <f aca="false">IFERROR(IF(AC476="NÃO","",IF(OR(AG476="-",AG476="Pneus"),AK476-AL476,"")),"")</f>
        <v/>
      </c>
      <c r="AN476" s="48" t="str">
        <f aca="false">IF(AND(Y476="REVENDA",AC476="SIM",AG476="BIT"),((AB476/1+1)*AI476)*0.4117,"")</f>
        <v/>
      </c>
      <c r="AO476" s="48" t="str">
        <f aca="false">IF(AN476="","",AN476*17%)</f>
        <v/>
      </c>
      <c r="AP476" s="49" t="str">
        <f aca="false">IF(AN476="","",IF(T476=0.12,(U476*0.4117)*0.4117,IF(T476=0,(AI476*0.07)*0.4117,U476*0.4117)))</f>
        <v/>
      </c>
      <c r="AQ476" s="47" t="str">
        <f aca="false">IF(AN476="","",AO476-AP476)</f>
        <v/>
      </c>
      <c r="AR476" s="50" t="str">
        <f aca="false">IFERROR(IF(AND(AC476="SIM",Y476="REVENDA",LEFT(AG476,5)="ANEXO")*OR(AE476="ANEXO I",AF476="ANEXO II"),VLOOKUP(H476,Dados!G:I,2,0),""),"INSERIR MVA")</f>
        <v/>
      </c>
      <c r="AS476" s="48" t="str">
        <f aca="false">IF(LEFT(AG476,5)="ANEXO",VLOOKUP(AG476,Dados!$X$111:$Z$112,2,0)*(AI476-Q476),"")</f>
        <v/>
      </c>
      <c r="AT476" s="48" t="str">
        <f aca="false">IFERROR(IF(AR476="","",(AI476*AR476)+AI476),"INSERIR MVA")</f>
        <v/>
      </c>
      <c r="AU476" s="48" t="str">
        <f aca="false">IF(AT476="","",IF(AY476=0.04,U476,AS476*AY476))</f>
        <v/>
      </c>
      <c r="AV476" s="47" t="str">
        <f aca="false">IFERROR(IF(AU476="","",(VLOOKUP(AG476,Dados!$X$111:$Z$112,3,0)*AT476*0.17)),"INSERIR MVA")</f>
        <v/>
      </c>
      <c r="AW476" s="47" t="str">
        <f aca="false">IFERROR(IF(AR476="","",AV476-AU476),"")</f>
        <v/>
      </c>
      <c r="AX476" s="51" t="str">
        <f aca="false">IFERROR(IF(AC476="NÃO","",IF(AM476&lt;&gt;"",AM476-W476,IF(AQ476&lt;&gt;"",AQ476-W476,IF(AW476&lt;&gt;"",AW476-W476,"")))),"")</f>
        <v/>
      </c>
      <c r="AY476" s="46" t="str">
        <f aca="false">IFERROR(IF(ISNA(VLOOKUP(R476,Dados!$X$2:$Y$5,2,0)),VLOOKUP(D476,Dados!$X$7:$Y$33,2,0),VLOOKUP(R476,Dados!$X$2:$Y$5,2,0)),"")</f>
        <v/>
      </c>
      <c r="AZ476" s="52" t="str">
        <f aca="false">IF(C476="","",IF(AND(Y476="CONSUMO",AC476="NÃO")*OR(AG476="-",AG476="BIT"),IF(E476&lt;&gt;"",(AI476-(P476+L476-N476+Q476)*AY476)/0.83),""))</f>
        <v/>
      </c>
      <c r="BA476" s="51" t="str">
        <f aca="false">IF(AZ476="","",AZ476*0.17-((P476+L476-N476+Q476)*AY476))</f>
        <v/>
      </c>
      <c r="BB476" s="51" t="str">
        <f aca="false">IF(AND(Y476="CONSUMO",AG476="ANEXO I",AY476&gt;4%),(AI476-(P476+L476-N476+Q476)*0.0514)/0.83*(0.5177)*(0.17)-AI476*0.0514,IF(AND(Y476="CONSUMO",AG476="ANEXO II",AY476&gt;4%),(AI476-(P476+L476-N476+Q476)*0.041)/0.83*(0.3295)*(0.17)-AI476*0.041,IF(AND(Y476="CONSUMO",AG476="ANEXO I",AY476=4%),(AI476-(P476+L476-N476+Q476)*0.04)/0.83*(0.5177)*(0.17)-AI476*0.04,IF(AND(Y476="CONSUMO",AG476="ANEXO II",AY476=4%),(AI476-(P476+L476-N476+Q476)*0.04)/0.83*(0.3295)*(0.17)-AI476*0.04,""))))</f>
        <v/>
      </c>
      <c r="BC476" s="51" t="str">
        <f aca="false">IF(C476="","",IF(AND(Y476="CONSUMO",AC476="SIM")*OR(AG476="-",AG476="BIT"),IF(E476&lt;&gt;"",(AI476-(P476+L476-N476+Q476)*AY476)/0.83),""))</f>
        <v/>
      </c>
      <c r="BD476" s="51" t="str">
        <f aca="false">IF(BC476="","",BC476*0.17)</f>
        <v/>
      </c>
      <c r="BE476" s="51" t="str">
        <f aca="false">IF(I476=6908,0,IF(BC476="","",BD476-((P476+L476-N476+Q476)*AY476)))</f>
        <v/>
      </c>
      <c r="BF476" s="53" t="str">
        <f aca="false">IF(B476="","",IF(OR(B476="",E476="Regime Normal"),0,(AI476-Q476)*VLOOKUP(R476,Dados!$X$98:$Y$108,2,0)))</f>
        <v/>
      </c>
      <c r="BG476" s="54" t="str">
        <f aca="false">IFERROR(VLOOKUP(I476,Dados!$AC$27:$AD$43,2,0),IF(B476="","",IF(D476&lt;&gt;"MT",IF(AND(AC476="SIM",Y476="Revenda"),"2403",IF(AND(AC476="SIM",Y476="Consumo"),"2407",IF(AND(AC476="NÃO",Y476="Revenda"),"2102",IF(AND(AC476="NÃO",Y476="Consumo"),"2556",)))),REPLACE(I476,1,1,1))))</f>
        <v/>
      </c>
    </row>
    <row r="477" customFormat="false" ht="12.8" hidden="false" customHeight="true" outlineLevel="0" collapsed="false">
      <c r="Y477" s="45"/>
      <c r="Z477" s="46" t="str">
        <f aca="false">IF(B477="","",(IFERROR(VLOOKUP(H477,Dados!A$3:B$15000,2,0),"Não Encontrado")))</f>
        <v/>
      </c>
      <c r="AA477" s="46" t="str">
        <f aca="false">IF(B477="","",(IFERROR(VLOOKUP(G477,Dados!C$3:E$15000,3,0),"Não Encontrado")))</f>
        <v/>
      </c>
      <c r="AB477" s="46" t="str">
        <f aca="false">IFERROR(IF(Z477&lt;&gt;"Não Encontrado",Z477,IF(AA477&lt;&gt;"Não Encontrado",AA477,"")),"")</f>
        <v/>
      </c>
      <c r="AC477" s="45" t="str">
        <f aca="false">IF(B477="","",IF(AB477="","NÃO","SIM"))</f>
        <v/>
      </c>
      <c r="AD477" s="45" t="str">
        <f aca="false">IFERROR(VLOOKUP(G477,Dados!$P$3:$R$500,3,0),"")</f>
        <v/>
      </c>
      <c r="AE477" s="45" t="str">
        <f aca="false">IFERROR(VLOOKUP(G477,Dados!$K$3:$L$500,2,0),"")</f>
        <v/>
      </c>
      <c r="AF477" s="45" t="str">
        <f aca="false">IFERROR(VLOOKUP(G477,Dados!$M$3:$N$500,2,0),"")</f>
        <v/>
      </c>
      <c r="AG477" s="45" t="str">
        <f aca="false">IF(F477="","",IF(AND(AD477="",AE477="",AF477=""),"-",IF(AND(AD477="BIT",AE477="",AF477=""),"BIT",IF(AND(AE477="ANEXO I",AD477="",AF477=""),"ANEXO I",IF(AND(AF477="ANEXO II",AD477="",AE477=""),"ANEXO II","Escolher")))))</f>
        <v/>
      </c>
      <c r="AH477" s="45" t="str">
        <f aca="false">IF(AG477&lt;&gt;"Pneus","",IFERROR(VLOOKUP(R477,Dados!$X$2:$Z$5,3,0)*(AI477-Q477),VLOOKUP(D477,Dados!$X$7:$Z$33,3,0)*(AI477-Q477)))</f>
        <v/>
      </c>
      <c r="AI477" s="47" t="str">
        <f aca="false">IF(B477="","",P477+Q477+O477+M477+L477-N477)</f>
        <v/>
      </c>
      <c r="AJ477" s="48" t="str">
        <f aca="false">IFERROR(IF(AND(AC477="SIM",AG477="-",Y477="REVENDA"),(AB477/1+1)*AI477,IF(AND(AC477="SIM",AG477="Pneus",Y477="REVENDA"),(AB477/1+1)*(AI477-AH477),"")),"")</f>
        <v/>
      </c>
      <c r="AK477" s="48" t="str">
        <f aca="false">IF(AJ477="","",AJ477*17%)</f>
        <v/>
      </c>
      <c r="AL477" s="48" t="str">
        <f aca="false">IFERROR(IF(AC477="NÃO","",IF(AK477="","",IF(E477="Simples Nacional",BF477,IF(T477=0.12,U477*0.5833337002,IF(T477=0,AI477*0.07,U477))))),"")</f>
        <v/>
      </c>
      <c r="AM477" s="47" t="str">
        <f aca="false">IFERROR(IF(AC477="NÃO","",IF(OR(AG477="-",AG477="Pneus"),AK477-AL477,"")),"")</f>
        <v/>
      </c>
      <c r="AN477" s="48" t="str">
        <f aca="false">IF(AND(Y477="REVENDA",AC477="SIM",AG477="BIT"),((AB477/1+1)*AI477)*0.4117,"")</f>
        <v/>
      </c>
      <c r="AO477" s="48" t="str">
        <f aca="false">IF(AN477="","",AN477*17%)</f>
        <v/>
      </c>
      <c r="AP477" s="49" t="str">
        <f aca="false">IF(AN477="","",IF(T477=0.12,(U477*0.4117)*0.4117,IF(T477=0,(AI477*0.07)*0.4117,U477*0.4117)))</f>
        <v/>
      </c>
      <c r="AQ477" s="47" t="str">
        <f aca="false">IF(AN477="","",AO477-AP477)</f>
        <v/>
      </c>
      <c r="AR477" s="50" t="str">
        <f aca="false">IFERROR(IF(AND(AC477="SIM",Y477="REVENDA",LEFT(AG477,5)="ANEXO")*OR(AE477="ANEXO I",AF477="ANEXO II"),VLOOKUP(H477,Dados!G:I,2,0),""),"INSERIR MVA")</f>
        <v/>
      </c>
      <c r="AS477" s="48" t="str">
        <f aca="false">IF(LEFT(AG477,5)="ANEXO",VLOOKUP(AG477,Dados!$X$111:$Z$112,2,0)*(AI477-Q477),"")</f>
        <v/>
      </c>
      <c r="AT477" s="48" t="str">
        <f aca="false">IFERROR(IF(AR477="","",(AI477*AR477)+AI477),"INSERIR MVA")</f>
        <v/>
      </c>
      <c r="AU477" s="48" t="str">
        <f aca="false">IF(AT477="","",IF(AY477=0.04,U477,AS477*AY477))</f>
        <v/>
      </c>
      <c r="AV477" s="47" t="str">
        <f aca="false">IFERROR(IF(AU477="","",(VLOOKUP(AG477,Dados!$X$111:$Z$112,3,0)*AT477*0.17)),"INSERIR MVA")</f>
        <v/>
      </c>
      <c r="AW477" s="47" t="str">
        <f aca="false">IFERROR(IF(AR477="","",AV477-AU477),"")</f>
        <v/>
      </c>
      <c r="AX477" s="51" t="str">
        <f aca="false">IFERROR(IF(AC477="NÃO","",IF(AM477&lt;&gt;"",AM477-W477,IF(AQ477&lt;&gt;"",AQ477-W477,IF(AW477&lt;&gt;"",AW477-W477,"")))),"")</f>
        <v/>
      </c>
      <c r="AY477" s="46" t="str">
        <f aca="false">IFERROR(IF(ISNA(VLOOKUP(R477,Dados!$X$2:$Y$5,2,0)),VLOOKUP(D477,Dados!$X$7:$Y$33,2,0),VLOOKUP(R477,Dados!$X$2:$Y$5,2,0)),"")</f>
        <v/>
      </c>
      <c r="AZ477" s="52" t="str">
        <f aca="false">IF(C477="","",IF(AND(Y477="CONSUMO",AC477="NÃO")*OR(AG477="-",AG477="BIT"),IF(E477&lt;&gt;"",(AI477-(P477+L477-N477+Q477)*AY477)/0.83),""))</f>
        <v/>
      </c>
      <c r="BA477" s="51" t="str">
        <f aca="false">IF(AZ477="","",AZ477*0.17-((P477+L477-N477+Q477)*AY477))</f>
        <v/>
      </c>
      <c r="BB477" s="51" t="str">
        <f aca="false">IF(AND(Y477="CONSUMO",AG477="ANEXO I",AY477&gt;4%),(AI477-(P477+L477-N477+Q477)*0.0514)/0.83*(0.5177)*(0.17)-AI477*0.0514,IF(AND(Y477="CONSUMO",AG477="ANEXO II",AY477&gt;4%),(AI477-(P477+L477-N477+Q477)*0.041)/0.83*(0.3295)*(0.17)-AI477*0.041,IF(AND(Y477="CONSUMO",AG477="ANEXO I",AY477=4%),(AI477-(P477+L477-N477+Q477)*0.04)/0.83*(0.5177)*(0.17)-AI477*0.04,IF(AND(Y477="CONSUMO",AG477="ANEXO II",AY477=4%),(AI477-(P477+L477-N477+Q477)*0.04)/0.83*(0.3295)*(0.17)-AI477*0.04,""))))</f>
        <v/>
      </c>
      <c r="BC477" s="51" t="str">
        <f aca="false">IF(C477="","",IF(AND(Y477="CONSUMO",AC477="SIM")*OR(AG477="-",AG477="BIT"),IF(E477&lt;&gt;"",(AI477-(P477+L477-N477+Q477)*AY477)/0.83),""))</f>
        <v/>
      </c>
      <c r="BD477" s="51" t="str">
        <f aca="false">IF(BC477="","",BC477*0.17)</f>
        <v/>
      </c>
      <c r="BE477" s="51" t="str">
        <f aca="false">IF(I477=6908,0,IF(BC477="","",BD477-((P477+L477-N477+Q477)*AY477)))</f>
        <v/>
      </c>
      <c r="BF477" s="53" t="str">
        <f aca="false">IF(B477="","",IF(OR(B477="",E477="Regime Normal"),0,(AI477-Q477)*VLOOKUP(R477,Dados!$X$98:$Y$108,2,0)))</f>
        <v/>
      </c>
      <c r="BG477" s="54" t="str">
        <f aca="false">IFERROR(VLOOKUP(I477,Dados!$AC$27:$AD$43,2,0),IF(B477="","",IF(D477&lt;&gt;"MT",IF(AND(AC477="SIM",Y477="Revenda"),"2403",IF(AND(AC477="SIM",Y477="Consumo"),"2407",IF(AND(AC477="NÃO",Y477="Revenda"),"2102",IF(AND(AC477="NÃO",Y477="Consumo"),"2556",)))),REPLACE(I477,1,1,1))))</f>
        <v/>
      </c>
    </row>
    <row r="478" customFormat="false" ht="12.8" hidden="false" customHeight="true" outlineLevel="0" collapsed="false">
      <c r="Y478" s="45"/>
      <c r="Z478" s="46" t="str">
        <f aca="false">IF(B478="","",(IFERROR(VLOOKUP(H478,Dados!A$3:B$15000,2,0),"Não Encontrado")))</f>
        <v/>
      </c>
      <c r="AA478" s="46" t="str">
        <f aca="false">IF(B478="","",(IFERROR(VLOOKUP(G478,Dados!C$3:E$15000,3,0),"Não Encontrado")))</f>
        <v/>
      </c>
      <c r="AB478" s="46" t="str">
        <f aca="false">IFERROR(IF(Z478&lt;&gt;"Não Encontrado",Z478,IF(AA478&lt;&gt;"Não Encontrado",AA478,"")),"")</f>
        <v/>
      </c>
      <c r="AC478" s="45" t="str">
        <f aca="false">IF(B478="","",IF(AB478="","NÃO","SIM"))</f>
        <v/>
      </c>
      <c r="AD478" s="45" t="str">
        <f aca="false">IFERROR(VLOOKUP(G478,Dados!$P$3:$R$500,3,0),"")</f>
        <v/>
      </c>
      <c r="AE478" s="45" t="str">
        <f aca="false">IFERROR(VLOOKUP(G478,Dados!$K$3:$L$500,2,0),"")</f>
        <v/>
      </c>
      <c r="AF478" s="45" t="str">
        <f aca="false">IFERROR(VLOOKUP(G478,Dados!$M$3:$N$500,2,0),"")</f>
        <v/>
      </c>
      <c r="AG478" s="45" t="str">
        <f aca="false">IF(F478="","",IF(AND(AD478="",AE478="",AF478=""),"-",IF(AND(AD478="BIT",AE478="",AF478=""),"BIT",IF(AND(AE478="ANEXO I",AD478="",AF478=""),"ANEXO I",IF(AND(AF478="ANEXO II",AD478="",AE478=""),"ANEXO II","Escolher")))))</f>
        <v/>
      </c>
      <c r="AH478" s="45" t="str">
        <f aca="false">IF(AG478&lt;&gt;"Pneus","",IFERROR(VLOOKUP(R478,Dados!$X$2:$Z$5,3,0)*(AI478-Q478),VLOOKUP(D478,Dados!$X$7:$Z$33,3,0)*(AI478-Q478)))</f>
        <v/>
      </c>
      <c r="AI478" s="47" t="str">
        <f aca="false">IF(B478="","",P478+Q478+O478+M478+L478-N478)</f>
        <v/>
      </c>
      <c r="AJ478" s="48" t="str">
        <f aca="false">IFERROR(IF(AND(AC478="SIM",AG478="-",Y478="REVENDA"),(AB478/1+1)*AI478,IF(AND(AC478="SIM",AG478="Pneus",Y478="REVENDA"),(AB478/1+1)*(AI478-AH478),"")),"")</f>
        <v/>
      </c>
      <c r="AK478" s="48" t="str">
        <f aca="false">IF(AJ478="","",AJ478*17%)</f>
        <v/>
      </c>
      <c r="AL478" s="48" t="str">
        <f aca="false">IFERROR(IF(AC478="NÃO","",IF(AK478="","",IF(E478="Simples Nacional",BF478,IF(T478=0.12,U478*0.5833337002,IF(T478=0,AI478*0.07,U478))))),"")</f>
        <v/>
      </c>
      <c r="AM478" s="47" t="str">
        <f aca="false">IFERROR(IF(AC478="NÃO","",IF(OR(AG478="-",AG478="Pneus"),AK478-AL478,"")),"")</f>
        <v/>
      </c>
      <c r="AN478" s="48" t="str">
        <f aca="false">IF(AND(Y478="REVENDA",AC478="SIM",AG478="BIT"),((AB478/1+1)*AI478)*0.4117,"")</f>
        <v/>
      </c>
      <c r="AO478" s="48" t="str">
        <f aca="false">IF(AN478="","",AN478*17%)</f>
        <v/>
      </c>
      <c r="AP478" s="49" t="str">
        <f aca="false">IF(AN478="","",IF(T478=0.12,(U478*0.4117)*0.4117,IF(T478=0,(AI478*0.07)*0.4117,U478*0.4117)))</f>
        <v/>
      </c>
      <c r="AQ478" s="47" t="str">
        <f aca="false">IF(AN478="","",AO478-AP478)</f>
        <v/>
      </c>
      <c r="AR478" s="50" t="str">
        <f aca="false">IFERROR(IF(AND(AC478="SIM",Y478="REVENDA",LEFT(AG478,5)="ANEXO")*OR(AE478="ANEXO I",AF478="ANEXO II"),VLOOKUP(H478,Dados!G:I,2,0),""),"INSERIR MVA")</f>
        <v/>
      </c>
      <c r="AS478" s="48" t="str">
        <f aca="false">IF(LEFT(AG478,5)="ANEXO",VLOOKUP(AG478,Dados!$X$111:$Z$112,2,0)*(AI478-Q478),"")</f>
        <v/>
      </c>
      <c r="AT478" s="48" t="str">
        <f aca="false">IFERROR(IF(AR478="","",(AI478*AR478)+AI478),"INSERIR MVA")</f>
        <v/>
      </c>
      <c r="AU478" s="48" t="str">
        <f aca="false">IF(AT478="","",IF(AY478=0.04,U478,AS478*AY478))</f>
        <v/>
      </c>
      <c r="AV478" s="47" t="str">
        <f aca="false">IFERROR(IF(AU478="","",(VLOOKUP(AG478,Dados!$X$111:$Z$112,3,0)*AT478*0.17)),"INSERIR MVA")</f>
        <v/>
      </c>
      <c r="AW478" s="47" t="str">
        <f aca="false">IFERROR(IF(AR478="","",AV478-AU478),"")</f>
        <v/>
      </c>
      <c r="AX478" s="51" t="str">
        <f aca="false">IFERROR(IF(AC478="NÃO","",IF(AM478&lt;&gt;"",AM478-W478,IF(AQ478&lt;&gt;"",AQ478-W478,IF(AW478&lt;&gt;"",AW478-W478,"")))),"")</f>
        <v/>
      </c>
      <c r="AY478" s="46" t="str">
        <f aca="false">IFERROR(IF(ISNA(VLOOKUP(R478,Dados!$X$2:$Y$5,2,0)),VLOOKUP(D478,Dados!$X$7:$Y$33,2,0),VLOOKUP(R478,Dados!$X$2:$Y$5,2,0)),"")</f>
        <v/>
      </c>
      <c r="AZ478" s="52" t="str">
        <f aca="false">IF(C478="","",IF(AND(Y478="CONSUMO",AC478="NÃO")*OR(AG478="-",AG478="BIT"),IF(E478&lt;&gt;"",(AI478-(P478+L478-N478+Q478)*AY478)/0.83),""))</f>
        <v/>
      </c>
      <c r="BA478" s="51" t="str">
        <f aca="false">IF(AZ478="","",AZ478*0.17-((P478+L478-N478+Q478)*AY478))</f>
        <v/>
      </c>
      <c r="BB478" s="51" t="str">
        <f aca="false">IF(AND(Y478="CONSUMO",AG478="ANEXO I",AY478&gt;4%),(AI478-(P478+L478-N478+Q478)*0.0514)/0.83*(0.5177)*(0.17)-AI478*0.0514,IF(AND(Y478="CONSUMO",AG478="ANEXO II",AY478&gt;4%),(AI478-(P478+L478-N478+Q478)*0.041)/0.83*(0.3295)*(0.17)-AI478*0.041,IF(AND(Y478="CONSUMO",AG478="ANEXO I",AY478=4%),(AI478-(P478+L478-N478+Q478)*0.04)/0.83*(0.5177)*(0.17)-AI478*0.04,IF(AND(Y478="CONSUMO",AG478="ANEXO II",AY478=4%),(AI478-(P478+L478-N478+Q478)*0.04)/0.83*(0.3295)*(0.17)-AI478*0.04,""))))</f>
        <v/>
      </c>
      <c r="BC478" s="51" t="str">
        <f aca="false">IF(C478="","",IF(AND(Y478="CONSUMO",AC478="SIM")*OR(AG478="-",AG478="BIT"),IF(E478&lt;&gt;"",(AI478-(P478+L478-N478+Q478)*AY478)/0.83),""))</f>
        <v/>
      </c>
      <c r="BD478" s="51" t="str">
        <f aca="false">IF(BC478="","",BC478*0.17)</f>
        <v/>
      </c>
      <c r="BE478" s="51" t="str">
        <f aca="false">IF(I478=6908,0,IF(BC478="","",BD478-((P478+L478-N478+Q478)*AY478)))</f>
        <v/>
      </c>
      <c r="BF478" s="53" t="str">
        <f aca="false">IF(B478="","",IF(OR(B478="",E478="Regime Normal"),0,(AI478-Q478)*VLOOKUP(R478,Dados!$X$98:$Y$108,2,0)))</f>
        <v/>
      </c>
      <c r="BG478" s="54" t="str">
        <f aca="false">IFERROR(VLOOKUP(I478,Dados!$AC$27:$AD$43,2,0),IF(B478="","",IF(D478&lt;&gt;"MT",IF(AND(AC478="SIM",Y478="Revenda"),"2403",IF(AND(AC478="SIM",Y478="Consumo"),"2407",IF(AND(AC478="NÃO",Y478="Revenda"),"2102",IF(AND(AC478="NÃO",Y478="Consumo"),"2556",)))),REPLACE(I478,1,1,1))))</f>
        <v/>
      </c>
    </row>
    <row r="479" customFormat="false" ht="12.8" hidden="false" customHeight="true" outlineLevel="0" collapsed="false">
      <c r="Y479" s="45"/>
      <c r="Z479" s="46" t="str">
        <f aca="false">IF(B479="","",(IFERROR(VLOOKUP(H479,Dados!A$3:B$15000,2,0),"Não Encontrado")))</f>
        <v/>
      </c>
      <c r="AA479" s="46" t="str">
        <f aca="false">IF(B479="","",(IFERROR(VLOOKUP(G479,Dados!C$3:E$15000,3,0),"Não Encontrado")))</f>
        <v/>
      </c>
      <c r="AB479" s="46" t="str">
        <f aca="false">IFERROR(IF(Z479&lt;&gt;"Não Encontrado",Z479,IF(AA479&lt;&gt;"Não Encontrado",AA479,"")),"")</f>
        <v/>
      </c>
      <c r="AC479" s="45" t="str">
        <f aca="false">IF(B479="","",IF(AB479="","NÃO","SIM"))</f>
        <v/>
      </c>
      <c r="AD479" s="45" t="str">
        <f aca="false">IFERROR(VLOOKUP(G479,Dados!$P$3:$R$500,3,0),"")</f>
        <v/>
      </c>
      <c r="AE479" s="45" t="str">
        <f aca="false">IFERROR(VLOOKUP(G479,Dados!$K$3:$L$500,2,0),"")</f>
        <v/>
      </c>
      <c r="AF479" s="45" t="str">
        <f aca="false">IFERROR(VLOOKUP(G479,Dados!$M$3:$N$500,2,0),"")</f>
        <v/>
      </c>
      <c r="AG479" s="45" t="str">
        <f aca="false">IF(F479="","",IF(AND(AD479="",AE479="",AF479=""),"-",IF(AND(AD479="BIT",AE479="",AF479=""),"BIT",IF(AND(AE479="ANEXO I",AD479="",AF479=""),"ANEXO I",IF(AND(AF479="ANEXO II",AD479="",AE479=""),"ANEXO II","Escolher")))))</f>
        <v/>
      </c>
      <c r="AH479" s="45" t="str">
        <f aca="false">IF(AG479&lt;&gt;"Pneus","",IFERROR(VLOOKUP(R479,Dados!$X$2:$Z$5,3,0)*(AI479-Q479),VLOOKUP(D479,Dados!$X$7:$Z$33,3,0)*(AI479-Q479)))</f>
        <v/>
      </c>
      <c r="AI479" s="47" t="str">
        <f aca="false">IF(B479="","",P479+Q479+O479+M479+L479-N479)</f>
        <v/>
      </c>
      <c r="AJ479" s="48" t="str">
        <f aca="false">IFERROR(IF(AND(AC479="SIM",AG479="-",Y479="REVENDA"),(AB479/1+1)*AI479,IF(AND(AC479="SIM",AG479="Pneus",Y479="REVENDA"),(AB479/1+1)*(AI479-AH479),"")),"")</f>
        <v/>
      </c>
      <c r="AK479" s="48" t="str">
        <f aca="false">IF(AJ479="","",AJ479*17%)</f>
        <v/>
      </c>
      <c r="AL479" s="48" t="str">
        <f aca="false">IFERROR(IF(AC479="NÃO","",IF(AK479="","",IF(E479="Simples Nacional",BF479,IF(T479=0.12,U479*0.5833337002,IF(T479=0,AI479*0.07,U479))))),"")</f>
        <v/>
      </c>
      <c r="AM479" s="47" t="str">
        <f aca="false">IFERROR(IF(AC479="NÃO","",IF(OR(AG479="-",AG479="Pneus"),AK479-AL479,"")),"")</f>
        <v/>
      </c>
      <c r="AN479" s="48" t="str">
        <f aca="false">IF(AND(Y479="REVENDA",AC479="SIM",AG479="BIT"),((AB479/1+1)*AI479)*0.4117,"")</f>
        <v/>
      </c>
      <c r="AO479" s="48" t="str">
        <f aca="false">IF(AN479="","",AN479*17%)</f>
        <v/>
      </c>
      <c r="AP479" s="49" t="str">
        <f aca="false">IF(AN479="","",IF(T479=0.12,(U479*0.4117)*0.4117,IF(T479=0,(AI479*0.07)*0.4117,U479*0.4117)))</f>
        <v/>
      </c>
      <c r="AQ479" s="47" t="str">
        <f aca="false">IF(AN479="","",AO479-AP479)</f>
        <v/>
      </c>
      <c r="AR479" s="50" t="str">
        <f aca="false">IFERROR(IF(AND(AC479="SIM",Y479="REVENDA",LEFT(AG479,5)="ANEXO")*OR(AE479="ANEXO I",AF479="ANEXO II"),VLOOKUP(H479,Dados!G:I,2,0),""),"INSERIR MVA")</f>
        <v/>
      </c>
      <c r="AS479" s="48" t="str">
        <f aca="false">IF(LEFT(AG479,5)="ANEXO",VLOOKUP(AG479,Dados!$X$111:$Z$112,2,0)*(AI479-Q479),"")</f>
        <v/>
      </c>
      <c r="AT479" s="48" t="str">
        <f aca="false">IFERROR(IF(AR479="","",(AI479*AR479)+AI479),"INSERIR MVA")</f>
        <v/>
      </c>
      <c r="AU479" s="48" t="str">
        <f aca="false">IF(AT479="","",IF(AY479=0.04,U479,AS479*AY479))</f>
        <v/>
      </c>
      <c r="AV479" s="47" t="str">
        <f aca="false">IFERROR(IF(AU479="","",(VLOOKUP(AG479,Dados!$X$111:$Z$112,3,0)*AT479*0.17)),"INSERIR MVA")</f>
        <v/>
      </c>
      <c r="AW479" s="47" t="str">
        <f aca="false">IFERROR(IF(AR479="","",AV479-AU479),"")</f>
        <v/>
      </c>
      <c r="AX479" s="51" t="str">
        <f aca="false">IFERROR(IF(AC479="NÃO","",IF(AM479&lt;&gt;"",AM479-W479,IF(AQ479&lt;&gt;"",AQ479-W479,IF(AW479&lt;&gt;"",AW479-W479,"")))),"")</f>
        <v/>
      </c>
      <c r="AY479" s="46" t="str">
        <f aca="false">IFERROR(IF(ISNA(VLOOKUP(R479,Dados!$X$2:$Y$5,2,0)),VLOOKUP(D479,Dados!$X$7:$Y$33,2,0),VLOOKUP(R479,Dados!$X$2:$Y$5,2,0)),"")</f>
        <v/>
      </c>
      <c r="AZ479" s="52" t="str">
        <f aca="false">IF(C479="","",IF(AND(Y479="CONSUMO",AC479="NÃO")*OR(AG479="-",AG479="BIT"),IF(E479&lt;&gt;"",(AI479-(P479+L479-N479+Q479)*AY479)/0.83),""))</f>
        <v/>
      </c>
      <c r="BA479" s="51" t="str">
        <f aca="false">IF(AZ479="","",AZ479*0.17-((P479+L479-N479+Q479)*AY479))</f>
        <v/>
      </c>
      <c r="BB479" s="51" t="str">
        <f aca="false">IF(AND(Y479="CONSUMO",AG479="ANEXO I",AY479&gt;4%),(AI479-(P479+L479-N479+Q479)*0.0514)/0.83*(0.5177)*(0.17)-AI479*0.0514,IF(AND(Y479="CONSUMO",AG479="ANEXO II",AY479&gt;4%),(AI479-(P479+L479-N479+Q479)*0.041)/0.83*(0.3295)*(0.17)-AI479*0.041,IF(AND(Y479="CONSUMO",AG479="ANEXO I",AY479=4%),(AI479-(P479+L479-N479+Q479)*0.04)/0.83*(0.5177)*(0.17)-AI479*0.04,IF(AND(Y479="CONSUMO",AG479="ANEXO II",AY479=4%),(AI479-(P479+L479-N479+Q479)*0.04)/0.83*(0.3295)*(0.17)-AI479*0.04,""))))</f>
        <v/>
      </c>
      <c r="BC479" s="51" t="str">
        <f aca="false">IF(C479="","",IF(AND(Y479="CONSUMO",AC479="SIM")*OR(AG479="-",AG479="BIT"),IF(E479&lt;&gt;"",(AI479-(P479+L479-N479+Q479)*AY479)/0.83),""))</f>
        <v/>
      </c>
      <c r="BD479" s="51" t="str">
        <f aca="false">IF(BC479="","",BC479*0.17)</f>
        <v/>
      </c>
      <c r="BE479" s="51" t="str">
        <f aca="false">IF(I479=6908,0,IF(BC479="","",BD479-((P479+L479-N479+Q479)*AY479)))</f>
        <v/>
      </c>
      <c r="BF479" s="53" t="str">
        <f aca="false">IF(B479="","",IF(OR(B479="",E479="Regime Normal"),0,(AI479-Q479)*VLOOKUP(R479,Dados!$X$98:$Y$108,2,0)))</f>
        <v/>
      </c>
      <c r="BG479" s="54" t="str">
        <f aca="false">IFERROR(VLOOKUP(I479,Dados!$AC$27:$AD$43,2,0),IF(B479="","",IF(D479&lt;&gt;"MT",IF(AND(AC479="SIM",Y479="Revenda"),"2403",IF(AND(AC479="SIM",Y479="Consumo"),"2407",IF(AND(AC479="NÃO",Y479="Revenda"),"2102",IF(AND(AC479="NÃO",Y479="Consumo"),"2556",)))),REPLACE(I479,1,1,1))))</f>
        <v/>
      </c>
    </row>
    <row r="480" customFormat="false" ht="12.8" hidden="false" customHeight="true" outlineLevel="0" collapsed="false">
      <c r="Y480" s="45"/>
      <c r="Z480" s="46" t="str">
        <f aca="false">IF(B480="","",(IFERROR(VLOOKUP(H480,Dados!A$3:B$15000,2,0),"Não Encontrado")))</f>
        <v/>
      </c>
      <c r="AA480" s="46" t="str">
        <f aca="false">IF(B480="","",(IFERROR(VLOOKUP(G480,Dados!C$3:E$15000,3,0),"Não Encontrado")))</f>
        <v/>
      </c>
      <c r="AB480" s="46" t="str">
        <f aca="false">IFERROR(IF(Z480&lt;&gt;"Não Encontrado",Z480,IF(AA480&lt;&gt;"Não Encontrado",AA480,"")),"")</f>
        <v/>
      </c>
      <c r="AC480" s="45" t="str">
        <f aca="false">IF(B480="","",IF(AB480="","NÃO","SIM"))</f>
        <v/>
      </c>
      <c r="AD480" s="45" t="str">
        <f aca="false">IFERROR(VLOOKUP(G480,Dados!$P$3:$R$500,3,0),"")</f>
        <v/>
      </c>
      <c r="AE480" s="45" t="str">
        <f aca="false">IFERROR(VLOOKUP(G480,Dados!$K$3:$L$500,2,0),"")</f>
        <v/>
      </c>
      <c r="AF480" s="45" t="str">
        <f aca="false">IFERROR(VLOOKUP(G480,Dados!$M$3:$N$500,2,0),"")</f>
        <v/>
      </c>
      <c r="AG480" s="45" t="str">
        <f aca="false">IF(F480="","",IF(AND(AD480="",AE480="",AF480=""),"-",IF(AND(AD480="BIT",AE480="",AF480=""),"BIT",IF(AND(AE480="ANEXO I",AD480="",AF480=""),"ANEXO I",IF(AND(AF480="ANEXO II",AD480="",AE480=""),"ANEXO II","Escolher")))))</f>
        <v/>
      </c>
      <c r="AH480" s="45" t="str">
        <f aca="false">IF(AG480&lt;&gt;"Pneus","",IFERROR(VLOOKUP(R480,Dados!$X$2:$Z$5,3,0)*(AI480-Q480),VLOOKUP(D480,Dados!$X$7:$Z$33,3,0)*(AI480-Q480)))</f>
        <v/>
      </c>
      <c r="AI480" s="47" t="str">
        <f aca="false">IF(B480="","",P480+Q480+O480+M480+L480-N480)</f>
        <v/>
      </c>
      <c r="AJ480" s="48" t="str">
        <f aca="false">IFERROR(IF(AND(AC480="SIM",AG480="-",Y480="REVENDA"),(AB480/1+1)*AI480,IF(AND(AC480="SIM",AG480="Pneus",Y480="REVENDA"),(AB480/1+1)*(AI480-AH480),"")),"")</f>
        <v/>
      </c>
      <c r="AK480" s="48" t="str">
        <f aca="false">IF(AJ480="","",AJ480*17%)</f>
        <v/>
      </c>
      <c r="AL480" s="48" t="str">
        <f aca="false">IFERROR(IF(AC480="NÃO","",IF(AK480="","",IF(E480="Simples Nacional",BF480,IF(T480=0.12,U480*0.5833337002,IF(T480=0,AI480*0.07,U480))))),"")</f>
        <v/>
      </c>
      <c r="AM480" s="47" t="str">
        <f aca="false">IFERROR(IF(AC480="NÃO","",IF(OR(AG480="-",AG480="Pneus"),AK480-AL480,"")),"")</f>
        <v/>
      </c>
      <c r="AN480" s="48" t="str">
        <f aca="false">IF(AND(Y480="REVENDA",AC480="SIM",AG480="BIT"),((AB480/1+1)*AI480)*0.4117,"")</f>
        <v/>
      </c>
      <c r="AO480" s="48" t="str">
        <f aca="false">IF(AN480="","",AN480*17%)</f>
        <v/>
      </c>
      <c r="AP480" s="49" t="str">
        <f aca="false">IF(AN480="","",IF(T480=0.12,(U480*0.4117)*0.4117,IF(T480=0,(AI480*0.07)*0.4117,U480*0.4117)))</f>
        <v/>
      </c>
      <c r="AQ480" s="47" t="str">
        <f aca="false">IF(AN480="","",AO480-AP480)</f>
        <v/>
      </c>
      <c r="AR480" s="50" t="str">
        <f aca="false">IFERROR(IF(AND(AC480="SIM",Y480="REVENDA",LEFT(AG480,5)="ANEXO")*OR(AE480="ANEXO I",AF480="ANEXO II"),VLOOKUP(H480,Dados!G:I,2,0),""),"INSERIR MVA")</f>
        <v/>
      </c>
      <c r="AS480" s="48" t="str">
        <f aca="false">IF(LEFT(AG480,5)="ANEXO",VLOOKUP(AG480,Dados!$X$111:$Z$112,2,0)*(AI480-Q480),"")</f>
        <v/>
      </c>
      <c r="AT480" s="48" t="str">
        <f aca="false">IFERROR(IF(AR480="","",(AI480*AR480)+AI480),"INSERIR MVA")</f>
        <v/>
      </c>
      <c r="AU480" s="48" t="str">
        <f aca="false">IF(AT480="","",IF(AY480=0.04,U480,AS480*AY480))</f>
        <v/>
      </c>
      <c r="AV480" s="47" t="str">
        <f aca="false">IFERROR(IF(AU480="","",(VLOOKUP(AG480,Dados!$X$111:$Z$112,3,0)*AT480*0.17)),"INSERIR MVA")</f>
        <v/>
      </c>
      <c r="AW480" s="47" t="str">
        <f aca="false">IFERROR(IF(AR480="","",AV480-AU480),"")</f>
        <v/>
      </c>
      <c r="AX480" s="51" t="str">
        <f aca="false">IFERROR(IF(AC480="NÃO","",IF(AM480&lt;&gt;"",AM480-W480,IF(AQ480&lt;&gt;"",AQ480-W480,IF(AW480&lt;&gt;"",AW480-W480,"")))),"")</f>
        <v/>
      </c>
      <c r="AY480" s="46" t="str">
        <f aca="false">IFERROR(IF(ISNA(VLOOKUP(R480,Dados!$X$2:$Y$5,2,0)),VLOOKUP(D480,Dados!$X$7:$Y$33,2,0),VLOOKUP(R480,Dados!$X$2:$Y$5,2,0)),"")</f>
        <v/>
      </c>
      <c r="AZ480" s="52" t="str">
        <f aca="false">IF(C480="","",IF(AND(Y480="CONSUMO",AC480="NÃO")*OR(AG480="-",AG480="BIT"),IF(E480&lt;&gt;"",(AI480-(P480+L480-N480+Q480)*AY480)/0.83),""))</f>
        <v/>
      </c>
      <c r="BA480" s="51" t="str">
        <f aca="false">IF(AZ480="","",AZ480*0.17-((P480+L480-N480+Q480)*AY480))</f>
        <v/>
      </c>
      <c r="BB480" s="51" t="str">
        <f aca="false">IF(AND(Y480="CONSUMO",AG480="ANEXO I",AY480&gt;4%),(AI480-(P480+L480-N480+Q480)*0.0514)/0.83*(0.5177)*(0.17)-AI480*0.0514,IF(AND(Y480="CONSUMO",AG480="ANEXO II",AY480&gt;4%),(AI480-(P480+L480-N480+Q480)*0.041)/0.83*(0.3295)*(0.17)-AI480*0.041,IF(AND(Y480="CONSUMO",AG480="ANEXO I",AY480=4%),(AI480-(P480+L480-N480+Q480)*0.04)/0.83*(0.5177)*(0.17)-AI480*0.04,IF(AND(Y480="CONSUMO",AG480="ANEXO II",AY480=4%),(AI480-(P480+L480-N480+Q480)*0.04)/0.83*(0.3295)*(0.17)-AI480*0.04,""))))</f>
        <v/>
      </c>
      <c r="BC480" s="51" t="str">
        <f aca="false">IF(C480="","",IF(AND(Y480="CONSUMO",AC480="SIM")*OR(AG480="-",AG480="BIT"),IF(E480&lt;&gt;"",(AI480-(P480+L480-N480+Q480)*AY480)/0.83),""))</f>
        <v/>
      </c>
      <c r="BD480" s="51" t="str">
        <f aca="false">IF(BC480="","",BC480*0.17)</f>
        <v/>
      </c>
      <c r="BE480" s="51" t="str">
        <f aca="false">IF(I480=6908,0,IF(BC480="","",BD480-((P480+L480-N480+Q480)*AY480)))</f>
        <v/>
      </c>
      <c r="BF480" s="53" t="str">
        <f aca="false">IF(B480="","",IF(OR(B480="",E480="Regime Normal"),0,(AI480-Q480)*VLOOKUP(R480,Dados!$X$98:$Y$108,2,0)))</f>
        <v/>
      </c>
      <c r="BG480" s="54" t="str">
        <f aca="false">IFERROR(VLOOKUP(I480,Dados!$AC$27:$AD$43,2,0),IF(B480="","",IF(D480&lt;&gt;"MT",IF(AND(AC480="SIM",Y480="Revenda"),"2403",IF(AND(AC480="SIM",Y480="Consumo"),"2407",IF(AND(AC480="NÃO",Y480="Revenda"),"2102",IF(AND(AC480="NÃO",Y480="Consumo"),"2556",)))),REPLACE(I480,1,1,1))))</f>
        <v/>
      </c>
    </row>
    <row r="481" customFormat="false" ht="12.8" hidden="false" customHeight="true" outlineLevel="0" collapsed="false">
      <c r="Y481" s="45"/>
      <c r="Z481" s="46" t="str">
        <f aca="false">IF(B481="","",(IFERROR(VLOOKUP(H481,Dados!A$3:B$15000,2,0),"Não Encontrado")))</f>
        <v/>
      </c>
      <c r="AA481" s="46" t="str">
        <f aca="false">IF(B481="","",(IFERROR(VLOOKUP(G481,Dados!C$3:E$15000,3,0),"Não Encontrado")))</f>
        <v/>
      </c>
      <c r="AB481" s="46" t="str">
        <f aca="false">IFERROR(IF(Z481&lt;&gt;"Não Encontrado",Z481,IF(AA481&lt;&gt;"Não Encontrado",AA481,"")),"")</f>
        <v/>
      </c>
      <c r="AC481" s="45" t="str">
        <f aca="false">IF(B481="","",IF(AB481="","NÃO","SIM"))</f>
        <v/>
      </c>
      <c r="AD481" s="45" t="str">
        <f aca="false">IFERROR(VLOOKUP(G481,Dados!$P$3:$R$500,3,0),"")</f>
        <v/>
      </c>
      <c r="AE481" s="45" t="str">
        <f aca="false">IFERROR(VLOOKUP(G481,Dados!$K$3:$L$500,2,0),"")</f>
        <v/>
      </c>
      <c r="AF481" s="45" t="str">
        <f aca="false">IFERROR(VLOOKUP(G481,Dados!$M$3:$N$500,2,0),"")</f>
        <v/>
      </c>
      <c r="AG481" s="45" t="str">
        <f aca="false">IF(F481="","",IF(AND(AD481="",AE481="",AF481=""),"-",IF(AND(AD481="BIT",AE481="",AF481=""),"BIT",IF(AND(AE481="ANEXO I",AD481="",AF481=""),"ANEXO I",IF(AND(AF481="ANEXO II",AD481="",AE481=""),"ANEXO II","Escolher")))))</f>
        <v/>
      </c>
      <c r="AH481" s="45" t="str">
        <f aca="false">IF(AG481&lt;&gt;"Pneus","",IFERROR(VLOOKUP(R481,Dados!$X$2:$Z$5,3,0)*(AI481-Q481),VLOOKUP(D481,Dados!$X$7:$Z$33,3,0)*(AI481-Q481)))</f>
        <v/>
      </c>
      <c r="AI481" s="47" t="str">
        <f aca="false">IF(B481="","",P481+Q481+O481+M481+L481-N481)</f>
        <v/>
      </c>
      <c r="AJ481" s="48" t="str">
        <f aca="false">IFERROR(IF(AND(AC481="SIM",AG481="-",Y481="REVENDA"),(AB481/1+1)*AI481,IF(AND(AC481="SIM",AG481="Pneus",Y481="REVENDA"),(AB481/1+1)*(AI481-AH481),"")),"")</f>
        <v/>
      </c>
      <c r="AK481" s="48" t="str">
        <f aca="false">IF(AJ481="","",AJ481*17%)</f>
        <v/>
      </c>
      <c r="AL481" s="48" t="str">
        <f aca="false">IFERROR(IF(AC481="NÃO","",IF(AK481="","",IF(E481="Simples Nacional",BF481,IF(T481=0.12,U481*0.5833337002,IF(T481=0,AI481*0.07,U481))))),"")</f>
        <v/>
      </c>
      <c r="AM481" s="47" t="str">
        <f aca="false">IFERROR(IF(AC481="NÃO","",IF(OR(AG481="-",AG481="Pneus"),AK481-AL481,"")),"")</f>
        <v/>
      </c>
      <c r="AN481" s="48" t="str">
        <f aca="false">IF(AND(Y481="REVENDA",AC481="SIM",AG481="BIT"),((AB481/1+1)*AI481)*0.4117,"")</f>
        <v/>
      </c>
      <c r="AO481" s="48" t="str">
        <f aca="false">IF(AN481="","",AN481*17%)</f>
        <v/>
      </c>
      <c r="AP481" s="49" t="str">
        <f aca="false">IF(AN481="","",IF(T481=0.12,(U481*0.4117)*0.4117,IF(T481=0,(AI481*0.07)*0.4117,U481*0.4117)))</f>
        <v/>
      </c>
      <c r="AQ481" s="47" t="str">
        <f aca="false">IF(AN481="","",AO481-AP481)</f>
        <v/>
      </c>
      <c r="AR481" s="50" t="str">
        <f aca="false">IFERROR(IF(AND(AC481="SIM",Y481="REVENDA",LEFT(AG481,5)="ANEXO")*OR(AE481="ANEXO I",AF481="ANEXO II"),VLOOKUP(H481,Dados!G:I,2,0),""),"INSERIR MVA")</f>
        <v/>
      </c>
      <c r="AS481" s="48" t="str">
        <f aca="false">IF(LEFT(AG481,5)="ANEXO",VLOOKUP(AG481,Dados!$X$111:$Z$112,2,0)*(AI481-Q481),"")</f>
        <v/>
      </c>
      <c r="AT481" s="48" t="str">
        <f aca="false">IFERROR(IF(AR481="","",(AI481*AR481)+AI481),"INSERIR MVA")</f>
        <v/>
      </c>
      <c r="AU481" s="48" t="str">
        <f aca="false">IF(AT481="","",IF(AY481=0.04,U481,AS481*AY481))</f>
        <v/>
      </c>
      <c r="AV481" s="47" t="str">
        <f aca="false">IFERROR(IF(AU481="","",(VLOOKUP(AG481,Dados!$X$111:$Z$112,3,0)*AT481*0.17)),"INSERIR MVA")</f>
        <v/>
      </c>
      <c r="AW481" s="47" t="str">
        <f aca="false">IFERROR(IF(AR481="","",AV481-AU481),"")</f>
        <v/>
      </c>
      <c r="AX481" s="51" t="str">
        <f aca="false">IFERROR(IF(AC481="NÃO","",IF(AM481&lt;&gt;"",AM481-W481,IF(AQ481&lt;&gt;"",AQ481-W481,IF(AW481&lt;&gt;"",AW481-W481,"")))),"")</f>
        <v/>
      </c>
      <c r="AY481" s="46" t="str">
        <f aca="false">IFERROR(IF(ISNA(VLOOKUP(R481,Dados!$X$2:$Y$5,2,0)),VLOOKUP(D481,Dados!$X$7:$Y$33,2,0),VLOOKUP(R481,Dados!$X$2:$Y$5,2,0)),"")</f>
        <v/>
      </c>
      <c r="AZ481" s="52" t="str">
        <f aca="false">IF(C481="","",IF(AND(Y481="CONSUMO",AC481="NÃO")*OR(AG481="-",AG481="BIT"),IF(E481&lt;&gt;"",(AI481-(P481+L481-N481+Q481)*AY481)/0.83),""))</f>
        <v/>
      </c>
      <c r="BA481" s="51" t="str">
        <f aca="false">IF(AZ481="","",AZ481*0.17-((P481+L481-N481+Q481)*AY481))</f>
        <v/>
      </c>
      <c r="BB481" s="51" t="str">
        <f aca="false">IF(AND(Y481="CONSUMO",AG481="ANEXO I",AY481&gt;4%),(AI481-(P481+L481-N481+Q481)*0.0514)/0.83*(0.5177)*(0.17)-AI481*0.0514,IF(AND(Y481="CONSUMO",AG481="ANEXO II",AY481&gt;4%),(AI481-(P481+L481-N481+Q481)*0.041)/0.83*(0.3295)*(0.17)-AI481*0.041,IF(AND(Y481="CONSUMO",AG481="ANEXO I",AY481=4%),(AI481-(P481+L481-N481+Q481)*0.04)/0.83*(0.5177)*(0.17)-AI481*0.04,IF(AND(Y481="CONSUMO",AG481="ANEXO II",AY481=4%),(AI481-(P481+L481-N481+Q481)*0.04)/0.83*(0.3295)*(0.17)-AI481*0.04,""))))</f>
        <v/>
      </c>
      <c r="BC481" s="51" t="str">
        <f aca="false">IF(C481="","",IF(AND(Y481="CONSUMO",AC481="SIM")*OR(AG481="-",AG481="BIT"),IF(E481&lt;&gt;"",(AI481-(P481+L481-N481+Q481)*AY481)/0.83),""))</f>
        <v/>
      </c>
      <c r="BD481" s="51" t="str">
        <f aca="false">IF(BC481="","",BC481*0.17)</f>
        <v/>
      </c>
      <c r="BE481" s="51" t="str">
        <f aca="false">IF(I481=6908,0,IF(BC481="","",BD481-((P481+L481-N481+Q481)*AY481)))</f>
        <v/>
      </c>
      <c r="BF481" s="53" t="str">
        <f aca="false">IF(B481="","",IF(OR(B481="",E481="Regime Normal"),0,(AI481-Q481)*VLOOKUP(R481,Dados!$X$98:$Y$108,2,0)))</f>
        <v/>
      </c>
      <c r="BG481" s="54" t="str">
        <f aca="false">IFERROR(VLOOKUP(I481,Dados!$AC$27:$AD$43,2,0),IF(B481="","",IF(D481&lt;&gt;"MT",IF(AND(AC481="SIM",Y481="Revenda"),"2403",IF(AND(AC481="SIM",Y481="Consumo"),"2407",IF(AND(AC481="NÃO",Y481="Revenda"),"2102",IF(AND(AC481="NÃO",Y481="Consumo"),"2556",)))),REPLACE(I481,1,1,1))))</f>
        <v/>
      </c>
    </row>
    <row r="482" customFormat="false" ht="12.8" hidden="false" customHeight="true" outlineLevel="0" collapsed="false">
      <c r="Y482" s="45"/>
      <c r="Z482" s="46" t="str">
        <f aca="false">IF(B482="","",(IFERROR(VLOOKUP(H482,Dados!A$3:B$15000,2,0),"Não Encontrado")))</f>
        <v/>
      </c>
      <c r="AA482" s="46" t="str">
        <f aca="false">IF(B482="","",(IFERROR(VLOOKUP(G482,Dados!C$3:E$15000,3,0),"Não Encontrado")))</f>
        <v/>
      </c>
      <c r="AB482" s="46" t="str">
        <f aca="false">IFERROR(IF(Z482&lt;&gt;"Não Encontrado",Z482,IF(AA482&lt;&gt;"Não Encontrado",AA482,"")),"")</f>
        <v/>
      </c>
      <c r="AC482" s="45" t="str">
        <f aca="false">IF(B482="","",IF(AB482="","NÃO","SIM"))</f>
        <v/>
      </c>
      <c r="AD482" s="45" t="str">
        <f aca="false">IFERROR(VLOOKUP(G482,Dados!$P$3:$R$500,3,0),"")</f>
        <v/>
      </c>
      <c r="AE482" s="45" t="str">
        <f aca="false">IFERROR(VLOOKUP(G482,Dados!$K$3:$L$500,2,0),"")</f>
        <v/>
      </c>
      <c r="AF482" s="45" t="str">
        <f aca="false">IFERROR(VLOOKUP(G482,Dados!$M$3:$N$500,2,0),"")</f>
        <v/>
      </c>
      <c r="AG482" s="45" t="str">
        <f aca="false">IF(F482="","",IF(AND(AD482="",AE482="",AF482=""),"-",IF(AND(AD482="BIT",AE482="",AF482=""),"BIT",IF(AND(AE482="ANEXO I",AD482="",AF482=""),"ANEXO I",IF(AND(AF482="ANEXO II",AD482="",AE482=""),"ANEXO II","Escolher")))))</f>
        <v/>
      </c>
      <c r="AH482" s="45" t="str">
        <f aca="false">IF(AG482&lt;&gt;"Pneus","",IFERROR(VLOOKUP(R482,Dados!$X$2:$Z$5,3,0)*(AI482-Q482),VLOOKUP(D482,Dados!$X$7:$Z$33,3,0)*(AI482-Q482)))</f>
        <v/>
      </c>
      <c r="AI482" s="47" t="str">
        <f aca="false">IF(B482="","",P482+Q482+O482+M482+L482-N482)</f>
        <v/>
      </c>
      <c r="AJ482" s="48" t="str">
        <f aca="false">IFERROR(IF(AND(AC482="SIM",AG482="-",Y482="REVENDA"),(AB482/1+1)*AI482,IF(AND(AC482="SIM",AG482="Pneus",Y482="REVENDA"),(AB482/1+1)*(AI482-AH482),"")),"")</f>
        <v/>
      </c>
      <c r="AK482" s="48" t="str">
        <f aca="false">IF(AJ482="","",AJ482*17%)</f>
        <v/>
      </c>
      <c r="AL482" s="48" t="str">
        <f aca="false">IFERROR(IF(AC482="NÃO","",IF(AK482="","",IF(E482="Simples Nacional",BF482,IF(T482=0.12,U482*0.5833337002,IF(T482=0,AI482*0.07,U482))))),"")</f>
        <v/>
      </c>
      <c r="AM482" s="47" t="str">
        <f aca="false">IFERROR(IF(AC482="NÃO","",IF(OR(AG482="-",AG482="Pneus"),AK482-AL482,"")),"")</f>
        <v/>
      </c>
      <c r="AN482" s="48" t="str">
        <f aca="false">IF(AND(Y482="REVENDA",AC482="SIM",AG482="BIT"),((AB482/1+1)*AI482)*0.4117,"")</f>
        <v/>
      </c>
      <c r="AO482" s="48" t="str">
        <f aca="false">IF(AN482="","",AN482*17%)</f>
        <v/>
      </c>
      <c r="AP482" s="49" t="str">
        <f aca="false">IF(AN482="","",IF(T482=0.12,(U482*0.4117)*0.4117,IF(T482=0,(AI482*0.07)*0.4117,U482*0.4117)))</f>
        <v/>
      </c>
      <c r="AQ482" s="47" t="str">
        <f aca="false">IF(AN482="","",AO482-AP482)</f>
        <v/>
      </c>
      <c r="AR482" s="50" t="str">
        <f aca="false">IFERROR(IF(AND(AC482="SIM",Y482="REVENDA",LEFT(AG482,5)="ANEXO")*OR(AE482="ANEXO I",AF482="ANEXO II"),VLOOKUP(H482,Dados!G:I,2,0),""),"INSERIR MVA")</f>
        <v/>
      </c>
      <c r="AS482" s="48" t="str">
        <f aca="false">IF(LEFT(AG482,5)="ANEXO",VLOOKUP(AG482,Dados!$X$111:$Z$112,2,0)*(AI482-Q482),"")</f>
        <v/>
      </c>
      <c r="AT482" s="48" t="str">
        <f aca="false">IFERROR(IF(AR482="","",(AI482*AR482)+AI482),"INSERIR MVA")</f>
        <v/>
      </c>
      <c r="AU482" s="48" t="str">
        <f aca="false">IF(AT482="","",IF(AY482=0.04,U482,AS482*AY482))</f>
        <v/>
      </c>
      <c r="AV482" s="47" t="str">
        <f aca="false">IFERROR(IF(AU482="","",(VLOOKUP(AG482,Dados!$X$111:$Z$112,3,0)*AT482*0.17)),"INSERIR MVA")</f>
        <v/>
      </c>
      <c r="AW482" s="47" t="str">
        <f aca="false">IFERROR(IF(AR482="","",AV482-AU482),"")</f>
        <v/>
      </c>
      <c r="AX482" s="51" t="str">
        <f aca="false">IFERROR(IF(AC482="NÃO","",IF(AM482&lt;&gt;"",AM482-W482,IF(AQ482&lt;&gt;"",AQ482-W482,IF(AW482&lt;&gt;"",AW482-W482,"")))),"")</f>
        <v/>
      </c>
      <c r="AY482" s="46" t="str">
        <f aca="false">IFERROR(IF(ISNA(VLOOKUP(R482,Dados!$X$2:$Y$5,2,0)),VLOOKUP(D482,Dados!$X$7:$Y$33,2,0),VLOOKUP(R482,Dados!$X$2:$Y$5,2,0)),"")</f>
        <v/>
      </c>
      <c r="AZ482" s="52" t="str">
        <f aca="false">IF(C482="","",IF(AND(Y482="CONSUMO",AC482="NÃO")*OR(AG482="-",AG482="BIT"),IF(E482&lt;&gt;"",(AI482-(P482+L482-N482+Q482)*AY482)/0.83),""))</f>
        <v/>
      </c>
      <c r="BA482" s="51" t="str">
        <f aca="false">IF(AZ482="","",AZ482*0.17-((P482+L482-N482+Q482)*AY482))</f>
        <v/>
      </c>
      <c r="BB482" s="51" t="str">
        <f aca="false">IF(AND(Y482="CONSUMO",AG482="ANEXO I",AY482&gt;4%),(AI482-(P482+L482-N482+Q482)*0.0514)/0.83*(0.5177)*(0.17)-AI482*0.0514,IF(AND(Y482="CONSUMO",AG482="ANEXO II",AY482&gt;4%),(AI482-(P482+L482-N482+Q482)*0.041)/0.83*(0.3295)*(0.17)-AI482*0.041,IF(AND(Y482="CONSUMO",AG482="ANEXO I",AY482=4%),(AI482-(P482+L482-N482+Q482)*0.04)/0.83*(0.5177)*(0.17)-AI482*0.04,IF(AND(Y482="CONSUMO",AG482="ANEXO II",AY482=4%),(AI482-(P482+L482-N482+Q482)*0.04)/0.83*(0.3295)*(0.17)-AI482*0.04,""))))</f>
        <v/>
      </c>
      <c r="BC482" s="51" t="str">
        <f aca="false">IF(C482="","",IF(AND(Y482="CONSUMO",AC482="SIM")*OR(AG482="-",AG482="BIT"),IF(E482&lt;&gt;"",(AI482-(P482+L482-N482+Q482)*AY482)/0.83),""))</f>
        <v/>
      </c>
      <c r="BD482" s="51" t="str">
        <f aca="false">IF(BC482="","",BC482*0.17)</f>
        <v/>
      </c>
      <c r="BE482" s="51" t="str">
        <f aca="false">IF(I482=6908,0,IF(BC482="","",BD482-((P482+L482-N482+Q482)*AY482)))</f>
        <v/>
      </c>
      <c r="BF482" s="53" t="str">
        <f aca="false">IF(B482="","",IF(OR(B482="",E482="Regime Normal"),0,(AI482-Q482)*VLOOKUP(R482,Dados!$X$98:$Y$108,2,0)))</f>
        <v/>
      </c>
      <c r="BG482" s="54" t="str">
        <f aca="false">IFERROR(VLOOKUP(I482,Dados!$AC$27:$AD$43,2,0),IF(B482="","",IF(D482&lt;&gt;"MT",IF(AND(AC482="SIM",Y482="Revenda"),"2403",IF(AND(AC482="SIM",Y482="Consumo"),"2407",IF(AND(AC482="NÃO",Y482="Revenda"),"2102",IF(AND(AC482="NÃO",Y482="Consumo"),"2556",)))),REPLACE(I482,1,1,1))))</f>
        <v/>
      </c>
    </row>
    <row r="483" customFormat="false" ht="12.8" hidden="false" customHeight="true" outlineLevel="0" collapsed="false">
      <c r="Y483" s="45"/>
      <c r="Z483" s="46" t="str">
        <f aca="false">IF(B483="","",(IFERROR(VLOOKUP(H483,Dados!A$3:B$15000,2,0),"Não Encontrado")))</f>
        <v/>
      </c>
      <c r="AA483" s="46" t="str">
        <f aca="false">IF(B483="","",(IFERROR(VLOOKUP(G483,Dados!C$3:E$15000,3,0),"Não Encontrado")))</f>
        <v/>
      </c>
      <c r="AB483" s="46" t="str">
        <f aca="false">IFERROR(IF(Z483&lt;&gt;"Não Encontrado",Z483,IF(AA483&lt;&gt;"Não Encontrado",AA483,"")),"")</f>
        <v/>
      </c>
      <c r="AC483" s="45" t="str">
        <f aca="false">IF(B483="","",IF(AB483="","NÃO","SIM"))</f>
        <v/>
      </c>
      <c r="AD483" s="45" t="str">
        <f aca="false">IFERROR(VLOOKUP(G483,Dados!$P$3:$R$500,3,0),"")</f>
        <v/>
      </c>
      <c r="AE483" s="45" t="str">
        <f aca="false">IFERROR(VLOOKUP(G483,Dados!$K$3:$L$500,2,0),"")</f>
        <v/>
      </c>
      <c r="AF483" s="45" t="str">
        <f aca="false">IFERROR(VLOOKUP(G483,Dados!$M$3:$N$500,2,0),"")</f>
        <v/>
      </c>
      <c r="AG483" s="45" t="str">
        <f aca="false">IF(F483="","",IF(AND(AD483="",AE483="",AF483=""),"-",IF(AND(AD483="BIT",AE483="",AF483=""),"BIT",IF(AND(AE483="ANEXO I",AD483="",AF483=""),"ANEXO I",IF(AND(AF483="ANEXO II",AD483="",AE483=""),"ANEXO II","Escolher")))))</f>
        <v/>
      </c>
      <c r="AH483" s="45" t="str">
        <f aca="false">IF(AG483&lt;&gt;"Pneus","",IFERROR(VLOOKUP(R483,Dados!$X$2:$Z$5,3,0)*(AI483-Q483),VLOOKUP(D483,Dados!$X$7:$Z$33,3,0)*(AI483-Q483)))</f>
        <v/>
      </c>
      <c r="AI483" s="47" t="str">
        <f aca="false">IF(B483="","",P483+Q483+O483+M483+L483-N483)</f>
        <v/>
      </c>
      <c r="AJ483" s="48" t="str">
        <f aca="false">IFERROR(IF(AND(AC483="SIM",AG483="-",Y483="REVENDA"),(AB483/1+1)*AI483,IF(AND(AC483="SIM",AG483="Pneus",Y483="REVENDA"),(AB483/1+1)*(AI483-AH483),"")),"")</f>
        <v/>
      </c>
      <c r="AK483" s="48" t="str">
        <f aca="false">IF(AJ483="","",AJ483*17%)</f>
        <v/>
      </c>
      <c r="AL483" s="48" t="str">
        <f aca="false">IFERROR(IF(AC483="NÃO","",IF(AK483="","",IF(E483="Simples Nacional",BF483,IF(T483=0.12,U483*0.5833337002,IF(T483=0,AI483*0.07,U483))))),"")</f>
        <v/>
      </c>
      <c r="AM483" s="47" t="str">
        <f aca="false">IFERROR(IF(AC483="NÃO","",IF(OR(AG483="-",AG483="Pneus"),AK483-AL483,"")),"")</f>
        <v/>
      </c>
      <c r="AN483" s="48" t="str">
        <f aca="false">IF(AND(Y483="REVENDA",AC483="SIM",AG483="BIT"),((AB483/1+1)*AI483)*0.4117,"")</f>
        <v/>
      </c>
      <c r="AO483" s="48" t="str">
        <f aca="false">IF(AN483="","",AN483*17%)</f>
        <v/>
      </c>
      <c r="AP483" s="49" t="str">
        <f aca="false">IF(AN483="","",IF(T483=0.12,(U483*0.4117)*0.4117,IF(T483=0,(AI483*0.07)*0.4117,U483*0.4117)))</f>
        <v/>
      </c>
      <c r="AQ483" s="47" t="str">
        <f aca="false">IF(AN483="","",AO483-AP483)</f>
        <v/>
      </c>
      <c r="AR483" s="50" t="str">
        <f aca="false">IFERROR(IF(AND(AC483="SIM",Y483="REVENDA",LEFT(AG483,5)="ANEXO")*OR(AE483="ANEXO I",AF483="ANEXO II"),VLOOKUP(H483,Dados!G:I,2,0),""),"INSERIR MVA")</f>
        <v/>
      </c>
      <c r="AS483" s="48" t="str">
        <f aca="false">IF(LEFT(AG483,5)="ANEXO",VLOOKUP(AG483,Dados!$X$111:$Z$112,2,0)*(AI483-Q483),"")</f>
        <v/>
      </c>
      <c r="AT483" s="48" t="str">
        <f aca="false">IFERROR(IF(AR483="","",(AI483*AR483)+AI483),"INSERIR MVA")</f>
        <v/>
      </c>
      <c r="AU483" s="48" t="str">
        <f aca="false">IF(AT483="","",IF(AY483=0.04,U483,AS483*AY483))</f>
        <v/>
      </c>
      <c r="AV483" s="47" t="str">
        <f aca="false">IFERROR(IF(AU483="","",(VLOOKUP(AG483,Dados!$X$111:$Z$112,3,0)*AT483*0.17)),"INSERIR MVA")</f>
        <v/>
      </c>
      <c r="AW483" s="47" t="str">
        <f aca="false">IFERROR(IF(AR483="","",AV483-AU483),"")</f>
        <v/>
      </c>
      <c r="AX483" s="51" t="str">
        <f aca="false">IFERROR(IF(AC483="NÃO","",IF(AM483&lt;&gt;"",AM483-W483,IF(AQ483&lt;&gt;"",AQ483-W483,IF(AW483&lt;&gt;"",AW483-W483,"")))),"")</f>
        <v/>
      </c>
      <c r="AY483" s="46" t="str">
        <f aca="false">IFERROR(IF(ISNA(VLOOKUP(R483,Dados!$X$2:$Y$5,2,0)),VLOOKUP(D483,Dados!$X$7:$Y$33,2,0),VLOOKUP(R483,Dados!$X$2:$Y$5,2,0)),"")</f>
        <v/>
      </c>
      <c r="AZ483" s="52" t="str">
        <f aca="false">IF(C483="","",IF(AND(Y483="CONSUMO",AC483="NÃO")*OR(AG483="-",AG483="BIT"),IF(E483&lt;&gt;"",(AI483-(P483+L483-N483+Q483)*AY483)/0.83),""))</f>
        <v/>
      </c>
      <c r="BA483" s="51" t="str">
        <f aca="false">IF(AZ483="","",AZ483*0.17-((P483+L483-N483+Q483)*AY483))</f>
        <v/>
      </c>
      <c r="BB483" s="51" t="str">
        <f aca="false">IF(AND(Y483="CONSUMO",AG483="ANEXO I",AY483&gt;4%),(AI483-(P483+L483-N483+Q483)*0.0514)/0.83*(0.5177)*(0.17)-AI483*0.0514,IF(AND(Y483="CONSUMO",AG483="ANEXO II",AY483&gt;4%),(AI483-(P483+L483-N483+Q483)*0.041)/0.83*(0.3295)*(0.17)-AI483*0.041,IF(AND(Y483="CONSUMO",AG483="ANEXO I",AY483=4%),(AI483-(P483+L483-N483+Q483)*0.04)/0.83*(0.5177)*(0.17)-AI483*0.04,IF(AND(Y483="CONSUMO",AG483="ANEXO II",AY483=4%),(AI483-(P483+L483-N483+Q483)*0.04)/0.83*(0.3295)*(0.17)-AI483*0.04,""))))</f>
        <v/>
      </c>
      <c r="BC483" s="51" t="str">
        <f aca="false">IF(C483="","",IF(AND(Y483="CONSUMO",AC483="SIM")*OR(AG483="-",AG483="BIT"),IF(E483&lt;&gt;"",(AI483-(P483+L483-N483+Q483)*AY483)/0.83),""))</f>
        <v/>
      </c>
      <c r="BD483" s="51" t="str">
        <f aca="false">IF(BC483="","",BC483*0.17)</f>
        <v/>
      </c>
      <c r="BE483" s="51" t="str">
        <f aca="false">IF(I483=6908,0,IF(BC483="","",BD483-((P483+L483-N483+Q483)*AY483)))</f>
        <v/>
      </c>
      <c r="BF483" s="53" t="str">
        <f aca="false">IF(B483="","",IF(OR(B483="",E483="Regime Normal"),0,(AI483-Q483)*VLOOKUP(R483,Dados!$X$98:$Y$108,2,0)))</f>
        <v/>
      </c>
      <c r="BG483" s="54" t="str">
        <f aca="false">IFERROR(VLOOKUP(I483,Dados!$AC$27:$AD$43,2,0),IF(B483="","",IF(D483&lt;&gt;"MT",IF(AND(AC483="SIM",Y483="Revenda"),"2403",IF(AND(AC483="SIM",Y483="Consumo"),"2407",IF(AND(AC483="NÃO",Y483="Revenda"),"2102",IF(AND(AC483="NÃO",Y483="Consumo"),"2556",)))),REPLACE(I483,1,1,1))))</f>
        <v/>
      </c>
    </row>
    <row r="484" customFormat="false" ht="12.8" hidden="false" customHeight="true" outlineLevel="0" collapsed="false">
      <c r="Y484" s="45"/>
      <c r="Z484" s="46" t="str">
        <f aca="false">IF(B484="","",(IFERROR(VLOOKUP(H484,Dados!A$3:B$15000,2,0),"Não Encontrado")))</f>
        <v/>
      </c>
      <c r="AA484" s="46" t="str">
        <f aca="false">IF(B484="","",(IFERROR(VLOOKUP(G484,Dados!C$3:E$15000,3,0),"Não Encontrado")))</f>
        <v/>
      </c>
      <c r="AB484" s="46" t="str">
        <f aca="false">IFERROR(IF(Z484&lt;&gt;"Não Encontrado",Z484,IF(AA484&lt;&gt;"Não Encontrado",AA484,"")),"")</f>
        <v/>
      </c>
      <c r="AC484" s="45" t="str">
        <f aca="false">IF(B484="","",IF(AB484="","NÃO","SIM"))</f>
        <v/>
      </c>
      <c r="AD484" s="45" t="str">
        <f aca="false">IFERROR(VLOOKUP(G484,Dados!$P$3:$R$500,3,0),"")</f>
        <v/>
      </c>
      <c r="AE484" s="45" t="str">
        <f aca="false">IFERROR(VLOOKUP(G484,Dados!$K$3:$L$500,2,0),"")</f>
        <v/>
      </c>
      <c r="AF484" s="45" t="str">
        <f aca="false">IFERROR(VLOOKUP(G484,Dados!$M$3:$N$500,2,0),"")</f>
        <v/>
      </c>
      <c r="AG484" s="45" t="str">
        <f aca="false">IF(F484="","",IF(AND(AD484="",AE484="",AF484=""),"-",IF(AND(AD484="BIT",AE484="",AF484=""),"BIT",IF(AND(AE484="ANEXO I",AD484="",AF484=""),"ANEXO I",IF(AND(AF484="ANEXO II",AD484="",AE484=""),"ANEXO II","Escolher")))))</f>
        <v/>
      </c>
      <c r="AH484" s="45" t="str">
        <f aca="false">IF(AG484&lt;&gt;"Pneus","",IFERROR(VLOOKUP(R484,Dados!$X$2:$Z$5,3,0)*(AI484-Q484),VLOOKUP(D484,Dados!$X$7:$Z$33,3,0)*(AI484-Q484)))</f>
        <v/>
      </c>
      <c r="AI484" s="47" t="str">
        <f aca="false">IF(B484="","",P484+Q484+O484+M484+L484-N484)</f>
        <v/>
      </c>
      <c r="AJ484" s="48" t="str">
        <f aca="false">IFERROR(IF(AND(AC484="SIM",AG484="-",Y484="REVENDA"),(AB484/1+1)*AI484,IF(AND(AC484="SIM",AG484="Pneus",Y484="REVENDA"),(AB484/1+1)*(AI484-AH484),"")),"")</f>
        <v/>
      </c>
      <c r="AK484" s="48" t="str">
        <f aca="false">IF(AJ484="","",AJ484*17%)</f>
        <v/>
      </c>
      <c r="AL484" s="48" t="str">
        <f aca="false">IFERROR(IF(AC484="NÃO","",IF(AK484="","",IF(E484="Simples Nacional",BF484,IF(T484=0.12,U484*0.5833337002,IF(T484=0,AI484*0.07,U484))))),"")</f>
        <v/>
      </c>
      <c r="AM484" s="47" t="str">
        <f aca="false">IFERROR(IF(AC484="NÃO","",IF(OR(AG484="-",AG484="Pneus"),AK484-AL484,"")),"")</f>
        <v/>
      </c>
      <c r="AN484" s="48" t="str">
        <f aca="false">IF(AND(Y484="REVENDA",AC484="SIM",AG484="BIT"),((AB484/1+1)*AI484)*0.4117,"")</f>
        <v/>
      </c>
      <c r="AO484" s="48" t="str">
        <f aca="false">IF(AN484="","",AN484*17%)</f>
        <v/>
      </c>
      <c r="AP484" s="49" t="str">
        <f aca="false">IF(AN484="","",IF(T484=0.12,(U484*0.4117)*0.4117,IF(T484=0,(AI484*0.07)*0.4117,U484*0.4117)))</f>
        <v/>
      </c>
      <c r="AQ484" s="47" t="str">
        <f aca="false">IF(AN484="","",AO484-AP484)</f>
        <v/>
      </c>
      <c r="AR484" s="50" t="str">
        <f aca="false">IFERROR(IF(AND(AC484="SIM",Y484="REVENDA",LEFT(AG484,5)="ANEXO")*OR(AE484="ANEXO I",AF484="ANEXO II"),VLOOKUP(H484,Dados!G:I,2,0),""),"INSERIR MVA")</f>
        <v/>
      </c>
      <c r="AS484" s="48" t="str">
        <f aca="false">IF(LEFT(AG484,5)="ANEXO",VLOOKUP(AG484,Dados!$X$111:$Z$112,2,0)*(AI484-Q484),"")</f>
        <v/>
      </c>
      <c r="AT484" s="48" t="str">
        <f aca="false">IFERROR(IF(AR484="","",(AI484*AR484)+AI484),"INSERIR MVA")</f>
        <v/>
      </c>
      <c r="AU484" s="48" t="str">
        <f aca="false">IF(AT484="","",IF(AY484=0.04,U484,AS484*AY484))</f>
        <v/>
      </c>
      <c r="AV484" s="47" t="str">
        <f aca="false">IFERROR(IF(AU484="","",(VLOOKUP(AG484,Dados!$X$111:$Z$112,3,0)*AT484*0.17)),"INSERIR MVA")</f>
        <v/>
      </c>
      <c r="AW484" s="47" t="str">
        <f aca="false">IFERROR(IF(AR484="","",AV484-AU484),"")</f>
        <v/>
      </c>
      <c r="AX484" s="51" t="str">
        <f aca="false">IFERROR(IF(AC484="NÃO","",IF(AM484&lt;&gt;"",AM484-W484,IF(AQ484&lt;&gt;"",AQ484-W484,IF(AW484&lt;&gt;"",AW484-W484,"")))),"")</f>
        <v/>
      </c>
      <c r="AY484" s="46" t="str">
        <f aca="false">IFERROR(IF(ISNA(VLOOKUP(R484,Dados!$X$2:$Y$5,2,0)),VLOOKUP(D484,Dados!$X$7:$Y$33,2,0),VLOOKUP(R484,Dados!$X$2:$Y$5,2,0)),"")</f>
        <v/>
      </c>
      <c r="AZ484" s="52" t="str">
        <f aca="false">IF(C484="","",IF(AND(Y484="CONSUMO",AC484="NÃO")*OR(AG484="-",AG484="BIT"),IF(E484&lt;&gt;"",(AI484-(P484+L484-N484+Q484)*AY484)/0.83),""))</f>
        <v/>
      </c>
      <c r="BA484" s="51" t="str">
        <f aca="false">IF(AZ484="","",AZ484*0.17-((P484+L484-N484+Q484)*AY484))</f>
        <v/>
      </c>
      <c r="BB484" s="51" t="str">
        <f aca="false">IF(AND(Y484="CONSUMO",AG484="ANEXO I",AY484&gt;4%),(AI484-(P484+L484-N484+Q484)*0.0514)/0.83*(0.5177)*(0.17)-AI484*0.0514,IF(AND(Y484="CONSUMO",AG484="ANEXO II",AY484&gt;4%),(AI484-(P484+L484-N484+Q484)*0.041)/0.83*(0.3295)*(0.17)-AI484*0.041,IF(AND(Y484="CONSUMO",AG484="ANEXO I",AY484=4%),(AI484-(P484+L484-N484+Q484)*0.04)/0.83*(0.5177)*(0.17)-AI484*0.04,IF(AND(Y484="CONSUMO",AG484="ANEXO II",AY484=4%),(AI484-(P484+L484-N484+Q484)*0.04)/0.83*(0.3295)*(0.17)-AI484*0.04,""))))</f>
        <v/>
      </c>
      <c r="BC484" s="51" t="str">
        <f aca="false">IF(C484="","",IF(AND(Y484="CONSUMO",AC484="SIM")*OR(AG484="-",AG484="BIT"),IF(E484&lt;&gt;"",(AI484-(P484+L484-N484+Q484)*AY484)/0.83),""))</f>
        <v/>
      </c>
      <c r="BD484" s="51" t="str">
        <f aca="false">IF(BC484="","",BC484*0.17)</f>
        <v/>
      </c>
      <c r="BE484" s="51" t="str">
        <f aca="false">IF(I484=6908,0,IF(BC484="","",BD484-((P484+L484-N484+Q484)*AY484)))</f>
        <v/>
      </c>
      <c r="BF484" s="53" t="str">
        <f aca="false">IF(B484="","",IF(OR(B484="",E484="Regime Normal"),0,(AI484-Q484)*VLOOKUP(R484,Dados!$X$98:$Y$108,2,0)))</f>
        <v/>
      </c>
      <c r="BG484" s="54" t="str">
        <f aca="false">IFERROR(VLOOKUP(I484,Dados!$AC$27:$AD$43,2,0),IF(B484="","",IF(D484&lt;&gt;"MT",IF(AND(AC484="SIM",Y484="Revenda"),"2403",IF(AND(AC484="SIM",Y484="Consumo"),"2407",IF(AND(AC484="NÃO",Y484="Revenda"),"2102",IF(AND(AC484="NÃO",Y484="Consumo"),"2556",)))),REPLACE(I484,1,1,1))))</f>
        <v/>
      </c>
    </row>
    <row r="485" customFormat="false" ht="12.8" hidden="false" customHeight="true" outlineLevel="0" collapsed="false">
      <c r="Y485" s="45"/>
      <c r="Z485" s="46" t="str">
        <f aca="false">IF(B485="","",(IFERROR(VLOOKUP(H485,Dados!A$3:B$15000,2,0),"Não Encontrado")))</f>
        <v/>
      </c>
      <c r="AA485" s="46" t="str">
        <f aca="false">IF(B485="","",(IFERROR(VLOOKUP(G485,Dados!C$3:E$15000,3,0),"Não Encontrado")))</f>
        <v/>
      </c>
      <c r="AB485" s="46" t="str">
        <f aca="false">IFERROR(IF(Z485&lt;&gt;"Não Encontrado",Z485,IF(AA485&lt;&gt;"Não Encontrado",AA485,"")),"")</f>
        <v/>
      </c>
      <c r="AC485" s="45" t="str">
        <f aca="false">IF(B485="","",IF(AB485="","NÃO","SIM"))</f>
        <v/>
      </c>
      <c r="AD485" s="45" t="str">
        <f aca="false">IFERROR(VLOOKUP(G485,Dados!$P$3:$R$500,3,0),"")</f>
        <v/>
      </c>
      <c r="AE485" s="45" t="str">
        <f aca="false">IFERROR(VLOOKUP(G485,Dados!$K$3:$L$500,2,0),"")</f>
        <v/>
      </c>
      <c r="AF485" s="45" t="str">
        <f aca="false">IFERROR(VLOOKUP(G485,Dados!$M$3:$N$500,2,0),"")</f>
        <v/>
      </c>
      <c r="AG485" s="45" t="str">
        <f aca="false">IF(F485="","",IF(AND(AD485="",AE485="",AF485=""),"-",IF(AND(AD485="BIT",AE485="",AF485=""),"BIT",IF(AND(AE485="ANEXO I",AD485="",AF485=""),"ANEXO I",IF(AND(AF485="ANEXO II",AD485="",AE485=""),"ANEXO II","Escolher")))))</f>
        <v/>
      </c>
      <c r="AH485" s="45" t="str">
        <f aca="false">IF(AG485&lt;&gt;"Pneus","",IFERROR(VLOOKUP(R485,Dados!$X$2:$Z$5,3,0)*(AI485-Q485),VLOOKUP(D485,Dados!$X$7:$Z$33,3,0)*(AI485-Q485)))</f>
        <v/>
      </c>
      <c r="AI485" s="47" t="str">
        <f aca="false">IF(B485="","",P485+Q485+O485+M485+L485-N485)</f>
        <v/>
      </c>
      <c r="AJ485" s="48" t="str">
        <f aca="false">IFERROR(IF(AND(AC485="SIM",AG485="-",Y485="REVENDA"),(AB485/1+1)*AI485,IF(AND(AC485="SIM",AG485="Pneus",Y485="REVENDA"),(AB485/1+1)*(AI485-AH485),"")),"")</f>
        <v/>
      </c>
      <c r="AK485" s="48" t="str">
        <f aca="false">IF(AJ485="","",AJ485*17%)</f>
        <v/>
      </c>
      <c r="AL485" s="48" t="str">
        <f aca="false">IFERROR(IF(AC485="NÃO","",IF(AK485="","",IF(E485="Simples Nacional",BF485,IF(T485=0.12,U485*0.5833337002,IF(T485=0,AI485*0.07,U485))))),"")</f>
        <v/>
      </c>
      <c r="AM485" s="47" t="str">
        <f aca="false">IFERROR(IF(AC485="NÃO","",IF(OR(AG485="-",AG485="Pneus"),AK485-AL485,"")),"")</f>
        <v/>
      </c>
      <c r="AN485" s="48" t="str">
        <f aca="false">IF(AND(Y485="REVENDA",AC485="SIM",AG485="BIT"),((AB485/1+1)*AI485)*0.4117,"")</f>
        <v/>
      </c>
      <c r="AO485" s="48" t="str">
        <f aca="false">IF(AN485="","",AN485*17%)</f>
        <v/>
      </c>
      <c r="AP485" s="49" t="str">
        <f aca="false">IF(AN485="","",IF(T485=0.12,(U485*0.4117)*0.4117,IF(T485=0,(AI485*0.07)*0.4117,U485*0.4117)))</f>
        <v/>
      </c>
      <c r="AQ485" s="47" t="str">
        <f aca="false">IF(AN485="","",AO485-AP485)</f>
        <v/>
      </c>
      <c r="AR485" s="50" t="str">
        <f aca="false">IFERROR(IF(AND(AC485="SIM",Y485="REVENDA",LEFT(AG485,5)="ANEXO")*OR(AE485="ANEXO I",AF485="ANEXO II"),VLOOKUP(H485,Dados!G:I,2,0),""),"INSERIR MVA")</f>
        <v/>
      </c>
      <c r="AS485" s="48" t="str">
        <f aca="false">IF(LEFT(AG485,5)="ANEXO",VLOOKUP(AG485,Dados!$X$111:$Z$112,2,0)*(AI485-Q485),"")</f>
        <v/>
      </c>
      <c r="AT485" s="48" t="str">
        <f aca="false">IFERROR(IF(AR485="","",(AI485*AR485)+AI485),"INSERIR MVA")</f>
        <v/>
      </c>
      <c r="AU485" s="48" t="str">
        <f aca="false">IF(AT485="","",IF(AY485=0.04,U485,AS485*AY485))</f>
        <v/>
      </c>
      <c r="AV485" s="47" t="str">
        <f aca="false">IFERROR(IF(AU485="","",(VLOOKUP(AG485,Dados!$X$111:$Z$112,3,0)*AT485*0.17)),"INSERIR MVA")</f>
        <v/>
      </c>
      <c r="AW485" s="47" t="str">
        <f aca="false">IFERROR(IF(AR485="","",AV485-AU485),"")</f>
        <v/>
      </c>
      <c r="AX485" s="51" t="str">
        <f aca="false">IFERROR(IF(AC485="NÃO","",IF(AM485&lt;&gt;"",AM485-W485,IF(AQ485&lt;&gt;"",AQ485-W485,IF(AW485&lt;&gt;"",AW485-W485,"")))),"")</f>
        <v/>
      </c>
      <c r="AY485" s="46" t="str">
        <f aca="false">IFERROR(IF(ISNA(VLOOKUP(R485,Dados!$X$2:$Y$5,2,0)),VLOOKUP(D485,Dados!$X$7:$Y$33,2,0),VLOOKUP(R485,Dados!$X$2:$Y$5,2,0)),"")</f>
        <v/>
      </c>
      <c r="AZ485" s="52" t="str">
        <f aca="false">IF(C485="","",IF(AND(Y485="CONSUMO",AC485="NÃO")*OR(AG485="-",AG485="BIT"),IF(E485&lt;&gt;"",(AI485-(P485+L485-N485+Q485)*AY485)/0.83),""))</f>
        <v/>
      </c>
      <c r="BA485" s="51" t="str">
        <f aca="false">IF(AZ485="","",AZ485*0.17-((P485+L485-N485+Q485)*AY485))</f>
        <v/>
      </c>
      <c r="BB485" s="51" t="str">
        <f aca="false">IF(AND(Y485="CONSUMO",AG485="ANEXO I",AY485&gt;4%),(AI485-(P485+L485-N485+Q485)*0.0514)/0.83*(0.5177)*(0.17)-AI485*0.0514,IF(AND(Y485="CONSUMO",AG485="ANEXO II",AY485&gt;4%),(AI485-(P485+L485-N485+Q485)*0.041)/0.83*(0.3295)*(0.17)-AI485*0.041,IF(AND(Y485="CONSUMO",AG485="ANEXO I",AY485=4%),(AI485-(P485+L485-N485+Q485)*0.04)/0.83*(0.5177)*(0.17)-AI485*0.04,IF(AND(Y485="CONSUMO",AG485="ANEXO II",AY485=4%),(AI485-(P485+L485-N485+Q485)*0.04)/0.83*(0.3295)*(0.17)-AI485*0.04,""))))</f>
        <v/>
      </c>
      <c r="BC485" s="51" t="str">
        <f aca="false">IF(C485="","",IF(AND(Y485="CONSUMO",AC485="SIM")*OR(AG485="-",AG485="BIT"),IF(E485&lt;&gt;"",(AI485-(P485+L485-N485+Q485)*AY485)/0.83),""))</f>
        <v/>
      </c>
      <c r="BD485" s="51" t="str">
        <f aca="false">IF(BC485="","",BC485*0.17)</f>
        <v/>
      </c>
      <c r="BE485" s="51" t="str">
        <f aca="false">IF(I485=6908,0,IF(BC485="","",BD485-((P485+L485-N485+Q485)*AY485)))</f>
        <v/>
      </c>
      <c r="BF485" s="53" t="str">
        <f aca="false">IF(B485="","",IF(OR(B485="",E485="Regime Normal"),0,(AI485-Q485)*VLOOKUP(R485,Dados!$X$98:$Y$108,2,0)))</f>
        <v/>
      </c>
      <c r="BG485" s="54" t="str">
        <f aca="false">IFERROR(VLOOKUP(I485,Dados!$AC$27:$AD$43,2,0),IF(B485="","",IF(D485&lt;&gt;"MT",IF(AND(AC485="SIM",Y485="Revenda"),"2403",IF(AND(AC485="SIM",Y485="Consumo"),"2407",IF(AND(AC485="NÃO",Y485="Revenda"),"2102",IF(AND(AC485="NÃO",Y485="Consumo"),"2556",)))),REPLACE(I485,1,1,1))))</f>
        <v/>
      </c>
    </row>
    <row r="486" customFormat="false" ht="12.8" hidden="false" customHeight="true" outlineLevel="0" collapsed="false">
      <c r="Y486" s="45"/>
      <c r="Z486" s="46" t="str">
        <f aca="false">IF(B486="","",(IFERROR(VLOOKUP(H486,Dados!A$3:B$15000,2,0),"Não Encontrado")))</f>
        <v/>
      </c>
      <c r="AA486" s="46" t="str">
        <f aca="false">IF(B486="","",(IFERROR(VLOOKUP(G486,Dados!C$3:E$15000,3,0),"Não Encontrado")))</f>
        <v/>
      </c>
      <c r="AB486" s="46" t="str">
        <f aca="false">IFERROR(IF(Z486&lt;&gt;"Não Encontrado",Z486,IF(AA486&lt;&gt;"Não Encontrado",AA486,"")),"")</f>
        <v/>
      </c>
      <c r="AC486" s="45" t="str">
        <f aca="false">IF(B486="","",IF(AB486="","NÃO","SIM"))</f>
        <v/>
      </c>
      <c r="AD486" s="45" t="str">
        <f aca="false">IFERROR(VLOOKUP(G486,Dados!$P$3:$R$500,3,0),"")</f>
        <v/>
      </c>
      <c r="AE486" s="45" t="str">
        <f aca="false">IFERROR(VLOOKUP(G486,Dados!$K$3:$L$500,2,0),"")</f>
        <v/>
      </c>
      <c r="AF486" s="45" t="str">
        <f aca="false">IFERROR(VLOOKUP(G486,Dados!$M$3:$N$500,2,0),"")</f>
        <v/>
      </c>
      <c r="AG486" s="45" t="str">
        <f aca="false">IF(F486="","",IF(AND(AD486="",AE486="",AF486=""),"-",IF(AND(AD486="BIT",AE486="",AF486=""),"BIT",IF(AND(AE486="ANEXO I",AD486="",AF486=""),"ANEXO I",IF(AND(AF486="ANEXO II",AD486="",AE486=""),"ANEXO II","Escolher")))))</f>
        <v/>
      </c>
      <c r="AH486" s="45" t="str">
        <f aca="false">IF(AG486&lt;&gt;"Pneus","",IFERROR(VLOOKUP(R486,Dados!$X$2:$Z$5,3,0)*(AI486-Q486),VLOOKUP(D486,Dados!$X$7:$Z$33,3,0)*(AI486-Q486)))</f>
        <v/>
      </c>
      <c r="AI486" s="47" t="str">
        <f aca="false">IF(B486="","",P486+Q486+O486+M486+L486-N486)</f>
        <v/>
      </c>
      <c r="AJ486" s="48" t="str">
        <f aca="false">IFERROR(IF(AND(AC486="SIM",AG486="-",Y486="REVENDA"),(AB486/1+1)*AI486,IF(AND(AC486="SIM",AG486="Pneus",Y486="REVENDA"),(AB486/1+1)*(AI486-AH486),"")),"")</f>
        <v/>
      </c>
      <c r="AK486" s="48" t="str">
        <f aca="false">IF(AJ486="","",AJ486*17%)</f>
        <v/>
      </c>
      <c r="AL486" s="48" t="str">
        <f aca="false">IFERROR(IF(AC486="NÃO","",IF(AK486="","",IF(E486="Simples Nacional",BF486,IF(T486=0.12,U486*0.5833337002,IF(T486=0,AI486*0.07,U486))))),"")</f>
        <v/>
      </c>
      <c r="AM486" s="47" t="str">
        <f aca="false">IFERROR(IF(AC486="NÃO","",IF(OR(AG486="-",AG486="Pneus"),AK486-AL486,"")),"")</f>
        <v/>
      </c>
      <c r="AN486" s="48" t="str">
        <f aca="false">IF(AND(Y486="REVENDA",AC486="SIM",AG486="BIT"),((AB486/1+1)*AI486)*0.4117,"")</f>
        <v/>
      </c>
      <c r="AO486" s="48" t="str">
        <f aca="false">IF(AN486="","",AN486*17%)</f>
        <v/>
      </c>
      <c r="AP486" s="49" t="str">
        <f aca="false">IF(AN486="","",IF(T486=0.12,(U486*0.4117)*0.4117,IF(T486=0,(AI486*0.07)*0.4117,U486*0.4117)))</f>
        <v/>
      </c>
      <c r="AQ486" s="47" t="str">
        <f aca="false">IF(AN486="","",AO486-AP486)</f>
        <v/>
      </c>
      <c r="AR486" s="50" t="str">
        <f aca="false">IFERROR(IF(AND(AC486="SIM",Y486="REVENDA",LEFT(AG486,5)="ANEXO")*OR(AE486="ANEXO I",AF486="ANEXO II"),VLOOKUP(H486,Dados!G:I,2,0),""),"INSERIR MVA")</f>
        <v/>
      </c>
      <c r="AS486" s="48" t="str">
        <f aca="false">IF(LEFT(AG486,5)="ANEXO",VLOOKUP(AG486,Dados!$X$111:$Z$112,2,0)*(AI486-Q486),"")</f>
        <v/>
      </c>
      <c r="AT486" s="48" t="str">
        <f aca="false">IFERROR(IF(AR486="","",(AI486*AR486)+AI486),"INSERIR MVA")</f>
        <v/>
      </c>
      <c r="AU486" s="48" t="str">
        <f aca="false">IF(AT486="","",IF(AY486=0.04,U486,AS486*AY486))</f>
        <v/>
      </c>
      <c r="AV486" s="47" t="str">
        <f aca="false">IFERROR(IF(AU486="","",(VLOOKUP(AG486,Dados!$X$111:$Z$112,3,0)*AT486*0.17)),"INSERIR MVA")</f>
        <v/>
      </c>
      <c r="AW486" s="47" t="str">
        <f aca="false">IFERROR(IF(AR486="","",AV486-AU486),"")</f>
        <v/>
      </c>
      <c r="AX486" s="51" t="str">
        <f aca="false">IFERROR(IF(AC486="NÃO","",IF(AM486&lt;&gt;"",AM486-W486,IF(AQ486&lt;&gt;"",AQ486-W486,IF(AW486&lt;&gt;"",AW486-W486,"")))),"")</f>
        <v/>
      </c>
      <c r="AY486" s="46" t="str">
        <f aca="false">IFERROR(IF(ISNA(VLOOKUP(R486,Dados!$X$2:$Y$5,2,0)),VLOOKUP(D486,Dados!$X$7:$Y$33,2,0),VLOOKUP(R486,Dados!$X$2:$Y$5,2,0)),"")</f>
        <v/>
      </c>
      <c r="AZ486" s="52" t="str">
        <f aca="false">IF(C486="","",IF(AND(Y486="CONSUMO",AC486="NÃO")*OR(AG486="-",AG486="BIT"),IF(E486&lt;&gt;"",(AI486-(P486+L486-N486+Q486)*AY486)/0.83),""))</f>
        <v/>
      </c>
      <c r="BA486" s="51" t="str">
        <f aca="false">IF(AZ486="","",AZ486*0.17-((P486+L486-N486+Q486)*AY486))</f>
        <v/>
      </c>
      <c r="BB486" s="51" t="str">
        <f aca="false">IF(AND(Y486="CONSUMO",AG486="ANEXO I",AY486&gt;4%),(AI486-(P486+L486-N486+Q486)*0.0514)/0.83*(0.5177)*(0.17)-AI486*0.0514,IF(AND(Y486="CONSUMO",AG486="ANEXO II",AY486&gt;4%),(AI486-(P486+L486-N486+Q486)*0.041)/0.83*(0.3295)*(0.17)-AI486*0.041,IF(AND(Y486="CONSUMO",AG486="ANEXO I",AY486=4%),(AI486-(P486+L486-N486+Q486)*0.04)/0.83*(0.5177)*(0.17)-AI486*0.04,IF(AND(Y486="CONSUMO",AG486="ANEXO II",AY486=4%),(AI486-(P486+L486-N486+Q486)*0.04)/0.83*(0.3295)*(0.17)-AI486*0.04,""))))</f>
        <v/>
      </c>
      <c r="BC486" s="51" t="str">
        <f aca="false">IF(C486="","",IF(AND(Y486="CONSUMO",AC486="SIM")*OR(AG486="-",AG486="BIT"),IF(E486&lt;&gt;"",(AI486-(P486+L486-N486+Q486)*AY486)/0.83),""))</f>
        <v/>
      </c>
      <c r="BD486" s="51" t="str">
        <f aca="false">IF(BC486="","",BC486*0.17)</f>
        <v/>
      </c>
      <c r="BE486" s="51" t="str">
        <f aca="false">IF(I486=6908,0,IF(BC486="","",BD486-((P486+L486-N486+Q486)*AY486)))</f>
        <v/>
      </c>
      <c r="BF486" s="53" t="str">
        <f aca="false">IF(B486="","",IF(OR(B486="",E486="Regime Normal"),0,(AI486-Q486)*VLOOKUP(R486,Dados!$X$98:$Y$108,2,0)))</f>
        <v/>
      </c>
      <c r="BG486" s="54" t="str">
        <f aca="false">IFERROR(VLOOKUP(I486,Dados!$AC$27:$AD$43,2,0),IF(B486="","",IF(D486&lt;&gt;"MT",IF(AND(AC486="SIM",Y486="Revenda"),"2403",IF(AND(AC486="SIM",Y486="Consumo"),"2407",IF(AND(AC486="NÃO",Y486="Revenda"),"2102",IF(AND(AC486="NÃO",Y486="Consumo"),"2556",)))),REPLACE(I486,1,1,1))))</f>
        <v/>
      </c>
    </row>
    <row r="487" customFormat="false" ht="12.8" hidden="false" customHeight="true" outlineLevel="0" collapsed="false">
      <c r="Y487" s="45"/>
      <c r="Z487" s="46" t="str">
        <f aca="false">IF(B487="","",(IFERROR(VLOOKUP(H487,Dados!A$3:B$15000,2,0),"Não Encontrado")))</f>
        <v/>
      </c>
      <c r="AA487" s="46" t="str">
        <f aca="false">IF(B487="","",(IFERROR(VLOOKUP(G487,Dados!C$3:E$15000,3,0),"Não Encontrado")))</f>
        <v/>
      </c>
      <c r="AB487" s="46" t="str">
        <f aca="false">IFERROR(IF(Z487&lt;&gt;"Não Encontrado",Z487,IF(AA487&lt;&gt;"Não Encontrado",AA487,"")),"")</f>
        <v/>
      </c>
      <c r="AC487" s="45" t="str">
        <f aca="false">IF(B487="","",IF(AB487="","NÃO","SIM"))</f>
        <v/>
      </c>
      <c r="AD487" s="45" t="str">
        <f aca="false">IFERROR(VLOOKUP(G487,Dados!$P$3:$R$500,3,0),"")</f>
        <v/>
      </c>
      <c r="AE487" s="45" t="str">
        <f aca="false">IFERROR(VLOOKUP(G487,Dados!$K$3:$L$500,2,0),"")</f>
        <v/>
      </c>
      <c r="AF487" s="45" t="str">
        <f aca="false">IFERROR(VLOOKUP(G487,Dados!$M$3:$N$500,2,0),"")</f>
        <v/>
      </c>
      <c r="AG487" s="45" t="str">
        <f aca="false">IF(F487="","",IF(AND(AD487="",AE487="",AF487=""),"-",IF(AND(AD487="BIT",AE487="",AF487=""),"BIT",IF(AND(AE487="ANEXO I",AD487="",AF487=""),"ANEXO I",IF(AND(AF487="ANEXO II",AD487="",AE487=""),"ANEXO II","Escolher")))))</f>
        <v/>
      </c>
      <c r="AH487" s="45" t="str">
        <f aca="false">IF(AG487&lt;&gt;"Pneus","",IFERROR(VLOOKUP(R487,Dados!$X$2:$Z$5,3,0)*(AI487-Q487),VLOOKUP(D487,Dados!$X$7:$Z$33,3,0)*(AI487-Q487)))</f>
        <v/>
      </c>
      <c r="AI487" s="47" t="str">
        <f aca="false">IF(B487="","",P487+Q487+O487+M487+L487-N487)</f>
        <v/>
      </c>
      <c r="AJ487" s="48" t="str">
        <f aca="false">IFERROR(IF(AND(AC487="SIM",AG487="-",Y487="REVENDA"),(AB487/1+1)*AI487,IF(AND(AC487="SIM",AG487="Pneus",Y487="REVENDA"),(AB487/1+1)*(AI487-AH487),"")),"")</f>
        <v/>
      </c>
      <c r="AK487" s="48" t="str">
        <f aca="false">IF(AJ487="","",AJ487*17%)</f>
        <v/>
      </c>
      <c r="AL487" s="48" t="str">
        <f aca="false">IFERROR(IF(AC487="NÃO","",IF(AK487="","",IF(E487="Simples Nacional",BF487,IF(T487=0.12,U487*0.5833337002,IF(T487=0,AI487*0.07,U487))))),"")</f>
        <v/>
      </c>
      <c r="AM487" s="47" t="str">
        <f aca="false">IFERROR(IF(AC487="NÃO","",IF(OR(AG487="-",AG487="Pneus"),AK487-AL487,"")),"")</f>
        <v/>
      </c>
      <c r="AN487" s="48" t="str">
        <f aca="false">IF(AND(Y487="REVENDA",AC487="SIM",AG487="BIT"),((AB487/1+1)*AI487)*0.4117,"")</f>
        <v/>
      </c>
      <c r="AO487" s="48" t="str">
        <f aca="false">IF(AN487="","",AN487*17%)</f>
        <v/>
      </c>
      <c r="AP487" s="49" t="str">
        <f aca="false">IF(AN487="","",IF(T487=0.12,(U487*0.4117)*0.4117,IF(T487=0,(AI487*0.07)*0.4117,U487*0.4117)))</f>
        <v/>
      </c>
      <c r="AQ487" s="47" t="str">
        <f aca="false">IF(AN487="","",AO487-AP487)</f>
        <v/>
      </c>
      <c r="AR487" s="50" t="str">
        <f aca="false">IFERROR(IF(AND(AC487="SIM",Y487="REVENDA",LEFT(AG487,5)="ANEXO")*OR(AE487="ANEXO I",AF487="ANEXO II"),VLOOKUP(H487,Dados!G:I,2,0),""),"INSERIR MVA")</f>
        <v/>
      </c>
      <c r="AS487" s="48" t="str">
        <f aca="false">IF(LEFT(AG487,5)="ANEXO",VLOOKUP(AG487,Dados!$X$111:$Z$112,2,0)*(AI487-Q487),"")</f>
        <v/>
      </c>
      <c r="AT487" s="48" t="str">
        <f aca="false">IFERROR(IF(AR487="","",(AI487*AR487)+AI487),"INSERIR MVA")</f>
        <v/>
      </c>
      <c r="AU487" s="48" t="str">
        <f aca="false">IF(AT487="","",IF(AY487=0.04,U487,AS487*AY487))</f>
        <v/>
      </c>
      <c r="AV487" s="47" t="str">
        <f aca="false">IFERROR(IF(AU487="","",(VLOOKUP(AG487,Dados!$X$111:$Z$112,3,0)*AT487*0.17)),"INSERIR MVA")</f>
        <v/>
      </c>
      <c r="AW487" s="47" t="str">
        <f aca="false">IFERROR(IF(AR487="","",AV487-AU487),"")</f>
        <v/>
      </c>
      <c r="AX487" s="51" t="str">
        <f aca="false">IFERROR(IF(AC487="NÃO","",IF(AM487&lt;&gt;"",AM487-W487,IF(AQ487&lt;&gt;"",AQ487-W487,IF(AW487&lt;&gt;"",AW487-W487,"")))),"")</f>
        <v/>
      </c>
      <c r="AY487" s="46" t="str">
        <f aca="false">IFERROR(IF(ISNA(VLOOKUP(R487,Dados!$X$2:$Y$5,2,0)),VLOOKUP(D487,Dados!$X$7:$Y$33,2,0),VLOOKUP(R487,Dados!$X$2:$Y$5,2,0)),"")</f>
        <v/>
      </c>
      <c r="AZ487" s="52" t="str">
        <f aca="false">IF(C487="","",IF(AND(Y487="CONSUMO",AC487="NÃO")*OR(AG487="-",AG487="BIT"),IF(E487&lt;&gt;"",(AI487-(P487+L487-N487+Q487)*AY487)/0.83),""))</f>
        <v/>
      </c>
      <c r="BA487" s="51" t="str">
        <f aca="false">IF(AZ487="","",AZ487*0.17-((P487+L487-N487+Q487)*AY487))</f>
        <v/>
      </c>
      <c r="BB487" s="51" t="str">
        <f aca="false">IF(AND(Y487="CONSUMO",AG487="ANEXO I",AY487&gt;4%),(AI487-(P487+L487-N487+Q487)*0.0514)/0.83*(0.5177)*(0.17)-AI487*0.0514,IF(AND(Y487="CONSUMO",AG487="ANEXO II",AY487&gt;4%),(AI487-(P487+L487-N487+Q487)*0.041)/0.83*(0.3295)*(0.17)-AI487*0.041,IF(AND(Y487="CONSUMO",AG487="ANEXO I",AY487=4%),(AI487-(P487+L487-N487+Q487)*0.04)/0.83*(0.5177)*(0.17)-AI487*0.04,IF(AND(Y487="CONSUMO",AG487="ANEXO II",AY487=4%),(AI487-(P487+L487-N487+Q487)*0.04)/0.83*(0.3295)*(0.17)-AI487*0.04,""))))</f>
        <v/>
      </c>
      <c r="BC487" s="51" t="str">
        <f aca="false">IF(C487="","",IF(AND(Y487="CONSUMO",AC487="SIM")*OR(AG487="-",AG487="BIT"),IF(E487&lt;&gt;"",(AI487-(P487+L487-N487+Q487)*AY487)/0.83),""))</f>
        <v/>
      </c>
      <c r="BD487" s="51" t="str">
        <f aca="false">IF(BC487="","",BC487*0.17)</f>
        <v/>
      </c>
      <c r="BE487" s="51" t="str">
        <f aca="false">IF(I487=6908,0,IF(BC487="","",BD487-((P487+L487-N487+Q487)*AY487)))</f>
        <v/>
      </c>
      <c r="BF487" s="53" t="str">
        <f aca="false">IF(B487="","",IF(OR(B487="",E487="Regime Normal"),0,(AI487-Q487)*VLOOKUP(R487,Dados!$X$98:$Y$108,2,0)))</f>
        <v/>
      </c>
      <c r="BG487" s="54" t="str">
        <f aca="false">IFERROR(VLOOKUP(I487,Dados!$AC$27:$AD$43,2,0),IF(B487="","",IF(D487&lt;&gt;"MT",IF(AND(AC487="SIM",Y487="Revenda"),"2403",IF(AND(AC487="SIM",Y487="Consumo"),"2407",IF(AND(AC487="NÃO",Y487="Revenda"),"2102",IF(AND(AC487="NÃO",Y487="Consumo"),"2556",)))),REPLACE(I487,1,1,1))))</f>
        <v/>
      </c>
    </row>
    <row r="488" customFormat="false" ht="12.8" hidden="false" customHeight="true" outlineLevel="0" collapsed="false">
      <c r="Y488" s="45"/>
      <c r="Z488" s="46" t="str">
        <f aca="false">IF(B488="","",(IFERROR(VLOOKUP(H488,Dados!A$3:B$15000,2,0),"Não Encontrado")))</f>
        <v/>
      </c>
      <c r="AA488" s="46" t="str">
        <f aca="false">IF(B488="","",(IFERROR(VLOOKUP(G488,Dados!C$3:E$15000,3,0),"Não Encontrado")))</f>
        <v/>
      </c>
      <c r="AB488" s="46" t="str">
        <f aca="false">IFERROR(IF(Z488&lt;&gt;"Não Encontrado",Z488,IF(AA488&lt;&gt;"Não Encontrado",AA488,"")),"")</f>
        <v/>
      </c>
      <c r="AC488" s="45" t="str">
        <f aca="false">IF(B488="","",IF(AB488="","NÃO","SIM"))</f>
        <v/>
      </c>
      <c r="AD488" s="45" t="str">
        <f aca="false">IFERROR(VLOOKUP(G488,Dados!$P$3:$R$500,3,0),"")</f>
        <v/>
      </c>
      <c r="AE488" s="45" t="str">
        <f aca="false">IFERROR(VLOOKUP(G488,Dados!$K$3:$L$500,2,0),"")</f>
        <v/>
      </c>
      <c r="AF488" s="45" t="str">
        <f aca="false">IFERROR(VLOOKUP(G488,Dados!$M$3:$N$500,2,0),"")</f>
        <v/>
      </c>
      <c r="AG488" s="45" t="str">
        <f aca="false">IF(F488="","",IF(AND(AD488="",AE488="",AF488=""),"-",IF(AND(AD488="BIT",AE488="",AF488=""),"BIT",IF(AND(AE488="ANEXO I",AD488="",AF488=""),"ANEXO I",IF(AND(AF488="ANEXO II",AD488="",AE488=""),"ANEXO II","Escolher")))))</f>
        <v/>
      </c>
      <c r="AH488" s="45" t="str">
        <f aca="false">IF(AG488&lt;&gt;"Pneus","",IFERROR(VLOOKUP(R488,Dados!$X$2:$Z$5,3,0)*(AI488-Q488),VLOOKUP(D488,Dados!$X$7:$Z$33,3,0)*(AI488-Q488)))</f>
        <v/>
      </c>
      <c r="AI488" s="47" t="str">
        <f aca="false">IF(B488="","",P488+Q488+O488+M488+L488-N488)</f>
        <v/>
      </c>
      <c r="AJ488" s="48" t="str">
        <f aca="false">IFERROR(IF(AND(AC488="SIM",AG488="-",Y488="REVENDA"),(AB488/1+1)*AI488,IF(AND(AC488="SIM",AG488="Pneus",Y488="REVENDA"),(AB488/1+1)*(AI488-AH488),"")),"")</f>
        <v/>
      </c>
      <c r="AK488" s="48" t="str">
        <f aca="false">IF(AJ488="","",AJ488*17%)</f>
        <v/>
      </c>
      <c r="AL488" s="48" t="str">
        <f aca="false">IFERROR(IF(AC488="NÃO","",IF(AK488="","",IF(E488="Simples Nacional",BF488,IF(T488=0.12,U488*0.5833337002,IF(T488=0,AI488*0.07,U488))))),"")</f>
        <v/>
      </c>
      <c r="AM488" s="47" t="str">
        <f aca="false">IFERROR(IF(AC488="NÃO","",IF(OR(AG488="-",AG488="Pneus"),AK488-AL488,"")),"")</f>
        <v/>
      </c>
      <c r="AN488" s="48" t="str">
        <f aca="false">IF(AND(Y488="REVENDA",AC488="SIM",AG488="BIT"),((AB488/1+1)*AI488)*0.4117,"")</f>
        <v/>
      </c>
      <c r="AO488" s="48" t="str">
        <f aca="false">IF(AN488="","",AN488*17%)</f>
        <v/>
      </c>
      <c r="AP488" s="49" t="str">
        <f aca="false">IF(AN488="","",IF(T488=0.12,(U488*0.4117)*0.4117,IF(T488=0,(AI488*0.07)*0.4117,U488*0.4117)))</f>
        <v/>
      </c>
      <c r="AQ488" s="47" t="str">
        <f aca="false">IF(AN488="","",AO488-AP488)</f>
        <v/>
      </c>
      <c r="AR488" s="50" t="str">
        <f aca="false">IFERROR(IF(AND(AC488="SIM",Y488="REVENDA",LEFT(AG488,5)="ANEXO")*OR(AE488="ANEXO I",AF488="ANEXO II"),VLOOKUP(H488,Dados!G:I,2,0),""),"INSERIR MVA")</f>
        <v/>
      </c>
      <c r="AS488" s="48" t="str">
        <f aca="false">IF(LEFT(AG488,5)="ANEXO",VLOOKUP(AG488,Dados!$X$111:$Z$112,2,0)*(AI488-Q488),"")</f>
        <v/>
      </c>
      <c r="AT488" s="48" t="str">
        <f aca="false">IFERROR(IF(AR488="","",(AI488*AR488)+AI488),"INSERIR MVA")</f>
        <v/>
      </c>
      <c r="AU488" s="48" t="str">
        <f aca="false">IF(AT488="","",IF(AY488=0.04,U488,AS488*AY488))</f>
        <v/>
      </c>
      <c r="AV488" s="47" t="str">
        <f aca="false">IFERROR(IF(AU488="","",(VLOOKUP(AG488,Dados!$X$111:$Z$112,3,0)*AT488*0.17)),"INSERIR MVA")</f>
        <v/>
      </c>
      <c r="AW488" s="47" t="str">
        <f aca="false">IFERROR(IF(AR488="","",AV488-AU488),"")</f>
        <v/>
      </c>
      <c r="AX488" s="51" t="str">
        <f aca="false">IFERROR(IF(AC488="NÃO","",IF(AM488&lt;&gt;"",AM488-W488,IF(AQ488&lt;&gt;"",AQ488-W488,IF(AW488&lt;&gt;"",AW488-W488,"")))),"")</f>
        <v/>
      </c>
      <c r="AY488" s="46" t="str">
        <f aca="false">IFERROR(IF(ISNA(VLOOKUP(R488,Dados!$X$2:$Y$5,2,0)),VLOOKUP(D488,Dados!$X$7:$Y$33,2,0),VLOOKUP(R488,Dados!$X$2:$Y$5,2,0)),"")</f>
        <v/>
      </c>
      <c r="AZ488" s="52" t="str">
        <f aca="false">IF(C488="","",IF(AND(Y488="CONSUMO",AC488="NÃO")*OR(AG488="-",AG488="BIT"),IF(E488&lt;&gt;"",(AI488-(P488+L488-N488+Q488)*AY488)/0.83),""))</f>
        <v/>
      </c>
      <c r="BA488" s="51" t="str">
        <f aca="false">IF(AZ488="","",AZ488*0.17-((P488+L488-N488+Q488)*AY488))</f>
        <v/>
      </c>
      <c r="BB488" s="51" t="str">
        <f aca="false">IF(AND(Y488="CONSUMO",AG488="ANEXO I",AY488&gt;4%),(AI488-(P488+L488-N488+Q488)*0.0514)/0.83*(0.5177)*(0.17)-AI488*0.0514,IF(AND(Y488="CONSUMO",AG488="ANEXO II",AY488&gt;4%),(AI488-(P488+L488-N488+Q488)*0.041)/0.83*(0.3295)*(0.17)-AI488*0.041,IF(AND(Y488="CONSUMO",AG488="ANEXO I",AY488=4%),(AI488-(P488+L488-N488+Q488)*0.04)/0.83*(0.5177)*(0.17)-AI488*0.04,IF(AND(Y488="CONSUMO",AG488="ANEXO II",AY488=4%),(AI488-(P488+L488-N488+Q488)*0.04)/0.83*(0.3295)*(0.17)-AI488*0.04,""))))</f>
        <v/>
      </c>
      <c r="BC488" s="51" t="str">
        <f aca="false">IF(C488="","",IF(AND(Y488="CONSUMO",AC488="SIM")*OR(AG488="-",AG488="BIT"),IF(E488&lt;&gt;"",(AI488-(P488+L488-N488+Q488)*AY488)/0.83),""))</f>
        <v/>
      </c>
      <c r="BD488" s="51" t="str">
        <f aca="false">IF(BC488="","",BC488*0.17)</f>
        <v/>
      </c>
      <c r="BE488" s="51" t="str">
        <f aca="false">IF(I488=6908,0,IF(BC488="","",BD488-((P488+L488-N488+Q488)*AY488)))</f>
        <v/>
      </c>
      <c r="BF488" s="53" t="str">
        <f aca="false">IF(B488="","",IF(OR(B488="",E488="Regime Normal"),0,(AI488-Q488)*VLOOKUP(R488,Dados!$X$98:$Y$108,2,0)))</f>
        <v/>
      </c>
      <c r="BG488" s="54" t="str">
        <f aca="false">IFERROR(VLOOKUP(I488,Dados!$AC$27:$AD$43,2,0),IF(B488="","",IF(D488&lt;&gt;"MT",IF(AND(AC488="SIM",Y488="Revenda"),"2403",IF(AND(AC488="SIM",Y488="Consumo"),"2407",IF(AND(AC488="NÃO",Y488="Revenda"),"2102",IF(AND(AC488="NÃO",Y488="Consumo"),"2556",)))),REPLACE(I488,1,1,1))))</f>
        <v/>
      </c>
    </row>
    <row r="489" customFormat="false" ht="12.8" hidden="false" customHeight="true" outlineLevel="0" collapsed="false">
      <c r="Y489" s="45"/>
      <c r="Z489" s="46" t="str">
        <f aca="false">IF(B489="","",(IFERROR(VLOOKUP(H489,Dados!A$3:B$15000,2,0),"Não Encontrado")))</f>
        <v/>
      </c>
      <c r="AA489" s="46" t="str">
        <f aca="false">IF(B489="","",(IFERROR(VLOOKUP(G489,Dados!C$3:E$15000,3,0),"Não Encontrado")))</f>
        <v/>
      </c>
      <c r="AB489" s="46" t="str">
        <f aca="false">IFERROR(IF(Z489&lt;&gt;"Não Encontrado",Z489,IF(AA489&lt;&gt;"Não Encontrado",AA489,"")),"")</f>
        <v/>
      </c>
      <c r="AC489" s="45" t="str">
        <f aca="false">IF(B489="","",IF(AB489="","NÃO","SIM"))</f>
        <v/>
      </c>
      <c r="AD489" s="45" t="str">
        <f aca="false">IFERROR(VLOOKUP(G489,Dados!$P$3:$R$500,3,0),"")</f>
        <v/>
      </c>
      <c r="AE489" s="45" t="str">
        <f aca="false">IFERROR(VLOOKUP(G489,Dados!$K$3:$L$500,2,0),"")</f>
        <v/>
      </c>
      <c r="AF489" s="45" t="str">
        <f aca="false">IFERROR(VLOOKUP(G489,Dados!$M$3:$N$500,2,0),"")</f>
        <v/>
      </c>
      <c r="AG489" s="45" t="str">
        <f aca="false">IF(F489="","",IF(AND(AD489="",AE489="",AF489=""),"-",IF(AND(AD489="BIT",AE489="",AF489=""),"BIT",IF(AND(AE489="ANEXO I",AD489="",AF489=""),"ANEXO I",IF(AND(AF489="ANEXO II",AD489="",AE489=""),"ANEXO II","Escolher")))))</f>
        <v/>
      </c>
      <c r="AH489" s="45" t="str">
        <f aca="false">IF(AG489&lt;&gt;"Pneus","",IFERROR(VLOOKUP(R489,Dados!$X$2:$Z$5,3,0)*(AI489-Q489),VLOOKUP(D489,Dados!$X$7:$Z$33,3,0)*(AI489-Q489)))</f>
        <v/>
      </c>
      <c r="AI489" s="47" t="str">
        <f aca="false">IF(B489="","",P489+Q489+O489+M489+L489-N489)</f>
        <v/>
      </c>
      <c r="AJ489" s="48" t="str">
        <f aca="false">IFERROR(IF(AND(AC489="SIM",AG489="-",Y489="REVENDA"),(AB489/1+1)*AI489,IF(AND(AC489="SIM",AG489="Pneus",Y489="REVENDA"),(AB489/1+1)*(AI489-AH489),"")),"")</f>
        <v/>
      </c>
      <c r="AK489" s="48" t="str">
        <f aca="false">IF(AJ489="","",AJ489*17%)</f>
        <v/>
      </c>
      <c r="AL489" s="48" t="str">
        <f aca="false">IFERROR(IF(AC489="NÃO","",IF(AK489="","",IF(E489="Simples Nacional",BF489,IF(T489=0.12,U489*0.5833337002,IF(T489=0,AI489*0.07,U489))))),"")</f>
        <v/>
      </c>
      <c r="AM489" s="47" t="str">
        <f aca="false">IFERROR(IF(AC489="NÃO","",IF(OR(AG489="-",AG489="Pneus"),AK489-AL489,"")),"")</f>
        <v/>
      </c>
      <c r="AN489" s="48" t="str">
        <f aca="false">IF(AND(Y489="REVENDA",AC489="SIM",AG489="BIT"),((AB489/1+1)*AI489)*0.4117,"")</f>
        <v/>
      </c>
      <c r="AO489" s="48" t="str">
        <f aca="false">IF(AN489="","",AN489*17%)</f>
        <v/>
      </c>
      <c r="AP489" s="49" t="str">
        <f aca="false">IF(AN489="","",IF(T489=0.12,(U489*0.4117)*0.4117,IF(T489=0,(AI489*0.07)*0.4117,U489*0.4117)))</f>
        <v/>
      </c>
      <c r="AQ489" s="47" t="str">
        <f aca="false">IF(AN489="","",AO489-AP489)</f>
        <v/>
      </c>
      <c r="AR489" s="50" t="str">
        <f aca="false">IFERROR(IF(AND(AC489="SIM",Y489="REVENDA",LEFT(AG489,5)="ANEXO")*OR(AE489="ANEXO I",AF489="ANEXO II"),VLOOKUP(H489,Dados!G:I,2,0),""),"INSERIR MVA")</f>
        <v/>
      </c>
      <c r="AS489" s="48" t="str">
        <f aca="false">IF(LEFT(AG489,5)="ANEXO",VLOOKUP(AG489,Dados!$X$111:$Z$112,2,0)*(AI489-Q489),"")</f>
        <v/>
      </c>
      <c r="AT489" s="48" t="str">
        <f aca="false">IFERROR(IF(AR489="","",(AI489*AR489)+AI489),"INSERIR MVA")</f>
        <v/>
      </c>
      <c r="AU489" s="48" t="str">
        <f aca="false">IF(AT489="","",IF(AY489=0.04,U489,AS489*AY489))</f>
        <v/>
      </c>
      <c r="AV489" s="47" t="str">
        <f aca="false">IFERROR(IF(AU489="","",(VLOOKUP(AG489,Dados!$X$111:$Z$112,3,0)*AT489*0.17)),"INSERIR MVA")</f>
        <v/>
      </c>
      <c r="AW489" s="47" t="str">
        <f aca="false">IFERROR(IF(AR489="","",AV489-AU489),"")</f>
        <v/>
      </c>
      <c r="AX489" s="51" t="str">
        <f aca="false">IFERROR(IF(AC489="NÃO","",IF(AM489&lt;&gt;"",AM489-W489,IF(AQ489&lt;&gt;"",AQ489-W489,IF(AW489&lt;&gt;"",AW489-W489,"")))),"")</f>
        <v/>
      </c>
      <c r="AY489" s="46" t="str">
        <f aca="false">IFERROR(IF(ISNA(VLOOKUP(R489,Dados!$X$2:$Y$5,2,0)),VLOOKUP(D489,Dados!$X$7:$Y$33,2,0),VLOOKUP(R489,Dados!$X$2:$Y$5,2,0)),"")</f>
        <v/>
      </c>
      <c r="AZ489" s="52" t="str">
        <f aca="false">IF(C489="","",IF(AND(Y489="CONSUMO",AC489="NÃO")*OR(AG489="-",AG489="BIT"),IF(E489&lt;&gt;"",(AI489-(P489+L489-N489+Q489)*AY489)/0.83),""))</f>
        <v/>
      </c>
      <c r="BA489" s="51" t="str">
        <f aca="false">IF(AZ489="","",AZ489*0.17-((P489+L489-N489+Q489)*AY489))</f>
        <v/>
      </c>
      <c r="BB489" s="51" t="str">
        <f aca="false">IF(AND(Y489="CONSUMO",AG489="ANEXO I",AY489&gt;4%),(AI489-(P489+L489-N489+Q489)*0.0514)/0.83*(0.5177)*(0.17)-AI489*0.0514,IF(AND(Y489="CONSUMO",AG489="ANEXO II",AY489&gt;4%),(AI489-(P489+L489-N489+Q489)*0.041)/0.83*(0.3295)*(0.17)-AI489*0.041,IF(AND(Y489="CONSUMO",AG489="ANEXO I",AY489=4%),(AI489-(P489+L489-N489+Q489)*0.04)/0.83*(0.5177)*(0.17)-AI489*0.04,IF(AND(Y489="CONSUMO",AG489="ANEXO II",AY489=4%),(AI489-(P489+L489-N489+Q489)*0.04)/0.83*(0.3295)*(0.17)-AI489*0.04,""))))</f>
        <v/>
      </c>
      <c r="BC489" s="51" t="str">
        <f aca="false">IF(C489="","",IF(AND(Y489="CONSUMO",AC489="SIM")*OR(AG489="-",AG489="BIT"),IF(E489&lt;&gt;"",(AI489-(P489+L489-N489+Q489)*AY489)/0.83),""))</f>
        <v/>
      </c>
      <c r="BD489" s="51" t="str">
        <f aca="false">IF(BC489="","",BC489*0.17)</f>
        <v/>
      </c>
      <c r="BE489" s="51" t="str">
        <f aca="false">IF(I489=6908,0,IF(BC489="","",BD489-((P489+L489-N489+Q489)*AY489)))</f>
        <v/>
      </c>
      <c r="BF489" s="53" t="str">
        <f aca="false">IF(B489="","",IF(OR(B489="",E489="Regime Normal"),0,(AI489-Q489)*VLOOKUP(R489,Dados!$X$98:$Y$108,2,0)))</f>
        <v/>
      </c>
      <c r="BG489" s="54" t="str">
        <f aca="false">IFERROR(VLOOKUP(I489,Dados!$AC$27:$AD$43,2,0),IF(B489="","",IF(D489&lt;&gt;"MT",IF(AND(AC489="SIM",Y489="Revenda"),"2403",IF(AND(AC489="SIM",Y489="Consumo"),"2407",IF(AND(AC489="NÃO",Y489="Revenda"),"2102",IF(AND(AC489="NÃO",Y489="Consumo"),"2556",)))),REPLACE(I489,1,1,1))))</f>
        <v/>
      </c>
    </row>
    <row r="490" customFormat="false" ht="12.8" hidden="false" customHeight="true" outlineLevel="0" collapsed="false">
      <c r="Y490" s="45"/>
      <c r="Z490" s="46" t="str">
        <f aca="false">IF(B490="","",(IFERROR(VLOOKUP(H490,Dados!A$3:B$15000,2,0),"Não Encontrado")))</f>
        <v/>
      </c>
      <c r="AA490" s="46" t="str">
        <f aca="false">IF(B490="","",(IFERROR(VLOOKUP(G490,Dados!C$3:E$15000,3,0),"Não Encontrado")))</f>
        <v/>
      </c>
      <c r="AB490" s="46" t="str">
        <f aca="false">IFERROR(IF(Z490&lt;&gt;"Não Encontrado",Z490,IF(AA490&lt;&gt;"Não Encontrado",AA490,"")),"")</f>
        <v/>
      </c>
      <c r="AC490" s="45" t="str">
        <f aca="false">IF(B490="","",IF(AB490="","NÃO","SIM"))</f>
        <v/>
      </c>
      <c r="AD490" s="45" t="str">
        <f aca="false">IFERROR(VLOOKUP(G490,Dados!$P$3:$R$500,3,0),"")</f>
        <v/>
      </c>
      <c r="AE490" s="45" t="str">
        <f aca="false">IFERROR(VLOOKUP(G490,Dados!$K$3:$L$500,2,0),"")</f>
        <v/>
      </c>
      <c r="AF490" s="45" t="str">
        <f aca="false">IFERROR(VLOOKUP(G490,Dados!$M$3:$N$500,2,0),"")</f>
        <v/>
      </c>
      <c r="AG490" s="45" t="str">
        <f aca="false">IF(F490="","",IF(AND(AD490="",AE490="",AF490=""),"-",IF(AND(AD490="BIT",AE490="",AF490=""),"BIT",IF(AND(AE490="ANEXO I",AD490="",AF490=""),"ANEXO I",IF(AND(AF490="ANEXO II",AD490="",AE490=""),"ANEXO II","Escolher")))))</f>
        <v/>
      </c>
      <c r="AH490" s="45" t="str">
        <f aca="false">IF(AG490&lt;&gt;"Pneus","",IFERROR(VLOOKUP(R490,Dados!$X$2:$Z$5,3,0)*(AI490-Q490),VLOOKUP(D490,Dados!$X$7:$Z$33,3,0)*(AI490-Q490)))</f>
        <v/>
      </c>
      <c r="AI490" s="47" t="str">
        <f aca="false">IF(B490="","",P490+Q490+O490+M490+L490-N490)</f>
        <v/>
      </c>
      <c r="AJ490" s="48" t="str">
        <f aca="false">IFERROR(IF(AND(AC490="SIM",AG490="-",Y490="REVENDA"),(AB490/1+1)*AI490,IF(AND(AC490="SIM",AG490="Pneus",Y490="REVENDA"),(AB490/1+1)*(AI490-AH490),"")),"")</f>
        <v/>
      </c>
      <c r="AK490" s="48" t="str">
        <f aca="false">IF(AJ490="","",AJ490*17%)</f>
        <v/>
      </c>
      <c r="AL490" s="48" t="str">
        <f aca="false">IFERROR(IF(AC490="NÃO","",IF(AK490="","",IF(E490="Simples Nacional",BF490,IF(T490=0.12,U490*0.5833337002,IF(T490=0,AI490*0.07,U490))))),"")</f>
        <v/>
      </c>
      <c r="AM490" s="47" t="str">
        <f aca="false">IFERROR(IF(AC490="NÃO","",IF(OR(AG490="-",AG490="Pneus"),AK490-AL490,"")),"")</f>
        <v/>
      </c>
      <c r="AN490" s="48" t="str">
        <f aca="false">IF(AND(Y490="REVENDA",AC490="SIM",AG490="BIT"),((AB490/1+1)*AI490)*0.4117,"")</f>
        <v/>
      </c>
      <c r="AO490" s="48" t="str">
        <f aca="false">IF(AN490="","",AN490*17%)</f>
        <v/>
      </c>
      <c r="AP490" s="49" t="str">
        <f aca="false">IF(AN490="","",IF(T490=0.12,(U490*0.4117)*0.4117,IF(T490=0,(AI490*0.07)*0.4117,U490*0.4117)))</f>
        <v/>
      </c>
      <c r="AQ490" s="47" t="str">
        <f aca="false">IF(AN490="","",AO490-AP490)</f>
        <v/>
      </c>
      <c r="AR490" s="50" t="str">
        <f aca="false">IFERROR(IF(AND(AC490="SIM",Y490="REVENDA",LEFT(AG490,5)="ANEXO")*OR(AE490="ANEXO I",AF490="ANEXO II"),VLOOKUP(H490,Dados!G:I,2,0),""),"INSERIR MVA")</f>
        <v/>
      </c>
      <c r="AS490" s="48" t="str">
        <f aca="false">IF(LEFT(AG490,5)="ANEXO",VLOOKUP(AG490,Dados!$X$111:$Z$112,2,0)*(AI490-Q490),"")</f>
        <v/>
      </c>
      <c r="AT490" s="48" t="str">
        <f aca="false">IFERROR(IF(AR490="","",(AI490*AR490)+AI490),"INSERIR MVA")</f>
        <v/>
      </c>
      <c r="AU490" s="48" t="str">
        <f aca="false">IF(AT490="","",IF(AY490=0.04,U490,AS490*AY490))</f>
        <v/>
      </c>
      <c r="AV490" s="47" t="str">
        <f aca="false">IFERROR(IF(AU490="","",(VLOOKUP(AG490,Dados!$X$111:$Z$112,3,0)*AT490*0.17)),"INSERIR MVA")</f>
        <v/>
      </c>
      <c r="AW490" s="47" t="str">
        <f aca="false">IFERROR(IF(AR490="","",AV490-AU490),"")</f>
        <v/>
      </c>
      <c r="AX490" s="51" t="str">
        <f aca="false">IFERROR(IF(AC490="NÃO","",IF(AM490&lt;&gt;"",AM490-W490,IF(AQ490&lt;&gt;"",AQ490-W490,IF(AW490&lt;&gt;"",AW490-W490,"")))),"")</f>
        <v/>
      </c>
      <c r="AY490" s="46" t="str">
        <f aca="false">IFERROR(IF(ISNA(VLOOKUP(R490,Dados!$X$2:$Y$5,2,0)),VLOOKUP(D490,Dados!$X$7:$Y$33,2,0),VLOOKUP(R490,Dados!$X$2:$Y$5,2,0)),"")</f>
        <v/>
      </c>
      <c r="AZ490" s="52" t="str">
        <f aca="false">IF(C490="","",IF(AND(Y490="CONSUMO",AC490="NÃO")*OR(AG490="-",AG490="BIT"),IF(E490&lt;&gt;"",(AI490-(P490+L490-N490+Q490)*AY490)/0.83),""))</f>
        <v/>
      </c>
      <c r="BA490" s="51" t="str">
        <f aca="false">IF(AZ490="","",AZ490*0.17-((P490+L490-N490+Q490)*AY490))</f>
        <v/>
      </c>
      <c r="BB490" s="51" t="str">
        <f aca="false">IF(AND(Y490="CONSUMO",AG490="ANEXO I",AY490&gt;4%),(AI490-(P490+L490-N490+Q490)*0.0514)/0.83*(0.5177)*(0.17)-AI490*0.0514,IF(AND(Y490="CONSUMO",AG490="ANEXO II",AY490&gt;4%),(AI490-(P490+L490-N490+Q490)*0.041)/0.83*(0.3295)*(0.17)-AI490*0.041,IF(AND(Y490="CONSUMO",AG490="ANEXO I",AY490=4%),(AI490-(P490+L490-N490+Q490)*0.04)/0.83*(0.5177)*(0.17)-AI490*0.04,IF(AND(Y490="CONSUMO",AG490="ANEXO II",AY490=4%),(AI490-(P490+L490-N490+Q490)*0.04)/0.83*(0.3295)*(0.17)-AI490*0.04,""))))</f>
        <v/>
      </c>
      <c r="BC490" s="51" t="str">
        <f aca="false">IF(C490="","",IF(AND(Y490="CONSUMO",AC490="SIM")*OR(AG490="-",AG490="BIT"),IF(E490&lt;&gt;"",(AI490-(P490+L490-N490+Q490)*AY490)/0.83),""))</f>
        <v/>
      </c>
      <c r="BD490" s="51" t="str">
        <f aca="false">IF(BC490="","",BC490*0.17)</f>
        <v/>
      </c>
      <c r="BE490" s="51" t="str">
        <f aca="false">IF(I490=6908,0,IF(BC490="","",BD490-((P490+L490-N490+Q490)*AY490)))</f>
        <v/>
      </c>
      <c r="BF490" s="53" t="str">
        <f aca="false">IF(B490="","",IF(OR(B490="",E490="Regime Normal"),0,(AI490-Q490)*VLOOKUP(R490,Dados!$X$98:$Y$108,2,0)))</f>
        <v/>
      </c>
      <c r="BG490" s="54" t="str">
        <f aca="false">IFERROR(VLOOKUP(I490,Dados!$AC$27:$AD$43,2,0),IF(B490="","",IF(D490&lt;&gt;"MT",IF(AND(AC490="SIM",Y490="Revenda"),"2403",IF(AND(AC490="SIM",Y490="Consumo"),"2407",IF(AND(AC490="NÃO",Y490="Revenda"),"2102",IF(AND(AC490="NÃO",Y490="Consumo"),"2556",)))),REPLACE(I490,1,1,1))))</f>
        <v/>
      </c>
    </row>
    <row r="491" customFormat="false" ht="12.8" hidden="false" customHeight="true" outlineLevel="0" collapsed="false">
      <c r="Y491" s="45"/>
      <c r="Z491" s="46" t="str">
        <f aca="false">IF(B491="","",(IFERROR(VLOOKUP(H491,Dados!A$3:B$15000,2,0),"Não Encontrado")))</f>
        <v/>
      </c>
      <c r="AA491" s="46" t="str">
        <f aca="false">IF(B491="","",(IFERROR(VLOOKUP(G491,Dados!C$3:E$15000,3,0),"Não Encontrado")))</f>
        <v/>
      </c>
      <c r="AB491" s="46" t="str">
        <f aca="false">IFERROR(IF(Z491&lt;&gt;"Não Encontrado",Z491,IF(AA491&lt;&gt;"Não Encontrado",AA491,"")),"")</f>
        <v/>
      </c>
      <c r="AC491" s="45" t="str">
        <f aca="false">IF(B491="","",IF(AB491="","NÃO","SIM"))</f>
        <v/>
      </c>
      <c r="AD491" s="45" t="str">
        <f aca="false">IFERROR(VLOOKUP(G491,Dados!$P$3:$R$500,3,0),"")</f>
        <v/>
      </c>
      <c r="AE491" s="45" t="str">
        <f aca="false">IFERROR(VLOOKUP(G491,Dados!$K$3:$L$500,2,0),"")</f>
        <v/>
      </c>
      <c r="AF491" s="45" t="str">
        <f aca="false">IFERROR(VLOOKUP(G491,Dados!$M$3:$N$500,2,0),"")</f>
        <v/>
      </c>
      <c r="AG491" s="45" t="str">
        <f aca="false">IF(F491="","",IF(AND(AD491="",AE491="",AF491=""),"-",IF(AND(AD491="BIT",AE491="",AF491=""),"BIT",IF(AND(AE491="ANEXO I",AD491="",AF491=""),"ANEXO I",IF(AND(AF491="ANEXO II",AD491="",AE491=""),"ANEXO II","Escolher")))))</f>
        <v/>
      </c>
      <c r="AH491" s="45" t="str">
        <f aca="false">IF(AG491&lt;&gt;"Pneus","",IFERROR(VLOOKUP(R491,Dados!$X$2:$Z$5,3,0)*(AI491-Q491),VLOOKUP(D491,Dados!$X$7:$Z$33,3,0)*(AI491-Q491)))</f>
        <v/>
      </c>
      <c r="AI491" s="47" t="str">
        <f aca="false">IF(B491="","",P491+Q491+O491+M491+L491-N491)</f>
        <v/>
      </c>
      <c r="AJ491" s="48" t="str">
        <f aca="false">IFERROR(IF(AND(AC491="SIM",AG491="-",Y491="REVENDA"),(AB491/1+1)*AI491,IF(AND(AC491="SIM",AG491="Pneus",Y491="REVENDA"),(AB491/1+1)*(AI491-AH491),"")),"")</f>
        <v/>
      </c>
      <c r="AK491" s="48" t="str">
        <f aca="false">IF(AJ491="","",AJ491*17%)</f>
        <v/>
      </c>
      <c r="AL491" s="48" t="str">
        <f aca="false">IFERROR(IF(AC491="NÃO","",IF(AK491="","",IF(E491="Simples Nacional",BF491,IF(T491=0.12,U491*0.5833337002,IF(T491=0,AI491*0.07,U491))))),"")</f>
        <v/>
      </c>
      <c r="AM491" s="47" t="str">
        <f aca="false">IFERROR(IF(AC491="NÃO","",IF(OR(AG491="-",AG491="Pneus"),AK491-AL491,"")),"")</f>
        <v/>
      </c>
      <c r="AN491" s="48" t="str">
        <f aca="false">IF(AND(Y491="REVENDA",AC491="SIM",AG491="BIT"),((AB491/1+1)*AI491)*0.4117,"")</f>
        <v/>
      </c>
      <c r="AO491" s="48" t="str">
        <f aca="false">IF(AN491="","",AN491*17%)</f>
        <v/>
      </c>
      <c r="AP491" s="49" t="str">
        <f aca="false">IF(AN491="","",IF(T491=0.12,(U491*0.4117)*0.4117,IF(T491=0,(AI491*0.07)*0.4117,U491*0.4117)))</f>
        <v/>
      </c>
      <c r="AQ491" s="47" t="str">
        <f aca="false">IF(AN491="","",AO491-AP491)</f>
        <v/>
      </c>
      <c r="AR491" s="50" t="str">
        <f aca="false">IFERROR(IF(AND(AC491="SIM",Y491="REVENDA",LEFT(AG491,5)="ANEXO")*OR(AE491="ANEXO I",AF491="ANEXO II"),VLOOKUP(H491,Dados!G:I,2,0),""),"INSERIR MVA")</f>
        <v/>
      </c>
      <c r="AS491" s="48" t="str">
        <f aca="false">IF(LEFT(AG491,5)="ANEXO",VLOOKUP(AG491,Dados!$X$111:$Z$112,2,0)*(AI491-Q491),"")</f>
        <v/>
      </c>
      <c r="AT491" s="48" t="str">
        <f aca="false">IFERROR(IF(AR491="","",(AI491*AR491)+AI491),"INSERIR MVA")</f>
        <v/>
      </c>
      <c r="AU491" s="48" t="str">
        <f aca="false">IF(AT491="","",IF(AY491=0.04,U491,AS491*AY491))</f>
        <v/>
      </c>
      <c r="AV491" s="47" t="str">
        <f aca="false">IFERROR(IF(AU491="","",(VLOOKUP(AG491,Dados!$X$111:$Z$112,3,0)*AT491*0.17)),"INSERIR MVA")</f>
        <v/>
      </c>
      <c r="AW491" s="47" t="str">
        <f aca="false">IFERROR(IF(AR491="","",AV491-AU491),"")</f>
        <v/>
      </c>
      <c r="AX491" s="51" t="str">
        <f aca="false">IFERROR(IF(AC491="NÃO","",IF(AM491&lt;&gt;"",AM491-W491,IF(AQ491&lt;&gt;"",AQ491-W491,IF(AW491&lt;&gt;"",AW491-W491,"")))),"")</f>
        <v/>
      </c>
      <c r="AY491" s="46" t="str">
        <f aca="false">IFERROR(IF(ISNA(VLOOKUP(R491,Dados!$X$2:$Y$5,2,0)),VLOOKUP(D491,Dados!$X$7:$Y$33,2,0),VLOOKUP(R491,Dados!$X$2:$Y$5,2,0)),"")</f>
        <v/>
      </c>
      <c r="AZ491" s="52" t="str">
        <f aca="false">IF(C491="","",IF(AND(Y491="CONSUMO",AC491="NÃO")*OR(AG491="-",AG491="BIT"),IF(E491&lt;&gt;"",(AI491-(P491+L491-N491+Q491)*AY491)/0.83),""))</f>
        <v/>
      </c>
      <c r="BA491" s="51" t="str">
        <f aca="false">IF(AZ491="","",AZ491*0.17-((P491+L491-N491+Q491)*AY491))</f>
        <v/>
      </c>
      <c r="BB491" s="51" t="str">
        <f aca="false">IF(AND(Y491="CONSUMO",AG491="ANEXO I",AY491&gt;4%),(AI491-(P491+L491-N491+Q491)*0.0514)/0.83*(0.5177)*(0.17)-AI491*0.0514,IF(AND(Y491="CONSUMO",AG491="ANEXO II",AY491&gt;4%),(AI491-(P491+L491-N491+Q491)*0.041)/0.83*(0.3295)*(0.17)-AI491*0.041,IF(AND(Y491="CONSUMO",AG491="ANEXO I",AY491=4%),(AI491-(P491+L491-N491+Q491)*0.04)/0.83*(0.5177)*(0.17)-AI491*0.04,IF(AND(Y491="CONSUMO",AG491="ANEXO II",AY491=4%),(AI491-(P491+L491-N491+Q491)*0.04)/0.83*(0.3295)*(0.17)-AI491*0.04,""))))</f>
        <v/>
      </c>
      <c r="BC491" s="51" t="str">
        <f aca="false">IF(C491="","",IF(AND(Y491="CONSUMO",AC491="SIM")*OR(AG491="-",AG491="BIT"),IF(E491&lt;&gt;"",(AI491-(P491+L491-N491+Q491)*AY491)/0.83),""))</f>
        <v/>
      </c>
      <c r="BD491" s="51" t="str">
        <f aca="false">IF(BC491="","",BC491*0.17)</f>
        <v/>
      </c>
      <c r="BE491" s="51" t="str">
        <f aca="false">IF(I491=6908,0,IF(BC491="","",BD491-((P491+L491-N491+Q491)*AY491)))</f>
        <v/>
      </c>
      <c r="BF491" s="53" t="str">
        <f aca="false">IF(B491="","",IF(OR(B491="",E491="Regime Normal"),0,(AI491-Q491)*VLOOKUP(R491,Dados!$X$98:$Y$108,2,0)))</f>
        <v/>
      </c>
      <c r="BG491" s="54" t="str">
        <f aca="false">IFERROR(VLOOKUP(I491,Dados!$AC$27:$AD$43,2,0),IF(B491="","",IF(D491&lt;&gt;"MT",IF(AND(AC491="SIM",Y491="Revenda"),"2403",IF(AND(AC491="SIM",Y491="Consumo"),"2407",IF(AND(AC491="NÃO",Y491="Revenda"),"2102",IF(AND(AC491="NÃO",Y491="Consumo"),"2556",)))),REPLACE(I491,1,1,1))))</f>
        <v/>
      </c>
    </row>
    <row r="492" customFormat="false" ht="12.8" hidden="false" customHeight="true" outlineLevel="0" collapsed="false">
      <c r="Y492" s="45"/>
      <c r="Z492" s="46" t="str">
        <f aca="false">IF(B492="","",(IFERROR(VLOOKUP(H492,Dados!A$3:B$15000,2,0),"Não Encontrado")))</f>
        <v/>
      </c>
      <c r="AA492" s="46" t="str">
        <f aca="false">IF(B492="","",(IFERROR(VLOOKUP(G492,Dados!C$3:E$15000,3,0),"Não Encontrado")))</f>
        <v/>
      </c>
      <c r="AB492" s="46" t="str">
        <f aca="false">IFERROR(IF(Z492&lt;&gt;"Não Encontrado",Z492,IF(AA492&lt;&gt;"Não Encontrado",AA492,"")),"")</f>
        <v/>
      </c>
      <c r="AC492" s="45" t="str">
        <f aca="false">IF(B492="","",IF(AB492="","NÃO","SIM"))</f>
        <v/>
      </c>
      <c r="AD492" s="45" t="str">
        <f aca="false">IFERROR(VLOOKUP(G492,Dados!$P$3:$R$500,3,0),"")</f>
        <v/>
      </c>
      <c r="AE492" s="45" t="str">
        <f aca="false">IFERROR(VLOOKUP(G492,Dados!$K$3:$L$500,2,0),"")</f>
        <v/>
      </c>
      <c r="AF492" s="45" t="str">
        <f aca="false">IFERROR(VLOOKUP(G492,Dados!$M$3:$N$500,2,0),"")</f>
        <v/>
      </c>
      <c r="AG492" s="45" t="str">
        <f aca="false">IF(F492="","",IF(AND(AD492="",AE492="",AF492=""),"-",IF(AND(AD492="BIT",AE492="",AF492=""),"BIT",IF(AND(AE492="ANEXO I",AD492="",AF492=""),"ANEXO I",IF(AND(AF492="ANEXO II",AD492="",AE492=""),"ANEXO II","Escolher")))))</f>
        <v/>
      </c>
      <c r="AH492" s="45" t="str">
        <f aca="false">IF(AG492&lt;&gt;"Pneus","",IFERROR(VLOOKUP(R492,Dados!$X$2:$Z$5,3,0)*(AI492-Q492),VLOOKUP(D492,Dados!$X$7:$Z$33,3,0)*(AI492-Q492)))</f>
        <v/>
      </c>
      <c r="AI492" s="47" t="str">
        <f aca="false">IF(B492="","",P492+Q492+O492+M492+L492-N492)</f>
        <v/>
      </c>
      <c r="AJ492" s="48" t="str">
        <f aca="false">IFERROR(IF(AND(AC492="SIM",AG492="-",Y492="REVENDA"),(AB492/1+1)*AI492,IF(AND(AC492="SIM",AG492="Pneus",Y492="REVENDA"),(AB492/1+1)*(AI492-AH492),"")),"")</f>
        <v/>
      </c>
      <c r="AK492" s="48" t="str">
        <f aca="false">IF(AJ492="","",AJ492*17%)</f>
        <v/>
      </c>
      <c r="AL492" s="48" t="str">
        <f aca="false">IFERROR(IF(AC492="NÃO","",IF(AK492="","",IF(E492="Simples Nacional",BF492,IF(T492=0.12,U492*0.5833337002,IF(T492=0,AI492*0.07,U492))))),"")</f>
        <v/>
      </c>
      <c r="AM492" s="47" t="str">
        <f aca="false">IFERROR(IF(AC492="NÃO","",IF(OR(AG492="-",AG492="Pneus"),AK492-AL492,"")),"")</f>
        <v/>
      </c>
      <c r="AN492" s="48" t="str">
        <f aca="false">IF(AND(Y492="REVENDA",AC492="SIM",AG492="BIT"),((AB492/1+1)*AI492)*0.4117,"")</f>
        <v/>
      </c>
      <c r="AO492" s="48" t="str">
        <f aca="false">IF(AN492="","",AN492*17%)</f>
        <v/>
      </c>
      <c r="AP492" s="49" t="str">
        <f aca="false">IF(AN492="","",IF(T492=0.12,(U492*0.4117)*0.4117,IF(T492=0,(AI492*0.07)*0.4117,U492*0.4117)))</f>
        <v/>
      </c>
      <c r="AQ492" s="47" t="str">
        <f aca="false">IF(AN492="","",AO492-AP492)</f>
        <v/>
      </c>
      <c r="AR492" s="50" t="str">
        <f aca="false">IFERROR(IF(AND(AC492="SIM",Y492="REVENDA",LEFT(AG492,5)="ANEXO")*OR(AE492="ANEXO I",AF492="ANEXO II"),VLOOKUP(H492,Dados!G:I,2,0),""),"INSERIR MVA")</f>
        <v/>
      </c>
      <c r="AS492" s="48" t="str">
        <f aca="false">IF(LEFT(AG492,5)="ANEXO",VLOOKUP(AG492,Dados!$X$111:$Z$112,2,0)*(AI492-Q492),"")</f>
        <v/>
      </c>
      <c r="AT492" s="48" t="str">
        <f aca="false">IFERROR(IF(AR492="","",(AI492*AR492)+AI492),"INSERIR MVA")</f>
        <v/>
      </c>
      <c r="AU492" s="48" t="str">
        <f aca="false">IF(AT492="","",IF(AY492=0.04,U492,AS492*AY492))</f>
        <v/>
      </c>
      <c r="AV492" s="47" t="str">
        <f aca="false">IFERROR(IF(AU492="","",(VLOOKUP(AG492,Dados!$X$111:$Z$112,3,0)*AT492*0.17)),"INSERIR MVA")</f>
        <v/>
      </c>
      <c r="AW492" s="47" t="str">
        <f aca="false">IFERROR(IF(AR492="","",AV492-AU492),"")</f>
        <v/>
      </c>
      <c r="AX492" s="51" t="str">
        <f aca="false">IFERROR(IF(AC492="NÃO","",IF(AM492&lt;&gt;"",AM492-W492,IF(AQ492&lt;&gt;"",AQ492-W492,IF(AW492&lt;&gt;"",AW492-W492,"")))),"")</f>
        <v/>
      </c>
      <c r="AY492" s="46" t="str">
        <f aca="false">IFERROR(IF(ISNA(VLOOKUP(R492,Dados!$X$2:$Y$5,2,0)),VLOOKUP(D492,Dados!$X$7:$Y$33,2,0),VLOOKUP(R492,Dados!$X$2:$Y$5,2,0)),"")</f>
        <v/>
      </c>
      <c r="AZ492" s="52" t="str">
        <f aca="false">IF(C492="","",IF(AND(Y492="CONSUMO",AC492="NÃO")*OR(AG492="-",AG492="BIT"),IF(E492&lt;&gt;"",(AI492-(P492+L492-N492+Q492)*AY492)/0.83),""))</f>
        <v/>
      </c>
      <c r="BA492" s="51" t="str">
        <f aca="false">IF(AZ492="","",AZ492*0.17-((P492+L492-N492+Q492)*AY492))</f>
        <v/>
      </c>
      <c r="BB492" s="51" t="str">
        <f aca="false">IF(AND(Y492="CONSUMO",AG492="ANEXO I",AY492&gt;4%),(AI492-(P492+L492-N492+Q492)*0.0514)/0.83*(0.5177)*(0.17)-AI492*0.0514,IF(AND(Y492="CONSUMO",AG492="ANEXO II",AY492&gt;4%),(AI492-(P492+L492-N492+Q492)*0.041)/0.83*(0.3295)*(0.17)-AI492*0.041,IF(AND(Y492="CONSUMO",AG492="ANEXO I",AY492=4%),(AI492-(P492+L492-N492+Q492)*0.04)/0.83*(0.5177)*(0.17)-AI492*0.04,IF(AND(Y492="CONSUMO",AG492="ANEXO II",AY492=4%),(AI492-(P492+L492-N492+Q492)*0.04)/0.83*(0.3295)*(0.17)-AI492*0.04,""))))</f>
        <v/>
      </c>
      <c r="BC492" s="51" t="str">
        <f aca="false">IF(C492="","",IF(AND(Y492="CONSUMO",AC492="SIM")*OR(AG492="-",AG492="BIT"),IF(E492&lt;&gt;"",(AI492-(P492+L492-N492+Q492)*AY492)/0.83),""))</f>
        <v/>
      </c>
      <c r="BD492" s="51" t="str">
        <f aca="false">IF(BC492="","",BC492*0.17)</f>
        <v/>
      </c>
      <c r="BE492" s="51" t="str">
        <f aca="false">IF(I492=6908,0,IF(BC492="","",BD492-((P492+L492-N492+Q492)*AY492)))</f>
        <v/>
      </c>
      <c r="BF492" s="53" t="str">
        <f aca="false">IF(B492="","",IF(OR(B492="",E492="Regime Normal"),0,(AI492-Q492)*VLOOKUP(R492,Dados!$X$98:$Y$108,2,0)))</f>
        <v/>
      </c>
      <c r="BG492" s="54" t="str">
        <f aca="false">IFERROR(VLOOKUP(I492,Dados!$AC$27:$AD$43,2,0),IF(B492="","",IF(D492&lt;&gt;"MT",IF(AND(AC492="SIM",Y492="Revenda"),"2403",IF(AND(AC492="SIM",Y492="Consumo"),"2407",IF(AND(AC492="NÃO",Y492="Revenda"),"2102",IF(AND(AC492="NÃO",Y492="Consumo"),"2556",)))),REPLACE(I492,1,1,1))))</f>
        <v/>
      </c>
    </row>
    <row r="493" customFormat="false" ht="12.8" hidden="false" customHeight="true" outlineLevel="0" collapsed="false">
      <c r="Y493" s="45"/>
      <c r="Z493" s="46" t="str">
        <f aca="false">IF(B493="","",(IFERROR(VLOOKUP(H493,Dados!A$3:B$15000,2,0),"Não Encontrado")))</f>
        <v/>
      </c>
      <c r="AA493" s="46" t="str">
        <f aca="false">IF(B493="","",(IFERROR(VLOOKUP(G493,Dados!C$3:E$15000,3,0),"Não Encontrado")))</f>
        <v/>
      </c>
      <c r="AB493" s="46" t="str">
        <f aca="false">IFERROR(IF(Z493&lt;&gt;"Não Encontrado",Z493,IF(AA493&lt;&gt;"Não Encontrado",AA493,"")),"")</f>
        <v/>
      </c>
      <c r="AC493" s="45" t="str">
        <f aca="false">IF(B493="","",IF(AB493="","NÃO","SIM"))</f>
        <v/>
      </c>
      <c r="AD493" s="45" t="str">
        <f aca="false">IFERROR(VLOOKUP(G493,Dados!$P$3:$R$500,3,0),"")</f>
        <v/>
      </c>
      <c r="AE493" s="45" t="str">
        <f aca="false">IFERROR(VLOOKUP(G493,Dados!$K$3:$L$500,2,0),"")</f>
        <v/>
      </c>
      <c r="AF493" s="45" t="str">
        <f aca="false">IFERROR(VLOOKUP(G493,Dados!$M$3:$N$500,2,0),"")</f>
        <v/>
      </c>
      <c r="AG493" s="45" t="str">
        <f aca="false">IF(F493="","",IF(AND(AD493="",AE493="",AF493=""),"-",IF(AND(AD493="BIT",AE493="",AF493=""),"BIT",IF(AND(AE493="ANEXO I",AD493="",AF493=""),"ANEXO I",IF(AND(AF493="ANEXO II",AD493="",AE493=""),"ANEXO II","Escolher")))))</f>
        <v/>
      </c>
      <c r="AH493" s="45" t="str">
        <f aca="false">IF(AG493&lt;&gt;"Pneus","",IFERROR(VLOOKUP(R493,Dados!$X$2:$Z$5,3,0)*(AI493-Q493),VLOOKUP(D493,Dados!$X$7:$Z$33,3,0)*(AI493-Q493)))</f>
        <v/>
      </c>
      <c r="AI493" s="47" t="str">
        <f aca="false">IF(B493="","",P493+Q493+O493+M493+L493-N493)</f>
        <v/>
      </c>
      <c r="AJ493" s="48" t="str">
        <f aca="false">IFERROR(IF(AND(AC493="SIM",AG493="-",Y493="REVENDA"),(AB493/1+1)*AI493,IF(AND(AC493="SIM",AG493="Pneus",Y493="REVENDA"),(AB493/1+1)*(AI493-AH493),"")),"")</f>
        <v/>
      </c>
      <c r="AK493" s="48" t="str">
        <f aca="false">IF(AJ493="","",AJ493*17%)</f>
        <v/>
      </c>
      <c r="AL493" s="48" t="str">
        <f aca="false">IFERROR(IF(AC493="NÃO","",IF(AK493="","",IF(E493="Simples Nacional",BF493,IF(T493=0.12,U493*0.5833337002,IF(T493=0,AI493*0.07,U493))))),"")</f>
        <v/>
      </c>
      <c r="AM493" s="47" t="str">
        <f aca="false">IFERROR(IF(AC493="NÃO","",IF(OR(AG493="-",AG493="Pneus"),AK493-AL493,"")),"")</f>
        <v/>
      </c>
      <c r="AN493" s="48" t="str">
        <f aca="false">IF(AND(Y493="REVENDA",AC493="SIM",AG493="BIT"),((AB493/1+1)*AI493)*0.4117,"")</f>
        <v/>
      </c>
      <c r="AO493" s="48" t="str">
        <f aca="false">IF(AN493="","",AN493*17%)</f>
        <v/>
      </c>
      <c r="AP493" s="49" t="str">
        <f aca="false">IF(AN493="","",IF(T493=0.12,(U493*0.4117)*0.4117,IF(T493=0,(AI493*0.07)*0.4117,U493*0.4117)))</f>
        <v/>
      </c>
      <c r="AQ493" s="47" t="str">
        <f aca="false">IF(AN493="","",AO493-AP493)</f>
        <v/>
      </c>
      <c r="AR493" s="50" t="str">
        <f aca="false">IFERROR(IF(AND(AC493="SIM",Y493="REVENDA",LEFT(AG493,5)="ANEXO")*OR(AE493="ANEXO I",AF493="ANEXO II"),VLOOKUP(H493,Dados!G:I,2,0),""),"INSERIR MVA")</f>
        <v/>
      </c>
      <c r="AS493" s="48" t="str">
        <f aca="false">IF(LEFT(AG493,5)="ANEXO",VLOOKUP(AG493,Dados!$X$111:$Z$112,2,0)*(AI493-Q493),"")</f>
        <v/>
      </c>
      <c r="AT493" s="48" t="str">
        <f aca="false">IFERROR(IF(AR493="","",(AI493*AR493)+AI493),"INSERIR MVA")</f>
        <v/>
      </c>
      <c r="AU493" s="48" t="str">
        <f aca="false">IF(AT493="","",IF(AY493=0.04,U493,AS493*AY493))</f>
        <v/>
      </c>
      <c r="AV493" s="47" t="str">
        <f aca="false">IFERROR(IF(AU493="","",(VLOOKUP(AG493,Dados!$X$111:$Z$112,3,0)*AT493*0.17)),"INSERIR MVA")</f>
        <v/>
      </c>
      <c r="AW493" s="47" t="str">
        <f aca="false">IFERROR(IF(AR493="","",AV493-AU493),"")</f>
        <v/>
      </c>
      <c r="AX493" s="51" t="str">
        <f aca="false">IFERROR(IF(AC493="NÃO","",IF(AM493&lt;&gt;"",AM493-W493,IF(AQ493&lt;&gt;"",AQ493-W493,IF(AW493&lt;&gt;"",AW493-W493,"")))),"")</f>
        <v/>
      </c>
      <c r="AY493" s="46" t="str">
        <f aca="false">IFERROR(IF(ISNA(VLOOKUP(R493,Dados!$X$2:$Y$5,2,0)),VLOOKUP(D493,Dados!$X$7:$Y$33,2,0),VLOOKUP(R493,Dados!$X$2:$Y$5,2,0)),"")</f>
        <v/>
      </c>
      <c r="AZ493" s="52" t="str">
        <f aca="false">IF(C493="","",IF(AND(Y493="CONSUMO",AC493="NÃO")*OR(AG493="-",AG493="BIT"),IF(E493&lt;&gt;"",(AI493-(P493+L493-N493+Q493)*AY493)/0.83),""))</f>
        <v/>
      </c>
      <c r="BA493" s="51" t="str">
        <f aca="false">IF(AZ493="","",AZ493*0.17-((P493+L493-N493+Q493)*AY493))</f>
        <v/>
      </c>
      <c r="BB493" s="51" t="str">
        <f aca="false">IF(AND(Y493="CONSUMO",AG493="ANEXO I",AY493&gt;4%),(AI493-(P493+L493-N493+Q493)*0.0514)/0.83*(0.5177)*(0.17)-AI493*0.0514,IF(AND(Y493="CONSUMO",AG493="ANEXO II",AY493&gt;4%),(AI493-(P493+L493-N493+Q493)*0.041)/0.83*(0.3295)*(0.17)-AI493*0.041,IF(AND(Y493="CONSUMO",AG493="ANEXO I",AY493=4%),(AI493-(P493+L493-N493+Q493)*0.04)/0.83*(0.5177)*(0.17)-AI493*0.04,IF(AND(Y493="CONSUMO",AG493="ANEXO II",AY493=4%),(AI493-(P493+L493-N493+Q493)*0.04)/0.83*(0.3295)*(0.17)-AI493*0.04,""))))</f>
        <v/>
      </c>
      <c r="BC493" s="51" t="str">
        <f aca="false">IF(C493="","",IF(AND(Y493="CONSUMO",AC493="SIM")*OR(AG493="-",AG493="BIT"),IF(E493&lt;&gt;"",(AI493-(P493+L493-N493+Q493)*AY493)/0.83),""))</f>
        <v/>
      </c>
      <c r="BD493" s="51" t="str">
        <f aca="false">IF(BC493="","",BC493*0.17)</f>
        <v/>
      </c>
      <c r="BE493" s="51" t="str">
        <f aca="false">IF(I493=6908,0,IF(BC493="","",BD493-((P493+L493-N493+Q493)*AY493)))</f>
        <v/>
      </c>
      <c r="BF493" s="53" t="str">
        <f aca="false">IF(B493="","",IF(OR(B493="",E493="Regime Normal"),0,(AI493-Q493)*VLOOKUP(R493,Dados!$X$98:$Y$108,2,0)))</f>
        <v/>
      </c>
      <c r="BG493" s="54" t="str">
        <f aca="false">IFERROR(VLOOKUP(I493,Dados!$AC$27:$AD$43,2,0),IF(B493="","",IF(D493&lt;&gt;"MT",IF(AND(AC493="SIM",Y493="Revenda"),"2403",IF(AND(AC493="SIM",Y493="Consumo"),"2407",IF(AND(AC493="NÃO",Y493="Revenda"),"2102",IF(AND(AC493="NÃO",Y493="Consumo"),"2556",)))),REPLACE(I493,1,1,1))))</f>
        <v/>
      </c>
    </row>
    <row r="494" customFormat="false" ht="12.8" hidden="false" customHeight="true" outlineLevel="0" collapsed="false">
      <c r="Y494" s="45"/>
      <c r="Z494" s="46" t="str">
        <f aca="false">IF(B494="","",(IFERROR(VLOOKUP(H494,Dados!A$3:B$15000,2,0),"Não Encontrado")))</f>
        <v/>
      </c>
      <c r="AA494" s="46" t="str">
        <f aca="false">IF(B494="","",(IFERROR(VLOOKUP(G494,Dados!C$3:E$15000,3,0),"Não Encontrado")))</f>
        <v/>
      </c>
      <c r="AB494" s="46" t="str">
        <f aca="false">IFERROR(IF(Z494&lt;&gt;"Não Encontrado",Z494,IF(AA494&lt;&gt;"Não Encontrado",AA494,"")),"")</f>
        <v/>
      </c>
      <c r="AC494" s="45" t="str">
        <f aca="false">IF(B494="","",IF(AB494="","NÃO","SIM"))</f>
        <v/>
      </c>
      <c r="AD494" s="45" t="str">
        <f aca="false">IFERROR(VLOOKUP(G494,Dados!$P$3:$R$500,3,0),"")</f>
        <v/>
      </c>
      <c r="AE494" s="45" t="str">
        <f aca="false">IFERROR(VLOOKUP(G494,Dados!$K$3:$L$500,2,0),"")</f>
        <v/>
      </c>
      <c r="AF494" s="45" t="str">
        <f aca="false">IFERROR(VLOOKUP(G494,Dados!$M$3:$N$500,2,0),"")</f>
        <v/>
      </c>
      <c r="AG494" s="45" t="str">
        <f aca="false">IF(F494="","",IF(AND(AD494="",AE494="",AF494=""),"-",IF(AND(AD494="BIT",AE494="",AF494=""),"BIT",IF(AND(AE494="ANEXO I",AD494="",AF494=""),"ANEXO I",IF(AND(AF494="ANEXO II",AD494="",AE494=""),"ANEXO II","Escolher")))))</f>
        <v/>
      </c>
      <c r="AH494" s="45" t="str">
        <f aca="false">IF(AG494&lt;&gt;"Pneus","",IFERROR(VLOOKUP(R494,Dados!$X$2:$Z$5,3,0)*(AI494-Q494),VLOOKUP(D494,Dados!$X$7:$Z$33,3,0)*(AI494-Q494)))</f>
        <v/>
      </c>
      <c r="AI494" s="47" t="str">
        <f aca="false">IF(B494="","",P494+Q494+O494+M494+L494-N494)</f>
        <v/>
      </c>
      <c r="AJ494" s="48" t="str">
        <f aca="false">IFERROR(IF(AND(AC494="SIM",AG494="-",Y494="REVENDA"),(AB494/1+1)*AI494,IF(AND(AC494="SIM",AG494="Pneus",Y494="REVENDA"),(AB494/1+1)*(AI494-AH494),"")),"")</f>
        <v/>
      </c>
      <c r="AK494" s="48" t="str">
        <f aca="false">IF(AJ494="","",AJ494*17%)</f>
        <v/>
      </c>
      <c r="AL494" s="48" t="str">
        <f aca="false">IFERROR(IF(AC494="NÃO","",IF(AK494="","",IF(E494="Simples Nacional",BF494,IF(T494=0.12,U494*0.5833337002,IF(T494=0,AI494*0.07,U494))))),"")</f>
        <v/>
      </c>
      <c r="AM494" s="47" t="str">
        <f aca="false">IFERROR(IF(AC494="NÃO","",IF(OR(AG494="-",AG494="Pneus"),AK494-AL494,"")),"")</f>
        <v/>
      </c>
      <c r="AN494" s="48" t="str">
        <f aca="false">IF(AND(Y494="REVENDA",AC494="SIM",AG494="BIT"),((AB494/1+1)*AI494)*0.4117,"")</f>
        <v/>
      </c>
      <c r="AO494" s="48" t="str">
        <f aca="false">IF(AN494="","",AN494*17%)</f>
        <v/>
      </c>
      <c r="AP494" s="49" t="str">
        <f aca="false">IF(AN494="","",IF(T494=0.12,(U494*0.4117)*0.4117,IF(T494=0,(AI494*0.07)*0.4117,U494*0.4117)))</f>
        <v/>
      </c>
      <c r="AQ494" s="47" t="str">
        <f aca="false">IF(AN494="","",AO494-AP494)</f>
        <v/>
      </c>
      <c r="AR494" s="50" t="str">
        <f aca="false">IFERROR(IF(AND(AC494="SIM",Y494="REVENDA",LEFT(AG494,5)="ANEXO")*OR(AE494="ANEXO I",AF494="ANEXO II"),VLOOKUP(H494,Dados!G:I,2,0),""),"INSERIR MVA")</f>
        <v/>
      </c>
      <c r="AS494" s="48" t="str">
        <f aca="false">IF(LEFT(AG494,5)="ANEXO",VLOOKUP(AG494,Dados!$X$111:$Z$112,2,0)*(AI494-Q494),"")</f>
        <v/>
      </c>
      <c r="AT494" s="48" t="str">
        <f aca="false">IFERROR(IF(AR494="","",(AI494*AR494)+AI494),"INSERIR MVA")</f>
        <v/>
      </c>
      <c r="AU494" s="48" t="str">
        <f aca="false">IF(AT494="","",IF(AY494=0.04,U494,AS494*AY494))</f>
        <v/>
      </c>
      <c r="AV494" s="47" t="str">
        <f aca="false">IFERROR(IF(AU494="","",(VLOOKUP(AG494,Dados!$X$111:$Z$112,3,0)*AT494*0.17)),"INSERIR MVA")</f>
        <v/>
      </c>
      <c r="AW494" s="47" t="str">
        <f aca="false">IFERROR(IF(AR494="","",AV494-AU494),"")</f>
        <v/>
      </c>
      <c r="AX494" s="51" t="str">
        <f aca="false">IFERROR(IF(AC494="NÃO","",IF(AM494&lt;&gt;"",AM494-W494,IF(AQ494&lt;&gt;"",AQ494-W494,IF(AW494&lt;&gt;"",AW494-W494,"")))),"")</f>
        <v/>
      </c>
      <c r="AY494" s="46" t="str">
        <f aca="false">IFERROR(IF(ISNA(VLOOKUP(R494,Dados!$X$2:$Y$5,2,0)),VLOOKUP(D494,Dados!$X$7:$Y$33,2,0),VLOOKUP(R494,Dados!$X$2:$Y$5,2,0)),"")</f>
        <v/>
      </c>
      <c r="AZ494" s="52" t="str">
        <f aca="false">IF(C494="","",IF(AND(Y494="CONSUMO",AC494="NÃO")*OR(AG494="-",AG494="BIT"),IF(E494&lt;&gt;"",(AI494-(P494+L494-N494+Q494)*AY494)/0.83),""))</f>
        <v/>
      </c>
      <c r="BA494" s="51" t="str">
        <f aca="false">IF(AZ494="","",AZ494*0.17-((P494+L494-N494+Q494)*AY494))</f>
        <v/>
      </c>
      <c r="BB494" s="51" t="str">
        <f aca="false">IF(AND(Y494="CONSUMO",AG494="ANEXO I",AY494&gt;4%),(AI494-(P494+L494-N494+Q494)*0.0514)/0.83*(0.5177)*(0.17)-AI494*0.0514,IF(AND(Y494="CONSUMO",AG494="ANEXO II",AY494&gt;4%),(AI494-(P494+L494-N494+Q494)*0.041)/0.83*(0.3295)*(0.17)-AI494*0.041,IF(AND(Y494="CONSUMO",AG494="ANEXO I",AY494=4%),(AI494-(P494+L494-N494+Q494)*0.04)/0.83*(0.5177)*(0.17)-AI494*0.04,IF(AND(Y494="CONSUMO",AG494="ANEXO II",AY494=4%),(AI494-(P494+L494-N494+Q494)*0.04)/0.83*(0.3295)*(0.17)-AI494*0.04,""))))</f>
        <v/>
      </c>
      <c r="BC494" s="51" t="str">
        <f aca="false">IF(C494="","",IF(AND(Y494="CONSUMO",AC494="SIM")*OR(AG494="-",AG494="BIT"),IF(E494&lt;&gt;"",(AI494-(P494+L494-N494+Q494)*AY494)/0.83),""))</f>
        <v/>
      </c>
      <c r="BD494" s="51" t="str">
        <f aca="false">IF(BC494="","",BC494*0.17)</f>
        <v/>
      </c>
      <c r="BE494" s="51" t="str">
        <f aca="false">IF(I494=6908,0,IF(BC494="","",BD494-((P494+L494-N494+Q494)*AY494)))</f>
        <v/>
      </c>
      <c r="BF494" s="53" t="str">
        <f aca="false">IF(B494="","",IF(OR(B494="",E494="Regime Normal"),0,(AI494-Q494)*VLOOKUP(R494,Dados!$X$98:$Y$108,2,0)))</f>
        <v/>
      </c>
      <c r="BG494" s="54" t="str">
        <f aca="false">IFERROR(VLOOKUP(I494,Dados!$AC$27:$AD$43,2,0),IF(B494="","",IF(D494&lt;&gt;"MT",IF(AND(AC494="SIM",Y494="Revenda"),"2403",IF(AND(AC494="SIM",Y494="Consumo"),"2407",IF(AND(AC494="NÃO",Y494="Revenda"),"2102",IF(AND(AC494="NÃO",Y494="Consumo"),"2556",)))),REPLACE(I494,1,1,1))))</f>
        <v/>
      </c>
    </row>
    <row r="495" customFormat="false" ht="12.8" hidden="false" customHeight="true" outlineLevel="0" collapsed="false">
      <c r="Y495" s="45"/>
      <c r="Z495" s="46" t="str">
        <f aca="false">IF(B495="","",(IFERROR(VLOOKUP(H495,Dados!A$3:B$15000,2,0),"Não Encontrado")))</f>
        <v/>
      </c>
      <c r="AA495" s="46" t="str">
        <f aca="false">IF(B495="","",(IFERROR(VLOOKUP(G495,Dados!C$3:E$15000,3,0),"Não Encontrado")))</f>
        <v/>
      </c>
      <c r="AB495" s="46" t="str">
        <f aca="false">IFERROR(IF(Z495&lt;&gt;"Não Encontrado",Z495,IF(AA495&lt;&gt;"Não Encontrado",AA495,"")),"")</f>
        <v/>
      </c>
      <c r="AC495" s="45" t="str">
        <f aca="false">IF(B495="","",IF(AB495="","NÃO","SIM"))</f>
        <v/>
      </c>
      <c r="AD495" s="45" t="str">
        <f aca="false">IFERROR(VLOOKUP(G495,Dados!$P$3:$R$500,3,0),"")</f>
        <v/>
      </c>
      <c r="AE495" s="45" t="str">
        <f aca="false">IFERROR(VLOOKUP(G495,Dados!$K$3:$L$500,2,0),"")</f>
        <v/>
      </c>
      <c r="AF495" s="45" t="str">
        <f aca="false">IFERROR(VLOOKUP(G495,Dados!$M$3:$N$500,2,0),"")</f>
        <v/>
      </c>
      <c r="AG495" s="45" t="str">
        <f aca="false">IF(F495="","",IF(AND(AD495="",AE495="",AF495=""),"-",IF(AND(AD495="BIT",AE495="",AF495=""),"BIT",IF(AND(AE495="ANEXO I",AD495="",AF495=""),"ANEXO I",IF(AND(AF495="ANEXO II",AD495="",AE495=""),"ANEXO II","Escolher")))))</f>
        <v/>
      </c>
      <c r="AH495" s="45" t="str">
        <f aca="false">IF(AG495&lt;&gt;"Pneus","",IFERROR(VLOOKUP(R495,Dados!$X$2:$Z$5,3,0)*(AI495-Q495),VLOOKUP(D495,Dados!$X$7:$Z$33,3,0)*(AI495-Q495)))</f>
        <v/>
      </c>
      <c r="AI495" s="47" t="str">
        <f aca="false">IF(B495="","",P495+Q495+O495+M495+L495-N495)</f>
        <v/>
      </c>
      <c r="AJ495" s="48" t="str">
        <f aca="false">IFERROR(IF(AND(AC495="SIM",AG495="-",Y495="REVENDA"),(AB495/1+1)*AI495,IF(AND(AC495="SIM",AG495="Pneus",Y495="REVENDA"),(AB495/1+1)*(AI495-AH495),"")),"")</f>
        <v/>
      </c>
      <c r="AK495" s="48" t="str">
        <f aca="false">IF(AJ495="","",AJ495*17%)</f>
        <v/>
      </c>
      <c r="AL495" s="48" t="str">
        <f aca="false">IFERROR(IF(AC495="NÃO","",IF(AK495="","",IF(E495="Simples Nacional",BF495,IF(T495=0.12,U495*0.5833337002,IF(T495=0,AI495*0.07,U495))))),"")</f>
        <v/>
      </c>
      <c r="AM495" s="47" t="str">
        <f aca="false">IFERROR(IF(AC495="NÃO","",IF(OR(AG495="-",AG495="Pneus"),AK495-AL495,"")),"")</f>
        <v/>
      </c>
      <c r="AN495" s="48" t="str">
        <f aca="false">IF(AND(Y495="REVENDA",AC495="SIM",AG495="BIT"),((AB495/1+1)*AI495)*0.4117,"")</f>
        <v/>
      </c>
      <c r="AO495" s="48" t="str">
        <f aca="false">IF(AN495="","",AN495*17%)</f>
        <v/>
      </c>
      <c r="AP495" s="49" t="str">
        <f aca="false">IF(AN495="","",IF(T495=0.12,(U495*0.4117)*0.4117,IF(T495=0,(AI495*0.07)*0.4117,U495*0.4117)))</f>
        <v/>
      </c>
      <c r="AQ495" s="47" t="str">
        <f aca="false">IF(AN495="","",AO495-AP495)</f>
        <v/>
      </c>
      <c r="AR495" s="50" t="str">
        <f aca="false">IFERROR(IF(AND(AC495="SIM",Y495="REVENDA",LEFT(AG495,5)="ANEXO")*OR(AE495="ANEXO I",AF495="ANEXO II"),VLOOKUP(H495,Dados!G:I,2,0),""),"INSERIR MVA")</f>
        <v/>
      </c>
      <c r="AS495" s="48" t="str">
        <f aca="false">IF(LEFT(AG495,5)="ANEXO",VLOOKUP(AG495,Dados!$X$111:$Z$112,2,0)*(AI495-Q495),"")</f>
        <v/>
      </c>
      <c r="AT495" s="48" t="str">
        <f aca="false">IFERROR(IF(AR495="","",(AI495*AR495)+AI495),"INSERIR MVA")</f>
        <v/>
      </c>
      <c r="AU495" s="48" t="str">
        <f aca="false">IF(AT495="","",IF(AY495=0.04,U495,AS495*AY495))</f>
        <v/>
      </c>
      <c r="AV495" s="47" t="str">
        <f aca="false">IFERROR(IF(AU495="","",(VLOOKUP(AG495,Dados!$X$111:$Z$112,3,0)*AT495*0.17)),"INSERIR MVA")</f>
        <v/>
      </c>
      <c r="AW495" s="47" t="str">
        <f aca="false">IFERROR(IF(AR495="","",AV495-AU495),"")</f>
        <v/>
      </c>
      <c r="AX495" s="51" t="str">
        <f aca="false">IFERROR(IF(AC495="NÃO","",IF(AM495&lt;&gt;"",AM495-W495,IF(AQ495&lt;&gt;"",AQ495-W495,IF(AW495&lt;&gt;"",AW495-W495,"")))),"")</f>
        <v/>
      </c>
      <c r="AY495" s="46" t="str">
        <f aca="false">IFERROR(IF(ISNA(VLOOKUP(R495,Dados!$X$2:$Y$5,2,0)),VLOOKUP(D495,Dados!$X$7:$Y$33,2,0),VLOOKUP(R495,Dados!$X$2:$Y$5,2,0)),"")</f>
        <v/>
      </c>
      <c r="AZ495" s="52" t="str">
        <f aca="false">IF(C495="","",IF(AND(Y495="CONSUMO",AC495="NÃO")*OR(AG495="-",AG495="BIT"),IF(E495&lt;&gt;"",(AI495-(P495+L495-N495+Q495)*AY495)/0.83),""))</f>
        <v/>
      </c>
      <c r="BA495" s="51" t="str">
        <f aca="false">IF(AZ495="","",AZ495*0.17-((P495+L495-N495+Q495)*AY495))</f>
        <v/>
      </c>
      <c r="BB495" s="51" t="str">
        <f aca="false">IF(AND(Y495="CONSUMO",AG495="ANEXO I",AY495&gt;4%),(AI495-(P495+L495-N495+Q495)*0.0514)/0.83*(0.5177)*(0.17)-AI495*0.0514,IF(AND(Y495="CONSUMO",AG495="ANEXO II",AY495&gt;4%),(AI495-(P495+L495-N495+Q495)*0.041)/0.83*(0.3295)*(0.17)-AI495*0.041,IF(AND(Y495="CONSUMO",AG495="ANEXO I",AY495=4%),(AI495-(P495+L495-N495+Q495)*0.04)/0.83*(0.5177)*(0.17)-AI495*0.04,IF(AND(Y495="CONSUMO",AG495="ANEXO II",AY495=4%),(AI495-(P495+L495-N495+Q495)*0.04)/0.83*(0.3295)*(0.17)-AI495*0.04,""))))</f>
        <v/>
      </c>
      <c r="BC495" s="51" t="str">
        <f aca="false">IF(C495="","",IF(AND(Y495="CONSUMO",AC495="SIM")*OR(AG495="-",AG495="BIT"),IF(E495&lt;&gt;"",(AI495-(P495+L495-N495+Q495)*AY495)/0.83),""))</f>
        <v/>
      </c>
      <c r="BD495" s="51" t="str">
        <f aca="false">IF(BC495="","",BC495*0.17)</f>
        <v/>
      </c>
      <c r="BE495" s="51" t="str">
        <f aca="false">IF(I495=6908,0,IF(BC495="","",BD495-((P495+L495-N495+Q495)*AY495)))</f>
        <v/>
      </c>
      <c r="BF495" s="53" t="str">
        <f aca="false">IF(B495="","",IF(OR(B495="",E495="Regime Normal"),0,(AI495-Q495)*VLOOKUP(R495,Dados!$X$98:$Y$108,2,0)))</f>
        <v/>
      </c>
      <c r="BG495" s="54" t="str">
        <f aca="false">IFERROR(VLOOKUP(I495,Dados!$AC$27:$AD$43,2,0),IF(B495="","",IF(D495&lt;&gt;"MT",IF(AND(AC495="SIM",Y495="Revenda"),"2403",IF(AND(AC495="SIM",Y495="Consumo"),"2407",IF(AND(AC495="NÃO",Y495="Revenda"),"2102",IF(AND(AC495="NÃO",Y495="Consumo"),"2556",)))),REPLACE(I495,1,1,1))))</f>
        <v/>
      </c>
    </row>
    <row r="496" customFormat="false" ht="12.8" hidden="false" customHeight="true" outlineLevel="0" collapsed="false">
      <c r="Y496" s="45"/>
      <c r="Z496" s="46" t="str">
        <f aca="false">IF(B496="","",(IFERROR(VLOOKUP(H496,Dados!A$3:B$15000,2,0),"Não Encontrado")))</f>
        <v/>
      </c>
      <c r="AA496" s="46" t="str">
        <f aca="false">IF(B496="","",(IFERROR(VLOOKUP(G496,Dados!C$3:E$15000,3,0),"Não Encontrado")))</f>
        <v/>
      </c>
      <c r="AB496" s="46" t="str">
        <f aca="false">IFERROR(IF(Z496&lt;&gt;"Não Encontrado",Z496,IF(AA496&lt;&gt;"Não Encontrado",AA496,"")),"")</f>
        <v/>
      </c>
      <c r="AC496" s="45" t="str">
        <f aca="false">IF(B496="","",IF(AB496="","NÃO","SIM"))</f>
        <v/>
      </c>
      <c r="AD496" s="45" t="str">
        <f aca="false">IFERROR(VLOOKUP(G496,Dados!$P$3:$R$500,3,0),"")</f>
        <v/>
      </c>
      <c r="AE496" s="45" t="str">
        <f aca="false">IFERROR(VLOOKUP(G496,Dados!$K$3:$L$500,2,0),"")</f>
        <v/>
      </c>
      <c r="AF496" s="45" t="str">
        <f aca="false">IFERROR(VLOOKUP(G496,Dados!$M$3:$N$500,2,0),"")</f>
        <v/>
      </c>
      <c r="AG496" s="45" t="str">
        <f aca="false">IF(F496="","",IF(AND(AD496="",AE496="",AF496=""),"-",IF(AND(AD496="BIT",AE496="",AF496=""),"BIT",IF(AND(AE496="ANEXO I",AD496="",AF496=""),"ANEXO I",IF(AND(AF496="ANEXO II",AD496="",AE496=""),"ANEXO II","Escolher")))))</f>
        <v/>
      </c>
      <c r="AH496" s="45" t="str">
        <f aca="false">IF(AG496&lt;&gt;"Pneus","",IFERROR(VLOOKUP(R496,Dados!$X$2:$Z$5,3,0)*(AI496-Q496),VLOOKUP(D496,Dados!$X$7:$Z$33,3,0)*(AI496-Q496)))</f>
        <v/>
      </c>
      <c r="AI496" s="47" t="str">
        <f aca="false">IF(B496="","",P496+Q496+O496+M496+L496-N496)</f>
        <v/>
      </c>
      <c r="AJ496" s="48" t="str">
        <f aca="false">IFERROR(IF(AND(AC496="SIM",AG496="-",Y496="REVENDA"),(AB496/1+1)*AI496,IF(AND(AC496="SIM",AG496="Pneus",Y496="REVENDA"),(AB496/1+1)*(AI496-AH496),"")),"")</f>
        <v/>
      </c>
      <c r="AK496" s="48" t="str">
        <f aca="false">IF(AJ496="","",AJ496*17%)</f>
        <v/>
      </c>
      <c r="AL496" s="48" t="str">
        <f aca="false">IFERROR(IF(AC496="NÃO","",IF(AK496="","",IF(E496="Simples Nacional",BF496,IF(T496=0.12,U496*0.5833337002,IF(T496=0,AI496*0.07,U496))))),"")</f>
        <v/>
      </c>
      <c r="AM496" s="47" t="str">
        <f aca="false">IFERROR(IF(AC496="NÃO","",IF(OR(AG496="-",AG496="Pneus"),AK496-AL496,"")),"")</f>
        <v/>
      </c>
      <c r="AN496" s="48" t="str">
        <f aca="false">IF(AND(Y496="REVENDA",AC496="SIM",AG496="BIT"),((AB496/1+1)*AI496)*0.4117,"")</f>
        <v/>
      </c>
      <c r="AO496" s="48" t="str">
        <f aca="false">IF(AN496="","",AN496*17%)</f>
        <v/>
      </c>
      <c r="AP496" s="49" t="str">
        <f aca="false">IF(AN496="","",IF(T496=0.12,(U496*0.4117)*0.4117,IF(T496=0,(AI496*0.07)*0.4117,U496*0.4117)))</f>
        <v/>
      </c>
      <c r="AQ496" s="47" t="str">
        <f aca="false">IF(AN496="","",AO496-AP496)</f>
        <v/>
      </c>
      <c r="AR496" s="50" t="str">
        <f aca="false">IFERROR(IF(AND(AC496="SIM",Y496="REVENDA",LEFT(AG496,5)="ANEXO")*OR(AE496="ANEXO I",AF496="ANEXO II"),VLOOKUP(H496,Dados!G:I,2,0),""),"INSERIR MVA")</f>
        <v/>
      </c>
      <c r="AS496" s="48" t="str">
        <f aca="false">IF(LEFT(AG496,5)="ANEXO",VLOOKUP(AG496,Dados!$X$111:$Z$112,2,0)*(AI496-Q496),"")</f>
        <v/>
      </c>
      <c r="AT496" s="48" t="str">
        <f aca="false">IFERROR(IF(AR496="","",(AI496*AR496)+AI496),"INSERIR MVA")</f>
        <v/>
      </c>
      <c r="AU496" s="48" t="str">
        <f aca="false">IF(AT496="","",IF(AY496=0.04,U496,AS496*AY496))</f>
        <v/>
      </c>
      <c r="AV496" s="47" t="str">
        <f aca="false">IFERROR(IF(AU496="","",(VLOOKUP(AG496,Dados!$X$111:$Z$112,3,0)*AT496*0.17)),"INSERIR MVA")</f>
        <v/>
      </c>
      <c r="AW496" s="47" t="str">
        <f aca="false">IFERROR(IF(AR496="","",AV496-AU496),"")</f>
        <v/>
      </c>
      <c r="AX496" s="51" t="str">
        <f aca="false">IFERROR(IF(AC496="NÃO","",IF(AM496&lt;&gt;"",AM496-W496,IF(AQ496&lt;&gt;"",AQ496-W496,IF(AW496&lt;&gt;"",AW496-W496,"")))),"")</f>
        <v/>
      </c>
      <c r="AY496" s="46" t="str">
        <f aca="false">IFERROR(IF(ISNA(VLOOKUP(R496,Dados!$X$2:$Y$5,2,0)),VLOOKUP(D496,Dados!$X$7:$Y$33,2,0),VLOOKUP(R496,Dados!$X$2:$Y$5,2,0)),"")</f>
        <v/>
      </c>
      <c r="AZ496" s="52" t="str">
        <f aca="false">IF(C496="","",IF(AND(Y496="CONSUMO",AC496="NÃO")*OR(AG496="-",AG496="BIT"),IF(E496&lt;&gt;"",(AI496-(P496+L496-N496+Q496)*AY496)/0.83),""))</f>
        <v/>
      </c>
      <c r="BA496" s="51" t="str">
        <f aca="false">IF(AZ496="","",AZ496*0.17-((P496+L496-N496+Q496)*AY496))</f>
        <v/>
      </c>
      <c r="BB496" s="51" t="str">
        <f aca="false">IF(AND(Y496="CONSUMO",AG496="ANEXO I",AY496&gt;4%),(AI496-(P496+L496-N496+Q496)*0.0514)/0.83*(0.5177)*(0.17)-AI496*0.0514,IF(AND(Y496="CONSUMO",AG496="ANEXO II",AY496&gt;4%),(AI496-(P496+L496-N496+Q496)*0.041)/0.83*(0.3295)*(0.17)-AI496*0.041,IF(AND(Y496="CONSUMO",AG496="ANEXO I",AY496=4%),(AI496-(P496+L496-N496+Q496)*0.04)/0.83*(0.5177)*(0.17)-AI496*0.04,IF(AND(Y496="CONSUMO",AG496="ANEXO II",AY496=4%),(AI496-(P496+L496-N496+Q496)*0.04)/0.83*(0.3295)*(0.17)-AI496*0.04,""))))</f>
        <v/>
      </c>
      <c r="BC496" s="51" t="str">
        <f aca="false">IF(C496="","",IF(AND(Y496="CONSUMO",AC496="SIM")*OR(AG496="-",AG496="BIT"),IF(E496&lt;&gt;"",(AI496-(P496+L496-N496+Q496)*AY496)/0.83),""))</f>
        <v/>
      </c>
      <c r="BD496" s="51" t="str">
        <f aca="false">IF(BC496="","",BC496*0.17)</f>
        <v/>
      </c>
      <c r="BE496" s="51" t="str">
        <f aca="false">IF(I496=6908,0,IF(BC496="","",BD496-((P496+L496-N496+Q496)*AY496)))</f>
        <v/>
      </c>
      <c r="BF496" s="53" t="str">
        <f aca="false">IF(B496="","",IF(OR(B496="",E496="Regime Normal"),0,(AI496-Q496)*VLOOKUP(R496,Dados!$X$98:$Y$108,2,0)))</f>
        <v/>
      </c>
      <c r="BG496" s="54" t="str">
        <f aca="false">IFERROR(VLOOKUP(I496,Dados!$AC$27:$AD$43,2,0),IF(B496="","",IF(D496&lt;&gt;"MT",IF(AND(AC496="SIM",Y496="Revenda"),"2403",IF(AND(AC496="SIM",Y496="Consumo"),"2407",IF(AND(AC496="NÃO",Y496="Revenda"),"2102",IF(AND(AC496="NÃO",Y496="Consumo"),"2556",)))),REPLACE(I496,1,1,1))))</f>
        <v/>
      </c>
    </row>
    <row r="497" customFormat="false" ht="12.8" hidden="false" customHeight="true" outlineLevel="0" collapsed="false">
      <c r="Y497" s="45"/>
      <c r="Z497" s="46" t="str">
        <f aca="false">IF(B497="","",(IFERROR(VLOOKUP(H497,Dados!A$3:B$15000,2,0),"Não Encontrado")))</f>
        <v/>
      </c>
      <c r="AA497" s="46" t="str">
        <f aca="false">IF(B497="","",(IFERROR(VLOOKUP(G497,Dados!C$3:E$15000,3,0),"Não Encontrado")))</f>
        <v/>
      </c>
      <c r="AB497" s="46" t="str">
        <f aca="false">IFERROR(IF(Z497&lt;&gt;"Não Encontrado",Z497,IF(AA497&lt;&gt;"Não Encontrado",AA497,"")),"")</f>
        <v/>
      </c>
      <c r="AC497" s="45" t="str">
        <f aca="false">IF(B497="","",IF(AB497="","NÃO","SIM"))</f>
        <v/>
      </c>
      <c r="AD497" s="45" t="str">
        <f aca="false">IFERROR(VLOOKUP(G497,Dados!$P$3:$R$500,3,0),"")</f>
        <v/>
      </c>
      <c r="AE497" s="45" t="str">
        <f aca="false">IFERROR(VLOOKUP(G497,Dados!$K$3:$L$500,2,0),"")</f>
        <v/>
      </c>
      <c r="AF497" s="45" t="str">
        <f aca="false">IFERROR(VLOOKUP(G497,Dados!$M$3:$N$500,2,0),"")</f>
        <v/>
      </c>
      <c r="AG497" s="45" t="str">
        <f aca="false">IF(F497="","",IF(AND(AD497="",AE497="",AF497=""),"-",IF(AND(AD497="BIT",AE497="",AF497=""),"BIT",IF(AND(AE497="ANEXO I",AD497="",AF497=""),"ANEXO I",IF(AND(AF497="ANEXO II",AD497="",AE497=""),"ANEXO II","Escolher")))))</f>
        <v/>
      </c>
      <c r="AH497" s="45" t="str">
        <f aca="false">IF(AG497&lt;&gt;"Pneus","",IFERROR(VLOOKUP(R497,Dados!$X$2:$Z$5,3,0)*(AI497-Q497),VLOOKUP(D497,Dados!$X$7:$Z$33,3,0)*(AI497-Q497)))</f>
        <v/>
      </c>
      <c r="AI497" s="47" t="str">
        <f aca="false">IF(B497="","",P497+Q497+O497+M497+L497-N497)</f>
        <v/>
      </c>
      <c r="AJ497" s="48" t="str">
        <f aca="false">IFERROR(IF(AND(AC497="SIM",AG497="-",Y497="REVENDA"),(AB497/1+1)*AI497,IF(AND(AC497="SIM",AG497="Pneus",Y497="REVENDA"),(AB497/1+1)*(AI497-AH497),"")),"")</f>
        <v/>
      </c>
      <c r="AK497" s="48" t="str">
        <f aca="false">IF(AJ497="","",AJ497*17%)</f>
        <v/>
      </c>
      <c r="AL497" s="48" t="str">
        <f aca="false">IFERROR(IF(AC497="NÃO","",IF(AK497="","",IF(E497="Simples Nacional",BF497,IF(T497=0.12,U497*0.5833337002,IF(T497=0,AI497*0.07,U497))))),"")</f>
        <v/>
      </c>
      <c r="AM497" s="47" t="str">
        <f aca="false">IFERROR(IF(AC497="NÃO","",IF(OR(AG497="-",AG497="Pneus"),AK497-AL497,"")),"")</f>
        <v/>
      </c>
      <c r="AN497" s="48" t="str">
        <f aca="false">IF(AND(Y497="REVENDA",AC497="SIM",AG497="BIT"),((AB497/1+1)*AI497)*0.4117,"")</f>
        <v/>
      </c>
      <c r="AO497" s="48" t="str">
        <f aca="false">IF(AN497="","",AN497*17%)</f>
        <v/>
      </c>
      <c r="AP497" s="49" t="str">
        <f aca="false">IF(AN497="","",IF(T497=0.12,(U497*0.4117)*0.4117,IF(T497=0,(AI497*0.07)*0.4117,U497*0.4117)))</f>
        <v/>
      </c>
      <c r="AQ497" s="47" t="str">
        <f aca="false">IF(AN497="","",AO497-AP497)</f>
        <v/>
      </c>
      <c r="AR497" s="50" t="str">
        <f aca="false">IFERROR(IF(AND(AC497="SIM",Y497="REVENDA",LEFT(AG497,5)="ANEXO")*OR(AE497="ANEXO I",AF497="ANEXO II"),VLOOKUP(H497,Dados!G:I,2,0),""),"INSERIR MVA")</f>
        <v/>
      </c>
      <c r="AS497" s="48" t="str">
        <f aca="false">IF(LEFT(AG497,5)="ANEXO",VLOOKUP(AG497,Dados!$X$111:$Z$112,2,0)*(AI497-Q497),"")</f>
        <v/>
      </c>
      <c r="AT497" s="48" t="str">
        <f aca="false">IFERROR(IF(AR497="","",(AI497*AR497)+AI497),"INSERIR MVA")</f>
        <v/>
      </c>
      <c r="AU497" s="48" t="str">
        <f aca="false">IF(AT497="","",IF(AY497=0.04,U497,AS497*AY497))</f>
        <v/>
      </c>
      <c r="AV497" s="47" t="str">
        <f aca="false">IFERROR(IF(AU497="","",(VLOOKUP(AG497,Dados!$X$111:$Z$112,3,0)*AT497*0.17)),"INSERIR MVA")</f>
        <v/>
      </c>
      <c r="AW497" s="47" t="str">
        <f aca="false">IFERROR(IF(AR497="","",AV497-AU497),"")</f>
        <v/>
      </c>
      <c r="AX497" s="51" t="str">
        <f aca="false">IFERROR(IF(AC497="NÃO","",IF(AM497&lt;&gt;"",AM497-W497,IF(AQ497&lt;&gt;"",AQ497-W497,IF(AW497&lt;&gt;"",AW497-W497,"")))),"")</f>
        <v/>
      </c>
      <c r="AY497" s="46" t="str">
        <f aca="false">IFERROR(IF(ISNA(VLOOKUP(R497,Dados!$X$2:$Y$5,2,0)),VLOOKUP(D497,Dados!$X$7:$Y$33,2,0),VLOOKUP(R497,Dados!$X$2:$Y$5,2,0)),"")</f>
        <v/>
      </c>
      <c r="AZ497" s="52" t="str">
        <f aca="false">IF(C497="","",IF(AND(Y497="CONSUMO",AC497="NÃO")*OR(AG497="-",AG497="BIT"),IF(E497&lt;&gt;"",(AI497-(P497+L497-N497+Q497)*AY497)/0.83),""))</f>
        <v/>
      </c>
      <c r="BA497" s="51" t="str">
        <f aca="false">IF(AZ497="","",AZ497*0.17-((P497+L497-N497+Q497)*AY497))</f>
        <v/>
      </c>
      <c r="BB497" s="51" t="str">
        <f aca="false">IF(AND(Y497="CONSUMO",AG497="ANEXO I",AY497&gt;4%),(AI497-(P497+L497-N497+Q497)*0.0514)/0.83*(0.5177)*(0.17)-AI497*0.0514,IF(AND(Y497="CONSUMO",AG497="ANEXO II",AY497&gt;4%),(AI497-(P497+L497-N497+Q497)*0.041)/0.83*(0.3295)*(0.17)-AI497*0.041,IF(AND(Y497="CONSUMO",AG497="ANEXO I",AY497=4%),(AI497-(P497+L497-N497+Q497)*0.04)/0.83*(0.5177)*(0.17)-AI497*0.04,IF(AND(Y497="CONSUMO",AG497="ANEXO II",AY497=4%),(AI497-(P497+L497-N497+Q497)*0.04)/0.83*(0.3295)*(0.17)-AI497*0.04,""))))</f>
        <v/>
      </c>
      <c r="BC497" s="51" t="str">
        <f aca="false">IF(C497="","",IF(AND(Y497="CONSUMO",AC497="SIM")*OR(AG497="-",AG497="BIT"),IF(E497&lt;&gt;"",(AI497-(P497+L497-N497+Q497)*AY497)/0.83),""))</f>
        <v/>
      </c>
      <c r="BD497" s="51" t="str">
        <f aca="false">IF(BC497="","",BC497*0.17)</f>
        <v/>
      </c>
      <c r="BE497" s="51" t="str">
        <f aca="false">IF(I497=6908,0,IF(BC497="","",BD497-((P497+L497-N497+Q497)*AY497)))</f>
        <v/>
      </c>
      <c r="BF497" s="53" t="str">
        <f aca="false">IF(B497="","",IF(OR(B497="",E497="Regime Normal"),0,(AI497-Q497)*VLOOKUP(R497,Dados!$X$98:$Y$108,2,0)))</f>
        <v/>
      </c>
      <c r="BG497" s="54" t="str">
        <f aca="false">IFERROR(VLOOKUP(I497,Dados!$AC$27:$AD$43,2,0),IF(B497="","",IF(D497&lt;&gt;"MT",IF(AND(AC497="SIM",Y497="Revenda"),"2403",IF(AND(AC497="SIM",Y497="Consumo"),"2407",IF(AND(AC497="NÃO",Y497="Revenda"),"2102",IF(AND(AC497="NÃO",Y497="Consumo"),"2556",)))),REPLACE(I497,1,1,1))))</f>
        <v/>
      </c>
    </row>
    <row r="498" customFormat="false" ht="12.8" hidden="false" customHeight="true" outlineLevel="0" collapsed="false">
      <c r="Y498" s="45"/>
      <c r="Z498" s="46" t="str">
        <f aca="false">IF(B498="","",(IFERROR(VLOOKUP(H498,Dados!A$3:B$15000,2,0),"Não Encontrado")))</f>
        <v/>
      </c>
      <c r="AA498" s="46" t="str">
        <f aca="false">IF(B498="","",(IFERROR(VLOOKUP(G498,Dados!C$3:E$15000,3,0),"Não Encontrado")))</f>
        <v/>
      </c>
      <c r="AB498" s="46" t="str">
        <f aca="false">IFERROR(IF(Z498&lt;&gt;"Não Encontrado",Z498,IF(AA498&lt;&gt;"Não Encontrado",AA498,"")),"")</f>
        <v/>
      </c>
      <c r="AC498" s="45" t="str">
        <f aca="false">IF(B498="","",IF(AB498="","NÃO","SIM"))</f>
        <v/>
      </c>
      <c r="AD498" s="45" t="str">
        <f aca="false">IFERROR(VLOOKUP(G498,Dados!$P$3:$R$500,3,0),"")</f>
        <v/>
      </c>
      <c r="AE498" s="45" t="str">
        <f aca="false">IFERROR(VLOOKUP(G498,Dados!$K$3:$L$500,2,0),"")</f>
        <v/>
      </c>
      <c r="AF498" s="45" t="str">
        <f aca="false">IFERROR(VLOOKUP(G498,Dados!$M$3:$N$500,2,0),"")</f>
        <v/>
      </c>
      <c r="AG498" s="45" t="str">
        <f aca="false">IF(F498="","",IF(AND(AD498="",AE498="",AF498=""),"-",IF(AND(AD498="BIT",AE498="",AF498=""),"BIT",IF(AND(AE498="ANEXO I",AD498="",AF498=""),"ANEXO I",IF(AND(AF498="ANEXO II",AD498="",AE498=""),"ANEXO II","Escolher")))))</f>
        <v/>
      </c>
      <c r="AH498" s="45" t="str">
        <f aca="false">IF(AG498&lt;&gt;"Pneus","",IFERROR(VLOOKUP(R498,Dados!$X$2:$Z$5,3,0)*(AI498-Q498),VLOOKUP(D498,Dados!$X$7:$Z$33,3,0)*(AI498-Q498)))</f>
        <v/>
      </c>
      <c r="AI498" s="47" t="str">
        <f aca="false">IF(B498="","",P498+Q498+O498+M498+L498-N498)</f>
        <v/>
      </c>
      <c r="AJ498" s="48" t="str">
        <f aca="false">IFERROR(IF(AND(AC498="SIM",AG498="-",Y498="REVENDA"),(AB498/1+1)*AI498,IF(AND(AC498="SIM",AG498="Pneus",Y498="REVENDA"),(AB498/1+1)*(AI498-AH498),"")),"")</f>
        <v/>
      </c>
      <c r="AK498" s="48" t="str">
        <f aca="false">IF(AJ498="","",AJ498*17%)</f>
        <v/>
      </c>
      <c r="AL498" s="48" t="str">
        <f aca="false">IFERROR(IF(AC498="NÃO","",IF(AK498="","",IF(E498="Simples Nacional",BF498,IF(T498=0.12,U498*0.5833337002,IF(T498=0,AI498*0.07,U498))))),"")</f>
        <v/>
      </c>
      <c r="AM498" s="47" t="str">
        <f aca="false">IFERROR(IF(AC498="NÃO","",IF(OR(AG498="-",AG498="Pneus"),AK498-AL498,"")),"")</f>
        <v/>
      </c>
      <c r="AN498" s="48" t="str">
        <f aca="false">IF(AND(Y498="REVENDA",AC498="SIM",AG498="BIT"),((AB498/1+1)*AI498)*0.4117,"")</f>
        <v/>
      </c>
      <c r="AO498" s="48" t="str">
        <f aca="false">IF(AN498="","",AN498*17%)</f>
        <v/>
      </c>
      <c r="AP498" s="49" t="str">
        <f aca="false">IF(AN498="","",IF(T498=0.12,(U498*0.4117)*0.4117,IF(T498=0,(AI498*0.07)*0.4117,U498*0.4117)))</f>
        <v/>
      </c>
      <c r="AQ498" s="47" t="str">
        <f aca="false">IF(AN498="","",AO498-AP498)</f>
        <v/>
      </c>
      <c r="AR498" s="50" t="str">
        <f aca="false">IFERROR(IF(AND(AC498="SIM",Y498="REVENDA",LEFT(AG498,5)="ANEXO")*OR(AE498="ANEXO I",AF498="ANEXO II"),VLOOKUP(H498,Dados!G:I,2,0),""),"INSERIR MVA")</f>
        <v/>
      </c>
      <c r="AS498" s="48" t="str">
        <f aca="false">IF(LEFT(AG498,5)="ANEXO",VLOOKUP(AG498,Dados!$X$111:$Z$112,2,0)*(AI498-Q498),"")</f>
        <v/>
      </c>
      <c r="AT498" s="48" t="str">
        <f aca="false">IFERROR(IF(AR498="","",(AI498*AR498)+AI498),"INSERIR MVA")</f>
        <v/>
      </c>
      <c r="AU498" s="48" t="str">
        <f aca="false">IF(AT498="","",IF(AY498=0.04,U498,AS498*AY498))</f>
        <v/>
      </c>
      <c r="AV498" s="47" t="str">
        <f aca="false">IFERROR(IF(AU498="","",(VLOOKUP(AG498,Dados!$X$111:$Z$112,3,0)*AT498*0.17)),"INSERIR MVA")</f>
        <v/>
      </c>
      <c r="AW498" s="47" t="str">
        <f aca="false">IFERROR(IF(AR498="","",AV498-AU498),"")</f>
        <v/>
      </c>
      <c r="AX498" s="51" t="str">
        <f aca="false">IFERROR(IF(AC498="NÃO","",IF(AM498&lt;&gt;"",AM498-W498,IF(AQ498&lt;&gt;"",AQ498-W498,IF(AW498&lt;&gt;"",AW498-W498,"")))),"")</f>
        <v/>
      </c>
      <c r="AY498" s="46" t="str">
        <f aca="false">IFERROR(IF(ISNA(VLOOKUP(R498,Dados!$X$2:$Y$5,2,0)),VLOOKUP(D498,Dados!$X$7:$Y$33,2,0),VLOOKUP(R498,Dados!$X$2:$Y$5,2,0)),"")</f>
        <v/>
      </c>
      <c r="AZ498" s="52" t="str">
        <f aca="false">IF(C498="","",IF(AND(Y498="CONSUMO",AC498="NÃO")*OR(AG498="-",AG498="BIT"),IF(E498&lt;&gt;"",(AI498-(P498+L498-N498+Q498)*AY498)/0.83),""))</f>
        <v/>
      </c>
      <c r="BA498" s="51" t="str">
        <f aca="false">IF(AZ498="","",AZ498*0.17-((P498+L498-N498+Q498)*AY498))</f>
        <v/>
      </c>
      <c r="BB498" s="51" t="str">
        <f aca="false">IF(AND(Y498="CONSUMO",AG498="ANEXO I",AY498&gt;4%),(AI498-(P498+L498-N498+Q498)*0.0514)/0.83*(0.5177)*(0.17)-AI498*0.0514,IF(AND(Y498="CONSUMO",AG498="ANEXO II",AY498&gt;4%),(AI498-(P498+L498-N498+Q498)*0.041)/0.83*(0.3295)*(0.17)-AI498*0.041,IF(AND(Y498="CONSUMO",AG498="ANEXO I",AY498=4%),(AI498-(P498+L498-N498+Q498)*0.04)/0.83*(0.5177)*(0.17)-AI498*0.04,IF(AND(Y498="CONSUMO",AG498="ANEXO II",AY498=4%),(AI498-(P498+L498-N498+Q498)*0.04)/0.83*(0.3295)*(0.17)-AI498*0.04,""))))</f>
        <v/>
      </c>
      <c r="BC498" s="51" t="str">
        <f aca="false">IF(C498="","",IF(AND(Y498="CONSUMO",AC498="SIM")*OR(AG498="-",AG498="BIT"),IF(E498&lt;&gt;"",(AI498-(P498+L498-N498+Q498)*AY498)/0.83),""))</f>
        <v/>
      </c>
      <c r="BD498" s="51" t="str">
        <f aca="false">IF(BC498="","",BC498*0.17)</f>
        <v/>
      </c>
      <c r="BE498" s="51" t="str">
        <f aca="false">IF(I498=6908,0,IF(BC498="","",BD498-((P498+L498-N498+Q498)*AY498)))</f>
        <v/>
      </c>
      <c r="BF498" s="53" t="str">
        <f aca="false">IF(B498="","",IF(OR(B498="",E498="Regime Normal"),0,(AI498-Q498)*VLOOKUP(R498,Dados!$X$98:$Y$108,2,0)))</f>
        <v/>
      </c>
      <c r="BG498" s="54" t="str">
        <f aca="false">IFERROR(VLOOKUP(I498,Dados!$AC$27:$AD$43,2,0),IF(B498="","",IF(D498&lt;&gt;"MT",IF(AND(AC498="SIM",Y498="Revenda"),"2403",IF(AND(AC498="SIM",Y498="Consumo"),"2407",IF(AND(AC498="NÃO",Y498="Revenda"),"2102",IF(AND(AC498="NÃO",Y498="Consumo"),"2556",)))),REPLACE(I498,1,1,1))))</f>
        <v/>
      </c>
    </row>
    <row r="499" customFormat="false" ht="12.8" hidden="false" customHeight="true" outlineLevel="0" collapsed="false">
      <c r="Y499" s="45"/>
      <c r="Z499" s="46" t="str">
        <f aca="false">IF(B499="","",(IFERROR(VLOOKUP(H499,Dados!A$3:B$15000,2,0),"Não Encontrado")))</f>
        <v/>
      </c>
      <c r="AA499" s="46" t="str">
        <f aca="false">IF(B499="","",(IFERROR(VLOOKUP(G499,Dados!C$3:E$15000,3,0),"Não Encontrado")))</f>
        <v/>
      </c>
      <c r="AB499" s="46" t="str">
        <f aca="false">IFERROR(IF(Z499&lt;&gt;"Não Encontrado",Z499,IF(AA499&lt;&gt;"Não Encontrado",AA499,"")),"")</f>
        <v/>
      </c>
      <c r="AC499" s="45" t="str">
        <f aca="false">IF(B499="","",IF(AB499="","NÃO","SIM"))</f>
        <v/>
      </c>
      <c r="AD499" s="45" t="str">
        <f aca="false">IFERROR(VLOOKUP(G499,Dados!$P$3:$R$500,3,0),"")</f>
        <v/>
      </c>
      <c r="AE499" s="45" t="str">
        <f aca="false">IFERROR(VLOOKUP(G499,Dados!$K$3:$L$500,2,0),"")</f>
        <v/>
      </c>
      <c r="AF499" s="45" t="str">
        <f aca="false">IFERROR(VLOOKUP(G499,Dados!$M$3:$N$500,2,0),"")</f>
        <v/>
      </c>
      <c r="AG499" s="45" t="str">
        <f aca="false">IF(F499="","",IF(AND(AD499="",AE499="",AF499=""),"-",IF(AND(AD499="BIT",AE499="",AF499=""),"BIT",IF(AND(AE499="ANEXO I",AD499="",AF499=""),"ANEXO I",IF(AND(AF499="ANEXO II",AD499="",AE499=""),"ANEXO II","Escolher")))))</f>
        <v/>
      </c>
      <c r="AH499" s="45" t="str">
        <f aca="false">IF(AG499&lt;&gt;"Pneus","",IFERROR(VLOOKUP(R499,Dados!$X$2:$Z$5,3,0)*(AI499-Q499),VLOOKUP(D499,Dados!$X$7:$Z$33,3,0)*(AI499-Q499)))</f>
        <v/>
      </c>
      <c r="AI499" s="47" t="str">
        <f aca="false">IF(B499="","",P499+Q499+O499+M499+L499-N499)</f>
        <v/>
      </c>
      <c r="AJ499" s="48" t="str">
        <f aca="false">IFERROR(IF(AND(AC499="SIM",AG499="-",Y499="REVENDA"),(AB499/1+1)*AI499,IF(AND(AC499="SIM",AG499="Pneus",Y499="REVENDA"),(AB499/1+1)*(AI499-AH499),"")),"")</f>
        <v/>
      </c>
      <c r="AK499" s="48" t="str">
        <f aca="false">IF(AJ499="","",AJ499*17%)</f>
        <v/>
      </c>
      <c r="AL499" s="48" t="str">
        <f aca="false">IFERROR(IF(AC499="NÃO","",IF(AK499="","",IF(E499="Simples Nacional",BF499,IF(T499=0.12,U499*0.5833337002,IF(T499=0,AI499*0.07,U499))))),"")</f>
        <v/>
      </c>
      <c r="AM499" s="47" t="str">
        <f aca="false">IFERROR(IF(AC499="NÃO","",IF(OR(AG499="-",AG499="Pneus"),AK499-AL499,"")),"")</f>
        <v/>
      </c>
      <c r="AN499" s="48" t="str">
        <f aca="false">IF(AND(Y499="REVENDA",AC499="SIM",AG499="BIT"),((AB499/1+1)*AI499)*0.4117,"")</f>
        <v/>
      </c>
      <c r="AO499" s="48" t="str">
        <f aca="false">IF(AN499="","",AN499*17%)</f>
        <v/>
      </c>
      <c r="AP499" s="49" t="str">
        <f aca="false">IF(AN499="","",IF(T499=0.12,(U499*0.4117)*0.4117,IF(T499=0,(AI499*0.07)*0.4117,U499*0.4117)))</f>
        <v/>
      </c>
      <c r="AQ499" s="47" t="str">
        <f aca="false">IF(AN499="","",AO499-AP499)</f>
        <v/>
      </c>
      <c r="AR499" s="50" t="str">
        <f aca="false">IFERROR(IF(AND(AC499="SIM",Y499="REVENDA",LEFT(AG499,5)="ANEXO")*OR(AE499="ANEXO I",AF499="ANEXO II"),VLOOKUP(H499,Dados!G:I,2,0),""),"INSERIR MVA")</f>
        <v/>
      </c>
      <c r="AS499" s="48" t="str">
        <f aca="false">IF(LEFT(AG499,5)="ANEXO",VLOOKUP(AG499,Dados!$X$111:$Z$112,2,0)*(AI499-Q499),"")</f>
        <v/>
      </c>
      <c r="AT499" s="48" t="str">
        <f aca="false">IFERROR(IF(AR499="","",(AI499*AR499)+AI499),"INSERIR MVA")</f>
        <v/>
      </c>
      <c r="AU499" s="48" t="str">
        <f aca="false">IF(AT499="","",IF(AY499=0.04,U499,AS499*AY499))</f>
        <v/>
      </c>
      <c r="AV499" s="47" t="str">
        <f aca="false">IFERROR(IF(AU499="","",(VLOOKUP(AG499,Dados!$X$111:$Z$112,3,0)*AT499*0.17)),"INSERIR MVA")</f>
        <v/>
      </c>
      <c r="AW499" s="47" t="str">
        <f aca="false">IFERROR(IF(AR499="","",AV499-AU499),"")</f>
        <v/>
      </c>
      <c r="AX499" s="51" t="str">
        <f aca="false">IFERROR(IF(AC499="NÃO","",IF(AM499&lt;&gt;"",AM499-W499,IF(AQ499&lt;&gt;"",AQ499-W499,IF(AW499&lt;&gt;"",AW499-W499,"")))),"")</f>
        <v/>
      </c>
      <c r="AY499" s="46" t="str">
        <f aca="false">IFERROR(IF(ISNA(VLOOKUP(R499,Dados!$X$2:$Y$5,2,0)),VLOOKUP(D499,Dados!$X$7:$Y$33,2,0),VLOOKUP(R499,Dados!$X$2:$Y$5,2,0)),"")</f>
        <v/>
      </c>
      <c r="AZ499" s="52" t="str">
        <f aca="false">IF(C499="","",IF(AND(Y499="CONSUMO",AC499="NÃO")*OR(AG499="-",AG499="BIT"),IF(E499&lt;&gt;"",(AI499-(P499+L499-N499+Q499)*AY499)/0.83),""))</f>
        <v/>
      </c>
      <c r="BA499" s="51" t="str">
        <f aca="false">IF(AZ499="","",AZ499*0.17-((P499+L499-N499+Q499)*AY499))</f>
        <v/>
      </c>
      <c r="BB499" s="51" t="str">
        <f aca="false">IF(AND(Y499="CONSUMO",AG499="ANEXO I",AY499&gt;4%),(AI499-(P499+L499-N499+Q499)*0.0514)/0.83*(0.5177)*(0.17)-AI499*0.0514,IF(AND(Y499="CONSUMO",AG499="ANEXO II",AY499&gt;4%),(AI499-(P499+L499-N499+Q499)*0.041)/0.83*(0.3295)*(0.17)-AI499*0.041,IF(AND(Y499="CONSUMO",AG499="ANEXO I",AY499=4%),(AI499-(P499+L499-N499+Q499)*0.04)/0.83*(0.5177)*(0.17)-AI499*0.04,IF(AND(Y499="CONSUMO",AG499="ANEXO II",AY499=4%),(AI499-(P499+L499-N499+Q499)*0.04)/0.83*(0.3295)*(0.17)-AI499*0.04,""))))</f>
        <v/>
      </c>
      <c r="BC499" s="51" t="str">
        <f aca="false">IF(C499="","",IF(AND(Y499="CONSUMO",AC499="SIM")*OR(AG499="-",AG499="BIT"),IF(E499&lt;&gt;"",(AI499-(P499+L499-N499+Q499)*AY499)/0.83),""))</f>
        <v/>
      </c>
      <c r="BD499" s="51" t="str">
        <f aca="false">IF(BC499="","",BC499*0.17)</f>
        <v/>
      </c>
      <c r="BE499" s="51" t="str">
        <f aca="false">IF(I499=6908,0,IF(BC499="","",BD499-((P499+L499-N499+Q499)*AY499)))</f>
        <v/>
      </c>
      <c r="BF499" s="53" t="str">
        <f aca="false">IF(B499="","",IF(OR(B499="",E499="Regime Normal"),0,(AI499-Q499)*VLOOKUP(R499,Dados!$X$98:$Y$108,2,0)))</f>
        <v/>
      </c>
      <c r="BG499" s="54" t="str">
        <f aca="false">IFERROR(VLOOKUP(I499,Dados!$AC$27:$AD$43,2,0),IF(B499="","",IF(D499&lt;&gt;"MT",IF(AND(AC499="SIM",Y499="Revenda"),"2403",IF(AND(AC499="SIM",Y499="Consumo"),"2407",IF(AND(AC499="NÃO",Y499="Revenda"),"2102",IF(AND(AC499="NÃO",Y499="Consumo"),"2556",)))),REPLACE(I499,1,1,1))))</f>
        <v/>
      </c>
    </row>
    <row r="500" customFormat="false" ht="12.8" hidden="false" customHeight="true" outlineLevel="0" collapsed="false">
      <c r="Y500" s="45"/>
      <c r="Z500" s="46" t="str">
        <f aca="false">IF(B500="","",(IFERROR(VLOOKUP(H500,Dados!A$3:B$15000,2,0),"Não Encontrado")))</f>
        <v/>
      </c>
      <c r="AA500" s="46" t="str">
        <f aca="false">IF(B500="","",(IFERROR(VLOOKUP(G500,Dados!C$3:E$15000,3,0),"Não Encontrado")))</f>
        <v/>
      </c>
      <c r="AB500" s="46" t="str">
        <f aca="false">IFERROR(IF(Z500&lt;&gt;"Não Encontrado",Z500,IF(AA500&lt;&gt;"Não Encontrado",AA500,"")),"")</f>
        <v/>
      </c>
      <c r="AC500" s="45" t="str">
        <f aca="false">IF(B500="","",IF(AB500="","NÃO","SIM"))</f>
        <v/>
      </c>
      <c r="AD500" s="45" t="str">
        <f aca="false">IFERROR(VLOOKUP(G500,Dados!$P$3:$R$500,3,0),"")</f>
        <v/>
      </c>
      <c r="AE500" s="45" t="str">
        <f aca="false">IFERROR(VLOOKUP(G500,Dados!$K$3:$L$500,2,0),"")</f>
        <v/>
      </c>
      <c r="AF500" s="45" t="str">
        <f aca="false">IFERROR(VLOOKUP(G500,Dados!$M$3:$N$500,2,0),"")</f>
        <v/>
      </c>
      <c r="AG500" s="45" t="str">
        <f aca="false">IF(F500="","",IF(AND(AD500="",AE500="",AF500=""),"-",IF(AND(AD500="BIT",AE500="",AF500=""),"BIT",IF(AND(AE500="ANEXO I",AD500="",AF500=""),"ANEXO I",IF(AND(AF500="ANEXO II",AD500="",AE500=""),"ANEXO II","Escolher")))))</f>
        <v/>
      </c>
      <c r="AH500" s="45" t="str">
        <f aca="false">IF(AG500&lt;&gt;"Pneus","",IFERROR(VLOOKUP(R500,Dados!$X$2:$Z$5,3,0)*(AI500-Q500),VLOOKUP(D500,Dados!$X$7:$Z$33,3,0)*(AI500-Q500)))</f>
        <v/>
      </c>
      <c r="AI500" s="47" t="str">
        <f aca="false">IF(B500="","",P500+Q500+O500+M500+L500-N500)</f>
        <v/>
      </c>
      <c r="AJ500" s="48" t="str">
        <f aca="false">IFERROR(IF(AND(AC500="SIM",AG500="-",Y500="REVENDA"),(AB500/1+1)*AI500,IF(AND(AC500="SIM",AG500="Pneus",Y500="REVENDA"),(AB500/1+1)*(AI500-AH500),"")),"")</f>
        <v/>
      </c>
      <c r="AK500" s="48" t="str">
        <f aca="false">IF(AJ500="","",AJ500*17%)</f>
        <v/>
      </c>
      <c r="AL500" s="48" t="str">
        <f aca="false">IFERROR(IF(AC500="NÃO","",IF(AK500="","",IF(E500="Simples Nacional",BF500,IF(T500=0.12,U500*0.5833337002,IF(T500=0,AI500*0.07,U500))))),"")</f>
        <v/>
      </c>
      <c r="AM500" s="47" t="str">
        <f aca="false">IFERROR(IF(AC500="NÃO","",IF(OR(AG500="-",AG500="Pneus"),AK500-AL500,"")),"")</f>
        <v/>
      </c>
      <c r="AN500" s="48" t="str">
        <f aca="false">IF(AND(Y500="REVENDA",AC500="SIM",AG500="BIT"),((AB500/1+1)*AI500)*0.4117,"")</f>
        <v/>
      </c>
      <c r="AO500" s="48" t="str">
        <f aca="false">IF(AN500="","",AN500*17%)</f>
        <v/>
      </c>
      <c r="AP500" s="49" t="str">
        <f aca="false">IF(AN500="","",IF(T500=0.12,(U500*0.4117)*0.4117,IF(T500=0,(AI500*0.07)*0.4117,U500*0.4117)))</f>
        <v/>
      </c>
      <c r="AQ500" s="47" t="str">
        <f aca="false">IF(AN500="","",AO500-AP500)</f>
        <v/>
      </c>
      <c r="AR500" s="50" t="str">
        <f aca="false">IFERROR(IF(AND(AC500="SIM",Y500="REVENDA",LEFT(AG500,5)="ANEXO")*OR(AE500="ANEXO I",AF500="ANEXO II"),VLOOKUP(H500,Dados!G:I,2,0),""),"INSERIR MVA")</f>
        <v/>
      </c>
      <c r="AS500" s="48" t="str">
        <f aca="false">IF(LEFT(AG500,5)="ANEXO",VLOOKUP(AG500,Dados!$X$111:$Z$112,2,0)*(AI500-Q500),"")</f>
        <v/>
      </c>
      <c r="AT500" s="48" t="str">
        <f aca="false">IFERROR(IF(AR500="","",(AI500*AR500)+AI500),"INSERIR MVA")</f>
        <v/>
      </c>
      <c r="AU500" s="48" t="str">
        <f aca="false">IF(AT500="","",IF(AY500=0.04,U500,AS500*AY500))</f>
        <v/>
      </c>
      <c r="AV500" s="47" t="str">
        <f aca="false">IFERROR(IF(AU500="","",(VLOOKUP(AG500,Dados!$X$111:$Z$112,3,0)*AT500*0.17)),"INSERIR MVA")</f>
        <v/>
      </c>
      <c r="AW500" s="47" t="str">
        <f aca="false">IFERROR(IF(AR500="","",AV500-AU500),"")</f>
        <v/>
      </c>
      <c r="AX500" s="51" t="str">
        <f aca="false">IFERROR(IF(AC500="NÃO","",IF(AM500&lt;&gt;"",AM500-W500,IF(AQ500&lt;&gt;"",AQ500-W500,IF(AW500&lt;&gt;"",AW500-W500,"")))),"")</f>
        <v/>
      </c>
      <c r="AY500" s="46" t="str">
        <f aca="false">IFERROR(IF(ISNA(VLOOKUP(R500,Dados!$X$2:$Y$5,2,0)),VLOOKUP(D500,Dados!$X$7:$Y$33,2,0),VLOOKUP(R500,Dados!$X$2:$Y$5,2,0)),"")</f>
        <v/>
      </c>
      <c r="AZ500" s="52" t="str">
        <f aca="false">IF(C500="","",IF(AND(Y500="CONSUMO",AC500="NÃO")*OR(AG500="-",AG500="BIT"),IF(E500&lt;&gt;"",(AI500-(P500+L500-N500+Q500)*AY500)/0.83),""))</f>
        <v/>
      </c>
      <c r="BA500" s="51" t="str">
        <f aca="false">IF(AZ500="","",AZ500*0.17-((P500+L500-N500+Q500)*AY500))</f>
        <v/>
      </c>
      <c r="BB500" s="51" t="str">
        <f aca="false">IF(AND(Y500="CONSUMO",AG500="ANEXO I",AY500&gt;4%),(AI500-(P500+L500-N500+Q500)*0.0514)/0.83*(0.5177)*(0.17)-AI500*0.0514,IF(AND(Y500="CONSUMO",AG500="ANEXO II",AY500&gt;4%),(AI500-(P500+L500-N500+Q500)*0.041)/0.83*(0.3295)*(0.17)-AI500*0.041,IF(AND(Y500="CONSUMO",AG500="ANEXO I",AY500=4%),(AI500-(P500+L500-N500+Q500)*0.04)/0.83*(0.5177)*(0.17)-AI500*0.04,IF(AND(Y500="CONSUMO",AG500="ANEXO II",AY500=4%),(AI500-(P500+L500-N500+Q500)*0.04)/0.83*(0.3295)*(0.17)-AI500*0.04,""))))</f>
        <v/>
      </c>
      <c r="BC500" s="51" t="str">
        <f aca="false">IF(C500="","",IF(AND(Y500="CONSUMO",AC500="SIM")*OR(AG500="-",AG500="BIT"),IF(E500&lt;&gt;"",(AI500-(P500+L500-N500+Q500)*AY500)/0.83),""))</f>
        <v/>
      </c>
      <c r="BD500" s="51" t="str">
        <f aca="false">IF(BC500="","",BC500*0.17)</f>
        <v/>
      </c>
      <c r="BE500" s="51" t="str">
        <f aca="false">IF(I500=6908,0,IF(BC500="","",BD500-((P500+L500-N500+Q500)*AY500)))</f>
        <v/>
      </c>
      <c r="BF500" s="53" t="str">
        <f aca="false">IF(B500="","",IF(OR(B500="",E500="Regime Normal"),0,(AI500-Q500)*VLOOKUP(R500,Dados!$X$98:$Y$108,2,0)))</f>
        <v/>
      </c>
      <c r="BG500" s="54" t="str">
        <f aca="false">IFERROR(VLOOKUP(I500,Dados!$AC$27:$AD$43,2,0),IF(B500="","",IF(D500&lt;&gt;"MT",IF(AND(AC500="SIM",Y500="Revenda"),"2403",IF(AND(AC500="SIM",Y500="Consumo"),"2407",IF(AND(AC500="NÃO",Y500="Revenda"),"2102",IF(AND(AC500="NÃO",Y500="Consumo"),"2556",)))),REPLACE(I500,1,1,1))))</f>
        <v/>
      </c>
    </row>
    <row r="501" customFormat="false" ht="12.8" hidden="false" customHeight="true" outlineLevel="0" collapsed="false">
      <c r="Y501" s="45"/>
      <c r="Z501" s="46" t="str">
        <f aca="false">IF(B501="","",(IFERROR(VLOOKUP(H501,Dados!A$3:B$15000,2,0),"Não Encontrado")))</f>
        <v/>
      </c>
      <c r="AA501" s="46" t="str">
        <f aca="false">IF(B501="","",(IFERROR(VLOOKUP(G501,Dados!C$3:E$15000,3,0),"Não Encontrado")))</f>
        <v/>
      </c>
      <c r="AB501" s="46" t="str">
        <f aca="false">IFERROR(IF(Z501&lt;&gt;"Não Encontrado",Z501,IF(AA501&lt;&gt;"Não Encontrado",AA501,"")),"")</f>
        <v/>
      </c>
      <c r="AC501" s="45" t="str">
        <f aca="false">IF(B501="","",IF(AB501="","NÃO","SIM"))</f>
        <v/>
      </c>
      <c r="AD501" s="45" t="str">
        <f aca="false">IFERROR(VLOOKUP(G501,Dados!$P$3:$R$500,3,0),"")</f>
        <v/>
      </c>
      <c r="AE501" s="45" t="str">
        <f aca="false">IFERROR(VLOOKUP(G501,Dados!$K$3:$L$500,2,0),"")</f>
        <v/>
      </c>
      <c r="AF501" s="45" t="str">
        <f aca="false">IFERROR(VLOOKUP(G501,Dados!$M$3:$N$500,2,0),"")</f>
        <v/>
      </c>
      <c r="AG501" s="45" t="str">
        <f aca="false">IF(F501="","",IF(AND(AD501="",AE501="",AF501=""),"-",IF(AND(AD501="BIT",AE501="",AF501=""),"BIT",IF(AND(AE501="ANEXO I",AD501="",AF501=""),"ANEXO I",IF(AND(AF501="ANEXO II",AD501="",AE501=""),"ANEXO II","Escolher")))))</f>
        <v/>
      </c>
      <c r="AH501" s="45" t="str">
        <f aca="false">IF(AG501&lt;&gt;"Pneus","",IFERROR(VLOOKUP(R501,Dados!$X$2:$Z$5,3,0)*(AI501-Q501),VLOOKUP(D501,Dados!$X$7:$Z$33,3,0)*(AI501-Q501)))</f>
        <v/>
      </c>
      <c r="AI501" s="47" t="str">
        <f aca="false">IF(B501="","",P501+Q501+O501+M501+L501-N501)</f>
        <v/>
      </c>
      <c r="AJ501" s="48" t="str">
        <f aca="false">IFERROR(IF(AND(AC501="SIM",AG501="-",Y501="REVENDA"),(AB501/1+1)*AI501,IF(AND(AC501="SIM",AG501="Pneus",Y501="REVENDA"),(AB501/1+1)*(AI501-AH501),"")),"")</f>
        <v/>
      </c>
      <c r="AK501" s="48" t="str">
        <f aca="false">IF(AJ501="","",AJ501*17%)</f>
        <v/>
      </c>
      <c r="AL501" s="48" t="str">
        <f aca="false">IFERROR(IF(AC501="NÃO","",IF(AK501="","",IF(E501="Simples Nacional",BF501,IF(T501=0.12,U501*0.5833337002,IF(T501=0,AI501*0.07,U501))))),"")</f>
        <v/>
      </c>
      <c r="AM501" s="47" t="str">
        <f aca="false">IFERROR(IF(AC501="NÃO","",IF(OR(AG501="-",AG501="Pneus"),AK501-AL501,"")),"")</f>
        <v/>
      </c>
      <c r="AN501" s="48" t="str">
        <f aca="false">IF(AND(Y501="REVENDA",AC501="SIM",AG501="BIT"),((AB501/1+1)*AI501)*0.4117,"")</f>
        <v/>
      </c>
      <c r="AO501" s="48" t="str">
        <f aca="false">IF(AN501="","",AN501*17%)</f>
        <v/>
      </c>
      <c r="AP501" s="49" t="str">
        <f aca="false">IF(AN501="","",IF(T501=0.12,(U501*0.4117)*0.4117,IF(T501=0,(AI501*0.07)*0.4117,U501*0.4117)))</f>
        <v/>
      </c>
      <c r="AQ501" s="47" t="str">
        <f aca="false">IF(AN501="","",AO501-AP501)</f>
        <v/>
      </c>
      <c r="AR501" s="50" t="str">
        <f aca="false">IFERROR(IF(AND(AC501="SIM",Y501="REVENDA",LEFT(AG501,5)="ANEXO")*OR(AE501="ANEXO I",AF501="ANEXO II"),VLOOKUP(H501,Dados!G:I,2,0),""),"INSERIR MVA")</f>
        <v/>
      </c>
      <c r="AS501" s="48" t="str">
        <f aca="false">IF(LEFT(AG501,5)="ANEXO",VLOOKUP(AG501,Dados!$X$111:$Z$112,2,0)*(AI501-Q501),"")</f>
        <v/>
      </c>
      <c r="AT501" s="48" t="str">
        <f aca="false">IFERROR(IF(AR501="","",(AI501*AR501)+AI501),"INSERIR MVA")</f>
        <v/>
      </c>
      <c r="AU501" s="48" t="str">
        <f aca="false">IF(AT501="","",IF(AY501=0.04,U501,AS501*AY501))</f>
        <v/>
      </c>
      <c r="AV501" s="47" t="str">
        <f aca="false">IFERROR(IF(AU501="","",(VLOOKUP(AG501,Dados!$X$111:$Z$112,3,0)*AT501*0.17)),"INSERIR MVA")</f>
        <v/>
      </c>
      <c r="AW501" s="47" t="str">
        <f aca="false">IFERROR(IF(AR501="","",AV501-AU501),"")</f>
        <v/>
      </c>
      <c r="AX501" s="51" t="str">
        <f aca="false">IFERROR(IF(AC501="NÃO","",IF(AM501&lt;&gt;"",AM501-W501,IF(AQ501&lt;&gt;"",AQ501-W501,IF(AW501&lt;&gt;"",AW501-W501,"")))),"")</f>
        <v/>
      </c>
      <c r="AY501" s="46" t="str">
        <f aca="false">IFERROR(IF(ISNA(VLOOKUP(R501,Dados!$X$2:$Y$5,2,0)),VLOOKUP(D501,Dados!$X$7:$Y$33,2,0),VLOOKUP(R501,Dados!$X$2:$Y$5,2,0)),"")</f>
        <v/>
      </c>
      <c r="AZ501" s="52" t="str">
        <f aca="false">IF(C501="","",IF(AND(Y501="CONSUMO",AC501="NÃO")*OR(AG501="-",AG501="BIT"),IF(E501&lt;&gt;"",(AI501-(P501+L501-N501+Q501)*AY501)/0.83),""))</f>
        <v/>
      </c>
      <c r="BA501" s="51" t="str">
        <f aca="false">IF(AZ501="","",AZ501*0.17-((P501+L501-N501+Q501)*AY501))</f>
        <v/>
      </c>
      <c r="BB501" s="51" t="str">
        <f aca="false">IF(AND(Y501="CONSUMO",AG501="ANEXO I",AY501&gt;4%),(AI501-(P501+L501-N501+Q501)*0.0514)/0.83*(0.5177)*(0.17)-AI501*0.0514,IF(AND(Y501="CONSUMO",AG501="ANEXO II",AY501&gt;4%),(AI501-(P501+L501-N501+Q501)*0.041)/0.83*(0.3295)*(0.17)-AI501*0.041,IF(AND(Y501="CONSUMO",AG501="ANEXO I",AY501=4%),(AI501-(P501+L501-N501+Q501)*0.04)/0.83*(0.5177)*(0.17)-AI501*0.04,IF(AND(Y501="CONSUMO",AG501="ANEXO II",AY501=4%),(AI501-(P501+L501-N501+Q501)*0.04)/0.83*(0.3295)*(0.17)-AI501*0.04,""))))</f>
        <v/>
      </c>
      <c r="BC501" s="51" t="str">
        <f aca="false">IF(C501="","",IF(AND(Y501="CONSUMO",AC501="SIM")*OR(AG501="-",AG501="BIT"),IF(E501&lt;&gt;"",(AI501-(P501+L501-N501+Q501)*AY501)/0.83),""))</f>
        <v/>
      </c>
      <c r="BD501" s="51" t="str">
        <f aca="false">IF(BC501="","",BC501*0.17)</f>
        <v/>
      </c>
      <c r="BE501" s="51" t="str">
        <f aca="false">IF(I501=6908,0,IF(BC501="","",BD501-((P501+L501-N501+Q501)*AY501)))</f>
        <v/>
      </c>
      <c r="BF501" s="53" t="str">
        <f aca="false">IF(B501="","",IF(OR(B501="",E501="Regime Normal"),0,(AI501-Q501)*VLOOKUP(R501,Dados!$X$98:$Y$108,2,0)))</f>
        <v/>
      </c>
      <c r="BG501" s="54" t="str">
        <f aca="false">IFERROR(VLOOKUP(I501,Dados!$AC$27:$AD$43,2,0),IF(B501="","",IF(D501&lt;&gt;"MT",IF(AND(AC501="SIM",Y501="Revenda"),"2403",IF(AND(AC501="SIM",Y501="Consumo"),"2407",IF(AND(AC501="NÃO",Y501="Revenda"),"2102",IF(AND(AC501="NÃO",Y501="Consumo"),"2556",)))),REPLACE(I501,1,1,1))))</f>
        <v/>
      </c>
    </row>
    <row r="502" customFormat="false" ht="12.8" hidden="false" customHeight="true" outlineLevel="0" collapsed="false">
      <c r="Y502" s="45"/>
      <c r="Z502" s="46" t="str">
        <f aca="false">IF(B502="","",(IFERROR(VLOOKUP(H502,Dados!A$3:B$15000,2,0),"Não Encontrado")))</f>
        <v/>
      </c>
      <c r="AA502" s="46" t="str">
        <f aca="false">IF(B502="","",(IFERROR(VLOOKUP(G502,Dados!C$3:E$15000,3,0),"Não Encontrado")))</f>
        <v/>
      </c>
      <c r="AB502" s="46" t="str">
        <f aca="false">IFERROR(IF(Z502&lt;&gt;"Não Encontrado",Z502,IF(AA502&lt;&gt;"Não Encontrado",AA502,"")),"")</f>
        <v/>
      </c>
      <c r="AC502" s="45" t="str">
        <f aca="false">IF(B502="","",IF(AB502="","NÃO","SIM"))</f>
        <v/>
      </c>
      <c r="AD502" s="45" t="str">
        <f aca="false">IFERROR(VLOOKUP(G502,Dados!$P$3:$R$500,3,0),"")</f>
        <v/>
      </c>
      <c r="AE502" s="45" t="str">
        <f aca="false">IFERROR(VLOOKUP(G502,Dados!$K$3:$L$500,2,0),"")</f>
        <v/>
      </c>
      <c r="AF502" s="45" t="str">
        <f aca="false">IFERROR(VLOOKUP(G502,Dados!$M$3:$N$500,2,0),"")</f>
        <v/>
      </c>
      <c r="AG502" s="45" t="str">
        <f aca="false">IF(F502="","",IF(AND(AD502="",AE502="",AF502=""),"-",IF(AND(AD502="BIT",AE502="",AF502=""),"BIT",IF(AND(AE502="ANEXO I",AD502="",AF502=""),"ANEXO I",IF(AND(AF502="ANEXO II",AD502="",AE502=""),"ANEXO II","Escolher")))))</f>
        <v/>
      </c>
      <c r="AH502" s="45" t="str">
        <f aca="false">IF(AG502&lt;&gt;"Pneus","",IFERROR(VLOOKUP(R502,Dados!$X$2:$Z$5,3,0)*(AI502-Q502),VLOOKUP(D502,Dados!$X$7:$Z$33,3,0)*(AI502-Q502)))</f>
        <v/>
      </c>
      <c r="AI502" s="47" t="str">
        <f aca="false">IF(B502="","",P502+Q502+O502+M502+L502-N502)</f>
        <v/>
      </c>
      <c r="AJ502" s="48" t="str">
        <f aca="false">IFERROR(IF(AND(AC502="SIM",AG502="-",Y502="REVENDA"),(AB502/1+1)*AI502,IF(AND(AC502="SIM",AG502="Pneus",Y502="REVENDA"),(AB502/1+1)*(AI502-AH502),"")),"")</f>
        <v/>
      </c>
      <c r="AK502" s="48" t="str">
        <f aca="false">IF(AJ502="","",AJ502*17%)</f>
        <v/>
      </c>
      <c r="AL502" s="48" t="str">
        <f aca="false">IFERROR(IF(AC502="NÃO","",IF(AK502="","",IF(E502="Simples Nacional",BF502,IF(T502=0.12,U502*0.5833337002,IF(T502=0,AI502*0.07,U502))))),"")</f>
        <v/>
      </c>
      <c r="AM502" s="47" t="str">
        <f aca="false">IFERROR(IF(AC502="NÃO","",IF(OR(AG502="-",AG502="Pneus"),AK502-AL502,"")),"")</f>
        <v/>
      </c>
      <c r="AN502" s="48" t="str">
        <f aca="false">IF(AND(Y502="REVENDA",AC502="SIM",AG502="BIT"),((AB502/1+1)*AI502)*0.4117,"")</f>
        <v/>
      </c>
      <c r="AO502" s="48" t="str">
        <f aca="false">IF(AN502="","",AN502*17%)</f>
        <v/>
      </c>
      <c r="AP502" s="49" t="str">
        <f aca="false">IF(AN502="","",IF(T502=0.12,(U502*0.4117)*0.4117,IF(T502=0,(AI502*0.07)*0.4117,U502*0.4117)))</f>
        <v/>
      </c>
      <c r="AQ502" s="47" t="str">
        <f aca="false">IF(AN502="","",AO502-AP502)</f>
        <v/>
      </c>
      <c r="AR502" s="50" t="str">
        <f aca="false">IFERROR(IF(AND(AC502="SIM",Y502="REVENDA",LEFT(AG502,5)="ANEXO")*OR(AE502="ANEXO I",AF502="ANEXO II"),VLOOKUP(H502,Dados!G:I,2,0),""),"INSERIR MVA")</f>
        <v/>
      </c>
      <c r="AS502" s="48" t="str">
        <f aca="false">IF(LEFT(AG502,5)="ANEXO",VLOOKUP(AG502,Dados!$X$111:$Z$112,2,0)*(AI502-Q502),"")</f>
        <v/>
      </c>
      <c r="AT502" s="48" t="str">
        <f aca="false">IFERROR(IF(AR502="","",(AI502*AR502)+AI502),"INSERIR MVA")</f>
        <v/>
      </c>
      <c r="AU502" s="48" t="str">
        <f aca="false">IF(AT502="","",IF(AY502=0.04,U502,AS502*AY502))</f>
        <v/>
      </c>
      <c r="AV502" s="47" t="str">
        <f aca="false">IFERROR(IF(AU502="","",(VLOOKUP(AG502,Dados!$X$111:$Z$112,3,0)*AT502*0.17)),"INSERIR MVA")</f>
        <v/>
      </c>
      <c r="AW502" s="47" t="str">
        <f aca="false">IFERROR(IF(AR502="","",AV502-AU502),"")</f>
        <v/>
      </c>
      <c r="AX502" s="51" t="str">
        <f aca="false">IFERROR(IF(AC502="NÃO","",IF(AM502&lt;&gt;"",AM502-W502,IF(AQ502&lt;&gt;"",AQ502-W502,IF(AW502&lt;&gt;"",AW502-W502,"")))),"")</f>
        <v/>
      </c>
      <c r="AY502" s="46" t="str">
        <f aca="false">IFERROR(IF(ISNA(VLOOKUP(R502,Dados!$X$2:$Y$5,2,0)),VLOOKUP(D502,Dados!$X$7:$Y$33,2,0),VLOOKUP(R502,Dados!$X$2:$Y$5,2,0)),"")</f>
        <v/>
      </c>
      <c r="AZ502" s="52" t="str">
        <f aca="false">IF(C502="","",IF(AND(Y502="CONSUMO",AC502="NÃO")*OR(AG502="-",AG502="BIT"),IF(E502&lt;&gt;"",(AI502-(P502+L502-N502+Q502)*AY502)/0.83),""))</f>
        <v/>
      </c>
      <c r="BA502" s="51" t="str">
        <f aca="false">IF(AZ502="","",AZ502*0.17-((P502+L502-N502+Q502)*AY502))</f>
        <v/>
      </c>
      <c r="BB502" s="51" t="str">
        <f aca="false">IF(AND(Y502="CONSUMO",AG502="ANEXO I",AY502&gt;4%),(AI502-(P502+L502-N502+Q502)*0.0514)/0.83*(0.5177)*(0.17)-AI502*0.0514,IF(AND(Y502="CONSUMO",AG502="ANEXO II",AY502&gt;4%),(AI502-(P502+L502-N502+Q502)*0.041)/0.83*(0.3295)*(0.17)-AI502*0.041,IF(AND(Y502="CONSUMO",AG502="ANEXO I",AY502=4%),(AI502-(P502+L502-N502+Q502)*0.04)/0.83*(0.5177)*(0.17)-AI502*0.04,IF(AND(Y502="CONSUMO",AG502="ANEXO II",AY502=4%),(AI502-(P502+L502-N502+Q502)*0.04)/0.83*(0.3295)*(0.17)-AI502*0.04,""))))</f>
        <v/>
      </c>
      <c r="BC502" s="51" t="str">
        <f aca="false">IF(C502="","",IF(AND(Y502="CONSUMO",AC502="SIM")*OR(AG502="-",AG502="BIT"),IF(E502&lt;&gt;"",(AI502-(P502+L502-N502+Q502)*AY502)/0.83),""))</f>
        <v/>
      </c>
      <c r="BD502" s="51" t="str">
        <f aca="false">IF(BC502="","",BC502*0.17)</f>
        <v/>
      </c>
      <c r="BE502" s="51" t="str">
        <f aca="false">IF(I502=6908,0,IF(BC502="","",BD502-((P502+L502-N502+Q502)*AY502)))</f>
        <v/>
      </c>
      <c r="BF502" s="53" t="str">
        <f aca="false">IF(B502="","",IF(OR(B502="",E502="Regime Normal"),0,(AI502-Q502)*VLOOKUP(R502,Dados!$X$98:$Y$108,2,0)))</f>
        <v/>
      </c>
      <c r="BG502" s="54" t="str">
        <f aca="false">IFERROR(VLOOKUP(I502,Dados!$AC$27:$AD$43,2,0),IF(B502="","",IF(D502&lt;&gt;"MT",IF(AND(AC502="SIM",Y502="Revenda"),"2403",IF(AND(AC502="SIM",Y502="Consumo"),"2407",IF(AND(AC502="NÃO",Y502="Revenda"),"2102",IF(AND(AC502="NÃO",Y502="Consumo"),"2556",)))),REPLACE(I502,1,1,1))))</f>
        <v/>
      </c>
    </row>
    <row r="503" customFormat="false" ht="12.8" hidden="false" customHeight="true" outlineLevel="0" collapsed="false">
      <c r="Y503" s="45"/>
      <c r="Z503" s="46" t="str">
        <f aca="false">IF(B503="","",(IFERROR(VLOOKUP(H503,Dados!A$3:B$15000,2,0),"Não Encontrado")))</f>
        <v/>
      </c>
      <c r="AA503" s="46" t="str">
        <f aca="false">IF(B503="","",(IFERROR(VLOOKUP(G503,Dados!C$3:E$15000,3,0),"Não Encontrado")))</f>
        <v/>
      </c>
      <c r="AB503" s="46" t="str">
        <f aca="false">IFERROR(IF(Z503&lt;&gt;"Não Encontrado",Z503,IF(AA503&lt;&gt;"Não Encontrado",AA503,"")),"")</f>
        <v/>
      </c>
      <c r="AC503" s="45" t="str">
        <f aca="false">IF(B503="","",IF(AB503="","NÃO","SIM"))</f>
        <v/>
      </c>
      <c r="AD503" s="45" t="str">
        <f aca="false">IFERROR(VLOOKUP(G503,Dados!$P$3:$R$500,3,0),"")</f>
        <v/>
      </c>
      <c r="AE503" s="45" t="str">
        <f aca="false">IFERROR(VLOOKUP(G503,Dados!$K$3:$L$500,2,0),"")</f>
        <v/>
      </c>
      <c r="AF503" s="45" t="str">
        <f aca="false">IFERROR(VLOOKUP(G503,Dados!$M$3:$N$500,2,0),"")</f>
        <v/>
      </c>
      <c r="AG503" s="45" t="str">
        <f aca="false">IF(F503="","",IF(AND(AD503="",AE503="",AF503=""),"-",IF(AND(AD503="BIT",AE503="",AF503=""),"BIT",IF(AND(AE503="ANEXO I",AD503="",AF503=""),"ANEXO I",IF(AND(AF503="ANEXO II",AD503="",AE503=""),"ANEXO II","Escolher")))))</f>
        <v/>
      </c>
      <c r="AH503" s="45" t="str">
        <f aca="false">IF(AG503&lt;&gt;"Pneus","",IFERROR(VLOOKUP(R503,Dados!$X$2:$Z$5,3,0)*(AI503-Q503),VLOOKUP(D503,Dados!$X$7:$Z$33,3,0)*(AI503-Q503)))</f>
        <v/>
      </c>
      <c r="AI503" s="47" t="str">
        <f aca="false">IF(B503="","",P503+Q503+O503+M503+L503-N503)</f>
        <v/>
      </c>
      <c r="AJ503" s="48" t="str">
        <f aca="false">IFERROR(IF(AND(AC503="SIM",AG503="-",Y503="REVENDA"),(AB503/1+1)*AI503,IF(AND(AC503="SIM",AG503="Pneus",Y503="REVENDA"),(AB503/1+1)*(AI503-AH503),"")),"")</f>
        <v/>
      </c>
      <c r="AK503" s="48" t="str">
        <f aca="false">IF(AJ503="","",AJ503*17%)</f>
        <v/>
      </c>
      <c r="AL503" s="48" t="str">
        <f aca="false">IFERROR(IF(AC503="NÃO","",IF(AK503="","",IF(E503="Simples Nacional",BF503,IF(T503=0.12,U503*0.5833337002,IF(T503=0,AI503*0.07,U503))))),"")</f>
        <v/>
      </c>
      <c r="AM503" s="47" t="str">
        <f aca="false">IFERROR(IF(AC503="NÃO","",IF(OR(AG503="-",AG503="Pneus"),AK503-AL503,"")),"")</f>
        <v/>
      </c>
      <c r="AN503" s="48" t="str">
        <f aca="false">IF(AND(Y503="REVENDA",AC503="SIM",AG503="BIT"),((AB503/1+1)*AI503)*0.4117,"")</f>
        <v/>
      </c>
      <c r="AO503" s="48" t="str">
        <f aca="false">IF(AN503="","",AN503*17%)</f>
        <v/>
      </c>
      <c r="AP503" s="49" t="str">
        <f aca="false">IF(AN503="","",IF(T503=0.12,(U503*0.4117)*0.4117,IF(T503=0,(AI503*0.07)*0.4117,U503*0.4117)))</f>
        <v/>
      </c>
      <c r="AQ503" s="47" t="str">
        <f aca="false">IF(AN503="","",AO503-AP503)</f>
        <v/>
      </c>
      <c r="AR503" s="50" t="str">
        <f aca="false">IFERROR(IF(AND(AC503="SIM",Y503="REVENDA",LEFT(AG503,5)="ANEXO")*OR(AE503="ANEXO I",AF503="ANEXO II"),VLOOKUP(H503,Dados!G:I,2,0),""),"INSERIR MVA")</f>
        <v/>
      </c>
      <c r="AS503" s="48" t="str">
        <f aca="false">IF(LEFT(AG503,5)="ANEXO",VLOOKUP(AG503,Dados!$X$111:$Z$112,2,0)*(AI503-Q503),"")</f>
        <v/>
      </c>
      <c r="AT503" s="48" t="str">
        <f aca="false">IFERROR(IF(AR503="","",(AI503*AR503)+AI503),"INSERIR MVA")</f>
        <v/>
      </c>
      <c r="AU503" s="48" t="str">
        <f aca="false">IF(AT503="","",IF(AY503=0.04,U503,AS503*AY503))</f>
        <v/>
      </c>
      <c r="AV503" s="47" t="str">
        <f aca="false">IFERROR(IF(AU503="","",(VLOOKUP(AG503,Dados!$X$111:$Z$112,3,0)*AT503*0.17)),"INSERIR MVA")</f>
        <v/>
      </c>
      <c r="AW503" s="47" t="str">
        <f aca="false">IFERROR(IF(AR503="","",AV503-AU503),"")</f>
        <v/>
      </c>
      <c r="AX503" s="51" t="str">
        <f aca="false">IFERROR(IF(AC503="NÃO","",IF(AM503&lt;&gt;"",AM503-W503,IF(AQ503&lt;&gt;"",AQ503-W503,IF(AW503&lt;&gt;"",AW503-W503,"")))),"")</f>
        <v/>
      </c>
      <c r="AY503" s="46" t="str">
        <f aca="false">IFERROR(IF(ISNA(VLOOKUP(R503,Dados!$X$2:$Y$5,2,0)),VLOOKUP(D503,Dados!$X$7:$Y$33,2,0),VLOOKUP(R503,Dados!$X$2:$Y$5,2,0)),"")</f>
        <v/>
      </c>
      <c r="AZ503" s="52" t="str">
        <f aca="false">IF(C503="","",IF(AND(Y503="CONSUMO",AC503="NÃO")*OR(AG503="-",AG503="BIT"),IF(E503&lt;&gt;"",(AI503-(P503+L503-N503+Q503)*AY503)/0.83),""))</f>
        <v/>
      </c>
      <c r="BA503" s="51" t="str">
        <f aca="false">IF(AZ503="","",AZ503*0.17-((P503+L503-N503+Q503)*AY503))</f>
        <v/>
      </c>
      <c r="BB503" s="51" t="str">
        <f aca="false">IF(AND(Y503="CONSUMO",AG503="ANEXO I",AY503&gt;4%),(AI503-(P503+L503-N503+Q503)*0.0514)/0.83*(0.5177)*(0.17)-AI503*0.0514,IF(AND(Y503="CONSUMO",AG503="ANEXO II",AY503&gt;4%),(AI503-(P503+L503-N503+Q503)*0.041)/0.83*(0.3295)*(0.17)-AI503*0.041,IF(AND(Y503="CONSUMO",AG503="ANEXO I",AY503=4%),(AI503-(P503+L503-N503+Q503)*0.04)/0.83*(0.5177)*(0.17)-AI503*0.04,IF(AND(Y503="CONSUMO",AG503="ANEXO II",AY503=4%),(AI503-(P503+L503-N503+Q503)*0.04)/0.83*(0.3295)*(0.17)-AI503*0.04,""))))</f>
        <v/>
      </c>
      <c r="BC503" s="51" t="str">
        <f aca="false">IF(C503="","",IF(AND(Y503="CONSUMO",AC503="SIM")*OR(AG503="-",AG503="BIT"),IF(E503&lt;&gt;"",(AI503-(P503+L503-N503+Q503)*AY503)/0.83),""))</f>
        <v/>
      </c>
      <c r="BD503" s="51" t="str">
        <f aca="false">IF(BC503="","",BC503*0.17)</f>
        <v/>
      </c>
      <c r="BE503" s="51" t="str">
        <f aca="false">IF(I503=6908,0,IF(BC503="","",BD503-((P503+L503-N503+Q503)*AY503)))</f>
        <v/>
      </c>
      <c r="BF503" s="53" t="str">
        <f aca="false">IF(B503="","",IF(OR(B503="",E503="Regime Normal"),0,(AI503-Q503)*VLOOKUP(R503,Dados!$X$98:$Y$108,2,0)))</f>
        <v/>
      </c>
      <c r="BG503" s="54" t="str">
        <f aca="false">IFERROR(VLOOKUP(I503,Dados!$AC$27:$AD$43,2,0),IF(B503="","",IF(D503&lt;&gt;"MT",IF(AND(AC503="SIM",Y503="Revenda"),"2403",IF(AND(AC503="SIM",Y503="Consumo"),"2407",IF(AND(AC503="NÃO",Y503="Revenda"),"2102",IF(AND(AC503="NÃO",Y503="Consumo"),"2556",)))),REPLACE(I503,1,1,1))))</f>
        <v/>
      </c>
    </row>
    <row r="504" customFormat="false" ht="12.8" hidden="false" customHeight="true" outlineLevel="0" collapsed="false">
      <c r="Y504" s="45"/>
      <c r="Z504" s="46" t="str">
        <f aca="false">IF(B504="","",(IFERROR(VLOOKUP(H504,Dados!A$3:B$15000,2,0),"Não Encontrado")))</f>
        <v/>
      </c>
      <c r="AA504" s="46" t="str">
        <f aca="false">IF(B504="","",(IFERROR(VLOOKUP(G504,Dados!C$3:E$15000,3,0),"Não Encontrado")))</f>
        <v/>
      </c>
      <c r="AB504" s="46" t="str">
        <f aca="false">IFERROR(IF(Z504&lt;&gt;"Não Encontrado",Z504,IF(AA504&lt;&gt;"Não Encontrado",AA504,"")),"")</f>
        <v/>
      </c>
      <c r="AC504" s="45" t="str">
        <f aca="false">IF(B504="","",IF(AB504="","NÃO","SIM"))</f>
        <v/>
      </c>
      <c r="AD504" s="45" t="str">
        <f aca="false">IFERROR(VLOOKUP(G504,Dados!$P$3:$R$500,3,0),"")</f>
        <v/>
      </c>
      <c r="AE504" s="45" t="str">
        <f aca="false">IFERROR(VLOOKUP(G504,Dados!$K$3:$L$500,2,0),"")</f>
        <v/>
      </c>
      <c r="AF504" s="45" t="str">
        <f aca="false">IFERROR(VLOOKUP(G504,Dados!$M$3:$N$500,2,0),"")</f>
        <v/>
      </c>
      <c r="AG504" s="45" t="str">
        <f aca="false">IF(F504="","",IF(AND(AD504="",AE504="",AF504=""),"-",IF(AND(AD504="BIT",AE504="",AF504=""),"BIT",IF(AND(AE504="ANEXO I",AD504="",AF504=""),"ANEXO I",IF(AND(AF504="ANEXO II",AD504="",AE504=""),"ANEXO II","Escolher")))))</f>
        <v/>
      </c>
      <c r="AH504" s="45" t="str">
        <f aca="false">IF(AG504&lt;&gt;"Pneus","",IFERROR(VLOOKUP(R504,Dados!$X$2:$Z$5,3,0)*(AI504-Q504),VLOOKUP(D504,Dados!$X$7:$Z$33,3,0)*(AI504-Q504)))</f>
        <v/>
      </c>
      <c r="AI504" s="47" t="str">
        <f aca="false">IF(B504="","",P504+Q504+O504+M504+L504-N504)</f>
        <v/>
      </c>
      <c r="AJ504" s="48" t="str">
        <f aca="false">IFERROR(IF(AND(AC504="SIM",AG504="-",Y504="REVENDA"),(AB504/1+1)*AI504,IF(AND(AC504="SIM",AG504="Pneus",Y504="REVENDA"),(AB504/1+1)*(AI504-AH504),"")),"")</f>
        <v/>
      </c>
      <c r="AK504" s="48" t="str">
        <f aca="false">IF(AJ504="","",AJ504*17%)</f>
        <v/>
      </c>
      <c r="AL504" s="48" t="str">
        <f aca="false">IFERROR(IF(AC504="NÃO","",IF(AK504="","",IF(E504="Simples Nacional",BF504,IF(T504=0.12,U504*0.5833337002,IF(T504=0,AI504*0.07,U504))))),"")</f>
        <v/>
      </c>
      <c r="AM504" s="47" t="str">
        <f aca="false">IFERROR(IF(AC504="NÃO","",IF(OR(AG504="-",AG504="Pneus"),AK504-AL504,"")),"")</f>
        <v/>
      </c>
      <c r="AN504" s="48" t="str">
        <f aca="false">IF(AND(Y504="REVENDA",AC504="SIM",AG504="BIT"),((AB504/1+1)*AI504)*0.4117,"")</f>
        <v/>
      </c>
      <c r="AO504" s="48" t="str">
        <f aca="false">IF(AN504="","",AN504*17%)</f>
        <v/>
      </c>
      <c r="AP504" s="49" t="str">
        <f aca="false">IF(AN504="","",IF(T504=0.12,(U504*0.4117)*0.4117,IF(T504=0,(AI504*0.07)*0.4117,U504*0.4117)))</f>
        <v/>
      </c>
      <c r="AQ504" s="47" t="str">
        <f aca="false">IF(AN504="","",AO504-AP504)</f>
        <v/>
      </c>
      <c r="AR504" s="50" t="str">
        <f aca="false">IFERROR(IF(AND(AC504="SIM",Y504="REVENDA",LEFT(AG504,5)="ANEXO")*OR(AE504="ANEXO I",AF504="ANEXO II"),VLOOKUP(H504,Dados!G:I,2,0),""),"INSERIR MVA")</f>
        <v/>
      </c>
      <c r="AS504" s="48" t="str">
        <f aca="false">IF(LEFT(AG504,5)="ANEXO",VLOOKUP(AG504,Dados!$X$111:$Z$112,2,0)*(AI504-Q504),"")</f>
        <v/>
      </c>
      <c r="AT504" s="48" t="str">
        <f aca="false">IFERROR(IF(AR504="","",(AI504*AR504)+AI504),"INSERIR MVA")</f>
        <v/>
      </c>
      <c r="AU504" s="48" t="str">
        <f aca="false">IF(AT504="","",IF(AY504=0.04,U504,AS504*AY504))</f>
        <v/>
      </c>
      <c r="AV504" s="47" t="str">
        <f aca="false">IFERROR(IF(AU504="","",(VLOOKUP(AG504,Dados!$X$111:$Z$112,3,0)*AT504*0.17)),"INSERIR MVA")</f>
        <v/>
      </c>
      <c r="AW504" s="47" t="str">
        <f aca="false">IFERROR(IF(AR504="","",AV504-AU504),"")</f>
        <v/>
      </c>
      <c r="AX504" s="51" t="str">
        <f aca="false">IFERROR(IF(AC504="NÃO","",IF(AM504&lt;&gt;"",AM504-W504,IF(AQ504&lt;&gt;"",AQ504-W504,IF(AW504&lt;&gt;"",AW504-W504,"")))),"")</f>
        <v/>
      </c>
      <c r="AY504" s="46" t="str">
        <f aca="false">IFERROR(IF(ISNA(VLOOKUP(R504,Dados!$X$2:$Y$5,2,0)),VLOOKUP(D504,Dados!$X$7:$Y$33,2,0),VLOOKUP(R504,Dados!$X$2:$Y$5,2,0)),"")</f>
        <v/>
      </c>
      <c r="AZ504" s="52" t="str">
        <f aca="false">IF(C504="","",IF(AND(Y504="CONSUMO",AC504="NÃO")*OR(AG504="-",AG504="BIT"),IF(E504&lt;&gt;"",(AI504-(P504+L504-N504+Q504)*AY504)/0.83),""))</f>
        <v/>
      </c>
      <c r="BA504" s="51" t="str">
        <f aca="false">IF(AZ504="","",AZ504*0.17-((P504+L504-N504+Q504)*AY504))</f>
        <v/>
      </c>
      <c r="BB504" s="51" t="str">
        <f aca="false">IF(AND(Y504="CONSUMO",AG504="ANEXO I",AY504&gt;4%),(AI504-(P504+L504-N504+Q504)*0.0514)/0.83*(0.5177)*(0.17)-AI504*0.0514,IF(AND(Y504="CONSUMO",AG504="ANEXO II",AY504&gt;4%),(AI504-(P504+L504-N504+Q504)*0.041)/0.83*(0.3295)*(0.17)-AI504*0.041,IF(AND(Y504="CONSUMO",AG504="ANEXO I",AY504=4%),(AI504-(P504+L504-N504+Q504)*0.04)/0.83*(0.5177)*(0.17)-AI504*0.04,IF(AND(Y504="CONSUMO",AG504="ANEXO II",AY504=4%),(AI504-(P504+L504-N504+Q504)*0.04)/0.83*(0.3295)*(0.17)-AI504*0.04,""))))</f>
        <v/>
      </c>
      <c r="BC504" s="51" t="str">
        <f aca="false">IF(C504="","",IF(AND(Y504="CONSUMO",AC504="SIM")*OR(AG504="-",AG504="BIT"),IF(E504&lt;&gt;"",(AI504-(P504+L504-N504+Q504)*AY504)/0.83),""))</f>
        <v/>
      </c>
      <c r="BD504" s="51" t="str">
        <f aca="false">IF(BC504="","",BC504*0.17)</f>
        <v/>
      </c>
      <c r="BE504" s="51" t="str">
        <f aca="false">IF(I504=6908,0,IF(BC504="","",BD504-((P504+L504-N504+Q504)*AY504)))</f>
        <v/>
      </c>
      <c r="BF504" s="53" t="str">
        <f aca="false">IF(B504="","",IF(OR(B504="",E504="Regime Normal"),0,(AI504-Q504)*VLOOKUP(R504,Dados!$X$98:$Y$108,2,0)))</f>
        <v/>
      </c>
      <c r="BG504" s="54" t="str">
        <f aca="false">IFERROR(VLOOKUP(I504,Dados!$AC$27:$AD$43,2,0),IF(B504="","",IF(D504&lt;&gt;"MT",IF(AND(AC504="SIM",Y504="Revenda"),"2403",IF(AND(AC504="SIM",Y504="Consumo"),"2407",IF(AND(AC504="NÃO",Y504="Revenda"),"2102",IF(AND(AC504="NÃO",Y504="Consumo"),"2556",)))),REPLACE(I504,1,1,1))))</f>
        <v/>
      </c>
    </row>
    <row r="505" customFormat="false" ht="12.8" hidden="false" customHeight="true" outlineLevel="0" collapsed="false">
      <c r="Y505" s="45"/>
      <c r="Z505" s="46" t="str">
        <f aca="false">IF(B505="","",(IFERROR(VLOOKUP(H505,Dados!A$3:B$15000,2,0),"Não Encontrado")))</f>
        <v/>
      </c>
      <c r="AA505" s="46" t="str">
        <f aca="false">IF(B505="","",(IFERROR(VLOOKUP(G505,Dados!C$3:E$15000,3,0),"Não Encontrado")))</f>
        <v/>
      </c>
      <c r="AB505" s="46" t="str">
        <f aca="false">IFERROR(IF(Z505&lt;&gt;"Não Encontrado",Z505,IF(AA505&lt;&gt;"Não Encontrado",AA505,"")),"")</f>
        <v/>
      </c>
      <c r="AC505" s="45" t="str">
        <f aca="false">IF(B505="","",IF(AB505="","NÃO","SIM"))</f>
        <v/>
      </c>
      <c r="AD505" s="45" t="str">
        <f aca="false">IFERROR(VLOOKUP(G505,Dados!$P$3:$R$500,3,0),"")</f>
        <v/>
      </c>
      <c r="AE505" s="45" t="str">
        <f aca="false">IFERROR(VLOOKUP(G505,Dados!$K$3:$L$500,2,0),"")</f>
        <v/>
      </c>
      <c r="AF505" s="45" t="str">
        <f aca="false">IFERROR(VLOOKUP(G505,Dados!$M$3:$N$500,2,0),"")</f>
        <v/>
      </c>
      <c r="AG505" s="45" t="str">
        <f aca="false">IF(F505="","",IF(AND(AD505="",AE505="",AF505=""),"-",IF(AND(AD505="BIT",AE505="",AF505=""),"BIT",IF(AND(AE505="ANEXO I",AD505="",AF505=""),"ANEXO I",IF(AND(AF505="ANEXO II",AD505="",AE505=""),"ANEXO II","Escolher")))))</f>
        <v/>
      </c>
      <c r="AH505" s="45" t="str">
        <f aca="false">IF(AG505&lt;&gt;"Pneus","",IFERROR(VLOOKUP(R505,Dados!$X$2:$Z$5,3,0)*(AI505-Q505),VLOOKUP(D505,Dados!$X$7:$Z$33,3,0)*(AI505-Q505)))</f>
        <v/>
      </c>
      <c r="AI505" s="47" t="str">
        <f aca="false">IF(B505="","",P505+Q505+O505+M505+L505-N505)</f>
        <v/>
      </c>
      <c r="AJ505" s="48" t="str">
        <f aca="false">IFERROR(IF(AND(AC505="SIM",AG505="-",Y505="REVENDA"),(AB505/1+1)*AI505,IF(AND(AC505="SIM",AG505="Pneus",Y505="REVENDA"),(AB505/1+1)*(AI505-AH505),"")),"")</f>
        <v/>
      </c>
      <c r="AK505" s="48" t="str">
        <f aca="false">IF(AJ505="","",AJ505*17%)</f>
        <v/>
      </c>
      <c r="AL505" s="48" t="str">
        <f aca="false">IFERROR(IF(AC505="NÃO","",IF(AK505="","",IF(E505="Simples Nacional",BF505,IF(T505=0.12,U505*0.5833337002,IF(T505=0,AI505*0.07,U505))))),"")</f>
        <v/>
      </c>
      <c r="AM505" s="47" t="str">
        <f aca="false">IFERROR(IF(AC505="NÃO","",IF(OR(AG505="-",AG505="Pneus"),AK505-AL505,"")),"")</f>
        <v/>
      </c>
      <c r="AN505" s="48" t="str">
        <f aca="false">IF(AND(Y505="REVENDA",AC505="SIM",AG505="BIT"),((AB505/1+1)*AI505)*0.4117,"")</f>
        <v/>
      </c>
      <c r="AO505" s="48" t="str">
        <f aca="false">IF(AN505="","",AN505*17%)</f>
        <v/>
      </c>
      <c r="AP505" s="49" t="str">
        <f aca="false">IF(AN505="","",IF(T505=0.12,(U505*0.4117)*0.4117,IF(T505=0,(AI505*0.07)*0.4117,U505*0.4117)))</f>
        <v/>
      </c>
      <c r="AQ505" s="47" t="str">
        <f aca="false">IF(AN505="","",AO505-AP505)</f>
        <v/>
      </c>
      <c r="AR505" s="50" t="str">
        <f aca="false">IFERROR(IF(AND(AC505="SIM",Y505="REVENDA",LEFT(AG505,5)="ANEXO")*OR(AE505="ANEXO I",AF505="ANEXO II"),VLOOKUP(H505,Dados!G:I,2,0),""),"INSERIR MVA")</f>
        <v/>
      </c>
      <c r="AS505" s="48" t="str">
        <f aca="false">IF(LEFT(AG505,5)="ANEXO",VLOOKUP(AG505,Dados!$X$111:$Z$112,2,0)*(AI505-Q505),"")</f>
        <v/>
      </c>
      <c r="AT505" s="48" t="str">
        <f aca="false">IFERROR(IF(AR505="","",(AI505*AR505)+AI505),"INSERIR MVA")</f>
        <v/>
      </c>
      <c r="AU505" s="48" t="str">
        <f aca="false">IF(AT505="","",IF(AY505=0.04,U505,AS505*AY505))</f>
        <v/>
      </c>
      <c r="AV505" s="47" t="str">
        <f aca="false">IFERROR(IF(AU505="","",(VLOOKUP(AG505,Dados!$X$111:$Z$112,3,0)*AT505*0.17)),"INSERIR MVA")</f>
        <v/>
      </c>
      <c r="AW505" s="47" t="str">
        <f aca="false">IFERROR(IF(AR505="","",AV505-AU505),"")</f>
        <v/>
      </c>
      <c r="AX505" s="51" t="str">
        <f aca="false">IFERROR(IF(AC505="NÃO","",IF(AM505&lt;&gt;"",AM505-W505,IF(AQ505&lt;&gt;"",AQ505-W505,IF(AW505&lt;&gt;"",AW505-W505,"")))),"")</f>
        <v/>
      </c>
      <c r="AY505" s="46" t="str">
        <f aca="false">IFERROR(IF(ISNA(VLOOKUP(R505,Dados!$X$2:$Y$5,2,0)),VLOOKUP(D505,Dados!$X$7:$Y$33,2,0),VLOOKUP(R505,Dados!$X$2:$Y$5,2,0)),"")</f>
        <v/>
      </c>
      <c r="AZ505" s="52" t="str">
        <f aca="false">IF(C505="","",IF(AND(Y505="CONSUMO",AC505="NÃO")*OR(AG505="-",AG505="BIT"),IF(E505&lt;&gt;"",(AI505-(P505+L505-N505+Q505)*AY505)/0.83),""))</f>
        <v/>
      </c>
      <c r="BA505" s="51" t="str">
        <f aca="false">IF(AZ505="","",AZ505*0.17-((P505+L505-N505+Q505)*AY505))</f>
        <v/>
      </c>
      <c r="BB505" s="51" t="str">
        <f aca="false">IF(AND(Y505="CONSUMO",AG505="ANEXO I",AY505&gt;4%),(AI505-(P505+L505-N505+Q505)*0.0514)/0.83*(0.5177)*(0.17)-AI505*0.0514,IF(AND(Y505="CONSUMO",AG505="ANEXO II",AY505&gt;4%),(AI505-(P505+L505-N505+Q505)*0.041)/0.83*(0.3295)*(0.17)-AI505*0.041,IF(AND(Y505="CONSUMO",AG505="ANEXO I",AY505=4%),(AI505-(P505+L505-N505+Q505)*0.04)/0.83*(0.5177)*(0.17)-AI505*0.04,IF(AND(Y505="CONSUMO",AG505="ANEXO II",AY505=4%),(AI505-(P505+L505-N505+Q505)*0.04)/0.83*(0.3295)*(0.17)-AI505*0.04,""))))</f>
        <v/>
      </c>
      <c r="BC505" s="51" t="str">
        <f aca="false">IF(C505="","",IF(AND(Y505="CONSUMO",AC505="SIM")*OR(AG505="-",AG505="BIT"),IF(E505&lt;&gt;"",(AI505-(P505+L505-N505+Q505)*AY505)/0.83),""))</f>
        <v/>
      </c>
      <c r="BD505" s="51" t="str">
        <f aca="false">IF(BC505="","",BC505*0.17)</f>
        <v/>
      </c>
      <c r="BE505" s="51" t="str">
        <f aca="false">IF(I505=6908,0,IF(BC505="","",BD505-((P505+L505-N505+Q505)*AY505)))</f>
        <v/>
      </c>
      <c r="BF505" s="53" t="str">
        <f aca="false">IF(B505="","",IF(OR(B505="",E505="Regime Normal"),0,(AI505-Q505)*VLOOKUP(R505,Dados!$X$98:$Y$108,2,0)))</f>
        <v/>
      </c>
      <c r="BG505" s="54" t="str">
        <f aca="false">IFERROR(VLOOKUP(I505,Dados!$AC$27:$AD$43,2,0),IF(B505="","",IF(D505&lt;&gt;"MT",IF(AND(AC505="SIM",Y505="Revenda"),"2403",IF(AND(AC505="SIM",Y505="Consumo"),"2407",IF(AND(AC505="NÃO",Y505="Revenda"),"2102",IF(AND(AC505="NÃO",Y505="Consumo"),"2556",)))),REPLACE(I505,1,1,1))))</f>
        <v/>
      </c>
    </row>
    <row r="506" customFormat="false" ht="12.8" hidden="false" customHeight="true" outlineLevel="0" collapsed="false">
      <c r="Y506" s="45"/>
      <c r="Z506" s="46" t="str">
        <f aca="false">IF(B506="","",(IFERROR(VLOOKUP(H506,Dados!A$3:B$15000,2,0),"Não Encontrado")))</f>
        <v/>
      </c>
      <c r="AA506" s="46" t="str">
        <f aca="false">IF(B506="","",(IFERROR(VLOOKUP(G506,Dados!C$3:E$15000,3,0),"Não Encontrado")))</f>
        <v/>
      </c>
      <c r="AB506" s="46" t="str">
        <f aca="false">IFERROR(IF(Z506&lt;&gt;"Não Encontrado",Z506,IF(AA506&lt;&gt;"Não Encontrado",AA506,"")),"")</f>
        <v/>
      </c>
      <c r="AC506" s="45" t="str">
        <f aca="false">IF(B506="","",IF(AB506="","NÃO","SIM"))</f>
        <v/>
      </c>
      <c r="AD506" s="45" t="str">
        <f aca="false">IFERROR(VLOOKUP(G506,Dados!$P$3:$R$500,3,0),"")</f>
        <v/>
      </c>
      <c r="AE506" s="45" t="str">
        <f aca="false">IFERROR(VLOOKUP(G506,Dados!$K$3:$L$500,2,0),"")</f>
        <v/>
      </c>
      <c r="AF506" s="45" t="str">
        <f aca="false">IFERROR(VLOOKUP(G506,Dados!$M$3:$N$500,2,0),"")</f>
        <v/>
      </c>
      <c r="AG506" s="45" t="str">
        <f aca="false">IF(F506="","",IF(AND(AD506="",AE506="",AF506=""),"-",IF(AND(AD506="BIT",AE506="",AF506=""),"BIT",IF(AND(AE506="ANEXO I",AD506="",AF506=""),"ANEXO I",IF(AND(AF506="ANEXO II",AD506="",AE506=""),"ANEXO II","Escolher")))))</f>
        <v/>
      </c>
      <c r="AH506" s="45" t="str">
        <f aca="false">IF(AG506&lt;&gt;"Pneus","",IFERROR(VLOOKUP(R506,Dados!$X$2:$Z$5,3,0)*(AI506-Q506),VLOOKUP(D506,Dados!$X$7:$Z$33,3,0)*(AI506-Q506)))</f>
        <v/>
      </c>
      <c r="AI506" s="47" t="str">
        <f aca="false">IF(B506="","",P506+Q506+O506+M506+L506-N506)</f>
        <v/>
      </c>
      <c r="AJ506" s="48" t="str">
        <f aca="false">IFERROR(IF(AND(AC506="SIM",AG506="-",Y506="REVENDA"),(AB506/1+1)*AI506,IF(AND(AC506="SIM",AG506="Pneus",Y506="REVENDA"),(AB506/1+1)*(AI506-AH506),"")),"")</f>
        <v/>
      </c>
      <c r="AK506" s="48" t="str">
        <f aca="false">IF(AJ506="","",AJ506*17%)</f>
        <v/>
      </c>
      <c r="AL506" s="48" t="str">
        <f aca="false">IFERROR(IF(AC506="NÃO","",IF(AK506="","",IF(E506="Simples Nacional",BF506,IF(T506=0.12,U506*0.5833337002,IF(T506=0,AI506*0.07,U506))))),"")</f>
        <v/>
      </c>
      <c r="AM506" s="47" t="str">
        <f aca="false">IFERROR(IF(AC506="NÃO","",IF(OR(AG506="-",AG506="Pneus"),AK506-AL506,"")),"")</f>
        <v/>
      </c>
      <c r="AN506" s="48" t="str">
        <f aca="false">IF(AND(Y506="REVENDA",AC506="SIM",AG506="BIT"),((AB506/1+1)*AI506)*0.4117,"")</f>
        <v/>
      </c>
      <c r="AO506" s="48" t="str">
        <f aca="false">IF(AN506="","",AN506*17%)</f>
        <v/>
      </c>
      <c r="AP506" s="49" t="str">
        <f aca="false">IF(AN506="","",IF(T506=0.12,(U506*0.4117)*0.4117,IF(T506=0,(AI506*0.07)*0.4117,U506*0.4117)))</f>
        <v/>
      </c>
      <c r="AQ506" s="47" t="str">
        <f aca="false">IF(AN506="","",AO506-AP506)</f>
        <v/>
      </c>
      <c r="AR506" s="50" t="str">
        <f aca="false">IFERROR(IF(AND(AC506="SIM",Y506="REVENDA",LEFT(AG506,5)="ANEXO")*OR(AE506="ANEXO I",AF506="ANEXO II"),VLOOKUP(H506,Dados!G:I,2,0),""),"INSERIR MVA")</f>
        <v/>
      </c>
      <c r="AS506" s="48" t="str">
        <f aca="false">IF(LEFT(AG506,5)="ANEXO",VLOOKUP(AG506,Dados!$X$111:$Z$112,2,0)*(AI506-Q506),"")</f>
        <v/>
      </c>
      <c r="AT506" s="48" t="str">
        <f aca="false">IFERROR(IF(AR506="","",(AI506*AR506)+AI506),"INSERIR MVA")</f>
        <v/>
      </c>
      <c r="AU506" s="48" t="str">
        <f aca="false">IF(AT506="","",IF(AY506=0.04,U506,AS506*AY506))</f>
        <v/>
      </c>
      <c r="AV506" s="47" t="str">
        <f aca="false">IFERROR(IF(AU506="","",(VLOOKUP(AG506,Dados!$X$111:$Z$112,3,0)*AT506*0.17)),"INSERIR MVA")</f>
        <v/>
      </c>
      <c r="AW506" s="47" t="str">
        <f aca="false">IFERROR(IF(AR506="","",AV506-AU506),"")</f>
        <v/>
      </c>
      <c r="AX506" s="51" t="str">
        <f aca="false">IFERROR(IF(AC506="NÃO","",IF(AM506&lt;&gt;"",AM506-W506,IF(AQ506&lt;&gt;"",AQ506-W506,IF(AW506&lt;&gt;"",AW506-W506,"")))),"")</f>
        <v/>
      </c>
      <c r="AY506" s="46" t="str">
        <f aca="false">IFERROR(IF(ISNA(VLOOKUP(R506,Dados!$X$2:$Y$5,2,0)),VLOOKUP(D506,Dados!$X$7:$Y$33,2,0),VLOOKUP(R506,Dados!$X$2:$Y$5,2,0)),"")</f>
        <v/>
      </c>
      <c r="AZ506" s="52" t="str">
        <f aca="false">IF(C506="","",IF(AND(Y506="CONSUMO",AC506="NÃO")*OR(AG506="-",AG506="BIT"),IF(E506&lt;&gt;"",(AI506-(P506+L506-N506+Q506)*AY506)/0.83),""))</f>
        <v/>
      </c>
      <c r="BA506" s="51" t="str">
        <f aca="false">IF(AZ506="","",AZ506*0.17-((P506+L506-N506+Q506)*AY506))</f>
        <v/>
      </c>
      <c r="BB506" s="51" t="str">
        <f aca="false">IF(AND(Y506="CONSUMO",AG506="ANEXO I",AY506&gt;4%),(AI506-(P506+L506-N506+Q506)*0.0514)/0.83*(0.5177)*(0.17)-AI506*0.0514,IF(AND(Y506="CONSUMO",AG506="ANEXO II",AY506&gt;4%),(AI506-(P506+L506-N506+Q506)*0.041)/0.83*(0.3295)*(0.17)-AI506*0.041,IF(AND(Y506="CONSUMO",AG506="ANEXO I",AY506=4%),(AI506-(P506+L506-N506+Q506)*0.04)/0.83*(0.5177)*(0.17)-AI506*0.04,IF(AND(Y506="CONSUMO",AG506="ANEXO II",AY506=4%),(AI506-(P506+L506-N506+Q506)*0.04)/0.83*(0.3295)*(0.17)-AI506*0.04,""))))</f>
        <v/>
      </c>
      <c r="BC506" s="51" t="str">
        <f aca="false">IF(C506="","",IF(AND(Y506="CONSUMO",AC506="SIM")*OR(AG506="-",AG506="BIT"),IF(E506&lt;&gt;"",(AI506-(P506+L506-N506+Q506)*AY506)/0.83),""))</f>
        <v/>
      </c>
      <c r="BD506" s="51" t="str">
        <f aca="false">IF(BC506="","",BC506*0.17)</f>
        <v/>
      </c>
      <c r="BE506" s="51" t="str">
        <f aca="false">IF(I506=6908,0,IF(BC506="","",BD506-((P506+L506-N506+Q506)*AY506)))</f>
        <v/>
      </c>
      <c r="BF506" s="53" t="str">
        <f aca="false">IF(B506="","",IF(OR(B506="",E506="Regime Normal"),0,(AI506-Q506)*VLOOKUP(R506,Dados!$X$98:$Y$108,2,0)))</f>
        <v/>
      </c>
      <c r="BG506" s="54" t="str">
        <f aca="false">IFERROR(VLOOKUP(I506,Dados!$AC$27:$AD$43,2,0),IF(B506="","",IF(D506&lt;&gt;"MT",IF(AND(AC506="SIM",Y506="Revenda"),"2403",IF(AND(AC506="SIM",Y506="Consumo"),"2407",IF(AND(AC506="NÃO",Y506="Revenda"),"2102",IF(AND(AC506="NÃO",Y506="Consumo"),"2556",)))),REPLACE(I506,1,1,1))))</f>
        <v/>
      </c>
    </row>
    <row r="507" customFormat="false" ht="12.8" hidden="false" customHeight="true" outlineLevel="0" collapsed="false">
      <c r="Y507" s="45"/>
      <c r="Z507" s="46" t="str">
        <f aca="false">IF(B507="","",(IFERROR(VLOOKUP(H507,Dados!A$3:B$15000,2,0),"Não Encontrado")))</f>
        <v/>
      </c>
      <c r="AA507" s="46" t="str">
        <f aca="false">IF(B507="","",(IFERROR(VLOOKUP(G507,Dados!C$3:E$15000,3,0),"Não Encontrado")))</f>
        <v/>
      </c>
      <c r="AB507" s="46" t="str">
        <f aca="false">IFERROR(IF(Z507&lt;&gt;"Não Encontrado",Z507,IF(AA507&lt;&gt;"Não Encontrado",AA507,"")),"")</f>
        <v/>
      </c>
      <c r="AC507" s="45" t="str">
        <f aca="false">IF(B507="","",IF(AB507="","NÃO","SIM"))</f>
        <v/>
      </c>
      <c r="AD507" s="45" t="str">
        <f aca="false">IFERROR(VLOOKUP(G507,Dados!$P$3:$R$500,3,0),"")</f>
        <v/>
      </c>
      <c r="AE507" s="45" t="str">
        <f aca="false">IFERROR(VLOOKUP(G507,Dados!$K$3:$L$500,2,0),"")</f>
        <v/>
      </c>
      <c r="AF507" s="45" t="str">
        <f aca="false">IFERROR(VLOOKUP(G507,Dados!$M$3:$N$500,2,0),"")</f>
        <v/>
      </c>
      <c r="AG507" s="45" t="str">
        <f aca="false">IF(F507="","",IF(AND(AD507="",AE507="",AF507=""),"-",IF(AND(AD507="BIT",AE507="",AF507=""),"BIT",IF(AND(AE507="ANEXO I",AD507="",AF507=""),"ANEXO I",IF(AND(AF507="ANEXO II",AD507="",AE507=""),"ANEXO II","Escolher")))))</f>
        <v/>
      </c>
      <c r="AH507" s="45" t="str">
        <f aca="false">IF(AG507&lt;&gt;"Pneus","",IFERROR(VLOOKUP(R507,Dados!$X$2:$Z$5,3,0)*(AI507-Q507),VLOOKUP(D507,Dados!$X$7:$Z$33,3,0)*(AI507-Q507)))</f>
        <v/>
      </c>
      <c r="AI507" s="47" t="str">
        <f aca="false">IF(B507="","",P507+Q507+O507+M507+L507-N507)</f>
        <v/>
      </c>
      <c r="AJ507" s="48" t="str">
        <f aca="false">IFERROR(IF(AND(AC507="SIM",AG507="-",Y507="REVENDA"),(AB507/1+1)*AI507,IF(AND(AC507="SIM",AG507="Pneus",Y507="REVENDA"),(AB507/1+1)*(AI507-AH507),"")),"")</f>
        <v/>
      </c>
      <c r="AK507" s="48" t="str">
        <f aca="false">IF(AJ507="","",AJ507*17%)</f>
        <v/>
      </c>
      <c r="AL507" s="48" t="str">
        <f aca="false">IFERROR(IF(AC507="NÃO","",IF(AK507="","",IF(E507="Simples Nacional",BF507,IF(T507=0.12,U507*0.5833337002,IF(T507=0,AI507*0.07,U507))))),"")</f>
        <v/>
      </c>
      <c r="AM507" s="47" t="str">
        <f aca="false">IFERROR(IF(AC507="NÃO","",IF(OR(AG507="-",AG507="Pneus"),AK507-AL507,"")),"")</f>
        <v/>
      </c>
      <c r="AN507" s="48" t="str">
        <f aca="false">IF(AND(Y507="REVENDA",AC507="SIM",AG507="BIT"),((AB507/1+1)*AI507)*0.4117,"")</f>
        <v/>
      </c>
      <c r="AO507" s="48" t="str">
        <f aca="false">IF(AN507="","",AN507*17%)</f>
        <v/>
      </c>
      <c r="AP507" s="49" t="str">
        <f aca="false">IF(AN507="","",IF(T507=0.12,(U507*0.4117)*0.4117,IF(T507=0,(AI507*0.07)*0.4117,U507*0.4117)))</f>
        <v/>
      </c>
      <c r="AQ507" s="47" t="str">
        <f aca="false">IF(AN507="","",AO507-AP507)</f>
        <v/>
      </c>
      <c r="AR507" s="50" t="str">
        <f aca="false">IFERROR(IF(AND(AC507="SIM",Y507="REVENDA",LEFT(AG507,5)="ANEXO")*OR(AE507="ANEXO I",AF507="ANEXO II"),VLOOKUP(H507,Dados!G:I,2,0),""),"INSERIR MVA")</f>
        <v/>
      </c>
      <c r="AS507" s="48" t="str">
        <f aca="false">IF(LEFT(AG507,5)="ANEXO",VLOOKUP(AG507,Dados!$X$111:$Z$112,2,0)*(AI507-Q507),"")</f>
        <v/>
      </c>
      <c r="AT507" s="48" t="str">
        <f aca="false">IFERROR(IF(AR507="","",(AI507*AR507)+AI507),"INSERIR MVA")</f>
        <v/>
      </c>
      <c r="AU507" s="48" t="str">
        <f aca="false">IF(AT507="","",IF(AY507=0.04,U507,AS507*AY507))</f>
        <v/>
      </c>
      <c r="AV507" s="47" t="str">
        <f aca="false">IFERROR(IF(AU507="","",(VLOOKUP(AG507,Dados!$X$111:$Z$112,3,0)*AT507*0.17)),"INSERIR MVA")</f>
        <v/>
      </c>
      <c r="AW507" s="47" t="str">
        <f aca="false">IFERROR(IF(AR507="","",AV507-AU507),"")</f>
        <v/>
      </c>
      <c r="AX507" s="51" t="str">
        <f aca="false">IFERROR(IF(AC507="NÃO","",IF(AM507&lt;&gt;"",AM507-W507,IF(AQ507&lt;&gt;"",AQ507-W507,IF(AW507&lt;&gt;"",AW507-W507,"")))),"")</f>
        <v/>
      </c>
      <c r="AY507" s="46" t="str">
        <f aca="false">IFERROR(IF(ISNA(VLOOKUP(R507,Dados!$X$2:$Y$5,2,0)),VLOOKUP(D507,Dados!$X$7:$Y$33,2,0),VLOOKUP(R507,Dados!$X$2:$Y$5,2,0)),"")</f>
        <v/>
      </c>
      <c r="AZ507" s="52" t="str">
        <f aca="false">IF(C507="","",IF(AND(Y507="CONSUMO",AC507="NÃO")*OR(AG507="-",AG507="BIT"),IF(E507&lt;&gt;"",(AI507-(P507+L507-N507+Q507)*AY507)/0.83),""))</f>
        <v/>
      </c>
      <c r="BA507" s="51" t="str">
        <f aca="false">IF(AZ507="","",AZ507*0.17-((P507+L507-N507+Q507)*AY507))</f>
        <v/>
      </c>
      <c r="BB507" s="51" t="str">
        <f aca="false">IF(AND(Y507="CONSUMO",AG507="ANEXO I",AY507&gt;4%),(AI507-(P507+L507-N507+Q507)*0.0514)/0.83*(0.5177)*(0.17)-AI507*0.0514,IF(AND(Y507="CONSUMO",AG507="ANEXO II",AY507&gt;4%),(AI507-(P507+L507-N507+Q507)*0.041)/0.83*(0.3295)*(0.17)-AI507*0.041,IF(AND(Y507="CONSUMO",AG507="ANEXO I",AY507=4%),(AI507-(P507+L507-N507+Q507)*0.04)/0.83*(0.5177)*(0.17)-AI507*0.04,IF(AND(Y507="CONSUMO",AG507="ANEXO II",AY507=4%),(AI507-(P507+L507-N507+Q507)*0.04)/0.83*(0.3295)*(0.17)-AI507*0.04,""))))</f>
        <v/>
      </c>
      <c r="BC507" s="51" t="str">
        <f aca="false">IF(C507="","",IF(AND(Y507="CONSUMO",AC507="SIM")*OR(AG507="-",AG507="BIT"),IF(E507&lt;&gt;"",(AI507-(P507+L507-N507+Q507)*AY507)/0.83),""))</f>
        <v/>
      </c>
      <c r="BD507" s="51" t="str">
        <f aca="false">IF(BC507="","",BC507*0.17)</f>
        <v/>
      </c>
      <c r="BE507" s="51" t="str">
        <f aca="false">IF(I507=6908,0,IF(BC507="","",BD507-((P507+L507-N507+Q507)*AY507)))</f>
        <v/>
      </c>
      <c r="BF507" s="53" t="str">
        <f aca="false">IF(B507="","",IF(OR(B507="",E507="Regime Normal"),0,(AI507-Q507)*VLOOKUP(R507,Dados!$X$98:$Y$108,2,0)))</f>
        <v/>
      </c>
      <c r="BG507" s="54" t="str">
        <f aca="false">IFERROR(VLOOKUP(I507,Dados!$AC$27:$AD$43,2,0),IF(B507="","",IF(D507&lt;&gt;"MT",IF(AND(AC507="SIM",Y507="Revenda"),"2403",IF(AND(AC507="SIM",Y507="Consumo"),"2407",IF(AND(AC507="NÃO",Y507="Revenda"),"2102",IF(AND(AC507="NÃO",Y507="Consumo"),"2556",)))),REPLACE(I507,1,1,1))))</f>
        <v/>
      </c>
    </row>
    <row r="508" customFormat="false" ht="12.8" hidden="false" customHeight="true" outlineLevel="0" collapsed="false">
      <c r="Y508" s="45"/>
      <c r="Z508" s="46" t="str">
        <f aca="false">IF(B508="","",(IFERROR(VLOOKUP(H508,Dados!A$3:B$15000,2,0),"Não Encontrado")))</f>
        <v/>
      </c>
      <c r="AA508" s="46" t="str">
        <f aca="false">IF(B508="","",(IFERROR(VLOOKUP(G508,Dados!C$3:E$15000,3,0),"Não Encontrado")))</f>
        <v/>
      </c>
      <c r="AB508" s="46" t="str">
        <f aca="false">IFERROR(IF(Z508&lt;&gt;"Não Encontrado",Z508,IF(AA508&lt;&gt;"Não Encontrado",AA508,"")),"")</f>
        <v/>
      </c>
      <c r="AC508" s="45" t="str">
        <f aca="false">IF(B508="","",IF(AB508="","NÃO","SIM"))</f>
        <v/>
      </c>
      <c r="AD508" s="45" t="str">
        <f aca="false">IFERROR(VLOOKUP(G508,Dados!$P$3:$R$500,3,0),"")</f>
        <v/>
      </c>
      <c r="AE508" s="45" t="str">
        <f aca="false">IFERROR(VLOOKUP(G508,Dados!$K$3:$L$500,2,0),"")</f>
        <v/>
      </c>
      <c r="AF508" s="45" t="str">
        <f aca="false">IFERROR(VLOOKUP(G508,Dados!$M$3:$N$500,2,0),"")</f>
        <v/>
      </c>
      <c r="AG508" s="45" t="str">
        <f aca="false">IF(F508="","",IF(AND(AD508="",AE508="",AF508=""),"-",IF(AND(AD508="BIT",AE508="",AF508=""),"BIT",IF(AND(AE508="ANEXO I",AD508="",AF508=""),"ANEXO I",IF(AND(AF508="ANEXO II",AD508="",AE508=""),"ANEXO II","Escolher")))))</f>
        <v/>
      </c>
      <c r="AH508" s="45" t="str">
        <f aca="false">IF(AG508&lt;&gt;"Pneus","",IFERROR(VLOOKUP(R508,Dados!$X$2:$Z$5,3,0)*(AI508-Q508),VLOOKUP(D508,Dados!$X$7:$Z$33,3,0)*(AI508-Q508)))</f>
        <v/>
      </c>
      <c r="AI508" s="47" t="str">
        <f aca="false">IF(B508="","",P508+Q508+O508+M508+L508-N508)</f>
        <v/>
      </c>
      <c r="AJ508" s="48" t="str">
        <f aca="false">IFERROR(IF(AND(AC508="SIM",AG508="-",Y508="REVENDA"),(AB508/1+1)*AI508,IF(AND(AC508="SIM",AG508="Pneus",Y508="REVENDA"),(AB508/1+1)*(AI508-AH508),"")),"")</f>
        <v/>
      </c>
      <c r="AK508" s="48" t="str">
        <f aca="false">IF(AJ508="","",AJ508*17%)</f>
        <v/>
      </c>
      <c r="AL508" s="48" t="str">
        <f aca="false">IFERROR(IF(AC508="NÃO","",IF(AK508="","",IF(E508="Simples Nacional",BF508,IF(T508=0.12,U508*0.5833337002,IF(T508=0,AI508*0.07,U508))))),"")</f>
        <v/>
      </c>
      <c r="AM508" s="47" t="str">
        <f aca="false">IFERROR(IF(AC508="NÃO","",IF(OR(AG508="-",AG508="Pneus"),AK508-AL508,"")),"")</f>
        <v/>
      </c>
      <c r="AN508" s="48" t="str">
        <f aca="false">IF(AND(Y508="REVENDA",AC508="SIM",AG508="BIT"),((AB508/1+1)*AI508)*0.4117,"")</f>
        <v/>
      </c>
      <c r="AO508" s="48" t="str">
        <f aca="false">IF(AN508="","",AN508*17%)</f>
        <v/>
      </c>
      <c r="AP508" s="49" t="str">
        <f aca="false">IF(AN508="","",IF(T508=0.12,(U508*0.4117)*0.4117,IF(T508=0,(AI508*0.07)*0.4117,U508*0.4117)))</f>
        <v/>
      </c>
      <c r="AQ508" s="47" t="str">
        <f aca="false">IF(AN508="","",AO508-AP508)</f>
        <v/>
      </c>
      <c r="AR508" s="50" t="str">
        <f aca="false">IFERROR(IF(AND(AC508="SIM",Y508="REVENDA",LEFT(AG508,5)="ANEXO")*OR(AE508="ANEXO I",AF508="ANEXO II"),VLOOKUP(H508,Dados!G:I,2,0),""),"INSERIR MVA")</f>
        <v/>
      </c>
      <c r="AS508" s="48" t="str">
        <f aca="false">IF(LEFT(AG508,5)="ANEXO",VLOOKUP(AG508,Dados!$X$111:$Z$112,2,0)*(AI508-Q508),"")</f>
        <v/>
      </c>
      <c r="AT508" s="48" t="str">
        <f aca="false">IFERROR(IF(AR508="","",(AI508*AR508)+AI508),"INSERIR MVA")</f>
        <v/>
      </c>
      <c r="AU508" s="48" t="str">
        <f aca="false">IF(AT508="","",IF(AY508=0.04,U508,AS508*AY508))</f>
        <v/>
      </c>
      <c r="AV508" s="47" t="str">
        <f aca="false">IFERROR(IF(AU508="","",(VLOOKUP(AG508,Dados!$X$111:$Z$112,3,0)*AT508*0.17)),"INSERIR MVA")</f>
        <v/>
      </c>
      <c r="AW508" s="47" t="str">
        <f aca="false">IFERROR(IF(AR508="","",AV508-AU508),"")</f>
        <v/>
      </c>
      <c r="AX508" s="51" t="str">
        <f aca="false">IFERROR(IF(AC508="NÃO","",IF(AM508&lt;&gt;"",AM508-W508,IF(AQ508&lt;&gt;"",AQ508-W508,IF(AW508&lt;&gt;"",AW508-W508,"")))),"")</f>
        <v/>
      </c>
      <c r="AY508" s="46" t="str">
        <f aca="false">IFERROR(IF(ISNA(VLOOKUP(R508,Dados!$X$2:$Y$5,2,0)),VLOOKUP(D508,Dados!$X$7:$Y$33,2,0),VLOOKUP(R508,Dados!$X$2:$Y$5,2,0)),"")</f>
        <v/>
      </c>
      <c r="AZ508" s="52" t="str">
        <f aca="false">IF(C508="","",IF(AND(Y508="CONSUMO",AC508="NÃO")*OR(AG508="-",AG508="BIT"),IF(E508&lt;&gt;"",(AI508-(P508+L508-N508+Q508)*AY508)/0.83),""))</f>
        <v/>
      </c>
      <c r="BA508" s="51" t="str">
        <f aca="false">IF(AZ508="","",AZ508*0.17-((P508+L508-N508+Q508)*AY508))</f>
        <v/>
      </c>
      <c r="BB508" s="51" t="str">
        <f aca="false">IF(AND(Y508="CONSUMO",AG508="ANEXO I",AY508&gt;4%),(AI508-(P508+L508-N508+Q508)*0.0514)/0.83*(0.5177)*(0.17)-AI508*0.0514,IF(AND(Y508="CONSUMO",AG508="ANEXO II",AY508&gt;4%),(AI508-(P508+L508-N508+Q508)*0.041)/0.83*(0.3295)*(0.17)-AI508*0.041,IF(AND(Y508="CONSUMO",AG508="ANEXO I",AY508=4%),(AI508-(P508+L508-N508+Q508)*0.04)/0.83*(0.5177)*(0.17)-AI508*0.04,IF(AND(Y508="CONSUMO",AG508="ANEXO II",AY508=4%),(AI508-(P508+L508-N508+Q508)*0.04)/0.83*(0.3295)*(0.17)-AI508*0.04,""))))</f>
        <v/>
      </c>
      <c r="BC508" s="51" t="str">
        <f aca="false">IF(C508="","",IF(AND(Y508="CONSUMO",AC508="SIM")*OR(AG508="-",AG508="BIT"),IF(E508&lt;&gt;"",(AI508-(P508+L508-N508+Q508)*AY508)/0.83),""))</f>
        <v/>
      </c>
      <c r="BD508" s="51" t="str">
        <f aca="false">IF(BC508="","",BC508*0.17)</f>
        <v/>
      </c>
      <c r="BE508" s="51" t="str">
        <f aca="false">IF(I508=6908,0,IF(BC508="","",BD508-((P508+L508-N508+Q508)*AY508)))</f>
        <v/>
      </c>
      <c r="BF508" s="53" t="str">
        <f aca="false">IF(B508="","",IF(OR(B508="",E508="Regime Normal"),0,(AI508-Q508)*VLOOKUP(R508,Dados!$X$98:$Y$108,2,0)))</f>
        <v/>
      </c>
      <c r="BG508" s="54" t="str">
        <f aca="false">IFERROR(VLOOKUP(I508,Dados!$AC$27:$AD$43,2,0),IF(B508="","",IF(D508&lt;&gt;"MT",IF(AND(AC508="SIM",Y508="Revenda"),"2403",IF(AND(AC508="SIM",Y508="Consumo"),"2407",IF(AND(AC508="NÃO",Y508="Revenda"),"2102",IF(AND(AC508="NÃO",Y508="Consumo"),"2556",)))),REPLACE(I508,1,1,1))))</f>
        <v/>
      </c>
    </row>
    <row r="509" customFormat="false" ht="12.8" hidden="false" customHeight="true" outlineLevel="0" collapsed="false">
      <c r="Y509" s="45"/>
      <c r="Z509" s="46" t="str">
        <f aca="false">IF(B509="","",(IFERROR(VLOOKUP(H509,Dados!A$3:B$15000,2,0),"Não Encontrado")))</f>
        <v/>
      </c>
      <c r="AA509" s="46" t="str">
        <f aca="false">IF(B509="","",(IFERROR(VLOOKUP(G509,Dados!C$3:E$15000,3,0),"Não Encontrado")))</f>
        <v/>
      </c>
      <c r="AB509" s="46" t="str">
        <f aca="false">IFERROR(IF(Z509&lt;&gt;"Não Encontrado",Z509,IF(AA509&lt;&gt;"Não Encontrado",AA509,"")),"")</f>
        <v/>
      </c>
      <c r="AC509" s="45" t="str">
        <f aca="false">IF(B509="","",IF(AB509="","NÃO","SIM"))</f>
        <v/>
      </c>
      <c r="AD509" s="45" t="str">
        <f aca="false">IFERROR(VLOOKUP(G509,Dados!$P$3:$R$500,3,0),"")</f>
        <v/>
      </c>
      <c r="AE509" s="45" t="str">
        <f aca="false">IFERROR(VLOOKUP(G509,Dados!$K$3:$L$500,2,0),"")</f>
        <v/>
      </c>
      <c r="AF509" s="45" t="str">
        <f aca="false">IFERROR(VLOOKUP(G509,Dados!$M$3:$N$500,2,0),"")</f>
        <v/>
      </c>
      <c r="AG509" s="45" t="str">
        <f aca="false">IF(F509="","",IF(AND(AD509="",AE509="",AF509=""),"-",IF(AND(AD509="BIT",AE509="",AF509=""),"BIT",IF(AND(AE509="ANEXO I",AD509="",AF509=""),"ANEXO I",IF(AND(AF509="ANEXO II",AD509="",AE509=""),"ANEXO II","Escolher")))))</f>
        <v/>
      </c>
      <c r="AH509" s="45" t="str">
        <f aca="false">IF(AG509&lt;&gt;"Pneus","",IFERROR(VLOOKUP(R509,Dados!$X$2:$Z$5,3,0)*(AI509-Q509),VLOOKUP(D509,Dados!$X$7:$Z$33,3,0)*(AI509-Q509)))</f>
        <v/>
      </c>
      <c r="AI509" s="47" t="str">
        <f aca="false">IF(B509="","",P509+Q509+O509+M509+L509-N509)</f>
        <v/>
      </c>
      <c r="AJ509" s="48" t="str">
        <f aca="false">IFERROR(IF(AND(AC509="SIM",AG509="-",Y509="REVENDA"),(AB509/1+1)*AI509,IF(AND(AC509="SIM",AG509="Pneus",Y509="REVENDA"),(AB509/1+1)*(AI509-AH509),"")),"")</f>
        <v/>
      </c>
      <c r="AK509" s="48" t="str">
        <f aca="false">IF(AJ509="","",AJ509*17%)</f>
        <v/>
      </c>
      <c r="AL509" s="48" t="str">
        <f aca="false">IFERROR(IF(AC509="NÃO","",IF(AK509="","",IF(E509="Simples Nacional",BF509,IF(T509=0.12,U509*0.5833337002,IF(T509=0,AI509*0.07,U509))))),"")</f>
        <v/>
      </c>
      <c r="AM509" s="47" t="str">
        <f aca="false">IFERROR(IF(AC509="NÃO","",IF(OR(AG509="-",AG509="Pneus"),AK509-AL509,"")),"")</f>
        <v/>
      </c>
      <c r="AN509" s="48" t="str">
        <f aca="false">IF(AND(Y509="REVENDA",AC509="SIM",AG509="BIT"),((AB509/1+1)*AI509)*0.4117,"")</f>
        <v/>
      </c>
      <c r="AO509" s="48" t="str">
        <f aca="false">IF(AN509="","",AN509*17%)</f>
        <v/>
      </c>
      <c r="AP509" s="49" t="str">
        <f aca="false">IF(AN509="","",IF(T509=0.12,(U509*0.4117)*0.4117,IF(T509=0,(AI509*0.07)*0.4117,U509*0.4117)))</f>
        <v/>
      </c>
      <c r="AQ509" s="47" t="str">
        <f aca="false">IF(AN509="","",AO509-AP509)</f>
        <v/>
      </c>
      <c r="AR509" s="50" t="str">
        <f aca="false">IFERROR(IF(AND(AC509="SIM",Y509="REVENDA",LEFT(AG509,5)="ANEXO")*OR(AE509="ANEXO I",AF509="ANEXO II"),VLOOKUP(H509,Dados!G:I,2,0),""),"INSERIR MVA")</f>
        <v/>
      </c>
      <c r="AS509" s="48" t="str">
        <f aca="false">IF(LEFT(AG509,5)="ANEXO",VLOOKUP(AG509,Dados!$X$111:$Z$112,2,0)*(AI509-Q509),"")</f>
        <v/>
      </c>
      <c r="AT509" s="48" t="str">
        <f aca="false">IFERROR(IF(AR509="","",(AI509*AR509)+AI509),"INSERIR MVA")</f>
        <v/>
      </c>
      <c r="AU509" s="48" t="str">
        <f aca="false">IF(AT509="","",IF(AY509=0.04,U509,AS509*AY509))</f>
        <v/>
      </c>
      <c r="AV509" s="47" t="str">
        <f aca="false">IFERROR(IF(AU509="","",(VLOOKUP(AG509,Dados!$X$111:$Z$112,3,0)*AT509*0.17)),"INSERIR MVA")</f>
        <v/>
      </c>
      <c r="AW509" s="47" t="str">
        <f aca="false">IFERROR(IF(AR509="","",AV509-AU509),"")</f>
        <v/>
      </c>
      <c r="AX509" s="51" t="str">
        <f aca="false">IFERROR(IF(AC509="NÃO","",IF(AM509&lt;&gt;"",AM509-W509,IF(AQ509&lt;&gt;"",AQ509-W509,IF(AW509&lt;&gt;"",AW509-W509,"")))),"")</f>
        <v/>
      </c>
      <c r="AY509" s="46" t="str">
        <f aca="false">IFERROR(IF(ISNA(VLOOKUP(R509,Dados!$X$2:$Y$5,2,0)),VLOOKUP(D509,Dados!$X$7:$Y$33,2,0),VLOOKUP(R509,Dados!$X$2:$Y$5,2,0)),"")</f>
        <v/>
      </c>
      <c r="AZ509" s="52" t="str">
        <f aca="false">IF(C509="","",IF(AND(Y509="CONSUMO",AC509="NÃO")*OR(AG509="-",AG509="BIT"),IF(E509&lt;&gt;"",(AI509-(P509+L509-N509+Q509)*AY509)/0.83),""))</f>
        <v/>
      </c>
      <c r="BA509" s="51" t="str">
        <f aca="false">IF(AZ509="","",AZ509*0.17-((P509+L509-N509+Q509)*AY509))</f>
        <v/>
      </c>
      <c r="BB509" s="51" t="str">
        <f aca="false">IF(AND(Y509="CONSUMO",AG509="ANEXO I",AY509&gt;4%),(AI509-(P509+L509-N509+Q509)*0.0514)/0.83*(0.5177)*(0.17)-AI509*0.0514,IF(AND(Y509="CONSUMO",AG509="ANEXO II",AY509&gt;4%),(AI509-(P509+L509-N509+Q509)*0.041)/0.83*(0.3295)*(0.17)-AI509*0.041,IF(AND(Y509="CONSUMO",AG509="ANEXO I",AY509=4%),(AI509-(P509+L509-N509+Q509)*0.04)/0.83*(0.5177)*(0.17)-AI509*0.04,IF(AND(Y509="CONSUMO",AG509="ANEXO II",AY509=4%),(AI509-(P509+L509-N509+Q509)*0.04)/0.83*(0.3295)*(0.17)-AI509*0.04,""))))</f>
        <v/>
      </c>
      <c r="BC509" s="51" t="str">
        <f aca="false">IF(C509="","",IF(AND(Y509="CONSUMO",AC509="SIM")*OR(AG509="-",AG509="BIT"),IF(E509&lt;&gt;"",(AI509-(P509+L509-N509+Q509)*AY509)/0.83),""))</f>
        <v/>
      </c>
      <c r="BD509" s="51" t="str">
        <f aca="false">IF(BC509="","",BC509*0.17)</f>
        <v/>
      </c>
      <c r="BE509" s="51" t="str">
        <f aca="false">IF(I509=6908,0,IF(BC509="","",BD509-((P509+L509-N509+Q509)*AY509)))</f>
        <v/>
      </c>
      <c r="BF509" s="53" t="str">
        <f aca="false">IF(B509="","",IF(OR(B509="",E509="Regime Normal"),0,(AI509-Q509)*VLOOKUP(R509,Dados!$X$98:$Y$108,2,0)))</f>
        <v/>
      </c>
      <c r="BG509" s="54" t="str">
        <f aca="false">IFERROR(VLOOKUP(I509,Dados!$AC$27:$AD$43,2,0),IF(B509="","",IF(D509&lt;&gt;"MT",IF(AND(AC509="SIM",Y509="Revenda"),"2403",IF(AND(AC509="SIM",Y509="Consumo"),"2407",IF(AND(AC509="NÃO",Y509="Revenda"),"2102",IF(AND(AC509="NÃO",Y509="Consumo"),"2556",)))),REPLACE(I509,1,1,1))))</f>
        <v/>
      </c>
    </row>
    <row r="510" customFormat="false" ht="12.8" hidden="false" customHeight="true" outlineLevel="0" collapsed="false">
      <c r="Y510" s="45"/>
      <c r="Z510" s="46" t="str">
        <f aca="false">IF(B510="","",(IFERROR(VLOOKUP(H510,Dados!A$3:B$15000,2,0),"Não Encontrado")))</f>
        <v/>
      </c>
      <c r="AA510" s="46" t="str">
        <f aca="false">IF(B510="","",(IFERROR(VLOOKUP(G510,Dados!C$3:E$15000,3,0),"Não Encontrado")))</f>
        <v/>
      </c>
      <c r="AB510" s="46" t="str">
        <f aca="false">IFERROR(IF(Z510&lt;&gt;"Não Encontrado",Z510,IF(AA510&lt;&gt;"Não Encontrado",AA510,"")),"")</f>
        <v/>
      </c>
      <c r="AC510" s="45" t="str">
        <f aca="false">IF(B510="","",IF(AB510="","NÃO","SIM"))</f>
        <v/>
      </c>
      <c r="AD510" s="45" t="str">
        <f aca="false">IFERROR(VLOOKUP(G510,Dados!$P$3:$R$500,3,0),"")</f>
        <v/>
      </c>
      <c r="AE510" s="45" t="str">
        <f aca="false">IFERROR(VLOOKUP(G510,Dados!$K$3:$L$500,2,0),"")</f>
        <v/>
      </c>
      <c r="AF510" s="45" t="str">
        <f aca="false">IFERROR(VLOOKUP(G510,Dados!$M$3:$N$500,2,0),"")</f>
        <v/>
      </c>
      <c r="AG510" s="45" t="str">
        <f aca="false">IF(F510="","",IF(AND(AD510="",AE510="",AF510=""),"-",IF(AND(AD510="BIT",AE510="",AF510=""),"BIT",IF(AND(AE510="ANEXO I",AD510="",AF510=""),"ANEXO I",IF(AND(AF510="ANEXO II",AD510="",AE510=""),"ANEXO II","Escolher")))))</f>
        <v/>
      </c>
      <c r="AH510" s="45" t="str">
        <f aca="false">IF(AG510&lt;&gt;"Pneus","",IFERROR(VLOOKUP(R510,Dados!$X$2:$Z$5,3,0)*(AI510-Q510),VLOOKUP(D510,Dados!$X$7:$Z$33,3,0)*(AI510-Q510)))</f>
        <v/>
      </c>
      <c r="AI510" s="47" t="str">
        <f aca="false">IF(B510="","",P510+Q510+O510+M510+L510-N510)</f>
        <v/>
      </c>
      <c r="AJ510" s="48" t="str">
        <f aca="false">IFERROR(IF(AND(AC510="SIM",AG510="-",Y510="REVENDA"),(AB510/1+1)*AI510,IF(AND(AC510="SIM",AG510="Pneus",Y510="REVENDA"),(AB510/1+1)*(AI510-AH510),"")),"")</f>
        <v/>
      </c>
      <c r="AK510" s="48" t="str">
        <f aca="false">IF(AJ510="","",AJ510*17%)</f>
        <v/>
      </c>
      <c r="AL510" s="48" t="str">
        <f aca="false">IFERROR(IF(AC510="NÃO","",IF(AK510="","",IF(E510="Simples Nacional",BF510,IF(T510=0.12,U510*0.5833337002,IF(T510=0,AI510*0.07,U510))))),"")</f>
        <v/>
      </c>
      <c r="AM510" s="47" t="str">
        <f aca="false">IFERROR(IF(AC510="NÃO","",IF(OR(AG510="-",AG510="Pneus"),AK510-AL510,"")),"")</f>
        <v/>
      </c>
      <c r="AN510" s="48" t="str">
        <f aca="false">IF(AND(Y510="REVENDA",AC510="SIM",AG510="BIT"),((AB510/1+1)*AI510)*0.4117,"")</f>
        <v/>
      </c>
      <c r="AO510" s="48" t="str">
        <f aca="false">IF(AN510="","",AN510*17%)</f>
        <v/>
      </c>
      <c r="AP510" s="49" t="str">
        <f aca="false">IF(AN510="","",IF(T510=0.12,(U510*0.4117)*0.4117,IF(T510=0,(AI510*0.07)*0.4117,U510*0.4117)))</f>
        <v/>
      </c>
      <c r="AQ510" s="47" t="str">
        <f aca="false">IF(AN510="","",AO510-AP510)</f>
        <v/>
      </c>
      <c r="AR510" s="50" t="str">
        <f aca="false">IFERROR(IF(AND(AC510="SIM",Y510="REVENDA",LEFT(AG510,5)="ANEXO")*OR(AE510="ANEXO I",AF510="ANEXO II"),VLOOKUP(H510,Dados!G:I,2,0),""),"INSERIR MVA")</f>
        <v/>
      </c>
      <c r="AS510" s="48" t="str">
        <f aca="false">IF(LEFT(AG510,5)="ANEXO",VLOOKUP(AG510,Dados!$X$111:$Z$112,2,0)*(AI510-Q510),"")</f>
        <v/>
      </c>
      <c r="AT510" s="48" t="str">
        <f aca="false">IFERROR(IF(AR510="","",(AI510*AR510)+AI510),"INSERIR MVA")</f>
        <v/>
      </c>
      <c r="AU510" s="48" t="str">
        <f aca="false">IF(AT510="","",IF(AY510=0.04,U510,AS510*AY510))</f>
        <v/>
      </c>
      <c r="AV510" s="47" t="str">
        <f aca="false">IFERROR(IF(AU510="","",(VLOOKUP(AG510,Dados!$X$111:$Z$112,3,0)*AT510*0.17)),"INSERIR MVA")</f>
        <v/>
      </c>
      <c r="AW510" s="47" t="str">
        <f aca="false">IFERROR(IF(AR510="","",AV510-AU510),"")</f>
        <v/>
      </c>
      <c r="AX510" s="51" t="str">
        <f aca="false">IFERROR(IF(AC510="NÃO","",IF(AM510&lt;&gt;"",AM510-W510,IF(AQ510&lt;&gt;"",AQ510-W510,IF(AW510&lt;&gt;"",AW510-W510,"")))),"")</f>
        <v/>
      </c>
      <c r="AY510" s="46" t="str">
        <f aca="false">IFERROR(IF(ISNA(VLOOKUP(R510,Dados!$X$2:$Y$5,2,0)),VLOOKUP(D510,Dados!$X$7:$Y$33,2,0),VLOOKUP(R510,Dados!$X$2:$Y$5,2,0)),"")</f>
        <v/>
      </c>
      <c r="AZ510" s="52" t="str">
        <f aca="false">IF(C510="","",IF(AND(Y510="CONSUMO",AC510="NÃO")*OR(AG510="-",AG510="BIT"),IF(E510&lt;&gt;"",(AI510-(P510+L510-N510+Q510)*AY510)/0.83),""))</f>
        <v/>
      </c>
      <c r="BA510" s="51" t="str">
        <f aca="false">IF(AZ510="","",AZ510*0.17-((P510+L510-N510+Q510)*AY510))</f>
        <v/>
      </c>
      <c r="BB510" s="51" t="str">
        <f aca="false">IF(AND(Y510="CONSUMO",AG510="ANEXO I",AY510&gt;4%),(AI510-(P510+L510-N510+Q510)*0.0514)/0.83*(0.5177)*(0.17)-AI510*0.0514,IF(AND(Y510="CONSUMO",AG510="ANEXO II",AY510&gt;4%),(AI510-(P510+L510-N510+Q510)*0.041)/0.83*(0.3295)*(0.17)-AI510*0.041,IF(AND(Y510="CONSUMO",AG510="ANEXO I",AY510=4%),(AI510-(P510+L510-N510+Q510)*0.04)/0.83*(0.5177)*(0.17)-AI510*0.04,IF(AND(Y510="CONSUMO",AG510="ANEXO II",AY510=4%),(AI510-(P510+L510-N510+Q510)*0.04)/0.83*(0.3295)*(0.17)-AI510*0.04,""))))</f>
        <v/>
      </c>
      <c r="BC510" s="51" t="str">
        <f aca="false">IF(C510="","",IF(AND(Y510="CONSUMO",AC510="SIM")*OR(AG510="-",AG510="BIT"),IF(E510&lt;&gt;"",(AI510-(P510+L510-N510+Q510)*AY510)/0.83),""))</f>
        <v/>
      </c>
      <c r="BD510" s="51" t="str">
        <f aca="false">IF(BC510="","",BC510*0.17)</f>
        <v/>
      </c>
      <c r="BE510" s="51" t="str">
        <f aca="false">IF(I510=6908,0,IF(BC510="","",BD510-((P510+L510-N510+Q510)*AY510)))</f>
        <v/>
      </c>
      <c r="BF510" s="53" t="str">
        <f aca="false">IF(B510="","",IF(OR(B510="",E510="Regime Normal"),0,(AI510-Q510)*VLOOKUP(R510,Dados!$X$98:$Y$108,2,0)))</f>
        <v/>
      </c>
      <c r="BG510" s="54" t="str">
        <f aca="false">IFERROR(VLOOKUP(I510,Dados!$AC$27:$AD$43,2,0),IF(B510="","",IF(D510&lt;&gt;"MT",IF(AND(AC510="SIM",Y510="Revenda"),"2403",IF(AND(AC510="SIM",Y510="Consumo"),"2407",IF(AND(AC510="NÃO",Y510="Revenda"),"2102",IF(AND(AC510="NÃO",Y510="Consumo"),"2556",)))),REPLACE(I510,1,1,1))))</f>
        <v/>
      </c>
    </row>
    <row r="511" customFormat="false" ht="12.8" hidden="false" customHeight="true" outlineLevel="0" collapsed="false">
      <c r="Y511" s="45"/>
      <c r="Z511" s="46" t="str">
        <f aca="false">IF(B511="","",(IFERROR(VLOOKUP(H511,Dados!A$3:B$15000,2,0),"Não Encontrado")))</f>
        <v/>
      </c>
      <c r="AA511" s="46" t="str">
        <f aca="false">IF(B511="","",(IFERROR(VLOOKUP(G511,Dados!C$3:E$15000,3,0),"Não Encontrado")))</f>
        <v/>
      </c>
      <c r="AB511" s="46" t="str">
        <f aca="false">IFERROR(IF(Z511&lt;&gt;"Não Encontrado",Z511,IF(AA511&lt;&gt;"Não Encontrado",AA511,"")),"")</f>
        <v/>
      </c>
      <c r="AC511" s="45" t="str">
        <f aca="false">IF(B511="","",IF(AB511="","NÃO","SIM"))</f>
        <v/>
      </c>
      <c r="AD511" s="45" t="str">
        <f aca="false">IFERROR(VLOOKUP(G511,Dados!$P$3:$R$500,3,0),"")</f>
        <v/>
      </c>
      <c r="AE511" s="45" t="str">
        <f aca="false">IFERROR(VLOOKUP(G511,Dados!$K$3:$L$500,2,0),"")</f>
        <v/>
      </c>
      <c r="AF511" s="45" t="str">
        <f aca="false">IFERROR(VLOOKUP(G511,Dados!$M$3:$N$500,2,0),"")</f>
        <v/>
      </c>
      <c r="AG511" s="45" t="str">
        <f aca="false">IF(F511="","",IF(AND(AD511="",AE511="",AF511=""),"-",IF(AND(AD511="BIT",AE511="",AF511=""),"BIT",IF(AND(AE511="ANEXO I",AD511="",AF511=""),"ANEXO I",IF(AND(AF511="ANEXO II",AD511="",AE511=""),"ANEXO II","Escolher")))))</f>
        <v/>
      </c>
      <c r="AH511" s="45" t="str">
        <f aca="false">IF(AG511&lt;&gt;"Pneus","",IFERROR(VLOOKUP(R511,Dados!$X$2:$Z$5,3,0)*(AI511-Q511),VLOOKUP(D511,Dados!$X$7:$Z$33,3,0)*(AI511-Q511)))</f>
        <v/>
      </c>
      <c r="AI511" s="47" t="str">
        <f aca="false">IF(B511="","",P511+Q511+O511+M511+L511-N511)</f>
        <v/>
      </c>
      <c r="AJ511" s="48" t="str">
        <f aca="false">IFERROR(IF(AND(AC511="SIM",AG511="-",Y511="REVENDA"),(AB511/1+1)*AI511,IF(AND(AC511="SIM",AG511="Pneus",Y511="REVENDA"),(AB511/1+1)*(AI511-AH511),"")),"")</f>
        <v/>
      </c>
      <c r="AK511" s="48" t="str">
        <f aca="false">IF(AJ511="","",AJ511*17%)</f>
        <v/>
      </c>
      <c r="AL511" s="48" t="str">
        <f aca="false">IFERROR(IF(AC511="NÃO","",IF(AK511="","",IF(E511="Simples Nacional",BF511,IF(T511=0.12,U511*0.5833337002,IF(T511=0,AI511*0.07,U511))))),"")</f>
        <v/>
      </c>
      <c r="AM511" s="47" t="str">
        <f aca="false">IFERROR(IF(AC511="NÃO","",IF(OR(AG511="-",AG511="Pneus"),AK511-AL511,"")),"")</f>
        <v/>
      </c>
      <c r="AN511" s="48" t="str">
        <f aca="false">IF(AND(Y511="REVENDA",AC511="SIM",AG511="BIT"),((AB511/1+1)*AI511)*0.4117,"")</f>
        <v/>
      </c>
      <c r="AO511" s="48" t="str">
        <f aca="false">IF(AN511="","",AN511*17%)</f>
        <v/>
      </c>
      <c r="AP511" s="49" t="str">
        <f aca="false">IF(AN511="","",IF(T511=0.12,(U511*0.4117)*0.4117,IF(T511=0,(AI511*0.07)*0.4117,U511*0.4117)))</f>
        <v/>
      </c>
      <c r="AQ511" s="47" t="str">
        <f aca="false">IF(AN511="","",AO511-AP511)</f>
        <v/>
      </c>
      <c r="AR511" s="50" t="str">
        <f aca="false">IFERROR(IF(AND(AC511="SIM",Y511="REVENDA",LEFT(AG511,5)="ANEXO")*OR(AE511="ANEXO I",AF511="ANEXO II"),VLOOKUP(H511,Dados!G:I,2,0),""),"INSERIR MVA")</f>
        <v/>
      </c>
      <c r="AS511" s="48" t="str">
        <f aca="false">IF(LEFT(AG511,5)="ANEXO",VLOOKUP(AG511,Dados!$X$111:$Z$112,2,0)*(AI511-Q511),"")</f>
        <v/>
      </c>
      <c r="AT511" s="48" t="str">
        <f aca="false">IFERROR(IF(AR511="","",(AI511*AR511)+AI511),"INSERIR MVA")</f>
        <v/>
      </c>
      <c r="AU511" s="48" t="str">
        <f aca="false">IF(AT511="","",IF(AY511=0.04,U511,AS511*AY511))</f>
        <v/>
      </c>
      <c r="AV511" s="47" t="str">
        <f aca="false">IFERROR(IF(AU511="","",(VLOOKUP(AG511,Dados!$X$111:$Z$112,3,0)*AT511*0.17)),"INSERIR MVA")</f>
        <v/>
      </c>
      <c r="AW511" s="47" t="str">
        <f aca="false">IFERROR(IF(AR511="","",AV511-AU511),"")</f>
        <v/>
      </c>
      <c r="AX511" s="51" t="str">
        <f aca="false">IFERROR(IF(AC511="NÃO","",IF(AM511&lt;&gt;"",AM511-W511,IF(AQ511&lt;&gt;"",AQ511-W511,IF(AW511&lt;&gt;"",AW511-W511,"")))),"")</f>
        <v/>
      </c>
      <c r="AY511" s="46" t="str">
        <f aca="false">IFERROR(IF(ISNA(VLOOKUP(R511,Dados!$X$2:$Y$5,2,0)),VLOOKUP(D511,Dados!$X$7:$Y$33,2,0),VLOOKUP(R511,Dados!$X$2:$Y$5,2,0)),"")</f>
        <v/>
      </c>
      <c r="AZ511" s="52" t="str">
        <f aca="false">IF(C511="","",IF(AND(Y511="CONSUMO",AC511="NÃO")*OR(AG511="-",AG511="BIT"),IF(E511&lt;&gt;"",(AI511-(P511+L511-N511+Q511)*AY511)/0.83),""))</f>
        <v/>
      </c>
      <c r="BA511" s="51" t="str">
        <f aca="false">IF(AZ511="","",AZ511*0.17-((P511+L511-N511+Q511)*AY511))</f>
        <v/>
      </c>
      <c r="BB511" s="51" t="str">
        <f aca="false">IF(AND(Y511="CONSUMO",AG511="ANEXO I",AY511&gt;4%),(AI511-(P511+L511-N511+Q511)*0.0514)/0.83*(0.5177)*(0.17)-AI511*0.0514,IF(AND(Y511="CONSUMO",AG511="ANEXO II",AY511&gt;4%),(AI511-(P511+L511-N511+Q511)*0.041)/0.83*(0.3295)*(0.17)-AI511*0.041,IF(AND(Y511="CONSUMO",AG511="ANEXO I",AY511=4%),(AI511-(P511+L511-N511+Q511)*0.04)/0.83*(0.5177)*(0.17)-AI511*0.04,IF(AND(Y511="CONSUMO",AG511="ANEXO II",AY511=4%),(AI511-(P511+L511-N511+Q511)*0.04)/0.83*(0.3295)*(0.17)-AI511*0.04,""))))</f>
        <v/>
      </c>
      <c r="BC511" s="51" t="str">
        <f aca="false">IF(C511="","",IF(AND(Y511="CONSUMO",AC511="SIM")*OR(AG511="-",AG511="BIT"),IF(E511&lt;&gt;"",(AI511-(P511+L511-N511+Q511)*AY511)/0.83),""))</f>
        <v/>
      </c>
      <c r="BD511" s="51" t="str">
        <f aca="false">IF(BC511="","",BC511*0.17)</f>
        <v/>
      </c>
      <c r="BE511" s="51" t="str">
        <f aca="false">IF(I511=6908,0,IF(BC511="","",BD511-((P511+L511-N511+Q511)*AY511)))</f>
        <v/>
      </c>
      <c r="BF511" s="53" t="str">
        <f aca="false">IF(B511="","",IF(OR(B511="",E511="Regime Normal"),0,(AI511-Q511)*VLOOKUP(R511,Dados!$X$98:$Y$108,2,0)))</f>
        <v/>
      </c>
      <c r="BG511" s="54" t="str">
        <f aca="false">IFERROR(VLOOKUP(I511,Dados!$AC$27:$AD$43,2,0),IF(B511="","",IF(D511&lt;&gt;"MT",IF(AND(AC511="SIM",Y511="Revenda"),"2403",IF(AND(AC511="SIM",Y511="Consumo"),"2407",IF(AND(AC511="NÃO",Y511="Revenda"),"2102",IF(AND(AC511="NÃO",Y511="Consumo"),"2556",)))),REPLACE(I511,1,1,1))))</f>
        <v/>
      </c>
    </row>
    <row r="512" customFormat="false" ht="12.8" hidden="false" customHeight="true" outlineLevel="0" collapsed="false">
      <c r="Y512" s="45"/>
      <c r="Z512" s="46" t="str">
        <f aca="false">IF(B512="","",(IFERROR(VLOOKUP(H512,Dados!A$3:B$15000,2,0),"Não Encontrado")))</f>
        <v/>
      </c>
      <c r="AA512" s="46" t="str">
        <f aca="false">IF(B512="","",(IFERROR(VLOOKUP(G512,Dados!C$3:E$15000,3,0),"Não Encontrado")))</f>
        <v/>
      </c>
      <c r="AB512" s="46" t="str">
        <f aca="false">IFERROR(IF(Z512&lt;&gt;"Não Encontrado",Z512,IF(AA512&lt;&gt;"Não Encontrado",AA512,"")),"")</f>
        <v/>
      </c>
      <c r="AC512" s="45" t="str">
        <f aca="false">IF(B512="","",IF(AB512="","NÃO","SIM"))</f>
        <v/>
      </c>
      <c r="AD512" s="45" t="str">
        <f aca="false">IFERROR(VLOOKUP(G512,Dados!$P$3:$R$500,3,0),"")</f>
        <v/>
      </c>
      <c r="AE512" s="45" t="str">
        <f aca="false">IFERROR(VLOOKUP(G512,Dados!$K$3:$L$500,2,0),"")</f>
        <v/>
      </c>
      <c r="AF512" s="45" t="str">
        <f aca="false">IFERROR(VLOOKUP(G512,Dados!$M$3:$N$500,2,0),"")</f>
        <v/>
      </c>
      <c r="AG512" s="45" t="str">
        <f aca="false">IF(F512="","",IF(AND(AD512="",AE512="",AF512=""),"-",IF(AND(AD512="BIT",AE512="",AF512=""),"BIT",IF(AND(AE512="ANEXO I",AD512="",AF512=""),"ANEXO I",IF(AND(AF512="ANEXO II",AD512="",AE512=""),"ANEXO II","Escolher")))))</f>
        <v/>
      </c>
      <c r="AH512" s="45" t="str">
        <f aca="false">IF(AG512&lt;&gt;"Pneus","",IFERROR(VLOOKUP(R512,Dados!$X$2:$Z$5,3,0)*(AI512-Q512),VLOOKUP(D512,Dados!$X$7:$Z$33,3,0)*(AI512-Q512)))</f>
        <v/>
      </c>
      <c r="AI512" s="47" t="str">
        <f aca="false">IF(B512="","",P512+Q512+O512+M512+L512-N512)</f>
        <v/>
      </c>
      <c r="AJ512" s="48" t="str">
        <f aca="false">IFERROR(IF(AND(AC512="SIM",AG512="-",Y512="REVENDA"),(AB512/1+1)*AI512,IF(AND(AC512="SIM",AG512="Pneus",Y512="REVENDA"),(AB512/1+1)*(AI512-AH512),"")),"")</f>
        <v/>
      </c>
      <c r="AK512" s="48" t="str">
        <f aca="false">IF(AJ512="","",AJ512*17%)</f>
        <v/>
      </c>
      <c r="AL512" s="48" t="str">
        <f aca="false">IFERROR(IF(AC512="NÃO","",IF(AK512="","",IF(E512="Simples Nacional",BF512,IF(T512=0.12,U512*0.5833337002,IF(T512=0,AI512*0.07,U512))))),"")</f>
        <v/>
      </c>
      <c r="AM512" s="47" t="str">
        <f aca="false">IFERROR(IF(AC512="NÃO","",IF(OR(AG512="-",AG512="Pneus"),AK512-AL512,"")),"")</f>
        <v/>
      </c>
      <c r="AN512" s="48" t="str">
        <f aca="false">IF(AND(Y512="REVENDA",AC512="SIM",AG512="BIT"),((AB512/1+1)*AI512)*0.4117,"")</f>
        <v/>
      </c>
      <c r="AO512" s="48" t="str">
        <f aca="false">IF(AN512="","",AN512*17%)</f>
        <v/>
      </c>
      <c r="AP512" s="49" t="str">
        <f aca="false">IF(AN512="","",IF(T512=0.12,(U512*0.4117)*0.4117,IF(T512=0,(AI512*0.07)*0.4117,U512*0.4117)))</f>
        <v/>
      </c>
      <c r="AQ512" s="47" t="str">
        <f aca="false">IF(AN512="","",AO512-AP512)</f>
        <v/>
      </c>
      <c r="AR512" s="50" t="str">
        <f aca="false">IFERROR(IF(AND(AC512="SIM",Y512="REVENDA",LEFT(AG512,5)="ANEXO")*OR(AE512="ANEXO I",AF512="ANEXO II"),VLOOKUP(H512,Dados!G:I,2,0),""),"INSERIR MVA")</f>
        <v/>
      </c>
      <c r="AS512" s="48" t="str">
        <f aca="false">IF(LEFT(AG512,5)="ANEXO",VLOOKUP(AG512,Dados!$X$111:$Z$112,2,0)*(AI512-Q512),"")</f>
        <v/>
      </c>
      <c r="AT512" s="48" t="str">
        <f aca="false">IFERROR(IF(AR512="","",(AI512*AR512)+AI512),"INSERIR MVA")</f>
        <v/>
      </c>
      <c r="AU512" s="48" t="str">
        <f aca="false">IF(AT512="","",IF(AY512=0.04,U512,AS512*AY512))</f>
        <v/>
      </c>
      <c r="AV512" s="47" t="str">
        <f aca="false">IFERROR(IF(AU512="","",(VLOOKUP(AG512,Dados!$X$111:$Z$112,3,0)*AT512*0.17)),"INSERIR MVA")</f>
        <v/>
      </c>
      <c r="AW512" s="47" t="str">
        <f aca="false">IFERROR(IF(AR512="","",AV512-AU512),"")</f>
        <v/>
      </c>
      <c r="AX512" s="51" t="str">
        <f aca="false">IFERROR(IF(AC512="NÃO","",IF(AM512&lt;&gt;"",AM512-W512,IF(AQ512&lt;&gt;"",AQ512-W512,IF(AW512&lt;&gt;"",AW512-W512,"")))),"")</f>
        <v/>
      </c>
      <c r="AY512" s="46" t="str">
        <f aca="false">IFERROR(IF(ISNA(VLOOKUP(R512,Dados!$X$2:$Y$5,2,0)),VLOOKUP(D512,Dados!$X$7:$Y$33,2,0),VLOOKUP(R512,Dados!$X$2:$Y$5,2,0)),"")</f>
        <v/>
      </c>
      <c r="AZ512" s="52" t="str">
        <f aca="false">IF(C512="","",IF(AND(Y512="CONSUMO",AC512="NÃO")*OR(AG512="-",AG512="BIT"),IF(E512&lt;&gt;"",(AI512-(P512+L512-N512+Q512)*AY512)/0.83),""))</f>
        <v/>
      </c>
      <c r="BA512" s="51" t="str">
        <f aca="false">IF(AZ512="","",AZ512*0.17-((P512+L512-N512+Q512)*AY512))</f>
        <v/>
      </c>
      <c r="BB512" s="51" t="str">
        <f aca="false">IF(AND(Y512="CONSUMO",AG512="ANEXO I",AY512&gt;4%),(AI512-(P512+L512-N512+Q512)*0.0514)/0.83*(0.5177)*(0.17)-AI512*0.0514,IF(AND(Y512="CONSUMO",AG512="ANEXO II",AY512&gt;4%),(AI512-(P512+L512-N512+Q512)*0.041)/0.83*(0.3295)*(0.17)-AI512*0.041,IF(AND(Y512="CONSUMO",AG512="ANEXO I",AY512=4%),(AI512-(P512+L512-N512+Q512)*0.04)/0.83*(0.5177)*(0.17)-AI512*0.04,IF(AND(Y512="CONSUMO",AG512="ANEXO II",AY512=4%),(AI512-(P512+L512-N512+Q512)*0.04)/0.83*(0.3295)*(0.17)-AI512*0.04,""))))</f>
        <v/>
      </c>
      <c r="BC512" s="51" t="str">
        <f aca="false">IF(C512="","",IF(AND(Y512="CONSUMO",AC512="SIM")*OR(AG512="-",AG512="BIT"),IF(E512&lt;&gt;"",(AI512-(P512+L512-N512+Q512)*AY512)/0.83),""))</f>
        <v/>
      </c>
      <c r="BD512" s="51" t="str">
        <f aca="false">IF(BC512="","",BC512*0.17)</f>
        <v/>
      </c>
      <c r="BE512" s="51" t="str">
        <f aca="false">IF(I512=6908,0,IF(BC512="","",BD512-((P512+L512-N512+Q512)*AY512)))</f>
        <v/>
      </c>
      <c r="BF512" s="53" t="str">
        <f aca="false">IF(B512="","",IF(OR(B512="",E512="Regime Normal"),0,(AI512-Q512)*VLOOKUP(R512,Dados!$X$98:$Y$108,2,0)))</f>
        <v/>
      </c>
      <c r="BG512" s="54" t="str">
        <f aca="false">IFERROR(VLOOKUP(I512,Dados!$AC$27:$AD$43,2,0),IF(B512="","",IF(D512&lt;&gt;"MT",IF(AND(AC512="SIM",Y512="Revenda"),"2403",IF(AND(AC512="SIM",Y512="Consumo"),"2407",IF(AND(AC512="NÃO",Y512="Revenda"),"2102",IF(AND(AC512="NÃO",Y512="Consumo"),"2556",)))),REPLACE(I512,1,1,1))))</f>
        <v/>
      </c>
    </row>
    <row r="513" customFormat="false" ht="12.8" hidden="false" customHeight="true" outlineLevel="0" collapsed="false">
      <c r="Y513" s="45"/>
      <c r="Z513" s="46" t="str">
        <f aca="false">IF(B513="","",(IFERROR(VLOOKUP(H513,Dados!A$3:B$15000,2,0),"Não Encontrado")))</f>
        <v/>
      </c>
      <c r="AA513" s="46" t="str">
        <f aca="false">IF(B513="","",(IFERROR(VLOOKUP(G513,Dados!C$3:E$15000,3,0),"Não Encontrado")))</f>
        <v/>
      </c>
      <c r="AB513" s="46" t="str">
        <f aca="false">IFERROR(IF(Z513&lt;&gt;"Não Encontrado",Z513,IF(AA513&lt;&gt;"Não Encontrado",AA513,"")),"")</f>
        <v/>
      </c>
      <c r="AC513" s="45" t="str">
        <f aca="false">IF(B513="","",IF(AB513="","NÃO","SIM"))</f>
        <v/>
      </c>
      <c r="AD513" s="45" t="str">
        <f aca="false">IFERROR(VLOOKUP(G513,Dados!$P$3:$R$500,3,0),"")</f>
        <v/>
      </c>
      <c r="AE513" s="45" t="str">
        <f aca="false">IFERROR(VLOOKUP(G513,Dados!$K$3:$L$500,2,0),"")</f>
        <v/>
      </c>
      <c r="AF513" s="45" t="str">
        <f aca="false">IFERROR(VLOOKUP(G513,Dados!$M$3:$N$500,2,0),"")</f>
        <v/>
      </c>
      <c r="AG513" s="45" t="str">
        <f aca="false">IF(F513="","",IF(AND(AD513="",AE513="",AF513=""),"-",IF(AND(AD513="BIT",AE513="",AF513=""),"BIT",IF(AND(AE513="ANEXO I",AD513="",AF513=""),"ANEXO I",IF(AND(AF513="ANEXO II",AD513="",AE513=""),"ANEXO II","Escolher")))))</f>
        <v/>
      </c>
      <c r="AH513" s="45" t="str">
        <f aca="false">IF(AG513&lt;&gt;"Pneus","",IFERROR(VLOOKUP(R513,Dados!$X$2:$Z$5,3,0)*(AI513-Q513),VLOOKUP(D513,Dados!$X$7:$Z$33,3,0)*(AI513-Q513)))</f>
        <v/>
      </c>
      <c r="AI513" s="47" t="str">
        <f aca="false">IF(B513="","",P513+Q513+O513+M513+L513-N513)</f>
        <v/>
      </c>
      <c r="AJ513" s="48" t="str">
        <f aca="false">IFERROR(IF(AND(AC513="SIM",AG513="-",Y513="REVENDA"),(AB513/1+1)*AI513,IF(AND(AC513="SIM",AG513="Pneus",Y513="REVENDA"),(AB513/1+1)*(AI513-AH513),"")),"")</f>
        <v/>
      </c>
      <c r="AK513" s="48" t="str">
        <f aca="false">IF(AJ513="","",AJ513*17%)</f>
        <v/>
      </c>
      <c r="AL513" s="48" t="str">
        <f aca="false">IFERROR(IF(AC513="NÃO","",IF(AK513="","",IF(E513="Simples Nacional",BF513,IF(T513=0.12,U513*0.5833337002,IF(T513=0,AI513*0.07,U513))))),"")</f>
        <v/>
      </c>
      <c r="AM513" s="47" t="str">
        <f aca="false">IFERROR(IF(AC513="NÃO","",IF(OR(AG513="-",AG513="Pneus"),AK513-AL513,"")),"")</f>
        <v/>
      </c>
      <c r="AN513" s="48" t="str">
        <f aca="false">IF(AND(Y513="REVENDA",AC513="SIM",AG513="BIT"),((AB513/1+1)*AI513)*0.4117,"")</f>
        <v/>
      </c>
      <c r="AO513" s="48" t="str">
        <f aca="false">IF(AN513="","",AN513*17%)</f>
        <v/>
      </c>
      <c r="AP513" s="49" t="str">
        <f aca="false">IF(AN513="","",IF(T513=0.12,(U513*0.4117)*0.4117,IF(T513=0,(AI513*0.07)*0.4117,U513*0.4117)))</f>
        <v/>
      </c>
      <c r="AQ513" s="47" t="str">
        <f aca="false">IF(AN513="","",AO513-AP513)</f>
        <v/>
      </c>
      <c r="AR513" s="50" t="str">
        <f aca="false">IFERROR(IF(AND(AC513="SIM",Y513="REVENDA",LEFT(AG513,5)="ANEXO")*OR(AE513="ANEXO I",AF513="ANEXO II"),VLOOKUP(H513,Dados!G:I,2,0),""),"INSERIR MVA")</f>
        <v/>
      </c>
      <c r="AS513" s="48" t="str">
        <f aca="false">IF(LEFT(AG513,5)="ANEXO",VLOOKUP(AG513,Dados!$X$111:$Z$112,2,0)*(AI513-Q513),"")</f>
        <v/>
      </c>
      <c r="AT513" s="48" t="str">
        <f aca="false">IFERROR(IF(AR513="","",(AI513*AR513)+AI513),"INSERIR MVA")</f>
        <v/>
      </c>
      <c r="AU513" s="48" t="str">
        <f aca="false">IF(AT513="","",IF(AY513=0.04,U513,AS513*AY513))</f>
        <v/>
      </c>
      <c r="AV513" s="47" t="str">
        <f aca="false">IFERROR(IF(AU513="","",(VLOOKUP(AG513,Dados!$X$111:$Z$112,3,0)*AT513*0.17)),"INSERIR MVA")</f>
        <v/>
      </c>
      <c r="AW513" s="47" t="str">
        <f aca="false">IFERROR(IF(AR513="","",AV513-AU513),"")</f>
        <v/>
      </c>
      <c r="AX513" s="51" t="str">
        <f aca="false">IFERROR(IF(AC513="NÃO","",IF(AM513&lt;&gt;"",AM513-W513,IF(AQ513&lt;&gt;"",AQ513-W513,IF(AW513&lt;&gt;"",AW513-W513,"")))),"")</f>
        <v/>
      </c>
      <c r="AY513" s="46" t="str">
        <f aca="false">IFERROR(IF(ISNA(VLOOKUP(R513,Dados!$X$2:$Y$5,2,0)),VLOOKUP(D513,Dados!$X$7:$Y$33,2,0),VLOOKUP(R513,Dados!$X$2:$Y$5,2,0)),"")</f>
        <v/>
      </c>
      <c r="AZ513" s="52" t="str">
        <f aca="false">IF(C513="","",IF(AND(Y513="CONSUMO",AC513="NÃO")*OR(AG513="-",AG513="BIT"),IF(E513&lt;&gt;"",(AI513-(P513+L513-N513+Q513)*AY513)/0.83),""))</f>
        <v/>
      </c>
      <c r="BA513" s="51" t="str">
        <f aca="false">IF(AZ513="","",AZ513*0.17-((P513+L513-N513+Q513)*AY513))</f>
        <v/>
      </c>
      <c r="BB513" s="51" t="str">
        <f aca="false">IF(AND(Y513="CONSUMO",AG513="ANEXO I",AY513&gt;4%),(AI513-(P513+L513-N513+Q513)*0.0514)/0.83*(0.5177)*(0.17)-AI513*0.0514,IF(AND(Y513="CONSUMO",AG513="ANEXO II",AY513&gt;4%),(AI513-(P513+L513-N513+Q513)*0.041)/0.83*(0.3295)*(0.17)-AI513*0.041,IF(AND(Y513="CONSUMO",AG513="ANEXO I",AY513=4%),(AI513-(P513+L513-N513+Q513)*0.04)/0.83*(0.5177)*(0.17)-AI513*0.04,IF(AND(Y513="CONSUMO",AG513="ANEXO II",AY513=4%),(AI513-(P513+L513-N513+Q513)*0.04)/0.83*(0.3295)*(0.17)-AI513*0.04,""))))</f>
        <v/>
      </c>
      <c r="BC513" s="51" t="str">
        <f aca="false">IF(C513="","",IF(AND(Y513="CONSUMO",AC513="SIM")*OR(AG513="-",AG513="BIT"),IF(E513&lt;&gt;"",(AI513-(P513+L513-N513+Q513)*AY513)/0.83),""))</f>
        <v/>
      </c>
      <c r="BD513" s="51" t="str">
        <f aca="false">IF(BC513="","",BC513*0.17)</f>
        <v/>
      </c>
      <c r="BE513" s="51" t="str">
        <f aca="false">IF(I513=6908,0,IF(BC513="","",BD513-((P513+L513-N513+Q513)*AY513)))</f>
        <v/>
      </c>
      <c r="BF513" s="53" t="str">
        <f aca="false">IF(B513="","",IF(OR(B513="",E513="Regime Normal"),0,(AI513-Q513)*VLOOKUP(R513,Dados!$X$98:$Y$108,2,0)))</f>
        <v/>
      </c>
      <c r="BG513" s="54" t="str">
        <f aca="false">IFERROR(VLOOKUP(I513,Dados!$AC$27:$AD$43,2,0),IF(B513="","",IF(D513&lt;&gt;"MT",IF(AND(AC513="SIM",Y513="Revenda"),"2403",IF(AND(AC513="SIM",Y513="Consumo"),"2407",IF(AND(AC513="NÃO",Y513="Revenda"),"2102",IF(AND(AC513="NÃO",Y513="Consumo"),"2556",)))),REPLACE(I513,1,1,1))))</f>
        <v/>
      </c>
    </row>
    <row r="514" customFormat="false" ht="12.8" hidden="false" customHeight="true" outlineLevel="0" collapsed="false">
      <c r="Y514" s="45"/>
      <c r="Z514" s="46" t="str">
        <f aca="false">IF(B514="","",(IFERROR(VLOOKUP(H514,Dados!A$3:B$15000,2,0),"Não Encontrado")))</f>
        <v/>
      </c>
      <c r="AA514" s="46" t="str">
        <f aca="false">IF(B514="","",(IFERROR(VLOOKUP(G514,Dados!C$3:E$15000,3,0),"Não Encontrado")))</f>
        <v/>
      </c>
      <c r="AB514" s="46" t="str">
        <f aca="false">IFERROR(IF(Z514&lt;&gt;"Não Encontrado",Z514,IF(AA514&lt;&gt;"Não Encontrado",AA514,"")),"")</f>
        <v/>
      </c>
      <c r="AC514" s="45" t="str">
        <f aca="false">IF(B514="","",IF(AB514="","NÃO","SIM"))</f>
        <v/>
      </c>
      <c r="AD514" s="45" t="str">
        <f aca="false">IFERROR(VLOOKUP(G514,Dados!$P$3:$R$500,3,0),"")</f>
        <v/>
      </c>
      <c r="AE514" s="45" t="str">
        <f aca="false">IFERROR(VLOOKUP(G514,Dados!$K$3:$L$500,2,0),"")</f>
        <v/>
      </c>
      <c r="AF514" s="45" t="str">
        <f aca="false">IFERROR(VLOOKUP(G514,Dados!$M$3:$N$500,2,0),"")</f>
        <v/>
      </c>
      <c r="AG514" s="45" t="str">
        <f aca="false">IF(F514="","",IF(AND(AD514="",AE514="",AF514=""),"-",IF(AND(AD514="BIT",AE514="",AF514=""),"BIT",IF(AND(AE514="ANEXO I",AD514="",AF514=""),"ANEXO I",IF(AND(AF514="ANEXO II",AD514="",AE514=""),"ANEXO II","Escolher")))))</f>
        <v/>
      </c>
      <c r="AH514" s="45" t="str">
        <f aca="false">IF(AG514&lt;&gt;"Pneus","",IFERROR(VLOOKUP(R514,Dados!$X$2:$Z$5,3,0)*(AI514-Q514),VLOOKUP(D514,Dados!$X$7:$Z$33,3,0)*(AI514-Q514)))</f>
        <v/>
      </c>
      <c r="AI514" s="47" t="str">
        <f aca="false">IF(B514="","",P514+Q514+O514+M514+L514-N514)</f>
        <v/>
      </c>
      <c r="AJ514" s="48" t="str">
        <f aca="false">IFERROR(IF(AND(AC514="SIM",AG514="-",Y514="REVENDA"),(AB514/1+1)*AI514,IF(AND(AC514="SIM",AG514="Pneus",Y514="REVENDA"),(AB514/1+1)*(AI514-AH514),"")),"")</f>
        <v/>
      </c>
      <c r="AK514" s="48" t="str">
        <f aca="false">IF(AJ514="","",AJ514*17%)</f>
        <v/>
      </c>
      <c r="AL514" s="48" t="str">
        <f aca="false">IFERROR(IF(AC514="NÃO","",IF(AK514="","",IF(E514="Simples Nacional",BF514,IF(T514=0.12,U514*0.5833337002,IF(T514=0,AI514*0.07,U514))))),"")</f>
        <v/>
      </c>
      <c r="AM514" s="47" t="str">
        <f aca="false">IFERROR(IF(AC514="NÃO","",IF(OR(AG514="-",AG514="Pneus"),AK514-AL514,"")),"")</f>
        <v/>
      </c>
      <c r="AN514" s="48" t="str">
        <f aca="false">IF(AND(Y514="REVENDA",AC514="SIM",AG514="BIT"),((AB514/1+1)*AI514)*0.4117,"")</f>
        <v/>
      </c>
      <c r="AO514" s="48" t="str">
        <f aca="false">IF(AN514="","",AN514*17%)</f>
        <v/>
      </c>
      <c r="AP514" s="49" t="str">
        <f aca="false">IF(AN514="","",IF(T514=0.12,(U514*0.4117)*0.4117,IF(T514=0,(AI514*0.07)*0.4117,U514*0.4117)))</f>
        <v/>
      </c>
      <c r="AQ514" s="47" t="str">
        <f aca="false">IF(AN514="","",AO514-AP514)</f>
        <v/>
      </c>
      <c r="AR514" s="50" t="str">
        <f aca="false">IFERROR(IF(AND(AC514="SIM",Y514="REVENDA",LEFT(AG514,5)="ANEXO")*OR(AE514="ANEXO I",AF514="ANEXO II"),VLOOKUP(H514,Dados!G:I,2,0),""),"INSERIR MVA")</f>
        <v/>
      </c>
      <c r="AS514" s="48" t="str">
        <f aca="false">IF(LEFT(AG514,5)="ANEXO",VLOOKUP(AG514,Dados!$X$111:$Z$112,2,0)*(AI514-Q514),"")</f>
        <v/>
      </c>
      <c r="AT514" s="48" t="str">
        <f aca="false">IFERROR(IF(AR514="","",(AI514*AR514)+AI514),"INSERIR MVA")</f>
        <v/>
      </c>
      <c r="AU514" s="48" t="str">
        <f aca="false">IF(AT514="","",IF(AY514=0.04,U514,AS514*AY514))</f>
        <v/>
      </c>
      <c r="AV514" s="47" t="str">
        <f aca="false">IFERROR(IF(AU514="","",(VLOOKUP(AG514,Dados!$X$111:$Z$112,3,0)*AT514*0.17)),"INSERIR MVA")</f>
        <v/>
      </c>
      <c r="AW514" s="47" t="str">
        <f aca="false">IFERROR(IF(AR514="","",AV514-AU514),"")</f>
        <v/>
      </c>
      <c r="AX514" s="51" t="str">
        <f aca="false">IFERROR(IF(AC514="NÃO","",IF(AM514&lt;&gt;"",AM514-W514,IF(AQ514&lt;&gt;"",AQ514-W514,IF(AW514&lt;&gt;"",AW514-W514,"")))),"")</f>
        <v/>
      </c>
      <c r="AY514" s="46" t="str">
        <f aca="false">IFERROR(IF(ISNA(VLOOKUP(R514,Dados!$X$2:$Y$5,2,0)),VLOOKUP(D514,Dados!$X$7:$Y$33,2,0),VLOOKUP(R514,Dados!$X$2:$Y$5,2,0)),"")</f>
        <v/>
      </c>
      <c r="AZ514" s="52" t="str">
        <f aca="false">IF(C514="","",IF(AND(Y514="CONSUMO",AC514="NÃO")*OR(AG514="-",AG514="BIT"),IF(E514&lt;&gt;"",(AI514-(P514+L514-N514+Q514)*AY514)/0.83),""))</f>
        <v/>
      </c>
      <c r="BA514" s="51" t="str">
        <f aca="false">IF(AZ514="","",AZ514*0.17-((P514+L514-N514+Q514)*AY514))</f>
        <v/>
      </c>
      <c r="BB514" s="51" t="str">
        <f aca="false">IF(AND(Y514="CONSUMO",AG514="ANEXO I",AY514&gt;4%),(AI514-(P514+L514-N514+Q514)*0.0514)/0.83*(0.5177)*(0.17)-AI514*0.0514,IF(AND(Y514="CONSUMO",AG514="ANEXO II",AY514&gt;4%),(AI514-(P514+L514-N514+Q514)*0.041)/0.83*(0.3295)*(0.17)-AI514*0.041,IF(AND(Y514="CONSUMO",AG514="ANEXO I",AY514=4%),(AI514-(P514+L514-N514+Q514)*0.04)/0.83*(0.5177)*(0.17)-AI514*0.04,IF(AND(Y514="CONSUMO",AG514="ANEXO II",AY514=4%),(AI514-(P514+L514-N514+Q514)*0.04)/0.83*(0.3295)*(0.17)-AI514*0.04,""))))</f>
        <v/>
      </c>
      <c r="BC514" s="51" t="str">
        <f aca="false">IF(C514="","",IF(AND(Y514="CONSUMO",AC514="SIM")*OR(AG514="-",AG514="BIT"),IF(E514&lt;&gt;"",(AI514-(P514+L514-N514+Q514)*AY514)/0.83),""))</f>
        <v/>
      </c>
      <c r="BD514" s="51" t="str">
        <f aca="false">IF(BC514="","",BC514*0.17)</f>
        <v/>
      </c>
      <c r="BE514" s="51" t="str">
        <f aca="false">IF(I514=6908,0,IF(BC514="","",BD514-((P514+L514-N514+Q514)*AY514)))</f>
        <v/>
      </c>
      <c r="BF514" s="53" t="str">
        <f aca="false">IF(B514="","",IF(OR(B514="",E514="Regime Normal"),0,(AI514-Q514)*VLOOKUP(R514,Dados!$X$98:$Y$108,2,0)))</f>
        <v/>
      </c>
      <c r="BG514" s="54" t="str">
        <f aca="false">IFERROR(VLOOKUP(I514,Dados!$AC$27:$AD$43,2,0),IF(B514="","",IF(D514&lt;&gt;"MT",IF(AND(AC514="SIM",Y514="Revenda"),"2403",IF(AND(AC514="SIM",Y514="Consumo"),"2407",IF(AND(AC514="NÃO",Y514="Revenda"),"2102",IF(AND(AC514="NÃO",Y514="Consumo"),"2556",)))),REPLACE(I514,1,1,1))))</f>
        <v/>
      </c>
    </row>
    <row r="515" customFormat="false" ht="12.8" hidden="false" customHeight="true" outlineLevel="0" collapsed="false">
      <c r="Y515" s="45"/>
      <c r="Z515" s="46" t="str">
        <f aca="false">IF(B515="","",(IFERROR(VLOOKUP(H515,Dados!A$3:B$15000,2,0),"Não Encontrado")))</f>
        <v/>
      </c>
      <c r="AA515" s="46" t="str">
        <f aca="false">IF(B515="","",(IFERROR(VLOOKUP(G515,Dados!C$3:E$15000,3,0),"Não Encontrado")))</f>
        <v/>
      </c>
      <c r="AB515" s="46" t="str">
        <f aca="false">IFERROR(IF(Z515&lt;&gt;"Não Encontrado",Z515,IF(AA515&lt;&gt;"Não Encontrado",AA515,"")),"")</f>
        <v/>
      </c>
      <c r="AC515" s="45" t="str">
        <f aca="false">IF(B515="","",IF(AB515="","NÃO","SIM"))</f>
        <v/>
      </c>
      <c r="AD515" s="45" t="str">
        <f aca="false">IFERROR(VLOOKUP(G515,Dados!$P$3:$R$500,3,0),"")</f>
        <v/>
      </c>
      <c r="AE515" s="45" t="str">
        <f aca="false">IFERROR(VLOOKUP(G515,Dados!$K$3:$L$500,2,0),"")</f>
        <v/>
      </c>
      <c r="AF515" s="45" t="str">
        <f aca="false">IFERROR(VLOOKUP(G515,Dados!$M$3:$N$500,2,0),"")</f>
        <v/>
      </c>
      <c r="AG515" s="45" t="str">
        <f aca="false">IF(F515="","",IF(AND(AD515="",AE515="",AF515=""),"-",IF(AND(AD515="BIT",AE515="",AF515=""),"BIT",IF(AND(AE515="ANEXO I",AD515="",AF515=""),"ANEXO I",IF(AND(AF515="ANEXO II",AD515="",AE515=""),"ANEXO II","Escolher")))))</f>
        <v/>
      </c>
      <c r="AH515" s="45" t="str">
        <f aca="false">IF(AG515&lt;&gt;"Pneus","",IFERROR(VLOOKUP(R515,Dados!$X$2:$Z$5,3,0)*(AI515-Q515),VLOOKUP(D515,Dados!$X$7:$Z$33,3,0)*(AI515-Q515)))</f>
        <v/>
      </c>
      <c r="AI515" s="47" t="str">
        <f aca="false">IF(B515="","",P515+Q515+O515+M515+L515-N515)</f>
        <v/>
      </c>
      <c r="AJ515" s="48" t="str">
        <f aca="false">IFERROR(IF(AND(AC515="SIM",AG515="-",Y515="REVENDA"),(AB515/1+1)*AI515,IF(AND(AC515="SIM",AG515="Pneus",Y515="REVENDA"),(AB515/1+1)*(AI515-AH515),"")),"")</f>
        <v/>
      </c>
      <c r="AK515" s="48" t="str">
        <f aca="false">IF(AJ515="","",AJ515*17%)</f>
        <v/>
      </c>
      <c r="AL515" s="48" t="str">
        <f aca="false">IFERROR(IF(AC515="NÃO","",IF(AK515="","",IF(E515="Simples Nacional",BF515,IF(T515=0.12,U515*0.5833337002,IF(T515=0,AI515*0.07,U515))))),"")</f>
        <v/>
      </c>
      <c r="AM515" s="47" t="str">
        <f aca="false">IFERROR(IF(AC515="NÃO","",IF(OR(AG515="-",AG515="Pneus"),AK515-AL515,"")),"")</f>
        <v/>
      </c>
      <c r="AN515" s="48" t="str">
        <f aca="false">IF(AND(Y515="REVENDA",AC515="SIM",AG515="BIT"),((AB515/1+1)*AI515)*0.4117,"")</f>
        <v/>
      </c>
      <c r="AO515" s="48" t="str">
        <f aca="false">IF(AN515="","",AN515*17%)</f>
        <v/>
      </c>
      <c r="AP515" s="49" t="str">
        <f aca="false">IF(AN515="","",IF(T515=0.12,(U515*0.4117)*0.4117,IF(T515=0,(AI515*0.07)*0.4117,U515*0.4117)))</f>
        <v/>
      </c>
      <c r="AQ515" s="47" t="str">
        <f aca="false">IF(AN515="","",AO515-AP515)</f>
        <v/>
      </c>
      <c r="AR515" s="50" t="str">
        <f aca="false">IFERROR(IF(AND(AC515="SIM",Y515="REVENDA",LEFT(AG515,5)="ANEXO")*OR(AE515="ANEXO I",AF515="ANEXO II"),VLOOKUP(H515,Dados!G:I,2,0),""),"INSERIR MVA")</f>
        <v/>
      </c>
      <c r="AS515" s="48" t="str">
        <f aca="false">IF(LEFT(AG515,5)="ANEXO",VLOOKUP(AG515,Dados!$X$111:$Z$112,2,0)*(AI515-Q515),"")</f>
        <v/>
      </c>
      <c r="AT515" s="48" t="str">
        <f aca="false">IFERROR(IF(AR515="","",(AI515*AR515)+AI515),"INSERIR MVA")</f>
        <v/>
      </c>
      <c r="AU515" s="48" t="str">
        <f aca="false">IF(AT515="","",IF(AY515=0.04,U515,AS515*AY515))</f>
        <v/>
      </c>
      <c r="AV515" s="47" t="str">
        <f aca="false">IFERROR(IF(AU515="","",(VLOOKUP(AG515,Dados!$X$111:$Z$112,3,0)*AT515*0.17)),"INSERIR MVA")</f>
        <v/>
      </c>
      <c r="AW515" s="47" t="str">
        <f aca="false">IFERROR(IF(AR515="","",AV515-AU515),"")</f>
        <v/>
      </c>
      <c r="AX515" s="51" t="str">
        <f aca="false">IFERROR(IF(AC515="NÃO","",IF(AM515&lt;&gt;"",AM515-W515,IF(AQ515&lt;&gt;"",AQ515-W515,IF(AW515&lt;&gt;"",AW515-W515,"")))),"")</f>
        <v/>
      </c>
      <c r="AY515" s="46" t="str">
        <f aca="false">IFERROR(IF(ISNA(VLOOKUP(R515,Dados!$X$2:$Y$5,2,0)),VLOOKUP(D515,Dados!$X$7:$Y$33,2,0),VLOOKUP(R515,Dados!$X$2:$Y$5,2,0)),"")</f>
        <v/>
      </c>
      <c r="AZ515" s="52" t="str">
        <f aca="false">IF(C515="","",IF(AND(Y515="CONSUMO",AC515="NÃO")*OR(AG515="-",AG515="BIT"),IF(E515&lt;&gt;"",(AI515-(P515+L515-N515+Q515)*AY515)/0.83),""))</f>
        <v/>
      </c>
      <c r="BA515" s="51" t="str">
        <f aca="false">IF(AZ515="","",AZ515*0.17-((P515+L515-N515+Q515)*AY515))</f>
        <v/>
      </c>
      <c r="BB515" s="51" t="str">
        <f aca="false">IF(AND(Y515="CONSUMO",AG515="ANEXO I",AY515&gt;4%),(AI515-(P515+L515-N515+Q515)*0.0514)/0.83*(0.5177)*(0.17)-AI515*0.0514,IF(AND(Y515="CONSUMO",AG515="ANEXO II",AY515&gt;4%),(AI515-(P515+L515-N515+Q515)*0.041)/0.83*(0.3295)*(0.17)-AI515*0.041,IF(AND(Y515="CONSUMO",AG515="ANEXO I",AY515=4%),(AI515-(P515+L515-N515+Q515)*0.04)/0.83*(0.5177)*(0.17)-AI515*0.04,IF(AND(Y515="CONSUMO",AG515="ANEXO II",AY515=4%),(AI515-(P515+L515-N515+Q515)*0.04)/0.83*(0.3295)*(0.17)-AI515*0.04,""))))</f>
        <v/>
      </c>
      <c r="BC515" s="51" t="str">
        <f aca="false">IF(C515="","",IF(AND(Y515="CONSUMO",AC515="SIM")*OR(AG515="-",AG515="BIT"),IF(E515&lt;&gt;"",(AI515-(P515+L515-N515+Q515)*AY515)/0.83),""))</f>
        <v/>
      </c>
      <c r="BD515" s="51" t="str">
        <f aca="false">IF(BC515="","",BC515*0.17)</f>
        <v/>
      </c>
      <c r="BE515" s="51" t="str">
        <f aca="false">IF(I515=6908,0,IF(BC515="","",BD515-((P515+L515-N515+Q515)*AY515)))</f>
        <v/>
      </c>
      <c r="BF515" s="53" t="str">
        <f aca="false">IF(B515="","",IF(OR(B515="",E515="Regime Normal"),0,(AI515-Q515)*VLOOKUP(R515,Dados!$X$98:$Y$108,2,0)))</f>
        <v/>
      </c>
      <c r="BG515" s="54" t="str">
        <f aca="false">IFERROR(VLOOKUP(I515,Dados!$AC$27:$AD$43,2,0),IF(B515="","",IF(D515&lt;&gt;"MT",IF(AND(AC515="SIM",Y515="Revenda"),"2403",IF(AND(AC515="SIM",Y515="Consumo"),"2407",IF(AND(AC515="NÃO",Y515="Revenda"),"2102",IF(AND(AC515="NÃO",Y515="Consumo"),"2556",)))),REPLACE(I515,1,1,1))))</f>
        <v/>
      </c>
    </row>
    <row r="516" customFormat="false" ht="12.8" hidden="false" customHeight="true" outlineLevel="0" collapsed="false">
      <c r="Y516" s="45"/>
      <c r="Z516" s="46" t="str">
        <f aca="false">IF(B516="","",(IFERROR(VLOOKUP(H516,Dados!A$3:B$15000,2,0),"Não Encontrado")))</f>
        <v/>
      </c>
      <c r="AA516" s="46" t="str">
        <f aca="false">IF(B516="","",(IFERROR(VLOOKUP(G516,Dados!C$3:E$15000,3,0),"Não Encontrado")))</f>
        <v/>
      </c>
      <c r="AB516" s="46" t="str">
        <f aca="false">IFERROR(IF(Z516&lt;&gt;"Não Encontrado",Z516,IF(AA516&lt;&gt;"Não Encontrado",AA516,"")),"")</f>
        <v/>
      </c>
      <c r="AC516" s="45" t="str">
        <f aca="false">IF(B516="","",IF(AB516="","NÃO","SIM"))</f>
        <v/>
      </c>
      <c r="AD516" s="45" t="str">
        <f aca="false">IFERROR(VLOOKUP(G516,Dados!$P$3:$R$500,3,0),"")</f>
        <v/>
      </c>
      <c r="AE516" s="45" t="str">
        <f aca="false">IFERROR(VLOOKUP(G516,Dados!$K$3:$L$500,2,0),"")</f>
        <v/>
      </c>
      <c r="AF516" s="45" t="str">
        <f aca="false">IFERROR(VLOOKUP(G516,Dados!$M$3:$N$500,2,0),"")</f>
        <v/>
      </c>
      <c r="AG516" s="45" t="str">
        <f aca="false">IF(F516="","",IF(AND(AD516="",AE516="",AF516=""),"-",IF(AND(AD516="BIT",AE516="",AF516=""),"BIT",IF(AND(AE516="ANEXO I",AD516="",AF516=""),"ANEXO I",IF(AND(AF516="ANEXO II",AD516="",AE516=""),"ANEXO II","Escolher")))))</f>
        <v/>
      </c>
      <c r="AH516" s="45" t="str">
        <f aca="false">IF(AG516&lt;&gt;"Pneus","",IFERROR(VLOOKUP(R516,Dados!$X$2:$Z$5,3,0)*(AI516-Q516),VLOOKUP(D516,Dados!$X$7:$Z$33,3,0)*(AI516-Q516)))</f>
        <v/>
      </c>
      <c r="AI516" s="47" t="str">
        <f aca="false">IF(B516="","",P516+Q516+O516+M516+L516-N516)</f>
        <v/>
      </c>
      <c r="AJ516" s="48" t="str">
        <f aca="false">IFERROR(IF(AND(AC516="SIM",AG516="-",Y516="REVENDA"),(AB516/1+1)*AI516,IF(AND(AC516="SIM",AG516="Pneus",Y516="REVENDA"),(AB516/1+1)*(AI516-AH516),"")),"")</f>
        <v/>
      </c>
      <c r="AK516" s="48" t="str">
        <f aca="false">IF(AJ516="","",AJ516*17%)</f>
        <v/>
      </c>
      <c r="AL516" s="48" t="str">
        <f aca="false">IFERROR(IF(AC516="NÃO","",IF(AK516="","",IF(E516="Simples Nacional",BF516,IF(T516=0.12,U516*0.5833337002,IF(T516=0,AI516*0.07,U516))))),"")</f>
        <v/>
      </c>
      <c r="AM516" s="47" t="str">
        <f aca="false">IFERROR(IF(AC516="NÃO","",IF(OR(AG516="-",AG516="Pneus"),AK516-AL516,"")),"")</f>
        <v/>
      </c>
      <c r="AN516" s="48" t="str">
        <f aca="false">IF(AND(Y516="REVENDA",AC516="SIM",AG516="BIT"),((AB516/1+1)*AI516)*0.4117,"")</f>
        <v/>
      </c>
      <c r="AO516" s="48" t="str">
        <f aca="false">IF(AN516="","",AN516*17%)</f>
        <v/>
      </c>
      <c r="AP516" s="49" t="str">
        <f aca="false">IF(AN516="","",IF(T516=0.12,(U516*0.4117)*0.4117,IF(T516=0,(AI516*0.07)*0.4117,U516*0.4117)))</f>
        <v/>
      </c>
      <c r="AQ516" s="47" t="str">
        <f aca="false">IF(AN516="","",AO516-AP516)</f>
        <v/>
      </c>
      <c r="AR516" s="50" t="str">
        <f aca="false">IFERROR(IF(AND(AC516="SIM",Y516="REVENDA",LEFT(AG516,5)="ANEXO")*OR(AE516="ANEXO I",AF516="ANEXO II"),VLOOKUP(H516,Dados!G:I,2,0),""),"INSERIR MVA")</f>
        <v/>
      </c>
      <c r="AS516" s="48" t="str">
        <f aca="false">IF(LEFT(AG516,5)="ANEXO",VLOOKUP(AG516,Dados!$X$111:$Z$112,2,0)*(AI516-Q516),"")</f>
        <v/>
      </c>
      <c r="AT516" s="48" t="str">
        <f aca="false">IFERROR(IF(AR516="","",(AI516*AR516)+AI516),"INSERIR MVA")</f>
        <v/>
      </c>
      <c r="AU516" s="48" t="str">
        <f aca="false">IF(AT516="","",IF(AY516=0.04,U516,AS516*AY516))</f>
        <v/>
      </c>
      <c r="AV516" s="47" t="str">
        <f aca="false">IFERROR(IF(AU516="","",(VLOOKUP(AG516,Dados!$X$111:$Z$112,3,0)*AT516*0.17)),"INSERIR MVA")</f>
        <v/>
      </c>
      <c r="AW516" s="47" t="str">
        <f aca="false">IFERROR(IF(AR516="","",AV516-AU516),"")</f>
        <v/>
      </c>
      <c r="AX516" s="51" t="str">
        <f aca="false">IFERROR(IF(AC516="NÃO","",IF(AM516&lt;&gt;"",AM516-W516,IF(AQ516&lt;&gt;"",AQ516-W516,IF(AW516&lt;&gt;"",AW516-W516,"")))),"")</f>
        <v/>
      </c>
      <c r="AY516" s="46" t="str">
        <f aca="false">IFERROR(IF(ISNA(VLOOKUP(R516,Dados!$X$2:$Y$5,2,0)),VLOOKUP(D516,Dados!$X$7:$Y$33,2,0),VLOOKUP(R516,Dados!$X$2:$Y$5,2,0)),"")</f>
        <v/>
      </c>
      <c r="AZ516" s="52" t="str">
        <f aca="false">IF(C516="","",IF(AND(Y516="CONSUMO",AC516="NÃO")*OR(AG516="-",AG516="BIT"),IF(E516&lt;&gt;"",(AI516-(P516+L516-N516+Q516)*AY516)/0.83),""))</f>
        <v/>
      </c>
      <c r="BA516" s="51" t="str">
        <f aca="false">IF(AZ516="","",AZ516*0.17-((P516+L516-N516+Q516)*AY516))</f>
        <v/>
      </c>
      <c r="BB516" s="51" t="str">
        <f aca="false">IF(AND(Y516="CONSUMO",AG516="ANEXO I",AY516&gt;4%),(AI516-(P516+L516-N516+Q516)*0.0514)/0.83*(0.5177)*(0.17)-AI516*0.0514,IF(AND(Y516="CONSUMO",AG516="ANEXO II",AY516&gt;4%),(AI516-(P516+L516-N516+Q516)*0.041)/0.83*(0.3295)*(0.17)-AI516*0.041,IF(AND(Y516="CONSUMO",AG516="ANEXO I",AY516=4%),(AI516-(P516+L516-N516+Q516)*0.04)/0.83*(0.5177)*(0.17)-AI516*0.04,IF(AND(Y516="CONSUMO",AG516="ANEXO II",AY516=4%),(AI516-(P516+L516-N516+Q516)*0.04)/0.83*(0.3295)*(0.17)-AI516*0.04,""))))</f>
        <v/>
      </c>
      <c r="BC516" s="51" t="str">
        <f aca="false">IF(C516="","",IF(AND(Y516="CONSUMO",AC516="SIM")*OR(AG516="-",AG516="BIT"),IF(E516&lt;&gt;"",(AI516-(P516+L516-N516+Q516)*AY516)/0.83),""))</f>
        <v/>
      </c>
      <c r="BD516" s="51" t="str">
        <f aca="false">IF(BC516="","",BC516*0.17)</f>
        <v/>
      </c>
      <c r="BE516" s="51" t="str">
        <f aca="false">IF(I516=6908,0,IF(BC516="","",BD516-((P516+L516-N516+Q516)*AY516)))</f>
        <v/>
      </c>
      <c r="BF516" s="53" t="str">
        <f aca="false">IF(B516="","",IF(OR(B516="",E516="Regime Normal"),0,(AI516-Q516)*VLOOKUP(R516,Dados!$X$98:$Y$108,2,0)))</f>
        <v/>
      </c>
      <c r="BG516" s="54" t="str">
        <f aca="false">IFERROR(VLOOKUP(I516,Dados!$AC$27:$AD$43,2,0),IF(B516="","",IF(D516&lt;&gt;"MT",IF(AND(AC516="SIM",Y516="Revenda"),"2403",IF(AND(AC516="SIM",Y516="Consumo"),"2407",IF(AND(AC516="NÃO",Y516="Revenda"),"2102",IF(AND(AC516="NÃO",Y516="Consumo"),"2556",)))),REPLACE(I516,1,1,1))))</f>
        <v/>
      </c>
    </row>
    <row r="517" customFormat="false" ht="12.8" hidden="false" customHeight="true" outlineLevel="0" collapsed="false">
      <c r="Y517" s="45"/>
      <c r="Z517" s="46" t="str">
        <f aca="false">IF(B517="","",(IFERROR(VLOOKUP(H517,Dados!A$3:B$15000,2,0),"Não Encontrado")))</f>
        <v/>
      </c>
      <c r="AA517" s="46" t="str">
        <f aca="false">IF(B517="","",(IFERROR(VLOOKUP(G517,Dados!C$3:E$15000,3,0),"Não Encontrado")))</f>
        <v/>
      </c>
      <c r="AB517" s="46" t="str">
        <f aca="false">IFERROR(IF(Z517&lt;&gt;"Não Encontrado",Z517,IF(AA517&lt;&gt;"Não Encontrado",AA517,"")),"")</f>
        <v/>
      </c>
      <c r="AC517" s="45" t="str">
        <f aca="false">IF(B517="","",IF(AB517="","NÃO","SIM"))</f>
        <v/>
      </c>
      <c r="AD517" s="45" t="str">
        <f aca="false">IFERROR(VLOOKUP(G517,Dados!$P$3:$R$500,3,0),"")</f>
        <v/>
      </c>
      <c r="AE517" s="45" t="str">
        <f aca="false">IFERROR(VLOOKUP(G517,Dados!$K$3:$L$500,2,0),"")</f>
        <v/>
      </c>
      <c r="AF517" s="45" t="str">
        <f aca="false">IFERROR(VLOOKUP(G517,Dados!$M$3:$N$500,2,0),"")</f>
        <v/>
      </c>
      <c r="AG517" s="45" t="str">
        <f aca="false">IF(F517="","",IF(AND(AD517="",AE517="",AF517=""),"-",IF(AND(AD517="BIT",AE517="",AF517=""),"BIT",IF(AND(AE517="ANEXO I",AD517="",AF517=""),"ANEXO I",IF(AND(AF517="ANEXO II",AD517="",AE517=""),"ANEXO II","Escolher")))))</f>
        <v/>
      </c>
      <c r="AH517" s="45" t="str">
        <f aca="false">IF(AG517&lt;&gt;"Pneus","",IFERROR(VLOOKUP(R517,Dados!$X$2:$Z$5,3,0)*(AI517-Q517),VLOOKUP(D517,Dados!$X$7:$Z$33,3,0)*(AI517-Q517)))</f>
        <v/>
      </c>
      <c r="AI517" s="47" t="str">
        <f aca="false">IF(B517="","",P517+Q517+O517+M517+L517-N517)</f>
        <v/>
      </c>
      <c r="AJ517" s="48" t="str">
        <f aca="false">IFERROR(IF(AND(AC517="SIM",AG517="-",Y517="REVENDA"),(AB517/1+1)*AI517,IF(AND(AC517="SIM",AG517="Pneus",Y517="REVENDA"),(AB517/1+1)*(AI517-AH517),"")),"")</f>
        <v/>
      </c>
      <c r="AK517" s="48" t="str">
        <f aca="false">IF(AJ517="","",AJ517*17%)</f>
        <v/>
      </c>
      <c r="AL517" s="48" t="str">
        <f aca="false">IFERROR(IF(AC517="NÃO","",IF(AK517="","",IF(E517="Simples Nacional",BF517,IF(T517=0.12,U517*0.5833337002,IF(T517=0,AI517*0.07,U517))))),"")</f>
        <v/>
      </c>
      <c r="AM517" s="47" t="str">
        <f aca="false">IFERROR(IF(AC517="NÃO","",IF(OR(AG517="-",AG517="Pneus"),AK517-AL517,"")),"")</f>
        <v/>
      </c>
      <c r="AN517" s="48" t="str">
        <f aca="false">IF(AND(Y517="REVENDA",AC517="SIM",AG517="BIT"),((AB517/1+1)*AI517)*0.4117,"")</f>
        <v/>
      </c>
      <c r="AO517" s="48" t="str">
        <f aca="false">IF(AN517="","",AN517*17%)</f>
        <v/>
      </c>
      <c r="AP517" s="49" t="str">
        <f aca="false">IF(AN517="","",IF(T517=0.12,(U517*0.4117)*0.4117,IF(T517=0,(AI517*0.07)*0.4117,U517*0.4117)))</f>
        <v/>
      </c>
      <c r="AQ517" s="47" t="str">
        <f aca="false">IF(AN517="","",AO517-AP517)</f>
        <v/>
      </c>
      <c r="AR517" s="50" t="str">
        <f aca="false">IFERROR(IF(AND(AC517="SIM",Y517="REVENDA",LEFT(AG517,5)="ANEXO")*OR(AE517="ANEXO I",AF517="ANEXO II"),VLOOKUP(H517,Dados!G:I,2,0),""),"INSERIR MVA")</f>
        <v/>
      </c>
      <c r="AS517" s="48" t="str">
        <f aca="false">IF(LEFT(AG517,5)="ANEXO",VLOOKUP(AG517,Dados!$X$111:$Z$112,2,0)*(AI517-Q517),"")</f>
        <v/>
      </c>
      <c r="AT517" s="48" t="str">
        <f aca="false">IFERROR(IF(AR517="","",(AI517*AR517)+AI517),"INSERIR MVA")</f>
        <v/>
      </c>
      <c r="AU517" s="48" t="str">
        <f aca="false">IF(AT517="","",IF(AY517=0.04,U517,AS517*AY517))</f>
        <v/>
      </c>
      <c r="AV517" s="47" t="str">
        <f aca="false">IFERROR(IF(AU517="","",(VLOOKUP(AG517,Dados!$X$111:$Z$112,3,0)*AT517*0.17)),"INSERIR MVA")</f>
        <v/>
      </c>
      <c r="AW517" s="47" t="str">
        <f aca="false">IFERROR(IF(AR517="","",AV517-AU517),"")</f>
        <v/>
      </c>
      <c r="AX517" s="51" t="str">
        <f aca="false">IFERROR(IF(AC517="NÃO","",IF(AM517&lt;&gt;"",AM517-W517,IF(AQ517&lt;&gt;"",AQ517-W517,IF(AW517&lt;&gt;"",AW517-W517,"")))),"")</f>
        <v/>
      </c>
      <c r="AY517" s="46" t="str">
        <f aca="false">IFERROR(IF(ISNA(VLOOKUP(R517,Dados!$X$2:$Y$5,2,0)),VLOOKUP(D517,Dados!$X$7:$Y$33,2,0),VLOOKUP(R517,Dados!$X$2:$Y$5,2,0)),"")</f>
        <v/>
      </c>
      <c r="AZ517" s="52" t="str">
        <f aca="false">IF(C517="","",IF(AND(Y517="CONSUMO",AC517="NÃO")*OR(AG517="-",AG517="BIT"),IF(E517&lt;&gt;"",(AI517-(P517+L517-N517+Q517)*AY517)/0.83),""))</f>
        <v/>
      </c>
      <c r="BA517" s="51" t="str">
        <f aca="false">IF(AZ517="","",AZ517*0.17-((P517+L517-N517+Q517)*AY517))</f>
        <v/>
      </c>
      <c r="BB517" s="51" t="str">
        <f aca="false">IF(AND(Y517="CONSUMO",AG517="ANEXO I",AY517&gt;4%),(AI517-(P517+L517-N517+Q517)*0.0514)/0.83*(0.5177)*(0.17)-AI517*0.0514,IF(AND(Y517="CONSUMO",AG517="ANEXO II",AY517&gt;4%),(AI517-(P517+L517-N517+Q517)*0.041)/0.83*(0.3295)*(0.17)-AI517*0.041,IF(AND(Y517="CONSUMO",AG517="ANEXO I",AY517=4%),(AI517-(P517+L517-N517+Q517)*0.04)/0.83*(0.5177)*(0.17)-AI517*0.04,IF(AND(Y517="CONSUMO",AG517="ANEXO II",AY517=4%),(AI517-(P517+L517-N517+Q517)*0.04)/0.83*(0.3295)*(0.17)-AI517*0.04,""))))</f>
        <v/>
      </c>
      <c r="BC517" s="51" t="str">
        <f aca="false">IF(C517="","",IF(AND(Y517="CONSUMO",AC517="SIM")*OR(AG517="-",AG517="BIT"),IF(E517&lt;&gt;"",(AI517-(P517+L517-N517+Q517)*AY517)/0.83),""))</f>
        <v/>
      </c>
      <c r="BD517" s="51" t="str">
        <f aca="false">IF(BC517="","",BC517*0.17)</f>
        <v/>
      </c>
      <c r="BE517" s="51" t="str">
        <f aca="false">IF(I517=6908,0,IF(BC517="","",BD517-((P517+L517-N517+Q517)*AY517)))</f>
        <v/>
      </c>
      <c r="BF517" s="53" t="str">
        <f aca="false">IF(B517="","",IF(OR(B517="",E517="Regime Normal"),0,(AI517-Q517)*VLOOKUP(R517,Dados!$X$98:$Y$108,2,0)))</f>
        <v/>
      </c>
      <c r="BG517" s="54" t="str">
        <f aca="false">IFERROR(VLOOKUP(I517,Dados!$AC$27:$AD$43,2,0),IF(B517="","",IF(D517&lt;&gt;"MT",IF(AND(AC517="SIM",Y517="Revenda"),"2403",IF(AND(AC517="SIM",Y517="Consumo"),"2407",IF(AND(AC517="NÃO",Y517="Revenda"),"2102",IF(AND(AC517="NÃO",Y517="Consumo"),"2556",)))),REPLACE(I517,1,1,1))))</f>
        <v/>
      </c>
    </row>
    <row r="518" customFormat="false" ht="12.8" hidden="false" customHeight="true" outlineLevel="0" collapsed="false">
      <c r="Y518" s="45"/>
      <c r="Z518" s="46" t="str">
        <f aca="false">IF(B518="","",(IFERROR(VLOOKUP(H518,Dados!A$3:B$15000,2,0),"Não Encontrado")))</f>
        <v/>
      </c>
      <c r="AA518" s="46" t="str">
        <f aca="false">IF(B518="","",(IFERROR(VLOOKUP(G518,Dados!C$3:E$15000,3,0),"Não Encontrado")))</f>
        <v/>
      </c>
      <c r="AB518" s="46" t="str">
        <f aca="false">IFERROR(IF(Z518&lt;&gt;"Não Encontrado",Z518,IF(AA518&lt;&gt;"Não Encontrado",AA518,"")),"")</f>
        <v/>
      </c>
      <c r="AC518" s="45" t="str">
        <f aca="false">IF(B518="","",IF(AB518="","NÃO","SIM"))</f>
        <v/>
      </c>
      <c r="AD518" s="45" t="str">
        <f aca="false">IFERROR(VLOOKUP(G518,Dados!$P$3:$R$500,3,0),"")</f>
        <v/>
      </c>
      <c r="AE518" s="45" t="str">
        <f aca="false">IFERROR(VLOOKUP(G518,Dados!$K$3:$L$500,2,0),"")</f>
        <v/>
      </c>
      <c r="AF518" s="45" t="str">
        <f aca="false">IFERROR(VLOOKUP(G518,Dados!$M$3:$N$500,2,0),"")</f>
        <v/>
      </c>
      <c r="AG518" s="45" t="str">
        <f aca="false">IF(F518="","",IF(AND(AD518="",AE518="",AF518=""),"-",IF(AND(AD518="BIT",AE518="",AF518=""),"BIT",IF(AND(AE518="ANEXO I",AD518="",AF518=""),"ANEXO I",IF(AND(AF518="ANEXO II",AD518="",AE518=""),"ANEXO II","Escolher")))))</f>
        <v/>
      </c>
      <c r="AH518" s="45" t="str">
        <f aca="false">IF(AG518&lt;&gt;"Pneus","",IFERROR(VLOOKUP(R518,Dados!$X$2:$Z$5,3,0)*(AI518-Q518),VLOOKUP(D518,Dados!$X$7:$Z$33,3,0)*(AI518-Q518)))</f>
        <v/>
      </c>
      <c r="AI518" s="47" t="str">
        <f aca="false">IF(B518="","",P518+Q518+O518+M518+L518-N518)</f>
        <v/>
      </c>
      <c r="AJ518" s="48" t="str">
        <f aca="false">IFERROR(IF(AND(AC518="SIM",AG518="-",Y518="REVENDA"),(AB518/1+1)*AI518,IF(AND(AC518="SIM",AG518="Pneus",Y518="REVENDA"),(AB518/1+1)*(AI518-AH518),"")),"")</f>
        <v/>
      </c>
      <c r="AK518" s="48" t="str">
        <f aca="false">IF(AJ518="","",AJ518*17%)</f>
        <v/>
      </c>
      <c r="AL518" s="48" t="str">
        <f aca="false">IFERROR(IF(AC518="NÃO","",IF(AK518="","",IF(E518="Simples Nacional",BF518,IF(T518=0.12,U518*0.5833337002,IF(T518=0,AI518*0.07,U518))))),"")</f>
        <v/>
      </c>
      <c r="AM518" s="47" t="str">
        <f aca="false">IFERROR(IF(AC518="NÃO","",IF(OR(AG518="-",AG518="Pneus"),AK518-AL518,"")),"")</f>
        <v/>
      </c>
      <c r="AN518" s="48" t="str">
        <f aca="false">IF(AND(Y518="REVENDA",AC518="SIM",AG518="BIT"),((AB518/1+1)*AI518)*0.4117,"")</f>
        <v/>
      </c>
      <c r="AO518" s="48" t="str">
        <f aca="false">IF(AN518="","",AN518*17%)</f>
        <v/>
      </c>
      <c r="AP518" s="49" t="str">
        <f aca="false">IF(AN518="","",IF(T518=0.12,(U518*0.4117)*0.4117,IF(T518=0,(AI518*0.07)*0.4117,U518*0.4117)))</f>
        <v/>
      </c>
      <c r="AQ518" s="47" t="str">
        <f aca="false">IF(AN518="","",AO518-AP518)</f>
        <v/>
      </c>
      <c r="AR518" s="50" t="str">
        <f aca="false">IFERROR(IF(AND(AC518="SIM",Y518="REVENDA",LEFT(AG518,5)="ANEXO")*OR(AE518="ANEXO I",AF518="ANEXO II"),VLOOKUP(H518,Dados!G:I,2,0),""),"INSERIR MVA")</f>
        <v/>
      </c>
      <c r="AS518" s="48" t="str">
        <f aca="false">IF(LEFT(AG518,5)="ANEXO",VLOOKUP(AG518,Dados!$X$111:$Z$112,2,0)*(AI518-Q518),"")</f>
        <v/>
      </c>
      <c r="AT518" s="48" t="str">
        <f aca="false">IFERROR(IF(AR518="","",(AI518*AR518)+AI518),"INSERIR MVA")</f>
        <v/>
      </c>
      <c r="AU518" s="48" t="str">
        <f aca="false">IF(AT518="","",IF(AY518=0.04,U518,AS518*AY518))</f>
        <v/>
      </c>
      <c r="AV518" s="47" t="str">
        <f aca="false">IFERROR(IF(AU518="","",(VLOOKUP(AG518,Dados!$X$111:$Z$112,3,0)*AT518*0.17)),"INSERIR MVA")</f>
        <v/>
      </c>
      <c r="AW518" s="47" t="str">
        <f aca="false">IFERROR(IF(AR518="","",AV518-AU518),"")</f>
        <v/>
      </c>
      <c r="AX518" s="51" t="str">
        <f aca="false">IFERROR(IF(AC518="NÃO","",IF(AM518&lt;&gt;"",AM518-W518,IF(AQ518&lt;&gt;"",AQ518-W518,IF(AW518&lt;&gt;"",AW518-W518,"")))),"")</f>
        <v/>
      </c>
      <c r="AY518" s="46" t="str">
        <f aca="false">IFERROR(IF(ISNA(VLOOKUP(R518,Dados!$X$2:$Y$5,2,0)),VLOOKUP(D518,Dados!$X$7:$Y$33,2,0),VLOOKUP(R518,Dados!$X$2:$Y$5,2,0)),"")</f>
        <v/>
      </c>
      <c r="AZ518" s="52" t="str">
        <f aca="false">IF(C518="","",IF(AND(Y518="CONSUMO",AC518="NÃO")*OR(AG518="-",AG518="BIT"),IF(E518&lt;&gt;"",(AI518-(P518+L518-N518+Q518)*AY518)/0.83),""))</f>
        <v/>
      </c>
      <c r="BA518" s="51" t="str">
        <f aca="false">IF(AZ518="","",AZ518*0.17-((P518+L518-N518+Q518)*AY518))</f>
        <v/>
      </c>
      <c r="BB518" s="51" t="str">
        <f aca="false">IF(AND(Y518="CONSUMO",AG518="ANEXO I",AY518&gt;4%),(AI518-(P518+L518-N518+Q518)*0.0514)/0.83*(0.5177)*(0.17)-AI518*0.0514,IF(AND(Y518="CONSUMO",AG518="ANEXO II",AY518&gt;4%),(AI518-(P518+L518-N518+Q518)*0.041)/0.83*(0.3295)*(0.17)-AI518*0.041,IF(AND(Y518="CONSUMO",AG518="ANEXO I",AY518=4%),(AI518-(P518+L518-N518+Q518)*0.04)/0.83*(0.5177)*(0.17)-AI518*0.04,IF(AND(Y518="CONSUMO",AG518="ANEXO II",AY518=4%),(AI518-(P518+L518-N518+Q518)*0.04)/0.83*(0.3295)*(0.17)-AI518*0.04,""))))</f>
        <v/>
      </c>
      <c r="BC518" s="51" t="str">
        <f aca="false">IF(C518="","",IF(AND(Y518="CONSUMO",AC518="SIM")*OR(AG518="-",AG518="BIT"),IF(E518&lt;&gt;"",(AI518-(P518+L518-N518+Q518)*AY518)/0.83),""))</f>
        <v/>
      </c>
      <c r="BD518" s="51" t="str">
        <f aca="false">IF(BC518="","",BC518*0.17)</f>
        <v/>
      </c>
      <c r="BE518" s="51" t="str">
        <f aca="false">IF(I518=6908,0,IF(BC518="","",BD518-((P518+L518-N518+Q518)*AY518)))</f>
        <v/>
      </c>
      <c r="BF518" s="53" t="str">
        <f aca="false">IF(B518="","",IF(OR(B518="",E518="Regime Normal"),0,(AI518-Q518)*VLOOKUP(R518,Dados!$X$98:$Y$108,2,0)))</f>
        <v/>
      </c>
      <c r="BG518" s="54" t="str">
        <f aca="false">IFERROR(VLOOKUP(I518,Dados!$AC$27:$AD$43,2,0),IF(B518="","",IF(D518&lt;&gt;"MT",IF(AND(AC518="SIM",Y518="Revenda"),"2403",IF(AND(AC518="SIM",Y518="Consumo"),"2407",IF(AND(AC518="NÃO",Y518="Revenda"),"2102",IF(AND(AC518="NÃO",Y518="Consumo"),"2556",)))),REPLACE(I518,1,1,1))))</f>
        <v/>
      </c>
    </row>
    <row r="519" customFormat="false" ht="12.8" hidden="false" customHeight="true" outlineLevel="0" collapsed="false">
      <c r="Y519" s="45"/>
      <c r="Z519" s="46" t="str">
        <f aca="false">IF(B519="","",(IFERROR(VLOOKUP(H519,Dados!A$3:B$15000,2,0),"Não Encontrado")))</f>
        <v/>
      </c>
      <c r="AA519" s="46" t="str">
        <f aca="false">IF(B519="","",(IFERROR(VLOOKUP(G519,Dados!C$3:E$15000,3,0),"Não Encontrado")))</f>
        <v/>
      </c>
      <c r="AB519" s="46" t="str">
        <f aca="false">IFERROR(IF(Z519&lt;&gt;"Não Encontrado",Z519,IF(AA519&lt;&gt;"Não Encontrado",AA519,"")),"")</f>
        <v/>
      </c>
      <c r="AC519" s="45" t="str">
        <f aca="false">IF(B519="","",IF(AB519="","NÃO","SIM"))</f>
        <v/>
      </c>
      <c r="AD519" s="45" t="str">
        <f aca="false">IFERROR(VLOOKUP(G519,Dados!$P$3:$R$500,3,0),"")</f>
        <v/>
      </c>
      <c r="AE519" s="45" t="str">
        <f aca="false">IFERROR(VLOOKUP(G519,Dados!$K$3:$L$500,2,0),"")</f>
        <v/>
      </c>
      <c r="AF519" s="45" t="str">
        <f aca="false">IFERROR(VLOOKUP(G519,Dados!$M$3:$N$500,2,0),"")</f>
        <v/>
      </c>
      <c r="AG519" s="45" t="str">
        <f aca="false">IF(F519="","",IF(AND(AD519="",AE519="",AF519=""),"-",IF(AND(AD519="BIT",AE519="",AF519=""),"BIT",IF(AND(AE519="ANEXO I",AD519="",AF519=""),"ANEXO I",IF(AND(AF519="ANEXO II",AD519="",AE519=""),"ANEXO II","Escolher")))))</f>
        <v/>
      </c>
      <c r="AH519" s="45" t="str">
        <f aca="false">IF(AG519&lt;&gt;"Pneus","",IFERROR(VLOOKUP(R519,Dados!$X$2:$Z$5,3,0)*(AI519-Q519),VLOOKUP(D519,Dados!$X$7:$Z$33,3,0)*(AI519-Q519)))</f>
        <v/>
      </c>
      <c r="AI519" s="47" t="str">
        <f aca="false">IF(B519="","",P519+Q519+O519+M519+L519-N519)</f>
        <v/>
      </c>
      <c r="AJ519" s="48" t="str">
        <f aca="false">IFERROR(IF(AND(AC519="SIM",AG519="-",Y519="REVENDA"),(AB519/1+1)*AI519,IF(AND(AC519="SIM",AG519="Pneus",Y519="REVENDA"),(AB519/1+1)*(AI519-AH519),"")),"")</f>
        <v/>
      </c>
      <c r="AK519" s="48" t="str">
        <f aca="false">IF(AJ519="","",AJ519*17%)</f>
        <v/>
      </c>
      <c r="AL519" s="48" t="str">
        <f aca="false">IFERROR(IF(AC519="NÃO","",IF(AK519="","",IF(E519="Simples Nacional",BF519,IF(T519=0.12,U519*0.5833337002,IF(T519=0,AI519*0.07,U519))))),"")</f>
        <v/>
      </c>
      <c r="AM519" s="47" t="str">
        <f aca="false">IFERROR(IF(AC519="NÃO","",IF(OR(AG519="-",AG519="Pneus"),AK519-AL519,"")),"")</f>
        <v/>
      </c>
      <c r="AN519" s="48" t="str">
        <f aca="false">IF(AND(Y519="REVENDA",AC519="SIM",AG519="BIT"),((AB519/1+1)*AI519)*0.4117,"")</f>
        <v/>
      </c>
      <c r="AO519" s="48" t="str">
        <f aca="false">IF(AN519="","",AN519*17%)</f>
        <v/>
      </c>
      <c r="AP519" s="49" t="str">
        <f aca="false">IF(AN519="","",IF(T519=0.12,(U519*0.4117)*0.4117,IF(T519=0,(AI519*0.07)*0.4117,U519*0.4117)))</f>
        <v/>
      </c>
      <c r="AQ519" s="47" t="str">
        <f aca="false">IF(AN519="","",AO519-AP519)</f>
        <v/>
      </c>
      <c r="AR519" s="50" t="str">
        <f aca="false">IFERROR(IF(AND(AC519="SIM",Y519="REVENDA",LEFT(AG519,5)="ANEXO")*OR(AE519="ANEXO I",AF519="ANEXO II"),VLOOKUP(H519,Dados!G:I,2,0),""),"INSERIR MVA")</f>
        <v/>
      </c>
      <c r="AS519" s="48" t="str">
        <f aca="false">IF(LEFT(AG519,5)="ANEXO",VLOOKUP(AG519,Dados!$X$111:$Z$112,2,0)*(AI519-Q519),"")</f>
        <v/>
      </c>
      <c r="AT519" s="48" t="str">
        <f aca="false">IFERROR(IF(AR519="","",(AI519*AR519)+AI519),"INSERIR MVA")</f>
        <v/>
      </c>
      <c r="AU519" s="48" t="str">
        <f aca="false">IF(AT519="","",IF(AY519=0.04,U519,AS519*AY519))</f>
        <v/>
      </c>
      <c r="AV519" s="47" t="str">
        <f aca="false">IFERROR(IF(AU519="","",(VLOOKUP(AG519,Dados!$X$111:$Z$112,3,0)*AT519*0.17)),"INSERIR MVA")</f>
        <v/>
      </c>
      <c r="AW519" s="47" t="str">
        <f aca="false">IFERROR(IF(AR519="","",AV519-AU519),"")</f>
        <v/>
      </c>
      <c r="AX519" s="51" t="str">
        <f aca="false">IFERROR(IF(AC519="NÃO","",IF(AM519&lt;&gt;"",AM519-W519,IF(AQ519&lt;&gt;"",AQ519-W519,IF(AW519&lt;&gt;"",AW519-W519,"")))),"")</f>
        <v/>
      </c>
      <c r="AY519" s="46" t="str">
        <f aca="false">IFERROR(IF(ISNA(VLOOKUP(R519,Dados!$X$2:$Y$5,2,0)),VLOOKUP(D519,Dados!$X$7:$Y$33,2,0),VLOOKUP(R519,Dados!$X$2:$Y$5,2,0)),"")</f>
        <v/>
      </c>
      <c r="AZ519" s="52" t="str">
        <f aca="false">IF(C519="","",IF(AND(Y519="CONSUMO",AC519="NÃO")*OR(AG519="-",AG519="BIT"),IF(E519&lt;&gt;"",(AI519-(P519+L519-N519+Q519)*AY519)/0.83),""))</f>
        <v/>
      </c>
      <c r="BA519" s="51" t="str">
        <f aca="false">IF(AZ519="","",AZ519*0.17-((P519+L519-N519+Q519)*AY519))</f>
        <v/>
      </c>
      <c r="BB519" s="51" t="str">
        <f aca="false">IF(AND(Y519="CONSUMO",AG519="ANEXO I",AY519&gt;4%),(AI519-(P519+L519-N519+Q519)*0.0514)/0.83*(0.5177)*(0.17)-AI519*0.0514,IF(AND(Y519="CONSUMO",AG519="ANEXO II",AY519&gt;4%),(AI519-(P519+L519-N519+Q519)*0.041)/0.83*(0.3295)*(0.17)-AI519*0.041,IF(AND(Y519="CONSUMO",AG519="ANEXO I",AY519=4%),(AI519-(P519+L519-N519+Q519)*0.04)/0.83*(0.5177)*(0.17)-AI519*0.04,IF(AND(Y519="CONSUMO",AG519="ANEXO II",AY519=4%),(AI519-(P519+L519-N519+Q519)*0.04)/0.83*(0.3295)*(0.17)-AI519*0.04,""))))</f>
        <v/>
      </c>
      <c r="BC519" s="51" t="str">
        <f aca="false">IF(C519="","",IF(AND(Y519="CONSUMO",AC519="SIM")*OR(AG519="-",AG519="BIT"),IF(E519&lt;&gt;"",(AI519-(P519+L519-N519+Q519)*AY519)/0.83),""))</f>
        <v/>
      </c>
      <c r="BD519" s="51" t="str">
        <f aca="false">IF(BC519="","",BC519*0.17)</f>
        <v/>
      </c>
      <c r="BE519" s="51" t="str">
        <f aca="false">IF(I519=6908,0,IF(BC519="","",BD519-((P519+L519-N519+Q519)*AY519)))</f>
        <v/>
      </c>
      <c r="BF519" s="53" t="str">
        <f aca="false">IF(B519="","",IF(OR(B519="",E519="Regime Normal"),0,(AI519-Q519)*VLOOKUP(R519,Dados!$X$98:$Y$108,2,0)))</f>
        <v/>
      </c>
      <c r="BG519" s="54" t="str">
        <f aca="false">IFERROR(VLOOKUP(I519,Dados!$AC$27:$AD$43,2,0),IF(B519="","",IF(D519&lt;&gt;"MT",IF(AND(AC519="SIM",Y519="Revenda"),"2403",IF(AND(AC519="SIM",Y519="Consumo"),"2407",IF(AND(AC519="NÃO",Y519="Revenda"),"2102",IF(AND(AC519="NÃO",Y519="Consumo"),"2556",)))),REPLACE(I519,1,1,1))))</f>
        <v/>
      </c>
    </row>
    <row r="520" customFormat="false" ht="12.8" hidden="false" customHeight="true" outlineLevel="0" collapsed="false">
      <c r="Y520" s="45"/>
      <c r="Z520" s="46" t="str">
        <f aca="false">IF(B520="","",(IFERROR(VLOOKUP(H520,Dados!A$3:B$15000,2,0),"Não Encontrado")))</f>
        <v/>
      </c>
      <c r="AA520" s="46" t="str">
        <f aca="false">IF(B520="","",(IFERROR(VLOOKUP(G520,Dados!C$3:E$15000,3,0),"Não Encontrado")))</f>
        <v/>
      </c>
      <c r="AB520" s="46" t="str">
        <f aca="false">IFERROR(IF(Z520&lt;&gt;"Não Encontrado",Z520,IF(AA520&lt;&gt;"Não Encontrado",AA520,"")),"")</f>
        <v/>
      </c>
      <c r="AC520" s="45" t="str">
        <f aca="false">IF(B520="","",IF(AB520="","NÃO","SIM"))</f>
        <v/>
      </c>
      <c r="AD520" s="45" t="str">
        <f aca="false">IFERROR(VLOOKUP(G520,Dados!$P$3:$R$500,3,0),"")</f>
        <v/>
      </c>
      <c r="AE520" s="45" t="str">
        <f aca="false">IFERROR(VLOOKUP(G520,Dados!$K$3:$L$500,2,0),"")</f>
        <v/>
      </c>
      <c r="AF520" s="45" t="str">
        <f aca="false">IFERROR(VLOOKUP(G520,Dados!$M$3:$N$500,2,0),"")</f>
        <v/>
      </c>
      <c r="AG520" s="45" t="str">
        <f aca="false">IF(F520="","",IF(AND(AD520="",AE520="",AF520=""),"-",IF(AND(AD520="BIT",AE520="",AF520=""),"BIT",IF(AND(AE520="ANEXO I",AD520="",AF520=""),"ANEXO I",IF(AND(AF520="ANEXO II",AD520="",AE520=""),"ANEXO II","Escolher")))))</f>
        <v/>
      </c>
      <c r="AH520" s="45" t="str">
        <f aca="false">IF(AG520&lt;&gt;"Pneus","",IFERROR(VLOOKUP(R520,Dados!$X$2:$Z$5,3,0)*(AI520-Q520),VLOOKUP(D520,Dados!$X$7:$Z$33,3,0)*(AI520-Q520)))</f>
        <v/>
      </c>
      <c r="AI520" s="47" t="str">
        <f aca="false">IF(B520="","",P520+Q520+O520+M520+L520-N520)</f>
        <v/>
      </c>
      <c r="AJ520" s="48" t="str">
        <f aca="false">IFERROR(IF(AND(AC520="SIM",AG520="-",Y520="REVENDA"),(AB520/1+1)*AI520,IF(AND(AC520="SIM",AG520="Pneus",Y520="REVENDA"),(AB520/1+1)*(AI520-AH520),"")),"")</f>
        <v/>
      </c>
      <c r="AK520" s="48" t="str">
        <f aca="false">IF(AJ520="","",AJ520*17%)</f>
        <v/>
      </c>
      <c r="AL520" s="48" t="str">
        <f aca="false">IFERROR(IF(AC520="NÃO","",IF(AK520="","",IF(E520="Simples Nacional",BF520,IF(T520=0.12,U520*0.5833337002,IF(T520=0,AI520*0.07,U520))))),"")</f>
        <v/>
      </c>
      <c r="AM520" s="47" t="str">
        <f aca="false">IFERROR(IF(AC520="NÃO","",IF(OR(AG520="-",AG520="Pneus"),AK520-AL520,"")),"")</f>
        <v/>
      </c>
      <c r="AN520" s="48" t="str">
        <f aca="false">IF(AND(Y520="REVENDA",AC520="SIM",AG520="BIT"),((AB520/1+1)*AI520)*0.4117,"")</f>
        <v/>
      </c>
      <c r="AO520" s="48" t="str">
        <f aca="false">IF(AN520="","",AN520*17%)</f>
        <v/>
      </c>
      <c r="AP520" s="49" t="str">
        <f aca="false">IF(AN520="","",IF(T520=0.12,(U520*0.4117)*0.4117,IF(T520=0,(AI520*0.07)*0.4117,U520*0.4117)))</f>
        <v/>
      </c>
      <c r="AQ520" s="47" t="str">
        <f aca="false">IF(AN520="","",AO520-AP520)</f>
        <v/>
      </c>
      <c r="AR520" s="50" t="str">
        <f aca="false">IFERROR(IF(AND(AC520="SIM",Y520="REVENDA",LEFT(AG520,5)="ANEXO")*OR(AE520="ANEXO I",AF520="ANEXO II"),VLOOKUP(H520,Dados!G:I,2,0),""),"INSERIR MVA")</f>
        <v/>
      </c>
      <c r="AS520" s="48" t="str">
        <f aca="false">IF(LEFT(AG520,5)="ANEXO",VLOOKUP(AG520,Dados!$X$111:$Z$112,2,0)*(AI520-Q520),"")</f>
        <v/>
      </c>
      <c r="AT520" s="48" t="str">
        <f aca="false">IFERROR(IF(AR520="","",(AI520*AR520)+AI520),"INSERIR MVA")</f>
        <v/>
      </c>
      <c r="AU520" s="48" t="str">
        <f aca="false">IF(AT520="","",IF(AY520=0.04,U520,AS520*AY520))</f>
        <v/>
      </c>
      <c r="AV520" s="47" t="str">
        <f aca="false">IFERROR(IF(AU520="","",(VLOOKUP(AG520,Dados!$X$111:$Z$112,3,0)*AT520*0.17)),"INSERIR MVA")</f>
        <v/>
      </c>
      <c r="AW520" s="47" t="str">
        <f aca="false">IFERROR(IF(AR520="","",AV520-AU520),"")</f>
        <v/>
      </c>
      <c r="AX520" s="51" t="str">
        <f aca="false">IFERROR(IF(AC520="NÃO","",IF(AM520&lt;&gt;"",AM520-W520,IF(AQ520&lt;&gt;"",AQ520-W520,IF(AW520&lt;&gt;"",AW520-W520,"")))),"")</f>
        <v/>
      </c>
      <c r="AY520" s="46" t="str">
        <f aca="false">IFERROR(IF(ISNA(VLOOKUP(R520,Dados!$X$2:$Y$5,2,0)),VLOOKUP(D520,Dados!$X$7:$Y$33,2,0),VLOOKUP(R520,Dados!$X$2:$Y$5,2,0)),"")</f>
        <v/>
      </c>
      <c r="AZ520" s="52" t="str">
        <f aca="false">IF(C520="","",IF(AND(Y520="CONSUMO",AC520="NÃO")*OR(AG520="-",AG520="BIT"),IF(E520&lt;&gt;"",(AI520-(P520+L520-N520+Q520)*AY520)/0.83),""))</f>
        <v/>
      </c>
      <c r="BA520" s="51" t="str">
        <f aca="false">IF(AZ520="","",AZ520*0.17-((P520+L520-N520+Q520)*AY520))</f>
        <v/>
      </c>
      <c r="BB520" s="51" t="str">
        <f aca="false">IF(AND(Y520="CONSUMO",AG520="ANEXO I",AY520&gt;4%),(AI520-(P520+L520-N520+Q520)*0.0514)/0.83*(0.5177)*(0.17)-AI520*0.0514,IF(AND(Y520="CONSUMO",AG520="ANEXO II",AY520&gt;4%),(AI520-(P520+L520-N520+Q520)*0.041)/0.83*(0.3295)*(0.17)-AI520*0.041,IF(AND(Y520="CONSUMO",AG520="ANEXO I",AY520=4%),(AI520-(P520+L520-N520+Q520)*0.04)/0.83*(0.5177)*(0.17)-AI520*0.04,IF(AND(Y520="CONSUMO",AG520="ANEXO II",AY520=4%),(AI520-(P520+L520-N520+Q520)*0.04)/0.83*(0.3295)*(0.17)-AI520*0.04,""))))</f>
        <v/>
      </c>
      <c r="BC520" s="51" t="str">
        <f aca="false">IF(C520="","",IF(AND(Y520="CONSUMO",AC520="SIM")*OR(AG520="-",AG520="BIT"),IF(E520&lt;&gt;"",(AI520-(P520+L520-N520+Q520)*AY520)/0.83),""))</f>
        <v/>
      </c>
      <c r="BD520" s="51" t="str">
        <f aca="false">IF(BC520="","",BC520*0.17)</f>
        <v/>
      </c>
      <c r="BE520" s="51" t="str">
        <f aca="false">IF(I520=6908,0,IF(BC520="","",BD520-((P520+L520-N520+Q520)*AY520)))</f>
        <v/>
      </c>
      <c r="BF520" s="53" t="str">
        <f aca="false">IF(B520="","",IF(OR(B520="",E520="Regime Normal"),0,(AI520-Q520)*VLOOKUP(R520,Dados!$X$98:$Y$108,2,0)))</f>
        <v/>
      </c>
      <c r="BG520" s="54" t="str">
        <f aca="false">IFERROR(VLOOKUP(I520,Dados!$AC$27:$AD$43,2,0),IF(B520="","",IF(D520&lt;&gt;"MT",IF(AND(AC520="SIM",Y520="Revenda"),"2403",IF(AND(AC520="SIM",Y520="Consumo"),"2407",IF(AND(AC520="NÃO",Y520="Revenda"),"2102",IF(AND(AC520="NÃO",Y520="Consumo"),"2556",)))),REPLACE(I520,1,1,1))))</f>
        <v/>
      </c>
    </row>
    <row r="521" customFormat="false" ht="12.8" hidden="false" customHeight="true" outlineLevel="0" collapsed="false">
      <c r="Y521" s="45"/>
      <c r="Z521" s="46" t="str">
        <f aca="false">IF(B521="","",(IFERROR(VLOOKUP(H521,Dados!A$3:B$15000,2,0),"Não Encontrado")))</f>
        <v/>
      </c>
      <c r="AA521" s="46" t="str">
        <f aca="false">IF(B521="","",(IFERROR(VLOOKUP(G521,Dados!C$3:E$15000,3,0),"Não Encontrado")))</f>
        <v/>
      </c>
      <c r="AB521" s="46" t="str">
        <f aca="false">IFERROR(IF(Z521&lt;&gt;"Não Encontrado",Z521,IF(AA521&lt;&gt;"Não Encontrado",AA521,"")),"")</f>
        <v/>
      </c>
      <c r="AC521" s="45" t="str">
        <f aca="false">IF(B521="","",IF(AB521="","NÃO","SIM"))</f>
        <v/>
      </c>
      <c r="AD521" s="45" t="str">
        <f aca="false">IFERROR(VLOOKUP(G521,Dados!$P$3:$R$500,3,0),"")</f>
        <v/>
      </c>
      <c r="AE521" s="45" t="str">
        <f aca="false">IFERROR(VLOOKUP(G521,Dados!$K$3:$L$500,2,0),"")</f>
        <v/>
      </c>
      <c r="AF521" s="45" t="str">
        <f aca="false">IFERROR(VLOOKUP(G521,Dados!$M$3:$N$500,2,0),"")</f>
        <v/>
      </c>
      <c r="AG521" s="45" t="str">
        <f aca="false">IF(F521="","",IF(AND(AD521="",AE521="",AF521=""),"-",IF(AND(AD521="BIT",AE521="",AF521=""),"BIT",IF(AND(AE521="ANEXO I",AD521="",AF521=""),"ANEXO I",IF(AND(AF521="ANEXO II",AD521="",AE521=""),"ANEXO II","Escolher")))))</f>
        <v/>
      </c>
      <c r="AH521" s="45" t="str">
        <f aca="false">IF(AG521&lt;&gt;"Pneus","",IFERROR(VLOOKUP(R521,Dados!$X$2:$Z$5,3,0)*(AI521-Q521),VLOOKUP(D521,Dados!$X$7:$Z$33,3,0)*(AI521-Q521)))</f>
        <v/>
      </c>
      <c r="AI521" s="47" t="str">
        <f aca="false">IF(B521="","",P521+Q521+O521+M521+L521-N521)</f>
        <v/>
      </c>
      <c r="AJ521" s="48" t="str">
        <f aca="false">IFERROR(IF(AND(AC521="SIM",AG521="-",Y521="REVENDA"),(AB521/1+1)*AI521,IF(AND(AC521="SIM",AG521="Pneus",Y521="REVENDA"),(AB521/1+1)*(AI521-AH521),"")),"")</f>
        <v/>
      </c>
      <c r="AK521" s="48" t="str">
        <f aca="false">IF(AJ521="","",AJ521*17%)</f>
        <v/>
      </c>
      <c r="AL521" s="48" t="str">
        <f aca="false">IFERROR(IF(AC521="NÃO","",IF(AK521="","",IF(E521="Simples Nacional",BF521,IF(T521=0.12,U521*0.5833337002,IF(T521=0,AI521*0.07,U521))))),"")</f>
        <v/>
      </c>
      <c r="AM521" s="47" t="str">
        <f aca="false">IFERROR(IF(AC521="NÃO","",IF(OR(AG521="-",AG521="Pneus"),AK521-AL521,"")),"")</f>
        <v/>
      </c>
      <c r="AN521" s="48" t="str">
        <f aca="false">IF(AND(Y521="REVENDA",AC521="SIM",AG521="BIT"),((AB521/1+1)*AI521)*0.4117,"")</f>
        <v/>
      </c>
      <c r="AO521" s="48" t="str">
        <f aca="false">IF(AN521="","",AN521*17%)</f>
        <v/>
      </c>
      <c r="AP521" s="49" t="str">
        <f aca="false">IF(AN521="","",IF(T521=0.12,(U521*0.4117)*0.4117,IF(T521=0,(AI521*0.07)*0.4117,U521*0.4117)))</f>
        <v/>
      </c>
      <c r="AQ521" s="47" t="str">
        <f aca="false">IF(AN521="","",AO521-AP521)</f>
        <v/>
      </c>
      <c r="AR521" s="50" t="str">
        <f aca="false">IFERROR(IF(AND(AC521="SIM",Y521="REVENDA",LEFT(AG521,5)="ANEXO")*OR(AE521="ANEXO I",AF521="ANEXO II"),VLOOKUP(H521,Dados!G:I,2,0),""),"INSERIR MVA")</f>
        <v/>
      </c>
      <c r="AS521" s="48" t="str">
        <f aca="false">IF(LEFT(AG521,5)="ANEXO",VLOOKUP(AG521,Dados!$X$111:$Z$112,2,0)*(AI521-Q521),"")</f>
        <v/>
      </c>
      <c r="AT521" s="48" t="str">
        <f aca="false">IFERROR(IF(AR521="","",(AI521*AR521)+AI521),"INSERIR MVA")</f>
        <v/>
      </c>
      <c r="AU521" s="48" t="str">
        <f aca="false">IF(AT521="","",IF(AY521=0.04,U521,AS521*AY521))</f>
        <v/>
      </c>
      <c r="AV521" s="47" t="str">
        <f aca="false">IFERROR(IF(AU521="","",(VLOOKUP(AG521,Dados!$X$111:$Z$112,3,0)*AT521*0.17)),"INSERIR MVA")</f>
        <v/>
      </c>
      <c r="AW521" s="47" t="str">
        <f aca="false">IFERROR(IF(AR521="","",AV521-AU521),"")</f>
        <v/>
      </c>
      <c r="AX521" s="51" t="str">
        <f aca="false">IFERROR(IF(AC521="NÃO","",IF(AM521&lt;&gt;"",AM521-W521,IF(AQ521&lt;&gt;"",AQ521-W521,IF(AW521&lt;&gt;"",AW521-W521,"")))),"")</f>
        <v/>
      </c>
      <c r="AY521" s="46" t="str">
        <f aca="false">IFERROR(IF(ISNA(VLOOKUP(R521,Dados!$X$2:$Y$5,2,0)),VLOOKUP(D521,Dados!$X$7:$Y$33,2,0),VLOOKUP(R521,Dados!$X$2:$Y$5,2,0)),"")</f>
        <v/>
      </c>
      <c r="AZ521" s="52" t="str">
        <f aca="false">IF(C521="","",IF(AND(Y521="CONSUMO",AC521="NÃO")*OR(AG521="-",AG521="BIT"),IF(E521&lt;&gt;"",(AI521-(P521+L521-N521+Q521)*AY521)/0.83),""))</f>
        <v/>
      </c>
      <c r="BA521" s="51" t="str">
        <f aca="false">IF(AZ521="","",AZ521*0.17-((P521+L521-N521+Q521)*AY521))</f>
        <v/>
      </c>
      <c r="BB521" s="51" t="str">
        <f aca="false">IF(AND(Y521="CONSUMO",AG521="ANEXO I",AY521&gt;4%),(AI521-(P521+L521-N521+Q521)*0.0514)/0.83*(0.5177)*(0.17)-AI521*0.0514,IF(AND(Y521="CONSUMO",AG521="ANEXO II",AY521&gt;4%),(AI521-(P521+L521-N521+Q521)*0.041)/0.83*(0.3295)*(0.17)-AI521*0.041,IF(AND(Y521="CONSUMO",AG521="ANEXO I",AY521=4%),(AI521-(P521+L521-N521+Q521)*0.04)/0.83*(0.5177)*(0.17)-AI521*0.04,IF(AND(Y521="CONSUMO",AG521="ANEXO II",AY521=4%),(AI521-(P521+L521-N521+Q521)*0.04)/0.83*(0.3295)*(0.17)-AI521*0.04,""))))</f>
        <v/>
      </c>
      <c r="BC521" s="51" t="str">
        <f aca="false">IF(C521="","",IF(AND(Y521="CONSUMO",AC521="SIM")*OR(AG521="-",AG521="BIT"),IF(E521&lt;&gt;"",(AI521-(P521+L521-N521+Q521)*AY521)/0.83),""))</f>
        <v/>
      </c>
      <c r="BD521" s="51" t="str">
        <f aca="false">IF(BC521="","",BC521*0.17)</f>
        <v/>
      </c>
      <c r="BE521" s="51" t="str">
        <f aca="false">IF(I521=6908,0,IF(BC521="","",BD521-((P521+L521-N521+Q521)*AY521)))</f>
        <v/>
      </c>
      <c r="BF521" s="53" t="str">
        <f aca="false">IF(B521="","",IF(OR(B521="",E521="Regime Normal"),0,(AI521-Q521)*VLOOKUP(R521,Dados!$X$98:$Y$108,2,0)))</f>
        <v/>
      </c>
      <c r="BG521" s="54" t="str">
        <f aca="false">IFERROR(VLOOKUP(I521,Dados!$AC$27:$AD$43,2,0),IF(B521="","",IF(D521&lt;&gt;"MT",IF(AND(AC521="SIM",Y521="Revenda"),"2403",IF(AND(AC521="SIM",Y521="Consumo"),"2407",IF(AND(AC521="NÃO",Y521="Revenda"),"2102",IF(AND(AC521="NÃO",Y521="Consumo"),"2556",)))),REPLACE(I521,1,1,1))))</f>
        <v/>
      </c>
    </row>
    <row r="522" customFormat="false" ht="12.8" hidden="false" customHeight="true" outlineLevel="0" collapsed="false">
      <c r="Y522" s="45"/>
      <c r="Z522" s="46" t="str">
        <f aca="false">IF(B522="","",(IFERROR(VLOOKUP(H522,Dados!A$3:B$15000,2,0),"Não Encontrado")))</f>
        <v/>
      </c>
      <c r="AA522" s="46" t="str">
        <f aca="false">IF(B522="","",(IFERROR(VLOOKUP(G522,Dados!C$3:E$15000,3,0),"Não Encontrado")))</f>
        <v/>
      </c>
      <c r="AB522" s="46" t="str">
        <f aca="false">IFERROR(IF(Z522&lt;&gt;"Não Encontrado",Z522,IF(AA522&lt;&gt;"Não Encontrado",AA522,"")),"")</f>
        <v/>
      </c>
      <c r="AC522" s="45" t="str">
        <f aca="false">IF(B522="","",IF(AB522="","NÃO","SIM"))</f>
        <v/>
      </c>
      <c r="AD522" s="45" t="str">
        <f aca="false">IFERROR(VLOOKUP(G522,Dados!$P$3:$R$500,3,0),"")</f>
        <v/>
      </c>
      <c r="AE522" s="45" t="str">
        <f aca="false">IFERROR(VLOOKUP(G522,Dados!$K$3:$L$500,2,0),"")</f>
        <v/>
      </c>
      <c r="AF522" s="45" t="str">
        <f aca="false">IFERROR(VLOOKUP(G522,Dados!$M$3:$N$500,2,0),"")</f>
        <v/>
      </c>
      <c r="AG522" s="45" t="str">
        <f aca="false">IF(F522="","",IF(AND(AD522="",AE522="",AF522=""),"-",IF(AND(AD522="BIT",AE522="",AF522=""),"BIT",IF(AND(AE522="ANEXO I",AD522="",AF522=""),"ANEXO I",IF(AND(AF522="ANEXO II",AD522="",AE522=""),"ANEXO II","Escolher")))))</f>
        <v/>
      </c>
      <c r="AH522" s="45" t="str">
        <f aca="false">IF(AG522&lt;&gt;"Pneus","",IFERROR(VLOOKUP(R522,Dados!$X$2:$Z$5,3,0)*(AI522-Q522),VLOOKUP(D522,Dados!$X$7:$Z$33,3,0)*(AI522-Q522)))</f>
        <v/>
      </c>
      <c r="AI522" s="47" t="str">
        <f aca="false">IF(B522="","",P522+Q522+O522+M522+L522-N522)</f>
        <v/>
      </c>
      <c r="AJ522" s="48" t="str">
        <f aca="false">IFERROR(IF(AND(AC522="SIM",AG522="-",Y522="REVENDA"),(AB522/1+1)*AI522,IF(AND(AC522="SIM",AG522="Pneus",Y522="REVENDA"),(AB522/1+1)*(AI522-AH522),"")),"")</f>
        <v/>
      </c>
      <c r="AK522" s="48" t="str">
        <f aca="false">IF(AJ522="","",AJ522*17%)</f>
        <v/>
      </c>
      <c r="AL522" s="48" t="str">
        <f aca="false">IFERROR(IF(AC522="NÃO","",IF(AK522="","",IF(E522="Simples Nacional",BF522,IF(T522=0.12,U522*0.5833337002,IF(T522=0,AI522*0.07,U522))))),"")</f>
        <v/>
      </c>
      <c r="AM522" s="47" t="str">
        <f aca="false">IFERROR(IF(AC522="NÃO","",IF(OR(AG522="-",AG522="Pneus"),AK522-AL522,"")),"")</f>
        <v/>
      </c>
      <c r="AN522" s="48" t="str">
        <f aca="false">IF(AND(Y522="REVENDA",AC522="SIM",AG522="BIT"),((AB522/1+1)*AI522)*0.4117,"")</f>
        <v/>
      </c>
      <c r="AO522" s="48" t="str">
        <f aca="false">IF(AN522="","",AN522*17%)</f>
        <v/>
      </c>
      <c r="AP522" s="49" t="str">
        <f aca="false">IF(AN522="","",IF(T522=0.12,(U522*0.4117)*0.4117,IF(T522=0,(AI522*0.07)*0.4117,U522*0.4117)))</f>
        <v/>
      </c>
      <c r="AQ522" s="47" t="str">
        <f aca="false">IF(AN522="","",AO522-AP522)</f>
        <v/>
      </c>
      <c r="AR522" s="50" t="str">
        <f aca="false">IFERROR(IF(AND(AC522="SIM",Y522="REVENDA",LEFT(AG522,5)="ANEXO")*OR(AE522="ANEXO I",AF522="ANEXO II"),VLOOKUP(H522,Dados!G:I,2,0),""),"INSERIR MVA")</f>
        <v/>
      </c>
      <c r="AS522" s="48" t="str">
        <f aca="false">IF(LEFT(AG522,5)="ANEXO",VLOOKUP(AG522,Dados!$X$111:$Z$112,2,0)*(AI522-Q522),"")</f>
        <v/>
      </c>
      <c r="AT522" s="48" t="str">
        <f aca="false">IFERROR(IF(AR522="","",(AI522*AR522)+AI522),"INSERIR MVA")</f>
        <v/>
      </c>
      <c r="AU522" s="48" t="str">
        <f aca="false">IF(AT522="","",IF(AY522=0.04,U522,AS522*AY522))</f>
        <v/>
      </c>
      <c r="AV522" s="47" t="str">
        <f aca="false">IFERROR(IF(AU522="","",(VLOOKUP(AG522,Dados!$X$111:$Z$112,3,0)*AT522*0.17)),"INSERIR MVA")</f>
        <v/>
      </c>
      <c r="AW522" s="47" t="str">
        <f aca="false">IFERROR(IF(AR522="","",AV522-AU522),"")</f>
        <v/>
      </c>
      <c r="AX522" s="51" t="str">
        <f aca="false">IFERROR(IF(AC522="NÃO","",IF(AM522&lt;&gt;"",AM522-W522,IF(AQ522&lt;&gt;"",AQ522-W522,IF(AW522&lt;&gt;"",AW522-W522,"")))),"")</f>
        <v/>
      </c>
      <c r="AY522" s="46" t="str">
        <f aca="false">IFERROR(IF(ISNA(VLOOKUP(R522,Dados!$X$2:$Y$5,2,0)),VLOOKUP(D522,Dados!$X$7:$Y$33,2,0),VLOOKUP(R522,Dados!$X$2:$Y$5,2,0)),"")</f>
        <v/>
      </c>
      <c r="AZ522" s="52" t="str">
        <f aca="false">IF(C522="","",IF(AND(Y522="CONSUMO",AC522="NÃO")*OR(AG522="-",AG522="BIT"),IF(E522&lt;&gt;"",(AI522-(P522+L522-N522+Q522)*AY522)/0.83),""))</f>
        <v/>
      </c>
      <c r="BA522" s="51" t="str">
        <f aca="false">IF(AZ522="","",AZ522*0.17-((P522+L522-N522+Q522)*AY522))</f>
        <v/>
      </c>
      <c r="BB522" s="51" t="str">
        <f aca="false">IF(AND(Y522="CONSUMO",AG522="ANEXO I",AY522&gt;4%),(AI522-(P522+L522-N522+Q522)*0.0514)/0.83*(0.5177)*(0.17)-AI522*0.0514,IF(AND(Y522="CONSUMO",AG522="ANEXO II",AY522&gt;4%),(AI522-(P522+L522-N522+Q522)*0.041)/0.83*(0.3295)*(0.17)-AI522*0.041,IF(AND(Y522="CONSUMO",AG522="ANEXO I",AY522=4%),(AI522-(P522+L522-N522+Q522)*0.04)/0.83*(0.5177)*(0.17)-AI522*0.04,IF(AND(Y522="CONSUMO",AG522="ANEXO II",AY522=4%),(AI522-(P522+L522-N522+Q522)*0.04)/0.83*(0.3295)*(0.17)-AI522*0.04,""))))</f>
        <v/>
      </c>
      <c r="BC522" s="51" t="str">
        <f aca="false">IF(C522="","",IF(AND(Y522="CONSUMO",AC522="SIM")*OR(AG522="-",AG522="BIT"),IF(E522&lt;&gt;"",(AI522-(P522+L522-N522+Q522)*AY522)/0.83),""))</f>
        <v/>
      </c>
      <c r="BD522" s="51" t="str">
        <f aca="false">IF(BC522="","",BC522*0.17)</f>
        <v/>
      </c>
      <c r="BE522" s="51" t="str">
        <f aca="false">IF(I522=6908,0,IF(BC522="","",BD522-((P522+L522-N522+Q522)*AY522)))</f>
        <v/>
      </c>
      <c r="BF522" s="53" t="str">
        <f aca="false">IF(B522="","",IF(OR(B522="",E522="Regime Normal"),0,(AI522-Q522)*VLOOKUP(R522,Dados!$X$98:$Y$108,2,0)))</f>
        <v/>
      </c>
      <c r="BG522" s="54" t="str">
        <f aca="false">IFERROR(VLOOKUP(I522,Dados!$AC$27:$AD$43,2,0),IF(B522="","",IF(D522&lt;&gt;"MT",IF(AND(AC522="SIM",Y522="Revenda"),"2403",IF(AND(AC522="SIM",Y522="Consumo"),"2407",IF(AND(AC522="NÃO",Y522="Revenda"),"2102",IF(AND(AC522="NÃO",Y522="Consumo"),"2556",)))),REPLACE(I522,1,1,1))))</f>
        <v/>
      </c>
    </row>
    <row r="523" customFormat="false" ht="12.8" hidden="false" customHeight="true" outlineLevel="0" collapsed="false">
      <c r="Y523" s="45"/>
      <c r="Z523" s="46" t="str">
        <f aca="false">IF(B523="","",(IFERROR(VLOOKUP(H523,Dados!A$3:B$15000,2,0),"Não Encontrado")))</f>
        <v/>
      </c>
      <c r="AA523" s="46" t="str">
        <f aca="false">IF(B523="","",(IFERROR(VLOOKUP(G523,Dados!C$3:E$15000,3,0),"Não Encontrado")))</f>
        <v/>
      </c>
      <c r="AB523" s="46" t="str">
        <f aca="false">IFERROR(IF(Z523&lt;&gt;"Não Encontrado",Z523,IF(AA523&lt;&gt;"Não Encontrado",AA523,"")),"")</f>
        <v/>
      </c>
      <c r="AC523" s="45" t="str">
        <f aca="false">IF(B523="","",IF(AB523="","NÃO","SIM"))</f>
        <v/>
      </c>
      <c r="AD523" s="45" t="str">
        <f aca="false">IFERROR(VLOOKUP(G523,Dados!$P$3:$R$500,3,0),"")</f>
        <v/>
      </c>
      <c r="AE523" s="45" t="str">
        <f aca="false">IFERROR(VLOOKUP(G523,Dados!$K$3:$L$500,2,0),"")</f>
        <v/>
      </c>
      <c r="AF523" s="45" t="str">
        <f aca="false">IFERROR(VLOOKUP(G523,Dados!$M$3:$N$500,2,0),"")</f>
        <v/>
      </c>
      <c r="AG523" s="45" t="str">
        <f aca="false">IF(F523="","",IF(AND(AD523="",AE523="",AF523=""),"-",IF(AND(AD523="BIT",AE523="",AF523=""),"BIT",IF(AND(AE523="ANEXO I",AD523="",AF523=""),"ANEXO I",IF(AND(AF523="ANEXO II",AD523="",AE523=""),"ANEXO II","Escolher")))))</f>
        <v/>
      </c>
      <c r="AH523" s="45" t="str">
        <f aca="false">IF(AG523&lt;&gt;"Pneus","",IFERROR(VLOOKUP(R523,Dados!$X$2:$Z$5,3,0)*(AI523-Q523),VLOOKUP(D523,Dados!$X$7:$Z$33,3,0)*(AI523-Q523)))</f>
        <v/>
      </c>
      <c r="AI523" s="47" t="str">
        <f aca="false">IF(B523="","",P523+Q523+O523+M523+L523-N523)</f>
        <v/>
      </c>
      <c r="AJ523" s="48" t="str">
        <f aca="false">IFERROR(IF(AND(AC523="SIM",AG523="-",Y523="REVENDA"),(AB523/1+1)*AI523,IF(AND(AC523="SIM",AG523="Pneus",Y523="REVENDA"),(AB523/1+1)*(AI523-AH523),"")),"")</f>
        <v/>
      </c>
      <c r="AK523" s="48" t="str">
        <f aca="false">IF(AJ523="","",AJ523*17%)</f>
        <v/>
      </c>
      <c r="AL523" s="48" t="str">
        <f aca="false">IFERROR(IF(AC523="NÃO","",IF(AK523="","",IF(E523="Simples Nacional",BF523,IF(T523=0.12,U523*0.5833337002,IF(T523=0,AI523*0.07,U523))))),"")</f>
        <v/>
      </c>
      <c r="AM523" s="47" t="str">
        <f aca="false">IFERROR(IF(AC523="NÃO","",IF(OR(AG523="-",AG523="Pneus"),AK523-AL523,"")),"")</f>
        <v/>
      </c>
      <c r="AN523" s="48" t="str">
        <f aca="false">IF(AND(Y523="REVENDA",AC523="SIM",AG523="BIT"),((AB523/1+1)*AI523)*0.4117,"")</f>
        <v/>
      </c>
      <c r="AO523" s="48" t="str">
        <f aca="false">IF(AN523="","",AN523*17%)</f>
        <v/>
      </c>
      <c r="AP523" s="49" t="str">
        <f aca="false">IF(AN523="","",IF(T523=0.12,(U523*0.4117)*0.4117,IF(T523=0,(AI523*0.07)*0.4117,U523*0.4117)))</f>
        <v/>
      </c>
      <c r="AQ523" s="47" t="str">
        <f aca="false">IF(AN523="","",AO523-AP523)</f>
        <v/>
      </c>
      <c r="AR523" s="50" t="str">
        <f aca="false">IFERROR(IF(AND(AC523="SIM",Y523="REVENDA",LEFT(AG523,5)="ANEXO")*OR(AE523="ANEXO I",AF523="ANEXO II"),VLOOKUP(H523,Dados!G:I,2,0),""),"INSERIR MVA")</f>
        <v/>
      </c>
      <c r="AS523" s="48" t="str">
        <f aca="false">IF(LEFT(AG523,5)="ANEXO",VLOOKUP(AG523,Dados!$X$111:$Z$112,2,0)*(AI523-Q523),"")</f>
        <v/>
      </c>
      <c r="AT523" s="48" t="str">
        <f aca="false">IFERROR(IF(AR523="","",(AI523*AR523)+AI523),"INSERIR MVA")</f>
        <v/>
      </c>
      <c r="AU523" s="48" t="str">
        <f aca="false">IF(AT523="","",IF(AY523=0.04,U523,AS523*AY523))</f>
        <v/>
      </c>
      <c r="AV523" s="47" t="str">
        <f aca="false">IFERROR(IF(AU523="","",(VLOOKUP(AG523,Dados!$X$111:$Z$112,3,0)*AT523*0.17)),"INSERIR MVA")</f>
        <v/>
      </c>
      <c r="AW523" s="47" t="str">
        <f aca="false">IFERROR(IF(AR523="","",AV523-AU523),"")</f>
        <v/>
      </c>
      <c r="AX523" s="51" t="str">
        <f aca="false">IFERROR(IF(AC523="NÃO","",IF(AM523&lt;&gt;"",AM523-W523,IF(AQ523&lt;&gt;"",AQ523-W523,IF(AW523&lt;&gt;"",AW523-W523,"")))),"")</f>
        <v/>
      </c>
      <c r="AY523" s="46" t="str">
        <f aca="false">IFERROR(IF(ISNA(VLOOKUP(R523,Dados!$X$2:$Y$5,2,0)),VLOOKUP(D523,Dados!$X$7:$Y$33,2,0),VLOOKUP(R523,Dados!$X$2:$Y$5,2,0)),"")</f>
        <v/>
      </c>
      <c r="AZ523" s="52" t="str">
        <f aca="false">IF(C523="","",IF(AND(Y523="CONSUMO",AC523="NÃO")*OR(AG523="-",AG523="BIT"),IF(E523&lt;&gt;"",(AI523-(P523+L523-N523+Q523)*AY523)/0.83),""))</f>
        <v/>
      </c>
      <c r="BA523" s="51" t="str">
        <f aca="false">IF(AZ523="","",AZ523*0.17-((P523+L523-N523+Q523)*AY523))</f>
        <v/>
      </c>
      <c r="BB523" s="51" t="str">
        <f aca="false">IF(AND(Y523="CONSUMO",AG523="ANEXO I",AY523&gt;4%),(AI523-(P523+L523-N523+Q523)*0.0514)/0.83*(0.5177)*(0.17)-AI523*0.0514,IF(AND(Y523="CONSUMO",AG523="ANEXO II",AY523&gt;4%),(AI523-(P523+L523-N523+Q523)*0.041)/0.83*(0.3295)*(0.17)-AI523*0.041,IF(AND(Y523="CONSUMO",AG523="ANEXO I",AY523=4%),(AI523-(P523+L523-N523+Q523)*0.04)/0.83*(0.5177)*(0.17)-AI523*0.04,IF(AND(Y523="CONSUMO",AG523="ANEXO II",AY523=4%),(AI523-(P523+L523-N523+Q523)*0.04)/0.83*(0.3295)*(0.17)-AI523*0.04,""))))</f>
        <v/>
      </c>
      <c r="BC523" s="51" t="str">
        <f aca="false">IF(C523="","",IF(AND(Y523="CONSUMO",AC523="SIM")*OR(AG523="-",AG523="BIT"),IF(E523&lt;&gt;"",(AI523-(P523+L523-N523+Q523)*AY523)/0.83),""))</f>
        <v/>
      </c>
      <c r="BD523" s="51" t="str">
        <f aca="false">IF(BC523="","",BC523*0.17)</f>
        <v/>
      </c>
      <c r="BE523" s="51" t="str">
        <f aca="false">IF(I523=6908,0,IF(BC523="","",BD523-((P523+L523-N523+Q523)*AY523)))</f>
        <v/>
      </c>
      <c r="BF523" s="53" t="str">
        <f aca="false">IF(B523="","",IF(OR(B523="",E523="Regime Normal"),0,(AI523-Q523)*VLOOKUP(R523,Dados!$X$98:$Y$108,2,0)))</f>
        <v/>
      </c>
      <c r="BG523" s="54" t="str">
        <f aca="false">IFERROR(VLOOKUP(I523,Dados!$AC$27:$AD$43,2,0),IF(B523="","",IF(D523&lt;&gt;"MT",IF(AND(AC523="SIM",Y523="Revenda"),"2403",IF(AND(AC523="SIM",Y523="Consumo"),"2407",IF(AND(AC523="NÃO",Y523="Revenda"),"2102",IF(AND(AC523="NÃO",Y523="Consumo"),"2556",)))),REPLACE(I523,1,1,1))))</f>
        <v/>
      </c>
    </row>
    <row r="524" customFormat="false" ht="12.8" hidden="false" customHeight="true" outlineLevel="0" collapsed="false">
      <c r="Y524" s="45"/>
      <c r="Z524" s="46" t="str">
        <f aca="false">IF(B524="","",(IFERROR(VLOOKUP(H524,Dados!A$3:B$15000,2,0),"Não Encontrado")))</f>
        <v/>
      </c>
      <c r="AA524" s="46" t="str">
        <f aca="false">IF(B524="","",(IFERROR(VLOOKUP(G524,Dados!C$3:E$15000,3,0),"Não Encontrado")))</f>
        <v/>
      </c>
      <c r="AB524" s="46" t="str">
        <f aca="false">IFERROR(IF(Z524&lt;&gt;"Não Encontrado",Z524,IF(AA524&lt;&gt;"Não Encontrado",AA524,"")),"")</f>
        <v/>
      </c>
      <c r="AC524" s="45" t="str">
        <f aca="false">IF(B524="","",IF(AB524="","NÃO","SIM"))</f>
        <v/>
      </c>
      <c r="AD524" s="45" t="str">
        <f aca="false">IFERROR(VLOOKUP(G524,Dados!$P$3:$R$500,3,0),"")</f>
        <v/>
      </c>
      <c r="AE524" s="45" t="str">
        <f aca="false">IFERROR(VLOOKUP(G524,Dados!$K$3:$L$500,2,0),"")</f>
        <v/>
      </c>
      <c r="AF524" s="45" t="str">
        <f aca="false">IFERROR(VLOOKUP(G524,Dados!$M$3:$N$500,2,0),"")</f>
        <v/>
      </c>
      <c r="AG524" s="45" t="str">
        <f aca="false">IF(F524="","",IF(AND(AD524="",AE524="",AF524=""),"-",IF(AND(AD524="BIT",AE524="",AF524=""),"BIT",IF(AND(AE524="ANEXO I",AD524="",AF524=""),"ANEXO I",IF(AND(AF524="ANEXO II",AD524="",AE524=""),"ANEXO II","Escolher")))))</f>
        <v/>
      </c>
      <c r="AH524" s="45" t="str">
        <f aca="false">IF(AG524&lt;&gt;"Pneus","",IFERROR(VLOOKUP(R524,Dados!$X$2:$Z$5,3,0)*(AI524-Q524),VLOOKUP(D524,Dados!$X$7:$Z$33,3,0)*(AI524-Q524)))</f>
        <v/>
      </c>
      <c r="AI524" s="47" t="str">
        <f aca="false">IF(B524="","",P524+Q524+O524+M524+L524-N524)</f>
        <v/>
      </c>
      <c r="AJ524" s="48" t="str">
        <f aca="false">IFERROR(IF(AND(AC524="SIM",AG524="-",Y524="REVENDA"),(AB524/1+1)*AI524,IF(AND(AC524="SIM",AG524="Pneus",Y524="REVENDA"),(AB524/1+1)*(AI524-AH524),"")),"")</f>
        <v/>
      </c>
      <c r="AK524" s="48" t="str">
        <f aca="false">IF(AJ524="","",AJ524*17%)</f>
        <v/>
      </c>
      <c r="AL524" s="48" t="str">
        <f aca="false">IFERROR(IF(AC524="NÃO","",IF(AK524="","",IF(E524="Simples Nacional",BF524,IF(T524=0.12,U524*0.5833337002,IF(T524=0,AI524*0.07,U524))))),"")</f>
        <v/>
      </c>
      <c r="AM524" s="47" t="str">
        <f aca="false">IFERROR(IF(AC524="NÃO","",IF(OR(AG524="-",AG524="Pneus"),AK524-AL524,"")),"")</f>
        <v/>
      </c>
      <c r="AN524" s="48" t="str">
        <f aca="false">IF(AND(Y524="REVENDA",AC524="SIM",AG524="BIT"),((AB524/1+1)*AI524)*0.4117,"")</f>
        <v/>
      </c>
      <c r="AO524" s="48" t="str">
        <f aca="false">IF(AN524="","",AN524*17%)</f>
        <v/>
      </c>
      <c r="AP524" s="49" t="str">
        <f aca="false">IF(AN524="","",IF(T524=0.12,(U524*0.4117)*0.4117,IF(T524=0,(AI524*0.07)*0.4117,U524*0.4117)))</f>
        <v/>
      </c>
      <c r="AQ524" s="47" t="str">
        <f aca="false">IF(AN524="","",AO524-AP524)</f>
        <v/>
      </c>
      <c r="AR524" s="50" t="str">
        <f aca="false">IFERROR(IF(AND(AC524="SIM",Y524="REVENDA",LEFT(AG524,5)="ANEXO")*OR(AE524="ANEXO I",AF524="ANEXO II"),VLOOKUP(H524,Dados!G:I,2,0),""),"INSERIR MVA")</f>
        <v/>
      </c>
      <c r="AS524" s="48" t="str">
        <f aca="false">IF(LEFT(AG524,5)="ANEXO",VLOOKUP(AG524,Dados!$X$111:$Z$112,2,0)*(AI524-Q524),"")</f>
        <v/>
      </c>
      <c r="AT524" s="48" t="str">
        <f aca="false">IFERROR(IF(AR524="","",(AI524*AR524)+AI524),"INSERIR MVA")</f>
        <v/>
      </c>
      <c r="AU524" s="48" t="str">
        <f aca="false">IF(AT524="","",IF(AY524=0.04,U524,AS524*AY524))</f>
        <v/>
      </c>
      <c r="AV524" s="47" t="str">
        <f aca="false">IFERROR(IF(AU524="","",(VLOOKUP(AG524,Dados!$X$111:$Z$112,3,0)*AT524*0.17)),"INSERIR MVA")</f>
        <v/>
      </c>
      <c r="AW524" s="47" t="str">
        <f aca="false">IFERROR(IF(AR524="","",AV524-AU524),"")</f>
        <v/>
      </c>
      <c r="AX524" s="51" t="str">
        <f aca="false">IFERROR(IF(AC524="NÃO","",IF(AM524&lt;&gt;"",AM524-W524,IF(AQ524&lt;&gt;"",AQ524-W524,IF(AW524&lt;&gt;"",AW524-W524,"")))),"")</f>
        <v/>
      </c>
      <c r="AY524" s="46" t="str">
        <f aca="false">IFERROR(IF(ISNA(VLOOKUP(R524,Dados!$X$2:$Y$5,2,0)),VLOOKUP(D524,Dados!$X$7:$Y$33,2,0),VLOOKUP(R524,Dados!$X$2:$Y$5,2,0)),"")</f>
        <v/>
      </c>
      <c r="AZ524" s="52" t="str">
        <f aca="false">IF(C524="","",IF(AND(Y524="CONSUMO",AC524="NÃO")*OR(AG524="-",AG524="BIT"),IF(E524&lt;&gt;"",(AI524-(P524+L524-N524+Q524)*AY524)/0.83),""))</f>
        <v/>
      </c>
      <c r="BA524" s="51" t="str">
        <f aca="false">IF(AZ524="","",AZ524*0.17-((P524+L524-N524+Q524)*AY524))</f>
        <v/>
      </c>
      <c r="BB524" s="51" t="str">
        <f aca="false">IF(AND(Y524="CONSUMO",AG524="ANEXO I",AY524&gt;4%),(AI524-(P524+L524-N524+Q524)*0.0514)/0.83*(0.5177)*(0.17)-AI524*0.0514,IF(AND(Y524="CONSUMO",AG524="ANEXO II",AY524&gt;4%),(AI524-(P524+L524-N524+Q524)*0.041)/0.83*(0.3295)*(0.17)-AI524*0.041,IF(AND(Y524="CONSUMO",AG524="ANEXO I",AY524=4%),(AI524-(P524+L524-N524+Q524)*0.04)/0.83*(0.5177)*(0.17)-AI524*0.04,IF(AND(Y524="CONSUMO",AG524="ANEXO II",AY524=4%),(AI524-(P524+L524-N524+Q524)*0.04)/0.83*(0.3295)*(0.17)-AI524*0.04,""))))</f>
        <v/>
      </c>
      <c r="BC524" s="51" t="str">
        <f aca="false">IF(C524="","",IF(AND(Y524="CONSUMO",AC524="SIM")*OR(AG524="-",AG524="BIT"),IF(E524&lt;&gt;"",(AI524-(P524+L524-N524+Q524)*AY524)/0.83),""))</f>
        <v/>
      </c>
      <c r="BD524" s="51" t="str">
        <f aca="false">IF(BC524="","",BC524*0.17)</f>
        <v/>
      </c>
      <c r="BE524" s="51" t="str">
        <f aca="false">IF(I524=6908,0,IF(BC524="","",BD524-((P524+L524-N524+Q524)*AY524)))</f>
        <v/>
      </c>
      <c r="BF524" s="53" t="str">
        <f aca="false">IF(B524="","",IF(OR(B524="",E524="Regime Normal"),0,(AI524-Q524)*VLOOKUP(R524,Dados!$X$98:$Y$108,2,0)))</f>
        <v/>
      </c>
      <c r="BG524" s="54" t="str">
        <f aca="false">IFERROR(VLOOKUP(I524,Dados!$AC$27:$AD$43,2,0),IF(B524="","",IF(D524&lt;&gt;"MT",IF(AND(AC524="SIM",Y524="Revenda"),"2403",IF(AND(AC524="SIM",Y524="Consumo"),"2407",IF(AND(AC524="NÃO",Y524="Revenda"),"2102",IF(AND(AC524="NÃO",Y524="Consumo"),"2556",)))),REPLACE(I524,1,1,1))))</f>
        <v/>
      </c>
    </row>
    <row r="525" customFormat="false" ht="12.8" hidden="false" customHeight="true" outlineLevel="0" collapsed="false">
      <c r="Y525" s="45"/>
      <c r="Z525" s="46" t="str">
        <f aca="false">IF(B525="","",(IFERROR(VLOOKUP(H525,Dados!A$3:B$15000,2,0),"Não Encontrado")))</f>
        <v/>
      </c>
      <c r="AA525" s="46" t="str">
        <f aca="false">IF(B525="","",(IFERROR(VLOOKUP(G525,Dados!C$3:E$15000,3,0),"Não Encontrado")))</f>
        <v/>
      </c>
      <c r="AB525" s="46" t="str">
        <f aca="false">IFERROR(IF(Z525&lt;&gt;"Não Encontrado",Z525,IF(AA525&lt;&gt;"Não Encontrado",AA525,"")),"")</f>
        <v/>
      </c>
      <c r="AC525" s="45" t="str">
        <f aca="false">IF(B525="","",IF(AB525="","NÃO","SIM"))</f>
        <v/>
      </c>
      <c r="AD525" s="45" t="str">
        <f aca="false">IFERROR(VLOOKUP(G525,Dados!$P$3:$R$500,3,0),"")</f>
        <v/>
      </c>
      <c r="AE525" s="45" t="str">
        <f aca="false">IFERROR(VLOOKUP(G525,Dados!$K$3:$L$500,2,0),"")</f>
        <v/>
      </c>
      <c r="AF525" s="45" t="str">
        <f aca="false">IFERROR(VLOOKUP(G525,Dados!$M$3:$N$500,2,0),"")</f>
        <v/>
      </c>
      <c r="AG525" s="45" t="str">
        <f aca="false">IF(F525="","",IF(AND(AD525="",AE525="",AF525=""),"-",IF(AND(AD525="BIT",AE525="",AF525=""),"BIT",IF(AND(AE525="ANEXO I",AD525="",AF525=""),"ANEXO I",IF(AND(AF525="ANEXO II",AD525="",AE525=""),"ANEXO II","Escolher")))))</f>
        <v/>
      </c>
      <c r="AH525" s="45" t="str">
        <f aca="false">IF(AG525&lt;&gt;"Pneus","",IFERROR(VLOOKUP(R525,Dados!$X$2:$Z$5,3,0)*(AI525-Q525),VLOOKUP(D525,Dados!$X$7:$Z$33,3,0)*(AI525-Q525)))</f>
        <v/>
      </c>
      <c r="AI525" s="47" t="str">
        <f aca="false">IF(B525="","",P525+Q525+O525+M525+L525-N525)</f>
        <v/>
      </c>
      <c r="AJ525" s="48" t="str">
        <f aca="false">IFERROR(IF(AND(AC525="SIM",AG525="-",Y525="REVENDA"),(AB525/1+1)*AI525,IF(AND(AC525="SIM",AG525="Pneus",Y525="REVENDA"),(AB525/1+1)*(AI525-AH525),"")),"")</f>
        <v/>
      </c>
      <c r="AK525" s="48" t="str">
        <f aca="false">IF(AJ525="","",AJ525*17%)</f>
        <v/>
      </c>
      <c r="AL525" s="48" t="str">
        <f aca="false">IFERROR(IF(AC525="NÃO","",IF(AK525="","",IF(E525="Simples Nacional",BF525,IF(T525=0.12,U525*0.5833337002,IF(T525=0,AI525*0.07,U525))))),"")</f>
        <v/>
      </c>
      <c r="AM525" s="47" t="str">
        <f aca="false">IFERROR(IF(AC525="NÃO","",IF(OR(AG525="-",AG525="Pneus"),AK525-AL525,"")),"")</f>
        <v/>
      </c>
      <c r="AN525" s="48" t="str">
        <f aca="false">IF(AND(Y525="REVENDA",AC525="SIM",AG525="BIT"),((AB525/1+1)*AI525)*0.4117,"")</f>
        <v/>
      </c>
      <c r="AO525" s="48" t="str">
        <f aca="false">IF(AN525="","",AN525*17%)</f>
        <v/>
      </c>
      <c r="AP525" s="49" t="str">
        <f aca="false">IF(AN525="","",IF(T525=0.12,(U525*0.4117)*0.4117,IF(T525=0,(AI525*0.07)*0.4117,U525*0.4117)))</f>
        <v/>
      </c>
      <c r="AQ525" s="47" t="str">
        <f aca="false">IF(AN525="","",AO525-AP525)</f>
        <v/>
      </c>
      <c r="AR525" s="50" t="str">
        <f aca="false">IFERROR(IF(AND(AC525="SIM",Y525="REVENDA",LEFT(AG525,5)="ANEXO")*OR(AE525="ANEXO I",AF525="ANEXO II"),VLOOKUP(H525,Dados!G:I,2,0),""),"INSERIR MVA")</f>
        <v/>
      </c>
      <c r="AS525" s="48" t="str">
        <f aca="false">IF(LEFT(AG525,5)="ANEXO",VLOOKUP(AG525,Dados!$X$111:$Z$112,2,0)*(AI525-Q525),"")</f>
        <v/>
      </c>
      <c r="AT525" s="48" t="str">
        <f aca="false">IFERROR(IF(AR525="","",(AI525*AR525)+AI525),"INSERIR MVA")</f>
        <v/>
      </c>
      <c r="AU525" s="48" t="str">
        <f aca="false">IF(AT525="","",IF(AY525=0.04,U525,AS525*AY525))</f>
        <v/>
      </c>
      <c r="AV525" s="47" t="str">
        <f aca="false">IFERROR(IF(AU525="","",(VLOOKUP(AG525,Dados!$X$111:$Z$112,3,0)*AT525*0.17)),"INSERIR MVA")</f>
        <v/>
      </c>
      <c r="AW525" s="47" t="str">
        <f aca="false">IFERROR(IF(AR525="","",AV525-AU525),"")</f>
        <v/>
      </c>
      <c r="AX525" s="51" t="str">
        <f aca="false">IFERROR(IF(AC525="NÃO","",IF(AM525&lt;&gt;"",AM525-W525,IF(AQ525&lt;&gt;"",AQ525-W525,IF(AW525&lt;&gt;"",AW525-W525,"")))),"")</f>
        <v/>
      </c>
      <c r="AY525" s="46" t="str">
        <f aca="false">IFERROR(IF(ISNA(VLOOKUP(R525,Dados!$X$2:$Y$5,2,0)),VLOOKUP(D525,Dados!$X$7:$Y$33,2,0),VLOOKUP(R525,Dados!$X$2:$Y$5,2,0)),"")</f>
        <v/>
      </c>
      <c r="AZ525" s="52" t="str">
        <f aca="false">IF(C525="","",IF(AND(Y525="CONSUMO",AC525="NÃO")*OR(AG525="-",AG525="BIT"),IF(E525&lt;&gt;"",(AI525-(P525+L525-N525+Q525)*AY525)/0.83),""))</f>
        <v/>
      </c>
      <c r="BA525" s="51" t="str">
        <f aca="false">IF(AZ525="","",AZ525*0.17-((P525+L525-N525+Q525)*AY525))</f>
        <v/>
      </c>
      <c r="BB525" s="51" t="str">
        <f aca="false">IF(AND(Y525="CONSUMO",AG525="ANEXO I",AY525&gt;4%),(AI525-(P525+L525-N525+Q525)*0.0514)/0.83*(0.5177)*(0.17)-AI525*0.0514,IF(AND(Y525="CONSUMO",AG525="ANEXO II",AY525&gt;4%),(AI525-(P525+L525-N525+Q525)*0.041)/0.83*(0.3295)*(0.17)-AI525*0.041,IF(AND(Y525="CONSUMO",AG525="ANEXO I",AY525=4%),(AI525-(P525+L525-N525+Q525)*0.04)/0.83*(0.5177)*(0.17)-AI525*0.04,IF(AND(Y525="CONSUMO",AG525="ANEXO II",AY525=4%),(AI525-(P525+L525-N525+Q525)*0.04)/0.83*(0.3295)*(0.17)-AI525*0.04,""))))</f>
        <v/>
      </c>
      <c r="BC525" s="51" t="str">
        <f aca="false">IF(C525="","",IF(AND(Y525="CONSUMO",AC525="SIM")*OR(AG525="-",AG525="BIT"),IF(E525&lt;&gt;"",(AI525-(P525+L525-N525+Q525)*AY525)/0.83),""))</f>
        <v/>
      </c>
      <c r="BD525" s="51" t="str">
        <f aca="false">IF(BC525="","",BC525*0.17)</f>
        <v/>
      </c>
      <c r="BE525" s="51" t="str">
        <f aca="false">IF(I525=6908,0,IF(BC525="","",BD525-((P525+L525-N525+Q525)*AY525)))</f>
        <v/>
      </c>
      <c r="BF525" s="53" t="str">
        <f aca="false">IF(B525="","",IF(OR(B525="",E525="Regime Normal"),0,(AI525-Q525)*VLOOKUP(R525,Dados!$X$98:$Y$108,2,0)))</f>
        <v/>
      </c>
      <c r="BG525" s="54" t="str">
        <f aca="false">IFERROR(VLOOKUP(I525,Dados!$AC$27:$AD$43,2,0),IF(B525="","",IF(D525&lt;&gt;"MT",IF(AND(AC525="SIM",Y525="Revenda"),"2403",IF(AND(AC525="SIM",Y525="Consumo"),"2407",IF(AND(AC525="NÃO",Y525="Revenda"),"2102",IF(AND(AC525="NÃO",Y525="Consumo"),"2556",)))),REPLACE(I525,1,1,1))))</f>
        <v/>
      </c>
    </row>
    <row r="526" customFormat="false" ht="12.8" hidden="false" customHeight="true" outlineLevel="0" collapsed="false">
      <c r="Y526" s="45"/>
      <c r="Z526" s="46" t="str">
        <f aca="false">IF(B526="","",(IFERROR(VLOOKUP(H526,Dados!A$3:B$15000,2,0),"Não Encontrado")))</f>
        <v/>
      </c>
      <c r="AA526" s="46" t="str">
        <f aca="false">IF(B526="","",(IFERROR(VLOOKUP(G526,Dados!C$3:E$15000,3,0),"Não Encontrado")))</f>
        <v/>
      </c>
      <c r="AB526" s="46" t="str">
        <f aca="false">IFERROR(IF(Z526&lt;&gt;"Não Encontrado",Z526,IF(AA526&lt;&gt;"Não Encontrado",AA526,"")),"")</f>
        <v/>
      </c>
      <c r="AC526" s="45" t="str">
        <f aca="false">IF(B526="","",IF(AB526="","NÃO","SIM"))</f>
        <v/>
      </c>
      <c r="AD526" s="45" t="str">
        <f aca="false">IFERROR(VLOOKUP(G526,Dados!$P$3:$R$500,3,0),"")</f>
        <v/>
      </c>
      <c r="AE526" s="45" t="str">
        <f aca="false">IFERROR(VLOOKUP(G526,Dados!$K$3:$L$500,2,0),"")</f>
        <v/>
      </c>
      <c r="AF526" s="45" t="str">
        <f aca="false">IFERROR(VLOOKUP(G526,Dados!$M$3:$N$500,2,0),"")</f>
        <v/>
      </c>
      <c r="AG526" s="45" t="str">
        <f aca="false">IF(F526="","",IF(AND(AD526="",AE526="",AF526=""),"-",IF(AND(AD526="BIT",AE526="",AF526=""),"BIT",IF(AND(AE526="ANEXO I",AD526="",AF526=""),"ANEXO I",IF(AND(AF526="ANEXO II",AD526="",AE526=""),"ANEXO II","Escolher")))))</f>
        <v/>
      </c>
      <c r="AH526" s="45" t="str">
        <f aca="false">IF(AG526&lt;&gt;"Pneus","",IFERROR(VLOOKUP(R526,Dados!$X$2:$Z$5,3,0)*(AI526-Q526),VLOOKUP(D526,Dados!$X$7:$Z$33,3,0)*(AI526-Q526)))</f>
        <v/>
      </c>
      <c r="AI526" s="47" t="str">
        <f aca="false">IF(B526="","",P526+Q526+O526+M526+L526-N526)</f>
        <v/>
      </c>
      <c r="AJ526" s="48" t="str">
        <f aca="false">IFERROR(IF(AND(AC526="SIM",AG526="-",Y526="REVENDA"),(AB526/1+1)*AI526,IF(AND(AC526="SIM",AG526="Pneus",Y526="REVENDA"),(AB526/1+1)*(AI526-AH526),"")),"")</f>
        <v/>
      </c>
      <c r="AK526" s="48" t="str">
        <f aca="false">IF(AJ526="","",AJ526*17%)</f>
        <v/>
      </c>
      <c r="AL526" s="48" t="str">
        <f aca="false">IFERROR(IF(AC526="NÃO","",IF(AK526="","",IF(E526="Simples Nacional",BF526,IF(T526=0.12,U526*0.5833337002,IF(T526=0,AI526*0.07,U526))))),"")</f>
        <v/>
      </c>
      <c r="AM526" s="47" t="str">
        <f aca="false">IFERROR(IF(AC526="NÃO","",IF(OR(AG526="-",AG526="Pneus"),AK526-AL526,"")),"")</f>
        <v/>
      </c>
      <c r="AN526" s="48" t="str">
        <f aca="false">IF(AND(Y526="REVENDA",AC526="SIM",AG526="BIT"),((AB526/1+1)*AI526)*0.4117,"")</f>
        <v/>
      </c>
      <c r="AO526" s="48" t="str">
        <f aca="false">IF(AN526="","",AN526*17%)</f>
        <v/>
      </c>
      <c r="AP526" s="49" t="str">
        <f aca="false">IF(AN526="","",IF(T526=0.12,(U526*0.4117)*0.4117,IF(T526=0,(AI526*0.07)*0.4117,U526*0.4117)))</f>
        <v/>
      </c>
      <c r="AQ526" s="47" t="str">
        <f aca="false">IF(AN526="","",AO526-AP526)</f>
        <v/>
      </c>
      <c r="AR526" s="50" t="str">
        <f aca="false">IFERROR(IF(AND(AC526="SIM",Y526="REVENDA",LEFT(AG526,5)="ANEXO")*OR(AE526="ANEXO I",AF526="ANEXO II"),VLOOKUP(H526,Dados!G:I,2,0),""),"INSERIR MVA")</f>
        <v/>
      </c>
      <c r="AS526" s="48" t="str">
        <f aca="false">IF(LEFT(AG526,5)="ANEXO",VLOOKUP(AG526,Dados!$X$111:$Z$112,2,0)*(AI526-Q526),"")</f>
        <v/>
      </c>
      <c r="AT526" s="48" t="str">
        <f aca="false">IFERROR(IF(AR526="","",(AI526*AR526)+AI526),"INSERIR MVA")</f>
        <v/>
      </c>
      <c r="AU526" s="48" t="str">
        <f aca="false">IF(AT526="","",IF(AY526=0.04,U526,AS526*AY526))</f>
        <v/>
      </c>
      <c r="AV526" s="47" t="str">
        <f aca="false">IFERROR(IF(AU526="","",(VLOOKUP(AG526,Dados!$X$111:$Z$112,3,0)*AT526*0.17)),"INSERIR MVA")</f>
        <v/>
      </c>
      <c r="AW526" s="47" t="str">
        <f aca="false">IFERROR(IF(AR526="","",AV526-AU526),"")</f>
        <v/>
      </c>
      <c r="AX526" s="51" t="str">
        <f aca="false">IFERROR(IF(AC526="NÃO","",IF(AM526&lt;&gt;"",AM526-W526,IF(AQ526&lt;&gt;"",AQ526-W526,IF(AW526&lt;&gt;"",AW526-W526,"")))),"")</f>
        <v/>
      </c>
      <c r="AY526" s="46" t="str">
        <f aca="false">IFERROR(IF(ISNA(VLOOKUP(R526,Dados!$X$2:$Y$5,2,0)),VLOOKUP(D526,Dados!$X$7:$Y$33,2,0),VLOOKUP(R526,Dados!$X$2:$Y$5,2,0)),"")</f>
        <v/>
      </c>
      <c r="AZ526" s="52" t="str">
        <f aca="false">IF(C526="","",IF(AND(Y526="CONSUMO",AC526="NÃO")*OR(AG526="-",AG526="BIT"),IF(E526&lt;&gt;"",(AI526-(P526+L526-N526+Q526)*AY526)/0.83),""))</f>
        <v/>
      </c>
      <c r="BA526" s="51" t="str">
        <f aca="false">IF(AZ526="","",AZ526*0.17-((P526+L526-N526+Q526)*AY526))</f>
        <v/>
      </c>
      <c r="BB526" s="51" t="str">
        <f aca="false">IF(AND(Y526="CONSUMO",AG526="ANEXO I",AY526&gt;4%),(AI526-(P526+L526-N526+Q526)*0.0514)/0.83*(0.5177)*(0.17)-AI526*0.0514,IF(AND(Y526="CONSUMO",AG526="ANEXO II",AY526&gt;4%),(AI526-(P526+L526-N526+Q526)*0.041)/0.83*(0.3295)*(0.17)-AI526*0.041,IF(AND(Y526="CONSUMO",AG526="ANEXO I",AY526=4%),(AI526-(P526+L526-N526+Q526)*0.04)/0.83*(0.5177)*(0.17)-AI526*0.04,IF(AND(Y526="CONSUMO",AG526="ANEXO II",AY526=4%),(AI526-(P526+L526-N526+Q526)*0.04)/0.83*(0.3295)*(0.17)-AI526*0.04,""))))</f>
        <v/>
      </c>
      <c r="BC526" s="51" t="str">
        <f aca="false">IF(C526="","",IF(AND(Y526="CONSUMO",AC526="SIM")*OR(AG526="-",AG526="BIT"),IF(E526&lt;&gt;"",(AI526-(P526+L526-N526+Q526)*AY526)/0.83),""))</f>
        <v/>
      </c>
      <c r="BD526" s="51" t="str">
        <f aca="false">IF(BC526="","",BC526*0.17)</f>
        <v/>
      </c>
      <c r="BE526" s="51" t="str">
        <f aca="false">IF(I526=6908,0,IF(BC526="","",BD526-((P526+L526-N526+Q526)*AY526)))</f>
        <v/>
      </c>
      <c r="BF526" s="53" t="str">
        <f aca="false">IF(B526="","",IF(OR(B526="",E526="Regime Normal"),0,(AI526-Q526)*VLOOKUP(R526,Dados!$X$98:$Y$108,2,0)))</f>
        <v/>
      </c>
      <c r="BG526" s="54" t="str">
        <f aca="false">IFERROR(VLOOKUP(I526,Dados!$AC$27:$AD$43,2,0),IF(B526="","",IF(D526&lt;&gt;"MT",IF(AND(AC526="SIM",Y526="Revenda"),"2403",IF(AND(AC526="SIM",Y526="Consumo"),"2407",IF(AND(AC526="NÃO",Y526="Revenda"),"2102",IF(AND(AC526="NÃO",Y526="Consumo"),"2556",)))),REPLACE(I526,1,1,1))))</f>
        <v/>
      </c>
    </row>
    <row r="527" customFormat="false" ht="12.8" hidden="false" customHeight="true" outlineLevel="0" collapsed="false">
      <c r="Y527" s="45"/>
      <c r="Z527" s="46" t="str">
        <f aca="false">IF(B527="","",(IFERROR(VLOOKUP(H527,Dados!A$3:B$15000,2,0),"Não Encontrado")))</f>
        <v/>
      </c>
      <c r="AA527" s="46" t="str">
        <f aca="false">IF(B527="","",(IFERROR(VLOOKUP(G527,Dados!C$3:E$15000,3,0),"Não Encontrado")))</f>
        <v/>
      </c>
      <c r="AB527" s="46" t="str">
        <f aca="false">IFERROR(IF(Z527&lt;&gt;"Não Encontrado",Z527,IF(AA527&lt;&gt;"Não Encontrado",AA527,"")),"")</f>
        <v/>
      </c>
      <c r="AC527" s="45" t="str">
        <f aca="false">IF(B527="","",IF(AB527="","NÃO","SIM"))</f>
        <v/>
      </c>
      <c r="AD527" s="45" t="str">
        <f aca="false">IFERROR(VLOOKUP(G527,Dados!$P$3:$R$500,3,0),"")</f>
        <v/>
      </c>
      <c r="AE527" s="45" t="str">
        <f aca="false">IFERROR(VLOOKUP(G527,Dados!$K$3:$L$500,2,0),"")</f>
        <v/>
      </c>
      <c r="AF527" s="45" t="str">
        <f aca="false">IFERROR(VLOOKUP(G527,Dados!$M$3:$N$500,2,0),"")</f>
        <v/>
      </c>
      <c r="AG527" s="45" t="str">
        <f aca="false">IF(F527="","",IF(AND(AD527="",AE527="",AF527=""),"-",IF(AND(AD527="BIT",AE527="",AF527=""),"BIT",IF(AND(AE527="ANEXO I",AD527="",AF527=""),"ANEXO I",IF(AND(AF527="ANEXO II",AD527="",AE527=""),"ANEXO II","Escolher")))))</f>
        <v/>
      </c>
      <c r="AH527" s="45" t="str">
        <f aca="false">IF(AG527&lt;&gt;"Pneus","",IFERROR(VLOOKUP(R527,Dados!$X$2:$Z$5,3,0)*(AI527-Q527),VLOOKUP(D527,Dados!$X$7:$Z$33,3,0)*(AI527-Q527)))</f>
        <v/>
      </c>
      <c r="AI527" s="47" t="str">
        <f aca="false">IF(B527="","",P527+Q527+O527+M527+L527-N527)</f>
        <v/>
      </c>
      <c r="AJ527" s="48" t="str">
        <f aca="false">IFERROR(IF(AND(AC527="SIM",AG527="-",Y527="REVENDA"),(AB527/1+1)*AI527,IF(AND(AC527="SIM",AG527="Pneus",Y527="REVENDA"),(AB527/1+1)*(AI527-AH527),"")),"")</f>
        <v/>
      </c>
      <c r="AK527" s="48" t="str">
        <f aca="false">IF(AJ527="","",AJ527*17%)</f>
        <v/>
      </c>
      <c r="AL527" s="48" t="str">
        <f aca="false">IFERROR(IF(AC527="NÃO","",IF(AK527="","",IF(E527="Simples Nacional",BF527,IF(T527=0.12,U527*0.5833337002,IF(T527=0,AI527*0.07,U527))))),"")</f>
        <v/>
      </c>
      <c r="AM527" s="47" t="str">
        <f aca="false">IFERROR(IF(AC527="NÃO","",IF(OR(AG527="-",AG527="Pneus"),AK527-AL527,"")),"")</f>
        <v/>
      </c>
      <c r="AN527" s="48" t="str">
        <f aca="false">IF(AND(Y527="REVENDA",AC527="SIM",AG527="BIT"),((AB527/1+1)*AI527)*0.4117,"")</f>
        <v/>
      </c>
      <c r="AO527" s="48" t="str">
        <f aca="false">IF(AN527="","",AN527*17%)</f>
        <v/>
      </c>
      <c r="AP527" s="49" t="str">
        <f aca="false">IF(AN527="","",IF(T527=0.12,(U527*0.4117)*0.4117,IF(T527=0,(AI527*0.07)*0.4117,U527*0.4117)))</f>
        <v/>
      </c>
      <c r="AQ527" s="47" t="str">
        <f aca="false">IF(AN527="","",AO527-AP527)</f>
        <v/>
      </c>
      <c r="AR527" s="50" t="str">
        <f aca="false">IFERROR(IF(AND(AC527="SIM",Y527="REVENDA",LEFT(AG527,5)="ANEXO")*OR(AE527="ANEXO I",AF527="ANEXO II"),VLOOKUP(H527,Dados!G:I,2,0),""),"INSERIR MVA")</f>
        <v/>
      </c>
      <c r="AS527" s="48" t="str">
        <f aca="false">IF(LEFT(AG527,5)="ANEXO",VLOOKUP(AG527,Dados!$X$111:$Z$112,2,0)*(AI527-Q527),"")</f>
        <v/>
      </c>
      <c r="AT527" s="48" t="str">
        <f aca="false">IFERROR(IF(AR527="","",(AI527*AR527)+AI527),"INSERIR MVA")</f>
        <v/>
      </c>
      <c r="AU527" s="48" t="str">
        <f aca="false">IF(AT527="","",IF(AY527=0.04,U527,AS527*AY527))</f>
        <v/>
      </c>
      <c r="AV527" s="47" t="str">
        <f aca="false">IFERROR(IF(AU527="","",(VLOOKUP(AG527,Dados!$X$111:$Z$112,3,0)*AT527*0.17)),"INSERIR MVA")</f>
        <v/>
      </c>
      <c r="AW527" s="47" t="str">
        <f aca="false">IFERROR(IF(AR527="","",AV527-AU527),"")</f>
        <v/>
      </c>
      <c r="AX527" s="51" t="str">
        <f aca="false">IFERROR(IF(AC527="NÃO","",IF(AM527&lt;&gt;"",AM527-W527,IF(AQ527&lt;&gt;"",AQ527-W527,IF(AW527&lt;&gt;"",AW527-W527,"")))),"")</f>
        <v/>
      </c>
      <c r="AY527" s="46" t="str">
        <f aca="false">IFERROR(IF(ISNA(VLOOKUP(R527,Dados!$X$2:$Y$5,2,0)),VLOOKUP(D527,Dados!$X$7:$Y$33,2,0),VLOOKUP(R527,Dados!$X$2:$Y$5,2,0)),"")</f>
        <v/>
      </c>
      <c r="AZ527" s="52" t="str">
        <f aca="false">IF(C527="","",IF(AND(Y527="CONSUMO",AC527="NÃO")*OR(AG527="-",AG527="BIT"),IF(E527&lt;&gt;"",(AI527-(P527+L527-N527+Q527)*AY527)/0.83),""))</f>
        <v/>
      </c>
      <c r="BA527" s="51" t="str">
        <f aca="false">IF(AZ527="","",AZ527*0.17-((P527+L527-N527+Q527)*AY527))</f>
        <v/>
      </c>
      <c r="BB527" s="51" t="str">
        <f aca="false">IF(AND(Y527="CONSUMO",AG527="ANEXO I",AY527&gt;4%),(AI527-(P527+L527-N527+Q527)*0.0514)/0.83*(0.5177)*(0.17)-AI527*0.0514,IF(AND(Y527="CONSUMO",AG527="ANEXO II",AY527&gt;4%),(AI527-(P527+L527-N527+Q527)*0.041)/0.83*(0.3295)*(0.17)-AI527*0.041,IF(AND(Y527="CONSUMO",AG527="ANEXO I",AY527=4%),(AI527-(P527+L527-N527+Q527)*0.04)/0.83*(0.5177)*(0.17)-AI527*0.04,IF(AND(Y527="CONSUMO",AG527="ANEXO II",AY527=4%),(AI527-(P527+L527-N527+Q527)*0.04)/0.83*(0.3295)*(0.17)-AI527*0.04,""))))</f>
        <v/>
      </c>
      <c r="BC527" s="51" t="str">
        <f aca="false">IF(C527="","",IF(AND(Y527="CONSUMO",AC527="SIM")*OR(AG527="-",AG527="BIT"),IF(E527&lt;&gt;"",(AI527-(P527+L527-N527+Q527)*AY527)/0.83),""))</f>
        <v/>
      </c>
      <c r="BD527" s="51" t="str">
        <f aca="false">IF(BC527="","",BC527*0.17)</f>
        <v/>
      </c>
      <c r="BE527" s="51" t="str">
        <f aca="false">IF(I527=6908,0,IF(BC527="","",BD527-((P527+L527-N527+Q527)*AY527)))</f>
        <v/>
      </c>
      <c r="BF527" s="53" t="str">
        <f aca="false">IF(B527="","",IF(OR(B527="",E527="Regime Normal"),0,(AI527-Q527)*VLOOKUP(R527,Dados!$X$98:$Y$108,2,0)))</f>
        <v/>
      </c>
      <c r="BG527" s="54" t="str">
        <f aca="false">IFERROR(VLOOKUP(I527,Dados!$AC$27:$AD$43,2,0),IF(B527="","",IF(D527&lt;&gt;"MT",IF(AND(AC527="SIM",Y527="Revenda"),"2403",IF(AND(AC527="SIM",Y527="Consumo"),"2407",IF(AND(AC527="NÃO",Y527="Revenda"),"2102",IF(AND(AC527="NÃO",Y527="Consumo"),"2556",)))),REPLACE(I527,1,1,1))))</f>
        <v/>
      </c>
    </row>
    <row r="528" customFormat="false" ht="12.8" hidden="false" customHeight="true" outlineLevel="0" collapsed="false">
      <c r="Y528" s="45"/>
      <c r="Z528" s="46" t="str">
        <f aca="false">IF(B528="","",(IFERROR(VLOOKUP(H528,Dados!A$3:B$15000,2,0),"Não Encontrado")))</f>
        <v/>
      </c>
      <c r="AA528" s="46" t="str">
        <f aca="false">IF(B528="","",(IFERROR(VLOOKUP(G528,Dados!C$3:E$15000,3,0),"Não Encontrado")))</f>
        <v/>
      </c>
      <c r="AB528" s="46" t="str">
        <f aca="false">IFERROR(IF(Z528&lt;&gt;"Não Encontrado",Z528,IF(AA528&lt;&gt;"Não Encontrado",AA528,"")),"")</f>
        <v/>
      </c>
      <c r="AC528" s="45" t="str">
        <f aca="false">IF(B528="","",IF(AB528="","NÃO","SIM"))</f>
        <v/>
      </c>
      <c r="AD528" s="45" t="str">
        <f aca="false">IFERROR(VLOOKUP(G528,Dados!$P$3:$R$500,3,0),"")</f>
        <v/>
      </c>
      <c r="AE528" s="45" t="str">
        <f aca="false">IFERROR(VLOOKUP(G528,Dados!$K$3:$L$500,2,0),"")</f>
        <v/>
      </c>
      <c r="AF528" s="45" t="str">
        <f aca="false">IFERROR(VLOOKUP(G528,Dados!$M$3:$N$500,2,0),"")</f>
        <v/>
      </c>
      <c r="AG528" s="45" t="str">
        <f aca="false">IF(F528="","",IF(AND(AD528="",AE528="",AF528=""),"-",IF(AND(AD528="BIT",AE528="",AF528=""),"BIT",IF(AND(AE528="ANEXO I",AD528="",AF528=""),"ANEXO I",IF(AND(AF528="ANEXO II",AD528="",AE528=""),"ANEXO II","Escolher")))))</f>
        <v/>
      </c>
      <c r="AH528" s="45" t="str">
        <f aca="false">IF(AG528&lt;&gt;"Pneus","",IFERROR(VLOOKUP(R528,Dados!$X$2:$Z$5,3,0)*(AI528-Q528),VLOOKUP(D528,Dados!$X$7:$Z$33,3,0)*(AI528-Q528)))</f>
        <v/>
      </c>
      <c r="AI528" s="47" t="str">
        <f aca="false">IF(B528="","",P528+Q528+O528+M528+L528-N528)</f>
        <v/>
      </c>
      <c r="AJ528" s="48" t="str">
        <f aca="false">IFERROR(IF(AND(AC528="SIM",AG528="-",Y528="REVENDA"),(AB528/1+1)*AI528,IF(AND(AC528="SIM",AG528="Pneus",Y528="REVENDA"),(AB528/1+1)*(AI528-AH528),"")),"")</f>
        <v/>
      </c>
      <c r="AK528" s="48" t="str">
        <f aca="false">IF(AJ528="","",AJ528*17%)</f>
        <v/>
      </c>
      <c r="AL528" s="48" t="str">
        <f aca="false">IFERROR(IF(AC528="NÃO","",IF(AK528="","",IF(E528="Simples Nacional",BF528,IF(T528=0.12,U528*0.5833337002,IF(T528=0,AI528*0.07,U528))))),"")</f>
        <v/>
      </c>
      <c r="AM528" s="47" t="str">
        <f aca="false">IFERROR(IF(AC528="NÃO","",IF(OR(AG528="-",AG528="Pneus"),AK528-AL528,"")),"")</f>
        <v/>
      </c>
      <c r="AN528" s="48" t="str">
        <f aca="false">IF(AND(Y528="REVENDA",AC528="SIM",AG528="BIT"),((AB528/1+1)*AI528)*0.4117,"")</f>
        <v/>
      </c>
      <c r="AO528" s="48" t="str">
        <f aca="false">IF(AN528="","",AN528*17%)</f>
        <v/>
      </c>
      <c r="AP528" s="49" t="str">
        <f aca="false">IF(AN528="","",IF(T528=0.12,(U528*0.4117)*0.4117,IF(T528=0,(AI528*0.07)*0.4117,U528*0.4117)))</f>
        <v/>
      </c>
      <c r="AQ528" s="47" t="str">
        <f aca="false">IF(AN528="","",AO528-AP528)</f>
        <v/>
      </c>
      <c r="AR528" s="50" t="str">
        <f aca="false">IFERROR(IF(AND(AC528="SIM",Y528="REVENDA",LEFT(AG528,5)="ANEXO")*OR(AE528="ANEXO I",AF528="ANEXO II"),VLOOKUP(H528,Dados!G:I,2,0),""),"INSERIR MVA")</f>
        <v/>
      </c>
      <c r="AS528" s="48" t="str">
        <f aca="false">IF(LEFT(AG528,5)="ANEXO",VLOOKUP(AG528,Dados!$X$111:$Z$112,2,0)*(AI528-Q528),"")</f>
        <v/>
      </c>
      <c r="AT528" s="48" t="str">
        <f aca="false">IFERROR(IF(AR528="","",(AI528*AR528)+AI528),"INSERIR MVA")</f>
        <v/>
      </c>
      <c r="AU528" s="48" t="str">
        <f aca="false">IF(AT528="","",IF(AY528=0.04,U528,AS528*AY528))</f>
        <v/>
      </c>
      <c r="AV528" s="47" t="str">
        <f aca="false">IFERROR(IF(AU528="","",(VLOOKUP(AG528,Dados!$X$111:$Z$112,3,0)*AT528*0.17)),"INSERIR MVA")</f>
        <v/>
      </c>
      <c r="AW528" s="47" t="str">
        <f aca="false">IFERROR(IF(AR528="","",AV528-AU528),"")</f>
        <v/>
      </c>
      <c r="AX528" s="51" t="str">
        <f aca="false">IFERROR(IF(AC528="NÃO","",IF(AM528&lt;&gt;"",AM528-W528,IF(AQ528&lt;&gt;"",AQ528-W528,IF(AW528&lt;&gt;"",AW528-W528,"")))),"")</f>
        <v/>
      </c>
      <c r="AY528" s="46" t="str">
        <f aca="false">IFERROR(IF(ISNA(VLOOKUP(R528,Dados!$X$2:$Y$5,2,0)),VLOOKUP(D528,Dados!$X$7:$Y$33,2,0),VLOOKUP(R528,Dados!$X$2:$Y$5,2,0)),"")</f>
        <v/>
      </c>
      <c r="AZ528" s="52" t="str">
        <f aca="false">IF(C528="","",IF(AND(Y528="CONSUMO",AC528="NÃO")*OR(AG528="-",AG528="BIT"),IF(E528&lt;&gt;"",(AI528-(P528+L528-N528+Q528)*AY528)/0.83),""))</f>
        <v/>
      </c>
      <c r="BA528" s="51" t="str">
        <f aca="false">IF(AZ528="","",AZ528*0.17-((P528+L528-N528+Q528)*AY528))</f>
        <v/>
      </c>
      <c r="BB528" s="51" t="str">
        <f aca="false">IF(AND(Y528="CONSUMO",AG528="ANEXO I",AY528&gt;4%),(AI528-(P528+L528-N528+Q528)*0.0514)/0.83*(0.5177)*(0.17)-AI528*0.0514,IF(AND(Y528="CONSUMO",AG528="ANEXO II",AY528&gt;4%),(AI528-(P528+L528-N528+Q528)*0.041)/0.83*(0.3295)*(0.17)-AI528*0.041,IF(AND(Y528="CONSUMO",AG528="ANEXO I",AY528=4%),(AI528-(P528+L528-N528+Q528)*0.04)/0.83*(0.5177)*(0.17)-AI528*0.04,IF(AND(Y528="CONSUMO",AG528="ANEXO II",AY528=4%),(AI528-(P528+L528-N528+Q528)*0.04)/0.83*(0.3295)*(0.17)-AI528*0.04,""))))</f>
        <v/>
      </c>
      <c r="BC528" s="51" t="str">
        <f aca="false">IF(C528="","",IF(AND(Y528="CONSUMO",AC528="SIM")*OR(AG528="-",AG528="BIT"),IF(E528&lt;&gt;"",(AI528-(P528+L528-N528+Q528)*AY528)/0.83),""))</f>
        <v/>
      </c>
      <c r="BD528" s="51" t="str">
        <f aca="false">IF(BC528="","",BC528*0.17)</f>
        <v/>
      </c>
      <c r="BE528" s="51" t="str">
        <f aca="false">IF(I528=6908,0,IF(BC528="","",BD528-((P528+L528-N528+Q528)*AY528)))</f>
        <v/>
      </c>
      <c r="BF528" s="53" t="str">
        <f aca="false">IF(B528="","",IF(OR(B528="",E528="Regime Normal"),0,(AI528-Q528)*VLOOKUP(R528,Dados!$X$98:$Y$108,2,0)))</f>
        <v/>
      </c>
      <c r="BG528" s="54" t="str">
        <f aca="false">IFERROR(VLOOKUP(I528,Dados!$AC$27:$AD$43,2,0),IF(B528="","",IF(D528&lt;&gt;"MT",IF(AND(AC528="SIM",Y528="Revenda"),"2403",IF(AND(AC528="SIM",Y528="Consumo"),"2407",IF(AND(AC528="NÃO",Y528="Revenda"),"2102",IF(AND(AC528="NÃO",Y528="Consumo"),"2556",)))),REPLACE(I528,1,1,1))))</f>
        <v/>
      </c>
    </row>
    <row r="529" customFormat="false" ht="12.8" hidden="false" customHeight="true" outlineLevel="0" collapsed="false">
      <c r="Y529" s="45"/>
      <c r="Z529" s="46" t="str">
        <f aca="false">IF(B529="","",(IFERROR(VLOOKUP(H529,Dados!A$3:B$15000,2,0),"Não Encontrado")))</f>
        <v/>
      </c>
      <c r="AA529" s="46" t="str">
        <f aca="false">IF(B529="","",(IFERROR(VLOOKUP(G529,Dados!C$3:E$15000,3,0),"Não Encontrado")))</f>
        <v/>
      </c>
      <c r="AB529" s="46" t="str">
        <f aca="false">IFERROR(IF(Z529&lt;&gt;"Não Encontrado",Z529,IF(AA529&lt;&gt;"Não Encontrado",AA529,"")),"")</f>
        <v/>
      </c>
      <c r="AC529" s="45" t="str">
        <f aca="false">IF(B529="","",IF(AB529="","NÃO","SIM"))</f>
        <v/>
      </c>
      <c r="AD529" s="45" t="str">
        <f aca="false">IFERROR(VLOOKUP(G529,Dados!$P$3:$R$500,3,0),"")</f>
        <v/>
      </c>
      <c r="AE529" s="45" t="str">
        <f aca="false">IFERROR(VLOOKUP(G529,Dados!$K$3:$L$500,2,0),"")</f>
        <v/>
      </c>
      <c r="AF529" s="45" t="str">
        <f aca="false">IFERROR(VLOOKUP(G529,Dados!$M$3:$N$500,2,0),"")</f>
        <v/>
      </c>
      <c r="AG529" s="45" t="str">
        <f aca="false">IF(F529="","",IF(AND(AD529="",AE529="",AF529=""),"-",IF(AND(AD529="BIT",AE529="",AF529=""),"BIT",IF(AND(AE529="ANEXO I",AD529="",AF529=""),"ANEXO I",IF(AND(AF529="ANEXO II",AD529="",AE529=""),"ANEXO II","Escolher")))))</f>
        <v/>
      </c>
      <c r="AH529" s="45" t="str">
        <f aca="false">IF(AG529&lt;&gt;"Pneus","",IFERROR(VLOOKUP(R529,Dados!$X$2:$Z$5,3,0)*(AI529-Q529),VLOOKUP(D529,Dados!$X$7:$Z$33,3,0)*(AI529-Q529)))</f>
        <v/>
      </c>
      <c r="AI529" s="47" t="str">
        <f aca="false">IF(B529="","",P529+Q529+O529+M529+L529-N529)</f>
        <v/>
      </c>
      <c r="AJ529" s="48" t="str">
        <f aca="false">IFERROR(IF(AND(AC529="SIM",AG529="-",Y529="REVENDA"),(AB529/1+1)*AI529,IF(AND(AC529="SIM",AG529="Pneus",Y529="REVENDA"),(AB529/1+1)*(AI529-AH529),"")),"")</f>
        <v/>
      </c>
      <c r="AK529" s="48" t="str">
        <f aca="false">IF(AJ529="","",AJ529*17%)</f>
        <v/>
      </c>
      <c r="AL529" s="48" t="str">
        <f aca="false">IFERROR(IF(AC529="NÃO","",IF(AK529="","",IF(E529="Simples Nacional",BF529,IF(T529=0.12,U529*0.5833337002,IF(T529=0,AI529*0.07,U529))))),"")</f>
        <v/>
      </c>
      <c r="AM529" s="47" t="str">
        <f aca="false">IFERROR(IF(AC529="NÃO","",IF(OR(AG529="-",AG529="Pneus"),AK529-AL529,"")),"")</f>
        <v/>
      </c>
      <c r="AN529" s="48" t="str">
        <f aca="false">IF(AND(Y529="REVENDA",AC529="SIM",AG529="BIT"),((AB529/1+1)*AI529)*0.4117,"")</f>
        <v/>
      </c>
      <c r="AO529" s="48" t="str">
        <f aca="false">IF(AN529="","",AN529*17%)</f>
        <v/>
      </c>
      <c r="AP529" s="49" t="str">
        <f aca="false">IF(AN529="","",IF(T529=0.12,(U529*0.4117)*0.4117,IF(T529=0,(AI529*0.07)*0.4117,U529*0.4117)))</f>
        <v/>
      </c>
      <c r="AQ529" s="47" t="str">
        <f aca="false">IF(AN529="","",AO529-AP529)</f>
        <v/>
      </c>
      <c r="AR529" s="50" t="str">
        <f aca="false">IFERROR(IF(AND(AC529="SIM",Y529="REVENDA",LEFT(AG529,5)="ANEXO")*OR(AE529="ANEXO I",AF529="ANEXO II"),VLOOKUP(H529,Dados!G:I,2,0),""),"INSERIR MVA")</f>
        <v/>
      </c>
      <c r="AS529" s="48" t="str">
        <f aca="false">IF(LEFT(AG529,5)="ANEXO",VLOOKUP(AG529,Dados!$X$111:$Z$112,2,0)*(AI529-Q529),"")</f>
        <v/>
      </c>
      <c r="AT529" s="48" t="str">
        <f aca="false">IFERROR(IF(AR529="","",(AI529*AR529)+AI529),"INSERIR MVA")</f>
        <v/>
      </c>
      <c r="AU529" s="48" t="str">
        <f aca="false">IF(AT529="","",IF(AY529=0.04,U529,AS529*AY529))</f>
        <v/>
      </c>
      <c r="AV529" s="47" t="str">
        <f aca="false">IFERROR(IF(AU529="","",(VLOOKUP(AG529,Dados!$X$111:$Z$112,3,0)*AT529*0.17)),"INSERIR MVA")</f>
        <v/>
      </c>
      <c r="AW529" s="47" t="str">
        <f aca="false">IFERROR(IF(AR529="","",AV529-AU529),"")</f>
        <v/>
      </c>
      <c r="AX529" s="51" t="str">
        <f aca="false">IFERROR(IF(AC529="NÃO","",IF(AM529&lt;&gt;"",AM529-W529,IF(AQ529&lt;&gt;"",AQ529-W529,IF(AW529&lt;&gt;"",AW529-W529,"")))),"")</f>
        <v/>
      </c>
      <c r="AY529" s="46" t="str">
        <f aca="false">IFERROR(IF(ISNA(VLOOKUP(R529,Dados!$X$2:$Y$5,2,0)),VLOOKUP(D529,Dados!$X$7:$Y$33,2,0),VLOOKUP(R529,Dados!$X$2:$Y$5,2,0)),"")</f>
        <v/>
      </c>
      <c r="AZ529" s="52" t="str">
        <f aca="false">IF(C529="","",IF(AND(Y529="CONSUMO",AC529="NÃO")*OR(AG529="-",AG529="BIT"),IF(E529&lt;&gt;"",(AI529-(P529+L529-N529+Q529)*AY529)/0.83),""))</f>
        <v/>
      </c>
      <c r="BA529" s="51" t="str">
        <f aca="false">IF(AZ529="","",AZ529*0.17-((P529+L529-N529+Q529)*AY529))</f>
        <v/>
      </c>
      <c r="BB529" s="51" t="str">
        <f aca="false">IF(AND(Y529="CONSUMO",AG529="ANEXO I",AY529&gt;4%),(AI529-(P529+L529-N529+Q529)*0.0514)/0.83*(0.5177)*(0.17)-AI529*0.0514,IF(AND(Y529="CONSUMO",AG529="ANEXO II",AY529&gt;4%),(AI529-(P529+L529-N529+Q529)*0.041)/0.83*(0.3295)*(0.17)-AI529*0.041,IF(AND(Y529="CONSUMO",AG529="ANEXO I",AY529=4%),(AI529-(P529+L529-N529+Q529)*0.04)/0.83*(0.5177)*(0.17)-AI529*0.04,IF(AND(Y529="CONSUMO",AG529="ANEXO II",AY529=4%),(AI529-(P529+L529-N529+Q529)*0.04)/0.83*(0.3295)*(0.17)-AI529*0.04,""))))</f>
        <v/>
      </c>
      <c r="BC529" s="51" t="str">
        <f aca="false">IF(C529="","",IF(AND(Y529="CONSUMO",AC529="SIM")*OR(AG529="-",AG529="BIT"),IF(E529&lt;&gt;"",(AI529-(P529+L529-N529+Q529)*AY529)/0.83),""))</f>
        <v/>
      </c>
      <c r="BD529" s="51" t="str">
        <f aca="false">IF(BC529="","",BC529*0.17)</f>
        <v/>
      </c>
      <c r="BE529" s="51" t="str">
        <f aca="false">IF(I529=6908,0,IF(BC529="","",BD529-((P529+L529-N529+Q529)*AY529)))</f>
        <v/>
      </c>
      <c r="BF529" s="53" t="str">
        <f aca="false">IF(B529="","",IF(OR(B529="",E529="Regime Normal"),0,(AI529-Q529)*VLOOKUP(R529,Dados!$X$98:$Y$108,2,0)))</f>
        <v/>
      </c>
      <c r="BG529" s="54" t="str">
        <f aca="false">IFERROR(VLOOKUP(I529,Dados!$AC$27:$AD$43,2,0),IF(B529="","",IF(D529&lt;&gt;"MT",IF(AND(AC529="SIM",Y529="Revenda"),"2403",IF(AND(AC529="SIM",Y529="Consumo"),"2407",IF(AND(AC529="NÃO",Y529="Revenda"),"2102",IF(AND(AC529="NÃO",Y529="Consumo"),"2556",)))),REPLACE(I529,1,1,1))))</f>
        <v/>
      </c>
    </row>
    <row r="530" customFormat="false" ht="12.8" hidden="false" customHeight="true" outlineLevel="0" collapsed="false">
      <c r="Y530" s="45"/>
      <c r="Z530" s="46" t="str">
        <f aca="false">IF(B530="","",(IFERROR(VLOOKUP(H530,Dados!A$3:B$15000,2,0),"Não Encontrado")))</f>
        <v/>
      </c>
      <c r="AA530" s="46" t="str">
        <f aca="false">IF(B530="","",(IFERROR(VLOOKUP(G530,Dados!C$3:E$15000,3,0),"Não Encontrado")))</f>
        <v/>
      </c>
      <c r="AB530" s="46" t="str">
        <f aca="false">IFERROR(IF(Z530&lt;&gt;"Não Encontrado",Z530,IF(AA530&lt;&gt;"Não Encontrado",AA530,"")),"")</f>
        <v/>
      </c>
      <c r="AC530" s="45" t="str">
        <f aca="false">IF(B530="","",IF(AB530="","NÃO","SIM"))</f>
        <v/>
      </c>
      <c r="AD530" s="45" t="str">
        <f aca="false">IFERROR(VLOOKUP(G530,Dados!$P$3:$R$500,3,0),"")</f>
        <v/>
      </c>
      <c r="AE530" s="45" t="str">
        <f aca="false">IFERROR(VLOOKUP(G530,Dados!$K$3:$L$500,2,0),"")</f>
        <v/>
      </c>
      <c r="AF530" s="45" t="str">
        <f aca="false">IFERROR(VLOOKUP(G530,Dados!$M$3:$N$500,2,0),"")</f>
        <v/>
      </c>
      <c r="AG530" s="45" t="str">
        <f aca="false">IF(F530="","",IF(AND(AD530="",AE530="",AF530=""),"-",IF(AND(AD530="BIT",AE530="",AF530=""),"BIT",IF(AND(AE530="ANEXO I",AD530="",AF530=""),"ANEXO I",IF(AND(AF530="ANEXO II",AD530="",AE530=""),"ANEXO II","Escolher")))))</f>
        <v/>
      </c>
      <c r="AH530" s="45" t="str">
        <f aca="false">IF(AG530&lt;&gt;"Pneus","",IFERROR(VLOOKUP(R530,Dados!$X$2:$Z$5,3,0)*(AI530-Q530),VLOOKUP(D530,Dados!$X$7:$Z$33,3,0)*(AI530-Q530)))</f>
        <v/>
      </c>
      <c r="AI530" s="47" t="str">
        <f aca="false">IF(B530="","",P530+Q530+O530+M530+L530-N530)</f>
        <v/>
      </c>
      <c r="AJ530" s="48" t="str">
        <f aca="false">IFERROR(IF(AND(AC530="SIM",AG530="-",Y530="REVENDA"),(AB530/1+1)*AI530,IF(AND(AC530="SIM",AG530="Pneus",Y530="REVENDA"),(AB530/1+1)*(AI530-AH530),"")),"")</f>
        <v/>
      </c>
      <c r="AK530" s="48" t="str">
        <f aca="false">IF(AJ530="","",AJ530*17%)</f>
        <v/>
      </c>
      <c r="AL530" s="48" t="str">
        <f aca="false">IFERROR(IF(AC530="NÃO","",IF(AK530="","",IF(E530="Simples Nacional",BF530,IF(T530=0.12,U530*0.5833337002,IF(T530=0,AI530*0.07,U530))))),"")</f>
        <v/>
      </c>
      <c r="AM530" s="47" t="str">
        <f aca="false">IFERROR(IF(AC530="NÃO","",IF(OR(AG530="-",AG530="Pneus"),AK530-AL530,"")),"")</f>
        <v/>
      </c>
      <c r="AN530" s="48" t="str">
        <f aca="false">IF(AND(Y530="REVENDA",AC530="SIM",AG530="BIT"),((AB530/1+1)*AI530)*0.4117,"")</f>
        <v/>
      </c>
      <c r="AO530" s="48" t="str">
        <f aca="false">IF(AN530="","",AN530*17%)</f>
        <v/>
      </c>
      <c r="AP530" s="49" t="str">
        <f aca="false">IF(AN530="","",IF(T530=0.12,(U530*0.4117)*0.4117,IF(T530=0,(AI530*0.07)*0.4117,U530*0.4117)))</f>
        <v/>
      </c>
      <c r="AQ530" s="47" t="str">
        <f aca="false">IF(AN530="","",AO530-AP530)</f>
        <v/>
      </c>
      <c r="AR530" s="50" t="str">
        <f aca="false">IFERROR(IF(AND(AC530="SIM",Y530="REVENDA",LEFT(AG530,5)="ANEXO")*OR(AE530="ANEXO I",AF530="ANEXO II"),VLOOKUP(H530,Dados!G:I,2,0),""),"INSERIR MVA")</f>
        <v/>
      </c>
      <c r="AS530" s="48" t="str">
        <f aca="false">IF(LEFT(AG530,5)="ANEXO",VLOOKUP(AG530,Dados!$X$111:$Z$112,2,0)*(AI530-Q530),"")</f>
        <v/>
      </c>
      <c r="AT530" s="48" t="str">
        <f aca="false">IFERROR(IF(AR530="","",(AI530*AR530)+AI530),"INSERIR MVA")</f>
        <v/>
      </c>
      <c r="AU530" s="48" t="str">
        <f aca="false">IF(AT530="","",IF(AY530=0.04,U530,AS530*AY530))</f>
        <v/>
      </c>
      <c r="AV530" s="47" t="str">
        <f aca="false">IFERROR(IF(AU530="","",(VLOOKUP(AG530,Dados!$X$111:$Z$112,3,0)*AT530*0.17)),"INSERIR MVA")</f>
        <v/>
      </c>
      <c r="AW530" s="47" t="str">
        <f aca="false">IFERROR(IF(AR530="","",AV530-AU530),"")</f>
        <v/>
      </c>
      <c r="AX530" s="51" t="str">
        <f aca="false">IFERROR(IF(AC530="NÃO","",IF(AM530&lt;&gt;"",AM530-W530,IF(AQ530&lt;&gt;"",AQ530-W530,IF(AW530&lt;&gt;"",AW530-W530,"")))),"")</f>
        <v/>
      </c>
      <c r="AY530" s="46" t="str">
        <f aca="false">IFERROR(IF(ISNA(VLOOKUP(R530,Dados!$X$2:$Y$5,2,0)),VLOOKUP(D530,Dados!$X$7:$Y$33,2,0),VLOOKUP(R530,Dados!$X$2:$Y$5,2,0)),"")</f>
        <v/>
      </c>
      <c r="AZ530" s="52" t="str">
        <f aca="false">IF(C530="","",IF(AND(Y530="CONSUMO",AC530="NÃO")*OR(AG530="-",AG530="BIT"),IF(E530&lt;&gt;"",(AI530-(P530+L530-N530+Q530)*AY530)/0.83),""))</f>
        <v/>
      </c>
      <c r="BA530" s="51" t="str">
        <f aca="false">IF(AZ530="","",AZ530*0.17-((P530+L530-N530+Q530)*AY530))</f>
        <v/>
      </c>
      <c r="BB530" s="51" t="str">
        <f aca="false">IF(AND(Y530="CONSUMO",AG530="ANEXO I",AY530&gt;4%),(AI530-(P530+L530-N530+Q530)*0.0514)/0.83*(0.5177)*(0.17)-AI530*0.0514,IF(AND(Y530="CONSUMO",AG530="ANEXO II",AY530&gt;4%),(AI530-(P530+L530-N530+Q530)*0.041)/0.83*(0.3295)*(0.17)-AI530*0.041,IF(AND(Y530="CONSUMO",AG530="ANEXO I",AY530=4%),(AI530-(P530+L530-N530+Q530)*0.04)/0.83*(0.5177)*(0.17)-AI530*0.04,IF(AND(Y530="CONSUMO",AG530="ANEXO II",AY530=4%),(AI530-(P530+L530-N530+Q530)*0.04)/0.83*(0.3295)*(0.17)-AI530*0.04,""))))</f>
        <v/>
      </c>
      <c r="BC530" s="51" t="str">
        <f aca="false">IF(C530="","",IF(AND(Y530="CONSUMO",AC530="SIM")*OR(AG530="-",AG530="BIT"),IF(E530&lt;&gt;"",(AI530-(P530+L530-N530+Q530)*AY530)/0.83),""))</f>
        <v/>
      </c>
      <c r="BD530" s="51" t="str">
        <f aca="false">IF(BC530="","",BC530*0.17)</f>
        <v/>
      </c>
      <c r="BE530" s="51" t="str">
        <f aca="false">IF(I530=6908,0,IF(BC530="","",BD530-((P530+L530-N530+Q530)*AY530)))</f>
        <v/>
      </c>
      <c r="BF530" s="53" t="str">
        <f aca="false">IF(B530="","",IF(OR(B530="",E530="Regime Normal"),0,(AI530-Q530)*VLOOKUP(R530,Dados!$X$98:$Y$108,2,0)))</f>
        <v/>
      </c>
      <c r="BG530" s="54" t="str">
        <f aca="false">IFERROR(VLOOKUP(I530,Dados!$AC$27:$AD$43,2,0),IF(B530="","",IF(D530&lt;&gt;"MT",IF(AND(AC530="SIM",Y530="Revenda"),"2403",IF(AND(AC530="SIM",Y530="Consumo"),"2407",IF(AND(AC530="NÃO",Y530="Revenda"),"2102",IF(AND(AC530="NÃO",Y530="Consumo"),"2556",)))),REPLACE(I530,1,1,1))))</f>
        <v/>
      </c>
    </row>
    <row r="531" customFormat="false" ht="12.8" hidden="false" customHeight="true" outlineLevel="0" collapsed="false">
      <c r="Y531" s="45"/>
      <c r="Z531" s="46" t="str">
        <f aca="false">IF(B531="","",(IFERROR(VLOOKUP(H531,Dados!A$3:B$15000,2,0),"Não Encontrado")))</f>
        <v/>
      </c>
      <c r="AA531" s="46" t="str">
        <f aca="false">IF(B531="","",(IFERROR(VLOOKUP(G531,Dados!C$3:E$15000,3,0),"Não Encontrado")))</f>
        <v/>
      </c>
      <c r="AB531" s="46" t="str">
        <f aca="false">IFERROR(IF(Z531&lt;&gt;"Não Encontrado",Z531,IF(AA531&lt;&gt;"Não Encontrado",AA531,"")),"")</f>
        <v/>
      </c>
      <c r="AC531" s="45" t="str">
        <f aca="false">IF(B531="","",IF(AB531="","NÃO","SIM"))</f>
        <v/>
      </c>
      <c r="AD531" s="45" t="str">
        <f aca="false">IFERROR(VLOOKUP(G531,Dados!$P$3:$R$500,3,0),"")</f>
        <v/>
      </c>
      <c r="AE531" s="45" t="str">
        <f aca="false">IFERROR(VLOOKUP(G531,Dados!$K$3:$L$500,2,0),"")</f>
        <v/>
      </c>
      <c r="AF531" s="45" t="str">
        <f aca="false">IFERROR(VLOOKUP(G531,Dados!$M$3:$N$500,2,0),"")</f>
        <v/>
      </c>
      <c r="AG531" s="45" t="str">
        <f aca="false">IF(F531="","",IF(AND(AD531="",AE531="",AF531=""),"-",IF(AND(AD531="BIT",AE531="",AF531=""),"BIT",IF(AND(AE531="ANEXO I",AD531="",AF531=""),"ANEXO I",IF(AND(AF531="ANEXO II",AD531="",AE531=""),"ANEXO II","Escolher")))))</f>
        <v/>
      </c>
      <c r="AH531" s="45" t="str">
        <f aca="false">IF(AG531&lt;&gt;"Pneus","",IFERROR(VLOOKUP(R531,Dados!$X$2:$Z$5,3,0)*(AI531-Q531),VLOOKUP(D531,Dados!$X$7:$Z$33,3,0)*(AI531-Q531)))</f>
        <v/>
      </c>
      <c r="AI531" s="47" t="str">
        <f aca="false">IF(B531="","",P531+Q531+O531+M531+L531-N531)</f>
        <v/>
      </c>
      <c r="AJ531" s="48" t="str">
        <f aca="false">IFERROR(IF(AND(AC531="SIM",AG531="-",Y531="REVENDA"),(AB531/1+1)*AI531,IF(AND(AC531="SIM",AG531="Pneus",Y531="REVENDA"),(AB531/1+1)*(AI531-AH531),"")),"")</f>
        <v/>
      </c>
      <c r="AK531" s="48" t="str">
        <f aca="false">IF(AJ531="","",AJ531*17%)</f>
        <v/>
      </c>
      <c r="AL531" s="48" t="str">
        <f aca="false">IFERROR(IF(AC531="NÃO","",IF(AK531="","",IF(E531="Simples Nacional",BF531,IF(T531=0.12,U531*0.5833337002,IF(T531=0,AI531*0.07,U531))))),"")</f>
        <v/>
      </c>
      <c r="AM531" s="47" t="str">
        <f aca="false">IFERROR(IF(AC531="NÃO","",IF(OR(AG531="-",AG531="Pneus"),AK531-AL531,"")),"")</f>
        <v/>
      </c>
      <c r="AN531" s="48" t="str">
        <f aca="false">IF(AND(Y531="REVENDA",AC531="SIM",AG531="BIT"),((AB531/1+1)*AI531)*0.4117,"")</f>
        <v/>
      </c>
      <c r="AO531" s="48" t="str">
        <f aca="false">IF(AN531="","",AN531*17%)</f>
        <v/>
      </c>
      <c r="AP531" s="49" t="str">
        <f aca="false">IF(AN531="","",IF(T531=0.12,(U531*0.4117)*0.4117,IF(T531=0,(AI531*0.07)*0.4117,U531*0.4117)))</f>
        <v/>
      </c>
      <c r="AQ531" s="47" t="str">
        <f aca="false">IF(AN531="","",AO531-AP531)</f>
        <v/>
      </c>
      <c r="AR531" s="50" t="str">
        <f aca="false">IFERROR(IF(AND(AC531="SIM",Y531="REVENDA",LEFT(AG531,5)="ANEXO")*OR(AE531="ANEXO I",AF531="ANEXO II"),VLOOKUP(H531,Dados!G:I,2,0),""),"INSERIR MVA")</f>
        <v/>
      </c>
      <c r="AS531" s="48" t="str">
        <f aca="false">IF(LEFT(AG531,5)="ANEXO",VLOOKUP(AG531,Dados!$X$111:$Z$112,2,0)*(AI531-Q531),"")</f>
        <v/>
      </c>
      <c r="AT531" s="48" t="str">
        <f aca="false">IFERROR(IF(AR531="","",(AI531*AR531)+AI531),"INSERIR MVA")</f>
        <v/>
      </c>
      <c r="AU531" s="48" t="str">
        <f aca="false">IF(AT531="","",IF(AY531=0.04,U531,AS531*AY531))</f>
        <v/>
      </c>
      <c r="AV531" s="47" t="str">
        <f aca="false">IFERROR(IF(AU531="","",(VLOOKUP(AG531,Dados!$X$111:$Z$112,3,0)*AT531*0.17)),"INSERIR MVA")</f>
        <v/>
      </c>
      <c r="AW531" s="47" t="str">
        <f aca="false">IFERROR(IF(AR531="","",AV531-AU531),"")</f>
        <v/>
      </c>
      <c r="AX531" s="51" t="str">
        <f aca="false">IFERROR(IF(AC531="NÃO","",IF(AM531&lt;&gt;"",AM531-W531,IF(AQ531&lt;&gt;"",AQ531-W531,IF(AW531&lt;&gt;"",AW531-W531,"")))),"")</f>
        <v/>
      </c>
      <c r="AY531" s="46" t="str">
        <f aca="false">IFERROR(IF(ISNA(VLOOKUP(R531,Dados!$X$2:$Y$5,2,0)),VLOOKUP(D531,Dados!$X$7:$Y$33,2,0),VLOOKUP(R531,Dados!$X$2:$Y$5,2,0)),"")</f>
        <v/>
      </c>
      <c r="AZ531" s="52" t="str">
        <f aca="false">IF(C531="","",IF(AND(Y531="CONSUMO",AC531="NÃO")*OR(AG531="-",AG531="BIT"),IF(E531&lt;&gt;"",(AI531-(P531+L531-N531+Q531)*AY531)/0.83),""))</f>
        <v/>
      </c>
      <c r="BA531" s="51" t="str">
        <f aca="false">IF(AZ531="","",AZ531*0.17-((P531+L531-N531+Q531)*AY531))</f>
        <v/>
      </c>
      <c r="BB531" s="51" t="str">
        <f aca="false">IF(AND(Y531="CONSUMO",AG531="ANEXO I",AY531&gt;4%),(AI531-(P531+L531-N531+Q531)*0.0514)/0.83*(0.5177)*(0.17)-AI531*0.0514,IF(AND(Y531="CONSUMO",AG531="ANEXO II",AY531&gt;4%),(AI531-(P531+L531-N531+Q531)*0.041)/0.83*(0.3295)*(0.17)-AI531*0.041,IF(AND(Y531="CONSUMO",AG531="ANEXO I",AY531=4%),(AI531-(P531+L531-N531+Q531)*0.04)/0.83*(0.5177)*(0.17)-AI531*0.04,IF(AND(Y531="CONSUMO",AG531="ANEXO II",AY531=4%),(AI531-(P531+L531-N531+Q531)*0.04)/0.83*(0.3295)*(0.17)-AI531*0.04,""))))</f>
        <v/>
      </c>
      <c r="BC531" s="51" t="str">
        <f aca="false">IF(C531="","",IF(AND(Y531="CONSUMO",AC531="SIM")*OR(AG531="-",AG531="BIT"),IF(E531&lt;&gt;"",(AI531-(P531+L531-N531+Q531)*AY531)/0.83),""))</f>
        <v/>
      </c>
      <c r="BD531" s="51" t="str">
        <f aca="false">IF(BC531="","",BC531*0.17)</f>
        <v/>
      </c>
      <c r="BE531" s="51" t="str">
        <f aca="false">IF(I531=6908,0,IF(BC531="","",BD531-((P531+L531-N531+Q531)*AY531)))</f>
        <v/>
      </c>
      <c r="BF531" s="53" t="str">
        <f aca="false">IF(B531="","",IF(OR(B531="",E531="Regime Normal"),0,(AI531-Q531)*VLOOKUP(R531,Dados!$X$98:$Y$108,2,0)))</f>
        <v/>
      </c>
      <c r="BG531" s="54" t="str">
        <f aca="false">IFERROR(VLOOKUP(I531,Dados!$AC$27:$AD$43,2,0),IF(B531="","",IF(D531&lt;&gt;"MT",IF(AND(AC531="SIM",Y531="Revenda"),"2403",IF(AND(AC531="SIM",Y531="Consumo"),"2407",IF(AND(AC531="NÃO",Y531="Revenda"),"2102",IF(AND(AC531="NÃO",Y531="Consumo"),"2556",)))),REPLACE(I531,1,1,1))))</f>
        <v/>
      </c>
    </row>
    <row r="532" customFormat="false" ht="12.8" hidden="false" customHeight="true" outlineLevel="0" collapsed="false">
      <c r="Y532" s="45"/>
      <c r="Z532" s="46" t="str">
        <f aca="false">IF(B532="","",(IFERROR(VLOOKUP(H532,Dados!A$3:B$15000,2,0),"Não Encontrado")))</f>
        <v/>
      </c>
      <c r="AA532" s="46" t="str">
        <f aca="false">IF(B532="","",(IFERROR(VLOOKUP(G532,Dados!C$3:E$15000,3,0),"Não Encontrado")))</f>
        <v/>
      </c>
      <c r="AB532" s="46" t="str">
        <f aca="false">IFERROR(IF(Z532&lt;&gt;"Não Encontrado",Z532,IF(AA532&lt;&gt;"Não Encontrado",AA532,"")),"")</f>
        <v/>
      </c>
      <c r="AC532" s="45" t="str">
        <f aca="false">IF(B532="","",IF(AB532="","NÃO","SIM"))</f>
        <v/>
      </c>
      <c r="AD532" s="45" t="str">
        <f aca="false">IFERROR(VLOOKUP(G532,Dados!$P$3:$R$500,3,0),"")</f>
        <v/>
      </c>
      <c r="AE532" s="45" t="str">
        <f aca="false">IFERROR(VLOOKUP(G532,Dados!$K$3:$L$500,2,0),"")</f>
        <v/>
      </c>
      <c r="AF532" s="45" t="str">
        <f aca="false">IFERROR(VLOOKUP(G532,Dados!$M$3:$N$500,2,0),"")</f>
        <v/>
      </c>
      <c r="AG532" s="45" t="str">
        <f aca="false">IF(F532="","",IF(AND(AD532="",AE532="",AF532=""),"-",IF(AND(AD532="BIT",AE532="",AF532=""),"BIT",IF(AND(AE532="ANEXO I",AD532="",AF532=""),"ANEXO I",IF(AND(AF532="ANEXO II",AD532="",AE532=""),"ANEXO II","Escolher")))))</f>
        <v/>
      </c>
      <c r="AH532" s="45" t="str">
        <f aca="false">IF(AG532&lt;&gt;"Pneus","",IFERROR(VLOOKUP(R532,Dados!$X$2:$Z$5,3,0)*(AI532-Q532),VLOOKUP(D532,Dados!$X$7:$Z$33,3,0)*(AI532-Q532)))</f>
        <v/>
      </c>
      <c r="AI532" s="47" t="str">
        <f aca="false">IF(B532="","",P532+Q532+O532+M532+L532-N532)</f>
        <v/>
      </c>
      <c r="AJ532" s="48" t="str">
        <f aca="false">IFERROR(IF(AND(AC532="SIM",AG532="-",Y532="REVENDA"),(AB532/1+1)*AI532,IF(AND(AC532="SIM",AG532="Pneus",Y532="REVENDA"),(AB532/1+1)*(AI532-AH532),"")),"")</f>
        <v/>
      </c>
      <c r="AK532" s="48" t="str">
        <f aca="false">IF(AJ532="","",AJ532*17%)</f>
        <v/>
      </c>
      <c r="AL532" s="48" t="str">
        <f aca="false">IFERROR(IF(AC532="NÃO","",IF(AK532="","",IF(E532="Simples Nacional",BF532,IF(T532=0.12,U532*0.5833337002,IF(T532=0,AI532*0.07,U532))))),"")</f>
        <v/>
      </c>
      <c r="AM532" s="47" t="str">
        <f aca="false">IFERROR(IF(AC532="NÃO","",IF(OR(AG532="-",AG532="Pneus"),AK532-AL532,"")),"")</f>
        <v/>
      </c>
      <c r="AN532" s="48" t="str">
        <f aca="false">IF(AND(Y532="REVENDA",AC532="SIM",AG532="BIT"),((AB532/1+1)*AI532)*0.4117,"")</f>
        <v/>
      </c>
      <c r="AO532" s="48" t="str">
        <f aca="false">IF(AN532="","",AN532*17%)</f>
        <v/>
      </c>
      <c r="AP532" s="49" t="str">
        <f aca="false">IF(AN532="","",IF(T532=0.12,(U532*0.4117)*0.4117,IF(T532=0,(AI532*0.07)*0.4117,U532*0.4117)))</f>
        <v/>
      </c>
      <c r="AQ532" s="47" t="str">
        <f aca="false">IF(AN532="","",AO532-AP532)</f>
        <v/>
      </c>
      <c r="AR532" s="50" t="str">
        <f aca="false">IFERROR(IF(AND(AC532="SIM",Y532="REVENDA",LEFT(AG532,5)="ANEXO")*OR(AE532="ANEXO I",AF532="ANEXO II"),VLOOKUP(H532,Dados!G:I,2,0),""),"INSERIR MVA")</f>
        <v/>
      </c>
      <c r="AS532" s="48" t="str">
        <f aca="false">IF(LEFT(AG532,5)="ANEXO",VLOOKUP(AG532,Dados!$X$111:$Z$112,2,0)*(AI532-Q532),"")</f>
        <v/>
      </c>
      <c r="AT532" s="48" t="str">
        <f aca="false">IFERROR(IF(AR532="","",(AI532*AR532)+AI532),"INSERIR MVA")</f>
        <v/>
      </c>
      <c r="AU532" s="48" t="str">
        <f aca="false">IF(AT532="","",IF(AY532=0.04,U532,AS532*AY532))</f>
        <v/>
      </c>
      <c r="AV532" s="47" t="str">
        <f aca="false">IFERROR(IF(AU532="","",(VLOOKUP(AG532,Dados!$X$111:$Z$112,3,0)*AT532*0.17)),"INSERIR MVA")</f>
        <v/>
      </c>
      <c r="AW532" s="47" t="str">
        <f aca="false">IFERROR(IF(AR532="","",AV532-AU532),"")</f>
        <v/>
      </c>
      <c r="AX532" s="51" t="str">
        <f aca="false">IFERROR(IF(AC532="NÃO","",IF(AM532&lt;&gt;"",AM532-W532,IF(AQ532&lt;&gt;"",AQ532-W532,IF(AW532&lt;&gt;"",AW532-W532,"")))),"")</f>
        <v/>
      </c>
      <c r="AY532" s="46" t="str">
        <f aca="false">IFERROR(IF(ISNA(VLOOKUP(R532,Dados!$X$2:$Y$5,2,0)),VLOOKUP(D532,Dados!$X$7:$Y$33,2,0),VLOOKUP(R532,Dados!$X$2:$Y$5,2,0)),"")</f>
        <v/>
      </c>
      <c r="AZ532" s="52" t="str">
        <f aca="false">IF(C532="","",IF(AND(Y532="CONSUMO",AC532="NÃO")*OR(AG532="-",AG532="BIT"),IF(E532&lt;&gt;"",(AI532-(P532+L532-N532+Q532)*AY532)/0.83),""))</f>
        <v/>
      </c>
      <c r="BA532" s="51" t="str">
        <f aca="false">IF(AZ532="","",AZ532*0.17-((P532+L532-N532+Q532)*AY532))</f>
        <v/>
      </c>
      <c r="BB532" s="51" t="str">
        <f aca="false">IF(AND(Y532="CONSUMO",AG532="ANEXO I",AY532&gt;4%),(AI532-(P532+L532-N532+Q532)*0.0514)/0.83*(0.5177)*(0.17)-AI532*0.0514,IF(AND(Y532="CONSUMO",AG532="ANEXO II",AY532&gt;4%),(AI532-(P532+L532-N532+Q532)*0.041)/0.83*(0.3295)*(0.17)-AI532*0.041,IF(AND(Y532="CONSUMO",AG532="ANEXO I",AY532=4%),(AI532-(P532+L532-N532+Q532)*0.04)/0.83*(0.5177)*(0.17)-AI532*0.04,IF(AND(Y532="CONSUMO",AG532="ANEXO II",AY532=4%),(AI532-(P532+L532-N532+Q532)*0.04)/0.83*(0.3295)*(0.17)-AI532*0.04,""))))</f>
        <v/>
      </c>
      <c r="BC532" s="51" t="str">
        <f aca="false">IF(C532="","",IF(AND(Y532="CONSUMO",AC532="SIM")*OR(AG532="-",AG532="BIT"),IF(E532&lt;&gt;"",(AI532-(P532+L532-N532+Q532)*AY532)/0.83),""))</f>
        <v/>
      </c>
      <c r="BD532" s="51" t="str">
        <f aca="false">IF(BC532="","",BC532*0.17)</f>
        <v/>
      </c>
      <c r="BE532" s="51" t="str">
        <f aca="false">IF(I532=6908,0,IF(BC532="","",BD532-((P532+L532-N532+Q532)*AY532)))</f>
        <v/>
      </c>
      <c r="BF532" s="53" t="str">
        <f aca="false">IF(B532="","",IF(OR(B532="",E532="Regime Normal"),0,(AI532-Q532)*VLOOKUP(R532,Dados!$X$98:$Y$108,2,0)))</f>
        <v/>
      </c>
      <c r="BG532" s="54" t="str">
        <f aca="false">IFERROR(VLOOKUP(I532,Dados!$AC$27:$AD$43,2,0),IF(B532="","",IF(D532&lt;&gt;"MT",IF(AND(AC532="SIM",Y532="Revenda"),"2403",IF(AND(AC532="SIM",Y532="Consumo"),"2407",IF(AND(AC532="NÃO",Y532="Revenda"),"2102",IF(AND(AC532="NÃO",Y532="Consumo"),"2556",)))),REPLACE(I532,1,1,1))))</f>
        <v/>
      </c>
    </row>
    <row r="533" customFormat="false" ht="12.8" hidden="false" customHeight="true" outlineLevel="0" collapsed="false">
      <c r="Y533" s="45"/>
      <c r="Z533" s="46" t="str">
        <f aca="false">IF(B533="","",(IFERROR(VLOOKUP(H533,Dados!A$3:B$15000,2,0),"Não Encontrado")))</f>
        <v/>
      </c>
      <c r="AA533" s="46" t="str">
        <f aca="false">IF(B533="","",(IFERROR(VLOOKUP(G533,Dados!C$3:E$15000,3,0),"Não Encontrado")))</f>
        <v/>
      </c>
      <c r="AB533" s="46" t="str">
        <f aca="false">IFERROR(IF(Z533&lt;&gt;"Não Encontrado",Z533,IF(AA533&lt;&gt;"Não Encontrado",AA533,"")),"")</f>
        <v/>
      </c>
      <c r="AC533" s="45" t="str">
        <f aca="false">IF(B533="","",IF(AB533="","NÃO","SIM"))</f>
        <v/>
      </c>
      <c r="AD533" s="45" t="str">
        <f aca="false">IFERROR(VLOOKUP(G533,Dados!$P$3:$R$500,3,0),"")</f>
        <v/>
      </c>
      <c r="AE533" s="45" t="str">
        <f aca="false">IFERROR(VLOOKUP(G533,Dados!$K$3:$L$500,2,0),"")</f>
        <v/>
      </c>
      <c r="AF533" s="45" t="str">
        <f aca="false">IFERROR(VLOOKUP(G533,Dados!$M$3:$N$500,2,0),"")</f>
        <v/>
      </c>
      <c r="AG533" s="45" t="str">
        <f aca="false">IF(F533="","",IF(AND(AD533="",AE533="",AF533=""),"-",IF(AND(AD533="BIT",AE533="",AF533=""),"BIT",IF(AND(AE533="ANEXO I",AD533="",AF533=""),"ANEXO I",IF(AND(AF533="ANEXO II",AD533="",AE533=""),"ANEXO II","Escolher")))))</f>
        <v/>
      </c>
      <c r="AH533" s="45" t="str">
        <f aca="false">IF(AG533&lt;&gt;"Pneus","",IFERROR(VLOOKUP(R533,Dados!$X$2:$Z$5,3,0)*(AI533-Q533),VLOOKUP(D533,Dados!$X$7:$Z$33,3,0)*(AI533-Q533)))</f>
        <v/>
      </c>
      <c r="AI533" s="47" t="str">
        <f aca="false">IF(B533="","",P533+Q533+O533+M533+L533-N533)</f>
        <v/>
      </c>
      <c r="AJ533" s="48" t="str">
        <f aca="false">IFERROR(IF(AND(AC533="SIM",AG533="-",Y533="REVENDA"),(AB533/1+1)*AI533,IF(AND(AC533="SIM",AG533="Pneus",Y533="REVENDA"),(AB533/1+1)*(AI533-AH533),"")),"")</f>
        <v/>
      </c>
      <c r="AK533" s="48" t="str">
        <f aca="false">IF(AJ533="","",AJ533*17%)</f>
        <v/>
      </c>
      <c r="AL533" s="48" t="str">
        <f aca="false">IFERROR(IF(AC533="NÃO","",IF(AK533="","",IF(E533="Simples Nacional",BF533,IF(T533=0.12,U533*0.5833337002,IF(T533=0,AI533*0.07,U533))))),"")</f>
        <v/>
      </c>
      <c r="AM533" s="47" t="str">
        <f aca="false">IFERROR(IF(AC533="NÃO","",IF(OR(AG533="-",AG533="Pneus"),AK533-AL533,"")),"")</f>
        <v/>
      </c>
      <c r="AN533" s="48" t="str">
        <f aca="false">IF(AND(Y533="REVENDA",AC533="SIM",AG533="BIT"),((AB533/1+1)*AI533)*0.4117,"")</f>
        <v/>
      </c>
      <c r="AO533" s="48" t="str">
        <f aca="false">IF(AN533="","",AN533*17%)</f>
        <v/>
      </c>
      <c r="AP533" s="49" t="str">
        <f aca="false">IF(AN533="","",IF(T533=0.12,(U533*0.4117)*0.4117,IF(T533=0,(AI533*0.07)*0.4117,U533*0.4117)))</f>
        <v/>
      </c>
      <c r="AQ533" s="47" t="str">
        <f aca="false">IF(AN533="","",AO533-AP533)</f>
        <v/>
      </c>
      <c r="AR533" s="50" t="str">
        <f aca="false">IFERROR(IF(AND(AC533="SIM",Y533="REVENDA",LEFT(AG533,5)="ANEXO")*OR(AE533="ANEXO I",AF533="ANEXO II"),VLOOKUP(H533,Dados!G:I,2,0),""),"INSERIR MVA")</f>
        <v/>
      </c>
      <c r="AS533" s="48" t="str">
        <f aca="false">IF(LEFT(AG533,5)="ANEXO",VLOOKUP(AG533,Dados!$X$111:$Z$112,2,0)*(AI533-Q533),"")</f>
        <v/>
      </c>
      <c r="AT533" s="48" t="str">
        <f aca="false">IFERROR(IF(AR533="","",(AI533*AR533)+AI533),"INSERIR MVA")</f>
        <v/>
      </c>
      <c r="AU533" s="48" t="str">
        <f aca="false">IF(AT533="","",IF(AY533=0.04,U533,AS533*AY533))</f>
        <v/>
      </c>
      <c r="AV533" s="47" t="str">
        <f aca="false">IFERROR(IF(AU533="","",(VLOOKUP(AG533,Dados!$X$111:$Z$112,3,0)*AT533*0.17)),"INSERIR MVA")</f>
        <v/>
      </c>
      <c r="AW533" s="47" t="str">
        <f aca="false">IFERROR(IF(AR533="","",AV533-AU533),"")</f>
        <v/>
      </c>
      <c r="AX533" s="51" t="str">
        <f aca="false">IFERROR(IF(AC533="NÃO","",IF(AM533&lt;&gt;"",AM533-W533,IF(AQ533&lt;&gt;"",AQ533-W533,IF(AW533&lt;&gt;"",AW533-W533,"")))),"")</f>
        <v/>
      </c>
      <c r="AY533" s="46" t="str">
        <f aca="false">IFERROR(IF(ISNA(VLOOKUP(R533,Dados!$X$2:$Y$5,2,0)),VLOOKUP(D533,Dados!$X$7:$Y$33,2,0),VLOOKUP(R533,Dados!$X$2:$Y$5,2,0)),"")</f>
        <v/>
      </c>
      <c r="AZ533" s="52" t="str">
        <f aca="false">IF(C533="","",IF(AND(Y533="CONSUMO",AC533="NÃO")*OR(AG533="-",AG533="BIT"),IF(E533&lt;&gt;"",(AI533-(P533+L533-N533+Q533)*AY533)/0.83),""))</f>
        <v/>
      </c>
      <c r="BA533" s="51" t="str">
        <f aca="false">IF(AZ533="","",AZ533*0.17-((P533+L533-N533+Q533)*AY533))</f>
        <v/>
      </c>
      <c r="BB533" s="51" t="str">
        <f aca="false">IF(AND(Y533="CONSUMO",AG533="ANEXO I",AY533&gt;4%),(AI533-(P533+L533-N533+Q533)*0.0514)/0.83*(0.5177)*(0.17)-AI533*0.0514,IF(AND(Y533="CONSUMO",AG533="ANEXO II",AY533&gt;4%),(AI533-(P533+L533-N533+Q533)*0.041)/0.83*(0.3295)*(0.17)-AI533*0.041,IF(AND(Y533="CONSUMO",AG533="ANEXO I",AY533=4%),(AI533-(P533+L533-N533+Q533)*0.04)/0.83*(0.5177)*(0.17)-AI533*0.04,IF(AND(Y533="CONSUMO",AG533="ANEXO II",AY533=4%),(AI533-(P533+L533-N533+Q533)*0.04)/0.83*(0.3295)*(0.17)-AI533*0.04,""))))</f>
        <v/>
      </c>
      <c r="BC533" s="51" t="str">
        <f aca="false">IF(C533="","",IF(AND(Y533="CONSUMO",AC533="SIM")*OR(AG533="-",AG533="BIT"),IF(E533&lt;&gt;"",(AI533-(P533+L533-N533+Q533)*AY533)/0.83),""))</f>
        <v/>
      </c>
      <c r="BD533" s="51" t="str">
        <f aca="false">IF(BC533="","",BC533*0.17)</f>
        <v/>
      </c>
      <c r="BE533" s="51" t="str">
        <f aca="false">IF(I533=6908,0,IF(BC533="","",BD533-((P533+L533-N533+Q533)*AY533)))</f>
        <v/>
      </c>
      <c r="BF533" s="53" t="str">
        <f aca="false">IF(B533="","",IF(OR(B533="",E533="Regime Normal"),0,(AI533-Q533)*VLOOKUP(R533,Dados!$X$98:$Y$108,2,0)))</f>
        <v/>
      </c>
      <c r="BG533" s="54" t="str">
        <f aca="false">IFERROR(VLOOKUP(I533,Dados!$AC$27:$AD$43,2,0),IF(B533="","",IF(D533&lt;&gt;"MT",IF(AND(AC533="SIM",Y533="Revenda"),"2403",IF(AND(AC533="SIM",Y533="Consumo"),"2407",IF(AND(AC533="NÃO",Y533="Revenda"),"2102",IF(AND(AC533="NÃO",Y533="Consumo"),"2556",)))),REPLACE(I533,1,1,1))))</f>
        <v/>
      </c>
    </row>
    <row r="534" customFormat="false" ht="12.8" hidden="false" customHeight="true" outlineLevel="0" collapsed="false">
      <c r="Y534" s="45"/>
      <c r="Z534" s="46" t="str">
        <f aca="false">IF(B534="","",(IFERROR(VLOOKUP(H534,Dados!A$3:B$15000,2,0),"Não Encontrado")))</f>
        <v/>
      </c>
      <c r="AA534" s="46" t="str">
        <f aca="false">IF(B534="","",(IFERROR(VLOOKUP(G534,Dados!C$3:E$15000,3,0),"Não Encontrado")))</f>
        <v/>
      </c>
      <c r="AB534" s="46" t="str">
        <f aca="false">IFERROR(IF(Z534&lt;&gt;"Não Encontrado",Z534,IF(AA534&lt;&gt;"Não Encontrado",AA534,"")),"")</f>
        <v/>
      </c>
      <c r="AC534" s="45" t="str">
        <f aca="false">IF(B534="","",IF(AB534="","NÃO","SIM"))</f>
        <v/>
      </c>
      <c r="AD534" s="45" t="str">
        <f aca="false">IFERROR(VLOOKUP(G534,Dados!$P$3:$R$500,3,0),"")</f>
        <v/>
      </c>
      <c r="AE534" s="45" t="str">
        <f aca="false">IFERROR(VLOOKUP(G534,Dados!$K$3:$L$500,2,0),"")</f>
        <v/>
      </c>
      <c r="AF534" s="45" t="str">
        <f aca="false">IFERROR(VLOOKUP(G534,Dados!$M$3:$N$500,2,0),"")</f>
        <v/>
      </c>
      <c r="AG534" s="45" t="str">
        <f aca="false">IF(F534="","",IF(AND(AD534="",AE534="",AF534=""),"-",IF(AND(AD534="BIT",AE534="",AF534=""),"BIT",IF(AND(AE534="ANEXO I",AD534="",AF534=""),"ANEXO I",IF(AND(AF534="ANEXO II",AD534="",AE534=""),"ANEXO II","Escolher")))))</f>
        <v/>
      </c>
      <c r="AH534" s="45" t="str">
        <f aca="false">IF(AG534&lt;&gt;"Pneus","",IFERROR(VLOOKUP(R534,Dados!$X$2:$Z$5,3,0)*(AI534-Q534),VLOOKUP(D534,Dados!$X$7:$Z$33,3,0)*(AI534-Q534)))</f>
        <v/>
      </c>
      <c r="AI534" s="47" t="str">
        <f aca="false">IF(B534="","",P534+Q534+O534+M534+L534-N534)</f>
        <v/>
      </c>
      <c r="AJ534" s="48" t="str">
        <f aca="false">IFERROR(IF(AND(AC534="SIM",AG534="-",Y534="REVENDA"),(AB534/1+1)*AI534,IF(AND(AC534="SIM",AG534="Pneus",Y534="REVENDA"),(AB534/1+1)*(AI534-AH534),"")),"")</f>
        <v/>
      </c>
      <c r="AK534" s="48" t="str">
        <f aca="false">IF(AJ534="","",AJ534*17%)</f>
        <v/>
      </c>
      <c r="AL534" s="48" t="str">
        <f aca="false">IFERROR(IF(AC534="NÃO","",IF(AK534="","",IF(E534="Simples Nacional",BF534,IF(T534=0.12,U534*0.5833337002,IF(T534=0,AI534*0.07,U534))))),"")</f>
        <v/>
      </c>
      <c r="AM534" s="47" t="str">
        <f aca="false">IFERROR(IF(AC534="NÃO","",IF(OR(AG534="-",AG534="Pneus"),AK534-AL534,"")),"")</f>
        <v/>
      </c>
      <c r="AN534" s="48" t="str">
        <f aca="false">IF(AND(Y534="REVENDA",AC534="SIM",AG534="BIT"),((AB534/1+1)*AI534)*0.4117,"")</f>
        <v/>
      </c>
      <c r="AO534" s="48" t="str">
        <f aca="false">IF(AN534="","",AN534*17%)</f>
        <v/>
      </c>
      <c r="AP534" s="49" t="str">
        <f aca="false">IF(AN534="","",IF(T534=0.12,(U534*0.4117)*0.4117,IF(T534=0,(AI534*0.07)*0.4117,U534*0.4117)))</f>
        <v/>
      </c>
      <c r="AQ534" s="47" t="str">
        <f aca="false">IF(AN534="","",AO534-AP534)</f>
        <v/>
      </c>
      <c r="AR534" s="50" t="str">
        <f aca="false">IFERROR(IF(AND(AC534="SIM",Y534="REVENDA",LEFT(AG534,5)="ANEXO")*OR(AE534="ANEXO I",AF534="ANEXO II"),VLOOKUP(H534,Dados!G:I,2,0),""),"INSERIR MVA")</f>
        <v/>
      </c>
      <c r="AS534" s="48" t="str">
        <f aca="false">IF(LEFT(AG534,5)="ANEXO",VLOOKUP(AG534,Dados!$X$111:$Z$112,2,0)*(AI534-Q534),"")</f>
        <v/>
      </c>
      <c r="AT534" s="48" t="str">
        <f aca="false">IFERROR(IF(AR534="","",(AI534*AR534)+AI534),"INSERIR MVA")</f>
        <v/>
      </c>
      <c r="AU534" s="48" t="str">
        <f aca="false">IF(AT534="","",IF(AY534=0.04,U534,AS534*AY534))</f>
        <v/>
      </c>
      <c r="AV534" s="47" t="str">
        <f aca="false">IFERROR(IF(AU534="","",(VLOOKUP(AG534,Dados!$X$111:$Z$112,3,0)*AT534*0.17)),"INSERIR MVA")</f>
        <v/>
      </c>
      <c r="AW534" s="47" t="str">
        <f aca="false">IFERROR(IF(AR534="","",AV534-AU534),"")</f>
        <v/>
      </c>
      <c r="AX534" s="51" t="str">
        <f aca="false">IFERROR(IF(AC534="NÃO","",IF(AM534&lt;&gt;"",AM534-W534,IF(AQ534&lt;&gt;"",AQ534-W534,IF(AW534&lt;&gt;"",AW534-W534,"")))),"")</f>
        <v/>
      </c>
      <c r="AY534" s="46" t="str">
        <f aca="false">IFERROR(IF(ISNA(VLOOKUP(R534,Dados!$X$2:$Y$5,2,0)),VLOOKUP(D534,Dados!$X$7:$Y$33,2,0),VLOOKUP(R534,Dados!$X$2:$Y$5,2,0)),"")</f>
        <v/>
      </c>
      <c r="AZ534" s="52" t="str">
        <f aca="false">IF(C534="","",IF(AND(Y534="CONSUMO",AC534="NÃO")*OR(AG534="-",AG534="BIT"),IF(E534&lt;&gt;"",(AI534-(P534+L534-N534+Q534)*AY534)/0.83),""))</f>
        <v/>
      </c>
      <c r="BA534" s="51" t="str">
        <f aca="false">IF(AZ534="","",AZ534*0.17-((P534+L534-N534+Q534)*AY534))</f>
        <v/>
      </c>
      <c r="BB534" s="51" t="str">
        <f aca="false">IF(AND(Y534="CONSUMO",AG534="ANEXO I",AY534&gt;4%),(AI534-(P534+L534-N534+Q534)*0.0514)/0.83*(0.5177)*(0.17)-AI534*0.0514,IF(AND(Y534="CONSUMO",AG534="ANEXO II",AY534&gt;4%),(AI534-(P534+L534-N534+Q534)*0.041)/0.83*(0.3295)*(0.17)-AI534*0.041,IF(AND(Y534="CONSUMO",AG534="ANEXO I",AY534=4%),(AI534-(P534+L534-N534+Q534)*0.04)/0.83*(0.5177)*(0.17)-AI534*0.04,IF(AND(Y534="CONSUMO",AG534="ANEXO II",AY534=4%),(AI534-(P534+L534-N534+Q534)*0.04)/0.83*(0.3295)*(0.17)-AI534*0.04,""))))</f>
        <v/>
      </c>
      <c r="BC534" s="51" t="str">
        <f aca="false">IF(C534="","",IF(AND(Y534="CONSUMO",AC534="SIM")*OR(AG534="-",AG534="BIT"),IF(E534&lt;&gt;"",(AI534-(P534+L534-N534+Q534)*AY534)/0.83),""))</f>
        <v/>
      </c>
      <c r="BD534" s="51" t="str">
        <f aca="false">IF(BC534="","",BC534*0.17)</f>
        <v/>
      </c>
      <c r="BE534" s="51" t="str">
        <f aca="false">IF(I534=6908,0,IF(BC534="","",BD534-((P534+L534-N534+Q534)*AY534)))</f>
        <v/>
      </c>
      <c r="BF534" s="53" t="str">
        <f aca="false">IF(B534="","",IF(OR(B534="",E534="Regime Normal"),0,(AI534-Q534)*VLOOKUP(R534,Dados!$X$98:$Y$108,2,0)))</f>
        <v/>
      </c>
      <c r="BG534" s="54" t="str">
        <f aca="false">IFERROR(VLOOKUP(I534,Dados!$AC$27:$AD$43,2,0),IF(B534="","",IF(D534&lt;&gt;"MT",IF(AND(AC534="SIM",Y534="Revenda"),"2403",IF(AND(AC534="SIM",Y534="Consumo"),"2407",IF(AND(AC534="NÃO",Y534="Revenda"),"2102",IF(AND(AC534="NÃO",Y534="Consumo"),"2556",)))),REPLACE(I534,1,1,1))))</f>
        <v/>
      </c>
    </row>
    <row r="535" customFormat="false" ht="12.8" hidden="false" customHeight="true" outlineLevel="0" collapsed="false">
      <c r="Y535" s="45"/>
      <c r="Z535" s="46" t="str">
        <f aca="false">IF(B535="","",(IFERROR(VLOOKUP(H535,Dados!A$3:B$15000,2,0),"Não Encontrado")))</f>
        <v/>
      </c>
      <c r="AA535" s="46" t="str">
        <f aca="false">IF(B535="","",(IFERROR(VLOOKUP(G535,Dados!C$3:E$15000,3,0),"Não Encontrado")))</f>
        <v/>
      </c>
      <c r="AB535" s="46" t="str">
        <f aca="false">IFERROR(IF(Z535&lt;&gt;"Não Encontrado",Z535,IF(AA535&lt;&gt;"Não Encontrado",AA535,"")),"")</f>
        <v/>
      </c>
      <c r="AC535" s="45" t="str">
        <f aca="false">IF(B535="","",IF(AB535="","NÃO","SIM"))</f>
        <v/>
      </c>
      <c r="AD535" s="45" t="str">
        <f aca="false">IFERROR(VLOOKUP(G535,Dados!$P$3:$R$500,3,0),"")</f>
        <v/>
      </c>
      <c r="AE535" s="45" t="str">
        <f aca="false">IFERROR(VLOOKUP(G535,Dados!$K$3:$L$500,2,0),"")</f>
        <v/>
      </c>
      <c r="AF535" s="45" t="str">
        <f aca="false">IFERROR(VLOOKUP(G535,Dados!$M$3:$N$500,2,0),"")</f>
        <v/>
      </c>
      <c r="AG535" s="45" t="str">
        <f aca="false">IF(F535="","",IF(AND(AD535="",AE535="",AF535=""),"-",IF(AND(AD535="BIT",AE535="",AF535=""),"BIT",IF(AND(AE535="ANEXO I",AD535="",AF535=""),"ANEXO I",IF(AND(AF535="ANEXO II",AD535="",AE535=""),"ANEXO II","Escolher")))))</f>
        <v/>
      </c>
      <c r="AH535" s="45" t="str">
        <f aca="false">IF(AG535&lt;&gt;"Pneus","",IFERROR(VLOOKUP(R535,Dados!$X$2:$Z$5,3,0)*(AI535-Q535),VLOOKUP(D535,Dados!$X$7:$Z$33,3,0)*(AI535-Q535)))</f>
        <v/>
      </c>
      <c r="AI535" s="47" t="str">
        <f aca="false">IF(B535="","",P535+Q535+O535+M535+L535-N535)</f>
        <v/>
      </c>
      <c r="AJ535" s="48" t="str">
        <f aca="false">IFERROR(IF(AND(AC535="SIM",AG535="-",Y535="REVENDA"),(AB535/1+1)*AI535,IF(AND(AC535="SIM",AG535="Pneus",Y535="REVENDA"),(AB535/1+1)*(AI535-AH535),"")),"")</f>
        <v/>
      </c>
      <c r="AK535" s="48" t="str">
        <f aca="false">IF(AJ535="","",AJ535*17%)</f>
        <v/>
      </c>
      <c r="AL535" s="48" t="str">
        <f aca="false">IFERROR(IF(AC535="NÃO","",IF(AK535="","",IF(E535="Simples Nacional",BF535,IF(T535=0.12,U535*0.5833337002,IF(T535=0,AI535*0.07,U535))))),"")</f>
        <v/>
      </c>
      <c r="AM535" s="47" t="str">
        <f aca="false">IFERROR(IF(AC535="NÃO","",IF(OR(AG535="-",AG535="Pneus"),AK535-AL535,"")),"")</f>
        <v/>
      </c>
      <c r="AN535" s="48" t="str">
        <f aca="false">IF(AND(Y535="REVENDA",AC535="SIM",AG535="BIT"),((AB535/1+1)*AI535)*0.4117,"")</f>
        <v/>
      </c>
      <c r="AO535" s="48" t="str">
        <f aca="false">IF(AN535="","",AN535*17%)</f>
        <v/>
      </c>
      <c r="AP535" s="49" t="str">
        <f aca="false">IF(AN535="","",IF(T535=0.12,(U535*0.4117)*0.4117,IF(T535=0,(AI535*0.07)*0.4117,U535*0.4117)))</f>
        <v/>
      </c>
      <c r="AQ535" s="47" t="str">
        <f aca="false">IF(AN535="","",AO535-AP535)</f>
        <v/>
      </c>
      <c r="AR535" s="50" t="str">
        <f aca="false">IFERROR(IF(AND(AC535="SIM",Y535="REVENDA",LEFT(AG535,5)="ANEXO")*OR(AE535="ANEXO I",AF535="ANEXO II"),VLOOKUP(H535,Dados!G:I,2,0),""),"INSERIR MVA")</f>
        <v/>
      </c>
      <c r="AS535" s="48" t="str">
        <f aca="false">IF(LEFT(AG535,5)="ANEXO",VLOOKUP(AG535,Dados!$X$111:$Z$112,2,0)*(AI535-Q535),"")</f>
        <v/>
      </c>
      <c r="AT535" s="48" t="str">
        <f aca="false">IFERROR(IF(AR535="","",(AI535*AR535)+AI535),"INSERIR MVA")</f>
        <v/>
      </c>
      <c r="AU535" s="48" t="str">
        <f aca="false">IF(AT535="","",IF(AY535=0.04,U535,AS535*AY535))</f>
        <v/>
      </c>
      <c r="AV535" s="47" t="str">
        <f aca="false">IFERROR(IF(AU535="","",(VLOOKUP(AG535,Dados!$X$111:$Z$112,3,0)*AT535*0.17)),"INSERIR MVA")</f>
        <v/>
      </c>
      <c r="AW535" s="47" t="str">
        <f aca="false">IFERROR(IF(AR535="","",AV535-AU535),"")</f>
        <v/>
      </c>
      <c r="AX535" s="51" t="str">
        <f aca="false">IFERROR(IF(AC535="NÃO","",IF(AM535&lt;&gt;"",AM535-W535,IF(AQ535&lt;&gt;"",AQ535-W535,IF(AW535&lt;&gt;"",AW535-W535,"")))),"")</f>
        <v/>
      </c>
      <c r="AY535" s="46" t="str">
        <f aca="false">IFERROR(IF(ISNA(VLOOKUP(R535,Dados!$X$2:$Y$5,2,0)),VLOOKUP(D535,Dados!$X$7:$Y$33,2,0),VLOOKUP(R535,Dados!$X$2:$Y$5,2,0)),"")</f>
        <v/>
      </c>
      <c r="AZ535" s="52" t="str">
        <f aca="false">IF(C535="","",IF(AND(Y535="CONSUMO",AC535="NÃO")*OR(AG535="-",AG535="BIT"),IF(E535&lt;&gt;"",(AI535-(P535+L535-N535+Q535)*AY535)/0.83),""))</f>
        <v/>
      </c>
      <c r="BA535" s="51" t="str">
        <f aca="false">IF(AZ535="","",AZ535*0.17-((P535+L535-N535+Q535)*AY535))</f>
        <v/>
      </c>
      <c r="BB535" s="51" t="str">
        <f aca="false">IF(AND(Y535="CONSUMO",AG535="ANEXO I",AY535&gt;4%),(AI535-(P535+L535-N535+Q535)*0.0514)/0.83*(0.5177)*(0.17)-AI535*0.0514,IF(AND(Y535="CONSUMO",AG535="ANEXO II",AY535&gt;4%),(AI535-(P535+L535-N535+Q535)*0.041)/0.83*(0.3295)*(0.17)-AI535*0.041,IF(AND(Y535="CONSUMO",AG535="ANEXO I",AY535=4%),(AI535-(P535+L535-N535+Q535)*0.04)/0.83*(0.5177)*(0.17)-AI535*0.04,IF(AND(Y535="CONSUMO",AG535="ANEXO II",AY535=4%),(AI535-(P535+L535-N535+Q535)*0.04)/0.83*(0.3295)*(0.17)-AI535*0.04,""))))</f>
        <v/>
      </c>
      <c r="BC535" s="51" t="str">
        <f aca="false">IF(C535="","",IF(AND(Y535="CONSUMO",AC535="SIM")*OR(AG535="-",AG535="BIT"),IF(E535&lt;&gt;"",(AI535-(P535+L535-N535+Q535)*AY535)/0.83),""))</f>
        <v/>
      </c>
      <c r="BD535" s="51" t="str">
        <f aca="false">IF(BC535="","",BC535*0.17)</f>
        <v/>
      </c>
      <c r="BE535" s="51" t="str">
        <f aca="false">IF(I535=6908,0,IF(BC535="","",BD535-((P535+L535-N535+Q535)*AY535)))</f>
        <v/>
      </c>
      <c r="BF535" s="53" t="str">
        <f aca="false">IF(B535="","",IF(OR(B535="",E535="Regime Normal"),0,(AI535-Q535)*VLOOKUP(R535,Dados!$X$98:$Y$108,2,0)))</f>
        <v/>
      </c>
      <c r="BG535" s="54" t="str">
        <f aca="false">IFERROR(VLOOKUP(I535,Dados!$AC$27:$AD$43,2,0),IF(B535="","",IF(D535&lt;&gt;"MT",IF(AND(AC535="SIM",Y535="Revenda"),"2403",IF(AND(AC535="SIM",Y535="Consumo"),"2407",IF(AND(AC535="NÃO",Y535="Revenda"),"2102",IF(AND(AC535="NÃO",Y535="Consumo"),"2556",)))),REPLACE(I535,1,1,1))))</f>
        <v/>
      </c>
    </row>
    <row r="536" customFormat="false" ht="12.8" hidden="false" customHeight="true" outlineLevel="0" collapsed="false">
      <c r="Y536" s="45"/>
      <c r="Z536" s="46" t="str">
        <f aca="false">IF(B536="","",(IFERROR(VLOOKUP(H536,Dados!A$3:B$15000,2,0),"Não Encontrado")))</f>
        <v/>
      </c>
      <c r="AA536" s="46" t="str">
        <f aca="false">IF(B536="","",(IFERROR(VLOOKUP(G536,Dados!C$3:E$15000,3,0),"Não Encontrado")))</f>
        <v/>
      </c>
      <c r="AB536" s="46" t="str">
        <f aca="false">IFERROR(IF(Z536&lt;&gt;"Não Encontrado",Z536,IF(AA536&lt;&gt;"Não Encontrado",AA536,"")),"")</f>
        <v/>
      </c>
      <c r="AC536" s="45" t="str">
        <f aca="false">IF(B536="","",IF(AB536="","NÃO","SIM"))</f>
        <v/>
      </c>
      <c r="AD536" s="45" t="str">
        <f aca="false">IFERROR(VLOOKUP(G536,Dados!$P$3:$R$500,3,0),"")</f>
        <v/>
      </c>
      <c r="AE536" s="45" t="str">
        <f aca="false">IFERROR(VLOOKUP(G536,Dados!$K$3:$L$500,2,0),"")</f>
        <v/>
      </c>
      <c r="AF536" s="45" t="str">
        <f aca="false">IFERROR(VLOOKUP(G536,Dados!$M$3:$N$500,2,0),"")</f>
        <v/>
      </c>
      <c r="AG536" s="45" t="str">
        <f aca="false">IF(F536="","",IF(AND(AD536="",AE536="",AF536=""),"-",IF(AND(AD536="BIT",AE536="",AF536=""),"BIT",IF(AND(AE536="ANEXO I",AD536="",AF536=""),"ANEXO I",IF(AND(AF536="ANEXO II",AD536="",AE536=""),"ANEXO II","Escolher")))))</f>
        <v/>
      </c>
      <c r="AH536" s="45" t="str">
        <f aca="false">IF(AG536&lt;&gt;"Pneus","",IFERROR(VLOOKUP(R536,Dados!$X$2:$Z$5,3,0)*(AI536-Q536),VLOOKUP(D536,Dados!$X$7:$Z$33,3,0)*(AI536-Q536)))</f>
        <v/>
      </c>
      <c r="AI536" s="47" t="str">
        <f aca="false">IF(B536="","",P536+Q536+O536+M536+L536-N536)</f>
        <v/>
      </c>
      <c r="AJ536" s="48" t="str">
        <f aca="false">IFERROR(IF(AND(AC536="SIM",AG536="-",Y536="REVENDA"),(AB536/1+1)*AI536,IF(AND(AC536="SIM",AG536="Pneus",Y536="REVENDA"),(AB536/1+1)*(AI536-AH536),"")),"")</f>
        <v/>
      </c>
      <c r="AK536" s="48" t="str">
        <f aca="false">IF(AJ536="","",AJ536*17%)</f>
        <v/>
      </c>
      <c r="AL536" s="48" t="str">
        <f aca="false">IFERROR(IF(AC536="NÃO","",IF(AK536="","",IF(E536="Simples Nacional",BF536,IF(T536=0.12,U536*0.5833337002,IF(T536=0,AI536*0.07,U536))))),"")</f>
        <v/>
      </c>
      <c r="AM536" s="47" t="str">
        <f aca="false">IFERROR(IF(AC536="NÃO","",IF(OR(AG536="-",AG536="Pneus"),AK536-AL536,"")),"")</f>
        <v/>
      </c>
      <c r="AN536" s="48" t="str">
        <f aca="false">IF(AND(Y536="REVENDA",AC536="SIM",AG536="BIT"),((AB536/1+1)*AI536)*0.4117,"")</f>
        <v/>
      </c>
      <c r="AO536" s="48" t="str">
        <f aca="false">IF(AN536="","",AN536*17%)</f>
        <v/>
      </c>
      <c r="AP536" s="49" t="str">
        <f aca="false">IF(AN536="","",IF(T536=0.12,(U536*0.4117)*0.4117,IF(T536=0,(AI536*0.07)*0.4117,U536*0.4117)))</f>
        <v/>
      </c>
      <c r="AQ536" s="47" t="str">
        <f aca="false">IF(AN536="","",AO536-AP536)</f>
        <v/>
      </c>
      <c r="AR536" s="50" t="str">
        <f aca="false">IFERROR(IF(AND(AC536="SIM",Y536="REVENDA",LEFT(AG536,5)="ANEXO")*OR(AE536="ANEXO I",AF536="ANEXO II"),VLOOKUP(H536,Dados!G:I,2,0),""),"INSERIR MVA")</f>
        <v/>
      </c>
      <c r="AS536" s="48" t="str">
        <f aca="false">IF(LEFT(AG536,5)="ANEXO",VLOOKUP(AG536,Dados!$X$111:$Z$112,2,0)*(AI536-Q536),"")</f>
        <v/>
      </c>
      <c r="AT536" s="48" t="str">
        <f aca="false">IFERROR(IF(AR536="","",(AI536*AR536)+AI536),"INSERIR MVA")</f>
        <v/>
      </c>
      <c r="AU536" s="48" t="str">
        <f aca="false">IF(AT536="","",IF(AY536=0.04,U536,AS536*AY536))</f>
        <v/>
      </c>
      <c r="AV536" s="47" t="str">
        <f aca="false">IFERROR(IF(AU536="","",(VLOOKUP(AG536,Dados!$X$111:$Z$112,3,0)*AT536*0.17)),"INSERIR MVA")</f>
        <v/>
      </c>
      <c r="AW536" s="47" t="str">
        <f aca="false">IFERROR(IF(AR536="","",AV536-AU536),"")</f>
        <v/>
      </c>
      <c r="AX536" s="51" t="str">
        <f aca="false">IFERROR(IF(AC536="NÃO","",IF(AM536&lt;&gt;"",AM536-W536,IF(AQ536&lt;&gt;"",AQ536-W536,IF(AW536&lt;&gt;"",AW536-W536,"")))),"")</f>
        <v/>
      </c>
      <c r="AY536" s="46" t="str">
        <f aca="false">IFERROR(IF(ISNA(VLOOKUP(R536,Dados!$X$2:$Y$5,2,0)),VLOOKUP(D536,Dados!$X$7:$Y$33,2,0),VLOOKUP(R536,Dados!$X$2:$Y$5,2,0)),"")</f>
        <v/>
      </c>
      <c r="AZ536" s="52" t="str">
        <f aca="false">IF(C536="","",IF(AND(Y536="CONSUMO",AC536="NÃO")*OR(AG536="-",AG536="BIT"),IF(E536&lt;&gt;"",(AI536-(P536+L536-N536+Q536)*AY536)/0.83),""))</f>
        <v/>
      </c>
      <c r="BA536" s="51" t="str">
        <f aca="false">IF(AZ536="","",AZ536*0.17-((P536+L536-N536+Q536)*AY536))</f>
        <v/>
      </c>
      <c r="BB536" s="51" t="str">
        <f aca="false">IF(AND(Y536="CONSUMO",AG536="ANEXO I",AY536&gt;4%),(AI536-(P536+L536-N536+Q536)*0.0514)/0.83*(0.5177)*(0.17)-AI536*0.0514,IF(AND(Y536="CONSUMO",AG536="ANEXO II",AY536&gt;4%),(AI536-(P536+L536-N536+Q536)*0.041)/0.83*(0.3295)*(0.17)-AI536*0.041,IF(AND(Y536="CONSUMO",AG536="ANEXO I",AY536=4%),(AI536-(P536+L536-N536+Q536)*0.04)/0.83*(0.5177)*(0.17)-AI536*0.04,IF(AND(Y536="CONSUMO",AG536="ANEXO II",AY536=4%),(AI536-(P536+L536-N536+Q536)*0.04)/0.83*(0.3295)*(0.17)-AI536*0.04,""))))</f>
        <v/>
      </c>
      <c r="BC536" s="51" t="str">
        <f aca="false">IF(C536="","",IF(AND(Y536="CONSUMO",AC536="SIM")*OR(AG536="-",AG536="BIT"),IF(E536&lt;&gt;"",(AI536-(P536+L536-N536+Q536)*AY536)/0.83),""))</f>
        <v/>
      </c>
      <c r="BD536" s="51" t="str">
        <f aca="false">IF(BC536="","",BC536*0.17)</f>
        <v/>
      </c>
      <c r="BE536" s="51" t="str">
        <f aca="false">IF(I536=6908,0,IF(BC536="","",BD536-((P536+L536-N536+Q536)*AY536)))</f>
        <v/>
      </c>
      <c r="BF536" s="53" t="str">
        <f aca="false">IF(B536="","",IF(OR(B536="",E536="Regime Normal"),0,(AI536-Q536)*VLOOKUP(R536,Dados!$X$98:$Y$108,2,0)))</f>
        <v/>
      </c>
      <c r="BG536" s="54" t="str">
        <f aca="false">IFERROR(VLOOKUP(I536,Dados!$AC$27:$AD$43,2,0),IF(B536="","",IF(D536&lt;&gt;"MT",IF(AND(AC536="SIM",Y536="Revenda"),"2403",IF(AND(AC536="SIM",Y536="Consumo"),"2407",IF(AND(AC536="NÃO",Y536="Revenda"),"2102",IF(AND(AC536="NÃO",Y536="Consumo"),"2556",)))),REPLACE(I536,1,1,1))))</f>
        <v/>
      </c>
    </row>
    <row r="537" customFormat="false" ht="12.8" hidden="false" customHeight="true" outlineLevel="0" collapsed="false">
      <c r="Y537" s="45"/>
      <c r="Z537" s="46" t="str">
        <f aca="false">IF(B537="","",(IFERROR(VLOOKUP(H537,Dados!A$3:B$15000,2,0),"Não Encontrado")))</f>
        <v/>
      </c>
      <c r="AA537" s="46" t="str">
        <f aca="false">IF(B537="","",(IFERROR(VLOOKUP(G537,Dados!C$3:E$15000,3,0),"Não Encontrado")))</f>
        <v/>
      </c>
      <c r="AB537" s="46" t="str">
        <f aca="false">IFERROR(IF(Z537&lt;&gt;"Não Encontrado",Z537,IF(AA537&lt;&gt;"Não Encontrado",AA537,"")),"")</f>
        <v/>
      </c>
      <c r="AC537" s="45" t="str">
        <f aca="false">IF(B537="","",IF(AB537="","NÃO","SIM"))</f>
        <v/>
      </c>
      <c r="AD537" s="45" t="str">
        <f aca="false">IFERROR(VLOOKUP(G537,Dados!$P$3:$R$500,3,0),"")</f>
        <v/>
      </c>
      <c r="AE537" s="45" t="str">
        <f aca="false">IFERROR(VLOOKUP(G537,Dados!$K$3:$L$500,2,0),"")</f>
        <v/>
      </c>
      <c r="AF537" s="45" t="str">
        <f aca="false">IFERROR(VLOOKUP(G537,Dados!$M$3:$N$500,2,0),"")</f>
        <v/>
      </c>
      <c r="AG537" s="45" t="str">
        <f aca="false">IF(F537="","",IF(AND(AD537="",AE537="",AF537=""),"-",IF(AND(AD537="BIT",AE537="",AF537=""),"BIT",IF(AND(AE537="ANEXO I",AD537="",AF537=""),"ANEXO I",IF(AND(AF537="ANEXO II",AD537="",AE537=""),"ANEXO II","Escolher")))))</f>
        <v/>
      </c>
      <c r="AH537" s="45" t="str">
        <f aca="false">IF(AG537&lt;&gt;"Pneus","",IFERROR(VLOOKUP(R537,Dados!$X$2:$Z$5,3,0)*(AI537-Q537),VLOOKUP(D537,Dados!$X$7:$Z$33,3,0)*(AI537-Q537)))</f>
        <v/>
      </c>
      <c r="AI537" s="47" t="str">
        <f aca="false">IF(B537="","",P537+Q537+O537+M537+L537-N537)</f>
        <v/>
      </c>
      <c r="AJ537" s="48" t="str">
        <f aca="false">IFERROR(IF(AND(AC537="SIM",AG537="-",Y537="REVENDA"),(AB537/1+1)*AI537,IF(AND(AC537="SIM",AG537="Pneus",Y537="REVENDA"),(AB537/1+1)*(AI537-AH537),"")),"")</f>
        <v/>
      </c>
      <c r="AK537" s="48" t="str">
        <f aca="false">IF(AJ537="","",AJ537*17%)</f>
        <v/>
      </c>
      <c r="AL537" s="48" t="str">
        <f aca="false">IFERROR(IF(AC537="NÃO","",IF(AK537="","",IF(E537="Simples Nacional",BF537,IF(T537=0.12,U537*0.5833337002,IF(T537=0,AI537*0.07,U537))))),"")</f>
        <v/>
      </c>
      <c r="AM537" s="47" t="str">
        <f aca="false">IFERROR(IF(AC537="NÃO","",IF(OR(AG537="-",AG537="Pneus"),AK537-AL537,"")),"")</f>
        <v/>
      </c>
      <c r="AN537" s="48" t="str">
        <f aca="false">IF(AND(Y537="REVENDA",AC537="SIM",AG537="BIT"),((AB537/1+1)*AI537)*0.4117,"")</f>
        <v/>
      </c>
      <c r="AO537" s="48" t="str">
        <f aca="false">IF(AN537="","",AN537*17%)</f>
        <v/>
      </c>
      <c r="AP537" s="49" t="str">
        <f aca="false">IF(AN537="","",IF(T537=0.12,(U537*0.4117)*0.4117,IF(T537=0,(AI537*0.07)*0.4117,U537*0.4117)))</f>
        <v/>
      </c>
      <c r="AQ537" s="47" t="str">
        <f aca="false">IF(AN537="","",AO537-AP537)</f>
        <v/>
      </c>
      <c r="AR537" s="50" t="str">
        <f aca="false">IFERROR(IF(AND(AC537="SIM",Y537="REVENDA",LEFT(AG537,5)="ANEXO")*OR(AE537="ANEXO I",AF537="ANEXO II"),VLOOKUP(H537,Dados!G:I,2,0),""),"INSERIR MVA")</f>
        <v/>
      </c>
      <c r="AS537" s="48" t="str">
        <f aca="false">IF(LEFT(AG537,5)="ANEXO",VLOOKUP(AG537,Dados!$X$111:$Z$112,2,0)*(AI537-Q537),"")</f>
        <v/>
      </c>
      <c r="AT537" s="48" t="str">
        <f aca="false">IFERROR(IF(AR537="","",(AI537*AR537)+AI537),"INSERIR MVA")</f>
        <v/>
      </c>
      <c r="AU537" s="48" t="str">
        <f aca="false">IF(AT537="","",IF(AY537=0.04,U537,AS537*AY537))</f>
        <v/>
      </c>
      <c r="AV537" s="47" t="str">
        <f aca="false">IFERROR(IF(AU537="","",(VLOOKUP(AG537,Dados!$X$111:$Z$112,3,0)*AT537*0.17)),"INSERIR MVA")</f>
        <v/>
      </c>
      <c r="AW537" s="47" t="str">
        <f aca="false">IFERROR(IF(AR537="","",AV537-AU537),"")</f>
        <v/>
      </c>
      <c r="AX537" s="51" t="str">
        <f aca="false">IFERROR(IF(AC537="NÃO","",IF(AM537&lt;&gt;"",AM537-W537,IF(AQ537&lt;&gt;"",AQ537-W537,IF(AW537&lt;&gt;"",AW537-W537,"")))),"")</f>
        <v/>
      </c>
      <c r="AY537" s="46" t="str">
        <f aca="false">IFERROR(IF(ISNA(VLOOKUP(R537,Dados!$X$2:$Y$5,2,0)),VLOOKUP(D537,Dados!$X$7:$Y$33,2,0),VLOOKUP(R537,Dados!$X$2:$Y$5,2,0)),"")</f>
        <v/>
      </c>
      <c r="AZ537" s="52" t="str">
        <f aca="false">IF(C537="","",IF(AND(Y537="CONSUMO",AC537="NÃO")*OR(AG537="-",AG537="BIT"),IF(E537&lt;&gt;"",(AI537-(P537+L537-N537+Q537)*AY537)/0.83),""))</f>
        <v/>
      </c>
      <c r="BA537" s="51" t="str">
        <f aca="false">IF(AZ537="","",AZ537*0.17-((P537+L537-N537+Q537)*AY537))</f>
        <v/>
      </c>
      <c r="BB537" s="51" t="str">
        <f aca="false">IF(AND(Y537="CONSUMO",AG537="ANEXO I",AY537&gt;4%),(AI537-(P537+L537-N537+Q537)*0.0514)/0.83*(0.5177)*(0.17)-AI537*0.0514,IF(AND(Y537="CONSUMO",AG537="ANEXO II",AY537&gt;4%),(AI537-(P537+L537-N537+Q537)*0.041)/0.83*(0.3295)*(0.17)-AI537*0.041,IF(AND(Y537="CONSUMO",AG537="ANEXO I",AY537=4%),(AI537-(P537+L537-N537+Q537)*0.04)/0.83*(0.5177)*(0.17)-AI537*0.04,IF(AND(Y537="CONSUMO",AG537="ANEXO II",AY537=4%),(AI537-(P537+L537-N537+Q537)*0.04)/0.83*(0.3295)*(0.17)-AI537*0.04,""))))</f>
        <v/>
      </c>
      <c r="BC537" s="51" t="str">
        <f aca="false">IF(C537="","",IF(AND(Y537="CONSUMO",AC537="SIM")*OR(AG537="-",AG537="BIT"),IF(E537&lt;&gt;"",(AI537-(P537+L537-N537+Q537)*AY537)/0.83),""))</f>
        <v/>
      </c>
      <c r="BD537" s="51" t="str">
        <f aca="false">IF(BC537="","",BC537*0.17)</f>
        <v/>
      </c>
      <c r="BE537" s="51" t="str">
        <f aca="false">IF(I537=6908,0,IF(BC537="","",BD537-((P537+L537-N537+Q537)*AY537)))</f>
        <v/>
      </c>
      <c r="BF537" s="53" t="str">
        <f aca="false">IF(B537="","",IF(OR(B537="",E537="Regime Normal"),0,(AI537-Q537)*VLOOKUP(R537,Dados!$X$98:$Y$108,2,0)))</f>
        <v/>
      </c>
      <c r="BG537" s="54" t="str">
        <f aca="false">IFERROR(VLOOKUP(I537,Dados!$AC$27:$AD$43,2,0),IF(B537="","",IF(D537&lt;&gt;"MT",IF(AND(AC537="SIM",Y537="Revenda"),"2403",IF(AND(AC537="SIM",Y537="Consumo"),"2407",IF(AND(AC537="NÃO",Y537="Revenda"),"2102",IF(AND(AC537="NÃO",Y537="Consumo"),"2556",)))),REPLACE(I537,1,1,1))))</f>
        <v/>
      </c>
    </row>
    <row r="538" customFormat="false" ht="12.8" hidden="false" customHeight="true" outlineLevel="0" collapsed="false">
      <c r="Y538" s="45"/>
      <c r="Z538" s="46" t="str">
        <f aca="false">IF(B538="","",(IFERROR(VLOOKUP(H538,Dados!A$3:B$15000,2,0),"Não Encontrado")))</f>
        <v/>
      </c>
      <c r="AA538" s="46" t="str">
        <f aca="false">IF(B538="","",(IFERROR(VLOOKUP(G538,Dados!C$3:E$15000,3,0),"Não Encontrado")))</f>
        <v/>
      </c>
      <c r="AB538" s="46" t="str">
        <f aca="false">IFERROR(IF(Z538&lt;&gt;"Não Encontrado",Z538,IF(AA538&lt;&gt;"Não Encontrado",AA538,"")),"")</f>
        <v/>
      </c>
      <c r="AC538" s="45" t="str">
        <f aca="false">IF(B538="","",IF(AB538="","NÃO","SIM"))</f>
        <v/>
      </c>
      <c r="AD538" s="45" t="str">
        <f aca="false">IFERROR(VLOOKUP(G538,Dados!$P$3:$R$500,3,0),"")</f>
        <v/>
      </c>
      <c r="AE538" s="45" t="str">
        <f aca="false">IFERROR(VLOOKUP(G538,Dados!$K$3:$L$500,2,0),"")</f>
        <v/>
      </c>
      <c r="AF538" s="45" t="str">
        <f aca="false">IFERROR(VLOOKUP(G538,Dados!$M$3:$N$500,2,0),"")</f>
        <v/>
      </c>
      <c r="AG538" s="45" t="str">
        <f aca="false">IF(F538="","",IF(AND(AD538="",AE538="",AF538=""),"-",IF(AND(AD538="BIT",AE538="",AF538=""),"BIT",IF(AND(AE538="ANEXO I",AD538="",AF538=""),"ANEXO I",IF(AND(AF538="ANEXO II",AD538="",AE538=""),"ANEXO II","Escolher")))))</f>
        <v/>
      </c>
      <c r="AH538" s="45" t="str">
        <f aca="false">IF(AG538&lt;&gt;"Pneus","",IFERROR(VLOOKUP(R538,Dados!$X$2:$Z$5,3,0)*(AI538-Q538),VLOOKUP(D538,Dados!$X$7:$Z$33,3,0)*(AI538-Q538)))</f>
        <v/>
      </c>
      <c r="AI538" s="47" t="str">
        <f aca="false">IF(B538="","",P538+Q538+O538+M538+L538-N538)</f>
        <v/>
      </c>
      <c r="AJ538" s="48" t="str">
        <f aca="false">IFERROR(IF(AND(AC538="SIM",AG538="-",Y538="REVENDA"),(AB538/1+1)*AI538,IF(AND(AC538="SIM",AG538="Pneus",Y538="REVENDA"),(AB538/1+1)*(AI538-AH538),"")),"")</f>
        <v/>
      </c>
      <c r="AK538" s="48" t="str">
        <f aca="false">IF(AJ538="","",AJ538*17%)</f>
        <v/>
      </c>
      <c r="AL538" s="48" t="str">
        <f aca="false">IFERROR(IF(AC538="NÃO","",IF(AK538="","",IF(E538="Simples Nacional",BF538,IF(T538=0.12,U538*0.5833337002,IF(T538=0,AI538*0.07,U538))))),"")</f>
        <v/>
      </c>
      <c r="AM538" s="47" t="str">
        <f aca="false">IFERROR(IF(AC538="NÃO","",IF(OR(AG538="-",AG538="Pneus"),AK538-AL538,"")),"")</f>
        <v/>
      </c>
      <c r="AN538" s="48" t="str">
        <f aca="false">IF(AND(Y538="REVENDA",AC538="SIM",AG538="BIT"),((AB538/1+1)*AI538)*0.4117,"")</f>
        <v/>
      </c>
      <c r="AO538" s="48" t="str">
        <f aca="false">IF(AN538="","",AN538*17%)</f>
        <v/>
      </c>
      <c r="AP538" s="49" t="str">
        <f aca="false">IF(AN538="","",IF(T538=0.12,(U538*0.4117)*0.4117,IF(T538=0,(AI538*0.07)*0.4117,U538*0.4117)))</f>
        <v/>
      </c>
      <c r="AQ538" s="47" t="str">
        <f aca="false">IF(AN538="","",AO538-AP538)</f>
        <v/>
      </c>
      <c r="AR538" s="50" t="str">
        <f aca="false">IFERROR(IF(AND(AC538="SIM",Y538="REVENDA",LEFT(AG538,5)="ANEXO")*OR(AE538="ANEXO I",AF538="ANEXO II"),VLOOKUP(H538,Dados!G:I,2,0),""),"INSERIR MVA")</f>
        <v/>
      </c>
      <c r="AS538" s="48" t="str">
        <f aca="false">IF(LEFT(AG538,5)="ANEXO",VLOOKUP(AG538,Dados!$X$111:$Z$112,2,0)*(AI538-Q538),"")</f>
        <v/>
      </c>
      <c r="AT538" s="48" t="str">
        <f aca="false">IFERROR(IF(AR538="","",(AI538*AR538)+AI538),"INSERIR MVA")</f>
        <v/>
      </c>
      <c r="AU538" s="48" t="str">
        <f aca="false">IF(AT538="","",IF(AY538=0.04,U538,AS538*AY538))</f>
        <v/>
      </c>
      <c r="AV538" s="47" t="str">
        <f aca="false">IFERROR(IF(AU538="","",(VLOOKUP(AG538,Dados!$X$111:$Z$112,3,0)*AT538*0.17)),"INSERIR MVA")</f>
        <v/>
      </c>
      <c r="AW538" s="47" t="str">
        <f aca="false">IFERROR(IF(AR538="","",AV538-AU538),"")</f>
        <v/>
      </c>
      <c r="AX538" s="51" t="str">
        <f aca="false">IFERROR(IF(AC538="NÃO","",IF(AM538&lt;&gt;"",AM538-W538,IF(AQ538&lt;&gt;"",AQ538-W538,IF(AW538&lt;&gt;"",AW538-W538,"")))),"")</f>
        <v/>
      </c>
      <c r="AY538" s="46" t="str">
        <f aca="false">IFERROR(IF(ISNA(VLOOKUP(R538,Dados!$X$2:$Y$5,2,0)),VLOOKUP(D538,Dados!$X$7:$Y$33,2,0),VLOOKUP(R538,Dados!$X$2:$Y$5,2,0)),"")</f>
        <v/>
      </c>
      <c r="AZ538" s="52" t="str">
        <f aca="false">IF(C538="","",IF(AND(Y538="CONSUMO",AC538="NÃO")*OR(AG538="-",AG538="BIT"),IF(E538&lt;&gt;"",(AI538-(P538+L538-N538+Q538)*AY538)/0.83),""))</f>
        <v/>
      </c>
      <c r="BA538" s="51" t="str">
        <f aca="false">IF(AZ538="","",AZ538*0.17-((P538+L538-N538+Q538)*AY538))</f>
        <v/>
      </c>
      <c r="BB538" s="51" t="str">
        <f aca="false">IF(AND(Y538="CONSUMO",AG538="ANEXO I",AY538&gt;4%),(AI538-(P538+L538-N538+Q538)*0.0514)/0.83*(0.5177)*(0.17)-AI538*0.0514,IF(AND(Y538="CONSUMO",AG538="ANEXO II",AY538&gt;4%),(AI538-(P538+L538-N538+Q538)*0.041)/0.83*(0.3295)*(0.17)-AI538*0.041,IF(AND(Y538="CONSUMO",AG538="ANEXO I",AY538=4%),(AI538-(P538+L538-N538+Q538)*0.04)/0.83*(0.5177)*(0.17)-AI538*0.04,IF(AND(Y538="CONSUMO",AG538="ANEXO II",AY538=4%),(AI538-(P538+L538-N538+Q538)*0.04)/0.83*(0.3295)*(0.17)-AI538*0.04,""))))</f>
        <v/>
      </c>
      <c r="BC538" s="51" t="str">
        <f aca="false">IF(C538="","",IF(AND(Y538="CONSUMO",AC538="SIM")*OR(AG538="-",AG538="BIT"),IF(E538&lt;&gt;"",(AI538-(P538+L538-N538+Q538)*AY538)/0.83),""))</f>
        <v/>
      </c>
      <c r="BD538" s="51" t="str">
        <f aca="false">IF(BC538="","",BC538*0.17)</f>
        <v/>
      </c>
      <c r="BE538" s="51" t="str">
        <f aca="false">IF(I538=6908,0,IF(BC538="","",BD538-((P538+L538-N538+Q538)*AY538)))</f>
        <v/>
      </c>
      <c r="BF538" s="53" t="str">
        <f aca="false">IF(B538="","",IF(OR(B538="",E538="Regime Normal"),0,(AI538-Q538)*VLOOKUP(R538,Dados!$X$98:$Y$108,2,0)))</f>
        <v/>
      </c>
      <c r="BG538" s="54" t="str">
        <f aca="false">IFERROR(VLOOKUP(I538,Dados!$AC$27:$AD$43,2,0),IF(B538="","",IF(D538&lt;&gt;"MT",IF(AND(AC538="SIM",Y538="Revenda"),"2403",IF(AND(AC538="SIM",Y538="Consumo"),"2407",IF(AND(AC538="NÃO",Y538="Revenda"),"2102",IF(AND(AC538="NÃO",Y538="Consumo"),"2556",)))),REPLACE(I538,1,1,1))))</f>
        <v/>
      </c>
    </row>
    <row r="539" customFormat="false" ht="12.8" hidden="false" customHeight="true" outlineLevel="0" collapsed="false">
      <c r="Y539" s="45"/>
      <c r="Z539" s="46" t="str">
        <f aca="false">IF(B539="","",(IFERROR(VLOOKUP(H539,Dados!A$3:B$15000,2,0),"Não Encontrado")))</f>
        <v/>
      </c>
      <c r="AA539" s="46" t="str">
        <f aca="false">IF(B539="","",(IFERROR(VLOOKUP(G539,Dados!C$3:E$15000,3,0),"Não Encontrado")))</f>
        <v/>
      </c>
      <c r="AB539" s="46" t="str">
        <f aca="false">IFERROR(IF(Z539&lt;&gt;"Não Encontrado",Z539,IF(AA539&lt;&gt;"Não Encontrado",AA539,"")),"")</f>
        <v/>
      </c>
      <c r="AC539" s="45" t="str">
        <f aca="false">IF(B539="","",IF(AB539="","NÃO","SIM"))</f>
        <v/>
      </c>
      <c r="AD539" s="45" t="str">
        <f aca="false">IFERROR(VLOOKUP(G539,Dados!$P$3:$R$500,3,0),"")</f>
        <v/>
      </c>
      <c r="AE539" s="45" t="str">
        <f aca="false">IFERROR(VLOOKUP(G539,Dados!$K$3:$L$500,2,0),"")</f>
        <v/>
      </c>
      <c r="AF539" s="45" t="str">
        <f aca="false">IFERROR(VLOOKUP(G539,Dados!$M$3:$N$500,2,0),"")</f>
        <v/>
      </c>
      <c r="AG539" s="45" t="str">
        <f aca="false">IF(F539="","",IF(AND(AD539="",AE539="",AF539=""),"-",IF(AND(AD539="BIT",AE539="",AF539=""),"BIT",IF(AND(AE539="ANEXO I",AD539="",AF539=""),"ANEXO I",IF(AND(AF539="ANEXO II",AD539="",AE539=""),"ANEXO II","Escolher")))))</f>
        <v/>
      </c>
      <c r="AH539" s="45" t="str">
        <f aca="false">IF(AG539&lt;&gt;"Pneus","",IFERROR(VLOOKUP(R539,Dados!$X$2:$Z$5,3,0)*(AI539-Q539),VLOOKUP(D539,Dados!$X$7:$Z$33,3,0)*(AI539-Q539)))</f>
        <v/>
      </c>
      <c r="AI539" s="47" t="str">
        <f aca="false">IF(B539="","",P539+Q539+O539+M539+L539-N539)</f>
        <v/>
      </c>
      <c r="AJ539" s="48" t="str">
        <f aca="false">IFERROR(IF(AND(AC539="SIM",AG539="-",Y539="REVENDA"),(AB539/1+1)*AI539,IF(AND(AC539="SIM",AG539="Pneus",Y539="REVENDA"),(AB539/1+1)*(AI539-AH539),"")),"")</f>
        <v/>
      </c>
      <c r="AK539" s="48" t="str">
        <f aca="false">IF(AJ539="","",AJ539*17%)</f>
        <v/>
      </c>
      <c r="AL539" s="48" t="str">
        <f aca="false">IFERROR(IF(AC539="NÃO","",IF(AK539="","",IF(E539="Simples Nacional",BF539,IF(T539=0.12,U539*0.5833337002,IF(T539=0,AI539*0.07,U539))))),"")</f>
        <v/>
      </c>
      <c r="AM539" s="47" t="str">
        <f aca="false">IFERROR(IF(AC539="NÃO","",IF(OR(AG539="-",AG539="Pneus"),AK539-AL539,"")),"")</f>
        <v/>
      </c>
      <c r="AN539" s="48" t="str">
        <f aca="false">IF(AND(Y539="REVENDA",AC539="SIM",AG539="BIT"),((AB539/1+1)*AI539)*0.4117,"")</f>
        <v/>
      </c>
      <c r="AO539" s="48" t="str">
        <f aca="false">IF(AN539="","",AN539*17%)</f>
        <v/>
      </c>
      <c r="AP539" s="49" t="str">
        <f aca="false">IF(AN539="","",IF(T539=0.12,(U539*0.4117)*0.4117,IF(T539=0,(AI539*0.07)*0.4117,U539*0.4117)))</f>
        <v/>
      </c>
      <c r="AQ539" s="47" t="str">
        <f aca="false">IF(AN539="","",AO539-AP539)</f>
        <v/>
      </c>
      <c r="AR539" s="50" t="str">
        <f aca="false">IFERROR(IF(AND(AC539="SIM",Y539="REVENDA",LEFT(AG539,5)="ANEXO")*OR(AE539="ANEXO I",AF539="ANEXO II"),VLOOKUP(H539,Dados!G:I,2,0),""),"INSERIR MVA")</f>
        <v/>
      </c>
      <c r="AS539" s="48" t="str">
        <f aca="false">IF(LEFT(AG539,5)="ANEXO",VLOOKUP(AG539,Dados!$X$111:$Z$112,2,0)*(AI539-Q539),"")</f>
        <v/>
      </c>
      <c r="AT539" s="48" t="str">
        <f aca="false">IFERROR(IF(AR539="","",(AI539*AR539)+AI539),"INSERIR MVA")</f>
        <v/>
      </c>
      <c r="AU539" s="48" t="str">
        <f aca="false">IF(AT539="","",IF(AY539=0.04,U539,AS539*AY539))</f>
        <v/>
      </c>
      <c r="AV539" s="47" t="str">
        <f aca="false">IFERROR(IF(AU539="","",(VLOOKUP(AG539,Dados!$X$111:$Z$112,3,0)*AT539*0.17)),"INSERIR MVA")</f>
        <v/>
      </c>
      <c r="AW539" s="47" t="str">
        <f aca="false">IFERROR(IF(AR539="","",AV539-AU539),"")</f>
        <v/>
      </c>
      <c r="AX539" s="51" t="str">
        <f aca="false">IFERROR(IF(AC539="NÃO","",IF(AM539&lt;&gt;"",AM539-W539,IF(AQ539&lt;&gt;"",AQ539-W539,IF(AW539&lt;&gt;"",AW539-W539,"")))),"")</f>
        <v/>
      </c>
      <c r="AY539" s="46" t="str">
        <f aca="false">IFERROR(IF(ISNA(VLOOKUP(R539,Dados!$X$2:$Y$5,2,0)),VLOOKUP(D539,Dados!$X$7:$Y$33,2,0),VLOOKUP(R539,Dados!$X$2:$Y$5,2,0)),"")</f>
        <v/>
      </c>
      <c r="AZ539" s="52" t="str">
        <f aca="false">IF(C539="","",IF(AND(Y539="CONSUMO",AC539="NÃO")*OR(AG539="-",AG539="BIT"),IF(E539&lt;&gt;"",(AI539-(P539+L539-N539+Q539)*AY539)/0.83),""))</f>
        <v/>
      </c>
      <c r="BA539" s="51" t="str">
        <f aca="false">IF(AZ539="","",AZ539*0.17-((P539+L539-N539+Q539)*AY539))</f>
        <v/>
      </c>
      <c r="BB539" s="51" t="str">
        <f aca="false">IF(AND(Y539="CONSUMO",AG539="ANEXO I",AY539&gt;4%),(AI539-(P539+L539-N539+Q539)*0.0514)/0.83*(0.5177)*(0.17)-AI539*0.0514,IF(AND(Y539="CONSUMO",AG539="ANEXO II",AY539&gt;4%),(AI539-(P539+L539-N539+Q539)*0.041)/0.83*(0.3295)*(0.17)-AI539*0.041,IF(AND(Y539="CONSUMO",AG539="ANEXO I",AY539=4%),(AI539-(P539+L539-N539+Q539)*0.04)/0.83*(0.5177)*(0.17)-AI539*0.04,IF(AND(Y539="CONSUMO",AG539="ANEXO II",AY539=4%),(AI539-(P539+L539-N539+Q539)*0.04)/0.83*(0.3295)*(0.17)-AI539*0.04,""))))</f>
        <v/>
      </c>
      <c r="BC539" s="51" t="str">
        <f aca="false">IF(C539="","",IF(AND(Y539="CONSUMO",AC539="SIM")*OR(AG539="-",AG539="BIT"),IF(E539&lt;&gt;"",(AI539-(P539+L539-N539+Q539)*AY539)/0.83),""))</f>
        <v/>
      </c>
      <c r="BD539" s="51" t="str">
        <f aca="false">IF(BC539="","",BC539*0.17)</f>
        <v/>
      </c>
      <c r="BE539" s="51" t="str">
        <f aca="false">IF(I539=6908,0,IF(BC539="","",BD539-((P539+L539-N539+Q539)*AY539)))</f>
        <v/>
      </c>
      <c r="BF539" s="53" t="str">
        <f aca="false">IF(B539="","",IF(OR(B539="",E539="Regime Normal"),0,(AI539-Q539)*VLOOKUP(R539,Dados!$X$98:$Y$108,2,0)))</f>
        <v/>
      </c>
      <c r="BG539" s="54" t="str">
        <f aca="false">IFERROR(VLOOKUP(I539,Dados!$AC$27:$AD$43,2,0),IF(B539="","",IF(D539&lt;&gt;"MT",IF(AND(AC539="SIM",Y539="Revenda"),"2403",IF(AND(AC539="SIM",Y539="Consumo"),"2407",IF(AND(AC539="NÃO",Y539="Revenda"),"2102",IF(AND(AC539="NÃO",Y539="Consumo"),"2556",)))),REPLACE(I539,1,1,1))))</f>
        <v/>
      </c>
    </row>
    <row r="540" customFormat="false" ht="12.8" hidden="false" customHeight="true" outlineLevel="0" collapsed="false">
      <c r="Y540" s="45"/>
      <c r="Z540" s="46" t="str">
        <f aca="false">IF(B540="","",(IFERROR(VLOOKUP(H540,Dados!A$3:B$15000,2,0),"Não Encontrado")))</f>
        <v/>
      </c>
      <c r="AA540" s="46" t="str">
        <f aca="false">IF(B540="","",(IFERROR(VLOOKUP(G540,Dados!C$3:E$15000,3,0),"Não Encontrado")))</f>
        <v/>
      </c>
      <c r="AB540" s="46" t="str">
        <f aca="false">IFERROR(IF(Z540&lt;&gt;"Não Encontrado",Z540,IF(AA540&lt;&gt;"Não Encontrado",AA540,"")),"")</f>
        <v/>
      </c>
      <c r="AC540" s="45" t="str">
        <f aca="false">IF(B540="","",IF(AB540="","NÃO","SIM"))</f>
        <v/>
      </c>
      <c r="AD540" s="45" t="str">
        <f aca="false">IFERROR(VLOOKUP(G540,Dados!$P$3:$R$500,3,0),"")</f>
        <v/>
      </c>
      <c r="AE540" s="45" t="str">
        <f aca="false">IFERROR(VLOOKUP(G540,Dados!$K$3:$L$500,2,0),"")</f>
        <v/>
      </c>
      <c r="AF540" s="45" t="str">
        <f aca="false">IFERROR(VLOOKUP(G540,Dados!$M$3:$N$500,2,0),"")</f>
        <v/>
      </c>
      <c r="AG540" s="45" t="str">
        <f aca="false">IF(F540="","",IF(AND(AD540="",AE540="",AF540=""),"-",IF(AND(AD540="BIT",AE540="",AF540=""),"BIT",IF(AND(AE540="ANEXO I",AD540="",AF540=""),"ANEXO I",IF(AND(AF540="ANEXO II",AD540="",AE540=""),"ANEXO II","Escolher")))))</f>
        <v/>
      </c>
      <c r="AH540" s="45" t="str">
        <f aca="false">IF(AG540&lt;&gt;"Pneus","",IFERROR(VLOOKUP(R540,Dados!$X$2:$Z$5,3,0)*(AI540-Q540),VLOOKUP(D540,Dados!$X$7:$Z$33,3,0)*(AI540-Q540)))</f>
        <v/>
      </c>
      <c r="AI540" s="47" t="str">
        <f aca="false">IF(B540="","",P540+Q540+O540+M540+L540-N540)</f>
        <v/>
      </c>
      <c r="AJ540" s="48" t="str">
        <f aca="false">IFERROR(IF(AND(AC540="SIM",AG540="-",Y540="REVENDA"),(AB540/1+1)*AI540,IF(AND(AC540="SIM",AG540="Pneus",Y540="REVENDA"),(AB540/1+1)*(AI540-AH540),"")),"")</f>
        <v/>
      </c>
      <c r="AK540" s="48" t="str">
        <f aca="false">IF(AJ540="","",AJ540*17%)</f>
        <v/>
      </c>
      <c r="AL540" s="48" t="str">
        <f aca="false">IFERROR(IF(AC540="NÃO","",IF(AK540="","",IF(E540="Simples Nacional",BF540,IF(T540=0.12,U540*0.5833337002,IF(T540=0,AI540*0.07,U540))))),"")</f>
        <v/>
      </c>
      <c r="AM540" s="47" t="str">
        <f aca="false">IFERROR(IF(AC540="NÃO","",IF(OR(AG540="-",AG540="Pneus"),AK540-AL540,"")),"")</f>
        <v/>
      </c>
      <c r="AN540" s="48" t="str">
        <f aca="false">IF(AND(Y540="REVENDA",AC540="SIM",AG540="BIT"),((AB540/1+1)*AI540)*0.4117,"")</f>
        <v/>
      </c>
      <c r="AO540" s="48" t="str">
        <f aca="false">IF(AN540="","",AN540*17%)</f>
        <v/>
      </c>
      <c r="AP540" s="49" t="str">
        <f aca="false">IF(AN540="","",IF(T540=0.12,(U540*0.4117)*0.4117,IF(T540=0,(AI540*0.07)*0.4117,U540*0.4117)))</f>
        <v/>
      </c>
      <c r="AQ540" s="47" t="str">
        <f aca="false">IF(AN540="","",AO540-AP540)</f>
        <v/>
      </c>
      <c r="AR540" s="50" t="str">
        <f aca="false">IFERROR(IF(AND(AC540="SIM",Y540="REVENDA",LEFT(AG540,5)="ANEXO")*OR(AE540="ANEXO I",AF540="ANEXO II"),VLOOKUP(H540,Dados!G:I,2,0),""),"INSERIR MVA")</f>
        <v/>
      </c>
      <c r="AS540" s="48" t="str">
        <f aca="false">IF(LEFT(AG540,5)="ANEXO",VLOOKUP(AG540,Dados!$X$111:$Z$112,2,0)*(AI540-Q540),"")</f>
        <v/>
      </c>
      <c r="AT540" s="48" t="str">
        <f aca="false">IFERROR(IF(AR540="","",(AI540*AR540)+AI540),"INSERIR MVA")</f>
        <v/>
      </c>
      <c r="AU540" s="48" t="str">
        <f aca="false">IF(AT540="","",IF(AY540=0.04,U540,AS540*AY540))</f>
        <v/>
      </c>
      <c r="AV540" s="47" t="str">
        <f aca="false">IFERROR(IF(AU540="","",(VLOOKUP(AG540,Dados!$X$111:$Z$112,3,0)*AT540*0.17)),"INSERIR MVA")</f>
        <v/>
      </c>
      <c r="AW540" s="47" t="str">
        <f aca="false">IFERROR(IF(AR540="","",AV540-AU540),"")</f>
        <v/>
      </c>
      <c r="AX540" s="51" t="str">
        <f aca="false">IFERROR(IF(AC540="NÃO","",IF(AM540&lt;&gt;"",AM540-W540,IF(AQ540&lt;&gt;"",AQ540-W540,IF(AW540&lt;&gt;"",AW540-W540,"")))),"")</f>
        <v/>
      </c>
      <c r="AY540" s="46" t="str">
        <f aca="false">IFERROR(IF(ISNA(VLOOKUP(R540,Dados!$X$2:$Y$5,2,0)),VLOOKUP(D540,Dados!$X$7:$Y$33,2,0),VLOOKUP(R540,Dados!$X$2:$Y$5,2,0)),"")</f>
        <v/>
      </c>
      <c r="AZ540" s="52" t="str">
        <f aca="false">IF(C540="","",IF(AND(Y540="CONSUMO",AC540="NÃO")*OR(AG540="-",AG540="BIT"),IF(E540&lt;&gt;"",(AI540-(P540+L540-N540+Q540)*AY540)/0.83),""))</f>
        <v/>
      </c>
      <c r="BA540" s="51" t="str">
        <f aca="false">IF(AZ540="","",AZ540*0.17-((P540+L540-N540+Q540)*AY540))</f>
        <v/>
      </c>
      <c r="BB540" s="51" t="str">
        <f aca="false">IF(AND(Y540="CONSUMO",AG540="ANEXO I",AY540&gt;4%),(AI540-(P540+L540-N540+Q540)*0.0514)/0.83*(0.5177)*(0.17)-AI540*0.0514,IF(AND(Y540="CONSUMO",AG540="ANEXO II",AY540&gt;4%),(AI540-(P540+L540-N540+Q540)*0.041)/0.83*(0.3295)*(0.17)-AI540*0.041,IF(AND(Y540="CONSUMO",AG540="ANEXO I",AY540=4%),(AI540-(P540+L540-N540+Q540)*0.04)/0.83*(0.5177)*(0.17)-AI540*0.04,IF(AND(Y540="CONSUMO",AG540="ANEXO II",AY540=4%),(AI540-(P540+L540-N540+Q540)*0.04)/0.83*(0.3295)*(0.17)-AI540*0.04,""))))</f>
        <v/>
      </c>
      <c r="BC540" s="51" t="str">
        <f aca="false">IF(C540="","",IF(AND(Y540="CONSUMO",AC540="SIM")*OR(AG540="-",AG540="BIT"),IF(E540&lt;&gt;"",(AI540-(P540+L540-N540+Q540)*AY540)/0.83),""))</f>
        <v/>
      </c>
      <c r="BD540" s="51" t="str">
        <f aca="false">IF(BC540="","",BC540*0.17)</f>
        <v/>
      </c>
      <c r="BE540" s="51" t="str">
        <f aca="false">IF(I540=6908,0,IF(BC540="","",BD540-((P540+L540-N540+Q540)*AY540)))</f>
        <v/>
      </c>
      <c r="BF540" s="53" t="str">
        <f aca="false">IF(B540="","",IF(OR(B540="",E540="Regime Normal"),0,(AI540-Q540)*VLOOKUP(R540,Dados!$X$98:$Y$108,2,0)))</f>
        <v/>
      </c>
      <c r="BG540" s="54" t="str">
        <f aca="false">IFERROR(VLOOKUP(I540,Dados!$AC$27:$AD$43,2,0),IF(B540="","",IF(D540&lt;&gt;"MT",IF(AND(AC540="SIM",Y540="Revenda"),"2403",IF(AND(AC540="SIM",Y540="Consumo"),"2407",IF(AND(AC540="NÃO",Y540="Revenda"),"2102",IF(AND(AC540="NÃO",Y540="Consumo"),"2556",)))),REPLACE(I540,1,1,1))))</f>
        <v/>
      </c>
    </row>
    <row r="541" customFormat="false" ht="12.8" hidden="false" customHeight="true" outlineLevel="0" collapsed="false">
      <c r="Y541" s="45"/>
      <c r="Z541" s="46" t="str">
        <f aca="false">IF(B541="","",(IFERROR(VLOOKUP(H541,Dados!A$3:B$15000,2,0),"Não Encontrado")))</f>
        <v/>
      </c>
      <c r="AA541" s="46" t="str">
        <f aca="false">IF(B541="","",(IFERROR(VLOOKUP(G541,Dados!C$3:E$15000,3,0),"Não Encontrado")))</f>
        <v/>
      </c>
      <c r="AB541" s="46" t="str">
        <f aca="false">IFERROR(IF(Z541&lt;&gt;"Não Encontrado",Z541,IF(AA541&lt;&gt;"Não Encontrado",AA541,"")),"")</f>
        <v/>
      </c>
      <c r="AC541" s="45" t="str">
        <f aca="false">IF(B541="","",IF(AB541="","NÃO","SIM"))</f>
        <v/>
      </c>
      <c r="AD541" s="45" t="str">
        <f aca="false">IFERROR(VLOOKUP(G541,Dados!$P$3:$R$500,3,0),"")</f>
        <v/>
      </c>
      <c r="AE541" s="45" t="str">
        <f aca="false">IFERROR(VLOOKUP(G541,Dados!$K$3:$L$500,2,0),"")</f>
        <v/>
      </c>
      <c r="AF541" s="45" t="str">
        <f aca="false">IFERROR(VLOOKUP(G541,Dados!$M$3:$N$500,2,0),"")</f>
        <v/>
      </c>
      <c r="AG541" s="45" t="str">
        <f aca="false">IF(F541="","",IF(AND(AD541="",AE541="",AF541=""),"-",IF(AND(AD541="BIT",AE541="",AF541=""),"BIT",IF(AND(AE541="ANEXO I",AD541="",AF541=""),"ANEXO I",IF(AND(AF541="ANEXO II",AD541="",AE541=""),"ANEXO II","Escolher")))))</f>
        <v/>
      </c>
      <c r="AH541" s="45" t="str">
        <f aca="false">IF(AG541&lt;&gt;"Pneus","",IFERROR(VLOOKUP(R541,Dados!$X$2:$Z$5,3,0)*(AI541-Q541),VLOOKUP(D541,Dados!$X$7:$Z$33,3,0)*(AI541-Q541)))</f>
        <v/>
      </c>
      <c r="AI541" s="47" t="str">
        <f aca="false">IF(B541="","",P541+Q541+O541+M541+L541-N541)</f>
        <v/>
      </c>
      <c r="AJ541" s="48" t="str">
        <f aca="false">IFERROR(IF(AND(AC541="SIM",AG541="-",Y541="REVENDA"),(AB541/1+1)*AI541,IF(AND(AC541="SIM",AG541="Pneus",Y541="REVENDA"),(AB541/1+1)*(AI541-AH541),"")),"")</f>
        <v/>
      </c>
      <c r="AK541" s="48" t="str">
        <f aca="false">IF(AJ541="","",AJ541*17%)</f>
        <v/>
      </c>
      <c r="AL541" s="48" t="str">
        <f aca="false">IFERROR(IF(AC541="NÃO","",IF(AK541="","",IF(E541="Simples Nacional",BF541,IF(T541=0.12,U541*0.5833337002,IF(T541=0,AI541*0.07,U541))))),"")</f>
        <v/>
      </c>
      <c r="AM541" s="47" t="str">
        <f aca="false">IFERROR(IF(AC541="NÃO","",IF(OR(AG541="-",AG541="Pneus"),AK541-AL541,"")),"")</f>
        <v/>
      </c>
      <c r="AN541" s="48" t="str">
        <f aca="false">IF(AND(Y541="REVENDA",AC541="SIM",AG541="BIT"),((AB541/1+1)*AI541)*0.4117,"")</f>
        <v/>
      </c>
      <c r="AO541" s="48" t="str">
        <f aca="false">IF(AN541="","",AN541*17%)</f>
        <v/>
      </c>
      <c r="AP541" s="49" t="str">
        <f aca="false">IF(AN541="","",IF(T541=0.12,(U541*0.4117)*0.4117,IF(T541=0,(AI541*0.07)*0.4117,U541*0.4117)))</f>
        <v/>
      </c>
      <c r="AQ541" s="47" t="str">
        <f aca="false">IF(AN541="","",AO541-AP541)</f>
        <v/>
      </c>
      <c r="AR541" s="50" t="str">
        <f aca="false">IFERROR(IF(AND(AC541="SIM",Y541="REVENDA",LEFT(AG541,5)="ANEXO")*OR(AE541="ANEXO I",AF541="ANEXO II"),VLOOKUP(H541,Dados!G:I,2,0),""),"INSERIR MVA")</f>
        <v/>
      </c>
      <c r="AS541" s="48" t="str">
        <f aca="false">IF(LEFT(AG541,5)="ANEXO",VLOOKUP(AG541,Dados!$X$111:$Z$112,2,0)*(AI541-Q541),"")</f>
        <v/>
      </c>
      <c r="AT541" s="48" t="str">
        <f aca="false">IFERROR(IF(AR541="","",(AI541*AR541)+AI541),"INSERIR MVA")</f>
        <v/>
      </c>
      <c r="AU541" s="48" t="str">
        <f aca="false">IF(AT541="","",IF(AY541=0.04,U541,AS541*AY541))</f>
        <v/>
      </c>
      <c r="AV541" s="47" t="str">
        <f aca="false">IFERROR(IF(AU541="","",(VLOOKUP(AG541,Dados!$X$111:$Z$112,3,0)*AT541*0.17)),"INSERIR MVA")</f>
        <v/>
      </c>
      <c r="AW541" s="47" t="str">
        <f aca="false">IFERROR(IF(AR541="","",AV541-AU541),"")</f>
        <v/>
      </c>
      <c r="AX541" s="51" t="str">
        <f aca="false">IFERROR(IF(AC541="NÃO","",IF(AM541&lt;&gt;"",AM541-W541,IF(AQ541&lt;&gt;"",AQ541-W541,IF(AW541&lt;&gt;"",AW541-W541,"")))),"")</f>
        <v/>
      </c>
      <c r="AY541" s="46" t="str">
        <f aca="false">IFERROR(IF(ISNA(VLOOKUP(R541,Dados!$X$2:$Y$5,2,0)),VLOOKUP(D541,Dados!$X$7:$Y$33,2,0),VLOOKUP(R541,Dados!$X$2:$Y$5,2,0)),"")</f>
        <v/>
      </c>
      <c r="AZ541" s="52" t="str">
        <f aca="false">IF(C541="","",IF(AND(Y541="CONSUMO",AC541="NÃO")*OR(AG541="-",AG541="BIT"),IF(E541&lt;&gt;"",(AI541-(P541+L541-N541+Q541)*AY541)/0.83),""))</f>
        <v/>
      </c>
      <c r="BA541" s="51" t="str">
        <f aca="false">IF(AZ541="","",AZ541*0.17-((P541+L541-N541+Q541)*AY541))</f>
        <v/>
      </c>
      <c r="BB541" s="51" t="str">
        <f aca="false">IF(AND(Y541="CONSUMO",AG541="ANEXO I",AY541&gt;4%),(AI541-(P541+L541-N541+Q541)*0.0514)/0.83*(0.5177)*(0.17)-AI541*0.0514,IF(AND(Y541="CONSUMO",AG541="ANEXO II",AY541&gt;4%),(AI541-(P541+L541-N541+Q541)*0.041)/0.83*(0.3295)*(0.17)-AI541*0.041,IF(AND(Y541="CONSUMO",AG541="ANEXO I",AY541=4%),(AI541-(P541+L541-N541+Q541)*0.04)/0.83*(0.5177)*(0.17)-AI541*0.04,IF(AND(Y541="CONSUMO",AG541="ANEXO II",AY541=4%),(AI541-(P541+L541-N541+Q541)*0.04)/0.83*(0.3295)*(0.17)-AI541*0.04,""))))</f>
        <v/>
      </c>
      <c r="BC541" s="51" t="str">
        <f aca="false">IF(C541="","",IF(AND(Y541="CONSUMO",AC541="SIM")*OR(AG541="-",AG541="BIT"),IF(E541&lt;&gt;"",(AI541-(P541+L541-N541+Q541)*AY541)/0.83),""))</f>
        <v/>
      </c>
      <c r="BD541" s="51" t="str">
        <f aca="false">IF(BC541="","",BC541*0.17)</f>
        <v/>
      </c>
      <c r="BE541" s="51" t="str">
        <f aca="false">IF(I541=6908,0,IF(BC541="","",BD541-((P541+L541-N541+Q541)*AY541)))</f>
        <v/>
      </c>
      <c r="BF541" s="53" t="str">
        <f aca="false">IF(B541="","",IF(OR(B541="",E541="Regime Normal"),0,(AI541-Q541)*VLOOKUP(R541,Dados!$X$98:$Y$108,2,0)))</f>
        <v/>
      </c>
      <c r="BG541" s="54" t="str">
        <f aca="false">IFERROR(VLOOKUP(I541,Dados!$AC$27:$AD$43,2,0),IF(B541="","",IF(D541&lt;&gt;"MT",IF(AND(AC541="SIM",Y541="Revenda"),"2403",IF(AND(AC541="SIM",Y541="Consumo"),"2407",IF(AND(AC541="NÃO",Y541="Revenda"),"2102",IF(AND(AC541="NÃO",Y541="Consumo"),"2556",)))),REPLACE(I541,1,1,1))))</f>
        <v/>
      </c>
    </row>
    <row r="542" customFormat="false" ht="12.8" hidden="false" customHeight="true" outlineLevel="0" collapsed="false">
      <c r="Y542" s="45"/>
      <c r="Z542" s="46" t="str">
        <f aca="false">IF(B542="","",(IFERROR(VLOOKUP(H542,Dados!A$3:B$15000,2,0),"Não Encontrado")))</f>
        <v/>
      </c>
      <c r="AA542" s="46" t="str">
        <f aca="false">IF(B542="","",(IFERROR(VLOOKUP(G542,Dados!C$3:E$15000,3,0),"Não Encontrado")))</f>
        <v/>
      </c>
      <c r="AB542" s="46" t="str">
        <f aca="false">IFERROR(IF(Z542&lt;&gt;"Não Encontrado",Z542,IF(AA542&lt;&gt;"Não Encontrado",AA542,"")),"")</f>
        <v/>
      </c>
      <c r="AC542" s="45" t="str">
        <f aca="false">IF(B542="","",IF(AB542="","NÃO","SIM"))</f>
        <v/>
      </c>
      <c r="AD542" s="45" t="str">
        <f aca="false">IFERROR(VLOOKUP(G542,Dados!$P$3:$R$500,3,0),"")</f>
        <v/>
      </c>
      <c r="AE542" s="45" t="str">
        <f aca="false">IFERROR(VLOOKUP(G542,Dados!$K$3:$L$500,2,0),"")</f>
        <v/>
      </c>
      <c r="AF542" s="45" t="str">
        <f aca="false">IFERROR(VLOOKUP(G542,Dados!$M$3:$N$500,2,0),"")</f>
        <v/>
      </c>
      <c r="AG542" s="45" t="str">
        <f aca="false">IF(F542="","",IF(AND(AD542="",AE542="",AF542=""),"-",IF(AND(AD542="BIT",AE542="",AF542=""),"BIT",IF(AND(AE542="ANEXO I",AD542="",AF542=""),"ANEXO I",IF(AND(AF542="ANEXO II",AD542="",AE542=""),"ANEXO II","Escolher")))))</f>
        <v/>
      </c>
      <c r="AH542" s="45" t="str">
        <f aca="false">IF(AG542&lt;&gt;"Pneus","",IFERROR(VLOOKUP(R542,Dados!$X$2:$Z$5,3,0)*(AI542-Q542),VLOOKUP(D542,Dados!$X$7:$Z$33,3,0)*(AI542-Q542)))</f>
        <v/>
      </c>
      <c r="AI542" s="47" t="str">
        <f aca="false">IF(B542="","",P542+Q542+O542+M542+L542-N542)</f>
        <v/>
      </c>
      <c r="AJ542" s="48" t="str">
        <f aca="false">IFERROR(IF(AND(AC542="SIM",AG542="-",Y542="REVENDA"),(AB542/1+1)*AI542,IF(AND(AC542="SIM",AG542="Pneus",Y542="REVENDA"),(AB542/1+1)*(AI542-AH542),"")),"")</f>
        <v/>
      </c>
      <c r="AK542" s="48" t="str">
        <f aca="false">IF(AJ542="","",AJ542*17%)</f>
        <v/>
      </c>
      <c r="AL542" s="48" t="str">
        <f aca="false">IFERROR(IF(AC542="NÃO","",IF(AK542="","",IF(E542="Simples Nacional",BF542,IF(T542=0.12,U542*0.5833337002,IF(T542=0,AI542*0.07,U542))))),"")</f>
        <v/>
      </c>
      <c r="AM542" s="47" t="str">
        <f aca="false">IFERROR(IF(AC542="NÃO","",IF(OR(AG542="-",AG542="Pneus"),AK542-AL542,"")),"")</f>
        <v/>
      </c>
      <c r="AN542" s="48" t="str">
        <f aca="false">IF(AND(Y542="REVENDA",AC542="SIM",AG542="BIT"),((AB542/1+1)*AI542)*0.4117,"")</f>
        <v/>
      </c>
      <c r="AO542" s="48" t="str">
        <f aca="false">IF(AN542="","",AN542*17%)</f>
        <v/>
      </c>
      <c r="AP542" s="49" t="str">
        <f aca="false">IF(AN542="","",IF(T542=0.12,(U542*0.4117)*0.4117,IF(T542=0,(AI542*0.07)*0.4117,U542*0.4117)))</f>
        <v/>
      </c>
      <c r="AQ542" s="47" t="str">
        <f aca="false">IF(AN542="","",AO542-AP542)</f>
        <v/>
      </c>
      <c r="AR542" s="50" t="str">
        <f aca="false">IFERROR(IF(AND(AC542="SIM",Y542="REVENDA",LEFT(AG542,5)="ANEXO")*OR(AE542="ANEXO I",AF542="ANEXO II"),VLOOKUP(H542,Dados!G:I,2,0),""),"INSERIR MVA")</f>
        <v/>
      </c>
      <c r="AS542" s="48" t="str">
        <f aca="false">IF(LEFT(AG542,5)="ANEXO",VLOOKUP(AG542,Dados!$X$111:$Z$112,2,0)*(AI542-Q542),"")</f>
        <v/>
      </c>
      <c r="AT542" s="48" t="str">
        <f aca="false">IFERROR(IF(AR542="","",(AI542*AR542)+AI542),"INSERIR MVA")</f>
        <v/>
      </c>
      <c r="AU542" s="48" t="str">
        <f aca="false">IF(AT542="","",IF(AY542=0.04,U542,AS542*AY542))</f>
        <v/>
      </c>
      <c r="AV542" s="47" t="str">
        <f aca="false">IFERROR(IF(AU542="","",(VLOOKUP(AG542,Dados!$X$111:$Z$112,3,0)*AT542*0.17)),"INSERIR MVA")</f>
        <v/>
      </c>
      <c r="AW542" s="47" t="str">
        <f aca="false">IFERROR(IF(AR542="","",AV542-AU542),"")</f>
        <v/>
      </c>
      <c r="AX542" s="51" t="str">
        <f aca="false">IFERROR(IF(AC542="NÃO","",IF(AM542&lt;&gt;"",AM542-W542,IF(AQ542&lt;&gt;"",AQ542-W542,IF(AW542&lt;&gt;"",AW542-W542,"")))),"")</f>
        <v/>
      </c>
      <c r="AY542" s="46" t="str">
        <f aca="false">IFERROR(IF(ISNA(VLOOKUP(R542,Dados!$X$2:$Y$5,2,0)),VLOOKUP(D542,Dados!$X$7:$Y$33,2,0),VLOOKUP(R542,Dados!$X$2:$Y$5,2,0)),"")</f>
        <v/>
      </c>
      <c r="AZ542" s="52" t="str">
        <f aca="false">IF(C542="","",IF(AND(Y542="CONSUMO",AC542="NÃO")*OR(AG542="-",AG542="BIT"),IF(E542&lt;&gt;"",(AI542-(P542+L542-N542+Q542)*AY542)/0.83),""))</f>
        <v/>
      </c>
      <c r="BA542" s="51" t="str">
        <f aca="false">IF(AZ542="","",AZ542*0.17-((P542+L542-N542+Q542)*AY542))</f>
        <v/>
      </c>
      <c r="BB542" s="51" t="str">
        <f aca="false">IF(AND(Y542="CONSUMO",AG542="ANEXO I",AY542&gt;4%),(AI542-(P542+L542-N542+Q542)*0.0514)/0.83*(0.5177)*(0.17)-AI542*0.0514,IF(AND(Y542="CONSUMO",AG542="ANEXO II",AY542&gt;4%),(AI542-(P542+L542-N542+Q542)*0.041)/0.83*(0.3295)*(0.17)-AI542*0.041,IF(AND(Y542="CONSUMO",AG542="ANEXO I",AY542=4%),(AI542-(P542+L542-N542+Q542)*0.04)/0.83*(0.5177)*(0.17)-AI542*0.04,IF(AND(Y542="CONSUMO",AG542="ANEXO II",AY542=4%),(AI542-(P542+L542-N542+Q542)*0.04)/0.83*(0.3295)*(0.17)-AI542*0.04,""))))</f>
        <v/>
      </c>
      <c r="BC542" s="51" t="str">
        <f aca="false">IF(C542="","",IF(AND(Y542="CONSUMO",AC542="SIM")*OR(AG542="-",AG542="BIT"),IF(E542&lt;&gt;"",(AI542-(P542+L542-N542+Q542)*AY542)/0.83),""))</f>
        <v/>
      </c>
      <c r="BD542" s="51" t="str">
        <f aca="false">IF(BC542="","",BC542*0.17)</f>
        <v/>
      </c>
      <c r="BE542" s="51" t="str">
        <f aca="false">IF(I542=6908,0,IF(BC542="","",BD542-((P542+L542-N542+Q542)*AY542)))</f>
        <v/>
      </c>
      <c r="BF542" s="53" t="str">
        <f aca="false">IF(B542="","",IF(OR(B542="",E542="Regime Normal"),0,(AI542-Q542)*VLOOKUP(R542,Dados!$X$98:$Y$108,2,0)))</f>
        <v/>
      </c>
      <c r="BG542" s="54" t="str">
        <f aca="false">IFERROR(VLOOKUP(I542,Dados!$AC$27:$AD$43,2,0),IF(B542="","",IF(D542&lt;&gt;"MT",IF(AND(AC542="SIM",Y542="Revenda"),"2403",IF(AND(AC542="SIM",Y542="Consumo"),"2407",IF(AND(AC542="NÃO",Y542="Revenda"),"2102",IF(AND(AC542="NÃO",Y542="Consumo"),"2556",)))),REPLACE(I542,1,1,1))))</f>
        <v/>
      </c>
    </row>
    <row r="543" customFormat="false" ht="12.8" hidden="false" customHeight="true" outlineLevel="0" collapsed="false">
      <c r="Y543" s="45"/>
      <c r="Z543" s="46" t="str">
        <f aca="false">IF(B543="","",(IFERROR(VLOOKUP(H543,Dados!A$3:B$15000,2,0),"Não Encontrado")))</f>
        <v/>
      </c>
      <c r="AA543" s="46" t="str">
        <f aca="false">IF(B543="","",(IFERROR(VLOOKUP(G543,Dados!C$3:E$15000,3,0),"Não Encontrado")))</f>
        <v/>
      </c>
      <c r="AB543" s="46" t="str">
        <f aca="false">IFERROR(IF(Z543&lt;&gt;"Não Encontrado",Z543,IF(AA543&lt;&gt;"Não Encontrado",AA543,"")),"")</f>
        <v/>
      </c>
      <c r="AC543" s="45" t="str">
        <f aca="false">IF(B543="","",IF(AB543="","NÃO","SIM"))</f>
        <v/>
      </c>
      <c r="AD543" s="45" t="str">
        <f aca="false">IFERROR(VLOOKUP(G543,Dados!$P$3:$R$500,3,0),"")</f>
        <v/>
      </c>
      <c r="AE543" s="45" t="str">
        <f aca="false">IFERROR(VLOOKUP(G543,Dados!$K$3:$L$500,2,0),"")</f>
        <v/>
      </c>
      <c r="AF543" s="45" t="str">
        <f aca="false">IFERROR(VLOOKUP(G543,Dados!$M$3:$N$500,2,0),"")</f>
        <v/>
      </c>
      <c r="AG543" s="45" t="str">
        <f aca="false">IF(F543="","",IF(AND(AD543="",AE543="",AF543=""),"-",IF(AND(AD543="BIT",AE543="",AF543=""),"BIT",IF(AND(AE543="ANEXO I",AD543="",AF543=""),"ANEXO I",IF(AND(AF543="ANEXO II",AD543="",AE543=""),"ANEXO II","Escolher")))))</f>
        <v/>
      </c>
      <c r="AH543" s="45" t="str">
        <f aca="false">IF(AG543&lt;&gt;"Pneus","",IFERROR(VLOOKUP(R543,Dados!$X$2:$Z$5,3,0)*(AI543-Q543),VLOOKUP(D543,Dados!$X$7:$Z$33,3,0)*(AI543-Q543)))</f>
        <v/>
      </c>
      <c r="AI543" s="47" t="str">
        <f aca="false">IF(B543="","",P543+Q543+O543+M543+L543-N543)</f>
        <v/>
      </c>
      <c r="AJ543" s="48" t="str">
        <f aca="false">IFERROR(IF(AND(AC543="SIM",AG543="-",Y543="REVENDA"),(AB543/1+1)*AI543,IF(AND(AC543="SIM",AG543="Pneus",Y543="REVENDA"),(AB543/1+1)*(AI543-AH543),"")),"")</f>
        <v/>
      </c>
      <c r="AK543" s="48" t="str">
        <f aca="false">IF(AJ543="","",AJ543*17%)</f>
        <v/>
      </c>
      <c r="AL543" s="48" t="str">
        <f aca="false">IFERROR(IF(AC543="NÃO","",IF(AK543="","",IF(E543="Simples Nacional",BF543,IF(T543=0.12,U543*0.5833337002,IF(T543=0,AI543*0.07,U543))))),"")</f>
        <v/>
      </c>
      <c r="AM543" s="47" t="str">
        <f aca="false">IFERROR(IF(AC543="NÃO","",IF(OR(AG543="-",AG543="Pneus"),AK543-AL543,"")),"")</f>
        <v/>
      </c>
      <c r="AN543" s="48" t="str">
        <f aca="false">IF(AND(Y543="REVENDA",AC543="SIM",AG543="BIT"),((AB543/1+1)*AI543)*0.4117,"")</f>
        <v/>
      </c>
      <c r="AO543" s="48" t="str">
        <f aca="false">IF(AN543="","",AN543*17%)</f>
        <v/>
      </c>
      <c r="AP543" s="49" t="str">
        <f aca="false">IF(AN543="","",IF(T543=0.12,(U543*0.4117)*0.4117,IF(T543=0,(AI543*0.07)*0.4117,U543*0.4117)))</f>
        <v/>
      </c>
      <c r="AQ543" s="47" t="str">
        <f aca="false">IF(AN543="","",AO543-AP543)</f>
        <v/>
      </c>
      <c r="AR543" s="50" t="str">
        <f aca="false">IFERROR(IF(AND(AC543="SIM",Y543="REVENDA",LEFT(AG543,5)="ANEXO")*OR(AE543="ANEXO I",AF543="ANEXO II"),VLOOKUP(H543,Dados!G:I,2,0),""),"INSERIR MVA")</f>
        <v/>
      </c>
      <c r="AS543" s="48" t="str">
        <f aca="false">IF(LEFT(AG543,5)="ANEXO",VLOOKUP(AG543,Dados!$X$111:$Z$112,2,0)*(AI543-Q543),"")</f>
        <v/>
      </c>
      <c r="AT543" s="48" t="str">
        <f aca="false">IFERROR(IF(AR543="","",(AI543*AR543)+AI543),"INSERIR MVA")</f>
        <v/>
      </c>
      <c r="AU543" s="48" t="str">
        <f aca="false">IF(AT543="","",IF(AY543=0.04,U543,AS543*AY543))</f>
        <v/>
      </c>
      <c r="AV543" s="47" t="str">
        <f aca="false">IFERROR(IF(AU543="","",(VLOOKUP(AG543,Dados!$X$111:$Z$112,3,0)*AT543*0.17)),"INSERIR MVA")</f>
        <v/>
      </c>
      <c r="AW543" s="47" t="str">
        <f aca="false">IFERROR(IF(AR543="","",AV543-AU543),"")</f>
        <v/>
      </c>
      <c r="AX543" s="51" t="str">
        <f aca="false">IFERROR(IF(AC543="NÃO","",IF(AM543&lt;&gt;"",AM543-W543,IF(AQ543&lt;&gt;"",AQ543-W543,IF(AW543&lt;&gt;"",AW543-W543,"")))),"")</f>
        <v/>
      </c>
      <c r="AY543" s="46" t="str">
        <f aca="false">IFERROR(IF(ISNA(VLOOKUP(R543,Dados!$X$2:$Y$5,2,0)),VLOOKUP(D543,Dados!$X$7:$Y$33,2,0),VLOOKUP(R543,Dados!$X$2:$Y$5,2,0)),"")</f>
        <v/>
      </c>
      <c r="AZ543" s="52" t="str">
        <f aca="false">IF(C543="","",IF(AND(Y543="CONSUMO",AC543="NÃO")*OR(AG543="-",AG543="BIT"),IF(E543&lt;&gt;"",(AI543-(P543+L543-N543+Q543)*AY543)/0.83),""))</f>
        <v/>
      </c>
      <c r="BA543" s="51" t="str">
        <f aca="false">IF(AZ543="","",AZ543*0.17-((P543+L543-N543+Q543)*AY543))</f>
        <v/>
      </c>
      <c r="BB543" s="51" t="str">
        <f aca="false">IF(AND(Y543="CONSUMO",AG543="ANEXO I",AY543&gt;4%),(AI543-(P543+L543-N543+Q543)*0.0514)/0.83*(0.5177)*(0.17)-AI543*0.0514,IF(AND(Y543="CONSUMO",AG543="ANEXO II",AY543&gt;4%),(AI543-(P543+L543-N543+Q543)*0.041)/0.83*(0.3295)*(0.17)-AI543*0.041,IF(AND(Y543="CONSUMO",AG543="ANEXO I",AY543=4%),(AI543-(P543+L543-N543+Q543)*0.04)/0.83*(0.5177)*(0.17)-AI543*0.04,IF(AND(Y543="CONSUMO",AG543="ANEXO II",AY543=4%),(AI543-(P543+L543-N543+Q543)*0.04)/0.83*(0.3295)*(0.17)-AI543*0.04,""))))</f>
        <v/>
      </c>
      <c r="BC543" s="51" t="str">
        <f aca="false">IF(C543="","",IF(AND(Y543="CONSUMO",AC543="SIM")*OR(AG543="-",AG543="BIT"),IF(E543&lt;&gt;"",(AI543-(P543+L543-N543+Q543)*AY543)/0.83),""))</f>
        <v/>
      </c>
      <c r="BD543" s="51" t="str">
        <f aca="false">IF(BC543="","",BC543*0.17)</f>
        <v/>
      </c>
      <c r="BE543" s="51" t="str">
        <f aca="false">IF(I543=6908,0,IF(BC543="","",BD543-((P543+L543-N543+Q543)*AY543)))</f>
        <v/>
      </c>
      <c r="BF543" s="53" t="str">
        <f aca="false">IF(B543="","",IF(OR(B543="",E543="Regime Normal"),0,(AI543-Q543)*VLOOKUP(R543,Dados!$X$98:$Y$108,2,0)))</f>
        <v/>
      </c>
      <c r="BG543" s="54" t="str">
        <f aca="false">IFERROR(VLOOKUP(I543,Dados!$AC$27:$AD$43,2,0),IF(B543="","",IF(D543&lt;&gt;"MT",IF(AND(AC543="SIM",Y543="Revenda"),"2403",IF(AND(AC543="SIM",Y543="Consumo"),"2407",IF(AND(AC543="NÃO",Y543="Revenda"),"2102",IF(AND(AC543="NÃO",Y543="Consumo"),"2556",)))),REPLACE(I543,1,1,1))))</f>
        <v/>
      </c>
    </row>
    <row r="544" customFormat="false" ht="12.8" hidden="false" customHeight="true" outlineLevel="0" collapsed="false">
      <c r="Y544" s="45"/>
      <c r="Z544" s="46" t="str">
        <f aca="false">IF(B544="","",(IFERROR(VLOOKUP(H544,Dados!A$3:B$15000,2,0),"Não Encontrado")))</f>
        <v/>
      </c>
      <c r="AA544" s="46" t="str">
        <f aca="false">IF(B544="","",(IFERROR(VLOOKUP(G544,Dados!C$3:E$15000,3,0),"Não Encontrado")))</f>
        <v/>
      </c>
      <c r="AB544" s="46" t="str">
        <f aca="false">IFERROR(IF(Z544&lt;&gt;"Não Encontrado",Z544,IF(AA544&lt;&gt;"Não Encontrado",AA544,"")),"")</f>
        <v/>
      </c>
      <c r="AC544" s="45" t="str">
        <f aca="false">IF(B544="","",IF(AB544="","NÃO","SIM"))</f>
        <v/>
      </c>
      <c r="AD544" s="45" t="str">
        <f aca="false">IFERROR(VLOOKUP(G544,Dados!$P$3:$R$500,3,0),"")</f>
        <v/>
      </c>
      <c r="AE544" s="45" t="str">
        <f aca="false">IFERROR(VLOOKUP(G544,Dados!$K$3:$L$500,2,0),"")</f>
        <v/>
      </c>
      <c r="AF544" s="45" t="str">
        <f aca="false">IFERROR(VLOOKUP(G544,Dados!$M$3:$N$500,2,0),"")</f>
        <v/>
      </c>
      <c r="AG544" s="45" t="str">
        <f aca="false">IF(F544="","",IF(AND(AD544="",AE544="",AF544=""),"-",IF(AND(AD544="BIT",AE544="",AF544=""),"BIT",IF(AND(AE544="ANEXO I",AD544="",AF544=""),"ANEXO I",IF(AND(AF544="ANEXO II",AD544="",AE544=""),"ANEXO II","Escolher")))))</f>
        <v/>
      </c>
      <c r="AH544" s="45" t="str">
        <f aca="false">IF(AG544&lt;&gt;"Pneus","",IFERROR(VLOOKUP(R544,Dados!$X$2:$Z$5,3,0)*(AI544-Q544),VLOOKUP(D544,Dados!$X$7:$Z$33,3,0)*(AI544-Q544)))</f>
        <v/>
      </c>
      <c r="AI544" s="47" t="str">
        <f aca="false">IF(B544="","",P544+Q544+O544+M544+L544-N544)</f>
        <v/>
      </c>
      <c r="AJ544" s="48" t="str">
        <f aca="false">IFERROR(IF(AND(AC544="SIM",AG544="-",Y544="REVENDA"),(AB544/1+1)*AI544,IF(AND(AC544="SIM",AG544="Pneus",Y544="REVENDA"),(AB544/1+1)*(AI544-AH544),"")),"")</f>
        <v/>
      </c>
      <c r="AK544" s="48" t="str">
        <f aca="false">IF(AJ544="","",AJ544*17%)</f>
        <v/>
      </c>
      <c r="AL544" s="48" t="str">
        <f aca="false">IFERROR(IF(AC544="NÃO","",IF(AK544="","",IF(E544="Simples Nacional",BF544,IF(T544=0.12,U544*0.5833337002,IF(T544=0,AI544*0.07,U544))))),"")</f>
        <v/>
      </c>
      <c r="AM544" s="47" t="str">
        <f aca="false">IFERROR(IF(AC544="NÃO","",IF(OR(AG544="-",AG544="Pneus"),AK544-AL544,"")),"")</f>
        <v/>
      </c>
      <c r="AN544" s="48" t="str">
        <f aca="false">IF(AND(Y544="REVENDA",AC544="SIM",AG544="BIT"),((AB544/1+1)*AI544)*0.4117,"")</f>
        <v/>
      </c>
      <c r="AO544" s="48" t="str">
        <f aca="false">IF(AN544="","",AN544*17%)</f>
        <v/>
      </c>
      <c r="AP544" s="49" t="str">
        <f aca="false">IF(AN544="","",IF(T544=0.12,(U544*0.4117)*0.4117,IF(T544=0,(AI544*0.07)*0.4117,U544*0.4117)))</f>
        <v/>
      </c>
      <c r="AQ544" s="47" t="str">
        <f aca="false">IF(AN544="","",AO544-AP544)</f>
        <v/>
      </c>
      <c r="AR544" s="50" t="str">
        <f aca="false">IFERROR(IF(AND(AC544="SIM",Y544="REVENDA",LEFT(AG544,5)="ANEXO")*OR(AE544="ANEXO I",AF544="ANEXO II"),VLOOKUP(H544,Dados!G:I,2,0),""),"INSERIR MVA")</f>
        <v/>
      </c>
      <c r="AS544" s="48" t="str">
        <f aca="false">IF(LEFT(AG544,5)="ANEXO",VLOOKUP(AG544,Dados!$X$111:$Z$112,2,0)*(AI544-Q544),"")</f>
        <v/>
      </c>
      <c r="AT544" s="48" t="str">
        <f aca="false">IFERROR(IF(AR544="","",(AI544*AR544)+AI544),"INSERIR MVA")</f>
        <v/>
      </c>
      <c r="AU544" s="48" t="str">
        <f aca="false">IF(AT544="","",IF(AY544=0.04,U544,AS544*AY544))</f>
        <v/>
      </c>
      <c r="AV544" s="47" t="str">
        <f aca="false">IFERROR(IF(AU544="","",(VLOOKUP(AG544,Dados!$X$111:$Z$112,3,0)*AT544*0.17)),"INSERIR MVA")</f>
        <v/>
      </c>
      <c r="AW544" s="47" t="str">
        <f aca="false">IFERROR(IF(AR544="","",AV544-AU544),"")</f>
        <v/>
      </c>
      <c r="AX544" s="51" t="str">
        <f aca="false">IFERROR(IF(AC544="NÃO","",IF(AM544&lt;&gt;"",AM544-W544,IF(AQ544&lt;&gt;"",AQ544-W544,IF(AW544&lt;&gt;"",AW544-W544,"")))),"")</f>
        <v/>
      </c>
      <c r="AY544" s="46" t="str">
        <f aca="false">IFERROR(IF(ISNA(VLOOKUP(R544,Dados!$X$2:$Y$5,2,0)),VLOOKUP(D544,Dados!$X$7:$Y$33,2,0),VLOOKUP(R544,Dados!$X$2:$Y$5,2,0)),"")</f>
        <v/>
      </c>
      <c r="AZ544" s="52" t="str">
        <f aca="false">IF(C544="","",IF(AND(Y544="CONSUMO",AC544="NÃO")*OR(AG544="-",AG544="BIT"),IF(E544&lt;&gt;"",(AI544-(P544+L544-N544+Q544)*AY544)/0.83),""))</f>
        <v/>
      </c>
      <c r="BA544" s="51" t="str">
        <f aca="false">IF(AZ544="","",AZ544*0.17-((P544+L544-N544+Q544)*AY544))</f>
        <v/>
      </c>
      <c r="BB544" s="51" t="str">
        <f aca="false">IF(AND(Y544="CONSUMO",AG544="ANEXO I",AY544&gt;4%),(AI544-(P544+L544-N544+Q544)*0.0514)/0.83*(0.5177)*(0.17)-AI544*0.0514,IF(AND(Y544="CONSUMO",AG544="ANEXO II",AY544&gt;4%),(AI544-(P544+L544-N544+Q544)*0.041)/0.83*(0.3295)*(0.17)-AI544*0.041,IF(AND(Y544="CONSUMO",AG544="ANEXO I",AY544=4%),(AI544-(P544+L544-N544+Q544)*0.04)/0.83*(0.5177)*(0.17)-AI544*0.04,IF(AND(Y544="CONSUMO",AG544="ANEXO II",AY544=4%),(AI544-(P544+L544-N544+Q544)*0.04)/0.83*(0.3295)*(0.17)-AI544*0.04,""))))</f>
        <v/>
      </c>
      <c r="BC544" s="51" t="str">
        <f aca="false">IF(C544="","",IF(AND(Y544="CONSUMO",AC544="SIM")*OR(AG544="-",AG544="BIT"),IF(E544&lt;&gt;"",(AI544-(P544+L544-N544+Q544)*AY544)/0.83),""))</f>
        <v/>
      </c>
      <c r="BD544" s="51" t="str">
        <f aca="false">IF(BC544="","",BC544*0.17)</f>
        <v/>
      </c>
      <c r="BE544" s="51" t="str">
        <f aca="false">IF(I544=6908,0,IF(BC544="","",BD544-((P544+L544-N544+Q544)*AY544)))</f>
        <v/>
      </c>
      <c r="BF544" s="53" t="str">
        <f aca="false">IF(B544="","",IF(OR(B544="",E544="Regime Normal"),0,(AI544-Q544)*VLOOKUP(R544,Dados!$X$98:$Y$108,2,0)))</f>
        <v/>
      </c>
      <c r="BG544" s="54" t="str">
        <f aca="false">IFERROR(VLOOKUP(I544,Dados!$AC$27:$AD$43,2,0),IF(B544="","",IF(D544&lt;&gt;"MT",IF(AND(AC544="SIM",Y544="Revenda"),"2403",IF(AND(AC544="SIM",Y544="Consumo"),"2407",IF(AND(AC544="NÃO",Y544="Revenda"),"2102",IF(AND(AC544="NÃO",Y544="Consumo"),"2556",)))),REPLACE(I544,1,1,1))))</f>
        <v/>
      </c>
    </row>
    <row r="545" customFormat="false" ht="12.8" hidden="false" customHeight="true" outlineLevel="0" collapsed="false">
      <c r="Y545" s="45"/>
      <c r="Z545" s="46" t="str">
        <f aca="false">IF(B545="","",(IFERROR(VLOOKUP(H545,Dados!A$3:B$15000,2,0),"Não Encontrado")))</f>
        <v/>
      </c>
      <c r="AA545" s="46" t="str">
        <f aca="false">IF(B545="","",(IFERROR(VLOOKUP(G545,Dados!C$3:E$15000,3,0),"Não Encontrado")))</f>
        <v/>
      </c>
      <c r="AB545" s="46" t="str">
        <f aca="false">IFERROR(IF(Z545&lt;&gt;"Não Encontrado",Z545,IF(AA545&lt;&gt;"Não Encontrado",AA545,"")),"")</f>
        <v/>
      </c>
      <c r="AC545" s="45" t="str">
        <f aca="false">IF(B545="","",IF(AB545="","NÃO","SIM"))</f>
        <v/>
      </c>
      <c r="AD545" s="45" t="str">
        <f aca="false">IFERROR(VLOOKUP(G545,Dados!$P$3:$R$500,3,0),"")</f>
        <v/>
      </c>
      <c r="AE545" s="45" t="str">
        <f aca="false">IFERROR(VLOOKUP(G545,Dados!$K$3:$L$500,2,0),"")</f>
        <v/>
      </c>
      <c r="AF545" s="45" t="str">
        <f aca="false">IFERROR(VLOOKUP(G545,Dados!$M$3:$N$500,2,0),"")</f>
        <v/>
      </c>
      <c r="AG545" s="45" t="str">
        <f aca="false">IF(F545="","",IF(AND(AD545="",AE545="",AF545=""),"-",IF(AND(AD545="BIT",AE545="",AF545=""),"BIT",IF(AND(AE545="ANEXO I",AD545="",AF545=""),"ANEXO I",IF(AND(AF545="ANEXO II",AD545="",AE545=""),"ANEXO II","Escolher")))))</f>
        <v/>
      </c>
      <c r="AH545" s="45" t="str">
        <f aca="false">IF(AG545&lt;&gt;"Pneus","",IFERROR(VLOOKUP(R545,Dados!$X$2:$Z$5,3,0)*(AI545-Q545),VLOOKUP(D545,Dados!$X$7:$Z$33,3,0)*(AI545-Q545)))</f>
        <v/>
      </c>
      <c r="AI545" s="47" t="str">
        <f aca="false">IF(B545="","",P545+Q545+O545+M545+L545-N545)</f>
        <v/>
      </c>
      <c r="AJ545" s="48" t="str">
        <f aca="false">IFERROR(IF(AND(AC545="SIM",AG545="-",Y545="REVENDA"),(AB545/1+1)*AI545,IF(AND(AC545="SIM",AG545="Pneus",Y545="REVENDA"),(AB545/1+1)*(AI545-AH545),"")),"")</f>
        <v/>
      </c>
      <c r="AK545" s="48" t="str">
        <f aca="false">IF(AJ545="","",AJ545*17%)</f>
        <v/>
      </c>
      <c r="AL545" s="48" t="str">
        <f aca="false">IFERROR(IF(AC545="NÃO","",IF(AK545="","",IF(E545="Simples Nacional",BF545,IF(T545=0.12,U545*0.5833337002,IF(T545=0,AI545*0.07,U545))))),"")</f>
        <v/>
      </c>
      <c r="AM545" s="47" t="str">
        <f aca="false">IFERROR(IF(AC545="NÃO","",IF(OR(AG545="-",AG545="Pneus"),AK545-AL545,"")),"")</f>
        <v/>
      </c>
      <c r="AN545" s="48" t="str">
        <f aca="false">IF(AND(Y545="REVENDA",AC545="SIM",AG545="BIT"),((AB545/1+1)*AI545)*0.4117,"")</f>
        <v/>
      </c>
      <c r="AO545" s="48" t="str">
        <f aca="false">IF(AN545="","",AN545*17%)</f>
        <v/>
      </c>
      <c r="AP545" s="49" t="str">
        <f aca="false">IF(AN545="","",IF(T545=0.12,(U545*0.4117)*0.4117,IF(T545=0,(AI545*0.07)*0.4117,U545*0.4117)))</f>
        <v/>
      </c>
      <c r="AQ545" s="47" t="str">
        <f aca="false">IF(AN545="","",AO545-AP545)</f>
        <v/>
      </c>
      <c r="AR545" s="50" t="str">
        <f aca="false">IFERROR(IF(AND(AC545="SIM",Y545="REVENDA",LEFT(AG545,5)="ANEXO")*OR(AE545="ANEXO I",AF545="ANEXO II"),VLOOKUP(H545,Dados!G:I,2,0),""),"INSERIR MVA")</f>
        <v/>
      </c>
      <c r="AS545" s="48" t="str">
        <f aca="false">IF(LEFT(AG545,5)="ANEXO",VLOOKUP(AG545,Dados!$X$111:$Z$112,2,0)*(AI545-Q545),"")</f>
        <v/>
      </c>
      <c r="AT545" s="48" t="str">
        <f aca="false">IFERROR(IF(AR545="","",(AI545*AR545)+AI545),"INSERIR MVA")</f>
        <v/>
      </c>
      <c r="AU545" s="48" t="str">
        <f aca="false">IF(AT545="","",IF(AY545=0.04,U545,AS545*AY545))</f>
        <v/>
      </c>
      <c r="AV545" s="47" t="str">
        <f aca="false">IFERROR(IF(AU545="","",(VLOOKUP(AG545,Dados!$X$111:$Z$112,3,0)*AT545*0.17)),"INSERIR MVA")</f>
        <v/>
      </c>
      <c r="AW545" s="47" t="str">
        <f aca="false">IFERROR(IF(AR545="","",AV545-AU545),"")</f>
        <v/>
      </c>
      <c r="AX545" s="51" t="str">
        <f aca="false">IFERROR(IF(AC545="NÃO","",IF(AM545&lt;&gt;"",AM545-W545,IF(AQ545&lt;&gt;"",AQ545-W545,IF(AW545&lt;&gt;"",AW545-W545,"")))),"")</f>
        <v/>
      </c>
      <c r="AY545" s="46" t="str">
        <f aca="false">IFERROR(IF(ISNA(VLOOKUP(R545,Dados!$X$2:$Y$5,2,0)),VLOOKUP(D545,Dados!$X$7:$Y$33,2,0),VLOOKUP(R545,Dados!$X$2:$Y$5,2,0)),"")</f>
        <v/>
      </c>
      <c r="AZ545" s="52" t="str">
        <f aca="false">IF(C545="","",IF(AND(Y545="CONSUMO",AC545="NÃO")*OR(AG545="-",AG545="BIT"),IF(E545&lt;&gt;"",(AI545-(P545+L545-N545+Q545)*AY545)/0.83),""))</f>
        <v/>
      </c>
      <c r="BA545" s="51" t="str">
        <f aca="false">IF(AZ545="","",AZ545*0.17-((P545+L545-N545+Q545)*AY545))</f>
        <v/>
      </c>
      <c r="BB545" s="51" t="str">
        <f aca="false">IF(AND(Y545="CONSUMO",AG545="ANEXO I",AY545&gt;4%),(AI545-(P545+L545-N545+Q545)*0.0514)/0.83*(0.5177)*(0.17)-AI545*0.0514,IF(AND(Y545="CONSUMO",AG545="ANEXO II",AY545&gt;4%),(AI545-(P545+L545-N545+Q545)*0.041)/0.83*(0.3295)*(0.17)-AI545*0.041,IF(AND(Y545="CONSUMO",AG545="ANEXO I",AY545=4%),(AI545-(P545+L545-N545+Q545)*0.04)/0.83*(0.5177)*(0.17)-AI545*0.04,IF(AND(Y545="CONSUMO",AG545="ANEXO II",AY545=4%),(AI545-(P545+L545-N545+Q545)*0.04)/0.83*(0.3295)*(0.17)-AI545*0.04,""))))</f>
        <v/>
      </c>
      <c r="BC545" s="51" t="str">
        <f aca="false">IF(C545="","",IF(AND(Y545="CONSUMO",AC545="SIM")*OR(AG545="-",AG545="BIT"),IF(E545&lt;&gt;"",(AI545-(P545+L545-N545+Q545)*AY545)/0.83),""))</f>
        <v/>
      </c>
      <c r="BD545" s="51" t="str">
        <f aca="false">IF(BC545="","",BC545*0.17)</f>
        <v/>
      </c>
      <c r="BE545" s="51" t="str">
        <f aca="false">IF(I545=6908,0,IF(BC545="","",BD545-((P545+L545-N545+Q545)*AY545)))</f>
        <v/>
      </c>
      <c r="BF545" s="53" t="str">
        <f aca="false">IF(B545="","",IF(OR(B545="",E545="Regime Normal"),0,(AI545-Q545)*VLOOKUP(R545,Dados!$X$98:$Y$108,2,0)))</f>
        <v/>
      </c>
      <c r="BG545" s="54" t="str">
        <f aca="false">IFERROR(VLOOKUP(I545,Dados!$AC$27:$AD$43,2,0),IF(B545="","",IF(D545&lt;&gt;"MT",IF(AND(AC545="SIM",Y545="Revenda"),"2403",IF(AND(AC545="SIM",Y545="Consumo"),"2407",IF(AND(AC545="NÃO",Y545="Revenda"),"2102",IF(AND(AC545="NÃO",Y545="Consumo"),"2556",)))),REPLACE(I545,1,1,1))))</f>
        <v/>
      </c>
    </row>
    <row r="546" customFormat="false" ht="12.8" hidden="false" customHeight="true" outlineLevel="0" collapsed="false">
      <c r="Y546" s="45"/>
      <c r="Z546" s="46" t="str">
        <f aca="false">IF(B546="","",(IFERROR(VLOOKUP(H546,Dados!A$3:B$15000,2,0),"Não Encontrado")))</f>
        <v/>
      </c>
      <c r="AA546" s="46" t="str">
        <f aca="false">IF(B546="","",(IFERROR(VLOOKUP(G546,Dados!C$3:E$15000,3,0),"Não Encontrado")))</f>
        <v/>
      </c>
      <c r="AB546" s="46" t="str">
        <f aca="false">IFERROR(IF(Z546&lt;&gt;"Não Encontrado",Z546,IF(AA546&lt;&gt;"Não Encontrado",AA546,"")),"")</f>
        <v/>
      </c>
      <c r="AC546" s="45" t="str">
        <f aca="false">IF(B546="","",IF(AB546="","NÃO","SIM"))</f>
        <v/>
      </c>
      <c r="AD546" s="45" t="str">
        <f aca="false">IFERROR(VLOOKUP(G546,Dados!$P$3:$R$500,3,0),"")</f>
        <v/>
      </c>
      <c r="AE546" s="45" t="str">
        <f aca="false">IFERROR(VLOOKUP(G546,Dados!$K$3:$L$500,2,0),"")</f>
        <v/>
      </c>
      <c r="AF546" s="45" t="str">
        <f aca="false">IFERROR(VLOOKUP(G546,Dados!$M$3:$N$500,2,0),"")</f>
        <v/>
      </c>
      <c r="AG546" s="45" t="str">
        <f aca="false">IF(F546="","",IF(AND(AD546="",AE546="",AF546=""),"-",IF(AND(AD546="BIT",AE546="",AF546=""),"BIT",IF(AND(AE546="ANEXO I",AD546="",AF546=""),"ANEXO I",IF(AND(AF546="ANEXO II",AD546="",AE546=""),"ANEXO II","Escolher")))))</f>
        <v/>
      </c>
      <c r="AH546" s="45" t="str">
        <f aca="false">IF(AG546&lt;&gt;"Pneus","",IFERROR(VLOOKUP(R546,Dados!$X$2:$Z$5,3,0)*(AI546-Q546),VLOOKUP(D546,Dados!$X$7:$Z$33,3,0)*(AI546-Q546)))</f>
        <v/>
      </c>
      <c r="AI546" s="47" t="str">
        <f aca="false">IF(B546="","",P546+Q546+O546+M546+L546-N546)</f>
        <v/>
      </c>
      <c r="AJ546" s="48" t="str">
        <f aca="false">IFERROR(IF(AND(AC546="SIM",AG546="-",Y546="REVENDA"),(AB546/1+1)*AI546,IF(AND(AC546="SIM",AG546="Pneus",Y546="REVENDA"),(AB546/1+1)*(AI546-AH546),"")),"")</f>
        <v/>
      </c>
      <c r="AK546" s="48" t="str">
        <f aca="false">IF(AJ546="","",AJ546*17%)</f>
        <v/>
      </c>
      <c r="AL546" s="48" t="str">
        <f aca="false">IFERROR(IF(AC546="NÃO","",IF(AK546="","",IF(E546="Simples Nacional",BF546,IF(T546=0.12,U546*0.5833337002,IF(T546=0,AI546*0.07,U546))))),"")</f>
        <v/>
      </c>
      <c r="AM546" s="47" t="str">
        <f aca="false">IFERROR(IF(AC546="NÃO","",IF(OR(AG546="-",AG546="Pneus"),AK546-AL546,"")),"")</f>
        <v/>
      </c>
      <c r="AN546" s="48" t="str">
        <f aca="false">IF(AND(Y546="REVENDA",AC546="SIM",AG546="BIT"),((AB546/1+1)*AI546)*0.4117,"")</f>
        <v/>
      </c>
      <c r="AO546" s="48" t="str">
        <f aca="false">IF(AN546="","",AN546*17%)</f>
        <v/>
      </c>
      <c r="AP546" s="49" t="str">
        <f aca="false">IF(AN546="","",IF(T546=0.12,(U546*0.4117)*0.4117,IF(T546=0,(AI546*0.07)*0.4117,U546*0.4117)))</f>
        <v/>
      </c>
      <c r="AQ546" s="47" t="str">
        <f aca="false">IF(AN546="","",AO546-AP546)</f>
        <v/>
      </c>
      <c r="AR546" s="50" t="str">
        <f aca="false">IFERROR(IF(AND(AC546="SIM",Y546="REVENDA",LEFT(AG546,5)="ANEXO")*OR(AE546="ANEXO I",AF546="ANEXO II"),VLOOKUP(H546,Dados!G:I,2,0),""),"INSERIR MVA")</f>
        <v/>
      </c>
      <c r="AS546" s="48" t="str">
        <f aca="false">IF(LEFT(AG546,5)="ANEXO",VLOOKUP(AG546,Dados!$X$111:$Z$112,2,0)*(AI546-Q546),"")</f>
        <v/>
      </c>
      <c r="AT546" s="48" t="str">
        <f aca="false">IFERROR(IF(AR546="","",(AI546*AR546)+AI546),"INSERIR MVA")</f>
        <v/>
      </c>
      <c r="AU546" s="48" t="str">
        <f aca="false">IF(AT546="","",IF(AY546=0.04,U546,AS546*AY546))</f>
        <v/>
      </c>
      <c r="AV546" s="47" t="str">
        <f aca="false">IFERROR(IF(AU546="","",(VLOOKUP(AG546,Dados!$X$111:$Z$112,3,0)*AT546*0.17)),"INSERIR MVA")</f>
        <v/>
      </c>
      <c r="AW546" s="47" t="str">
        <f aca="false">IFERROR(IF(AR546="","",AV546-AU546),"")</f>
        <v/>
      </c>
      <c r="AX546" s="51" t="str">
        <f aca="false">IFERROR(IF(AC546="NÃO","",IF(AM546&lt;&gt;"",AM546-W546,IF(AQ546&lt;&gt;"",AQ546-W546,IF(AW546&lt;&gt;"",AW546-W546,"")))),"")</f>
        <v/>
      </c>
      <c r="AY546" s="46" t="str">
        <f aca="false">IFERROR(IF(ISNA(VLOOKUP(R546,Dados!$X$2:$Y$5,2,0)),VLOOKUP(D546,Dados!$X$7:$Y$33,2,0),VLOOKUP(R546,Dados!$X$2:$Y$5,2,0)),"")</f>
        <v/>
      </c>
      <c r="AZ546" s="52" t="str">
        <f aca="false">IF(C546="","",IF(AND(Y546="CONSUMO",AC546="NÃO")*OR(AG546="-",AG546="BIT"),IF(E546&lt;&gt;"",(AI546-(P546+L546-N546+Q546)*AY546)/0.83),""))</f>
        <v/>
      </c>
      <c r="BA546" s="51" t="str">
        <f aca="false">IF(AZ546="","",AZ546*0.17-((P546+L546-N546+Q546)*AY546))</f>
        <v/>
      </c>
      <c r="BB546" s="51" t="str">
        <f aca="false">IF(AND(Y546="CONSUMO",AG546="ANEXO I",AY546&gt;4%),(AI546-(P546+L546-N546+Q546)*0.0514)/0.83*(0.5177)*(0.17)-AI546*0.0514,IF(AND(Y546="CONSUMO",AG546="ANEXO II",AY546&gt;4%),(AI546-(P546+L546-N546+Q546)*0.041)/0.83*(0.3295)*(0.17)-AI546*0.041,IF(AND(Y546="CONSUMO",AG546="ANEXO I",AY546=4%),(AI546-(P546+L546-N546+Q546)*0.04)/0.83*(0.5177)*(0.17)-AI546*0.04,IF(AND(Y546="CONSUMO",AG546="ANEXO II",AY546=4%),(AI546-(P546+L546-N546+Q546)*0.04)/0.83*(0.3295)*(0.17)-AI546*0.04,""))))</f>
        <v/>
      </c>
      <c r="BC546" s="51" t="str">
        <f aca="false">IF(C546="","",IF(AND(Y546="CONSUMO",AC546="SIM")*OR(AG546="-",AG546="BIT"),IF(E546&lt;&gt;"",(AI546-(P546+L546-N546+Q546)*AY546)/0.83),""))</f>
        <v/>
      </c>
      <c r="BD546" s="51" t="str">
        <f aca="false">IF(BC546="","",BC546*0.17)</f>
        <v/>
      </c>
      <c r="BE546" s="51" t="str">
        <f aca="false">IF(I546=6908,0,IF(BC546="","",BD546-((P546+L546-N546+Q546)*AY546)))</f>
        <v/>
      </c>
      <c r="BF546" s="53" t="str">
        <f aca="false">IF(B546="","",IF(OR(B546="",E546="Regime Normal"),0,(AI546-Q546)*VLOOKUP(R546,Dados!$X$98:$Y$108,2,0)))</f>
        <v/>
      </c>
      <c r="BG546" s="54" t="str">
        <f aca="false">IFERROR(VLOOKUP(I546,Dados!$AC$27:$AD$43,2,0),IF(B546="","",IF(D546&lt;&gt;"MT",IF(AND(AC546="SIM",Y546="Revenda"),"2403",IF(AND(AC546="SIM",Y546="Consumo"),"2407",IF(AND(AC546="NÃO",Y546="Revenda"),"2102",IF(AND(AC546="NÃO",Y546="Consumo"),"2556",)))),REPLACE(I546,1,1,1))))</f>
        <v/>
      </c>
    </row>
    <row r="547" customFormat="false" ht="12.8" hidden="false" customHeight="true" outlineLevel="0" collapsed="false">
      <c r="Y547" s="45"/>
      <c r="Z547" s="46" t="str">
        <f aca="false">IF(B547="","",(IFERROR(VLOOKUP(H547,Dados!A$3:B$15000,2,0),"Não Encontrado")))</f>
        <v/>
      </c>
      <c r="AA547" s="46" t="str">
        <f aca="false">IF(B547="","",(IFERROR(VLOOKUP(G547,Dados!C$3:E$15000,3,0),"Não Encontrado")))</f>
        <v/>
      </c>
      <c r="AB547" s="46" t="str">
        <f aca="false">IFERROR(IF(Z547&lt;&gt;"Não Encontrado",Z547,IF(AA547&lt;&gt;"Não Encontrado",AA547,"")),"")</f>
        <v/>
      </c>
      <c r="AC547" s="45" t="str">
        <f aca="false">IF(B547="","",IF(AB547="","NÃO","SIM"))</f>
        <v/>
      </c>
      <c r="AD547" s="45" t="str">
        <f aca="false">IFERROR(VLOOKUP(G547,Dados!$P$3:$R$500,3,0),"")</f>
        <v/>
      </c>
      <c r="AE547" s="45" t="str">
        <f aca="false">IFERROR(VLOOKUP(G547,Dados!$K$3:$L$500,2,0),"")</f>
        <v/>
      </c>
      <c r="AF547" s="45" t="str">
        <f aca="false">IFERROR(VLOOKUP(G547,Dados!$M$3:$N$500,2,0),"")</f>
        <v/>
      </c>
      <c r="AG547" s="45" t="str">
        <f aca="false">IF(F547="","",IF(AND(AD547="",AE547="",AF547=""),"-",IF(AND(AD547="BIT",AE547="",AF547=""),"BIT",IF(AND(AE547="ANEXO I",AD547="",AF547=""),"ANEXO I",IF(AND(AF547="ANEXO II",AD547="",AE547=""),"ANEXO II","Escolher")))))</f>
        <v/>
      </c>
      <c r="AH547" s="45" t="str">
        <f aca="false">IF(AG547&lt;&gt;"Pneus","",IFERROR(VLOOKUP(R547,Dados!$X$2:$Z$5,3,0)*(AI547-Q547),VLOOKUP(D547,Dados!$X$7:$Z$33,3,0)*(AI547-Q547)))</f>
        <v/>
      </c>
      <c r="AI547" s="47" t="str">
        <f aca="false">IF(B547="","",P547+Q547+O547+M547+L547-N547)</f>
        <v/>
      </c>
      <c r="AJ547" s="48" t="str">
        <f aca="false">IFERROR(IF(AND(AC547="SIM",AG547="-",Y547="REVENDA"),(AB547/1+1)*AI547,IF(AND(AC547="SIM",AG547="Pneus",Y547="REVENDA"),(AB547/1+1)*(AI547-AH547),"")),"")</f>
        <v/>
      </c>
      <c r="AK547" s="48" t="str">
        <f aca="false">IF(AJ547="","",AJ547*17%)</f>
        <v/>
      </c>
      <c r="AL547" s="48" t="str">
        <f aca="false">IFERROR(IF(AC547="NÃO","",IF(AK547="","",IF(E547="Simples Nacional",BF547,IF(T547=0.12,U547*0.5833337002,IF(T547=0,AI547*0.07,U547))))),"")</f>
        <v/>
      </c>
      <c r="AM547" s="47" t="str">
        <f aca="false">IFERROR(IF(AC547="NÃO","",IF(OR(AG547="-",AG547="Pneus"),AK547-AL547,"")),"")</f>
        <v/>
      </c>
      <c r="AN547" s="48" t="str">
        <f aca="false">IF(AND(Y547="REVENDA",AC547="SIM",AG547="BIT"),((AB547/1+1)*AI547)*0.4117,"")</f>
        <v/>
      </c>
      <c r="AO547" s="48" t="str">
        <f aca="false">IF(AN547="","",AN547*17%)</f>
        <v/>
      </c>
      <c r="AP547" s="49" t="str">
        <f aca="false">IF(AN547="","",IF(T547=0.12,(U547*0.4117)*0.4117,IF(T547=0,(AI547*0.07)*0.4117,U547*0.4117)))</f>
        <v/>
      </c>
      <c r="AQ547" s="47" t="str">
        <f aca="false">IF(AN547="","",AO547-AP547)</f>
        <v/>
      </c>
      <c r="AR547" s="50" t="str">
        <f aca="false">IFERROR(IF(AND(AC547="SIM",Y547="REVENDA",LEFT(AG547,5)="ANEXO")*OR(AE547="ANEXO I",AF547="ANEXO II"),VLOOKUP(H547,Dados!G:I,2,0),""),"INSERIR MVA")</f>
        <v/>
      </c>
      <c r="AS547" s="48" t="str">
        <f aca="false">IF(LEFT(AG547,5)="ANEXO",VLOOKUP(AG547,Dados!$X$111:$Z$112,2,0)*(AI547-Q547),"")</f>
        <v/>
      </c>
      <c r="AT547" s="48" t="str">
        <f aca="false">IFERROR(IF(AR547="","",(AI547*AR547)+AI547),"INSERIR MVA")</f>
        <v/>
      </c>
      <c r="AU547" s="48" t="str">
        <f aca="false">IF(AT547="","",IF(AY547=0.04,U547,AS547*AY547))</f>
        <v/>
      </c>
      <c r="AV547" s="47" t="str">
        <f aca="false">IFERROR(IF(AU547="","",(VLOOKUP(AG547,Dados!$X$111:$Z$112,3,0)*AT547*0.17)),"INSERIR MVA")</f>
        <v/>
      </c>
      <c r="AW547" s="47" t="str">
        <f aca="false">IFERROR(IF(AR547="","",AV547-AU547),"")</f>
        <v/>
      </c>
      <c r="AX547" s="51" t="str">
        <f aca="false">IFERROR(IF(AC547="NÃO","",IF(AM547&lt;&gt;"",AM547-W547,IF(AQ547&lt;&gt;"",AQ547-W547,IF(AW547&lt;&gt;"",AW547-W547,"")))),"")</f>
        <v/>
      </c>
      <c r="AY547" s="46" t="str">
        <f aca="false">IFERROR(IF(ISNA(VLOOKUP(R547,Dados!$X$2:$Y$5,2,0)),VLOOKUP(D547,Dados!$X$7:$Y$33,2,0),VLOOKUP(R547,Dados!$X$2:$Y$5,2,0)),"")</f>
        <v/>
      </c>
      <c r="AZ547" s="52" t="str">
        <f aca="false">IF(C547="","",IF(AND(Y547="CONSUMO",AC547="NÃO")*OR(AG547="-",AG547="BIT"),IF(E547&lt;&gt;"",(AI547-(P547+L547-N547+Q547)*AY547)/0.83),""))</f>
        <v/>
      </c>
      <c r="BA547" s="51" t="str">
        <f aca="false">IF(AZ547="","",AZ547*0.17-((P547+L547-N547+Q547)*AY547))</f>
        <v/>
      </c>
      <c r="BB547" s="51" t="str">
        <f aca="false">IF(AND(Y547="CONSUMO",AG547="ANEXO I",AY547&gt;4%),(AI547-(P547+L547-N547+Q547)*0.0514)/0.83*(0.5177)*(0.17)-AI547*0.0514,IF(AND(Y547="CONSUMO",AG547="ANEXO II",AY547&gt;4%),(AI547-(P547+L547-N547+Q547)*0.041)/0.83*(0.3295)*(0.17)-AI547*0.041,IF(AND(Y547="CONSUMO",AG547="ANEXO I",AY547=4%),(AI547-(P547+L547-N547+Q547)*0.04)/0.83*(0.5177)*(0.17)-AI547*0.04,IF(AND(Y547="CONSUMO",AG547="ANEXO II",AY547=4%),(AI547-(P547+L547-N547+Q547)*0.04)/0.83*(0.3295)*(0.17)-AI547*0.04,""))))</f>
        <v/>
      </c>
      <c r="BC547" s="51" t="str">
        <f aca="false">IF(C547="","",IF(AND(Y547="CONSUMO",AC547="SIM")*OR(AG547="-",AG547="BIT"),IF(E547&lt;&gt;"",(AI547-(P547+L547-N547+Q547)*AY547)/0.83),""))</f>
        <v/>
      </c>
      <c r="BD547" s="51" t="str">
        <f aca="false">IF(BC547="","",BC547*0.17)</f>
        <v/>
      </c>
      <c r="BE547" s="51" t="str">
        <f aca="false">IF(I547=6908,0,IF(BC547="","",BD547-((P547+L547-N547+Q547)*AY547)))</f>
        <v/>
      </c>
      <c r="BF547" s="53" t="str">
        <f aca="false">IF(B547="","",IF(OR(B547="",E547="Regime Normal"),0,(AI547-Q547)*VLOOKUP(R547,Dados!$X$98:$Y$108,2,0)))</f>
        <v/>
      </c>
      <c r="BG547" s="54" t="str">
        <f aca="false">IFERROR(VLOOKUP(I547,Dados!$AC$27:$AD$43,2,0),IF(B547="","",IF(D547&lt;&gt;"MT",IF(AND(AC547="SIM",Y547="Revenda"),"2403",IF(AND(AC547="SIM",Y547="Consumo"),"2407",IF(AND(AC547="NÃO",Y547="Revenda"),"2102",IF(AND(AC547="NÃO",Y547="Consumo"),"2556",)))),REPLACE(I547,1,1,1))))</f>
        <v/>
      </c>
    </row>
    <row r="548" customFormat="false" ht="12.8" hidden="false" customHeight="true" outlineLevel="0" collapsed="false">
      <c r="Y548" s="45"/>
      <c r="Z548" s="46" t="str">
        <f aca="false">IF(B548="","",(IFERROR(VLOOKUP(H548,Dados!A$3:B$15000,2,0),"Não Encontrado")))</f>
        <v/>
      </c>
      <c r="AA548" s="46" t="str">
        <f aca="false">IF(B548="","",(IFERROR(VLOOKUP(G548,Dados!C$3:E$15000,3,0),"Não Encontrado")))</f>
        <v/>
      </c>
      <c r="AB548" s="46" t="str">
        <f aca="false">IFERROR(IF(Z548&lt;&gt;"Não Encontrado",Z548,IF(AA548&lt;&gt;"Não Encontrado",AA548,"")),"")</f>
        <v/>
      </c>
      <c r="AC548" s="45" t="str">
        <f aca="false">IF(B548="","",IF(AB548="","NÃO","SIM"))</f>
        <v/>
      </c>
      <c r="AD548" s="45" t="str">
        <f aca="false">IFERROR(VLOOKUP(G548,Dados!$P$3:$R$500,3,0),"")</f>
        <v/>
      </c>
      <c r="AE548" s="45" t="str">
        <f aca="false">IFERROR(VLOOKUP(G548,Dados!$K$3:$L$500,2,0),"")</f>
        <v/>
      </c>
      <c r="AF548" s="45" t="str">
        <f aca="false">IFERROR(VLOOKUP(G548,Dados!$M$3:$N$500,2,0),"")</f>
        <v/>
      </c>
      <c r="AG548" s="45" t="str">
        <f aca="false">IF(F548="","",IF(AND(AD548="",AE548="",AF548=""),"-",IF(AND(AD548="BIT",AE548="",AF548=""),"BIT",IF(AND(AE548="ANEXO I",AD548="",AF548=""),"ANEXO I",IF(AND(AF548="ANEXO II",AD548="",AE548=""),"ANEXO II","Escolher")))))</f>
        <v/>
      </c>
      <c r="AH548" s="45" t="str">
        <f aca="false">IF(AG548&lt;&gt;"Pneus","",IFERROR(VLOOKUP(R548,Dados!$X$2:$Z$5,3,0)*(AI548-Q548),VLOOKUP(D548,Dados!$X$7:$Z$33,3,0)*(AI548-Q548)))</f>
        <v/>
      </c>
      <c r="AI548" s="47" t="str">
        <f aca="false">IF(B548="","",P548+Q548+O548+M548+L548-N548)</f>
        <v/>
      </c>
      <c r="AJ548" s="48" t="str">
        <f aca="false">IFERROR(IF(AND(AC548="SIM",AG548="-",Y548="REVENDA"),(AB548/1+1)*AI548,IF(AND(AC548="SIM",AG548="Pneus",Y548="REVENDA"),(AB548/1+1)*(AI548-AH548),"")),"")</f>
        <v/>
      </c>
      <c r="AK548" s="48" t="str">
        <f aca="false">IF(AJ548="","",AJ548*17%)</f>
        <v/>
      </c>
      <c r="AL548" s="48" t="str">
        <f aca="false">IFERROR(IF(AC548="NÃO","",IF(AK548="","",IF(E548="Simples Nacional",BF548,IF(T548=0.12,U548*0.5833337002,IF(T548=0,AI548*0.07,U548))))),"")</f>
        <v/>
      </c>
      <c r="AM548" s="47" t="str">
        <f aca="false">IFERROR(IF(AC548="NÃO","",IF(OR(AG548="-",AG548="Pneus"),AK548-AL548,"")),"")</f>
        <v/>
      </c>
      <c r="AN548" s="48" t="str">
        <f aca="false">IF(AND(Y548="REVENDA",AC548="SIM",AG548="BIT"),((AB548/1+1)*AI548)*0.4117,"")</f>
        <v/>
      </c>
      <c r="AO548" s="48" t="str">
        <f aca="false">IF(AN548="","",AN548*17%)</f>
        <v/>
      </c>
      <c r="AP548" s="49" t="str">
        <f aca="false">IF(AN548="","",IF(T548=0.12,(U548*0.4117)*0.4117,IF(T548=0,(AI548*0.07)*0.4117,U548*0.4117)))</f>
        <v/>
      </c>
      <c r="AQ548" s="47" t="str">
        <f aca="false">IF(AN548="","",AO548-AP548)</f>
        <v/>
      </c>
      <c r="AR548" s="50" t="str">
        <f aca="false">IFERROR(IF(AND(AC548="SIM",Y548="REVENDA",LEFT(AG548,5)="ANEXO")*OR(AE548="ANEXO I",AF548="ANEXO II"),VLOOKUP(H548,Dados!G:I,2,0),""),"INSERIR MVA")</f>
        <v/>
      </c>
      <c r="AS548" s="48" t="str">
        <f aca="false">IF(LEFT(AG548,5)="ANEXO",VLOOKUP(AG548,Dados!$X$111:$Z$112,2,0)*(AI548-Q548),"")</f>
        <v/>
      </c>
      <c r="AT548" s="48" t="str">
        <f aca="false">IFERROR(IF(AR548="","",(AI548*AR548)+AI548),"INSERIR MVA")</f>
        <v/>
      </c>
      <c r="AU548" s="48" t="str">
        <f aca="false">IF(AT548="","",IF(AY548=0.04,U548,AS548*AY548))</f>
        <v/>
      </c>
      <c r="AV548" s="47" t="str">
        <f aca="false">IFERROR(IF(AU548="","",(VLOOKUP(AG548,Dados!$X$111:$Z$112,3,0)*AT548*0.17)),"INSERIR MVA")</f>
        <v/>
      </c>
      <c r="AW548" s="47" t="str">
        <f aca="false">IFERROR(IF(AR548="","",AV548-AU548),"")</f>
        <v/>
      </c>
      <c r="AX548" s="51" t="str">
        <f aca="false">IFERROR(IF(AC548="NÃO","",IF(AM548&lt;&gt;"",AM548-W548,IF(AQ548&lt;&gt;"",AQ548-W548,IF(AW548&lt;&gt;"",AW548-W548,"")))),"")</f>
        <v/>
      </c>
      <c r="AY548" s="46" t="str">
        <f aca="false">IFERROR(IF(ISNA(VLOOKUP(R548,Dados!$X$2:$Y$5,2,0)),VLOOKUP(D548,Dados!$X$7:$Y$33,2,0),VLOOKUP(R548,Dados!$X$2:$Y$5,2,0)),"")</f>
        <v/>
      </c>
      <c r="AZ548" s="52" t="str">
        <f aca="false">IF(C548="","",IF(AND(Y548="CONSUMO",AC548="NÃO")*OR(AG548="-",AG548="BIT"),IF(E548&lt;&gt;"",(AI548-(P548+L548-N548+Q548)*AY548)/0.83),""))</f>
        <v/>
      </c>
      <c r="BA548" s="51" t="str">
        <f aca="false">IF(AZ548="","",AZ548*0.17-((P548+L548-N548+Q548)*AY548))</f>
        <v/>
      </c>
      <c r="BB548" s="51" t="str">
        <f aca="false">IF(AND(Y548="CONSUMO",AG548="ANEXO I",AY548&gt;4%),(AI548-(P548+L548-N548+Q548)*0.0514)/0.83*(0.5177)*(0.17)-AI548*0.0514,IF(AND(Y548="CONSUMO",AG548="ANEXO II",AY548&gt;4%),(AI548-(P548+L548-N548+Q548)*0.041)/0.83*(0.3295)*(0.17)-AI548*0.041,IF(AND(Y548="CONSUMO",AG548="ANEXO I",AY548=4%),(AI548-(P548+L548-N548+Q548)*0.04)/0.83*(0.5177)*(0.17)-AI548*0.04,IF(AND(Y548="CONSUMO",AG548="ANEXO II",AY548=4%),(AI548-(P548+L548-N548+Q548)*0.04)/0.83*(0.3295)*(0.17)-AI548*0.04,""))))</f>
        <v/>
      </c>
      <c r="BC548" s="51" t="str">
        <f aca="false">IF(C548="","",IF(AND(Y548="CONSUMO",AC548="SIM")*OR(AG548="-",AG548="BIT"),IF(E548&lt;&gt;"",(AI548-(P548+L548-N548+Q548)*AY548)/0.83),""))</f>
        <v/>
      </c>
      <c r="BD548" s="51" t="str">
        <f aca="false">IF(BC548="","",BC548*0.17)</f>
        <v/>
      </c>
      <c r="BE548" s="51" t="str">
        <f aca="false">IF(I548=6908,0,IF(BC548="","",BD548-((P548+L548-N548+Q548)*AY548)))</f>
        <v/>
      </c>
      <c r="BF548" s="53" t="str">
        <f aca="false">IF(B548="","",IF(OR(B548="",E548="Regime Normal"),0,(AI548-Q548)*VLOOKUP(R548,Dados!$X$98:$Y$108,2,0)))</f>
        <v/>
      </c>
      <c r="BG548" s="54" t="str">
        <f aca="false">IFERROR(VLOOKUP(I548,Dados!$AC$27:$AD$43,2,0),IF(B548="","",IF(D548&lt;&gt;"MT",IF(AND(AC548="SIM",Y548="Revenda"),"2403",IF(AND(AC548="SIM",Y548="Consumo"),"2407",IF(AND(AC548="NÃO",Y548="Revenda"),"2102",IF(AND(AC548="NÃO",Y548="Consumo"),"2556",)))),REPLACE(I548,1,1,1))))</f>
        <v/>
      </c>
    </row>
    <row r="549" customFormat="false" ht="12.8" hidden="false" customHeight="true" outlineLevel="0" collapsed="false">
      <c r="Y549" s="45"/>
      <c r="Z549" s="46" t="str">
        <f aca="false">IF(B549="","",(IFERROR(VLOOKUP(H549,Dados!A$3:B$15000,2,0),"Não Encontrado")))</f>
        <v/>
      </c>
      <c r="AA549" s="46" t="str">
        <f aca="false">IF(B549="","",(IFERROR(VLOOKUP(G549,Dados!C$3:E$15000,3,0),"Não Encontrado")))</f>
        <v/>
      </c>
      <c r="AB549" s="46" t="str">
        <f aca="false">IFERROR(IF(Z549&lt;&gt;"Não Encontrado",Z549,IF(AA549&lt;&gt;"Não Encontrado",AA549,"")),"")</f>
        <v/>
      </c>
      <c r="AC549" s="45" t="str">
        <f aca="false">IF(B549="","",IF(AB549="","NÃO","SIM"))</f>
        <v/>
      </c>
      <c r="AD549" s="45" t="str">
        <f aca="false">IFERROR(VLOOKUP(G549,Dados!$P$3:$R$500,3,0),"")</f>
        <v/>
      </c>
      <c r="AE549" s="45" t="str">
        <f aca="false">IFERROR(VLOOKUP(G549,Dados!$K$3:$L$500,2,0),"")</f>
        <v/>
      </c>
      <c r="AF549" s="45" t="str">
        <f aca="false">IFERROR(VLOOKUP(G549,Dados!$M$3:$N$500,2,0),"")</f>
        <v/>
      </c>
      <c r="AG549" s="45" t="str">
        <f aca="false">IF(F549="","",IF(AND(AD549="",AE549="",AF549=""),"-",IF(AND(AD549="BIT",AE549="",AF549=""),"BIT",IF(AND(AE549="ANEXO I",AD549="",AF549=""),"ANEXO I",IF(AND(AF549="ANEXO II",AD549="",AE549=""),"ANEXO II","Escolher")))))</f>
        <v/>
      </c>
      <c r="AH549" s="45" t="str">
        <f aca="false">IF(AG549&lt;&gt;"Pneus","",IFERROR(VLOOKUP(R549,Dados!$X$2:$Z$5,3,0)*(AI549-Q549),VLOOKUP(D549,Dados!$X$7:$Z$33,3,0)*(AI549-Q549)))</f>
        <v/>
      </c>
      <c r="AI549" s="47" t="str">
        <f aca="false">IF(B549="","",P549+Q549+O549+M549+L549-N549)</f>
        <v/>
      </c>
      <c r="AJ549" s="48" t="str">
        <f aca="false">IFERROR(IF(AND(AC549="SIM",AG549="-",Y549="REVENDA"),(AB549/1+1)*AI549,IF(AND(AC549="SIM",AG549="Pneus",Y549="REVENDA"),(AB549/1+1)*(AI549-AH549),"")),"")</f>
        <v/>
      </c>
      <c r="AK549" s="48" t="str">
        <f aca="false">IF(AJ549="","",AJ549*17%)</f>
        <v/>
      </c>
      <c r="AL549" s="48" t="str">
        <f aca="false">IFERROR(IF(AC549="NÃO","",IF(AK549="","",IF(E549="Simples Nacional",BF549,IF(T549=0.12,U549*0.5833337002,IF(T549=0,AI549*0.07,U549))))),"")</f>
        <v/>
      </c>
      <c r="AM549" s="47" t="str">
        <f aca="false">IFERROR(IF(AC549="NÃO","",IF(OR(AG549="-",AG549="Pneus"),AK549-AL549,"")),"")</f>
        <v/>
      </c>
      <c r="AN549" s="48" t="str">
        <f aca="false">IF(AND(Y549="REVENDA",AC549="SIM",AG549="BIT"),((AB549/1+1)*AI549)*0.4117,"")</f>
        <v/>
      </c>
      <c r="AO549" s="48" t="str">
        <f aca="false">IF(AN549="","",AN549*17%)</f>
        <v/>
      </c>
      <c r="AP549" s="49" t="str">
        <f aca="false">IF(AN549="","",IF(T549=0.12,(U549*0.4117)*0.4117,IF(T549=0,(AI549*0.07)*0.4117,U549*0.4117)))</f>
        <v/>
      </c>
      <c r="AQ549" s="47" t="str">
        <f aca="false">IF(AN549="","",AO549-AP549)</f>
        <v/>
      </c>
      <c r="AR549" s="50" t="str">
        <f aca="false">IFERROR(IF(AND(AC549="SIM",Y549="REVENDA",LEFT(AG549,5)="ANEXO")*OR(AE549="ANEXO I",AF549="ANEXO II"),VLOOKUP(H549,Dados!G:I,2,0),""),"INSERIR MVA")</f>
        <v/>
      </c>
      <c r="AS549" s="48" t="str">
        <f aca="false">IF(LEFT(AG549,5)="ANEXO",VLOOKUP(AG549,Dados!$X$111:$Z$112,2,0)*(AI549-Q549),"")</f>
        <v/>
      </c>
      <c r="AT549" s="48" t="str">
        <f aca="false">IFERROR(IF(AR549="","",(AI549*AR549)+AI549),"INSERIR MVA")</f>
        <v/>
      </c>
      <c r="AU549" s="48" t="str">
        <f aca="false">IF(AT549="","",IF(AY549=0.04,U549,AS549*AY549))</f>
        <v/>
      </c>
      <c r="AV549" s="47" t="str">
        <f aca="false">IFERROR(IF(AU549="","",(VLOOKUP(AG549,Dados!$X$111:$Z$112,3,0)*AT549*0.17)),"INSERIR MVA")</f>
        <v/>
      </c>
      <c r="AW549" s="47" t="str">
        <f aca="false">IFERROR(IF(AR549="","",AV549-AU549),"")</f>
        <v/>
      </c>
      <c r="AX549" s="51" t="str">
        <f aca="false">IFERROR(IF(AC549="NÃO","",IF(AM549&lt;&gt;"",AM549-W549,IF(AQ549&lt;&gt;"",AQ549-W549,IF(AW549&lt;&gt;"",AW549-W549,"")))),"")</f>
        <v/>
      </c>
      <c r="AY549" s="46" t="str">
        <f aca="false">IFERROR(IF(ISNA(VLOOKUP(R549,Dados!$X$2:$Y$5,2,0)),VLOOKUP(D549,Dados!$X$7:$Y$33,2,0),VLOOKUP(R549,Dados!$X$2:$Y$5,2,0)),"")</f>
        <v/>
      </c>
      <c r="AZ549" s="52" t="str">
        <f aca="false">IF(C549="","",IF(AND(Y549="CONSUMO",AC549="NÃO")*OR(AG549="-",AG549="BIT"),IF(E549&lt;&gt;"",(AI549-(P549+L549-N549+Q549)*AY549)/0.83),""))</f>
        <v/>
      </c>
      <c r="BA549" s="51" t="str">
        <f aca="false">IF(AZ549="","",AZ549*0.17-((P549+L549-N549+Q549)*AY549))</f>
        <v/>
      </c>
      <c r="BB549" s="51" t="str">
        <f aca="false">IF(AND(Y549="CONSUMO",AG549="ANEXO I",AY549&gt;4%),(AI549-(P549+L549-N549+Q549)*0.0514)/0.83*(0.5177)*(0.17)-AI549*0.0514,IF(AND(Y549="CONSUMO",AG549="ANEXO II",AY549&gt;4%),(AI549-(P549+L549-N549+Q549)*0.041)/0.83*(0.3295)*(0.17)-AI549*0.041,IF(AND(Y549="CONSUMO",AG549="ANEXO I",AY549=4%),(AI549-(P549+L549-N549+Q549)*0.04)/0.83*(0.5177)*(0.17)-AI549*0.04,IF(AND(Y549="CONSUMO",AG549="ANEXO II",AY549=4%),(AI549-(P549+L549-N549+Q549)*0.04)/0.83*(0.3295)*(0.17)-AI549*0.04,""))))</f>
        <v/>
      </c>
      <c r="BC549" s="51" t="str">
        <f aca="false">IF(C549="","",IF(AND(Y549="CONSUMO",AC549="SIM")*OR(AG549="-",AG549="BIT"),IF(E549&lt;&gt;"",(AI549-(P549+L549-N549+Q549)*AY549)/0.83),""))</f>
        <v/>
      </c>
      <c r="BD549" s="51" t="str">
        <f aca="false">IF(BC549="","",BC549*0.17)</f>
        <v/>
      </c>
      <c r="BE549" s="51" t="str">
        <f aca="false">IF(I549=6908,0,IF(BC549="","",BD549-((P549+L549-N549+Q549)*AY549)))</f>
        <v/>
      </c>
      <c r="BF549" s="53" t="str">
        <f aca="false">IF(B549="","",IF(OR(B549="",E549="Regime Normal"),0,(AI549-Q549)*VLOOKUP(R549,Dados!$X$98:$Y$108,2,0)))</f>
        <v/>
      </c>
      <c r="BG549" s="54" t="str">
        <f aca="false">IFERROR(VLOOKUP(I549,Dados!$AC$27:$AD$43,2,0),IF(B549="","",IF(D549&lt;&gt;"MT",IF(AND(AC549="SIM",Y549="Revenda"),"2403",IF(AND(AC549="SIM",Y549="Consumo"),"2407",IF(AND(AC549="NÃO",Y549="Revenda"),"2102",IF(AND(AC549="NÃO",Y549="Consumo"),"2556",)))),REPLACE(I549,1,1,1))))</f>
        <v/>
      </c>
    </row>
    <row r="550" customFormat="false" ht="12.8" hidden="false" customHeight="true" outlineLevel="0" collapsed="false">
      <c r="Y550" s="45"/>
      <c r="Z550" s="46" t="str">
        <f aca="false">IF(B550="","",(IFERROR(VLOOKUP(H550,Dados!A$3:B$15000,2,0),"Não Encontrado")))</f>
        <v/>
      </c>
      <c r="AA550" s="46" t="str">
        <f aca="false">IF(B550="","",(IFERROR(VLOOKUP(G550,Dados!C$3:E$15000,3,0),"Não Encontrado")))</f>
        <v/>
      </c>
      <c r="AB550" s="46" t="str">
        <f aca="false">IFERROR(IF(Z550&lt;&gt;"Não Encontrado",Z550,IF(AA550&lt;&gt;"Não Encontrado",AA550,"")),"")</f>
        <v/>
      </c>
      <c r="AC550" s="45" t="str">
        <f aca="false">IF(B550="","",IF(AB550="","NÃO","SIM"))</f>
        <v/>
      </c>
      <c r="AD550" s="45" t="str">
        <f aca="false">IFERROR(VLOOKUP(G550,Dados!$P$3:$R$500,3,0),"")</f>
        <v/>
      </c>
      <c r="AE550" s="45" t="str">
        <f aca="false">IFERROR(VLOOKUP(G550,Dados!$K$3:$L$500,2,0),"")</f>
        <v/>
      </c>
      <c r="AF550" s="45" t="str">
        <f aca="false">IFERROR(VLOOKUP(G550,Dados!$M$3:$N$500,2,0),"")</f>
        <v/>
      </c>
      <c r="AG550" s="45" t="str">
        <f aca="false">IF(F550="","",IF(AND(AD550="",AE550="",AF550=""),"-",IF(AND(AD550="BIT",AE550="",AF550=""),"BIT",IF(AND(AE550="ANEXO I",AD550="",AF550=""),"ANEXO I",IF(AND(AF550="ANEXO II",AD550="",AE550=""),"ANEXO II","Escolher")))))</f>
        <v/>
      </c>
      <c r="AH550" s="45" t="str">
        <f aca="false">IF(AG550&lt;&gt;"Pneus","",IFERROR(VLOOKUP(R550,Dados!$X$2:$Z$5,3,0)*(AI550-Q550),VLOOKUP(D550,Dados!$X$7:$Z$33,3,0)*(AI550-Q550)))</f>
        <v/>
      </c>
      <c r="AI550" s="47" t="str">
        <f aca="false">IF(B550="","",P550+Q550+O550+M550+L550-N550)</f>
        <v/>
      </c>
      <c r="AJ550" s="48" t="str">
        <f aca="false">IFERROR(IF(AND(AC550="SIM",AG550="-",Y550="REVENDA"),(AB550/1+1)*AI550,IF(AND(AC550="SIM",AG550="Pneus",Y550="REVENDA"),(AB550/1+1)*(AI550-AH550),"")),"")</f>
        <v/>
      </c>
      <c r="AK550" s="48" t="str">
        <f aca="false">IF(AJ550="","",AJ550*17%)</f>
        <v/>
      </c>
      <c r="AL550" s="48" t="str">
        <f aca="false">IFERROR(IF(AC550="NÃO","",IF(AK550="","",IF(E550="Simples Nacional",BF550,IF(T550=0.12,U550*0.5833337002,IF(T550=0,AI550*0.07,U550))))),"")</f>
        <v/>
      </c>
      <c r="AM550" s="47" t="str">
        <f aca="false">IFERROR(IF(AC550="NÃO","",IF(OR(AG550="-",AG550="Pneus"),AK550-AL550,"")),"")</f>
        <v/>
      </c>
      <c r="AN550" s="48" t="str">
        <f aca="false">IF(AND(Y550="REVENDA",AC550="SIM",AG550="BIT"),((AB550/1+1)*AI550)*0.4117,"")</f>
        <v/>
      </c>
      <c r="AO550" s="48" t="str">
        <f aca="false">IF(AN550="","",AN550*17%)</f>
        <v/>
      </c>
      <c r="AP550" s="49" t="str">
        <f aca="false">IF(AN550="","",IF(T550=0.12,(U550*0.4117)*0.4117,IF(T550=0,(AI550*0.07)*0.4117,U550*0.4117)))</f>
        <v/>
      </c>
      <c r="AQ550" s="47" t="str">
        <f aca="false">IF(AN550="","",AO550-AP550)</f>
        <v/>
      </c>
      <c r="AR550" s="50" t="str">
        <f aca="false">IFERROR(IF(AND(AC550="SIM",Y550="REVENDA",LEFT(AG550,5)="ANEXO")*OR(AE550="ANEXO I",AF550="ANEXO II"),VLOOKUP(H550,Dados!G:I,2,0),""),"INSERIR MVA")</f>
        <v/>
      </c>
      <c r="AS550" s="48" t="str">
        <f aca="false">IF(LEFT(AG550,5)="ANEXO",VLOOKUP(AG550,Dados!$X$111:$Z$112,2,0)*(AI550-Q550),"")</f>
        <v/>
      </c>
      <c r="AT550" s="48" t="str">
        <f aca="false">IFERROR(IF(AR550="","",(AI550*AR550)+AI550),"INSERIR MVA")</f>
        <v/>
      </c>
      <c r="AU550" s="48" t="str">
        <f aca="false">IF(AT550="","",IF(AY550=0.04,U550,AS550*AY550))</f>
        <v/>
      </c>
      <c r="AV550" s="47" t="str">
        <f aca="false">IFERROR(IF(AU550="","",(VLOOKUP(AG550,Dados!$X$111:$Z$112,3,0)*AT550*0.17)),"INSERIR MVA")</f>
        <v/>
      </c>
      <c r="AW550" s="47" t="str">
        <f aca="false">IFERROR(IF(AR550="","",AV550-AU550),"")</f>
        <v/>
      </c>
      <c r="AX550" s="51" t="str">
        <f aca="false">IFERROR(IF(AC550="NÃO","",IF(AM550&lt;&gt;"",AM550-W550,IF(AQ550&lt;&gt;"",AQ550-W550,IF(AW550&lt;&gt;"",AW550-W550,"")))),"")</f>
        <v/>
      </c>
      <c r="AY550" s="46" t="str">
        <f aca="false">IFERROR(IF(ISNA(VLOOKUP(R550,Dados!$X$2:$Y$5,2,0)),VLOOKUP(D550,Dados!$X$7:$Y$33,2,0),VLOOKUP(R550,Dados!$X$2:$Y$5,2,0)),"")</f>
        <v/>
      </c>
      <c r="AZ550" s="52" t="str">
        <f aca="false">IF(C550="","",IF(AND(Y550="CONSUMO",AC550="NÃO")*OR(AG550="-",AG550="BIT"),IF(E550&lt;&gt;"",(AI550-(P550+L550-N550+Q550)*AY550)/0.83),""))</f>
        <v/>
      </c>
      <c r="BA550" s="51" t="str">
        <f aca="false">IF(AZ550="","",AZ550*0.17-((P550+L550-N550+Q550)*AY550))</f>
        <v/>
      </c>
      <c r="BB550" s="51" t="str">
        <f aca="false">IF(AND(Y550="CONSUMO",AG550="ANEXO I",AY550&gt;4%),(AI550-(P550+L550-N550+Q550)*0.0514)/0.83*(0.5177)*(0.17)-AI550*0.0514,IF(AND(Y550="CONSUMO",AG550="ANEXO II",AY550&gt;4%),(AI550-(P550+L550-N550+Q550)*0.041)/0.83*(0.3295)*(0.17)-AI550*0.041,IF(AND(Y550="CONSUMO",AG550="ANEXO I",AY550=4%),(AI550-(P550+L550-N550+Q550)*0.04)/0.83*(0.5177)*(0.17)-AI550*0.04,IF(AND(Y550="CONSUMO",AG550="ANEXO II",AY550=4%),(AI550-(P550+L550-N550+Q550)*0.04)/0.83*(0.3295)*(0.17)-AI550*0.04,""))))</f>
        <v/>
      </c>
      <c r="BC550" s="51" t="str">
        <f aca="false">IF(C550="","",IF(AND(Y550="CONSUMO",AC550="SIM")*OR(AG550="-",AG550="BIT"),IF(E550&lt;&gt;"",(AI550-(P550+L550-N550+Q550)*AY550)/0.83),""))</f>
        <v/>
      </c>
      <c r="BD550" s="51" t="str">
        <f aca="false">IF(BC550="","",BC550*0.17)</f>
        <v/>
      </c>
      <c r="BE550" s="51" t="str">
        <f aca="false">IF(I550=6908,0,IF(BC550="","",BD550-((P550+L550-N550+Q550)*AY550)))</f>
        <v/>
      </c>
      <c r="BF550" s="53" t="str">
        <f aca="false">IF(B550="","",IF(OR(B550="",E550="Regime Normal"),0,(AI550-Q550)*VLOOKUP(R550,Dados!$X$98:$Y$108,2,0)))</f>
        <v/>
      </c>
      <c r="BG550" s="54" t="str">
        <f aca="false">IFERROR(VLOOKUP(I550,Dados!$AC$27:$AD$43,2,0),IF(B550="","",IF(D550&lt;&gt;"MT",IF(AND(AC550="SIM",Y550="Revenda"),"2403",IF(AND(AC550="SIM",Y550="Consumo"),"2407",IF(AND(AC550="NÃO",Y550="Revenda"),"2102",IF(AND(AC550="NÃO",Y550="Consumo"),"2556",)))),REPLACE(I550,1,1,1))))</f>
        <v/>
      </c>
    </row>
    <row r="551" customFormat="false" ht="12.8" hidden="false" customHeight="true" outlineLevel="0" collapsed="false">
      <c r="Y551" s="45"/>
      <c r="Z551" s="46" t="str">
        <f aca="false">IF(B551="","",(IFERROR(VLOOKUP(H551,Dados!A$3:B$15000,2,0),"Não Encontrado")))</f>
        <v/>
      </c>
      <c r="AA551" s="46" t="str">
        <f aca="false">IF(B551="","",(IFERROR(VLOOKUP(G551,Dados!C$3:E$15000,3,0),"Não Encontrado")))</f>
        <v/>
      </c>
      <c r="AB551" s="46" t="str">
        <f aca="false">IFERROR(IF(Z551&lt;&gt;"Não Encontrado",Z551,IF(AA551&lt;&gt;"Não Encontrado",AA551,"")),"")</f>
        <v/>
      </c>
      <c r="AC551" s="45" t="str">
        <f aca="false">IF(B551="","",IF(AB551="","NÃO","SIM"))</f>
        <v/>
      </c>
      <c r="AD551" s="45" t="str">
        <f aca="false">IFERROR(VLOOKUP(G551,Dados!$P$3:$R$500,3,0),"")</f>
        <v/>
      </c>
      <c r="AE551" s="45" t="str">
        <f aca="false">IFERROR(VLOOKUP(G551,Dados!$K$3:$L$500,2,0),"")</f>
        <v/>
      </c>
      <c r="AF551" s="45" t="str">
        <f aca="false">IFERROR(VLOOKUP(G551,Dados!$M$3:$N$500,2,0),"")</f>
        <v/>
      </c>
      <c r="AG551" s="45" t="str">
        <f aca="false">IF(F551="","",IF(AND(AD551="",AE551="",AF551=""),"-",IF(AND(AD551="BIT",AE551="",AF551=""),"BIT",IF(AND(AE551="ANEXO I",AD551="",AF551=""),"ANEXO I",IF(AND(AF551="ANEXO II",AD551="",AE551=""),"ANEXO II","Escolher")))))</f>
        <v/>
      </c>
      <c r="AH551" s="45" t="str">
        <f aca="false">IF(AG551&lt;&gt;"Pneus","",IFERROR(VLOOKUP(R551,Dados!$X$2:$Z$5,3,0)*(AI551-Q551),VLOOKUP(D551,Dados!$X$7:$Z$33,3,0)*(AI551-Q551)))</f>
        <v/>
      </c>
      <c r="AI551" s="47" t="str">
        <f aca="false">IF(B551="","",P551+Q551+O551+M551+L551-N551)</f>
        <v/>
      </c>
      <c r="AJ551" s="48" t="str">
        <f aca="false">IFERROR(IF(AND(AC551="SIM",AG551="-",Y551="REVENDA"),(AB551/1+1)*AI551,IF(AND(AC551="SIM",AG551="Pneus",Y551="REVENDA"),(AB551/1+1)*(AI551-AH551),"")),"")</f>
        <v/>
      </c>
      <c r="AK551" s="48" t="str">
        <f aca="false">IF(AJ551="","",AJ551*17%)</f>
        <v/>
      </c>
      <c r="AL551" s="48" t="str">
        <f aca="false">IFERROR(IF(AC551="NÃO","",IF(AK551="","",IF(E551="Simples Nacional",BF551,IF(T551=0.12,U551*0.5833337002,IF(T551=0,AI551*0.07,U551))))),"")</f>
        <v/>
      </c>
      <c r="AM551" s="47" t="str">
        <f aca="false">IFERROR(IF(AC551="NÃO","",IF(OR(AG551="-",AG551="Pneus"),AK551-AL551,"")),"")</f>
        <v/>
      </c>
      <c r="AN551" s="48" t="str">
        <f aca="false">IF(AND(Y551="REVENDA",AC551="SIM",AG551="BIT"),((AB551/1+1)*AI551)*0.4117,"")</f>
        <v/>
      </c>
      <c r="AO551" s="48" t="str">
        <f aca="false">IF(AN551="","",AN551*17%)</f>
        <v/>
      </c>
      <c r="AP551" s="49" t="str">
        <f aca="false">IF(AN551="","",IF(T551=0.12,(U551*0.4117)*0.4117,IF(T551=0,(AI551*0.07)*0.4117,U551*0.4117)))</f>
        <v/>
      </c>
      <c r="AQ551" s="47" t="str">
        <f aca="false">IF(AN551="","",AO551-AP551)</f>
        <v/>
      </c>
      <c r="AR551" s="50" t="str">
        <f aca="false">IFERROR(IF(AND(AC551="SIM",Y551="REVENDA",LEFT(AG551,5)="ANEXO")*OR(AE551="ANEXO I",AF551="ANEXO II"),VLOOKUP(H551,Dados!G:I,2,0),""),"INSERIR MVA")</f>
        <v/>
      </c>
      <c r="AS551" s="48" t="str">
        <f aca="false">IF(LEFT(AG551,5)="ANEXO",VLOOKUP(AG551,Dados!$X$111:$Z$112,2,0)*(AI551-Q551),"")</f>
        <v/>
      </c>
      <c r="AT551" s="48" t="str">
        <f aca="false">IFERROR(IF(AR551="","",(AI551*AR551)+AI551),"INSERIR MVA")</f>
        <v/>
      </c>
      <c r="AU551" s="48" t="str">
        <f aca="false">IF(AT551="","",IF(AY551=0.04,U551,AS551*AY551))</f>
        <v/>
      </c>
      <c r="AV551" s="47" t="str">
        <f aca="false">IFERROR(IF(AU551="","",(VLOOKUP(AG551,Dados!$X$111:$Z$112,3,0)*AT551*0.17)),"INSERIR MVA")</f>
        <v/>
      </c>
      <c r="AW551" s="47" t="str">
        <f aca="false">IFERROR(IF(AR551="","",AV551-AU551),"")</f>
        <v/>
      </c>
      <c r="AX551" s="51" t="str">
        <f aca="false">IFERROR(IF(AC551="NÃO","",IF(AM551&lt;&gt;"",AM551-W551,IF(AQ551&lt;&gt;"",AQ551-W551,IF(AW551&lt;&gt;"",AW551-W551,"")))),"")</f>
        <v/>
      </c>
      <c r="AY551" s="46" t="str">
        <f aca="false">IFERROR(IF(ISNA(VLOOKUP(R551,Dados!$X$2:$Y$5,2,0)),VLOOKUP(D551,Dados!$X$7:$Y$33,2,0),VLOOKUP(R551,Dados!$X$2:$Y$5,2,0)),"")</f>
        <v/>
      </c>
      <c r="AZ551" s="52" t="str">
        <f aca="false">IF(C551="","",IF(AND(Y551="CONSUMO",AC551="NÃO")*OR(AG551="-",AG551="BIT"),IF(E551&lt;&gt;"",(AI551-(P551+L551-N551+Q551)*AY551)/0.83),""))</f>
        <v/>
      </c>
      <c r="BA551" s="51" t="str">
        <f aca="false">IF(AZ551="","",AZ551*0.17-((P551+L551-N551+Q551)*AY551))</f>
        <v/>
      </c>
      <c r="BB551" s="51" t="str">
        <f aca="false">IF(AND(Y551="CONSUMO",AG551="ANEXO I",AY551&gt;4%),(AI551-(P551+L551-N551+Q551)*0.0514)/0.83*(0.5177)*(0.17)-AI551*0.0514,IF(AND(Y551="CONSUMO",AG551="ANEXO II",AY551&gt;4%),(AI551-(P551+L551-N551+Q551)*0.041)/0.83*(0.3295)*(0.17)-AI551*0.041,IF(AND(Y551="CONSUMO",AG551="ANEXO I",AY551=4%),(AI551-(P551+L551-N551+Q551)*0.04)/0.83*(0.5177)*(0.17)-AI551*0.04,IF(AND(Y551="CONSUMO",AG551="ANEXO II",AY551=4%),(AI551-(P551+L551-N551+Q551)*0.04)/0.83*(0.3295)*(0.17)-AI551*0.04,""))))</f>
        <v/>
      </c>
      <c r="BC551" s="51" t="str">
        <f aca="false">IF(C551="","",IF(AND(Y551="CONSUMO",AC551="SIM")*OR(AG551="-",AG551="BIT"),IF(E551&lt;&gt;"",(AI551-(P551+L551-N551+Q551)*AY551)/0.83),""))</f>
        <v/>
      </c>
      <c r="BD551" s="51" t="str">
        <f aca="false">IF(BC551="","",BC551*0.17)</f>
        <v/>
      </c>
      <c r="BE551" s="51" t="str">
        <f aca="false">IF(I551=6908,0,IF(BC551="","",BD551-((P551+L551-N551+Q551)*AY551)))</f>
        <v/>
      </c>
      <c r="BF551" s="53" t="str">
        <f aca="false">IF(B551="","",IF(OR(B551="",E551="Regime Normal"),0,(AI551-Q551)*VLOOKUP(R551,Dados!$X$98:$Y$108,2,0)))</f>
        <v/>
      </c>
      <c r="BG551" s="54" t="str">
        <f aca="false">IFERROR(VLOOKUP(I551,Dados!$AC$27:$AD$43,2,0),IF(B551="","",IF(D551&lt;&gt;"MT",IF(AND(AC551="SIM",Y551="Revenda"),"2403",IF(AND(AC551="SIM",Y551="Consumo"),"2407",IF(AND(AC551="NÃO",Y551="Revenda"),"2102",IF(AND(AC551="NÃO",Y551="Consumo"),"2556",)))),REPLACE(I551,1,1,1))))</f>
        <v/>
      </c>
    </row>
    <row r="552" customFormat="false" ht="12.8" hidden="false" customHeight="true" outlineLevel="0" collapsed="false">
      <c r="Y552" s="45"/>
      <c r="Z552" s="46" t="str">
        <f aca="false">IF(B552="","",(IFERROR(VLOOKUP(H552,Dados!A$3:B$15000,2,0),"Não Encontrado")))</f>
        <v/>
      </c>
      <c r="AA552" s="46" t="str">
        <f aca="false">IF(B552="","",(IFERROR(VLOOKUP(G552,Dados!C$3:E$15000,3,0),"Não Encontrado")))</f>
        <v/>
      </c>
      <c r="AB552" s="46" t="str">
        <f aca="false">IFERROR(IF(Z552&lt;&gt;"Não Encontrado",Z552,IF(AA552&lt;&gt;"Não Encontrado",AA552,"")),"")</f>
        <v/>
      </c>
      <c r="AC552" s="45" t="str">
        <f aca="false">IF(B552="","",IF(AB552="","NÃO","SIM"))</f>
        <v/>
      </c>
      <c r="AD552" s="45" t="str">
        <f aca="false">IFERROR(VLOOKUP(G552,Dados!$P$3:$R$500,3,0),"")</f>
        <v/>
      </c>
      <c r="AE552" s="45" t="str">
        <f aca="false">IFERROR(VLOOKUP(G552,Dados!$K$3:$L$500,2,0),"")</f>
        <v/>
      </c>
      <c r="AF552" s="45" t="str">
        <f aca="false">IFERROR(VLOOKUP(G552,Dados!$M$3:$N$500,2,0),"")</f>
        <v/>
      </c>
      <c r="AG552" s="45" t="str">
        <f aca="false">IF(F552="","",IF(AND(AD552="",AE552="",AF552=""),"-",IF(AND(AD552="BIT",AE552="",AF552=""),"BIT",IF(AND(AE552="ANEXO I",AD552="",AF552=""),"ANEXO I",IF(AND(AF552="ANEXO II",AD552="",AE552=""),"ANEXO II","Escolher")))))</f>
        <v/>
      </c>
      <c r="AH552" s="45" t="str">
        <f aca="false">IF(AG552&lt;&gt;"Pneus","",IFERROR(VLOOKUP(R552,Dados!$X$2:$Z$5,3,0)*(AI552-Q552),VLOOKUP(D552,Dados!$X$7:$Z$33,3,0)*(AI552-Q552)))</f>
        <v/>
      </c>
      <c r="AI552" s="47" t="str">
        <f aca="false">IF(B552="","",P552+Q552+O552+M552+L552-N552)</f>
        <v/>
      </c>
      <c r="AJ552" s="48" t="str">
        <f aca="false">IFERROR(IF(AND(AC552="SIM",AG552="-",Y552="REVENDA"),(AB552/1+1)*AI552,IF(AND(AC552="SIM",AG552="Pneus",Y552="REVENDA"),(AB552/1+1)*(AI552-AH552),"")),"")</f>
        <v/>
      </c>
      <c r="AK552" s="48" t="str">
        <f aca="false">IF(AJ552="","",AJ552*17%)</f>
        <v/>
      </c>
      <c r="AL552" s="48" t="str">
        <f aca="false">IFERROR(IF(AC552="NÃO","",IF(AK552="","",IF(E552="Simples Nacional",BF552,IF(T552=0.12,U552*0.5833337002,IF(T552=0,AI552*0.07,U552))))),"")</f>
        <v/>
      </c>
      <c r="AM552" s="47" t="str">
        <f aca="false">IFERROR(IF(AC552="NÃO","",IF(OR(AG552="-",AG552="Pneus"),AK552-AL552,"")),"")</f>
        <v/>
      </c>
      <c r="AN552" s="48" t="str">
        <f aca="false">IF(AND(Y552="REVENDA",AC552="SIM",AG552="BIT"),((AB552/1+1)*AI552)*0.4117,"")</f>
        <v/>
      </c>
      <c r="AO552" s="48" t="str">
        <f aca="false">IF(AN552="","",AN552*17%)</f>
        <v/>
      </c>
      <c r="AP552" s="49" t="str">
        <f aca="false">IF(AN552="","",IF(T552=0.12,(U552*0.4117)*0.4117,IF(T552=0,(AI552*0.07)*0.4117,U552*0.4117)))</f>
        <v/>
      </c>
      <c r="AQ552" s="47" t="str">
        <f aca="false">IF(AN552="","",AO552-AP552)</f>
        <v/>
      </c>
      <c r="AR552" s="50" t="str">
        <f aca="false">IFERROR(IF(AND(AC552="SIM",Y552="REVENDA",LEFT(AG552,5)="ANEXO")*OR(AE552="ANEXO I",AF552="ANEXO II"),VLOOKUP(H552,Dados!G:I,2,0),""),"INSERIR MVA")</f>
        <v/>
      </c>
      <c r="AS552" s="48" t="str">
        <f aca="false">IF(LEFT(AG552,5)="ANEXO",VLOOKUP(AG552,Dados!$X$111:$Z$112,2,0)*(AI552-Q552),"")</f>
        <v/>
      </c>
      <c r="AT552" s="48" t="str">
        <f aca="false">IFERROR(IF(AR552="","",(AI552*AR552)+AI552),"INSERIR MVA")</f>
        <v/>
      </c>
      <c r="AU552" s="48" t="str">
        <f aca="false">IF(AT552="","",IF(AY552=0.04,U552,AS552*AY552))</f>
        <v/>
      </c>
      <c r="AV552" s="47" t="str">
        <f aca="false">IFERROR(IF(AU552="","",(VLOOKUP(AG552,Dados!$X$111:$Z$112,3,0)*AT552*0.17)),"INSERIR MVA")</f>
        <v/>
      </c>
      <c r="AW552" s="47" t="str">
        <f aca="false">IFERROR(IF(AR552="","",AV552-AU552),"")</f>
        <v/>
      </c>
      <c r="AX552" s="51" t="str">
        <f aca="false">IFERROR(IF(AC552="NÃO","",IF(AM552&lt;&gt;"",AM552-W552,IF(AQ552&lt;&gt;"",AQ552-W552,IF(AW552&lt;&gt;"",AW552-W552,"")))),"")</f>
        <v/>
      </c>
      <c r="AY552" s="46" t="str">
        <f aca="false">IFERROR(IF(ISNA(VLOOKUP(R552,Dados!$X$2:$Y$5,2,0)),VLOOKUP(D552,Dados!$X$7:$Y$33,2,0),VLOOKUP(R552,Dados!$X$2:$Y$5,2,0)),"")</f>
        <v/>
      </c>
      <c r="AZ552" s="52" t="str">
        <f aca="false">IF(C552="","",IF(AND(Y552="CONSUMO",AC552="NÃO")*OR(AG552="-",AG552="BIT"),IF(E552&lt;&gt;"",(AI552-(P552+L552-N552+Q552)*AY552)/0.83),""))</f>
        <v/>
      </c>
      <c r="BA552" s="51" t="str">
        <f aca="false">IF(AZ552="","",AZ552*0.17-((P552+L552-N552+Q552)*AY552))</f>
        <v/>
      </c>
      <c r="BB552" s="51" t="str">
        <f aca="false">IF(AND(Y552="CONSUMO",AG552="ANEXO I",AY552&gt;4%),(AI552-(P552+L552-N552+Q552)*0.0514)/0.83*(0.5177)*(0.17)-AI552*0.0514,IF(AND(Y552="CONSUMO",AG552="ANEXO II",AY552&gt;4%),(AI552-(P552+L552-N552+Q552)*0.041)/0.83*(0.3295)*(0.17)-AI552*0.041,IF(AND(Y552="CONSUMO",AG552="ANEXO I",AY552=4%),(AI552-(P552+L552-N552+Q552)*0.04)/0.83*(0.5177)*(0.17)-AI552*0.04,IF(AND(Y552="CONSUMO",AG552="ANEXO II",AY552=4%),(AI552-(P552+L552-N552+Q552)*0.04)/0.83*(0.3295)*(0.17)-AI552*0.04,""))))</f>
        <v/>
      </c>
      <c r="BC552" s="51" t="str">
        <f aca="false">IF(C552="","",IF(AND(Y552="CONSUMO",AC552="SIM")*OR(AG552="-",AG552="BIT"),IF(E552&lt;&gt;"",(AI552-(P552+L552-N552+Q552)*AY552)/0.83),""))</f>
        <v/>
      </c>
      <c r="BD552" s="51" t="str">
        <f aca="false">IF(BC552="","",BC552*0.17)</f>
        <v/>
      </c>
      <c r="BE552" s="51" t="str">
        <f aca="false">IF(I552=6908,0,IF(BC552="","",BD552-((P552+L552-N552+Q552)*AY552)))</f>
        <v/>
      </c>
      <c r="BF552" s="53" t="str">
        <f aca="false">IF(B552="","",IF(OR(B552="",E552="Regime Normal"),0,(AI552-Q552)*VLOOKUP(R552,Dados!$X$98:$Y$108,2,0)))</f>
        <v/>
      </c>
      <c r="BG552" s="54" t="str">
        <f aca="false">IFERROR(VLOOKUP(I552,Dados!$AC$27:$AD$43,2,0),IF(B552="","",IF(D552&lt;&gt;"MT",IF(AND(AC552="SIM",Y552="Revenda"),"2403",IF(AND(AC552="SIM",Y552="Consumo"),"2407",IF(AND(AC552="NÃO",Y552="Revenda"),"2102",IF(AND(AC552="NÃO",Y552="Consumo"),"2556",)))),REPLACE(I552,1,1,1))))</f>
        <v/>
      </c>
    </row>
    <row r="553" customFormat="false" ht="12.8" hidden="false" customHeight="true" outlineLevel="0" collapsed="false">
      <c r="Y553" s="45"/>
      <c r="Z553" s="46" t="str">
        <f aca="false">IF(B553="","",(IFERROR(VLOOKUP(H553,Dados!A$3:B$15000,2,0),"Não Encontrado")))</f>
        <v/>
      </c>
      <c r="AA553" s="46" t="str">
        <f aca="false">IF(B553="","",(IFERROR(VLOOKUP(G553,Dados!C$3:E$15000,3,0),"Não Encontrado")))</f>
        <v/>
      </c>
      <c r="AB553" s="46" t="str">
        <f aca="false">IFERROR(IF(Z553&lt;&gt;"Não Encontrado",Z553,IF(AA553&lt;&gt;"Não Encontrado",AA553,"")),"")</f>
        <v/>
      </c>
      <c r="AC553" s="45" t="str">
        <f aca="false">IF(B553="","",IF(AB553="","NÃO","SIM"))</f>
        <v/>
      </c>
      <c r="AD553" s="45" t="str">
        <f aca="false">IFERROR(VLOOKUP(G553,Dados!$P$3:$R$500,3,0),"")</f>
        <v/>
      </c>
      <c r="AE553" s="45" t="str">
        <f aca="false">IFERROR(VLOOKUP(G553,Dados!$K$3:$L$500,2,0),"")</f>
        <v/>
      </c>
      <c r="AF553" s="45" t="str">
        <f aca="false">IFERROR(VLOOKUP(G553,Dados!$M$3:$N$500,2,0),"")</f>
        <v/>
      </c>
      <c r="AG553" s="45" t="str">
        <f aca="false">IF(F553="","",IF(AND(AD553="",AE553="",AF553=""),"-",IF(AND(AD553="BIT",AE553="",AF553=""),"BIT",IF(AND(AE553="ANEXO I",AD553="",AF553=""),"ANEXO I",IF(AND(AF553="ANEXO II",AD553="",AE553=""),"ANEXO II","Escolher")))))</f>
        <v/>
      </c>
      <c r="AH553" s="45" t="str">
        <f aca="false">IF(AG553&lt;&gt;"Pneus","",IFERROR(VLOOKUP(R553,Dados!$X$2:$Z$5,3,0)*(AI553-Q553),VLOOKUP(D553,Dados!$X$7:$Z$33,3,0)*(AI553-Q553)))</f>
        <v/>
      </c>
      <c r="AI553" s="47" t="str">
        <f aca="false">IF(B553="","",P553+Q553+O553+M553+L553-N553)</f>
        <v/>
      </c>
      <c r="AJ553" s="48" t="str">
        <f aca="false">IFERROR(IF(AND(AC553="SIM",AG553="-",Y553="REVENDA"),(AB553/1+1)*AI553,IF(AND(AC553="SIM",AG553="Pneus",Y553="REVENDA"),(AB553/1+1)*(AI553-AH553),"")),"")</f>
        <v/>
      </c>
      <c r="AK553" s="48" t="str">
        <f aca="false">IF(AJ553="","",AJ553*17%)</f>
        <v/>
      </c>
      <c r="AL553" s="48" t="str">
        <f aca="false">IFERROR(IF(AC553="NÃO","",IF(AK553="","",IF(E553="Simples Nacional",BF553,IF(T553=0.12,U553*0.5833337002,IF(T553=0,AI553*0.07,U553))))),"")</f>
        <v/>
      </c>
      <c r="AM553" s="47" t="str">
        <f aca="false">IFERROR(IF(AC553="NÃO","",IF(OR(AG553="-",AG553="Pneus"),AK553-AL553,"")),"")</f>
        <v/>
      </c>
      <c r="AN553" s="48" t="str">
        <f aca="false">IF(AND(Y553="REVENDA",AC553="SIM",AG553="BIT"),((AB553/1+1)*AI553)*0.4117,"")</f>
        <v/>
      </c>
      <c r="AO553" s="48" t="str">
        <f aca="false">IF(AN553="","",AN553*17%)</f>
        <v/>
      </c>
      <c r="AP553" s="49" t="str">
        <f aca="false">IF(AN553="","",IF(T553=0.12,(U553*0.4117)*0.4117,IF(T553=0,(AI553*0.07)*0.4117,U553*0.4117)))</f>
        <v/>
      </c>
      <c r="AQ553" s="47" t="str">
        <f aca="false">IF(AN553="","",AO553-AP553)</f>
        <v/>
      </c>
      <c r="AR553" s="50" t="str">
        <f aca="false">IFERROR(IF(AND(AC553="SIM",Y553="REVENDA",LEFT(AG553,5)="ANEXO")*OR(AE553="ANEXO I",AF553="ANEXO II"),VLOOKUP(H553,Dados!G:I,2,0),""),"INSERIR MVA")</f>
        <v/>
      </c>
      <c r="AS553" s="48" t="str">
        <f aca="false">IF(LEFT(AG553,5)="ANEXO",VLOOKUP(AG553,Dados!$X$111:$Z$112,2,0)*(AI553-Q553),"")</f>
        <v/>
      </c>
      <c r="AT553" s="48" t="str">
        <f aca="false">IFERROR(IF(AR553="","",(AI553*AR553)+AI553),"INSERIR MVA")</f>
        <v/>
      </c>
      <c r="AU553" s="48" t="str">
        <f aca="false">IF(AT553="","",IF(AY553=0.04,U553,AS553*AY553))</f>
        <v/>
      </c>
      <c r="AV553" s="47" t="str">
        <f aca="false">IFERROR(IF(AU553="","",(VLOOKUP(AG553,Dados!$X$111:$Z$112,3,0)*AT553*0.17)),"INSERIR MVA")</f>
        <v/>
      </c>
      <c r="AW553" s="47" t="str">
        <f aca="false">IFERROR(IF(AR553="","",AV553-AU553),"")</f>
        <v/>
      </c>
      <c r="AX553" s="51" t="str">
        <f aca="false">IFERROR(IF(AC553="NÃO","",IF(AM553&lt;&gt;"",AM553-W553,IF(AQ553&lt;&gt;"",AQ553-W553,IF(AW553&lt;&gt;"",AW553-W553,"")))),"")</f>
        <v/>
      </c>
      <c r="AY553" s="46" t="str">
        <f aca="false">IFERROR(IF(ISNA(VLOOKUP(R553,Dados!$X$2:$Y$5,2,0)),VLOOKUP(D553,Dados!$X$7:$Y$33,2,0),VLOOKUP(R553,Dados!$X$2:$Y$5,2,0)),"")</f>
        <v/>
      </c>
      <c r="AZ553" s="52" t="str">
        <f aca="false">IF(C553="","",IF(AND(Y553="CONSUMO",AC553="NÃO")*OR(AG553="-",AG553="BIT"),IF(E553&lt;&gt;"",(AI553-(P553+L553-N553+Q553)*AY553)/0.83),""))</f>
        <v/>
      </c>
      <c r="BA553" s="51" t="str">
        <f aca="false">IF(AZ553="","",AZ553*0.17-((P553+L553-N553+Q553)*AY553))</f>
        <v/>
      </c>
      <c r="BB553" s="51" t="str">
        <f aca="false">IF(AND(Y553="CONSUMO",AG553="ANEXO I",AY553&gt;4%),(AI553-(P553+L553-N553+Q553)*0.0514)/0.83*(0.5177)*(0.17)-AI553*0.0514,IF(AND(Y553="CONSUMO",AG553="ANEXO II",AY553&gt;4%),(AI553-(P553+L553-N553+Q553)*0.041)/0.83*(0.3295)*(0.17)-AI553*0.041,IF(AND(Y553="CONSUMO",AG553="ANEXO I",AY553=4%),(AI553-(P553+L553-N553+Q553)*0.04)/0.83*(0.5177)*(0.17)-AI553*0.04,IF(AND(Y553="CONSUMO",AG553="ANEXO II",AY553=4%),(AI553-(P553+L553-N553+Q553)*0.04)/0.83*(0.3295)*(0.17)-AI553*0.04,""))))</f>
        <v/>
      </c>
      <c r="BC553" s="51" t="str">
        <f aca="false">IF(C553="","",IF(AND(Y553="CONSUMO",AC553="SIM")*OR(AG553="-",AG553="BIT"),IF(E553&lt;&gt;"",(AI553-(P553+L553-N553+Q553)*AY553)/0.83),""))</f>
        <v/>
      </c>
      <c r="BD553" s="51" t="str">
        <f aca="false">IF(BC553="","",BC553*0.17)</f>
        <v/>
      </c>
      <c r="BE553" s="51" t="str">
        <f aca="false">IF(I553=6908,0,IF(BC553="","",BD553-((P553+L553-N553+Q553)*AY553)))</f>
        <v/>
      </c>
      <c r="BF553" s="53" t="str">
        <f aca="false">IF(B553="","",IF(OR(B553="",E553="Regime Normal"),0,(AI553-Q553)*VLOOKUP(R553,Dados!$X$98:$Y$108,2,0)))</f>
        <v/>
      </c>
      <c r="BG553" s="54" t="str">
        <f aca="false">IFERROR(VLOOKUP(I553,Dados!$AC$27:$AD$43,2,0),IF(B553="","",IF(D553&lt;&gt;"MT",IF(AND(AC553="SIM",Y553="Revenda"),"2403",IF(AND(AC553="SIM",Y553="Consumo"),"2407",IF(AND(AC553="NÃO",Y553="Revenda"),"2102",IF(AND(AC553="NÃO",Y553="Consumo"),"2556",)))),REPLACE(I553,1,1,1))))</f>
        <v/>
      </c>
    </row>
    <row r="554" customFormat="false" ht="12.8" hidden="false" customHeight="true" outlineLevel="0" collapsed="false">
      <c r="Y554" s="45"/>
      <c r="Z554" s="46" t="str">
        <f aca="false">IF(B554="","",(IFERROR(VLOOKUP(H554,Dados!A$3:B$15000,2,0),"Não Encontrado")))</f>
        <v/>
      </c>
      <c r="AA554" s="46" t="str">
        <f aca="false">IF(B554="","",(IFERROR(VLOOKUP(G554,Dados!C$3:E$15000,3,0),"Não Encontrado")))</f>
        <v/>
      </c>
      <c r="AB554" s="46" t="str">
        <f aca="false">IFERROR(IF(Z554&lt;&gt;"Não Encontrado",Z554,IF(AA554&lt;&gt;"Não Encontrado",AA554,"")),"")</f>
        <v/>
      </c>
      <c r="AC554" s="45" t="str">
        <f aca="false">IF(B554="","",IF(AB554="","NÃO","SIM"))</f>
        <v/>
      </c>
      <c r="AD554" s="45" t="str">
        <f aca="false">IFERROR(VLOOKUP(G554,Dados!$P$3:$R$500,3,0),"")</f>
        <v/>
      </c>
      <c r="AE554" s="45" t="str">
        <f aca="false">IFERROR(VLOOKUP(G554,Dados!$K$3:$L$500,2,0),"")</f>
        <v/>
      </c>
      <c r="AF554" s="45" t="str">
        <f aca="false">IFERROR(VLOOKUP(G554,Dados!$M$3:$N$500,2,0),"")</f>
        <v/>
      </c>
      <c r="AG554" s="45" t="str">
        <f aca="false">IF(F554="","",IF(AND(AD554="",AE554="",AF554=""),"-",IF(AND(AD554="BIT",AE554="",AF554=""),"BIT",IF(AND(AE554="ANEXO I",AD554="",AF554=""),"ANEXO I",IF(AND(AF554="ANEXO II",AD554="",AE554=""),"ANEXO II","Escolher")))))</f>
        <v/>
      </c>
      <c r="AH554" s="45" t="str">
        <f aca="false">IF(AG554&lt;&gt;"Pneus","",IFERROR(VLOOKUP(R554,Dados!$X$2:$Z$5,3,0)*(AI554-Q554),VLOOKUP(D554,Dados!$X$7:$Z$33,3,0)*(AI554-Q554)))</f>
        <v/>
      </c>
      <c r="AI554" s="47" t="str">
        <f aca="false">IF(B554="","",P554+Q554+O554+M554+L554-N554)</f>
        <v/>
      </c>
      <c r="AJ554" s="48" t="str">
        <f aca="false">IFERROR(IF(AND(AC554="SIM",AG554="-",Y554="REVENDA"),(AB554/1+1)*AI554,IF(AND(AC554="SIM",AG554="Pneus",Y554="REVENDA"),(AB554/1+1)*(AI554-AH554),"")),"")</f>
        <v/>
      </c>
      <c r="AK554" s="48" t="str">
        <f aca="false">IF(AJ554="","",AJ554*17%)</f>
        <v/>
      </c>
      <c r="AL554" s="48" t="str">
        <f aca="false">IFERROR(IF(AC554="NÃO","",IF(AK554="","",IF(E554="Simples Nacional",BF554,IF(T554=0.12,U554*0.5833337002,IF(T554=0,AI554*0.07,U554))))),"")</f>
        <v/>
      </c>
      <c r="AM554" s="47" t="str">
        <f aca="false">IFERROR(IF(AC554="NÃO","",IF(OR(AG554="-",AG554="Pneus"),AK554-AL554,"")),"")</f>
        <v/>
      </c>
      <c r="AN554" s="48" t="str">
        <f aca="false">IF(AND(Y554="REVENDA",AC554="SIM",AG554="BIT"),((AB554/1+1)*AI554)*0.4117,"")</f>
        <v/>
      </c>
      <c r="AO554" s="48" t="str">
        <f aca="false">IF(AN554="","",AN554*17%)</f>
        <v/>
      </c>
      <c r="AP554" s="49" t="str">
        <f aca="false">IF(AN554="","",IF(T554=0.12,(U554*0.4117)*0.4117,IF(T554=0,(AI554*0.07)*0.4117,U554*0.4117)))</f>
        <v/>
      </c>
      <c r="AQ554" s="47" t="str">
        <f aca="false">IF(AN554="","",AO554-AP554)</f>
        <v/>
      </c>
      <c r="AR554" s="50" t="str">
        <f aca="false">IFERROR(IF(AND(AC554="SIM",Y554="REVENDA",LEFT(AG554,5)="ANEXO")*OR(AE554="ANEXO I",AF554="ANEXO II"),VLOOKUP(H554,Dados!G:I,2,0),""),"INSERIR MVA")</f>
        <v/>
      </c>
      <c r="AS554" s="48" t="str">
        <f aca="false">IF(LEFT(AG554,5)="ANEXO",VLOOKUP(AG554,Dados!$X$111:$Z$112,2,0)*(AI554-Q554),"")</f>
        <v/>
      </c>
      <c r="AT554" s="48" t="str">
        <f aca="false">IFERROR(IF(AR554="","",(AI554*AR554)+AI554),"INSERIR MVA")</f>
        <v/>
      </c>
      <c r="AU554" s="48" t="str">
        <f aca="false">IF(AT554="","",IF(AY554=0.04,U554,AS554*AY554))</f>
        <v/>
      </c>
      <c r="AV554" s="47" t="str">
        <f aca="false">IFERROR(IF(AU554="","",(VLOOKUP(AG554,Dados!$X$111:$Z$112,3,0)*AT554*0.17)),"INSERIR MVA")</f>
        <v/>
      </c>
      <c r="AW554" s="47" t="str">
        <f aca="false">IFERROR(IF(AR554="","",AV554-AU554),"")</f>
        <v/>
      </c>
      <c r="AX554" s="51" t="str">
        <f aca="false">IFERROR(IF(AC554="NÃO","",IF(AM554&lt;&gt;"",AM554-W554,IF(AQ554&lt;&gt;"",AQ554-W554,IF(AW554&lt;&gt;"",AW554-W554,"")))),"")</f>
        <v/>
      </c>
      <c r="AY554" s="46" t="str">
        <f aca="false">IFERROR(IF(ISNA(VLOOKUP(R554,Dados!$X$2:$Y$5,2,0)),VLOOKUP(D554,Dados!$X$7:$Y$33,2,0),VLOOKUP(R554,Dados!$X$2:$Y$5,2,0)),"")</f>
        <v/>
      </c>
      <c r="AZ554" s="52" t="str">
        <f aca="false">IF(C554="","",IF(AND(Y554="CONSUMO",AC554="NÃO")*OR(AG554="-",AG554="BIT"),IF(E554&lt;&gt;"",(AI554-(P554+L554-N554+Q554)*AY554)/0.83),""))</f>
        <v/>
      </c>
      <c r="BA554" s="51" t="str">
        <f aca="false">IF(AZ554="","",AZ554*0.17-((P554+L554-N554+Q554)*AY554))</f>
        <v/>
      </c>
      <c r="BB554" s="51" t="str">
        <f aca="false">IF(AND(Y554="CONSUMO",AG554="ANEXO I",AY554&gt;4%),(AI554-(P554+L554-N554+Q554)*0.0514)/0.83*(0.5177)*(0.17)-AI554*0.0514,IF(AND(Y554="CONSUMO",AG554="ANEXO II",AY554&gt;4%),(AI554-(P554+L554-N554+Q554)*0.041)/0.83*(0.3295)*(0.17)-AI554*0.041,IF(AND(Y554="CONSUMO",AG554="ANEXO I",AY554=4%),(AI554-(P554+L554-N554+Q554)*0.04)/0.83*(0.5177)*(0.17)-AI554*0.04,IF(AND(Y554="CONSUMO",AG554="ANEXO II",AY554=4%),(AI554-(P554+L554-N554+Q554)*0.04)/0.83*(0.3295)*(0.17)-AI554*0.04,""))))</f>
        <v/>
      </c>
      <c r="BC554" s="51" t="str">
        <f aca="false">IF(C554="","",IF(AND(Y554="CONSUMO",AC554="SIM")*OR(AG554="-",AG554="BIT"),IF(E554&lt;&gt;"",(AI554-(P554+L554-N554+Q554)*AY554)/0.83),""))</f>
        <v/>
      </c>
      <c r="BD554" s="51" t="str">
        <f aca="false">IF(BC554="","",BC554*0.17)</f>
        <v/>
      </c>
      <c r="BE554" s="51" t="str">
        <f aca="false">IF(I554=6908,0,IF(BC554="","",BD554-((P554+L554-N554+Q554)*AY554)))</f>
        <v/>
      </c>
      <c r="BF554" s="53" t="str">
        <f aca="false">IF(B554="","",IF(OR(B554="",E554="Regime Normal"),0,(AI554-Q554)*VLOOKUP(R554,Dados!$X$98:$Y$108,2,0)))</f>
        <v/>
      </c>
      <c r="BG554" s="54" t="str">
        <f aca="false">IFERROR(VLOOKUP(I554,Dados!$AC$27:$AD$43,2,0),IF(B554="","",IF(D554&lt;&gt;"MT",IF(AND(AC554="SIM",Y554="Revenda"),"2403",IF(AND(AC554="SIM",Y554="Consumo"),"2407",IF(AND(AC554="NÃO",Y554="Revenda"),"2102",IF(AND(AC554="NÃO",Y554="Consumo"),"2556",)))),REPLACE(I554,1,1,1))))</f>
        <v/>
      </c>
    </row>
    <row r="555" customFormat="false" ht="12.8" hidden="false" customHeight="true" outlineLevel="0" collapsed="false">
      <c r="Y555" s="45"/>
      <c r="Z555" s="46" t="str">
        <f aca="false">IF(B555="","",(IFERROR(VLOOKUP(H555,Dados!A$3:B$15000,2,0),"Não Encontrado")))</f>
        <v/>
      </c>
      <c r="AA555" s="46" t="str">
        <f aca="false">IF(B555="","",(IFERROR(VLOOKUP(G555,Dados!C$3:E$15000,3,0),"Não Encontrado")))</f>
        <v/>
      </c>
      <c r="AB555" s="46" t="str">
        <f aca="false">IFERROR(IF(Z555&lt;&gt;"Não Encontrado",Z555,IF(AA555&lt;&gt;"Não Encontrado",AA555,"")),"")</f>
        <v/>
      </c>
      <c r="AC555" s="45" t="str">
        <f aca="false">IF(B555="","",IF(AB555="","NÃO","SIM"))</f>
        <v/>
      </c>
      <c r="AD555" s="45" t="str">
        <f aca="false">IFERROR(VLOOKUP(G555,Dados!$P$3:$R$500,3,0),"")</f>
        <v/>
      </c>
      <c r="AE555" s="45" t="str">
        <f aca="false">IFERROR(VLOOKUP(G555,Dados!$K$3:$L$500,2,0),"")</f>
        <v/>
      </c>
      <c r="AF555" s="45" t="str">
        <f aca="false">IFERROR(VLOOKUP(G555,Dados!$M$3:$N$500,2,0),"")</f>
        <v/>
      </c>
      <c r="AG555" s="45" t="str">
        <f aca="false">IF(F555="","",IF(AND(AD555="",AE555="",AF555=""),"-",IF(AND(AD555="BIT",AE555="",AF555=""),"BIT",IF(AND(AE555="ANEXO I",AD555="",AF555=""),"ANEXO I",IF(AND(AF555="ANEXO II",AD555="",AE555=""),"ANEXO II","Escolher")))))</f>
        <v/>
      </c>
      <c r="AH555" s="45" t="str">
        <f aca="false">IF(AG555&lt;&gt;"Pneus","",IFERROR(VLOOKUP(R555,Dados!$X$2:$Z$5,3,0)*(AI555-Q555),VLOOKUP(D555,Dados!$X$7:$Z$33,3,0)*(AI555-Q555)))</f>
        <v/>
      </c>
      <c r="AI555" s="47" t="str">
        <f aca="false">IF(B555="","",P555+Q555+O555+M555+L555-N555)</f>
        <v/>
      </c>
      <c r="AJ555" s="48" t="str">
        <f aca="false">IFERROR(IF(AND(AC555="SIM",AG555="-",Y555="REVENDA"),(AB555/1+1)*AI555,IF(AND(AC555="SIM",AG555="Pneus",Y555="REVENDA"),(AB555/1+1)*(AI555-AH555),"")),"")</f>
        <v/>
      </c>
      <c r="AK555" s="48" t="str">
        <f aca="false">IF(AJ555="","",AJ555*17%)</f>
        <v/>
      </c>
      <c r="AL555" s="48" t="str">
        <f aca="false">IFERROR(IF(AC555="NÃO","",IF(AK555="","",IF(E555="Simples Nacional",BF555,IF(T555=0.12,U555*0.5833337002,IF(T555=0,AI555*0.07,U555))))),"")</f>
        <v/>
      </c>
      <c r="AM555" s="47" t="str">
        <f aca="false">IFERROR(IF(AC555="NÃO","",IF(OR(AG555="-",AG555="Pneus"),AK555-AL555,"")),"")</f>
        <v/>
      </c>
      <c r="AN555" s="48" t="str">
        <f aca="false">IF(AND(Y555="REVENDA",AC555="SIM",AG555="BIT"),((AB555/1+1)*AI555)*0.4117,"")</f>
        <v/>
      </c>
      <c r="AO555" s="48" t="str">
        <f aca="false">IF(AN555="","",AN555*17%)</f>
        <v/>
      </c>
      <c r="AP555" s="49" t="str">
        <f aca="false">IF(AN555="","",IF(T555=0.12,(U555*0.4117)*0.4117,IF(T555=0,(AI555*0.07)*0.4117,U555*0.4117)))</f>
        <v/>
      </c>
      <c r="AQ555" s="47" t="str">
        <f aca="false">IF(AN555="","",AO555-AP555)</f>
        <v/>
      </c>
      <c r="AR555" s="50" t="str">
        <f aca="false">IFERROR(IF(AND(AC555="SIM",Y555="REVENDA",LEFT(AG555,5)="ANEXO")*OR(AE555="ANEXO I",AF555="ANEXO II"),VLOOKUP(H555,Dados!G:I,2,0),""),"INSERIR MVA")</f>
        <v/>
      </c>
      <c r="AS555" s="48" t="str">
        <f aca="false">IF(LEFT(AG555,5)="ANEXO",VLOOKUP(AG555,Dados!$X$111:$Z$112,2,0)*(AI555-Q555),"")</f>
        <v/>
      </c>
      <c r="AT555" s="48" t="str">
        <f aca="false">IFERROR(IF(AR555="","",(AI555*AR555)+AI555),"INSERIR MVA")</f>
        <v/>
      </c>
      <c r="AU555" s="48" t="str">
        <f aca="false">IF(AT555="","",IF(AY555=0.04,U555,AS555*AY555))</f>
        <v/>
      </c>
      <c r="AV555" s="47" t="str">
        <f aca="false">IFERROR(IF(AU555="","",(VLOOKUP(AG555,Dados!$X$111:$Z$112,3,0)*AT555*0.17)),"INSERIR MVA")</f>
        <v/>
      </c>
      <c r="AW555" s="47" t="str">
        <f aca="false">IFERROR(IF(AR555="","",AV555-AU555),"")</f>
        <v/>
      </c>
      <c r="AX555" s="51" t="str">
        <f aca="false">IFERROR(IF(AC555="NÃO","",IF(AM555&lt;&gt;"",AM555-W555,IF(AQ555&lt;&gt;"",AQ555-W555,IF(AW555&lt;&gt;"",AW555-W555,"")))),"")</f>
        <v/>
      </c>
      <c r="AY555" s="46" t="str">
        <f aca="false">IFERROR(IF(ISNA(VLOOKUP(R555,Dados!$X$2:$Y$5,2,0)),VLOOKUP(D555,Dados!$X$7:$Y$33,2,0),VLOOKUP(R555,Dados!$X$2:$Y$5,2,0)),"")</f>
        <v/>
      </c>
      <c r="AZ555" s="52" t="str">
        <f aca="false">IF(C555="","",IF(AND(Y555="CONSUMO",AC555="NÃO")*OR(AG555="-",AG555="BIT"),IF(E555&lt;&gt;"",(AI555-(P555+L555-N555+Q555)*AY555)/0.83),""))</f>
        <v/>
      </c>
      <c r="BA555" s="51" t="str">
        <f aca="false">IF(AZ555="","",AZ555*0.17-((P555+L555-N555+Q555)*AY555))</f>
        <v/>
      </c>
      <c r="BB555" s="51" t="str">
        <f aca="false">IF(AND(Y555="CONSUMO",AG555="ANEXO I",AY555&gt;4%),(AI555-(P555+L555-N555+Q555)*0.0514)/0.83*(0.5177)*(0.17)-AI555*0.0514,IF(AND(Y555="CONSUMO",AG555="ANEXO II",AY555&gt;4%),(AI555-(P555+L555-N555+Q555)*0.041)/0.83*(0.3295)*(0.17)-AI555*0.041,IF(AND(Y555="CONSUMO",AG555="ANEXO I",AY555=4%),(AI555-(P555+L555-N555+Q555)*0.04)/0.83*(0.5177)*(0.17)-AI555*0.04,IF(AND(Y555="CONSUMO",AG555="ANEXO II",AY555=4%),(AI555-(P555+L555-N555+Q555)*0.04)/0.83*(0.3295)*(0.17)-AI555*0.04,""))))</f>
        <v/>
      </c>
      <c r="BC555" s="51" t="str">
        <f aca="false">IF(C555="","",IF(AND(Y555="CONSUMO",AC555="SIM")*OR(AG555="-",AG555="BIT"),IF(E555&lt;&gt;"",(AI555-(P555+L555-N555+Q555)*AY555)/0.83),""))</f>
        <v/>
      </c>
      <c r="BD555" s="51" t="str">
        <f aca="false">IF(BC555="","",BC555*0.17)</f>
        <v/>
      </c>
      <c r="BE555" s="51" t="str">
        <f aca="false">IF(I555=6908,0,IF(BC555="","",BD555-((P555+L555-N555+Q555)*AY555)))</f>
        <v/>
      </c>
      <c r="BF555" s="53" t="str">
        <f aca="false">IF(B555="","",IF(OR(B555="",E555="Regime Normal"),0,(AI555-Q555)*VLOOKUP(R555,Dados!$X$98:$Y$108,2,0)))</f>
        <v/>
      </c>
      <c r="BG555" s="54" t="str">
        <f aca="false">IFERROR(VLOOKUP(I555,Dados!$AC$27:$AD$43,2,0),IF(B555="","",IF(D555&lt;&gt;"MT",IF(AND(AC555="SIM",Y555="Revenda"),"2403",IF(AND(AC555="SIM",Y555="Consumo"),"2407",IF(AND(AC555="NÃO",Y555="Revenda"),"2102",IF(AND(AC555="NÃO",Y555="Consumo"),"2556",)))),REPLACE(I555,1,1,1))))</f>
        <v/>
      </c>
    </row>
    <row r="556" customFormat="false" ht="12.8" hidden="false" customHeight="true" outlineLevel="0" collapsed="false">
      <c r="Y556" s="45"/>
      <c r="Z556" s="46" t="str">
        <f aca="false">IF(B556="","",(IFERROR(VLOOKUP(H556,Dados!A$3:B$15000,2,0),"Não Encontrado")))</f>
        <v/>
      </c>
      <c r="AA556" s="46" t="str">
        <f aca="false">IF(B556="","",(IFERROR(VLOOKUP(G556,Dados!C$3:E$15000,3,0),"Não Encontrado")))</f>
        <v/>
      </c>
      <c r="AB556" s="46" t="str">
        <f aca="false">IFERROR(IF(Z556&lt;&gt;"Não Encontrado",Z556,IF(AA556&lt;&gt;"Não Encontrado",AA556,"")),"")</f>
        <v/>
      </c>
      <c r="AC556" s="45" t="str">
        <f aca="false">IF(B556="","",IF(AB556="","NÃO","SIM"))</f>
        <v/>
      </c>
      <c r="AD556" s="45" t="str">
        <f aca="false">IFERROR(VLOOKUP(G556,Dados!$P$3:$R$500,3,0),"")</f>
        <v/>
      </c>
      <c r="AE556" s="45" t="str">
        <f aca="false">IFERROR(VLOOKUP(G556,Dados!$K$3:$L$500,2,0),"")</f>
        <v/>
      </c>
      <c r="AF556" s="45" t="str">
        <f aca="false">IFERROR(VLOOKUP(G556,Dados!$M$3:$N$500,2,0),"")</f>
        <v/>
      </c>
      <c r="AG556" s="45" t="str">
        <f aca="false">IF(F556="","",IF(AND(AD556="",AE556="",AF556=""),"-",IF(AND(AD556="BIT",AE556="",AF556=""),"BIT",IF(AND(AE556="ANEXO I",AD556="",AF556=""),"ANEXO I",IF(AND(AF556="ANEXO II",AD556="",AE556=""),"ANEXO II","Escolher")))))</f>
        <v/>
      </c>
      <c r="AH556" s="45" t="str">
        <f aca="false">IF(AG556&lt;&gt;"Pneus","",IFERROR(VLOOKUP(R556,Dados!$X$2:$Z$5,3,0)*(AI556-Q556),VLOOKUP(D556,Dados!$X$7:$Z$33,3,0)*(AI556-Q556)))</f>
        <v/>
      </c>
      <c r="AI556" s="47" t="str">
        <f aca="false">IF(B556="","",P556+Q556+O556+M556+L556-N556)</f>
        <v/>
      </c>
      <c r="AJ556" s="48" t="str">
        <f aca="false">IFERROR(IF(AND(AC556="SIM",AG556="-",Y556="REVENDA"),(AB556/1+1)*AI556,IF(AND(AC556="SIM",AG556="Pneus",Y556="REVENDA"),(AB556/1+1)*(AI556-AH556),"")),"")</f>
        <v/>
      </c>
      <c r="AK556" s="48" t="str">
        <f aca="false">IF(AJ556="","",AJ556*17%)</f>
        <v/>
      </c>
      <c r="AL556" s="48" t="str">
        <f aca="false">IFERROR(IF(AC556="NÃO","",IF(AK556="","",IF(E556="Simples Nacional",BF556,IF(T556=0.12,U556*0.5833337002,IF(T556=0,AI556*0.07,U556))))),"")</f>
        <v/>
      </c>
      <c r="AM556" s="47" t="str">
        <f aca="false">IFERROR(IF(AC556="NÃO","",IF(OR(AG556="-",AG556="Pneus"),AK556-AL556,"")),"")</f>
        <v/>
      </c>
      <c r="AN556" s="48" t="str">
        <f aca="false">IF(AND(Y556="REVENDA",AC556="SIM",AG556="BIT"),((AB556/1+1)*AI556)*0.4117,"")</f>
        <v/>
      </c>
      <c r="AO556" s="48" t="str">
        <f aca="false">IF(AN556="","",AN556*17%)</f>
        <v/>
      </c>
      <c r="AP556" s="49" t="str">
        <f aca="false">IF(AN556="","",IF(T556=0.12,(U556*0.4117)*0.4117,IF(T556=0,(AI556*0.07)*0.4117,U556*0.4117)))</f>
        <v/>
      </c>
      <c r="AQ556" s="47" t="str">
        <f aca="false">IF(AN556="","",AO556-AP556)</f>
        <v/>
      </c>
      <c r="AR556" s="50" t="str">
        <f aca="false">IFERROR(IF(AND(AC556="SIM",Y556="REVENDA",LEFT(AG556,5)="ANEXO")*OR(AE556="ANEXO I",AF556="ANEXO II"),VLOOKUP(H556,Dados!G:I,2,0),""),"INSERIR MVA")</f>
        <v/>
      </c>
      <c r="AS556" s="48" t="str">
        <f aca="false">IF(LEFT(AG556,5)="ANEXO",VLOOKUP(AG556,Dados!$X$111:$Z$112,2,0)*(AI556-Q556),"")</f>
        <v/>
      </c>
      <c r="AT556" s="48" t="str">
        <f aca="false">IFERROR(IF(AR556="","",(AI556*AR556)+AI556),"INSERIR MVA")</f>
        <v/>
      </c>
      <c r="AU556" s="48" t="str">
        <f aca="false">IF(AT556="","",IF(AY556=0.04,U556,AS556*AY556))</f>
        <v/>
      </c>
      <c r="AV556" s="47" t="str">
        <f aca="false">IFERROR(IF(AU556="","",(VLOOKUP(AG556,Dados!$X$111:$Z$112,3,0)*AT556*0.17)),"INSERIR MVA")</f>
        <v/>
      </c>
      <c r="AW556" s="47" t="str">
        <f aca="false">IFERROR(IF(AR556="","",AV556-AU556),"")</f>
        <v/>
      </c>
      <c r="AX556" s="51" t="str">
        <f aca="false">IFERROR(IF(AC556="NÃO","",IF(AM556&lt;&gt;"",AM556-W556,IF(AQ556&lt;&gt;"",AQ556-W556,IF(AW556&lt;&gt;"",AW556-W556,"")))),"")</f>
        <v/>
      </c>
      <c r="AY556" s="46" t="str">
        <f aca="false">IFERROR(IF(ISNA(VLOOKUP(R556,Dados!$X$2:$Y$5,2,0)),VLOOKUP(D556,Dados!$X$7:$Y$33,2,0),VLOOKUP(R556,Dados!$X$2:$Y$5,2,0)),"")</f>
        <v/>
      </c>
      <c r="AZ556" s="52" t="str">
        <f aca="false">IF(C556="","",IF(AND(Y556="CONSUMO",AC556="NÃO")*OR(AG556="-",AG556="BIT"),IF(E556&lt;&gt;"",(AI556-(P556+L556-N556+Q556)*AY556)/0.83),""))</f>
        <v/>
      </c>
      <c r="BA556" s="51" t="str">
        <f aca="false">IF(AZ556="","",AZ556*0.17-((P556+L556-N556+Q556)*AY556))</f>
        <v/>
      </c>
      <c r="BB556" s="51" t="str">
        <f aca="false">IF(AND(Y556="CONSUMO",AG556="ANEXO I",AY556&gt;4%),(AI556-(P556+L556-N556+Q556)*0.0514)/0.83*(0.5177)*(0.17)-AI556*0.0514,IF(AND(Y556="CONSUMO",AG556="ANEXO II",AY556&gt;4%),(AI556-(P556+L556-N556+Q556)*0.041)/0.83*(0.3295)*(0.17)-AI556*0.041,IF(AND(Y556="CONSUMO",AG556="ANEXO I",AY556=4%),(AI556-(P556+L556-N556+Q556)*0.04)/0.83*(0.5177)*(0.17)-AI556*0.04,IF(AND(Y556="CONSUMO",AG556="ANEXO II",AY556=4%),(AI556-(P556+L556-N556+Q556)*0.04)/0.83*(0.3295)*(0.17)-AI556*0.04,""))))</f>
        <v/>
      </c>
      <c r="BC556" s="51" t="str">
        <f aca="false">IF(C556="","",IF(AND(Y556="CONSUMO",AC556="SIM")*OR(AG556="-",AG556="BIT"),IF(E556&lt;&gt;"",(AI556-(P556+L556-N556+Q556)*AY556)/0.83),""))</f>
        <v/>
      </c>
      <c r="BD556" s="51" t="str">
        <f aca="false">IF(BC556="","",BC556*0.17)</f>
        <v/>
      </c>
      <c r="BE556" s="51" t="str">
        <f aca="false">IF(I556=6908,0,IF(BC556="","",BD556-((P556+L556-N556+Q556)*AY556)))</f>
        <v/>
      </c>
      <c r="BF556" s="53" t="str">
        <f aca="false">IF(B556="","",IF(OR(B556="",E556="Regime Normal"),0,(AI556-Q556)*VLOOKUP(R556,Dados!$X$98:$Y$108,2,0)))</f>
        <v/>
      </c>
      <c r="BG556" s="54" t="str">
        <f aca="false">IFERROR(VLOOKUP(I556,Dados!$AC$27:$AD$43,2,0),IF(B556="","",IF(D556&lt;&gt;"MT",IF(AND(AC556="SIM",Y556="Revenda"),"2403",IF(AND(AC556="SIM",Y556="Consumo"),"2407",IF(AND(AC556="NÃO",Y556="Revenda"),"2102",IF(AND(AC556="NÃO",Y556="Consumo"),"2556",)))),REPLACE(I556,1,1,1))))</f>
        <v/>
      </c>
    </row>
    <row r="557" customFormat="false" ht="12.8" hidden="false" customHeight="true" outlineLevel="0" collapsed="false">
      <c r="Y557" s="45"/>
      <c r="Z557" s="46" t="str">
        <f aca="false">IF(B557="","",(IFERROR(VLOOKUP(H557,Dados!A$3:B$15000,2,0),"Não Encontrado")))</f>
        <v/>
      </c>
      <c r="AA557" s="46" t="str">
        <f aca="false">IF(B557="","",(IFERROR(VLOOKUP(G557,Dados!C$3:E$15000,3,0),"Não Encontrado")))</f>
        <v/>
      </c>
      <c r="AB557" s="46" t="str">
        <f aca="false">IFERROR(IF(Z557&lt;&gt;"Não Encontrado",Z557,IF(AA557&lt;&gt;"Não Encontrado",AA557,"")),"")</f>
        <v/>
      </c>
      <c r="AC557" s="45" t="str">
        <f aca="false">IF(B557="","",IF(AB557="","NÃO","SIM"))</f>
        <v/>
      </c>
      <c r="AD557" s="45" t="str">
        <f aca="false">IFERROR(VLOOKUP(G557,Dados!$P$3:$R$500,3,0),"")</f>
        <v/>
      </c>
      <c r="AE557" s="45" t="str">
        <f aca="false">IFERROR(VLOOKUP(G557,Dados!$K$3:$L$500,2,0),"")</f>
        <v/>
      </c>
      <c r="AF557" s="45" t="str">
        <f aca="false">IFERROR(VLOOKUP(G557,Dados!$M$3:$N$500,2,0),"")</f>
        <v/>
      </c>
      <c r="AG557" s="45" t="str">
        <f aca="false">IF(F557="","",IF(AND(AD557="",AE557="",AF557=""),"-",IF(AND(AD557="BIT",AE557="",AF557=""),"BIT",IF(AND(AE557="ANEXO I",AD557="",AF557=""),"ANEXO I",IF(AND(AF557="ANEXO II",AD557="",AE557=""),"ANEXO II","Escolher")))))</f>
        <v/>
      </c>
      <c r="AH557" s="45" t="str">
        <f aca="false">IF(AG557&lt;&gt;"Pneus","",IFERROR(VLOOKUP(R557,Dados!$X$2:$Z$5,3,0)*(AI557-Q557),VLOOKUP(D557,Dados!$X$7:$Z$33,3,0)*(AI557-Q557)))</f>
        <v/>
      </c>
      <c r="AI557" s="47" t="str">
        <f aca="false">IF(B557="","",P557+Q557+O557+M557+L557-N557)</f>
        <v/>
      </c>
      <c r="AJ557" s="48" t="str">
        <f aca="false">IFERROR(IF(AND(AC557="SIM",AG557="-",Y557="REVENDA"),(AB557/1+1)*AI557,IF(AND(AC557="SIM",AG557="Pneus",Y557="REVENDA"),(AB557/1+1)*(AI557-AH557),"")),"")</f>
        <v/>
      </c>
      <c r="AK557" s="48" t="str">
        <f aca="false">IF(AJ557="","",AJ557*17%)</f>
        <v/>
      </c>
      <c r="AL557" s="48" t="str">
        <f aca="false">IFERROR(IF(AC557="NÃO","",IF(AK557="","",IF(E557="Simples Nacional",BF557,IF(T557=0.12,U557*0.5833337002,IF(T557=0,AI557*0.07,U557))))),"")</f>
        <v/>
      </c>
      <c r="AM557" s="47" t="str">
        <f aca="false">IFERROR(IF(AC557="NÃO","",IF(OR(AG557="-",AG557="Pneus"),AK557-AL557,"")),"")</f>
        <v/>
      </c>
      <c r="AN557" s="48" t="str">
        <f aca="false">IF(AND(Y557="REVENDA",AC557="SIM",AG557="BIT"),((AB557/1+1)*AI557)*0.4117,"")</f>
        <v/>
      </c>
      <c r="AO557" s="48" t="str">
        <f aca="false">IF(AN557="","",AN557*17%)</f>
        <v/>
      </c>
      <c r="AP557" s="49" t="str">
        <f aca="false">IF(AN557="","",IF(T557=0.12,(U557*0.4117)*0.4117,IF(T557=0,(AI557*0.07)*0.4117,U557*0.4117)))</f>
        <v/>
      </c>
      <c r="AQ557" s="47" t="str">
        <f aca="false">IF(AN557="","",AO557-AP557)</f>
        <v/>
      </c>
      <c r="AR557" s="50" t="str">
        <f aca="false">IFERROR(IF(AND(AC557="SIM",Y557="REVENDA",LEFT(AG557,5)="ANEXO")*OR(AE557="ANEXO I",AF557="ANEXO II"),VLOOKUP(H557,Dados!G:I,2,0),""),"INSERIR MVA")</f>
        <v/>
      </c>
      <c r="AS557" s="48" t="str">
        <f aca="false">IF(LEFT(AG557,5)="ANEXO",VLOOKUP(AG557,Dados!$X$111:$Z$112,2,0)*(AI557-Q557),"")</f>
        <v/>
      </c>
      <c r="AT557" s="48" t="str">
        <f aca="false">IFERROR(IF(AR557="","",(AI557*AR557)+AI557),"INSERIR MVA")</f>
        <v/>
      </c>
      <c r="AU557" s="48" t="str">
        <f aca="false">IF(AT557="","",IF(AY557=0.04,U557,AS557*AY557))</f>
        <v/>
      </c>
      <c r="AV557" s="47" t="str">
        <f aca="false">IFERROR(IF(AU557="","",(VLOOKUP(AG557,Dados!$X$111:$Z$112,3,0)*AT557*0.17)),"INSERIR MVA")</f>
        <v/>
      </c>
      <c r="AW557" s="47" t="str">
        <f aca="false">IFERROR(IF(AR557="","",AV557-AU557),"")</f>
        <v/>
      </c>
      <c r="AX557" s="51" t="str">
        <f aca="false">IFERROR(IF(AC557="NÃO","",IF(AM557&lt;&gt;"",AM557-W557,IF(AQ557&lt;&gt;"",AQ557-W557,IF(AW557&lt;&gt;"",AW557-W557,"")))),"")</f>
        <v/>
      </c>
      <c r="AY557" s="46" t="str">
        <f aca="false">IFERROR(IF(ISNA(VLOOKUP(R557,Dados!$X$2:$Y$5,2,0)),VLOOKUP(D557,Dados!$X$7:$Y$33,2,0),VLOOKUP(R557,Dados!$X$2:$Y$5,2,0)),"")</f>
        <v/>
      </c>
      <c r="AZ557" s="52" t="str">
        <f aca="false">IF(C557="","",IF(AND(Y557="CONSUMO",AC557="NÃO")*OR(AG557="-",AG557="BIT"),IF(E557&lt;&gt;"",(AI557-(P557+L557-N557+Q557)*AY557)/0.83),""))</f>
        <v/>
      </c>
      <c r="BA557" s="51" t="str">
        <f aca="false">IF(AZ557="","",AZ557*0.17-((P557+L557-N557+Q557)*AY557))</f>
        <v/>
      </c>
      <c r="BB557" s="51" t="str">
        <f aca="false">IF(AND(Y557="CONSUMO",AG557="ANEXO I",AY557&gt;4%),(AI557-(P557+L557-N557+Q557)*0.0514)/0.83*(0.5177)*(0.17)-AI557*0.0514,IF(AND(Y557="CONSUMO",AG557="ANEXO II",AY557&gt;4%),(AI557-(P557+L557-N557+Q557)*0.041)/0.83*(0.3295)*(0.17)-AI557*0.041,IF(AND(Y557="CONSUMO",AG557="ANEXO I",AY557=4%),(AI557-(P557+L557-N557+Q557)*0.04)/0.83*(0.5177)*(0.17)-AI557*0.04,IF(AND(Y557="CONSUMO",AG557="ANEXO II",AY557=4%),(AI557-(P557+L557-N557+Q557)*0.04)/0.83*(0.3295)*(0.17)-AI557*0.04,""))))</f>
        <v/>
      </c>
      <c r="BC557" s="51" t="str">
        <f aca="false">IF(C557="","",IF(AND(Y557="CONSUMO",AC557="SIM")*OR(AG557="-",AG557="BIT"),IF(E557&lt;&gt;"",(AI557-(P557+L557-N557+Q557)*AY557)/0.83),""))</f>
        <v/>
      </c>
      <c r="BD557" s="51" t="str">
        <f aca="false">IF(BC557="","",BC557*0.17)</f>
        <v/>
      </c>
      <c r="BE557" s="51" t="str">
        <f aca="false">IF(I557=6908,0,IF(BC557="","",BD557-((P557+L557-N557+Q557)*AY557)))</f>
        <v/>
      </c>
      <c r="BF557" s="53" t="str">
        <f aca="false">IF(B557="","",IF(OR(B557="",E557="Regime Normal"),0,(AI557-Q557)*VLOOKUP(R557,Dados!$X$98:$Y$108,2,0)))</f>
        <v/>
      </c>
      <c r="BG557" s="54" t="str">
        <f aca="false">IFERROR(VLOOKUP(I557,Dados!$AC$27:$AD$43,2,0),IF(B557="","",IF(D557&lt;&gt;"MT",IF(AND(AC557="SIM",Y557="Revenda"),"2403",IF(AND(AC557="SIM",Y557="Consumo"),"2407",IF(AND(AC557="NÃO",Y557="Revenda"),"2102",IF(AND(AC557="NÃO",Y557="Consumo"),"2556",)))),REPLACE(I557,1,1,1))))</f>
        <v/>
      </c>
    </row>
    <row r="558" customFormat="false" ht="12.8" hidden="false" customHeight="true" outlineLevel="0" collapsed="false">
      <c r="Y558" s="45"/>
      <c r="Z558" s="46" t="str">
        <f aca="false">IF(B558="","",(IFERROR(VLOOKUP(H558,Dados!A$3:B$15000,2,0),"Não Encontrado")))</f>
        <v/>
      </c>
      <c r="AA558" s="46" t="str">
        <f aca="false">IF(B558="","",(IFERROR(VLOOKUP(G558,Dados!C$3:E$15000,3,0),"Não Encontrado")))</f>
        <v/>
      </c>
      <c r="AB558" s="46" t="str">
        <f aca="false">IFERROR(IF(Z558&lt;&gt;"Não Encontrado",Z558,IF(AA558&lt;&gt;"Não Encontrado",AA558,"")),"")</f>
        <v/>
      </c>
      <c r="AC558" s="45" t="str">
        <f aca="false">IF(B558="","",IF(AB558="","NÃO","SIM"))</f>
        <v/>
      </c>
      <c r="AD558" s="45" t="str">
        <f aca="false">IFERROR(VLOOKUP(G558,Dados!$P$3:$R$500,3,0),"")</f>
        <v/>
      </c>
      <c r="AE558" s="45" t="str">
        <f aca="false">IFERROR(VLOOKUP(G558,Dados!$K$3:$L$500,2,0),"")</f>
        <v/>
      </c>
      <c r="AF558" s="45" t="str">
        <f aca="false">IFERROR(VLOOKUP(G558,Dados!$M$3:$N$500,2,0),"")</f>
        <v/>
      </c>
      <c r="AG558" s="45" t="str">
        <f aca="false">IF(F558="","",IF(AND(AD558="",AE558="",AF558=""),"-",IF(AND(AD558="BIT",AE558="",AF558=""),"BIT",IF(AND(AE558="ANEXO I",AD558="",AF558=""),"ANEXO I",IF(AND(AF558="ANEXO II",AD558="",AE558=""),"ANEXO II","Escolher")))))</f>
        <v/>
      </c>
      <c r="AH558" s="45" t="str">
        <f aca="false">IF(AG558&lt;&gt;"Pneus","",IFERROR(VLOOKUP(R558,Dados!$X$2:$Z$5,3,0)*(AI558-Q558),VLOOKUP(D558,Dados!$X$7:$Z$33,3,0)*(AI558-Q558)))</f>
        <v/>
      </c>
      <c r="AI558" s="47" t="str">
        <f aca="false">IF(B558="","",P558+Q558+O558+M558+L558-N558)</f>
        <v/>
      </c>
      <c r="AJ558" s="48" t="str">
        <f aca="false">IFERROR(IF(AND(AC558="SIM",AG558="-",Y558="REVENDA"),(AB558/1+1)*AI558,IF(AND(AC558="SIM",AG558="Pneus",Y558="REVENDA"),(AB558/1+1)*(AI558-AH558),"")),"")</f>
        <v/>
      </c>
      <c r="AK558" s="48" t="str">
        <f aca="false">IF(AJ558="","",AJ558*17%)</f>
        <v/>
      </c>
      <c r="AL558" s="48" t="str">
        <f aca="false">IFERROR(IF(AC558="NÃO","",IF(AK558="","",IF(E558="Simples Nacional",BF558,IF(T558=0.12,U558*0.5833337002,IF(T558=0,AI558*0.07,U558))))),"")</f>
        <v/>
      </c>
      <c r="AM558" s="47" t="str">
        <f aca="false">IFERROR(IF(AC558="NÃO","",IF(OR(AG558="-",AG558="Pneus"),AK558-AL558,"")),"")</f>
        <v/>
      </c>
      <c r="AN558" s="48" t="str">
        <f aca="false">IF(AND(Y558="REVENDA",AC558="SIM",AG558="BIT"),((AB558/1+1)*AI558)*0.4117,"")</f>
        <v/>
      </c>
      <c r="AO558" s="48" t="str">
        <f aca="false">IF(AN558="","",AN558*17%)</f>
        <v/>
      </c>
      <c r="AP558" s="49" t="str">
        <f aca="false">IF(AN558="","",IF(T558=0.12,(U558*0.4117)*0.4117,IF(T558=0,(AI558*0.07)*0.4117,U558*0.4117)))</f>
        <v/>
      </c>
      <c r="AQ558" s="47" t="str">
        <f aca="false">IF(AN558="","",AO558-AP558)</f>
        <v/>
      </c>
      <c r="AR558" s="50" t="str">
        <f aca="false">IFERROR(IF(AND(AC558="SIM",Y558="REVENDA",LEFT(AG558,5)="ANEXO")*OR(AE558="ANEXO I",AF558="ANEXO II"),VLOOKUP(H558,Dados!G:I,2,0),""),"INSERIR MVA")</f>
        <v/>
      </c>
      <c r="AS558" s="48" t="str">
        <f aca="false">IF(LEFT(AG558,5)="ANEXO",VLOOKUP(AG558,Dados!$X$111:$Z$112,2,0)*(AI558-Q558),"")</f>
        <v/>
      </c>
      <c r="AT558" s="48" t="str">
        <f aca="false">IFERROR(IF(AR558="","",(AI558*AR558)+AI558),"INSERIR MVA")</f>
        <v/>
      </c>
      <c r="AU558" s="48" t="str">
        <f aca="false">IF(AT558="","",IF(AY558=0.04,U558,AS558*AY558))</f>
        <v/>
      </c>
      <c r="AV558" s="47" t="str">
        <f aca="false">IFERROR(IF(AU558="","",(VLOOKUP(AG558,Dados!$X$111:$Z$112,3,0)*AT558*0.17)),"INSERIR MVA")</f>
        <v/>
      </c>
      <c r="AW558" s="47" t="str">
        <f aca="false">IFERROR(IF(AR558="","",AV558-AU558),"")</f>
        <v/>
      </c>
      <c r="AX558" s="51" t="str">
        <f aca="false">IFERROR(IF(AC558="NÃO","",IF(AM558&lt;&gt;"",AM558-W558,IF(AQ558&lt;&gt;"",AQ558-W558,IF(AW558&lt;&gt;"",AW558-W558,"")))),"")</f>
        <v/>
      </c>
      <c r="AY558" s="46" t="str">
        <f aca="false">IFERROR(IF(ISNA(VLOOKUP(R558,Dados!$X$2:$Y$5,2,0)),VLOOKUP(D558,Dados!$X$7:$Y$33,2,0),VLOOKUP(R558,Dados!$X$2:$Y$5,2,0)),"")</f>
        <v/>
      </c>
      <c r="AZ558" s="52" t="str">
        <f aca="false">IF(C558="","",IF(AND(Y558="CONSUMO",AC558="NÃO")*OR(AG558="-",AG558="BIT"),IF(E558&lt;&gt;"",(AI558-(P558+L558-N558+Q558)*AY558)/0.83),""))</f>
        <v/>
      </c>
      <c r="BA558" s="51" t="str">
        <f aca="false">IF(AZ558="","",AZ558*0.17-((P558+L558-N558+Q558)*AY558))</f>
        <v/>
      </c>
      <c r="BB558" s="51" t="str">
        <f aca="false">IF(AND(Y558="CONSUMO",AG558="ANEXO I",AY558&gt;4%),(AI558-(P558+L558-N558+Q558)*0.0514)/0.83*(0.5177)*(0.17)-AI558*0.0514,IF(AND(Y558="CONSUMO",AG558="ANEXO II",AY558&gt;4%),(AI558-(P558+L558-N558+Q558)*0.041)/0.83*(0.3295)*(0.17)-AI558*0.041,IF(AND(Y558="CONSUMO",AG558="ANEXO I",AY558=4%),(AI558-(P558+L558-N558+Q558)*0.04)/0.83*(0.5177)*(0.17)-AI558*0.04,IF(AND(Y558="CONSUMO",AG558="ANEXO II",AY558=4%),(AI558-(P558+L558-N558+Q558)*0.04)/0.83*(0.3295)*(0.17)-AI558*0.04,""))))</f>
        <v/>
      </c>
      <c r="BC558" s="51" t="str">
        <f aca="false">IF(C558="","",IF(AND(Y558="CONSUMO",AC558="SIM")*OR(AG558="-",AG558="BIT"),IF(E558&lt;&gt;"",(AI558-(P558+L558-N558+Q558)*AY558)/0.83),""))</f>
        <v/>
      </c>
      <c r="BD558" s="51" t="str">
        <f aca="false">IF(BC558="","",BC558*0.17)</f>
        <v/>
      </c>
      <c r="BE558" s="51" t="str">
        <f aca="false">IF(I558=6908,0,IF(BC558="","",BD558-((P558+L558-N558+Q558)*AY558)))</f>
        <v/>
      </c>
      <c r="BF558" s="53" t="str">
        <f aca="false">IF(B558="","",IF(OR(B558="",E558="Regime Normal"),0,(AI558-Q558)*VLOOKUP(R558,Dados!$X$98:$Y$108,2,0)))</f>
        <v/>
      </c>
      <c r="BG558" s="54" t="str">
        <f aca="false">IFERROR(VLOOKUP(I558,Dados!$AC$27:$AD$43,2,0),IF(B558="","",IF(D558&lt;&gt;"MT",IF(AND(AC558="SIM",Y558="Revenda"),"2403",IF(AND(AC558="SIM",Y558="Consumo"),"2407",IF(AND(AC558="NÃO",Y558="Revenda"),"2102",IF(AND(AC558="NÃO",Y558="Consumo"),"2556",)))),REPLACE(I558,1,1,1))))</f>
        <v/>
      </c>
    </row>
    <row r="559" customFormat="false" ht="12.8" hidden="false" customHeight="true" outlineLevel="0" collapsed="false">
      <c r="Y559" s="45"/>
      <c r="Z559" s="46" t="str">
        <f aca="false">IF(B559="","",(IFERROR(VLOOKUP(H559,Dados!A$3:B$15000,2,0),"Não Encontrado")))</f>
        <v/>
      </c>
      <c r="AA559" s="46" t="str">
        <f aca="false">IF(B559="","",(IFERROR(VLOOKUP(G559,Dados!C$3:E$15000,3,0),"Não Encontrado")))</f>
        <v/>
      </c>
      <c r="AB559" s="46" t="str">
        <f aca="false">IFERROR(IF(Z559&lt;&gt;"Não Encontrado",Z559,IF(AA559&lt;&gt;"Não Encontrado",AA559,"")),"")</f>
        <v/>
      </c>
      <c r="AC559" s="45" t="str">
        <f aca="false">IF(B559="","",IF(AB559="","NÃO","SIM"))</f>
        <v/>
      </c>
      <c r="AD559" s="45" t="str">
        <f aca="false">IFERROR(VLOOKUP(G559,Dados!$P$3:$R$500,3,0),"")</f>
        <v/>
      </c>
      <c r="AE559" s="45" t="str">
        <f aca="false">IFERROR(VLOOKUP(G559,Dados!$K$3:$L$500,2,0),"")</f>
        <v/>
      </c>
      <c r="AF559" s="45" t="str">
        <f aca="false">IFERROR(VLOOKUP(G559,Dados!$M$3:$N$500,2,0),"")</f>
        <v/>
      </c>
      <c r="AG559" s="45" t="str">
        <f aca="false">IF(F559="","",IF(AND(AD559="",AE559="",AF559=""),"-",IF(AND(AD559="BIT",AE559="",AF559=""),"BIT",IF(AND(AE559="ANEXO I",AD559="",AF559=""),"ANEXO I",IF(AND(AF559="ANEXO II",AD559="",AE559=""),"ANEXO II","Escolher")))))</f>
        <v/>
      </c>
      <c r="AH559" s="45" t="str">
        <f aca="false">IF(AG559&lt;&gt;"Pneus","",IFERROR(VLOOKUP(R559,Dados!$X$2:$Z$5,3,0)*(AI559-Q559),VLOOKUP(D559,Dados!$X$7:$Z$33,3,0)*(AI559-Q559)))</f>
        <v/>
      </c>
      <c r="AI559" s="47" t="str">
        <f aca="false">IF(B559="","",P559+Q559+O559+M559+L559-N559)</f>
        <v/>
      </c>
      <c r="AJ559" s="48" t="str">
        <f aca="false">IFERROR(IF(AND(AC559="SIM",AG559="-",Y559="REVENDA"),(AB559/1+1)*AI559,IF(AND(AC559="SIM",AG559="Pneus",Y559="REVENDA"),(AB559/1+1)*(AI559-AH559),"")),"")</f>
        <v/>
      </c>
      <c r="AK559" s="48" t="str">
        <f aca="false">IF(AJ559="","",AJ559*17%)</f>
        <v/>
      </c>
      <c r="AL559" s="48" t="str">
        <f aca="false">IFERROR(IF(AC559="NÃO","",IF(AK559="","",IF(E559="Simples Nacional",BF559,IF(T559=0.12,U559*0.5833337002,IF(T559=0,AI559*0.07,U559))))),"")</f>
        <v/>
      </c>
      <c r="AM559" s="47" t="str">
        <f aca="false">IFERROR(IF(AC559="NÃO","",IF(OR(AG559="-",AG559="Pneus"),AK559-AL559,"")),"")</f>
        <v/>
      </c>
      <c r="AN559" s="48" t="str">
        <f aca="false">IF(AND(Y559="REVENDA",AC559="SIM",AG559="BIT"),((AB559/1+1)*AI559)*0.4117,"")</f>
        <v/>
      </c>
      <c r="AO559" s="48" t="str">
        <f aca="false">IF(AN559="","",AN559*17%)</f>
        <v/>
      </c>
      <c r="AP559" s="49" t="str">
        <f aca="false">IF(AN559="","",IF(T559=0.12,(U559*0.4117)*0.4117,IF(T559=0,(AI559*0.07)*0.4117,U559*0.4117)))</f>
        <v/>
      </c>
      <c r="AQ559" s="47" t="str">
        <f aca="false">IF(AN559="","",AO559-AP559)</f>
        <v/>
      </c>
      <c r="AR559" s="50" t="str">
        <f aca="false">IFERROR(IF(AND(AC559="SIM",Y559="REVENDA",LEFT(AG559,5)="ANEXO")*OR(AE559="ANEXO I",AF559="ANEXO II"),VLOOKUP(H559,Dados!G:I,2,0),""),"INSERIR MVA")</f>
        <v/>
      </c>
      <c r="AS559" s="48" t="str">
        <f aca="false">IF(LEFT(AG559,5)="ANEXO",VLOOKUP(AG559,Dados!$X$111:$Z$112,2,0)*(AI559-Q559),"")</f>
        <v/>
      </c>
      <c r="AT559" s="48" t="str">
        <f aca="false">IFERROR(IF(AR559="","",(AI559*AR559)+AI559),"INSERIR MVA")</f>
        <v/>
      </c>
      <c r="AU559" s="48" t="str">
        <f aca="false">IF(AT559="","",IF(AY559=0.04,U559,AS559*AY559))</f>
        <v/>
      </c>
      <c r="AV559" s="47" t="str">
        <f aca="false">IFERROR(IF(AU559="","",(VLOOKUP(AG559,Dados!$X$111:$Z$112,3,0)*AT559*0.17)),"INSERIR MVA")</f>
        <v/>
      </c>
      <c r="AW559" s="47" t="str">
        <f aca="false">IFERROR(IF(AR559="","",AV559-AU559),"")</f>
        <v/>
      </c>
      <c r="AX559" s="51" t="str">
        <f aca="false">IFERROR(IF(AC559="NÃO","",IF(AM559&lt;&gt;"",AM559-W559,IF(AQ559&lt;&gt;"",AQ559-W559,IF(AW559&lt;&gt;"",AW559-W559,"")))),"")</f>
        <v/>
      </c>
      <c r="AY559" s="46" t="str">
        <f aca="false">IFERROR(IF(ISNA(VLOOKUP(R559,Dados!$X$2:$Y$5,2,0)),VLOOKUP(D559,Dados!$X$7:$Y$33,2,0),VLOOKUP(R559,Dados!$X$2:$Y$5,2,0)),"")</f>
        <v/>
      </c>
      <c r="AZ559" s="52" t="str">
        <f aca="false">IF(C559="","",IF(AND(Y559="CONSUMO",AC559="NÃO")*OR(AG559="-",AG559="BIT"),IF(E559&lt;&gt;"",(AI559-(P559+L559-N559+Q559)*AY559)/0.83),""))</f>
        <v/>
      </c>
      <c r="BA559" s="51" t="str">
        <f aca="false">IF(AZ559="","",AZ559*0.17-((P559+L559-N559+Q559)*AY559))</f>
        <v/>
      </c>
      <c r="BB559" s="51" t="str">
        <f aca="false">IF(AND(Y559="CONSUMO",AG559="ANEXO I",AY559&gt;4%),(AI559-(P559+L559-N559+Q559)*0.0514)/0.83*(0.5177)*(0.17)-AI559*0.0514,IF(AND(Y559="CONSUMO",AG559="ANEXO II",AY559&gt;4%),(AI559-(P559+L559-N559+Q559)*0.041)/0.83*(0.3295)*(0.17)-AI559*0.041,IF(AND(Y559="CONSUMO",AG559="ANEXO I",AY559=4%),(AI559-(P559+L559-N559+Q559)*0.04)/0.83*(0.5177)*(0.17)-AI559*0.04,IF(AND(Y559="CONSUMO",AG559="ANEXO II",AY559=4%),(AI559-(P559+L559-N559+Q559)*0.04)/0.83*(0.3295)*(0.17)-AI559*0.04,""))))</f>
        <v/>
      </c>
      <c r="BC559" s="51" t="str">
        <f aca="false">IF(C559="","",IF(AND(Y559="CONSUMO",AC559="SIM")*OR(AG559="-",AG559="BIT"),IF(E559&lt;&gt;"",(AI559-(P559+L559-N559+Q559)*AY559)/0.83),""))</f>
        <v/>
      </c>
      <c r="BD559" s="51" t="str">
        <f aca="false">IF(BC559="","",BC559*0.17)</f>
        <v/>
      </c>
      <c r="BE559" s="51" t="str">
        <f aca="false">IF(I559=6908,0,IF(BC559="","",BD559-((P559+L559-N559+Q559)*AY559)))</f>
        <v/>
      </c>
      <c r="BF559" s="53" t="str">
        <f aca="false">IF(B559="","",IF(OR(B559="",E559="Regime Normal"),0,(AI559-Q559)*VLOOKUP(R559,Dados!$X$98:$Y$108,2,0)))</f>
        <v/>
      </c>
      <c r="BG559" s="54" t="str">
        <f aca="false">IFERROR(VLOOKUP(I559,Dados!$AC$27:$AD$43,2,0),IF(B559="","",IF(D559&lt;&gt;"MT",IF(AND(AC559="SIM",Y559="Revenda"),"2403",IF(AND(AC559="SIM",Y559="Consumo"),"2407",IF(AND(AC559="NÃO",Y559="Revenda"),"2102",IF(AND(AC559="NÃO",Y559="Consumo"),"2556",)))),REPLACE(I559,1,1,1))))</f>
        <v/>
      </c>
    </row>
    <row r="560" customFormat="false" ht="12.8" hidden="false" customHeight="true" outlineLevel="0" collapsed="false">
      <c r="Y560" s="45"/>
      <c r="Z560" s="46" t="str">
        <f aca="false">IF(B560="","",(IFERROR(VLOOKUP(H560,Dados!A$3:B$15000,2,0),"Não Encontrado")))</f>
        <v/>
      </c>
      <c r="AA560" s="46" t="str">
        <f aca="false">IF(B560="","",(IFERROR(VLOOKUP(G560,Dados!C$3:E$15000,3,0),"Não Encontrado")))</f>
        <v/>
      </c>
      <c r="AB560" s="46" t="str">
        <f aca="false">IFERROR(IF(Z560&lt;&gt;"Não Encontrado",Z560,IF(AA560&lt;&gt;"Não Encontrado",AA560,"")),"")</f>
        <v/>
      </c>
      <c r="AC560" s="45" t="str">
        <f aca="false">IF(B560="","",IF(AB560="","NÃO","SIM"))</f>
        <v/>
      </c>
      <c r="AD560" s="45" t="str">
        <f aca="false">IFERROR(VLOOKUP(G560,Dados!$P$3:$R$500,3,0),"")</f>
        <v/>
      </c>
      <c r="AE560" s="45" t="str">
        <f aca="false">IFERROR(VLOOKUP(G560,Dados!$K$3:$L$500,2,0),"")</f>
        <v/>
      </c>
      <c r="AF560" s="45" t="str">
        <f aca="false">IFERROR(VLOOKUP(G560,Dados!$M$3:$N$500,2,0),"")</f>
        <v/>
      </c>
      <c r="AG560" s="45" t="str">
        <f aca="false">IF(F560="","",IF(AND(AD560="",AE560="",AF560=""),"-",IF(AND(AD560="BIT",AE560="",AF560=""),"BIT",IF(AND(AE560="ANEXO I",AD560="",AF560=""),"ANEXO I",IF(AND(AF560="ANEXO II",AD560="",AE560=""),"ANEXO II","Escolher")))))</f>
        <v/>
      </c>
      <c r="AH560" s="45" t="str">
        <f aca="false">IF(AG560&lt;&gt;"Pneus","",IFERROR(VLOOKUP(R560,Dados!$X$2:$Z$5,3,0)*(AI560-Q560),VLOOKUP(D560,Dados!$X$7:$Z$33,3,0)*(AI560-Q560)))</f>
        <v/>
      </c>
      <c r="AI560" s="47" t="str">
        <f aca="false">IF(B560="","",P560+Q560+O560+M560+L560-N560)</f>
        <v/>
      </c>
      <c r="AJ560" s="48" t="str">
        <f aca="false">IFERROR(IF(AND(AC560="SIM",AG560="-",Y560="REVENDA"),(AB560/1+1)*AI560,IF(AND(AC560="SIM",AG560="Pneus",Y560="REVENDA"),(AB560/1+1)*(AI560-AH560),"")),"")</f>
        <v/>
      </c>
      <c r="AK560" s="48" t="str">
        <f aca="false">IF(AJ560="","",AJ560*17%)</f>
        <v/>
      </c>
      <c r="AL560" s="48" t="str">
        <f aca="false">IFERROR(IF(AC560="NÃO","",IF(AK560="","",IF(E560="Simples Nacional",BF560,IF(T560=0.12,U560*0.5833337002,IF(T560=0,AI560*0.07,U560))))),"")</f>
        <v/>
      </c>
      <c r="AM560" s="47" t="str">
        <f aca="false">IFERROR(IF(AC560="NÃO","",IF(OR(AG560="-",AG560="Pneus"),AK560-AL560,"")),"")</f>
        <v/>
      </c>
      <c r="AN560" s="48" t="str">
        <f aca="false">IF(AND(Y560="REVENDA",AC560="SIM",AG560="BIT"),((AB560/1+1)*AI560)*0.4117,"")</f>
        <v/>
      </c>
      <c r="AO560" s="48" t="str">
        <f aca="false">IF(AN560="","",AN560*17%)</f>
        <v/>
      </c>
      <c r="AP560" s="49" t="str">
        <f aca="false">IF(AN560="","",IF(T560=0.12,(U560*0.4117)*0.4117,IF(T560=0,(AI560*0.07)*0.4117,U560*0.4117)))</f>
        <v/>
      </c>
      <c r="AQ560" s="47" t="str">
        <f aca="false">IF(AN560="","",AO560-AP560)</f>
        <v/>
      </c>
      <c r="AR560" s="50" t="str">
        <f aca="false">IFERROR(IF(AND(AC560="SIM",Y560="REVENDA",LEFT(AG560,5)="ANEXO")*OR(AE560="ANEXO I",AF560="ANEXO II"),VLOOKUP(H560,Dados!G:I,2,0),""),"INSERIR MVA")</f>
        <v/>
      </c>
      <c r="AS560" s="48" t="str">
        <f aca="false">IF(LEFT(AG560,5)="ANEXO",VLOOKUP(AG560,Dados!$X$111:$Z$112,2,0)*(AI560-Q560),"")</f>
        <v/>
      </c>
      <c r="AT560" s="48" t="str">
        <f aca="false">IFERROR(IF(AR560="","",(AI560*AR560)+AI560),"INSERIR MVA")</f>
        <v/>
      </c>
      <c r="AU560" s="48" t="str">
        <f aca="false">IF(AT560="","",IF(AY560=0.04,U560,AS560*AY560))</f>
        <v/>
      </c>
      <c r="AV560" s="47" t="str">
        <f aca="false">IFERROR(IF(AU560="","",(VLOOKUP(AG560,Dados!$X$111:$Z$112,3,0)*AT560*0.17)),"INSERIR MVA")</f>
        <v/>
      </c>
      <c r="AW560" s="47" t="str">
        <f aca="false">IFERROR(IF(AR560="","",AV560-AU560),"")</f>
        <v/>
      </c>
      <c r="AX560" s="51" t="str">
        <f aca="false">IFERROR(IF(AC560="NÃO","",IF(AM560&lt;&gt;"",AM560-W560,IF(AQ560&lt;&gt;"",AQ560-W560,IF(AW560&lt;&gt;"",AW560-W560,"")))),"")</f>
        <v/>
      </c>
      <c r="AY560" s="46" t="str">
        <f aca="false">IFERROR(IF(ISNA(VLOOKUP(R560,Dados!$X$2:$Y$5,2,0)),VLOOKUP(D560,Dados!$X$7:$Y$33,2,0),VLOOKUP(R560,Dados!$X$2:$Y$5,2,0)),"")</f>
        <v/>
      </c>
      <c r="AZ560" s="52" t="str">
        <f aca="false">IF(C560="","",IF(AND(Y560="CONSUMO",AC560="NÃO")*OR(AG560="-",AG560="BIT"),IF(E560&lt;&gt;"",(AI560-(P560+L560-N560+Q560)*AY560)/0.83),""))</f>
        <v/>
      </c>
      <c r="BA560" s="51" t="str">
        <f aca="false">IF(AZ560="","",AZ560*0.17-((P560+L560-N560+Q560)*AY560))</f>
        <v/>
      </c>
      <c r="BB560" s="51" t="str">
        <f aca="false">IF(AND(Y560="CONSUMO",AG560="ANEXO I",AY560&gt;4%),(AI560-(P560+L560-N560+Q560)*0.0514)/0.83*(0.5177)*(0.17)-AI560*0.0514,IF(AND(Y560="CONSUMO",AG560="ANEXO II",AY560&gt;4%),(AI560-(P560+L560-N560+Q560)*0.041)/0.83*(0.3295)*(0.17)-AI560*0.041,IF(AND(Y560="CONSUMO",AG560="ANEXO I",AY560=4%),(AI560-(P560+L560-N560+Q560)*0.04)/0.83*(0.5177)*(0.17)-AI560*0.04,IF(AND(Y560="CONSUMO",AG560="ANEXO II",AY560=4%),(AI560-(P560+L560-N560+Q560)*0.04)/0.83*(0.3295)*(0.17)-AI560*0.04,""))))</f>
        <v/>
      </c>
      <c r="BC560" s="51" t="str">
        <f aca="false">IF(C560="","",IF(AND(Y560="CONSUMO",AC560="SIM")*OR(AG560="-",AG560="BIT"),IF(E560&lt;&gt;"",(AI560-(P560+L560-N560+Q560)*AY560)/0.83),""))</f>
        <v/>
      </c>
      <c r="BD560" s="51" t="str">
        <f aca="false">IF(BC560="","",BC560*0.17)</f>
        <v/>
      </c>
      <c r="BE560" s="51" t="str">
        <f aca="false">IF(I560=6908,0,IF(BC560="","",BD560-((P560+L560-N560+Q560)*AY560)))</f>
        <v/>
      </c>
      <c r="BF560" s="53" t="str">
        <f aca="false">IF(B560="","",IF(OR(B560="",E560="Regime Normal"),0,(AI560-Q560)*VLOOKUP(R560,Dados!$X$98:$Y$108,2,0)))</f>
        <v/>
      </c>
      <c r="BG560" s="54" t="str">
        <f aca="false">IFERROR(VLOOKUP(I560,Dados!$AC$27:$AD$43,2,0),IF(B560="","",IF(D560&lt;&gt;"MT",IF(AND(AC560="SIM",Y560="Revenda"),"2403",IF(AND(AC560="SIM",Y560="Consumo"),"2407",IF(AND(AC560="NÃO",Y560="Revenda"),"2102",IF(AND(AC560="NÃO",Y560="Consumo"),"2556",)))),REPLACE(I560,1,1,1))))</f>
        <v/>
      </c>
    </row>
    <row r="561" customFormat="false" ht="12.8" hidden="false" customHeight="true" outlineLevel="0" collapsed="false">
      <c r="Y561" s="45"/>
      <c r="Z561" s="46" t="str">
        <f aca="false">IF(B561="","",(IFERROR(VLOOKUP(H561,Dados!A$3:B$15000,2,0),"Não Encontrado")))</f>
        <v/>
      </c>
      <c r="AA561" s="46" t="str">
        <f aca="false">IF(B561="","",(IFERROR(VLOOKUP(G561,Dados!C$3:E$15000,3,0),"Não Encontrado")))</f>
        <v/>
      </c>
      <c r="AB561" s="46" t="str">
        <f aca="false">IFERROR(IF(Z561&lt;&gt;"Não Encontrado",Z561,IF(AA561&lt;&gt;"Não Encontrado",AA561,"")),"")</f>
        <v/>
      </c>
      <c r="AC561" s="45" t="str">
        <f aca="false">IF(B561="","",IF(AB561="","NÃO","SIM"))</f>
        <v/>
      </c>
      <c r="AD561" s="45" t="str">
        <f aca="false">IFERROR(VLOOKUP(G561,Dados!$P$3:$R$500,3,0),"")</f>
        <v/>
      </c>
      <c r="AE561" s="45" t="str">
        <f aca="false">IFERROR(VLOOKUP(G561,Dados!$K$3:$L$500,2,0),"")</f>
        <v/>
      </c>
      <c r="AF561" s="45" t="str">
        <f aca="false">IFERROR(VLOOKUP(G561,Dados!$M$3:$N$500,2,0),"")</f>
        <v/>
      </c>
      <c r="AG561" s="45" t="str">
        <f aca="false">IF(F561="","",IF(AND(AD561="",AE561="",AF561=""),"-",IF(AND(AD561="BIT",AE561="",AF561=""),"BIT",IF(AND(AE561="ANEXO I",AD561="",AF561=""),"ANEXO I",IF(AND(AF561="ANEXO II",AD561="",AE561=""),"ANEXO II","Escolher")))))</f>
        <v/>
      </c>
      <c r="AH561" s="45" t="str">
        <f aca="false">IF(AG561&lt;&gt;"Pneus","",IFERROR(VLOOKUP(R561,Dados!$X$2:$Z$5,3,0)*(AI561-Q561),VLOOKUP(D561,Dados!$X$7:$Z$33,3,0)*(AI561-Q561)))</f>
        <v/>
      </c>
      <c r="AI561" s="47" t="str">
        <f aca="false">IF(B561="","",P561+Q561+O561+M561+L561-N561)</f>
        <v/>
      </c>
      <c r="AJ561" s="48" t="str">
        <f aca="false">IFERROR(IF(AND(AC561="SIM",AG561="-",Y561="REVENDA"),(AB561/1+1)*AI561,IF(AND(AC561="SIM",AG561="Pneus",Y561="REVENDA"),(AB561/1+1)*(AI561-AH561),"")),"")</f>
        <v/>
      </c>
      <c r="AK561" s="48" t="str">
        <f aca="false">IF(AJ561="","",AJ561*17%)</f>
        <v/>
      </c>
      <c r="AL561" s="48" t="str">
        <f aca="false">IFERROR(IF(AC561="NÃO","",IF(AK561="","",IF(E561="Simples Nacional",BF561,IF(T561=0.12,U561*0.5833337002,IF(T561=0,AI561*0.07,U561))))),"")</f>
        <v/>
      </c>
      <c r="AM561" s="47" t="str">
        <f aca="false">IFERROR(IF(AC561="NÃO","",IF(OR(AG561="-",AG561="Pneus"),AK561-AL561,"")),"")</f>
        <v/>
      </c>
      <c r="AN561" s="48" t="str">
        <f aca="false">IF(AND(Y561="REVENDA",AC561="SIM",AG561="BIT"),((AB561/1+1)*AI561)*0.4117,"")</f>
        <v/>
      </c>
      <c r="AO561" s="48" t="str">
        <f aca="false">IF(AN561="","",AN561*17%)</f>
        <v/>
      </c>
      <c r="AP561" s="49" t="str">
        <f aca="false">IF(AN561="","",IF(T561=0.12,(U561*0.4117)*0.4117,IF(T561=0,(AI561*0.07)*0.4117,U561*0.4117)))</f>
        <v/>
      </c>
      <c r="AQ561" s="47" t="str">
        <f aca="false">IF(AN561="","",AO561-AP561)</f>
        <v/>
      </c>
      <c r="AR561" s="50" t="str">
        <f aca="false">IFERROR(IF(AND(AC561="SIM",Y561="REVENDA",LEFT(AG561,5)="ANEXO")*OR(AE561="ANEXO I",AF561="ANEXO II"),VLOOKUP(H561,Dados!G:I,2,0),""),"INSERIR MVA")</f>
        <v/>
      </c>
      <c r="AS561" s="48" t="str">
        <f aca="false">IF(LEFT(AG561,5)="ANEXO",VLOOKUP(AG561,Dados!$X$111:$Z$112,2,0)*(AI561-Q561),"")</f>
        <v/>
      </c>
      <c r="AT561" s="48" t="str">
        <f aca="false">IFERROR(IF(AR561="","",(AI561*AR561)+AI561),"INSERIR MVA")</f>
        <v/>
      </c>
      <c r="AU561" s="48" t="str">
        <f aca="false">IF(AT561="","",IF(AY561=0.04,U561,AS561*AY561))</f>
        <v/>
      </c>
      <c r="AV561" s="47" t="str">
        <f aca="false">IFERROR(IF(AU561="","",(VLOOKUP(AG561,Dados!$X$111:$Z$112,3,0)*AT561*0.17)),"INSERIR MVA")</f>
        <v/>
      </c>
      <c r="AW561" s="47" t="str">
        <f aca="false">IFERROR(IF(AR561="","",AV561-AU561),"")</f>
        <v/>
      </c>
      <c r="AX561" s="51" t="str">
        <f aca="false">IFERROR(IF(AC561="NÃO","",IF(AM561&lt;&gt;"",AM561-W561,IF(AQ561&lt;&gt;"",AQ561-W561,IF(AW561&lt;&gt;"",AW561-W561,"")))),"")</f>
        <v/>
      </c>
      <c r="AY561" s="46" t="str">
        <f aca="false">IFERROR(IF(ISNA(VLOOKUP(R561,Dados!$X$2:$Y$5,2,0)),VLOOKUP(D561,Dados!$X$7:$Y$33,2,0),VLOOKUP(R561,Dados!$X$2:$Y$5,2,0)),"")</f>
        <v/>
      </c>
      <c r="AZ561" s="52" t="str">
        <f aca="false">IF(C561="","",IF(AND(Y561="CONSUMO",AC561="NÃO")*OR(AG561="-",AG561="BIT"),IF(E561&lt;&gt;"",(AI561-(P561+L561-N561+Q561)*AY561)/0.83),""))</f>
        <v/>
      </c>
      <c r="BA561" s="51" t="str">
        <f aca="false">IF(AZ561="","",AZ561*0.17-((P561+L561-N561+Q561)*AY561))</f>
        <v/>
      </c>
      <c r="BB561" s="51" t="str">
        <f aca="false">IF(AND(Y561="CONSUMO",AG561="ANEXO I",AY561&gt;4%),(AI561-(P561+L561-N561+Q561)*0.0514)/0.83*(0.5177)*(0.17)-AI561*0.0514,IF(AND(Y561="CONSUMO",AG561="ANEXO II",AY561&gt;4%),(AI561-(P561+L561-N561+Q561)*0.041)/0.83*(0.3295)*(0.17)-AI561*0.041,IF(AND(Y561="CONSUMO",AG561="ANEXO I",AY561=4%),(AI561-(P561+L561-N561+Q561)*0.04)/0.83*(0.5177)*(0.17)-AI561*0.04,IF(AND(Y561="CONSUMO",AG561="ANEXO II",AY561=4%),(AI561-(P561+L561-N561+Q561)*0.04)/0.83*(0.3295)*(0.17)-AI561*0.04,""))))</f>
        <v/>
      </c>
      <c r="BC561" s="51" t="str">
        <f aca="false">IF(C561="","",IF(AND(Y561="CONSUMO",AC561="SIM")*OR(AG561="-",AG561="BIT"),IF(E561&lt;&gt;"",(AI561-(P561+L561-N561+Q561)*AY561)/0.83),""))</f>
        <v/>
      </c>
      <c r="BD561" s="51" t="str">
        <f aca="false">IF(BC561="","",BC561*0.17)</f>
        <v/>
      </c>
      <c r="BE561" s="51" t="str">
        <f aca="false">IF(I561=6908,0,IF(BC561="","",BD561-((P561+L561-N561+Q561)*AY561)))</f>
        <v/>
      </c>
      <c r="BF561" s="53" t="str">
        <f aca="false">IF(B561="","",IF(OR(B561="",E561="Regime Normal"),0,(AI561-Q561)*VLOOKUP(R561,Dados!$X$98:$Y$108,2,0)))</f>
        <v/>
      </c>
      <c r="BG561" s="54" t="str">
        <f aca="false">IFERROR(VLOOKUP(I561,Dados!$AC$27:$AD$43,2,0),IF(B561="","",IF(D561&lt;&gt;"MT",IF(AND(AC561="SIM",Y561="Revenda"),"2403",IF(AND(AC561="SIM",Y561="Consumo"),"2407",IF(AND(AC561="NÃO",Y561="Revenda"),"2102",IF(AND(AC561="NÃO",Y561="Consumo"),"2556",)))),REPLACE(I561,1,1,1))))</f>
        <v/>
      </c>
    </row>
    <row r="562" customFormat="false" ht="12.8" hidden="false" customHeight="true" outlineLevel="0" collapsed="false">
      <c r="Y562" s="45"/>
      <c r="Z562" s="46" t="str">
        <f aca="false">IF(B562="","",(IFERROR(VLOOKUP(H562,Dados!A$3:B$15000,2,0),"Não Encontrado")))</f>
        <v/>
      </c>
      <c r="AA562" s="46" t="str">
        <f aca="false">IF(B562="","",(IFERROR(VLOOKUP(G562,Dados!C$3:E$15000,3,0),"Não Encontrado")))</f>
        <v/>
      </c>
      <c r="AB562" s="46" t="str">
        <f aca="false">IFERROR(IF(Z562&lt;&gt;"Não Encontrado",Z562,IF(AA562&lt;&gt;"Não Encontrado",AA562,"")),"")</f>
        <v/>
      </c>
      <c r="AC562" s="45" t="str">
        <f aca="false">IF(B562="","",IF(AB562="","NÃO","SIM"))</f>
        <v/>
      </c>
      <c r="AD562" s="45" t="str">
        <f aca="false">IFERROR(VLOOKUP(G562,Dados!$P$3:$R$500,3,0),"")</f>
        <v/>
      </c>
      <c r="AE562" s="45" t="str">
        <f aca="false">IFERROR(VLOOKUP(G562,Dados!$K$3:$L$500,2,0),"")</f>
        <v/>
      </c>
      <c r="AF562" s="45" t="str">
        <f aca="false">IFERROR(VLOOKUP(G562,Dados!$M$3:$N$500,2,0),"")</f>
        <v/>
      </c>
      <c r="AG562" s="45" t="str">
        <f aca="false">IF(F562="","",IF(AND(AD562="",AE562="",AF562=""),"-",IF(AND(AD562="BIT",AE562="",AF562=""),"BIT",IF(AND(AE562="ANEXO I",AD562="",AF562=""),"ANEXO I",IF(AND(AF562="ANEXO II",AD562="",AE562=""),"ANEXO II","Escolher")))))</f>
        <v/>
      </c>
      <c r="AH562" s="45" t="str">
        <f aca="false">IF(AG562&lt;&gt;"Pneus","",IFERROR(VLOOKUP(R562,Dados!$X$2:$Z$5,3,0)*(AI562-Q562),VLOOKUP(D562,Dados!$X$7:$Z$33,3,0)*(AI562-Q562)))</f>
        <v/>
      </c>
      <c r="AI562" s="47" t="str">
        <f aca="false">IF(B562="","",P562+Q562+O562+M562+L562-N562)</f>
        <v/>
      </c>
      <c r="AJ562" s="48" t="str">
        <f aca="false">IFERROR(IF(AND(AC562="SIM",AG562="-",Y562="REVENDA"),(AB562/1+1)*AI562,IF(AND(AC562="SIM",AG562="Pneus",Y562="REVENDA"),(AB562/1+1)*(AI562-AH562),"")),"")</f>
        <v/>
      </c>
      <c r="AK562" s="48" t="str">
        <f aca="false">IF(AJ562="","",AJ562*17%)</f>
        <v/>
      </c>
      <c r="AL562" s="48" t="str">
        <f aca="false">IFERROR(IF(AC562="NÃO","",IF(AK562="","",IF(E562="Simples Nacional",BF562,IF(T562=0.12,U562*0.5833337002,IF(T562=0,AI562*0.07,U562))))),"")</f>
        <v/>
      </c>
      <c r="AM562" s="47" t="str">
        <f aca="false">IFERROR(IF(AC562="NÃO","",IF(OR(AG562="-",AG562="Pneus"),AK562-AL562,"")),"")</f>
        <v/>
      </c>
      <c r="AN562" s="48" t="str">
        <f aca="false">IF(AND(Y562="REVENDA",AC562="SIM",AG562="BIT"),((AB562/1+1)*AI562)*0.4117,"")</f>
        <v/>
      </c>
      <c r="AO562" s="48" t="str">
        <f aca="false">IF(AN562="","",AN562*17%)</f>
        <v/>
      </c>
      <c r="AP562" s="49" t="str">
        <f aca="false">IF(AN562="","",IF(T562=0.12,(U562*0.4117)*0.4117,IF(T562=0,(AI562*0.07)*0.4117,U562*0.4117)))</f>
        <v/>
      </c>
      <c r="AQ562" s="47" t="str">
        <f aca="false">IF(AN562="","",AO562-AP562)</f>
        <v/>
      </c>
      <c r="AR562" s="50" t="str">
        <f aca="false">IFERROR(IF(AND(AC562="SIM",Y562="REVENDA",LEFT(AG562,5)="ANEXO")*OR(AE562="ANEXO I",AF562="ANEXO II"),VLOOKUP(H562,Dados!G:I,2,0),""),"INSERIR MVA")</f>
        <v/>
      </c>
      <c r="AS562" s="48" t="str">
        <f aca="false">IF(LEFT(AG562,5)="ANEXO",VLOOKUP(AG562,Dados!$X$111:$Z$112,2,0)*(AI562-Q562),"")</f>
        <v/>
      </c>
      <c r="AT562" s="48" t="str">
        <f aca="false">IFERROR(IF(AR562="","",(AI562*AR562)+AI562),"INSERIR MVA")</f>
        <v/>
      </c>
      <c r="AU562" s="48" t="str">
        <f aca="false">IF(AT562="","",IF(AY562=0.04,U562,AS562*AY562))</f>
        <v/>
      </c>
      <c r="AV562" s="47" t="str">
        <f aca="false">IFERROR(IF(AU562="","",(VLOOKUP(AG562,Dados!$X$111:$Z$112,3,0)*AT562*0.17)),"INSERIR MVA")</f>
        <v/>
      </c>
      <c r="AW562" s="47" t="str">
        <f aca="false">IFERROR(IF(AR562="","",AV562-AU562),"")</f>
        <v/>
      </c>
      <c r="AX562" s="51" t="str">
        <f aca="false">IFERROR(IF(AC562="NÃO","",IF(AM562&lt;&gt;"",AM562-W562,IF(AQ562&lt;&gt;"",AQ562-W562,IF(AW562&lt;&gt;"",AW562-W562,"")))),"")</f>
        <v/>
      </c>
      <c r="AY562" s="46" t="str">
        <f aca="false">IFERROR(IF(ISNA(VLOOKUP(R562,Dados!$X$2:$Y$5,2,0)),VLOOKUP(D562,Dados!$X$7:$Y$33,2,0),VLOOKUP(R562,Dados!$X$2:$Y$5,2,0)),"")</f>
        <v/>
      </c>
      <c r="AZ562" s="52" t="str">
        <f aca="false">IF(C562="","",IF(AND(Y562="CONSUMO",AC562="NÃO")*OR(AG562="-",AG562="BIT"),IF(E562&lt;&gt;"",(AI562-(P562+L562-N562+Q562)*AY562)/0.83),""))</f>
        <v/>
      </c>
      <c r="BA562" s="51" t="str">
        <f aca="false">IF(AZ562="","",AZ562*0.17-((P562+L562-N562+Q562)*AY562))</f>
        <v/>
      </c>
      <c r="BB562" s="51" t="str">
        <f aca="false">IF(AND(Y562="CONSUMO",AG562="ANEXO I",AY562&gt;4%),(AI562-(P562+L562-N562+Q562)*0.0514)/0.83*(0.5177)*(0.17)-AI562*0.0514,IF(AND(Y562="CONSUMO",AG562="ANEXO II",AY562&gt;4%),(AI562-(P562+L562-N562+Q562)*0.041)/0.83*(0.3295)*(0.17)-AI562*0.041,IF(AND(Y562="CONSUMO",AG562="ANEXO I",AY562=4%),(AI562-(P562+L562-N562+Q562)*0.04)/0.83*(0.5177)*(0.17)-AI562*0.04,IF(AND(Y562="CONSUMO",AG562="ANEXO II",AY562=4%),(AI562-(P562+L562-N562+Q562)*0.04)/0.83*(0.3295)*(0.17)-AI562*0.04,""))))</f>
        <v/>
      </c>
      <c r="BC562" s="51" t="str">
        <f aca="false">IF(C562="","",IF(AND(Y562="CONSUMO",AC562="SIM")*OR(AG562="-",AG562="BIT"),IF(E562&lt;&gt;"",(AI562-(P562+L562-N562+Q562)*AY562)/0.83),""))</f>
        <v/>
      </c>
      <c r="BD562" s="51" t="str">
        <f aca="false">IF(BC562="","",BC562*0.17)</f>
        <v/>
      </c>
      <c r="BE562" s="51" t="str">
        <f aca="false">IF(I562=6908,0,IF(BC562="","",BD562-((P562+L562-N562+Q562)*AY562)))</f>
        <v/>
      </c>
      <c r="BF562" s="53" t="str">
        <f aca="false">IF(B562="","",IF(OR(B562="",E562="Regime Normal"),0,(AI562-Q562)*VLOOKUP(R562,Dados!$X$98:$Y$108,2,0)))</f>
        <v/>
      </c>
      <c r="BG562" s="54" t="str">
        <f aca="false">IFERROR(VLOOKUP(I562,Dados!$AC$27:$AD$43,2,0),IF(B562="","",IF(D562&lt;&gt;"MT",IF(AND(AC562="SIM",Y562="Revenda"),"2403",IF(AND(AC562="SIM",Y562="Consumo"),"2407",IF(AND(AC562="NÃO",Y562="Revenda"),"2102",IF(AND(AC562="NÃO",Y562="Consumo"),"2556",)))),REPLACE(I562,1,1,1))))</f>
        <v/>
      </c>
    </row>
    <row r="563" customFormat="false" ht="12.8" hidden="false" customHeight="true" outlineLevel="0" collapsed="false">
      <c r="Y563" s="45"/>
      <c r="Z563" s="46" t="str">
        <f aca="false">IF(B563="","",(IFERROR(VLOOKUP(H563,Dados!A$3:B$15000,2,0),"Não Encontrado")))</f>
        <v/>
      </c>
      <c r="AA563" s="46" t="str">
        <f aca="false">IF(B563="","",(IFERROR(VLOOKUP(G563,Dados!C$3:E$15000,3,0),"Não Encontrado")))</f>
        <v/>
      </c>
      <c r="AB563" s="46" t="str">
        <f aca="false">IFERROR(IF(Z563&lt;&gt;"Não Encontrado",Z563,IF(AA563&lt;&gt;"Não Encontrado",AA563,"")),"")</f>
        <v/>
      </c>
      <c r="AC563" s="45" t="str">
        <f aca="false">IF(B563="","",IF(AB563="","NÃO","SIM"))</f>
        <v/>
      </c>
      <c r="AD563" s="45" t="str">
        <f aca="false">IFERROR(VLOOKUP(G563,Dados!$P$3:$R$500,3,0),"")</f>
        <v/>
      </c>
      <c r="AE563" s="45" t="str">
        <f aca="false">IFERROR(VLOOKUP(G563,Dados!$K$3:$L$500,2,0),"")</f>
        <v/>
      </c>
      <c r="AF563" s="45" t="str">
        <f aca="false">IFERROR(VLOOKUP(G563,Dados!$M$3:$N$500,2,0),"")</f>
        <v/>
      </c>
      <c r="AG563" s="45" t="str">
        <f aca="false">IF(F563="","",IF(AND(AD563="",AE563="",AF563=""),"-",IF(AND(AD563="BIT",AE563="",AF563=""),"BIT",IF(AND(AE563="ANEXO I",AD563="",AF563=""),"ANEXO I",IF(AND(AF563="ANEXO II",AD563="",AE563=""),"ANEXO II","Escolher")))))</f>
        <v/>
      </c>
      <c r="AH563" s="45" t="str">
        <f aca="false">IF(AG563&lt;&gt;"Pneus","",IFERROR(VLOOKUP(R563,Dados!$X$2:$Z$5,3,0)*(AI563-Q563),VLOOKUP(D563,Dados!$X$7:$Z$33,3,0)*(AI563-Q563)))</f>
        <v/>
      </c>
      <c r="AI563" s="47" t="str">
        <f aca="false">IF(B563="","",P563+Q563+O563+M563+L563-N563)</f>
        <v/>
      </c>
      <c r="AJ563" s="48" t="str">
        <f aca="false">IFERROR(IF(AND(AC563="SIM",AG563="-",Y563="REVENDA"),(AB563/1+1)*AI563,IF(AND(AC563="SIM",AG563="Pneus",Y563="REVENDA"),(AB563/1+1)*(AI563-AH563),"")),"")</f>
        <v/>
      </c>
      <c r="AK563" s="48" t="str">
        <f aca="false">IF(AJ563="","",AJ563*17%)</f>
        <v/>
      </c>
      <c r="AL563" s="48" t="str">
        <f aca="false">IFERROR(IF(AC563="NÃO","",IF(AK563="","",IF(E563="Simples Nacional",BF563,IF(T563=0.12,U563*0.5833337002,IF(T563=0,AI563*0.07,U563))))),"")</f>
        <v/>
      </c>
      <c r="AM563" s="47" t="str">
        <f aca="false">IFERROR(IF(AC563="NÃO","",IF(OR(AG563="-",AG563="Pneus"),AK563-AL563,"")),"")</f>
        <v/>
      </c>
      <c r="AN563" s="48" t="str">
        <f aca="false">IF(AND(Y563="REVENDA",AC563="SIM",AG563="BIT"),((AB563/1+1)*AI563)*0.4117,"")</f>
        <v/>
      </c>
      <c r="AO563" s="48" t="str">
        <f aca="false">IF(AN563="","",AN563*17%)</f>
        <v/>
      </c>
      <c r="AP563" s="49" t="str">
        <f aca="false">IF(AN563="","",IF(T563=0.12,(U563*0.4117)*0.4117,IF(T563=0,(AI563*0.07)*0.4117,U563*0.4117)))</f>
        <v/>
      </c>
      <c r="AQ563" s="47" t="str">
        <f aca="false">IF(AN563="","",AO563-AP563)</f>
        <v/>
      </c>
      <c r="AR563" s="50" t="str">
        <f aca="false">IFERROR(IF(AND(AC563="SIM",Y563="REVENDA",LEFT(AG563,5)="ANEXO")*OR(AE563="ANEXO I",AF563="ANEXO II"),VLOOKUP(H563,Dados!G:I,2,0),""),"INSERIR MVA")</f>
        <v/>
      </c>
      <c r="AS563" s="48" t="str">
        <f aca="false">IF(LEFT(AG563,5)="ANEXO",VLOOKUP(AG563,Dados!$X$111:$Z$112,2,0)*(AI563-Q563),"")</f>
        <v/>
      </c>
      <c r="AT563" s="48" t="str">
        <f aca="false">IFERROR(IF(AR563="","",(AI563*AR563)+AI563),"INSERIR MVA")</f>
        <v/>
      </c>
      <c r="AU563" s="48" t="str">
        <f aca="false">IF(AT563="","",IF(AY563=0.04,U563,AS563*AY563))</f>
        <v/>
      </c>
      <c r="AV563" s="47" t="str">
        <f aca="false">IFERROR(IF(AU563="","",(VLOOKUP(AG563,Dados!$X$111:$Z$112,3,0)*AT563*0.17)),"INSERIR MVA")</f>
        <v/>
      </c>
      <c r="AW563" s="47" t="str">
        <f aca="false">IFERROR(IF(AR563="","",AV563-AU563),"")</f>
        <v/>
      </c>
      <c r="AX563" s="51" t="str">
        <f aca="false">IFERROR(IF(AC563="NÃO","",IF(AM563&lt;&gt;"",AM563-W563,IF(AQ563&lt;&gt;"",AQ563-W563,IF(AW563&lt;&gt;"",AW563-W563,"")))),"")</f>
        <v/>
      </c>
      <c r="AY563" s="46" t="str">
        <f aca="false">IFERROR(IF(ISNA(VLOOKUP(R563,Dados!$X$2:$Y$5,2,0)),VLOOKUP(D563,Dados!$X$7:$Y$33,2,0),VLOOKUP(R563,Dados!$X$2:$Y$5,2,0)),"")</f>
        <v/>
      </c>
      <c r="AZ563" s="52" t="str">
        <f aca="false">IF(C563="","",IF(AND(Y563="CONSUMO",AC563="NÃO")*OR(AG563="-",AG563="BIT"),IF(E563&lt;&gt;"",(AI563-(P563+L563-N563+Q563)*AY563)/0.83),""))</f>
        <v/>
      </c>
      <c r="BA563" s="51" t="str">
        <f aca="false">IF(AZ563="","",AZ563*0.17-((P563+L563-N563+Q563)*AY563))</f>
        <v/>
      </c>
      <c r="BB563" s="51" t="str">
        <f aca="false">IF(AND(Y563="CONSUMO",AG563="ANEXO I",AY563&gt;4%),(AI563-(P563+L563-N563+Q563)*0.0514)/0.83*(0.5177)*(0.17)-AI563*0.0514,IF(AND(Y563="CONSUMO",AG563="ANEXO II",AY563&gt;4%),(AI563-(P563+L563-N563+Q563)*0.041)/0.83*(0.3295)*(0.17)-AI563*0.041,IF(AND(Y563="CONSUMO",AG563="ANEXO I",AY563=4%),(AI563-(P563+L563-N563+Q563)*0.04)/0.83*(0.5177)*(0.17)-AI563*0.04,IF(AND(Y563="CONSUMO",AG563="ANEXO II",AY563=4%),(AI563-(P563+L563-N563+Q563)*0.04)/0.83*(0.3295)*(0.17)-AI563*0.04,""))))</f>
        <v/>
      </c>
      <c r="BC563" s="51" t="str">
        <f aca="false">IF(C563="","",IF(AND(Y563="CONSUMO",AC563="SIM")*OR(AG563="-",AG563="BIT"),IF(E563&lt;&gt;"",(AI563-(P563+L563-N563+Q563)*AY563)/0.83),""))</f>
        <v/>
      </c>
      <c r="BD563" s="51" t="str">
        <f aca="false">IF(BC563="","",BC563*0.17)</f>
        <v/>
      </c>
      <c r="BE563" s="51" t="str">
        <f aca="false">IF(I563=6908,0,IF(BC563="","",BD563-((P563+L563-N563+Q563)*AY563)))</f>
        <v/>
      </c>
      <c r="BF563" s="53" t="str">
        <f aca="false">IF(B563="","",IF(OR(B563="",E563="Regime Normal"),0,(AI563-Q563)*VLOOKUP(R563,Dados!$X$98:$Y$108,2,0)))</f>
        <v/>
      </c>
      <c r="BG563" s="54" t="str">
        <f aca="false">IFERROR(VLOOKUP(I563,Dados!$AC$27:$AD$43,2,0),IF(B563="","",IF(D563&lt;&gt;"MT",IF(AND(AC563="SIM",Y563="Revenda"),"2403",IF(AND(AC563="SIM",Y563="Consumo"),"2407",IF(AND(AC563="NÃO",Y563="Revenda"),"2102",IF(AND(AC563="NÃO",Y563="Consumo"),"2556",)))),REPLACE(I563,1,1,1))))</f>
        <v/>
      </c>
    </row>
    <row r="564" customFormat="false" ht="12.8" hidden="false" customHeight="true" outlineLevel="0" collapsed="false">
      <c r="Y564" s="45"/>
      <c r="Z564" s="46" t="str">
        <f aca="false">IF(B564="","",(IFERROR(VLOOKUP(H564,Dados!A$3:B$15000,2,0),"Não Encontrado")))</f>
        <v/>
      </c>
      <c r="AA564" s="46" t="str">
        <f aca="false">IF(B564="","",(IFERROR(VLOOKUP(G564,Dados!C$3:E$15000,3,0),"Não Encontrado")))</f>
        <v/>
      </c>
      <c r="AB564" s="46" t="str">
        <f aca="false">IFERROR(IF(Z564&lt;&gt;"Não Encontrado",Z564,IF(AA564&lt;&gt;"Não Encontrado",AA564,"")),"")</f>
        <v/>
      </c>
      <c r="AC564" s="45" t="str">
        <f aca="false">IF(B564="","",IF(AB564="","NÃO","SIM"))</f>
        <v/>
      </c>
      <c r="AD564" s="45" t="str">
        <f aca="false">IFERROR(VLOOKUP(G564,Dados!$P$3:$R$500,3,0),"")</f>
        <v/>
      </c>
      <c r="AE564" s="45" t="str">
        <f aca="false">IFERROR(VLOOKUP(G564,Dados!$K$3:$L$500,2,0),"")</f>
        <v/>
      </c>
      <c r="AF564" s="45" t="str">
        <f aca="false">IFERROR(VLOOKUP(G564,Dados!$M$3:$N$500,2,0),"")</f>
        <v/>
      </c>
      <c r="AG564" s="45" t="str">
        <f aca="false">IF(F564="","",IF(AND(AD564="",AE564="",AF564=""),"-",IF(AND(AD564="BIT",AE564="",AF564=""),"BIT",IF(AND(AE564="ANEXO I",AD564="",AF564=""),"ANEXO I",IF(AND(AF564="ANEXO II",AD564="",AE564=""),"ANEXO II","Escolher")))))</f>
        <v/>
      </c>
      <c r="AH564" s="45" t="str">
        <f aca="false">IF(AG564&lt;&gt;"Pneus","",IFERROR(VLOOKUP(R564,Dados!$X$2:$Z$5,3,0)*(AI564-Q564),VLOOKUP(D564,Dados!$X$7:$Z$33,3,0)*(AI564-Q564)))</f>
        <v/>
      </c>
      <c r="AI564" s="47" t="str">
        <f aca="false">IF(B564="","",P564+Q564+O564+M564+L564-N564)</f>
        <v/>
      </c>
      <c r="AJ564" s="48" t="str">
        <f aca="false">IFERROR(IF(AND(AC564="SIM",AG564="-",Y564="REVENDA"),(AB564/1+1)*AI564,IF(AND(AC564="SIM",AG564="Pneus",Y564="REVENDA"),(AB564/1+1)*(AI564-AH564),"")),"")</f>
        <v/>
      </c>
      <c r="AK564" s="48" t="str">
        <f aca="false">IF(AJ564="","",AJ564*17%)</f>
        <v/>
      </c>
      <c r="AL564" s="48" t="str">
        <f aca="false">IFERROR(IF(AC564="NÃO","",IF(AK564="","",IF(E564="Simples Nacional",BF564,IF(T564=0.12,U564*0.5833337002,IF(T564=0,AI564*0.07,U564))))),"")</f>
        <v/>
      </c>
      <c r="AM564" s="47" t="str">
        <f aca="false">IFERROR(IF(AC564="NÃO","",IF(OR(AG564="-",AG564="Pneus"),AK564-AL564,"")),"")</f>
        <v/>
      </c>
      <c r="AN564" s="48" t="str">
        <f aca="false">IF(AND(Y564="REVENDA",AC564="SIM",AG564="BIT"),((AB564/1+1)*AI564)*0.4117,"")</f>
        <v/>
      </c>
      <c r="AO564" s="48" t="str">
        <f aca="false">IF(AN564="","",AN564*17%)</f>
        <v/>
      </c>
      <c r="AP564" s="49" t="str">
        <f aca="false">IF(AN564="","",IF(T564=0.12,(U564*0.4117)*0.4117,IF(T564=0,(AI564*0.07)*0.4117,U564*0.4117)))</f>
        <v/>
      </c>
      <c r="AQ564" s="47" t="str">
        <f aca="false">IF(AN564="","",AO564-AP564)</f>
        <v/>
      </c>
      <c r="AR564" s="50" t="str">
        <f aca="false">IFERROR(IF(AND(AC564="SIM",Y564="REVENDA",LEFT(AG564,5)="ANEXO")*OR(AE564="ANEXO I",AF564="ANEXO II"),VLOOKUP(H564,Dados!G:I,2,0),""),"INSERIR MVA")</f>
        <v/>
      </c>
      <c r="AS564" s="48" t="str">
        <f aca="false">IF(LEFT(AG564,5)="ANEXO",VLOOKUP(AG564,Dados!$X$111:$Z$112,2,0)*(AI564-Q564),"")</f>
        <v/>
      </c>
      <c r="AT564" s="48" t="str">
        <f aca="false">IFERROR(IF(AR564="","",(AI564*AR564)+AI564),"INSERIR MVA")</f>
        <v/>
      </c>
      <c r="AU564" s="48" t="str">
        <f aca="false">IF(AT564="","",IF(AY564=0.04,U564,AS564*AY564))</f>
        <v/>
      </c>
      <c r="AV564" s="47" t="str">
        <f aca="false">IFERROR(IF(AU564="","",(VLOOKUP(AG564,Dados!$X$111:$Z$112,3,0)*AT564*0.17)),"INSERIR MVA")</f>
        <v/>
      </c>
      <c r="AW564" s="47" t="str">
        <f aca="false">IFERROR(IF(AR564="","",AV564-AU564),"")</f>
        <v/>
      </c>
      <c r="AX564" s="51" t="str">
        <f aca="false">IFERROR(IF(AC564="NÃO","",IF(AM564&lt;&gt;"",AM564-W564,IF(AQ564&lt;&gt;"",AQ564-W564,IF(AW564&lt;&gt;"",AW564-W564,"")))),"")</f>
        <v/>
      </c>
      <c r="AY564" s="46" t="str">
        <f aca="false">IFERROR(IF(ISNA(VLOOKUP(R564,Dados!$X$2:$Y$5,2,0)),VLOOKUP(D564,Dados!$X$7:$Y$33,2,0),VLOOKUP(R564,Dados!$X$2:$Y$5,2,0)),"")</f>
        <v/>
      </c>
      <c r="AZ564" s="52" t="str">
        <f aca="false">IF(C564="","",IF(AND(Y564="CONSUMO",AC564="NÃO")*OR(AG564="-",AG564="BIT"),IF(E564&lt;&gt;"",(AI564-(P564+L564-N564+Q564)*AY564)/0.83),""))</f>
        <v/>
      </c>
      <c r="BA564" s="51" t="str">
        <f aca="false">IF(AZ564="","",AZ564*0.17-((P564+L564-N564+Q564)*AY564))</f>
        <v/>
      </c>
      <c r="BB564" s="51" t="str">
        <f aca="false">IF(AND(Y564="CONSUMO",AG564="ANEXO I",AY564&gt;4%),(AI564-(P564+L564-N564+Q564)*0.0514)/0.83*(0.5177)*(0.17)-AI564*0.0514,IF(AND(Y564="CONSUMO",AG564="ANEXO II",AY564&gt;4%),(AI564-(P564+L564-N564+Q564)*0.041)/0.83*(0.3295)*(0.17)-AI564*0.041,IF(AND(Y564="CONSUMO",AG564="ANEXO I",AY564=4%),(AI564-(P564+L564-N564+Q564)*0.04)/0.83*(0.5177)*(0.17)-AI564*0.04,IF(AND(Y564="CONSUMO",AG564="ANEXO II",AY564=4%),(AI564-(P564+L564-N564+Q564)*0.04)/0.83*(0.3295)*(0.17)-AI564*0.04,""))))</f>
        <v/>
      </c>
      <c r="BC564" s="51" t="str">
        <f aca="false">IF(C564="","",IF(AND(Y564="CONSUMO",AC564="SIM")*OR(AG564="-",AG564="BIT"),IF(E564&lt;&gt;"",(AI564-(P564+L564-N564+Q564)*AY564)/0.83),""))</f>
        <v/>
      </c>
      <c r="BD564" s="51" t="str">
        <f aca="false">IF(BC564="","",BC564*0.17)</f>
        <v/>
      </c>
      <c r="BE564" s="51" t="str">
        <f aca="false">IF(I564=6908,0,IF(BC564="","",BD564-((P564+L564-N564+Q564)*AY564)))</f>
        <v/>
      </c>
      <c r="BF564" s="53" t="str">
        <f aca="false">IF(B564="","",IF(OR(B564="",E564="Regime Normal"),0,(AI564-Q564)*VLOOKUP(R564,Dados!$X$98:$Y$108,2,0)))</f>
        <v/>
      </c>
      <c r="BG564" s="54" t="str">
        <f aca="false">IFERROR(VLOOKUP(I564,Dados!$AC$27:$AD$43,2,0),IF(B564="","",IF(D564&lt;&gt;"MT",IF(AND(AC564="SIM",Y564="Revenda"),"2403",IF(AND(AC564="SIM",Y564="Consumo"),"2407",IF(AND(AC564="NÃO",Y564="Revenda"),"2102",IF(AND(AC564="NÃO",Y564="Consumo"),"2556",)))),REPLACE(I564,1,1,1))))</f>
        <v/>
      </c>
    </row>
    <row r="565" customFormat="false" ht="12.8" hidden="false" customHeight="true" outlineLevel="0" collapsed="false">
      <c r="Y565" s="45"/>
      <c r="Z565" s="46" t="str">
        <f aca="false">IF(B565="","",(IFERROR(VLOOKUP(H565,Dados!A$3:B$15000,2,0),"Não Encontrado")))</f>
        <v/>
      </c>
      <c r="AA565" s="46" t="str">
        <f aca="false">IF(B565="","",(IFERROR(VLOOKUP(G565,Dados!C$3:E$15000,3,0),"Não Encontrado")))</f>
        <v/>
      </c>
      <c r="AB565" s="46" t="str">
        <f aca="false">IFERROR(IF(Z565&lt;&gt;"Não Encontrado",Z565,IF(AA565&lt;&gt;"Não Encontrado",AA565,"")),"")</f>
        <v/>
      </c>
      <c r="AC565" s="45" t="str">
        <f aca="false">IF(B565="","",IF(AB565="","NÃO","SIM"))</f>
        <v/>
      </c>
      <c r="AD565" s="45" t="str">
        <f aca="false">IFERROR(VLOOKUP(G565,Dados!$P$3:$R$500,3,0),"")</f>
        <v/>
      </c>
      <c r="AE565" s="45" t="str">
        <f aca="false">IFERROR(VLOOKUP(G565,Dados!$K$3:$L$500,2,0),"")</f>
        <v/>
      </c>
      <c r="AF565" s="45" t="str">
        <f aca="false">IFERROR(VLOOKUP(G565,Dados!$M$3:$N$500,2,0),"")</f>
        <v/>
      </c>
      <c r="AG565" s="45" t="str">
        <f aca="false">IF(F565="","",IF(AND(AD565="",AE565="",AF565=""),"-",IF(AND(AD565="BIT",AE565="",AF565=""),"BIT",IF(AND(AE565="ANEXO I",AD565="",AF565=""),"ANEXO I",IF(AND(AF565="ANEXO II",AD565="",AE565=""),"ANEXO II","Escolher")))))</f>
        <v/>
      </c>
      <c r="AH565" s="45" t="str">
        <f aca="false">IF(AG565&lt;&gt;"Pneus","",IFERROR(VLOOKUP(R565,Dados!$X$2:$Z$5,3,0)*(AI565-Q565),VLOOKUP(D565,Dados!$X$7:$Z$33,3,0)*(AI565-Q565)))</f>
        <v/>
      </c>
      <c r="AI565" s="47" t="str">
        <f aca="false">IF(B565="","",P565+Q565+O565+M565+L565-N565)</f>
        <v/>
      </c>
      <c r="AJ565" s="48" t="str">
        <f aca="false">IFERROR(IF(AND(AC565="SIM",AG565="-",Y565="REVENDA"),(AB565/1+1)*AI565,IF(AND(AC565="SIM",AG565="Pneus",Y565="REVENDA"),(AB565/1+1)*(AI565-AH565),"")),"")</f>
        <v/>
      </c>
      <c r="AK565" s="48" t="str">
        <f aca="false">IF(AJ565="","",AJ565*17%)</f>
        <v/>
      </c>
      <c r="AL565" s="48" t="str">
        <f aca="false">IFERROR(IF(AC565="NÃO","",IF(AK565="","",IF(E565="Simples Nacional",BF565,IF(T565=0.12,U565*0.5833337002,IF(T565=0,AI565*0.07,U565))))),"")</f>
        <v/>
      </c>
      <c r="AM565" s="47" t="str">
        <f aca="false">IFERROR(IF(AC565="NÃO","",IF(OR(AG565="-",AG565="Pneus"),AK565-AL565,"")),"")</f>
        <v/>
      </c>
      <c r="AN565" s="48" t="str">
        <f aca="false">IF(AND(Y565="REVENDA",AC565="SIM",AG565="BIT"),((AB565/1+1)*AI565)*0.4117,"")</f>
        <v/>
      </c>
      <c r="AO565" s="48" t="str">
        <f aca="false">IF(AN565="","",AN565*17%)</f>
        <v/>
      </c>
      <c r="AP565" s="49" t="str">
        <f aca="false">IF(AN565="","",IF(T565=0.12,(U565*0.4117)*0.4117,IF(T565=0,(AI565*0.07)*0.4117,U565*0.4117)))</f>
        <v/>
      </c>
      <c r="AQ565" s="47" t="str">
        <f aca="false">IF(AN565="","",AO565-AP565)</f>
        <v/>
      </c>
      <c r="AR565" s="50" t="str">
        <f aca="false">IFERROR(IF(AND(AC565="SIM",Y565="REVENDA",LEFT(AG565,5)="ANEXO")*OR(AE565="ANEXO I",AF565="ANEXO II"),VLOOKUP(H565,Dados!G:I,2,0),""),"INSERIR MVA")</f>
        <v/>
      </c>
      <c r="AS565" s="48" t="str">
        <f aca="false">IF(LEFT(AG565,5)="ANEXO",VLOOKUP(AG565,Dados!$X$111:$Z$112,2,0)*(AI565-Q565),"")</f>
        <v/>
      </c>
      <c r="AT565" s="48" t="str">
        <f aca="false">IFERROR(IF(AR565="","",(AI565*AR565)+AI565),"INSERIR MVA")</f>
        <v/>
      </c>
      <c r="AU565" s="48" t="str">
        <f aca="false">IF(AT565="","",IF(AY565=0.04,U565,AS565*AY565))</f>
        <v/>
      </c>
      <c r="AV565" s="47" t="str">
        <f aca="false">IFERROR(IF(AU565="","",(VLOOKUP(AG565,Dados!$X$111:$Z$112,3,0)*AT565*0.17)),"INSERIR MVA")</f>
        <v/>
      </c>
      <c r="AW565" s="47" t="str">
        <f aca="false">IFERROR(IF(AR565="","",AV565-AU565),"")</f>
        <v/>
      </c>
      <c r="AX565" s="51" t="str">
        <f aca="false">IFERROR(IF(AC565="NÃO","",IF(AM565&lt;&gt;"",AM565-W565,IF(AQ565&lt;&gt;"",AQ565-W565,IF(AW565&lt;&gt;"",AW565-W565,"")))),"")</f>
        <v/>
      </c>
      <c r="AY565" s="46" t="str">
        <f aca="false">IFERROR(IF(ISNA(VLOOKUP(R565,Dados!$X$2:$Y$5,2,0)),VLOOKUP(D565,Dados!$X$7:$Y$33,2,0),VLOOKUP(R565,Dados!$X$2:$Y$5,2,0)),"")</f>
        <v/>
      </c>
      <c r="AZ565" s="52" t="str">
        <f aca="false">IF(C565="","",IF(AND(Y565="CONSUMO",AC565="NÃO")*OR(AG565="-",AG565="BIT"),IF(E565&lt;&gt;"",(AI565-(P565+L565-N565+Q565)*AY565)/0.83),""))</f>
        <v/>
      </c>
      <c r="BA565" s="51" t="str">
        <f aca="false">IF(AZ565="","",AZ565*0.17-((P565+L565-N565+Q565)*AY565))</f>
        <v/>
      </c>
      <c r="BB565" s="51" t="str">
        <f aca="false">IF(AND(Y565="CONSUMO",AG565="ANEXO I",AY565&gt;4%),(AI565-(P565+L565-N565+Q565)*0.0514)/0.83*(0.5177)*(0.17)-AI565*0.0514,IF(AND(Y565="CONSUMO",AG565="ANEXO II",AY565&gt;4%),(AI565-(P565+L565-N565+Q565)*0.041)/0.83*(0.3295)*(0.17)-AI565*0.041,IF(AND(Y565="CONSUMO",AG565="ANEXO I",AY565=4%),(AI565-(P565+L565-N565+Q565)*0.04)/0.83*(0.5177)*(0.17)-AI565*0.04,IF(AND(Y565="CONSUMO",AG565="ANEXO II",AY565=4%),(AI565-(P565+L565-N565+Q565)*0.04)/0.83*(0.3295)*(0.17)-AI565*0.04,""))))</f>
        <v/>
      </c>
      <c r="BC565" s="51" t="str">
        <f aca="false">IF(C565="","",IF(AND(Y565="CONSUMO",AC565="SIM")*OR(AG565="-",AG565="BIT"),IF(E565&lt;&gt;"",(AI565-(P565+L565-N565+Q565)*AY565)/0.83),""))</f>
        <v/>
      </c>
      <c r="BD565" s="51" t="str">
        <f aca="false">IF(BC565="","",BC565*0.17)</f>
        <v/>
      </c>
      <c r="BE565" s="51" t="str">
        <f aca="false">IF(I565=6908,0,IF(BC565="","",BD565-((P565+L565-N565+Q565)*AY565)))</f>
        <v/>
      </c>
      <c r="BF565" s="53" t="str">
        <f aca="false">IF(B565="","",IF(OR(B565="",E565="Regime Normal"),0,(AI565-Q565)*VLOOKUP(R565,Dados!$X$98:$Y$108,2,0)))</f>
        <v/>
      </c>
      <c r="BG565" s="54" t="str">
        <f aca="false">IFERROR(VLOOKUP(I565,Dados!$AC$27:$AD$43,2,0),IF(B565="","",IF(D565&lt;&gt;"MT",IF(AND(AC565="SIM",Y565="Revenda"),"2403",IF(AND(AC565="SIM",Y565="Consumo"),"2407",IF(AND(AC565="NÃO",Y565="Revenda"),"2102",IF(AND(AC565="NÃO",Y565="Consumo"),"2556",)))),REPLACE(I565,1,1,1))))</f>
        <v/>
      </c>
    </row>
    <row r="566" customFormat="false" ht="12.8" hidden="false" customHeight="true" outlineLevel="0" collapsed="false">
      <c r="Y566" s="45"/>
      <c r="Z566" s="46" t="str">
        <f aca="false">IF(B566="","",(IFERROR(VLOOKUP(H566,Dados!A$3:B$15000,2,0),"Não Encontrado")))</f>
        <v/>
      </c>
      <c r="AA566" s="46" t="str">
        <f aca="false">IF(B566="","",(IFERROR(VLOOKUP(G566,Dados!C$3:E$15000,3,0),"Não Encontrado")))</f>
        <v/>
      </c>
      <c r="AB566" s="46" t="str">
        <f aca="false">IFERROR(IF(Z566&lt;&gt;"Não Encontrado",Z566,IF(AA566&lt;&gt;"Não Encontrado",AA566,"")),"")</f>
        <v/>
      </c>
      <c r="AC566" s="45" t="str">
        <f aca="false">IF(B566="","",IF(AB566="","NÃO","SIM"))</f>
        <v/>
      </c>
      <c r="AD566" s="45" t="str">
        <f aca="false">IFERROR(VLOOKUP(G566,Dados!$P$3:$R$500,3,0),"")</f>
        <v/>
      </c>
      <c r="AE566" s="45" t="str">
        <f aca="false">IFERROR(VLOOKUP(G566,Dados!$K$3:$L$500,2,0),"")</f>
        <v/>
      </c>
      <c r="AF566" s="45" t="str">
        <f aca="false">IFERROR(VLOOKUP(G566,Dados!$M$3:$N$500,2,0),"")</f>
        <v/>
      </c>
      <c r="AG566" s="45" t="str">
        <f aca="false">IF(F566="","",IF(AND(AD566="",AE566="",AF566=""),"-",IF(AND(AD566="BIT",AE566="",AF566=""),"BIT",IF(AND(AE566="ANEXO I",AD566="",AF566=""),"ANEXO I",IF(AND(AF566="ANEXO II",AD566="",AE566=""),"ANEXO II","Escolher")))))</f>
        <v/>
      </c>
      <c r="AH566" s="45" t="str">
        <f aca="false">IF(AG566&lt;&gt;"Pneus","",IFERROR(VLOOKUP(R566,Dados!$X$2:$Z$5,3,0)*(AI566-Q566),VLOOKUP(D566,Dados!$X$7:$Z$33,3,0)*(AI566-Q566)))</f>
        <v/>
      </c>
      <c r="AI566" s="47" t="str">
        <f aca="false">IF(B566="","",P566+Q566+O566+M566+L566-N566)</f>
        <v/>
      </c>
      <c r="AJ566" s="48" t="str">
        <f aca="false">IFERROR(IF(AND(AC566="SIM",AG566="-",Y566="REVENDA"),(AB566/1+1)*AI566,IF(AND(AC566="SIM",AG566="Pneus",Y566="REVENDA"),(AB566/1+1)*(AI566-AH566),"")),"")</f>
        <v/>
      </c>
      <c r="AK566" s="48" t="str">
        <f aca="false">IF(AJ566="","",AJ566*17%)</f>
        <v/>
      </c>
      <c r="AL566" s="48" t="str">
        <f aca="false">IFERROR(IF(AC566="NÃO","",IF(AK566="","",IF(E566="Simples Nacional",BF566,IF(T566=0.12,U566*0.5833337002,IF(T566=0,AI566*0.07,U566))))),"")</f>
        <v/>
      </c>
      <c r="AM566" s="47" t="str">
        <f aca="false">IFERROR(IF(AC566="NÃO","",IF(OR(AG566="-",AG566="Pneus"),AK566-AL566,"")),"")</f>
        <v/>
      </c>
      <c r="AN566" s="48" t="str">
        <f aca="false">IF(AND(Y566="REVENDA",AC566="SIM",AG566="BIT"),((AB566/1+1)*AI566)*0.4117,"")</f>
        <v/>
      </c>
      <c r="AO566" s="48" t="str">
        <f aca="false">IF(AN566="","",AN566*17%)</f>
        <v/>
      </c>
      <c r="AP566" s="49" t="str">
        <f aca="false">IF(AN566="","",IF(T566=0.12,(U566*0.4117)*0.4117,IF(T566=0,(AI566*0.07)*0.4117,U566*0.4117)))</f>
        <v/>
      </c>
      <c r="AQ566" s="47" t="str">
        <f aca="false">IF(AN566="","",AO566-AP566)</f>
        <v/>
      </c>
      <c r="AR566" s="50" t="str">
        <f aca="false">IFERROR(IF(AND(AC566="SIM",Y566="REVENDA",LEFT(AG566,5)="ANEXO")*OR(AE566="ANEXO I",AF566="ANEXO II"),VLOOKUP(H566,Dados!G:I,2,0),""),"INSERIR MVA")</f>
        <v/>
      </c>
      <c r="AS566" s="48" t="str">
        <f aca="false">IF(LEFT(AG566,5)="ANEXO",VLOOKUP(AG566,Dados!$X$111:$Z$112,2,0)*(AI566-Q566),"")</f>
        <v/>
      </c>
      <c r="AT566" s="48" t="str">
        <f aca="false">IFERROR(IF(AR566="","",(AI566*AR566)+AI566),"INSERIR MVA")</f>
        <v/>
      </c>
      <c r="AU566" s="48" t="str">
        <f aca="false">IF(AT566="","",IF(AY566=0.04,U566,AS566*AY566))</f>
        <v/>
      </c>
      <c r="AV566" s="47" t="str">
        <f aca="false">IFERROR(IF(AU566="","",(VLOOKUP(AG566,Dados!$X$111:$Z$112,3,0)*AT566*0.17)),"INSERIR MVA")</f>
        <v/>
      </c>
      <c r="AW566" s="47" t="str">
        <f aca="false">IFERROR(IF(AR566="","",AV566-AU566),"")</f>
        <v/>
      </c>
      <c r="AX566" s="51" t="str">
        <f aca="false">IFERROR(IF(AC566="NÃO","",IF(AM566&lt;&gt;"",AM566-W566,IF(AQ566&lt;&gt;"",AQ566-W566,IF(AW566&lt;&gt;"",AW566-W566,"")))),"")</f>
        <v/>
      </c>
      <c r="AY566" s="46" t="str">
        <f aca="false">IFERROR(IF(ISNA(VLOOKUP(R566,Dados!$X$2:$Y$5,2,0)),VLOOKUP(D566,Dados!$X$7:$Y$33,2,0),VLOOKUP(R566,Dados!$X$2:$Y$5,2,0)),"")</f>
        <v/>
      </c>
      <c r="AZ566" s="52" t="str">
        <f aca="false">IF(C566="","",IF(AND(Y566="CONSUMO",AC566="NÃO")*OR(AG566="-",AG566="BIT"),IF(E566&lt;&gt;"",(AI566-(P566+L566-N566+Q566)*AY566)/0.83),""))</f>
        <v/>
      </c>
      <c r="BA566" s="51" t="str">
        <f aca="false">IF(AZ566="","",AZ566*0.17-((P566+L566-N566+Q566)*AY566))</f>
        <v/>
      </c>
      <c r="BB566" s="51" t="str">
        <f aca="false">IF(AND(Y566="CONSUMO",AG566="ANEXO I",AY566&gt;4%),(AI566-(P566+L566-N566+Q566)*0.0514)/0.83*(0.5177)*(0.17)-AI566*0.0514,IF(AND(Y566="CONSUMO",AG566="ANEXO II",AY566&gt;4%),(AI566-(P566+L566-N566+Q566)*0.041)/0.83*(0.3295)*(0.17)-AI566*0.041,IF(AND(Y566="CONSUMO",AG566="ANEXO I",AY566=4%),(AI566-(P566+L566-N566+Q566)*0.04)/0.83*(0.5177)*(0.17)-AI566*0.04,IF(AND(Y566="CONSUMO",AG566="ANEXO II",AY566=4%),(AI566-(P566+L566-N566+Q566)*0.04)/0.83*(0.3295)*(0.17)-AI566*0.04,""))))</f>
        <v/>
      </c>
      <c r="BC566" s="51" t="str">
        <f aca="false">IF(C566="","",IF(AND(Y566="CONSUMO",AC566="SIM")*OR(AG566="-",AG566="BIT"),IF(E566&lt;&gt;"",(AI566-(P566+L566-N566+Q566)*AY566)/0.83),""))</f>
        <v/>
      </c>
      <c r="BD566" s="51" t="str">
        <f aca="false">IF(BC566="","",BC566*0.17)</f>
        <v/>
      </c>
      <c r="BE566" s="51" t="str">
        <f aca="false">IF(I566=6908,0,IF(BC566="","",BD566-((P566+L566-N566+Q566)*AY566)))</f>
        <v/>
      </c>
      <c r="BF566" s="53" t="str">
        <f aca="false">IF(B566="","",IF(OR(B566="",E566="Regime Normal"),0,(AI566-Q566)*VLOOKUP(R566,Dados!$X$98:$Y$108,2,0)))</f>
        <v/>
      </c>
      <c r="BG566" s="54" t="str">
        <f aca="false">IFERROR(VLOOKUP(I566,Dados!$AC$27:$AD$43,2,0),IF(B566="","",IF(D566&lt;&gt;"MT",IF(AND(AC566="SIM",Y566="Revenda"),"2403",IF(AND(AC566="SIM",Y566="Consumo"),"2407",IF(AND(AC566="NÃO",Y566="Revenda"),"2102",IF(AND(AC566="NÃO",Y566="Consumo"),"2556",)))),REPLACE(I566,1,1,1))))</f>
        <v/>
      </c>
    </row>
    <row r="567" customFormat="false" ht="12.8" hidden="false" customHeight="true" outlineLevel="0" collapsed="false">
      <c r="Y567" s="45"/>
      <c r="Z567" s="46" t="str">
        <f aca="false">IF(B567="","",(IFERROR(VLOOKUP(H567,Dados!A$3:B$15000,2,0),"Não Encontrado")))</f>
        <v/>
      </c>
      <c r="AA567" s="46" t="str">
        <f aca="false">IF(B567="","",(IFERROR(VLOOKUP(G567,Dados!C$3:E$15000,3,0),"Não Encontrado")))</f>
        <v/>
      </c>
      <c r="AB567" s="46" t="str">
        <f aca="false">IFERROR(IF(Z567&lt;&gt;"Não Encontrado",Z567,IF(AA567&lt;&gt;"Não Encontrado",AA567,"")),"")</f>
        <v/>
      </c>
      <c r="AC567" s="45" t="str">
        <f aca="false">IF(B567="","",IF(AB567="","NÃO","SIM"))</f>
        <v/>
      </c>
      <c r="AD567" s="45" t="str">
        <f aca="false">IFERROR(VLOOKUP(G567,Dados!$P$3:$R$500,3,0),"")</f>
        <v/>
      </c>
      <c r="AE567" s="45" t="str">
        <f aca="false">IFERROR(VLOOKUP(G567,Dados!$K$3:$L$500,2,0),"")</f>
        <v/>
      </c>
      <c r="AF567" s="45" t="str">
        <f aca="false">IFERROR(VLOOKUP(G567,Dados!$M$3:$N$500,2,0),"")</f>
        <v/>
      </c>
      <c r="AG567" s="45" t="str">
        <f aca="false">IF(F567="","",IF(AND(AD567="",AE567="",AF567=""),"-",IF(AND(AD567="BIT",AE567="",AF567=""),"BIT",IF(AND(AE567="ANEXO I",AD567="",AF567=""),"ANEXO I",IF(AND(AF567="ANEXO II",AD567="",AE567=""),"ANEXO II","Escolher")))))</f>
        <v/>
      </c>
      <c r="AH567" s="45" t="str">
        <f aca="false">IF(AG567&lt;&gt;"Pneus","",IFERROR(VLOOKUP(R567,Dados!$X$2:$Z$5,3,0)*(AI567-Q567),VLOOKUP(D567,Dados!$X$7:$Z$33,3,0)*(AI567-Q567)))</f>
        <v/>
      </c>
      <c r="AI567" s="47" t="str">
        <f aca="false">IF(B567="","",P567+Q567+O567+M567+L567-N567)</f>
        <v/>
      </c>
      <c r="AJ567" s="48" t="str">
        <f aca="false">IFERROR(IF(AND(AC567="SIM",AG567="-",Y567="REVENDA"),(AB567/1+1)*AI567,IF(AND(AC567="SIM",AG567="Pneus",Y567="REVENDA"),(AB567/1+1)*(AI567-AH567),"")),"")</f>
        <v/>
      </c>
      <c r="AK567" s="48" t="str">
        <f aca="false">IF(AJ567="","",AJ567*17%)</f>
        <v/>
      </c>
      <c r="AL567" s="48" t="str">
        <f aca="false">IFERROR(IF(AC567="NÃO","",IF(AK567="","",IF(E567="Simples Nacional",BF567,IF(T567=0.12,U567*0.5833337002,IF(T567=0,AI567*0.07,U567))))),"")</f>
        <v/>
      </c>
      <c r="AM567" s="47" t="str">
        <f aca="false">IFERROR(IF(AC567="NÃO","",IF(OR(AG567="-",AG567="Pneus"),AK567-AL567,"")),"")</f>
        <v/>
      </c>
      <c r="AN567" s="48" t="str">
        <f aca="false">IF(AND(Y567="REVENDA",AC567="SIM",AG567="BIT"),((AB567/1+1)*AI567)*0.4117,"")</f>
        <v/>
      </c>
      <c r="AO567" s="48" t="str">
        <f aca="false">IF(AN567="","",AN567*17%)</f>
        <v/>
      </c>
      <c r="AP567" s="49" t="str">
        <f aca="false">IF(AN567="","",IF(T567=0.12,(U567*0.4117)*0.4117,IF(T567=0,(AI567*0.07)*0.4117,U567*0.4117)))</f>
        <v/>
      </c>
      <c r="AQ567" s="47" t="str">
        <f aca="false">IF(AN567="","",AO567-AP567)</f>
        <v/>
      </c>
      <c r="AR567" s="50" t="str">
        <f aca="false">IFERROR(IF(AND(AC567="SIM",Y567="REVENDA",LEFT(AG567,5)="ANEXO")*OR(AE567="ANEXO I",AF567="ANEXO II"),VLOOKUP(H567,Dados!G:I,2,0),""),"INSERIR MVA")</f>
        <v/>
      </c>
      <c r="AS567" s="48" t="str">
        <f aca="false">IF(LEFT(AG567,5)="ANEXO",VLOOKUP(AG567,Dados!$X$111:$Z$112,2,0)*(AI567-Q567),"")</f>
        <v/>
      </c>
      <c r="AT567" s="48" t="str">
        <f aca="false">IFERROR(IF(AR567="","",(AI567*AR567)+AI567),"INSERIR MVA")</f>
        <v/>
      </c>
      <c r="AU567" s="48" t="str">
        <f aca="false">IF(AT567="","",IF(AY567=0.04,U567,AS567*AY567))</f>
        <v/>
      </c>
      <c r="AV567" s="47" t="str">
        <f aca="false">IFERROR(IF(AU567="","",(VLOOKUP(AG567,Dados!$X$111:$Z$112,3,0)*AT567*0.17)),"INSERIR MVA")</f>
        <v/>
      </c>
      <c r="AW567" s="47" t="str">
        <f aca="false">IFERROR(IF(AR567="","",AV567-AU567),"")</f>
        <v/>
      </c>
      <c r="AX567" s="51" t="str">
        <f aca="false">IFERROR(IF(AC567="NÃO","",IF(AM567&lt;&gt;"",AM567-W567,IF(AQ567&lt;&gt;"",AQ567-W567,IF(AW567&lt;&gt;"",AW567-W567,"")))),"")</f>
        <v/>
      </c>
      <c r="AY567" s="46" t="str">
        <f aca="false">IFERROR(IF(ISNA(VLOOKUP(R567,Dados!$X$2:$Y$5,2,0)),VLOOKUP(D567,Dados!$X$7:$Y$33,2,0),VLOOKUP(R567,Dados!$X$2:$Y$5,2,0)),"")</f>
        <v/>
      </c>
      <c r="AZ567" s="52" t="str">
        <f aca="false">IF(C567="","",IF(AND(Y567="CONSUMO",AC567="NÃO")*OR(AG567="-",AG567="BIT"),IF(E567&lt;&gt;"",(AI567-(P567+L567-N567+Q567)*AY567)/0.83),""))</f>
        <v/>
      </c>
      <c r="BA567" s="51" t="str">
        <f aca="false">IF(AZ567="","",AZ567*0.17-((P567+L567-N567+Q567)*AY567))</f>
        <v/>
      </c>
      <c r="BB567" s="51" t="str">
        <f aca="false">IF(AND(Y567="CONSUMO",AG567="ANEXO I",AY567&gt;4%),(AI567-(P567+L567-N567+Q567)*0.0514)/0.83*(0.5177)*(0.17)-AI567*0.0514,IF(AND(Y567="CONSUMO",AG567="ANEXO II",AY567&gt;4%),(AI567-(P567+L567-N567+Q567)*0.041)/0.83*(0.3295)*(0.17)-AI567*0.041,IF(AND(Y567="CONSUMO",AG567="ANEXO I",AY567=4%),(AI567-(P567+L567-N567+Q567)*0.04)/0.83*(0.5177)*(0.17)-AI567*0.04,IF(AND(Y567="CONSUMO",AG567="ANEXO II",AY567=4%),(AI567-(P567+L567-N567+Q567)*0.04)/0.83*(0.3295)*(0.17)-AI567*0.04,""))))</f>
        <v/>
      </c>
      <c r="BC567" s="51" t="str">
        <f aca="false">IF(C567="","",IF(AND(Y567="CONSUMO",AC567="SIM")*OR(AG567="-",AG567="BIT"),IF(E567&lt;&gt;"",(AI567-(P567+L567-N567+Q567)*AY567)/0.83),""))</f>
        <v/>
      </c>
      <c r="BD567" s="51" t="str">
        <f aca="false">IF(BC567="","",BC567*0.17)</f>
        <v/>
      </c>
      <c r="BE567" s="51" t="str">
        <f aca="false">IF(I567=6908,0,IF(BC567="","",BD567-((P567+L567-N567+Q567)*AY567)))</f>
        <v/>
      </c>
      <c r="BF567" s="53" t="str">
        <f aca="false">IF(B567="","",IF(OR(B567="",E567="Regime Normal"),0,(AI567-Q567)*VLOOKUP(R567,Dados!$X$98:$Y$108,2,0)))</f>
        <v/>
      </c>
      <c r="BG567" s="54" t="str">
        <f aca="false">IFERROR(VLOOKUP(I567,Dados!$AC$27:$AD$43,2,0),IF(B567="","",IF(D567&lt;&gt;"MT",IF(AND(AC567="SIM",Y567="Revenda"),"2403",IF(AND(AC567="SIM",Y567="Consumo"),"2407",IF(AND(AC567="NÃO",Y567="Revenda"),"2102",IF(AND(AC567="NÃO",Y567="Consumo"),"2556",)))),REPLACE(I567,1,1,1))))</f>
        <v/>
      </c>
    </row>
    <row r="568" customFormat="false" ht="12.8" hidden="false" customHeight="true" outlineLevel="0" collapsed="false">
      <c r="Y568" s="45"/>
      <c r="Z568" s="46" t="str">
        <f aca="false">IF(B568="","",(IFERROR(VLOOKUP(H568,Dados!A$3:B$15000,2,0),"Não Encontrado")))</f>
        <v/>
      </c>
      <c r="AA568" s="46" t="str">
        <f aca="false">IF(B568="","",(IFERROR(VLOOKUP(G568,Dados!C$3:E$15000,3,0),"Não Encontrado")))</f>
        <v/>
      </c>
      <c r="AB568" s="46" t="str">
        <f aca="false">IFERROR(IF(Z568&lt;&gt;"Não Encontrado",Z568,IF(AA568&lt;&gt;"Não Encontrado",AA568,"")),"")</f>
        <v/>
      </c>
      <c r="AC568" s="45" t="str">
        <f aca="false">IF(B568="","",IF(AB568="","NÃO","SIM"))</f>
        <v/>
      </c>
      <c r="AD568" s="45" t="str">
        <f aca="false">IFERROR(VLOOKUP(G568,Dados!$P$3:$R$500,3,0),"")</f>
        <v/>
      </c>
      <c r="AE568" s="45" t="str">
        <f aca="false">IFERROR(VLOOKUP(G568,Dados!$K$3:$L$500,2,0),"")</f>
        <v/>
      </c>
      <c r="AF568" s="45" t="str">
        <f aca="false">IFERROR(VLOOKUP(G568,Dados!$M$3:$N$500,2,0),"")</f>
        <v/>
      </c>
      <c r="AG568" s="45" t="str">
        <f aca="false">IF(F568="","",IF(AND(AD568="",AE568="",AF568=""),"-",IF(AND(AD568="BIT",AE568="",AF568=""),"BIT",IF(AND(AE568="ANEXO I",AD568="",AF568=""),"ANEXO I",IF(AND(AF568="ANEXO II",AD568="",AE568=""),"ANEXO II","Escolher")))))</f>
        <v/>
      </c>
      <c r="AH568" s="45" t="str">
        <f aca="false">IF(AG568&lt;&gt;"Pneus","",IFERROR(VLOOKUP(R568,Dados!$X$2:$Z$5,3,0)*(AI568-Q568),VLOOKUP(D568,Dados!$X$7:$Z$33,3,0)*(AI568-Q568)))</f>
        <v/>
      </c>
      <c r="AI568" s="47" t="str">
        <f aca="false">IF(B568="","",P568+Q568+O568+M568+L568-N568)</f>
        <v/>
      </c>
      <c r="AJ568" s="48" t="str">
        <f aca="false">IFERROR(IF(AND(AC568="SIM",AG568="-",Y568="REVENDA"),(AB568/1+1)*AI568,IF(AND(AC568="SIM",AG568="Pneus",Y568="REVENDA"),(AB568/1+1)*(AI568-AH568),"")),"")</f>
        <v/>
      </c>
      <c r="AK568" s="48" t="str">
        <f aca="false">IF(AJ568="","",AJ568*17%)</f>
        <v/>
      </c>
      <c r="AL568" s="48" t="str">
        <f aca="false">IFERROR(IF(AC568="NÃO","",IF(AK568="","",IF(E568="Simples Nacional",BF568,IF(T568=0.12,U568*0.5833337002,IF(T568=0,AI568*0.07,U568))))),"")</f>
        <v/>
      </c>
      <c r="AM568" s="47" t="str">
        <f aca="false">IFERROR(IF(AC568="NÃO","",IF(OR(AG568="-",AG568="Pneus"),AK568-AL568,"")),"")</f>
        <v/>
      </c>
      <c r="AN568" s="48" t="str">
        <f aca="false">IF(AND(Y568="REVENDA",AC568="SIM",AG568="BIT"),((AB568/1+1)*AI568)*0.4117,"")</f>
        <v/>
      </c>
      <c r="AO568" s="48" t="str">
        <f aca="false">IF(AN568="","",AN568*17%)</f>
        <v/>
      </c>
      <c r="AP568" s="49" t="str">
        <f aca="false">IF(AN568="","",IF(T568=0.12,(U568*0.4117)*0.4117,IF(T568=0,(AI568*0.07)*0.4117,U568*0.4117)))</f>
        <v/>
      </c>
      <c r="AQ568" s="47" t="str">
        <f aca="false">IF(AN568="","",AO568-AP568)</f>
        <v/>
      </c>
      <c r="AR568" s="50" t="str">
        <f aca="false">IFERROR(IF(AND(AC568="SIM",Y568="REVENDA",LEFT(AG568,5)="ANEXO")*OR(AE568="ANEXO I",AF568="ANEXO II"),VLOOKUP(H568,Dados!G:I,2,0),""),"INSERIR MVA")</f>
        <v/>
      </c>
      <c r="AS568" s="48" t="str">
        <f aca="false">IF(LEFT(AG568,5)="ANEXO",VLOOKUP(AG568,Dados!$X$111:$Z$112,2,0)*(AI568-Q568),"")</f>
        <v/>
      </c>
      <c r="AT568" s="48" t="str">
        <f aca="false">IFERROR(IF(AR568="","",(AI568*AR568)+AI568),"INSERIR MVA")</f>
        <v/>
      </c>
      <c r="AU568" s="48" t="str">
        <f aca="false">IF(AT568="","",IF(AY568=0.04,U568,AS568*AY568))</f>
        <v/>
      </c>
      <c r="AV568" s="47" t="str">
        <f aca="false">IFERROR(IF(AU568="","",(VLOOKUP(AG568,Dados!$X$111:$Z$112,3,0)*AT568*0.17)),"INSERIR MVA")</f>
        <v/>
      </c>
      <c r="AW568" s="47" t="str">
        <f aca="false">IFERROR(IF(AR568="","",AV568-AU568),"")</f>
        <v/>
      </c>
      <c r="AX568" s="51" t="str">
        <f aca="false">IFERROR(IF(AC568="NÃO","",IF(AM568&lt;&gt;"",AM568-W568,IF(AQ568&lt;&gt;"",AQ568-W568,IF(AW568&lt;&gt;"",AW568-W568,"")))),"")</f>
        <v/>
      </c>
      <c r="AY568" s="46" t="str">
        <f aca="false">IFERROR(IF(ISNA(VLOOKUP(R568,Dados!$X$2:$Y$5,2,0)),VLOOKUP(D568,Dados!$X$7:$Y$33,2,0),VLOOKUP(R568,Dados!$X$2:$Y$5,2,0)),"")</f>
        <v/>
      </c>
      <c r="AZ568" s="52" t="str">
        <f aca="false">IF(C568="","",IF(AND(Y568="CONSUMO",AC568="NÃO")*OR(AG568="-",AG568="BIT"),IF(E568&lt;&gt;"",(AI568-(P568+L568-N568+Q568)*AY568)/0.83),""))</f>
        <v/>
      </c>
      <c r="BA568" s="51" t="str">
        <f aca="false">IF(AZ568="","",AZ568*0.17-((P568+L568-N568+Q568)*AY568))</f>
        <v/>
      </c>
      <c r="BB568" s="51" t="str">
        <f aca="false">IF(AND(Y568="CONSUMO",AG568="ANEXO I",AY568&gt;4%),(AI568-(P568+L568-N568+Q568)*0.0514)/0.83*(0.5177)*(0.17)-AI568*0.0514,IF(AND(Y568="CONSUMO",AG568="ANEXO II",AY568&gt;4%),(AI568-(P568+L568-N568+Q568)*0.041)/0.83*(0.3295)*(0.17)-AI568*0.041,IF(AND(Y568="CONSUMO",AG568="ANEXO I",AY568=4%),(AI568-(P568+L568-N568+Q568)*0.04)/0.83*(0.5177)*(0.17)-AI568*0.04,IF(AND(Y568="CONSUMO",AG568="ANEXO II",AY568=4%),(AI568-(P568+L568-N568+Q568)*0.04)/0.83*(0.3295)*(0.17)-AI568*0.04,""))))</f>
        <v/>
      </c>
      <c r="BC568" s="51" t="str">
        <f aca="false">IF(C568="","",IF(AND(Y568="CONSUMO",AC568="SIM")*OR(AG568="-",AG568="BIT"),IF(E568&lt;&gt;"",(AI568-(P568+L568-N568+Q568)*AY568)/0.83),""))</f>
        <v/>
      </c>
      <c r="BD568" s="51" t="str">
        <f aca="false">IF(BC568="","",BC568*0.17)</f>
        <v/>
      </c>
      <c r="BE568" s="51" t="str">
        <f aca="false">IF(I568=6908,0,IF(BC568="","",BD568-((P568+L568-N568+Q568)*AY568)))</f>
        <v/>
      </c>
      <c r="BF568" s="53" t="str">
        <f aca="false">IF(B568="","",IF(OR(B568="",E568="Regime Normal"),0,(AI568-Q568)*VLOOKUP(R568,Dados!$X$98:$Y$108,2,0)))</f>
        <v/>
      </c>
      <c r="BG568" s="54" t="str">
        <f aca="false">IFERROR(VLOOKUP(I568,Dados!$AC$27:$AD$43,2,0),IF(B568="","",IF(D568&lt;&gt;"MT",IF(AND(AC568="SIM",Y568="Revenda"),"2403",IF(AND(AC568="SIM",Y568="Consumo"),"2407",IF(AND(AC568="NÃO",Y568="Revenda"),"2102",IF(AND(AC568="NÃO",Y568="Consumo"),"2556",)))),REPLACE(I568,1,1,1))))</f>
        <v/>
      </c>
    </row>
    <row r="569" customFormat="false" ht="12.8" hidden="false" customHeight="true" outlineLevel="0" collapsed="false">
      <c r="Y569" s="45"/>
      <c r="Z569" s="46" t="str">
        <f aca="false">IF(B569="","",(IFERROR(VLOOKUP(H569,Dados!A$3:B$15000,2,0),"Não Encontrado")))</f>
        <v/>
      </c>
      <c r="AA569" s="46" t="str">
        <f aca="false">IF(B569="","",(IFERROR(VLOOKUP(G569,Dados!C$3:E$15000,3,0),"Não Encontrado")))</f>
        <v/>
      </c>
      <c r="AB569" s="46" t="str">
        <f aca="false">IFERROR(IF(Z569&lt;&gt;"Não Encontrado",Z569,IF(AA569&lt;&gt;"Não Encontrado",AA569,"")),"")</f>
        <v/>
      </c>
      <c r="AC569" s="45" t="str">
        <f aca="false">IF(B569="","",IF(AB569="","NÃO","SIM"))</f>
        <v/>
      </c>
      <c r="AD569" s="45" t="str">
        <f aca="false">IFERROR(VLOOKUP(G569,Dados!$P$3:$R$500,3,0),"")</f>
        <v/>
      </c>
      <c r="AE569" s="45" t="str">
        <f aca="false">IFERROR(VLOOKUP(G569,Dados!$K$3:$L$500,2,0),"")</f>
        <v/>
      </c>
      <c r="AF569" s="45" t="str">
        <f aca="false">IFERROR(VLOOKUP(G569,Dados!$M$3:$N$500,2,0),"")</f>
        <v/>
      </c>
      <c r="AG569" s="45" t="str">
        <f aca="false">IF(F569="","",IF(AND(AD569="",AE569="",AF569=""),"-",IF(AND(AD569="BIT",AE569="",AF569=""),"BIT",IF(AND(AE569="ANEXO I",AD569="",AF569=""),"ANEXO I",IF(AND(AF569="ANEXO II",AD569="",AE569=""),"ANEXO II","Escolher")))))</f>
        <v/>
      </c>
      <c r="AH569" s="45" t="str">
        <f aca="false">IF(AG569&lt;&gt;"Pneus","",IFERROR(VLOOKUP(R569,Dados!$X$2:$Z$5,3,0)*(AI569-Q569),VLOOKUP(D569,Dados!$X$7:$Z$33,3,0)*(AI569-Q569)))</f>
        <v/>
      </c>
      <c r="AI569" s="47" t="str">
        <f aca="false">IF(B569="","",P569+Q569+O569+M569+L569-N569)</f>
        <v/>
      </c>
      <c r="AJ569" s="48" t="str">
        <f aca="false">IFERROR(IF(AND(AC569="SIM",AG569="-",Y569="REVENDA"),(AB569/1+1)*AI569,IF(AND(AC569="SIM",AG569="Pneus",Y569="REVENDA"),(AB569/1+1)*(AI569-AH569),"")),"")</f>
        <v/>
      </c>
      <c r="AK569" s="48" t="str">
        <f aca="false">IF(AJ569="","",AJ569*17%)</f>
        <v/>
      </c>
      <c r="AL569" s="48" t="str">
        <f aca="false">IFERROR(IF(AC569="NÃO","",IF(AK569="","",IF(E569="Simples Nacional",BF569,IF(T569=0.12,U569*0.5833337002,IF(T569=0,AI569*0.07,U569))))),"")</f>
        <v/>
      </c>
      <c r="AM569" s="47" t="str">
        <f aca="false">IFERROR(IF(AC569="NÃO","",IF(OR(AG569="-",AG569="Pneus"),AK569-AL569,"")),"")</f>
        <v/>
      </c>
      <c r="AN569" s="48" t="str">
        <f aca="false">IF(AND(Y569="REVENDA",AC569="SIM",AG569="BIT"),((AB569/1+1)*AI569)*0.4117,"")</f>
        <v/>
      </c>
      <c r="AO569" s="48" t="str">
        <f aca="false">IF(AN569="","",AN569*17%)</f>
        <v/>
      </c>
      <c r="AP569" s="49" t="str">
        <f aca="false">IF(AN569="","",IF(T569=0.12,(U569*0.4117)*0.4117,IF(T569=0,(AI569*0.07)*0.4117,U569*0.4117)))</f>
        <v/>
      </c>
      <c r="AQ569" s="47" t="str">
        <f aca="false">IF(AN569="","",AO569-AP569)</f>
        <v/>
      </c>
      <c r="AR569" s="50" t="str">
        <f aca="false">IFERROR(IF(AND(AC569="SIM",Y569="REVENDA",LEFT(AG569,5)="ANEXO")*OR(AE569="ANEXO I",AF569="ANEXO II"),VLOOKUP(H569,Dados!G:I,2,0),""),"INSERIR MVA")</f>
        <v/>
      </c>
      <c r="AS569" s="48" t="str">
        <f aca="false">IF(LEFT(AG569,5)="ANEXO",VLOOKUP(AG569,Dados!$X$111:$Z$112,2,0)*(AI569-Q569),"")</f>
        <v/>
      </c>
      <c r="AT569" s="48" t="str">
        <f aca="false">IFERROR(IF(AR569="","",(AI569*AR569)+AI569),"INSERIR MVA")</f>
        <v/>
      </c>
      <c r="AU569" s="48" t="str">
        <f aca="false">IF(AT569="","",IF(AY569=0.04,U569,AS569*AY569))</f>
        <v/>
      </c>
      <c r="AV569" s="47" t="str">
        <f aca="false">IFERROR(IF(AU569="","",(VLOOKUP(AG569,Dados!$X$111:$Z$112,3,0)*AT569*0.17)),"INSERIR MVA")</f>
        <v/>
      </c>
      <c r="AW569" s="47" t="str">
        <f aca="false">IFERROR(IF(AR569="","",AV569-AU569),"")</f>
        <v/>
      </c>
      <c r="AX569" s="51" t="str">
        <f aca="false">IFERROR(IF(AC569="NÃO","",IF(AM569&lt;&gt;"",AM569-W569,IF(AQ569&lt;&gt;"",AQ569-W569,IF(AW569&lt;&gt;"",AW569-W569,"")))),"")</f>
        <v/>
      </c>
      <c r="AY569" s="46" t="str">
        <f aca="false">IFERROR(IF(ISNA(VLOOKUP(R569,Dados!$X$2:$Y$5,2,0)),VLOOKUP(D569,Dados!$X$7:$Y$33,2,0),VLOOKUP(R569,Dados!$X$2:$Y$5,2,0)),"")</f>
        <v/>
      </c>
      <c r="AZ569" s="52" t="str">
        <f aca="false">IF(C569="","",IF(AND(Y569="CONSUMO",AC569="NÃO")*OR(AG569="-",AG569="BIT"),IF(E569&lt;&gt;"",(AI569-(P569+L569-N569+Q569)*AY569)/0.83),""))</f>
        <v/>
      </c>
      <c r="BA569" s="51" t="str">
        <f aca="false">IF(AZ569="","",AZ569*0.17-((P569+L569-N569+Q569)*AY569))</f>
        <v/>
      </c>
      <c r="BB569" s="51" t="str">
        <f aca="false">IF(AND(Y569="CONSUMO",AG569="ANEXO I",AY569&gt;4%),(AI569-(P569+L569-N569+Q569)*0.0514)/0.83*(0.5177)*(0.17)-AI569*0.0514,IF(AND(Y569="CONSUMO",AG569="ANEXO II",AY569&gt;4%),(AI569-(P569+L569-N569+Q569)*0.041)/0.83*(0.3295)*(0.17)-AI569*0.041,IF(AND(Y569="CONSUMO",AG569="ANEXO I",AY569=4%),(AI569-(P569+L569-N569+Q569)*0.04)/0.83*(0.5177)*(0.17)-AI569*0.04,IF(AND(Y569="CONSUMO",AG569="ANEXO II",AY569=4%),(AI569-(P569+L569-N569+Q569)*0.04)/0.83*(0.3295)*(0.17)-AI569*0.04,""))))</f>
        <v/>
      </c>
      <c r="BC569" s="51" t="str">
        <f aca="false">IF(C569="","",IF(AND(Y569="CONSUMO",AC569="SIM")*OR(AG569="-",AG569="BIT"),IF(E569&lt;&gt;"",(AI569-(P569+L569-N569+Q569)*AY569)/0.83),""))</f>
        <v/>
      </c>
      <c r="BD569" s="51" t="str">
        <f aca="false">IF(BC569="","",BC569*0.17)</f>
        <v/>
      </c>
      <c r="BE569" s="51" t="str">
        <f aca="false">IF(I569=6908,0,IF(BC569="","",BD569-((P569+L569-N569+Q569)*AY569)))</f>
        <v/>
      </c>
      <c r="BF569" s="53" t="str">
        <f aca="false">IF(B569="","",IF(OR(B569="",E569="Regime Normal"),0,(AI569-Q569)*VLOOKUP(R569,Dados!$X$98:$Y$108,2,0)))</f>
        <v/>
      </c>
      <c r="BG569" s="54" t="str">
        <f aca="false">IFERROR(VLOOKUP(I569,Dados!$AC$27:$AD$43,2,0),IF(B569="","",IF(D569&lt;&gt;"MT",IF(AND(AC569="SIM",Y569="Revenda"),"2403",IF(AND(AC569="SIM",Y569="Consumo"),"2407",IF(AND(AC569="NÃO",Y569="Revenda"),"2102",IF(AND(AC569="NÃO",Y569="Consumo"),"2556",)))),REPLACE(I569,1,1,1))))</f>
        <v/>
      </c>
    </row>
    <row r="570" customFormat="false" ht="12.8" hidden="false" customHeight="true" outlineLevel="0" collapsed="false">
      <c r="Y570" s="45"/>
      <c r="Z570" s="46" t="str">
        <f aca="false">IF(B570="","",(IFERROR(VLOOKUP(H570,Dados!A$3:B$15000,2,0),"Não Encontrado")))</f>
        <v/>
      </c>
      <c r="AA570" s="46" t="str">
        <f aca="false">IF(B570="","",(IFERROR(VLOOKUP(G570,Dados!C$3:E$15000,3,0),"Não Encontrado")))</f>
        <v/>
      </c>
      <c r="AB570" s="46" t="str">
        <f aca="false">IFERROR(IF(Z570&lt;&gt;"Não Encontrado",Z570,IF(AA570&lt;&gt;"Não Encontrado",AA570,"")),"")</f>
        <v/>
      </c>
      <c r="AC570" s="45" t="str">
        <f aca="false">IF(B570="","",IF(AB570="","NÃO","SIM"))</f>
        <v/>
      </c>
      <c r="AD570" s="45" t="str">
        <f aca="false">IFERROR(VLOOKUP(G570,Dados!$P$3:$R$500,3,0),"")</f>
        <v/>
      </c>
      <c r="AE570" s="45" t="str">
        <f aca="false">IFERROR(VLOOKUP(G570,Dados!$K$3:$L$500,2,0),"")</f>
        <v/>
      </c>
      <c r="AF570" s="45" t="str">
        <f aca="false">IFERROR(VLOOKUP(G570,Dados!$M$3:$N$500,2,0),"")</f>
        <v/>
      </c>
      <c r="AG570" s="45" t="str">
        <f aca="false">IF(F570="","",IF(AND(AD570="",AE570="",AF570=""),"-",IF(AND(AD570="BIT",AE570="",AF570=""),"BIT",IF(AND(AE570="ANEXO I",AD570="",AF570=""),"ANEXO I",IF(AND(AF570="ANEXO II",AD570="",AE570=""),"ANEXO II","Escolher")))))</f>
        <v/>
      </c>
      <c r="AH570" s="45" t="str">
        <f aca="false">IF(AG570&lt;&gt;"Pneus","",IFERROR(VLOOKUP(R570,Dados!$X$2:$Z$5,3,0)*(AI570-Q570),VLOOKUP(D570,Dados!$X$7:$Z$33,3,0)*(AI570-Q570)))</f>
        <v/>
      </c>
      <c r="AI570" s="47" t="str">
        <f aca="false">IF(B570="","",P570+Q570+O570+M570+L570-N570)</f>
        <v/>
      </c>
      <c r="AJ570" s="48" t="str">
        <f aca="false">IFERROR(IF(AND(AC570="SIM",AG570="-",Y570="REVENDA"),(AB570/1+1)*AI570,IF(AND(AC570="SIM",AG570="Pneus",Y570="REVENDA"),(AB570/1+1)*(AI570-AH570),"")),"")</f>
        <v/>
      </c>
      <c r="AK570" s="48" t="str">
        <f aca="false">IF(AJ570="","",AJ570*17%)</f>
        <v/>
      </c>
      <c r="AL570" s="48" t="str">
        <f aca="false">IFERROR(IF(AC570="NÃO","",IF(AK570="","",IF(E570="Simples Nacional",BF570,IF(T570=0.12,U570*0.5833337002,IF(T570=0,AI570*0.07,U570))))),"")</f>
        <v/>
      </c>
      <c r="AM570" s="47" t="str">
        <f aca="false">IFERROR(IF(AC570="NÃO","",IF(OR(AG570="-",AG570="Pneus"),AK570-AL570,"")),"")</f>
        <v/>
      </c>
      <c r="AN570" s="48" t="str">
        <f aca="false">IF(AND(Y570="REVENDA",AC570="SIM",AG570="BIT"),((AB570/1+1)*AI570)*0.4117,"")</f>
        <v/>
      </c>
      <c r="AO570" s="48" t="str">
        <f aca="false">IF(AN570="","",AN570*17%)</f>
        <v/>
      </c>
      <c r="AP570" s="49" t="str">
        <f aca="false">IF(AN570="","",IF(T570=0.12,(U570*0.4117)*0.4117,IF(T570=0,(AI570*0.07)*0.4117,U570*0.4117)))</f>
        <v/>
      </c>
      <c r="AQ570" s="47" t="str">
        <f aca="false">IF(AN570="","",AO570-AP570)</f>
        <v/>
      </c>
      <c r="AR570" s="50" t="str">
        <f aca="false">IFERROR(IF(AND(AC570="SIM",Y570="REVENDA",LEFT(AG570,5)="ANEXO")*OR(AE570="ANEXO I",AF570="ANEXO II"),VLOOKUP(H570,Dados!G:I,2,0),""),"INSERIR MVA")</f>
        <v/>
      </c>
      <c r="AS570" s="48" t="str">
        <f aca="false">IF(LEFT(AG570,5)="ANEXO",VLOOKUP(AG570,Dados!$X$111:$Z$112,2,0)*(AI570-Q570),"")</f>
        <v/>
      </c>
      <c r="AT570" s="48" t="str">
        <f aca="false">IFERROR(IF(AR570="","",(AI570*AR570)+AI570),"INSERIR MVA")</f>
        <v/>
      </c>
      <c r="AU570" s="48" t="str">
        <f aca="false">IF(AT570="","",IF(AY570=0.04,U570,AS570*AY570))</f>
        <v/>
      </c>
      <c r="AV570" s="47" t="str">
        <f aca="false">IFERROR(IF(AU570="","",(VLOOKUP(AG570,Dados!$X$111:$Z$112,3,0)*AT570*0.17)),"INSERIR MVA")</f>
        <v/>
      </c>
      <c r="AW570" s="47" t="str">
        <f aca="false">IFERROR(IF(AR570="","",AV570-AU570),"")</f>
        <v/>
      </c>
      <c r="AX570" s="51" t="str">
        <f aca="false">IFERROR(IF(AC570="NÃO","",IF(AM570&lt;&gt;"",AM570-W570,IF(AQ570&lt;&gt;"",AQ570-W570,IF(AW570&lt;&gt;"",AW570-W570,"")))),"")</f>
        <v/>
      </c>
      <c r="AY570" s="46" t="str">
        <f aca="false">IFERROR(IF(ISNA(VLOOKUP(R570,Dados!$X$2:$Y$5,2,0)),VLOOKUP(D570,Dados!$X$7:$Y$33,2,0),VLOOKUP(R570,Dados!$X$2:$Y$5,2,0)),"")</f>
        <v/>
      </c>
      <c r="AZ570" s="52" t="str">
        <f aca="false">IF(C570="","",IF(AND(Y570="CONSUMO",AC570="NÃO")*OR(AG570="-",AG570="BIT"),IF(E570&lt;&gt;"",(AI570-(P570+L570-N570+Q570)*AY570)/0.83),""))</f>
        <v/>
      </c>
      <c r="BA570" s="51" t="str">
        <f aca="false">IF(AZ570="","",AZ570*0.17-((P570+L570-N570+Q570)*AY570))</f>
        <v/>
      </c>
      <c r="BB570" s="51" t="str">
        <f aca="false">IF(AND(Y570="CONSUMO",AG570="ANEXO I",AY570&gt;4%),(AI570-(P570+L570-N570+Q570)*0.0514)/0.83*(0.5177)*(0.17)-AI570*0.0514,IF(AND(Y570="CONSUMO",AG570="ANEXO II",AY570&gt;4%),(AI570-(P570+L570-N570+Q570)*0.041)/0.83*(0.3295)*(0.17)-AI570*0.041,IF(AND(Y570="CONSUMO",AG570="ANEXO I",AY570=4%),(AI570-(P570+L570-N570+Q570)*0.04)/0.83*(0.5177)*(0.17)-AI570*0.04,IF(AND(Y570="CONSUMO",AG570="ANEXO II",AY570=4%),(AI570-(P570+L570-N570+Q570)*0.04)/0.83*(0.3295)*(0.17)-AI570*0.04,""))))</f>
        <v/>
      </c>
      <c r="BC570" s="51" t="str">
        <f aca="false">IF(C570="","",IF(AND(Y570="CONSUMO",AC570="SIM")*OR(AG570="-",AG570="BIT"),IF(E570&lt;&gt;"",(AI570-(P570+L570-N570+Q570)*AY570)/0.83),""))</f>
        <v/>
      </c>
      <c r="BD570" s="51" t="str">
        <f aca="false">IF(BC570="","",BC570*0.17)</f>
        <v/>
      </c>
      <c r="BE570" s="51" t="str">
        <f aca="false">IF(I570=6908,0,IF(BC570="","",BD570-((P570+L570-N570+Q570)*AY570)))</f>
        <v/>
      </c>
      <c r="BF570" s="53" t="str">
        <f aca="false">IF(B570="","",IF(OR(B570="",E570="Regime Normal"),0,(AI570-Q570)*VLOOKUP(R570,Dados!$X$98:$Y$108,2,0)))</f>
        <v/>
      </c>
      <c r="BG570" s="54" t="str">
        <f aca="false">IFERROR(VLOOKUP(I570,Dados!$AC$27:$AD$43,2,0),IF(B570="","",IF(D570&lt;&gt;"MT",IF(AND(AC570="SIM",Y570="Revenda"),"2403",IF(AND(AC570="SIM",Y570="Consumo"),"2407",IF(AND(AC570="NÃO",Y570="Revenda"),"2102",IF(AND(AC570="NÃO",Y570="Consumo"),"2556",)))),REPLACE(I570,1,1,1))))</f>
        <v/>
      </c>
    </row>
    <row r="571" customFormat="false" ht="12.8" hidden="false" customHeight="true" outlineLevel="0" collapsed="false">
      <c r="Y571" s="45"/>
      <c r="Z571" s="46" t="str">
        <f aca="false">IF(B571="","",(IFERROR(VLOOKUP(H571,Dados!A$3:B$15000,2,0),"Não Encontrado")))</f>
        <v/>
      </c>
      <c r="AA571" s="46" t="str">
        <f aca="false">IF(B571="","",(IFERROR(VLOOKUP(G571,Dados!C$3:E$15000,3,0),"Não Encontrado")))</f>
        <v/>
      </c>
      <c r="AB571" s="46" t="str">
        <f aca="false">IFERROR(IF(Z571&lt;&gt;"Não Encontrado",Z571,IF(AA571&lt;&gt;"Não Encontrado",AA571,"")),"")</f>
        <v/>
      </c>
      <c r="AC571" s="45" t="str">
        <f aca="false">IF(B571="","",IF(AB571="","NÃO","SIM"))</f>
        <v/>
      </c>
      <c r="AD571" s="45" t="str">
        <f aca="false">IFERROR(VLOOKUP(G571,Dados!$P$3:$R$500,3,0),"")</f>
        <v/>
      </c>
      <c r="AE571" s="45" t="str">
        <f aca="false">IFERROR(VLOOKUP(G571,Dados!$K$3:$L$500,2,0),"")</f>
        <v/>
      </c>
      <c r="AF571" s="45" t="str">
        <f aca="false">IFERROR(VLOOKUP(G571,Dados!$M$3:$N$500,2,0),"")</f>
        <v/>
      </c>
      <c r="AG571" s="45" t="str">
        <f aca="false">IF(F571="","",IF(AND(AD571="",AE571="",AF571=""),"-",IF(AND(AD571="BIT",AE571="",AF571=""),"BIT",IF(AND(AE571="ANEXO I",AD571="",AF571=""),"ANEXO I",IF(AND(AF571="ANEXO II",AD571="",AE571=""),"ANEXO II","Escolher")))))</f>
        <v/>
      </c>
      <c r="AH571" s="45" t="str">
        <f aca="false">IF(AG571&lt;&gt;"Pneus","",IFERROR(VLOOKUP(R571,Dados!$X$2:$Z$5,3,0)*(AI571-Q571),VLOOKUP(D571,Dados!$X$7:$Z$33,3,0)*(AI571-Q571)))</f>
        <v/>
      </c>
      <c r="AI571" s="47" t="str">
        <f aca="false">IF(B571="","",P571+Q571+O571+M571+L571-N571)</f>
        <v/>
      </c>
      <c r="AJ571" s="48" t="str">
        <f aca="false">IFERROR(IF(AND(AC571="SIM",AG571="-",Y571="REVENDA"),(AB571/1+1)*AI571,IF(AND(AC571="SIM",AG571="Pneus",Y571="REVENDA"),(AB571/1+1)*(AI571-AH571),"")),"")</f>
        <v/>
      </c>
      <c r="AK571" s="48" t="str">
        <f aca="false">IF(AJ571="","",AJ571*17%)</f>
        <v/>
      </c>
      <c r="AL571" s="48" t="str">
        <f aca="false">IFERROR(IF(AC571="NÃO","",IF(AK571="","",IF(E571="Simples Nacional",BF571,IF(T571=0.12,U571*0.5833337002,IF(T571=0,AI571*0.07,U571))))),"")</f>
        <v/>
      </c>
      <c r="AM571" s="47" t="str">
        <f aca="false">IFERROR(IF(AC571="NÃO","",IF(OR(AG571="-",AG571="Pneus"),AK571-AL571,"")),"")</f>
        <v/>
      </c>
      <c r="AN571" s="48" t="str">
        <f aca="false">IF(AND(Y571="REVENDA",AC571="SIM",AG571="BIT"),((AB571/1+1)*AI571)*0.4117,"")</f>
        <v/>
      </c>
      <c r="AO571" s="48" t="str">
        <f aca="false">IF(AN571="","",AN571*17%)</f>
        <v/>
      </c>
      <c r="AP571" s="49" t="str">
        <f aca="false">IF(AN571="","",IF(T571=0.12,(U571*0.4117)*0.4117,IF(T571=0,(AI571*0.07)*0.4117,U571*0.4117)))</f>
        <v/>
      </c>
      <c r="AQ571" s="47" t="str">
        <f aca="false">IF(AN571="","",AO571-AP571)</f>
        <v/>
      </c>
      <c r="AR571" s="50" t="str">
        <f aca="false">IFERROR(IF(AND(AC571="SIM",Y571="REVENDA",LEFT(AG571,5)="ANEXO")*OR(AE571="ANEXO I",AF571="ANEXO II"),VLOOKUP(H571,Dados!G:I,2,0),""),"INSERIR MVA")</f>
        <v/>
      </c>
      <c r="AS571" s="48" t="str">
        <f aca="false">IF(LEFT(AG571,5)="ANEXO",VLOOKUP(AG571,Dados!$X$111:$Z$112,2,0)*(AI571-Q571),"")</f>
        <v/>
      </c>
      <c r="AT571" s="48" t="str">
        <f aca="false">IFERROR(IF(AR571="","",(AI571*AR571)+AI571),"INSERIR MVA")</f>
        <v/>
      </c>
      <c r="AU571" s="48" t="str">
        <f aca="false">IF(AT571="","",IF(AY571=0.04,U571,AS571*AY571))</f>
        <v/>
      </c>
      <c r="AV571" s="47" t="str">
        <f aca="false">IFERROR(IF(AU571="","",(VLOOKUP(AG571,Dados!$X$111:$Z$112,3,0)*AT571*0.17)),"INSERIR MVA")</f>
        <v/>
      </c>
      <c r="AW571" s="47" t="str">
        <f aca="false">IFERROR(IF(AR571="","",AV571-AU571),"")</f>
        <v/>
      </c>
      <c r="AX571" s="51" t="str">
        <f aca="false">IFERROR(IF(AC571="NÃO","",IF(AM571&lt;&gt;"",AM571-W571,IF(AQ571&lt;&gt;"",AQ571-W571,IF(AW571&lt;&gt;"",AW571-W571,"")))),"")</f>
        <v/>
      </c>
      <c r="AY571" s="46" t="str">
        <f aca="false">IFERROR(IF(ISNA(VLOOKUP(R571,Dados!$X$2:$Y$5,2,0)),VLOOKUP(D571,Dados!$X$7:$Y$33,2,0),VLOOKUP(R571,Dados!$X$2:$Y$5,2,0)),"")</f>
        <v/>
      </c>
      <c r="AZ571" s="52" t="str">
        <f aca="false">IF(C571="","",IF(AND(Y571="CONSUMO",AC571="NÃO")*OR(AG571="-",AG571="BIT"),IF(E571&lt;&gt;"",(AI571-(P571+L571-N571+Q571)*AY571)/0.83),""))</f>
        <v/>
      </c>
      <c r="BA571" s="51" t="str">
        <f aca="false">IF(AZ571="","",AZ571*0.17-((P571+L571-N571+Q571)*AY571))</f>
        <v/>
      </c>
      <c r="BB571" s="51" t="str">
        <f aca="false">IF(AND(Y571="CONSUMO",AG571="ANEXO I",AY571&gt;4%),(AI571-(P571+L571-N571+Q571)*0.0514)/0.83*(0.5177)*(0.17)-AI571*0.0514,IF(AND(Y571="CONSUMO",AG571="ANEXO II",AY571&gt;4%),(AI571-(P571+L571-N571+Q571)*0.041)/0.83*(0.3295)*(0.17)-AI571*0.041,IF(AND(Y571="CONSUMO",AG571="ANEXO I",AY571=4%),(AI571-(P571+L571-N571+Q571)*0.04)/0.83*(0.5177)*(0.17)-AI571*0.04,IF(AND(Y571="CONSUMO",AG571="ANEXO II",AY571=4%),(AI571-(P571+L571-N571+Q571)*0.04)/0.83*(0.3295)*(0.17)-AI571*0.04,""))))</f>
        <v/>
      </c>
      <c r="BC571" s="51" t="str">
        <f aca="false">IF(C571="","",IF(AND(Y571="CONSUMO",AC571="SIM")*OR(AG571="-",AG571="BIT"),IF(E571&lt;&gt;"",(AI571-(P571+L571-N571+Q571)*AY571)/0.83),""))</f>
        <v/>
      </c>
      <c r="BD571" s="51" t="str">
        <f aca="false">IF(BC571="","",BC571*0.17)</f>
        <v/>
      </c>
      <c r="BE571" s="51" t="str">
        <f aca="false">IF(I571=6908,0,IF(BC571="","",BD571-((P571+L571-N571+Q571)*AY571)))</f>
        <v/>
      </c>
      <c r="BF571" s="53" t="str">
        <f aca="false">IF(B571="","",IF(OR(B571="",E571="Regime Normal"),0,(AI571-Q571)*VLOOKUP(R571,Dados!$X$98:$Y$108,2,0)))</f>
        <v/>
      </c>
      <c r="BG571" s="54" t="str">
        <f aca="false">IFERROR(VLOOKUP(I571,Dados!$AC$27:$AD$43,2,0),IF(B571="","",IF(D571&lt;&gt;"MT",IF(AND(AC571="SIM",Y571="Revenda"),"2403",IF(AND(AC571="SIM",Y571="Consumo"),"2407",IF(AND(AC571="NÃO",Y571="Revenda"),"2102",IF(AND(AC571="NÃO",Y571="Consumo"),"2556",)))),REPLACE(I571,1,1,1))))</f>
        <v/>
      </c>
    </row>
    <row r="572" customFormat="false" ht="12.8" hidden="false" customHeight="true" outlineLevel="0" collapsed="false">
      <c r="Y572" s="45"/>
      <c r="Z572" s="46" t="str">
        <f aca="false">IF(B572="","",(IFERROR(VLOOKUP(H572,Dados!A$3:B$15000,2,0),"Não Encontrado")))</f>
        <v/>
      </c>
      <c r="AA572" s="46" t="str">
        <f aca="false">IF(B572="","",(IFERROR(VLOOKUP(G572,Dados!C$3:E$15000,3,0),"Não Encontrado")))</f>
        <v/>
      </c>
      <c r="AB572" s="46" t="str">
        <f aca="false">IFERROR(IF(Z572&lt;&gt;"Não Encontrado",Z572,IF(AA572&lt;&gt;"Não Encontrado",AA572,"")),"")</f>
        <v/>
      </c>
      <c r="AC572" s="45" t="str">
        <f aca="false">IF(B572="","",IF(AB572="","NÃO","SIM"))</f>
        <v/>
      </c>
      <c r="AD572" s="45" t="str">
        <f aca="false">IFERROR(VLOOKUP(G572,Dados!$P$3:$R$500,3,0),"")</f>
        <v/>
      </c>
      <c r="AE572" s="45" t="str">
        <f aca="false">IFERROR(VLOOKUP(G572,Dados!$K$3:$L$500,2,0),"")</f>
        <v/>
      </c>
      <c r="AF572" s="45" t="str">
        <f aca="false">IFERROR(VLOOKUP(G572,Dados!$M$3:$N$500,2,0),"")</f>
        <v/>
      </c>
      <c r="AG572" s="45" t="str">
        <f aca="false">IF(F572="","",IF(AND(AD572="",AE572="",AF572=""),"-",IF(AND(AD572="BIT",AE572="",AF572=""),"BIT",IF(AND(AE572="ANEXO I",AD572="",AF572=""),"ANEXO I",IF(AND(AF572="ANEXO II",AD572="",AE572=""),"ANEXO II","Escolher")))))</f>
        <v/>
      </c>
      <c r="AH572" s="45" t="str">
        <f aca="false">IF(AG572&lt;&gt;"Pneus","",IFERROR(VLOOKUP(R572,Dados!$X$2:$Z$5,3,0)*(AI572-Q572),VLOOKUP(D572,Dados!$X$7:$Z$33,3,0)*(AI572-Q572)))</f>
        <v/>
      </c>
      <c r="AI572" s="47" t="str">
        <f aca="false">IF(B572="","",P572+Q572+O572+M572+L572-N572)</f>
        <v/>
      </c>
      <c r="AJ572" s="48" t="str">
        <f aca="false">IFERROR(IF(AND(AC572="SIM",AG572="-",Y572="REVENDA"),(AB572/1+1)*AI572,IF(AND(AC572="SIM",AG572="Pneus",Y572="REVENDA"),(AB572/1+1)*(AI572-AH572),"")),"")</f>
        <v/>
      </c>
      <c r="AK572" s="48" t="str">
        <f aca="false">IF(AJ572="","",AJ572*17%)</f>
        <v/>
      </c>
      <c r="AL572" s="48" t="str">
        <f aca="false">IFERROR(IF(AC572="NÃO","",IF(AK572="","",IF(E572="Simples Nacional",BF572,IF(T572=0.12,U572*0.5833337002,IF(T572=0,AI572*0.07,U572))))),"")</f>
        <v/>
      </c>
      <c r="AM572" s="47" t="str">
        <f aca="false">IFERROR(IF(AC572="NÃO","",IF(OR(AG572="-",AG572="Pneus"),AK572-AL572,"")),"")</f>
        <v/>
      </c>
      <c r="AN572" s="48" t="str">
        <f aca="false">IF(AND(Y572="REVENDA",AC572="SIM",AG572="BIT"),((AB572/1+1)*AI572)*0.4117,"")</f>
        <v/>
      </c>
      <c r="AO572" s="48" t="str">
        <f aca="false">IF(AN572="","",AN572*17%)</f>
        <v/>
      </c>
      <c r="AP572" s="49" t="str">
        <f aca="false">IF(AN572="","",IF(T572=0.12,(U572*0.4117)*0.4117,IF(T572=0,(AI572*0.07)*0.4117,U572*0.4117)))</f>
        <v/>
      </c>
      <c r="AQ572" s="47" t="str">
        <f aca="false">IF(AN572="","",AO572-AP572)</f>
        <v/>
      </c>
      <c r="AR572" s="50" t="str">
        <f aca="false">IFERROR(IF(AND(AC572="SIM",Y572="REVENDA",LEFT(AG572,5)="ANEXO")*OR(AE572="ANEXO I",AF572="ANEXO II"),VLOOKUP(H572,Dados!G:I,2,0),""),"INSERIR MVA")</f>
        <v/>
      </c>
      <c r="AS572" s="48" t="str">
        <f aca="false">IF(LEFT(AG572,5)="ANEXO",VLOOKUP(AG572,Dados!$X$111:$Z$112,2,0)*(AI572-Q572),"")</f>
        <v/>
      </c>
      <c r="AT572" s="48" t="str">
        <f aca="false">IFERROR(IF(AR572="","",(AI572*AR572)+AI572),"INSERIR MVA")</f>
        <v/>
      </c>
      <c r="AU572" s="48" t="str">
        <f aca="false">IF(AT572="","",IF(AY572=0.04,U572,AS572*AY572))</f>
        <v/>
      </c>
      <c r="AV572" s="47" t="str">
        <f aca="false">IFERROR(IF(AU572="","",(VLOOKUP(AG572,Dados!$X$111:$Z$112,3,0)*AT572*0.17)),"INSERIR MVA")</f>
        <v/>
      </c>
      <c r="AW572" s="47" t="str">
        <f aca="false">IFERROR(IF(AR572="","",AV572-AU572),"")</f>
        <v/>
      </c>
      <c r="AX572" s="51" t="str">
        <f aca="false">IFERROR(IF(AC572="NÃO","",IF(AM572&lt;&gt;"",AM572-W572,IF(AQ572&lt;&gt;"",AQ572-W572,IF(AW572&lt;&gt;"",AW572-W572,"")))),"")</f>
        <v/>
      </c>
      <c r="AY572" s="46" t="str">
        <f aca="false">IFERROR(IF(ISNA(VLOOKUP(R572,Dados!$X$2:$Y$5,2,0)),VLOOKUP(D572,Dados!$X$7:$Y$33,2,0),VLOOKUP(R572,Dados!$X$2:$Y$5,2,0)),"")</f>
        <v/>
      </c>
      <c r="AZ572" s="52" t="str">
        <f aca="false">IF(C572="","",IF(AND(Y572="CONSUMO",AC572="NÃO")*OR(AG572="-",AG572="BIT"),IF(E572&lt;&gt;"",(AI572-(P572+L572-N572+Q572)*AY572)/0.83),""))</f>
        <v/>
      </c>
      <c r="BA572" s="51" t="str">
        <f aca="false">IF(AZ572="","",AZ572*0.17-((P572+L572-N572+Q572)*AY572))</f>
        <v/>
      </c>
      <c r="BB572" s="51" t="str">
        <f aca="false">IF(AND(Y572="CONSUMO",AG572="ANEXO I",AY572&gt;4%),(AI572-(P572+L572-N572+Q572)*0.0514)/0.83*(0.5177)*(0.17)-AI572*0.0514,IF(AND(Y572="CONSUMO",AG572="ANEXO II",AY572&gt;4%),(AI572-(P572+L572-N572+Q572)*0.041)/0.83*(0.3295)*(0.17)-AI572*0.041,IF(AND(Y572="CONSUMO",AG572="ANEXO I",AY572=4%),(AI572-(P572+L572-N572+Q572)*0.04)/0.83*(0.5177)*(0.17)-AI572*0.04,IF(AND(Y572="CONSUMO",AG572="ANEXO II",AY572=4%),(AI572-(P572+L572-N572+Q572)*0.04)/0.83*(0.3295)*(0.17)-AI572*0.04,""))))</f>
        <v/>
      </c>
      <c r="BC572" s="51" t="str">
        <f aca="false">IF(C572="","",IF(AND(Y572="CONSUMO",AC572="SIM")*OR(AG572="-",AG572="BIT"),IF(E572&lt;&gt;"",(AI572-(P572+L572-N572+Q572)*AY572)/0.83),""))</f>
        <v/>
      </c>
      <c r="BD572" s="51" t="str">
        <f aca="false">IF(BC572="","",BC572*0.17)</f>
        <v/>
      </c>
      <c r="BE572" s="51" t="str">
        <f aca="false">IF(I572=6908,0,IF(BC572="","",BD572-((P572+L572-N572+Q572)*AY572)))</f>
        <v/>
      </c>
      <c r="BF572" s="53" t="str">
        <f aca="false">IF(B572="","",IF(OR(B572="",E572="Regime Normal"),0,(AI572-Q572)*VLOOKUP(R572,Dados!$X$98:$Y$108,2,0)))</f>
        <v/>
      </c>
      <c r="BG572" s="54" t="str">
        <f aca="false">IFERROR(VLOOKUP(I572,Dados!$AC$27:$AD$43,2,0),IF(B572="","",IF(D572&lt;&gt;"MT",IF(AND(AC572="SIM",Y572="Revenda"),"2403",IF(AND(AC572="SIM",Y572="Consumo"),"2407",IF(AND(AC572="NÃO",Y572="Revenda"),"2102",IF(AND(AC572="NÃO",Y572="Consumo"),"2556",)))),REPLACE(I572,1,1,1))))</f>
        <v/>
      </c>
    </row>
    <row r="573" customFormat="false" ht="12.8" hidden="false" customHeight="true" outlineLevel="0" collapsed="false">
      <c r="Y573" s="45"/>
      <c r="Z573" s="46" t="str">
        <f aca="false">IF(B573="","",(IFERROR(VLOOKUP(H573,Dados!A$3:B$15000,2,0),"Não Encontrado")))</f>
        <v/>
      </c>
      <c r="AA573" s="46" t="str">
        <f aca="false">IF(B573="","",(IFERROR(VLOOKUP(G573,Dados!C$3:E$15000,3,0),"Não Encontrado")))</f>
        <v/>
      </c>
      <c r="AB573" s="46" t="str">
        <f aca="false">IFERROR(IF(Z573&lt;&gt;"Não Encontrado",Z573,IF(AA573&lt;&gt;"Não Encontrado",AA573,"")),"")</f>
        <v/>
      </c>
      <c r="AC573" s="45" t="str">
        <f aca="false">IF(B573="","",IF(AB573="","NÃO","SIM"))</f>
        <v/>
      </c>
      <c r="AD573" s="45" t="str">
        <f aca="false">IFERROR(VLOOKUP(G573,Dados!$P$3:$R$500,3,0),"")</f>
        <v/>
      </c>
      <c r="AE573" s="45" t="str">
        <f aca="false">IFERROR(VLOOKUP(G573,Dados!$K$3:$L$500,2,0),"")</f>
        <v/>
      </c>
      <c r="AF573" s="45" t="str">
        <f aca="false">IFERROR(VLOOKUP(G573,Dados!$M$3:$N$500,2,0),"")</f>
        <v/>
      </c>
      <c r="AG573" s="45" t="str">
        <f aca="false">IF(F573="","",IF(AND(AD573="",AE573="",AF573=""),"-",IF(AND(AD573="BIT",AE573="",AF573=""),"BIT",IF(AND(AE573="ANEXO I",AD573="",AF573=""),"ANEXO I",IF(AND(AF573="ANEXO II",AD573="",AE573=""),"ANEXO II","Escolher")))))</f>
        <v/>
      </c>
      <c r="AH573" s="45" t="str">
        <f aca="false">IF(AG573&lt;&gt;"Pneus","",IFERROR(VLOOKUP(R573,Dados!$X$2:$Z$5,3,0)*(AI573-Q573),VLOOKUP(D573,Dados!$X$7:$Z$33,3,0)*(AI573-Q573)))</f>
        <v/>
      </c>
      <c r="AI573" s="47" t="str">
        <f aca="false">IF(B573="","",P573+Q573+O573+M573+L573-N573)</f>
        <v/>
      </c>
      <c r="AJ573" s="48" t="str">
        <f aca="false">IFERROR(IF(AND(AC573="SIM",AG573="-",Y573="REVENDA"),(AB573/1+1)*AI573,IF(AND(AC573="SIM",AG573="Pneus",Y573="REVENDA"),(AB573/1+1)*(AI573-AH573),"")),"")</f>
        <v/>
      </c>
      <c r="AK573" s="48" t="str">
        <f aca="false">IF(AJ573="","",AJ573*17%)</f>
        <v/>
      </c>
      <c r="AL573" s="48" t="str">
        <f aca="false">IFERROR(IF(AC573="NÃO","",IF(AK573="","",IF(E573="Simples Nacional",BF573,IF(T573=0.12,U573*0.5833337002,IF(T573=0,AI573*0.07,U573))))),"")</f>
        <v/>
      </c>
      <c r="AM573" s="47" t="str">
        <f aca="false">IFERROR(IF(AC573="NÃO","",IF(OR(AG573="-",AG573="Pneus"),AK573-AL573,"")),"")</f>
        <v/>
      </c>
      <c r="AN573" s="48" t="str">
        <f aca="false">IF(AND(Y573="REVENDA",AC573="SIM",AG573="BIT"),((AB573/1+1)*AI573)*0.4117,"")</f>
        <v/>
      </c>
      <c r="AO573" s="48" t="str">
        <f aca="false">IF(AN573="","",AN573*17%)</f>
        <v/>
      </c>
      <c r="AP573" s="49" t="str">
        <f aca="false">IF(AN573="","",IF(T573=0.12,(U573*0.4117)*0.4117,IF(T573=0,(AI573*0.07)*0.4117,U573*0.4117)))</f>
        <v/>
      </c>
      <c r="AQ573" s="47" t="str">
        <f aca="false">IF(AN573="","",AO573-AP573)</f>
        <v/>
      </c>
      <c r="AR573" s="50" t="str">
        <f aca="false">IFERROR(IF(AND(AC573="SIM",Y573="REVENDA",LEFT(AG573,5)="ANEXO")*OR(AE573="ANEXO I",AF573="ANEXO II"),VLOOKUP(H573,Dados!G:I,2,0),""),"INSERIR MVA")</f>
        <v/>
      </c>
      <c r="AS573" s="48" t="str">
        <f aca="false">IF(LEFT(AG573,5)="ANEXO",VLOOKUP(AG573,Dados!$X$111:$Z$112,2,0)*(AI573-Q573),"")</f>
        <v/>
      </c>
      <c r="AT573" s="48" t="str">
        <f aca="false">IFERROR(IF(AR573="","",(AI573*AR573)+AI573),"INSERIR MVA")</f>
        <v/>
      </c>
      <c r="AU573" s="48" t="str">
        <f aca="false">IF(AT573="","",IF(AY573=0.04,U573,AS573*AY573))</f>
        <v/>
      </c>
      <c r="AV573" s="47" t="str">
        <f aca="false">IFERROR(IF(AU573="","",(VLOOKUP(AG573,Dados!$X$111:$Z$112,3,0)*AT573*0.17)),"INSERIR MVA")</f>
        <v/>
      </c>
      <c r="AW573" s="47" t="str">
        <f aca="false">IFERROR(IF(AR573="","",AV573-AU573),"")</f>
        <v/>
      </c>
      <c r="AX573" s="51" t="str">
        <f aca="false">IFERROR(IF(AC573="NÃO","",IF(AM573&lt;&gt;"",AM573-W573,IF(AQ573&lt;&gt;"",AQ573-W573,IF(AW573&lt;&gt;"",AW573-W573,"")))),"")</f>
        <v/>
      </c>
      <c r="AY573" s="46" t="str">
        <f aca="false">IFERROR(IF(ISNA(VLOOKUP(R573,Dados!$X$2:$Y$5,2,0)),VLOOKUP(D573,Dados!$X$7:$Y$33,2,0),VLOOKUP(R573,Dados!$X$2:$Y$5,2,0)),"")</f>
        <v/>
      </c>
      <c r="AZ573" s="52" t="str">
        <f aca="false">IF(C573="","",IF(AND(Y573="CONSUMO",AC573="NÃO")*OR(AG573="-",AG573="BIT"),IF(E573&lt;&gt;"",(AI573-(P573+L573-N573+Q573)*AY573)/0.83),""))</f>
        <v/>
      </c>
      <c r="BA573" s="51" t="str">
        <f aca="false">IF(AZ573="","",AZ573*0.17-((P573+L573-N573+Q573)*AY573))</f>
        <v/>
      </c>
      <c r="BB573" s="51" t="str">
        <f aca="false">IF(AND(Y573="CONSUMO",AG573="ANEXO I",AY573&gt;4%),(AI573-(P573+L573-N573+Q573)*0.0514)/0.83*(0.5177)*(0.17)-AI573*0.0514,IF(AND(Y573="CONSUMO",AG573="ANEXO II",AY573&gt;4%),(AI573-(P573+L573-N573+Q573)*0.041)/0.83*(0.3295)*(0.17)-AI573*0.041,IF(AND(Y573="CONSUMO",AG573="ANEXO I",AY573=4%),(AI573-(P573+L573-N573+Q573)*0.04)/0.83*(0.5177)*(0.17)-AI573*0.04,IF(AND(Y573="CONSUMO",AG573="ANEXO II",AY573=4%),(AI573-(P573+L573-N573+Q573)*0.04)/0.83*(0.3295)*(0.17)-AI573*0.04,""))))</f>
        <v/>
      </c>
      <c r="BC573" s="51" t="str">
        <f aca="false">IF(C573="","",IF(AND(Y573="CONSUMO",AC573="SIM")*OR(AG573="-",AG573="BIT"),IF(E573&lt;&gt;"",(AI573-(P573+L573-N573+Q573)*AY573)/0.83),""))</f>
        <v/>
      </c>
      <c r="BD573" s="51" t="str">
        <f aca="false">IF(BC573="","",BC573*0.17)</f>
        <v/>
      </c>
      <c r="BE573" s="51" t="str">
        <f aca="false">IF(I573=6908,0,IF(BC573="","",BD573-((P573+L573-N573+Q573)*AY573)))</f>
        <v/>
      </c>
      <c r="BF573" s="53" t="str">
        <f aca="false">IF(B573="","",IF(OR(B573="",E573="Regime Normal"),0,(AI573-Q573)*VLOOKUP(R573,Dados!$X$98:$Y$108,2,0)))</f>
        <v/>
      </c>
      <c r="BG573" s="54" t="str">
        <f aca="false">IFERROR(VLOOKUP(I573,Dados!$AC$27:$AD$43,2,0),IF(B573="","",IF(D573&lt;&gt;"MT",IF(AND(AC573="SIM",Y573="Revenda"),"2403",IF(AND(AC573="SIM",Y573="Consumo"),"2407",IF(AND(AC573="NÃO",Y573="Revenda"),"2102",IF(AND(AC573="NÃO",Y573="Consumo"),"2556",)))),REPLACE(I573,1,1,1))))</f>
        <v/>
      </c>
    </row>
    <row r="574" customFormat="false" ht="12.8" hidden="false" customHeight="true" outlineLevel="0" collapsed="false">
      <c r="Y574" s="45"/>
      <c r="Z574" s="46" t="str">
        <f aca="false">IF(B574="","",(IFERROR(VLOOKUP(H574,Dados!A$3:B$15000,2,0),"Não Encontrado")))</f>
        <v/>
      </c>
      <c r="AA574" s="46" t="str">
        <f aca="false">IF(B574="","",(IFERROR(VLOOKUP(G574,Dados!C$3:E$15000,3,0),"Não Encontrado")))</f>
        <v/>
      </c>
      <c r="AB574" s="46" t="str">
        <f aca="false">IFERROR(IF(Z574&lt;&gt;"Não Encontrado",Z574,IF(AA574&lt;&gt;"Não Encontrado",AA574,"")),"")</f>
        <v/>
      </c>
      <c r="AC574" s="45" t="str">
        <f aca="false">IF(B574="","",IF(AB574="","NÃO","SIM"))</f>
        <v/>
      </c>
      <c r="AD574" s="45" t="str">
        <f aca="false">IFERROR(VLOOKUP(G574,Dados!$P$3:$R$500,3,0),"")</f>
        <v/>
      </c>
      <c r="AE574" s="45" t="str">
        <f aca="false">IFERROR(VLOOKUP(G574,Dados!$K$3:$L$500,2,0),"")</f>
        <v/>
      </c>
      <c r="AF574" s="45" t="str">
        <f aca="false">IFERROR(VLOOKUP(G574,Dados!$M$3:$N$500,2,0),"")</f>
        <v/>
      </c>
      <c r="AG574" s="45" t="str">
        <f aca="false">IF(F574="","",IF(AND(AD574="",AE574="",AF574=""),"-",IF(AND(AD574="BIT",AE574="",AF574=""),"BIT",IF(AND(AE574="ANEXO I",AD574="",AF574=""),"ANEXO I",IF(AND(AF574="ANEXO II",AD574="",AE574=""),"ANEXO II","Escolher")))))</f>
        <v/>
      </c>
      <c r="AH574" s="45" t="str">
        <f aca="false">IF(AG574&lt;&gt;"Pneus","",IFERROR(VLOOKUP(R574,Dados!$X$2:$Z$5,3,0)*(AI574-Q574),VLOOKUP(D574,Dados!$X$7:$Z$33,3,0)*(AI574-Q574)))</f>
        <v/>
      </c>
      <c r="AI574" s="47" t="str">
        <f aca="false">IF(B574="","",P574+Q574+O574+M574+L574-N574)</f>
        <v/>
      </c>
      <c r="AJ574" s="48" t="str">
        <f aca="false">IFERROR(IF(AND(AC574="SIM",AG574="-",Y574="REVENDA"),(AB574/1+1)*AI574,IF(AND(AC574="SIM",AG574="Pneus",Y574="REVENDA"),(AB574/1+1)*(AI574-AH574),"")),"")</f>
        <v/>
      </c>
      <c r="AK574" s="48" t="str">
        <f aca="false">IF(AJ574="","",AJ574*17%)</f>
        <v/>
      </c>
      <c r="AL574" s="48" t="str">
        <f aca="false">IFERROR(IF(AC574="NÃO","",IF(AK574="","",IF(E574="Simples Nacional",BF574,IF(T574=0.12,U574*0.5833337002,IF(T574=0,AI574*0.07,U574))))),"")</f>
        <v/>
      </c>
      <c r="AM574" s="47" t="str">
        <f aca="false">IFERROR(IF(AC574="NÃO","",IF(OR(AG574="-",AG574="Pneus"),AK574-AL574,"")),"")</f>
        <v/>
      </c>
      <c r="AN574" s="48" t="str">
        <f aca="false">IF(AND(Y574="REVENDA",AC574="SIM",AG574="BIT"),((AB574/1+1)*AI574)*0.4117,"")</f>
        <v/>
      </c>
      <c r="AO574" s="48" t="str">
        <f aca="false">IF(AN574="","",AN574*17%)</f>
        <v/>
      </c>
      <c r="AP574" s="49" t="str">
        <f aca="false">IF(AN574="","",IF(T574=0.12,(U574*0.4117)*0.4117,IF(T574=0,(AI574*0.07)*0.4117,U574*0.4117)))</f>
        <v/>
      </c>
      <c r="AQ574" s="47" t="str">
        <f aca="false">IF(AN574="","",AO574-AP574)</f>
        <v/>
      </c>
      <c r="AR574" s="50" t="str">
        <f aca="false">IFERROR(IF(AND(AC574="SIM",Y574="REVENDA",LEFT(AG574,5)="ANEXO")*OR(AE574="ANEXO I",AF574="ANEXO II"),VLOOKUP(H574,Dados!G:I,2,0),""),"INSERIR MVA")</f>
        <v/>
      </c>
      <c r="AS574" s="48" t="str">
        <f aca="false">IF(LEFT(AG574,5)="ANEXO",VLOOKUP(AG574,Dados!$X$111:$Z$112,2,0)*(AI574-Q574),"")</f>
        <v/>
      </c>
      <c r="AT574" s="48" t="str">
        <f aca="false">IFERROR(IF(AR574="","",(AI574*AR574)+AI574),"INSERIR MVA")</f>
        <v/>
      </c>
      <c r="AU574" s="48" t="str">
        <f aca="false">IF(AT574="","",IF(AY574=0.04,U574,AS574*AY574))</f>
        <v/>
      </c>
      <c r="AV574" s="47" t="str">
        <f aca="false">IFERROR(IF(AU574="","",(VLOOKUP(AG574,Dados!$X$111:$Z$112,3,0)*AT574*0.17)),"INSERIR MVA")</f>
        <v/>
      </c>
      <c r="AW574" s="47" t="str">
        <f aca="false">IFERROR(IF(AR574="","",AV574-AU574),"")</f>
        <v/>
      </c>
      <c r="AX574" s="51" t="str">
        <f aca="false">IFERROR(IF(AC574="NÃO","",IF(AM574&lt;&gt;"",AM574-W574,IF(AQ574&lt;&gt;"",AQ574-W574,IF(AW574&lt;&gt;"",AW574-W574,"")))),"")</f>
        <v/>
      </c>
      <c r="AY574" s="46" t="str">
        <f aca="false">IFERROR(IF(ISNA(VLOOKUP(R574,Dados!$X$2:$Y$5,2,0)),VLOOKUP(D574,Dados!$X$7:$Y$33,2,0),VLOOKUP(R574,Dados!$X$2:$Y$5,2,0)),"")</f>
        <v/>
      </c>
      <c r="AZ574" s="52" t="str">
        <f aca="false">IF(C574="","",IF(AND(Y574="CONSUMO",AC574="NÃO")*OR(AG574="-",AG574="BIT"),IF(E574&lt;&gt;"",(AI574-(P574+L574-N574+Q574)*AY574)/0.83),""))</f>
        <v/>
      </c>
      <c r="BA574" s="51" t="str">
        <f aca="false">IF(AZ574="","",AZ574*0.17-((P574+L574-N574+Q574)*AY574))</f>
        <v/>
      </c>
      <c r="BB574" s="51" t="str">
        <f aca="false">IF(AND(Y574="CONSUMO",AG574="ANEXO I",AY574&gt;4%),(AI574-(P574+L574-N574+Q574)*0.0514)/0.83*(0.5177)*(0.17)-AI574*0.0514,IF(AND(Y574="CONSUMO",AG574="ANEXO II",AY574&gt;4%),(AI574-(P574+L574-N574+Q574)*0.041)/0.83*(0.3295)*(0.17)-AI574*0.041,IF(AND(Y574="CONSUMO",AG574="ANEXO I",AY574=4%),(AI574-(P574+L574-N574+Q574)*0.04)/0.83*(0.5177)*(0.17)-AI574*0.04,IF(AND(Y574="CONSUMO",AG574="ANEXO II",AY574=4%),(AI574-(P574+L574-N574+Q574)*0.04)/0.83*(0.3295)*(0.17)-AI574*0.04,""))))</f>
        <v/>
      </c>
      <c r="BC574" s="51" t="str">
        <f aca="false">IF(C574="","",IF(AND(Y574="CONSUMO",AC574="SIM")*OR(AG574="-",AG574="BIT"),IF(E574&lt;&gt;"",(AI574-(P574+L574-N574+Q574)*AY574)/0.83),""))</f>
        <v/>
      </c>
      <c r="BD574" s="51" t="str">
        <f aca="false">IF(BC574="","",BC574*0.17)</f>
        <v/>
      </c>
      <c r="BE574" s="51" t="str">
        <f aca="false">IF(I574=6908,0,IF(BC574="","",BD574-((P574+L574-N574+Q574)*AY574)))</f>
        <v/>
      </c>
      <c r="BF574" s="53" t="str">
        <f aca="false">IF(B574="","",IF(OR(B574="",E574="Regime Normal"),0,(AI574-Q574)*VLOOKUP(R574,Dados!$X$98:$Y$108,2,0)))</f>
        <v/>
      </c>
      <c r="BG574" s="54" t="str">
        <f aca="false">IFERROR(VLOOKUP(I574,Dados!$AC$27:$AD$43,2,0),IF(B574="","",IF(D574&lt;&gt;"MT",IF(AND(AC574="SIM",Y574="Revenda"),"2403",IF(AND(AC574="SIM",Y574="Consumo"),"2407",IF(AND(AC574="NÃO",Y574="Revenda"),"2102",IF(AND(AC574="NÃO",Y574="Consumo"),"2556",)))),REPLACE(I574,1,1,1))))</f>
        <v/>
      </c>
    </row>
    <row r="575" customFormat="false" ht="12.8" hidden="false" customHeight="true" outlineLevel="0" collapsed="false">
      <c r="Y575" s="45"/>
      <c r="Z575" s="46" t="str">
        <f aca="false">IF(B575="","",(IFERROR(VLOOKUP(H575,Dados!A$3:B$15000,2,0),"Não Encontrado")))</f>
        <v/>
      </c>
      <c r="AA575" s="46" t="str">
        <f aca="false">IF(B575="","",(IFERROR(VLOOKUP(G575,Dados!C$3:E$15000,3,0),"Não Encontrado")))</f>
        <v/>
      </c>
      <c r="AB575" s="46" t="str">
        <f aca="false">IFERROR(IF(Z575&lt;&gt;"Não Encontrado",Z575,IF(AA575&lt;&gt;"Não Encontrado",AA575,"")),"")</f>
        <v/>
      </c>
      <c r="AC575" s="45" t="str">
        <f aca="false">IF(B575="","",IF(AB575="","NÃO","SIM"))</f>
        <v/>
      </c>
      <c r="AD575" s="45" t="str">
        <f aca="false">IFERROR(VLOOKUP(G575,Dados!$P$3:$R$500,3,0),"")</f>
        <v/>
      </c>
      <c r="AE575" s="45" t="str">
        <f aca="false">IFERROR(VLOOKUP(G575,Dados!$K$3:$L$500,2,0),"")</f>
        <v/>
      </c>
      <c r="AF575" s="45" t="str">
        <f aca="false">IFERROR(VLOOKUP(G575,Dados!$M$3:$N$500,2,0),"")</f>
        <v/>
      </c>
      <c r="AG575" s="45" t="str">
        <f aca="false">IF(F575="","",IF(AND(AD575="",AE575="",AF575=""),"-",IF(AND(AD575="BIT",AE575="",AF575=""),"BIT",IF(AND(AE575="ANEXO I",AD575="",AF575=""),"ANEXO I",IF(AND(AF575="ANEXO II",AD575="",AE575=""),"ANEXO II","Escolher")))))</f>
        <v/>
      </c>
      <c r="AH575" s="45" t="str">
        <f aca="false">IF(AG575&lt;&gt;"Pneus","",IFERROR(VLOOKUP(R575,Dados!$X$2:$Z$5,3,0)*(AI575-Q575),VLOOKUP(D575,Dados!$X$7:$Z$33,3,0)*(AI575-Q575)))</f>
        <v/>
      </c>
      <c r="AI575" s="47" t="str">
        <f aca="false">IF(B575="","",P575+Q575+O575+M575+L575-N575)</f>
        <v/>
      </c>
      <c r="AJ575" s="48" t="str">
        <f aca="false">IFERROR(IF(AND(AC575="SIM",AG575="-",Y575="REVENDA"),(AB575/1+1)*AI575,IF(AND(AC575="SIM",AG575="Pneus",Y575="REVENDA"),(AB575/1+1)*(AI575-AH575),"")),"")</f>
        <v/>
      </c>
      <c r="AK575" s="48" t="str">
        <f aca="false">IF(AJ575="","",AJ575*17%)</f>
        <v/>
      </c>
      <c r="AL575" s="48" t="str">
        <f aca="false">IFERROR(IF(AC575="NÃO","",IF(AK575="","",IF(E575="Simples Nacional",BF575,IF(T575=0.12,U575*0.5833337002,IF(T575=0,AI575*0.07,U575))))),"")</f>
        <v/>
      </c>
      <c r="AM575" s="47" t="str">
        <f aca="false">IFERROR(IF(AC575="NÃO","",IF(OR(AG575="-",AG575="Pneus"),AK575-AL575,"")),"")</f>
        <v/>
      </c>
      <c r="AN575" s="48" t="str">
        <f aca="false">IF(AND(Y575="REVENDA",AC575="SIM",AG575="BIT"),((AB575/1+1)*AI575)*0.4117,"")</f>
        <v/>
      </c>
      <c r="AO575" s="48" t="str">
        <f aca="false">IF(AN575="","",AN575*17%)</f>
        <v/>
      </c>
      <c r="AP575" s="49" t="str">
        <f aca="false">IF(AN575="","",IF(T575=0.12,(U575*0.4117)*0.4117,IF(T575=0,(AI575*0.07)*0.4117,U575*0.4117)))</f>
        <v/>
      </c>
      <c r="AQ575" s="47" t="str">
        <f aca="false">IF(AN575="","",AO575-AP575)</f>
        <v/>
      </c>
      <c r="AR575" s="50" t="str">
        <f aca="false">IFERROR(IF(AND(AC575="SIM",Y575="REVENDA",LEFT(AG575,5)="ANEXO")*OR(AE575="ANEXO I",AF575="ANEXO II"),VLOOKUP(H575,Dados!G:I,2,0),""),"INSERIR MVA")</f>
        <v/>
      </c>
      <c r="AS575" s="48" t="str">
        <f aca="false">IF(LEFT(AG575,5)="ANEXO",VLOOKUP(AG575,Dados!$X$111:$Z$112,2,0)*(AI575-Q575),"")</f>
        <v/>
      </c>
      <c r="AT575" s="48" t="str">
        <f aca="false">IFERROR(IF(AR575="","",(AI575*AR575)+AI575),"INSERIR MVA")</f>
        <v/>
      </c>
      <c r="AU575" s="48" t="str">
        <f aca="false">IF(AT575="","",IF(AY575=0.04,U575,AS575*AY575))</f>
        <v/>
      </c>
      <c r="AV575" s="47" t="str">
        <f aca="false">IFERROR(IF(AU575="","",(VLOOKUP(AG575,Dados!$X$111:$Z$112,3,0)*AT575*0.17)),"INSERIR MVA")</f>
        <v/>
      </c>
      <c r="AW575" s="47" t="str">
        <f aca="false">IFERROR(IF(AR575="","",AV575-AU575),"")</f>
        <v/>
      </c>
      <c r="AX575" s="51" t="str">
        <f aca="false">IFERROR(IF(AC575="NÃO","",IF(AM575&lt;&gt;"",AM575-W575,IF(AQ575&lt;&gt;"",AQ575-W575,IF(AW575&lt;&gt;"",AW575-W575,"")))),"")</f>
        <v/>
      </c>
      <c r="AY575" s="46" t="str">
        <f aca="false">IFERROR(IF(ISNA(VLOOKUP(R575,Dados!$X$2:$Y$5,2,0)),VLOOKUP(D575,Dados!$X$7:$Y$33,2,0),VLOOKUP(R575,Dados!$X$2:$Y$5,2,0)),"")</f>
        <v/>
      </c>
      <c r="AZ575" s="52" t="str">
        <f aca="false">IF(C575="","",IF(AND(Y575="CONSUMO",AC575="NÃO")*OR(AG575="-",AG575="BIT"),IF(E575&lt;&gt;"",(AI575-(P575+L575-N575+Q575)*AY575)/0.83),""))</f>
        <v/>
      </c>
      <c r="BA575" s="51" t="str">
        <f aca="false">IF(AZ575="","",AZ575*0.17-((P575+L575-N575+Q575)*AY575))</f>
        <v/>
      </c>
      <c r="BB575" s="51" t="str">
        <f aca="false">IF(AND(Y575="CONSUMO",AG575="ANEXO I",AY575&gt;4%),(AI575-(P575+L575-N575+Q575)*0.0514)/0.83*(0.5177)*(0.17)-AI575*0.0514,IF(AND(Y575="CONSUMO",AG575="ANEXO II",AY575&gt;4%),(AI575-(P575+L575-N575+Q575)*0.041)/0.83*(0.3295)*(0.17)-AI575*0.041,IF(AND(Y575="CONSUMO",AG575="ANEXO I",AY575=4%),(AI575-(P575+L575-N575+Q575)*0.04)/0.83*(0.5177)*(0.17)-AI575*0.04,IF(AND(Y575="CONSUMO",AG575="ANEXO II",AY575=4%),(AI575-(P575+L575-N575+Q575)*0.04)/0.83*(0.3295)*(0.17)-AI575*0.04,""))))</f>
        <v/>
      </c>
      <c r="BC575" s="51" t="str">
        <f aca="false">IF(C575="","",IF(AND(Y575="CONSUMO",AC575="SIM")*OR(AG575="-",AG575="BIT"),IF(E575&lt;&gt;"",(AI575-(P575+L575-N575+Q575)*AY575)/0.83),""))</f>
        <v/>
      </c>
      <c r="BD575" s="51" t="str">
        <f aca="false">IF(BC575="","",BC575*0.17)</f>
        <v/>
      </c>
      <c r="BE575" s="51" t="str">
        <f aca="false">IF(I575=6908,0,IF(BC575="","",BD575-((P575+L575-N575+Q575)*AY575)))</f>
        <v/>
      </c>
      <c r="BF575" s="53" t="str">
        <f aca="false">IF(B575="","",IF(OR(B575="",E575="Regime Normal"),0,(AI575-Q575)*VLOOKUP(R575,Dados!$X$98:$Y$108,2,0)))</f>
        <v/>
      </c>
      <c r="BG575" s="54" t="str">
        <f aca="false">IFERROR(VLOOKUP(I575,Dados!$AC$27:$AD$43,2,0),IF(B575="","",IF(D575&lt;&gt;"MT",IF(AND(AC575="SIM",Y575="Revenda"),"2403",IF(AND(AC575="SIM",Y575="Consumo"),"2407",IF(AND(AC575="NÃO",Y575="Revenda"),"2102",IF(AND(AC575="NÃO",Y575="Consumo"),"2556",)))),REPLACE(I575,1,1,1))))</f>
        <v/>
      </c>
    </row>
    <row r="576" customFormat="false" ht="12.8" hidden="false" customHeight="true" outlineLevel="0" collapsed="false">
      <c r="Y576" s="45"/>
      <c r="Z576" s="46" t="str">
        <f aca="false">IF(B576="","",(IFERROR(VLOOKUP(H576,Dados!A$3:B$15000,2,0),"Não Encontrado")))</f>
        <v/>
      </c>
      <c r="AA576" s="46" t="str">
        <f aca="false">IF(B576="","",(IFERROR(VLOOKUP(G576,Dados!C$3:E$15000,3,0),"Não Encontrado")))</f>
        <v/>
      </c>
      <c r="AB576" s="46" t="str">
        <f aca="false">IFERROR(IF(Z576&lt;&gt;"Não Encontrado",Z576,IF(AA576&lt;&gt;"Não Encontrado",AA576,"")),"")</f>
        <v/>
      </c>
      <c r="AC576" s="45" t="str">
        <f aca="false">IF(B576="","",IF(AB576="","NÃO","SIM"))</f>
        <v/>
      </c>
      <c r="AD576" s="45" t="str">
        <f aca="false">IFERROR(VLOOKUP(G576,Dados!$P$3:$R$500,3,0),"")</f>
        <v/>
      </c>
      <c r="AE576" s="45" t="str">
        <f aca="false">IFERROR(VLOOKUP(G576,Dados!$K$3:$L$500,2,0),"")</f>
        <v/>
      </c>
      <c r="AF576" s="45" t="str">
        <f aca="false">IFERROR(VLOOKUP(G576,Dados!$M$3:$N$500,2,0),"")</f>
        <v/>
      </c>
      <c r="AG576" s="45" t="str">
        <f aca="false">IF(F576="","",IF(AND(AD576="",AE576="",AF576=""),"-",IF(AND(AD576="BIT",AE576="",AF576=""),"BIT",IF(AND(AE576="ANEXO I",AD576="",AF576=""),"ANEXO I",IF(AND(AF576="ANEXO II",AD576="",AE576=""),"ANEXO II","Escolher")))))</f>
        <v/>
      </c>
      <c r="AH576" s="45" t="str">
        <f aca="false">IF(AG576&lt;&gt;"Pneus","",IFERROR(VLOOKUP(R576,Dados!$X$2:$Z$5,3,0)*(AI576-Q576),VLOOKUP(D576,Dados!$X$7:$Z$33,3,0)*(AI576-Q576)))</f>
        <v/>
      </c>
      <c r="AI576" s="47" t="str">
        <f aca="false">IF(B576="","",P576+Q576+O576+M576+L576-N576)</f>
        <v/>
      </c>
      <c r="AJ576" s="48" t="str">
        <f aca="false">IFERROR(IF(AND(AC576="SIM",AG576="-",Y576="REVENDA"),(AB576/1+1)*AI576,IF(AND(AC576="SIM",AG576="Pneus",Y576="REVENDA"),(AB576/1+1)*(AI576-AH576),"")),"")</f>
        <v/>
      </c>
      <c r="AK576" s="48" t="str">
        <f aca="false">IF(AJ576="","",AJ576*17%)</f>
        <v/>
      </c>
      <c r="AL576" s="48" t="str">
        <f aca="false">IFERROR(IF(AC576="NÃO","",IF(AK576="","",IF(E576="Simples Nacional",BF576,IF(T576=0.12,U576*0.5833337002,IF(T576=0,AI576*0.07,U576))))),"")</f>
        <v/>
      </c>
      <c r="AM576" s="47" t="str">
        <f aca="false">IFERROR(IF(AC576="NÃO","",IF(OR(AG576="-",AG576="Pneus"),AK576-AL576,"")),"")</f>
        <v/>
      </c>
      <c r="AN576" s="48" t="str">
        <f aca="false">IF(AND(Y576="REVENDA",AC576="SIM",AG576="BIT"),((AB576/1+1)*AI576)*0.4117,"")</f>
        <v/>
      </c>
      <c r="AO576" s="48" t="str">
        <f aca="false">IF(AN576="","",AN576*17%)</f>
        <v/>
      </c>
      <c r="AP576" s="49" t="str">
        <f aca="false">IF(AN576="","",IF(T576=0.12,(U576*0.4117)*0.4117,IF(T576=0,(AI576*0.07)*0.4117,U576*0.4117)))</f>
        <v/>
      </c>
      <c r="AQ576" s="47" t="str">
        <f aca="false">IF(AN576="","",AO576-AP576)</f>
        <v/>
      </c>
      <c r="AR576" s="50" t="str">
        <f aca="false">IFERROR(IF(AND(AC576="SIM",Y576="REVENDA",LEFT(AG576,5)="ANEXO")*OR(AE576="ANEXO I",AF576="ANEXO II"),VLOOKUP(H576,Dados!G:I,2,0),""),"INSERIR MVA")</f>
        <v/>
      </c>
      <c r="AS576" s="48" t="str">
        <f aca="false">IF(LEFT(AG576,5)="ANEXO",VLOOKUP(AG576,Dados!$X$111:$Z$112,2,0)*(AI576-Q576),"")</f>
        <v/>
      </c>
      <c r="AT576" s="48" t="str">
        <f aca="false">IFERROR(IF(AR576="","",(AI576*AR576)+AI576),"INSERIR MVA")</f>
        <v/>
      </c>
      <c r="AU576" s="48" t="str">
        <f aca="false">IF(AT576="","",IF(AY576=0.04,U576,AS576*AY576))</f>
        <v/>
      </c>
      <c r="AV576" s="47" t="str">
        <f aca="false">IFERROR(IF(AU576="","",(VLOOKUP(AG576,Dados!$X$111:$Z$112,3,0)*AT576*0.17)),"INSERIR MVA")</f>
        <v/>
      </c>
      <c r="AW576" s="47" t="str">
        <f aca="false">IFERROR(IF(AR576="","",AV576-AU576),"")</f>
        <v/>
      </c>
      <c r="AX576" s="51" t="str">
        <f aca="false">IFERROR(IF(AC576="NÃO","",IF(AM576&lt;&gt;"",AM576-W576,IF(AQ576&lt;&gt;"",AQ576-W576,IF(AW576&lt;&gt;"",AW576-W576,"")))),"")</f>
        <v/>
      </c>
      <c r="AY576" s="46" t="str">
        <f aca="false">IFERROR(IF(ISNA(VLOOKUP(R576,Dados!$X$2:$Y$5,2,0)),VLOOKUP(D576,Dados!$X$7:$Y$33,2,0),VLOOKUP(R576,Dados!$X$2:$Y$5,2,0)),"")</f>
        <v/>
      </c>
      <c r="AZ576" s="52" t="str">
        <f aca="false">IF(C576="","",IF(AND(Y576="CONSUMO",AC576="NÃO")*OR(AG576="-",AG576="BIT"),IF(E576&lt;&gt;"",(AI576-(P576+L576-N576+Q576)*AY576)/0.83),""))</f>
        <v/>
      </c>
      <c r="BA576" s="51" t="str">
        <f aca="false">IF(AZ576="","",AZ576*0.17-((P576+L576-N576+Q576)*AY576))</f>
        <v/>
      </c>
      <c r="BB576" s="51" t="str">
        <f aca="false">IF(AND(Y576="CONSUMO",AG576="ANEXO I",AY576&gt;4%),(AI576-(P576+L576-N576+Q576)*0.0514)/0.83*(0.5177)*(0.17)-AI576*0.0514,IF(AND(Y576="CONSUMO",AG576="ANEXO II",AY576&gt;4%),(AI576-(P576+L576-N576+Q576)*0.041)/0.83*(0.3295)*(0.17)-AI576*0.041,IF(AND(Y576="CONSUMO",AG576="ANEXO I",AY576=4%),(AI576-(P576+L576-N576+Q576)*0.04)/0.83*(0.5177)*(0.17)-AI576*0.04,IF(AND(Y576="CONSUMO",AG576="ANEXO II",AY576=4%),(AI576-(P576+L576-N576+Q576)*0.04)/0.83*(0.3295)*(0.17)-AI576*0.04,""))))</f>
        <v/>
      </c>
      <c r="BC576" s="51" t="str">
        <f aca="false">IF(C576="","",IF(AND(Y576="CONSUMO",AC576="SIM")*OR(AG576="-",AG576="BIT"),IF(E576&lt;&gt;"",(AI576-(P576+L576-N576+Q576)*AY576)/0.83),""))</f>
        <v/>
      </c>
      <c r="BD576" s="51" t="str">
        <f aca="false">IF(BC576="","",BC576*0.17)</f>
        <v/>
      </c>
      <c r="BE576" s="51" t="str">
        <f aca="false">IF(I576=6908,0,IF(BC576="","",BD576-((P576+L576-N576+Q576)*AY576)))</f>
        <v/>
      </c>
      <c r="BF576" s="53" t="str">
        <f aca="false">IF(B576="","",IF(OR(B576="",E576="Regime Normal"),0,(AI576-Q576)*VLOOKUP(R576,Dados!$X$98:$Y$108,2,0)))</f>
        <v/>
      </c>
      <c r="BG576" s="54" t="str">
        <f aca="false">IFERROR(VLOOKUP(I576,Dados!$AC$27:$AD$43,2,0),IF(B576="","",IF(D576&lt;&gt;"MT",IF(AND(AC576="SIM",Y576="Revenda"),"2403",IF(AND(AC576="SIM",Y576="Consumo"),"2407",IF(AND(AC576="NÃO",Y576="Revenda"),"2102",IF(AND(AC576="NÃO",Y576="Consumo"),"2556",)))),REPLACE(I576,1,1,1))))</f>
        <v/>
      </c>
    </row>
    <row r="577" customFormat="false" ht="12.8" hidden="false" customHeight="true" outlineLevel="0" collapsed="false">
      <c r="Y577" s="45"/>
      <c r="Z577" s="46" t="str">
        <f aca="false">IF(B577="","",(IFERROR(VLOOKUP(H577,Dados!A$3:B$15000,2,0),"Não Encontrado")))</f>
        <v/>
      </c>
      <c r="AA577" s="46" t="str">
        <f aca="false">IF(B577="","",(IFERROR(VLOOKUP(G577,Dados!C$3:E$15000,3,0),"Não Encontrado")))</f>
        <v/>
      </c>
      <c r="AB577" s="46" t="str">
        <f aca="false">IFERROR(IF(Z577&lt;&gt;"Não Encontrado",Z577,IF(AA577&lt;&gt;"Não Encontrado",AA577,"")),"")</f>
        <v/>
      </c>
      <c r="AC577" s="45" t="str">
        <f aca="false">IF(B577="","",IF(AB577="","NÃO","SIM"))</f>
        <v/>
      </c>
      <c r="AD577" s="45" t="str">
        <f aca="false">IFERROR(VLOOKUP(G577,Dados!$P$3:$R$500,3,0),"")</f>
        <v/>
      </c>
      <c r="AE577" s="45" t="str">
        <f aca="false">IFERROR(VLOOKUP(G577,Dados!$K$3:$L$500,2,0),"")</f>
        <v/>
      </c>
      <c r="AF577" s="45" t="str">
        <f aca="false">IFERROR(VLOOKUP(G577,Dados!$M$3:$N$500,2,0),"")</f>
        <v/>
      </c>
      <c r="AG577" s="45" t="str">
        <f aca="false">IF(F577="","",IF(AND(AD577="",AE577="",AF577=""),"-",IF(AND(AD577="BIT",AE577="",AF577=""),"BIT",IF(AND(AE577="ANEXO I",AD577="",AF577=""),"ANEXO I",IF(AND(AF577="ANEXO II",AD577="",AE577=""),"ANEXO II","Escolher")))))</f>
        <v/>
      </c>
      <c r="AH577" s="45" t="str">
        <f aca="false">IF(AG577&lt;&gt;"Pneus","",IFERROR(VLOOKUP(R577,Dados!$X$2:$Z$5,3,0)*(AI577-Q577),VLOOKUP(D577,Dados!$X$7:$Z$33,3,0)*(AI577-Q577)))</f>
        <v/>
      </c>
      <c r="AI577" s="47" t="str">
        <f aca="false">IF(B577="","",P577+Q577+O577+M577+L577-N577)</f>
        <v/>
      </c>
      <c r="AJ577" s="48" t="str">
        <f aca="false">IFERROR(IF(AND(AC577="SIM",AG577="-",Y577="REVENDA"),(AB577/1+1)*AI577,IF(AND(AC577="SIM",AG577="Pneus",Y577="REVENDA"),(AB577/1+1)*(AI577-AH577),"")),"")</f>
        <v/>
      </c>
      <c r="AK577" s="48" t="str">
        <f aca="false">IF(AJ577="","",AJ577*17%)</f>
        <v/>
      </c>
      <c r="AL577" s="48" t="str">
        <f aca="false">IFERROR(IF(AC577="NÃO","",IF(AK577="","",IF(E577="Simples Nacional",BF577,IF(T577=0.12,U577*0.5833337002,IF(T577=0,AI577*0.07,U577))))),"")</f>
        <v/>
      </c>
      <c r="AM577" s="47" t="str">
        <f aca="false">IFERROR(IF(AC577="NÃO","",IF(OR(AG577="-",AG577="Pneus"),AK577-AL577,"")),"")</f>
        <v/>
      </c>
      <c r="AN577" s="48" t="str">
        <f aca="false">IF(AND(Y577="REVENDA",AC577="SIM",AG577="BIT"),((AB577/1+1)*AI577)*0.4117,"")</f>
        <v/>
      </c>
      <c r="AO577" s="48" t="str">
        <f aca="false">IF(AN577="","",AN577*17%)</f>
        <v/>
      </c>
      <c r="AP577" s="49" t="str">
        <f aca="false">IF(AN577="","",IF(T577=0.12,(U577*0.4117)*0.4117,IF(T577=0,(AI577*0.07)*0.4117,U577*0.4117)))</f>
        <v/>
      </c>
      <c r="AQ577" s="47" t="str">
        <f aca="false">IF(AN577="","",AO577-AP577)</f>
        <v/>
      </c>
      <c r="AR577" s="50" t="str">
        <f aca="false">IFERROR(IF(AND(AC577="SIM",Y577="REVENDA",LEFT(AG577,5)="ANEXO")*OR(AE577="ANEXO I",AF577="ANEXO II"),VLOOKUP(H577,Dados!G:I,2,0),""),"INSERIR MVA")</f>
        <v/>
      </c>
      <c r="AS577" s="48" t="str">
        <f aca="false">IF(LEFT(AG577,5)="ANEXO",VLOOKUP(AG577,Dados!$X$111:$Z$112,2,0)*(AI577-Q577),"")</f>
        <v/>
      </c>
      <c r="AT577" s="48" t="str">
        <f aca="false">IFERROR(IF(AR577="","",(AI577*AR577)+AI577),"INSERIR MVA")</f>
        <v/>
      </c>
      <c r="AU577" s="48" t="str">
        <f aca="false">IF(AT577="","",IF(AY577=0.04,U577,AS577*AY577))</f>
        <v/>
      </c>
      <c r="AV577" s="47" t="str">
        <f aca="false">IFERROR(IF(AU577="","",(VLOOKUP(AG577,Dados!$X$111:$Z$112,3,0)*AT577*0.17)),"INSERIR MVA")</f>
        <v/>
      </c>
      <c r="AW577" s="47" t="str">
        <f aca="false">IFERROR(IF(AR577="","",AV577-AU577),"")</f>
        <v/>
      </c>
      <c r="AX577" s="51" t="str">
        <f aca="false">IFERROR(IF(AC577="NÃO","",IF(AM577&lt;&gt;"",AM577-W577,IF(AQ577&lt;&gt;"",AQ577-W577,IF(AW577&lt;&gt;"",AW577-W577,"")))),"")</f>
        <v/>
      </c>
      <c r="AY577" s="46" t="str">
        <f aca="false">IFERROR(IF(ISNA(VLOOKUP(R577,Dados!$X$2:$Y$5,2,0)),VLOOKUP(D577,Dados!$X$7:$Y$33,2,0),VLOOKUP(R577,Dados!$X$2:$Y$5,2,0)),"")</f>
        <v/>
      </c>
      <c r="AZ577" s="52" t="str">
        <f aca="false">IF(C577="","",IF(AND(Y577="CONSUMO",AC577="NÃO")*OR(AG577="-",AG577="BIT"),IF(E577&lt;&gt;"",(AI577-(P577+L577-N577+Q577)*AY577)/0.83),""))</f>
        <v/>
      </c>
      <c r="BA577" s="51" t="str">
        <f aca="false">IF(AZ577="","",AZ577*0.17-((P577+L577-N577+Q577)*AY577))</f>
        <v/>
      </c>
      <c r="BB577" s="51" t="str">
        <f aca="false">IF(AND(Y577="CONSUMO",AG577="ANEXO I",AY577&gt;4%),(AI577-(P577+L577-N577+Q577)*0.0514)/0.83*(0.5177)*(0.17)-AI577*0.0514,IF(AND(Y577="CONSUMO",AG577="ANEXO II",AY577&gt;4%),(AI577-(P577+L577-N577+Q577)*0.041)/0.83*(0.3295)*(0.17)-AI577*0.041,IF(AND(Y577="CONSUMO",AG577="ANEXO I",AY577=4%),(AI577-(P577+L577-N577+Q577)*0.04)/0.83*(0.5177)*(0.17)-AI577*0.04,IF(AND(Y577="CONSUMO",AG577="ANEXO II",AY577=4%),(AI577-(P577+L577-N577+Q577)*0.04)/0.83*(0.3295)*(0.17)-AI577*0.04,""))))</f>
        <v/>
      </c>
      <c r="BC577" s="51" t="str">
        <f aca="false">IF(C577="","",IF(AND(Y577="CONSUMO",AC577="SIM")*OR(AG577="-",AG577="BIT"),IF(E577&lt;&gt;"",(AI577-(P577+L577-N577+Q577)*AY577)/0.83),""))</f>
        <v/>
      </c>
      <c r="BD577" s="51" t="str">
        <f aca="false">IF(BC577="","",BC577*0.17)</f>
        <v/>
      </c>
      <c r="BE577" s="51" t="str">
        <f aca="false">IF(I577=6908,0,IF(BC577="","",BD577-((P577+L577-N577+Q577)*AY577)))</f>
        <v/>
      </c>
      <c r="BF577" s="53" t="str">
        <f aca="false">IF(B577="","",IF(OR(B577="",E577="Regime Normal"),0,(AI577-Q577)*VLOOKUP(R577,Dados!$X$98:$Y$108,2,0)))</f>
        <v/>
      </c>
      <c r="BG577" s="54" t="str">
        <f aca="false">IFERROR(VLOOKUP(I577,Dados!$AC$27:$AD$43,2,0),IF(B577="","",IF(D577&lt;&gt;"MT",IF(AND(AC577="SIM",Y577="Revenda"),"2403",IF(AND(AC577="SIM",Y577="Consumo"),"2407",IF(AND(AC577="NÃO",Y577="Revenda"),"2102",IF(AND(AC577="NÃO",Y577="Consumo"),"2556",)))),REPLACE(I577,1,1,1))))</f>
        <v/>
      </c>
    </row>
    <row r="578" customFormat="false" ht="12.8" hidden="false" customHeight="true" outlineLevel="0" collapsed="false">
      <c r="Y578" s="45"/>
      <c r="Z578" s="46" t="str">
        <f aca="false">IF(B578="","",(IFERROR(VLOOKUP(H578,Dados!A$3:B$15000,2,0),"Não Encontrado")))</f>
        <v/>
      </c>
      <c r="AA578" s="46" t="str">
        <f aca="false">IF(B578="","",(IFERROR(VLOOKUP(G578,Dados!C$3:E$15000,3,0),"Não Encontrado")))</f>
        <v/>
      </c>
      <c r="AB578" s="46" t="str">
        <f aca="false">IFERROR(IF(Z578&lt;&gt;"Não Encontrado",Z578,IF(AA578&lt;&gt;"Não Encontrado",AA578,"")),"")</f>
        <v/>
      </c>
      <c r="AC578" s="45" t="str">
        <f aca="false">IF(B578="","",IF(AB578="","NÃO","SIM"))</f>
        <v/>
      </c>
      <c r="AD578" s="45" t="str">
        <f aca="false">IFERROR(VLOOKUP(G578,Dados!$P$3:$R$500,3,0),"")</f>
        <v/>
      </c>
      <c r="AE578" s="45" t="str">
        <f aca="false">IFERROR(VLOOKUP(G578,Dados!$K$3:$L$500,2,0),"")</f>
        <v/>
      </c>
      <c r="AF578" s="45" t="str">
        <f aca="false">IFERROR(VLOOKUP(G578,Dados!$M$3:$N$500,2,0),"")</f>
        <v/>
      </c>
      <c r="AG578" s="45" t="str">
        <f aca="false">IF(F578="","",IF(AND(AD578="",AE578="",AF578=""),"-",IF(AND(AD578="BIT",AE578="",AF578=""),"BIT",IF(AND(AE578="ANEXO I",AD578="",AF578=""),"ANEXO I",IF(AND(AF578="ANEXO II",AD578="",AE578=""),"ANEXO II","Escolher")))))</f>
        <v/>
      </c>
      <c r="AH578" s="45" t="str">
        <f aca="false">IF(AG578&lt;&gt;"Pneus","",IFERROR(VLOOKUP(R578,Dados!$X$2:$Z$5,3,0)*(AI578-Q578),VLOOKUP(D578,Dados!$X$7:$Z$33,3,0)*(AI578-Q578)))</f>
        <v/>
      </c>
      <c r="AI578" s="47" t="str">
        <f aca="false">IF(B578="","",P578+Q578+O578+M578+L578-N578)</f>
        <v/>
      </c>
      <c r="AJ578" s="48" t="str">
        <f aca="false">IFERROR(IF(AND(AC578="SIM",AG578="-",Y578="REVENDA"),(AB578/1+1)*AI578,IF(AND(AC578="SIM",AG578="Pneus",Y578="REVENDA"),(AB578/1+1)*(AI578-AH578),"")),"")</f>
        <v/>
      </c>
      <c r="AK578" s="48" t="str">
        <f aca="false">IF(AJ578="","",AJ578*17%)</f>
        <v/>
      </c>
      <c r="AL578" s="48" t="str">
        <f aca="false">IFERROR(IF(AC578="NÃO","",IF(AK578="","",IF(E578="Simples Nacional",BF578,IF(T578=0.12,U578*0.5833337002,IF(T578=0,AI578*0.07,U578))))),"")</f>
        <v/>
      </c>
      <c r="AM578" s="47" t="str">
        <f aca="false">IFERROR(IF(AC578="NÃO","",IF(OR(AG578="-",AG578="Pneus"),AK578-AL578,"")),"")</f>
        <v/>
      </c>
      <c r="AN578" s="48" t="str">
        <f aca="false">IF(AND(Y578="REVENDA",AC578="SIM",AG578="BIT"),((AB578/1+1)*AI578)*0.4117,"")</f>
        <v/>
      </c>
      <c r="AO578" s="48" t="str">
        <f aca="false">IF(AN578="","",AN578*17%)</f>
        <v/>
      </c>
      <c r="AP578" s="49" t="str">
        <f aca="false">IF(AN578="","",IF(T578=0.12,(U578*0.4117)*0.4117,IF(T578=0,(AI578*0.07)*0.4117,U578*0.4117)))</f>
        <v/>
      </c>
      <c r="AQ578" s="47" t="str">
        <f aca="false">IF(AN578="","",AO578-AP578)</f>
        <v/>
      </c>
      <c r="AR578" s="50" t="str">
        <f aca="false">IFERROR(IF(AND(AC578="SIM",Y578="REVENDA",LEFT(AG578,5)="ANEXO")*OR(AE578="ANEXO I",AF578="ANEXO II"),VLOOKUP(H578,Dados!G:I,2,0),""),"INSERIR MVA")</f>
        <v/>
      </c>
      <c r="AS578" s="48" t="str">
        <f aca="false">IF(LEFT(AG578,5)="ANEXO",VLOOKUP(AG578,Dados!$X$111:$Z$112,2,0)*(AI578-Q578),"")</f>
        <v/>
      </c>
      <c r="AT578" s="48" t="str">
        <f aca="false">IFERROR(IF(AR578="","",(AI578*AR578)+AI578),"INSERIR MVA")</f>
        <v/>
      </c>
      <c r="AU578" s="48" t="str">
        <f aca="false">IF(AT578="","",IF(AY578=0.04,U578,AS578*AY578))</f>
        <v/>
      </c>
      <c r="AV578" s="47" t="str">
        <f aca="false">IFERROR(IF(AU578="","",(VLOOKUP(AG578,Dados!$X$111:$Z$112,3,0)*AT578*0.17)),"INSERIR MVA")</f>
        <v/>
      </c>
      <c r="AW578" s="47" t="str">
        <f aca="false">IFERROR(IF(AR578="","",AV578-AU578),"")</f>
        <v/>
      </c>
      <c r="AX578" s="51" t="str">
        <f aca="false">IFERROR(IF(AC578="NÃO","",IF(AM578&lt;&gt;"",AM578-W578,IF(AQ578&lt;&gt;"",AQ578-W578,IF(AW578&lt;&gt;"",AW578-W578,"")))),"")</f>
        <v/>
      </c>
      <c r="AY578" s="46" t="str">
        <f aca="false">IFERROR(IF(ISNA(VLOOKUP(R578,Dados!$X$2:$Y$5,2,0)),VLOOKUP(D578,Dados!$X$7:$Y$33,2,0),VLOOKUP(R578,Dados!$X$2:$Y$5,2,0)),"")</f>
        <v/>
      </c>
      <c r="AZ578" s="52" t="str">
        <f aca="false">IF(C578="","",IF(AND(Y578="CONSUMO",AC578="NÃO")*OR(AG578="-",AG578="BIT"),IF(E578&lt;&gt;"",(AI578-(P578+L578-N578+Q578)*AY578)/0.83),""))</f>
        <v/>
      </c>
      <c r="BA578" s="51" t="str">
        <f aca="false">IF(AZ578="","",AZ578*0.17-((P578+L578-N578+Q578)*AY578))</f>
        <v/>
      </c>
      <c r="BB578" s="51" t="str">
        <f aca="false">IF(AND(Y578="CONSUMO",AG578="ANEXO I",AY578&gt;4%),(AI578-(P578+L578-N578+Q578)*0.0514)/0.83*(0.5177)*(0.17)-AI578*0.0514,IF(AND(Y578="CONSUMO",AG578="ANEXO II",AY578&gt;4%),(AI578-(P578+L578-N578+Q578)*0.041)/0.83*(0.3295)*(0.17)-AI578*0.041,IF(AND(Y578="CONSUMO",AG578="ANEXO I",AY578=4%),(AI578-(P578+L578-N578+Q578)*0.04)/0.83*(0.5177)*(0.17)-AI578*0.04,IF(AND(Y578="CONSUMO",AG578="ANEXO II",AY578=4%),(AI578-(P578+L578-N578+Q578)*0.04)/0.83*(0.3295)*(0.17)-AI578*0.04,""))))</f>
        <v/>
      </c>
      <c r="BC578" s="51" t="str">
        <f aca="false">IF(C578="","",IF(AND(Y578="CONSUMO",AC578="SIM")*OR(AG578="-",AG578="BIT"),IF(E578&lt;&gt;"",(AI578-(P578+L578-N578+Q578)*AY578)/0.83),""))</f>
        <v/>
      </c>
      <c r="BD578" s="51" t="str">
        <f aca="false">IF(BC578="","",BC578*0.17)</f>
        <v/>
      </c>
      <c r="BE578" s="51" t="str">
        <f aca="false">IF(I578=6908,0,IF(BC578="","",BD578-((P578+L578-N578+Q578)*AY578)))</f>
        <v/>
      </c>
      <c r="BF578" s="53" t="str">
        <f aca="false">IF(B578="","",IF(OR(B578="",E578="Regime Normal"),0,(AI578-Q578)*VLOOKUP(R578,Dados!$X$98:$Y$108,2,0)))</f>
        <v/>
      </c>
      <c r="BG578" s="54" t="str">
        <f aca="false">IFERROR(VLOOKUP(I578,Dados!$AC$27:$AD$43,2,0),IF(B578="","",IF(D578&lt;&gt;"MT",IF(AND(AC578="SIM",Y578="Revenda"),"2403",IF(AND(AC578="SIM",Y578="Consumo"),"2407",IF(AND(AC578="NÃO",Y578="Revenda"),"2102",IF(AND(AC578="NÃO",Y578="Consumo"),"2556",)))),REPLACE(I578,1,1,1))))</f>
        <v/>
      </c>
    </row>
    <row r="579" customFormat="false" ht="12.8" hidden="false" customHeight="true" outlineLevel="0" collapsed="false">
      <c r="Y579" s="45"/>
      <c r="Z579" s="46" t="str">
        <f aca="false">IF(B579="","",(IFERROR(VLOOKUP(H579,Dados!A$3:B$15000,2,0),"Não Encontrado")))</f>
        <v/>
      </c>
      <c r="AA579" s="46" t="str">
        <f aca="false">IF(B579="","",(IFERROR(VLOOKUP(G579,Dados!C$3:E$15000,3,0),"Não Encontrado")))</f>
        <v/>
      </c>
      <c r="AB579" s="46" t="str">
        <f aca="false">IFERROR(IF(Z579&lt;&gt;"Não Encontrado",Z579,IF(AA579&lt;&gt;"Não Encontrado",AA579,"")),"")</f>
        <v/>
      </c>
      <c r="AC579" s="45" t="str">
        <f aca="false">IF(B579="","",IF(AB579="","NÃO","SIM"))</f>
        <v/>
      </c>
      <c r="AD579" s="45" t="str">
        <f aca="false">IFERROR(VLOOKUP(G579,Dados!$P$3:$R$500,3,0),"")</f>
        <v/>
      </c>
      <c r="AE579" s="45" t="str">
        <f aca="false">IFERROR(VLOOKUP(G579,Dados!$K$3:$L$500,2,0),"")</f>
        <v/>
      </c>
      <c r="AF579" s="45" t="str">
        <f aca="false">IFERROR(VLOOKUP(G579,Dados!$M$3:$N$500,2,0),"")</f>
        <v/>
      </c>
      <c r="AG579" s="45" t="str">
        <f aca="false">IF(F579="","",IF(AND(AD579="",AE579="",AF579=""),"-",IF(AND(AD579="BIT",AE579="",AF579=""),"BIT",IF(AND(AE579="ANEXO I",AD579="",AF579=""),"ANEXO I",IF(AND(AF579="ANEXO II",AD579="",AE579=""),"ANEXO II","Escolher")))))</f>
        <v/>
      </c>
      <c r="AH579" s="45" t="str">
        <f aca="false">IF(AG579&lt;&gt;"Pneus","",IFERROR(VLOOKUP(R579,Dados!$X$2:$Z$5,3,0)*(AI579-Q579),VLOOKUP(D579,Dados!$X$7:$Z$33,3,0)*(AI579-Q579)))</f>
        <v/>
      </c>
      <c r="AI579" s="47" t="str">
        <f aca="false">IF(B579="","",P579+Q579+O579+M579+L579-N579)</f>
        <v/>
      </c>
      <c r="AJ579" s="48" t="str">
        <f aca="false">IFERROR(IF(AND(AC579="SIM",AG579="-",Y579="REVENDA"),(AB579/1+1)*AI579,IF(AND(AC579="SIM",AG579="Pneus",Y579="REVENDA"),(AB579/1+1)*(AI579-AH579),"")),"")</f>
        <v/>
      </c>
      <c r="AK579" s="48" t="str">
        <f aca="false">IF(AJ579="","",AJ579*17%)</f>
        <v/>
      </c>
      <c r="AL579" s="48" t="str">
        <f aca="false">IFERROR(IF(AC579="NÃO","",IF(AK579="","",IF(E579="Simples Nacional",BF579,IF(T579=0.12,U579*0.5833337002,IF(T579=0,AI579*0.07,U579))))),"")</f>
        <v/>
      </c>
      <c r="AM579" s="47" t="str">
        <f aca="false">IFERROR(IF(AC579="NÃO","",IF(OR(AG579="-",AG579="Pneus"),AK579-AL579,"")),"")</f>
        <v/>
      </c>
      <c r="AN579" s="48" t="str">
        <f aca="false">IF(AND(Y579="REVENDA",AC579="SIM",AG579="BIT"),((AB579/1+1)*AI579)*0.4117,"")</f>
        <v/>
      </c>
      <c r="AO579" s="48" t="str">
        <f aca="false">IF(AN579="","",AN579*17%)</f>
        <v/>
      </c>
      <c r="AP579" s="49" t="str">
        <f aca="false">IF(AN579="","",IF(T579=0.12,(U579*0.4117)*0.4117,IF(T579=0,(AI579*0.07)*0.4117,U579*0.4117)))</f>
        <v/>
      </c>
      <c r="AQ579" s="47" t="str">
        <f aca="false">IF(AN579="","",AO579-AP579)</f>
        <v/>
      </c>
      <c r="AR579" s="50" t="str">
        <f aca="false">IFERROR(IF(AND(AC579="SIM",Y579="REVENDA",LEFT(AG579,5)="ANEXO")*OR(AE579="ANEXO I",AF579="ANEXO II"),VLOOKUP(H579,Dados!G:I,2,0),""),"INSERIR MVA")</f>
        <v/>
      </c>
      <c r="AS579" s="48" t="str">
        <f aca="false">IF(LEFT(AG579,5)="ANEXO",VLOOKUP(AG579,Dados!$X$111:$Z$112,2,0)*(AI579-Q579),"")</f>
        <v/>
      </c>
      <c r="AT579" s="48" t="str">
        <f aca="false">IFERROR(IF(AR579="","",(AI579*AR579)+AI579),"INSERIR MVA")</f>
        <v/>
      </c>
      <c r="AU579" s="48" t="str">
        <f aca="false">IF(AT579="","",IF(AY579=0.04,U579,AS579*AY579))</f>
        <v/>
      </c>
      <c r="AV579" s="47" t="str">
        <f aca="false">IFERROR(IF(AU579="","",(VLOOKUP(AG579,Dados!$X$111:$Z$112,3,0)*AT579*0.17)),"INSERIR MVA")</f>
        <v/>
      </c>
      <c r="AW579" s="47" t="str">
        <f aca="false">IFERROR(IF(AR579="","",AV579-AU579),"")</f>
        <v/>
      </c>
      <c r="AX579" s="51" t="str">
        <f aca="false">IFERROR(IF(AC579="NÃO","",IF(AM579&lt;&gt;"",AM579-W579,IF(AQ579&lt;&gt;"",AQ579-W579,IF(AW579&lt;&gt;"",AW579-W579,"")))),"")</f>
        <v/>
      </c>
      <c r="AY579" s="46" t="str">
        <f aca="false">IFERROR(IF(ISNA(VLOOKUP(R579,Dados!$X$2:$Y$5,2,0)),VLOOKUP(D579,Dados!$X$7:$Y$33,2,0),VLOOKUP(R579,Dados!$X$2:$Y$5,2,0)),"")</f>
        <v/>
      </c>
      <c r="AZ579" s="52" t="str">
        <f aca="false">IF(C579="","",IF(AND(Y579="CONSUMO",AC579="NÃO")*OR(AG579="-",AG579="BIT"),IF(E579&lt;&gt;"",(AI579-(P579+L579-N579+Q579)*AY579)/0.83),""))</f>
        <v/>
      </c>
      <c r="BA579" s="51" t="str">
        <f aca="false">IF(AZ579="","",AZ579*0.17-((P579+L579-N579+Q579)*AY579))</f>
        <v/>
      </c>
      <c r="BB579" s="51" t="str">
        <f aca="false">IF(AND(Y579="CONSUMO",AG579="ANEXO I",AY579&gt;4%),(AI579-(P579+L579-N579+Q579)*0.0514)/0.83*(0.5177)*(0.17)-AI579*0.0514,IF(AND(Y579="CONSUMO",AG579="ANEXO II",AY579&gt;4%),(AI579-(P579+L579-N579+Q579)*0.041)/0.83*(0.3295)*(0.17)-AI579*0.041,IF(AND(Y579="CONSUMO",AG579="ANEXO I",AY579=4%),(AI579-(P579+L579-N579+Q579)*0.04)/0.83*(0.5177)*(0.17)-AI579*0.04,IF(AND(Y579="CONSUMO",AG579="ANEXO II",AY579=4%),(AI579-(P579+L579-N579+Q579)*0.04)/0.83*(0.3295)*(0.17)-AI579*0.04,""))))</f>
        <v/>
      </c>
      <c r="BC579" s="51" t="str">
        <f aca="false">IF(C579="","",IF(AND(Y579="CONSUMO",AC579="SIM")*OR(AG579="-",AG579="BIT"),IF(E579&lt;&gt;"",(AI579-(P579+L579-N579+Q579)*AY579)/0.83),""))</f>
        <v/>
      </c>
      <c r="BD579" s="51" t="str">
        <f aca="false">IF(BC579="","",BC579*0.17)</f>
        <v/>
      </c>
      <c r="BE579" s="51" t="str">
        <f aca="false">IF(I579=6908,0,IF(BC579="","",BD579-((P579+L579-N579+Q579)*AY579)))</f>
        <v/>
      </c>
      <c r="BF579" s="53" t="str">
        <f aca="false">IF(B579="","",IF(OR(B579="",E579="Regime Normal"),0,(AI579-Q579)*VLOOKUP(R579,Dados!$X$98:$Y$108,2,0)))</f>
        <v/>
      </c>
      <c r="BG579" s="54" t="str">
        <f aca="false">IFERROR(VLOOKUP(I579,Dados!$AC$27:$AD$43,2,0),IF(B579="","",IF(D579&lt;&gt;"MT",IF(AND(AC579="SIM",Y579="Revenda"),"2403",IF(AND(AC579="SIM",Y579="Consumo"),"2407",IF(AND(AC579="NÃO",Y579="Revenda"),"2102",IF(AND(AC579="NÃO",Y579="Consumo"),"2556",)))),REPLACE(I579,1,1,1))))</f>
        <v/>
      </c>
    </row>
    <row r="580" customFormat="false" ht="12.8" hidden="false" customHeight="true" outlineLevel="0" collapsed="false">
      <c r="Y580" s="45"/>
      <c r="Z580" s="46" t="str">
        <f aca="false">IF(B580="","",(IFERROR(VLOOKUP(H580,Dados!A$3:B$15000,2,0),"Não Encontrado")))</f>
        <v/>
      </c>
      <c r="AA580" s="46" t="str">
        <f aca="false">IF(B580="","",(IFERROR(VLOOKUP(G580,Dados!C$3:E$15000,3,0),"Não Encontrado")))</f>
        <v/>
      </c>
      <c r="AB580" s="46" t="str">
        <f aca="false">IFERROR(IF(Z580&lt;&gt;"Não Encontrado",Z580,IF(AA580&lt;&gt;"Não Encontrado",AA580,"")),"")</f>
        <v/>
      </c>
      <c r="AC580" s="45" t="str">
        <f aca="false">IF(B580="","",IF(AB580="","NÃO","SIM"))</f>
        <v/>
      </c>
      <c r="AD580" s="45" t="str">
        <f aca="false">IFERROR(VLOOKUP(G580,Dados!$P$3:$R$500,3,0),"")</f>
        <v/>
      </c>
      <c r="AE580" s="45" t="str">
        <f aca="false">IFERROR(VLOOKUP(G580,Dados!$K$3:$L$500,2,0),"")</f>
        <v/>
      </c>
      <c r="AF580" s="45" t="str">
        <f aca="false">IFERROR(VLOOKUP(G580,Dados!$M$3:$N$500,2,0),"")</f>
        <v/>
      </c>
      <c r="AG580" s="45" t="str">
        <f aca="false">IF(F580="","",IF(AND(AD580="",AE580="",AF580=""),"-",IF(AND(AD580="BIT",AE580="",AF580=""),"BIT",IF(AND(AE580="ANEXO I",AD580="",AF580=""),"ANEXO I",IF(AND(AF580="ANEXO II",AD580="",AE580=""),"ANEXO II","Escolher")))))</f>
        <v/>
      </c>
      <c r="AH580" s="45" t="str">
        <f aca="false">IF(AG580&lt;&gt;"Pneus","",IFERROR(VLOOKUP(R580,Dados!$X$2:$Z$5,3,0)*(AI580-Q580),VLOOKUP(D580,Dados!$X$7:$Z$33,3,0)*(AI580-Q580)))</f>
        <v/>
      </c>
      <c r="AI580" s="47" t="str">
        <f aca="false">IF(B580="","",P580+Q580+O580+M580+L580-N580)</f>
        <v/>
      </c>
      <c r="AJ580" s="48" t="str">
        <f aca="false">IFERROR(IF(AND(AC580="SIM",AG580="-",Y580="REVENDA"),(AB580/1+1)*AI580,IF(AND(AC580="SIM",AG580="Pneus",Y580="REVENDA"),(AB580/1+1)*(AI580-AH580),"")),"")</f>
        <v/>
      </c>
      <c r="AK580" s="48" t="str">
        <f aca="false">IF(AJ580="","",AJ580*17%)</f>
        <v/>
      </c>
      <c r="AL580" s="48" t="str">
        <f aca="false">IFERROR(IF(AC580="NÃO","",IF(AK580="","",IF(E580="Simples Nacional",BF580,IF(T580=0.12,U580*0.5833337002,IF(T580=0,AI580*0.07,U580))))),"")</f>
        <v/>
      </c>
      <c r="AM580" s="47" t="str">
        <f aca="false">IFERROR(IF(AC580="NÃO","",IF(OR(AG580="-",AG580="Pneus"),AK580-AL580,"")),"")</f>
        <v/>
      </c>
      <c r="AN580" s="48" t="str">
        <f aca="false">IF(AND(Y580="REVENDA",AC580="SIM",AG580="BIT"),((AB580/1+1)*AI580)*0.4117,"")</f>
        <v/>
      </c>
      <c r="AO580" s="48" t="str">
        <f aca="false">IF(AN580="","",AN580*17%)</f>
        <v/>
      </c>
      <c r="AP580" s="49" t="str">
        <f aca="false">IF(AN580="","",IF(T580=0.12,(U580*0.4117)*0.4117,IF(T580=0,(AI580*0.07)*0.4117,U580*0.4117)))</f>
        <v/>
      </c>
      <c r="AQ580" s="47" t="str">
        <f aca="false">IF(AN580="","",AO580-AP580)</f>
        <v/>
      </c>
      <c r="AR580" s="50" t="str">
        <f aca="false">IFERROR(IF(AND(AC580="SIM",Y580="REVENDA",LEFT(AG580,5)="ANEXO")*OR(AE580="ANEXO I",AF580="ANEXO II"),VLOOKUP(H580,Dados!G:I,2,0),""),"INSERIR MVA")</f>
        <v/>
      </c>
      <c r="AS580" s="48" t="str">
        <f aca="false">IF(LEFT(AG580,5)="ANEXO",VLOOKUP(AG580,Dados!$X$111:$Z$112,2,0)*(AI580-Q580),"")</f>
        <v/>
      </c>
      <c r="AT580" s="48" t="str">
        <f aca="false">IFERROR(IF(AR580="","",(AI580*AR580)+AI580),"INSERIR MVA")</f>
        <v/>
      </c>
      <c r="AU580" s="48" t="str">
        <f aca="false">IF(AT580="","",IF(AY580=0.04,U580,AS580*AY580))</f>
        <v/>
      </c>
      <c r="AV580" s="47" t="str">
        <f aca="false">IFERROR(IF(AU580="","",(VLOOKUP(AG580,Dados!$X$111:$Z$112,3,0)*AT580*0.17)),"INSERIR MVA")</f>
        <v/>
      </c>
      <c r="AW580" s="47" t="str">
        <f aca="false">IFERROR(IF(AR580="","",AV580-AU580),"")</f>
        <v/>
      </c>
      <c r="AX580" s="51" t="str">
        <f aca="false">IFERROR(IF(AC580="NÃO","",IF(AM580&lt;&gt;"",AM580-W580,IF(AQ580&lt;&gt;"",AQ580-W580,IF(AW580&lt;&gt;"",AW580-W580,"")))),"")</f>
        <v/>
      </c>
      <c r="AY580" s="46" t="str">
        <f aca="false">IFERROR(IF(ISNA(VLOOKUP(R580,Dados!$X$2:$Y$5,2,0)),VLOOKUP(D580,Dados!$X$7:$Y$33,2,0),VLOOKUP(R580,Dados!$X$2:$Y$5,2,0)),"")</f>
        <v/>
      </c>
      <c r="AZ580" s="52" t="str">
        <f aca="false">IF(C580="","",IF(AND(Y580="CONSUMO",AC580="NÃO")*OR(AG580="-",AG580="BIT"),IF(E580&lt;&gt;"",(AI580-(P580+L580-N580+Q580)*AY580)/0.83),""))</f>
        <v/>
      </c>
      <c r="BA580" s="51" t="str">
        <f aca="false">IF(AZ580="","",AZ580*0.17-((P580+L580-N580+Q580)*AY580))</f>
        <v/>
      </c>
      <c r="BB580" s="51" t="str">
        <f aca="false">IF(AND(Y580="CONSUMO",AG580="ANEXO I",AY580&gt;4%),(AI580-(P580+L580-N580+Q580)*0.0514)/0.83*(0.5177)*(0.17)-AI580*0.0514,IF(AND(Y580="CONSUMO",AG580="ANEXO II",AY580&gt;4%),(AI580-(P580+L580-N580+Q580)*0.041)/0.83*(0.3295)*(0.17)-AI580*0.041,IF(AND(Y580="CONSUMO",AG580="ANEXO I",AY580=4%),(AI580-(P580+L580-N580+Q580)*0.04)/0.83*(0.5177)*(0.17)-AI580*0.04,IF(AND(Y580="CONSUMO",AG580="ANEXO II",AY580=4%),(AI580-(P580+L580-N580+Q580)*0.04)/0.83*(0.3295)*(0.17)-AI580*0.04,""))))</f>
        <v/>
      </c>
      <c r="BC580" s="51" t="str">
        <f aca="false">IF(C580="","",IF(AND(Y580="CONSUMO",AC580="SIM")*OR(AG580="-",AG580="BIT"),IF(E580&lt;&gt;"",(AI580-(P580+L580-N580+Q580)*AY580)/0.83),""))</f>
        <v/>
      </c>
      <c r="BD580" s="51" t="str">
        <f aca="false">IF(BC580="","",BC580*0.17)</f>
        <v/>
      </c>
      <c r="BE580" s="51" t="str">
        <f aca="false">IF(I580=6908,0,IF(BC580="","",BD580-((P580+L580-N580+Q580)*AY580)))</f>
        <v/>
      </c>
      <c r="BF580" s="53" t="str">
        <f aca="false">IF(B580="","",IF(OR(B580="",E580="Regime Normal"),0,(AI580-Q580)*VLOOKUP(R580,Dados!$X$98:$Y$108,2,0)))</f>
        <v/>
      </c>
      <c r="BG580" s="54" t="str">
        <f aca="false">IFERROR(VLOOKUP(I580,Dados!$AC$27:$AD$43,2,0),IF(B580="","",IF(D580&lt;&gt;"MT",IF(AND(AC580="SIM",Y580="Revenda"),"2403",IF(AND(AC580="SIM",Y580="Consumo"),"2407",IF(AND(AC580="NÃO",Y580="Revenda"),"2102",IF(AND(AC580="NÃO",Y580="Consumo"),"2556",)))),REPLACE(I580,1,1,1))))</f>
        <v/>
      </c>
    </row>
    <row r="581" customFormat="false" ht="12.8" hidden="false" customHeight="true" outlineLevel="0" collapsed="false">
      <c r="Y581" s="45"/>
      <c r="Z581" s="46" t="str">
        <f aca="false">IF(B581="","",(IFERROR(VLOOKUP(H581,Dados!A$3:B$15000,2,0),"Não Encontrado")))</f>
        <v/>
      </c>
      <c r="AA581" s="46" t="str">
        <f aca="false">IF(B581="","",(IFERROR(VLOOKUP(G581,Dados!C$3:E$15000,3,0),"Não Encontrado")))</f>
        <v/>
      </c>
      <c r="AB581" s="46" t="str">
        <f aca="false">IFERROR(IF(Z581&lt;&gt;"Não Encontrado",Z581,IF(AA581&lt;&gt;"Não Encontrado",AA581,"")),"")</f>
        <v/>
      </c>
      <c r="AC581" s="45" t="str">
        <f aca="false">IF(B581="","",IF(AB581="","NÃO","SIM"))</f>
        <v/>
      </c>
      <c r="AD581" s="45" t="str">
        <f aca="false">IFERROR(VLOOKUP(G581,Dados!$P$3:$R$500,3,0),"")</f>
        <v/>
      </c>
      <c r="AE581" s="45" t="str">
        <f aca="false">IFERROR(VLOOKUP(G581,Dados!$K$3:$L$500,2,0),"")</f>
        <v/>
      </c>
      <c r="AF581" s="45" t="str">
        <f aca="false">IFERROR(VLOOKUP(G581,Dados!$M$3:$N$500,2,0),"")</f>
        <v/>
      </c>
      <c r="AG581" s="45" t="str">
        <f aca="false">IF(F581="","",IF(AND(AD581="",AE581="",AF581=""),"-",IF(AND(AD581="BIT",AE581="",AF581=""),"BIT",IF(AND(AE581="ANEXO I",AD581="",AF581=""),"ANEXO I",IF(AND(AF581="ANEXO II",AD581="",AE581=""),"ANEXO II","Escolher")))))</f>
        <v/>
      </c>
      <c r="AH581" s="45" t="str">
        <f aca="false">IF(AG581&lt;&gt;"Pneus","",IFERROR(VLOOKUP(R581,Dados!$X$2:$Z$5,3,0)*(AI581-Q581),VLOOKUP(D581,Dados!$X$7:$Z$33,3,0)*(AI581-Q581)))</f>
        <v/>
      </c>
      <c r="AI581" s="47" t="str">
        <f aca="false">IF(B581="","",P581+Q581+O581+M581+L581-N581)</f>
        <v/>
      </c>
      <c r="AJ581" s="48" t="str">
        <f aca="false">IFERROR(IF(AND(AC581="SIM",AG581="-",Y581="REVENDA"),(AB581/1+1)*AI581,IF(AND(AC581="SIM",AG581="Pneus",Y581="REVENDA"),(AB581/1+1)*(AI581-AH581),"")),"")</f>
        <v/>
      </c>
      <c r="AK581" s="48" t="str">
        <f aca="false">IF(AJ581="","",AJ581*17%)</f>
        <v/>
      </c>
      <c r="AL581" s="48" t="str">
        <f aca="false">IFERROR(IF(AC581="NÃO","",IF(AK581="","",IF(E581="Simples Nacional",BF581,IF(T581=0.12,U581*0.5833337002,IF(T581=0,AI581*0.07,U581))))),"")</f>
        <v/>
      </c>
      <c r="AM581" s="47" t="str">
        <f aca="false">IFERROR(IF(AC581="NÃO","",IF(OR(AG581="-",AG581="Pneus"),AK581-AL581,"")),"")</f>
        <v/>
      </c>
      <c r="AN581" s="48" t="str">
        <f aca="false">IF(AND(Y581="REVENDA",AC581="SIM",AG581="BIT"),((AB581/1+1)*AI581)*0.4117,"")</f>
        <v/>
      </c>
      <c r="AO581" s="48" t="str">
        <f aca="false">IF(AN581="","",AN581*17%)</f>
        <v/>
      </c>
      <c r="AP581" s="49" t="str">
        <f aca="false">IF(AN581="","",IF(T581=0.12,(U581*0.4117)*0.4117,IF(T581=0,(AI581*0.07)*0.4117,U581*0.4117)))</f>
        <v/>
      </c>
      <c r="AQ581" s="47" t="str">
        <f aca="false">IF(AN581="","",AO581-AP581)</f>
        <v/>
      </c>
      <c r="AR581" s="50" t="str">
        <f aca="false">IFERROR(IF(AND(AC581="SIM",Y581="REVENDA",LEFT(AG581,5)="ANEXO")*OR(AE581="ANEXO I",AF581="ANEXO II"),VLOOKUP(H581,Dados!G:I,2,0),""),"INSERIR MVA")</f>
        <v/>
      </c>
      <c r="AS581" s="48" t="str">
        <f aca="false">IF(LEFT(AG581,5)="ANEXO",VLOOKUP(AG581,Dados!$X$111:$Z$112,2,0)*(AI581-Q581),"")</f>
        <v/>
      </c>
      <c r="AT581" s="48" t="str">
        <f aca="false">IFERROR(IF(AR581="","",(AI581*AR581)+AI581),"INSERIR MVA")</f>
        <v/>
      </c>
      <c r="AU581" s="48" t="str">
        <f aca="false">IF(AT581="","",IF(AY581=0.04,U581,AS581*AY581))</f>
        <v/>
      </c>
      <c r="AV581" s="47" t="str">
        <f aca="false">IFERROR(IF(AU581="","",(VLOOKUP(AG581,Dados!$X$111:$Z$112,3,0)*AT581*0.17)),"INSERIR MVA")</f>
        <v/>
      </c>
      <c r="AW581" s="47" t="str">
        <f aca="false">IFERROR(IF(AR581="","",AV581-AU581),"")</f>
        <v/>
      </c>
      <c r="AX581" s="51" t="str">
        <f aca="false">IFERROR(IF(AC581="NÃO","",IF(AM581&lt;&gt;"",AM581-W581,IF(AQ581&lt;&gt;"",AQ581-W581,IF(AW581&lt;&gt;"",AW581-W581,"")))),"")</f>
        <v/>
      </c>
      <c r="AY581" s="46" t="str">
        <f aca="false">IFERROR(IF(ISNA(VLOOKUP(R581,Dados!$X$2:$Y$5,2,0)),VLOOKUP(D581,Dados!$X$7:$Y$33,2,0),VLOOKUP(R581,Dados!$X$2:$Y$5,2,0)),"")</f>
        <v/>
      </c>
      <c r="AZ581" s="52" t="str">
        <f aca="false">IF(C581="","",IF(AND(Y581="CONSUMO",AC581="NÃO")*OR(AG581="-",AG581="BIT"),IF(E581&lt;&gt;"",(AI581-(P581+L581-N581+Q581)*AY581)/0.83),""))</f>
        <v/>
      </c>
      <c r="BA581" s="51" t="str">
        <f aca="false">IF(AZ581="","",AZ581*0.17-((P581+L581-N581+Q581)*AY581))</f>
        <v/>
      </c>
      <c r="BB581" s="51" t="str">
        <f aca="false">IF(AND(Y581="CONSUMO",AG581="ANEXO I",AY581&gt;4%),(AI581-(P581+L581-N581+Q581)*0.0514)/0.83*(0.5177)*(0.17)-AI581*0.0514,IF(AND(Y581="CONSUMO",AG581="ANEXO II",AY581&gt;4%),(AI581-(P581+L581-N581+Q581)*0.041)/0.83*(0.3295)*(0.17)-AI581*0.041,IF(AND(Y581="CONSUMO",AG581="ANEXO I",AY581=4%),(AI581-(P581+L581-N581+Q581)*0.04)/0.83*(0.5177)*(0.17)-AI581*0.04,IF(AND(Y581="CONSUMO",AG581="ANEXO II",AY581=4%),(AI581-(P581+L581-N581+Q581)*0.04)/0.83*(0.3295)*(0.17)-AI581*0.04,""))))</f>
        <v/>
      </c>
      <c r="BC581" s="51" t="str">
        <f aca="false">IF(C581="","",IF(AND(Y581="CONSUMO",AC581="SIM")*OR(AG581="-",AG581="BIT"),IF(E581&lt;&gt;"",(AI581-(P581+L581-N581+Q581)*AY581)/0.83),""))</f>
        <v/>
      </c>
      <c r="BD581" s="51" t="str">
        <f aca="false">IF(BC581="","",BC581*0.17)</f>
        <v/>
      </c>
      <c r="BE581" s="51" t="str">
        <f aca="false">IF(I581=6908,0,IF(BC581="","",BD581-((P581+L581-N581+Q581)*AY581)))</f>
        <v/>
      </c>
      <c r="BF581" s="53" t="str">
        <f aca="false">IF(B581="","",IF(OR(B581="",E581="Regime Normal"),0,(AI581-Q581)*VLOOKUP(R581,Dados!$X$98:$Y$108,2,0)))</f>
        <v/>
      </c>
      <c r="BG581" s="54" t="str">
        <f aca="false">IFERROR(VLOOKUP(I581,Dados!$AC$27:$AD$43,2,0),IF(B581="","",IF(D581&lt;&gt;"MT",IF(AND(AC581="SIM",Y581="Revenda"),"2403",IF(AND(AC581="SIM",Y581="Consumo"),"2407",IF(AND(AC581="NÃO",Y581="Revenda"),"2102",IF(AND(AC581="NÃO",Y581="Consumo"),"2556",)))),REPLACE(I581,1,1,1))))</f>
        <v/>
      </c>
    </row>
    <row r="582" customFormat="false" ht="12.8" hidden="false" customHeight="true" outlineLevel="0" collapsed="false">
      <c r="Y582" s="45"/>
      <c r="Z582" s="46" t="str">
        <f aca="false">IF(B582="","",(IFERROR(VLOOKUP(H582,Dados!A$3:B$15000,2,0),"Não Encontrado")))</f>
        <v/>
      </c>
      <c r="AA582" s="46" t="str">
        <f aca="false">IF(B582="","",(IFERROR(VLOOKUP(G582,Dados!C$3:E$15000,3,0),"Não Encontrado")))</f>
        <v/>
      </c>
      <c r="AB582" s="46" t="str">
        <f aca="false">IFERROR(IF(Z582&lt;&gt;"Não Encontrado",Z582,IF(AA582&lt;&gt;"Não Encontrado",AA582,"")),"")</f>
        <v/>
      </c>
      <c r="AC582" s="45" t="str">
        <f aca="false">IF(B582="","",IF(AB582="","NÃO","SIM"))</f>
        <v/>
      </c>
      <c r="AD582" s="45" t="str">
        <f aca="false">IFERROR(VLOOKUP(G582,Dados!$P$3:$R$500,3,0),"")</f>
        <v/>
      </c>
      <c r="AE582" s="45" t="str">
        <f aca="false">IFERROR(VLOOKUP(G582,Dados!$K$3:$L$500,2,0),"")</f>
        <v/>
      </c>
      <c r="AF582" s="45" t="str">
        <f aca="false">IFERROR(VLOOKUP(G582,Dados!$M$3:$N$500,2,0),"")</f>
        <v/>
      </c>
      <c r="AG582" s="45" t="str">
        <f aca="false">IF(F582="","",IF(AND(AD582="",AE582="",AF582=""),"-",IF(AND(AD582="BIT",AE582="",AF582=""),"BIT",IF(AND(AE582="ANEXO I",AD582="",AF582=""),"ANEXO I",IF(AND(AF582="ANEXO II",AD582="",AE582=""),"ANEXO II","Escolher")))))</f>
        <v/>
      </c>
      <c r="AH582" s="45" t="str">
        <f aca="false">IF(AG582&lt;&gt;"Pneus","",IFERROR(VLOOKUP(R582,Dados!$X$2:$Z$5,3,0)*(AI582-Q582),VLOOKUP(D582,Dados!$X$7:$Z$33,3,0)*(AI582-Q582)))</f>
        <v/>
      </c>
      <c r="AI582" s="47" t="str">
        <f aca="false">IF(B582="","",P582+Q582+O582+M582+L582-N582)</f>
        <v/>
      </c>
      <c r="AJ582" s="48" t="str">
        <f aca="false">IFERROR(IF(AND(AC582="SIM",AG582="-",Y582="REVENDA"),(AB582/1+1)*AI582,IF(AND(AC582="SIM",AG582="Pneus",Y582="REVENDA"),(AB582/1+1)*(AI582-AH582),"")),"")</f>
        <v/>
      </c>
      <c r="AK582" s="48" t="str">
        <f aca="false">IF(AJ582="","",AJ582*17%)</f>
        <v/>
      </c>
      <c r="AL582" s="48" t="str">
        <f aca="false">IFERROR(IF(AC582="NÃO","",IF(AK582="","",IF(E582="Simples Nacional",BF582,IF(T582=0.12,U582*0.5833337002,IF(T582=0,AI582*0.07,U582))))),"")</f>
        <v/>
      </c>
      <c r="AM582" s="47" t="str">
        <f aca="false">IFERROR(IF(AC582="NÃO","",IF(OR(AG582="-",AG582="Pneus"),AK582-AL582,"")),"")</f>
        <v/>
      </c>
      <c r="AN582" s="48" t="str">
        <f aca="false">IF(AND(Y582="REVENDA",AC582="SIM",AG582="BIT"),((AB582/1+1)*AI582)*0.4117,"")</f>
        <v/>
      </c>
      <c r="AO582" s="48" t="str">
        <f aca="false">IF(AN582="","",AN582*17%)</f>
        <v/>
      </c>
      <c r="AP582" s="49" t="str">
        <f aca="false">IF(AN582="","",IF(T582=0.12,(U582*0.4117)*0.4117,IF(T582=0,(AI582*0.07)*0.4117,U582*0.4117)))</f>
        <v/>
      </c>
      <c r="AQ582" s="47" t="str">
        <f aca="false">IF(AN582="","",AO582-AP582)</f>
        <v/>
      </c>
      <c r="AR582" s="50" t="str">
        <f aca="false">IFERROR(IF(AND(AC582="SIM",Y582="REVENDA",LEFT(AG582,5)="ANEXO")*OR(AE582="ANEXO I",AF582="ANEXO II"),VLOOKUP(H582,Dados!G:I,2,0),""),"INSERIR MVA")</f>
        <v/>
      </c>
      <c r="AS582" s="48" t="str">
        <f aca="false">IF(LEFT(AG582,5)="ANEXO",VLOOKUP(AG582,Dados!$X$111:$Z$112,2,0)*(AI582-Q582),"")</f>
        <v/>
      </c>
      <c r="AT582" s="48" t="str">
        <f aca="false">IFERROR(IF(AR582="","",(AI582*AR582)+AI582),"INSERIR MVA")</f>
        <v/>
      </c>
      <c r="AU582" s="48" t="str">
        <f aca="false">IF(AT582="","",IF(AY582=0.04,U582,AS582*AY582))</f>
        <v/>
      </c>
      <c r="AV582" s="47" t="str">
        <f aca="false">IFERROR(IF(AU582="","",(VLOOKUP(AG582,Dados!$X$111:$Z$112,3,0)*AT582*0.17)),"INSERIR MVA")</f>
        <v/>
      </c>
      <c r="AW582" s="47" t="str">
        <f aca="false">IFERROR(IF(AR582="","",AV582-AU582),"")</f>
        <v/>
      </c>
      <c r="AX582" s="51" t="str">
        <f aca="false">IFERROR(IF(AC582="NÃO","",IF(AM582&lt;&gt;"",AM582-W582,IF(AQ582&lt;&gt;"",AQ582-W582,IF(AW582&lt;&gt;"",AW582-W582,"")))),"")</f>
        <v/>
      </c>
      <c r="AY582" s="46" t="str">
        <f aca="false">IFERROR(IF(ISNA(VLOOKUP(R582,Dados!$X$2:$Y$5,2,0)),VLOOKUP(D582,Dados!$X$7:$Y$33,2,0),VLOOKUP(R582,Dados!$X$2:$Y$5,2,0)),"")</f>
        <v/>
      </c>
      <c r="AZ582" s="52" t="str">
        <f aca="false">IF(C582="","",IF(AND(Y582="CONSUMO",AC582="NÃO")*OR(AG582="-",AG582="BIT"),IF(E582&lt;&gt;"",(AI582-(P582+L582-N582+Q582)*AY582)/0.83),""))</f>
        <v/>
      </c>
      <c r="BA582" s="51" t="str">
        <f aca="false">IF(AZ582="","",AZ582*0.17-((P582+L582-N582+Q582)*AY582))</f>
        <v/>
      </c>
      <c r="BB582" s="51" t="str">
        <f aca="false">IF(AND(Y582="CONSUMO",AG582="ANEXO I",AY582&gt;4%),(AI582-(P582+L582-N582+Q582)*0.0514)/0.83*(0.5177)*(0.17)-AI582*0.0514,IF(AND(Y582="CONSUMO",AG582="ANEXO II",AY582&gt;4%),(AI582-(P582+L582-N582+Q582)*0.041)/0.83*(0.3295)*(0.17)-AI582*0.041,IF(AND(Y582="CONSUMO",AG582="ANEXO I",AY582=4%),(AI582-(P582+L582-N582+Q582)*0.04)/0.83*(0.5177)*(0.17)-AI582*0.04,IF(AND(Y582="CONSUMO",AG582="ANEXO II",AY582=4%),(AI582-(P582+L582-N582+Q582)*0.04)/0.83*(0.3295)*(0.17)-AI582*0.04,""))))</f>
        <v/>
      </c>
      <c r="BC582" s="51" t="str">
        <f aca="false">IF(C582="","",IF(AND(Y582="CONSUMO",AC582="SIM")*OR(AG582="-",AG582="BIT"),IF(E582&lt;&gt;"",(AI582-(P582+L582-N582+Q582)*AY582)/0.83),""))</f>
        <v/>
      </c>
      <c r="BD582" s="51" t="str">
        <f aca="false">IF(BC582="","",BC582*0.17)</f>
        <v/>
      </c>
      <c r="BE582" s="51" t="str">
        <f aca="false">IF(I582=6908,0,IF(BC582="","",BD582-((P582+L582-N582+Q582)*AY582)))</f>
        <v/>
      </c>
      <c r="BF582" s="53" t="str">
        <f aca="false">IF(B582="","",IF(OR(B582="",E582="Regime Normal"),0,(AI582-Q582)*VLOOKUP(R582,Dados!$X$98:$Y$108,2,0)))</f>
        <v/>
      </c>
      <c r="BG582" s="54" t="str">
        <f aca="false">IFERROR(VLOOKUP(I582,Dados!$AC$27:$AD$43,2,0),IF(B582="","",IF(D582&lt;&gt;"MT",IF(AND(AC582="SIM",Y582="Revenda"),"2403",IF(AND(AC582="SIM",Y582="Consumo"),"2407",IF(AND(AC582="NÃO",Y582="Revenda"),"2102",IF(AND(AC582="NÃO",Y582="Consumo"),"2556",)))),REPLACE(I582,1,1,1))))</f>
        <v/>
      </c>
    </row>
    <row r="583" customFormat="false" ht="12.8" hidden="false" customHeight="true" outlineLevel="0" collapsed="false">
      <c r="Y583" s="45"/>
      <c r="Z583" s="46" t="str">
        <f aca="false">IF(B583="","",(IFERROR(VLOOKUP(H583,Dados!A$3:B$15000,2,0),"Não Encontrado")))</f>
        <v/>
      </c>
      <c r="AA583" s="46" t="str">
        <f aca="false">IF(B583="","",(IFERROR(VLOOKUP(G583,Dados!C$3:E$15000,3,0),"Não Encontrado")))</f>
        <v/>
      </c>
      <c r="AB583" s="46" t="str">
        <f aca="false">IFERROR(IF(Z583&lt;&gt;"Não Encontrado",Z583,IF(AA583&lt;&gt;"Não Encontrado",AA583,"")),"")</f>
        <v/>
      </c>
      <c r="AC583" s="45" t="str">
        <f aca="false">IF(B583="","",IF(AB583="","NÃO","SIM"))</f>
        <v/>
      </c>
      <c r="AD583" s="45" t="str">
        <f aca="false">IFERROR(VLOOKUP(G583,Dados!$P$3:$R$500,3,0),"")</f>
        <v/>
      </c>
      <c r="AE583" s="45" t="str">
        <f aca="false">IFERROR(VLOOKUP(G583,Dados!$K$3:$L$500,2,0),"")</f>
        <v/>
      </c>
      <c r="AF583" s="45" t="str">
        <f aca="false">IFERROR(VLOOKUP(G583,Dados!$M$3:$N$500,2,0),"")</f>
        <v/>
      </c>
      <c r="AG583" s="45" t="str">
        <f aca="false">IF(F583="","",IF(AND(AD583="",AE583="",AF583=""),"-",IF(AND(AD583="BIT",AE583="",AF583=""),"BIT",IF(AND(AE583="ANEXO I",AD583="",AF583=""),"ANEXO I",IF(AND(AF583="ANEXO II",AD583="",AE583=""),"ANEXO II","Escolher")))))</f>
        <v/>
      </c>
      <c r="AH583" s="45" t="str">
        <f aca="false">IF(AG583&lt;&gt;"Pneus","",IFERROR(VLOOKUP(R583,Dados!$X$2:$Z$5,3,0)*(AI583-Q583),VLOOKUP(D583,Dados!$X$7:$Z$33,3,0)*(AI583-Q583)))</f>
        <v/>
      </c>
      <c r="AI583" s="47" t="str">
        <f aca="false">IF(B583="","",P583+Q583+O583+M583+L583-N583)</f>
        <v/>
      </c>
      <c r="AJ583" s="48" t="str">
        <f aca="false">IFERROR(IF(AND(AC583="SIM",AG583="-",Y583="REVENDA"),(AB583/1+1)*AI583,IF(AND(AC583="SIM",AG583="Pneus",Y583="REVENDA"),(AB583/1+1)*(AI583-AH583),"")),"")</f>
        <v/>
      </c>
      <c r="AK583" s="48" t="str">
        <f aca="false">IF(AJ583="","",AJ583*17%)</f>
        <v/>
      </c>
      <c r="AL583" s="48" t="str">
        <f aca="false">IFERROR(IF(AC583="NÃO","",IF(AK583="","",IF(E583="Simples Nacional",BF583,IF(T583=0.12,U583*0.5833337002,IF(T583=0,AI583*0.07,U583))))),"")</f>
        <v/>
      </c>
      <c r="AM583" s="47" t="str">
        <f aca="false">IFERROR(IF(AC583="NÃO","",IF(OR(AG583="-",AG583="Pneus"),AK583-AL583,"")),"")</f>
        <v/>
      </c>
      <c r="AN583" s="48" t="str">
        <f aca="false">IF(AND(Y583="REVENDA",AC583="SIM",AG583="BIT"),((AB583/1+1)*AI583)*0.4117,"")</f>
        <v/>
      </c>
      <c r="AO583" s="48" t="str">
        <f aca="false">IF(AN583="","",AN583*17%)</f>
        <v/>
      </c>
      <c r="AP583" s="49" t="str">
        <f aca="false">IF(AN583="","",IF(T583=0.12,(U583*0.4117)*0.4117,IF(T583=0,(AI583*0.07)*0.4117,U583*0.4117)))</f>
        <v/>
      </c>
      <c r="AQ583" s="47" t="str">
        <f aca="false">IF(AN583="","",AO583-AP583)</f>
        <v/>
      </c>
      <c r="AR583" s="50" t="str">
        <f aca="false">IFERROR(IF(AND(AC583="SIM",Y583="REVENDA",LEFT(AG583,5)="ANEXO")*OR(AE583="ANEXO I",AF583="ANEXO II"),VLOOKUP(H583,Dados!G:I,2,0),""),"INSERIR MVA")</f>
        <v/>
      </c>
      <c r="AS583" s="48" t="str">
        <f aca="false">IF(LEFT(AG583,5)="ANEXO",VLOOKUP(AG583,Dados!$X$111:$Z$112,2,0)*(AI583-Q583),"")</f>
        <v/>
      </c>
      <c r="AT583" s="48" t="str">
        <f aca="false">IFERROR(IF(AR583="","",(AI583*AR583)+AI583),"INSERIR MVA")</f>
        <v/>
      </c>
      <c r="AU583" s="48" t="str">
        <f aca="false">IF(AT583="","",IF(AY583=0.04,U583,AS583*AY583))</f>
        <v/>
      </c>
      <c r="AV583" s="47" t="str">
        <f aca="false">IFERROR(IF(AU583="","",(VLOOKUP(AG583,Dados!$X$111:$Z$112,3,0)*AT583*0.17)),"INSERIR MVA")</f>
        <v/>
      </c>
      <c r="AW583" s="47" t="str">
        <f aca="false">IFERROR(IF(AR583="","",AV583-AU583),"")</f>
        <v/>
      </c>
      <c r="AX583" s="51" t="str">
        <f aca="false">IFERROR(IF(AC583="NÃO","",IF(AM583&lt;&gt;"",AM583-W583,IF(AQ583&lt;&gt;"",AQ583-W583,IF(AW583&lt;&gt;"",AW583-W583,"")))),"")</f>
        <v/>
      </c>
      <c r="AY583" s="46" t="str">
        <f aca="false">IFERROR(IF(ISNA(VLOOKUP(R583,Dados!$X$2:$Y$5,2,0)),VLOOKUP(D583,Dados!$X$7:$Y$33,2,0),VLOOKUP(R583,Dados!$X$2:$Y$5,2,0)),"")</f>
        <v/>
      </c>
      <c r="AZ583" s="52" t="str">
        <f aca="false">IF(C583="","",IF(AND(Y583="CONSUMO",AC583="NÃO")*OR(AG583="-",AG583="BIT"),IF(E583&lt;&gt;"",(AI583-(P583+L583-N583+Q583)*AY583)/0.83),""))</f>
        <v/>
      </c>
      <c r="BA583" s="51" t="str">
        <f aca="false">IF(AZ583="","",AZ583*0.17-((P583+L583-N583+Q583)*AY583))</f>
        <v/>
      </c>
      <c r="BB583" s="51" t="str">
        <f aca="false">IF(AND(Y583="CONSUMO",AG583="ANEXO I",AY583&gt;4%),(AI583-(P583+L583-N583+Q583)*0.0514)/0.83*(0.5177)*(0.17)-AI583*0.0514,IF(AND(Y583="CONSUMO",AG583="ANEXO II",AY583&gt;4%),(AI583-(P583+L583-N583+Q583)*0.041)/0.83*(0.3295)*(0.17)-AI583*0.041,IF(AND(Y583="CONSUMO",AG583="ANEXO I",AY583=4%),(AI583-(P583+L583-N583+Q583)*0.04)/0.83*(0.5177)*(0.17)-AI583*0.04,IF(AND(Y583="CONSUMO",AG583="ANEXO II",AY583=4%),(AI583-(P583+L583-N583+Q583)*0.04)/0.83*(0.3295)*(0.17)-AI583*0.04,""))))</f>
        <v/>
      </c>
      <c r="BC583" s="51" t="str">
        <f aca="false">IF(C583="","",IF(AND(Y583="CONSUMO",AC583="SIM")*OR(AG583="-",AG583="BIT"),IF(E583&lt;&gt;"",(AI583-(P583+L583-N583+Q583)*AY583)/0.83),""))</f>
        <v/>
      </c>
      <c r="BD583" s="51" t="str">
        <f aca="false">IF(BC583="","",BC583*0.17)</f>
        <v/>
      </c>
      <c r="BE583" s="51" t="str">
        <f aca="false">IF(I583=6908,0,IF(BC583="","",BD583-((P583+L583-N583+Q583)*AY583)))</f>
        <v/>
      </c>
      <c r="BF583" s="53" t="str">
        <f aca="false">IF(B583="","",IF(OR(B583="",E583="Regime Normal"),0,(AI583-Q583)*VLOOKUP(R583,Dados!$X$98:$Y$108,2,0)))</f>
        <v/>
      </c>
      <c r="BG583" s="54" t="str">
        <f aca="false">IFERROR(VLOOKUP(I583,Dados!$AC$27:$AD$43,2,0),IF(B583="","",IF(D583&lt;&gt;"MT",IF(AND(AC583="SIM",Y583="Revenda"),"2403",IF(AND(AC583="SIM",Y583="Consumo"),"2407",IF(AND(AC583="NÃO",Y583="Revenda"),"2102",IF(AND(AC583="NÃO",Y583="Consumo"),"2556",)))),REPLACE(I583,1,1,1))))</f>
        <v/>
      </c>
    </row>
    <row r="584" customFormat="false" ht="12.8" hidden="false" customHeight="true" outlineLevel="0" collapsed="false">
      <c r="Y584" s="45"/>
      <c r="Z584" s="46" t="str">
        <f aca="false">IF(B584="","",(IFERROR(VLOOKUP(H584,Dados!A$3:B$15000,2,0),"Não Encontrado")))</f>
        <v/>
      </c>
      <c r="AA584" s="46" t="str">
        <f aca="false">IF(B584="","",(IFERROR(VLOOKUP(G584,Dados!C$3:E$15000,3,0),"Não Encontrado")))</f>
        <v/>
      </c>
      <c r="AB584" s="46" t="str">
        <f aca="false">IFERROR(IF(Z584&lt;&gt;"Não Encontrado",Z584,IF(AA584&lt;&gt;"Não Encontrado",AA584,"")),"")</f>
        <v/>
      </c>
      <c r="AC584" s="45" t="str">
        <f aca="false">IF(B584="","",IF(AB584="","NÃO","SIM"))</f>
        <v/>
      </c>
      <c r="AD584" s="45" t="str">
        <f aca="false">IFERROR(VLOOKUP(G584,Dados!$P$3:$R$500,3,0),"")</f>
        <v/>
      </c>
      <c r="AE584" s="45" t="str">
        <f aca="false">IFERROR(VLOOKUP(G584,Dados!$K$3:$L$500,2,0),"")</f>
        <v/>
      </c>
      <c r="AF584" s="45" t="str">
        <f aca="false">IFERROR(VLOOKUP(G584,Dados!$M$3:$N$500,2,0),"")</f>
        <v/>
      </c>
      <c r="AG584" s="45" t="str">
        <f aca="false">IF(F584="","",IF(AND(AD584="",AE584="",AF584=""),"-",IF(AND(AD584="BIT",AE584="",AF584=""),"BIT",IF(AND(AE584="ANEXO I",AD584="",AF584=""),"ANEXO I",IF(AND(AF584="ANEXO II",AD584="",AE584=""),"ANEXO II","Escolher")))))</f>
        <v/>
      </c>
      <c r="AH584" s="45" t="str">
        <f aca="false">IF(AG584&lt;&gt;"Pneus","",IFERROR(VLOOKUP(R584,Dados!$X$2:$Z$5,3,0)*(AI584-Q584),VLOOKUP(D584,Dados!$X$7:$Z$33,3,0)*(AI584-Q584)))</f>
        <v/>
      </c>
      <c r="AI584" s="47" t="str">
        <f aca="false">IF(B584="","",P584+Q584+O584+M584+L584-N584)</f>
        <v/>
      </c>
      <c r="AJ584" s="48" t="str">
        <f aca="false">IFERROR(IF(AND(AC584="SIM",AG584="-",Y584="REVENDA"),(AB584/1+1)*AI584,IF(AND(AC584="SIM",AG584="Pneus",Y584="REVENDA"),(AB584/1+1)*(AI584-AH584),"")),"")</f>
        <v/>
      </c>
      <c r="AK584" s="48" t="str">
        <f aca="false">IF(AJ584="","",AJ584*17%)</f>
        <v/>
      </c>
      <c r="AL584" s="48" t="str">
        <f aca="false">IFERROR(IF(AC584="NÃO","",IF(AK584="","",IF(E584="Simples Nacional",BF584,IF(T584=0.12,U584*0.5833337002,IF(T584=0,AI584*0.07,U584))))),"")</f>
        <v/>
      </c>
      <c r="AM584" s="47" t="str">
        <f aca="false">IFERROR(IF(AC584="NÃO","",IF(OR(AG584="-",AG584="Pneus"),AK584-AL584,"")),"")</f>
        <v/>
      </c>
      <c r="AN584" s="48" t="str">
        <f aca="false">IF(AND(Y584="REVENDA",AC584="SIM",AG584="BIT"),((AB584/1+1)*AI584)*0.4117,"")</f>
        <v/>
      </c>
      <c r="AO584" s="48" t="str">
        <f aca="false">IF(AN584="","",AN584*17%)</f>
        <v/>
      </c>
      <c r="AP584" s="49" t="str">
        <f aca="false">IF(AN584="","",IF(T584=0.12,(U584*0.4117)*0.4117,IF(T584=0,(AI584*0.07)*0.4117,U584*0.4117)))</f>
        <v/>
      </c>
      <c r="AQ584" s="47" t="str">
        <f aca="false">IF(AN584="","",AO584-AP584)</f>
        <v/>
      </c>
      <c r="AR584" s="50" t="str">
        <f aca="false">IFERROR(IF(AND(AC584="SIM",Y584="REVENDA",LEFT(AG584,5)="ANEXO")*OR(AE584="ANEXO I",AF584="ANEXO II"),VLOOKUP(H584,Dados!G:I,2,0),""),"INSERIR MVA")</f>
        <v/>
      </c>
      <c r="AS584" s="48" t="str">
        <f aca="false">IF(LEFT(AG584,5)="ANEXO",VLOOKUP(AG584,Dados!$X$111:$Z$112,2,0)*(AI584-Q584),"")</f>
        <v/>
      </c>
      <c r="AT584" s="48" t="str">
        <f aca="false">IFERROR(IF(AR584="","",(AI584*AR584)+AI584),"INSERIR MVA")</f>
        <v/>
      </c>
      <c r="AU584" s="48" t="str">
        <f aca="false">IF(AT584="","",IF(AY584=0.04,U584,AS584*AY584))</f>
        <v/>
      </c>
      <c r="AV584" s="47" t="str">
        <f aca="false">IFERROR(IF(AU584="","",(VLOOKUP(AG584,Dados!$X$111:$Z$112,3,0)*AT584*0.17)),"INSERIR MVA")</f>
        <v/>
      </c>
      <c r="AW584" s="47" t="str">
        <f aca="false">IFERROR(IF(AR584="","",AV584-AU584),"")</f>
        <v/>
      </c>
      <c r="AX584" s="51" t="str">
        <f aca="false">IFERROR(IF(AC584="NÃO","",IF(AM584&lt;&gt;"",AM584-W584,IF(AQ584&lt;&gt;"",AQ584-W584,IF(AW584&lt;&gt;"",AW584-W584,"")))),"")</f>
        <v/>
      </c>
      <c r="AY584" s="46" t="str">
        <f aca="false">IFERROR(IF(ISNA(VLOOKUP(R584,Dados!$X$2:$Y$5,2,0)),VLOOKUP(D584,Dados!$X$7:$Y$33,2,0),VLOOKUP(R584,Dados!$X$2:$Y$5,2,0)),"")</f>
        <v/>
      </c>
      <c r="AZ584" s="52" t="str">
        <f aca="false">IF(C584="","",IF(AND(Y584="CONSUMO",AC584="NÃO")*OR(AG584="-",AG584="BIT"),IF(E584&lt;&gt;"",(AI584-(P584+L584-N584+Q584)*AY584)/0.83),""))</f>
        <v/>
      </c>
      <c r="BA584" s="51" t="str">
        <f aca="false">IF(AZ584="","",AZ584*0.17-((P584+L584-N584+Q584)*AY584))</f>
        <v/>
      </c>
      <c r="BB584" s="51" t="str">
        <f aca="false">IF(AND(Y584="CONSUMO",AG584="ANEXO I",AY584&gt;4%),(AI584-(P584+L584-N584+Q584)*0.0514)/0.83*(0.5177)*(0.17)-AI584*0.0514,IF(AND(Y584="CONSUMO",AG584="ANEXO II",AY584&gt;4%),(AI584-(P584+L584-N584+Q584)*0.041)/0.83*(0.3295)*(0.17)-AI584*0.041,IF(AND(Y584="CONSUMO",AG584="ANEXO I",AY584=4%),(AI584-(P584+L584-N584+Q584)*0.04)/0.83*(0.5177)*(0.17)-AI584*0.04,IF(AND(Y584="CONSUMO",AG584="ANEXO II",AY584=4%),(AI584-(P584+L584-N584+Q584)*0.04)/0.83*(0.3295)*(0.17)-AI584*0.04,""))))</f>
        <v/>
      </c>
      <c r="BC584" s="51" t="str">
        <f aca="false">IF(C584="","",IF(AND(Y584="CONSUMO",AC584="SIM")*OR(AG584="-",AG584="BIT"),IF(E584&lt;&gt;"",(AI584-(P584+L584-N584+Q584)*AY584)/0.83),""))</f>
        <v/>
      </c>
      <c r="BD584" s="51" t="str">
        <f aca="false">IF(BC584="","",BC584*0.17)</f>
        <v/>
      </c>
      <c r="BE584" s="51" t="str">
        <f aca="false">IF(I584=6908,0,IF(BC584="","",BD584-((P584+L584-N584+Q584)*AY584)))</f>
        <v/>
      </c>
      <c r="BF584" s="53" t="str">
        <f aca="false">IF(B584="","",IF(OR(B584="",E584="Regime Normal"),0,(AI584-Q584)*VLOOKUP(R584,Dados!$X$98:$Y$108,2,0)))</f>
        <v/>
      </c>
      <c r="BG584" s="54" t="str">
        <f aca="false">IFERROR(VLOOKUP(I584,Dados!$AC$27:$AD$43,2,0),IF(B584="","",IF(D584&lt;&gt;"MT",IF(AND(AC584="SIM",Y584="Revenda"),"2403",IF(AND(AC584="SIM",Y584="Consumo"),"2407",IF(AND(AC584="NÃO",Y584="Revenda"),"2102",IF(AND(AC584="NÃO",Y584="Consumo"),"2556",)))),REPLACE(I584,1,1,1))))</f>
        <v/>
      </c>
    </row>
    <row r="585" customFormat="false" ht="12.8" hidden="false" customHeight="true" outlineLevel="0" collapsed="false">
      <c r="Y585" s="45"/>
      <c r="Z585" s="46" t="str">
        <f aca="false">IF(B585="","",(IFERROR(VLOOKUP(H585,Dados!A$3:B$15000,2,0),"Não Encontrado")))</f>
        <v/>
      </c>
      <c r="AA585" s="46" t="str">
        <f aca="false">IF(B585="","",(IFERROR(VLOOKUP(G585,Dados!C$3:E$15000,3,0),"Não Encontrado")))</f>
        <v/>
      </c>
      <c r="AB585" s="46" t="str">
        <f aca="false">IFERROR(IF(Z585&lt;&gt;"Não Encontrado",Z585,IF(AA585&lt;&gt;"Não Encontrado",AA585,"")),"")</f>
        <v/>
      </c>
      <c r="AC585" s="45" t="str">
        <f aca="false">IF(B585="","",IF(AB585="","NÃO","SIM"))</f>
        <v/>
      </c>
      <c r="AD585" s="45" t="str">
        <f aca="false">IFERROR(VLOOKUP(G585,Dados!$P$3:$R$500,3,0),"")</f>
        <v/>
      </c>
      <c r="AE585" s="45" t="str">
        <f aca="false">IFERROR(VLOOKUP(G585,Dados!$K$3:$L$500,2,0),"")</f>
        <v/>
      </c>
      <c r="AF585" s="45" t="str">
        <f aca="false">IFERROR(VLOOKUP(G585,Dados!$M$3:$N$500,2,0),"")</f>
        <v/>
      </c>
      <c r="AG585" s="45" t="str">
        <f aca="false">IF(F585="","",IF(AND(AD585="",AE585="",AF585=""),"-",IF(AND(AD585="BIT",AE585="",AF585=""),"BIT",IF(AND(AE585="ANEXO I",AD585="",AF585=""),"ANEXO I",IF(AND(AF585="ANEXO II",AD585="",AE585=""),"ANEXO II","Escolher")))))</f>
        <v/>
      </c>
      <c r="AH585" s="45" t="str">
        <f aca="false">IF(AG585&lt;&gt;"Pneus","",IFERROR(VLOOKUP(R585,Dados!$X$2:$Z$5,3,0)*(AI585-Q585),VLOOKUP(D585,Dados!$X$7:$Z$33,3,0)*(AI585-Q585)))</f>
        <v/>
      </c>
      <c r="AI585" s="47" t="str">
        <f aca="false">IF(B585="","",P585+Q585+O585+M585+L585-N585)</f>
        <v/>
      </c>
      <c r="AJ585" s="48" t="str">
        <f aca="false">IFERROR(IF(AND(AC585="SIM",AG585="-",Y585="REVENDA"),(AB585/1+1)*AI585,IF(AND(AC585="SIM",AG585="Pneus",Y585="REVENDA"),(AB585/1+1)*(AI585-AH585),"")),"")</f>
        <v/>
      </c>
      <c r="AK585" s="48" t="str">
        <f aca="false">IF(AJ585="","",AJ585*17%)</f>
        <v/>
      </c>
      <c r="AL585" s="48" t="str">
        <f aca="false">IFERROR(IF(AC585="NÃO","",IF(AK585="","",IF(E585="Simples Nacional",BF585,IF(T585=0.12,U585*0.5833337002,IF(T585=0,AI585*0.07,U585))))),"")</f>
        <v/>
      </c>
      <c r="AM585" s="47" t="str">
        <f aca="false">IFERROR(IF(AC585="NÃO","",IF(OR(AG585="-",AG585="Pneus"),AK585-AL585,"")),"")</f>
        <v/>
      </c>
      <c r="AN585" s="48" t="str">
        <f aca="false">IF(AND(Y585="REVENDA",AC585="SIM",AG585="BIT"),((AB585/1+1)*AI585)*0.4117,"")</f>
        <v/>
      </c>
      <c r="AO585" s="48" t="str">
        <f aca="false">IF(AN585="","",AN585*17%)</f>
        <v/>
      </c>
      <c r="AP585" s="49" t="str">
        <f aca="false">IF(AN585="","",IF(T585=0.12,(U585*0.4117)*0.4117,IF(T585=0,(AI585*0.07)*0.4117,U585*0.4117)))</f>
        <v/>
      </c>
      <c r="AQ585" s="47" t="str">
        <f aca="false">IF(AN585="","",AO585-AP585)</f>
        <v/>
      </c>
      <c r="AR585" s="50" t="str">
        <f aca="false">IFERROR(IF(AND(AC585="SIM",Y585="REVENDA",LEFT(AG585,5)="ANEXO")*OR(AE585="ANEXO I",AF585="ANEXO II"),VLOOKUP(H585,Dados!G:I,2,0),""),"INSERIR MVA")</f>
        <v/>
      </c>
      <c r="AS585" s="48" t="str">
        <f aca="false">IF(LEFT(AG585,5)="ANEXO",VLOOKUP(AG585,Dados!$X$111:$Z$112,2,0)*(AI585-Q585),"")</f>
        <v/>
      </c>
      <c r="AT585" s="48" t="str">
        <f aca="false">IFERROR(IF(AR585="","",(AI585*AR585)+AI585),"INSERIR MVA")</f>
        <v/>
      </c>
      <c r="AU585" s="48" t="str">
        <f aca="false">IF(AT585="","",IF(AY585=0.04,U585,AS585*AY585))</f>
        <v/>
      </c>
      <c r="AV585" s="47" t="str">
        <f aca="false">IFERROR(IF(AU585="","",(VLOOKUP(AG585,Dados!$X$111:$Z$112,3,0)*AT585*0.17)),"INSERIR MVA")</f>
        <v/>
      </c>
      <c r="AW585" s="47" t="str">
        <f aca="false">IFERROR(IF(AR585="","",AV585-AU585),"")</f>
        <v/>
      </c>
      <c r="AX585" s="51" t="str">
        <f aca="false">IFERROR(IF(AC585="NÃO","",IF(AM585&lt;&gt;"",AM585-W585,IF(AQ585&lt;&gt;"",AQ585-W585,IF(AW585&lt;&gt;"",AW585-W585,"")))),"")</f>
        <v/>
      </c>
      <c r="AY585" s="46" t="str">
        <f aca="false">IFERROR(IF(ISNA(VLOOKUP(R585,Dados!$X$2:$Y$5,2,0)),VLOOKUP(D585,Dados!$X$7:$Y$33,2,0),VLOOKUP(R585,Dados!$X$2:$Y$5,2,0)),"")</f>
        <v/>
      </c>
      <c r="AZ585" s="52" t="str">
        <f aca="false">IF(C585="","",IF(AND(Y585="CONSUMO",AC585="NÃO")*OR(AG585="-",AG585="BIT"),IF(E585&lt;&gt;"",(AI585-(P585+L585-N585+Q585)*AY585)/0.83),""))</f>
        <v/>
      </c>
      <c r="BA585" s="51" t="str">
        <f aca="false">IF(AZ585="","",AZ585*0.17-((P585+L585-N585+Q585)*AY585))</f>
        <v/>
      </c>
      <c r="BB585" s="51" t="str">
        <f aca="false">IF(AND(Y585="CONSUMO",AG585="ANEXO I",AY585&gt;4%),(AI585-(P585+L585-N585+Q585)*0.0514)/0.83*(0.5177)*(0.17)-AI585*0.0514,IF(AND(Y585="CONSUMO",AG585="ANEXO II",AY585&gt;4%),(AI585-(P585+L585-N585+Q585)*0.041)/0.83*(0.3295)*(0.17)-AI585*0.041,IF(AND(Y585="CONSUMO",AG585="ANEXO I",AY585=4%),(AI585-(P585+L585-N585+Q585)*0.04)/0.83*(0.5177)*(0.17)-AI585*0.04,IF(AND(Y585="CONSUMO",AG585="ANEXO II",AY585=4%),(AI585-(P585+L585-N585+Q585)*0.04)/0.83*(0.3295)*(0.17)-AI585*0.04,""))))</f>
        <v/>
      </c>
      <c r="BC585" s="51" t="str">
        <f aca="false">IF(C585="","",IF(AND(Y585="CONSUMO",AC585="SIM")*OR(AG585="-",AG585="BIT"),IF(E585&lt;&gt;"",(AI585-(P585+L585-N585+Q585)*AY585)/0.83),""))</f>
        <v/>
      </c>
      <c r="BD585" s="51" t="str">
        <f aca="false">IF(BC585="","",BC585*0.17)</f>
        <v/>
      </c>
      <c r="BE585" s="51" t="str">
        <f aca="false">IF(I585=6908,0,IF(BC585="","",BD585-((P585+L585-N585+Q585)*AY585)))</f>
        <v/>
      </c>
      <c r="BF585" s="53" t="str">
        <f aca="false">IF(B585="","",IF(OR(B585="",E585="Regime Normal"),0,(AI585-Q585)*VLOOKUP(R585,Dados!$X$98:$Y$108,2,0)))</f>
        <v/>
      </c>
      <c r="BG585" s="54" t="str">
        <f aca="false">IFERROR(VLOOKUP(I585,Dados!$AC$27:$AD$43,2,0),IF(B585="","",IF(D585&lt;&gt;"MT",IF(AND(AC585="SIM",Y585="Revenda"),"2403",IF(AND(AC585="SIM",Y585="Consumo"),"2407",IF(AND(AC585="NÃO",Y585="Revenda"),"2102",IF(AND(AC585="NÃO",Y585="Consumo"),"2556",)))),REPLACE(I585,1,1,1))))</f>
        <v/>
      </c>
    </row>
    <row r="586" customFormat="false" ht="12.8" hidden="false" customHeight="true" outlineLevel="0" collapsed="false">
      <c r="Y586" s="45"/>
      <c r="Z586" s="46" t="str">
        <f aca="false">IF(B586="","",(IFERROR(VLOOKUP(H586,Dados!A$3:B$15000,2,0),"Não Encontrado")))</f>
        <v/>
      </c>
      <c r="AA586" s="46" t="str">
        <f aca="false">IF(B586="","",(IFERROR(VLOOKUP(G586,Dados!C$3:E$15000,3,0),"Não Encontrado")))</f>
        <v/>
      </c>
      <c r="AB586" s="46" t="str">
        <f aca="false">IFERROR(IF(Z586&lt;&gt;"Não Encontrado",Z586,IF(AA586&lt;&gt;"Não Encontrado",AA586,"")),"")</f>
        <v/>
      </c>
      <c r="AC586" s="45" t="str">
        <f aca="false">IF(B586="","",IF(AB586="","NÃO","SIM"))</f>
        <v/>
      </c>
      <c r="AD586" s="45" t="str">
        <f aca="false">IFERROR(VLOOKUP(G586,Dados!$P$3:$R$500,3,0),"")</f>
        <v/>
      </c>
      <c r="AE586" s="45" t="str">
        <f aca="false">IFERROR(VLOOKUP(G586,Dados!$K$3:$L$500,2,0),"")</f>
        <v/>
      </c>
      <c r="AF586" s="45" t="str">
        <f aca="false">IFERROR(VLOOKUP(G586,Dados!$M$3:$N$500,2,0),"")</f>
        <v/>
      </c>
      <c r="AG586" s="45" t="str">
        <f aca="false">IF(F586="","",IF(AND(AD586="",AE586="",AF586=""),"-",IF(AND(AD586="BIT",AE586="",AF586=""),"BIT",IF(AND(AE586="ANEXO I",AD586="",AF586=""),"ANEXO I",IF(AND(AF586="ANEXO II",AD586="",AE586=""),"ANEXO II","Escolher")))))</f>
        <v/>
      </c>
      <c r="AH586" s="45" t="str">
        <f aca="false">IF(AG586&lt;&gt;"Pneus","",IFERROR(VLOOKUP(R586,Dados!$X$2:$Z$5,3,0)*(AI586-Q586),VLOOKUP(D586,Dados!$X$7:$Z$33,3,0)*(AI586-Q586)))</f>
        <v/>
      </c>
      <c r="AI586" s="47" t="str">
        <f aca="false">IF(B586="","",P586+Q586+O586+M586+L586-N586)</f>
        <v/>
      </c>
      <c r="AJ586" s="48" t="str">
        <f aca="false">IFERROR(IF(AND(AC586="SIM",AG586="-",Y586="REVENDA"),(AB586/1+1)*AI586,IF(AND(AC586="SIM",AG586="Pneus",Y586="REVENDA"),(AB586/1+1)*(AI586-AH586),"")),"")</f>
        <v/>
      </c>
      <c r="AK586" s="48" t="str">
        <f aca="false">IF(AJ586="","",AJ586*17%)</f>
        <v/>
      </c>
      <c r="AL586" s="48" t="str">
        <f aca="false">IFERROR(IF(AC586="NÃO","",IF(AK586="","",IF(E586="Simples Nacional",BF586,IF(T586=0.12,U586*0.5833337002,IF(T586=0,AI586*0.07,U586))))),"")</f>
        <v/>
      </c>
      <c r="AM586" s="47" t="str">
        <f aca="false">IFERROR(IF(AC586="NÃO","",IF(OR(AG586="-",AG586="Pneus"),AK586-AL586,"")),"")</f>
        <v/>
      </c>
      <c r="AN586" s="48" t="str">
        <f aca="false">IF(AND(Y586="REVENDA",AC586="SIM",AG586="BIT"),((AB586/1+1)*AI586)*0.4117,"")</f>
        <v/>
      </c>
      <c r="AO586" s="48" t="str">
        <f aca="false">IF(AN586="","",AN586*17%)</f>
        <v/>
      </c>
      <c r="AP586" s="49" t="str">
        <f aca="false">IF(AN586="","",IF(T586=0.12,(U586*0.4117)*0.4117,IF(T586=0,(AI586*0.07)*0.4117,U586*0.4117)))</f>
        <v/>
      </c>
      <c r="AQ586" s="47" t="str">
        <f aca="false">IF(AN586="","",AO586-AP586)</f>
        <v/>
      </c>
      <c r="AR586" s="50" t="str">
        <f aca="false">IFERROR(IF(AND(AC586="SIM",Y586="REVENDA",LEFT(AG586,5)="ANEXO")*OR(AE586="ANEXO I",AF586="ANEXO II"),VLOOKUP(H586,Dados!G:I,2,0),""),"INSERIR MVA")</f>
        <v/>
      </c>
      <c r="AS586" s="48" t="str">
        <f aca="false">IF(LEFT(AG586,5)="ANEXO",VLOOKUP(AG586,Dados!$X$111:$Z$112,2,0)*(AI586-Q586),"")</f>
        <v/>
      </c>
      <c r="AT586" s="48" t="str">
        <f aca="false">IFERROR(IF(AR586="","",(AI586*AR586)+AI586),"INSERIR MVA")</f>
        <v/>
      </c>
      <c r="AU586" s="48" t="str">
        <f aca="false">IF(AT586="","",IF(AY586=0.04,U586,AS586*AY586))</f>
        <v/>
      </c>
      <c r="AV586" s="47" t="str">
        <f aca="false">IFERROR(IF(AU586="","",(VLOOKUP(AG586,Dados!$X$111:$Z$112,3,0)*AT586*0.17)),"INSERIR MVA")</f>
        <v/>
      </c>
      <c r="AW586" s="47" t="str">
        <f aca="false">IFERROR(IF(AR586="","",AV586-AU586),"")</f>
        <v/>
      </c>
      <c r="AX586" s="51" t="str">
        <f aca="false">IFERROR(IF(AC586="NÃO","",IF(AM586&lt;&gt;"",AM586-W586,IF(AQ586&lt;&gt;"",AQ586-W586,IF(AW586&lt;&gt;"",AW586-W586,"")))),"")</f>
        <v/>
      </c>
      <c r="AY586" s="46" t="str">
        <f aca="false">IFERROR(IF(ISNA(VLOOKUP(R586,Dados!$X$2:$Y$5,2,0)),VLOOKUP(D586,Dados!$X$7:$Y$33,2,0),VLOOKUP(R586,Dados!$X$2:$Y$5,2,0)),"")</f>
        <v/>
      </c>
      <c r="AZ586" s="52" t="str">
        <f aca="false">IF(C586="","",IF(AND(Y586="CONSUMO",AC586="NÃO")*OR(AG586="-",AG586="BIT"),IF(E586&lt;&gt;"",(AI586-(P586+L586-N586+Q586)*AY586)/0.83),""))</f>
        <v/>
      </c>
      <c r="BA586" s="51" t="str">
        <f aca="false">IF(AZ586="","",AZ586*0.17-((P586+L586-N586+Q586)*AY586))</f>
        <v/>
      </c>
      <c r="BB586" s="51" t="str">
        <f aca="false">IF(AND(Y586="CONSUMO",AG586="ANEXO I",AY586&gt;4%),(AI586-(P586+L586-N586+Q586)*0.0514)/0.83*(0.5177)*(0.17)-AI586*0.0514,IF(AND(Y586="CONSUMO",AG586="ANEXO II",AY586&gt;4%),(AI586-(P586+L586-N586+Q586)*0.041)/0.83*(0.3295)*(0.17)-AI586*0.041,IF(AND(Y586="CONSUMO",AG586="ANEXO I",AY586=4%),(AI586-(P586+L586-N586+Q586)*0.04)/0.83*(0.5177)*(0.17)-AI586*0.04,IF(AND(Y586="CONSUMO",AG586="ANEXO II",AY586=4%),(AI586-(P586+L586-N586+Q586)*0.04)/0.83*(0.3295)*(0.17)-AI586*0.04,""))))</f>
        <v/>
      </c>
      <c r="BC586" s="51" t="str">
        <f aca="false">IF(C586="","",IF(AND(Y586="CONSUMO",AC586="SIM")*OR(AG586="-",AG586="BIT"),IF(E586&lt;&gt;"",(AI586-(P586+L586-N586+Q586)*AY586)/0.83),""))</f>
        <v/>
      </c>
      <c r="BD586" s="51" t="str">
        <f aca="false">IF(BC586="","",BC586*0.17)</f>
        <v/>
      </c>
      <c r="BE586" s="51" t="str">
        <f aca="false">IF(I586=6908,0,IF(BC586="","",BD586-((P586+L586-N586+Q586)*AY586)))</f>
        <v/>
      </c>
      <c r="BF586" s="53" t="str">
        <f aca="false">IF(B586="","",IF(OR(B586="",E586="Regime Normal"),0,(AI586-Q586)*VLOOKUP(R586,Dados!$X$98:$Y$108,2,0)))</f>
        <v/>
      </c>
      <c r="BG586" s="54" t="str">
        <f aca="false">IFERROR(VLOOKUP(I586,Dados!$AC$27:$AD$43,2,0),IF(B586="","",IF(D586&lt;&gt;"MT",IF(AND(AC586="SIM",Y586="Revenda"),"2403",IF(AND(AC586="SIM",Y586="Consumo"),"2407",IF(AND(AC586="NÃO",Y586="Revenda"),"2102",IF(AND(AC586="NÃO",Y586="Consumo"),"2556",)))),REPLACE(I586,1,1,1))))</f>
        <v/>
      </c>
    </row>
    <row r="587" customFormat="false" ht="12.8" hidden="false" customHeight="true" outlineLevel="0" collapsed="false">
      <c r="Y587" s="45"/>
      <c r="Z587" s="46" t="str">
        <f aca="false">IF(B587="","",(IFERROR(VLOOKUP(H587,Dados!A$3:B$15000,2,0),"Não Encontrado")))</f>
        <v/>
      </c>
      <c r="AA587" s="46" t="str">
        <f aca="false">IF(B587="","",(IFERROR(VLOOKUP(G587,Dados!C$3:E$15000,3,0),"Não Encontrado")))</f>
        <v/>
      </c>
      <c r="AB587" s="46" t="str">
        <f aca="false">IFERROR(IF(Z587&lt;&gt;"Não Encontrado",Z587,IF(AA587&lt;&gt;"Não Encontrado",AA587,"")),"")</f>
        <v/>
      </c>
      <c r="AC587" s="45" t="str">
        <f aca="false">IF(B587="","",IF(AB587="","NÃO","SIM"))</f>
        <v/>
      </c>
      <c r="AD587" s="45" t="str">
        <f aca="false">IFERROR(VLOOKUP(G587,Dados!$P$3:$R$500,3,0),"")</f>
        <v/>
      </c>
      <c r="AE587" s="45" t="str">
        <f aca="false">IFERROR(VLOOKUP(G587,Dados!$K$3:$L$500,2,0),"")</f>
        <v/>
      </c>
      <c r="AF587" s="45" t="str">
        <f aca="false">IFERROR(VLOOKUP(G587,Dados!$M$3:$N$500,2,0),"")</f>
        <v/>
      </c>
      <c r="AG587" s="45" t="str">
        <f aca="false">IF(F587="","",IF(AND(AD587="",AE587="",AF587=""),"-",IF(AND(AD587="BIT",AE587="",AF587=""),"BIT",IF(AND(AE587="ANEXO I",AD587="",AF587=""),"ANEXO I",IF(AND(AF587="ANEXO II",AD587="",AE587=""),"ANEXO II","Escolher")))))</f>
        <v/>
      </c>
      <c r="AH587" s="45" t="str">
        <f aca="false">IF(AG587&lt;&gt;"Pneus","",IFERROR(VLOOKUP(R587,Dados!$X$2:$Z$5,3,0)*(AI587-Q587),VLOOKUP(D587,Dados!$X$7:$Z$33,3,0)*(AI587-Q587)))</f>
        <v/>
      </c>
      <c r="AI587" s="47" t="str">
        <f aca="false">IF(B587="","",P587+Q587+O587+M587+L587-N587)</f>
        <v/>
      </c>
      <c r="AJ587" s="48" t="str">
        <f aca="false">IFERROR(IF(AND(AC587="SIM",AG587="-",Y587="REVENDA"),(AB587/1+1)*AI587,IF(AND(AC587="SIM",AG587="Pneus",Y587="REVENDA"),(AB587/1+1)*(AI587-AH587),"")),"")</f>
        <v/>
      </c>
      <c r="AK587" s="48" t="str">
        <f aca="false">IF(AJ587="","",AJ587*17%)</f>
        <v/>
      </c>
      <c r="AL587" s="48" t="str">
        <f aca="false">IFERROR(IF(AC587="NÃO","",IF(AK587="","",IF(E587="Simples Nacional",BF587,IF(T587=0.12,U587*0.5833337002,IF(T587=0,AI587*0.07,U587))))),"")</f>
        <v/>
      </c>
      <c r="AM587" s="47" t="str">
        <f aca="false">IFERROR(IF(AC587="NÃO","",IF(OR(AG587="-",AG587="Pneus"),AK587-AL587,"")),"")</f>
        <v/>
      </c>
      <c r="AN587" s="48" t="str">
        <f aca="false">IF(AND(Y587="REVENDA",AC587="SIM",AG587="BIT"),((AB587/1+1)*AI587)*0.4117,"")</f>
        <v/>
      </c>
      <c r="AO587" s="48" t="str">
        <f aca="false">IF(AN587="","",AN587*17%)</f>
        <v/>
      </c>
      <c r="AP587" s="49" t="str">
        <f aca="false">IF(AN587="","",IF(T587=0.12,(U587*0.4117)*0.4117,IF(T587=0,(AI587*0.07)*0.4117,U587*0.4117)))</f>
        <v/>
      </c>
      <c r="AQ587" s="47" t="str">
        <f aca="false">IF(AN587="","",AO587-AP587)</f>
        <v/>
      </c>
      <c r="AR587" s="50" t="str">
        <f aca="false">IFERROR(IF(AND(AC587="SIM",Y587="REVENDA",LEFT(AG587,5)="ANEXO")*OR(AE587="ANEXO I",AF587="ANEXO II"),VLOOKUP(H587,Dados!G:I,2,0),""),"INSERIR MVA")</f>
        <v/>
      </c>
      <c r="AS587" s="48" t="str">
        <f aca="false">IF(LEFT(AG587,5)="ANEXO",VLOOKUP(AG587,Dados!$X$111:$Z$112,2,0)*(AI587-Q587),"")</f>
        <v/>
      </c>
      <c r="AT587" s="48" t="str">
        <f aca="false">IFERROR(IF(AR587="","",(AI587*AR587)+AI587),"INSERIR MVA")</f>
        <v/>
      </c>
      <c r="AU587" s="48" t="str">
        <f aca="false">IF(AT587="","",IF(AY587=0.04,U587,AS587*AY587))</f>
        <v/>
      </c>
      <c r="AV587" s="47" t="str">
        <f aca="false">IFERROR(IF(AU587="","",(VLOOKUP(AG587,Dados!$X$111:$Z$112,3,0)*AT587*0.17)),"INSERIR MVA")</f>
        <v/>
      </c>
      <c r="AW587" s="47" t="str">
        <f aca="false">IFERROR(IF(AR587="","",AV587-AU587),"")</f>
        <v/>
      </c>
      <c r="AX587" s="51" t="str">
        <f aca="false">IFERROR(IF(AC587="NÃO","",IF(AM587&lt;&gt;"",AM587-W587,IF(AQ587&lt;&gt;"",AQ587-W587,IF(AW587&lt;&gt;"",AW587-W587,"")))),"")</f>
        <v/>
      </c>
      <c r="AY587" s="46" t="str">
        <f aca="false">IFERROR(IF(ISNA(VLOOKUP(R587,Dados!$X$2:$Y$5,2,0)),VLOOKUP(D587,Dados!$X$7:$Y$33,2,0),VLOOKUP(R587,Dados!$X$2:$Y$5,2,0)),"")</f>
        <v/>
      </c>
      <c r="AZ587" s="52" t="str">
        <f aca="false">IF(C587="","",IF(AND(Y587="CONSUMO",AC587="NÃO")*OR(AG587="-",AG587="BIT"),IF(E587&lt;&gt;"",(AI587-(P587+L587-N587+Q587)*AY587)/0.83),""))</f>
        <v/>
      </c>
      <c r="BA587" s="51" t="str">
        <f aca="false">IF(AZ587="","",AZ587*0.17-((P587+L587-N587+Q587)*AY587))</f>
        <v/>
      </c>
      <c r="BB587" s="51" t="str">
        <f aca="false">IF(AND(Y587="CONSUMO",AG587="ANEXO I",AY587&gt;4%),(AI587-(P587+L587-N587+Q587)*0.0514)/0.83*(0.5177)*(0.17)-AI587*0.0514,IF(AND(Y587="CONSUMO",AG587="ANEXO II",AY587&gt;4%),(AI587-(P587+L587-N587+Q587)*0.041)/0.83*(0.3295)*(0.17)-AI587*0.041,IF(AND(Y587="CONSUMO",AG587="ANEXO I",AY587=4%),(AI587-(P587+L587-N587+Q587)*0.04)/0.83*(0.5177)*(0.17)-AI587*0.04,IF(AND(Y587="CONSUMO",AG587="ANEXO II",AY587=4%),(AI587-(P587+L587-N587+Q587)*0.04)/0.83*(0.3295)*(0.17)-AI587*0.04,""))))</f>
        <v/>
      </c>
      <c r="BC587" s="51" t="str">
        <f aca="false">IF(C587="","",IF(AND(Y587="CONSUMO",AC587="SIM")*OR(AG587="-",AG587="BIT"),IF(E587&lt;&gt;"",(AI587-(P587+L587-N587+Q587)*AY587)/0.83),""))</f>
        <v/>
      </c>
      <c r="BD587" s="51" t="str">
        <f aca="false">IF(BC587="","",BC587*0.17)</f>
        <v/>
      </c>
      <c r="BE587" s="51" t="str">
        <f aca="false">IF(I587=6908,0,IF(BC587="","",BD587-((P587+L587-N587+Q587)*AY587)))</f>
        <v/>
      </c>
      <c r="BF587" s="53" t="str">
        <f aca="false">IF(B587="","",IF(OR(B587="",E587="Regime Normal"),0,(AI587-Q587)*VLOOKUP(R587,Dados!$X$98:$Y$108,2,0)))</f>
        <v/>
      </c>
      <c r="BG587" s="54" t="str">
        <f aca="false">IFERROR(VLOOKUP(I587,Dados!$AC$27:$AD$43,2,0),IF(B587="","",IF(D587&lt;&gt;"MT",IF(AND(AC587="SIM",Y587="Revenda"),"2403",IF(AND(AC587="SIM",Y587="Consumo"),"2407",IF(AND(AC587="NÃO",Y587="Revenda"),"2102",IF(AND(AC587="NÃO",Y587="Consumo"),"2556",)))),REPLACE(I587,1,1,1))))</f>
        <v/>
      </c>
    </row>
    <row r="588" customFormat="false" ht="12.8" hidden="false" customHeight="true" outlineLevel="0" collapsed="false">
      <c r="Y588" s="45"/>
      <c r="Z588" s="46" t="str">
        <f aca="false">IF(B588="","",(IFERROR(VLOOKUP(H588,Dados!A$3:B$15000,2,0),"Não Encontrado")))</f>
        <v/>
      </c>
      <c r="AA588" s="46" t="str">
        <f aca="false">IF(B588="","",(IFERROR(VLOOKUP(G588,Dados!C$3:E$15000,3,0),"Não Encontrado")))</f>
        <v/>
      </c>
      <c r="AB588" s="46" t="str">
        <f aca="false">IFERROR(IF(Z588&lt;&gt;"Não Encontrado",Z588,IF(AA588&lt;&gt;"Não Encontrado",AA588,"")),"")</f>
        <v/>
      </c>
      <c r="AC588" s="45" t="str">
        <f aca="false">IF(B588="","",IF(AB588="","NÃO","SIM"))</f>
        <v/>
      </c>
      <c r="AD588" s="45" t="str">
        <f aca="false">IFERROR(VLOOKUP(G588,Dados!$P$3:$R$500,3,0),"")</f>
        <v/>
      </c>
      <c r="AE588" s="45" t="str">
        <f aca="false">IFERROR(VLOOKUP(G588,Dados!$K$3:$L$500,2,0),"")</f>
        <v/>
      </c>
      <c r="AF588" s="45" t="str">
        <f aca="false">IFERROR(VLOOKUP(G588,Dados!$M$3:$N$500,2,0),"")</f>
        <v/>
      </c>
      <c r="AG588" s="45" t="str">
        <f aca="false">IF(F588="","",IF(AND(AD588="",AE588="",AF588=""),"-",IF(AND(AD588="BIT",AE588="",AF588=""),"BIT",IF(AND(AE588="ANEXO I",AD588="",AF588=""),"ANEXO I",IF(AND(AF588="ANEXO II",AD588="",AE588=""),"ANEXO II","Escolher")))))</f>
        <v/>
      </c>
      <c r="AH588" s="45" t="str">
        <f aca="false">IF(AG588&lt;&gt;"Pneus","",IFERROR(VLOOKUP(R588,Dados!$X$2:$Z$5,3,0)*(AI588-Q588),VLOOKUP(D588,Dados!$X$7:$Z$33,3,0)*(AI588-Q588)))</f>
        <v/>
      </c>
      <c r="AI588" s="47" t="str">
        <f aca="false">IF(B588="","",P588+Q588+O588+M588+L588-N588)</f>
        <v/>
      </c>
      <c r="AJ588" s="48" t="str">
        <f aca="false">IFERROR(IF(AND(AC588="SIM",AG588="-",Y588="REVENDA"),(AB588/1+1)*AI588,IF(AND(AC588="SIM",AG588="Pneus",Y588="REVENDA"),(AB588/1+1)*(AI588-AH588),"")),"")</f>
        <v/>
      </c>
      <c r="AK588" s="48" t="str">
        <f aca="false">IF(AJ588="","",AJ588*17%)</f>
        <v/>
      </c>
      <c r="AL588" s="48" t="str">
        <f aca="false">IFERROR(IF(AC588="NÃO","",IF(AK588="","",IF(E588="Simples Nacional",BF588,IF(T588=0.12,U588*0.5833337002,IF(T588=0,AI588*0.07,U588))))),"")</f>
        <v/>
      </c>
      <c r="AM588" s="47" t="str">
        <f aca="false">IFERROR(IF(AC588="NÃO","",IF(OR(AG588="-",AG588="Pneus"),AK588-AL588,"")),"")</f>
        <v/>
      </c>
      <c r="AN588" s="48" t="str">
        <f aca="false">IF(AND(Y588="REVENDA",AC588="SIM",AG588="BIT"),((AB588/1+1)*AI588)*0.4117,"")</f>
        <v/>
      </c>
      <c r="AO588" s="48" t="str">
        <f aca="false">IF(AN588="","",AN588*17%)</f>
        <v/>
      </c>
      <c r="AP588" s="49" t="str">
        <f aca="false">IF(AN588="","",IF(T588=0.12,(U588*0.4117)*0.4117,IF(T588=0,(AI588*0.07)*0.4117,U588*0.4117)))</f>
        <v/>
      </c>
      <c r="AQ588" s="47" t="str">
        <f aca="false">IF(AN588="","",AO588-AP588)</f>
        <v/>
      </c>
      <c r="AR588" s="50" t="str">
        <f aca="false">IFERROR(IF(AND(AC588="SIM",Y588="REVENDA",LEFT(AG588,5)="ANEXO")*OR(AE588="ANEXO I",AF588="ANEXO II"),VLOOKUP(H588,Dados!G:I,2,0),""),"INSERIR MVA")</f>
        <v/>
      </c>
      <c r="AS588" s="48" t="str">
        <f aca="false">IF(LEFT(AG588,5)="ANEXO",VLOOKUP(AG588,Dados!$X$111:$Z$112,2,0)*(AI588-Q588),"")</f>
        <v/>
      </c>
      <c r="AT588" s="48" t="str">
        <f aca="false">IFERROR(IF(AR588="","",(AI588*AR588)+AI588),"INSERIR MVA")</f>
        <v/>
      </c>
      <c r="AU588" s="48" t="str">
        <f aca="false">IF(AT588="","",IF(AY588=0.04,U588,AS588*AY588))</f>
        <v/>
      </c>
      <c r="AV588" s="47" t="str">
        <f aca="false">IFERROR(IF(AU588="","",(VLOOKUP(AG588,Dados!$X$111:$Z$112,3,0)*AT588*0.17)),"INSERIR MVA")</f>
        <v/>
      </c>
      <c r="AW588" s="47" t="str">
        <f aca="false">IFERROR(IF(AR588="","",AV588-AU588),"")</f>
        <v/>
      </c>
      <c r="AX588" s="51" t="str">
        <f aca="false">IFERROR(IF(AC588="NÃO","",IF(AM588&lt;&gt;"",AM588-W588,IF(AQ588&lt;&gt;"",AQ588-W588,IF(AW588&lt;&gt;"",AW588-W588,"")))),"")</f>
        <v/>
      </c>
      <c r="AY588" s="46" t="str">
        <f aca="false">IFERROR(IF(ISNA(VLOOKUP(R588,Dados!$X$2:$Y$5,2,0)),VLOOKUP(D588,Dados!$X$7:$Y$33,2,0),VLOOKUP(R588,Dados!$X$2:$Y$5,2,0)),"")</f>
        <v/>
      </c>
      <c r="AZ588" s="52" t="str">
        <f aca="false">IF(C588="","",IF(AND(Y588="CONSUMO",AC588="NÃO")*OR(AG588="-",AG588="BIT"),IF(E588&lt;&gt;"",(AI588-(P588+L588-N588+Q588)*AY588)/0.83),""))</f>
        <v/>
      </c>
      <c r="BA588" s="51" t="str">
        <f aca="false">IF(AZ588="","",AZ588*0.17-((P588+L588-N588+Q588)*AY588))</f>
        <v/>
      </c>
      <c r="BB588" s="51" t="str">
        <f aca="false">IF(AND(Y588="CONSUMO",AG588="ANEXO I",AY588&gt;4%),(AI588-(P588+L588-N588+Q588)*0.0514)/0.83*(0.5177)*(0.17)-AI588*0.0514,IF(AND(Y588="CONSUMO",AG588="ANEXO II",AY588&gt;4%),(AI588-(P588+L588-N588+Q588)*0.041)/0.83*(0.3295)*(0.17)-AI588*0.041,IF(AND(Y588="CONSUMO",AG588="ANEXO I",AY588=4%),(AI588-(P588+L588-N588+Q588)*0.04)/0.83*(0.5177)*(0.17)-AI588*0.04,IF(AND(Y588="CONSUMO",AG588="ANEXO II",AY588=4%),(AI588-(P588+L588-N588+Q588)*0.04)/0.83*(0.3295)*(0.17)-AI588*0.04,""))))</f>
        <v/>
      </c>
      <c r="BC588" s="51" t="str">
        <f aca="false">IF(C588="","",IF(AND(Y588="CONSUMO",AC588="SIM")*OR(AG588="-",AG588="BIT"),IF(E588&lt;&gt;"",(AI588-(P588+L588-N588+Q588)*AY588)/0.83),""))</f>
        <v/>
      </c>
      <c r="BD588" s="51" t="str">
        <f aca="false">IF(BC588="","",BC588*0.17)</f>
        <v/>
      </c>
      <c r="BE588" s="51" t="str">
        <f aca="false">IF(I588=6908,0,IF(BC588="","",BD588-((P588+L588-N588+Q588)*AY588)))</f>
        <v/>
      </c>
      <c r="BF588" s="53" t="str">
        <f aca="false">IF(B588="","",IF(OR(B588="",E588="Regime Normal"),0,(AI588-Q588)*VLOOKUP(R588,Dados!$X$98:$Y$108,2,0)))</f>
        <v/>
      </c>
      <c r="BG588" s="54" t="str">
        <f aca="false">IFERROR(VLOOKUP(I588,Dados!$AC$27:$AD$43,2,0),IF(B588="","",IF(D588&lt;&gt;"MT",IF(AND(AC588="SIM",Y588="Revenda"),"2403",IF(AND(AC588="SIM",Y588="Consumo"),"2407",IF(AND(AC588="NÃO",Y588="Revenda"),"2102",IF(AND(AC588="NÃO",Y588="Consumo"),"2556",)))),REPLACE(I588,1,1,1))))</f>
        <v/>
      </c>
    </row>
    <row r="589" customFormat="false" ht="12.8" hidden="false" customHeight="true" outlineLevel="0" collapsed="false">
      <c r="Y589" s="45"/>
      <c r="Z589" s="46" t="str">
        <f aca="false">IF(B589="","",(IFERROR(VLOOKUP(H589,Dados!A$3:B$15000,2,0),"Não Encontrado")))</f>
        <v/>
      </c>
      <c r="AA589" s="46" t="str">
        <f aca="false">IF(B589="","",(IFERROR(VLOOKUP(G589,Dados!C$3:E$15000,3,0),"Não Encontrado")))</f>
        <v/>
      </c>
      <c r="AB589" s="46" t="str">
        <f aca="false">IFERROR(IF(Z589&lt;&gt;"Não Encontrado",Z589,IF(AA589&lt;&gt;"Não Encontrado",AA589,"")),"")</f>
        <v/>
      </c>
      <c r="AC589" s="45" t="str">
        <f aca="false">IF(B589="","",IF(AB589="","NÃO","SIM"))</f>
        <v/>
      </c>
      <c r="AD589" s="45" t="str">
        <f aca="false">IFERROR(VLOOKUP(G589,Dados!$P$3:$R$500,3,0),"")</f>
        <v/>
      </c>
      <c r="AE589" s="45" t="str">
        <f aca="false">IFERROR(VLOOKUP(G589,Dados!$K$3:$L$500,2,0),"")</f>
        <v/>
      </c>
      <c r="AF589" s="45" t="str">
        <f aca="false">IFERROR(VLOOKUP(G589,Dados!$M$3:$N$500,2,0),"")</f>
        <v/>
      </c>
      <c r="AG589" s="45" t="str">
        <f aca="false">IF(F589="","",IF(AND(AD589="",AE589="",AF589=""),"-",IF(AND(AD589="BIT",AE589="",AF589=""),"BIT",IF(AND(AE589="ANEXO I",AD589="",AF589=""),"ANEXO I",IF(AND(AF589="ANEXO II",AD589="",AE589=""),"ANEXO II","Escolher")))))</f>
        <v/>
      </c>
      <c r="AH589" s="45" t="str">
        <f aca="false">IF(AG589&lt;&gt;"Pneus","",IFERROR(VLOOKUP(R589,Dados!$X$2:$Z$5,3,0)*(AI589-Q589),VLOOKUP(D589,Dados!$X$7:$Z$33,3,0)*(AI589-Q589)))</f>
        <v/>
      </c>
      <c r="AI589" s="47" t="str">
        <f aca="false">IF(B589="","",P589+Q589+O589+M589+L589-N589)</f>
        <v/>
      </c>
      <c r="AJ589" s="48" t="str">
        <f aca="false">IFERROR(IF(AND(AC589="SIM",AG589="-",Y589="REVENDA"),(AB589/1+1)*AI589,IF(AND(AC589="SIM",AG589="Pneus",Y589="REVENDA"),(AB589/1+1)*(AI589-AH589),"")),"")</f>
        <v/>
      </c>
      <c r="AK589" s="48" t="str">
        <f aca="false">IF(AJ589="","",AJ589*17%)</f>
        <v/>
      </c>
      <c r="AL589" s="48" t="str">
        <f aca="false">IFERROR(IF(AC589="NÃO","",IF(AK589="","",IF(E589="Simples Nacional",BF589,IF(T589=0.12,U589*0.5833337002,IF(T589=0,AI589*0.07,U589))))),"")</f>
        <v/>
      </c>
      <c r="AM589" s="47" t="str">
        <f aca="false">IFERROR(IF(AC589="NÃO","",IF(OR(AG589="-",AG589="Pneus"),AK589-AL589,"")),"")</f>
        <v/>
      </c>
      <c r="AN589" s="48" t="str">
        <f aca="false">IF(AND(Y589="REVENDA",AC589="SIM",AG589="BIT"),((AB589/1+1)*AI589)*0.4117,"")</f>
        <v/>
      </c>
      <c r="AO589" s="48" t="str">
        <f aca="false">IF(AN589="","",AN589*17%)</f>
        <v/>
      </c>
      <c r="AP589" s="49" t="str">
        <f aca="false">IF(AN589="","",IF(T589=0.12,(U589*0.4117)*0.4117,IF(T589=0,(AI589*0.07)*0.4117,U589*0.4117)))</f>
        <v/>
      </c>
      <c r="AQ589" s="47" t="str">
        <f aca="false">IF(AN589="","",AO589-AP589)</f>
        <v/>
      </c>
      <c r="AR589" s="50" t="str">
        <f aca="false">IFERROR(IF(AND(AC589="SIM",Y589="REVENDA",LEFT(AG589,5)="ANEXO")*OR(AE589="ANEXO I",AF589="ANEXO II"),VLOOKUP(H589,Dados!G:I,2,0),""),"INSERIR MVA")</f>
        <v/>
      </c>
      <c r="AS589" s="48" t="str">
        <f aca="false">IF(LEFT(AG589,5)="ANEXO",VLOOKUP(AG589,Dados!$X$111:$Z$112,2,0)*(AI589-Q589),"")</f>
        <v/>
      </c>
      <c r="AT589" s="48" t="str">
        <f aca="false">IFERROR(IF(AR589="","",(AI589*AR589)+AI589),"INSERIR MVA")</f>
        <v/>
      </c>
      <c r="AU589" s="48" t="str">
        <f aca="false">IF(AT589="","",IF(AY589=0.04,U589,AS589*AY589))</f>
        <v/>
      </c>
      <c r="AV589" s="47" t="str">
        <f aca="false">IFERROR(IF(AU589="","",(VLOOKUP(AG589,Dados!$X$111:$Z$112,3,0)*AT589*0.17)),"INSERIR MVA")</f>
        <v/>
      </c>
      <c r="AW589" s="47" t="str">
        <f aca="false">IFERROR(IF(AR589="","",AV589-AU589),"")</f>
        <v/>
      </c>
      <c r="AX589" s="51" t="str">
        <f aca="false">IFERROR(IF(AC589="NÃO","",IF(AM589&lt;&gt;"",AM589-W589,IF(AQ589&lt;&gt;"",AQ589-W589,IF(AW589&lt;&gt;"",AW589-W589,"")))),"")</f>
        <v/>
      </c>
      <c r="AY589" s="46" t="str">
        <f aca="false">IFERROR(IF(ISNA(VLOOKUP(R589,Dados!$X$2:$Y$5,2,0)),VLOOKUP(D589,Dados!$X$7:$Y$33,2,0),VLOOKUP(R589,Dados!$X$2:$Y$5,2,0)),"")</f>
        <v/>
      </c>
      <c r="AZ589" s="52" t="str">
        <f aca="false">IF(C589="","",IF(AND(Y589="CONSUMO",AC589="NÃO")*OR(AG589="-",AG589="BIT"),IF(E589&lt;&gt;"",(AI589-(P589+L589-N589+Q589)*AY589)/0.83),""))</f>
        <v/>
      </c>
      <c r="BA589" s="51" t="str">
        <f aca="false">IF(AZ589="","",AZ589*0.17-((P589+L589-N589+Q589)*AY589))</f>
        <v/>
      </c>
      <c r="BB589" s="51" t="str">
        <f aca="false">IF(AND(Y589="CONSUMO",AG589="ANEXO I",AY589&gt;4%),(AI589-(P589+L589-N589+Q589)*0.0514)/0.83*(0.5177)*(0.17)-AI589*0.0514,IF(AND(Y589="CONSUMO",AG589="ANEXO II",AY589&gt;4%),(AI589-(P589+L589-N589+Q589)*0.041)/0.83*(0.3295)*(0.17)-AI589*0.041,IF(AND(Y589="CONSUMO",AG589="ANEXO I",AY589=4%),(AI589-(P589+L589-N589+Q589)*0.04)/0.83*(0.5177)*(0.17)-AI589*0.04,IF(AND(Y589="CONSUMO",AG589="ANEXO II",AY589=4%),(AI589-(P589+L589-N589+Q589)*0.04)/0.83*(0.3295)*(0.17)-AI589*0.04,""))))</f>
        <v/>
      </c>
      <c r="BC589" s="51" t="str">
        <f aca="false">IF(C589="","",IF(AND(Y589="CONSUMO",AC589="SIM")*OR(AG589="-",AG589="BIT"),IF(E589&lt;&gt;"",(AI589-(P589+L589-N589+Q589)*AY589)/0.83),""))</f>
        <v/>
      </c>
      <c r="BD589" s="51" t="str">
        <f aca="false">IF(BC589="","",BC589*0.17)</f>
        <v/>
      </c>
      <c r="BE589" s="51" t="str">
        <f aca="false">IF(I589=6908,0,IF(BC589="","",BD589-((P589+L589-N589+Q589)*AY589)))</f>
        <v/>
      </c>
      <c r="BF589" s="53" t="str">
        <f aca="false">IF(B589="","",IF(OR(B589="",E589="Regime Normal"),0,(AI589-Q589)*VLOOKUP(R589,Dados!$X$98:$Y$108,2,0)))</f>
        <v/>
      </c>
      <c r="BG589" s="54" t="str">
        <f aca="false">IFERROR(VLOOKUP(I589,Dados!$AC$27:$AD$43,2,0),IF(B589="","",IF(D589&lt;&gt;"MT",IF(AND(AC589="SIM",Y589="Revenda"),"2403",IF(AND(AC589="SIM",Y589="Consumo"),"2407",IF(AND(AC589="NÃO",Y589="Revenda"),"2102",IF(AND(AC589="NÃO",Y589="Consumo"),"2556",)))),REPLACE(I589,1,1,1))))</f>
        <v/>
      </c>
    </row>
    <row r="590" customFormat="false" ht="12.8" hidden="false" customHeight="true" outlineLevel="0" collapsed="false">
      <c r="Y590" s="45"/>
      <c r="Z590" s="46" t="str">
        <f aca="false">IF(B590="","",(IFERROR(VLOOKUP(H590,Dados!A$3:B$15000,2,0),"Não Encontrado")))</f>
        <v/>
      </c>
      <c r="AA590" s="46" t="str">
        <f aca="false">IF(B590="","",(IFERROR(VLOOKUP(G590,Dados!C$3:E$15000,3,0),"Não Encontrado")))</f>
        <v/>
      </c>
      <c r="AB590" s="46" t="str">
        <f aca="false">IFERROR(IF(Z590&lt;&gt;"Não Encontrado",Z590,IF(AA590&lt;&gt;"Não Encontrado",AA590,"")),"")</f>
        <v/>
      </c>
      <c r="AC590" s="45" t="str">
        <f aca="false">IF(B590="","",IF(AB590="","NÃO","SIM"))</f>
        <v/>
      </c>
      <c r="AD590" s="45" t="str">
        <f aca="false">IFERROR(VLOOKUP(G590,Dados!$P$3:$R$500,3,0),"")</f>
        <v/>
      </c>
      <c r="AE590" s="45" t="str">
        <f aca="false">IFERROR(VLOOKUP(G590,Dados!$K$3:$L$500,2,0),"")</f>
        <v/>
      </c>
      <c r="AF590" s="45" t="str">
        <f aca="false">IFERROR(VLOOKUP(G590,Dados!$M$3:$N$500,2,0),"")</f>
        <v/>
      </c>
      <c r="AG590" s="45" t="str">
        <f aca="false">IF(F590="","",IF(AND(AD590="",AE590="",AF590=""),"-",IF(AND(AD590="BIT",AE590="",AF590=""),"BIT",IF(AND(AE590="ANEXO I",AD590="",AF590=""),"ANEXO I",IF(AND(AF590="ANEXO II",AD590="",AE590=""),"ANEXO II","Escolher")))))</f>
        <v/>
      </c>
      <c r="AH590" s="45" t="str">
        <f aca="false">IF(AG590&lt;&gt;"Pneus","",IFERROR(VLOOKUP(R590,Dados!$X$2:$Z$5,3,0)*(AI590-Q590),VLOOKUP(D590,Dados!$X$7:$Z$33,3,0)*(AI590-Q590)))</f>
        <v/>
      </c>
      <c r="AI590" s="47" t="str">
        <f aca="false">IF(B590="","",P590+Q590+O590+M590+L590-N590)</f>
        <v/>
      </c>
      <c r="AJ590" s="48" t="str">
        <f aca="false">IFERROR(IF(AND(AC590="SIM",AG590="-",Y590="REVENDA"),(AB590/1+1)*AI590,IF(AND(AC590="SIM",AG590="Pneus",Y590="REVENDA"),(AB590/1+1)*(AI590-AH590),"")),"")</f>
        <v/>
      </c>
      <c r="AK590" s="48" t="str">
        <f aca="false">IF(AJ590="","",AJ590*17%)</f>
        <v/>
      </c>
      <c r="AL590" s="48" t="str">
        <f aca="false">IFERROR(IF(AC590="NÃO","",IF(AK590="","",IF(E590="Simples Nacional",BF590,IF(T590=0.12,U590*0.5833337002,IF(T590=0,AI590*0.07,U590))))),"")</f>
        <v/>
      </c>
      <c r="AM590" s="47" t="str">
        <f aca="false">IFERROR(IF(AC590="NÃO","",IF(OR(AG590="-",AG590="Pneus"),AK590-AL590,"")),"")</f>
        <v/>
      </c>
      <c r="AN590" s="48" t="str">
        <f aca="false">IF(AND(Y590="REVENDA",AC590="SIM",AG590="BIT"),((AB590/1+1)*AI590)*0.4117,"")</f>
        <v/>
      </c>
      <c r="AO590" s="48" t="str">
        <f aca="false">IF(AN590="","",AN590*17%)</f>
        <v/>
      </c>
      <c r="AP590" s="49" t="str">
        <f aca="false">IF(AN590="","",IF(T590=0.12,(U590*0.4117)*0.4117,IF(T590=0,(AI590*0.07)*0.4117,U590*0.4117)))</f>
        <v/>
      </c>
      <c r="AQ590" s="47" t="str">
        <f aca="false">IF(AN590="","",AO590-AP590)</f>
        <v/>
      </c>
      <c r="AR590" s="50" t="str">
        <f aca="false">IFERROR(IF(AND(AC590="SIM",Y590="REVENDA",LEFT(AG590,5)="ANEXO")*OR(AE590="ANEXO I",AF590="ANEXO II"),VLOOKUP(H590,Dados!G:I,2,0),""),"INSERIR MVA")</f>
        <v/>
      </c>
      <c r="AS590" s="48" t="str">
        <f aca="false">IF(LEFT(AG590,5)="ANEXO",VLOOKUP(AG590,Dados!$X$111:$Z$112,2,0)*(AI590-Q590),"")</f>
        <v/>
      </c>
      <c r="AT590" s="48" t="str">
        <f aca="false">IFERROR(IF(AR590="","",(AI590*AR590)+AI590),"INSERIR MVA")</f>
        <v/>
      </c>
      <c r="AU590" s="48" t="str">
        <f aca="false">IF(AT590="","",IF(AY590=0.04,U590,AS590*AY590))</f>
        <v/>
      </c>
      <c r="AV590" s="47" t="str">
        <f aca="false">IFERROR(IF(AU590="","",(VLOOKUP(AG590,Dados!$X$111:$Z$112,3,0)*AT590*0.17)),"INSERIR MVA")</f>
        <v/>
      </c>
      <c r="AW590" s="47" t="str">
        <f aca="false">IFERROR(IF(AR590="","",AV590-AU590),"")</f>
        <v/>
      </c>
      <c r="AX590" s="51" t="str">
        <f aca="false">IFERROR(IF(AC590="NÃO","",IF(AM590&lt;&gt;"",AM590-W590,IF(AQ590&lt;&gt;"",AQ590-W590,IF(AW590&lt;&gt;"",AW590-W590,"")))),"")</f>
        <v/>
      </c>
      <c r="AY590" s="46" t="str">
        <f aca="false">IFERROR(IF(ISNA(VLOOKUP(R590,Dados!$X$2:$Y$5,2,0)),VLOOKUP(D590,Dados!$X$7:$Y$33,2,0),VLOOKUP(R590,Dados!$X$2:$Y$5,2,0)),"")</f>
        <v/>
      </c>
      <c r="AZ590" s="52" t="str">
        <f aca="false">IF(C590="","",IF(AND(Y590="CONSUMO",AC590="NÃO")*OR(AG590="-",AG590="BIT"),IF(E590&lt;&gt;"",(AI590-(P590+L590-N590+Q590)*AY590)/0.83),""))</f>
        <v/>
      </c>
      <c r="BA590" s="51" t="str">
        <f aca="false">IF(AZ590="","",AZ590*0.17-((P590+L590-N590+Q590)*AY590))</f>
        <v/>
      </c>
      <c r="BB590" s="51" t="str">
        <f aca="false">IF(AND(Y590="CONSUMO",AG590="ANEXO I",AY590&gt;4%),(AI590-(P590+L590-N590+Q590)*0.0514)/0.83*(0.5177)*(0.17)-AI590*0.0514,IF(AND(Y590="CONSUMO",AG590="ANEXO II",AY590&gt;4%),(AI590-(P590+L590-N590+Q590)*0.041)/0.83*(0.3295)*(0.17)-AI590*0.041,IF(AND(Y590="CONSUMO",AG590="ANEXO I",AY590=4%),(AI590-(P590+L590-N590+Q590)*0.04)/0.83*(0.5177)*(0.17)-AI590*0.04,IF(AND(Y590="CONSUMO",AG590="ANEXO II",AY590=4%),(AI590-(P590+L590-N590+Q590)*0.04)/0.83*(0.3295)*(0.17)-AI590*0.04,""))))</f>
        <v/>
      </c>
      <c r="BC590" s="51" t="str">
        <f aca="false">IF(C590="","",IF(AND(Y590="CONSUMO",AC590="SIM")*OR(AG590="-",AG590="BIT"),IF(E590&lt;&gt;"",(AI590-(P590+L590-N590+Q590)*AY590)/0.83),""))</f>
        <v/>
      </c>
      <c r="BD590" s="51" t="str">
        <f aca="false">IF(BC590="","",BC590*0.17)</f>
        <v/>
      </c>
      <c r="BE590" s="51" t="str">
        <f aca="false">IF(I590=6908,0,IF(BC590="","",BD590-((P590+L590-N590+Q590)*AY590)))</f>
        <v/>
      </c>
      <c r="BF590" s="53" t="str">
        <f aca="false">IF(B590="","",IF(OR(B590="",E590="Regime Normal"),0,(AI590-Q590)*VLOOKUP(R590,Dados!$X$98:$Y$108,2,0)))</f>
        <v/>
      </c>
      <c r="BG590" s="54" t="str">
        <f aca="false">IFERROR(VLOOKUP(I590,Dados!$AC$27:$AD$43,2,0),IF(B590="","",IF(D590&lt;&gt;"MT",IF(AND(AC590="SIM",Y590="Revenda"),"2403",IF(AND(AC590="SIM",Y590="Consumo"),"2407",IF(AND(AC590="NÃO",Y590="Revenda"),"2102",IF(AND(AC590="NÃO",Y590="Consumo"),"2556",)))),REPLACE(I590,1,1,1))))</f>
        <v/>
      </c>
    </row>
    <row r="591" customFormat="false" ht="12.8" hidden="false" customHeight="true" outlineLevel="0" collapsed="false">
      <c r="Y591" s="45"/>
      <c r="Z591" s="46" t="str">
        <f aca="false">IF(B591="","",(IFERROR(VLOOKUP(H591,Dados!A$3:B$15000,2,0),"Não Encontrado")))</f>
        <v/>
      </c>
      <c r="AA591" s="46" t="str">
        <f aca="false">IF(B591="","",(IFERROR(VLOOKUP(G591,Dados!C$3:E$15000,3,0),"Não Encontrado")))</f>
        <v/>
      </c>
      <c r="AB591" s="46" t="str">
        <f aca="false">IFERROR(IF(Z591&lt;&gt;"Não Encontrado",Z591,IF(AA591&lt;&gt;"Não Encontrado",AA591,"")),"")</f>
        <v/>
      </c>
      <c r="AC591" s="45" t="str">
        <f aca="false">IF(B591="","",IF(AB591="","NÃO","SIM"))</f>
        <v/>
      </c>
      <c r="AD591" s="45" t="str">
        <f aca="false">IFERROR(VLOOKUP(G591,Dados!$P$3:$R$500,3,0),"")</f>
        <v/>
      </c>
      <c r="AE591" s="45" t="str">
        <f aca="false">IFERROR(VLOOKUP(G591,Dados!$K$3:$L$500,2,0),"")</f>
        <v/>
      </c>
      <c r="AF591" s="45" t="str">
        <f aca="false">IFERROR(VLOOKUP(G591,Dados!$M$3:$N$500,2,0),"")</f>
        <v/>
      </c>
      <c r="AG591" s="45" t="str">
        <f aca="false">IF(F591="","",IF(AND(AD591="",AE591="",AF591=""),"-",IF(AND(AD591="BIT",AE591="",AF591=""),"BIT",IF(AND(AE591="ANEXO I",AD591="",AF591=""),"ANEXO I",IF(AND(AF591="ANEXO II",AD591="",AE591=""),"ANEXO II","Escolher")))))</f>
        <v/>
      </c>
      <c r="AH591" s="45" t="str">
        <f aca="false">IF(AG591&lt;&gt;"Pneus","",IFERROR(VLOOKUP(R591,Dados!$X$2:$Z$5,3,0)*(AI591-Q591),VLOOKUP(D591,Dados!$X$7:$Z$33,3,0)*(AI591-Q591)))</f>
        <v/>
      </c>
      <c r="AI591" s="47" t="str">
        <f aca="false">IF(B591="","",P591+Q591+O591+M591+L591-N591)</f>
        <v/>
      </c>
      <c r="AJ591" s="48" t="str">
        <f aca="false">IFERROR(IF(AND(AC591="SIM",AG591="-",Y591="REVENDA"),(AB591/1+1)*AI591,IF(AND(AC591="SIM",AG591="Pneus",Y591="REVENDA"),(AB591/1+1)*(AI591-AH591),"")),"")</f>
        <v/>
      </c>
      <c r="AK591" s="48" t="str">
        <f aca="false">IF(AJ591="","",AJ591*17%)</f>
        <v/>
      </c>
      <c r="AL591" s="48" t="str">
        <f aca="false">IFERROR(IF(AC591="NÃO","",IF(AK591="","",IF(E591="Simples Nacional",BF591,IF(T591=0.12,U591*0.5833337002,IF(T591=0,AI591*0.07,U591))))),"")</f>
        <v/>
      </c>
      <c r="AM591" s="47" t="str">
        <f aca="false">IFERROR(IF(AC591="NÃO","",IF(OR(AG591="-",AG591="Pneus"),AK591-AL591,"")),"")</f>
        <v/>
      </c>
      <c r="AN591" s="48" t="str">
        <f aca="false">IF(AND(Y591="REVENDA",AC591="SIM",AG591="BIT"),((AB591/1+1)*AI591)*0.4117,"")</f>
        <v/>
      </c>
      <c r="AO591" s="48" t="str">
        <f aca="false">IF(AN591="","",AN591*17%)</f>
        <v/>
      </c>
      <c r="AP591" s="49" t="str">
        <f aca="false">IF(AN591="","",IF(T591=0.12,(U591*0.4117)*0.4117,IF(T591=0,(AI591*0.07)*0.4117,U591*0.4117)))</f>
        <v/>
      </c>
      <c r="AQ591" s="47" t="str">
        <f aca="false">IF(AN591="","",AO591-AP591)</f>
        <v/>
      </c>
      <c r="AR591" s="50" t="str">
        <f aca="false">IFERROR(IF(AND(AC591="SIM",Y591="REVENDA",LEFT(AG591,5)="ANEXO")*OR(AE591="ANEXO I",AF591="ANEXO II"),VLOOKUP(H591,Dados!G:I,2,0),""),"INSERIR MVA")</f>
        <v/>
      </c>
      <c r="AS591" s="48" t="str">
        <f aca="false">IF(LEFT(AG591,5)="ANEXO",VLOOKUP(AG591,Dados!$X$111:$Z$112,2,0)*(AI591-Q591),"")</f>
        <v/>
      </c>
      <c r="AT591" s="48" t="str">
        <f aca="false">IFERROR(IF(AR591="","",(AI591*AR591)+AI591),"INSERIR MVA")</f>
        <v/>
      </c>
      <c r="AU591" s="48" t="str">
        <f aca="false">IF(AT591="","",IF(AY591=0.04,U591,AS591*AY591))</f>
        <v/>
      </c>
      <c r="AV591" s="47" t="str">
        <f aca="false">IFERROR(IF(AU591="","",(VLOOKUP(AG591,Dados!$X$111:$Z$112,3,0)*AT591*0.17)),"INSERIR MVA")</f>
        <v/>
      </c>
      <c r="AW591" s="47" t="str">
        <f aca="false">IFERROR(IF(AR591="","",AV591-AU591),"")</f>
        <v/>
      </c>
      <c r="AX591" s="51" t="str">
        <f aca="false">IFERROR(IF(AC591="NÃO","",IF(AM591&lt;&gt;"",AM591-W591,IF(AQ591&lt;&gt;"",AQ591-W591,IF(AW591&lt;&gt;"",AW591-W591,"")))),"")</f>
        <v/>
      </c>
      <c r="AY591" s="46" t="str">
        <f aca="false">IFERROR(IF(ISNA(VLOOKUP(R591,Dados!$X$2:$Y$5,2,0)),VLOOKUP(D591,Dados!$X$7:$Y$33,2,0),VLOOKUP(R591,Dados!$X$2:$Y$5,2,0)),"")</f>
        <v/>
      </c>
      <c r="AZ591" s="52" t="str">
        <f aca="false">IF(C591="","",IF(AND(Y591="CONSUMO",AC591="NÃO")*OR(AG591="-",AG591="BIT"),IF(E591&lt;&gt;"",(AI591-(P591+L591-N591+Q591)*AY591)/0.83),""))</f>
        <v/>
      </c>
      <c r="BA591" s="51" t="str">
        <f aca="false">IF(AZ591="","",AZ591*0.17-((P591+L591-N591+Q591)*AY591))</f>
        <v/>
      </c>
      <c r="BB591" s="51" t="str">
        <f aca="false">IF(AND(Y591="CONSUMO",AG591="ANEXO I",AY591&gt;4%),(AI591-(P591+L591-N591+Q591)*0.0514)/0.83*(0.5177)*(0.17)-AI591*0.0514,IF(AND(Y591="CONSUMO",AG591="ANEXO II",AY591&gt;4%),(AI591-(P591+L591-N591+Q591)*0.041)/0.83*(0.3295)*(0.17)-AI591*0.041,IF(AND(Y591="CONSUMO",AG591="ANEXO I",AY591=4%),(AI591-(P591+L591-N591+Q591)*0.04)/0.83*(0.5177)*(0.17)-AI591*0.04,IF(AND(Y591="CONSUMO",AG591="ANEXO II",AY591=4%),(AI591-(P591+L591-N591+Q591)*0.04)/0.83*(0.3295)*(0.17)-AI591*0.04,""))))</f>
        <v/>
      </c>
      <c r="BC591" s="51" t="str">
        <f aca="false">IF(C591="","",IF(AND(Y591="CONSUMO",AC591="SIM")*OR(AG591="-",AG591="BIT"),IF(E591&lt;&gt;"",(AI591-(P591+L591-N591+Q591)*AY591)/0.83),""))</f>
        <v/>
      </c>
      <c r="BD591" s="51" t="str">
        <f aca="false">IF(BC591="","",BC591*0.17)</f>
        <v/>
      </c>
      <c r="BE591" s="51" t="str">
        <f aca="false">IF(I591=6908,0,IF(BC591="","",BD591-((P591+L591-N591+Q591)*AY591)))</f>
        <v/>
      </c>
      <c r="BF591" s="53" t="str">
        <f aca="false">IF(B591="","",IF(OR(B591="",E591="Regime Normal"),0,(AI591-Q591)*VLOOKUP(R591,Dados!$X$98:$Y$108,2,0)))</f>
        <v/>
      </c>
      <c r="BG591" s="54" t="str">
        <f aca="false">IFERROR(VLOOKUP(I591,Dados!$AC$27:$AD$43,2,0),IF(B591="","",IF(D591&lt;&gt;"MT",IF(AND(AC591="SIM",Y591="Revenda"),"2403",IF(AND(AC591="SIM",Y591="Consumo"),"2407",IF(AND(AC591="NÃO",Y591="Revenda"),"2102",IF(AND(AC591="NÃO",Y591="Consumo"),"2556",)))),REPLACE(I591,1,1,1))))</f>
        <v/>
      </c>
    </row>
    <row r="592" customFormat="false" ht="12.8" hidden="false" customHeight="true" outlineLevel="0" collapsed="false">
      <c r="Y592" s="45"/>
      <c r="Z592" s="46" t="str">
        <f aca="false">IF(B592="","",(IFERROR(VLOOKUP(H592,Dados!A$3:B$15000,2,0),"Não Encontrado")))</f>
        <v/>
      </c>
      <c r="AA592" s="46" t="str">
        <f aca="false">IF(B592="","",(IFERROR(VLOOKUP(G592,Dados!C$3:E$15000,3,0),"Não Encontrado")))</f>
        <v/>
      </c>
      <c r="AB592" s="46" t="str">
        <f aca="false">IFERROR(IF(Z592&lt;&gt;"Não Encontrado",Z592,IF(AA592&lt;&gt;"Não Encontrado",AA592,"")),"")</f>
        <v/>
      </c>
      <c r="AC592" s="45" t="str">
        <f aca="false">IF(B592="","",IF(AB592="","NÃO","SIM"))</f>
        <v/>
      </c>
      <c r="AD592" s="45" t="str">
        <f aca="false">IFERROR(VLOOKUP(G592,Dados!$P$3:$R$500,3,0),"")</f>
        <v/>
      </c>
      <c r="AE592" s="45" t="str">
        <f aca="false">IFERROR(VLOOKUP(G592,Dados!$K$3:$L$500,2,0),"")</f>
        <v/>
      </c>
      <c r="AF592" s="45" t="str">
        <f aca="false">IFERROR(VLOOKUP(G592,Dados!$M$3:$N$500,2,0),"")</f>
        <v/>
      </c>
      <c r="AG592" s="45" t="str">
        <f aca="false">IF(F592="","",IF(AND(AD592="",AE592="",AF592=""),"-",IF(AND(AD592="BIT",AE592="",AF592=""),"BIT",IF(AND(AE592="ANEXO I",AD592="",AF592=""),"ANEXO I",IF(AND(AF592="ANEXO II",AD592="",AE592=""),"ANEXO II","Escolher")))))</f>
        <v/>
      </c>
      <c r="AH592" s="45" t="str">
        <f aca="false">IF(AG592&lt;&gt;"Pneus","",IFERROR(VLOOKUP(R592,Dados!$X$2:$Z$5,3,0)*(AI592-Q592),VLOOKUP(D592,Dados!$X$7:$Z$33,3,0)*(AI592-Q592)))</f>
        <v/>
      </c>
      <c r="AI592" s="47" t="str">
        <f aca="false">IF(B592="","",P592+Q592+O592+M592+L592-N592)</f>
        <v/>
      </c>
      <c r="AJ592" s="48" t="str">
        <f aca="false">IFERROR(IF(AND(AC592="SIM",AG592="-",Y592="REVENDA"),(AB592/1+1)*AI592,IF(AND(AC592="SIM",AG592="Pneus",Y592="REVENDA"),(AB592/1+1)*(AI592-AH592),"")),"")</f>
        <v/>
      </c>
      <c r="AK592" s="48" t="str">
        <f aca="false">IF(AJ592="","",AJ592*17%)</f>
        <v/>
      </c>
      <c r="AL592" s="48" t="str">
        <f aca="false">IFERROR(IF(AC592="NÃO","",IF(AK592="","",IF(E592="Simples Nacional",BF592,IF(T592=0.12,U592*0.5833337002,IF(T592=0,AI592*0.07,U592))))),"")</f>
        <v/>
      </c>
      <c r="AM592" s="47" t="str">
        <f aca="false">IFERROR(IF(AC592="NÃO","",IF(OR(AG592="-",AG592="Pneus"),AK592-AL592,"")),"")</f>
        <v/>
      </c>
      <c r="AN592" s="48" t="str">
        <f aca="false">IF(AND(Y592="REVENDA",AC592="SIM",AG592="BIT"),((AB592/1+1)*AI592)*0.4117,"")</f>
        <v/>
      </c>
      <c r="AO592" s="48" t="str">
        <f aca="false">IF(AN592="","",AN592*17%)</f>
        <v/>
      </c>
      <c r="AP592" s="49" t="str">
        <f aca="false">IF(AN592="","",IF(T592=0.12,(U592*0.4117)*0.4117,IF(T592=0,(AI592*0.07)*0.4117,U592*0.4117)))</f>
        <v/>
      </c>
      <c r="AQ592" s="47" t="str">
        <f aca="false">IF(AN592="","",AO592-AP592)</f>
        <v/>
      </c>
      <c r="AR592" s="50" t="str">
        <f aca="false">IFERROR(IF(AND(AC592="SIM",Y592="REVENDA",LEFT(AG592,5)="ANEXO")*OR(AE592="ANEXO I",AF592="ANEXO II"),VLOOKUP(H592,Dados!G:I,2,0),""),"INSERIR MVA")</f>
        <v/>
      </c>
      <c r="AS592" s="48" t="str">
        <f aca="false">IF(LEFT(AG592,5)="ANEXO",VLOOKUP(AG592,Dados!$X$111:$Z$112,2,0)*(AI592-Q592),"")</f>
        <v/>
      </c>
      <c r="AT592" s="48" t="str">
        <f aca="false">IFERROR(IF(AR592="","",(AI592*AR592)+AI592),"INSERIR MVA")</f>
        <v/>
      </c>
      <c r="AU592" s="48" t="str">
        <f aca="false">IF(AT592="","",IF(AY592=0.04,U592,AS592*AY592))</f>
        <v/>
      </c>
      <c r="AV592" s="47" t="str">
        <f aca="false">IFERROR(IF(AU592="","",(VLOOKUP(AG592,Dados!$X$111:$Z$112,3,0)*AT592*0.17)),"INSERIR MVA")</f>
        <v/>
      </c>
      <c r="AW592" s="47" t="str">
        <f aca="false">IFERROR(IF(AR592="","",AV592-AU592),"")</f>
        <v/>
      </c>
      <c r="AX592" s="51" t="str">
        <f aca="false">IFERROR(IF(AC592="NÃO","",IF(AM592&lt;&gt;"",AM592-W592,IF(AQ592&lt;&gt;"",AQ592-W592,IF(AW592&lt;&gt;"",AW592-W592,"")))),"")</f>
        <v/>
      </c>
      <c r="AY592" s="46" t="str">
        <f aca="false">IFERROR(IF(ISNA(VLOOKUP(R592,Dados!$X$2:$Y$5,2,0)),VLOOKUP(D592,Dados!$X$7:$Y$33,2,0),VLOOKUP(R592,Dados!$X$2:$Y$5,2,0)),"")</f>
        <v/>
      </c>
      <c r="AZ592" s="52" t="str">
        <f aca="false">IF(C592="","",IF(AND(Y592="CONSUMO",AC592="NÃO")*OR(AG592="-",AG592="BIT"),IF(E592&lt;&gt;"",(AI592-(P592+L592-N592+Q592)*AY592)/0.83),""))</f>
        <v/>
      </c>
      <c r="BA592" s="51" t="str">
        <f aca="false">IF(AZ592="","",AZ592*0.17-((P592+L592-N592+Q592)*AY592))</f>
        <v/>
      </c>
      <c r="BB592" s="51" t="str">
        <f aca="false">IF(AND(Y592="CONSUMO",AG592="ANEXO I",AY592&gt;4%),(AI592-(P592+L592-N592+Q592)*0.0514)/0.83*(0.5177)*(0.17)-AI592*0.0514,IF(AND(Y592="CONSUMO",AG592="ANEXO II",AY592&gt;4%),(AI592-(P592+L592-N592+Q592)*0.041)/0.83*(0.3295)*(0.17)-AI592*0.041,IF(AND(Y592="CONSUMO",AG592="ANEXO I",AY592=4%),(AI592-(P592+L592-N592+Q592)*0.04)/0.83*(0.5177)*(0.17)-AI592*0.04,IF(AND(Y592="CONSUMO",AG592="ANEXO II",AY592=4%),(AI592-(P592+L592-N592+Q592)*0.04)/0.83*(0.3295)*(0.17)-AI592*0.04,""))))</f>
        <v/>
      </c>
      <c r="BC592" s="51" t="str">
        <f aca="false">IF(C592="","",IF(AND(Y592="CONSUMO",AC592="SIM")*OR(AG592="-",AG592="BIT"),IF(E592&lt;&gt;"",(AI592-(P592+L592-N592+Q592)*AY592)/0.83),""))</f>
        <v/>
      </c>
      <c r="BD592" s="51" t="str">
        <f aca="false">IF(BC592="","",BC592*0.17)</f>
        <v/>
      </c>
      <c r="BE592" s="51" t="str">
        <f aca="false">IF(I592=6908,0,IF(BC592="","",BD592-((P592+L592-N592+Q592)*AY592)))</f>
        <v/>
      </c>
      <c r="BF592" s="53" t="str">
        <f aca="false">IF(B592="","",IF(OR(B592="",E592="Regime Normal"),0,(AI592-Q592)*VLOOKUP(R592,Dados!$X$98:$Y$108,2,0)))</f>
        <v/>
      </c>
      <c r="BG592" s="54" t="str">
        <f aca="false">IFERROR(VLOOKUP(I592,Dados!$AC$27:$AD$43,2,0),IF(B592="","",IF(D592&lt;&gt;"MT",IF(AND(AC592="SIM",Y592="Revenda"),"2403",IF(AND(AC592="SIM",Y592="Consumo"),"2407",IF(AND(AC592="NÃO",Y592="Revenda"),"2102",IF(AND(AC592="NÃO",Y592="Consumo"),"2556",)))),REPLACE(I592,1,1,1))))</f>
        <v/>
      </c>
    </row>
    <row r="593" customFormat="false" ht="12.8" hidden="false" customHeight="true" outlineLevel="0" collapsed="false">
      <c r="Y593" s="45"/>
      <c r="Z593" s="46" t="str">
        <f aca="false">IF(B593="","",(IFERROR(VLOOKUP(H593,Dados!A$3:B$15000,2,0),"Não Encontrado")))</f>
        <v/>
      </c>
      <c r="AA593" s="46" t="str">
        <f aca="false">IF(B593="","",(IFERROR(VLOOKUP(G593,Dados!C$3:E$15000,3,0),"Não Encontrado")))</f>
        <v/>
      </c>
      <c r="AB593" s="46" t="str">
        <f aca="false">IFERROR(IF(Z593&lt;&gt;"Não Encontrado",Z593,IF(AA593&lt;&gt;"Não Encontrado",AA593,"")),"")</f>
        <v/>
      </c>
      <c r="AC593" s="45" t="str">
        <f aca="false">IF(B593="","",IF(AB593="","NÃO","SIM"))</f>
        <v/>
      </c>
      <c r="AD593" s="45" t="str">
        <f aca="false">IFERROR(VLOOKUP(G593,Dados!$P$3:$R$500,3,0),"")</f>
        <v/>
      </c>
      <c r="AE593" s="45" t="str">
        <f aca="false">IFERROR(VLOOKUP(G593,Dados!$K$3:$L$500,2,0),"")</f>
        <v/>
      </c>
      <c r="AF593" s="45" t="str">
        <f aca="false">IFERROR(VLOOKUP(G593,Dados!$M$3:$N$500,2,0),"")</f>
        <v/>
      </c>
      <c r="AG593" s="45" t="str">
        <f aca="false">IF(F593="","",IF(AND(AD593="",AE593="",AF593=""),"-",IF(AND(AD593="BIT",AE593="",AF593=""),"BIT",IF(AND(AE593="ANEXO I",AD593="",AF593=""),"ANEXO I",IF(AND(AF593="ANEXO II",AD593="",AE593=""),"ANEXO II","Escolher")))))</f>
        <v/>
      </c>
      <c r="AH593" s="45" t="str">
        <f aca="false">IF(AG593&lt;&gt;"Pneus","",IFERROR(VLOOKUP(R593,Dados!$X$2:$Z$5,3,0)*(AI593-Q593),VLOOKUP(D593,Dados!$X$7:$Z$33,3,0)*(AI593-Q593)))</f>
        <v/>
      </c>
      <c r="AI593" s="47" t="str">
        <f aca="false">IF(B593="","",P593+Q593+O593+M593+L593-N593)</f>
        <v/>
      </c>
      <c r="AJ593" s="48" t="str">
        <f aca="false">IFERROR(IF(AND(AC593="SIM",AG593="-",Y593="REVENDA"),(AB593/1+1)*AI593,IF(AND(AC593="SIM",AG593="Pneus",Y593="REVENDA"),(AB593/1+1)*(AI593-AH593),"")),"")</f>
        <v/>
      </c>
      <c r="AK593" s="48" t="str">
        <f aca="false">IF(AJ593="","",AJ593*17%)</f>
        <v/>
      </c>
      <c r="AL593" s="48" t="str">
        <f aca="false">IFERROR(IF(AC593="NÃO","",IF(AK593="","",IF(E593="Simples Nacional",BF593,IF(T593=0.12,U593*0.5833337002,IF(T593=0,AI593*0.07,U593))))),"")</f>
        <v/>
      </c>
      <c r="AM593" s="47" t="str">
        <f aca="false">IFERROR(IF(AC593="NÃO","",IF(OR(AG593="-",AG593="Pneus"),AK593-AL593,"")),"")</f>
        <v/>
      </c>
      <c r="AN593" s="48" t="str">
        <f aca="false">IF(AND(Y593="REVENDA",AC593="SIM",AG593="BIT"),((AB593/1+1)*AI593)*0.4117,"")</f>
        <v/>
      </c>
      <c r="AO593" s="48" t="str">
        <f aca="false">IF(AN593="","",AN593*17%)</f>
        <v/>
      </c>
      <c r="AP593" s="49" t="str">
        <f aca="false">IF(AN593="","",IF(T593=0.12,(U593*0.4117)*0.4117,IF(T593=0,(AI593*0.07)*0.4117,U593*0.4117)))</f>
        <v/>
      </c>
      <c r="AQ593" s="47" t="str">
        <f aca="false">IF(AN593="","",AO593-AP593)</f>
        <v/>
      </c>
      <c r="AR593" s="50" t="str">
        <f aca="false">IFERROR(IF(AND(AC593="SIM",Y593="REVENDA",LEFT(AG593,5)="ANEXO")*OR(AE593="ANEXO I",AF593="ANEXO II"),VLOOKUP(H593,Dados!G:I,2,0),""),"INSERIR MVA")</f>
        <v/>
      </c>
      <c r="AS593" s="48" t="str">
        <f aca="false">IF(LEFT(AG593,5)="ANEXO",VLOOKUP(AG593,Dados!$X$111:$Z$112,2,0)*(AI593-Q593),"")</f>
        <v/>
      </c>
      <c r="AT593" s="48" t="str">
        <f aca="false">IFERROR(IF(AR593="","",(AI593*AR593)+AI593),"INSERIR MVA")</f>
        <v/>
      </c>
      <c r="AU593" s="48" t="str">
        <f aca="false">IF(AT593="","",IF(AY593=0.04,U593,AS593*AY593))</f>
        <v/>
      </c>
      <c r="AV593" s="47" t="str">
        <f aca="false">IFERROR(IF(AU593="","",(VLOOKUP(AG593,Dados!$X$111:$Z$112,3,0)*AT593*0.17)),"INSERIR MVA")</f>
        <v/>
      </c>
      <c r="AW593" s="47" t="str">
        <f aca="false">IFERROR(IF(AR593="","",AV593-AU593),"")</f>
        <v/>
      </c>
      <c r="AX593" s="51" t="str">
        <f aca="false">IFERROR(IF(AC593="NÃO","",IF(AM593&lt;&gt;"",AM593-W593,IF(AQ593&lt;&gt;"",AQ593-W593,IF(AW593&lt;&gt;"",AW593-W593,"")))),"")</f>
        <v/>
      </c>
      <c r="AY593" s="46" t="str">
        <f aca="false">IFERROR(IF(ISNA(VLOOKUP(R593,Dados!$X$2:$Y$5,2,0)),VLOOKUP(D593,Dados!$X$7:$Y$33,2,0),VLOOKUP(R593,Dados!$X$2:$Y$5,2,0)),"")</f>
        <v/>
      </c>
      <c r="AZ593" s="52" t="str">
        <f aca="false">IF(C593="","",IF(AND(Y593="CONSUMO",AC593="NÃO")*OR(AG593="-",AG593="BIT"),IF(E593&lt;&gt;"",(AI593-(P593+L593-N593+Q593)*AY593)/0.83),""))</f>
        <v/>
      </c>
      <c r="BA593" s="51" t="str">
        <f aca="false">IF(AZ593="","",AZ593*0.17-((P593+L593-N593+Q593)*AY593))</f>
        <v/>
      </c>
      <c r="BB593" s="51" t="str">
        <f aca="false">IF(AND(Y593="CONSUMO",AG593="ANEXO I",AY593&gt;4%),(AI593-(P593+L593-N593+Q593)*0.0514)/0.83*(0.5177)*(0.17)-AI593*0.0514,IF(AND(Y593="CONSUMO",AG593="ANEXO II",AY593&gt;4%),(AI593-(P593+L593-N593+Q593)*0.041)/0.83*(0.3295)*(0.17)-AI593*0.041,IF(AND(Y593="CONSUMO",AG593="ANEXO I",AY593=4%),(AI593-(P593+L593-N593+Q593)*0.04)/0.83*(0.5177)*(0.17)-AI593*0.04,IF(AND(Y593="CONSUMO",AG593="ANEXO II",AY593=4%),(AI593-(P593+L593-N593+Q593)*0.04)/0.83*(0.3295)*(0.17)-AI593*0.04,""))))</f>
        <v/>
      </c>
      <c r="BC593" s="51" t="str">
        <f aca="false">IF(C593="","",IF(AND(Y593="CONSUMO",AC593="SIM")*OR(AG593="-",AG593="BIT"),IF(E593&lt;&gt;"",(AI593-(P593+L593-N593+Q593)*AY593)/0.83),""))</f>
        <v/>
      </c>
      <c r="BD593" s="51" t="str">
        <f aca="false">IF(BC593="","",BC593*0.17)</f>
        <v/>
      </c>
      <c r="BE593" s="51" t="str">
        <f aca="false">IF(I593=6908,0,IF(BC593="","",BD593-((P593+L593-N593+Q593)*AY593)))</f>
        <v/>
      </c>
      <c r="BF593" s="53" t="str">
        <f aca="false">IF(B593="","",IF(OR(B593="",E593="Regime Normal"),0,(AI593-Q593)*VLOOKUP(R593,Dados!$X$98:$Y$108,2,0)))</f>
        <v/>
      </c>
      <c r="BG593" s="54" t="str">
        <f aca="false">IFERROR(VLOOKUP(I593,Dados!$AC$27:$AD$43,2,0),IF(B593="","",IF(D593&lt;&gt;"MT",IF(AND(AC593="SIM",Y593="Revenda"),"2403",IF(AND(AC593="SIM",Y593="Consumo"),"2407",IF(AND(AC593="NÃO",Y593="Revenda"),"2102",IF(AND(AC593="NÃO",Y593="Consumo"),"2556",)))),REPLACE(I593,1,1,1))))</f>
        <v/>
      </c>
    </row>
    <row r="594" customFormat="false" ht="12.8" hidden="false" customHeight="true" outlineLevel="0" collapsed="false">
      <c r="Y594" s="45"/>
      <c r="Z594" s="46" t="str">
        <f aca="false">IF(B594="","",(IFERROR(VLOOKUP(H594,Dados!A$3:B$15000,2,0),"Não Encontrado")))</f>
        <v/>
      </c>
      <c r="AA594" s="46" t="str">
        <f aca="false">IF(B594="","",(IFERROR(VLOOKUP(G594,Dados!C$3:E$15000,3,0),"Não Encontrado")))</f>
        <v/>
      </c>
      <c r="AB594" s="46" t="str">
        <f aca="false">IFERROR(IF(Z594&lt;&gt;"Não Encontrado",Z594,IF(AA594&lt;&gt;"Não Encontrado",AA594,"")),"")</f>
        <v/>
      </c>
      <c r="AC594" s="45" t="str">
        <f aca="false">IF(B594="","",IF(AB594="","NÃO","SIM"))</f>
        <v/>
      </c>
      <c r="AD594" s="45" t="str">
        <f aca="false">IFERROR(VLOOKUP(G594,Dados!$P$3:$R$500,3,0),"")</f>
        <v/>
      </c>
      <c r="AE594" s="45" t="str">
        <f aca="false">IFERROR(VLOOKUP(G594,Dados!$K$3:$L$500,2,0),"")</f>
        <v/>
      </c>
      <c r="AF594" s="45" t="str">
        <f aca="false">IFERROR(VLOOKUP(G594,Dados!$M$3:$N$500,2,0),"")</f>
        <v/>
      </c>
      <c r="AG594" s="45" t="str">
        <f aca="false">IF(F594="","",IF(AND(AD594="",AE594="",AF594=""),"-",IF(AND(AD594="BIT",AE594="",AF594=""),"BIT",IF(AND(AE594="ANEXO I",AD594="",AF594=""),"ANEXO I",IF(AND(AF594="ANEXO II",AD594="",AE594=""),"ANEXO II","Escolher")))))</f>
        <v/>
      </c>
      <c r="AH594" s="45" t="str">
        <f aca="false">IF(AG594&lt;&gt;"Pneus","",IFERROR(VLOOKUP(R594,Dados!$X$2:$Z$5,3,0)*(AI594-Q594),VLOOKUP(D594,Dados!$X$7:$Z$33,3,0)*(AI594-Q594)))</f>
        <v/>
      </c>
      <c r="AI594" s="47" t="str">
        <f aca="false">IF(B594="","",P594+Q594+O594+M594+L594-N594)</f>
        <v/>
      </c>
      <c r="AJ594" s="48" t="str">
        <f aca="false">IFERROR(IF(AND(AC594="SIM",AG594="-",Y594="REVENDA"),(AB594/1+1)*AI594,IF(AND(AC594="SIM",AG594="Pneus",Y594="REVENDA"),(AB594/1+1)*(AI594-AH594),"")),"")</f>
        <v/>
      </c>
      <c r="AK594" s="48" t="str">
        <f aca="false">IF(AJ594="","",AJ594*17%)</f>
        <v/>
      </c>
      <c r="AL594" s="48" t="str">
        <f aca="false">IFERROR(IF(AC594="NÃO","",IF(AK594="","",IF(E594="Simples Nacional",BF594,IF(T594=0.12,U594*0.5833337002,IF(T594=0,AI594*0.07,U594))))),"")</f>
        <v/>
      </c>
      <c r="AM594" s="47" t="str">
        <f aca="false">IFERROR(IF(AC594="NÃO","",IF(OR(AG594="-",AG594="Pneus"),AK594-AL594,"")),"")</f>
        <v/>
      </c>
      <c r="AN594" s="48" t="str">
        <f aca="false">IF(AND(Y594="REVENDA",AC594="SIM",AG594="BIT"),((AB594/1+1)*AI594)*0.4117,"")</f>
        <v/>
      </c>
      <c r="AO594" s="48" t="str">
        <f aca="false">IF(AN594="","",AN594*17%)</f>
        <v/>
      </c>
      <c r="AP594" s="49" t="str">
        <f aca="false">IF(AN594="","",IF(T594=0.12,(U594*0.4117)*0.4117,IF(T594=0,(AI594*0.07)*0.4117,U594*0.4117)))</f>
        <v/>
      </c>
      <c r="AQ594" s="47" t="str">
        <f aca="false">IF(AN594="","",AO594-AP594)</f>
        <v/>
      </c>
      <c r="AR594" s="50" t="str">
        <f aca="false">IFERROR(IF(AND(AC594="SIM",Y594="REVENDA",LEFT(AG594,5)="ANEXO")*OR(AE594="ANEXO I",AF594="ANEXO II"),VLOOKUP(H594,Dados!G:I,2,0),""),"INSERIR MVA")</f>
        <v/>
      </c>
      <c r="AS594" s="48" t="str">
        <f aca="false">IF(LEFT(AG594,5)="ANEXO",VLOOKUP(AG594,Dados!$X$111:$Z$112,2,0)*(AI594-Q594),"")</f>
        <v/>
      </c>
      <c r="AT594" s="48" t="str">
        <f aca="false">IFERROR(IF(AR594="","",(AI594*AR594)+AI594),"INSERIR MVA")</f>
        <v/>
      </c>
      <c r="AU594" s="48" t="str">
        <f aca="false">IF(AT594="","",IF(AY594=0.04,U594,AS594*AY594))</f>
        <v/>
      </c>
      <c r="AV594" s="47" t="str">
        <f aca="false">IFERROR(IF(AU594="","",(VLOOKUP(AG594,Dados!$X$111:$Z$112,3,0)*AT594*0.17)),"INSERIR MVA")</f>
        <v/>
      </c>
      <c r="AW594" s="47" t="str">
        <f aca="false">IFERROR(IF(AR594="","",AV594-AU594),"")</f>
        <v/>
      </c>
      <c r="AX594" s="51" t="str">
        <f aca="false">IFERROR(IF(AC594="NÃO","",IF(AM594&lt;&gt;"",AM594-W594,IF(AQ594&lt;&gt;"",AQ594-W594,IF(AW594&lt;&gt;"",AW594-W594,"")))),"")</f>
        <v/>
      </c>
      <c r="AY594" s="46" t="str">
        <f aca="false">IFERROR(IF(ISNA(VLOOKUP(R594,Dados!$X$2:$Y$5,2,0)),VLOOKUP(D594,Dados!$X$7:$Y$33,2,0),VLOOKUP(R594,Dados!$X$2:$Y$5,2,0)),"")</f>
        <v/>
      </c>
      <c r="AZ594" s="52" t="str">
        <f aca="false">IF(C594="","",IF(AND(Y594="CONSUMO",AC594="NÃO")*OR(AG594="-",AG594="BIT"),IF(E594&lt;&gt;"",(AI594-(P594+L594-N594+Q594)*AY594)/0.83),""))</f>
        <v/>
      </c>
      <c r="BA594" s="51" t="str">
        <f aca="false">IF(AZ594="","",AZ594*0.17-((P594+L594-N594+Q594)*AY594))</f>
        <v/>
      </c>
      <c r="BB594" s="51" t="str">
        <f aca="false">IF(AND(Y594="CONSUMO",AG594="ANEXO I",AY594&gt;4%),(AI594-(P594+L594-N594+Q594)*0.0514)/0.83*(0.5177)*(0.17)-AI594*0.0514,IF(AND(Y594="CONSUMO",AG594="ANEXO II",AY594&gt;4%),(AI594-(P594+L594-N594+Q594)*0.041)/0.83*(0.3295)*(0.17)-AI594*0.041,IF(AND(Y594="CONSUMO",AG594="ANEXO I",AY594=4%),(AI594-(P594+L594-N594+Q594)*0.04)/0.83*(0.5177)*(0.17)-AI594*0.04,IF(AND(Y594="CONSUMO",AG594="ANEXO II",AY594=4%),(AI594-(P594+L594-N594+Q594)*0.04)/0.83*(0.3295)*(0.17)-AI594*0.04,""))))</f>
        <v/>
      </c>
      <c r="BC594" s="51" t="str">
        <f aca="false">IF(C594="","",IF(AND(Y594="CONSUMO",AC594="SIM")*OR(AG594="-",AG594="BIT"),IF(E594&lt;&gt;"",(AI594-(P594+L594-N594+Q594)*AY594)/0.83),""))</f>
        <v/>
      </c>
      <c r="BD594" s="51" t="str">
        <f aca="false">IF(BC594="","",BC594*0.17)</f>
        <v/>
      </c>
      <c r="BE594" s="51" t="str">
        <f aca="false">IF(I594=6908,0,IF(BC594="","",BD594-((P594+L594-N594+Q594)*AY594)))</f>
        <v/>
      </c>
      <c r="BF594" s="53" t="str">
        <f aca="false">IF(B594="","",IF(OR(B594="",E594="Regime Normal"),0,(AI594-Q594)*VLOOKUP(R594,Dados!$X$98:$Y$108,2,0)))</f>
        <v/>
      </c>
      <c r="BG594" s="54" t="str">
        <f aca="false">IFERROR(VLOOKUP(I594,Dados!$AC$27:$AD$43,2,0),IF(B594="","",IF(D594&lt;&gt;"MT",IF(AND(AC594="SIM",Y594="Revenda"),"2403",IF(AND(AC594="SIM",Y594="Consumo"),"2407",IF(AND(AC594="NÃO",Y594="Revenda"),"2102",IF(AND(AC594="NÃO",Y594="Consumo"),"2556",)))),REPLACE(I594,1,1,1))))</f>
        <v/>
      </c>
    </row>
    <row r="595" customFormat="false" ht="12.8" hidden="false" customHeight="true" outlineLevel="0" collapsed="false">
      <c r="Y595" s="45"/>
      <c r="Z595" s="46" t="str">
        <f aca="false">IF(B595="","",(IFERROR(VLOOKUP(H595,Dados!A$3:B$15000,2,0),"Não Encontrado")))</f>
        <v/>
      </c>
      <c r="AA595" s="46" t="str">
        <f aca="false">IF(B595="","",(IFERROR(VLOOKUP(G595,Dados!C$3:E$15000,3,0),"Não Encontrado")))</f>
        <v/>
      </c>
      <c r="AB595" s="46" t="str">
        <f aca="false">IFERROR(IF(Z595&lt;&gt;"Não Encontrado",Z595,IF(AA595&lt;&gt;"Não Encontrado",AA595,"")),"")</f>
        <v/>
      </c>
      <c r="AC595" s="45" t="str">
        <f aca="false">IF(B595="","",IF(AB595="","NÃO","SIM"))</f>
        <v/>
      </c>
      <c r="AD595" s="45" t="str">
        <f aca="false">IFERROR(VLOOKUP(G595,Dados!$P$3:$R$500,3,0),"")</f>
        <v/>
      </c>
      <c r="AE595" s="45" t="str">
        <f aca="false">IFERROR(VLOOKUP(G595,Dados!$K$3:$L$500,2,0),"")</f>
        <v/>
      </c>
      <c r="AF595" s="45" t="str">
        <f aca="false">IFERROR(VLOOKUP(G595,Dados!$M$3:$N$500,2,0),"")</f>
        <v/>
      </c>
      <c r="AG595" s="45" t="str">
        <f aca="false">IF(F595="","",IF(AND(AD595="",AE595="",AF595=""),"-",IF(AND(AD595="BIT",AE595="",AF595=""),"BIT",IF(AND(AE595="ANEXO I",AD595="",AF595=""),"ANEXO I",IF(AND(AF595="ANEXO II",AD595="",AE595=""),"ANEXO II","Escolher")))))</f>
        <v/>
      </c>
      <c r="AH595" s="45" t="str">
        <f aca="false">IF(AG595&lt;&gt;"Pneus","",IFERROR(VLOOKUP(R595,Dados!$X$2:$Z$5,3,0)*(AI595-Q595),VLOOKUP(D595,Dados!$X$7:$Z$33,3,0)*(AI595-Q595)))</f>
        <v/>
      </c>
      <c r="AI595" s="47" t="str">
        <f aca="false">IF(B595="","",P595+Q595+O595+M595+L595-N595)</f>
        <v/>
      </c>
      <c r="AJ595" s="48" t="str">
        <f aca="false">IFERROR(IF(AND(AC595="SIM",AG595="-",Y595="REVENDA"),(AB595/1+1)*AI595,IF(AND(AC595="SIM",AG595="Pneus",Y595="REVENDA"),(AB595/1+1)*(AI595-AH595),"")),"")</f>
        <v/>
      </c>
      <c r="AK595" s="48" t="str">
        <f aca="false">IF(AJ595="","",AJ595*17%)</f>
        <v/>
      </c>
      <c r="AL595" s="48" t="str">
        <f aca="false">IFERROR(IF(AC595="NÃO","",IF(AK595="","",IF(E595="Simples Nacional",BF595,IF(T595=0.12,U595*0.5833337002,IF(T595=0,AI595*0.07,U595))))),"")</f>
        <v/>
      </c>
      <c r="AM595" s="47" t="str">
        <f aca="false">IFERROR(IF(AC595="NÃO","",IF(OR(AG595="-",AG595="Pneus"),AK595-AL595,"")),"")</f>
        <v/>
      </c>
      <c r="AN595" s="48" t="str">
        <f aca="false">IF(AND(Y595="REVENDA",AC595="SIM",AG595="BIT"),((AB595/1+1)*AI595)*0.4117,"")</f>
        <v/>
      </c>
      <c r="AO595" s="48" t="str">
        <f aca="false">IF(AN595="","",AN595*17%)</f>
        <v/>
      </c>
      <c r="AP595" s="49" t="str">
        <f aca="false">IF(AN595="","",IF(T595=0.12,(U595*0.4117)*0.4117,IF(T595=0,(AI595*0.07)*0.4117,U595*0.4117)))</f>
        <v/>
      </c>
      <c r="AQ595" s="47" t="str">
        <f aca="false">IF(AN595="","",AO595-AP595)</f>
        <v/>
      </c>
      <c r="AR595" s="50" t="str">
        <f aca="false">IFERROR(IF(AND(AC595="SIM",Y595="REVENDA",LEFT(AG595,5)="ANEXO")*OR(AE595="ANEXO I",AF595="ANEXO II"),VLOOKUP(H595,Dados!G:I,2,0),""),"INSERIR MVA")</f>
        <v/>
      </c>
      <c r="AS595" s="48" t="str">
        <f aca="false">IF(LEFT(AG595,5)="ANEXO",VLOOKUP(AG595,Dados!$X$111:$Z$112,2,0)*(AI595-Q595),"")</f>
        <v/>
      </c>
      <c r="AT595" s="48" t="str">
        <f aca="false">IFERROR(IF(AR595="","",(AI595*AR595)+AI595),"INSERIR MVA")</f>
        <v/>
      </c>
      <c r="AU595" s="48" t="str">
        <f aca="false">IF(AT595="","",IF(AY595=0.04,U595,AS595*AY595))</f>
        <v/>
      </c>
      <c r="AV595" s="47" t="str">
        <f aca="false">IFERROR(IF(AU595="","",(VLOOKUP(AG595,Dados!$X$111:$Z$112,3,0)*AT595*0.17)),"INSERIR MVA")</f>
        <v/>
      </c>
      <c r="AW595" s="47" t="str">
        <f aca="false">IFERROR(IF(AR595="","",AV595-AU595),"")</f>
        <v/>
      </c>
      <c r="AX595" s="51" t="str">
        <f aca="false">IFERROR(IF(AC595="NÃO","",IF(AM595&lt;&gt;"",AM595-W595,IF(AQ595&lt;&gt;"",AQ595-W595,IF(AW595&lt;&gt;"",AW595-W595,"")))),"")</f>
        <v/>
      </c>
      <c r="AY595" s="46" t="str">
        <f aca="false">IFERROR(IF(ISNA(VLOOKUP(R595,Dados!$X$2:$Y$5,2,0)),VLOOKUP(D595,Dados!$X$7:$Y$33,2,0),VLOOKUP(R595,Dados!$X$2:$Y$5,2,0)),"")</f>
        <v/>
      </c>
      <c r="AZ595" s="52" t="str">
        <f aca="false">IF(C595="","",IF(AND(Y595="CONSUMO",AC595="NÃO")*OR(AG595="-",AG595="BIT"),IF(E595&lt;&gt;"",(AI595-(P595+L595-N595+Q595)*AY595)/0.83),""))</f>
        <v/>
      </c>
      <c r="BA595" s="51" t="str">
        <f aca="false">IF(AZ595="","",AZ595*0.17-((P595+L595-N595+Q595)*AY595))</f>
        <v/>
      </c>
      <c r="BB595" s="51" t="str">
        <f aca="false">IF(AND(Y595="CONSUMO",AG595="ANEXO I",AY595&gt;4%),(AI595-(P595+L595-N595+Q595)*0.0514)/0.83*(0.5177)*(0.17)-AI595*0.0514,IF(AND(Y595="CONSUMO",AG595="ANEXO II",AY595&gt;4%),(AI595-(P595+L595-N595+Q595)*0.041)/0.83*(0.3295)*(0.17)-AI595*0.041,IF(AND(Y595="CONSUMO",AG595="ANEXO I",AY595=4%),(AI595-(P595+L595-N595+Q595)*0.04)/0.83*(0.5177)*(0.17)-AI595*0.04,IF(AND(Y595="CONSUMO",AG595="ANEXO II",AY595=4%),(AI595-(P595+L595-N595+Q595)*0.04)/0.83*(0.3295)*(0.17)-AI595*0.04,""))))</f>
        <v/>
      </c>
      <c r="BC595" s="51" t="str">
        <f aca="false">IF(C595="","",IF(AND(Y595="CONSUMO",AC595="SIM")*OR(AG595="-",AG595="BIT"),IF(E595&lt;&gt;"",(AI595-(P595+L595-N595+Q595)*AY595)/0.83),""))</f>
        <v/>
      </c>
      <c r="BD595" s="51" t="str">
        <f aca="false">IF(BC595="","",BC595*0.17)</f>
        <v/>
      </c>
      <c r="BE595" s="51" t="str">
        <f aca="false">IF(I595=6908,0,IF(BC595="","",BD595-((P595+L595-N595+Q595)*AY595)))</f>
        <v/>
      </c>
      <c r="BF595" s="53" t="str">
        <f aca="false">IF(B595="","",IF(OR(B595="",E595="Regime Normal"),0,(AI595-Q595)*VLOOKUP(R595,Dados!$X$98:$Y$108,2,0)))</f>
        <v/>
      </c>
      <c r="BG595" s="54" t="str">
        <f aca="false">IFERROR(VLOOKUP(I595,Dados!$AC$27:$AD$43,2,0),IF(B595="","",IF(D595&lt;&gt;"MT",IF(AND(AC595="SIM",Y595="Revenda"),"2403",IF(AND(AC595="SIM",Y595="Consumo"),"2407",IF(AND(AC595="NÃO",Y595="Revenda"),"2102",IF(AND(AC595="NÃO",Y595="Consumo"),"2556",)))),REPLACE(I595,1,1,1))))</f>
        <v/>
      </c>
    </row>
    <row r="596" customFormat="false" ht="12.8" hidden="false" customHeight="true" outlineLevel="0" collapsed="false">
      <c r="Y596" s="45"/>
      <c r="Z596" s="46" t="str">
        <f aca="false">IF(B596="","",(IFERROR(VLOOKUP(H596,Dados!A$3:B$15000,2,0),"Não Encontrado")))</f>
        <v/>
      </c>
      <c r="AA596" s="46" t="str">
        <f aca="false">IF(B596="","",(IFERROR(VLOOKUP(G596,Dados!C$3:E$15000,3,0),"Não Encontrado")))</f>
        <v/>
      </c>
      <c r="AB596" s="46" t="str">
        <f aca="false">IFERROR(IF(Z596&lt;&gt;"Não Encontrado",Z596,IF(AA596&lt;&gt;"Não Encontrado",AA596,"")),"")</f>
        <v/>
      </c>
      <c r="AC596" s="45" t="str">
        <f aca="false">IF(B596="","",IF(AB596="","NÃO","SIM"))</f>
        <v/>
      </c>
      <c r="AD596" s="45" t="str">
        <f aca="false">IFERROR(VLOOKUP(G596,Dados!$P$3:$R$500,3,0),"")</f>
        <v/>
      </c>
      <c r="AE596" s="45" t="str">
        <f aca="false">IFERROR(VLOOKUP(G596,Dados!$K$3:$L$500,2,0),"")</f>
        <v/>
      </c>
      <c r="AF596" s="45" t="str">
        <f aca="false">IFERROR(VLOOKUP(G596,Dados!$M$3:$N$500,2,0),"")</f>
        <v/>
      </c>
      <c r="AG596" s="45" t="str">
        <f aca="false">IF(F596="","",IF(AND(AD596="",AE596="",AF596=""),"-",IF(AND(AD596="BIT",AE596="",AF596=""),"BIT",IF(AND(AE596="ANEXO I",AD596="",AF596=""),"ANEXO I",IF(AND(AF596="ANEXO II",AD596="",AE596=""),"ANEXO II","Escolher")))))</f>
        <v/>
      </c>
      <c r="AH596" s="45" t="str">
        <f aca="false">IF(AG596&lt;&gt;"Pneus","",IFERROR(VLOOKUP(R596,Dados!$X$2:$Z$5,3,0)*(AI596-Q596),VLOOKUP(D596,Dados!$X$7:$Z$33,3,0)*(AI596-Q596)))</f>
        <v/>
      </c>
      <c r="AI596" s="47" t="str">
        <f aca="false">IF(B596="","",P596+Q596+O596+M596+L596-N596)</f>
        <v/>
      </c>
      <c r="AJ596" s="48" t="str">
        <f aca="false">IFERROR(IF(AND(AC596="SIM",AG596="-",Y596="REVENDA"),(AB596/1+1)*AI596,IF(AND(AC596="SIM",AG596="Pneus",Y596="REVENDA"),(AB596/1+1)*(AI596-AH596),"")),"")</f>
        <v/>
      </c>
      <c r="AK596" s="48" t="str">
        <f aca="false">IF(AJ596="","",AJ596*17%)</f>
        <v/>
      </c>
      <c r="AL596" s="48" t="str">
        <f aca="false">IFERROR(IF(AC596="NÃO","",IF(AK596="","",IF(E596="Simples Nacional",BF596,IF(T596=0.12,U596*0.5833337002,IF(T596=0,AI596*0.07,U596))))),"")</f>
        <v/>
      </c>
      <c r="AM596" s="47" t="str">
        <f aca="false">IFERROR(IF(AC596="NÃO","",IF(OR(AG596="-",AG596="Pneus"),AK596-AL596,"")),"")</f>
        <v/>
      </c>
      <c r="AN596" s="48" t="str">
        <f aca="false">IF(AND(Y596="REVENDA",AC596="SIM",AG596="BIT"),((AB596/1+1)*AI596)*0.4117,"")</f>
        <v/>
      </c>
      <c r="AO596" s="48" t="str">
        <f aca="false">IF(AN596="","",AN596*17%)</f>
        <v/>
      </c>
      <c r="AP596" s="49" t="str">
        <f aca="false">IF(AN596="","",IF(T596=0.12,(U596*0.4117)*0.4117,IF(T596=0,(AI596*0.07)*0.4117,U596*0.4117)))</f>
        <v/>
      </c>
      <c r="AQ596" s="47" t="str">
        <f aca="false">IF(AN596="","",AO596-AP596)</f>
        <v/>
      </c>
      <c r="AR596" s="50" t="str">
        <f aca="false">IFERROR(IF(AND(AC596="SIM",Y596="REVENDA",LEFT(AG596,5)="ANEXO")*OR(AE596="ANEXO I",AF596="ANEXO II"),VLOOKUP(H596,Dados!G:I,2,0),""),"INSERIR MVA")</f>
        <v/>
      </c>
      <c r="AS596" s="48" t="str">
        <f aca="false">IF(LEFT(AG596,5)="ANEXO",VLOOKUP(AG596,Dados!$X$111:$Z$112,2,0)*(AI596-Q596),"")</f>
        <v/>
      </c>
      <c r="AT596" s="48" t="str">
        <f aca="false">IFERROR(IF(AR596="","",(AI596*AR596)+AI596),"INSERIR MVA")</f>
        <v/>
      </c>
      <c r="AU596" s="48" t="str">
        <f aca="false">IF(AT596="","",IF(AY596=0.04,U596,AS596*AY596))</f>
        <v/>
      </c>
      <c r="AV596" s="47" t="str">
        <f aca="false">IFERROR(IF(AU596="","",(VLOOKUP(AG596,Dados!$X$111:$Z$112,3,0)*AT596*0.17)),"INSERIR MVA")</f>
        <v/>
      </c>
      <c r="AW596" s="47" t="str">
        <f aca="false">IFERROR(IF(AR596="","",AV596-AU596),"")</f>
        <v/>
      </c>
      <c r="AX596" s="51" t="str">
        <f aca="false">IFERROR(IF(AC596="NÃO","",IF(AM596&lt;&gt;"",AM596-W596,IF(AQ596&lt;&gt;"",AQ596-W596,IF(AW596&lt;&gt;"",AW596-W596,"")))),"")</f>
        <v/>
      </c>
      <c r="AY596" s="46" t="str">
        <f aca="false">IFERROR(IF(ISNA(VLOOKUP(R596,Dados!$X$2:$Y$5,2,0)),VLOOKUP(D596,Dados!$X$7:$Y$33,2,0),VLOOKUP(R596,Dados!$X$2:$Y$5,2,0)),"")</f>
        <v/>
      </c>
      <c r="AZ596" s="52" t="str">
        <f aca="false">IF(C596="","",IF(AND(Y596="CONSUMO",AC596="NÃO")*OR(AG596="-",AG596="BIT"),IF(E596&lt;&gt;"",(AI596-(P596+L596-N596+Q596)*AY596)/0.83),""))</f>
        <v/>
      </c>
      <c r="BA596" s="51" t="str">
        <f aca="false">IF(AZ596="","",AZ596*0.17-((P596+L596-N596+Q596)*AY596))</f>
        <v/>
      </c>
      <c r="BB596" s="51" t="str">
        <f aca="false">IF(AND(Y596="CONSUMO",AG596="ANEXO I",AY596&gt;4%),(AI596-(P596+L596-N596+Q596)*0.0514)/0.83*(0.5177)*(0.17)-AI596*0.0514,IF(AND(Y596="CONSUMO",AG596="ANEXO II",AY596&gt;4%),(AI596-(P596+L596-N596+Q596)*0.041)/0.83*(0.3295)*(0.17)-AI596*0.041,IF(AND(Y596="CONSUMO",AG596="ANEXO I",AY596=4%),(AI596-(P596+L596-N596+Q596)*0.04)/0.83*(0.5177)*(0.17)-AI596*0.04,IF(AND(Y596="CONSUMO",AG596="ANEXO II",AY596=4%),(AI596-(P596+L596-N596+Q596)*0.04)/0.83*(0.3295)*(0.17)-AI596*0.04,""))))</f>
        <v/>
      </c>
      <c r="BC596" s="51" t="str">
        <f aca="false">IF(C596="","",IF(AND(Y596="CONSUMO",AC596="SIM")*OR(AG596="-",AG596="BIT"),IF(E596&lt;&gt;"",(AI596-(P596+L596-N596+Q596)*AY596)/0.83),""))</f>
        <v/>
      </c>
      <c r="BD596" s="51" t="str">
        <f aca="false">IF(BC596="","",BC596*0.17)</f>
        <v/>
      </c>
      <c r="BE596" s="51" t="str">
        <f aca="false">IF(I596=6908,0,IF(BC596="","",BD596-((P596+L596-N596+Q596)*AY596)))</f>
        <v/>
      </c>
      <c r="BF596" s="53" t="str">
        <f aca="false">IF(B596="","",IF(OR(B596="",E596="Regime Normal"),0,(AI596-Q596)*VLOOKUP(R596,Dados!$X$98:$Y$108,2,0)))</f>
        <v/>
      </c>
      <c r="BG596" s="54" t="str">
        <f aca="false">IFERROR(VLOOKUP(I596,Dados!$AC$27:$AD$43,2,0),IF(B596="","",IF(D596&lt;&gt;"MT",IF(AND(AC596="SIM",Y596="Revenda"),"2403",IF(AND(AC596="SIM",Y596="Consumo"),"2407",IF(AND(AC596="NÃO",Y596="Revenda"),"2102",IF(AND(AC596="NÃO",Y596="Consumo"),"2556",)))),REPLACE(I596,1,1,1))))</f>
        <v/>
      </c>
    </row>
    <row r="597" customFormat="false" ht="12.8" hidden="false" customHeight="true" outlineLevel="0" collapsed="false">
      <c r="Y597" s="45"/>
      <c r="Z597" s="46" t="str">
        <f aca="false">IF(B597="","",(IFERROR(VLOOKUP(H597,Dados!A$3:B$15000,2,0),"Não Encontrado")))</f>
        <v/>
      </c>
      <c r="AA597" s="46" t="str">
        <f aca="false">IF(B597="","",(IFERROR(VLOOKUP(G597,Dados!C$3:E$15000,3,0),"Não Encontrado")))</f>
        <v/>
      </c>
      <c r="AB597" s="46" t="str">
        <f aca="false">IFERROR(IF(Z597&lt;&gt;"Não Encontrado",Z597,IF(AA597&lt;&gt;"Não Encontrado",AA597,"")),"")</f>
        <v/>
      </c>
      <c r="AC597" s="45" t="str">
        <f aca="false">IF(B597="","",IF(AB597="","NÃO","SIM"))</f>
        <v/>
      </c>
      <c r="AD597" s="45" t="str">
        <f aca="false">IFERROR(VLOOKUP(G597,Dados!$P$3:$R$500,3,0),"")</f>
        <v/>
      </c>
      <c r="AE597" s="45" t="str">
        <f aca="false">IFERROR(VLOOKUP(G597,Dados!$K$3:$L$500,2,0),"")</f>
        <v/>
      </c>
      <c r="AF597" s="45" t="str">
        <f aca="false">IFERROR(VLOOKUP(G597,Dados!$M$3:$N$500,2,0),"")</f>
        <v/>
      </c>
      <c r="AG597" s="45" t="str">
        <f aca="false">IF(F597="","",IF(AND(AD597="",AE597="",AF597=""),"-",IF(AND(AD597="BIT",AE597="",AF597=""),"BIT",IF(AND(AE597="ANEXO I",AD597="",AF597=""),"ANEXO I",IF(AND(AF597="ANEXO II",AD597="",AE597=""),"ANEXO II","Escolher")))))</f>
        <v/>
      </c>
      <c r="AH597" s="45" t="str">
        <f aca="false">IF(AG597&lt;&gt;"Pneus","",IFERROR(VLOOKUP(R597,Dados!$X$2:$Z$5,3,0)*(AI597-Q597),VLOOKUP(D597,Dados!$X$7:$Z$33,3,0)*(AI597-Q597)))</f>
        <v/>
      </c>
      <c r="AI597" s="47" t="str">
        <f aca="false">IF(B597="","",P597+Q597+O597+M597+L597-N597)</f>
        <v/>
      </c>
      <c r="AJ597" s="48" t="str">
        <f aca="false">IFERROR(IF(AND(AC597="SIM",AG597="-",Y597="REVENDA"),(AB597/1+1)*AI597,IF(AND(AC597="SIM",AG597="Pneus",Y597="REVENDA"),(AB597/1+1)*(AI597-AH597),"")),"")</f>
        <v/>
      </c>
      <c r="AK597" s="48" t="str">
        <f aca="false">IF(AJ597="","",AJ597*17%)</f>
        <v/>
      </c>
      <c r="AL597" s="48" t="str">
        <f aca="false">IFERROR(IF(AC597="NÃO","",IF(AK597="","",IF(E597="Simples Nacional",BF597,IF(T597=0.12,U597*0.5833337002,IF(T597=0,AI597*0.07,U597))))),"")</f>
        <v/>
      </c>
      <c r="AM597" s="47" t="str">
        <f aca="false">IFERROR(IF(AC597="NÃO","",IF(OR(AG597="-",AG597="Pneus"),AK597-AL597,"")),"")</f>
        <v/>
      </c>
      <c r="AN597" s="48" t="str">
        <f aca="false">IF(AND(Y597="REVENDA",AC597="SIM",AG597="BIT"),((AB597/1+1)*AI597)*0.4117,"")</f>
        <v/>
      </c>
      <c r="AO597" s="48" t="str">
        <f aca="false">IF(AN597="","",AN597*17%)</f>
        <v/>
      </c>
      <c r="AP597" s="49" t="str">
        <f aca="false">IF(AN597="","",IF(T597=0.12,(U597*0.4117)*0.4117,IF(T597=0,(AI597*0.07)*0.4117,U597*0.4117)))</f>
        <v/>
      </c>
      <c r="AQ597" s="47" t="str">
        <f aca="false">IF(AN597="","",AO597-AP597)</f>
        <v/>
      </c>
      <c r="AR597" s="50" t="str">
        <f aca="false">IFERROR(IF(AND(AC597="SIM",Y597="REVENDA",LEFT(AG597,5)="ANEXO")*OR(AE597="ANEXO I",AF597="ANEXO II"),VLOOKUP(H597,Dados!G:I,2,0),""),"INSERIR MVA")</f>
        <v/>
      </c>
      <c r="AS597" s="48" t="str">
        <f aca="false">IF(LEFT(AG597,5)="ANEXO",VLOOKUP(AG597,Dados!$X$111:$Z$112,2,0)*(AI597-Q597),"")</f>
        <v/>
      </c>
      <c r="AT597" s="48" t="str">
        <f aca="false">IFERROR(IF(AR597="","",(AI597*AR597)+AI597),"INSERIR MVA")</f>
        <v/>
      </c>
      <c r="AU597" s="48" t="str">
        <f aca="false">IF(AT597="","",IF(AY597=0.04,U597,AS597*AY597))</f>
        <v/>
      </c>
      <c r="AV597" s="47" t="str">
        <f aca="false">IFERROR(IF(AU597="","",(VLOOKUP(AG597,Dados!$X$111:$Z$112,3,0)*AT597*0.17)),"INSERIR MVA")</f>
        <v/>
      </c>
      <c r="AW597" s="47" t="str">
        <f aca="false">IFERROR(IF(AR597="","",AV597-AU597),"")</f>
        <v/>
      </c>
      <c r="AX597" s="51" t="str">
        <f aca="false">IFERROR(IF(AC597="NÃO","",IF(AM597&lt;&gt;"",AM597-W597,IF(AQ597&lt;&gt;"",AQ597-W597,IF(AW597&lt;&gt;"",AW597-W597,"")))),"")</f>
        <v/>
      </c>
      <c r="AY597" s="46" t="str">
        <f aca="false">IFERROR(IF(ISNA(VLOOKUP(R597,Dados!$X$2:$Y$5,2,0)),VLOOKUP(D597,Dados!$X$7:$Y$33,2,0),VLOOKUP(R597,Dados!$X$2:$Y$5,2,0)),"")</f>
        <v/>
      </c>
      <c r="AZ597" s="52" t="str">
        <f aca="false">IF(C597="","",IF(AND(Y597="CONSUMO",AC597="NÃO")*OR(AG597="-",AG597="BIT"),IF(E597&lt;&gt;"",(AI597-(P597+L597-N597+Q597)*AY597)/0.83),""))</f>
        <v/>
      </c>
      <c r="BA597" s="51" t="str">
        <f aca="false">IF(AZ597="","",AZ597*0.17-((P597+L597-N597+Q597)*AY597))</f>
        <v/>
      </c>
      <c r="BB597" s="51" t="str">
        <f aca="false">IF(AND(Y597="CONSUMO",AG597="ANEXO I",AY597&gt;4%),(AI597-(P597+L597-N597+Q597)*0.0514)/0.83*(0.5177)*(0.17)-AI597*0.0514,IF(AND(Y597="CONSUMO",AG597="ANEXO II",AY597&gt;4%),(AI597-(P597+L597-N597+Q597)*0.041)/0.83*(0.3295)*(0.17)-AI597*0.041,IF(AND(Y597="CONSUMO",AG597="ANEXO I",AY597=4%),(AI597-(P597+L597-N597+Q597)*0.04)/0.83*(0.5177)*(0.17)-AI597*0.04,IF(AND(Y597="CONSUMO",AG597="ANEXO II",AY597=4%),(AI597-(P597+L597-N597+Q597)*0.04)/0.83*(0.3295)*(0.17)-AI597*0.04,""))))</f>
        <v/>
      </c>
      <c r="BC597" s="51" t="str">
        <f aca="false">IF(C597="","",IF(AND(Y597="CONSUMO",AC597="SIM")*OR(AG597="-",AG597="BIT"),IF(E597&lt;&gt;"",(AI597-(P597+L597-N597+Q597)*AY597)/0.83),""))</f>
        <v/>
      </c>
      <c r="BD597" s="51" t="str">
        <f aca="false">IF(BC597="","",BC597*0.17)</f>
        <v/>
      </c>
      <c r="BE597" s="51" t="str">
        <f aca="false">IF(I597=6908,0,IF(BC597="","",BD597-((P597+L597-N597+Q597)*AY597)))</f>
        <v/>
      </c>
      <c r="BF597" s="53" t="str">
        <f aca="false">IF(B597="","",IF(OR(B597="",E597="Regime Normal"),0,(AI597-Q597)*VLOOKUP(R597,Dados!$X$98:$Y$108,2,0)))</f>
        <v/>
      </c>
      <c r="BG597" s="54" t="str">
        <f aca="false">IFERROR(VLOOKUP(I597,Dados!$AC$27:$AD$43,2,0),IF(B597="","",IF(D597&lt;&gt;"MT",IF(AND(AC597="SIM",Y597="Revenda"),"2403",IF(AND(AC597="SIM",Y597="Consumo"),"2407",IF(AND(AC597="NÃO",Y597="Revenda"),"2102",IF(AND(AC597="NÃO",Y597="Consumo"),"2556",)))),REPLACE(I597,1,1,1))))</f>
        <v/>
      </c>
    </row>
    <row r="598" customFormat="false" ht="12.8" hidden="false" customHeight="true" outlineLevel="0" collapsed="false">
      <c r="Y598" s="45"/>
      <c r="Z598" s="46" t="str">
        <f aca="false">IF(B598="","",(IFERROR(VLOOKUP(H598,Dados!A$3:B$15000,2,0),"Não Encontrado")))</f>
        <v/>
      </c>
      <c r="AA598" s="46" t="str">
        <f aca="false">IF(B598="","",(IFERROR(VLOOKUP(G598,Dados!C$3:E$15000,3,0),"Não Encontrado")))</f>
        <v/>
      </c>
      <c r="AB598" s="46" t="str">
        <f aca="false">IFERROR(IF(Z598&lt;&gt;"Não Encontrado",Z598,IF(AA598&lt;&gt;"Não Encontrado",AA598,"")),"")</f>
        <v/>
      </c>
      <c r="AC598" s="45" t="str">
        <f aca="false">IF(B598="","",IF(AB598="","NÃO","SIM"))</f>
        <v/>
      </c>
      <c r="AD598" s="45" t="str">
        <f aca="false">IFERROR(VLOOKUP(G598,Dados!$P$3:$R$500,3,0),"")</f>
        <v/>
      </c>
      <c r="AE598" s="45" t="str">
        <f aca="false">IFERROR(VLOOKUP(G598,Dados!$K$3:$L$500,2,0),"")</f>
        <v/>
      </c>
      <c r="AF598" s="45" t="str">
        <f aca="false">IFERROR(VLOOKUP(G598,Dados!$M$3:$N$500,2,0),"")</f>
        <v/>
      </c>
      <c r="AG598" s="45" t="str">
        <f aca="false">IF(F598="","",IF(AND(AD598="",AE598="",AF598=""),"-",IF(AND(AD598="BIT",AE598="",AF598=""),"BIT",IF(AND(AE598="ANEXO I",AD598="",AF598=""),"ANEXO I",IF(AND(AF598="ANEXO II",AD598="",AE598=""),"ANEXO II","Escolher")))))</f>
        <v/>
      </c>
      <c r="AH598" s="45" t="str">
        <f aca="false">IF(AG598&lt;&gt;"Pneus","",IFERROR(VLOOKUP(R598,Dados!$X$2:$Z$5,3,0)*(AI598-Q598),VLOOKUP(D598,Dados!$X$7:$Z$33,3,0)*(AI598-Q598)))</f>
        <v/>
      </c>
      <c r="AI598" s="47" t="str">
        <f aca="false">IF(B598="","",P598+Q598+O598+M598+L598-N598)</f>
        <v/>
      </c>
      <c r="AJ598" s="48" t="str">
        <f aca="false">IFERROR(IF(AND(AC598="SIM",AG598="-",Y598="REVENDA"),(AB598/1+1)*AI598,IF(AND(AC598="SIM",AG598="Pneus",Y598="REVENDA"),(AB598/1+1)*(AI598-AH598),"")),"")</f>
        <v/>
      </c>
      <c r="AK598" s="48" t="str">
        <f aca="false">IF(AJ598="","",AJ598*17%)</f>
        <v/>
      </c>
      <c r="AL598" s="48" t="str">
        <f aca="false">IFERROR(IF(AC598="NÃO","",IF(AK598="","",IF(E598="Simples Nacional",BF598,IF(T598=0.12,U598*0.5833337002,IF(T598=0,AI598*0.07,U598))))),"")</f>
        <v/>
      </c>
      <c r="AM598" s="47" t="str">
        <f aca="false">IFERROR(IF(AC598="NÃO","",IF(OR(AG598="-",AG598="Pneus"),AK598-AL598,"")),"")</f>
        <v/>
      </c>
      <c r="AN598" s="48" t="str">
        <f aca="false">IF(AND(Y598="REVENDA",AC598="SIM",AG598="BIT"),((AB598/1+1)*AI598)*0.4117,"")</f>
        <v/>
      </c>
      <c r="AO598" s="48" t="str">
        <f aca="false">IF(AN598="","",AN598*17%)</f>
        <v/>
      </c>
      <c r="AP598" s="49" t="str">
        <f aca="false">IF(AN598="","",IF(T598=0.12,(U598*0.4117)*0.4117,IF(T598=0,(AI598*0.07)*0.4117,U598*0.4117)))</f>
        <v/>
      </c>
      <c r="AQ598" s="47" t="str">
        <f aca="false">IF(AN598="","",AO598-AP598)</f>
        <v/>
      </c>
      <c r="AR598" s="50" t="str">
        <f aca="false">IFERROR(IF(AND(AC598="SIM",Y598="REVENDA",LEFT(AG598,5)="ANEXO")*OR(AE598="ANEXO I",AF598="ANEXO II"),VLOOKUP(H598,Dados!G:I,2,0),""),"INSERIR MVA")</f>
        <v/>
      </c>
      <c r="AS598" s="48" t="str">
        <f aca="false">IF(LEFT(AG598,5)="ANEXO",VLOOKUP(AG598,Dados!$X$111:$Z$112,2,0)*(AI598-Q598),"")</f>
        <v/>
      </c>
      <c r="AT598" s="48" t="str">
        <f aca="false">IFERROR(IF(AR598="","",(AI598*AR598)+AI598),"INSERIR MVA")</f>
        <v/>
      </c>
      <c r="AU598" s="48" t="str">
        <f aca="false">IF(AT598="","",IF(AY598=0.04,U598,AS598*AY598))</f>
        <v/>
      </c>
      <c r="AV598" s="47" t="str">
        <f aca="false">IFERROR(IF(AU598="","",(VLOOKUP(AG598,Dados!$X$111:$Z$112,3,0)*AT598*0.17)),"INSERIR MVA")</f>
        <v/>
      </c>
      <c r="AW598" s="47" t="str">
        <f aca="false">IFERROR(IF(AR598="","",AV598-AU598),"")</f>
        <v/>
      </c>
      <c r="AX598" s="51" t="str">
        <f aca="false">IFERROR(IF(AC598="NÃO","",IF(AM598&lt;&gt;"",AM598-W598,IF(AQ598&lt;&gt;"",AQ598-W598,IF(AW598&lt;&gt;"",AW598-W598,"")))),"")</f>
        <v/>
      </c>
      <c r="AY598" s="46" t="str">
        <f aca="false">IFERROR(IF(ISNA(VLOOKUP(R598,Dados!$X$2:$Y$5,2,0)),VLOOKUP(D598,Dados!$X$7:$Y$33,2,0),VLOOKUP(R598,Dados!$X$2:$Y$5,2,0)),"")</f>
        <v/>
      </c>
      <c r="AZ598" s="52" t="str">
        <f aca="false">IF(C598="","",IF(AND(Y598="CONSUMO",AC598="NÃO")*OR(AG598="-",AG598="BIT"),IF(E598&lt;&gt;"",(AI598-(P598+L598-N598+Q598)*AY598)/0.83),""))</f>
        <v/>
      </c>
      <c r="BA598" s="51" t="str">
        <f aca="false">IF(AZ598="","",AZ598*0.17-((P598+L598-N598+Q598)*AY598))</f>
        <v/>
      </c>
      <c r="BB598" s="51" t="str">
        <f aca="false">IF(AND(Y598="CONSUMO",AG598="ANEXO I",AY598&gt;4%),(AI598-(P598+L598-N598+Q598)*0.0514)/0.83*(0.5177)*(0.17)-AI598*0.0514,IF(AND(Y598="CONSUMO",AG598="ANEXO II",AY598&gt;4%),(AI598-(P598+L598-N598+Q598)*0.041)/0.83*(0.3295)*(0.17)-AI598*0.041,IF(AND(Y598="CONSUMO",AG598="ANEXO I",AY598=4%),(AI598-(P598+L598-N598+Q598)*0.04)/0.83*(0.5177)*(0.17)-AI598*0.04,IF(AND(Y598="CONSUMO",AG598="ANEXO II",AY598=4%),(AI598-(P598+L598-N598+Q598)*0.04)/0.83*(0.3295)*(0.17)-AI598*0.04,""))))</f>
        <v/>
      </c>
      <c r="BC598" s="51" t="str">
        <f aca="false">IF(C598="","",IF(AND(Y598="CONSUMO",AC598="SIM")*OR(AG598="-",AG598="BIT"),IF(E598&lt;&gt;"",(AI598-(P598+L598-N598+Q598)*AY598)/0.83),""))</f>
        <v/>
      </c>
      <c r="BD598" s="51" t="str">
        <f aca="false">IF(BC598="","",BC598*0.17)</f>
        <v/>
      </c>
      <c r="BE598" s="51" t="str">
        <f aca="false">IF(I598=6908,0,IF(BC598="","",BD598-((P598+L598-N598+Q598)*AY598)))</f>
        <v/>
      </c>
      <c r="BF598" s="53" t="str">
        <f aca="false">IF(B598="","",IF(OR(B598="",E598="Regime Normal"),0,(AI598-Q598)*VLOOKUP(R598,Dados!$X$98:$Y$108,2,0)))</f>
        <v/>
      </c>
      <c r="BG598" s="54" t="str">
        <f aca="false">IFERROR(VLOOKUP(I598,Dados!$AC$27:$AD$43,2,0),IF(B598="","",IF(D598&lt;&gt;"MT",IF(AND(AC598="SIM",Y598="Revenda"),"2403",IF(AND(AC598="SIM",Y598="Consumo"),"2407",IF(AND(AC598="NÃO",Y598="Revenda"),"2102",IF(AND(AC598="NÃO",Y598="Consumo"),"2556",)))),REPLACE(I598,1,1,1))))</f>
        <v/>
      </c>
    </row>
    <row r="599" customFormat="false" ht="12.8" hidden="false" customHeight="true" outlineLevel="0" collapsed="false">
      <c r="Y599" s="45"/>
      <c r="Z599" s="46" t="str">
        <f aca="false">IF(B599="","",(IFERROR(VLOOKUP(H599,Dados!A$3:B$15000,2,0),"Não Encontrado")))</f>
        <v/>
      </c>
      <c r="AA599" s="46" t="str">
        <f aca="false">IF(B599="","",(IFERROR(VLOOKUP(G599,Dados!C$3:E$15000,3,0),"Não Encontrado")))</f>
        <v/>
      </c>
      <c r="AB599" s="46" t="str">
        <f aca="false">IFERROR(IF(Z599&lt;&gt;"Não Encontrado",Z599,IF(AA599&lt;&gt;"Não Encontrado",AA599,"")),"")</f>
        <v/>
      </c>
      <c r="AC599" s="45" t="str">
        <f aca="false">IF(B599="","",IF(AB599="","NÃO","SIM"))</f>
        <v/>
      </c>
      <c r="AD599" s="45" t="str">
        <f aca="false">IFERROR(VLOOKUP(G599,Dados!$P$3:$R$500,3,0),"")</f>
        <v/>
      </c>
      <c r="AE599" s="45" t="str">
        <f aca="false">IFERROR(VLOOKUP(G599,Dados!$K$3:$L$500,2,0),"")</f>
        <v/>
      </c>
      <c r="AF599" s="45" t="str">
        <f aca="false">IFERROR(VLOOKUP(G599,Dados!$M$3:$N$500,2,0),"")</f>
        <v/>
      </c>
      <c r="AG599" s="45" t="str">
        <f aca="false">IF(F599="","",IF(AND(AD599="",AE599="",AF599=""),"-",IF(AND(AD599="BIT",AE599="",AF599=""),"BIT",IF(AND(AE599="ANEXO I",AD599="",AF599=""),"ANEXO I",IF(AND(AF599="ANEXO II",AD599="",AE599=""),"ANEXO II","Escolher")))))</f>
        <v/>
      </c>
      <c r="AH599" s="45" t="str">
        <f aca="false">IF(AG599&lt;&gt;"Pneus","",IFERROR(VLOOKUP(R599,Dados!$X$2:$Z$5,3,0)*(AI599-Q599),VLOOKUP(D599,Dados!$X$7:$Z$33,3,0)*(AI599-Q599)))</f>
        <v/>
      </c>
      <c r="AI599" s="47" t="str">
        <f aca="false">IF(B599="","",P599+Q599+O599+M599+L599-N599)</f>
        <v/>
      </c>
      <c r="AJ599" s="48" t="str">
        <f aca="false">IFERROR(IF(AND(AC599="SIM",AG599="-",Y599="REVENDA"),(AB599/1+1)*AI599,IF(AND(AC599="SIM",AG599="Pneus",Y599="REVENDA"),(AB599/1+1)*(AI599-AH599),"")),"")</f>
        <v/>
      </c>
      <c r="AK599" s="48" t="str">
        <f aca="false">IF(AJ599="","",AJ599*17%)</f>
        <v/>
      </c>
      <c r="AL599" s="48" t="str">
        <f aca="false">IFERROR(IF(AC599="NÃO","",IF(AK599="","",IF(E599="Simples Nacional",BF599,IF(T599=0.12,U599*0.5833337002,IF(T599=0,AI599*0.07,U599))))),"")</f>
        <v/>
      </c>
      <c r="AM599" s="47" t="str">
        <f aca="false">IFERROR(IF(AC599="NÃO","",IF(OR(AG599="-",AG599="Pneus"),AK599-AL599,"")),"")</f>
        <v/>
      </c>
      <c r="AN599" s="48" t="str">
        <f aca="false">IF(AND(Y599="REVENDA",AC599="SIM",AG599="BIT"),((AB599/1+1)*AI599)*0.4117,"")</f>
        <v/>
      </c>
      <c r="AO599" s="48" t="str">
        <f aca="false">IF(AN599="","",AN599*17%)</f>
        <v/>
      </c>
      <c r="AP599" s="49" t="str">
        <f aca="false">IF(AN599="","",IF(T599=0.12,(U599*0.4117)*0.4117,IF(T599=0,(AI599*0.07)*0.4117,U599*0.4117)))</f>
        <v/>
      </c>
      <c r="AQ599" s="47" t="str">
        <f aca="false">IF(AN599="","",AO599-AP599)</f>
        <v/>
      </c>
      <c r="AR599" s="50" t="str">
        <f aca="false">IFERROR(IF(AND(AC599="SIM",Y599="REVENDA",LEFT(AG599,5)="ANEXO")*OR(AE599="ANEXO I",AF599="ANEXO II"),VLOOKUP(H599,Dados!G:I,2,0),""),"INSERIR MVA")</f>
        <v/>
      </c>
      <c r="AS599" s="48" t="str">
        <f aca="false">IF(LEFT(AG599,5)="ANEXO",VLOOKUP(AG599,Dados!$X$111:$Z$112,2,0)*(AI599-Q599),"")</f>
        <v/>
      </c>
      <c r="AT599" s="48" t="str">
        <f aca="false">IFERROR(IF(AR599="","",(AI599*AR599)+AI599),"INSERIR MVA")</f>
        <v/>
      </c>
      <c r="AU599" s="48" t="str">
        <f aca="false">IF(AT599="","",IF(AY599=0.04,U599,AS599*AY599))</f>
        <v/>
      </c>
      <c r="AV599" s="47" t="str">
        <f aca="false">IFERROR(IF(AU599="","",(VLOOKUP(AG599,Dados!$X$111:$Z$112,3,0)*AT599*0.17)),"INSERIR MVA")</f>
        <v/>
      </c>
      <c r="AW599" s="47" t="str">
        <f aca="false">IFERROR(IF(AR599="","",AV599-AU599),"")</f>
        <v/>
      </c>
      <c r="AX599" s="51" t="str">
        <f aca="false">IFERROR(IF(AC599="NÃO","",IF(AM599&lt;&gt;"",AM599-W599,IF(AQ599&lt;&gt;"",AQ599-W599,IF(AW599&lt;&gt;"",AW599-W599,"")))),"")</f>
        <v/>
      </c>
      <c r="AY599" s="46" t="str">
        <f aca="false">IFERROR(IF(ISNA(VLOOKUP(R599,Dados!$X$2:$Y$5,2,0)),VLOOKUP(D599,Dados!$X$7:$Y$33,2,0),VLOOKUP(R599,Dados!$X$2:$Y$5,2,0)),"")</f>
        <v/>
      </c>
      <c r="AZ599" s="52" t="str">
        <f aca="false">IF(C599="","",IF(AND(Y599="CONSUMO",AC599="NÃO")*OR(AG599="-",AG599="BIT"),IF(E599&lt;&gt;"",(AI599-(P599+L599-N599+Q599)*AY599)/0.83),""))</f>
        <v/>
      </c>
      <c r="BA599" s="51" t="str">
        <f aca="false">IF(AZ599="","",AZ599*0.17-((P599+L599-N599+Q599)*AY599))</f>
        <v/>
      </c>
      <c r="BB599" s="51" t="str">
        <f aca="false">IF(AND(Y599="CONSUMO",AG599="ANEXO I",AY599&gt;4%),(AI599-(P599+L599-N599+Q599)*0.0514)/0.83*(0.5177)*(0.17)-AI599*0.0514,IF(AND(Y599="CONSUMO",AG599="ANEXO II",AY599&gt;4%),(AI599-(P599+L599-N599+Q599)*0.041)/0.83*(0.3295)*(0.17)-AI599*0.041,IF(AND(Y599="CONSUMO",AG599="ANEXO I",AY599=4%),(AI599-(P599+L599-N599+Q599)*0.04)/0.83*(0.5177)*(0.17)-AI599*0.04,IF(AND(Y599="CONSUMO",AG599="ANEXO II",AY599=4%),(AI599-(P599+L599-N599+Q599)*0.04)/0.83*(0.3295)*(0.17)-AI599*0.04,""))))</f>
        <v/>
      </c>
      <c r="BC599" s="51" t="str">
        <f aca="false">IF(C599="","",IF(AND(Y599="CONSUMO",AC599="SIM")*OR(AG599="-",AG599="BIT"),IF(E599&lt;&gt;"",(AI599-(P599+L599-N599+Q599)*AY599)/0.83),""))</f>
        <v/>
      </c>
      <c r="BD599" s="51" t="str">
        <f aca="false">IF(BC599="","",BC599*0.17)</f>
        <v/>
      </c>
      <c r="BE599" s="51" t="str">
        <f aca="false">IF(I599=6908,0,IF(BC599="","",BD599-((P599+L599-N599+Q599)*AY599)))</f>
        <v/>
      </c>
      <c r="BF599" s="53" t="str">
        <f aca="false">IF(B599="","",IF(OR(B599="",E599="Regime Normal"),0,(AI599-Q599)*VLOOKUP(R599,Dados!$X$98:$Y$108,2,0)))</f>
        <v/>
      </c>
      <c r="BG599" s="54" t="str">
        <f aca="false">IFERROR(VLOOKUP(I599,Dados!$AC$27:$AD$43,2,0),IF(B599="","",IF(D599&lt;&gt;"MT",IF(AND(AC599="SIM",Y599="Revenda"),"2403",IF(AND(AC599="SIM",Y599="Consumo"),"2407",IF(AND(AC599="NÃO",Y599="Revenda"),"2102",IF(AND(AC599="NÃO",Y599="Consumo"),"2556",)))),REPLACE(I599,1,1,1))))</f>
        <v/>
      </c>
    </row>
    <row r="600" customFormat="false" ht="12.8" hidden="false" customHeight="true" outlineLevel="0" collapsed="false">
      <c r="Y600" s="45"/>
      <c r="Z600" s="46" t="str">
        <f aca="false">IF(B600="","",(IFERROR(VLOOKUP(H600,Dados!A$3:B$15000,2,0),"Não Encontrado")))</f>
        <v/>
      </c>
      <c r="AA600" s="46" t="str">
        <f aca="false">IF(B600="","",(IFERROR(VLOOKUP(G600,Dados!C$3:E$15000,3,0),"Não Encontrado")))</f>
        <v/>
      </c>
      <c r="AB600" s="46" t="str">
        <f aca="false">IFERROR(IF(Z600&lt;&gt;"Não Encontrado",Z600,IF(AA600&lt;&gt;"Não Encontrado",AA600,"")),"")</f>
        <v/>
      </c>
      <c r="AC600" s="45" t="str">
        <f aca="false">IF(B600="","",IF(AB600="","NÃO","SIM"))</f>
        <v/>
      </c>
      <c r="AD600" s="45" t="str">
        <f aca="false">IFERROR(VLOOKUP(G600,Dados!$P$3:$R$500,3,0),"")</f>
        <v/>
      </c>
      <c r="AE600" s="45" t="str">
        <f aca="false">IFERROR(VLOOKUP(G600,Dados!$K$3:$L$500,2,0),"")</f>
        <v/>
      </c>
      <c r="AF600" s="45" t="str">
        <f aca="false">IFERROR(VLOOKUP(G600,Dados!$M$3:$N$500,2,0),"")</f>
        <v/>
      </c>
      <c r="AG600" s="45" t="str">
        <f aca="false">IF(F600="","",IF(AND(AD600="",AE600="",AF600=""),"-",IF(AND(AD600="BIT",AE600="",AF600=""),"BIT",IF(AND(AE600="ANEXO I",AD600="",AF600=""),"ANEXO I",IF(AND(AF600="ANEXO II",AD600="",AE600=""),"ANEXO II","Escolher")))))</f>
        <v/>
      </c>
      <c r="AH600" s="45" t="str">
        <f aca="false">IF(AG600&lt;&gt;"Pneus","",IFERROR(VLOOKUP(R600,Dados!$X$2:$Z$5,3,0)*(AI600-Q600),VLOOKUP(D600,Dados!$X$7:$Z$33,3,0)*(AI600-Q600)))</f>
        <v/>
      </c>
      <c r="AI600" s="47" t="str">
        <f aca="false">IF(B600="","",P600+Q600+O600+M600+L600-N600)</f>
        <v/>
      </c>
      <c r="AJ600" s="48" t="str">
        <f aca="false">IFERROR(IF(AND(AC600="SIM",AG600="-",Y600="REVENDA"),(AB600/1+1)*AI600,IF(AND(AC600="SIM",AG600="Pneus",Y600="REVENDA"),(AB600/1+1)*(AI600-AH600),"")),"")</f>
        <v/>
      </c>
      <c r="AK600" s="48" t="str">
        <f aca="false">IF(AJ600="","",AJ600*17%)</f>
        <v/>
      </c>
      <c r="AL600" s="48" t="str">
        <f aca="false">IFERROR(IF(AC600="NÃO","",IF(AK600="","",IF(E600="Simples Nacional",BF600,IF(T600=0.12,U600*0.5833337002,IF(T600=0,AI600*0.07,U600))))),"")</f>
        <v/>
      </c>
      <c r="AM600" s="47" t="str">
        <f aca="false">IFERROR(IF(AC600="NÃO","",IF(OR(AG600="-",AG600="Pneus"),AK600-AL600,"")),"")</f>
        <v/>
      </c>
      <c r="AN600" s="48" t="str">
        <f aca="false">IF(AND(Y600="REVENDA",AC600="SIM",AG600="BIT"),((AB600/1+1)*AI600)*0.4117,"")</f>
        <v/>
      </c>
      <c r="AO600" s="48" t="str">
        <f aca="false">IF(AN600="","",AN600*17%)</f>
        <v/>
      </c>
      <c r="AP600" s="49" t="str">
        <f aca="false">IF(AN600="","",IF(T600=0.12,(U600*0.4117)*0.4117,IF(T600=0,(AI600*0.07)*0.4117,U600*0.4117)))</f>
        <v/>
      </c>
      <c r="AQ600" s="47" t="str">
        <f aca="false">IF(AN600="","",AO600-AP600)</f>
        <v/>
      </c>
      <c r="AR600" s="50" t="str">
        <f aca="false">IFERROR(IF(AND(AC600="SIM",Y600="REVENDA",LEFT(AG600,5)="ANEXO")*OR(AE600="ANEXO I",AF600="ANEXO II"),VLOOKUP(H600,Dados!G:I,2,0),""),"INSERIR MVA")</f>
        <v/>
      </c>
      <c r="AS600" s="48" t="str">
        <f aca="false">IF(LEFT(AG600,5)="ANEXO",VLOOKUP(AG600,Dados!$X$111:$Z$112,2,0)*(AI600-Q600),"")</f>
        <v/>
      </c>
      <c r="AT600" s="48" t="str">
        <f aca="false">IFERROR(IF(AR600="","",(AI600*AR600)+AI600),"INSERIR MVA")</f>
        <v/>
      </c>
      <c r="AU600" s="48" t="str">
        <f aca="false">IF(AT600="","",IF(AY600=0.04,U600,AS600*AY600))</f>
        <v/>
      </c>
      <c r="AV600" s="47" t="str">
        <f aca="false">IFERROR(IF(AU600="","",(VLOOKUP(AG600,Dados!$X$111:$Z$112,3,0)*AT600*0.17)),"INSERIR MVA")</f>
        <v/>
      </c>
      <c r="AW600" s="47" t="str">
        <f aca="false">IFERROR(IF(AR600="","",AV600-AU600),"")</f>
        <v/>
      </c>
      <c r="AX600" s="51" t="str">
        <f aca="false">IFERROR(IF(AC600="NÃO","",IF(AM600&lt;&gt;"",AM600-W600,IF(AQ600&lt;&gt;"",AQ600-W600,IF(AW600&lt;&gt;"",AW600-W600,"")))),"")</f>
        <v/>
      </c>
      <c r="AY600" s="46" t="str">
        <f aca="false">IFERROR(IF(ISNA(VLOOKUP(R600,Dados!$X$2:$Y$5,2,0)),VLOOKUP(D600,Dados!$X$7:$Y$33,2,0),VLOOKUP(R600,Dados!$X$2:$Y$5,2,0)),"")</f>
        <v/>
      </c>
      <c r="AZ600" s="52" t="str">
        <f aca="false">IF(C600="","",IF(AND(Y600="CONSUMO",AC600="NÃO")*OR(AG600="-",AG600="BIT"),IF(E600&lt;&gt;"",(AI600-(P600+L600-N600+Q600)*AY600)/0.83),""))</f>
        <v/>
      </c>
      <c r="BA600" s="51" t="str">
        <f aca="false">IF(AZ600="","",AZ600*0.17-((P600+L600-N600+Q600)*AY600))</f>
        <v/>
      </c>
      <c r="BB600" s="51" t="str">
        <f aca="false">IF(AND(Y600="CONSUMO",AG600="ANEXO I",AY600&gt;4%),(AI600-(P600+L600-N600+Q600)*0.0514)/0.83*(0.5177)*(0.17)-AI600*0.0514,IF(AND(Y600="CONSUMO",AG600="ANEXO II",AY600&gt;4%),(AI600-(P600+L600-N600+Q600)*0.041)/0.83*(0.3295)*(0.17)-AI600*0.041,IF(AND(Y600="CONSUMO",AG600="ANEXO I",AY600=4%),(AI600-(P600+L600-N600+Q600)*0.04)/0.83*(0.5177)*(0.17)-AI600*0.04,IF(AND(Y600="CONSUMO",AG600="ANEXO II",AY600=4%),(AI600-(P600+L600-N600+Q600)*0.04)/0.83*(0.3295)*(0.17)-AI600*0.04,""))))</f>
        <v/>
      </c>
      <c r="BC600" s="51" t="str">
        <f aca="false">IF(C600="","",IF(AND(Y600="CONSUMO",AC600="SIM")*OR(AG600="-",AG600="BIT"),IF(E600&lt;&gt;"",(AI600-(P600+L600-N600+Q600)*AY600)/0.83),""))</f>
        <v/>
      </c>
      <c r="BD600" s="51" t="str">
        <f aca="false">IF(BC600="","",BC600*0.17)</f>
        <v/>
      </c>
      <c r="BE600" s="51" t="str">
        <f aca="false">IF(I600=6908,0,IF(BC600="","",BD600-((P600+L600-N600+Q600)*AY600)))</f>
        <v/>
      </c>
      <c r="BF600" s="53" t="str">
        <f aca="false">IF(B600="","",IF(OR(B600="",E600="Regime Normal"),0,(AI600-Q600)*VLOOKUP(R600,Dados!$X$98:$Y$108,2,0)))</f>
        <v/>
      </c>
      <c r="BG600" s="54" t="str">
        <f aca="false">IFERROR(VLOOKUP(I600,Dados!$AC$27:$AD$43,2,0),IF(B600="","",IF(D600&lt;&gt;"MT",IF(AND(AC600="SIM",Y600="Revenda"),"2403",IF(AND(AC600="SIM",Y600="Consumo"),"2407",IF(AND(AC600="NÃO",Y600="Revenda"),"2102",IF(AND(AC600="NÃO",Y600="Consumo"),"2556",)))),REPLACE(I600,1,1,1))))</f>
        <v/>
      </c>
    </row>
    <row r="601" customFormat="false" ht="12.8" hidden="false" customHeight="true" outlineLevel="0" collapsed="false">
      <c r="Y601" s="45"/>
      <c r="Z601" s="46" t="str">
        <f aca="false">IF(B601="","",(IFERROR(VLOOKUP(H601,Dados!A$3:B$15000,2,0),"Não Encontrado")))</f>
        <v/>
      </c>
      <c r="AA601" s="46" t="str">
        <f aca="false">IF(B601="","",(IFERROR(VLOOKUP(G601,Dados!C$3:E$15000,3,0),"Não Encontrado")))</f>
        <v/>
      </c>
      <c r="AB601" s="46" t="str">
        <f aca="false">IFERROR(IF(Z601&lt;&gt;"Não Encontrado",Z601,IF(AA601&lt;&gt;"Não Encontrado",AA601,"")),"")</f>
        <v/>
      </c>
      <c r="AC601" s="45" t="str">
        <f aca="false">IF(B601="","",IF(AB601="","NÃO","SIM"))</f>
        <v/>
      </c>
      <c r="AD601" s="45" t="str">
        <f aca="false">IFERROR(VLOOKUP(G601,Dados!$P$3:$R$500,3,0),"")</f>
        <v/>
      </c>
      <c r="AE601" s="45" t="str">
        <f aca="false">IFERROR(VLOOKUP(G601,Dados!$K$3:$L$500,2,0),"")</f>
        <v/>
      </c>
      <c r="AF601" s="45" t="str">
        <f aca="false">IFERROR(VLOOKUP(G601,Dados!$M$3:$N$500,2,0),"")</f>
        <v/>
      </c>
      <c r="AG601" s="45" t="str">
        <f aca="false">IF(F601="","",IF(AND(AD601="",AE601="",AF601=""),"-",IF(AND(AD601="BIT",AE601="",AF601=""),"BIT",IF(AND(AE601="ANEXO I",AD601="",AF601=""),"ANEXO I",IF(AND(AF601="ANEXO II",AD601="",AE601=""),"ANEXO II","Escolher")))))</f>
        <v/>
      </c>
      <c r="AH601" s="45" t="str">
        <f aca="false">IF(AG601&lt;&gt;"Pneus","",IFERROR(VLOOKUP(R601,Dados!$X$2:$Z$5,3,0)*(AI601-Q601),VLOOKUP(D601,Dados!$X$7:$Z$33,3,0)*(AI601-Q601)))</f>
        <v/>
      </c>
      <c r="AI601" s="47" t="str">
        <f aca="false">IF(B601="","",P601+Q601+O601+M601+L601-N601)</f>
        <v/>
      </c>
      <c r="AJ601" s="48" t="str">
        <f aca="false">IFERROR(IF(AND(AC601="SIM",AG601="-",Y601="REVENDA"),(AB601/1+1)*AI601,IF(AND(AC601="SIM",AG601="Pneus",Y601="REVENDA"),(AB601/1+1)*(AI601-AH601),"")),"")</f>
        <v/>
      </c>
      <c r="AK601" s="48" t="str">
        <f aca="false">IF(AJ601="","",AJ601*17%)</f>
        <v/>
      </c>
      <c r="AL601" s="48" t="str">
        <f aca="false">IFERROR(IF(AC601="NÃO","",IF(AK601="","",IF(E601="Simples Nacional",BF601,IF(T601=0.12,U601*0.5833337002,IF(T601=0,AI601*0.07,U601))))),"")</f>
        <v/>
      </c>
      <c r="AM601" s="47" t="str">
        <f aca="false">IFERROR(IF(AC601="NÃO","",IF(OR(AG601="-",AG601="Pneus"),AK601-AL601,"")),"")</f>
        <v/>
      </c>
      <c r="AN601" s="48" t="str">
        <f aca="false">IF(AND(Y601="REVENDA",AC601="SIM",AG601="BIT"),((AB601/1+1)*AI601)*0.4117,"")</f>
        <v/>
      </c>
      <c r="AO601" s="48" t="str">
        <f aca="false">IF(AN601="","",AN601*17%)</f>
        <v/>
      </c>
      <c r="AP601" s="49" t="str">
        <f aca="false">IF(AN601="","",IF(T601=0.12,(U601*0.4117)*0.4117,IF(T601=0,(AI601*0.07)*0.4117,U601*0.4117)))</f>
        <v/>
      </c>
      <c r="AQ601" s="47" t="str">
        <f aca="false">IF(AN601="","",AO601-AP601)</f>
        <v/>
      </c>
      <c r="AR601" s="50" t="str">
        <f aca="false">IFERROR(IF(AND(AC601="SIM",Y601="REVENDA",LEFT(AG601,5)="ANEXO")*OR(AE601="ANEXO I",AF601="ANEXO II"),VLOOKUP(H601,Dados!G:I,2,0),""),"INSERIR MVA")</f>
        <v/>
      </c>
      <c r="AS601" s="48" t="str">
        <f aca="false">IF(LEFT(AG601,5)="ANEXO",VLOOKUP(AG601,Dados!$X$111:$Z$112,2,0)*(AI601-Q601),"")</f>
        <v/>
      </c>
      <c r="AT601" s="48" t="str">
        <f aca="false">IFERROR(IF(AR601="","",(AI601*AR601)+AI601),"INSERIR MVA")</f>
        <v/>
      </c>
      <c r="AU601" s="48" t="str">
        <f aca="false">IF(AT601="","",IF(AY601=0.04,U601,AS601*AY601))</f>
        <v/>
      </c>
      <c r="AV601" s="47" t="str">
        <f aca="false">IFERROR(IF(AU601="","",(VLOOKUP(AG601,Dados!$X$111:$Z$112,3,0)*AT601*0.17)),"INSERIR MVA")</f>
        <v/>
      </c>
      <c r="AW601" s="47" t="str">
        <f aca="false">IFERROR(IF(AR601="","",AV601-AU601),"")</f>
        <v/>
      </c>
      <c r="AX601" s="51" t="str">
        <f aca="false">IFERROR(IF(AC601="NÃO","",IF(AM601&lt;&gt;"",AM601-W601,IF(AQ601&lt;&gt;"",AQ601-W601,IF(AW601&lt;&gt;"",AW601-W601,"")))),"")</f>
        <v/>
      </c>
      <c r="AY601" s="46" t="str">
        <f aca="false">IFERROR(IF(ISNA(VLOOKUP(R601,Dados!$X$2:$Y$5,2,0)),VLOOKUP(D601,Dados!$X$7:$Y$33,2,0),VLOOKUP(R601,Dados!$X$2:$Y$5,2,0)),"")</f>
        <v/>
      </c>
      <c r="AZ601" s="52" t="str">
        <f aca="false">IF(C601="","",IF(AND(Y601="CONSUMO",AC601="NÃO")*OR(AG601="-",AG601="BIT"),IF(E601&lt;&gt;"",(AI601-(P601+L601-N601+Q601)*AY601)/0.83),""))</f>
        <v/>
      </c>
      <c r="BA601" s="51" t="str">
        <f aca="false">IF(AZ601="","",AZ601*0.17-((P601+L601-N601+Q601)*AY601))</f>
        <v/>
      </c>
      <c r="BB601" s="51" t="str">
        <f aca="false">IF(AND(Y601="CONSUMO",AG601="ANEXO I",AY601&gt;4%),(AI601-(P601+L601-N601+Q601)*0.0514)/0.83*(0.5177)*(0.17)-AI601*0.0514,IF(AND(Y601="CONSUMO",AG601="ANEXO II",AY601&gt;4%),(AI601-(P601+L601-N601+Q601)*0.041)/0.83*(0.3295)*(0.17)-AI601*0.041,IF(AND(Y601="CONSUMO",AG601="ANEXO I",AY601=4%),(AI601-(P601+L601-N601+Q601)*0.04)/0.83*(0.5177)*(0.17)-AI601*0.04,IF(AND(Y601="CONSUMO",AG601="ANEXO II",AY601=4%),(AI601-(P601+L601-N601+Q601)*0.04)/0.83*(0.3295)*(0.17)-AI601*0.04,""))))</f>
        <v/>
      </c>
      <c r="BC601" s="51" t="str">
        <f aca="false">IF(C601="","",IF(AND(Y601="CONSUMO",AC601="SIM")*OR(AG601="-",AG601="BIT"),IF(E601&lt;&gt;"",(AI601-(P601+L601-N601+Q601)*AY601)/0.83),""))</f>
        <v/>
      </c>
      <c r="BD601" s="51" t="str">
        <f aca="false">IF(BC601="","",BC601*0.17)</f>
        <v/>
      </c>
      <c r="BE601" s="51" t="str">
        <f aca="false">IF(I601=6908,0,IF(BC601="","",BD601-((P601+L601-N601+Q601)*AY601)))</f>
        <v/>
      </c>
      <c r="BF601" s="53" t="str">
        <f aca="false">IF(B601="","",IF(OR(B601="",E601="Regime Normal"),0,(AI601-Q601)*VLOOKUP(R601,Dados!$X$98:$Y$108,2,0)))</f>
        <v/>
      </c>
      <c r="BG601" s="54" t="str">
        <f aca="false">IFERROR(VLOOKUP(I601,Dados!$AC$27:$AD$43,2,0),IF(B601="","",IF(D601&lt;&gt;"MT",IF(AND(AC601="SIM",Y601="Revenda"),"2403",IF(AND(AC601="SIM",Y601="Consumo"),"2407",IF(AND(AC601="NÃO",Y601="Revenda"),"2102",IF(AND(AC601="NÃO",Y601="Consumo"),"2556",)))),REPLACE(I601,1,1,1))))</f>
        <v/>
      </c>
    </row>
    <row r="602" customFormat="false" ht="12.8" hidden="false" customHeight="true" outlineLevel="0" collapsed="false">
      <c r="Y602" s="45"/>
      <c r="Z602" s="46" t="str">
        <f aca="false">IF(B602="","",(IFERROR(VLOOKUP(H602,Dados!A$3:B$15000,2,0),"Não Encontrado")))</f>
        <v/>
      </c>
      <c r="AA602" s="46" t="str">
        <f aca="false">IF(B602="","",(IFERROR(VLOOKUP(G602,Dados!C$3:E$15000,3,0),"Não Encontrado")))</f>
        <v/>
      </c>
      <c r="AB602" s="46" t="str">
        <f aca="false">IFERROR(IF(Z602&lt;&gt;"Não Encontrado",Z602,IF(AA602&lt;&gt;"Não Encontrado",AA602,"")),"")</f>
        <v/>
      </c>
      <c r="AC602" s="45" t="str">
        <f aca="false">IF(B602="","",IF(AB602="","NÃO","SIM"))</f>
        <v/>
      </c>
      <c r="AD602" s="45" t="str">
        <f aca="false">IFERROR(VLOOKUP(G602,Dados!$P$3:$R$500,3,0),"")</f>
        <v/>
      </c>
      <c r="AE602" s="45" t="str">
        <f aca="false">IFERROR(VLOOKUP(G602,Dados!$K$3:$L$500,2,0),"")</f>
        <v/>
      </c>
      <c r="AF602" s="45" t="str">
        <f aca="false">IFERROR(VLOOKUP(G602,Dados!$M$3:$N$500,2,0),"")</f>
        <v/>
      </c>
      <c r="AG602" s="45" t="str">
        <f aca="false">IF(F602="","",IF(AND(AD602="",AE602="",AF602=""),"-",IF(AND(AD602="BIT",AE602="",AF602=""),"BIT",IF(AND(AE602="ANEXO I",AD602="",AF602=""),"ANEXO I",IF(AND(AF602="ANEXO II",AD602="",AE602=""),"ANEXO II","Escolher")))))</f>
        <v/>
      </c>
      <c r="AH602" s="45" t="str">
        <f aca="false">IF(AG602&lt;&gt;"Pneus","",IFERROR(VLOOKUP(R602,Dados!$X$2:$Z$5,3,0)*(AI602-Q602),VLOOKUP(D602,Dados!$X$7:$Z$33,3,0)*(AI602-Q602)))</f>
        <v/>
      </c>
      <c r="AI602" s="47" t="str">
        <f aca="false">IF(B602="","",P602+Q602+O602+M602+L602-N602)</f>
        <v/>
      </c>
      <c r="AJ602" s="48" t="str">
        <f aca="false">IFERROR(IF(AND(AC602="SIM",AG602="-",Y602="REVENDA"),(AB602/1+1)*AI602,IF(AND(AC602="SIM",AG602="Pneus",Y602="REVENDA"),(AB602/1+1)*(AI602-AH602),"")),"")</f>
        <v/>
      </c>
      <c r="AK602" s="48" t="str">
        <f aca="false">IF(AJ602="","",AJ602*17%)</f>
        <v/>
      </c>
      <c r="AL602" s="48" t="str">
        <f aca="false">IFERROR(IF(AC602="NÃO","",IF(AK602="","",IF(E602="Simples Nacional",BF602,IF(T602=0.12,U602*0.5833337002,IF(T602=0,AI602*0.07,U602))))),"")</f>
        <v/>
      </c>
      <c r="AM602" s="47" t="str">
        <f aca="false">IFERROR(IF(AC602="NÃO","",IF(OR(AG602="-",AG602="Pneus"),AK602-AL602,"")),"")</f>
        <v/>
      </c>
      <c r="AN602" s="48" t="str">
        <f aca="false">IF(AND(Y602="REVENDA",AC602="SIM",AG602="BIT"),((AB602/1+1)*AI602)*0.4117,"")</f>
        <v/>
      </c>
      <c r="AO602" s="48" t="str">
        <f aca="false">IF(AN602="","",AN602*17%)</f>
        <v/>
      </c>
      <c r="AP602" s="49" t="str">
        <f aca="false">IF(AN602="","",IF(T602=0.12,(U602*0.4117)*0.4117,IF(T602=0,(AI602*0.07)*0.4117,U602*0.4117)))</f>
        <v/>
      </c>
      <c r="AQ602" s="47" t="str">
        <f aca="false">IF(AN602="","",AO602-AP602)</f>
        <v/>
      </c>
      <c r="AR602" s="50" t="str">
        <f aca="false">IFERROR(IF(AND(AC602="SIM",Y602="REVENDA",LEFT(AG602,5)="ANEXO")*OR(AE602="ANEXO I",AF602="ANEXO II"),VLOOKUP(H602,Dados!G:I,2,0),""),"INSERIR MVA")</f>
        <v/>
      </c>
      <c r="AS602" s="48" t="str">
        <f aca="false">IF(LEFT(AG602,5)="ANEXO",VLOOKUP(AG602,Dados!$X$111:$Z$112,2,0)*(AI602-Q602),"")</f>
        <v/>
      </c>
      <c r="AT602" s="48" t="str">
        <f aca="false">IFERROR(IF(AR602="","",(AI602*AR602)+AI602),"INSERIR MVA")</f>
        <v/>
      </c>
      <c r="AU602" s="48" t="str">
        <f aca="false">IF(AT602="","",IF(AY602=0.04,U602,AS602*AY602))</f>
        <v/>
      </c>
      <c r="AV602" s="47" t="str">
        <f aca="false">IFERROR(IF(AU602="","",(VLOOKUP(AG602,Dados!$X$111:$Z$112,3,0)*AT602*0.17)),"INSERIR MVA")</f>
        <v/>
      </c>
      <c r="AW602" s="47" t="str">
        <f aca="false">IFERROR(IF(AR602="","",AV602-AU602),"")</f>
        <v/>
      </c>
      <c r="AX602" s="51" t="str">
        <f aca="false">IFERROR(IF(AC602="NÃO","",IF(AM602&lt;&gt;"",AM602-W602,IF(AQ602&lt;&gt;"",AQ602-W602,IF(AW602&lt;&gt;"",AW602-W602,"")))),"")</f>
        <v/>
      </c>
      <c r="AY602" s="46" t="str">
        <f aca="false">IFERROR(IF(ISNA(VLOOKUP(R602,Dados!$X$2:$Y$5,2,0)),VLOOKUP(D602,Dados!$X$7:$Y$33,2,0),VLOOKUP(R602,Dados!$X$2:$Y$5,2,0)),"")</f>
        <v/>
      </c>
      <c r="AZ602" s="52" t="str">
        <f aca="false">IF(C602="","",IF(AND(Y602="CONSUMO",AC602="NÃO")*OR(AG602="-",AG602="BIT"),IF(E602&lt;&gt;"",(AI602-(P602+L602-N602+Q602)*AY602)/0.83),""))</f>
        <v/>
      </c>
      <c r="BA602" s="51" t="str">
        <f aca="false">IF(AZ602="","",AZ602*0.17-((P602+L602-N602+Q602)*AY602))</f>
        <v/>
      </c>
      <c r="BB602" s="51" t="str">
        <f aca="false">IF(AND(Y602="CONSUMO",AG602="ANEXO I",AY602&gt;4%),(AI602-(P602+L602-N602+Q602)*0.0514)/0.83*(0.5177)*(0.17)-AI602*0.0514,IF(AND(Y602="CONSUMO",AG602="ANEXO II",AY602&gt;4%),(AI602-(P602+L602-N602+Q602)*0.041)/0.83*(0.3295)*(0.17)-AI602*0.041,IF(AND(Y602="CONSUMO",AG602="ANEXO I",AY602=4%),(AI602-(P602+L602-N602+Q602)*0.04)/0.83*(0.5177)*(0.17)-AI602*0.04,IF(AND(Y602="CONSUMO",AG602="ANEXO II",AY602=4%),(AI602-(P602+L602-N602+Q602)*0.04)/0.83*(0.3295)*(0.17)-AI602*0.04,""))))</f>
        <v/>
      </c>
      <c r="BC602" s="51" t="str">
        <f aca="false">IF(C602="","",IF(AND(Y602="CONSUMO",AC602="SIM")*OR(AG602="-",AG602="BIT"),IF(E602&lt;&gt;"",(AI602-(P602+L602-N602+Q602)*AY602)/0.83),""))</f>
        <v/>
      </c>
      <c r="BD602" s="51" t="str">
        <f aca="false">IF(BC602="","",BC602*0.17)</f>
        <v/>
      </c>
      <c r="BE602" s="51" t="str">
        <f aca="false">IF(I602=6908,0,IF(BC602="","",BD602-((P602+L602-N602+Q602)*AY602)))</f>
        <v/>
      </c>
      <c r="BF602" s="53" t="str">
        <f aca="false">IF(B602="","",IF(OR(B602="",E602="Regime Normal"),0,(AI602-Q602)*VLOOKUP(R602,Dados!$X$98:$Y$108,2,0)))</f>
        <v/>
      </c>
      <c r="BG602" s="54" t="str">
        <f aca="false">IFERROR(VLOOKUP(I602,Dados!$AC$27:$AD$43,2,0),IF(B602="","",IF(D602&lt;&gt;"MT",IF(AND(AC602="SIM",Y602="Revenda"),"2403",IF(AND(AC602="SIM",Y602="Consumo"),"2407",IF(AND(AC602="NÃO",Y602="Revenda"),"2102",IF(AND(AC602="NÃO",Y602="Consumo"),"2556",)))),REPLACE(I602,1,1,1))))</f>
        <v/>
      </c>
    </row>
    <row r="603" customFormat="false" ht="12.8" hidden="false" customHeight="true" outlineLevel="0" collapsed="false">
      <c r="Y603" s="45"/>
      <c r="Z603" s="46" t="str">
        <f aca="false">IF(B603="","",(IFERROR(VLOOKUP(H603,Dados!A$3:B$15000,2,0),"Não Encontrado")))</f>
        <v/>
      </c>
      <c r="AA603" s="46" t="str">
        <f aca="false">IF(B603="","",(IFERROR(VLOOKUP(G603,Dados!C$3:E$15000,3,0),"Não Encontrado")))</f>
        <v/>
      </c>
      <c r="AB603" s="46" t="str">
        <f aca="false">IFERROR(IF(Z603&lt;&gt;"Não Encontrado",Z603,IF(AA603&lt;&gt;"Não Encontrado",AA603,"")),"")</f>
        <v/>
      </c>
      <c r="AC603" s="45" t="str">
        <f aca="false">IF(B603="","",IF(AB603="","NÃO","SIM"))</f>
        <v/>
      </c>
      <c r="AD603" s="45" t="str">
        <f aca="false">IFERROR(VLOOKUP(G603,Dados!$P$3:$R$500,3,0),"")</f>
        <v/>
      </c>
      <c r="AE603" s="45" t="str">
        <f aca="false">IFERROR(VLOOKUP(G603,Dados!$K$3:$L$500,2,0),"")</f>
        <v/>
      </c>
      <c r="AF603" s="45" t="str">
        <f aca="false">IFERROR(VLOOKUP(G603,Dados!$M$3:$N$500,2,0),"")</f>
        <v/>
      </c>
      <c r="AG603" s="45" t="str">
        <f aca="false">IF(F603="","",IF(AND(AD603="",AE603="",AF603=""),"-",IF(AND(AD603="BIT",AE603="",AF603=""),"BIT",IF(AND(AE603="ANEXO I",AD603="",AF603=""),"ANEXO I",IF(AND(AF603="ANEXO II",AD603="",AE603=""),"ANEXO II","Escolher")))))</f>
        <v/>
      </c>
      <c r="AH603" s="45" t="str">
        <f aca="false">IF(AG603&lt;&gt;"Pneus","",IFERROR(VLOOKUP(R603,Dados!$X$2:$Z$5,3,0)*(AI603-Q603),VLOOKUP(D603,Dados!$X$7:$Z$33,3,0)*(AI603-Q603)))</f>
        <v/>
      </c>
      <c r="AI603" s="47" t="str">
        <f aca="false">IF(B603="","",P603+Q603+O603+M603+L603-N603)</f>
        <v/>
      </c>
      <c r="AJ603" s="48" t="str">
        <f aca="false">IFERROR(IF(AND(AC603="SIM",AG603="-",Y603="REVENDA"),(AB603/1+1)*AI603,IF(AND(AC603="SIM",AG603="Pneus",Y603="REVENDA"),(AB603/1+1)*(AI603-AH603),"")),"")</f>
        <v/>
      </c>
      <c r="AK603" s="48" t="str">
        <f aca="false">IF(AJ603="","",AJ603*17%)</f>
        <v/>
      </c>
      <c r="AL603" s="48" t="str">
        <f aca="false">IFERROR(IF(AC603="NÃO","",IF(AK603="","",IF(E603="Simples Nacional",BF603,IF(T603=0.12,U603*0.5833337002,IF(T603=0,AI603*0.07,U603))))),"")</f>
        <v/>
      </c>
      <c r="AM603" s="47" t="str">
        <f aca="false">IFERROR(IF(AC603="NÃO","",IF(OR(AG603="-",AG603="Pneus"),AK603-AL603,"")),"")</f>
        <v/>
      </c>
      <c r="AN603" s="48" t="str">
        <f aca="false">IF(AND(Y603="REVENDA",AC603="SIM",AG603="BIT"),((AB603/1+1)*AI603)*0.4117,"")</f>
        <v/>
      </c>
      <c r="AO603" s="48" t="str">
        <f aca="false">IF(AN603="","",AN603*17%)</f>
        <v/>
      </c>
      <c r="AP603" s="49" t="str">
        <f aca="false">IF(AN603="","",IF(T603=0.12,(U603*0.4117)*0.4117,IF(T603=0,(AI603*0.07)*0.4117,U603*0.4117)))</f>
        <v/>
      </c>
      <c r="AQ603" s="47" t="str">
        <f aca="false">IF(AN603="","",AO603-AP603)</f>
        <v/>
      </c>
      <c r="AR603" s="50" t="str">
        <f aca="false">IFERROR(IF(AND(AC603="SIM",Y603="REVENDA",LEFT(AG603,5)="ANEXO")*OR(AE603="ANEXO I",AF603="ANEXO II"),VLOOKUP(H603,Dados!G:I,2,0),""),"INSERIR MVA")</f>
        <v/>
      </c>
      <c r="AS603" s="48" t="str">
        <f aca="false">IF(LEFT(AG603,5)="ANEXO",VLOOKUP(AG603,Dados!$X$111:$Z$112,2,0)*(AI603-Q603),"")</f>
        <v/>
      </c>
      <c r="AT603" s="48" t="str">
        <f aca="false">IFERROR(IF(AR603="","",(AI603*AR603)+AI603),"INSERIR MVA")</f>
        <v/>
      </c>
      <c r="AU603" s="48" t="str">
        <f aca="false">IF(AT603="","",IF(AY603=0.04,U603,AS603*AY603))</f>
        <v/>
      </c>
      <c r="AV603" s="47" t="str">
        <f aca="false">IFERROR(IF(AU603="","",(VLOOKUP(AG603,Dados!$X$111:$Z$112,3,0)*AT603*0.17)),"INSERIR MVA")</f>
        <v/>
      </c>
      <c r="AW603" s="47" t="str">
        <f aca="false">IFERROR(IF(AR603="","",AV603-AU603),"")</f>
        <v/>
      </c>
      <c r="AX603" s="51" t="str">
        <f aca="false">IFERROR(IF(AC603="NÃO","",IF(AM603&lt;&gt;"",AM603-W603,IF(AQ603&lt;&gt;"",AQ603-W603,IF(AW603&lt;&gt;"",AW603-W603,"")))),"")</f>
        <v/>
      </c>
      <c r="AY603" s="46" t="str">
        <f aca="false">IFERROR(IF(ISNA(VLOOKUP(R603,Dados!$X$2:$Y$5,2,0)),VLOOKUP(D603,Dados!$X$7:$Y$33,2,0),VLOOKUP(R603,Dados!$X$2:$Y$5,2,0)),"")</f>
        <v/>
      </c>
      <c r="AZ603" s="52" t="str">
        <f aca="false">IF(C603="","",IF(AND(Y603="CONSUMO",AC603="NÃO")*OR(AG603="-",AG603="BIT"),IF(E603&lt;&gt;"",(AI603-(P603+L603-N603+Q603)*AY603)/0.83),""))</f>
        <v/>
      </c>
      <c r="BA603" s="51" t="str">
        <f aca="false">IF(AZ603="","",AZ603*0.17-((P603+L603-N603+Q603)*AY603))</f>
        <v/>
      </c>
      <c r="BB603" s="51" t="str">
        <f aca="false">IF(AND(Y603="CONSUMO",AG603="ANEXO I",AY603&gt;4%),(AI603-(P603+L603-N603+Q603)*0.0514)/0.83*(0.5177)*(0.17)-AI603*0.0514,IF(AND(Y603="CONSUMO",AG603="ANEXO II",AY603&gt;4%),(AI603-(P603+L603-N603+Q603)*0.041)/0.83*(0.3295)*(0.17)-AI603*0.041,IF(AND(Y603="CONSUMO",AG603="ANEXO I",AY603=4%),(AI603-(P603+L603-N603+Q603)*0.04)/0.83*(0.5177)*(0.17)-AI603*0.04,IF(AND(Y603="CONSUMO",AG603="ANEXO II",AY603=4%),(AI603-(P603+L603-N603+Q603)*0.04)/0.83*(0.3295)*(0.17)-AI603*0.04,""))))</f>
        <v/>
      </c>
      <c r="BC603" s="51" t="str">
        <f aca="false">IF(C603="","",IF(AND(Y603="CONSUMO",AC603="SIM")*OR(AG603="-",AG603="BIT"),IF(E603&lt;&gt;"",(AI603-(P603+L603-N603+Q603)*AY603)/0.83),""))</f>
        <v/>
      </c>
      <c r="BD603" s="51" t="str">
        <f aca="false">IF(BC603="","",BC603*0.17)</f>
        <v/>
      </c>
      <c r="BE603" s="51" t="str">
        <f aca="false">IF(I603=6908,0,IF(BC603="","",BD603-((P603+L603-N603+Q603)*AY603)))</f>
        <v/>
      </c>
      <c r="BF603" s="53" t="str">
        <f aca="false">IF(B603="","",IF(OR(B603="",E603="Regime Normal"),0,(AI603-Q603)*VLOOKUP(R603,Dados!$X$98:$Y$108,2,0)))</f>
        <v/>
      </c>
      <c r="BG603" s="54" t="str">
        <f aca="false">IFERROR(VLOOKUP(I603,Dados!$AC$27:$AD$43,2,0),IF(B603="","",IF(D603&lt;&gt;"MT",IF(AND(AC603="SIM",Y603="Revenda"),"2403",IF(AND(AC603="SIM",Y603="Consumo"),"2407",IF(AND(AC603="NÃO",Y603="Revenda"),"2102",IF(AND(AC603="NÃO",Y603="Consumo"),"2556",)))),REPLACE(I603,1,1,1))))</f>
        <v/>
      </c>
    </row>
    <row r="604" customFormat="false" ht="12.8" hidden="false" customHeight="true" outlineLevel="0" collapsed="false">
      <c r="Y604" s="45"/>
      <c r="Z604" s="46" t="str">
        <f aca="false">IF(B604="","",(IFERROR(VLOOKUP(H604,Dados!A$3:B$15000,2,0),"Não Encontrado")))</f>
        <v/>
      </c>
      <c r="AA604" s="46" t="str">
        <f aca="false">IF(B604="","",(IFERROR(VLOOKUP(G604,Dados!C$3:E$15000,3,0),"Não Encontrado")))</f>
        <v/>
      </c>
      <c r="AB604" s="46" t="str">
        <f aca="false">IFERROR(IF(Z604&lt;&gt;"Não Encontrado",Z604,IF(AA604&lt;&gt;"Não Encontrado",AA604,"")),"")</f>
        <v/>
      </c>
      <c r="AC604" s="45" t="str">
        <f aca="false">IF(B604="","",IF(AB604="","NÃO","SIM"))</f>
        <v/>
      </c>
      <c r="AD604" s="45" t="str">
        <f aca="false">IFERROR(VLOOKUP(G604,Dados!$P$3:$R$500,3,0),"")</f>
        <v/>
      </c>
      <c r="AE604" s="45" t="str">
        <f aca="false">IFERROR(VLOOKUP(G604,Dados!$K$3:$L$500,2,0),"")</f>
        <v/>
      </c>
      <c r="AF604" s="45" t="str">
        <f aca="false">IFERROR(VLOOKUP(G604,Dados!$M$3:$N$500,2,0),"")</f>
        <v/>
      </c>
      <c r="AG604" s="45" t="str">
        <f aca="false">IF(F604="","",IF(AND(AD604="",AE604="",AF604=""),"-",IF(AND(AD604="BIT",AE604="",AF604=""),"BIT",IF(AND(AE604="ANEXO I",AD604="",AF604=""),"ANEXO I",IF(AND(AF604="ANEXO II",AD604="",AE604=""),"ANEXO II","Escolher")))))</f>
        <v/>
      </c>
      <c r="AH604" s="45" t="str">
        <f aca="false">IF(AG604&lt;&gt;"Pneus","",IFERROR(VLOOKUP(R604,Dados!$X$2:$Z$5,3,0)*(AI604-Q604),VLOOKUP(D604,Dados!$X$7:$Z$33,3,0)*(AI604-Q604)))</f>
        <v/>
      </c>
      <c r="AI604" s="47" t="str">
        <f aca="false">IF(B604="","",P604+Q604+O604+M604+L604-N604)</f>
        <v/>
      </c>
      <c r="AJ604" s="48" t="str">
        <f aca="false">IFERROR(IF(AND(AC604="SIM",AG604="-",Y604="REVENDA"),(AB604/1+1)*AI604,IF(AND(AC604="SIM",AG604="Pneus",Y604="REVENDA"),(AB604/1+1)*(AI604-AH604),"")),"")</f>
        <v/>
      </c>
      <c r="AK604" s="48" t="str">
        <f aca="false">IF(AJ604="","",AJ604*17%)</f>
        <v/>
      </c>
      <c r="AL604" s="48" t="str">
        <f aca="false">IFERROR(IF(AC604="NÃO","",IF(AK604="","",IF(E604="Simples Nacional",BF604,IF(T604=0.12,U604*0.5833337002,IF(T604=0,AI604*0.07,U604))))),"")</f>
        <v/>
      </c>
      <c r="AM604" s="47" t="str">
        <f aca="false">IFERROR(IF(AC604="NÃO","",IF(OR(AG604="-",AG604="Pneus"),AK604-AL604,"")),"")</f>
        <v/>
      </c>
      <c r="AN604" s="48" t="str">
        <f aca="false">IF(AND(Y604="REVENDA",AC604="SIM",AG604="BIT"),((AB604/1+1)*AI604)*0.4117,"")</f>
        <v/>
      </c>
      <c r="AO604" s="48" t="str">
        <f aca="false">IF(AN604="","",AN604*17%)</f>
        <v/>
      </c>
      <c r="AP604" s="49" t="str">
        <f aca="false">IF(AN604="","",IF(T604=0.12,(U604*0.4117)*0.4117,IF(T604=0,(AI604*0.07)*0.4117,U604*0.4117)))</f>
        <v/>
      </c>
      <c r="AQ604" s="47" t="str">
        <f aca="false">IF(AN604="","",AO604-AP604)</f>
        <v/>
      </c>
      <c r="AR604" s="50" t="str">
        <f aca="false">IFERROR(IF(AND(AC604="SIM",Y604="REVENDA",LEFT(AG604,5)="ANEXO")*OR(AE604="ANEXO I",AF604="ANEXO II"),VLOOKUP(H604,Dados!G:I,2,0),""),"INSERIR MVA")</f>
        <v/>
      </c>
      <c r="AS604" s="48" t="str">
        <f aca="false">IF(LEFT(AG604,5)="ANEXO",VLOOKUP(AG604,Dados!$X$111:$Z$112,2,0)*(AI604-Q604),"")</f>
        <v/>
      </c>
      <c r="AT604" s="48" t="str">
        <f aca="false">IFERROR(IF(AR604="","",(AI604*AR604)+AI604),"INSERIR MVA")</f>
        <v/>
      </c>
      <c r="AU604" s="48" t="str">
        <f aca="false">IF(AT604="","",IF(AY604=0.04,U604,AS604*AY604))</f>
        <v/>
      </c>
      <c r="AV604" s="47" t="str">
        <f aca="false">IFERROR(IF(AU604="","",(VLOOKUP(AG604,Dados!$X$111:$Z$112,3,0)*AT604*0.17)),"INSERIR MVA")</f>
        <v/>
      </c>
      <c r="AW604" s="47" t="str">
        <f aca="false">IFERROR(IF(AR604="","",AV604-AU604),"")</f>
        <v/>
      </c>
      <c r="AX604" s="51" t="str">
        <f aca="false">IFERROR(IF(AC604="NÃO","",IF(AM604&lt;&gt;"",AM604-W604,IF(AQ604&lt;&gt;"",AQ604-W604,IF(AW604&lt;&gt;"",AW604-W604,"")))),"")</f>
        <v/>
      </c>
      <c r="AY604" s="46" t="str">
        <f aca="false">IFERROR(IF(ISNA(VLOOKUP(R604,Dados!$X$2:$Y$5,2,0)),VLOOKUP(D604,Dados!$X$7:$Y$33,2,0),VLOOKUP(R604,Dados!$X$2:$Y$5,2,0)),"")</f>
        <v/>
      </c>
      <c r="AZ604" s="52" t="str">
        <f aca="false">IF(C604="","",IF(AND(Y604="CONSUMO",AC604="NÃO")*OR(AG604="-",AG604="BIT"),IF(E604&lt;&gt;"",(AI604-(P604+L604-N604+Q604)*AY604)/0.83),""))</f>
        <v/>
      </c>
      <c r="BA604" s="51" t="str">
        <f aca="false">IF(AZ604="","",AZ604*0.17-((P604+L604-N604+Q604)*AY604))</f>
        <v/>
      </c>
      <c r="BB604" s="51" t="str">
        <f aca="false">IF(AND(Y604="CONSUMO",AG604="ANEXO I",AY604&gt;4%),(AI604-(P604+L604-N604+Q604)*0.0514)/0.83*(0.5177)*(0.17)-AI604*0.0514,IF(AND(Y604="CONSUMO",AG604="ANEXO II",AY604&gt;4%),(AI604-(P604+L604-N604+Q604)*0.041)/0.83*(0.3295)*(0.17)-AI604*0.041,IF(AND(Y604="CONSUMO",AG604="ANEXO I",AY604=4%),(AI604-(P604+L604-N604+Q604)*0.04)/0.83*(0.5177)*(0.17)-AI604*0.04,IF(AND(Y604="CONSUMO",AG604="ANEXO II",AY604=4%),(AI604-(P604+L604-N604+Q604)*0.04)/0.83*(0.3295)*(0.17)-AI604*0.04,""))))</f>
        <v/>
      </c>
      <c r="BC604" s="51" t="str">
        <f aca="false">IF(C604="","",IF(AND(Y604="CONSUMO",AC604="SIM")*OR(AG604="-",AG604="BIT"),IF(E604&lt;&gt;"",(AI604-(P604+L604-N604+Q604)*AY604)/0.83),""))</f>
        <v/>
      </c>
      <c r="BD604" s="51" t="str">
        <f aca="false">IF(BC604="","",BC604*0.17)</f>
        <v/>
      </c>
      <c r="BE604" s="51" t="str">
        <f aca="false">IF(I604=6908,0,IF(BC604="","",BD604-((P604+L604-N604+Q604)*AY604)))</f>
        <v/>
      </c>
      <c r="BF604" s="53" t="str">
        <f aca="false">IF(B604="","",IF(OR(B604="",E604="Regime Normal"),0,(AI604-Q604)*VLOOKUP(R604,Dados!$X$98:$Y$108,2,0)))</f>
        <v/>
      </c>
      <c r="BG604" s="54" t="str">
        <f aca="false">IFERROR(VLOOKUP(I604,Dados!$AC$27:$AD$43,2,0),IF(B604="","",IF(D604&lt;&gt;"MT",IF(AND(AC604="SIM",Y604="Revenda"),"2403",IF(AND(AC604="SIM",Y604="Consumo"),"2407",IF(AND(AC604="NÃO",Y604="Revenda"),"2102",IF(AND(AC604="NÃO",Y604="Consumo"),"2556",)))),REPLACE(I604,1,1,1))))</f>
        <v/>
      </c>
    </row>
    <row r="605" customFormat="false" ht="12.8" hidden="false" customHeight="true" outlineLevel="0" collapsed="false">
      <c r="Y605" s="45"/>
      <c r="Z605" s="46" t="str">
        <f aca="false">IF(B605="","",(IFERROR(VLOOKUP(H605,Dados!A$3:B$15000,2,0),"Não Encontrado")))</f>
        <v/>
      </c>
      <c r="AA605" s="46" t="str">
        <f aca="false">IF(B605="","",(IFERROR(VLOOKUP(G605,Dados!C$3:E$15000,3,0),"Não Encontrado")))</f>
        <v/>
      </c>
      <c r="AB605" s="46" t="str">
        <f aca="false">IFERROR(IF(Z605&lt;&gt;"Não Encontrado",Z605,IF(AA605&lt;&gt;"Não Encontrado",AA605,"")),"")</f>
        <v/>
      </c>
      <c r="AC605" s="45" t="str">
        <f aca="false">IF(B605="","",IF(AB605="","NÃO","SIM"))</f>
        <v/>
      </c>
      <c r="AD605" s="45" t="str">
        <f aca="false">IFERROR(VLOOKUP(G605,Dados!$P$3:$R$500,3,0),"")</f>
        <v/>
      </c>
      <c r="AE605" s="45" t="str">
        <f aca="false">IFERROR(VLOOKUP(G605,Dados!$K$3:$L$500,2,0),"")</f>
        <v/>
      </c>
      <c r="AF605" s="45" t="str">
        <f aca="false">IFERROR(VLOOKUP(G605,Dados!$M$3:$N$500,2,0),"")</f>
        <v/>
      </c>
      <c r="AG605" s="45" t="str">
        <f aca="false">IF(F605="","",IF(AND(AD605="",AE605="",AF605=""),"-",IF(AND(AD605="BIT",AE605="",AF605=""),"BIT",IF(AND(AE605="ANEXO I",AD605="",AF605=""),"ANEXO I",IF(AND(AF605="ANEXO II",AD605="",AE605=""),"ANEXO II","Escolher")))))</f>
        <v/>
      </c>
      <c r="AH605" s="45" t="str">
        <f aca="false">IF(AG605&lt;&gt;"Pneus","",IFERROR(VLOOKUP(R605,Dados!$X$2:$Z$5,3,0)*(AI605-Q605),VLOOKUP(D605,Dados!$X$7:$Z$33,3,0)*(AI605-Q605)))</f>
        <v/>
      </c>
      <c r="AI605" s="47" t="str">
        <f aca="false">IF(B605="","",P605+Q605+O605+M605+L605-N605)</f>
        <v/>
      </c>
      <c r="AJ605" s="48" t="str">
        <f aca="false">IFERROR(IF(AND(AC605="SIM",AG605="-",Y605="REVENDA"),(AB605/1+1)*AI605,IF(AND(AC605="SIM",AG605="Pneus",Y605="REVENDA"),(AB605/1+1)*(AI605-AH605),"")),"")</f>
        <v/>
      </c>
      <c r="AK605" s="48" t="str">
        <f aca="false">IF(AJ605="","",AJ605*17%)</f>
        <v/>
      </c>
      <c r="AL605" s="48" t="str">
        <f aca="false">IFERROR(IF(AC605="NÃO","",IF(AK605="","",IF(E605="Simples Nacional",BF605,IF(T605=0.12,U605*0.5833337002,IF(T605=0,AI605*0.07,U605))))),"")</f>
        <v/>
      </c>
      <c r="AM605" s="47" t="str">
        <f aca="false">IFERROR(IF(AC605="NÃO","",IF(OR(AG605="-",AG605="Pneus"),AK605-AL605,"")),"")</f>
        <v/>
      </c>
      <c r="AN605" s="48" t="str">
        <f aca="false">IF(AND(Y605="REVENDA",AC605="SIM",AG605="BIT"),((AB605/1+1)*AI605)*0.4117,"")</f>
        <v/>
      </c>
      <c r="AO605" s="48" t="str">
        <f aca="false">IF(AN605="","",AN605*17%)</f>
        <v/>
      </c>
      <c r="AP605" s="49" t="str">
        <f aca="false">IF(AN605="","",IF(T605=0.12,(U605*0.4117)*0.4117,IF(T605=0,(AI605*0.07)*0.4117,U605*0.4117)))</f>
        <v/>
      </c>
      <c r="AQ605" s="47" t="str">
        <f aca="false">IF(AN605="","",AO605-AP605)</f>
        <v/>
      </c>
      <c r="AR605" s="50" t="str">
        <f aca="false">IFERROR(IF(AND(AC605="SIM",Y605="REVENDA",LEFT(AG605,5)="ANEXO")*OR(AE605="ANEXO I",AF605="ANEXO II"),VLOOKUP(H605,Dados!G:I,2,0),""),"INSERIR MVA")</f>
        <v/>
      </c>
      <c r="AS605" s="48" t="str">
        <f aca="false">IF(LEFT(AG605,5)="ANEXO",VLOOKUP(AG605,Dados!$X$111:$Z$112,2,0)*(AI605-Q605),"")</f>
        <v/>
      </c>
      <c r="AT605" s="48" t="str">
        <f aca="false">IFERROR(IF(AR605="","",(AI605*AR605)+AI605),"INSERIR MVA")</f>
        <v/>
      </c>
      <c r="AU605" s="48" t="str">
        <f aca="false">IF(AT605="","",IF(AY605=0.04,U605,AS605*AY605))</f>
        <v/>
      </c>
      <c r="AV605" s="47" t="str">
        <f aca="false">IFERROR(IF(AU605="","",(VLOOKUP(AG605,Dados!$X$111:$Z$112,3,0)*AT605*0.17)),"INSERIR MVA")</f>
        <v/>
      </c>
      <c r="AW605" s="47" t="str">
        <f aca="false">IFERROR(IF(AR605="","",AV605-AU605),"")</f>
        <v/>
      </c>
      <c r="AX605" s="51" t="str">
        <f aca="false">IFERROR(IF(AC605="NÃO","",IF(AM605&lt;&gt;"",AM605-W605,IF(AQ605&lt;&gt;"",AQ605-W605,IF(AW605&lt;&gt;"",AW605-W605,"")))),"")</f>
        <v/>
      </c>
      <c r="AY605" s="46" t="str">
        <f aca="false">IFERROR(IF(ISNA(VLOOKUP(R605,Dados!$X$2:$Y$5,2,0)),VLOOKUP(D605,Dados!$X$7:$Y$33,2,0),VLOOKUP(R605,Dados!$X$2:$Y$5,2,0)),"")</f>
        <v/>
      </c>
      <c r="AZ605" s="52" t="str">
        <f aca="false">IF(C605="","",IF(AND(Y605="CONSUMO",AC605="NÃO")*OR(AG605="-",AG605="BIT"),IF(E605&lt;&gt;"",(AI605-(P605+L605-N605+Q605)*AY605)/0.83),""))</f>
        <v/>
      </c>
      <c r="BA605" s="51" t="str">
        <f aca="false">IF(AZ605="","",AZ605*0.17-((P605+L605-N605+Q605)*AY605))</f>
        <v/>
      </c>
      <c r="BB605" s="51" t="str">
        <f aca="false">IF(AND(Y605="CONSUMO",AG605="ANEXO I",AY605&gt;4%),(AI605-(P605+L605-N605+Q605)*0.0514)/0.83*(0.5177)*(0.17)-AI605*0.0514,IF(AND(Y605="CONSUMO",AG605="ANEXO II",AY605&gt;4%),(AI605-(P605+L605-N605+Q605)*0.041)/0.83*(0.3295)*(0.17)-AI605*0.041,IF(AND(Y605="CONSUMO",AG605="ANEXO I",AY605=4%),(AI605-(P605+L605-N605+Q605)*0.04)/0.83*(0.5177)*(0.17)-AI605*0.04,IF(AND(Y605="CONSUMO",AG605="ANEXO II",AY605=4%),(AI605-(P605+L605-N605+Q605)*0.04)/0.83*(0.3295)*(0.17)-AI605*0.04,""))))</f>
        <v/>
      </c>
      <c r="BC605" s="51" t="str">
        <f aca="false">IF(C605="","",IF(AND(Y605="CONSUMO",AC605="SIM")*OR(AG605="-",AG605="BIT"),IF(E605&lt;&gt;"",(AI605-(P605+L605-N605+Q605)*AY605)/0.83),""))</f>
        <v/>
      </c>
      <c r="BD605" s="51" t="str">
        <f aca="false">IF(BC605="","",BC605*0.17)</f>
        <v/>
      </c>
      <c r="BE605" s="51" t="str">
        <f aca="false">IF(I605=6908,0,IF(BC605="","",BD605-((P605+L605-N605+Q605)*AY605)))</f>
        <v/>
      </c>
      <c r="BF605" s="53" t="str">
        <f aca="false">IF(B605="","",IF(OR(B605="",E605="Regime Normal"),0,(AI605-Q605)*VLOOKUP(R605,Dados!$X$98:$Y$108,2,0)))</f>
        <v/>
      </c>
      <c r="BG605" s="54" t="str">
        <f aca="false">IFERROR(VLOOKUP(I605,Dados!$AC$27:$AD$43,2,0),IF(B605="","",IF(D605&lt;&gt;"MT",IF(AND(AC605="SIM",Y605="Revenda"),"2403",IF(AND(AC605="SIM",Y605="Consumo"),"2407",IF(AND(AC605="NÃO",Y605="Revenda"),"2102",IF(AND(AC605="NÃO",Y605="Consumo"),"2556",)))),REPLACE(I605,1,1,1))))</f>
        <v/>
      </c>
    </row>
    <row r="606" customFormat="false" ht="12.8" hidden="false" customHeight="true" outlineLevel="0" collapsed="false">
      <c r="Y606" s="45"/>
      <c r="Z606" s="46" t="str">
        <f aca="false">IF(B606="","",(IFERROR(VLOOKUP(H606,Dados!A$3:B$15000,2,0),"Não Encontrado")))</f>
        <v/>
      </c>
      <c r="AA606" s="46" t="str">
        <f aca="false">IF(B606="","",(IFERROR(VLOOKUP(G606,Dados!C$3:E$15000,3,0),"Não Encontrado")))</f>
        <v/>
      </c>
      <c r="AB606" s="46" t="str">
        <f aca="false">IFERROR(IF(Z606&lt;&gt;"Não Encontrado",Z606,IF(AA606&lt;&gt;"Não Encontrado",AA606,"")),"")</f>
        <v/>
      </c>
      <c r="AC606" s="45" t="str">
        <f aca="false">IF(B606="","",IF(AB606="","NÃO","SIM"))</f>
        <v/>
      </c>
      <c r="AD606" s="45" t="str">
        <f aca="false">IFERROR(VLOOKUP(G606,Dados!$P$3:$R$500,3,0),"")</f>
        <v/>
      </c>
      <c r="AE606" s="45" t="str">
        <f aca="false">IFERROR(VLOOKUP(G606,Dados!$K$3:$L$500,2,0),"")</f>
        <v/>
      </c>
      <c r="AF606" s="45" t="str">
        <f aca="false">IFERROR(VLOOKUP(G606,Dados!$M$3:$N$500,2,0),"")</f>
        <v/>
      </c>
      <c r="AG606" s="45" t="str">
        <f aca="false">IF(F606="","",IF(AND(AD606="",AE606="",AF606=""),"-",IF(AND(AD606="BIT",AE606="",AF606=""),"BIT",IF(AND(AE606="ANEXO I",AD606="",AF606=""),"ANEXO I",IF(AND(AF606="ANEXO II",AD606="",AE606=""),"ANEXO II","Escolher")))))</f>
        <v/>
      </c>
      <c r="AH606" s="45" t="str">
        <f aca="false">IF(AG606&lt;&gt;"Pneus","",IFERROR(VLOOKUP(R606,Dados!$X$2:$Z$5,3,0)*(AI606-Q606),VLOOKUP(D606,Dados!$X$7:$Z$33,3,0)*(AI606-Q606)))</f>
        <v/>
      </c>
      <c r="AI606" s="47" t="str">
        <f aca="false">IF(B606="","",P606+Q606+O606+M606+L606-N606)</f>
        <v/>
      </c>
      <c r="AJ606" s="48" t="str">
        <f aca="false">IFERROR(IF(AND(AC606="SIM",AG606="-",Y606="REVENDA"),(AB606/1+1)*AI606,IF(AND(AC606="SIM",AG606="Pneus",Y606="REVENDA"),(AB606/1+1)*(AI606-AH606),"")),"")</f>
        <v/>
      </c>
      <c r="AK606" s="48" t="str">
        <f aca="false">IF(AJ606="","",AJ606*17%)</f>
        <v/>
      </c>
      <c r="AL606" s="48" t="str">
        <f aca="false">IFERROR(IF(AC606="NÃO","",IF(AK606="","",IF(E606="Simples Nacional",BF606,IF(T606=0.12,U606*0.5833337002,IF(T606=0,AI606*0.07,U606))))),"")</f>
        <v/>
      </c>
      <c r="AM606" s="47" t="str">
        <f aca="false">IFERROR(IF(AC606="NÃO","",IF(OR(AG606="-",AG606="Pneus"),AK606-AL606,"")),"")</f>
        <v/>
      </c>
      <c r="AN606" s="48" t="str">
        <f aca="false">IF(AND(Y606="REVENDA",AC606="SIM",AG606="BIT"),((AB606/1+1)*AI606)*0.4117,"")</f>
        <v/>
      </c>
      <c r="AO606" s="48" t="str">
        <f aca="false">IF(AN606="","",AN606*17%)</f>
        <v/>
      </c>
      <c r="AP606" s="49" t="str">
        <f aca="false">IF(AN606="","",IF(T606=0.12,(U606*0.4117)*0.4117,IF(T606=0,(AI606*0.07)*0.4117,U606*0.4117)))</f>
        <v/>
      </c>
      <c r="AQ606" s="47" t="str">
        <f aca="false">IF(AN606="","",AO606-AP606)</f>
        <v/>
      </c>
      <c r="AR606" s="50" t="str">
        <f aca="false">IFERROR(IF(AND(AC606="SIM",Y606="REVENDA",LEFT(AG606,5)="ANEXO")*OR(AE606="ANEXO I",AF606="ANEXO II"),VLOOKUP(H606,Dados!G:I,2,0),""),"INSERIR MVA")</f>
        <v/>
      </c>
      <c r="AS606" s="48" t="str">
        <f aca="false">IF(LEFT(AG606,5)="ANEXO",VLOOKUP(AG606,Dados!$X$111:$Z$112,2,0)*(AI606-Q606),"")</f>
        <v/>
      </c>
      <c r="AT606" s="48" t="str">
        <f aca="false">IFERROR(IF(AR606="","",(AI606*AR606)+AI606),"INSERIR MVA")</f>
        <v/>
      </c>
      <c r="AU606" s="48" t="str">
        <f aca="false">IF(AT606="","",IF(AY606=0.04,U606,AS606*AY606))</f>
        <v/>
      </c>
      <c r="AV606" s="47" t="str">
        <f aca="false">IFERROR(IF(AU606="","",(VLOOKUP(AG606,Dados!$X$111:$Z$112,3,0)*AT606*0.17)),"INSERIR MVA")</f>
        <v/>
      </c>
      <c r="AW606" s="47" t="str">
        <f aca="false">IFERROR(IF(AR606="","",AV606-AU606),"")</f>
        <v/>
      </c>
      <c r="AX606" s="51" t="str">
        <f aca="false">IFERROR(IF(AC606="NÃO","",IF(AM606&lt;&gt;"",AM606-W606,IF(AQ606&lt;&gt;"",AQ606-W606,IF(AW606&lt;&gt;"",AW606-W606,"")))),"")</f>
        <v/>
      </c>
      <c r="AY606" s="46" t="str">
        <f aca="false">IFERROR(IF(ISNA(VLOOKUP(R606,Dados!$X$2:$Y$5,2,0)),VLOOKUP(D606,Dados!$X$7:$Y$33,2,0),VLOOKUP(R606,Dados!$X$2:$Y$5,2,0)),"")</f>
        <v/>
      </c>
      <c r="AZ606" s="52" t="str">
        <f aca="false">IF(C606="","",IF(AND(Y606="CONSUMO",AC606="NÃO")*OR(AG606="-",AG606="BIT"),IF(E606&lt;&gt;"",(AI606-(P606+L606-N606+Q606)*AY606)/0.83),""))</f>
        <v/>
      </c>
      <c r="BA606" s="51" t="str">
        <f aca="false">IF(AZ606="","",AZ606*0.17-((P606+L606-N606+Q606)*AY606))</f>
        <v/>
      </c>
      <c r="BB606" s="51" t="str">
        <f aca="false">IF(AND(Y606="CONSUMO",AG606="ANEXO I",AY606&gt;4%),(AI606-(P606+L606-N606+Q606)*0.0514)/0.83*(0.5177)*(0.17)-AI606*0.0514,IF(AND(Y606="CONSUMO",AG606="ANEXO II",AY606&gt;4%),(AI606-(P606+L606-N606+Q606)*0.041)/0.83*(0.3295)*(0.17)-AI606*0.041,IF(AND(Y606="CONSUMO",AG606="ANEXO I",AY606=4%),(AI606-(P606+L606-N606+Q606)*0.04)/0.83*(0.5177)*(0.17)-AI606*0.04,IF(AND(Y606="CONSUMO",AG606="ANEXO II",AY606=4%),(AI606-(P606+L606-N606+Q606)*0.04)/0.83*(0.3295)*(0.17)-AI606*0.04,""))))</f>
        <v/>
      </c>
      <c r="BC606" s="51" t="str">
        <f aca="false">IF(C606="","",IF(AND(Y606="CONSUMO",AC606="SIM")*OR(AG606="-",AG606="BIT"),IF(E606&lt;&gt;"",(AI606-(P606+L606-N606+Q606)*AY606)/0.83),""))</f>
        <v/>
      </c>
      <c r="BD606" s="51" t="str">
        <f aca="false">IF(BC606="","",BC606*0.17)</f>
        <v/>
      </c>
      <c r="BE606" s="51" t="str">
        <f aca="false">IF(I606=6908,0,IF(BC606="","",BD606-((P606+L606-N606+Q606)*AY606)))</f>
        <v/>
      </c>
      <c r="BF606" s="53" t="str">
        <f aca="false">IF(B606="","",IF(OR(B606="",E606="Regime Normal"),0,(AI606-Q606)*VLOOKUP(R606,Dados!$X$98:$Y$108,2,0)))</f>
        <v/>
      </c>
      <c r="BG606" s="54" t="str">
        <f aca="false">IFERROR(VLOOKUP(I606,Dados!$AC$27:$AD$43,2,0),IF(B606="","",IF(D606&lt;&gt;"MT",IF(AND(AC606="SIM",Y606="Revenda"),"2403",IF(AND(AC606="SIM",Y606="Consumo"),"2407",IF(AND(AC606="NÃO",Y606="Revenda"),"2102",IF(AND(AC606="NÃO",Y606="Consumo"),"2556",)))),REPLACE(I606,1,1,1))))</f>
        <v/>
      </c>
    </row>
    <row r="607" customFormat="false" ht="12.8" hidden="false" customHeight="true" outlineLevel="0" collapsed="false">
      <c r="Y607" s="45"/>
      <c r="Z607" s="46" t="str">
        <f aca="false">IF(B607="","",(IFERROR(VLOOKUP(H607,Dados!A$3:B$15000,2,0),"Não Encontrado")))</f>
        <v/>
      </c>
      <c r="AA607" s="46" t="str">
        <f aca="false">IF(B607="","",(IFERROR(VLOOKUP(G607,Dados!C$3:E$15000,3,0),"Não Encontrado")))</f>
        <v/>
      </c>
      <c r="AB607" s="46" t="str">
        <f aca="false">IFERROR(IF(Z607&lt;&gt;"Não Encontrado",Z607,IF(AA607&lt;&gt;"Não Encontrado",AA607,"")),"")</f>
        <v/>
      </c>
      <c r="AC607" s="45" t="str">
        <f aca="false">IF(B607="","",IF(AB607="","NÃO","SIM"))</f>
        <v/>
      </c>
      <c r="AD607" s="45" t="str">
        <f aca="false">IFERROR(VLOOKUP(G607,Dados!$P$3:$R$500,3,0),"")</f>
        <v/>
      </c>
      <c r="AE607" s="45" t="str">
        <f aca="false">IFERROR(VLOOKUP(G607,Dados!$K$3:$L$500,2,0),"")</f>
        <v/>
      </c>
      <c r="AF607" s="45" t="str">
        <f aca="false">IFERROR(VLOOKUP(G607,Dados!$M$3:$N$500,2,0),"")</f>
        <v/>
      </c>
      <c r="AG607" s="45" t="str">
        <f aca="false">IF(F607="","",IF(AND(AD607="",AE607="",AF607=""),"-",IF(AND(AD607="BIT",AE607="",AF607=""),"BIT",IF(AND(AE607="ANEXO I",AD607="",AF607=""),"ANEXO I",IF(AND(AF607="ANEXO II",AD607="",AE607=""),"ANEXO II","Escolher")))))</f>
        <v/>
      </c>
      <c r="AH607" s="45" t="str">
        <f aca="false">IF(AG607&lt;&gt;"Pneus","",IFERROR(VLOOKUP(R607,Dados!$X$2:$Z$5,3,0)*(AI607-Q607),VLOOKUP(D607,Dados!$X$7:$Z$33,3,0)*(AI607-Q607)))</f>
        <v/>
      </c>
      <c r="AI607" s="47" t="str">
        <f aca="false">IF(B607="","",P607+Q607+O607+M607+L607-N607)</f>
        <v/>
      </c>
      <c r="AJ607" s="48" t="str">
        <f aca="false">IFERROR(IF(AND(AC607="SIM",AG607="-",Y607="REVENDA"),(AB607/1+1)*AI607,IF(AND(AC607="SIM",AG607="Pneus",Y607="REVENDA"),(AB607/1+1)*(AI607-AH607),"")),"")</f>
        <v/>
      </c>
      <c r="AK607" s="48" t="str">
        <f aca="false">IF(AJ607="","",AJ607*17%)</f>
        <v/>
      </c>
      <c r="AL607" s="48" t="str">
        <f aca="false">IFERROR(IF(AC607="NÃO","",IF(AK607="","",IF(E607="Simples Nacional",BF607,IF(T607=0.12,U607*0.5833337002,IF(T607=0,AI607*0.07,U607))))),"")</f>
        <v/>
      </c>
      <c r="AM607" s="47" t="str">
        <f aca="false">IFERROR(IF(AC607="NÃO","",IF(OR(AG607="-",AG607="Pneus"),AK607-AL607,"")),"")</f>
        <v/>
      </c>
      <c r="AN607" s="48" t="str">
        <f aca="false">IF(AND(Y607="REVENDA",AC607="SIM",AG607="BIT"),((AB607/1+1)*AI607)*0.4117,"")</f>
        <v/>
      </c>
      <c r="AO607" s="48" t="str">
        <f aca="false">IF(AN607="","",AN607*17%)</f>
        <v/>
      </c>
      <c r="AP607" s="49" t="str">
        <f aca="false">IF(AN607="","",IF(T607=0.12,(U607*0.4117)*0.4117,IF(T607=0,(AI607*0.07)*0.4117,U607*0.4117)))</f>
        <v/>
      </c>
      <c r="AQ607" s="47" t="str">
        <f aca="false">IF(AN607="","",AO607-AP607)</f>
        <v/>
      </c>
      <c r="AR607" s="50" t="str">
        <f aca="false">IFERROR(IF(AND(AC607="SIM",Y607="REVENDA",LEFT(AG607,5)="ANEXO")*OR(AE607="ANEXO I",AF607="ANEXO II"),VLOOKUP(H607,Dados!G:I,2,0),""),"INSERIR MVA")</f>
        <v/>
      </c>
      <c r="AS607" s="48" t="str">
        <f aca="false">IF(LEFT(AG607,5)="ANEXO",VLOOKUP(AG607,Dados!$X$111:$Z$112,2,0)*(AI607-Q607),"")</f>
        <v/>
      </c>
      <c r="AT607" s="48" t="str">
        <f aca="false">IFERROR(IF(AR607="","",(AI607*AR607)+AI607),"INSERIR MVA")</f>
        <v/>
      </c>
      <c r="AU607" s="48" t="str">
        <f aca="false">IF(AT607="","",IF(AY607=0.04,U607,AS607*AY607))</f>
        <v/>
      </c>
      <c r="AV607" s="47" t="str">
        <f aca="false">IFERROR(IF(AU607="","",(VLOOKUP(AG607,Dados!$X$111:$Z$112,3,0)*AT607*0.17)),"INSERIR MVA")</f>
        <v/>
      </c>
      <c r="AW607" s="47" t="str">
        <f aca="false">IFERROR(IF(AR607="","",AV607-AU607),"")</f>
        <v/>
      </c>
      <c r="AX607" s="51" t="str">
        <f aca="false">IFERROR(IF(AC607="NÃO","",IF(AM607&lt;&gt;"",AM607-W607,IF(AQ607&lt;&gt;"",AQ607-W607,IF(AW607&lt;&gt;"",AW607-W607,"")))),"")</f>
        <v/>
      </c>
      <c r="AY607" s="46" t="str">
        <f aca="false">IFERROR(IF(ISNA(VLOOKUP(R607,Dados!$X$2:$Y$5,2,0)),VLOOKUP(D607,Dados!$X$7:$Y$33,2,0),VLOOKUP(R607,Dados!$X$2:$Y$5,2,0)),"")</f>
        <v/>
      </c>
      <c r="AZ607" s="52" t="str">
        <f aca="false">IF(C607="","",IF(AND(Y607="CONSUMO",AC607="NÃO")*OR(AG607="-",AG607="BIT"),IF(E607&lt;&gt;"",(AI607-(P607+L607-N607+Q607)*AY607)/0.83),""))</f>
        <v/>
      </c>
      <c r="BA607" s="51" t="str">
        <f aca="false">IF(AZ607="","",AZ607*0.17-((P607+L607-N607+Q607)*AY607))</f>
        <v/>
      </c>
      <c r="BB607" s="51" t="str">
        <f aca="false">IF(AND(Y607="CONSUMO",AG607="ANEXO I",AY607&gt;4%),(AI607-(P607+L607-N607+Q607)*0.0514)/0.83*(0.5177)*(0.17)-AI607*0.0514,IF(AND(Y607="CONSUMO",AG607="ANEXO II",AY607&gt;4%),(AI607-(P607+L607-N607+Q607)*0.041)/0.83*(0.3295)*(0.17)-AI607*0.041,IF(AND(Y607="CONSUMO",AG607="ANEXO I",AY607=4%),(AI607-(P607+L607-N607+Q607)*0.04)/0.83*(0.5177)*(0.17)-AI607*0.04,IF(AND(Y607="CONSUMO",AG607="ANEXO II",AY607=4%),(AI607-(P607+L607-N607+Q607)*0.04)/0.83*(0.3295)*(0.17)-AI607*0.04,""))))</f>
        <v/>
      </c>
      <c r="BC607" s="51" t="str">
        <f aca="false">IF(C607="","",IF(AND(Y607="CONSUMO",AC607="SIM")*OR(AG607="-",AG607="BIT"),IF(E607&lt;&gt;"",(AI607-(P607+L607-N607+Q607)*AY607)/0.83),""))</f>
        <v/>
      </c>
      <c r="BD607" s="51" t="str">
        <f aca="false">IF(BC607="","",BC607*0.17)</f>
        <v/>
      </c>
      <c r="BE607" s="51" t="str">
        <f aca="false">IF(I607=6908,0,IF(BC607="","",BD607-((P607+L607-N607+Q607)*AY607)))</f>
        <v/>
      </c>
      <c r="BF607" s="53" t="str">
        <f aca="false">IF(B607="","",IF(OR(B607="",E607="Regime Normal"),0,(AI607-Q607)*VLOOKUP(R607,Dados!$X$98:$Y$108,2,0)))</f>
        <v/>
      </c>
      <c r="BG607" s="54" t="str">
        <f aca="false">IFERROR(VLOOKUP(I607,Dados!$AC$27:$AD$43,2,0),IF(B607="","",IF(D607&lt;&gt;"MT",IF(AND(AC607="SIM",Y607="Revenda"),"2403",IF(AND(AC607="SIM",Y607="Consumo"),"2407",IF(AND(AC607="NÃO",Y607="Revenda"),"2102",IF(AND(AC607="NÃO",Y607="Consumo"),"2556",)))),REPLACE(I607,1,1,1))))</f>
        <v/>
      </c>
    </row>
    <row r="608" customFormat="false" ht="12.8" hidden="false" customHeight="true" outlineLevel="0" collapsed="false">
      <c r="Y608" s="45"/>
      <c r="Z608" s="46" t="str">
        <f aca="false">IF(B608="","",(IFERROR(VLOOKUP(H608,Dados!A$3:B$15000,2,0),"Não Encontrado")))</f>
        <v/>
      </c>
      <c r="AA608" s="46" t="str">
        <f aca="false">IF(B608="","",(IFERROR(VLOOKUP(G608,Dados!C$3:E$15000,3,0),"Não Encontrado")))</f>
        <v/>
      </c>
      <c r="AB608" s="46" t="str">
        <f aca="false">IFERROR(IF(Z608&lt;&gt;"Não Encontrado",Z608,IF(AA608&lt;&gt;"Não Encontrado",AA608,"")),"")</f>
        <v/>
      </c>
      <c r="AC608" s="45" t="str">
        <f aca="false">IF(B608="","",IF(AB608="","NÃO","SIM"))</f>
        <v/>
      </c>
      <c r="AD608" s="45" t="str">
        <f aca="false">IFERROR(VLOOKUP(G608,Dados!$P$3:$R$500,3,0),"")</f>
        <v/>
      </c>
      <c r="AE608" s="45" t="str">
        <f aca="false">IFERROR(VLOOKUP(G608,Dados!$K$3:$L$500,2,0),"")</f>
        <v/>
      </c>
      <c r="AF608" s="45" t="str">
        <f aca="false">IFERROR(VLOOKUP(G608,Dados!$M$3:$N$500,2,0),"")</f>
        <v/>
      </c>
      <c r="AG608" s="45" t="str">
        <f aca="false">IF(F608="","",IF(AND(AD608="",AE608="",AF608=""),"-",IF(AND(AD608="BIT",AE608="",AF608=""),"BIT",IF(AND(AE608="ANEXO I",AD608="",AF608=""),"ANEXO I",IF(AND(AF608="ANEXO II",AD608="",AE608=""),"ANEXO II","Escolher")))))</f>
        <v/>
      </c>
      <c r="AH608" s="45" t="str">
        <f aca="false">IF(AG608&lt;&gt;"Pneus","",IFERROR(VLOOKUP(R608,Dados!$X$2:$Z$5,3,0)*(AI608-Q608),VLOOKUP(D608,Dados!$X$7:$Z$33,3,0)*(AI608-Q608)))</f>
        <v/>
      </c>
      <c r="AI608" s="47" t="str">
        <f aca="false">IF(B608="","",P608+Q608+O608+M608+L608-N608)</f>
        <v/>
      </c>
      <c r="AJ608" s="48" t="str">
        <f aca="false">IFERROR(IF(AND(AC608="SIM",AG608="-",Y608="REVENDA"),(AB608/1+1)*AI608,IF(AND(AC608="SIM",AG608="Pneus",Y608="REVENDA"),(AB608/1+1)*(AI608-AH608),"")),"")</f>
        <v/>
      </c>
      <c r="AK608" s="48" t="str">
        <f aca="false">IF(AJ608="","",AJ608*17%)</f>
        <v/>
      </c>
      <c r="AL608" s="48" t="str">
        <f aca="false">IFERROR(IF(AC608="NÃO","",IF(AK608="","",IF(E608="Simples Nacional",BF608,IF(T608=0.12,U608*0.5833337002,IF(T608=0,AI608*0.07,U608))))),"")</f>
        <v/>
      </c>
      <c r="AM608" s="47" t="str">
        <f aca="false">IFERROR(IF(AC608="NÃO","",IF(OR(AG608="-",AG608="Pneus"),AK608-AL608,"")),"")</f>
        <v/>
      </c>
      <c r="AN608" s="48" t="str">
        <f aca="false">IF(AND(Y608="REVENDA",AC608="SIM",AG608="BIT"),((AB608/1+1)*AI608)*0.4117,"")</f>
        <v/>
      </c>
      <c r="AO608" s="48" t="str">
        <f aca="false">IF(AN608="","",AN608*17%)</f>
        <v/>
      </c>
      <c r="AP608" s="49" t="str">
        <f aca="false">IF(AN608="","",IF(T608=0.12,(U608*0.4117)*0.4117,IF(T608=0,(AI608*0.07)*0.4117,U608*0.4117)))</f>
        <v/>
      </c>
      <c r="AQ608" s="47" t="str">
        <f aca="false">IF(AN608="","",AO608-AP608)</f>
        <v/>
      </c>
      <c r="AR608" s="50" t="str">
        <f aca="false">IFERROR(IF(AND(AC608="SIM",Y608="REVENDA",LEFT(AG608,5)="ANEXO")*OR(AE608="ANEXO I",AF608="ANEXO II"),VLOOKUP(H608,Dados!G:I,2,0),""),"INSERIR MVA")</f>
        <v/>
      </c>
      <c r="AS608" s="48" t="str">
        <f aca="false">IF(LEFT(AG608,5)="ANEXO",VLOOKUP(AG608,Dados!$X$111:$Z$112,2,0)*(AI608-Q608),"")</f>
        <v/>
      </c>
      <c r="AT608" s="48" t="str">
        <f aca="false">IFERROR(IF(AR608="","",(AI608*AR608)+AI608),"INSERIR MVA")</f>
        <v/>
      </c>
      <c r="AU608" s="48" t="str">
        <f aca="false">IF(AT608="","",IF(AY608=0.04,U608,AS608*AY608))</f>
        <v/>
      </c>
      <c r="AV608" s="47" t="str">
        <f aca="false">IFERROR(IF(AU608="","",(VLOOKUP(AG608,Dados!$X$111:$Z$112,3,0)*AT608*0.17)),"INSERIR MVA")</f>
        <v/>
      </c>
      <c r="AW608" s="47" t="str">
        <f aca="false">IFERROR(IF(AR608="","",AV608-AU608),"")</f>
        <v/>
      </c>
      <c r="AX608" s="51" t="str">
        <f aca="false">IFERROR(IF(AC608="NÃO","",IF(AM608&lt;&gt;"",AM608-W608,IF(AQ608&lt;&gt;"",AQ608-W608,IF(AW608&lt;&gt;"",AW608-W608,"")))),"")</f>
        <v/>
      </c>
      <c r="AY608" s="46" t="str">
        <f aca="false">IFERROR(IF(ISNA(VLOOKUP(R608,Dados!$X$2:$Y$5,2,0)),VLOOKUP(D608,Dados!$X$7:$Y$33,2,0),VLOOKUP(R608,Dados!$X$2:$Y$5,2,0)),"")</f>
        <v/>
      </c>
      <c r="AZ608" s="52" t="str">
        <f aca="false">IF(C608="","",IF(AND(Y608="CONSUMO",AC608="NÃO")*OR(AG608="-",AG608="BIT"),IF(E608&lt;&gt;"",(AI608-(P608+L608-N608+Q608)*AY608)/0.83),""))</f>
        <v/>
      </c>
      <c r="BA608" s="51" t="str">
        <f aca="false">IF(AZ608="","",AZ608*0.17-((P608+L608-N608+Q608)*AY608))</f>
        <v/>
      </c>
      <c r="BB608" s="51" t="str">
        <f aca="false">IF(AND(Y608="CONSUMO",AG608="ANEXO I",AY608&gt;4%),(AI608-(P608+L608-N608+Q608)*0.0514)/0.83*(0.5177)*(0.17)-AI608*0.0514,IF(AND(Y608="CONSUMO",AG608="ANEXO II",AY608&gt;4%),(AI608-(P608+L608-N608+Q608)*0.041)/0.83*(0.3295)*(0.17)-AI608*0.041,IF(AND(Y608="CONSUMO",AG608="ANEXO I",AY608=4%),(AI608-(P608+L608-N608+Q608)*0.04)/0.83*(0.5177)*(0.17)-AI608*0.04,IF(AND(Y608="CONSUMO",AG608="ANEXO II",AY608=4%),(AI608-(P608+L608-N608+Q608)*0.04)/0.83*(0.3295)*(0.17)-AI608*0.04,""))))</f>
        <v/>
      </c>
      <c r="BC608" s="51" t="str">
        <f aca="false">IF(C608="","",IF(AND(Y608="CONSUMO",AC608="SIM")*OR(AG608="-",AG608="BIT"),IF(E608&lt;&gt;"",(AI608-(P608+L608-N608+Q608)*AY608)/0.83),""))</f>
        <v/>
      </c>
      <c r="BD608" s="51" t="str">
        <f aca="false">IF(BC608="","",BC608*0.17)</f>
        <v/>
      </c>
      <c r="BE608" s="51" t="str">
        <f aca="false">IF(I608=6908,0,IF(BC608="","",BD608-((P608+L608-N608+Q608)*AY608)))</f>
        <v/>
      </c>
      <c r="BF608" s="53" t="str">
        <f aca="false">IF(B608="","",IF(OR(B608="",E608="Regime Normal"),0,(AI608-Q608)*VLOOKUP(R608,Dados!$X$98:$Y$108,2,0)))</f>
        <v/>
      </c>
      <c r="BG608" s="54" t="str">
        <f aca="false">IFERROR(VLOOKUP(I608,Dados!$AC$27:$AD$43,2,0),IF(B608="","",IF(D608&lt;&gt;"MT",IF(AND(AC608="SIM",Y608="Revenda"),"2403",IF(AND(AC608="SIM",Y608="Consumo"),"2407",IF(AND(AC608="NÃO",Y608="Revenda"),"2102",IF(AND(AC608="NÃO",Y608="Consumo"),"2556",)))),REPLACE(I608,1,1,1))))</f>
        <v/>
      </c>
    </row>
    <row r="609" customFormat="false" ht="12.8" hidden="false" customHeight="true" outlineLevel="0" collapsed="false">
      <c r="Y609" s="45"/>
      <c r="Z609" s="46" t="str">
        <f aca="false">IF(B609="","",(IFERROR(VLOOKUP(H609,Dados!A$3:B$15000,2,0),"Não Encontrado")))</f>
        <v/>
      </c>
      <c r="AA609" s="46" t="str">
        <f aca="false">IF(B609="","",(IFERROR(VLOOKUP(G609,Dados!C$3:E$15000,3,0),"Não Encontrado")))</f>
        <v/>
      </c>
      <c r="AB609" s="46" t="str">
        <f aca="false">IFERROR(IF(Z609&lt;&gt;"Não Encontrado",Z609,IF(AA609&lt;&gt;"Não Encontrado",AA609,"")),"")</f>
        <v/>
      </c>
      <c r="AC609" s="45" t="str">
        <f aca="false">IF(B609="","",IF(AB609="","NÃO","SIM"))</f>
        <v/>
      </c>
      <c r="AD609" s="45" t="str">
        <f aca="false">IFERROR(VLOOKUP(G609,Dados!$P$3:$R$500,3,0),"")</f>
        <v/>
      </c>
      <c r="AE609" s="45" t="str">
        <f aca="false">IFERROR(VLOOKUP(G609,Dados!$K$3:$L$500,2,0),"")</f>
        <v/>
      </c>
      <c r="AF609" s="45" t="str">
        <f aca="false">IFERROR(VLOOKUP(G609,Dados!$M$3:$N$500,2,0),"")</f>
        <v/>
      </c>
      <c r="AG609" s="45" t="str">
        <f aca="false">IF(F609="","",IF(AND(AD609="",AE609="",AF609=""),"-",IF(AND(AD609="BIT",AE609="",AF609=""),"BIT",IF(AND(AE609="ANEXO I",AD609="",AF609=""),"ANEXO I",IF(AND(AF609="ANEXO II",AD609="",AE609=""),"ANEXO II","Escolher")))))</f>
        <v/>
      </c>
      <c r="AH609" s="45" t="str">
        <f aca="false">IF(AG609&lt;&gt;"Pneus","",IFERROR(VLOOKUP(R609,Dados!$X$2:$Z$5,3,0)*(AI609-Q609),VLOOKUP(D609,Dados!$X$7:$Z$33,3,0)*(AI609-Q609)))</f>
        <v/>
      </c>
      <c r="AI609" s="47" t="str">
        <f aca="false">IF(B609="","",P609+Q609+O609+M609+L609-N609)</f>
        <v/>
      </c>
      <c r="AJ609" s="48" t="str">
        <f aca="false">IFERROR(IF(AND(AC609="SIM",AG609="-",Y609="REVENDA"),(AB609/1+1)*AI609,IF(AND(AC609="SIM",AG609="Pneus",Y609="REVENDA"),(AB609/1+1)*(AI609-AH609),"")),"")</f>
        <v/>
      </c>
      <c r="AK609" s="48" t="str">
        <f aca="false">IF(AJ609="","",AJ609*17%)</f>
        <v/>
      </c>
      <c r="AL609" s="48" t="str">
        <f aca="false">IFERROR(IF(AC609="NÃO","",IF(AK609="","",IF(E609="Simples Nacional",BF609,IF(T609=0.12,U609*0.5833337002,IF(T609=0,AI609*0.07,U609))))),"")</f>
        <v/>
      </c>
      <c r="AM609" s="47" t="str">
        <f aca="false">IFERROR(IF(AC609="NÃO","",IF(OR(AG609="-",AG609="Pneus"),AK609-AL609,"")),"")</f>
        <v/>
      </c>
      <c r="AN609" s="48" t="str">
        <f aca="false">IF(AND(Y609="REVENDA",AC609="SIM",AG609="BIT"),((AB609/1+1)*AI609)*0.4117,"")</f>
        <v/>
      </c>
      <c r="AO609" s="48" t="str">
        <f aca="false">IF(AN609="","",AN609*17%)</f>
        <v/>
      </c>
      <c r="AP609" s="49" t="str">
        <f aca="false">IF(AN609="","",IF(T609=0.12,(U609*0.4117)*0.4117,IF(T609=0,(AI609*0.07)*0.4117,U609*0.4117)))</f>
        <v/>
      </c>
      <c r="AQ609" s="47" t="str">
        <f aca="false">IF(AN609="","",AO609-AP609)</f>
        <v/>
      </c>
      <c r="AR609" s="50" t="str">
        <f aca="false">IFERROR(IF(AND(AC609="SIM",Y609="REVENDA",LEFT(AG609,5)="ANEXO")*OR(AE609="ANEXO I",AF609="ANEXO II"),VLOOKUP(H609,Dados!G:I,2,0),""),"INSERIR MVA")</f>
        <v/>
      </c>
      <c r="AS609" s="48" t="str">
        <f aca="false">IF(LEFT(AG609,5)="ANEXO",VLOOKUP(AG609,Dados!$X$111:$Z$112,2,0)*(AI609-Q609),"")</f>
        <v/>
      </c>
      <c r="AT609" s="48" t="str">
        <f aca="false">IFERROR(IF(AR609="","",(AI609*AR609)+AI609),"INSERIR MVA")</f>
        <v/>
      </c>
      <c r="AU609" s="48" t="str">
        <f aca="false">IF(AT609="","",IF(AY609=0.04,U609,AS609*AY609))</f>
        <v/>
      </c>
      <c r="AV609" s="47" t="str">
        <f aca="false">IFERROR(IF(AU609="","",(VLOOKUP(AG609,Dados!$X$111:$Z$112,3,0)*AT609*0.17)),"INSERIR MVA")</f>
        <v/>
      </c>
      <c r="AW609" s="47" t="str">
        <f aca="false">IFERROR(IF(AR609="","",AV609-AU609),"")</f>
        <v/>
      </c>
      <c r="AX609" s="51" t="str">
        <f aca="false">IFERROR(IF(AC609="NÃO","",IF(AM609&lt;&gt;"",AM609-W609,IF(AQ609&lt;&gt;"",AQ609-W609,IF(AW609&lt;&gt;"",AW609-W609,"")))),"")</f>
        <v/>
      </c>
      <c r="AY609" s="46" t="str">
        <f aca="false">IFERROR(IF(ISNA(VLOOKUP(R609,Dados!$X$2:$Y$5,2,0)),VLOOKUP(D609,Dados!$X$7:$Y$33,2,0),VLOOKUP(R609,Dados!$X$2:$Y$5,2,0)),"")</f>
        <v/>
      </c>
      <c r="AZ609" s="52" t="str">
        <f aca="false">IF(C609="","",IF(AND(Y609="CONSUMO",AC609="NÃO")*OR(AG609="-",AG609="BIT"),IF(E609&lt;&gt;"",(AI609-(P609+L609-N609+Q609)*AY609)/0.83),""))</f>
        <v/>
      </c>
      <c r="BA609" s="51" t="str">
        <f aca="false">IF(AZ609="","",AZ609*0.17-((P609+L609-N609+Q609)*AY609))</f>
        <v/>
      </c>
      <c r="BB609" s="51" t="str">
        <f aca="false">IF(AND(Y609="CONSUMO",AG609="ANEXO I",AY609&gt;4%),(AI609-(P609+L609-N609+Q609)*0.0514)/0.83*(0.5177)*(0.17)-AI609*0.0514,IF(AND(Y609="CONSUMO",AG609="ANEXO II",AY609&gt;4%),(AI609-(P609+L609-N609+Q609)*0.041)/0.83*(0.3295)*(0.17)-AI609*0.041,IF(AND(Y609="CONSUMO",AG609="ANEXO I",AY609=4%),(AI609-(P609+L609-N609+Q609)*0.04)/0.83*(0.5177)*(0.17)-AI609*0.04,IF(AND(Y609="CONSUMO",AG609="ANEXO II",AY609=4%),(AI609-(P609+L609-N609+Q609)*0.04)/0.83*(0.3295)*(0.17)-AI609*0.04,""))))</f>
        <v/>
      </c>
      <c r="BC609" s="51" t="str">
        <f aca="false">IF(C609="","",IF(AND(Y609="CONSUMO",AC609="SIM")*OR(AG609="-",AG609="BIT"),IF(E609&lt;&gt;"",(AI609-(P609+L609-N609+Q609)*AY609)/0.83),""))</f>
        <v/>
      </c>
      <c r="BD609" s="51" t="str">
        <f aca="false">IF(BC609="","",BC609*0.17)</f>
        <v/>
      </c>
      <c r="BE609" s="51" t="str">
        <f aca="false">IF(I609=6908,0,IF(BC609="","",BD609-((P609+L609-N609+Q609)*AY609)))</f>
        <v/>
      </c>
      <c r="BF609" s="53" t="str">
        <f aca="false">IF(B609="","",IF(OR(B609="",E609="Regime Normal"),0,(AI609-Q609)*VLOOKUP(R609,Dados!$X$98:$Y$108,2,0)))</f>
        <v/>
      </c>
      <c r="BG609" s="54" t="str">
        <f aca="false">IFERROR(VLOOKUP(I609,Dados!$AC$27:$AD$43,2,0),IF(B609="","",IF(D609&lt;&gt;"MT",IF(AND(AC609="SIM",Y609="Revenda"),"2403",IF(AND(AC609="SIM",Y609="Consumo"),"2407",IF(AND(AC609="NÃO",Y609="Revenda"),"2102",IF(AND(AC609="NÃO",Y609="Consumo"),"2556",)))),REPLACE(I609,1,1,1))))</f>
        <v/>
      </c>
    </row>
    <row r="610" customFormat="false" ht="12.8" hidden="false" customHeight="true" outlineLevel="0" collapsed="false">
      <c r="Y610" s="45"/>
      <c r="Z610" s="46" t="str">
        <f aca="false">IF(B610="","",(IFERROR(VLOOKUP(H610,Dados!A$3:B$15000,2,0),"Não Encontrado")))</f>
        <v/>
      </c>
      <c r="AA610" s="46" t="str">
        <f aca="false">IF(B610="","",(IFERROR(VLOOKUP(G610,Dados!C$3:E$15000,3,0),"Não Encontrado")))</f>
        <v/>
      </c>
      <c r="AB610" s="46" t="str">
        <f aca="false">IFERROR(IF(Z610&lt;&gt;"Não Encontrado",Z610,IF(AA610&lt;&gt;"Não Encontrado",AA610,"")),"")</f>
        <v/>
      </c>
      <c r="AC610" s="45" t="str">
        <f aca="false">IF(B610="","",IF(AB610="","NÃO","SIM"))</f>
        <v/>
      </c>
      <c r="AD610" s="45" t="str">
        <f aca="false">IFERROR(VLOOKUP(G610,Dados!$P$3:$R$500,3,0),"")</f>
        <v/>
      </c>
      <c r="AE610" s="45" t="str">
        <f aca="false">IFERROR(VLOOKUP(G610,Dados!$K$3:$L$500,2,0),"")</f>
        <v/>
      </c>
      <c r="AF610" s="45" t="str">
        <f aca="false">IFERROR(VLOOKUP(G610,Dados!$M$3:$N$500,2,0),"")</f>
        <v/>
      </c>
      <c r="AG610" s="45" t="str">
        <f aca="false">IF(F610="","",IF(AND(AD610="",AE610="",AF610=""),"-",IF(AND(AD610="BIT",AE610="",AF610=""),"BIT",IF(AND(AE610="ANEXO I",AD610="",AF610=""),"ANEXO I",IF(AND(AF610="ANEXO II",AD610="",AE610=""),"ANEXO II","Escolher")))))</f>
        <v/>
      </c>
      <c r="AH610" s="45" t="str">
        <f aca="false">IF(AG610&lt;&gt;"Pneus","",IFERROR(VLOOKUP(R610,Dados!$X$2:$Z$5,3,0)*(AI610-Q610),VLOOKUP(D610,Dados!$X$7:$Z$33,3,0)*(AI610-Q610)))</f>
        <v/>
      </c>
      <c r="AI610" s="47" t="str">
        <f aca="false">IF(B610="","",P610+Q610+O610+M610+L610-N610)</f>
        <v/>
      </c>
      <c r="AJ610" s="48" t="str">
        <f aca="false">IFERROR(IF(AND(AC610="SIM",AG610="-",Y610="REVENDA"),(AB610/1+1)*AI610,IF(AND(AC610="SIM",AG610="Pneus",Y610="REVENDA"),(AB610/1+1)*(AI610-AH610),"")),"")</f>
        <v/>
      </c>
      <c r="AK610" s="48" t="str">
        <f aca="false">IF(AJ610="","",AJ610*17%)</f>
        <v/>
      </c>
      <c r="AL610" s="48" t="str">
        <f aca="false">IFERROR(IF(AC610="NÃO","",IF(AK610="","",IF(E610="Simples Nacional",BF610,IF(T610=0.12,U610*0.5833337002,IF(T610=0,AI610*0.07,U610))))),"")</f>
        <v/>
      </c>
      <c r="AM610" s="47" t="str">
        <f aca="false">IFERROR(IF(AC610="NÃO","",IF(OR(AG610="-",AG610="Pneus"),AK610-AL610,"")),"")</f>
        <v/>
      </c>
      <c r="AN610" s="48" t="str">
        <f aca="false">IF(AND(Y610="REVENDA",AC610="SIM",AG610="BIT"),((AB610/1+1)*AI610)*0.4117,"")</f>
        <v/>
      </c>
      <c r="AO610" s="48" t="str">
        <f aca="false">IF(AN610="","",AN610*17%)</f>
        <v/>
      </c>
      <c r="AP610" s="49" t="str">
        <f aca="false">IF(AN610="","",IF(T610=0.12,(U610*0.4117)*0.4117,IF(T610=0,(AI610*0.07)*0.4117,U610*0.4117)))</f>
        <v/>
      </c>
      <c r="AQ610" s="47" t="str">
        <f aca="false">IF(AN610="","",AO610-AP610)</f>
        <v/>
      </c>
      <c r="AR610" s="50" t="str">
        <f aca="false">IFERROR(IF(AND(AC610="SIM",Y610="REVENDA",LEFT(AG610,5)="ANEXO")*OR(AE610="ANEXO I",AF610="ANEXO II"),VLOOKUP(H610,Dados!G:I,2,0),""),"INSERIR MVA")</f>
        <v/>
      </c>
      <c r="AS610" s="48" t="str">
        <f aca="false">IF(LEFT(AG610,5)="ANEXO",VLOOKUP(AG610,Dados!$X$111:$Z$112,2,0)*(AI610-Q610),"")</f>
        <v/>
      </c>
      <c r="AT610" s="48" t="str">
        <f aca="false">IFERROR(IF(AR610="","",(AI610*AR610)+AI610),"INSERIR MVA")</f>
        <v/>
      </c>
      <c r="AU610" s="48" t="str">
        <f aca="false">IF(AT610="","",IF(AY610=0.04,U610,AS610*AY610))</f>
        <v/>
      </c>
      <c r="AV610" s="47" t="str">
        <f aca="false">IFERROR(IF(AU610="","",(VLOOKUP(AG610,Dados!$X$111:$Z$112,3,0)*AT610*0.17)),"INSERIR MVA")</f>
        <v/>
      </c>
      <c r="AW610" s="47" t="str">
        <f aca="false">IFERROR(IF(AR610="","",AV610-AU610),"")</f>
        <v/>
      </c>
      <c r="AX610" s="51" t="str">
        <f aca="false">IFERROR(IF(AC610="NÃO","",IF(AM610&lt;&gt;"",AM610-W610,IF(AQ610&lt;&gt;"",AQ610-W610,IF(AW610&lt;&gt;"",AW610-W610,"")))),"")</f>
        <v/>
      </c>
      <c r="AY610" s="46" t="str">
        <f aca="false">IFERROR(IF(ISNA(VLOOKUP(R610,Dados!$X$2:$Y$5,2,0)),VLOOKUP(D610,Dados!$X$7:$Y$33,2,0),VLOOKUP(R610,Dados!$X$2:$Y$5,2,0)),"")</f>
        <v/>
      </c>
      <c r="AZ610" s="52" t="str">
        <f aca="false">IF(C610="","",IF(AND(Y610="CONSUMO",AC610="NÃO")*OR(AG610="-",AG610="BIT"),IF(E610&lt;&gt;"",(AI610-(P610+L610-N610+Q610)*AY610)/0.83),""))</f>
        <v/>
      </c>
      <c r="BA610" s="51" t="str">
        <f aca="false">IF(AZ610="","",AZ610*0.17-((P610+L610-N610+Q610)*AY610))</f>
        <v/>
      </c>
      <c r="BB610" s="51" t="str">
        <f aca="false">IF(AND(Y610="CONSUMO",AG610="ANEXO I",AY610&gt;4%),(AI610-(P610+L610-N610+Q610)*0.0514)/0.83*(0.5177)*(0.17)-AI610*0.0514,IF(AND(Y610="CONSUMO",AG610="ANEXO II",AY610&gt;4%),(AI610-(P610+L610-N610+Q610)*0.041)/0.83*(0.3295)*(0.17)-AI610*0.041,IF(AND(Y610="CONSUMO",AG610="ANEXO I",AY610=4%),(AI610-(P610+L610-N610+Q610)*0.04)/0.83*(0.5177)*(0.17)-AI610*0.04,IF(AND(Y610="CONSUMO",AG610="ANEXO II",AY610=4%),(AI610-(P610+L610-N610+Q610)*0.04)/0.83*(0.3295)*(0.17)-AI610*0.04,""))))</f>
        <v/>
      </c>
      <c r="BC610" s="51" t="str">
        <f aca="false">IF(C610="","",IF(AND(Y610="CONSUMO",AC610="SIM")*OR(AG610="-",AG610="BIT"),IF(E610&lt;&gt;"",(AI610-(P610+L610-N610+Q610)*AY610)/0.83),""))</f>
        <v/>
      </c>
      <c r="BD610" s="51" t="str">
        <f aca="false">IF(BC610="","",BC610*0.17)</f>
        <v/>
      </c>
      <c r="BE610" s="51" t="str">
        <f aca="false">IF(I610=6908,0,IF(BC610="","",BD610-((P610+L610-N610+Q610)*AY610)))</f>
        <v/>
      </c>
      <c r="BF610" s="53" t="str">
        <f aca="false">IF(B610="","",IF(OR(B610="",E610="Regime Normal"),0,(AI610-Q610)*VLOOKUP(R610,Dados!$X$98:$Y$108,2,0)))</f>
        <v/>
      </c>
      <c r="BG610" s="54" t="str">
        <f aca="false">IFERROR(VLOOKUP(I610,Dados!$AC$27:$AD$43,2,0),IF(B610="","",IF(D610&lt;&gt;"MT",IF(AND(AC610="SIM",Y610="Revenda"),"2403",IF(AND(AC610="SIM",Y610="Consumo"),"2407",IF(AND(AC610="NÃO",Y610="Revenda"),"2102",IF(AND(AC610="NÃO",Y610="Consumo"),"2556",)))),REPLACE(I610,1,1,1))))</f>
        <v/>
      </c>
    </row>
    <row r="611" customFormat="false" ht="12.8" hidden="false" customHeight="true" outlineLevel="0" collapsed="false">
      <c r="Y611" s="45"/>
      <c r="Z611" s="46" t="str">
        <f aca="false">IF(B611="","",(IFERROR(VLOOKUP(H611,Dados!A$3:B$15000,2,0),"Não Encontrado")))</f>
        <v/>
      </c>
      <c r="AA611" s="46" t="str">
        <f aca="false">IF(B611="","",(IFERROR(VLOOKUP(G611,Dados!C$3:E$15000,3,0),"Não Encontrado")))</f>
        <v/>
      </c>
      <c r="AB611" s="46" t="str">
        <f aca="false">IFERROR(IF(Z611&lt;&gt;"Não Encontrado",Z611,IF(AA611&lt;&gt;"Não Encontrado",AA611,"")),"")</f>
        <v/>
      </c>
      <c r="AC611" s="45" t="str">
        <f aca="false">IF(B611="","",IF(AB611="","NÃO","SIM"))</f>
        <v/>
      </c>
      <c r="AD611" s="45" t="str">
        <f aca="false">IFERROR(VLOOKUP(G611,Dados!$P$3:$R$500,3,0),"")</f>
        <v/>
      </c>
      <c r="AE611" s="45" t="str">
        <f aca="false">IFERROR(VLOOKUP(G611,Dados!$K$3:$L$500,2,0),"")</f>
        <v/>
      </c>
      <c r="AF611" s="45" t="str">
        <f aca="false">IFERROR(VLOOKUP(G611,Dados!$M$3:$N$500,2,0),"")</f>
        <v/>
      </c>
      <c r="AG611" s="45" t="str">
        <f aca="false">IF(F611="","",IF(AND(AD611="",AE611="",AF611=""),"-",IF(AND(AD611="BIT",AE611="",AF611=""),"BIT",IF(AND(AE611="ANEXO I",AD611="",AF611=""),"ANEXO I",IF(AND(AF611="ANEXO II",AD611="",AE611=""),"ANEXO II","Escolher")))))</f>
        <v/>
      </c>
      <c r="AH611" s="45" t="str">
        <f aca="false">IF(AG611&lt;&gt;"Pneus","",IFERROR(VLOOKUP(R611,Dados!$X$2:$Z$5,3,0)*(AI611-Q611),VLOOKUP(D611,Dados!$X$7:$Z$33,3,0)*(AI611-Q611)))</f>
        <v/>
      </c>
      <c r="AI611" s="47" t="str">
        <f aca="false">IF(B611="","",P611+Q611+O611+M611+L611-N611)</f>
        <v/>
      </c>
      <c r="AJ611" s="48" t="str">
        <f aca="false">IFERROR(IF(AND(AC611="SIM",AG611="-",Y611="REVENDA"),(AB611/1+1)*AI611,IF(AND(AC611="SIM",AG611="Pneus",Y611="REVENDA"),(AB611/1+1)*(AI611-AH611),"")),"")</f>
        <v/>
      </c>
      <c r="AK611" s="48" t="str">
        <f aca="false">IF(AJ611="","",AJ611*17%)</f>
        <v/>
      </c>
      <c r="AL611" s="48" t="str">
        <f aca="false">IFERROR(IF(AC611="NÃO","",IF(AK611="","",IF(E611="Simples Nacional",BF611,IF(T611=0.12,U611*0.5833337002,IF(T611=0,AI611*0.07,U611))))),"")</f>
        <v/>
      </c>
      <c r="AM611" s="47" t="str">
        <f aca="false">IFERROR(IF(AC611="NÃO","",IF(OR(AG611="-",AG611="Pneus"),AK611-AL611,"")),"")</f>
        <v/>
      </c>
      <c r="AN611" s="48" t="str">
        <f aca="false">IF(AND(Y611="REVENDA",AC611="SIM",AG611="BIT"),((AB611/1+1)*AI611)*0.4117,"")</f>
        <v/>
      </c>
      <c r="AO611" s="48" t="str">
        <f aca="false">IF(AN611="","",AN611*17%)</f>
        <v/>
      </c>
      <c r="AP611" s="49" t="str">
        <f aca="false">IF(AN611="","",IF(T611=0.12,(U611*0.4117)*0.4117,IF(T611=0,(AI611*0.07)*0.4117,U611*0.4117)))</f>
        <v/>
      </c>
      <c r="AQ611" s="47" t="str">
        <f aca="false">IF(AN611="","",AO611-AP611)</f>
        <v/>
      </c>
      <c r="AR611" s="50" t="str">
        <f aca="false">IFERROR(IF(AND(AC611="SIM",Y611="REVENDA",LEFT(AG611,5)="ANEXO")*OR(AE611="ANEXO I",AF611="ANEXO II"),VLOOKUP(H611,Dados!G:I,2,0),""),"INSERIR MVA")</f>
        <v/>
      </c>
      <c r="AS611" s="48" t="str">
        <f aca="false">IF(LEFT(AG611,5)="ANEXO",VLOOKUP(AG611,Dados!$X$111:$Z$112,2,0)*(AI611-Q611),"")</f>
        <v/>
      </c>
      <c r="AT611" s="48" t="str">
        <f aca="false">IFERROR(IF(AR611="","",(AI611*AR611)+AI611),"INSERIR MVA")</f>
        <v/>
      </c>
      <c r="AU611" s="48" t="str">
        <f aca="false">IF(AT611="","",IF(AY611=0.04,U611,AS611*AY611))</f>
        <v/>
      </c>
      <c r="AV611" s="47" t="str">
        <f aca="false">IFERROR(IF(AU611="","",(VLOOKUP(AG611,Dados!$X$111:$Z$112,3,0)*AT611*0.17)),"INSERIR MVA")</f>
        <v/>
      </c>
      <c r="AW611" s="47" t="str">
        <f aca="false">IFERROR(IF(AR611="","",AV611-AU611),"")</f>
        <v/>
      </c>
      <c r="AX611" s="51" t="str">
        <f aca="false">IFERROR(IF(AC611="NÃO","",IF(AM611&lt;&gt;"",AM611-W611,IF(AQ611&lt;&gt;"",AQ611-W611,IF(AW611&lt;&gt;"",AW611-W611,"")))),"")</f>
        <v/>
      </c>
      <c r="AY611" s="46" t="str">
        <f aca="false">IFERROR(IF(ISNA(VLOOKUP(R611,Dados!$X$2:$Y$5,2,0)),VLOOKUP(D611,Dados!$X$7:$Y$33,2,0),VLOOKUP(R611,Dados!$X$2:$Y$5,2,0)),"")</f>
        <v/>
      </c>
      <c r="AZ611" s="52" t="str">
        <f aca="false">IF(C611="","",IF(AND(Y611="CONSUMO",AC611="NÃO")*OR(AG611="-",AG611="BIT"),IF(E611&lt;&gt;"",(AI611-(P611+L611-N611+Q611)*AY611)/0.83),""))</f>
        <v/>
      </c>
      <c r="BA611" s="51" t="str">
        <f aca="false">IF(AZ611="","",AZ611*0.17-((P611+L611-N611+Q611)*AY611))</f>
        <v/>
      </c>
      <c r="BB611" s="51" t="str">
        <f aca="false">IF(AND(Y611="CONSUMO",AG611="ANEXO I",AY611&gt;4%),(AI611-(P611+L611-N611+Q611)*0.0514)/0.83*(0.5177)*(0.17)-AI611*0.0514,IF(AND(Y611="CONSUMO",AG611="ANEXO II",AY611&gt;4%),(AI611-(P611+L611-N611+Q611)*0.041)/0.83*(0.3295)*(0.17)-AI611*0.041,IF(AND(Y611="CONSUMO",AG611="ANEXO I",AY611=4%),(AI611-(P611+L611-N611+Q611)*0.04)/0.83*(0.5177)*(0.17)-AI611*0.04,IF(AND(Y611="CONSUMO",AG611="ANEXO II",AY611=4%),(AI611-(P611+L611-N611+Q611)*0.04)/0.83*(0.3295)*(0.17)-AI611*0.04,""))))</f>
        <v/>
      </c>
      <c r="BC611" s="51" t="str">
        <f aca="false">IF(C611="","",IF(AND(Y611="CONSUMO",AC611="SIM")*OR(AG611="-",AG611="BIT"),IF(E611&lt;&gt;"",(AI611-(P611+L611-N611+Q611)*AY611)/0.83),""))</f>
        <v/>
      </c>
      <c r="BD611" s="51" t="str">
        <f aca="false">IF(BC611="","",BC611*0.17)</f>
        <v/>
      </c>
      <c r="BE611" s="51" t="str">
        <f aca="false">IF(I611=6908,0,IF(BC611="","",BD611-((P611+L611-N611+Q611)*AY611)))</f>
        <v/>
      </c>
      <c r="BF611" s="53" t="str">
        <f aca="false">IF(B611="","",IF(OR(B611="",E611="Regime Normal"),0,(AI611-Q611)*VLOOKUP(R611,Dados!$X$98:$Y$108,2,0)))</f>
        <v/>
      </c>
      <c r="BG611" s="54" t="str">
        <f aca="false">IFERROR(VLOOKUP(I611,Dados!$AC$27:$AD$43,2,0),IF(B611="","",IF(D611&lt;&gt;"MT",IF(AND(AC611="SIM",Y611="Revenda"),"2403",IF(AND(AC611="SIM",Y611="Consumo"),"2407",IF(AND(AC611="NÃO",Y611="Revenda"),"2102",IF(AND(AC611="NÃO",Y611="Consumo"),"2556",)))),REPLACE(I611,1,1,1))))</f>
        <v/>
      </c>
    </row>
    <row r="612" customFormat="false" ht="12.8" hidden="false" customHeight="true" outlineLevel="0" collapsed="false">
      <c r="Y612" s="45"/>
      <c r="Z612" s="46" t="str">
        <f aca="false">IF(B612="","",(IFERROR(VLOOKUP(H612,Dados!A$3:B$15000,2,0),"Não Encontrado")))</f>
        <v/>
      </c>
      <c r="AA612" s="46" t="str">
        <f aca="false">IF(B612="","",(IFERROR(VLOOKUP(G612,Dados!C$3:E$15000,3,0),"Não Encontrado")))</f>
        <v/>
      </c>
      <c r="AB612" s="46" t="str">
        <f aca="false">IFERROR(IF(Z612&lt;&gt;"Não Encontrado",Z612,IF(AA612&lt;&gt;"Não Encontrado",AA612,"")),"")</f>
        <v/>
      </c>
      <c r="AC612" s="45" t="str">
        <f aca="false">IF(B612="","",IF(AB612="","NÃO","SIM"))</f>
        <v/>
      </c>
      <c r="AD612" s="45" t="str">
        <f aca="false">IFERROR(VLOOKUP(G612,Dados!$P$3:$R$500,3,0),"")</f>
        <v/>
      </c>
      <c r="AE612" s="45" t="str">
        <f aca="false">IFERROR(VLOOKUP(G612,Dados!$K$3:$L$500,2,0),"")</f>
        <v/>
      </c>
      <c r="AF612" s="45" t="str">
        <f aca="false">IFERROR(VLOOKUP(G612,Dados!$M$3:$N$500,2,0),"")</f>
        <v/>
      </c>
      <c r="AG612" s="45" t="str">
        <f aca="false">IF(F612="","",IF(AND(AD612="",AE612="",AF612=""),"-",IF(AND(AD612="BIT",AE612="",AF612=""),"BIT",IF(AND(AE612="ANEXO I",AD612="",AF612=""),"ANEXO I",IF(AND(AF612="ANEXO II",AD612="",AE612=""),"ANEXO II","Escolher")))))</f>
        <v/>
      </c>
      <c r="AH612" s="45" t="str">
        <f aca="false">IF(AG612&lt;&gt;"Pneus","",IFERROR(VLOOKUP(R612,Dados!$X$2:$Z$5,3,0)*(AI612-Q612),VLOOKUP(D612,Dados!$X$7:$Z$33,3,0)*(AI612-Q612)))</f>
        <v/>
      </c>
      <c r="AI612" s="47" t="str">
        <f aca="false">IF(B612="","",P612+Q612+O612+M612+L612-N612)</f>
        <v/>
      </c>
      <c r="AJ612" s="48" t="str">
        <f aca="false">IFERROR(IF(AND(AC612="SIM",AG612="-",Y612="REVENDA"),(AB612/1+1)*AI612,IF(AND(AC612="SIM",AG612="Pneus",Y612="REVENDA"),(AB612/1+1)*(AI612-AH612),"")),"")</f>
        <v/>
      </c>
      <c r="AK612" s="48" t="str">
        <f aca="false">IF(AJ612="","",AJ612*17%)</f>
        <v/>
      </c>
      <c r="AL612" s="48" t="str">
        <f aca="false">IFERROR(IF(AC612="NÃO","",IF(AK612="","",IF(E612="Simples Nacional",BF612,IF(T612=0.12,U612*0.5833337002,IF(T612=0,AI612*0.07,U612))))),"")</f>
        <v/>
      </c>
      <c r="AM612" s="47" t="str">
        <f aca="false">IFERROR(IF(AC612="NÃO","",IF(OR(AG612="-",AG612="Pneus"),AK612-AL612,"")),"")</f>
        <v/>
      </c>
      <c r="AN612" s="48" t="str">
        <f aca="false">IF(AND(Y612="REVENDA",AC612="SIM",AG612="BIT"),((AB612/1+1)*AI612)*0.4117,"")</f>
        <v/>
      </c>
      <c r="AO612" s="48" t="str">
        <f aca="false">IF(AN612="","",AN612*17%)</f>
        <v/>
      </c>
      <c r="AP612" s="49" t="str">
        <f aca="false">IF(AN612="","",IF(T612=0.12,(U612*0.4117)*0.4117,IF(T612=0,(AI612*0.07)*0.4117,U612*0.4117)))</f>
        <v/>
      </c>
      <c r="AQ612" s="47" t="str">
        <f aca="false">IF(AN612="","",AO612-AP612)</f>
        <v/>
      </c>
      <c r="AR612" s="50" t="str">
        <f aca="false">IFERROR(IF(AND(AC612="SIM",Y612="REVENDA",LEFT(AG612,5)="ANEXO")*OR(AE612="ANEXO I",AF612="ANEXO II"),VLOOKUP(H612,Dados!G:I,2,0),""),"INSERIR MVA")</f>
        <v/>
      </c>
      <c r="AS612" s="48" t="str">
        <f aca="false">IF(LEFT(AG612,5)="ANEXO",VLOOKUP(AG612,Dados!$X$111:$Z$112,2,0)*(AI612-Q612),"")</f>
        <v/>
      </c>
      <c r="AT612" s="48" t="str">
        <f aca="false">IFERROR(IF(AR612="","",(AI612*AR612)+AI612),"INSERIR MVA")</f>
        <v/>
      </c>
      <c r="AU612" s="48" t="str">
        <f aca="false">IF(AT612="","",IF(AY612=0.04,U612,AS612*AY612))</f>
        <v/>
      </c>
      <c r="AV612" s="47" t="str">
        <f aca="false">IFERROR(IF(AU612="","",(VLOOKUP(AG612,Dados!$X$111:$Z$112,3,0)*AT612*0.17)),"INSERIR MVA")</f>
        <v/>
      </c>
      <c r="AW612" s="47" t="str">
        <f aca="false">IFERROR(IF(AR612="","",AV612-AU612),"")</f>
        <v/>
      </c>
      <c r="AX612" s="51" t="str">
        <f aca="false">IFERROR(IF(AC612="NÃO","",IF(AM612&lt;&gt;"",AM612-W612,IF(AQ612&lt;&gt;"",AQ612-W612,IF(AW612&lt;&gt;"",AW612-W612,"")))),"")</f>
        <v/>
      </c>
      <c r="AY612" s="46" t="str">
        <f aca="false">IFERROR(IF(ISNA(VLOOKUP(R612,Dados!$X$2:$Y$5,2,0)),VLOOKUP(D612,Dados!$X$7:$Y$33,2,0),VLOOKUP(R612,Dados!$X$2:$Y$5,2,0)),"")</f>
        <v/>
      </c>
      <c r="AZ612" s="52" t="str">
        <f aca="false">IF(C612="","",IF(AND(Y612="CONSUMO",AC612="NÃO")*OR(AG612="-",AG612="BIT"),IF(E612&lt;&gt;"",(AI612-(P612+L612-N612+Q612)*AY612)/0.83),""))</f>
        <v/>
      </c>
      <c r="BA612" s="51" t="str">
        <f aca="false">IF(AZ612="","",AZ612*0.17-((P612+L612-N612+Q612)*AY612))</f>
        <v/>
      </c>
      <c r="BB612" s="51" t="str">
        <f aca="false">IF(AND(Y612="CONSUMO",AG612="ANEXO I",AY612&gt;4%),(AI612-(P612+L612-N612+Q612)*0.0514)/0.83*(0.5177)*(0.17)-AI612*0.0514,IF(AND(Y612="CONSUMO",AG612="ANEXO II",AY612&gt;4%),(AI612-(P612+L612-N612+Q612)*0.041)/0.83*(0.3295)*(0.17)-AI612*0.041,IF(AND(Y612="CONSUMO",AG612="ANEXO I",AY612=4%),(AI612-(P612+L612-N612+Q612)*0.04)/0.83*(0.5177)*(0.17)-AI612*0.04,IF(AND(Y612="CONSUMO",AG612="ANEXO II",AY612=4%),(AI612-(P612+L612-N612+Q612)*0.04)/0.83*(0.3295)*(0.17)-AI612*0.04,""))))</f>
        <v/>
      </c>
      <c r="BC612" s="51" t="str">
        <f aca="false">IF(C612="","",IF(AND(Y612="CONSUMO",AC612="SIM")*OR(AG612="-",AG612="BIT"),IF(E612&lt;&gt;"",(AI612-(P612+L612-N612+Q612)*AY612)/0.83),""))</f>
        <v/>
      </c>
      <c r="BD612" s="51" t="str">
        <f aca="false">IF(BC612="","",BC612*0.17)</f>
        <v/>
      </c>
      <c r="BE612" s="51" t="str">
        <f aca="false">IF(I612=6908,0,IF(BC612="","",BD612-((P612+L612-N612+Q612)*AY612)))</f>
        <v/>
      </c>
      <c r="BF612" s="53" t="str">
        <f aca="false">IF(B612="","",IF(OR(B612="",E612="Regime Normal"),0,(AI612-Q612)*VLOOKUP(R612,Dados!$X$98:$Y$108,2,0)))</f>
        <v/>
      </c>
      <c r="BG612" s="54" t="str">
        <f aca="false">IFERROR(VLOOKUP(I612,Dados!$AC$27:$AD$43,2,0),IF(B612="","",IF(D612&lt;&gt;"MT",IF(AND(AC612="SIM",Y612="Revenda"),"2403",IF(AND(AC612="SIM",Y612="Consumo"),"2407",IF(AND(AC612="NÃO",Y612="Revenda"),"2102",IF(AND(AC612="NÃO",Y612="Consumo"),"2556",)))),REPLACE(I612,1,1,1))))</f>
        <v/>
      </c>
    </row>
    <row r="613" customFormat="false" ht="12.8" hidden="false" customHeight="true" outlineLevel="0" collapsed="false">
      <c r="Y613" s="45"/>
      <c r="Z613" s="46" t="str">
        <f aca="false">IF(B613="","",(IFERROR(VLOOKUP(H613,Dados!A$3:B$15000,2,0),"Não Encontrado")))</f>
        <v/>
      </c>
      <c r="AA613" s="46" t="str">
        <f aca="false">IF(B613="","",(IFERROR(VLOOKUP(G613,Dados!C$3:E$15000,3,0),"Não Encontrado")))</f>
        <v/>
      </c>
      <c r="AB613" s="46" t="str">
        <f aca="false">IFERROR(IF(Z613&lt;&gt;"Não Encontrado",Z613,IF(AA613&lt;&gt;"Não Encontrado",AA613,"")),"")</f>
        <v/>
      </c>
      <c r="AC613" s="45" t="str">
        <f aca="false">IF(B613="","",IF(AB613="","NÃO","SIM"))</f>
        <v/>
      </c>
      <c r="AD613" s="45" t="str">
        <f aca="false">IFERROR(VLOOKUP(G613,Dados!$P$3:$R$500,3,0),"")</f>
        <v/>
      </c>
      <c r="AE613" s="45" t="str">
        <f aca="false">IFERROR(VLOOKUP(G613,Dados!$K$3:$L$500,2,0),"")</f>
        <v/>
      </c>
      <c r="AF613" s="45" t="str">
        <f aca="false">IFERROR(VLOOKUP(G613,Dados!$M$3:$N$500,2,0),"")</f>
        <v/>
      </c>
      <c r="AG613" s="45" t="str">
        <f aca="false">IF(F613="","",IF(AND(AD613="",AE613="",AF613=""),"-",IF(AND(AD613="BIT",AE613="",AF613=""),"BIT",IF(AND(AE613="ANEXO I",AD613="",AF613=""),"ANEXO I",IF(AND(AF613="ANEXO II",AD613="",AE613=""),"ANEXO II","Escolher")))))</f>
        <v/>
      </c>
      <c r="AH613" s="45" t="str">
        <f aca="false">IF(AG613&lt;&gt;"Pneus","",IFERROR(VLOOKUP(R613,Dados!$X$2:$Z$5,3,0)*(AI613-Q613),VLOOKUP(D613,Dados!$X$7:$Z$33,3,0)*(AI613-Q613)))</f>
        <v/>
      </c>
      <c r="AI613" s="47" t="str">
        <f aca="false">IF(B613="","",P613+Q613+O613+M613+L613-N613)</f>
        <v/>
      </c>
      <c r="AJ613" s="48" t="str">
        <f aca="false">IFERROR(IF(AND(AC613="SIM",AG613="-",Y613="REVENDA"),(AB613/1+1)*AI613,IF(AND(AC613="SIM",AG613="Pneus",Y613="REVENDA"),(AB613/1+1)*(AI613-AH613),"")),"")</f>
        <v/>
      </c>
      <c r="AK613" s="48" t="str">
        <f aca="false">IF(AJ613="","",AJ613*17%)</f>
        <v/>
      </c>
      <c r="AL613" s="48" t="str">
        <f aca="false">IFERROR(IF(AC613="NÃO","",IF(AK613="","",IF(E613="Simples Nacional",BF613,IF(T613=0.12,U613*0.5833337002,IF(T613=0,AI613*0.07,U613))))),"")</f>
        <v/>
      </c>
      <c r="AM613" s="47" t="str">
        <f aca="false">IFERROR(IF(AC613="NÃO","",IF(OR(AG613="-",AG613="Pneus"),AK613-AL613,"")),"")</f>
        <v/>
      </c>
      <c r="AN613" s="48" t="str">
        <f aca="false">IF(AND(Y613="REVENDA",AC613="SIM",AG613="BIT"),((AB613/1+1)*AI613)*0.4117,"")</f>
        <v/>
      </c>
      <c r="AO613" s="48" t="str">
        <f aca="false">IF(AN613="","",AN613*17%)</f>
        <v/>
      </c>
      <c r="AP613" s="49" t="str">
        <f aca="false">IF(AN613="","",IF(T613=0.12,(U613*0.4117)*0.4117,IF(T613=0,(AI613*0.07)*0.4117,U613*0.4117)))</f>
        <v/>
      </c>
      <c r="AQ613" s="47" t="str">
        <f aca="false">IF(AN613="","",AO613-AP613)</f>
        <v/>
      </c>
      <c r="AR613" s="50" t="str">
        <f aca="false">IFERROR(IF(AND(AC613="SIM",Y613="REVENDA",LEFT(AG613,5)="ANEXO")*OR(AE613="ANEXO I",AF613="ANEXO II"),VLOOKUP(H613,Dados!G:I,2,0),""),"INSERIR MVA")</f>
        <v/>
      </c>
      <c r="AS613" s="48" t="str">
        <f aca="false">IF(LEFT(AG613,5)="ANEXO",VLOOKUP(AG613,Dados!$X$111:$Z$112,2,0)*(AI613-Q613),"")</f>
        <v/>
      </c>
      <c r="AT613" s="48" t="str">
        <f aca="false">IFERROR(IF(AR613="","",(AI613*AR613)+AI613),"INSERIR MVA")</f>
        <v/>
      </c>
      <c r="AU613" s="48" t="str">
        <f aca="false">IF(AT613="","",IF(AY613=0.04,U613,AS613*AY613))</f>
        <v/>
      </c>
      <c r="AV613" s="47" t="str">
        <f aca="false">IFERROR(IF(AU613="","",(VLOOKUP(AG613,Dados!$X$111:$Z$112,3,0)*AT613*0.17)),"INSERIR MVA")</f>
        <v/>
      </c>
      <c r="AW613" s="47" t="str">
        <f aca="false">IFERROR(IF(AR613="","",AV613-AU613),"")</f>
        <v/>
      </c>
      <c r="AX613" s="51" t="str">
        <f aca="false">IFERROR(IF(AC613="NÃO","",IF(AM613&lt;&gt;"",AM613-W613,IF(AQ613&lt;&gt;"",AQ613-W613,IF(AW613&lt;&gt;"",AW613-W613,"")))),"")</f>
        <v/>
      </c>
      <c r="AY613" s="46" t="str">
        <f aca="false">IFERROR(IF(ISNA(VLOOKUP(R613,Dados!$X$2:$Y$5,2,0)),VLOOKUP(D613,Dados!$X$7:$Y$33,2,0),VLOOKUP(R613,Dados!$X$2:$Y$5,2,0)),"")</f>
        <v/>
      </c>
      <c r="AZ613" s="52" t="str">
        <f aca="false">IF(C613="","",IF(AND(Y613="CONSUMO",AC613="NÃO")*OR(AG613="-",AG613="BIT"),IF(E613&lt;&gt;"",(AI613-(P613+L613-N613+Q613)*AY613)/0.83),""))</f>
        <v/>
      </c>
      <c r="BA613" s="51" t="str">
        <f aca="false">IF(AZ613="","",AZ613*0.17-((P613+L613-N613+Q613)*AY613))</f>
        <v/>
      </c>
      <c r="BB613" s="51" t="str">
        <f aca="false">IF(AND(Y613="CONSUMO",AG613="ANEXO I",AY613&gt;4%),(AI613-(P613+L613-N613+Q613)*0.0514)/0.83*(0.5177)*(0.17)-AI613*0.0514,IF(AND(Y613="CONSUMO",AG613="ANEXO II",AY613&gt;4%),(AI613-(P613+L613-N613+Q613)*0.041)/0.83*(0.3295)*(0.17)-AI613*0.041,IF(AND(Y613="CONSUMO",AG613="ANEXO I",AY613=4%),(AI613-(P613+L613-N613+Q613)*0.04)/0.83*(0.5177)*(0.17)-AI613*0.04,IF(AND(Y613="CONSUMO",AG613="ANEXO II",AY613=4%),(AI613-(P613+L613-N613+Q613)*0.04)/0.83*(0.3295)*(0.17)-AI613*0.04,""))))</f>
        <v/>
      </c>
      <c r="BC613" s="51" t="str">
        <f aca="false">IF(C613="","",IF(AND(Y613="CONSUMO",AC613="SIM")*OR(AG613="-",AG613="BIT"),IF(E613&lt;&gt;"",(AI613-(P613+L613-N613+Q613)*AY613)/0.83),""))</f>
        <v/>
      </c>
      <c r="BD613" s="51" t="str">
        <f aca="false">IF(BC613="","",BC613*0.17)</f>
        <v/>
      </c>
      <c r="BE613" s="51" t="str">
        <f aca="false">IF(I613=6908,0,IF(BC613="","",BD613-((P613+L613-N613+Q613)*AY613)))</f>
        <v/>
      </c>
      <c r="BF613" s="53" t="str">
        <f aca="false">IF(B613="","",IF(OR(B613="",E613="Regime Normal"),0,(AI613-Q613)*VLOOKUP(R613,Dados!$X$98:$Y$108,2,0)))</f>
        <v/>
      </c>
      <c r="BG613" s="54" t="str">
        <f aca="false">IFERROR(VLOOKUP(I613,Dados!$AC$27:$AD$43,2,0),IF(B613="","",IF(D613&lt;&gt;"MT",IF(AND(AC613="SIM",Y613="Revenda"),"2403",IF(AND(AC613="SIM",Y613="Consumo"),"2407",IF(AND(AC613="NÃO",Y613="Revenda"),"2102",IF(AND(AC613="NÃO",Y613="Consumo"),"2556",)))),REPLACE(I613,1,1,1))))</f>
        <v/>
      </c>
    </row>
    <row r="614" customFormat="false" ht="12.8" hidden="false" customHeight="true" outlineLevel="0" collapsed="false">
      <c r="Y614" s="45"/>
      <c r="Z614" s="46" t="str">
        <f aca="false">IF(B614="","",(IFERROR(VLOOKUP(H614,Dados!A$3:B$15000,2,0),"Não Encontrado")))</f>
        <v/>
      </c>
      <c r="AA614" s="46" t="str">
        <f aca="false">IF(B614="","",(IFERROR(VLOOKUP(G614,Dados!C$3:E$15000,3,0),"Não Encontrado")))</f>
        <v/>
      </c>
      <c r="AB614" s="46" t="str">
        <f aca="false">IFERROR(IF(Z614&lt;&gt;"Não Encontrado",Z614,IF(AA614&lt;&gt;"Não Encontrado",AA614,"")),"")</f>
        <v/>
      </c>
      <c r="AC614" s="45" t="str">
        <f aca="false">IF(B614="","",IF(AB614="","NÃO","SIM"))</f>
        <v/>
      </c>
      <c r="AD614" s="45" t="str">
        <f aca="false">IFERROR(VLOOKUP(G614,Dados!$P$3:$R$500,3,0),"")</f>
        <v/>
      </c>
      <c r="AE614" s="45" t="str">
        <f aca="false">IFERROR(VLOOKUP(G614,Dados!$K$3:$L$500,2,0),"")</f>
        <v/>
      </c>
      <c r="AF614" s="45" t="str">
        <f aca="false">IFERROR(VLOOKUP(G614,Dados!$M$3:$N$500,2,0),"")</f>
        <v/>
      </c>
      <c r="AG614" s="45" t="str">
        <f aca="false">IF(F614="","",IF(AND(AD614="",AE614="",AF614=""),"-",IF(AND(AD614="BIT",AE614="",AF614=""),"BIT",IF(AND(AE614="ANEXO I",AD614="",AF614=""),"ANEXO I",IF(AND(AF614="ANEXO II",AD614="",AE614=""),"ANEXO II","Escolher")))))</f>
        <v/>
      </c>
      <c r="AH614" s="45" t="str">
        <f aca="false">IF(AG614&lt;&gt;"Pneus","",IFERROR(VLOOKUP(R614,Dados!$X$2:$Z$5,3,0)*(AI614-Q614),VLOOKUP(D614,Dados!$X$7:$Z$33,3,0)*(AI614-Q614)))</f>
        <v/>
      </c>
      <c r="AI614" s="47" t="str">
        <f aca="false">IF(B614="","",P614+Q614+O614+M614+L614-N614)</f>
        <v/>
      </c>
      <c r="AJ614" s="48" t="str">
        <f aca="false">IFERROR(IF(AND(AC614="SIM",AG614="-",Y614="REVENDA"),(AB614/1+1)*AI614,IF(AND(AC614="SIM",AG614="Pneus",Y614="REVENDA"),(AB614/1+1)*(AI614-AH614),"")),"")</f>
        <v/>
      </c>
      <c r="AK614" s="48" t="str">
        <f aca="false">IF(AJ614="","",AJ614*17%)</f>
        <v/>
      </c>
      <c r="AL614" s="48" t="str">
        <f aca="false">IFERROR(IF(AC614="NÃO","",IF(AK614="","",IF(E614="Simples Nacional",BF614,IF(T614=0.12,U614*0.5833337002,IF(T614=0,AI614*0.07,U614))))),"")</f>
        <v/>
      </c>
      <c r="AM614" s="47" t="str">
        <f aca="false">IFERROR(IF(AC614="NÃO","",IF(OR(AG614="-",AG614="Pneus"),AK614-AL614,"")),"")</f>
        <v/>
      </c>
      <c r="AN614" s="48" t="str">
        <f aca="false">IF(AND(Y614="REVENDA",AC614="SIM",AG614="BIT"),((AB614/1+1)*AI614)*0.4117,"")</f>
        <v/>
      </c>
      <c r="AO614" s="48" t="str">
        <f aca="false">IF(AN614="","",AN614*17%)</f>
        <v/>
      </c>
      <c r="AP614" s="49" t="str">
        <f aca="false">IF(AN614="","",IF(T614=0.12,(U614*0.4117)*0.4117,IF(T614=0,(AI614*0.07)*0.4117,U614*0.4117)))</f>
        <v/>
      </c>
      <c r="AQ614" s="47" t="str">
        <f aca="false">IF(AN614="","",AO614-AP614)</f>
        <v/>
      </c>
      <c r="AR614" s="50" t="str">
        <f aca="false">IFERROR(IF(AND(AC614="SIM",Y614="REVENDA",LEFT(AG614,5)="ANEXO")*OR(AE614="ANEXO I",AF614="ANEXO II"),VLOOKUP(H614,Dados!G:I,2,0),""),"INSERIR MVA")</f>
        <v/>
      </c>
      <c r="AS614" s="48" t="str">
        <f aca="false">IF(LEFT(AG614,5)="ANEXO",VLOOKUP(AG614,Dados!$X$111:$Z$112,2,0)*(AI614-Q614),"")</f>
        <v/>
      </c>
      <c r="AT614" s="48" t="str">
        <f aca="false">IFERROR(IF(AR614="","",(AI614*AR614)+AI614),"INSERIR MVA")</f>
        <v/>
      </c>
      <c r="AU614" s="48" t="str">
        <f aca="false">IF(AT614="","",IF(AY614=0.04,U614,AS614*AY614))</f>
        <v/>
      </c>
      <c r="AV614" s="47" t="str">
        <f aca="false">IFERROR(IF(AU614="","",(VLOOKUP(AG614,Dados!$X$111:$Z$112,3,0)*AT614*0.17)),"INSERIR MVA")</f>
        <v/>
      </c>
      <c r="AW614" s="47" t="str">
        <f aca="false">IFERROR(IF(AR614="","",AV614-AU614),"")</f>
        <v/>
      </c>
      <c r="AX614" s="51" t="str">
        <f aca="false">IFERROR(IF(AC614="NÃO","",IF(AM614&lt;&gt;"",AM614-W614,IF(AQ614&lt;&gt;"",AQ614-W614,IF(AW614&lt;&gt;"",AW614-W614,"")))),"")</f>
        <v/>
      </c>
      <c r="AY614" s="46" t="str">
        <f aca="false">IFERROR(IF(ISNA(VLOOKUP(R614,Dados!$X$2:$Y$5,2,0)),VLOOKUP(D614,Dados!$X$7:$Y$33,2,0),VLOOKUP(R614,Dados!$X$2:$Y$5,2,0)),"")</f>
        <v/>
      </c>
      <c r="AZ614" s="52" t="str">
        <f aca="false">IF(C614="","",IF(AND(Y614="CONSUMO",AC614="NÃO")*OR(AG614="-",AG614="BIT"),IF(E614&lt;&gt;"",(AI614-(P614+L614-N614+Q614)*AY614)/0.83),""))</f>
        <v/>
      </c>
      <c r="BA614" s="51" t="str">
        <f aca="false">IF(AZ614="","",AZ614*0.17-((P614+L614-N614+Q614)*AY614))</f>
        <v/>
      </c>
      <c r="BB614" s="51" t="str">
        <f aca="false">IF(AND(Y614="CONSUMO",AG614="ANEXO I",AY614&gt;4%),(AI614-(P614+L614-N614+Q614)*0.0514)/0.83*(0.5177)*(0.17)-AI614*0.0514,IF(AND(Y614="CONSUMO",AG614="ANEXO II",AY614&gt;4%),(AI614-(P614+L614-N614+Q614)*0.041)/0.83*(0.3295)*(0.17)-AI614*0.041,IF(AND(Y614="CONSUMO",AG614="ANEXO I",AY614=4%),(AI614-(P614+L614-N614+Q614)*0.04)/0.83*(0.5177)*(0.17)-AI614*0.04,IF(AND(Y614="CONSUMO",AG614="ANEXO II",AY614=4%),(AI614-(P614+L614-N614+Q614)*0.04)/0.83*(0.3295)*(0.17)-AI614*0.04,""))))</f>
        <v/>
      </c>
      <c r="BC614" s="51" t="str">
        <f aca="false">IF(C614="","",IF(AND(Y614="CONSUMO",AC614="SIM")*OR(AG614="-",AG614="BIT"),IF(E614&lt;&gt;"",(AI614-(P614+L614-N614+Q614)*AY614)/0.83),""))</f>
        <v/>
      </c>
      <c r="BD614" s="51" t="str">
        <f aca="false">IF(BC614="","",BC614*0.17)</f>
        <v/>
      </c>
      <c r="BE614" s="51" t="str">
        <f aca="false">IF(I614=6908,0,IF(BC614="","",BD614-((P614+L614-N614+Q614)*AY614)))</f>
        <v/>
      </c>
      <c r="BF614" s="53" t="str">
        <f aca="false">IF(B614="","",IF(OR(B614="",E614="Regime Normal"),0,(AI614-Q614)*VLOOKUP(R614,Dados!$X$98:$Y$108,2,0)))</f>
        <v/>
      </c>
      <c r="BG614" s="54" t="str">
        <f aca="false">IFERROR(VLOOKUP(I614,Dados!$AC$27:$AD$43,2,0),IF(B614="","",IF(D614&lt;&gt;"MT",IF(AND(AC614="SIM",Y614="Revenda"),"2403",IF(AND(AC614="SIM",Y614="Consumo"),"2407",IF(AND(AC614="NÃO",Y614="Revenda"),"2102",IF(AND(AC614="NÃO",Y614="Consumo"),"2556",)))),REPLACE(I614,1,1,1))))</f>
        <v/>
      </c>
    </row>
    <row r="615" customFormat="false" ht="12.8" hidden="false" customHeight="true" outlineLevel="0" collapsed="false">
      <c r="Y615" s="45"/>
      <c r="Z615" s="46" t="str">
        <f aca="false">IF(B615="","",(IFERROR(VLOOKUP(H615,Dados!A$3:B$15000,2,0),"Não Encontrado")))</f>
        <v/>
      </c>
      <c r="AA615" s="46" t="str">
        <f aca="false">IF(B615="","",(IFERROR(VLOOKUP(G615,Dados!C$3:E$15000,3,0),"Não Encontrado")))</f>
        <v/>
      </c>
      <c r="AB615" s="46" t="str">
        <f aca="false">IFERROR(IF(Z615&lt;&gt;"Não Encontrado",Z615,IF(AA615&lt;&gt;"Não Encontrado",AA615,"")),"")</f>
        <v/>
      </c>
      <c r="AC615" s="45" t="str">
        <f aca="false">IF(B615="","",IF(AB615="","NÃO","SIM"))</f>
        <v/>
      </c>
      <c r="AD615" s="45" t="str">
        <f aca="false">IFERROR(VLOOKUP(G615,Dados!$P$3:$R$500,3,0),"")</f>
        <v/>
      </c>
      <c r="AE615" s="45" t="str">
        <f aca="false">IFERROR(VLOOKUP(G615,Dados!$K$3:$L$500,2,0),"")</f>
        <v/>
      </c>
      <c r="AF615" s="45" t="str">
        <f aca="false">IFERROR(VLOOKUP(G615,Dados!$M$3:$N$500,2,0),"")</f>
        <v/>
      </c>
      <c r="AG615" s="45" t="str">
        <f aca="false">IF(F615="","",IF(AND(AD615="",AE615="",AF615=""),"-",IF(AND(AD615="BIT",AE615="",AF615=""),"BIT",IF(AND(AE615="ANEXO I",AD615="",AF615=""),"ANEXO I",IF(AND(AF615="ANEXO II",AD615="",AE615=""),"ANEXO II","Escolher")))))</f>
        <v/>
      </c>
      <c r="AH615" s="45" t="str">
        <f aca="false">IF(AG615&lt;&gt;"Pneus","",IFERROR(VLOOKUP(R615,Dados!$X$2:$Z$5,3,0)*(AI615-Q615),VLOOKUP(D615,Dados!$X$7:$Z$33,3,0)*(AI615-Q615)))</f>
        <v/>
      </c>
      <c r="AI615" s="47" t="str">
        <f aca="false">IF(B615="","",P615+Q615+O615+M615+L615-N615)</f>
        <v/>
      </c>
      <c r="AJ615" s="48" t="str">
        <f aca="false">IFERROR(IF(AND(AC615="SIM",AG615="-",Y615="REVENDA"),(AB615/1+1)*AI615,IF(AND(AC615="SIM",AG615="Pneus",Y615="REVENDA"),(AB615/1+1)*(AI615-AH615),"")),"")</f>
        <v/>
      </c>
      <c r="AK615" s="48" t="str">
        <f aca="false">IF(AJ615="","",AJ615*17%)</f>
        <v/>
      </c>
      <c r="AL615" s="48" t="str">
        <f aca="false">IFERROR(IF(AC615="NÃO","",IF(AK615="","",IF(E615="Simples Nacional",BF615,IF(T615=0.12,U615*0.5833337002,IF(T615=0,AI615*0.07,U615))))),"")</f>
        <v/>
      </c>
      <c r="AM615" s="47" t="str">
        <f aca="false">IFERROR(IF(AC615="NÃO","",IF(OR(AG615="-",AG615="Pneus"),AK615-AL615,"")),"")</f>
        <v/>
      </c>
      <c r="AN615" s="48" t="str">
        <f aca="false">IF(AND(Y615="REVENDA",AC615="SIM",AG615="BIT"),((AB615/1+1)*AI615)*0.4117,"")</f>
        <v/>
      </c>
      <c r="AO615" s="48" t="str">
        <f aca="false">IF(AN615="","",AN615*17%)</f>
        <v/>
      </c>
      <c r="AP615" s="49" t="str">
        <f aca="false">IF(AN615="","",IF(T615=0.12,(U615*0.4117)*0.4117,IF(T615=0,(AI615*0.07)*0.4117,U615*0.4117)))</f>
        <v/>
      </c>
      <c r="AQ615" s="47" t="str">
        <f aca="false">IF(AN615="","",AO615-AP615)</f>
        <v/>
      </c>
      <c r="AR615" s="50" t="str">
        <f aca="false">IFERROR(IF(AND(AC615="SIM",Y615="REVENDA",LEFT(AG615,5)="ANEXO")*OR(AE615="ANEXO I",AF615="ANEXO II"),VLOOKUP(H615,Dados!G:I,2,0),""),"INSERIR MVA")</f>
        <v/>
      </c>
      <c r="AS615" s="48" t="str">
        <f aca="false">IF(LEFT(AG615,5)="ANEXO",VLOOKUP(AG615,Dados!$X$111:$Z$112,2,0)*(AI615-Q615),"")</f>
        <v/>
      </c>
      <c r="AT615" s="48" t="str">
        <f aca="false">IFERROR(IF(AR615="","",(AI615*AR615)+AI615),"INSERIR MVA")</f>
        <v/>
      </c>
      <c r="AU615" s="48" t="str">
        <f aca="false">IF(AT615="","",IF(AY615=0.04,U615,AS615*AY615))</f>
        <v/>
      </c>
      <c r="AV615" s="47" t="str">
        <f aca="false">IFERROR(IF(AU615="","",(VLOOKUP(AG615,Dados!$X$111:$Z$112,3,0)*AT615*0.17)),"INSERIR MVA")</f>
        <v/>
      </c>
      <c r="AW615" s="47" t="str">
        <f aca="false">IFERROR(IF(AR615="","",AV615-AU615),"")</f>
        <v/>
      </c>
      <c r="AX615" s="51" t="str">
        <f aca="false">IFERROR(IF(AC615="NÃO","",IF(AM615&lt;&gt;"",AM615-W615,IF(AQ615&lt;&gt;"",AQ615-W615,IF(AW615&lt;&gt;"",AW615-W615,"")))),"")</f>
        <v/>
      </c>
      <c r="AY615" s="46" t="str">
        <f aca="false">IFERROR(IF(ISNA(VLOOKUP(R615,Dados!$X$2:$Y$5,2,0)),VLOOKUP(D615,Dados!$X$7:$Y$33,2,0),VLOOKUP(R615,Dados!$X$2:$Y$5,2,0)),"")</f>
        <v/>
      </c>
      <c r="AZ615" s="52" t="str">
        <f aca="false">IF(C615="","",IF(AND(Y615="CONSUMO",AC615="NÃO")*OR(AG615="-",AG615="BIT"),IF(E615&lt;&gt;"",(AI615-(P615+L615-N615+Q615)*AY615)/0.83),""))</f>
        <v/>
      </c>
      <c r="BA615" s="51" t="str">
        <f aca="false">IF(AZ615="","",AZ615*0.17-((P615+L615-N615+Q615)*AY615))</f>
        <v/>
      </c>
      <c r="BB615" s="51" t="str">
        <f aca="false">IF(AND(Y615="CONSUMO",AG615="ANEXO I",AY615&gt;4%),(AI615-(P615+L615-N615+Q615)*0.0514)/0.83*(0.5177)*(0.17)-AI615*0.0514,IF(AND(Y615="CONSUMO",AG615="ANEXO II",AY615&gt;4%),(AI615-(P615+L615-N615+Q615)*0.041)/0.83*(0.3295)*(0.17)-AI615*0.041,IF(AND(Y615="CONSUMO",AG615="ANEXO I",AY615=4%),(AI615-(P615+L615-N615+Q615)*0.04)/0.83*(0.5177)*(0.17)-AI615*0.04,IF(AND(Y615="CONSUMO",AG615="ANEXO II",AY615=4%),(AI615-(P615+L615-N615+Q615)*0.04)/0.83*(0.3295)*(0.17)-AI615*0.04,""))))</f>
        <v/>
      </c>
      <c r="BC615" s="51" t="str">
        <f aca="false">IF(C615="","",IF(AND(Y615="CONSUMO",AC615="SIM")*OR(AG615="-",AG615="BIT"),IF(E615&lt;&gt;"",(AI615-(P615+L615-N615+Q615)*AY615)/0.83),""))</f>
        <v/>
      </c>
      <c r="BD615" s="51" t="str">
        <f aca="false">IF(BC615="","",BC615*0.17)</f>
        <v/>
      </c>
      <c r="BE615" s="51" t="str">
        <f aca="false">IF(I615=6908,0,IF(BC615="","",BD615-((P615+L615-N615+Q615)*AY615)))</f>
        <v/>
      </c>
      <c r="BF615" s="53" t="str">
        <f aca="false">IF(B615="","",IF(OR(B615="",E615="Regime Normal"),0,(AI615-Q615)*VLOOKUP(R615,Dados!$X$98:$Y$108,2,0)))</f>
        <v/>
      </c>
      <c r="BG615" s="54" t="str">
        <f aca="false">IFERROR(VLOOKUP(I615,Dados!$AC$27:$AD$43,2,0),IF(B615="","",IF(D615&lt;&gt;"MT",IF(AND(AC615="SIM",Y615="Revenda"),"2403",IF(AND(AC615="SIM",Y615="Consumo"),"2407",IF(AND(AC615="NÃO",Y615="Revenda"),"2102",IF(AND(AC615="NÃO",Y615="Consumo"),"2556",)))),REPLACE(I615,1,1,1))))</f>
        <v/>
      </c>
    </row>
    <row r="616" customFormat="false" ht="12.8" hidden="false" customHeight="true" outlineLevel="0" collapsed="false">
      <c r="Y616" s="45"/>
      <c r="Z616" s="46" t="str">
        <f aca="false">IF(B616="","",(IFERROR(VLOOKUP(H616,Dados!A$3:B$15000,2,0),"Não Encontrado")))</f>
        <v/>
      </c>
      <c r="AA616" s="46" t="str">
        <f aca="false">IF(B616="","",(IFERROR(VLOOKUP(G616,Dados!C$3:E$15000,3,0),"Não Encontrado")))</f>
        <v/>
      </c>
      <c r="AB616" s="46" t="str">
        <f aca="false">IFERROR(IF(Z616&lt;&gt;"Não Encontrado",Z616,IF(AA616&lt;&gt;"Não Encontrado",AA616,"")),"")</f>
        <v/>
      </c>
      <c r="AC616" s="45" t="str">
        <f aca="false">IF(B616="","",IF(AB616="","NÃO","SIM"))</f>
        <v/>
      </c>
      <c r="AD616" s="45" t="str">
        <f aca="false">IFERROR(VLOOKUP(G616,Dados!$P$3:$R$500,3,0),"")</f>
        <v/>
      </c>
      <c r="AE616" s="45" t="str">
        <f aca="false">IFERROR(VLOOKUP(G616,Dados!$K$3:$L$500,2,0),"")</f>
        <v/>
      </c>
      <c r="AF616" s="45" t="str">
        <f aca="false">IFERROR(VLOOKUP(G616,Dados!$M$3:$N$500,2,0),"")</f>
        <v/>
      </c>
      <c r="AG616" s="45" t="str">
        <f aca="false">IF(F616="","",IF(AND(AD616="",AE616="",AF616=""),"-",IF(AND(AD616="BIT",AE616="",AF616=""),"BIT",IF(AND(AE616="ANEXO I",AD616="",AF616=""),"ANEXO I",IF(AND(AF616="ANEXO II",AD616="",AE616=""),"ANEXO II","Escolher")))))</f>
        <v/>
      </c>
      <c r="AH616" s="45" t="str">
        <f aca="false">IF(AG616&lt;&gt;"Pneus","",IFERROR(VLOOKUP(R616,Dados!$X$2:$Z$5,3,0)*(AI616-Q616),VLOOKUP(D616,Dados!$X$7:$Z$33,3,0)*(AI616-Q616)))</f>
        <v/>
      </c>
      <c r="AI616" s="47" t="str">
        <f aca="false">IF(B616="","",P616+Q616+O616+M616+L616-N616)</f>
        <v/>
      </c>
      <c r="AJ616" s="48" t="str">
        <f aca="false">IFERROR(IF(AND(AC616="SIM",AG616="-",Y616="REVENDA"),(AB616/1+1)*AI616,IF(AND(AC616="SIM",AG616="Pneus",Y616="REVENDA"),(AB616/1+1)*(AI616-AH616),"")),"")</f>
        <v/>
      </c>
      <c r="AK616" s="48" t="str">
        <f aca="false">IF(AJ616="","",AJ616*17%)</f>
        <v/>
      </c>
      <c r="AL616" s="48" t="str">
        <f aca="false">IFERROR(IF(AC616="NÃO","",IF(AK616="","",IF(E616="Simples Nacional",BF616,IF(T616=0.12,U616*0.5833337002,IF(T616=0,AI616*0.07,U616))))),"")</f>
        <v/>
      </c>
      <c r="AM616" s="47" t="str">
        <f aca="false">IFERROR(IF(AC616="NÃO","",IF(OR(AG616="-",AG616="Pneus"),AK616-AL616,"")),"")</f>
        <v/>
      </c>
      <c r="AN616" s="48" t="str">
        <f aca="false">IF(AND(Y616="REVENDA",AC616="SIM",AG616="BIT"),((AB616/1+1)*AI616)*0.4117,"")</f>
        <v/>
      </c>
      <c r="AO616" s="48" t="str">
        <f aca="false">IF(AN616="","",AN616*17%)</f>
        <v/>
      </c>
      <c r="AP616" s="49" t="str">
        <f aca="false">IF(AN616="","",IF(T616=0.12,(U616*0.4117)*0.4117,IF(T616=0,(AI616*0.07)*0.4117,U616*0.4117)))</f>
        <v/>
      </c>
      <c r="AQ616" s="47" t="str">
        <f aca="false">IF(AN616="","",AO616-AP616)</f>
        <v/>
      </c>
      <c r="AR616" s="50" t="str">
        <f aca="false">IFERROR(IF(AND(AC616="SIM",Y616="REVENDA",LEFT(AG616,5)="ANEXO")*OR(AE616="ANEXO I",AF616="ANEXO II"),VLOOKUP(H616,Dados!G:I,2,0),""),"INSERIR MVA")</f>
        <v/>
      </c>
      <c r="AS616" s="48" t="str">
        <f aca="false">IF(LEFT(AG616,5)="ANEXO",VLOOKUP(AG616,Dados!$X$111:$Z$112,2,0)*(AI616-Q616),"")</f>
        <v/>
      </c>
      <c r="AT616" s="48" t="str">
        <f aca="false">IFERROR(IF(AR616="","",(AI616*AR616)+AI616),"INSERIR MVA")</f>
        <v/>
      </c>
      <c r="AU616" s="48" t="str">
        <f aca="false">IF(AT616="","",IF(AY616=0.04,U616,AS616*AY616))</f>
        <v/>
      </c>
      <c r="AV616" s="47" t="str">
        <f aca="false">IFERROR(IF(AU616="","",(VLOOKUP(AG616,Dados!$X$111:$Z$112,3,0)*AT616*0.17)),"INSERIR MVA")</f>
        <v/>
      </c>
      <c r="AW616" s="47" t="str">
        <f aca="false">IFERROR(IF(AR616="","",AV616-AU616),"")</f>
        <v/>
      </c>
      <c r="AX616" s="51" t="str">
        <f aca="false">IFERROR(IF(AC616="NÃO","",IF(AM616&lt;&gt;"",AM616-W616,IF(AQ616&lt;&gt;"",AQ616-W616,IF(AW616&lt;&gt;"",AW616-W616,"")))),"")</f>
        <v/>
      </c>
      <c r="AY616" s="46" t="str">
        <f aca="false">IFERROR(IF(ISNA(VLOOKUP(R616,Dados!$X$2:$Y$5,2,0)),VLOOKUP(D616,Dados!$X$7:$Y$33,2,0),VLOOKUP(R616,Dados!$X$2:$Y$5,2,0)),"")</f>
        <v/>
      </c>
      <c r="AZ616" s="52" t="str">
        <f aca="false">IF(C616="","",IF(AND(Y616="CONSUMO",AC616="NÃO")*OR(AG616="-",AG616="BIT"),IF(E616&lt;&gt;"",(AI616-(P616+L616-N616+Q616)*AY616)/0.83),""))</f>
        <v/>
      </c>
      <c r="BA616" s="51" t="str">
        <f aca="false">IF(AZ616="","",AZ616*0.17-((P616+L616-N616+Q616)*AY616))</f>
        <v/>
      </c>
      <c r="BB616" s="51" t="str">
        <f aca="false">IF(AND(Y616="CONSUMO",AG616="ANEXO I",AY616&gt;4%),(AI616-(P616+L616-N616+Q616)*0.0514)/0.83*(0.5177)*(0.17)-AI616*0.0514,IF(AND(Y616="CONSUMO",AG616="ANEXO II",AY616&gt;4%),(AI616-(P616+L616-N616+Q616)*0.041)/0.83*(0.3295)*(0.17)-AI616*0.041,IF(AND(Y616="CONSUMO",AG616="ANEXO I",AY616=4%),(AI616-(P616+L616-N616+Q616)*0.04)/0.83*(0.5177)*(0.17)-AI616*0.04,IF(AND(Y616="CONSUMO",AG616="ANEXO II",AY616=4%),(AI616-(P616+L616-N616+Q616)*0.04)/0.83*(0.3295)*(0.17)-AI616*0.04,""))))</f>
        <v/>
      </c>
      <c r="BC616" s="51" t="str">
        <f aca="false">IF(C616="","",IF(AND(Y616="CONSUMO",AC616="SIM")*OR(AG616="-",AG616="BIT"),IF(E616&lt;&gt;"",(AI616-(P616+L616-N616+Q616)*AY616)/0.83),""))</f>
        <v/>
      </c>
      <c r="BD616" s="51" t="str">
        <f aca="false">IF(BC616="","",BC616*0.17)</f>
        <v/>
      </c>
      <c r="BE616" s="51" t="str">
        <f aca="false">IF(I616=6908,0,IF(BC616="","",BD616-((P616+L616-N616+Q616)*AY616)))</f>
        <v/>
      </c>
      <c r="BF616" s="53" t="str">
        <f aca="false">IF(B616="","",IF(OR(B616="",E616="Regime Normal"),0,(AI616-Q616)*VLOOKUP(R616,Dados!$X$98:$Y$108,2,0)))</f>
        <v/>
      </c>
      <c r="BG616" s="54" t="str">
        <f aca="false">IFERROR(VLOOKUP(I616,Dados!$AC$27:$AD$43,2,0),IF(B616="","",IF(D616&lt;&gt;"MT",IF(AND(AC616="SIM",Y616="Revenda"),"2403",IF(AND(AC616="SIM",Y616="Consumo"),"2407",IF(AND(AC616="NÃO",Y616="Revenda"),"2102",IF(AND(AC616="NÃO",Y616="Consumo"),"2556",)))),REPLACE(I616,1,1,1))))</f>
        <v/>
      </c>
    </row>
    <row r="617" customFormat="false" ht="12.8" hidden="false" customHeight="true" outlineLevel="0" collapsed="false">
      <c r="Y617" s="45"/>
      <c r="Z617" s="46" t="str">
        <f aca="false">IF(B617="","",(IFERROR(VLOOKUP(H617,Dados!A$3:B$15000,2,0),"Não Encontrado")))</f>
        <v/>
      </c>
      <c r="AA617" s="46" t="str">
        <f aca="false">IF(B617="","",(IFERROR(VLOOKUP(G617,Dados!C$3:E$15000,3,0),"Não Encontrado")))</f>
        <v/>
      </c>
      <c r="AB617" s="46" t="str">
        <f aca="false">IFERROR(IF(Z617&lt;&gt;"Não Encontrado",Z617,IF(AA617&lt;&gt;"Não Encontrado",AA617,"")),"")</f>
        <v/>
      </c>
      <c r="AC617" s="45" t="str">
        <f aca="false">IF(B617="","",IF(AB617="","NÃO","SIM"))</f>
        <v/>
      </c>
      <c r="AD617" s="45" t="str">
        <f aca="false">IFERROR(VLOOKUP(G617,Dados!$P$3:$R$500,3,0),"")</f>
        <v/>
      </c>
      <c r="AE617" s="45" t="str">
        <f aca="false">IFERROR(VLOOKUP(G617,Dados!$K$3:$L$500,2,0),"")</f>
        <v/>
      </c>
      <c r="AF617" s="45" t="str">
        <f aca="false">IFERROR(VLOOKUP(G617,Dados!$M$3:$N$500,2,0),"")</f>
        <v/>
      </c>
      <c r="AG617" s="45" t="str">
        <f aca="false">IF(F617="","",IF(AND(AD617="",AE617="",AF617=""),"-",IF(AND(AD617="BIT",AE617="",AF617=""),"BIT",IF(AND(AE617="ANEXO I",AD617="",AF617=""),"ANEXO I",IF(AND(AF617="ANEXO II",AD617="",AE617=""),"ANEXO II","Escolher")))))</f>
        <v/>
      </c>
      <c r="AH617" s="45" t="str">
        <f aca="false">IF(AG617&lt;&gt;"Pneus","",IFERROR(VLOOKUP(R617,Dados!$X$2:$Z$5,3,0)*(AI617-Q617),VLOOKUP(D617,Dados!$X$7:$Z$33,3,0)*(AI617-Q617)))</f>
        <v/>
      </c>
      <c r="AI617" s="47" t="str">
        <f aca="false">IF(B617="","",P617+Q617+O617+M617+L617-N617)</f>
        <v/>
      </c>
      <c r="AJ617" s="48" t="str">
        <f aca="false">IFERROR(IF(AND(AC617="SIM",AG617="-",Y617="REVENDA"),(AB617/1+1)*AI617,IF(AND(AC617="SIM",AG617="Pneus",Y617="REVENDA"),(AB617/1+1)*(AI617-AH617),"")),"")</f>
        <v/>
      </c>
      <c r="AK617" s="48" t="str">
        <f aca="false">IF(AJ617="","",AJ617*17%)</f>
        <v/>
      </c>
      <c r="AL617" s="48" t="str">
        <f aca="false">IFERROR(IF(AC617="NÃO","",IF(AK617="","",IF(E617="Simples Nacional",BF617,IF(T617=0.12,U617*0.5833337002,IF(T617=0,AI617*0.07,U617))))),"")</f>
        <v/>
      </c>
      <c r="AM617" s="47" t="str">
        <f aca="false">IFERROR(IF(AC617="NÃO","",IF(OR(AG617="-",AG617="Pneus"),AK617-AL617,"")),"")</f>
        <v/>
      </c>
      <c r="AN617" s="48" t="str">
        <f aca="false">IF(AND(Y617="REVENDA",AC617="SIM",AG617="BIT"),((AB617/1+1)*AI617)*0.4117,"")</f>
        <v/>
      </c>
      <c r="AO617" s="48" t="str">
        <f aca="false">IF(AN617="","",AN617*17%)</f>
        <v/>
      </c>
      <c r="AP617" s="49" t="str">
        <f aca="false">IF(AN617="","",IF(T617=0.12,(U617*0.4117)*0.4117,IF(T617=0,(AI617*0.07)*0.4117,U617*0.4117)))</f>
        <v/>
      </c>
      <c r="AQ617" s="47" t="str">
        <f aca="false">IF(AN617="","",AO617-AP617)</f>
        <v/>
      </c>
      <c r="AR617" s="50" t="str">
        <f aca="false">IFERROR(IF(AND(AC617="SIM",Y617="REVENDA",LEFT(AG617,5)="ANEXO")*OR(AE617="ANEXO I",AF617="ANEXO II"),VLOOKUP(H617,Dados!G:I,2,0),""),"INSERIR MVA")</f>
        <v/>
      </c>
      <c r="AS617" s="48" t="str">
        <f aca="false">IF(LEFT(AG617,5)="ANEXO",VLOOKUP(AG617,Dados!$X$111:$Z$112,2,0)*(AI617-Q617),"")</f>
        <v/>
      </c>
      <c r="AT617" s="48" t="str">
        <f aca="false">IFERROR(IF(AR617="","",(AI617*AR617)+AI617),"INSERIR MVA")</f>
        <v/>
      </c>
      <c r="AU617" s="48" t="str">
        <f aca="false">IF(AT617="","",IF(AY617=0.04,U617,AS617*AY617))</f>
        <v/>
      </c>
      <c r="AV617" s="47" t="str">
        <f aca="false">IFERROR(IF(AU617="","",(VLOOKUP(AG617,Dados!$X$111:$Z$112,3,0)*AT617*0.17)),"INSERIR MVA")</f>
        <v/>
      </c>
      <c r="AW617" s="47" t="str">
        <f aca="false">IFERROR(IF(AR617="","",AV617-AU617),"")</f>
        <v/>
      </c>
      <c r="AX617" s="51" t="str">
        <f aca="false">IFERROR(IF(AC617="NÃO","",IF(AM617&lt;&gt;"",AM617-W617,IF(AQ617&lt;&gt;"",AQ617-W617,IF(AW617&lt;&gt;"",AW617-W617,"")))),"")</f>
        <v/>
      </c>
      <c r="AY617" s="46" t="str">
        <f aca="false">IFERROR(IF(ISNA(VLOOKUP(R617,Dados!$X$2:$Y$5,2,0)),VLOOKUP(D617,Dados!$X$7:$Y$33,2,0),VLOOKUP(R617,Dados!$X$2:$Y$5,2,0)),"")</f>
        <v/>
      </c>
      <c r="AZ617" s="52" t="str">
        <f aca="false">IF(C617="","",IF(AND(Y617="CONSUMO",AC617="NÃO")*OR(AG617="-",AG617="BIT"),IF(E617&lt;&gt;"",(AI617-(P617+L617-N617+Q617)*AY617)/0.83),""))</f>
        <v/>
      </c>
      <c r="BA617" s="51" t="str">
        <f aca="false">IF(AZ617="","",AZ617*0.17-((P617+L617-N617+Q617)*AY617))</f>
        <v/>
      </c>
      <c r="BB617" s="51" t="str">
        <f aca="false">IF(AND(Y617="CONSUMO",AG617="ANEXO I",AY617&gt;4%),(AI617-(P617+L617-N617+Q617)*0.0514)/0.83*(0.5177)*(0.17)-AI617*0.0514,IF(AND(Y617="CONSUMO",AG617="ANEXO II",AY617&gt;4%),(AI617-(P617+L617-N617+Q617)*0.041)/0.83*(0.3295)*(0.17)-AI617*0.041,IF(AND(Y617="CONSUMO",AG617="ANEXO I",AY617=4%),(AI617-(P617+L617-N617+Q617)*0.04)/0.83*(0.5177)*(0.17)-AI617*0.04,IF(AND(Y617="CONSUMO",AG617="ANEXO II",AY617=4%),(AI617-(P617+L617-N617+Q617)*0.04)/0.83*(0.3295)*(0.17)-AI617*0.04,""))))</f>
        <v/>
      </c>
      <c r="BC617" s="51" t="str">
        <f aca="false">IF(C617="","",IF(AND(Y617="CONSUMO",AC617="SIM")*OR(AG617="-",AG617="BIT"),IF(E617&lt;&gt;"",(AI617-(P617+L617-N617+Q617)*AY617)/0.83),""))</f>
        <v/>
      </c>
      <c r="BD617" s="51" t="str">
        <f aca="false">IF(BC617="","",BC617*0.17)</f>
        <v/>
      </c>
      <c r="BE617" s="51" t="str">
        <f aca="false">IF(I617=6908,0,IF(BC617="","",BD617-((P617+L617-N617+Q617)*AY617)))</f>
        <v/>
      </c>
      <c r="BF617" s="53" t="str">
        <f aca="false">IF(B617="","",IF(OR(B617="",E617="Regime Normal"),0,(AI617-Q617)*VLOOKUP(R617,Dados!$X$98:$Y$108,2,0)))</f>
        <v/>
      </c>
      <c r="BG617" s="54" t="str">
        <f aca="false">IFERROR(VLOOKUP(I617,Dados!$AC$27:$AD$43,2,0),IF(B617="","",IF(D617&lt;&gt;"MT",IF(AND(AC617="SIM",Y617="Revenda"),"2403",IF(AND(AC617="SIM",Y617="Consumo"),"2407",IF(AND(AC617="NÃO",Y617="Revenda"),"2102",IF(AND(AC617="NÃO",Y617="Consumo"),"2556",)))),REPLACE(I617,1,1,1))))</f>
        <v/>
      </c>
    </row>
    <row r="618" customFormat="false" ht="12.8" hidden="false" customHeight="true" outlineLevel="0" collapsed="false">
      <c r="Y618" s="45"/>
      <c r="Z618" s="46" t="str">
        <f aca="false">IF(B618="","",(IFERROR(VLOOKUP(H618,Dados!A$3:B$15000,2,0),"Não Encontrado")))</f>
        <v/>
      </c>
      <c r="AA618" s="46" t="str">
        <f aca="false">IF(B618="","",(IFERROR(VLOOKUP(G618,Dados!C$3:E$15000,3,0),"Não Encontrado")))</f>
        <v/>
      </c>
      <c r="AB618" s="46" t="str">
        <f aca="false">IFERROR(IF(Z618&lt;&gt;"Não Encontrado",Z618,IF(AA618&lt;&gt;"Não Encontrado",AA618,"")),"")</f>
        <v/>
      </c>
      <c r="AC618" s="45" t="str">
        <f aca="false">IF(B618="","",IF(AB618="","NÃO","SIM"))</f>
        <v/>
      </c>
      <c r="AD618" s="45" t="str">
        <f aca="false">IFERROR(VLOOKUP(G618,Dados!$P$3:$R$500,3,0),"")</f>
        <v/>
      </c>
      <c r="AE618" s="45" t="str">
        <f aca="false">IFERROR(VLOOKUP(G618,Dados!$K$3:$L$500,2,0),"")</f>
        <v/>
      </c>
      <c r="AF618" s="45" t="str">
        <f aca="false">IFERROR(VLOOKUP(G618,Dados!$M$3:$N$500,2,0),"")</f>
        <v/>
      </c>
      <c r="AG618" s="45" t="str">
        <f aca="false">IF(F618="","",IF(AND(AD618="",AE618="",AF618=""),"-",IF(AND(AD618="BIT",AE618="",AF618=""),"BIT",IF(AND(AE618="ANEXO I",AD618="",AF618=""),"ANEXO I",IF(AND(AF618="ANEXO II",AD618="",AE618=""),"ANEXO II","Escolher")))))</f>
        <v/>
      </c>
      <c r="AH618" s="45" t="str">
        <f aca="false">IF(AG618&lt;&gt;"Pneus","",IFERROR(VLOOKUP(R618,Dados!$X$2:$Z$5,3,0)*(AI618-Q618),VLOOKUP(D618,Dados!$X$7:$Z$33,3,0)*(AI618-Q618)))</f>
        <v/>
      </c>
      <c r="AI618" s="47" t="str">
        <f aca="false">IF(B618="","",P618+Q618+O618+M618+L618-N618)</f>
        <v/>
      </c>
      <c r="AJ618" s="48" t="str">
        <f aca="false">IFERROR(IF(AND(AC618="SIM",AG618="-",Y618="REVENDA"),(AB618/1+1)*AI618,IF(AND(AC618="SIM",AG618="Pneus",Y618="REVENDA"),(AB618/1+1)*(AI618-AH618),"")),"")</f>
        <v/>
      </c>
      <c r="AK618" s="48" t="str">
        <f aca="false">IF(AJ618="","",AJ618*17%)</f>
        <v/>
      </c>
      <c r="AL618" s="48" t="str">
        <f aca="false">IFERROR(IF(AC618="NÃO","",IF(AK618="","",IF(E618="Simples Nacional",BF618,IF(T618=0.12,U618*0.5833337002,IF(T618=0,AI618*0.07,U618))))),"")</f>
        <v/>
      </c>
      <c r="AM618" s="47" t="str">
        <f aca="false">IFERROR(IF(AC618="NÃO","",IF(OR(AG618="-",AG618="Pneus"),AK618-AL618,"")),"")</f>
        <v/>
      </c>
      <c r="AN618" s="48" t="str">
        <f aca="false">IF(AND(Y618="REVENDA",AC618="SIM",AG618="BIT"),((AB618/1+1)*AI618)*0.4117,"")</f>
        <v/>
      </c>
      <c r="AO618" s="48" t="str">
        <f aca="false">IF(AN618="","",AN618*17%)</f>
        <v/>
      </c>
      <c r="AP618" s="49" t="str">
        <f aca="false">IF(AN618="","",IF(T618=0.12,(U618*0.4117)*0.4117,IF(T618=0,(AI618*0.07)*0.4117,U618*0.4117)))</f>
        <v/>
      </c>
      <c r="AQ618" s="47" t="str">
        <f aca="false">IF(AN618="","",AO618-AP618)</f>
        <v/>
      </c>
      <c r="AR618" s="50" t="str">
        <f aca="false">IFERROR(IF(AND(AC618="SIM",Y618="REVENDA",LEFT(AG618,5)="ANEXO")*OR(AE618="ANEXO I",AF618="ANEXO II"),VLOOKUP(H618,Dados!G:I,2,0),""),"INSERIR MVA")</f>
        <v/>
      </c>
      <c r="AS618" s="48" t="str">
        <f aca="false">IF(LEFT(AG618,5)="ANEXO",VLOOKUP(AG618,Dados!$X$111:$Z$112,2,0)*(AI618-Q618),"")</f>
        <v/>
      </c>
      <c r="AT618" s="48" t="str">
        <f aca="false">IFERROR(IF(AR618="","",(AI618*AR618)+AI618),"INSERIR MVA")</f>
        <v/>
      </c>
      <c r="AU618" s="48" t="str">
        <f aca="false">IF(AT618="","",IF(AY618=0.04,U618,AS618*AY618))</f>
        <v/>
      </c>
      <c r="AV618" s="47" t="str">
        <f aca="false">IFERROR(IF(AU618="","",(VLOOKUP(AG618,Dados!$X$111:$Z$112,3,0)*AT618*0.17)),"INSERIR MVA")</f>
        <v/>
      </c>
      <c r="AW618" s="47" t="str">
        <f aca="false">IFERROR(IF(AR618="","",AV618-AU618),"")</f>
        <v/>
      </c>
      <c r="AX618" s="51" t="str">
        <f aca="false">IFERROR(IF(AC618="NÃO","",IF(AM618&lt;&gt;"",AM618-W618,IF(AQ618&lt;&gt;"",AQ618-W618,IF(AW618&lt;&gt;"",AW618-W618,"")))),"")</f>
        <v/>
      </c>
      <c r="AY618" s="46" t="str">
        <f aca="false">IFERROR(IF(ISNA(VLOOKUP(R618,Dados!$X$2:$Y$5,2,0)),VLOOKUP(D618,Dados!$X$7:$Y$33,2,0),VLOOKUP(R618,Dados!$X$2:$Y$5,2,0)),"")</f>
        <v/>
      </c>
      <c r="AZ618" s="52" t="str">
        <f aca="false">IF(C618="","",IF(AND(Y618="CONSUMO",AC618="NÃO")*OR(AG618="-",AG618="BIT"),IF(E618&lt;&gt;"",(AI618-(P618+L618-N618+Q618)*AY618)/0.83),""))</f>
        <v/>
      </c>
      <c r="BA618" s="51" t="str">
        <f aca="false">IF(AZ618="","",AZ618*0.17-((P618+L618-N618+Q618)*AY618))</f>
        <v/>
      </c>
      <c r="BB618" s="51" t="str">
        <f aca="false">IF(AND(Y618="CONSUMO",AG618="ANEXO I",AY618&gt;4%),(AI618-(P618+L618-N618+Q618)*0.0514)/0.83*(0.5177)*(0.17)-AI618*0.0514,IF(AND(Y618="CONSUMO",AG618="ANEXO II",AY618&gt;4%),(AI618-(P618+L618-N618+Q618)*0.041)/0.83*(0.3295)*(0.17)-AI618*0.041,IF(AND(Y618="CONSUMO",AG618="ANEXO I",AY618=4%),(AI618-(P618+L618-N618+Q618)*0.04)/0.83*(0.5177)*(0.17)-AI618*0.04,IF(AND(Y618="CONSUMO",AG618="ANEXO II",AY618=4%),(AI618-(P618+L618-N618+Q618)*0.04)/0.83*(0.3295)*(0.17)-AI618*0.04,""))))</f>
        <v/>
      </c>
      <c r="BC618" s="51" t="str">
        <f aca="false">IF(C618="","",IF(AND(Y618="CONSUMO",AC618="SIM")*OR(AG618="-",AG618="BIT"),IF(E618&lt;&gt;"",(AI618-(P618+L618-N618+Q618)*AY618)/0.83),""))</f>
        <v/>
      </c>
      <c r="BD618" s="51" t="str">
        <f aca="false">IF(BC618="","",BC618*0.17)</f>
        <v/>
      </c>
      <c r="BE618" s="51" t="str">
        <f aca="false">IF(I618=6908,0,IF(BC618="","",BD618-((P618+L618-N618+Q618)*AY618)))</f>
        <v/>
      </c>
      <c r="BF618" s="53" t="str">
        <f aca="false">IF(B618="","",IF(OR(B618="",E618="Regime Normal"),0,(AI618-Q618)*VLOOKUP(R618,Dados!$X$98:$Y$108,2,0)))</f>
        <v/>
      </c>
      <c r="BG618" s="54" t="str">
        <f aca="false">IFERROR(VLOOKUP(I618,Dados!$AC$27:$AD$43,2,0),IF(B618="","",IF(D618&lt;&gt;"MT",IF(AND(AC618="SIM",Y618="Revenda"),"2403",IF(AND(AC618="SIM",Y618="Consumo"),"2407",IF(AND(AC618="NÃO",Y618="Revenda"),"2102",IF(AND(AC618="NÃO",Y618="Consumo"),"2556",)))),REPLACE(I618,1,1,1))))</f>
        <v/>
      </c>
    </row>
    <row r="619" customFormat="false" ht="12.8" hidden="false" customHeight="true" outlineLevel="0" collapsed="false">
      <c r="Y619" s="45"/>
      <c r="Z619" s="46" t="str">
        <f aca="false">IF(B619="","",(IFERROR(VLOOKUP(H619,Dados!A$3:B$15000,2,0),"Não Encontrado")))</f>
        <v/>
      </c>
      <c r="AA619" s="46" t="str">
        <f aca="false">IF(B619="","",(IFERROR(VLOOKUP(G619,Dados!C$3:E$15000,3,0),"Não Encontrado")))</f>
        <v/>
      </c>
      <c r="AB619" s="46" t="str">
        <f aca="false">IFERROR(IF(Z619&lt;&gt;"Não Encontrado",Z619,IF(AA619&lt;&gt;"Não Encontrado",AA619,"")),"")</f>
        <v/>
      </c>
      <c r="AC619" s="45" t="str">
        <f aca="false">IF(B619="","",IF(AB619="","NÃO","SIM"))</f>
        <v/>
      </c>
      <c r="AD619" s="45" t="str">
        <f aca="false">IFERROR(VLOOKUP(G619,Dados!$P$3:$R$500,3,0),"")</f>
        <v/>
      </c>
      <c r="AE619" s="45" t="str">
        <f aca="false">IFERROR(VLOOKUP(G619,Dados!$K$3:$L$500,2,0),"")</f>
        <v/>
      </c>
      <c r="AF619" s="45" t="str">
        <f aca="false">IFERROR(VLOOKUP(G619,Dados!$M$3:$N$500,2,0),"")</f>
        <v/>
      </c>
      <c r="AG619" s="45" t="str">
        <f aca="false">IF(F619="","",IF(AND(AD619="",AE619="",AF619=""),"-",IF(AND(AD619="BIT",AE619="",AF619=""),"BIT",IF(AND(AE619="ANEXO I",AD619="",AF619=""),"ANEXO I",IF(AND(AF619="ANEXO II",AD619="",AE619=""),"ANEXO II","Escolher")))))</f>
        <v/>
      </c>
      <c r="AH619" s="45" t="str">
        <f aca="false">IF(AG619&lt;&gt;"Pneus","",IFERROR(VLOOKUP(R619,Dados!$X$2:$Z$5,3,0)*(AI619-Q619),VLOOKUP(D619,Dados!$X$7:$Z$33,3,0)*(AI619-Q619)))</f>
        <v/>
      </c>
      <c r="AI619" s="47" t="str">
        <f aca="false">IF(B619="","",P619+Q619+O619+M619+L619-N619)</f>
        <v/>
      </c>
      <c r="AJ619" s="48" t="str">
        <f aca="false">IFERROR(IF(AND(AC619="SIM",AG619="-",Y619="REVENDA"),(AB619/1+1)*AI619,IF(AND(AC619="SIM",AG619="Pneus",Y619="REVENDA"),(AB619/1+1)*(AI619-AH619),"")),"")</f>
        <v/>
      </c>
      <c r="AK619" s="48" t="str">
        <f aca="false">IF(AJ619="","",AJ619*17%)</f>
        <v/>
      </c>
      <c r="AL619" s="48" t="str">
        <f aca="false">IFERROR(IF(AC619="NÃO","",IF(AK619="","",IF(E619="Simples Nacional",BF619,IF(T619=0.12,U619*0.5833337002,IF(T619=0,AI619*0.07,U619))))),"")</f>
        <v/>
      </c>
      <c r="AM619" s="47" t="str">
        <f aca="false">IFERROR(IF(AC619="NÃO","",IF(OR(AG619="-",AG619="Pneus"),AK619-AL619,"")),"")</f>
        <v/>
      </c>
      <c r="AN619" s="48" t="str">
        <f aca="false">IF(AND(Y619="REVENDA",AC619="SIM",AG619="BIT"),((AB619/1+1)*AI619)*0.4117,"")</f>
        <v/>
      </c>
      <c r="AO619" s="48" t="str">
        <f aca="false">IF(AN619="","",AN619*17%)</f>
        <v/>
      </c>
      <c r="AP619" s="49" t="str">
        <f aca="false">IF(AN619="","",IF(T619=0.12,(U619*0.4117)*0.4117,IF(T619=0,(AI619*0.07)*0.4117,U619*0.4117)))</f>
        <v/>
      </c>
      <c r="AQ619" s="47" t="str">
        <f aca="false">IF(AN619="","",AO619-AP619)</f>
        <v/>
      </c>
      <c r="AR619" s="50" t="str">
        <f aca="false">IFERROR(IF(AND(AC619="SIM",Y619="REVENDA",LEFT(AG619,5)="ANEXO")*OR(AE619="ANEXO I",AF619="ANEXO II"),VLOOKUP(H619,Dados!G:I,2,0),""),"INSERIR MVA")</f>
        <v/>
      </c>
      <c r="AS619" s="48" t="str">
        <f aca="false">IF(LEFT(AG619,5)="ANEXO",VLOOKUP(AG619,Dados!$X$111:$Z$112,2,0)*(AI619-Q619),"")</f>
        <v/>
      </c>
      <c r="AT619" s="48" t="str">
        <f aca="false">IFERROR(IF(AR619="","",(AI619*AR619)+AI619),"INSERIR MVA")</f>
        <v/>
      </c>
      <c r="AU619" s="48" t="str">
        <f aca="false">IF(AT619="","",IF(AY619=0.04,U619,AS619*AY619))</f>
        <v/>
      </c>
      <c r="AV619" s="47" t="str">
        <f aca="false">IFERROR(IF(AU619="","",(VLOOKUP(AG619,Dados!$X$111:$Z$112,3,0)*AT619*0.17)),"INSERIR MVA")</f>
        <v/>
      </c>
      <c r="AW619" s="47" t="str">
        <f aca="false">IFERROR(IF(AR619="","",AV619-AU619),"")</f>
        <v/>
      </c>
      <c r="AX619" s="51" t="str">
        <f aca="false">IFERROR(IF(AC619="NÃO","",IF(AM619&lt;&gt;"",AM619-W619,IF(AQ619&lt;&gt;"",AQ619-W619,IF(AW619&lt;&gt;"",AW619-W619,"")))),"")</f>
        <v/>
      </c>
      <c r="AY619" s="46" t="str">
        <f aca="false">IFERROR(IF(ISNA(VLOOKUP(R619,Dados!$X$2:$Y$5,2,0)),VLOOKUP(D619,Dados!$X$7:$Y$33,2,0),VLOOKUP(R619,Dados!$X$2:$Y$5,2,0)),"")</f>
        <v/>
      </c>
      <c r="AZ619" s="52" t="str">
        <f aca="false">IF(C619="","",IF(AND(Y619="CONSUMO",AC619="NÃO")*OR(AG619="-",AG619="BIT"),IF(E619&lt;&gt;"",(AI619-(P619+L619-N619+Q619)*AY619)/0.83),""))</f>
        <v/>
      </c>
      <c r="BA619" s="51" t="str">
        <f aca="false">IF(AZ619="","",AZ619*0.17-((P619+L619-N619+Q619)*AY619))</f>
        <v/>
      </c>
      <c r="BB619" s="51" t="str">
        <f aca="false">IF(AND(Y619="CONSUMO",AG619="ANEXO I",AY619&gt;4%),(AI619-(P619+L619-N619+Q619)*0.0514)/0.83*(0.5177)*(0.17)-AI619*0.0514,IF(AND(Y619="CONSUMO",AG619="ANEXO II",AY619&gt;4%),(AI619-(P619+L619-N619+Q619)*0.041)/0.83*(0.3295)*(0.17)-AI619*0.041,IF(AND(Y619="CONSUMO",AG619="ANEXO I",AY619=4%),(AI619-(P619+L619-N619+Q619)*0.04)/0.83*(0.5177)*(0.17)-AI619*0.04,IF(AND(Y619="CONSUMO",AG619="ANEXO II",AY619=4%),(AI619-(P619+L619-N619+Q619)*0.04)/0.83*(0.3295)*(0.17)-AI619*0.04,""))))</f>
        <v/>
      </c>
      <c r="BC619" s="51" t="str">
        <f aca="false">IF(C619="","",IF(AND(Y619="CONSUMO",AC619="SIM")*OR(AG619="-",AG619="BIT"),IF(E619&lt;&gt;"",(AI619-(P619+L619-N619+Q619)*AY619)/0.83),""))</f>
        <v/>
      </c>
      <c r="BD619" s="51" t="str">
        <f aca="false">IF(BC619="","",BC619*0.17)</f>
        <v/>
      </c>
      <c r="BE619" s="51" t="str">
        <f aca="false">IF(I619=6908,0,IF(BC619="","",BD619-((P619+L619-N619+Q619)*AY619)))</f>
        <v/>
      </c>
      <c r="BF619" s="53" t="str">
        <f aca="false">IF(B619="","",IF(OR(B619="",E619="Regime Normal"),0,(AI619-Q619)*VLOOKUP(R619,Dados!$X$98:$Y$108,2,0)))</f>
        <v/>
      </c>
      <c r="BG619" s="54" t="str">
        <f aca="false">IFERROR(VLOOKUP(I619,Dados!$AC$27:$AD$43,2,0),IF(B619="","",IF(D619&lt;&gt;"MT",IF(AND(AC619="SIM",Y619="Revenda"),"2403",IF(AND(AC619="SIM",Y619="Consumo"),"2407",IF(AND(AC619="NÃO",Y619="Revenda"),"2102",IF(AND(AC619="NÃO",Y619="Consumo"),"2556",)))),REPLACE(I619,1,1,1))))</f>
        <v/>
      </c>
    </row>
    <row r="620" customFormat="false" ht="12.8" hidden="false" customHeight="true" outlineLevel="0" collapsed="false">
      <c r="Y620" s="45"/>
      <c r="Z620" s="46" t="str">
        <f aca="false">IF(B620="","",(IFERROR(VLOOKUP(H620,Dados!A$3:B$15000,2,0),"Não Encontrado")))</f>
        <v/>
      </c>
      <c r="AA620" s="46" t="str">
        <f aca="false">IF(B620="","",(IFERROR(VLOOKUP(G620,Dados!C$3:E$15000,3,0),"Não Encontrado")))</f>
        <v/>
      </c>
      <c r="AB620" s="46" t="str">
        <f aca="false">IFERROR(IF(Z620&lt;&gt;"Não Encontrado",Z620,IF(AA620&lt;&gt;"Não Encontrado",AA620,"")),"")</f>
        <v/>
      </c>
      <c r="AC620" s="45" t="str">
        <f aca="false">IF(B620="","",IF(AB620="","NÃO","SIM"))</f>
        <v/>
      </c>
      <c r="AD620" s="45" t="str">
        <f aca="false">IFERROR(VLOOKUP(G620,Dados!$P$3:$R$500,3,0),"")</f>
        <v/>
      </c>
      <c r="AE620" s="45" t="str">
        <f aca="false">IFERROR(VLOOKUP(G620,Dados!$K$3:$L$500,2,0),"")</f>
        <v/>
      </c>
      <c r="AF620" s="45" t="str">
        <f aca="false">IFERROR(VLOOKUP(G620,Dados!$M$3:$N$500,2,0),"")</f>
        <v/>
      </c>
      <c r="AG620" s="45" t="str">
        <f aca="false">IF(F620="","",IF(AND(AD620="",AE620="",AF620=""),"-",IF(AND(AD620="BIT",AE620="",AF620=""),"BIT",IF(AND(AE620="ANEXO I",AD620="",AF620=""),"ANEXO I",IF(AND(AF620="ANEXO II",AD620="",AE620=""),"ANEXO II","Escolher")))))</f>
        <v/>
      </c>
      <c r="AH620" s="45" t="str">
        <f aca="false">IF(AG620&lt;&gt;"Pneus","",IFERROR(VLOOKUP(R620,Dados!$X$2:$Z$5,3,0)*(AI620-Q620),VLOOKUP(D620,Dados!$X$7:$Z$33,3,0)*(AI620-Q620)))</f>
        <v/>
      </c>
      <c r="AI620" s="47" t="str">
        <f aca="false">IF(B620="","",P620+Q620+O620+M620+L620-N620)</f>
        <v/>
      </c>
      <c r="AJ620" s="48" t="str">
        <f aca="false">IFERROR(IF(AND(AC620="SIM",AG620="-",Y620="REVENDA"),(AB620/1+1)*AI620,IF(AND(AC620="SIM",AG620="Pneus",Y620="REVENDA"),(AB620/1+1)*(AI620-AH620),"")),"")</f>
        <v/>
      </c>
      <c r="AK620" s="48" t="str">
        <f aca="false">IF(AJ620="","",AJ620*17%)</f>
        <v/>
      </c>
      <c r="AL620" s="48" t="str">
        <f aca="false">IFERROR(IF(AC620="NÃO","",IF(AK620="","",IF(E620="Simples Nacional",BF620,IF(T620=0.12,U620*0.5833337002,IF(T620=0,AI620*0.07,U620))))),"")</f>
        <v/>
      </c>
      <c r="AM620" s="47" t="str">
        <f aca="false">IFERROR(IF(AC620="NÃO","",IF(OR(AG620="-",AG620="Pneus"),AK620-AL620,"")),"")</f>
        <v/>
      </c>
      <c r="AN620" s="48" t="str">
        <f aca="false">IF(AND(Y620="REVENDA",AC620="SIM",AG620="BIT"),((AB620/1+1)*AI620)*0.4117,"")</f>
        <v/>
      </c>
      <c r="AO620" s="48" t="str">
        <f aca="false">IF(AN620="","",AN620*17%)</f>
        <v/>
      </c>
      <c r="AP620" s="49" t="str">
        <f aca="false">IF(AN620="","",IF(T620=0.12,(U620*0.4117)*0.4117,IF(T620=0,(AI620*0.07)*0.4117,U620*0.4117)))</f>
        <v/>
      </c>
      <c r="AQ620" s="47" t="str">
        <f aca="false">IF(AN620="","",AO620-AP620)</f>
        <v/>
      </c>
      <c r="AR620" s="50" t="str">
        <f aca="false">IFERROR(IF(AND(AC620="SIM",Y620="REVENDA",LEFT(AG620,5)="ANEXO")*OR(AE620="ANEXO I",AF620="ANEXO II"),VLOOKUP(H620,Dados!G:I,2,0),""),"INSERIR MVA")</f>
        <v/>
      </c>
      <c r="AS620" s="48" t="str">
        <f aca="false">IF(LEFT(AG620,5)="ANEXO",VLOOKUP(AG620,Dados!$X$111:$Z$112,2,0)*(AI620-Q620),"")</f>
        <v/>
      </c>
      <c r="AT620" s="48" t="str">
        <f aca="false">IFERROR(IF(AR620="","",(AI620*AR620)+AI620),"INSERIR MVA")</f>
        <v/>
      </c>
      <c r="AU620" s="48" t="str">
        <f aca="false">IF(AT620="","",IF(AY620=0.04,U620,AS620*AY620))</f>
        <v/>
      </c>
      <c r="AV620" s="47" t="str">
        <f aca="false">IFERROR(IF(AU620="","",(VLOOKUP(AG620,Dados!$X$111:$Z$112,3,0)*AT620*0.17)),"INSERIR MVA")</f>
        <v/>
      </c>
      <c r="AW620" s="47" t="str">
        <f aca="false">IFERROR(IF(AR620="","",AV620-AU620),"")</f>
        <v/>
      </c>
      <c r="AX620" s="51" t="str">
        <f aca="false">IFERROR(IF(AC620="NÃO","",IF(AM620&lt;&gt;"",AM620-W620,IF(AQ620&lt;&gt;"",AQ620-W620,IF(AW620&lt;&gt;"",AW620-W620,"")))),"")</f>
        <v/>
      </c>
      <c r="AY620" s="46" t="str">
        <f aca="false">IFERROR(IF(ISNA(VLOOKUP(R620,Dados!$X$2:$Y$5,2,0)),VLOOKUP(D620,Dados!$X$7:$Y$33,2,0),VLOOKUP(R620,Dados!$X$2:$Y$5,2,0)),"")</f>
        <v/>
      </c>
      <c r="AZ620" s="52" t="str">
        <f aca="false">IF(C620="","",IF(AND(Y620="CONSUMO",AC620="NÃO")*OR(AG620="-",AG620="BIT"),IF(E620&lt;&gt;"",(AI620-(P620+L620-N620+Q620)*AY620)/0.83),""))</f>
        <v/>
      </c>
      <c r="BA620" s="51" t="str">
        <f aca="false">IF(AZ620="","",AZ620*0.17-((P620+L620-N620+Q620)*AY620))</f>
        <v/>
      </c>
      <c r="BB620" s="51" t="str">
        <f aca="false">IF(AND(Y620="CONSUMO",AG620="ANEXO I",AY620&gt;4%),(AI620-(P620+L620-N620+Q620)*0.0514)/0.83*(0.5177)*(0.17)-AI620*0.0514,IF(AND(Y620="CONSUMO",AG620="ANEXO II",AY620&gt;4%),(AI620-(P620+L620-N620+Q620)*0.041)/0.83*(0.3295)*(0.17)-AI620*0.041,IF(AND(Y620="CONSUMO",AG620="ANEXO I",AY620=4%),(AI620-(P620+L620-N620+Q620)*0.04)/0.83*(0.5177)*(0.17)-AI620*0.04,IF(AND(Y620="CONSUMO",AG620="ANEXO II",AY620=4%),(AI620-(P620+L620-N620+Q620)*0.04)/0.83*(0.3295)*(0.17)-AI620*0.04,""))))</f>
        <v/>
      </c>
      <c r="BC620" s="51" t="str">
        <f aca="false">IF(C620="","",IF(AND(Y620="CONSUMO",AC620="SIM")*OR(AG620="-",AG620="BIT"),IF(E620&lt;&gt;"",(AI620-(P620+L620-N620+Q620)*AY620)/0.83),""))</f>
        <v/>
      </c>
      <c r="BD620" s="51" t="str">
        <f aca="false">IF(BC620="","",BC620*0.17)</f>
        <v/>
      </c>
      <c r="BE620" s="51" t="str">
        <f aca="false">IF(I620=6908,0,IF(BC620="","",BD620-((P620+L620-N620+Q620)*AY620)))</f>
        <v/>
      </c>
      <c r="BF620" s="53" t="str">
        <f aca="false">IF(B620="","",IF(OR(B620="",E620="Regime Normal"),0,(AI620-Q620)*VLOOKUP(R620,Dados!$X$98:$Y$108,2,0)))</f>
        <v/>
      </c>
      <c r="BG620" s="54" t="str">
        <f aca="false">IFERROR(VLOOKUP(I620,Dados!$AC$27:$AD$43,2,0),IF(B620="","",IF(D620&lt;&gt;"MT",IF(AND(AC620="SIM",Y620="Revenda"),"2403",IF(AND(AC620="SIM",Y620="Consumo"),"2407",IF(AND(AC620="NÃO",Y620="Revenda"),"2102",IF(AND(AC620="NÃO",Y620="Consumo"),"2556",)))),REPLACE(I620,1,1,1))))</f>
        <v/>
      </c>
    </row>
    <row r="621" customFormat="false" ht="12.8" hidden="false" customHeight="true" outlineLevel="0" collapsed="false">
      <c r="Y621" s="45"/>
      <c r="Z621" s="46" t="str">
        <f aca="false">IF(B621="","",(IFERROR(VLOOKUP(H621,Dados!A$3:B$15000,2,0),"Não Encontrado")))</f>
        <v/>
      </c>
      <c r="AA621" s="46" t="str">
        <f aca="false">IF(B621="","",(IFERROR(VLOOKUP(G621,Dados!C$3:E$15000,3,0),"Não Encontrado")))</f>
        <v/>
      </c>
      <c r="AB621" s="46" t="str">
        <f aca="false">IFERROR(IF(Z621&lt;&gt;"Não Encontrado",Z621,IF(AA621&lt;&gt;"Não Encontrado",AA621,"")),"")</f>
        <v/>
      </c>
      <c r="AC621" s="45" t="str">
        <f aca="false">IF(B621="","",IF(AB621="","NÃO","SIM"))</f>
        <v/>
      </c>
      <c r="AD621" s="45" t="str">
        <f aca="false">IFERROR(VLOOKUP(G621,Dados!$P$3:$R$500,3,0),"")</f>
        <v/>
      </c>
      <c r="AE621" s="45" t="str">
        <f aca="false">IFERROR(VLOOKUP(G621,Dados!$K$3:$L$500,2,0),"")</f>
        <v/>
      </c>
      <c r="AF621" s="45" t="str">
        <f aca="false">IFERROR(VLOOKUP(G621,Dados!$M$3:$N$500,2,0),"")</f>
        <v/>
      </c>
      <c r="AG621" s="45" t="str">
        <f aca="false">IF(F621="","",IF(AND(AD621="",AE621="",AF621=""),"-",IF(AND(AD621="BIT",AE621="",AF621=""),"BIT",IF(AND(AE621="ANEXO I",AD621="",AF621=""),"ANEXO I",IF(AND(AF621="ANEXO II",AD621="",AE621=""),"ANEXO II","Escolher")))))</f>
        <v/>
      </c>
      <c r="AH621" s="45" t="str">
        <f aca="false">IF(AG621&lt;&gt;"Pneus","",IFERROR(VLOOKUP(R621,Dados!$X$2:$Z$5,3,0)*(AI621-Q621),VLOOKUP(D621,Dados!$X$7:$Z$33,3,0)*(AI621-Q621)))</f>
        <v/>
      </c>
      <c r="AI621" s="47" t="str">
        <f aca="false">IF(B621="","",P621+Q621+O621+M621+L621-N621)</f>
        <v/>
      </c>
      <c r="AJ621" s="48" t="str">
        <f aca="false">IFERROR(IF(AND(AC621="SIM",AG621="-",Y621="REVENDA"),(AB621/1+1)*AI621,IF(AND(AC621="SIM",AG621="Pneus",Y621="REVENDA"),(AB621/1+1)*(AI621-AH621),"")),"")</f>
        <v/>
      </c>
      <c r="AK621" s="48" t="str">
        <f aca="false">IF(AJ621="","",AJ621*17%)</f>
        <v/>
      </c>
      <c r="AL621" s="48" t="str">
        <f aca="false">IFERROR(IF(AC621="NÃO","",IF(AK621="","",IF(E621="Simples Nacional",BF621,IF(T621=0.12,U621*0.5833337002,IF(T621=0,AI621*0.07,U621))))),"")</f>
        <v/>
      </c>
      <c r="AM621" s="47" t="str">
        <f aca="false">IFERROR(IF(AC621="NÃO","",IF(OR(AG621="-",AG621="Pneus"),AK621-AL621,"")),"")</f>
        <v/>
      </c>
      <c r="AN621" s="48" t="str">
        <f aca="false">IF(AND(Y621="REVENDA",AC621="SIM",AG621="BIT"),((AB621/1+1)*AI621)*0.4117,"")</f>
        <v/>
      </c>
      <c r="AO621" s="48" t="str">
        <f aca="false">IF(AN621="","",AN621*17%)</f>
        <v/>
      </c>
      <c r="AP621" s="49" t="str">
        <f aca="false">IF(AN621="","",IF(T621=0.12,(U621*0.4117)*0.4117,IF(T621=0,(AI621*0.07)*0.4117,U621*0.4117)))</f>
        <v/>
      </c>
      <c r="AQ621" s="47" t="str">
        <f aca="false">IF(AN621="","",AO621-AP621)</f>
        <v/>
      </c>
      <c r="AR621" s="50" t="str">
        <f aca="false">IFERROR(IF(AND(AC621="SIM",Y621="REVENDA",LEFT(AG621,5)="ANEXO")*OR(AE621="ANEXO I",AF621="ANEXO II"),VLOOKUP(H621,Dados!G:I,2,0),""),"INSERIR MVA")</f>
        <v/>
      </c>
      <c r="AS621" s="48" t="str">
        <f aca="false">IF(LEFT(AG621,5)="ANEXO",VLOOKUP(AG621,Dados!$X$111:$Z$112,2,0)*(AI621-Q621),"")</f>
        <v/>
      </c>
      <c r="AT621" s="48" t="str">
        <f aca="false">IFERROR(IF(AR621="","",(AI621*AR621)+AI621),"INSERIR MVA")</f>
        <v/>
      </c>
      <c r="AU621" s="48" t="str">
        <f aca="false">IF(AT621="","",IF(AY621=0.04,U621,AS621*AY621))</f>
        <v/>
      </c>
      <c r="AV621" s="47" t="str">
        <f aca="false">IFERROR(IF(AU621="","",(VLOOKUP(AG621,Dados!$X$111:$Z$112,3,0)*AT621*0.17)),"INSERIR MVA")</f>
        <v/>
      </c>
      <c r="AW621" s="47" t="str">
        <f aca="false">IFERROR(IF(AR621="","",AV621-AU621),"")</f>
        <v/>
      </c>
      <c r="AX621" s="51" t="str">
        <f aca="false">IFERROR(IF(AC621="NÃO","",IF(AM621&lt;&gt;"",AM621-W621,IF(AQ621&lt;&gt;"",AQ621-W621,IF(AW621&lt;&gt;"",AW621-W621,"")))),"")</f>
        <v/>
      </c>
      <c r="AY621" s="46" t="str">
        <f aca="false">IFERROR(IF(ISNA(VLOOKUP(R621,Dados!$X$2:$Y$5,2,0)),VLOOKUP(D621,Dados!$X$7:$Y$33,2,0),VLOOKUP(R621,Dados!$X$2:$Y$5,2,0)),"")</f>
        <v/>
      </c>
      <c r="AZ621" s="52" t="str">
        <f aca="false">IF(C621="","",IF(AND(Y621="CONSUMO",AC621="NÃO")*OR(AG621="-",AG621="BIT"),IF(E621&lt;&gt;"",(AI621-(P621+L621-N621+Q621)*AY621)/0.83),""))</f>
        <v/>
      </c>
      <c r="BA621" s="51" t="str">
        <f aca="false">IF(AZ621="","",AZ621*0.17-((P621+L621-N621+Q621)*AY621))</f>
        <v/>
      </c>
      <c r="BB621" s="51" t="str">
        <f aca="false">IF(AND(Y621="CONSUMO",AG621="ANEXO I",AY621&gt;4%),(AI621-(P621+L621-N621+Q621)*0.0514)/0.83*(0.5177)*(0.17)-AI621*0.0514,IF(AND(Y621="CONSUMO",AG621="ANEXO II",AY621&gt;4%),(AI621-(P621+L621-N621+Q621)*0.041)/0.83*(0.3295)*(0.17)-AI621*0.041,IF(AND(Y621="CONSUMO",AG621="ANEXO I",AY621=4%),(AI621-(P621+L621-N621+Q621)*0.04)/0.83*(0.5177)*(0.17)-AI621*0.04,IF(AND(Y621="CONSUMO",AG621="ANEXO II",AY621=4%),(AI621-(P621+L621-N621+Q621)*0.04)/0.83*(0.3295)*(0.17)-AI621*0.04,""))))</f>
        <v/>
      </c>
      <c r="BC621" s="51" t="str">
        <f aca="false">IF(C621="","",IF(AND(Y621="CONSUMO",AC621="SIM")*OR(AG621="-",AG621="BIT"),IF(E621&lt;&gt;"",(AI621-(P621+L621-N621+Q621)*AY621)/0.83),""))</f>
        <v/>
      </c>
      <c r="BD621" s="51" t="str">
        <f aca="false">IF(BC621="","",BC621*0.17)</f>
        <v/>
      </c>
      <c r="BE621" s="51" t="str">
        <f aca="false">IF(I621=6908,0,IF(BC621="","",BD621-((P621+L621-N621+Q621)*AY621)))</f>
        <v/>
      </c>
      <c r="BF621" s="53" t="str">
        <f aca="false">IF(B621="","",IF(OR(B621="",E621="Regime Normal"),0,(AI621-Q621)*VLOOKUP(R621,Dados!$X$98:$Y$108,2,0)))</f>
        <v/>
      </c>
      <c r="BG621" s="54" t="str">
        <f aca="false">IFERROR(VLOOKUP(I621,Dados!$AC$27:$AD$43,2,0),IF(B621="","",IF(D621&lt;&gt;"MT",IF(AND(AC621="SIM",Y621="Revenda"),"2403",IF(AND(AC621="SIM",Y621="Consumo"),"2407",IF(AND(AC621="NÃO",Y621="Revenda"),"2102",IF(AND(AC621="NÃO",Y621="Consumo"),"2556",)))),REPLACE(I621,1,1,1))))</f>
        <v/>
      </c>
    </row>
    <row r="622" customFormat="false" ht="12.8" hidden="false" customHeight="true" outlineLevel="0" collapsed="false">
      <c r="Y622" s="45"/>
      <c r="Z622" s="46" t="str">
        <f aca="false">IF(B622="","",(IFERROR(VLOOKUP(H622,Dados!A$3:B$15000,2,0),"Não Encontrado")))</f>
        <v/>
      </c>
      <c r="AA622" s="46" t="str">
        <f aca="false">IF(B622="","",(IFERROR(VLOOKUP(G622,Dados!C$3:E$15000,3,0),"Não Encontrado")))</f>
        <v/>
      </c>
      <c r="AB622" s="46" t="str">
        <f aca="false">IFERROR(IF(Z622&lt;&gt;"Não Encontrado",Z622,IF(AA622&lt;&gt;"Não Encontrado",AA622,"")),"")</f>
        <v/>
      </c>
      <c r="AC622" s="45" t="str">
        <f aca="false">IF(B622="","",IF(AB622="","NÃO","SIM"))</f>
        <v/>
      </c>
      <c r="AD622" s="45" t="str">
        <f aca="false">IFERROR(VLOOKUP(G622,Dados!$P$3:$R$500,3,0),"")</f>
        <v/>
      </c>
      <c r="AE622" s="45" t="str">
        <f aca="false">IFERROR(VLOOKUP(G622,Dados!$K$3:$L$500,2,0),"")</f>
        <v/>
      </c>
      <c r="AF622" s="45" t="str">
        <f aca="false">IFERROR(VLOOKUP(G622,Dados!$M$3:$N$500,2,0),"")</f>
        <v/>
      </c>
      <c r="AG622" s="45" t="str">
        <f aca="false">IF(F622="","",IF(AND(AD622="",AE622="",AF622=""),"-",IF(AND(AD622="BIT",AE622="",AF622=""),"BIT",IF(AND(AE622="ANEXO I",AD622="",AF622=""),"ANEXO I",IF(AND(AF622="ANEXO II",AD622="",AE622=""),"ANEXO II","Escolher")))))</f>
        <v/>
      </c>
      <c r="AH622" s="45" t="str">
        <f aca="false">IF(AG622&lt;&gt;"Pneus","",IFERROR(VLOOKUP(R622,Dados!$X$2:$Z$5,3,0)*(AI622-Q622),VLOOKUP(D622,Dados!$X$7:$Z$33,3,0)*(AI622-Q622)))</f>
        <v/>
      </c>
      <c r="AI622" s="47" t="str">
        <f aca="false">IF(B622="","",P622+Q622+O622+M622+L622-N622)</f>
        <v/>
      </c>
      <c r="AJ622" s="48" t="str">
        <f aca="false">IFERROR(IF(AND(AC622="SIM",AG622="-",Y622="REVENDA"),(AB622/1+1)*AI622,IF(AND(AC622="SIM",AG622="Pneus",Y622="REVENDA"),(AB622/1+1)*(AI622-AH622),"")),"")</f>
        <v/>
      </c>
      <c r="AK622" s="48" t="str">
        <f aca="false">IF(AJ622="","",AJ622*17%)</f>
        <v/>
      </c>
      <c r="AL622" s="48" t="str">
        <f aca="false">IFERROR(IF(AC622="NÃO","",IF(AK622="","",IF(E622="Simples Nacional",BF622,IF(T622=0.12,U622*0.5833337002,IF(T622=0,AI622*0.07,U622))))),"")</f>
        <v/>
      </c>
      <c r="AM622" s="47" t="str">
        <f aca="false">IFERROR(IF(AC622="NÃO","",IF(OR(AG622="-",AG622="Pneus"),AK622-AL622,"")),"")</f>
        <v/>
      </c>
      <c r="AN622" s="48" t="str">
        <f aca="false">IF(AND(Y622="REVENDA",AC622="SIM",AG622="BIT"),((AB622/1+1)*AI622)*0.4117,"")</f>
        <v/>
      </c>
      <c r="AO622" s="48" t="str">
        <f aca="false">IF(AN622="","",AN622*17%)</f>
        <v/>
      </c>
      <c r="AP622" s="49" t="str">
        <f aca="false">IF(AN622="","",IF(T622=0.12,(U622*0.4117)*0.4117,IF(T622=0,(AI622*0.07)*0.4117,U622*0.4117)))</f>
        <v/>
      </c>
      <c r="AQ622" s="47" t="str">
        <f aca="false">IF(AN622="","",AO622-AP622)</f>
        <v/>
      </c>
      <c r="AR622" s="50" t="str">
        <f aca="false">IFERROR(IF(AND(AC622="SIM",Y622="REVENDA",LEFT(AG622,5)="ANEXO")*OR(AE622="ANEXO I",AF622="ANEXO II"),VLOOKUP(H622,Dados!G:I,2,0),""),"INSERIR MVA")</f>
        <v/>
      </c>
      <c r="AS622" s="48" t="str">
        <f aca="false">IF(LEFT(AG622,5)="ANEXO",VLOOKUP(AG622,Dados!$X$111:$Z$112,2,0)*(AI622-Q622),"")</f>
        <v/>
      </c>
      <c r="AT622" s="48" t="str">
        <f aca="false">IFERROR(IF(AR622="","",(AI622*AR622)+AI622),"INSERIR MVA")</f>
        <v/>
      </c>
      <c r="AU622" s="48" t="str">
        <f aca="false">IF(AT622="","",IF(AY622=0.04,U622,AS622*AY622))</f>
        <v/>
      </c>
      <c r="AV622" s="47" t="str">
        <f aca="false">IFERROR(IF(AU622="","",(VLOOKUP(AG622,Dados!$X$111:$Z$112,3,0)*AT622*0.17)),"INSERIR MVA")</f>
        <v/>
      </c>
      <c r="AW622" s="47" t="str">
        <f aca="false">IFERROR(IF(AR622="","",AV622-AU622),"")</f>
        <v/>
      </c>
      <c r="AX622" s="51" t="str">
        <f aca="false">IFERROR(IF(AC622="NÃO","",IF(AM622&lt;&gt;"",AM622-W622,IF(AQ622&lt;&gt;"",AQ622-W622,IF(AW622&lt;&gt;"",AW622-W622,"")))),"")</f>
        <v/>
      </c>
      <c r="AY622" s="46" t="str">
        <f aca="false">IFERROR(IF(ISNA(VLOOKUP(R622,Dados!$X$2:$Y$5,2,0)),VLOOKUP(D622,Dados!$X$7:$Y$33,2,0),VLOOKUP(R622,Dados!$X$2:$Y$5,2,0)),"")</f>
        <v/>
      </c>
      <c r="AZ622" s="52" t="str">
        <f aca="false">IF(C622="","",IF(AND(Y622="CONSUMO",AC622="NÃO")*OR(AG622="-",AG622="BIT"),IF(E622&lt;&gt;"",(AI622-(P622+L622-N622+Q622)*AY622)/0.83),""))</f>
        <v/>
      </c>
      <c r="BA622" s="51" t="str">
        <f aca="false">IF(AZ622="","",AZ622*0.17-((P622+L622-N622+Q622)*AY622))</f>
        <v/>
      </c>
      <c r="BB622" s="51" t="str">
        <f aca="false">IF(AND(Y622="CONSUMO",AG622="ANEXO I",AY622&gt;4%),(AI622-(P622+L622-N622+Q622)*0.0514)/0.83*(0.5177)*(0.17)-AI622*0.0514,IF(AND(Y622="CONSUMO",AG622="ANEXO II",AY622&gt;4%),(AI622-(P622+L622-N622+Q622)*0.041)/0.83*(0.3295)*(0.17)-AI622*0.041,IF(AND(Y622="CONSUMO",AG622="ANEXO I",AY622=4%),(AI622-(P622+L622-N622+Q622)*0.04)/0.83*(0.5177)*(0.17)-AI622*0.04,IF(AND(Y622="CONSUMO",AG622="ANEXO II",AY622=4%),(AI622-(P622+L622-N622+Q622)*0.04)/0.83*(0.3295)*(0.17)-AI622*0.04,""))))</f>
        <v/>
      </c>
      <c r="BC622" s="51" t="str">
        <f aca="false">IF(C622="","",IF(AND(Y622="CONSUMO",AC622="SIM")*OR(AG622="-",AG622="BIT"),IF(E622&lt;&gt;"",(AI622-(P622+L622-N622+Q622)*AY622)/0.83),""))</f>
        <v/>
      </c>
      <c r="BD622" s="51" t="str">
        <f aca="false">IF(BC622="","",BC622*0.17)</f>
        <v/>
      </c>
      <c r="BE622" s="51" t="str">
        <f aca="false">IF(I622=6908,0,IF(BC622="","",BD622-((P622+L622-N622+Q622)*AY622)))</f>
        <v/>
      </c>
      <c r="BF622" s="53" t="str">
        <f aca="false">IF(B622="","",IF(OR(B622="",E622="Regime Normal"),0,(AI622-Q622)*VLOOKUP(R622,Dados!$X$98:$Y$108,2,0)))</f>
        <v/>
      </c>
      <c r="BG622" s="54" t="str">
        <f aca="false">IFERROR(VLOOKUP(I622,Dados!$AC$27:$AD$43,2,0),IF(B622="","",IF(D622&lt;&gt;"MT",IF(AND(AC622="SIM",Y622="Revenda"),"2403",IF(AND(AC622="SIM",Y622="Consumo"),"2407",IF(AND(AC622="NÃO",Y622="Revenda"),"2102",IF(AND(AC622="NÃO",Y622="Consumo"),"2556",)))),REPLACE(I622,1,1,1))))</f>
        <v/>
      </c>
    </row>
    <row r="623" customFormat="false" ht="12.8" hidden="false" customHeight="true" outlineLevel="0" collapsed="false">
      <c r="Y623" s="45"/>
      <c r="Z623" s="46" t="str">
        <f aca="false">IF(B623="","",(IFERROR(VLOOKUP(H623,Dados!A$3:B$15000,2,0),"Não Encontrado")))</f>
        <v/>
      </c>
      <c r="AA623" s="46" t="str">
        <f aca="false">IF(B623="","",(IFERROR(VLOOKUP(G623,Dados!C$3:E$15000,3,0),"Não Encontrado")))</f>
        <v/>
      </c>
      <c r="AB623" s="46" t="str">
        <f aca="false">IFERROR(IF(Z623&lt;&gt;"Não Encontrado",Z623,IF(AA623&lt;&gt;"Não Encontrado",AA623,"")),"")</f>
        <v/>
      </c>
      <c r="AC623" s="45" t="str">
        <f aca="false">IF(B623="","",IF(AB623="","NÃO","SIM"))</f>
        <v/>
      </c>
      <c r="AD623" s="45" t="str">
        <f aca="false">IFERROR(VLOOKUP(G623,Dados!$P$3:$R$500,3,0),"")</f>
        <v/>
      </c>
      <c r="AE623" s="45" t="str">
        <f aca="false">IFERROR(VLOOKUP(G623,Dados!$K$3:$L$500,2,0),"")</f>
        <v/>
      </c>
      <c r="AF623" s="45" t="str">
        <f aca="false">IFERROR(VLOOKUP(G623,Dados!$M$3:$N$500,2,0),"")</f>
        <v/>
      </c>
      <c r="AG623" s="45" t="str">
        <f aca="false">IF(F623="","",IF(AND(AD623="",AE623="",AF623=""),"-",IF(AND(AD623="BIT",AE623="",AF623=""),"BIT",IF(AND(AE623="ANEXO I",AD623="",AF623=""),"ANEXO I",IF(AND(AF623="ANEXO II",AD623="",AE623=""),"ANEXO II","Escolher")))))</f>
        <v/>
      </c>
      <c r="AH623" s="45" t="str">
        <f aca="false">IF(AG623&lt;&gt;"Pneus","",IFERROR(VLOOKUP(R623,Dados!$X$2:$Z$5,3,0)*(AI623-Q623),VLOOKUP(D623,Dados!$X$7:$Z$33,3,0)*(AI623-Q623)))</f>
        <v/>
      </c>
      <c r="AI623" s="47" t="str">
        <f aca="false">IF(B623="","",P623+Q623+O623+M623+L623-N623)</f>
        <v/>
      </c>
      <c r="AJ623" s="48" t="str">
        <f aca="false">IFERROR(IF(AND(AC623="SIM",AG623="-",Y623="REVENDA"),(AB623/1+1)*AI623,IF(AND(AC623="SIM",AG623="Pneus",Y623="REVENDA"),(AB623/1+1)*(AI623-AH623),"")),"")</f>
        <v/>
      </c>
      <c r="AK623" s="48" t="str">
        <f aca="false">IF(AJ623="","",AJ623*17%)</f>
        <v/>
      </c>
      <c r="AL623" s="48" t="str">
        <f aca="false">IFERROR(IF(AC623="NÃO","",IF(AK623="","",IF(E623="Simples Nacional",BF623,IF(T623=0.12,U623*0.5833337002,IF(T623=0,AI623*0.07,U623))))),"")</f>
        <v/>
      </c>
      <c r="AM623" s="47" t="str">
        <f aca="false">IFERROR(IF(AC623="NÃO","",IF(OR(AG623="-",AG623="Pneus"),AK623-AL623,"")),"")</f>
        <v/>
      </c>
      <c r="AN623" s="48" t="str">
        <f aca="false">IF(AND(Y623="REVENDA",AC623="SIM",AG623="BIT"),((AB623/1+1)*AI623)*0.4117,"")</f>
        <v/>
      </c>
      <c r="AO623" s="48" t="str">
        <f aca="false">IF(AN623="","",AN623*17%)</f>
        <v/>
      </c>
      <c r="AP623" s="49" t="str">
        <f aca="false">IF(AN623="","",IF(T623=0.12,(U623*0.4117)*0.4117,IF(T623=0,(AI623*0.07)*0.4117,U623*0.4117)))</f>
        <v/>
      </c>
      <c r="AQ623" s="47" t="str">
        <f aca="false">IF(AN623="","",AO623-AP623)</f>
        <v/>
      </c>
      <c r="AR623" s="50" t="str">
        <f aca="false">IFERROR(IF(AND(AC623="SIM",Y623="REVENDA",LEFT(AG623,5)="ANEXO")*OR(AE623="ANEXO I",AF623="ANEXO II"),VLOOKUP(H623,Dados!G:I,2,0),""),"INSERIR MVA")</f>
        <v/>
      </c>
      <c r="AS623" s="48" t="str">
        <f aca="false">IF(LEFT(AG623,5)="ANEXO",VLOOKUP(AG623,Dados!$X$111:$Z$112,2,0)*(AI623-Q623),"")</f>
        <v/>
      </c>
      <c r="AT623" s="48" t="str">
        <f aca="false">IFERROR(IF(AR623="","",(AI623*AR623)+AI623),"INSERIR MVA")</f>
        <v/>
      </c>
      <c r="AU623" s="48" t="str">
        <f aca="false">IF(AT623="","",IF(AY623=0.04,U623,AS623*AY623))</f>
        <v/>
      </c>
      <c r="AV623" s="47" t="str">
        <f aca="false">IFERROR(IF(AU623="","",(VLOOKUP(AG623,Dados!$X$111:$Z$112,3,0)*AT623*0.17)),"INSERIR MVA")</f>
        <v/>
      </c>
      <c r="AW623" s="47" t="str">
        <f aca="false">IFERROR(IF(AR623="","",AV623-AU623),"")</f>
        <v/>
      </c>
      <c r="AX623" s="51" t="str">
        <f aca="false">IFERROR(IF(AC623="NÃO","",IF(AM623&lt;&gt;"",AM623-W623,IF(AQ623&lt;&gt;"",AQ623-W623,IF(AW623&lt;&gt;"",AW623-W623,"")))),"")</f>
        <v/>
      </c>
      <c r="AY623" s="46" t="str">
        <f aca="false">IFERROR(IF(ISNA(VLOOKUP(R623,Dados!$X$2:$Y$5,2,0)),VLOOKUP(D623,Dados!$X$7:$Y$33,2,0),VLOOKUP(R623,Dados!$X$2:$Y$5,2,0)),"")</f>
        <v/>
      </c>
      <c r="AZ623" s="52" t="str">
        <f aca="false">IF(C623="","",IF(AND(Y623="CONSUMO",AC623="NÃO")*OR(AG623="-",AG623="BIT"),IF(E623&lt;&gt;"",(AI623-(P623+L623-N623+Q623)*AY623)/0.83),""))</f>
        <v/>
      </c>
      <c r="BA623" s="51" t="str">
        <f aca="false">IF(AZ623="","",AZ623*0.17-((P623+L623-N623+Q623)*AY623))</f>
        <v/>
      </c>
      <c r="BB623" s="51" t="str">
        <f aca="false">IF(AND(Y623="CONSUMO",AG623="ANEXO I",AY623&gt;4%),(AI623-(P623+L623-N623+Q623)*0.0514)/0.83*(0.5177)*(0.17)-AI623*0.0514,IF(AND(Y623="CONSUMO",AG623="ANEXO II",AY623&gt;4%),(AI623-(P623+L623-N623+Q623)*0.041)/0.83*(0.3295)*(0.17)-AI623*0.041,IF(AND(Y623="CONSUMO",AG623="ANEXO I",AY623=4%),(AI623-(P623+L623-N623+Q623)*0.04)/0.83*(0.5177)*(0.17)-AI623*0.04,IF(AND(Y623="CONSUMO",AG623="ANEXO II",AY623=4%),(AI623-(P623+L623-N623+Q623)*0.04)/0.83*(0.3295)*(0.17)-AI623*0.04,""))))</f>
        <v/>
      </c>
      <c r="BC623" s="51" t="str">
        <f aca="false">IF(C623="","",IF(AND(Y623="CONSUMO",AC623="SIM")*OR(AG623="-",AG623="BIT"),IF(E623&lt;&gt;"",(AI623-(P623+L623-N623+Q623)*AY623)/0.83),""))</f>
        <v/>
      </c>
      <c r="BD623" s="51" t="str">
        <f aca="false">IF(BC623="","",BC623*0.17)</f>
        <v/>
      </c>
      <c r="BE623" s="51" t="str">
        <f aca="false">IF(I623=6908,0,IF(BC623="","",BD623-((P623+L623-N623+Q623)*AY623)))</f>
        <v/>
      </c>
      <c r="BF623" s="53" t="str">
        <f aca="false">IF(B623="","",IF(OR(B623="",E623="Regime Normal"),0,(AI623-Q623)*VLOOKUP(R623,Dados!$X$98:$Y$108,2,0)))</f>
        <v/>
      </c>
      <c r="BG623" s="54" t="str">
        <f aca="false">IFERROR(VLOOKUP(I623,Dados!$AC$27:$AD$43,2,0),IF(B623="","",IF(D623&lt;&gt;"MT",IF(AND(AC623="SIM",Y623="Revenda"),"2403",IF(AND(AC623="SIM",Y623="Consumo"),"2407",IF(AND(AC623="NÃO",Y623="Revenda"),"2102",IF(AND(AC623="NÃO",Y623="Consumo"),"2556",)))),REPLACE(I623,1,1,1))))</f>
        <v/>
      </c>
    </row>
    <row r="624" customFormat="false" ht="12.8" hidden="false" customHeight="true" outlineLevel="0" collapsed="false">
      <c r="Y624" s="45"/>
      <c r="Z624" s="46" t="str">
        <f aca="false">IF(B624="","",(IFERROR(VLOOKUP(H624,Dados!A$3:B$15000,2,0),"Não Encontrado")))</f>
        <v/>
      </c>
      <c r="AA624" s="46" t="str">
        <f aca="false">IF(B624="","",(IFERROR(VLOOKUP(G624,Dados!C$3:E$15000,3,0),"Não Encontrado")))</f>
        <v/>
      </c>
      <c r="AB624" s="46" t="str">
        <f aca="false">IFERROR(IF(Z624&lt;&gt;"Não Encontrado",Z624,IF(AA624&lt;&gt;"Não Encontrado",AA624,"")),"")</f>
        <v/>
      </c>
      <c r="AC624" s="45" t="str">
        <f aca="false">IF(B624="","",IF(AB624="","NÃO","SIM"))</f>
        <v/>
      </c>
      <c r="AD624" s="45" t="str">
        <f aca="false">IFERROR(VLOOKUP(G624,Dados!$P$3:$R$500,3,0),"")</f>
        <v/>
      </c>
      <c r="AE624" s="45" t="str">
        <f aca="false">IFERROR(VLOOKUP(G624,Dados!$K$3:$L$500,2,0),"")</f>
        <v/>
      </c>
      <c r="AF624" s="45" t="str">
        <f aca="false">IFERROR(VLOOKUP(G624,Dados!$M$3:$N$500,2,0),"")</f>
        <v/>
      </c>
      <c r="AG624" s="45" t="str">
        <f aca="false">IF(F624="","",IF(AND(AD624="",AE624="",AF624=""),"-",IF(AND(AD624="BIT",AE624="",AF624=""),"BIT",IF(AND(AE624="ANEXO I",AD624="",AF624=""),"ANEXO I",IF(AND(AF624="ANEXO II",AD624="",AE624=""),"ANEXO II","Escolher")))))</f>
        <v/>
      </c>
      <c r="AH624" s="45" t="str">
        <f aca="false">IF(AG624&lt;&gt;"Pneus","",IFERROR(VLOOKUP(R624,Dados!$X$2:$Z$5,3,0)*(AI624-Q624),VLOOKUP(D624,Dados!$X$7:$Z$33,3,0)*(AI624-Q624)))</f>
        <v/>
      </c>
      <c r="AI624" s="47" t="str">
        <f aca="false">IF(B624="","",P624+Q624+O624+M624+L624-N624)</f>
        <v/>
      </c>
      <c r="AJ624" s="48" t="str">
        <f aca="false">IFERROR(IF(AND(AC624="SIM",AG624="-",Y624="REVENDA"),(AB624/1+1)*AI624,IF(AND(AC624="SIM",AG624="Pneus",Y624="REVENDA"),(AB624/1+1)*(AI624-AH624),"")),"")</f>
        <v/>
      </c>
      <c r="AK624" s="48" t="str">
        <f aca="false">IF(AJ624="","",AJ624*17%)</f>
        <v/>
      </c>
      <c r="AL624" s="48" t="str">
        <f aca="false">IFERROR(IF(AC624="NÃO","",IF(AK624="","",IF(E624="Simples Nacional",BF624,IF(T624=0.12,U624*0.5833337002,IF(T624=0,AI624*0.07,U624))))),"")</f>
        <v/>
      </c>
      <c r="AM624" s="47" t="str">
        <f aca="false">IFERROR(IF(AC624="NÃO","",IF(OR(AG624="-",AG624="Pneus"),AK624-AL624,"")),"")</f>
        <v/>
      </c>
      <c r="AN624" s="48" t="str">
        <f aca="false">IF(AND(Y624="REVENDA",AC624="SIM",AG624="BIT"),((AB624/1+1)*AI624)*0.4117,"")</f>
        <v/>
      </c>
      <c r="AO624" s="48" t="str">
        <f aca="false">IF(AN624="","",AN624*17%)</f>
        <v/>
      </c>
      <c r="AP624" s="49" t="str">
        <f aca="false">IF(AN624="","",IF(T624=0.12,(U624*0.4117)*0.4117,IF(T624=0,(AI624*0.07)*0.4117,U624*0.4117)))</f>
        <v/>
      </c>
      <c r="AQ624" s="47" t="str">
        <f aca="false">IF(AN624="","",AO624-AP624)</f>
        <v/>
      </c>
      <c r="AR624" s="50" t="str">
        <f aca="false">IFERROR(IF(AND(AC624="SIM",Y624="REVENDA",LEFT(AG624,5)="ANEXO")*OR(AE624="ANEXO I",AF624="ANEXO II"),VLOOKUP(H624,Dados!G:I,2,0),""),"INSERIR MVA")</f>
        <v/>
      </c>
      <c r="AS624" s="48" t="str">
        <f aca="false">IF(LEFT(AG624,5)="ANEXO",VLOOKUP(AG624,Dados!$X$111:$Z$112,2,0)*(AI624-Q624),"")</f>
        <v/>
      </c>
      <c r="AT624" s="48" t="str">
        <f aca="false">IFERROR(IF(AR624="","",(AI624*AR624)+AI624),"INSERIR MVA")</f>
        <v/>
      </c>
      <c r="AU624" s="48" t="str">
        <f aca="false">IF(AT624="","",IF(AY624=0.04,U624,AS624*AY624))</f>
        <v/>
      </c>
      <c r="AV624" s="47" t="str">
        <f aca="false">IFERROR(IF(AU624="","",(VLOOKUP(AG624,Dados!$X$111:$Z$112,3,0)*AT624*0.17)),"INSERIR MVA")</f>
        <v/>
      </c>
      <c r="AW624" s="47" t="str">
        <f aca="false">IFERROR(IF(AR624="","",AV624-AU624),"")</f>
        <v/>
      </c>
      <c r="AX624" s="51" t="str">
        <f aca="false">IFERROR(IF(AC624="NÃO","",IF(AM624&lt;&gt;"",AM624-W624,IF(AQ624&lt;&gt;"",AQ624-W624,IF(AW624&lt;&gt;"",AW624-W624,"")))),"")</f>
        <v/>
      </c>
      <c r="AY624" s="46" t="str">
        <f aca="false">IFERROR(IF(ISNA(VLOOKUP(R624,Dados!$X$2:$Y$5,2,0)),VLOOKUP(D624,Dados!$X$7:$Y$33,2,0),VLOOKUP(R624,Dados!$X$2:$Y$5,2,0)),"")</f>
        <v/>
      </c>
      <c r="AZ624" s="52" t="str">
        <f aca="false">IF(C624="","",IF(AND(Y624="CONSUMO",AC624="NÃO")*OR(AG624="-",AG624="BIT"),IF(E624&lt;&gt;"",(AI624-(P624+L624-N624+Q624)*AY624)/0.83),""))</f>
        <v/>
      </c>
      <c r="BA624" s="51" t="str">
        <f aca="false">IF(AZ624="","",AZ624*0.17-((P624+L624-N624+Q624)*AY624))</f>
        <v/>
      </c>
      <c r="BB624" s="51" t="str">
        <f aca="false">IF(AND(Y624="CONSUMO",AG624="ANEXO I",AY624&gt;4%),(AI624-(P624+L624-N624+Q624)*0.0514)/0.83*(0.5177)*(0.17)-AI624*0.0514,IF(AND(Y624="CONSUMO",AG624="ANEXO II",AY624&gt;4%),(AI624-(P624+L624-N624+Q624)*0.041)/0.83*(0.3295)*(0.17)-AI624*0.041,IF(AND(Y624="CONSUMO",AG624="ANEXO I",AY624=4%),(AI624-(P624+L624-N624+Q624)*0.04)/0.83*(0.5177)*(0.17)-AI624*0.04,IF(AND(Y624="CONSUMO",AG624="ANEXO II",AY624=4%),(AI624-(P624+L624-N624+Q624)*0.04)/0.83*(0.3295)*(0.17)-AI624*0.04,""))))</f>
        <v/>
      </c>
      <c r="BC624" s="51" t="str">
        <f aca="false">IF(C624="","",IF(AND(Y624="CONSUMO",AC624="SIM")*OR(AG624="-",AG624="BIT"),IF(E624&lt;&gt;"",(AI624-(P624+L624-N624+Q624)*AY624)/0.83),""))</f>
        <v/>
      </c>
      <c r="BD624" s="51" t="str">
        <f aca="false">IF(BC624="","",BC624*0.17)</f>
        <v/>
      </c>
      <c r="BE624" s="51" t="str">
        <f aca="false">IF(I624=6908,0,IF(BC624="","",BD624-((P624+L624-N624+Q624)*AY624)))</f>
        <v/>
      </c>
      <c r="BF624" s="53" t="str">
        <f aca="false">IF(B624="","",IF(OR(B624="",E624="Regime Normal"),0,(AI624-Q624)*VLOOKUP(R624,Dados!$X$98:$Y$108,2,0)))</f>
        <v/>
      </c>
      <c r="BG624" s="54" t="str">
        <f aca="false">IFERROR(VLOOKUP(I624,Dados!$AC$27:$AD$43,2,0),IF(B624="","",IF(D624&lt;&gt;"MT",IF(AND(AC624="SIM",Y624="Revenda"),"2403",IF(AND(AC624="SIM",Y624="Consumo"),"2407",IF(AND(AC624="NÃO",Y624="Revenda"),"2102",IF(AND(AC624="NÃO",Y624="Consumo"),"2556",)))),REPLACE(I624,1,1,1))))</f>
        <v/>
      </c>
    </row>
    <row r="625" customFormat="false" ht="12.8" hidden="false" customHeight="true" outlineLevel="0" collapsed="false">
      <c r="Y625" s="45"/>
      <c r="Z625" s="46" t="str">
        <f aca="false">IF(B625="","",(IFERROR(VLOOKUP(H625,Dados!A$3:B$15000,2,0),"Não Encontrado")))</f>
        <v/>
      </c>
      <c r="AA625" s="46" t="str">
        <f aca="false">IF(B625="","",(IFERROR(VLOOKUP(G625,Dados!C$3:E$15000,3,0),"Não Encontrado")))</f>
        <v/>
      </c>
      <c r="AB625" s="46" t="str">
        <f aca="false">IFERROR(IF(Z625&lt;&gt;"Não Encontrado",Z625,IF(AA625&lt;&gt;"Não Encontrado",AA625,"")),"")</f>
        <v/>
      </c>
      <c r="AC625" s="45" t="str">
        <f aca="false">IF(B625="","",IF(AB625="","NÃO","SIM"))</f>
        <v/>
      </c>
      <c r="AD625" s="45" t="str">
        <f aca="false">IFERROR(VLOOKUP(G625,Dados!$P$3:$R$500,3,0),"")</f>
        <v/>
      </c>
      <c r="AE625" s="45" t="str">
        <f aca="false">IFERROR(VLOOKUP(G625,Dados!$K$3:$L$500,2,0),"")</f>
        <v/>
      </c>
      <c r="AF625" s="45" t="str">
        <f aca="false">IFERROR(VLOOKUP(G625,Dados!$M$3:$N$500,2,0),"")</f>
        <v/>
      </c>
      <c r="AG625" s="45" t="str">
        <f aca="false">IF(F625="","",IF(AND(AD625="",AE625="",AF625=""),"-",IF(AND(AD625="BIT",AE625="",AF625=""),"BIT",IF(AND(AE625="ANEXO I",AD625="",AF625=""),"ANEXO I",IF(AND(AF625="ANEXO II",AD625="",AE625=""),"ANEXO II","Escolher")))))</f>
        <v/>
      </c>
      <c r="AH625" s="45" t="str">
        <f aca="false">IF(AG625&lt;&gt;"Pneus","",IFERROR(VLOOKUP(R625,Dados!$X$2:$Z$5,3,0)*(AI625-Q625),VLOOKUP(D625,Dados!$X$7:$Z$33,3,0)*(AI625-Q625)))</f>
        <v/>
      </c>
      <c r="AI625" s="47" t="str">
        <f aca="false">IF(B625="","",P625+Q625+O625+M625+L625-N625)</f>
        <v/>
      </c>
      <c r="AJ625" s="48" t="str">
        <f aca="false">IFERROR(IF(AND(AC625="SIM",AG625="-",Y625="REVENDA"),(AB625/1+1)*AI625,IF(AND(AC625="SIM",AG625="Pneus",Y625="REVENDA"),(AB625/1+1)*(AI625-AH625),"")),"")</f>
        <v/>
      </c>
      <c r="AK625" s="48" t="str">
        <f aca="false">IF(AJ625="","",AJ625*17%)</f>
        <v/>
      </c>
      <c r="AL625" s="48" t="str">
        <f aca="false">IFERROR(IF(AC625="NÃO","",IF(AK625="","",IF(E625="Simples Nacional",BF625,IF(T625=0.12,U625*0.5833337002,IF(T625=0,AI625*0.07,U625))))),"")</f>
        <v/>
      </c>
      <c r="AM625" s="47" t="str">
        <f aca="false">IFERROR(IF(AC625="NÃO","",IF(OR(AG625="-",AG625="Pneus"),AK625-AL625,"")),"")</f>
        <v/>
      </c>
      <c r="AN625" s="48" t="str">
        <f aca="false">IF(AND(Y625="REVENDA",AC625="SIM",AG625="BIT"),((AB625/1+1)*AI625)*0.4117,"")</f>
        <v/>
      </c>
      <c r="AO625" s="48" t="str">
        <f aca="false">IF(AN625="","",AN625*17%)</f>
        <v/>
      </c>
      <c r="AP625" s="49" t="str">
        <f aca="false">IF(AN625="","",IF(T625=0.12,(U625*0.4117)*0.4117,IF(T625=0,(AI625*0.07)*0.4117,U625*0.4117)))</f>
        <v/>
      </c>
      <c r="AQ625" s="47" t="str">
        <f aca="false">IF(AN625="","",AO625-AP625)</f>
        <v/>
      </c>
      <c r="AR625" s="50" t="str">
        <f aca="false">IFERROR(IF(AND(AC625="SIM",Y625="REVENDA",LEFT(AG625,5)="ANEXO")*OR(AE625="ANEXO I",AF625="ANEXO II"),VLOOKUP(H625,Dados!G:I,2,0),""),"INSERIR MVA")</f>
        <v/>
      </c>
      <c r="AS625" s="48" t="str">
        <f aca="false">IF(LEFT(AG625,5)="ANEXO",VLOOKUP(AG625,Dados!$X$111:$Z$112,2,0)*(AI625-Q625),"")</f>
        <v/>
      </c>
      <c r="AT625" s="48" t="str">
        <f aca="false">IFERROR(IF(AR625="","",(AI625*AR625)+AI625),"INSERIR MVA")</f>
        <v/>
      </c>
      <c r="AU625" s="48" t="str">
        <f aca="false">IF(AT625="","",IF(AY625=0.04,U625,AS625*AY625))</f>
        <v/>
      </c>
      <c r="AV625" s="47" t="str">
        <f aca="false">IFERROR(IF(AU625="","",(VLOOKUP(AG625,Dados!$X$111:$Z$112,3,0)*AT625*0.17)),"INSERIR MVA")</f>
        <v/>
      </c>
      <c r="AW625" s="47" t="str">
        <f aca="false">IFERROR(IF(AR625="","",AV625-AU625),"")</f>
        <v/>
      </c>
      <c r="AX625" s="51" t="str">
        <f aca="false">IFERROR(IF(AC625="NÃO","",IF(AM625&lt;&gt;"",AM625-W625,IF(AQ625&lt;&gt;"",AQ625-W625,IF(AW625&lt;&gt;"",AW625-W625,"")))),"")</f>
        <v/>
      </c>
      <c r="AY625" s="46" t="str">
        <f aca="false">IFERROR(IF(ISNA(VLOOKUP(R625,Dados!$X$2:$Y$5,2,0)),VLOOKUP(D625,Dados!$X$7:$Y$33,2,0),VLOOKUP(R625,Dados!$X$2:$Y$5,2,0)),"")</f>
        <v/>
      </c>
      <c r="AZ625" s="52" t="str">
        <f aca="false">IF(C625="","",IF(AND(Y625="CONSUMO",AC625="NÃO")*OR(AG625="-",AG625="BIT"),IF(E625&lt;&gt;"",(AI625-(P625+L625-N625+Q625)*AY625)/0.83),""))</f>
        <v/>
      </c>
      <c r="BA625" s="51" t="str">
        <f aca="false">IF(AZ625="","",AZ625*0.17-((P625+L625-N625+Q625)*AY625))</f>
        <v/>
      </c>
      <c r="BB625" s="51" t="str">
        <f aca="false">IF(AND(Y625="CONSUMO",AG625="ANEXO I",AY625&gt;4%),(AI625-(P625+L625-N625+Q625)*0.0514)/0.83*(0.5177)*(0.17)-AI625*0.0514,IF(AND(Y625="CONSUMO",AG625="ANEXO II",AY625&gt;4%),(AI625-(P625+L625-N625+Q625)*0.041)/0.83*(0.3295)*(0.17)-AI625*0.041,IF(AND(Y625="CONSUMO",AG625="ANEXO I",AY625=4%),(AI625-(P625+L625-N625+Q625)*0.04)/0.83*(0.5177)*(0.17)-AI625*0.04,IF(AND(Y625="CONSUMO",AG625="ANEXO II",AY625=4%),(AI625-(P625+L625-N625+Q625)*0.04)/0.83*(0.3295)*(0.17)-AI625*0.04,""))))</f>
        <v/>
      </c>
      <c r="BC625" s="51" t="str">
        <f aca="false">IF(C625="","",IF(AND(Y625="CONSUMO",AC625="SIM")*OR(AG625="-",AG625="BIT"),IF(E625&lt;&gt;"",(AI625-(P625+L625-N625+Q625)*AY625)/0.83),""))</f>
        <v/>
      </c>
      <c r="BD625" s="51" t="str">
        <f aca="false">IF(BC625="","",BC625*0.17)</f>
        <v/>
      </c>
      <c r="BE625" s="51" t="str">
        <f aca="false">IF(I625=6908,0,IF(BC625="","",BD625-((P625+L625-N625+Q625)*AY625)))</f>
        <v/>
      </c>
      <c r="BF625" s="53" t="str">
        <f aca="false">IF(B625="","",IF(OR(B625="",E625="Regime Normal"),0,(AI625-Q625)*VLOOKUP(R625,Dados!$X$98:$Y$108,2,0)))</f>
        <v/>
      </c>
      <c r="BG625" s="54" t="str">
        <f aca="false">IFERROR(VLOOKUP(I625,Dados!$AC$27:$AD$43,2,0),IF(B625="","",IF(D625&lt;&gt;"MT",IF(AND(AC625="SIM",Y625="Revenda"),"2403",IF(AND(AC625="SIM",Y625="Consumo"),"2407",IF(AND(AC625="NÃO",Y625="Revenda"),"2102",IF(AND(AC625="NÃO",Y625="Consumo"),"2556",)))),REPLACE(I625,1,1,1))))</f>
        <v/>
      </c>
    </row>
    <row r="626" customFormat="false" ht="12.8" hidden="false" customHeight="true" outlineLevel="0" collapsed="false">
      <c r="Y626" s="45"/>
      <c r="Z626" s="46" t="str">
        <f aca="false">IF(B626="","",(IFERROR(VLOOKUP(H626,Dados!A$3:B$15000,2,0),"Não Encontrado")))</f>
        <v/>
      </c>
      <c r="AA626" s="46" t="str">
        <f aca="false">IF(B626="","",(IFERROR(VLOOKUP(G626,Dados!C$3:E$15000,3,0),"Não Encontrado")))</f>
        <v/>
      </c>
      <c r="AB626" s="46" t="str">
        <f aca="false">IFERROR(IF(Z626&lt;&gt;"Não Encontrado",Z626,IF(AA626&lt;&gt;"Não Encontrado",AA626,"")),"")</f>
        <v/>
      </c>
      <c r="AC626" s="45" t="str">
        <f aca="false">IF(B626="","",IF(AB626="","NÃO","SIM"))</f>
        <v/>
      </c>
      <c r="AD626" s="45" t="str">
        <f aca="false">IFERROR(VLOOKUP(G626,Dados!$P$3:$R$500,3,0),"")</f>
        <v/>
      </c>
      <c r="AE626" s="45" t="str">
        <f aca="false">IFERROR(VLOOKUP(G626,Dados!$K$3:$L$500,2,0),"")</f>
        <v/>
      </c>
      <c r="AF626" s="45" t="str">
        <f aca="false">IFERROR(VLOOKUP(G626,Dados!$M$3:$N$500,2,0),"")</f>
        <v/>
      </c>
      <c r="AG626" s="45" t="str">
        <f aca="false">IF(F626="","",IF(AND(AD626="",AE626="",AF626=""),"-",IF(AND(AD626="BIT",AE626="",AF626=""),"BIT",IF(AND(AE626="ANEXO I",AD626="",AF626=""),"ANEXO I",IF(AND(AF626="ANEXO II",AD626="",AE626=""),"ANEXO II","Escolher")))))</f>
        <v/>
      </c>
      <c r="AH626" s="45" t="str">
        <f aca="false">IF(AG626&lt;&gt;"Pneus","",IFERROR(VLOOKUP(R626,Dados!$X$2:$Z$5,3,0)*(AI626-Q626),VLOOKUP(D626,Dados!$X$7:$Z$33,3,0)*(AI626-Q626)))</f>
        <v/>
      </c>
      <c r="AI626" s="47" t="str">
        <f aca="false">IF(B626="","",P626+Q626+O626+M626+L626-N626)</f>
        <v/>
      </c>
      <c r="AJ626" s="48" t="str">
        <f aca="false">IFERROR(IF(AND(AC626="SIM",AG626="-",Y626="REVENDA"),(AB626/1+1)*AI626,IF(AND(AC626="SIM",AG626="Pneus",Y626="REVENDA"),(AB626/1+1)*(AI626-AH626),"")),"")</f>
        <v/>
      </c>
      <c r="AK626" s="48" t="str">
        <f aca="false">IF(AJ626="","",AJ626*17%)</f>
        <v/>
      </c>
      <c r="AL626" s="48" t="str">
        <f aca="false">IFERROR(IF(AC626="NÃO","",IF(AK626="","",IF(E626="Simples Nacional",BF626,IF(T626=0.12,U626*0.5833337002,IF(T626=0,AI626*0.07,U626))))),"")</f>
        <v/>
      </c>
      <c r="AM626" s="47" t="str">
        <f aca="false">IFERROR(IF(AC626="NÃO","",IF(OR(AG626="-",AG626="Pneus"),AK626-AL626,"")),"")</f>
        <v/>
      </c>
      <c r="AN626" s="48" t="str">
        <f aca="false">IF(AND(Y626="REVENDA",AC626="SIM",AG626="BIT"),((AB626/1+1)*AI626)*0.4117,"")</f>
        <v/>
      </c>
      <c r="AO626" s="48" t="str">
        <f aca="false">IF(AN626="","",AN626*17%)</f>
        <v/>
      </c>
      <c r="AP626" s="49" t="str">
        <f aca="false">IF(AN626="","",IF(T626=0.12,(U626*0.4117)*0.4117,IF(T626=0,(AI626*0.07)*0.4117,U626*0.4117)))</f>
        <v/>
      </c>
      <c r="AQ626" s="47" t="str">
        <f aca="false">IF(AN626="","",AO626-AP626)</f>
        <v/>
      </c>
      <c r="AR626" s="50" t="str">
        <f aca="false">IFERROR(IF(AND(AC626="SIM",Y626="REVENDA",LEFT(AG626,5)="ANEXO")*OR(AE626="ANEXO I",AF626="ANEXO II"),VLOOKUP(H626,Dados!G:I,2,0),""),"INSERIR MVA")</f>
        <v/>
      </c>
      <c r="AS626" s="48" t="str">
        <f aca="false">IF(LEFT(AG626,5)="ANEXO",VLOOKUP(AG626,Dados!$X$111:$Z$112,2,0)*(AI626-Q626),"")</f>
        <v/>
      </c>
      <c r="AT626" s="48" t="str">
        <f aca="false">IFERROR(IF(AR626="","",(AI626*AR626)+AI626),"INSERIR MVA")</f>
        <v/>
      </c>
      <c r="AU626" s="48" t="str">
        <f aca="false">IF(AT626="","",IF(AY626=0.04,U626,AS626*AY626))</f>
        <v/>
      </c>
      <c r="AV626" s="47" t="str">
        <f aca="false">IFERROR(IF(AU626="","",(VLOOKUP(AG626,Dados!$X$111:$Z$112,3,0)*AT626*0.17)),"INSERIR MVA")</f>
        <v/>
      </c>
      <c r="AW626" s="47" t="str">
        <f aca="false">IFERROR(IF(AR626="","",AV626-AU626),"")</f>
        <v/>
      </c>
      <c r="AX626" s="51" t="str">
        <f aca="false">IFERROR(IF(AC626="NÃO","",IF(AM626&lt;&gt;"",AM626-W626,IF(AQ626&lt;&gt;"",AQ626-W626,IF(AW626&lt;&gt;"",AW626-W626,"")))),"")</f>
        <v/>
      </c>
      <c r="AY626" s="46" t="str">
        <f aca="false">IFERROR(IF(ISNA(VLOOKUP(R626,Dados!$X$2:$Y$5,2,0)),VLOOKUP(D626,Dados!$X$7:$Y$33,2,0),VLOOKUP(R626,Dados!$X$2:$Y$5,2,0)),"")</f>
        <v/>
      </c>
      <c r="AZ626" s="52" t="str">
        <f aca="false">IF(C626="","",IF(AND(Y626="CONSUMO",AC626="NÃO")*OR(AG626="-",AG626="BIT"),IF(E626&lt;&gt;"",(AI626-(P626+L626-N626+Q626)*AY626)/0.83),""))</f>
        <v/>
      </c>
      <c r="BA626" s="51" t="str">
        <f aca="false">IF(AZ626="","",AZ626*0.17-((P626+L626-N626+Q626)*AY626))</f>
        <v/>
      </c>
      <c r="BB626" s="51" t="str">
        <f aca="false">IF(AND(Y626="CONSUMO",AG626="ANEXO I",AY626&gt;4%),(AI626-(P626+L626-N626+Q626)*0.0514)/0.83*(0.5177)*(0.17)-AI626*0.0514,IF(AND(Y626="CONSUMO",AG626="ANEXO II",AY626&gt;4%),(AI626-(P626+L626-N626+Q626)*0.041)/0.83*(0.3295)*(0.17)-AI626*0.041,IF(AND(Y626="CONSUMO",AG626="ANEXO I",AY626=4%),(AI626-(P626+L626-N626+Q626)*0.04)/0.83*(0.5177)*(0.17)-AI626*0.04,IF(AND(Y626="CONSUMO",AG626="ANEXO II",AY626=4%),(AI626-(P626+L626-N626+Q626)*0.04)/0.83*(0.3295)*(0.17)-AI626*0.04,""))))</f>
        <v/>
      </c>
      <c r="BC626" s="51" t="str">
        <f aca="false">IF(C626="","",IF(AND(Y626="CONSUMO",AC626="SIM")*OR(AG626="-",AG626="BIT"),IF(E626&lt;&gt;"",(AI626-(P626+L626-N626+Q626)*AY626)/0.83),""))</f>
        <v/>
      </c>
      <c r="BD626" s="51" t="str">
        <f aca="false">IF(BC626="","",BC626*0.17)</f>
        <v/>
      </c>
      <c r="BE626" s="51" t="str">
        <f aca="false">IF(I626=6908,0,IF(BC626="","",BD626-((P626+L626-N626+Q626)*AY626)))</f>
        <v/>
      </c>
      <c r="BF626" s="53" t="str">
        <f aca="false">IF(B626="","",IF(OR(B626="",E626="Regime Normal"),0,(AI626-Q626)*VLOOKUP(R626,Dados!$X$98:$Y$108,2,0)))</f>
        <v/>
      </c>
      <c r="BG626" s="54" t="str">
        <f aca="false">IFERROR(VLOOKUP(I626,Dados!$AC$27:$AD$43,2,0),IF(B626="","",IF(D626&lt;&gt;"MT",IF(AND(AC626="SIM",Y626="Revenda"),"2403",IF(AND(AC626="SIM",Y626="Consumo"),"2407",IF(AND(AC626="NÃO",Y626="Revenda"),"2102",IF(AND(AC626="NÃO",Y626="Consumo"),"2556",)))),REPLACE(I626,1,1,1))))</f>
        <v/>
      </c>
    </row>
    <row r="627" customFormat="false" ht="12.8" hidden="false" customHeight="true" outlineLevel="0" collapsed="false">
      <c r="Y627" s="45"/>
      <c r="Z627" s="46" t="str">
        <f aca="false">IF(B627="","",(IFERROR(VLOOKUP(H627,Dados!A$3:B$15000,2,0),"Não Encontrado")))</f>
        <v/>
      </c>
      <c r="AA627" s="46" t="str">
        <f aca="false">IF(B627="","",(IFERROR(VLOOKUP(G627,Dados!C$3:E$15000,3,0),"Não Encontrado")))</f>
        <v/>
      </c>
      <c r="AB627" s="46" t="str">
        <f aca="false">IFERROR(IF(Z627&lt;&gt;"Não Encontrado",Z627,IF(AA627&lt;&gt;"Não Encontrado",AA627,"")),"")</f>
        <v/>
      </c>
      <c r="AC627" s="45" t="str">
        <f aca="false">IF(B627="","",IF(AB627="","NÃO","SIM"))</f>
        <v/>
      </c>
      <c r="AD627" s="45" t="str">
        <f aca="false">IFERROR(VLOOKUP(G627,Dados!$P$3:$R$500,3,0),"")</f>
        <v/>
      </c>
      <c r="AE627" s="45" t="str">
        <f aca="false">IFERROR(VLOOKUP(G627,Dados!$K$3:$L$500,2,0),"")</f>
        <v/>
      </c>
      <c r="AF627" s="45" t="str">
        <f aca="false">IFERROR(VLOOKUP(G627,Dados!$M$3:$N$500,2,0),"")</f>
        <v/>
      </c>
      <c r="AG627" s="45" t="str">
        <f aca="false">IF(F627="","",IF(AND(AD627="",AE627="",AF627=""),"-",IF(AND(AD627="BIT",AE627="",AF627=""),"BIT",IF(AND(AE627="ANEXO I",AD627="",AF627=""),"ANEXO I",IF(AND(AF627="ANEXO II",AD627="",AE627=""),"ANEXO II","Escolher")))))</f>
        <v/>
      </c>
      <c r="AH627" s="45" t="str">
        <f aca="false">IF(AG627&lt;&gt;"Pneus","",IFERROR(VLOOKUP(R627,Dados!$X$2:$Z$5,3,0)*(AI627-Q627),VLOOKUP(D627,Dados!$X$7:$Z$33,3,0)*(AI627-Q627)))</f>
        <v/>
      </c>
      <c r="AI627" s="47" t="str">
        <f aca="false">IF(B627="","",P627+Q627+O627+M627+L627-N627)</f>
        <v/>
      </c>
      <c r="AJ627" s="48" t="str">
        <f aca="false">IFERROR(IF(AND(AC627="SIM",AG627="-",Y627="REVENDA"),(AB627/1+1)*AI627,IF(AND(AC627="SIM",AG627="Pneus",Y627="REVENDA"),(AB627/1+1)*(AI627-AH627),"")),"")</f>
        <v/>
      </c>
      <c r="AK627" s="48" t="str">
        <f aca="false">IF(AJ627="","",AJ627*17%)</f>
        <v/>
      </c>
      <c r="AL627" s="48" t="str">
        <f aca="false">IFERROR(IF(AC627="NÃO","",IF(AK627="","",IF(E627="Simples Nacional",BF627,IF(T627=0.12,U627*0.5833337002,IF(T627=0,AI627*0.07,U627))))),"")</f>
        <v/>
      </c>
      <c r="AM627" s="47" t="str">
        <f aca="false">IFERROR(IF(AC627="NÃO","",IF(OR(AG627="-",AG627="Pneus"),AK627-AL627,"")),"")</f>
        <v/>
      </c>
      <c r="AN627" s="48" t="str">
        <f aca="false">IF(AND(Y627="REVENDA",AC627="SIM",AG627="BIT"),((AB627/1+1)*AI627)*0.4117,"")</f>
        <v/>
      </c>
      <c r="AO627" s="48" t="str">
        <f aca="false">IF(AN627="","",AN627*17%)</f>
        <v/>
      </c>
      <c r="AP627" s="49" t="str">
        <f aca="false">IF(AN627="","",IF(T627=0.12,(U627*0.4117)*0.4117,IF(T627=0,(AI627*0.07)*0.4117,U627*0.4117)))</f>
        <v/>
      </c>
      <c r="AQ627" s="47" t="str">
        <f aca="false">IF(AN627="","",AO627-AP627)</f>
        <v/>
      </c>
      <c r="AR627" s="50" t="str">
        <f aca="false">IFERROR(IF(AND(AC627="SIM",Y627="REVENDA",LEFT(AG627,5)="ANEXO")*OR(AE627="ANEXO I",AF627="ANEXO II"),VLOOKUP(H627,Dados!G:I,2,0),""),"INSERIR MVA")</f>
        <v/>
      </c>
      <c r="AS627" s="48" t="str">
        <f aca="false">IF(LEFT(AG627,5)="ANEXO",VLOOKUP(AG627,Dados!$X$111:$Z$112,2,0)*(AI627-Q627),"")</f>
        <v/>
      </c>
      <c r="AT627" s="48" t="str">
        <f aca="false">IFERROR(IF(AR627="","",(AI627*AR627)+AI627),"INSERIR MVA")</f>
        <v/>
      </c>
      <c r="AU627" s="48" t="str">
        <f aca="false">IF(AT627="","",IF(AY627=0.04,U627,AS627*AY627))</f>
        <v/>
      </c>
      <c r="AV627" s="47" t="str">
        <f aca="false">IFERROR(IF(AU627="","",(VLOOKUP(AG627,Dados!$X$111:$Z$112,3,0)*AT627*0.17)),"INSERIR MVA")</f>
        <v/>
      </c>
      <c r="AW627" s="47" t="str">
        <f aca="false">IFERROR(IF(AR627="","",AV627-AU627),"")</f>
        <v/>
      </c>
      <c r="AX627" s="51" t="str">
        <f aca="false">IFERROR(IF(AC627="NÃO","",IF(AM627&lt;&gt;"",AM627-W627,IF(AQ627&lt;&gt;"",AQ627-W627,IF(AW627&lt;&gt;"",AW627-W627,"")))),"")</f>
        <v/>
      </c>
      <c r="AY627" s="46" t="str">
        <f aca="false">IFERROR(IF(ISNA(VLOOKUP(R627,Dados!$X$2:$Y$5,2,0)),VLOOKUP(D627,Dados!$X$7:$Y$33,2,0),VLOOKUP(R627,Dados!$X$2:$Y$5,2,0)),"")</f>
        <v/>
      </c>
      <c r="AZ627" s="52" t="str">
        <f aca="false">IF(C627="","",IF(AND(Y627="CONSUMO",AC627="NÃO")*OR(AG627="-",AG627="BIT"),IF(E627&lt;&gt;"",(AI627-(P627+L627-N627+Q627)*AY627)/0.83),""))</f>
        <v/>
      </c>
      <c r="BA627" s="51" t="str">
        <f aca="false">IF(AZ627="","",AZ627*0.17-((P627+L627-N627+Q627)*AY627))</f>
        <v/>
      </c>
      <c r="BB627" s="51" t="str">
        <f aca="false">IF(AND(Y627="CONSUMO",AG627="ANEXO I",AY627&gt;4%),(AI627-(P627+L627-N627+Q627)*0.0514)/0.83*(0.5177)*(0.17)-AI627*0.0514,IF(AND(Y627="CONSUMO",AG627="ANEXO II",AY627&gt;4%),(AI627-(P627+L627-N627+Q627)*0.041)/0.83*(0.3295)*(0.17)-AI627*0.041,IF(AND(Y627="CONSUMO",AG627="ANEXO I",AY627=4%),(AI627-(P627+L627-N627+Q627)*0.04)/0.83*(0.5177)*(0.17)-AI627*0.04,IF(AND(Y627="CONSUMO",AG627="ANEXO II",AY627=4%),(AI627-(P627+L627-N627+Q627)*0.04)/0.83*(0.3295)*(0.17)-AI627*0.04,""))))</f>
        <v/>
      </c>
      <c r="BC627" s="51" t="str">
        <f aca="false">IF(C627="","",IF(AND(Y627="CONSUMO",AC627="SIM")*OR(AG627="-",AG627="BIT"),IF(E627&lt;&gt;"",(AI627-(P627+L627-N627+Q627)*AY627)/0.83),""))</f>
        <v/>
      </c>
      <c r="BD627" s="51" t="str">
        <f aca="false">IF(BC627="","",BC627*0.17)</f>
        <v/>
      </c>
      <c r="BE627" s="51" t="str">
        <f aca="false">IF(I627=6908,0,IF(BC627="","",BD627-((P627+L627-N627+Q627)*AY627)))</f>
        <v/>
      </c>
      <c r="BF627" s="53" t="str">
        <f aca="false">IF(B627="","",IF(OR(B627="",E627="Regime Normal"),0,(AI627-Q627)*VLOOKUP(R627,Dados!$X$98:$Y$108,2,0)))</f>
        <v/>
      </c>
      <c r="BG627" s="54" t="str">
        <f aca="false">IFERROR(VLOOKUP(I627,Dados!$AC$27:$AD$43,2,0),IF(B627="","",IF(D627&lt;&gt;"MT",IF(AND(AC627="SIM",Y627="Revenda"),"2403",IF(AND(AC627="SIM",Y627="Consumo"),"2407",IF(AND(AC627="NÃO",Y627="Revenda"),"2102",IF(AND(AC627="NÃO",Y627="Consumo"),"2556",)))),REPLACE(I627,1,1,1))))</f>
        <v/>
      </c>
    </row>
    <row r="628" customFormat="false" ht="12.8" hidden="false" customHeight="true" outlineLevel="0" collapsed="false">
      <c r="Y628" s="45"/>
      <c r="Z628" s="46" t="str">
        <f aca="false">IF(B628="","",(IFERROR(VLOOKUP(H628,Dados!A$3:B$15000,2,0),"Não Encontrado")))</f>
        <v/>
      </c>
      <c r="AA628" s="46" t="str">
        <f aca="false">IF(B628="","",(IFERROR(VLOOKUP(G628,Dados!C$3:E$15000,3,0),"Não Encontrado")))</f>
        <v/>
      </c>
      <c r="AB628" s="46" t="str">
        <f aca="false">IFERROR(IF(Z628&lt;&gt;"Não Encontrado",Z628,IF(AA628&lt;&gt;"Não Encontrado",AA628,"")),"")</f>
        <v/>
      </c>
      <c r="AC628" s="45" t="str">
        <f aca="false">IF(B628="","",IF(AB628="","NÃO","SIM"))</f>
        <v/>
      </c>
      <c r="AD628" s="45" t="str">
        <f aca="false">IFERROR(VLOOKUP(G628,Dados!$P$3:$R$500,3,0),"")</f>
        <v/>
      </c>
      <c r="AE628" s="45" t="str">
        <f aca="false">IFERROR(VLOOKUP(G628,Dados!$K$3:$L$500,2,0),"")</f>
        <v/>
      </c>
      <c r="AF628" s="45" t="str">
        <f aca="false">IFERROR(VLOOKUP(G628,Dados!$M$3:$N$500,2,0),"")</f>
        <v/>
      </c>
      <c r="AG628" s="45" t="str">
        <f aca="false">IF(F628="","",IF(AND(AD628="",AE628="",AF628=""),"-",IF(AND(AD628="BIT",AE628="",AF628=""),"BIT",IF(AND(AE628="ANEXO I",AD628="",AF628=""),"ANEXO I",IF(AND(AF628="ANEXO II",AD628="",AE628=""),"ANEXO II","Escolher")))))</f>
        <v/>
      </c>
      <c r="AH628" s="45" t="str">
        <f aca="false">IF(AG628&lt;&gt;"Pneus","",IFERROR(VLOOKUP(R628,Dados!$X$2:$Z$5,3,0)*(AI628-Q628),VLOOKUP(D628,Dados!$X$7:$Z$33,3,0)*(AI628-Q628)))</f>
        <v/>
      </c>
      <c r="AI628" s="47" t="str">
        <f aca="false">IF(B628="","",P628+Q628+O628+M628+L628-N628)</f>
        <v/>
      </c>
      <c r="AJ628" s="48" t="str">
        <f aca="false">IFERROR(IF(AND(AC628="SIM",AG628="-",Y628="REVENDA"),(AB628/1+1)*AI628,IF(AND(AC628="SIM",AG628="Pneus",Y628="REVENDA"),(AB628/1+1)*(AI628-AH628),"")),"")</f>
        <v/>
      </c>
      <c r="AK628" s="48" t="str">
        <f aca="false">IF(AJ628="","",AJ628*17%)</f>
        <v/>
      </c>
      <c r="AL628" s="48" t="str">
        <f aca="false">IFERROR(IF(AC628="NÃO","",IF(AK628="","",IF(E628="Simples Nacional",BF628,IF(T628=0.12,U628*0.5833337002,IF(T628=0,AI628*0.07,U628))))),"")</f>
        <v/>
      </c>
      <c r="AM628" s="47" t="str">
        <f aca="false">IFERROR(IF(AC628="NÃO","",IF(OR(AG628="-",AG628="Pneus"),AK628-AL628,"")),"")</f>
        <v/>
      </c>
      <c r="AN628" s="48" t="str">
        <f aca="false">IF(AND(Y628="REVENDA",AC628="SIM",AG628="BIT"),((AB628/1+1)*AI628)*0.4117,"")</f>
        <v/>
      </c>
      <c r="AO628" s="48" t="str">
        <f aca="false">IF(AN628="","",AN628*17%)</f>
        <v/>
      </c>
      <c r="AP628" s="49" t="str">
        <f aca="false">IF(AN628="","",IF(T628=0.12,(U628*0.4117)*0.4117,IF(T628=0,(AI628*0.07)*0.4117,U628*0.4117)))</f>
        <v/>
      </c>
      <c r="AQ628" s="47" t="str">
        <f aca="false">IF(AN628="","",AO628-AP628)</f>
        <v/>
      </c>
      <c r="AR628" s="50" t="str">
        <f aca="false">IFERROR(IF(AND(AC628="SIM",Y628="REVENDA",LEFT(AG628,5)="ANEXO")*OR(AE628="ANEXO I",AF628="ANEXO II"),VLOOKUP(H628,Dados!G:I,2,0),""),"INSERIR MVA")</f>
        <v/>
      </c>
      <c r="AS628" s="48" t="str">
        <f aca="false">IF(LEFT(AG628,5)="ANEXO",VLOOKUP(AG628,Dados!$X$111:$Z$112,2,0)*(AI628-Q628),"")</f>
        <v/>
      </c>
      <c r="AT628" s="48" t="str">
        <f aca="false">IFERROR(IF(AR628="","",(AI628*AR628)+AI628),"INSERIR MVA")</f>
        <v/>
      </c>
      <c r="AU628" s="48" t="str">
        <f aca="false">IF(AT628="","",IF(AY628=0.04,U628,AS628*AY628))</f>
        <v/>
      </c>
      <c r="AV628" s="47" t="str">
        <f aca="false">IFERROR(IF(AU628="","",(VLOOKUP(AG628,Dados!$X$111:$Z$112,3,0)*AT628*0.17)),"INSERIR MVA")</f>
        <v/>
      </c>
      <c r="AW628" s="47" t="str">
        <f aca="false">IFERROR(IF(AR628="","",AV628-AU628),"")</f>
        <v/>
      </c>
      <c r="AX628" s="51" t="str">
        <f aca="false">IFERROR(IF(AC628="NÃO","",IF(AM628&lt;&gt;"",AM628-W628,IF(AQ628&lt;&gt;"",AQ628-W628,IF(AW628&lt;&gt;"",AW628-W628,"")))),"")</f>
        <v/>
      </c>
      <c r="AY628" s="46" t="str">
        <f aca="false">IFERROR(IF(ISNA(VLOOKUP(R628,Dados!$X$2:$Y$5,2,0)),VLOOKUP(D628,Dados!$X$7:$Y$33,2,0),VLOOKUP(R628,Dados!$X$2:$Y$5,2,0)),"")</f>
        <v/>
      </c>
      <c r="AZ628" s="52" t="str">
        <f aca="false">IF(C628="","",IF(AND(Y628="CONSUMO",AC628="NÃO")*OR(AG628="-",AG628="BIT"),IF(E628&lt;&gt;"",(AI628-(P628+L628-N628+Q628)*AY628)/0.83),""))</f>
        <v/>
      </c>
      <c r="BA628" s="51" t="str">
        <f aca="false">IF(AZ628="","",AZ628*0.17-((P628+L628-N628+Q628)*AY628))</f>
        <v/>
      </c>
      <c r="BB628" s="51" t="str">
        <f aca="false">IF(AND(Y628="CONSUMO",AG628="ANEXO I",AY628&gt;4%),(AI628-(P628+L628-N628+Q628)*0.0514)/0.83*(0.5177)*(0.17)-AI628*0.0514,IF(AND(Y628="CONSUMO",AG628="ANEXO II",AY628&gt;4%),(AI628-(P628+L628-N628+Q628)*0.041)/0.83*(0.3295)*(0.17)-AI628*0.041,IF(AND(Y628="CONSUMO",AG628="ANEXO I",AY628=4%),(AI628-(P628+L628-N628+Q628)*0.04)/0.83*(0.5177)*(0.17)-AI628*0.04,IF(AND(Y628="CONSUMO",AG628="ANEXO II",AY628=4%),(AI628-(P628+L628-N628+Q628)*0.04)/0.83*(0.3295)*(0.17)-AI628*0.04,""))))</f>
        <v/>
      </c>
      <c r="BC628" s="51" t="str">
        <f aca="false">IF(C628="","",IF(AND(Y628="CONSUMO",AC628="SIM")*OR(AG628="-",AG628="BIT"),IF(E628&lt;&gt;"",(AI628-(P628+L628-N628+Q628)*AY628)/0.83),""))</f>
        <v/>
      </c>
      <c r="BD628" s="51" t="str">
        <f aca="false">IF(BC628="","",BC628*0.17)</f>
        <v/>
      </c>
      <c r="BE628" s="51" t="str">
        <f aca="false">IF(I628=6908,0,IF(BC628="","",BD628-((P628+L628-N628+Q628)*AY628)))</f>
        <v/>
      </c>
      <c r="BF628" s="53" t="str">
        <f aca="false">IF(B628="","",IF(OR(B628="",E628="Regime Normal"),0,(AI628-Q628)*VLOOKUP(R628,Dados!$X$98:$Y$108,2,0)))</f>
        <v/>
      </c>
      <c r="BG628" s="54" t="str">
        <f aca="false">IFERROR(VLOOKUP(I628,Dados!$AC$27:$AD$43,2,0),IF(B628="","",IF(D628&lt;&gt;"MT",IF(AND(AC628="SIM",Y628="Revenda"),"2403",IF(AND(AC628="SIM",Y628="Consumo"),"2407",IF(AND(AC628="NÃO",Y628="Revenda"),"2102",IF(AND(AC628="NÃO",Y628="Consumo"),"2556",)))),REPLACE(I628,1,1,1))))</f>
        <v/>
      </c>
    </row>
    <row r="629" customFormat="false" ht="12.8" hidden="false" customHeight="true" outlineLevel="0" collapsed="false">
      <c r="Y629" s="45"/>
      <c r="Z629" s="46" t="str">
        <f aca="false">IF(B629="","",(IFERROR(VLOOKUP(H629,Dados!A$3:B$15000,2,0),"Não Encontrado")))</f>
        <v/>
      </c>
      <c r="AA629" s="46" t="str">
        <f aca="false">IF(B629="","",(IFERROR(VLOOKUP(G629,Dados!C$3:E$15000,3,0),"Não Encontrado")))</f>
        <v/>
      </c>
      <c r="AB629" s="46" t="str">
        <f aca="false">IFERROR(IF(Z629&lt;&gt;"Não Encontrado",Z629,IF(AA629&lt;&gt;"Não Encontrado",AA629,"")),"")</f>
        <v/>
      </c>
      <c r="AC629" s="45" t="str">
        <f aca="false">IF(B629="","",IF(AB629="","NÃO","SIM"))</f>
        <v/>
      </c>
      <c r="AD629" s="45" t="str">
        <f aca="false">IFERROR(VLOOKUP(G629,Dados!$P$3:$R$500,3,0),"")</f>
        <v/>
      </c>
      <c r="AE629" s="45" t="str">
        <f aca="false">IFERROR(VLOOKUP(G629,Dados!$K$3:$L$500,2,0),"")</f>
        <v/>
      </c>
      <c r="AF629" s="45" t="str">
        <f aca="false">IFERROR(VLOOKUP(G629,Dados!$M$3:$N$500,2,0),"")</f>
        <v/>
      </c>
      <c r="AG629" s="45" t="str">
        <f aca="false">IF(F629="","",IF(AND(AD629="",AE629="",AF629=""),"-",IF(AND(AD629="BIT",AE629="",AF629=""),"BIT",IF(AND(AE629="ANEXO I",AD629="",AF629=""),"ANEXO I",IF(AND(AF629="ANEXO II",AD629="",AE629=""),"ANEXO II","Escolher")))))</f>
        <v/>
      </c>
      <c r="AH629" s="45" t="str">
        <f aca="false">IF(AG629&lt;&gt;"Pneus","",IFERROR(VLOOKUP(R629,Dados!$X$2:$Z$5,3,0)*(AI629-Q629),VLOOKUP(D629,Dados!$X$7:$Z$33,3,0)*(AI629-Q629)))</f>
        <v/>
      </c>
      <c r="AI629" s="47" t="str">
        <f aca="false">IF(B629="","",P629+Q629+O629+M629+L629-N629)</f>
        <v/>
      </c>
      <c r="AJ629" s="48" t="str">
        <f aca="false">IFERROR(IF(AND(AC629="SIM",AG629="-",Y629="REVENDA"),(AB629/1+1)*AI629,IF(AND(AC629="SIM",AG629="Pneus",Y629="REVENDA"),(AB629/1+1)*(AI629-AH629),"")),"")</f>
        <v/>
      </c>
      <c r="AK629" s="48" t="str">
        <f aca="false">IF(AJ629="","",AJ629*17%)</f>
        <v/>
      </c>
      <c r="AL629" s="48" t="str">
        <f aca="false">IFERROR(IF(AC629="NÃO","",IF(AK629="","",IF(E629="Simples Nacional",BF629,IF(T629=0.12,U629*0.5833337002,IF(T629=0,AI629*0.07,U629))))),"")</f>
        <v/>
      </c>
      <c r="AM629" s="47" t="str">
        <f aca="false">IFERROR(IF(AC629="NÃO","",IF(OR(AG629="-",AG629="Pneus"),AK629-AL629,"")),"")</f>
        <v/>
      </c>
      <c r="AN629" s="48" t="str">
        <f aca="false">IF(AND(Y629="REVENDA",AC629="SIM",AG629="BIT"),((AB629/1+1)*AI629)*0.4117,"")</f>
        <v/>
      </c>
      <c r="AO629" s="48" t="str">
        <f aca="false">IF(AN629="","",AN629*17%)</f>
        <v/>
      </c>
      <c r="AP629" s="49" t="str">
        <f aca="false">IF(AN629="","",IF(T629=0.12,(U629*0.4117)*0.4117,IF(T629=0,(AI629*0.07)*0.4117,U629*0.4117)))</f>
        <v/>
      </c>
      <c r="AQ629" s="47" t="str">
        <f aca="false">IF(AN629="","",AO629-AP629)</f>
        <v/>
      </c>
      <c r="AR629" s="50" t="str">
        <f aca="false">IFERROR(IF(AND(AC629="SIM",Y629="REVENDA",LEFT(AG629,5)="ANEXO")*OR(AE629="ANEXO I",AF629="ANEXO II"),VLOOKUP(H629,Dados!G:I,2,0),""),"INSERIR MVA")</f>
        <v/>
      </c>
      <c r="AS629" s="48" t="str">
        <f aca="false">IF(LEFT(AG629,5)="ANEXO",VLOOKUP(AG629,Dados!$X$111:$Z$112,2,0)*(AI629-Q629),"")</f>
        <v/>
      </c>
      <c r="AT629" s="48" t="str">
        <f aca="false">IFERROR(IF(AR629="","",(AI629*AR629)+AI629),"INSERIR MVA")</f>
        <v/>
      </c>
      <c r="AU629" s="48" t="str">
        <f aca="false">IF(AT629="","",IF(AY629=0.04,U629,AS629*AY629))</f>
        <v/>
      </c>
      <c r="AV629" s="47" t="str">
        <f aca="false">IFERROR(IF(AU629="","",(VLOOKUP(AG629,Dados!$X$111:$Z$112,3,0)*AT629*0.17)),"INSERIR MVA")</f>
        <v/>
      </c>
      <c r="AW629" s="47" t="str">
        <f aca="false">IFERROR(IF(AR629="","",AV629-AU629),"")</f>
        <v/>
      </c>
      <c r="AX629" s="51" t="str">
        <f aca="false">IFERROR(IF(AC629="NÃO","",IF(AM629&lt;&gt;"",AM629-W629,IF(AQ629&lt;&gt;"",AQ629-W629,IF(AW629&lt;&gt;"",AW629-W629,"")))),"")</f>
        <v/>
      </c>
      <c r="AY629" s="46" t="str">
        <f aca="false">IFERROR(IF(ISNA(VLOOKUP(R629,Dados!$X$2:$Y$5,2,0)),VLOOKUP(D629,Dados!$X$7:$Y$33,2,0),VLOOKUP(R629,Dados!$X$2:$Y$5,2,0)),"")</f>
        <v/>
      </c>
      <c r="AZ629" s="52" t="str">
        <f aca="false">IF(C629="","",IF(AND(Y629="CONSUMO",AC629="NÃO")*OR(AG629="-",AG629="BIT"),IF(E629&lt;&gt;"",(AI629-(P629+L629-N629+Q629)*AY629)/0.83),""))</f>
        <v/>
      </c>
      <c r="BA629" s="51" t="str">
        <f aca="false">IF(AZ629="","",AZ629*0.17-((P629+L629-N629+Q629)*AY629))</f>
        <v/>
      </c>
      <c r="BB629" s="51" t="str">
        <f aca="false">IF(AND(Y629="CONSUMO",AG629="ANEXO I",AY629&gt;4%),(AI629-(P629+L629-N629+Q629)*0.0514)/0.83*(0.5177)*(0.17)-AI629*0.0514,IF(AND(Y629="CONSUMO",AG629="ANEXO II",AY629&gt;4%),(AI629-(P629+L629-N629+Q629)*0.041)/0.83*(0.3295)*(0.17)-AI629*0.041,IF(AND(Y629="CONSUMO",AG629="ANEXO I",AY629=4%),(AI629-(P629+L629-N629+Q629)*0.04)/0.83*(0.5177)*(0.17)-AI629*0.04,IF(AND(Y629="CONSUMO",AG629="ANEXO II",AY629=4%),(AI629-(P629+L629-N629+Q629)*0.04)/0.83*(0.3295)*(0.17)-AI629*0.04,""))))</f>
        <v/>
      </c>
      <c r="BC629" s="51" t="str">
        <f aca="false">IF(C629="","",IF(AND(Y629="CONSUMO",AC629="SIM")*OR(AG629="-",AG629="BIT"),IF(E629&lt;&gt;"",(AI629-(P629+L629-N629+Q629)*AY629)/0.83),""))</f>
        <v/>
      </c>
      <c r="BD629" s="51" t="str">
        <f aca="false">IF(BC629="","",BC629*0.17)</f>
        <v/>
      </c>
      <c r="BE629" s="51" t="str">
        <f aca="false">IF(I629=6908,0,IF(BC629="","",BD629-((P629+L629-N629+Q629)*AY629)))</f>
        <v/>
      </c>
      <c r="BF629" s="53" t="str">
        <f aca="false">IF(B629="","",IF(OR(B629="",E629="Regime Normal"),0,(AI629-Q629)*VLOOKUP(R629,Dados!$X$98:$Y$108,2,0)))</f>
        <v/>
      </c>
      <c r="BG629" s="54" t="str">
        <f aca="false">IFERROR(VLOOKUP(I629,Dados!$AC$27:$AD$43,2,0),IF(B629="","",IF(D629&lt;&gt;"MT",IF(AND(AC629="SIM",Y629="Revenda"),"2403",IF(AND(AC629="SIM",Y629="Consumo"),"2407",IF(AND(AC629="NÃO",Y629="Revenda"),"2102",IF(AND(AC629="NÃO",Y629="Consumo"),"2556",)))),REPLACE(I629,1,1,1))))</f>
        <v/>
      </c>
    </row>
    <row r="630" customFormat="false" ht="12.8" hidden="false" customHeight="true" outlineLevel="0" collapsed="false">
      <c r="Y630" s="45"/>
      <c r="Z630" s="46" t="str">
        <f aca="false">IF(B630="","",(IFERROR(VLOOKUP(H630,Dados!A$3:B$15000,2,0),"Não Encontrado")))</f>
        <v/>
      </c>
      <c r="AA630" s="46" t="str">
        <f aca="false">IF(B630="","",(IFERROR(VLOOKUP(G630,Dados!C$3:E$15000,3,0),"Não Encontrado")))</f>
        <v/>
      </c>
      <c r="AB630" s="46" t="str">
        <f aca="false">IFERROR(IF(Z630&lt;&gt;"Não Encontrado",Z630,IF(AA630&lt;&gt;"Não Encontrado",AA630,"")),"")</f>
        <v/>
      </c>
      <c r="AC630" s="45" t="str">
        <f aca="false">IF(B630="","",IF(AB630="","NÃO","SIM"))</f>
        <v/>
      </c>
      <c r="AD630" s="45" t="str">
        <f aca="false">IFERROR(VLOOKUP(G630,Dados!$P$3:$R$500,3,0),"")</f>
        <v/>
      </c>
      <c r="AE630" s="45" t="str">
        <f aca="false">IFERROR(VLOOKUP(G630,Dados!$K$3:$L$500,2,0),"")</f>
        <v/>
      </c>
      <c r="AF630" s="45" t="str">
        <f aca="false">IFERROR(VLOOKUP(G630,Dados!$M$3:$N$500,2,0),"")</f>
        <v/>
      </c>
      <c r="AG630" s="45" t="str">
        <f aca="false">IF(F630="","",IF(AND(AD630="",AE630="",AF630=""),"-",IF(AND(AD630="BIT",AE630="",AF630=""),"BIT",IF(AND(AE630="ANEXO I",AD630="",AF630=""),"ANEXO I",IF(AND(AF630="ANEXO II",AD630="",AE630=""),"ANEXO II","Escolher")))))</f>
        <v/>
      </c>
      <c r="AH630" s="45" t="str">
        <f aca="false">IF(AG630&lt;&gt;"Pneus","",IFERROR(VLOOKUP(R630,Dados!$X$2:$Z$5,3,0)*(AI630-Q630),VLOOKUP(D630,Dados!$X$7:$Z$33,3,0)*(AI630-Q630)))</f>
        <v/>
      </c>
      <c r="AI630" s="47" t="str">
        <f aca="false">IF(B630="","",P630+Q630+O630+M630+L630-N630)</f>
        <v/>
      </c>
      <c r="AJ630" s="48" t="str">
        <f aca="false">IFERROR(IF(AND(AC630="SIM",AG630="-",Y630="REVENDA"),(AB630/1+1)*AI630,IF(AND(AC630="SIM",AG630="Pneus",Y630="REVENDA"),(AB630/1+1)*(AI630-AH630),"")),"")</f>
        <v/>
      </c>
      <c r="AK630" s="48" t="str">
        <f aca="false">IF(AJ630="","",AJ630*17%)</f>
        <v/>
      </c>
      <c r="AL630" s="48" t="str">
        <f aca="false">IFERROR(IF(AC630="NÃO","",IF(AK630="","",IF(E630="Simples Nacional",BF630,IF(T630=0.12,U630*0.5833337002,IF(T630=0,AI630*0.07,U630))))),"")</f>
        <v/>
      </c>
      <c r="AM630" s="47" t="str">
        <f aca="false">IFERROR(IF(AC630="NÃO","",IF(OR(AG630="-",AG630="Pneus"),AK630-AL630,"")),"")</f>
        <v/>
      </c>
      <c r="AN630" s="48" t="str">
        <f aca="false">IF(AND(Y630="REVENDA",AC630="SIM",AG630="BIT"),((AB630/1+1)*AI630)*0.4117,"")</f>
        <v/>
      </c>
      <c r="AO630" s="48" t="str">
        <f aca="false">IF(AN630="","",AN630*17%)</f>
        <v/>
      </c>
      <c r="AP630" s="49" t="str">
        <f aca="false">IF(AN630="","",IF(T630=0.12,(U630*0.4117)*0.4117,IF(T630=0,(AI630*0.07)*0.4117,U630*0.4117)))</f>
        <v/>
      </c>
      <c r="AQ630" s="47" t="str">
        <f aca="false">IF(AN630="","",AO630-AP630)</f>
        <v/>
      </c>
      <c r="AR630" s="50" t="str">
        <f aca="false">IFERROR(IF(AND(AC630="SIM",Y630="REVENDA",LEFT(AG630,5)="ANEXO")*OR(AE630="ANEXO I",AF630="ANEXO II"),VLOOKUP(H630,Dados!G:I,2,0),""),"INSERIR MVA")</f>
        <v/>
      </c>
      <c r="AS630" s="48" t="str">
        <f aca="false">IF(LEFT(AG630,5)="ANEXO",VLOOKUP(AG630,Dados!$X$111:$Z$112,2,0)*(AI630-Q630),"")</f>
        <v/>
      </c>
      <c r="AT630" s="48" t="str">
        <f aca="false">IFERROR(IF(AR630="","",(AI630*AR630)+AI630),"INSERIR MVA")</f>
        <v/>
      </c>
      <c r="AU630" s="48" t="str">
        <f aca="false">IF(AT630="","",IF(AY630=0.04,U630,AS630*AY630))</f>
        <v/>
      </c>
      <c r="AV630" s="47" t="str">
        <f aca="false">IFERROR(IF(AU630="","",(VLOOKUP(AG630,Dados!$X$111:$Z$112,3,0)*AT630*0.17)),"INSERIR MVA")</f>
        <v/>
      </c>
      <c r="AW630" s="47" t="str">
        <f aca="false">IFERROR(IF(AR630="","",AV630-AU630),"")</f>
        <v/>
      </c>
      <c r="AX630" s="51" t="str">
        <f aca="false">IFERROR(IF(AC630="NÃO","",IF(AM630&lt;&gt;"",AM630-W630,IF(AQ630&lt;&gt;"",AQ630-W630,IF(AW630&lt;&gt;"",AW630-W630,"")))),"")</f>
        <v/>
      </c>
      <c r="AY630" s="46" t="str">
        <f aca="false">IFERROR(IF(ISNA(VLOOKUP(R630,Dados!$X$2:$Y$5,2,0)),VLOOKUP(D630,Dados!$X$7:$Y$33,2,0),VLOOKUP(R630,Dados!$X$2:$Y$5,2,0)),"")</f>
        <v/>
      </c>
      <c r="AZ630" s="52" t="str">
        <f aca="false">IF(C630="","",IF(AND(Y630="CONSUMO",AC630="NÃO")*OR(AG630="-",AG630="BIT"),IF(E630&lt;&gt;"",(AI630-(P630+L630-N630+Q630)*AY630)/0.83),""))</f>
        <v/>
      </c>
      <c r="BA630" s="51" t="str">
        <f aca="false">IF(AZ630="","",AZ630*0.17-((P630+L630-N630+Q630)*AY630))</f>
        <v/>
      </c>
      <c r="BB630" s="51" t="str">
        <f aca="false">IF(AND(Y630="CONSUMO",AG630="ANEXO I",AY630&gt;4%),(AI630-(P630+L630-N630+Q630)*0.0514)/0.83*(0.5177)*(0.17)-AI630*0.0514,IF(AND(Y630="CONSUMO",AG630="ANEXO II",AY630&gt;4%),(AI630-(P630+L630-N630+Q630)*0.041)/0.83*(0.3295)*(0.17)-AI630*0.041,IF(AND(Y630="CONSUMO",AG630="ANEXO I",AY630=4%),(AI630-(P630+L630-N630+Q630)*0.04)/0.83*(0.5177)*(0.17)-AI630*0.04,IF(AND(Y630="CONSUMO",AG630="ANEXO II",AY630=4%),(AI630-(P630+L630-N630+Q630)*0.04)/0.83*(0.3295)*(0.17)-AI630*0.04,""))))</f>
        <v/>
      </c>
      <c r="BC630" s="51" t="str">
        <f aca="false">IF(C630="","",IF(AND(Y630="CONSUMO",AC630="SIM")*OR(AG630="-",AG630="BIT"),IF(E630&lt;&gt;"",(AI630-(P630+L630-N630+Q630)*AY630)/0.83),""))</f>
        <v/>
      </c>
      <c r="BD630" s="51" t="str">
        <f aca="false">IF(BC630="","",BC630*0.17)</f>
        <v/>
      </c>
      <c r="BE630" s="51" t="str">
        <f aca="false">IF(I630=6908,0,IF(BC630="","",BD630-((P630+L630-N630+Q630)*AY630)))</f>
        <v/>
      </c>
      <c r="BF630" s="53" t="str">
        <f aca="false">IF(B630="","",IF(OR(B630="",E630="Regime Normal"),0,(AI630-Q630)*VLOOKUP(R630,Dados!$X$98:$Y$108,2,0)))</f>
        <v/>
      </c>
      <c r="BG630" s="54" t="str">
        <f aca="false">IFERROR(VLOOKUP(I630,Dados!$AC$27:$AD$43,2,0),IF(B630="","",IF(D630&lt;&gt;"MT",IF(AND(AC630="SIM",Y630="Revenda"),"2403",IF(AND(AC630="SIM",Y630="Consumo"),"2407",IF(AND(AC630="NÃO",Y630="Revenda"),"2102",IF(AND(AC630="NÃO",Y630="Consumo"),"2556",)))),REPLACE(I630,1,1,1))))</f>
        <v/>
      </c>
    </row>
    <row r="631" customFormat="false" ht="12.8" hidden="false" customHeight="true" outlineLevel="0" collapsed="false">
      <c r="Y631" s="45"/>
      <c r="Z631" s="46" t="str">
        <f aca="false">IF(B631="","",(IFERROR(VLOOKUP(H631,Dados!A$3:B$15000,2,0),"Não Encontrado")))</f>
        <v/>
      </c>
      <c r="AA631" s="46" t="str">
        <f aca="false">IF(B631="","",(IFERROR(VLOOKUP(G631,Dados!C$3:E$15000,3,0),"Não Encontrado")))</f>
        <v/>
      </c>
      <c r="AB631" s="46" t="str">
        <f aca="false">IFERROR(IF(Z631&lt;&gt;"Não Encontrado",Z631,IF(AA631&lt;&gt;"Não Encontrado",AA631,"")),"")</f>
        <v/>
      </c>
      <c r="AC631" s="45" t="str">
        <f aca="false">IF(B631="","",IF(AB631="","NÃO","SIM"))</f>
        <v/>
      </c>
      <c r="AD631" s="45" t="str">
        <f aca="false">IFERROR(VLOOKUP(G631,Dados!$P$3:$R$500,3,0),"")</f>
        <v/>
      </c>
      <c r="AE631" s="45" t="str">
        <f aca="false">IFERROR(VLOOKUP(G631,Dados!$K$3:$L$500,2,0),"")</f>
        <v/>
      </c>
      <c r="AF631" s="45" t="str">
        <f aca="false">IFERROR(VLOOKUP(G631,Dados!$M$3:$N$500,2,0),"")</f>
        <v/>
      </c>
      <c r="AG631" s="45" t="str">
        <f aca="false">IF(F631="","",IF(AND(AD631="",AE631="",AF631=""),"-",IF(AND(AD631="BIT",AE631="",AF631=""),"BIT",IF(AND(AE631="ANEXO I",AD631="",AF631=""),"ANEXO I",IF(AND(AF631="ANEXO II",AD631="",AE631=""),"ANEXO II","Escolher")))))</f>
        <v/>
      </c>
      <c r="AH631" s="45" t="str">
        <f aca="false">IF(AG631&lt;&gt;"Pneus","",IFERROR(VLOOKUP(R631,Dados!$X$2:$Z$5,3,0)*(AI631-Q631),VLOOKUP(D631,Dados!$X$7:$Z$33,3,0)*(AI631-Q631)))</f>
        <v/>
      </c>
      <c r="AI631" s="47" t="str">
        <f aca="false">IF(B631="","",P631+Q631+O631+M631+L631-N631)</f>
        <v/>
      </c>
      <c r="AJ631" s="48" t="str">
        <f aca="false">IFERROR(IF(AND(AC631="SIM",AG631="-",Y631="REVENDA"),(AB631/1+1)*AI631,IF(AND(AC631="SIM",AG631="Pneus",Y631="REVENDA"),(AB631/1+1)*(AI631-AH631),"")),"")</f>
        <v/>
      </c>
      <c r="AK631" s="48" t="str">
        <f aca="false">IF(AJ631="","",AJ631*17%)</f>
        <v/>
      </c>
      <c r="AL631" s="48" t="str">
        <f aca="false">IFERROR(IF(AC631="NÃO","",IF(AK631="","",IF(E631="Simples Nacional",BF631,IF(T631=0.12,U631*0.5833337002,IF(T631=0,AI631*0.07,U631))))),"")</f>
        <v/>
      </c>
      <c r="AM631" s="47" t="str">
        <f aca="false">IFERROR(IF(AC631="NÃO","",IF(OR(AG631="-",AG631="Pneus"),AK631-AL631,"")),"")</f>
        <v/>
      </c>
      <c r="AN631" s="48" t="str">
        <f aca="false">IF(AND(Y631="REVENDA",AC631="SIM",AG631="BIT"),((AB631/1+1)*AI631)*0.4117,"")</f>
        <v/>
      </c>
      <c r="AO631" s="48" t="str">
        <f aca="false">IF(AN631="","",AN631*17%)</f>
        <v/>
      </c>
      <c r="AP631" s="49" t="str">
        <f aca="false">IF(AN631="","",IF(T631=0.12,(U631*0.4117)*0.4117,IF(T631=0,(AI631*0.07)*0.4117,U631*0.4117)))</f>
        <v/>
      </c>
      <c r="AQ631" s="47" t="str">
        <f aca="false">IF(AN631="","",AO631-AP631)</f>
        <v/>
      </c>
      <c r="AR631" s="50" t="str">
        <f aca="false">IFERROR(IF(AND(AC631="SIM",Y631="REVENDA",LEFT(AG631,5)="ANEXO")*OR(AE631="ANEXO I",AF631="ANEXO II"),VLOOKUP(H631,Dados!G:I,2,0),""),"INSERIR MVA")</f>
        <v/>
      </c>
      <c r="AS631" s="48" t="str">
        <f aca="false">IF(LEFT(AG631,5)="ANEXO",VLOOKUP(AG631,Dados!$X$111:$Z$112,2,0)*(AI631-Q631),"")</f>
        <v/>
      </c>
      <c r="AT631" s="48" t="str">
        <f aca="false">IFERROR(IF(AR631="","",(AI631*AR631)+AI631),"INSERIR MVA")</f>
        <v/>
      </c>
      <c r="AU631" s="48" t="str">
        <f aca="false">IF(AT631="","",IF(AY631=0.04,U631,AS631*AY631))</f>
        <v/>
      </c>
      <c r="AV631" s="47" t="str">
        <f aca="false">IFERROR(IF(AU631="","",(VLOOKUP(AG631,Dados!$X$111:$Z$112,3,0)*AT631*0.17)),"INSERIR MVA")</f>
        <v/>
      </c>
      <c r="AW631" s="47" t="str">
        <f aca="false">IFERROR(IF(AR631="","",AV631-AU631),"")</f>
        <v/>
      </c>
      <c r="AX631" s="51" t="str">
        <f aca="false">IFERROR(IF(AC631="NÃO","",IF(AM631&lt;&gt;"",AM631-W631,IF(AQ631&lt;&gt;"",AQ631-W631,IF(AW631&lt;&gt;"",AW631-W631,"")))),"")</f>
        <v/>
      </c>
      <c r="AY631" s="46" t="str">
        <f aca="false">IFERROR(IF(ISNA(VLOOKUP(R631,Dados!$X$2:$Y$5,2,0)),VLOOKUP(D631,Dados!$X$7:$Y$33,2,0),VLOOKUP(R631,Dados!$X$2:$Y$5,2,0)),"")</f>
        <v/>
      </c>
      <c r="AZ631" s="52" t="str">
        <f aca="false">IF(C631="","",IF(AND(Y631="CONSUMO",AC631="NÃO")*OR(AG631="-",AG631="BIT"),IF(E631&lt;&gt;"",(AI631-(P631+L631-N631+Q631)*AY631)/0.83),""))</f>
        <v/>
      </c>
      <c r="BA631" s="51" t="str">
        <f aca="false">IF(AZ631="","",AZ631*0.17-((P631+L631-N631+Q631)*AY631))</f>
        <v/>
      </c>
      <c r="BB631" s="51" t="str">
        <f aca="false">IF(AND(Y631="CONSUMO",AG631="ANEXO I",AY631&gt;4%),(AI631-(P631+L631-N631+Q631)*0.0514)/0.83*(0.5177)*(0.17)-AI631*0.0514,IF(AND(Y631="CONSUMO",AG631="ANEXO II",AY631&gt;4%),(AI631-(P631+L631-N631+Q631)*0.041)/0.83*(0.3295)*(0.17)-AI631*0.041,IF(AND(Y631="CONSUMO",AG631="ANEXO I",AY631=4%),(AI631-(P631+L631-N631+Q631)*0.04)/0.83*(0.5177)*(0.17)-AI631*0.04,IF(AND(Y631="CONSUMO",AG631="ANEXO II",AY631=4%),(AI631-(P631+L631-N631+Q631)*0.04)/0.83*(0.3295)*(0.17)-AI631*0.04,""))))</f>
        <v/>
      </c>
      <c r="BC631" s="51" t="str">
        <f aca="false">IF(C631="","",IF(AND(Y631="CONSUMO",AC631="SIM")*OR(AG631="-",AG631="BIT"),IF(E631&lt;&gt;"",(AI631-(P631+L631-N631+Q631)*AY631)/0.83),""))</f>
        <v/>
      </c>
      <c r="BD631" s="51" t="str">
        <f aca="false">IF(BC631="","",BC631*0.17)</f>
        <v/>
      </c>
      <c r="BE631" s="51" t="str">
        <f aca="false">IF(I631=6908,0,IF(BC631="","",BD631-((P631+L631-N631+Q631)*AY631)))</f>
        <v/>
      </c>
      <c r="BF631" s="53" t="str">
        <f aca="false">IF(B631="","",IF(OR(B631="",E631="Regime Normal"),0,(AI631-Q631)*VLOOKUP(R631,Dados!$X$98:$Y$108,2,0)))</f>
        <v/>
      </c>
      <c r="BG631" s="54" t="str">
        <f aca="false">IFERROR(VLOOKUP(I631,Dados!$AC$27:$AD$43,2,0),IF(B631="","",IF(D631&lt;&gt;"MT",IF(AND(AC631="SIM",Y631="Revenda"),"2403",IF(AND(AC631="SIM",Y631="Consumo"),"2407",IF(AND(AC631="NÃO",Y631="Revenda"),"2102",IF(AND(AC631="NÃO",Y631="Consumo"),"2556",)))),REPLACE(I631,1,1,1))))</f>
        <v/>
      </c>
    </row>
    <row r="632" customFormat="false" ht="12.8" hidden="false" customHeight="true" outlineLevel="0" collapsed="false">
      <c r="Y632" s="45"/>
      <c r="Z632" s="46" t="str">
        <f aca="false">IF(B632="","",(IFERROR(VLOOKUP(H632,Dados!A$3:B$15000,2,0),"Não Encontrado")))</f>
        <v/>
      </c>
      <c r="AA632" s="46" t="str">
        <f aca="false">IF(B632="","",(IFERROR(VLOOKUP(G632,Dados!C$3:E$15000,3,0),"Não Encontrado")))</f>
        <v/>
      </c>
      <c r="AB632" s="46" t="str">
        <f aca="false">IFERROR(IF(Z632&lt;&gt;"Não Encontrado",Z632,IF(AA632&lt;&gt;"Não Encontrado",AA632,"")),"")</f>
        <v/>
      </c>
      <c r="AC632" s="45" t="str">
        <f aca="false">IF(B632="","",IF(AB632="","NÃO","SIM"))</f>
        <v/>
      </c>
      <c r="AD632" s="45" t="str">
        <f aca="false">IFERROR(VLOOKUP(G632,Dados!$P$3:$R$500,3,0),"")</f>
        <v/>
      </c>
      <c r="AE632" s="45" t="str">
        <f aca="false">IFERROR(VLOOKUP(G632,Dados!$K$3:$L$500,2,0),"")</f>
        <v/>
      </c>
      <c r="AF632" s="45" t="str">
        <f aca="false">IFERROR(VLOOKUP(G632,Dados!$M$3:$N$500,2,0),"")</f>
        <v/>
      </c>
      <c r="AG632" s="45" t="str">
        <f aca="false">IF(F632="","",IF(AND(AD632="",AE632="",AF632=""),"-",IF(AND(AD632="BIT",AE632="",AF632=""),"BIT",IF(AND(AE632="ANEXO I",AD632="",AF632=""),"ANEXO I",IF(AND(AF632="ANEXO II",AD632="",AE632=""),"ANEXO II","Escolher")))))</f>
        <v/>
      </c>
      <c r="AH632" s="45" t="str">
        <f aca="false">IF(AG632&lt;&gt;"Pneus","",IFERROR(VLOOKUP(R632,Dados!$X$2:$Z$5,3,0)*(AI632-Q632),VLOOKUP(D632,Dados!$X$7:$Z$33,3,0)*(AI632-Q632)))</f>
        <v/>
      </c>
      <c r="AI632" s="47" t="str">
        <f aca="false">IF(B632="","",P632+Q632+O632+M632+L632-N632)</f>
        <v/>
      </c>
      <c r="AJ632" s="48" t="str">
        <f aca="false">IFERROR(IF(AND(AC632="SIM",AG632="-",Y632="REVENDA"),(AB632/1+1)*AI632,IF(AND(AC632="SIM",AG632="Pneus",Y632="REVENDA"),(AB632/1+1)*(AI632-AH632),"")),"")</f>
        <v/>
      </c>
      <c r="AK632" s="48" t="str">
        <f aca="false">IF(AJ632="","",AJ632*17%)</f>
        <v/>
      </c>
      <c r="AL632" s="48" t="str">
        <f aca="false">IFERROR(IF(AC632="NÃO","",IF(AK632="","",IF(E632="Simples Nacional",BF632,IF(T632=0.12,U632*0.5833337002,IF(T632=0,AI632*0.07,U632))))),"")</f>
        <v/>
      </c>
      <c r="AM632" s="47" t="str">
        <f aca="false">IFERROR(IF(AC632="NÃO","",IF(OR(AG632="-",AG632="Pneus"),AK632-AL632,"")),"")</f>
        <v/>
      </c>
      <c r="AN632" s="48" t="str">
        <f aca="false">IF(AND(Y632="REVENDA",AC632="SIM",AG632="BIT"),((AB632/1+1)*AI632)*0.4117,"")</f>
        <v/>
      </c>
      <c r="AO632" s="48" t="str">
        <f aca="false">IF(AN632="","",AN632*17%)</f>
        <v/>
      </c>
      <c r="AP632" s="49" t="str">
        <f aca="false">IF(AN632="","",IF(T632=0.12,(U632*0.4117)*0.4117,IF(T632=0,(AI632*0.07)*0.4117,U632*0.4117)))</f>
        <v/>
      </c>
      <c r="AQ632" s="47" t="str">
        <f aca="false">IF(AN632="","",AO632-AP632)</f>
        <v/>
      </c>
      <c r="AR632" s="50" t="str">
        <f aca="false">IFERROR(IF(AND(AC632="SIM",Y632="REVENDA",LEFT(AG632,5)="ANEXO")*OR(AE632="ANEXO I",AF632="ANEXO II"),VLOOKUP(H632,Dados!G:I,2,0),""),"INSERIR MVA")</f>
        <v/>
      </c>
      <c r="AS632" s="48" t="str">
        <f aca="false">IF(LEFT(AG632,5)="ANEXO",VLOOKUP(AG632,Dados!$X$111:$Z$112,2,0)*(AI632-Q632),"")</f>
        <v/>
      </c>
      <c r="AT632" s="48" t="str">
        <f aca="false">IFERROR(IF(AR632="","",(AI632*AR632)+AI632),"INSERIR MVA")</f>
        <v/>
      </c>
      <c r="AU632" s="48" t="str">
        <f aca="false">IF(AT632="","",IF(AY632=0.04,U632,AS632*AY632))</f>
        <v/>
      </c>
      <c r="AV632" s="47" t="str">
        <f aca="false">IFERROR(IF(AU632="","",(VLOOKUP(AG632,Dados!$X$111:$Z$112,3,0)*AT632*0.17)),"INSERIR MVA")</f>
        <v/>
      </c>
      <c r="AW632" s="47" t="str">
        <f aca="false">IFERROR(IF(AR632="","",AV632-AU632),"")</f>
        <v/>
      </c>
      <c r="AX632" s="51" t="str">
        <f aca="false">IFERROR(IF(AC632="NÃO","",IF(AM632&lt;&gt;"",AM632-W632,IF(AQ632&lt;&gt;"",AQ632-W632,IF(AW632&lt;&gt;"",AW632-W632,"")))),"")</f>
        <v/>
      </c>
      <c r="AY632" s="46" t="str">
        <f aca="false">IFERROR(IF(ISNA(VLOOKUP(R632,Dados!$X$2:$Y$5,2,0)),VLOOKUP(D632,Dados!$X$7:$Y$33,2,0),VLOOKUP(R632,Dados!$X$2:$Y$5,2,0)),"")</f>
        <v/>
      </c>
      <c r="AZ632" s="52" t="str">
        <f aca="false">IF(C632="","",IF(AND(Y632="CONSUMO",AC632="NÃO")*OR(AG632="-",AG632="BIT"),IF(E632&lt;&gt;"",(AI632-(P632+L632-N632+Q632)*AY632)/0.83),""))</f>
        <v/>
      </c>
      <c r="BA632" s="51" t="str">
        <f aca="false">IF(AZ632="","",AZ632*0.17-((P632+L632-N632+Q632)*AY632))</f>
        <v/>
      </c>
      <c r="BB632" s="51" t="str">
        <f aca="false">IF(AND(Y632="CONSUMO",AG632="ANEXO I",AY632&gt;4%),(AI632-(P632+L632-N632+Q632)*0.0514)/0.83*(0.5177)*(0.17)-AI632*0.0514,IF(AND(Y632="CONSUMO",AG632="ANEXO II",AY632&gt;4%),(AI632-(P632+L632-N632+Q632)*0.041)/0.83*(0.3295)*(0.17)-AI632*0.041,IF(AND(Y632="CONSUMO",AG632="ANEXO I",AY632=4%),(AI632-(P632+L632-N632+Q632)*0.04)/0.83*(0.5177)*(0.17)-AI632*0.04,IF(AND(Y632="CONSUMO",AG632="ANEXO II",AY632=4%),(AI632-(P632+L632-N632+Q632)*0.04)/0.83*(0.3295)*(0.17)-AI632*0.04,""))))</f>
        <v/>
      </c>
      <c r="BC632" s="51" t="str">
        <f aca="false">IF(C632="","",IF(AND(Y632="CONSUMO",AC632="SIM")*OR(AG632="-",AG632="BIT"),IF(E632&lt;&gt;"",(AI632-(P632+L632-N632+Q632)*AY632)/0.83),""))</f>
        <v/>
      </c>
      <c r="BD632" s="51" t="str">
        <f aca="false">IF(BC632="","",BC632*0.17)</f>
        <v/>
      </c>
      <c r="BE632" s="51" t="str">
        <f aca="false">IF(I632=6908,0,IF(BC632="","",BD632-((P632+L632-N632+Q632)*AY632)))</f>
        <v/>
      </c>
      <c r="BF632" s="53" t="str">
        <f aca="false">IF(B632="","",IF(OR(B632="",E632="Regime Normal"),0,(AI632-Q632)*VLOOKUP(R632,Dados!$X$98:$Y$108,2,0)))</f>
        <v/>
      </c>
      <c r="BG632" s="54" t="str">
        <f aca="false">IFERROR(VLOOKUP(I632,Dados!$AC$27:$AD$43,2,0),IF(B632="","",IF(D632&lt;&gt;"MT",IF(AND(AC632="SIM",Y632="Revenda"),"2403",IF(AND(AC632="SIM",Y632="Consumo"),"2407",IF(AND(AC632="NÃO",Y632="Revenda"),"2102",IF(AND(AC632="NÃO",Y632="Consumo"),"2556",)))),REPLACE(I632,1,1,1))))</f>
        <v/>
      </c>
    </row>
    <row r="633" customFormat="false" ht="12.8" hidden="false" customHeight="true" outlineLevel="0" collapsed="false">
      <c r="Y633" s="45"/>
      <c r="Z633" s="46" t="str">
        <f aca="false">IF(B633="","",(IFERROR(VLOOKUP(H633,Dados!A$3:B$15000,2,0),"Não Encontrado")))</f>
        <v/>
      </c>
      <c r="AA633" s="46" t="str">
        <f aca="false">IF(B633="","",(IFERROR(VLOOKUP(G633,Dados!C$3:E$15000,3,0),"Não Encontrado")))</f>
        <v/>
      </c>
      <c r="AB633" s="46" t="str">
        <f aca="false">IFERROR(IF(Z633&lt;&gt;"Não Encontrado",Z633,IF(AA633&lt;&gt;"Não Encontrado",AA633,"")),"")</f>
        <v/>
      </c>
      <c r="AC633" s="45" t="str">
        <f aca="false">IF(B633="","",IF(AB633="","NÃO","SIM"))</f>
        <v/>
      </c>
      <c r="AD633" s="45" t="str">
        <f aca="false">IFERROR(VLOOKUP(G633,Dados!$P$3:$R$500,3,0),"")</f>
        <v/>
      </c>
      <c r="AE633" s="45" t="str">
        <f aca="false">IFERROR(VLOOKUP(G633,Dados!$K$3:$L$500,2,0),"")</f>
        <v/>
      </c>
      <c r="AF633" s="45" t="str">
        <f aca="false">IFERROR(VLOOKUP(G633,Dados!$M$3:$N$500,2,0),"")</f>
        <v/>
      </c>
      <c r="AG633" s="45" t="str">
        <f aca="false">IF(F633="","",IF(AND(AD633="",AE633="",AF633=""),"-",IF(AND(AD633="BIT",AE633="",AF633=""),"BIT",IF(AND(AE633="ANEXO I",AD633="",AF633=""),"ANEXO I",IF(AND(AF633="ANEXO II",AD633="",AE633=""),"ANEXO II","Escolher")))))</f>
        <v/>
      </c>
      <c r="AH633" s="45" t="str">
        <f aca="false">IF(AG633&lt;&gt;"Pneus","",IFERROR(VLOOKUP(R633,Dados!$X$2:$Z$5,3,0)*(AI633-Q633),VLOOKUP(D633,Dados!$X$7:$Z$33,3,0)*(AI633-Q633)))</f>
        <v/>
      </c>
      <c r="AI633" s="47" t="str">
        <f aca="false">IF(B633="","",P633+Q633+O633+M633+L633-N633)</f>
        <v/>
      </c>
      <c r="AJ633" s="48" t="str">
        <f aca="false">IFERROR(IF(AND(AC633="SIM",AG633="-",Y633="REVENDA"),(AB633/1+1)*AI633,IF(AND(AC633="SIM",AG633="Pneus",Y633="REVENDA"),(AB633/1+1)*(AI633-AH633),"")),"")</f>
        <v/>
      </c>
      <c r="AK633" s="48" t="str">
        <f aca="false">IF(AJ633="","",AJ633*17%)</f>
        <v/>
      </c>
      <c r="AL633" s="48" t="str">
        <f aca="false">IFERROR(IF(AC633="NÃO","",IF(AK633="","",IF(E633="Simples Nacional",BF633,IF(T633=0.12,U633*0.5833337002,IF(T633=0,AI633*0.07,U633))))),"")</f>
        <v/>
      </c>
      <c r="AM633" s="47" t="str">
        <f aca="false">IFERROR(IF(AC633="NÃO","",IF(OR(AG633="-",AG633="Pneus"),AK633-AL633,"")),"")</f>
        <v/>
      </c>
      <c r="AN633" s="48" t="str">
        <f aca="false">IF(AND(Y633="REVENDA",AC633="SIM",AG633="BIT"),((AB633/1+1)*AI633)*0.4117,"")</f>
        <v/>
      </c>
      <c r="AO633" s="48" t="str">
        <f aca="false">IF(AN633="","",AN633*17%)</f>
        <v/>
      </c>
      <c r="AP633" s="49" t="str">
        <f aca="false">IF(AN633="","",IF(T633=0.12,(U633*0.4117)*0.4117,IF(T633=0,(AI633*0.07)*0.4117,U633*0.4117)))</f>
        <v/>
      </c>
      <c r="AQ633" s="47" t="str">
        <f aca="false">IF(AN633="","",AO633-AP633)</f>
        <v/>
      </c>
      <c r="AR633" s="50" t="str">
        <f aca="false">IFERROR(IF(AND(AC633="SIM",Y633="REVENDA",LEFT(AG633,5)="ANEXO")*OR(AE633="ANEXO I",AF633="ANEXO II"),VLOOKUP(H633,Dados!G:I,2,0),""),"INSERIR MVA")</f>
        <v/>
      </c>
      <c r="AS633" s="48" t="str">
        <f aca="false">IF(LEFT(AG633,5)="ANEXO",VLOOKUP(AG633,Dados!$X$111:$Z$112,2,0)*(AI633-Q633),"")</f>
        <v/>
      </c>
      <c r="AT633" s="48" t="str">
        <f aca="false">IFERROR(IF(AR633="","",(AI633*AR633)+AI633),"INSERIR MVA")</f>
        <v/>
      </c>
      <c r="AU633" s="48" t="str">
        <f aca="false">IF(AT633="","",IF(AY633=0.04,U633,AS633*AY633))</f>
        <v/>
      </c>
      <c r="AV633" s="47" t="str">
        <f aca="false">IFERROR(IF(AU633="","",(VLOOKUP(AG633,Dados!$X$111:$Z$112,3,0)*AT633*0.17)),"INSERIR MVA")</f>
        <v/>
      </c>
      <c r="AW633" s="47" t="str">
        <f aca="false">IFERROR(IF(AR633="","",AV633-AU633),"")</f>
        <v/>
      </c>
      <c r="AX633" s="51" t="str">
        <f aca="false">IFERROR(IF(AC633="NÃO","",IF(AM633&lt;&gt;"",AM633-W633,IF(AQ633&lt;&gt;"",AQ633-W633,IF(AW633&lt;&gt;"",AW633-W633,"")))),"")</f>
        <v/>
      </c>
      <c r="AY633" s="46" t="str">
        <f aca="false">IFERROR(IF(ISNA(VLOOKUP(R633,Dados!$X$2:$Y$5,2,0)),VLOOKUP(D633,Dados!$X$7:$Y$33,2,0),VLOOKUP(R633,Dados!$X$2:$Y$5,2,0)),"")</f>
        <v/>
      </c>
      <c r="AZ633" s="52" t="str">
        <f aca="false">IF(C633="","",IF(AND(Y633="CONSUMO",AC633="NÃO")*OR(AG633="-",AG633="BIT"),IF(E633&lt;&gt;"",(AI633-(P633+L633-N633+Q633)*AY633)/0.83),""))</f>
        <v/>
      </c>
      <c r="BA633" s="51" t="str">
        <f aca="false">IF(AZ633="","",AZ633*0.17-((P633+L633-N633+Q633)*AY633))</f>
        <v/>
      </c>
      <c r="BB633" s="51" t="str">
        <f aca="false">IF(AND(Y633="CONSUMO",AG633="ANEXO I",AY633&gt;4%),(AI633-(P633+L633-N633+Q633)*0.0514)/0.83*(0.5177)*(0.17)-AI633*0.0514,IF(AND(Y633="CONSUMO",AG633="ANEXO II",AY633&gt;4%),(AI633-(P633+L633-N633+Q633)*0.041)/0.83*(0.3295)*(0.17)-AI633*0.041,IF(AND(Y633="CONSUMO",AG633="ANEXO I",AY633=4%),(AI633-(P633+L633-N633+Q633)*0.04)/0.83*(0.5177)*(0.17)-AI633*0.04,IF(AND(Y633="CONSUMO",AG633="ANEXO II",AY633=4%),(AI633-(P633+L633-N633+Q633)*0.04)/0.83*(0.3295)*(0.17)-AI633*0.04,""))))</f>
        <v/>
      </c>
      <c r="BC633" s="51" t="str">
        <f aca="false">IF(C633="","",IF(AND(Y633="CONSUMO",AC633="SIM")*OR(AG633="-",AG633="BIT"),IF(E633&lt;&gt;"",(AI633-(P633+L633-N633+Q633)*AY633)/0.83),""))</f>
        <v/>
      </c>
      <c r="BD633" s="51" t="str">
        <f aca="false">IF(BC633="","",BC633*0.17)</f>
        <v/>
      </c>
      <c r="BE633" s="51" t="str">
        <f aca="false">IF(I633=6908,0,IF(BC633="","",BD633-((P633+L633-N633+Q633)*AY633)))</f>
        <v/>
      </c>
      <c r="BF633" s="53" t="str">
        <f aca="false">IF(B633="","",IF(OR(B633="",E633="Regime Normal"),0,(AI633-Q633)*VLOOKUP(R633,Dados!$X$98:$Y$108,2,0)))</f>
        <v/>
      </c>
      <c r="BG633" s="54" t="str">
        <f aca="false">IFERROR(VLOOKUP(I633,Dados!$AC$27:$AD$43,2,0),IF(B633="","",IF(D633&lt;&gt;"MT",IF(AND(AC633="SIM",Y633="Revenda"),"2403",IF(AND(AC633="SIM",Y633="Consumo"),"2407",IF(AND(AC633="NÃO",Y633="Revenda"),"2102",IF(AND(AC633="NÃO",Y633="Consumo"),"2556",)))),REPLACE(I633,1,1,1))))</f>
        <v/>
      </c>
    </row>
    <row r="634" customFormat="false" ht="12.8" hidden="false" customHeight="true" outlineLevel="0" collapsed="false">
      <c r="Y634" s="45"/>
      <c r="Z634" s="46" t="str">
        <f aca="false">IF(B634="","",(IFERROR(VLOOKUP(H634,Dados!A$3:B$15000,2,0),"Não Encontrado")))</f>
        <v/>
      </c>
      <c r="AA634" s="46" t="str">
        <f aca="false">IF(B634="","",(IFERROR(VLOOKUP(G634,Dados!C$3:E$15000,3,0),"Não Encontrado")))</f>
        <v/>
      </c>
      <c r="AB634" s="46" t="str">
        <f aca="false">IFERROR(IF(Z634&lt;&gt;"Não Encontrado",Z634,IF(AA634&lt;&gt;"Não Encontrado",AA634,"")),"")</f>
        <v/>
      </c>
      <c r="AC634" s="45" t="str">
        <f aca="false">IF(B634="","",IF(AB634="","NÃO","SIM"))</f>
        <v/>
      </c>
      <c r="AD634" s="45" t="str">
        <f aca="false">IFERROR(VLOOKUP(G634,Dados!$P$3:$R$500,3,0),"")</f>
        <v/>
      </c>
      <c r="AE634" s="45" t="str">
        <f aca="false">IFERROR(VLOOKUP(G634,Dados!$K$3:$L$500,2,0),"")</f>
        <v/>
      </c>
      <c r="AF634" s="45" t="str">
        <f aca="false">IFERROR(VLOOKUP(G634,Dados!$M$3:$N$500,2,0),"")</f>
        <v/>
      </c>
      <c r="AG634" s="45" t="str">
        <f aca="false">IF(F634="","",IF(AND(AD634="",AE634="",AF634=""),"-",IF(AND(AD634="BIT",AE634="",AF634=""),"BIT",IF(AND(AE634="ANEXO I",AD634="",AF634=""),"ANEXO I",IF(AND(AF634="ANEXO II",AD634="",AE634=""),"ANEXO II","Escolher")))))</f>
        <v/>
      </c>
      <c r="AH634" s="45" t="str">
        <f aca="false">IF(AG634&lt;&gt;"Pneus","",IFERROR(VLOOKUP(R634,Dados!$X$2:$Z$5,3,0)*(AI634-Q634),VLOOKUP(D634,Dados!$X$7:$Z$33,3,0)*(AI634-Q634)))</f>
        <v/>
      </c>
      <c r="AI634" s="47" t="str">
        <f aca="false">IF(B634="","",P634+Q634+O634+M634+L634-N634)</f>
        <v/>
      </c>
      <c r="AJ634" s="48" t="str">
        <f aca="false">IFERROR(IF(AND(AC634="SIM",AG634="-",Y634="REVENDA"),(AB634/1+1)*AI634,IF(AND(AC634="SIM",AG634="Pneus",Y634="REVENDA"),(AB634/1+1)*(AI634-AH634),"")),"")</f>
        <v/>
      </c>
      <c r="AK634" s="48" t="str">
        <f aca="false">IF(AJ634="","",AJ634*17%)</f>
        <v/>
      </c>
      <c r="AL634" s="48" t="str">
        <f aca="false">IFERROR(IF(AC634="NÃO","",IF(AK634="","",IF(E634="Simples Nacional",BF634,IF(T634=0.12,U634*0.5833337002,IF(T634=0,AI634*0.07,U634))))),"")</f>
        <v/>
      </c>
      <c r="AM634" s="47" t="str">
        <f aca="false">IFERROR(IF(AC634="NÃO","",IF(OR(AG634="-",AG634="Pneus"),AK634-AL634,"")),"")</f>
        <v/>
      </c>
      <c r="AN634" s="48" t="str">
        <f aca="false">IF(AND(Y634="REVENDA",AC634="SIM",AG634="BIT"),((AB634/1+1)*AI634)*0.4117,"")</f>
        <v/>
      </c>
      <c r="AO634" s="48" t="str">
        <f aca="false">IF(AN634="","",AN634*17%)</f>
        <v/>
      </c>
      <c r="AP634" s="49" t="str">
        <f aca="false">IF(AN634="","",IF(T634=0.12,(U634*0.4117)*0.4117,IF(T634=0,(AI634*0.07)*0.4117,U634*0.4117)))</f>
        <v/>
      </c>
      <c r="AQ634" s="47" t="str">
        <f aca="false">IF(AN634="","",AO634-AP634)</f>
        <v/>
      </c>
      <c r="AR634" s="50" t="str">
        <f aca="false">IFERROR(IF(AND(AC634="SIM",Y634="REVENDA",LEFT(AG634,5)="ANEXO")*OR(AE634="ANEXO I",AF634="ANEXO II"),VLOOKUP(H634,Dados!G:I,2,0),""),"INSERIR MVA")</f>
        <v/>
      </c>
      <c r="AS634" s="48" t="str">
        <f aca="false">IF(LEFT(AG634,5)="ANEXO",VLOOKUP(AG634,Dados!$X$111:$Z$112,2,0)*(AI634-Q634),"")</f>
        <v/>
      </c>
      <c r="AT634" s="48" t="str">
        <f aca="false">IFERROR(IF(AR634="","",(AI634*AR634)+AI634),"INSERIR MVA")</f>
        <v/>
      </c>
      <c r="AU634" s="48" t="str">
        <f aca="false">IF(AT634="","",IF(AY634=0.04,U634,AS634*AY634))</f>
        <v/>
      </c>
      <c r="AV634" s="47" t="str">
        <f aca="false">IFERROR(IF(AU634="","",(VLOOKUP(AG634,Dados!$X$111:$Z$112,3,0)*AT634*0.17)),"INSERIR MVA")</f>
        <v/>
      </c>
      <c r="AW634" s="47" t="str">
        <f aca="false">IFERROR(IF(AR634="","",AV634-AU634),"")</f>
        <v/>
      </c>
      <c r="AX634" s="51" t="str">
        <f aca="false">IFERROR(IF(AC634="NÃO","",IF(AM634&lt;&gt;"",AM634-W634,IF(AQ634&lt;&gt;"",AQ634-W634,IF(AW634&lt;&gt;"",AW634-W634,"")))),"")</f>
        <v/>
      </c>
      <c r="AY634" s="46" t="str">
        <f aca="false">IFERROR(IF(ISNA(VLOOKUP(R634,Dados!$X$2:$Y$5,2,0)),VLOOKUP(D634,Dados!$X$7:$Y$33,2,0),VLOOKUP(R634,Dados!$X$2:$Y$5,2,0)),"")</f>
        <v/>
      </c>
      <c r="AZ634" s="52" t="str">
        <f aca="false">IF(C634="","",IF(AND(Y634="CONSUMO",AC634="NÃO")*OR(AG634="-",AG634="BIT"),IF(E634&lt;&gt;"",(AI634-(P634+L634-N634+Q634)*AY634)/0.83),""))</f>
        <v/>
      </c>
      <c r="BA634" s="51" t="str">
        <f aca="false">IF(AZ634="","",AZ634*0.17-((P634+L634-N634+Q634)*AY634))</f>
        <v/>
      </c>
      <c r="BB634" s="51" t="str">
        <f aca="false">IF(AND(Y634="CONSUMO",AG634="ANEXO I",AY634&gt;4%),(AI634-(P634+L634-N634+Q634)*0.0514)/0.83*(0.5177)*(0.17)-AI634*0.0514,IF(AND(Y634="CONSUMO",AG634="ANEXO II",AY634&gt;4%),(AI634-(P634+L634-N634+Q634)*0.041)/0.83*(0.3295)*(0.17)-AI634*0.041,IF(AND(Y634="CONSUMO",AG634="ANEXO I",AY634=4%),(AI634-(P634+L634-N634+Q634)*0.04)/0.83*(0.5177)*(0.17)-AI634*0.04,IF(AND(Y634="CONSUMO",AG634="ANEXO II",AY634=4%),(AI634-(P634+L634-N634+Q634)*0.04)/0.83*(0.3295)*(0.17)-AI634*0.04,""))))</f>
        <v/>
      </c>
      <c r="BC634" s="51" t="str">
        <f aca="false">IF(C634="","",IF(AND(Y634="CONSUMO",AC634="SIM")*OR(AG634="-",AG634="BIT"),IF(E634&lt;&gt;"",(AI634-(P634+L634-N634+Q634)*AY634)/0.83),""))</f>
        <v/>
      </c>
      <c r="BD634" s="51" t="str">
        <f aca="false">IF(BC634="","",BC634*0.17)</f>
        <v/>
      </c>
      <c r="BE634" s="51" t="str">
        <f aca="false">IF(I634=6908,0,IF(BC634="","",BD634-((P634+L634-N634+Q634)*AY634)))</f>
        <v/>
      </c>
      <c r="BF634" s="53" t="str">
        <f aca="false">IF(B634="","",IF(OR(B634="",E634="Regime Normal"),0,(AI634-Q634)*VLOOKUP(R634,Dados!$X$98:$Y$108,2,0)))</f>
        <v/>
      </c>
      <c r="BG634" s="54" t="str">
        <f aca="false">IFERROR(VLOOKUP(I634,Dados!$AC$27:$AD$43,2,0),IF(B634="","",IF(D634&lt;&gt;"MT",IF(AND(AC634="SIM",Y634="Revenda"),"2403",IF(AND(AC634="SIM",Y634="Consumo"),"2407",IF(AND(AC634="NÃO",Y634="Revenda"),"2102",IF(AND(AC634="NÃO",Y634="Consumo"),"2556",)))),REPLACE(I634,1,1,1))))</f>
        <v/>
      </c>
    </row>
    <row r="635" customFormat="false" ht="12.8" hidden="false" customHeight="true" outlineLevel="0" collapsed="false">
      <c r="Y635" s="45"/>
      <c r="Z635" s="46" t="str">
        <f aca="false">IF(B635="","",(IFERROR(VLOOKUP(H635,Dados!A$3:B$15000,2,0),"Não Encontrado")))</f>
        <v/>
      </c>
      <c r="AA635" s="46" t="str">
        <f aca="false">IF(B635="","",(IFERROR(VLOOKUP(G635,Dados!C$3:E$15000,3,0),"Não Encontrado")))</f>
        <v/>
      </c>
      <c r="AB635" s="46" t="str">
        <f aca="false">IFERROR(IF(Z635&lt;&gt;"Não Encontrado",Z635,IF(AA635&lt;&gt;"Não Encontrado",AA635,"")),"")</f>
        <v/>
      </c>
      <c r="AC635" s="45" t="str">
        <f aca="false">IF(B635="","",IF(AB635="","NÃO","SIM"))</f>
        <v/>
      </c>
      <c r="AD635" s="45" t="str">
        <f aca="false">IFERROR(VLOOKUP(G635,Dados!$P$3:$R$500,3,0),"")</f>
        <v/>
      </c>
      <c r="AE635" s="45" t="str">
        <f aca="false">IFERROR(VLOOKUP(G635,Dados!$K$3:$L$500,2,0),"")</f>
        <v/>
      </c>
      <c r="AF635" s="45" t="str">
        <f aca="false">IFERROR(VLOOKUP(G635,Dados!$M$3:$N$500,2,0),"")</f>
        <v/>
      </c>
      <c r="AG635" s="45" t="str">
        <f aca="false">IF(F635="","",IF(AND(AD635="",AE635="",AF635=""),"-",IF(AND(AD635="BIT",AE635="",AF635=""),"BIT",IF(AND(AE635="ANEXO I",AD635="",AF635=""),"ANEXO I",IF(AND(AF635="ANEXO II",AD635="",AE635=""),"ANEXO II","Escolher")))))</f>
        <v/>
      </c>
      <c r="AH635" s="45" t="str">
        <f aca="false">IF(AG635&lt;&gt;"Pneus","",IFERROR(VLOOKUP(R635,Dados!$X$2:$Z$5,3,0)*(AI635-Q635),VLOOKUP(D635,Dados!$X$7:$Z$33,3,0)*(AI635-Q635)))</f>
        <v/>
      </c>
      <c r="AI635" s="47" t="str">
        <f aca="false">IF(B635="","",P635+Q635+O635+M635+L635-N635)</f>
        <v/>
      </c>
      <c r="AJ635" s="48" t="str">
        <f aca="false">IFERROR(IF(AND(AC635="SIM",AG635="-",Y635="REVENDA"),(AB635/1+1)*AI635,IF(AND(AC635="SIM",AG635="Pneus",Y635="REVENDA"),(AB635/1+1)*(AI635-AH635),"")),"")</f>
        <v/>
      </c>
      <c r="AK635" s="48" t="str">
        <f aca="false">IF(AJ635="","",AJ635*17%)</f>
        <v/>
      </c>
      <c r="AL635" s="48" t="str">
        <f aca="false">IFERROR(IF(AC635="NÃO","",IF(AK635="","",IF(E635="Simples Nacional",BF635,IF(T635=0.12,U635*0.5833337002,IF(T635=0,AI635*0.07,U635))))),"")</f>
        <v/>
      </c>
      <c r="AM635" s="47" t="str">
        <f aca="false">IFERROR(IF(AC635="NÃO","",IF(OR(AG635="-",AG635="Pneus"),AK635-AL635,"")),"")</f>
        <v/>
      </c>
      <c r="AN635" s="48" t="str">
        <f aca="false">IF(AND(Y635="REVENDA",AC635="SIM",AG635="BIT"),((AB635/1+1)*AI635)*0.4117,"")</f>
        <v/>
      </c>
      <c r="AO635" s="48" t="str">
        <f aca="false">IF(AN635="","",AN635*17%)</f>
        <v/>
      </c>
      <c r="AP635" s="49" t="str">
        <f aca="false">IF(AN635="","",IF(T635=0.12,(U635*0.4117)*0.4117,IF(T635=0,(AI635*0.07)*0.4117,U635*0.4117)))</f>
        <v/>
      </c>
      <c r="AQ635" s="47" t="str">
        <f aca="false">IF(AN635="","",AO635-AP635)</f>
        <v/>
      </c>
      <c r="AR635" s="50" t="str">
        <f aca="false">IFERROR(IF(AND(AC635="SIM",Y635="REVENDA",LEFT(AG635,5)="ANEXO")*OR(AE635="ANEXO I",AF635="ANEXO II"),VLOOKUP(H635,Dados!G:I,2,0),""),"INSERIR MVA")</f>
        <v/>
      </c>
      <c r="AS635" s="48" t="str">
        <f aca="false">IF(LEFT(AG635,5)="ANEXO",VLOOKUP(AG635,Dados!$X$111:$Z$112,2,0)*(AI635-Q635),"")</f>
        <v/>
      </c>
      <c r="AT635" s="48" t="str">
        <f aca="false">IFERROR(IF(AR635="","",(AI635*AR635)+AI635),"INSERIR MVA")</f>
        <v/>
      </c>
      <c r="AU635" s="48" t="str">
        <f aca="false">IF(AT635="","",IF(AY635=0.04,U635,AS635*AY635))</f>
        <v/>
      </c>
      <c r="AV635" s="47" t="str">
        <f aca="false">IFERROR(IF(AU635="","",(VLOOKUP(AG635,Dados!$X$111:$Z$112,3,0)*AT635*0.17)),"INSERIR MVA")</f>
        <v/>
      </c>
      <c r="AW635" s="47" t="str">
        <f aca="false">IFERROR(IF(AR635="","",AV635-AU635),"")</f>
        <v/>
      </c>
      <c r="AX635" s="51" t="str">
        <f aca="false">IFERROR(IF(AC635="NÃO","",IF(AM635&lt;&gt;"",AM635-W635,IF(AQ635&lt;&gt;"",AQ635-W635,IF(AW635&lt;&gt;"",AW635-W635,"")))),"")</f>
        <v/>
      </c>
      <c r="AY635" s="46" t="str">
        <f aca="false">IFERROR(IF(ISNA(VLOOKUP(R635,Dados!$X$2:$Y$5,2,0)),VLOOKUP(D635,Dados!$X$7:$Y$33,2,0),VLOOKUP(R635,Dados!$X$2:$Y$5,2,0)),"")</f>
        <v/>
      </c>
      <c r="AZ635" s="52" t="str">
        <f aca="false">IF(C635="","",IF(AND(Y635="CONSUMO",AC635="NÃO")*OR(AG635="-",AG635="BIT"),IF(E635&lt;&gt;"",(AI635-(P635+L635-N635+Q635)*AY635)/0.83),""))</f>
        <v/>
      </c>
      <c r="BA635" s="51" t="str">
        <f aca="false">IF(AZ635="","",AZ635*0.17-((P635+L635-N635+Q635)*AY635))</f>
        <v/>
      </c>
      <c r="BB635" s="51" t="str">
        <f aca="false">IF(AND(Y635="CONSUMO",AG635="ANEXO I",AY635&gt;4%),(AI635-(P635+L635-N635+Q635)*0.0514)/0.83*(0.5177)*(0.17)-AI635*0.0514,IF(AND(Y635="CONSUMO",AG635="ANEXO II",AY635&gt;4%),(AI635-(P635+L635-N635+Q635)*0.041)/0.83*(0.3295)*(0.17)-AI635*0.041,IF(AND(Y635="CONSUMO",AG635="ANEXO I",AY635=4%),(AI635-(P635+L635-N635+Q635)*0.04)/0.83*(0.5177)*(0.17)-AI635*0.04,IF(AND(Y635="CONSUMO",AG635="ANEXO II",AY635=4%),(AI635-(P635+L635-N635+Q635)*0.04)/0.83*(0.3295)*(0.17)-AI635*0.04,""))))</f>
        <v/>
      </c>
      <c r="BC635" s="51" t="str">
        <f aca="false">IF(C635="","",IF(AND(Y635="CONSUMO",AC635="SIM")*OR(AG635="-",AG635="BIT"),IF(E635&lt;&gt;"",(AI635-(P635+L635-N635+Q635)*AY635)/0.83),""))</f>
        <v/>
      </c>
      <c r="BD635" s="51" t="str">
        <f aca="false">IF(BC635="","",BC635*0.17)</f>
        <v/>
      </c>
      <c r="BE635" s="51" t="str">
        <f aca="false">IF(I635=6908,0,IF(BC635="","",BD635-((P635+L635-N635+Q635)*AY635)))</f>
        <v/>
      </c>
      <c r="BF635" s="53" t="str">
        <f aca="false">IF(B635="","",IF(OR(B635="",E635="Regime Normal"),0,(AI635-Q635)*VLOOKUP(R635,Dados!$X$98:$Y$108,2,0)))</f>
        <v/>
      </c>
      <c r="BG635" s="54" t="str">
        <f aca="false">IFERROR(VLOOKUP(I635,Dados!$AC$27:$AD$43,2,0),IF(B635="","",IF(D635&lt;&gt;"MT",IF(AND(AC635="SIM",Y635="Revenda"),"2403",IF(AND(AC635="SIM",Y635="Consumo"),"2407",IF(AND(AC635="NÃO",Y635="Revenda"),"2102",IF(AND(AC635="NÃO",Y635="Consumo"),"2556",)))),REPLACE(I635,1,1,1))))</f>
        <v/>
      </c>
    </row>
    <row r="636" customFormat="false" ht="12.8" hidden="false" customHeight="true" outlineLevel="0" collapsed="false">
      <c r="Y636" s="45"/>
      <c r="Z636" s="46" t="str">
        <f aca="false">IF(B636="","",(IFERROR(VLOOKUP(H636,Dados!A$3:B$15000,2,0),"Não Encontrado")))</f>
        <v/>
      </c>
      <c r="AA636" s="46" t="str">
        <f aca="false">IF(B636="","",(IFERROR(VLOOKUP(G636,Dados!C$3:E$15000,3,0),"Não Encontrado")))</f>
        <v/>
      </c>
      <c r="AB636" s="46" t="str">
        <f aca="false">IFERROR(IF(Z636&lt;&gt;"Não Encontrado",Z636,IF(AA636&lt;&gt;"Não Encontrado",AA636,"")),"")</f>
        <v/>
      </c>
      <c r="AC636" s="45" t="str">
        <f aca="false">IF(B636="","",IF(AB636="","NÃO","SIM"))</f>
        <v/>
      </c>
      <c r="AD636" s="45" t="str">
        <f aca="false">IFERROR(VLOOKUP(G636,Dados!$P$3:$R$500,3,0),"")</f>
        <v/>
      </c>
      <c r="AE636" s="45" t="str">
        <f aca="false">IFERROR(VLOOKUP(G636,Dados!$K$3:$L$500,2,0),"")</f>
        <v/>
      </c>
      <c r="AF636" s="45" t="str">
        <f aca="false">IFERROR(VLOOKUP(G636,Dados!$M$3:$N$500,2,0),"")</f>
        <v/>
      </c>
      <c r="AG636" s="45" t="str">
        <f aca="false">IF(F636="","",IF(AND(AD636="",AE636="",AF636=""),"-",IF(AND(AD636="BIT",AE636="",AF636=""),"BIT",IF(AND(AE636="ANEXO I",AD636="",AF636=""),"ANEXO I",IF(AND(AF636="ANEXO II",AD636="",AE636=""),"ANEXO II","Escolher")))))</f>
        <v/>
      </c>
      <c r="AH636" s="45" t="str">
        <f aca="false">IF(AG636&lt;&gt;"Pneus","",IFERROR(VLOOKUP(R636,Dados!$X$2:$Z$5,3,0)*(AI636-Q636),VLOOKUP(D636,Dados!$X$7:$Z$33,3,0)*(AI636-Q636)))</f>
        <v/>
      </c>
      <c r="AI636" s="47" t="str">
        <f aca="false">IF(B636="","",P636+Q636+O636+M636+L636-N636)</f>
        <v/>
      </c>
      <c r="AJ636" s="48" t="str">
        <f aca="false">IFERROR(IF(AND(AC636="SIM",AG636="-",Y636="REVENDA"),(AB636/1+1)*AI636,IF(AND(AC636="SIM",AG636="Pneus",Y636="REVENDA"),(AB636/1+1)*(AI636-AH636),"")),"")</f>
        <v/>
      </c>
      <c r="AK636" s="48" t="str">
        <f aca="false">IF(AJ636="","",AJ636*17%)</f>
        <v/>
      </c>
      <c r="AL636" s="48" t="str">
        <f aca="false">IFERROR(IF(AC636="NÃO","",IF(AK636="","",IF(E636="Simples Nacional",BF636,IF(T636=0.12,U636*0.5833337002,IF(T636=0,AI636*0.07,U636))))),"")</f>
        <v/>
      </c>
      <c r="AM636" s="47" t="str">
        <f aca="false">IFERROR(IF(AC636="NÃO","",IF(OR(AG636="-",AG636="Pneus"),AK636-AL636,"")),"")</f>
        <v/>
      </c>
      <c r="AN636" s="48" t="str">
        <f aca="false">IF(AND(Y636="REVENDA",AC636="SIM",AG636="BIT"),((AB636/1+1)*AI636)*0.4117,"")</f>
        <v/>
      </c>
      <c r="AO636" s="48" t="str">
        <f aca="false">IF(AN636="","",AN636*17%)</f>
        <v/>
      </c>
      <c r="AP636" s="49" t="str">
        <f aca="false">IF(AN636="","",IF(T636=0.12,(U636*0.4117)*0.4117,IF(T636=0,(AI636*0.07)*0.4117,U636*0.4117)))</f>
        <v/>
      </c>
      <c r="AQ636" s="47" t="str">
        <f aca="false">IF(AN636="","",AO636-AP636)</f>
        <v/>
      </c>
      <c r="AR636" s="50" t="str">
        <f aca="false">IFERROR(IF(AND(AC636="SIM",Y636="REVENDA",LEFT(AG636,5)="ANEXO")*OR(AE636="ANEXO I",AF636="ANEXO II"),VLOOKUP(H636,Dados!G:I,2,0),""),"INSERIR MVA")</f>
        <v/>
      </c>
      <c r="AS636" s="48" t="str">
        <f aca="false">IF(LEFT(AG636,5)="ANEXO",VLOOKUP(AG636,Dados!$X$111:$Z$112,2,0)*(AI636-Q636),"")</f>
        <v/>
      </c>
      <c r="AT636" s="48" t="str">
        <f aca="false">IFERROR(IF(AR636="","",(AI636*AR636)+AI636),"INSERIR MVA")</f>
        <v/>
      </c>
      <c r="AU636" s="48" t="str">
        <f aca="false">IF(AT636="","",IF(AY636=0.04,U636,AS636*AY636))</f>
        <v/>
      </c>
      <c r="AV636" s="47" t="str">
        <f aca="false">IFERROR(IF(AU636="","",(VLOOKUP(AG636,Dados!$X$111:$Z$112,3,0)*AT636*0.17)),"INSERIR MVA")</f>
        <v/>
      </c>
      <c r="AW636" s="47" t="str">
        <f aca="false">IFERROR(IF(AR636="","",AV636-AU636),"")</f>
        <v/>
      </c>
      <c r="AX636" s="51" t="str">
        <f aca="false">IFERROR(IF(AC636="NÃO","",IF(AM636&lt;&gt;"",AM636-W636,IF(AQ636&lt;&gt;"",AQ636-W636,IF(AW636&lt;&gt;"",AW636-W636,"")))),"")</f>
        <v/>
      </c>
      <c r="AY636" s="46" t="str">
        <f aca="false">IFERROR(IF(ISNA(VLOOKUP(R636,Dados!$X$2:$Y$5,2,0)),VLOOKUP(D636,Dados!$X$7:$Y$33,2,0),VLOOKUP(R636,Dados!$X$2:$Y$5,2,0)),"")</f>
        <v/>
      </c>
      <c r="AZ636" s="52" t="str">
        <f aca="false">IF(C636="","",IF(AND(Y636="CONSUMO",AC636="NÃO")*OR(AG636="-",AG636="BIT"),IF(E636&lt;&gt;"",(AI636-(P636+L636-N636+Q636)*AY636)/0.83),""))</f>
        <v/>
      </c>
      <c r="BA636" s="51" t="str">
        <f aca="false">IF(AZ636="","",AZ636*0.17-((P636+L636-N636+Q636)*AY636))</f>
        <v/>
      </c>
      <c r="BB636" s="51" t="str">
        <f aca="false">IF(AND(Y636="CONSUMO",AG636="ANEXO I",AY636&gt;4%),(AI636-(P636+L636-N636+Q636)*0.0514)/0.83*(0.5177)*(0.17)-AI636*0.0514,IF(AND(Y636="CONSUMO",AG636="ANEXO II",AY636&gt;4%),(AI636-(P636+L636-N636+Q636)*0.041)/0.83*(0.3295)*(0.17)-AI636*0.041,IF(AND(Y636="CONSUMO",AG636="ANEXO I",AY636=4%),(AI636-(P636+L636-N636+Q636)*0.04)/0.83*(0.5177)*(0.17)-AI636*0.04,IF(AND(Y636="CONSUMO",AG636="ANEXO II",AY636=4%),(AI636-(P636+L636-N636+Q636)*0.04)/0.83*(0.3295)*(0.17)-AI636*0.04,""))))</f>
        <v/>
      </c>
      <c r="BC636" s="51" t="str">
        <f aca="false">IF(C636="","",IF(AND(Y636="CONSUMO",AC636="SIM")*OR(AG636="-",AG636="BIT"),IF(E636&lt;&gt;"",(AI636-(P636+L636-N636+Q636)*AY636)/0.83),""))</f>
        <v/>
      </c>
      <c r="BD636" s="51" t="str">
        <f aca="false">IF(BC636="","",BC636*0.17)</f>
        <v/>
      </c>
      <c r="BE636" s="51" t="str">
        <f aca="false">IF(I636=6908,0,IF(BC636="","",BD636-((P636+L636-N636+Q636)*AY636)))</f>
        <v/>
      </c>
      <c r="BF636" s="53" t="str">
        <f aca="false">IF(B636="","",IF(OR(B636="",E636="Regime Normal"),0,(AI636-Q636)*VLOOKUP(R636,Dados!$X$98:$Y$108,2,0)))</f>
        <v/>
      </c>
      <c r="BG636" s="54" t="str">
        <f aca="false">IFERROR(VLOOKUP(I636,Dados!$AC$27:$AD$43,2,0),IF(B636="","",IF(D636&lt;&gt;"MT",IF(AND(AC636="SIM",Y636="Revenda"),"2403",IF(AND(AC636="SIM",Y636="Consumo"),"2407",IF(AND(AC636="NÃO",Y636="Revenda"),"2102",IF(AND(AC636="NÃO",Y636="Consumo"),"2556",)))),REPLACE(I636,1,1,1))))</f>
        <v/>
      </c>
    </row>
    <row r="637" customFormat="false" ht="12.8" hidden="false" customHeight="true" outlineLevel="0" collapsed="false">
      <c r="Y637" s="45"/>
      <c r="Z637" s="46" t="str">
        <f aca="false">IF(B637="","",(IFERROR(VLOOKUP(H637,Dados!A$3:B$15000,2,0),"Não Encontrado")))</f>
        <v/>
      </c>
      <c r="AA637" s="46" t="str">
        <f aca="false">IF(B637="","",(IFERROR(VLOOKUP(G637,Dados!C$3:E$15000,3,0),"Não Encontrado")))</f>
        <v/>
      </c>
      <c r="AB637" s="46" t="str">
        <f aca="false">IFERROR(IF(Z637&lt;&gt;"Não Encontrado",Z637,IF(AA637&lt;&gt;"Não Encontrado",AA637,"")),"")</f>
        <v/>
      </c>
      <c r="AC637" s="45" t="str">
        <f aca="false">IF(B637="","",IF(AB637="","NÃO","SIM"))</f>
        <v/>
      </c>
      <c r="AD637" s="45" t="str">
        <f aca="false">IFERROR(VLOOKUP(G637,Dados!$P$3:$R$500,3,0),"")</f>
        <v/>
      </c>
      <c r="AE637" s="45" t="str">
        <f aca="false">IFERROR(VLOOKUP(G637,Dados!$K$3:$L$500,2,0),"")</f>
        <v/>
      </c>
      <c r="AF637" s="45" t="str">
        <f aca="false">IFERROR(VLOOKUP(G637,Dados!$M$3:$N$500,2,0),"")</f>
        <v/>
      </c>
      <c r="AG637" s="45" t="str">
        <f aca="false">IF(F637="","",IF(AND(AD637="",AE637="",AF637=""),"-",IF(AND(AD637="BIT",AE637="",AF637=""),"BIT",IF(AND(AE637="ANEXO I",AD637="",AF637=""),"ANEXO I",IF(AND(AF637="ANEXO II",AD637="",AE637=""),"ANEXO II","Escolher")))))</f>
        <v/>
      </c>
      <c r="AH637" s="45" t="str">
        <f aca="false">IF(AG637&lt;&gt;"Pneus","",IFERROR(VLOOKUP(R637,Dados!$X$2:$Z$5,3,0)*(AI637-Q637),VLOOKUP(D637,Dados!$X$7:$Z$33,3,0)*(AI637-Q637)))</f>
        <v/>
      </c>
      <c r="AI637" s="47" t="str">
        <f aca="false">IF(B637="","",P637+Q637+O637+M637+L637-N637)</f>
        <v/>
      </c>
      <c r="AJ637" s="48" t="str">
        <f aca="false">IFERROR(IF(AND(AC637="SIM",AG637="-",Y637="REVENDA"),(AB637/1+1)*AI637,IF(AND(AC637="SIM",AG637="Pneus",Y637="REVENDA"),(AB637/1+1)*(AI637-AH637),"")),"")</f>
        <v/>
      </c>
      <c r="AK637" s="48" t="str">
        <f aca="false">IF(AJ637="","",AJ637*17%)</f>
        <v/>
      </c>
      <c r="AL637" s="48" t="str">
        <f aca="false">IFERROR(IF(AC637="NÃO","",IF(AK637="","",IF(E637="Simples Nacional",BF637,IF(T637=0.12,U637*0.5833337002,IF(T637=0,AI637*0.07,U637))))),"")</f>
        <v/>
      </c>
      <c r="AM637" s="47" t="str">
        <f aca="false">IFERROR(IF(AC637="NÃO","",IF(OR(AG637="-",AG637="Pneus"),AK637-AL637,"")),"")</f>
        <v/>
      </c>
      <c r="AN637" s="48" t="str">
        <f aca="false">IF(AND(Y637="REVENDA",AC637="SIM",AG637="BIT"),((AB637/1+1)*AI637)*0.4117,"")</f>
        <v/>
      </c>
      <c r="AO637" s="48" t="str">
        <f aca="false">IF(AN637="","",AN637*17%)</f>
        <v/>
      </c>
      <c r="AP637" s="49" t="str">
        <f aca="false">IF(AN637="","",IF(T637=0.12,(U637*0.4117)*0.4117,IF(T637=0,(AI637*0.07)*0.4117,U637*0.4117)))</f>
        <v/>
      </c>
      <c r="AQ637" s="47" t="str">
        <f aca="false">IF(AN637="","",AO637-AP637)</f>
        <v/>
      </c>
      <c r="AR637" s="50" t="str">
        <f aca="false">IFERROR(IF(AND(AC637="SIM",Y637="REVENDA",LEFT(AG637,5)="ANEXO")*OR(AE637="ANEXO I",AF637="ANEXO II"),VLOOKUP(H637,Dados!G:I,2,0),""),"INSERIR MVA")</f>
        <v/>
      </c>
      <c r="AS637" s="48" t="str">
        <f aca="false">IF(LEFT(AG637,5)="ANEXO",VLOOKUP(AG637,Dados!$X$111:$Z$112,2,0)*(AI637-Q637),"")</f>
        <v/>
      </c>
      <c r="AT637" s="48" t="str">
        <f aca="false">IFERROR(IF(AR637="","",(AI637*AR637)+AI637),"INSERIR MVA")</f>
        <v/>
      </c>
      <c r="AU637" s="48" t="str">
        <f aca="false">IF(AT637="","",IF(AY637=0.04,U637,AS637*AY637))</f>
        <v/>
      </c>
      <c r="AV637" s="47" t="str">
        <f aca="false">IFERROR(IF(AU637="","",(VLOOKUP(AG637,Dados!$X$111:$Z$112,3,0)*AT637*0.17)),"INSERIR MVA")</f>
        <v/>
      </c>
      <c r="AW637" s="47" t="str">
        <f aca="false">IFERROR(IF(AR637="","",AV637-AU637),"")</f>
        <v/>
      </c>
      <c r="AX637" s="51" t="str">
        <f aca="false">IFERROR(IF(AC637="NÃO","",IF(AM637&lt;&gt;"",AM637-W637,IF(AQ637&lt;&gt;"",AQ637-W637,IF(AW637&lt;&gt;"",AW637-W637,"")))),"")</f>
        <v/>
      </c>
      <c r="AY637" s="46" t="str">
        <f aca="false">IFERROR(IF(ISNA(VLOOKUP(R637,Dados!$X$2:$Y$5,2,0)),VLOOKUP(D637,Dados!$X$7:$Y$33,2,0),VLOOKUP(R637,Dados!$X$2:$Y$5,2,0)),"")</f>
        <v/>
      </c>
      <c r="AZ637" s="52" t="str">
        <f aca="false">IF(C637="","",IF(AND(Y637="CONSUMO",AC637="NÃO")*OR(AG637="-",AG637="BIT"),IF(E637&lt;&gt;"",(AI637-(P637+L637-N637+Q637)*AY637)/0.83),""))</f>
        <v/>
      </c>
      <c r="BA637" s="51" t="str">
        <f aca="false">IF(AZ637="","",AZ637*0.17-((P637+L637-N637+Q637)*AY637))</f>
        <v/>
      </c>
      <c r="BB637" s="51" t="str">
        <f aca="false">IF(AND(Y637="CONSUMO",AG637="ANEXO I",AY637&gt;4%),(AI637-(P637+L637-N637+Q637)*0.0514)/0.83*(0.5177)*(0.17)-AI637*0.0514,IF(AND(Y637="CONSUMO",AG637="ANEXO II",AY637&gt;4%),(AI637-(P637+L637-N637+Q637)*0.041)/0.83*(0.3295)*(0.17)-AI637*0.041,IF(AND(Y637="CONSUMO",AG637="ANEXO I",AY637=4%),(AI637-(P637+L637-N637+Q637)*0.04)/0.83*(0.5177)*(0.17)-AI637*0.04,IF(AND(Y637="CONSUMO",AG637="ANEXO II",AY637=4%),(AI637-(P637+L637-N637+Q637)*0.04)/0.83*(0.3295)*(0.17)-AI637*0.04,""))))</f>
        <v/>
      </c>
      <c r="BC637" s="51" t="str">
        <f aca="false">IF(C637="","",IF(AND(Y637="CONSUMO",AC637="SIM")*OR(AG637="-",AG637="BIT"),IF(E637&lt;&gt;"",(AI637-(P637+L637-N637+Q637)*AY637)/0.83),""))</f>
        <v/>
      </c>
      <c r="BD637" s="51" t="str">
        <f aca="false">IF(BC637="","",BC637*0.17)</f>
        <v/>
      </c>
      <c r="BE637" s="51" t="str">
        <f aca="false">IF(I637=6908,0,IF(BC637="","",BD637-((P637+L637-N637+Q637)*AY637)))</f>
        <v/>
      </c>
      <c r="BF637" s="53" t="str">
        <f aca="false">IF(B637="","",IF(OR(B637="",E637="Regime Normal"),0,(AI637-Q637)*VLOOKUP(R637,Dados!$X$98:$Y$108,2,0)))</f>
        <v/>
      </c>
      <c r="BG637" s="54" t="str">
        <f aca="false">IFERROR(VLOOKUP(I637,Dados!$AC$27:$AD$43,2,0),IF(B637="","",IF(D637&lt;&gt;"MT",IF(AND(AC637="SIM",Y637="Revenda"),"2403",IF(AND(AC637="SIM",Y637="Consumo"),"2407",IF(AND(AC637="NÃO",Y637="Revenda"),"2102",IF(AND(AC637="NÃO",Y637="Consumo"),"2556",)))),REPLACE(I637,1,1,1))))</f>
        <v/>
      </c>
    </row>
    <row r="638" customFormat="false" ht="12.8" hidden="false" customHeight="true" outlineLevel="0" collapsed="false">
      <c r="Y638" s="45"/>
      <c r="Z638" s="46" t="str">
        <f aca="false">IF(B638="","",(IFERROR(VLOOKUP(H638,Dados!A$3:B$15000,2,0),"Não Encontrado")))</f>
        <v/>
      </c>
      <c r="AA638" s="46" t="str">
        <f aca="false">IF(B638="","",(IFERROR(VLOOKUP(G638,Dados!C$3:E$15000,3,0),"Não Encontrado")))</f>
        <v/>
      </c>
      <c r="AB638" s="46" t="str">
        <f aca="false">IFERROR(IF(Z638&lt;&gt;"Não Encontrado",Z638,IF(AA638&lt;&gt;"Não Encontrado",AA638,"")),"")</f>
        <v/>
      </c>
      <c r="AC638" s="45" t="str">
        <f aca="false">IF(B638="","",IF(AB638="","NÃO","SIM"))</f>
        <v/>
      </c>
      <c r="AD638" s="45" t="str">
        <f aca="false">IFERROR(VLOOKUP(G638,Dados!$P$3:$R$500,3,0),"")</f>
        <v/>
      </c>
      <c r="AE638" s="45" t="str">
        <f aca="false">IFERROR(VLOOKUP(G638,Dados!$K$3:$L$500,2,0),"")</f>
        <v/>
      </c>
      <c r="AF638" s="45" t="str">
        <f aca="false">IFERROR(VLOOKUP(G638,Dados!$M$3:$N$500,2,0),"")</f>
        <v/>
      </c>
      <c r="AG638" s="45" t="str">
        <f aca="false">IF(F638="","",IF(AND(AD638="",AE638="",AF638=""),"-",IF(AND(AD638="BIT",AE638="",AF638=""),"BIT",IF(AND(AE638="ANEXO I",AD638="",AF638=""),"ANEXO I",IF(AND(AF638="ANEXO II",AD638="",AE638=""),"ANEXO II","Escolher")))))</f>
        <v/>
      </c>
      <c r="AH638" s="45" t="str">
        <f aca="false">IF(AG638&lt;&gt;"Pneus","",IFERROR(VLOOKUP(R638,Dados!$X$2:$Z$5,3,0)*(AI638-Q638),VLOOKUP(D638,Dados!$X$7:$Z$33,3,0)*(AI638-Q638)))</f>
        <v/>
      </c>
      <c r="AI638" s="47" t="str">
        <f aca="false">IF(B638="","",P638+Q638+O638+M638+L638-N638)</f>
        <v/>
      </c>
      <c r="AJ638" s="48" t="str">
        <f aca="false">IFERROR(IF(AND(AC638="SIM",AG638="-",Y638="REVENDA"),(AB638/1+1)*AI638,IF(AND(AC638="SIM",AG638="Pneus",Y638="REVENDA"),(AB638/1+1)*(AI638-AH638),"")),"")</f>
        <v/>
      </c>
      <c r="AK638" s="48" t="str">
        <f aca="false">IF(AJ638="","",AJ638*17%)</f>
        <v/>
      </c>
      <c r="AL638" s="48" t="str">
        <f aca="false">IFERROR(IF(AC638="NÃO","",IF(AK638="","",IF(E638="Simples Nacional",BF638,IF(T638=0.12,U638*0.5833337002,IF(T638=0,AI638*0.07,U638))))),"")</f>
        <v/>
      </c>
      <c r="AM638" s="47" t="str">
        <f aca="false">IFERROR(IF(AC638="NÃO","",IF(OR(AG638="-",AG638="Pneus"),AK638-AL638,"")),"")</f>
        <v/>
      </c>
      <c r="AN638" s="48" t="str">
        <f aca="false">IF(AND(Y638="REVENDA",AC638="SIM",AG638="BIT"),((AB638/1+1)*AI638)*0.4117,"")</f>
        <v/>
      </c>
      <c r="AO638" s="48" t="str">
        <f aca="false">IF(AN638="","",AN638*17%)</f>
        <v/>
      </c>
      <c r="AP638" s="49" t="str">
        <f aca="false">IF(AN638="","",IF(T638=0.12,(U638*0.4117)*0.4117,IF(T638=0,(AI638*0.07)*0.4117,U638*0.4117)))</f>
        <v/>
      </c>
      <c r="AQ638" s="47" t="str">
        <f aca="false">IF(AN638="","",AO638-AP638)</f>
        <v/>
      </c>
      <c r="AR638" s="50" t="str">
        <f aca="false">IFERROR(IF(AND(AC638="SIM",Y638="REVENDA",LEFT(AG638,5)="ANEXO")*OR(AE638="ANEXO I",AF638="ANEXO II"),VLOOKUP(H638,Dados!G:I,2,0),""),"INSERIR MVA")</f>
        <v/>
      </c>
      <c r="AS638" s="48" t="str">
        <f aca="false">IF(LEFT(AG638,5)="ANEXO",VLOOKUP(AG638,Dados!$X$111:$Z$112,2,0)*(AI638-Q638),"")</f>
        <v/>
      </c>
      <c r="AT638" s="48" t="str">
        <f aca="false">IFERROR(IF(AR638="","",(AI638*AR638)+AI638),"INSERIR MVA")</f>
        <v/>
      </c>
      <c r="AU638" s="48" t="str">
        <f aca="false">IF(AT638="","",IF(AY638=0.04,U638,AS638*AY638))</f>
        <v/>
      </c>
      <c r="AV638" s="47" t="str">
        <f aca="false">IFERROR(IF(AU638="","",(VLOOKUP(AG638,Dados!$X$111:$Z$112,3,0)*AT638*0.17)),"INSERIR MVA")</f>
        <v/>
      </c>
      <c r="AW638" s="47" t="str">
        <f aca="false">IFERROR(IF(AR638="","",AV638-AU638),"")</f>
        <v/>
      </c>
      <c r="AX638" s="51" t="str">
        <f aca="false">IFERROR(IF(AC638="NÃO","",IF(AM638&lt;&gt;"",AM638-W638,IF(AQ638&lt;&gt;"",AQ638-W638,IF(AW638&lt;&gt;"",AW638-W638,"")))),"")</f>
        <v/>
      </c>
      <c r="AY638" s="46" t="str">
        <f aca="false">IFERROR(IF(ISNA(VLOOKUP(R638,Dados!$X$2:$Y$5,2,0)),VLOOKUP(D638,Dados!$X$7:$Y$33,2,0),VLOOKUP(R638,Dados!$X$2:$Y$5,2,0)),"")</f>
        <v/>
      </c>
      <c r="AZ638" s="52" t="str">
        <f aca="false">IF(C638="","",IF(AND(Y638="CONSUMO",AC638="NÃO")*OR(AG638="-",AG638="BIT"),IF(E638&lt;&gt;"",(AI638-(P638+L638-N638+Q638)*AY638)/0.83),""))</f>
        <v/>
      </c>
      <c r="BA638" s="51" t="str">
        <f aca="false">IF(AZ638="","",AZ638*0.17-((P638+L638-N638+Q638)*AY638))</f>
        <v/>
      </c>
      <c r="BB638" s="51" t="str">
        <f aca="false">IF(AND(Y638="CONSUMO",AG638="ANEXO I",AY638&gt;4%),(AI638-(P638+L638-N638+Q638)*0.0514)/0.83*(0.5177)*(0.17)-AI638*0.0514,IF(AND(Y638="CONSUMO",AG638="ANEXO II",AY638&gt;4%),(AI638-(P638+L638-N638+Q638)*0.041)/0.83*(0.3295)*(0.17)-AI638*0.041,IF(AND(Y638="CONSUMO",AG638="ANEXO I",AY638=4%),(AI638-(P638+L638-N638+Q638)*0.04)/0.83*(0.5177)*(0.17)-AI638*0.04,IF(AND(Y638="CONSUMO",AG638="ANEXO II",AY638=4%),(AI638-(P638+L638-N638+Q638)*0.04)/0.83*(0.3295)*(0.17)-AI638*0.04,""))))</f>
        <v/>
      </c>
      <c r="BC638" s="51" t="str">
        <f aca="false">IF(C638="","",IF(AND(Y638="CONSUMO",AC638="SIM")*OR(AG638="-",AG638="BIT"),IF(E638&lt;&gt;"",(AI638-(P638+L638-N638+Q638)*AY638)/0.83),""))</f>
        <v/>
      </c>
      <c r="BD638" s="51" t="str">
        <f aca="false">IF(BC638="","",BC638*0.17)</f>
        <v/>
      </c>
      <c r="BE638" s="51" t="str">
        <f aca="false">IF(I638=6908,0,IF(BC638="","",BD638-((P638+L638-N638+Q638)*AY638)))</f>
        <v/>
      </c>
      <c r="BF638" s="53" t="str">
        <f aca="false">IF(B638="","",IF(OR(B638="",E638="Regime Normal"),0,(AI638-Q638)*VLOOKUP(R638,Dados!$X$98:$Y$108,2,0)))</f>
        <v/>
      </c>
      <c r="BG638" s="54" t="str">
        <f aca="false">IFERROR(VLOOKUP(I638,Dados!$AC$27:$AD$43,2,0),IF(B638="","",IF(D638&lt;&gt;"MT",IF(AND(AC638="SIM",Y638="Revenda"),"2403",IF(AND(AC638="SIM",Y638="Consumo"),"2407",IF(AND(AC638="NÃO",Y638="Revenda"),"2102",IF(AND(AC638="NÃO",Y638="Consumo"),"2556",)))),REPLACE(I638,1,1,1))))</f>
        <v/>
      </c>
    </row>
    <row r="639" customFormat="false" ht="12.8" hidden="false" customHeight="true" outlineLevel="0" collapsed="false">
      <c r="Y639" s="45"/>
      <c r="Z639" s="46" t="str">
        <f aca="false">IF(B639="","",(IFERROR(VLOOKUP(H639,Dados!A$3:B$15000,2,0),"Não Encontrado")))</f>
        <v/>
      </c>
      <c r="AA639" s="46" t="str">
        <f aca="false">IF(B639="","",(IFERROR(VLOOKUP(G639,Dados!C$3:E$15000,3,0),"Não Encontrado")))</f>
        <v/>
      </c>
      <c r="AB639" s="46" t="str">
        <f aca="false">IFERROR(IF(Z639&lt;&gt;"Não Encontrado",Z639,IF(AA639&lt;&gt;"Não Encontrado",AA639,"")),"")</f>
        <v/>
      </c>
      <c r="AC639" s="45" t="str">
        <f aca="false">IF(B639="","",IF(AB639="","NÃO","SIM"))</f>
        <v/>
      </c>
      <c r="AD639" s="45" t="str">
        <f aca="false">IFERROR(VLOOKUP(G639,Dados!$P$3:$R$500,3,0),"")</f>
        <v/>
      </c>
      <c r="AE639" s="45" t="str">
        <f aca="false">IFERROR(VLOOKUP(G639,Dados!$K$3:$L$500,2,0),"")</f>
        <v/>
      </c>
      <c r="AF639" s="45" t="str">
        <f aca="false">IFERROR(VLOOKUP(G639,Dados!$M$3:$N$500,2,0),"")</f>
        <v/>
      </c>
      <c r="AG639" s="45" t="str">
        <f aca="false">IF(F639="","",IF(AND(AD639="",AE639="",AF639=""),"-",IF(AND(AD639="BIT",AE639="",AF639=""),"BIT",IF(AND(AE639="ANEXO I",AD639="",AF639=""),"ANEXO I",IF(AND(AF639="ANEXO II",AD639="",AE639=""),"ANEXO II","Escolher")))))</f>
        <v/>
      </c>
      <c r="AH639" s="45" t="str">
        <f aca="false">IF(AG639&lt;&gt;"Pneus","",IFERROR(VLOOKUP(R639,Dados!$X$2:$Z$5,3,0)*(AI639-Q639),VLOOKUP(D639,Dados!$X$7:$Z$33,3,0)*(AI639-Q639)))</f>
        <v/>
      </c>
      <c r="AI639" s="47" t="str">
        <f aca="false">IF(B639="","",P639+Q639+O639+M639+L639-N639)</f>
        <v/>
      </c>
      <c r="AJ639" s="48" t="str">
        <f aca="false">IFERROR(IF(AND(AC639="SIM",AG639="-",Y639="REVENDA"),(AB639/1+1)*AI639,IF(AND(AC639="SIM",AG639="Pneus",Y639="REVENDA"),(AB639/1+1)*(AI639-AH639),"")),"")</f>
        <v/>
      </c>
      <c r="AK639" s="48" t="str">
        <f aca="false">IF(AJ639="","",AJ639*17%)</f>
        <v/>
      </c>
      <c r="AL639" s="48" t="str">
        <f aca="false">IFERROR(IF(AC639="NÃO","",IF(AK639="","",IF(E639="Simples Nacional",BF639,IF(T639=0.12,U639*0.5833337002,IF(T639=0,AI639*0.07,U639))))),"")</f>
        <v/>
      </c>
      <c r="AM639" s="47" t="str">
        <f aca="false">IFERROR(IF(AC639="NÃO","",IF(OR(AG639="-",AG639="Pneus"),AK639-AL639,"")),"")</f>
        <v/>
      </c>
      <c r="AN639" s="48" t="str">
        <f aca="false">IF(AND(Y639="REVENDA",AC639="SIM",AG639="BIT"),((AB639/1+1)*AI639)*0.4117,"")</f>
        <v/>
      </c>
      <c r="AO639" s="48" t="str">
        <f aca="false">IF(AN639="","",AN639*17%)</f>
        <v/>
      </c>
      <c r="AP639" s="49" t="str">
        <f aca="false">IF(AN639="","",IF(T639=0.12,(U639*0.4117)*0.4117,IF(T639=0,(AI639*0.07)*0.4117,U639*0.4117)))</f>
        <v/>
      </c>
      <c r="AQ639" s="47" t="str">
        <f aca="false">IF(AN639="","",AO639-AP639)</f>
        <v/>
      </c>
      <c r="AR639" s="50" t="str">
        <f aca="false">IFERROR(IF(AND(AC639="SIM",Y639="REVENDA",LEFT(AG639,5)="ANEXO")*OR(AE639="ANEXO I",AF639="ANEXO II"),VLOOKUP(H639,Dados!G:I,2,0),""),"INSERIR MVA")</f>
        <v/>
      </c>
      <c r="AS639" s="48" t="str">
        <f aca="false">IF(LEFT(AG639,5)="ANEXO",VLOOKUP(AG639,Dados!$X$111:$Z$112,2,0)*(AI639-Q639),"")</f>
        <v/>
      </c>
      <c r="AT639" s="48" t="str">
        <f aca="false">IFERROR(IF(AR639="","",(AI639*AR639)+AI639),"INSERIR MVA")</f>
        <v/>
      </c>
      <c r="AU639" s="48" t="str">
        <f aca="false">IF(AT639="","",IF(AY639=0.04,U639,AS639*AY639))</f>
        <v/>
      </c>
      <c r="AV639" s="47" t="str">
        <f aca="false">IFERROR(IF(AU639="","",(VLOOKUP(AG639,Dados!$X$111:$Z$112,3,0)*AT639*0.17)),"INSERIR MVA")</f>
        <v/>
      </c>
      <c r="AW639" s="47" t="str">
        <f aca="false">IFERROR(IF(AR639="","",AV639-AU639),"")</f>
        <v/>
      </c>
      <c r="AX639" s="51" t="str">
        <f aca="false">IFERROR(IF(AC639="NÃO","",IF(AM639&lt;&gt;"",AM639-W639,IF(AQ639&lt;&gt;"",AQ639-W639,IF(AW639&lt;&gt;"",AW639-W639,"")))),"")</f>
        <v/>
      </c>
      <c r="AY639" s="46" t="str">
        <f aca="false">IFERROR(IF(ISNA(VLOOKUP(R639,Dados!$X$2:$Y$5,2,0)),VLOOKUP(D639,Dados!$X$7:$Y$33,2,0),VLOOKUP(R639,Dados!$X$2:$Y$5,2,0)),"")</f>
        <v/>
      </c>
      <c r="AZ639" s="52" t="str">
        <f aca="false">IF(C639="","",IF(AND(Y639="CONSUMO",AC639="NÃO")*OR(AG639="-",AG639="BIT"),IF(E639&lt;&gt;"",(AI639-(P639+L639-N639+Q639)*AY639)/0.83),""))</f>
        <v/>
      </c>
      <c r="BA639" s="51" t="str">
        <f aca="false">IF(AZ639="","",AZ639*0.17-((P639+L639-N639+Q639)*AY639))</f>
        <v/>
      </c>
      <c r="BB639" s="51" t="str">
        <f aca="false">IF(AND(Y639="CONSUMO",AG639="ANEXO I",AY639&gt;4%),(AI639-(P639+L639-N639+Q639)*0.0514)/0.83*(0.5177)*(0.17)-AI639*0.0514,IF(AND(Y639="CONSUMO",AG639="ANEXO II",AY639&gt;4%),(AI639-(P639+L639-N639+Q639)*0.041)/0.83*(0.3295)*(0.17)-AI639*0.041,IF(AND(Y639="CONSUMO",AG639="ANEXO I",AY639=4%),(AI639-(P639+L639-N639+Q639)*0.04)/0.83*(0.5177)*(0.17)-AI639*0.04,IF(AND(Y639="CONSUMO",AG639="ANEXO II",AY639=4%),(AI639-(P639+L639-N639+Q639)*0.04)/0.83*(0.3295)*(0.17)-AI639*0.04,""))))</f>
        <v/>
      </c>
      <c r="BC639" s="51" t="str">
        <f aca="false">IF(C639="","",IF(AND(Y639="CONSUMO",AC639="SIM")*OR(AG639="-",AG639="BIT"),IF(E639&lt;&gt;"",(AI639-(P639+L639-N639+Q639)*AY639)/0.83),""))</f>
        <v/>
      </c>
      <c r="BD639" s="51" t="str">
        <f aca="false">IF(BC639="","",BC639*0.17)</f>
        <v/>
      </c>
      <c r="BE639" s="51" t="str">
        <f aca="false">IF(I639=6908,0,IF(BC639="","",BD639-((P639+L639-N639+Q639)*AY639)))</f>
        <v/>
      </c>
      <c r="BF639" s="53" t="str">
        <f aca="false">IF(B639="","",IF(OR(B639="",E639="Regime Normal"),0,(AI639-Q639)*VLOOKUP(R639,Dados!$X$98:$Y$108,2,0)))</f>
        <v/>
      </c>
      <c r="BG639" s="54" t="str">
        <f aca="false">IFERROR(VLOOKUP(I639,Dados!$AC$27:$AD$43,2,0),IF(B639="","",IF(D639&lt;&gt;"MT",IF(AND(AC639="SIM",Y639="Revenda"),"2403",IF(AND(AC639="SIM",Y639="Consumo"),"2407",IF(AND(AC639="NÃO",Y639="Revenda"),"2102",IF(AND(AC639="NÃO",Y639="Consumo"),"2556",)))),REPLACE(I639,1,1,1))))</f>
        <v/>
      </c>
    </row>
    <row r="640" customFormat="false" ht="12.8" hidden="false" customHeight="true" outlineLevel="0" collapsed="false">
      <c r="Y640" s="45"/>
      <c r="Z640" s="46" t="str">
        <f aca="false">IF(B640="","",(IFERROR(VLOOKUP(H640,Dados!A$3:B$15000,2,0),"Não Encontrado")))</f>
        <v/>
      </c>
      <c r="AA640" s="46" t="str">
        <f aca="false">IF(B640="","",(IFERROR(VLOOKUP(G640,Dados!C$3:E$15000,3,0),"Não Encontrado")))</f>
        <v/>
      </c>
      <c r="AB640" s="46" t="str">
        <f aca="false">IFERROR(IF(Z640&lt;&gt;"Não Encontrado",Z640,IF(AA640&lt;&gt;"Não Encontrado",AA640,"")),"")</f>
        <v/>
      </c>
      <c r="AC640" s="45" t="str">
        <f aca="false">IF(B640="","",IF(AB640="","NÃO","SIM"))</f>
        <v/>
      </c>
      <c r="AD640" s="45" t="str">
        <f aca="false">IFERROR(VLOOKUP(G640,Dados!$P$3:$R$500,3,0),"")</f>
        <v/>
      </c>
      <c r="AE640" s="45" t="str">
        <f aca="false">IFERROR(VLOOKUP(G640,Dados!$K$3:$L$500,2,0),"")</f>
        <v/>
      </c>
      <c r="AF640" s="45" t="str">
        <f aca="false">IFERROR(VLOOKUP(G640,Dados!$M$3:$N$500,2,0),"")</f>
        <v/>
      </c>
      <c r="AG640" s="45" t="str">
        <f aca="false">IF(F640="","",IF(AND(AD640="",AE640="",AF640=""),"-",IF(AND(AD640="BIT",AE640="",AF640=""),"BIT",IF(AND(AE640="ANEXO I",AD640="",AF640=""),"ANEXO I",IF(AND(AF640="ANEXO II",AD640="",AE640=""),"ANEXO II","Escolher")))))</f>
        <v/>
      </c>
      <c r="AH640" s="45" t="str">
        <f aca="false">IF(AG640&lt;&gt;"Pneus","",IFERROR(VLOOKUP(R640,Dados!$X$2:$Z$5,3,0)*(AI640-Q640),VLOOKUP(D640,Dados!$X$7:$Z$33,3,0)*(AI640-Q640)))</f>
        <v/>
      </c>
      <c r="AI640" s="47" t="str">
        <f aca="false">IF(B640="","",P640+Q640+O640+M640+L640-N640)</f>
        <v/>
      </c>
      <c r="AJ640" s="48" t="str">
        <f aca="false">IFERROR(IF(AND(AC640="SIM",AG640="-",Y640="REVENDA"),(AB640/1+1)*AI640,IF(AND(AC640="SIM",AG640="Pneus",Y640="REVENDA"),(AB640/1+1)*(AI640-AH640),"")),"")</f>
        <v/>
      </c>
      <c r="AK640" s="48" t="str">
        <f aca="false">IF(AJ640="","",AJ640*17%)</f>
        <v/>
      </c>
      <c r="AL640" s="48" t="str">
        <f aca="false">IFERROR(IF(AC640="NÃO","",IF(AK640="","",IF(E640="Simples Nacional",BF640,IF(T640=0.12,U640*0.5833337002,IF(T640=0,AI640*0.07,U640))))),"")</f>
        <v/>
      </c>
      <c r="AM640" s="47" t="str">
        <f aca="false">IFERROR(IF(AC640="NÃO","",IF(OR(AG640="-",AG640="Pneus"),AK640-AL640,"")),"")</f>
        <v/>
      </c>
      <c r="AN640" s="48" t="str">
        <f aca="false">IF(AND(Y640="REVENDA",AC640="SIM",AG640="BIT"),((AB640/1+1)*AI640)*0.4117,"")</f>
        <v/>
      </c>
      <c r="AO640" s="48" t="str">
        <f aca="false">IF(AN640="","",AN640*17%)</f>
        <v/>
      </c>
      <c r="AP640" s="49" t="str">
        <f aca="false">IF(AN640="","",IF(T640=0.12,(U640*0.4117)*0.4117,IF(T640=0,(AI640*0.07)*0.4117,U640*0.4117)))</f>
        <v/>
      </c>
      <c r="AQ640" s="47" t="str">
        <f aca="false">IF(AN640="","",AO640-AP640)</f>
        <v/>
      </c>
      <c r="AR640" s="50" t="str">
        <f aca="false">IFERROR(IF(AND(AC640="SIM",Y640="REVENDA",LEFT(AG640,5)="ANEXO")*OR(AE640="ANEXO I",AF640="ANEXO II"),VLOOKUP(H640,Dados!G:I,2,0),""),"INSERIR MVA")</f>
        <v/>
      </c>
      <c r="AS640" s="48" t="str">
        <f aca="false">IF(LEFT(AG640,5)="ANEXO",VLOOKUP(AG640,Dados!$X$111:$Z$112,2,0)*(AI640-Q640),"")</f>
        <v/>
      </c>
      <c r="AT640" s="48" t="str">
        <f aca="false">IFERROR(IF(AR640="","",(AI640*AR640)+AI640),"INSERIR MVA")</f>
        <v/>
      </c>
      <c r="AU640" s="48" t="str">
        <f aca="false">IF(AT640="","",IF(AY640=0.04,U640,AS640*AY640))</f>
        <v/>
      </c>
      <c r="AV640" s="47" t="str">
        <f aca="false">IFERROR(IF(AU640="","",(VLOOKUP(AG640,Dados!$X$111:$Z$112,3,0)*AT640*0.17)),"INSERIR MVA")</f>
        <v/>
      </c>
      <c r="AW640" s="47" t="str">
        <f aca="false">IFERROR(IF(AR640="","",AV640-AU640),"")</f>
        <v/>
      </c>
      <c r="AX640" s="51" t="str">
        <f aca="false">IFERROR(IF(AC640="NÃO","",IF(AM640&lt;&gt;"",AM640-W640,IF(AQ640&lt;&gt;"",AQ640-W640,IF(AW640&lt;&gt;"",AW640-W640,"")))),"")</f>
        <v/>
      </c>
      <c r="AY640" s="46" t="str">
        <f aca="false">IFERROR(IF(ISNA(VLOOKUP(R640,Dados!$X$2:$Y$5,2,0)),VLOOKUP(D640,Dados!$X$7:$Y$33,2,0),VLOOKUP(R640,Dados!$X$2:$Y$5,2,0)),"")</f>
        <v/>
      </c>
      <c r="AZ640" s="52" t="str">
        <f aca="false">IF(C640="","",IF(AND(Y640="CONSUMO",AC640="NÃO")*OR(AG640="-",AG640="BIT"),IF(E640&lt;&gt;"",(AI640-(P640+L640-N640+Q640)*AY640)/0.83),""))</f>
        <v/>
      </c>
      <c r="BA640" s="51" t="str">
        <f aca="false">IF(AZ640="","",AZ640*0.17-((P640+L640-N640+Q640)*AY640))</f>
        <v/>
      </c>
      <c r="BB640" s="51" t="str">
        <f aca="false">IF(AND(Y640="CONSUMO",AG640="ANEXO I",AY640&gt;4%),(AI640-(P640+L640-N640+Q640)*0.0514)/0.83*(0.5177)*(0.17)-AI640*0.0514,IF(AND(Y640="CONSUMO",AG640="ANEXO II",AY640&gt;4%),(AI640-(P640+L640-N640+Q640)*0.041)/0.83*(0.3295)*(0.17)-AI640*0.041,IF(AND(Y640="CONSUMO",AG640="ANEXO I",AY640=4%),(AI640-(P640+L640-N640+Q640)*0.04)/0.83*(0.5177)*(0.17)-AI640*0.04,IF(AND(Y640="CONSUMO",AG640="ANEXO II",AY640=4%),(AI640-(P640+L640-N640+Q640)*0.04)/0.83*(0.3295)*(0.17)-AI640*0.04,""))))</f>
        <v/>
      </c>
      <c r="BC640" s="51" t="str">
        <f aca="false">IF(C640="","",IF(AND(Y640="CONSUMO",AC640="SIM")*OR(AG640="-",AG640="BIT"),IF(E640&lt;&gt;"",(AI640-(P640+L640-N640+Q640)*AY640)/0.83),""))</f>
        <v/>
      </c>
      <c r="BD640" s="51" t="str">
        <f aca="false">IF(BC640="","",BC640*0.17)</f>
        <v/>
      </c>
      <c r="BE640" s="51" t="str">
        <f aca="false">IF(I640=6908,0,IF(BC640="","",BD640-((P640+L640-N640+Q640)*AY640)))</f>
        <v/>
      </c>
      <c r="BF640" s="53" t="str">
        <f aca="false">IF(B640="","",IF(OR(B640="",E640="Regime Normal"),0,(AI640-Q640)*VLOOKUP(R640,Dados!$X$98:$Y$108,2,0)))</f>
        <v/>
      </c>
      <c r="BG640" s="54" t="str">
        <f aca="false">IFERROR(VLOOKUP(I640,Dados!$AC$27:$AD$43,2,0),IF(B640="","",IF(D640&lt;&gt;"MT",IF(AND(AC640="SIM",Y640="Revenda"),"2403",IF(AND(AC640="SIM",Y640="Consumo"),"2407",IF(AND(AC640="NÃO",Y640="Revenda"),"2102",IF(AND(AC640="NÃO",Y640="Consumo"),"2556",)))),REPLACE(I640,1,1,1))))</f>
        <v/>
      </c>
    </row>
    <row r="641" customFormat="false" ht="12.8" hidden="false" customHeight="true" outlineLevel="0" collapsed="false">
      <c r="Y641" s="45"/>
      <c r="Z641" s="46" t="str">
        <f aca="false">IF(B641="","",(IFERROR(VLOOKUP(H641,Dados!A$3:B$15000,2,0),"Não Encontrado")))</f>
        <v/>
      </c>
      <c r="AA641" s="46" t="str">
        <f aca="false">IF(B641="","",(IFERROR(VLOOKUP(G641,Dados!C$3:E$15000,3,0),"Não Encontrado")))</f>
        <v/>
      </c>
      <c r="AB641" s="46" t="str">
        <f aca="false">IFERROR(IF(Z641&lt;&gt;"Não Encontrado",Z641,IF(AA641&lt;&gt;"Não Encontrado",AA641,"")),"")</f>
        <v/>
      </c>
      <c r="AC641" s="45" t="str">
        <f aca="false">IF(B641="","",IF(AB641="","NÃO","SIM"))</f>
        <v/>
      </c>
      <c r="AD641" s="45" t="str">
        <f aca="false">IFERROR(VLOOKUP(G641,Dados!$P$3:$R$500,3,0),"")</f>
        <v/>
      </c>
      <c r="AE641" s="45" t="str">
        <f aca="false">IFERROR(VLOOKUP(G641,Dados!$K$3:$L$500,2,0),"")</f>
        <v/>
      </c>
      <c r="AF641" s="45" t="str">
        <f aca="false">IFERROR(VLOOKUP(G641,Dados!$M$3:$N$500,2,0),"")</f>
        <v/>
      </c>
      <c r="AG641" s="45" t="str">
        <f aca="false">IF(F641="","",IF(AND(AD641="",AE641="",AF641=""),"-",IF(AND(AD641="BIT",AE641="",AF641=""),"BIT",IF(AND(AE641="ANEXO I",AD641="",AF641=""),"ANEXO I",IF(AND(AF641="ANEXO II",AD641="",AE641=""),"ANEXO II","Escolher")))))</f>
        <v/>
      </c>
      <c r="AH641" s="45" t="str">
        <f aca="false">IF(AG641&lt;&gt;"Pneus","",IFERROR(VLOOKUP(R641,Dados!$X$2:$Z$5,3,0)*(AI641-Q641),VLOOKUP(D641,Dados!$X$7:$Z$33,3,0)*(AI641-Q641)))</f>
        <v/>
      </c>
      <c r="AI641" s="47" t="str">
        <f aca="false">IF(B641="","",P641+Q641+O641+M641+L641-N641)</f>
        <v/>
      </c>
      <c r="AJ641" s="48" t="str">
        <f aca="false">IFERROR(IF(AND(AC641="SIM",AG641="-",Y641="REVENDA"),(AB641/1+1)*AI641,IF(AND(AC641="SIM",AG641="Pneus",Y641="REVENDA"),(AB641/1+1)*(AI641-AH641),"")),"")</f>
        <v/>
      </c>
      <c r="AK641" s="48" t="str">
        <f aca="false">IF(AJ641="","",AJ641*17%)</f>
        <v/>
      </c>
      <c r="AL641" s="48" t="str">
        <f aca="false">IFERROR(IF(AC641="NÃO","",IF(AK641="","",IF(E641="Simples Nacional",BF641,IF(T641=0.12,U641*0.5833337002,IF(T641=0,AI641*0.07,U641))))),"")</f>
        <v/>
      </c>
      <c r="AM641" s="47" t="str">
        <f aca="false">IFERROR(IF(AC641="NÃO","",IF(OR(AG641="-",AG641="Pneus"),AK641-AL641,"")),"")</f>
        <v/>
      </c>
      <c r="AN641" s="48" t="str">
        <f aca="false">IF(AND(Y641="REVENDA",AC641="SIM",AG641="BIT"),((AB641/1+1)*AI641)*0.4117,"")</f>
        <v/>
      </c>
      <c r="AO641" s="48" t="str">
        <f aca="false">IF(AN641="","",AN641*17%)</f>
        <v/>
      </c>
      <c r="AP641" s="49" t="str">
        <f aca="false">IF(AN641="","",IF(T641=0.12,(U641*0.4117)*0.4117,IF(T641=0,(AI641*0.07)*0.4117,U641*0.4117)))</f>
        <v/>
      </c>
      <c r="AQ641" s="47" t="str">
        <f aca="false">IF(AN641="","",AO641-AP641)</f>
        <v/>
      </c>
      <c r="AR641" s="50" t="str">
        <f aca="false">IFERROR(IF(AND(AC641="SIM",Y641="REVENDA",LEFT(AG641,5)="ANEXO")*OR(AE641="ANEXO I",AF641="ANEXO II"),VLOOKUP(H641,Dados!G:I,2,0),""),"INSERIR MVA")</f>
        <v/>
      </c>
      <c r="AS641" s="48" t="str">
        <f aca="false">IF(LEFT(AG641,5)="ANEXO",VLOOKUP(AG641,Dados!$X$111:$Z$112,2,0)*(AI641-Q641),"")</f>
        <v/>
      </c>
      <c r="AT641" s="48" t="str">
        <f aca="false">IFERROR(IF(AR641="","",(AI641*AR641)+AI641),"INSERIR MVA")</f>
        <v/>
      </c>
      <c r="AU641" s="48" t="str">
        <f aca="false">IF(AT641="","",IF(AY641=0.04,U641,AS641*AY641))</f>
        <v/>
      </c>
      <c r="AV641" s="47" t="str">
        <f aca="false">IFERROR(IF(AU641="","",(VLOOKUP(AG641,Dados!$X$111:$Z$112,3,0)*AT641*0.17)),"INSERIR MVA")</f>
        <v/>
      </c>
      <c r="AW641" s="47" t="str">
        <f aca="false">IFERROR(IF(AR641="","",AV641-AU641),"")</f>
        <v/>
      </c>
      <c r="AX641" s="51" t="str">
        <f aca="false">IFERROR(IF(AC641="NÃO","",IF(AM641&lt;&gt;"",AM641-W641,IF(AQ641&lt;&gt;"",AQ641-W641,IF(AW641&lt;&gt;"",AW641-W641,"")))),"")</f>
        <v/>
      </c>
      <c r="AY641" s="46" t="str">
        <f aca="false">IFERROR(IF(ISNA(VLOOKUP(R641,Dados!$X$2:$Y$5,2,0)),VLOOKUP(D641,Dados!$X$7:$Y$33,2,0),VLOOKUP(R641,Dados!$X$2:$Y$5,2,0)),"")</f>
        <v/>
      </c>
      <c r="AZ641" s="52" t="str">
        <f aca="false">IF(C641="","",IF(AND(Y641="CONSUMO",AC641="NÃO")*OR(AG641="-",AG641="BIT"),IF(E641&lt;&gt;"",(AI641-(P641+L641-N641+Q641)*AY641)/0.83),""))</f>
        <v/>
      </c>
      <c r="BA641" s="51" t="str">
        <f aca="false">IF(AZ641="","",AZ641*0.17-((P641+L641-N641+Q641)*AY641))</f>
        <v/>
      </c>
      <c r="BB641" s="51" t="str">
        <f aca="false">IF(AND(Y641="CONSUMO",AG641="ANEXO I",AY641&gt;4%),(AI641-(P641+L641-N641+Q641)*0.0514)/0.83*(0.5177)*(0.17)-AI641*0.0514,IF(AND(Y641="CONSUMO",AG641="ANEXO II",AY641&gt;4%),(AI641-(P641+L641-N641+Q641)*0.041)/0.83*(0.3295)*(0.17)-AI641*0.041,IF(AND(Y641="CONSUMO",AG641="ANEXO I",AY641=4%),(AI641-(P641+L641-N641+Q641)*0.04)/0.83*(0.5177)*(0.17)-AI641*0.04,IF(AND(Y641="CONSUMO",AG641="ANEXO II",AY641=4%),(AI641-(P641+L641-N641+Q641)*0.04)/0.83*(0.3295)*(0.17)-AI641*0.04,""))))</f>
        <v/>
      </c>
      <c r="BC641" s="51" t="str">
        <f aca="false">IF(C641="","",IF(AND(Y641="CONSUMO",AC641="SIM")*OR(AG641="-",AG641="BIT"),IF(E641&lt;&gt;"",(AI641-(P641+L641-N641+Q641)*AY641)/0.83),""))</f>
        <v/>
      </c>
      <c r="BD641" s="51" t="str">
        <f aca="false">IF(BC641="","",BC641*0.17)</f>
        <v/>
      </c>
      <c r="BE641" s="51" t="str">
        <f aca="false">IF(I641=6908,0,IF(BC641="","",BD641-((P641+L641-N641+Q641)*AY641)))</f>
        <v/>
      </c>
      <c r="BF641" s="53" t="str">
        <f aca="false">IF(B641="","",IF(OR(B641="",E641="Regime Normal"),0,(AI641-Q641)*VLOOKUP(R641,Dados!$X$98:$Y$108,2,0)))</f>
        <v/>
      </c>
      <c r="BG641" s="54" t="str">
        <f aca="false">IFERROR(VLOOKUP(I641,Dados!$AC$27:$AD$43,2,0),IF(B641="","",IF(D641&lt;&gt;"MT",IF(AND(AC641="SIM",Y641="Revenda"),"2403",IF(AND(AC641="SIM",Y641="Consumo"),"2407",IF(AND(AC641="NÃO",Y641="Revenda"),"2102",IF(AND(AC641="NÃO",Y641="Consumo"),"2556",)))),REPLACE(I641,1,1,1))))</f>
        <v/>
      </c>
    </row>
    <row r="642" customFormat="false" ht="12.8" hidden="false" customHeight="true" outlineLevel="0" collapsed="false">
      <c r="Y642" s="45"/>
      <c r="Z642" s="46" t="str">
        <f aca="false">IF(B642="","",(IFERROR(VLOOKUP(H642,Dados!A$3:B$15000,2,0),"Não Encontrado")))</f>
        <v/>
      </c>
      <c r="AA642" s="46" t="str">
        <f aca="false">IF(B642="","",(IFERROR(VLOOKUP(G642,Dados!C$3:E$15000,3,0),"Não Encontrado")))</f>
        <v/>
      </c>
      <c r="AB642" s="46" t="str">
        <f aca="false">IFERROR(IF(Z642&lt;&gt;"Não Encontrado",Z642,IF(AA642&lt;&gt;"Não Encontrado",AA642,"")),"")</f>
        <v/>
      </c>
      <c r="AC642" s="45" t="str">
        <f aca="false">IF(B642="","",IF(AB642="","NÃO","SIM"))</f>
        <v/>
      </c>
      <c r="AD642" s="45" t="str">
        <f aca="false">IFERROR(VLOOKUP(G642,Dados!$P$3:$R$500,3,0),"")</f>
        <v/>
      </c>
      <c r="AE642" s="45" t="str">
        <f aca="false">IFERROR(VLOOKUP(G642,Dados!$K$3:$L$500,2,0),"")</f>
        <v/>
      </c>
      <c r="AF642" s="45" t="str">
        <f aca="false">IFERROR(VLOOKUP(G642,Dados!$M$3:$N$500,2,0),"")</f>
        <v/>
      </c>
      <c r="AG642" s="45" t="str">
        <f aca="false">IF(F642="","",IF(AND(AD642="",AE642="",AF642=""),"-",IF(AND(AD642="BIT",AE642="",AF642=""),"BIT",IF(AND(AE642="ANEXO I",AD642="",AF642=""),"ANEXO I",IF(AND(AF642="ANEXO II",AD642="",AE642=""),"ANEXO II","Escolher")))))</f>
        <v/>
      </c>
      <c r="AH642" s="45" t="str">
        <f aca="false">IF(AG642&lt;&gt;"Pneus","",IFERROR(VLOOKUP(R642,Dados!$X$2:$Z$5,3,0)*(AI642-Q642),VLOOKUP(D642,Dados!$X$7:$Z$33,3,0)*(AI642-Q642)))</f>
        <v/>
      </c>
      <c r="AI642" s="47" t="str">
        <f aca="false">IF(B642="","",P642+Q642+O642+M642+L642-N642)</f>
        <v/>
      </c>
      <c r="AJ642" s="48" t="str">
        <f aca="false">IFERROR(IF(AND(AC642="SIM",AG642="-",Y642="REVENDA"),(AB642/1+1)*AI642,IF(AND(AC642="SIM",AG642="Pneus",Y642="REVENDA"),(AB642/1+1)*(AI642-AH642),"")),"")</f>
        <v/>
      </c>
      <c r="AK642" s="48" t="str">
        <f aca="false">IF(AJ642="","",AJ642*17%)</f>
        <v/>
      </c>
      <c r="AL642" s="48" t="str">
        <f aca="false">IFERROR(IF(AC642="NÃO","",IF(AK642="","",IF(E642="Simples Nacional",BF642,IF(T642=0.12,U642*0.5833337002,IF(T642=0,AI642*0.07,U642))))),"")</f>
        <v/>
      </c>
      <c r="AM642" s="47" t="str">
        <f aca="false">IFERROR(IF(AC642="NÃO","",IF(OR(AG642="-",AG642="Pneus"),AK642-AL642,"")),"")</f>
        <v/>
      </c>
      <c r="AN642" s="48" t="str">
        <f aca="false">IF(AND(Y642="REVENDA",AC642="SIM",AG642="BIT"),((AB642/1+1)*AI642)*0.4117,"")</f>
        <v/>
      </c>
      <c r="AO642" s="48" t="str">
        <f aca="false">IF(AN642="","",AN642*17%)</f>
        <v/>
      </c>
      <c r="AP642" s="49" t="str">
        <f aca="false">IF(AN642="","",IF(T642=0.12,(U642*0.4117)*0.4117,IF(T642=0,(AI642*0.07)*0.4117,U642*0.4117)))</f>
        <v/>
      </c>
      <c r="AQ642" s="47" t="str">
        <f aca="false">IF(AN642="","",AO642-AP642)</f>
        <v/>
      </c>
      <c r="AR642" s="50" t="str">
        <f aca="false">IFERROR(IF(AND(AC642="SIM",Y642="REVENDA",LEFT(AG642,5)="ANEXO")*OR(AE642="ANEXO I",AF642="ANEXO II"),VLOOKUP(H642,Dados!G:I,2,0),""),"INSERIR MVA")</f>
        <v/>
      </c>
      <c r="AS642" s="48" t="str">
        <f aca="false">IF(LEFT(AG642,5)="ANEXO",VLOOKUP(AG642,Dados!$X$111:$Z$112,2,0)*(AI642-Q642),"")</f>
        <v/>
      </c>
      <c r="AT642" s="48" t="str">
        <f aca="false">IFERROR(IF(AR642="","",(AI642*AR642)+AI642),"INSERIR MVA")</f>
        <v/>
      </c>
      <c r="AU642" s="48" t="str">
        <f aca="false">IF(AT642="","",IF(AY642=0.04,U642,AS642*AY642))</f>
        <v/>
      </c>
      <c r="AV642" s="47" t="str">
        <f aca="false">IFERROR(IF(AU642="","",(VLOOKUP(AG642,Dados!$X$111:$Z$112,3,0)*AT642*0.17)),"INSERIR MVA")</f>
        <v/>
      </c>
      <c r="AW642" s="47" t="str">
        <f aca="false">IFERROR(IF(AR642="","",AV642-AU642),"")</f>
        <v/>
      </c>
      <c r="AX642" s="51" t="str">
        <f aca="false">IFERROR(IF(AC642="NÃO","",IF(AM642&lt;&gt;"",AM642-W642,IF(AQ642&lt;&gt;"",AQ642-W642,IF(AW642&lt;&gt;"",AW642-W642,"")))),"")</f>
        <v/>
      </c>
      <c r="AY642" s="46" t="str">
        <f aca="false">IFERROR(IF(ISNA(VLOOKUP(R642,Dados!$X$2:$Y$5,2,0)),VLOOKUP(D642,Dados!$X$7:$Y$33,2,0),VLOOKUP(R642,Dados!$X$2:$Y$5,2,0)),"")</f>
        <v/>
      </c>
      <c r="AZ642" s="52" t="str">
        <f aca="false">IF(C642="","",IF(AND(Y642="CONSUMO",AC642="NÃO")*OR(AG642="-",AG642="BIT"),IF(E642&lt;&gt;"",(AI642-(P642+L642-N642+Q642)*AY642)/0.83),""))</f>
        <v/>
      </c>
      <c r="BA642" s="51" t="str">
        <f aca="false">IF(AZ642="","",AZ642*0.17-((P642+L642-N642+Q642)*AY642))</f>
        <v/>
      </c>
      <c r="BB642" s="51" t="str">
        <f aca="false">IF(AND(Y642="CONSUMO",AG642="ANEXO I",AY642&gt;4%),(AI642-(P642+L642-N642+Q642)*0.0514)/0.83*(0.5177)*(0.17)-AI642*0.0514,IF(AND(Y642="CONSUMO",AG642="ANEXO II",AY642&gt;4%),(AI642-(P642+L642-N642+Q642)*0.041)/0.83*(0.3295)*(0.17)-AI642*0.041,IF(AND(Y642="CONSUMO",AG642="ANEXO I",AY642=4%),(AI642-(P642+L642-N642+Q642)*0.04)/0.83*(0.5177)*(0.17)-AI642*0.04,IF(AND(Y642="CONSUMO",AG642="ANEXO II",AY642=4%),(AI642-(P642+L642-N642+Q642)*0.04)/0.83*(0.3295)*(0.17)-AI642*0.04,""))))</f>
        <v/>
      </c>
      <c r="BC642" s="51" t="str">
        <f aca="false">IF(C642="","",IF(AND(Y642="CONSUMO",AC642="SIM")*OR(AG642="-",AG642="BIT"),IF(E642&lt;&gt;"",(AI642-(P642+L642-N642+Q642)*AY642)/0.83),""))</f>
        <v/>
      </c>
      <c r="BD642" s="51" t="str">
        <f aca="false">IF(BC642="","",BC642*0.17)</f>
        <v/>
      </c>
      <c r="BE642" s="51" t="str">
        <f aca="false">IF(I642=6908,0,IF(BC642="","",BD642-((P642+L642-N642+Q642)*AY642)))</f>
        <v/>
      </c>
      <c r="BF642" s="53" t="str">
        <f aca="false">IF(B642="","",IF(OR(B642="",E642="Regime Normal"),0,(AI642-Q642)*VLOOKUP(R642,Dados!$X$98:$Y$108,2,0)))</f>
        <v/>
      </c>
      <c r="BG642" s="54" t="str">
        <f aca="false">IFERROR(VLOOKUP(I642,Dados!$AC$27:$AD$43,2,0),IF(B642="","",IF(D642&lt;&gt;"MT",IF(AND(AC642="SIM",Y642="Revenda"),"2403",IF(AND(AC642="SIM",Y642="Consumo"),"2407",IF(AND(AC642="NÃO",Y642="Revenda"),"2102",IF(AND(AC642="NÃO",Y642="Consumo"),"2556",)))),REPLACE(I642,1,1,1))))</f>
        <v/>
      </c>
    </row>
    <row r="643" customFormat="false" ht="12.8" hidden="false" customHeight="true" outlineLevel="0" collapsed="false">
      <c r="Y643" s="45"/>
      <c r="Z643" s="46" t="str">
        <f aca="false">IF(B643="","",(IFERROR(VLOOKUP(H643,Dados!A$3:B$15000,2,0),"Não Encontrado")))</f>
        <v/>
      </c>
      <c r="AA643" s="46" t="str">
        <f aca="false">IF(B643="","",(IFERROR(VLOOKUP(G643,Dados!C$3:E$15000,3,0),"Não Encontrado")))</f>
        <v/>
      </c>
      <c r="AB643" s="46" t="str">
        <f aca="false">IFERROR(IF(Z643&lt;&gt;"Não Encontrado",Z643,IF(AA643&lt;&gt;"Não Encontrado",AA643,"")),"")</f>
        <v/>
      </c>
      <c r="AC643" s="45" t="str">
        <f aca="false">IF(B643="","",IF(AB643="","NÃO","SIM"))</f>
        <v/>
      </c>
      <c r="AD643" s="45" t="str">
        <f aca="false">IFERROR(VLOOKUP(G643,Dados!$P$3:$R$500,3,0),"")</f>
        <v/>
      </c>
      <c r="AE643" s="45" t="str">
        <f aca="false">IFERROR(VLOOKUP(G643,Dados!$K$3:$L$500,2,0),"")</f>
        <v/>
      </c>
      <c r="AF643" s="45" t="str">
        <f aca="false">IFERROR(VLOOKUP(G643,Dados!$M$3:$N$500,2,0),"")</f>
        <v/>
      </c>
      <c r="AG643" s="45" t="str">
        <f aca="false">IF(F643="","",IF(AND(AD643="",AE643="",AF643=""),"-",IF(AND(AD643="BIT",AE643="",AF643=""),"BIT",IF(AND(AE643="ANEXO I",AD643="",AF643=""),"ANEXO I",IF(AND(AF643="ANEXO II",AD643="",AE643=""),"ANEXO II","Escolher")))))</f>
        <v/>
      </c>
      <c r="AH643" s="45" t="str">
        <f aca="false">IF(AG643&lt;&gt;"Pneus","",IFERROR(VLOOKUP(R643,Dados!$X$2:$Z$5,3,0)*(AI643-Q643),VLOOKUP(D643,Dados!$X$7:$Z$33,3,0)*(AI643-Q643)))</f>
        <v/>
      </c>
      <c r="AI643" s="47" t="str">
        <f aca="false">IF(B643="","",P643+Q643+O643+M643+L643-N643)</f>
        <v/>
      </c>
      <c r="AJ643" s="48" t="str">
        <f aca="false">IFERROR(IF(AND(AC643="SIM",AG643="-",Y643="REVENDA"),(AB643/1+1)*AI643,IF(AND(AC643="SIM",AG643="Pneus",Y643="REVENDA"),(AB643/1+1)*(AI643-AH643),"")),"")</f>
        <v/>
      </c>
      <c r="AK643" s="48" t="str">
        <f aca="false">IF(AJ643="","",AJ643*17%)</f>
        <v/>
      </c>
      <c r="AL643" s="48" t="str">
        <f aca="false">IFERROR(IF(AC643="NÃO","",IF(AK643="","",IF(E643="Simples Nacional",BF643,IF(T643=0.12,U643*0.5833337002,IF(T643=0,AI643*0.07,U643))))),"")</f>
        <v/>
      </c>
      <c r="AM643" s="47" t="str">
        <f aca="false">IFERROR(IF(AC643="NÃO","",IF(OR(AG643="-",AG643="Pneus"),AK643-AL643,"")),"")</f>
        <v/>
      </c>
      <c r="AN643" s="48" t="str">
        <f aca="false">IF(AND(Y643="REVENDA",AC643="SIM",AG643="BIT"),((AB643/1+1)*AI643)*0.4117,"")</f>
        <v/>
      </c>
      <c r="AO643" s="48" t="str">
        <f aca="false">IF(AN643="","",AN643*17%)</f>
        <v/>
      </c>
      <c r="AP643" s="49" t="str">
        <f aca="false">IF(AN643="","",IF(T643=0.12,(U643*0.4117)*0.4117,IF(T643=0,(AI643*0.07)*0.4117,U643*0.4117)))</f>
        <v/>
      </c>
      <c r="AQ643" s="47" t="str">
        <f aca="false">IF(AN643="","",AO643-AP643)</f>
        <v/>
      </c>
      <c r="AR643" s="50" t="str">
        <f aca="false">IFERROR(IF(AND(AC643="SIM",Y643="REVENDA",LEFT(AG643,5)="ANEXO")*OR(AE643="ANEXO I",AF643="ANEXO II"),VLOOKUP(H643,Dados!G:I,2,0),""),"INSERIR MVA")</f>
        <v/>
      </c>
      <c r="AS643" s="48" t="str">
        <f aca="false">IF(LEFT(AG643,5)="ANEXO",VLOOKUP(AG643,Dados!$X$111:$Z$112,2,0)*(AI643-Q643),"")</f>
        <v/>
      </c>
      <c r="AT643" s="48" t="str">
        <f aca="false">IFERROR(IF(AR643="","",(AI643*AR643)+AI643),"INSERIR MVA")</f>
        <v/>
      </c>
      <c r="AU643" s="48" t="str">
        <f aca="false">IF(AT643="","",IF(AY643=0.04,U643,AS643*AY643))</f>
        <v/>
      </c>
      <c r="AV643" s="47" t="str">
        <f aca="false">IFERROR(IF(AU643="","",(VLOOKUP(AG643,Dados!$X$111:$Z$112,3,0)*AT643*0.17)),"INSERIR MVA")</f>
        <v/>
      </c>
      <c r="AW643" s="47" t="str">
        <f aca="false">IFERROR(IF(AR643="","",AV643-AU643),"")</f>
        <v/>
      </c>
      <c r="AX643" s="51" t="str">
        <f aca="false">IFERROR(IF(AC643="NÃO","",IF(AM643&lt;&gt;"",AM643-W643,IF(AQ643&lt;&gt;"",AQ643-W643,IF(AW643&lt;&gt;"",AW643-W643,"")))),"")</f>
        <v/>
      </c>
      <c r="AY643" s="46" t="str">
        <f aca="false">IFERROR(IF(ISNA(VLOOKUP(R643,Dados!$X$2:$Y$5,2,0)),VLOOKUP(D643,Dados!$X$7:$Y$33,2,0),VLOOKUP(R643,Dados!$X$2:$Y$5,2,0)),"")</f>
        <v/>
      </c>
      <c r="AZ643" s="52" t="str">
        <f aca="false">IF(C643="","",IF(AND(Y643="CONSUMO",AC643="NÃO")*OR(AG643="-",AG643="BIT"),IF(E643&lt;&gt;"",(AI643-(P643+L643-N643+Q643)*AY643)/0.83),""))</f>
        <v/>
      </c>
      <c r="BA643" s="51" t="str">
        <f aca="false">IF(AZ643="","",AZ643*0.17-((P643+L643-N643+Q643)*AY643))</f>
        <v/>
      </c>
      <c r="BB643" s="51" t="str">
        <f aca="false">IF(AND(Y643="CONSUMO",AG643="ANEXO I",AY643&gt;4%),(AI643-(P643+L643-N643+Q643)*0.0514)/0.83*(0.5177)*(0.17)-AI643*0.0514,IF(AND(Y643="CONSUMO",AG643="ANEXO II",AY643&gt;4%),(AI643-(P643+L643-N643+Q643)*0.041)/0.83*(0.3295)*(0.17)-AI643*0.041,IF(AND(Y643="CONSUMO",AG643="ANEXO I",AY643=4%),(AI643-(P643+L643-N643+Q643)*0.04)/0.83*(0.5177)*(0.17)-AI643*0.04,IF(AND(Y643="CONSUMO",AG643="ANEXO II",AY643=4%),(AI643-(P643+L643-N643+Q643)*0.04)/0.83*(0.3295)*(0.17)-AI643*0.04,""))))</f>
        <v/>
      </c>
      <c r="BC643" s="51" t="str">
        <f aca="false">IF(C643="","",IF(AND(Y643="CONSUMO",AC643="SIM")*OR(AG643="-",AG643="BIT"),IF(E643&lt;&gt;"",(AI643-(P643+L643-N643+Q643)*AY643)/0.83),""))</f>
        <v/>
      </c>
      <c r="BD643" s="51" t="str">
        <f aca="false">IF(BC643="","",BC643*0.17)</f>
        <v/>
      </c>
      <c r="BE643" s="51" t="str">
        <f aca="false">IF(I643=6908,0,IF(BC643="","",BD643-((P643+L643-N643+Q643)*AY643)))</f>
        <v/>
      </c>
      <c r="BF643" s="53" t="str">
        <f aca="false">IF(B643="","",IF(OR(B643="",E643="Regime Normal"),0,(AI643-Q643)*VLOOKUP(R643,Dados!$X$98:$Y$108,2,0)))</f>
        <v/>
      </c>
      <c r="BG643" s="54" t="str">
        <f aca="false">IFERROR(VLOOKUP(I643,Dados!$AC$27:$AD$43,2,0),IF(B643="","",IF(D643&lt;&gt;"MT",IF(AND(AC643="SIM",Y643="Revenda"),"2403",IF(AND(AC643="SIM",Y643="Consumo"),"2407",IF(AND(AC643="NÃO",Y643="Revenda"),"2102",IF(AND(AC643="NÃO",Y643="Consumo"),"2556",)))),REPLACE(I643,1,1,1))))</f>
        <v/>
      </c>
    </row>
    <row r="644" customFormat="false" ht="12.8" hidden="false" customHeight="true" outlineLevel="0" collapsed="false">
      <c r="Y644" s="45"/>
      <c r="Z644" s="46" t="str">
        <f aca="false">IF(B644="","",(IFERROR(VLOOKUP(H644,Dados!A$3:B$15000,2,0),"Não Encontrado")))</f>
        <v/>
      </c>
      <c r="AA644" s="46" t="str">
        <f aca="false">IF(B644="","",(IFERROR(VLOOKUP(G644,Dados!C$3:E$15000,3,0),"Não Encontrado")))</f>
        <v/>
      </c>
      <c r="AB644" s="46" t="str">
        <f aca="false">IFERROR(IF(Z644&lt;&gt;"Não Encontrado",Z644,IF(AA644&lt;&gt;"Não Encontrado",AA644,"")),"")</f>
        <v/>
      </c>
      <c r="AC644" s="45" t="str">
        <f aca="false">IF(B644="","",IF(AB644="","NÃO","SIM"))</f>
        <v/>
      </c>
      <c r="AD644" s="45" t="str">
        <f aca="false">IFERROR(VLOOKUP(G644,Dados!$P$3:$R$500,3,0),"")</f>
        <v/>
      </c>
      <c r="AE644" s="45" t="str">
        <f aca="false">IFERROR(VLOOKUP(G644,Dados!$K$3:$L$500,2,0),"")</f>
        <v/>
      </c>
      <c r="AF644" s="45" t="str">
        <f aca="false">IFERROR(VLOOKUP(G644,Dados!$M$3:$N$500,2,0),"")</f>
        <v/>
      </c>
      <c r="AG644" s="45" t="str">
        <f aca="false">IF(F644="","",IF(AND(AD644="",AE644="",AF644=""),"-",IF(AND(AD644="BIT",AE644="",AF644=""),"BIT",IF(AND(AE644="ANEXO I",AD644="",AF644=""),"ANEXO I",IF(AND(AF644="ANEXO II",AD644="",AE644=""),"ANEXO II","Escolher")))))</f>
        <v/>
      </c>
      <c r="AH644" s="45" t="str">
        <f aca="false">IF(AG644&lt;&gt;"Pneus","",IFERROR(VLOOKUP(R644,Dados!$X$2:$Z$5,3,0)*(AI644-Q644),VLOOKUP(D644,Dados!$X$7:$Z$33,3,0)*(AI644-Q644)))</f>
        <v/>
      </c>
      <c r="AI644" s="47" t="str">
        <f aca="false">IF(B644="","",P644+Q644+O644+M644+L644-N644)</f>
        <v/>
      </c>
      <c r="AJ644" s="48" t="str">
        <f aca="false">IFERROR(IF(AND(AC644="SIM",AG644="-",Y644="REVENDA"),(AB644/1+1)*AI644,IF(AND(AC644="SIM",AG644="Pneus",Y644="REVENDA"),(AB644/1+1)*(AI644-AH644),"")),"")</f>
        <v/>
      </c>
      <c r="AK644" s="48" t="str">
        <f aca="false">IF(AJ644="","",AJ644*17%)</f>
        <v/>
      </c>
      <c r="AL644" s="48" t="str">
        <f aca="false">IFERROR(IF(AC644="NÃO","",IF(AK644="","",IF(E644="Simples Nacional",BF644,IF(T644=0.12,U644*0.5833337002,IF(T644=0,AI644*0.07,U644))))),"")</f>
        <v/>
      </c>
      <c r="AM644" s="47" t="str">
        <f aca="false">IFERROR(IF(AC644="NÃO","",IF(OR(AG644="-",AG644="Pneus"),AK644-AL644,"")),"")</f>
        <v/>
      </c>
      <c r="AN644" s="48" t="str">
        <f aca="false">IF(AND(Y644="REVENDA",AC644="SIM",AG644="BIT"),((AB644/1+1)*AI644)*0.4117,"")</f>
        <v/>
      </c>
      <c r="AO644" s="48" t="str">
        <f aca="false">IF(AN644="","",AN644*17%)</f>
        <v/>
      </c>
      <c r="AP644" s="49" t="str">
        <f aca="false">IF(AN644="","",IF(T644=0.12,(U644*0.4117)*0.4117,IF(T644=0,(AI644*0.07)*0.4117,U644*0.4117)))</f>
        <v/>
      </c>
      <c r="AQ644" s="47" t="str">
        <f aca="false">IF(AN644="","",AO644-AP644)</f>
        <v/>
      </c>
      <c r="AR644" s="50" t="str">
        <f aca="false">IFERROR(IF(AND(AC644="SIM",Y644="REVENDA",LEFT(AG644,5)="ANEXO")*OR(AE644="ANEXO I",AF644="ANEXO II"),VLOOKUP(H644,Dados!G:I,2,0),""),"INSERIR MVA")</f>
        <v/>
      </c>
      <c r="AS644" s="48" t="str">
        <f aca="false">IF(LEFT(AG644,5)="ANEXO",VLOOKUP(AG644,Dados!$X$111:$Z$112,2,0)*(AI644-Q644),"")</f>
        <v/>
      </c>
      <c r="AT644" s="48" t="str">
        <f aca="false">IFERROR(IF(AR644="","",(AI644*AR644)+AI644),"INSERIR MVA")</f>
        <v/>
      </c>
      <c r="AU644" s="48" t="str">
        <f aca="false">IF(AT644="","",IF(AY644=0.04,U644,AS644*AY644))</f>
        <v/>
      </c>
      <c r="AV644" s="47" t="str">
        <f aca="false">IFERROR(IF(AU644="","",(VLOOKUP(AG644,Dados!$X$111:$Z$112,3,0)*AT644*0.17)),"INSERIR MVA")</f>
        <v/>
      </c>
      <c r="AW644" s="47" t="str">
        <f aca="false">IFERROR(IF(AR644="","",AV644-AU644),"")</f>
        <v/>
      </c>
      <c r="AX644" s="51" t="str">
        <f aca="false">IFERROR(IF(AC644="NÃO","",IF(AM644&lt;&gt;"",AM644-W644,IF(AQ644&lt;&gt;"",AQ644-W644,IF(AW644&lt;&gt;"",AW644-W644,"")))),"")</f>
        <v/>
      </c>
      <c r="AY644" s="46" t="str">
        <f aca="false">IFERROR(IF(ISNA(VLOOKUP(R644,Dados!$X$2:$Y$5,2,0)),VLOOKUP(D644,Dados!$X$7:$Y$33,2,0),VLOOKUP(R644,Dados!$X$2:$Y$5,2,0)),"")</f>
        <v/>
      </c>
      <c r="AZ644" s="52" t="str">
        <f aca="false">IF(C644="","",IF(AND(Y644="CONSUMO",AC644="NÃO")*OR(AG644="-",AG644="BIT"),IF(E644&lt;&gt;"",(AI644-(P644+L644-N644+Q644)*AY644)/0.83),""))</f>
        <v/>
      </c>
      <c r="BA644" s="51" t="str">
        <f aca="false">IF(AZ644="","",AZ644*0.17-((P644+L644-N644+Q644)*AY644))</f>
        <v/>
      </c>
      <c r="BB644" s="51" t="str">
        <f aca="false">IF(AND(Y644="CONSUMO",AG644="ANEXO I",AY644&gt;4%),(AI644-(P644+L644-N644+Q644)*0.0514)/0.83*(0.5177)*(0.17)-AI644*0.0514,IF(AND(Y644="CONSUMO",AG644="ANEXO II",AY644&gt;4%),(AI644-(P644+L644-N644+Q644)*0.041)/0.83*(0.3295)*(0.17)-AI644*0.041,IF(AND(Y644="CONSUMO",AG644="ANEXO I",AY644=4%),(AI644-(P644+L644-N644+Q644)*0.04)/0.83*(0.5177)*(0.17)-AI644*0.04,IF(AND(Y644="CONSUMO",AG644="ANEXO II",AY644=4%),(AI644-(P644+L644-N644+Q644)*0.04)/0.83*(0.3295)*(0.17)-AI644*0.04,""))))</f>
        <v/>
      </c>
      <c r="BC644" s="51" t="str">
        <f aca="false">IF(C644="","",IF(AND(Y644="CONSUMO",AC644="SIM")*OR(AG644="-",AG644="BIT"),IF(E644&lt;&gt;"",(AI644-(P644+L644-N644+Q644)*AY644)/0.83),""))</f>
        <v/>
      </c>
      <c r="BD644" s="51" t="str">
        <f aca="false">IF(BC644="","",BC644*0.17)</f>
        <v/>
      </c>
      <c r="BE644" s="51" t="str">
        <f aca="false">IF(I644=6908,0,IF(BC644="","",BD644-((P644+L644-N644+Q644)*AY644)))</f>
        <v/>
      </c>
      <c r="BF644" s="53" t="str">
        <f aca="false">IF(B644="","",IF(OR(B644="",E644="Regime Normal"),0,(AI644-Q644)*VLOOKUP(R644,Dados!$X$98:$Y$108,2,0)))</f>
        <v/>
      </c>
      <c r="BG644" s="54" t="str">
        <f aca="false">IFERROR(VLOOKUP(I644,Dados!$AC$27:$AD$43,2,0),IF(B644="","",IF(D644&lt;&gt;"MT",IF(AND(AC644="SIM",Y644="Revenda"),"2403",IF(AND(AC644="SIM",Y644="Consumo"),"2407",IF(AND(AC644="NÃO",Y644="Revenda"),"2102",IF(AND(AC644="NÃO",Y644="Consumo"),"2556",)))),REPLACE(I644,1,1,1))))</f>
        <v/>
      </c>
    </row>
    <row r="645" customFormat="false" ht="12.8" hidden="false" customHeight="true" outlineLevel="0" collapsed="false">
      <c r="Y645" s="45"/>
      <c r="Z645" s="46" t="str">
        <f aca="false">IF(B645="","",(IFERROR(VLOOKUP(H645,Dados!A$3:B$15000,2,0),"Não Encontrado")))</f>
        <v/>
      </c>
      <c r="AA645" s="46" t="str">
        <f aca="false">IF(B645="","",(IFERROR(VLOOKUP(G645,Dados!C$3:E$15000,3,0),"Não Encontrado")))</f>
        <v/>
      </c>
      <c r="AB645" s="46" t="str">
        <f aca="false">IFERROR(IF(Z645&lt;&gt;"Não Encontrado",Z645,IF(AA645&lt;&gt;"Não Encontrado",AA645,"")),"")</f>
        <v/>
      </c>
      <c r="AC645" s="45" t="str">
        <f aca="false">IF(B645="","",IF(AB645="","NÃO","SIM"))</f>
        <v/>
      </c>
      <c r="AD645" s="45" t="str">
        <f aca="false">IFERROR(VLOOKUP(G645,Dados!$P$3:$R$500,3,0),"")</f>
        <v/>
      </c>
      <c r="AE645" s="45" t="str">
        <f aca="false">IFERROR(VLOOKUP(G645,Dados!$K$3:$L$500,2,0),"")</f>
        <v/>
      </c>
      <c r="AF645" s="45" t="str">
        <f aca="false">IFERROR(VLOOKUP(G645,Dados!$M$3:$N$500,2,0),"")</f>
        <v/>
      </c>
      <c r="AG645" s="45" t="str">
        <f aca="false">IF(F645="","",IF(AND(AD645="",AE645="",AF645=""),"-",IF(AND(AD645="BIT",AE645="",AF645=""),"BIT",IF(AND(AE645="ANEXO I",AD645="",AF645=""),"ANEXO I",IF(AND(AF645="ANEXO II",AD645="",AE645=""),"ANEXO II","Escolher")))))</f>
        <v/>
      </c>
      <c r="AH645" s="45" t="str">
        <f aca="false">IF(AG645&lt;&gt;"Pneus","",IFERROR(VLOOKUP(R645,Dados!$X$2:$Z$5,3,0)*(AI645-Q645),VLOOKUP(D645,Dados!$X$7:$Z$33,3,0)*(AI645-Q645)))</f>
        <v/>
      </c>
      <c r="AI645" s="47" t="str">
        <f aca="false">IF(B645="","",P645+Q645+O645+M645+L645-N645)</f>
        <v/>
      </c>
      <c r="AJ645" s="48" t="str">
        <f aca="false">IFERROR(IF(AND(AC645="SIM",AG645="-",Y645="REVENDA"),(AB645/1+1)*AI645,IF(AND(AC645="SIM",AG645="Pneus",Y645="REVENDA"),(AB645/1+1)*(AI645-AH645),"")),"")</f>
        <v/>
      </c>
      <c r="AK645" s="48" t="str">
        <f aca="false">IF(AJ645="","",AJ645*17%)</f>
        <v/>
      </c>
      <c r="AL645" s="48" t="str">
        <f aca="false">IFERROR(IF(AC645="NÃO","",IF(AK645="","",IF(E645="Simples Nacional",BF645,IF(T645=0.12,U645*0.5833337002,IF(T645=0,AI645*0.07,U645))))),"")</f>
        <v/>
      </c>
      <c r="AM645" s="47" t="str">
        <f aca="false">IFERROR(IF(AC645="NÃO","",IF(OR(AG645="-",AG645="Pneus"),AK645-AL645,"")),"")</f>
        <v/>
      </c>
      <c r="AN645" s="48" t="str">
        <f aca="false">IF(AND(Y645="REVENDA",AC645="SIM",AG645="BIT"),((AB645/1+1)*AI645)*0.4117,"")</f>
        <v/>
      </c>
      <c r="AO645" s="48" t="str">
        <f aca="false">IF(AN645="","",AN645*17%)</f>
        <v/>
      </c>
      <c r="AP645" s="49" t="str">
        <f aca="false">IF(AN645="","",IF(T645=0.12,(U645*0.4117)*0.4117,IF(T645=0,(AI645*0.07)*0.4117,U645*0.4117)))</f>
        <v/>
      </c>
      <c r="AQ645" s="47" t="str">
        <f aca="false">IF(AN645="","",AO645-AP645)</f>
        <v/>
      </c>
      <c r="AR645" s="50" t="str">
        <f aca="false">IFERROR(IF(AND(AC645="SIM",Y645="REVENDA",LEFT(AG645,5)="ANEXO")*OR(AE645="ANEXO I",AF645="ANEXO II"),VLOOKUP(H645,Dados!G:I,2,0),""),"INSERIR MVA")</f>
        <v/>
      </c>
      <c r="AS645" s="48" t="str">
        <f aca="false">IF(LEFT(AG645,5)="ANEXO",VLOOKUP(AG645,Dados!$X$111:$Z$112,2,0)*(AI645-Q645),"")</f>
        <v/>
      </c>
      <c r="AT645" s="48" t="str">
        <f aca="false">IFERROR(IF(AR645="","",(AI645*AR645)+AI645),"INSERIR MVA")</f>
        <v/>
      </c>
      <c r="AU645" s="48" t="str">
        <f aca="false">IF(AT645="","",IF(AY645=0.04,U645,AS645*AY645))</f>
        <v/>
      </c>
      <c r="AV645" s="47" t="str">
        <f aca="false">IFERROR(IF(AU645="","",(VLOOKUP(AG645,Dados!$X$111:$Z$112,3,0)*AT645*0.17)),"INSERIR MVA")</f>
        <v/>
      </c>
      <c r="AW645" s="47" t="str">
        <f aca="false">IFERROR(IF(AR645="","",AV645-AU645),"")</f>
        <v/>
      </c>
      <c r="AX645" s="51" t="str">
        <f aca="false">IFERROR(IF(AC645="NÃO","",IF(AM645&lt;&gt;"",AM645-W645,IF(AQ645&lt;&gt;"",AQ645-W645,IF(AW645&lt;&gt;"",AW645-W645,"")))),"")</f>
        <v/>
      </c>
      <c r="AY645" s="46" t="str">
        <f aca="false">IFERROR(IF(ISNA(VLOOKUP(R645,Dados!$X$2:$Y$5,2,0)),VLOOKUP(D645,Dados!$X$7:$Y$33,2,0),VLOOKUP(R645,Dados!$X$2:$Y$5,2,0)),"")</f>
        <v/>
      </c>
      <c r="AZ645" s="52" t="str">
        <f aca="false">IF(C645="","",IF(AND(Y645="CONSUMO",AC645="NÃO")*OR(AG645="-",AG645="BIT"),IF(E645&lt;&gt;"",(AI645-(P645+L645-N645+Q645)*AY645)/0.83),""))</f>
        <v/>
      </c>
      <c r="BA645" s="51" t="str">
        <f aca="false">IF(AZ645="","",AZ645*0.17-((P645+L645-N645+Q645)*AY645))</f>
        <v/>
      </c>
      <c r="BB645" s="51" t="str">
        <f aca="false">IF(AND(Y645="CONSUMO",AG645="ANEXO I",AY645&gt;4%),(AI645-(P645+L645-N645+Q645)*0.0514)/0.83*(0.5177)*(0.17)-AI645*0.0514,IF(AND(Y645="CONSUMO",AG645="ANEXO II",AY645&gt;4%),(AI645-(P645+L645-N645+Q645)*0.041)/0.83*(0.3295)*(0.17)-AI645*0.041,IF(AND(Y645="CONSUMO",AG645="ANEXO I",AY645=4%),(AI645-(P645+L645-N645+Q645)*0.04)/0.83*(0.5177)*(0.17)-AI645*0.04,IF(AND(Y645="CONSUMO",AG645="ANEXO II",AY645=4%),(AI645-(P645+L645-N645+Q645)*0.04)/0.83*(0.3295)*(0.17)-AI645*0.04,""))))</f>
        <v/>
      </c>
      <c r="BC645" s="51" t="str">
        <f aca="false">IF(C645="","",IF(AND(Y645="CONSUMO",AC645="SIM")*OR(AG645="-",AG645="BIT"),IF(E645&lt;&gt;"",(AI645-(P645+L645-N645+Q645)*AY645)/0.83),""))</f>
        <v/>
      </c>
      <c r="BD645" s="51" t="str">
        <f aca="false">IF(BC645="","",BC645*0.17)</f>
        <v/>
      </c>
      <c r="BE645" s="51" t="str">
        <f aca="false">IF(I645=6908,0,IF(BC645="","",BD645-((P645+L645-N645+Q645)*AY645)))</f>
        <v/>
      </c>
      <c r="BF645" s="53" t="str">
        <f aca="false">IF(B645="","",IF(OR(B645="",E645="Regime Normal"),0,(AI645-Q645)*VLOOKUP(R645,Dados!$X$98:$Y$108,2,0)))</f>
        <v/>
      </c>
      <c r="BG645" s="54" t="str">
        <f aca="false">IFERROR(VLOOKUP(I645,Dados!$AC$27:$AD$43,2,0),IF(B645="","",IF(D645&lt;&gt;"MT",IF(AND(AC645="SIM",Y645="Revenda"),"2403",IF(AND(AC645="SIM",Y645="Consumo"),"2407",IF(AND(AC645="NÃO",Y645="Revenda"),"2102",IF(AND(AC645="NÃO",Y645="Consumo"),"2556",)))),REPLACE(I645,1,1,1))))</f>
        <v/>
      </c>
    </row>
    <row r="646" customFormat="false" ht="12.8" hidden="false" customHeight="true" outlineLevel="0" collapsed="false">
      <c r="Y646" s="45"/>
      <c r="Z646" s="46" t="str">
        <f aca="false">IF(B646="","",(IFERROR(VLOOKUP(H646,Dados!A$3:B$15000,2,0),"Não Encontrado")))</f>
        <v/>
      </c>
      <c r="AA646" s="46" t="str">
        <f aca="false">IF(B646="","",(IFERROR(VLOOKUP(G646,Dados!C$3:E$15000,3,0),"Não Encontrado")))</f>
        <v/>
      </c>
      <c r="AB646" s="46" t="str">
        <f aca="false">IFERROR(IF(Z646&lt;&gt;"Não Encontrado",Z646,IF(AA646&lt;&gt;"Não Encontrado",AA646,"")),"")</f>
        <v/>
      </c>
      <c r="AC646" s="45" t="str">
        <f aca="false">IF(B646="","",IF(AB646="","NÃO","SIM"))</f>
        <v/>
      </c>
      <c r="AD646" s="45" t="str">
        <f aca="false">IFERROR(VLOOKUP(G646,Dados!$P$3:$R$500,3,0),"")</f>
        <v/>
      </c>
      <c r="AE646" s="45" t="str">
        <f aca="false">IFERROR(VLOOKUP(G646,Dados!$K$3:$L$500,2,0),"")</f>
        <v/>
      </c>
      <c r="AF646" s="45" t="str">
        <f aca="false">IFERROR(VLOOKUP(G646,Dados!$M$3:$N$500,2,0),"")</f>
        <v/>
      </c>
      <c r="AG646" s="45" t="str">
        <f aca="false">IF(F646="","",IF(AND(AD646="",AE646="",AF646=""),"-",IF(AND(AD646="BIT",AE646="",AF646=""),"BIT",IF(AND(AE646="ANEXO I",AD646="",AF646=""),"ANEXO I",IF(AND(AF646="ANEXO II",AD646="",AE646=""),"ANEXO II","Escolher")))))</f>
        <v/>
      </c>
      <c r="AH646" s="45" t="str">
        <f aca="false">IF(AG646&lt;&gt;"Pneus","",IFERROR(VLOOKUP(R646,Dados!$X$2:$Z$5,3,0)*(AI646-Q646),VLOOKUP(D646,Dados!$X$7:$Z$33,3,0)*(AI646-Q646)))</f>
        <v/>
      </c>
      <c r="AI646" s="47" t="str">
        <f aca="false">IF(B646="","",P646+Q646+O646+M646+L646-N646)</f>
        <v/>
      </c>
      <c r="AJ646" s="48" t="str">
        <f aca="false">IFERROR(IF(AND(AC646="SIM",AG646="-",Y646="REVENDA"),(AB646/1+1)*AI646,IF(AND(AC646="SIM",AG646="Pneus",Y646="REVENDA"),(AB646/1+1)*(AI646-AH646),"")),"")</f>
        <v/>
      </c>
      <c r="AK646" s="48" t="str">
        <f aca="false">IF(AJ646="","",AJ646*17%)</f>
        <v/>
      </c>
      <c r="AL646" s="48" t="str">
        <f aca="false">IFERROR(IF(AC646="NÃO","",IF(AK646="","",IF(E646="Simples Nacional",BF646,IF(T646=0.12,U646*0.5833337002,IF(T646=0,AI646*0.07,U646))))),"")</f>
        <v/>
      </c>
      <c r="AM646" s="47" t="str">
        <f aca="false">IFERROR(IF(AC646="NÃO","",IF(OR(AG646="-",AG646="Pneus"),AK646-AL646,"")),"")</f>
        <v/>
      </c>
      <c r="AN646" s="48" t="str">
        <f aca="false">IF(AND(Y646="REVENDA",AC646="SIM",AG646="BIT"),((AB646/1+1)*AI646)*0.4117,"")</f>
        <v/>
      </c>
      <c r="AO646" s="48" t="str">
        <f aca="false">IF(AN646="","",AN646*17%)</f>
        <v/>
      </c>
      <c r="AP646" s="49" t="str">
        <f aca="false">IF(AN646="","",IF(T646=0.12,(U646*0.4117)*0.4117,IF(T646=0,(AI646*0.07)*0.4117,U646*0.4117)))</f>
        <v/>
      </c>
      <c r="AQ646" s="47" t="str">
        <f aca="false">IF(AN646="","",AO646-AP646)</f>
        <v/>
      </c>
      <c r="AR646" s="50" t="str">
        <f aca="false">IFERROR(IF(AND(AC646="SIM",Y646="REVENDA",LEFT(AG646,5)="ANEXO")*OR(AE646="ANEXO I",AF646="ANEXO II"),VLOOKUP(H646,Dados!G:I,2,0),""),"INSERIR MVA")</f>
        <v/>
      </c>
      <c r="AS646" s="48" t="str">
        <f aca="false">IF(LEFT(AG646,5)="ANEXO",VLOOKUP(AG646,Dados!$X$111:$Z$112,2,0)*(AI646-Q646),"")</f>
        <v/>
      </c>
      <c r="AT646" s="48" t="str">
        <f aca="false">IFERROR(IF(AR646="","",(AI646*AR646)+AI646),"INSERIR MVA")</f>
        <v/>
      </c>
      <c r="AU646" s="48" t="str">
        <f aca="false">IF(AT646="","",IF(AY646=0.04,U646,AS646*AY646))</f>
        <v/>
      </c>
      <c r="AV646" s="47" t="str">
        <f aca="false">IFERROR(IF(AU646="","",(VLOOKUP(AG646,Dados!$X$111:$Z$112,3,0)*AT646*0.17)),"INSERIR MVA")</f>
        <v/>
      </c>
      <c r="AW646" s="47" t="str">
        <f aca="false">IFERROR(IF(AR646="","",AV646-AU646),"")</f>
        <v/>
      </c>
      <c r="AX646" s="51" t="str">
        <f aca="false">IFERROR(IF(AC646="NÃO","",IF(AM646&lt;&gt;"",AM646-W646,IF(AQ646&lt;&gt;"",AQ646-W646,IF(AW646&lt;&gt;"",AW646-W646,"")))),"")</f>
        <v/>
      </c>
      <c r="AY646" s="46" t="str">
        <f aca="false">IFERROR(IF(ISNA(VLOOKUP(R646,Dados!$X$2:$Y$5,2,0)),VLOOKUP(D646,Dados!$X$7:$Y$33,2,0),VLOOKUP(R646,Dados!$X$2:$Y$5,2,0)),"")</f>
        <v/>
      </c>
      <c r="AZ646" s="52" t="str">
        <f aca="false">IF(C646="","",IF(AND(Y646="CONSUMO",AC646="NÃO")*OR(AG646="-",AG646="BIT"),IF(E646&lt;&gt;"",(AI646-(P646+L646-N646+Q646)*AY646)/0.83),""))</f>
        <v/>
      </c>
      <c r="BA646" s="51" t="str">
        <f aca="false">IF(AZ646="","",AZ646*0.17-((P646+L646-N646+Q646)*AY646))</f>
        <v/>
      </c>
      <c r="BB646" s="51" t="str">
        <f aca="false">IF(AND(Y646="CONSUMO",AG646="ANEXO I",AY646&gt;4%),(AI646-(P646+L646-N646+Q646)*0.0514)/0.83*(0.5177)*(0.17)-AI646*0.0514,IF(AND(Y646="CONSUMO",AG646="ANEXO II",AY646&gt;4%),(AI646-(P646+L646-N646+Q646)*0.041)/0.83*(0.3295)*(0.17)-AI646*0.041,IF(AND(Y646="CONSUMO",AG646="ANEXO I",AY646=4%),(AI646-(P646+L646-N646+Q646)*0.04)/0.83*(0.5177)*(0.17)-AI646*0.04,IF(AND(Y646="CONSUMO",AG646="ANEXO II",AY646=4%),(AI646-(P646+L646-N646+Q646)*0.04)/0.83*(0.3295)*(0.17)-AI646*0.04,""))))</f>
        <v/>
      </c>
      <c r="BC646" s="51" t="str">
        <f aca="false">IF(C646="","",IF(AND(Y646="CONSUMO",AC646="SIM")*OR(AG646="-",AG646="BIT"),IF(E646&lt;&gt;"",(AI646-(P646+L646-N646+Q646)*AY646)/0.83),""))</f>
        <v/>
      </c>
      <c r="BD646" s="51" t="str">
        <f aca="false">IF(BC646="","",BC646*0.17)</f>
        <v/>
      </c>
      <c r="BE646" s="51" t="str">
        <f aca="false">IF(I646=6908,0,IF(BC646="","",BD646-((P646+L646-N646+Q646)*AY646)))</f>
        <v/>
      </c>
      <c r="BF646" s="53" t="str">
        <f aca="false">IF(B646="","",IF(OR(B646="",E646="Regime Normal"),0,(AI646-Q646)*VLOOKUP(R646,Dados!$X$98:$Y$108,2,0)))</f>
        <v/>
      </c>
      <c r="BG646" s="54" t="str">
        <f aca="false">IFERROR(VLOOKUP(I646,Dados!$AC$27:$AD$43,2,0),IF(B646="","",IF(D646&lt;&gt;"MT",IF(AND(AC646="SIM",Y646="Revenda"),"2403",IF(AND(AC646="SIM",Y646="Consumo"),"2407",IF(AND(AC646="NÃO",Y646="Revenda"),"2102",IF(AND(AC646="NÃO",Y646="Consumo"),"2556",)))),REPLACE(I646,1,1,1))))</f>
        <v/>
      </c>
    </row>
    <row r="647" customFormat="false" ht="12.8" hidden="false" customHeight="true" outlineLevel="0" collapsed="false">
      <c r="Y647" s="45"/>
      <c r="Z647" s="46" t="str">
        <f aca="false">IF(B647="","",(IFERROR(VLOOKUP(H647,Dados!A$3:B$15000,2,0),"Não Encontrado")))</f>
        <v/>
      </c>
      <c r="AA647" s="46" t="str">
        <f aca="false">IF(B647="","",(IFERROR(VLOOKUP(G647,Dados!C$3:E$15000,3,0),"Não Encontrado")))</f>
        <v/>
      </c>
      <c r="AB647" s="46" t="str">
        <f aca="false">IFERROR(IF(Z647&lt;&gt;"Não Encontrado",Z647,IF(AA647&lt;&gt;"Não Encontrado",AA647,"")),"")</f>
        <v/>
      </c>
      <c r="AC647" s="45" t="str">
        <f aca="false">IF(B647="","",IF(AB647="","NÃO","SIM"))</f>
        <v/>
      </c>
      <c r="AD647" s="45" t="str">
        <f aca="false">IFERROR(VLOOKUP(G647,Dados!$P$3:$R$500,3,0),"")</f>
        <v/>
      </c>
      <c r="AE647" s="45" t="str">
        <f aca="false">IFERROR(VLOOKUP(G647,Dados!$K$3:$L$500,2,0),"")</f>
        <v/>
      </c>
      <c r="AF647" s="45" t="str">
        <f aca="false">IFERROR(VLOOKUP(G647,Dados!$M$3:$N$500,2,0),"")</f>
        <v/>
      </c>
      <c r="AG647" s="45" t="str">
        <f aca="false">IF(F647="","",IF(AND(AD647="",AE647="",AF647=""),"-",IF(AND(AD647="BIT",AE647="",AF647=""),"BIT",IF(AND(AE647="ANEXO I",AD647="",AF647=""),"ANEXO I",IF(AND(AF647="ANEXO II",AD647="",AE647=""),"ANEXO II","Escolher")))))</f>
        <v/>
      </c>
      <c r="AH647" s="45" t="str">
        <f aca="false">IF(AG647&lt;&gt;"Pneus","",IFERROR(VLOOKUP(R647,Dados!$X$2:$Z$5,3,0)*(AI647-Q647),VLOOKUP(D647,Dados!$X$7:$Z$33,3,0)*(AI647-Q647)))</f>
        <v/>
      </c>
      <c r="AI647" s="47" t="str">
        <f aca="false">IF(B647="","",P647+Q647+O647+M647+L647-N647)</f>
        <v/>
      </c>
      <c r="AJ647" s="48" t="str">
        <f aca="false">IFERROR(IF(AND(AC647="SIM",AG647="-",Y647="REVENDA"),(AB647/1+1)*AI647,IF(AND(AC647="SIM",AG647="Pneus",Y647="REVENDA"),(AB647/1+1)*(AI647-AH647),"")),"")</f>
        <v/>
      </c>
      <c r="AK647" s="48" t="str">
        <f aca="false">IF(AJ647="","",AJ647*17%)</f>
        <v/>
      </c>
      <c r="AL647" s="48" t="str">
        <f aca="false">IFERROR(IF(AC647="NÃO","",IF(AK647="","",IF(E647="Simples Nacional",BF647,IF(T647=0.12,U647*0.5833337002,IF(T647=0,AI647*0.07,U647))))),"")</f>
        <v/>
      </c>
      <c r="AM647" s="47" t="str">
        <f aca="false">IFERROR(IF(AC647="NÃO","",IF(OR(AG647="-",AG647="Pneus"),AK647-AL647,"")),"")</f>
        <v/>
      </c>
      <c r="AN647" s="48" t="str">
        <f aca="false">IF(AND(Y647="REVENDA",AC647="SIM",AG647="BIT"),((AB647/1+1)*AI647)*0.4117,"")</f>
        <v/>
      </c>
      <c r="AO647" s="48" t="str">
        <f aca="false">IF(AN647="","",AN647*17%)</f>
        <v/>
      </c>
      <c r="AP647" s="49" t="str">
        <f aca="false">IF(AN647="","",IF(T647=0.12,(U647*0.4117)*0.4117,IF(T647=0,(AI647*0.07)*0.4117,U647*0.4117)))</f>
        <v/>
      </c>
      <c r="AQ647" s="47" t="str">
        <f aca="false">IF(AN647="","",AO647-AP647)</f>
        <v/>
      </c>
      <c r="AR647" s="50" t="str">
        <f aca="false">IFERROR(IF(AND(AC647="SIM",Y647="REVENDA",LEFT(AG647,5)="ANEXO")*OR(AE647="ANEXO I",AF647="ANEXO II"),VLOOKUP(H647,Dados!G:I,2,0),""),"INSERIR MVA")</f>
        <v/>
      </c>
      <c r="AS647" s="48" t="str">
        <f aca="false">IF(LEFT(AG647,5)="ANEXO",VLOOKUP(AG647,Dados!$X$111:$Z$112,2,0)*(AI647-Q647),"")</f>
        <v/>
      </c>
      <c r="AT647" s="48" t="str">
        <f aca="false">IFERROR(IF(AR647="","",(AI647*AR647)+AI647),"INSERIR MVA")</f>
        <v/>
      </c>
      <c r="AU647" s="48" t="str">
        <f aca="false">IF(AT647="","",IF(AY647=0.04,U647,AS647*AY647))</f>
        <v/>
      </c>
      <c r="AV647" s="47" t="str">
        <f aca="false">IFERROR(IF(AU647="","",(VLOOKUP(AG647,Dados!$X$111:$Z$112,3,0)*AT647*0.17)),"INSERIR MVA")</f>
        <v/>
      </c>
      <c r="AW647" s="47" t="str">
        <f aca="false">IFERROR(IF(AR647="","",AV647-AU647),"")</f>
        <v/>
      </c>
      <c r="AX647" s="51" t="str">
        <f aca="false">IFERROR(IF(AC647="NÃO","",IF(AM647&lt;&gt;"",AM647-W647,IF(AQ647&lt;&gt;"",AQ647-W647,IF(AW647&lt;&gt;"",AW647-W647,"")))),"")</f>
        <v/>
      </c>
      <c r="AY647" s="46" t="str">
        <f aca="false">IFERROR(IF(ISNA(VLOOKUP(R647,Dados!$X$2:$Y$5,2,0)),VLOOKUP(D647,Dados!$X$7:$Y$33,2,0),VLOOKUP(R647,Dados!$X$2:$Y$5,2,0)),"")</f>
        <v/>
      </c>
      <c r="AZ647" s="52" t="str">
        <f aca="false">IF(C647="","",IF(AND(Y647="CONSUMO",AC647="NÃO")*OR(AG647="-",AG647="BIT"),IF(E647&lt;&gt;"",(AI647-(P647+L647-N647+Q647)*AY647)/0.83),""))</f>
        <v/>
      </c>
      <c r="BA647" s="51" t="str">
        <f aca="false">IF(AZ647="","",AZ647*0.17-((P647+L647-N647+Q647)*AY647))</f>
        <v/>
      </c>
      <c r="BB647" s="51" t="str">
        <f aca="false">IF(AND(Y647="CONSUMO",AG647="ANEXO I",AY647&gt;4%),(AI647-(P647+L647-N647+Q647)*0.0514)/0.83*(0.5177)*(0.17)-AI647*0.0514,IF(AND(Y647="CONSUMO",AG647="ANEXO II",AY647&gt;4%),(AI647-(P647+L647-N647+Q647)*0.041)/0.83*(0.3295)*(0.17)-AI647*0.041,IF(AND(Y647="CONSUMO",AG647="ANEXO I",AY647=4%),(AI647-(P647+L647-N647+Q647)*0.04)/0.83*(0.5177)*(0.17)-AI647*0.04,IF(AND(Y647="CONSUMO",AG647="ANEXO II",AY647=4%),(AI647-(P647+L647-N647+Q647)*0.04)/0.83*(0.3295)*(0.17)-AI647*0.04,""))))</f>
        <v/>
      </c>
      <c r="BC647" s="51" t="str">
        <f aca="false">IF(C647="","",IF(AND(Y647="CONSUMO",AC647="SIM")*OR(AG647="-",AG647="BIT"),IF(E647&lt;&gt;"",(AI647-(P647+L647-N647+Q647)*AY647)/0.83),""))</f>
        <v/>
      </c>
      <c r="BD647" s="51" t="str">
        <f aca="false">IF(BC647="","",BC647*0.17)</f>
        <v/>
      </c>
      <c r="BE647" s="51" t="str">
        <f aca="false">IF(I647=6908,0,IF(BC647="","",BD647-((P647+L647-N647+Q647)*AY647)))</f>
        <v/>
      </c>
      <c r="BF647" s="53" t="str">
        <f aca="false">IF(B647="","",IF(OR(B647="",E647="Regime Normal"),0,(AI647-Q647)*VLOOKUP(R647,Dados!$X$98:$Y$108,2,0)))</f>
        <v/>
      </c>
      <c r="BG647" s="54" t="str">
        <f aca="false">IFERROR(VLOOKUP(I647,Dados!$AC$27:$AD$43,2,0),IF(B647="","",IF(D647&lt;&gt;"MT",IF(AND(AC647="SIM",Y647="Revenda"),"2403",IF(AND(AC647="SIM",Y647="Consumo"),"2407",IF(AND(AC647="NÃO",Y647="Revenda"),"2102",IF(AND(AC647="NÃO",Y647="Consumo"),"2556",)))),REPLACE(I647,1,1,1))))</f>
        <v/>
      </c>
    </row>
    <row r="648" customFormat="false" ht="12.8" hidden="false" customHeight="true" outlineLevel="0" collapsed="false">
      <c r="Y648" s="45"/>
      <c r="Z648" s="46" t="str">
        <f aca="false">IF(B648="","",(IFERROR(VLOOKUP(H648,Dados!A$3:B$15000,2,0),"Não Encontrado")))</f>
        <v/>
      </c>
      <c r="AA648" s="46" t="str">
        <f aca="false">IF(B648="","",(IFERROR(VLOOKUP(G648,Dados!C$3:E$15000,3,0),"Não Encontrado")))</f>
        <v/>
      </c>
      <c r="AB648" s="46" t="str">
        <f aca="false">IFERROR(IF(Z648&lt;&gt;"Não Encontrado",Z648,IF(AA648&lt;&gt;"Não Encontrado",AA648,"")),"")</f>
        <v/>
      </c>
      <c r="AC648" s="45" t="str">
        <f aca="false">IF(B648="","",IF(AB648="","NÃO","SIM"))</f>
        <v/>
      </c>
      <c r="AD648" s="45" t="str">
        <f aca="false">IFERROR(VLOOKUP(G648,Dados!$P$3:$R$500,3,0),"")</f>
        <v/>
      </c>
      <c r="AE648" s="45" t="str">
        <f aca="false">IFERROR(VLOOKUP(G648,Dados!$K$3:$L$500,2,0),"")</f>
        <v/>
      </c>
      <c r="AF648" s="45" t="str">
        <f aca="false">IFERROR(VLOOKUP(G648,Dados!$M$3:$N$500,2,0),"")</f>
        <v/>
      </c>
      <c r="AG648" s="45" t="str">
        <f aca="false">IF(F648="","",IF(AND(AD648="",AE648="",AF648=""),"-",IF(AND(AD648="BIT",AE648="",AF648=""),"BIT",IF(AND(AE648="ANEXO I",AD648="",AF648=""),"ANEXO I",IF(AND(AF648="ANEXO II",AD648="",AE648=""),"ANEXO II","Escolher")))))</f>
        <v/>
      </c>
      <c r="AH648" s="45" t="str">
        <f aca="false">IF(AG648&lt;&gt;"Pneus","",IFERROR(VLOOKUP(R648,Dados!$X$2:$Z$5,3,0)*(AI648-Q648),VLOOKUP(D648,Dados!$X$7:$Z$33,3,0)*(AI648-Q648)))</f>
        <v/>
      </c>
      <c r="AI648" s="47" t="str">
        <f aca="false">IF(B648="","",P648+Q648+O648+M648+L648-N648)</f>
        <v/>
      </c>
      <c r="AJ648" s="48" t="str">
        <f aca="false">IFERROR(IF(AND(AC648="SIM",AG648="-",Y648="REVENDA"),(AB648/1+1)*AI648,IF(AND(AC648="SIM",AG648="Pneus",Y648="REVENDA"),(AB648/1+1)*(AI648-AH648),"")),"")</f>
        <v/>
      </c>
      <c r="AK648" s="48" t="str">
        <f aca="false">IF(AJ648="","",AJ648*17%)</f>
        <v/>
      </c>
      <c r="AL648" s="48" t="str">
        <f aca="false">IFERROR(IF(AC648="NÃO","",IF(AK648="","",IF(E648="Simples Nacional",BF648,IF(T648=0.12,U648*0.5833337002,IF(T648=0,AI648*0.07,U648))))),"")</f>
        <v/>
      </c>
      <c r="AM648" s="47" t="str">
        <f aca="false">IFERROR(IF(AC648="NÃO","",IF(OR(AG648="-",AG648="Pneus"),AK648-AL648,"")),"")</f>
        <v/>
      </c>
      <c r="AN648" s="48" t="str">
        <f aca="false">IF(AND(Y648="REVENDA",AC648="SIM",AG648="BIT"),((AB648/1+1)*AI648)*0.4117,"")</f>
        <v/>
      </c>
      <c r="AO648" s="48" t="str">
        <f aca="false">IF(AN648="","",AN648*17%)</f>
        <v/>
      </c>
      <c r="AP648" s="49" t="str">
        <f aca="false">IF(AN648="","",IF(T648=0.12,(U648*0.4117)*0.4117,IF(T648=0,(AI648*0.07)*0.4117,U648*0.4117)))</f>
        <v/>
      </c>
      <c r="AQ648" s="47" t="str">
        <f aca="false">IF(AN648="","",AO648-AP648)</f>
        <v/>
      </c>
      <c r="AR648" s="50" t="str">
        <f aca="false">IFERROR(IF(AND(AC648="SIM",Y648="REVENDA",LEFT(AG648,5)="ANEXO")*OR(AE648="ANEXO I",AF648="ANEXO II"),VLOOKUP(H648,Dados!G:I,2,0),""),"INSERIR MVA")</f>
        <v/>
      </c>
      <c r="AS648" s="48" t="str">
        <f aca="false">IF(LEFT(AG648,5)="ANEXO",VLOOKUP(AG648,Dados!$X$111:$Z$112,2,0)*(AI648-Q648),"")</f>
        <v/>
      </c>
      <c r="AT648" s="48" t="str">
        <f aca="false">IFERROR(IF(AR648="","",(AI648*AR648)+AI648),"INSERIR MVA")</f>
        <v/>
      </c>
      <c r="AU648" s="48" t="str">
        <f aca="false">IF(AT648="","",IF(AY648=0.04,U648,AS648*AY648))</f>
        <v/>
      </c>
      <c r="AV648" s="47" t="str">
        <f aca="false">IFERROR(IF(AU648="","",(VLOOKUP(AG648,Dados!$X$111:$Z$112,3,0)*AT648*0.17)),"INSERIR MVA")</f>
        <v/>
      </c>
      <c r="AW648" s="47" t="str">
        <f aca="false">IFERROR(IF(AR648="","",AV648-AU648),"")</f>
        <v/>
      </c>
      <c r="AX648" s="51" t="str">
        <f aca="false">IFERROR(IF(AC648="NÃO","",IF(AM648&lt;&gt;"",AM648-W648,IF(AQ648&lt;&gt;"",AQ648-W648,IF(AW648&lt;&gt;"",AW648-W648,"")))),"")</f>
        <v/>
      </c>
      <c r="AY648" s="46" t="str">
        <f aca="false">IFERROR(IF(ISNA(VLOOKUP(R648,Dados!$X$2:$Y$5,2,0)),VLOOKUP(D648,Dados!$X$7:$Y$33,2,0),VLOOKUP(R648,Dados!$X$2:$Y$5,2,0)),"")</f>
        <v/>
      </c>
      <c r="AZ648" s="52" t="str">
        <f aca="false">IF(C648="","",IF(AND(Y648="CONSUMO",AC648="NÃO")*OR(AG648="-",AG648="BIT"),IF(E648&lt;&gt;"",(AI648-(P648+L648-N648+Q648)*AY648)/0.83),""))</f>
        <v/>
      </c>
      <c r="BA648" s="51" t="str">
        <f aca="false">IF(AZ648="","",AZ648*0.17-((P648+L648-N648+Q648)*AY648))</f>
        <v/>
      </c>
      <c r="BB648" s="51" t="str">
        <f aca="false">IF(AND(Y648="CONSUMO",AG648="ANEXO I",AY648&gt;4%),(AI648-(P648+L648-N648+Q648)*0.0514)/0.83*(0.5177)*(0.17)-AI648*0.0514,IF(AND(Y648="CONSUMO",AG648="ANEXO II",AY648&gt;4%),(AI648-(P648+L648-N648+Q648)*0.041)/0.83*(0.3295)*(0.17)-AI648*0.041,IF(AND(Y648="CONSUMO",AG648="ANEXO I",AY648=4%),(AI648-(P648+L648-N648+Q648)*0.04)/0.83*(0.5177)*(0.17)-AI648*0.04,IF(AND(Y648="CONSUMO",AG648="ANEXO II",AY648=4%),(AI648-(P648+L648-N648+Q648)*0.04)/0.83*(0.3295)*(0.17)-AI648*0.04,""))))</f>
        <v/>
      </c>
      <c r="BC648" s="51" t="str">
        <f aca="false">IF(C648="","",IF(AND(Y648="CONSUMO",AC648="SIM")*OR(AG648="-",AG648="BIT"),IF(E648&lt;&gt;"",(AI648-(P648+L648-N648+Q648)*AY648)/0.83),""))</f>
        <v/>
      </c>
      <c r="BD648" s="51" t="str">
        <f aca="false">IF(BC648="","",BC648*0.17)</f>
        <v/>
      </c>
      <c r="BE648" s="51" t="str">
        <f aca="false">IF(I648=6908,0,IF(BC648="","",BD648-((P648+L648-N648+Q648)*AY648)))</f>
        <v/>
      </c>
      <c r="BF648" s="53" t="str">
        <f aca="false">IF(B648="","",IF(OR(B648="",E648="Regime Normal"),0,(AI648-Q648)*VLOOKUP(R648,Dados!$X$98:$Y$108,2,0)))</f>
        <v/>
      </c>
      <c r="BG648" s="54" t="str">
        <f aca="false">IFERROR(VLOOKUP(I648,Dados!$AC$27:$AD$43,2,0),IF(B648="","",IF(D648&lt;&gt;"MT",IF(AND(AC648="SIM",Y648="Revenda"),"2403",IF(AND(AC648="SIM",Y648="Consumo"),"2407",IF(AND(AC648="NÃO",Y648="Revenda"),"2102",IF(AND(AC648="NÃO",Y648="Consumo"),"2556",)))),REPLACE(I648,1,1,1))))</f>
        <v/>
      </c>
    </row>
    <row r="649" customFormat="false" ht="12.8" hidden="false" customHeight="true" outlineLevel="0" collapsed="false">
      <c r="Y649" s="45"/>
      <c r="Z649" s="46" t="str">
        <f aca="false">IF(B649="","",(IFERROR(VLOOKUP(H649,Dados!A$3:B$15000,2,0),"Não Encontrado")))</f>
        <v/>
      </c>
      <c r="AA649" s="46" t="str">
        <f aca="false">IF(B649="","",(IFERROR(VLOOKUP(G649,Dados!C$3:E$15000,3,0),"Não Encontrado")))</f>
        <v/>
      </c>
      <c r="AB649" s="46" t="str">
        <f aca="false">IFERROR(IF(Z649&lt;&gt;"Não Encontrado",Z649,IF(AA649&lt;&gt;"Não Encontrado",AA649,"")),"")</f>
        <v/>
      </c>
      <c r="AC649" s="45" t="str">
        <f aca="false">IF(B649="","",IF(AB649="","NÃO","SIM"))</f>
        <v/>
      </c>
      <c r="AD649" s="45" t="str">
        <f aca="false">IFERROR(VLOOKUP(G649,Dados!$P$3:$R$500,3,0),"")</f>
        <v/>
      </c>
      <c r="AE649" s="45" t="str">
        <f aca="false">IFERROR(VLOOKUP(G649,Dados!$K$3:$L$500,2,0),"")</f>
        <v/>
      </c>
      <c r="AF649" s="45" t="str">
        <f aca="false">IFERROR(VLOOKUP(G649,Dados!$M$3:$N$500,2,0),"")</f>
        <v/>
      </c>
      <c r="AG649" s="45" t="str">
        <f aca="false">IF(F649="","",IF(AND(AD649="",AE649="",AF649=""),"-",IF(AND(AD649="BIT",AE649="",AF649=""),"BIT",IF(AND(AE649="ANEXO I",AD649="",AF649=""),"ANEXO I",IF(AND(AF649="ANEXO II",AD649="",AE649=""),"ANEXO II","Escolher")))))</f>
        <v/>
      </c>
      <c r="AH649" s="45" t="str">
        <f aca="false">IF(AG649&lt;&gt;"Pneus","",IFERROR(VLOOKUP(R649,Dados!$X$2:$Z$5,3,0)*(AI649-Q649),VLOOKUP(D649,Dados!$X$7:$Z$33,3,0)*(AI649-Q649)))</f>
        <v/>
      </c>
      <c r="AI649" s="47" t="str">
        <f aca="false">IF(B649="","",P649+Q649+O649+M649+L649-N649)</f>
        <v/>
      </c>
      <c r="AJ649" s="48" t="str">
        <f aca="false">IFERROR(IF(AND(AC649="SIM",AG649="-",Y649="REVENDA"),(AB649/1+1)*AI649,IF(AND(AC649="SIM",AG649="Pneus",Y649="REVENDA"),(AB649/1+1)*(AI649-AH649),"")),"")</f>
        <v/>
      </c>
      <c r="AK649" s="48" t="str">
        <f aca="false">IF(AJ649="","",AJ649*17%)</f>
        <v/>
      </c>
      <c r="AL649" s="48" t="str">
        <f aca="false">IFERROR(IF(AC649="NÃO","",IF(AK649="","",IF(E649="Simples Nacional",BF649,IF(T649=0.12,U649*0.5833337002,IF(T649=0,AI649*0.07,U649))))),"")</f>
        <v/>
      </c>
      <c r="AM649" s="47" t="str">
        <f aca="false">IFERROR(IF(AC649="NÃO","",IF(OR(AG649="-",AG649="Pneus"),AK649-AL649,"")),"")</f>
        <v/>
      </c>
      <c r="AN649" s="48" t="str">
        <f aca="false">IF(AND(Y649="REVENDA",AC649="SIM",AG649="BIT"),((AB649/1+1)*AI649)*0.4117,"")</f>
        <v/>
      </c>
      <c r="AO649" s="48" t="str">
        <f aca="false">IF(AN649="","",AN649*17%)</f>
        <v/>
      </c>
      <c r="AP649" s="49" t="str">
        <f aca="false">IF(AN649="","",IF(T649=0.12,(U649*0.4117)*0.4117,IF(T649=0,(AI649*0.07)*0.4117,U649*0.4117)))</f>
        <v/>
      </c>
      <c r="AQ649" s="47" t="str">
        <f aca="false">IF(AN649="","",AO649-AP649)</f>
        <v/>
      </c>
      <c r="AR649" s="50" t="str">
        <f aca="false">IFERROR(IF(AND(AC649="SIM",Y649="REVENDA",LEFT(AG649,5)="ANEXO")*OR(AE649="ANEXO I",AF649="ANEXO II"),VLOOKUP(H649,Dados!G:I,2,0),""),"INSERIR MVA")</f>
        <v/>
      </c>
      <c r="AS649" s="48" t="str">
        <f aca="false">IF(LEFT(AG649,5)="ANEXO",VLOOKUP(AG649,Dados!$X$111:$Z$112,2,0)*(AI649-Q649),"")</f>
        <v/>
      </c>
      <c r="AT649" s="48" t="str">
        <f aca="false">IFERROR(IF(AR649="","",(AI649*AR649)+AI649),"INSERIR MVA")</f>
        <v/>
      </c>
      <c r="AU649" s="48" t="str">
        <f aca="false">IF(AT649="","",IF(AY649=0.04,U649,AS649*AY649))</f>
        <v/>
      </c>
      <c r="AV649" s="47" t="str">
        <f aca="false">IFERROR(IF(AU649="","",(VLOOKUP(AG649,Dados!$X$111:$Z$112,3,0)*AT649*0.17)),"INSERIR MVA")</f>
        <v/>
      </c>
      <c r="AW649" s="47" t="str">
        <f aca="false">IFERROR(IF(AR649="","",AV649-AU649),"")</f>
        <v/>
      </c>
      <c r="AX649" s="51" t="str">
        <f aca="false">IFERROR(IF(AC649="NÃO","",IF(AM649&lt;&gt;"",AM649-W649,IF(AQ649&lt;&gt;"",AQ649-W649,IF(AW649&lt;&gt;"",AW649-W649,"")))),"")</f>
        <v/>
      </c>
      <c r="AY649" s="46" t="str">
        <f aca="false">IFERROR(IF(ISNA(VLOOKUP(R649,Dados!$X$2:$Y$5,2,0)),VLOOKUP(D649,Dados!$X$7:$Y$33,2,0),VLOOKUP(R649,Dados!$X$2:$Y$5,2,0)),"")</f>
        <v/>
      </c>
      <c r="AZ649" s="52" t="str">
        <f aca="false">IF(C649="","",IF(AND(Y649="CONSUMO",AC649="NÃO")*OR(AG649="-",AG649="BIT"),IF(E649&lt;&gt;"",(AI649-(P649+L649-N649+Q649)*AY649)/0.83),""))</f>
        <v/>
      </c>
      <c r="BA649" s="51" t="str">
        <f aca="false">IF(AZ649="","",AZ649*0.17-((P649+L649-N649+Q649)*AY649))</f>
        <v/>
      </c>
      <c r="BB649" s="51" t="str">
        <f aca="false">IF(AND(Y649="CONSUMO",AG649="ANEXO I",AY649&gt;4%),(AI649-(P649+L649-N649+Q649)*0.0514)/0.83*(0.5177)*(0.17)-AI649*0.0514,IF(AND(Y649="CONSUMO",AG649="ANEXO II",AY649&gt;4%),(AI649-(P649+L649-N649+Q649)*0.041)/0.83*(0.3295)*(0.17)-AI649*0.041,IF(AND(Y649="CONSUMO",AG649="ANEXO I",AY649=4%),(AI649-(P649+L649-N649+Q649)*0.04)/0.83*(0.5177)*(0.17)-AI649*0.04,IF(AND(Y649="CONSUMO",AG649="ANEXO II",AY649=4%),(AI649-(P649+L649-N649+Q649)*0.04)/0.83*(0.3295)*(0.17)-AI649*0.04,""))))</f>
        <v/>
      </c>
      <c r="BC649" s="51" t="str">
        <f aca="false">IF(C649="","",IF(AND(Y649="CONSUMO",AC649="SIM")*OR(AG649="-",AG649="BIT"),IF(E649&lt;&gt;"",(AI649-(P649+L649-N649+Q649)*AY649)/0.83),""))</f>
        <v/>
      </c>
      <c r="BD649" s="51" t="str">
        <f aca="false">IF(BC649="","",BC649*0.17)</f>
        <v/>
      </c>
      <c r="BE649" s="51" t="str">
        <f aca="false">IF(I649=6908,0,IF(BC649="","",BD649-((P649+L649-N649+Q649)*AY649)))</f>
        <v/>
      </c>
      <c r="BF649" s="53" t="str">
        <f aca="false">IF(B649="","",IF(OR(B649="",E649="Regime Normal"),0,(AI649-Q649)*VLOOKUP(R649,Dados!$X$98:$Y$108,2,0)))</f>
        <v/>
      </c>
      <c r="BG649" s="54" t="str">
        <f aca="false">IFERROR(VLOOKUP(I649,Dados!$AC$27:$AD$43,2,0),IF(B649="","",IF(D649&lt;&gt;"MT",IF(AND(AC649="SIM",Y649="Revenda"),"2403",IF(AND(AC649="SIM",Y649="Consumo"),"2407",IF(AND(AC649="NÃO",Y649="Revenda"),"2102",IF(AND(AC649="NÃO",Y649="Consumo"),"2556",)))),REPLACE(I649,1,1,1))))</f>
        <v/>
      </c>
    </row>
    <row r="650" customFormat="false" ht="12.8" hidden="false" customHeight="true" outlineLevel="0" collapsed="false">
      <c r="Y650" s="45"/>
      <c r="Z650" s="46" t="str">
        <f aca="false">IF(B650="","",(IFERROR(VLOOKUP(H650,Dados!A$3:B$15000,2,0),"Não Encontrado")))</f>
        <v/>
      </c>
      <c r="AA650" s="46" t="str">
        <f aca="false">IF(B650="","",(IFERROR(VLOOKUP(G650,Dados!C$3:E$15000,3,0),"Não Encontrado")))</f>
        <v/>
      </c>
      <c r="AB650" s="46" t="str">
        <f aca="false">IFERROR(IF(Z650&lt;&gt;"Não Encontrado",Z650,IF(AA650&lt;&gt;"Não Encontrado",AA650,"")),"")</f>
        <v/>
      </c>
      <c r="AC650" s="45" t="str">
        <f aca="false">IF(B650="","",IF(AB650="","NÃO","SIM"))</f>
        <v/>
      </c>
      <c r="AD650" s="45" t="str">
        <f aca="false">IFERROR(VLOOKUP(G650,Dados!$P$3:$R$500,3,0),"")</f>
        <v/>
      </c>
      <c r="AE650" s="45" t="str">
        <f aca="false">IFERROR(VLOOKUP(G650,Dados!$K$3:$L$500,2,0),"")</f>
        <v/>
      </c>
      <c r="AF650" s="45" t="str">
        <f aca="false">IFERROR(VLOOKUP(G650,Dados!$M$3:$N$500,2,0),"")</f>
        <v/>
      </c>
      <c r="AG650" s="45" t="str">
        <f aca="false">IF(F650="","",IF(AND(AD650="",AE650="",AF650=""),"-",IF(AND(AD650="BIT",AE650="",AF650=""),"BIT",IF(AND(AE650="ANEXO I",AD650="",AF650=""),"ANEXO I",IF(AND(AF650="ANEXO II",AD650="",AE650=""),"ANEXO II","Escolher")))))</f>
        <v/>
      </c>
      <c r="AH650" s="45" t="str">
        <f aca="false">IF(AG650&lt;&gt;"Pneus","",IFERROR(VLOOKUP(R650,Dados!$X$2:$Z$5,3,0)*(AI650-Q650),VLOOKUP(D650,Dados!$X$7:$Z$33,3,0)*(AI650-Q650)))</f>
        <v/>
      </c>
      <c r="AI650" s="47" t="str">
        <f aca="false">IF(B650="","",P650+Q650+O650+M650+L650-N650)</f>
        <v/>
      </c>
      <c r="AJ650" s="48" t="str">
        <f aca="false">IFERROR(IF(AND(AC650="SIM",AG650="-",Y650="REVENDA"),(AB650/1+1)*AI650,IF(AND(AC650="SIM",AG650="Pneus",Y650="REVENDA"),(AB650/1+1)*(AI650-AH650),"")),"")</f>
        <v/>
      </c>
      <c r="AK650" s="48" t="str">
        <f aca="false">IF(AJ650="","",AJ650*17%)</f>
        <v/>
      </c>
      <c r="AL650" s="48" t="str">
        <f aca="false">IFERROR(IF(AC650="NÃO","",IF(AK650="","",IF(E650="Simples Nacional",BF650,IF(T650=0.12,U650*0.5833337002,IF(T650=0,AI650*0.07,U650))))),"")</f>
        <v/>
      </c>
      <c r="AM650" s="47" t="str">
        <f aca="false">IFERROR(IF(AC650="NÃO","",IF(OR(AG650="-",AG650="Pneus"),AK650-AL650,"")),"")</f>
        <v/>
      </c>
      <c r="AN650" s="48" t="str">
        <f aca="false">IF(AND(Y650="REVENDA",AC650="SIM",AG650="BIT"),((AB650/1+1)*AI650)*0.4117,"")</f>
        <v/>
      </c>
      <c r="AO650" s="48" t="str">
        <f aca="false">IF(AN650="","",AN650*17%)</f>
        <v/>
      </c>
      <c r="AP650" s="49" t="str">
        <f aca="false">IF(AN650="","",IF(T650=0.12,(U650*0.4117)*0.4117,IF(T650=0,(AI650*0.07)*0.4117,U650*0.4117)))</f>
        <v/>
      </c>
      <c r="AQ650" s="47" t="str">
        <f aca="false">IF(AN650="","",AO650-AP650)</f>
        <v/>
      </c>
      <c r="AR650" s="50" t="str">
        <f aca="false">IFERROR(IF(AND(AC650="SIM",Y650="REVENDA",LEFT(AG650,5)="ANEXO")*OR(AE650="ANEXO I",AF650="ANEXO II"),VLOOKUP(H650,Dados!G:I,2,0),""),"INSERIR MVA")</f>
        <v/>
      </c>
      <c r="AS650" s="48" t="str">
        <f aca="false">IF(LEFT(AG650,5)="ANEXO",VLOOKUP(AG650,Dados!$X$111:$Z$112,2,0)*(AI650-Q650),"")</f>
        <v/>
      </c>
      <c r="AT650" s="48" t="str">
        <f aca="false">IFERROR(IF(AR650="","",(AI650*AR650)+AI650),"INSERIR MVA")</f>
        <v/>
      </c>
      <c r="AU650" s="48" t="str">
        <f aca="false">IF(AT650="","",IF(AY650=0.04,U650,AS650*AY650))</f>
        <v/>
      </c>
      <c r="AV650" s="47" t="str">
        <f aca="false">IFERROR(IF(AU650="","",(VLOOKUP(AG650,Dados!$X$111:$Z$112,3,0)*AT650*0.17)),"INSERIR MVA")</f>
        <v/>
      </c>
      <c r="AW650" s="47" t="str">
        <f aca="false">IFERROR(IF(AR650="","",AV650-AU650),"")</f>
        <v/>
      </c>
      <c r="AX650" s="51" t="str">
        <f aca="false">IFERROR(IF(AC650="NÃO","",IF(AM650&lt;&gt;"",AM650-W650,IF(AQ650&lt;&gt;"",AQ650-W650,IF(AW650&lt;&gt;"",AW650-W650,"")))),"")</f>
        <v/>
      </c>
      <c r="AY650" s="46" t="str">
        <f aca="false">IFERROR(IF(ISNA(VLOOKUP(R650,Dados!$X$2:$Y$5,2,0)),VLOOKUP(D650,Dados!$X$7:$Y$33,2,0),VLOOKUP(R650,Dados!$X$2:$Y$5,2,0)),"")</f>
        <v/>
      </c>
      <c r="AZ650" s="52" t="str">
        <f aca="false">IF(C650="","",IF(AND(Y650="CONSUMO",AC650="NÃO")*OR(AG650="-",AG650="BIT"),IF(E650&lt;&gt;"",(AI650-(P650+L650-N650+Q650)*AY650)/0.83),""))</f>
        <v/>
      </c>
      <c r="BA650" s="51" t="str">
        <f aca="false">IF(AZ650="","",AZ650*0.17-((P650+L650-N650+Q650)*AY650))</f>
        <v/>
      </c>
      <c r="BB650" s="51" t="str">
        <f aca="false">IF(AND(Y650="CONSUMO",AG650="ANEXO I",AY650&gt;4%),(AI650-(P650+L650-N650+Q650)*0.0514)/0.83*(0.5177)*(0.17)-AI650*0.0514,IF(AND(Y650="CONSUMO",AG650="ANEXO II",AY650&gt;4%),(AI650-(P650+L650-N650+Q650)*0.041)/0.83*(0.3295)*(0.17)-AI650*0.041,IF(AND(Y650="CONSUMO",AG650="ANEXO I",AY650=4%),(AI650-(P650+L650-N650+Q650)*0.04)/0.83*(0.5177)*(0.17)-AI650*0.04,IF(AND(Y650="CONSUMO",AG650="ANEXO II",AY650=4%),(AI650-(P650+L650-N650+Q650)*0.04)/0.83*(0.3295)*(0.17)-AI650*0.04,""))))</f>
        <v/>
      </c>
      <c r="BC650" s="51" t="str">
        <f aca="false">IF(C650="","",IF(AND(Y650="CONSUMO",AC650="SIM")*OR(AG650="-",AG650="BIT"),IF(E650&lt;&gt;"",(AI650-(P650+L650-N650+Q650)*AY650)/0.83),""))</f>
        <v/>
      </c>
      <c r="BD650" s="51" t="str">
        <f aca="false">IF(BC650="","",BC650*0.17)</f>
        <v/>
      </c>
      <c r="BE650" s="51" t="str">
        <f aca="false">IF(I650=6908,0,IF(BC650="","",BD650-((P650+L650-N650+Q650)*AY650)))</f>
        <v/>
      </c>
      <c r="BF650" s="53" t="str">
        <f aca="false">IF(B650="","",IF(OR(B650="",E650="Regime Normal"),0,(AI650-Q650)*VLOOKUP(R650,Dados!$X$98:$Y$108,2,0)))</f>
        <v/>
      </c>
      <c r="BG650" s="54" t="str">
        <f aca="false">IFERROR(VLOOKUP(I650,Dados!$AC$27:$AD$43,2,0),IF(B650="","",IF(D650&lt;&gt;"MT",IF(AND(AC650="SIM",Y650="Revenda"),"2403",IF(AND(AC650="SIM",Y650="Consumo"),"2407",IF(AND(AC650="NÃO",Y650="Revenda"),"2102",IF(AND(AC650="NÃO",Y650="Consumo"),"2556",)))),REPLACE(I650,1,1,1))))</f>
        <v/>
      </c>
    </row>
    <row r="651" customFormat="false" ht="12.8" hidden="false" customHeight="true" outlineLevel="0" collapsed="false">
      <c r="Y651" s="45"/>
      <c r="Z651" s="46" t="str">
        <f aca="false">IF(B651="","",(IFERROR(VLOOKUP(H651,Dados!A$3:B$15000,2,0),"Não Encontrado")))</f>
        <v/>
      </c>
      <c r="AA651" s="46" t="str">
        <f aca="false">IF(B651="","",(IFERROR(VLOOKUP(G651,Dados!C$3:E$15000,3,0),"Não Encontrado")))</f>
        <v/>
      </c>
      <c r="AB651" s="46" t="str">
        <f aca="false">IFERROR(IF(Z651&lt;&gt;"Não Encontrado",Z651,IF(AA651&lt;&gt;"Não Encontrado",AA651,"")),"")</f>
        <v/>
      </c>
      <c r="AC651" s="45" t="str">
        <f aca="false">IF(B651="","",IF(AB651="","NÃO","SIM"))</f>
        <v/>
      </c>
      <c r="AD651" s="45" t="str">
        <f aca="false">IFERROR(VLOOKUP(G651,Dados!$P$3:$R$500,3,0),"")</f>
        <v/>
      </c>
      <c r="AE651" s="45" t="str">
        <f aca="false">IFERROR(VLOOKUP(G651,Dados!$K$3:$L$500,2,0),"")</f>
        <v/>
      </c>
      <c r="AF651" s="45" t="str">
        <f aca="false">IFERROR(VLOOKUP(G651,Dados!$M$3:$N$500,2,0),"")</f>
        <v/>
      </c>
      <c r="AG651" s="45" t="str">
        <f aca="false">IF(F651="","",IF(AND(AD651="",AE651="",AF651=""),"-",IF(AND(AD651="BIT",AE651="",AF651=""),"BIT",IF(AND(AE651="ANEXO I",AD651="",AF651=""),"ANEXO I",IF(AND(AF651="ANEXO II",AD651="",AE651=""),"ANEXO II","Escolher")))))</f>
        <v/>
      </c>
      <c r="AH651" s="45" t="str">
        <f aca="false">IF(AG651&lt;&gt;"Pneus","",IFERROR(VLOOKUP(R651,Dados!$X$2:$Z$5,3,0)*(AI651-Q651),VLOOKUP(D651,Dados!$X$7:$Z$33,3,0)*(AI651-Q651)))</f>
        <v/>
      </c>
      <c r="AI651" s="47" t="str">
        <f aca="false">IF(B651="","",P651+Q651+O651+M651+L651-N651)</f>
        <v/>
      </c>
      <c r="AJ651" s="48" t="str">
        <f aca="false">IFERROR(IF(AND(AC651="SIM",AG651="-",Y651="REVENDA"),(AB651/1+1)*AI651,IF(AND(AC651="SIM",AG651="Pneus",Y651="REVENDA"),(AB651/1+1)*(AI651-AH651),"")),"")</f>
        <v/>
      </c>
      <c r="AK651" s="48" t="str">
        <f aca="false">IF(AJ651="","",AJ651*17%)</f>
        <v/>
      </c>
      <c r="AL651" s="48" t="str">
        <f aca="false">IFERROR(IF(AC651="NÃO","",IF(AK651="","",IF(E651="Simples Nacional",BF651,IF(T651=0.12,U651*0.5833337002,IF(T651=0,AI651*0.07,U651))))),"")</f>
        <v/>
      </c>
      <c r="AM651" s="47" t="str">
        <f aca="false">IFERROR(IF(AC651="NÃO","",IF(OR(AG651="-",AG651="Pneus"),AK651-AL651,"")),"")</f>
        <v/>
      </c>
      <c r="AN651" s="48" t="str">
        <f aca="false">IF(AND(Y651="REVENDA",AC651="SIM",AG651="BIT"),((AB651/1+1)*AI651)*0.4117,"")</f>
        <v/>
      </c>
      <c r="AO651" s="48" t="str">
        <f aca="false">IF(AN651="","",AN651*17%)</f>
        <v/>
      </c>
      <c r="AP651" s="49" t="str">
        <f aca="false">IF(AN651="","",IF(T651=0.12,(U651*0.4117)*0.4117,IF(T651=0,(AI651*0.07)*0.4117,U651*0.4117)))</f>
        <v/>
      </c>
      <c r="AQ651" s="47" t="str">
        <f aca="false">IF(AN651="","",AO651-AP651)</f>
        <v/>
      </c>
      <c r="AR651" s="50" t="str">
        <f aca="false">IFERROR(IF(AND(AC651="SIM",Y651="REVENDA",LEFT(AG651,5)="ANEXO")*OR(AE651="ANEXO I",AF651="ANEXO II"),VLOOKUP(H651,Dados!G:I,2,0),""),"INSERIR MVA")</f>
        <v/>
      </c>
      <c r="AS651" s="48" t="str">
        <f aca="false">IF(LEFT(AG651,5)="ANEXO",VLOOKUP(AG651,Dados!$X$111:$Z$112,2,0)*(AI651-Q651),"")</f>
        <v/>
      </c>
      <c r="AT651" s="48" t="str">
        <f aca="false">IFERROR(IF(AR651="","",(AI651*AR651)+AI651),"INSERIR MVA")</f>
        <v/>
      </c>
      <c r="AU651" s="48" t="str">
        <f aca="false">IF(AT651="","",IF(AY651=0.04,U651,AS651*AY651))</f>
        <v/>
      </c>
      <c r="AV651" s="47" t="str">
        <f aca="false">IFERROR(IF(AU651="","",(VLOOKUP(AG651,Dados!$X$111:$Z$112,3,0)*AT651*0.17)),"INSERIR MVA")</f>
        <v/>
      </c>
      <c r="AW651" s="47" t="str">
        <f aca="false">IFERROR(IF(AR651="","",AV651-AU651),"")</f>
        <v/>
      </c>
      <c r="AX651" s="51" t="str">
        <f aca="false">IFERROR(IF(AC651="NÃO","",IF(AM651&lt;&gt;"",AM651-W651,IF(AQ651&lt;&gt;"",AQ651-W651,IF(AW651&lt;&gt;"",AW651-W651,"")))),"")</f>
        <v/>
      </c>
      <c r="AY651" s="46" t="str">
        <f aca="false">IFERROR(IF(ISNA(VLOOKUP(R651,Dados!$X$2:$Y$5,2,0)),VLOOKUP(D651,Dados!$X$7:$Y$33,2,0),VLOOKUP(R651,Dados!$X$2:$Y$5,2,0)),"")</f>
        <v/>
      </c>
      <c r="AZ651" s="52" t="str">
        <f aca="false">IF(C651="","",IF(AND(Y651="CONSUMO",AC651="NÃO")*OR(AG651="-",AG651="BIT"),IF(E651&lt;&gt;"",(AI651-(P651+L651-N651+Q651)*AY651)/0.83),""))</f>
        <v/>
      </c>
      <c r="BA651" s="51" t="str">
        <f aca="false">IF(AZ651="","",AZ651*0.17-((P651+L651-N651+Q651)*AY651))</f>
        <v/>
      </c>
      <c r="BB651" s="51" t="str">
        <f aca="false">IF(AND(Y651="CONSUMO",AG651="ANEXO I",AY651&gt;4%),(AI651-(P651+L651-N651+Q651)*0.0514)/0.83*(0.5177)*(0.17)-AI651*0.0514,IF(AND(Y651="CONSUMO",AG651="ANEXO II",AY651&gt;4%),(AI651-(P651+L651-N651+Q651)*0.041)/0.83*(0.3295)*(0.17)-AI651*0.041,IF(AND(Y651="CONSUMO",AG651="ANEXO I",AY651=4%),(AI651-(P651+L651-N651+Q651)*0.04)/0.83*(0.5177)*(0.17)-AI651*0.04,IF(AND(Y651="CONSUMO",AG651="ANEXO II",AY651=4%),(AI651-(P651+L651-N651+Q651)*0.04)/0.83*(0.3295)*(0.17)-AI651*0.04,""))))</f>
        <v/>
      </c>
      <c r="BC651" s="51" t="str">
        <f aca="false">IF(C651="","",IF(AND(Y651="CONSUMO",AC651="SIM")*OR(AG651="-",AG651="BIT"),IF(E651&lt;&gt;"",(AI651-(P651+L651-N651+Q651)*AY651)/0.83),""))</f>
        <v/>
      </c>
      <c r="BD651" s="51" t="str">
        <f aca="false">IF(BC651="","",BC651*0.17)</f>
        <v/>
      </c>
      <c r="BE651" s="51" t="str">
        <f aca="false">IF(I651=6908,0,IF(BC651="","",BD651-((P651+L651-N651+Q651)*AY651)))</f>
        <v/>
      </c>
      <c r="BF651" s="53" t="str">
        <f aca="false">IF(B651="","",IF(OR(B651="",E651="Regime Normal"),0,(AI651-Q651)*VLOOKUP(R651,Dados!$X$98:$Y$108,2,0)))</f>
        <v/>
      </c>
      <c r="BG651" s="54" t="str">
        <f aca="false">IFERROR(VLOOKUP(I651,Dados!$AC$27:$AD$43,2,0),IF(B651="","",IF(D651&lt;&gt;"MT",IF(AND(AC651="SIM",Y651="Revenda"),"2403",IF(AND(AC651="SIM",Y651="Consumo"),"2407",IF(AND(AC651="NÃO",Y651="Revenda"),"2102",IF(AND(AC651="NÃO",Y651="Consumo"),"2556",)))),REPLACE(I651,1,1,1))))</f>
        <v/>
      </c>
    </row>
    <row r="652" customFormat="false" ht="12.8" hidden="false" customHeight="true" outlineLevel="0" collapsed="false">
      <c r="Y652" s="45"/>
      <c r="Z652" s="46" t="str">
        <f aca="false">IF(B652="","",(IFERROR(VLOOKUP(H652,Dados!A$3:B$15000,2,0),"Não Encontrado")))</f>
        <v/>
      </c>
      <c r="AA652" s="46" t="str">
        <f aca="false">IF(B652="","",(IFERROR(VLOOKUP(G652,Dados!C$3:E$15000,3,0),"Não Encontrado")))</f>
        <v/>
      </c>
      <c r="AB652" s="46" t="str">
        <f aca="false">IFERROR(IF(Z652&lt;&gt;"Não Encontrado",Z652,IF(AA652&lt;&gt;"Não Encontrado",AA652,"")),"")</f>
        <v/>
      </c>
      <c r="AC652" s="45" t="str">
        <f aca="false">IF(B652="","",IF(AB652="","NÃO","SIM"))</f>
        <v/>
      </c>
      <c r="AD652" s="45" t="str">
        <f aca="false">IFERROR(VLOOKUP(G652,Dados!$P$3:$R$500,3,0),"")</f>
        <v/>
      </c>
      <c r="AE652" s="45" t="str">
        <f aca="false">IFERROR(VLOOKUP(G652,Dados!$K$3:$L$500,2,0),"")</f>
        <v/>
      </c>
      <c r="AF652" s="45" t="str">
        <f aca="false">IFERROR(VLOOKUP(G652,Dados!$M$3:$N$500,2,0),"")</f>
        <v/>
      </c>
      <c r="AG652" s="45" t="str">
        <f aca="false">IF(F652="","",IF(AND(AD652="",AE652="",AF652=""),"-",IF(AND(AD652="BIT",AE652="",AF652=""),"BIT",IF(AND(AE652="ANEXO I",AD652="",AF652=""),"ANEXO I",IF(AND(AF652="ANEXO II",AD652="",AE652=""),"ANEXO II","Escolher")))))</f>
        <v/>
      </c>
      <c r="AH652" s="45" t="str">
        <f aca="false">IF(AG652&lt;&gt;"Pneus","",IFERROR(VLOOKUP(R652,Dados!$X$2:$Z$5,3,0)*(AI652-Q652),VLOOKUP(D652,Dados!$X$7:$Z$33,3,0)*(AI652-Q652)))</f>
        <v/>
      </c>
      <c r="AI652" s="47" t="str">
        <f aca="false">IF(B652="","",P652+Q652+O652+M652+L652-N652)</f>
        <v/>
      </c>
      <c r="AJ652" s="48" t="str">
        <f aca="false">IFERROR(IF(AND(AC652="SIM",AG652="-",Y652="REVENDA"),(AB652/1+1)*AI652,IF(AND(AC652="SIM",AG652="Pneus",Y652="REVENDA"),(AB652/1+1)*(AI652-AH652),"")),"")</f>
        <v/>
      </c>
      <c r="AK652" s="48" t="str">
        <f aca="false">IF(AJ652="","",AJ652*17%)</f>
        <v/>
      </c>
      <c r="AL652" s="48" t="str">
        <f aca="false">IFERROR(IF(AC652="NÃO","",IF(AK652="","",IF(E652="Simples Nacional",BF652,IF(T652=0.12,U652*0.5833337002,IF(T652=0,AI652*0.07,U652))))),"")</f>
        <v/>
      </c>
      <c r="AM652" s="47" t="str">
        <f aca="false">IFERROR(IF(AC652="NÃO","",IF(OR(AG652="-",AG652="Pneus"),AK652-AL652,"")),"")</f>
        <v/>
      </c>
      <c r="AN652" s="48" t="str">
        <f aca="false">IF(AND(Y652="REVENDA",AC652="SIM",AG652="BIT"),((AB652/1+1)*AI652)*0.4117,"")</f>
        <v/>
      </c>
      <c r="AO652" s="48" t="str">
        <f aca="false">IF(AN652="","",AN652*17%)</f>
        <v/>
      </c>
      <c r="AP652" s="49" t="str">
        <f aca="false">IF(AN652="","",IF(T652=0.12,(U652*0.4117)*0.4117,IF(T652=0,(AI652*0.07)*0.4117,U652*0.4117)))</f>
        <v/>
      </c>
      <c r="AQ652" s="47" t="str">
        <f aca="false">IF(AN652="","",AO652-AP652)</f>
        <v/>
      </c>
      <c r="AR652" s="50" t="str">
        <f aca="false">IFERROR(IF(AND(AC652="SIM",Y652="REVENDA",LEFT(AG652,5)="ANEXO")*OR(AE652="ANEXO I",AF652="ANEXO II"),VLOOKUP(H652,Dados!G:I,2,0),""),"INSERIR MVA")</f>
        <v/>
      </c>
      <c r="AS652" s="48" t="str">
        <f aca="false">IF(LEFT(AG652,5)="ANEXO",VLOOKUP(AG652,Dados!$X$111:$Z$112,2,0)*(AI652-Q652),"")</f>
        <v/>
      </c>
      <c r="AT652" s="48" t="str">
        <f aca="false">IFERROR(IF(AR652="","",(AI652*AR652)+AI652),"INSERIR MVA")</f>
        <v/>
      </c>
      <c r="AU652" s="48" t="str">
        <f aca="false">IF(AT652="","",IF(AY652=0.04,U652,AS652*AY652))</f>
        <v/>
      </c>
      <c r="AV652" s="47" t="str">
        <f aca="false">IFERROR(IF(AU652="","",(VLOOKUP(AG652,Dados!$X$111:$Z$112,3,0)*AT652*0.17)),"INSERIR MVA")</f>
        <v/>
      </c>
      <c r="AW652" s="47" t="str">
        <f aca="false">IFERROR(IF(AR652="","",AV652-AU652),"")</f>
        <v/>
      </c>
      <c r="AX652" s="51" t="str">
        <f aca="false">IFERROR(IF(AC652="NÃO","",IF(AM652&lt;&gt;"",AM652-W652,IF(AQ652&lt;&gt;"",AQ652-W652,IF(AW652&lt;&gt;"",AW652-W652,"")))),"")</f>
        <v/>
      </c>
      <c r="AY652" s="46" t="str">
        <f aca="false">IFERROR(IF(ISNA(VLOOKUP(R652,Dados!$X$2:$Y$5,2,0)),VLOOKUP(D652,Dados!$X$7:$Y$33,2,0),VLOOKUP(R652,Dados!$X$2:$Y$5,2,0)),"")</f>
        <v/>
      </c>
      <c r="AZ652" s="52" t="str">
        <f aca="false">IF(C652="","",IF(AND(Y652="CONSUMO",AC652="NÃO")*OR(AG652="-",AG652="BIT"),IF(E652&lt;&gt;"",(AI652-(P652+L652-N652+Q652)*AY652)/0.83),""))</f>
        <v/>
      </c>
      <c r="BA652" s="51" t="str">
        <f aca="false">IF(AZ652="","",AZ652*0.17-((P652+L652-N652+Q652)*AY652))</f>
        <v/>
      </c>
      <c r="BB652" s="51" t="str">
        <f aca="false">IF(AND(Y652="CONSUMO",AG652="ANEXO I",AY652&gt;4%),(AI652-(P652+L652-N652+Q652)*0.0514)/0.83*(0.5177)*(0.17)-AI652*0.0514,IF(AND(Y652="CONSUMO",AG652="ANEXO II",AY652&gt;4%),(AI652-(P652+L652-N652+Q652)*0.041)/0.83*(0.3295)*(0.17)-AI652*0.041,IF(AND(Y652="CONSUMO",AG652="ANEXO I",AY652=4%),(AI652-(P652+L652-N652+Q652)*0.04)/0.83*(0.5177)*(0.17)-AI652*0.04,IF(AND(Y652="CONSUMO",AG652="ANEXO II",AY652=4%),(AI652-(P652+L652-N652+Q652)*0.04)/0.83*(0.3295)*(0.17)-AI652*0.04,""))))</f>
        <v/>
      </c>
      <c r="BC652" s="51" t="str">
        <f aca="false">IF(C652="","",IF(AND(Y652="CONSUMO",AC652="SIM")*OR(AG652="-",AG652="BIT"),IF(E652&lt;&gt;"",(AI652-(P652+L652-N652+Q652)*AY652)/0.83),""))</f>
        <v/>
      </c>
      <c r="BD652" s="51" t="str">
        <f aca="false">IF(BC652="","",BC652*0.17)</f>
        <v/>
      </c>
      <c r="BE652" s="51" t="str">
        <f aca="false">IF(I652=6908,0,IF(BC652="","",BD652-((P652+L652-N652+Q652)*AY652)))</f>
        <v/>
      </c>
      <c r="BF652" s="53" t="str">
        <f aca="false">IF(B652="","",IF(OR(B652="",E652="Regime Normal"),0,(AI652-Q652)*VLOOKUP(R652,Dados!$X$98:$Y$108,2,0)))</f>
        <v/>
      </c>
      <c r="BG652" s="54" t="str">
        <f aca="false">IFERROR(VLOOKUP(I652,Dados!$AC$27:$AD$43,2,0),IF(B652="","",IF(D652&lt;&gt;"MT",IF(AND(AC652="SIM",Y652="Revenda"),"2403",IF(AND(AC652="SIM",Y652="Consumo"),"2407",IF(AND(AC652="NÃO",Y652="Revenda"),"2102",IF(AND(AC652="NÃO",Y652="Consumo"),"2556",)))),REPLACE(I652,1,1,1))))</f>
        <v/>
      </c>
    </row>
    <row r="653" customFormat="false" ht="12.8" hidden="false" customHeight="true" outlineLevel="0" collapsed="false">
      <c r="Y653" s="45"/>
      <c r="Z653" s="46" t="str">
        <f aca="false">IF(B653="","",(IFERROR(VLOOKUP(H653,Dados!A$3:B$15000,2,0),"Não Encontrado")))</f>
        <v/>
      </c>
      <c r="AA653" s="46" t="str">
        <f aca="false">IF(B653="","",(IFERROR(VLOOKUP(G653,Dados!C$3:E$15000,3,0),"Não Encontrado")))</f>
        <v/>
      </c>
      <c r="AB653" s="46" t="str">
        <f aca="false">IFERROR(IF(Z653&lt;&gt;"Não Encontrado",Z653,IF(AA653&lt;&gt;"Não Encontrado",AA653,"")),"")</f>
        <v/>
      </c>
      <c r="AC653" s="45" t="str">
        <f aca="false">IF(B653="","",IF(AB653="","NÃO","SIM"))</f>
        <v/>
      </c>
      <c r="AD653" s="45" t="str">
        <f aca="false">IFERROR(VLOOKUP(G653,Dados!$P$3:$R$500,3,0),"")</f>
        <v/>
      </c>
      <c r="AE653" s="45" t="str">
        <f aca="false">IFERROR(VLOOKUP(G653,Dados!$K$3:$L$500,2,0),"")</f>
        <v/>
      </c>
      <c r="AF653" s="45" t="str">
        <f aca="false">IFERROR(VLOOKUP(G653,Dados!$M$3:$N$500,2,0),"")</f>
        <v/>
      </c>
      <c r="AG653" s="45" t="str">
        <f aca="false">IF(F653="","",IF(AND(AD653="",AE653="",AF653=""),"-",IF(AND(AD653="BIT",AE653="",AF653=""),"BIT",IF(AND(AE653="ANEXO I",AD653="",AF653=""),"ANEXO I",IF(AND(AF653="ANEXO II",AD653="",AE653=""),"ANEXO II","Escolher")))))</f>
        <v/>
      </c>
      <c r="AH653" s="45" t="str">
        <f aca="false">IF(AG653&lt;&gt;"Pneus","",IFERROR(VLOOKUP(R653,Dados!$X$2:$Z$5,3,0)*(AI653-Q653),VLOOKUP(D653,Dados!$X$7:$Z$33,3,0)*(AI653-Q653)))</f>
        <v/>
      </c>
      <c r="AI653" s="47" t="str">
        <f aca="false">IF(B653="","",P653+Q653+O653+M653+L653-N653)</f>
        <v/>
      </c>
      <c r="AJ653" s="48" t="str">
        <f aca="false">IFERROR(IF(AND(AC653="SIM",AG653="-",Y653="REVENDA"),(AB653/1+1)*AI653,IF(AND(AC653="SIM",AG653="Pneus",Y653="REVENDA"),(AB653/1+1)*(AI653-AH653),"")),"")</f>
        <v/>
      </c>
      <c r="AK653" s="48" t="str">
        <f aca="false">IF(AJ653="","",AJ653*17%)</f>
        <v/>
      </c>
      <c r="AL653" s="48" t="str">
        <f aca="false">IFERROR(IF(AC653="NÃO","",IF(AK653="","",IF(E653="Simples Nacional",BF653,IF(T653=0.12,U653*0.5833337002,IF(T653=0,AI653*0.07,U653))))),"")</f>
        <v/>
      </c>
      <c r="AM653" s="47" t="str">
        <f aca="false">IFERROR(IF(AC653="NÃO","",IF(OR(AG653="-",AG653="Pneus"),AK653-AL653,"")),"")</f>
        <v/>
      </c>
      <c r="AN653" s="48" t="str">
        <f aca="false">IF(AND(Y653="REVENDA",AC653="SIM",AG653="BIT"),((AB653/1+1)*AI653)*0.4117,"")</f>
        <v/>
      </c>
      <c r="AO653" s="48" t="str">
        <f aca="false">IF(AN653="","",AN653*17%)</f>
        <v/>
      </c>
      <c r="AP653" s="49" t="str">
        <f aca="false">IF(AN653="","",IF(T653=0.12,(U653*0.4117)*0.4117,IF(T653=0,(AI653*0.07)*0.4117,U653*0.4117)))</f>
        <v/>
      </c>
      <c r="AQ653" s="47" t="str">
        <f aca="false">IF(AN653="","",AO653-AP653)</f>
        <v/>
      </c>
      <c r="AR653" s="50" t="str">
        <f aca="false">IFERROR(IF(AND(AC653="SIM",Y653="REVENDA",LEFT(AG653,5)="ANEXO")*OR(AE653="ANEXO I",AF653="ANEXO II"),VLOOKUP(H653,Dados!G:I,2,0),""),"INSERIR MVA")</f>
        <v/>
      </c>
      <c r="AS653" s="48" t="str">
        <f aca="false">IF(LEFT(AG653,5)="ANEXO",VLOOKUP(AG653,Dados!$X$111:$Z$112,2,0)*(AI653-Q653),"")</f>
        <v/>
      </c>
      <c r="AT653" s="48" t="str">
        <f aca="false">IFERROR(IF(AR653="","",(AI653*AR653)+AI653),"INSERIR MVA")</f>
        <v/>
      </c>
      <c r="AU653" s="48" t="str">
        <f aca="false">IF(AT653="","",IF(AY653=0.04,U653,AS653*AY653))</f>
        <v/>
      </c>
      <c r="AV653" s="47" t="str">
        <f aca="false">IFERROR(IF(AU653="","",(VLOOKUP(AG653,Dados!$X$111:$Z$112,3,0)*AT653*0.17)),"INSERIR MVA")</f>
        <v/>
      </c>
      <c r="AW653" s="47" t="str">
        <f aca="false">IFERROR(IF(AR653="","",AV653-AU653),"")</f>
        <v/>
      </c>
      <c r="AX653" s="51" t="str">
        <f aca="false">IFERROR(IF(AC653="NÃO","",IF(AM653&lt;&gt;"",AM653-W653,IF(AQ653&lt;&gt;"",AQ653-W653,IF(AW653&lt;&gt;"",AW653-W653,"")))),"")</f>
        <v/>
      </c>
      <c r="AY653" s="46" t="str">
        <f aca="false">IFERROR(IF(ISNA(VLOOKUP(R653,Dados!$X$2:$Y$5,2,0)),VLOOKUP(D653,Dados!$X$7:$Y$33,2,0),VLOOKUP(R653,Dados!$X$2:$Y$5,2,0)),"")</f>
        <v/>
      </c>
      <c r="AZ653" s="52" t="str">
        <f aca="false">IF(C653="","",IF(AND(Y653="CONSUMO",AC653="NÃO")*OR(AG653="-",AG653="BIT"),IF(E653&lt;&gt;"",(AI653-(P653+L653-N653+Q653)*AY653)/0.83),""))</f>
        <v/>
      </c>
      <c r="BA653" s="51" t="str">
        <f aca="false">IF(AZ653="","",AZ653*0.17-((P653+L653-N653+Q653)*AY653))</f>
        <v/>
      </c>
      <c r="BB653" s="51" t="str">
        <f aca="false">IF(AND(Y653="CONSUMO",AG653="ANEXO I",AY653&gt;4%),(AI653-(P653+L653-N653+Q653)*0.0514)/0.83*(0.5177)*(0.17)-AI653*0.0514,IF(AND(Y653="CONSUMO",AG653="ANEXO II",AY653&gt;4%),(AI653-(P653+L653-N653+Q653)*0.041)/0.83*(0.3295)*(0.17)-AI653*0.041,IF(AND(Y653="CONSUMO",AG653="ANEXO I",AY653=4%),(AI653-(P653+L653-N653+Q653)*0.04)/0.83*(0.5177)*(0.17)-AI653*0.04,IF(AND(Y653="CONSUMO",AG653="ANEXO II",AY653=4%),(AI653-(P653+L653-N653+Q653)*0.04)/0.83*(0.3295)*(0.17)-AI653*0.04,""))))</f>
        <v/>
      </c>
      <c r="BC653" s="51" t="str">
        <f aca="false">IF(C653="","",IF(AND(Y653="CONSUMO",AC653="SIM")*OR(AG653="-",AG653="BIT"),IF(E653&lt;&gt;"",(AI653-(P653+L653-N653+Q653)*AY653)/0.83),""))</f>
        <v/>
      </c>
      <c r="BD653" s="51" t="str">
        <f aca="false">IF(BC653="","",BC653*0.17)</f>
        <v/>
      </c>
      <c r="BE653" s="51" t="str">
        <f aca="false">IF(I653=6908,0,IF(BC653="","",BD653-((P653+L653-N653+Q653)*AY653)))</f>
        <v/>
      </c>
      <c r="BF653" s="53" t="str">
        <f aca="false">IF(B653="","",IF(OR(B653="",E653="Regime Normal"),0,(AI653-Q653)*VLOOKUP(R653,Dados!$X$98:$Y$108,2,0)))</f>
        <v/>
      </c>
      <c r="BG653" s="54" t="str">
        <f aca="false">IFERROR(VLOOKUP(I653,Dados!$AC$27:$AD$43,2,0),IF(B653="","",IF(D653&lt;&gt;"MT",IF(AND(AC653="SIM",Y653="Revenda"),"2403",IF(AND(AC653="SIM",Y653="Consumo"),"2407",IF(AND(AC653="NÃO",Y653="Revenda"),"2102",IF(AND(AC653="NÃO",Y653="Consumo"),"2556",)))),REPLACE(I653,1,1,1))))</f>
        <v/>
      </c>
    </row>
    <row r="654" customFormat="false" ht="12.8" hidden="false" customHeight="true" outlineLevel="0" collapsed="false">
      <c r="Y654" s="45"/>
      <c r="Z654" s="46" t="str">
        <f aca="false">IF(B654="","",(IFERROR(VLOOKUP(H654,Dados!A$3:B$15000,2,0),"Não Encontrado")))</f>
        <v/>
      </c>
      <c r="AA654" s="46" t="str">
        <f aca="false">IF(B654="","",(IFERROR(VLOOKUP(G654,Dados!C$3:E$15000,3,0),"Não Encontrado")))</f>
        <v/>
      </c>
      <c r="AB654" s="46" t="str">
        <f aca="false">IFERROR(IF(Z654&lt;&gt;"Não Encontrado",Z654,IF(AA654&lt;&gt;"Não Encontrado",AA654,"")),"")</f>
        <v/>
      </c>
      <c r="AC654" s="45" t="str">
        <f aca="false">IF(B654="","",IF(AB654="","NÃO","SIM"))</f>
        <v/>
      </c>
      <c r="AD654" s="45" t="str">
        <f aca="false">IFERROR(VLOOKUP(G654,Dados!$P$3:$R$500,3,0),"")</f>
        <v/>
      </c>
      <c r="AE654" s="45" t="str">
        <f aca="false">IFERROR(VLOOKUP(G654,Dados!$K$3:$L$500,2,0),"")</f>
        <v/>
      </c>
      <c r="AF654" s="45" t="str">
        <f aca="false">IFERROR(VLOOKUP(G654,Dados!$M$3:$N$500,2,0),"")</f>
        <v/>
      </c>
      <c r="AG654" s="45" t="str">
        <f aca="false">IF(F654="","",IF(AND(AD654="",AE654="",AF654=""),"-",IF(AND(AD654="BIT",AE654="",AF654=""),"BIT",IF(AND(AE654="ANEXO I",AD654="",AF654=""),"ANEXO I",IF(AND(AF654="ANEXO II",AD654="",AE654=""),"ANEXO II","Escolher")))))</f>
        <v/>
      </c>
      <c r="AH654" s="45" t="str">
        <f aca="false">IF(AG654&lt;&gt;"Pneus","",IFERROR(VLOOKUP(R654,Dados!$X$2:$Z$5,3,0)*(AI654-Q654),VLOOKUP(D654,Dados!$X$7:$Z$33,3,0)*(AI654-Q654)))</f>
        <v/>
      </c>
      <c r="AI654" s="47" t="str">
        <f aca="false">IF(B654="","",P654+Q654+O654+M654+L654-N654)</f>
        <v/>
      </c>
      <c r="AJ654" s="48" t="str">
        <f aca="false">IFERROR(IF(AND(AC654="SIM",AG654="-",Y654="REVENDA"),(AB654/1+1)*AI654,IF(AND(AC654="SIM",AG654="Pneus",Y654="REVENDA"),(AB654/1+1)*(AI654-AH654),"")),"")</f>
        <v/>
      </c>
      <c r="AK654" s="48" t="str">
        <f aca="false">IF(AJ654="","",AJ654*17%)</f>
        <v/>
      </c>
      <c r="AL654" s="48" t="str">
        <f aca="false">IFERROR(IF(AC654="NÃO","",IF(AK654="","",IF(E654="Simples Nacional",BF654,IF(T654=0.12,U654*0.5833337002,IF(T654=0,AI654*0.07,U654))))),"")</f>
        <v/>
      </c>
      <c r="AM654" s="47" t="str">
        <f aca="false">IFERROR(IF(AC654="NÃO","",IF(OR(AG654="-",AG654="Pneus"),AK654-AL654,"")),"")</f>
        <v/>
      </c>
      <c r="AN654" s="48" t="str">
        <f aca="false">IF(AND(Y654="REVENDA",AC654="SIM",AG654="BIT"),((AB654/1+1)*AI654)*0.4117,"")</f>
        <v/>
      </c>
      <c r="AO654" s="48" t="str">
        <f aca="false">IF(AN654="","",AN654*17%)</f>
        <v/>
      </c>
      <c r="AP654" s="49" t="str">
        <f aca="false">IF(AN654="","",IF(T654=0.12,(U654*0.4117)*0.4117,IF(T654=0,(AI654*0.07)*0.4117,U654*0.4117)))</f>
        <v/>
      </c>
      <c r="AQ654" s="47" t="str">
        <f aca="false">IF(AN654="","",AO654-AP654)</f>
        <v/>
      </c>
      <c r="AR654" s="50" t="str">
        <f aca="false">IFERROR(IF(AND(AC654="SIM",Y654="REVENDA",LEFT(AG654,5)="ANEXO")*OR(AE654="ANEXO I",AF654="ANEXO II"),VLOOKUP(H654,Dados!G:I,2,0),""),"INSERIR MVA")</f>
        <v/>
      </c>
      <c r="AS654" s="48" t="str">
        <f aca="false">IF(LEFT(AG654,5)="ANEXO",VLOOKUP(AG654,Dados!$X$111:$Z$112,2,0)*(AI654-Q654),"")</f>
        <v/>
      </c>
      <c r="AT654" s="48" t="str">
        <f aca="false">IFERROR(IF(AR654="","",(AI654*AR654)+AI654),"INSERIR MVA")</f>
        <v/>
      </c>
      <c r="AU654" s="48" t="str">
        <f aca="false">IF(AT654="","",IF(AY654=0.04,U654,AS654*AY654))</f>
        <v/>
      </c>
      <c r="AV654" s="47" t="str">
        <f aca="false">IFERROR(IF(AU654="","",(VLOOKUP(AG654,Dados!$X$111:$Z$112,3,0)*AT654*0.17)),"INSERIR MVA")</f>
        <v/>
      </c>
      <c r="AW654" s="47" t="str">
        <f aca="false">IFERROR(IF(AR654="","",AV654-AU654),"")</f>
        <v/>
      </c>
      <c r="AX654" s="51" t="str">
        <f aca="false">IFERROR(IF(AC654="NÃO","",IF(AM654&lt;&gt;"",AM654-W654,IF(AQ654&lt;&gt;"",AQ654-W654,IF(AW654&lt;&gt;"",AW654-W654,"")))),"")</f>
        <v/>
      </c>
      <c r="AY654" s="46" t="str">
        <f aca="false">IFERROR(IF(ISNA(VLOOKUP(R654,Dados!$X$2:$Y$5,2,0)),VLOOKUP(D654,Dados!$X$7:$Y$33,2,0),VLOOKUP(R654,Dados!$X$2:$Y$5,2,0)),"")</f>
        <v/>
      </c>
      <c r="AZ654" s="52" t="str">
        <f aca="false">IF(C654="","",IF(AND(Y654="CONSUMO",AC654="NÃO")*OR(AG654="-",AG654="BIT"),IF(E654&lt;&gt;"",(AI654-(P654+L654-N654+Q654)*AY654)/0.83),""))</f>
        <v/>
      </c>
      <c r="BA654" s="51" t="str">
        <f aca="false">IF(AZ654="","",AZ654*0.17-((P654+L654-N654+Q654)*AY654))</f>
        <v/>
      </c>
      <c r="BB654" s="51" t="str">
        <f aca="false">IF(AND(Y654="CONSUMO",AG654="ANEXO I",AY654&gt;4%),(AI654-(P654+L654-N654+Q654)*0.0514)/0.83*(0.5177)*(0.17)-AI654*0.0514,IF(AND(Y654="CONSUMO",AG654="ANEXO II",AY654&gt;4%),(AI654-(P654+L654-N654+Q654)*0.041)/0.83*(0.3295)*(0.17)-AI654*0.041,IF(AND(Y654="CONSUMO",AG654="ANEXO I",AY654=4%),(AI654-(P654+L654-N654+Q654)*0.04)/0.83*(0.5177)*(0.17)-AI654*0.04,IF(AND(Y654="CONSUMO",AG654="ANEXO II",AY654=4%),(AI654-(P654+L654-N654+Q654)*0.04)/0.83*(0.3295)*(0.17)-AI654*0.04,""))))</f>
        <v/>
      </c>
      <c r="BC654" s="51" t="str">
        <f aca="false">IF(C654="","",IF(AND(Y654="CONSUMO",AC654="SIM")*OR(AG654="-",AG654="BIT"),IF(E654&lt;&gt;"",(AI654-(P654+L654-N654+Q654)*AY654)/0.83),""))</f>
        <v/>
      </c>
      <c r="BD654" s="51" t="str">
        <f aca="false">IF(BC654="","",BC654*0.17)</f>
        <v/>
      </c>
      <c r="BE654" s="51" t="str">
        <f aca="false">IF(I654=6908,0,IF(BC654="","",BD654-((P654+L654-N654+Q654)*AY654)))</f>
        <v/>
      </c>
      <c r="BF654" s="53" t="str">
        <f aca="false">IF(B654="","",IF(OR(B654="",E654="Regime Normal"),0,(AI654-Q654)*VLOOKUP(R654,Dados!$X$98:$Y$108,2,0)))</f>
        <v/>
      </c>
      <c r="BG654" s="54" t="str">
        <f aca="false">IFERROR(VLOOKUP(I654,Dados!$AC$27:$AD$43,2,0),IF(B654="","",IF(D654&lt;&gt;"MT",IF(AND(AC654="SIM",Y654="Revenda"),"2403",IF(AND(AC654="SIM",Y654="Consumo"),"2407",IF(AND(AC654="NÃO",Y654="Revenda"),"2102",IF(AND(AC654="NÃO",Y654="Consumo"),"2556",)))),REPLACE(I654,1,1,1))))</f>
        <v/>
      </c>
    </row>
    <row r="655" customFormat="false" ht="12.8" hidden="false" customHeight="true" outlineLevel="0" collapsed="false">
      <c r="Y655" s="45"/>
      <c r="Z655" s="46" t="str">
        <f aca="false">IF(B655="","",(IFERROR(VLOOKUP(H655,Dados!A$3:B$15000,2,0),"Não Encontrado")))</f>
        <v/>
      </c>
      <c r="AA655" s="46" t="str">
        <f aca="false">IF(B655="","",(IFERROR(VLOOKUP(G655,Dados!C$3:E$15000,3,0),"Não Encontrado")))</f>
        <v/>
      </c>
      <c r="AB655" s="46" t="str">
        <f aca="false">IFERROR(IF(Z655&lt;&gt;"Não Encontrado",Z655,IF(AA655&lt;&gt;"Não Encontrado",AA655,"")),"")</f>
        <v/>
      </c>
      <c r="AC655" s="45" t="str">
        <f aca="false">IF(B655="","",IF(AB655="","NÃO","SIM"))</f>
        <v/>
      </c>
      <c r="AD655" s="45" t="str">
        <f aca="false">IFERROR(VLOOKUP(G655,Dados!$P$3:$R$500,3,0),"")</f>
        <v/>
      </c>
      <c r="AE655" s="45" t="str">
        <f aca="false">IFERROR(VLOOKUP(G655,Dados!$K$3:$L$500,2,0),"")</f>
        <v/>
      </c>
      <c r="AF655" s="45" t="str">
        <f aca="false">IFERROR(VLOOKUP(G655,Dados!$M$3:$N$500,2,0),"")</f>
        <v/>
      </c>
      <c r="AG655" s="45" t="str">
        <f aca="false">IF(F655="","",IF(AND(AD655="",AE655="",AF655=""),"-",IF(AND(AD655="BIT",AE655="",AF655=""),"BIT",IF(AND(AE655="ANEXO I",AD655="",AF655=""),"ANEXO I",IF(AND(AF655="ANEXO II",AD655="",AE655=""),"ANEXO II","Escolher")))))</f>
        <v/>
      </c>
      <c r="AH655" s="45" t="str">
        <f aca="false">IF(AG655&lt;&gt;"Pneus","",IFERROR(VLOOKUP(R655,Dados!$X$2:$Z$5,3,0)*(AI655-Q655),VLOOKUP(D655,Dados!$X$7:$Z$33,3,0)*(AI655-Q655)))</f>
        <v/>
      </c>
      <c r="AI655" s="47" t="str">
        <f aca="false">IF(B655="","",P655+Q655+O655+M655+L655-N655)</f>
        <v/>
      </c>
      <c r="AJ655" s="48" t="str">
        <f aca="false">IFERROR(IF(AND(AC655="SIM",AG655="-",Y655="REVENDA"),(AB655/1+1)*AI655,IF(AND(AC655="SIM",AG655="Pneus",Y655="REVENDA"),(AB655/1+1)*(AI655-AH655),"")),"")</f>
        <v/>
      </c>
      <c r="AK655" s="48" t="str">
        <f aca="false">IF(AJ655="","",AJ655*17%)</f>
        <v/>
      </c>
      <c r="AL655" s="48" t="str">
        <f aca="false">IFERROR(IF(AC655="NÃO","",IF(AK655="","",IF(E655="Simples Nacional",BF655,IF(T655=0.12,U655*0.5833337002,IF(T655=0,AI655*0.07,U655))))),"")</f>
        <v/>
      </c>
      <c r="AM655" s="47" t="str">
        <f aca="false">IFERROR(IF(AC655="NÃO","",IF(OR(AG655="-",AG655="Pneus"),AK655-AL655,"")),"")</f>
        <v/>
      </c>
      <c r="AN655" s="48" t="str">
        <f aca="false">IF(AND(Y655="REVENDA",AC655="SIM",AG655="BIT"),((AB655/1+1)*AI655)*0.4117,"")</f>
        <v/>
      </c>
      <c r="AO655" s="48" t="str">
        <f aca="false">IF(AN655="","",AN655*17%)</f>
        <v/>
      </c>
      <c r="AP655" s="49" t="str">
        <f aca="false">IF(AN655="","",IF(T655=0.12,(U655*0.4117)*0.4117,IF(T655=0,(AI655*0.07)*0.4117,U655*0.4117)))</f>
        <v/>
      </c>
      <c r="AQ655" s="47" t="str">
        <f aca="false">IF(AN655="","",AO655-AP655)</f>
        <v/>
      </c>
      <c r="AR655" s="50" t="str">
        <f aca="false">IFERROR(IF(AND(AC655="SIM",Y655="REVENDA",LEFT(AG655,5)="ANEXO")*OR(AE655="ANEXO I",AF655="ANEXO II"),VLOOKUP(H655,Dados!G:I,2,0),""),"INSERIR MVA")</f>
        <v/>
      </c>
      <c r="AS655" s="48" t="str">
        <f aca="false">IF(LEFT(AG655,5)="ANEXO",VLOOKUP(AG655,Dados!$X$111:$Z$112,2,0)*(AI655-Q655),"")</f>
        <v/>
      </c>
      <c r="AT655" s="48" t="str">
        <f aca="false">IFERROR(IF(AR655="","",(AI655*AR655)+AI655),"INSERIR MVA")</f>
        <v/>
      </c>
      <c r="AU655" s="48" t="str">
        <f aca="false">IF(AT655="","",IF(AY655=0.04,U655,AS655*AY655))</f>
        <v/>
      </c>
      <c r="AV655" s="47" t="str">
        <f aca="false">IFERROR(IF(AU655="","",(VLOOKUP(AG655,Dados!$X$111:$Z$112,3,0)*AT655*0.17)),"INSERIR MVA")</f>
        <v/>
      </c>
      <c r="AW655" s="47" t="str">
        <f aca="false">IFERROR(IF(AR655="","",AV655-AU655),"")</f>
        <v/>
      </c>
      <c r="AX655" s="51" t="str">
        <f aca="false">IFERROR(IF(AC655="NÃO","",IF(AM655&lt;&gt;"",AM655-W655,IF(AQ655&lt;&gt;"",AQ655-W655,IF(AW655&lt;&gt;"",AW655-W655,"")))),"")</f>
        <v/>
      </c>
      <c r="AY655" s="46" t="str">
        <f aca="false">IFERROR(IF(ISNA(VLOOKUP(R655,Dados!$X$2:$Y$5,2,0)),VLOOKUP(D655,Dados!$X$7:$Y$33,2,0),VLOOKUP(R655,Dados!$X$2:$Y$5,2,0)),"")</f>
        <v/>
      </c>
      <c r="AZ655" s="52" t="str">
        <f aca="false">IF(C655="","",IF(AND(Y655="CONSUMO",AC655="NÃO")*OR(AG655="-",AG655="BIT"),IF(E655&lt;&gt;"",(AI655-(P655+L655-N655+Q655)*AY655)/0.83),""))</f>
        <v/>
      </c>
      <c r="BA655" s="51" t="str">
        <f aca="false">IF(AZ655="","",AZ655*0.17-((P655+L655-N655+Q655)*AY655))</f>
        <v/>
      </c>
      <c r="BB655" s="51" t="str">
        <f aca="false">IF(AND(Y655="CONSUMO",AG655="ANEXO I",AY655&gt;4%),(AI655-(P655+L655-N655+Q655)*0.0514)/0.83*(0.5177)*(0.17)-AI655*0.0514,IF(AND(Y655="CONSUMO",AG655="ANEXO II",AY655&gt;4%),(AI655-(P655+L655-N655+Q655)*0.041)/0.83*(0.3295)*(0.17)-AI655*0.041,IF(AND(Y655="CONSUMO",AG655="ANEXO I",AY655=4%),(AI655-(P655+L655-N655+Q655)*0.04)/0.83*(0.5177)*(0.17)-AI655*0.04,IF(AND(Y655="CONSUMO",AG655="ANEXO II",AY655=4%),(AI655-(P655+L655-N655+Q655)*0.04)/0.83*(0.3295)*(0.17)-AI655*0.04,""))))</f>
        <v/>
      </c>
      <c r="BC655" s="51" t="str">
        <f aca="false">IF(C655="","",IF(AND(Y655="CONSUMO",AC655="SIM")*OR(AG655="-",AG655="BIT"),IF(E655&lt;&gt;"",(AI655-(P655+L655-N655+Q655)*AY655)/0.83),""))</f>
        <v/>
      </c>
      <c r="BD655" s="51" t="str">
        <f aca="false">IF(BC655="","",BC655*0.17)</f>
        <v/>
      </c>
      <c r="BE655" s="51" t="str">
        <f aca="false">IF(I655=6908,0,IF(BC655="","",BD655-((P655+L655-N655+Q655)*AY655)))</f>
        <v/>
      </c>
      <c r="BF655" s="53" t="str">
        <f aca="false">IF(B655="","",IF(OR(B655="",E655="Regime Normal"),0,(AI655-Q655)*VLOOKUP(R655,Dados!$X$98:$Y$108,2,0)))</f>
        <v/>
      </c>
      <c r="BG655" s="54" t="str">
        <f aca="false">IFERROR(VLOOKUP(I655,Dados!$AC$27:$AD$43,2,0),IF(B655="","",IF(D655&lt;&gt;"MT",IF(AND(AC655="SIM",Y655="Revenda"),"2403",IF(AND(AC655="SIM",Y655="Consumo"),"2407",IF(AND(AC655="NÃO",Y655="Revenda"),"2102",IF(AND(AC655="NÃO",Y655="Consumo"),"2556",)))),REPLACE(I655,1,1,1))))</f>
        <v/>
      </c>
    </row>
    <row r="656" customFormat="false" ht="12.8" hidden="false" customHeight="true" outlineLevel="0" collapsed="false">
      <c r="Y656" s="45"/>
      <c r="Z656" s="46" t="str">
        <f aca="false">IF(B656="","",(IFERROR(VLOOKUP(H656,Dados!A$3:B$15000,2,0),"Não Encontrado")))</f>
        <v/>
      </c>
      <c r="AA656" s="46" t="str">
        <f aca="false">IF(B656="","",(IFERROR(VLOOKUP(G656,Dados!C$3:E$15000,3,0),"Não Encontrado")))</f>
        <v/>
      </c>
      <c r="AB656" s="46" t="str">
        <f aca="false">IFERROR(IF(Z656&lt;&gt;"Não Encontrado",Z656,IF(AA656&lt;&gt;"Não Encontrado",AA656,"")),"")</f>
        <v/>
      </c>
      <c r="AC656" s="45" t="str">
        <f aca="false">IF(B656="","",IF(AB656="","NÃO","SIM"))</f>
        <v/>
      </c>
      <c r="AD656" s="45" t="str">
        <f aca="false">IFERROR(VLOOKUP(G656,Dados!$P$3:$R$500,3,0),"")</f>
        <v/>
      </c>
      <c r="AE656" s="45" t="str">
        <f aca="false">IFERROR(VLOOKUP(G656,Dados!$K$3:$L$500,2,0),"")</f>
        <v/>
      </c>
      <c r="AF656" s="45" t="str">
        <f aca="false">IFERROR(VLOOKUP(G656,Dados!$M$3:$N$500,2,0),"")</f>
        <v/>
      </c>
      <c r="AG656" s="45" t="str">
        <f aca="false">IF(F656="","",IF(AND(AD656="",AE656="",AF656=""),"-",IF(AND(AD656="BIT",AE656="",AF656=""),"BIT",IF(AND(AE656="ANEXO I",AD656="",AF656=""),"ANEXO I",IF(AND(AF656="ANEXO II",AD656="",AE656=""),"ANEXO II","Escolher")))))</f>
        <v/>
      </c>
      <c r="AH656" s="45" t="str">
        <f aca="false">IF(AG656&lt;&gt;"Pneus","",IFERROR(VLOOKUP(R656,Dados!$X$2:$Z$5,3,0)*(AI656-Q656),VLOOKUP(D656,Dados!$X$7:$Z$33,3,0)*(AI656-Q656)))</f>
        <v/>
      </c>
      <c r="AI656" s="47" t="str">
        <f aca="false">IF(B656="","",P656+Q656+O656+M656+L656-N656)</f>
        <v/>
      </c>
      <c r="AJ656" s="48" t="str">
        <f aca="false">IFERROR(IF(AND(AC656="SIM",AG656="-",Y656="REVENDA"),(AB656/1+1)*AI656,IF(AND(AC656="SIM",AG656="Pneus",Y656="REVENDA"),(AB656/1+1)*(AI656-AH656),"")),"")</f>
        <v/>
      </c>
      <c r="AK656" s="48" t="str">
        <f aca="false">IF(AJ656="","",AJ656*17%)</f>
        <v/>
      </c>
      <c r="AL656" s="48" t="str">
        <f aca="false">IFERROR(IF(AC656="NÃO","",IF(AK656="","",IF(E656="Simples Nacional",BF656,IF(T656=0.12,U656*0.5833337002,IF(T656=0,AI656*0.07,U656))))),"")</f>
        <v/>
      </c>
      <c r="AM656" s="47" t="str">
        <f aca="false">IFERROR(IF(AC656="NÃO","",IF(OR(AG656="-",AG656="Pneus"),AK656-AL656,"")),"")</f>
        <v/>
      </c>
      <c r="AN656" s="48" t="str">
        <f aca="false">IF(AND(Y656="REVENDA",AC656="SIM",AG656="BIT"),((AB656/1+1)*AI656)*0.4117,"")</f>
        <v/>
      </c>
      <c r="AO656" s="48" t="str">
        <f aca="false">IF(AN656="","",AN656*17%)</f>
        <v/>
      </c>
      <c r="AP656" s="49" t="str">
        <f aca="false">IF(AN656="","",IF(T656=0.12,(U656*0.4117)*0.4117,IF(T656=0,(AI656*0.07)*0.4117,U656*0.4117)))</f>
        <v/>
      </c>
      <c r="AQ656" s="47" t="str">
        <f aca="false">IF(AN656="","",AO656-AP656)</f>
        <v/>
      </c>
      <c r="AR656" s="50" t="str">
        <f aca="false">IFERROR(IF(AND(AC656="SIM",Y656="REVENDA",LEFT(AG656,5)="ANEXO")*OR(AE656="ANEXO I",AF656="ANEXO II"),VLOOKUP(H656,Dados!G:I,2,0),""),"INSERIR MVA")</f>
        <v/>
      </c>
      <c r="AS656" s="48" t="str">
        <f aca="false">IF(LEFT(AG656,5)="ANEXO",VLOOKUP(AG656,Dados!$X$111:$Z$112,2,0)*(AI656-Q656),"")</f>
        <v/>
      </c>
      <c r="AT656" s="48" t="str">
        <f aca="false">IFERROR(IF(AR656="","",(AI656*AR656)+AI656),"INSERIR MVA")</f>
        <v/>
      </c>
      <c r="AU656" s="48" t="str">
        <f aca="false">IF(AT656="","",IF(AY656=0.04,U656,AS656*AY656))</f>
        <v/>
      </c>
      <c r="AV656" s="47" t="str">
        <f aca="false">IFERROR(IF(AU656="","",(VLOOKUP(AG656,Dados!$X$111:$Z$112,3,0)*AT656*0.17)),"INSERIR MVA")</f>
        <v/>
      </c>
      <c r="AW656" s="47" t="str">
        <f aca="false">IFERROR(IF(AR656="","",AV656-AU656),"")</f>
        <v/>
      </c>
      <c r="AX656" s="51" t="str">
        <f aca="false">IFERROR(IF(AC656="NÃO","",IF(AM656&lt;&gt;"",AM656-W656,IF(AQ656&lt;&gt;"",AQ656-W656,IF(AW656&lt;&gt;"",AW656-W656,"")))),"")</f>
        <v/>
      </c>
      <c r="AY656" s="46" t="str">
        <f aca="false">IFERROR(IF(ISNA(VLOOKUP(R656,Dados!$X$2:$Y$5,2,0)),VLOOKUP(D656,Dados!$X$7:$Y$33,2,0),VLOOKUP(R656,Dados!$X$2:$Y$5,2,0)),"")</f>
        <v/>
      </c>
      <c r="AZ656" s="52" t="str">
        <f aca="false">IF(C656="","",IF(AND(Y656="CONSUMO",AC656="NÃO")*OR(AG656="-",AG656="BIT"),IF(E656&lt;&gt;"",(AI656-(P656+L656-N656+Q656)*AY656)/0.83),""))</f>
        <v/>
      </c>
      <c r="BA656" s="51" t="str">
        <f aca="false">IF(AZ656="","",AZ656*0.17-((P656+L656-N656+Q656)*AY656))</f>
        <v/>
      </c>
      <c r="BB656" s="51" t="str">
        <f aca="false">IF(AND(Y656="CONSUMO",AG656="ANEXO I",AY656&gt;4%),(AI656-(P656+L656-N656+Q656)*0.0514)/0.83*(0.5177)*(0.17)-AI656*0.0514,IF(AND(Y656="CONSUMO",AG656="ANEXO II",AY656&gt;4%),(AI656-(P656+L656-N656+Q656)*0.041)/0.83*(0.3295)*(0.17)-AI656*0.041,IF(AND(Y656="CONSUMO",AG656="ANEXO I",AY656=4%),(AI656-(P656+L656-N656+Q656)*0.04)/0.83*(0.5177)*(0.17)-AI656*0.04,IF(AND(Y656="CONSUMO",AG656="ANEXO II",AY656=4%),(AI656-(P656+L656-N656+Q656)*0.04)/0.83*(0.3295)*(0.17)-AI656*0.04,""))))</f>
        <v/>
      </c>
      <c r="BC656" s="51" t="str">
        <f aca="false">IF(C656="","",IF(AND(Y656="CONSUMO",AC656="SIM")*OR(AG656="-",AG656="BIT"),IF(E656&lt;&gt;"",(AI656-(P656+L656-N656+Q656)*AY656)/0.83),""))</f>
        <v/>
      </c>
      <c r="BD656" s="51" t="str">
        <f aca="false">IF(BC656="","",BC656*0.17)</f>
        <v/>
      </c>
      <c r="BE656" s="51" t="str">
        <f aca="false">IF(I656=6908,0,IF(BC656="","",BD656-((P656+L656-N656+Q656)*AY656)))</f>
        <v/>
      </c>
      <c r="BF656" s="53" t="str">
        <f aca="false">IF(B656="","",IF(OR(B656="",E656="Regime Normal"),0,(AI656-Q656)*VLOOKUP(R656,Dados!$X$98:$Y$108,2,0)))</f>
        <v/>
      </c>
      <c r="BG656" s="54" t="str">
        <f aca="false">IFERROR(VLOOKUP(I656,Dados!$AC$27:$AD$43,2,0),IF(B656="","",IF(D656&lt;&gt;"MT",IF(AND(AC656="SIM",Y656="Revenda"),"2403",IF(AND(AC656="SIM",Y656="Consumo"),"2407",IF(AND(AC656="NÃO",Y656="Revenda"),"2102",IF(AND(AC656="NÃO",Y656="Consumo"),"2556",)))),REPLACE(I656,1,1,1))))</f>
        <v/>
      </c>
    </row>
    <row r="657" customFormat="false" ht="12.8" hidden="false" customHeight="true" outlineLevel="0" collapsed="false">
      <c r="Y657" s="45"/>
      <c r="Z657" s="46" t="str">
        <f aca="false">IF(B657="","",(IFERROR(VLOOKUP(H657,Dados!A$3:B$15000,2,0),"Não Encontrado")))</f>
        <v/>
      </c>
      <c r="AA657" s="46" t="str">
        <f aca="false">IF(B657="","",(IFERROR(VLOOKUP(G657,Dados!C$3:E$15000,3,0),"Não Encontrado")))</f>
        <v/>
      </c>
      <c r="AB657" s="46" t="str">
        <f aca="false">IFERROR(IF(Z657&lt;&gt;"Não Encontrado",Z657,IF(AA657&lt;&gt;"Não Encontrado",AA657,"")),"")</f>
        <v/>
      </c>
      <c r="AC657" s="45" t="str">
        <f aca="false">IF(B657="","",IF(AB657="","NÃO","SIM"))</f>
        <v/>
      </c>
      <c r="AD657" s="45" t="str">
        <f aca="false">IFERROR(VLOOKUP(G657,Dados!$P$3:$R$500,3,0),"")</f>
        <v/>
      </c>
      <c r="AE657" s="45" t="str">
        <f aca="false">IFERROR(VLOOKUP(G657,Dados!$K$3:$L$500,2,0),"")</f>
        <v/>
      </c>
      <c r="AF657" s="45" t="str">
        <f aca="false">IFERROR(VLOOKUP(G657,Dados!$M$3:$N$500,2,0),"")</f>
        <v/>
      </c>
      <c r="AG657" s="45" t="str">
        <f aca="false">IF(F657="","",IF(AND(AD657="",AE657="",AF657=""),"-",IF(AND(AD657="BIT",AE657="",AF657=""),"BIT",IF(AND(AE657="ANEXO I",AD657="",AF657=""),"ANEXO I",IF(AND(AF657="ANEXO II",AD657="",AE657=""),"ANEXO II","Escolher")))))</f>
        <v/>
      </c>
      <c r="AH657" s="45" t="str">
        <f aca="false">IF(AG657&lt;&gt;"Pneus","",IFERROR(VLOOKUP(R657,Dados!$X$2:$Z$5,3,0)*(AI657-Q657),VLOOKUP(D657,Dados!$X$7:$Z$33,3,0)*(AI657-Q657)))</f>
        <v/>
      </c>
      <c r="AI657" s="47" t="str">
        <f aca="false">IF(B657="","",P657+Q657+O657+M657+L657-N657)</f>
        <v/>
      </c>
      <c r="AJ657" s="48" t="str">
        <f aca="false">IFERROR(IF(AND(AC657="SIM",AG657="-",Y657="REVENDA"),(AB657/1+1)*AI657,IF(AND(AC657="SIM",AG657="Pneus",Y657="REVENDA"),(AB657/1+1)*(AI657-AH657),"")),"")</f>
        <v/>
      </c>
      <c r="AK657" s="48" t="str">
        <f aca="false">IF(AJ657="","",AJ657*17%)</f>
        <v/>
      </c>
      <c r="AL657" s="48" t="str">
        <f aca="false">IFERROR(IF(AC657="NÃO","",IF(AK657="","",IF(E657="Simples Nacional",BF657,IF(T657=0.12,U657*0.5833337002,IF(T657=0,AI657*0.07,U657))))),"")</f>
        <v/>
      </c>
      <c r="AM657" s="47" t="str">
        <f aca="false">IFERROR(IF(AC657="NÃO","",IF(OR(AG657="-",AG657="Pneus"),AK657-AL657,"")),"")</f>
        <v/>
      </c>
      <c r="AN657" s="48" t="str">
        <f aca="false">IF(AND(Y657="REVENDA",AC657="SIM",AG657="BIT"),((AB657/1+1)*AI657)*0.4117,"")</f>
        <v/>
      </c>
      <c r="AO657" s="48" t="str">
        <f aca="false">IF(AN657="","",AN657*17%)</f>
        <v/>
      </c>
      <c r="AP657" s="49" t="str">
        <f aca="false">IF(AN657="","",IF(T657=0.12,(U657*0.4117)*0.4117,IF(T657=0,(AI657*0.07)*0.4117,U657*0.4117)))</f>
        <v/>
      </c>
      <c r="AQ657" s="47" t="str">
        <f aca="false">IF(AN657="","",AO657-AP657)</f>
        <v/>
      </c>
      <c r="AR657" s="50" t="str">
        <f aca="false">IFERROR(IF(AND(AC657="SIM",Y657="REVENDA",LEFT(AG657,5)="ANEXO")*OR(AE657="ANEXO I",AF657="ANEXO II"),VLOOKUP(H657,Dados!G:I,2,0),""),"INSERIR MVA")</f>
        <v/>
      </c>
      <c r="AS657" s="48" t="str">
        <f aca="false">IF(LEFT(AG657,5)="ANEXO",VLOOKUP(AG657,Dados!$X$111:$Z$112,2,0)*(AI657-Q657),"")</f>
        <v/>
      </c>
      <c r="AT657" s="48" t="str">
        <f aca="false">IFERROR(IF(AR657="","",(AI657*AR657)+AI657),"INSERIR MVA")</f>
        <v/>
      </c>
      <c r="AU657" s="48" t="str">
        <f aca="false">IF(AT657="","",IF(AY657=0.04,U657,AS657*AY657))</f>
        <v/>
      </c>
      <c r="AV657" s="47" t="str">
        <f aca="false">IFERROR(IF(AU657="","",(VLOOKUP(AG657,Dados!$X$111:$Z$112,3,0)*AT657*0.17)),"INSERIR MVA")</f>
        <v/>
      </c>
      <c r="AW657" s="47" t="str">
        <f aca="false">IFERROR(IF(AR657="","",AV657-AU657),"")</f>
        <v/>
      </c>
      <c r="AX657" s="51" t="str">
        <f aca="false">IFERROR(IF(AC657="NÃO","",IF(AM657&lt;&gt;"",AM657-W657,IF(AQ657&lt;&gt;"",AQ657-W657,IF(AW657&lt;&gt;"",AW657-W657,"")))),"")</f>
        <v/>
      </c>
      <c r="AY657" s="46" t="str">
        <f aca="false">IFERROR(IF(ISNA(VLOOKUP(R657,Dados!$X$2:$Y$5,2,0)),VLOOKUP(D657,Dados!$X$7:$Y$33,2,0),VLOOKUP(R657,Dados!$X$2:$Y$5,2,0)),"")</f>
        <v/>
      </c>
      <c r="AZ657" s="52" t="str">
        <f aca="false">IF(C657="","",IF(AND(Y657="CONSUMO",AC657="NÃO")*OR(AG657="-",AG657="BIT"),IF(E657&lt;&gt;"",(AI657-(P657+L657-N657+Q657)*AY657)/0.83),""))</f>
        <v/>
      </c>
      <c r="BA657" s="51" t="str">
        <f aca="false">IF(AZ657="","",AZ657*0.17-((P657+L657-N657+Q657)*AY657))</f>
        <v/>
      </c>
      <c r="BB657" s="51" t="str">
        <f aca="false">IF(AND(Y657="CONSUMO",AG657="ANEXO I",AY657&gt;4%),(AI657-(P657+L657-N657+Q657)*0.0514)/0.83*(0.5177)*(0.17)-AI657*0.0514,IF(AND(Y657="CONSUMO",AG657="ANEXO II",AY657&gt;4%),(AI657-(P657+L657-N657+Q657)*0.041)/0.83*(0.3295)*(0.17)-AI657*0.041,IF(AND(Y657="CONSUMO",AG657="ANEXO I",AY657=4%),(AI657-(P657+L657-N657+Q657)*0.04)/0.83*(0.5177)*(0.17)-AI657*0.04,IF(AND(Y657="CONSUMO",AG657="ANEXO II",AY657=4%),(AI657-(P657+L657-N657+Q657)*0.04)/0.83*(0.3295)*(0.17)-AI657*0.04,""))))</f>
        <v/>
      </c>
      <c r="BC657" s="51" t="str">
        <f aca="false">IF(C657="","",IF(AND(Y657="CONSUMO",AC657="SIM")*OR(AG657="-",AG657="BIT"),IF(E657&lt;&gt;"",(AI657-(P657+L657-N657+Q657)*AY657)/0.83),""))</f>
        <v/>
      </c>
      <c r="BD657" s="51" t="str">
        <f aca="false">IF(BC657="","",BC657*0.17)</f>
        <v/>
      </c>
      <c r="BE657" s="51" t="str">
        <f aca="false">IF(I657=6908,0,IF(BC657="","",BD657-((P657+L657-N657+Q657)*AY657)))</f>
        <v/>
      </c>
      <c r="BF657" s="53" t="str">
        <f aca="false">IF(B657="","",IF(OR(B657="",E657="Regime Normal"),0,(AI657-Q657)*VLOOKUP(R657,Dados!$X$98:$Y$108,2,0)))</f>
        <v/>
      </c>
      <c r="BG657" s="54" t="str">
        <f aca="false">IFERROR(VLOOKUP(I657,Dados!$AC$27:$AD$43,2,0),IF(B657="","",IF(D657&lt;&gt;"MT",IF(AND(AC657="SIM",Y657="Revenda"),"2403",IF(AND(AC657="SIM",Y657="Consumo"),"2407",IF(AND(AC657="NÃO",Y657="Revenda"),"2102",IF(AND(AC657="NÃO",Y657="Consumo"),"2556",)))),REPLACE(I657,1,1,1))))</f>
        <v/>
      </c>
    </row>
    <row r="658" customFormat="false" ht="12.8" hidden="false" customHeight="true" outlineLevel="0" collapsed="false">
      <c r="Y658" s="45"/>
      <c r="Z658" s="46" t="str">
        <f aca="false">IF(B658="","",(IFERROR(VLOOKUP(H658,Dados!A$3:B$15000,2,0),"Não Encontrado")))</f>
        <v/>
      </c>
      <c r="AA658" s="46" t="str">
        <f aca="false">IF(B658="","",(IFERROR(VLOOKUP(G658,Dados!C$3:E$15000,3,0),"Não Encontrado")))</f>
        <v/>
      </c>
      <c r="AB658" s="46" t="str">
        <f aca="false">IFERROR(IF(Z658&lt;&gt;"Não Encontrado",Z658,IF(AA658&lt;&gt;"Não Encontrado",AA658,"")),"")</f>
        <v/>
      </c>
      <c r="AC658" s="45" t="str">
        <f aca="false">IF(B658="","",IF(AB658="","NÃO","SIM"))</f>
        <v/>
      </c>
      <c r="AD658" s="45" t="str">
        <f aca="false">IFERROR(VLOOKUP(G658,Dados!$P$3:$R$500,3,0),"")</f>
        <v/>
      </c>
      <c r="AE658" s="45" t="str">
        <f aca="false">IFERROR(VLOOKUP(G658,Dados!$K$3:$L$500,2,0),"")</f>
        <v/>
      </c>
      <c r="AF658" s="45" t="str">
        <f aca="false">IFERROR(VLOOKUP(G658,Dados!$M$3:$N$500,2,0),"")</f>
        <v/>
      </c>
      <c r="AG658" s="45" t="str">
        <f aca="false">IF(F658="","",IF(AND(AD658="",AE658="",AF658=""),"-",IF(AND(AD658="BIT",AE658="",AF658=""),"BIT",IF(AND(AE658="ANEXO I",AD658="",AF658=""),"ANEXO I",IF(AND(AF658="ANEXO II",AD658="",AE658=""),"ANEXO II","Escolher")))))</f>
        <v/>
      </c>
      <c r="AH658" s="45" t="str">
        <f aca="false">IF(AG658&lt;&gt;"Pneus","",IFERROR(VLOOKUP(R658,Dados!$X$2:$Z$5,3,0)*(AI658-Q658),VLOOKUP(D658,Dados!$X$7:$Z$33,3,0)*(AI658-Q658)))</f>
        <v/>
      </c>
      <c r="AI658" s="47" t="str">
        <f aca="false">IF(B658="","",P658+Q658+O658+M658+L658-N658)</f>
        <v/>
      </c>
      <c r="AJ658" s="48" t="str">
        <f aca="false">IFERROR(IF(AND(AC658="SIM",AG658="-",Y658="REVENDA"),(AB658/1+1)*AI658,IF(AND(AC658="SIM",AG658="Pneus",Y658="REVENDA"),(AB658/1+1)*(AI658-AH658),"")),"")</f>
        <v/>
      </c>
      <c r="AK658" s="48" t="str">
        <f aca="false">IF(AJ658="","",AJ658*17%)</f>
        <v/>
      </c>
      <c r="AL658" s="48" t="str">
        <f aca="false">IFERROR(IF(AC658="NÃO","",IF(AK658="","",IF(E658="Simples Nacional",BF658,IF(T658=0.12,U658*0.5833337002,IF(T658=0,AI658*0.07,U658))))),"")</f>
        <v/>
      </c>
      <c r="AM658" s="47" t="str">
        <f aca="false">IFERROR(IF(AC658="NÃO","",IF(OR(AG658="-",AG658="Pneus"),AK658-AL658,"")),"")</f>
        <v/>
      </c>
      <c r="AN658" s="48" t="str">
        <f aca="false">IF(AND(Y658="REVENDA",AC658="SIM",AG658="BIT"),((AB658/1+1)*AI658)*0.4117,"")</f>
        <v/>
      </c>
      <c r="AO658" s="48" t="str">
        <f aca="false">IF(AN658="","",AN658*17%)</f>
        <v/>
      </c>
      <c r="AP658" s="49" t="str">
        <f aca="false">IF(AN658="","",IF(T658=0.12,(U658*0.4117)*0.4117,IF(T658=0,(AI658*0.07)*0.4117,U658*0.4117)))</f>
        <v/>
      </c>
      <c r="AQ658" s="47" t="str">
        <f aca="false">IF(AN658="","",AO658-AP658)</f>
        <v/>
      </c>
      <c r="AR658" s="50" t="str">
        <f aca="false">IFERROR(IF(AND(AC658="SIM",Y658="REVENDA",LEFT(AG658,5)="ANEXO")*OR(AE658="ANEXO I",AF658="ANEXO II"),VLOOKUP(H658,Dados!G:I,2,0),""),"INSERIR MVA")</f>
        <v/>
      </c>
      <c r="AS658" s="48" t="str">
        <f aca="false">IF(LEFT(AG658,5)="ANEXO",VLOOKUP(AG658,Dados!$X$111:$Z$112,2,0)*(AI658-Q658),"")</f>
        <v/>
      </c>
      <c r="AT658" s="48" t="str">
        <f aca="false">IFERROR(IF(AR658="","",(AI658*AR658)+AI658),"INSERIR MVA")</f>
        <v/>
      </c>
      <c r="AU658" s="48" t="str">
        <f aca="false">IF(AT658="","",IF(AY658=0.04,U658,AS658*AY658))</f>
        <v/>
      </c>
      <c r="AV658" s="47" t="str">
        <f aca="false">IFERROR(IF(AU658="","",(VLOOKUP(AG658,Dados!$X$111:$Z$112,3,0)*AT658*0.17)),"INSERIR MVA")</f>
        <v/>
      </c>
      <c r="AW658" s="47" t="str">
        <f aca="false">IFERROR(IF(AR658="","",AV658-AU658),"")</f>
        <v/>
      </c>
      <c r="AX658" s="51" t="str">
        <f aca="false">IFERROR(IF(AC658="NÃO","",IF(AM658&lt;&gt;"",AM658-W658,IF(AQ658&lt;&gt;"",AQ658-W658,IF(AW658&lt;&gt;"",AW658-W658,"")))),"")</f>
        <v/>
      </c>
      <c r="AY658" s="46" t="str">
        <f aca="false">IFERROR(IF(ISNA(VLOOKUP(R658,Dados!$X$2:$Y$5,2,0)),VLOOKUP(D658,Dados!$X$7:$Y$33,2,0),VLOOKUP(R658,Dados!$X$2:$Y$5,2,0)),"")</f>
        <v/>
      </c>
      <c r="AZ658" s="52" t="str">
        <f aca="false">IF(C658="","",IF(AND(Y658="CONSUMO",AC658="NÃO")*OR(AG658="-",AG658="BIT"),IF(E658&lt;&gt;"",(AI658-(P658+L658-N658+Q658)*AY658)/0.83),""))</f>
        <v/>
      </c>
      <c r="BA658" s="51" t="str">
        <f aca="false">IF(AZ658="","",AZ658*0.17-((P658+L658-N658+Q658)*AY658))</f>
        <v/>
      </c>
      <c r="BB658" s="51" t="str">
        <f aca="false">IF(AND(Y658="CONSUMO",AG658="ANEXO I",AY658&gt;4%),(AI658-(P658+L658-N658+Q658)*0.0514)/0.83*(0.5177)*(0.17)-AI658*0.0514,IF(AND(Y658="CONSUMO",AG658="ANEXO II",AY658&gt;4%),(AI658-(P658+L658-N658+Q658)*0.041)/0.83*(0.3295)*(0.17)-AI658*0.041,IF(AND(Y658="CONSUMO",AG658="ANEXO I",AY658=4%),(AI658-(P658+L658-N658+Q658)*0.04)/0.83*(0.5177)*(0.17)-AI658*0.04,IF(AND(Y658="CONSUMO",AG658="ANEXO II",AY658=4%),(AI658-(P658+L658-N658+Q658)*0.04)/0.83*(0.3295)*(0.17)-AI658*0.04,""))))</f>
        <v/>
      </c>
      <c r="BC658" s="51" t="str">
        <f aca="false">IF(C658="","",IF(AND(Y658="CONSUMO",AC658="SIM")*OR(AG658="-",AG658="BIT"),IF(E658&lt;&gt;"",(AI658-(P658+L658-N658+Q658)*AY658)/0.83),""))</f>
        <v/>
      </c>
      <c r="BD658" s="51" t="str">
        <f aca="false">IF(BC658="","",BC658*0.17)</f>
        <v/>
      </c>
      <c r="BE658" s="51" t="str">
        <f aca="false">IF(I658=6908,0,IF(BC658="","",BD658-((P658+L658-N658+Q658)*AY658)))</f>
        <v/>
      </c>
      <c r="BF658" s="53" t="str">
        <f aca="false">IF(B658="","",IF(OR(B658="",E658="Regime Normal"),0,(AI658-Q658)*VLOOKUP(R658,Dados!$X$98:$Y$108,2,0)))</f>
        <v/>
      </c>
      <c r="BG658" s="54" t="str">
        <f aca="false">IFERROR(VLOOKUP(I658,Dados!$AC$27:$AD$43,2,0),IF(B658="","",IF(D658&lt;&gt;"MT",IF(AND(AC658="SIM",Y658="Revenda"),"2403",IF(AND(AC658="SIM",Y658="Consumo"),"2407",IF(AND(AC658="NÃO",Y658="Revenda"),"2102",IF(AND(AC658="NÃO",Y658="Consumo"),"2556",)))),REPLACE(I658,1,1,1))))</f>
        <v/>
      </c>
    </row>
    <row r="659" customFormat="false" ht="12.8" hidden="false" customHeight="true" outlineLevel="0" collapsed="false">
      <c r="Y659" s="45"/>
      <c r="Z659" s="46" t="str">
        <f aca="false">IF(B659="","",(IFERROR(VLOOKUP(H659,Dados!A$3:B$15000,2,0),"Não Encontrado")))</f>
        <v/>
      </c>
      <c r="AA659" s="46" t="str">
        <f aca="false">IF(B659="","",(IFERROR(VLOOKUP(G659,Dados!C$3:E$15000,3,0),"Não Encontrado")))</f>
        <v/>
      </c>
      <c r="AB659" s="46" t="str">
        <f aca="false">IFERROR(IF(Z659&lt;&gt;"Não Encontrado",Z659,IF(AA659&lt;&gt;"Não Encontrado",AA659,"")),"")</f>
        <v/>
      </c>
      <c r="AC659" s="45" t="str">
        <f aca="false">IF(B659="","",IF(AB659="","NÃO","SIM"))</f>
        <v/>
      </c>
      <c r="AD659" s="45" t="str">
        <f aca="false">IFERROR(VLOOKUP(G659,Dados!$P$3:$R$500,3,0),"")</f>
        <v/>
      </c>
      <c r="AE659" s="45" t="str">
        <f aca="false">IFERROR(VLOOKUP(G659,Dados!$K$3:$L$500,2,0),"")</f>
        <v/>
      </c>
      <c r="AF659" s="45" t="str">
        <f aca="false">IFERROR(VLOOKUP(G659,Dados!$M$3:$N$500,2,0),"")</f>
        <v/>
      </c>
      <c r="AG659" s="45" t="str">
        <f aca="false">IF(F659="","",IF(AND(AD659="",AE659="",AF659=""),"-",IF(AND(AD659="BIT",AE659="",AF659=""),"BIT",IF(AND(AE659="ANEXO I",AD659="",AF659=""),"ANEXO I",IF(AND(AF659="ANEXO II",AD659="",AE659=""),"ANEXO II","Escolher")))))</f>
        <v/>
      </c>
      <c r="AH659" s="45" t="str">
        <f aca="false">IF(AG659&lt;&gt;"Pneus","",IFERROR(VLOOKUP(R659,Dados!$X$2:$Z$5,3,0)*(AI659-Q659),VLOOKUP(D659,Dados!$X$7:$Z$33,3,0)*(AI659-Q659)))</f>
        <v/>
      </c>
      <c r="AI659" s="47" t="str">
        <f aca="false">IF(B659="","",P659+Q659+O659+M659+L659-N659)</f>
        <v/>
      </c>
      <c r="AJ659" s="48" t="str">
        <f aca="false">IFERROR(IF(AND(AC659="SIM",AG659="-",Y659="REVENDA"),(AB659/1+1)*AI659,IF(AND(AC659="SIM",AG659="Pneus",Y659="REVENDA"),(AB659/1+1)*(AI659-AH659),"")),"")</f>
        <v/>
      </c>
      <c r="AK659" s="48" t="str">
        <f aca="false">IF(AJ659="","",AJ659*17%)</f>
        <v/>
      </c>
      <c r="AL659" s="48" t="str">
        <f aca="false">IFERROR(IF(AC659="NÃO","",IF(AK659="","",IF(E659="Simples Nacional",BF659,IF(T659=0.12,U659*0.5833337002,IF(T659=0,AI659*0.07,U659))))),"")</f>
        <v/>
      </c>
      <c r="AM659" s="47" t="str">
        <f aca="false">IFERROR(IF(AC659="NÃO","",IF(OR(AG659="-",AG659="Pneus"),AK659-AL659,"")),"")</f>
        <v/>
      </c>
      <c r="AN659" s="48" t="str">
        <f aca="false">IF(AND(Y659="REVENDA",AC659="SIM",AG659="BIT"),((AB659/1+1)*AI659)*0.4117,"")</f>
        <v/>
      </c>
      <c r="AO659" s="48" t="str">
        <f aca="false">IF(AN659="","",AN659*17%)</f>
        <v/>
      </c>
      <c r="AP659" s="49" t="str">
        <f aca="false">IF(AN659="","",IF(T659=0.12,(U659*0.4117)*0.4117,IF(T659=0,(AI659*0.07)*0.4117,U659*0.4117)))</f>
        <v/>
      </c>
      <c r="AQ659" s="47" t="str">
        <f aca="false">IF(AN659="","",AO659-AP659)</f>
        <v/>
      </c>
      <c r="AR659" s="50" t="str">
        <f aca="false">IFERROR(IF(AND(AC659="SIM",Y659="REVENDA",LEFT(AG659,5)="ANEXO")*OR(AE659="ANEXO I",AF659="ANEXO II"),VLOOKUP(H659,Dados!G:I,2,0),""),"INSERIR MVA")</f>
        <v/>
      </c>
      <c r="AS659" s="48" t="str">
        <f aca="false">IF(LEFT(AG659,5)="ANEXO",VLOOKUP(AG659,Dados!$X$111:$Z$112,2,0)*(AI659-Q659),"")</f>
        <v/>
      </c>
      <c r="AT659" s="48" t="str">
        <f aca="false">IFERROR(IF(AR659="","",(AI659*AR659)+AI659),"INSERIR MVA")</f>
        <v/>
      </c>
      <c r="AU659" s="48" t="str">
        <f aca="false">IF(AT659="","",IF(AY659=0.04,U659,AS659*AY659))</f>
        <v/>
      </c>
      <c r="AV659" s="47" t="str">
        <f aca="false">IFERROR(IF(AU659="","",(VLOOKUP(AG659,Dados!$X$111:$Z$112,3,0)*AT659*0.17)),"INSERIR MVA")</f>
        <v/>
      </c>
      <c r="AW659" s="47" t="str">
        <f aca="false">IFERROR(IF(AR659="","",AV659-AU659),"")</f>
        <v/>
      </c>
      <c r="AX659" s="51" t="str">
        <f aca="false">IFERROR(IF(AC659="NÃO","",IF(AM659&lt;&gt;"",AM659-W659,IF(AQ659&lt;&gt;"",AQ659-W659,IF(AW659&lt;&gt;"",AW659-W659,"")))),"")</f>
        <v/>
      </c>
      <c r="AY659" s="46" t="str">
        <f aca="false">IFERROR(IF(ISNA(VLOOKUP(R659,Dados!$X$2:$Y$5,2,0)),VLOOKUP(D659,Dados!$X$7:$Y$33,2,0),VLOOKUP(R659,Dados!$X$2:$Y$5,2,0)),"")</f>
        <v/>
      </c>
      <c r="AZ659" s="52" t="str">
        <f aca="false">IF(C659="","",IF(AND(Y659="CONSUMO",AC659="NÃO")*OR(AG659="-",AG659="BIT"),IF(E659&lt;&gt;"",(AI659-(P659+L659-N659+Q659)*AY659)/0.83),""))</f>
        <v/>
      </c>
      <c r="BA659" s="51" t="str">
        <f aca="false">IF(AZ659="","",AZ659*0.17-((P659+L659-N659+Q659)*AY659))</f>
        <v/>
      </c>
      <c r="BB659" s="51" t="str">
        <f aca="false">IF(AND(Y659="CONSUMO",AG659="ANEXO I",AY659&gt;4%),(AI659-(P659+L659-N659+Q659)*0.0514)/0.83*(0.5177)*(0.17)-AI659*0.0514,IF(AND(Y659="CONSUMO",AG659="ANEXO II",AY659&gt;4%),(AI659-(P659+L659-N659+Q659)*0.041)/0.83*(0.3295)*(0.17)-AI659*0.041,IF(AND(Y659="CONSUMO",AG659="ANEXO I",AY659=4%),(AI659-(P659+L659-N659+Q659)*0.04)/0.83*(0.5177)*(0.17)-AI659*0.04,IF(AND(Y659="CONSUMO",AG659="ANEXO II",AY659=4%),(AI659-(P659+L659-N659+Q659)*0.04)/0.83*(0.3295)*(0.17)-AI659*0.04,""))))</f>
        <v/>
      </c>
      <c r="BC659" s="51" t="str">
        <f aca="false">IF(C659="","",IF(AND(Y659="CONSUMO",AC659="SIM")*OR(AG659="-",AG659="BIT"),IF(E659&lt;&gt;"",(AI659-(P659+L659-N659+Q659)*AY659)/0.83),""))</f>
        <v/>
      </c>
      <c r="BD659" s="51" t="str">
        <f aca="false">IF(BC659="","",BC659*0.17)</f>
        <v/>
      </c>
      <c r="BE659" s="51" t="str">
        <f aca="false">IF(I659=6908,0,IF(BC659="","",BD659-((P659+L659-N659+Q659)*AY659)))</f>
        <v/>
      </c>
      <c r="BF659" s="53" t="str">
        <f aca="false">IF(B659="","",IF(OR(B659="",E659="Regime Normal"),0,(AI659-Q659)*VLOOKUP(R659,Dados!$X$98:$Y$108,2,0)))</f>
        <v/>
      </c>
      <c r="BG659" s="54" t="str">
        <f aca="false">IFERROR(VLOOKUP(I659,Dados!$AC$27:$AD$43,2,0),IF(B659="","",IF(D659&lt;&gt;"MT",IF(AND(AC659="SIM",Y659="Revenda"),"2403",IF(AND(AC659="SIM",Y659="Consumo"),"2407",IF(AND(AC659="NÃO",Y659="Revenda"),"2102",IF(AND(AC659="NÃO",Y659="Consumo"),"2556",)))),REPLACE(I659,1,1,1))))</f>
        <v/>
      </c>
    </row>
    <row r="660" customFormat="false" ht="12.8" hidden="false" customHeight="true" outlineLevel="0" collapsed="false">
      <c r="Y660" s="45"/>
      <c r="Z660" s="46" t="str">
        <f aca="false">IF(B660="","",(IFERROR(VLOOKUP(H660,Dados!A$3:B$15000,2,0),"Não Encontrado")))</f>
        <v/>
      </c>
      <c r="AA660" s="46" t="str">
        <f aca="false">IF(B660="","",(IFERROR(VLOOKUP(G660,Dados!C$3:E$15000,3,0),"Não Encontrado")))</f>
        <v/>
      </c>
      <c r="AB660" s="46" t="str">
        <f aca="false">IFERROR(IF(Z660&lt;&gt;"Não Encontrado",Z660,IF(AA660&lt;&gt;"Não Encontrado",AA660,"")),"")</f>
        <v/>
      </c>
      <c r="AC660" s="45" t="str">
        <f aca="false">IF(B660="","",IF(AB660="","NÃO","SIM"))</f>
        <v/>
      </c>
      <c r="AD660" s="45" t="str">
        <f aca="false">IFERROR(VLOOKUP(G660,Dados!$P$3:$R$500,3,0),"")</f>
        <v/>
      </c>
      <c r="AE660" s="45" t="str">
        <f aca="false">IFERROR(VLOOKUP(G660,Dados!$K$3:$L$500,2,0),"")</f>
        <v/>
      </c>
      <c r="AF660" s="45" t="str">
        <f aca="false">IFERROR(VLOOKUP(G660,Dados!$M$3:$N$500,2,0),"")</f>
        <v/>
      </c>
      <c r="AG660" s="45" t="str">
        <f aca="false">IF(F660="","",IF(AND(AD660="",AE660="",AF660=""),"-",IF(AND(AD660="BIT",AE660="",AF660=""),"BIT",IF(AND(AE660="ANEXO I",AD660="",AF660=""),"ANEXO I",IF(AND(AF660="ANEXO II",AD660="",AE660=""),"ANEXO II","Escolher")))))</f>
        <v/>
      </c>
      <c r="AH660" s="45" t="str">
        <f aca="false">IF(AG660&lt;&gt;"Pneus","",IFERROR(VLOOKUP(R660,Dados!$X$2:$Z$5,3,0)*(AI660-Q660),VLOOKUP(D660,Dados!$X$7:$Z$33,3,0)*(AI660-Q660)))</f>
        <v/>
      </c>
      <c r="AI660" s="47" t="str">
        <f aca="false">IF(B660="","",P660+Q660+O660+M660+L660-N660)</f>
        <v/>
      </c>
      <c r="AJ660" s="48" t="str">
        <f aca="false">IFERROR(IF(AND(AC660="SIM",AG660="-",Y660="REVENDA"),(AB660/1+1)*AI660,IF(AND(AC660="SIM",AG660="Pneus",Y660="REVENDA"),(AB660/1+1)*(AI660-AH660),"")),"")</f>
        <v/>
      </c>
      <c r="AK660" s="48" t="str">
        <f aca="false">IF(AJ660="","",AJ660*17%)</f>
        <v/>
      </c>
      <c r="AL660" s="48" t="str">
        <f aca="false">IFERROR(IF(AC660="NÃO","",IF(AK660="","",IF(E660="Simples Nacional",BF660,IF(T660=0.12,U660*0.5833337002,IF(T660=0,AI660*0.07,U660))))),"")</f>
        <v/>
      </c>
      <c r="AM660" s="47" t="str">
        <f aca="false">IFERROR(IF(AC660="NÃO","",IF(OR(AG660="-",AG660="Pneus"),AK660-AL660,"")),"")</f>
        <v/>
      </c>
      <c r="AN660" s="48" t="str">
        <f aca="false">IF(AND(Y660="REVENDA",AC660="SIM",AG660="BIT"),((AB660/1+1)*AI660)*0.4117,"")</f>
        <v/>
      </c>
      <c r="AO660" s="48" t="str">
        <f aca="false">IF(AN660="","",AN660*17%)</f>
        <v/>
      </c>
      <c r="AP660" s="49" t="str">
        <f aca="false">IF(AN660="","",IF(T660=0.12,(U660*0.4117)*0.4117,IF(T660=0,(AI660*0.07)*0.4117,U660*0.4117)))</f>
        <v/>
      </c>
      <c r="AQ660" s="47" t="str">
        <f aca="false">IF(AN660="","",AO660-AP660)</f>
        <v/>
      </c>
      <c r="AR660" s="50" t="str">
        <f aca="false">IFERROR(IF(AND(AC660="SIM",Y660="REVENDA",LEFT(AG660,5)="ANEXO")*OR(AE660="ANEXO I",AF660="ANEXO II"),VLOOKUP(H660,Dados!G:I,2,0),""),"INSERIR MVA")</f>
        <v/>
      </c>
      <c r="AS660" s="48" t="str">
        <f aca="false">IF(LEFT(AG660,5)="ANEXO",VLOOKUP(AG660,Dados!$X$111:$Z$112,2,0)*(AI660-Q660),"")</f>
        <v/>
      </c>
      <c r="AT660" s="48" t="str">
        <f aca="false">IFERROR(IF(AR660="","",(AI660*AR660)+AI660),"INSERIR MVA")</f>
        <v/>
      </c>
      <c r="AU660" s="48" t="str">
        <f aca="false">IF(AT660="","",IF(AY660=0.04,U660,AS660*AY660))</f>
        <v/>
      </c>
      <c r="AV660" s="47" t="str">
        <f aca="false">IFERROR(IF(AU660="","",(VLOOKUP(AG660,Dados!$X$111:$Z$112,3,0)*AT660*0.17)),"INSERIR MVA")</f>
        <v/>
      </c>
      <c r="AW660" s="47" t="str">
        <f aca="false">IFERROR(IF(AR660="","",AV660-AU660),"")</f>
        <v/>
      </c>
      <c r="AX660" s="51" t="str">
        <f aca="false">IFERROR(IF(AC660="NÃO","",IF(AM660&lt;&gt;"",AM660-W660,IF(AQ660&lt;&gt;"",AQ660-W660,IF(AW660&lt;&gt;"",AW660-W660,"")))),"")</f>
        <v/>
      </c>
      <c r="AY660" s="46" t="str">
        <f aca="false">IFERROR(IF(ISNA(VLOOKUP(R660,Dados!$X$2:$Y$5,2,0)),VLOOKUP(D660,Dados!$X$7:$Y$33,2,0),VLOOKUP(R660,Dados!$X$2:$Y$5,2,0)),"")</f>
        <v/>
      </c>
      <c r="AZ660" s="52" t="str">
        <f aca="false">IF(C660="","",IF(AND(Y660="CONSUMO",AC660="NÃO")*OR(AG660="-",AG660="BIT"),IF(E660&lt;&gt;"",(AI660-(P660+L660-N660+Q660)*AY660)/0.83),""))</f>
        <v/>
      </c>
      <c r="BA660" s="51" t="str">
        <f aca="false">IF(AZ660="","",AZ660*0.17-((P660+L660-N660+Q660)*AY660))</f>
        <v/>
      </c>
      <c r="BB660" s="51" t="str">
        <f aca="false">IF(AND(Y660="CONSUMO",AG660="ANEXO I",AY660&gt;4%),(AI660-(P660+L660-N660+Q660)*0.0514)/0.83*(0.5177)*(0.17)-AI660*0.0514,IF(AND(Y660="CONSUMO",AG660="ANEXO II",AY660&gt;4%),(AI660-(P660+L660-N660+Q660)*0.041)/0.83*(0.3295)*(0.17)-AI660*0.041,IF(AND(Y660="CONSUMO",AG660="ANEXO I",AY660=4%),(AI660-(P660+L660-N660+Q660)*0.04)/0.83*(0.5177)*(0.17)-AI660*0.04,IF(AND(Y660="CONSUMO",AG660="ANEXO II",AY660=4%),(AI660-(P660+L660-N660+Q660)*0.04)/0.83*(0.3295)*(0.17)-AI660*0.04,""))))</f>
        <v/>
      </c>
      <c r="BC660" s="51" t="str">
        <f aca="false">IF(C660="","",IF(AND(Y660="CONSUMO",AC660="SIM")*OR(AG660="-",AG660="BIT"),IF(E660&lt;&gt;"",(AI660-(P660+L660-N660+Q660)*AY660)/0.83),""))</f>
        <v/>
      </c>
      <c r="BD660" s="51" t="str">
        <f aca="false">IF(BC660="","",BC660*0.17)</f>
        <v/>
      </c>
      <c r="BE660" s="51" t="str">
        <f aca="false">IF(I660=6908,0,IF(BC660="","",BD660-((P660+L660-N660+Q660)*AY660)))</f>
        <v/>
      </c>
      <c r="BF660" s="53" t="str">
        <f aca="false">IF(B660="","",IF(OR(B660="",E660="Regime Normal"),0,(AI660-Q660)*VLOOKUP(R660,Dados!$X$98:$Y$108,2,0)))</f>
        <v/>
      </c>
      <c r="BG660" s="54" t="str">
        <f aca="false">IFERROR(VLOOKUP(I660,Dados!$AC$27:$AD$43,2,0),IF(B660="","",IF(D660&lt;&gt;"MT",IF(AND(AC660="SIM",Y660="Revenda"),"2403",IF(AND(AC660="SIM",Y660="Consumo"),"2407",IF(AND(AC660="NÃO",Y660="Revenda"),"2102",IF(AND(AC660="NÃO",Y660="Consumo"),"2556",)))),REPLACE(I660,1,1,1))))</f>
        <v/>
      </c>
    </row>
    <row r="661" customFormat="false" ht="12.8" hidden="false" customHeight="true" outlineLevel="0" collapsed="false">
      <c r="Y661" s="45"/>
      <c r="Z661" s="46" t="str">
        <f aca="false">IF(B661="","",(IFERROR(VLOOKUP(H661,Dados!A$3:B$15000,2,0),"Não Encontrado")))</f>
        <v/>
      </c>
      <c r="AA661" s="46" t="str">
        <f aca="false">IF(B661="","",(IFERROR(VLOOKUP(G661,Dados!C$3:E$15000,3,0),"Não Encontrado")))</f>
        <v/>
      </c>
      <c r="AB661" s="46" t="str">
        <f aca="false">IFERROR(IF(Z661&lt;&gt;"Não Encontrado",Z661,IF(AA661&lt;&gt;"Não Encontrado",AA661,"")),"")</f>
        <v/>
      </c>
      <c r="AC661" s="45" t="str">
        <f aca="false">IF(B661="","",IF(AB661="","NÃO","SIM"))</f>
        <v/>
      </c>
      <c r="AD661" s="45" t="str">
        <f aca="false">IFERROR(VLOOKUP(G661,Dados!$P$3:$R$500,3,0),"")</f>
        <v/>
      </c>
      <c r="AE661" s="45" t="str">
        <f aca="false">IFERROR(VLOOKUP(G661,Dados!$K$3:$L$500,2,0),"")</f>
        <v/>
      </c>
      <c r="AF661" s="45" t="str">
        <f aca="false">IFERROR(VLOOKUP(G661,Dados!$M$3:$N$500,2,0),"")</f>
        <v/>
      </c>
      <c r="AG661" s="45" t="str">
        <f aca="false">IF(F661="","",IF(AND(AD661="",AE661="",AF661=""),"-",IF(AND(AD661="BIT",AE661="",AF661=""),"BIT",IF(AND(AE661="ANEXO I",AD661="",AF661=""),"ANEXO I",IF(AND(AF661="ANEXO II",AD661="",AE661=""),"ANEXO II","Escolher")))))</f>
        <v/>
      </c>
      <c r="AH661" s="45" t="str">
        <f aca="false">IF(AG661&lt;&gt;"Pneus","",IFERROR(VLOOKUP(R661,Dados!$X$2:$Z$5,3,0)*(AI661-Q661),VLOOKUP(D661,Dados!$X$7:$Z$33,3,0)*(AI661-Q661)))</f>
        <v/>
      </c>
      <c r="AI661" s="47" t="str">
        <f aca="false">IF(B661="","",P661+Q661+O661+M661+L661-N661)</f>
        <v/>
      </c>
      <c r="AJ661" s="48" t="str">
        <f aca="false">IFERROR(IF(AND(AC661="SIM",AG661="-",Y661="REVENDA"),(AB661/1+1)*AI661,IF(AND(AC661="SIM",AG661="Pneus",Y661="REVENDA"),(AB661/1+1)*(AI661-AH661),"")),"")</f>
        <v/>
      </c>
      <c r="AK661" s="48" t="str">
        <f aca="false">IF(AJ661="","",AJ661*17%)</f>
        <v/>
      </c>
      <c r="AL661" s="48" t="str">
        <f aca="false">IFERROR(IF(AC661="NÃO","",IF(AK661="","",IF(E661="Simples Nacional",BF661,IF(T661=0.12,U661*0.5833337002,IF(T661=0,AI661*0.07,U661))))),"")</f>
        <v/>
      </c>
      <c r="AM661" s="47" t="str">
        <f aca="false">IFERROR(IF(AC661="NÃO","",IF(OR(AG661="-",AG661="Pneus"),AK661-AL661,"")),"")</f>
        <v/>
      </c>
      <c r="AN661" s="48" t="str">
        <f aca="false">IF(AND(Y661="REVENDA",AC661="SIM",AG661="BIT"),((AB661/1+1)*AI661)*0.4117,"")</f>
        <v/>
      </c>
      <c r="AO661" s="48" t="str">
        <f aca="false">IF(AN661="","",AN661*17%)</f>
        <v/>
      </c>
      <c r="AP661" s="49" t="str">
        <f aca="false">IF(AN661="","",IF(T661=0.12,(U661*0.4117)*0.4117,IF(T661=0,(AI661*0.07)*0.4117,U661*0.4117)))</f>
        <v/>
      </c>
      <c r="AQ661" s="47" t="str">
        <f aca="false">IF(AN661="","",AO661-AP661)</f>
        <v/>
      </c>
      <c r="AR661" s="50" t="str">
        <f aca="false">IFERROR(IF(AND(AC661="SIM",Y661="REVENDA",LEFT(AG661,5)="ANEXO")*OR(AE661="ANEXO I",AF661="ANEXO II"),VLOOKUP(H661,Dados!G:I,2,0),""),"INSERIR MVA")</f>
        <v/>
      </c>
      <c r="AS661" s="48" t="str">
        <f aca="false">IF(LEFT(AG661,5)="ANEXO",VLOOKUP(AG661,Dados!$X$111:$Z$112,2,0)*(AI661-Q661),"")</f>
        <v/>
      </c>
      <c r="AT661" s="48" t="str">
        <f aca="false">IFERROR(IF(AR661="","",(AI661*AR661)+AI661),"INSERIR MVA")</f>
        <v/>
      </c>
      <c r="AU661" s="48" t="str">
        <f aca="false">IF(AT661="","",IF(AY661=0.04,U661,AS661*AY661))</f>
        <v/>
      </c>
      <c r="AV661" s="47" t="str">
        <f aca="false">IFERROR(IF(AU661="","",(VLOOKUP(AG661,Dados!$X$111:$Z$112,3,0)*AT661*0.17)),"INSERIR MVA")</f>
        <v/>
      </c>
      <c r="AW661" s="47" t="str">
        <f aca="false">IFERROR(IF(AR661="","",AV661-AU661),"")</f>
        <v/>
      </c>
      <c r="AX661" s="51" t="str">
        <f aca="false">IFERROR(IF(AC661="NÃO","",IF(AM661&lt;&gt;"",AM661-W661,IF(AQ661&lt;&gt;"",AQ661-W661,IF(AW661&lt;&gt;"",AW661-W661,"")))),"")</f>
        <v/>
      </c>
      <c r="AY661" s="46" t="str">
        <f aca="false">IFERROR(IF(ISNA(VLOOKUP(R661,Dados!$X$2:$Y$5,2,0)),VLOOKUP(D661,Dados!$X$7:$Y$33,2,0),VLOOKUP(R661,Dados!$X$2:$Y$5,2,0)),"")</f>
        <v/>
      </c>
      <c r="AZ661" s="52" t="str">
        <f aca="false">IF(C661="","",IF(AND(Y661="CONSUMO",AC661="NÃO")*OR(AG661="-",AG661="BIT"),IF(E661&lt;&gt;"",(AI661-(P661+L661-N661+Q661)*AY661)/0.83),""))</f>
        <v/>
      </c>
      <c r="BA661" s="51" t="str">
        <f aca="false">IF(AZ661="","",AZ661*0.17-((P661+L661-N661+Q661)*AY661))</f>
        <v/>
      </c>
      <c r="BB661" s="51" t="str">
        <f aca="false">IF(AND(Y661="CONSUMO",AG661="ANEXO I",AY661&gt;4%),(AI661-(P661+L661-N661+Q661)*0.0514)/0.83*(0.5177)*(0.17)-AI661*0.0514,IF(AND(Y661="CONSUMO",AG661="ANEXO II",AY661&gt;4%),(AI661-(P661+L661-N661+Q661)*0.041)/0.83*(0.3295)*(0.17)-AI661*0.041,IF(AND(Y661="CONSUMO",AG661="ANEXO I",AY661=4%),(AI661-(P661+L661-N661+Q661)*0.04)/0.83*(0.5177)*(0.17)-AI661*0.04,IF(AND(Y661="CONSUMO",AG661="ANEXO II",AY661=4%),(AI661-(P661+L661-N661+Q661)*0.04)/0.83*(0.3295)*(0.17)-AI661*0.04,""))))</f>
        <v/>
      </c>
      <c r="BC661" s="51" t="str">
        <f aca="false">IF(C661="","",IF(AND(Y661="CONSUMO",AC661="SIM")*OR(AG661="-",AG661="BIT"),IF(E661&lt;&gt;"",(AI661-(P661+L661-N661+Q661)*AY661)/0.83),""))</f>
        <v/>
      </c>
      <c r="BD661" s="51" t="str">
        <f aca="false">IF(BC661="","",BC661*0.17)</f>
        <v/>
      </c>
      <c r="BE661" s="51" t="str">
        <f aca="false">IF(I661=6908,0,IF(BC661="","",BD661-((P661+L661-N661+Q661)*AY661)))</f>
        <v/>
      </c>
      <c r="BF661" s="53" t="str">
        <f aca="false">IF(B661="","",IF(OR(B661="",E661="Regime Normal"),0,(AI661-Q661)*VLOOKUP(R661,Dados!$X$98:$Y$108,2,0)))</f>
        <v/>
      </c>
      <c r="BG661" s="54" t="str">
        <f aca="false">IFERROR(VLOOKUP(I661,Dados!$AC$27:$AD$43,2,0),IF(B661="","",IF(D661&lt;&gt;"MT",IF(AND(AC661="SIM",Y661="Revenda"),"2403",IF(AND(AC661="SIM",Y661="Consumo"),"2407",IF(AND(AC661="NÃO",Y661="Revenda"),"2102",IF(AND(AC661="NÃO",Y661="Consumo"),"2556",)))),REPLACE(I661,1,1,1))))</f>
        <v/>
      </c>
    </row>
    <row r="662" customFormat="false" ht="12.8" hidden="false" customHeight="true" outlineLevel="0" collapsed="false">
      <c r="Y662" s="45"/>
      <c r="Z662" s="46" t="str">
        <f aca="false">IF(B662="","",(IFERROR(VLOOKUP(H662,Dados!A$3:B$15000,2,0),"Não Encontrado")))</f>
        <v/>
      </c>
      <c r="AA662" s="46" t="str">
        <f aca="false">IF(B662="","",(IFERROR(VLOOKUP(G662,Dados!C$3:E$15000,3,0),"Não Encontrado")))</f>
        <v/>
      </c>
      <c r="AB662" s="46" t="str">
        <f aca="false">IFERROR(IF(Z662&lt;&gt;"Não Encontrado",Z662,IF(AA662&lt;&gt;"Não Encontrado",AA662,"")),"")</f>
        <v/>
      </c>
      <c r="AC662" s="45" t="str">
        <f aca="false">IF(B662="","",IF(AB662="","NÃO","SIM"))</f>
        <v/>
      </c>
      <c r="AD662" s="45" t="str">
        <f aca="false">IFERROR(VLOOKUP(G662,Dados!$P$3:$R$500,3,0),"")</f>
        <v/>
      </c>
      <c r="AE662" s="45" t="str">
        <f aca="false">IFERROR(VLOOKUP(G662,Dados!$K$3:$L$500,2,0),"")</f>
        <v/>
      </c>
      <c r="AF662" s="45" t="str">
        <f aca="false">IFERROR(VLOOKUP(G662,Dados!$M$3:$N$500,2,0),"")</f>
        <v/>
      </c>
      <c r="AG662" s="45" t="str">
        <f aca="false">IF(F662="","",IF(AND(AD662="",AE662="",AF662=""),"-",IF(AND(AD662="BIT",AE662="",AF662=""),"BIT",IF(AND(AE662="ANEXO I",AD662="",AF662=""),"ANEXO I",IF(AND(AF662="ANEXO II",AD662="",AE662=""),"ANEXO II","Escolher")))))</f>
        <v/>
      </c>
      <c r="AH662" s="45" t="str">
        <f aca="false">IF(AG662&lt;&gt;"Pneus","",IFERROR(VLOOKUP(R662,Dados!$X$2:$Z$5,3,0)*(AI662-Q662),VLOOKUP(D662,Dados!$X$7:$Z$33,3,0)*(AI662-Q662)))</f>
        <v/>
      </c>
      <c r="AI662" s="47" t="str">
        <f aca="false">IF(B662="","",P662+Q662+O662+M662+L662-N662)</f>
        <v/>
      </c>
      <c r="AJ662" s="48" t="str">
        <f aca="false">IFERROR(IF(AND(AC662="SIM",AG662="-",Y662="REVENDA"),(AB662/1+1)*AI662,IF(AND(AC662="SIM",AG662="Pneus",Y662="REVENDA"),(AB662/1+1)*(AI662-AH662),"")),"")</f>
        <v/>
      </c>
      <c r="AK662" s="48" t="str">
        <f aca="false">IF(AJ662="","",AJ662*17%)</f>
        <v/>
      </c>
      <c r="AL662" s="48" t="str">
        <f aca="false">IFERROR(IF(AC662="NÃO","",IF(AK662="","",IF(E662="Simples Nacional",BF662,IF(T662=0.12,U662*0.5833337002,IF(T662=0,AI662*0.07,U662))))),"")</f>
        <v/>
      </c>
      <c r="AM662" s="47" t="str">
        <f aca="false">IFERROR(IF(AC662="NÃO","",IF(OR(AG662="-",AG662="Pneus"),AK662-AL662,"")),"")</f>
        <v/>
      </c>
      <c r="AN662" s="48" t="str">
        <f aca="false">IF(AND(Y662="REVENDA",AC662="SIM",AG662="BIT"),((AB662/1+1)*AI662)*0.4117,"")</f>
        <v/>
      </c>
      <c r="AO662" s="48" t="str">
        <f aca="false">IF(AN662="","",AN662*17%)</f>
        <v/>
      </c>
      <c r="AP662" s="49" t="str">
        <f aca="false">IF(AN662="","",IF(T662=0.12,(U662*0.4117)*0.4117,IF(T662=0,(AI662*0.07)*0.4117,U662*0.4117)))</f>
        <v/>
      </c>
      <c r="AQ662" s="47" t="str">
        <f aca="false">IF(AN662="","",AO662-AP662)</f>
        <v/>
      </c>
      <c r="AR662" s="50" t="str">
        <f aca="false">IFERROR(IF(AND(AC662="SIM",Y662="REVENDA",LEFT(AG662,5)="ANEXO")*OR(AE662="ANEXO I",AF662="ANEXO II"),VLOOKUP(H662,Dados!G:I,2,0),""),"INSERIR MVA")</f>
        <v/>
      </c>
      <c r="AS662" s="48" t="str">
        <f aca="false">IF(LEFT(AG662,5)="ANEXO",VLOOKUP(AG662,Dados!$X$111:$Z$112,2,0)*(AI662-Q662),"")</f>
        <v/>
      </c>
      <c r="AT662" s="48" t="str">
        <f aca="false">IFERROR(IF(AR662="","",(AI662*AR662)+AI662),"INSERIR MVA")</f>
        <v/>
      </c>
      <c r="AU662" s="48" t="str">
        <f aca="false">IF(AT662="","",IF(AY662=0.04,U662,AS662*AY662))</f>
        <v/>
      </c>
      <c r="AV662" s="47" t="str">
        <f aca="false">IFERROR(IF(AU662="","",(VLOOKUP(AG662,Dados!$X$111:$Z$112,3,0)*AT662*0.17)),"INSERIR MVA")</f>
        <v/>
      </c>
      <c r="AW662" s="47" t="str">
        <f aca="false">IFERROR(IF(AR662="","",AV662-AU662),"")</f>
        <v/>
      </c>
      <c r="AX662" s="51" t="str">
        <f aca="false">IFERROR(IF(AC662="NÃO","",IF(AM662&lt;&gt;"",AM662-W662,IF(AQ662&lt;&gt;"",AQ662-W662,IF(AW662&lt;&gt;"",AW662-W662,"")))),"")</f>
        <v/>
      </c>
      <c r="AY662" s="46" t="str">
        <f aca="false">IFERROR(IF(ISNA(VLOOKUP(R662,Dados!$X$2:$Y$5,2,0)),VLOOKUP(D662,Dados!$X$7:$Y$33,2,0),VLOOKUP(R662,Dados!$X$2:$Y$5,2,0)),"")</f>
        <v/>
      </c>
      <c r="AZ662" s="52" t="str">
        <f aca="false">IF(C662="","",IF(AND(Y662="CONSUMO",AC662="NÃO")*OR(AG662="-",AG662="BIT"),IF(E662&lt;&gt;"",(AI662-(P662+L662-N662+Q662)*AY662)/0.83),""))</f>
        <v/>
      </c>
      <c r="BA662" s="51" t="str">
        <f aca="false">IF(AZ662="","",AZ662*0.17-((P662+L662-N662+Q662)*AY662))</f>
        <v/>
      </c>
      <c r="BB662" s="51" t="str">
        <f aca="false">IF(AND(Y662="CONSUMO",AG662="ANEXO I",AY662&gt;4%),(AI662-(P662+L662-N662+Q662)*0.0514)/0.83*(0.5177)*(0.17)-AI662*0.0514,IF(AND(Y662="CONSUMO",AG662="ANEXO II",AY662&gt;4%),(AI662-(P662+L662-N662+Q662)*0.041)/0.83*(0.3295)*(0.17)-AI662*0.041,IF(AND(Y662="CONSUMO",AG662="ANEXO I",AY662=4%),(AI662-(P662+L662-N662+Q662)*0.04)/0.83*(0.5177)*(0.17)-AI662*0.04,IF(AND(Y662="CONSUMO",AG662="ANEXO II",AY662=4%),(AI662-(P662+L662-N662+Q662)*0.04)/0.83*(0.3295)*(0.17)-AI662*0.04,""))))</f>
        <v/>
      </c>
      <c r="BC662" s="51" t="str">
        <f aca="false">IF(C662="","",IF(AND(Y662="CONSUMO",AC662="SIM")*OR(AG662="-",AG662="BIT"),IF(E662&lt;&gt;"",(AI662-(P662+L662-N662+Q662)*AY662)/0.83),""))</f>
        <v/>
      </c>
      <c r="BD662" s="51" t="str">
        <f aca="false">IF(BC662="","",BC662*0.17)</f>
        <v/>
      </c>
      <c r="BE662" s="51" t="str">
        <f aca="false">IF(I662=6908,0,IF(BC662="","",BD662-((P662+L662-N662+Q662)*AY662)))</f>
        <v/>
      </c>
      <c r="BF662" s="53" t="str">
        <f aca="false">IF(B662="","",IF(OR(B662="",E662="Regime Normal"),0,(AI662-Q662)*VLOOKUP(R662,Dados!$X$98:$Y$108,2,0)))</f>
        <v/>
      </c>
      <c r="BG662" s="54" t="str">
        <f aca="false">IFERROR(VLOOKUP(I662,Dados!$AC$27:$AD$43,2,0),IF(B662="","",IF(D662&lt;&gt;"MT",IF(AND(AC662="SIM",Y662="Revenda"),"2403",IF(AND(AC662="SIM",Y662="Consumo"),"2407",IF(AND(AC662="NÃO",Y662="Revenda"),"2102",IF(AND(AC662="NÃO",Y662="Consumo"),"2556",)))),REPLACE(I662,1,1,1))))</f>
        <v/>
      </c>
    </row>
    <row r="663" customFormat="false" ht="12.8" hidden="false" customHeight="true" outlineLevel="0" collapsed="false">
      <c r="Y663" s="45"/>
      <c r="Z663" s="46" t="str">
        <f aca="false">IF(B663="","",(IFERROR(VLOOKUP(H663,Dados!A$3:B$15000,2,0),"Não Encontrado")))</f>
        <v/>
      </c>
      <c r="AA663" s="46" t="str">
        <f aca="false">IF(B663="","",(IFERROR(VLOOKUP(G663,Dados!C$3:E$15000,3,0),"Não Encontrado")))</f>
        <v/>
      </c>
      <c r="AB663" s="46" t="str">
        <f aca="false">IFERROR(IF(Z663&lt;&gt;"Não Encontrado",Z663,IF(AA663&lt;&gt;"Não Encontrado",AA663,"")),"")</f>
        <v/>
      </c>
      <c r="AC663" s="45" t="str">
        <f aca="false">IF(B663="","",IF(AB663="","NÃO","SIM"))</f>
        <v/>
      </c>
      <c r="AD663" s="45" t="str">
        <f aca="false">IFERROR(VLOOKUP(G663,Dados!$P$3:$R$500,3,0),"")</f>
        <v/>
      </c>
      <c r="AE663" s="45" t="str">
        <f aca="false">IFERROR(VLOOKUP(G663,Dados!$K$3:$L$500,2,0),"")</f>
        <v/>
      </c>
      <c r="AF663" s="45" t="str">
        <f aca="false">IFERROR(VLOOKUP(G663,Dados!$M$3:$N$500,2,0),"")</f>
        <v/>
      </c>
      <c r="AG663" s="45" t="str">
        <f aca="false">IF(F663="","",IF(AND(AD663="",AE663="",AF663=""),"-",IF(AND(AD663="BIT",AE663="",AF663=""),"BIT",IF(AND(AE663="ANEXO I",AD663="",AF663=""),"ANEXO I",IF(AND(AF663="ANEXO II",AD663="",AE663=""),"ANEXO II","Escolher")))))</f>
        <v/>
      </c>
      <c r="AH663" s="45" t="str">
        <f aca="false">IF(AG663&lt;&gt;"Pneus","",IFERROR(VLOOKUP(R663,Dados!$X$2:$Z$5,3,0)*(AI663-Q663),VLOOKUP(D663,Dados!$X$7:$Z$33,3,0)*(AI663-Q663)))</f>
        <v/>
      </c>
      <c r="AI663" s="47" t="str">
        <f aca="false">IF(B663="","",P663+Q663+O663+M663+L663-N663)</f>
        <v/>
      </c>
      <c r="AJ663" s="48" t="str">
        <f aca="false">IFERROR(IF(AND(AC663="SIM",AG663="-",Y663="REVENDA"),(AB663/1+1)*AI663,IF(AND(AC663="SIM",AG663="Pneus",Y663="REVENDA"),(AB663/1+1)*(AI663-AH663),"")),"")</f>
        <v/>
      </c>
      <c r="AK663" s="48" t="str">
        <f aca="false">IF(AJ663="","",AJ663*17%)</f>
        <v/>
      </c>
      <c r="AL663" s="48" t="str">
        <f aca="false">IFERROR(IF(AC663="NÃO","",IF(AK663="","",IF(E663="Simples Nacional",BF663,IF(T663=0.12,U663*0.5833337002,IF(T663=0,AI663*0.07,U663))))),"")</f>
        <v/>
      </c>
      <c r="AM663" s="47" t="str">
        <f aca="false">IFERROR(IF(AC663="NÃO","",IF(OR(AG663="-",AG663="Pneus"),AK663-AL663,"")),"")</f>
        <v/>
      </c>
      <c r="AN663" s="48" t="str">
        <f aca="false">IF(AND(Y663="REVENDA",AC663="SIM",AG663="BIT"),((AB663/1+1)*AI663)*0.4117,"")</f>
        <v/>
      </c>
      <c r="AO663" s="48" t="str">
        <f aca="false">IF(AN663="","",AN663*17%)</f>
        <v/>
      </c>
      <c r="AP663" s="49" t="str">
        <f aca="false">IF(AN663="","",IF(T663=0.12,(U663*0.4117)*0.4117,IF(T663=0,(AI663*0.07)*0.4117,U663*0.4117)))</f>
        <v/>
      </c>
      <c r="AQ663" s="47" t="str">
        <f aca="false">IF(AN663="","",AO663-AP663)</f>
        <v/>
      </c>
      <c r="AR663" s="50" t="str">
        <f aca="false">IFERROR(IF(AND(AC663="SIM",Y663="REVENDA",LEFT(AG663,5)="ANEXO")*OR(AE663="ANEXO I",AF663="ANEXO II"),VLOOKUP(H663,Dados!G:I,2,0),""),"INSERIR MVA")</f>
        <v/>
      </c>
      <c r="AS663" s="48" t="str">
        <f aca="false">IF(LEFT(AG663,5)="ANEXO",VLOOKUP(AG663,Dados!$X$111:$Z$112,2,0)*(AI663-Q663),"")</f>
        <v/>
      </c>
      <c r="AT663" s="48" t="str">
        <f aca="false">IFERROR(IF(AR663="","",(AI663*AR663)+AI663),"INSERIR MVA")</f>
        <v/>
      </c>
      <c r="AU663" s="48" t="str">
        <f aca="false">IF(AT663="","",IF(AY663=0.04,U663,AS663*AY663))</f>
        <v/>
      </c>
      <c r="AV663" s="47" t="str">
        <f aca="false">IFERROR(IF(AU663="","",(VLOOKUP(AG663,Dados!$X$111:$Z$112,3,0)*AT663*0.17)),"INSERIR MVA")</f>
        <v/>
      </c>
      <c r="AW663" s="47" t="str">
        <f aca="false">IFERROR(IF(AR663="","",AV663-AU663),"")</f>
        <v/>
      </c>
      <c r="AX663" s="51" t="str">
        <f aca="false">IFERROR(IF(AC663="NÃO","",IF(AM663&lt;&gt;"",AM663-W663,IF(AQ663&lt;&gt;"",AQ663-W663,IF(AW663&lt;&gt;"",AW663-W663,"")))),"")</f>
        <v/>
      </c>
      <c r="AY663" s="46" t="str">
        <f aca="false">IFERROR(IF(ISNA(VLOOKUP(R663,Dados!$X$2:$Y$5,2,0)),VLOOKUP(D663,Dados!$X$7:$Y$33,2,0),VLOOKUP(R663,Dados!$X$2:$Y$5,2,0)),"")</f>
        <v/>
      </c>
      <c r="AZ663" s="52" t="str">
        <f aca="false">IF(C663="","",IF(AND(Y663="CONSUMO",AC663="NÃO")*OR(AG663="-",AG663="BIT"),IF(E663&lt;&gt;"",(AI663-(P663+L663-N663+Q663)*AY663)/0.83),""))</f>
        <v/>
      </c>
      <c r="BA663" s="51" t="str">
        <f aca="false">IF(AZ663="","",AZ663*0.17-((P663+L663-N663+Q663)*AY663))</f>
        <v/>
      </c>
      <c r="BB663" s="51" t="str">
        <f aca="false">IF(AND(Y663="CONSUMO",AG663="ANEXO I",AY663&gt;4%),(AI663-(P663+L663-N663+Q663)*0.0514)/0.83*(0.5177)*(0.17)-AI663*0.0514,IF(AND(Y663="CONSUMO",AG663="ANEXO II",AY663&gt;4%),(AI663-(P663+L663-N663+Q663)*0.041)/0.83*(0.3295)*(0.17)-AI663*0.041,IF(AND(Y663="CONSUMO",AG663="ANEXO I",AY663=4%),(AI663-(P663+L663-N663+Q663)*0.04)/0.83*(0.5177)*(0.17)-AI663*0.04,IF(AND(Y663="CONSUMO",AG663="ANEXO II",AY663=4%),(AI663-(P663+L663-N663+Q663)*0.04)/0.83*(0.3295)*(0.17)-AI663*0.04,""))))</f>
        <v/>
      </c>
      <c r="BC663" s="51" t="str">
        <f aca="false">IF(C663="","",IF(AND(Y663="CONSUMO",AC663="SIM")*OR(AG663="-",AG663="BIT"),IF(E663&lt;&gt;"",(AI663-(P663+L663-N663+Q663)*AY663)/0.83),""))</f>
        <v/>
      </c>
      <c r="BD663" s="51" t="str">
        <f aca="false">IF(BC663="","",BC663*0.17)</f>
        <v/>
      </c>
      <c r="BE663" s="51" t="str">
        <f aca="false">IF(I663=6908,0,IF(BC663="","",BD663-((P663+L663-N663+Q663)*AY663)))</f>
        <v/>
      </c>
      <c r="BF663" s="53" t="str">
        <f aca="false">IF(B663="","",IF(OR(B663="",E663="Regime Normal"),0,(AI663-Q663)*VLOOKUP(R663,Dados!$X$98:$Y$108,2,0)))</f>
        <v/>
      </c>
      <c r="BG663" s="54" t="str">
        <f aca="false">IFERROR(VLOOKUP(I663,Dados!$AC$27:$AD$43,2,0),IF(B663="","",IF(D663&lt;&gt;"MT",IF(AND(AC663="SIM",Y663="Revenda"),"2403",IF(AND(AC663="SIM",Y663="Consumo"),"2407",IF(AND(AC663="NÃO",Y663="Revenda"),"2102",IF(AND(AC663="NÃO",Y663="Consumo"),"2556",)))),REPLACE(I663,1,1,1))))</f>
        <v/>
      </c>
    </row>
    <row r="664" customFormat="false" ht="12.8" hidden="false" customHeight="true" outlineLevel="0" collapsed="false">
      <c r="Y664" s="45"/>
      <c r="Z664" s="46" t="str">
        <f aca="false">IF(B664="","",(IFERROR(VLOOKUP(H664,Dados!A$3:B$15000,2,0),"Não Encontrado")))</f>
        <v/>
      </c>
      <c r="AA664" s="46" t="str">
        <f aca="false">IF(B664="","",(IFERROR(VLOOKUP(G664,Dados!C$3:E$15000,3,0),"Não Encontrado")))</f>
        <v/>
      </c>
      <c r="AB664" s="46" t="str">
        <f aca="false">IFERROR(IF(Z664&lt;&gt;"Não Encontrado",Z664,IF(AA664&lt;&gt;"Não Encontrado",AA664,"")),"")</f>
        <v/>
      </c>
      <c r="AC664" s="45" t="str">
        <f aca="false">IF(B664="","",IF(AB664="","NÃO","SIM"))</f>
        <v/>
      </c>
      <c r="AD664" s="45" t="str">
        <f aca="false">IFERROR(VLOOKUP(G664,Dados!$P$3:$R$500,3,0),"")</f>
        <v/>
      </c>
      <c r="AE664" s="45" t="str">
        <f aca="false">IFERROR(VLOOKUP(G664,Dados!$K$3:$L$500,2,0),"")</f>
        <v/>
      </c>
      <c r="AF664" s="45" t="str">
        <f aca="false">IFERROR(VLOOKUP(G664,Dados!$M$3:$N$500,2,0),"")</f>
        <v/>
      </c>
      <c r="AG664" s="45" t="str">
        <f aca="false">IF(F664="","",IF(AND(AD664="",AE664="",AF664=""),"-",IF(AND(AD664="BIT",AE664="",AF664=""),"BIT",IF(AND(AE664="ANEXO I",AD664="",AF664=""),"ANEXO I",IF(AND(AF664="ANEXO II",AD664="",AE664=""),"ANEXO II","Escolher")))))</f>
        <v/>
      </c>
      <c r="AH664" s="45" t="str">
        <f aca="false">IF(AG664&lt;&gt;"Pneus","",IFERROR(VLOOKUP(R664,Dados!$X$2:$Z$5,3,0)*(AI664-Q664),VLOOKUP(D664,Dados!$X$7:$Z$33,3,0)*(AI664-Q664)))</f>
        <v/>
      </c>
      <c r="AI664" s="47" t="str">
        <f aca="false">IF(B664="","",P664+Q664+O664+M664+L664-N664)</f>
        <v/>
      </c>
      <c r="AJ664" s="48" t="str">
        <f aca="false">IFERROR(IF(AND(AC664="SIM",AG664="-",Y664="REVENDA"),(AB664/1+1)*AI664,IF(AND(AC664="SIM",AG664="Pneus",Y664="REVENDA"),(AB664/1+1)*(AI664-AH664),"")),"")</f>
        <v/>
      </c>
      <c r="AK664" s="48" t="str">
        <f aca="false">IF(AJ664="","",AJ664*17%)</f>
        <v/>
      </c>
      <c r="AL664" s="48" t="str">
        <f aca="false">IFERROR(IF(AC664="NÃO","",IF(AK664="","",IF(E664="Simples Nacional",BF664,IF(T664=0.12,U664*0.5833337002,IF(T664=0,AI664*0.07,U664))))),"")</f>
        <v/>
      </c>
      <c r="AM664" s="47" t="str">
        <f aca="false">IFERROR(IF(AC664="NÃO","",IF(OR(AG664="-",AG664="Pneus"),AK664-AL664,"")),"")</f>
        <v/>
      </c>
      <c r="AN664" s="48" t="str">
        <f aca="false">IF(AND(Y664="REVENDA",AC664="SIM",AG664="BIT"),((AB664/1+1)*AI664)*0.4117,"")</f>
        <v/>
      </c>
      <c r="AO664" s="48" t="str">
        <f aca="false">IF(AN664="","",AN664*17%)</f>
        <v/>
      </c>
      <c r="AP664" s="49" t="str">
        <f aca="false">IF(AN664="","",IF(T664=0.12,(U664*0.4117)*0.4117,IF(T664=0,(AI664*0.07)*0.4117,U664*0.4117)))</f>
        <v/>
      </c>
      <c r="AQ664" s="47" t="str">
        <f aca="false">IF(AN664="","",AO664-AP664)</f>
        <v/>
      </c>
      <c r="AR664" s="50" t="str">
        <f aca="false">IFERROR(IF(AND(AC664="SIM",Y664="REVENDA",LEFT(AG664,5)="ANEXO")*OR(AE664="ANEXO I",AF664="ANEXO II"),VLOOKUP(H664,Dados!G:I,2,0),""),"INSERIR MVA")</f>
        <v/>
      </c>
      <c r="AS664" s="48" t="str">
        <f aca="false">IF(LEFT(AG664,5)="ANEXO",VLOOKUP(AG664,Dados!$X$111:$Z$112,2,0)*(AI664-Q664),"")</f>
        <v/>
      </c>
      <c r="AT664" s="48" t="str">
        <f aca="false">IFERROR(IF(AR664="","",(AI664*AR664)+AI664),"INSERIR MVA")</f>
        <v/>
      </c>
      <c r="AU664" s="48" t="str">
        <f aca="false">IF(AT664="","",IF(AY664=0.04,U664,AS664*AY664))</f>
        <v/>
      </c>
      <c r="AV664" s="47" t="str">
        <f aca="false">IFERROR(IF(AU664="","",(VLOOKUP(AG664,Dados!$X$111:$Z$112,3,0)*AT664*0.17)),"INSERIR MVA")</f>
        <v/>
      </c>
      <c r="AW664" s="47" t="str">
        <f aca="false">IFERROR(IF(AR664="","",AV664-AU664),"")</f>
        <v/>
      </c>
      <c r="AX664" s="51" t="str">
        <f aca="false">IFERROR(IF(AC664="NÃO","",IF(AM664&lt;&gt;"",AM664-W664,IF(AQ664&lt;&gt;"",AQ664-W664,IF(AW664&lt;&gt;"",AW664-W664,"")))),"")</f>
        <v/>
      </c>
      <c r="AY664" s="46" t="str">
        <f aca="false">IFERROR(IF(ISNA(VLOOKUP(R664,Dados!$X$2:$Y$5,2,0)),VLOOKUP(D664,Dados!$X$7:$Y$33,2,0),VLOOKUP(R664,Dados!$X$2:$Y$5,2,0)),"")</f>
        <v/>
      </c>
      <c r="AZ664" s="52" t="str">
        <f aca="false">IF(C664="","",IF(AND(Y664="CONSUMO",AC664="NÃO")*OR(AG664="-",AG664="BIT"),IF(E664&lt;&gt;"",(AI664-(P664+L664-N664+Q664)*AY664)/0.83),""))</f>
        <v/>
      </c>
      <c r="BA664" s="51" t="str">
        <f aca="false">IF(AZ664="","",AZ664*0.17-((P664+L664-N664+Q664)*AY664))</f>
        <v/>
      </c>
      <c r="BB664" s="51" t="str">
        <f aca="false">IF(AND(Y664="CONSUMO",AG664="ANEXO I",AY664&gt;4%),(AI664-(P664+L664-N664+Q664)*0.0514)/0.83*(0.5177)*(0.17)-AI664*0.0514,IF(AND(Y664="CONSUMO",AG664="ANEXO II",AY664&gt;4%),(AI664-(P664+L664-N664+Q664)*0.041)/0.83*(0.3295)*(0.17)-AI664*0.041,IF(AND(Y664="CONSUMO",AG664="ANEXO I",AY664=4%),(AI664-(P664+L664-N664+Q664)*0.04)/0.83*(0.5177)*(0.17)-AI664*0.04,IF(AND(Y664="CONSUMO",AG664="ANEXO II",AY664=4%),(AI664-(P664+L664-N664+Q664)*0.04)/0.83*(0.3295)*(0.17)-AI664*0.04,""))))</f>
        <v/>
      </c>
      <c r="BC664" s="51" t="str">
        <f aca="false">IF(C664="","",IF(AND(Y664="CONSUMO",AC664="SIM")*OR(AG664="-",AG664="BIT"),IF(E664&lt;&gt;"",(AI664-(P664+L664-N664+Q664)*AY664)/0.83),""))</f>
        <v/>
      </c>
      <c r="BD664" s="51" t="str">
        <f aca="false">IF(BC664="","",BC664*0.17)</f>
        <v/>
      </c>
      <c r="BE664" s="51" t="str">
        <f aca="false">IF(I664=6908,0,IF(BC664="","",BD664-((P664+L664-N664+Q664)*AY664)))</f>
        <v/>
      </c>
      <c r="BF664" s="53" t="str">
        <f aca="false">IF(B664="","",IF(OR(B664="",E664="Regime Normal"),0,(AI664-Q664)*VLOOKUP(R664,Dados!$X$98:$Y$108,2,0)))</f>
        <v/>
      </c>
      <c r="BG664" s="54" t="str">
        <f aca="false">IFERROR(VLOOKUP(I664,Dados!$AC$27:$AD$43,2,0),IF(B664="","",IF(D664&lt;&gt;"MT",IF(AND(AC664="SIM",Y664="Revenda"),"2403",IF(AND(AC664="SIM",Y664="Consumo"),"2407",IF(AND(AC664="NÃO",Y664="Revenda"),"2102",IF(AND(AC664="NÃO",Y664="Consumo"),"2556",)))),REPLACE(I664,1,1,1))))</f>
        <v/>
      </c>
    </row>
    <row r="665" customFormat="false" ht="12.8" hidden="false" customHeight="true" outlineLevel="0" collapsed="false">
      <c r="Y665" s="45"/>
      <c r="Z665" s="46" t="str">
        <f aca="false">IF(B665="","",(IFERROR(VLOOKUP(H665,Dados!A$3:B$15000,2,0),"Não Encontrado")))</f>
        <v/>
      </c>
      <c r="AA665" s="46" t="str">
        <f aca="false">IF(B665="","",(IFERROR(VLOOKUP(G665,Dados!C$3:E$15000,3,0),"Não Encontrado")))</f>
        <v/>
      </c>
      <c r="AB665" s="46" t="str">
        <f aca="false">IFERROR(IF(Z665&lt;&gt;"Não Encontrado",Z665,IF(AA665&lt;&gt;"Não Encontrado",AA665,"")),"")</f>
        <v/>
      </c>
      <c r="AC665" s="45" t="str">
        <f aca="false">IF(B665="","",IF(AB665="","NÃO","SIM"))</f>
        <v/>
      </c>
      <c r="AD665" s="45" t="str">
        <f aca="false">IFERROR(VLOOKUP(G665,Dados!$P$3:$R$500,3,0),"")</f>
        <v/>
      </c>
      <c r="AE665" s="45" t="str">
        <f aca="false">IFERROR(VLOOKUP(G665,Dados!$K$3:$L$500,2,0),"")</f>
        <v/>
      </c>
      <c r="AF665" s="45" t="str">
        <f aca="false">IFERROR(VLOOKUP(G665,Dados!$M$3:$N$500,2,0),"")</f>
        <v/>
      </c>
      <c r="AG665" s="45" t="str">
        <f aca="false">IF(F665="","",IF(AND(AD665="",AE665="",AF665=""),"-",IF(AND(AD665="BIT",AE665="",AF665=""),"BIT",IF(AND(AE665="ANEXO I",AD665="",AF665=""),"ANEXO I",IF(AND(AF665="ANEXO II",AD665="",AE665=""),"ANEXO II","Escolher")))))</f>
        <v/>
      </c>
      <c r="AH665" s="45" t="str">
        <f aca="false">IF(AG665&lt;&gt;"Pneus","",IFERROR(VLOOKUP(R665,Dados!$X$2:$Z$5,3,0)*(AI665-Q665),VLOOKUP(D665,Dados!$X$7:$Z$33,3,0)*(AI665-Q665)))</f>
        <v/>
      </c>
      <c r="AI665" s="47" t="str">
        <f aca="false">IF(B665="","",P665+Q665+O665+M665+L665-N665)</f>
        <v/>
      </c>
      <c r="AJ665" s="48" t="str">
        <f aca="false">IFERROR(IF(AND(AC665="SIM",AG665="-",Y665="REVENDA"),(AB665/1+1)*AI665,IF(AND(AC665="SIM",AG665="Pneus",Y665="REVENDA"),(AB665/1+1)*(AI665-AH665),"")),"")</f>
        <v/>
      </c>
      <c r="AK665" s="48" t="str">
        <f aca="false">IF(AJ665="","",AJ665*17%)</f>
        <v/>
      </c>
      <c r="AL665" s="48" t="str">
        <f aca="false">IFERROR(IF(AC665="NÃO","",IF(AK665="","",IF(E665="Simples Nacional",BF665,IF(T665=0.12,U665*0.5833337002,IF(T665=0,AI665*0.07,U665))))),"")</f>
        <v/>
      </c>
      <c r="AM665" s="47" t="str">
        <f aca="false">IFERROR(IF(AC665="NÃO","",IF(OR(AG665="-",AG665="Pneus"),AK665-AL665,"")),"")</f>
        <v/>
      </c>
      <c r="AN665" s="48" t="str">
        <f aca="false">IF(AND(Y665="REVENDA",AC665="SIM",AG665="BIT"),((AB665/1+1)*AI665)*0.4117,"")</f>
        <v/>
      </c>
      <c r="AO665" s="48" t="str">
        <f aca="false">IF(AN665="","",AN665*17%)</f>
        <v/>
      </c>
      <c r="AP665" s="49" t="str">
        <f aca="false">IF(AN665="","",IF(T665=0.12,(U665*0.4117)*0.4117,IF(T665=0,(AI665*0.07)*0.4117,U665*0.4117)))</f>
        <v/>
      </c>
      <c r="AQ665" s="47" t="str">
        <f aca="false">IF(AN665="","",AO665-AP665)</f>
        <v/>
      </c>
      <c r="AR665" s="50" t="str">
        <f aca="false">IFERROR(IF(AND(AC665="SIM",Y665="REVENDA",LEFT(AG665,5)="ANEXO")*OR(AE665="ANEXO I",AF665="ANEXO II"),VLOOKUP(H665,Dados!G:I,2,0),""),"INSERIR MVA")</f>
        <v/>
      </c>
      <c r="AS665" s="48" t="str">
        <f aca="false">IF(LEFT(AG665,5)="ANEXO",VLOOKUP(AG665,Dados!$X$111:$Z$112,2,0)*(AI665-Q665),"")</f>
        <v/>
      </c>
      <c r="AT665" s="48" t="str">
        <f aca="false">IFERROR(IF(AR665="","",(AI665*AR665)+AI665),"INSERIR MVA")</f>
        <v/>
      </c>
      <c r="AU665" s="48" t="str">
        <f aca="false">IF(AT665="","",IF(AY665=0.04,U665,AS665*AY665))</f>
        <v/>
      </c>
      <c r="AV665" s="47" t="str">
        <f aca="false">IFERROR(IF(AU665="","",(VLOOKUP(AG665,Dados!$X$111:$Z$112,3,0)*AT665*0.17)),"INSERIR MVA")</f>
        <v/>
      </c>
      <c r="AW665" s="47" t="str">
        <f aca="false">IFERROR(IF(AR665="","",AV665-AU665),"")</f>
        <v/>
      </c>
      <c r="AX665" s="51" t="str">
        <f aca="false">IFERROR(IF(AC665="NÃO","",IF(AM665&lt;&gt;"",AM665-W665,IF(AQ665&lt;&gt;"",AQ665-W665,IF(AW665&lt;&gt;"",AW665-W665,"")))),"")</f>
        <v/>
      </c>
      <c r="AY665" s="46" t="str">
        <f aca="false">IFERROR(IF(ISNA(VLOOKUP(R665,Dados!$X$2:$Y$5,2,0)),VLOOKUP(D665,Dados!$X$7:$Y$33,2,0),VLOOKUP(R665,Dados!$X$2:$Y$5,2,0)),"")</f>
        <v/>
      </c>
      <c r="AZ665" s="52" t="str">
        <f aca="false">IF(C665="","",IF(AND(Y665="CONSUMO",AC665="NÃO")*OR(AG665="-",AG665="BIT"),IF(E665&lt;&gt;"",(AI665-(P665+L665-N665+Q665)*AY665)/0.83),""))</f>
        <v/>
      </c>
      <c r="BA665" s="51" t="str">
        <f aca="false">IF(AZ665="","",AZ665*0.17-((P665+L665-N665+Q665)*AY665))</f>
        <v/>
      </c>
      <c r="BB665" s="51" t="str">
        <f aca="false">IF(AND(Y665="CONSUMO",AG665="ANEXO I",AY665&gt;4%),(AI665-(P665+L665-N665+Q665)*0.0514)/0.83*(0.5177)*(0.17)-AI665*0.0514,IF(AND(Y665="CONSUMO",AG665="ANEXO II",AY665&gt;4%),(AI665-(P665+L665-N665+Q665)*0.041)/0.83*(0.3295)*(0.17)-AI665*0.041,IF(AND(Y665="CONSUMO",AG665="ANEXO I",AY665=4%),(AI665-(P665+L665-N665+Q665)*0.04)/0.83*(0.5177)*(0.17)-AI665*0.04,IF(AND(Y665="CONSUMO",AG665="ANEXO II",AY665=4%),(AI665-(P665+L665-N665+Q665)*0.04)/0.83*(0.3295)*(0.17)-AI665*0.04,""))))</f>
        <v/>
      </c>
      <c r="BC665" s="51" t="str">
        <f aca="false">IF(C665="","",IF(AND(Y665="CONSUMO",AC665="SIM")*OR(AG665="-",AG665="BIT"),IF(E665&lt;&gt;"",(AI665-(P665+L665-N665+Q665)*AY665)/0.83),""))</f>
        <v/>
      </c>
      <c r="BD665" s="51" t="str">
        <f aca="false">IF(BC665="","",BC665*0.17)</f>
        <v/>
      </c>
      <c r="BE665" s="51" t="str">
        <f aca="false">IF(I665=6908,0,IF(BC665="","",BD665-((P665+L665-N665+Q665)*AY665)))</f>
        <v/>
      </c>
      <c r="BF665" s="53" t="str">
        <f aca="false">IF(B665="","",IF(OR(B665="",E665="Regime Normal"),0,(AI665-Q665)*VLOOKUP(R665,Dados!$X$98:$Y$108,2,0)))</f>
        <v/>
      </c>
      <c r="BG665" s="54" t="str">
        <f aca="false">IFERROR(VLOOKUP(I665,Dados!$AC$27:$AD$43,2,0),IF(B665="","",IF(D665&lt;&gt;"MT",IF(AND(AC665="SIM",Y665="Revenda"),"2403",IF(AND(AC665="SIM",Y665="Consumo"),"2407",IF(AND(AC665="NÃO",Y665="Revenda"),"2102",IF(AND(AC665="NÃO",Y665="Consumo"),"2556",)))),REPLACE(I665,1,1,1))))</f>
        <v/>
      </c>
    </row>
    <row r="666" customFormat="false" ht="12.8" hidden="false" customHeight="true" outlineLevel="0" collapsed="false">
      <c r="Y666" s="45"/>
      <c r="Z666" s="46" t="str">
        <f aca="false">IF(B666="","",(IFERROR(VLOOKUP(H666,Dados!A$3:B$15000,2,0),"Não Encontrado")))</f>
        <v/>
      </c>
      <c r="AA666" s="46" t="str">
        <f aca="false">IF(B666="","",(IFERROR(VLOOKUP(G666,Dados!C$3:E$15000,3,0),"Não Encontrado")))</f>
        <v/>
      </c>
      <c r="AB666" s="46" t="str">
        <f aca="false">IFERROR(IF(Z666&lt;&gt;"Não Encontrado",Z666,IF(AA666&lt;&gt;"Não Encontrado",AA666,"")),"")</f>
        <v/>
      </c>
      <c r="AC666" s="45" t="str">
        <f aca="false">IF(B666="","",IF(AB666="","NÃO","SIM"))</f>
        <v/>
      </c>
      <c r="AD666" s="45" t="str">
        <f aca="false">IFERROR(VLOOKUP(G666,Dados!$P$3:$R$500,3,0),"")</f>
        <v/>
      </c>
      <c r="AE666" s="45" t="str">
        <f aca="false">IFERROR(VLOOKUP(G666,Dados!$K$3:$L$500,2,0),"")</f>
        <v/>
      </c>
      <c r="AF666" s="45" t="str">
        <f aca="false">IFERROR(VLOOKUP(G666,Dados!$M$3:$N$500,2,0),"")</f>
        <v/>
      </c>
      <c r="AG666" s="45" t="str">
        <f aca="false">IF(F666="","",IF(AND(AD666="",AE666="",AF666=""),"-",IF(AND(AD666="BIT",AE666="",AF666=""),"BIT",IF(AND(AE666="ANEXO I",AD666="",AF666=""),"ANEXO I",IF(AND(AF666="ANEXO II",AD666="",AE666=""),"ANEXO II","Escolher")))))</f>
        <v/>
      </c>
      <c r="AH666" s="45" t="str">
        <f aca="false">IF(AG666&lt;&gt;"Pneus","",IFERROR(VLOOKUP(R666,Dados!$X$2:$Z$5,3,0)*(AI666-Q666),VLOOKUP(D666,Dados!$X$7:$Z$33,3,0)*(AI666-Q666)))</f>
        <v/>
      </c>
      <c r="AI666" s="47" t="str">
        <f aca="false">IF(B666="","",P666+Q666+O666+M666+L666-N666)</f>
        <v/>
      </c>
      <c r="AJ666" s="48" t="str">
        <f aca="false">IFERROR(IF(AND(AC666="SIM",AG666="-",Y666="REVENDA"),(AB666/1+1)*AI666,IF(AND(AC666="SIM",AG666="Pneus",Y666="REVENDA"),(AB666/1+1)*(AI666-AH666),"")),"")</f>
        <v/>
      </c>
      <c r="AK666" s="48" t="str">
        <f aca="false">IF(AJ666="","",AJ666*17%)</f>
        <v/>
      </c>
      <c r="AL666" s="48" t="str">
        <f aca="false">IFERROR(IF(AC666="NÃO","",IF(AK666="","",IF(E666="Simples Nacional",BF666,IF(T666=0.12,U666*0.5833337002,IF(T666=0,AI666*0.07,U666))))),"")</f>
        <v/>
      </c>
      <c r="AM666" s="47" t="str">
        <f aca="false">IFERROR(IF(AC666="NÃO","",IF(OR(AG666="-",AG666="Pneus"),AK666-AL666,"")),"")</f>
        <v/>
      </c>
      <c r="AN666" s="48" t="str">
        <f aca="false">IF(AND(Y666="REVENDA",AC666="SIM",AG666="BIT"),((AB666/1+1)*AI666)*0.4117,"")</f>
        <v/>
      </c>
      <c r="AO666" s="48" t="str">
        <f aca="false">IF(AN666="","",AN666*17%)</f>
        <v/>
      </c>
      <c r="AP666" s="49" t="str">
        <f aca="false">IF(AN666="","",IF(T666=0.12,(U666*0.4117)*0.4117,IF(T666=0,(AI666*0.07)*0.4117,U666*0.4117)))</f>
        <v/>
      </c>
      <c r="AQ666" s="47" t="str">
        <f aca="false">IF(AN666="","",AO666-AP666)</f>
        <v/>
      </c>
      <c r="AR666" s="50" t="str">
        <f aca="false">IFERROR(IF(AND(AC666="SIM",Y666="REVENDA",LEFT(AG666,5)="ANEXO")*OR(AE666="ANEXO I",AF666="ANEXO II"),VLOOKUP(H666,Dados!G:I,2,0),""),"INSERIR MVA")</f>
        <v/>
      </c>
      <c r="AS666" s="48" t="str">
        <f aca="false">IF(LEFT(AG666,5)="ANEXO",VLOOKUP(AG666,Dados!$X$111:$Z$112,2,0)*(AI666-Q666),"")</f>
        <v/>
      </c>
      <c r="AT666" s="48" t="str">
        <f aca="false">IFERROR(IF(AR666="","",(AI666*AR666)+AI666),"INSERIR MVA")</f>
        <v/>
      </c>
      <c r="AU666" s="48" t="str">
        <f aca="false">IF(AT666="","",IF(AY666=0.04,U666,AS666*AY666))</f>
        <v/>
      </c>
      <c r="AV666" s="47" t="str">
        <f aca="false">IFERROR(IF(AU666="","",(VLOOKUP(AG666,Dados!$X$111:$Z$112,3,0)*AT666*0.17)),"INSERIR MVA")</f>
        <v/>
      </c>
      <c r="AW666" s="47" t="str">
        <f aca="false">IFERROR(IF(AR666="","",AV666-AU666),"")</f>
        <v/>
      </c>
      <c r="AX666" s="51" t="str">
        <f aca="false">IFERROR(IF(AC666="NÃO","",IF(AM666&lt;&gt;"",AM666-W666,IF(AQ666&lt;&gt;"",AQ666-W666,IF(AW666&lt;&gt;"",AW666-W666,"")))),"")</f>
        <v/>
      </c>
      <c r="AY666" s="46" t="str">
        <f aca="false">IFERROR(IF(ISNA(VLOOKUP(R666,Dados!$X$2:$Y$5,2,0)),VLOOKUP(D666,Dados!$X$7:$Y$33,2,0),VLOOKUP(R666,Dados!$X$2:$Y$5,2,0)),"")</f>
        <v/>
      </c>
      <c r="AZ666" s="52" t="str">
        <f aca="false">IF(C666="","",IF(AND(Y666="CONSUMO",AC666="NÃO")*OR(AG666="-",AG666="BIT"),IF(E666&lt;&gt;"",(AI666-(P666+L666-N666+Q666)*AY666)/0.83),""))</f>
        <v/>
      </c>
      <c r="BA666" s="51" t="str">
        <f aca="false">IF(AZ666="","",AZ666*0.17-((P666+L666-N666+Q666)*AY666))</f>
        <v/>
      </c>
      <c r="BB666" s="51" t="str">
        <f aca="false">IF(AND(Y666="CONSUMO",AG666="ANEXO I",AY666&gt;4%),(AI666-(P666+L666-N666+Q666)*0.0514)/0.83*(0.5177)*(0.17)-AI666*0.0514,IF(AND(Y666="CONSUMO",AG666="ANEXO II",AY666&gt;4%),(AI666-(P666+L666-N666+Q666)*0.041)/0.83*(0.3295)*(0.17)-AI666*0.041,IF(AND(Y666="CONSUMO",AG666="ANEXO I",AY666=4%),(AI666-(P666+L666-N666+Q666)*0.04)/0.83*(0.5177)*(0.17)-AI666*0.04,IF(AND(Y666="CONSUMO",AG666="ANEXO II",AY666=4%),(AI666-(P666+L666-N666+Q666)*0.04)/0.83*(0.3295)*(0.17)-AI666*0.04,""))))</f>
        <v/>
      </c>
      <c r="BC666" s="51" t="str">
        <f aca="false">IF(C666="","",IF(AND(Y666="CONSUMO",AC666="SIM")*OR(AG666="-",AG666="BIT"),IF(E666&lt;&gt;"",(AI666-(P666+L666-N666+Q666)*AY666)/0.83),""))</f>
        <v/>
      </c>
      <c r="BD666" s="51" t="str">
        <f aca="false">IF(BC666="","",BC666*0.17)</f>
        <v/>
      </c>
      <c r="BE666" s="51" t="str">
        <f aca="false">IF(I666=6908,0,IF(BC666="","",BD666-((P666+L666-N666+Q666)*AY666)))</f>
        <v/>
      </c>
      <c r="BF666" s="53" t="str">
        <f aca="false">IF(B666="","",IF(OR(B666="",E666="Regime Normal"),0,(AI666-Q666)*VLOOKUP(R666,Dados!$X$98:$Y$108,2,0)))</f>
        <v/>
      </c>
      <c r="BG666" s="54" t="str">
        <f aca="false">IFERROR(VLOOKUP(I666,Dados!$AC$27:$AD$43,2,0),IF(B666="","",IF(D666&lt;&gt;"MT",IF(AND(AC666="SIM",Y666="Revenda"),"2403",IF(AND(AC666="SIM",Y666="Consumo"),"2407",IF(AND(AC666="NÃO",Y666="Revenda"),"2102",IF(AND(AC666="NÃO",Y666="Consumo"),"2556",)))),REPLACE(I666,1,1,1))))</f>
        <v/>
      </c>
    </row>
    <row r="667" customFormat="false" ht="12.8" hidden="false" customHeight="true" outlineLevel="0" collapsed="false">
      <c r="Y667" s="45"/>
      <c r="Z667" s="46" t="str">
        <f aca="false">IF(B667="","",(IFERROR(VLOOKUP(H667,Dados!A$3:B$15000,2,0),"Não Encontrado")))</f>
        <v/>
      </c>
      <c r="AA667" s="46" t="str">
        <f aca="false">IF(B667="","",(IFERROR(VLOOKUP(G667,Dados!C$3:E$15000,3,0),"Não Encontrado")))</f>
        <v/>
      </c>
      <c r="AB667" s="46" t="str">
        <f aca="false">IFERROR(IF(Z667&lt;&gt;"Não Encontrado",Z667,IF(AA667&lt;&gt;"Não Encontrado",AA667,"")),"")</f>
        <v/>
      </c>
      <c r="AC667" s="45" t="str">
        <f aca="false">IF(B667="","",IF(AB667="","NÃO","SIM"))</f>
        <v/>
      </c>
      <c r="AD667" s="45" t="str">
        <f aca="false">IFERROR(VLOOKUP(G667,Dados!$P$3:$R$500,3,0),"")</f>
        <v/>
      </c>
      <c r="AE667" s="45" t="str">
        <f aca="false">IFERROR(VLOOKUP(G667,Dados!$K$3:$L$500,2,0),"")</f>
        <v/>
      </c>
      <c r="AF667" s="45" t="str">
        <f aca="false">IFERROR(VLOOKUP(G667,Dados!$M$3:$N$500,2,0),"")</f>
        <v/>
      </c>
      <c r="AG667" s="45" t="str">
        <f aca="false">IF(F667="","",IF(AND(AD667="",AE667="",AF667=""),"-",IF(AND(AD667="BIT",AE667="",AF667=""),"BIT",IF(AND(AE667="ANEXO I",AD667="",AF667=""),"ANEXO I",IF(AND(AF667="ANEXO II",AD667="",AE667=""),"ANEXO II","Escolher")))))</f>
        <v/>
      </c>
      <c r="AH667" s="45" t="str">
        <f aca="false">IF(AG667&lt;&gt;"Pneus","",IFERROR(VLOOKUP(R667,Dados!$X$2:$Z$5,3,0)*(AI667-Q667),VLOOKUP(D667,Dados!$X$7:$Z$33,3,0)*(AI667-Q667)))</f>
        <v/>
      </c>
      <c r="AI667" s="47" t="str">
        <f aca="false">IF(B667="","",P667+Q667+O667+M667+L667-N667)</f>
        <v/>
      </c>
      <c r="AJ667" s="48" t="str">
        <f aca="false">IFERROR(IF(AND(AC667="SIM",AG667="-",Y667="REVENDA"),(AB667/1+1)*AI667,IF(AND(AC667="SIM",AG667="Pneus",Y667="REVENDA"),(AB667/1+1)*(AI667-AH667),"")),"")</f>
        <v/>
      </c>
      <c r="AK667" s="48" t="str">
        <f aca="false">IF(AJ667="","",AJ667*17%)</f>
        <v/>
      </c>
      <c r="AL667" s="48" t="str">
        <f aca="false">IFERROR(IF(AC667="NÃO","",IF(AK667="","",IF(E667="Simples Nacional",BF667,IF(T667=0.12,U667*0.5833337002,IF(T667=0,AI667*0.07,U667))))),"")</f>
        <v/>
      </c>
      <c r="AM667" s="47" t="str">
        <f aca="false">IFERROR(IF(AC667="NÃO","",IF(OR(AG667="-",AG667="Pneus"),AK667-AL667,"")),"")</f>
        <v/>
      </c>
      <c r="AN667" s="48" t="str">
        <f aca="false">IF(AND(Y667="REVENDA",AC667="SIM",AG667="BIT"),((AB667/1+1)*AI667)*0.4117,"")</f>
        <v/>
      </c>
      <c r="AO667" s="48" t="str">
        <f aca="false">IF(AN667="","",AN667*17%)</f>
        <v/>
      </c>
      <c r="AP667" s="49" t="str">
        <f aca="false">IF(AN667="","",IF(T667=0.12,(U667*0.4117)*0.4117,IF(T667=0,(AI667*0.07)*0.4117,U667*0.4117)))</f>
        <v/>
      </c>
      <c r="AQ667" s="47" t="str">
        <f aca="false">IF(AN667="","",AO667-AP667)</f>
        <v/>
      </c>
      <c r="AR667" s="50" t="str">
        <f aca="false">IFERROR(IF(AND(AC667="SIM",Y667="REVENDA",LEFT(AG667,5)="ANEXO")*OR(AE667="ANEXO I",AF667="ANEXO II"),VLOOKUP(H667,Dados!G:I,2,0),""),"INSERIR MVA")</f>
        <v/>
      </c>
      <c r="AS667" s="48" t="str">
        <f aca="false">IF(LEFT(AG667,5)="ANEXO",VLOOKUP(AG667,Dados!$X$111:$Z$112,2,0)*(AI667-Q667),"")</f>
        <v/>
      </c>
      <c r="AT667" s="48" t="str">
        <f aca="false">IFERROR(IF(AR667="","",(AI667*AR667)+AI667),"INSERIR MVA")</f>
        <v/>
      </c>
      <c r="AU667" s="48" t="str">
        <f aca="false">IF(AT667="","",IF(AY667=0.04,U667,AS667*AY667))</f>
        <v/>
      </c>
      <c r="AV667" s="47" t="str">
        <f aca="false">IFERROR(IF(AU667="","",(VLOOKUP(AG667,Dados!$X$111:$Z$112,3,0)*AT667*0.17)),"INSERIR MVA")</f>
        <v/>
      </c>
      <c r="AW667" s="47" t="str">
        <f aca="false">IFERROR(IF(AR667="","",AV667-AU667),"")</f>
        <v/>
      </c>
      <c r="AX667" s="51" t="str">
        <f aca="false">IFERROR(IF(AC667="NÃO","",IF(AM667&lt;&gt;"",AM667-W667,IF(AQ667&lt;&gt;"",AQ667-W667,IF(AW667&lt;&gt;"",AW667-W667,"")))),"")</f>
        <v/>
      </c>
      <c r="AY667" s="46" t="str">
        <f aca="false">IFERROR(IF(ISNA(VLOOKUP(R667,Dados!$X$2:$Y$5,2,0)),VLOOKUP(D667,Dados!$X$7:$Y$33,2,0),VLOOKUP(R667,Dados!$X$2:$Y$5,2,0)),"")</f>
        <v/>
      </c>
      <c r="AZ667" s="52" t="str">
        <f aca="false">IF(C667="","",IF(AND(Y667="CONSUMO",AC667="NÃO")*OR(AG667="-",AG667="BIT"),IF(E667&lt;&gt;"",(AI667-(P667+L667-N667+Q667)*AY667)/0.83),""))</f>
        <v/>
      </c>
      <c r="BA667" s="51" t="str">
        <f aca="false">IF(AZ667="","",AZ667*0.17-((P667+L667-N667+Q667)*AY667))</f>
        <v/>
      </c>
      <c r="BB667" s="51" t="str">
        <f aca="false">IF(AND(Y667="CONSUMO",AG667="ANEXO I",AY667&gt;4%),(AI667-(P667+L667-N667+Q667)*0.0514)/0.83*(0.5177)*(0.17)-AI667*0.0514,IF(AND(Y667="CONSUMO",AG667="ANEXO II",AY667&gt;4%),(AI667-(P667+L667-N667+Q667)*0.041)/0.83*(0.3295)*(0.17)-AI667*0.041,IF(AND(Y667="CONSUMO",AG667="ANEXO I",AY667=4%),(AI667-(P667+L667-N667+Q667)*0.04)/0.83*(0.5177)*(0.17)-AI667*0.04,IF(AND(Y667="CONSUMO",AG667="ANEXO II",AY667=4%),(AI667-(P667+L667-N667+Q667)*0.04)/0.83*(0.3295)*(0.17)-AI667*0.04,""))))</f>
        <v/>
      </c>
      <c r="BC667" s="51" t="str">
        <f aca="false">IF(C667="","",IF(AND(Y667="CONSUMO",AC667="SIM")*OR(AG667="-",AG667="BIT"),IF(E667&lt;&gt;"",(AI667-(P667+L667-N667+Q667)*AY667)/0.83),""))</f>
        <v/>
      </c>
      <c r="BD667" s="51" t="str">
        <f aca="false">IF(BC667="","",BC667*0.17)</f>
        <v/>
      </c>
      <c r="BE667" s="51" t="str">
        <f aca="false">IF(I667=6908,0,IF(BC667="","",BD667-((P667+L667-N667+Q667)*AY667)))</f>
        <v/>
      </c>
      <c r="BF667" s="53" t="str">
        <f aca="false">IF(B667="","",IF(OR(B667="",E667="Regime Normal"),0,(AI667-Q667)*VLOOKUP(R667,Dados!$X$98:$Y$108,2,0)))</f>
        <v/>
      </c>
      <c r="BG667" s="54" t="str">
        <f aca="false">IFERROR(VLOOKUP(I667,Dados!$AC$27:$AD$43,2,0),IF(B667="","",IF(D667&lt;&gt;"MT",IF(AND(AC667="SIM",Y667="Revenda"),"2403",IF(AND(AC667="SIM",Y667="Consumo"),"2407",IF(AND(AC667="NÃO",Y667="Revenda"),"2102",IF(AND(AC667="NÃO",Y667="Consumo"),"2556",)))),REPLACE(I667,1,1,1))))</f>
        <v/>
      </c>
    </row>
    <row r="668" customFormat="false" ht="12.8" hidden="false" customHeight="true" outlineLevel="0" collapsed="false">
      <c r="Y668" s="45"/>
      <c r="Z668" s="46" t="str">
        <f aca="false">IF(B668="","",(IFERROR(VLOOKUP(H668,Dados!A$3:B$15000,2,0),"Não Encontrado")))</f>
        <v/>
      </c>
      <c r="AA668" s="46" t="str">
        <f aca="false">IF(B668="","",(IFERROR(VLOOKUP(G668,Dados!C$3:E$15000,3,0),"Não Encontrado")))</f>
        <v/>
      </c>
      <c r="AB668" s="46" t="str">
        <f aca="false">IFERROR(IF(Z668&lt;&gt;"Não Encontrado",Z668,IF(AA668&lt;&gt;"Não Encontrado",AA668,"")),"")</f>
        <v/>
      </c>
      <c r="AC668" s="45" t="str">
        <f aca="false">IF(B668="","",IF(AB668="","NÃO","SIM"))</f>
        <v/>
      </c>
      <c r="AD668" s="45" t="str">
        <f aca="false">IFERROR(VLOOKUP(G668,Dados!$P$3:$R$500,3,0),"")</f>
        <v/>
      </c>
      <c r="AE668" s="45" t="str">
        <f aca="false">IFERROR(VLOOKUP(G668,Dados!$K$3:$L$500,2,0),"")</f>
        <v/>
      </c>
      <c r="AF668" s="45" t="str">
        <f aca="false">IFERROR(VLOOKUP(G668,Dados!$M$3:$N$500,2,0),"")</f>
        <v/>
      </c>
      <c r="AG668" s="45" t="str">
        <f aca="false">IF(F668="","",IF(AND(AD668="",AE668="",AF668=""),"-",IF(AND(AD668="BIT",AE668="",AF668=""),"BIT",IF(AND(AE668="ANEXO I",AD668="",AF668=""),"ANEXO I",IF(AND(AF668="ANEXO II",AD668="",AE668=""),"ANEXO II","Escolher")))))</f>
        <v/>
      </c>
      <c r="AH668" s="45" t="str">
        <f aca="false">IF(AG668&lt;&gt;"Pneus","",IFERROR(VLOOKUP(R668,Dados!$X$2:$Z$5,3,0)*(AI668-Q668),VLOOKUP(D668,Dados!$X$7:$Z$33,3,0)*(AI668-Q668)))</f>
        <v/>
      </c>
      <c r="AI668" s="47" t="str">
        <f aca="false">IF(B668="","",P668+Q668+O668+M668+L668-N668)</f>
        <v/>
      </c>
      <c r="AJ668" s="48" t="str">
        <f aca="false">IFERROR(IF(AND(AC668="SIM",AG668="-",Y668="REVENDA"),(AB668/1+1)*AI668,IF(AND(AC668="SIM",AG668="Pneus",Y668="REVENDA"),(AB668/1+1)*(AI668-AH668),"")),"")</f>
        <v/>
      </c>
      <c r="AK668" s="48" t="str">
        <f aca="false">IF(AJ668="","",AJ668*17%)</f>
        <v/>
      </c>
      <c r="AL668" s="48" t="str">
        <f aca="false">IFERROR(IF(AC668="NÃO","",IF(AK668="","",IF(E668="Simples Nacional",BF668,IF(T668=0.12,U668*0.5833337002,IF(T668=0,AI668*0.07,U668))))),"")</f>
        <v/>
      </c>
      <c r="AM668" s="47" t="str">
        <f aca="false">IFERROR(IF(AC668="NÃO","",IF(OR(AG668="-",AG668="Pneus"),AK668-AL668,"")),"")</f>
        <v/>
      </c>
      <c r="AN668" s="48" t="str">
        <f aca="false">IF(AND(Y668="REVENDA",AC668="SIM",AG668="BIT"),((AB668/1+1)*AI668)*0.4117,"")</f>
        <v/>
      </c>
      <c r="AO668" s="48" t="str">
        <f aca="false">IF(AN668="","",AN668*17%)</f>
        <v/>
      </c>
      <c r="AP668" s="49" t="str">
        <f aca="false">IF(AN668="","",IF(T668=0.12,(U668*0.4117)*0.4117,IF(T668=0,(AI668*0.07)*0.4117,U668*0.4117)))</f>
        <v/>
      </c>
      <c r="AQ668" s="47" t="str">
        <f aca="false">IF(AN668="","",AO668-AP668)</f>
        <v/>
      </c>
      <c r="AR668" s="50" t="str">
        <f aca="false">IFERROR(IF(AND(AC668="SIM",Y668="REVENDA",LEFT(AG668,5)="ANEXO")*OR(AE668="ANEXO I",AF668="ANEXO II"),VLOOKUP(H668,Dados!G:I,2,0),""),"INSERIR MVA")</f>
        <v/>
      </c>
      <c r="AS668" s="48" t="str">
        <f aca="false">IF(LEFT(AG668,5)="ANEXO",VLOOKUP(AG668,Dados!$X$111:$Z$112,2,0)*(AI668-Q668),"")</f>
        <v/>
      </c>
      <c r="AT668" s="48" t="str">
        <f aca="false">IFERROR(IF(AR668="","",(AI668*AR668)+AI668),"INSERIR MVA")</f>
        <v/>
      </c>
      <c r="AU668" s="48" t="str">
        <f aca="false">IF(AT668="","",IF(AY668=0.04,U668,AS668*AY668))</f>
        <v/>
      </c>
      <c r="AV668" s="47" t="str">
        <f aca="false">IFERROR(IF(AU668="","",(VLOOKUP(AG668,Dados!$X$111:$Z$112,3,0)*AT668*0.17)),"INSERIR MVA")</f>
        <v/>
      </c>
      <c r="AW668" s="47" t="str">
        <f aca="false">IFERROR(IF(AR668="","",AV668-AU668),"")</f>
        <v/>
      </c>
      <c r="AX668" s="51" t="str">
        <f aca="false">IFERROR(IF(AC668="NÃO","",IF(AM668&lt;&gt;"",AM668-W668,IF(AQ668&lt;&gt;"",AQ668-W668,IF(AW668&lt;&gt;"",AW668-W668,"")))),"")</f>
        <v/>
      </c>
      <c r="AY668" s="46" t="str">
        <f aca="false">IFERROR(IF(ISNA(VLOOKUP(R668,Dados!$X$2:$Y$5,2,0)),VLOOKUP(D668,Dados!$X$7:$Y$33,2,0),VLOOKUP(R668,Dados!$X$2:$Y$5,2,0)),"")</f>
        <v/>
      </c>
      <c r="AZ668" s="52" t="str">
        <f aca="false">IF(C668="","",IF(AND(Y668="CONSUMO",AC668="NÃO")*OR(AG668="-",AG668="BIT"),IF(E668&lt;&gt;"",(AI668-(P668+L668-N668+Q668)*AY668)/0.83),""))</f>
        <v/>
      </c>
      <c r="BA668" s="51" t="str">
        <f aca="false">IF(AZ668="","",AZ668*0.17-((P668+L668-N668+Q668)*AY668))</f>
        <v/>
      </c>
      <c r="BB668" s="51" t="str">
        <f aca="false">IF(AND(Y668="CONSUMO",AG668="ANEXO I",AY668&gt;4%),(AI668-(P668+L668-N668+Q668)*0.0514)/0.83*(0.5177)*(0.17)-AI668*0.0514,IF(AND(Y668="CONSUMO",AG668="ANEXO II",AY668&gt;4%),(AI668-(P668+L668-N668+Q668)*0.041)/0.83*(0.3295)*(0.17)-AI668*0.041,IF(AND(Y668="CONSUMO",AG668="ANEXO I",AY668=4%),(AI668-(P668+L668-N668+Q668)*0.04)/0.83*(0.5177)*(0.17)-AI668*0.04,IF(AND(Y668="CONSUMO",AG668="ANEXO II",AY668=4%),(AI668-(P668+L668-N668+Q668)*0.04)/0.83*(0.3295)*(0.17)-AI668*0.04,""))))</f>
        <v/>
      </c>
      <c r="BC668" s="51" t="str">
        <f aca="false">IF(C668="","",IF(AND(Y668="CONSUMO",AC668="SIM")*OR(AG668="-",AG668="BIT"),IF(E668&lt;&gt;"",(AI668-(P668+L668-N668+Q668)*AY668)/0.83),""))</f>
        <v/>
      </c>
      <c r="BD668" s="51" t="str">
        <f aca="false">IF(BC668="","",BC668*0.17)</f>
        <v/>
      </c>
      <c r="BE668" s="51" t="str">
        <f aca="false">IF(I668=6908,0,IF(BC668="","",BD668-((P668+L668-N668+Q668)*AY668)))</f>
        <v/>
      </c>
      <c r="BF668" s="53" t="str">
        <f aca="false">IF(B668="","",IF(OR(B668="",E668="Regime Normal"),0,(AI668-Q668)*VLOOKUP(R668,Dados!$X$98:$Y$108,2,0)))</f>
        <v/>
      </c>
      <c r="BG668" s="54" t="str">
        <f aca="false">IFERROR(VLOOKUP(I668,Dados!$AC$27:$AD$43,2,0),IF(B668="","",IF(D668&lt;&gt;"MT",IF(AND(AC668="SIM",Y668="Revenda"),"2403",IF(AND(AC668="SIM",Y668="Consumo"),"2407",IF(AND(AC668="NÃO",Y668="Revenda"),"2102",IF(AND(AC668="NÃO",Y668="Consumo"),"2556",)))),REPLACE(I668,1,1,1))))</f>
        <v/>
      </c>
    </row>
    <row r="669" customFormat="false" ht="12.8" hidden="false" customHeight="true" outlineLevel="0" collapsed="false">
      <c r="Y669" s="45"/>
      <c r="Z669" s="46" t="str">
        <f aca="false">IF(B669="","",(IFERROR(VLOOKUP(H669,Dados!A$3:B$15000,2,0),"Não Encontrado")))</f>
        <v/>
      </c>
      <c r="AA669" s="46" t="str">
        <f aca="false">IF(B669="","",(IFERROR(VLOOKUP(G669,Dados!C$3:E$15000,3,0),"Não Encontrado")))</f>
        <v/>
      </c>
      <c r="AB669" s="46" t="str">
        <f aca="false">IFERROR(IF(Z669&lt;&gt;"Não Encontrado",Z669,IF(AA669&lt;&gt;"Não Encontrado",AA669,"")),"")</f>
        <v/>
      </c>
      <c r="AC669" s="45" t="str">
        <f aca="false">IF(B669="","",IF(AB669="","NÃO","SIM"))</f>
        <v/>
      </c>
      <c r="AD669" s="45" t="str">
        <f aca="false">IFERROR(VLOOKUP(G669,Dados!$P$3:$R$500,3,0),"")</f>
        <v/>
      </c>
      <c r="AE669" s="45" t="str">
        <f aca="false">IFERROR(VLOOKUP(G669,Dados!$K$3:$L$500,2,0),"")</f>
        <v/>
      </c>
      <c r="AF669" s="45" t="str">
        <f aca="false">IFERROR(VLOOKUP(G669,Dados!$M$3:$N$500,2,0),"")</f>
        <v/>
      </c>
      <c r="AG669" s="45" t="str">
        <f aca="false">IF(F669="","",IF(AND(AD669="",AE669="",AF669=""),"-",IF(AND(AD669="BIT",AE669="",AF669=""),"BIT",IF(AND(AE669="ANEXO I",AD669="",AF669=""),"ANEXO I",IF(AND(AF669="ANEXO II",AD669="",AE669=""),"ANEXO II","Escolher")))))</f>
        <v/>
      </c>
      <c r="AH669" s="45" t="str">
        <f aca="false">IF(AG669&lt;&gt;"Pneus","",IFERROR(VLOOKUP(R669,Dados!$X$2:$Z$5,3,0)*(AI669-Q669),VLOOKUP(D669,Dados!$X$7:$Z$33,3,0)*(AI669-Q669)))</f>
        <v/>
      </c>
      <c r="AI669" s="47" t="str">
        <f aca="false">IF(B669="","",P669+Q669+O669+M669+L669-N669)</f>
        <v/>
      </c>
      <c r="AJ669" s="48" t="str">
        <f aca="false">IFERROR(IF(AND(AC669="SIM",AG669="-",Y669="REVENDA"),(AB669/1+1)*AI669,IF(AND(AC669="SIM",AG669="Pneus",Y669="REVENDA"),(AB669/1+1)*(AI669-AH669),"")),"")</f>
        <v/>
      </c>
      <c r="AK669" s="48" t="str">
        <f aca="false">IF(AJ669="","",AJ669*17%)</f>
        <v/>
      </c>
      <c r="AL669" s="48" t="str">
        <f aca="false">IFERROR(IF(AC669="NÃO","",IF(AK669="","",IF(E669="Simples Nacional",BF669,IF(T669=0.12,U669*0.5833337002,IF(T669=0,AI669*0.07,U669))))),"")</f>
        <v/>
      </c>
      <c r="AM669" s="47" t="str">
        <f aca="false">IFERROR(IF(AC669="NÃO","",IF(OR(AG669="-",AG669="Pneus"),AK669-AL669,"")),"")</f>
        <v/>
      </c>
      <c r="AN669" s="48" t="str">
        <f aca="false">IF(AND(Y669="REVENDA",AC669="SIM",AG669="BIT"),((AB669/1+1)*AI669)*0.4117,"")</f>
        <v/>
      </c>
      <c r="AO669" s="48" t="str">
        <f aca="false">IF(AN669="","",AN669*17%)</f>
        <v/>
      </c>
      <c r="AP669" s="49" t="str">
        <f aca="false">IF(AN669="","",IF(T669=0.12,(U669*0.4117)*0.4117,IF(T669=0,(AI669*0.07)*0.4117,U669*0.4117)))</f>
        <v/>
      </c>
      <c r="AQ669" s="47" t="str">
        <f aca="false">IF(AN669="","",AO669-AP669)</f>
        <v/>
      </c>
      <c r="AR669" s="50" t="str">
        <f aca="false">IFERROR(IF(AND(AC669="SIM",Y669="REVENDA",LEFT(AG669,5)="ANEXO")*OR(AE669="ANEXO I",AF669="ANEXO II"),VLOOKUP(H669,Dados!G:I,2,0),""),"INSERIR MVA")</f>
        <v/>
      </c>
      <c r="AS669" s="48" t="str">
        <f aca="false">IF(LEFT(AG669,5)="ANEXO",VLOOKUP(AG669,Dados!$X$111:$Z$112,2,0)*(AI669-Q669),"")</f>
        <v/>
      </c>
      <c r="AT669" s="48" t="str">
        <f aca="false">IFERROR(IF(AR669="","",(AI669*AR669)+AI669),"INSERIR MVA")</f>
        <v/>
      </c>
      <c r="AU669" s="48" t="str">
        <f aca="false">IF(AT669="","",IF(AY669=0.04,U669,AS669*AY669))</f>
        <v/>
      </c>
      <c r="AV669" s="47" t="str">
        <f aca="false">IFERROR(IF(AU669="","",(VLOOKUP(AG669,Dados!$X$111:$Z$112,3,0)*AT669*0.17)),"INSERIR MVA")</f>
        <v/>
      </c>
      <c r="AW669" s="47" t="str">
        <f aca="false">IFERROR(IF(AR669="","",AV669-AU669),"")</f>
        <v/>
      </c>
      <c r="AX669" s="51" t="str">
        <f aca="false">IFERROR(IF(AC669="NÃO","",IF(AM669&lt;&gt;"",AM669-W669,IF(AQ669&lt;&gt;"",AQ669-W669,IF(AW669&lt;&gt;"",AW669-W669,"")))),"")</f>
        <v/>
      </c>
      <c r="AY669" s="46" t="str">
        <f aca="false">IFERROR(IF(ISNA(VLOOKUP(R669,Dados!$X$2:$Y$5,2,0)),VLOOKUP(D669,Dados!$X$7:$Y$33,2,0),VLOOKUP(R669,Dados!$X$2:$Y$5,2,0)),"")</f>
        <v/>
      </c>
      <c r="AZ669" s="52" t="str">
        <f aca="false">IF(C669="","",IF(AND(Y669="CONSUMO",AC669="NÃO")*OR(AG669="-",AG669="BIT"),IF(E669&lt;&gt;"",(AI669-(P669+L669-N669+Q669)*AY669)/0.83),""))</f>
        <v/>
      </c>
      <c r="BA669" s="51" t="str">
        <f aca="false">IF(AZ669="","",AZ669*0.17-((P669+L669-N669+Q669)*AY669))</f>
        <v/>
      </c>
      <c r="BB669" s="51" t="str">
        <f aca="false">IF(AND(Y669="CONSUMO",AG669="ANEXO I",AY669&gt;4%),(AI669-(P669+L669-N669+Q669)*0.0514)/0.83*(0.5177)*(0.17)-AI669*0.0514,IF(AND(Y669="CONSUMO",AG669="ANEXO II",AY669&gt;4%),(AI669-(P669+L669-N669+Q669)*0.041)/0.83*(0.3295)*(0.17)-AI669*0.041,IF(AND(Y669="CONSUMO",AG669="ANEXO I",AY669=4%),(AI669-(P669+L669-N669+Q669)*0.04)/0.83*(0.5177)*(0.17)-AI669*0.04,IF(AND(Y669="CONSUMO",AG669="ANEXO II",AY669=4%),(AI669-(P669+L669-N669+Q669)*0.04)/0.83*(0.3295)*(0.17)-AI669*0.04,""))))</f>
        <v/>
      </c>
      <c r="BC669" s="51" t="str">
        <f aca="false">IF(C669="","",IF(AND(Y669="CONSUMO",AC669="SIM")*OR(AG669="-",AG669="BIT"),IF(E669&lt;&gt;"",(AI669-(P669+L669-N669+Q669)*AY669)/0.83),""))</f>
        <v/>
      </c>
      <c r="BD669" s="51" t="str">
        <f aca="false">IF(BC669="","",BC669*0.17)</f>
        <v/>
      </c>
      <c r="BE669" s="51" t="str">
        <f aca="false">IF(I669=6908,0,IF(BC669="","",BD669-((P669+L669-N669+Q669)*AY669)))</f>
        <v/>
      </c>
      <c r="BF669" s="53" t="str">
        <f aca="false">IF(B669="","",IF(OR(B669="",E669="Regime Normal"),0,(AI669-Q669)*VLOOKUP(R669,Dados!$X$98:$Y$108,2,0)))</f>
        <v/>
      </c>
      <c r="BG669" s="54" t="str">
        <f aca="false">IFERROR(VLOOKUP(I669,Dados!$AC$27:$AD$43,2,0),IF(B669="","",IF(D669&lt;&gt;"MT",IF(AND(AC669="SIM",Y669="Revenda"),"2403",IF(AND(AC669="SIM",Y669="Consumo"),"2407",IF(AND(AC669="NÃO",Y669="Revenda"),"2102",IF(AND(AC669="NÃO",Y669="Consumo"),"2556",)))),REPLACE(I669,1,1,1))))</f>
        <v/>
      </c>
    </row>
    <row r="670" customFormat="false" ht="12.8" hidden="false" customHeight="true" outlineLevel="0" collapsed="false">
      <c r="Y670" s="45"/>
      <c r="Z670" s="46" t="str">
        <f aca="false">IF(B670="","",(IFERROR(VLOOKUP(H670,Dados!A$3:B$15000,2,0),"Não Encontrado")))</f>
        <v/>
      </c>
      <c r="AA670" s="46" t="str">
        <f aca="false">IF(B670="","",(IFERROR(VLOOKUP(G670,Dados!C$3:E$15000,3,0),"Não Encontrado")))</f>
        <v/>
      </c>
      <c r="AB670" s="46" t="str">
        <f aca="false">IFERROR(IF(Z670&lt;&gt;"Não Encontrado",Z670,IF(AA670&lt;&gt;"Não Encontrado",AA670,"")),"")</f>
        <v/>
      </c>
      <c r="AC670" s="45" t="str">
        <f aca="false">IF(B670="","",IF(AB670="","NÃO","SIM"))</f>
        <v/>
      </c>
      <c r="AD670" s="45" t="str">
        <f aca="false">IFERROR(VLOOKUP(G670,Dados!$P$3:$R$500,3,0),"")</f>
        <v/>
      </c>
      <c r="AE670" s="45" t="str">
        <f aca="false">IFERROR(VLOOKUP(G670,Dados!$K$3:$L$500,2,0),"")</f>
        <v/>
      </c>
      <c r="AF670" s="45" t="str">
        <f aca="false">IFERROR(VLOOKUP(G670,Dados!$M$3:$N$500,2,0),"")</f>
        <v/>
      </c>
      <c r="AG670" s="45" t="str">
        <f aca="false">IF(F670="","",IF(AND(AD670="",AE670="",AF670=""),"-",IF(AND(AD670="BIT",AE670="",AF670=""),"BIT",IF(AND(AE670="ANEXO I",AD670="",AF670=""),"ANEXO I",IF(AND(AF670="ANEXO II",AD670="",AE670=""),"ANEXO II","Escolher")))))</f>
        <v/>
      </c>
      <c r="AH670" s="45" t="str">
        <f aca="false">IF(AG670&lt;&gt;"Pneus","",IFERROR(VLOOKUP(R670,Dados!$X$2:$Z$5,3,0)*(AI670-Q670),VLOOKUP(D670,Dados!$X$7:$Z$33,3,0)*(AI670-Q670)))</f>
        <v/>
      </c>
      <c r="AI670" s="47" t="str">
        <f aca="false">IF(B670="","",P670+Q670+O670+M670+L670-N670)</f>
        <v/>
      </c>
      <c r="AJ670" s="48" t="str">
        <f aca="false">IFERROR(IF(AND(AC670="SIM",AG670="-",Y670="REVENDA"),(AB670/1+1)*AI670,IF(AND(AC670="SIM",AG670="Pneus",Y670="REVENDA"),(AB670/1+1)*(AI670-AH670),"")),"")</f>
        <v/>
      </c>
      <c r="AK670" s="48" t="str">
        <f aca="false">IF(AJ670="","",AJ670*17%)</f>
        <v/>
      </c>
      <c r="AL670" s="48" t="str">
        <f aca="false">IFERROR(IF(AC670="NÃO","",IF(AK670="","",IF(E670="Simples Nacional",BF670,IF(T670=0.12,U670*0.5833337002,IF(T670=0,AI670*0.07,U670))))),"")</f>
        <v/>
      </c>
      <c r="AM670" s="47" t="str">
        <f aca="false">IFERROR(IF(AC670="NÃO","",IF(OR(AG670="-",AG670="Pneus"),AK670-AL670,"")),"")</f>
        <v/>
      </c>
      <c r="AN670" s="48" t="str">
        <f aca="false">IF(AND(Y670="REVENDA",AC670="SIM",AG670="BIT"),((AB670/1+1)*AI670)*0.4117,"")</f>
        <v/>
      </c>
      <c r="AO670" s="48" t="str">
        <f aca="false">IF(AN670="","",AN670*17%)</f>
        <v/>
      </c>
      <c r="AP670" s="49" t="str">
        <f aca="false">IF(AN670="","",IF(T670=0.12,(U670*0.4117)*0.4117,IF(T670=0,(AI670*0.07)*0.4117,U670*0.4117)))</f>
        <v/>
      </c>
      <c r="AQ670" s="47" t="str">
        <f aca="false">IF(AN670="","",AO670-AP670)</f>
        <v/>
      </c>
      <c r="AR670" s="50" t="str">
        <f aca="false">IFERROR(IF(AND(AC670="SIM",Y670="REVENDA",LEFT(AG670,5)="ANEXO")*OR(AE670="ANEXO I",AF670="ANEXO II"),VLOOKUP(H670,Dados!G:I,2,0),""),"INSERIR MVA")</f>
        <v/>
      </c>
      <c r="AS670" s="48" t="str">
        <f aca="false">IF(LEFT(AG670,5)="ANEXO",VLOOKUP(AG670,Dados!$X$111:$Z$112,2,0)*(AI670-Q670),"")</f>
        <v/>
      </c>
      <c r="AT670" s="48" t="str">
        <f aca="false">IFERROR(IF(AR670="","",(AI670*AR670)+AI670),"INSERIR MVA")</f>
        <v/>
      </c>
      <c r="AU670" s="48" t="str">
        <f aca="false">IF(AT670="","",IF(AY670=0.04,U670,AS670*AY670))</f>
        <v/>
      </c>
      <c r="AV670" s="47" t="str">
        <f aca="false">IFERROR(IF(AU670="","",(VLOOKUP(AG670,Dados!$X$111:$Z$112,3,0)*AT670*0.17)),"INSERIR MVA")</f>
        <v/>
      </c>
      <c r="AW670" s="47" t="str">
        <f aca="false">IFERROR(IF(AR670="","",AV670-AU670),"")</f>
        <v/>
      </c>
      <c r="AX670" s="51" t="str">
        <f aca="false">IFERROR(IF(AC670="NÃO","",IF(AM670&lt;&gt;"",AM670-W670,IF(AQ670&lt;&gt;"",AQ670-W670,IF(AW670&lt;&gt;"",AW670-W670,"")))),"")</f>
        <v/>
      </c>
      <c r="AY670" s="46" t="str">
        <f aca="false">IFERROR(IF(ISNA(VLOOKUP(R670,Dados!$X$2:$Y$5,2,0)),VLOOKUP(D670,Dados!$X$7:$Y$33,2,0),VLOOKUP(R670,Dados!$X$2:$Y$5,2,0)),"")</f>
        <v/>
      </c>
      <c r="AZ670" s="52" t="str">
        <f aca="false">IF(C670="","",IF(AND(Y670="CONSUMO",AC670="NÃO")*OR(AG670="-",AG670="BIT"),IF(E670&lt;&gt;"",(AI670-(P670+L670-N670+Q670)*AY670)/0.83),""))</f>
        <v/>
      </c>
      <c r="BA670" s="51" t="str">
        <f aca="false">IF(AZ670="","",AZ670*0.17-((P670+L670-N670+Q670)*AY670))</f>
        <v/>
      </c>
      <c r="BB670" s="51" t="str">
        <f aca="false">IF(AND(Y670="CONSUMO",AG670="ANEXO I",AY670&gt;4%),(AI670-(P670+L670-N670+Q670)*0.0514)/0.83*(0.5177)*(0.17)-AI670*0.0514,IF(AND(Y670="CONSUMO",AG670="ANEXO II",AY670&gt;4%),(AI670-(P670+L670-N670+Q670)*0.041)/0.83*(0.3295)*(0.17)-AI670*0.041,IF(AND(Y670="CONSUMO",AG670="ANEXO I",AY670=4%),(AI670-(P670+L670-N670+Q670)*0.04)/0.83*(0.5177)*(0.17)-AI670*0.04,IF(AND(Y670="CONSUMO",AG670="ANEXO II",AY670=4%),(AI670-(P670+L670-N670+Q670)*0.04)/0.83*(0.3295)*(0.17)-AI670*0.04,""))))</f>
        <v/>
      </c>
      <c r="BC670" s="51" t="str">
        <f aca="false">IF(C670="","",IF(AND(Y670="CONSUMO",AC670="SIM")*OR(AG670="-",AG670="BIT"),IF(E670&lt;&gt;"",(AI670-(P670+L670-N670+Q670)*AY670)/0.83),""))</f>
        <v/>
      </c>
      <c r="BD670" s="51" t="str">
        <f aca="false">IF(BC670="","",BC670*0.17)</f>
        <v/>
      </c>
      <c r="BE670" s="51" t="str">
        <f aca="false">IF(I670=6908,0,IF(BC670="","",BD670-((P670+L670-N670+Q670)*AY670)))</f>
        <v/>
      </c>
      <c r="BF670" s="53" t="str">
        <f aca="false">IF(B670="","",IF(OR(B670="",E670="Regime Normal"),0,(AI670-Q670)*VLOOKUP(R670,Dados!$X$98:$Y$108,2,0)))</f>
        <v/>
      </c>
      <c r="BG670" s="54" t="str">
        <f aca="false">IFERROR(VLOOKUP(I670,Dados!$AC$27:$AD$43,2,0),IF(B670="","",IF(D670&lt;&gt;"MT",IF(AND(AC670="SIM",Y670="Revenda"),"2403",IF(AND(AC670="SIM",Y670="Consumo"),"2407",IF(AND(AC670="NÃO",Y670="Revenda"),"2102",IF(AND(AC670="NÃO",Y670="Consumo"),"2556",)))),REPLACE(I670,1,1,1))))</f>
        <v/>
      </c>
    </row>
    <row r="671" customFormat="false" ht="12.8" hidden="false" customHeight="true" outlineLevel="0" collapsed="false">
      <c r="Y671" s="45"/>
      <c r="Z671" s="46" t="str">
        <f aca="false">IF(B671="","",(IFERROR(VLOOKUP(H671,Dados!A$3:B$15000,2,0),"Não Encontrado")))</f>
        <v/>
      </c>
      <c r="AA671" s="46" t="str">
        <f aca="false">IF(B671="","",(IFERROR(VLOOKUP(G671,Dados!C$3:E$15000,3,0),"Não Encontrado")))</f>
        <v/>
      </c>
      <c r="AB671" s="46" t="str">
        <f aca="false">IFERROR(IF(Z671&lt;&gt;"Não Encontrado",Z671,IF(AA671&lt;&gt;"Não Encontrado",AA671,"")),"")</f>
        <v/>
      </c>
      <c r="AC671" s="45" t="str">
        <f aca="false">IF(B671="","",IF(AB671="","NÃO","SIM"))</f>
        <v/>
      </c>
      <c r="AD671" s="45" t="str">
        <f aca="false">IFERROR(VLOOKUP(G671,Dados!$P$3:$R$500,3,0),"")</f>
        <v/>
      </c>
      <c r="AE671" s="45" t="str">
        <f aca="false">IFERROR(VLOOKUP(G671,Dados!$K$3:$L$500,2,0),"")</f>
        <v/>
      </c>
      <c r="AF671" s="45" t="str">
        <f aca="false">IFERROR(VLOOKUP(G671,Dados!$M$3:$N$500,2,0),"")</f>
        <v/>
      </c>
      <c r="AG671" s="45" t="str">
        <f aca="false">IF(F671="","",IF(AND(AD671="",AE671="",AF671=""),"-",IF(AND(AD671="BIT",AE671="",AF671=""),"BIT",IF(AND(AE671="ANEXO I",AD671="",AF671=""),"ANEXO I",IF(AND(AF671="ANEXO II",AD671="",AE671=""),"ANEXO II","Escolher")))))</f>
        <v/>
      </c>
      <c r="AH671" s="45" t="str">
        <f aca="false">IF(AG671&lt;&gt;"Pneus","",IFERROR(VLOOKUP(R671,Dados!$X$2:$Z$5,3,0)*(AI671-Q671),VLOOKUP(D671,Dados!$X$7:$Z$33,3,0)*(AI671-Q671)))</f>
        <v/>
      </c>
      <c r="AI671" s="47" t="str">
        <f aca="false">IF(B671="","",P671+Q671+O671+M671+L671-N671)</f>
        <v/>
      </c>
      <c r="AJ671" s="48" t="str">
        <f aca="false">IFERROR(IF(AND(AC671="SIM",AG671="-",Y671="REVENDA"),(AB671/1+1)*AI671,IF(AND(AC671="SIM",AG671="Pneus",Y671="REVENDA"),(AB671/1+1)*(AI671-AH671),"")),"")</f>
        <v/>
      </c>
      <c r="AK671" s="48" t="str">
        <f aca="false">IF(AJ671="","",AJ671*17%)</f>
        <v/>
      </c>
      <c r="AL671" s="48" t="str">
        <f aca="false">IFERROR(IF(AC671="NÃO","",IF(AK671="","",IF(E671="Simples Nacional",BF671,IF(T671=0.12,U671*0.5833337002,IF(T671=0,AI671*0.07,U671))))),"")</f>
        <v/>
      </c>
      <c r="AM671" s="47" t="str">
        <f aca="false">IFERROR(IF(AC671="NÃO","",IF(OR(AG671="-",AG671="Pneus"),AK671-AL671,"")),"")</f>
        <v/>
      </c>
      <c r="AN671" s="48" t="str">
        <f aca="false">IF(AND(Y671="REVENDA",AC671="SIM",AG671="BIT"),((AB671/1+1)*AI671)*0.4117,"")</f>
        <v/>
      </c>
      <c r="AO671" s="48" t="str">
        <f aca="false">IF(AN671="","",AN671*17%)</f>
        <v/>
      </c>
      <c r="AP671" s="49" t="str">
        <f aca="false">IF(AN671="","",IF(T671=0.12,(U671*0.4117)*0.4117,IF(T671=0,(AI671*0.07)*0.4117,U671*0.4117)))</f>
        <v/>
      </c>
      <c r="AQ671" s="47" t="str">
        <f aca="false">IF(AN671="","",AO671-AP671)</f>
        <v/>
      </c>
      <c r="AR671" s="50" t="str">
        <f aca="false">IFERROR(IF(AND(AC671="SIM",Y671="REVENDA",LEFT(AG671,5)="ANEXO")*OR(AE671="ANEXO I",AF671="ANEXO II"),VLOOKUP(H671,Dados!G:I,2,0),""),"INSERIR MVA")</f>
        <v/>
      </c>
      <c r="AS671" s="48" t="str">
        <f aca="false">IF(LEFT(AG671,5)="ANEXO",VLOOKUP(AG671,Dados!$X$111:$Z$112,2,0)*(AI671-Q671),"")</f>
        <v/>
      </c>
      <c r="AT671" s="48" t="str">
        <f aca="false">IFERROR(IF(AR671="","",(AI671*AR671)+AI671),"INSERIR MVA")</f>
        <v/>
      </c>
      <c r="AU671" s="48" t="str">
        <f aca="false">IF(AT671="","",IF(AY671=0.04,U671,AS671*AY671))</f>
        <v/>
      </c>
      <c r="AV671" s="47" t="str">
        <f aca="false">IFERROR(IF(AU671="","",(VLOOKUP(AG671,Dados!$X$111:$Z$112,3,0)*AT671*0.17)),"INSERIR MVA")</f>
        <v/>
      </c>
      <c r="AW671" s="47" t="str">
        <f aca="false">IFERROR(IF(AR671="","",AV671-AU671),"")</f>
        <v/>
      </c>
      <c r="AX671" s="51" t="str">
        <f aca="false">IFERROR(IF(AC671="NÃO","",IF(AM671&lt;&gt;"",AM671-W671,IF(AQ671&lt;&gt;"",AQ671-W671,IF(AW671&lt;&gt;"",AW671-W671,"")))),"")</f>
        <v/>
      </c>
      <c r="AY671" s="46" t="str">
        <f aca="false">IFERROR(IF(ISNA(VLOOKUP(R671,Dados!$X$2:$Y$5,2,0)),VLOOKUP(D671,Dados!$X$7:$Y$33,2,0),VLOOKUP(R671,Dados!$X$2:$Y$5,2,0)),"")</f>
        <v/>
      </c>
      <c r="AZ671" s="52" t="str">
        <f aca="false">IF(C671="","",IF(AND(Y671="CONSUMO",AC671="NÃO")*OR(AG671="-",AG671="BIT"),IF(E671&lt;&gt;"",(AI671-(P671+L671-N671+Q671)*AY671)/0.83),""))</f>
        <v/>
      </c>
      <c r="BA671" s="51" t="str">
        <f aca="false">IF(AZ671="","",AZ671*0.17-((P671+L671-N671+Q671)*AY671))</f>
        <v/>
      </c>
      <c r="BB671" s="51" t="str">
        <f aca="false">IF(AND(Y671="CONSUMO",AG671="ANEXO I",AY671&gt;4%),(AI671-(P671+L671-N671+Q671)*0.0514)/0.83*(0.5177)*(0.17)-AI671*0.0514,IF(AND(Y671="CONSUMO",AG671="ANEXO II",AY671&gt;4%),(AI671-(P671+L671-N671+Q671)*0.041)/0.83*(0.3295)*(0.17)-AI671*0.041,IF(AND(Y671="CONSUMO",AG671="ANEXO I",AY671=4%),(AI671-(P671+L671-N671+Q671)*0.04)/0.83*(0.5177)*(0.17)-AI671*0.04,IF(AND(Y671="CONSUMO",AG671="ANEXO II",AY671=4%),(AI671-(P671+L671-N671+Q671)*0.04)/0.83*(0.3295)*(0.17)-AI671*0.04,""))))</f>
        <v/>
      </c>
      <c r="BC671" s="51" t="str">
        <f aca="false">IF(C671="","",IF(AND(Y671="CONSUMO",AC671="SIM")*OR(AG671="-",AG671="BIT"),IF(E671&lt;&gt;"",(AI671-(P671+L671-N671+Q671)*AY671)/0.83),""))</f>
        <v/>
      </c>
      <c r="BD671" s="51" t="str">
        <f aca="false">IF(BC671="","",BC671*0.17)</f>
        <v/>
      </c>
      <c r="BE671" s="51" t="str">
        <f aca="false">IF(I671=6908,0,IF(BC671="","",BD671-((P671+L671-N671+Q671)*AY671)))</f>
        <v/>
      </c>
      <c r="BF671" s="53" t="str">
        <f aca="false">IF(B671="","",IF(OR(B671="",E671="Regime Normal"),0,(AI671-Q671)*VLOOKUP(R671,Dados!$X$98:$Y$108,2,0)))</f>
        <v/>
      </c>
      <c r="BG671" s="54" t="str">
        <f aca="false">IFERROR(VLOOKUP(I671,Dados!$AC$27:$AD$43,2,0),IF(B671="","",IF(D671&lt;&gt;"MT",IF(AND(AC671="SIM",Y671="Revenda"),"2403",IF(AND(AC671="SIM",Y671="Consumo"),"2407",IF(AND(AC671="NÃO",Y671="Revenda"),"2102",IF(AND(AC671="NÃO",Y671="Consumo"),"2556",)))),REPLACE(I671,1,1,1))))</f>
        <v/>
      </c>
    </row>
    <row r="672" customFormat="false" ht="12.8" hidden="false" customHeight="true" outlineLevel="0" collapsed="false">
      <c r="Y672" s="45"/>
      <c r="Z672" s="46" t="str">
        <f aca="false">IF(B672="","",(IFERROR(VLOOKUP(H672,Dados!A$3:B$15000,2,0),"Não Encontrado")))</f>
        <v/>
      </c>
      <c r="AA672" s="46" t="str">
        <f aca="false">IF(B672="","",(IFERROR(VLOOKUP(G672,Dados!C$3:E$15000,3,0),"Não Encontrado")))</f>
        <v/>
      </c>
      <c r="AB672" s="46" t="str">
        <f aca="false">IFERROR(IF(Z672&lt;&gt;"Não Encontrado",Z672,IF(AA672&lt;&gt;"Não Encontrado",AA672,"")),"")</f>
        <v/>
      </c>
      <c r="AC672" s="45" t="str">
        <f aca="false">IF(B672="","",IF(AB672="","NÃO","SIM"))</f>
        <v/>
      </c>
      <c r="AD672" s="45" t="str">
        <f aca="false">IFERROR(VLOOKUP(G672,Dados!$P$3:$R$500,3,0),"")</f>
        <v/>
      </c>
      <c r="AE672" s="45" t="str">
        <f aca="false">IFERROR(VLOOKUP(G672,Dados!$K$3:$L$500,2,0),"")</f>
        <v/>
      </c>
      <c r="AF672" s="45" t="str">
        <f aca="false">IFERROR(VLOOKUP(G672,Dados!$M$3:$N$500,2,0),"")</f>
        <v/>
      </c>
      <c r="AG672" s="45" t="str">
        <f aca="false">IF(F672="","",IF(AND(AD672="",AE672="",AF672=""),"-",IF(AND(AD672="BIT",AE672="",AF672=""),"BIT",IF(AND(AE672="ANEXO I",AD672="",AF672=""),"ANEXO I",IF(AND(AF672="ANEXO II",AD672="",AE672=""),"ANEXO II","Escolher")))))</f>
        <v/>
      </c>
      <c r="AH672" s="45" t="str">
        <f aca="false">IF(AG672&lt;&gt;"Pneus","",IFERROR(VLOOKUP(R672,Dados!$X$2:$Z$5,3,0)*(AI672-Q672),VLOOKUP(D672,Dados!$X$7:$Z$33,3,0)*(AI672-Q672)))</f>
        <v/>
      </c>
      <c r="AI672" s="47" t="str">
        <f aca="false">IF(B672="","",P672+Q672+O672+M672+L672-N672)</f>
        <v/>
      </c>
      <c r="AJ672" s="48" t="str">
        <f aca="false">IFERROR(IF(AND(AC672="SIM",AG672="-",Y672="REVENDA"),(AB672/1+1)*AI672,IF(AND(AC672="SIM",AG672="Pneus",Y672="REVENDA"),(AB672/1+1)*(AI672-AH672),"")),"")</f>
        <v/>
      </c>
      <c r="AK672" s="48" t="str">
        <f aca="false">IF(AJ672="","",AJ672*17%)</f>
        <v/>
      </c>
      <c r="AL672" s="48" t="str">
        <f aca="false">IFERROR(IF(AC672="NÃO","",IF(AK672="","",IF(E672="Simples Nacional",BF672,IF(T672=0.12,U672*0.5833337002,IF(T672=0,AI672*0.07,U672))))),"")</f>
        <v/>
      </c>
      <c r="AM672" s="47" t="str">
        <f aca="false">IFERROR(IF(AC672="NÃO","",IF(OR(AG672="-",AG672="Pneus"),AK672-AL672,"")),"")</f>
        <v/>
      </c>
      <c r="AN672" s="48" t="str">
        <f aca="false">IF(AND(Y672="REVENDA",AC672="SIM",AG672="BIT"),((AB672/1+1)*AI672)*0.4117,"")</f>
        <v/>
      </c>
      <c r="AO672" s="48" t="str">
        <f aca="false">IF(AN672="","",AN672*17%)</f>
        <v/>
      </c>
      <c r="AP672" s="49" t="str">
        <f aca="false">IF(AN672="","",IF(T672=0.12,(U672*0.4117)*0.4117,IF(T672=0,(AI672*0.07)*0.4117,U672*0.4117)))</f>
        <v/>
      </c>
      <c r="AQ672" s="47" t="str">
        <f aca="false">IF(AN672="","",AO672-AP672)</f>
        <v/>
      </c>
      <c r="AR672" s="50" t="str">
        <f aca="false">IFERROR(IF(AND(AC672="SIM",Y672="REVENDA",LEFT(AG672,5)="ANEXO")*OR(AE672="ANEXO I",AF672="ANEXO II"),VLOOKUP(H672,Dados!G:I,2,0),""),"INSERIR MVA")</f>
        <v/>
      </c>
      <c r="AS672" s="48" t="str">
        <f aca="false">IF(LEFT(AG672,5)="ANEXO",VLOOKUP(AG672,Dados!$X$111:$Z$112,2,0)*(AI672-Q672),"")</f>
        <v/>
      </c>
      <c r="AT672" s="48" t="str">
        <f aca="false">IFERROR(IF(AR672="","",(AI672*AR672)+AI672),"INSERIR MVA")</f>
        <v/>
      </c>
      <c r="AU672" s="48" t="str">
        <f aca="false">IF(AT672="","",IF(AY672=0.04,U672,AS672*AY672))</f>
        <v/>
      </c>
      <c r="AV672" s="47" t="str">
        <f aca="false">IFERROR(IF(AU672="","",(VLOOKUP(AG672,Dados!$X$111:$Z$112,3,0)*AT672*0.17)),"INSERIR MVA")</f>
        <v/>
      </c>
      <c r="AW672" s="47" t="str">
        <f aca="false">IFERROR(IF(AR672="","",AV672-AU672),"")</f>
        <v/>
      </c>
      <c r="AX672" s="51" t="str">
        <f aca="false">IFERROR(IF(AC672="NÃO","",IF(AM672&lt;&gt;"",AM672-W672,IF(AQ672&lt;&gt;"",AQ672-W672,IF(AW672&lt;&gt;"",AW672-W672,"")))),"")</f>
        <v/>
      </c>
      <c r="AY672" s="46" t="str">
        <f aca="false">IFERROR(IF(ISNA(VLOOKUP(R672,Dados!$X$2:$Y$5,2,0)),VLOOKUP(D672,Dados!$X$7:$Y$33,2,0),VLOOKUP(R672,Dados!$X$2:$Y$5,2,0)),"")</f>
        <v/>
      </c>
      <c r="AZ672" s="52" t="str">
        <f aca="false">IF(C672="","",IF(AND(Y672="CONSUMO",AC672="NÃO")*OR(AG672="-",AG672="BIT"),IF(E672&lt;&gt;"",(AI672-(P672+L672-N672+Q672)*AY672)/0.83),""))</f>
        <v/>
      </c>
      <c r="BA672" s="51" t="str">
        <f aca="false">IF(AZ672="","",AZ672*0.17-((P672+L672-N672+Q672)*AY672))</f>
        <v/>
      </c>
      <c r="BB672" s="51" t="str">
        <f aca="false">IF(AND(Y672="CONSUMO",AG672="ANEXO I",AY672&gt;4%),(AI672-(P672+L672-N672+Q672)*0.0514)/0.83*(0.5177)*(0.17)-AI672*0.0514,IF(AND(Y672="CONSUMO",AG672="ANEXO II",AY672&gt;4%),(AI672-(P672+L672-N672+Q672)*0.041)/0.83*(0.3295)*(0.17)-AI672*0.041,IF(AND(Y672="CONSUMO",AG672="ANEXO I",AY672=4%),(AI672-(P672+L672-N672+Q672)*0.04)/0.83*(0.5177)*(0.17)-AI672*0.04,IF(AND(Y672="CONSUMO",AG672="ANEXO II",AY672=4%),(AI672-(P672+L672-N672+Q672)*0.04)/0.83*(0.3295)*(0.17)-AI672*0.04,""))))</f>
        <v/>
      </c>
      <c r="BC672" s="51" t="str">
        <f aca="false">IF(C672="","",IF(AND(Y672="CONSUMO",AC672="SIM")*OR(AG672="-",AG672="BIT"),IF(E672&lt;&gt;"",(AI672-(P672+L672-N672+Q672)*AY672)/0.83),""))</f>
        <v/>
      </c>
      <c r="BD672" s="51" t="str">
        <f aca="false">IF(BC672="","",BC672*0.17)</f>
        <v/>
      </c>
      <c r="BE672" s="51" t="str">
        <f aca="false">IF(I672=6908,0,IF(BC672="","",BD672-((P672+L672-N672+Q672)*AY672)))</f>
        <v/>
      </c>
      <c r="BF672" s="53" t="str">
        <f aca="false">IF(B672="","",IF(OR(B672="",E672="Regime Normal"),0,(AI672-Q672)*VLOOKUP(R672,Dados!$X$98:$Y$108,2,0)))</f>
        <v/>
      </c>
      <c r="BG672" s="54" t="str">
        <f aca="false">IFERROR(VLOOKUP(I672,Dados!$AC$27:$AD$43,2,0),IF(B672="","",IF(D672&lt;&gt;"MT",IF(AND(AC672="SIM",Y672="Revenda"),"2403",IF(AND(AC672="SIM",Y672="Consumo"),"2407",IF(AND(AC672="NÃO",Y672="Revenda"),"2102",IF(AND(AC672="NÃO",Y672="Consumo"),"2556",)))),REPLACE(I672,1,1,1))))</f>
        <v/>
      </c>
    </row>
    <row r="673" customFormat="false" ht="12.8" hidden="false" customHeight="true" outlineLevel="0" collapsed="false">
      <c r="Y673" s="45"/>
      <c r="Z673" s="46" t="str">
        <f aca="false">IF(B673="","",(IFERROR(VLOOKUP(H673,Dados!A$3:B$15000,2,0),"Não Encontrado")))</f>
        <v/>
      </c>
      <c r="AA673" s="46" t="str">
        <f aca="false">IF(B673="","",(IFERROR(VLOOKUP(G673,Dados!C$3:E$15000,3,0),"Não Encontrado")))</f>
        <v/>
      </c>
      <c r="AB673" s="46" t="str">
        <f aca="false">IFERROR(IF(Z673&lt;&gt;"Não Encontrado",Z673,IF(AA673&lt;&gt;"Não Encontrado",AA673,"")),"")</f>
        <v/>
      </c>
      <c r="AC673" s="45" t="str">
        <f aca="false">IF(B673="","",IF(AB673="","NÃO","SIM"))</f>
        <v/>
      </c>
      <c r="AD673" s="45" t="str">
        <f aca="false">IFERROR(VLOOKUP(G673,Dados!$P$3:$R$500,3,0),"")</f>
        <v/>
      </c>
      <c r="AE673" s="45" t="str">
        <f aca="false">IFERROR(VLOOKUP(G673,Dados!$K$3:$L$500,2,0),"")</f>
        <v/>
      </c>
      <c r="AF673" s="45" t="str">
        <f aca="false">IFERROR(VLOOKUP(G673,Dados!$M$3:$N$500,2,0),"")</f>
        <v/>
      </c>
      <c r="AG673" s="45" t="str">
        <f aca="false">IF(F673="","",IF(AND(AD673="",AE673="",AF673=""),"-",IF(AND(AD673="BIT",AE673="",AF673=""),"BIT",IF(AND(AE673="ANEXO I",AD673="",AF673=""),"ANEXO I",IF(AND(AF673="ANEXO II",AD673="",AE673=""),"ANEXO II","Escolher")))))</f>
        <v/>
      </c>
      <c r="AH673" s="45" t="str">
        <f aca="false">IF(AG673&lt;&gt;"Pneus","",IFERROR(VLOOKUP(R673,Dados!$X$2:$Z$5,3,0)*(AI673-Q673),VLOOKUP(D673,Dados!$X$7:$Z$33,3,0)*(AI673-Q673)))</f>
        <v/>
      </c>
      <c r="AI673" s="47" t="str">
        <f aca="false">IF(B673="","",P673+Q673+O673+M673+L673-N673)</f>
        <v/>
      </c>
      <c r="AJ673" s="48" t="str">
        <f aca="false">IFERROR(IF(AND(AC673="SIM",AG673="-",Y673="REVENDA"),(AB673/1+1)*AI673,IF(AND(AC673="SIM",AG673="Pneus",Y673="REVENDA"),(AB673/1+1)*(AI673-AH673),"")),"")</f>
        <v/>
      </c>
      <c r="AK673" s="48" t="str">
        <f aca="false">IF(AJ673="","",AJ673*17%)</f>
        <v/>
      </c>
      <c r="AL673" s="48" t="str">
        <f aca="false">IFERROR(IF(AC673="NÃO","",IF(AK673="","",IF(E673="Simples Nacional",BF673,IF(T673=0.12,U673*0.5833337002,IF(T673=0,AI673*0.07,U673))))),"")</f>
        <v/>
      </c>
      <c r="AM673" s="47" t="str">
        <f aca="false">IFERROR(IF(AC673="NÃO","",IF(OR(AG673="-",AG673="Pneus"),AK673-AL673,"")),"")</f>
        <v/>
      </c>
      <c r="AN673" s="48" t="str">
        <f aca="false">IF(AND(Y673="REVENDA",AC673="SIM",AG673="BIT"),((AB673/1+1)*AI673)*0.4117,"")</f>
        <v/>
      </c>
      <c r="AO673" s="48" t="str">
        <f aca="false">IF(AN673="","",AN673*17%)</f>
        <v/>
      </c>
      <c r="AP673" s="49" t="str">
        <f aca="false">IF(AN673="","",IF(T673=0.12,(U673*0.4117)*0.4117,IF(T673=0,(AI673*0.07)*0.4117,U673*0.4117)))</f>
        <v/>
      </c>
      <c r="AQ673" s="47" t="str">
        <f aca="false">IF(AN673="","",AO673-AP673)</f>
        <v/>
      </c>
      <c r="AR673" s="50" t="str">
        <f aca="false">IFERROR(IF(AND(AC673="SIM",Y673="REVENDA",LEFT(AG673,5)="ANEXO")*OR(AE673="ANEXO I",AF673="ANEXO II"),VLOOKUP(H673,Dados!G:I,2,0),""),"INSERIR MVA")</f>
        <v/>
      </c>
      <c r="AS673" s="48" t="str">
        <f aca="false">IF(LEFT(AG673,5)="ANEXO",VLOOKUP(AG673,Dados!$X$111:$Z$112,2,0)*(AI673-Q673),"")</f>
        <v/>
      </c>
      <c r="AT673" s="48" t="str">
        <f aca="false">IFERROR(IF(AR673="","",(AI673*AR673)+AI673),"INSERIR MVA")</f>
        <v/>
      </c>
      <c r="AU673" s="48" t="str">
        <f aca="false">IF(AT673="","",IF(AY673=0.04,U673,AS673*AY673))</f>
        <v/>
      </c>
      <c r="AV673" s="47" t="str">
        <f aca="false">IFERROR(IF(AU673="","",(VLOOKUP(AG673,Dados!$X$111:$Z$112,3,0)*AT673*0.17)),"INSERIR MVA")</f>
        <v/>
      </c>
      <c r="AW673" s="47" t="str">
        <f aca="false">IFERROR(IF(AR673="","",AV673-AU673),"")</f>
        <v/>
      </c>
      <c r="AX673" s="51" t="str">
        <f aca="false">IFERROR(IF(AC673="NÃO","",IF(AM673&lt;&gt;"",AM673-W673,IF(AQ673&lt;&gt;"",AQ673-W673,IF(AW673&lt;&gt;"",AW673-W673,"")))),"")</f>
        <v/>
      </c>
      <c r="AY673" s="46" t="str">
        <f aca="false">IFERROR(IF(ISNA(VLOOKUP(R673,Dados!$X$2:$Y$5,2,0)),VLOOKUP(D673,Dados!$X$7:$Y$33,2,0),VLOOKUP(R673,Dados!$X$2:$Y$5,2,0)),"")</f>
        <v/>
      </c>
      <c r="AZ673" s="52" t="str">
        <f aca="false">IF(C673="","",IF(AND(Y673="CONSUMO",AC673="NÃO")*OR(AG673="-",AG673="BIT"),IF(E673&lt;&gt;"",(AI673-(P673+L673-N673+Q673)*AY673)/0.83),""))</f>
        <v/>
      </c>
      <c r="BA673" s="51" t="str">
        <f aca="false">IF(AZ673="","",AZ673*0.17-((P673+L673-N673+Q673)*AY673))</f>
        <v/>
      </c>
      <c r="BB673" s="51" t="str">
        <f aca="false">IF(AND(Y673="CONSUMO",AG673="ANEXO I",AY673&gt;4%),(AI673-(P673+L673-N673+Q673)*0.0514)/0.83*(0.5177)*(0.17)-AI673*0.0514,IF(AND(Y673="CONSUMO",AG673="ANEXO II",AY673&gt;4%),(AI673-(P673+L673-N673+Q673)*0.041)/0.83*(0.3295)*(0.17)-AI673*0.041,IF(AND(Y673="CONSUMO",AG673="ANEXO I",AY673=4%),(AI673-(P673+L673-N673+Q673)*0.04)/0.83*(0.5177)*(0.17)-AI673*0.04,IF(AND(Y673="CONSUMO",AG673="ANEXO II",AY673=4%),(AI673-(P673+L673-N673+Q673)*0.04)/0.83*(0.3295)*(0.17)-AI673*0.04,""))))</f>
        <v/>
      </c>
      <c r="BC673" s="51" t="str">
        <f aca="false">IF(C673="","",IF(AND(Y673="CONSUMO",AC673="SIM")*OR(AG673="-",AG673="BIT"),IF(E673&lt;&gt;"",(AI673-(P673+L673-N673+Q673)*AY673)/0.83),""))</f>
        <v/>
      </c>
      <c r="BD673" s="51" t="str">
        <f aca="false">IF(BC673="","",BC673*0.17)</f>
        <v/>
      </c>
      <c r="BE673" s="51" t="str">
        <f aca="false">IF(I673=6908,0,IF(BC673="","",BD673-((P673+L673-N673+Q673)*AY673)))</f>
        <v/>
      </c>
      <c r="BF673" s="53" t="str">
        <f aca="false">IF(B673="","",IF(OR(B673="",E673="Regime Normal"),0,(AI673-Q673)*VLOOKUP(R673,Dados!$X$98:$Y$108,2,0)))</f>
        <v/>
      </c>
      <c r="BG673" s="54" t="str">
        <f aca="false">IFERROR(VLOOKUP(I673,Dados!$AC$27:$AD$43,2,0),IF(B673="","",IF(D673&lt;&gt;"MT",IF(AND(AC673="SIM",Y673="Revenda"),"2403",IF(AND(AC673="SIM",Y673="Consumo"),"2407",IF(AND(AC673="NÃO",Y673="Revenda"),"2102",IF(AND(AC673="NÃO",Y673="Consumo"),"2556",)))),REPLACE(I673,1,1,1))))</f>
        <v/>
      </c>
    </row>
    <row r="674" customFormat="false" ht="12.8" hidden="false" customHeight="true" outlineLevel="0" collapsed="false">
      <c r="Y674" s="45"/>
      <c r="Z674" s="46" t="str">
        <f aca="false">IF(B674="","",(IFERROR(VLOOKUP(H674,Dados!A$3:B$15000,2,0),"Não Encontrado")))</f>
        <v/>
      </c>
      <c r="AA674" s="46" t="str">
        <f aca="false">IF(B674="","",(IFERROR(VLOOKUP(G674,Dados!C$3:E$15000,3,0),"Não Encontrado")))</f>
        <v/>
      </c>
      <c r="AB674" s="46" t="str">
        <f aca="false">IFERROR(IF(Z674&lt;&gt;"Não Encontrado",Z674,IF(AA674&lt;&gt;"Não Encontrado",AA674,"")),"")</f>
        <v/>
      </c>
      <c r="AC674" s="45" t="str">
        <f aca="false">IF(B674="","",IF(AB674="","NÃO","SIM"))</f>
        <v/>
      </c>
      <c r="AD674" s="45" t="str">
        <f aca="false">IFERROR(VLOOKUP(G674,Dados!$P$3:$R$500,3,0),"")</f>
        <v/>
      </c>
      <c r="AE674" s="45" t="str">
        <f aca="false">IFERROR(VLOOKUP(G674,Dados!$K$3:$L$500,2,0),"")</f>
        <v/>
      </c>
      <c r="AF674" s="45" t="str">
        <f aca="false">IFERROR(VLOOKUP(G674,Dados!$M$3:$N$500,2,0),"")</f>
        <v/>
      </c>
      <c r="AG674" s="45" t="str">
        <f aca="false">IF(F674="","",IF(AND(AD674="",AE674="",AF674=""),"-",IF(AND(AD674="BIT",AE674="",AF674=""),"BIT",IF(AND(AE674="ANEXO I",AD674="",AF674=""),"ANEXO I",IF(AND(AF674="ANEXO II",AD674="",AE674=""),"ANEXO II","Escolher")))))</f>
        <v/>
      </c>
      <c r="AH674" s="45" t="str">
        <f aca="false">IF(AG674&lt;&gt;"Pneus","",IFERROR(VLOOKUP(R674,Dados!$X$2:$Z$5,3,0)*(AI674-Q674),VLOOKUP(D674,Dados!$X$7:$Z$33,3,0)*(AI674-Q674)))</f>
        <v/>
      </c>
      <c r="AI674" s="47" t="str">
        <f aca="false">IF(B674="","",P674+Q674+O674+M674+L674-N674)</f>
        <v/>
      </c>
      <c r="AJ674" s="48" t="str">
        <f aca="false">IFERROR(IF(AND(AC674="SIM",AG674="-",Y674="REVENDA"),(AB674/1+1)*AI674,IF(AND(AC674="SIM",AG674="Pneus",Y674="REVENDA"),(AB674/1+1)*(AI674-AH674),"")),"")</f>
        <v/>
      </c>
      <c r="AK674" s="48" t="str">
        <f aca="false">IF(AJ674="","",AJ674*17%)</f>
        <v/>
      </c>
      <c r="AL674" s="48" t="str">
        <f aca="false">IFERROR(IF(AC674="NÃO","",IF(AK674="","",IF(E674="Simples Nacional",BF674,IF(T674=0.12,U674*0.5833337002,IF(T674=0,AI674*0.07,U674))))),"")</f>
        <v/>
      </c>
      <c r="AM674" s="47" t="str">
        <f aca="false">IFERROR(IF(AC674="NÃO","",IF(OR(AG674="-",AG674="Pneus"),AK674-AL674,"")),"")</f>
        <v/>
      </c>
      <c r="AN674" s="48" t="str">
        <f aca="false">IF(AND(Y674="REVENDA",AC674="SIM",AG674="BIT"),((AB674/1+1)*AI674)*0.4117,"")</f>
        <v/>
      </c>
      <c r="AO674" s="48" t="str">
        <f aca="false">IF(AN674="","",AN674*17%)</f>
        <v/>
      </c>
      <c r="AP674" s="49" t="str">
        <f aca="false">IF(AN674="","",IF(T674=0.12,(U674*0.4117)*0.4117,IF(T674=0,(AI674*0.07)*0.4117,U674*0.4117)))</f>
        <v/>
      </c>
      <c r="AQ674" s="47" t="str">
        <f aca="false">IF(AN674="","",AO674-AP674)</f>
        <v/>
      </c>
      <c r="AR674" s="50" t="str">
        <f aca="false">IFERROR(IF(AND(AC674="SIM",Y674="REVENDA",LEFT(AG674,5)="ANEXO")*OR(AE674="ANEXO I",AF674="ANEXO II"),VLOOKUP(H674,Dados!G:I,2,0),""),"INSERIR MVA")</f>
        <v/>
      </c>
      <c r="AS674" s="48" t="str">
        <f aca="false">IF(LEFT(AG674,5)="ANEXO",VLOOKUP(AG674,Dados!$X$111:$Z$112,2,0)*(AI674-Q674),"")</f>
        <v/>
      </c>
      <c r="AT674" s="48" t="str">
        <f aca="false">IFERROR(IF(AR674="","",(AI674*AR674)+AI674),"INSERIR MVA")</f>
        <v/>
      </c>
      <c r="AU674" s="48" t="str">
        <f aca="false">IF(AT674="","",IF(AY674=0.04,U674,AS674*AY674))</f>
        <v/>
      </c>
      <c r="AV674" s="47" t="str">
        <f aca="false">IFERROR(IF(AU674="","",(VLOOKUP(AG674,Dados!$X$111:$Z$112,3,0)*AT674*0.17)),"INSERIR MVA")</f>
        <v/>
      </c>
      <c r="AW674" s="47" t="str">
        <f aca="false">IFERROR(IF(AR674="","",AV674-AU674),"")</f>
        <v/>
      </c>
      <c r="AX674" s="51" t="str">
        <f aca="false">IFERROR(IF(AC674="NÃO","",IF(AM674&lt;&gt;"",AM674-W674,IF(AQ674&lt;&gt;"",AQ674-W674,IF(AW674&lt;&gt;"",AW674-W674,"")))),"")</f>
        <v/>
      </c>
      <c r="AY674" s="46" t="str">
        <f aca="false">IFERROR(IF(ISNA(VLOOKUP(R674,Dados!$X$2:$Y$5,2,0)),VLOOKUP(D674,Dados!$X$7:$Y$33,2,0),VLOOKUP(R674,Dados!$X$2:$Y$5,2,0)),"")</f>
        <v/>
      </c>
      <c r="AZ674" s="52" t="str">
        <f aca="false">IF(C674="","",IF(AND(Y674="CONSUMO",AC674="NÃO")*OR(AG674="-",AG674="BIT"),IF(E674&lt;&gt;"",(AI674-(P674+L674-N674+Q674)*AY674)/0.83),""))</f>
        <v/>
      </c>
      <c r="BA674" s="51" t="str">
        <f aca="false">IF(AZ674="","",AZ674*0.17-((P674+L674-N674+Q674)*AY674))</f>
        <v/>
      </c>
      <c r="BB674" s="51" t="str">
        <f aca="false">IF(AND(Y674="CONSUMO",AG674="ANEXO I",AY674&gt;4%),(AI674-(P674+L674-N674+Q674)*0.0514)/0.83*(0.5177)*(0.17)-AI674*0.0514,IF(AND(Y674="CONSUMO",AG674="ANEXO II",AY674&gt;4%),(AI674-(P674+L674-N674+Q674)*0.041)/0.83*(0.3295)*(0.17)-AI674*0.041,IF(AND(Y674="CONSUMO",AG674="ANEXO I",AY674=4%),(AI674-(P674+L674-N674+Q674)*0.04)/0.83*(0.5177)*(0.17)-AI674*0.04,IF(AND(Y674="CONSUMO",AG674="ANEXO II",AY674=4%),(AI674-(P674+L674-N674+Q674)*0.04)/0.83*(0.3295)*(0.17)-AI674*0.04,""))))</f>
        <v/>
      </c>
      <c r="BC674" s="51" t="str">
        <f aca="false">IF(C674="","",IF(AND(Y674="CONSUMO",AC674="SIM")*OR(AG674="-",AG674="BIT"),IF(E674&lt;&gt;"",(AI674-(P674+L674-N674+Q674)*AY674)/0.83),""))</f>
        <v/>
      </c>
      <c r="BD674" s="51" t="str">
        <f aca="false">IF(BC674="","",BC674*0.17)</f>
        <v/>
      </c>
      <c r="BE674" s="51" t="str">
        <f aca="false">IF(I674=6908,0,IF(BC674="","",BD674-((P674+L674-N674+Q674)*AY674)))</f>
        <v/>
      </c>
      <c r="BF674" s="53" t="str">
        <f aca="false">IF(B674="","",IF(OR(B674="",E674="Regime Normal"),0,(AI674-Q674)*VLOOKUP(R674,Dados!$X$98:$Y$108,2,0)))</f>
        <v/>
      </c>
      <c r="BG674" s="54" t="str">
        <f aca="false">IFERROR(VLOOKUP(I674,Dados!$AC$27:$AD$43,2,0),IF(B674="","",IF(D674&lt;&gt;"MT",IF(AND(AC674="SIM",Y674="Revenda"),"2403",IF(AND(AC674="SIM",Y674="Consumo"),"2407",IF(AND(AC674="NÃO",Y674="Revenda"),"2102",IF(AND(AC674="NÃO",Y674="Consumo"),"2556",)))),REPLACE(I674,1,1,1))))</f>
        <v/>
      </c>
    </row>
    <row r="675" customFormat="false" ht="12.8" hidden="false" customHeight="true" outlineLevel="0" collapsed="false">
      <c r="Y675" s="45"/>
      <c r="Z675" s="46" t="str">
        <f aca="false">IF(B675="","",(IFERROR(VLOOKUP(H675,Dados!A$3:B$15000,2,0),"Não Encontrado")))</f>
        <v/>
      </c>
      <c r="AA675" s="46" t="str">
        <f aca="false">IF(B675="","",(IFERROR(VLOOKUP(G675,Dados!C$3:E$15000,3,0),"Não Encontrado")))</f>
        <v/>
      </c>
      <c r="AB675" s="46" t="str">
        <f aca="false">IFERROR(IF(Z675&lt;&gt;"Não Encontrado",Z675,IF(AA675&lt;&gt;"Não Encontrado",AA675,"")),"")</f>
        <v/>
      </c>
      <c r="AC675" s="45" t="str">
        <f aca="false">IF(B675="","",IF(AB675="","NÃO","SIM"))</f>
        <v/>
      </c>
      <c r="AD675" s="45" t="str">
        <f aca="false">IFERROR(VLOOKUP(G675,Dados!$P$3:$R$500,3,0),"")</f>
        <v/>
      </c>
      <c r="AE675" s="45" t="str">
        <f aca="false">IFERROR(VLOOKUP(G675,Dados!$K$3:$L$500,2,0),"")</f>
        <v/>
      </c>
      <c r="AF675" s="45" t="str">
        <f aca="false">IFERROR(VLOOKUP(G675,Dados!$M$3:$N$500,2,0),"")</f>
        <v/>
      </c>
      <c r="AG675" s="45" t="str">
        <f aca="false">IF(F675="","",IF(AND(AD675="",AE675="",AF675=""),"-",IF(AND(AD675="BIT",AE675="",AF675=""),"BIT",IF(AND(AE675="ANEXO I",AD675="",AF675=""),"ANEXO I",IF(AND(AF675="ANEXO II",AD675="",AE675=""),"ANEXO II","Escolher")))))</f>
        <v/>
      </c>
      <c r="AH675" s="45" t="str">
        <f aca="false">IF(AG675&lt;&gt;"Pneus","",IFERROR(VLOOKUP(R675,Dados!$X$2:$Z$5,3,0)*(AI675-Q675),VLOOKUP(D675,Dados!$X$7:$Z$33,3,0)*(AI675-Q675)))</f>
        <v/>
      </c>
      <c r="AI675" s="47" t="str">
        <f aca="false">IF(B675="","",P675+Q675+O675+M675+L675-N675)</f>
        <v/>
      </c>
      <c r="AJ675" s="48" t="str">
        <f aca="false">IFERROR(IF(AND(AC675="SIM",AG675="-",Y675="REVENDA"),(AB675/1+1)*AI675,IF(AND(AC675="SIM",AG675="Pneus",Y675="REVENDA"),(AB675/1+1)*(AI675-AH675),"")),"")</f>
        <v/>
      </c>
      <c r="AK675" s="48" t="str">
        <f aca="false">IF(AJ675="","",AJ675*17%)</f>
        <v/>
      </c>
      <c r="AL675" s="48" t="str">
        <f aca="false">IFERROR(IF(AC675="NÃO","",IF(AK675="","",IF(E675="Simples Nacional",BF675,IF(T675=0.12,U675*0.5833337002,IF(T675=0,AI675*0.07,U675))))),"")</f>
        <v/>
      </c>
      <c r="AM675" s="47" t="str">
        <f aca="false">IFERROR(IF(AC675="NÃO","",IF(OR(AG675="-",AG675="Pneus"),AK675-AL675,"")),"")</f>
        <v/>
      </c>
      <c r="AN675" s="48" t="str">
        <f aca="false">IF(AND(Y675="REVENDA",AC675="SIM",AG675="BIT"),((AB675/1+1)*AI675)*0.4117,"")</f>
        <v/>
      </c>
      <c r="AO675" s="48" t="str">
        <f aca="false">IF(AN675="","",AN675*17%)</f>
        <v/>
      </c>
      <c r="AP675" s="49" t="str">
        <f aca="false">IF(AN675="","",IF(T675=0.12,(U675*0.4117)*0.4117,IF(T675=0,(AI675*0.07)*0.4117,U675*0.4117)))</f>
        <v/>
      </c>
      <c r="AQ675" s="47" t="str">
        <f aca="false">IF(AN675="","",AO675-AP675)</f>
        <v/>
      </c>
      <c r="AR675" s="50" t="str">
        <f aca="false">IFERROR(IF(AND(AC675="SIM",Y675="REVENDA",LEFT(AG675,5)="ANEXO")*OR(AE675="ANEXO I",AF675="ANEXO II"),VLOOKUP(H675,Dados!G:I,2,0),""),"INSERIR MVA")</f>
        <v/>
      </c>
      <c r="AS675" s="48" t="str">
        <f aca="false">IF(LEFT(AG675,5)="ANEXO",VLOOKUP(AG675,Dados!$X$111:$Z$112,2,0)*(AI675-Q675),"")</f>
        <v/>
      </c>
      <c r="AT675" s="48" t="str">
        <f aca="false">IFERROR(IF(AR675="","",(AI675*AR675)+AI675),"INSERIR MVA")</f>
        <v/>
      </c>
      <c r="AU675" s="48" t="str">
        <f aca="false">IF(AT675="","",IF(AY675=0.04,U675,AS675*AY675))</f>
        <v/>
      </c>
      <c r="AV675" s="47" t="str">
        <f aca="false">IFERROR(IF(AU675="","",(VLOOKUP(AG675,Dados!$X$111:$Z$112,3,0)*AT675*0.17)),"INSERIR MVA")</f>
        <v/>
      </c>
      <c r="AW675" s="47" t="str">
        <f aca="false">IFERROR(IF(AR675="","",AV675-AU675),"")</f>
        <v/>
      </c>
      <c r="AX675" s="51" t="str">
        <f aca="false">IFERROR(IF(AC675="NÃO","",IF(AM675&lt;&gt;"",AM675-W675,IF(AQ675&lt;&gt;"",AQ675-W675,IF(AW675&lt;&gt;"",AW675-W675,"")))),"")</f>
        <v/>
      </c>
      <c r="AY675" s="46" t="str">
        <f aca="false">IFERROR(IF(ISNA(VLOOKUP(R675,Dados!$X$2:$Y$5,2,0)),VLOOKUP(D675,Dados!$X$7:$Y$33,2,0),VLOOKUP(R675,Dados!$X$2:$Y$5,2,0)),"")</f>
        <v/>
      </c>
      <c r="AZ675" s="52" t="str">
        <f aca="false">IF(C675="","",IF(AND(Y675="CONSUMO",AC675="NÃO")*OR(AG675="-",AG675="BIT"),IF(E675&lt;&gt;"",(AI675-(P675+L675-N675+Q675)*AY675)/0.83),""))</f>
        <v/>
      </c>
      <c r="BA675" s="51" t="str">
        <f aca="false">IF(AZ675="","",AZ675*0.17-((P675+L675-N675+Q675)*AY675))</f>
        <v/>
      </c>
      <c r="BB675" s="51" t="str">
        <f aca="false">IF(AND(Y675="CONSUMO",AG675="ANEXO I",AY675&gt;4%),(AI675-(P675+L675-N675+Q675)*0.0514)/0.83*(0.5177)*(0.17)-AI675*0.0514,IF(AND(Y675="CONSUMO",AG675="ANEXO II",AY675&gt;4%),(AI675-(P675+L675-N675+Q675)*0.041)/0.83*(0.3295)*(0.17)-AI675*0.041,IF(AND(Y675="CONSUMO",AG675="ANEXO I",AY675=4%),(AI675-(P675+L675-N675+Q675)*0.04)/0.83*(0.5177)*(0.17)-AI675*0.04,IF(AND(Y675="CONSUMO",AG675="ANEXO II",AY675=4%),(AI675-(P675+L675-N675+Q675)*0.04)/0.83*(0.3295)*(0.17)-AI675*0.04,""))))</f>
        <v/>
      </c>
      <c r="BC675" s="51" t="str">
        <f aca="false">IF(C675="","",IF(AND(Y675="CONSUMO",AC675="SIM")*OR(AG675="-",AG675="BIT"),IF(E675&lt;&gt;"",(AI675-(P675+L675-N675+Q675)*AY675)/0.83),""))</f>
        <v/>
      </c>
      <c r="BD675" s="51" t="str">
        <f aca="false">IF(BC675="","",BC675*0.17)</f>
        <v/>
      </c>
      <c r="BE675" s="51" t="str">
        <f aca="false">IF(I675=6908,0,IF(BC675="","",BD675-((P675+L675-N675+Q675)*AY675)))</f>
        <v/>
      </c>
      <c r="BF675" s="53" t="str">
        <f aca="false">IF(B675="","",IF(OR(B675="",E675="Regime Normal"),0,(AI675-Q675)*VLOOKUP(R675,Dados!$X$98:$Y$108,2,0)))</f>
        <v/>
      </c>
      <c r="BG675" s="54" t="str">
        <f aca="false">IFERROR(VLOOKUP(I675,Dados!$AC$27:$AD$43,2,0),IF(B675="","",IF(D675&lt;&gt;"MT",IF(AND(AC675="SIM",Y675="Revenda"),"2403",IF(AND(AC675="SIM",Y675="Consumo"),"2407",IF(AND(AC675="NÃO",Y675="Revenda"),"2102",IF(AND(AC675="NÃO",Y675="Consumo"),"2556",)))),REPLACE(I675,1,1,1))))</f>
        <v/>
      </c>
    </row>
    <row r="676" customFormat="false" ht="12.8" hidden="false" customHeight="true" outlineLevel="0" collapsed="false">
      <c r="Y676" s="45"/>
      <c r="Z676" s="46" t="str">
        <f aca="false">IF(B676="","",(IFERROR(VLOOKUP(H676,Dados!A$3:B$15000,2,0),"Não Encontrado")))</f>
        <v/>
      </c>
      <c r="AA676" s="46" t="str">
        <f aca="false">IF(B676="","",(IFERROR(VLOOKUP(G676,Dados!C$3:E$15000,3,0),"Não Encontrado")))</f>
        <v/>
      </c>
      <c r="AB676" s="46" t="str">
        <f aca="false">IFERROR(IF(Z676&lt;&gt;"Não Encontrado",Z676,IF(AA676&lt;&gt;"Não Encontrado",AA676,"")),"")</f>
        <v/>
      </c>
      <c r="AC676" s="45" t="str">
        <f aca="false">IF(B676="","",IF(AB676="","NÃO","SIM"))</f>
        <v/>
      </c>
      <c r="AD676" s="45" t="str">
        <f aca="false">IFERROR(VLOOKUP(G676,Dados!$P$3:$R$500,3,0),"")</f>
        <v/>
      </c>
      <c r="AE676" s="45" t="str">
        <f aca="false">IFERROR(VLOOKUP(G676,Dados!$K$3:$L$500,2,0),"")</f>
        <v/>
      </c>
      <c r="AF676" s="45" t="str">
        <f aca="false">IFERROR(VLOOKUP(G676,Dados!$M$3:$N$500,2,0),"")</f>
        <v/>
      </c>
      <c r="AG676" s="45" t="str">
        <f aca="false">IF(F676="","",IF(AND(AD676="",AE676="",AF676=""),"-",IF(AND(AD676="BIT",AE676="",AF676=""),"BIT",IF(AND(AE676="ANEXO I",AD676="",AF676=""),"ANEXO I",IF(AND(AF676="ANEXO II",AD676="",AE676=""),"ANEXO II","Escolher")))))</f>
        <v/>
      </c>
      <c r="AH676" s="45" t="str">
        <f aca="false">IF(AG676&lt;&gt;"Pneus","",IFERROR(VLOOKUP(R676,Dados!$X$2:$Z$5,3,0)*(AI676-Q676),VLOOKUP(D676,Dados!$X$7:$Z$33,3,0)*(AI676-Q676)))</f>
        <v/>
      </c>
      <c r="AI676" s="47" t="str">
        <f aca="false">IF(B676="","",P676+Q676+O676+M676+L676-N676)</f>
        <v/>
      </c>
      <c r="AJ676" s="48" t="str">
        <f aca="false">IFERROR(IF(AND(AC676="SIM",AG676="-",Y676="REVENDA"),(AB676/1+1)*AI676,IF(AND(AC676="SIM",AG676="Pneus",Y676="REVENDA"),(AB676/1+1)*(AI676-AH676),"")),"")</f>
        <v/>
      </c>
      <c r="AK676" s="48" t="str">
        <f aca="false">IF(AJ676="","",AJ676*17%)</f>
        <v/>
      </c>
      <c r="AL676" s="48" t="str">
        <f aca="false">IFERROR(IF(AC676="NÃO","",IF(AK676="","",IF(E676="Simples Nacional",BF676,IF(T676=0.12,U676*0.5833337002,IF(T676=0,AI676*0.07,U676))))),"")</f>
        <v/>
      </c>
      <c r="AM676" s="47" t="str">
        <f aca="false">IFERROR(IF(AC676="NÃO","",IF(OR(AG676="-",AG676="Pneus"),AK676-AL676,"")),"")</f>
        <v/>
      </c>
      <c r="AN676" s="48" t="str">
        <f aca="false">IF(AND(Y676="REVENDA",AC676="SIM",AG676="BIT"),((AB676/1+1)*AI676)*0.4117,"")</f>
        <v/>
      </c>
      <c r="AO676" s="48" t="str">
        <f aca="false">IF(AN676="","",AN676*17%)</f>
        <v/>
      </c>
      <c r="AP676" s="49" t="str">
        <f aca="false">IF(AN676="","",IF(T676=0.12,(U676*0.4117)*0.4117,IF(T676=0,(AI676*0.07)*0.4117,U676*0.4117)))</f>
        <v/>
      </c>
      <c r="AQ676" s="47" t="str">
        <f aca="false">IF(AN676="","",AO676-AP676)</f>
        <v/>
      </c>
      <c r="AR676" s="50" t="str">
        <f aca="false">IFERROR(IF(AND(AC676="SIM",Y676="REVENDA",LEFT(AG676,5)="ANEXO")*OR(AE676="ANEXO I",AF676="ANEXO II"),VLOOKUP(H676,Dados!G:I,2,0),""),"INSERIR MVA")</f>
        <v/>
      </c>
      <c r="AS676" s="48" t="str">
        <f aca="false">IF(LEFT(AG676,5)="ANEXO",VLOOKUP(AG676,Dados!$X$111:$Z$112,2,0)*(AI676-Q676),"")</f>
        <v/>
      </c>
      <c r="AT676" s="48" t="str">
        <f aca="false">IFERROR(IF(AR676="","",(AI676*AR676)+AI676),"INSERIR MVA")</f>
        <v/>
      </c>
      <c r="AU676" s="48" t="str">
        <f aca="false">IF(AT676="","",IF(AY676=0.04,U676,AS676*AY676))</f>
        <v/>
      </c>
      <c r="AV676" s="47" t="str">
        <f aca="false">IFERROR(IF(AU676="","",(VLOOKUP(AG676,Dados!$X$111:$Z$112,3,0)*AT676*0.17)),"INSERIR MVA")</f>
        <v/>
      </c>
      <c r="AW676" s="47" t="str">
        <f aca="false">IFERROR(IF(AR676="","",AV676-AU676),"")</f>
        <v/>
      </c>
      <c r="AX676" s="51" t="str">
        <f aca="false">IFERROR(IF(AC676="NÃO","",IF(AM676&lt;&gt;"",AM676-W676,IF(AQ676&lt;&gt;"",AQ676-W676,IF(AW676&lt;&gt;"",AW676-W676,"")))),"")</f>
        <v/>
      </c>
      <c r="AY676" s="46" t="str">
        <f aca="false">IFERROR(IF(ISNA(VLOOKUP(R676,Dados!$X$2:$Y$5,2,0)),VLOOKUP(D676,Dados!$X$7:$Y$33,2,0),VLOOKUP(R676,Dados!$X$2:$Y$5,2,0)),"")</f>
        <v/>
      </c>
      <c r="AZ676" s="52" t="str">
        <f aca="false">IF(C676="","",IF(AND(Y676="CONSUMO",AC676="NÃO")*OR(AG676="-",AG676="BIT"),IF(E676&lt;&gt;"",(AI676-(P676+L676-N676+Q676)*AY676)/0.83),""))</f>
        <v/>
      </c>
      <c r="BA676" s="51" t="str">
        <f aca="false">IF(AZ676="","",AZ676*0.17-((P676+L676-N676+Q676)*AY676))</f>
        <v/>
      </c>
      <c r="BB676" s="51" t="str">
        <f aca="false">IF(AND(Y676="CONSUMO",AG676="ANEXO I",AY676&gt;4%),(AI676-(P676+L676-N676+Q676)*0.0514)/0.83*(0.5177)*(0.17)-AI676*0.0514,IF(AND(Y676="CONSUMO",AG676="ANEXO II",AY676&gt;4%),(AI676-(P676+L676-N676+Q676)*0.041)/0.83*(0.3295)*(0.17)-AI676*0.041,IF(AND(Y676="CONSUMO",AG676="ANEXO I",AY676=4%),(AI676-(P676+L676-N676+Q676)*0.04)/0.83*(0.5177)*(0.17)-AI676*0.04,IF(AND(Y676="CONSUMO",AG676="ANEXO II",AY676=4%),(AI676-(P676+L676-N676+Q676)*0.04)/0.83*(0.3295)*(0.17)-AI676*0.04,""))))</f>
        <v/>
      </c>
      <c r="BC676" s="51" t="str">
        <f aca="false">IF(C676="","",IF(AND(Y676="CONSUMO",AC676="SIM")*OR(AG676="-",AG676="BIT"),IF(E676&lt;&gt;"",(AI676-(P676+L676-N676+Q676)*AY676)/0.83),""))</f>
        <v/>
      </c>
      <c r="BD676" s="51" t="str">
        <f aca="false">IF(BC676="","",BC676*0.17)</f>
        <v/>
      </c>
      <c r="BE676" s="51" t="str">
        <f aca="false">IF(I676=6908,0,IF(BC676="","",BD676-((P676+L676-N676+Q676)*AY676)))</f>
        <v/>
      </c>
      <c r="BF676" s="53" t="str">
        <f aca="false">IF(B676="","",IF(OR(B676="",E676="Regime Normal"),0,(AI676-Q676)*VLOOKUP(R676,Dados!$X$98:$Y$108,2,0)))</f>
        <v/>
      </c>
      <c r="BG676" s="54" t="str">
        <f aca="false">IFERROR(VLOOKUP(I676,Dados!$AC$27:$AD$43,2,0),IF(B676="","",IF(D676&lt;&gt;"MT",IF(AND(AC676="SIM",Y676="Revenda"),"2403",IF(AND(AC676="SIM",Y676="Consumo"),"2407",IF(AND(AC676="NÃO",Y676="Revenda"),"2102",IF(AND(AC676="NÃO",Y676="Consumo"),"2556",)))),REPLACE(I676,1,1,1))))</f>
        <v/>
      </c>
    </row>
    <row r="677" customFormat="false" ht="12.8" hidden="false" customHeight="true" outlineLevel="0" collapsed="false">
      <c r="Y677" s="45"/>
      <c r="Z677" s="46" t="str">
        <f aca="false">IF(B677="","",(IFERROR(VLOOKUP(H677,Dados!A$3:B$15000,2,0),"Não Encontrado")))</f>
        <v/>
      </c>
      <c r="AA677" s="46" t="str">
        <f aca="false">IF(B677="","",(IFERROR(VLOOKUP(G677,Dados!C$3:E$15000,3,0),"Não Encontrado")))</f>
        <v/>
      </c>
      <c r="AB677" s="46" t="str">
        <f aca="false">IFERROR(IF(Z677&lt;&gt;"Não Encontrado",Z677,IF(AA677&lt;&gt;"Não Encontrado",AA677,"")),"")</f>
        <v/>
      </c>
      <c r="AC677" s="45" t="str">
        <f aca="false">IF(B677="","",IF(AB677="","NÃO","SIM"))</f>
        <v/>
      </c>
      <c r="AD677" s="45" t="str">
        <f aca="false">IFERROR(VLOOKUP(G677,Dados!$P$3:$R$500,3,0),"")</f>
        <v/>
      </c>
      <c r="AE677" s="45" t="str">
        <f aca="false">IFERROR(VLOOKUP(G677,Dados!$K$3:$L$500,2,0),"")</f>
        <v/>
      </c>
      <c r="AF677" s="45" t="str">
        <f aca="false">IFERROR(VLOOKUP(G677,Dados!$M$3:$N$500,2,0),"")</f>
        <v/>
      </c>
      <c r="AG677" s="45" t="str">
        <f aca="false">IF(F677="","",IF(AND(AD677="",AE677="",AF677=""),"-",IF(AND(AD677="BIT",AE677="",AF677=""),"BIT",IF(AND(AE677="ANEXO I",AD677="",AF677=""),"ANEXO I",IF(AND(AF677="ANEXO II",AD677="",AE677=""),"ANEXO II","Escolher")))))</f>
        <v/>
      </c>
      <c r="AH677" s="45" t="str">
        <f aca="false">IF(AG677&lt;&gt;"Pneus","",IFERROR(VLOOKUP(R677,Dados!$X$2:$Z$5,3,0)*(AI677-Q677),VLOOKUP(D677,Dados!$X$7:$Z$33,3,0)*(AI677-Q677)))</f>
        <v/>
      </c>
      <c r="AI677" s="47" t="str">
        <f aca="false">IF(B677="","",P677+Q677+O677+M677+L677-N677)</f>
        <v/>
      </c>
      <c r="AJ677" s="48" t="str">
        <f aca="false">IFERROR(IF(AND(AC677="SIM",AG677="-",Y677="REVENDA"),(AB677/1+1)*AI677,IF(AND(AC677="SIM",AG677="Pneus",Y677="REVENDA"),(AB677/1+1)*(AI677-AH677),"")),"")</f>
        <v/>
      </c>
      <c r="AK677" s="48" t="str">
        <f aca="false">IF(AJ677="","",AJ677*17%)</f>
        <v/>
      </c>
      <c r="AL677" s="48" t="str">
        <f aca="false">IFERROR(IF(AC677="NÃO","",IF(AK677="","",IF(E677="Simples Nacional",BF677,IF(T677=0.12,U677*0.5833337002,IF(T677=0,AI677*0.07,U677))))),"")</f>
        <v/>
      </c>
      <c r="AM677" s="47" t="str">
        <f aca="false">IFERROR(IF(AC677="NÃO","",IF(OR(AG677="-",AG677="Pneus"),AK677-AL677,"")),"")</f>
        <v/>
      </c>
      <c r="AN677" s="48" t="str">
        <f aca="false">IF(AND(Y677="REVENDA",AC677="SIM",AG677="BIT"),((AB677/1+1)*AI677)*0.4117,"")</f>
        <v/>
      </c>
      <c r="AO677" s="48" t="str">
        <f aca="false">IF(AN677="","",AN677*17%)</f>
        <v/>
      </c>
      <c r="AP677" s="49" t="str">
        <f aca="false">IF(AN677="","",IF(T677=0.12,(U677*0.4117)*0.4117,IF(T677=0,(AI677*0.07)*0.4117,U677*0.4117)))</f>
        <v/>
      </c>
      <c r="AQ677" s="47" t="str">
        <f aca="false">IF(AN677="","",AO677-AP677)</f>
        <v/>
      </c>
      <c r="AR677" s="50" t="str">
        <f aca="false">IFERROR(IF(AND(AC677="SIM",Y677="REVENDA",LEFT(AG677,5)="ANEXO")*OR(AE677="ANEXO I",AF677="ANEXO II"),VLOOKUP(H677,Dados!G:I,2,0),""),"INSERIR MVA")</f>
        <v/>
      </c>
      <c r="AS677" s="48" t="str">
        <f aca="false">IF(LEFT(AG677,5)="ANEXO",VLOOKUP(AG677,Dados!$X$111:$Z$112,2,0)*(AI677-Q677),"")</f>
        <v/>
      </c>
      <c r="AT677" s="48" t="str">
        <f aca="false">IFERROR(IF(AR677="","",(AI677*AR677)+AI677),"INSERIR MVA")</f>
        <v/>
      </c>
      <c r="AU677" s="48" t="str">
        <f aca="false">IF(AT677="","",IF(AY677=0.04,U677,AS677*AY677))</f>
        <v/>
      </c>
      <c r="AV677" s="47" t="str">
        <f aca="false">IFERROR(IF(AU677="","",(VLOOKUP(AG677,Dados!$X$111:$Z$112,3,0)*AT677*0.17)),"INSERIR MVA")</f>
        <v/>
      </c>
      <c r="AW677" s="47" t="str">
        <f aca="false">IFERROR(IF(AR677="","",AV677-AU677),"")</f>
        <v/>
      </c>
      <c r="AX677" s="51" t="str">
        <f aca="false">IFERROR(IF(AC677="NÃO","",IF(AM677&lt;&gt;"",AM677-W677,IF(AQ677&lt;&gt;"",AQ677-W677,IF(AW677&lt;&gt;"",AW677-W677,"")))),"")</f>
        <v/>
      </c>
      <c r="AY677" s="46" t="str">
        <f aca="false">IFERROR(IF(ISNA(VLOOKUP(R677,Dados!$X$2:$Y$5,2,0)),VLOOKUP(D677,Dados!$X$7:$Y$33,2,0),VLOOKUP(R677,Dados!$X$2:$Y$5,2,0)),"")</f>
        <v/>
      </c>
      <c r="AZ677" s="52" t="str">
        <f aca="false">IF(C677="","",IF(AND(Y677="CONSUMO",AC677="NÃO")*OR(AG677="-",AG677="BIT"),IF(E677&lt;&gt;"",(AI677-(P677+L677-N677+Q677)*AY677)/0.83),""))</f>
        <v/>
      </c>
      <c r="BA677" s="51" t="str">
        <f aca="false">IF(AZ677="","",AZ677*0.17-((P677+L677-N677+Q677)*AY677))</f>
        <v/>
      </c>
      <c r="BB677" s="51" t="str">
        <f aca="false">IF(AND(Y677="CONSUMO",AG677="ANEXO I",AY677&gt;4%),(AI677-(P677+L677-N677+Q677)*0.0514)/0.83*(0.5177)*(0.17)-AI677*0.0514,IF(AND(Y677="CONSUMO",AG677="ANEXO II",AY677&gt;4%),(AI677-(P677+L677-N677+Q677)*0.041)/0.83*(0.3295)*(0.17)-AI677*0.041,IF(AND(Y677="CONSUMO",AG677="ANEXO I",AY677=4%),(AI677-(P677+L677-N677+Q677)*0.04)/0.83*(0.5177)*(0.17)-AI677*0.04,IF(AND(Y677="CONSUMO",AG677="ANEXO II",AY677=4%),(AI677-(P677+L677-N677+Q677)*0.04)/0.83*(0.3295)*(0.17)-AI677*0.04,""))))</f>
        <v/>
      </c>
      <c r="BC677" s="51" t="str">
        <f aca="false">IF(C677="","",IF(AND(Y677="CONSUMO",AC677="SIM")*OR(AG677="-",AG677="BIT"),IF(E677&lt;&gt;"",(AI677-(P677+L677-N677+Q677)*AY677)/0.83),""))</f>
        <v/>
      </c>
      <c r="BD677" s="51" t="str">
        <f aca="false">IF(BC677="","",BC677*0.17)</f>
        <v/>
      </c>
      <c r="BE677" s="51" t="str">
        <f aca="false">IF(I677=6908,0,IF(BC677="","",BD677-((P677+L677-N677+Q677)*AY677)))</f>
        <v/>
      </c>
      <c r="BF677" s="53" t="str">
        <f aca="false">IF(B677="","",IF(OR(B677="",E677="Regime Normal"),0,(AI677-Q677)*VLOOKUP(R677,Dados!$X$98:$Y$108,2,0)))</f>
        <v/>
      </c>
      <c r="BG677" s="54" t="str">
        <f aca="false">IFERROR(VLOOKUP(I677,Dados!$AC$27:$AD$43,2,0),IF(B677="","",IF(D677&lt;&gt;"MT",IF(AND(AC677="SIM",Y677="Revenda"),"2403",IF(AND(AC677="SIM",Y677="Consumo"),"2407",IF(AND(AC677="NÃO",Y677="Revenda"),"2102",IF(AND(AC677="NÃO",Y677="Consumo"),"2556",)))),REPLACE(I677,1,1,1))))</f>
        <v/>
      </c>
    </row>
    <row r="678" customFormat="false" ht="12.8" hidden="false" customHeight="true" outlineLevel="0" collapsed="false">
      <c r="Y678" s="45"/>
      <c r="Z678" s="46" t="str">
        <f aca="false">IF(B678="","",(IFERROR(VLOOKUP(H678,Dados!A$3:B$15000,2,0),"Não Encontrado")))</f>
        <v/>
      </c>
      <c r="AA678" s="46" t="str">
        <f aca="false">IF(B678="","",(IFERROR(VLOOKUP(G678,Dados!C$3:E$15000,3,0),"Não Encontrado")))</f>
        <v/>
      </c>
      <c r="AB678" s="46" t="str">
        <f aca="false">IFERROR(IF(Z678&lt;&gt;"Não Encontrado",Z678,IF(AA678&lt;&gt;"Não Encontrado",AA678,"")),"")</f>
        <v/>
      </c>
      <c r="AC678" s="45" t="str">
        <f aca="false">IF(B678="","",IF(AB678="","NÃO","SIM"))</f>
        <v/>
      </c>
      <c r="AD678" s="45" t="str">
        <f aca="false">IFERROR(VLOOKUP(G678,Dados!$P$3:$R$500,3,0),"")</f>
        <v/>
      </c>
      <c r="AE678" s="45" t="str">
        <f aca="false">IFERROR(VLOOKUP(G678,Dados!$K$3:$L$500,2,0),"")</f>
        <v/>
      </c>
      <c r="AF678" s="45" t="str">
        <f aca="false">IFERROR(VLOOKUP(G678,Dados!$M$3:$N$500,2,0),"")</f>
        <v/>
      </c>
      <c r="AG678" s="45" t="str">
        <f aca="false">IF(F678="","",IF(AND(AD678="",AE678="",AF678=""),"-",IF(AND(AD678="BIT",AE678="",AF678=""),"BIT",IF(AND(AE678="ANEXO I",AD678="",AF678=""),"ANEXO I",IF(AND(AF678="ANEXO II",AD678="",AE678=""),"ANEXO II","Escolher")))))</f>
        <v/>
      </c>
      <c r="AH678" s="45" t="str">
        <f aca="false">IF(AG678&lt;&gt;"Pneus","",IFERROR(VLOOKUP(R678,Dados!$X$2:$Z$5,3,0)*(AI678-Q678),VLOOKUP(D678,Dados!$X$7:$Z$33,3,0)*(AI678-Q678)))</f>
        <v/>
      </c>
      <c r="AI678" s="47" t="str">
        <f aca="false">IF(B678="","",P678+Q678+O678+M678+L678-N678)</f>
        <v/>
      </c>
      <c r="AJ678" s="48" t="str">
        <f aca="false">IFERROR(IF(AND(AC678="SIM",AG678="-",Y678="REVENDA"),(AB678/1+1)*AI678,IF(AND(AC678="SIM",AG678="Pneus",Y678="REVENDA"),(AB678/1+1)*(AI678-AH678),"")),"")</f>
        <v/>
      </c>
      <c r="AK678" s="48" t="str">
        <f aca="false">IF(AJ678="","",AJ678*17%)</f>
        <v/>
      </c>
      <c r="AL678" s="48" t="str">
        <f aca="false">IFERROR(IF(AC678="NÃO","",IF(AK678="","",IF(E678="Simples Nacional",BF678,IF(T678=0.12,U678*0.5833337002,IF(T678=0,AI678*0.07,U678))))),"")</f>
        <v/>
      </c>
      <c r="AM678" s="47" t="str">
        <f aca="false">IFERROR(IF(AC678="NÃO","",IF(OR(AG678="-",AG678="Pneus"),AK678-AL678,"")),"")</f>
        <v/>
      </c>
      <c r="AN678" s="48" t="str">
        <f aca="false">IF(AND(Y678="REVENDA",AC678="SIM",AG678="BIT"),((AB678/1+1)*AI678)*0.4117,"")</f>
        <v/>
      </c>
      <c r="AO678" s="48" t="str">
        <f aca="false">IF(AN678="","",AN678*17%)</f>
        <v/>
      </c>
      <c r="AP678" s="49" t="str">
        <f aca="false">IF(AN678="","",IF(T678=0.12,(U678*0.4117)*0.4117,IF(T678=0,(AI678*0.07)*0.4117,U678*0.4117)))</f>
        <v/>
      </c>
      <c r="AQ678" s="47" t="str">
        <f aca="false">IF(AN678="","",AO678-AP678)</f>
        <v/>
      </c>
      <c r="AR678" s="50" t="str">
        <f aca="false">IFERROR(IF(AND(AC678="SIM",Y678="REVENDA",LEFT(AG678,5)="ANEXO")*OR(AE678="ANEXO I",AF678="ANEXO II"),VLOOKUP(H678,Dados!G:I,2,0),""),"INSERIR MVA")</f>
        <v/>
      </c>
      <c r="AS678" s="48" t="str">
        <f aca="false">IF(LEFT(AG678,5)="ANEXO",VLOOKUP(AG678,Dados!$X$111:$Z$112,2,0)*(AI678-Q678),"")</f>
        <v/>
      </c>
      <c r="AT678" s="48" t="str">
        <f aca="false">IFERROR(IF(AR678="","",(AI678*AR678)+AI678),"INSERIR MVA")</f>
        <v/>
      </c>
      <c r="AU678" s="48" t="str">
        <f aca="false">IF(AT678="","",IF(AY678=0.04,U678,AS678*AY678))</f>
        <v/>
      </c>
      <c r="AV678" s="47" t="str">
        <f aca="false">IFERROR(IF(AU678="","",(VLOOKUP(AG678,Dados!$X$111:$Z$112,3,0)*AT678*0.17)),"INSERIR MVA")</f>
        <v/>
      </c>
      <c r="AW678" s="47" t="str">
        <f aca="false">IFERROR(IF(AR678="","",AV678-AU678),"")</f>
        <v/>
      </c>
      <c r="AX678" s="51" t="str">
        <f aca="false">IFERROR(IF(AC678="NÃO","",IF(AM678&lt;&gt;"",AM678-W678,IF(AQ678&lt;&gt;"",AQ678-W678,IF(AW678&lt;&gt;"",AW678-W678,"")))),"")</f>
        <v/>
      </c>
      <c r="AY678" s="46" t="str">
        <f aca="false">IFERROR(IF(ISNA(VLOOKUP(R678,Dados!$X$2:$Y$5,2,0)),VLOOKUP(D678,Dados!$X$7:$Y$33,2,0),VLOOKUP(R678,Dados!$X$2:$Y$5,2,0)),"")</f>
        <v/>
      </c>
      <c r="AZ678" s="52" t="str">
        <f aca="false">IF(C678="","",IF(AND(Y678="CONSUMO",AC678="NÃO")*OR(AG678="-",AG678="BIT"),IF(E678&lt;&gt;"",(AI678-(P678+L678-N678+Q678)*AY678)/0.83),""))</f>
        <v/>
      </c>
      <c r="BA678" s="51" t="str">
        <f aca="false">IF(AZ678="","",AZ678*0.17-((P678+L678-N678+Q678)*AY678))</f>
        <v/>
      </c>
      <c r="BB678" s="51" t="str">
        <f aca="false">IF(AND(Y678="CONSUMO",AG678="ANEXO I",AY678&gt;4%),(AI678-(P678+L678-N678+Q678)*0.0514)/0.83*(0.5177)*(0.17)-AI678*0.0514,IF(AND(Y678="CONSUMO",AG678="ANEXO II",AY678&gt;4%),(AI678-(P678+L678-N678+Q678)*0.041)/0.83*(0.3295)*(0.17)-AI678*0.041,IF(AND(Y678="CONSUMO",AG678="ANEXO I",AY678=4%),(AI678-(P678+L678-N678+Q678)*0.04)/0.83*(0.5177)*(0.17)-AI678*0.04,IF(AND(Y678="CONSUMO",AG678="ANEXO II",AY678=4%),(AI678-(P678+L678-N678+Q678)*0.04)/0.83*(0.3295)*(0.17)-AI678*0.04,""))))</f>
        <v/>
      </c>
      <c r="BC678" s="51" t="str">
        <f aca="false">IF(C678="","",IF(AND(Y678="CONSUMO",AC678="SIM")*OR(AG678="-",AG678="BIT"),IF(E678&lt;&gt;"",(AI678-(P678+L678-N678+Q678)*AY678)/0.83),""))</f>
        <v/>
      </c>
      <c r="BD678" s="51" t="str">
        <f aca="false">IF(BC678="","",BC678*0.17)</f>
        <v/>
      </c>
      <c r="BE678" s="51" t="str">
        <f aca="false">IF(I678=6908,0,IF(BC678="","",BD678-((P678+L678-N678+Q678)*AY678)))</f>
        <v/>
      </c>
      <c r="BF678" s="53" t="str">
        <f aca="false">IF(B678="","",IF(OR(B678="",E678="Regime Normal"),0,(AI678-Q678)*VLOOKUP(R678,Dados!$X$98:$Y$108,2,0)))</f>
        <v/>
      </c>
      <c r="BG678" s="54" t="str">
        <f aca="false">IFERROR(VLOOKUP(I678,Dados!$AC$27:$AD$43,2,0),IF(B678="","",IF(D678&lt;&gt;"MT",IF(AND(AC678="SIM",Y678="Revenda"),"2403",IF(AND(AC678="SIM",Y678="Consumo"),"2407",IF(AND(AC678="NÃO",Y678="Revenda"),"2102",IF(AND(AC678="NÃO",Y678="Consumo"),"2556",)))),REPLACE(I678,1,1,1))))</f>
        <v/>
      </c>
    </row>
    <row r="679" customFormat="false" ht="12.8" hidden="false" customHeight="true" outlineLevel="0" collapsed="false">
      <c r="Y679" s="45"/>
      <c r="Z679" s="46" t="str">
        <f aca="false">IF(B679="","",(IFERROR(VLOOKUP(H679,Dados!A$3:B$15000,2,0),"Não Encontrado")))</f>
        <v/>
      </c>
      <c r="AA679" s="46" t="str">
        <f aca="false">IF(B679="","",(IFERROR(VLOOKUP(G679,Dados!C$3:E$15000,3,0),"Não Encontrado")))</f>
        <v/>
      </c>
      <c r="AB679" s="46" t="str">
        <f aca="false">IFERROR(IF(Z679&lt;&gt;"Não Encontrado",Z679,IF(AA679&lt;&gt;"Não Encontrado",AA679,"")),"")</f>
        <v/>
      </c>
      <c r="AC679" s="45" t="str">
        <f aca="false">IF(B679="","",IF(AB679="","NÃO","SIM"))</f>
        <v/>
      </c>
      <c r="AD679" s="45" t="str">
        <f aca="false">IFERROR(VLOOKUP(G679,Dados!$P$3:$R$500,3,0),"")</f>
        <v/>
      </c>
      <c r="AE679" s="45" t="str">
        <f aca="false">IFERROR(VLOOKUP(G679,Dados!$K$3:$L$500,2,0),"")</f>
        <v/>
      </c>
      <c r="AF679" s="45" t="str">
        <f aca="false">IFERROR(VLOOKUP(G679,Dados!$M$3:$N$500,2,0),"")</f>
        <v/>
      </c>
      <c r="AG679" s="45" t="str">
        <f aca="false">IF(F679="","",IF(AND(AD679="",AE679="",AF679=""),"-",IF(AND(AD679="BIT",AE679="",AF679=""),"BIT",IF(AND(AE679="ANEXO I",AD679="",AF679=""),"ANEXO I",IF(AND(AF679="ANEXO II",AD679="",AE679=""),"ANEXO II","Escolher")))))</f>
        <v/>
      </c>
      <c r="AH679" s="45" t="str">
        <f aca="false">IF(AG679&lt;&gt;"Pneus","",IFERROR(VLOOKUP(R679,Dados!$X$2:$Z$5,3,0)*(AI679-Q679),VLOOKUP(D679,Dados!$X$7:$Z$33,3,0)*(AI679-Q679)))</f>
        <v/>
      </c>
      <c r="AI679" s="47" t="str">
        <f aca="false">IF(B679="","",P679+Q679+O679+M679+L679-N679)</f>
        <v/>
      </c>
      <c r="AJ679" s="48" t="str">
        <f aca="false">IFERROR(IF(AND(AC679="SIM",AG679="-",Y679="REVENDA"),(AB679/1+1)*AI679,IF(AND(AC679="SIM",AG679="Pneus",Y679="REVENDA"),(AB679/1+1)*(AI679-AH679),"")),"")</f>
        <v/>
      </c>
      <c r="AK679" s="48" t="str">
        <f aca="false">IF(AJ679="","",AJ679*17%)</f>
        <v/>
      </c>
      <c r="AL679" s="48" t="str">
        <f aca="false">IFERROR(IF(AC679="NÃO","",IF(AK679="","",IF(E679="Simples Nacional",BF679,IF(T679=0.12,U679*0.5833337002,IF(T679=0,AI679*0.07,U679))))),"")</f>
        <v/>
      </c>
      <c r="AM679" s="47" t="str">
        <f aca="false">IFERROR(IF(AC679="NÃO","",IF(OR(AG679="-",AG679="Pneus"),AK679-AL679,"")),"")</f>
        <v/>
      </c>
      <c r="AN679" s="48" t="str">
        <f aca="false">IF(AND(Y679="REVENDA",AC679="SIM",AG679="BIT"),((AB679/1+1)*AI679)*0.4117,"")</f>
        <v/>
      </c>
      <c r="AO679" s="48" t="str">
        <f aca="false">IF(AN679="","",AN679*17%)</f>
        <v/>
      </c>
      <c r="AP679" s="49" t="str">
        <f aca="false">IF(AN679="","",IF(T679=0.12,(U679*0.4117)*0.4117,IF(T679=0,(AI679*0.07)*0.4117,U679*0.4117)))</f>
        <v/>
      </c>
      <c r="AQ679" s="47" t="str">
        <f aca="false">IF(AN679="","",AO679-AP679)</f>
        <v/>
      </c>
      <c r="AR679" s="50" t="str">
        <f aca="false">IFERROR(IF(AND(AC679="SIM",Y679="REVENDA",LEFT(AG679,5)="ANEXO")*OR(AE679="ANEXO I",AF679="ANEXO II"),VLOOKUP(H679,Dados!G:I,2,0),""),"INSERIR MVA")</f>
        <v/>
      </c>
      <c r="AS679" s="48" t="str">
        <f aca="false">IF(LEFT(AG679,5)="ANEXO",VLOOKUP(AG679,Dados!$X$111:$Z$112,2,0)*(AI679-Q679),"")</f>
        <v/>
      </c>
      <c r="AT679" s="48" t="str">
        <f aca="false">IFERROR(IF(AR679="","",(AI679*AR679)+AI679),"INSERIR MVA")</f>
        <v/>
      </c>
      <c r="AU679" s="48" t="str">
        <f aca="false">IF(AT679="","",IF(AY679=0.04,U679,AS679*AY679))</f>
        <v/>
      </c>
      <c r="AV679" s="47" t="str">
        <f aca="false">IFERROR(IF(AU679="","",(VLOOKUP(AG679,Dados!$X$111:$Z$112,3,0)*AT679*0.17)),"INSERIR MVA")</f>
        <v/>
      </c>
      <c r="AW679" s="47" t="str">
        <f aca="false">IFERROR(IF(AR679="","",AV679-AU679),"")</f>
        <v/>
      </c>
      <c r="AX679" s="51" t="str">
        <f aca="false">IFERROR(IF(AC679="NÃO","",IF(AM679&lt;&gt;"",AM679-W679,IF(AQ679&lt;&gt;"",AQ679-W679,IF(AW679&lt;&gt;"",AW679-W679,"")))),"")</f>
        <v/>
      </c>
      <c r="AY679" s="46" t="str">
        <f aca="false">IFERROR(IF(ISNA(VLOOKUP(R679,Dados!$X$2:$Y$5,2,0)),VLOOKUP(D679,Dados!$X$7:$Y$33,2,0),VLOOKUP(R679,Dados!$X$2:$Y$5,2,0)),"")</f>
        <v/>
      </c>
      <c r="AZ679" s="52" t="str">
        <f aca="false">IF(C679="","",IF(AND(Y679="CONSUMO",AC679="NÃO")*OR(AG679="-",AG679="BIT"),IF(E679&lt;&gt;"",(AI679-(P679+L679-N679+Q679)*AY679)/0.83),""))</f>
        <v/>
      </c>
      <c r="BA679" s="51" t="str">
        <f aca="false">IF(AZ679="","",AZ679*0.17-((P679+L679-N679+Q679)*AY679))</f>
        <v/>
      </c>
      <c r="BB679" s="51" t="str">
        <f aca="false">IF(AND(Y679="CONSUMO",AG679="ANEXO I",AY679&gt;4%),(AI679-(P679+L679-N679+Q679)*0.0514)/0.83*(0.5177)*(0.17)-AI679*0.0514,IF(AND(Y679="CONSUMO",AG679="ANEXO II",AY679&gt;4%),(AI679-(P679+L679-N679+Q679)*0.041)/0.83*(0.3295)*(0.17)-AI679*0.041,IF(AND(Y679="CONSUMO",AG679="ANEXO I",AY679=4%),(AI679-(P679+L679-N679+Q679)*0.04)/0.83*(0.5177)*(0.17)-AI679*0.04,IF(AND(Y679="CONSUMO",AG679="ANEXO II",AY679=4%),(AI679-(P679+L679-N679+Q679)*0.04)/0.83*(0.3295)*(0.17)-AI679*0.04,""))))</f>
        <v/>
      </c>
      <c r="BC679" s="51" t="str">
        <f aca="false">IF(C679="","",IF(AND(Y679="CONSUMO",AC679="SIM")*OR(AG679="-",AG679="BIT"),IF(E679&lt;&gt;"",(AI679-(P679+L679-N679+Q679)*AY679)/0.83),""))</f>
        <v/>
      </c>
      <c r="BD679" s="51" t="str">
        <f aca="false">IF(BC679="","",BC679*0.17)</f>
        <v/>
      </c>
      <c r="BE679" s="51" t="str">
        <f aca="false">IF(I679=6908,0,IF(BC679="","",BD679-((P679+L679-N679+Q679)*AY679)))</f>
        <v/>
      </c>
      <c r="BF679" s="53" t="str">
        <f aca="false">IF(B679="","",IF(OR(B679="",E679="Regime Normal"),0,(AI679-Q679)*VLOOKUP(R679,Dados!$X$98:$Y$108,2,0)))</f>
        <v/>
      </c>
      <c r="BG679" s="54" t="str">
        <f aca="false">IFERROR(VLOOKUP(I679,Dados!$AC$27:$AD$43,2,0),IF(B679="","",IF(D679&lt;&gt;"MT",IF(AND(AC679="SIM",Y679="Revenda"),"2403",IF(AND(AC679="SIM",Y679="Consumo"),"2407",IF(AND(AC679="NÃO",Y679="Revenda"),"2102",IF(AND(AC679="NÃO",Y679="Consumo"),"2556",)))),REPLACE(I679,1,1,1))))</f>
        <v/>
      </c>
    </row>
    <row r="680" customFormat="false" ht="12.8" hidden="false" customHeight="true" outlineLevel="0" collapsed="false">
      <c r="Y680" s="45"/>
      <c r="Z680" s="46" t="str">
        <f aca="false">IF(B680="","",(IFERROR(VLOOKUP(H680,Dados!A$3:B$15000,2,0),"Não Encontrado")))</f>
        <v/>
      </c>
      <c r="AA680" s="46" t="str">
        <f aca="false">IF(B680="","",(IFERROR(VLOOKUP(G680,Dados!C$3:E$15000,3,0),"Não Encontrado")))</f>
        <v/>
      </c>
      <c r="AB680" s="46" t="str">
        <f aca="false">IFERROR(IF(Z680&lt;&gt;"Não Encontrado",Z680,IF(AA680&lt;&gt;"Não Encontrado",AA680,"")),"")</f>
        <v/>
      </c>
      <c r="AC680" s="45" t="str">
        <f aca="false">IF(B680="","",IF(AB680="","NÃO","SIM"))</f>
        <v/>
      </c>
      <c r="AD680" s="45" t="str">
        <f aca="false">IFERROR(VLOOKUP(G680,Dados!$P$3:$R$500,3,0),"")</f>
        <v/>
      </c>
      <c r="AE680" s="45" t="str">
        <f aca="false">IFERROR(VLOOKUP(G680,Dados!$K$3:$L$500,2,0),"")</f>
        <v/>
      </c>
      <c r="AF680" s="45" t="str">
        <f aca="false">IFERROR(VLOOKUP(G680,Dados!$M$3:$N$500,2,0),"")</f>
        <v/>
      </c>
      <c r="AG680" s="45" t="str">
        <f aca="false">IF(F680="","",IF(AND(AD680="",AE680="",AF680=""),"-",IF(AND(AD680="BIT",AE680="",AF680=""),"BIT",IF(AND(AE680="ANEXO I",AD680="",AF680=""),"ANEXO I",IF(AND(AF680="ANEXO II",AD680="",AE680=""),"ANEXO II","Escolher")))))</f>
        <v/>
      </c>
      <c r="AH680" s="45" t="str">
        <f aca="false">IF(AG680&lt;&gt;"Pneus","",IFERROR(VLOOKUP(R680,Dados!$X$2:$Z$5,3,0)*(AI680-Q680),VLOOKUP(D680,Dados!$X$7:$Z$33,3,0)*(AI680-Q680)))</f>
        <v/>
      </c>
      <c r="AI680" s="47" t="str">
        <f aca="false">IF(B680="","",P680+Q680+O680+M680+L680-N680)</f>
        <v/>
      </c>
      <c r="AJ680" s="48" t="str">
        <f aca="false">IFERROR(IF(AND(AC680="SIM",AG680="-",Y680="REVENDA"),(AB680/1+1)*AI680,IF(AND(AC680="SIM",AG680="Pneus",Y680="REVENDA"),(AB680/1+1)*(AI680-AH680),"")),"")</f>
        <v/>
      </c>
      <c r="AK680" s="48" t="str">
        <f aca="false">IF(AJ680="","",AJ680*17%)</f>
        <v/>
      </c>
      <c r="AL680" s="48" t="str">
        <f aca="false">IFERROR(IF(AC680="NÃO","",IF(AK680="","",IF(E680="Simples Nacional",BF680,IF(T680=0.12,U680*0.5833337002,IF(T680=0,AI680*0.07,U680))))),"")</f>
        <v/>
      </c>
      <c r="AM680" s="47" t="str">
        <f aca="false">IFERROR(IF(AC680="NÃO","",IF(OR(AG680="-",AG680="Pneus"),AK680-AL680,"")),"")</f>
        <v/>
      </c>
      <c r="AN680" s="48" t="str">
        <f aca="false">IF(AND(Y680="REVENDA",AC680="SIM",AG680="BIT"),((AB680/1+1)*AI680)*0.4117,"")</f>
        <v/>
      </c>
      <c r="AO680" s="48" t="str">
        <f aca="false">IF(AN680="","",AN680*17%)</f>
        <v/>
      </c>
      <c r="AP680" s="49" t="str">
        <f aca="false">IF(AN680="","",IF(T680=0.12,(U680*0.4117)*0.4117,IF(T680=0,(AI680*0.07)*0.4117,U680*0.4117)))</f>
        <v/>
      </c>
      <c r="AQ680" s="47" t="str">
        <f aca="false">IF(AN680="","",AO680-AP680)</f>
        <v/>
      </c>
      <c r="AR680" s="50" t="str">
        <f aca="false">IFERROR(IF(AND(AC680="SIM",Y680="REVENDA",LEFT(AG680,5)="ANEXO")*OR(AE680="ANEXO I",AF680="ANEXO II"),VLOOKUP(H680,Dados!G:I,2,0),""),"INSERIR MVA")</f>
        <v/>
      </c>
      <c r="AS680" s="48" t="str">
        <f aca="false">IF(LEFT(AG680,5)="ANEXO",VLOOKUP(AG680,Dados!$X$111:$Z$112,2,0)*(AI680-Q680),"")</f>
        <v/>
      </c>
      <c r="AT680" s="48" t="str">
        <f aca="false">IFERROR(IF(AR680="","",(AI680*AR680)+AI680),"INSERIR MVA")</f>
        <v/>
      </c>
      <c r="AU680" s="48" t="str">
        <f aca="false">IF(AT680="","",IF(AY680=0.04,U680,AS680*AY680))</f>
        <v/>
      </c>
      <c r="AV680" s="47" t="str">
        <f aca="false">IFERROR(IF(AU680="","",(VLOOKUP(AG680,Dados!$X$111:$Z$112,3,0)*AT680*0.17)),"INSERIR MVA")</f>
        <v/>
      </c>
      <c r="AW680" s="47" t="str">
        <f aca="false">IFERROR(IF(AR680="","",AV680-AU680),"")</f>
        <v/>
      </c>
      <c r="AX680" s="51" t="str">
        <f aca="false">IFERROR(IF(AC680="NÃO","",IF(AM680&lt;&gt;"",AM680-W680,IF(AQ680&lt;&gt;"",AQ680-W680,IF(AW680&lt;&gt;"",AW680-W680,"")))),"")</f>
        <v/>
      </c>
      <c r="AY680" s="46" t="str">
        <f aca="false">IFERROR(IF(ISNA(VLOOKUP(R680,Dados!$X$2:$Y$5,2,0)),VLOOKUP(D680,Dados!$X$7:$Y$33,2,0),VLOOKUP(R680,Dados!$X$2:$Y$5,2,0)),"")</f>
        <v/>
      </c>
      <c r="AZ680" s="52" t="str">
        <f aca="false">IF(C680="","",IF(AND(Y680="CONSUMO",AC680="NÃO")*OR(AG680="-",AG680="BIT"),IF(E680&lt;&gt;"",(AI680-(P680+L680-N680+Q680)*AY680)/0.83),""))</f>
        <v/>
      </c>
      <c r="BA680" s="51" t="str">
        <f aca="false">IF(AZ680="","",AZ680*0.17-((P680+L680-N680+Q680)*AY680))</f>
        <v/>
      </c>
      <c r="BB680" s="51" t="str">
        <f aca="false">IF(AND(Y680="CONSUMO",AG680="ANEXO I",AY680&gt;4%),(AI680-(P680+L680-N680+Q680)*0.0514)/0.83*(0.5177)*(0.17)-AI680*0.0514,IF(AND(Y680="CONSUMO",AG680="ANEXO II",AY680&gt;4%),(AI680-(P680+L680-N680+Q680)*0.041)/0.83*(0.3295)*(0.17)-AI680*0.041,IF(AND(Y680="CONSUMO",AG680="ANEXO I",AY680=4%),(AI680-(P680+L680-N680+Q680)*0.04)/0.83*(0.5177)*(0.17)-AI680*0.04,IF(AND(Y680="CONSUMO",AG680="ANEXO II",AY680=4%),(AI680-(P680+L680-N680+Q680)*0.04)/0.83*(0.3295)*(0.17)-AI680*0.04,""))))</f>
        <v/>
      </c>
      <c r="BC680" s="51" t="str">
        <f aca="false">IF(C680="","",IF(AND(Y680="CONSUMO",AC680="SIM")*OR(AG680="-",AG680="BIT"),IF(E680&lt;&gt;"",(AI680-(P680+L680-N680+Q680)*AY680)/0.83),""))</f>
        <v/>
      </c>
      <c r="BD680" s="51" t="str">
        <f aca="false">IF(BC680="","",BC680*0.17)</f>
        <v/>
      </c>
      <c r="BE680" s="51" t="str">
        <f aca="false">IF(I680=6908,0,IF(BC680="","",BD680-((P680+L680-N680+Q680)*AY680)))</f>
        <v/>
      </c>
      <c r="BF680" s="53" t="str">
        <f aca="false">IF(B680="","",IF(OR(B680="",E680="Regime Normal"),0,(AI680-Q680)*VLOOKUP(R680,Dados!$X$98:$Y$108,2,0)))</f>
        <v/>
      </c>
      <c r="BG680" s="54" t="str">
        <f aca="false">IFERROR(VLOOKUP(I680,Dados!$AC$27:$AD$43,2,0),IF(B680="","",IF(D680&lt;&gt;"MT",IF(AND(AC680="SIM",Y680="Revenda"),"2403",IF(AND(AC680="SIM",Y680="Consumo"),"2407",IF(AND(AC680="NÃO",Y680="Revenda"),"2102",IF(AND(AC680="NÃO",Y680="Consumo"),"2556",)))),REPLACE(I680,1,1,1))))</f>
        <v/>
      </c>
    </row>
    <row r="681" customFormat="false" ht="12.8" hidden="false" customHeight="true" outlineLevel="0" collapsed="false">
      <c r="Y681" s="45"/>
      <c r="Z681" s="46" t="str">
        <f aca="false">IF(B681="","",(IFERROR(VLOOKUP(H681,Dados!A$3:B$15000,2,0),"Não Encontrado")))</f>
        <v/>
      </c>
      <c r="AA681" s="46" t="str">
        <f aca="false">IF(B681="","",(IFERROR(VLOOKUP(G681,Dados!C$3:E$15000,3,0),"Não Encontrado")))</f>
        <v/>
      </c>
      <c r="AB681" s="46" t="str">
        <f aca="false">IFERROR(IF(Z681&lt;&gt;"Não Encontrado",Z681,IF(AA681&lt;&gt;"Não Encontrado",AA681,"")),"")</f>
        <v/>
      </c>
      <c r="AC681" s="45" t="str">
        <f aca="false">IF(B681="","",IF(AB681="","NÃO","SIM"))</f>
        <v/>
      </c>
      <c r="AD681" s="45" t="str">
        <f aca="false">IFERROR(VLOOKUP(G681,Dados!$P$3:$R$500,3,0),"")</f>
        <v/>
      </c>
      <c r="AE681" s="45" t="str">
        <f aca="false">IFERROR(VLOOKUP(G681,Dados!$K$3:$L$500,2,0),"")</f>
        <v/>
      </c>
      <c r="AF681" s="45" t="str">
        <f aca="false">IFERROR(VLOOKUP(G681,Dados!$M$3:$N$500,2,0),"")</f>
        <v/>
      </c>
      <c r="AG681" s="45" t="str">
        <f aca="false">IF(F681="","",IF(AND(AD681="",AE681="",AF681=""),"-",IF(AND(AD681="BIT",AE681="",AF681=""),"BIT",IF(AND(AE681="ANEXO I",AD681="",AF681=""),"ANEXO I",IF(AND(AF681="ANEXO II",AD681="",AE681=""),"ANEXO II","Escolher")))))</f>
        <v/>
      </c>
      <c r="AH681" s="45" t="str">
        <f aca="false">IF(AG681&lt;&gt;"Pneus","",IFERROR(VLOOKUP(R681,Dados!$X$2:$Z$5,3,0)*(AI681-Q681),VLOOKUP(D681,Dados!$X$7:$Z$33,3,0)*(AI681-Q681)))</f>
        <v/>
      </c>
      <c r="AI681" s="47" t="str">
        <f aca="false">IF(B681="","",P681+Q681+O681+M681+L681-N681)</f>
        <v/>
      </c>
      <c r="AJ681" s="48" t="str">
        <f aca="false">IFERROR(IF(AND(AC681="SIM",AG681="-",Y681="REVENDA"),(AB681/1+1)*AI681,IF(AND(AC681="SIM",AG681="Pneus",Y681="REVENDA"),(AB681/1+1)*(AI681-AH681),"")),"")</f>
        <v/>
      </c>
      <c r="AK681" s="48" t="str">
        <f aca="false">IF(AJ681="","",AJ681*17%)</f>
        <v/>
      </c>
      <c r="AL681" s="48" t="str">
        <f aca="false">IFERROR(IF(AC681="NÃO","",IF(AK681="","",IF(E681="Simples Nacional",BF681,IF(T681=0.12,U681*0.5833337002,IF(T681=0,AI681*0.07,U681))))),"")</f>
        <v/>
      </c>
      <c r="AM681" s="47" t="str">
        <f aca="false">IFERROR(IF(AC681="NÃO","",IF(OR(AG681="-",AG681="Pneus"),AK681-AL681,"")),"")</f>
        <v/>
      </c>
      <c r="AN681" s="48" t="str">
        <f aca="false">IF(AND(Y681="REVENDA",AC681="SIM",AG681="BIT"),((AB681/1+1)*AI681)*0.4117,"")</f>
        <v/>
      </c>
      <c r="AO681" s="48" t="str">
        <f aca="false">IF(AN681="","",AN681*17%)</f>
        <v/>
      </c>
      <c r="AP681" s="49" t="str">
        <f aca="false">IF(AN681="","",IF(T681=0.12,(U681*0.4117)*0.4117,IF(T681=0,(AI681*0.07)*0.4117,U681*0.4117)))</f>
        <v/>
      </c>
      <c r="AQ681" s="47" t="str">
        <f aca="false">IF(AN681="","",AO681-AP681)</f>
        <v/>
      </c>
      <c r="AR681" s="50" t="str">
        <f aca="false">IFERROR(IF(AND(AC681="SIM",Y681="REVENDA",LEFT(AG681,5)="ANEXO")*OR(AE681="ANEXO I",AF681="ANEXO II"),VLOOKUP(H681,Dados!G:I,2,0),""),"INSERIR MVA")</f>
        <v/>
      </c>
      <c r="AS681" s="48" t="str">
        <f aca="false">IF(LEFT(AG681,5)="ANEXO",VLOOKUP(AG681,Dados!$X$111:$Z$112,2,0)*(AI681-Q681),"")</f>
        <v/>
      </c>
      <c r="AT681" s="48" t="str">
        <f aca="false">IFERROR(IF(AR681="","",(AI681*AR681)+AI681),"INSERIR MVA")</f>
        <v/>
      </c>
      <c r="AU681" s="48" t="str">
        <f aca="false">IF(AT681="","",IF(AY681=0.04,U681,AS681*AY681))</f>
        <v/>
      </c>
      <c r="AV681" s="47" t="str">
        <f aca="false">IFERROR(IF(AU681="","",(VLOOKUP(AG681,Dados!$X$111:$Z$112,3,0)*AT681*0.17)),"INSERIR MVA")</f>
        <v/>
      </c>
      <c r="AW681" s="47" t="str">
        <f aca="false">IFERROR(IF(AR681="","",AV681-AU681),"")</f>
        <v/>
      </c>
      <c r="AX681" s="51" t="str">
        <f aca="false">IFERROR(IF(AC681="NÃO","",IF(AM681&lt;&gt;"",AM681-W681,IF(AQ681&lt;&gt;"",AQ681-W681,IF(AW681&lt;&gt;"",AW681-W681,"")))),"")</f>
        <v/>
      </c>
      <c r="AY681" s="46" t="str">
        <f aca="false">IFERROR(IF(ISNA(VLOOKUP(R681,Dados!$X$2:$Y$5,2,0)),VLOOKUP(D681,Dados!$X$7:$Y$33,2,0),VLOOKUP(R681,Dados!$X$2:$Y$5,2,0)),"")</f>
        <v/>
      </c>
      <c r="AZ681" s="52" t="str">
        <f aca="false">IF(C681="","",IF(AND(Y681="CONSUMO",AC681="NÃO")*OR(AG681="-",AG681="BIT"),IF(E681&lt;&gt;"",(AI681-(P681+L681-N681+Q681)*AY681)/0.83),""))</f>
        <v/>
      </c>
      <c r="BA681" s="51" t="str">
        <f aca="false">IF(AZ681="","",AZ681*0.17-((P681+L681-N681+Q681)*AY681))</f>
        <v/>
      </c>
      <c r="BB681" s="51" t="str">
        <f aca="false">IF(AND(Y681="CONSUMO",AG681="ANEXO I",AY681&gt;4%),(AI681-(P681+L681-N681+Q681)*0.0514)/0.83*(0.5177)*(0.17)-AI681*0.0514,IF(AND(Y681="CONSUMO",AG681="ANEXO II",AY681&gt;4%),(AI681-(P681+L681-N681+Q681)*0.041)/0.83*(0.3295)*(0.17)-AI681*0.041,IF(AND(Y681="CONSUMO",AG681="ANEXO I",AY681=4%),(AI681-(P681+L681-N681+Q681)*0.04)/0.83*(0.5177)*(0.17)-AI681*0.04,IF(AND(Y681="CONSUMO",AG681="ANEXO II",AY681=4%),(AI681-(P681+L681-N681+Q681)*0.04)/0.83*(0.3295)*(0.17)-AI681*0.04,""))))</f>
        <v/>
      </c>
      <c r="BC681" s="51" t="str">
        <f aca="false">IF(C681="","",IF(AND(Y681="CONSUMO",AC681="SIM")*OR(AG681="-",AG681="BIT"),IF(E681&lt;&gt;"",(AI681-(P681+L681-N681+Q681)*AY681)/0.83),""))</f>
        <v/>
      </c>
      <c r="BD681" s="51" t="str">
        <f aca="false">IF(BC681="","",BC681*0.17)</f>
        <v/>
      </c>
      <c r="BE681" s="51" t="str">
        <f aca="false">IF(I681=6908,0,IF(BC681="","",BD681-((P681+L681-N681+Q681)*AY681)))</f>
        <v/>
      </c>
      <c r="BF681" s="53" t="str">
        <f aca="false">IF(B681="","",IF(OR(B681="",E681="Regime Normal"),0,(AI681-Q681)*VLOOKUP(R681,Dados!$X$98:$Y$108,2,0)))</f>
        <v/>
      </c>
      <c r="BG681" s="54" t="str">
        <f aca="false">IFERROR(VLOOKUP(I681,Dados!$AC$27:$AD$43,2,0),IF(B681="","",IF(D681&lt;&gt;"MT",IF(AND(AC681="SIM",Y681="Revenda"),"2403",IF(AND(AC681="SIM",Y681="Consumo"),"2407",IF(AND(AC681="NÃO",Y681="Revenda"),"2102",IF(AND(AC681="NÃO",Y681="Consumo"),"2556",)))),REPLACE(I681,1,1,1))))</f>
        <v/>
      </c>
    </row>
    <row r="682" customFormat="false" ht="12.8" hidden="false" customHeight="true" outlineLevel="0" collapsed="false">
      <c r="Y682" s="45"/>
      <c r="Z682" s="46" t="str">
        <f aca="false">IF(B682="","",(IFERROR(VLOOKUP(H682,Dados!A$3:B$15000,2,0),"Não Encontrado")))</f>
        <v/>
      </c>
      <c r="AA682" s="46" t="str">
        <f aca="false">IF(B682="","",(IFERROR(VLOOKUP(G682,Dados!C$3:E$15000,3,0),"Não Encontrado")))</f>
        <v/>
      </c>
      <c r="AB682" s="46" t="str">
        <f aca="false">IFERROR(IF(Z682&lt;&gt;"Não Encontrado",Z682,IF(AA682&lt;&gt;"Não Encontrado",AA682,"")),"")</f>
        <v/>
      </c>
      <c r="AC682" s="45" t="str">
        <f aca="false">IF(B682="","",IF(AB682="","NÃO","SIM"))</f>
        <v/>
      </c>
      <c r="AD682" s="45" t="str">
        <f aca="false">IFERROR(VLOOKUP(G682,Dados!$P$3:$R$500,3,0),"")</f>
        <v/>
      </c>
      <c r="AE682" s="45" t="str">
        <f aca="false">IFERROR(VLOOKUP(G682,Dados!$K$3:$L$500,2,0),"")</f>
        <v/>
      </c>
      <c r="AF682" s="45" t="str">
        <f aca="false">IFERROR(VLOOKUP(G682,Dados!$M$3:$N$500,2,0),"")</f>
        <v/>
      </c>
      <c r="AG682" s="45" t="str">
        <f aca="false">IF(F682="","",IF(AND(AD682="",AE682="",AF682=""),"-",IF(AND(AD682="BIT",AE682="",AF682=""),"BIT",IF(AND(AE682="ANEXO I",AD682="",AF682=""),"ANEXO I",IF(AND(AF682="ANEXO II",AD682="",AE682=""),"ANEXO II","Escolher")))))</f>
        <v/>
      </c>
      <c r="AH682" s="45" t="str">
        <f aca="false">IF(AG682&lt;&gt;"Pneus","",IFERROR(VLOOKUP(R682,Dados!$X$2:$Z$5,3,0)*(AI682-Q682),VLOOKUP(D682,Dados!$X$7:$Z$33,3,0)*(AI682-Q682)))</f>
        <v/>
      </c>
      <c r="AI682" s="47" t="str">
        <f aca="false">IF(B682="","",P682+Q682+O682+M682+L682-N682)</f>
        <v/>
      </c>
      <c r="AJ682" s="48" t="str">
        <f aca="false">IFERROR(IF(AND(AC682="SIM",AG682="-",Y682="REVENDA"),(AB682/1+1)*AI682,IF(AND(AC682="SIM",AG682="Pneus",Y682="REVENDA"),(AB682/1+1)*(AI682-AH682),"")),"")</f>
        <v/>
      </c>
      <c r="AK682" s="48" t="str">
        <f aca="false">IF(AJ682="","",AJ682*17%)</f>
        <v/>
      </c>
      <c r="AL682" s="48" t="str">
        <f aca="false">IFERROR(IF(AC682="NÃO","",IF(AK682="","",IF(E682="Simples Nacional",BF682,IF(T682=0.12,U682*0.5833337002,IF(T682=0,AI682*0.07,U682))))),"")</f>
        <v/>
      </c>
      <c r="AM682" s="47" t="str">
        <f aca="false">IFERROR(IF(AC682="NÃO","",IF(OR(AG682="-",AG682="Pneus"),AK682-AL682,"")),"")</f>
        <v/>
      </c>
      <c r="AN682" s="48" t="str">
        <f aca="false">IF(AND(Y682="REVENDA",AC682="SIM",AG682="BIT"),((AB682/1+1)*AI682)*0.4117,"")</f>
        <v/>
      </c>
      <c r="AO682" s="48" t="str">
        <f aca="false">IF(AN682="","",AN682*17%)</f>
        <v/>
      </c>
      <c r="AP682" s="49" t="str">
        <f aca="false">IF(AN682="","",IF(T682=0.12,(U682*0.4117)*0.4117,IF(T682=0,(AI682*0.07)*0.4117,U682*0.4117)))</f>
        <v/>
      </c>
      <c r="AQ682" s="47" t="str">
        <f aca="false">IF(AN682="","",AO682-AP682)</f>
        <v/>
      </c>
      <c r="AR682" s="50" t="str">
        <f aca="false">IFERROR(IF(AND(AC682="SIM",Y682="REVENDA",LEFT(AG682,5)="ANEXO")*OR(AE682="ANEXO I",AF682="ANEXO II"),VLOOKUP(H682,Dados!G:I,2,0),""),"INSERIR MVA")</f>
        <v/>
      </c>
      <c r="AS682" s="48" t="str">
        <f aca="false">IF(LEFT(AG682,5)="ANEXO",VLOOKUP(AG682,Dados!$X$111:$Z$112,2,0)*(AI682-Q682),"")</f>
        <v/>
      </c>
      <c r="AT682" s="48" t="str">
        <f aca="false">IFERROR(IF(AR682="","",(AI682*AR682)+AI682),"INSERIR MVA")</f>
        <v/>
      </c>
      <c r="AU682" s="48" t="str">
        <f aca="false">IF(AT682="","",IF(AY682=0.04,U682,AS682*AY682))</f>
        <v/>
      </c>
      <c r="AV682" s="47" t="str">
        <f aca="false">IFERROR(IF(AU682="","",(VLOOKUP(AG682,Dados!$X$111:$Z$112,3,0)*AT682*0.17)),"INSERIR MVA")</f>
        <v/>
      </c>
      <c r="AW682" s="47" t="str">
        <f aca="false">IFERROR(IF(AR682="","",AV682-AU682),"")</f>
        <v/>
      </c>
      <c r="AX682" s="51" t="str">
        <f aca="false">IFERROR(IF(AC682="NÃO","",IF(AM682&lt;&gt;"",AM682-W682,IF(AQ682&lt;&gt;"",AQ682-W682,IF(AW682&lt;&gt;"",AW682-W682,"")))),"")</f>
        <v/>
      </c>
      <c r="AY682" s="46" t="str">
        <f aca="false">IFERROR(IF(ISNA(VLOOKUP(R682,Dados!$X$2:$Y$5,2,0)),VLOOKUP(D682,Dados!$X$7:$Y$33,2,0),VLOOKUP(R682,Dados!$X$2:$Y$5,2,0)),"")</f>
        <v/>
      </c>
      <c r="AZ682" s="52" t="str">
        <f aca="false">IF(C682="","",IF(AND(Y682="CONSUMO",AC682="NÃO")*OR(AG682="-",AG682="BIT"),IF(E682&lt;&gt;"",(AI682-(P682+L682-N682+Q682)*AY682)/0.83),""))</f>
        <v/>
      </c>
      <c r="BA682" s="51" t="str">
        <f aca="false">IF(AZ682="","",AZ682*0.17-((P682+L682-N682+Q682)*AY682))</f>
        <v/>
      </c>
      <c r="BB682" s="51" t="str">
        <f aca="false">IF(AND(Y682="CONSUMO",AG682="ANEXO I",AY682&gt;4%),(AI682-(P682+L682-N682+Q682)*0.0514)/0.83*(0.5177)*(0.17)-AI682*0.0514,IF(AND(Y682="CONSUMO",AG682="ANEXO II",AY682&gt;4%),(AI682-(P682+L682-N682+Q682)*0.041)/0.83*(0.3295)*(0.17)-AI682*0.041,IF(AND(Y682="CONSUMO",AG682="ANEXO I",AY682=4%),(AI682-(P682+L682-N682+Q682)*0.04)/0.83*(0.5177)*(0.17)-AI682*0.04,IF(AND(Y682="CONSUMO",AG682="ANEXO II",AY682=4%),(AI682-(P682+L682-N682+Q682)*0.04)/0.83*(0.3295)*(0.17)-AI682*0.04,""))))</f>
        <v/>
      </c>
      <c r="BC682" s="51" t="str">
        <f aca="false">IF(C682="","",IF(AND(Y682="CONSUMO",AC682="SIM")*OR(AG682="-",AG682="BIT"),IF(E682&lt;&gt;"",(AI682-(P682+L682-N682+Q682)*AY682)/0.83),""))</f>
        <v/>
      </c>
      <c r="BD682" s="51" t="str">
        <f aca="false">IF(BC682="","",BC682*0.17)</f>
        <v/>
      </c>
      <c r="BE682" s="51" t="str">
        <f aca="false">IF(I682=6908,0,IF(BC682="","",BD682-((P682+L682-N682+Q682)*AY682)))</f>
        <v/>
      </c>
      <c r="BF682" s="53" t="str">
        <f aca="false">IF(B682="","",IF(OR(B682="",E682="Regime Normal"),0,(AI682-Q682)*VLOOKUP(R682,Dados!$X$98:$Y$108,2,0)))</f>
        <v/>
      </c>
      <c r="BG682" s="54" t="str">
        <f aca="false">IFERROR(VLOOKUP(I682,Dados!$AC$27:$AD$43,2,0),IF(B682="","",IF(D682&lt;&gt;"MT",IF(AND(AC682="SIM",Y682="Revenda"),"2403",IF(AND(AC682="SIM",Y682="Consumo"),"2407",IF(AND(AC682="NÃO",Y682="Revenda"),"2102",IF(AND(AC682="NÃO",Y682="Consumo"),"2556",)))),REPLACE(I682,1,1,1))))</f>
        <v/>
      </c>
    </row>
    <row r="683" customFormat="false" ht="12.8" hidden="false" customHeight="true" outlineLevel="0" collapsed="false">
      <c r="Y683" s="45"/>
      <c r="Z683" s="46" t="str">
        <f aca="false">IF(B683="","",(IFERROR(VLOOKUP(H683,Dados!A$3:B$15000,2,0),"Não Encontrado")))</f>
        <v/>
      </c>
      <c r="AA683" s="46" t="str">
        <f aca="false">IF(B683="","",(IFERROR(VLOOKUP(G683,Dados!C$3:E$15000,3,0),"Não Encontrado")))</f>
        <v/>
      </c>
      <c r="AB683" s="46" t="str">
        <f aca="false">IFERROR(IF(Z683&lt;&gt;"Não Encontrado",Z683,IF(AA683&lt;&gt;"Não Encontrado",AA683,"")),"")</f>
        <v/>
      </c>
      <c r="AC683" s="45" t="str">
        <f aca="false">IF(B683="","",IF(AB683="","NÃO","SIM"))</f>
        <v/>
      </c>
      <c r="AD683" s="45" t="str">
        <f aca="false">IFERROR(VLOOKUP(G683,Dados!$P$3:$R$500,3,0),"")</f>
        <v/>
      </c>
      <c r="AE683" s="45" t="str">
        <f aca="false">IFERROR(VLOOKUP(G683,Dados!$K$3:$L$500,2,0),"")</f>
        <v/>
      </c>
      <c r="AF683" s="45" t="str">
        <f aca="false">IFERROR(VLOOKUP(G683,Dados!$M$3:$N$500,2,0),"")</f>
        <v/>
      </c>
      <c r="AG683" s="45" t="str">
        <f aca="false">IF(F683="","",IF(AND(AD683="",AE683="",AF683=""),"-",IF(AND(AD683="BIT",AE683="",AF683=""),"BIT",IF(AND(AE683="ANEXO I",AD683="",AF683=""),"ANEXO I",IF(AND(AF683="ANEXO II",AD683="",AE683=""),"ANEXO II","Escolher")))))</f>
        <v/>
      </c>
      <c r="AH683" s="45" t="str">
        <f aca="false">IF(AG683&lt;&gt;"Pneus","",IFERROR(VLOOKUP(R683,Dados!$X$2:$Z$5,3,0)*(AI683-Q683),VLOOKUP(D683,Dados!$X$7:$Z$33,3,0)*(AI683-Q683)))</f>
        <v/>
      </c>
      <c r="AI683" s="47" t="str">
        <f aca="false">IF(B683="","",P683+Q683+O683+M683+L683-N683)</f>
        <v/>
      </c>
      <c r="AJ683" s="48" t="str">
        <f aca="false">IFERROR(IF(AND(AC683="SIM",AG683="-",Y683="REVENDA"),(AB683/1+1)*AI683,IF(AND(AC683="SIM",AG683="Pneus",Y683="REVENDA"),(AB683/1+1)*(AI683-AH683),"")),"")</f>
        <v/>
      </c>
      <c r="AK683" s="48" t="str">
        <f aca="false">IF(AJ683="","",AJ683*17%)</f>
        <v/>
      </c>
      <c r="AL683" s="48" t="str">
        <f aca="false">IFERROR(IF(AC683="NÃO","",IF(AK683="","",IF(E683="Simples Nacional",BF683,IF(T683=0.12,U683*0.5833337002,IF(T683=0,AI683*0.07,U683))))),"")</f>
        <v/>
      </c>
      <c r="AM683" s="47" t="str">
        <f aca="false">IFERROR(IF(AC683="NÃO","",IF(OR(AG683="-",AG683="Pneus"),AK683-AL683,"")),"")</f>
        <v/>
      </c>
      <c r="AN683" s="48" t="str">
        <f aca="false">IF(AND(Y683="REVENDA",AC683="SIM",AG683="BIT"),((AB683/1+1)*AI683)*0.4117,"")</f>
        <v/>
      </c>
      <c r="AO683" s="48" t="str">
        <f aca="false">IF(AN683="","",AN683*17%)</f>
        <v/>
      </c>
      <c r="AP683" s="49" t="str">
        <f aca="false">IF(AN683="","",IF(T683=0.12,(U683*0.4117)*0.4117,IF(T683=0,(AI683*0.07)*0.4117,U683*0.4117)))</f>
        <v/>
      </c>
      <c r="AQ683" s="47" t="str">
        <f aca="false">IF(AN683="","",AO683-AP683)</f>
        <v/>
      </c>
      <c r="AR683" s="50" t="str">
        <f aca="false">IFERROR(IF(AND(AC683="SIM",Y683="REVENDA",LEFT(AG683,5)="ANEXO")*OR(AE683="ANEXO I",AF683="ANEXO II"),VLOOKUP(H683,Dados!G:I,2,0),""),"INSERIR MVA")</f>
        <v/>
      </c>
      <c r="AS683" s="48" t="str">
        <f aca="false">IF(LEFT(AG683,5)="ANEXO",VLOOKUP(AG683,Dados!$X$111:$Z$112,2,0)*(AI683-Q683),"")</f>
        <v/>
      </c>
      <c r="AT683" s="48" t="str">
        <f aca="false">IFERROR(IF(AR683="","",(AI683*AR683)+AI683),"INSERIR MVA")</f>
        <v/>
      </c>
      <c r="AU683" s="48" t="str">
        <f aca="false">IF(AT683="","",IF(AY683=0.04,U683,AS683*AY683))</f>
        <v/>
      </c>
      <c r="AV683" s="47" t="str">
        <f aca="false">IFERROR(IF(AU683="","",(VLOOKUP(AG683,Dados!$X$111:$Z$112,3,0)*AT683*0.17)),"INSERIR MVA")</f>
        <v/>
      </c>
      <c r="AW683" s="47" t="str">
        <f aca="false">IFERROR(IF(AR683="","",AV683-AU683),"")</f>
        <v/>
      </c>
      <c r="AX683" s="51" t="str">
        <f aca="false">IFERROR(IF(AC683="NÃO","",IF(AM683&lt;&gt;"",AM683-W683,IF(AQ683&lt;&gt;"",AQ683-W683,IF(AW683&lt;&gt;"",AW683-W683,"")))),"")</f>
        <v/>
      </c>
      <c r="AY683" s="46" t="str">
        <f aca="false">IFERROR(IF(ISNA(VLOOKUP(R683,Dados!$X$2:$Y$5,2,0)),VLOOKUP(D683,Dados!$X$7:$Y$33,2,0),VLOOKUP(R683,Dados!$X$2:$Y$5,2,0)),"")</f>
        <v/>
      </c>
      <c r="AZ683" s="52" t="str">
        <f aca="false">IF(C683="","",IF(AND(Y683="CONSUMO",AC683="NÃO")*OR(AG683="-",AG683="BIT"),IF(E683&lt;&gt;"",(AI683-(P683+L683-N683+Q683)*AY683)/0.83),""))</f>
        <v/>
      </c>
      <c r="BA683" s="51" t="str">
        <f aca="false">IF(AZ683="","",AZ683*0.17-((P683+L683-N683+Q683)*AY683))</f>
        <v/>
      </c>
      <c r="BB683" s="51" t="str">
        <f aca="false">IF(AND(Y683="CONSUMO",AG683="ANEXO I",AY683&gt;4%),(AI683-(P683+L683-N683+Q683)*0.0514)/0.83*(0.5177)*(0.17)-AI683*0.0514,IF(AND(Y683="CONSUMO",AG683="ANEXO II",AY683&gt;4%),(AI683-(P683+L683-N683+Q683)*0.041)/0.83*(0.3295)*(0.17)-AI683*0.041,IF(AND(Y683="CONSUMO",AG683="ANEXO I",AY683=4%),(AI683-(P683+L683-N683+Q683)*0.04)/0.83*(0.5177)*(0.17)-AI683*0.04,IF(AND(Y683="CONSUMO",AG683="ANEXO II",AY683=4%),(AI683-(P683+L683-N683+Q683)*0.04)/0.83*(0.3295)*(0.17)-AI683*0.04,""))))</f>
        <v/>
      </c>
      <c r="BC683" s="51" t="str">
        <f aca="false">IF(C683="","",IF(AND(Y683="CONSUMO",AC683="SIM")*OR(AG683="-",AG683="BIT"),IF(E683&lt;&gt;"",(AI683-(P683+L683-N683+Q683)*AY683)/0.83),""))</f>
        <v/>
      </c>
      <c r="BD683" s="51" t="str">
        <f aca="false">IF(BC683="","",BC683*0.17)</f>
        <v/>
      </c>
      <c r="BE683" s="51" t="str">
        <f aca="false">IF(I683=6908,0,IF(BC683="","",BD683-((P683+L683-N683+Q683)*AY683)))</f>
        <v/>
      </c>
      <c r="BF683" s="53" t="str">
        <f aca="false">IF(B683="","",IF(OR(B683="",E683="Regime Normal"),0,(AI683-Q683)*VLOOKUP(R683,Dados!$X$98:$Y$108,2,0)))</f>
        <v/>
      </c>
      <c r="BG683" s="54" t="str">
        <f aca="false">IFERROR(VLOOKUP(I683,Dados!$AC$27:$AD$43,2,0),IF(B683="","",IF(D683&lt;&gt;"MT",IF(AND(AC683="SIM",Y683="Revenda"),"2403",IF(AND(AC683="SIM",Y683="Consumo"),"2407",IF(AND(AC683="NÃO",Y683="Revenda"),"2102",IF(AND(AC683="NÃO",Y683="Consumo"),"2556",)))),REPLACE(I683,1,1,1))))</f>
        <v/>
      </c>
    </row>
    <row r="684" customFormat="false" ht="12.8" hidden="false" customHeight="true" outlineLevel="0" collapsed="false">
      <c r="Y684" s="45"/>
      <c r="Z684" s="46" t="str">
        <f aca="false">IF(B684="","",(IFERROR(VLOOKUP(H684,Dados!A$3:B$15000,2,0),"Não Encontrado")))</f>
        <v/>
      </c>
      <c r="AA684" s="46" t="str">
        <f aca="false">IF(B684="","",(IFERROR(VLOOKUP(G684,Dados!C$3:E$15000,3,0),"Não Encontrado")))</f>
        <v/>
      </c>
      <c r="AB684" s="46" t="str">
        <f aca="false">IFERROR(IF(Z684&lt;&gt;"Não Encontrado",Z684,IF(AA684&lt;&gt;"Não Encontrado",AA684,"")),"")</f>
        <v/>
      </c>
      <c r="AC684" s="45" t="str">
        <f aca="false">IF(B684="","",IF(AB684="","NÃO","SIM"))</f>
        <v/>
      </c>
      <c r="AD684" s="45" t="str">
        <f aca="false">IFERROR(VLOOKUP(G684,Dados!$P$3:$R$500,3,0),"")</f>
        <v/>
      </c>
      <c r="AE684" s="45" t="str">
        <f aca="false">IFERROR(VLOOKUP(G684,Dados!$K$3:$L$500,2,0),"")</f>
        <v/>
      </c>
      <c r="AF684" s="45" t="str">
        <f aca="false">IFERROR(VLOOKUP(G684,Dados!$M$3:$N$500,2,0),"")</f>
        <v/>
      </c>
      <c r="AG684" s="45" t="str">
        <f aca="false">IF(F684="","",IF(AND(AD684="",AE684="",AF684=""),"-",IF(AND(AD684="BIT",AE684="",AF684=""),"BIT",IF(AND(AE684="ANEXO I",AD684="",AF684=""),"ANEXO I",IF(AND(AF684="ANEXO II",AD684="",AE684=""),"ANEXO II","Escolher")))))</f>
        <v/>
      </c>
      <c r="AH684" s="45" t="str">
        <f aca="false">IF(AG684&lt;&gt;"Pneus","",IFERROR(VLOOKUP(R684,Dados!$X$2:$Z$5,3,0)*(AI684-Q684),VLOOKUP(D684,Dados!$X$7:$Z$33,3,0)*(AI684-Q684)))</f>
        <v/>
      </c>
      <c r="AI684" s="47" t="str">
        <f aca="false">IF(B684="","",P684+Q684+O684+M684+L684-N684)</f>
        <v/>
      </c>
      <c r="AJ684" s="48" t="str">
        <f aca="false">IFERROR(IF(AND(AC684="SIM",AG684="-",Y684="REVENDA"),(AB684/1+1)*AI684,IF(AND(AC684="SIM",AG684="Pneus",Y684="REVENDA"),(AB684/1+1)*(AI684-AH684),"")),"")</f>
        <v/>
      </c>
      <c r="AK684" s="48" t="str">
        <f aca="false">IF(AJ684="","",AJ684*17%)</f>
        <v/>
      </c>
      <c r="AL684" s="48" t="str">
        <f aca="false">IFERROR(IF(AC684="NÃO","",IF(AK684="","",IF(E684="Simples Nacional",BF684,IF(T684=0.12,U684*0.5833337002,IF(T684=0,AI684*0.07,U684))))),"")</f>
        <v/>
      </c>
      <c r="AM684" s="47" t="str">
        <f aca="false">IFERROR(IF(AC684="NÃO","",IF(OR(AG684="-",AG684="Pneus"),AK684-AL684,"")),"")</f>
        <v/>
      </c>
      <c r="AN684" s="48" t="str">
        <f aca="false">IF(AND(Y684="REVENDA",AC684="SIM",AG684="BIT"),((AB684/1+1)*AI684)*0.4117,"")</f>
        <v/>
      </c>
      <c r="AO684" s="48" t="str">
        <f aca="false">IF(AN684="","",AN684*17%)</f>
        <v/>
      </c>
      <c r="AP684" s="49" t="str">
        <f aca="false">IF(AN684="","",IF(T684=0.12,(U684*0.4117)*0.4117,IF(T684=0,(AI684*0.07)*0.4117,U684*0.4117)))</f>
        <v/>
      </c>
      <c r="AQ684" s="47" t="str">
        <f aca="false">IF(AN684="","",AO684-AP684)</f>
        <v/>
      </c>
      <c r="AR684" s="50" t="str">
        <f aca="false">IFERROR(IF(AND(AC684="SIM",Y684="REVENDA",LEFT(AG684,5)="ANEXO")*OR(AE684="ANEXO I",AF684="ANEXO II"),VLOOKUP(H684,Dados!G:I,2,0),""),"INSERIR MVA")</f>
        <v/>
      </c>
      <c r="AS684" s="48" t="str">
        <f aca="false">IF(LEFT(AG684,5)="ANEXO",VLOOKUP(AG684,Dados!$X$111:$Z$112,2,0)*(AI684-Q684),"")</f>
        <v/>
      </c>
      <c r="AT684" s="48" t="str">
        <f aca="false">IFERROR(IF(AR684="","",(AI684*AR684)+AI684),"INSERIR MVA")</f>
        <v/>
      </c>
      <c r="AU684" s="48" t="str">
        <f aca="false">IF(AT684="","",IF(AY684=0.04,U684,AS684*AY684))</f>
        <v/>
      </c>
      <c r="AV684" s="47" t="str">
        <f aca="false">IFERROR(IF(AU684="","",(VLOOKUP(AG684,Dados!$X$111:$Z$112,3,0)*AT684*0.17)),"INSERIR MVA")</f>
        <v/>
      </c>
      <c r="AW684" s="47" t="str">
        <f aca="false">IFERROR(IF(AR684="","",AV684-AU684),"")</f>
        <v/>
      </c>
      <c r="AX684" s="51" t="str">
        <f aca="false">IFERROR(IF(AC684="NÃO","",IF(AM684&lt;&gt;"",AM684-W684,IF(AQ684&lt;&gt;"",AQ684-W684,IF(AW684&lt;&gt;"",AW684-W684,"")))),"")</f>
        <v/>
      </c>
      <c r="AY684" s="46" t="str">
        <f aca="false">IFERROR(IF(ISNA(VLOOKUP(R684,Dados!$X$2:$Y$5,2,0)),VLOOKUP(D684,Dados!$X$7:$Y$33,2,0),VLOOKUP(R684,Dados!$X$2:$Y$5,2,0)),"")</f>
        <v/>
      </c>
      <c r="AZ684" s="52" t="str">
        <f aca="false">IF(C684="","",IF(AND(Y684="CONSUMO",AC684="NÃO")*OR(AG684="-",AG684="BIT"),IF(E684&lt;&gt;"",(AI684-(P684+L684-N684+Q684)*AY684)/0.83),""))</f>
        <v/>
      </c>
      <c r="BA684" s="51" t="str">
        <f aca="false">IF(AZ684="","",AZ684*0.17-((P684+L684-N684+Q684)*AY684))</f>
        <v/>
      </c>
      <c r="BB684" s="51" t="str">
        <f aca="false">IF(AND(Y684="CONSUMO",AG684="ANEXO I",AY684&gt;4%),(AI684-(P684+L684-N684+Q684)*0.0514)/0.83*(0.5177)*(0.17)-AI684*0.0514,IF(AND(Y684="CONSUMO",AG684="ANEXO II",AY684&gt;4%),(AI684-(P684+L684-N684+Q684)*0.041)/0.83*(0.3295)*(0.17)-AI684*0.041,IF(AND(Y684="CONSUMO",AG684="ANEXO I",AY684=4%),(AI684-(P684+L684-N684+Q684)*0.04)/0.83*(0.5177)*(0.17)-AI684*0.04,IF(AND(Y684="CONSUMO",AG684="ANEXO II",AY684=4%),(AI684-(P684+L684-N684+Q684)*0.04)/0.83*(0.3295)*(0.17)-AI684*0.04,""))))</f>
        <v/>
      </c>
      <c r="BC684" s="51" t="str">
        <f aca="false">IF(C684="","",IF(AND(Y684="CONSUMO",AC684="SIM")*OR(AG684="-",AG684="BIT"),IF(E684&lt;&gt;"",(AI684-(P684+L684-N684+Q684)*AY684)/0.83),""))</f>
        <v/>
      </c>
      <c r="BD684" s="51" t="str">
        <f aca="false">IF(BC684="","",BC684*0.17)</f>
        <v/>
      </c>
      <c r="BE684" s="51" t="str">
        <f aca="false">IF(I684=6908,0,IF(BC684="","",BD684-((P684+L684-N684+Q684)*AY684)))</f>
        <v/>
      </c>
      <c r="BF684" s="53" t="str">
        <f aca="false">IF(B684="","",IF(OR(B684="",E684="Regime Normal"),0,(AI684-Q684)*VLOOKUP(R684,Dados!$X$98:$Y$108,2,0)))</f>
        <v/>
      </c>
      <c r="BG684" s="54" t="str">
        <f aca="false">IFERROR(VLOOKUP(I684,Dados!$AC$27:$AD$43,2,0),IF(B684="","",IF(D684&lt;&gt;"MT",IF(AND(AC684="SIM",Y684="Revenda"),"2403",IF(AND(AC684="SIM",Y684="Consumo"),"2407",IF(AND(AC684="NÃO",Y684="Revenda"),"2102",IF(AND(AC684="NÃO",Y684="Consumo"),"2556",)))),REPLACE(I684,1,1,1))))</f>
        <v/>
      </c>
    </row>
    <row r="685" customFormat="false" ht="12.8" hidden="false" customHeight="true" outlineLevel="0" collapsed="false">
      <c r="Y685" s="45"/>
      <c r="Z685" s="46" t="str">
        <f aca="false">IF(B685="","",(IFERROR(VLOOKUP(H685,Dados!A$3:B$15000,2,0),"Não Encontrado")))</f>
        <v/>
      </c>
      <c r="AA685" s="46" t="str">
        <f aca="false">IF(B685="","",(IFERROR(VLOOKUP(G685,Dados!C$3:E$15000,3,0),"Não Encontrado")))</f>
        <v/>
      </c>
      <c r="AB685" s="46" t="str">
        <f aca="false">IFERROR(IF(Z685&lt;&gt;"Não Encontrado",Z685,IF(AA685&lt;&gt;"Não Encontrado",AA685,"")),"")</f>
        <v/>
      </c>
      <c r="AC685" s="45" t="str">
        <f aca="false">IF(B685="","",IF(AB685="","NÃO","SIM"))</f>
        <v/>
      </c>
      <c r="AD685" s="45" t="str">
        <f aca="false">IFERROR(VLOOKUP(G685,Dados!$P$3:$R$500,3,0),"")</f>
        <v/>
      </c>
      <c r="AE685" s="45" t="str">
        <f aca="false">IFERROR(VLOOKUP(G685,Dados!$K$3:$L$500,2,0),"")</f>
        <v/>
      </c>
      <c r="AF685" s="45" t="str">
        <f aca="false">IFERROR(VLOOKUP(G685,Dados!$M$3:$N$500,2,0),"")</f>
        <v/>
      </c>
      <c r="AG685" s="45" t="str">
        <f aca="false">IF(F685="","",IF(AND(AD685="",AE685="",AF685=""),"-",IF(AND(AD685="BIT",AE685="",AF685=""),"BIT",IF(AND(AE685="ANEXO I",AD685="",AF685=""),"ANEXO I",IF(AND(AF685="ANEXO II",AD685="",AE685=""),"ANEXO II","Escolher")))))</f>
        <v/>
      </c>
      <c r="AH685" s="45" t="str">
        <f aca="false">IF(AG685&lt;&gt;"Pneus","",IFERROR(VLOOKUP(R685,Dados!$X$2:$Z$5,3,0)*(AI685-Q685),VLOOKUP(D685,Dados!$X$7:$Z$33,3,0)*(AI685-Q685)))</f>
        <v/>
      </c>
      <c r="AI685" s="47" t="str">
        <f aca="false">IF(B685="","",P685+Q685+O685+M685+L685-N685)</f>
        <v/>
      </c>
      <c r="AJ685" s="48" t="str">
        <f aca="false">IFERROR(IF(AND(AC685="SIM",AG685="-",Y685="REVENDA"),(AB685/1+1)*AI685,IF(AND(AC685="SIM",AG685="Pneus",Y685="REVENDA"),(AB685/1+1)*(AI685-AH685),"")),"")</f>
        <v/>
      </c>
      <c r="AK685" s="48" t="str">
        <f aca="false">IF(AJ685="","",AJ685*17%)</f>
        <v/>
      </c>
      <c r="AL685" s="48" t="str">
        <f aca="false">IFERROR(IF(AC685="NÃO","",IF(AK685="","",IF(E685="Simples Nacional",BF685,IF(T685=0.12,U685*0.5833337002,IF(T685=0,AI685*0.07,U685))))),"")</f>
        <v/>
      </c>
      <c r="AM685" s="47" t="str">
        <f aca="false">IFERROR(IF(AC685="NÃO","",IF(OR(AG685="-",AG685="Pneus"),AK685-AL685,"")),"")</f>
        <v/>
      </c>
      <c r="AN685" s="48" t="str">
        <f aca="false">IF(AND(Y685="REVENDA",AC685="SIM",AG685="BIT"),((AB685/1+1)*AI685)*0.4117,"")</f>
        <v/>
      </c>
      <c r="AO685" s="48" t="str">
        <f aca="false">IF(AN685="","",AN685*17%)</f>
        <v/>
      </c>
      <c r="AP685" s="49" t="str">
        <f aca="false">IF(AN685="","",IF(T685=0.12,(U685*0.4117)*0.4117,IF(T685=0,(AI685*0.07)*0.4117,U685*0.4117)))</f>
        <v/>
      </c>
      <c r="AQ685" s="47" t="str">
        <f aca="false">IF(AN685="","",AO685-AP685)</f>
        <v/>
      </c>
      <c r="AR685" s="50" t="str">
        <f aca="false">IFERROR(IF(AND(AC685="SIM",Y685="REVENDA",LEFT(AG685,5)="ANEXO")*OR(AE685="ANEXO I",AF685="ANEXO II"),VLOOKUP(H685,Dados!G:I,2,0),""),"INSERIR MVA")</f>
        <v/>
      </c>
      <c r="AS685" s="48" t="str">
        <f aca="false">IF(LEFT(AG685,5)="ANEXO",VLOOKUP(AG685,Dados!$X$111:$Z$112,2,0)*(AI685-Q685),"")</f>
        <v/>
      </c>
      <c r="AT685" s="48" t="str">
        <f aca="false">IFERROR(IF(AR685="","",(AI685*AR685)+AI685),"INSERIR MVA")</f>
        <v/>
      </c>
      <c r="AU685" s="48" t="str">
        <f aca="false">IF(AT685="","",IF(AY685=0.04,U685,AS685*AY685))</f>
        <v/>
      </c>
      <c r="AV685" s="47" t="str">
        <f aca="false">IFERROR(IF(AU685="","",(VLOOKUP(AG685,Dados!$X$111:$Z$112,3,0)*AT685*0.17)),"INSERIR MVA")</f>
        <v/>
      </c>
      <c r="AW685" s="47" t="str">
        <f aca="false">IFERROR(IF(AR685="","",AV685-AU685),"")</f>
        <v/>
      </c>
      <c r="AX685" s="51" t="str">
        <f aca="false">IFERROR(IF(AC685="NÃO","",IF(AM685&lt;&gt;"",AM685-W685,IF(AQ685&lt;&gt;"",AQ685-W685,IF(AW685&lt;&gt;"",AW685-W685,"")))),"")</f>
        <v/>
      </c>
      <c r="AY685" s="46" t="str">
        <f aca="false">IFERROR(IF(ISNA(VLOOKUP(R685,Dados!$X$2:$Y$5,2,0)),VLOOKUP(D685,Dados!$X$7:$Y$33,2,0),VLOOKUP(R685,Dados!$X$2:$Y$5,2,0)),"")</f>
        <v/>
      </c>
      <c r="AZ685" s="52" t="str">
        <f aca="false">IF(C685="","",IF(AND(Y685="CONSUMO",AC685="NÃO")*OR(AG685="-",AG685="BIT"),IF(E685&lt;&gt;"",(AI685-(P685+L685-N685+Q685)*AY685)/0.83),""))</f>
        <v/>
      </c>
      <c r="BA685" s="51" t="str">
        <f aca="false">IF(AZ685="","",AZ685*0.17-((P685+L685-N685+Q685)*AY685))</f>
        <v/>
      </c>
      <c r="BB685" s="51" t="str">
        <f aca="false">IF(AND(Y685="CONSUMO",AG685="ANEXO I",AY685&gt;4%),(AI685-(P685+L685-N685+Q685)*0.0514)/0.83*(0.5177)*(0.17)-AI685*0.0514,IF(AND(Y685="CONSUMO",AG685="ANEXO II",AY685&gt;4%),(AI685-(P685+L685-N685+Q685)*0.041)/0.83*(0.3295)*(0.17)-AI685*0.041,IF(AND(Y685="CONSUMO",AG685="ANEXO I",AY685=4%),(AI685-(P685+L685-N685+Q685)*0.04)/0.83*(0.5177)*(0.17)-AI685*0.04,IF(AND(Y685="CONSUMO",AG685="ANEXO II",AY685=4%),(AI685-(P685+L685-N685+Q685)*0.04)/0.83*(0.3295)*(0.17)-AI685*0.04,""))))</f>
        <v/>
      </c>
      <c r="BC685" s="51" t="str">
        <f aca="false">IF(C685="","",IF(AND(Y685="CONSUMO",AC685="SIM")*OR(AG685="-",AG685="BIT"),IF(E685&lt;&gt;"",(AI685-(P685+L685-N685+Q685)*AY685)/0.83),""))</f>
        <v/>
      </c>
      <c r="BD685" s="51" t="str">
        <f aca="false">IF(BC685="","",BC685*0.17)</f>
        <v/>
      </c>
      <c r="BE685" s="51" t="str">
        <f aca="false">IF(I685=6908,0,IF(BC685="","",BD685-((P685+L685-N685+Q685)*AY685)))</f>
        <v/>
      </c>
      <c r="BF685" s="53" t="str">
        <f aca="false">IF(B685="","",IF(OR(B685="",E685="Regime Normal"),0,(AI685-Q685)*VLOOKUP(R685,Dados!$X$98:$Y$108,2,0)))</f>
        <v/>
      </c>
      <c r="BG685" s="54" t="str">
        <f aca="false">IFERROR(VLOOKUP(I685,Dados!$AC$27:$AD$43,2,0),IF(B685="","",IF(D685&lt;&gt;"MT",IF(AND(AC685="SIM",Y685="Revenda"),"2403",IF(AND(AC685="SIM",Y685="Consumo"),"2407",IF(AND(AC685="NÃO",Y685="Revenda"),"2102",IF(AND(AC685="NÃO",Y685="Consumo"),"2556",)))),REPLACE(I685,1,1,1))))</f>
        <v/>
      </c>
    </row>
    <row r="686" customFormat="false" ht="12.8" hidden="false" customHeight="true" outlineLevel="0" collapsed="false">
      <c r="Y686" s="45"/>
      <c r="Z686" s="46" t="str">
        <f aca="false">IF(B686="","",(IFERROR(VLOOKUP(H686,Dados!A$3:B$15000,2,0),"Não Encontrado")))</f>
        <v/>
      </c>
      <c r="AA686" s="46" t="str">
        <f aca="false">IF(B686="","",(IFERROR(VLOOKUP(G686,Dados!C$3:E$15000,3,0),"Não Encontrado")))</f>
        <v/>
      </c>
      <c r="AB686" s="46" t="str">
        <f aca="false">IFERROR(IF(Z686&lt;&gt;"Não Encontrado",Z686,IF(AA686&lt;&gt;"Não Encontrado",AA686,"")),"")</f>
        <v/>
      </c>
      <c r="AC686" s="45" t="str">
        <f aca="false">IF(B686="","",IF(AB686="","NÃO","SIM"))</f>
        <v/>
      </c>
      <c r="AD686" s="45" t="str">
        <f aca="false">IFERROR(VLOOKUP(G686,Dados!$P$3:$R$500,3,0),"")</f>
        <v/>
      </c>
      <c r="AE686" s="45" t="str">
        <f aca="false">IFERROR(VLOOKUP(G686,Dados!$K$3:$L$500,2,0),"")</f>
        <v/>
      </c>
      <c r="AF686" s="45" t="str">
        <f aca="false">IFERROR(VLOOKUP(G686,Dados!$M$3:$N$500,2,0),"")</f>
        <v/>
      </c>
      <c r="AG686" s="45" t="str">
        <f aca="false">IF(F686="","",IF(AND(AD686="",AE686="",AF686=""),"-",IF(AND(AD686="BIT",AE686="",AF686=""),"BIT",IF(AND(AE686="ANEXO I",AD686="",AF686=""),"ANEXO I",IF(AND(AF686="ANEXO II",AD686="",AE686=""),"ANEXO II","Escolher")))))</f>
        <v/>
      </c>
      <c r="AH686" s="45" t="str">
        <f aca="false">IF(AG686&lt;&gt;"Pneus","",IFERROR(VLOOKUP(R686,Dados!$X$2:$Z$5,3,0)*(AI686-Q686),VLOOKUP(D686,Dados!$X$7:$Z$33,3,0)*(AI686-Q686)))</f>
        <v/>
      </c>
      <c r="AI686" s="47" t="str">
        <f aca="false">IF(B686="","",P686+Q686+O686+M686+L686-N686)</f>
        <v/>
      </c>
      <c r="AJ686" s="48" t="str">
        <f aca="false">IFERROR(IF(AND(AC686="SIM",AG686="-",Y686="REVENDA"),(AB686/1+1)*AI686,IF(AND(AC686="SIM",AG686="Pneus",Y686="REVENDA"),(AB686/1+1)*(AI686-AH686),"")),"")</f>
        <v/>
      </c>
      <c r="AK686" s="48" t="str">
        <f aca="false">IF(AJ686="","",AJ686*17%)</f>
        <v/>
      </c>
      <c r="AL686" s="48" t="str">
        <f aca="false">IFERROR(IF(AC686="NÃO","",IF(AK686="","",IF(E686="Simples Nacional",BF686,IF(T686=0.12,U686*0.5833337002,IF(T686=0,AI686*0.07,U686))))),"")</f>
        <v/>
      </c>
      <c r="AM686" s="47" t="str">
        <f aca="false">IFERROR(IF(AC686="NÃO","",IF(OR(AG686="-",AG686="Pneus"),AK686-AL686,"")),"")</f>
        <v/>
      </c>
      <c r="AN686" s="48" t="str">
        <f aca="false">IF(AND(Y686="REVENDA",AC686="SIM",AG686="BIT"),((AB686/1+1)*AI686)*0.4117,"")</f>
        <v/>
      </c>
      <c r="AO686" s="48" t="str">
        <f aca="false">IF(AN686="","",AN686*17%)</f>
        <v/>
      </c>
      <c r="AP686" s="49" t="str">
        <f aca="false">IF(AN686="","",IF(T686=0.12,(U686*0.4117)*0.4117,IF(T686=0,(AI686*0.07)*0.4117,U686*0.4117)))</f>
        <v/>
      </c>
      <c r="AQ686" s="47" t="str">
        <f aca="false">IF(AN686="","",AO686-AP686)</f>
        <v/>
      </c>
      <c r="AR686" s="50" t="str">
        <f aca="false">IFERROR(IF(AND(AC686="SIM",Y686="REVENDA",LEFT(AG686,5)="ANEXO")*OR(AE686="ANEXO I",AF686="ANEXO II"),VLOOKUP(H686,Dados!G:I,2,0),""),"INSERIR MVA")</f>
        <v/>
      </c>
      <c r="AS686" s="48" t="str">
        <f aca="false">IF(LEFT(AG686,5)="ANEXO",VLOOKUP(AG686,Dados!$X$111:$Z$112,2,0)*(AI686-Q686),"")</f>
        <v/>
      </c>
      <c r="AT686" s="48" t="str">
        <f aca="false">IFERROR(IF(AR686="","",(AI686*AR686)+AI686),"INSERIR MVA")</f>
        <v/>
      </c>
      <c r="AU686" s="48" t="str">
        <f aca="false">IF(AT686="","",IF(AY686=0.04,U686,AS686*AY686))</f>
        <v/>
      </c>
      <c r="AV686" s="47" t="str">
        <f aca="false">IFERROR(IF(AU686="","",(VLOOKUP(AG686,Dados!$X$111:$Z$112,3,0)*AT686*0.17)),"INSERIR MVA")</f>
        <v/>
      </c>
      <c r="AW686" s="47" t="str">
        <f aca="false">IFERROR(IF(AR686="","",AV686-AU686),"")</f>
        <v/>
      </c>
      <c r="AX686" s="51" t="str">
        <f aca="false">IFERROR(IF(AC686="NÃO","",IF(AM686&lt;&gt;"",AM686-W686,IF(AQ686&lt;&gt;"",AQ686-W686,IF(AW686&lt;&gt;"",AW686-W686,"")))),"")</f>
        <v/>
      </c>
      <c r="AY686" s="46" t="str">
        <f aca="false">IFERROR(IF(ISNA(VLOOKUP(R686,Dados!$X$2:$Y$5,2,0)),VLOOKUP(D686,Dados!$X$7:$Y$33,2,0),VLOOKUP(R686,Dados!$X$2:$Y$5,2,0)),"")</f>
        <v/>
      </c>
      <c r="AZ686" s="52" t="str">
        <f aca="false">IF(C686="","",IF(AND(Y686="CONSUMO",AC686="NÃO")*OR(AG686="-",AG686="BIT"),IF(E686&lt;&gt;"",(AI686-(P686+L686-N686+Q686)*AY686)/0.83),""))</f>
        <v/>
      </c>
      <c r="BA686" s="51" t="str">
        <f aca="false">IF(AZ686="","",AZ686*0.17-((P686+L686-N686+Q686)*AY686))</f>
        <v/>
      </c>
      <c r="BB686" s="51" t="str">
        <f aca="false">IF(AND(Y686="CONSUMO",AG686="ANEXO I",AY686&gt;4%),(AI686-(P686+L686-N686+Q686)*0.0514)/0.83*(0.5177)*(0.17)-AI686*0.0514,IF(AND(Y686="CONSUMO",AG686="ANEXO II",AY686&gt;4%),(AI686-(P686+L686-N686+Q686)*0.041)/0.83*(0.3295)*(0.17)-AI686*0.041,IF(AND(Y686="CONSUMO",AG686="ANEXO I",AY686=4%),(AI686-(P686+L686-N686+Q686)*0.04)/0.83*(0.5177)*(0.17)-AI686*0.04,IF(AND(Y686="CONSUMO",AG686="ANEXO II",AY686=4%),(AI686-(P686+L686-N686+Q686)*0.04)/0.83*(0.3295)*(0.17)-AI686*0.04,""))))</f>
        <v/>
      </c>
      <c r="BC686" s="51" t="str">
        <f aca="false">IF(C686="","",IF(AND(Y686="CONSUMO",AC686="SIM")*OR(AG686="-",AG686="BIT"),IF(E686&lt;&gt;"",(AI686-(P686+L686-N686+Q686)*AY686)/0.83),""))</f>
        <v/>
      </c>
      <c r="BD686" s="51" t="str">
        <f aca="false">IF(BC686="","",BC686*0.17)</f>
        <v/>
      </c>
      <c r="BE686" s="51" t="str">
        <f aca="false">IF(I686=6908,0,IF(BC686="","",BD686-((P686+L686-N686+Q686)*AY686)))</f>
        <v/>
      </c>
      <c r="BF686" s="53" t="str">
        <f aca="false">IF(B686="","",IF(OR(B686="",E686="Regime Normal"),0,(AI686-Q686)*VLOOKUP(R686,Dados!$X$98:$Y$108,2,0)))</f>
        <v/>
      </c>
      <c r="BG686" s="54" t="str">
        <f aca="false">IFERROR(VLOOKUP(I686,Dados!$AC$27:$AD$43,2,0),IF(B686="","",IF(D686&lt;&gt;"MT",IF(AND(AC686="SIM",Y686="Revenda"),"2403",IF(AND(AC686="SIM",Y686="Consumo"),"2407",IF(AND(AC686="NÃO",Y686="Revenda"),"2102",IF(AND(AC686="NÃO",Y686="Consumo"),"2556",)))),REPLACE(I686,1,1,1))))</f>
        <v/>
      </c>
    </row>
    <row r="687" customFormat="false" ht="12.8" hidden="false" customHeight="true" outlineLevel="0" collapsed="false">
      <c r="Y687" s="45"/>
      <c r="Z687" s="46" t="str">
        <f aca="false">IF(B687="","",(IFERROR(VLOOKUP(H687,Dados!A$3:B$15000,2,0),"Não Encontrado")))</f>
        <v/>
      </c>
      <c r="AA687" s="46" t="str">
        <f aca="false">IF(B687="","",(IFERROR(VLOOKUP(G687,Dados!C$3:E$15000,3,0),"Não Encontrado")))</f>
        <v/>
      </c>
      <c r="AB687" s="46" t="str">
        <f aca="false">IFERROR(IF(Z687&lt;&gt;"Não Encontrado",Z687,IF(AA687&lt;&gt;"Não Encontrado",AA687,"")),"")</f>
        <v/>
      </c>
      <c r="AC687" s="45" t="str">
        <f aca="false">IF(B687="","",IF(AB687="","NÃO","SIM"))</f>
        <v/>
      </c>
      <c r="AD687" s="45" t="str">
        <f aca="false">IFERROR(VLOOKUP(G687,Dados!$P$3:$R$500,3,0),"")</f>
        <v/>
      </c>
      <c r="AE687" s="45" t="str">
        <f aca="false">IFERROR(VLOOKUP(G687,Dados!$K$3:$L$500,2,0),"")</f>
        <v/>
      </c>
      <c r="AF687" s="45" t="str">
        <f aca="false">IFERROR(VLOOKUP(G687,Dados!$M$3:$N$500,2,0),"")</f>
        <v/>
      </c>
      <c r="AG687" s="45" t="str">
        <f aca="false">IF(F687="","",IF(AND(AD687="",AE687="",AF687=""),"-",IF(AND(AD687="BIT",AE687="",AF687=""),"BIT",IF(AND(AE687="ANEXO I",AD687="",AF687=""),"ANEXO I",IF(AND(AF687="ANEXO II",AD687="",AE687=""),"ANEXO II","Escolher")))))</f>
        <v/>
      </c>
      <c r="AH687" s="45" t="str">
        <f aca="false">IF(AG687&lt;&gt;"Pneus","",IFERROR(VLOOKUP(R687,Dados!$X$2:$Z$5,3,0)*(AI687-Q687),VLOOKUP(D687,Dados!$X$7:$Z$33,3,0)*(AI687-Q687)))</f>
        <v/>
      </c>
      <c r="AI687" s="47" t="str">
        <f aca="false">IF(B687="","",P687+Q687+O687+M687+L687-N687)</f>
        <v/>
      </c>
      <c r="AJ687" s="48" t="str">
        <f aca="false">IFERROR(IF(AND(AC687="SIM",AG687="-",Y687="REVENDA"),(AB687/1+1)*AI687,IF(AND(AC687="SIM",AG687="Pneus",Y687="REVENDA"),(AB687/1+1)*(AI687-AH687),"")),"")</f>
        <v/>
      </c>
      <c r="AK687" s="48" t="str">
        <f aca="false">IF(AJ687="","",AJ687*17%)</f>
        <v/>
      </c>
      <c r="AL687" s="48" t="str">
        <f aca="false">IFERROR(IF(AC687="NÃO","",IF(AK687="","",IF(E687="Simples Nacional",BF687,IF(T687=0.12,U687*0.5833337002,IF(T687=0,AI687*0.07,U687))))),"")</f>
        <v/>
      </c>
      <c r="AM687" s="47" t="str">
        <f aca="false">IFERROR(IF(AC687="NÃO","",IF(OR(AG687="-",AG687="Pneus"),AK687-AL687,"")),"")</f>
        <v/>
      </c>
      <c r="AN687" s="48" t="str">
        <f aca="false">IF(AND(Y687="REVENDA",AC687="SIM",AG687="BIT"),((AB687/1+1)*AI687)*0.4117,"")</f>
        <v/>
      </c>
      <c r="AO687" s="48" t="str">
        <f aca="false">IF(AN687="","",AN687*17%)</f>
        <v/>
      </c>
      <c r="AP687" s="49" t="str">
        <f aca="false">IF(AN687="","",IF(T687=0.12,(U687*0.4117)*0.4117,IF(T687=0,(AI687*0.07)*0.4117,U687*0.4117)))</f>
        <v/>
      </c>
      <c r="AQ687" s="47" t="str">
        <f aca="false">IF(AN687="","",AO687-AP687)</f>
        <v/>
      </c>
      <c r="AR687" s="50" t="str">
        <f aca="false">IFERROR(IF(AND(AC687="SIM",Y687="REVENDA",LEFT(AG687,5)="ANEXO")*OR(AE687="ANEXO I",AF687="ANEXO II"),VLOOKUP(H687,Dados!G:I,2,0),""),"INSERIR MVA")</f>
        <v/>
      </c>
      <c r="AS687" s="48" t="str">
        <f aca="false">IF(LEFT(AG687,5)="ANEXO",VLOOKUP(AG687,Dados!$X$111:$Z$112,2,0)*(AI687-Q687),"")</f>
        <v/>
      </c>
      <c r="AT687" s="48" t="str">
        <f aca="false">IFERROR(IF(AR687="","",(AI687*AR687)+AI687),"INSERIR MVA")</f>
        <v/>
      </c>
      <c r="AU687" s="48" t="str">
        <f aca="false">IF(AT687="","",IF(AY687=0.04,U687,AS687*AY687))</f>
        <v/>
      </c>
      <c r="AV687" s="47" t="str">
        <f aca="false">IFERROR(IF(AU687="","",(VLOOKUP(AG687,Dados!$X$111:$Z$112,3,0)*AT687*0.17)),"INSERIR MVA")</f>
        <v/>
      </c>
      <c r="AW687" s="47" t="str">
        <f aca="false">IFERROR(IF(AR687="","",AV687-AU687),"")</f>
        <v/>
      </c>
      <c r="AX687" s="51" t="str">
        <f aca="false">IFERROR(IF(AC687="NÃO","",IF(AM687&lt;&gt;"",AM687-W687,IF(AQ687&lt;&gt;"",AQ687-W687,IF(AW687&lt;&gt;"",AW687-W687,"")))),"")</f>
        <v/>
      </c>
      <c r="AY687" s="46" t="str">
        <f aca="false">IFERROR(IF(ISNA(VLOOKUP(R687,Dados!$X$2:$Y$5,2,0)),VLOOKUP(D687,Dados!$X$7:$Y$33,2,0),VLOOKUP(R687,Dados!$X$2:$Y$5,2,0)),"")</f>
        <v/>
      </c>
      <c r="AZ687" s="52" t="str">
        <f aca="false">IF(C687="","",IF(AND(Y687="CONSUMO",AC687="NÃO")*OR(AG687="-",AG687="BIT"),IF(E687&lt;&gt;"",(AI687-(P687+L687-N687+Q687)*AY687)/0.83),""))</f>
        <v/>
      </c>
      <c r="BA687" s="51" t="str">
        <f aca="false">IF(AZ687="","",AZ687*0.17-((P687+L687-N687+Q687)*AY687))</f>
        <v/>
      </c>
      <c r="BB687" s="51" t="str">
        <f aca="false">IF(AND(Y687="CONSUMO",AG687="ANEXO I",AY687&gt;4%),(AI687-(P687+L687-N687+Q687)*0.0514)/0.83*(0.5177)*(0.17)-AI687*0.0514,IF(AND(Y687="CONSUMO",AG687="ANEXO II",AY687&gt;4%),(AI687-(P687+L687-N687+Q687)*0.041)/0.83*(0.3295)*(0.17)-AI687*0.041,IF(AND(Y687="CONSUMO",AG687="ANEXO I",AY687=4%),(AI687-(P687+L687-N687+Q687)*0.04)/0.83*(0.5177)*(0.17)-AI687*0.04,IF(AND(Y687="CONSUMO",AG687="ANEXO II",AY687=4%),(AI687-(P687+L687-N687+Q687)*0.04)/0.83*(0.3295)*(0.17)-AI687*0.04,""))))</f>
        <v/>
      </c>
      <c r="BC687" s="51" t="str">
        <f aca="false">IF(C687="","",IF(AND(Y687="CONSUMO",AC687="SIM")*OR(AG687="-",AG687="BIT"),IF(E687&lt;&gt;"",(AI687-(P687+L687-N687+Q687)*AY687)/0.83),""))</f>
        <v/>
      </c>
      <c r="BD687" s="51" t="str">
        <f aca="false">IF(BC687="","",BC687*0.17)</f>
        <v/>
      </c>
      <c r="BE687" s="51" t="str">
        <f aca="false">IF(I687=6908,0,IF(BC687="","",BD687-((P687+L687-N687+Q687)*AY687)))</f>
        <v/>
      </c>
      <c r="BF687" s="53" t="str">
        <f aca="false">IF(B687="","",IF(OR(B687="",E687="Regime Normal"),0,(AI687-Q687)*VLOOKUP(R687,Dados!$X$98:$Y$108,2,0)))</f>
        <v/>
      </c>
      <c r="BG687" s="54" t="str">
        <f aca="false">IFERROR(VLOOKUP(I687,Dados!$AC$27:$AD$43,2,0),IF(B687="","",IF(D687&lt;&gt;"MT",IF(AND(AC687="SIM",Y687="Revenda"),"2403",IF(AND(AC687="SIM",Y687="Consumo"),"2407",IF(AND(AC687="NÃO",Y687="Revenda"),"2102",IF(AND(AC687="NÃO",Y687="Consumo"),"2556",)))),REPLACE(I687,1,1,1))))</f>
        <v/>
      </c>
    </row>
    <row r="688" customFormat="false" ht="12.8" hidden="false" customHeight="true" outlineLevel="0" collapsed="false">
      <c r="Y688" s="45"/>
      <c r="Z688" s="46" t="str">
        <f aca="false">IF(B688="","",(IFERROR(VLOOKUP(H688,Dados!A$3:B$15000,2,0),"Não Encontrado")))</f>
        <v/>
      </c>
      <c r="AA688" s="46" t="str">
        <f aca="false">IF(B688="","",(IFERROR(VLOOKUP(G688,Dados!C$3:E$15000,3,0),"Não Encontrado")))</f>
        <v/>
      </c>
      <c r="AB688" s="46" t="str">
        <f aca="false">IFERROR(IF(Z688&lt;&gt;"Não Encontrado",Z688,IF(AA688&lt;&gt;"Não Encontrado",AA688,"")),"")</f>
        <v/>
      </c>
      <c r="AC688" s="45" t="str">
        <f aca="false">IF(B688="","",IF(AB688="","NÃO","SIM"))</f>
        <v/>
      </c>
      <c r="AD688" s="45" t="str">
        <f aca="false">IFERROR(VLOOKUP(G688,Dados!$P$3:$R$500,3,0),"")</f>
        <v/>
      </c>
      <c r="AE688" s="45" t="str">
        <f aca="false">IFERROR(VLOOKUP(G688,Dados!$K$3:$L$500,2,0),"")</f>
        <v/>
      </c>
      <c r="AF688" s="45" t="str">
        <f aca="false">IFERROR(VLOOKUP(G688,Dados!$M$3:$N$500,2,0),"")</f>
        <v/>
      </c>
      <c r="AG688" s="45" t="str">
        <f aca="false">IF(F688="","",IF(AND(AD688="",AE688="",AF688=""),"-",IF(AND(AD688="BIT",AE688="",AF688=""),"BIT",IF(AND(AE688="ANEXO I",AD688="",AF688=""),"ANEXO I",IF(AND(AF688="ANEXO II",AD688="",AE688=""),"ANEXO II","Escolher")))))</f>
        <v/>
      </c>
      <c r="AH688" s="45" t="str">
        <f aca="false">IF(AG688&lt;&gt;"Pneus","",IFERROR(VLOOKUP(R688,Dados!$X$2:$Z$5,3,0)*(AI688-Q688),VLOOKUP(D688,Dados!$X$7:$Z$33,3,0)*(AI688-Q688)))</f>
        <v/>
      </c>
      <c r="AI688" s="47" t="str">
        <f aca="false">IF(B688="","",P688+Q688+O688+M688+L688-N688)</f>
        <v/>
      </c>
      <c r="AJ688" s="48" t="str">
        <f aca="false">IFERROR(IF(AND(AC688="SIM",AG688="-",Y688="REVENDA"),(AB688/1+1)*AI688,IF(AND(AC688="SIM",AG688="Pneus",Y688="REVENDA"),(AB688/1+1)*(AI688-AH688),"")),"")</f>
        <v/>
      </c>
      <c r="AK688" s="48" t="str">
        <f aca="false">IF(AJ688="","",AJ688*17%)</f>
        <v/>
      </c>
      <c r="AL688" s="48" t="str">
        <f aca="false">IFERROR(IF(AC688="NÃO","",IF(AK688="","",IF(E688="Simples Nacional",BF688,IF(T688=0.12,U688*0.5833337002,IF(T688=0,AI688*0.07,U688))))),"")</f>
        <v/>
      </c>
      <c r="AM688" s="47" t="str">
        <f aca="false">IFERROR(IF(AC688="NÃO","",IF(OR(AG688="-",AG688="Pneus"),AK688-AL688,"")),"")</f>
        <v/>
      </c>
      <c r="AN688" s="48" t="str">
        <f aca="false">IF(AND(Y688="REVENDA",AC688="SIM",AG688="BIT"),((AB688/1+1)*AI688)*0.4117,"")</f>
        <v/>
      </c>
      <c r="AO688" s="48" t="str">
        <f aca="false">IF(AN688="","",AN688*17%)</f>
        <v/>
      </c>
      <c r="AP688" s="49" t="str">
        <f aca="false">IF(AN688="","",IF(T688=0.12,(U688*0.4117)*0.4117,IF(T688=0,(AI688*0.07)*0.4117,U688*0.4117)))</f>
        <v/>
      </c>
      <c r="AQ688" s="47" t="str">
        <f aca="false">IF(AN688="","",AO688-AP688)</f>
        <v/>
      </c>
      <c r="AR688" s="50" t="str">
        <f aca="false">IFERROR(IF(AND(AC688="SIM",Y688="REVENDA",LEFT(AG688,5)="ANEXO")*OR(AE688="ANEXO I",AF688="ANEXO II"),VLOOKUP(H688,Dados!G:I,2,0),""),"INSERIR MVA")</f>
        <v/>
      </c>
      <c r="AS688" s="48" t="str">
        <f aca="false">IF(LEFT(AG688,5)="ANEXO",VLOOKUP(AG688,Dados!$X$111:$Z$112,2,0)*(AI688-Q688),"")</f>
        <v/>
      </c>
      <c r="AT688" s="48" t="str">
        <f aca="false">IFERROR(IF(AR688="","",(AI688*AR688)+AI688),"INSERIR MVA")</f>
        <v/>
      </c>
      <c r="AU688" s="48" t="str">
        <f aca="false">IF(AT688="","",IF(AY688=0.04,U688,AS688*AY688))</f>
        <v/>
      </c>
      <c r="AV688" s="47" t="str">
        <f aca="false">IFERROR(IF(AU688="","",(VLOOKUP(AG688,Dados!$X$111:$Z$112,3,0)*AT688*0.17)),"INSERIR MVA")</f>
        <v/>
      </c>
      <c r="AW688" s="47" t="str">
        <f aca="false">IFERROR(IF(AR688="","",AV688-AU688),"")</f>
        <v/>
      </c>
      <c r="AX688" s="51" t="str">
        <f aca="false">IFERROR(IF(AC688="NÃO","",IF(AM688&lt;&gt;"",AM688-W688,IF(AQ688&lt;&gt;"",AQ688-W688,IF(AW688&lt;&gt;"",AW688-W688,"")))),"")</f>
        <v/>
      </c>
      <c r="AY688" s="46" t="str">
        <f aca="false">IFERROR(IF(ISNA(VLOOKUP(R688,Dados!$X$2:$Y$5,2,0)),VLOOKUP(D688,Dados!$X$7:$Y$33,2,0),VLOOKUP(R688,Dados!$X$2:$Y$5,2,0)),"")</f>
        <v/>
      </c>
      <c r="AZ688" s="52" t="str">
        <f aca="false">IF(C688="","",IF(AND(Y688="CONSUMO",AC688="NÃO")*OR(AG688="-",AG688="BIT"),IF(E688&lt;&gt;"",(AI688-(P688+L688-N688+Q688)*AY688)/0.83),""))</f>
        <v/>
      </c>
      <c r="BA688" s="51" t="str">
        <f aca="false">IF(AZ688="","",AZ688*0.17-((P688+L688-N688+Q688)*AY688))</f>
        <v/>
      </c>
      <c r="BB688" s="51" t="str">
        <f aca="false">IF(AND(Y688="CONSUMO",AG688="ANEXO I",AY688&gt;4%),(AI688-(P688+L688-N688+Q688)*0.0514)/0.83*(0.5177)*(0.17)-AI688*0.0514,IF(AND(Y688="CONSUMO",AG688="ANEXO II",AY688&gt;4%),(AI688-(P688+L688-N688+Q688)*0.041)/0.83*(0.3295)*(0.17)-AI688*0.041,IF(AND(Y688="CONSUMO",AG688="ANEXO I",AY688=4%),(AI688-(P688+L688-N688+Q688)*0.04)/0.83*(0.5177)*(0.17)-AI688*0.04,IF(AND(Y688="CONSUMO",AG688="ANEXO II",AY688=4%),(AI688-(P688+L688-N688+Q688)*0.04)/0.83*(0.3295)*(0.17)-AI688*0.04,""))))</f>
        <v/>
      </c>
      <c r="BC688" s="51" t="str">
        <f aca="false">IF(C688="","",IF(AND(Y688="CONSUMO",AC688="SIM")*OR(AG688="-",AG688="BIT"),IF(E688&lt;&gt;"",(AI688-(P688+L688-N688+Q688)*AY688)/0.83),""))</f>
        <v/>
      </c>
      <c r="BD688" s="51" t="str">
        <f aca="false">IF(BC688="","",BC688*0.17)</f>
        <v/>
      </c>
      <c r="BE688" s="51" t="str">
        <f aca="false">IF(I688=6908,0,IF(BC688="","",BD688-((P688+L688-N688+Q688)*AY688)))</f>
        <v/>
      </c>
      <c r="BF688" s="53" t="str">
        <f aca="false">IF(B688="","",IF(OR(B688="",E688="Regime Normal"),0,(AI688-Q688)*VLOOKUP(R688,Dados!$X$98:$Y$108,2,0)))</f>
        <v/>
      </c>
      <c r="BG688" s="54" t="str">
        <f aca="false">IFERROR(VLOOKUP(I688,Dados!$AC$27:$AD$43,2,0),IF(B688="","",IF(D688&lt;&gt;"MT",IF(AND(AC688="SIM",Y688="Revenda"),"2403",IF(AND(AC688="SIM",Y688="Consumo"),"2407",IF(AND(AC688="NÃO",Y688="Revenda"),"2102",IF(AND(AC688="NÃO",Y688="Consumo"),"2556",)))),REPLACE(I688,1,1,1))))</f>
        <v/>
      </c>
    </row>
    <row r="689" customFormat="false" ht="12.8" hidden="false" customHeight="true" outlineLevel="0" collapsed="false">
      <c r="Y689" s="45"/>
      <c r="Z689" s="46" t="str">
        <f aca="false">IF(B689="","",(IFERROR(VLOOKUP(H689,Dados!A$3:B$15000,2,0),"Não Encontrado")))</f>
        <v/>
      </c>
      <c r="AA689" s="46" t="str">
        <f aca="false">IF(B689="","",(IFERROR(VLOOKUP(G689,Dados!C$3:E$15000,3,0),"Não Encontrado")))</f>
        <v/>
      </c>
      <c r="AB689" s="46" t="str">
        <f aca="false">IFERROR(IF(Z689&lt;&gt;"Não Encontrado",Z689,IF(AA689&lt;&gt;"Não Encontrado",AA689,"")),"")</f>
        <v/>
      </c>
      <c r="AC689" s="45" t="str">
        <f aca="false">IF(B689="","",IF(AB689="","NÃO","SIM"))</f>
        <v/>
      </c>
      <c r="AD689" s="45" t="str">
        <f aca="false">IFERROR(VLOOKUP(G689,Dados!$P$3:$R$500,3,0),"")</f>
        <v/>
      </c>
      <c r="AE689" s="45" t="str">
        <f aca="false">IFERROR(VLOOKUP(G689,Dados!$K$3:$L$500,2,0),"")</f>
        <v/>
      </c>
      <c r="AF689" s="45" t="str">
        <f aca="false">IFERROR(VLOOKUP(G689,Dados!$M$3:$N$500,2,0),"")</f>
        <v/>
      </c>
      <c r="AG689" s="45" t="str">
        <f aca="false">IF(F689="","",IF(AND(AD689="",AE689="",AF689=""),"-",IF(AND(AD689="BIT",AE689="",AF689=""),"BIT",IF(AND(AE689="ANEXO I",AD689="",AF689=""),"ANEXO I",IF(AND(AF689="ANEXO II",AD689="",AE689=""),"ANEXO II","Escolher")))))</f>
        <v/>
      </c>
      <c r="AH689" s="45" t="str">
        <f aca="false">IF(AG689&lt;&gt;"Pneus","",IFERROR(VLOOKUP(R689,Dados!$X$2:$Z$5,3,0)*(AI689-Q689),VLOOKUP(D689,Dados!$X$7:$Z$33,3,0)*(AI689-Q689)))</f>
        <v/>
      </c>
      <c r="AI689" s="47" t="str">
        <f aca="false">IF(B689="","",P689+Q689+O689+M689+L689-N689)</f>
        <v/>
      </c>
      <c r="AJ689" s="48" t="str">
        <f aca="false">IFERROR(IF(AND(AC689="SIM",AG689="-",Y689="REVENDA"),(AB689/1+1)*AI689,IF(AND(AC689="SIM",AG689="Pneus",Y689="REVENDA"),(AB689/1+1)*(AI689-AH689),"")),"")</f>
        <v/>
      </c>
      <c r="AK689" s="48" t="str">
        <f aca="false">IF(AJ689="","",AJ689*17%)</f>
        <v/>
      </c>
      <c r="AL689" s="48" t="str">
        <f aca="false">IFERROR(IF(AC689="NÃO","",IF(AK689="","",IF(E689="Simples Nacional",BF689,IF(T689=0.12,U689*0.5833337002,IF(T689=0,AI689*0.07,U689))))),"")</f>
        <v/>
      </c>
      <c r="AM689" s="47" t="str">
        <f aca="false">IFERROR(IF(AC689="NÃO","",IF(OR(AG689="-",AG689="Pneus"),AK689-AL689,"")),"")</f>
        <v/>
      </c>
      <c r="AN689" s="48" t="str">
        <f aca="false">IF(AND(Y689="REVENDA",AC689="SIM",AG689="BIT"),((AB689/1+1)*AI689)*0.4117,"")</f>
        <v/>
      </c>
      <c r="AO689" s="48" t="str">
        <f aca="false">IF(AN689="","",AN689*17%)</f>
        <v/>
      </c>
      <c r="AP689" s="49" t="str">
        <f aca="false">IF(AN689="","",IF(T689=0.12,(U689*0.4117)*0.4117,IF(T689=0,(AI689*0.07)*0.4117,U689*0.4117)))</f>
        <v/>
      </c>
      <c r="AQ689" s="47" t="str">
        <f aca="false">IF(AN689="","",AO689-AP689)</f>
        <v/>
      </c>
      <c r="AR689" s="50" t="str">
        <f aca="false">IFERROR(IF(AND(AC689="SIM",Y689="REVENDA",LEFT(AG689,5)="ANEXO")*OR(AE689="ANEXO I",AF689="ANEXO II"),VLOOKUP(H689,Dados!G:I,2,0),""),"INSERIR MVA")</f>
        <v/>
      </c>
      <c r="AS689" s="48" t="str">
        <f aca="false">IF(LEFT(AG689,5)="ANEXO",VLOOKUP(AG689,Dados!$X$111:$Z$112,2,0)*(AI689-Q689),"")</f>
        <v/>
      </c>
      <c r="AT689" s="48" t="str">
        <f aca="false">IFERROR(IF(AR689="","",(AI689*AR689)+AI689),"INSERIR MVA")</f>
        <v/>
      </c>
      <c r="AU689" s="48" t="str">
        <f aca="false">IF(AT689="","",IF(AY689=0.04,U689,AS689*AY689))</f>
        <v/>
      </c>
      <c r="AV689" s="47" t="str">
        <f aca="false">IFERROR(IF(AU689="","",(VLOOKUP(AG689,Dados!$X$111:$Z$112,3,0)*AT689*0.17)),"INSERIR MVA")</f>
        <v/>
      </c>
      <c r="AW689" s="47" t="str">
        <f aca="false">IFERROR(IF(AR689="","",AV689-AU689),"")</f>
        <v/>
      </c>
      <c r="AX689" s="51" t="str">
        <f aca="false">IFERROR(IF(AC689="NÃO","",IF(AM689&lt;&gt;"",AM689-W689,IF(AQ689&lt;&gt;"",AQ689-W689,IF(AW689&lt;&gt;"",AW689-W689,"")))),"")</f>
        <v/>
      </c>
      <c r="AY689" s="46" t="str">
        <f aca="false">IFERROR(IF(ISNA(VLOOKUP(R689,Dados!$X$2:$Y$5,2,0)),VLOOKUP(D689,Dados!$X$7:$Y$33,2,0),VLOOKUP(R689,Dados!$X$2:$Y$5,2,0)),"")</f>
        <v/>
      </c>
      <c r="AZ689" s="52" t="str">
        <f aca="false">IF(C689="","",IF(AND(Y689="CONSUMO",AC689="NÃO")*OR(AG689="-",AG689="BIT"),IF(E689&lt;&gt;"",(AI689-(P689+L689-N689+Q689)*AY689)/0.83),""))</f>
        <v/>
      </c>
      <c r="BA689" s="51" t="str">
        <f aca="false">IF(AZ689="","",AZ689*0.17-((P689+L689-N689+Q689)*AY689))</f>
        <v/>
      </c>
      <c r="BB689" s="51" t="str">
        <f aca="false">IF(AND(Y689="CONSUMO",AG689="ANEXO I",AY689&gt;4%),(AI689-(P689+L689-N689+Q689)*0.0514)/0.83*(0.5177)*(0.17)-AI689*0.0514,IF(AND(Y689="CONSUMO",AG689="ANEXO II",AY689&gt;4%),(AI689-(P689+L689-N689+Q689)*0.041)/0.83*(0.3295)*(0.17)-AI689*0.041,IF(AND(Y689="CONSUMO",AG689="ANEXO I",AY689=4%),(AI689-(P689+L689-N689+Q689)*0.04)/0.83*(0.5177)*(0.17)-AI689*0.04,IF(AND(Y689="CONSUMO",AG689="ANEXO II",AY689=4%),(AI689-(P689+L689-N689+Q689)*0.04)/0.83*(0.3295)*(0.17)-AI689*0.04,""))))</f>
        <v/>
      </c>
      <c r="BC689" s="51" t="str">
        <f aca="false">IF(C689="","",IF(AND(Y689="CONSUMO",AC689="SIM")*OR(AG689="-",AG689="BIT"),IF(E689&lt;&gt;"",(AI689-(P689+L689-N689+Q689)*AY689)/0.83),""))</f>
        <v/>
      </c>
      <c r="BD689" s="51" t="str">
        <f aca="false">IF(BC689="","",BC689*0.17)</f>
        <v/>
      </c>
      <c r="BE689" s="51" t="str">
        <f aca="false">IF(I689=6908,0,IF(BC689="","",BD689-((P689+L689-N689+Q689)*AY689)))</f>
        <v/>
      </c>
      <c r="BF689" s="53" t="str">
        <f aca="false">IF(B689="","",IF(OR(B689="",E689="Regime Normal"),0,(AI689-Q689)*VLOOKUP(R689,Dados!$X$98:$Y$108,2,0)))</f>
        <v/>
      </c>
      <c r="BG689" s="54" t="str">
        <f aca="false">IFERROR(VLOOKUP(I689,Dados!$AC$27:$AD$43,2,0),IF(B689="","",IF(D689&lt;&gt;"MT",IF(AND(AC689="SIM",Y689="Revenda"),"2403",IF(AND(AC689="SIM",Y689="Consumo"),"2407",IF(AND(AC689="NÃO",Y689="Revenda"),"2102",IF(AND(AC689="NÃO",Y689="Consumo"),"2556",)))),REPLACE(I689,1,1,1))))</f>
        <v/>
      </c>
    </row>
    <row r="690" customFormat="false" ht="12.8" hidden="false" customHeight="true" outlineLevel="0" collapsed="false">
      <c r="Y690" s="45"/>
      <c r="Z690" s="46" t="str">
        <f aca="false">IF(B690="","",(IFERROR(VLOOKUP(H690,Dados!A$3:B$15000,2,0),"Não Encontrado")))</f>
        <v/>
      </c>
      <c r="AA690" s="46" t="str">
        <f aca="false">IF(B690="","",(IFERROR(VLOOKUP(G690,Dados!C$3:E$15000,3,0),"Não Encontrado")))</f>
        <v/>
      </c>
      <c r="AB690" s="46" t="str">
        <f aca="false">IFERROR(IF(Z690&lt;&gt;"Não Encontrado",Z690,IF(AA690&lt;&gt;"Não Encontrado",AA690,"")),"")</f>
        <v/>
      </c>
      <c r="AC690" s="45" t="str">
        <f aca="false">IF(B690="","",IF(AB690="","NÃO","SIM"))</f>
        <v/>
      </c>
      <c r="AD690" s="45" t="str">
        <f aca="false">IFERROR(VLOOKUP(G690,Dados!$P$3:$R$500,3,0),"")</f>
        <v/>
      </c>
      <c r="AE690" s="45" t="str">
        <f aca="false">IFERROR(VLOOKUP(G690,Dados!$K$3:$L$500,2,0),"")</f>
        <v/>
      </c>
      <c r="AF690" s="45" t="str">
        <f aca="false">IFERROR(VLOOKUP(G690,Dados!$M$3:$N$500,2,0),"")</f>
        <v/>
      </c>
      <c r="AG690" s="45" t="str">
        <f aca="false">IF(F690="","",IF(AND(AD690="",AE690="",AF690=""),"-",IF(AND(AD690="BIT",AE690="",AF690=""),"BIT",IF(AND(AE690="ANEXO I",AD690="",AF690=""),"ANEXO I",IF(AND(AF690="ANEXO II",AD690="",AE690=""),"ANEXO II","Escolher")))))</f>
        <v/>
      </c>
      <c r="AH690" s="45" t="str">
        <f aca="false">IF(AG690&lt;&gt;"Pneus","",IFERROR(VLOOKUP(R690,Dados!$X$2:$Z$5,3,0)*(AI690-Q690),VLOOKUP(D690,Dados!$X$7:$Z$33,3,0)*(AI690-Q690)))</f>
        <v/>
      </c>
      <c r="AI690" s="47" t="str">
        <f aca="false">IF(B690="","",P690+Q690+O690+M690+L690-N690)</f>
        <v/>
      </c>
      <c r="AJ690" s="48" t="str">
        <f aca="false">IFERROR(IF(AND(AC690="SIM",AG690="-",Y690="REVENDA"),(AB690/1+1)*AI690,IF(AND(AC690="SIM",AG690="Pneus",Y690="REVENDA"),(AB690/1+1)*(AI690-AH690),"")),"")</f>
        <v/>
      </c>
      <c r="AK690" s="48" t="str">
        <f aca="false">IF(AJ690="","",AJ690*17%)</f>
        <v/>
      </c>
      <c r="AL690" s="48" t="str">
        <f aca="false">IFERROR(IF(AC690="NÃO","",IF(AK690="","",IF(E690="Simples Nacional",BF690,IF(T690=0.12,U690*0.5833337002,IF(T690=0,AI690*0.07,U690))))),"")</f>
        <v/>
      </c>
      <c r="AM690" s="47" t="str">
        <f aca="false">IFERROR(IF(AC690="NÃO","",IF(OR(AG690="-",AG690="Pneus"),AK690-AL690,"")),"")</f>
        <v/>
      </c>
      <c r="AN690" s="48" t="str">
        <f aca="false">IF(AND(Y690="REVENDA",AC690="SIM",AG690="BIT"),((AB690/1+1)*AI690)*0.4117,"")</f>
        <v/>
      </c>
      <c r="AO690" s="48" t="str">
        <f aca="false">IF(AN690="","",AN690*17%)</f>
        <v/>
      </c>
      <c r="AP690" s="49" t="str">
        <f aca="false">IF(AN690="","",IF(T690=0.12,(U690*0.4117)*0.4117,IF(T690=0,(AI690*0.07)*0.4117,U690*0.4117)))</f>
        <v/>
      </c>
      <c r="AQ690" s="47" t="str">
        <f aca="false">IF(AN690="","",AO690-AP690)</f>
        <v/>
      </c>
      <c r="AR690" s="50" t="str">
        <f aca="false">IFERROR(IF(AND(AC690="SIM",Y690="REVENDA",LEFT(AG690,5)="ANEXO")*OR(AE690="ANEXO I",AF690="ANEXO II"),VLOOKUP(H690,Dados!G:I,2,0),""),"INSERIR MVA")</f>
        <v/>
      </c>
      <c r="AS690" s="48" t="str">
        <f aca="false">IF(LEFT(AG690,5)="ANEXO",VLOOKUP(AG690,Dados!$X$111:$Z$112,2,0)*(AI690-Q690),"")</f>
        <v/>
      </c>
      <c r="AT690" s="48" t="str">
        <f aca="false">IFERROR(IF(AR690="","",(AI690*AR690)+AI690),"INSERIR MVA")</f>
        <v/>
      </c>
      <c r="AU690" s="48" t="str">
        <f aca="false">IF(AT690="","",IF(AY690=0.04,U690,AS690*AY690))</f>
        <v/>
      </c>
      <c r="AV690" s="47" t="str">
        <f aca="false">IFERROR(IF(AU690="","",(VLOOKUP(AG690,Dados!$X$111:$Z$112,3,0)*AT690*0.17)),"INSERIR MVA")</f>
        <v/>
      </c>
      <c r="AW690" s="47" t="str">
        <f aca="false">IFERROR(IF(AR690="","",AV690-AU690),"")</f>
        <v/>
      </c>
      <c r="AX690" s="51" t="str">
        <f aca="false">IFERROR(IF(AC690="NÃO","",IF(AM690&lt;&gt;"",AM690-W690,IF(AQ690&lt;&gt;"",AQ690-W690,IF(AW690&lt;&gt;"",AW690-W690,"")))),"")</f>
        <v/>
      </c>
      <c r="AY690" s="46" t="str">
        <f aca="false">IFERROR(IF(ISNA(VLOOKUP(R690,Dados!$X$2:$Y$5,2,0)),VLOOKUP(D690,Dados!$X$7:$Y$33,2,0),VLOOKUP(R690,Dados!$X$2:$Y$5,2,0)),"")</f>
        <v/>
      </c>
      <c r="AZ690" s="52" t="str">
        <f aca="false">IF(C690="","",IF(AND(Y690="CONSUMO",AC690="NÃO")*OR(AG690="-",AG690="BIT"),IF(E690&lt;&gt;"",(AI690-(P690+L690-N690+Q690)*AY690)/0.83),""))</f>
        <v/>
      </c>
      <c r="BA690" s="51" t="str">
        <f aca="false">IF(AZ690="","",AZ690*0.17-((P690+L690-N690+Q690)*AY690))</f>
        <v/>
      </c>
      <c r="BB690" s="51" t="str">
        <f aca="false">IF(AND(Y690="CONSUMO",AG690="ANEXO I",AY690&gt;4%),(AI690-(P690+L690-N690+Q690)*0.0514)/0.83*(0.5177)*(0.17)-AI690*0.0514,IF(AND(Y690="CONSUMO",AG690="ANEXO II",AY690&gt;4%),(AI690-(P690+L690-N690+Q690)*0.041)/0.83*(0.3295)*(0.17)-AI690*0.041,IF(AND(Y690="CONSUMO",AG690="ANEXO I",AY690=4%),(AI690-(P690+L690-N690+Q690)*0.04)/0.83*(0.5177)*(0.17)-AI690*0.04,IF(AND(Y690="CONSUMO",AG690="ANEXO II",AY690=4%),(AI690-(P690+L690-N690+Q690)*0.04)/0.83*(0.3295)*(0.17)-AI690*0.04,""))))</f>
        <v/>
      </c>
      <c r="BC690" s="51" t="str">
        <f aca="false">IF(C690="","",IF(AND(Y690="CONSUMO",AC690="SIM")*OR(AG690="-",AG690="BIT"),IF(E690&lt;&gt;"",(AI690-(P690+L690-N690+Q690)*AY690)/0.83),""))</f>
        <v/>
      </c>
      <c r="BD690" s="51" t="str">
        <f aca="false">IF(BC690="","",BC690*0.17)</f>
        <v/>
      </c>
      <c r="BE690" s="51" t="str">
        <f aca="false">IF(I690=6908,0,IF(BC690="","",BD690-((P690+L690-N690+Q690)*AY690)))</f>
        <v/>
      </c>
      <c r="BF690" s="53" t="str">
        <f aca="false">IF(B690="","",IF(OR(B690="",E690="Regime Normal"),0,(AI690-Q690)*VLOOKUP(R690,Dados!$X$98:$Y$108,2,0)))</f>
        <v/>
      </c>
      <c r="BG690" s="54" t="str">
        <f aca="false">IFERROR(VLOOKUP(I690,Dados!$AC$27:$AD$43,2,0),IF(B690="","",IF(D690&lt;&gt;"MT",IF(AND(AC690="SIM",Y690="Revenda"),"2403",IF(AND(AC690="SIM",Y690="Consumo"),"2407",IF(AND(AC690="NÃO",Y690="Revenda"),"2102",IF(AND(AC690="NÃO",Y690="Consumo"),"2556",)))),REPLACE(I690,1,1,1))))</f>
        <v/>
      </c>
    </row>
    <row r="691" customFormat="false" ht="12.8" hidden="false" customHeight="true" outlineLevel="0" collapsed="false">
      <c r="Y691" s="45"/>
      <c r="Z691" s="46" t="str">
        <f aca="false">IF(B691="","",(IFERROR(VLOOKUP(H691,Dados!A$3:B$15000,2,0),"Não Encontrado")))</f>
        <v/>
      </c>
      <c r="AA691" s="46" t="str">
        <f aca="false">IF(B691="","",(IFERROR(VLOOKUP(G691,Dados!C$3:E$15000,3,0),"Não Encontrado")))</f>
        <v/>
      </c>
      <c r="AB691" s="46" t="str">
        <f aca="false">IFERROR(IF(Z691&lt;&gt;"Não Encontrado",Z691,IF(AA691&lt;&gt;"Não Encontrado",AA691,"")),"")</f>
        <v/>
      </c>
      <c r="AC691" s="45" t="str">
        <f aca="false">IF(B691="","",IF(AB691="","NÃO","SIM"))</f>
        <v/>
      </c>
      <c r="AD691" s="45" t="str">
        <f aca="false">IFERROR(VLOOKUP(G691,Dados!$P$3:$R$500,3,0),"")</f>
        <v/>
      </c>
      <c r="AE691" s="45" t="str">
        <f aca="false">IFERROR(VLOOKUP(G691,Dados!$K$3:$L$500,2,0),"")</f>
        <v/>
      </c>
      <c r="AF691" s="45" t="str">
        <f aca="false">IFERROR(VLOOKUP(G691,Dados!$M$3:$N$500,2,0),"")</f>
        <v/>
      </c>
      <c r="AG691" s="45" t="str">
        <f aca="false">IF(F691="","",IF(AND(AD691="",AE691="",AF691=""),"-",IF(AND(AD691="BIT",AE691="",AF691=""),"BIT",IF(AND(AE691="ANEXO I",AD691="",AF691=""),"ANEXO I",IF(AND(AF691="ANEXO II",AD691="",AE691=""),"ANEXO II","Escolher")))))</f>
        <v/>
      </c>
      <c r="AH691" s="45" t="str">
        <f aca="false">IF(AG691&lt;&gt;"Pneus","",IFERROR(VLOOKUP(R691,Dados!$X$2:$Z$5,3,0)*(AI691-Q691),VLOOKUP(D691,Dados!$X$7:$Z$33,3,0)*(AI691-Q691)))</f>
        <v/>
      </c>
      <c r="AI691" s="47" t="str">
        <f aca="false">IF(B691="","",P691+Q691+O691+M691+L691-N691)</f>
        <v/>
      </c>
      <c r="AJ691" s="48" t="str">
        <f aca="false">IFERROR(IF(AND(AC691="SIM",AG691="-",Y691="REVENDA"),(AB691/1+1)*AI691,IF(AND(AC691="SIM",AG691="Pneus",Y691="REVENDA"),(AB691/1+1)*(AI691-AH691),"")),"")</f>
        <v/>
      </c>
      <c r="AK691" s="48" t="str">
        <f aca="false">IF(AJ691="","",AJ691*17%)</f>
        <v/>
      </c>
      <c r="AL691" s="48" t="str">
        <f aca="false">IFERROR(IF(AC691="NÃO","",IF(AK691="","",IF(E691="Simples Nacional",BF691,IF(T691=0.12,U691*0.5833337002,IF(T691=0,AI691*0.07,U691))))),"")</f>
        <v/>
      </c>
      <c r="AM691" s="47" t="str">
        <f aca="false">IFERROR(IF(AC691="NÃO","",IF(OR(AG691="-",AG691="Pneus"),AK691-AL691,"")),"")</f>
        <v/>
      </c>
      <c r="AN691" s="48" t="str">
        <f aca="false">IF(AND(Y691="REVENDA",AC691="SIM",AG691="BIT"),((AB691/1+1)*AI691)*0.4117,"")</f>
        <v/>
      </c>
      <c r="AO691" s="48" t="str">
        <f aca="false">IF(AN691="","",AN691*17%)</f>
        <v/>
      </c>
      <c r="AP691" s="49" t="str">
        <f aca="false">IF(AN691="","",IF(T691=0.12,(U691*0.4117)*0.4117,IF(T691=0,(AI691*0.07)*0.4117,U691*0.4117)))</f>
        <v/>
      </c>
      <c r="AQ691" s="47" t="str">
        <f aca="false">IF(AN691="","",AO691-AP691)</f>
        <v/>
      </c>
      <c r="AR691" s="50" t="str">
        <f aca="false">IFERROR(IF(AND(AC691="SIM",Y691="REVENDA",LEFT(AG691,5)="ANEXO")*OR(AE691="ANEXO I",AF691="ANEXO II"),VLOOKUP(H691,Dados!G:I,2,0),""),"INSERIR MVA")</f>
        <v/>
      </c>
      <c r="AS691" s="48" t="str">
        <f aca="false">IF(LEFT(AG691,5)="ANEXO",VLOOKUP(AG691,Dados!$X$111:$Z$112,2,0)*(AI691-Q691),"")</f>
        <v/>
      </c>
      <c r="AT691" s="48" t="str">
        <f aca="false">IFERROR(IF(AR691="","",(AI691*AR691)+AI691),"INSERIR MVA")</f>
        <v/>
      </c>
      <c r="AU691" s="48" t="str">
        <f aca="false">IF(AT691="","",IF(AY691=0.04,U691,AS691*AY691))</f>
        <v/>
      </c>
      <c r="AV691" s="47" t="str">
        <f aca="false">IFERROR(IF(AU691="","",(VLOOKUP(AG691,Dados!$X$111:$Z$112,3,0)*AT691*0.17)),"INSERIR MVA")</f>
        <v/>
      </c>
      <c r="AW691" s="47" t="str">
        <f aca="false">IFERROR(IF(AR691="","",AV691-AU691),"")</f>
        <v/>
      </c>
      <c r="AX691" s="51" t="str">
        <f aca="false">IFERROR(IF(AC691="NÃO","",IF(AM691&lt;&gt;"",AM691-W691,IF(AQ691&lt;&gt;"",AQ691-W691,IF(AW691&lt;&gt;"",AW691-W691,"")))),"")</f>
        <v/>
      </c>
      <c r="AY691" s="46" t="str">
        <f aca="false">IFERROR(IF(ISNA(VLOOKUP(R691,Dados!$X$2:$Y$5,2,0)),VLOOKUP(D691,Dados!$X$7:$Y$33,2,0),VLOOKUP(R691,Dados!$X$2:$Y$5,2,0)),"")</f>
        <v/>
      </c>
      <c r="AZ691" s="52" t="str">
        <f aca="false">IF(C691="","",IF(AND(Y691="CONSUMO",AC691="NÃO")*OR(AG691="-",AG691="BIT"),IF(E691&lt;&gt;"",(AI691-(P691+L691-N691+Q691)*AY691)/0.83),""))</f>
        <v/>
      </c>
      <c r="BA691" s="51" t="str">
        <f aca="false">IF(AZ691="","",AZ691*0.17-((P691+L691-N691+Q691)*AY691))</f>
        <v/>
      </c>
      <c r="BB691" s="51" t="str">
        <f aca="false">IF(AND(Y691="CONSUMO",AG691="ANEXO I",AY691&gt;4%),(AI691-(P691+L691-N691+Q691)*0.0514)/0.83*(0.5177)*(0.17)-AI691*0.0514,IF(AND(Y691="CONSUMO",AG691="ANEXO II",AY691&gt;4%),(AI691-(P691+L691-N691+Q691)*0.041)/0.83*(0.3295)*(0.17)-AI691*0.041,IF(AND(Y691="CONSUMO",AG691="ANEXO I",AY691=4%),(AI691-(P691+L691-N691+Q691)*0.04)/0.83*(0.5177)*(0.17)-AI691*0.04,IF(AND(Y691="CONSUMO",AG691="ANEXO II",AY691=4%),(AI691-(P691+L691-N691+Q691)*0.04)/0.83*(0.3295)*(0.17)-AI691*0.04,""))))</f>
        <v/>
      </c>
      <c r="BC691" s="51" t="str">
        <f aca="false">IF(C691="","",IF(AND(Y691="CONSUMO",AC691="SIM")*OR(AG691="-",AG691="BIT"),IF(E691&lt;&gt;"",(AI691-(P691+L691-N691+Q691)*AY691)/0.83),""))</f>
        <v/>
      </c>
      <c r="BD691" s="51" t="str">
        <f aca="false">IF(BC691="","",BC691*0.17)</f>
        <v/>
      </c>
      <c r="BE691" s="51" t="str">
        <f aca="false">IF(I691=6908,0,IF(BC691="","",BD691-((P691+L691-N691+Q691)*AY691)))</f>
        <v/>
      </c>
      <c r="BF691" s="53" t="str">
        <f aca="false">IF(B691="","",IF(OR(B691="",E691="Regime Normal"),0,(AI691-Q691)*VLOOKUP(R691,Dados!$X$98:$Y$108,2,0)))</f>
        <v/>
      </c>
      <c r="BG691" s="54" t="str">
        <f aca="false">IFERROR(VLOOKUP(I691,Dados!$AC$27:$AD$43,2,0),IF(B691="","",IF(D691&lt;&gt;"MT",IF(AND(AC691="SIM",Y691="Revenda"),"2403",IF(AND(AC691="SIM",Y691="Consumo"),"2407",IF(AND(AC691="NÃO",Y691="Revenda"),"2102",IF(AND(AC691="NÃO",Y691="Consumo"),"2556",)))),REPLACE(I691,1,1,1))))</f>
        <v/>
      </c>
    </row>
    <row r="692" customFormat="false" ht="12.8" hidden="false" customHeight="true" outlineLevel="0" collapsed="false">
      <c r="Y692" s="45"/>
      <c r="Z692" s="46" t="str">
        <f aca="false">IF(B692="","",(IFERROR(VLOOKUP(H692,Dados!A$3:B$15000,2,0),"Não Encontrado")))</f>
        <v/>
      </c>
      <c r="AA692" s="46" t="str">
        <f aca="false">IF(B692="","",(IFERROR(VLOOKUP(G692,Dados!C$3:E$15000,3,0),"Não Encontrado")))</f>
        <v/>
      </c>
      <c r="AB692" s="46" t="str">
        <f aca="false">IFERROR(IF(Z692&lt;&gt;"Não Encontrado",Z692,IF(AA692&lt;&gt;"Não Encontrado",AA692,"")),"")</f>
        <v/>
      </c>
      <c r="AC692" s="45" t="str">
        <f aca="false">IF(B692="","",IF(AB692="","NÃO","SIM"))</f>
        <v/>
      </c>
      <c r="AD692" s="45" t="str">
        <f aca="false">IFERROR(VLOOKUP(G692,Dados!$P$3:$R$500,3,0),"")</f>
        <v/>
      </c>
      <c r="AE692" s="45" t="str">
        <f aca="false">IFERROR(VLOOKUP(G692,Dados!$K$3:$L$500,2,0),"")</f>
        <v/>
      </c>
      <c r="AF692" s="45" t="str">
        <f aca="false">IFERROR(VLOOKUP(G692,Dados!$M$3:$N$500,2,0),"")</f>
        <v/>
      </c>
      <c r="AG692" s="45" t="str">
        <f aca="false">IF(F692="","",IF(AND(AD692="",AE692="",AF692=""),"-",IF(AND(AD692="BIT",AE692="",AF692=""),"BIT",IF(AND(AE692="ANEXO I",AD692="",AF692=""),"ANEXO I",IF(AND(AF692="ANEXO II",AD692="",AE692=""),"ANEXO II","Escolher")))))</f>
        <v/>
      </c>
      <c r="AH692" s="45" t="str">
        <f aca="false">IF(AG692&lt;&gt;"Pneus","",IFERROR(VLOOKUP(R692,Dados!$X$2:$Z$5,3,0)*(AI692-Q692),VLOOKUP(D692,Dados!$X$7:$Z$33,3,0)*(AI692-Q692)))</f>
        <v/>
      </c>
      <c r="AI692" s="47" t="str">
        <f aca="false">IF(B692="","",P692+Q692+O692+M692+L692-N692)</f>
        <v/>
      </c>
      <c r="AJ692" s="48" t="str">
        <f aca="false">IFERROR(IF(AND(AC692="SIM",AG692="-",Y692="REVENDA"),(AB692/1+1)*AI692,IF(AND(AC692="SIM",AG692="Pneus",Y692="REVENDA"),(AB692/1+1)*(AI692-AH692),"")),"")</f>
        <v/>
      </c>
      <c r="AK692" s="48" t="str">
        <f aca="false">IF(AJ692="","",AJ692*17%)</f>
        <v/>
      </c>
      <c r="AL692" s="48" t="str">
        <f aca="false">IFERROR(IF(AC692="NÃO","",IF(AK692="","",IF(E692="Simples Nacional",BF692,IF(T692=0.12,U692*0.5833337002,IF(T692=0,AI692*0.07,U692))))),"")</f>
        <v/>
      </c>
      <c r="AM692" s="47" t="str">
        <f aca="false">IFERROR(IF(AC692="NÃO","",IF(OR(AG692="-",AG692="Pneus"),AK692-AL692,"")),"")</f>
        <v/>
      </c>
      <c r="AN692" s="48" t="str">
        <f aca="false">IF(AND(Y692="REVENDA",AC692="SIM",AG692="BIT"),((AB692/1+1)*AI692)*0.4117,"")</f>
        <v/>
      </c>
      <c r="AO692" s="48" t="str">
        <f aca="false">IF(AN692="","",AN692*17%)</f>
        <v/>
      </c>
      <c r="AP692" s="49" t="str">
        <f aca="false">IF(AN692="","",IF(T692=0.12,(U692*0.4117)*0.4117,IF(T692=0,(AI692*0.07)*0.4117,U692*0.4117)))</f>
        <v/>
      </c>
      <c r="AQ692" s="47" t="str">
        <f aca="false">IF(AN692="","",AO692-AP692)</f>
        <v/>
      </c>
      <c r="AR692" s="50" t="str">
        <f aca="false">IFERROR(IF(AND(AC692="SIM",Y692="REVENDA",LEFT(AG692,5)="ANEXO")*OR(AE692="ANEXO I",AF692="ANEXO II"),VLOOKUP(H692,Dados!G:I,2,0),""),"INSERIR MVA")</f>
        <v/>
      </c>
      <c r="AS692" s="48" t="str">
        <f aca="false">IF(LEFT(AG692,5)="ANEXO",VLOOKUP(AG692,Dados!$X$111:$Z$112,2,0)*(AI692-Q692),"")</f>
        <v/>
      </c>
      <c r="AT692" s="48" t="str">
        <f aca="false">IFERROR(IF(AR692="","",(AI692*AR692)+AI692),"INSERIR MVA")</f>
        <v/>
      </c>
      <c r="AU692" s="48" t="str">
        <f aca="false">IF(AT692="","",IF(AY692=0.04,U692,AS692*AY692))</f>
        <v/>
      </c>
      <c r="AV692" s="47" t="str">
        <f aca="false">IFERROR(IF(AU692="","",(VLOOKUP(AG692,Dados!$X$111:$Z$112,3,0)*AT692*0.17)),"INSERIR MVA")</f>
        <v/>
      </c>
      <c r="AW692" s="47" t="str">
        <f aca="false">IFERROR(IF(AR692="","",AV692-AU692),"")</f>
        <v/>
      </c>
      <c r="AX692" s="51" t="str">
        <f aca="false">IFERROR(IF(AC692="NÃO","",IF(AM692&lt;&gt;"",AM692-W692,IF(AQ692&lt;&gt;"",AQ692-W692,IF(AW692&lt;&gt;"",AW692-W692,"")))),"")</f>
        <v/>
      </c>
      <c r="AY692" s="46" t="str">
        <f aca="false">IFERROR(IF(ISNA(VLOOKUP(R692,Dados!$X$2:$Y$5,2,0)),VLOOKUP(D692,Dados!$X$7:$Y$33,2,0),VLOOKUP(R692,Dados!$X$2:$Y$5,2,0)),"")</f>
        <v/>
      </c>
      <c r="AZ692" s="52" t="str">
        <f aca="false">IF(C692="","",IF(AND(Y692="CONSUMO",AC692="NÃO")*OR(AG692="-",AG692="BIT"),IF(E692&lt;&gt;"",(AI692-(P692+L692-N692+Q692)*AY692)/0.83),""))</f>
        <v/>
      </c>
      <c r="BA692" s="51" t="str">
        <f aca="false">IF(AZ692="","",AZ692*0.17-((P692+L692-N692+Q692)*AY692))</f>
        <v/>
      </c>
      <c r="BB692" s="51" t="str">
        <f aca="false">IF(AND(Y692="CONSUMO",AG692="ANEXO I",AY692&gt;4%),(AI692-(P692+L692-N692+Q692)*0.0514)/0.83*(0.5177)*(0.17)-AI692*0.0514,IF(AND(Y692="CONSUMO",AG692="ANEXO II",AY692&gt;4%),(AI692-(P692+L692-N692+Q692)*0.041)/0.83*(0.3295)*(0.17)-AI692*0.041,IF(AND(Y692="CONSUMO",AG692="ANEXO I",AY692=4%),(AI692-(P692+L692-N692+Q692)*0.04)/0.83*(0.5177)*(0.17)-AI692*0.04,IF(AND(Y692="CONSUMO",AG692="ANEXO II",AY692=4%),(AI692-(P692+L692-N692+Q692)*0.04)/0.83*(0.3295)*(0.17)-AI692*0.04,""))))</f>
        <v/>
      </c>
      <c r="BC692" s="51" t="str">
        <f aca="false">IF(C692="","",IF(AND(Y692="CONSUMO",AC692="SIM")*OR(AG692="-",AG692="BIT"),IF(E692&lt;&gt;"",(AI692-(P692+L692-N692+Q692)*AY692)/0.83),""))</f>
        <v/>
      </c>
      <c r="BD692" s="51" t="str">
        <f aca="false">IF(BC692="","",BC692*0.17)</f>
        <v/>
      </c>
      <c r="BE692" s="51" t="str">
        <f aca="false">IF(I692=6908,0,IF(BC692="","",BD692-((P692+L692-N692+Q692)*AY692)))</f>
        <v/>
      </c>
      <c r="BF692" s="53" t="str">
        <f aca="false">IF(B692="","",IF(OR(B692="",E692="Regime Normal"),0,(AI692-Q692)*VLOOKUP(R692,Dados!$X$98:$Y$108,2,0)))</f>
        <v/>
      </c>
      <c r="BG692" s="54" t="str">
        <f aca="false">IFERROR(VLOOKUP(I692,Dados!$AC$27:$AD$43,2,0),IF(B692="","",IF(D692&lt;&gt;"MT",IF(AND(AC692="SIM",Y692="Revenda"),"2403",IF(AND(AC692="SIM",Y692="Consumo"),"2407",IF(AND(AC692="NÃO",Y692="Revenda"),"2102",IF(AND(AC692="NÃO",Y692="Consumo"),"2556",)))),REPLACE(I692,1,1,1))))</f>
        <v/>
      </c>
    </row>
    <row r="693" customFormat="false" ht="12.8" hidden="false" customHeight="true" outlineLevel="0" collapsed="false">
      <c r="Y693" s="45"/>
      <c r="Z693" s="46" t="str">
        <f aca="false">IF(B693="","",(IFERROR(VLOOKUP(H693,Dados!A$3:B$15000,2,0),"Não Encontrado")))</f>
        <v/>
      </c>
      <c r="AA693" s="46" t="str">
        <f aca="false">IF(B693="","",(IFERROR(VLOOKUP(G693,Dados!C$3:E$15000,3,0),"Não Encontrado")))</f>
        <v/>
      </c>
      <c r="AB693" s="46" t="str">
        <f aca="false">IFERROR(IF(Z693&lt;&gt;"Não Encontrado",Z693,IF(AA693&lt;&gt;"Não Encontrado",AA693,"")),"")</f>
        <v/>
      </c>
      <c r="AC693" s="45" t="str">
        <f aca="false">IF(B693="","",IF(AB693="","NÃO","SIM"))</f>
        <v/>
      </c>
      <c r="AD693" s="45" t="str">
        <f aca="false">IFERROR(VLOOKUP(G693,Dados!$P$3:$R$500,3,0),"")</f>
        <v/>
      </c>
      <c r="AE693" s="45" t="str">
        <f aca="false">IFERROR(VLOOKUP(G693,Dados!$K$3:$L$500,2,0),"")</f>
        <v/>
      </c>
      <c r="AF693" s="45" t="str">
        <f aca="false">IFERROR(VLOOKUP(G693,Dados!$M$3:$N$500,2,0),"")</f>
        <v/>
      </c>
      <c r="AG693" s="45" t="str">
        <f aca="false">IF(F693="","",IF(AND(AD693="",AE693="",AF693=""),"-",IF(AND(AD693="BIT",AE693="",AF693=""),"BIT",IF(AND(AE693="ANEXO I",AD693="",AF693=""),"ANEXO I",IF(AND(AF693="ANEXO II",AD693="",AE693=""),"ANEXO II","Escolher")))))</f>
        <v/>
      </c>
      <c r="AH693" s="45" t="str">
        <f aca="false">IF(AG693&lt;&gt;"Pneus","",IFERROR(VLOOKUP(R693,Dados!$X$2:$Z$5,3,0)*(AI693-Q693),VLOOKUP(D693,Dados!$X$7:$Z$33,3,0)*(AI693-Q693)))</f>
        <v/>
      </c>
      <c r="AI693" s="47" t="str">
        <f aca="false">IF(B693="","",P693+Q693+O693+M693+L693-N693)</f>
        <v/>
      </c>
      <c r="AJ693" s="48" t="str">
        <f aca="false">IFERROR(IF(AND(AC693="SIM",AG693="-",Y693="REVENDA"),(AB693/1+1)*AI693,IF(AND(AC693="SIM",AG693="Pneus",Y693="REVENDA"),(AB693/1+1)*(AI693-AH693),"")),"")</f>
        <v/>
      </c>
      <c r="AK693" s="48" t="str">
        <f aca="false">IF(AJ693="","",AJ693*17%)</f>
        <v/>
      </c>
      <c r="AL693" s="48" t="str">
        <f aca="false">IFERROR(IF(AC693="NÃO","",IF(AK693="","",IF(E693="Simples Nacional",BF693,IF(T693=0.12,U693*0.5833337002,IF(T693=0,AI693*0.07,U693))))),"")</f>
        <v/>
      </c>
      <c r="AM693" s="47" t="str">
        <f aca="false">IFERROR(IF(AC693="NÃO","",IF(OR(AG693="-",AG693="Pneus"),AK693-AL693,"")),"")</f>
        <v/>
      </c>
      <c r="AN693" s="48" t="str">
        <f aca="false">IF(AND(Y693="REVENDA",AC693="SIM",AG693="BIT"),((AB693/1+1)*AI693)*0.4117,"")</f>
        <v/>
      </c>
      <c r="AO693" s="48" t="str">
        <f aca="false">IF(AN693="","",AN693*17%)</f>
        <v/>
      </c>
      <c r="AP693" s="49" t="str">
        <f aca="false">IF(AN693="","",IF(T693=0.12,(U693*0.4117)*0.4117,IF(T693=0,(AI693*0.07)*0.4117,U693*0.4117)))</f>
        <v/>
      </c>
      <c r="AQ693" s="47" t="str">
        <f aca="false">IF(AN693="","",AO693-AP693)</f>
        <v/>
      </c>
      <c r="AR693" s="50" t="str">
        <f aca="false">IFERROR(IF(AND(AC693="SIM",Y693="REVENDA",LEFT(AG693,5)="ANEXO")*OR(AE693="ANEXO I",AF693="ANEXO II"),VLOOKUP(H693,Dados!G:I,2,0),""),"INSERIR MVA")</f>
        <v/>
      </c>
      <c r="AS693" s="48" t="str">
        <f aca="false">IF(LEFT(AG693,5)="ANEXO",VLOOKUP(AG693,Dados!$X$111:$Z$112,2,0)*(AI693-Q693),"")</f>
        <v/>
      </c>
      <c r="AT693" s="48" t="str">
        <f aca="false">IFERROR(IF(AR693="","",(AI693*AR693)+AI693),"INSERIR MVA")</f>
        <v/>
      </c>
      <c r="AU693" s="48" t="str">
        <f aca="false">IF(AT693="","",IF(AY693=0.04,U693,AS693*AY693))</f>
        <v/>
      </c>
      <c r="AV693" s="47" t="str">
        <f aca="false">IFERROR(IF(AU693="","",(VLOOKUP(AG693,Dados!$X$111:$Z$112,3,0)*AT693*0.17)),"INSERIR MVA")</f>
        <v/>
      </c>
      <c r="AW693" s="47" t="str">
        <f aca="false">IFERROR(IF(AR693="","",AV693-AU693),"")</f>
        <v/>
      </c>
      <c r="AX693" s="51" t="str">
        <f aca="false">IFERROR(IF(AC693="NÃO","",IF(AM693&lt;&gt;"",AM693-W693,IF(AQ693&lt;&gt;"",AQ693-W693,IF(AW693&lt;&gt;"",AW693-W693,"")))),"")</f>
        <v/>
      </c>
      <c r="AY693" s="46" t="str">
        <f aca="false">IFERROR(IF(ISNA(VLOOKUP(R693,Dados!$X$2:$Y$5,2,0)),VLOOKUP(D693,Dados!$X$7:$Y$33,2,0),VLOOKUP(R693,Dados!$X$2:$Y$5,2,0)),"")</f>
        <v/>
      </c>
      <c r="AZ693" s="52" t="str">
        <f aca="false">IF(C693="","",IF(AND(Y693="CONSUMO",AC693="NÃO")*OR(AG693="-",AG693="BIT"),IF(E693&lt;&gt;"",(AI693-(P693+L693-N693+Q693)*AY693)/0.83),""))</f>
        <v/>
      </c>
      <c r="BA693" s="51" t="str">
        <f aca="false">IF(AZ693="","",AZ693*0.17-((P693+L693-N693+Q693)*AY693))</f>
        <v/>
      </c>
      <c r="BB693" s="51" t="str">
        <f aca="false">IF(AND(Y693="CONSUMO",AG693="ANEXO I",AY693&gt;4%),(AI693-(P693+L693-N693+Q693)*0.0514)/0.83*(0.5177)*(0.17)-AI693*0.0514,IF(AND(Y693="CONSUMO",AG693="ANEXO II",AY693&gt;4%),(AI693-(P693+L693-N693+Q693)*0.041)/0.83*(0.3295)*(0.17)-AI693*0.041,IF(AND(Y693="CONSUMO",AG693="ANEXO I",AY693=4%),(AI693-(P693+L693-N693+Q693)*0.04)/0.83*(0.5177)*(0.17)-AI693*0.04,IF(AND(Y693="CONSUMO",AG693="ANEXO II",AY693=4%),(AI693-(P693+L693-N693+Q693)*0.04)/0.83*(0.3295)*(0.17)-AI693*0.04,""))))</f>
        <v/>
      </c>
      <c r="BC693" s="51" t="str">
        <f aca="false">IF(C693="","",IF(AND(Y693="CONSUMO",AC693="SIM")*OR(AG693="-",AG693="BIT"),IF(E693&lt;&gt;"",(AI693-(P693+L693-N693+Q693)*AY693)/0.83),""))</f>
        <v/>
      </c>
      <c r="BD693" s="51" t="str">
        <f aca="false">IF(BC693="","",BC693*0.17)</f>
        <v/>
      </c>
      <c r="BE693" s="51" t="str">
        <f aca="false">IF(I693=6908,0,IF(BC693="","",BD693-((P693+L693-N693+Q693)*AY693)))</f>
        <v/>
      </c>
      <c r="BF693" s="53" t="str">
        <f aca="false">IF(B693="","",IF(OR(B693="",E693="Regime Normal"),0,(AI693-Q693)*VLOOKUP(R693,Dados!$X$98:$Y$108,2,0)))</f>
        <v/>
      </c>
      <c r="BG693" s="54" t="str">
        <f aca="false">IFERROR(VLOOKUP(I693,Dados!$AC$27:$AD$43,2,0),IF(B693="","",IF(D693&lt;&gt;"MT",IF(AND(AC693="SIM",Y693="Revenda"),"2403",IF(AND(AC693="SIM",Y693="Consumo"),"2407",IF(AND(AC693="NÃO",Y693="Revenda"),"2102",IF(AND(AC693="NÃO",Y693="Consumo"),"2556",)))),REPLACE(I693,1,1,1))))</f>
        <v/>
      </c>
    </row>
    <row r="694" customFormat="false" ht="12.8" hidden="false" customHeight="true" outlineLevel="0" collapsed="false">
      <c r="Y694" s="45"/>
      <c r="Z694" s="46" t="str">
        <f aca="false">IF(B694="","",(IFERROR(VLOOKUP(H694,Dados!A$3:B$15000,2,0),"Não Encontrado")))</f>
        <v/>
      </c>
      <c r="AA694" s="46" t="str">
        <f aca="false">IF(B694="","",(IFERROR(VLOOKUP(G694,Dados!C$3:E$15000,3,0),"Não Encontrado")))</f>
        <v/>
      </c>
      <c r="AB694" s="46" t="str">
        <f aca="false">IFERROR(IF(Z694&lt;&gt;"Não Encontrado",Z694,IF(AA694&lt;&gt;"Não Encontrado",AA694,"")),"")</f>
        <v/>
      </c>
      <c r="AC694" s="45" t="str">
        <f aca="false">IF(B694="","",IF(AB694="","NÃO","SIM"))</f>
        <v/>
      </c>
      <c r="AD694" s="45" t="str">
        <f aca="false">IFERROR(VLOOKUP(G694,Dados!$P$3:$R$500,3,0),"")</f>
        <v/>
      </c>
      <c r="AE694" s="45" t="str">
        <f aca="false">IFERROR(VLOOKUP(G694,Dados!$K$3:$L$500,2,0),"")</f>
        <v/>
      </c>
      <c r="AF694" s="45" t="str">
        <f aca="false">IFERROR(VLOOKUP(G694,Dados!$M$3:$N$500,2,0),"")</f>
        <v/>
      </c>
      <c r="AG694" s="45" t="str">
        <f aca="false">IF(F694="","",IF(AND(AD694="",AE694="",AF694=""),"-",IF(AND(AD694="BIT",AE694="",AF694=""),"BIT",IF(AND(AE694="ANEXO I",AD694="",AF694=""),"ANEXO I",IF(AND(AF694="ANEXO II",AD694="",AE694=""),"ANEXO II","Escolher")))))</f>
        <v/>
      </c>
      <c r="AH694" s="45" t="str">
        <f aca="false">IF(AG694&lt;&gt;"Pneus","",IFERROR(VLOOKUP(R694,Dados!$X$2:$Z$5,3,0)*(AI694-Q694),VLOOKUP(D694,Dados!$X$7:$Z$33,3,0)*(AI694-Q694)))</f>
        <v/>
      </c>
      <c r="AI694" s="47" t="str">
        <f aca="false">IF(B694="","",P694+Q694+O694+M694+L694-N694)</f>
        <v/>
      </c>
      <c r="AJ694" s="48" t="str">
        <f aca="false">IFERROR(IF(AND(AC694="SIM",AG694="-",Y694="REVENDA"),(AB694/1+1)*AI694,IF(AND(AC694="SIM",AG694="Pneus",Y694="REVENDA"),(AB694/1+1)*(AI694-AH694),"")),"")</f>
        <v/>
      </c>
      <c r="AK694" s="48" t="str">
        <f aca="false">IF(AJ694="","",AJ694*17%)</f>
        <v/>
      </c>
      <c r="AL694" s="48" t="str">
        <f aca="false">IFERROR(IF(AC694="NÃO","",IF(AK694="","",IF(E694="Simples Nacional",BF694,IF(T694=0.12,U694*0.5833337002,IF(T694=0,AI694*0.07,U694))))),"")</f>
        <v/>
      </c>
      <c r="AM694" s="47" t="str">
        <f aca="false">IFERROR(IF(AC694="NÃO","",IF(OR(AG694="-",AG694="Pneus"),AK694-AL694,"")),"")</f>
        <v/>
      </c>
      <c r="AN694" s="48" t="str">
        <f aca="false">IF(AND(Y694="REVENDA",AC694="SIM",AG694="BIT"),((AB694/1+1)*AI694)*0.4117,"")</f>
        <v/>
      </c>
      <c r="AO694" s="48" t="str">
        <f aca="false">IF(AN694="","",AN694*17%)</f>
        <v/>
      </c>
      <c r="AP694" s="49" t="str">
        <f aca="false">IF(AN694="","",IF(T694=0.12,(U694*0.4117)*0.4117,IF(T694=0,(AI694*0.07)*0.4117,U694*0.4117)))</f>
        <v/>
      </c>
      <c r="AQ694" s="47" t="str">
        <f aca="false">IF(AN694="","",AO694-AP694)</f>
        <v/>
      </c>
      <c r="AR694" s="50" t="str">
        <f aca="false">IFERROR(IF(AND(AC694="SIM",Y694="REVENDA",LEFT(AG694,5)="ANEXO")*OR(AE694="ANEXO I",AF694="ANEXO II"),VLOOKUP(H694,Dados!G:I,2,0),""),"INSERIR MVA")</f>
        <v/>
      </c>
      <c r="AS694" s="48" t="str">
        <f aca="false">IF(LEFT(AG694,5)="ANEXO",VLOOKUP(AG694,Dados!$X$111:$Z$112,2,0)*(AI694-Q694),"")</f>
        <v/>
      </c>
      <c r="AT694" s="48" t="str">
        <f aca="false">IFERROR(IF(AR694="","",(AI694*AR694)+AI694),"INSERIR MVA")</f>
        <v/>
      </c>
      <c r="AU694" s="48" t="str">
        <f aca="false">IF(AT694="","",IF(AY694=0.04,U694,AS694*AY694))</f>
        <v/>
      </c>
      <c r="AV694" s="47" t="str">
        <f aca="false">IFERROR(IF(AU694="","",(VLOOKUP(AG694,Dados!$X$111:$Z$112,3,0)*AT694*0.17)),"INSERIR MVA")</f>
        <v/>
      </c>
      <c r="AW694" s="47" t="str">
        <f aca="false">IFERROR(IF(AR694="","",AV694-AU694),"")</f>
        <v/>
      </c>
      <c r="AX694" s="51" t="str">
        <f aca="false">IFERROR(IF(AC694="NÃO","",IF(AM694&lt;&gt;"",AM694-W694,IF(AQ694&lt;&gt;"",AQ694-W694,IF(AW694&lt;&gt;"",AW694-W694,"")))),"")</f>
        <v/>
      </c>
      <c r="AY694" s="46" t="str">
        <f aca="false">IFERROR(IF(ISNA(VLOOKUP(R694,Dados!$X$2:$Y$5,2,0)),VLOOKUP(D694,Dados!$X$7:$Y$33,2,0),VLOOKUP(R694,Dados!$X$2:$Y$5,2,0)),"")</f>
        <v/>
      </c>
      <c r="AZ694" s="52" t="str">
        <f aca="false">IF(C694="","",IF(AND(Y694="CONSUMO",AC694="NÃO")*OR(AG694="-",AG694="BIT"),IF(E694&lt;&gt;"",(AI694-(P694+L694-N694+Q694)*AY694)/0.83),""))</f>
        <v/>
      </c>
      <c r="BA694" s="51" t="str">
        <f aca="false">IF(AZ694="","",AZ694*0.17-((P694+L694-N694+Q694)*AY694))</f>
        <v/>
      </c>
      <c r="BB694" s="51" t="str">
        <f aca="false">IF(AND(Y694="CONSUMO",AG694="ANEXO I",AY694&gt;4%),(AI694-(P694+L694-N694+Q694)*0.0514)/0.83*(0.5177)*(0.17)-AI694*0.0514,IF(AND(Y694="CONSUMO",AG694="ANEXO II",AY694&gt;4%),(AI694-(P694+L694-N694+Q694)*0.041)/0.83*(0.3295)*(0.17)-AI694*0.041,IF(AND(Y694="CONSUMO",AG694="ANEXO I",AY694=4%),(AI694-(P694+L694-N694+Q694)*0.04)/0.83*(0.5177)*(0.17)-AI694*0.04,IF(AND(Y694="CONSUMO",AG694="ANEXO II",AY694=4%),(AI694-(P694+L694-N694+Q694)*0.04)/0.83*(0.3295)*(0.17)-AI694*0.04,""))))</f>
        <v/>
      </c>
      <c r="BC694" s="51" t="str">
        <f aca="false">IF(C694="","",IF(AND(Y694="CONSUMO",AC694="SIM")*OR(AG694="-",AG694="BIT"),IF(E694&lt;&gt;"",(AI694-(P694+L694-N694+Q694)*AY694)/0.83),""))</f>
        <v/>
      </c>
      <c r="BD694" s="51" t="str">
        <f aca="false">IF(BC694="","",BC694*0.17)</f>
        <v/>
      </c>
      <c r="BE694" s="51" t="str">
        <f aca="false">IF(I694=6908,0,IF(BC694="","",BD694-((P694+L694-N694+Q694)*AY694)))</f>
        <v/>
      </c>
      <c r="BF694" s="53" t="str">
        <f aca="false">IF(B694="","",IF(OR(B694="",E694="Regime Normal"),0,(AI694-Q694)*VLOOKUP(R694,Dados!$X$98:$Y$108,2,0)))</f>
        <v/>
      </c>
      <c r="BG694" s="54" t="str">
        <f aca="false">IFERROR(VLOOKUP(I694,Dados!$AC$27:$AD$43,2,0),IF(B694="","",IF(D694&lt;&gt;"MT",IF(AND(AC694="SIM",Y694="Revenda"),"2403",IF(AND(AC694="SIM",Y694="Consumo"),"2407",IF(AND(AC694="NÃO",Y694="Revenda"),"2102",IF(AND(AC694="NÃO",Y694="Consumo"),"2556",)))),REPLACE(I694,1,1,1))))</f>
        <v/>
      </c>
    </row>
    <row r="695" customFormat="false" ht="12.8" hidden="false" customHeight="true" outlineLevel="0" collapsed="false">
      <c r="Y695" s="45"/>
      <c r="Z695" s="46" t="str">
        <f aca="false">IF(B695="","",(IFERROR(VLOOKUP(H695,Dados!A$3:B$15000,2,0),"Não Encontrado")))</f>
        <v/>
      </c>
      <c r="AA695" s="46" t="str">
        <f aca="false">IF(B695="","",(IFERROR(VLOOKUP(G695,Dados!C$3:E$15000,3,0),"Não Encontrado")))</f>
        <v/>
      </c>
      <c r="AB695" s="46" t="str">
        <f aca="false">IFERROR(IF(Z695&lt;&gt;"Não Encontrado",Z695,IF(AA695&lt;&gt;"Não Encontrado",AA695,"")),"")</f>
        <v/>
      </c>
      <c r="AC695" s="45" t="str">
        <f aca="false">IF(B695="","",IF(AB695="","NÃO","SIM"))</f>
        <v/>
      </c>
      <c r="AD695" s="45" t="str">
        <f aca="false">IFERROR(VLOOKUP(G695,Dados!$P$3:$R$500,3,0),"")</f>
        <v/>
      </c>
      <c r="AE695" s="45" t="str">
        <f aca="false">IFERROR(VLOOKUP(G695,Dados!$K$3:$L$500,2,0),"")</f>
        <v/>
      </c>
      <c r="AF695" s="45" t="str">
        <f aca="false">IFERROR(VLOOKUP(G695,Dados!$M$3:$N$500,2,0),"")</f>
        <v/>
      </c>
      <c r="AG695" s="45" t="str">
        <f aca="false">IF(F695="","",IF(AND(AD695="",AE695="",AF695=""),"-",IF(AND(AD695="BIT",AE695="",AF695=""),"BIT",IF(AND(AE695="ANEXO I",AD695="",AF695=""),"ANEXO I",IF(AND(AF695="ANEXO II",AD695="",AE695=""),"ANEXO II","Escolher")))))</f>
        <v/>
      </c>
      <c r="AH695" s="45" t="str">
        <f aca="false">IF(AG695&lt;&gt;"Pneus","",IFERROR(VLOOKUP(R695,Dados!$X$2:$Z$5,3,0)*(AI695-Q695),VLOOKUP(D695,Dados!$X$7:$Z$33,3,0)*(AI695-Q695)))</f>
        <v/>
      </c>
      <c r="AI695" s="47" t="str">
        <f aca="false">IF(B695="","",P695+Q695+O695+M695+L695-N695)</f>
        <v/>
      </c>
      <c r="AJ695" s="48" t="str">
        <f aca="false">IFERROR(IF(AND(AC695="SIM",AG695="-",Y695="REVENDA"),(AB695/1+1)*AI695,IF(AND(AC695="SIM",AG695="Pneus",Y695="REVENDA"),(AB695/1+1)*(AI695-AH695),"")),"")</f>
        <v/>
      </c>
      <c r="AK695" s="48" t="str">
        <f aca="false">IF(AJ695="","",AJ695*17%)</f>
        <v/>
      </c>
      <c r="AL695" s="48" t="str">
        <f aca="false">IFERROR(IF(AC695="NÃO","",IF(AK695="","",IF(E695="Simples Nacional",BF695,IF(T695=0.12,U695*0.5833337002,IF(T695=0,AI695*0.07,U695))))),"")</f>
        <v/>
      </c>
      <c r="AM695" s="47" t="str">
        <f aca="false">IFERROR(IF(AC695="NÃO","",IF(OR(AG695="-",AG695="Pneus"),AK695-AL695,"")),"")</f>
        <v/>
      </c>
      <c r="AN695" s="48" t="str">
        <f aca="false">IF(AND(Y695="REVENDA",AC695="SIM",AG695="BIT"),((AB695/1+1)*AI695)*0.4117,"")</f>
        <v/>
      </c>
      <c r="AO695" s="48" t="str">
        <f aca="false">IF(AN695="","",AN695*17%)</f>
        <v/>
      </c>
      <c r="AP695" s="49" t="str">
        <f aca="false">IF(AN695="","",IF(T695=0.12,(U695*0.4117)*0.4117,IF(T695=0,(AI695*0.07)*0.4117,U695*0.4117)))</f>
        <v/>
      </c>
      <c r="AQ695" s="47" t="str">
        <f aca="false">IF(AN695="","",AO695-AP695)</f>
        <v/>
      </c>
      <c r="AR695" s="50" t="str">
        <f aca="false">IFERROR(IF(AND(AC695="SIM",Y695="REVENDA",LEFT(AG695,5)="ANEXO")*OR(AE695="ANEXO I",AF695="ANEXO II"),VLOOKUP(H695,Dados!G:I,2,0),""),"INSERIR MVA")</f>
        <v/>
      </c>
      <c r="AS695" s="48" t="str">
        <f aca="false">IF(LEFT(AG695,5)="ANEXO",VLOOKUP(AG695,Dados!$X$111:$Z$112,2,0)*(AI695-Q695),"")</f>
        <v/>
      </c>
      <c r="AT695" s="48" t="str">
        <f aca="false">IFERROR(IF(AR695="","",(AI695*AR695)+AI695),"INSERIR MVA")</f>
        <v/>
      </c>
      <c r="AU695" s="48" t="str">
        <f aca="false">IF(AT695="","",IF(AY695=0.04,U695,AS695*AY695))</f>
        <v/>
      </c>
      <c r="AV695" s="47" t="str">
        <f aca="false">IFERROR(IF(AU695="","",(VLOOKUP(AG695,Dados!$X$111:$Z$112,3,0)*AT695*0.17)),"INSERIR MVA")</f>
        <v/>
      </c>
      <c r="AW695" s="47" t="str">
        <f aca="false">IFERROR(IF(AR695="","",AV695-AU695),"")</f>
        <v/>
      </c>
      <c r="AX695" s="51" t="str">
        <f aca="false">IFERROR(IF(AC695="NÃO","",IF(AM695&lt;&gt;"",AM695-W695,IF(AQ695&lt;&gt;"",AQ695-W695,IF(AW695&lt;&gt;"",AW695-W695,"")))),"")</f>
        <v/>
      </c>
      <c r="AY695" s="46" t="str">
        <f aca="false">IFERROR(IF(ISNA(VLOOKUP(R695,Dados!$X$2:$Y$5,2,0)),VLOOKUP(D695,Dados!$X$7:$Y$33,2,0),VLOOKUP(R695,Dados!$X$2:$Y$5,2,0)),"")</f>
        <v/>
      </c>
      <c r="AZ695" s="52" t="str">
        <f aca="false">IF(C695="","",IF(AND(Y695="CONSUMO",AC695="NÃO")*OR(AG695="-",AG695="BIT"),IF(E695&lt;&gt;"",(AI695-(P695+L695-N695+Q695)*AY695)/0.83),""))</f>
        <v/>
      </c>
      <c r="BA695" s="51" t="str">
        <f aca="false">IF(AZ695="","",AZ695*0.17-((P695+L695-N695+Q695)*AY695))</f>
        <v/>
      </c>
      <c r="BB695" s="51" t="str">
        <f aca="false">IF(AND(Y695="CONSUMO",AG695="ANEXO I",AY695&gt;4%),(AI695-(P695+L695-N695+Q695)*0.0514)/0.83*(0.5177)*(0.17)-AI695*0.0514,IF(AND(Y695="CONSUMO",AG695="ANEXO II",AY695&gt;4%),(AI695-(P695+L695-N695+Q695)*0.041)/0.83*(0.3295)*(0.17)-AI695*0.041,IF(AND(Y695="CONSUMO",AG695="ANEXO I",AY695=4%),(AI695-(P695+L695-N695+Q695)*0.04)/0.83*(0.5177)*(0.17)-AI695*0.04,IF(AND(Y695="CONSUMO",AG695="ANEXO II",AY695=4%),(AI695-(P695+L695-N695+Q695)*0.04)/0.83*(0.3295)*(0.17)-AI695*0.04,""))))</f>
        <v/>
      </c>
      <c r="BC695" s="51" t="str">
        <f aca="false">IF(C695="","",IF(AND(Y695="CONSUMO",AC695="SIM")*OR(AG695="-",AG695="BIT"),IF(E695&lt;&gt;"",(AI695-(P695+L695-N695+Q695)*AY695)/0.83),""))</f>
        <v/>
      </c>
      <c r="BD695" s="51" t="str">
        <f aca="false">IF(BC695="","",BC695*0.17)</f>
        <v/>
      </c>
      <c r="BE695" s="51" t="str">
        <f aca="false">IF(I695=6908,0,IF(BC695="","",BD695-((P695+L695-N695+Q695)*AY695)))</f>
        <v/>
      </c>
      <c r="BF695" s="53" t="str">
        <f aca="false">IF(B695="","",IF(OR(B695="",E695="Regime Normal"),0,(AI695-Q695)*VLOOKUP(R695,Dados!$X$98:$Y$108,2,0)))</f>
        <v/>
      </c>
      <c r="BG695" s="54" t="str">
        <f aca="false">IFERROR(VLOOKUP(I695,Dados!$AC$27:$AD$43,2,0),IF(B695="","",IF(D695&lt;&gt;"MT",IF(AND(AC695="SIM",Y695="Revenda"),"2403",IF(AND(AC695="SIM",Y695="Consumo"),"2407",IF(AND(AC695="NÃO",Y695="Revenda"),"2102",IF(AND(AC695="NÃO",Y695="Consumo"),"2556",)))),REPLACE(I695,1,1,1))))</f>
        <v/>
      </c>
    </row>
    <row r="696" customFormat="false" ht="12.8" hidden="false" customHeight="true" outlineLevel="0" collapsed="false">
      <c r="Y696" s="45"/>
      <c r="Z696" s="46" t="str">
        <f aca="false">IF(B696="","",(IFERROR(VLOOKUP(H696,Dados!A$3:B$15000,2,0),"Não Encontrado")))</f>
        <v/>
      </c>
      <c r="AA696" s="46" t="str">
        <f aca="false">IF(B696="","",(IFERROR(VLOOKUP(G696,Dados!C$3:E$15000,3,0),"Não Encontrado")))</f>
        <v/>
      </c>
      <c r="AB696" s="46" t="str">
        <f aca="false">IFERROR(IF(Z696&lt;&gt;"Não Encontrado",Z696,IF(AA696&lt;&gt;"Não Encontrado",AA696,"")),"")</f>
        <v/>
      </c>
      <c r="AC696" s="45" t="str">
        <f aca="false">IF(B696="","",IF(AB696="","NÃO","SIM"))</f>
        <v/>
      </c>
      <c r="AD696" s="45" t="str">
        <f aca="false">IFERROR(VLOOKUP(G696,Dados!$P$3:$R$500,3,0),"")</f>
        <v/>
      </c>
      <c r="AE696" s="45" t="str">
        <f aca="false">IFERROR(VLOOKUP(G696,Dados!$K$3:$L$500,2,0),"")</f>
        <v/>
      </c>
      <c r="AF696" s="45" t="str">
        <f aca="false">IFERROR(VLOOKUP(G696,Dados!$M$3:$N$500,2,0),"")</f>
        <v/>
      </c>
      <c r="AG696" s="45" t="str">
        <f aca="false">IF(F696="","",IF(AND(AD696="",AE696="",AF696=""),"-",IF(AND(AD696="BIT",AE696="",AF696=""),"BIT",IF(AND(AE696="ANEXO I",AD696="",AF696=""),"ANEXO I",IF(AND(AF696="ANEXO II",AD696="",AE696=""),"ANEXO II","Escolher")))))</f>
        <v/>
      </c>
      <c r="AH696" s="45" t="str">
        <f aca="false">IF(AG696&lt;&gt;"Pneus","",IFERROR(VLOOKUP(R696,Dados!$X$2:$Z$5,3,0)*(AI696-Q696),VLOOKUP(D696,Dados!$X$7:$Z$33,3,0)*(AI696-Q696)))</f>
        <v/>
      </c>
      <c r="AI696" s="47" t="str">
        <f aca="false">IF(B696="","",P696+Q696+O696+M696+L696-N696)</f>
        <v/>
      </c>
      <c r="AJ696" s="48" t="str">
        <f aca="false">IFERROR(IF(AND(AC696="SIM",AG696="-",Y696="REVENDA"),(AB696/1+1)*AI696,IF(AND(AC696="SIM",AG696="Pneus",Y696="REVENDA"),(AB696/1+1)*(AI696-AH696),"")),"")</f>
        <v/>
      </c>
      <c r="AK696" s="48" t="str">
        <f aca="false">IF(AJ696="","",AJ696*17%)</f>
        <v/>
      </c>
      <c r="AL696" s="48" t="str">
        <f aca="false">IFERROR(IF(AC696="NÃO","",IF(AK696="","",IF(E696="Simples Nacional",BF696,IF(T696=0.12,U696*0.5833337002,IF(T696=0,AI696*0.07,U696))))),"")</f>
        <v/>
      </c>
      <c r="AM696" s="47" t="str">
        <f aca="false">IFERROR(IF(AC696="NÃO","",IF(OR(AG696="-",AG696="Pneus"),AK696-AL696,"")),"")</f>
        <v/>
      </c>
      <c r="AN696" s="48" t="str">
        <f aca="false">IF(AND(Y696="REVENDA",AC696="SIM",AG696="BIT"),((AB696/1+1)*AI696)*0.4117,"")</f>
        <v/>
      </c>
      <c r="AO696" s="48" t="str">
        <f aca="false">IF(AN696="","",AN696*17%)</f>
        <v/>
      </c>
      <c r="AP696" s="49" t="str">
        <f aca="false">IF(AN696="","",IF(T696=0.12,(U696*0.4117)*0.4117,IF(T696=0,(AI696*0.07)*0.4117,U696*0.4117)))</f>
        <v/>
      </c>
      <c r="AQ696" s="47" t="str">
        <f aca="false">IF(AN696="","",AO696-AP696)</f>
        <v/>
      </c>
      <c r="AR696" s="50" t="str">
        <f aca="false">IFERROR(IF(AND(AC696="SIM",Y696="REVENDA",LEFT(AG696,5)="ANEXO")*OR(AE696="ANEXO I",AF696="ANEXO II"),VLOOKUP(H696,Dados!G:I,2,0),""),"INSERIR MVA")</f>
        <v/>
      </c>
      <c r="AS696" s="48" t="str">
        <f aca="false">IF(LEFT(AG696,5)="ANEXO",VLOOKUP(AG696,Dados!$X$111:$Z$112,2,0)*(AI696-Q696),"")</f>
        <v/>
      </c>
      <c r="AT696" s="48" t="str">
        <f aca="false">IFERROR(IF(AR696="","",(AI696*AR696)+AI696),"INSERIR MVA")</f>
        <v/>
      </c>
      <c r="AU696" s="48" t="str">
        <f aca="false">IF(AT696="","",IF(AY696=0.04,U696,AS696*AY696))</f>
        <v/>
      </c>
      <c r="AV696" s="47" t="str">
        <f aca="false">IFERROR(IF(AU696="","",(VLOOKUP(AG696,Dados!$X$111:$Z$112,3,0)*AT696*0.17)),"INSERIR MVA")</f>
        <v/>
      </c>
      <c r="AW696" s="47" t="str">
        <f aca="false">IFERROR(IF(AR696="","",AV696-AU696),"")</f>
        <v/>
      </c>
      <c r="AX696" s="51" t="str">
        <f aca="false">IFERROR(IF(AC696="NÃO","",IF(AM696&lt;&gt;"",AM696-W696,IF(AQ696&lt;&gt;"",AQ696-W696,IF(AW696&lt;&gt;"",AW696-W696,"")))),"")</f>
        <v/>
      </c>
      <c r="AY696" s="46" t="str">
        <f aca="false">IFERROR(IF(ISNA(VLOOKUP(R696,Dados!$X$2:$Y$5,2,0)),VLOOKUP(D696,Dados!$X$7:$Y$33,2,0),VLOOKUP(R696,Dados!$X$2:$Y$5,2,0)),"")</f>
        <v/>
      </c>
      <c r="AZ696" s="52" t="str">
        <f aca="false">IF(C696="","",IF(AND(Y696="CONSUMO",AC696="NÃO")*OR(AG696="-",AG696="BIT"),IF(E696&lt;&gt;"",(AI696-(P696+L696-N696+Q696)*AY696)/0.83),""))</f>
        <v/>
      </c>
      <c r="BA696" s="51" t="str">
        <f aca="false">IF(AZ696="","",AZ696*0.17-((P696+L696-N696+Q696)*AY696))</f>
        <v/>
      </c>
      <c r="BB696" s="51" t="str">
        <f aca="false">IF(AND(Y696="CONSUMO",AG696="ANEXO I",AY696&gt;4%),(AI696-(P696+L696-N696+Q696)*0.0514)/0.83*(0.5177)*(0.17)-AI696*0.0514,IF(AND(Y696="CONSUMO",AG696="ANEXO II",AY696&gt;4%),(AI696-(P696+L696-N696+Q696)*0.041)/0.83*(0.3295)*(0.17)-AI696*0.041,IF(AND(Y696="CONSUMO",AG696="ANEXO I",AY696=4%),(AI696-(P696+L696-N696+Q696)*0.04)/0.83*(0.5177)*(0.17)-AI696*0.04,IF(AND(Y696="CONSUMO",AG696="ANEXO II",AY696=4%),(AI696-(P696+L696-N696+Q696)*0.04)/0.83*(0.3295)*(0.17)-AI696*0.04,""))))</f>
        <v/>
      </c>
      <c r="BC696" s="51" t="str">
        <f aca="false">IF(C696="","",IF(AND(Y696="CONSUMO",AC696="SIM")*OR(AG696="-",AG696="BIT"),IF(E696&lt;&gt;"",(AI696-(P696+L696-N696+Q696)*AY696)/0.83),""))</f>
        <v/>
      </c>
      <c r="BD696" s="51" t="str">
        <f aca="false">IF(BC696="","",BC696*0.17)</f>
        <v/>
      </c>
      <c r="BE696" s="51" t="str">
        <f aca="false">IF(I696=6908,0,IF(BC696="","",BD696-((P696+L696-N696+Q696)*AY696)))</f>
        <v/>
      </c>
      <c r="BF696" s="53" t="str">
        <f aca="false">IF(B696="","",IF(OR(B696="",E696="Regime Normal"),0,(AI696-Q696)*VLOOKUP(R696,Dados!$X$98:$Y$108,2,0)))</f>
        <v/>
      </c>
      <c r="BG696" s="54" t="str">
        <f aca="false">IFERROR(VLOOKUP(I696,Dados!$AC$27:$AD$43,2,0),IF(B696="","",IF(D696&lt;&gt;"MT",IF(AND(AC696="SIM",Y696="Revenda"),"2403",IF(AND(AC696="SIM",Y696="Consumo"),"2407",IF(AND(AC696="NÃO",Y696="Revenda"),"2102",IF(AND(AC696="NÃO",Y696="Consumo"),"2556",)))),REPLACE(I696,1,1,1))))</f>
        <v/>
      </c>
    </row>
    <row r="697" customFormat="false" ht="12.8" hidden="false" customHeight="true" outlineLevel="0" collapsed="false">
      <c r="Y697" s="45"/>
      <c r="Z697" s="46" t="str">
        <f aca="false">IF(B697="","",(IFERROR(VLOOKUP(H697,Dados!A$3:B$15000,2,0),"Não Encontrado")))</f>
        <v/>
      </c>
      <c r="AA697" s="46" t="str">
        <f aca="false">IF(B697="","",(IFERROR(VLOOKUP(G697,Dados!C$3:E$15000,3,0),"Não Encontrado")))</f>
        <v/>
      </c>
      <c r="AB697" s="46" t="str">
        <f aca="false">IFERROR(IF(Z697&lt;&gt;"Não Encontrado",Z697,IF(AA697&lt;&gt;"Não Encontrado",AA697,"")),"")</f>
        <v/>
      </c>
      <c r="AC697" s="45" t="str">
        <f aca="false">IF(B697="","",IF(AB697="","NÃO","SIM"))</f>
        <v/>
      </c>
      <c r="AD697" s="45" t="str">
        <f aca="false">IFERROR(VLOOKUP(G697,Dados!$P$3:$R$500,3,0),"")</f>
        <v/>
      </c>
      <c r="AE697" s="45" t="str">
        <f aca="false">IFERROR(VLOOKUP(G697,Dados!$K$3:$L$500,2,0),"")</f>
        <v/>
      </c>
      <c r="AF697" s="45" t="str">
        <f aca="false">IFERROR(VLOOKUP(G697,Dados!$M$3:$N$500,2,0),"")</f>
        <v/>
      </c>
      <c r="AG697" s="45" t="str">
        <f aca="false">IF(F697="","",IF(AND(AD697="",AE697="",AF697=""),"-",IF(AND(AD697="BIT",AE697="",AF697=""),"BIT",IF(AND(AE697="ANEXO I",AD697="",AF697=""),"ANEXO I",IF(AND(AF697="ANEXO II",AD697="",AE697=""),"ANEXO II","Escolher")))))</f>
        <v/>
      </c>
      <c r="AH697" s="45" t="str">
        <f aca="false">IF(AG697&lt;&gt;"Pneus","",IFERROR(VLOOKUP(R697,Dados!$X$2:$Z$5,3,0)*(AI697-Q697),VLOOKUP(D697,Dados!$X$7:$Z$33,3,0)*(AI697-Q697)))</f>
        <v/>
      </c>
      <c r="AI697" s="47" t="str">
        <f aca="false">IF(B697="","",P697+Q697+O697+M697+L697-N697)</f>
        <v/>
      </c>
      <c r="AJ697" s="48" t="str">
        <f aca="false">IFERROR(IF(AND(AC697="SIM",AG697="-",Y697="REVENDA"),(AB697/1+1)*AI697,IF(AND(AC697="SIM",AG697="Pneus",Y697="REVENDA"),(AB697/1+1)*(AI697-AH697),"")),"")</f>
        <v/>
      </c>
      <c r="AK697" s="48" t="str">
        <f aca="false">IF(AJ697="","",AJ697*17%)</f>
        <v/>
      </c>
      <c r="AL697" s="48" t="str">
        <f aca="false">IFERROR(IF(AC697="NÃO","",IF(AK697="","",IF(E697="Simples Nacional",BF697,IF(T697=0.12,U697*0.5833337002,IF(T697=0,AI697*0.07,U697))))),"")</f>
        <v/>
      </c>
      <c r="AM697" s="47" t="str">
        <f aca="false">IFERROR(IF(AC697="NÃO","",IF(OR(AG697="-",AG697="Pneus"),AK697-AL697,"")),"")</f>
        <v/>
      </c>
      <c r="AN697" s="48" t="str">
        <f aca="false">IF(AND(Y697="REVENDA",AC697="SIM",AG697="BIT"),((AB697/1+1)*AI697)*0.4117,"")</f>
        <v/>
      </c>
      <c r="AO697" s="48" t="str">
        <f aca="false">IF(AN697="","",AN697*17%)</f>
        <v/>
      </c>
      <c r="AP697" s="49" t="str">
        <f aca="false">IF(AN697="","",IF(T697=0.12,(U697*0.4117)*0.4117,IF(T697=0,(AI697*0.07)*0.4117,U697*0.4117)))</f>
        <v/>
      </c>
      <c r="AQ697" s="47" t="str">
        <f aca="false">IF(AN697="","",AO697-AP697)</f>
        <v/>
      </c>
      <c r="AR697" s="50" t="str">
        <f aca="false">IFERROR(IF(AND(AC697="SIM",Y697="REVENDA",LEFT(AG697,5)="ANEXO")*OR(AE697="ANEXO I",AF697="ANEXO II"),VLOOKUP(H697,Dados!G:I,2,0),""),"INSERIR MVA")</f>
        <v/>
      </c>
      <c r="AS697" s="48" t="str">
        <f aca="false">IF(LEFT(AG697,5)="ANEXO",VLOOKUP(AG697,Dados!$X$111:$Z$112,2,0)*(AI697-Q697),"")</f>
        <v/>
      </c>
      <c r="AT697" s="48" t="str">
        <f aca="false">IFERROR(IF(AR697="","",(AI697*AR697)+AI697),"INSERIR MVA")</f>
        <v/>
      </c>
      <c r="AU697" s="48" t="str">
        <f aca="false">IF(AT697="","",IF(AY697=0.04,U697,AS697*AY697))</f>
        <v/>
      </c>
      <c r="AV697" s="47" t="str">
        <f aca="false">IFERROR(IF(AU697="","",(VLOOKUP(AG697,Dados!$X$111:$Z$112,3,0)*AT697*0.17)),"INSERIR MVA")</f>
        <v/>
      </c>
      <c r="AW697" s="47" t="str">
        <f aca="false">IFERROR(IF(AR697="","",AV697-AU697),"")</f>
        <v/>
      </c>
      <c r="AX697" s="51" t="str">
        <f aca="false">IFERROR(IF(AC697="NÃO","",IF(AM697&lt;&gt;"",AM697-W697,IF(AQ697&lt;&gt;"",AQ697-W697,IF(AW697&lt;&gt;"",AW697-W697,"")))),"")</f>
        <v/>
      </c>
      <c r="AY697" s="46" t="str">
        <f aca="false">IFERROR(IF(ISNA(VLOOKUP(R697,Dados!$X$2:$Y$5,2,0)),VLOOKUP(D697,Dados!$X$7:$Y$33,2,0),VLOOKUP(R697,Dados!$X$2:$Y$5,2,0)),"")</f>
        <v/>
      </c>
      <c r="AZ697" s="52" t="str">
        <f aca="false">IF(C697="","",IF(AND(Y697="CONSUMO",AC697="NÃO")*OR(AG697="-",AG697="BIT"),IF(E697&lt;&gt;"",(AI697-(P697+L697-N697+Q697)*AY697)/0.83),""))</f>
        <v/>
      </c>
      <c r="BA697" s="51" t="str">
        <f aca="false">IF(AZ697="","",AZ697*0.17-((P697+L697-N697+Q697)*AY697))</f>
        <v/>
      </c>
      <c r="BB697" s="51" t="str">
        <f aca="false">IF(AND(Y697="CONSUMO",AG697="ANEXO I",AY697&gt;4%),(AI697-(P697+L697-N697+Q697)*0.0514)/0.83*(0.5177)*(0.17)-AI697*0.0514,IF(AND(Y697="CONSUMO",AG697="ANEXO II",AY697&gt;4%),(AI697-(P697+L697-N697+Q697)*0.041)/0.83*(0.3295)*(0.17)-AI697*0.041,IF(AND(Y697="CONSUMO",AG697="ANEXO I",AY697=4%),(AI697-(P697+L697-N697+Q697)*0.04)/0.83*(0.5177)*(0.17)-AI697*0.04,IF(AND(Y697="CONSUMO",AG697="ANEXO II",AY697=4%),(AI697-(P697+L697-N697+Q697)*0.04)/0.83*(0.3295)*(0.17)-AI697*0.04,""))))</f>
        <v/>
      </c>
      <c r="BC697" s="51" t="str">
        <f aca="false">IF(C697="","",IF(AND(Y697="CONSUMO",AC697="SIM")*OR(AG697="-",AG697="BIT"),IF(E697&lt;&gt;"",(AI697-(P697+L697-N697+Q697)*AY697)/0.83),""))</f>
        <v/>
      </c>
      <c r="BD697" s="51" t="str">
        <f aca="false">IF(BC697="","",BC697*0.17)</f>
        <v/>
      </c>
      <c r="BE697" s="51" t="str">
        <f aca="false">IF(I697=6908,0,IF(BC697="","",BD697-((P697+L697-N697+Q697)*AY697)))</f>
        <v/>
      </c>
      <c r="BF697" s="53" t="str">
        <f aca="false">IF(B697="","",IF(OR(B697="",E697="Regime Normal"),0,(AI697-Q697)*VLOOKUP(R697,Dados!$X$98:$Y$108,2,0)))</f>
        <v/>
      </c>
      <c r="BG697" s="54" t="str">
        <f aca="false">IFERROR(VLOOKUP(I697,Dados!$AC$27:$AD$43,2,0),IF(B697="","",IF(D697&lt;&gt;"MT",IF(AND(AC697="SIM",Y697="Revenda"),"2403",IF(AND(AC697="SIM",Y697="Consumo"),"2407",IF(AND(AC697="NÃO",Y697="Revenda"),"2102",IF(AND(AC697="NÃO",Y697="Consumo"),"2556",)))),REPLACE(I697,1,1,1))))</f>
        <v/>
      </c>
    </row>
    <row r="698" customFormat="false" ht="12.8" hidden="false" customHeight="true" outlineLevel="0" collapsed="false">
      <c r="Y698" s="45"/>
      <c r="Z698" s="46" t="str">
        <f aca="false">IF(B698="","",(IFERROR(VLOOKUP(H698,Dados!A$3:B$15000,2,0),"Não Encontrado")))</f>
        <v/>
      </c>
      <c r="AA698" s="46" t="str">
        <f aca="false">IF(B698="","",(IFERROR(VLOOKUP(G698,Dados!C$3:E$15000,3,0),"Não Encontrado")))</f>
        <v/>
      </c>
      <c r="AB698" s="46" t="str">
        <f aca="false">IFERROR(IF(Z698&lt;&gt;"Não Encontrado",Z698,IF(AA698&lt;&gt;"Não Encontrado",AA698,"")),"")</f>
        <v/>
      </c>
      <c r="AC698" s="45" t="str">
        <f aca="false">IF(B698="","",IF(AB698="","NÃO","SIM"))</f>
        <v/>
      </c>
      <c r="AD698" s="45" t="str">
        <f aca="false">IFERROR(VLOOKUP(G698,Dados!$P$3:$R$500,3,0),"")</f>
        <v/>
      </c>
      <c r="AE698" s="45" t="str">
        <f aca="false">IFERROR(VLOOKUP(G698,Dados!$K$3:$L$500,2,0),"")</f>
        <v/>
      </c>
      <c r="AF698" s="45" t="str">
        <f aca="false">IFERROR(VLOOKUP(G698,Dados!$M$3:$N$500,2,0),"")</f>
        <v/>
      </c>
      <c r="AG698" s="45" t="str">
        <f aca="false">IF(F698="","",IF(AND(AD698="",AE698="",AF698=""),"-",IF(AND(AD698="BIT",AE698="",AF698=""),"BIT",IF(AND(AE698="ANEXO I",AD698="",AF698=""),"ANEXO I",IF(AND(AF698="ANEXO II",AD698="",AE698=""),"ANEXO II","Escolher")))))</f>
        <v/>
      </c>
      <c r="AH698" s="45" t="str">
        <f aca="false">IF(AG698&lt;&gt;"Pneus","",IFERROR(VLOOKUP(R698,Dados!$X$2:$Z$5,3,0)*(AI698-Q698),VLOOKUP(D698,Dados!$X$7:$Z$33,3,0)*(AI698-Q698)))</f>
        <v/>
      </c>
      <c r="AI698" s="47" t="str">
        <f aca="false">IF(B698="","",P698+Q698+O698+M698+L698-N698)</f>
        <v/>
      </c>
      <c r="AJ698" s="48" t="str">
        <f aca="false">IFERROR(IF(AND(AC698="SIM",AG698="-",Y698="REVENDA"),(AB698/1+1)*AI698,IF(AND(AC698="SIM",AG698="Pneus",Y698="REVENDA"),(AB698/1+1)*(AI698-AH698),"")),"")</f>
        <v/>
      </c>
      <c r="AK698" s="48" t="str">
        <f aca="false">IF(AJ698="","",AJ698*17%)</f>
        <v/>
      </c>
      <c r="AL698" s="48" t="str">
        <f aca="false">IFERROR(IF(AC698="NÃO","",IF(AK698="","",IF(E698="Simples Nacional",BF698,IF(T698=0.12,U698*0.5833337002,IF(T698=0,AI698*0.07,U698))))),"")</f>
        <v/>
      </c>
      <c r="AM698" s="47" t="str">
        <f aca="false">IFERROR(IF(AC698="NÃO","",IF(OR(AG698="-",AG698="Pneus"),AK698-AL698,"")),"")</f>
        <v/>
      </c>
      <c r="AN698" s="48" t="str">
        <f aca="false">IF(AND(Y698="REVENDA",AC698="SIM",AG698="BIT"),((AB698/1+1)*AI698)*0.4117,"")</f>
        <v/>
      </c>
      <c r="AO698" s="48" t="str">
        <f aca="false">IF(AN698="","",AN698*17%)</f>
        <v/>
      </c>
      <c r="AP698" s="49" t="str">
        <f aca="false">IF(AN698="","",IF(T698=0.12,(U698*0.4117)*0.4117,IF(T698=0,(AI698*0.07)*0.4117,U698*0.4117)))</f>
        <v/>
      </c>
      <c r="AQ698" s="47" t="str">
        <f aca="false">IF(AN698="","",AO698-AP698)</f>
        <v/>
      </c>
      <c r="AR698" s="50" t="str">
        <f aca="false">IFERROR(IF(AND(AC698="SIM",Y698="REVENDA",LEFT(AG698,5)="ANEXO")*OR(AE698="ANEXO I",AF698="ANEXO II"),VLOOKUP(H698,Dados!G:I,2,0),""),"INSERIR MVA")</f>
        <v/>
      </c>
      <c r="AS698" s="48" t="str">
        <f aca="false">IF(LEFT(AG698,5)="ANEXO",VLOOKUP(AG698,Dados!$X$111:$Z$112,2,0)*(AI698-Q698),"")</f>
        <v/>
      </c>
      <c r="AT698" s="48" t="str">
        <f aca="false">IFERROR(IF(AR698="","",(AI698*AR698)+AI698),"INSERIR MVA")</f>
        <v/>
      </c>
      <c r="AU698" s="48" t="str">
        <f aca="false">IF(AT698="","",IF(AY698=0.04,U698,AS698*AY698))</f>
        <v/>
      </c>
      <c r="AV698" s="47" t="str">
        <f aca="false">IFERROR(IF(AU698="","",(VLOOKUP(AG698,Dados!$X$111:$Z$112,3,0)*AT698*0.17)),"INSERIR MVA")</f>
        <v/>
      </c>
      <c r="AW698" s="47" t="str">
        <f aca="false">IFERROR(IF(AR698="","",AV698-AU698),"")</f>
        <v/>
      </c>
      <c r="AX698" s="51" t="str">
        <f aca="false">IFERROR(IF(AC698="NÃO","",IF(AM698&lt;&gt;"",AM698-W698,IF(AQ698&lt;&gt;"",AQ698-W698,IF(AW698&lt;&gt;"",AW698-W698,"")))),"")</f>
        <v/>
      </c>
      <c r="AY698" s="46" t="str">
        <f aca="false">IFERROR(IF(ISNA(VLOOKUP(R698,Dados!$X$2:$Y$5,2,0)),VLOOKUP(D698,Dados!$X$7:$Y$33,2,0),VLOOKUP(R698,Dados!$X$2:$Y$5,2,0)),"")</f>
        <v/>
      </c>
      <c r="AZ698" s="52" t="str">
        <f aca="false">IF(C698="","",IF(AND(Y698="CONSUMO",AC698="NÃO")*OR(AG698="-",AG698="BIT"),IF(E698&lt;&gt;"",(AI698-(P698+L698-N698+Q698)*AY698)/0.83),""))</f>
        <v/>
      </c>
      <c r="BA698" s="51" t="str">
        <f aca="false">IF(AZ698="","",AZ698*0.17-((P698+L698-N698+Q698)*AY698))</f>
        <v/>
      </c>
      <c r="BB698" s="51" t="str">
        <f aca="false">IF(AND(Y698="CONSUMO",AG698="ANEXO I",AY698&gt;4%),(AI698-(P698+L698-N698+Q698)*0.0514)/0.83*(0.5177)*(0.17)-AI698*0.0514,IF(AND(Y698="CONSUMO",AG698="ANEXO II",AY698&gt;4%),(AI698-(P698+L698-N698+Q698)*0.041)/0.83*(0.3295)*(0.17)-AI698*0.041,IF(AND(Y698="CONSUMO",AG698="ANEXO I",AY698=4%),(AI698-(P698+L698-N698+Q698)*0.04)/0.83*(0.5177)*(0.17)-AI698*0.04,IF(AND(Y698="CONSUMO",AG698="ANEXO II",AY698=4%),(AI698-(P698+L698-N698+Q698)*0.04)/0.83*(0.3295)*(0.17)-AI698*0.04,""))))</f>
        <v/>
      </c>
      <c r="BC698" s="51" t="str">
        <f aca="false">IF(C698="","",IF(AND(Y698="CONSUMO",AC698="SIM")*OR(AG698="-",AG698="BIT"),IF(E698&lt;&gt;"",(AI698-(P698+L698-N698+Q698)*AY698)/0.83),""))</f>
        <v/>
      </c>
      <c r="BD698" s="51" t="str">
        <f aca="false">IF(BC698="","",BC698*0.17)</f>
        <v/>
      </c>
      <c r="BE698" s="51" t="str">
        <f aca="false">IF(I698=6908,0,IF(BC698="","",BD698-((P698+L698-N698+Q698)*AY698)))</f>
        <v/>
      </c>
      <c r="BF698" s="53" t="str">
        <f aca="false">IF(B698="","",IF(OR(B698="",E698="Regime Normal"),0,(AI698-Q698)*VLOOKUP(R698,Dados!$X$98:$Y$108,2,0)))</f>
        <v/>
      </c>
      <c r="BG698" s="54" t="str">
        <f aca="false">IFERROR(VLOOKUP(I698,Dados!$AC$27:$AD$43,2,0),IF(B698="","",IF(D698&lt;&gt;"MT",IF(AND(AC698="SIM",Y698="Revenda"),"2403",IF(AND(AC698="SIM",Y698="Consumo"),"2407",IF(AND(AC698="NÃO",Y698="Revenda"),"2102",IF(AND(AC698="NÃO",Y698="Consumo"),"2556",)))),REPLACE(I698,1,1,1))))</f>
        <v/>
      </c>
    </row>
    <row r="699" customFormat="false" ht="12.8" hidden="false" customHeight="true" outlineLevel="0" collapsed="false">
      <c r="Y699" s="45"/>
      <c r="Z699" s="46" t="str">
        <f aca="false">IF(B699="","",(IFERROR(VLOOKUP(H699,Dados!A$3:B$15000,2,0),"Não Encontrado")))</f>
        <v/>
      </c>
      <c r="AA699" s="46" t="str">
        <f aca="false">IF(B699="","",(IFERROR(VLOOKUP(G699,Dados!C$3:E$15000,3,0),"Não Encontrado")))</f>
        <v/>
      </c>
      <c r="AB699" s="46" t="str">
        <f aca="false">IFERROR(IF(Z699&lt;&gt;"Não Encontrado",Z699,IF(AA699&lt;&gt;"Não Encontrado",AA699,"")),"")</f>
        <v/>
      </c>
      <c r="AC699" s="45" t="str">
        <f aca="false">IF(B699="","",IF(AB699="","NÃO","SIM"))</f>
        <v/>
      </c>
      <c r="AD699" s="45" t="str">
        <f aca="false">IFERROR(VLOOKUP(G699,Dados!$P$3:$R$500,3,0),"")</f>
        <v/>
      </c>
      <c r="AE699" s="45" t="str">
        <f aca="false">IFERROR(VLOOKUP(G699,Dados!$K$3:$L$500,2,0),"")</f>
        <v/>
      </c>
      <c r="AF699" s="45" t="str">
        <f aca="false">IFERROR(VLOOKUP(G699,Dados!$M$3:$N$500,2,0),"")</f>
        <v/>
      </c>
      <c r="AG699" s="45" t="str">
        <f aca="false">IF(F699="","",IF(AND(AD699="",AE699="",AF699=""),"-",IF(AND(AD699="BIT",AE699="",AF699=""),"BIT",IF(AND(AE699="ANEXO I",AD699="",AF699=""),"ANEXO I",IF(AND(AF699="ANEXO II",AD699="",AE699=""),"ANEXO II","Escolher")))))</f>
        <v/>
      </c>
      <c r="AH699" s="45" t="str">
        <f aca="false">IF(AG699&lt;&gt;"Pneus","",IFERROR(VLOOKUP(R699,Dados!$X$2:$Z$5,3,0)*(AI699-Q699),VLOOKUP(D699,Dados!$X$7:$Z$33,3,0)*(AI699-Q699)))</f>
        <v/>
      </c>
      <c r="AI699" s="47" t="str">
        <f aca="false">IF(B699="","",P699+Q699+O699+M699+L699-N699)</f>
        <v/>
      </c>
      <c r="AJ699" s="48" t="str">
        <f aca="false">IFERROR(IF(AND(AC699="SIM",AG699="-",Y699="REVENDA"),(AB699/1+1)*AI699,IF(AND(AC699="SIM",AG699="Pneus",Y699="REVENDA"),(AB699/1+1)*(AI699-AH699),"")),"")</f>
        <v/>
      </c>
      <c r="AK699" s="48" t="str">
        <f aca="false">IF(AJ699="","",AJ699*17%)</f>
        <v/>
      </c>
      <c r="AL699" s="48" t="str">
        <f aca="false">IFERROR(IF(AC699="NÃO","",IF(AK699="","",IF(E699="Simples Nacional",BF699,IF(T699=0.12,U699*0.5833337002,IF(T699=0,AI699*0.07,U699))))),"")</f>
        <v/>
      </c>
      <c r="AM699" s="47" t="str">
        <f aca="false">IFERROR(IF(AC699="NÃO","",IF(OR(AG699="-",AG699="Pneus"),AK699-AL699,"")),"")</f>
        <v/>
      </c>
      <c r="AN699" s="48" t="str">
        <f aca="false">IF(AND(Y699="REVENDA",AC699="SIM",AG699="BIT"),((AB699/1+1)*AI699)*0.4117,"")</f>
        <v/>
      </c>
      <c r="AO699" s="48" t="str">
        <f aca="false">IF(AN699="","",AN699*17%)</f>
        <v/>
      </c>
      <c r="AP699" s="49" t="str">
        <f aca="false">IF(AN699="","",IF(T699=0.12,(U699*0.4117)*0.4117,IF(T699=0,(AI699*0.07)*0.4117,U699*0.4117)))</f>
        <v/>
      </c>
      <c r="AQ699" s="47" t="str">
        <f aca="false">IF(AN699="","",AO699-AP699)</f>
        <v/>
      </c>
      <c r="AR699" s="50" t="str">
        <f aca="false">IFERROR(IF(AND(AC699="SIM",Y699="REVENDA",LEFT(AG699,5)="ANEXO")*OR(AE699="ANEXO I",AF699="ANEXO II"),VLOOKUP(H699,Dados!G:I,2,0),""),"INSERIR MVA")</f>
        <v/>
      </c>
      <c r="AS699" s="48" t="str">
        <f aca="false">IF(LEFT(AG699,5)="ANEXO",VLOOKUP(AG699,Dados!$X$111:$Z$112,2,0)*(AI699-Q699),"")</f>
        <v/>
      </c>
      <c r="AT699" s="48" t="str">
        <f aca="false">IFERROR(IF(AR699="","",(AI699*AR699)+AI699),"INSERIR MVA")</f>
        <v/>
      </c>
      <c r="AU699" s="48" t="str">
        <f aca="false">IF(AT699="","",IF(AY699=0.04,U699,AS699*AY699))</f>
        <v/>
      </c>
      <c r="AV699" s="47" t="str">
        <f aca="false">IFERROR(IF(AU699="","",(VLOOKUP(AG699,Dados!$X$111:$Z$112,3,0)*AT699*0.17)),"INSERIR MVA")</f>
        <v/>
      </c>
      <c r="AW699" s="47" t="str">
        <f aca="false">IFERROR(IF(AR699="","",AV699-AU699),"")</f>
        <v/>
      </c>
      <c r="AX699" s="51" t="str">
        <f aca="false">IFERROR(IF(AC699="NÃO","",IF(AM699&lt;&gt;"",AM699-W699,IF(AQ699&lt;&gt;"",AQ699-W699,IF(AW699&lt;&gt;"",AW699-W699,"")))),"")</f>
        <v/>
      </c>
      <c r="AY699" s="46" t="str">
        <f aca="false">IFERROR(IF(ISNA(VLOOKUP(R699,Dados!$X$2:$Y$5,2,0)),VLOOKUP(D699,Dados!$X$7:$Y$33,2,0),VLOOKUP(R699,Dados!$X$2:$Y$5,2,0)),"")</f>
        <v/>
      </c>
      <c r="AZ699" s="52" t="str">
        <f aca="false">IF(C699="","",IF(AND(Y699="CONSUMO",AC699="NÃO")*OR(AG699="-",AG699="BIT"),IF(E699&lt;&gt;"",(AI699-(P699+L699-N699+Q699)*AY699)/0.83),""))</f>
        <v/>
      </c>
      <c r="BA699" s="51" t="str">
        <f aca="false">IF(AZ699="","",AZ699*0.17-((P699+L699-N699+Q699)*AY699))</f>
        <v/>
      </c>
      <c r="BB699" s="51" t="str">
        <f aca="false">IF(AND(Y699="CONSUMO",AG699="ANEXO I",AY699&gt;4%),(AI699-(P699+L699-N699+Q699)*0.0514)/0.83*(0.5177)*(0.17)-AI699*0.0514,IF(AND(Y699="CONSUMO",AG699="ANEXO II",AY699&gt;4%),(AI699-(P699+L699-N699+Q699)*0.041)/0.83*(0.3295)*(0.17)-AI699*0.041,IF(AND(Y699="CONSUMO",AG699="ANEXO I",AY699=4%),(AI699-(P699+L699-N699+Q699)*0.04)/0.83*(0.5177)*(0.17)-AI699*0.04,IF(AND(Y699="CONSUMO",AG699="ANEXO II",AY699=4%),(AI699-(P699+L699-N699+Q699)*0.04)/0.83*(0.3295)*(0.17)-AI699*0.04,""))))</f>
        <v/>
      </c>
      <c r="BC699" s="51" t="str">
        <f aca="false">IF(C699="","",IF(AND(Y699="CONSUMO",AC699="SIM")*OR(AG699="-",AG699="BIT"),IF(E699&lt;&gt;"",(AI699-(P699+L699-N699+Q699)*AY699)/0.83),""))</f>
        <v/>
      </c>
      <c r="BD699" s="51" t="str">
        <f aca="false">IF(BC699="","",BC699*0.17)</f>
        <v/>
      </c>
      <c r="BE699" s="51" t="str">
        <f aca="false">IF(I699=6908,0,IF(BC699="","",BD699-((P699+L699-N699+Q699)*AY699)))</f>
        <v/>
      </c>
      <c r="BF699" s="53" t="str">
        <f aca="false">IF(B699="","",IF(OR(B699="",E699="Regime Normal"),0,(AI699-Q699)*VLOOKUP(R699,Dados!$X$98:$Y$108,2,0)))</f>
        <v/>
      </c>
      <c r="BG699" s="54" t="str">
        <f aca="false">IFERROR(VLOOKUP(I699,Dados!$AC$27:$AD$43,2,0),IF(B699="","",IF(D699&lt;&gt;"MT",IF(AND(AC699="SIM",Y699="Revenda"),"2403",IF(AND(AC699="SIM",Y699="Consumo"),"2407",IF(AND(AC699="NÃO",Y699="Revenda"),"2102",IF(AND(AC699="NÃO",Y699="Consumo"),"2556",)))),REPLACE(I699,1,1,1))))</f>
        <v/>
      </c>
    </row>
    <row r="700" customFormat="false" ht="12.8" hidden="false" customHeight="true" outlineLevel="0" collapsed="false">
      <c r="Y700" s="45"/>
      <c r="Z700" s="46" t="str">
        <f aca="false">IF(B700="","",(IFERROR(VLOOKUP(H700,Dados!A$3:B$15000,2,0),"Não Encontrado")))</f>
        <v/>
      </c>
      <c r="AA700" s="46" t="str">
        <f aca="false">IF(B700="","",(IFERROR(VLOOKUP(G700,Dados!C$3:E$15000,3,0),"Não Encontrado")))</f>
        <v/>
      </c>
      <c r="AB700" s="46" t="str">
        <f aca="false">IFERROR(IF(Z700&lt;&gt;"Não Encontrado",Z700,IF(AA700&lt;&gt;"Não Encontrado",AA700,"")),"")</f>
        <v/>
      </c>
      <c r="AC700" s="45" t="str">
        <f aca="false">IF(B700="","",IF(AB700="","NÃO","SIM"))</f>
        <v/>
      </c>
      <c r="AD700" s="45" t="str">
        <f aca="false">IFERROR(VLOOKUP(G700,Dados!$P$3:$R$500,3,0),"")</f>
        <v/>
      </c>
      <c r="AE700" s="45" t="str">
        <f aca="false">IFERROR(VLOOKUP(G700,Dados!$K$3:$L$500,2,0),"")</f>
        <v/>
      </c>
      <c r="AF700" s="45" t="str">
        <f aca="false">IFERROR(VLOOKUP(G700,Dados!$M$3:$N$500,2,0),"")</f>
        <v/>
      </c>
      <c r="AG700" s="45" t="str">
        <f aca="false">IF(F700="","",IF(AND(AD700="",AE700="",AF700=""),"-",IF(AND(AD700="BIT",AE700="",AF700=""),"BIT",IF(AND(AE700="ANEXO I",AD700="",AF700=""),"ANEXO I",IF(AND(AF700="ANEXO II",AD700="",AE700=""),"ANEXO II","Escolher")))))</f>
        <v/>
      </c>
      <c r="AH700" s="45" t="str">
        <f aca="false">IF(AG700&lt;&gt;"Pneus","",IFERROR(VLOOKUP(R700,Dados!$X$2:$Z$5,3,0)*(AI700-Q700),VLOOKUP(D700,Dados!$X$7:$Z$33,3,0)*(AI700-Q700)))</f>
        <v/>
      </c>
      <c r="AI700" s="47" t="str">
        <f aca="false">IF(B700="","",P700+Q700+O700+M700+L700-N700)</f>
        <v/>
      </c>
      <c r="AJ700" s="48" t="str">
        <f aca="false">IFERROR(IF(AND(AC700="SIM",AG700="-",Y700="REVENDA"),(AB700/1+1)*AI700,IF(AND(AC700="SIM",AG700="Pneus",Y700="REVENDA"),(AB700/1+1)*(AI700-AH700),"")),"")</f>
        <v/>
      </c>
      <c r="AK700" s="48" t="str">
        <f aca="false">IF(AJ700="","",AJ700*17%)</f>
        <v/>
      </c>
      <c r="AL700" s="48" t="str">
        <f aca="false">IFERROR(IF(AC700="NÃO","",IF(AK700="","",IF(E700="Simples Nacional",BF700,IF(T700=0.12,U700*0.5833337002,IF(T700=0,AI700*0.07,U700))))),"")</f>
        <v/>
      </c>
      <c r="AM700" s="47" t="str">
        <f aca="false">IFERROR(IF(AC700="NÃO","",IF(OR(AG700="-",AG700="Pneus"),AK700-AL700,"")),"")</f>
        <v/>
      </c>
      <c r="AN700" s="48" t="str">
        <f aca="false">IF(AND(Y700="REVENDA",AC700="SIM",AG700="BIT"),((AB700/1+1)*AI700)*0.4117,"")</f>
        <v/>
      </c>
      <c r="AO700" s="48" t="str">
        <f aca="false">IF(AN700="","",AN700*17%)</f>
        <v/>
      </c>
      <c r="AP700" s="49" t="str">
        <f aca="false">IF(AN700="","",IF(T700=0.12,(U700*0.4117)*0.4117,IF(T700=0,(AI700*0.07)*0.4117,U700*0.4117)))</f>
        <v/>
      </c>
      <c r="AQ700" s="47" t="str">
        <f aca="false">IF(AN700="","",AO700-AP700)</f>
        <v/>
      </c>
      <c r="AR700" s="50" t="str">
        <f aca="false">IFERROR(IF(AND(AC700="SIM",Y700="REVENDA",LEFT(AG700,5)="ANEXO")*OR(AE700="ANEXO I",AF700="ANEXO II"),VLOOKUP(H700,Dados!G:I,2,0),""),"INSERIR MVA")</f>
        <v/>
      </c>
      <c r="AS700" s="48" t="str">
        <f aca="false">IF(LEFT(AG700,5)="ANEXO",VLOOKUP(AG700,Dados!$X$111:$Z$112,2,0)*(AI700-Q700),"")</f>
        <v/>
      </c>
      <c r="AT700" s="48" t="str">
        <f aca="false">IFERROR(IF(AR700="","",(AI700*AR700)+AI700),"INSERIR MVA")</f>
        <v/>
      </c>
      <c r="AU700" s="48" t="str">
        <f aca="false">IF(AT700="","",IF(AY700=0.04,U700,AS700*AY700))</f>
        <v/>
      </c>
      <c r="AV700" s="47" t="str">
        <f aca="false">IFERROR(IF(AU700="","",(VLOOKUP(AG700,Dados!$X$111:$Z$112,3,0)*AT700*0.17)),"INSERIR MVA")</f>
        <v/>
      </c>
      <c r="AW700" s="47" t="str">
        <f aca="false">IFERROR(IF(AR700="","",AV700-AU700),"")</f>
        <v/>
      </c>
      <c r="AX700" s="51" t="str">
        <f aca="false">IFERROR(IF(AC700="NÃO","",IF(AM700&lt;&gt;"",AM700-W700,IF(AQ700&lt;&gt;"",AQ700-W700,IF(AW700&lt;&gt;"",AW700-W700,"")))),"")</f>
        <v/>
      </c>
      <c r="AY700" s="46" t="str">
        <f aca="false">IFERROR(IF(ISNA(VLOOKUP(R700,Dados!$X$2:$Y$5,2,0)),VLOOKUP(D700,Dados!$X$7:$Y$33,2,0),VLOOKUP(R700,Dados!$X$2:$Y$5,2,0)),"")</f>
        <v/>
      </c>
      <c r="AZ700" s="52" t="str">
        <f aca="false">IF(C700="","",IF(AND(Y700="CONSUMO",AC700="NÃO")*OR(AG700="-",AG700="BIT"),IF(E700&lt;&gt;"",(AI700-(P700+L700-N700+Q700)*AY700)/0.83),""))</f>
        <v/>
      </c>
      <c r="BA700" s="51" t="str">
        <f aca="false">IF(AZ700="","",AZ700*0.17-((P700+L700-N700+Q700)*AY700))</f>
        <v/>
      </c>
      <c r="BB700" s="51" t="str">
        <f aca="false">IF(AND(Y700="CONSUMO",AG700="ANEXO I",AY700&gt;4%),(AI700-(P700+L700-N700+Q700)*0.0514)/0.83*(0.5177)*(0.17)-AI700*0.0514,IF(AND(Y700="CONSUMO",AG700="ANEXO II",AY700&gt;4%),(AI700-(P700+L700-N700+Q700)*0.041)/0.83*(0.3295)*(0.17)-AI700*0.041,IF(AND(Y700="CONSUMO",AG700="ANEXO I",AY700=4%),(AI700-(P700+L700-N700+Q700)*0.04)/0.83*(0.5177)*(0.17)-AI700*0.04,IF(AND(Y700="CONSUMO",AG700="ANEXO II",AY700=4%),(AI700-(P700+L700-N700+Q700)*0.04)/0.83*(0.3295)*(0.17)-AI700*0.04,""))))</f>
        <v/>
      </c>
      <c r="BC700" s="51" t="str">
        <f aca="false">IF(C700="","",IF(AND(Y700="CONSUMO",AC700="SIM")*OR(AG700="-",AG700="BIT"),IF(E700&lt;&gt;"",(AI700-(P700+L700-N700+Q700)*AY700)/0.83),""))</f>
        <v/>
      </c>
      <c r="BD700" s="51" t="str">
        <f aca="false">IF(BC700="","",BC700*0.17)</f>
        <v/>
      </c>
      <c r="BE700" s="51" t="str">
        <f aca="false">IF(I700=6908,0,IF(BC700="","",BD700-((P700+L700-N700+Q700)*AY700)))</f>
        <v/>
      </c>
      <c r="BF700" s="53" t="str">
        <f aca="false">IF(B700="","",IF(OR(B700="",E700="Regime Normal"),0,(AI700-Q700)*VLOOKUP(R700,Dados!$X$98:$Y$108,2,0)))</f>
        <v/>
      </c>
      <c r="BG700" s="54" t="str">
        <f aca="false">IFERROR(VLOOKUP(I700,Dados!$AC$27:$AD$43,2,0),IF(B700="","",IF(D700&lt;&gt;"MT",IF(AND(AC700="SIM",Y700="Revenda"),"2403",IF(AND(AC700="SIM",Y700="Consumo"),"2407",IF(AND(AC700="NÃO",Y700="Revenda"),"2102",IF(AND(AC700="NÃO",Y700="Consumo"),"2556",)))),REPLACE(I700,1,1,1))))</f>
        <v/>
      </c>
    </row>
    <row r="701" customFormat="false" ht="12.8" hidden="false" customHeight="true" outlineLevel="0" collapsed="false">
      <c r="Y701" s="45"/>
      <c r="Z701" s="46" t="str">
        <f aca="false">IF(B701="","",(IFERROR(VLOOKUP(H701,Dados!A$3:B$15000,2,0),"Não Encontrado")))</f>
        <v/>
      </c>
      <c r="AA701" s="46" t="str">
        <f aca="false">IF(B701="","",(IFERROR(VLOOKUP(G701,Dados!C$3:E$15000,3,0),"Não Encontrado")))</f>
        <v/>
      </c>
      <c r="AB701" s="46" t="str">
        <f aca="false">IFERROR(IF(Z701&lt;&gt;"Não Encontrado",Z701,IF(AA701&lt;&gt;"Não Encontrado",AA701,"")),"")</f>
        <v/>
      </c>
      <c r="AC701" s="45" t="str">
        <f aca="false">IF(B701="","",IF(AB701="","NÃO","SIM"))</f>
        <v/>
      </c>
      <c r="AD701" s="45" t="str">
        <f aca="false">IFERROR(VLOOKUP(G701,Dados!$P$3:$R$500,3,0),"")</f>
        <v/>
      </c>
      <c r="AE701" s="45" t="str">
        <f aca="false">IFERROR(VLOOKUP(G701,Dados!$K$3:$L$500,2,0),"")</f>
        <v/>
      </c>
      <c r="AF701" s="45" t="str">
        <f aca="false">IFERROR(VLOOKUP(G701,Dados!$M$3:$N$500,2,0),"")</f>
        <v/>
      </c>
      <c r="AG701" s="45" t="str">
        <f aca="false">IF(F701="","",IF(AND(AD701="",AE701="",AF701=""),"-",IF(AND(AD701="BIT",AE701="",AF701=""),"BIT",IF(AND(AE701="ANEXO I",AD701="",AF701=""),"ANEXO I",IF(AND(AF701="ANEXO II",AD701="",AE701=""),"ANEXO II","Escolher")))))</f>
        <v/>
      </c>
      <c r="AH701" s="45" t="str">
        <f aca="false">IF(AG701&lt;&gt;"Pneus","",IFERROR(VLOOKUP(R701,Dados!$X$2:$Z$5,3,0)*(AI701-Q701),VLOOKUP(D701,Dados!$X$7:$Z$33,3,0)*(AI701-Q701)))</f>
        <v/>
      </c>
      <c r="AI701" s="47" t="str">
        <f aca="false">IF(B701="","",P701+Q701+O701+M701+L701-N701)</f>
        <v/>
      </c>
      <c r="AJ701" s="48" t="str">
        <f aca="false">IFERROR(IF(AND(AC701="SIM",AG701="-",Y701="REVENDA"),(AB701/1+1)*AI701,IF(AND(AC701="SIM",AG701="Pneus",Y701="REVENDA"),(AB701/1+1)*(AI701-AH701),"")),"")</f>
        <v/>
      </c>
      <c r="AK701" s="48" t="str">
        <f aca="false">IF(AJ701="","",AJ701*17%)</f>
        <v/>
      </c>
      <c r="AL701" s="48" t="str">
        <f aca="false">IFERROR(IF(AC701="NÃO","",IF(AK701="","",IF(E701="Simples Nacional",BF701,IF(T701=0.12,U701*0.5833337002,IF(T701=0,AI701*0.07,U701))))),"")</f>
        <v/>
      </c>
      <c r="AM701" s="47" t="str">
        <f aca="false">IFERROR(IF(AC701="NÃO","",IF(OR(AG701="-",AG701="Pneus"),AK701-AL701,"")),"")</f>
        <v/>
      </c>
      <c r="AN701" s="48" t="str">
        <f aca="false">IF(AND(Y701="REVENDA",AC701="SIM",AG701="BIT"),((AB701/1+1)*AI701)*0.4117,"")</f>
        <v/>
      </c>
      <c r="AO701" s="48" t="str">
        <f aca="false">IF(AN701="","",AN701*17%)</f>
        <v/>
      </c>
      <c r="AP701" s="49" t="str">
        <f aca="false">IF(AN701="","",IF(T701=0.12,(U701*0.4117)*0.4117,IF(T701=0,(AI701*0.07)*0.4117,U701*0.4117)))</f>
        <v/>
      </c>
      <c r="AQ701" s="47" t="str">
        <f aca="false">IF(AN701="","",AO701-AP701)</f>
        <v/>
      </c>
      <c r="AR701" s="50" t="str">
        <f aca="false">IFERROR(IF(AND(AC701="SIM",Y701="REVENDA",LEFT(AG701,5)="ANEXO")*OR(AE701="ANEXO I",AF701="ANEXO II"),VLOOKUP(H701,Dados!G:I,2,0),""),"INSERIR MVA")</f>
        <v/>
      </c>
      <c r="AS701" s="48" t="str">
        <f aca="false">IF(LEFT(AG701,5)="ANEXO",VLOOKUP(AG701,Dados!$X$111:$Z$112,2,0)*(AI701-Q701),"")</f>
        <v/>
      </c>
      <c r="AT701" s="48" t="str">
        <f aca="false">IFERROR(IF(AR701="","",(AI701*AR701)+AI701),"INSERIR MVA")</f>
        <v/>
      </c>
      <c r="AU701" s="48" t="str">
        <f aca="false">IF(AT701="","",IF(AY701=0.04,U701,AS701*AY701))</f>
        <v/>
      </c>
      <c r="AV701" s="47" t="str">
        <f aca="false">IFERROR(IF(AU701="","",(VLOOKUP(AG701,Dados!$X$111:$Z$112,3,0)*AT701*0.17)),"INSERIR MVA")</f>
        <v/>
      </c>
      <c r="AW701" s="47" t="str">
        <f aca="false">IFERROR(IF(AR701="","",AV701-AU701),"")</f>
        <v/>
      </c>
      <c r="AX701" s="51" t="str">
        <f aca="false">IFERROR(IF(AC701="NÃO","",IF(AM701&lt;&gt;"",AM701-W701,IF(AQ701&lt;&gt;"",AQ701-W701,IF(AW701&lt;&gt;"",AW701-W701,"")))),"")</f>
        <v/>
      </c>
      <c r="AY701" s="46" t="str">
        <f aca="false">IFERROR(IF(ISNA(VLOOKUP(R701,Dados!$X$2:$Y$5,2,0)),VLOOKUP(D701,Dados!$X$7:$Y$33,2,0),VLOOKUP(R701,Dados!$X$2:$Y$5,2,0)),"")</f>
        <v/>
      </c>
      <c r="AZ701" s="52" t="str">
        <f aca="false">IF(C701="","",IF(AND(Y701="CONSUMO",AC701="NÃO")*OR(AG701="-",AG701="BIT"),IF(E701&lt;&gt;"",(AI701-(P701+L701-N701+Q701)*AY701)/0.83),""))</f>
        <v/>
      </c>
      <c r="BA701" s="51" t="str">
        <f aca="false">IF(AZ701="","",AZ701*0.17-((P701+L701-N701+Q701)*AY701))</f>
        <v/>
      </c>
      <c r="BB701" s="51" t="str">
        <f aca="false">IF(AND(Y701="CONSUMO",AG701="ANEXO I",AY701&gt;4%),(AI701-(P701+L701-N701+Q701)*0.0514)/0.83*(0.5177)*(0.17)-AI701*0.0514,IF(AND(Y701="CONSUMO",AG701="ANEXO II",AY701&gt;4%),(AI701-(P701+L701-N701+Q701)*0.041)/0.83*(0.3295)*(0.17)-AI701*0.041,IF(AND(Y701="CONSUMO",AG701="ANEXO I",AY701=4%),(AI701-(P701+L701-N701+Q701)*0.04)/0.83*(0.5177)*(0.17)-AI701*0.04,IF(AND(Y701="CONSUMO",AG701="ANEXO II",AY701=4%),(AI701-(P701+L701-N701+Q701)*0.04)/0.83*(0.3295)*(0.17)-AI701*0.04,""))))</f>
        <v/>
      </c>
      <c r="BC701" s="51" t="str">
        <f aca="false">IF(C701="","",IF(AND(Y701="CONSUMO",AC701="SIM")*OR(AG701="-",AG701="BIT"),IF(E701&lt;&gt;"",(AI701-(P701+L701-N701+Q701)*AY701)/0.83),""))</f>
        <v/>
      </c>
      <c r="BD701" s="51" t="str">
        <f aca="false">IF(BC701="","",BC701*0.17)</f>
        <v/>
      </c>
      <c r="BE701" s="51" t="str">
        <f aca="false">IF(I701=6908,0,IF(BC701="","",BD701-((P701+L701-N701+Q701)*AY701)))</f>
        <v/>
      </c>
      <c r="BF701" s="53" t="str">
        <f aca="false">IF(B701="","",IF(OR(B701="",E701="Regime Normal"),0,(AI701-Q701)*VLOOKUP(R701,Dados!$X$98:$Y$108,2,0)))</f>
        <v/>
      </c>
      <c r="BG701" s="54" t="str">
        <f aca="false">IFERROR(VLOOKUP(I701,Dados!$AC$27:$AD$43,2,0),IF(B701="","",IF(D701&lt;&gt;"MT",IF(AND(AC701="SIM",Y701="Revenda"),"2403",IF(AND(AC701="SIM",Y701="Consumo"),"2407",IF(AND(AC701="NÃO",Y701="Revenda"),"2102",IF(AND(AC701="NÃO",Y701="Consumo"),"2556",)))),REPLACE(I701,1,1,1))))</f>
        <v/>
      </c>
    </row>
    <row r="702" customFormat="false" ht="12.8" hidden="false" customHeight="true" outlineLevel="0" collapsed="false">
      <c r="Y702" s="45"/>
      <c r="Z702" s="46" t="str">
        <f aca="false">IF(B702="","",(IFERROR(VLOOKUP(H702,Dados!A$3:B$15000,2,0),"Não Encontrado")))</f>
        <v/>
      </c>
      <c r="AA702" s="46" t="str">
        <f aca="false">IF(B702="","",(IFERROR(VLOOKUP(G702,Dados!C$3:E$15000,3,0),"Não Encontrado")))</f>
        <v/>
      </c>
      <c r="AB702" s="46" t="str">
        <f aca="false">IFERROR(IF(Z702&lt;&gt;"Não Encontrado",Z702,IF(AA702&lt;&gt;"Não Encontrado",AA702,"")),"")</f>
        <v/>
      </c>
      <c r="AC702" s="45" t="str">
        <f aca="false">IF(B702="","",IF(AB702="","NÃO","SIM"))</f>
        <v/>
      </c>
      <c r="AD702" s="45" t="str">
        <f aca="false">IFERROR(VLOOKUP(G702,Dados!$P$3:$R$500,3,0),"")</f>
        <v/>
      </c>
      <c r="AE702" s="45" t="str">
        <f aca="false">IFERROR(VLOOKUP(G702,Dados!$K$3:$L$500,2,0),"")</f>
        <v/>
      </c>
      <c r="AF702" s="45" t="str">
        <f aca="false">IFERROR(VLOOKUP(G702,Dados!$M$3:$N$500,2,0),"")</f>
        <v/>
      </c>
      <c r="AG702" s="45" t="str">
        <f aca="false">IF(F702="","",IF(AND(AD702="",AE702="",AF702=""),"-",IF(AND(AD702="BIT",AE702="",AF702=""),"BIT",IF(AND(AE702="ANEXO I",AD702="",AF702=""),"ANEXO I",IF(AND(AF702="ANEXO II",AD702="",AE702=""),"ANEXO II","Escolher")))))</f>
        <v/>
      </c>
      <c r="AH702" s="45" t="str">
        <f aca="false">IF(AG702&lt;&gt;"Pneus","",IFERROR(VLOOKUP(R702,Dados!$X$2:$Z$5,3,0)*(AI702-Q702),VLOOKUP(D702,Dados!$X$7:$Z$33,3,0)*(AI702-Q702)))</f>
        <v/>
      </c>
      <c r="AI702" s="47" t="str">
        <f aca="false">IF(B702="","",P702+Q702+O702+M702+L702-N702)</f>
        <v/>
      </c>
      <c r="AJ702" s="48" t="str">
        <f aca="false">IFERROR(IF(AND(AC702="SIM",AG702="-",Y702="REVENDA"),(AB702/1+1)*AI702,IF(AND(AC702="SIM",AG702="Pneus",Y702="REVENDA"),(AB702/1+1)*(AI702-AH702),"")),"")</f>
        <v/>
      </c>
      <c r="AK702" s="48" t="str">
        <f aca="false">IF(AJ702="","",AJ702*17%)</f>
        <v/>
      </c>
      <c r="AL702" s="48" t="str">
        <f aca="false">IFERROR(IF(AC702="NÃO","",IF(AK702="","",IF(E702="Simples Nacional",BF702,IF(T702=0.12,U702*0.5833337002,IF(T702=0,AI702*0.07,U702))))),"")</f>
        <v/>
      </c>
      <c r="AM702" s="47" t="str">
        <f aca="false">IFERROR(IF(AC702="NÃO","",IF(OR(AG702="-",AG702="Pneus"),AK702-AL702,"")),"")</f>
        <v/>
      </c>
      <c r="AN702" s="48" t="str">
        <f aca="false">IF(AND(Y702="REVENDA",AC702="SIM",AG702="BIT"),((AB702/1+1)*AI702)*0.4117,"")</f>
        <v/>
      </c>
      <c r="AO702" s="48" t="str">
        <f aca="false">IF(AN702="","",AN702*17%)</f>
        <v/>
      </c>
      <c r="AP702" s="49" t="str">
        <f aca="false">IF(AN702="","",IF(T702=0.12,(U702*0.4117)*0.4117,IF(T702=0,(AI702*0.07)*0.4117,U702*0.4117)))</f>
        <v/>
      </c>
      <c r="AQ702" s="47" t="str">
        <f aca="false">IF(AN702="","",AO702-AP702)</f>
        <v/>
      </c>
      <c r="AR702" s="50" t="str">
        <f aca="false">IFERROR(IF(AND(AC702="SIM",Y702="REVENDA",LEFT(AG702,5)="ANEXO")*OR(AE702="ANEXO I",AF702="ANEXO II"),VLOOKUP(H702,Dados!G:I,2,0),""),"INSERIR MVA")</f>
        <v/>
      </c>
      <c r="AS702" s="48" t="str">
        <f aca="false">IF(LEFT(AG702,5)="ANEXO",VLOOKUP(AG702,Dados!$X$111:$Z$112,2,0)*(AI702-Q702),"")</f>
        <v/>
      </c>
      <c r="AT702" s="48" t="str">
        <f aca="false">IFERROR(IF(AR702="","",(AI702*AR702)+AI702),"INSERIR MVA")</f>
        <v/>
      </c>
      <c r="AU702" s="48" t="str">
        <f aca="false">IF(AT702="","",IF(AY702=0.04,U702,AS702*AY702))</f>
        <v/>
      </c>
      <c r="AV702" s="47" t="str">
        <f aca="false">IFERROR(IF(AU702="","",(VLOOKUP(AG702,Dados!$X$111:$Z$112,3,0)*AT702*0.17)),"INSERIR MVA")</f>
        <v/>
      </c>
      <c r="AW702" s="47" t="str">
        <f aca="false">IFERROR(IF(AR702="","",AV702-AU702),"")</f>
        <v/>
      </c>
      <c r="AX702" s="51" t="str">
        <f aca="false">IFERROR(IF(AC702="NÃO","",IF(AM702&lt;&gt;"",AM702-W702,IF(AQ702&lt;&gt;"",AQ702-W702,IF(AW702&lt;&gt;"",AW702-W702,"")))),"")</f>
        <v/>
      </c>
      <c r="AY702" s="46" t="str">
        <f aca="false">IFERROR(IF(ISNA(VLOOKUP(R702,Dados!$X$2:$Y$5,2,0)),VLOOKUP(D702,Dados!$X$7:$Y$33,2,0),VLOOKUP(R702,Dados!$X$2:$Y$5,2,0)),"")</f>
        <v/>
      </c>
      <c r="AZ702" s="52" t="str">
        <f aca="false">IF(C702="","",IF(AND(Y702="CONSUMO",AC702="NÃO")*OR(AG702="-",AG702="BIT"),IF(E702&lt;&gt;"",(AI702-(P702+L702-N702+Q702)*AY702)/0.83),""))</f>
        <v/>
      </c>
      <c r="BA702" s="51" t="str">
        <f aca="false">IF(AZ702="","",AZ702*0.17-((P702+L702-N702+Q702)*AY702))</f>
        <v/>
      </c>
      <c r="BB702" s="51" t="str">
        <f aca="false">IF(AND(Y702="CONSUMO",AG702="ANEXO I",AY702&gt;4%),(AI702-(P702+L702-N702+Q702)*0.0514)/0.83*(0.5177)*(0.17)-AI702*0.0514,IF(AND(Y702="CONSUMO",AG702="ANEXO II",AY702&gt;4%),(AI702-(P702+L702-N702+Q702)*0.041)/0.83*(0.3295)*(0.17)-AI702*0.041,IF(AND(Y702="CONSUMO",AG702="ANEXO I",AY702=4%),(AI702-(P702+L702-N702+Q702)*0.04)/0.83*(0.5177)*(0.17)-AI702*0.04,IF(AND(Y702="CONSUMO",AG702="ANEXO II",AY702=4%),(AI702-(P702+L702-N702+Q702)*0.04)/0.83*(0.3295)*(0.17)-AI702*0.04,""))))</f>
        <v/>
      </c>
      <c r="BC702" s="51" t="str">
        <f aca="false">IF(C702="","",IF(AND(Y702="CONSUMO",AC702="SIM")*OR(AG702="-",AG702="BIT"),IF(E702&lt;&gt;"",(AI702-(P702+L702-N702+Q702)*AY702)/0.83),""))</f>
        <v/>
      </c>
      <c r="BD702" s="51" t="str">
        <f aca="false">IF(BC702="","",BC702*0.17)</f>
        <v/>
      </c>
      <c r="BE702" s="51" t="str">
        <f aca="false">IF(I702=6908,0,IF(BC702="","",BD702-((P702+L702-N702+Q702)*AY702)))</f>
        <v/>
      </c>
      <c r="BF702" s="53" t="str">
        <f aca="false">IF(B702="","",IF(OR(B702="",E702="Regime Normal"),0,(AI702-Q702)*VLOOKUP(R702,Dados!$X$98:$Y$108,2,0)))</f>
        <v/>
      </c>
      <c r="BG702" s="54" t="str">
        <f aca="false">IFERROR(VLOOKUP(I702,Dados!$AC$27:$AD$43,2,0),IF(B702="","",IF(D702&lt;&gt;"MT",IF(AND(AC702="SIM",Y702="Revenda"),"2403",IF(AND(AC702="SIM",Y702="Consumo"),"2407",IF(AND(AC702="NÃO",Y702="Revenda"),"2102",IF(AND(AC702="NÃO",Y702="Consumo"),"2556",)))),REPLACE(I702,1,1,1))))</f>
        <v/>
      </c>
    </row>
    <row r="703" customFormat="false" ht="12.8" hidden="false" customHeight="true" outlineLevel="0" collapsed="false">
      <c r="Y703" s="45"/>
      <c r="Z703" s="46" t="str">
        <f aca="false">IF(B703="","",(IFERROR(VLOOKUP(H703,Dados!A$3:B$15000,2,0),"Não Encontrado")))</f>
        <v/>
      </c>
      <c r="AA703" s="46" t="str">
        <f aca="false">IF(B703="","",(IFERROR(VLOOKUP(G703,Dados!C$3:E$15000,3,0),"Não Encontrado")))</f>
        <v/>
      </c>
      <c r="AB703" s="46" t="str">
        <f aca="false">IFERROR(IF(Z703&lt;&gt;"Não Encontrado",Z703,IF(AA703&lt;&gt;"Não Encontrado",AA703,"")),"")</f>
        <v/>
      </c>
      <c r="AC703" s="45" t="str">
        <f aca="false">IF(B703="","",IF(AB703="","NÃO","SIM"))</f>
        <v/>
      </c>
      <c r="AD703" s="45" t="str">
        <f aca="false">IFERROR(VLOOKUP(G703,Dados!$P$3:$R$500,3,0),"")</f>
        <v/>
      </c>
      <c r="AE703" s="45" t="str">
        <f aca="false">IFERROR(VLOOKUP(G703,Dados!$K$3:$L$500,2,0),"")</f>
        <v/>
      </c>
      <c r="AF703" s="45" t="str">
        <f aca="false">IFERROR(VLOOKUP(G703,Dados!$M$3:$N$500,2,0),"")</f>
        <v/>
      </c>
      <c r="AG703" s="45" t="str">
        <f aca="false">IF(F703="","",IF(AND(AD703="",AE703="",AF703=""),"-",IF(AND(AD703="BIT",AE703="",AF703=""),"BIT",IF(AND(AE703="ANEXO I",AD703="",AF703=""),"ANEXO I",IF(AND(AF703="ANEXO II",AD703="",AE703=""),"ANEXO II","Escolher")))))</f>
        <v/>
      </c>
      <c r="AH703" s="45" t="str">
        <f aca="false">IF(AG703&lt;&gt;"Pneus","",IFERROR(VLOOKUP(R703,Dados!$X$2:$Z$5,3,0)*(AI703-Q703),VLOOKUP(D703,Dados!$X$7:$Z$33,3,0)*(AI703-Q703)))</f>
        <v/>
      </c>
      <c r="AI703" s="47" t="str">
        <f aca="false">IF(B703="","",P703+Q703+O703+M703+L703-N703)</f>
        <v/>
      </c>
      <c r="AJ703" s="48" t="str">
        <f aca="false">IFERROR(IF(AND(AC703="SIM",AG703="-",Y703="REVENDA"),(AB703/1+1)*AI703,IF(AND(AC703="SIM",AG703="Pneus",Y703="REVENDA"),(AB703/1+1)*(AI703-AH703),"")),"")</f>
        <v/>
      </c>
      <c r="AK703" s="48" t="str">
        <f aca="false">IF(AJ703="","",AJ703*17%)</f>
        <v/>
      </c>
      <c r="AL703" s="48" t="str">
        <f aca="false">IFERROR(IF(AC703="NÃO","",IF(AK703="","",IF(E703="Simples Nacional",BF703,IF(T703=0.12,U703*0.5833337002,IF(T703=0,AI703*0.07,U703))))),"")</f>
        <v/>
      </c>
      <c r="AM703" s="47" t="str">
        <f aca="false">IFERROR(IF(AC703="NÃO","",IF(OR(AG703="-",AG703="Pneus"),AK703-AL703,"")),"")</f>
        <v/>
      </c>
      <c r="AN703" s="48" t="str">
        <f aca="false">IF(AND(Y703="REVENDA",AC703="SIM",AG703="BIT"),((AB703/1+1)*AI703)*0.4117,"")</f>
        <v/>
      </c>
      <c r="AO703" s="48" t="str">
        <f aca="false">IF(AN703="","",AN703*17%)</f>
        <v/>
      </c>
      <c r="AP703" s="49" t="str">
        <f aca="false">IF(AN703="","",IF(T703=0.12,(U703*0.4117)*0.4117,IF(T703=0,(AI703*0.07)*0.4117,U703*0.4117)))</f>
        <v/>
      </c>
      <c r="AQ703" s="47" t="str">
        <f aca="false">IF(AN703="","",AO703-AP703)</f>
        <v/>
      </c>
      <c r="AR703" s="50" t="str">
        <f aca="false">IFERROR(IF(AND(AC703="SIM",Y703="REVENDA",LEFT(AG703,5)="ANEXO")*OR(AE703="ANEXO I",AF703="ANEXO II"),VLOOKUP(H703,Dados!G:I,2,0),""),"INSERIR MVA")</f>
        <v/>
      </c>
      <c r="AS703" s="48" t="str">
        <f aca="false">IF(LEFT(AG703,5)="ANEXO",VLOOKUP(AG703,Dados!$X$111:$Z$112,2,0)*(AI703-Q703),"")</f>
        <v/>
      </c>
      <c r="AT703" s="48" t="str">
        <f aca="false">IFERROR(IF(AR703="","",(AI703*AR703)+AI703),"INSERIR MVA")</f>
        <v/>
      </c>
      <c r="AU703" s="48" t="str">
        <f aca="false">IF(AT703="","",IF(AY703=0.04,U703,AS703*AY703))</f>
        <v/>
      </c>
      <c r="AV703" s="47" t="str">
        <f aca="false">IFERROR(IF(AU703="","",(VLOOKUP(AG703,Dados!$X$111:$Z$112,3,0)*AT703*0.17)),"INSERIR MVA")</f>
        <v/>
      </c>
      <c r="AW703" s="47" t="str">
        <f aca="false">IFERROR(IF(AR703="","",AV703-AU703),"")</f>
        <v/>
      </c>
      <c r="AX703" s="51" t="str">
        <f aca="false">IFERROR(IF(AC703="NÃO","",IF(AM703&lt;&gt;"",AM703-W703,IF(AQ703&lt;&gt;"",AQ703-W703,IF(AW703&lt;&gt;"",AW703-W703,"")))),"")</f>
        <v/>
      </c>
      <c r="AY703" s="46" t="str">
        <f aca="false">IFERROR(IF(ISNA(VLOOKUP(R703,Dados!$X$2:$Y$5,2,0)),VLOOKUP(D703,Dados!$X$7:$Y$33,2,0),VLOOKUP(R703,Dados!$X$2:$Y$5,2,0)),"")</f>
        <v/>
      </c>
      <c r="AZ703" s="52" t="str">
        <f aca="false">IF(C703="","",IF(AND(Y703="CONSUMO",AC703="NÃO")*OR(AG703="-",AG703="BIT"),IF(E703&lt;&gt;"",(AI703-(P703+L703-N703+Q703)*AY703)/0.83),""))</f>
        <v/>
      </c>
      <c r="BA703" s="51" t="str">
        <f aca="false">IF(AZ703="","",AZ703*0.17-((P703+L703-N703+Q703)*AY703))</f>
        <v/>
      </c>
      <c r="BB703" s="51" t="str">
        <f aca="false">IF(AND(Y703="CONSUMO",AG703="ANEXO I",AY703&gt;4%),(AI703-(P703+L703-N703+Q703)*0.0514)/0.83*(0.5177)*(0.17)-AI703*0.0514,IF(AND(Y703="CONSUMO",AG703="ANEXO II",AY703&gt;4%),(AI703-(P703+L703-N703+Q703)*0.041)/0.83*(0.3295)*(0.17)-AI703*0.041,IF(AND(Y703="CONSUMO",AG703="ANEXO I",AY703=4%),(AI703-(P703+L703-N703+Q703)*0.04)/0.83*(0.5177)*(0.17)-AI703*0.04,IF(AND(Y703="CONSUMO",AG703="ANEXO II",AY703=4%),(AI703-(P703+L703-N703+Q703)*0.04)/0.83*(0.3295)*(0.17)-AI703*0.04,""))))</f>
        <v/>
      </c>
      <c r="BC703" s="51" t="str">
        <f aca="false">IF(C703="","",IF(AND(Y703="CONSUMO",AC703="SIM")*OR(AG703="-",AG703="BIT"),IF(E703&lt;&gt;"",(AI703-(P703+L703-N703+Q703)*AY703)/0.83),""))</f>
        <v/>
      </c>
      <c r="BD703" s="51" t="str">
        <f aca="false">IF(BC703="","",BC703*0.17)</f>
        <v/>
      </c>
      <c r="BE703" s="51" t="str">
        <f aca="false">IF(I703=6908,0,IF(BC703="","",BD703-((P703+L703-N703+Q703)*AY703)))</f>
        <v/>
      </c>
      <c r="BF703" s="53" t="str">
        <f aca="false">IF(B703="","",IF(OR(B703="",E703="Regime Normal"),0,(AI703-Q703)*VLOOKUP(R703,Dados!$X$98:$Y$108,2,0)))</f>
        <v/>
      </c>
      <c r="BG703" s="54" t="str">
        <f aca="false">IFERROR(VLOOKUP(I703,Dados!$AC$27:$AD$43,2,0),IF(B703="","",IF(D703&lt;&gt;"MT",IF(AND(AC703="SIM",Y703="Revenda"),"2403",IF(AND(AC703="SIM",Y703="Consumo"),"2407",IF(AND(AC703="NÃO",Y703="Revenda"),"2102",IF(AND(AC703="NÃO",Y703="Consumo"),"2556",)))),REPLACE(I703,1,1,1))))</f>
        <v/>
      </c>
    </row>
    <row r="704" customFormat="false" ht="12.8" hidden="false" customHeight="true" outlineLevel="0" collapsed="false">
      <c r="Y704" s="45"/>
      <c r="Z704" s="46" t="str">
        <f aca="false">IF(B704="","",(IFERROR(VLOOKUP(H704,Dados!A$3:B$15000,2,0),"Não Encontrado")))</f>
        <v/>
      </c>
      <c r="AA704" s="46" t="str">
        <f aca="false">IF(B704="","",(IFERROR(VLOOKUP(G704,Dados!C$3:E$15000,3,0),"Não Encontrado")))</f>
        <v/>
      </c>
      <c r="AB704" s="46" t="str">
        <f aca="false">IFERROR(IF(Z704&lt;&gt;"Não Encontrado",Z704,IF(AA704&lt;&gt;"Não Encontrado",AA704,"")),"")</f>
        <v/>
      </c>
      <c r="AC704" s="45" t="str">
        <f aca="false">IF(B704="","",IF(AB704="","NÃO","SIM"))</f>
        <v/>
      </c>
      <c r="AD704" s="45" t="str">
        <f aca="false">IFERROR(VLOOKUP(G704,Dados!$P$3:$R$500,3,0),"")</f>
        <v/>
      </c>
      <c r="AE704" s="45" t="str">
        <f aca="false">IFERROR(VLOOKUP(G704,Dados!$K$3:$L$500,2,0),"")</f>
        <v/>
      </c>
      <c r="AF704" s="45" t="str">
        <f aca="false">IFERROR(VLOOKUP(G704,Dados!$M$3:$N$500,2,0),"")</f>
        <v/>
      </c>
      <c r="AG704" s="45" t="str">
        <f aca="false">IF(F704="","",IF(AND(AD704="",AE704="",AF704=""),"-",IF(AND(AD704="BIT",AE704="",AF704=""),"BIT",IF(AND(AE704="ANEXO I",AD704="",AF704=""),"ANEXO I",IF(AND(AF704="ANEXO II",AD704="",AE704=""),"ANEXO II","Escolher")))))</f>
        <v/>
      </c>
      <c r="AH704" s="45" t="str">
        <f aca="false">IF(AG704&lt;&gt;"Pneus","",IFERROR(VLOOKUP(R704,Dados!$X$2:$Z$5,3,0)*(AI704-Q704),VLOOKUP(D704,Dados!$X$7:$Z$33,3,0)*(AI704-Q704)))</f>
        <v/>
      </c>
      <c r="AI704" s="47" t="str">
        <f aca="false">IF(B704="","",P704+Q704+O704+M704+L704-N704)</f>
        <v/>
      </c>
      <c r="AJ704" s="48" t="str">
        <f aca="false">IFERROR(IF(AND(AC704="SIM",AG704="-",Y704="REVENDA"),(AB704/1+1)*AI704,IF(AND(AC704="SIM",AG704="Pneus",Y704="REVENDA"),(AB704/1+1)*(AI704-AH704),"")),"")</f>
        <v/>
      </c>
      <c r="AK704" s="48" t="str">
        <f aca="false">IF(AJ704="","",AJ704*17%)</f>
        <v/>
      </c>
      <c r="AL704" s="48" t="str">
        <f aca="false">IFERROR(IF(AC704="NÃO","",IF(AK704="","",IF(E704="Simples Nacional",BF704,IF(T704=0.12,U704*0.5833337002,IF(T704=0,AI704*0.07,U704))))),"")</f>
        <v/>
      </c>
      <c r="AM704" s="47" t="str">
        <f aca="false">IFERROR(IF(AC704="NÃO","",IF(OR(AG704="-",AG704="Pneus"),AK704-AL704,"")),"")</f>
        <v/>
      </c>
      <c r="AN704" s="48" t="str">
        <f aca="false">IF(AND(Y704="REVENDA",AC704="SIM",AG704="BIT"),((AB704/1+1)*AI704)*0.4117,"")</f>
        <v/>
      </c>
      <c r="AO704" s="48" t="str">
        <f aca="false">IF(AN704="","",AN704*17%)</f>
        <v/>
      </c>
      <c r="AP704" s="49" t="str">
        <f aca="false">IF(AN704="","",IF(T704=0.12,(U704*0.4117)*0.4117,IF(T704=0,(AI704*0.07)*0.4117,U704*0.4117)))</f>
        <v/>
      </c>
      <c r="AQ704" s="47" t="str">
        <f aca="false">IF(AN704="","",AO704-AP704)</f>
        <v/>
      </c>
      <c r="AR704" s="50" t="str">
        <f aca="false">IFERROR(IF(AND(AC704="SIM",Y704="REVENDA",LEFT(AG704,5)="ANEXO")*OR(AE704="ANEXO I",AF704="ANEXO II"),VLOOKUP(H704,Dados!G:I,2,0),""),"INSERIR MVA")</f>
        <v/>
      </c>
      <c r="AS704" s="48" t="str">
        <f aca="false">IF(LEFT(AG704,5)="ANEXO",VLOOKUP(AG704,Dados!$X$111:$Z$112,2,0)*(AI704-Q704),"")</f>
        <v/>
      </c>
      <c r="AT704" s="48" t="str">
        <f aca="false">IFERROR(IF(AR704="","",(AI704*AR704)+AI704),"INSERIR MVA")</f>
        <v/>
      </c>
      <c r="AU704" s="48" t="str">
        <f aca="false">IF(AT704="","",IF(AY704=0.04,U704,AS704*AY704))</f>
        <v/>
      </c>
      <c r="AV704" s="47" t="str">
        <f aca="false">IFERROR(IF(AU704="","",(VLOOKUP(AG704,Dados!$X$111:$Z$112,3,0)*AT704*0.17)),"INSERIR MVA")</f>
        <v/>
      </c>
      <c r="AW704" s="47" t="str">
        <f aca="false">IFERROR(IF(AR704="","",AV704-AU704),"")</f>
        <v/>
      </c>
      <c r="AX704" s="51" t="str">
        <f aca="false">IFERROR(IF(AC704="NÃO","",IF(AM704&lt;&gt;"",AM704-W704,IF(AQ704&lt;&gt;"",AQ704-W704,IF(AW704&lt;&gt;"",AW704-W704,"")))),"")</f>
        <v/>
      </c>
      <c r="AY704" s="46" t="str">
        <f aca="false">IFERROR(IF(ISNA(VLOOKUP(R704,Dados!$X$2:$Y$5,2,0)),VLOOKUP(D704,Dados!$X$7:$Y$33,2,0),VLOOKUP(R704,Dados!$X$2:$Y$5,2,0)),"")</f>
        <v/>
      </c>
      <c r="AZ704" s="52" t="str">
        <f aca="false">IF(C704="","",IF(AND(Y704="CONSUMO",AC704="NÃO")*OR(AG704="-",AG704="BIT"),IF(E704&lt;&gt;"",(AI704-(P704+L704-N704+Q704)*AY704)/0.83),""))</f>
        <v/>
      </c>
      <c r="BA704" s="51" t="str">
        <f aca="false">IF(AZ704="","",AZ704*0.17-((P704+L704-N704+Q704)*AY704))</f>
        <v/>
      </c>
      <c r="BB704" s="51" t="str">
        <f aca="false">IF(AND(Y704="CONSUMO",AG704="ANEXO I",AY704&gt;4%),(AI704-(P704+L704-N704+Q704)*0.0514)/0.83*(0.5177)*(0.17)-AI704*0.0514,IF(AND(Y704="CONSUMO",AG704="ANEXO II",AY704&gt;4%),(AI704-(P704+L704-N704+Q704)*0.041)/0.83*(0.3295)*(0.17)-AI704*0.041,IF(AND(Y704="CONSUMO",AG704="ANEXO I",AY704=4%),(AI704-(P704+L704-N704+Q704)*0.04)/0.83*(0.5177)*(0.17)-AI704*0.04,IF(AND(Y704="CONSUMO",AG704="ANEXO II",AY704=4%),(AI704-(P704+L704-N704+Q704)*0.04)/0.83*(0.3295)*(0.17)-AI704*0.04,""))))</f>
        <v/>
      </c>
      <c r="BC704" s="51" t="str">
        <f aca="false">IF(C704="","",IF(AND(Y704="CONSUMO",AC704="SIM")*OR(AG704="-",AG704="BIT"),IF(E704&lt;&gt;"",(AI704-(P704+L704-N704+Q704)*AY704)/0.83),""))</f>
        <v/>
      </c>
      <c r="BD704" s="51" t="str">
        <f aca="false">IF(BC704="","",BC704*0.17)</f>
        <v/>
      </c>
      <c r="BE704" s="51" t="str">
        <f aca="false">IF(I704=6908,0,IF(BC704="","",BD704-((P704+L704-N704+Q704)*AY704)))</f>
        <v/>
      </c>
      <c r="BF704" s="53" t="str">
        <f aca="false">IF(B704="","",IF(OR(B704="",E704="Regime Normal"),0,(AI704-Q704)*VLOOKUP(R704,Dados!$X$98:$Y$108,2,0)))</f>
        <v/>
      </c>
      <c r="BG704" s="54" t="str">
        <f aca="false">IFERROR(VLOOKUP(I704,Dados!$AC$27:$AD$43,2,0),IF(B704="","",IF(D704&lt;&gt;"MT",IF(AND(AC704="SIM",Y704="Revenda"),"2403",IF(AND(AC704="SIM",Y704="Consumo"),"2407",IF(AND(AC704="NÃO",Y704="Revenda"),"2102",IF(AND(AC704="NÃO",Y704="Consumo"),"2556",)))),REPLACE(I704,1,1,1))))</f>
        <v/>
      </c>
    </row>
    <row r="705" customFormat="false" ht="12.8" hidden="false" customHeight="true" outlineLevel="0" collapsed="false">
      <c r="Y705" s="45"/>
      <c r="Z705" s="46" t="str">
        <f aca="false">IF(B705="","",(IFERROR(VLOOKUP(H705,Dados!A$3:B$15000,2,0),"Não Encontrado")))</f>
        <v/>
      </c>
      <c r="AA705" s="46" t="str">
        <f aca="false">IF(B705="","",(IFERROR(VLOOKUP(G705,Dados!C$3:E$15000,3,0),"Não Encontrado")))</f>
        <v/>
      </c>
      <c r="AB705" s="46" t="str">
        <f aca="false">IFERROR(IF(Z705&lt;&gt;"Não Encontrado",Z705,IF(AA705&lt;&gt;"Não Encontrado",AA705,"")),"")</f>
        <v/>
      </c>
      <c r="AC705" s="45" t="str">
        <f aca="false">IF(B705="","",IF(AB705="","NÃO","SIM"))</f>
        <v/>
      </c>
      <c r="AD705" s="45" t="str">
        <f aca="false">IFERROR(VLOOKUP(G705,Dados!$P$3:$R$500,3,0),"")</f>
        <v/>
      </c>
      <c r="AE705" s="45" t="str">
        <f aca="false">IFERROR(VLOOKUP(G705,Dados!$K$3:$L$500,2,0),"")</f>
        <v/>
      </c>
      <c r="AF705" s="45" t="str">
        <f aca="false">IFERROR(VLOOKUP(G705,Dados!$M$3:$N$500,2,0),"")</f>
        <v/>
      </c>
      <c r="AG705" s="45" t="str">
        <f aca="false">IF(F705="","",IF(AND(AD705="",AE705="",AF705=""),"-",IF(AND(AD705="BIT",AE705="",AF705=""),"BIT",IF(AND(AE705="ANEXO I",AD705="",AF705=""),"ANEXO I",IF(AND(AF705="ANEXO II",AD705="",AE705=""),"ANEXO II","Escolher")))))</f>
        <v/>
      </c>
      <c r="AH705" s="45" t="str">
        <f aca="false">IF(AG705&lt;&gt;"Pneus","",IFERROR(VLOOKUP(R705,Dados!$X$2:$Z$5,3,0)*(AI705-Q705),VLOOKUP(D705,Dados!$X$7:$Z$33,3,0)*(AI705-Q705)))</f>
        <v/>
      </c>
      <c r="AI705" s="47" t="str">
        <f aca="false">IF(B705="","",P705+Q705+O705+M705+L705-N705)</f>
        <v/>
      </c>
      <c r="AJ705" s="48" t="str">
        <f aca="false">IFERROR(IF(AND(AC705="SIM",AG705="-",Y705="REVENDA"),(AB705/1+1)*AI705,IF(AND(AC705="SIM",AG705="Pneus",Y705="REVENDA"),(AB705/1+1)*(AI705-AH705),"")),"")</f>
        <v/>
      </c>
      <c r="AK705" s="48" t="str">
        <f aca="false">IF(AJ705="","",AJ705*17%)</f>
        <v/>
      </c>
      <c r="AL705" s="48" t="str">
        <f aca="false">IFERROR(IF(AC705="NÃO","",IF(AK705="","",IF(E705="Simples Nacional",BF705,IF(T705=0.12,U705*0.5833337002,IF(T705=0,AI705*0.07,U705))))),"")</f>
        <v/>
      </c>
      <c r="AM705" s="47" t="str">
        <f aca="false">IFERROR(IF(AC705="NÃO","",IF(OR(AG705="-",AG705="Pneus"),AK705-AL705,"")),"")</f>
        <v/>
      </c>
      <c r="AN705" s="48" t="str">
        <f aca="false">IF(AND(Y705="REVENDA",AC705="SIM",AG705="BIT"),((AB705/1+1)*AI705)*0.4117,"")</f>
        <v/>
      </c>
      <c r="AO705" s="48" t="str">
        <f aca="false">IF(AN705="","",AN705*17%)</f>
        <v/>
      </c>
      <c r="AP705" s="49" t="str">
        <f aca="false">IF(AN705="","",IF(T705=0.12,(U705*0.4117)*0.4117,IF(T705=0,(AI705*0.07)*0.4117,U705*0.4117)))</f>
        <v/>
      </c>
      <c r="AQ705" s="47" t="str">
        <f aca="false">IF(AN705="","",AO705-AP705)</f>
        <v/>
      </c>
      <c r="AR705" s="50" t="str">
        <f aca="false">IFERROR(IF(AND(AC705="SIM",Y705="REVENDA",LEFT(AG705,5)="ANEXO")*OR(AE705="ANEXO I",AF705="ANEXO II"),VLOOKUP(H705,Dados!G:I,2,0),""),"INSERIR MVA")</f>
        <v/>
      </c>
      <c r="AS705" s="48" t="str">
        <f aca="false">IF(LEFT(AG705,5)="ANEXO",VLOOKUP(AG705,Dados!$X$111:$Z$112,2,0)*(AI705-Q705),"")</f>
        <v/>
      </c>
      <c r="AT705" s="48" t="str">
        <f aca="false">IFERROR(IF(AR705="","",(AI705*AR705)+AI705),"INSERIR MVA")</f>
        <v/>
      </c>
      <c r="AU705" s="48" t="str">
        <f aca="false">IF(AT705="","",IF(AY705=0.04,U705,AS705*AY705))</f>
        <v/>
      </c>
      <c r="AV705" s="47" t="str">
        <f aca="false">IFERROR(IF(AU705="","",(VLOOKUP(AG705,Dados!$X$111:$Z$112,3,0)*AT705*0.17)),"INSERIR MVA")</f>
        <v/>
      </c>
      <c r="AW705" s="47" t="str">
        <f aca="false">IFERROR(IF(AR705="","",AV705-AU705),"")</f>
        <v/>
      </c>
      <c r="AX705" s="51" t="str">
        <f aca="false">IFERROR(IF(AC705="NÃO","",IF(AM705&lt;&gt;"",AM705-W705,IF(AQ705&lt;&gt;"",AQ705-W705,IF(AW705&lt;&gt;"",AW705-W705,"")))),"")</f>
        <v/>
      </c>
      <c r="AY705" s="46" t="str">
        <f aca="false">IFERROR(IF(ISNA(VLOOKUP(R705,Dados!$X$2:$Y$5,2,0)),VLOOKUP(D705,Dados!$X$7:$Y$33,2,0),VLOOKUP(R705,Dados!$X$2:$Y$5,2,0)),"")</f>
        <v/>
      </c>
      <c r="AZ705" s="52" t="str">
        <f aca="false">IF(C705="","",IF(AND(Y705="CONSUMO",AC705="NÃO")*OR(AG705="-",AG705="BIT"),IF(E705&lt;&gt;"",(AI705-(P705+L705-N705+Q705)*AY705)/0.83),""))</f>
        <v/>
      </c>
      <c r="BA705" s="51" t="str">
        <f aca="false">IF(AZ705="","",AZ705*0.17-((P705+L705-N705+Q705)*AY705))</f>
        <v/>
      </c>
      <c r="BB705" s="51" t="str">
        <f aca="false">IF(AND(Y705="CONSUMO",AG705="ANEXO I",AY705&gt;4%),(AI705-(P705+L705-N705+Q705)*0.0514)/0.83*(0.5177)*(0.17)-AI705*0.0514,IF(AND(Y705="CONSUMO",AG705="ANEXO II",AY705&gt;4%),(AI705-(P705+L705-N705+Q705)*0.041)/0.83*(0.3295)*(0.17)-AI705*0.041,IF(AND(Y705="CONSUMO",AG705="ANEXO I",AY705=4%),(AI705-(P705+L705-N705+Q705)*0.04)/0.83*(0.5177)*(0.17)-AI705*0.04,IF(AND(Y705="CONSUMO",AG705="ANEXO II",AY705=4%),(AI705-(P705+L705-N705+Q705)*0.04)/0.83*(0.3295)*(0.17)-AI705*0.04,""))))</f>
        <v/>
      </c>
      <c r="BC705" s="51" t="str">
        <f aca="false">IF(C705="","",IF(AND(Y705="CONSUMO",AC705="SIM")*OR(AG705="-",AG705="BIT"),IF(E705&lt;&gt;"",(AI705-(P705+L705-N705+Q705)*AY705)/0.83),""))</f>
        <v/>
      </c>
      <c r="BD705" s="51" t="str">
        <f aca="false">IF(BC705="","",BC705*0.17)</f>
        <v/>
      </c>
      <c r="BE705" s="51" t="str">
        <f aca="false">IF(I705=6908,0,IF(BC705="","",BD705-((P705+L705-N705+Q705)*AY705)))</f>
        <v/>
      </c>
      <c r="BF705" s="53" t="str">
        <f aca="false">IF(B705="","",IF(OR(B705="",E705="Regime Normal"),0,(AI705-Q705)*VLOOKUP(R705,Dados!$X$98:$Y$108,2,0)))</f>
        <v/>
      </c>
      <c r="BG705" s="54" t="str">
        <f aca="false">IFERROR(VLOOKUP(I705,Dados!$AC$27:$AD$43,2,0),IF(B705="","",IF(D705&lt;&gt;"MT",IF(AND(AC705="SIM",Y705="Revenda"),"2403",IF(AND(AC705="SIM",Y705="Consumo"),"2407",IF(AND(AC705="NÃO",Y705="Revenda"),"2102",IF(AND(AC705="NÃO",Y705="Consumo"),"2556",)))),REPLACE(I705,1,1,1))))</f>
        <v/>
      </c>
    </row>
    <row r="706" customFormat="false" ht="12.8" hidden="false" customHeight="true" outlineLevel="0" collapsed="false">
      <c r="Y706" s="45"/>
      <c r="Z706" s="46" t="str">
        <f aca="false">IF(B706="","",(IFERROR(VLOOKUP(H706,Dados!A$3:B$15000,2,0),"Não Encontrado")))</f>
        <v/>
      </c>
      <c r="AA706" s="46" t="str">
        <f aca="false">IF(B706="","",(IFERROR(VLOOKUP(G706,Dados!C$3:E$15000,3,0),"Não Encontrado")))</f>
        <v/>
      </c>
      <c r="AB706" s="46" t="str">
        <f aca="false">IFERROR(IF(Z706&lt;&gt;"Não Encontrado",Z706,IF(AA706&lt;&gt;"Não Encontrado",AA706,"")),"")</f>
        <v/>
      </c>
      <c r="AC706" s="45" t="str">
        <f aca="false">IF(B706="","",IF(AB706="","NÃO","SIM"))</f>
        <v/>
      </c>
      <c r="AD706" s="45" t="str">
        <f aca="false">IFERROR(VLOOKUP(G706,Dados!$P$3:$R$500,3,0),"")</f>
        <v/>
      </c>
      <c r="AE706" s="45" t="str">
        <f aca="false">IFERROR(VLOOKUP(G706,Dados!$K$3:$L$500,2,0),"")</f>
        <v/>
      </c>
      <c r="AF706" s="45" t="str">
        <f aca="false">IFERROR(VLOOKUP(G706,Dados!$M$3:$N$500,2,0),"")</f>
        <v/>
      </c>
      <c r="AG706" s="45" t="str">
        <f aca="false">IF(F706="","",IF(AND(AD706="",AE706="",AF706=""),"-",IF(AND(AD706="BIT",AE706="",AF706=""),"BIT",IF(AND(AE706="ANEXO I",AD706="",AF706=""),"ANEXO I",IF(AND(AF706="ANEXO II",AD706="",AE706=""),"ANEXO II","Escolher")))))</f>
        <v/>
      </c>
      <c r="AH706" s="45" t="str">
        <f aca="false">IF(AG706&lt;&gt;"Pneus","",IFERROR(VLOOKUP(R706,Dados!$X$2:$Z$5,3,0)*(AI706-Q706),VLOOKUP(D706,Dados!$X$7:$Z$33,3,0)*(AI706-Q706)))</f>
        <v/>
      </c>
      <c r="AI706" s="47" t="str">
        <f aca="false">IF(B706="","",P706+Q706+O706+M706+L706-N706)</f>
        <v/>
      </c>
      <c r="AJ706" s="48" t="str">
        <f aca="false">IFERROR(IF(AND(AC706="SIM",AG706="-",Y706="REVENDA"),(AB706/1+1)*AI706,IF(AND(AC706="SIM",AG706="Pneus",Y706="REVENDA"),(AB706/1+1)*(AI706-AH706),"")),"")</f>
        <v/>
      </c>
      <c r="AK706" s="48" t="str">
        <f aca="false">IF(AJ706="","",AJ706*17%)</f>
        <v/>
      </c>
      <c r="AL706" s="48" t="str">
        <f aca="false">IFERROR(IF(AC706="NÃO","",IF(AK706="","",IF(E706="Simples Nacional",BF706,IF(T706=0.12,U706*0.5833337002,IF(T706=0,AI706*0.07,U706))))),"")</f>
        <v/>
      </c>
      <c r="AM706" s="47" t="str">
        <f aca="false">IFERROR(IF(AC706="NÃO","",IF(OR(AG706="-",AG706="Pneus"),AK706-AL706,"")),"")</f>
        <v/>
      </c>
      <c r="AN706" s="48" t="str">
        <f aca="false">IF(AND(Y706="REVENDA",AC706="SIM",AG706="BIT"),((AB706/1+1)*AI706)*0.4117,"")</f>
        <v/>
      </c>
      <c r="AO706" s="48" t="str">
        <f aca="false">IF(AN706="","",AN706*17%)</f>
        <v/>
      </c>
      <c r="AP706" s="49" t="str">
        <f aca="false">IF(AN706="","",IF(T706=0.12,(U706*0.4117)*0.4117,IF(T706=0,(AI706*0.07)*0.4117,U706*0.4117)))</f>
        <v/>
      </c>
      <c r="AQ706" s="47" t="str">
        <f aca="false">IF(AN706="","",AO706-AP706)</f>
        <v/>
      </c>
      <c r="AR706" s="50" t="str">
        <f aca="false">IFERROR(IF(AND(AC706="SIM",Y706="REVENDA",LEFT(AG706,5)="ANEXO")*OR(AE706="ANEXO I",AF706="ANEXO II"),VLOOKUP(H706,Dados!G:I,2,0),""),"INSERIR MVA")</f>
        <v/>
      </c>
      <c r="AS706" s="48" t="str">
        <f aca="false">IF(LEFT(AG706,5)="ANEXO",VLOOKUP(AG706,Dados!$X$111:$Z$112,2,0)*(AI706-Q706),"")</f>
        <v/>
      </c>
      <c r="AT706" s="48" t="str">
        <f aca="false">IFERROR(IF(AR706="","",(AI706*AR706)+AI706),"INSERIR MVA")</f>
        <v/>
      </c>
      <c r="AU706" s="48" t="str">
        <f aca="false">IF(AT706="","",IF(AY706=0.04,U706,AS706*AY706))</f>
        <v/>
      </c>
      <c r="AV706" s="47" t="str">
        <f aca="false">IFERROR(IF(AU706="","",(VLOOKUP(AG706,Dados!$X$111:$Z$112,3,0)*AT706*0.17)),"INSERIR MVA")</f>
        <v/>
      </c>
      <c r="AW706" s="47" t="str">
        <f aca="false">IFERROR(IF(AR706="","",AV706-AU706),"")</f>
        <v/>
      </c>
      <c r="AX706" s="51" t="str">
        <f aca="false">IFERROR(IF(AC706="NÃO","",IF(AM706&lt;&gt;"",AM706-W706,IF(AQ706&lt;&gt;"",AQ706-W706,IF(AW706&lt;&gt;"",AW706-W706,"")))),"")</f>
        <v/>
      </c>
      <c r="AY706" s="46" t="str">
        <f aca="false">IFERROR(IF(ISNA(VLOOKUP(R706,Dados!$X$2:$Y$5,2,0)),VLOOKUP(D706,Dados!$X$7:$Y$33,2,0),VLOOKUP(R706,Dados!$X$2:$Y$5,2,0)),"")</f>
        <v/>
      </c>
      <c r="AZ706" s="52" t="str">
        <f aca="false">IF(C706="","",IF(AND(Y706="CONSUMO",AC706="NÃO")*OR(AG706="-",AG706="BIT"),IF(E706&lt;&gt;"",(AI706-(P706+L706-N706+Q706)*AY706)/0.83),""))</f>
        <v/>
      </c>
      <c r="BA706" s="51" t="str">
        <f aca="false">IF(AZ706="","",AZ706*0.17-((P706+L706-N706+Q706)*AY706))</f>
        <v/>
      </c>
      <c r="BB706" s="51" t="str">
        <f aca="false">IF(AND(Y706="CONSUMO",AG706="ANEXO I",AY706&gt;4%),(AI706-(P706+L706-N706+Q706)*0.0514)/0.83*(0.5177)*(0.17)-AI706*0.0514,IF(AND(Y706="CONSUMO",AG706="ANEXO II",AY706&gt;4%),(AI706-(P706+L706-N706+Q706)*0.041)/0.83*(0.3295)*(0.17)-AI706*0.041,IF(AND(Y706="CONSUMO",AG706="ANEXO I",AY706=4%),(AI706-(P706+L706-N706+Q706)*0.04)/0.83*(0.5177)*(0.17)-AI706*0.04,IF(AND(Y706="CONSUMO",AG706="ANEXO II",AY706=4%),(AI706-(P706+L706-N706+Q706)*0.04)/0.83*(0.3295)*(0.17)-AI706*0.04,""))))</f>
        <v/>
      </c>
      <c r="BC706" s="51" t="str">
        <f aca="false">IF(C706="","",IF(AND(Y706="CONSUMO",AC706="SIM")*OR(AG706="-",AG706="BIT"),IF(E706&lt;&gt;"",(AI706-(P706+L706-N706+Q706)*AY706)/0.83),""))</f>
        <v/>
      </c>
      <c r="BD706" s="51" t="str">
        <f aca="false">IF(BC706="","",BC706*0.17)</f>
        <v/>
      </c>
      <c r="BE706" s="51" t="str">
        <f aca="false">IF(I706=6908,0,IF(BC706="","",BD706-((P706+L706-N706+Q706)*AY706)))</f>
        <v/>
      </c>
      <c r="BF706" s="53" t="str">
        <f aca="false">IF(B706="","",IF(OR(B706="",E706="Regime Normal"),0,(AI706-Q706)*VLOOKUP(R706,Dados!$X$98:$Y$108,2,0)))</f>
        <v/>
      </c>
      <c r="BG706" s="54" t="str">
        <f aca="false">IFERROR(VLOOKUP(I706,Dados!$AC$27:$AD$43,2,0),IF(B706="","",IF(D706&lt;&gt;"MT",IF(AND(AC706="SIM",Y706="Revenda"),"2403",IF(AND(AC706="SIM",Y706="Consumo"),"2407",IF(AND(AC706="NÃO",Y706="Revenda"),"2102",IF(AND(AC706="NÃO",Y706="Consumo"),"2556",)))),REPLACE(I706,1,1,1))))</f>
        <v/>
      </c>
    </row>
    <row r="707" customFormat="false" ht="12.8" hidden="false" customHeight="true" outlineLevel="0" collapsed="false">
      <c r="Y707" s="45"/>
      <c r="Z707" s="46" t="str">
        <f aca="false">IF(B707="","",(IFERROR(VLOOKUP(H707,Dados!A$3:B$15000,2,0),"Não Encontrado")))</f>
        <v/>
      </c>
      <c r="AA707" s="46" t="str">
        <f aca="false">IF(B707="","",(IFERROR(VLOOKUP(G707,Dados!C$3:E$15000,3,0),"Não Encontrado")))</f>
        <v/>
      </c>
      <c r="AB707" s="46" t="str">
        <f aca="false">IFERROR(IF(Z707&lt;&gt;"Não Encontrado",Z707,IF(AA707&lt;&gt;"Não Encontrado",AA707,"")),"")</f>
        <v/>
      </c>
      <c r="AC707" s="45" t="str">
        <f aca="false">IF(B707="","",IF(AB707="","NÃO","SIM"))</f>
        <v/>
      </c>
      <c r="AD707" s="45" t="str">
        <f aca="false">IFERROR(VLOOKUP(G707,Dados!$P$3:$R$500,3,0),"")</f>
        <v/>
      </c>
      <c r="AE707" s="45" t="str">
        <f aca="false">IFERROR(VLOOKUP(G707,Dados!$K$3:$L$500,2,0),"")</f>
        <v/>
      </c>
      <c r="AF707" s="45" t="str">
        <f aca="false">IFERROR(VLOOKUP(G707,Dados!$M$3:$N$500,2,0),"")</f>
        <v/>
      </c>
      <c r="AG707" s="45" t="str">
        <f aca="false">IF(F707="","",IF(AND(AD707="",AE707="",AF707=""),"-",IF(AND(AD707="BIT",AE707="",AF707=""),"BIT",IF(AND(AE707="ANEXO I",AD707="",AF707=""),"ANEXO I",IF(AND(AF707="ANEXO II",AD707="",AE707=""),"ANEXO II","Escolher")))))</f>
        <v/>
      </c>
      <c r="AH707" s="45" t="str">
        <f aca="false">IF(AG707&lt;&gt;"Pneus","",IFERROR(VLOOKUP(R707,Dados!$X$2:$Z$5,3,0)*(AI707-Q707),VLOOKUP(D707,Dados!$X$7:$Z$33,3,0)*(AI707-Q707)))</f>
        <v/>
      </c>
      <c r="AI707" s="47" t="str">
        <f aca="false">IF(B707="","",P707+Q707+O707+M707+L707-N707)</f>
        <v/>
      </c>
      <c r="AJ707" s="48" t="str">
        <f aca="false">IFERROR(IF(AND(AC707="SIM",AG707="-",Y707="REVENDA"),(AB707/1+1)*AI707,IF(AND(AC707="SIM",AG707="Pneus",Y707="REVENDA"),(AB707/1+1)*(AI707-AH707),"")),"")</f>
        <v/>
      </c>
      <c r="AK707" s="48" t="str">
        <f aca="false">IF(AJ707="","",AJ707*17%)</f>
        <v/>
      </c>
      <c r="AL707" s="48" t="str">
        <f aca="false">IFERROR(IF(AC707="NÃO","",IF(AK707="","",IF(E707="Simples Nacional",BF707,IF(T707=0.12,U707*0.5833337002,IF(T707=0,AI707*0.07,U707))))),"")</f>
        <v/>
      </c>
      <c r="AM707" s="47" t="str">
        <f aca="false">IFERROR(IF(AC707="NÃO","",IF(OR(AG707="-",AG707="Pneus"),AK707-AL707,"")),"")</f>
        <v/>
      </c>
      <c r="AN707" s="48" t="str">
        <f aca="false">IF(AND(Y707="REVENDA",AC707="SIM",AG707="BIT"),((AB707/1+1)*AI707)*0.4117,"")</f>
        <v/>
      </c>
      <c r="AO707" s="48" t="str">
        <f aca="false">IF(AN707="","",AN707*17%)</f>
        <v/>
      </c>
      <c r="AP707" s="49" t="str">
        <f aca="false">IF(AN707="","",IF(T707=0.12,(U707*0.4117)*0.4117,IF(T707=0,(AI707*0.07)*0.4117,U707*0.4117)))</f>
        <v/>
      </c>
      <c r="AQ707" s="47" t="str">
        <f aca="false">IF(AN707="","",AO707-AP707)</f>
        <v/>
      </c>
      <c r="AR707" s="50" t="str">
        <f aca="false">IFERROR(IF(AND(AC707="SIM",Y707="REVENDA",LEFT(AG707,5)="ANEXO")*OR(AE707="ANEXO I",AF707="ANEXO II"),VLOOKUP(H707,Dados!G:I,2,0),""),"INSERIR MVA")</f>
        <v/>
      </c>
      <c r="AS707" s="48" t="str">
        <f aca="false">IF(LEFT(AG707,5)="ANEXO",VLOOKUP(AG707,Dados!$X$111:$Z$112,2,0)*(AI707-Q707),"")</f>
        <v/>
      </c>
      <c r="AT707" s="48" t="str">
        <f aca="false">IFERROR(IF(AR707="","",(AI707*AR707)+AI707),"INSERIR MVA")</f>
        <v/>
      </c>
      <c r="AU707" s="48" t="str">
        <f aca="false">IF(AT707="","",IF(AY707=0.04,U707,AS707*AY707))</f>
        <v/>
      </c>
      <c r="AV707" s="47" t="str">
        <f aca="false">IFERROR(IF(AU707="","",(VLOOKUP(AG707,Dados!$X$111:$Z$112,3,0)*AT707*0.17)),"INSERIR MVA")</f>
        <v/>
      </c>
      <c r="AW707" s="47" t="str">
        <f aca="false">IFERROR(IF(AR707="","",AV707-AU707),"")</f>
        <v/>
      </c>
      <c r="AX707" s="51" t="str">
        <f aca="false">IFERROR(IF(AC707="NÃO","",IF(AM707&lt;&gt;"",AM707-W707,IF(AQ707&lt;&gt;"",AQ707-W707,IF(AW707&lt;&gt;"",AW707-W707,"")))),"")</f>
        <v/>
      </c>
      <c r="AY707" s="46" t="str">
        <f aca="false">IFERROR(IF(ISNA(VLOOKUP(R707,Dados!$X$2:$Y$5,2,0)),VLOOKUP(D707,Dados!$X$7:$Y$33,2,0),VLOOKUP(R707,Dados!$X$2:$Y$5,2,0)),"")</f>
        <v/>
      </c>
      <c r="AZ707" s="52" t="str">
        <f aca="false">IF(C707="","",IF(AND(Y707="CONSUMO",AC707="NÃO")*OR(AG707="-",AG707="BIT"),IF(E707&lt;&gt;"",(AI707-(P707+L707-N707+Q707)*AY707)/0.83),""))</f>
        <v/>
      </c>
      <c r="BA707" s="51" t="str">
        <f aca="false">IF(AZ707="","",AZ707*0.17-((P707+L707-N707+Q707)*AY707))</f>
        <v/>
      </c>
      <c r="BB707" s="51" t="str">
        <f aca="false">IF(AND(Y707="CONSUMO",AG707="ANEXO I",AY707&gt;4%),(AI707-(P707+L707-N707+Q707)*0.0514)/0.83*(0.5177)*(0.17)-AI707*0.0514,IF(AND(Y707="CONSUMO",AG707="ANEXO II",AY707&gt;4%),(AI707-(P707+L707-N707+Q707)*0.041)/0.83*(0.3295)*(0.17)-AI707*0.041,IF(AND(Y707="CONSUMO",AG707="ANEXO I",AY707=4%),(AI707-(P707+L707-N707+Q707)*0.04)/0.83*(0.5177)*(0.17)-AI707*0.04,IF(AND(Y707="CONSUMO",AG707="ANEXO II",AY707=4%),(AI707-(P707+L707-N707+Q707)*0.04)/0.83*(0.3295)*(0.17)-AI707*0.04,""))))</f>
        <v/>
      </c>
      <c r="BC707" s="51" t="str">
        <f aca="false">IF(C707="","",IF(AND(Y707="CONSUMO",AC707="SIM")*OR(AG707="-",AG707="BIT"),IF(E707&lt;&gt;"",(AI707-(P707+L707-N707+Q707)*AY707)/0.83),""))</f>
        <v/>
      </c>
      <c r="BD707" s="51" t="str">
        <f aca="false">IF(BC707="","",BC707*0.17)</f>
        <v/>
      </c>
      <c r="BE707" s="51" t="str">
        <f aca="false">IF(I707=6908,0,IF(BC707="","",BD707-((P707+L707-N707+Q707)*AY707)))</f>
        <v/>
      </c>
      <c r="BF707" s="53" t="str">
        <f aca="false">IF(B707="","",IF(OR(B707="",E707="Regime Normal"),0,(AI707-Q707)*VLOOKUP(R707,Dados!$X$98:$Y$108,2,0)))</f>
        <v/>
      </c>
      <c r="BG707" s="54" t="str">
        <f aca="false">IFERROR(VLOOKUP(I707,Dados!$AC$27:$AD$43,2,0),IF(B707="","",IF(D707&lt;&gt;"MT",IF(AND(AC707="SIM",Y707="Revenda"),"2403",IF(AND(AC707="SIM",Y707="Consumo"),"2407",IF(AND(AC707="NÃO",Y707="Revenda"),"2102",IF(AND(AC707="NÃO",Y707="Consumo"),"2556",)))),REPLACE(I707,1,1,1))))</f>
        <v/>
      </c>
    </row>
    <row r="708" customFormat="false" ht="12.8" hidden="false" customHeight="true" outlineLevel="0" collapsed="false">
      <c r="Y708" s="45"/>
      <c r="Z708" s="46" t="str">
        <f aca="false">IF(B708="","",(IFERROR(VLOOKUP(H708,Dados!A$3:B$15000,2,0),"Não Encontrado")))</f>
        <v/>
      </c>
      <c r="AA708" s="46" t="str">
        <f aca="false">IF(B708="","",(IFERROR(VLOOKUP(G708,Dados!C$3:E$15000,3,0),"Não Encontrado")))</f>
        <v/>
      </c>
      <c r="AB708" s="46" t="str">
        <f aca="false">IFERROR(IF(Z708&lt;&gt;"Não Encontrado",Z708,IF(AA708&lt;&gt;"Não Encontrado",AA708,"")),"")</f>
        <v/>
      </c>
      <c r="AC708" s="45" t="str">
        <f aca="false">IF(B708="","",IF(AB708="","NÃO","SIM"))</f>
        <v/>
      </c>
      <c r="AD708" s="45" t="str">
        <f aca="false">IFERROR(VLOOKUP(G708,Dados!$P$3:$R$500,3,0),"")</f>
        <v/>
      </c>
      <c r="AE708" s="45" t="str">
        <f aca="false">IFERROR(VLOOKUP(G708,Dados!$K$3:$L$500,2,0),"")</f>
        <v/>
      </c>
      <c r="AF708" s="45" t="str">
        <f aca="false">IFERROR(VLOOKUP(G708,Dados!$M$3:$N$500,2,0),"")</f>
        <v/>
      </c>
      <c r="AG708" s="45" t="str">
        <f aca="false">IF(F708="","",IF(AND(AD708="",AE708="",AF708=""),"-",IF(AND(AD708="BIT",AE708="",AF708=""),"BIT",IF(AND(AE708="ANEXO I",AD708="",AF708=""),"ANEXO I",IF(AND(AF708="ANEXO II",AD708="",AE708=""),"ANEXO II","Escolher")))))</f>
        <v/>
      </c>
      <c r="AH708" s="45" t="str">
        <f aca="false">IF(AG708&lt;&gt;"Pneus","",IFERROR(VLOOKUP(R708,Dados!$X$2:$Z$5,3,0)*(AI708-Q708),VLOOKUP(D708,Dados!$X$7:$Z$33,3,0)*(AI708-Q708)))</f>
        <v/>
      </c>
      <c r="AI708" s="47" t="str">
        <f aca="false">IF(B708="","",P708+Q708+O708+M708+L708-N708)</f>
        <v/>
      </c>
      <c r="AJ708" s="48" t="str">
        <f aca="false">IFERROR(IF(AND(AC708="SIM",AG708="-",Y708="REVENDA"),(AB708/1+1)*AI708,IF(AND(AC708="SIM",AG708="Pneus",Y708="REVENDA"),(AB708/1+1)*(AI708-AH708),"")),"")</f>
        <v/>
      </c>
      <c r="AK708" s="48" t="str">
        <f aca="false">IF(AJ708="","",AJ708*17%)</f>
        <v/>
      </c>
      <c r="AL708" s="48" t="str">
        <f aca="false">IFERROR(IF(AC708="NÃO","",IF(AK708="","",IF(E708="Simples Nacional",BF708,IF(T708=0.12,U708*0.5833337002,IF(T708=0,AI708*0.07,U708))))),"")</f>
        <v/>
      </c>
      <c r="AM708" s="47" t="str">
        <f aca="false">IFERROR(IF(AC708="NÃO","",IF(OR(AG708="-",AG708="Pneus"),AK708-AL708,"")),"")</f>
        <v/>
      </c>
      <c r="AN708" s="48" t="str">
        <f aca="false">IF(AND(Y708="REVENDA",AC708="SIM",AG708="BIT"),((AB708/1+1)*AI708)*0.4117,"")</f>
        <v/>
      </c>
      <c r="AO708" s="48" t="str">
        <f aca="false">IF(AN708="","",AN708*17%)</f>
        <v/>
      </c>
      <c r="AP708" s="49" t="str">
        <f aca="false">IF(AN708="","",IF(T708=0.12,(U708*0.4117)*0.4117,IF(T708=0,(AI708*0.07)*0.4117,U708*0.4117)))</f>
        <v/>
      </c>
      <c r="AQ708" s="47" t="str">
        <f aca="false">IF(AN708="","",AO708-AP708)</f>
        <v/>
      </c>
      <c r="AR708" s="50" t="str">
        <f aca="false">IFERROR(IF(AND(AC708="SIM",Y708="REVENDA",LEFT(AG708,5)="ANEXO")*OR(AE708="ANEXO I",AF708="ANEXO II"),VLOOKUP(H708,Dados!G:I,2,0),""),"INSERIR MVA")</f>
        <v/>
      </c>
      <c r="AS708" s="48" t="str">
        <f aca="false">IF(LEFT(AG708,5)="ANEXO",VLOOKUP(AG708,Dados!$X$111:$Z$112,2,0)*(AI708-Q708),"")</f>
        <v/>
      </c>
      <c r="AT708" s="48" t="str">
        <f aca="false">IFERROR(IF(AR708="","",(AI708*AR708)+AI708),"INSERIR MVA")</f>
        <v/>
      </c>
      <c r="AU708" s="48" t="str">
        <f aca="false">IF(AT708="","",IF(AY708=0.04,U708,AS708*AY708))</f>
        <v/>
      </c>
      <c r="AV708" s="47" t="str">
        <f aca="false">IFERROR(IF(AU708="","",(VLOOKUP(AG708,Dados!$X$111:$Z$112,3,0)*AT708*0.17)),"INSERIR MVA")</f>
        <v/>
      </c>
      <c r="AW708" s="47" t="str">
        <f aca="false">IFERROR(IF(AR708="","",AV708-AU708),"")</f>
        <v/>
      </c>
      <c r="AX708" s="51" t="str">
        <f aca="false">IFERROR(IF(AC708="NÃO","",IF(AM708&lt;&gt;"",AM708-W708,IF(AQ708&lt;&gt;"",AQ708-W708,IF(AW708&lt;&gt;"",AW708-W708,"")))),"")</f>
        <v/>
      </c>
      <c r="AY708" s="46" t="str">
        <f aca="false">IFERROR(IF(ISNA(VLOOKUP(R708,Dados!$X$2:$Y$5,2,0)),VLOOKUP(D708,Dados!$X$7:$Y$33,2,0),VLOOKUP(R708,Dados!$X$2:$Y$5,2,0)),"")</f>
        <v/>
      </c>
      <c r="AZ708" s="52" t="str">
        <f aca="false">IF(C708="","",IF(AND(Y708="CONSUMO",AC708="NÃO")*OR(AG708="-",AG708="BIT"),IF(E708&lt;&gt;"",(AI708-(P708+L708-N708+Q708)*AY708)/0.83),""))</f>
        <v/>
      </c>
      <c r="BA708" s="51" t="str">
        <f aca="false">IF(AZ708="","",AZ708*0.17-((P708+L708-N708+Q708)*AY708))</f>
        <v/>
      </c>
      <c r="BB708" s="51" t="str">
        <f aca="false">IF(AND(Y708="CONSUMO",AG708="ANEXO I",AY708&gt;4%),(AI708-(P708+L708-N708+Q708)*0.0514)/0.83*(0.5177)*(0.17)-AI708*0.0514,IF(AND(Y708="CONSUMO",AG708="ANEXO II",AY708&gt;4%),(AI708-(P708+L708-N708+Q708)*0.041)/0.83*(0.3295)*(0.17)-AI708*0.041,IF(AND(Y708="CONSUMO",AG708="ANEXO I",AY708=4%),(AI708-(P708+L708-N708+Q708)*0.04)/0.83*(0.5177)*(0.17)-AI708*0.04,IF(AND(Y708="CONSUMO",AG708="ANEXO II",AY708=4%),(AI708-(P708+L708-N708+Q708)*0.04)/0.83*(0.3295)*(0.17)-AI708*0.04,""))))</f>
        <v/>
      </c>
      <c r="BC708" s="51" t="str">
        <f aca="false">IF(C708="","",IF(AND(Y708="CONSUMO",AC708="SIM")*OR(AG708="-",AG708="BIT"),IF(E708&lt;&gt;"",(AI708-(P708+L708-N708+Q708)*AY708)/0.83),""))</f>
        <v/>
      </c>
      <c r="BD708" s="51" t="str">
        <f aca="false">IF(BC708="","",BC708*0.17)</f>
        <v/>
      </c>
      <c r="BE708" s="51" t="str">
        <f aca="false">IF(I708=6908,0,IF(BC708="","",BD708-((P708+L708-N708+Q708)*AY708)))</f>
        <v/>
      </c>
      <c r="BF708" s="53" t="str">
        <f aca="false">IF(B708="","",IF(OR(B708="",E708="Regime Normal"),0,(AI708-Q708)*VLOOKUP(R708,Dados!$X$98:$Y$108,2,0)))</f>
        <v/>
      </c>
      <c r="BG708" s="54" t="str">
        <f aca="false">IFERROR(VLOOKUP(I708,Dados!$AC$27:$AD$43,2,0),IF(B708="","",IF(D708&lt;&gt;"MT",IF(AND(AC708="SIM",Y708="Revenda"),"2403",IF(AND(AC708="SIM",Y708="Consumo"),"2407",IF(AND(AC708="NÃO",Y708="Revenda"),"2102",IF(AND(AC708="NÃO",Y708="Consumo"),"2556",)))),REPLACE(I708,1,1,1))))</f>
        <v/>
      </c>
    </row>
    <row r="709" customFormat="false" ht="12.8" hidden="false" customHeight="true" outlineLevel="0" collapsed="false">
      <c r="Y709" s="45"/>
      <c r="Z709" s="46" t="str">
        <f aca="false">IF(B709="","",(IFERROR(VLOOKUP(H709,Dados!A$3:B$15000,2,0),"Não Encontrado")))</f>
        <v/>
      </c>
      <c r="AA709" s="46" t="str">
        <f aca="false">IF(B709="","",(IFERROR(VLOOKUP(G709,Dados!C$3:E$15000,3,0),"Não Encontrado")))</f>
        <v/>
      </c>
      <c r="AB709" s="46" t="str">
        <f aca="false">IFERROR(IF(Z709&lt;&gt;"Não Encontrado",Z709,IF(AA709&lt;&gt;"Não Encontrado",AA709,"")),"")</f>
        <v/>
      </c>
      <c r="AC709" s="45" t="str">
        <f aca="false">IF(B709="","",IF(AB709="","NÃO","SIM"))</f>
        <v/>
      </c>
      <c r="AD709" s="45" t="str">
        <f aca="false">IFERROR(VLOOKUP(G709,Dados!$P$3:$R$500,3,0),"")</f>
        <v/>
      </c>
      <c r="AE709" s="45" t="str">
        <f aca="false">IFERROR(VLOOKUP(G709,Dados!$K$3:$L$500,2,0),"")</f>
        <v/>
      </c>
      <c r="AF709" s="45" t="str">
        <f aca="false">IFERROR(VLOOKUP(G709,Dados!$M$3:$N$500,2,0),"")</f>
        <v/>
      </c>
      <c r="AG709" s="45" t="str">
        <f aca="false">IF(F709="","",IF(AND(AD709="",AE709="",AF709=""),"-",IF(AND(AD709="BIT",AE709="",AF709=""),"BIT",IF(AND(AE709="ANEXO I",AD709="",AF709=""),"ANEXO I",IF(AND(AF709="ANEXO II",AD709="",AE709=""),"ANEXO II","Escolher")))))</f>
        <v/>
      </c>
      <c r="AH709" s="45" t="str">
        <f aca="false">IF(AG709&lt;&gt;"Pneus","",IFERROR(VLOOKUP(R709,Dados!$X$2:$Z$5,3,0)*(AI709-Q709),VLOOKUP(D709,Dados!$X$7:$Z$33,3,0)*(AI709-Q709)))</f>
        <v/>
      </c>
      <c r="AI709" s="47" t="str">
        <f aca="false">IF(B709="","",P709+Q709+O709+M709+L709-N709)</f>
        <v/>
      </c>
      <c r="AJ709" s="48" t="str">
        <f aca="false">IFERROR(IF(AND(AC709="SIM",AG709="-",Y709="REVENDA"),(AB709/1+1)*AI709,IF(AND(AC709="SIM",AG709="Pneus",Y709="REVENDA"),(AB709/1+1)*(AI709-AH709),"")),"")</f>
        <v/>
      </c>
      <c r="AK709" s="48" t="str">
        <f aca="false">IF(AJ709="","",AJ709*17%)</f>
        <v/>
      </c>
      <c r="AL709" s="48" t="str">
        <f aca="false">IFERROR(IF(AC709="NÃO","",IF(AK709="","",IF(E709="Simples Nacional",BF709,IF(T709=0.12,U709*0.5833337002,IF(T709=0,AI709*0.07,U709))))),"")</f>
        <v/>
      </c>
      <c r="AM709" s="47" t="str">
        <f aca="false">IFERROR(IF(AC709="NÃO","",IF(OR(AG709="-",AG709="Pneus"),AK709-AL709,"")),"")</f>
        <v/>
      </c>
      <c r="AN709" s="48" t="str">
        <f aca="false">IF(AND(Y709="REVENDA",AC709="SIM",AG709="BIT"),((AB709/1+1)*AI709)*0.4117,"")</f>
        <v/>
      </c>
      <c r="AO709" s="48" t="str">
        <f aca="false">IF(AN709="","",AN709*17%)</f>
        <v/>
      </c>
      <c r="AP709" s="49" t="str">
        <f aca="false">IF(AN709="","",IF(T709=0.12,(U709*0.4117)*0.4117,IF(T709=0,(AI709*0.07)*0.4117,U709*0.4117)))</f>
        <v/>
      </c>
      <c r="AQ709" s="47" t="str">
        <f aca="false">IF(AN709="","",AO709-AP709)</f>
        <v/>
      </c>
      <c r="AR709" s="50" t="str">
        <f aca="false">IFERROR(IF(AND(AC709="SIM",Y709="REVENDA",LEFT(AG709,5)="ANEXO")*OR(AE709="ANEXO I",AF709="ANEXO II"),VLOOKUP(H709,Dados!G:I,2,0),""),"INSERIR MVA")</f>
        <v/>
      </c>
      <c r="AS709" s="48" t="str">
        <f aca="false">IF(LEFT(AG709,5)="ANEXO",VLOOKUP(AG709,Dados!$X$111:$Z$112,2,0)*(AI709-Q709),"")</f>
        <v/>
      </c>
      <c r="AT709" s="48" t="str">
        <f aca="false">IFERROR(IF(AR709="","",(AI709*AR709)+AI709),"INSERIR MVA")</f>
        <v/>
      </c>
      <c r="AU709" s="48" t="str">
        <f aca="false">IF(AT709="","",IF(AY709=0.04,U709,AS709*AY709))</f>
        <v/>
      </c>
      <c r="AV709" s="47" t="str">
        <f aca="false">IFERROR(IF(AU709="","",(VLOOKUP(AG709,Dados!$X$111:$Z$112,3,0)*AT709*0.17)),"INSERIR MVA")</f>
        <v/>
      </c>
      <c r="AW709" s="47" t="str">
        <f aca="false">IFERROR(IF(AR709="","",AV709-AU709),"")</f>
        <v/>
      </c>
      <c r="AX709" s="51" t="str">
        <f aca="false">IFERROR(IF(AC709="NÃO","",IF(AM709&lt;&gt;"",AM709-W709,IF(AQ709&lt;&gt;"",AQ709-W709,IF(AW709&lt;&gt;"",AW709-W709,"")))),"")</f>
        <v/>
      </c>
      <c r="AY709" s="46" t="str">
        <f aca="false">IFERROR(IF(ISNA(VLOOKUP(R709,Dados!$X$2:$Y$5,2,0)),VLOOKUP(D709,Dados!$X$7:$Y$33,2,0),VLOOKUP(R709,Dados!$X$2:$Y$5,2,0)),"")</f>
        <v/>
      </c>
      <c r="AZ709" s="52" t="str">
        <f aca="false">IF(C709="","",IF(AND(Y709="CONSUMO",AC709="NÃO")*OR(AG709="-",AG709="BIT"),IF(E709&lt;&gt;"",(AI709-(P709+L709-N709+Q709)*AY709)/0.83),""))</f>
        <v/>
      </c>
      <c r="BA709" s="51" t="str">
        <f aca="false">IF(AZ709="","",AZ709*0.17-((P709+L709-N709+Q709)*AY709))</f>
        <v/>
      </c>
      <c r="BB709" s="51" t="str">
        <f aca="false">IF(AND(Y709="CONSUMO",AG709="ANEXO I",AY709&gt;4%),(AI709-(P709+L709-N709+Q709)*0.0514)/0.83*(0.5177)*(0.17)-AI709*0.0514,IF(AND(Y709="CONSUMO",AG709="ANEXO II",AY709&gt;4%),(AI709-(P709+L709-N709+Q709)*0.041)/0.83*(0.3295)*(0.17)-AI709*0.041,IF(AND(Y709="CONSUMO",AG709="ANEXO I",AY709=4%),(AI709-(P709+L709-N709+Q709)*0.04)/0.83*(0.5177)*(0.17)-AI709*0.04,IF(AND(Y709="CONSUMO",AG709="ANEXO II",AY709=4%),(AI709-(P709+L709-N709+Q709)*0.04)/0.83*(0.3295)*(0.17)-AI709*0.04,""))))</f>
        <v/>
      </c>
      <c r="BC709" s="51" t="str">
        <f aca="false">IF(C709="","",IF(AND(Y709="CONSUMO",AC709="SIM")*OR(AG709="-",AG709="BIT"),IF(E709&lt;&gt;"",(AI709-(P709+L709-N709+Q709)*AY709)/0.83),""))</f>
        <v/>
      </c>
      <c r="BD709" s="51" t="str">
        <f aca="false">IF(BC709="","",BC709*0.17)</f>
        <v/>
      </c>
      <c r="BE709" s="51" t="str">
        <f aca="false">IF(I709=6908,0,IF(BC709="","",BD709-((P709+L709-N709+Q709)*AY709)))</f>
        <v/>
      </c>
      <c r="BF709" s="53" t="str">
        <f aca="false">IF(B709="","",IF(OR(B709="",E709="Regime Normal"),0,(AI709-Q709)*VLOOKUP(R709,Dados!$X$98:$Y$108,2,0)))</f>
        <v/>
      </c>
      <c r="BG709" s="54" t="str">
        <f aca="false">IFERROR(VLOOKUP(I709,Dados!$AC$27:$AD$43,2,0),IF(B709="","",IF(D709&lt;&gt;"MT",IF(AND(AC709="SIM",Y709="Revenda"),"2403",IF(AND(AC709="SIM",Y709="Consumo"),"2407",IF(AND(AC709="NÃO",Y709="Revenda"),"2102",IF(AND(AC709="NÃO",Y709="Consumo"),"2556",)))),REPLACE(I709,1,1,1))))</f>
        <v/>
      </c>
    </row>
    <row r="710" customFormat="false" ht="12.8" hidden="false" customHeight="true" outlineLevel="0" collapsed="false">
      <c r="Y710" s="45"/>
      <c r="Z710" s="46" t="str">
        <f aca="false">IF(B710="","",(IFERROR(VLOOKUP(H710,Dados!A$3:B$15000,2,0),"Não Encontrado")))</f>
        <v/>
      </c>
      <c r="AA710" s="46" t="str">
        <f aca="false">IF(B710="","",(IFERROR(VLOOKUP(G710,Dados!C$3:E$15000,3,0),"Não Encontrado")))</f>
        <v/>
      </c>
      <c r="AB710" s="46" t="str">
        <f aca="false">IFERROR(IF(Z710&lt;&gt;"Não Encontrado",Z710,IF(AA710&lt;&gt;"Não Encontrado",AA710,"")),"")</f>
        <v/>
      </c>
      <c r="AC710" s="45" t="str">
        <f aca="false">IF(B710="","",IF(AB710="","NÃO","SIM"))</f>
        <v/>
      </c>
      <c r="AD710" s="45" t="str">
        <f aca="false">IFERROR(VLOOKUP(G710,Dados!$P$3:$R$500,3,0),"")</f>
        <v/>
      </c>
      <c r="AE710" s="45" t="str">
        <f aca="false">IFERROR(VLOOKUP(G710,Dados!$K$3:$L$500,2,0),"")</f>
        <v/>
      </c>
      <c r="AF710" s="45" t="str">
        <f aca="false">IFERROR(VLOOKUP(G710,Dados!$M$3:$N$500,2,0),"")</f>
        <v/>
      </c>
      <c r="AG710" s="45" t="str">
        <f aca="false">IF(F710="","",IF(AND(AD710="",AE710="",AF710=""),"-",IF(AND(AD710="BIT",AE710="",AF710=""),"BIT",IF(AND(AE710="ANEXO I",AD710="",AF710=""),"ANEXO I",IF(AND(AF710="ANEXO II",AD710="",AE710=""),"ANEXO II","Escolher")))))</f>
        <v/>
      </c>
      <c r="AH710" s="45" t="str">
        <f aca="false">IF(AG710&lt;&gt;"Pneus","",IFERROR(VLOOKUP(R710,Dados!$X$2:$Z$5,3,0)*(AI710-Q710),VLOOKUP(D710,Dados!$X$7:$Z$33,3,0)*(AI710-Q710)))</f>
        <v/>
      </c>
      <c r="AI710" s="47" t="str">
        <f aca="false">IF(B710="","",P710+Q710+O710+M710+L710-N710)</f>
        <v/>
      </c>
      <c r="AJ710" s="48" t="str">
        <f aca="false">IFERROR(IF(AND(AC710="SIM",AG710="-",Y710="REVENDA"),(AB710/1+1)*AI710,IF(AND(AC710="SIM",AG710="Pneus",Y710="REVENDA"),(AB710/1+1)*(AI710-AH710),"")),"")</f>
        <v/>
      </c>
      <c r="AK710" s="48" t="str">
        <f aca="false">IF(AJ710="","",AJ710*17%)</f>
        <v/>
      </c>
      <c r="AL710" s="48" t="str">
        <f aca="false">IFERROR(IF(AC710="NÃO","",IF(AK710="","",IF(E710="Simples Nacional",BF710,IF(T710=0.12,U710*0.5833337002,IF(T710=0,AI710*0.07,U710))))),"")</f>
        <v/>
      </c>
      <c r="AM710" s="47" t="str">
        <f aca="false">IFERROR(IF(AC710="NÃO","",IF(OR(AG710="-",AG710="Pneus"),AK710-AL710,"")),"")</f>
        <v/>
      </c>
      <c r="AN710" s="48" t="str">
        <f aca="false">IF(AND(Y710="REVENDA",AC710="SIM",AG710="BIT"),((AB710/1+1)*AI710)*0.4117,"")</f>
        <v/>
      </c>
      <c r="AO710" s="48" t="str">
        <f aca="false">IF(AN710="","",AN710*17%)</f>
        <v/>
      </c>
      <c r="AP710" s="49" t="str">
        <f aca="false">IF(AN710="","",IF(T710=0.12,(U710*0.4117)*0.4117,IF(T710=0,(AI710*0.07)*0.4117,U710*0.4117)))</f>
        <v/>
      </c>
      <c r="AQ710" s="47" t="str">
        <f aca="false">IF(AN710="","",AO710-AP710)</f>
        <v/>
      </c>
      <c r="AR710" s="50" t="str">
        <f aca="false">IFERROR(IF(AND(AC710="SIM",Y710="REVENDA",LEFT(AG710,5)="ANEXO")*OR(AE710="ANEXO I",AF710="ANEXO II"),VLOOKUP(H710,Dados!G:I,2,0),""),"INSERIR MVA")</f>
        <v/>
      </c>
      <c r="AS710" s="48" t="str">
        <f aca="false">IF(LEFT(AG710,5)="ANEXO",VLOOKUP(AG710,Dados!$X$111:$Z$112,2,0)*(AI710-Q710),"")</f>
        <v/>
      </c>
      <c r="AT710" s="48" t="str">
        <f aca="false">IFERROR(IF(AR710="","",(AI710*AR710)+AI710),"INSERIR MVA")</f>
        <v/>
      </c>
      <c r="AU710" s="48" t="str">
        <f aca="false">IF(AT710="","",IF(AY710=0.04,U710,AS710*AY710))</f>
        <v/>
      </c>
      <c r="AV710" s="47" t="str">
        <f aca="false">IFERROR(IF(AU710="","",(VLOOKUP(AG710,Dados!$X$111:$Z$112,3,0)*AT710*0.17)),"INSERIR MVA")</f>
        <v/>
      </c>
      <c r="AW710" s="47" t="str">
        <f aca="false">IFERROR(IF(AR710="","",AV710-AU710),"")</f>
        <v/>
      </c>
      <c r="AX710" s="51" t="str">
        <f aca="false">IFERROR(IF(AC710="NÃO","",IF(AM710&lt;&gt;"",AM710-W710,IF(AQ710&lt;&gt;"",AQ710-W710,IF(AW710&lt;&gt;"",AW710-W710,"")))),"")</f>
        <v/>
      </c>
      <c r="AY710" s="46" t="str">
        <f aca="false">IFERROR(IF(ISNA(VLOOKUP(R710,Dados!$X$2:$Y$5,2,0)),VLOOKUP(D710,Dados!$X$7:$Y$33,2,0),VLOOKUP(R710,Dados!$X$2:$Y$5,2,0)),"")</f>
        <v/>
      </c>
      <c r="AZ710" s="52" t="str">
        <f aca="false">IF(C710="","",IF(AND(Y710="CONSUMO",AC710="NÃO")*OR(AG710="-",AG710="BIT"),IF(E710&lt;&gt;"",(AI710-(P710+L710-N710+Q710)*AY710)/0.83),""))</f>
        <v/>
      </c>
      <c r="BA710" s="51" t="str">
        <f aca="false">IF(AZ710="","",AZ710*0.17-((P710+L710-N710+Q710)*AY710))</f>
        <v/>
      </c>
      <c r="BB710" s="51" t="str">
        <f aca="false">IF(AND(Y710="CONSUMO",AG710="ANEXO I",AY710&gt;4%),(AI710-(P710+L710-N710+Q710)*0.0514)/0.83*(0.5177)*(0.17)-AI710*0.0514,IF(AND(Y710="CONSUMO",AG710="ANEXO II",AY710&gt;4%),(AI710-(P710+L710-N710+Q710)*0.041)/0.83*(0.3295)*(0.17)-AI710*0.041,IF(AND(Y710="CONSUMO",AG710="ANEXO I",AY710=4%),(AI710-(P710+L710-N710+Q710)*0.04)/0.83*(0.5177)*(0.17)-AI710*0.04,IF(AND(Y710="CONSUMO",AG710="ANEXO II",AY710=4%),(AI710-(P710+L710-N710+Q710)*0.04)/0.83*(0.3295)*(0.17)-AI710*0.04,""))))</f>
        <v/>
      </c>
      <c r="BC710" s="51" t="str">
        <f aca="false">IF(C710="","",IF(AND(Y710="CONSUMO",AC710="SIM")*OR(AG710="-",AG710="BIT"),IF(E710&lt;&gt;"",(AI710-(P710+L710-N710+Q710)*AY710)/0.83),""))</f>
        <v/>
      </c>
      <c r="BD710" s="51" t="str">
        <f aca="false">IF(BC710="","",BC710*0.17)</f>
        <v/>
      </c>
      <c r="BE710" s="51" t="str">
        <f aca="false">IF(I710=6908,0,IF(BC710="","",BD710-((P710+L710-N710+Q710)*AY710)))</f>
        <v/>
      </c>
      <c r="BF710" s="53" t="str">
        <f aca="false">IF(B710="","",IF(OR(B710="",E710="Regime Normal"),0,(AI710-Q710)*VLOOKUP(R710,Dados!$X$98:$Y$108,2,0)))</f>
        <v/>
      </c>
      <c r="BG710" s="54" t="str">
        <f aca="false">IFERROR(VLOOKUP(I710,Dados!$AC$27:$AD$43,2,0),IF(B710="","",IF(D710&lt;&gt;"MT",IF(AND(AC710="SIM",Y710="Revenda"),"2403",IF(AND(AC710="SIM",Y710="Consumo"),"2407",IF(AND(AC710="NÃO",Y710="Revenda"),"2102",IF(AND(AC710="NÃO",Y710="Consumo"),"2556",)))),REPLACE(I710,1,1,1))))</f>
        <v/>
      </c>
    </row>
    <row r="711" customFormat="false" ht="12.8" hidden="false" customHeight="true" outlineLevel="0" collapsed="false">
      <c r="Y711" s="45"/>
      <c r="Z711" s="46" t="str">
        <f aca="false">IF(B711="","",(IFERROR(VLOOKUP(H711,Dados!A$3:B$15000,2,0),"Não Encontrado")))</f>
        <v/>
      </c>
      <c r="AA711" s="46" t="str">
        <f aca="false">IF(B711="","",(IFERROR(VLOOKUP(G711,Dados!C$3:E$15000,3,0),"Não Encontrado")))</f>
        <v/>
      </c>
      <c r="AB711" s="46" t="str">
        <f aca="false">IFERROR(IF(Z711&lt;&gt;"Não Encontrado",Z711,IF(AA711&lt;&gt;"Não Encontrado",AA711,"")),"")</f>
        <v/>
      </c>
      <c r="AC711" s="45" t="str">
        <f aca="false">IF(B711="","",IF(AB711="","NÃO","SIM"))</f>
        <v/>
      </c>
      <c r="AD711" s="45" t="str">
        <f aca="false">IFERROR(VLOOKUP(G711,Dados!$P$3:$R$500,3,0),"")</f>
        <v/>
      </c>
      <c r="AE711" s="45" t="str">
        <f aca="false">IFERROR(VLOOKUP(G711,Dados!$K$3:$L$500,2,0),"")</f>
        <v/>
      </c>
      <c r="AF711" s="45" t="str">
        <f aca="false">IFERROR(VLOOKUP(G711,Dados!$M$3:$N$500,2,0),"")</f>
        <v/>
      </c>
      <c r="AG711" s="45" t="str">
        <f aca="false">IF(F711="","",IF(AND(AD711="",AE711="",AF711=""),"-",IF(AND(AD711="BIT",AE711="",AF711=""),"BIT",IF(AND(AE711="ANEXO I",AD711="",AF711=""),"ANEXO I",IF(AND(AF711="ANEXO II",AD711="",AE711=""),"ANEXO II","Escolher")))))</f>
        <v/>
      </c>
      <c r="AH711" s="45" t="str">
        <f aca="false">IF(AG711&lt;&gt;"Pneus","",IFERROR(VLOOKUP(R711,Dados!$X$2:$Z$5,3,0)*(AI711-Q711),VLOOKUP(D711,Dados!$X$7:$Z$33,3,0)*(AI711-Q711)))</f>
        <v/>
      </c>
      <c r="AI711" s="47" t="str">
        <f aca="false">IF(B711="","",P711+Q711+O711+M711+L711-N711)</f>
        <v/>
      </c>
      <c r="AJ711" s="48" t="str">
        <f aca="false">IFERROR(IF(AND(AC711="SIM",AG711="-",Y711="REVENDA"),(AB711/1+1)*AI711,IF(AND(AC711="SIM",AG711="Pneus",Y711="REVENDA"),(AB711/1+1)*(AI711-AH711),"")),"")</f>
        <v/>
      </c>
      <c r="AK711" s="48" t="str">
        <f aca="false">IF(AJ711="","",AJ711*17%)</f>
        <v/>
      </c>
      <c r="AL711" s="48" t="str">
        <f aca="false">IFERROR(IF(AC711="NÃO","",IF(AK711="","",IF(E711="Simples Nacional",BF711,IF(T711=0.12,U711*0.5833337002,IF(T711=0,AI711*0.07,U711))))),"")</f>
        <v/>
      </c>
      <c r="AM711" s="47" t="str">
        <f aca="false">IFERROR(IF(AC711="NÃO","",IF(OR(AG711="-",AG711="Pneus"),AK711-AL711,"")),"")</f>
        <v/>
      </c>
      <c r="AN711" s="48" t="str">
        <f aca="false">IF(AND(Y711="REVENDA",AC711="SIM",AG711="BIT"),((AB711/1+1)*AI711)*0.4117,"")</f>
        <v/>
      </c>
      <c r="AO711" s="48" t="str">
        <f aca="false">IF(AN711="","",AN711*17%)</f>
        <v/>
      </c>
      <c r="AP711" s="49" t="str">
        <f aca="false">IF(AN711="","",IF(T711=0.12,(U711*0.4117)*0.4117,IF(T711=0,(AI711*0.07)*0.4117,U711*0.4117)))</f>
        <v/>
      </c>
      <c r="AQ711" s="47" t="str">
        <f aca="false">IF(AN711="","",AO711-AP711)</f>
        <v/>
      </c>
      <c r="AR711" s="50" t="str">
        <f aca="false">IFERROR(IF(AND(AC711="SIM",Y711="REVENDA",LEFT(AG711,5)="ANEXO")*OR(AE711="ANEXO I",AF711="ANEXO II"),VLOOKUP(H711,Dados!G:I,2,0),""),"INSERIR MVA")</f>
        <v/>
      </c>
      <c r="AS711" s="48" t="str">
        <f aca="false">IF(LEFT(AG711,5)="ANEXO",VLOOKUP(AG711,Dados!$X$111:$Z$112,2,0)*(AI711-Q711),"")</f>
        <v/>
      </c>
      <c r="AT711" s="48" t="str">
        <f aca="false">IFERROR(IF(AR711="","",(AI711*AR711)+AI711),"INSERIR MVA")</f>
        <v/>
      </c>
      <c r="AU711" s="48" t="str">
        <f aca="false">IF(AT711="","",IF(AY711=0.04,U711,AS711*AY711))</f>
        <v/>
      </c>
      <c r="AV711" s="47" t="str">
        <f aca="false">IFERROR(IF(AU711="","",(VLOOKUP(AG711,Dados!$X$111:$Z$112,3,0)*AT711*0.17)),"INSERIR MVA")</f>
        <v/>
      </c>
      <c r="AW711" s="47" t="str">
        <f aca="false">IFERROR(IF(AR711="","",AV711-AU711),"")</f>
        <v/>
      </c>
      <c r="AX711" s="51" t="str">
        <f aca="false">IFERROR(IF(AC711="NÃO","",IF(AM711&lt;&gt;"",AM711-W711,IF(AQ711&lt;&gt;"",AQ711-W711,IF(AW711&lt;&gt;"",AW711-W711,"")))),"")</f>
        <v/>
      </c>
      <c r="AY711" s="46" t="str">
        <f aca="false">IFERROR(IF(ISNA(VLOOKUP(R711,Dados!$X$2:$Y$5,2,0)),VLOOKUP(D711,Dados!$X$7:$Y$33,2,0),VLOOKUP(R711,Dados!$X$2:$Y$5,2,0)),"")</f>
        <v/>
      </c>
      <c r="AZ711" s="52" t="str">
        <f aca="false">IF(C711="","",IF(AND(Y711="CONSUMO",AC711="NÃO")*OR(AG711="-",AG711="BIT"),IF(E711&lt;&gt;"",(AI711-(P711+L711-N711+Q711)*AY711)/0.83),""))</f>
        <v/>
      </c>
      <c r="BA711" s="51" t="str">
        <f aca="false">IF(AZ711="","",AZ711*0.17-((P711+L711-N711+Q711)*AY711))</f>
        <v/>
      </c>
      <c r="BB711" s="51" t="str">
        <f aca="false">IF(AND(Y711="CONSUMO",AG711="ANEXO I",AY711&gt;4%),(AI711-(P711+L711-N711+Q711)*0.0514)/0.83*(0.5177)*(0.17)-AI711*0.0514,IF(AND(Y711="CONSUMO",AG711="ANEXO II",AY711&gt;4%),(AI711-(P711+L711-N711+Q711)*0.041)/0.83*(0.3295)*(0.17)-AI711*0.041,IF(AND(Y711="CONSUMO",AG711="ANEXO I",AY711=4%),(AI711-(P711+L711-N711+Q711)*0.04)/0.83*(0.5177)*(0.17)-AI711*0.04,IF(AND(Y711="CONSUMO",AG711="ANEXO II",AY711=4%),(AI711-(P711+L711-N711+Q711)*0.04)/0.83*(0.3295)*(0.17)-AI711*0.04,""))))</f>
        <v/>
      </c>
      <c r="BC711" s="51" t="str">
        <f aca="false">IF(C711="","",IF(AND(Y711="CONSUMO",AC711="SIM")*OR(AG711="-",AG711="BIT"),IF(E711&lt;&gt;"",(AI711-(P711+L711-N711+Q711)*AY711)/0.83),""))</f>
        <v/>
      </c>
      <c r="BD711" s="51" t="str">
        <f aca="false">IF(BC711="","",BC711*0.17)</f>
        <v/>
      </c>
      <c r="BE711" s="51" t="str">
        <f aca="false">IF(I711=6908,0,IF(BC711="","",BD711-((P711+L711-N711+Q711)*AY711)))</f>
        <v/>
      </c>
      <c r="BF711" s="53" t="str">
        <f aca="false">IF(B711="","",IF(OR(B711="",E711="Regime Normal"),0,(AI711-Q711)*VLOOKUP(R711,Dados!$X$98:$Y$108,2,0)))</f>
        <v/>
      </c>
      <c r="BG711" s="54" t="str">
        <f aca="false">IFERROR(VLOOKUP(I711,Dados!$AC$27:$AD$43,2,0),IF(B711="","",IF(D711&lt;&gt;"MT",IF(AND(AC711="SIM",Y711="Revenda"),"2403",IF(AND(AC711="SIM",Y711="Consumo"),"2407",IF(AND(AC711="NÃO",Y711="Revenda"),"2102",IF(AND(AC711="NÃO",Y711="Consumo"),"2556",)))),REPLACE(I711,1,1,1))))</f>
        <v/>
      </c>
    </row>
    <row r="712" customFormat="false" ht="12.8" hidden="false" customHeight="true" outlineLevel="0" collapsed="false">
      <c r="Y712" s="45"/>
      <c r="Z712" s="46" t="str">
        <f aca="false">IF(B712="","",(IFERROR(VLOOKUP(H712,Dados!A$3:B$15000,2,0),"Não Encontrado")))</f>
        <v/>
      </c>
      <c r="AA712" s="46" t="str">
        <f aca="false">IF(B712="","",(IFERROR(VLOOKUP(G712,Dados!C$3:E$15000,3,0),"Não Encontrado")))</f>
        <v/>
      </c>
      <c r="AB712" s="46" t="str">
        <f aca="false">IFERROR(IF(Z712&lt;&gt;"Não Encontrado",Z712,IF(AA712&lt;&gt;"Não Encontrado",AA712,"")),"")</f>
        <v/>
      </c>
      <c r="AC712" s="45" t="str">
        <f aca="false">IF(B712="","",IF(AB712="","NÃO","SIM"))</f>
        <v/>
      </c>
      <c r="AD712" s="45" t="str">
        <f aca="false">IFERROR(VLOOKUP(G712,Dados!$P$3:$R$500,3,0),"")</f>
        <v/>
      </c>
      <c r="AE712" s="45" t="str">
        <f aca="false">IFERROR(VLOOKUP(G712,Dados!$K$3:$L$500,2,0),"")</f>
        <v/>
      </c>
      <c r="AF712" s="45" t="str">
        <f aca="false">IFERROR(VLOOKUP(G712,Dados!$M$3:$N$500,2,0),"")</f>
        <v/>
      </c>
      <c r="AG712" s="45" t="str">
        <f aca="false">IF(F712="","",IF(AND(AD712="",AE712="",AF712=""),"-",IF(AND(AD712="BIT",AE712="",AF712=""),"BIT",IF(AND(AE712="ANEXO I",AD712="",AF712=""),"ANEXO I",IF(AND(AF712="ANEXO II",AD712="",AE712=""),"ANEXO II","Escolher")))))</f>
        <v/>
      </c>
      <c r="AH712" s="45" t="str">
        <f aca="false">IF(AG712&lt;&gt;"Pneus","",IFERROR(VLOOKUP(R712,Dados!$X$2:$Z$5,3,0)*(AI712-Q712),VLOOKUP(D712,Dados!$X$7:$Z$33,3,0)*(AI712-Q712)))</f>
        <v/>
      </c>
      <c r="AI712" s="47" t="str">
        <f aca="false">IF(B712="","",P712+Q712+O712+M712+L712-N712)</f>
        <v/>
      </c>
      <c r="AJ712" s="48" t="str">
        <f aca="false">IFERROR(IF(AND(AC712="SIM",AG712="-",Y712="REVENDA"),(AB712/1+1)*AI712,IF(AND(AC712="SIM",AG712="Pneus",Y712="REVENDA"),(AB712/1+1)*(AI712-AH712),"")),"")</f>
        <v/>
      </c>
      <c r="AK712" s="48" t="str">
        <f aca="false">IF(AJ712="","",AJ712*17%)</f>
        <v/>
      </c>
      <c r="AL712" s="48" t="str">
        <f aca="false">IFERROR(IF(AC712="NÃO","",IF(AK712="","",IF(E712="Simples Nacional",BF712,IF(T712=0.12,U712*0.5833337002,IF(T712=0,AI712*0.07,U712))))),"")</f>
        <v/>
      </c>
      <c r="AM712" s="47" t="str">
        <f aca="false">IFERROR(IF(AC712="NÃO","",IF(OR(AG712="-",AG712="Pneus"),AK712-AL712,"")),"")</f>
        <v/>
      </c>
      <c r="AN712" s="48" t="str">
        <f aca="false">IF(AND(Y712="REVENDA",AC712="SIM",AG712="BIT"),((AB712/1+1)*AI712)*0.4117,"")</f>
        <v/>
      </c>
      <c r="AO712" s="48" t="str">
        <f aca="false">IF(AN712="","",AN712*17%)</f>
        <v/>
      </c>
      <c r="AP712" s="49" t="str">
        <f aca="false">IF(AN712="","",IF(T712=0.12,(U712*0.4117)*0.4117,IF(T712=0,(AI712*0.07)*0.4117,U712*0.4117)))</f>
        <v/>
      </c>
      <c r="AQ712" s="47" t="str">
        <f aca="false">IF(AN712="","",AO712-AP712)</f>
        <v/>
      </c>
      <c r="AR712" s="50" t="str">
        <f aca="false">IFERROR(IF(AND(AC712="SIM",Y712="REVENDA",LEFT(AG712,5)="ANEXO")*OR(AE712="ANEXO I",AF712="ANEXO II"),VLOOKUP(H712,Dados!G:I,2,0),""),"INSERIR MVA")</f>
        <v/>
      </c>
      <c r="AS712" s="48" t="str">
        <f aca="false">IF(LEFT(AG712,5)="ANEXO",VLOOKUP(AG712,Dados!$X$111:$Z$112,2,0)*(AI712-Q712),"")</f>
        <v/>
      </c>
      <c r="AT712" s="48" t="str">
        <f aca="false">IFERROR(IF(AR712="","",(AI712*AR712)+AI712),"INSERIR MVA")</f>
        <v/>
      </c>
      <c r="AU712" s="48" t="str">
        <f aca="false">IF(AT712="","",IF(AY712=0.04,U712,AS712*AY712))</f>
        <v/>
      </c>
      <c r="AV712" s="47" t="str">
        <f aca="false">IFERROR(IF(AU712="","",(VLOOKUP(AG712,Dados!$X$111:$Z$112,3,0)*AT712*0.17)),"INSERIR MVA")</f>
        <v/>
      </c>
      <c r="AW712" s="47" t="str">
        <f aca="false">IFERROR(IF(AR712="","",AV712-AU712),"")</f>
        <v/>
      </c>
      <c r="AX712" s="51" t="str">
        <f aca="false">IFERROR(IF(AC712="NÃO","",IF(AM712&lt;&gt;"",AM712-W712,IF(AQ712&lt;&gt;"",AQ712-W712,IF(AW712&lt;&gt;"",AW712-W712,"")))),"")</f>
        <v/>
      </c>
      <c r="AY712" s="46" t="str">
        <f aca="false">IFERROR(IF(ISNA(VLOOKUP(R712,Dados!$X$2:$Y$5,2,0)),VLOOKUP(D712,Dados!$X$7:$Y$33,2,0),VLOOKUP(R712,Dados!$X$2:$Y$5,2,0)),"")</f>
        <v/>
      </c>
      <c r="AZ712" s="52" t="str">
        <f aca="false">IF(C712="","",IF(AND(Y712="CONSUMO",AC712="NÃO")*OR(AG712="-",AG712="BIT"),IF(E712&lt;&gt;"",(AI712-(P712+L712-N712+Q712)*AY712)/0.83),""))</f>
        <v/>
      </c>
      <c r="BA712" s="51" t="str">
        <f aca="false">IF(AZ712="","",AZ712*0.17-((P712+L712-N712+Q712)*AY712))</f>
        <v/>
      </c>
      <c r="BB712" s="51" t="str">
        <f aca="false">IF(AND(Y712="CONSUMO",AG712="ANEXO I",AY712&gt;4%),(AI712-(P712+L712-N712+Q712)*0.0514)/0.83*(0.5177)*(0.17)-AI712*0.0514,IF(AND(Y712="CONSUMO",AG712="ANEXO II",AY712&gt;4%),(AI712-(P712+L712-N712+Q712)*0.041)/0.83*(0.3295)*(0.17)-AI712*0.041,IF(AND(Y712="CONSUMO",AG712="ANEXO I",AY712=4%),(AI712-(P712+L712-N712+Q712)*0.04)/0.83*(0.5177)*(0.17)-AI712*0.04,IF(AND(Y712="CONSUMO",AG712="ANEXO II",AY712=4%),(AI712-(P712+L712-N712+Q712)*0.04)/0.83*(0.3295)*(0.17)-AI712*0.04,""))))</f>
        <v/>
      </c>
      <c r="BC712" s="51" t="str">
        <f aca="false">IF(C712="","",IF(AND(Y712="CONSUMO",AC712="SIM")*OR(AG712="-",AG712="BIT"),IF(E712&lt;&gt;"",(AI712-(P712+L712-N712+Q712)*AY712)/0.83),""))</f>
        <v/>
      </c>
      <c r="BD712" s="51" t="str">
        <f aca="false">IF(BC712="","",BC712*0.17)</f>
        <v/>
      </c>
      <c r="BE712" s="51" t="str">
        <f aca="false">IF(I712=6908,0,IF(BC712="","",BD712-((P712+L712-N712+Q712)*AY712)))</f>
        <v/>
      </c>
      <c r="BF712" s="53" t="str">
        <f aca="false">IF(B712="","",IF(OR(B712="",E712="Regime Normal"),0,(AI712-Q712)*VLOOKUP(R712,Dados!$X$98:$Y$108,2,0)))</f>
        <v/>
      </c>
      <c r="BG712" s="54" t="str">
        <f aca="false">IFERROR(VLOOKUP(I712,Dados!$AC$27:$AD$43,2,0),IF(B712="","",IF(D712&lt;&gt;"MT",IF(AND(AC712="SIM",Y712="Revenda"),"2403",IF(AND(AC712="SIM",Y712="Consumo"),"2407",IF(AND(AC712="NÃO",Y712="Revenda"),"2102",IF(AND(AC712="NÃO",Y712="Consumo"),"2556",)))),REPLACE(I712,1,1,1))))</f>
        <v/>
      </c>
    </row>
    <row r="713" customFormat="false" ht="12.8" hidden="false" customHeight="true" outlineLevel="0" collapsed="false">
      <c r="Y713" s="45"/>
      <c r="Z713" s="46" t="str">
        <f aca="false">IF(B713="","",(IFERROR(VLOOKUP(H713,Dados!A$3:B$15000,2,0),"Não Encontrado")))</f>
        <v/>
      </c>
      <c r="AA713" s="46" t="str">
        <f aca="false">IF(B713="","",(IFERROR(VLOOKUP(G713,Dados!C$3:E$15000,3,0),"Não Encontrado")))</f>
        <v/>
      </c>
      <c r="AB713" s="46" t="str">
        <f aca="false">IFERROR(IF(Z713&lt;&gt;"Não Encontrado",Z713,IF(AA713&lt;&gt;"Não Encontrado",AA713,"")),"")</f>
        <v/>
      </c>
      <c r="AC713" s="45" t="str">
        <f aca="false">IF(B713="","",IF(AB713="","NÃO","SIM"))</f>
        <v/>
      </c>
      <c r="AD713" s="45" t="str">
        <f aca="false">IFERROR(VLOOKUP(G713,Dados!$P$3:$R$500,3,0),"")</f>
        <v/>
      </c>
      <c r="AE713" s="45" t="str">
        <f aca="false">IFERROR(VLOOKUP(G713,Dados!$K$3:$L$500,2,0),"")</f>
        <v/>
      </c>
      <c r="AF713" s="45" t="str">
        <f aca="false">IFERROR(VLOOKUP(G713,Dados!$M$3:$N$500,2,0),"")</f>
        <v/>
      </c>
      <c r="AG713" s="45" t="str">
        <f aca="false">IF(F713="","",IF(AND(AD713="",AE713="",AF713=""),"-",IF(AND(AD713="BIT",AE713="",AF713=""),"BIT",IF(AND(AE713="ANEXO I",AD713="",AF713=""),"ANEXO I",IF(AND(AF713="ANEXO II",AD713="",AE713=""),"ANEXO II","Escolher")))))</f>
        <v/>
      </c>
      <c r="AH713" s="45" t="str">
        <f aca="false">IF(AG713&lt;&gt;"Pneus","",IFERROR(VLOOKUP(R713,Dados!$X$2:$Z$5,3,0)*(AI713-Q713),VLOOKUP(D713,Dados!$X$7:$Z$33,3,0)*(AI713-Q713)))</f>
        <v/>
      </c>
      <c r="AI713" s="47" t="str">
        <f aca="false">IF(B713="","",P713+Q713+O713+M713+L713-N713)</f>
        <v/>
      </c>
      <c r="AJ713" s="48" t="str">
        <f aca="false">IFERROR(IF(AND(AC713="SIM",AG713="-",Y713="REVENDA"),(AB713/1+1)*AI713,IF(AND(AC713="SIM",AG713="Pneus",Y713="REVENDA"),(AB713/1+1)*(AI713-AH713),"")),"")</f>
        <v/>
      </c>
      <c r="AK713" s="48" t="str">
        <f aca="false">IF(AJ713="","",AJ713*17%)</f>
        <v/>
      </c>
      <c r="AL713" s="48" t="str">
        <f aca="false">IFERROR(IF(AC713="NÃO","",IF(AK713="","",IF(E713="Simples Nacional",BF713,IF(T713=0.12,U713*0.5833337002,IF(T713=0,AI713*0.07,U713))))),"")</f>
        <v/>
      </c>
      <c r="AM713" s="47" t="str">
        <f aca="false">IFERROR(IF(AC713="NÃO","",IF(OR(AG713="-",AG713="Pneus"),AK713-AL713,"")),"")</f>
        <v/>
      </c>
      <c r="AN713" s="48" t="str">
        <f aca="false">IF(AND(Y713="REVENDA",AC713="SIM",AG713="BIT"),((AB713/1+1)*AI713)*0.4117,"")</f>
        <v/>
      </c>
      <c r="AO713" s="48" t="str">
        <f aca="false">IF(AN713="","",AN713*17%)</f>
        <v/>
      </c>
      <c r="AP713" s="49" t="str">
        <f aca="false">IF(AN713="","",IF(T713=0.12,(U713*0.4117)*0.4117,IF(T713=0,(AI713*0.07)*0.4117,U713*0.4117)))</f>
        <v/>
      </c>
      <c r="AQ713" s="47" t="str">
        <f aca="false">IF(AN713="","",AO713-AP713)</f>
        <v/>
      </c>
      <c r="AR713" s="50" t="str">
        <f aca="false">IFERROR(IF(AND(AC713="SIM",Y713="REVENDA",LEFT(AG713,5)="ANEXO")*OR(AE713="ANEXO I",AF713="ANEXO II"),VLOOKUP(H713,Dados!G:I,2,0),""),"INSERIR MVA")</f>
        <v/>
      </c>
      <c r="AS713" s="48" t="str">
        <f aca="false">IF(LEFT(AG713,5)="ANEXO",VLOOKUP(AG713,Dados!$X$111:$Z$112,2,0)*(AI713-Q713),"")</f>
        <v/>
      </c>
      <c r="AT713" s="48" t="str">
        <f aca="false">IFERROR(IF(AR713="","",(AI713*AR713)+AI713),"INSERIR MVA")</f>
        <v/>
      </c>
      <c r="AU713" s="48" t="str">
        <f aca="false">IF(AT713="","",IF(AY713=0.04,U713,AS713*AY713))</f>
        <v/>
      </c>
      <c r="AV713" s="47" t="str">
        <f aca="false">IFERROR(IF(AU713="","",(VLOOKUP(AG713,Dados!$X$111:$Z$112,3,0)*AT713*0.17)),"INSERIR MVA")</f>
        <v/>
      </c>
      <c r="AW713" s="47" t="str">
        <f aca="false">IFERROR(IF(AR713="","",AV713-AU713),"")</f>
        <v/>
      </c>
      <c r="AX713" s="51" t="str">
        <f aca="false">IFERROR(IF(AC713="NÃO","",IF(AM713&lt;&gt;"",AM713-W713,IF(AQ713&lt;&gt;"",AQ713-W713,IF(AW713&lt;&gt;"",AW713-W713,"")))),"")</f>
        <v/>
      </c>
      <c r="AY713" s="46" t="str">
        <f aca="false">IFERROR(IF(ISNA(VLOOKUP(R713,Dados!$X$2:$Y$5,2,0)),VLOOKUP(D713,Dados!$X$7:$Y$33,2,0),VLOOKUP(R713,Dados!$X$2:$Y$5,2,0)),"")</f>
        <v/>
      </c>
      <c r="AZ713" s="52" t="str">
        <f aca="false">IF(C713="","",IF(AND(Y713="CONSUMO",AC713="NÃO")*OR(AG713="-",AG713="BIT"),IF(E713&lt;&gt;"",(AI713-(P713+L713-N713+Q713)*AY713)/0.83),""))</f>
        <v/>
      </c>
      <c r="BA713" s="51" t="str">
        <f aca="false">IF(AZ713="","",AZ713*0.17-((P713+L713-N713+Q713)*AY713))</f>
        <v/>
      </c>
      <c r="BB713" s="51" t="str">
        <f aca="false">IF(AND(Y713="CONSUMO",AG713="ANEXO I",AY713&gt;4%),(AI713-(P713+L713-N713+Q713)*0.0514)/0.83*(0.5177)*(0.17)-AI713*0.0514,IF(AND(Y713="CONSUMO",AG713="ANEXO II",AY713&gt;4%),(AI713-(P713+L713-N713+Q713)*0.041)/0.83*(0.3295)*(0.17)-AI713*0.041,IF(AND(Y713="CONSUMO",AG713="ANEXO I",AY713=4%),(AI713-(P713+L713-N713+Q713)*0.04)/0.83*(0.5177)*(0.17)-AI713*0.04,IF(AND(Y713="CONSUMO",AG713="ANEXO II",AY713=4%),(AI713-(P713+L713-N713+Q713)*0.04)/0.83*(0.3295)*(0.17)-AI713*0.04,""))))</f>
        <v/>
      </c>
      <c r="BC713" s="51" t="str">
        <f aca="false">IF(C713="","",IF(AND(Y713="CONSUMO",AC713="SIM")*OR(AG713="-",AG713="BIT"),IF(E713&lt;&gt;"",(AI713-(P713+L713-N713+Q713)*AY713)/0.83),""))</f>
        <v/>
      </c>
      <c r="BD713" s="51" t="str">
        <f aca="false">IF(BC713="","",BC713*0.17)</f>
        <v/>
      </c>
      <c r="BE713" s="51" t="str">
        <f aca="false">IF(I713=6908,0,IF(BC713="","",BD713-((P713+L713-N713+Q713)*AY713)))</f>
        <v/>
      </c>
      <c r="BF713" s="53" t="str">
        <f aca="false">IF(B713="","",IF(OR(B713="",E713="Regime Normal"),0,(AI713-Q713)*VLOOKUP(R713,Dados!$X$98:$Y$108,2,0)))</f>
        <v/>
      </c>
      <c r="BG713" s="54" t="str">
        <f aca="false">IFERROR(VLOOKUP(I713,Dados!$AC$27:$AD$43,2,0),IF(B713="","",IF(D713&lt;&gt;"MT",IF(AND(AC713="SIM",Y713="Revenda"),"2403",IF(AND(AC713="SIM",Y713="Consumo"),"2407",IF(AND(AC713="NÃO",Y713="Revenda"),"2102",IF(AND(AC713="NÃO",Y713="Consumo"),"2556",)))),REPLACE(I713,1,1,1))))</f>
        <v/>
      </c>
    </row>
    <row r="714" customFormat="false" ht="12.8" hidden="false" customHeight="true" outlineLevel="0" collapsed="false">
      <c r="Y714" s="45"/>
      <c r="Z714" s="46" t="str">
        <f aca="false">IF(B714="","",(IFERROR(VLOOKUP(H714,Dados!A$3:B$15000,2,0),"Não Encontrado")))</f>
        <v/>
      </c>
      <c r="AA714" s="46" t="str">
        <f aca="false">IF(B714="","",(IFERROR(VLOOKUP(G714,Dados!C$3:E$15000,3,0),"Não Encontrado")))</f>
        <v/>
      </c>
      <c r="AB714" s="46" t="str">
        <f aca="false">IFERROR(IF(Z714&lt;&gt;"Não Encontrado",Z714,IF(AA714&lt;&gt;"Não Encontrado",AA714,"")),"")</f>
        <v/>
      </c>
      <c r="AC714" s="45" t="str">
        <f aca="false">IF(B714="","",IF(AB714="","NÃO","SIM"))</f>
        <v/>
      </c>
      <c r="AD714" s="45" t="str">
        <f aca="false">IFERROR(VLOOKUP(G714,Dados!$P$3:$R$500,3,0),"")</f>
        <v/>
      </c>
      <c r="AE714" s="45" t="str">
        <f aca="false">IFERROR(VLOOKUP(G714,Dados!$K$3:$L$500,2,0),"")</f>
        <v/>
      </c>
      <c r="AF714" s="45" t="str">
        <f aca="false">IFERROR(VLOOKUP(G714,Dados!$M$3:$N$500,2,0),"")</f>
        <v/>
      </c>
      <c r="AG714" s="45" t="str">
        <f aca="false">IF(F714="","",IF(AND(AD714="",AE714="",AF714=""),"-",IF(AND(AD714="BIT",AE714="",AF714=""),"BIT",IF(AND(AE714="ANEXO I",AD714="",AF714=""),"ANEXO I",IF(AND(AF714="ANEXO II",AD714="",AE714=""),"ANEXO II","Escolher")))))</f>
        <v/>
      </c>
      <c r="AH714" s="45" t="str">
        <f aca="false">IF(AG714&lt;&gt;"Pneus","",IFERROR(VLOOKUP(R714,Dados!$X$2:$Z$5,3,0)*(AI714-Q714),VLOOKUP(D714,Dados!$X$7:$Z$33,3,0)*(AI714-Q714)))</f>
        <v/>
      </c>
      <c r="AI714" s="47" t="str">
        <f aca="false">IF(B714="","",P714+Q714+O714+M714+L714-N714)</f>
        <v/>
      </c>
      <c r="AJ714" s="48" t="str">
        <f aca="false">IFERROR(IF(AND(AC714="SIM",AG714="-",Y714="REVENDA"),(AB714/1+1)*AI714,IF(AND(AC714="SIM",AG714="Pneus",Y714="REVENDA"),(AB714/1+1)*(AI714-AH714),"")),"")</f>
        <v/>
      </c>
      <c r="AK714" s="48" t="str">
        <f aca="false">IF(AJ714="","",AJ714*17%)</f>
        <v/>
      </c>
      <c r="AL714" s="48" t="str">
        <f aca="false">IFERROR(IF(AC714="NÃO","",IF(AK714="","",IF(E714="Simples Nacional",BF714,IF(T714=0.12,U714*0.5833337002,IF(T714=0,AI714*0.07,U714))))),"")</f>
        <v/>
      </c>
      <c r="AM714" s="47" t="str">
        <f aca="false">IFERROR(IF(AC714="NÃO","",IF(OR(AG714="-",AG714="Pneus"),AK714-AL714,"")),"")</f>
        <v/>
      </c>
      <c r="AN714" s="48" t="str">
        <f aca="false">IF(AND(Y714="REVENDA",AC714="SIM",AG714="BIT"),((AB714/1+1)*AI714)*0.4117,"")</f>
        <v/>
      </c>
      <c r="AO714" s="48" t="str">
        <f aca="false">IF(AN714="","",AN714*17%)</f>
        <v/>
      </c>
      <c r="AP714" s="49" t="str">
        <f aca="false">IF(AN714="","",IF(T714=0.12,(U714*0.4117)*0.4117,IF(T714=0,(AI714*0.07)*0.4117,U714*0.4117)))</f>
        <v/>
      </c>
      <c r="AQ714" s="47" t="str">
        <f aca="false">IF(AN714="","",AO714-AP714)</f>
        <v/>
      </c>
      <c r="AR714" s="50" t="str">
        <f aca="false">IFERROR(IF(AND(AC714="SIM",Y714="REVENDA",LEFT(AG714,5)="ANEXO")*OR(AE714="ANEXO I",AF714="ANEXO II"),VLOOKUP(H714,Dados!G:I,2,0),""),"INSERIR MVA")</f>
        <v/>
      </c>
      <c r="AS714" s="48" t="str">
        <f aca="false">IF(LEFT(AG714,5)="ANEXO",VLOOKUP(AG714,Dados!$X$111:$Z$112,2,0)*(AI714-Q714),"")</f>
        <v/>
      </c>
      <c r="AT714" s="48" t="str">
        <f aca="false">IFERROR(IF(AR714="","",(AI714*AR714)+AI714),"INSERIR MVA")</f>
        <v/>
      </c>
      <c r="AU714" s="48" t="str">
        <f aca="false">IF(AT714="","",IF(AY714=0.04,U714,AS714*AY714))</f>
        <v/>
      </c>
      <c r="AV714" s="47" t="str">
        <f aca="false">IFERROR(IF(AU714="","",(VLOOKUP(AG714,Dados!$X$111:$Z$112,3,0)*AT714*0.17)),"INSERIR MVA")</f>
        <v/>
      </c>
      <c r="AW714" s="47" t="str">
        <f aca="false">IFERROR(IF(AR714="","",AV714-AU714),"")</f>
        <v/>
      </c>
      <c r="AX714" s="51" t="str">
        <f aca="false">IFERROR(IF(AC714="NÃO","",IF(AM714&lt;&gt;"",AM714-W714,IF(AQ714&lt;&gt;"",AQ714-W714,IF(AW714&lt;&gt;"",AW714-W714,"")))),"")</f>
        <v/>
      </c>
      <c r="AY714" s="46" t="str">
        <f aca="false">IFERROR(IF(ISNA(VLOOKUP(R714,Dados!$X$2:$Y$5,2,0)),VLOOKUP(D714,Dados!$X$7:$Y$33,2,0),VLOOKUP(R714,Dados!$X$2:$Y$5,2,0)),"")</f>
        <v/>
      </c>
      <c r="AZ714" s="52" t="str">
        <f aca="false">IF(C714="","",IF(AND(Y714="CONSUMO",AC714="NÃO")*OR(AG714="-",AG714="BIT"),IF(E714&lt;&gt;"",(AI714-(P714+L714-N714+Q714)*AY714)/0.83),""))</f>
        <v/>
      </c>
      <c r="BA714" s="51" t="str">
        <f aca="false">IF(AZ714="","",AZ714*0.17-((P714+L714-N714+Q714)*AY714))</f>
        <v/>
      </c>
      <c r="BB714" s="51" t="str">
        <f aca="false">IF(AND(Y714="CONSUMO",AG714="ANEXO I",AY714&gt;4%),(AI714-(P714+L714-N714+Q714)*0.0514)/0.83*(0.5177)*(0.17)-AI714*0.0514,IF(AND(Y714="CONSUMO",AG714="ANEXO II",AY714&gt;4%),(AI714-(P714+L714-N714+Q714)*0.041)/0.83*(0.3295)*(0.17)-AI714*0.041,IF(AND(Y714="CONSUMO",AG714="ANEXO I",AY714=4%),(AI714-(P714+L714-N714+Q714)*0.04)/0.83*(0.5177)*(0.17)-AI714*0.04,IF(AND(Y714="CONSUMO",AG714="ANEXO II",AY714=4%),(AI714-(P714+L714-N714+Q714)*0.04)/0.83*(0.3295)*(0.17)-AI714*0.04,""))))</f>
        <v/>
      </c>
      <c r="BC714" s="51" t="str">
        <f aca="false">IF(C714="","",IF(AND(Y714="CONSUMO",AC714="SIM")*OR(AG714="-",AG714="BIT"),IF(E714&lt;&gt;"",(AI714-(P714+L714-N714+Q714)*AY714)/0.83),""))</f>
        <v/>
      </c>
      <c r="BD714" s="51" t="str">
        <f aca="false">IF(BC714="","",BC714*0.17)</f>
        <v/>
      </c>
      <c r="BE714" s="51" t="str">
        <f aca="false">IF(I714=6908,0,IF(BC714="","",BD714-((P714+L714-N714+Q714)*AY714)))</f>
        <v/>
      </c>
      <c r="BF714" s="53" t="str">
        <f aca="false">IF(B714="","",IF(OR(B714="",E714="Regime Normal"),0,(AI714-Q714)*VLOOKUP(R714,Dados!$X$98:$Y$108,2,0)))</f>
        <v/>
      </c>
      <c r="BG714" s="54" t="str">
        <f aca="false">IFERROR(VLOOKUP(I714,Dados!$AC$27:$AD$43,2,0),IF(B714="","",IF(D714&lt;&gt;"MT",IF(AND(AC714="SIM",Y714="Revenda"),"2403",IF(AND(AC714="SIM",Y714="Consumo"),"2407",IF(AND(AC714="NÃO",Y714="Revenda"),"2102",IF(AND(AC714="NÃO",Y714="Consumo"),"2556",)))),REPLACE(I714,1,1,1))))</f>
        <v/>
      </c>
    </row>
    <row r="715" customFormat="false" ht="12.8" hidden="false" customHeight="true" outlineLevel="0" collapsed="false">
      <c r="Y715" s="45"/>
      <c r="Z715" s="46" t="str">
        <f aca="false">IF(B715="","",(IFERROR(VLOOKUP(H715,Dados!A$3:B$15000,2,0),"Não Encontrado")))</f>
        <v/>
      </c>
      <c r="AA715" s="46" t="str">
        <f aca="false">IF(B715="","",(IFERROR(VLOOKUP(G715,Dados!C$3:E$15000,3,0),"Não Encontrado")))</f>
        <v/>
      </c>
      <c r="AB715" s="46" t="str">
        <f aca="false">IFERROR(IF(Z715&lt;&gt;"Não Encontrado",Z715,IF(AA715&lt;&gt;"Não Encontrado",AA715,"")),"")</f>
        <v/>
      </c>
      <c r="AC715" s="45" t="str">
        <f aca="false">IF(B715="","",IF(AB715="","NÃO","SIM"))</f>
        <v/>
      </c>
      <c r="AD715" s="45" t="str">
        <f aca="false">IFERROR(VLOOKUP(G715,Dados!$P$3:$R$500,3,0),"")</f>
        <v/>
      </c>
      <c r="AE715" s="45" t="str">
        <f aca="false">IFERROR(VLOOKUP(G715,Dados!$K$3:$L$500,2,0),"")</f>
        <v/>
      </c>
      <c r="AF715" s="45" t="str">
        <f aca="false">IFERROR(VLOOKUP(G715,Dados!$M$3:$N$500,2,0),"")</f>
        <v/>
      </c>
      <c r="AG715" s="45" t="str">
        <f aca="false">IF(F715="","",IF(AND(AD715="",AE715="",AF715=""),"-",IF(AND(AD715="BIT",AE715="",AF715=""),"BIT",IF(AND(AE715="ANEXO I",AD715="",AF715=""),"ANEXO I",IF(AND(AF715="ANEXO II",AD715="",AE715=""),"ANEXO II","Escolher")))))</f>
        <v/>
      </c>
      <c r="AH715" s="45" t="str">
        <f aca="false">IF(AG715&lt;&gt;"Pneus","",IFERROR(VLOOKUP(R715,Dados!$X$2:$Z$5,3,0)*(AI715-Q715),VLOOKUP(D715,Dados!$X$7:$Z$33,3,0)*(AI715-Q715)))</f>
        <v/>
      </c>
      <c r="AI715" s="47" t="str">
        <f aca="false">IF(B715="","",P715+Q715+O715+M715+L715-N715)</f>
        <v/>
      </c>
      <c r="AJ715" s="48" t="str">
        <f aca="false">IFERROR(IF(AND(AC715="SIM",AG715="-",Y715="REVENDA"),(AB715/1+1)*AI715,IF(AND(AC715="SIM",AG715="Pneus",Y715="REVENDA"),(AB715/1+1)*(AI715-AH715),"")),"")</f>
        <v/>
      </c>
      <c r="AK715" s="48" t="str">
        <f aca="false">IF(AJ715="","",AJ715*17%)</f>
        <v/>
      </c>
      <c r="AL715" s="48" t="str">
        <f aca="false">IFERROR(IF(AC715="NÃO","",IF(AK715="","",IF(E715="Simples Nacional",BF715,IF(T715=0.12,U715*0.5833337002,IF(T715=0,AI715*0.07,U715))))),"")</f>
        <v/>
      </c>
      <c r="AM715" s="47" t="str">
        <f aca="false">IFERROR(IF(AC715="NÃO","",IF(OR(AG715="-",AG715="Pneus"),AK715-AL715,"")),"")</f>
        <v/>
      </c>
      <c r="AN715" s="48" t="str">
        <f aca="false">IF(AND(Y715="REVENDA",AC715="SIM",AG715="BIT"),((AB715/1+1)*AI715)*0.4117,"")</f>
        <v/>
      </c>
      <c r="AO715" s="48" t="str">
        <f aca="false">IF(AN715="","",AN715*17%)</f>
        <v/>
      </c>
      <c r="AP715" s="49" t="str">
        <f aca="false">IF(AN715="","",IF(T715=0.12,(U715*0.4117)*0.4117,IF(T715=0,(AI715*0.07)*0.4117,U715*0.4117)))</f>
        <v/>
      </c>
      <c r="AQ715" s="47" t="str">
        <f aca="false">IF(AN715="","",AO715-AP715)</f>
        <v/>
      </c>
      <c r="AR715" s="50" t="str">
        <f aca="false">IFERROR(IF(AND(AC715="SIM",Y715="REVENDA",LEFT(AG715,5)="ANEXO")*OR(AE715="ANEXO I",AF715="ANEXO II"),VLOOKUP(H715,Dados!G:I,2,0),""),"INSERIR MVA")</f>
        <v/>
      </c>
      <c r="AS715" s="48" t="str">
        <f aca="false">IF(LEFT(AG715,5)="ANEXO",VLOOKUP(AG715,Dados!$X$111:$Z$112,2,0)*(AI715-Q715),"")</f>
        <v/>
      </c>
      <c r="AT715" s="48" t="str">
        <f aca="false">IFERROR(IF(AR715="","",(AI715*AR715)+AI715),"INSERIR MVA")</f>
        <v/>
      </c>
      <c r="AU715" s="48" t="str">
        <f aca="false">IF(AT715="","",IF(AY715=0.04,U715,AS715*AY715))</f>
        <v/>
      </c>
      <c r="AV715" s="47" t="str">
        <f aca="false">IFERROR(IF(AU715="","",(VLOOKUP(AG715,Dados!$X$111:$Z$112,3,0)*AT715*0.17)),"INSERIR MVA")</f>
        <v/>
      </c>
      <c r="AW715" s="47" t="str">
        <f aca="false">IFERROR(IF(AR715="","",AV715-AU715),"")</f>
        <v/>
      </c>
      <c r="AX715" s="51" t="str">
        <f aca="false">IFERROR(IF(AC715="NÃO","",IF(AM715&lt;&gt;"",AM715-W715,IF(AQ715&lt;&gt;"",AQ715-W715,IF(AW715&lt;&gt;"",AW715-W715,"")))),"")</f>
        <v/>
      </c>
      <c r="AY715" s="46" t="str">
        <f aca="false">IFERROR(IF(ISNA(VLOOKUP(R715,Dados!$X$2:$Y$5,2,0)),VLOOKUP(D715,Dados!$X$7:$Y$33,2,0),VLOOKUP(R715,Dados!$X$2:$Y$5,2,0)),"")</f>
        <v/>
      </c>
      <c r="AZ715" s="52" t="str">
        <f aca="false">IF(C715="","",IF(AND(Y715="CONSUMO",AC715="NÃO")*OR(AG715="-",AG715="BIT"),IF(E715&lt;&gt;"",(AI715-(P715+L715-N715+Q715)*AY715)/0.83),""))</f>
        <v/>
      </c>
      <c r="BA715" s="51" t="str">
        <f aca="false">IF(AZ715="","",AZ715*0.17-((P715+L715-N715+Q715)*AY715))</f>
        <v/>
      </c>
      <c r="BB715" s="51" t="str">
        <f aca="false">IF(AND(Y715="CONSUMO",AG715="ANEXO I",AY715&gt;4%),(AI715-(P715+L715-N715+Q715)*0.0514)/0.83*(0.5177)*(0.17)-AI715*0.0514,IF(AND(Y715="CONSUMO",AG715="ANEXO II",AY715&gt;4%),(AI715-(P715+L715-N715+Q715)*0.041)/0.83*(0.3295)*(0.17)-AI715*0.041,IF(AND(Y715="CONSUMO",AG715="ANEXO I",AY715=4%),(AI715-(P715+L715-N715+Q715)*0.04)/0.83*(0.5177)*(0.17)-AI715*0.04,IF(AND(Y715="CONSUMO",AG715="ANEXO II",AY715=4%),(AI715-(P715+L715-N715+Q715)*0.04)/0.83*(0.3295)*(0.17)-AI715*0.04,""))))</f>
        <v/>
      </c>
      <c r="BC715" s="51" t="str">
        <f aca="false">IF(C715="","",IF(AND(Y715="CONSUMO",AC715="SIM")*OR(AG715="-",AG715="BIT"),IF(E715&lt;&gt;"",(AI715-(P715+L715-N715+Q715)*AY715)/0.83),""))</f>
        <v/>
      </c>
      <c r="BD715" s="51" t="str">
        <f aca="false">IF(BC715="","",BC715*0.17)</f>
        <v/>
      </c>
      <c r="BE715" s="51" t="str">
        <f aca="false">IF(I715=6908,0,IF(BC715="","",BD715-((P715+L715-N715+Q715)*AY715)))</f>
        <v/>
      </c>
      <c r="BF715" s="53" t="str">
        <f aca="false">IF(B715="","",IF(OR(B715="",E715="Regime Normal"),0,(AI715-Q715)*VLOOKUP(R715,Dados!$X$98:$Y$108,2,0)))</f>
        <v/>
      </c>
      <c r="BG715" s="54" t="str">
        <f aca="false">IFERROR(VLOOKUP(I715,Dados!$AC$27:$AD$43,2,0),IF(B715="","",IF(D715&lt;&gt;"MT",IF(AND(AC715="SIM",Y715="Revenda"),"2403",IF(AND(AC715="SIM",Y715="Consumo"),"2407",IF(AND(AC715="NÃO",Y715="Revenda"),"2102",IF(AND(AC715="NÃO",Y715="Consumo"),"2556",)))),REPLACE(I715,1,1,1))))</f>
        <v/>
      </c>
    </row>
    <row r="716" customFormat="false" ht="12.8" hidden="false" customHeight="true" outlineLevel="0" collapsed="false">
      <c r="Y716" s="45"/>
      <c r="Z716" s="46" t="str">
        <f aca="false">IF(B716="","",(IFERROR(VLOOKUP(H716,Dados!A$3:B$15000,2,0),"Não Encontrado")))</f>
        <v/>
      </c>
      <c r="AA716" s="46" t="str">
        <f aca="false">IF(B716="","",(IFERROR(VLOOKUP(G716,Dados!C$3:E$15000,3,0),"Não Encontrado")))</f>
        <v/>
      </c>
      <c r="AB716" s="46" t="str">
        <f aca="false">IFERROR(IF(Z716&lt;&gt;"Não Encontrado",Z716,IF(AA716&lt;&gt;"Não Encontrado",AA716,"")),"")</f>
        <v/>
      </c>
      <c r="AC716" s="45" t="str">
        <f aca="false">IF(B716="","",IF(AB716="","NÃO","SIM"))</f>
        <v/>
      </c>
      <c r="AD716" s="45" t="str">
        <f aca="false">IFERROR(VLOOKUP(G716,Dados!$P$3:$R$500,3,0),"")</f>
        <v/>
      </c>
      <c r="AE716" s="45" t="str">
        <f aca="false">IFERROR(VLOOKUP(G716,Dados!$K$3:$L$500,2,0),"")</f>
        <v/>
      </c>
      <c r="AF716" s="45" t="str">
        <f aca="false">IFERROR(VLOOKUP(G716,Dados!$M$3:$N$500,2,0),"")</f>
        <v/>
      </c>
      <c r="AG716" s="45" t="str">
        <f aca="false">IF(F716="","",IF(AND(AD716="",AE716="",AF716=""),"-",IF(AND(AD716="BIT",AE716="",AF716=""),"BIT",IF(AND(AE716="ANEXO I",AD716="",AF716=""),"ANEXO I",IF(AND(AF716="ANEXO II",AD716="",AE716=""),"ANEXO II","Escolher")))))</f>
        <v/>
      </c>
      <c r="AH716" s="45" t="str">
        <f aca="false">IF(AG716&lt;&gt;"Pneus","",IFERROR(VLOOKUP(R716,Dados!$X$2:$Z$5,3,0)*(AI716-Q716),VLOOKUP(D716,Dados!$X$7:$Z$33,3,0)*(AI716-Q716)))</f>
        <v/>
      </c>
      <c r="AI716" s="47" t="str">
        <f aca="false">IF(B716="","",P716+Q716+O716+M716+L716-N716)</f>
        <v/>
      </c>
      <c r="AJ716" s="48" t="str">
        <f aca="false">IFERROR(IF(AND(AC716="SIM",AG716="-",Y716="REVENDA"),(AB716/1+1)*AI716,IF(AND(AC716="SIM",AG716="Pneus",Y716="REVENDA"),(AB716/1+1)*(AI716-AH716),"")),"")</f>
        <v/>
      </c>
      <c r="AK716" s="48" t="str">
        <f aca="false">IF(AJ716="","",AJ716*17%)</f>
        <v/>
      </c>
      <c r="AL716" s="48" t="str">
        <f aca="false">IFERROR(IF(AC716="NÃO","",IF(AK716="","",IF(E716="Simples Nacional",BF716,IF(T716=0.12,U716*0.5833337002,IF(T716=0,AI716*0.07,U716))))),"")</f>
        <v/>
      </c>
      <c r="AM716" s="47" t="str">
        <f aca="false">IFERROR(IF(AC716="NÃO","",IF(OR(AG716="-",AG716="Pneus"),AK716-AL716,"")),"")</f>
        <v/>
      </c>
      <c r="AN716" s="48" t="str">
        <f aca="false">IF(AND(Y716="REVENDA",AC716="SIM",AG716="BIT"),((AB716/1+1)*AI716)*0.4117,"")</f>
        <v/>
      </c>
      <c r="AO716" s="48" t="str">
        <f aca="false">IF(AN716="","",AN716*17%)</f>
        <v/>
      </c>
      <c r="AP716" s="49" t="str">
        <f aca="false">IF(AN716="","",IF(T716=0.12,(U716*0.4117)*0.4117,IF(T716=0,(AI716*0.07)*0.4117,U716*0.4117)))</f>
        <v/>
      </c>
      <c r="AQ716" s="47" t="str">
        <f aca="false">IF(AN716="","",AO716-AP716)</f>
        <v/>
      </c>
      <c r="AR716" s="50" t="str">
        <f aca="false">IFERROR(IF(AND(AC716="SIM",Y716="REVENDA",LEFT(AG716,5)="ANEXO")*OR(AE716="ANEXO I",AF716="ANEXO II"),VLOOKUP(H716,Dados!G:I,2,0),""),"INSERIR MVA")</f>
        <v/>
      </c>
      <c r="AS716" s="48" t="str">
        <f aca="false">IF(LEFT(AG716,5)="ANEXO",VLOOKUP(AG716,Dados!$X$111:$Z$112,2,0)*(AI716-Q716),"")</f>
        <v/>
      </c>
      <c r="AT716" s="48" t="str">
        <f aca="false">IFERROR(IF(AR716="","",(AI716*AR716)+AI716),"INSERIR MVA")</f>
        <v/>
      </c>
      <c r="AU716" s="48" t="str">
        <f aca="false">IF(AT716="","",IF(AY716=0.04,U716,AS716*AY716))</f>
        <v/>
      </c>
      <c r="AV716" s="47" t="str">
        <f aca="false">IFERROR(IF(AU716="","",(VLOOKUP(AG716,Dados!$X$111:$Z$112,3,0)*AT716*0.17)),"INSERIR MVA")</f>
        <v/>
      </c>
      <c r="AW716" s="47" t="str">
        <f aca="false">IFERROR(IF(AR716="","",AV716-AU716),"")</f>
        <v/>
      </c>
      <c r="AX716" s="51" t="str">
        <f aca="false">IFERROR(IF(AC716="NÃO","",IF(AM716&lt;&gt;"",AM716-W716,IF(AQ716&lt;&gt;"",AQ716-W716,IF(AW716&lt;&gt;"",AW716-W716,"")))),"")</f>
        <v/>
      </c>
      <c r="AY716" s="46" t="str">
        <f aca="false">IFERROR(IF(ISNA(VLOOKUP(R716,Dados!$X$2:$Y$5,2,0)),VLOOKUP(D716,Dados!$X$7:$Y$33,2,0),VLOOKUP(R716,Dados!$X$2:$Y$5,2,0)),"")</f>
        <v/>
      </c>
      <c r="AZ716" s="52" t="str">
        <f aca="false">IF(C716="","",IF(AND(Y716="CONSUMO",AC716="NÃO")*OR(AG716="-",AG716="BIT"),IF(E716&lt;&gt;"",(AI716-(P716+L716-N716+Q716)*AY716)/0.83),""))</f>
        <v/>
      </c>
      <c r="BA716" s="51" t="str">
        <f aca="false">IF(AZ716="","",AZ716*0.17-((P716+L716-N716+Q716)*AY716))</f>
        <v/>
      </c>
      <c r="BB716" s="51" t="str">
        <f aca="false">IF(AND(Y716="CONSUMO",AG716="ANEXO I",AY716&gt;4%),(AI716-(P716+L716-N716+Q716)*0.0514)/0.83*(0.5177)*(0.17)-AI716*0.0514,IF(AND(Y716="CONSUMO",AG716="ANEXO II",AY716&gt;4%),(AI716-(P716+L716-N716+Q716)*0.041)/0.83*(0.3295)*(0.17)-AI716*0.041,IF(AND(Y716="CONSUMO",AG716="ANEXO I",AY716=4%),(AI716-(P716+L716-N716+Q716)*0.04)/0.83*(0.5177)*(0.17)-AI716*0.04,IF(AND(Y716="CONSUMO",AG716="ANEXO II",AY716=4%),(AI716-(P716+L716-N716+Q716)*0.04)/0.83*(0.3295)*(0.17)-AI716*0.04,""))))</f>
        <v/>
      </c>
      <c r="BC716" s="51" t="str">
        <f aca="false">IF(C716="","",IF(AND(Y716="CONSUMO",AC716="SIM")*OR(AG716="-",AG716="BIT"),IF(E716&lt;&gt;"",(AI716-(P716+L716-N716+Q716)*AY716)/0.83),""))</f>
        <v/>
      </c>
      <c r="BD716" s="51" t="str">
        <f aca="false">IF(BC716="","",BC716*0.17)</f>
        <v/>
      </c>
      <c r="BE716" s="51" t="str">
        <f aca="false">IF(I716=6908,0,IF(BC716="","",BD716-((P716+L716-N716+Q716)*AY716)))</f>
        <v/>
      </c>
      <c r="BF716" s="53" t="str">
        <f aca="false">IF(B716="","",IF(OR(B716="",E716="Regime Normal"),0,(AI716-Q716)*VLOOKUP(R716,Dados!$X$98:$Y$108,2,0)))</f>
        <v/>
      </c>
      <c r="BG716" s="54" t="str">
        <f aca="false">IFERROR(VLOOKUP(I716,Dados!$AC$27:$AD$43,2,0),IF(B716="","",IF(D716&lt;&gt;"MT",IF(AND(AC716="SIM",Y716="Revenda"),"2403",IF(AND(AC716="SIM",Y716="Consumo"),"2407",IF(AND(AC716="NÃO",Y716="Revenda"),"2102",IF(AND(AC716="NÃO",Y716="Consumo"),"2556",)))),REPLACE(I716,1,1,1))))</f>
        <v/>
      </c>
    </row>
    <row r="717" customFormat="false" ht="12.8" hidden="false" customHeight="true" outlineLevel="0" collapsed="false">
      <c r="Y717" s="45"/>
      <c r="Z717" s="46" t="str">
        <f aca="false">IF(B717="","",(IFERROR(VLOOKUP(H717,Dados!A$3:B$15000,2,0),"Não Encontrado")))</f>
        <v/>
      </c>
      <c r="AA717" s="46" t="str">
        <f aca="false">IF(B717="","",(IFERROR(VLOOKUP(G717,Dados!C$3:E$15000,3,0),"Não Encontrado")))</f>
        <v/>
      </c>
      <c r="AB717" s="46" t="str">
        <f aca="false">IFERROR(IF(Z717&lt;&gt;"Não Encontrado",Z717,IF(AA717&lt;&gt;"Não Encontrado",AA717,"")),"")</f>
        <v/>
      </c>
      <c r="AC717" s="45" t="str">
        <f aca="false">IF(B717="","",IF(AB717="","NÃO","SIM"))</f>
        <v/>
      </c>
      <c r="AD717" s="45" t="str">
        <f aca="false">IFERROR(VLOOKUP(G717,Dados!$P$3:$R$500,3,0),"")</f>
        <v/>
      </c>
      <c r="AE717" s="45" t="str">
        <f aca="false">IFERROR(VLOOKUP(G717,Dados!$K$3:$L$500,2,0),"")</f>
        <v/>
      </c>
      <c r="AF717" s="45" t="str">
        <f aca="false">IFERROR(VLOOKUP(G717,Dados!$M$3:$N$500,2,0),"")</f>
        <v/>
      </c>
      <c r="AG717" s="45" t="str">
        <f aca="false">IF(F717="","",IF(AND(AD717="",AE717="",AF717=""),"-",IF(AND(AD717="BIT",AE717="",AF717=""),"BIT",IF(AND(AE717="ANEXO I",AD717="",AF717=""),"ANEXO I",IF(AND(AF717="ANEXO II",AD717="",AE717=""),"ANEXO II","Escolher")))))</f>
        <v/>
      </c>
      <c r="AH717" s="45" t="str">
        <f aca="false">IF(AG717&lt;&gt;"Pneus","",IFERROR(VLOOKUP(R717,Dados!$X$2:$Z$5,3,0)*(AI717-Q717),VLOOKUP(D717,Dados!$X$7:$Z$33,3,0)*(AI717-Q717)))</f>
        <v/>
      </c>
      <c r="AI717" s="47" t="str">
        <f aca="false">IF(B717="","",P717+Q717+O717+M717+L717-N717)</f>
        <v/>
      </c>
      <c r="AJ717" s="48" t="str">
        <f aca="false">IFERROR(IF(AND(AC717="SIM",AG717="-",Y717="REVENDA"),(AB717/1+1)*AI717,IF(AND(AC717="SIM",AG717="Pneus",Y717="REVENDA"),(AB717/1+1)*(AI717-AH717),"")),"")</f>
        <v/>
      </c>
      <c r="AK717" s="48" t="str">
        <f aca="false">IF(AJ717="","",AJ717*17%)</f>
        <v/>
      </c>
      <c r="AL717" s="48" t="str">
        <f aca="false">IFERROR(IF(AC717="NÃO","",IF(AK717="","",IF(E717="Simples Nacional",BF717,IF(T717=0.12,U717*0.5833337002,IF(T717=0,AI717*0.07,U717))))),"")</f>
        <v/>
      </c>
      <c r="AM717" s="47" t="str">
        <f aca="false">IFERROR(IF(AC717="NÃO","",IF(OR(AG717="-",AG717="Pneus"),AK717-AL717,"")),"")</f>
        <v/>
      </c>
      <c r="AN717" s="48" t="str">
        <f aca="false">IF(AND(Y717="REVENDA",AC717="SIM",AG717="BIT"),((AB717/1+1)*AI717)*0.4117,"")</f>
        <v/>
      </c>
      <c r="AO717" s="48" t="str">
        <f aca="false">IF(AN717="","",AN717*17%)</f>
        <v/>
      </c>
      <c r="AP717" s="49" t="str">
        <f aca="false">IF(AN717="","",IF(T717=0.12,(U717*0.4117)*0.4117,IF(T717=0,(AI717*0.07)*0.4117,U717*0.4117)))</f>
        <v/>
      </c>
      <c r="AQ717" s="47" t="str">
        <f aca="false">IF(AN717="","",AO717-AP717)</f>
        <v/>
      </c>
      <c r="AR717" s="50" t="str">
        <f aca="false">IFERROR(IF(AND(AC717="SIM",Y717="REVENDA",LEFT(AG717,5)="ANEXO")*OR(AE717="ANEXO I",AF717="ANEXO II"),VLOOKUP(H717,Dados!G:I,2,0),""),"INSERIR MVA")</f>
        <v/>
      </c>
      <c r="AS717" s="48" t="str">
        <f aca="false">IF(LEFT(AG717,5)="ANEXO",VLOOKUP(AG717,Dados!$X$111:$Z$112,2,0)*(AI717-Q717),"")</f>
        <v/>
      </c>
      <c r="AT717" s="48" t="str">
        <f aca="false">IFERROR(IF(AR717="","",(AI717*AR717)+AI717),"INSERIR MVA")</f>
        <v/>
      </c>
      <c r="AU717" s="48" t="str">
        <f aca="false">IF(AT717="","",IF(AY717=0.04,U717,AS717*AY717))</f>
        <v/>
      </c>
      <c r="AV717" s="47" t="str">
        <f aca="false">IFERROR(IF(AU717="","",(VLOOKUP(AG717,Dados!$X$111:$Z$112,3,0)*AT717*0.17)),"INSERIR MVA")</f>
        <v/>
      </c>
      <c r="AW717" s="47" t="str">
        <f aca="false">IFERROR(IF(AR717="","",AV717-AU717),"")</f>
        <v/>
      </c>
      <c r="AX717" s="51" t="str">
        <f aca="false">IFERROR(IF(AC717="NÃO","",IF(AM717&lt;&gt;"",AM717-W717,IF(AQ717&lt;&gt;"",AQ717-W717,IF(AW717&lt;&gt;"",AW717-W717,"")))),"")</f>
        <v/>
      </c>
      <c r="AY717" s="46" t="str">
        <f aca="false">IFERROR(IF(ISNA(VLOOKUP(R717,Dados!$X$2:$Y$5,2,0)),VLOOKUP(D717,Dados!$X$7:$Y$33,2,0),VLOOKUP(R717,Dados!$X$2:$Y$5,2,0)),"")</f>
        <v/>
      </c>
      <c r="AZ717" s="52" t="str">
        <f aca="false">IF(C717="","",IF(AND(Y717="CONSUMO",AC717="NÃO")*OR(AG717="-",AG717="BIT"),IF(E717&lt;&gt;"",(AI717-(P717+L717-N717+Q717)*AY717)/0.83),""))</f>
        <v/>
      </c>
      <c r="BA717" s="51" t="str">
        <f aca="false">IF(AZ717="","",AZ717*0.17-((P717+L717-N717+Q717)*AY717))</f>
        <v/>
      </c>
      <c r="BB717" s="51" t="str">
        <f aca="false">IF(AND(Y717="CONSUMO",AG717="ANEXO I",AY717&gt;4%),(AI717-(P717+L717-N717+Q717)*0.0514)/0.83*(0.5177)*(0.17)-AI717*0.0514,IF(AND(Y717="CONSUMO",AG717="ANEXO II",AY717&gt;4%),(AI717-(P717+L717-N717+Q717)*0.041)/0.83*(0.3295)*(0.17)-AI717*0.041,IF(AND(Y717="CONSUMO",AG717="ANEXO I",AY717=4%),(AI717-(P717+L717-N717+Q717)*0.04)/0.83*(0.5177)*(0.17)-AI717*0.04,IF(AND(Y717="CONSUMO",AG717="ANEXO II",AY717=4%),(AI717-(P717+L717-N717+Q717)*0.04)/0.83*(0.3295)*(0.17)-AI717*0.04,""))))</f>
        <v/>
      </c>
      <c r="BC717" s="51" t="str">
        <f aca="false">IF(C717="","",IF(AND(Y717="CONSUMO",AC717="SIM")*OR(AG717="-",AG717="BIT"),IF(E717&lt;&gt;"",(AI717-(P717+L717-N717+Q717)*AY717)/0.83),""))</f>
        <v/>
      </c>
      <c r="BD717" s="51" t="str">
        <f aca="false">IF(BC717="","",BC717*0.17)</f>
        <v/>
      </c>
      <c r="BE717" s="51" t="str">
        <f aca="false">IF(I717=6908,0,IF(BC717="","",BD717-((P717+L717-N717+Q717)*AY717)))</f>
        <v/>
      </c>
      <c r="BF717" s="53" t="str">
        <f aca="false">IF(B717="","",IF(OR(B717="",E717="Regime Normal"),0,(AI717-Q717)*VLOOKUP(R717,Dados!$X$98:$Y$108,2,0)))</f>
        <v/>
      </c>
      <c r="BG717" s="54" t="str">
        <f aca="false">IFERROR(VLOOKUP(I717,Dados!$AC$27:$AD$43,2,0),IF(B717="","",IF(D717&lt;&gt;"MT",IF(AND(AC717="SIM",Y717="Revenda"),"2403",IF(AND(AC717="SIM",Y717="Consumo"),"2407",IF(AND(AC717="NÃO",Y717="Revenda"),"2102",IF(AND(AC717="NÃO",Y717="Consumo"),"2556",)))),REPLACE(I717,1,1,1))))</f>
        <v/>
      </c>
    </row>
    <row r="718" customFormat="false" ht="12.8" hidden="false" customHeight="true" outlineLevel="0" collapsed="false">
      <c r="Y718" s="45"/>
      <c r="Z718" s="46" t="str">
        <f aca="false">IF(B718="","",(IFERROR(VLOOKUP(H718,Dados!A$3:B$15000,2,0),"Não Encontrado")))</f>
        <v/>
      </c>
      <c r="AA718" s="46" t="str">
        <f aca="false">IF(B718="","",(IFERROR(VLOOKUP(G718,Dados!C$3:E$15000,3,0),"Não Encontrado")))</f>
        <v/>
      </c>
      <c r="AB718" s="46" t="str">
        <f aca="false">IFERROR(IF(Z718&lt;&gt;"Não Encontrado",Z718,IF(AA718&lt;&gt;"Não Encontrado",AA718,"")),"")</f>
        <v/>
      </c>
      <c r="AC718" s="45" t="str">
        <f aca="false">IF(B718="","",IF(AB718="","NÃO","SIM"))</f>
        <v/>
      </c>
      <c r="AD718" s="45" t="str">
        <f aca="false">IFERROR(VLOOKUP(G718,Dados!$P$3:$R$500,3,0),"")</f>
        <v/>
      </c>
      <c r="AE718" s="45" t="str">
        <f aca="false">IFERROR(VLOOKUP(G718,Dados!$K$3:$L$500,2,0),"")</f>
        <v/>
      </c>
      <c r="AF718" s="45" t="str">
        <f aca="false">IFERROR(VLOOKUP(G718,Dados!$M$3:$N$500,2,0),"")</f>
        <v/>
      </c>
      <c r="AG718" s="45" t="str">
        <f aca="false">IF(F718="","",IF(AND(AD718="",AE718="",AF718=""),"-",IF(AND(AD718="BIT",AE718="",AF718=""),"BIT",IF(AND(AE718="ANEXO I",AD718="",AF718=""),"ANEXO I",IF(AND(AF718="ANEXO II",AD718="",AE718=""),"ANEXO II","Escolher")))))</f>
        <v/>
      </c>
      <c r="AH718" s="45" t="str">
        <f aca="false">IF(AG718&lt;&gt;"Pneus","",IFERROR(VLOOKUP(R718,Dados!$X$2:$Z$5,3,0)*(AI718-Q718),VLOOKUP(D718,Dados!$X$7:$Z$33,3,0)*(AI718-Q718)))</f>
        <v/>
      </c>
      <c r="AI718" s="47" t="str">
        <f aca="false">IF(B718="","",P718+Q718+O718+M718+L718-N718)</f>
        <v/>
      </c>
      <c r="AJ718" s="48" t="str">
        <f aca="false">IFERROR(IF(AND(AC718="SIM",AG718="-",Y718="REVENDA"),(AB718/1+1)*AI718,IF(AND(AC718="SIM",AG718="Pneus",Y718="REVENDA"),(AB718/1+1)*(AI718-AH718),"")),"")</f>
        <v/>
      </c>
      <c r="AK718" s="48" t="str">
        <f aca="false">IF(AJ718="","",AJ718*17%)</f>
        <v/>
      </c>
      <c r="AL718" s="48" t="str">
        <f aca="false">IFERROR(IF(AC718="NÃO","",IF(AK718="","",IF(E718="Simples Nacional",BF718,IF(T718=0.12,U718*0.5833337002,IF(T718=0,AI718*0.07,U718))))),"")</f>
        <v/>
      </c>
      <c r="AM718" s="47" t="str">
        <f aca="false">IFERROR(IF(AC718="NÃO","",IF(OR(AG718="-",AG718="Pneus"),AK718-AL718,"")),"")</f>
        <v/>
      </c>
      <c r="AN718" s="48" t="str">
        <f aca="false">IF(AND(Y718="REVENDA",AC718="SIM",AG718="BIT"),((AB718/1+1)*AI718)*0.4117,"")</f>
        <v/>
      </c>
      <c r="AO718" s="48" t="str">
        <f aca="false">IF(AN718="","",AN718*17%)</f>
        <v/>
      </c>
      <c r="AP718" s="49" t="str">
        <f aca="false">IF(AN718="","",IF(T718=0.12,(U718*0.4117)*0.4117,IF(T718=0,(AI718*0.07)*0.4117,U718*0.4117)))</f>
        <v/>
      </c>
      <c r="AQ718" s="47" t="str">
        <f aca="false">IF(AN718="","",AO718-AP718)</f>
        <v/>
      </c>
      <c r="AR718" s="50" t="str">
        <f aca="false">IFERROR(IF(AND(AC718="SIM",Y718="REVENDA",LEFT(AG718,5)="ANEXO")*OR(AE718="ANEXO I",AF718="ANEXO II"),VLOOKUP(H718,Dados!G:I,2,0),""),"INSERIR MVA")</f>
        <v/>
      </c>
      <c r="AS718" s="48" t="str">
        <f aca="false">IF(LEFT(AG718,5)="ANEXO",VLOOKUP(AG718,Dados!$X$111:$Z$112,2,0)*(AI718-Q718),"")</f>
        <v/>
      </c>
      <c r="AT718" s="48" t="str">
        <f aca="false">IFERROR(IF(AR718="","",(AI718*AR718)+AI718),"INSERIR MVA")</f>
        <v/>
      </c>
      <c r="AU718" s="48" t="str">
        <f aca="false">IF(AT718="","",IF(AY718=0.04,U718,AS718*AY718))</f>
        <v/>
      </c>
      <c r="AV718" s="47" t="str">
        <f aca="false">IFERROR(IF(AU718="","",(VLOOKUP(AG718,Dados!$X$111:$Z$112,3,0)*AT718*0.17)),"INSERIR MVA")</f>
        <v/>
      </c>
      <c r="AW718" s="47" t="str">
        <f aca="false">IFERROR(IF(AR718="","",AV718-AU718),"")</f>
        <v/>
      </c>
      <c r="AX718" s="51" t="str">
        <f aca="false">IFERROR(IF(AC718="NÃO","",IF(AM718&lt;&gt;"",AM718-W718,IF(AQ718&lt;&gt;"",AQ718-W718,IF(AW718&lt;&gt;"",AW718-W718,"")))),"")</f>
        <v/>
      </c>
      <c r="AY718" s="46" t="str">
        <f aca="false">IFERROR(IF(ISNA(VLOOKUP(R718,Dados!$X$2:$Y$5,2,0)),VLOOKUP(D718,Dados!$X$7:$Y$33,2,0),VLOOKUP(R718,Dados!$X$2:$Y$5,2,0)),"")</f>
        <v/>
      </c>
      <c r="AZ718" s="52" t="str">
        <f aca="false">IF(C718="","",IF(AND(Y718="CONSUMO",AC718="NÃO")*OR(AG718="-",AG718="BIT"),IF(E718&lt;&gt;"",(AI718-(P718+L718-N718+Q718)*AY718)/0.83),""))</f>
        <v/>
      </c>
      <c r="BA718" s="51" t="str">
        <f aca="false">IF(AZ718="","",AZ718*0.17-((P718+L718-N718+Q718)*AY718))</f>
        <v/>
      </c>
      <c r="BB718" s="51" t="str">
        <f aca="false">IF(AND(Y718="CONSUMO",AG718="ANEXO I",AY718&gt;4%),(AI718-(P718+L718-N718+Q718)*0.0514)/0.83*(0.5177)*(0.17)-AI718*0.0514,IF(AND(Y718="CONSUMO",AG718="ANEXO II",AY718&gt;4%),(AI718-(P718+L718-N718+Q718)*0.041)/0.83*(0.3295)*(0.17)-AI718*0.041,IF(AND(Y718="CONSUMO",AG718="ANEXO I",AY718=4%),(AI718-(P718+L718-N718+Q718)*0.04)/0.83*(0.5177)*(0.17)-AI718*0.04,IF(AND(Y718="CONSUMO",AG718="ANEXO II",AY718=4%),(AI718-(P718+L718-N718+Q718)*0.04)/0.83*(0.3295)*(0.17)-AI718*0.04,""))))</f>
        <v/>
      </c>
      <c r="BC718" s="51" t="str">
        <f aca="false">IF(C718="","",IF(AND(Y718="CONSUMO",AC718="SIM")*OR(AG718="-",AG718="BIT"),IF(E718&lt;&gt;"",(AI718-(P718+L718-N718+Q718)*AY718)/0.83),""))</f>
        <v/>
      </c>
      <c r="BD718" s="51" t="str">
        <f aca="false">IF(BC718="","",BC718*0.17)</f>
        <v/>
      </c>
      <c r="BE718" s="51" t="str">
        <f aca="false">IF(I718=6908,0,IF(BC718="","",BD718-((P718+L718-N718+Q718)*AY718)))</f>
        <v/>
      </c>
      <c r="BF718" s="53" t="str">
        <f aca="false">IF(B718="","",IF(OR(B718="",E718="Regime Normal"),0,(AI718-Q718)*VLOOKUP(R718,Dados!$X$98:$Y$108,2,0)))</f>
        <v/>
      </c>
      <c r="BG718" s="54" t="str">
        <f aca="false">IFERROR(VLOOKUP(I718,Dados!$AC$27:$AD$43,2,0),IF(B718="","",IF(D718&lt;&gt;"MT",IF(AND(AC718="SIM",Y718="Revenda"),"2403",IF(AND(AC718="SIM",Y718="Consumo"),"2407",IF(AND(AC718="NÃO",Y718="Revenda"),"2102",IF(AND(AC718="NÃO",Y718="Consumo"),"2556",)))),REPLACE(I718,1,1,1))))</f>
        <v/>
      </c>
    </row>
    <row r="719" customFormat="false" ht="12.8" hidden="false" customHeight="true" outlineLevel="0" collapsed="false">
      <c r="Y719" s="45"/>
      <c r="Z719" s="46" t="str">
        <f aca="false">IF(B719="","",(IFERROR(VLOOKUP(H719,Dados!A$3:B$15000,2,0),"Não Encontrado")))</f>
        <v/>
      </c>
      <c r="AA719" s="46" t="str">
        <f aca="false">IF(B719="","",(IFERROR(VLOOKUP(G719,Dados!C$3:E$15000,3,0),"Não Encontrado")))</f>
        <v/>
      </c>
      <c r="AB719" s="46" t="str">
        <f aca="false">IFERROR(IF(Z719&lt;&gt;"Não Encontrado",Z719,IF(AA719&lt;&gt;"Não Encontrado",AA719,"")),"")</f>
        <v/>
      </c>
      <c r="AC719" s="45" t="str">
        <f aca="false">IF(B719="","",IF(AB719="","NÃO","SIM"))</f>
        <v/>
      </c>
      <c r="AD719" s="45" t="str">
        <f aca="false">IFERROR(VLOOKUP(G719,Dados!$P$3:$R$500,3,0),"")</f>
        <v/>
      </c>
      <c r="AE719" s="45" t="str">
        <f aca="false">IFERROR(VLOOKUP(G719,Dados!$K$3:$L$500,2,0),"")</f>
        <v/>
      </c>
      <c r="AF719" s="45" t="str">
        <f aca="false">IFERROR(VLOOKUP(G719,Dados!$M$3:$N$500,2,0),"")</f>
        <v/>
      </c>
      <c r="AG719" s="45" t="str">
        <f aca="false">IF(F719="","",IF(AND(AD719="",AE719="",AF719=""),"-",IF(AND(AD719="BIT",AE719="",AF719=""),"BIT",IF(AND(AE719="ANEXO I",AD719="",AF719=""),"ANEXO I",IF(AND(AF719="ANEXO II",AD719="",AE719=""),"ANEXO II","Escolher")))))</f>
        <v/>
      </c>
      <c r="AH719" s="45" t="str">
        <f aca="false">IF(AG719&lt;&gt;"Pneus","",IFERROR(VLOOKUP(R719,Dados!$X$2:$Z$5,3,0)*(AI719-Q719),VLOOKUP(D719,Dados!$X$7:$Z$33,3,0)*(AI719-Q719)))</f>
        <v/>
      </c>
      <c r="AI719" s="47" t="str">
        <f aca="false">IF(B719="","",P719+Q719+O719+M719+L719-N719)</f>
        <v/>
      </c>
      <c r="AJ719" s="48" t="str">
        <f aca="false">IFERROR(IF(AND(AC719="SIM",AG719="-",Y719="REVENDA"),(AB719/1+1)*AI719,IF(AND(AC719="SIM",AG719="Pneus",Y719="REVENDA"),(AB719/1+1)*(AI719-AH719),"")),"")</f>
        <v/>
      </c>
      <c r="AK719" s="48" t="str">
        <f aca="false">IF(AJ719="","",AJ719*17%)</f>
        <v/>
      </c>
      <c r="AL719" s="48" t="str">
        <f aca="false">IFERROR(IF(AC719="NÃO","",IF(AK719="","",IF(E719="Simples Nacional",BF719,IF(T719=0.12,U719*0.5833337002,IF(T719=0,AI719*0.07,U719))))),"")</f>
        <v/>
      </c>
      <c r="AM719" s="47" t="str">
        <f aca="false">IFERROR(IF(AC719="NÃO","",IF(OR(AG719="-",AG719="Pneus"),AK719-AL719,"")),"")</f>
        <v/>
      </c>
      <c r="AN719" s="48" t="str">
        <f aca="false">IF(AND(Y719="REVENDA",AC719="SIM",AG719="BIT"),((AB719/1+1)*AI719)*0.4117,"")</f>
        <v/>
      </c>
      <c r="AO719" s="48" t="str">
        <f aca="false">IF(AN719="","",AN719*17%)</f>
        <v/>
      </c>
      <c r="AP719" s="49" t="str">
        <f aca="false">IF(AN719="","",IF(T719=0.12,(U719*0.4117)*0.4117,IF(T719=0,(AI719*0.07)*0.4117,U719*0.4117)))</f>
        <v/>
      </c>
      <c r="AQ719" s="47" t="str">
        <f aca="false">IF(AN719="","",AO719-AP719)</f>
        <v/>
      </c>
      <c r="AR719" s="50" t="str">
        <f aca="false">IFERROR(IF(AND(AC719="SIM",Y719="REVENDA",LEFT(AG719,5)="ANEXO")*OR(AE719="ANEXO I",AF719="ANEXO II"),VLOOKUP(H719,Dados!G:I,2,0),""),"INSERIR MVA")</f>
        <v/>
      </c>
      <c r="AS719" s="48" t="str">
        <f aca="false">IF(LEFT(AG719,5)="ANEXO",VLOOKUP(AG719,Dados!$X$111:$Z$112,2,0)*(AI719-Q719),"")</f>
        <v/>
      </c>
      <c r="AT719" s="48" t="str">
        <f aca="false">IFERROR(IF(AR719="","",(AI719*AR719)+AI719),"INSERIR MVA")</f>
        <v/>
      </c>
      <c r="AU719" s="48" t="str">
        <f aca="false">IF(AT719="","",IF(AY719=0.04,U719,AS719*AY719))</f>
        <v/>
      </c>
      <c r="AV719" s="47" t="str">
        <f aca="false">IFERROR(IF(AU719="","",(VLOOKUP(AG719,Dados!$X$111:$Z$112,3,0)*AT719*0.17)),"INSERIR MVA")</f>
        <v/>
      </c>
      <c r="AW719" s="47" t="str">
        <f aca="false">IFERROR(IF(AR719="","",AV719-AU719),"")</f>
        <v/>
      </c>
      <c r="AX719" s="51" t="str">
        <f aca="false">IFERROR(IF(AC719="NÃO","",IF(AM719&lt;&gt;"",AM719-W719,IF(AQ719&lt;&gt;"",AQ719-W719,IF(AW719&lt;&gt;"",AW719-W719,"")))),"")</f>
        <v/>
      </c>
      <c r="AY719" s="46" t="str">
        <f aca="false">IFERROR(IF(ISNA(VLOOKUP(R719,Dados!$X$2:$Y$5,2,0)),VLOOKUP(D719,Dados!$X$7:$Y$33,2,0),VLOOKUP(R719,Dados!$X$2:$Y$5,2,0)),"")</f>
        <v/>
      </c>
      <c r="AZ719" s="52" t="str">
        <f aca="false">IF(C719="","",IF(AND(Y719="CONSUMO",AC719="NÃO")*OR(AG719="-",AG719="BIT"),IF(E719&lt;&gt;"",(AI719-(P719+L719-N719+Q719)*AY719)/0.83),""))</f>
        <v/>
      </c>
      <c r="BA719" s="51" t="str">
        <f aca="false">IF(AZ719="","",AZ719*0.17-((P719+L719-N719+Q719)*AY719))</f>
        <v/>
      </c>
      <c r="BB719" s="51" t="str">
        <f aca="false">IF(AND(Y719="CONSUMO",AG719="ANEXO I",AY719&gt;4%),(AI719-(P719+L719-N719+Q719)*0.0514)/0.83*(0.5177)*(0.17)-AI719*0.0514,IF(AND(Y719="CONSUMO",AG719="ANEXO II",AY719&gt;4%),(AI719-(P719+L719-N719+Q719)*0.041)/0.83*(0.3295)*(0.17)-AI719*0.041,IF(AND(Y719="CONSUMO",AG719="ANEXO I",AY719=4%),(AI719-(P719+L719-N719+Q719)*0.04)/0.83*(0.5177)*(0.17)-AI719*0.04,IF(AND(Y719="CONSUMO",AG719="ANEXO II",AY719=4%),(AI719-(P719+L719-N719+Q719)*0.04)/0.83*(0.3295)*(0.17)-AI719*0.04,""))))</f>
        <v/>
      </c>
      <c r="BC719" s="51" t="str">
        <f aca="false">IF(C719="","",IF(AND(Y719="CONSUMO",AC719="SIM")*OR(AG719="-",AG719="BIT"),IF(E719&lt;&gt;"",(AI719-(P719+L719-N719+Q719)*AY719)/0.83),""))</f>
        <v/>
      </c>
      <c r="BD719" s="51" t="str">
        <f aca="false">IF(BC719="","",BC719*0.17)</f>
        <v/>
      </c>
      <c r="BE719" s="51" t="str">
        <f aca="false">IF(I719=6908,0,IF(BC719="","",BD719-((P719+L719-N719+Q719)*AY719)))</f>
        <v/>
      </c>
      <c r="BF719" s="53" t="str">
        <f aca="false">IF(B719="","",IF(OR(B719="",E719="Regime Normal"),0,(AI719-Q719)*VLOOKUP(R719,Dados!$X$98:$Y$108,2,0)))</f>
        <v/>
      </c>
      <c r="BG719" s="54" t="str">
        <f aca="false">IFERROR(VLOOKUP(I719,Dados!$AC$27:$AD$43,2,0),IF(B719="","",IF(D719&lt;&gt;"MT",IF(AND(AC719="SIM",Y719="Revenda"),"2403",IF(AND(AC719="SIM",Y719="Consumo"),"2407",IF(AND(AC719="NÃO",Y719="Revenda"),"2102",IF(AND(AC719="NÃO",Y719="Consumo"),"2556",)))),REPLACE(I719,1,1,1))))</f>
        <v/>
      </c>
    </row>
    <row r="720" customFormat="false" ht="12.8" hidden="false" customHeight="true" outlineLevel="0" collapsed="false">
      <c r="Y720" s="45"/>
      <c r="Z720" s="46" t="str">
        <f aca="false">IF(B720="","",(IFERROR(VLOOKUP(H720,Dados!A$3:B$15000,2,0),"Não Encontrado")))</f>
        <v/>
      </c>
      <c r="AA720" s="46" t="str">
        <f aca="false">IF(B720="","",(IFERROR(VLOOKUP(G720,Dados!C$3:E$15000,3,0),"Não Encontrado")))</f>
        <v/>
      </c>
      <c r="AB720" s="46" t="str">
        <f aca="false">IFERROR(IF(Z720&lt;&gt;"Não Encontrado",Z720,IF(AA720&lt;&gt;"Não Encontrado",AA720,"")),"")</f>
        <v/>
      </c>
      <c r="AC720" s="45" t="str">
        <f aca="false">IF(B720="","",IF(AB720="","NÃO","SIM"))</f>
        <v/>
      </c>
      <c r="AD720" s="45" t="str">
        <f aca="false">IFERROR(VLOOKUP(G720,Dados!$P$3:$R$500,3,0),"")</f>
        <v/>
      </c>
      <c r="AE720" s="45" t="str">
        <f aca="false">IFERROR(VLOOKUP(G720,Dados!$K$3:$L$500,2,0),"")</f>
        <v/>
      </c>
      <c r="AF720" s="45" t="str">
        <f aca="false">IFERROR(VLOOKUP(G720,Dados!$M$3:$N$500,2,0),"")</f>
        <v/>
      </c>
      <c r="AG720" s="45" t="str">
        <f aca="false">IF(F720="","",IF(AND(AD720="",AE720="",AF720=""),"-",IF(AND(AD720="BIT",AE720="",AF720=""),"BIT",IF(AND(AE720="ANEXO I",AD720="",AF720=""),"ANEXO I",IF(AND(AF720="ANEXO II",AD720="",AE720=""),"ANEXO II","Escolher")))))</f>
        <v/>
      </c>
      <c r="AH720" s="45" t="str">
        <f aca="false">IF(AG720&lt;&gt;"Pneus","",IFERROR(VLOOKUP(R720,Dados!$X$2:$Z$5,3,0)*(AI720-Q720),VLOOKUP(D720,Dados!$X$7:$Z$33,3,0)*(AI720-Q720)))</f>
        <v/>
      </c>
      <c r="AI720" s="47" t="str">
        <f aca="false">IF(B720="","",P720+Q720+O720+M720+L720-N720)</f>
        <v/>
      </c>
      <c r="AJ720" s="48" t="str">
        <f aca="false">IFERROR(IF(AND(AC720="SIM",AG720="-",Y720="REVENDA"),(AB720/1+1)*AI720,IF(AND(AC720="SIM",AG720="Pneus",Y720="REVENDA"),(AB720/1+1)*(AI720-AH720),"")),"")</f>
        <v/>
      </c>
      <c r="AK720" s="48" t="str">
        <f aca="false">IF(AJ720="","",AJ720*17%)</f>
        <v/>
      </c>
      <c r="AL720" s="48" t="str">
        <f aca="false">IFERROR(IF(AC720="NÃO","",IF(AK720="","",IF(E720="Simples Nacional",BF720,IF(T720=0.12,U720*0.5833337002,IF(T720=0,AI720*0.07,U720))))),"")</f>
        <v/>
      </c>
      <c r="AM720" s="47" t="str">
        <f aca="false">IFERROR(IF(AC720="NÃO","",IF(OR(AG720="-",AG720="Pneus"),AK720-AL720,"")),"")</f>
        <v/>
      </c>
      <c r="AN720" s="48" t="str">
        <f aca="false">IF(AND(Y720="REVENDA",AC720="SIM",AG720="BIT"),((AB720/1+1)*AI720)*0.4117,"")</f>
        <v/>
      </c>
      <c r="AO720" s="48" t="str">
        <f aca="false">IF(AN720="","",AN720*17%)</f>
        <v/>
      </c>
      <c r="AP720" s="49" t="str">
        <f aca="false">IF(AN720="","",IF(T720=0.12,(U720*0.4117)*0.4117,IF(T720=0,(AI720*0.07)*0.4117,U720*0.4117)))</f>
        <v/>
      </c>
      <c r="AQ720" s="47" t="str">
        <f aca="false">IF(AN720="","",AO720-AP720)</f>
        <v/>
      </c>
      <c r="AR720" s="50" t="str">
        <f aca="false">IFERROR(IF(AND(AC720="SIM",Y720="REVENDA",LEFT(AG720,5)="ANEXO")*OR(AE720="ANEXO I",AF720="ANEXO II"),VLOOKUP(H720,Dados!G:I,2,0),""),"INSERIR MVA")</f>
        <v/>
      </c>
      <c r="AS720" s="48" t="str">
        <f aca="false">IF(LEFT(AG720,5)="ANEXO",VLOOKUP(AG720,Dados!$X$111:$Z$112,2,0)*(AI720-Q720),"")</f>
        <v/>
      </c>
      <c r="AT720" s="48" t="str">
        <f aca="false">IFERROR(IF(AR720="","",(AI720*AR720)+AI720),"INSERIR MVA")</f>
        <v/>
      </c>
      <c r="AU720" s="48" t="str">
        <f aca="false">IF(AT720="","",IF(AY720=0.04,U720,AS720*AY720))</f>
        <v/>
      </c>
      <c r="AV720" s="47" t="str">
        <f aca="false">IFERROR(IF(AU720="","",(VLOOKUP(AG720,Dados!$X$111:$Z$112,3,0)*AT720*0.17)),"INSERIR MVA")</f>
        <v/>
      </c>
      <c r="AW720" s="47" t="str">
        <f aca="false">IFERROR(IF(AR720="","",AV720-AU720),"")</f>
        <v/>
      </c>
      <c r="AX720" s="51" t="str">
        <f aca="false">IFERROR(IF(AC720="NÃO","",IF(AM720&lt;&gt;"",AM720-W720,IF(AQ720&lt;&gt;"",AQ720-W720,IF(AW720&lt;&gt;"",AW720-W720,"")))),"")</f>
        <v/>
      </c>
      <c r="AY720" s="46" t="str">
        <f aca="false">IFERROR(IF(ISNA(VLOOKUP(R720,Dados!$X$2:$Y$5,2,0)),VLOOKUP(D720,Dados!$X$7:$Y$33,2,0),VLOOKUP(R720,Dados!$X$2:$Y$5,2,0)),"")</f>
        <v/>
      </c>
      <c r="AZ720" s="52" t="str">
        <f aca="false">IF(C720="","",IF(AND(Y720="CONSUMO",AC720="NÃO")*OR(AG720="-",AG720="BIT"),IF(E720&lt;&gt;"",(AI720-(P720+L720-N720+Q720)*AY720)/0.83),""))</f>
        <v/>
      </c>
      <c r="BA720" s="51" t="str">
        <f aca="false">IF(AZ720="","",AZ720*0.17-((P720+L720-N720+Q720)*AY720))</f>
        <v/>
      </c>
      <c r="BB720" s="51" t="str">
        <f aca="false">IF(AND(Y720="CONSUMO",AG720="ANEXO I",AY720&gt;4%),(AI720-(P720+L720-N720+Q720)*0.0514)/0.83*(0.5177)*(0.17)-AI720*0.0514,IF(AND(Y720="CONSUMO",AG720="ANEXO II",AY720&gt;4%),(AI720-(P720+L720-N720+Q720)*0.041)/0.83*(0.3295)*(0.17)-AI720*0.041,IF(AND(Y720="CONSUMO",AG720="ANEXO I",AY720=4%),(AI720-(P720+L720-N720+Q720)*0.04)/0.83*(0.5177)*(0.17)-AI720*0.04,IF(AND(Y720="CONSUMO",AG720="ANEXO II",AY720=4%),(AI720-(P720+L720-N720+Q720)*0.04)/0.83*(0.3295)*(0.17)-AI720*0.04,""))))</f>
        <v/>
      </c>
      <c r="BC720" s="51" t="str">
        <f aca="false">IF(C720="","",IF(AND(Y720="CONSUMO",AC720="SIM")*OR(AG720="-",AG720="BIT"),IF(E720&lt;&gt;"",(AI720-(P720+L720-N720+Q720)*AY720)/0.83),""))</f>
        <v/>
      </c>
      <c r="BD720" s="51" t="str">
        <f aca="false">IF(BC720="","",BC720*0.17)</f>
        <v/>
      </c>
      <c r="BE720" s="51" t="str">
        <f aca="false">IF(I720=6908,0,IF(BC720="","",BD720-((P720+L720-N720+Q720)*AY720)))</f>
        <v/>
      </c>
      <c r="BF720" s="53" t="str">
        <f aca="false">IF(B720="","",IF(OR(B720="",E720="Regime Normal"),0,(AI720-Q720)*VLOOKUP(R720,Dados!$X$98:$Y$108,2,0)))</f>
        <v/>
      </c>
      <c r="BG720" s="54" t="str">
        <f aca="false">IFERROR(VLOOKUP(I720,Dados!$AC$27:$AD$43,2,0),IF(B720="","",IF(D720&lt;&gt;"MT",IF(AND(AC720="SIM",Y720="Revenda"),"2403",IF(AND(AC720="SIM",Y720="Consumo"),"2407",IF(AND(AC720="NÃO",Y720="Revenda"),"2102",IF(AND(AC720="NÃO",Y720="Consumo"),"2556",)))),REPLACE(I720,1,1,1))))</f>
        <v/>
      </c>
    </row>
    <row r="721" customFormat="false" ht="12.8" hidden="false" customHeight="true" outlineLevel="0" collapsed="false">
      <c r="Y721" s="45"/>
      <c r="Z721" s="46" t="str">
        <f aca="false">IF(B721="","",(IFERROR(VLOOKUP(H721,Dados!A$3:B$15000,2,0),"Não Encontrado")))</f>
        <v/>
      </c>
      <c r="AA721" s="46" t="str">
        <f aca="false">IF(B721="","",(IFERROR(VLOOKUP(G721,Dados!C$3:E$15000,3,0),"Não Encontrado")))</f>
        <v/>
      </c>
      <c r="AB721" s="46" t="str">
        <f aca="false">IFERROR(IF(Z721&lt;&gt;"Não Encontrado",Z721,IF(AA721&lt;&gt;"Não Encontrado",AA721,"")),"")</f>
        <v/>
      </c>
      <c r="AC721" s="45" t="str">
        <f aca="false">IF(B721="","",IF(AB721="","NÃO","SIM"))</f>
        <v/>
      </c>
      <c r="AD721" s="45" t="str">
        <f aca="false">IFERROR(VLOOKUP(G721,Dados!$P$3:$R$500,3,0),"")</f>
        <v/>
      </c>
      <c r="AE721" s="45" t="str">
        <f aca="false">IFERROR(VLOOKUP(G721,Dados!$K$3:$L$500,2,0),"")</f>
        <v/>
      </c>
      <c r="AF721" s="45" t="str">
        <f aca="false">IFERROR(VLOOKUP(G721,Dados!$M$3:$N$500,2,0),"")</f>
        <v/>
      </c>
      <c r="AG721" s="45" t="str">
        <f aca="false">IF(F721="","",IF(AND(AD721="",AE721="",AF721=""),"-",IF(AND(AD721="BIT",AE721="",AF721=""),"BIT",IF(AND(AE721="ANEXO I",AD721="",AF721=""),"ANEXO I",IF(AND(AF721="ANEXO II",AD721="",AE721=""),"ANEXO II","Escolher")))))</f>
        <v/>
      </c>
      <c r="AH721" s="45" t="str">
        <f aca="false">IF(AG721&lt;&gt;"Pneus","",IFERROR(VLOOKUP(R721,Dados!$X$2:$Z$5,3,0)*(AI721-Q721),VLOOKUP(D721,Dados!$X$7:$Z$33,3,0)*(AI721-Q721)))</f>
        <v/>
      </c>
      <c r="AI721" s="47" t="str">
        <f aca="false">IF(B721="","",P721+Q721+O721+M721+L721-N721)</f>
        <v/>
      </c>
      <c r="AJ721" s="48" t="str">
        <f aca="false">IFERROR(IF(AND(AC721="SIM",AG721="-",Y721="REVENDA"),(AB721/1+1)*AI721,IF(AND(AC721="SIM",AG721="Pneus",Y721="REVENDA"),(AB721/1+1)*(AI721-AH721),"")),"")</f>
        <v/>
      </c>
      <c r="AK721" s="48" t="str">
        <f aca="false">IF(AJ721="","",AJ721*17%)</f>
        <v/>
      </c>
      <c r="AL721" s="48" t="str">
        <f aca="false">IFERROR(IF(AC721="NÃO","",IF(AK721="","",IF(E721="Simples Nacional",BF721,IF(T721=0.12,U721*0.5833337002,IF(T721=0,AI721*0.07,U721))))),"")</f>
        <v/>
      </c>
      <c r="AM721" s="47" t="str">
        <f aca="false">IFERROR(IF(AC721="NÃO","",IF(OR(AG721="-",AG721="Pneus"),AK721-AL721,"")),"")</f>
        <v/>
      </c>
      <c r="AN721" s="48" t="str">
        <f aca="false">IF(AND(Y721="REVENDA",AC721="SIM",AG721="BIT"),((AB721/1+1)*AI721)*0.4117,"")</f>
        <v/>
      </c>
      <c r="AO721" s="48" t="str">
        <f aca="false">IF(AN721="","",AN721*17%)</f>
        <v/>
      </c>
      <c r="AP721" s="49" t="str">
        <f aca="false">IF(AN721="","",IF(T721=0.12,(U721*0.4117)*0.4117,IF(T721=0,(AI721*0.07)*0.4117,U721*0.4117)))</f>
        <v/>
      </c>
      <c r="AQ721" s="47" t="str">
        <f aca="false">IF(AN721="","",AO721-AP721)</f>
        <v/>
      </c>
      <c r="AR721" s="50" t="str">
        <f aca="false">IFERROR(IF(AND(AC721="SIM",Y721="REVENDA",LEFT(AG721,5)="ANEXO")*OR(AE721="ANEXO I",AF721="ANEXO II"),VLOOKUP(H721,Dados!G:I,2,0),""),"INSERIR MVA")</f>
        <v/>
      </c>
      <c r="AS721" s="48" t="str">
        <f aca="false">IF(LEFT(AG721,5)="ANEXO",VLOOKUP(AG721,Dados!$X$111:$Z$112,2,0)*(AI721-Q721),"")</f>
        <v/>
      </c>
      <c r="AT721" s="48" t="str">
        <f aca="false">IFERROR(IF(AR721="","",(AI721*AR721)+AI721),"INSERIR MVA")</f>
        <v/>
      </c>
      <c r="AU721" s="48" t="str">
        <f aca="false">IF(AT721="","",IF(AY721=0.04,U721,AS721*AY721))</f>
        <v/>
      </c>
      <c r="AV721" s="47" t="str">
        <f aca="false">IFERROR(IF(AU721="","",(VLOOKUP(AG721,Dados!$X$111:$Z$112,3,0)*AT721*0.17)),"INSERIR MVA")</f>
        <v/>
      </c>
      <c r="AW721" s="47" t="str">
        <f aca="false">IFERROR(IF(AR721="","",AV721-AU721),"")</f>
        <v/>
      </c>
      <c r="AX721" s="51" t="str">
        <f aca="false">IFERROR(IF(AC721="NÃO","",IF(AM721&lt;&gt;"",AM721-W721,IF(AQ721&lt;&gt;"",AQ721-W721,IF(AW721&lt;&gt;"",AW721-W721,"")))),"")</f>
        <v/>
      </c>
      <c r="AY721" s="46" t="str">
        <f aca="false">IFERROR(IF(ISNA(VLOOKUP(R721,Dados!$X$2:$Y$5,2,0)),VLOOKUP(D721,Dados!$X$7:$Y$33,2,0),VLOOKUP(R721,Dados!$X$2:$Y$5,2,0)),"")</f>
        <v/>
      </c>
      <c r="AZ721" s="52" t="str">
        <f aca="false">IF(C721="","",IF(AND(Y721="CONSUMO",AC721="NÃO")*OR(AG721="-",AG721="BIT"),IF(E721&lt;&gt;"",(AI721-(P721+L721-N721+Q721)*AY721)/0.83),""))</f>
        <v/>
      </c>
      <c r="BA721" s="51" t="str">
        <f aca="false">IF(AZ721="","",AZ721*0.17-((P721+L721-N721+Q721)*AY721))</f>
        <v/>
      </c>
      <c r="BB721" s="51" t="str">
        <f aca="false">IF(AND(Y721="CONSUMO",AG721="ANEXO I",AY721&gt;4%),(AI721-(P721+L721-N721+Q721)*0.0514)/0.83*(0.5177)*(0.17)-AI721*0.0514,IF(AND(Y721="CONSUMO",AG721="ANEXO II",AY721&gt;4%),(AI721-(P721+L721-N721+Q721)*0.041)/0.83*(0.3295)*(0.17)-AI721*0.041,IF(AND(Y721="CONSUMO",AG721="ANEXO I",AY721=4%),(AI721-(P721+L721-N721+Q721)*0.04)/0.83*(0.5177)*(0.17)-AI721*0.04,IF(AND(Y721="CONSUMO",AG721="ANEXO II",AY721=4%),(AI721-(P721+L721-N721+Q721)*0.04)/0.83*(0.3295)*(0.17)-AI721*0.04,""))))</f>
        <v/>
      </c>
      <c r="BC721" s="51" t="str">
        <f aca="false">IF(C721="","",IF(AND(Y721="CONSUMO",AC721="SIM")*OR(AG721="-",AG721="BIT"),IF(E721&lt;&gt;"",(AI721-(P721+L721-N721+Q721)*AY721)/0.83),""))</f>
        <v/>
      </c>
      <c r="BD721" s="51" t="str">
        <f aca="false">IF(BC721="","",BC721*0.17)</f>
        <v/>
      </c>
      <c r="BE721" s="51" t="str">
        <f aca="false">IF(I721=6908,0,IF(BC721="","",BD721-((P721+L721-N721+Q721)*AY721)))</f>
        <v/>
      </c>
      <c r="BF721" s="53" t="str">
        <f aca="false">IF(B721="","",IF(OR(B721="",E721="Regime Normal"),0,(AI721-Q721)*VLOOKUP(R721,Dados!$X$98:$Y$108,2,0)))</f>
        <v/>
      </c>
      <c r="BG721" s="54" t="str">
        <f aca="false">IFERROR(VLOOKUP(I721,Dados!$AC$27:$AD$43,2,0),IF(B721="","",IF(D721&lt;&gt;"MT",IF(AND(AC721="SIM",Y721="Revenda"),"2403",IF(AND(AC721="SIM",Y721="Consumo"),"2407",IF(AND(AC721="NÃO",Y721="Revenda"),"2102",IF(AND(AC721="NÃO",Y721="Consumo"),"2556",)))),REPLACE(I721,1,1,1))))</f>
        <v/>
      </c>
    </row>
    <row r="722" customFormat="false" ht="12.8" hidden="false" customHeight="true" outlineLevel="0" collapsed="false">
      <c r="Y722" s="45"/>
      <c r="Z722" s="46" t="str">
        <f aca="false">IF(B722="","",(IFERROR(VLOOKUP(H722,Dados!A$3:B$15000,2,0),"Não Encontrado")))</f>
        <v/>
      </c>
      <c r="AA722" s="46" t="str">
        <f aca="false">IF(B722="","",(IFERROR(VLOOKUP(G722,Dados!C$3:E$15000,3,0),"Não Encontrado")))</f>
        <v/>
      </c>
      <c r="AB722" s="46" t="str">
        <f aca="false">IFERROR(IF(Z722&lt;&gt;"Não Encontrado",Z722,IF(AA722&lt;&gt;"Não Encontrado",AA722,"")),"")</f>
        <v/>
      </c>
      <c r="AC722" s="45" t="str">
        <f aca="false">IF(B722="","",IF(AB722="","NÃO","SIM"))</f>
        <v/>
      </c>
      <c r="AD722" s="45" t="str">
        <f aca="false">IFERROR(VLOOKUP(G722,Dados!$P$3:$R$500,3,0),"")</f>
        <v/>
      </c>
      <c r="AE722" s="45" t="str">
        <f aca="false">IFERROR(VLOOKUP(G722,Dados!$K$3:$L$500,2,0),"")</f>
        <v/>
      </c>
      <c r="AF722" s="45" t="str">
        <f aca="false">IFERROR(VLOOKUP(G722,Dados!$M$3:$N$500,2,0),"")</f>
        <v/>
      </c>
      <c r="AG722" s="45" t="str">
        <f aca="false">IF(F722="","",IF(AND(AD722="",AE722="",AF722=""),"-",IF(AND(AD722="BIT",AE722="",AF722=""),"BIT",IF(AND(AE722="ANEXO I",AD722="",AF722=""),"ANEXO I",IF(AND(AF722="ANEXO II",AD722="",AE722=""),"ANEXO II","Escolher")))))</f>
        <v/>
      </c>
      <c r="AH722" s="45" t="str">
        <f aca="false">IF(AG722&lt;&gt;"Pneus","",IFERROR(VLOOKUP(R722,Dados!$X$2:$Z$5,3,0)*(AI722-Q722),VLOOKUP(D722,Dados!$X$7:$Z$33,3,0)*(AI722-Q722)))</f>
        <v/>
      </c>
      <c r="AI722" s="47" t="str">
        <f aca="false">IF(B722="","",P722+Q722+O722+M722+L722-N722)</f>
        <v/>
      </c>
      <c r="AJ722" s="48" t="str">
        <f aca="false">IFERROR(IF(AND(AC722="SIM",AG722="-",Y722="REVENDA"),(AB722/1+1)*AI722,IF(AND(AC722="SIM",AG722="Pneus",Y722="REVENDA"),(AB722/1+1)*(AI722-AH722),"")),"")</f>
        <v/>
      </c>
      <c r="AK722" s="48" t="str">
        <f aca="false">IF(AJ722="","",AJ722*17%)</f>
        <v/>
      </c>
      <c r="AL722" s="48" t="str">
        <f aca="false">IFERROR(IF(AC722="NÃO","",IF(AK722="","",IF(E722="Simples Nacional",BF722,IF(T722=0.12,U722*0.5833337002,IF(T722=0,AI722*0.07,U722))))),"")</f>
        <v/>
      </c>
      <c r="AM722" s="47" t="str">
        <f aca="false">IFERROR(IF(AC722="NÃO","",IF(OR(AG722="-",AG722="Pneus"),AK722-AL722,"")),"")</f>
        <v/>
      </c>
      <c r="AN722" s="48" t="str">
        <f aca="false">IF(AND(Y722="REVENDA",AC722="SIM",AG722="BIT"),((AB722/1+1)*AI722)*0.4117,"")</f>
        <v/>
      </c>
      <c r="AO722" s="48" t="str">
        <f aca="false">IF(AN722="","",AN722*17%)</f>
        <v/>
      </c>
      <c r="AP722" s="49" t="str">
        <f aca="false">IF(AN722="","",IF(T722=0.12,(U722*0.4117)*0.4117,IF(T722=0,(AI722*0.07)*0.4117,U722*0.4117)))</f>
        <v/>
      </c>
      <c r="AQ722" s="47" t="str">
        <f aca="false">IF(AN722="","",AO722-AP722)</f>
        <v/>
      </c>
      <c r="AR722" s="50" t="str">
        <f aca="false">IFERROR(IF(AND(AC722="SIM",Y722="REVENDA",LEFT(AG722,5)="ANEXO")*OR(AE722="ANEXO I",AF722="ANEXO II"),VLOOKUP(H722,Dados!G:I,2,0),""),"INSERIR MVA")</f>
        <v/>
      </c>
      <c r="AS722" s="48" t="str">
        <f aca="false">IF(LEFT(AG722,5)="ANEXO",VLOOKUP(AG722,Dados!$X$111:$Z$112,2,0)*(AI722-Q722),"")</f>
        <v/>
      </c>
      <c r="AT722" s="48" t="str">
        <f aca="false">IFERROR(IF(AR722="","",(AI722*AR722)+AI722),"INSERIR MVA")</f>
        <v/>
      </c>
      <c r="AU722" s="48" t="str">
        <f aca="false">IF(AT722="","",IF(AY722=0.04,U722,AS722*AY722))</f>
        <v/>
      </c>
      <c r="AV722" s="47" t="str">
        <f aca="false">IFERROR(IF(AU722="","",(VLOOKUP(AG722,Dados!$X$111:$Z$112,3,0)*AT722*0.17)),"INSERIR MVA")</f>
        <v/>
      </c>
      <c r="AW722" s="47" t="str">
        <f aca="false">IFERROR(IF(AR722="","",AV722-AU722),"")</f>
        <v/>
      </c>
      <c r="AX722" s="51" t="str">
        <f aca="false">IFERROR(IF(AC722="NÃO","",IF(AM722&lt;&gt;"",AM722-W722,IF(AQ722&lt;&gt;"",AQ722-W722,IF(AW722&lt;&gt;"",AW722-W722,"")))),"")</f>
        <v/>
      </c>
      <c r="AY722" s="46" t="str">
        <f aca="false">IFERROR(IF(ISNA(VLOOKUP(R722,Dados!$X$2:$Y$5,2,0)),VLOOKUP(D722,Dados!$X$7:$Y$33,2,0),VLOOKUP(R722,Dados!$X$2:$Y$5,2,0)),"")</f>
        <v/>
      </c>
      <c r="AZ722" s="52" t="str">
        <f aca="false">IF(C722="","",IF(AND(Y722="CONSUMO",AC722="NÃO")*OR(AG722="-",AG722="BIT"),IF(E722&lt;&gt;"",(AI722-(P722+L722-N722+Q722)*AY722)/0.83),""))</f>
        <v/>
      </c>
      <c r="BA722" s="51" t="str">
        <f aca="false">IF(AZ722="","",AZ722*0.17-((P722+L722-N722+Q722)*AY722))</f>
        <v/>
      </c>
      <c r="BB722" s="51" t="str">
        <f aca="false">IF(AND(Y722="CONSUMO",AG722="ANEXO I",AY722&gt;4%),(AI722-(P722+L722-N722+Q722)*0.0514)/0.83*(0.5177)*(0.17)-AI722*0.0514,IF(AND(Y722="CONSUMO",AG722="ANEXO II",AY722&gt;4%),(AI722-(P722+L722-N722+Q722)*0.041)/0.83*(0.3295)*(0.17)-AI722*0.041,IF(AND(Y722="CONSUMO",AG722="ANEXO I",AY722=4%),(AI722-(P722+L722-N722+Q722)*0.04)/0.83*(0.5177)*(0.17)-AI722*0.04,IF(AND(Y722="CONSUMO",AG722="ANEXO II",AY722=4%),(AI722-(P722+L722-N722+Q722)*0.04)/0.83*(0.3295)*(0.17)-AI722*0.04,""))))</f>
        <v/>
      </c>
      <c r="BC722" s="51" t="str">
        <f aca="false">IF(C722="","",IF(AND(Y722="CONSUMO",AC722="SIM")*OR(AG722="-",AG722="BIT"),IF(E722&lt;&gt;"",(AI722-(P722+L722-N722+Q722)*AY722)/0.83),""))</f>
        <v/>
      </c>
      <c r="BD722" s="51" t="str">
        <f aca="false">IF(BC722="","",BC722*0.17)</f>
        <v/>
      </c>
      <c r="BE722" s="51" t="str">
        <f aca="false">IF(I722=6908,0,IF(BC722="","",BD722-((P722+L722-N722+Q722)*AY722)))</f>
        <v/>
      </c>
      <c r="BF722" s="53" t="str">
        <f aca="false">IF(B722="","",IF(OR(B722="",E722="Regime Normal"),0,(AI722-Q722)*VLOOKUP(R722,Dados!$X$98:$Y$108,2,0)))</f>
        <v/>
      </c>
      <c r="BG722" s="54" t="str">
        <f aca="false">IFERROR(VLOOKUP(I722,Dados!$AC$27:$AD$43,2,0),IF(B722="","",IF(D722&lt;&gt;"MT",IF(AND(AC722="SIM",Y722="Revenda"),"2403",IF(AND(AC722="SIM",Y722="Consumo"),"2407",IF(AND(AC722="NÃO",Y722="Revenda"),"2102",IF(AND(AC722="NÃO",Y722="Consumo"),"2556",)))),REPLACE(I722,1,1,1))))</f>
        <v/>
      </c>
    </row>
    <row r="723" customFormat="false" ht="12.8" hidden="false" customHeight="true" outlineLevel="0" collapsed="false">
      <c r="Y723" s="45"/>
      <c r="Z723" s="46" t="str">
        <f aca="false">IF(B723="","",(IFERROR(VLOOKUP(H723,Dados!A$3:B$15000,2,0),"Não Encontrado")))</f>
        <v/>
      </c>
      <c r="AA723" s="46" t="str">
        <f aca="false">IF(B723="","",(IFERROR(VLOOKUP(G723,Dados!C$3:E$15000,3,0),"Não Encontrado")))</f>
        <v/>
      </c>
      <c r="AB723" s="46" t="str">
        <f aca="false">IFERROR(IF(Z723&lt;&gt;"Não Encontrado",Z723,IF(AA723&lt;&gt;"Não Encontrado",AA723,"")),"")</f>
        <v/>
      </c>
      <c r="AC723" s="45" t="str">
        <f aca="false">IF(B723="","",IF(AB723="","NÃO","SIM"))</f>
        <v/>
      </c>
      <c r="AD723" s="45" t="str">
        <f aca="false">IFERROR(VLOOKUP(G723,Dados!$P$3:$R$500,3,0),"")</f>
        <v/>
      </c>
      <c r="AE723" s="45" t="str">
        <f aca="false">IFERROR(VLOOKUP(G723,Dados!$K$3:$L$500,2,0),"")</f>
        <v/>
      </c>
      <c r="AF723" s="45" t="str">
        <f aca="false">IFERROR(VLOOKUP(G723,Dados!$M$3:$N$500,2,0),"")</f>
        <v/>
      </c>
      <c r="AG723" s="45" t="str">
        <f aca="false">IF(F723="","",IF(AND(AD723="",AE723="",AF723=""),"-",IF(AND(AD723="BIT",AE723="",AF723=""),"BIT",IF(AND(AE723="ANEXO I",AD723="",AF723=""),"ANEXO I",IF(AND(AF723="ANEXO II",AD723="",AE723=""),"ANEXO II","Escolher")))))</f>
        <v/>
      </c>
      <c r="AH723" s="45" t="str">
        <f aca="false">IF(AG723&lt;&gt;"Pneus","",IFERROR(VLOOKUP(R723,Dados!$X$2:$Z$5,3,0)*(AI723-Q723),VLOOKUP(D723,Dados!$X$7:$Z$33,3,0)*(AI723-Q723)))</f>
        <v/>
      </c>
      <c r="AI723" s="47" t="str">
        <f aca="false">IF(B723="","",P723+Q723+O723+M723+L723-N723)</f>
        <v/>
      </c>
      <c r="AJ723" s="48" t="str">
        <f aca="false">IFERROR(IF(AND(AC723="SIM",AG723="-",Y723="REVENDA"),(AB723/1+1)*AI723,IF(AND(AC723="SIM",AG723="Pneus",Y723="REVENDA"),(AB723/1+1)*(AI723-AH723),"")),"")</f>
        <v/>
      </c>
      <c r="AK723" s="48" t="str">
        <f aca="false">IF(AJ723="","",AJ723*17%)</f>
        <v/>
      </c>
      <c r="AL723" s="48" t="str">
        <f aca="false">IFERROR(IF(AC723="NÃO","",IF(AK723="","",IF(E723="Simples Nacional",BF723,IF(T723=0.12,U723*0.5833337002,IF(T723=0,AI723*0.07,U723))))),"")</f>
        <v/>
      </c>
      <c r="AM723" s="47" t="str">
        <f aca="false">IFERROR(IF(AC723="NÃO","",IF(OR(AG723="-",AG723="Pneus"),AK723-AL723,"")),"")</f>
        <v/>
      </c>
      <c r="AN723" s="48" t="str">
        <f aca="false">IF(AND(Y723="REVENDA",AC723="SIM",AG723="BIT"),((AB723/1+1)*AI723)*0.4117,"")</f>
        <v/>
      </c>
      <c r="AO723" s="48" t="str">
        <f aca="false">IF(AN723="","",AN723*17%)</f>
        <v/>
      </c>
      <c r="AP723" s="49" t="str">
        <f aca="false">IF(AN723="","",IF(T723=0.12,(U723*0.4117)*0.4117,IF(T723=0,(AI723*0.07)*0.4117,U723*0.4117)))</f>
        <v/>
      </c>
      <c r="AQ723" s="47" t="str">
        <f aca="false">IF(AN723="","",AO723-AP723)</f>
        <v/>
      </c>
      <c r="AR723" s="50" t="str">
        <f aca="false">IFERROR(IF(AND(AC723="SIM",Y723="REVENDA",LEFT(AG723,5)="ANEXO")*OR(AE723="ANEXO I",AF723="ANEXO II"),VLOOKUP(H723,Dados!G:I,2,0),""),"INSERIR MVA")</f>
        <v/>
      </c>
      <c r="AS723" s="48" t="str">
        <f aca="false">IF(LEFT(AG723,5)="ANEXO",VLOOKUP(AG723,Dados!$X$111:$Z$112,2,0)*(AI723-Q723),"")</f>
        <v/>
      </c>
      <c r="AT723" s="48" t="str">
        <f aca="false">IFERROR(IF(AR723="","",(AI723*AR723)+AI723),"INSERIR MVA")</f>
        <v/>
      </c>
      <c r="AU723" s="48" t="str">
        <f aca="false">IF(AT723="","",IF(AY723=0.04,U723,AS723*AY723))</f>
        <v/>
      </c>
      <c r="AV723" s="47" t="str">
        <f aca="false">IFERROR(IF(AU723="","",(VLOOKUP(AG723,Dados!$X$111:$Z$112,3,0)*AT723*0.17)),"INSERIR MVA")</f>
        <v/>
      </c>
      <c r="AW723" s="47" t="str">
        <f aca="false">IFERROR(IF(AR723="","",AV723-AU723),"")</f>
        <v/>
      </c>
      <c r="AX723" s="51" t="str">
        <f aca="false">IFERROR(IF(AC723="NÃO","",IF(AM723&lt;&gt;"",AM723-W723,IF(AQ723&lt;&gt;"",AQ723-W723,IF(AW723&lt;&gt;"",AW723-W723,"")))),"")</f>
        <v/>
      </c>
      <c r="AY723" s="46" t="str">
        <f aca="false">IFERROR(IF(ISNA(VLOOKUP(R723,Dados!$X$2:$Y$5,2,0)),VLOOKUP(D723,Dados!$X$7:$Y$33,2,0),VLOOKUP(R723,Dados!$X$2:$Y$5,2,0)),"")</f>
        <v/>
      </c>
      <c r="AZ723" s="52" t="str">
        <f aca="false">IF(C723="","",IF(AND(Y723="CONSUMO",AC723="NÃO")*OR(AG723="-",AG723="BIT"),IF(E723&lt;&gt;"",(AI723-(P723+L723-N723+Q723)*AY723)/0.83),""))</f>
        <v/>
      </c>
      <c r="BA723" s="51" t="str">
        <f aca="false">IF(AZ723="","",AZ723*0.17-((P723+L723-N723+Q723)*AY723))</f>
        <v/>
      </c>
      <c r="BB723" s="51" t="str">
        <f aca="false">IF(AND(Y723="CONSUMO",AG723="ANEXO I",AY723&gt;4%),(AI723-(P723+L723-N723+Q723)*0.0514)/0.83*(0.5177)*(0.17)-AI723*0.0514,IF(AND(Y723="CONSUMO",AG723="ANEXO II",AY723&gt;4%),(AI723-(P723+L723-N723+Q723)*0.041)/0.83*(0.3295)*(0.17)-AI723*0.041,IF(AND(Y723="CONSUMO",AG723="ANEXO I",AY723=4%),(AI723-(P723+L723-N723+Q723)*0.04)/0.83*(0.5177)*(0.17)-AI723*0.04,IF(AND(Y723="CONSUMO",AG723="ANEXO II",AY723=4%),(AI723-(P723+L723-N723+Q723)*0.04)/0.83*(0.3295)*(0.17)-AI723*0.04,""))))</f>
        <v/>
      </c>
      <c r="BC723" s="51" t="str">
        <f aca="false">IF(C723="","",IF(AND(Y723="CONSUMO",AC723="SIM")*OR(AG723="-",AG723="BIT"),IF(E723&lt;&gt;"",(AI723-(P723+L723-N723+Q723)*AY723)/0.83),""))</f>
        <v/>
      </c>
      <c r="BD723" s="51" t="str">
        <f aca="false">IF(BC723="","",BC723*0.17)</f>
        <v/>
      </c>
      <c r="BE723" s="51" t="str">
        <f aca="false">IF(I723=6908,0,IF(BC723="","",BD723-((P723+L723-N723+Q723)*AY723)))</f>
        <v/>
      </c>
      <c r="BF723" s="53" t="str">
        <f aca="false">IF(B723="","",IF(OR(B723="",E723="Regime Normal"),0,(AI723-Q723)*VLOOKUP(R723,Dados!$X$98:$Y$108,2,0)))</f>
        <v/>
      </c>
      <c r="BG723" s="54" t="str">
        <f aca="false">IFERROR(VLOOKUP(I723,Dados!$AC$27:$AD$43,2,0),IF(B723="","",IF(D723&lt;&gt;"MT",IF(AND(AC723="SIM",Y723="Revenda"),"2403",IF(AND(AC723="SIM",Y723="Consumo"),"2407",IF(AND(AC723="NÃO",Y723="Revenda"),"2102",IF(AND(AC723="NÃO",Y723="Consumo"),"2556",)))),REPLACE(I723,1,1,1))))</f>
        <v/>
      </c>
    </row>
    <row r="724" customFormat="false" ht="12.8" hidden="false" customHeight="true" outlineLevel="0" collapsed="false">
      <c r="Y724" s="45"/>
      <c r="Z724" s="46" t="str">
        <f aca="false">IF(B724="","",(IFERROR(VLOOKUP(H724,Dados!A$3:B$15000,2,0),"Não Encontrado")))</f>
        <v/>
      </c>
      <c r="AA724" s="46" t="str">
        <f aca="false">IF(B724="","",(IFERROR(VLOOKUP(G724,Dados!C$3:E$15000,3,0),"Não Encontrado")))</f>
        <v/>
      </c>
      <c r="AB724" s="46" t="str">
        <f aca="false">IFERROR(IF(Z724&lt;&gt;"Não Encontrado",Z724,IF(AA724&lt;&gt;"Não Encontrado",AA724,"")),"")</f>
        <v/>
      </c>
      <c r="AC724" s="45" t="str">
        <f aca="false">IF(B724="","",IF(AB724="","NÃO","SIM"))</f>
        <v/>
      </c>
      <c r="AD724" s="45" t="str">
        <f aca="false">IFERROR(VLOOKUP(G724,Dados!$P$3:$R$500,3,0),"")</f>
        <v/>
      </c>
      <c r="AE724" s="45" t="str">
        <f aca="false">IFERROR(VLOOKUP(G724,Dados!$K$3:$L$500,2,0),"")</f>
        <v/>
      </c>
      <c r="AF724" s="45" t="str">
        <f aca="false">IFERROR(VLOOKUP(G724,Dados!$M$3:$N$500,2,0),"")</f>
        <v/>
      </c>
      <c r="AG724" s="45" t="str">
        <f aca="false">IF(F724="","",IF(AND(AD724="",AE724="",AF724=""),"-",IF(AND(AD724="BIT",AE724="",AF724=""),"BIT",IF(AND(AE724="ANEXO I",AD724="",AF724=""),"ANEXO I",IF(AND(AF724="ANEXO II",AD724="",AE724=""),"ANEXO II","Escolher")))))</f>
        <v/>
      </c>
      <c r="AH724" s="45" t="str">
        <f aca="false">IF(AG724&lt;&gt;"Pneus","",IFERROR(VLOOKUP(R724,Dados!$X$2:$Z$5,3,0)*(AI724-Q724),VLOOKUP(D724,Dados!$X$7:$Z$33,3,0)*(AI724-Q724)))</f>
        <v/>
      </c>
      <c r="AI724" s="47" t="str">
        <f aca="false">IF(B724="","",P724+Q724+O724+M724+L724-N724)</f>
        <v/>
      </c>
      <c r="AJ724" s="48" t="str">
        <f aca="false">IFERROR(IF(AND(AC724="SIM",AG724="-",Y724="REVENDA"),(AB724/1+1)*AI724,IF(AND(AC724="SIM",AG724="Pneus",Y724="REVENDA"),(AB724/1+1)*(AI724-AH724),"")),"")</f>
        <v/>
      </c>
      <c r="AK724" s="48" t="str">
        <f aca="false">IF(AJ724="","",AJ724*17%)</f>
        <v/>
      </c>
      <c r="AL724" s="48" t="str">
        <f aca="false">IFERROR(IF(AC724="NÃO","",IF(AK724="","",IF(E724="Simples Nacional",BF724,IF(T724=0.12,U724*0.5833337002,IF(T724=0,AI724*0.07,U724))))),"")</f>
        <v/>
      </c>
      <c r="AM724" s="47" t="str">
        <f aca="false">IFERROR(IF(AC724="NÃO","",IF(OR(AG724="-",AG724="Pneus"),AK724-AL724,"")),"")</f>
        <v/>
      </c>
      <c r="AN724" s="48" t="str">
        <f aca="false">IF(AND(Y724="REVENDA",AC724="SIM",AG724="BIT"),((AB724/1+1)*AI724)*0.4117,"")</f>
        <v/>
      </c>
      <c r="AO724" s="48" t="str">
        <f aca="false">IF(AN724="","",AN724*17%)</f>
        <v/>
      </c>
      <c r="AP724" s="49" t="str">
        <f aca="false">IF(AN724="","",IF(T724=0.12,(U724*0.4117)*0.4117,IF(T724=0,(AI724*0.07)*0.4117,U724*0.4117)))</f>
        <v/>
      </c>
      <c r="AQ724" s="47" t="str">
        <f aca="false">IF(AN724="","",AO724-AP724)</f>
        <v/>
      </c>
      <c r="AR724" s="50" t="str">
        <f aca="false">IFERROR(IF(AND(AC724="SIM",Y724="REVENDA",LEFT(AG724,5)="ANEXO")*OR(AE724="ANEXO I",AF724="ANEXO II"),VLOOKUP(H724,Dados!G:I,2,0),""),"INSERIR MVA")</f>
        <v/>
      </c>
      <c r="AS724" s="48" t="str">
        <f aca="false">IF(LEFT(AG724,5)="ANEXO",VLOOKUP(AG724,Dados!$X$111:$Z$112,2,0)*(AI724-Q724),"")</f>
        <v/>
      </c>
      <c r="AT724" s="48" t="str">
        <f aca="false">IFERROR(IF(AR724="","",(AI724*AR724)+AI724),"INSERIR MVA")</f>
        <v/>
      </c>
      <c r="AU724" s="48" t="str">
        <f aca="false">IF(AT724="","",IF(AY724=0.04,U724,AS724*AY724))</f>
        <v/>
      </c>
      <c r="AV724" s="47" t="str">
        <f aca="false">IFERROR(IF(AU724="","",(VLOOKUP(AG724,Dados!$X$111:$Z$112,3,0)*AT724*0.17)),"INSERIR MVA")</f>
        <v/>
      </c>
      <c r="AW724" s="47" t="str">
        <f aca="false">IFERROR(IF(AR724="","",AV724-AU724),"")</f>
        <v/>
      </c>
      <c r="AX724" s="51" t="str">
        <f aca="false">IFERROR(IF(AC724="NÃO","",IF(AM724&lt;&gt;"",AM724-W724,IF(AQ724&lt;&gt;"",AQ724-W724,IF(AW724&lt;&gt;"",AW724-W724,"")))),"")</f>
        <v/>
      </c>
      <c r="AY724" s="46" t="str">
        <f aca="false">IFERROR(IF(ISNA(VLOOKUP(R724,Dados!$X$2:$Y$5,2,0)),VLOOKUP(D724,Dados!$X$7:$Y$33,2,0),VLOOKUP(R724,Dados!$X$2:$Y$5,2,0)),"")</f>
        <v/>
      </c>
      <c r="AZ724" s="52" t="str">
        <f aca="false">IF(C724="","",IF(AND(Y724="CONSUMO",AC724="NÃO")*OR(AG724="-",AG724="BIT"),IF(E724&lt;&gt;"",(AI724-(P724+L724-N724+Q724)*AY724)/0.83),""))</f>
        <v/>
      </c>
      <c r="BA724" s="51" t="str">
        <f aca="false">IF(AZ724="","",AZ724*0.17-((P724+L724-N724+Q724)*AY724))</f>
        <v/>
      </c>
      <c r="BB724" s="51" t="str">
        <f aca="false">IF(AND(Y724="CONSUMO",AG724="ANEXO I",AY724&gt;4%),(AI724-(P724+L724-N724+Q724)*0.0514)/0.83*(0.5177)*(0.17)-AI724*0.0514,IF(AND(Y724="CONSUMO",AG724="ANEXO II",AY724&gt;4%),(AI724-(P724+L724-N724+Q724)*0.041)/0.83*(0.3295)*(0.17)-AI724*0.041,IF(AND(Y724="CONSUMO",AG724="ANEXO I",AY724=4%),(AI724-(P724+L724-N724+Q724)*0.04)/0.83*(0.5177)*(0.17)-AI724*0.04,IF(AND(Y724="CONSUMO",AG724="ANEXO II",AY724=4%),(AI724-(P724+L724-N724+Q724)*0.04)/0.83*(0.3295)*(0.17)-AI724*0.04,""))))</f>
        <v/>
      </c>
      <c r="BC724" s="51" t="str">
        <f aca="false">IF(C724="","",IF(AND(Y724="CONSUMO",AC724="SIM")*OR(AG724="-",AG724="BIT"),IF(E724&lt;&gt;"",(AI724-(P724+L724-N724+Q724)*AY724)/0.83),""))</f>
        <v/>
      </c>
      <c r="BD724" s="51" t="str">
        <f aca="false">IF(BC724="","",BC724*0.17)</f>
        <v/>
      </c>
      <c r="BE724" s="51" t="str">
        <f aca="false">IF(I724=6908,0,IF(BC724="","",BD724-((P724+L724-N724+Q724)*AY724)))</f>
        <v/>
      </c>
      <c r="BF724" s="53" t="str">
        <f aca="false">IF(B724="","",IF(OR(B724="",E724="Regime Normal"),0,(AI724-Q724)*VLOOKUP(R724,Dados!$X$98:$Y$108,2,0)))</f>
        <v/>
      </c>
      <c r="BG724" s="54" t="str">
        <f aca="false">IFERROR(VLOOKUP(I724,Dados!$AC$27:$AD$43,2,0),IF(B724="","",IF(D724&lt;&gt;"MT",IF(AND(AC724="SIM",Y724="Revenda"),"2403",IF(AND(AC724="SIM",Y724="Consumo"),"2407",IF(AND(AC724="NÃO",Y724="Revenda"),"2102",IF(AND(AC724="NÃO",Y724="Consumo"),"2556",)))),REPLACE(I724,1,1,1))))</f>
        <v/>
      </c>
    </row>
    <row r="725" customFormat="false" ht="12.8" hidden="false" customHeight="true" outlineLevel="0" collapsed="false">
      <c r="Y725" s="45"/>
      <c r="Z725" s="46" t="str">
        <f aca="false">IF(B725="","",(IFERROR(VLOOKUP(H725,Dados!A$3:B$15000,2,0),"Não Encontrado")))</f>
        <v/>
      </c>
      <c r="AA725" s="46" t="str">
        <f aca="false">IF(B725="","",(IFERROR(VLOOKUP(G725,Dados!C$3:E$15000,3,0),"Não Encontrado")))</f>
        <v/>
      </c>
      <c r="AB725" s="46" t="str">
        <f aca="false">IFERROR(IF(Z725&lt;&gt;"Não Encontrado",Z725,IF(AA725&lt;&gt;"Não Encontrado",AA725,"")),"")</f>
        <v/>
      </c>
      <c r="AC725" s="45" t="str">
        <f aca="false">IF(B725="","",IF(AB725="","NÃO","SIM"))</f>
        <v/>
      </c>
      <c r="AD725" s="45" t="str">
        <f aca="false">IFERROR(VLOOKUP(G725,Dados!$P$3:$R$500,3,0),"")</f>
        <v/>
      </c>
      <c r="AE725" s="45" t="str">
        <f aca="false">IFERROR(VLOOKUP(G725,Dados!$K$3:$L$500,2,0),"")</f>
        <v/>
      </c>
      <c r="AF725" s="45" t="str">
        <f aca="false">IFERROR(VLOOKUP(G725,Dados!$M$3:$N$500,2,0),"")</f>
        <v/>
      </c>
      <c r="AG725" s="45" t="str">
        <f aca="false">IF(F725="","",IF(AND(AD725="",AE725="",AF725=""),"-",IF(AND(AD725="BIT",AE725="",AF725=""),"BIT",IF(AND(AE725="ANEXO I",AD725="",AF725=""),"ANEXO I",IF(AND(AF725="ANEXO II",AD725="",AE725=""),"ANEXO II","Escolher")))))</f>
        <v/>
      </c>
      <c r="AH725" s="45" t="str">
        <f aca="false">IF(AG725&lt;&gt;"Pneus","",IFERROR(VLOOKUP(R725,Dados!$X$2:$Z$5,3,0)*(AI725-Q725),VLOOKUP(D725,Dados!$X$7:$Z$33,3,0)*(AI725-Q725)))</f>
        <v/>
      </c>
      <c r="AI725" s="47" t="str">
        <f aca="false">IF(B725="","",P725+Q725+O725+M725+L725-N725)</f>
        <v/>
      </c>
      <c r="AJ725" s="48" t="str">
        <f aca="false">IFERROR(IF(AND(AC725="SIM",AG725="-",Y725="REVENDA"),(AB725/1+1)*AI725,IF(AND(AC725="SIM",AG725="Pneus",Y725="REVENDA"),(AB725/1+1)*(AI725-AH725),"")),"")</f>
        <v/>
      </c>
      <c r="AK725" s="48" t="str">
        <f aca="false">IF(AJ725="","",AJ725*17%)</f>
        <v/>
      </c>
      <c r="AL725" s="48" t="str">
        <f aca="false">IFERROR(IF(AC725="NÃO","",IF(AK725="","",IF(E725="Simples Nacional",BF725,IF(T725=0.12,U725*0.5833337002,IF(T725=0,AI725*0.07,U725))))),"")</f>
        <v/>
      </c>
      <c r="AM725" s="47" t="str">
        <f aca="false">IFERROR(IF(AC725="NÃO","",IF(OR(AG725="-",AG725="Pneus"),AK725-AL725,"")),"")</f>
        <v/>
      </c>
      <c r="AN725" s="48" t="str">
        <f aca="false">IF(AND(Y725="REVENDA",AC725="SIM",AG725="BIT"),((AB725/1+1)*AI725)*0.4117,"")</f>
        <v/>
      </c>
      <c r="AO725" s="48" t="str">
        <f aca="false">IF(AN725="","",AN725*17%)</f>
        <v/>
      </c>
      <c r="AP725" s="49" t="str">
        <f aca="false">IF(AN725="","",IF(T725=0.12,(U725*0.4117)*0.4117,IF(T725=0,(AI725*0.07)*0.4117,U725*0.4117)))</f>
        <v/>
      </c>
      <c r="AQ725" s="47" t="str">
        <f aca="false">IF(AN725="","",AO725-AP725)</f>
        <v/>
      </c>
      <c r="AR725" s="50" t="str">
        <f aca="false">IFERROR(IF(AND(AC725="SIM",Y725="REVENDA",LEFT(AG725,5)="ANEXO")*OR(AE725="ANEXO I",AF725="ANEXO II"),VLOOKUP(H725,Dados!G:I,2,0),""),"INSERIR MVA")</f>
        <v/>
      </c>
      <c r="AS725" s="48" t="str">
        <f aca="false">IF(LEFT(AG725,5)="ANEXO",VLOOKUP(AG725,Dados!$X$111:$Z$112,2,0)*(AI725-Q725),"")</f>
        <v/>
      </c>
      <c r="AT725" s="48" t="str">
        <f aca="false">IFERROR(IF(AR725="","",(AI725*AR725)+AI725),"INSERIR MVA")</f>
        <v/>
      </c>
      <c r="AU725" s="48" t="str">
        <f aca="false">IF(AT725="","",IF(AY725=0.04,U725,AS725*AY725))</f>
        <v/>
      </c>
      <c r="AV725" s="47" t="str">
        <f aca="false">IFERROR(IF(AU725="","",(VLOOKUP(AG725,Dados!$X$111:$Z$112,3,0)*AT725*0.17)),"INSERIR MVA")</f>
        <v/>
      </c>
      <c r="AW725" s="47" t="str">
        <f aca="false">IFERROR(IF(AR725="","",AV725-AU725),"")</f>
        <v/>
      </c>
      <c r="AX725" s="51" t="str">
        <f aca="false">IFERROR(IF(AC725="NÃO","",IF(AM725&lt;&gt;"",AM725-W725,IF(AQ725&lt;&gt;"",AQ725-W725,IF(AW725&lt;&gt;"",AW725-W725,"")))),"")</f>
        <v/>
      </c>
      <c r="AY725" s="46" t="str">
        <f aca="false">IFERROR(IF(ISNA(VLOOKUP(R725,Dados!$X$2:$Y$5,2,0)),VLOOKUP(D725,Dados!$X$7:$Y$33,2,0),VLOOKUP(R725,Dados!$X$2:$Y$5,2,0)),"")</f>
        <v/>
      </c>
      <c r="AZ725" s="52" t="str">
        <f aca="false">IF(C725="","",IF(AND(Y725="CONSUMO",AC725="NÃO")*OR(AG725="-",AG725="BIT"),IF(E725&lt;&gt;"",(AI725-(P725+L725-N725+Q725)*AY725)/0.83),""))</f>
        <v/>
      </c>
      <c r="BA725" s="51" t="str">
        <f aca="false">IF(AZ725="","",AZ725*0.17-((P725+L725-N725+Q725)*AY725))</f>
        <v/>
      </c>
      <c r="BB725" s="51" t="str">
        <f aca="false">IF(AND(Y725="CONSUMO",AG725="ANEXO I",AY725&gt;4%),(AI725-(P725+L725-N725+Q725)*0.0514)/0.83*(0.5177)*(0.17)-AI725*0.0514,IF(AND(Y725="CONSUMO",AG725="ANEXO II",AY725&gt;4%),(AI725-(P725+L725-N725+Q725)*0.041)/0.83*(0.3295)*(0.17)-AI725*0.041,IF(AND(Y725="CONSUMO",AG725="ANEXO I",AY725=4%),(AI725-(P725+L725-N725+Q725)*0.04)/0.83*(0.5177)*(0.17)-AI725*0.04,IF(AND(Y725="CONSUMO",AG725="ANEXO II",AY725=4%),(AI725-(P725+L725-N725+Q725)*0.04)/0.83*(0.3295)*(0.17)-AI725*0.04,""))))</f>
        <v/>
      </c>
      <c r="BC725" s="51" t="str">
        <f aca="false">IF(C725="","",IF(AND(Y725="CONSUMO",AC725="SIM")*OR(AG725="-",AG725="BIT"),IF(E725&lt;&gt;"",(AI725-(P725+L725-N725+Q725)*AY725)/0.83),""))</f>
        <v/>
      </c>
      <c r="BD725" s="51" t="str">
        <f aca="false">IF(BC725="","",BC725*0.17)</f>
        <v/>
      </c>
      <c r="BE725" s="51" t="str">
        <f aca="false">IF(I725=6908,0,IF(BC725="","",BD725-((P725+L725-N725+Q725)*AY725)))</f>
        <v/>
      </c>
      <c r="BF725" s="53" t="str">
        <f aca="false">IF(B725="","",IF(OR(B725="",E725="Regime Normal"),0,(AI725-Q725)*VLOOKUP(R725,Dados!$X$98:$Y$108,2,0)))</f>
        <v/>
      </c>
      <c r="BG725" s="54" t="str">
        <f aca="false">IFERROR(VLOOKUP(I725,Dados!$AC$27:$AD$43,2,0),IF(B725="","",IF(D725&lt;&gt;"MT",IF(AND(AC725="SIM",Y725="Revenda"),"2403",IF(AND(AC725="SIM",Y725="Consumo"),"2407",IF(AND(AC725="NÃO",Y725="Revenda"),"2102",IF(AND(AC725="NÃO",Y725="Consumo"),"2556",)))),REPLACE(I725,1,1,1))))</f>
        <v/>
      </c>
    </row>
    <row r="726" customFormat="false" ht="12.8" hidden="false" customHeight="true" outlineLevel="0" collapsed="false">
      <c r="Y726" s="45"/>
      <c r="Z726" s="46" t="str">
        <f aca="false">IF(B726="","",(IFERROR(VLOOKUP(H726,Dados!A$3:B$15000,2,0),"Não Encontrado")))</f>
        <v/>
      </c>
      <c r="AA726" s="46" t="str">
        <f aca="false">IF(B726="","",(IFERROR(VLOOKUP(G726,Dados!C$3:E$15000,3,0),"Não Encontrado")))</f>
        <v/>
      </c>
      <c r="AB726" s="46" t="str">
        <f aca="false">IFERROR(IF(Z726&lt;&gt;"Não Encontrado",Z726,IF(AA726&lt;&gt;"Não Encontrado",AA726,"")),"")</f>
        <v/>
      </c>
      <c r="AC726" s="45" t="str">
        <f aca="false">IF(B726="","",IF(AB726="","NÃO","SIM"))</f>
        <v/>
      </c>
      <c r="AD726" s="45" t="str">
        <f aca="false">IFERROR(VLOOKUP(G726,Dados!$P$3:$R$500,3,0),"")</f>
        <v/>
      </c>
      <c r="AE726" s="45" t="str">
        <f aca="false">IFERROR(VLOOKUP(G726,Dados!$K$3:$L$500,2,0),"")</f>
        <v/>
      </c>
      <c r="AF726" s="45" t="str">
        <f aca="false">IFERROR(VLOOKUP(G726,Dados!$M$3:$N$500,2,0),"")</f>
        <v/>
      </c>
      <c r="AG726" s="45" t="str">
        <f aca="false">IF(F726="","",IF(AND(AD726="",AE726="",AF726=""),"-",IF(AND(AD726="BIT",AE726="",AF726=""),"BIT",IF(AND(AE726="ANEXO I",AD726="",AF726=""),"ANEXO I",IF(AND(AF726="ANEXO II",AD726="",AE726=""),"ANEXO II","Escolher")))))</f>
        <v/>
      </c>
      <c r="AH726" s="45" t="str">
        <f aca="false">IF(AG726&lt;&gt;"Pneus","",IFERROR(VLOOKUP(R726,Dados!$X$2:$Z$5,3,0)*(AI726-Q726),VLOOKUP(D726,Dados!$X$7:$Z$33,3,0)*(AI726-Q726)))</f>
        <v/>
      </c>
      <c r="AI726" s="47" t="str">
        <f aca="false">IF(B726="","",P726+Q726+O726+M726+L726-N726)</f>
        <v/>
      </c>
      <c r="AJ726" s="48" t="str">
        <f aca="false">IFERROR(IF(AND(AC726="SIM",AG726="-",Y726="REVENDA"),(AB726/1+1)*AI726,IF(AND(AC726="SIM",AG726="Pneus",Y726="REVENDA"),(AB726/1+1)*(AI726-AH726),"")),"")</f>
        <v/>
      </c>
      <c r="AK726" s="48" t="str">
        <f aca="false">IF(AJ726="","",AJ726*17%)</f>
        <v/>
      </c>
      <c r="AL726" s="48" t="str">
        <f aca="false">IFERROR(IF(AC726="NÃO","",IF(AK726="","",IF(E726="Simples Nacional",BF726,IF(T726=0.12,U726*0.5833337002,IF(T726=0,AI726*0.07,U726))))),"")</f>
        <v/>
      </c>
      <c r="AM726" s="47" t="str">
        <f aca="false">IFERROR(IF(AC726="NÃO","",IF(OR(AG726="-",AG726="Pneus"),AK726-AL726,"")),"")</f>
        <v/>
      </c>
      <c r="AN726" s="48" t="str">
        <f aca="false">IF(AND(Y726="REVENDA",AC726="SIM",AG726="BIT"),((AB726/1+1)*AI726)*0.4117,"")</f>
        <v/>
      </c>
      <c r="AO726" s="48" t="str">
        <f aca="false">IF(AN726="","",AN726*17%)</f>
        <v/>
      </c>
      <c r="AP726" s="49" t="str">
        <f aca="false">IF(AN726="","",IF(T726=0.12,(U726*0.4117)*0.4117,IF(T726=0,(AI726*0.07)*0.4117,U726*0.4117)))</f>
        <v/>
      </c>
      <c r="AQ726" s="47" t="str">
        <f aca="false">IF(AN726="","",AO726-AP726)</f>
        <v/>
      </c>
      <c r="AR726" s="50" t="str">
        <f aca="false">IFERROR(IF(AND(AC726="SIM",Y726="REVENDA",LEFT(AG726,5)="ANEXO")*OR(AE726="ANEXO I",AF726="ANEXO II"),VLOOKUP(H726,Dados!G:I,2,0),""),"INSERIR MVA")</f>
        <v/>
      </c>
      <c r="AS726" s="48" t="str">
        <f aca="false">IF(LEFT(AG726,5)="ANEXO",VLOOKUP(AG726,Dados!$X$111:$Z$112,2,0)*(AI726-Q726),"")</f>
        <v/>
      </c>
      <c r="AT726" s="48" t="str">
        <f aca="false">IFERROR(IF(AR726="","",(AI726*AR726)+AI726),"INSERIR MVA")</f>
        <v/>
      </c>
      <c r="AU726" s="48" t="str">
        <f aca="false">IF(AT726="","",IF(AY726=0.04,U726,AS726*AY726))</f>
        <v/>
      </c>
      <c r="AV726" s="47" t="str">
        <f aca="false">IFERROR(IF(AU726="","",(VLOOKUP(AG726,Dados!$X$111:$Z$112,3,0)*AT726*0.17)),"INSERIR MVA")</f>
        <v/>
      </c>
      <c r="AW726" s="47" t="str">
        <f aca="false">IFERROR(IF(AR726="","",AV726-AU726),"")</f>
        <v/>
      </c>
      <c r="AX726" s="51" t="str">
        <f aca="false">IFERROR(IF(AC726="NÃO","",IF(AM726&lt;&gt;"",AM726-W726,IF(AQ726&lt;&gt;"",AQ726-W726,IF(AW726&lt;&gt;"",AW726-W726,"")))),"")</f>
        <v/>
      </c>
      <c r="AY726" s="46" t="str">
        <f aca="false">IFERROR(IF(ISNA(VLOOKUP(R726,Dados!$X$2:$Y$5,2,0)),VLOOKUP(D726,Dados!$X$7:$Y$33,2,0),VLOOKUP(R726,Dados!$X$2:$Y$5,2,0)),"")</f>
        <v/>
      </c>
      <c r="AZ726" s="52" t="str">
        <f aca="false">IF(C726="","",IF(AND(Y726="CONSUMO",AC726="NÃO")*OR(AG726="-",AG726="BIT"),IF(E726&lt;&gt;"",(AI726-(P726+L726-N726+Q726)*AY726)/0.83),""))</f>
        <v/>
      </c>
      <c r="BA726" s="51" t="str">
        <f aca="false">IF(AZ726="","",AZ726*0.17-((P726+L726-N726+Q726)*AY726))</f>
        <v/>
      </c>
      <c r="BB726" s="51" t="str">
        <f aca="false">IF(AND(Y726="CONSUMO",AG726="ANEXO I",AY726&gt;4%),(AI726-(P726+L726-N726+Q726)*0.0514)/0.83*(0.5177)*(0.17)-AI726*0.0514,IF(AND(Y726="CONSUMO",AG726="ANEXO II",AY726&gt;4%),(AI726-(P726+L726-N726+Q726)*0.041)/0.83*(0.3295)*(0.17)-AI726*0.041,IF(AND(Y726="CONSUMO",AG726="ANEXO I",AY726=4%),(AI726-(P726+L726-N726+Q726)*0.04)/0.83*(0.5177)*(0.17)-AI726*0.04,IF(AND(Y726="CONSUMO",AG726="ANEXO II",AY726=4%),(AI726-(P726+L726-N726+Q726)*0.04)/0.83*(0.3295)*(0.17)-AI726*0.04,""))))</f>
        <v/>
      </c>
      <c r="BC726" s="51" t="str">
        <f aca="false">IF(C726="","",IF(AND(Y726="CONSUMO",AC726="SIM")*OR(AG726="-",AG726="BIT"),IF(E726&lt;&gt;"",(AI726-(P726+L726-N726+Q726)*AY726)/0.83),""))</f>
        <v/>
      </c>
      <c r="BD726" s="51" t="str">
        <f aca="false">IF(BC726="","",BC726*0.17)</f>
        <v/>
      </c>
      <c r="BE726" s="51" t="str">
        <f aca="false">IF(I726=6908,0,IF(BC726="","",BD726-((P726+L726-N726+Q726)*AY726)))</f>
        <v/>
      </c>
      <c r="BF726" s="53" t="str">
        <f aca="false">IF(B726="","",IF(OR(B726="",E726="Regime Normal"),0,(AI726-Q726)*VLOOKUP(R726,Dados!$X$98:$Y$108,2,0)))</f>
        <v/>
      </c>
      <c r="BG726" s="54" t="str">
        <f aca="false">IFERROR(VLOOKUP(I726,Dados!$AC$27:$AD$43,2,0),IF(B726="","",IF(D726&lt;&gt;"MT",IF(AND(AC726="SIM",Y726="Revenda"),"2403",IF(AND(AC726="SIM",Y726="Consumo"),"2407",IF(AND(AC726="NÃO",Y726="Revenda"),"2102",IF(AND(AC726="NÃO",Y726="Consumo"),"2556",)))),REPLACE(I726,1,1,1))))</f>
        <v/>
      </c>
    </row>
    <row r="727" customFormat="false" ht="12.8" hidden="false" customHeight="true" outlineLevel="0" collapsed="false">
      <c r="Y727" s="45"/>
      <c r="Z727" s="46" t="str">
        <f aca="false">IF(B727="","",(IFERROR(VLOOKUP(H727,Dados!A$3:B$15000,2,0),"Não Encontrado")))</f>
        <v/>
      </c>
      <c r="AA727" s="46" t="str">
        <f aca="false">IF(B727="","",(IFERROR(VLOOKUP(G727,Dados!C$3:E$15000,3,0),"Não Encontrado")))</f>
        <v/>
      </c>
      <c r="AB727" s="46" t="str">
        <f aca="false">IFERROR(IF(Z727&lt;&gt;"Não Encontrado",Z727,IF(AA727&lt;&gt;"Não Encontrado",AA727,"")),"")</f>
        <v/>
      </c>
      <c r="AC727" s="45" t="str">
        <f aca="false">IF(B727="","",IF(AB727="","NÃO","SIM"))</f>
        <v/>
      </c>
      <c r="AD727" s="45" t="str">
        <f aca="false">IFERROR(VLOOKUP(G727,Dados!$P$3:$R$500,3,0),"")</f>
        <v/>
      </c>
      <c r="AE727" s="45" t="str">
        <f aca="false">IFERROR(VLOOKUP(G727,Dados!$K$3:$L$500,2,0),"")</f>
        <v/>
      </c>
      <c r="AF727" s="45" t="str">
        <f aca="false">IFERROR(VLOOKUP(G727,Dados!$M$3:$N$500,2,0),"")</f>
        <v/>
      </c>
      <c r="AG727" s="45" t="str">
        <f aca="false">IF(F727="","",IF(AND(AD727="",AE727="",AF727=""),"-",IF(AND(AD727="BIT",AE727="",AF727=""),"BIT",IF(AND(AE727="ANEXO I",AD727="",AF727=""),"ANEXO I",IF(AND(AF727="ANEXO II",AD727="",AE727=""),"ANEXO II","Escolher")))))</f>
        <v/>
      </c>
      <c r="AH727" s="45" t="str">
        <f aca="false">IF(AG727&lt;&gt;"Pneus","",IFERROR(VLOOKUP(R727,Dados!$X$2:$Z$5,3,0)*(AI727-Q727),VLOOKUP(D727,Dados!$X$7:$Z$33,3,0)*(AI727-Q727)))</f>
        <v/>
      </c>
      <c r="AI727" s="47" t="str">
        <f aca="false">IF(B727="","",P727+Q727+O727+M727+L727-N727)</f>
        <v/>
      </c>
      <c r="AJ727" s="48" t="str">
        <f aca="false">IFERROR(IF(AND(AC727="SIM",AG727="-",Y727="REVENDA"),(AB727/1+1)*AI727,IF(AND(AC727="SIM",AG727="Pneus",Y727="REVENDA"),(AB727/1+1)*(AI727-AH727),"")),"")</f>
        <v/>
      </c>
      <c r="AK727" s="48" t="str">
        <f aca="false">IF(AJ727="","",AJ727*17%)</f>
        <v/>
      </c>
      <c r="AL727" s="48" t="str">
        <f aca="false">IFERROR(IF(AC727="NÃO","",IF(AK727="","",IF(E727="Simples Nacional",BF727,IF(T727=0.12,U727*0.5833337002,IF(T727=0,AI727*0.07,U727))))),"")</f>
        <v/>
      </c>
      <c r="AM727" s="47" t="str">
        <f aca="false">IFERROR(IF(AC727="NÃO","",IF(OR(AG727="-",AG727="Pneus"),AK727-AL727,"")),"")</f>
        <v/>
      </c>
      <c r="AN727" s="48" t="str">
        <f aca="false">IF(AND(Y727="REVENDA",AC727="SIM",AG727="BIT"),((AB727/1+1)*AI727)*0.4117,"")</f>
        <v/>
      </c>
      <c r="AO727" s="48" t="str">
        <f aca="false">IF(AN727="","",AN727*17%)</f>
        <v/>
      </c>
      <c r="AP727" s="49" t="str">
        <f aca="false">IF(AN727="","",IF(T727=0.12,(U727*0.4117)*0.4117,IF(T727=0,(AI727*0.07)*0.4117,U727*0.4117)))</f>
        <v/>
      </c>
      <c r="AQ727" s="47" t="str">
        <f aca="false">IF(AN727="","",AO727-AP727)</f>
        <v/>
      </c>
      <c r="AR727" s="50" t="str">
        <f aca="false">IFERROR(IF(AND(AC727="SIM",Y727="REVENDA",LEFT(AG727,5)="ANEXO")*OR(AE727="ANEXO I",AF727="ANEXO II"),VLOOKUP(H727,Dados!G:I,2,0),""),"INSERIR MVA")</f>
        <v/>
      </c>
      <c r="AS727" s="48" t="str">
        <f aca="false">IF(LEFT(AG727,5)="ANEXO",VLOOKUP(AG727,Dados!$X$111:$Z$112,2,0)*(AI727-Q727),"")</f>
        <v/>
      </c>
      <c r="AT727" s="48" t="str">
        <f aca="false">IFERROR(IF(AR727="","",(AI727*AR727)+AI727),"INSERIR MVA")</f>
        <v/>
      </c>
      <c r="AU727" s="48" t="str">
        <f aca="false">IF(AT727="","",IF(AY727=0.04,U727,AS727*AY727))</f>
        <v/>
      </c>
      <c r="AV727" s="47" t="str">
        <f aca="false">IFERROR(IF(AU727="","",(VLOOKUP(AG727,Dados!$X$111:$Z$112,3,0)*AT727*0.17)),"INSERIR MVA")</f>
        <v/>
      </c>
      <c r="AW727" s="47" t="str">
        <f aca="false">IFERROR(IF(AR727="","",AV727-AU727),"")</f>
        <v/>
      </c>
      <c r="AX727" s="51" t="str">
        <f aca="false">IFERROR(IF(AC727="NÃO","",IF(AM727&lt;&gt;"",AM727-W727,IF(AQ727&lt;&gt;"",AQ727-W727,IF(AW727&lt;&gt;"",AW727-W727,"")))),"")</f>
        <v/>
      </c>
      <c r="AY727" s="46" t="str">
        <f aca="false">IFERROR(IF(ISNA(VLOOKUP(R727,Dados!$X$2:$Y$5,2,0)),VLOOKUP(D727,Dados!$X$7:$Y$33,2,0),VLOOKUP(R727,Dados!$X$2:$Y$5,2,0)),"")</f>
        <v/>
      </c>
      <c r="AZ727" s="52" t="str">
        <f aca="false">IF(C727="","",IF(AND(Y727="CONSUMO",AC727="NÃO")*OR(AG727="-",AG727="BIT"),IF(E727&lt;&gt;"",(AI727-(P727+L727-N727+Q727)*AY727)/0.83),""))</f>
        <v/>
      </c>
      <c r="BA727" s="51" t="str">
        <f aca="false">IF(AZ727="","",AZ727*0.17-((P727+L727-N727+Q727)*AY727))</f>
        <v/>
      </c>
      <c r="BB727" s="51" t="str">
        <f aca="false">IF(AND(Y727="CONSUMO",AG727="ANEXO I",AY727&gt;4%),(AI727-(P727+L727-N727+Q727)*0.0514)/0.83*(0.5177)*(0.17)-AI727*0.0514,IF(AND(Y727="CONSUMO",AG727="ANEXO II",AY727&gt;4%),(AI727-(P727+L727-N727+Q727)*0.041)/0.83*(0.3295)*(0.17)-AI727*0.041,IF(AND(Y727="CONSUMO",AG727="ANEXO I",AY727=4%),(AI727-(P727+L727-N727+Q727)*0.04)/0.83*(0.5177)*(0.17)-AI727*0.04,IF(AND(Y727="CONSUMO",AG727="ANEXO II",AY727=4%),(AI727-(P727+L727-N727+Q727)*0.04)/0.83*(0.3295)*(0.17)-AI727*0.04,""))))</f>
        <v/>
      </c>
      <c r="BC727" s="51" t="str">
        <f aca="false">IF(C727="","",IF(AND(Y727="CONSUMO",AC727="SIM")*OR(AG727="-",AG727="BIT"),IF(E727&lt;&gt;"",(AI727-(P727+L727-N727+Q727)*AY727)/0.83),""))</f>
        <v/>
      </c>
      <c r="BD727" s="51" t="str">
        <f aca="false">IF(BC727="","",BC727*0.17)</f>
        <v/>
      </c>
      <c r="BE727" s="51" t="str">
        <f aca="false">IF(I727=6908,0,IF(BC727="","",BD727-((P727+L727-N727+Q727)*AY727)))</f>
        <v/>
      </c>
      <c r="BF727" s="53" t="str">
        <f aca="false">IF(B727="","",IF(OR(B727="",E727="Regime Normal"),0,(AI727-Q727)*VLOOKUP(R727,Dados!$X$98:$Y$108,2,0)))</f>
        <v/>
      </c>
      <c r="BG727" s="54" t="str">
        <f aca="false">IFERROR(VLOOKUP(I727,Dados!$AC$27:$AD$43,2,0),IF(B727="","",IF(D727&lt;&gt;"MT",IF(AND(AC727="SIM",Y727="Revenda"),"2403",IF(AND(AC727="SIM",Y727="Consumo"),"2407",IF(AND(AC727="NÃO",Y727="Revenda"),"2102",IF(AND(AC727="NÃO",Y727="Consumo"),"2556",)))),REPLACE(I727,1,1,1))))</f>
        <v/>
      </c>
    </row>
    <row r="728" customFormat="false" ht="12.8" hidden="false" customHeight="true" outlineLevel="0" collapsed="false">
      <c r="Y728" s="45"/>
      <c r="Z728" s="46" t="str">
        <f aca="false">IF(B728="","",(IFERROR(VLOOKUP(H728,Dados!A$3:B$15000,2,0),"Não Encontrado")))</f>
        <v/>
      </c>
      <c r="AA728" s="46" t="str">
        <f aca="false">IF(B728="","",(IFERROR(VLOOKUP(G728,Dados!C$3:E$15000,3,0),"Não Encontrado")))</f>
        <v/>
      </c>
      <c r="AB728" s="46" t="str">
        <f aca="false">IFERROR(IF(Z728&lt;&gt;"Não Encontrado",Z728,IF(AA728&lt;&gt;"Não Encontrado",AA728,"")),"")</f>
        <v/>
      </c>
      <c r="AC728" s="45" t="str">
        <f aca="false">IF(B728="","",IF(AB728="","NÃO","SIM"))</f>
        <v/>
      </c>
      <c r="AD728" s="45" t="str">
        <f aca="false">IFERROR(VLOOKUP(G728,Dados!$P$3:$R$500,3,0),"")</f>
        <v/>
      </c>
      <c r="AE728" s="45" t="str">
        <f aca="false">IFERROR(VLOOKUP(G728,Dados!$K$3:$L$500,2,0),"")</f>
        <v/>
      </c>
      <c r="AF728" s="45" t="str">
        <f aca="false">IFERROR(VLOOKUP(G728,Dados!$M$3:$N$500,2,0),"")</f>
        <v/>
      </c>
      <c r="AG728" s="45" t="str">
        <f aca="false">IF(F728="","",IF(AND(AD728="",AE728="",AF728=""),"-",IF(AND(AD728="BIT",AE728="",AF728=""),"BIT",IF(AND(AE728="ANEXO I",AD728="",AF728=""),"ANEXO I",IF(AND(AF728="ANEXO II",AD728="",AE728=""),"ANEXO II","Escolher")))))</f>
        <v/>
      </c>
      <c r="AH728" s="45" t="str">
        <f aca="false">IF(AG728&lt;&gt;"Pneus","",IFERROR(VLOOKUP(R728,Dados!$X$2:$Z$5,3,0)*(AI728-Q728),VLOOKUP(D728,Dados!$X$7:$Z$33,3,0)*(AI728-Q728)))</f>
        <v/>
      </c>
      <c r="AI728" s="47" t="str">
        <f aca="false">IF(B728="","",P728+Q728+O728+M728+L728-N728)</f>
        <v/>
      </c>
      <c r="AJ728" s="48" t="str">
        <f aca="false">IFERROR(IF(AND(AC728="SIM",AG728="-",Y728="REVENDA"),(AB728/1+1)*AI728,IF(AND(AC728="SIM",AG728="Pneus",Y728="REVENDA"),(AB728/1+1)*(AI728-AH728),"")),"")</f>
        <v/>
      </c>
      <c r="AK728" s="48" t="str">
        <f aca="false">IF(AJ728="","",AJ728*17%)</f>
        <v/>
      </c>
      <c r="AL728" s="48" t="str">
        <f aca="false">IFERROR(IF(AC728="NÃO","",IF(AK728="","",IF(E728="Simples Nacional",BF728,IF(T728=0.12,U728*0.5833337002,IF(T728=0,AI728*0.07,U728))))),"")</f>
        <v/>
      </c>
      <c r="AM728" s="47" t="str">
        <f aca="false">IFERROR(IF(AC728="NÃO","",IF(OR(AG728="-",AG728="Pneus"),AK728-AL728,"")),"")</f>
        <v/>
      </c>
      <c r="AN728" s="48" t="str">
        <f aca="false">IF(AND(Y728="REVENDA",AC728="SIM",AG728="BIT"),((AB728/1+1)*AI728)*0.4117,"")</f>
        <v/>
      </c>
      <c r="AO728" s="48" t="str">
        <f aca="false">IF(AN728="","",AN728*17%)</f>
        <v/>
      </c>
      <c r="AP728" s="49" t="str">
        <f aca="false">IF(AN728="","",IF(T728=0.12,(U728*0.4117)*0.4117,IF(T728=0,(AI728*0.07)*0.4117,U728*0.4117)))</f>
        <v/>
      </c>
      <c r="AQ728" s="47" t="str">
        <f aca="false">IF(AN728="","",AO728-AP728)</f>
        <v/>
      </c>
      <c r="AR728" s="50" t="str">
        <f aca="false">IFERROR(IF(AND(AC728="SIM",Y728="REVENDA",LEFT(AG728,5)="ANEXO")*OR(AE728="ANEXO I",AF728="ANEXO II"),VLOOKUP(H728,Dados!G:I,2,0),""),"INSERIR MVA")</f>
        <v/>
      </c>
      <c r="AS728" s="48" t="str">
        <f aca="false">IF(LEFT(AG728,5)="ANEXO",VLOOKUP(AG728,Dados!$X$111:$Z$112,2,0)*(AI728-Q728),"")</f>
        <v/>
      </c>
      <c r="AT728" s="48" t="str">
        <f aca="false">IFERROR(IF(AR728="","",(AI728*AR728)+AI728),"INSERIR MVA")</f>
        <v/>
      </c>
      <c r="AU728" s="48" t="str">
        <f aca="false">IF(AT728="","",IF(AY728=0.04,U728,AS728*AY728))</f>
        <v/>
      </c>
      <c r="AV728" s="47" t="str">
        <f aca="false">IFERROR(IF(AU728="","",(VLOOKUP(AG728,Dados!$X$111:$Z$112,3,0)*AT728*0.17)),"INSERIR MVA")</f>
        <v/>
      </c>
      <c r="AW728" s="47" t="str">
        <f aca="false">IFERROR(IF(AR728="","",AV728-AU728),"")</f>
        <v/>
      </c>
      <c r="AX728" s="51" t="str">
        <f aca="false">IFERROR(IF(AC728="NÃO","",IF(AM728&lt;&gt;"",AM728-W728,IF(AQ728&lt;&gt;"",AQ728-W728,IF(AW728&lt;&gt;"",AW728-W728,"")))),"")</f>
        <v/>
      </c>
      <c r="AY728" s="46" t="str">
        <f aca="false">IFERROR(IF(ISNA(VLOOKUP(R728,Dados!$X$2:$Y$5,2,0)),VLOOKUP(D728,Dados!$X$7:$Y$33,2,0),VLOOKUP(R728,Dados!$X$2:$Y$5,2,0)),"")</f>
        <v/>
      </c>
      <c r="AZ728" s="52" t="str">
        <f aca="false">IF(C728="","",IF(AND(Y728="CONSUMO",AC728="NÃO")*OR(AG728="-",AG728="BIT"),IF(E728&lt;&gt;"",(AI728-(P728+L728-N728+Q728)*AY728)/0.83),""))</f>
        <v/>
      </c>
      <c r="BA728" s="51" t="str">
        <f aca="false">IF(AZ728="","",AZ728*0.17-((P728+L728-N728+Q728)*AY728))</f>
        <v/>
      </c>
      <c r="BB728" s="51" t="str">
        <f aca="false">IF(AND(Y728="CONSUMO",AG728="ANEXO I",AY728&gt;4%),(AI728-(P728+L728-N728+Q728)*0.0514)/0.83*(0.5177)*(0.17)-AI728*0.0514,IF(AND(Y728="CONSUMO",AG728="ANEXO II",AY728&gt;4%),(AI728-(P728+L728-N728+Q728)*0.041)/0.83*(0.3295)*(0.17)-AI728*0.041,IF(AND(Y728="CONSUMO",AG728="ANEXO I",AY728=4%),(AI728-(P728+L728-N728+Q728)*0.04)/0.83*(0.5177)*(0.17)-AI728*0.04,IF(AND(Y728="CONSUMO",AG728="ANEXO II",AY728=4%),(AI728-(P728+L728-N728+Q728)*0.04)/0.83*(0.3295)*(0.17)-AI728*0.04,""))))</f>
        <v/>
      </c>
      <c r="BC728" s="51" t="str">
        <f aca="false">IF(C728="","",IF(AND(Y728="CONSUMO",AC728="SIM")*OR(AG728="-",AG728="BIT"),IF(E728&lt;&gt;"",(AI728-(P728+L728-N728+Q728)*AY728)/0.83),""))</f>
        <v/>
      </c>
      <c r="BD728" s="51" t="str">
        <f aca="false">IF(BC728="","",BC728*0.17)</f>
        <v/>
      </c>
      <c r="BE728" s="51" t="str">
        <f aca="false">IF(I728=6908,0,IF(BC728="","",BD728-((P728+L728-N728+Q728)*AY728)))</f>
        <v/>
      </c>
      <c r="BF728" s="53" t="str">
        <f aca="false">IF(B728="","",IF(OR(B728="",E728="Regime Normal"),0,(AI728-Q728)*VLOOKUP(R728,Dados!$X$98:$Y$108,2,0)))</f>
        <v/>
      </c>
      <c r="BG728" s="54" t="str">
        <f aca="false">IFERROR(VLOOKUP(I728,Dados!$AC$27:$AD$43,2,0),IF(B728="","",IF(D728&lt;&gt;"MT",IF(AND(AC728="SIM",Y728="Revenda"),"2403",IF(AND(AC728="SIM",Y728="Consumo"),"2407",IF(AND(AC728="NÃO",Y728="Revenda"),"2102",IF(AND(AC728="NÃO",Y728="Consumo"),"2556",)))),REPLACE(I728,1,1,1))))</f>
        <v/>
      </c>
    </row>
    <row r="729" customFormat="false" ht="12.8" hidden="false" customHeight="true" outlineLevel="0" collapsed="false">
      <c r="Y729" s="45"/>
      <c r="Z729" s="46" t="str">
        <f aca="false">IF(B729="","",(IFERROR(VLOOKUP(H729,Dados!A$3:B$15000,2,0),"Não Encontrado")))</f>
        <v/>
      </c>
      <c r="AA729" s="46" t="str">
        <f aca="false">IF(B729="","",(IFERROR(VLOOKUP(G729,Dados!C$3:E$15000,3,0),"Não Encontrado")))</f>
        <v/>
      </c>
      <c r="AB729" s="46" t="str">
        <f aca="false">IFERROR(IF(Z729&lt;&gt;"Não Encontrado",Z729,IF(AA729&lt;&gt;"Não Encontrado",AA729,"")),"")</f>
        <v/>
      </c>
      <c r="AC729" s="45" t="str">
        <f aca="false">IF(B729="","",IF(AB729="","NÃO","SIM"))</f>
        <v/>
      </c>
      <c r="AD729" s="45" t="str">
        <f aca="false">IFERROR(VLOOKUP(G729,Dados!$P$3:$R$500,3,0),"")</f>
        <v/>
      </c>
      <c r="AE729" s="45" t="str">
        <f aca="false">IFERROR(VLOOKUP(G729,Dados!$K$3:$L$500,2,0),"")</f>
        <v/>
      </c>
      <c r="AF729" s="45" t="str">
        <f aca="false">IFERROR(VLOOKUP(G729,Dados!$M$3:$N$500,2,0),"")</f>
        <v/>
      </c>
      <c r="AG729" s="45" t="str">
        <f aca="false">IF(F729="","",IF(AND(AD729="",AE729="",AF729=""),"-",IF(AND(AD729="BIT",AE729="",AF729=""),"BIT",IF(AND(AE729="ANEXO I",AD729="",AF729=""),"ANEXO I",IF(AND(AF729="ANEXO II",AD729="",AE729=""),"ANEXO II","Escolher")))))</f>
        <v/>
      </c>
      <c r="AH729" s="45" t="str">
        <f aca="false">IF(AG729&lt;&gt;"Pneus","",IFERROR(VLOOKUP(R729,Dados!$X$2:$Z$5,3,0)*(AI729-Q729),VLOOKUP(D729,Dados!$X$7:$Z$33,3,0)*(AI729-Q729)))</f>
        <v/>
      </c>
      <c r="AI729" s="47" t="str">
        <f aca="false">IF(B729="","",P729+Q729+O729+M729+L729-N729)</f>
        <v/>
      </c>
      <c r="AJ729" s="48" t="str">
        <f aca="false">IFERROR(IF(AND(AC729="SIM",AG729="-",Y729="REVENDA"),(AB729/1+1)*AI729,IF(AND(AC729="SIM",AG729="Pneus",Y729="REVENDA"),(AB729/1+1)*(AI729-AH729),"")),"")</f>
        <v/>
      </c>
      <c r="AK729" s="48" t="str">
        <f aca="false">IF(AJ729="","",AJ729*17%)</f>
        <v/>
      </c>
      <c r="AL729" s="48" t="str">
        <f aca="false">IFERROR(IF(AC729="NÃO","",IF(AK729="","",IF(E729="Simples Nacional",BF729,IF(T729=0.12,U729*0.5833337002,IF(T729=0,AI729*0.07,U729))))),"")</f>
        <v/>
      </c>
      <c r="AM729" s="47" t="str">
        <f aca="false">IFERROR(IF(AC729="NÃO","",IF(OR(AG729="-",AG729="Pneus"),AK729-AL729,"")),"")</f>
        <v/>
      </c>
      <c r="AN729" s="48" t="str">
        <f aca="false">IF(AND(Y729="REVENDA",AC729="SIM",AG729="BIT"),((AB729/1+1)*AI729)*0.4117,"")</f>
        <v/>
      </c>
      <c r="AO729" s="48" t="str">
        <f aca="false">IF(AN729="","",AN729*17%)</f>
        <v/>
      </c>
      <c r="AP729" s="49" t="str">
        <f aca="false">IF(AN729="","",IF(T729=0.12,(U729*0.4117)*0.4117,IF(T729=0,(AI729*0.07)*0.4117,U729*0.4117)))</f>
        <v/>
      </c>
      <c r="AQ729" s="47" t="str">
        <f aca="false">IF(AN729="","",AO729-AP729)</f>
        <v/>
      </c>
      <c r="AR729" s="50" t="str">
        <f aca="false">IFERROR(IF(AND(AC729="SIM",Y729="REVENDA",LEFT(AG729,5)="ANEXO")*OR(AE729="ANEXO I",AF729="ANEXO II"),VLOOKUP(H729,Dados!G:I,2,0),""),"INSERIR MVA")</f>
        <v/>
      </c>
      <c r="AS729" s="48" t="str">
        <f aca="false">IF(LEFT(AG729,5)="ANEXO",VLOOKUP(AG729,Dados!$X$111:$Z$112,2,0)*(AI729-Q729),"")</f>
        <v/>
      </c>
      <c r="AT729" s="48" t="str">
        <f aca="false">IFERROR(IF(AR729="","",(AI729*AR729)+AI729),"INSERIR MVA")</f>
        <v/>
      </c>
      <c r="AU729" s="48" t="str">
        <f aca="false">IF(AT729="","",IF(AY729=0.04,U729,AS729*AY729))</f>
        <v/>
      </c>
      <c r="AV729" s="47" t="str">
        <f aca="false">IFERROR(IF(AU729="","",(VLOOKUP(AG729,Dados!$X$111:$Z$112,3,0)*AT729*0.17)),"INSERIR MVA")</f>
        <v/>
      </c>
      <c r="AW729" s="47" t="str">
        <f aca="false">IFERROR(IF(AR729="","",AV729-AU729),"")</f>
        <v/>
      </c>
      <c r="AX729" s="51" t="str">
        <f aca="false">IFERROR(IF(AC729="NÃO","",IF(AM729&lt;&gt;"",AM729-W729,IF(AQ729&lt;&gt;"",AQ729-W729,IF(AW729&lt;&gt;"",AW729-W729,"")))),"")</f>
        <v/>
      </c>
      <c r="AY729" s="46" t="str">
        <f aca="false">IFERROR(IF(ISNA(VLOOKUP(R729,Dados!$X$2:$Y$5,2,0)),VLOOKUP(D729,Dados!$X$7:$Y$33,2,0),VLOOKUP(R729,Dados!$X$2:$Y$5,2,0)),"")</f>
        <v/>
      </c>
      <c r="AZ729" s="52" t="str">
        <f aca="false">IF(C729="","",IF(AND(Y729="CONSUMO",AC729="NÃO")*OR(AG729="-",AG729="BIT"),IF(E729&lt;&gt;"",(AI729-(P729+L729-N729+Q729)*AY729)/0.83),""))</f>
        <v/>
      </c>
      <c r="BA729" s="51" t="str">
        <f aca="false">IF(AZ729="","",AZ729*0.17-((P729+L729-N729+Q729)*AY729))</f>
        <v/>
      </c>
      <c r="BB729" s="51" t="str">
        <f aca="false">IF(AND(Y729="CONSUMO",AG729="ANEXO I",AY729&gt;4%),(AI729-(P729+L729-N729+Q729)*0.0514)/0.83*(0.5177)*(0.17)-AI729*0.0514,IF(AND(Y729="CONSUMO",AG729="ANEXO II",AY729&gt;4%),(AI729-(P729+L729-N729+Q729)*0.041)/0.83*(0.3295)*(0.17)-AI729*0.041,IF(AND(Y729="CONSUMO",AG729="ANEXO I",AY729=4%),(AI729-(P729+L729-N729+Q729)*0.04)/0.83*(0.5177)*(0.17)-AI729*0.04,IF(AND(Y729="CONSUMO",AG729="ANEXO II",AY729=4%),(AI729-(P729+L729-N729+Q729)*0.04)/0.83*(0.3295)*(0.17)-AI729*0.04,""))))</f>
        <v/>
      </c>
      <c r="BC729" s="51" t="str">
        <f aca="false">IF(C729="","",IF(AND(Y729="CONSUMO",AC729="SIM")*OR(AG729="-",AG729="BIT"),IF(E729&lt;&gt;"",(AI729-(P729+L729-N729+Q729)*AY729)/0.83),""))</f>
        <v/>
      </c>
      <c r="BD729" s="51" t="str">
        <f aca="false">IF(BC729="","",BC729*0.17)</f>
        <v/>
      </c>
      <c r="BE729" s="51" t="str">
        <f aca="false">IF(I729=6908,0,IF(BC729="","",BD729-((P729+L729-N729+Q729)*AY729)))</f>
        <v/>
      </c>
      <c r="BF729" s="53" t="str">
        <f aca="false">IF(B729="","",IF(OR(B729="",E729="Regime Normal"),0,(AI729-Q729)*VLOOKUP(R729,Dados!$X$98:$Y$108,2,0)))</f>
        <v/>
      </c>
      <c r="BG729" s="54" t="str">
        <f aca="false">IFERROR(VLOOKUP(I729,Dados!$AC$27:$AD$43,2,0),IF(B729="","",IF(D729&lt;&gt;"MT",IF(AND(AC729="SIM",Y729="Revenda"),"2403",IF(AND(AC729="SIM",Y729="Consumo"),"2407",IF(AND(AC729="NÃO",Y729="Revenda"),"2102",IF(AND(AC729="NÃO",Y729="Consumo"),"2556",)))),REPLACE(I729,1,1,1))))</f>
        <v/>
      </c>
    </row>
    <row r="730" customFormat="false" ht="12.8" hidden="false" customHeight="true" outlineLevel="0" collapsed="false">
      <c r="Y730" s="45"/>
      <c r="Z730" s="46" t="str">
        <f aca="false">IF(B730="","",(IFERROR(VLOOKUP(H730,Dados!A$3:B$15000,2,0),"Não Encontrado")))</f>
        <v/>
      </c>
      <c r="AA730" s="46" t="str">
        <f aca="false">IF(B730="","",(IFERROR(VLOOKUP(G730,Dados!C$3:E$15000,3,0),"Não Encontrado")))</f>
        <v/>
      </c>
      <c r="AB730" s="46" t="str">
        <f aca="false">IFERROR(IF(Z730&lt;&gt;"Não Encontrado",Z730,IF(AA730&lt;&gt;"Não Encontrado",AA730,"")),"")</f>
        <v/>
      </c>
      <c r="AC730" s="45" t="str">
        <f aca="false">IF(B730="","",IF(AB730="","NÃO","SIM"))</f>
        <v/>
      </c>
      <c r="AD730" s="45" t="str">
        <f aca="false">IFERROR(VLOOKUP(G730,Dados!$P$3:$R$500,3,0),"")</f>
        <v/>
      </c>
      <c r="AE730" s="45" t="str">
        <f aca="false">IFERROR(VLOOKUP(G730,Dados!$K$3:$L$500,2,0),"")</f>
        <v/>
      </c>
      <c r="AF730" s="45" t="str">
        <f aca="false">IFERROR(VLOOKUP(G730,Dados!$M$3:$N$500,2,0),"")</f>
        <v/>
      </c>
      <c r="AG730" s="45" t="str">
        <f aca="false">IF(F730="","",IF(AND(AD730="",AE730="",AF730=""),"-",IF(AND(AD730="BIT",AE730="",AF730=""),"BIT",IF(AND(AE730="ANEXO I",AD730="",AF730=""),"ANEXO I",IF(AND(AF730="ANEXO II",AD730="",AE730=""),"ANEXO II","Escolher")))))</f>
        <v/>
      </c>
      <c r="AH730" s="45" t="str">
        <f aca="false">IF(AG730&lt;&gt;"Pneus","",IFERROR(VLOOKUP(R730,Dados!$X$2:$Z$5,3,0)*(AI730-Q730),VLOOKUP(D730,Dados!$X$7:$Z$33,3,0)*(AI730-Q730)))</f>
        <v/>
      </c>
      <c r="AI730" s="47" t="str">
        <f aca="false">IF(B730="","",P730+Q730+O730+M730+L730-N730)</f>
        <v/>
      </c>
      <c r="AJ730" s="48" t="str">
        <f aca="false">IFERROR(IF(AND(AC730="SIM",AG730="-",Y730="REVENDA"),(AB730/1+1)*AI730,IF(AND(AC730="SIM",AG730="Pneus",Y730="REVENDA"),(AB730/1+1)*(AI730-AH730),"")),"")</f>
        <v/>
      </c>
      <c r="AK730" s="48" t="str">
        <f aca="false">IF(AJ730="","",AJ730*17%)</f>
        <v/>
      </c>
      <c r="AL730" s="48" t="str">
        <f aca="false">IFERROR(IF(AC730="NÃO","",IF(AK730="","",IF(E730="Simples Nacional",BF730,IF(T730=0.12,U730*0.5833337002,IF(T730=0,AI730*0.07,U730))))),"")</f>
        <v/>
      </c>
      <c r="AM730" s="47" t="str">
        <f aca="false">IFERROR(IF(AC730="NÃO","",IF(OR(AG730="-",AG730="Pneus"),AK730-AL730,"")),"")</f>
        <v/>
      </c>
      <c r="AN730" s="48" t="str">
        <f aca="false">IF(AND(Y730="REVENDA",AC730="SIM",AG730="BIT"),((AB730/1+1)*AI730)*0.4117,"")</f>
        <v/>
      </c>
      <c r="AO730" s="48" t="str">
        <f aca="false">IF(AN730="","",AN730*17%)</f>
        <v/>
      </c>
      <c r="AP730" s="49" t="str">
        <f aca="false">IF(AN730="","",IF(T730=0.12,(U730*0.4117)*0.4117,IF(T730=0,(AI730*0.07)*0.4117,U730*0.4117)))</f>
        <v/>
      </c>
      <c r="AQ730" s="47" t="str">
        <f aca="false">IF(AN730="","",AO730-AP730)</f>
        <v/>
      </c>
      <c r="AR730" s="50" t="str">
        <f aca="false">IFERROR(IF(AND(AC730="SIM",Y730="REVENDA",LEFT(AG730,5)="ANEXO")*OR(AE730="ANEXO I",AF730="ANEXO II"),VLOOKUP(H730,Dados!G:I,2,0),""),"INSERIR MVA")</f>
        <v/>
      </c>
      <c r="AS730" s="48" t="str">
        <f aca="false">IF(LEFT(AG730,5)="ANEXO",VLOOKUP(AG730,Dados!$X$111:$Z$112,2,0)*(AI730-Q730),"")</f>
        <v/>
      </c>
      <c r="AT730" s="48" t="str">
        <f aca="false">IFERROR(IF(AR730="","",(AI730*AR730)+AI730),"INSERIR MVA")</f>
        <v/>
      </c>
      <c r="AU730" s="48" t="str">
        <f aca="false">IF(AT730="","",IF(AY730=0.04,U730,AS730*AY730))</f>
        <v/>
      </c>
      <c r="AV730" s="47" t="str">
        <f aca="false">IFERROR(IF(AU730="","",(VLOOKUP(AG730,Dados!$X$111:$Z$112,3,0)*AT730*0.17)),"INSERIR MVA")</f>
        <v/>
      </c>
      <c r="AW730" s="47" t="str">
        <f aca="false">IFERROR(IF(AR730="","",AV730-AU730),"")</f>
        <v/>
      </c>
      <c r="AX730" s="51" t="str">
        <f aca="false">IFERROR(IF(AC730="NÃO","",IF(AM730&lt;&gt;"",AM730-W730,IF(AQ730&lt;&gt;"",AQ730-W730,IF(AW730&lt;&gt;"",AW730-W730,"")))),"")</f>
        <v/>
      </c>
      <c r="AY730" s="46" t="str">
        <f aca="false">IFERROR(IF(ISNA(VLOOKUP(R730,Dados!$X$2:$Y$5,2,0)),VLOOKUP(D730,Dados!$X$7:$Y$33,2,0),VLOOKUP(R730,Dados!$X$2:$Y$5,2,0)),"")</f>
        <v/>
      </c>
      <c r="AZ730" s="52" t="str">
        <f aca="false">IF(C730="","",IF(AND(Y730="CONSUMO",AC730="NÃO")*OR(AG730="-",AG730="BIT"),IF(E730&lt;&gt;"",(AI730-(P730+L730-N730+Q730)*AY730)/0.83),""))</f>
        <v/>
      </c>
      <c r="BA730" s="51" t="str">
        <f aca="false">IF(AZ730="","",AZ730*0.17-((P730+L730-N730+Q730)*AY730))</f>
        <v/>
      </c>
      <c r="BB730" s="51" t="str">
        <f aca="false">IF(AND(Y730="CONSUMO",AG730="ANEXO I",AY730&gt;4%),(AI730-(P730+L730-N730+Q730)*0.0514)/0.83*(0.5177)*(0.17)-AI730*0.0514,IF(AND(Y730="CONSUMO",AG730="ANEXO II",AY730&gt;4%),(AI730-(P730+L730-N730+Q730)*0.041)/0.83*(0.3295)*(0.17)-AI730*0.041,IF(AND(Y730="CONSUMO",AG730="ANEXO I",AY730=4%),(AI730-(P730+L730-N730+Q730)*0.04)/0.83*(0.5177)*(0.17)-AI730*0.04,IF(AND(Y730="CONSUMO",AG730="ANEXO II",AY730=4%),(AI730-(P730+L730-N730+Q730)*0.04)/0.83*(0.3295)*(0.17)-AI730*0.04,""))))</f>
        <v/>
      </c>
      <c r="BC730" s="51" t="str">
        <f aca="false">IF(C730="","",IF(AND(Y730="CONSUMO",AC730="SIM")*OR(AG730="-",AG730="BIT"),IF(E730&lt;&gt;"",(AI730-(P730+L730-N730+Q730)*AY730)/0.83),""))</f>
        <v/>
      </c>
      <c r="BD730" s="51" t="str">
        <f aca="false">IF(BC730="","",BC730*0.17)</f>
        <v/>
      </c>
      <c r="BE730" s="51" t="str">
        <f aca="false">IF(I730=6908,0,IF(BC730="","",BD730-((P730+L730-N730+Q730)*AY730)))</f>
        <v/>
      </c>
      <c r="BF730" s="53" t="str">
        <f aca="false">IF(B730="","",IF(OR(B730="",E730="Regime Normal"),0,(AI730-Q730)*VLOOKUP(R730,Dados!$X$98:$Y$108,2,0)))</f>
        <v/>
      </c>
      <c r="BG730" s="54" t="str">
        <f aca="false">IFERROR(VLOOKUP(I730,Dados!$AC$27:$AD$43,2,0),IF(B730="","",IF(D730&lt;&gt;"MT",IF(AND(AC730="SIM",Y730="Revenda"),"2403",IF(AND(AC730="SIM",Y730="Consumo"),"2407",IF(AND(AC730="NÃO",Y730="Revenda"),"2102",IF(AND(AC730="NÃO",Y730="Consumo"),"2556",)))),REPLACE(I730,1,1,1))))</f>
        <v/>
      </c>
    </row>
    <row r="731" customFormat="false" ht="12.8" hidden="false" customHeight="true" outlineLevel="0" collapsed="false">
      <c r="Y731" s="45"/>
      <c r="Z731" s="46" t="str">
        <f aca="false">IF(B731="","",(IFERROR(VLOOKUP(H731,Dados!A$3:B$15000,2,0),"Não Encontrado")))</f>
        <v/>
      </c>
      <c r="AA731" s="46" t="str">
        <f aca="false">IF(B731="","",(IFERROR(VLOOKUP(G731,Dados!C$3:E$15000,3,0),"Não Encontrado")))</f>
        <v/>
      </c>
      <c r="AB731" s="46" t="str">
        <f aca="false">IFERROR(IF(Z731&lt;&gt;"Não Encontrado",Z731,IF(AA731&lt;&gt;"Não Encontrado",AA731,"")),"")</f>
        <v/>
      </c>
      <c r="AC731" s="45" t="str">
        <f aca="false">IF(B731="","",IF(AB731="","NÃO","SIM"))</f>
        <v/>
      </c>
      <c r="AD731" s="45" t="str">
        <f aca="false">IFERROR(VLOOKUP(G731,Dados!$P$3:$R$500,3,0),"")</f>
        <v/>
      </c>
      <c r="AE731" s="45" t="str">
        <f aca="false">IFERROR(VLOOKUP(G731,Dados!$K$3:$L$500,2,0),"")</f>
        <v/>
      </c>
      <c r="AF731" s="45" t="str">
        <f aca="false">IFERROR(VLOOKUP(G731,Dados!$M$3:$N$500,2,0),"")</f>
        <v/>
      </c>
      <c r="AG731" s="45" t="str">
        <f aca="false">IF(F731="","",IF(AND(AD731="",AE731="",AF731=""),"-",IF(AND(AD731="BIT",AE731="",AF731=""),"BIT",IF(AND(AE731="ANEXO I",AD731="",AF731=""),"ANEXO I",IF(AND(AF731="ANEXO II",AD731="",AE731=""),"ANEXO II","Escolher")))))</f>
        <v/>
      </c>
      <c r="AH731" s="45" t="str">
        <f aca="false">IF(AG731&lt;&gt;"Pneus","",IFERROR(VLOOKUP(R731,Dados!$X$2:$Z$5,3,0)*(AI731-Q731),VLOOKUP(D731,Dados!$X$7:$Z$33,3,0)*(AI731-Q731)))</f>
        <v/>
      </c>
      <c r="AI731" s="47" t="str">
        <f aca="false">IF(B731="","",P731+Q731+O731+M731+L731-N731)</f>
        <v/>
      </c>
      <c r="AJ731" s="48" t="str">
        <f aca="false">IFERROR(IF(AND(AC731="SIM",AG731="-",Y731="REVENDA"),(AB731/1+1)*AI731,IF(AND(AC731="SIM",AG731="Pneus",Y731="REVENDA"),(AB731/1+1)*(AI731-AH731),"")),"")</f>
        <v/>
      </c>
      <c r="AK731" s="48" t="str">
        <f aca="false">IF(AJ731="","",AJ731*17%)</f>
        <v/>
      </c>
      <c r="AL731" s="48" t="str">
        <f aca="false">IFERROR(IF(AC731="NÃO","",IF(AK731="","",IF(E731="Simples Nacional",BF731,IF(T731=0.12,U731*0.5833337002,IF(T731=0,AI731*0.07,U731))))),"")</f>
        <v/>
      </c>
      <c r="AM731" s="47" t="str">
        <f aca="false">IFERROR(IF(AC731="NÃO","",IF(OR(AG731="-",AG731="Pneus"),AK731-AL731,"")),"")</f>
        <v/>
      </c>
      <c r="AN731" s="48" t="str">
        <f aca="false">IF(AND(Y731="REVENDA",AC731="SIM",AG731="BIT"),((AB731/1+1)*AI731)*0.4117,"")</f>
        <v/>
      </c>
      <c r="AO731" s="48" t="str">
        <f aca="false">IF(AN731="","",AN731*17%)</f>
        <v/>
      </c>
      <c r="AP731" s="49" t="str">
        <f aca="false">IF(AN731="","",IF(T731=0.12,(U731*0.4117)*0.4117,IF(T731=0,(AI731*0.07)*0.4117,U731*0.4117)))</f>
        <v/>
      </c>
      <c r="AQ731" s="47" t="str">
        <f aca="false">IF(AN731="","",AO731-AP731)</f>
        <v/>
      </c>
      <c r="AR731" s="50" t="str">
        <f aca="false">IFERROR(IF(AND(AC731="SIM",Y731="REVENDA",LEFT(AG731,5)="ANEXO")*OR(AE731="ANEXO I",AF731="ANEXO II"),VLOOKUP(H731,Dados!G:I,2,0),""),"INSERIR MVA")</f>
        <v/>
      </c>
      <c r="AS731" s="48" t="str">
        <f aca="false">IF(LEFT(AG731,5)="ANEXO",VLOOKUP(AG731,Dados!$X$111:$Z$112,2,0)*(AI731-Q731),"")</f>
        <v/>
      </c>
      <c r="AT731" s="48" t="str">
        <f aca="false">IFERROR(IF(AR731="","",(AI731*AR731)+AI731),"INSERIR MVA")</f>
        <v/>
      </c>
      <c r="AU731" s="48" t="str">
        <f aca="false">IF(AT731="","",IF(AY731=0.04,U731,AS731*AY731))</f>
        <v/>
      </c>
      <c r="AV731" s="47" t="str">
        <f aca="false">IFERROR(IF(AU731="","",(VLOOKUP(AG731,Dados!$X$111:$Z$112,3,0)*AT731*0.17)),"INSERIR MVA")</f>
        <v/>
      </c>
      <c r="AW731" s="47" t="str">
        <f aca="false">IFERROR(IF(AR731="","",AV731-AU731),"")</f>
        <v/>
      </c>
      <c r="AX731" s="51" t="str">
        <f aca="false">IFERROR(IF(AC731="NÃO","",IF(AM731&lt;&gt;"",AM731-W731,IF(AQ731&lt;&gt;"",AQ731-W731,IF(AW731&lt;&gt;"",AW731-W731,"")))),"")</f>
        <v/>
      </c>
      <c r="AY731" s="46" t="str">
        <f aca="false">IFERROR(IF(ISNA(VLOOKUP(R731,Dados!$X$2:$Y$5,2,0)),VLOOKUP(D731,Dados!$X$7:$Y$33,2,0),VLOOKUP(R731,Dados!$X$2:$Y$5,2,0)),"")</f>
        <v/>
      </c>
      <c r="AZ731" s="52" t="str">
        <f aca="false">IF(C731="","",IF(AND(Y731="CONSUMO",AC731="NÃO")*OR(AG731="-",AG731="BIT"),IF(E731&lt;&gt;"",(AI731-(P731+L731-N731+Q731)*AY731)/0.83),""))</f>
        <v/>
      </c>
      <c r="BA731" s="51" t="str">
        <f aca="false">IF(AZ731="","",AZ731*0.17-((P731+L731-N731+Q731)*AY731))</f>
        <v/>
      </c>
      <c r="BB731" s="51" t="str">
        <f aca="false">IF(AND(Y731="CONSUMO",AG731="ANEXO I",AY731&gt;4%),(AI731-(P731+L731-N731+Q731)*0.0514)/0.83*(0.5177)*(0.17)-AI731*0.0514,IF(AND(Y731="CONSUMO",AG731="ANEXO II",AY731&gt;4%),(AI731-(P731+L731-N731+Q731)*0.041)/0.83*(0.3295)*(0.17)-AI731*0.041,IF(AND(Y731="CONSUMO",AG731="ANEXO I",AY731=4%),(AI731-(P731+L731-N731+Q731)*0.04)/0.83*(0.5177)*(0.17)-AI731*0.04,IF(AND(Y731="CONSUMO",AG731="ANEXO II",AY731=4%),(AI731-(P731+L731-N731+Q731)*0.04)/0.83*(0.3295)*(0.17)-AI731*0.04,""))))</f>
        <v/>
      </c>
      <c r="BC731" s="51" t="str">
        <f aca="false">IF(C731="","",IF(AND(Y731="CONSUMO",AC731="SIM")*OR(AG731="-",AG731="BIT"),IF(E731&lt;&gt;"",(AI731-(P731+L731-N731+Q731)*AY731)/0.83),""))</f>
        <v/>
      </c>
      <c r="BD731" s="51" t="str">
        <f aca="false">IF(BC731="","",BC731*0.17)</f>
        <v/>
      </c>
      <c r="BE731" s="51" t="str">
        <f aca="false">IF(I731=6908,0,IF(BC731="","",BD731-((P731+L731-N731+Q731)*AY731)))</f>
        <v/>
      </c>
      <c r="BF731" s="53" t="str">
        <f aca="false">IF(B731="","",IF(OR(B731="",E731="Regime Normal"),0,(AI731-Q731)*VLOOKUP(R731,Dados!$X$98:$Y$108,2,0)))</f>
        <v/>
      </c>
      <c r="BG731" s="54" t="str">
        <f aca="false">IFERROR(VLOOKUP(I731,Dados!$AC$27:$AD$43,2,0),IF(B731="","",IF(D731&lt;&gt;"MT",IF(AND(AC731="SIM",Y731="Revenda"),"2403",IF(AND(AC731="SIM",Y731="Consumo"),"2407",IF(AND(AC731="NÃO",Y731="Revenda"),"2102",IF(AND(AC731="NÃO",Y731="Consumo"),"2556",)))),REPLACE(I731,1,1,1))))</f>
        <v/>
      </c>
    </row>
    <row r="732" customFormat="false" ht="12.8" hidden="false" customHeight="true" outlineLevel="0" collapsed="false">
      <c r="Y732" s="45"/>
      <c r="Z732" s="46" t="str">
        <f aca="false">IF(B732="","",(IFERROR(VLOOKUP(H732,Dados!A$3:B$15000,2,0),"Não Encontrado")))</f>
        <v/>
      </c>
      <c r="AA732" s="46" t="str">
        <f aca="false">IF(B732="","",(IFERROR(VLOOKUP(G732,Dados!C$3:E$15000,3,0),"Não Encontrado")))</f>
        <v/>
      </c>
      <c r="AB732" s="46" t="str">
        <f aca="false">IFERROR(IF(Z732&lt;&gt;"Não Encontrado",Z732,IF(AA732&lt;&gt;"Não Encontrado",AA732,"")),"")</f>
        <v/>
      </c>
      <c r="AC732" s="45" t="str">
        <f aca="false">IF(B732="","",IF(AB732="","NÃO","SIM"))</f>
        <v/>
      </c>
      <c r="AD732" s="45" t="str">
        <f aca="false">IFERROR(VLOOKUP(G732,Dados!$P$3:$R$500,3,0),"")</f>
        <v/>
      </c>
      <c r="AE732" s="45" t="str">
        <f aca="false">IFERROR(VLOOKUP(G732,Dados!$K$3:$L$500,2,0),"")</f>
        <v/>
      </c>
      <c r="AF732" s="45" t="str">
        <f aca="false">IFERROR(VLOOKUP(G732,Dados!$M$3:$N$500,2,0),"")</f>
        <v/>
      </c>
      <c r="AG732" s="45" t="str">
        <f aca="false">IF(F732="","",IF(AND(AD732="",AE732="",AF732=""),"-",IF(AND(AD732="BIT",AE732="",AF732=""),"BIT",IF(AND(AE732="ANEXO I",AD732="",AF732=""),"ANEXO I",IF(AND(AF732="ANEXO II",AD732="",AE732=""),"ANEXO II","Escolher")))))</f>
        <v/>
      </c>
      <c r="AH732" s="45" t="str">
        <f aca="false">IF(AG732&lt;&gt;"Pneus","",IFERROR(VLOOKUP(R732,Dados!$X$2:$Z$5,3,0)*(AI732-Q732),VLOOKUP(D732,Dados!$X$7:$Z$33,3,0)*(AI732-Q732)))</f>
        <v/>
      </c>
      <c r="AI732" s="47" t="str">
        <f aca="false">IF(B732="","",P732+Q732+O732+M732+L732-N732)</f>
        <v/>
      </c>
      <c r="AJ732" s="48" t="str">
        <f aca="false">IFERROR(IF(AND(AC732="SIM",AG732="-",Y732="REVENDA"),(AB732/1+1)*AI732,IF(AND(AC732="SIM",AG732="Pneus",Y732="REVENDA"),(AB732/1+1)*(AI732-AH732),"")),"")</f>
        <v/>
      </c>
      <c r="AK732" s="48" t="str">
        <f aca="false">IF(AJ732="","",AJ732*17%)</f>
        <v/>
      </c>
      <c r="AL732" s="48" t="str">
        <f aca="false">IFERROR(IF(AC732="NÃO","",IF(AK732="","",IF(E732="Simples Nacional",BF732,IF(T732=0.12,U732*0.5833337002,IF(T732=0,AI732*0.07,U732))))),"")</f>
        <v/>
      </c>
      <c r="AM732" s="47" t="str">
        <f aca="false">IFERROR(IF(AC732="NÃO","",IF(OR(AG732="-",AG732="Pneus"),AK732-AL732,"")),"")</f>
        <v/>
      </c>
      <c r="AN732" s="48" t="str">
        <f aca="false">IF(AND(Y732="REVENDA",AC732="SIM",AG732="BIT"),((AB732/1+1)*AI732)*0.4117,"")</f>
        <v/>
      </c>
      <c r="AO732" s="48" t="str">
        <f aca="false">IF(AN732="","",AN732*17%)</f>
        <v/>
      </c>
      <c r="AP732" s="49" t="str">
        <f aca="false">IF(AN732="","",IF(T732=0.12,(U732*0.4117)*0.4117,IF(T732=0,(AI732*0.07)*0.4117,U732*0.4117)))</f>
        <v/>
      </c>
      <c r="AQ732" s="47" t="str">
        <f aca="false">IF(AN732="","",AO732-AP732)</f>
        <v/>
      </c>
      <c r="AR732" s="50" t="str">
        <f aca="false">IFERROR(IF(AND(AC732="SIM",Y732="REVENDA",LEFT(AG732,5)="ANEXO")*OR(AE732="ANEXO I",AF732="ANEXO II"),VLOOKUP(H732,Dados!G:I,2,0),""),"INSERIR MVA")</f>
        <v/>
      </c>
      <c r="AS732" s="48" t="str">
        <f aca="false">IF(LEFT(AG732,5)="ANEXO",VLOOKUP(AG732,Dados!$X$111:$Z$112,2,0)*(AI732-Q732),"")</f>
        <v/>
      </c>
      <c r="AT732" s="48" t="str">
        <f aca="false">IFERROR(IF(AR732="","",(AI732*AR732)+AI732),"INSERIR MVA")</f>
        <v/>
      </c>
      <c r="AU732" s="48" t="str">
        <f aca="false">IF(AT732="","",IF(AY732=0.04,U732,AS732*AY732))</f>
        <v/>
      </c>
      <c r="AV732" s="47" t="str">
        <f aca="false">IFERROR(IF(AU732="","",(VLOOKUP(AG732,Dados!$X$111:$Z$112,3,0)*AT732*0.17)),"INSERIR MVA")</f>
        <v/>
      </c>
      <c r="AW732" s="47" t="str">
        <f aca="false">IFERROR(IF(AR732="","",AV732-AU732),"")</f>
        <v/>
      </c>
      <c r="AX732" s="51" t="str">
        <f aca="false">IFERROR(IF(AC732="NÃO","",IF(AM732&lt;&gt;"",AM732-W732,IF(AQ732&lt;&gt;"",AQ732-W732,IF(AW732&lt;&gt;"",AW732-W732,"")))),"")</f>
        <v/>
      </c>
      <c r="AY732" s="46" t="str">
        <f aca="false">IFERROR(IF(ISNA(VLOOKUP(R732,Dados!$X$2:$Y$5,2,0)),VLOOKUP(D732,Dados!$X$7:$Y$33,2,0),VLOOKUP(R732,Dados!$X$2:$Y$5,2,0)),"")</f>
        <v/>
      </c>
      <c r="AZ732" s="52" t="str">
        <f aca="false">IF(C732="","",IF(AND(Y732="CONSUMO",AC732="NÃO")*OR(AG732="-",AG732="BIT"),IF(E732&lt;&gt;"",(AI732-(P732+L732-N732+Q732)*AY732)/0.83),""))</f>
        <v/>
      </c>
      <c r="BA732" s="51" t="str">
        <f aca="false">IF(AZ732="","",AZ732*0.17-((P732+L732-N732+Q732)*AY732))</f>
        <v/>
      </c>
      <c r="BB732" s="51" t="str">
        <f aca="false">IF(AND(Y732="CONSUMO",AG732="ANEXO I",AY732&gt;4%),(AI732-(P732+L732-N732+Q732)*0.0514)/0.83*(0.5177)*(0.17)-AI732*0.0514,IF(AND(Y732="CONSUMO",AG732="ANEXO II",AY732&gt;4%),(AI732-(P732+L732-N732+Q732)*0.041)/0.83*(0.3295)*(0.17)-AI732*0.041,IF(AND(Y732="CONSUMO",AG732="ANEXO I",AY732=4%),(AI732-(P732+L732-N732+Q732)*0.04)/0.83*(0.5177)*(0.17)-AI732*0.04,IF(AND(Y732="CONSUMO",AG732="ANEXO II",AY732=4%),(AI732-(P732+L732-N732+Q732)*0.04)/0.83*(0.3295)*(0.17)-AI732*0.04,""))))</f>
        <v/>
      </c>
      <c r="BC732" s="51" t="str">
        <f aca="false">IF(C732="","",IF(AND(Y732="CONSUMO",AC732="SIM")*OR(AG732="-",AG732="BIT"),IF(E732&lt;&gt;"",(AI732-(P732+L732-N732+Q732)*AY732)/0.83),""))</f>
        <v/>
      </c>
      <c r="BD732" s="51" t="str">
        <f aca="false">IF(BC732="","",BC732*0.17)</f>
        <v/>
      </c>
      <c r="BE732" s="51" t="str">
        <f aca="false">IF(I732=6908,0,IF(BC732="","",BD732-((P732+L732-N732+Q732)*AY732)))</f>
        <v/>
      </c>
      <c r="BF732" s="53" t="str">
        <f aca="false">IF(B732="","",IF(OR(B732="",E732="Regime Normal"),0,(AI732-Q732)*VLOOKUP(R732,Dados!$X$98:$Y$108,2,0)))</f>
        <v/>
      </c>
      <c r="BG732" s="54" t="str">
        <f aca="false">IFERROR(VLOOKUP(I732,Dados!$AC$27:$AD$43,2,0),IF(B732="","",IF(D732&lt;&gt;"MT",IF(AND(AC732="SIM",Y732="Revenda"),"2403",IF(AND(AC732="SIM",Y732="Consumo"),"2407",IF(AND(AC732="NÃO",Y732="Revenda"),"2102",IF(AND(AC732="NÃO",Y732="Consumo"),"2556",)))),REPLACE(I732,1,1,1))))</f>
        <v/>
      </c>
    </row>
    <row r="733" customFormat="false" ht="12.8" hidden="false" customHeight="true" outlineLevel="0" collapsed="false">
      <c r="Y733" s="45"/>
      <c r="Z733" s="46" t="str">
        <f aca="false">IF(B733="","",(IFERROR(VLOOKUP(H733,Dados!A$3:B$15000,2,0),"Não Encontrado")))</f>
        <v/>
      </c>
      <c r="AA733" s="46" t="str">
        <f aca="false">IF(B733="","",(IFERROR(VLOOKUP(G733,Dados!C$3:E$15000,3,0),"Não Encontrado")))</f>
        <v/>
      </c>
      <c r="AB733" s="46" t="str">
        <f aca="false">IFERROR(IF(Z733&lt;&gt;"Não Encontrado",Z733,IF(AA733&lt;&gt;"Não Encontrado",AA733,"")),"")</f>
        <v/>
      </c>
      <c r="AC733" s="45" t="str">
        <f aca="false">IF(B733="","",IF(AB733="","NÃO","SIM"))</f>
        <v/>
      </c>
      <c r="AD733" s="45" t="str">
        <f aca="false">IFERROR(VLOOKUP(G733,Dados!$P$3:$R$500,3,0),"")</f>
        <v/>
      </c>
      <c r="AE733" s="45" t="str">
        <f aca="false">IFERROR(VLOOKUP(G733,Dados!$K$3:$L$500,2,0),"")</f>
        <v/>
      </c>
      <c r="AF733" s="45" t="str">
        <f aca="false">IFERROR(VLOOKUP(G733,Dados!$M$3:$N$500,2,0),"")</f>
        <v/>
      </c>
      <c r="AG733" s="45" t="str">
        <f aca="false">IF(F733="","",IF(AND(AD733="",AE733="",AF733=""),"-",IF(AND(AD733="BIT",AE733="",AF733=""),"BIT",IF(AND(AE733="ANEXO I",AD733="",AF733=""),"ANEXO I",IF(AND(AF733="ANEXO II",AD733="",AE733=""),"ANEXO II","Escolher")))))</f>
        <v/>
      </c>
      <c r="AH733" s="45" t="str">
        <f aca="false">IF(AG733&lt;&gt;"Pneus","",IFERROR(VLOOKUP(R733,Dados!$X$2:$Z$5,3,0)*(AI733-Q733),VLOOKUP(D733,Dados!$X$7:$Z$33,3,0)*(AI733-Q733)))</f>
        <v/>
      </c>
      <c r="AI733" s="47" t="str">
        <f aca="false">IF(B733="","",P733+Q733+O733+M733+L733-N733)</f>
        <v/>
      </c>
      <c r="AJ733" s="48" t="str">
        <f aca="false">IFERROR(IF(AND(AC733="SIM",AG733="-",Y733="REVENDA"),(AB733/1+1)*AI733,IF(AND(AC733="SIM",AG733="Pneus",Y733="REVENDA"),(AB733/1+1)*(AI733-AH733),"")),"")</f>
        <v/>
      </c>
      <c r="AK733" s="48" t="str">
        <f aca="false">IF(AJ733="","",AJ733*17%)</f>
        <v/>
      </c>
      <c r="AL733" s="48" t="str">
        <f aca="false">IFERROR(IF(AC733="NÃO","",IF(AK733="","",IF(E733="Simples Nacional",BF733,IF(T733=0.12,U733*0.5833337002,IF(T733=0,AI733*0.07,U733))))),"")</f>
        <v/>
      </c>
      <c r="AM733" s="47" t="str">
        <f aca="false">IFERROR(IF(AC733="NÃO","",IF(OR(AG733="-",AG733="Pneus"),AK733-AL733,"")),"")</f>
        <v/>
      </c>
      <c r="AN733" s="48" t="str">
        <f aca="false">IF(AND(Y733="REVENDA",AC733="SIM",AG733="BIT"),((AB733/1+1)*AI733)*0.4117,"")</f>
        <v/>
      </c>
      <c r="AO733" s="48" t="str">
        <f aca="false">IF(AN733="","",AN733*17%)</f>
        <v/>
      </c>
      <c r="AP733" s="49" t="str">
        <f aca="false">IF(AN733="","",IF(T733=0.12,(U733*0.4117)*0.4117,IF(T733=0,(AI733*0.07)*0.4117,U733*0.4117)))</f>
        <v/>
      </c>
      <c r="AQ733" s="47" t="str">
        <f aca="false">IF(AN733="","",AO733-AP733)</f>
        <v/>
      </c>
      <c r="AR733" s="50" t="str">
        <f aca="false">IFERROR(IF(AND(AC733="SIM",Y733="REVENDA",LEFT(AG733,5)="ANEXO")*OR(AE733="ANEXO I",AF733="ANEXO II"),VLOOKUP(H733,Dados!G:I,2,0),""),"INSERIR MVA")</f>
        <v/>
      </c>
      <c r="AS733" s="48" t="str">
        <f aca="false">IF(LEFT(AG733,5)="ANEXO",VLOOKUP(AG733,Dados!$X$111:$Z$112,2,0)*(AI733-Q733),"")</f>
        <v/>
      </c>
      <c r="AT733" s="48" t="str">
        <f aca="false">IFERROR(IF(AR733="","",(AI733*AR733)+AI733),"INSERIR MVA")</f>
        <v/>
      </c>
      <c r="AU733" s="48" t="str">
        <f aca="false">IF(AT733="","",IF(AY733=0.04,U733,AS733*AY733))</f>
        <v/>
      </c>
      <c r="AV733" s="47" t="str">
        <f aca="false">IFERROR(IF(AU733="","",(VLOOKUP(AG733,Dados!$X$111:$Z$112,3,0)*AT733*0.17)),"INSERIR MVA")</f>
        <v/>
      </c>
      <c r="AW733" s="47" t="str">
        <f aca="false">IFERROR(IF(AR733="","",AV733-AU733),"")</f>
        <v/>
      </c>
      <c r="AX733" s="51" t="str">
        <f aca="false">IFERROR(IF(AC733="NÃO","",IF(AM733&lt;&gt;"",AM733-W733,IF(AQ733&lt;&gt;"",AQ733-W733,IF(AW733&lt;&gt;"",AW733-W733,"")))),"")</f>
        <v/>
      </c>
      <c r="AY733" s="46" t="str">
        <f aca="false">IFERROR(IF(ISNA(VLOOKUP(R733,Dados!$X$2:$Y$5,2,0)),VLOOKUP(D733,Dados!$X$7:$Y$33,2,0),VLOOKUP(R733,Dados!$X$2:$Y$5,2,0)),"")</f>
        <v/>
      </c>
      <c r="AZ733" s="52" t="str">
        <f aca="false">IF(C733="","",IF(AND(Y733="CONSUMO",AC733="NÃO")*OR(AG733="-",AG733="BIT"),IF(E733&lt;&gt;"",(AI733-(P733+L733-N733+Q733)*AY733)/0.83),""))</f>
        <v/>
      </c>
      <c r="BA733" s="51" t="str">
        <f aca="false">IF(AZ733="","",AZ733*0.17-((P733+L733-N733+Q733)*AY733))</f>
        <v/>
      </c>
      <c r="BB733" s="51" t="str">
        <f aca="false">IF(AND(Y733="CONSUMO",AG733="ANEXO I",AY733&gt;4%),(AI733-(P733+L733-N733+Q733)*0.0514)/0.83*(0.5177)*(0.17)-AI733*0.0514,IF(AND(Y733="CONSUMO",AG733="ANEXO II",AY733&gt;4%),(AI733-(P733+L733-N733+Q733)*0.041)/0.83*(0.3295)*(0.17)-AI733*0.041,IF(AND(Y733="CONSUMO",AG733="ANEXO I",AY733=4%),(AI733-(P733+L733-N733+Q733)*0.04)/0.83*(0.5177)*(0.17)-AI733*0.04,IF(AND(Y733="CONSUMO",AG733="ANEXO II",AY733=4%),(AI733-(P733+L733-N733+Q733)*0.04)/0.83*(0.3295)*(0.17)-AI733*0.04,""))))</f>
        <v/>
      </c>
      <c r="BC733" s="51" t="str">
        <f aca="false">IF(C733="","",IF(AND(Y733="CONSUMO",AC733="SIM")*OR(AG733="-",AG733="BIT"),IF(E733&lt;&gt;"",(AI733-(P733+L733-N733+Q733)*AY733)/0.83),""))</f>
        <v/>
      </c>
      <c r="BD733" s="51" t="str">
        <f aca="false">IF(BC733="","",BC733*0.17)</f>
        <v/>
      </c>
      <c r="BE733" s="51" t="str">
        <f aca="false">IF(I733=6908,0,IF(BC733="","",BD733-((P733+L733-N733+Q733)*AY733)))</f>
        <v/>
      </c>
      <c r="BF733" s="53" t="str">
        <f aca="false">IF(B733="","",IF(OR(B733="",E733="Regime Normal"),0,(AI733-Q733)*VLOOKUP(R733,Dados!$X$98:$Y$108,2,0)))</f>
        <v/>
      </c>
      <c r="BG733" s="54" t="str">
        <f aca="false">IFERROR(VLOOKUP(I733,Dados!$AC$27:$AD$43,2,0),IF(B733="","",IF(D733&lt;&gt;"MT",IF(AND(AC733="SIM",Y733="Revenda"),"2403",IF(AND(AC733="SIM",Y733="Consumo"),"2407",IF(AND(AC733="NÃO",Y733="Revenda"),"2102",IF(AND(AC733="NÃO",Y733="Consumo"),"2556",)))),REPLACE(I733,1,1,1))))</f>
        <v/>
      </c>
    </row>
    <row r="734" customFormat="false" ht="12.8" hidden="false" customHeight="true" outlineLevel="0" collapsed="false">
      <c r="Y734" s="45"/>
      <c r="Z734" s="46" t="str">
        <f aca="false">IF(B734="","",(IFERROR(VLOOKUP(H734,Dados!A$3:B$15000,2,0),"Não Encontrado")))</f>
        <v/>
      </c>
      <c r="AA734" s="46" t="str">
        <f aca="false">IF(B734="","",(IFERROR(VLOOKUP(G734,Dados!C$3:E$15000,3,0),"Não Encontrado")))</f>
        <v/>
      </c>
      <c r="AB734" s="46" t="str">
        <f aca="false">IFERROR(IF(Z734&lt;&gt;"Não Encontrado",Z734,IF(AA734&lt;&gt;"Não Encontrado",AA734,"")),"")</f>
        <v/>
      </c>
      <c r="AC734" s="45" t="str">
        <f aca="false">IF(B734="","",IF(AB734="","NÃO","SIM"))</f>
        <v/>
      </c>
      <c r="AD734" s="45" t="str">
        <f aca="false">IFERROR(VLOOKUP(G734,Dados!$P$3:$R$500,3,0),"")</f>
        <v/>
      </c>
      <c r="AE734" s="45" t="str">
        <f aca="false">IFERROR(VLOOKUP(G734,Dados!$K$3:$L$500,2,0),"")</f>
        <v/>
      </c>
      <c r="AF734" s="45" t="str">
        <f aca="false">IFERROR(VLOOKUP(G734,Dados!$M$3:$N$500,2,0),"")</f>
        <v/>
      </c>
      <c r="AG734" s="45" t="str">
        <f aca="false">IF(F734="","",IF(AND(AD734="",AE734="",AF734=""),"-",IF(AND(AD734="BIT",AE734="",AF734=""),"BIT",IF(AND(AE734="ANEXO I",AD734="",AF734=""),"ANEXO I",IF(AND(AF734="ANEXO II",AD734="",AE734=""),"ANEXO II","Escolher")))))</f>
        <v/>
      </c>
      <c r="AH734" s="45" t="str">
        <f aca="false">IF(AG734&lt;&gt;"Pneus","",IFERROR(VLOOKUP(R734,Dados!$X$2:$Z$5,3,0)*(AI734-Q734),VLOOKUP(D734,Dados!$X$7:$Z$33,3,0)*(AI734-Q734)))</f>
        <v/>
      </c>
      <c r="AI734" s="47" t="str">
        <f aca="false">IF(B734="","",P734+Q734+O734+M734+L734-N734)</f>
        <v/>
      </c>
      <c r="AJ734" s="48" t="str">
        <f aca="false">IFERROR(IF(AND(AC734="SIM",AG734="-",Y734="REVENDA"),(AB734/1+1)*AI734,IF(AND(AC734="SIM",AG734="Pneus",Y734="REVENDA"),(AB734/1+1)*(AI734-AH734),"")),"")</f>
        <v/>
      </c>
      <c r="AK734" s="48" t="str">
        <f aca="false">IF(AJ734="","",AJ734*17%)</f>
        <v/>
      </c>
      <c r="AL734" s="48" t="str">
        <f aca="false">IFERROR(IF(AC734="NÃO","",IF(AK734="","",IF(E734="Simples Nacional",BF734,IF(T734=0.12,U734*0.5833337002,IF(T734=0,AI734*0.07,U734))))),"")</f>
        <v/>
      </c>
      <c r="AM734" s="47" t="str">
        <f aca="false">IFERROR(IF(AC734="NÃO","",IF(OR(AG734="-",AG734="Pneus"),AK734-AL734,"")),"")</f>
        <v/>
      </c>
      <c r="AN734" s="48" t="str">
        <f aca="false">IF(AND(Y734="REVENDA",AC734="SIM",AG734="BIT"),((AB734/1+1)*AI734)*0.4117,"")</f>
        <v/>
      </c>
      <c r="AO734" s="48" t="str">
        <f aca="false">IF(AN734="","",AN734*17%)</f>
        <v/>
      </c>
      <c r="AP734" s="49" t="str">
        <f aca="false">IF(AN734="","",IF(T734=0.12,(U734*0.4117)*0.4117,IF(T734=0,(AI734*0.07)*0.4117,U734*0.4117)))</f>
        <v/>
      </c>
      <c r="AQ734" s="47" t="str">
        <f aca="false">IF(AN734="","",AO734-AP734)</f>
        <v/>
      </c>
      <c r="AR734" s="50" t="str">
        <f aca="false">IFERROR(IF(AND(AC734="SIM",Y734="REVENDA",LEFT(AG734,5)="ANEXO")*OR(AE734="ANEXO I",AF734="ANEXO II"),VLOOKUP(H734,Dados!G:I,2,0),""),"INSERIR MVA")</f>
        <v/>
      </c>
      <c r="AS734" s="48" t="str">
        <f aca="false">IF(LEFT(AG734,5)="ANEXO",VLOOKUP(AG734,Dados!$X$111:$Z$112,2,0)*(AI734-Q734),"")</f>
        <v/>
      </c>
      <c r="AT734" s="48" t="str">
        <f aca="false">IFERROR(IF(AR734="","",(AI734*AR734)+AI734),"INSERIR MVA")</f>
        <v/>
      </c>
      <c r="AU734" s="48" t="str">
        <f aca="false">IF(AT734="","",IF(AY734=0.04,U734,AS734*AY734))</f>
        <v/>
      </c>
      <c r="AV734" s="47" t="str">
        <f aca="false">IFERROR(IF(AU734="","",(VLOOKUP(AG734,Dados!$X$111:$Z$112,3,0)*AT734*0.17)),"INSERIR MVA")</f>
        <v/>
      </c>
      <c r="AW734" s="47" t="str">
        <f aca="false">IFERROR(IF(AR734="","",AV734-AU734),"")</f>
        <v/>
      </c>
      <c r="AX734" s="51" t="str">
        <f aca="false">IFERROR(IF(AC734="NÃO","",IF(AM734&lt;&gt;"",AM734-W734,IF(AQ734&lt;&gt;"",AQ734-W734,IF(AW734&lt;&gt;"",AW734-W734,"")))),"")</f>
        <v/>
      </c>
      <c r="AY734" s="46" t="str">
        <f aca="false">IFERROR(IF(ISNA(VLOOKUP(R734,Dados!$X$2:$Y$5,2,0)),VLOOKUP(D734,Dados!$X$7:$Y$33,2,0),VLOOKUP(R734,Dados!$X$2:$Y$5,2,0)),"")</f>
        <v/>
      </c>
      <c r="AZ734" s="52" t="str">
        <f aca="false">IF(C734="","",IF(AND(Y734="CONSUMO",AC734="NÃO")*OR(AG734="-",AG734="BIT"),IF(E734&lt;&gt;"",(AI734-(P734+L734-N734+Q734)*AY734)/0.83),""))</f>
        <v/>
      </c>
      <c r="BA734" s="51" t="str">
        <f aca="false">IF(AZ734="","",AZ734*0.17-((P734+L734-N734+Q734)*AY734))</f>
        <v/>
      </c>
      <c r="BB734" s="51" t="str">
        <f aca="false">IF(AND(Y734="CONSUMO",AG734="ANEXO I",AY734&gt;4%),(AI734-(P734+L734-N734+Q734)*0.0514)/0.83*(0.5177)*(0.17)-AI734*0.0514,IF(AND(Y734="CONSUMO",AG734="ANEXO II",AY734&gt;4%),(AI734-(P734+L734-N734+Q734)*0.041)/0.83*(0.3295)*(0.17)-AI734*0.041,IF(AND(Y734="CONSUMO",AG734="ANEXO I",AY734=4%),(AI734-(P734+L734-N734+Q734)*0.04)/0.83*(0.5177)*(0.17)-AI734*0.04,IF(AND(Y734="CONSUMO",AG734="ANEXO II",AY734=4%),(AI734-(P734+L734-N734+Q734)*0.04)/0.83*(0.3295)*(0.17)-AI734*0.04,""))))</f>
        <v/>
      </c>
      <c r="BC734" s="51" t="str">
        <f aca="false">IF(C734="","",IF(AND(Y734="CONSUMO",AC734="SIM")*OR(AG734="-",AG734="BIT"),IF(E734&lt;&gt;"",(AI734-(P734+L734-N734+Q734)*AY734)/0.83),""))</f>
        <v/>
      </c>
      <c r="BD734" s="51" t="str">
        <f aca="false">IF(BC734="","",BC734*0.17)</f>
        <v/>
      </c>
      <c r="BE734" s="51" t="str">
        <f aca="false">IF(I734=6908,0,IF(BC734="","",BD734-((P734+L734-N734+Q734)*AY734)))</f>
        <v/>
      </c>
      <c r="BF734" s="53" t="str">
        <f aca="false">IF(B734="","",IF(OR(B734="",E734="Regime Normal"),0,(AI734-Q734)*VLOOKUP(R734,Dados!$X$98:$Y$108,2,0)))</f>
        <v/>
      </c>
      <c r="BG734" s="54" t="str">
        <f aca="false">IFERROR(VLOOKUP(I734,Dados!$AC$27:$AD$43,2,0),IF(B734="","",IF(D734&lt;&gt;"MT",IF(AND(AC734="SIM",Y734="Revenda"),"2403",IF(AND(AC734="SIM",Y734="Consumo"),"2407",IF(AND(AC734="NÃO",Y734="Revenda"),"2102",IF(AND(AC734="NÃO",Y734="Consumo"),"2556",)))),REPLACE(I734,1,1,1))))</f>
        <v/>
      </c>
    </row>
    <row r="735" customFormat="false" ht="12.8" hidden="false" customHeight="true" outlineLevel="0" collapsed="false">
      <c r="Y735" s="45"/>
      <c r="Z735" s="46" t="str">
        <f aca="false">IF(B735="","",(IFERROR(VLOOKUP(H735,Dados!A$3:B$15000,2,0),"Não Encontrado")))</f>
        <v/>
      </c>
      <c r="AA735" s="46" t="str">
        <f aca="false">IF(B735="","",(IFERROR(VLOOKUP(G735,Dados!C$3:E$15000,3,0),"Não Encontrado")))</f>
        <v/>
      </c>
      <c r="AB735" s="46" t="str">
        <f aca="false">IFERROR(IF(Z735&lt;&gt;"Não Encontrado",Z735,IF(AA735&lt;&gt;"Não Encontrado",AA735,"")),"")</f>
        <v/>
      </c>
      <c r="AC735" s="45" t="str">
        <f aca="false">IF(B735="","",IF(AB735="","NÃO","SIM"))</f>
        <v/>
      </c>
      <c r="AD735" s="45" t="str">
        <f aca="false">IFERROR(VLOOKUP(G735,Dados!$P$3:$R$500,3,0),"")</f>
        <v/>
      </c>
      <c r="AE735" s="45" t="str">
        <f aca="false">IFERROR(VLOOKUP(G735,Dados!$K$3:$L$500,2,0),"")</f>
        <v/>
      </c>
      <c r="AF735" s="45" t="str">
        <f aca="false">IFERROR(VLOOKUP(G735,Dados!$M$3:$N$500,2,0),"")</f>
        <v/>
      </c>
      <c r="AG735" s="45" t="str">
        <f aca="false">IF(F735="","",IF(AND(AD735="",AE735="",AF735=""),"-",IF(AND(AD735="BIT",AE735="",AF735=""),"BIT",IF(AND(AE735="ANEXO I",AD735="",AF735=""),"ANEXO I",IF(AND(AF735="ANEXO II",AD735="",AE735=""),"ANEXO II","Escolher")))))</f>
        <v/>
      </c>
      <c r="AH735" s="45" t="str">
        <f aca="false">IF(AG735&lt;&gt;"Pneus","",IFERROR(VLOOKUP(R735,Dados!$X$2:$Z$5,3,0)*(AI735-Q735),VLOOKUP(D735,Dados!$X$7:$Z$33,3,0)*(AI735-Q735)))</f>
        <v/>
      </c>
      <c r="AI735" s="47" t="str">
        <f aca="false">IF(B735="","",P735+Q735+O735+M735+L735-N735)</f>
        <v/>
      </c>
      <c r="AJ735" s="48" t="str">
        <f aca="false">IFERROR(IF(AND(AC735="SIM",AG735="-",Y735="REVENDA"),(AB735/1+1)*AI735,IF(AND(AC735="SIM",AG735="Pneus",Y735="REVENDA"),(AB735/1+1)*(AI735-AH735),"")),"")</f>
        <v/>
      </c>
      <c r="AK735" s="48" t="str">
        <f aca="false">IF(AJ735="","",AJ735*17%)</f>
        <v/>
      </c>
      <c r="AL735" s="48" t="str">
        <f aca="false">IFERROR(IF(AC735="NÃO","",IF(AK735="","",IF(E735="Simples Nacional",BF735,IF(T735=0.12,U735*0.5833337002,IF(T735=0,AI735*0.07,U735))))),"")</f>
        <v/>
      </c>
      <c r="AM735" s="47" t="str">
        <f aca="false">IFERROR(IF(AC735="NÃO","",IF(OR(AG735="-",AG735="Pneus"),AK735-AL735,"")),"")</f>
        <v/>
      </c>
      <c r="AN735" s="48" t="str">
        <f aca="false">IF(AND(Y735="REVENDA",AC735="SIM",AG735="BIT"),((AB735/1+1)*AI735)*0.4117,"")</f>
        <v/>
      </c>
      <c r="AO735" s="48" t="str">
        <f aca="false">IF(AN735="","",AN735*17%)</f>
        <v/>
      </c>
      <c r="AP735" s="49" t="str">
        <f aca="false">IF(AN735="","",IF(T735=0.12,(U735*0.4117)*0.4117,IF(T735=0,(AI735*0.07)*0.4117,U735*0.4117)))</f>
        <v/>
      </c>
      <c r="AQ735" s="47" t="str">
        <f aca="false">IF(AN735="","",AO735-AP735)</f>
        <v/>
      </c>
      <c r="AR735" s="50" t="str">
        <f aca="false">IFERROR(IF(AND(AC735="SIM",Y735="REVENDA",LEFT(AG735,5)="ANEXO")*OR(AE735="ANEXO I",AF735="ANEXO II"),VLOOKUP(H735,Dados!G:I,2,0),""),"INSERIR MVA")</f>
        <v/>
      </c>
      <c r="AS735" s="48" t="str">
        <f aca="false">IF(LEFT(AG735,5)="ANEXO",VLOOKUP(AG735,Dados!$X$111:$Z$112,2,0)*(AI735-Q735),"")</f>
        <v/>
      </c>
      <c r="AT735" s="48" t="str">
        <f aca="false">IFERROR(IF(AR735="","",(AI735*AR735)+AI735),"INSERIR MVA")</f>
        <v/>
      </c>
      <c r="AU735" s="48" t="str">
        <f aca="false">IF(AT735="","",IF(AY735=0.04,U735,AS735*AY735))</f>
        <v/>
      </c>
      <c r="AV735" s="47" t="str">
        <f aca="false">IFERROR(IF(AU735="","",(VLOOKUP(AG735,Dados!$X$111:$Z$112,3,0)*AT735*0.17)),"INSERIR MVA")</f>
        <v/>
      </c>
      <c r="AW735" s="47" t="str">
        <f aca="false">IFERROR(IF(AR735="","",AV735-AU735),"")</f>
        <v/>
      </c>
      <c r="AX735" s="51" t="str">
        <f aca="false">IFERROR(IF(AC735="NÃO","",IF(AM735&lt;&gt;"",AM735-W735,IF(AQ735&lt;&gt;"",AQ735-W735,IF(AW735&lt;&gt;"",AW735-W735,"")))),"")</f>
        <v/>
      </c>
      <c r="AY735" s="46" t="str">
        <f aca="false">IFERROR(IF(ISNA(VLOOKUP(R735,Dados!$X$2:$Y$5,2,0)),VLOOKUP(D735,Dados!$X$7:$Y$33,2,0),VLOOKUP(R735,Dados!$X$2:$Y$5,2,0)),"")</f>
        <v/>
      </c>
      <c r="AZ735" s="52" t="str">
        <f aca="false">IF(C735="","",IF(AND(Y735="CONSUMO",AC735="NÃO")*OR(AG735="-",AG735="BIT"),IF(E735&lt;&gt;"",(AI735-(P735+L735-N735+Q735)*AY735)/0.83),""))</f>
        <v/>
      </c>
      <c r="BA735" s="51" t="str">
        <f aca="false">IF(AZ735="","",AZ735*0.17-((P735+L735-N735+Q735)*AY735))</f>
        <v/>
      </c>
      <c r="BB735" s="51" t="str">
        <f aca="false">IF(AND(Y735="CONSUMO",AG735="ANEXO I",AY735&gt;4%),(AI735-(P735+L735-N735+Q735)*0.0514)/0.83*(0.5177)*(0.17)-AI735*0.0514,IF(AND(Y735="CONSUMO",AG735="ANEXO II",AY735&gt;4%),(AI735-(P735+L735-N735+Q735)*0.041)/0.83*(0.3295)*(0.17)-AI735*0.041,IF(AND(Y735="CONSUMO",AG735="ANEXO I",AY735=4%),(AI735-(P735+L735-N735+Q735)*0.04)/0.83*(0.5177)*(0.17)-AI735*0.04,IF(AND(Y735="CONSUMO",AG735="ANEXO II",AY735=4%),(AI735-(P735+L735-N735+Q735)*0.04)/0.83*(0.3295)*(0.17)-AI735*0.04,""))))</f>
        <v/>
      </c>
      <c r="BC735" s="51" t="str">
        <f aca="false">IF(C735="","",IF(AND(Y735="CONSUMO",AC735="SIM")*OR(AG735="-",AG735="BIT"),IF(E735&lt;&gt;"",(AI735-(P735+L735-N735+Q735)*AY735)/0.83),""))</f>
        <v/>
      </c>
      <c r="BD735" s="51" t="str">
        <f aca="false">IF(BC735="","",BC735*0.17)</f>
        <v/>
      </c>
      <c r="BE735" s="51" t="str">
        <f aca="false">IF(I735=6908,0,IF(BC735="","",BD735-((P735+L735-N735+Q735)*AY735)))</f>
        <v/>
      </c>
      <c r="BF735" s="53" t="str">
        <f aca="false">IF(B735="","",IF(OR(B735="",E735="Regime Normal"),0,(AI735-Q735)*VLOOKUP(R735,Dados!$X$98:$Y$108,2,0)))</f>
        <v/>
      </c>
      <c r="BG735" s="54" t="str">
        <f aca="false">IFERROR(VLOOKUP(I735,Dados!$AC$27:$AD$43,2,0),IF(B735="","",IF(D735&lt;&gt;"MT",IF(AND(AC735="SIM",Y735="Revenda"),"2403",IF(AND(AC735="SIM",Y735="Consumo"),"2407",IF(AND(AC735="NÃO",Y735="Revenda"),"2102",IF(AND(AC735="NÃO",Y735="Consumo"),"2556",)))),REPLACE(I735,1,1,1))))</f>
        <v/>
      </c>
    </row>
    <row r="736" customFormat="false" ht="12.8" hidden="false" customHeight="true" outlineLevel="0" collapsed="false">
      <c r="Y736" s="45"/>
      <c r="Z736" s="46" t="str">
        <f aca="false">IF(B736="","",(IFERROR(VLOOKUP(H736,Dados!A$3:B$15000,2,0),"Não Encontrado")))</f>
        <v/>
      </c>
      <c r="AA736" s="46" t="str">
        <f aca="false">IF(B736="","",(IFERROR(VLOOKUP(G736,Dados!C$3:E$15000,3,0),"Não Encontrado")))</f>
        <v/>
      </c>
      <c r="AB736" s="46" t="str">
        <f aca="false">IFERROR(IF(Z736&lt;&gt;"Não Encontrado",Z736,IF(AA736&lt;&gt;"Não Encontrado",AA736,"")),"")</f>
        <v/>
      </c>
      <c r="AC736" s="45" t="str">
        <f aca="false">IF(B736="","",IF(AB736="","NÃO","SIM"))</f>
        <v/>
      </c>
      <c r="AD736" s="45" t="str">
        <f aca="false">IFERROR(VLOOKUP(G736,Dados!$P$3:$R$500,3,0),"")</f>
        <v/>
      </c>
      <c r="AE736" s="45" t="str">
        <f aca="false">IFERROR(VLOOKUP(G736,Dados!$K$3:$L$500,2,0),"")</f>
        <v/>
      </c>
      <c r="AF736" s="45" t="str">
        <f aca="false">IFERROR(VLOOKUP(G736,Dados!$M$3:$N$500,2,0),"")</f>
        <v/>
      </c>
      <c r="AG736" s="45" t="str">
        <f aca="false">IF(F736="","",IF(AND(AD736="",AE736="",AF736=""),"-",IF(AND(AD736="BIT",AE736="",AF736=""),"BIT",IF(AND(AE736="ANEXO I",AD736="",AF736=""),"ANEXO I",IF(AND(AF736="ANEXO II",AD736="",AE736=""),"ANEXO II","Escolher")))))</f>
        <v/>
      </c>
      <c r="AH736" s="45" t="str">
        <f aca="false">IF(AG736&lt;&gt;"Pneus","",IFERROR(VLOOKUP(R736,Dados!$X$2:$Z$5,3,0)*(AI736-Q736),VLOOKUP(D736,Dados!$X$7:$Z$33,3,0)*(AI736-Q736)))</f>
        <v/>
      </c>
      <c r="AI736" s="47" t="str">
        <f aca="false">IF(B736="","",P736+Q736+O736+M736+L736-N736)</f>
        <v/>
      </c>
      <c r="AJ736" s="48" t="str">
        <f aca="false">IFERROR(IF(AND(AC736="SIM",AG736="-",Y736="REVENDA"),(AB736/1+1)*AI736,IF(AND(AC736="SIM",AG736="Pneus",Y736="REVENDA"),(AB736/1+1)*(AI736-AH736),"")),"")</f>
        <v/>
      </c>
      <c r="AK736" s="48" t="str">
        <f aca="false">IF(AJ736="","",AJ736*17%)</f>
        <v/>
      </c>
      <c r="AL736" s="48" t="str">
        <f aca="false">IFERROR(IF(AC736="NÃO","",IF(AK736="","",IF(E736="Simples Nacional",BF736,IF(T736=0.12,U736*0.5833337002,IF(T736=0,AI736*0.07,U736))))),"")</f>
        <v/>
      </c>
      <c r="AM736" s="47" t="str">
        <f aca="false">IFERROR(IF(AC736="NÃO","",IF(OR(AG736="-",AG736="Pneus"),AK736-AL736,"")),"")</f>
        <v/>
      </c>
      <c r="AN736" s="48" t="str">
        <f aca="false">IF(AND(Y736="REVENDA",AC736="SIM",AG736="BIT"),((AB736/1+1)*AI736)*0.4117,"")</f>
        <v/>
      </c>
      <c r="AO736" s="48" t="str">
        <f aca="false">IF(AN736="","",AN736*17%)</f>
        <v/>
      </c>
      <c r="AP736" s="49" t="str">
        <f aca="false">IF(AN736="","",IF(T736=0.12,(U736*0.4117)*0.4117,IF(T736=0,(AI736*0.07)*0.4117,U736*0.4117)))</f>
        <v/>
      </c>
      <c r="AQ736" s="47" t="str">
        <f aca="false">IF(AN736="","",AO736-AP736)</f>
        <v/>
      </c>
      <c r="AR736" s="50" t="str">
        <f aca="false">IFERROR(IF(AND(AC736="SIM",Y736="REVENDA",LEFT(AG736,5)="ANEXO")*OR(AE736="ANEXO I",AF736="ANEXO II"),VLOOKUP(H736,Dados!G:I,2,0),""),"INSERIR MVA")</f>
        <v/>
      </c>
      <c r="AS736" s="48" t="str">
        <f aca="false">IF(LEFT(AG736,5)="ANEXO",VLOOKUP(AG736,Dados!$X$111:$Z$112,2,0)*(AI736-Q736),"")</f>
        <v/>
      </c>
      <c r="AT736" s="48" t="str">
        <f aca="false">IFERROR(IF(AR736="","",(AI736*AR736)+AI736),"INSERIR MVA")</f>
        <v/>
      </c>
      <c r="AU736" s="48" t="str">
        <f aca="false">IF(AT736="","",IF(AY736=0.04,U736,AS736*AY736))</f>
        <v/>
      </c>
      <c r="AV736" s="47" t="str">
        <f aca="false">IFERROR(IF(AU736="","",(VLOOKUP(AG736,Dados!$X$111:$Z$112,3,0)*AT736*0.17)),"INSERIR MVA")</f>
        <v/>
      </c>
      <c r="AW736" s="47" t="str">
        <f aca="false">IFERROR(IF(AR736="","",AV736-AU736),"")</f>
        <v/>
      </c>
      <c r="AX736" s="51" t="str">
        <f aca="false">IFERROR(IF(AC736="NÃO","",IF(AM736&lt;&gt;"",AM736-W736,IF(AQ736&lt;&gt;"",AQ736-W736,IF(AW736&lt;&gt;"",AW736-W736,"")))),"")</f>
        <v/>
      </c>
      <c r="AY736" s="46" t="str">
        <f aca="false">IFERROR(IF(ISNA(VLOOKUP(R736,Dados!$X$2:$Y$5,2,0)),VLOOKUP(D736,Dados!$X$7:$Y$33,2,0),VLOOKUP(R736,Dados!$X$2:$Y$5,2,0)),"")</f>
        <v/>
      </c>
      <c r="AZ736" s="52" t="str">
        <f aca="false">IF(C736="","",IF(AND(Y736="CONSUMO",AC736="NÃO")*OR(AG736="-",AG736="BIT"),IF(E736&lt;&gt;"",(AI736-(P736+L736-N736+Q736)*AY736)/0.83),""))</f>
        <v/>
      </c>
      <c r="BA736" s="51" t="str">
        <f aca="false">IF(AZ736="","",AZ736*0.17-((P736+L736-N736+Q736)*AY736))</f>
        <v/>
      </c>
      <c r="BB736" s="51" t="str">
        <f aca="false">IF(AND(Y736="CONSUMO",AG736="ANEXO I",AY736&gt;4%),(AI736-(P736+L736-N736+Q736)*0.0514)/0.83*(0.5177)*(0.17)-AI736*0.0514,IF(AND(Y736="CONSUMO",AG736="ANEXO II",AY736&gt;4%),(AI736-(P736+L736-N736+Q736)*0.041)/0.83*(0.3295)*(0.17)-AI736*0.041,IF(AND(Y736="CONSUMO",AG736="ANEXO I",AY736=4%),(AI736-(P736+L736-N736+Q736)*0.04)/0.83*(0.5177)*(0.17)-AI736*0.04,IF(AND(Y736="CONSUMO",AG736="ANEXO II",AY736=4%),(AI736-(P736+L736-N736+Q736)*0.04)/0.83*(0.3295)*(0.17)-AI736*0.04,""))))</f>
        <v/>
      </c>
      <c r="BC736" s="51" t="str">
        <f aca="false">IF(C736="","",IF(AND(Y736="CONSUMO",AC736="SIM")*OR(AG736="-",AG736="BIT"),IF(E736&lt;&gt;"",(AI736-(P736+L736-N736+Q736)*AY736)/0.83),""))</f>
        <v/>
      </c>
      <c r="BD736" s="51" t="str">
        <f aca="false">IF(BC736="","",BC736*0.17)</f>
        <v/>
      </c>
      <c r="BE736" s="51" t="str">
        <f aca="false">IF(I736=6908,0,IF(BC736="","",BD736-((P736+L736-N736+Q736)*AY736)))</f>
        <v/>
      </c>
      <c r="BF736" s="53" t="str">
        <f aca="false">IF(B736="","",IF(OR(B736="",E736="Regime Normal"),0,(AI736-Q736)*VLOOKUP(R736,Dados!$X$98:$Y$108,2,0)))</f>
        <v/>
      </c>
      <c r="BG736" s="54" t="str">
        <f aca="false">IFERROR(VLOOKUP(I736,Dados!$AC$27:$AD$43,2,0),IF(B736="","",IF(D736&lt;&gt;"MT",IF(AND(AC736="SIM",Y736="Revenda"),"2403",IF(AND(AC736="SIM",Y736="Consumo"),"2407",IF(AND(AC736="NÃO",Y736="Revenda"),"2102",IF(AND(AC736="NÃO",Y736="Consumo"),"2556",)))),REPLACE(I736,1,1,1))))</f>
        <v/>
      </c>
    </row>
    <row r="737" customFormat="false" ht="12.8" hidden="false" customHeight="true" outlineLevel="0" collapsed="false">
      <c r="Y737" s="45"/>
      <c r="Z737" s="46" t="str">
        <f aca="false">IF(B737="","",(IFERROR(VLOOKUP(H737,Dados!A$3:B$15000,2,0),"Não Encontrado")))</f>
        <v/>
      </c>
      <c r="AA737" s="46" t="str">
        <f aca="false">IF(B737="","",(IFERROR(VLOOKUP(G737,Dados!C$3:E$15000,3,0),"Não Encontrado")))</f>
        <v/>
      </c>
      <c r="AB737" s="46" t="str">
        <f aca="false">IFERROR(IF(Z737&lt;&gt;"Não Encontrado",Z737,IF(AA737&lt;&gt;"Não Encontrado",AA737,"")),"")</f>
        <v/>
      </c>
      <c r="AC737" s="45" t="str">
        <f aca="false">IF(B737="","",IF(AB737="","NÃO","SIM"))</f>
        <v/>
      </c>
      <c r="AD737" s="45" t="str">
        <f aca="false">IFERROR(VLOOKUP(G737,Dados!$P$3:$R$500,3,0),"")</f>
        <v/>
      </c>
      <c r="AE737" s="45" t="str">
        <f aca="false">IFERROR(VLOOKUP(G737,Dados!$K$3:$L$500,2,0),"")</f>
        <v/>
      </c>
      <c r="AF737" s="45" t="str">
        <f aca="false">IFERROR(VLOOKUP(G737,Dados!$M$3:$N$500,2,0),"")</f>
        <v/>
      </c>
      <c r="AG737" s="45" t="str">
        <f aca="false">IF(F737="","",IF(AND(AD737="",AE737="",AF737=""),"-",IF(AND(AD737="BIT",AE737="",AF737=""),"BIT",IF(AND(AE737="ANEXO I",AD737="",AF737=""),"ANEXO I",IF(AND(AF737="ANEXO II",AD737="",AE737=""),"ANEXO II","Escolher")))))</f>
        <v/>
      </c>
      <c r="AH737" s="45" t="str">
        <f aca="false">IF(AG737&lt;&gt;"Pneus","",IFERROR(VLOOKUP(R737,Dados!$X$2:$Z$5,3,0)*(AI737-Q737),VLOOKUP(D737,Dados!$X$7:$Z$33,3,0)*(AI737-Q737)))</f>
        <v/>
      </c>
      <c r="AI737" s="47" t="str">
        <f aca="false">IF(B737="","",P737+Q737+O737+M737+L737-N737)</f>
        <v/>
      </c>
      <c r="AJ737" s="48" t="str">
        <f aca="false">IFERROR(IF(AND(AC737="SIM",AG737="-",Y737="REVENDA"),(AB737/1+1)*AI737,IF(AND(AC737="SIM",AG737="Pneus",Y737="REVENDA"),(AB737/1+1)*(AI737-AH737),"")),"")</f>
        <v/>
      </c>
      <c r="AK737" s="48" t="str">
        <f aca="false">IF(AJ737="","",AJ737*17%)</f>
        <v/>
      </c>
      <c r="AL737" s="48" t="str">
        <f aca="false">IFERROR(IF(AC737="NÃO","",IF(AK737="","",IF(E737="Simples Nacional",BF737,IF(T737=0.12,U737*0.5833337002,IF(T737=0,AI737*0.07,U737))))),"")</f>
        <v/>
      </c>
      <c r="AM737" s="47" t="str">
        <f aca="false">IFERROR(IF(AC737="NÃO","",IF(OR(AG737="-",AG737="Pneus"),AK737-AL737,"")),"")</f>
        <v/>
      </c>
      <c r="AN737" s="48" t="str">
        <f aca="false">IF(AND(Y737="REVENDA",AC737="SIM",AG737="BIT"),((AB737/1+1)*AI737)*0.4117,"")</f>
        <v/>
      </c>
      <c r="AO737" s="48" t="str">
        <f aca="false">IF(AN737="","",AN737*17%)</f>
        <v/>
      </c>
      <c r="AP737" s="49" t="str">
        <f aca="false">IF(AN737="","",IF(T737=0.12,(U737*0.4117)*0.4117,IF(T737=0,(AI737*0.07)*0.4117,U737*0.4117)))</f>
        <v/>
      </c>
      <c r="AQ737" s="47" t="str">
        <f aca="false">IF(AN737="","",AO737-AP737)</f>
        <v/>
      </c>
      <c r="AR737" s="50" t="str">
        <f aca="false">IFERROR(IF(AND(AC737="SIM",Y737="REVENDA",LEFT(AG737,5)="ANEXO")*OR(AE737="ANEXO I",AF737="ANEXO II"),VLOOKUP(H737,Dados!G:I,2,0),""),"INSERIR MVA")</f>
        <v/>
      </c>
      <c r="AS737" s="48" t="str">
        <f aca="false">IF(LEFT(AG737,5)="ANEXO",VLOOKUP(AG737,Dados!$X$111:$Z$112,2,0)*(AI737-Q737),"")</f>
        <v/>
      </c>
      <c r="AT737" s="48" t="str">
        <f aca="false">IFERROR(IF(AR737="","",(AI737*AR737)+AI737),"INSERIR MVA")</f>
        <v/>
      </c>
      <c r="AU737" s="48" t="str">
        <f aca="false">IF(AT737="","",IF(AY737=0.04,U737,AS737*AY737))</f>
        <v/>
      </c>
      <c r="AV737" s="47" t="str">
        <f aca="false">IFERROR(IF(AU737="","",(VLOOKUP(AG737,Dados!$X$111:$Z$112,3,0)*AT737*0.17)),"INSERIR MVA")</f>
        <v/>
      </c>
      <c r="AW737" s="47" t="str">
        <f aca="false">IFERROR(IF(AR737="","",AV737-AU737),"")</f>
        <v/>
      </c>
      <c r="AX737" s="51" t="str">
        <f aca="false">IFERROR(IF(AC737="NÃO","",IF(AM737&lt;&gt;"",AM737-W737,IF(AQ737&lt;&gt;"",AQ737-W737,IF(AW737&lt;&gt;"",AW737-W737,"")))),"")</f>
        <v/>
      </c>
      <c r="AY737" s="46" t="str">
        <f aca="false">IFERROR(IF(ISNA(VLOOKUP(R737,Dados!$X$2:$Y$5,2,0)),VLOOKUP(D737,Dados!$X$7:$Y$33,2,0),VLOOKUP(R737,Dados!$X$2:$Y$5,2,0)),"")</f>
        <v/>
      </c>
      <c r="AZ737" s="52" t="str">
        <f aca="false">IF(C737="","",IF(AND(Y737="CONSUMO",AC737="NÃO")*OR(AG737="-",AG737="BIT"),IF(E737&lt;&gt;"",(AI737-(P737+L737-N737+Q737)*AY737)/0.83),""))</f>
        <v/>
      </c>
      <c r="BA737" s="51" t="str">
        <f aca="false">IF(AZ737="","",AZ737*0.17-((P737+L737-N737+Q737)*AY737))</f>
        <v/>
      </c>
      <c r="BB737" s="51" t="str">
        <f aca="false">IF(AND(Y737="CONSUMO",AG737="ANEXO I",AY737&gt;4%),(AI737-(P737+L737-N737+Q737)*0.0514)/0.83*(0.5177)*(0.17)-AI737*0.0514,IF(AND(Y737="CONSUMO",AG737="ANEXO II",AY737&gt;4%),(AI737-(P737+L737-N737+Q737)*0.041)/0.83*(0.3295)*(0.17)-AI737*0.041,IF(AND(Y737="CONSUMO",AG737="ANEXO I",AY737=4%),(AI737-(P737+L737-N737+Q737)*0.04)/0.83*(0.5177)*(0.17)-AI737*0.04,IF(AND(Y737="CONSUMO",AG737="ANEXO II",AY737=4%),(AI737-(P737+L737-N737+Q737)*0.04)/0.83*(0.3295)*(0.17)-AI737*0.04,""))))</f>
        <v/>
      </c>
      <c r="BC737" s="51" t="str">
        <f aca="false">IF(C737="","",IF(AND(Y737="CONSUMO",AC737="SIM")*OR(AG737="-",AG737="BIT"),IF(E737&lt;&gt;"",(AI737-(P737+L737-N737+Q737)*AY737)/0.83),""))</f>
        <v/>
      </c>
      <c r="BD737" s="51" t="str">
        <f aca="false">IF(BC737="","",BC737*0.17)</f>
        <v/>
      </c>
      <c r="BE737" s="51" t="str">
        <f aca="false">IF(I737=6908,0,IF(BC737="","",BD737-((P737+L737-N737+Q737)*AY737)))</f>
        <v/>
      </c>
      <c r="BF737" s="53" t="str">
        <f aca="false">IF(B737="","",IF(OR(B737="",E737="Regime Normal"),0,(AI737-Q737)*VLOOKUP(R737,Dados!$X$98:$Y$108,2,0)))</f>
        <v/>
      </c>
      <c r="BG737" s="54" t="str">
        <f aca="false">IFERROR(VLOOKUP(I737,Dados!$AC$27:$AD$43,2,0),IF(B737="","",IF(D737&lt;&gt;"MT",IF(AND(AC737="SIM",Y737="Revenda"),"2403",IF(AND(AC737="SIM",Y737="Consumo"),"2407",IF(AND(AC737="NÃO",Y737="Revenda"),"2102",IF(AND(AC737="NÃO",Y737="Consumo"),"2556",)))),REPLACE(I737,1,1,1))))</f>
        <v/>
      </c>
    </row>
    <row r="738" customFormat="false" ht="12.8" hidden="false" customHeight="true" outlineLevel="0" collapsed="false">
      <c r="Y738" s="45"/>
      <c r="Z738" s="46" t="str">
        <f aca="false">IF(B738="","",(IFERROR(VLOOKUP(H738,Dados!A$3:B$15000,2,0),"Não Encontrado")))</f>
        <v/>
      </c>
      <c r="AA738" s="46" t="str">
        <f aca="false">IF(B738="","",(IFERROR(VLOOKUP(G738,Dados!C$3:E$15000,3,0),"Não Encontrado")))</f>
        <v/>
      </c>
      <c r="AB738" s="46" t="str">
        <f aca="false">IFERROR(IF(Z738&lt;&gt;"Não Encontrado",Z738,IF(AA738&lt;&gt;"Não Encontrado",AA738,"")),"")</f>
        <v/>
      </c>
      <c r="AC738" s="45" t="str">
        <f aca="false">IF(B738="","",IF(AB738="","NÃO","SIM"))</f>
        <v/>
      </c>
      <c r="AD738" s="45" t="str">
        <f aca="false">IFERROR(VLOOKUP(G738,Dados!$P$3:$R$500,3,0),"")</f>
        <v/>
      </c>
      <c r="AE738" s="45" t="str">
        <f aca="false">IFERROR(VLOOKUP(G738,Dados!$K$3:$L$500,2,0),"")</f>
        <v/>
      </c>
      <c r="AF738" s="45" t="str">
        <f aca="false">IFERROR(VLOOKUP(G738,Dados!$M$3:$N$500,2,0),"")</f>
        <v/>
      </c>
      <c r="AG738" s="45" t="str">
        <f aca="false">IF(F738="","",IF(AND(AD738="",AE738="",AF738=""),"-",IF(AND(AD738="BIT",AE738="",AF738=""),"BIT",IF(AND(AE738="ANEXO I",AD738="",AF738=""),"ANEXO I",IF(AND(AF738="ANEXO II",AD738="",AE738=""),"ANEXO II","Escolher")))))</f>
        <v/>
      </c>
      <c r="AH738" s="45" t="str">
        <f aca="false">IF(AG738&lt;&gt;"Pneus","",IFERROR(VLOOKUP(R738,Dados!$X$2:$Z$5,3,0)*(AI738-Q738),VLOOKUP(D738,Dados!$X$7:$Z$33,3,0)*(AI738-Q738)))</f>
        <v/>
      </c>
      <c r="AI738" s="47" t="str">
        <f aca="false">IF(B738="","",P738+Q738+O738+M738+L738-N738)</f>
        <v/>
      </c>
      <c r="AJ738" s="48" t="str">
        <f aca="false">IFERROR(IF(AND(AC738="SIM",AG738="-",Y738="REVENDA"),(AB738/1+1)*AI738,IF(AND(AC738="SIM",AG738="Pneus",Y738="REVENDA"),(AB738/1+1)*(AI738-AH738),"")),"")</f>
        <v/>
      </c>
      <c r="AK738" s="48" t="str">
        <f aca="false">IF(AJ738="","",AJ738*17%)</f>
        <v/>
      </c>
      <c r="AL738" s="48" t="str">
        <f aca="false">IFERROR(IF(AC738="NÃO","",IF(AK738="","",IF(E738="Simples Nacional",BF738,IF(T738=0.12,U738*0.5833337002,IF(T738=0,AI738*0.07,U738))))),"")</f>
        <v/>
      </c>
      <c r="AM738" s="47" t="str">
        <f aca="false">IFERROR(IF(AC738="NÃO","",IF(OR(AG738="-",AG738="Pneus"),AK738-AL738,"")),"")</f>
        <v/>
      </c>
      <c r="AN738" s="48" t="str">
        <f aca="false">IF(AND(Y738="REVENDA",AC738="SIM",AG738="BIT"),((AB738/1+1)*AI738)*0.4117,"")</f>
        <v/>
      </c>
      <c r="AO738" s="48" t="str">
        <f aca="false">IF(AN738="","",AN738*17%)</f>
        <v/>
      </c>
      <c r="AP738" s="49" t="str">
        <f aca="false">IF(AN738="","",IF(T738=0.12,(U738*0.4117)*0.4117,IF(T738=0,(AI738*0.07)*0.4117,U738*0.4117)))</f>
        <v/>
      </c>
      <c r="AQ738" s="47" t="str">
        <f aca="false">IF(AN738="","",AO738-AP738)</f>
        <v/>
      </c>
      <c r="AR738" s="50" t="str">
        <f aca="false">IFERROR(IF(AND(AC738="SIM",Y738="REVENDA",LEFT(AG738,5)="ANEXO")*OR(AE738="ANEXO I",AF738="ANEXO II"),VLOOKUP(H738,Dados!G:I,2,0),""),"INSERIR MVA")</f>
        <v/>
      </c>
      <c r="AS738" s="48" t="str">
        <f aca="false">IF(LEFT(AG738,5)="ANEXO",VLOOKUP(AG738,Dados!$X$111:$Z$112,2,0)*(AI738-Q738),"")</f>
        <v/>
      </c>
      <c r="AT738" s="48" t="str">
        <f aca="false">IFERROR(IF(AR738="","",(AI738*AR738)+AI738),"INSERIR MVA")</f>
        <v/>
      </c>
      <c r="AU738" s="48" t="str">
        <f aca="false">IF(AT738="","",IF(AY738=0.04,U738,AS738*AY738))</f>
        <v/>
      </c>
      <c r="AV738" s="47" t="str">
        <f aca="false">IFERROR(IF(AU738="","",(VLOOKUP(AG738,Dados!$X$111:$Z$112,3,0)*AT738*0.17)),"INSERIR MVA")</f>
        <v/>
      </c>
      <c r="AW738" s="47" t="str">
        <f aca="false">IFERROR(IF(AR738="","",AV738-AU738),"")</f>
        <v/>
      </c>
      <c r="AX738" s="51" t="str">
        <f aca="false">IFERROR(IF(AC738="NÃO","",IF(AM738&lt;&gt;"",AM738-W738,IF(AQ738&lt;&gt;"",AQ738-W738,IF(AW738&lt;&gt;"",AW738-W738,"")))),"")</f>
        <v/>
      </c>
      <c r="AY738" s="46" t="str">
        <f aca="false">IFERROR(IF(ISNA(VLOOKUP(R738,Dados!$X$2:$Y$5,2,0)),VLOOKUP(D738,Dados!$X$7:$Y$33,2,0),VLOOKUP(R738,Dados!$X$2:$Y$5,2,0)),"")</f>
        <v/>
      </c>
      <c r="AZ738" s="52" t="str">
        <f aca="false">IF(C738="","",IF(AND(Y738="CONSUMO",AC738="NÃO")*OR(AG738="-",AG738="BIT"),IF(E738&lt;&gt;"",(AI738-(P738+L738-N738+Q738)*AY738)/0.83),""))</f>
        <v/>
      </c>
      <c r="BA738" s="51" t="str">
        <f aca="false">IF(AZ738="","",AZ738*0.17-((P738+L738-N738+Q738)*AY738))</f>
        <v/>
      </c>
      <c r="BB738" s="51" t="str">
        <f aca="false">IF(AND(Y738="CONSUMO",AG738="ANEXO I",AY738&gt;4%),(AI738-(P738+L738-N738+Q738)*0.0514)/0.83*(0.5177)*(0.17)-AI738*0.0514,IF(AND(Y738="CONSUMO",AG738="ANEXO II",AY738&gt;4%),(AI738-(P738+L738-N738+Q738)*0.041)/0.83*(0.3295)*(0.17)-AI738*0.041,IF(AND(Y738="CONSUMO",AG738="ANEXO I",AY738=4%),(AI738-(P738+L738-N738+Q738)*0.04)/0.83*(0.5177)*(0.17)-AI738*0.04,IF(AND(Y738="CONSUMO",AG738="ANEXO II",AY738=4%),(AI738-(P738+L738-N738+Q738)*0.04)/0.83*(0.3295)*(0.17)-AI738*0.04,""))))</f>
        <v/>
      </c>
      <c r="BC738" s="51" t="str">
        <f aca="false">IF(C738="","",IF(AND(Y738="CONSUMO",AC738="SIM")*OR(AG738="-",AG738="BIT"),IF(E738&lt;&gt;"",(AI738-(P738+L738-N738+Q738)*AY738)/0.83),""))</f>
        <v/>
      </c>
      <c r="BD738" s="51" t="str">
        <f aca="false">IF(BC738="","",BC738*0.17)</f>
        <v/>
      </c>
      <c r="BE738" s="51" t="str">
        <f aca="false">IF(I738=6908,0,IF(BC738="","",BD738-((P738+L738-N738+Q738)*AY738)))</f>
        <v/>
      </c>
      <c r="BF738" s="53" t="str">
        <f aca="false">IF(B738="","",IF(OR(B738="",E738="Regime Normal"),0,(AI738-Q738)*VLOOKUP(R738,Dados!$X$98:$Y$108,2,0)))</f>
        <v/>
      </c>
      <c r="BG738" s="54" t="str">
        <f aca="false">IFERROR(VLOOKUP(I738,Dados!$AC$27:$AD$43,2,0),IF(B738="","",IF(D738&lt;&gt;"MT",IF(AND(AC738="SIM",Y738="Revenda"),"2403",IF(AND(AC738="SIM",Y738="Consumo"),"2407",IF(AND(AC738="NÃO",Y738="Revenda"),"2102",IF(AND(AC738="NÃO",Y738="Consumo"),"2556",)))),REPLACE(I738,1,1,1))))</f>
        <v/>
      </c>
    </row>
    <row r="739" customFormat="false" ht="12.8" hidden="false" customHeight="true" outlineLevel="0" collapsed="false">
      <c r="Y739" s="45"/>
      <c r="Z739" s="46" t="str">
        <f aca="false">IF(B739="","",(IFERROR(VLOOKUP(H739,Dados!A$3:B$15000,2,0),"Não Encontrado")))</f>
        <v/>
      </c>
      <c r="AA739" s="46" t="str">
        <f aca="false">IF(B739="","",(IFERROR(VLOOKUP(G739,Dados!C$3:E$15000,3,0),"Não Encontrado")))</f>
        <v/>
      </c>
      <c r="AB739" s="46" t="str">
        <f aca="false">IFERROR(IF(Z739&lt;&gt;"Não Encontrado",Z739,IF(AA739&lt;&gt;"Não Encontrado",AA739,"")),"")</f>
        <v/>
      </c>
      <c r="AC739" s="45" t="str">
        <f aca="false">IF(B739="","",IF(AB739="","NÃO","SIM"))</f>
        <v/>
      </c>
      <c r="AD739" s="45" t="str">
        <f aca="false">IFERROR(VLOOKUP(G739,Dados!$P$3:$R$500,3,0),"")</f>
        <v/>
      </c>
      <c r="AE739" s="45" t="str">
        <f aca="false">IFERROR(VLOOKUP(G739,Dados!$K$3:$L$500,2,0),"")</f>
        <v/>
      </c>
      <c r="AF739" s="45" t="str">
        <f aca="false">IFERROR(VLOOKUP(G739,Dados!$M$3:$N$500,2,0),"")</f>
        <v/>
      </c>
      <c r="AG739" s="45" t="str">
        <f aca="false">IF(F739="","",IF(AND(AD739="",AE739="",AF739=""),"-",IF(AND(AD739="BIT",AE739="",AF739=""),"BIT",IF(AND(AE739="ANEXO I",AD739="",AF739=""),"ANEXO I",IF(AND(AF739="ANEXO II",AD739="",AE739=""),"ANEXO II","Escolher")))))</f>
        <v/>
      </c>
      <c r="AH739" s="45" t="str">
        <f aca="false">IF(AG739&lt;&gt;"Pneus","",IFERROR(VLOOKUP(R739,Dados!$X$2:$Z$5,3,0)*(AI739-Q739),VLOOKUP(D739,Dados!$X$7:$Z$33,3,0)*(AI739-Q739)))</f>
        <v/>
      </c>
      <c r="AI739" s="47" t="str">
        <f aca="false">IF(B739="","",P739+Q739+O739+M739+L739-N739)</f>
        <v/>
      </c>
      <c r="AJ739" s="48" t="str">
        <f aca="false">IFERROR(IF(AND(AC739="SIM",AG739="-",Y739="REVENDA"),(AB739/1+1)*AI739,IF(AND(AC739="SIM",AG739="Pneus",Y739="REVENDA"),(AB739/1+1)*(AI739-AH739),"")),"")</f>
        <v/>
      </c>
      <c r="AK739" s="48" t="str">
        <f aca="false">IF(AJ739="","",AJ739*17%)</f>
        <v/>
      </c>
      <c r="AL739" s="48" t="str">
        <f aca="false">IFERROR(IF(AC739="NÃO","",IF(AK739="","",IF(E739="Simples Nacional",BF739,IF(T739=0.12,U739*0.5833337002,IF(T739=0,AI739*0.07,U739))))),"")</f>
        <v/>
      </c>
      <c r="AM739" s="47" t="str">
        <f aca="false">IFERROR(IF(AC739="NÃO","",IF(OR(AG739="-",AG739="Pneus"),AK739-AL739,"")),"")</f>
        <v/>
      </c>
      <c r="AN739" s="48" t="str">
        <f aca="false">IF(AND(Y739="REVENDA",AC739="SIM",AG739="BIT"),((AB739/1+1)*AI739)*0.4117,"")</f>
        <v/>
      </c>
      <c r="AO739" s="48" t="str">
        <f aca="false">IF(AN739="","",AN739*17%)</f>
        <v/>
      </c>
      <c r="AP739" s="49" t="str">
        <f aca="false">IF(AN739="","",IF(T739=0.12,(U739*0.4117)*0.4117,IF(T739=0,(AI739*0.07)*0.4117,U739*0.4117)))</f>
        <v/>
      </c>
      <c r="AQ739" s="47" t="str">
        <f aca="false">IF(AN739="","",AO739-AP739)</f>
        <v/>
      </c>
      <c r="AR739" s="50" t="str">
        <f aca="false">IFERROR(IF(AND(AC739="SIM",Y739="REVENDA",LEFT(AG739,5)="ANEXO")*OR(AE739="ANEXO I",AF739="ANEXO II"),VLOOKUP(H739,Dados!G:I,2,0),""),"INSERIR MVA")</f>
        <v/>
      </c>
      <c r="AS739" s="48" t="str">
        <f aca="false">IF(LEFT(AG739,5)="ANEXO",VLOOKUP(AG739,Dados!$X$111:$Z$112,2,0)*(AI739-Q739),"")</f>
        <v/>
      </c>
      <c r="AT739" s="48" t="str">
        <f aca="false">IFERROR(IF(AR739="","",(AI739*AR739)+AI739),"INSERIR MVA")</f>
        <v/>
      </c>
      <c r="AU739" s="48" t="str">
        <f aca="false">IF(AT739="","",IF(AY739=0.04,U739,AS739*AY739))</f>
        <v/>
      </c>
      <c r="AV739" s="47" t="str">
        <f aca="false">IFERROR(IF(AU739="","",(VLOOKUP(AG739,Dados!$X$111:$Z$112,3,0)*AT739*0.17)),"INSERIR MVA")</f>
        <v/>
      </c>
      <c r="AW739" s="47" t="str">
        <f aca="false">IFERROR(IF(AR739="","",AV739-AU739),"")</f>
        <v/>
      </c>
      <c r="AX739" s="51" t="str">
        <f aca="false">IFERROR(IF(AC739="NÃO","",IF(AM739&lt;&gt;"",AM739-W739,IF(AQ739&lt;&gt;"",AQ739-W739,IF(AW739&lt;&gt;"",AW739-W739,"")))),"")</f>
        <v/>
      </c>
      <c r="AY739" s="46" t="str">
        <f aca="false">IFERROR(IF(ISNA(VLOOKUP(R739,Dados!$X$2:$Y$5,2,0)),VLOOKUP(D739,Dados!$X$7:$Y$33,2,0),VLOOKUP(R739,Dados!$X$2:$Y$5,2,0)),"")</f>
        <v/>
      </c>
      <c r="AZ739" s="52" t="str">
        <f aca="false">IF(C739="","",IF(AND(Y739="CONSUMO",AC739="NÃO")*OR(AG739="-",AG739="BIT"),IF(E739&lt;&gt;"",(AI739-(P739+L739-N739+Q739)*AY739)/0.83),""))</f>
        <v/>
      </c>
      <c r="BA739" s="51" t="str">
        <f aca="false">IF(AZ739="","",AZ739*0.17-((P739+L739-N739+Q739)*AY739))</f>
        <v/>
      </c>
      <c r="BB739" s="51" t="str">
        <f aca="false">IF(AND(Y739="CONSUMO",AG739="ANEXO I",AY739&gt;4%),(AI739-(P739+L739-N739+Q739)*0.0514)/0.83*(0.5177)*(0.17)-AI739*0.0514,IF(AND(Y739="CONSUMO",AG739="ANEXO II",AY739&gt;4%),(AI739-(P739+L739-N739+Q739)*0.041)/0.83*(0.3295)*(0.17)-AI739*0.041,IF(AND(Y739="CONSUMO",AG739="ANEXO I",AY739=4%),(AI739-(P739+L739-N739+Q739)*0.04)/0.83*(0.5177)*(0.17)-AI739*0.04,IF(AND(Y739="CONSUMO",AG739="ANEXO II",AY739=4%),(AI739-(P739+L739-N739+Q739)*0.04)/0.83*(0.3295)*(0.17)-AI739*0.04,""))))</f>
        <v/>
      </c>
      <c r="BC739" s="51" t="str">
        <f aca="false">IF(C739="","",IF(AND(Y739="CONSUMO",AC739="SIM")*OR(AG739="-",AG739="BIT"),IF(E739&lt;&gt;"",(AI739-(P739+L739-N739+Q739)*AY739)/0.83),""))</f>
        <v/>
      </c>
      <c r="BD739" s="51" t="str">
        <f aca="false">IF(BC739="","",BC739*0.17)</f>
        <v/>
      </c>
      <c r="BE739" s="51" t="str">
        <f aca="false">IF(I739=6908,0,IF(BC739="","",BD739-((P739+L739-N739+Q739)*AY739)))</f>
        <v/>
      </c>
      <c r="BF739" s="53" t="str">
        <f aca="false">IF(B739="","",IF(OR(B739="",E739="Regime Normal"),0,(AI739-Q739)*VLOOKUP(R739,Dados!$X$98:$Y$108,2,0)))</f>
        <v/>
      </c>
      <c r="BG739" s="54" t="str">
        <f aca="false">IFERROR(VLOOKUP(I739,Dados!$AC$27:$AD$43,2,0),IF(B739="","",IF(D739&lt;&gt;"MT",IF(AND(AC739="SIM",Y739="Revenda"),"2403",IF(AND(AC739="SIM",Y739="Consumo"),"2407",IF(AND(AC739="NÃO",Y739="Revenda"),"2102",IF(AND(AC739="NÃO",Y739="Consumo"),"2556",)))),REPLACE(I739,1,1,1))))</f>
        <v/>
      </c>
    </row>
    <row r="740" customFormat="false" ht="12.8" hidden="false" customHeight="true" outlineLevel="0" collapsed="false">
      <c r="Y740" s="45"/>
      <c r="Z740" s="46" t="str">
        <f aca="false">IF(B740="","",(IFERROR(VLOOKUP(H740,Dados!A$3:B$15000,2,0),"Não Encontrado")))</f>
        <v/>
      </c>
      <c r="AA740" s="46" t="str">
        <f aca="false">IF(B740="","",(IFERROR(VLOOKUP(G740,Dados!C$3:E$15000,3,0),"Não Encontrado")))</f>
        <v/>
      </c>
      <c r="AB740" s="46" t="str">
        <f aca="false">IFERROR(IF(Z740&lt;&gt;"Não Encontrado",Z740,IF(AA740&lt;&gt;"Não Encontrado",AA740,"")),"")</f>
        <v/>
      </c>
      <c r="AC740" s="45" t="str">
        <f aca="false">IF(B740="","",IF(AB740="","NÃO","SIM"))</f>
        <v/>
      </c>
      <c r="AD740" s="45" t="str">
        <f aca="false">IFERROR(VLOOKUP(G740,Dados!$P$3:$R$500,3,0),"")</f>
        <v/>
      </c>
      <c r="AE740" s="45" t="str">
        <f aca="false">IFERROR(VLOOKUP(G740,Dados!$K$3:$L$500,2,0),"")</f>
        <v/>
      </c>
      <c r="AF740" s="45" t="str">
        <f aca="false">IFERROR(VLOOKUP(G740,Dados!$M$3:$N$500,2,0),"")</f>
        <v/>
      </c>
      <c r="AG740" s="45" t="str">
        <f aca="false">IF(F740="","",IF(AND(AD740="",AE740="",AF740=""),"-",IF(AND(AD740="BIT",AE740="",AF740=""),"BIT",IF(AND(AE740="ANEXO I",AD740="",AF740=""),"ANEXO I",IF(AND(AF740="ANEXO II",AD740="",AE740=""),"ANEXO II","Escolher")))))</f>
        <v/>
      </c>
      <c r="AH740" s="45" t="str">
        <f aca="false">IF(AG740&lt;&gt;"Pneus","",IFERROR(VLOOKUP(R740,Dados!$X$2:$Z$5,3,0)*(AI740-Q740),VLOOKUP(D740,Dados!$X$7:$Z$33,3,0)*(AI740-Q740)))</f>
        <v/>
      </c>
      <c r="AI740" s="47" t="str">
        <f aca="false">IF(B740="","",P740+Q740+O740+M740+L740-N740)</f>
        <v/>
      </c>
      <c r="AJ740" s="48" t="str">
        <f aca="false">IFERROR(IF(AND(AC740="SIM",AG740="-",Y740="REVENDA"),(AB740/1+1)*AI740,IF(AND(AC740="SIM",AG740="Pneus",Y740="REVENDA"),(AB740/1+1)*(AI740-AH740),"")),"")</f>
        <v/>
      </c>
      <c r="AK740" s="48" t="str">
        <f aca="false">IF(AJ740="","",AJ740*17%)</f>
        <v/>
      </c>
      <c r="AL740" s="48" t="str">
        <f aca="false">IFERROR(IF(AC740="NÃO","",IF(AK740="","",IF(E740="Simples Nacional",BF740,IF(T740=0.12,U740*0.5833337002,IF(T740=0,AI740*0.07,U740))))),"")</f>
        <v/>
      </c>
      <c r="AM740" s="47" t="str">
        <f aca="false">IFERROR(IF(AC740="NÃO","",IF(OR(AG740="-",AG740="Pneus"),AK740-AL740,"")),"")</f>
        <v/>
      </c>
      <c r="AN740" s="48" t="str">
        <f aca="false">IF(AND(Y740="REVENDA",AC740="SIM",AG740="BIT"),((AB740/1+1)*AI740)*0.4117,"")</f>
        <v/>
      </c>
      <c r="AO740" s="48" t="str">
        <f aca="false">IF(AN740="","",AN740*17%)</f>
        <v/>
      </c>
      <c r="AP740" s="49" t="str">
        <f aca="false">IF(AN740="","",IF(T740=0.12,(U740*0.4117)*0.4117,IF(T740=0,(AI740*0.07)*0.4117,U740*0.4117)))</f>
        <v/>
      </c>
      <c r="AQ740" s="47" t="str">
        <f aca="false">IF(AN740="","",AO740-AP740)</f>
        <v/>
      </c>
      <c r="AR740" s="50" t="str">
        <f aca="false">IFERROR(IF(AND(AC740="SIM",Y740="REVENDA",LEFT(AG740,5)="ANEXO")*OR(AE740="ANEXO I",AF740="ANEXO II"),VLOOKUP(H740,Dados!G:I,2,0),""),"INSERIR MVA")</f>
        <v/>
      </c>
      <c r="AS740" s="48" t="str">
        <f aca="false">IF(LEFT(AG740,5)="ANEXO",VLOOKUP(AG740,Dados!$X$111:$Z$112,2,0)*(AI740-Q740),"")</f>
        <v/>
      </c>
      <c r="AT740" s="48" t="str">
        <f aca="false">IFERROR(IF(AR740="","",(AI740*AR740)+AI740),"INSERIR MVA")</f>
        <v/>
      </c>
      <c r="AU740" s="48" t="str">
        <f aca="false">IF(AT740="","",IF(AY740=0.04,U740,AS740*AY740))</f>
        <v/>
      </c>
      <c r="AV740" s="47" t="str">
        <f aca="false">IFERROR(IF(AU740="","",(VLOOKUP(AG740,Dados!$X$111:$Z$112,3,0)*AT740*0.17)),"INSERIR MVA")</f>
        <v/>
      </c>
      <c r="AW740" s="47" t="str">
        <f aca="false">IFERROR(IF(AR740="","",AV740-AU740),"")</f>
        <v/>
      </c>
      <c r="AX740" s="51" t="str">
        <f aca="false">IFERROR(IF(AC740="NÃO","",IF(AM740&lt;&gt;"",AM740-W740,IF(AQ740&lt;&gt;"",AQ740-W740,IF(AW740&lt;&gt;"",AW740-W740,"")))),"")</f>
        <v/>
      </c>
      <c r="AY740" s="46" t="str">
        <f aca="false">IFERROR(IF(ISNA(VLOOKUP(R740,Dados!$X$2:$Y$5,2,0)),VLOOKUP(D740,Dados!$X$7:$Y$33,2,0),VLOOKUP(R740,Dados!$X$2:$Y$5,2,0)),"")</f>
        <v/>
      </c>
      <c r="AZ740" s="52" t="str">
        <f aca="false">IF(C740="","",IF(AND(Y740="CONSUMO",AC740="NÃO")*OR(AG740="-",AG740="BIT"),IF(E740&lt;&gt;"",(AI740-(P740+L740-N740+Q740)*AY740)/0.83),""))</f>
        <v/>
      </c>
      <c r="BA740" s="51" t="str">
        <f aca="false">IF(AZ740="","",AZ740*0.17-((P740+L740-N740+Q740)*AY740))</f>
        <v/>
      </c>
      <c r="BB740" s="51" t="str">
        <f aca="false">IF(AND(Y740="CONSUMO",AG740="ANEXO I",AY740&gt;4%),(AI740-(P740+L740-N740+Q740)*0.0514)/0.83*(0.5177)*(0.17)-AI740*0.0514,IF(AND(Y740="CONSUMO",AG740="ANEXO II",AY740&gt;4%),(AI740-(P740+L740-N740+Q740)*0.041)/0.83*(0.3295)*(0.17)-AI740*0.041,IF(AND(Y740="CONSUMO",AG740="ANEXO I",AY740=4%),(AI740-(P740+L740-N740+Q740)*0.04)/0.83*(0.5177)*(0.17)-AI740*0.04,IF(AND(Y740="CONSUMO",AG740="ANEXO II",AY740=4%),(AI740-(P740+L740-N740+Q740)*0.04)/0.83*(0.3295)*(0.17)-AI740*0.04,""))))</f>
        <v/>
      </c>
      <c r="BC740" s="51" t="str">
        <f aca="false">IF(C740="","",IF(AND(Y740="CONSUMO",AC740="SIM")*OR(AG740="-",AG740="BIT"),IF(E740&lt;&gt;"",(AI740-(P740+L740-N740+Q740)*AY740)/0.83),""))</f>
        <v/>
      </c>
      <c r="BD740" s="51" t="str">
        <f aca="false">IF(BC740="","",BC740*0.17)</f>
        <v/>
      </c>
      <c r="BE740" s="51" t="str">
        <f aca="false">IF(I740=6908,0,IF(BC740="","",BD740-((P740+L740-N740+Q740)*AY740)))</f>
        <v/>
      </c>
      <c r="BF740" s="53" t="str">
        <f aca="false">IF(B740="","",IF(OR(B740="",E740="Regime Normal"),0,(AI740-Q740)*VLOOKUP(R740,Dados!$X$98:$Y$108,2,0)))</f>
        <v/>
      </c>
      <c r="BG740" s="54" t="str">
        <f aca="false">IFERROR(VLOOKUP(I740,Dados!$AC$27:$AD$43,2,0),IF(B740="","",IF(D740&lt;&gt;"MT",IF(AND(AC740="SIM",Y740="Revenda"),"2403",IF(AND(AC740="SIM",Y740="Consumo"),"2407",IF(AND(AC740="NÃO",Y740="Revenda"),"2102",IF(AND(AC740="NÃO",Y740="Consumo"),"2556",)))),REPLACE(I740,1,1,1))))</f>
        <v/>
      </c>
    </row>
    <row r="741" customFormat="false" ht="12.8" hidden="false" customHeight="true" outlineLevel="0" collapsed="false">
      <c r="Y741" s="45"/>
      <c r="Z741" s="46" t="str">
        <f aca="false">IF(B741="","",(IFERROR(VLOOKUP(H741,Dados!A$3:B$15000,2,0),"Não Encontrado")))</f>
        <v/>
      </c>
      <c r="AA741" s="46" t="str">
        <f aca="false">IF(B741="","",(IFERROR(VLOOKUP(G741,Dados!C$3:E$15000,3,0),"Não Encontrado")))</f>
        <v/>
      </c>
      <c r="AB741" s="46" t="str">
        <f aca="false">IFERROR(IF(Z741&lt;&gt;"Não Encontrado",Z741,IF(AA741&lt;&gt;"Não Encontrado",AA741,"")),"")</f>
        <v/>
      </c>
      <c r="AC741" s="45" t="str">
        <f aca="false">IF(B741="","",IF(AB741="","NÃO","SIM"))</f>
        <v/>
      </c>
      <c r="AD741" s="45" t="str">
        <f aca="false">IFERROR(VLOOKUP(G741,Dados!$P$3:$R$500,3,0),"")</f>
        <v/>
      </c>
      <c r="AE741" s="45" t="str">
        <f aca="false">IFERROR(VLOOKUP(G741,Dados!$K$3:$L$500,2,0),"")</f>
        <v/>
      </c>
      <c r="AF741" s="45" t="str">
        <f aca="false">IFERROR(VLOOKUP(G741,Dados!$M$3:$N$500,2,0),"")</f>
        <v/>
      </c>
      <c r="AG741" s="45" t="str">
        <f aca="false">IF(F741="","",IF(AND(AD741="",AE741="",AF741=""),"-",IF(AND(AD741="BIT",AE741="",AF741=""),"BIT",IF(AND(AE741="ANEXO I",AD741="",AF741=""),"ANEXO I",IF(AND(AF741="ANEXO II",AD741="",AE741=""),"ANEXO II","Escolher")))))</f>
        <v/>
      </c>
      <c r="AH741" s="45" t="str">
        <f aca="false">IF(AG741&lt;&gt;"Pneus","",IFERROR(VLOOKUP(R741,Dados!$X$2:$Z$5,3,0)*(AI741-Q741),VLOOKUP(D741,Dados!$X$7:$Z$33,3,0)*(AI741-Q741)))</f>
        <v/>
      </c>
      <c r="AI741" s="47" t="str">
        <f aca="false">IF(B741="","",P741+Q741+O741+M741+L741-N741)</f>
        <v/>
      </c>
      <c r="AJ741" s="48" t="str">
        <f aca="false">IFERROR(IF(AND(AC741="SIM",AG741="-",Y741="REVENDA"),(AB741/1+1)*AI741,IF(AND(AC741="SIM",AG741="Pneus",Y741="REVENDA"),(AB741/1+1)*(AI741-AH741),"")),"")</f>
        <v/>
      </c>
      <c r="AK741" s="48" t="str">
        <f aca="false">IF(AJ741="","",AJ741*17%)</f>
        <v/>
      </c>
      <c r="AL741" s="48" t="str">
        <f aca="false">IFERROR(IF(AC741="NÃO","",IF(AK741="","",IF(E741="Simples Nacional",BF741,IF(T741=0.12,U741*0.5833337002,IF(T741=0,AI741*0.07,U741))))),"")</f>
        <v/>
      </c>
      <c r="AM741" s="47" t="str">
        <f aca="false">IFERROR(IF(AC741="NÃO","",IF(OR(AG741="-",AG741="Pneus"),AK741-AL741,"")),"")</f>
        <v/>
      </c>
      <c r="AN741" s="48" t="str">
        <f aca="false">IF(AND(Y741="REVENDA",AC741="SIM",AG741="BIT"),((AB741/1+1)*AI741)*0.4117,"")</f>
        <v/>
      </c>
      <c r="AO741" s="48" t="str">
        <f aca="false">IF(AN741="","",AN741*17%)</f>
        <v/>
      </c>
      <c r="AP741" s="49" t="str">
        <f aca="false">IF(AN741="","",IF(T741=0.12,(U741*0.4117)*0.4117,IF(T741=0,(AI741*0.07)*0.4117,U741*0.4117)))</f>
        <v/>
      </c>
      <c r="AQ741" s="47" t="str">
        <f aca="false">IF(AN741="","",AO741-AP741)</f>
        <v/>
      </c>
      <c r="AR741" s="50" t="str">
        <f aca="false">IFERROR(IF(AND(AC741="SIM",Y741="REVENDA",LEFT(AG741,5)="ANEXO")*OR(AE741="ANEXO I",AF741="ANEXO II"),VLOOKUP(H741,Dados!G:I,2,0),""),"INSERIR MVA")</f>
        <v/>
      </c>
      <c r="AS741" s="48" t="str">
        <f aca="false">IF(LEFT(AG741,5)="ANEXO",VLOOKUP(AG741,Dados!$X$111:$Z$112,2,0)*(AI741-Q741),"")</f>
        <v/>
      </c>
      <c r="AT741" s="48" t="str">
        <f aca="false">IFERROR(IF(AR741="","",(AI741*AR741)+AI741),"INSERIR MVA")</f>
        <v/>
      </c>
      <c r="AU741" s="48" t="str">
        <f aca="false">IF(AT741="","",IF(AY741=0.04,U741,AS741*AY741))</f>
        <v/>
      </c>
      <c r="AV741" s="47" t="str">
        <f aca="false">IFERROR(IF(AU741="","",(VLOOKUP(AG741,Dados!$X$111:$Z$112,3,0)*AT741*0.17)),"INSERIR MVA")</f>
        <v/>
      </c>
      <c r="AW741" s="47" t="str">
        <f aca="false">IFERROR(IF(AR741="","",AV741-AU741),"")</f>
        <v/>
      </c>
      <c r="AX741" s="51" t="str">
        <f aca="false">IFERROR(IF(AC741="NÃO","",IF(AM741&lt;&gt;"",AM741-W741,IF(AQ741&lt;&gt;"",AQ741-W741,IF(AW741&lt;&gt;"",AW741-W741,"")))),"")</f>
        <v/>
      </c>
      <c r="AY741" s="46" t="str">
        <f aca="false">IFERROR(IF(ISNA(VLOOKUP(R741,Dados!$X$2:$Y$5,2,0)),VLOOKUP(D741,Dados!$X$7:$Y$33,2,0),VLOOKUP(R741,Dados!$X$2:$Y$5,2,0)),"")</f>
        <v/>
      </c>
      <c r="AZ741" s="52" t="str">
        <f aca="false">IF(C741="","",IF(AND(Y741="CONSUMO",AC741="NÃO")*OR(AG741="-",AG741="BIT"),IF(E741&lt;&gt;"",(AI741-(P741+L741-N741+Q741)*AY741)/0.83),""))</f>
        <v/>
      </c>
      <c r="BA741" s="51" t="str">
        <f aca="false">IF(AZ741="","",AZ741*0.17-((P741+L741-N741+Q741)*AY741))</f>
        <v/>
      </c>
      <c r="BB741" s="51" t="str">
        <f aca="false">IF(AND(Y741="CONSUMO",AG741="ANEXO I",AY741&gt;4%),(AI741-(P741+L741-N741+Q741)*0.0514)/0.83*(0.5177)*(0.17)-AI741*0.0514,IF(AND(Y741="CONSUMO",AG741="ANEXO II",AY741&gt;4%),(AI741-(P741+L741-N741+Q741)*0.041)/0.83*(0.3295)*(0.17)-AI741*0.041,IF(AND(Y741="CONSUMO",AG741="ANEXO I",AY741=4%),(AI741-(P741+L741-N741+Q741)*0.04)/0.83*(0.5177)*(0.17)-AI741*0.04,IF(AND(Y741="CONSUMO",AG741="ANEXO II",AY741=4%),(AI741-(P741+L741-N741+Q741)*0.04)/0.83*(0.3295)*(0.17)-AI741*0.04,""))))</f>
        <v/>
      </c>
      <c r="BC741" s="51" t="str">
        <f aca="false">IF(C741="","",IF(AND(Y741="CONSUMO",AC741="SIM")*OR(AG741="-",AG741="BIT"),IF(E741&lt;&gt;"",(AI741-(P741+L741-N741+Q741)*AY741)/0.83),""))</f>
        <v/>
      </c>
      <c r="BD741" s="51" t="str">
        <f aca="false">IF(BC741="","",BC741*0.17)</f>
        <v/>
      </c>
      <c r="BE741" s="51" t="str">
        <f aca="false">IF(I741=6908,0,IF(BC741="","",BD741-((P741+L741-N741+Q741)*AY741)))</f>
        <v/>
      </c>
      <c r="BF741" s="53" t="str">
        <f aca="false">IF(B741="","",IF(OR(B741="",E741="Regime Normal"),0,(AI741-Q741)*VLOOKUP(R741,Dados!$X$98:$Y$108,2,0)))</f>
        <v/>
      </c>
      <c r="BG741" s="54" t="str">
        <f aca="false">IFERROR(VLOOKUP(I741,Dados!$AC$27:$AD$43,2,0),IF(B741="","",IF(D741&lt;&gt;"MT",IF(AND(AC741="SIM",Y741="Revenda"),"2403",IF(AND(AC741="SIM",Y741="Consumo"),"2407",IF(AND(AC741="NÃO",Y741="Revenda"),"2102",IF(AND(AC741="NÃO",Y741="Consumo"),"2556",)))),REPLACE(I741,1,1,1))))</f>
        <v/>
      </c>
    </row>
    <row r="742" customFormat="false" ht="12.8" hidden="false" customHeight="true" outlineLevel="0" collapsed="false">
      <c r="Y742" s="45"/>
      <c r="Z742" s="46" t="str">
        <f aca="false">IF(B742="","",(IFERROR(VLOOKUP(H742,Dados!A$3:B$15000,2,0),"Não Encontrado")))</f>
        <v/>
      </c>
      <c r="AA742" s="46" t="str">
        <f aca="false">IF(B742="","",(IFERROR(VLOOKUP(G742,Dados!C$3:E$15000,3,0),"Não Encontrado")))</f>
        <v/>
      </c>
      <c r="AB742" s="46" t="str">
        <f aca="false">IFERROR(IF(Z742&lt;&gt;"Não Encontrado",Z742,IF(AA742&lt;&gt;"Não Encontrado",AA742,"")),"")</f>
        <v/>
      </c>
      <c r="AC742" s="45" t="str">
        <f aca="false">IF(B742="","",IF(AB742="","NÃO","SIM"))</f>
        <v/>
      </c>
      <c r="AD742" s="45" t="str">
        <f aca="false">IFERROR(VLOOKUP(G742,Dados!$P$3:$R$500,3,0),"")</f>
        <v/>
      </c>
      <c r="AE742" s="45" t="str">
        <f aca="false">IFERROR(VLOOKUP(G742,Dados!$K$3:$L$500,2,0),"")</f>
        <v/>
      </c>
      <c r="AF742" s="45" t="str">
        <f aca="false">IFERROR(VLOOKUP(G742,Dados!$M$3:$N$500,2,0),"")</f>
        <v/>
      </c>
      <c r="AG742" s="45" t="str">
        <f aca="false">IF(F742="","",IF(AND(AD742="",AE742="",AF742=""),"-",IF(AND(AD742="BIT",AE742="",AF742=""),"BIT",IF(AND(AE742="ANEXO I",AD742="",AF742=""),"ANEXO I",IF(AND(AF742="ANEXO II",AD742="",AE742=""),"ANEXO II","Escolher")))))</f>
        <v/>
      </c>
      <c r="AH742" s="45" t="str">
        <f aca="false">IF(AG742&lt;&gt;"Pneus","",IFERROR(VLOOKUP(R742,Dados!$X$2:$Z$5,3,0)*(AI742-Q742),VLOOKUP(D742,Dados!$X$7:$Z$33,3,0)*(AI742-Q742)))</f>
        <v/>
      </c>
      <c r="AI742" s="47" t="str">
        <f aca="false">IF(B742="","",P742+Q742+O742+M742+L742-N742)</f>
        <v/>
      </c>
      <c r="AJ742" s="48" t="str">
        <f aca="false">IFERROR(IF(AND(AC742="SIM",AG742="-",Y742="REVENDA"),(AB742/1+1)*AI742,IF(AND(AC742="SIM",AG742="Pneus",Y742="REVENDA"),(AB742/1+1)*(AI742-AH742),"")),"")</f>
        <v/>
      </c>
      <c r="AK742" s="48" t="str">
        <f aca="false">IF(AJ742="","",AJ742*17%)</f>
        <v/>
      </c>
      <c r="AL742" s="48" t="str">
        <f aca="false">IFERROR(IF(AC742="NÃO","",IF(AK742="","",IF(E742="Simples Nacional",BF742,IF(T742=0.12,U742*0.5833337002,IF(T742=0,AI742*0.07,U742))))),"")</f>
        <v/>
      </c>
      <c r="AM742" s="47" t="str">
        <f aca="false">IFERROR(IF(AC742="NÃO","",IF(OR(AG742="-",AG742="Pneus"),AK742-AL742,"")),"")</f>
        <v/>
      </c>
      <c r="AN742" s="48" t="str">
        <f aca="false">IF(AND(Y742="REVENDA",AC742="SIM",AG742="BIT"),((AB742/1+1)*AI742)*0.4117,"")</f>
        <v/>
      </c>
      <c r="AO742" s="48" t="str">
        <f aca="false">IF(AN742="","",AN742*17%)</f>
        <v/>
      </c>
      <c r="AP742" s="49" t="str">
        <f aca="false">IF(AN742="","",IF(T742=0.12,(U742*0.4117)*0.4117,IF(T742=0,(AI742*0.07)*0.4117,U742*0.4117)))</f>
        <v/>
      </c>
      <c r="AQ742" s="47" t="str">
        <f aca="false">IF(AN742="","",AO742-AP742)</f>
        <v/>
      </c>
      <c r="AR742" s="50" t="str">
        <f aca="false">IFERROR(IF(AND(AC742="SIM",Y742="REVENDA",LEFT(AG742,5)="ANEXO")*OR(AE742="ANEXO I",AF742="ANEXO II"),VLOOKUP(H742,Dados!G:I,2,0),""),"INSERIR MVA")</f>
        <v/>
      </c>
      <c r="AS742" s="48" t="str">
        <f aca="false">IF(LEFT(AG742,5)="ANEXO",VLOOKUP(AG742,Dados!$X$111:$Z$112,2,0)*(AI742-Q742),"")</f>
        <v/>
      </c>
      <c r="AT742" s="48" t="str">
        <f aca="false">IFERROR(IF(AR742="","",(AI742*AR742)+AI742),"INSERIR MVA")</f>
        <v/>
      </c>
      <c r="AU742" s="48" t="str">
        <f aca="false">IF(AT742="","",IF(AY742=0.04,U742,AS742*AY742))</f>
        <v/>
      </c>
      <c r="AV742" s="47" t="str">
        <f aca="false">IFERROR(IF(AU742="","",(VLOOKUP(AG742,Dados!$X$111:$Z$112,3,0)*AT742*0.17)),"INSERIR MVA")</f>
        <v/>
      </c>
      <c r="AW742" s="47" t="str">
        <f aca="false">IFERROR(IF(AR742="","",AV742-AU742),"")</f>
        <v/>
      </c>
      <c r="AX742" s="51" t="str">
        <f aca="false">IFERROR(IF(AC742="NÃO","",IF(AM742&lt;&gt;"",AM742-W742,IF(AQ742&lt;&gt;"",AQ742-W742,IF(AW742&lt;&gt;"",AW742-W742,"")))),"")</f>
        <v/>
      </c>
      <c r="AY742" s="46" t="str">
        <f aca="false">IFERROR(IF(ISNA(VLOOKUP(R742,Dados!$X$2:$Y$5,2,0)),VLOOKUP(D742,Dados!$X$7:$Y$33,2,0),VLOOKUP(R742,Dados!$X$2:$Y$5,2,0)),"")</f>
        <v/>
      </c>
      <c r="AZ742" s="52" t="str">
        <f aca="false">IF(C742="","",IF(AND(Y742="CONSUMO",AC742="NÃO")*OR(AG742="-",AG742="BIT"),IF(E742&lt;&gt;"",(AI742-(P742+L742-N742+Q742)*AY742)/0.83),""))</f>
        <v/>
      </c>
      <c r="BA742" s="51" t="str">
        <f aca="false">IF(AZ742="","",AZ742*0.17-((P742+L742-N742+Q742)*AY742))</f>
        <v/>
      </c>
      <c r="BB742" s="51" t="str">
        <f aca="false">IF(AND(Y742="CONSUMO",AG742="ANEXO I",AY742&gt;4%),(AI742-(P742+L742-N742+Q742)*0.0514)/0.83*(0.5177)*(0.17)-AI742*0.0514,IF(AND(Y742="CONSUMO",AG742="ANEXO II",AY742&gt;4%),(AI742-(P742+L742-N742+Q742)*0.041)/0.83*(0.3295)*(0.17)-AI742*0.041,IF(AND(Y742="CONSUMO",AG742="ANEXO I",AY742=4%),(AI742-(P742+L742-N742+Q742)*0.04)/0.83*(0.5177)*(0.17)-AI742*0.04,IF(AND(Y742="CONSUMO",AG742="ANEXO II",AY742=4%),(AI742-(P742+L742-N742+Q742)*0.04)/0.83*(0.3295)*(0.17)-AI742*0.04,""))))</f>
        <v/>
      </c>
      <c r="BC742" s="51" t="str">
        <f aca="false">IF(C742="","",IF(AND(Y742="CONSUMO",AC742="SIM")*OR(AG742="-",AG742="BIT"),IF(E742&lt;&gt;"",(AI742-(P742+L742-N742+Q742)*AY742)/0.83),""))</f>
        <v/>
      </c>
      <c r="BD742" s="51" t="str">
        <f aca="false">IF(BC742="","",BC742*0.17)</f>
        <v/>
      </c>
      <c r="BE742" s="51" t="str">
        <f aca="false">IF(I742=6908,0,IF(BC742="","",BD742-((P742+L742-N742+Q742)*AY742)))</f>
        <v/>
      </c>
      <c r="BF742" s="53" t="str">
        <f aca="false">IF(B742="","",IF(OR(B742="",E742="Regime Normal"),0,(AI742-Q742)*VLOOKUP(R742,Dados!$X$98:$Y$108,2,0)))</f>
        <v/>
      </c>
      <c r="BG742" s="54" t="str">
        <f aca="false">IFERROR(VLOOKUP(I742,Dados!$AC$27:$AD$43,2,0),IF(B742="","",IF(D742&lt;&gt;"MT",IF(AND(AC742="SIM",Y742="Revenda"),"2403",IF(AND(AC742="SIM",Y742="Consumo"),"2407",IF(AND(AC742="NÃO",Y742="Revenda"),"2102",IF(AND(AC742="NÃO",Y742="Consumo"),"2556",)))),REPLACE(I742,1,1,1))))</f>
        <v/>
      </c>
    </row>
    <row r="743" customFormat="false" ht="12.8" hidden="false" customHeight="true" outlineLevel="0" collapsed="false">
      <c r="Y743" s="45"/>
      <c r="Z743" s="46" t="str">
        <f aca="false">IF(B743="","",(IFERROR(VLOOKUP(H743,Dados!A$3:B$15000,2,0),"Não Encontrado")))</f>
        <v/>
      </c>
      <c r="AA743" s="46" t="str">
        <f aca="false">IF(B743="","",(IFERROR(VLOOKUP(G743,Dados!C$3:E$15000,3,0),"Não Encontrado")))</f>
        <v/>
      </c>
      <c r="AB743" s="46" t="str">
        <f aca="false">IFERROR(IF(Z743&lt;&gt;"Não Encontrado",Z743,IF(AA743&lt;&gt;"Não Encontrado",AA743,"")),"")</f>
        <v/>
      </c>
      <c r="AC743" s="45" t="str">
        <f aca="false">IF(B743="","",IF(AB743="","NÃO","SIM"))</f>
        <v/>
      </c>
      <c r="AD743" s="45" t="str">
        <f aca="false">IFERROR(VLOOKUP(G743,Dados!$P$3:$R$500,3,0),"")</f>
        <v/>
      </c>
      <c r="AE743" s="45" t="str">
        <f aca="false">IFERROR(VLOOKUP(G743,Dados!$K$3:$L$500,2,0),"")</f>
        <v/>
      </c>
      <c r="AF743" s="45" t="str">
        <f aca="false">IFERROR(VLOOKUP(G743,Dados!$M$3:$N$500,2,0),"")</f>
        <v/>
      </c>
      <c r="AG743" s="45" t="str">
        <f aca="false">IF(F743="","",IF(AND(AD743="",AE743="",AF743=""),"-",IF(AND(AD743="BIT",AE743="",AF743=""),"BIT",IF(AND(AE743="ANEXO I",AD743="",AF743=""),"ANEXO I",IF(AND(AF743="ANEXO II",AD743="",AE743=""),"ANEXO II","Escolher")))))</f>
        <v/>
      </c>
      <c r="AH743" s="45" t="str">
        <f aca="false">IF(AG743&lt;&gt;"Pneus","",IFERROR(VLOOKUP(R743,Dados!$X$2:$Z$5,3,0)*(AI743-Q743),VLOOKUP(D743,Dados!$X$7:$Z$33,3,0)*(AI743-Q743)))</f>
        <v/>
      </c>
      <c r="AI743" s="47" t="str">
        <f aca="false">IF(B743="","",P743+Q743+O743+M743+L743-N743)</f>
        <v/>
      </c>
      <c r="AJ743" s="48" t="str">
        <f aca="false">IFERROR(IF(AND(AC743="SIM",AG743="-",Y743="REVENDA"),(AB743/1+1)*AI743,IF(AND(AC743="SIM",AG743="Pneus",Y743="REVENDA"),(AB743/1+1)*(AI743-AH743),"")),"")</f>
        <v/>
      </c>
      <c r="AK743" s="48" t="str">
        <f aca="false">IF(AJ743="","",AJ743*17%)</f>
        <v/>
      </c>
      <c r="AL743" s="48" t="str">
        <f aca="false">IFERROR(IF(AC743="NÃO","",IF(AK743="","",IF(E743="Simples Nacional",BF743,IF(T743=0.12,U743*0.5833337002,IF(T743=0,AI743*0.07,U743))))),"")</f>
        <v/>
      </c>
      <c r="AM743" s="47" t="str">
        <f aca="false">IFERROR(IF(AC743="NÃO","",IF(OR(AG743="-",AG743="Pneus"),AK743-AL743,"")),"")</f>
        <v/>
      </c>
      <c r="AN743" s="48" t="str">
        <f aca="false">IF(AND(Y743="REVENDA",AC743="SIM",AG743="BIT"),((AB743/1+1)*AI743)*0.4117,"")</f>
        <v/>
      </c>
      <c r="AO743" s="48" t="str">
        <f aca="false">IF(AN743="","",AN743*17%)</f>
        <v/>
      </c>
      <c r="AP743" s="49" t="str">
        <f aca="false">IF(AN743="","",IF(T743=0.12,(U743*0.4117)*0.4117,IF(T743=0,(AI743*0.07)*0.4117,U743*0.4117)))</f>
        <v/>
      </c>
      <c r="AQ743" s="47" t="str">
        <f aca="false">IF(AN743="","",AO743-AP743)</f>
        <v/>
      </c>
      <c r="AR743" s="50" t="str">
        <f aca="false">IFERROR(IF(AND(AC743="SIM",Y743="REVENDA",LEFT(AG743,5)="ANEXO")*OR(AE743="ANEXO I",AF743="ANEXO II"),VLOOKUP(H743,Dados!G:I,2,0),""),"INSERIR MVA")</f>
        <v/>
      </c>
      <c r="AS743" s="48" t="str">
        <f aca="false">IF(LEFT(AG743,5)="ANEXO",VLOOKUP(AG743,Dados!$X$111:$Z$112,2,0)*(AI743-Q743),"")</f>
        <v/>
      </c>
      <c r="AT743" s="48" t="str">
        <f aca="false">IFERROR(IF(AR743="","",(AI743*AR743)+AI743),"INSERIR MVA")</f>
        <v/>
      </c>
      <c r="AU743" s="48" t="str">
        <f aca="false">IF(AT743="","",IF(AY743=0.04,U743,AS743*AY743))</f>
        <v/>
      </c>
      <c r="AV743" s="47" t="str">
        <f aca="false">IFERROR(IF(AU743="","",(VLOOKUP(AG743,Dados!$X$111:$Z$112,3,0)*AT743*0.17)),"INSERIR MVA")</f>
        <v/>
      </c>
      <c r="AW743" s="47" t="str">
        <f aca="false">IFERROR(IF(AR743="","",AV743-AU743),"")</f>
        <v/>
      </c>
      <c r="AX743" s="51" t="str">
        <f aca="false">IFERROR(IF(AC743="NÃO","",IF(AM743&lt;&gt;"",AM743-W743,IF(AQ743&lt;&gt;"",AQ743-W743,IF(AW743&lt;&gt;"",AW743-W743,"")))),"")</f>
        <v/>
      </c>
      <c r="AY743" s="46" t="str">
        <f aca="false">IFERROR(IF(ISNA(VLOOKUP(R743,Dados!$X$2:$Y$5,2,0)),VLOOKUP(D743,Dados!$X$7:$Y$33,2,0),VLOOKUP(R743,Dados!$X$2:$Y$5,2,0)),"")</f>
        <v/>
      </c>
      <c r="AZ743" s="52" t="str">
        <f aca="false">IF(C743="","",IF(AND(Y743="CONSUMO",AC743="NÃO")*OR(AG743="-",AG743="BIT"),IF(E743&lt;&gt;"",(AI743-(P743+L743-N743+Q743)*AY743)/0.83),""))</f>
        <v/>
      </c>
      <c r="BA743" s="51" t="str">
        <f aca="false">IF(AZ743="","",AZ743*0.17-((P743+L743-N743+Q743)*AY743))</f>
        <v/>
      </c>
      <c r="BB743" s="51" t="str">
        <f aca="false">IF(AND(Y743="CONSUMO",AG743="ANEXO I",AY743&gt;4%),(AI743-(P743+L743-N743+Q743)*0.0514)/0.83*(0.5177)*(0.17)-AI743*0.0514,IF(AND(Y743="CONSUMO",AG743="ANEXO II",AY743&gt;4%),(AI743-(P743+L743-N743+Q743)*0.041)/0.83*(0.3295)*(0.17)-AI743*0.041,IF(AND(Y743="CONSUMO",AG743="ANEXO I",AY743=4%),(AI743-(P743+L743-N743+Q743)*0.04)/0.83*(0.5177)*(0.17)-AI743*0.04,IF(AND(Y743="CONSUMO",AG743="ANEXO II",AY743=4%),(AI743-(P743+L743-N743+Q743)*0.04)/0.83*(0.3295)*(0.17)-AI743*0.04,""))))</f>
        <v/>
      </c>
      <c r="BC743" s="51" t="str">
        <f aca="false">IF(C743="","",IF(AND(Y743="CONSUMO",AC743="SIM")*OR(AG743="-",AG743="BIT"),IF(E743&lt;&gt;"",(AI743-(P743+L743-N743+Q743)*AY743)/0.83),""))</f>
        <v/>
      </c>
      <c r="BD743" s="51" t="str">
        <f aca="false">IF(BC743="","",BC743*0.17)</f>
        <v/>
      </c>
      <c r="BE743" s="51" t="str">
        <f aca="false">IF(I743=6908,0,IF(BC743="","",BD743-((P743+L743-N743+Q743)*AY743)))</f>
        <v/>
      </c>
      <c r="BF743" s="53" t="str">
        <f aca="false">IF(B743="","",IF(OR(B743="",E743="Regime Normal"),0,(AI743-Q743)*VLOOKUP(R743,Dados!$X$98:$Y$108,2,0)))</f>
        <v/>
      </c>
      <c r="BG743" s="54" t="str">
        <f aca="false">IFERROR(VLOOKUP(I743,Dados!$AC$27:$AD$43,2,0),IF(B743="","",IF(D743&lt;&gt;"MT",IF(AND(AC743="SIM",Y743="Revenda"),"2403",IF(AND(AC743="SIM",Y743="Consumo"),"2407",IF(AND(AC743="NÃO",Y743="Revenda"),"2102",IF(AND(AC743="NÃO",Y743="Consumo"),"2556",)))),REPLACE(I743,1,1,1))))</f>
        <v/>
      </c>
    </row>
    <row r="744" customFormat="false" ht="12.8" hidden="false" customHeight="true" outlineLevel="0" collapsed="false">
      <c r="Y744" s="45"/>
      <c r="Z744" s="46" t="str">
        <f aca="false">IF(B744="","",(IFERROR(VLOOKUP(H744,Dados!A$3:B$15000,2,0),"Não Encontrado")))</f>
        <v/>
      </c>
      <c r="AA744" s="46" t="str">
        <f aca="false">IF(B744="","",(IFERROR(VLOOKUP(G744,Dados!C$3:E$15000,3,0),"Não Encontrado")))</f>
        <v/>
      </c>
      <c r="AB744" s="46" t="str">
        <f aca="false">IFERROR(IF(Z744&lt;&gt;"Não Encontrado",Z744,IF(AA744&lt;&gt;"Não Encontrado",AA744,"")),"")</f>
        <v/>
      </c>
      <c r="AC744" s="45" t="str">
        <f aca="false">IF(B744="","",IF(AB744="","NÃO","SIM"))</f>
        <v/>
      </c>
      <c r="AD744" s="45" t="str">
        <f aca="false">IFERROR(VLOOKUP(G744,Dados!$P$3:$R$500,3,0),"")</f>
        <v/>
      </c>
      <c r="AE744" s="45" t="str">
        <f aca="false">IFERROR(VLOOKUP(G744,Dados!$K$3:$L$500,2,0),"")</f>
        <v/>
      </c>
      <c r="AF744" s="45" t="str">
        <f aca="false">IFERROR(VLOOKUP(G744,Dados!$M$3:$N$500,2,0),"")</f>
        <v/>
      </c>
      <c r="AG744" s="45" t="str">
        <f aca="false">IF(F744="","",IF(AND(AD744="",AE744="",AF744=""),"-",IF(AND(AD744="BIT",AE744="",AF744=""),"BIT",IF(AND(AE744="ANEXO I",AD744="",AF744=""),"ANEXO I",IF(AND(AF744="ANEXO II",AD744="",AE744=""),"ANEXO II","Escolher")))))</f>
        <v/>
      </c>
      <c r="AH744" s="45" t="str">
        <f aca="false">IF(AG744&lt;&gt;"Pneus","",IFERROR(VLOOKUP(R744,Dados!$X$2:$Z$5,3,0)*(AI744-Q744),VLOOKUP(D744,Dados!$X$7:$Z$33,3,0)*(AI744-Q744)))</f>
        <v/>
      </c>
      <c r="AI744" s="47" t="str">
        <f aca="false">IF(B744="","",P744+Q744+O744+M744+L744-N744)</f>
        <v/>
      </c>
      <c r="AJ744" s="48" t="str">
        <f aca="false">IFERROR(IF(AND(AC744="SIM",AG744="-",Y744="REVENDA"),(AB744/1+1)*AI744,IF(AND(AC744="SIM",AG744="Pneus",Y744="REVENDA"),(AB744/1+1)*(AI744-AH744),"")),"")</f>
        <v/>
      </c>
      <c r="AK744" s="48" t="str">
        <f aca="false">IF(AJ744="","",AJ744*17%)</f>
        <v/>
      </c>
      <c r="AL744" s="48" t="str">
        <f aca="false">IFERROR(IF(AC744="NÃO","",IF(AK744="","",IF(E744="Simples Nacional",BF744,IF(T744=0.12,U744*0.5833337002,IF(T744=0,AI744*0.07,U744))))),"")</f>
        <v/>
      </c>
      <c r="AM744" s="47" t="str">
        <f aca="false">IFERROR(IF(AC744="NÃO","",IF(OR(AG744="-",AG744="Pneus"),AK744-AL744,"")),"")</f>
        <v/>
      </c>
      <c r="AN744" s="48" t="str">
        <f aca="false">IF(AND(Y744="REVENDA",AC744="SIM",AG744="BIT"),((AB744/1+1)*AI744)*0.4117,"")</f>
        <v/>
      </c>
      <c r="AO744" s="48" t="str">
        <f aca="false">IF(AN744="","",AN744*17%)</f>
        <v/>
      </c>
      <c r="AP744" s="49" t="str">
        <f aca="false">IF(AN744="","",IF(T744=0.12,(U744*0.4117)*0.4117,IF(T744=0,(AI744*0.07)*0.4117,U744*0.4117)))</f>
        <v/>
      </c>
      <c r="AQ744" s="47" t="str">
        <f aca="false">IF(AN744="","",AO744-AP744)</f>
        <v/>
      </c>
      <c r="AR744" s="50" t="str">
        <f aca="false">IFERROR(IF(AND(AC744="SIM",Y744="REVENDA",LEFT(AG744,5)="ANEXO")*OR(AE744="ANEXO I",AF744="ANEXO II"),VLOOKUP(H744,Dados!G:I,2,0),""),"INSERIR MVA")</f>
        <v/>
      </c>
      <c r="AS744" s="48" t="str">
        <f aca="false">IF(LEFT(AG744,5)="ANEXO",VLOOKUP(AG744,Dados!$X$111:$Z$112,2,0)*(AI744-Q744),"")</f>
        <v/>
      </c>
      <c r="AT744" s="48" t="str">
        <f aca="false">IFERROR(IF(AR744="","",(AI744*AR744)+AI744),"INSERIR MVA")</f>
        <v/>
      </c>
      <c r="AU744" s="48" t="str">
        <f aca="false">IF(AT744="","",IF(AY744=0.04,U744,AS744*AY744))</f>
        <v/>
      </c>
      <c r="AV744" s="47" t="str">
        <f aca="false">IFERROR(IF(AU744="","",(VLOOKUP(AG744,Dados!$X$111:$Z$112,3,0)*AT744*0.17)),"INSERIR MVA")</f>
        <v/>
      </c>
      <c r="AW744" s="47" t="str">
        <f aca="false">IFERROR(IF(AR744="","",AV744-AU744),"")</f>
        <v/>
      </c>
      <c r="AX744" s="51" t="str">
        <f aca="false">IFERROR(IF(AC744="NÃO","",IF(AM744&lt;&gt;"",AM744-W744,IF(AQ744&lt;&gt;"",AQ744-W744,IF(AW744&lt;&gt;"",AW744-W744,"")))),"")</f>
        <v/>
      </c>
      <c r="AY744" s="46" t="str">
        <f aca="false">IFERROR(IF(ISNA(VLOOKUP(R744,Dados!$X$2:$Y$5,2,0)),VLOOKUP(D744,Dados!$X$7:$Y$33,2,0),VLOOKUP(R744,Dados!$X$2:$Y$5,2,0)),"")</f>
        <v/>
      </c>
      <c r="AZ744" s="52" t="str">
        <f aca="false">IF(C744="","",IF(AND(Y744="CONSUMO",AC744="NÃO")*OR(AG744="-",AG744="BIT"),IF(E744&lt;&gt;"",(AI744-(P744+L744-N744+Q744)*AY744)/0.83),""))</f>
        <v/>
      </c>
      <c r="BA744" s="51" t="str">
        <f aca="false">IF(AZ744="","",AZ744*0.17-((P744+L744-N744+Q744)*AY744))</f>
        <v/>
      </c>
      <c r="BB744" s="51" t="str">
        <f aca="false">IF(AND(Y744="CONSUMO",AG744="ANEXO I",AY744&gt;4%),(AI744-(P744+L744-N744+Q744)*0.0514)/0.83*(0.5177)*(0.17)-AI744*0.0514,IF(AND(Y744="CONSUMO",AG744="ANEXO II",AY744&gt;4%),(AI744-(P744+L744-N744+Q744)*0.041)/0.83*(0.3295)*(0.17)-AI744*0.041,IF(AND(Y744="CONSUMO",AG744="ANEXO I",AY744=4%),(AI744-(P744+L744-N744+Q744)*0.04)/0.83*(0.5177)*(0.17)-AI744*0.04,IF(AND(Y744="CONSUMO",AG744="ANEXO II",AY744=4%),(AI744-(P744+L744-N744+Q744)*0.04)/0.83*(0.3295)*(0.17)-AI744*0.04,""))))</f>
        <v/>
      </c>
      <c r="BC744" s="51" t="str">
        <f aca="false">IF(C744="","",IF(AND(Y744="CONSUMO",AC744="SIM")*OR(AG744="-",AG744="BIT"),IF(E744&lt;&gt;"",(AI744-(P744+L744-N744+Q744)*AY744)/0.83),""))</f>
        <v/>
      </c>
      <c r="BD744" s="51" t="str">
        <f aca="false">IF(BC744="","",BC744*0.17)</f>
        <v/>
      </c>
      <c r="BE744" s="51" t="str">
        <f aca="false">IF(I744=6908,0,IF(BC744="","",BD744-((P744+L744-N744+Q744)*AY744)))</f>
        <v/>
      </c>
      <c r="BF744" s="53" t="str">
        <f aca="false">IF(B744="","",IF(OR(B744="",E744="Regime Normal"),0,(AI744-Q744)*VLOOKUP(R744,Dados!$X$98:$Y$108,2,0)))</f>
        <v/>
      </c>
      <c r="BG744" s="54" t="str">
        <f aca="false">IFERROR(VLOOKUP(I744,Dados!$AC$27:$AD$43,2,0),IF(B744="","",IF(D744&lt;&gt;"MT",IF(AND(AC744="SIM",Y744="Revenda"),"2403",IF(AND(AC744="SIM",Y744="Consumo"),"2407",IF(AND(AC744="NÃO",Y744="Revenda"),"2102",IF(AND(AC744="NÃO",Y744="Consumo"),"2556",)))),REPLACE(I744,1,1,1))))</f>
        <v/>
      </c>
    </row>
    <row r="745" customFormat="false" ht="12.8" hidden="false" customHeight="true" outlineLevel="0" collapsed="false">
      <c r="Y745" s="45"/>
      <c r="Z745" s="46" t="str">
        <f aca="false">IF(B745="","",(IFERROR(VLOOKUP(H745,Dados!A$3:B$15000,2,0),"Não Encontrado")))</f>
        <v/>
      </c>
      <c r="AA745" s="46" t="str">
        <f aca="false">IF(B745="","",(IFERROR(VLOOKUP(G745,Dados!C$3:E$15000,3,0),"Não Encontrado")))</f>
        <v/>
      </c>
      <c r="AB745" s="46" t="str">
        <f aca="false">IFERROR(IF(Z745&lt;&gt;"Não Encontrado",Z745,IF(AA745&lt;&gt;"Não Encontrado",AA745,"")),"")</f>
        <v/>
      </c>
      <c r="AC745" s="45" t="str">
        <f aca="false">IF(B745="","",IF(AB745="","NÃO","SIM"))</f>
        <v/>
      </c>
      <c r="AD745" s="45" t="str">
        <f aca="false">IFERROR(VLOOKUP(G745,Dados!$P$3:$R$500,3,0),"")</f>
        <v/>
      </c>
      <c r="AE745" s="45" t="str">
        <f aca="false">IFERROR(VLOOKUP(G745,Dados!$K$3:$L$500,2,0),"")</f>
        <v/>
      </c>
      <c r="AF745" s="45" t="str">
        <f aca="false">IFERROR(VLOOKUP(G745,Dados!$M$3:$N$500,2,0),"")</f>
        <v/>
      </c>
      <c r="AG745" s="45" t="str">
        <f aca="false">IF(F745="","",IF(AND(AD745="",AE745="",AF745=""),"-",IF(AND(AD745="BIT",AE745="",AF745=""),"BIT",IF(AND(AE745="ANEXO I",AD745="",AF745=""),"ANEXO I",IF(AND(AF745="ANEXO II",AD745="",AE745=""),"ANEXO II","Escolher")))))</f>
        <v/>
      </c>
      <c r="AH745" s="45" t="str">
        <f aca="false">IF(AG745&lt;&gt;"Pneus","",IFERROR(VLOOKUP(R745,Dados!$X$2:$Z$5,3,0)*(AI745-Q745),VLOOKUP(D745,Dados!$X$7:$Z$33,3,0)*(AI745-Q745)))</f>
        <v/>
      </c>
      <c r="AI745" s="47" t="str">
        <f aca="false">IF(B745="","",P745+Q745+O745+M745+L745-N745)</f>
        <v/>
      </c>
      <c r="AJ745" s="48" t="str">
        <f aca="false">IFERROR(IF(AND(AC745="SIM",AG745="-",Y745="REVENDA"),(AB745/1+1)*AI745,IF(AND(AC745="SIM",AG745="Pneus",Y745="REVENDA"),(AB745/1+1)*(AI745-AH745),"")),"")</f>
        <v/>
      </c>
      <c r="AK745" s="48" t="str">
        <f aca="false">IF(AJ745="","",AJ745*17%)</f>
        <v/>
      </c>
      <c r="AL745" s="48" t="str">
        <f aca="false">IFERROR(IF(AC745="NÃO","",IF(AK745="","",IF(E745="Simples Nacional",BF745,IF(T745=0.12,U745*0.5833337002,IF(T745=0,AI745*0.07,U745))))),"")</f>
        <v/>
      </c>
      <c r="AM745" s="47" t="str">
        <f aca="false">IFERROR(IF(AC745="NÃO","",IF(OR(AG745="-",AG745="Pneus"),AK745-AL745,"")),"")</f>
        <v/>
      </c>
      <c r="AN745" s="48" t="str">
        <f aca="false">IF(AND(Y745="REVENDA",AC745="SIM",AG745="BIT"),((AB745/1+1)*AI745)*0.4117,"")</f>
        <v/>
      </c>
      <c r="AO745" s="48" t="str">
        <f aca="false">IF(AN745="","",AN745*17%)</f>
        <v/>
      </c>
      <c r="AP745" s="49" t="str">
        <f aca="false">IF(AN745="","",IF(T745=0.12,(U745*0.4117)*0.4117,IF(T745=0,(AI745*0.07)*0.4117,U745*0.4117)))</f>
        <v/>
      </c>
      <c r="AQ745" s="47" t="str">
        <f aca="false">IF(AN745="","",AO745-AP745)</f>
        <v/>
      </c>
      <c r="AR745" s="50" t="str">
        <f aca="false">IFERROR(IF(AND(AC745="SIM",Y745="REVENDA",LEFT(AG745,5)="ANEXO")*OR(AE745="ANEXO I",AF745="ANEXO II"),VLOOKUP(H745,Dados!G:I,2,0),""),"INSERIR MVA")</f>
        <v/>
      </c>
      <c r="AS745" s="48" t="str">
        <f aca="false">IF(LEFT(AG745,5)="ANEXO",VLOOKUP(AG745,Dados!$X$111:$Z$112,2,0)*(AI745-Q745),"")</f>
        <v/>
      </c>
      <c r="AT745" s="48" t="str">
        <f aca="false">IFERROR(IF(AR745="","",(AI745*AR745)+AI745),"INSERIR MVA")</f>
        <v/>
      </c>
      <c r="AU745" s="48" t="str">
        <f aca="false">IF(AT745="","",IF(AY745=0.04,U745,AS745*AY745))</f>
        <v/>
      </c>
      <c r="AV745" s="47" t="str">
        <f aca="false">IFERROR(IF(AU745="","",(VLOOKUP(AG745,Dados!$X$111:$Z$112,3,0)*AT745*0.17)),"INSERIR MVA")</f>
        <v/>
      </c>
      <c r="AW745" s="47" t="str">
        <f aca="false">IFERROR(IF(AR745="","",AV745-AU745),"")</f>
        <v/>
      </c>
      <c r="AX745" s="51" t="str">
        <f aca="false">IFERROR(IF(AC745="NÃO","",IF(AM745&lt;&gt;"",AM745-W745,IF(AQ745&lt;&gt;"",AQ745-W745,IF(AW745&lt;&gt;"",AW745-W745,"")))),"")</f>
        <v/>
      </c>
      <c r="AY745" s="46" t="str">
        <f aca="false">IFERROR(IF(ISNA(VLOOKUP(R745,Dados!$X$2:$Y$5,2,0)),VLOOKUP(D745,Dados!$X$7:$Y$33,2,0),VLOOKUP(R745,Dados!$X$2:$Y$5,2,0)),"")</f>
        <v/>
      </c>
      <c r="AZ745" s="52" t="str">
        <f aca="false">IF(C745="","",IF(AND(Y745="CONSUMO",AC745="NÃO")*OR(AG745="-",AG745="BIT"),IF(E745&lt;&gt;"",(AI745-(P745+L745-N745+Q745)*AY745)/0.83),""))</f>
        <v/>
      </c>
      <c r="BA745" s="51" t="str">
        <f aca="false">IF(AZ745="","",AZ745*0.17-((P745+L745-N745+Q745)*AY745))</f>
        <v/>
      </c>
      <c r="BB745" s="51" t="str">
        <f aca="false">IF(AND(Y745="CONSUMO",AG745="ANEXO I",AY745&gt;4%),(AI745-(P745+L745-N745+Q745)*0.0514)/0.83*(0.5177)*(0.17)-AI745*0.0514,IF(AND(Y745="CONSUMO",AG745="ANEXO II",AY745&gt;4%),(AI745-(P745+L745-N745+Q745)*0.041)/0.83*(0.3295)*(0.17)-AI745*0.041,IF(AND(Y745="CONSUMO",AG745="ANEXO I",AY745=4%),(AI745-(P745+L745-N745+Q745)*0.04)/0.83*(0.5177)*(0.17)-AI745*0.04,IF(AND(Y745="CONSUMO",AG745="ANEXO II",AY745=4%),(AI745-(P745+L745-N745+Q745)*0.04)/0.83*(0.3295)*(0.17)-AI745*0.04,""))))</f>
        <v/>
      </c>
      <c r="BC745" s="51" t="str">
        <f aca="false">IF(C745="","",IF(AND(Y745="CONSUMO",AC745="SIM")*OR(AG745="-",AG745="BIT"),IF(E745&lt;&gt;"",(AI745-(P745+L745-N745+Q745)*AY745)/0.83),""))</f>
        <v/>
      </c>
      <c r="BD745" s="51" t="str">
        <f aca="false">IF(BC745="","",BC745*0.17)</f>
        <v/>
      </c>
      <c r="BE745" s="51" t="str">
        <f aca="false">IF(I745=6908,0,IF(BC745="","",BD745-((P745+L745-N745+Q745)*AY745)))</f>
        <v/>
      </c>
      <c r="BF745" s="53" t="str">
        <f aca="false">IF(B745="","",IF(OR(B745="",E745="Regime Normal"),0,(AI745-Q745)*VLOOKUP(R745,Dados!$X$98:$Y$108,2,0)))</f>
        <v/>
      </c>
      <c r="BG745" s="54" t="str">
        <f aca="false">IFERROR(VLOOKUP(I745,Dados!$AC$27:$AD$43,2,0),IF(B745="","",IF(D745&lt;&gt;"MT",IF(AND(AC745="SIM",Y745="Revenda"),"2403",IF(AND(AC745="SIM",Y745="Consumo"),"2407",IF(AND(AC745="NÃO",Y745="Revenda"),"2102",IF(AND(AC745="NÃO",Y745="Consumo"),"2556",)))),REPLACE(I745,1,1,1))))</f>
        <v/>
      </c>
    </row>
    <row r="746" customFormat="false" ht="12.8" hidden="false" customHeight="true" outlineLevel="0" collapsed="false">
      <c r="Y746" s="45"/>
      <c r="Z746" s="46" t="str">
        <f aca="false">IF(B746="","",(IFERROR(VLOOKUP(H746,Dados!A$3:B$15000,2,0),"Não Encontrado")))</f>
        <v/>
      </c>
      <c r="AA746" s="46" t="str">
        <f aca="false">IF(B746="","",(IFERROR(VLOOKUP(G746,Dados!C$3:E$15000,3,0),"Não Encontrado")))</f>
        <v/>
      </c>
      <c r="AB746" s="46" t="str">
        <f aca="false">IFERROR(IF(Z746&lt;&gt;"Não Encontrado",Z746,IF(AA746&lt;&gt;"Não Encontrado",AA746,"")),"")</f>
        <v/>
      </c>
      <c r="AC746" s="45" t="str">
        <f aca="false">IF(B746="","",IF(AB746="","NÃO","SIM"))</f>
        <v/>
      </c>
      <c r="AD746" s="45" t="str">
        <f aca="false">IFERROR(VLOOKUP(G746,Dados!$P$3:$R$500,3,0),"")</f>
        <v/>
      </c>
      <c r="AE746" s="45" t="str">
        <f aca="false">IFERROR(VLOOKUP(G746,Dados!$K$3:$L$500,2,0),"")</f>
        <v/>
      </c>
      <c r="AF746" s="45" t="str">
        <f aca="false">IFERROR(VLOOKUP(G746,Dados!$M$3:$N$500,2,0),"")</f>
        <v/>
      </c>
      <c r="AG746" s="45" t="str">
        <f aca="false">IF(F746="","",IF(AND(AD746="",AE746="",AF746=""),"-",IF(AND(AD746="BIT",AE746="",AF746=""),"BIT",IF(AND(AE746="ANEXO I",AD746="",AF746=""),"ANEXO I",IF(AND(AF746="ANEXO II",AD746="",AE746=""),"ANEXO II","Escolher")))))</f>
        <v/>
      </c>
      <c r="AH746" s="45" t="str">
        <f aca="false">IF(AG746&lt;&gt;"Pneus","",IFERROR(VLOOKUP(R746,Dados!$X$2:$Z$5,3,0)*(AI746-Q746),VLOOKUP(D746,Dados!$X$7:$Z$33,3,0)*(AI746-Q746)))</f>
        <v/>
      </c>
      <c r="AI746" s="47" t="str">
        <f aca="false">IF(B746="","",P746+Q746+O746+M746+L746-N746)</f>
        <v/>
      </c>
      <c r="AJ746" s="48" t="str">
        <f aca="false">IFERROR(IF(AND(AC746="SIM",AG746="-",Y746="REVENDA"),(AB746/1+1)*AI746,IF(AND(AC746="SIM",AG746="Pneus",Y746="REVENDA"),(AB746/1+1)*(AI746-AH746),"")),"")</f>
        <v/>
      </c>
      <c r="AK746" s="48" t="str">
        <f aca="false">IF(AJ746="","",AJ746*17%)</f>
        <v/>
      </c>
      <c r="AL746" s="48" t="str">
        <f aca="false">IFERROR(IF(AC746="NÃO","",IF(AK746="","",IF(E746="Simples Nacional",BF746,IF(T746=0.12,U746*0.5833337002,IF(T746=0,AI746*0.07,U746))))),"")</f>
        <v/>
      </c>
      <c r="AM746" s="47" t="str">
        <f aca="false">IFERROR(IF(AC746="NÃO","",IF(OR(AG746="-",AG746="Pneus"),AK746-AL746,"")),"")</f>
        <v/>
      </c>
      <c r="AN746" s="48" t="str">
        <f aca="false">IF(AND(Y746="REVENDA",AC746="SIM",AG746="BIT"),((AB746/1+1)*AI746)*0.4117,"")</f>
        <v/>
      </c>
      <c r="AO746" s="48" t="str">
        <f aca="false">IF(AN746="","",AN746*17%)</f>
        <v/>
      </c>
      <c r="AP746" s="49" t="str">
        <f aca="false">IF(AN746="","",IF(T746=0.12,(U746*0.4117)*0.4117,IF(T746=0,(AI746*0.07)*0.4117,U746*0.4117)))</f>
        <v/>
      </c>
      <c r="AQ746" s="47" t="str">
        <f aca="false">IF(AN746="","",AO746-AP746)</f>
        <v/>
      </c>
      <c r="AR746" s="50" t="str">
        <f aca="false">IFERROR(IF(AND(AC746="SIM",Y746="REVENDA",LEFT(AG746,5)="ANEXO")*OR(AE746="ANEXO I",AF746="ANEXO II"),VLOOKUP(H746,Dados!G:I,2,0),""),"INSERIR MVA")</f>
        <v/>
      </c>
      <c r="AS746" s="48" t="str">
        <f aca="false">IF(LEFT(AG746,5)="ANEXO",VLOOKUP(AG746,Dados!$X$111:$Z$112,2,0)*(AI746-Q746),"")</f>
        <v/>
      </c>
      <c r="AT746" s="48" t="str">
        <f aca="false">IFERROR(IF(AR746="","",(AI746*AR746)+AI746),"INSERIR MVA")</f>
        <v/>
      </c>
      <c r="AU746" s="48" t="str">
        <f aca="false">IF(AT746="","",IF(AY746=0.04,U746,AS746*AY746))</f>
        <v/>
      </c>
      <c r="AV746" s="47" t="str">
        <f aca="false">IFERROR(IF(AU746="","",(VLOOKUP(AG746,Dados!$X$111:$Z$112,3,0)*AT746*0.17)),"INSERIR MVA")</f>
        <v/>
      </c>
      <c r="AW746" s="47" t="str">
        <f aca="false">IFERROR(IF(AR746="","",AV746-AU746),"")</f>
        <v/>
      </c>
      <c r="AX746" s="51" t="str">
        <f aca="false">IFERROR(IF(AC746="NÃO","",IF(AM746&lt;&gt;"",AM746-W746,IF(AQ746&lt;&gt;"",AQ746-W746,IF(AW746&lt;&gt;"",AW746-W746,"")))),"")</f>
        <v/>
      </c>
      <c r="AY746" s="46" t="str">
        <f aca="false">IFERROR(IF(ISNA(VLOOKUP(R746,Dados!$X$2:$Y$5,2,0)),VLOOKUP(D746,Dados!$X$7:$Y$33,2,0),VLOOKUP(R746,Dados!$X$2:$Y$5,2,0)),"")</f>
        <v/>
      </c>
      <c r="AZ746" s="52" t="str">
        <f aca="false">IF(C746="","",IF(AND(Y746="CONSUMO",AC746="NÃO")*OR(AG746="-",AG746="BIT"),IF(E746&lt;&gt;"",(AI746-(P746+L746-N746+Q746)*AY746)/0.83),""))</f>
        <v/>
      </c>
      <c r="BA746" s="51" t="str">
        <f aca="false">IF(AZ746="","",AZ746*0.17-((P746+L746-N746+Q746)*AY746))</f>
        <v/>
      </c>
      <c r="BB746" s="51" t="str">
        <f aca="false">IF(AND(Y746="CONSUMO",AG746="ANEXO I",AY746&gt;4%),(AI746-(P746+L746-N746+Q746)*0.0514)/0.83*(0.5177)*(0.17)-AI746*0.0514,IF(AND(Y746="CONSUMO",AG746="ANEXO II",AY746&gt;4%),(AI746-(P746+L746-N746+Q746)*0.041)/0.83*(0.3295)*(0.17)-AI746*0.041,IF(AND(Y746="CONSUMO",AG746="ANEXO I",AY746=4%),(AI746-(P746+L746-N746+Q746)*0.04)/0.83*(0.5177)*(0.17)-AI746*0.04,IF(AND(Y746="CONSUMO",AG746="ANEXO II",AY746=4%),(AI746-(P746+L746-N746+Q746)*0.04)/0.83*(0.3295)*(0.17)-AI746*0.04,""))))</f>
        <v/>
      </c>
      <c r="BC746" s="51" t="str">
        <f aca="false">IF(C746="","",IF(AND(Y746="CONSUMO",AC746="SIM")*OR(AG746="-",AG746="BIT"),IF(E746&lt;&gt;"",(AI746-(P746+L746-N746+Q746)*AY746)/0.83),""))</f>
        <v/>
      </c>
      <c r="BD746" s="51" t="str">
        <f aca="false">IF(BC746="","",BC746*0.17)</f>
        <v/>
      </c>
      <c r="BE746" s="51" t="str">
        <f aca="false">IF(I746=6908,0,IF(BC746="","",BD746-((P746+L746-N746+Q746)*AY746)))</f>
        <v/>
      </c>
      <c r="BF746" s="53" t="str">
        <f aca="false">IF(B746="","",IF(OR(B746="",E746="Regime Normal"),0,(AI746-Q746)*VLOOKUP(R746,Dados!$X$98:$Y$108,2,0)))</f>
        <v/>
      </c>
      <c r="BG746" s="54" t="str">
        <f aca="false">IFERROR(VLOOKUP(I746,Dados!$AC$27:$AD$43,2,0),IF(B746="","",IF(D746&lt;&gt;"MT",IF(AND(AC746="SIM",Y746="Revenda"),"2403",IF(AND(AC746="SIM",Y746="Consumo"),"2407",IF(AND(AC746="NÃO",Y746="Revenda"),"2102",IF(AND(AC746="NÃO",Y746="Consumo"),"2556",)))),REPLACE(I746,1,1,1))))</f>
        <v/>
      </c>
    </row>
    <row r="747" customFormat="false" ht="12.8" hidden="false" customHeight="true" outlineLevel="0" collapsed="false">
      <c r="Y747" s="45"/>
      <c r="Z747" s="46" t="str">
        <f aca="false">IF(B747="","",(IFERROR(VLOOKUP(H747,Dados!A$3:B$15000,2,0),"Não Encontrado")))</f>
        <v/>
      </c>
      <c r="AA747" s="46" t="str">
        <f aca="false">IF(B747="","",(IFERROR(VLOOKUP(G747,Dados!C$3:E$15000,3,0),"Não Encontrado")))</f>
        <v/>
      </c>
      <c r="AB747" s="46" t="str">
        <f aca="false">IFERROR(IF(Z747&lt;&gt;"Não Encontrado",Z747,IF(AA747&lt;&gt;"Não Encontrado",AA747,"")),"")</f>
        <v/>
      </c>
      <c r="AC747" s="45" t="str">
        <f aca="false">IF(B747="","",IF(AB747="","NÃO","SIM"))</f>
        <v/>
      </c>
      <c r="AD747" s="45" t="str">
        <f aca="false">IFERROR(VLOOKUP(G747,Dados!$P$3:$R$500,3,0),"")</f>
        <v/>
      </c>
      <c r="AE747" s="45" t="str">
        <f aca="false">IFERROR(VLOOKUP(G747,Dados!$K$3:$L$500,2,0),"")</f>
        <v/>
      </c>
      <c r="AF747" s="45" t="str">
        <f aca="false">IFERROR(VLOOKUP(G747,Dados!$M$3:$N$500,2,0),"")</f>
        <v/>
      </c>
      <c r="AG747" s="45" t="str">
        <f aca="false">IF(F747="","",IF(AND(AD747="",AE747="",AF747=""),"-",IF(AND(AD747="BIT",AE747="",AF747=""),"BIT",IF(AND(AE747="ANEXO I",AD747="",AF747=""),"ANEXO I",IF(AND(AF747="ANEXO II",AD747="",AE747=""),"ANEXO II","Escolher")))))</f>
        <v/>
      </c>
      <c r="AH747" s="45" t="str">
        <f aca="false">IF(AG747&lt;&gt;"Pneus","",IFERROR(VLOOKUP(R747,Dados!$X$2:$Z$5,3,0)*(AI747-Q747),VLOOKUP(D747,Dados!$X$7:$Z$33,3,0)*(AI747-Q747)))</f>
        <v/>
      </c>
      <c r="AI747" s="47" t="str">
        <f aca="false">IF(B747="","",P747+Q747+O747+M747+L747-N747)</f>
        <v/>
      </c>
      <c r="AJ747" s="48" t="str">
        <f aca="false">IFERROR(IF(AND(AC747="SIM",AG747="-",Y747="REVENDA"),(AB747/1+1)*AI747,IF(AND(AC747="SIM",AG747="Pneus",Y747="REVENDA"),(AB747/1+1)*(AI747-AH747),"")),"")</f>
        <v/>
      </c>
      <c r="AK747" s="48" t="str">
        <f aca="false">IF(AJ747="","",AJ747*17%)</f>
        <v/>
      </c>
      <c r="AL747" s="48" t="str">
        <f aca="false">IFERROR(IF(AC747="NÃO","",IF(AK747="","",IF(E747="Simples Nacional",BF747,IF(T747=0.12,U747*0.5833337002,IF(T747=0,AI747*0.07,U747))))),"")</f>
        <v/>
      </c>
      <c r="AM747" s="47" t="str">
        <f aca="false">IFERROR(IF(AC747="NÃO","",IF(OR(AG747="-",AG747="Pneus"),AK747-AL747,"")),"")</f>
        <v/>
      </c>
      <c r="AN747" s="48" t="str">
        <f aca="false">IF(AND(Y747="REVENDA",AC747="SIM",AG747="BIT"),((AB747/1+1)*AI747)*0.4117,"")</f>
        <v/>
      </c>
      <c r="AO747" s="48" t="str">
        <f aca="false">IF(AN747="","",AN747*17%)</f>
        <v/>
      </c>
      <c r="AP747" s="49" t="str">
        <f aca="false">IF(AN747="","",IF(T747=0.12,(U747*0.4117)*0.4117,IF(T747=0,(AI747*0.07)*0.4117,U747*0.4117)))</f>
        <v/>
      </c>
      <c r="AQ747" s="47" t="str">
        <f aca="false">IF(AN747="","",AO747-AP747)</f>
        <v/>
      </c>
      <c r="AR747" s="50" t="str">
        <f aca="false">IFERROR(IF(AND(AC747="SIM",Y747="REVENDA",LEFT(AG747,5)="ANEXO")*OR(AE747="ANEXO I",AF747="ANEXO II"),VLOOKUP(H747,Dados!G:I,2,0),""),"INSERIR MVA")</f>
        <v/>
      </c>
      <c r="AS747" s="48" t="str">
        <f aca="false">IF(LEFT(AG747,5)="ANEXO",VLOOKUP(AG747,Dados!$X$111:$Z$112,2,0)*(AI747-Q747),"")</f>
        <v/>
      </c>
      <c r="AT747" s="48" t="str">
        <f aca="false">IFERROR(IF(AR747="","",(AI747*AR747)+AI747),"INSERIR MVA")</f>
        <v/>
      </c>
      <c r="AU747" s="48" t="str">
        <f aca="false">IF(AT747="","",IF(AY747=0.04,U747,AS747*AY747))</f>
        <v/>
      </c>
      <c r="AV747" s="47" t="str">
        <f aca="false">IFERROR(IF(AU747="","",(VLOOKUP(AG747,Dados!$X$111:$Z$112,3,0)*AT747*0.17)),"INSERIR MVA")</f>
        <v/>
      </c>
      <c r="AW747" s="47" t="str">
        <f aca="false">IFERROR(IF(AR747="","",AV747-AU747),"")</f>
        <v/>
      </c>
      <c r="AX747" s="51" t="str">
        <f aca="false">IFERROR(IF(AC747="NÃO","",IF(AM747&lt;&gt;"",AM747-W747,IF(AQ747&lt;&gt;"",AQ747-W747,IF(AW747&lt;&gt;"",AW747-W747,"")))),"")</f>
        <v/>
      </c>
      <c r="AY747" s="46" t="str">
        <f aca="false">IFERROR(IF(ISNA(VLOOKUP(R747,Dados!$X$2:$Y$5,2,0)),VLOOKUP(D747,Dados!$X$7:$Y$33,2,0),VLOOKUP(R747,Dados!$X$2:$Y$5,2,0)),"")</f>
        <v/>
      </c>
      <c r="AZ747" s="52" t="str">
        <f aca="false">IF(C747="","",IF(AND(Y747="CONSUMO",AC747="NÃO")*OR(AG747="-",AG747="BIT"),IF(E747&lt;&gt;"",(AI747-(P747+L747-N747+Q747)*AY747)/0.83),""))</f>
        <v/>
      </c>
      <c r="BA747" s="51" t="str">
        <f aca="false">IF(AZ747="","",AZ747*0.17-((P747+L747-N747+Q747)*AY747))</f>
        <v/>
      </c>
      <c r="BB747" s="51" t="str">
        <f aca="false">IF(AND(Y747="CONSUMO",AG747="ANEXO I",AY747&gt;4%),(AI747-(P747+L747-N747+Q747)*0.0514)/0.83*(0.5177)*(0.17)-AI747*0.0514,IF(AND(Y747="CONSUMO",AG747="ANEXO II",AY747&gt;4%),(AI747-(P747+L747-N747+Q747)*0.041)/0.83*(0.3295)*(0.17)-AI747*0.041,IF(AND(Y747="CONSUMO",AG747="ANEXO I",AY747=4%),(AI747-(P747+L747-N747+Q747)*0.04)/0.83*(0.5177)*(0.17)-AI747*0.04,IF(AND(Y747="CONSUMO",AG747="ANEXO II",AY747=4%),(AI747-(P747+L747-N747+Q747)*0.04)/0.83*(0.3295)*(0.17)-AI747*0.04,""))))</f>
        <v/>
      </c>
      <c r="BC747" s="51" t="str">
        <f aca="false">IF(C747="","",IF(AND(Y747="CONSUMO",AC747="SIM")*OR(AG747="-",AG747="BIT"),IF(E747&lt;&gt;"",(AI747-(P747+L747-N747+Q747)*AY747)/0.83),""))</f>
        <v/>
      </c>
      <c r="BD747" s="51" t="str">
        <f aca="false">IF(BC747="","",BC747*0.17)</f>
        <v/>
      </c>
      <c r="BE747" s="51" t="str">
        <f aca="false">IF(I747=6908,0,IF(BC747="","",BD747-((P747+L747-N747+Q747)*AY747)))</f>
        <v/>
      </c>
      <c r="BF747" s="53" t="str">
        <f aca="false">IF(B747="","",IF(OR(B747="",E747="Regime Normal"),0,(AI747-Q747)*VLOOKUP(R747,Dados!$X$98:$Y$108,2,0)))</f>
        <v/>
      </c>
      <c r="BG747" s="54" t="str">
        <f aca="false">IFERROR(VLOOKUP(I747,Dados!$AC$27:$AD$43,2,0),IF(B747="","",IF(D747&lt;&gt;"MT",IF(AND(AC747="SIM",Y747="Revenda"),"2403",IF(AND(AC747="SIM",Y747="Consumo"),"2407",IF(AND(AC747="NÃO",Y747="Revenda"),"2102",IF(AND(AC747="NÃO",Y747="Consumo"),"2556",)))),REPLACE(I747,1,1,1))))</f>
        <v/>
      </c>
    </row>
    <row r="748" customFormat="false" ht="12.8" hidden="false" customHeight="true" outlineLevel="0" collapsed="false">
      <c r="Y748" s="45"/>
      <c r="Z748" s="46" t="str">
        <f aca="false">IF(B748="","",(IFERROR(VLOOKUP(H748,Dados!A$3:B$15000,2,0),"Não Encontrado")))</f>
        <v/>
      </c>
      <c r="AA748" s="46" t="str">
        <f aca="false">IF(B748="","",(IFERROR(VLOOKUP(G748,Dados!C$3:E$15000,3,0),"Não Encontrado")))</f>
        <v/>
      </c>
      <c r="AB748" s="46" t="str">
        <f aca="false">IFERROR(IF(Z748&lt;&gt;"Não Encontrado",Z748,IF(AA748&lt;&gt;"Não Encontrado",AA748,"")),"")</f>
        <v/>
      </c>
      <c r="AC748" s="45" t="str">
        <f aca="false">IF(B748="","",IF(AB748="","NÃO","SIM"))</f>
        <v/>
      </c>
      <c r="AD748" s="45" t="str">
        <f aca="false">IFERROR(VLOOKUP(G748,Dados!$P$3:$R$500,3,0),"")</f>
        <v/>
      </c>
      <c r="AE748" s="45" t="str">
        <f aca="false">IFERROR(VLOOKUP(G748,Dados!$K$3:$L$500,2,0),"")</f>
        <v/>
      </c>
      <c r="AF748" s="45" t="str">
        <f aca="false">IFERROR(VLOOKUP(G748,Dados!$M$3:$N$500,2,0),"")</f>
        <v/>
      </c>
      <c r="AG748" s="45" t="str">
        <f aca="false">IF(F748="","",IF(AND(AD748="",AE748="",AF748=""),"-",IF(AND(AD748="BIT",AE748="",AF748=""),"BIT",IF(AND(AE748="ANEXO I",AD748="",AF748=""),"ANEXO I",IF(AND(AF748="ANEXO II",AD748="",AE748=""),"ANEXO II","Escolher")))))</f>
        <v/>
      </c>
      <c r="AH748" s="45" t="str">
        <f aca="false">IF(AG748&lt;&gt;"Pneus","",IFERROR(VLOOKUP(R748,Dados!$X$2:$Z$5,3,0)*(AI748-Q748),VLOOKUP(D748,Dados!$X$7:$Z$33,3,0)*(AI748-Q748)))</f>
        <v/>
      </c>
      <c r="AI748" s="47" t="str">
        <f aca="false">IF(B748="","",P748+Q748+O748+M748+L748-N748)</f>
        <v/>
      </c>
      <c r="AJ748" s="48" t="str">
        <f aca="false">IFERROR(IF(AND(AC748="SIM",AG748="-",Y748="REVENDA"),(AB748/1+1)*AI748,IF(AND(AC748="SIM",AG748="Pneus",Y748="REVENDA"),(AB748/1+1)*(AI748-AH748),"")),"")</f>
        <v/>
      </c>
      <c r="AK748" s="48" t="str">
        <f aca="false">IF(AJ748="","",AJ748*17%)</f>
        <v/>
      </c>
      <c r="AL748" s="48" t="str">
        <f aca="false">IFERROR(IF(AC748="NÃO","",IF(AK748="","",IF(E748="Simples Nacional",BF748,IF(T748=0.12,U748*0.5833337002,IF(T748=0,AI748*0.07,U748))))),"")</f>
        <v/>
      </c>
      <c r="AM748" s="47" t="str">
        <f aca="false">IFERROR(IF(AC748="NÃO","",IF(OR(AG748="-",AG748="Pneus"),AK748-AL748,"")),"")</f>
        <v/>
      </c>
      <c r="AN748" s="48" t="str">
        <f aca="false">IF(AND(Y748="REVENDA",AC748="SIM",AG748="BIT"),((AB748/1+1)*AI748)*0.4117,"")</f>
        <v/>
      </c>
      <c r="AO748" s="48" t="str">
        <f aca="false">IF(AN748="","",AN748*17%)</f>
        <v/>
      </c>
      <c r="AP748" s="49" t="str">
        <f aca="false">IF(AN748="","",IF(T748=0.12,(U748*0.4117)*0.4117,IF(T748=0,(AI748*0.07)*0.4117,U748*0.4117)))</f>
        <v/>
      </c>
      <c r="AQ748" s="47" t="str">
        <f aca="false">IF(AN748="","",AO748-AP748)</f>
        <v/>
      </c>
      <c r="AR748" s="50" t="str">
        <f aca="false">IFERROR(IF(AND(AC748="SIM",Y748="REVENDA",LEFT(AG748,5)="ANEXO")*OR(AE748="ANEXO I",AF748="ANEXO II"),VLOOKUP(H748,Dados!G:I,2,0),""),"INSERIR MVA")</f>
        <v/>
      </c>
      <c r="AS748" s="48" t="str">
        <f aca="false">IF(LEFT(AG748,5)="ANEXO",VLOOKUP(AG748,Dados!$X$111:$Z$112,2,0)*(AI748-Q748),"")</f>
        <v/>
      </c>
      <c r="AT748" s="48" t="str">
        <f aca="false">IFERROR(IF(AR748="","",(AI748*AR748)+AI748),"INSERIR MVA")</f>
        <v/>
      </c>
      <c r="AU748" s="48" t="str">
        <f aca="false">IF(AT748="","",IF(AY748=0.04,U748,AS748*AY748))</f>
        <v/>
      </c>
      <c r="AV748" s="47" t="str">
        <f aca="false">IFERROR(IF(AU748="","",(VLOOKUP(AG748,Dados!$X$111:$Z$112,3,0)*AT748*0.17)),"INSERIR MVA")</f>
        <v/>
      </c>
      <c r="AW748" s="47" t="str">
        <f aca="false">IFERROR(IF(AR748="","",AV748-AU748),"")</f>
        <v/>
      </c>
      <c r="AX748" s="51" t="str">
        <f aca="false">IFERROR(IF(AC748="NÃO","",IF(AM748&lt;&gt;"",AM748-W748,IF(AQ748&lt;&gt;"",AQ748-W748,IF(AW748&lt;&gt;"",AW748-W748,"")))),"")</f>
        <v/>
      </c>
      <c r="AY748" s="46" t="str">
        <f aca="false">IFERROR(IF(ISNA(VLOOKUP(R748,Dados!$X$2:$Y$5,2,0)),VLOOKUP(D748,Dados!$X$7:$Y$33,2,0),VLOOKUP(R748,Dados!$X$2:$Y$5,2,0)),"")</f>
        <v/>
      </c>
      <c r="AZ748" s="52" t="str">
        <f aca="false">IF(C748="","",IF(AND(Y748="CONSUMO",AC748="NÃO")*OR(AG748="-",AG748="BIT"),IF(E748&lt;&gt;"",(AI748-(P748+L748-N748+Q748)*AY748)/0.83),""))</f>
        <v/>
      </c>
      <c r="BA748" s="51" t="str">
        <f aca="false">IF(AZ748="","",AZ748*0.17-((P748+L748-N748+Q748)*AY748))</f>
        <v/>
      </c>
      <c r="BB748" s="51" t="str">
        <f aca="false">IF(AND(Y748="CONSUMO",AG748="ANEXO I",AY748&gt;4%),(AI748-(P748+L748-N748+Q748)*0.0514)/0.83*(0.5177)*(0.17)-AI748*0.0514,IF(AND(Y748="CONSUMO",AG748="ANEXO II",AY748&gt;4%),(AI748-(P748+L748-N748+Q748)*0.041)/0.83*(0.3295)*(0.17)-AI748*0.041,IF(AND(Y748="CONSUMO",AG748="ANEXO I",AY748=4%),(AI748-(P748+L748-N748+Q748)*0.04)/0.83*(0.5177)*(0.17)-AI748*0.04,IF(AND(Y748="CONSUMO",AG748="ANEXO II",AY748=4%),(AI748-(P748+L748-N748+Q748)*0.04)/0.83*(0.3295)*(0.17)-AI748*0.04,""))))</f>
        <v/>
      </c>
      <c r="BC748" s="51" t="str">
        <f aca="false">IF(C748="","",IF(AND(Y748="CONSUMO",AC748="SIM")*OR(AG748="-",AG748="BIT"),IF(E748&lt;&gt;"",(AI748-(P748+L748-N748+Q748)*AY748)/0.83),""))</f>
        <v/>
      </c>
      <c r="BD748" s="51" t="str">
        <f aca="false">IF(BC748="","",BC748*0.17)</f>
        <v/>
      </c>
      <c r="BE748" s="51" t="str">
        <f aca="false">IF(I748=6908,0,IF(BC748="","",BD748-((P748+L748-N748+Q748)*AY748)))</f>
        <v/>
      </c>
      <c r="BF748" s="53" t="str">
        <f aca="false">IF(B748="","",IF(OR(B748="",E748="Regime Normal"),0,(AI748-Q748)*VLOOKUP(R748,Dados!$X$98:$Y$108,2,0)))</f>
        <v/>
      </c>
      <c r="BG748" s="54" t="str">
        <f aca="false">IFERROR(VLOOKUP(I748,Dados!$AC$27:$AD$43,2,0),IF(B748="","",IF(D748&lt;&gt;"MT",IF(AND(AC748="SIM",Y748="Revenda"),"2403",IF(AND(AC748="SIM",Y748="Consumo"),"2407",IF(AND(AC748="NÃO",Y748="Revenda"),"2102",IF(AND(AC748="NÃO",Y748="Consumo"),"2556",)))),REPLACE(I748,1,1,1))))</f>
        <v/>
      </c>
    </row>
    <row r="749" customFormat="false" ht="12.8" hidden="false" customHeight="true" outlineLevel="0" collapsed="false">
      <c r="Y749" s="45"/>
      <c r="Z749" s="46" t="str">
        <f aca="false">IF(B749="","",(IFERROR(VLOOKUP(H749,Dados!A$3:B$15000,2,0),"Não Encontrado")))</f>
        <v/>
      </c>
      <c r="AA749" s="46" t="str">
        <f aca="false">IF(B749="","",(IFERROR(VLOOKUP(G749,Dados!C$3:E$15000,3,0),"Não Encontrado")))</f>
        <v/>
      </c>
      <c r="AB749" s="46" t="str">
        <f aca="false">IFERROR(IF(Z749&lt;&gt;"Não Encontrado",Z749,IF(AA749&lt;&gt;"Não Encontrado",AA749,"")),"")</f>
        <v/>
      </c>
      <c r="AC749" s="45" t="str">
        <f aca="false">IF(B749="","",IF(AB749="","NÃO","SIM"))</f>
        <v/>
      </c>
      <c r="AD749" s="45" t="str">
        <f aca="false">IFERROR(VLOOKUP(G749,Dados!$P$3:$R$500,3,0),"")</f>
        <v/>
      </c>
      <c r="AE749" s="45" t="str">
        <f aca="false">IFERROR(VLOOKUP(G749,Dados!$K$3:$L$500,2,0),"")</f>
        <v/>
      </c>
      <c r="AF749" s="45" t="str">
        <f aca="false">IFERROR(VLOOKUP(G749,Dados!$M$3:$N$500,2,0),"")</f>
        <v/>
      </c>
      <c r="AG749" s="45" t="str">
        <f aca="false">IF(F749="","",IF(AND(AD749="",AE749="",AF749=""),"-",IF(AND(AD749="BIT",AE749="",AF749=""),"BIT",IF(AND(AE749="ANEXO I",AD749="",AF749=""),"ANEXO I",IF(AND(AF749="ANEXO II",AD749="",AE749=""),"ANEXO II","Escolher")))))</f>
        <v/>
      </c>
      <c r="AH749" s="45" t="str">
        <f aca="false">IF(AG749&lt;&gt;"Pneus","",IFERROR(VLOOKUP(R749,Dados!$X$2:$Z$5,3,0)*(AI749-Q749),VLOOKUP(D749,Dados!$X$7:$Z$33,3,0)*(AI749-Q749)))</f>
        <v/>
      </c>
      <c r="AI749" s="47" t="str">
        <f aca="false">IF(B749="","",P749+Q749+O749+M749+L749-N749)</f>
        <v/>
      </c>
      <c r="AJ749" s="48" t="str">
        <f aca="false">IFERROR(IF(AND(AC749="SIM",AG749="-",Y749="REVENDA"),(AB749/1+1)*AI749,IF(AND(AC749="SIM",AG749="Pneus",Y749="REVENDA"),(AB749/1+1)*(AI749-AH749),"")),"")</f>
        <v/>
      </c>
      <c r="AK749" s="48" t="str">
        <f aca="false">IF(AJ749="","",AJ749*17%)</f>
        <v/>
      </c>
      <c r="AL749" s="48" t="str">
        <f aca="false">IFERROR(IF(AC749="NÃO","",IF(AK749="","",IF(E749="Simples Nacional",BF749,IF(T749=0.12,U749*0.5833337002,IF(T749=0,AI749*0.07,U749))))),"")</f>
        <v/>
      </c>
      <c r="AM749" s="47" t="str">
        <f aca="false">IFERROR(IF(AC749="NÃO","",IF(OR(AG749="-",AG749="Pneus"),AK749-AL749,"")),"")</f>
        <v/>
      </c>
      <c r="AN749" s="48" t="str">
        <f aca="false">IF(AND(Y749="REVENDA",AC749="SIM",AG749="BIT"),((AB749/1+1)*AI749)*0.4117,"")</f>
        <v/>
      </c>
      <c r="AO749" s="48" t="str">
        <f aca="false">IF(AN749="","",AN749*17%)</f>
        <v/>
      </c>
      <c r="AP749" s="49" t="str">
        <f aca="false">IF(AN749="","",IF(T749=0.12,(U749*0.4117)*0.4117,IF(T749=0,(AI749*0.07)*0.4117,U749*0.4117)))</f>
        <v/>
      </c>
      <c r="AQ749" s="47" t="str">
        <f aca="false">IF(AN749="","",AO749-AP749)</f>
        <v/>
      </c>
      <c r="AR749" s="50" t="str">
        <f aca="false">IFERROR(IF(AND(AC749="SIM",Y749="REVENDA",LEFT(AG749,5)="ANEXO")*OR(AE749="ANEXO I",AF749="ANEXO II"),VLOOKUP(H749,Dados!G:I,2,0),""),"INSERIR MVA")</f>
        <v/>
      </c>
      <c r="AS749" s="48" t="str">
        <f aca="false">IF(LEFT(AG749,5)="ANEXO",VLOOKUP(AG749,Dados!$X$111:$Z$112,2,0)*(AI749-Q749),"")</f>
        <v/>
      </c>
      <c r="AT749" s="48" t="str">
        <f aca="false">IFERROR(IF(AR749="","",(AI749*AR749)+AI749),"INSERIR MVA")</f>
        <v/>
      </c>
      <c r="AU749" s="48" t="str">
        <f aca="false">IF(AT749="","",IF(AY749=0.04,U749,AS749*AY749))</f>
        <v/>
      </c>
      <c r="AV749" s="47" t="str">
        <f aca="false">IFERROR(IF(AU749="","",(VLOOKUP(AG749,Dados!$X$111:$Z$112,3,0)*AT749*0.17)),"INSERIR MVA")</f>
        <v/>
      </c>
      <c r="AW749" s="47" t="str">
        <f aca="false">IFERROR(IF(AR749="","",AV749-AU749),"")</f>
        <v/>
      </c>
      <c r="AX749" s="51" t="str">
        <f aca="false">IFERROR(IF(AC749="NÃO","",IF(AM749&lt;&gt;"",AM749-W749,IF(AQ749&lt;&gt;"",AQ749-W749,IF(AW749&lt;&gt;"",AW749-W749,"")))),"")</f>
        <v/>
      </c>
      <c r="AY749" s="46" t="str">
        <f aca="false">IFERROR(IF(ISNA(VLOOKUP(R749,Dados!$X$2:$Y$5,2,0)),VLOOKUP(D749,Dados!$X$7:$Y$33,2,0),VLOOKUP(R749,Dados!$X$2:$Y$5,2,0)),"")</f>
        <v/>
      </c>
      <c r="AZ749" s="52" t="str">
        <f aca="false">IF(C749="","",IF(AND(Y749="CONSUMO",AC749="NÃO")*OR(AG749="-",AG749="BIT"),IF(E749&lt;&gt;"",(AI749-(P749+L749-N749+Q749)*AY749)/0.83),""))</f>
        <v/>
      </c>
      <c r="BA749" s="51" t="str">
        <f aca="false">IF(AZ749="","",AZ749*0.17-((P749+L749-N749+Q749)*AY749))</f>
        <v/>
      </c>
      <c r="BB749" s="51" t="str">
        <f aca="false">IF(AND(Y749="CONSUMO",AG749="ANEXO I",AY749&gt;4%),(AI749-(P749+L749-N749+Q749)*0.0514)/0.83*(0.5177)*(0.17)-AI749*0.0514,IF(AND(Y749="CONSUMO",AG749="ANEXO II",AY749&gt;4%),(AI749-(P749+L749-N749+Q749)*0.041)/0.83*(0.3295)*(0.17)-AI749*0.041,IF(AND(Y749="CONSUMO",AG749="ANEXO I",AY749=4%),(AI749-(P749+L749-N749+Q749)*0.04)/0.83*(0.5177)*(0.17)-AI749*0.04,IF(AND(Y749="CONSUMO",AG749="ANEXO II",AY749=4%),(AI749-(P749+L749-N749+Q749)*0.04)/0.83*(0.3295)*(0.17)-AI749*0.04,""))))</f>
        <v/>
      </c>
      <c r="BC749" s="51" t="str">
        <f aca="false">IF(C749="","",IF(AND(Y749="CONSUMO",AC749="SIM")*OR(AG749="-",AG749="BIT"),IF(E749&lt;&gt;"",(AI749-(P749+L749-N749+Q749)*AY749)/0.83),""))</f>
        <v/>
      </c>
      <c r="BD749" s="51" t="str">
        <f aca="false">IF(BC749="","",BC749*0.17)</f>
        <v/>
      </c>
      <c r="BE749" s="51" t="str">
        <f aca="false">IF(I749=6908,0,IF(BC749="","",BD749-((P749+L749-N749+Q749)*AY749)))</f>
        <v/>
      </c>
      <c r="BF749" s="53" t="str">
        <f aca="false">IF(B749="","",IF(OR(B749="",E749="Regime Normal"),0,(AI749-Q749)*VLOOKUP(R749,Dados!$X$98:$Y$108,2,0)))</f>
        <v/>
      </c>
      <c r="BG749" s="54" t="str">
        <f aca="false">IFERROR(VLOOKUP(I749,Dados!$AC$27:$AD$43,2,0),IF(B749="","",IF(D749&lt;&gt;"MT",IF(AND(AC749="SIM",Y749="Revenda"),"2403",IF(AND(AC749="SIM",Y749="Consumo"),"2407",IF(AND(AC749="NÃO",Y749="Revenda"),"2102",IF(AND(AC749="NÃO",Y749="Consumo"),"2556",)))),REPLACE(I749,1,1,1))))</f>
        <v/>
      </c>
    </row>
    <row r="750" customFormat="false" ht="12.8" hidden="false" customHeight="true" outlineLevel="0" collapsed="false">
      <c r="Y750" s="45"/>
      <c r="Z750" s="46" t="str">
        <f aca="false">IF(B750="","",(IFERROR(VLOOKUP(H750,Dados!A$3:B$15000,2,0),"Não Encontrado")))</f>
        <v/>
      </c>
      <c r="AA750" s="46" t="str">
        <f aca="false">IF(B750="","",(IFERROR(VLOOKUP(G750,Dados!C$3:E$15000,3,0),"Não Encontrado")))</f>
        <v/>
      </c>
      <c r="AB750" s="46" t="str">
        <f aca="false">IFERROR(IF(Z750&lt;&gt;"Não Encontrado",Z750,IF(AA750&lt;&gt;"Não Encontrado",AA750,"")),"")</f>
        <v/>
      </c>
      <c r="AC750" s="45" t="str">
        <f aca="false">IF(B750="","",IF(AB750="","NÃO","SIM"))</f>
        <v/>
      </c>
      <c r="AD750" s="45" t="str">
        <f aca="false">IFERROR(VLOOKUP(G750,Dados!$P$3:$R$500,3,0),"")</f>
        <v/>
      </c>
      <c r="AE750" s="45" t="str">
        <f aca="false">IFERROR(VLOOKUP(G750,Dados!$K$3:$L$500,2,0),"")</f>
        <v/>
      </c>
      <c r="AF750" s="45" t="str">
        <f aca="false">IFERROR(VLOOKUP(G750,Dados!$M$3:$N$500,2,0),"")</f>
        <v/>
      </c>
      <c r="AG750" s="45" t="str">
        <f aca="false">IF(F750="","",IF(AND(AD750="",AE750="",AF750=""),"-",IF(AND(AD750="BIT",AE750="",AF750=""),"BIT",IF(AND(AE750="ANEXO I",AD750="",AF750=""),"ANEXO I",IF(AND(AF750="ANEXO II",AD750="",AE750=""),"ANEXO II","Escolher")))))</f>
        <v/>
      </c>
      <c r="AH750" s="45" t="str">
        <f aca="false">IF(AG750&lt;&gt;"Pneus","",IFERROR(VLOOKUP(R750,Dados!$X$2:$Z$5,3,0)*(AI750-Q750),VLOOKUP(D750,Dados!$X$7:$Z$33,3,0)*(AI750-Q750)))</f>
        <v/>
      </c>
      <c r="AI750" s="47" t="str">
        <f aca="false">IF(B750="","",P750+Q750+O750+M750+L750-N750)</f>
        <v/>
      </c>
      <c r="AJ750" s="48" t="str">
        <f aca="false">IFERROR(IF(AND(AC750="SIM",AG750="-",Y750="REVENDA"),(AB750/1+1)*AI750,IF(AND(AC750="SIM",AG750="Pneus",Y750="REVENDA"),(AB750/1+1)*(AI750-AH750),"")),"")</f>
        <v/>
      </c>
      <c r="AK750" s="48" t="str">
        <f aca="false">IF(AJ750="","",AJ750*17%)</f>
        <v/>
      </c>
      <c r="AL750" s="48" t="str">
        <f aca="false">IFERROR(IF(AC750="NÃO","",IF(AK750="","",IF(E750="Simples Nacional",BF750,IF(T750=0.12,U750*0.5833337002,IF(T750=0,AI750*0.07,U750))))),"")</f>
        <v/>
      </c>
      <c r="AM750" s="47" t="str">
        <f aca="false">IFERROR(IF(AC750="NÃO","",IF(OR(AG750="-",AG750="Pneus"),AK750-AL750,"")),"")</f>
        <v/>
      </c>
      <c r="AN750" s="48" t="str">
        <f aca="false">IF(AND(Y750="REVENDA",AC750="SIM",AG750="BIT"),((AB750/1+1)*AI750)*0.4117,"")</f>
        <v/>
      </c>
      <c r="AO750" s="48" t="str">
        <f aca="false">IF(AN750="","",AN750*17%)</f>
        <v/>
      </c>
      <c r="AP750" s="49" t="str">
        <f aca="false">IF(AN750="","",IF(T750=0.12,(U750*0.4117)*0.4117,IF(T750=0,(AI750*0.07)*0.4117,U750*0.4117)))</f>
        <v/>
      </c>
      <c r="AQ750" s="47" t="str">
        <f aca="false">IF(AN750="","",AO750-AP750)</f>
        <v/>
      </c>
      <c r="AR750" s="50" t="str">
        <f aca="false">IFERROR(IF(AND(AC750="SIM",Y750="REVENDA",LEFT(AG750,5)="ANEXO")*OR(AE750="ANEXO I",AF750="ANEXO II"),VLOOKUP(H750,Dados!G:I,2,0),""),"INSERIR MVA")</f>
        <v/>
      </c>
      <c r="AS750" s="48" t="str">
        <f aca="false">IF(LEFT(AG750,5)="ANEXO",VLOOKUP(AG750,Dados!$X$111:$Z$112,2,0)*(AI750-Q750),"")</f>
        <v/>
      </c>
      <c r="AT750" s="48" t="str">
        <f aca="false">IFERROR(IF(AR750="","",(AI750*AR750)+AI750),"INSERIR MVA")</f>
        <v/>
      </c>
      <c r="AU750" s="48" t="str">
        <f aca="false">IF(AT750="","",IF(AY750=0.04,U750,AS750*AY750))</f>
        <v/>
      </c>
      <c r="AV750" s="47" t="str">
        <f aca="false">IFERROR(IF(AU750="","",(VLOOKUP(AG750,Dados!$X$111:$Z$112,3,0)*AT750*0.17)),"INSERIR MVA")</f>
        <v/>
      </c>
      <c r="AW750" s="47" t="str">
        <f aca="false">IFERROR(IF(AR750="","",AV750-AU750),"")</f>
        <v/>
      </c>
      <c r="AX750" s="51" t="str">
        <f aca="false">IFERROR(IF(AC750="NÃO","",IF(AM750&lt;&gt;"",AM750-W750,IF(AQ750&lt;&gt;"",AQ750-W750,IF(AW750&lt;&gt;"",AW750-W750,"")))),"")</f>
        <v/>
      </c>
      <c r="AY750" s="46" t="str">
        <f aca="false">IFERROR(IF(ISNA(VLOOKUP(R750,Dados!$X$2:$Y$5,2,0)),VLOOKUP(D750,Dados!$X$7:$Y$33,2,0),VLOOKUP(R750,Dados!$X$2:$Y$5,2,0)),"")</f>
        <v/>
      </c>
      <c r="AZ750" s="52" t="str">
        <f aca="false">IF(C750="","",IF(AND(Y750="CONSUMO",AC750="NÃO")*OR(AG750="-",AG750="BIT"),IF(E750&lt;&gt;"",(AI750-(P750+L750-N750+Q750)*AY750)/0.83),""))</f>
        <v/>
      </c>
      <c r="BA750" s="51" t="str">
        <f aca="false">IF(AZ750="","",AZ750*0.17-((P750+L750-N750+Q750)*AY750))</f>
        <v/>
      </c>
      <c r="BB750" s="51" t="str">
        <f aca="false">IF(AND(Y750="CONSUMO",AG750="ANEXO I",AY750&gt;4%),(AI750-(P750+L750-N750+Q750)*0.0514)/0.83*(0.5177)*(0.17)-AI750*0.0514,IF(AND(Y750="CONSUMO",AG750="ANEXO II",AY750&gt;4%),(AI750-(P750+L750-N750+Q750)*0.041)/0.83*(0.3295)*(0.17)-AI750*0.041,IF(AND(Y750="CONSUMO",AG750="ANEXO I",AY750=4%),(AI750-(P750+L750-N750+Q750)*0.04)/0.83*(0.5177)*(0.17)-AI750*0.04,IF(AND(Y750="CONSUMO",AG750="ANEXO II",AY750=4%),(AI750-(P750+L750-N750+Q750)*0.04)/0.83*(0.3295)*(0.17)-AI750*0.04,""))))</f>
        <v/>
      </c>
      <c r="BC750" s="51" t="str">
        <f aca="false">IF(C750="","",IF(AND(Y750="CONSUMO",AC750="SIM")*OR(AG750="-",AG750="BIT"),IF(E750&lt;&gt;"",(AI750-(P750+L750-N750+Q750)*AY750)/0.83),""))</f>
        <v/>
      </c>
      <c r="BD750" s="51" t="str">
        <f aca="false">IF(BC750="","",BC750*0.17)</f>
        <v/>
      </c>
      <c r="BE750" s="51" t="str">
        <f aca="false">IF(I750=6908,0,IF(BC750="","",BD750-((P750+L750-N750+Q750)*AY750)))</f>
        <v/>
      </c>
      <c r="BF750" s="53" t="str">
        <f aca="false">IF(B750="","",IF(OR(B750="",E750="Regime Normal"),0,(AI750-Q750)*VLOOKUP(R750,Dados!$X$98:$Y$108,2,0)))</f>
        <v/>
      </c>
      <c r="BG750" s="54" t="str">
        <f aca="false">IFERROR(VLOOKUP(I750,Dados!$AC$27:$AD$43,2,0),IF(B750="","",IF(D750&lt;&gt;"MT",IF(AND(AC750="SIM",Y750="Revenda"),"2403",IF(AND(AC750="SIM",Y750="Consumo"),"2407",IF(AND(AC750="NÃO",Y750="Revenda"),"2102",IF(AND(AC750="NÃO",Y750="Consumo"),"2556",)))),REPLACE(I750,1,1,1))))</f>
        <v/>
      </c>
    </row>
    <row r="751" customFormat="false" ht="12.8" hidden="false" customHeight="true" outlineLevel="0" collapsed="false">
      <c r="Y751" s="45"/>
      <c r="Z751" s="46" t="str">
        <f aca="false">IF(B751="","",(IFERROR(VLOOKUP(H751,Dados!A$3:B$15000,2,0),"Não Encontrado")))</f>
        <v/>
      </c>
      <c r="AA751" s="46" t="str">
        <f aca="false">IF(B751="","",(IFERROR(VLOOKUP(G751,Dados!C$3:E$15000,3,0),"Não Encontrado")))</f>
        <v/>
      </c>
      <c r="AB751" s="46" t="str">
        <f aca="false">IFERROR(IF(Z751&lt;&gt;"Não Encontrado",Z751,IF(AA751&lt;&gt;"Não Encontrado",AA751,"")),"")</f>
        <v/>
      </c>
      <c r="AC751" s="45" t="str">
        <f aca="false">IF(B751="","",IF(AB751="","NÃO","SIM"))</f>
        <v/>
      </c>
      <c r="AD751" s="45" t="str">
        <f aca="false">IFERROR(VLOOKUP(G751,Dados!$P$3:$R$500,3,0),"")</f>
        <v/>
      </c>
      <c r="AE751" s="45" t="str">
        <f aca="false">IFERROR(VLOOKUP(G751,Dados!$K$3:$L$500,2,0),"")</f>
        <v/>
      </c>
      <c r="AF751" s="45" t="str">
        <f aca="false">IFERROR(VLOOKUP(G751,Dados!$M$3:$N$500,2,0),"")</f>
        <v/>
      </c>
      <c r="AG751" s="45" t="str">
        <f aca="false">IF(F751="","",IF(AND(AD751="",AE751="",AF751=""),"-",IF(AND(AD751="BIT",AE751="",AF751=""),"BIT",IF(AND(AE751="ANEXO I",AD751="",AF751=""),"ANEXO I",IF(AND(AF751="ANEXO II",AD751="",AE751=""),"ANEXO II","Escolher")))))</f>
        <v/>
      </c>
      <c r="AH751" s="45" t="str">
        <f aca="false">IF(AG751&lt;&gt;"Pneus","",IFERROR(VLOOKUP(R751,Dados!$X$2:$Z$5,3,0)*(AI751-Q751),VLOOKUP(D751,Dados!$X$7:$Z$33,3,0)*(AI751-Q751)))</f>
        <v/>
      </c>
      <c r="AI751" s="47" t="str">
        <f aca="false">IF(B751="","",P751+Q751+O751+M751+L751-N751)</f>
        <v/>
      </c>
      <c r="AJ751" s="48" t="str">
        <f aca="false">IFERROR(IF(AND(AC751="SIM",AG751="-",Y751="REVENDA"),(AB751/1+1)*AI751,IF(AND(AC751="SIM",AG751="Pneus",Y751="REVENDA"),(AB751/1+1)*(AI751-AH751),"")),"")</f>
        <v/>
      </c>
      <c r="AK751" s="48" t="str">
        <f aca="false">IF(AJ751="","",AJ751*17%)</f>
        <v/>
      </c>
      <c r="AL751" s="48" t="str">
        <f aca="false">IFERROR(IF(AC751="NÃO","",IF(AK751="","",IF(E751="Simples Nacional",BF751,IF(T751=0.12,U751*0.5833337002,IF(T751=0,AI751*0.07,U751))))),"")</f>
        <v/>
      </c>
      <c r="AM751" s="47" t="str">
        <f aca="false">IFERROR(IF(AC751="NÃO","",IF(OR(AG751="-",AG751="Pneus"),AK751-AL751,"")),"")</f>
        <v/>
      </c>
      <c r="AN751" s="48" t="str">
        <f aca="false">IF(AND(Y751="REVENDA",AC751="SIM",AG751="BIT"),((AB751/1+1)*AI751)*0.4117,"")</f>
        <v/>
      </c>
      <c r="AO751" s="48" t="str">
        <f aca="false">IF(AN751="","",AN751*17%)</f>
        <v/>
      </c>
      <c r="AP751" s="49" t="str">
        <f aca="false">IF(AN751="","",IF(T751=0.12,(U751*0.4117)*0.4117,IF(T751=0,(AI751*0.07)*0.4117,U751*0.4117)))</f>
        <v/>
      </c>
      <c r="AQ751" s="47" t="str">
        <f aca="false">IF(AN751="","",AO751-AP751)</f>
        <v/>
      </c>
      <c r="AR751" s="50" t="str">
        <f aca="false">IFERROR(IF(AND(AC751="SIM",Y751="REVENDA",LEFT(AG751,5)="ANEXO")*OR(AE751="ANEXO I",AF751="ANEXO II"),VLOOKUP(H751,Dados!G:I,2,0),""),"INSERIR MVA")</f>
        <v/>
      </c>
      <c r="AS751" s="48" t="str">
        <f aca="false">IF(LEFT(AG751,5)="ANEXO",VLOOKUP(AG751,Dados!$X$111:$Z$112,2,0)*(AI751-Q751),"")</f>
        <v/>
      </c>
      <c r="AT751" s="48" t="str">
        <f aca="false">IFERROR(IF(AR751="","",(AI751*AR751)+AI751),"INSERIR MVA")</f>
        <v/>
      </c>
      <c r="AU751" s="48" t="str">
        <f aca="false">IF(AT751="","",IF(AY751=0.04,U751,AS751*AY751))</f>
        <v/>
      </c>
      <c r="AV751" s="47" t="str">
        <f aca="false">IFERROR(IF(AU751="","",(VLOOKUP(AG751,Dados!$X$111:$Z$112,3,0)*AT751*0.17)),"INSERIR MVA")</f>
        <v/>
      </c>
      <c r="AW751" s="47" t="str">
        <f aca="false">IFERROR(IF(AR751="","",AV751-AU751),"")</f>
        <v/>
      </c>
      <c r="AX751" s="51" t="str">
        <f aca="false">IFERROR(IF(AC751="NÃO","",IF(AM751&lt;&gt;"",AM751-W751,IF(AQ751&lt;&gt;"",AQ751-W751,IF(AW751&lt;&gt;"",AW751-W751,"")))),"")</f>
        <v/>
      </c>
      <c r="AY751" s="46" t="str">
        <f aca="false">IFERROR(IF(ISNA(VLOOKUP(R751,Dados!$X$2:$Y$5,2,0)),VLOOKUP(D751,Dados!$X$7:$Y$33,2,0),VLOOKUP(R751,Dados!$X$2:$Y$5,2,0)),"")</f>
        <v/>
      </c>
      <c r="AZ751" s="52" t="str">
        <f aca="false">IF(C751="","",IF(AND(Y751="CONSUMO",AC751="NÃO")*OR(AG751="-",AG751="BIT"),IF(E751&lt;&gt;"",(AI751-(P751+L751-N751+Q751)*AY751)/0.83),""))</f>
        <v/>
      </c>
      <c r="BA751" s="51" t="str">
        <f aca="false">IF(AZ751="","",AZ751*0.17-((P751+L751-N751+Q751)*AY751))</f>
        <v/>
      </c>
      <c r="BB751" s="51" t="str">
        <f aca="false">IF(AND(Y751="CONSUMO",AG751="ANEXO I",AY751&gt;4%),(AI751-(P751+L751-N751+Q751)*0.0514)/0.83*(0.5177)*(0.17)-AI751*0.0514,IF(AND(Y751="CONSUMO",AG751="ANEXO II",AY751&gt;4%),(AI751-(P751+L751-N751+Q751)*0.041)/0.83*(0.3295)*(0.17)-AI751*0.041,IF(AND(Y751="CONSUMO",AG751="ANEXO I",AY751=4%),(AI751-(P751+L751-N751+Q751)*0.04)/0.83*(0.5177)*(0.17)-AI751*0.04,IF(AND(Y751="CONSUMO",AG751="ANEXO II",AY751=4%),(AI751-(P751+L751-N751+Q751)*0.04)/0.83*(0.3295)*(0.17)-AI751*0.04,""))))</f>
        <v/>
      </c>
      <c r="BC751" s="51" t="str">
        <f aca="false">IF(C751="","",IF(AND(Y751="CONSUMO",AC751="SIM")*OR(AG751="-",AG751="BIT"),IF(E751&lt;&gt;"",(AI751-(P751+L751-N751+Q751)*AY751)/0.83),""))</f>
        <v/>
      </c>
      <c r="BD751" s="51" t="str">
        <f aca="false">IF(BC751="","",BC751*0.17)</f>
        <v/>
      </c>
      <c r="BE751" s="51" t="str">
        <f aca="false">IF(I751=6908,0,IF(BC751="","",BD751-((P751+L751-N751+Q751)*AY751)))</f>
        <v/>
      </c>
      <c r="BF751" s="53" t="str">
        <f aca="false">IF(B751="","",IF(OR(B751="",E751="Regime Normal"),0,(AI751-Q751)*VLOOKUP(R751,Dados!$X$98:$Y$108,2,0)))</f>
        <v/>
      </c>
      <c r="BG751" s="54" t="str">
        <f aca="false">IFERROR(VLOOKUP(I751,Dados!$AC$27:$AD$43,2,0),IF(B751="","",IF(D751&lt;&gt;"MT",IF(AND(AC751="SIM",Y751="Revenda"),"2403",IF(AND(AC751="SIM",Y751="Consumo"),"2407",IF(AND(AC751="NÃO",Y751="Revenda"),"2102",IF(AND(AC751="NÃO",Y751="Consumo"),"2556",)))),REPLACE(I751,1,1,1))))</f>
        <v/>
      </c>
    </row>
    <row r="752" customFormat="false" ht="12.8" hidden="false" customHeight="true" outlineLevel="0" collapsed="false">
      <c r="Y752" s="45"/>
      <c r="Z752" s="46" t="str">
        <f aca="false">IF(B752="","",(IFERROR(VLOOKUP(H752,Dados!A$3:B$15000,2,0),"Não Encontrado")))</f>
        <v/>
      </c>
      <c r="AA752" s="46" t="str">
        <f aca="false">IF(B752="","",(IFERROR(VLOOKUP(G752,Dados!C$3:E$15000,3,0),"Não Encontrado")))</f>
        <v/>
      </c>
      <c r="AB752" s="46" t="str">
        <f aca="false">IFERROR(IF(Z752&lt;&gt;"Não Encontrado",Z752,IF(AA752&lt;&gt;"Não Encontrado",AA752,"")),"")</f>
        <v/>
      </c>
      <c r="AC752" s="45" t="str">
        <f aca="false">IF(B752="","",IF(AB752="","NÃO","SIM"))</f>
        <v/>
      </c>
      <c r="AD752" s="45" t="str">
        <f aca="false">IFERROR(VLOOKUP(G752,Dados!$P$3:$R$500,3,0),"")</f>
        <v/>
      </c>
      <c r="AE752" s="45" t="str">
        <f aca="false">IFERROR(VLOOKUP(G752,Dados!$K$3:$L$500,2,0),"")</f>
        <v/>
      </c>
      <c r="AF752" s="45" t="str">
        <f aca="false">IFERROR(VLOOKUP(G752,Dados!$M$3:$N$500,2,0),"")</f>
        <v/>
      </c>
      <c r="AG752" s="45" t="str">
        <f aca="false">IF(F752="","",IF(AND(AD752="",AE752="",AF752=""),"-",IF(AND(AD752="BIT",AE752="",AF752=""),"BIT",IF(AND(AE752="ANEXO I",AD752="",AF752=""),"ANEXO I",IF(AND(AF752="ANEXO II",AD752="",AE752=""),"ANEXO II","Escolher")))))</f>
        <v/>
      </c>
      <c r="AH752" s="45" t="str">
        <f aca="false">IF(AG752&lt;&gt;"Pneus","",IFERROR(VLOOKUP(R752,Dados!$X$2:$Z$5,3,0)*(AI752-Q752),VLOOKUP(D752,Dados!$X$7:$Z$33,3,0)*(AI752-Q752)))</f>
        <v/>
      </c>
      <c r="AI752" s="47" t="str">
        <f aca="false">IF(B752="","",P752+Q752+O752+M752+L752-N752)</f>
        <v/>
      </c>
      <c r="AJ752" s="48" t="str">
        <f aca="false">IFERROR(IF(AND(AC752="SIM",AG752="-",Y752="REVENDA"),(AB752/1+1)*AI752,IF(AND(AC752="SIM",AG752="Pneus",Y752="REVENDA"),(AB752/1+1)*(AI752-AH752),"")),"")</f>
        <v/>
      </c>
      <c r="AK752" s="48" t="str">
        <f aca="false">IF(AJ752="","",AJ752*17%)</f>
        <v/>
      </c>
      <c r="AL752" s="48" t="str">
        <f aca="false">IFERROR(IF(AC752="NÃO","",IF(AK752="","",IF(E752="Simples Nacional",BF752,IF(T752=0.12,U752*0.5833337002,IF(T752=0,AI752*0.07,U752))))),"")</f>
        <v/>
      </c>
      <c r="AM752" s="47" t="str">
        <f aca="false">IFERROR(IF(AC752="NÃO","",IF(OR(AG752="-",AG752="Pneus"),AK752-AL752,"")),"")</f>
        <v/>
      </c>
      <c r="AN752" s="48" t="str">
        <f aca="false">IF(AND(Y752="REVENDA",AC752="SIM",AG752="BIT"),((AB752/1+1)*AI752)*0.4117,"")</f>
        <v/>
      </c>
      <c r="AO752" s="48" t="str">
        <f aca="false">IF(AN752="","",AN752*17%)</f>
        <v/>
      </c>
      <c r="AP752" s="49" t="str">
        <f aca="false">IF(AN752="","",IF(T752=0.12,(U752*0.4117)*0.4117,IF(T752=0,(AI752*0.07)*0.4117,U752*0.4117)))</f>
        <v/>
      </c>
      <c r="AQ752" s="47" t="str">
        <f aca="false">IF(AN752="","",AO752-AP752)</f>
        <v/>
      </c>
      <c r="AR752" s="50" t="str">
        <f aca="false">IFERROR(IF(AND(AC752="SIM",Y752="REVENDA",LEFT(AG752,5)="ANEXO")*OR(AE752="ANEXO I",AF752="ANEXO II"),VLOOKUP(H752,Dados!G:I,2,0),""),"INSERIR MVA")</f>
        <v/>
      </c>
      <c r="AS752" s="48" t="str">
        <f aca="false">IF(LEFT(AG752,5)="ANEXO",VLOOKUP(AG752,Dados!$X$111:$Z$112,2,0)*(AI752-Q752),"")</f>
        <v/>
      </c>
      <c r="AT752" s="48" t="str">
        <f aca="false">IFERROR(IF(AR752="","",(AI752*AR752)+AI752),"INSERIR MVA")</f>
        <v/>
      </c>
      <c r="AU752" s="48" t="str">
        <f aca="false">IF(AT752="","",IF(AY752=0.04,U752,AS752*AY752))</f>
        <v/>
      </c>
      <c r="AV752" s="47" t="str">
        <f aca="false">IFERROR(IF(AU752="","",(VLOOKUP(AG752,Dados!$X$111:$Z$112,3,0)*AT752*0.17)),"INSERIR MVA")</f>
        <v/>
      </c>
      <c r="AW752" s="47" t="str">
        <f aca="false">IFERROR(IF(AR752="","",AV752-AU752),"")</f>
        <v/>
      </c>
      <c r="AX752" s="51" t="str">
        <f aca="false">IFERROR(IF(AC752="NÃO","",IF(AM752&lt;&gt;"",AM752-W752,IF(AQ752&lt;&gt;"",AQ752-W752,IF(AW752&lt;&gt;"",AW752-W752,"")))),"")</f>
        <v/>
      </c>
      <c r="AY752" s="46" t="str">
        <f aca="false">IFERROR(IF(ISNA(VLOOKUP(R752,Dados!$X$2:$Y$5,2,0)),VLOOKUP(D752,Dados!$X$7:$Y$33,2,0),VLOOKUP(R752,Dados!$X$2:$Y$5,2,0)),"")</f>
        <v/>
      </c>
      <c r="AZ752" s="52" t="str">
        <f aca="false">IF(C752="","",IF(AND(Y752="CONSUMO",AC752="NÃO")*OR(AG752="-",AG752="BIT"),IF(E752&lt;&gt;"",(AI752-(P752+L752-N752+Q752)*AY752)/0.83),""))</f>
        <v/>
      </c>
      <c r="BA752" s="51" t="str">
        <f aca="false">IF(AZ752="","",AZ752*0.17-((P752+L752-N752+Q752)*AY752))</f>
        <v/>
      </c>
      <c r="BB752" s="51" t="str">
        <f aca="false">IF(AND(Y752="CONSUMO",AG752="ANEXO I",AY752&gt;4%),(AI752-(P752+L752-N752+Q752)*0.0514)/0.83*(0.5177)*(0.17)-AI752*0.0514,IF(AND(Y752="CONSUMO",AG752="ANEXO II",AY752&gt;4%),(AI752-(P752+L752-N752+Q752)*0.041)/0.83*(0.3295)*(0.17)-AI752*0.041,IF(AND(Y752="CONSUMO",AG752="ANEXO I",AY752=4%),(AI752-(P752+L752-N752+Q752)*0.04)/0.83*(0.5177)*(0.17)-AI752*0.04,IF(AND(Y752="CONSUMO",AG752="ANEXO II",AY752=4%),(AI752-(P752+L752-N752+Q752)*0.04)/0.83*(0.3295)*(0.17)-AI752*0.04,""))))</f>
        <v/>
      </c>
      <c r="BC752" s="51" t="str">
        <f aca="false">IF(C752="","",IF(AND(Y752="CONSUMO",AC752="SIM")*OR(AG752="-",AG752="BIT"),IF(E752&lt;&gt;"",(AI752-(P752+L752-N752+Q752)*AY752)/0.83),""))</f>
        <v/>
      </c>
      <c r="BD752" s="51" t="str">
        <f aca="false">IF(BC752="","",BC752*0.17)</f>
        <v/>
      </c>
      <c r="BE752" s="51" t="str">
        <f aca="false">IF(I752=6908,0,IF(BC752="","",BD752-((P752+L752-N752+Q752)*AY752)))</f>
        <v/>
      </c>
      <c r="BF752" s="53" t="str">
        <f aca="false">IF(B752="","",IF(OR(B752="",E752="Regime Normal"),0,(AI752-Q752)*VLOOKUP(R752,Dados!$X$98:$Y$108,2,0)))</f>
        <v/>
      </c>
      <c r="BG752" s="54" t="str">
        <f aca="false">IFERROR(VLOOKUP(I752,Dados!$AC$27:$AD$43,2,0),IF(B752="","",IF(D752&lt;&gt;"MT",IF(AND(AC752="SIM",Y752="Revenda"),"2403",IF(AND(AC752="SIM",Y752="Consumo"),"2407",IF(AND(AC752="NÃO",Y752="Revenda"),"2102",IF(AND(AC752="NÃO",Y752="Consumo"),"2556",)))),REPLACE(I752,1,1,1))))</f>
        <v/>
      </c>
    </row>
    <row r="753" customFormat="false" ht="12.8" hidden="false" customHeight="true" outlineLevel="0" collapsed="false">
      <c r="Y753" s="45"/>
      <c r="Z753" s="46" t="str">
        <f aca="false">IF(B753="","",(IFERROR(VLOOKUP(H753,Dados!A$3:B$15000,2,0),"Não Encontrado")))</f>
        <v/>
      </c>
      <c r="AA753" s="46" t="str">
        <f aca="false">IF(B753="","",(IFERROR(VLOOKUP(G753,Dados!C$3:E$15000,3,0),"Não Encontrado")))</f>
        <v/>
      </c>
      <c r="AB753" s="46" t="str">
        <f aca="false">IFERROR(IF(Z753&lt;&gt;"Não Encontrado",Z753,IF(AA753&lt;&gt;"Não Encontrado",AA753,"")),"")</f>
        <v/>
      </c>
      <c r="AC753" s="45" t="str">
        <f aca="false">IF(B753="","",IF(AB753="","NÃO","SIM"))</f>
        <v/>
      </c>
      <c r="AD753" s="45" t="str">
        <f aca="false">IFERROR(VLOOKUP(G753,Dados!$P$3:$R$500,3,0),"")</f>
        <v/>
      </c>
      <c r="AE753" s="45" t="str">
        <f aca="false">IFERROR(VLOOKUP(G753,Dados!$K$3:$L$500,2,0),"")</f>
        <v/>
      </c>
      <c r="AF753" s="45" t="str">
        <f aca="false">IFERROR(VLOOKUP(G753,Dados!$M$3:$N$500,2,0),"")</f>
        <v/>
      </c>
      <c r="AG753" s="45" t="str">
        <f aca="false">IF(F753="","",IF(AND(AD753="",AE753="",AF753=""),"-",IF(AND(AD753="BIT",AE753="",AF753=""),"BIT",IF(AND(AE753="ANEXO I",AD753="",AF753=""),"ANEXO I",IF(AND(AF753="ANEXO II",AD753="",AE753=""),"ANEXO II","Escolher")))))</f>
        <v/>
      </c>
      <c r="AH753" s="45" t="str">
        <f aca="false">IF(AG753&lt;&gt;"Pneus","",IFERROR(VLOOKUP(R753,Dados!$X$2:$Z$5,3,0)*(AI753-Q753),VLOOKUP(D753,Dados!$X$7:$Z$33,3,0)*(AI753-Q753)))</f>
        <v/>
      </c>
      <c r="AI753" s="47" t="str">
        <f aca="false">IF(B753="","",P753+Q753+O753+M753+L753-N753)</f>
        <v/>
      </c>
      <c r="AJ753" s="48" t="str">
        <f aca="false">IFERROR(IF(AND(AC753="SIM",AG753="-",Y753="REVENDA"),(AB753/1+1)*AI753,IF(AND(AC753="SIM",AG753="Pneus",Y753="REVENDA"),(AB753/1+1)*(AI753-AH753),"")),"")</f>
        <v/>
      </c>
      <c r="AK753" s="48" t="str">
        <f aca="false">IF(AJ753="","",AJ753*17%)</f>
        <v/>
      </c>
      <c r="AL753" s="48" t="str">
        <f aca="false">IFERROR(IF(AC753="NÃO","",IF(AK753="","",IF(E753="Simples Nacional",BF753,IF(T753=0.12,U753*0.5833337002,IF(T753=0,AI753*0.07,U753))))),"")</f>
        <v/>
      </c>
      <c r="AM753" s="47" t="str">
        <f aca="false">IFERROR(IF(AC753="NÃO","",IF(OR(AG753="-",AG753="Pneus"),AK753-AL753,"")),"")</f>
        <v/>
      </c>
      <c r="AN753" s="48" t="str">
        <f aca="false">IF(AND(Y753="REVENDA",AC753="SIM",AG753="BIT"),((AB753/1+1)*AI753)*0.4117,"")</f>
        <v/>
      </c>
      <c r="AO753" s="48" t="str">
        <f aca="false">IF(AN753="","",AN753*17%)</f>
        <v/>
      </c>
      <c r="AP753" s="49" t="str">
        <f aca="false">IF(AN753="","",IF(T753=0.12,(U753*0.4117)*0.4117,IF(T753=0,(AI753*0.07)*0.4117,U753*0.4117)))</f>
        <v/>
      </c>
      <c r="AQ753" s="47" t="str">
        <f aca="false">IF(AN753="","",AO753-AP753)</f>
        <v/>
      </c>
      <c r="AR753" s="50" t="str">
        <f aca="false">IFERROR(IF(AND(AC753="SIM",Y753="REVENDA",LEFT(AG753,5)="ANEXO")*OR(AE753="ANEXO I",AF753="ANEXO II"),VLOOKUP(H753,Dados!G:I,2,0),""),"INSERIR MVA")</f>
        <v/>
      </c>
      <c r="AS753" s="48" t="str">
        <f aca="false">IF(LEFT(AG753,5)="ANEXO",VLOOKUP(AG753,Dados!$X$111:$Z$112,2,0)*(AI753-Q753),"")</f>
        <v/>
      </c>
      <c r="AT753" s="48" t="str">
        <f aca="false">IFERROR(IF(AR753="","",(AI753*AR753)+AI753),"INSERIR MVA")</f>
        <v/>
      </c>
      <c r="AU753" s="48" t="str">
        <f aca="false">IF(AT753="","",IF(AY753=0.04,U753,AS753*AY753))</f>
        <v/>
      </c>
      <c r="AV753" s="47" t="str">
        <f aca="false">IFERROR(IF(AU753="","",(VLOOKUP(AG753,Dados!$X$111:$Z$112,3,0)*AT753*0.17)),"INSERIR MVA")</f>
        <v/>
      </c>
      <c r="AW753" s="47" t="str">
        <f aca="false">IFERROR(IF(AR753="","",AV753-AU753),"")</f>
        <v/>
      </c>
      <c r="AX753" s="51" t="str">
        <f aca="false">IFERROR(IF(AC753="NÃO","",IF(AM753&lt;&gt;"",AM753-W753,IF(AQ753&lt;&gt;"",AQ753-W753,IF(AW753&lt;&gt;"",AW753-W753,"")))),"")</f>
        <v/>
      </c>
      <c r="AY753" s="46" t="str">
        <f aca="false">IFERROR(IF(ISNA(VLOOKUP(R753,Dados!$X$2:$Y$5,2,0)),VLOOKUP(D753,Dados!$X$7:$Y$33,2,0),VLOOKUP(R753,Dados!$X$2:$Y$5,2,0)),"")</f>
        <v/>
      </c>
      <c r="AZ753" s="52" t="str">
        <f aca="false">IF(C753="","",IF(AND(Y753="CONSUMO",AC753="NÃO")*OR(AG753="-",AG753="BIT"),IF(E753&lt;&gt;"",(AI753-(P753+L753-N753+Q753)*AY753)/0.83),""))</f>
        <v/>
      </c>
      <c r="BA753" s="51" t="str">
        <f aca="false">IF(AZ753="","",AZ753*0.17-((P753+L753-N753+Q753)*AY753))</f>
        <v/>
      </c>
      <c r="BB753" s="51" t="str">
        <f aca="false">IF(AND(Y753="CONSUMO",AG753="ANEXO I",AY753&gt;4%),(AI753-(P753+L753-N753+Q753)*0.0514)/0.83*(0.5177)*(0.17)-AI753*0.0514,IF(AND(Y753="CONSUMO",AG753="ANEXO II",AY753&gt;4%),(AI753-(P753+L753-N753+Q753)*0.041)/0.83*(0.3295)*(0.17)-AI753*0.041,IF(AND(Y753="CONSUMO",AG753="ANEXO I",AY753=4%),(AI753-(P753+L753-N753+Q753)*0.04)/0.83*(0.5177)*(0.17)-AI753*0.04,IF(AND(Y753="CONSUMO",AG753="ANEXO II",AY753=4%),(AI753-(P753+L753-N753+Q753)*0.04)/0.83*(0.3295)*(0.17)-AI753*0.04,""))))</f>
        <v/>
      </c>
      <c r="BC753" s="51" t="str">
        <f aca="false">IF(C753="","",IF(AND(Y753="CONSUMO",AC753="SIM")*OR(AG753="-",AG753="BIT"),IF(E753&lt;&gt;"",(AI753-(P753+L753-N753+Q753)*AY753)/0.83),""))</f>
        <v/>
      </c>
      <c r="BD753" s="51" t="str">
        <f aca="false">IF(BC753="","",BC753*0.17)</f>
        <v/>
      </c>
      <c r="BE753" s="51" t="str">
        <f aca="false">IF(I753=6908,0,IF(BC753="","",BD753-((P753+L753-N753+Q753)*AY753)))</f>
        <v/>
      </c>
      <c r="BF753" s="53" t="str">
        <f aca="false">IF(B753="","",IF(OR(B753="",E753="Regime Normal"),0,(AI753-Q753)*VLOOKUP(R753,Dados!$X$98:$Y$108,2,0)))</f>
        <v/>
      </c>
      <c r="BG753" s="54" t="str">
        <f aca="false">IFERROR(VLOOKUP(I753,Dados!$AC$27:$AD$43,2,0),IF(B753="","",IF(D753&lt;&gt;"MT",IF(AND(AC753="SIM",Y753="Revenda"),"2403",IF(AND(AC753="SIM",Y753="Consumo"),"2407",IF(AND(AC753="NÃO",Y753="Revenda"),"2102",IF(AND(AC753="NÃO",Y753="Consumo"),"2556",)))),REPLACE(I753,1,1,1))))</f>
        <v/>
      </c>
    </row>
    <row r="754" customFormat="false" ht="12.8" hidden="false" customHeight="true" outlineLevel="0" collapsed="false">
      <c r="Y754" s="45"/>
      <c r="Z754" s="46" t="str">
        <f aca="false">IF(B754="","",(IFERROR(VLOOKUP(H754,Dados!A$3:B$15000,2,0),"Não Encontrado")))</f>
        <v/>
      </c>
      <c r="AA754" s="46" t="str">
        <f aca="false">IF(B754="","",(IFERROR(VLOOKUP(G754,Dados!C$3:E$15000,3,0),"Não Encontrado")))</f>
        <v/>
      </c>
      <c r="AB754" s="46" t="str">
        <f aca="false">IFERROR(IF(Z754&lt;&gt;"Não Encontrado",Z754,IF(AA754&lt;&gt;"Não Encontrado",AA754,"")),"")</f>
        <v/>
      </c>
      <c r="AC754" s="45" t="str">
        <f aca="false">IF(B754="","",IF(AB754="","NÃO","SIM"))</f>
        <v/>
      </c>
      <c r="AD754" s="45" t="str">
        <f aca="false">IFERROR(VLOOKUP(G754,Dados!$P$3:$R$500,3,0),"")</f>
        <v/>
      </c>
      <c r="AE754" s="45" t="str">
        <f aca="false">IFERROR(VLOOKUP(G754,Dados!$K$3:$L$500,2,0),"")</f>
        <v/>
      </c>
      <c r="AF754" s="45" t="str">
        <f aca="false">IFERROR(VLOOKUP(G754,Dados!$M$3:$N$500,2,0),"")</f>
        <v/>
      </c>
      <c r="AG754" s="45" t="str">
        <f aca="false">IF(F754="","",IF(AND(AD754="",AE754="",AF754=""),"-",IF(AND(AD754="BIT",AE754="",AF754=""),"BIT",IF(AND(AE754="ANEXO I",AD754="",AF754=""),"ANEXO I",IF(AND(AF754="ANEXO II",AD754="",AE754=""),"ANEXO II","Escolher")))))</f>
        <v/>
      </c>
      <c r="AH754" s="45" t="str">
        <f aca="false">IF(AG754&lt;&gt;"Pneus","",IFERROR(VLOOKUP(R754,Dados!$X$2:$Z$5,3,0)*(AI754-Q754),VLOOKUP(D754,Dados!$X$7:$Z$33,3,0)*(AI754-Q754)))</f>
        <v/>
      </c>
      <c r="AI754" s="47" t="str">
        <f aca="false">IF(B754="","",P754+Q754+O754+M754+L754-N754)</f>
        <v/>
      </c>
      <c r="AJ754" s="48" t="str">
        <f aca="false">IFERROR(IF(AND(AC754="SIM",AG754="-",Y754="REVENDA"),(AB754/1+1)*AI754,IF(AND(AC754="SIM",AG754="Pneus",Y754="REVENDA"),(AB754/1+1)*(AI754-AH754),"")),"")</f>
        <v/>
      </c>
      <c r="AK754" s="48" t="str">
        <f aca="false">IF(AJ754="","",AJ754*17%)</f>
        <v/>
      </c>
      <c r="AL754" s="48" t="str">
        <f aca="false">IFERROR(IF(AC754="NÃO","",IF(AK754="","",IF(E754="Simples Nacional",BF754,IF(T754=0.12,U754*0.5833337002,IF(T754=0,AI754*0.07,U754))))),"")</f>
        <v/>
      </c>
      <c r="AM754" s="47" t="str">
        <f aca="false">IFERROR(IF(AC754="NÃO","",IF(OR(AG754="-",AG754="Pneus"),AK754-AL754,"")),"")</f>
        <v/>
      </c>
      <c r="AN754" s="48" t="str">
        <f aca="false">IF(AND(Y754="REVENDA",AC754="SIM",AG754="BIT"),((AB754/1+1)*AI754)*0.4117,"")</f>
        <v/>
      </c>
      <c r="AO754" s="48" t="str">
        <f aca="false">IF(AN754="","",AN754*17%)</f>
        <v/>
      </c>
      <c r="AP754" s="49" t="str">
        <f aca="false">IF(AN754="","",IF(T754=0.12,(U754*0.4117)*0.4117,IF(T754=0,(AI754*0.07)*0.4117,U754*0.4117)))</f>
        <v/>
      </c>
      <c r="AQ754" s="47" t="str">
        <f aca="false">IF(AN754="","",AO754-AP754)</f>
        <v/>
      </c>
      <c r="AR754" s="50" t="str">
        <f aca="false">IFERROR(IF(AND(AC754="SIM",Y754="REVENDA",LEFT(AG754,5)="ANEXO")*OR(AE754="ANEXO I",AF754="ANEXO II"),VLOOKUP(H754,Dados!G:I,2,0),""),"INSERIR MVA")</f>
        <v/>
      </c>
      <c r="AS754" s="48" t="str">
        <f aca="false">IF(LEFT(AG754,5)="ANEXO",VLOOKUP(AG754,Dados!$X$111:$Z$112,2,0)*(AI754-Q754),"")</f>
        <v/>
      </c>
      <c r="AT754" s="48" t="str">
        <f aca="false">IFERROR(IF(AR754="","",(AI754*AR754)+AI754),"INSERIR MVA")</f>
        <v/>
      </c>
      <c r="AU754" s="48" t="str">
        <f aca="false">IF(AT754="","",IF(AY754=0.04,U754,AS754*AY754))</f>
        <v/>
      </c>
      <c r="AV754" s="47" t="str">
        <f aca="false">IFERROR(IF(AU754="","",(VLOOKUP(AG754,Dados!$X$111:$Z$112,3,0)*AT754*0.17)),"INSERIR MVA")</f>
        <v/>
      </c>
      <c r="AW754" s="47" t="str">
        <f aca="false">IFERROR(IF(AR754="","",AV754-AU754),"")</f>
        <v/>
      </c>
      <c r="AX754" s="51" t="str">
        <f aca="false">IFERROR(IF(AC754="NÃO","",IF(AM754&lt;&gt;"",AM754-W754,IF(AQ754&lt;&gt;"",AQ754-W754,IF(AW754&lt;&gt;"",AW754-W754,"")))),"")</f>
        <v/>
      </c>
      <c r="AY754" s="46" t="str">
        <f aca="false">IFERROR(IF(ISNA(VLOOKUP(R754,Dados!$X$2:$Y$5,2,0)),VLOOKUP(D754,Dados!$X$7:$Y$33,2,0),VLOOKUP(R754,Dados!$X$2:$Y$5,2,0)),"")</f>
        <v/>
      </c>
      <c r="AZ754" s="52" t="str">
        <f aca="false">IF(C754="","",IF(AND(Y754="CONSUMO",AC754="NÃO")*OR(AG754="-",AG754="BIT"),IF(E754&lt;&gt;"",(AI754-(P754+L754-N754+Q754)*AY754)/0.83),""))</f>
        <v/>
      </c>
      <c r="BA754" s="51" t="str">
        <f aca="false">IF(AZ754="","",AZ754*0.17-((P754+L754-N754+Q754)*AY754))</f>
        <v/>
      </c>
      <c r="BB754" s="51" t="str">
        <f aca="false">IF(AND(Y754="CONSUMO",AG754="ANEXO I",AY754&gt;4%),(AI754-(P754+L754-N754+Q754)*0.0514)/0.83*(0.5177)*(0.17)-AI754*0.0514,IF(AND(Y754="CONSUMO",AG754="ANEXO II",AY754&gt;4%),(AI754-(P754+L754-N754+Q754)*0.041)/0.83*(0.3295)*(0.17)-AI754*0.041,IF(AND(Y754="CONSUMO",AG754="ANEXO I",AY754=4%),(AI754-(P754+L754-N754+Q754)*0.04)/0.83*(0.5177)*(0.17)-AI754*0.04,IF(AND(Y754="CONSUMO",AG754="ANEXO II",AY754=4%),(AI754-(P754+L754-N754+Q754)*0.04)/0.83*(0.3295)*(0.17)-AI754*0.04,""))))</f>
        <v/>
      </c>
      <c r="BC754" s="51" t="str">
        <f aca="false">IF(C754="","",IF(AND(Y754="CONSUMO",AC754="SIM")*OR(AG754="-",AG754="BIT"),IF(E754&lt;&gt;"",(AI754-(P754+L754-N754+Q754)*AY754)/0.83),""))</f>
        <v/>
      </c>
      <c r="BD754" s="51" t="str">
        <f aca="false">IF(BC754="","",BC754*0.17)</f>
        <v/>
      </c>
      <c r="BE754" s="51" t="str">
        <f aca="false">IF(I754=6908,0,IF(BC754="","",BD754-((P754+L754-N754+Q754)*AY754)))</f>
        <v/>
      </c>
      <c r="BF754" s="53" t="str">
        <f aca="false">IF(B754="","",IF(OR(B754="",E754="Regime Normal"),0,(AI754-Q754)*VLOOKUP(R754,Dados!$X$98:$Y$108,2,0)))</f>
        <v/>
      </c>
      <c r="BG754" s="54" t="str">
        <f aca="false">IFERROR(VLOOKUP(I754,Dados!$AC$27:$AD$43,2,0),IF(B754="","",IF(D754&lt;&gt;"MT",IF(AND(AC754="SIM",Y754="Revenda"),"2403",IF(AND(AC754="SIM",Y754="Consumo"),"2407",IF(AND(AC754="NÃO",Y754="Revenda"),"2102",IF(AND(AC754="NÃO",Y754="Consumo"),"2556",)))),REPLACE(I754,1,1,1))))</f>
        <v/>
      </c>
    </row>
    <row r="755" customFormat="false" ht="12.8" hidden="false" customHeight="true" outlineLevel="0" collapsed="false">
      <c r="Y755" s="45"/>
      <c r="Z755" s="46" t="str">
        <f aca="false">IF(B755="","",(IFERROR(VLOOKUP(H755,Dados!A$3:B$15000,2,0),"Não Encontrado")))</f>
        <v/>
      </c>
      <c r="AA755" s="46" t="str">
        <f aca="false">IF(B755="","",(IFERROR(VLOOKUP(G755,Dados!C$3:E$15000,3,0),"Não Encontrado")))</f>
        <v/>
      </c>
      <c r="AB755" s="46" t="str">
        <f aca="false">IFERROR(IF(Z755&lt;&gt;"Não Encontrado",Z755,IF(AA755&lt;&gt;"Não Encontrado",AA755,"")),"")</f>
        <v/>
      </c>
      <c r="AC755" s="45" t="str">
        <f aca="false">IF(B755="","",IF(AB755="","NÃO","SIM"))</f>
        <v/>
      </c>
      <c r="AD755" s="45" t="str">
        <f aca="false">IFERROR(VLOOKUP(G755,Dados!$P$3:$R$500,3,0),"")</f>
        <v/>
      </c>
      <c r="AE755" s="45" t="str">
        <f aca="false">IFERROR(VLOOKUP(G755,Dados!$K$3:$L$500,2,0),"")</f>
        <v/>
      </c>
      <c r="AF755" s="45" t="str">
        <f aca="false">IFERROR(VLOOKUP(G755,Dados!$M$3:$N$500,2,0),"")</f>
        <v/>
      </c>
      <c r="AG755" s="45" t="str">
        <f aca="false">IF(F755="","",IF(AND(AD755="",AE755="",AF755=""),"-",IF(AND(AD755="BIT",AE755="",AF755=""),"BIT",IF(AND(AE755="ANEXO I",AD755="",AF755=""),"ANEXO I",IF(AND(AF755="ANEXO II",AD755="",AE755=""),"ANEXO II","Escolher")))))</f>
        <v/>
      </c>
      <c r="AH755" s="45" t="str">
        <f aca="false">IF(AG755&lt;&gt;"Pneus","",IFERROR(VLOOKUP(R755,Dados!$X$2:$Z$5,3,0)*(AI755-Q755),VLOOKUP(D755,Dados!$X$7:$Z$33,3,0)*(AI755-Q755)))</f>
        <v/>
      </c>
      <c r="AI755" s="47" t="str">
        <f aca="false">IF(B755="","",P755+Q755+O755+M755+L755-N755)</f>
        <v/>
      </c>
      <c r="AJ755" s="48" t="str">
        <f aca="false">IFERROR(IF(AND(AC755="SIM",AG755="-",Y755="REVENDA"),(AB755/1+1)*AI755,IF(AND(AC755="SIM",AG755="Pneus",Y755="REVENDA"),(AB755/1+1)*(AI755-AH755),"")),"")</f>
        <v/>
      </c>
      <c r="AK755" s="48" t="str">
        <f aca="false">IF(AJ755="","",AJ755*17%)</f>
        <v/>
      </c>
      <c r="AL755" s="48" t="str">
        <f aca="false">IFERROR(IF(AC755="NÃO","",IF(AK755="","",IF(E755="Simples Nacional",BF755,IF(T755=0.12,U755*0.5833337002,IF(T755=0,AI755*0.07,U755))))),"")</f>
        <v/>
      </c>
      <c r="AM755" s="47" t="str">
        <f aca="false">IFERROR(IF(AC755="NÃO","",IF(OR(AG755="-",AG755="Pneus"),AK755-AL755,"")),"")</f>
        <v/>
      </c>
      <c r="AN755" s="48" t="str">
        <f aca="false">IF(AND(Y755="REVENDA",AC755="SIM",AG755="BIT"),((AB755/1+1)*AI755)*0.4117,"")</f>
        <v/>
      </c>
      <c r="AO755" s="48" t="str">
        <f aca="false">IF(AN755="","",AN755*17%)</f>
        <v/>
      </c>
      <c r="AP755" s="49" t="str">
        <f aca="false">IF(AN755="","",IF(T755=0.12,(U755*0.4117)*0.4117,IF(T755=0,(AI755*0.07)*0.4117,U755*0.4117)))</f>
        <v/>
      </c>
      <c r="AQ755" s="47" t="str">
        <f aca="false">IF(AN755="","",AO755-AP755)</f>
        <v/>
      </c>
      <c r="AR755" s="50" t="str">
        <f aca="false">IFERROR(IF(AND(AC755="SIM",Y755="REVENDA",LEFT(AG755,5)="ANEXO")*OR(AE755="ANEXO I",AF755="ANEXO II"),VLOOKUP(H755,Dados!G:I,2,0),""),"INSERIR MVA")</f>
        <v/>
      </c>
      <c r="AS755" s="48" t="str">
        <f aca="false">IF(LEFT(AG755,5)="ANEXO",VLOOKUP(AG755,Dados!$X$111:$Z$112,2,0)*(AI755-Q755),"")</f>
        <v/>
      </c>
      <c r="AT755" s="48" t="str">
        <f aca="false">IFERROR(IF(AR755="","",(AI755*AR755)+AI755),"INSERIR MVA")</f>
        <v/>
      </c>
      <c r="AU755" s="48" t="str">
        <f aca="false">IF(AT755="","",IF(AY755=0.04,U755,AS755*AY755))</f>
        <v/>
      </c>
      <c r="AV755" s="47" t="str">
        <f aca="false">IFERROR(IF(AU755="","",(VLOOKUP(AG755,Dados!$X$111:$Z$112,3,0)*AT755*0.17)),"INSERIR MVA")</f>
        <v/>
      </c>
      <c r="AW755" s="47" t="str">
        <f aca="false">IFERROR(IF(AR755="","",AV755-AU755),"")</f>
        <v/>
      </c>
      <c r="AX755" s="51" t="str">
        <f aca="false">IFERROR(IF(AC755="NÃO","",IF(AM755&lt;&gt;"",AM755-W755,IF(AQ755&lt;&gt;"",AQ755-W755,IF(AW755&lt;&gt;"",AW755-W755,"")))),"")</f>
        <v/>
      </c>
      <c r="AY755" s="46" t="str">
        <f aca="false">IFERROR(IF(ISNA(VLOOKUP(R755,Dados!$X$2:$Y$5,2,0)),VLOOKUP(D755,Dados!$X$7:$Y$33,2,0),VLOOKUP(R755,Dados!$X$2:$Y$5,2,0)),"")</f>
        <v/>
      </c>
      <c r="AZ755" s="52" t="str">
        <f aca="false">IF(C755="","",IF(AND(Y755="CONSUMO",AC755="NÃO")*OR(AG755="-",AG755="BIT"),IF(E755&lt;&gt;"",(AI755-(P755+L755-N755+Q755)*AY755)/0.83),""))</f>
        <v/>
      </c>
      <c r="BA755" s="51" t="str">
        <f aca="false">IF(AZ755="","",AZ755*0.17-((P755+L755-N755+Q755)*AY755))</f>
        <v/>
      </c>
      <c r="BB755" s="51" t="str">
        <f aca="false">IF(AND(Y755="CONSUMO",AG755="ANEXO I",AY755&gt;4%),(AI755-(P755+L755-N755+Q755)*0.0514)/0.83*(0.5177)*(0.17)-AI755*0.0514,IF(AND(Y755="CONSUMO",AG755="ANEXO II",AY755&gt;4%),(AI755-(P755+L755-N755+Q755)*0.041)/0.83*(0.3295)*(0.17)-AI755*0.041,IF(AND(Y755="CONSUMO",AG755="ANEXO I",AY755=4%),(AI755-(P755+L755-N755+Q755)*0.04)/0.83*(0.5177)*(0.17)-AI755*0.04,IF(AND(Y755="CONSUMO",AG755="ANEXO II",AY755=4%),(AI755-(P755+L755-N755+Q755)*0.04)/0.83*(0.3295)*(0.17)-AI755*0.04,""))))</f>
        <v/>
      </c>
      <c r="BC755" s="51" t="str">
        <f aca="false">IF(C755="","",IF(AND(Y755="CONSUMO",AC755="SIM")*OR(AG755="-",AG755="BIT"),IF(E755&lt;&gt;"",(AI755-(P755+L755-N755+Q755)*AY755)/0.83),""))</f>
        <v/>
      </c>
      <c r="BD755" s="51" t="str">
        <f aca="false">IF(BC755="","",BC755*0.17)</f>
        <v/>
      </c>
      <c r="BE755" s="51" t="str">
        <f aca="false">IF(I755=6908,0,IF(BC755="","",BD755-((P755+L755-N755+Q755)*AY755)))</f>
        <v/>
      </c>
      <c r="BF755" s="53" t="str">
        <f aca="false">IF(B755="","",IF(OR(B755="",E755="Regime Normal"),0,(AI755-Q755)*VLOOKUP(R755,Dados!$X$98:$Y$108,2,0)))</f>
        <v/>
      </c>
      <c r="BG755" s="54" t="str">
        <f aca="false">IFERROR(VLOOKUP(I755,Dados!$AC$27:$AD$43,2,0),IF(B755="","",IF(D755&lt;&gt;"MT",IF(AND(AC755="SIM",Y755="Revenda"),"2403",IF(AND(AC755="SIM",Y755="Consumo"),"2407",IF(AND(AC755="NÃO",Y755="Revenda"),"2102",IF(AND(AC755="NÃO",Y755="Consumo"),"2556",)))),REPLACE(I755,1,1,1))))</f>
        <v/>
      </c>
    </row>
    <row r="756" customFormat="false" ht="12.8" hidden="false" customHeight="true" outlineLevel="0" collapsed="false">
      <c r="Y756" s="45"/>
      <c r="Z756" s="46" t="str">
        <f aca="false">IF(B756="","",(IFERROR(VLOOKUP(H756,Dados!A$3:B$15000,2,0),"Não Encontrado")))</f>
        <v/>
      </c>
      <c r="AA756" s="46" t="str">
        <f aca="false">IF(B756="","",(IFERROR(VLOOKUP(G756,Dados!C$3:E$15000,3,0),"Não Encontrado")))</f>
        <v/>
      </c>
      <c r="AB756" s="46" t="str">
        <f aca="false">IFERROR(IF(Z756&lt;&gt;"Não Encontrado",Z756,IF(AA756&lt;&gt;"Não Encontrado",AA756,"")),"")</f>
        <v/>
      </c>
      <c r="AC756" s="45" t="str">
        <f aca="false">IF(B756="","",IF(AB756="","NÃO","SIM"))</f>
        <v/>
      </c>
      <c r="AD756" s="45" t="str">
        <f aca="false">IFERROR(VLOOKUP(G756,Dados!$P$3:$R$500,3,0),"")</f>
        <v/>
      </c>
      <c r="AE756" s="45" t="str">
        <f aca="false">IFERROR(VLOOKUP(G756,Dados!$K$3:$L$500,2,0),"")</f>
        <v/>
      </c>
      <c r="AF756" s="45" t="str">
        <f aca="false">IFERROR(VLOOKUP(G756,Dados!$M$3:$N$500,2,0),"")</f>
        <v/>
      </c>
      <c r="AG756" s="45" t="str">
        <f aca="false">IF(F756="","",IF(AND(AD756="",AE756="",AF756=""),"-",IF(AND(AD756="BIT",AE756="",AF756=""),"BIT",IF(AND(AE756="ANEXO I",AD756="",AF756=""),"ANEXO I",IF(AND(AF756="ANEXO II",AD756="",AE756=""),"ANEXO II","Escolher")))))</f>
        <v/>
      </c>
      <c r="AH756" s="45" t="str">
        <f aca="false">IF(AG756&lt;&gt;"Pneus","",IFERROR(VLOOKUP(R756,Dados!$X$2:$Z$5,3,0)*(AI756-Q756),VLOOKUP(D756,Dados!$X$7:$Z$33,3,0)*(AI756-Q756)))</f>
        <v/>
      </c>
      <c r="AI756" s="47" t="str">
        <f aca="false">IF(B756="","",P756+Q756+O756+M756+L756-N756)</f>
        <v/>
      </c>
      <c r="AJ756" s="48" t="str">
        <f aca="false">IFERROR(IF(AND(AC756="SIM",AG756="-",Y756="REVENDA"),(AB756/1+1)*AI756,IF(AND(AC756="SIM",AG756="Pneus",Y756="REVENDA"),(AB756/1+1)*(AI756-AH756),"")),"")</f>
        <v/>
      </c>
      <c r="AK756" s="48" t="str">
        <f aca="false">IF(AJ756="","",AJ756*17%)</f>
        <v/>
      </c>
      <c r="AL756" s="48" t="str">
        <f aca="false">IFERROR(IF(AC756="NÃO","",IF(AK756="","",IF(E756="Simples Nacional",BF756,IF(T756=0.12,U756*0.5833337002,IF(T756=0,AI756*0.07,U756))))),"")</f>
        <v/>
      </c>
      <c r="AM756" s="47" t="str">
        <f aca="false">IFERROR(IF(AC756="NÃO","",IF(OR(AG756="-",AG756="Pneus"),AK756-AL756,"")),"")</f>
        <v/>
      </c>
      <c r="AN756" s="48" t="str">
        <f aca="false">IF(AND(Y756="REVENDA",AC756="SIM",AG756="BIT"),((AB756/1+1)*AI756)*0.4117,"")</f>
        <v/>
      </c>
      <c r="AO756" s="48" t="str">
        <f aca="false">IF(AN756="","",AN756*17%)</f>
        <v/>
      </c>
      <c r="AP756" s="49" t="str">
        <f aca="false">IF(AN756="","",IF(T756=0.12,(U756*0.4117)*0.4117,IF(T756=0,(AI756*0.07)*0.4117,U756*0.4117)))</f>
        <v/>
      </c>
      <c r="AQ756" s="47" t="str">
        <f aca="false">IF(AN756="","",AO756-AP756)</f>
        <v/>
      </c>
      <c r="AR756" s="50" t="str">
        <f aca="false">IFERROR(IF(AND(AC756="SIM",Y756="REVENDA",LEFT(AG756,5)="ANEXO")*OR(AE756="ANEXO I",AF756="ANEXO II"),VLOOKUP(H756,Dados!G:I,2,0),""),"INSERIR MVA")</f>
        <v/>
      </c>
      <c r="AS756" s="48" t="str">
        <f aca="false">IF(LEFT(AG756,5)="ANEXO",VLOOKUP(AG756,Dados!$X$111:$Z$112,2,0)*(AI756-Q756),"")</f>
        <v/>
      </c>
      <c r="AT756" s="48" t="str">
        <f aca="false">IFERROR(IF(AR756="","",(AI756*AR756)+AI756),"INSERIR MVA")</f>
        <v/>
      </c>
      <c r="AU756" s="48" t="str">
        <f aca="false">IF(AT756="","",IF(AY756=0.04,U756,AS756*AY756))</f>
        <v/>
      </c>
      <c r="AV756" s="47" t="str">
        <f aca="false">IFERROR(IF(AU756="","",(VLOOKUP(AG756,Dados!$X$111:$Z$112,3,0)*AT756*0.17)),"INSERIR MVA")</f>
        <v/>
      </c>
      <c r="AW756" s="47" t="str">
        <f aca="false">IFERROR(IF(AR756="","",AV756-AU756),"")</f>
        <v/>
      </c>
      <c r="AX756" s="51" t="str">
        <f aca="false">IFERROR(IF(AC756="NÃO","",IF(AM756&lt;&gt;"",AM756-W756,IF(AQ756&lt;&gt;"",AQ756-W756,IF(AW756&lt;&gt;"",AW756-W756,"")))),"")</f>
        <v/>
      </c>
      <c r="AY756" s="46" t="str">
        <f aca="false">IFERROR(IF(ISNA(VLOOKUP(R756,Dados!$X$2:$Y$5,2,0)),VLOOKUP(D756,Dados!$X$7:$Y$33,2,0),VLOOKUP(R756,Dados!$X$2:$Y$5,2,0)),"")</f>
        <v/>
      </c>
      <c r="AZ756" s="52" t="str">
        <f aca="false">IF(C756="","",IF(AND(Y756="CONSUMO",AC756="NÃO")*OR(AG756="-",AG756="BIT"),IF(E756&lt;&gt;"",(AI756-(P756+L756-N756+Q756)*AY756)/0.83),""))</f>
        <v/>
      </c>
      <c r="BA756" s="51" t="str">
        <f aca="false">IF(AZ756="","",AZ756*0.17-((P756+L756-N756+Q756)*AY756))</f>
        <v/>
      </c>
      <c r="BB756" s="51" t="str">
        <f aca="false">IF(AND(Y756="CONSUMO",AG756="ANEXO I",AY756&gt;4%),(AI756-(P756+L756-N756+Q756)*0.0514)/0.83*(0.5177)*(0.17)-AI756*0.0514,IF(AND(Y756="CONSUMO",AG756="ANEXO II",AY756&gt;4%),(AI756-(P756+L756-N756+Q756)*0.041)/0.83*(0.3295)*(0.17)-AI756*0.041,IF(AND(Y756="CONSUMO",AG756="ANEXO I",AY756=4%),(AI756-(P756+L756-N756+Q756)*0.04)/0.83*(0.5177)*(0.17)-AI756*0.04,IF(AND(Y756="CONSUMO",AG756="ANEXO II",AY756=4%),(AI756-(P756+L756-N756+Q756)*0.04)/0.83*(0.3295)*(0.17)-AI756*0.04,""))))</f>
        <v/>
      </c>
      <c r="BC756" s="51" t="str">
        <f aca="false">IF(C756="","",IF(AND(Y756="CONSUMO",AC756="SIM")*OR(AG756="-",AG756="BIT"),IF(E756&lt;&gt;"",(AI756-(P756+L756-N756+Q756)*AY756)/0.83),""))</f>
        <v/>
      </c>
      <c r="BD756" s="51" t="str">
        <f aca="false">IF(BC756="","",BC756*0.17)</f>
        <v/>
      </c>
      <c r="BE756" s="51" t="str">
        <f aca="false">IF(I756=6908,0,IF(BC756="","",BD756-((P756+L756-N756+Q756)*AY756)))</f>
        <v/>
      </c>
      <c r="BF756" s="53" t="str">
        <f aca="false">IF(B756="","",IF(OR(B756="",E756="Regime Normal"),0,(AI756-Q756)*VLOOKUP(R756,Dados!$X$98:$Y$108,2,0)))</f>
        <v/>
      </c>
      <c r="BG756" s="54" t="str">
        <f aca="false">IFERROR(VLOOKUP(I756,Dados!$AC$27:$AD$43,2,0),IF(B756="","",IF(D756&lt;&gt;"MT",IF(AND(AC756="SIM",Y756="Revenda"),"2403",IF(AND(AC756="SIM",Y756="Consumo"),"2407",IF(AND(AC756="NÃO",Y756="Revenda"),"2102",IF(AND(AC756="NÃO",Y756="Consumo"),"2556",)))),REPLACE(I756,1,1,1))))</f>
        <v/>
      </c>
    </row>
    <row r="757" customFormat="false" ht="12.8" hidden="false" customHeight="true" outlineLevel="0" collapsed="false">
      <c r="Y757" s="45"/>
      <c r="Z757" s="46" t="str">
        <f aca="false">IF(B757="","",(IFERROR(VLOOKUP(H757,Dados!A$3:B$15000,2,0),"Não Encontrado")))</f>
        <v/>
      </c>
      <c r="AA757" s="46" t="str">
        <f aca="false">IF(B757="","",(IFERROR(VLOOKUP(G757,Dados!C$3:E$15000,3,0),"Não Encontrado")))</f>
        <v/>
      </c>
      <c r="AB757" s="46" t="str">
        <f aca="false">IFERROR(IF(Z757&lt;&gt;"Não Encontrado",Z757,IF(AA757&lt;&gt;"Não Encontrado",AA757,"")),"")</f>
        <v/>
      </c>
      <c r="AC757" s="45" t="str">
        <f aca="false">IF(B757="","",IF(AB757="","NÃO","SIM"))</f>
        <v/>
      </c>
      <c r="AD757" s="45" t="str">
        <f aca="false">IFERROR(VLOOKUP(G757,Dados!$P$3:$R$500,3,0),"")</f>
        <v/>
      </c>
      <c r="AE757" s="45" t="str">
        <f aca="false">IFERROR(VLOOKUP(G757,Dados!$K$3:$L$500,2,0),"")</f>
        <v/>
      </c>
      <c r="AF757" s="45" t="str">
        <f aca="false">IFERROR(VLOOKUP(G757,Dados!$M$3:$N$500,2,0),"")</f>
        <v/>
      </c>
      <c r="AG757" s="45" t="str">
        <f aca="false">IF(F757="","",IF(AND(AD757="",AE757="",AF757=""),"-",IF(AND(AD757="BIT",AE757="",AF757=""),"BIT",IF(AND(AE757="ANEXO I",AD757="",AF757=""),"ANEXO I",IF(AND(AF757="ANEXO II",AD757="",AE757=""),"ANEXO II","Escolher")))))</f>
        <v/>
      </c>
      <c r="AH757" s="45" t="str">
        <f aca="false">IF(AG757&lt;&gt;"Pneus","",IFERROR(VLOOKUP(R757,Dados!$X$2:$Z$5,3,0)*(AI757-Q757),VLOOKUP(D757,Dados!$X$7:$Z$33,3,0)*(AI757-Q757)))</f>
        <v/>
      </c>
      <c r="AI757" s="47" t="str">
        <f aca="false">IF(B757="","",P757+Q757+O757+M757+L757-N757)</f>
        <v/>
      </c>
      <c r="AJ757" s="48" t="str">
        <f aca="false">IFERROR(IF(AND(AC757="SIM",AG757="-",Y757="REVENDA"),(AB757/1+1)*AI757,IF(AND(AC757="SIM",AG757="Pneus",Y757="REVENDA"),(AB757/1+1)*(AI757-AH757),"")),"")</f>
        <v/>
      </c>
      <c r="AK757" s="48" t="str">
        <f aca="false">IF(AJ757="","",AJ757*17%)</f>
        <v/>
      </c>
      <c r="AL757" s="48" t="str">
        <f aca="false">IFERROR(IF(AC757="NÃO","",IF(AK757="","",IF(E757="Simples Nacional",BF757,IF(T757=0.12,U757*0.5833337002,IF(T757=0,AI757*0.07,U757))))),"")</f>
        <v/>
      </c>
      <c r="AM757" s="47" t="str">
        <f aca="false">IFERROR(IF(AC757="NÃO","",IF(OR(AG757="-",AG757="Pneus"),AK757-AL757,"")),"")</f>
        <v/>
      </c>
      <c r="AN757" s="48" t="str">
        <f aca="false">IF(AND(Y757="REVENDA",AC757="SIM",AG757="BIT"),((AB757/1+1)*AI757)*0.4117,"")</f>
        <v/>
      </c>
      <c r="AO757" s="48" t="str">
        <f aca="false">IF(AN757="","",AN757*17%)</f>
        <v/>
      </c>
      <c r="AP757" s="49" t="str">
        <f aca="false">IF(AN757="","",IF(T757=0.12,(U757*0.4117)*0.4117,IF(T757=0,(AI757*0.07)*0.4117,U757*0.4117)))</f>
        <v/>
      </c>
      <c r="AQ757" s="47" t="str">
        <f aca="false">IF(AN757="","",AO757-AP757)</f>
        <v/>
      </c>
      <c r="AR757" s="50" t="str">
        <f aca="false">IFERROR(IF(AND(AC757="SIM",Y757="REVENDA",LEFT(AG757,5)="ANEXO")*OR(AE757="ANEXO I",AF757="ANEXO II"),VLOOKUP(H757,Dados!G:I,2,0),""),"INSERIR MVA")</f>
        <v/>
      </c>
      <c r="AS757" s="48" t="str">
        <f aca="false">IF(LEFT(AG757,5)="ANEXO",VLOOKUP(AG757,Dados!$X$111:$Z$112,2,0)*(AI757-Q757),"")</f>
        <v/>
      </c>
      <c r="AT757" s="48" t="str">
        <f aca="false">IFERROR(IF(AR757="","",(AI757*AR757)+AI757),"INSERIR MVA")</f>
        <v/>
      </c>
      <c r="AU757" s="48" t="str">
        <f aca="false">IF(AT757="","",IF(AY757=0.04,U757,AS757*AY757))</f>
        <v/>
      </c>
      <c r="AV757" s="47" t="str">
        <f aca="false">IFERROR(IF(AU757="","",(VLOOKUP(AG757,Dados!$X$111:$Z$112,3,0)*AT757*0.17)),"INSERIR MVA")</f>
        <v/>
      </c>
      <c r="AW757" s="47" t="str">
        <f aca="false">IFERROR(IF(AR757="","",AV757-AU757),"")</f>
        <v/>
      </c>
      <c r="AX757" s="51" t="str">
        <f aca="false">IFERROR(IF(AC757="NÃO","",IF(AM757&lt;&gt;"",AM757-W757,IF(AQ757&lt;&gt;"",AQ757-W757,IF(AW757&lt;&gt;"",AW757-W757,"")))),"")</f>
        <v/>
      </c>
      <c r="AY757" s="46" t="str">
        <f aca="false">IFERROR(IF(ISNA(VLOOKUP(R757,Dados!$X$2:$Y$5,2,0)),VLOOKUP(D757,Dados!$X$7:$Y$33,2,0),VLOOKUP(R757,Dados!$X$2:$Y$5,2,0)),"")</f>
        <v/>
      </c>
      <c r="AZ757" s="52" t="str">
        <f aca="false">IF(C757="","",IF(AND(Y757="CONSUMO",AC757="NÃO")*OR(AG757="-",AG757="BIT"),IF(E757&lt;&gt;"",(AI757-(P757+L757-N757+Q757)*AY757)/0.83),""))</f>
        <v/>
      </c>
      <c r="BA757" s="51" t="str">
        <f aca="false">IF(AZ757="","",AZ757*0.17-((P757+L757-N757+Q757)*AY757))</f>
        <v/>
      </c>
      <c r="BB757" s="51" t="str">
        <f aca="false">IF(AND(Y757="CONSUMO",AG757="ANEXO I",AY757&gt;4%),(AI757-(P757+L757-N757+Q757)*0.0514)/0.83*(0.5177)*(0.17)-AI757*0.0514,IF(AND(Y757="CONSUMO",AG757="ANEXO II",AY757&gt;4%),(AI757-(P757+L757-N757+Q757)*0.041)/0.83*(0.3295)*(0.17)-AI757*0.041,IF(AND(Y757="CONSUMO",AG757="ANEXO I",AY757=4%),(AI757-(P757+L757-N757+Q757)*0.04)/0.83*(0.5177)*(0.17)-AI757*0.04,IF(AND(Y757="CONSUMO",AG757="ANEXO II",AY757=4%),(AI757-(P757+L757-N757+Q757)*0.04)/0.83*(0.3295)*(0.17)-AI757*0.04,""))))</f>
        <v/>
      </c>
      <c r="BC757" s="51" t="str">
        <f aca="false">IF(C757="","",IF(AND(Y757="CONSUMO",AC757="SIM")*OR(AG757="-",AG757="BIT"),IF(E757&lt;&gt;"",(AI757-(P757+L757-N757+Q757)*AY757)/0.83),""))</f>
        <v/>
      </c>
      <c r="BD757" s="51" t="str">
        <f aca="false">IF(BC757="","",BC757*0.17)</f>
        <v/>
      </c>
      <c r="BE757" s="51" t="str">
        <f aca="false">IF(I757=6908,0,IF(BC757="","",BD757-((P757+L757-N757+Q757)*AY757)))</f>
        <v/>
      </c>
      <c r="BF757" s="53" t="str">
        <f aca="false">IF(B757="","",IF(OR(B757="",E757="Regime Normal"),0,(AI757-Q757)*VLOOKUP(R757,Dados!$X$98:$Y$108,2,0)))</f>
        <v/>
      </c>
      <c r="BG757" s="54" t="str">
        <f aca="false">IFERROR(VLOOKUP(I757,Dados!$AC$27:$AD$43,2,0),IF(B757="","",IF(D757&lt;&gt;"MT",IF(AND(AC757="SIM",Y757="Revenda"),"2403",IF(AND(AC757="SIM",Y757="Consumo"),"2407",IF(AND(AC757="NÃO",Y757="Revenda"),"2102",IF(AND(AC757="NÃO",Y757="Consumo"),"2556",)))),REPLACE(I757,1,1,1))))</f>
        <v/>
      </c>
    </row>
    <row r="758" customFormat="false" ht="12.8" hidden="false" customHeight="true" outlineLevel="0" collapsed="false">
      <c r="Y758" s="45"/>
      <c r="Z758" s="46" t="str">
        <f aca="false">IF(B758="","",(IFERROR(VLOOKUP(H758,Dados!A$3:B$15000,2,0),"Não Encontrado")))</f>
        <v/>
      </c>
      <c r="AA758" s="46" t="str">
        <f aca="false">IF(B758="","",(IFERROR(VLOOKUP(G758,Dados!C$3:E$15000,3,0),"Não Encontrado")))</f>
        <v/>
      </c>
      <c r="AB758" s="46" t="str">
        <f aca="false">IFERROR(IF(Z758&lt;&gt;"Não Encontrado",Z758,IF(AA758&lt;&gt;"Não Encontrado",AA758,"")),"")</f>
        <v/>
      </c>
      <c r="AC758" s="45" t="str">
        <f aca="false">IF(B758="","",IF(AB758="","NÃO","SIM"))</f>
        <v/>
      </c>
      <c r="AD758" s="45" t="str">
        <f aca="false">IFERROR(VLOOKUP(G758,Dados!$P$3:$R$500,3,0),"")</f>
        <v/>
      </c>
      <c r="AE758" s="45" t="str">
        <f aca="false">IFERROR(VLOOKUP(G758,Dados!$K$3:$L$500,2,0),"")</f>
        <v/>
      </c>
      <c r="AF758" s="45" t="str">
        <f aca="false">IFERROR(VLOOKUP(G758,Dados!$M$3:$N$500,2,0),"")</f>
        <v/>
      </c>
      <c r="AG758" s="45" t="str">
        <f aca="false">IF(F758="","",IF(AND(AD758="",AE758="",AF758=""),"-",IF(AND(AD758="BIT",AE758="",AF758=""),"BIT",IF(AND(AE758="ANEXO I",AD758="",AF758=""),"ANEXO I",IF(AND(AF758="ANEXO II",AD758="",AE758=""),"ANEXO II","Escolher")))))</f>
        <v/>
      </c>
      <c r="AH758" s="45" t="str">
        <f aca="false">IF(AG758&lt;&gt;"Pneus","",IFERROR(VLOOKUP(R758,Dados!$X$2:$Z$5,3,0)*(AI758-Q758),VLOOKUP(D758,Dados!$X$7:$Z$33,3,0)*(AI758-Q758)))</f>
        <v/>
      </c>
      <c r="AI758" s="47" t="str">
        <f aca="false">IF(B758="","",P758+Q758+O758+M758+L758-N758)</f>
        <v/>
      </c>
      <c r="AJ758" s="48" t="str">
        <f aca="false">IFERROR(IF(AND(AC758="SIM",AG758="-",Y758="REVENDA"),(AB758/1+1)*AI758,IF(AND(AC758="SIM",AG758="Pneus",Y758="REVENDA"),(AB758/1+1)*(AI758-AH758),"")),"")</f>
        <v/>
      </c>
      <c r="AK758" s="48" t="str">
        <f aca="false">IF(AJ758="","",AJ758*17%)</f>
        <v/>
      </c>
      <c r="AL758" s="48" t="str">
        <f aca="false">IFERROR(IF(AC758="NÃO","",IF(AK758="","",IF(E758="Simples Nacional",BF758,IF(T758=0.12,U758*0.5833337002,IF(T758=0,AI758*0.07,U758))))),"")</f>
        <v/>
      </c>
      <c r="AM758" s="47" t="str">
        <f aca="false">IFERROR(IF(AC758="NÃO","",IF(OR(AG758="-",AG758="Pneus"),AK758-AL758,"")),"")</f>
        <v/>
      </c>
      <c r="AN758" s="48" t="str">
        <f aca="false">IF(AND(Y758="REVENDA",AC758="SIM",AG758="BIT"),((AB758/1+1)*AI758)*0.4117,"")</f>
        <v/>
      </c>
      <c r="AO758" s="48" t="str">
        <f aca="false">IF(AN758="","",AN758*17%)</f>
        <v/>
      </c>
      <c r="AP758" s="49" t="str">
        <f aca="false">IF(AN758="","",IF(T758=0.12,(U758*0.4117)*0.4117,IF(T758=0,(AI758*0.07)*0.4117,U758*0.4117)))</f>
        <v/>
      </c>
      <c r="AQ758" s="47" t="str">
        <f aca="false">IF(AN758="","",AO758-AP758)</f>
        <v/>
      </c>
      <c r="AR758" s="50" t="str">
        <f aca="false">IFERROR(IF(AND(AC758="SIM",Y758="REVENDA",LEFT(AG758,5)="ANEXO")*OR(AE758="ANEXO I",AF758="ANEXO II"),VLOOKUP(H758,Dados!G:I,2,0),""),"INSERIR MVA")</f>
        <v/>
      </c>
      <c r="AS758" s="48" t="str">
        <f aca="false">IF(LEFT(AG758,5)="ANEXO",VLOOKUP(AG758,Dados!$X$111:$Z$112,2,0)*(AI758-Q758),"")</f>
        <v/>
      </c>
      <c r="AT758" s="48" t="str">
        <f aca="false">IFERROR(IF(AR758="","",(AI758*AR758)+AI758),"INSERIR MVA")</f>
        <v/>
      </c>
      <c r="AU758" s="48" t="str">
        <f aca="false">IF(AT758="","",IF(AY758=0.04,U758,AS758*AY758))</f>
        <v/>
      </c>
      <c r="AV758" s="47" t="str">
        <f aca="false">IFERROR(IF(AU758="","",(VLOOKUP(AG758,Dados!$X$111:$Z$112,3,0)*AT758*0.17)),"INSERIR MVA")</f>
        <v/>
      </c>
      <c r="AW758" s="47" t="str">
        <f aca="false">IFERROR(IF(AR758="","",AV758-AU758),"")</f>
        <v/>
      </c>
      <c r="AX758" s="51" t="str">
        <f aca="false">IFERROR(IF(AC758="NÃO","",IF(AM758&lt;&gt;"",AM758-W758,IF(AQ758&lt;&gt;"",AQ758-W758,IF(AW758&lt;&gt;"",AW758-W758,"")))),"")</f>
        <v/>
      </c>
      <c r="AY758" s="46" t="str">
        <f aca="false">IFERROR(IF(ISNA(VLOOKUP(R758,Dados!$X$2:$Y$5,2,0)),VLOOKUP(D758,Dados!$X$7:$Y$33,2,0),VLOOKUP(R758,Dados!$X$2:$Y$5,2,0)),"")</f>
        <v/>
      </c>
      <c r="AZ758" s="52" t="str">
        <f aca="false">IF(C758="","",IF(AND(Y758="CONSUMO",AC758="NÃO")*OR(AG758="-",AG758="BIT"),IF(E758&lt;&gt;"",(AI758-(P758+L758-N758+Q758)*AY758)/0.83),""))</f>
        <v/>
      </c>
      <c r="BA758" s="51" t="str">
        <f aca="false">IF(AZ758="","",AZ758*0.17-((P758+L758-N758+Q758)*AY758))</f>
        <v/>
      </c>
      <c r="BB758" s="51" t="str">
        <f aca="false">IF(AND(Y758="CONSUMO",AG758="ANEXO I",AY758&gt;4%),(AI758-(P758+L758-N758+Q758)*0.0514)/0.83*(0.5177)*(0.17)-AI758*0.0514,IF(AND(Y758="CONSUMO",AG758="ANEXO II",AY758&gt;4%),(AI758-(P758+L758-N758+Q758)*0.041)/0.83*(0.3295)*(0.17)-AI758*0.041,IF(AND(Y758="CONSUMO",AG758="ANEXO I",AY758=4%),(AI758-(P758+L758-N758+Q758)*0.04)/0.83*(0.5177)*(0.17)-AI758*0.04,IF(AND(Y758="CONSUMO",AG758="ANEXO II",AY758=4%),(AI758-(P758+L758-N758+Q758)*0.04)/0.83*(0.3295)*(0.17)-AI758*0.04,""))))</f>
        <v/>
      </c>
      <c r="BC758" s="51" t="str">
        <f aca="false">IF(C758="","",IF(AND(Y758="CONSUMO",AC758="SIM")*OR(AG758="-",AG758="BIT"),IF(E758&lt;&gt;"",(AI758-(P758+L758-N758+Q758)*AY758)/0.83),""))</f>
        <v/>
      </c>
      <c r="BD758" s="51" t="str">
        <f aca="false">IF(BC758="","",BC758*0.17)</f>
        <v/>
      </c>
      <c r="BE758" s="51" t="str">
        <f aca="false">IF(I758=6908,0,IF(BC758="","",BD758-((P758+L758-N758+Q758)*AY758)))</f>
        <v/>
      </c>
      <c r="BF758" s="53" t="str">
        <f aca="false">IF(B758="","",IF(OR(B758="",E758="Regime Normal"),0,(AI758-Q758)*VLOOKUP(R758,Dados!$X$98:$Y$108,2,0)))</f>
        <v/>
      </c>
      <c r="BG758" s="54" t="str">
        <f aca="false">IFERROR(VLOOKUP(I758,Dados!$AC$27:$AD$43,2,0),IF(B758="","",IF(D758&lt;&gt;"MT",IF(AND(AC758="SIM",Y758="Revenda"),"2403",IF(AND(AC758="SIM",Y758="Consumo"),"2407",IF(AND(AC758="NÃO",Y758="Revenda"),"2102",IF(AND(AC758="NÃO",Y758="Consumo"),"2556",)))),REPLACE(I758,1,1,1))))</f>
        <v/>
      </c>
    </row>
    <row r="759" customFormat="false" ht="12.8" hidden="false" customHeight="true" outlineLevel="0" collapsed="false">
      <c r="Y759" s="45"/>
      <c r="Z759" s="46" t="str">
        <f aca="false">IF(B759="","",(IFERROR(VLOOKUP(H759,Dados!A$3:B$15000,2,0),"Não Encontrado")))</f>
        <v/>
      </c>
      <c r="AA759" s="46" t="str">
        <f aca="false">IF(B759="","",(IFERROR(VLOOKUP(G759,Dados!C$3:E$15000,3,0),"Não Encontrado")))</f>
        <v/>
      </c>
      <c r="AB759" s="46" t="str">
        <f aca="false">IFERROR(IF(Z759&lt;&gt;"Não Encontrado",Z759,IF(AA759&lt;&gt;"Não Encontrado",AA759,"")),"")</f>
        <v/>
      </c>
      <c r="AC759" s="45" t="str">
        <f aca="false">IF(B759="","",IF(AB759="","NÃO","SIM"))</f>
        <v/>
      </c>
      <c r="AD759" s="45" t="str">
        <f aca="false">IFERROR(VLOOKUP(G759,Dados!$P$3:$R$500,3,0),"")</f>
        <v/>
      </c>
      <c r="AE759" s="45" t="str">
        <f aca="false">IFERROR(VLOOKUP(G759,Dados!$K$3:$L$500,2,0),"")</f>
        <v/>
      </c>
      <c r="AF759" s="45" t="str">
        <f aca="false">IFERROR(VLOOKUP(G759,Dados!$M$3:$N$500,2,0),"")</f>
        <v/>
      </c>
      <c r="AG759" s="45" t="str">
        <f aca="false">IF(F759="","",IF(AND(AD759="",AE759="",AF759=""),"-",IF(AND(AD759="BIT",AE759="",AF759=""),"BIT",IF(AND(AE759="ANEXO I",AD759="",AF759=""),"ANEXO I",IF(AND(AF759="ANEXO II",AD759="",AE759=""),"ANEXO II","Escolher")))))</f>
        <v/>
      </c>
      <c r="AH759" s="45" t="str">
        <f aca="false">IF(AG759&lt;&gt;"Pneus","",IFERROR(VLOOKUP(R759,Dados!$X$2:$Z$5,3,0)*(AI759-Q759),VLOOKUP(D759,Dados!$X$7:$Z$33,3,0)*(AI759-Q759)))</f>
        <v/>
      </c>
      <c r="AI759" s="47" t="str">
        <f aca="false">IF(B759="","",P759+Q759+O759+M759+L759-N759)</f>
        <v/>
      </c>
      <c r="AJ759" s="48" t="str">
        <f aca="false">IFERROR(IF(AND(AC759="SIM",AG759="-",Y759="REVENDA"),(AB759/1+1)*AI759,IF(AND(AC759="SIM",AG759="Pneus",Y759="REVENDA"),(AB759/1+1)*(AI759-AH759),"")),"")</f>
        <v/>
      </c>
      <c r="AK759" s="48" t="str">
        <f aca="false">IF(AJ759="","",AJ759*17%)</f>
        <v/>
      </c>
      <c r="AL759" s="48" t="str">
        <f aca="false">IFERROR(IF(AC759="NÃO","",IF(AK759="","",IF(E759="Simples Nacional",BF759,IF(T759=0.12,U759*0.5833337002,IF(T759=0,AI759*0.07,U759))))),"")</f>
        <v/>
      </c>
      <c r="AM759" s="47" t="str">
        <f aca="false">IFERROR(IF(AC759="NÃO","",IF(OR(AG759="-",AG759="Pneus"),AK759-AL759,"")),"")</f>
        <v/>
      </c>
      <c r="AN759" s="48" t="str">
        <f aca="false">IF(AND(Y759="REVENDA",AC759="SIM",AG759="BIT"),((AB759/1+1)*AI759)*0.4117,"")</f>
        <v/>
      </c>
      <c r="AO759" s="48" t="str">
        <f aca="false">IF(AN759="","",AN759*17%)</f>
        <v/>
      </c>
      <c r="AP759" s="49" t="str">
        <f aca="false">IF(AN759="","",IF(T759=0.12,(U759*0.4117)*0.4117,IF(T759=0,(AI759*0.07)*0.4117,U759*0.4117)))</f>
        <v/>
      </c>
      <c r="AQ759" s="47" t="str">
        <f aca="false">IF(AN759="","",AO759-AP759)</f>
        <v/>
      </c>
      <c r="AR759" s="50" t="str">
        <f aca="false">IFERROR(IF(AND(AC759="SIM",Y759="REVENDA",LEFT(AG759,5)="ANEXO")*OR(AE759="ANEXO I",AF759="ANEXO II"),VLOOKUP(H759,Dados!G:I,2,0),""),"INSERIR MVA")</f>
        <v/>
      </c>
      <c r="AS759" s="48" t="str">
        <f aca="false">IF(LEFT(AG759,5)="ANEXO",VLOOKUP(AG759,Dados!$X$111:$Z$112,2,0)*(AI759-Q759),"")</f>
        <v/>
      </c>
      <c r="AT759" s="48" t="str">
        <f aca="false">IFERROR(IF(AR759="","",(AI759*AR759)+AI759),"INSERIR MVA")</f>
        <v/>
      </c>
      <c r="AU759" s="48" t="str">
        <f aca="false">IF(AT759="","",IF(AY759=0.04,U759,AS759*AY759))</f>
        <v/>
      </c>
      <c r="AV759" s="47" t="str">
        <f aca="false">IFERROR(IF(AU759="","",(VLOOKUP(AG759,Dados!$X$111:$Z$112,3,0)*AT759*0.17)),"INSERIR MVA")</f>
        <v/>
      </c>
      <c r="AW759" s="47" t="str">
        <f aca="false">IFERROR(IF(AR759="","",AV759-AU759),"")</f>
        <v/>
      </c>
      <c r="AX759" s="51" t="str">
        <f aca="false">IFERROR(IF(AC759="NÃO","",IF(AM759&lt;&gt;"",AM759-W759,IF(AQ759&lt;&gt;"",AQ759-W759,IF(AW759&lt;&gt;"",AW759-W759,"")))),"")</f>
        <v/>
      </c>
      <c r="AY759" s="46" t="str">
        <f aca="false">IFERROR(IF(ISNA(VLOOKUP(R759,Dados!$X$2:$Y$5,2,0)),VLOOKUP(D759,Dados!$X$7:$Y$33,2,0),VLOOKUP(R759,Dados!$X$2:$Y$5,2,0)),"")</f>
        <v/>
      </c>
      <c r="AZ759" s="52" t="str">
        <f aca="false">IF(C759="","",IF(AND(Y759="CONSUMO",AC759="NÃO")*OR(AG759="-",AG759="BIT"),IF(E759&lt;&gt;"",(AI759-(P759+L759-N759+Q759)*AY759)/0.83),""))</f>
        <v/>
      </c>
      <c r="BA759" s="51" t="str">
        <f aca="false">IF(AZ759="","",AZ759*0.17-((P759+L759-N759+Q759)*AY759))</f>
        <v/>
      </c>
      <c r="BB759" s="51" t="str">
        <f aca="false">IF(AND(Y759="CONSUMO",AG759="ANEXO I",AY759&gt;4%),(AI759-(P759+L759-N759+Q759)*0.0514)/0.83*(0.5177)*(0.17)-AI759*0.0514,IF(AND(Y759="CONSUMO",AG759="ANEXO II",AY759&gt;4%),(AI759-(P759+L759-N759+Q759)*0.041)/0.83*(0.3295)*(0.17)-AI759*0.041,IF(AND(Y759="CONSUMO",AG759="ANEXO I",AY759=4%),(AI759-(P759+L759-N759+Q759)*0.04)/0.83*(0.5177)*(0.17)-AI759*0.04,IF(AND(Y759="CONSUMO",AG759="ANEXO II",AY759=4%),(AI759-(P759+L759-N759+Q759)*0.04)/0.83*(0.3295)*(0.17)-AI759*0.04,""))))</f>
        <v/>
      </c>
      <c r="BC759" s="51" t="str">
        <f aca="false">IF(C759="","",IF(AND(Y759="CONSUMO",AC759="SIM")*OR(AG759="-",AG759="BIT"),IF(E759&lt;&gt;"",(AI759-(P759+L759-N759+Q759)*AY759)/0.83),""))</f>
        <v/>
      </c>
      <c r="BD759" s="51" t="str">
        <f aca="false">IF(BC759="","",BC759*0.17)</f>
        <v/>
      </c>
      <c r="BE759" s="51" t="str">
        <f aca="false">IF(I759=6908,0,IF(BC759="","",BD759-((P759+L759-N759+Q759)*AY759)))</f>
        <v/>
      </c>
      <c r="BF759" s="53" t="str">
        <f aca="false">IF(B759="","",IF(OR(B759="",E759="Regime Normal"),0,(AI759-Q759)*VLOOKUP(R759,Dados!$X$98:$Y$108,2,0)))</f>
        <v/>
      </c>
      <c r="BG759" s="54" t="str">
        <f aca="false">IFERROR(VLOOKUP(I759,Dados!$AC$27:$AD$43,2,0),IF(B759="","",IF(D759&lt;&gt;"MT",IF(AND(AC759="SIM",Y759="Revenda"),"2403",IF(AND(AC759="SIM",Y759="Consumo"),"2407",IF(AND(AC759="NÃO",Y759="Revenda"),"2102",IF(AND(AC759="NÃO",Y759="Consumo"),"2556",)))),REPLACE(I759,1,1,1))))</f>
        <v/>
      </c>
    </row>
    <row r="760" customFormat="false" ht="12.8" hidden="false" customHeight="true" outlineLevel="0" collapsed="false">
      <c r="Y760" s="45"/>
      <c r="Z760" s="46" t="str">
        <f aca="false">IF(B760="","",(IFERROR(VLOOKUP(H760,Dados!A$3:B$15000,2,0),"Não Encontrado")))</f>
        <v/>
      </c>
      <c r="AA760" s="46" t="str">
        <f aca="false">IF(B760="","",(IFERROR(VLOOKUP(G760,Dados!C$3:E$15000,3,0),"Não Encontrado")))</f>
        <v/>
      </c>
      <c r="AB760" s="46" t="str">
        <f aca="false">IFERROR(IF(Z760&lt;&gt;"Não Encontrado",Z760,IF(AA760&lt;&gt;"Não Encontrado",AA760,"")),"")</f>
        <v/>
      </c>
      <c r="AC760" s="45" t="str">
        <f aca="false">IF(B760="","",IF(AB760="","NÃO","SIM"))</f>
        <v/>
      </c>
      <c r="AD760" s="45" t="str">
        <f aca="false">IFERROR(VLOOKUP(G760,Dados!$P$3:$R$500,3,0),"")</f>
        <v/>
      </c>
      <c r="AE760" s="45" t="str">
        <f aca="false">IFERROR(VLOOKUP(G760,Dados!$K$3:$L$500,2,0),"")</f>
        <v/>
      </c>
      <c r="AF760" s="45" t="str">
        <f aca="false">IFERROR(VLOOKUP(G760,Dados!$M$3:$N$500,2,0),"")</f>
        <v/>
      </c>
      <c r="AG760" s="45" t="str">
        <f aca="false">IF(F760="","",IF(AND(AD760="",AE760="",AF760=""),"-",IF(AND(AD760="BIT",AE760="",AF760=""),"BIT",IF(AND(AE760="ANEXO I",AD760="",AF760=""),"ANEXO I",IF(AND(AF760="ANEXO II",AD760="",AE760=""),"ANEXO II","Escolher")))))</f>
        <v/>
      </c>
      <c r="AH760" s="45" t="str">
        <f aca="false">IF(AG760&lt;&gt;"Pneus","",IFERROR(VLOOKUP(R760,Dados!$X$2:$Z$5,3,0)*(AI760-Q760),VLOOKUP(D760,Dados!$X$7:$Z$33,3,0)*(AI760-Q760)))</f>
        <v/>
      </c>
      <c r="AI760" s="47" t="str">
        <f aca="false">IF(B760="","",P760+Q760+O760+M760+L760-N760)</f>
        <v/>
      </c>
      <c r="AJ760" s="48" t="str">
        <f aca="false">IFERROR(IF(AND(AC760="SIM",AG760="-",Y760="REVENDA"),(AB760/1+1)*AI760,IF(AND(AC760="SIM",AG760="Pneus",Y760="REVENDA"),(AB760/1+1)*(AI760-AH760),"")),"")</f>
        <v/>
      </c>
      <c r="AK760" s="48" t="str">
        <f aca="false">IF(AJ760="","",AJ760*17%)</f>
        <v/>
      </c>
      <c r="AL760" s="48" t="str">
        <f aca="false">IFERROR(IF(AC760="NÃO","",IF(AK760="","",IF(E760="Simples Nacional",BF760,IF(T760=0.12,U760*0.5833337002,IF(T760=0,AI760*0.07,U760))))),"")</f>
        <v/>
      </c>
      <c r="AM760" s="47" t="str">
        <f aca="false">IFERROR(IF(AC760="NÃO","",IF(OR(AG760="-",AG760="Pneus"),AK760-AL760,"")),"")</f>
        <v/>
      </c>
      <c r="AN760" s="48" t="str">
        <f aca="false">IF(AND(Y760="REVENDA",AC760="SIM",AG760="BIT"),((AB760/1+1)*AI760)*0.4117,"")</f>
        <v/>
      </c>
      <c r="AO760" s="48" t="str">
        <f aca="false">IF(AN760="","",AN760*17%)</f>
        <v/>
      </c>
      <c r="AP760" s="49" t="str">
        <f aca="false">IF(AN760="","",IF(T760=0.12,(U760*0.4117)*0.4117,IF(T760=0,(AI760*0.07)*0.4117,U760*0.4117)))</f>
        <v/>
      </c>
      <c r="AQ760" s="47" t="str">
        <f aca="false">IF(AN760="","",AO760-AP760)</f>
        <v/>
      </c>
      <c r="AR760" s="50" t="str">
        <f aca="false">IFERROR(IF(AND(AC760="SIM",Y760="REVENDA",LEFT(AG760,5)="ANEXO")*OR(AE760="ANEXO I",AF760="ANEXO II"),VLOOKUP(H760,Dados!G:I,2,0),""),"INSERIR MVA")</f>
        <v/>
      </c>
      <c r="AS760" s="48" t="str">
        <f aca="false">IF(LEFT(AG760,5)="ANEXO",VLOOKUP(AG760,Dados!$X$111:$Z$112,2,0)*(AI760-Q760),"")</f>
        <v/>
      </c>
      <c r="AT760" s="48" t="str">
        <f aca="false">IFERROR(IF(AR760="","",(AI760*AR760)+AI760),"INSERIR MVA")</f>
        <v/>
      </c>
      <c r="AU760" s="48" t="str">
        <f aca="false">IF(AT760="","",IF(AY760=0.04,U760,AS760*AY760))</f>
        <v/>
      </c>
      <c r="AV760" s="47" t="str">
        <f aca="false">IFERROR(IF(AU760="","",(VLOOKUP(AG760,Dados!$X$111:$Z$112,3,0)*AT760*0.17)),"INSERIR MVA")</f>
        <v/>
      </c>
      <c r="AW760" s="47" t="str">
        <f aca="false">IFERROR(IF(AR760="","",AV760-AU760),"")</f>
        <v/>
      </c>
      <c r="AX760" s="51" t="str">
        <f aca="false">IFERROR(IF(AC760="NÃO","",IF(AM760&lt;&gt;"",AM760-W760,IF(AQ760&lt;&gt;"",AQ760-W760,IF(AW760&lt;&gt;"",AW760-W760,"")))),"")</f>
        <v/>
      </c>
      <c r="AY760" s="46" t="str">
        <f aca="false">IFERROR(IF(ISNA(VLOOKUP(R760,Dados!$X$2:$Y$5,2,0)),VLOOKUP(D760,Dados!$X$7:$Y$33,2,0),VLOOKUP(R760,Dados!$X$2:$Y$5,2,0)),"")</f>
        <v/>
      </c>
      <c r="AZ760" s="52" t="str">
        <f aca="false">IF(C760="","",IF(AND(Y760="CONSUMO",AC760="NÃO")*OR(AG760="-",AG760="BIT"),IF(E760&lt;&gt;"",(AI760-(P760+L760-N760+Q760)*AY760)/0.83),""))</f>
        <v/>
      </c>
      <c r="BA760" s="51" t="str">
        <f aca="false">IF(AZ760="","",AZ760*0.17-((P760+L760-N760+Q760)*AY760))</f>
        <v/>
      </c>
      <c r="BB760" s="51" t="str">
        <f aca="false">IF(AND(Y760="CONSUMO",AG760="ANEXO I",AY760&gt;4%),(AI760-(P760+L760-N760+Q760)*0.0514)/0.83*(0.5177)*(0.17)-AI760*0.0514,IF(AND(Y760="CONSUMO",AG760="ANEXO II",AY760&gt;4%),(AI760-(P760+L760-N760+Q760)*0.041)/0.83*(0.3295)*(0.17)-AI760*0.041,IF(AND(Y760="CONSUMO",AG760="ANEXO I",AY760=4%),(AI760-(P760+L760-N760+Q760)*0.04)/0.83*(0.5177)*(0.17)-AI760*0.04,IF(AND(Y760="CONSUMO",AG760="ANEXO II",AY760=4%),(AI760-(P760+L760-N760+Q760)*0.04)/0.83*(0.3295)*(0.17)-AI760*0.04,""))))</f>
        <v/>
      </c>
      <c r="BC760" s="51" t="str">
        <f aca="false">IF(C760="","",IF(AND(Y760="CONSUMO",AC760="SIM")*OR(AG760="-",AG760="BIT"),IF(E760&lt;&gt;"",(AI760-(P760+L760-N760+Q760)*AY760)/0.83),""))</f>
        <v/>
      </c>
      <c r="BD760" s="51" t="str">
        <f aca="false">IF(BC760="","",BC760*0.17)</f>
        <v/>
      </c>
      <c r="BE760" s="51" t="str">
        <f aca="false">IF(I760=6908,0,IF(BC760="","",BD760-((P760+L760-N760+Q760)*AY760)))</f>
        <v/>
      </c>
      <c r="BF760" s="53" t="str">
        <f aca="false">IF(B760="","",IF(OR(B760="",E760="Regime Normal"),0,(AI760-Q760)*VLOOKUP(R760,Dados!$X$98:$Y$108,2,0)))</f>
        <v/>
      </c>
      <c r="BG760" s="54" t="str">
        <f aca="false">IFERROR(VLOOKUP(I760,Dados!$AC$27:$AD$43,2,0),IF(B760="","",IF(D760&lt;&gt;"MT",IF(AND(AC760="SIM",Y760="Revenda"),"2403",IF(AND(AC760="SIM",Y760="Consumo"),"2407",IF(AND(AC760="NÃO",Y760="Revenda"),"2102",IF(AND(AC760="NÃO",Y760="Consumo"),"2556",)))),REPLACE(I760,1,1,1))))</f>
        <v/>
      </c>
    </row>
    <row r="761" customFormat="false" ht="12.8" hidden="false" customHeight="true" outlineLevel="0" collapsed="false">
      <c r="Y761" s="45"/>
      <c r="Z761" s="46" t="str">
        <f aca="false">IF(B761="","",(IFERROR(VLOOKUP(H761,Dados!A$3:B$15000,2,0),"Não Encontrado")))</f>
        <v/>
      </c>
      <c r="AA761" s="46" t="str">
        <f aca="false">IF(B761="","",(IFERROR(VLOOKUP(G761,Dados!C$3:E$15000,3,0),"Não Encontrado")))</f>
        <v/>
      </c>
      <c r="AB761" s="46" t="str">
        <f aca="false">IFERROR(IF(Z761&lt;&gt;"Não Encontrado",Z761,IF(AA761&lt;&gt;"Não Encontrado",AA761,"")),"")</f>
        <v/>
      </c>
      <c r="AC761" s="45" t="str">
        <f aca="false">IF(B761="","",IF(AB761="","NÃO","SIM"))</f>
        <v/>
      </c>
      <c r="AD761" s="45" t="str">
        <f aca="false">IFERROR(VLOOKUP(G761,Dados!$P$3:$R$500,3,0),"")</f>
        <v/>
      </c>
      <c r="AE761" s="45" t="str">
        <f aca="false">IFERROR(VLOOKUP(G761,Dados!$K$3:$L$500,2,0),"")</f>
        <v/>
      </c>
      <c r="AF761" s="45" t="str">
        <f aca="false">IFERROR(VLOOKUP(G761,Dados!$M$3:$N$500,2,0),"")</f>
        <v/>
      </c>
      <c r="AG761" s="45" t="str">
        <f aca="false">IF(F761="","",IF(AND(AD761="",AE761="",AF761=""),"-",IF(AND(AD761="BIT",AE761="",AF761=""),"BIT",IF(AND(AE761="ANEXO I",AD761="",AF761=""),"ANEXO I",IF(AND(AF761="ANEXO II",AD761="",AE761=""),"ANEXO II","Escolher")))))</f>
        <v/>
      </c>
      <c r="AH761" s="45" t="str">
        <f aca="false">IF(AG761&lt;&gt;"Pneus","",IFERROR(VLOOKUP(R761,Dados!$X$2:$Z$5,3,0)*(AI761-Q761),VLOOKUP(D761,Dados!$X$7:$Z$33,3,0)*(AI761-Q761)))</f>
        <v/>
      </c>
      <c r="AI761" s="47" t="str">
        <f aca="false">IF(B761="","",P761+Q761+O761+M761+L761-N761)</f>
        <v/>
      </c>
      <c r="AJ761" s="48" t="str">
        <f aca="false">IFERROR(IF(AND(AC761="SIM",AG761="-",Y761="REVENDA"),(AB761/1+1)*AI761,IF(AND(AC761="SIM",AG761="Pneus",Y761="REVENDA"),(AB761/1+1)*(AI761-AH761),"")),"")</f>
        <v/>
      </c>
      <c r="AK761" s="48" t="str">
        <f aca="false">IF(AJ761="","",AJ761*17%)</f>
        <v/>
      </c>
      <c r="AL761" s="48" t="str">
        <f aca="false">IFERROR(IF(AC761="NÃO","",IF(AK761="","",IF(E761="Simples Nacional",BF761,IF(T761=0.12,U761*0.5833337002,IF(T761=0,AI761*0.07,U761))))),"")</f>
        <v/>
      </c>
      <c r="AM761" s="47" t="str">
        <f aca="false">IFERROR(IF(AC761="NÃO","",IF(OR(AG761="-",AG761="Pneus"),AK761-AL761,"")),"")</f>
        <v/>
      </c>
      <c r="AN761" s="48" t="str">
        <f aca="false">IF(AND(Y761="REVENDA",AC761="SIM",AG761="BIT"),((AB761/1+1)*AI761)*0.4117,"")</f>
        <v/>
      </c>
      <c r="AO761" s="48" t="str">
        <f aca="false">IF(AN761="","",AN761*17%)</f>
        <v/>
      </c>
      <c r="AP761" s="49" t="str">
        <f aca="false">IF(AN761="","",IF(T761=0.12,(U761*0.4117)*0.4117,IF(T761=0,(AI761*0.07)*0.4117,U761*0.4117)))</f>
        <v/>
      </c>
      <c r="AQ761" s="47" t="str">
        <f aca="false">IF(AN761="","",AO761-AP761)</f>
        <v/>
      </c>
      <c r="AR761" s="50" t="str">
        <f aca="false">IFERROR(IF(AND(AC761="SIM",Y761="REVENDA",LEFT(AG761,5)="ANEXO")*OR(AE761="ANEXO I",AF761="ANEXO II"),VLOOKUP(H761,Dados!G:I,2,0),""),"INSERIR MVA")</f>
        <v/>
      </c>
      <c r="AS761" s="48" t="str">
        <f aca="false">IF(LEFT(AG761,5)="ANEXO",VLOOKUP(AG761,Dados!$X$111:$Z$112,2,0)*(AI761-Q761),"")</f>
        <v/>
      </c>
      <c r="AT761" s="48" t="str">
        <f aca="false">IFERROR(IF(AR761="","",(AI761*AR761)+AI761),"INSERIR MVA")</f>
        <v/>
      </c>
      <c r="AU761" s="48" t="str">
        <f aca="false">IF(AT761="","",IF(AY761=0.04,U761,AS761*AY761))</f>
        <v/>
      </c>
      <c r="AV761" s="47" t="str">
        <f aca="false">IFERROR(IF(AU761="","",(VLOOKUP(AG761,Dados!$X$111:$Z$112,3,0)*AT761*0.17)),"INSERIR MVA")</f>
        <v/>
      </c>
      <c r="AW761" s="47" t="str">
        <f aca="false">IFERROR(IF(AR761="","",AV761-AU761),"")</f>
        <v/>
      </c>
      <c r="AX761" s="51" t="str">
        <f aca="false">IFERROR(IF(AC761="NÃO","",IF(AM761&lt;&gt;"",AM761-W761,IF(AQ761&lt;&gt;"",AQ761-W761,IF(AW761&lt;&gt;"",AW761-W761,"")))),"")</f>
        <v/>
      </c>
      <c r="AY761" s="46" t="str">
        <f aca="false">IFERROR(IF(ISNA(VLOOKUP(R761,Dados!$X$2:$Y$5,2,0)),VLOOKUP(D761,Dados!$X$7:$Y$33,2,0),VLOOKUP(R761,Dados!$X$2:$Y$5,2,0)),"")</f>
        <v/>
      </c>
      <c r="AZ761" s="52" t="str">
        <f aca="false">IF(C761="","",IF(AND(Y761="CONSUMO",AC761="NÃO")*OR(AG761="-",AG761="BIT"),IF(E761&lt;&gt;"",(AI761-(P761+L761-N761+Q761)*AY761)/0.83),""))</f>
        <v/>
      </c>
      <c r="BA761" s="51" t="str">
        <f aca="false">IF(AZ761="","",AZ761*0.17-((P761+L761-N761+Q761)*AY761))</f>
        <v/>
      </c>
      <c r="BB761" s="51" t="str">
        <f aca="false">IF(AND(Y761="CONSUMO",AG761="ANEXO I",AY761&gt;4%),(AI761-(P761+L761-N761+Q761)*0.0514)/0.83*(0.5177)*(0.17)-AI761*0.0514,IF(AND(Y761="CONSUMO",AG761="ANEXO II",AY761&gt;4%),(AI761-(P761+L761-N761+Q761)*0.041)/0.83*(0.3295)*(0.17)-AI761*0.041,IF(AND(Y761="CONSUMO",AG761="ANEXO I",AY761=4%),(AI761-(P761+L761-N761+Q761)*0.04)/0.83*(0.5177)*(0.17)-AI761*0.04,IF(AND(Y761="CONSUMO",AG761="ANEXO II",AY761=4%),(AI761-(P761+L761-N761+Q761)*0.04)/0.83*(0.3295)*(0.17)-AI761*0.04,""))))</f>
        <v/>
      </c>
      <c r="BC761" s="51" t="str">
        <f aca="false">IF(C761="","",IF(AND(Y761="CONSUMO",AC761="SIM")*OR(AG761="-",AG761="BIT"),IF(E761&lt;&gt;"",(AI761-(P761+L761-N761+Q761)*AY761)/0.83),""))</f>
        <v/>
      </c>
      <c r="BD761" s="51" t="str">
        <f aca="false">IF(BC761="","",BC761*0.17)</f>
        <v/>
      </c>
      <c r="BE761" s="51" t="str">
        <f aca="false">IF(I761=6908,0,IF(BC761="","",BD761-((P761+L761-N761+Q761)*AY761)))</f>
        <v/>
      </c>
      <c r="BF761" s="53" t="str">
        <f aca="false">IF(B761="","",IF(OR(B761="",E761="Regime Normal"),0,(AI761-Q761)*VLOOKUP(R761,Dados!$X$98:$Y$108,2,0)))</f>
        <v/>
      </c>
      <c r="BG761" s="54" t="str">
        <f aca="false">IFERROR(VLOOKUP(I761,Dados!$AC$27:$AD$43,2,0),IF(B761="","",IF(D761&lt;&gt;"MT",IF(AND(AC761="SIM",Y761="Revenda"),"2403",IF(AND(AC761="SIM",Y761="Consumo"),"2407",IF(AND(AC761="NÃO",Y761="Revenda"),"2102",IF(AND(AC761="NÃO",Y761="Consumo"),"2556",)))),REPLACE(I761,1,1,1))))</f>
        <v/>
      </c>
    </row>
    <row r="762" customFormat="false" ht="12.8" hidden="false" customHeight="true" outlineLevel="0" collapsed="false">
      <c r="Y762" s="45"/>
      <c r="Z762" s="46" t="str">
        <f aca="false">IF(B762="","",(IFERROR(VLOOKUP(H762,Dados!A$3:B$15000,2,0),"Não Encontrado")))</f>
        <v/>
      </c>
      <c r="AA762" s="46" t="str">
        <f aca="false">IF(B762="","",(IFERROR(VLOOKUP(G762,Dados!C$3:E$15000,3,0),"Não Encontrado")))</f>
        <v/>
      </c>
      <c r="AB762" s="46" t="str">
        <f aca="false">IFERROR(IF(Z762&lt;&gt;"Não Encontrado",Z762,IF(AA762&lt;&gt;"Não Encontrado",AA762,"")),"")</f>
        <v/>
      </c>
      <c r="AC762" s="45" t="str">
        <f aca="false">IF(B762="","",IF(AB762="","NÃO","SIM"))</f>
        <v/>
      </c>
      <c r="AD762" s="45" t="str">
        <f aca="false">IFERROR(VLOOKUP(G762,Dados!$P$3:$R$500,3,0),"")</f>
        <v/>
      </c>
      <c r="AE762" s="45" t="str">
        <f aca="false">IFERROR(VLOOKUP(G762,Dados!$K$3:$L$500,2,0),"")</f>
        <v/>
      </c>
      <c r="AF762" s="45" t="str">
        <f aca="false">IFERROR(VLOOKUP(G762,Dados!$M$3:$N$500,2,0),"")</f>
        <v/>
      </c>
      <c r="AG762" s="45" t="str">
        <f aca="false">IF(F762="","",IF(AND(AD762="",AE762="",AF762=""),"-",IF(AND(AD762="BIT",AE762="",AF762=""),"BIT",IF(AND(AE762="ANEXO I",AD762="",AF762=""),"ANEXO I",IF(AND(AF762="ANEXO II",AD762="",AE762=""),"ANEXO II","Escolher")))))</f>
        <v/>
      </c>
      <c r="AH762" s="45" t="str">
        <f aca="false">IF(AG762&lt;&gt;"Pneus","",IFERROR(VLOOKUP(R762,Dados!$X$2:$Z$5,3,0)*(AI762-Q762),VLOOKUP(D762,Dados!$X$7:$Z$33,3,0)*(AI762-Q762)))</f>
        <v/>
      </c>
      <c r="AI762" s="47" t="str">
        <f aca="false">IF(B762="","",P762+Q762+O762+M762+L762-N762)</f>
        <v/>
      </c>
      <c r="AJ762" s="48" t="str">
        <f aca="false">IFERROR(IF(AND(AC762="SIM",AG762="-",Y762="REVENDA"),(AB762/1+1)*AI762,IF(AND(AC762="SIM",AG762="Pneus",Y762="REVENDA"),(AB762/1+1)*(AI762-AH762),"")),"")</f>
        <v/>
      </c>
      <c r="AK762" s="48" t="str">
        <f aca="false">IF(AJ762="","",AJ762*17%)</f>
        <v/>
      </c>
      <c r="AL762" s="48" t="str">
        <f aca="false">IFERROR(IF(AC762="NÃO","",IF(AK762="","",IF(E762="Simples Nacional",BF762,IF(T762=0.12,U762*0.5833337002,IF(T762=0,AI762*0.07,U762))))),"")</f>
        <v/>
      </c>
      <c r="AM762" s="47" t="str">
        <f aca="false">IFERROR(IF(AC762="NÃO","",IF(OR(AG762="-",AG762="Pneus"),AK762-AL762,"")),"")</f>
        <v/>
      </c>
      <c r="AN762" s="48" t="str">
        <f aca="false">IF(AND(Y762="REVENDA",AC762="SIM",AG762="BIT"),((AB762/1+1)*AI762)*0.4117,"")</f>
        <v/>
      </c>
      <c r="AO762" s="48" t="str">
        <f aca="false">IF(AN762="","",AN762*17%)</f>
        <v/>
      </c>
      <c r="AP762" s="49" t="str">
        <f aca="false">IF(AN762="","",IF(T762=0.12,(U762*0.4117)*0.4117,IF(T762=0,(AI762*0.07)*0.4117,U762*0.4117)))</f>
        <v/>
      </c>
      <c r="AQ762" s="47" t="str">
        <f aca="false">IF(AN762="","",AO762-AP762)</f>
        <v/>
      </c>
      <c r="AR762" s="50" t="str">
        <f aca="false">IFERROR(IF(AND(AC762="SIM",Y762="REVENDA",LEFT(AG762,5)="ANEXO")*OR(AE762="ANEXO I",AF762="ANEXO II"),VLOOKUP(H762,Dados!G:I,2,0),""),"INSERIR MVA")</f>
        <v/>
      </c>
      <c r="AS762" s="48" t="str">
        <f aca="false">IF(LEFT(AG762,5)="ANEXO",VLOOKUP(AG762,Dados!$X$111:$Z$112,2,0)*(AI762-Q762),"")</f>
        <v/>
      </c>
      <c r="AT762" s="48" t="str">
        <f aca="false">IFERROR(IF(AR762="","",(AI762*AR762)+AI762),"INSERIR MVA")</f>
        <v/>
      </c>
      <c r="AU762" s="48" t="str">
        <f aca="false">IF(AT762="","",IF(AY762=0.04,U762,AS762*AY762))</f>
        <v/>
      </c>
      <c r="AV762" s="47" t="str">
        <f aca="false">IFERROR(IF(AU762="","",(VLOOKUP(AG762,Dados!$X$111:$Z$112,3,0)*AT762*0.17)),"INSERIR MVA")</f>
        <v/>
      </c>
      <c r="AW762" s="47" t="str">
        <f aca="false">IFERROR(IF(AR762="","",AV762-AU762),"")</f>
        <v/>
      </c>
      <c r="AX762" s="51" t="str">
        <f aca="false">IFERROR(IF(AC762="NÃO","",IF(AM762&lt;&gt;"",AM762-W762,IF(AQ762&lt;&gt;"",AQ762-W762,IF(AW762&lt;&gt;"",AW762-W762,"")))),"")</f>
        <v/>
      </c>
      <c r="AY762" s="46" t="str">
        <f aca="false">IFERROR(IF(ISNA(VLOOKUP(R762,Dados!$X$2:$Y$5,2,0)),VLOOKUP(D762,Dados!$X$7:$Y$33,2,0),VLOOKUP(R762,Dados!$X$2:$Y$5,2,0)),"")</f>
        <v/>
      </c>
      <c r="AZ762" s="52" t="str">
        <f aca="false">IF(C762="","",IF(AND(Y762="CONSUMO",AC762="NÃO")*OR(AG762="-",AG762="BIT"),IF(E762&lt;&gt;"",(AI762-(P762+L762-N762+Q762)*AY762)/0.83),""))</f>
        <v/>
      </c>
      <c r="BA762" s="51" t="str">
        <f aca="false">IF(AZ762="","",AZ762*0.17-((P762+L762-N762+Q762)*AY762))</f>
        <v/>
      </c>
      <c r="BB762" s="51" t="str">
        <f aca="false">IF(AND(Y762="CONSUMO",AG762="ANEXO I",AY762&gt;4%),(AI762-(P762+L762-N762+Q762)*0.0514)/0.83*(0.5177)*(0.17)-AI762*0.0514,IF(AND(Y762="CONSUMO",AG762="ANEXO II",AY762&gt;4%),(AI762-(P762+L762-N762+Q762)*0.041)/0.83*(0.3295)*(0.17)-AI762*0.041,IF(AND(Y762="CONSUMO",AG762="ANEXO I",AY762=4%),(AI762-(P762+L762-N762+Q762)*0.04)/0.83*(0.5177)*(0.17)-AI762*0.04,IF(AND(Y762="CONSUMO",AG762="ANEXO II",AY762=4%),(AI762-(P762+L762-N762+Q762)*0.04)/0.83*(0.3295)*(0.17)-AI762*0.04,""))))</f>
        <v/>
      </c>
      <c r="BC762" s="51" t="str">
        <f aca="false">IF(C762="","",IF(AND(Y762="CONSUMO",AC762="SIM")*OR(AG762="-",AG762="BIT"),IF(E762&lt;&gt;"",(AI762-(P762+L762-N762+Q762)*AY762)/0.83),""))</f>
        <v/>
      </c>
      <c r="BD762" s="51" t="str">
        <f aca="false">IF(BC762="","",BC762*0.17)</f>
        <v/>
      </c>
      <c r="BE762" s="51" t="str">
        <f aca="false">IF(I762=6908,0,IF(BC762="","",BD762-((P762+L762-N762+Q762)*AY762)))</f>
        <v/>
      </c>
      <c r="BF762" s="53" t="str">
        <f aca="false">IF(B762="","",IF(OR(B762="",E762="Regime Normal"),0,(AI762-Q762)*VLOOKUP(R762,Dados!$X$98:$Y$108,2,0)))</f>
        <v/>
      </c>
      <c r="BG762" s="54" t="str">
        <f aca="false">IFERROR(VLOOKUP(I762,Dados!$AC$27:$AD$43,2,0),IF(B762="","",IF(D762&lt;&gt;"MT",IF(AND(AC762="SIM",Y762="Revenda"),"2403",IF(AND(AC762="SIM",Y762="Consumo"),"2407",IF(AND(AC762="NÃO",Y762="Revenda"),"2102",IF(AND(AC762="NÃO",Y762="Consumo"),"2556",)))),REPLACE(I762,1,1,1))))</f>
        <v/>
      </c>
    </row>
    <row r="763" customFormat="false" ht="12.8" hidden="false" customHeight="true" outlineLevel="0" collapsed="false">
      <c r="Y763" s="45"/>
      <c r="Z763" s="46" t="str">
        <f aca="false">IF(B763="","",(IFERROR(VLOOKUP(H763,Dados!A$3:B$15000,2,0),"Não Encontrado")))</f>
        <v/>
      </c>
      <c r="AA763" s="46" t="str">
        <f aca="false">IF(B763="","",(IFERROR(VLOOKUP(G763,Dados!C$3:E$15000,3,0),"Não Encontrado")))</f>
        <v/>
      </c>
      <c r="AB763" s="46" t="str">
        <f aca="false">IFERROR(IF(Z763&lt;&gt;"Não Encontrado",Z763,IF(AA763&lt;&gt;"Não Encontrado",AA763,"")),"")</f>
        <v/>
      </c>
      <c r="AC763" s="45" t="str">
        <f aca="false">IF(B763="","",IF(AB763="","NÃO","SIM"))</f>
        <v/>
      </c>
      <c r="AD763" s="45" t="str">
        <f aca="false">IFERROR(VLOOKUP(G763,Dados!$P$3:$R$500,3,0),"")</f>
        <v/>
      </c>
      <c r="AE763" s="45" t="str">
        <f aca="false">IFERROR(VLOOKUP(G763,Dados!$K$3:$L$500,2,0),"")</f>
        <v/>
      </c>
      <c r="AF763" s="45" t="str">
        <f aca="false">IFERROR(VLOOKUP(G763,Dados!$M$3:$N$500,2,0),"")</f>
        <v/>
      </c>
      <c r="AG763" s="45" t="str">
        <f aca="false">IF(F763="","",IF(AND(AD763="",AE763="",AF763=""),"-",IF(AND(AD763="BIT",AE763="",AF763=""),"BIT",IF(AND(AE763="ANEXO I",AD763="",AF763=""),"ANEXO I",IF(AND(AF763="ANEXO II",AD763="",AE763=""),"ANEXO II","Escolher")))))</f>
        <v/>
      </c>
      <c r="AH763" s="45" t="str">
        <f aca="false">IF(AG763&lt;&gt;"Pneus","",IFERROR(VLOOKUP(R763,Dados!$X$2:$Z$5,3,0)*(AI763-Q763),VLOOKUP(D763,Dados!$X$7:$Z$33,3,0)*(AI763-Q763)))</f>
        <v/>
      </c>
      <c r="AI763" s="47" t="str">
        <f aca="false">IF(B763="","",P763+Q763+O763+M763+L763-N763)</f>
        <v/>
      </c>
      <c r="AJ763" s="48" t="str">
        <f aca="false">IFERROR(IF(AND(AC763="SIM",AG763="-",Y763="REVENDA"),(AB763/1+1)*AI763,IF(AND(AC763="SIM",AG763="Pneus",Y763="REVENDA"),(AB763/1+1)*(AI763-AH763),"")),"")</f>
        <v/>
      </c>
      <c r="AK763" s="48" t="str">
        <f aca="false">IF(AJ763="","",AJ763*17%)</f>
        <v/>
      </c>
      <c r="AL763" s="48" t="str">
        <f aca="false">IFERROR(IF(AC763="NÃO","",IF(AK763="","",IF(E763="Simples Nacional",BF763,IF(T763=0.12,U763*0.5833337002,IF(T763=0,AI763*0.07,U763))))),"")</f>
        <v/>
      </c>
      <c r="AM763" s="47" t="str">
        <f aca="false">IFERROR(IF(AC763="NÃO","",IF(OR(AG763="-",AG763="Pneus"),AK763-AL763,"")),"")</f>
        <v/>
      </c>
      <c r="AN763" s="48" t="str">
        <f aca="false">IF(AND(Y763="REVENDA",AC763="SIM",AG763="BIT"),((AB763/1+1)*AI763)*0.4117,"")</f>
        <v/>
      </c>
      <c r="AO763" s="48" t="str">
        <f aca="false">IF(AN763="","",AN763*17%)</f>
        <v/>
      </c>
      <c r="AP763" s="49" t="str">
        <f aca="false">IF(AN763="","",IF(T763=0.12,(U763*0.4117)*0.4117,IF(T763=0,(AI763*0.07)*0.4117,U763*0.4117)))</f>
        <v/>
      </c>
      <c r="AQ763" s="47" t="str">
        <f aca="false">IF(AN763="","",AO763-AP763)</f>
        <v/>
      </c>
      <c r="AR763" s="50" t="str">
        <f aca="false">IFERROR(IF(AND(AC763="SIM",Y763="REVENDA",LEFT(AG763,5)="ANEXO")*OR(AE763="ANEXO I",AF763="ANEXO II"),VLOOKUP(H763,Dados!G:I,2,0),""),"INSERIR MVA")</f>
        <v/>
      </c>
      <c r="AS763" s="48" t="str">
        <f aca="false">IF(LEFT(AG763,5)="ANEXO",VLOOKUP(AG763,Dados!$X$111:$Z$112,2,0)*(AI763-Q763),"")</f>
        <v/>
      </c>
      <c r="AT763" s="48" t="str">
        <f aca="false">IFERROR(IF(AR763="","",(AI763*AR763)+AI763),"INSERIR MVA")</f>
        <v/>
      </c>
      <c r="AU763" s="48" t="str">
        <f aca="false">IF(AT763="","",IF(AY763=0.04,U763,AS763*AY763))</f>
        <v/>
      </c>
      <c r="AV763" s="47" t="str">
        <f aca="false">IFERROR(IF(AU763="","",(VLOOKUP(AG763,Dados!$X$111:$Z$112,3,0)*AT763*0.17)),"INSERIR MVA")</f>
        <v/>
      </c>
      <c r="AW763" s="47" t="str">
        <f aca="false">IFERROR(IF(AR763="","",AV763-AU763),"")</f>
        <v/>
      </c>
      <c r="AX763" s="51" t="str">
        <f aca="false">IFERROR(IF(AC763="NÃO","",IF(AM763&lt;&gt;"",AM763-W763,IF(AQ763&lt;&gt;"",AQ763-W763,IF(AW763&lt;&gt;"",AW763-W763,"")))),"")</f>
        <v/>
      </c>
      <c r="AY763" s="46" t="str">
        <f aca="false">IFERROR(IF(ISNA(VLOOKUP(R763,Dados!$X$2:$Y$5,2,0)),VLOOKUP(D763,Dados!$X$7:$Y$33,2,0),VLOOKUP(R763,Dados!$X$2:$Y$5,2,0)),"")</f>
        <v/>
      </c>
      <c r="AZ763" s="52" t="str">
        <f aca="false">IF(C763="","",IF(AND(Y763="CONSUMO",AC763="NÃO")*OR(AG763="-",AG763="BIT"),IF(E763&lt;&gt;"",(AI763-(P763+L763-N763+Q763)*AY763)/0.83),""))</f>
        <v/>
      </c>
      <c r="BA763" s="51" t="str">
        <f aca="false">IF(AZ763="","",AZ763*0.17-((P763+L763-N763+Q763)*AY763))</f>
        <v/>
      </c>
      <c r="BB763" s="51" t="str">
        <f aca="false">IF(AND(Y763="CONSUMO",AG763="ANEXO I",AY763&gt;4%),(AI763-(P763+L763-N763+Q763)*0.0514)/0.83*(0.5177)*(0.17)-AI763*0.0514,IF(AND(Y763="CONSUMO",AG763="ANEXO II",AY763&gt;4%),(AI763-(P763+L763-N763+Q763)*0.041)/0.83*(0.3295)*(0.17)-AI763*0.041,IF(AND(Y763="CONSUMO",AG763="ANEXO I",AY763=4%),(AI763-(P763+L763-N763+Q763)*0.04)/0.83*(0.5177)*(0.17)-AI763*0.04,IF(AND(Y763="CONSUMO",AG763="ANEXO II",AY763=4%),(AI763-(P763+L763-N763+Q763)*0.04)/0.83*(0.3295)*(0.17)-AI763*0.04,""))))</f>
        <v/>
      </c>
      <c r="BC763" s="51" t="str">
        <f aca="false">IF(C763="","",IF(AND(Y763="CONSUMO",AC763="SIM")*OR(AG763="-",AG763="BIT"),IF(E763&lt;&gt;"",(AI763-(P763+L763-N763+Q763)*AY763)/0.83),""))</f>
        <v/>
      </c>
      <c r="BD763" s="51" t="str">
        <f aca="false">IF(BC763="","",BC763*0.17)</f>
        <v/>
      </c>
      <c r="BE763" s="51" t="str">
        <f aca="false">IF(I763=6908,0,IF(BC763="","",BD763-((P763+L763-N763+Q763)*AY763)))</f>
        <v/>
      </c>
      <c r="BF763" s="53" t="str">
        <f aca="false">IF(B763="","",IF(OR(B763="",E763="Regime Normal"),0,(AI763-Q763)*VLOOKUP(R763,Dados!$X$98:$Y$108,2,0)))</f>
        <v/>
      </c>
      <c r="BG763" s="54" t="str">
        <f aca="false">IFERROR(VLOOKUP(I763,Dados!$AC$27:$AD$43,2,0),IF(B763="","",IF(D763&lt;&gt;"MT",IF(AND(AC763="SIM",Y763="Revenda"),"2403",IF(AND(AC763="SIM",Y763="Consumo"),"2407",IF(AND(AC763="NÃO",Y763="Revenda"),"2102",IF(AND(AC763="NÃO",Y763="Consumo"),"2556",)))),REPLACE(I763,1,1,1))))</f>
        <v/>
      </c>
    </row>
    <row r="764" customFormat="false" ht="12.8" hidden="false" customHeight="true" outlineLevel="0" collapsed="false">
      <c r="Y764" s="45"/>
      <c r="Z764" s="46" t="str">
        <f aca="false">IF(B764="","",(IFERROR(VLOOKUP(H764,Dados!A$3:B$15000,2,0),"Não Encontrado")))</f>
        <v/>
      </c>
      <c r="AA764" s="46" t="str">
        <f aca="false">IF(B764="","",(IFERROR(VLOOKUP(G764,Dados!C$3:E$15000,3,0),"Não Encontrado")))</f>
        <v/>
      </c>
      <c r="AB764" s="46" t="str">
        <f aca="false">IFERROR(IF(Z764&lt;&gt;"Não Encontrado",Z764,IF(AA764&lt;&gt;"Não Encontrado",AA764,"")),"")</f>
        <v/>
      </c>
      <c r="AC764" s="45" t="str">
        <f aca="false">IF(B764="","",IF(AB764="","NÃO","SIM"))</f>
        <v/>
      </c>
      <c r="AD764" s="45" t="str">
        <f aca="false">IFERROR(VLOOKUP(G764,Dados!$P$3:$R$500,3,0),"")</f>
        <v/>
      </c>
      <c r="AE764" s="45" t="str">
        <f aca="false">IFERROR(VLOOKUP(G764,Dados!$K$3:$L$500,2,0),"")</f>
        <v/>
      </c>
      <c r="AF764" s="45" t="str">
        <f aca="false">IFERROR(VLOOKUP(G764,Dados!$M$3:$N$500,2,0),"")</f>
        <v/>
      </c>
      <c r="AG764" s="45" t="str">
        <f aca="false">IF(F764="","",IF(AND(AD764="",AE764="",AF764=""),"-",IF(AND(AD764="BIT",AE764="",AF764=""),"BIT",IF(AND(AE764="ANEXO I",AD764="",AF764=""),"ANEXO I",IF(AND(AF764="ANEXO II",AD764="",AE764=""),"ANEXO II","Escolher")))))</f>
        <v/>
      </c>
      <c r="AH764" s="45" t="str">
        <f aca="false">IF(AG764&lt;&gt;"Pneus","",IFERROR(VLOOKUP(R764,Dados!$X$2:$Z$5,3,0)*(AI764-Q764),VLOOKUP(D764,Dados!$X$7:$Z$33,3,0)*(AI764-Q764)))</f>
        <v/>
      </c>
      <c r="AI764" s="47" t="str">
        <f aca="false">IF(B764="","",P764+Q764+O764+M764+L764-N764)</f>
        <v/>
      </c>
      <c r="AJ764" s="48" t="str">
        <f aca="false">IFERROR(IF(AND(AC764="SIM",AG764="-",Y764="REVENDA"),(AB764/1+1)*AI764,IF(AND(AC764="SIM",AG764="Pneus",Y764="REVENDA"),(AB764/1+1)*(AI764-AH764),"")),"")</f>
        <v/>
      </c>
      <c r="AK764" s="48" t="str">
        <f aca="false">IF(AJ764="","",AJ764*17%)</f>
        <v/>
      </c>
      <c r="AL764" s="48" t="str">
        <f aca="false">IFERROR(IF(AC764="NÃO","",IF(AK764="","",IF(E764="Simples Nacional",BF764,IF(T764=0.12,U764*0.5833337002,IF(T764=0,AI764*0.07,U764))))),"")</f>
        <v/>
      </c>
      <c r="AM764" s="47" t="str">
        <f aca="false">IFERROR(IF(AC764="NÃO","",IF(OR(AG764="-",AG764="Pneus"),AK764-AL764,"")),"")</f>
        <v/>
      </c>
      <c r="AN764" s="48" t="str">
        <f aca="false">IF(AND(Y764="REVENDA",AC764="SIM",AG764="BIT"),((AB764/1+1)*AI764)*0.4117,"")</f>
        <v/>
      </c>
      <c r="AO764" s="48" t="str">
        <f aca="false">IF(AN764="","",AN764*17%)</f>
        <v/>
      </c>
      <c r="AP764" s="49" t="str">
        <f aca="false">IF(AN764="","",IF(T764=0.12,(U764*0.4117)*0.4117,IF(T764=0,(AI764*0.07)*0.4117,U764*0.4117)))</f>
        <v/>
      </c>
      <c r="AQ764" s="47" t="str">
        <f aca="false">IF(AN764="","",AO764-AP764)</f>
        <v/>
      </c>
      <c r="AR764" s="50" t="str">
        <f aca="false">IFERROR(IF(AND(AC764="SIM",Y764="REVENDA",LEFT(AG764,5)="ANEXO")*OR(AE764="ANEXO I",AF764="ANEXO II"),VLOOKUP(H764,Dados!G:I,2,0),""),"INSERIR MVA")</f>
        <v/>
      </c>
      <c r="AS764" s="48" t="str">
        <f aca="false">IF(LEFT(AG764,5)="ANEXO",VLOOKUP(AG764,Dados!$X$111:$Z$112,2,0)*(AI764-Q764),"")</f>
        <v/>
      </c>
      <c r="AT764" s="48" t="str">
        <f aca="false">IFERROR(IF(AR764="","",(AI764*AR764)+AI764),"INSERIR MVA")</f>
        <v/>
      </c>
      <c r="AU764" s="48" t="str">
        <f aca="false">IF(AT764="","",IF(AY764=0.04,U764,AS764*AY764))</f>
        <v/>
      </c>
      <c r="AV764" s="47" t="str">
        <f aca="false">IFERROR(IF(AU764="","",(VLOOKUP(AG764,Dados!$X$111:$Z$112,3,0)*AT764*0.17)),"INSERIR MVA")</f>
        <v/>
      </c>
      <c r="AW764" s="47" t="str">
        <f aca="false">IFERROR(IF(AR764="","",AV764-AU764),"")</f>
        <v/>
      </c>
      <c r="AX764" s="51" t="str">
        <f aca="false">IFERROR(IF(AC764="NÃO","",IF(AM764&lt;&gt;"",AM764-W764,IF(AQ764&lt;&gt;"",AQ764-W764,IF(AW764&lt;&gt;"",AW764-W764,"")))),"")</f>
        <v/>
      </c>
      <c r="AY764" s="46" t="str">
        <f aca="false">IFERROR(IF(ISNA(VLOOKUP(R764,Dados!$X$2:$Y$5,2,0)),VLOOKUP(D764,Dados!$X$7:$Y$33,2,0),VLOOKUP(R764,Dados!$X$2:$Y$5,2,0)),"")</f>
        <v/>
      </c>
      <c r="AZ764" s="52" t="str">
        <f aca="false">IF(C764="","",IF(AND(Y764="CONSUMO",AC764="NÃO")*OR(AG764="-",AG764="BIT"),IF(E764&lt;&gt;"",(AI764-(P764+L764-N764+Q764)*AY764)/0.83),""))</f>
        <v/>
      </c>
      <c r="BA764" s="51" t="str">
        <f aca="false">IF(AZ764="","",AZ764*0.17-((P764+L764-N764+Q764)*AY764))</f>
        <v/>
      </c>
      <c r="BB764" s="51" t="str">
        <f aca="false">IF(AND(Y764="CONSUMO",AG764="ANEXO I",AY764&gt;4%),(AI764-(P764+L764-N764+Q764)*0.0514)/0.83*(0.5177)*(0.17)-AI764*0.0514,IF(AND(Y764="CONSUMO",AG764="ANEXO II",AY764&gt;4%),(AI764-(P764+L764-N764+Q764)*0.041)/0.83*(0.3295)*(0.17)-AI764*0.041,IF(AND(Y764="CONSUMO",AG764="ANEXO I",AY764=4%),(AI764-(P764+L764-N764+Q764)*0.04)/0.83*(0.5177)*(0.17)-AI764*0.04,IF(AND(Y764="CONSUMO",AG764="ANEXO II",AY764=4%),(AI764-(P764+L764-N764+Q764)*0.04)/0.83*(0.3295)*(0.17)-AI764*0.04,""))))</f>
        <v/>
      </c>
      <c r="BC764" s="51" t="str">
        <f aca="false">IF(C764="","",IF(AND(Y764="CONSUMO",AC764="SIM")*OR(AG764="-",AG764="BIT"),IF(E764&lt;&gt;"",(AI764-(P764+L764-N764+Q764)*AY764)/0.83),""))</f>
        <v/>
      </c>
      <c r="BD764" s="51" t="str">
        <f aca="false">IF(BC764="","",BC764*0.17)</f>
        <v/>
      </c>
      <c r="BE764" s="51" t="str">
        <f aca="false">IF(I764=6908,0,IF(BC764="","",BD764-((P764+L764-N764+Q764)*AY764)))</f>
        <v/>
      </c>
      <c r="BF764" s="53" t="str">
        <f aca="false">IF(B764="","",IF(OR(B764="",E764="Regime Normal"),0,(AI764-Q764)*VLOOKUP(R764,Dados!$X$98:$Y$108,2,0)))</f>
        <v/>
      </c>
      <c r="BG764" s="54" t="str">
        <f aca="false">IFERROR(VLOOKUP(I764,Dados!$AC$27:$AD$43,2,0),IF(B764="","",IF(D764&lt;&gt;"MT",IF(AND(AC764="SIM",Y764="Revenda"),"2403",IF(AND(AC764="SIM",Y764="Consumo"),"2407",IF(AND(AC764="NÃO",Y764="Revenda"),"2102",IF(AND(AC764="NÃO",Y764="Consumo"),"2556",)))),REPLACE(I764,1,1,1))))</f>
        <v/>
      </c>
    </row>
    <row r="765" customFormat="false" ht="12.8" hidden="false" customHeight="true" outlineLevel="0" collapsed="false">
      <c r="Y765" s="45"/>
      <c r="Z765" s="46" t="str">
        <f aca="false">IF(B765="","",(IFERROR(VLOOKUP(H765,Dados!A$3:B$15000,2,0),"Não Encontrado")))</f>
        <v/>
      </c>
      <c r="AA765" s="46" t="str">
        <f aca="false">IF(B765="","",(IFERROR(VLOOKUP(G765,Dados!C$3:E$15000,3,0),"Não Encontrado")))</f>
        <v/>
      </c>
      <c r="AB765" s="46" t="str">
        <f aca="false">IFERROR(IF(Z765&lt;&gt;"Não Encontrado",Z765,IF(AA765&lt;&gt;"Não Encontrado",AA765,"")),"")</f>
        <v/>
      </c>
      <c r="AC765" s="45" t="str">
        <f aca="false">IF(B765="","",IF(AB765="","NÃO","SIM"))</f>
        <v/>
      </c>
      <c r="AD765" s="45" t="str">
        <f aca="false">IFERROR(VLOOKUP(G765,Dados!$P$3:$R$500,3,0),"")</f>
        <v/>
      </c>
      <c r="AE765" s="45" t="str">
        <f aca="false">IFERROR(VLOOKUP(G765,Dados!$K$3:$L$500,2,0),"")</f>
        <v/>
      </c>
      <c r="AF765" s="45" t="str">
        <f aca="false">IFERROR(VLOOKUP(G765,Dados!$M$3:$N$500,2,0),"")</f>
        <v/>
      </c>
      <c r="AG765" s="45" t="str">
        <f aca="false">IF(F765="","",IF(AND(AD765="",AE765="",AF765=""),"-",IF(AND(AD765="BIT",AE765="",AF765=""),"BIT",IF(AND(AE765="ANEXO I",AD765="",AF765=""),"ANEXO I",IF(AND(AF765="ANEXO II",AD765="",AE765=""),"ANEXO II","Escolher")))))</f>
        <v/>
      </c>
      <c r="AH765" s="45" t="str">
        <f aca="false">IF(AG765&lt;&gt;"Pneus","",IFERROR(VLOOKUP(R765,Dados!$X$2:$Z$5,3,0)*(AI765-Q765),VLOOKUP(D765,Dados!$X$7:$Z$33,3,0)*(AI765-Q765)))</f>
        <v/>
      </c>
      <c r="AI765" s="47" t="str">
        <f aca="false">IF(B765="","",P765+Q765+O765+M765+L765-N765)</f>
        <v/>
      </c>
      <c r="AJ765" s="48" t="str">
        <f aca="false">IFERROR(IF(AND(AC765="SIM",AG765="-",Y765="REVENDA"),(AB765/1+1)*AI765,IF(AND(AC765="SIM",AG765="Pneus",Y765="REVENDA"),(AB765/1+1)*(AI765-AH765),"")),"")</f>
        <v/>
      </c>
      <c r="AK765" s="48" t="str">
        <f aca="false">IF(AJ765="","",AJ765*17%)</f>
        <v/>
      </c>
      <c r="AL765" s="48" t="str">
        <f aca="false">IFERROR(IF(AC765="NÃO","",IF(AK765="","",IF(E765="Simples Nacional",BF765,IF(T765=0.12,U765*0.5833337002,IF(T765=0,AI765*0.07,U765))))),"")</f>
        <v/>
      </c>
      <c r="AM765" s="47" t="str">
        <f aca="false">IFERROR(IF(AC765="NÃO","",IF(OR(AG765="-",AG765="Pneus"),AK765-AL765,"")),"")</f>
        <v/>
      </c>
      <c r="AN765" s="48" t="str">
        <f aca="false">IF(AND(Y765="REVENDA",AC765="SIM",AG765="BIT"),((AB765/1+1)*AI765)*0.4117,"")</f>
        <v/>
      </c>
      <c r="AO765" s="48" t="str">
        <f aca="false">IF(AN765="","",AN765*17%)</f>
        <v/>
      </c>
      <c r="AP765" s="49" t="str">
        <f aca="false">IF(AN765="","",IF(T765=0.12,(U765*0.4117)*0.4117,IF(T765=0,(AI765*0.07)*0.4117,U765*0.4117)))</f>
        <v/>
      </c>
      <c r="AQ765" s="47" t="str">
        <f aca="false">IF(AN765="","",AO765-AP765)</f>
        <v/>
      </c>
      <c r="AR765" s="50" t="str">
        <f aca="false">IFERROR(IF(AND(AC765="SIM",Y765="REVENDA",LEFT(AG765,5)="ANEXO")*OR(AE765="ANEXO I",AF765="ANEXO II"),VLOOKUP(H765,Dados!G:I,2,0),""),"INSERIR MVA")</f>
        <v/>
      </c>
      <c r="AS765" s="48" t="str">
        <f aca="false">IF(LEFT(AG765,5)="ANEXO",VLOOKUP(AG765,Dados!$X$111:$Z$112,2,0)*(AI765-Q765),"")</f>
        <v/>
      </c>
      <c r="AT765" s="48" t="str">
        <f aca="false">IFERROR(IF(AR765="","",(AI765*AR765)+AI765),"INSERIR MVA")</f>
        <v/>
      </c>
      <c r="AU765" s="48" t="str">
        <f aca="false">IF(AT765="","",IF(AY765=0.04,U765,AS765*AY765))</f>
        <v/>
      </c>
      <c r="AV765" s="47" t="str">
        <f aca="false">IFERROR(IF(AU765="","",(VLOOKUP(AG765,Dados!$X$111:$Z$112,3,0)*AT765*0.17)),"INSERIR MVA")</f>
        <v/>
      </c>
      <c r="AW765" s="47" t="str">
        <f aca="false">IFERROR(IF(AR765="","",AV765-AU765),"")</f>
        <v/>
      </c>
      <c r="AX765" s="51" t="str">
        <f aca="false">IFERROR(IF(AC765="NÃO","",IF(AM765&lt;&gt;"",AM765-W765,IF(AQ765&lt;&gt;"",AQ765-W765,IF(AW765&lt;&gt;"",AW765-W765,"")))),"")</f>
        <v/>
      </c>
      <c r="AY765" s="46" t="str">
        <f aca="false">IFERROR(IF(ISNA(VLOOKUP(R765,Dados!$X$2:$Y$5,2,0)),VLOOKUP(D765,Dados!$X$7:$Y$33,2,0),VLOOKUP(R765,Dados!$X$2:$Y$5,2,0)),"")</f>
        <v/>
      </c>
      <c r="AZ765" s="52" t="str">
        <f aca="false">IF(C765="","",IF(AND(Y765="CONSUMO",AC765="NÃO")*OR(AG765="-",AG765="BIT"),IF(E765&lt;&gt;"",(AI765-(P765+L765-N765+Q765)*AY765)/0.83),""))</f>
        <v/>
      </c>
      <c r="BA765" s="51" t="str">
        <f aca="false">IF(AZ765="","",AZ765*0.17-((P765+L765-N765+Q765)*AY765))</f>
        <v/>
      </c>
      <c r="BB765" s="51" t="str">
        <f aca="false">IF(AND(Y765="CONSUMO",AG765="ANEXO I",AY765&gt;4%),(AI765-(P765+L765-N765+Q765)*0.0514)/0.83*(0.5177)*(0.17)-AI765*0.0514,IF(AND(Y765="CONSUMO",AG765="ANEXO II",AY765&gt;4%),(AI765-(P765+L765-N765+Q765)*0.041)/0.83*(0.3295)*(0.17)-AI765*0.041,IF(AND(Y765="CONSUMO",AG765="ANEXO I",AY765=4%),(AI765-(P765+L765-N765+Q765)*0.04)/0.83*(0.5177)*(0.17)-AI765*0.04,IF(AND(Y765="CONSUMO",AG765="ANEXO II",AY765=4%),(AI765-(P765+L765-N765+Q765)*0.04)/0.83*(0.3295)*(0.17)-AI765*0.04,""))))</f>
        <v/>
      </c>
      <c r="BC765" s="51" t="str">
        <f aca="false">IF(C765="","",IF(AND(Y765="CONSUMO",AC765="SIM")*OR(AG765="-",AG765="BIT"),IF(E765&lt;&gt;"",(AI765-(P765+L765-N765+Q765)*AY765)/0.83),""))</f>
        <v/>
      </c>
      <c r="BD765" s="51" t="str">
        <f aca="false">IF(BC765="","",BC765*0.17)</f>
        <v/>
      </c>
      <c r="BE765" s="51" t="str">
        <f aca="false">IF(I765=6908,0,IF(BC765="","",BD765-((P765+L765-N765+Q765)*AY765)))</f>
        <v/>
      </c>
      <c r="BF765" s="53" t="str">
        <f aca="false">IF(B765="","",IF(OR(B765="",E765="Regime Normal"),0,(AI765-Q765)*VLOOKUP(R765,Dados!$X$98:$Y$108,2,0)))</f>
        <v/>
      </c>
      <c r="BG765" s="54" t="str">
        <f aca="false">IFERROR(VLOOKUP(I765,Dados!$AC$27:$AD$43,2,0),IF(B765="","",IF(D765&lt;&gt;"MT",IF(AND(AC765="SIM",Y765="Revenda"),"2403",IF(AND(AC765="SIM",Y765="Consumo"),"2407",IF(AND(AC765="NÃO",Y765="Revenda"),"2102",IF(AND(AC765="NÃO",Y765="Consumo"),"2556",)))),REPLACE(I765,1,1,1))))</f>
        <v/>
      </c>
    </row>
    <row r="766" customFormat="false" ht="12.8" hidden="false" customHeight="true" outlineLevel="0" collapsed="false">
      <c r="Y766" s="45"/>
      <c r="Z766" s="46" t="str">
        <f aca="false">IF(B766="","",(IFERROR(VLOOKUP(H766,Dados!A$3:B$15000,2,0),"Não Encontrado")))</f>
        <v/>
      </c>
      <c r="AA766" s="46" t="str">
        <f aca="false">IF(B766="","",(IFERROR(VLOOKUP(G766,Dados!C$3:E$15000,3,0),"Não Encontrado")))</f>
        <v/>
      </c>
      <c r="AB766" s="46" t="str">
        <f aca="false">IFERROR(IF(Z766&lt;&gt;"Não Encontrado",Z766,IF(AA766&lt;&gt;"Não Encontrado",AA766,"")),"")</f>
        <v/>
      </c>
      <c r="AC766" s="45" t="str">
        <f aca="false">IF(B766="","",IF(AB766="","NÃO","SIM"))</f>
        <v/>
      </c>
      <c r="AD766" s="45" t="str">
        <f aca="false">IFERROR(VLOOKUP(G766,Dados!$P$3:$R$500,3,0),"")</f>
        <v/>
      </c>
      <c r="AE766" s="45" t="str">
        <f aca="false">IFERROR(VLOOKUP(G766,Dados!$K$3:$L$500,2,0),"")</f>
        <v/>
      </c>
      <c r="AF766" s="45" t="str">
        <f aca="false">IFERROR(VLOOKUP(G766,Dados!$M$3:$N$500,2,0),"")</f>
        <v/>
      </c>
      <c r="AG766" s="45" t="str">
        <f aca="false">IF(F766="","",IF(AND(AD766="",AE766="",AF766=""),"-",IF(AND(AD766="BIT",AE766="",AF766=""),"BIT",IF(AND(AE766="ANEXO I",AD766="",AF766=""),"ANEXO I",IF(AND(AF766="ANEXO II",AD766="",AE766=""),"ANEXO II","Escolher")))))</f>
        <v/>
      </c>
      <c r="AH766" s="45" t="str">
        <f aca="false">IF(AG766&lt;&gt;"Pneus","",IFERROR(VLOOKUP(R766,Dados!$X$2:$Z$5,3,0)*(AI766-Q766),VLOOKUP(D766,Dados!$X$7:$Z$33,3,0)*(AI766-Q766)))</f>
        <v/>
      </c>
      <c r="AI766" s="47" t="str">
        <f aca="false">IF(B766="","",P766+Q766+O766+M766+L766-N766)</f>
        <v/>
      </c>
      <c r="AJ766" s="48" t="str">
        <f aca="false">IFERROR(IF(AND(AC766="SIM",AG766="-",Y766="REVENDA"),(AB766/1+1)*AI766,IF(AND(AC766="SIM",AG766="Pneus",Y766="REVENDA"),(AB766/1+1)*(AI766-AH766),"")),"")</f>
        <v/>
      </c>
      <c r="AK766" s="48" t="str">
        <f aca="false">IF(AJ766="","",AJ766*17%)</f>
        <v/>
      </c>
      <c r="AL766" s="48" t="str">
        <f aca="false">IFERROR(IF(AC766="NÃO","",IF(AK766="","",IF(E766="Simples Nacional",BF766,IF(T766=0.12,U766*0.5833337002,IF(T766=0,AI766*0.07,U766))))),"")</f>
        <v/>
      </c>
      <c r="AM766" s="47" t="str">
        <f aca="false">IFERROR(IF(AC766="NÃO","",IF(OR(AG766="-",AG766="Pneus"),AK766-AL766,"")),"")</f>
        <v/>
      </c>
      <c r="AN766" s="48" t="str">
        <f aca="false">IF(AND(Y766="REVENDA",AC766="SIM",AG766="BIT"),((AB766/1+1)*AI766)*0.4117,"")</f>
        <v/>
      </c>
      <c r="AO766" s="48" t="str">
        <f aca="false">IF(AN766="","",AN766*17%)</f>
        <v/>
      </c>
      <c r="AP766" s="49" t="str">
        <f aca="false">IF(AN766="","",IF(T766=0.12,(U766*0.4117)*0.4117,IF(T766=0,(AI766*0.07)*0.4117,U766*0.4117)))</f>
        <v/>
      </c>
      <c r="AQ766" s="47" t="str">
        <f aca="false">IF(AN766="","",AO766-AP766)</f>
        <v/>
      </c>
      <c r="AR766" s="50" t="str">
        <f aca="false">IFERROR(IF(AND(AC766="SIM",Y766="REVENDA",LEFT(AG766,5)="ANEXO")*OR(AE766="ANEXO I",AF766="ANEXO II"),VLOOKUP(H766,Dados!G:I,2,0),""),"INSERIR MVA")</f>
        <v/>
      </c>
      <c r="AS766" s="48" t="str">
        <f aca="false">IF(LEFT(AG766,5)="ANEXO",VLOOKUP(AG766,Dados!$X$111:$Z$112,2,0)*(AI766-Q766),"")</f>
        <v/>
      </c>
      <c r="AT766" s="48" t="str">
        <f aca="false">IFERROR(IF(AR766="","",(AI766*AR766)+AI766),"INSERIR MVA")</f>
        <v/>
      </c>
      <c r="AU766" s="48" t="str">
        <f aca="false">IF(AT766="","",IF(AY766=0.04,U766,AS766*AY766))</f>
        <v/>
      </c>
      <c r="AV766" s="47" t="str">
        <f aca="false">IFERROR(IF(AU766="","",(VLOOKUP(AG766,Dados!$X$111:$Z$112,3,0)*AT766*0.17)),"INSERIR MVA")</f>
        <v/>
      </c>
      <c r="AW766" s="47" t="str">
        <f aca="false">IFERROR(IF(AR766="","",AV766-AU766),"")</f>
        <v/>
      </c>
      <c r="AX766" s="51" t="str">
        <f aca="false">IFERROR(IF(AC766="NÃO","",IF(AM766&lt;&gt;"",AM766-W766,IF(AQ766&lt;&gt;"",AQ766-W766,IF(AW766&lt;&gt;"",AW766-W766,"")))),"")</f>
        <v/>
      </c>
      <c r="AY766" s="46" t="str">
        <f aca="false">IFERROR(IF(ISNA(VLOOKUP(R766,Dados!$X$2:$Y$5,2,0)),VLOOKUP(D766,Dados!$X$7:$Y$33,2,0),VLOOKUP(R766,Dados!$X$2:$Y$5,2,0)),"")</f>
        <v/>
      </c>
      <c r="AZ766" s="52" t="str">
        <f aca="false">IF(C766="","",IF(AND(Y766="CONSUMO",AC766="NÃO")*OR(AG766="-",AG766="BIT"),IF(E766&lt;&gt;"",(AI766-(P766+L766-N766+Q766)*AY766)/0.83),""))</f>
        <v/>
      </c>
      <c r="BA766" s="51" t="str">
        <f aca="false">IF(AZ766="","",AZ766*0.17-((P766+L766-N766+Q766)*AY766))</f>
        <v/>
      </c>
      <c r="BB766" s="51" t="str">
        <f aca="false">IF(AND(Y766="CONSUMO",AG766="ANEXO I",AY766&gt;4%),(AI766-(P766+L766-N766+Q766)*0.0514)/0.83*(0.5177)*(0.17)-AI766*0.0514,IF(AND(Y766="CONSUMO",AG766="ANEXO II",AY766&gt;4%),(AI766-(P766+L766-N766+Q766)*0.041)/0.83*(0.3295)*(0.17)-AI766*0.041,IF(AND(Y766="CONSUMO",AG766="ANEXO I",AY766=4%),(AI766-(P766+L766-N766+Q766)*0.04)/0.83*(0.5177)*(0.17)-AI766*0.04,IF(AND(Y766="CONSUMO",AG766="ANEXO II",AY766=4%),(AI766-(P766+L766-N766+Q766)*0.04)/0.83*(0.3295)*(0.17)-AI766*0.04,""))))</f>
        <v/>
      </c>
      <c r="BC766" s="51" t="str">
        <f aca="false">IF(C766="","",IF(AND(Y766="CONSUMO",AC766="SIM")*OR(AG766="-",AG766="BIT"),IF(E766&lt;&gt;"",(AI766-(P766+L766-N766+Q766)*AY766)/0.83),""))</f>
        <v/>
      </c>
      <c r="BD766" s="51" t="str">
        <f aca="false">IF(BC766="","",BC766*0.17)</f>
        <v/>
      </c>
      <c r="BE766" s="51" t="str">
        <f aca="false">IF(I766=6908,0,IF(BC766="","",BD766-((P766+L766-N766+Q766)*AY766)))</f>
        <v/>
      </c>
      <c r="BF766" s="53" t="str">
        <f aca="false">IF(B766="","",IF(OR(B766="",E766="Regime Normal"),0,(AI766-Q766)*VLOOKUP(R766,Dados!$X$98:$Y$108,2,0)))</f>
        <v/>
      </c>
      <c r="BG766" s="54" t="str">
        <f aca="false">IFERROR(VLOOKUP(I766,Dados!$AC$27:$AD$43,2,0),IF(B766="","",IF(D766&lt;&gt;"MT",IF(AND(AC766="SIM",Y766="Revenda"),"2403",IF(AND(AC766="SIM",Y766="Consumo"),"2407",IF(AND(AC766="NÃO",Y766="Revenda"),"2102",IF(AND(AC766="NÃO",Y766="Consumo"),"2556",)))),REPLACE(I766,1,1,1))))</f>
        <v/>
      </c>
    </row>
    <row r="767" customFormat="false" ht="12.8" hidden="false" customHeight="true" outlineLevel="0" collapsed="false">
      <c r="Y767" s="45"/>
      <c r="Z767" s="46" t="str">
        <f aca="false">IF(B767="","",(IFERROR(VLOOKUP(H767,Dados!A$3:B$15000,2,0),"Não Encontrado")))</f>
        <v/>
      </c>
      <c r="AA767" s="46" t="str">
        <f aca="false">IF(B767="","",(IFERROR(VLOOKUP(G767,Dados!C$3:E$15000,3,0),"Não Encontrado")))</f>
        <v/>
      </c>
      <c r="AB767" s="46" t="str">
        <f aca="false">IFERROR(IF(Z767&lt;&gt;"Não Encontrado",Z767,IF(AA767&lt;&gt;"Não Encontrado",AA767,"")),"")</f>
        <v/>
      </c>
      <c r="AC767" s="45" t="str">
        <f aca="false">IF(B767="","",IF(AB767="","NÃO","SIM"))</f>
        <v/>
      </c>
      <c r="AD767" s="45" t="str">
        <f aca="false">IFERROR(VLOOKUP(G767,Dados!$P$3:$R$500,3,0),"")</f>
        <v/>
      </c>
      <c r="AE767" s="45" t="str">
        <f aca="false">IFERROR(VLOOKUP(G767,Dados!$K$3:$L$500,2,0),"")</f>
        <v/>
      </c>
      <c r="AF767" s="45" t="str">
        <f aca="false">IFERROR(VLOOKUP(G767,Dados!$M$3:$N$500,2,0),"")</f>
        <v/>
      </c>
      <c r="AG767" s="45" t="str">
        <f aca="false">IF(F767="","",IF(AND(AD767="",AE767="",AF767=""),"-",IF(AND(AD767="BIT",AE767="",AF767=""),"BIT",IF(AND(AE767="ANEXO I",AD767="",AF767=""),"ANEXO I",IF(AND(AF767="ANEXO II",AD767="",AE767=""),"ANEXO II","Escolher")))))</f>
        <v/>
      </c>
      <c r="AH767" s="45" t="str">
        <f aca="false">IF(AG767&lt;&gt;"Pneus","",IFERROR(VLOOKUP(R767,Dados!$X$2:$Z$5,3,0)*(AI767-Q767),VLOOKUP(D767,Dados!$X$7:$Z$33,3,0)*(AI767-Q767)))</f>
        <v/>
      </c>
      <c r="AI767" s="47" t="str">
        <f aca="false">IF(B767="","",P767+Q767+O767+M767+L767-N767)</f>
        <v/>
      </c>
      <c r="AJ767" s="48" t="str">
        <f aca="false">IFERROR(IF(AND(AC767="SIM",AG767="-",Y767="REVENDA"),(AB767/1+1)*AI767,IF(AND(AC767="SIM",AG767="Pneus",Y767="REVENDA"),(AB767/1+1)*(AI767-AH767),"")),"")</f>
        <v/>
      </c>
      <c r="AK767" s="48" t="str">
        <f aca="false">IF(AJ767="","",AJ767*17%)</f>
        <v/>
      </c>
      <c r="AL767" s="48" t="str">
        <f aca="false">IFERROR(IF(AC767="NÃO","",IF(AK767="","",IF(E767="Simples Nacional",BF767,IF(T767=0.12,U767*0.5833337002,IF(T767=0,AI767*0.07,U767))))),"")</f>
        <v/>
      </c>
      <c r="AM767" s="47" t="str">
        <f aca="false">IFERROR(IF(AC767="NÃO","",IF(OR(AG767="-",AG767="Pneus"),AK767-AL767,"")),"")</f>
        <v/>
      </c>
      <c r="AN767" s="48" t="str">
        <f aca="false">IF(AND(Y767="REVENDA",AC767="SIM",AG767="BIT"),((AB767/1+1)*AI767)*0.4117,"")</f>
        <v/>
      </c>
      <c r="AO767" s="48" t="str">
        <f aca="false">IF(AN767="","",AN767*17%)</f>
        <v/>
      </c>
      <c r="AP767" s="49" t="str">
        <f aca="false">IF(AN767="","",IF(T767=0.12,(U767*0.4117)*0.4117,IF(T767=0,(AI767*0.07)*0.4117,U767*0.4117)))</f>
        <v/>
      </c>
      <c r="AQ767" s="47" t="str">
        <f aca="false">IF(AN767="","",AO767-AP767)</f>
        <v/>
      </c>
      <c r="AR767" s="50" t="str">
        <f aca="false">IFERROR(IF(AND(AC767="SIM",Y767="REVENDA",LEFT(AG767,5)="ANEXO")*OR(AE767="ANEXO I",AF767="ANEXO II"),VLOOKUP(H767,Dados!G:I,2,0),""),"INSERIR MVA")</f>
        <v/>
      </c>
      <c r="AS767" s="48" t="str">
        <f aca="false">IF(LEFT(AG767,5)="ANEXO",VLOOKUP(AG767,Dados!$X$111:$Z$112,2,0)*(AI767-Q767),"")</f>
        <v/>
      </c>
      <c r="AT767" s="48" t="str">
        <f aca="false">IFERROR(IF(AR767="","",(AI767*AR767)+AI767),"INSERIR MVA")</f>
        <v/>
      </c>
      <c r="AU767" s="48" t="str">
        <f aca="false">IF(AT767="","",IF(AY767=0.04,U767,AS767*AY767))</f>
        <v/>
      </c>
      <c r="AV767" s="47" t="str">
        <f aca="false">IFERROR(IF(AU767="","",(VLOOKUP(AG767,Dados!$X$111:$Z$112,3,0)*AT767*0.17)),"INSERIR MVA")</f>
        <v/>
      </c>
      <c r="AW767" s="47" t="str">
        <f aca="false">IFERROR(IF(AR767="","",AV767-AU767),"")</f>
        <v/>
      </c>
      <c r="AX767" s="51" t="str">
        <f aca="false">IFERROR(IF(AC767="NÃO","",IF(AM767&lt;&gt;"",AM767-W767,IF(AQ767&lt;&gt;"",AQ767-W767,IF(AW767&lt;&gt;"",AW767-W767,"")))),"")</f>
        <v/>
      </c>
      <c r="AY767" s="46" t="str">
        <f aca="false">IFERROR(IF(ISNA(VLOOKUP(R767,Dados!$X$2:$Y$5,2,0)),VLOOKUP(D767,Dados!$X$7:$Y$33,2,0),VLOOKUP(R767,Dados!$X$2:$Y$5,2,0)),"")</f>
        <v/>
      </c>
      <c r="AZ767" s="52" t="str">
        <f aca="false">IF(C767="","",IF(AND(Y767="CONSUMO",AC767="NÃO")*OR(AG767="-",AG767="BIT"),IF(E767&lt;&gt;"",(AI767-(P767+L767-N767+Q767)*AY767)/0.83),""))</f>
        <v/>
      </c>
      <c r="BA767" s="51" t="str">
        <f aca="false">IF(AZ767="","",AZ767*0.17-((P767+L767-N767+Q767)*AY767))</f>
        <v/>
      </c>
      <c r="BB767" s="51" t="str">
        <f aca="false">IF(AND(Y767="CONSUMO",AG767="ANEXO I",AY767&gt;4%),(AI767-(P767+L767-N767+Q767)*0.0514)/0.83*(0.5177)*(0.17)-AI767*0.0514,IF(AND(Y767="CONSUMO",AG767="ANEXO II",AY767&gt;4%),(AI767-(P767+L767-N767+Q767)*0.041)/0.83*(0.3295)*(0.17)-AI767*0.041,IF(AND(Y767="CONSUMO",AG767="ANEXO I",AY767=4%),(AI767-(P767+L767-N767+Q767)*0.04)/0.83*(0.5177)*(0.17)-AI767*0.04,IF(AND(Y767="CONSUMO",AG767="ANEXO II",AY767=4%),(AI767-(P767+L767-N767+Q767)*0.04)/0.83*(0.3295)*(0.17)-AI767*0.04,""))))</f>
        <v/>
      </c>
      <c r="BC767" s="51" t="str">
        <f aca="false">IF(C767="","",IF(AND(Y767="CONSUMO",AC767="SIM")*OR(AG767="-",AG767="BIT"),IF(E767&lt;&gt;"",(AI767-(P767+L767-N767+Q767)*AY767)/0.83),""))</f>
        <v/>
      </c>
      <c r="BD767" s="51" t="str">
        <f aca="false">IF(BC767="","",BC767*0.17)</f>
        <v/>
      </c>
      <c r="BE767" s="51" t="str">
        <f aca="false">IF(I767=6908,0,IF(BC767="","",BD767-((P767+L767-N767+Q767)*AY767)))</f>
        <v/>
      </c>
      <c r="BF767" s="53" t="str">
        <f aca="false">IF(B767="","",IF(OR(B767="",E767="Regime Normal"),0,(AI767-Q767)*VLOOKUP(R767,Dados!$X$98:$Y$108,2,0)))</f>
        <v/>
      </c>
      <c r="BG767" s="54" t="str">
        <f aca="false">IFERROR(VLOOKUP(I767,Dados!$AC$27:$AD$43,2,0),IF(B767="","",IF(D767&lt;&gt;"MT",IF(AND(AC767="SIM",Y767="Revenda"),"2403",IF(AND(AC767="SIM",Y767="Consumo"),"2407",IF(AND(AC767="NÃO",Y767="Revenda"),"2102",IF(AND(AC767="NÃO",Y767="Consumo"),"2556",)))),REPLACE(I767,1,1,1))))</f>
        <v/>
      </c>
    </row>
    <row r="768" customFormat="false" ht="12.8" hidden="false" customHeight="true" outlineLevel="0" collapsed="false">
      <c r="Y768" s="45"/>
      <c r="Z768" s="46" t="str">
        <f aca="false">IF(B768="","",(IFERROR(VLOOKUP(H768,Dados!A$3:B$15000,2,0),"Não Encontrado")))</f>
        <v/>
      </c>
      <c r="AA768" s="46" t="str">
        <f aca="false">IF(B768="","",(IFERROR(VLOOKUP(G768,Dados!C$3:E$15000,3,0),"Não Encontrado")))</f>
        <v/>
      </c>
      <c r="AB768" s="46" t="str">
        <f aca="false">IFERROR(IF(Z768&lt;&gt;"Não Encontrado",Z768,IF(AA768&lt;&gt;"Não Encontrado",AA768,"")),"")</f>
        <v/>
      </c>
      <c r="AC768" s="45" t="str">
        <f aca="false">IF(B768="","",IF(AB768="","NÃO","SIM"))</f>
        <v/>
      </c>
      <c r="AD768" s="45" t="str">
        <f aca="false">IFERROR(VLOOKUP(G768,Dados!$P$3:$R$500,3,0),"")</f>
        <v/>
      </c>
      <c r="AE768" s="45" t="str">
        <f aca="false">IFERROR(VLOOKUP(G768,Dados!$K$3:$L$500,2,0),"")</f>
        <v/>
      </c>
      <c r="AF768" s="45" t="str">
        <f aca="false">IFERROR(VLOOKUP(G768,Dados!$M$3:$N$500,2,0),"")</f>
        <v/>
      </c>
      <c r="AG768" s="45" t="str">
        <f aca="false">IF(F768="","",IF(AND(AD768="",AE768="",AF768=""),"-",IF(AND(AD768="BIT",AE768="",AF768=""),"BIT",IF(AND(AE768="ANEXO I",AD768="",AF768=""),"ANEXO I",IF(AND(AF768="ANEXO II",AD768="",AE768=""),"ANEXO II","Escolher")))))</f>
        <v/>
      </c>
      <c r="AH768" s="45" t="str">
        <f aca="false">IF(AG768&lt;&gt;"Pneus","",IFERROR(VLOOKUP(R768,Dados!$X$2:$Z$5,3,0)*(AI768-Q768),VLOOKUP(D768,Dados!$X$7:$Z$33,3,0)*(AI768-Q768)))</f>
        <v/>
      </c>
      <c r="AI768" s="47" t="str">
        <f aca="false">IF(B768="","",P768+Q768+O768+M768+L768-N768)</f>
        <v/>
      </c>
      <c r="AJ768" s="48" t="str">
        <f aca="false">IFERROR(IF(AND(AC768="SIM",AG768="-",Y768="REVENDA"),(AB768/1+1)*AI768,IF(AND(AC768="SIM",AG768="Pneus",Y768="REVENDA"),(AB768/1+1)*(AI768-AH768),"")),"")</f>
        <v/>
      </c>
      <c r="AK768" s="48" t="str">
        <f aca="false">IF(AJ768="","",AJ768*17%)</f>
        <v/>
      </c>
      <c r="AL768" s="48" t="str">
        <f aca="false">IFERROR(IF(AC768="NÃO","",IF(AK768="","",IF(E768="Simples Nacional",BF768,IF(T768=0.12,U768*0.5833337002,IF(T768=0,AI768*0.07,U768))))),"")</f>
        <v/>
      </c>
      <c r="AM768" s="47" t="str">
        <f aca="false">IFERROR(IF(AC768="NÃO","",IF(OR(AG768="-",AG768="Pneus"),AK768-AL768,"")),"")</f>
        <v/>
      </c>
      <c r="AN768" s="48" t="str">
        <f aca="false">IF(AND(Y768="REVENDA",AC768="SIM",AG768="BIT"),((AB768/1+1)*AI768)*0.4117,"")</f>
        <v/>
      </c>
      <c r="AO768" s="48" t="str">
        <f aca="false">IF(AN768="","",AN768*17%)</f>
        <v/>
      </c>
      <c r="AP768" s="49" t="str">
        <f aca="false">IF(AN768="","",IF(T768=0.12,(U768*0.4117)*0.4117,IF(T768=0,(AI768*0.07)*0.4117,U768*0.4117)))</f>
        <v/>
      </c>
      <c r="AQ768" s="47" t="str">
        <f aca="false">IF(AN768="","",AO768-AP768)</f>
        <v/>
      </c>
      <c r="AR768" s="50" t="str">
        <f aca="false">IFERROR(IF(AND(AC768="SIM",Y768="REVENDA",LEFT(AG768,5)="ANEXO")*OR(AE768="ANEXO I",AF768="ANEXO II"),VLOOKUP(H768,Dados!G:I,2,0),""),"INSERIR MVA")</f>
        <v/>
      </c>
      <c r="AS768" s="48" t="str">
        <f aca="false">IF(LEFT(AG768,5)="ANEXO",VLOOKUP(AG768,Dados!$X$111:$Z$112,2,0)*(AI768-Q768),"")</f>
        <v/>
      </c>
      <c r="AT768" s="48" t="str">
        <f aca="false">IFERROR(IF(AR768="","",(AI768*AR768)+AI768),"INSERIR MVA")</f>
        <v/>
      </c>
      <c r="AU768" s="48" t="str">
        <f aca="false">IF(AT768="","",IF(AY768=0.04,U768,AS768*AY768))</f>
        <v/>
      </c>
      <c r="AV768" s="47" t="str">
        <f aca="false">IFERROR(IF(AU768="","",(VLOOKUP(AG768,Dados!$X$111:$Z$112,3,0)*AT768*0.17)),"INSERIR MVA")</f>
        <v/>
      </c>
      <c r="AW768" s="47" t="str">
        <f aca="false">IFERROR(IF(AR768="","",AV768-AU768),"")</f>
        <v/>
      </c>
      <c r="AX768" s="51" t="str">
        <f aca="false">IFERROR(IF(AC768="NÃO","",IF(AM768&lt;&gt;"",AM768-W768,IF(AQ768&lt;&gt;"",AQ768-W768,IF(AW768&lt;&gt;"",AW768-W768,"")))),"")</f>
        <v/>
      </c>
      <c r="AY768" s="46" t="str">
        <f aca="false">IFERROR(IF(ISNA(VLOOKUP(R768,Dados!$X$2:$Y$5,2,0)),VLOOKUP(D768,Dados!$X$7:$Y$33,2,0),VLOOKUP(R768,Dados!$X$2:$Y$5,2,0)),"")</f>
        <v/>
      </c>
      <c r="AZ768" s="52" t="str">
        <f aca="false">IF(C768="","",IF(AND(Y768="CONSUMO",AC768="NÃO")*OR(AG768="-",AG768="BIT"),IF(E768&lt;&gt;"",(AI768-(P768+L768-N768+Q768)*AY768)/0.83),""))</f>
        <v/>
      </c>
      <c r="BA768" s="51" t="str">
        <f aca="false">IF(AZ768="","",AZ768*0.17-((P768+L768-N768+Q768)*AY768))</f>
        <v/>
      </c>
      <c r="BB768" s="51" t="str">
        <f aca="false">IF(AND(Y768="CONSUMO",AG768="ANEXO I",AY768&gt;4%),(AI768-(P768+L768-N768+Q768)*0.0514)/0.83*(0.5177)*(0.17)-AI768*0.0514,IF(AND(Y768="CONSUMO",AG768="ANEXO II",AY768&gt;4%),(AI768-(P768+L768-N768+Q768)*0.041)/0.83*(0.3295)*(0.17)-AI768*0.041,IF(AND(Y768="CONSUMO",AG768="ANEXO I",AY768=4%),(AI768-(P768+L768-N768+Q768)*0.04)/0.83*(0.5177)*(0.17)-AI768*0.04,IF(AND(Y768="CONSUMO",AG768="ANEXO II",AY768=4%),(AI768-(P768+L768-N768+Q768)*0.04)/0.83*(0.3295)*(0.17)-AI768*0.04,""))))</f>
        <v/>
      </c>
      <c r="BC768" s="51" t="str">
        <f aca="false">IF(C768="","",IF(AND(Y768="CONSUMO",AC768="SIM")*OR(AG768="-",AG768="BIT"),IF(E768&lt;&gt;"",(AI768-(P768+L768-N768+Q768)*AY768)/0.83),""))</f>
        <v/>
      </c>
      <c r="BD768" s="51" t="str">
        <f aca="false">IF(BC768="","",BC768*0.17)</f>
        <v/>
      </c>
      <c r="BE768" s="51" t="str">
        <f aca="false">IF(I768=6908,0,IF(BC768="","",BD768-((P768+L768-N768+Q768)*AY768)))</f>
        <v/>
      </c>
      <c r="BF768" s="53" t="str">
        <f aca="false">IF(B768="","",IF(OR(B768="",E768="Regime Normal"),0,(AI768-Q768)*VLOOKUP(R768,Dados!$X$98:$Y$108,2,0)))</f>
        <v/>
      </c>
      <c r="BG768" s="54" t="str">
        <f aca="false">IFERROR(VLOOKUP(I768,Dados!$AC$27:$AD$43,2,0),IF(B768="","",IF(D768&lt;&gt;"MT",IF(AND(AC768="SIM",Y768="Revenda"),"2403",IF(AND(AC768="SIM",Y768="Consumo"),"2407",IF(AND(AC768="NÃO",Y768="Revenda"),"2102",IF(AND(AC768="NÃO",Y768="Consumo"),"2556",)))),REPLACE(I768,1,1,1))))</f>
        <v/>
      </c>
    </row>
    <row r="769" customFormat="false" ht="12.8" hidden="false" customHeight="true" outlineLevel="0" collapsed="false">
      <c r="Y769" s="45"/>
      <c r="Z769" s="46" t="str">
        <f aca="false">IF(B769="","",(IFERROR(VLOOKUP(H769,Dados!A$3:B$15000,2,0),"Não Encontrado")))</f>
        <v/>
      </c>
      <c r="AA769" s="46" t="str">
        <f aca="false">IF(B769="","",(IFERROR(VLOOKUP(G769,Dados!C$3:E$15000,3,0),"Não Encontrado")))</f>
        <v/>
      </c>
      <c r="AB769" s="46" t="str">
        <f aca="false">IFERROR(IF(Z769&lt;&gt;"Não Encontrado",Z769,IF(AA769&lt;&gt;"Não Encontrado",AA769,"")),"")</f>
        <v/>
      </c>
      <c r="AC769" s="45" t="str">
        <f aca="false">IF(B769="","",IF(AB769="","NÃO","SIM"))</f>
        <v/>
      </c>
      <c r="AD769" s="45" t="str">
        <f aca="false">IFERROR(VLOOKUP(G769,Dados!$P$3:$R$500,3,0),"")</f>
        <v/>
      </c>
      <c r="AE769" s="45" t="str">
        <f aca="false">IFERROR(VLOOKUP(G769,Dados!$K$3:$L$500,2,0),"")</f>
        <v/>
      </c>
      <c r="AF769" s="45" t="str">
        <f aca="false">IFERROR(VLOOKUP(G769,Dados!$M$3:$N$500,2,0),"")</f>
        <v/>
      </c>
      <c r="AG769" s="45" t="str">
        <f aca="false">IF(F769="","",IF(AND(AD769="",AE769="",AF769=""),"-",IF(AND(AD769="BIT",AE769="",AF769=""),"BIT",IF(AND(AE769="ANEXO I",AD769="",AF769=""),"ANEXO I",IF(AND(AF769="ANEXO II",AD769="",AE769=""),"ANEXO II","Escolher")))))</f>
        <v/>
      </c>
      <c r="AH769" s="45" t="str">
        <f aca="false">IF(AG769&lt;&gt;"Pneus","",IFERROR(VLOOKUP(R769,Dados!$X$2:$Z$5,3,0)*(AI769-Q769),VLOOKUP(D769,Dados!$X$7:$Z$33,3,0)*(AI769-Q769)))</f>
        <v/>
      </c>
      <c r="AI769" s="47" t="str">
        <f aca="false">IF(B769="","",P769+Q769+O769+M769+L769-N769)</f>
        <v/>
      </c>
      <c r="AJ769" s="48" t="str">
        <f aca="false">IFERROR(IF(AND(AC769="SIM",AG769="-",Y769="REVENDA"),(AB769/1+1)*AI769,IF(AND(AC769="SIM",AG769="Pneus",Y769="REVENDA"),(AB769/1+1)*(AI769-AH769),"")),"")</f>
        <v/>
      </c>
      <c r="AK769" s="48" t="str">
        <f aca="false">IF(AJ769="","",AJ769*17%)</f>
        <v/>
      </c>
      <c r="AL769" s="48" t="str">
        <f aca="false">IFERROR(IF(AC769="NÃO","",IF(AK769="","",IF(E769="Simples Nacional",BF769,IF(T769=0.12,U769*0.5833337002,IF(T769=0,AI769*0.07,U769))))),"")</f>
        <v/>
      </c>
      <c r="AM769" s="47" t="str">
        <f aca="false">IFERROR(IF(AC769="NÃO","",IF(OR(AG769="-",AG769="Pneus"),AK769-AL769,"")),"")</f>
        <v/>
      </c>
      <c r="AN769" s="48" t="str">
        <f aca="false">IF(AND(Y769="REVENDA",AC769="SIM",AG769="BIT"),((AB769/1+1)*AI769)*0.4117,"")</f>
        <v/>
      </c>
      <c r="AO769" s="48" t="str">
        <f aca="false">IF(AN769="","",AN769*17%)</f>
        <v/>
      </c>
      <c r="AP769" s="49" t="str">
        <f aca="false">IF(AN769="","",IF(T769=0.12,(U769*0.4117)*0.4117,IF(T769=0,(AI769*0.07)*0.4117,U769*0.4117)))</f>
        <v/>
      </c>
      <c r="AQ769" s="47" t="str">
        <f aca="false">IF(AN769="","",AO769-AP769)</f>
        <v/>
      </c>
      <c r="AR769" s="50" t="str">
        <f aca="false">IFERROR(IF(AND(AC769="SIM",Y769="REVENDA",LEFT(AG769,5)="ANEXO")*OR(AE769="ANEXO I",AF769="ANEXO II"),VLOOKUP(H769,Dados!G:I,2,0),""),"INSERIR MVA")</f>
        <v/>
      </c>
      <c r="AS769" s="48" t="str">
        <f aca="false">IF(LEFT(AG769,5)="ANEXO",VLOOKUP(AG769,Dados!$X$111:$Z$112,2,0)*(AI769-Q769),"")</f>
        <v/>
      </c>
      <c r="AT769" s="48" t="str">
        <f aca="false">IFERROR(IF(AR769="","",(AI769*AR769)+AI769),"INSERIR MVA")</f>
        <v/>
      </c>
      <c r="AU769" s="48" t="str">
        <f aca="false">IF(AT769="","",IF(AY769=0.04,U769,AS769*AY769))</f>
        <v/>
      </c>
      <c r="AV769" s="47" t="str">
        <f aca="false">IFERROR(IF(AU769="","",(VLOOKUP(AG769,Dados!$X$111:$Z$112,3,0)*AT769*0.17)),"INSERIR MVA")</f>
        <v/>
      </c>
      <c r="AW769" s="47" t="str">
        <f aca="false">IFERROR(IF(AR769="","",AV769-AU769),"")</f>
        <v/>
      </c>
      <c r="AX769" s="51" t="str">
        <f aca="false">IFERROR(IF(AC769="NÃO","",IF(AM769&lt;&gt;"",AM769-W769,IF(AQ769&lt;&gt;"",AQ769-W769,IF(AW769&lt;&gt;"",AW769-W769,"")))),"")</f>
        <v/>
      </c>
      <c r="AY769" s="46" t="str">
        <f aca="false">IFERROR(IF(ISNA(VLOOKUP(R769,Dados!$X$2:$Y$5,2,0)),VLOOKUP(D769,Dados!$X$7:$Y$33,2,0),VLOOKUP(R769,Dados!$X$2:$Y$5,2,0)),"")</f>
        <v/>
      </c>
      <c r="AZ769" s="52" t="str">
        <f aca="false">IF(C769="","",IF(AND(Y769="CONSUMO",AC769="NÃO")*OR(AG769="-",AG769="BIT"),IF(E769&lt;&gt;"",(AI769-(P769+L769-N769+Q769)*AY769)/0.83),""))</f>
        <v/>
      </c>
      <c r="BA769" s="51" t="str">
        <f aca="false">IF(AZ769="","",AZ769*0.17-((P769+L769-N769+Q769)*AY769))</f>
        <v/>
      </c>
      <c r="BB769" s="51" t="str">
        <f aca="false">IF(AND(Y769="CONSUMO",AG769="ANEXO I",AY769&gt;4%),(AI769-(P769+L769-N769+Q769)*0.0514)/0.83*(0.5177)*(0.17)-AI769*0.0514,IF(AND(Y769="CONSUMO",AG769="ANEXO II",AY769&gt;4%),(AI769-(P769+L769-N769+Q769)*0.041)/0.83*(0.3295)*(0.17)-AI769*0.041,IF(AND(Y769="CONSUMO",AG769="ANEXO I",AY769=4%),(AI769-(P769+L769-N769+Q769)*0.04)/0.83*(0.5177)*(0.17)-AI769*0.04,IF(AND(Y769="CONSUMO",AG769="ANEXO II",AY769=4%),(AI769-(P769+L769-N769+Q769)*0.04)/0.83*(0.3295)*(0.17)-AI769*0.04,""))))</f>
        <v/>
      </c>
      <c r="BC769" s="51" t="str">
        <f aca="false">IF(C769="","",IF(AND(Y769="CONSUMO",AC769="SIM")*OR(AG769="-",AG769="BIT"),IF(E769&lt;&gt;"",(AI769-(P769+L769-N769+Q769)*AY769)/0.83),""))</f>
        <v/>
      </c>
      <c r="BD769" s="51" t="str">
        <f aca="false">IF(BC769="","",BC769*0.17)</f>
        <v/>
      </c>
      <c r="BE769" s="51" t="str">
        <f aca="false">IF(I769=6908,0,IF(BC769="","",BD769-((P769+L769-N769+Q769)*AY769)))</f>
        <v/>
      </c>
      <c r="BF769" s="53" t="str">
        <f aca="false">IF(B769="","",IF(OR(B769="",E769="Regime Normal"),0,(AI769-Q769)*VLOOKUP(R769,Dados!$X$98:$Y$108,2,0)))</f>
        <v/>
      </c>
      <c r="BG769" s="54" t="str">
        <f aca="false">IFERROR(VLOOKUP(I769,Dados!$AC$27:$AD$43,2,0),IF(B769="","",IF(D769&lt;&gt;"MT",IF(AND(AC769="SIM",Y769="Revenda"),"2403",IF(AND(AC769="SIM",Y769="Consumo"),"2407",IF(AND(AC769="NÃO",Y769="Revenda"),"2102",IF(AND(AC769="NÃO",Y769="Consumo"),"2556",)))),REPLACE(I769,1,1,1))))</f>
        <v/>
      </c>
    </row>
    <row r="770" customFormat="false" ht="12.8" hidden="false" customHeight="true" outlineLevel="0" collapsed="false">
      <c r="Y770" s="45"/>
      <c r="Z770" s="46" t="str">
        <f aca="false">IF(B770="","",(IFERROR(VLOOKUP(H770,Dados!A$3:B$15000,2,0),"Não Encontrado")))</f>
        <v/>
      </c>
      <c r="AA770" s="46" t="str">
        <f aca="false">IF(B770="","",(IFERROR(VLOOKUP(G770,Dados!C$3:E$15000,3,0),"Não Encontrado")))</f>
        <v/>
      </c>
      <c r="AB770" s="46" t="str">
        <f aca="false">IFERROR(IF(Z770&lt;&gt;"Não Encontrado",Z770,IF(AA770&lt;&gt;"Não Encontrado",AA770,"")),"")</f>
        <v/>
      </c>
      <c r="AC770" s="45" t="str">
        <f aca="false">IF(B770="","",IF(AB770="","NÃO","SIM"))</f>
        <v/>
      </c>
      <c r="AD770" s="45" t="str">
        <f aca="false">IFERROR(VLOOKUP(G770,Dados!$P$3:$R$500,3,0),"")</f>
        <v/>
      </c>
      <c r="AE770" s="45" t="str">
        <f aca="false">IFERROR(VLOOKUP(G770,Dados!$K$3:$L$500,2,0),"")</f>
        <v/>
      </c>
      <c r="AF770" s="45" t="str">
        <f aca="false">IFERROR(VLOOKUP(G770,Dados!$M$3:$N$500,2,0),"")</f>
        <v/>
      </c>
      <c r="AG770" s="45" t="str">
        <f aca="false">IF(F770="","",IF(AND(AD770="",AE770="",AF770=""),"-",IF(AND(AD770="BIT",AE770="",AF770=""),"BIT",IF(AND(AE770="ANEXO I",AD770="",AF770=""),"ANEXO I",IF(AND(AF770="ANEXO II",AD770="",AE770=""),"ANEXO II","Escolher")))))</f>
        <v/>
      </c>
      <c r="AH770" s="45" t="str">
        <f aca="false">IF(AG770&lt;&gt;"Pneus","",IFERROR(VLOOKUP(R770,Dados!$X$2:$Z$5,3,0)*(AI770-Q770),VLOOKUP(D770,Dados!$X$7:$Z$33,3,0)*(AI770-Q770)))</f>
        <v/>
      </c>
      <c r="AI770" s="47" t="str">
        <f aca="false">IF(B770="","",P770+Q770+O770+M770+L770-N770)</f>
        <v/>
      </c>
      <c r="AJ770" s="48" t="str">
        <f aca="false">IFERROR(IF(AND(AC770="SIM",AG770="-",Y770="REVENDA"),(AB770/1+1)*AI770,IF(AND(AC770="SIM",AG770="Pneus",Y770="REVENDA"),(AB770/1+1)*(AI770-AH770),"")),"")</f>
        <v/>
      </c>
      <c r="AK770" s="48" t="str">
        <f aca="false">IF(AJ770="","",AJ770*17%)</f>
        <v/>
      </c>
      <c r="AL770" s="48" t="str">
        <f aca="false">IFERROR(IF(AC770="NÃO","",IF(AK770="","",IF(E770="Simples Nacional",BF770,IF(T770=0.12,U770*0.5833337002,IF(T770=0,AI770*0.07,U770))))),"")</f>
        <v/>
      </c>
      <c r="AM770" s="47" t="str">
        <f aca="false">IFERROR(IF(AC770="NÃO","",IF(OR(AG770="-",AG770="Pneus"),AK770-AL770,"")),"")</f>
        <v/>
      </c>
      <c r="AN770" s="48" t="str">
        <f aca="false">IF(AND(Y770="REVENDA",AC770="SIM",AG770="BIT"),((AB770/1+1)*AI770)*0.4117,"")</f>
        <v/>
      </c>
      <c r="AO770" s="48" t="str">
        <f aca="false">IF(AN770="","",AN770*17%)</f>
        <v/>
      </c>
      <c r="AP770" s="49" t="str">
        <f aca="false">IF(AN770="","",IF(T770=0.12,(U770*0.4117)*0.4117,IF(T770=0,(AI770*0.07)*0.4117,U770*0.4117)))</f>
        <v/>
      </c>
      <c r="AQ770" s="47" t="str">
        <f aca="false">IF(AN770="","",AO770-AP770)</f>
        <v/>
      </c>
      <c r="AR770" s="50" t="str">
        <f aca="false">IFERROR(IF(AND(AC770="SIM",Y770="REVENDA",LEFT(AG770,5)="ANEXO")*OR(AE770="ANEXO I",AF770="ANEXO II"),VLOOKUP(H770,Dados!G:I,2,0),""),"INSERIR MVA")</f>
        <v/>
      </c>
      <c r="AS770" s="48" t="str">
        <f aca="false">IF(LEFT(AG770,5)="ANEXO",VLOOKUP(AG770,Dados!$X$111:$Z$112,2,0)*(AI770-Q770),"")</f>
        <v/>
      </c>
      <c r="AT770" s="48" t="str">
        <f aca="false">IFERROR(IF(AR770="","",(AI770*AR770)+AI770),"INSERIR MVA")</f>
        <v/>
      </c>
      <c r="AU770" s="48" t="str">
        <f aca="false">IF(AT770="","",IF(AY770=0.04,U770,AS770*AY770))</f>
        <v/>
      </c>
      <c r="AV770" s="47" t="str">
        <f aca="false">IFERROR(IF(AU770="","",(VLOOKUP(AG770,Dados!$X$111:$Z$112,3,0)*AT770*0.17)),"INSERIR MVA")</f>
        <v/>
      </c>
      <c r="AW770" s="47" t="str">
        <f aca="false">IFERROR(IF(AR770="","",AV770-AU770),"")</f>
        <v/>
      </c>
      <c r="AX770" s="51" t="str">
        <f aca="false">IFERROR(IF(AC770="NÃO","",IF(AM770&lt;&gt;"",AM770-W770,IF(AQ770&lt;&gt;"",AQ770-W770,IF(AW770&lt;&gt;"",AW770-W770,"")))),"")</f>
        <v/>
      </c>
      <c r="AY770" s="46" t="str">
        <f aca="false">IFERROR(IF(ISNA(VLOOKUP(R770,Dados!$X$2:$Y$5,2,0)),VLOOKUP(D770,Dados!$X$7:$Y$33,2,0),VLOOKUP(R770,Dados!$X$2:$Y$5,2,0)),"")</f>
        <v/>
      </c>
      <c r="AZ770" s="52" t="str">
        <f aca="false">IF(C770="","",IF(AND(Y770="CONSUMO",AC770="NÃO")*OR(AG770="-",AG770="BIT"),IF(E770&lt;&gt;"",(AI770-(P770+L770-N770+Q770)*AY770)/0.83),""))</f>
        <v/>
      </c>
      <c r="BA770" s="51" t="str">
        <f aca="false">IF(AZ770="","",AZ770*0.17-((P770+L770-N770+Q770)*AY770))</f>
        <v/>
      </c>
      <c r="BB770" s="51" t="str">
        <f aca="false">IF(AND(Y770="CONSUMO",AG770="ANEXO I",AY770&gt;4%),(AI770-(P770+L770-N770+Q770)*0.0514)/0.83*(0.5177)*(0.17)-AI770*0.0514,IF(AND(Y770="CONSUMO",AG770="ANEXO II",AY770&gt;4%),(AI770-(P770+L770-N770+Q770)*0.041)/0.83*(0.3295)*(0.17)-AI770*0.041,IF(AND(Y770="CONSUMO",AG770="ANEXO I",AY770=4%),(AI770-(P770+L770-N770+Q770)*0.04)/0.83*(0.5177)*(0.17)-AI770*0.04,IF(AND(Y770="CONSUMO",AG770="ANEXO II",AY770=4%),(AI770-(P770+L770-N770+Q770)*0.04)/0.83*(0.3295)*(0.17)-AI770*0.04,""))))</f>
        <v/>
      </c>
      <c r="BC770" s="51" t="str">
        <f aca="false">IF(C770="","",IF(AND(Y770="CONSUMO",AC770="SIM")*OR(AG770="-",AG770="BIT"),IF(E770&lt;&gt;"",(AI770-(P770+L770-N770+Q770)*AY770)/0.83),""))</f>
        <v/>
      </c>
      <c r="BD770" s="51" t="str">
        <f aca="false">IF(BC770="","",BC770*0.17)</f>
        <v/>
      </c>
      <c r="BE770" s="51" t="str">
        <f aca="false">IF(I770=6908,0,IF(BC770="","",BD770-((P770+L770-N770+Q770)*AY770)))</f>
        <v/>
      </c>
      <c r="BF770" s="53" t="str">
        <f aca="false">IF(B770="","",IF(OR(B770="",E770="Regime Normal"),0,(AI770-Q770)*VLOOKUP(R770,Dados!$X$98:$Y$108,2,0)))</f>
        <v/>
      </c>
      <c r="BG770" s="54" t="str">
        <f aca="false">IFERROR(VLOOKUP(I770,Dados!$AC$27:$AD$43,2,0),IF(B770="","",IF(D770&lt;&gt;"MT",IF(AND(AC770="SIM",Y770="Revenda"),"2403",IF(AND(AC770="SIM",Y770="Consumo"),"2407",IF(AND(AC770="NÃO",Y770="Revenda"),"2102",IF(AND(AC770="NÃO",Y770="Consumo"),"2556",)))),REPLACE(I770,1,1,1))))</f>
        <v/>
      </c>
    </row>
    <row r="771" customFormat="false" ht="12.8" hidden="false" customHeight="true" outlineLevel="0" collapsed="false">
      <c r="Y771" s="45"/>
      <c r="Z771" s="46" t="str">
        <f aca="false">IF(B771="","",(IFERROR(VLOOKUP(H771,Dados!A$3:B$15000,2,0),"Não Encontrado")))</f>
        <v/>
      </c>
      <c r="AA771" s="46" t="str">
        <f aca="false">IF(B771="","",(IFERROR(VLOOKUP(G771,Dados!C$3:E$15000,3,0),"Não Encontrado")))</f>
        <v/>
      </c>
      <c r="AB771" s="46" t="str">
        <f aca="false">IFERROR(IF(Z771&lt;&gt;"Não Encontrado",Z771,IF(AA771&lt;&gt;"Não Encontrado",AA771,"")),"")</f>
        <v/>
      </c>
      <c r="AC771" s="45" t="str">
        <f aca="false">IF(B771="","",IF(AB771="","NÃO","SIM"))</f>
        <v/>
      </c>
      <c r="AD771" s="45" t="str">
        <f aca="false">IFERROR(VLOOKUP(G771,Dados!$P$3:$R$500,3,0),"")</f>
        <v/>
      </c>
      <c r="AE771" s="45" t="str">
        <f aca="false">IFERROR(VLOOKUP(G771,Dados!$K$3:$L$500,2,0),"")</f>
        <v/>
      </c>
      <c r="AF771" s="45" t="str">
        <f aca="false">IFERROR(VLOOKUP(G771,Dados!$M$3:$N$500,2,0),"")</f>
        <v/>
      </c>
      <c r="AG771" s="45" t="str">
        <f aca="false">IF(F771="","",IF(AND(AD771="",AE771="",AF771=""),"-",IF(AND(AD771="BIT",AE771="",AF771=""),"BIT",IF(AND(AE771="ANEXO I",AD771="",AF771=""),"ANEXO I",IF(AND(AF771="ANEXO II",AD771="",AE771=""),"ANEXO II","Escolher")))))</f>
        <v/>
      </c>
      <c r="AH771" s="45" t="str">
        <f aca="false">IF(AG771&lt;&gt;"Pneus","",IFERROR(VLOOKUP(R771,Dados!$X$2:$Z$5,3,0)*(AI771-Q771),VLOOKUP(D771,Dados!$X$7:$Z$33,3,0)*(AI771-Q771)))</f>
        <v/>
      </c>
      <c r="AI771" s="47" t="str">
        <f aca="false">IF(B771="","",P771+Q771+O771+M771+L771-N771)</f>
        <v/>
      </c>
      <c r="AJ771" s="48" t="str">
        <f aca="false">IFERROR(IF(AND(AC771="SIM",AG771="-",Y771="REVENDA"),(AB771/1+1)*AI771,IF(AND(AC771="SIM",AG771="Pneus",Y771="REVENDA"),(AB771/1+1)*(AI771-AH771),"")),"")</f>
        <v/>
      </c>
      <c r="AK771" s="48" t="str">
        <f aca="false">IF(AJ771="","",AJ771*17%)</f>
        <v/>
      </c>
      <c r="AL771" s="48" t="str">
        <f aca="false">IFERROR(IF(AC771="NÃO","",IF(AK771="","",IF(E771="Simples Nacional",BF771,IF(T771=0.12,U771*0.5833337002,IF(T771=0,AI771*0.07,U771))))),"")</f>
        <v/>
      </c>
      <c r="AM771" s="47" t="str">
        <f aca="false">IFERROR(IF(AC771="NÃO","",IF(OR(AG771="-",AG771="Pneus"),AK771-AL771,"")),"")</f>
        <v/>
      </c>
      <c r="AN771" s="48" t="str">
        <f aca="false">IF(AND(Y771="REVENDA",AC771="SIM",AG771="BIT"),((AB771/1+1)*AI771)*0.4117,"")</f>
        <v/>
      </c>
      <c r="AO771" s="48" t="str">
        <f aca="false">IF(AN771="","",AN771*17%)</f>
        <v/>
      </c>
      <c r="AP771" s="49" t="str">
        <f aca="false">IF(AN771="","",IF(T771=0.12,(U771*0.4117)*0.4117,IF(T771=0,(AI771*0.07)*0.4117,U771*0.4117)))</f>
        <v/>
      </c>
      <c r="AQ771" s="47" t="str">
        <f aca="false">IF(AN771="","",AO771-AP771)</f>
        <v/>
      </c>
      <c r="AR771" s="50" t="str">
        <f aca="false">IFERROR(IF(AND(AC771="SIM",Y771="REVENDA",LEFT(AG771,5)="ANEXO")*OR(AE771="ANEXO I",AF771="ANEXO II"),VLOOKUP(H771,Dados!G:I,2,0),""),"INSERIR MVA")</f>
        <v/>
      </c>
      <c r="AS771" s="48" t="str">
        <f aca="false">IF(LEFT(AG771,5)="ANEXO",VLOOKUP(AG771,Dados!$X$111:$Z$112,2,0)*(AI771-Q771),"")</f>
        <v/>
      </c>
      <c r="AT771" s="48" t="str">
        <f aca="false">IFERROR(IF(AR771="","",(AI771*AR771)+AI771),"INSERIR MVA")</f>
        <v/>
      </c>
      <c r="AU771" s="48" t="str">
        <f aca="false">IF(AT771="","",IF(AY771=0.04,U771,AS771*AY771))</f>
        <v/>
      </c>
      <c r="AV771" s="47" t="str">
        <f aca="false">IFERROR(IF(AU771="","",(VLOOKUP(AG771,Dados!$X$111:$Z$112,3,0)*AT771*0.17)),"INSERIR MVA")</f>
        <v/>
      </c>
      <c r="AW771" s="47" t="str">
        <f aca="false">IFERROR(IF(AR771="","",AV771-AU771),"")</f>
        <v/>
      </c>
      <c r="AX771" s="51" t="str">
        <f aca="false">IFERROR(IF(AC771="NÃO","",IF(AM771&lt;&gt;"",AM771-W771,IF(AQ771&lt;&gt;"",AQ771-W771,IF(AW771&lt;&gt;"",AW771-W771,"")))),"")</f>
        <v/>
      </c>
      <c r="AY771" s="46" t="str">
        <f aca="false">IFERROR(IF(ISNA(VLOOKUP(R771,Dados!$X$2:$Y$5,2,0)),VLOOKUP(D771,Dados!$X$7:$Y$33,2,0),VLOOKUP(R771,Dados!$X$2:$Y$5,2,0)),"")</f>
        <v/>
      </c>
      <c r="AZ771" s="52" t="str">
        <f aca="false">IF(C771="","",IF(AND(Y771="CONSUMO",AC771="NÃO")*OR(AG771="-",AG771="BIT"),IF(E771&lt;&gt;"",(AI771-(P771+L771-N771+Q771)*AY771)/0.83),""))</f>
        <v/>
      </c>
      <c r="BA771" s="51" t="str">
        <f aca="false">IF(AZ771="","",AZ771*0.17-((P771+L771-N771+Q771)*AY771))</f>
        <v/>
      </c>
      <c r="BB771" s="51" t="str">
        <f aca="false">IF(AND(Y771="CONSUMO",AG771="ANEXO I",AY771&gt;4%),(AI771-(P771+L771-N771+Q771)*0.0514)/0.83*(0.5177)*(0.17)-AI771*0.0514,IF(AND(Y771="CONSUMO",AG771="ANEXO II",AY771&gt;4%),(AI771-(P771+L771-N771+Q771)*0.041)/0.83*(0.3295)*(0.17)-AI771*0.041,IF(AND(Y771="CONSUMO",AG771="ANEXO I",AY771=4%),(AI771-(P771+L771-N771+Q771)*0.04)/0.83*(0.5177)*(0.17)-AI771*0.04,IF(AND(Y771="CONSUMO",AG771="ANEXO II",AY771=4%),(AI771-(P771+L771-N771+Q771)*0.04)/0.83*(0.3295)*(0.17)-AI771*0.04,""))))</f>
        <v/>
      </c>
      <c r="BC771" s="51" t="str">
        <f aca="false">IF(C771="","",IF(AND(Y771="CONSUMO",AC771="SIM")*OR(AG771="-",AG771="BIT"),IF(E771&lt;&gt;"",(AI771-(P771+L771-N771+Q771)*AY771)/0.83),""))</f>
        <v/>
      </c>
      <c r="BD771" s="51" t="str">
        <f aca="false">IF(BC771="","",BC771*0.17)</f>
        <v/>
      </c>
      <c r="BE771" s="51" t="str">
        <f aca="false">IF(I771=6908,0,IF(BC771="","",BD771-((P771+L771-N771+Q771)*AY771)))</f>
        <v/>
      </c>
      <c r="BF771" s="53" t="str">
        <f aca="false">IF(B771="","",IF(OR(B771="",E771="Regime Normal"),0,(AI771-Q771)*VLOOKUP(R771,Dados!$X$98:$Y$108,2,0)))</f>
        <v/>
      </c>
      <c r="BG771" s="54" t="str">
        <f aca="false">IFERROR(VLOOKUP(I771,Dados!$AC$27:$AD$43,2,0),IF(B771="","",IF(D771&lt;&gt;"MT",IF(AND(AC771="SIM",Y771="Revenda"),"2403",IF(AND(AC771="SIM",Y771="Consumo"),"2407",IF(AND(AC771="NÃO",Y771="Revenda"),"2102",IF(AND(AC771="NÃO",Y771="Consumo"),"2556",)))),REPLACE(I771,1,1,1))))</f>
        <v/>
      </c>
    </row>
    <row r="772" customFormat="false" ht="12.8" hidden="false" customHeight="true" outlineLevel="0" collapsed="false">
      <c r="Y772" s="45"/>
      <c r="Z772" s="46" t="str">
        <f aca="false">IF(B772="","",(IFERROR(VLOOKUP(H772,Dados!A$3:B$15000,2,0),"Não Encontrado")))</f>
        <v/>
      </c>
      <c r="AA772" s="46" t="str">
        <f aca="false">IF(B772="","",(IFERROR(VLOOKUP(G772,Dados!C$3:E$15000,3,0),"Não Encontrado")))</f>
        <v/>
      </c>
      <c r="AB772" s="46" t="str">
        <f aca="false">IFERROR(IF(Z772&lt;&gt;"Não Encontrado",Z772,IF(AA772&lt;&gt;"Não Encontrado",AA772,"")),"")</f>
        <v/>
      </c>
      <c r="AC772" s="45" t="str">
        <f aca="false">IF(B772="","",IF(AB772="","NÃO","SIM"))</f>
        <v/>
      </c>
      <c r="AD772" s="45" t="str">
        <f aca="false">IFERROR(VLOOKUP(G772,Dados!$P$3:$R$500,3,0),"")</f>
        <v/>
      </c>
      <c r="AE772" s="45" t="str">
        <f aca="false">IFERROR(VLOOKUP(G772,Dados!$K$3:$L$500,2,0),"")</f>
        <v/>
      </c>
      <c r="AF772" s="45" t="str">
        <f aca="false">IFERROR(VLOOKUP(G772,Dados!$M$3:$N$500,2,0),"")</f>
        <v/>
      </c>
      <c r="AG772" s="45" t="str">
        <f aca="false">IF(F772="","",IF(AND(AD772="",AE772="",AF772=""),"-",IF(AND(AD772="BIT",AE772="",AF772=""),"BIT",IF(AND(AE772="ANEXO I",AD772="",AF772=""),"ANEXO I",IF(AND(AF772="ANEXO II",AD772="",AE772=""),"ANEXO II","Escolher")))))</f>
        <v/>
      </c>
      <c r="AH772" s="45" t="str">
        <f aca="false">IF(AG772&lt;&gt;"Pneus","",IFERROR(VLOOKUP(R772,Dados!$X$2:$Z$5,3,0)*(AI772-Q772),VLOOKUP(D772,Dados!$X$7:$Z$33,3,0)*(AI772-Q772)))</f>
        <v/>
      </c>
      <c r="AI772" s="47" t="str">
        <f aca="false">IF(B772="","",P772+Q772+O772+M772+L772-N772)</f>
        <v/>
      </c>
      <c r="AJ772" s="48" t="str">
        <f aca="false">IFERROR(IF(AND(AC772="SIM",AG772="-",Y772="REVENDA"),(AB772/1+1)*AI772,IF(AND(AC772="SIM",AG772="Pneus",Y772="REVENDA"),(AB772/1+1)*(AI772-AH772),"")),"")</f>
        <v/>
      </c>
      <c r="AK772" s="48" t="str">
        <f aca="false">IF(AJ772="","",AJ772*17%)</f>
        <v/>
      </c>
      <c r="AL772" s="48" t="str">
        <f aca="false">IFERROR(IF(AC772="NÃO","",IF(AK772="","",IF(E772="Simples Nacional",BF772,IF(T772=0.12,U772*0.5833337002,IF(T772=0,AI772*0.07,U772))))),"")</f>
        <v/>
      </c>
      <c r="AM772" s="47" t="str">
        <f aca="false">IFERROR(IF(AC772="NÃO","",IF(OR(AG772="-",AG772="Pneus"),AK772-AL772,"")),"")</f>
        <v/>
      </c>
      <c r="AN772" s="48" t="str">
        <f aca="false">IF(AND(Y772="REVENDA",AC772="SIM",AG772="BIT"),((AB772/1+1)*AI772)*0.4117,"")</f>
        <v/>
      </c>
      <c r="AO772" s="48" t="str">
        <f aca="false">IF(AN772="","",AN772*17%)</f>
        <v/>
      </c>
      <c r="AP772" s="49" t="str">
        <f aca="false">IF(AN772="","",IF(T772=0.12,(U772*0.4117)*0.4117,IF(T772=0,(AI772*0.07)*0.4117,U772*0.4117)))</f>
        <v/>
      </c>
      <c r="AQ772" s="47" t="str">
        <f aca="false">IF(AN772="","",AO772-AP772)</f>
        <v/>
      </c>
      <c r="AR772" s="50" t="str">
        <f aca="false">IFERROR(IF(AND(AC772="SIM",Y772="REVENDA",LEFT(AG772,5)="ANEXO")*OR(AE772="ANEXO I",AF772="ANEXO II"),VLOOKUP(H772,Dados!G:I,2,0),""),"INSERIR MVA")</f>
        <v/>
      </c>
      <c r="AS772" s="48" t="str">
        <f aca="false">IF(LEFT(AG772,5)="ANEXO",VLOOKUP(AG772,Dados!$X$111:$Z$112,2,0)*(AI772-Q772),"")</f>
        <v/>
      </c>
      <c r="AT772" s="48" t="str">
        <f aca="false">IFERROR(IF(AR772="","",(AI772*AR772)+AI772),"INSERIR MVA")</f>
        <v/>
      </c>
      <c r="AU772" s="48" t="str">
        <f aca="false">IF(AT772="","",IF(AY772=0.04,U772,AS772*AY772))</f>
        <v/>
      </c>
      <c r="AV772" s="47" t="str">
        <f aca="false">IFERROR(IF(AU772="","",(VLOOKUP(AG772,Dados!$X$111:$Z$112,3,0)*AT772*0.17)),"INSERIR MVA")</f>
        <v/>
      </c>
      <c r="AW772" s="47" t="str">
        <f aca="false">IFERROR(IF(AR772="","",AV772-AU772),"")</f>
        <v/>
      </c>
      <c r="AX772" s="51" t="str">
        <f aca="false">IFERROR(IF(AC772="NÃO","",IF(AM772&lt;&gt;"",AM772-W772,IF(AQ772&lt;&gt;"",AQ772-W772,IF(AW772&lt;&gt;"",AW772-W772,"")))),"")</f>
        <v/>
      </c>
      <c r="AY772" s="46" t="str">
        <f aca="false">IFERROR(IF(ISNA(VLOOKUP(R772,Dados!$X$2:$Y$5,2,0)),VLOOKUP(D772,Dados!$X$7:$Y$33,2,0),VLOOKUP(R772,Dados!$X$2:$Y$5,2,0)),"")</f>
        <v/>
      </c>
      <c r="AZ772" s="52" t="str">
        <f aca="false">IF(C772="","",IF(AND(Y772="CONSUMO",AC772="NÃO")*OR(AG772="-",AG772="BIT"),IF(E772&lt;&gt;"",(AI772-(P772+L772-N772+Q772)*AY772)/0.83),""))</f>
        <v/>
      </c>
      <c r="BA772" s="51" t="str">
        <f aca="false">IF(AZ772="","",AZ772*0.17-((P772+L772-N772+Q772)*AY772))</f>
        <v/>
      </c>
      <c r="BB772" s="51" t="str">
        <f aca="false">IF(AND(Y772="CONSUMO",AG772="ANEXO I",AY772&gt;4%),(AI772-(P772+L772-N772+Q772)*0.0514)/0.83*(0.5177)*(0.17)-AI772*0.0514,IF(AND(Y772="CONSUMO",AG772="ANEXO II",AY772&gt;4%),(AI772-(P772+L772-N772+Q772)*0.041)/0.83*(0.3295)*(0.17)-AI772*0.041,IF(AND(Y772="CONSUMO",AG772="ANEXO I",AY772=4%),(AI772-(P772+L772-N772+Q772)*0.04)/0.83*(0.5177)*(0.17)-AI772*0.04,IF(AND(Y772="CONSUMO",AG772="ANEXO II",AY772=4%),(AI772-(P772+L772-N772+Q772)*0.04)/0.83*(0.3295)*(0.17)-AI772*0.04,""))))</f>
        <v/>
      </c>
      <c r="BC772" s="51" t="str">
        <f aca="false">IF(C772="","",IF(AND(Y772="CONSUMO",AC772="SIM")*OR(AG772="-",AG772="BIT"),IF(E772&lt;&gt;"",(AI772-(P772+L772-N772+Q772)*AY772)/0.83),""))</f>
        <v/>
      </c>
      <c r="BD772" s="51" t="str">
        <f aca="false">IF(BC772="","",BC772*0.17)</f>
        <v/>
      </c>
      <c r="BE772" s="51" t="str">
        <f aca="false">IF(I772=6908,0,IF(BC772="","",BD772-((P772+L772-N772+Q772)*AY772)))</f>
        <v/>
      </c>
      <c r="BF772" s="53" t="str">
        <f aca="false">IF(B772="","",IF(OR(B772="",E772="Regime Normal"),0,(AI772-Q772)*VLOOKUP(R772,Dados!$X$98:$Y$108,2,0)))</f>
        <v/>
      </c>
      <c r="BG772" s="54" t="str">
        <f aca="false">IFERROR(VLOOKUP(I772,Dados!$AC$27:$AD$43,2,0),IF(B772="","",IF(D772&lt;&gt;"MT",IF(AND(AC772="SIM",Y772="Revenda"),"2403",IF(AND(AC772="SIM",Y772="Consumo"),"2407",IF(AND(AC772="NÃO",Y772="Revenda"),"2102",IF(AND(AC772="NÃO",Y772="Consumo"),"2556",)))),REPLACE(I772,1,1,1))))</f>
        <v/>
      </c>
    </row>
    <row r="773" customFormat="false" ht="12.8" hidden="false" customHeight="true" outlineLevel="0" collapsed="false">
      <c r="Y773" s="45"/>
      <c r="Z773" s="46" t="str">
        <f aca="false">IF(B773="","",(IFERROR(VLOOKUP(H773,Dados!A$3:B$15000,2,0),"Não Encontrado")))</f>
        <v/>
      </c>
      <c r="AA773" s="46" t="str">
        <f aca="false">IF(B773="","",(IFERROR(VLOOKUP(G773,Dados!C$3:E$15000,3,0),"Não Encontrado")))</f>
        <v/>
      </c>
      <c r="AB773" s="46" t="str">
        <f aca="false">IFERROR(IF(Z773&lt;&gt;"Não Encontrado",Z773,IF(AA773&lt;&gt;"Não Encontrado",AA773,"")),"")</f>
        <v/>
      </c>
      <c r="AC773" s="45" t="str">
        <f aca="false">IF(B773="","",IF(AB773="","NÃO","SIM"))</f>
        <v/>
      </c>
      <c r="AD773" s="45" t="str">
        <f aca="false">IFERROR(VLOOKUP(G773,Dados!$P$3:$R$500,3,0),"")</f>
        <v/>
      </c>
      <c r="AE773" s="45" t="str">
        <f aca="false">IFERROR(VLOOKUP(G773,Dados!$K$3:$L$500,2,0),"")</f>
        <v/>
      </c>
      <c r="AF773" s="45" t="str">
        <f aca="false">IFERROR(VLOOKUP(G773,Dados!$M$3:$N$500,2,0),"")</f>
        <v/>
      </c>
      <c r="AG773" s="45" t="str">
        <f aca="false">IF(F773="","",IF(AND(AD773="",AE773="",AF773=""),"-",IF(AND(AD773="BIT",AE773="",AF773=""),"BIT",IF(AND(AE773="ANEXO I",AD773="",AF773=""),"ANEXO I",IF(AND(AF773="ANEXO II",AD773="",AE773=""),"ANEXO II","Escolher")))))</f>
        <v/>
      </c>
      <c r="AH773" s="45" t="str">
        <f aca="false">IF(AG773&lt;&gt;"Pneus","",IFERROR(VLOOKUP(R773,Dados!$X$2:$Z$5,3,0)*(AI773-Q773),VLOOKUP(D773,Dados!$X$7:$Z$33,3,0)*(AI773-Q773)))</f>
        <v/>
      </c>
      <c r="AI773" s="47" t="str">
        <f aca="false">IF(B773="","",P773+Q773+O773+M773+L773-N773)</f>
        <v/>
      </c>
      <c r="AJ773" s="48" t="str">
        <f aca="false">IFERROR(IF(AND(AC773="SIM",AG773="-",Y773="REVENDA"),(AB773/1+1)*AI773,IF(AND(AC773="SIM",AG773="Pneus",Y773="REVENDA"),(AB773/1+1)*(AI773-AH773),"")),"")</f>
        <v/>
      </c>
      <c r="AK773" s="48" t="str">
        <f aca="false">IF(AJ773="","",AJ773*17%)</f>
        <v/>
      </c>
      <c r="AL773" s="48" t="str">
        <f aca="false">IFERROR(IF(AC773="NÃO","",IF(AK773="","",IF(E773="Simples Nacional",BF773,IF(T773=0.12,U773*0.5833337002,IF(T773=0,AI773*0.07,U773))))),"")</f>
        <v/>
      </c>
      <c r="AM773" s="47" t="str">
        <f aca="false">IFERROR(IF(AC773="NÃO","",IF(OR(AG773="-",AG773="Pneus"),AK773-AL773,"")),"")</f>
        <v/>
      </c>
      <c r="AN773" s="48" t="str">
        <f aca="false">IF(AND(Y773="REVENDA",AC773="SIM",AG773="BIT"),((AB773/1+1)*AI773)*0.4117,"")</f>
        <v/>
      </c>
      <c r="AO773" s="48" t="str">
        <f aca="false">IF(AN773="","",AN773*17%)</f>
        <v/>
      </c>
      <c r="AP773" s="49" t="str">
        <f aca="false">IF(AN773="","",IF(T773=0.12,(U773*0.4117)*0.4117,IF(T773=0,(AI773*0.07)*0.4117,U773*0.4117)))</f>
        <v/>
      </c>
      <c r="AQ773" s="47" t="str">
        <f aca="false">IF(AN773="","",AO773-AP773)</f>
        <v/>
      </c>
      <c r="AR773" s="50" t="str">
        <f aca="false">IFERROR(IF(AND(AC773="SIM",Y773="REVENDA",LEFT(AG773,5)="ANEXO")*OR(AE773="ANEXO I",AF773="ANEXO II"),VLOOKUP(H773,Dados!G:I,2,0),""),"INSERIR MVA")</f>
        <v/>
      </c>
      <c r="AS773" s="48" t="str">
        <f aca="false">IF(LEFT(AG773,5)="ANEXO",VLOOKUP(AG773,Dados!$X$111:$Z$112,2,0)*(AI773-Q773),"")</f>
        <v/>
      </c>
      <c r="AT773" s="48" t="str">
        <f aca="false">IFERROR(IF(AR773="","",(AI773*AR773)+AI773),"INSERIR MVA")</f>
        <v/>
      </c>
      <c r="AU773" s="48" t="str">
        <f aca="false">IF(AT773="","",IF(AY773=0.04,U773,AS773*AY773))</f>
        <v/>
      </c>
      <c r="AV773" s="47" t="str">
        <f aca="false">IFERROR(IF(AU773="","",(VLOOKUP(AG773,Dados!$X$111:$Z$112,3,0)*AT773*0.17)),"INSERIR MVA")</f>
        <v/>
      </c>
      <c r="AW773" s="47" t="str">
        <f aca="false">IFERROR(IF(AR773="","",AV773-AU773),"")</f>
        <v/>
      </c>
      <c r="AX773" s="51" t="str">
        <f aca="false">IFERROR(IF(AC773="NÃO","",IF(AM773&lt;&gt;"",AM773-W773,IF(AQ773&lt;&gt;"",AQ773-W773,IF(AW773&lt;&gt;"",AW773-W773,"")))),"")</f>
        <v/>
      </c>
      <c r="AY773" s="46" t="str">
        <f aca="false">IFERROR(IF(ISNA(VLOOKUP(R773,Dados!$X$2:$Y$5,2,0)),VLOOKUP(D773,Dados!$X$7:$Y$33,2,0),VLOOKUP(R773,Dados!$X$2:$Y$5,2,0)),"")</f>
        <v/>
      </c>
      <c r="AZ773" s="52" t="str">
        <f aca="false">IF(C773="","",IF(AND(Y773="CONSUMO",AC773="NÃO")*OR(AG773="-",AG773="BIT"),IF(E773&lt;&gt;"",(AI773-(P773+L773-N773+Q773)*AY773)/0.83),""))</f>
        <v/>
      </c>
      <c r="BA773" s="51" t="str">
        <f aca="false">IF(AZ773="","",AZ773*0.17-((P773+L773-N773+Q773)*AY773))</f>
        <v/>
      </c>
      <c r="BB773" s="51" t="str">
        <f aca="false">IF(AND(Y773="CONSUMO",AG773="ANEXO I",AY773&gt;4%),(AI773-(P773+L773-N773+Q773)*0.0514)/0.83*(0.5177)*(0.17)-AI773*0.0514,IF(AND(Y773="CONSUMO",AG773="ANEXO II",AY773&gt;4%),(AI773-(P773+L773-N773+Q773)*0.041)/0.83*(0.3295)*(0.17)-AI773*0.041,IF(AND(Y773="CONSUMO",AG773="ANEXO I",AY773=4%),(AI773-(P773+L773-N773+Q773)*0.04)/0.83*(0.5177)*(0.17)-AI773*0.04,IF(AND(Y773="CONSUMO",AG773="ANEXO II",AY773=4%),(AI773-(P773+L773-N773+Q773)*0.04)/0.83*(0.3295)*(0.17)-AI773*0.04,""))))</f>
        <v/>
      </c>
      <c r="BC773" s="51" t="str">
        <f aca="false">IF(C773="","",IF(AND(Y773="CONSUMO",AC773="SIM")*OR(AG773="-",AG773="BIT"),IF(E773&lt;&gt;"",(AI773-(P773+L773-N773+Q773)*AY773)/0.83),""))</f>
        <v/>
      </c>
      <c r="BD773" s="51" t="str">
        <f aca="false">IF(BC773="","",BC773*0.17)</f>
        <v/>
      </c>
      <c r="BE773" s="51" t="str">
        <f aca="false">IF(I773=6908,0,IF(BC773="","",BD773-((P773+L773-N773+Q773)*AY773)))</f>
        <v/>
      </c>
      <c r="BF773" s="53" t="str">
        <f aca="false">IF(B773="","",IF(OR(B773="",E773="Regime Normal"),0,(AI773-Q773)*VLOOKUP(R773,Dados!$X$98:$Y$108,2,0)))</f>
        <v/>
      </c>
      <c r="BG773" s="54" t="str">
        <f aca="false">IFERROR(VLOOKUP(I773,Dados!$AC$27:$AD$43,2,0),IF(B773="","",IF(D773&lt;&gt;"MT",IF(AND(AC773="SIM",Y773="Revenda"),"2403",IF(AND(AC773="SIM",Y773="Consumo"),"2407",IF(AND(AC773="NÃO",Y773="Revenda"),"2102",IF(AND(AC773="NÃO",Y773="Consumo"),"2556",)))),REPLACE(I773,1,1,1))))</f>
        <v/>
      </c>
    </row>
    <row r="774" customFormat="false" ht="12.8" hidden="false" customHeight="true" outlineLevel="0" collapsed="false">
      <c r="Y774" s="45"/>
      <c r="Z774" s="46" t="str">
        <f aca="false">IF(B774="","",(IFERROR(VLOOKUP(H774,Dados!A$3:B$15000,2,0),"Não Encontrado")))</f>
        <v/>
      </c>
      <c r="AA774" s="46" t="str">
        <f aca="false">IF(B774="","",(IFERROR(VLOOKUP(G774,Dados!C$3:E$15000,3,0),"Não Encontrado")))</f>
        <v/>
      </c>
      <c r="AB774" s="46" t="str">
        <f aca="false">IFERROR(IF(Z774&lt;&gt;"Não Encontrado",Z774,IF(AA774&lt;&gt;"Não Encontrado",AA774,"")),"")</f>
        <v/>
      </c>
      <c r="AC774" s="45" t="str">
        <f aca="false">IF(B774="","",IF(AB774="","NÃO","SIM"))</f>
        <v/>
      </c>
      <c r="AD774" s="45" t="str">
        <f aca="false">IFERROR(VLOOKUP(G774,Dados!$P$3:$R$500,3,0),"")</f>
        <v/>
      </c>
      <c r="AE774" s="45" t="str">
        <f aca="false">IFERROR(VLOOKUP(G774,Dados!$K$3:$L$500,2,0),"")</f>
        <v/>
      </c>
      <c r="AF774" s="45" t="str">
        <f aca="false">IFERROR(VLOOKUP(G774,Dados!$M$3:$N$500,2,0),"")</f>
        <v/>
      </c>
      <c r="AG774" s="45" t="str">
        <f aca="false">IF(F774="","",IF(AND(AD774="",AE774="",AF774=""),"-",IF(AND(AD774="BIT",AE774="",AF774=""),"BIT",IF(AND(AE774="ANEXO I",AD774="",AF774=""),"ANEXO I",IF(AND(AF774="ANEXO II",AD774="",AE774=""),"ANEXO II","Escolher")))))</f>
        <v/>
      </c>
      <c r="AH774" s="45" t="str">
        <f aca="false">IF(AG774&lt;&gt;"Pneus","",IFERROR(VLOOKUP(R774,Dados!$X$2:$Z$5,3,0)*(AI774-Q774),VLOOKUP(D774,Dados!$X$7:$Z$33,3,0)*(AI774-Q774)))</f>
        <v/>
      </c>
      <c r="AI774" s="47" t="str">
        <f aca="false">IF(B774="","",P774+Q774+O774+M774+L774-N774)</f>
        <v/>
      </c>
      <c r="AJ774" s="48" t="str">
        <f aca="false">IFERROR(IF(AND(AC774="SIM",AG774="-",Y774="REVENDA"),(AB774/1+1)*AI774,IF(AND(AC774="SIM",AG774="Pneus",Y774="REVENDA"),(AB774/1+1)*(AI774-AH774),"")),"")</f>
        <v/>
      </c>
      <c r="AK774" s="48" t="str">
        <f aca="false">IF(AJ774="","",AJ774*17%)</f>
        <v/>
      </c>
      <c r="AL774" s="48" t="str">
        <f aca="false">IFERROR(IF(AC774="NÃO","",IF(AK774="","",IF(E774="Simples Nacional",BF774,IF(T774=0.12,U774*0.5833337002,IF(T774=0,AI774*0.07,U774))))),"")</f>
        <v/>
      </c>
      <c r="AM774" s="47" t="str">
        <f aca="false">IFERROR(IF(AC774="NÃO","",IF(OR(AG774="-",AG774="Pneus"),AK774-AL774,"")),"")</f>
        <v/>
      </c>
      <c r="AN774" s="48" t="str">
        <f aca="false">IF(AND(Y774="REVENDA",AC774="SIM",AG774="BIT"),((AB774/1+1)*AI774)*0.4117,"")</f>
        <v/>
      </c>
      <c r="AO774" s="48" t="str">
        <f aca="false">IF(AN774="","",AN774*17%)</f>
        <v/>
      </c>
      <c r="AP774" s="49" t="str">
        <f aca="false">IF(AN774="","",IF(T774=0.12,(U774*0.4117)*0.4117,IF(T774=0,(AI774*0.07)*0.4117,U774*0.4117)))</f>
        <v/>
      </c>
      <c r="AQ774" s="47" t="str">
        <f aca="false">IF(AN774="","",AO774-AP774)</f>
        <v/>
      </c>
      <c r="AR774" s="50" t="str">
        <f aca="false">IFERROR(IF(AND(AC774="SIM",Y774="REVENDA",LEFT(AG774,5)="ANEXO")*OR(AE774="ANEXO I",AF774="ANEXO II"),VLOOKUP(H774,Dados!G:I,2,0),""),"INSERIR MVA")</f>
        <v/>
      </c>
      <c r="AS774" s="48" t="str">
        <f aca="false">IF(LEFT(AG774,5)="ANEXO",VLOOKUP(AG774,Dados!$X$111:$Z$112,2,0)*(AI774-Q774),"")</f>
        <v/>
      </c>
      <c r="AT774" s="48" t="str">
        <f aca="false">IFERROR(IF(AR774="","",(AI774*AR774)+AI774),"INSERIR MVA")</f>
        <v/>
      </c>
      <c r="AU774" s="48" t="str">
        <f aca="false">IF(AT774="","",IF(AY774=0.04,U774,AS774*AY774))</f>
        <v/>
      </c>
      <c r="AV774" s="47" t="str">
        <f aca="false">IFERROR(IF(AU774="","",(VLOOKUP(AG774,Dados!$X$111:$Z$112,3,0)*AT774*0.17)),"INSERIR MVA")</f>
        <v/>
      </c>
      <c r="AW774" s="47" t="str">
        <f aca="false">IFERROR(IF(AR774="","",AV774-AU774),"")</f>
        <v/>
      </c>
      <c r="AX774" s="51" t="str">
        <f aca="false">IFERROR(IF(AC774="NÃO","",IF(AM774&lt;&gt;"",AM774-W774,IF(AQ774&lt;&gt;"",AQ774-W774,IF(AW774&lt;&gt;"",AW774-W774,"")))),"")</f>
        <v/>
      </c>
      <c r="AY774" s="46" t="str">
        <f aca="false">IFERROR(IF(ISNA(VLOOKUP(R774,Dados!$X$2:$Y$5,2,0)),VLOOKUP(D774,Dados!$X$7:$Y$33,2,0),VLOOKUP(R774,Dados!$X$2:$Y$5,2,0)),"")</f>
        <v/>
      </c>
      <c r="AZ774" s="52" t="str">
        <f aca="false">IF(C774="","",IF(AND(Y774="CONSUMO",AC774="NÃO")*OR(AG774="-",AG774="BIT"),IF(E774&lt;&gt;"",(AI774-(P774+L774-N774+Q774)*AY774)/0.83),""))</f>
        <v/>
      </c>
      <c r="BA774" s="51" t="str">
        <f aca="false">IF(AZ774="","",AZ774*0.17-((P774+L774-N774+Q774)*AY774))</f>
        <v/>
      </c>
      <c r="BB774" s="51" t="str">
        <f aca="false">IF(AND(Y774="CONSUMO",AG774="ANEXO I",AY774&gt;4%),(AI774-(P774+L774-N774+Q774)*0.0514)/0.83*(0.5177)*(0.17)-AI774*0.0514,IF(AND(Y774="CONSUMO",AG774="ANEXO II",AY774&gt;4%),(AI774-(P774+L774-N774+Q774)*0.041)/0.83*(0.3295)*(0.17)-AI774*0.041,IF(AND(Y774="CONSUMO",AG774="ANEXO I",AY774=4%),(AI774-(P774+L774-N774+Q774)*0.04)/0.83*(0.5177)*(0.17)-AI774*0.04,IF(AND(Y774="CONSUMO",AG774="ANEXO II",AY774=4%),(AI774-(P774+L774-N774+Q774)*0.04)/0.83*(0.3295)*(0.17)-AI774*0.04,""))))</f>
        <v/>
      </c>
      <c r="BC774" s="51" t="str">
        <f aca="false">IF(C774="","",IF(AND(Y774="CONSUMO",AC774="SIM")*OR(AG774="-",AG774="BIT"),IF(E774&lt;&gt;"",(AI774-(P774+L774-N774+Q774)*AY774)/0.83),""))</f>
        <v/>
      </c>
      <c r="BD774" s="51" t="str">
        <f aca="false">IF(BC774="","",BC774*0.17)</f>
        <v/>
      </c>
      <c r="BE774" s="51" t="str">
        <f aca="false">IF(I774=6908,0,IF(BC774="","",BD774-((P774+L774-N774+Q774)*AY774)))</f>
        <v/>
      </c>
      <c r="BF774" s="53" t="str">
        <f aca="false">IF(B774="","",IF(OR(B774="",E774="Regime Normal"),0,(AI774-Q774)*VLOOKUP(R774,Dados!$X$98:$Y$108,2,0)))</f>
        <v/>
      </c>
      <c r="BG774" s="54" t="str">
        <f aca="false">IFERROR(VLOOKUP(I774,Dados!$AC$27:$AD$43,2,0),IF(B774="","",IF(D774&lt;&gt;"MT",IF(AND(AC774="SIM",Y774="Revenda"),"2403",IF(AND(AC774="SIM",Y774="Consumo"),"2407",IF(AND(AC774="NÃO",Y774="Revenda"),"2102",IF(AND(AC774="NÃO",Y774="Consumo"),"2556",)))),REPLACE(I774,1,1,1))))</f>
        <v/>
      </c>
    </row>
    <row r="775" customFormat="false" ht="12.8" hidden="false" customHeight="true" outlineLevel="0" collapsed="false">
      <c r="Y775" s="45"/>
      <c r="Z775" s="46" t="str">
        <f aca="false">IF(B775="","",(IFERROR(VLOOKUP(H775,Dados!A$3:B$15000,2,0),"Não Encontrado")))</f>
        <v/>
      </c>
      <c r="AA775" s="46" t="str">
        <f aca="false">IF(B775="","",(IFERROR(VLOOKUP(G775,Dados!C$3:E$15000,3,0),"Não Encontrado")))</f>
        <v/>
      </c>
      <c r="AB775" s="46" t="str">
        <f aca="false">IFERROR(IF(Z775&lt;&gt;"Não Encontrado",Z775,IF(AA775&lt;&gt;"Não Encontrado",AA775,"")),"")</f>
        <v/>
      </c>
      <c r="AC775" s="45" t="str">
        <f aca="false">IF(B775="","",IF(AB775="","NÃO","SIM"))</f>
        <v/>
      </c>
      <c r="AD775" s="45" t="str">
        <f aca="false">IFERROR(VLOOKUP(G775,Dados!$P$3:$R$500,3,0),"")</f>
        <v/>
      </c>
      <c r="AE775" s="45" t="str">
        <f aca="false">IFERROR(VLOOKUP(G775,Dados!$K$3:$L$500,2,0),"")</f>
        <v/>
      </c>
      <c r="AF775" s="45" t="str">
        <f aca="false">IFERROR(VLOOKUP(G775,Dados!$M$3:$N$500,2,0),"")</f>
        <v/>
      </c>
      <c r="AG775" s="45" t="str">
        <f aca="false">IF(F775="","",IF(AND(AD775="",AE775="",AF775=""),"-",IF(AND(AD775="BIT",AE775="",AF775=""),"BIT",IF(AND(AE775="ANEXO I",AD775="",AF775=""),"ANEXO I",IF(AND(AF775="ANEXO II",AD775="",AE775=""),"ANEXO II","Escolher")))))</f>
        <v/>
      </c>
      <c r="AH775" s="45" t="str">
        <f aca="false">IF(AG775&lt;&gt;"Pneus","",IFERROR(VLOOKUP(R775,Dados!$X$2:$Z$5,3,0)*(AI775-Q775),VLOOKUP(D775,Dados!$X$7:$Z$33,3,0)*(AI775-Q775)))</f>
        <v/>
      </c>
      <c r="AI775" s="47" t="str">
        <f aca="false">IF(B775="","",P775+Q775+O775+M775+L775-N775)</f>
        <v/>
      </c>
      <c r="AJ775" s="48" t="str">
        <f aca="false">IFERROR(IF(AND(AC775="SIM",AG775="-",Y775="REVENDA"),(AB775/1+1)*AI775,IF(AND(AC775="SIM",AG775="Pneus",Y775="REVENDA"),(AB775/1+1)*(AI775-AH775),"")),"")</f>
        <v/>
      </c>
      <c r="AK775" s="48" t="str">
        <f aca="false">IF(AJ775="","",AJ775*17%)</f>
        <v/>
      </c>
      <c r="AL775" s="48" t="str">
        <f aca="false">IFERROR(IF(AC775="NÃO","",IF(AK775="","",IF(E775="Simples Nacional",BF775,IF(T775=0.12,U775*0.5833337002,IF(T775=0,AI775*0.07,U775))))),"")</f>
        <v/>
      </c>
      <c r="AM775" s="47" t="str">
        <f aca="false">IFERROR(IF(AC775="NÃO","",IF(OR(AG775="-",AG775="Pneus"),AK775-AL775,"")),"")</f>
        <v/>
      </c>
      <c r="AN775" s="48" t="str">
        <f aca="false">IF(AND(Y775="REVENDA",AC775="SIM",AG775="BIT"),((AB775/1+1)*AI775)*0.4117,"")</f>
        <v/>
      </c>
      <c r="AO775" s="48" t="str">
        <f aca="false">IF(AN775="","",AN775*17%)</f>
        <v/>
      </c>
      <c r="AP775" s="49" t="str">
        <f aca="false">IF(AN775="","",IF(T775=0.12,(U775*0.4117)*0.4117,IF(T775=0,(AI775*0.07)*0.4117,U775*0.4117)))</f>
        <v/>
      </c>
      <c r="AQ775" s="47" t="str">
        <f aca="false">IF(AN775="","",AO775-AP775)</f>
        <v/>
      </c>
      <c r="AR775" s="50" t="str">
        <f aca="false">IFERROR(IF(AND(AC775="SIM",Y775="REVENDA",LEFT(AG775,5)="ANEXO")*OR(AE775="ANEXO I",AF775="ANEXO II"),VLOOKUP(H775,Dados!G:I,2,0),""),"INSERIR MVA")</f>
        <v/>
      </c>
      <c r="AS775" s="48" t="str">
        <f aca="false">IF(LEFT(AG775,5)="ANEXO",VLOOKUP(AG775,Dados!$X$111:$Z$112,2,0)*(AI775-Q775),"")</f>
        <v/>
      </c>
      <c r="AT775" s="48" t="str">
        <f aca="false">IFERROR(IF(AR775="","",(AI775*AR775)+AI775),"INSERIR MVA")</f>
        <v/>
      </c>
      <c r="AU775" s="48" t="str">
        <f aca="false">IF(AT775="","",IF(AY775=0.04,U775,AS775*AY775))</f>
        <v/>
      </c>
      <c r="AV775" s="47" t="str">
        <f aca="false">IFERROR(IF(AU775="","",(VLOOKUP(AG775,Dados!$X$111:$Z$112,3,0)*AT775*0.17)),"INSERIR MVA")</f>
        <v/>
      </c>
      <c r="AW775" s="47" t="str">
        <f aca="false">IFERROR(IF(AR775="","",AV775-AU775),"")</f>
        <v/>
      </c>
      <c r="AX775" s="51" t="str">
        <f aca="false">IFERROR(IF(AC775="NÃO","",IF(AM775&lt;&gt;"",AM775-W775,IF(AQ775&lt;&gt;"",AQ775-W775,IF(AW775&lt;&gt;"",AW775-W775,"")))),"")</f>
        <v/>
      </c>
      <c r="AY775" s="46" t="str">
        <f aca="false">IFERROR(IF(ISNA(VLOOKUP(R775,Dados!$X$2:$Y$5,2,0)),VLOOKUP(D775,Dados!$X$7:$Y$33,2,0),VLOOKUP(R775,Dados!$X$2:$Y$5,2,0)),"")</f>
        <v/>
      </c>
      <c r="AZ775" s="52" t="str">
        <f aca="false">IF(C775="","",IF(AND(Y775="CONSUMO",AC775="NÃO")*OR(AG775="-",AG775="BIT"),IF(E775&lt;&gt;"",(AI775-(P775+L775-N775+Q775)*AY775)/0.83),""))</f>
        <v/>
      </c>
      <c r="BA775" s="51" t="str">
        <f aca="false">IF(AZ775="","",AZ775*0.17-((P775+L775-N775+Q775)*AY775))</f>
        <v/>
      </c>
      <c r="BB775" s="51" t="str">
        <f aca="false">IF(AND(Y775="CONSUMO",AG775="ANEXO I",AY775&gt;4%),(AI775-(P775+L775-N775+Q775)*0.0514)/0.83*(0.5177)*(0.17)-AI775*0.0514,IF(AND(Y775="CONSUMO",AG775="ANEXO II",AY775&gt;4%),(AI775-(P775+L775-N775+Q775)*0.041)/0.83*(0.3295)*(0.17)-AI775*0.041,IF(AND(Y775="CONSUMO",AG775="ANEXO I",AY775=4%),(AI775-(P775+L775-N775+Q775)*0.04)/0.83*(0.5177)*(0.17)-AI775*0.04,IF(AND(Y775="CONSUMO",AG775="ANEXO II",AY775=4%),(AI775-(P775+L775-N775+Q775)*0.04)/0.83*(0.3295)*(0.17)-AI775*0.04,""))))</f>
        <v/>
      </c>
      <c r="BC775" s="51" t="str">
        <f aca="false">IF(C775="","",IF(AND(Y775="CONSUMO",AC775="SIM")*OR(AG775="-",AG775="BIT"),IF(E775&lt;&gt;"",(AI775-(P775+L775-N775+Q775)*AY775)/0.83),""))</f>
        <v/>
      </c>
      <c r="BD775" s="51" t="str">
        <f aca="false">IF(BC775="","",BC775*0.17)</f>
        <v/>
      </c>
      <c r="BE775" s="51" t="str">
        <f aca="false">IF(I775=6908,0,IF(BC775="","",BD775-((P775+L775-N775+Q775)*AY775)))</f>
        <v/>
      </c>
      <c r="BF775" s="53" t="str">
        <f aca="false">IF(B775="","",IF(OR(B775="",E775="Regime Normal"),0,(AI775-Q775)*VLOOKUP(R775,Dados!$X$98:$Y$108,2,0)))</f>
        <v/>
      </c>
      <c r="BG775" s="54" t="str">
        <f aca="false">IFERROR(VLOOKUP(I775,Dados!$AC$27:$AD$43,2,0),IF(B775="","",IF(D775&lt;&gt;"MT",IF(AND(AC775="SIM",Y775="Revenda"),"2403",IF(AND(AC775="SIM",Y775="Consumo"),"2407",IF(AND(AC775="NÃO",Y775="Revenda"),"2102",IF(AND(AC775="NÃO",Y775="Consumo"),"2556",)))),REPLACE(I775,1,1,1))))</f>
        <v/>
      </c>
    </row>
    <row r="776" customFormat="false" ht="12.8" hidden="false" customHeight="true" outlineLevel="0" collapsed="false">
      <c r="Y776" s="45"/>
      <c r="Z776" s="46" t="str">
        <f aca="false">IF(B776="","",(IFERROR(VLOOKUP(H776,Dados!A$3:B$15000,2,0),"Não Encontrado")))</f>
        <v/>
      </c>
      <c r="AA776" s="46" t="str">
        <f aca="false">IF(B776="","",(IFERROR(VLOOKUP(G776,Dados!C$3:E$15000,3,0),"Não Encontrado")))</f>
        <v/>
      </c>
      <c r="AB776" s="46" t="str">
        <f aca="false">IFERROR(IF(Z776&lt;&gt;"Não Encontrado",Z776,IF(AA776&lt;&gt;"Não Encontrado",AA776,"")),"")</f>
        <v/>
      </c>
      <c r="AC776" s="45" t="str">
        <f aca="false">IF(B776="","",IF(AB776="","NÃO","SIM"))</f>
        <v/>
      </c>
      <c r="AD776" s="45" t="str">
        <f aca="false">IFERROR(VLOOKUP(G776,Dados!$P$3:$R$500,3,0),"")</f>
        <v/>
      </c>
      <c r="AE776" s="45" t="str">
        <f aca="false">IFERROR(VLOOKUP(G776,Dados!$K$3:$L$500,2,0),"")</f>
        <v/>
      </c>
      <c r="AF776" s="45" t="str">
        <f aca="false">IFERROR(VLOOKUP(G776,Dados!$M$3:$N$500,2,0),"")</f>
        <v/>
      </c>
      <c r="AG776" s="45" t="str">
        <f aca="false">IF(F776="","",IF(AND(AD776="",AE776="",AF776=""),"-",IF(AND(AD776="BIT",AE776="",AF776=""),"BIT",IF(AND(AE776="ANEXO I",AD776="",AF776=""),"ANEXO I",IF(AND(AF776="ANEXO II",AD776="",AE776=""),"ANEXO II","Escolher")))))</f>
        <v/>
      </c>
      <c r="AH776" s="45" t="str">
        <f aca="false">IF(AG776&lt;&gt;"Pneus","",IFERROR(VLOOKUP(R776,Dados!$X$2:$Z$5,3,0)*(AI776-Q776),VLOOKUP(D776,Dados!$X$7:$Z$33,3,0)*(AI776-Q776)))</f>
        <v/>
      </c>
      <c r="AI776" s="47" t="str">
        <f aca="false">IF(B776="","",P776+Q776+O776+M776+L776-N776)</f>
        <v/>
      </c>
      <c r="AJ776" s="48" t="str">
        <f aca="false">IFERROR(IF(AND(AC776="SIM",AG776="-",Y776="REVENDA"),(AB776/1+1)*AI776,IF(AND(AC776="SIM",AG776="Pneus",Y776="REVENDA"),(AB776/1+1)*(AI776-AH776),"")),"")</f>
        <v/>
      </c>
      <c r="AK776" s="48" t="str">
        <f aca="false">IF(AJ776="","",AJ776*17%)</f>
        <v/>
      </c>
      <c r="AL776" s="48" t="str">
        <f aca="false">IFERROR(IF(AC776="NÃO","",IF(AK776="","",IF(E776="Simples Nacional",BF776,IF(T776=0.12,U776*0.5833337002,IF(T776=0,AI776*0.07,U776))))),"")</f>
        <v/>
      </c>
      <c r="AM776" s="47" t="str">
        <f aca="false">IFERROR(IF(AC776="NÃO","",IF(OR(AG776="-",AG776="Pneus"),AK776-AL776,"")),"")</f>
        <v/>
      </c>
      <c r="AN776" s="48" t="str">
        <f aca="false">IF(AND(Y776="REVENDA",AC776="SIM",AG776="BIT"),((AB776/1+1)*AI776)*0.4117,"")</f>
        <v/>
      </c>
      <c r="AO776" s="48" t="str">
        <f aca="false">IF(AN776="","",AN776*17%)</f>
        <v/>
      </c>
      <c r="AP776" s="49" t="str">
        <f aca="false">IF(AN776="","",IF(T776=0.12,(U776*0.4117)*0.4117,IF(T776=0,(AI776*0.07)*0.4117,U776*0.4117)))</f>
        <v/>
      </c>
      <c r="AQ776" s="47" t="str">
        <f aca="false">IF(AN776="","",AO776-AP776)</f>
        <v/>
      </c>
      <c r="AR776" s="50" t="str">
        <f aca="false">IFERROR(IF(AND(AC776="SIM",Y776="REVENDA",LEFT(AG776,5)="ANEXO")*OR(AE776="ANEXO I",AF776="ANEXO II"),VLOOKUP(H776,Dados!G:I,2,0),""),"INSERIR MVA")</f>
        <v/>
      </c>
      <c r="AS776" s="48" t="str">
        <f aca="false">IF(LEFT(AG776,5)="ANEXO",VLOOKUP(AG776,Dados!$X$111:$Z$112,2,0)*(AI776-Q776),"")</f>
        <v/>
      </c>
      <c r="AT776" s="48" t="str">
        <f aca="false">IFERROR(IF(AR776="","",(AI776*AR776)+AI776),"INSERIR MVA")</f>
        <v/>
      </c>
      <c r="AU776" s="48" t="str">
        <f aca="false">IF(AT776="","",IF(AY776=0.04,U776,AS776*AY776))</f>
        <v/>
      </c>
      <c r="AV776" s="47" t="str">
        <f aca="false">IFERROR(IF(AU776="","",(VLOOKUP(AG776,Dados!$X$111:$Z$112,3,0)*AT776*0.17)),"INSERIR MVA")</f>
        <v/>
      </c>
      <c r="AW776" s="47" t="str">
        <f aca="false">IFERROR(IF(AR776="","",AV776-AU776),"")</f>
        <v/>
      </c>
      <c r="AX776" s="51" t="str">
        <f aca="false">IFERROR(IF(AC776="NÃO","",IF(AM776&lt;&gt;"",AM776-W776,IF(AQ776&lt;&gt;"",AQ776-W776,IF(AW776&lt;&gt;"",AW776-W776,"")))),"")</f>
        <v/>
      </c>
      <c r="AY776" s="46" t="str">
        <f aca="false">IFERROR(IF(ISNA(VLOOKUP(R776,Dados!$X$2:$Y$5,2,0)),VLOOKUP(D776,Dados!$X$7:$Y$33,2,0),VLOOKUP(R776,Dados!$X$2:$Y$5,2,0)),"")</f>
        <v/>
      </c>
      <c r="AZ776" s="52" t="str">
        <f aca="false">IF(C776="","",IF(AND(Y776="CONSUMO",AC776="NÃO")*OR(AG776="-",AG776="BIT"),IF(E776&lt;&gt;"",(AI776-(P776+L776-N776+Q776)*AY776)/0.83),""))</f>
        <v/>
      </c>
      <c r="BA776" s="51" t="str">
        <f aca="false">IF(AZ776="","",AZ776*0.17-((P776+L776-N776+Q776)*AY776))</f>
        <v/>
      </c>
      <c r="BB776" s="51" t="str">
        <f aca="false">IF(AND(Y776="CONSUMO",AG776="ANEXO I",AY776&gt;4%),(AI776-(P776+L776-N776+Q776)*0.0514)/0.83*(0.5177)*(0.17)-AI776*0.0514,IF(AND(Y776="CONSUMO",AG776="ANEXO II",AY776&gt;4%),(AI776-(P776+L776-N776+Q776)*0.041)/0.83*(0.3295)*(0.17)-AI776*0.041,IF(AND(Y776="CONSUMO",AG776="ANEXO I",AY776=4%),(AI776-(P776+L776-N776+Q776)*0.04)/0.83*(0.5177)*(0.17)-AI776*0.04,IF(AND(Y776="CONSUMO",AG776="ANEXO II",AY776=4%),(AI776-(P776+L776-N776+Q776)*0.04)/0.83*(0.3295)*(0.17)-AI776*0.04,""))))</f>
        <v/>
      </c>
      <c r="BC776" s="51" t="str">
        <f aca="false">IF(C776="","",IF(AND(Y776="CONSUMO",AC776="SIM")*OR(AG776="-",AG776="BIT"),IF(E776&lt;&gt;"",(AI776-(P776+L776-N776+Q776)*AY776)/0.83),""))</f>
        <v/>
      </c>
      <c r="BD776" s="51" t="str">
        <f aca="false">IF(BC776="","",BC776*0.17)</f>
        <v/>
      </c>
      <c r="BE776" s="51" t="str">
        <f aca="false">IF(I776=6908,0,IF(BC776="","",BD776-((P776+L776-N776+Q776)*AY776)))</f>
        <v/>
      </c>
      <c r="BF776" s="53" t="str">
        <f aca="false">IF(B776="","",IF(OR(B776="",E776="Regime Normal"),0,(AI776-Q776)*VLOOKUP(R776,Dados!$X$98:$Y$108,2,0)))</f>
        <v/>
      </c>
      <c r="BG776" s="54" t="str">
        <f aca="false">IFERROR(VLOOKUP(I776,Dados!$AC$27:$AD$43,2,0),IF(B776="","",IF(D776&lt;&gt;"MT",IF(AND(AC776="SIM",Y776="Revenda"),"2403",IF(AND(AC776="SIM",Y776="Consumo"),"2407",IF(AND(AC776="NÃO",Y776="Revenda"),"2102",IF(AND(AC776="NÃO",Y776="Consumo"),"2556",)))),REPLACE(I776,1,1,1))))</f>
        <v/>
      </c>
    </row>
    <row r="777" customFormat="false" ht="12.8" hidden="false" customHeight="true" outlineLevel="0" collapsed="false">
      <c r="Y777" s="45"/>
      <c r="Z777" s="46" t="str">
        <f aca="false">IF(B777="","",(IFERROR(VLOOKUP(H777,Dados!A$3:B$15000,2,0),"Não Encontrado")))</f>
        <v/>
      </c>
      <c r="AA777" s="46" t="str">
        <f aca="false">IF(B777="","",(IFERROR(VLOOKUP(G777,Dados!C$3:E$15000,3,0),"Não Encontrado")))</f>
        <v/>
      </c>
      <c r="AB777" s="46" t="str">
        <f aca="false">IFERROR(IF(Z777&lt;&gt;"Não Encontrado",Z777,IF(AA777&lt;&gt;"Não Encontrado",AA777,"")),"")</f>
        <v/>
      </c>
      <c r="AC777" s="45" t="str">
        <f aca="false">IF(B777="","",IF(AB777="","NÃO","SIM"))</f>
        <v/>
      </c>
      <c r="AD777" s="45" t="str">
        <f aca="false">IFERROR(VLOOKUP(G777,Dados!$P$3:$R$500,3,0),"")</f>
        <v/>
      </c>
      <c r="AE777" s="45" t="str">
        <f aca="false">IFERROR(VLOOKUP(G777,Dados!$K$3:$L$500,2,0),"")</f>
        <v/>
      </c>
      <c r="AF777" s="45" t="str">
        <f aca="false">IFERROR(VLOOKUP(G777,Dados!$M$3:$N$500,2,0),"")</f>
        <v/>
      </c>
      <c r="AG777" s="45" t="str">
        <f aca="false">IF(F777="","",IF(AND(AD777="",AE777="",AF777=""),"-",IF(AND(AD777="BIT",AE777="",AF777=""),"BIT",IF(AND(AE777="ANEXO I",AD777="",AF777=""),"ANEXO I",IF(AND(AF777="ANEXO II",AD777="",AE777=""),"ANEXO II","Escolher")))))</f>
        <v/>
      </c>
      <c r="AH777" s="45" t="str">
        <f aca="false">IF(AG777&lt;&gt;"Pneus","",IFERROR(VLOOKUP(R777,Dados!$X$2:$Z$5,3,0)*(AI777-Q777),VLOOKUP(D777,Dados!$X$7:$Z$33,3,0)*(AI777-Q777)))</f>
        <v/>
      </c>
      <c r="AI777" s="47" t="str">
        <f aca="false">IF(B777="","",P777+Q777+O777+M777+L777-N777)</f>
        <v/>
      </c>
      <c r="AJ777" s="48" t="str">
        <f aca="false">IFERROR(IF(AND(AC777="SIM",AG777="-",Y777="REVENDA"),(AB777/1+1)*AI777,IF(AND(AC777="SIM",AG777="Pneus",Y777="REVENDA"),(AB777/1+1)*(AI777-AH777),"")),"")</f>
        <v/>
      </c>
      <c r="AK777" s="48" t="str">
        <f aca="false">IF(AJ777="","",AJ777*17%)</f>
        <v/>
      </c>
      <c r="AL777" s="48" t="str">
        <f aca="false">IFERROR(IF(AC777="NÃO","",IF(AK777="","",IF(E777="Simples Nacional",BF777,IF(T777=0.12,U777*0.5833337002,IF(T777=0,AI777*0.07,U777))))),"")</f>
        <v/>
      </c>
      <c r="AM777" s="47" t="str">
        <f aca="false">IFERROR(IF(AC777="NÃO","",IF(OR(AG777="-",AG777="Pneus"),AK777-AL777,"")),"")</f>
        <v/>
      </c>
      <c r="AN777" s="48" t="str">
        <f aca="false">IF(AND(Y777="REVENDA",AC777="SIM",AG777="BIT"),((AB777/1+1)*AI777)*0.4117,"")</f>
        <v/>
      </c>
      <c r="AO777" s="48" t="str">
        <f aca="false">IF(AN777="","",AN777*17%)</f>
        <v/>
      </c>
      <c r="AP777" s="49" t="str">
        <f aca="false">IF(AN777="","",IF(T777=0.12,(U777*0.4117)*0.4117,IF(T777=0,(AI777*0.07)*0.4117,U777*0.4117)))</f>
        <v/>
      </c>
      <c r="AQ777" s="47" t="str">
        <f aca="false">IF(AN777="","",AO777-AP777)</f>
        <v/>
      </c>
      <c r="AR777" s="50" t="str">
        <f aca="false">IFERROR(IF(AND(AC777="SIM",Y777="REVENDA",LEFT(AG777,5)="ANEXO")*OR(AE777="ANEXO I",AF777="ANEXO II"),VLOOKUP(H777,Dados!G:I,2,0),""),"INSERIR MVA")</f>
        <v/>
      </c>
      <c r="AS777" s="48" t="str">
        <f aca="false">IF(LEFT(AG777,5)="ANEXO",VLOOKUP(AG777,Dados!$X$111:$Z$112,2,0)*(AI777-Q777),"")</f>
        <v/>
      </c>
      <c r="AT777" s="48" t="str">
        <f aca="false">IFERROR(IF(AR777="","",(AI777*AR777)+AI777),"INSERIR MVA")</f>
        <v/>
      </c>
      <c r="AU777" s="48" t="str">
        <f aca="false">IF(AT777="","",IF(AY777=0.04,U777,AS777*AY777))</f>
        <v/>
      </c>
      <c r="AV777" s="47" t="str">
        <f aca="false">IFERROR(IF(AU777="","",(VLOOKUP(AG777,Dados!$X$111:$Z$112,3,0)*AT777*0.17)),"INSERIR MVA")</f>
        <v/>
      </c>
      <c r="AW777" s="47" t="str">
        <f aca="false">IFERROR(IF(AR777="","",AV777-AU777),"")</f>
        <v/>
      </c>
      <c r="AX777" s="51" t="str">
        <f aca="false">IFERROR(IF(AC777="NÃO","",IF(AM777&lt;&gt;"",AM777-W777,IF(AQ777&lt;&gt;"",AQ777-W777,IF(AW777&lt;&gt;"",AW777-W777,"")))),"")</f>
        <v/>
      </c>
      <c r="AY777" s="46" t="str">
        <f aca="false">IFERROR(IF(ISNA(VLOOKUP(R777,Dados!$X$2:$Y$5,2,0)),VLOOKUP(D777,Dados!$X$7:$Y$33,2,0),VLOOKUP(R777,Dados!$X$2:$Y$5,2,0)),"")</f>
        <v/>
      </c>
      <c r="AZ777" s="52" t="str">
        <f aca="false">IF(C777="","",IF(AND(Y777="CONSUMO",AC777="NÃO")*OR(AG777="-",AG777="BIT"),IF(E777&lt;&gt;"",(AI777-(P777+L777-N777+Q777)*AY777)/0.83),""))</f>
        <v/>
      </c>
      <c r="BA777" s="51" t="str">
        <f aca="false">IF(AZ777="","",AZ777*0.17-((P777+L777-N777+Q777)*AY777))</f>
        <v/>
      </c>
      <c r="BB777" s="51" t="str">
        <f aca="false">IF(AND(Y777="CONSUMO",AG777="ANEXO I",AY777&gt;4%),(AI777-(P777+L777-N777+Q777)*0.0514)/0.83*(0.5177)*(0.17)-AI777*0.0514,IF(AND(Y777="CONSUMO",AG777="ANEXO II",AY777&gt;4%),(AI777-(P777+L777-N777+Q777)*0.041)/0.83*(0.3295)*(0.17)-AI777*0.041,IF(AND(Y777="CONSUMO",AG777="ANEXO I",AY777=4%),(AI777-(P777+L777-N777+Q777)*0.04)/0.83*(0.5177)*(0.17)-AI777*0.04,IF(AND(Y777="CONSUMO",AG777="ANEXO II",AY777=4%),(AI777-(P777+L777-N777+Q777)*0.04)/0.83*(0.3295)*(0.17)-AI777*0.04,""))))</f>
        <v/>
      </c>
      <c r="BC777" s="51" t="str">
        <f aca="false">IF(C777="","",IF(AND(Y777="CONSUMO",AC777="SIM")*OR(AG777="-",AG777="BIT"),IF(E777&lt;&gt;"",(AI777-(P777+L777-N777+Q777)*AY777)/0.83),""))</f>
        <v/>
      </c>
      <c r="BD777" s="51" t="str">
        <f aca="false">IF(BC777="","",BC777*0.17)</f>
        <v/>
      </c>
      <c r="BE777" s="51" t="str">
        <f aca="false">IF(I777=6908,0,IF(BC777="","",BD777-((P777+L777-N777+Q777)*AY777)))</f>
        <v/>
      </c>
      <c r="BF777" s="53" t="str">
        <f aca="false">IF(B777="","",IF(OR(B777="",E777="Regime Normal"),0,(AI777-Q777)*VLOOKUP(R777,Dados!$X$98:$Y$108,2,0)))</f>
        <v/>
      </c>
      <c r="BG777" s="54" t="str">
        <f aca="false">IFERROR(VLOOKUP(I777,Dados!$AC$27:$AD$43,2,0),IF(B777="","",IF(D777&lt;&gt;"MT",IF(AND(AC777="SIM",Y777="Revenda"),"2403",IF(AND(AC777="SIM",Y777="Consumo"),"2407",IF(AND(AC777="NÃO",Y777="Revenda"),"2102",IF(AND(AC777="NÃO",Y777="Consumo"),"2556",)))),REPLACE(I777,1,1,1))))</f>
        <v/>
      </c>
    </row>
    <row r="778" customFormat="false" ht="12.8" hidden="false" customHeight="true" outlineLevel="0" collapsed="false">
      <c r="Y778" s="45"/>
      <c r="Z778" s="46" t="str">
        <f aca="false">IF(B778="","",(IFERROR(VLOOKUP(H778,Dados!A$3:B$15000,2,0),"Não Encontrado")))</f>
        <v/>
      </c>
      <c r="AA778" s="46" t="str">
        <f aca="false">IF(B778="","",(IFERROR(VLOOKUP(G778,Dados!C$3:E$15000,3,0),"Não Encontrado")))</f>
        <v/>
      </c>
      <c r="AB778" s="46" t="str">
        <f aca="false">IFERROR(IF(Z778&lt;&gt;"Não Encontrado",Z778,IF(AA778&lt;&gt;"Não Encontrado",AA778,"")),"")</f>
        <v/>
      </c>
      <c r="AC778" s="45" t="str">
        <f aca="false">IF(B778="","",IF(AB778="","NÃO","SIM"))</f>
        <v/>
      </c>
      <c r="AD778" s="45" t="str">
        <f aca="false">IFERROR(VLOOKUP(G778,Dados!$P$3:$R$500,3,0),"")</f>
        <v/>
      </c>
      <c r="AE778" s="45" t="str">
        <f aca="false">IFERROR(VLOOKUP(G778,Dados!$K$3:$L$500,2,0),"")</f>
        <v/>
      </c>
      <c r="AF778" s="45" t="str">
        <f aca="false">IFERROR(VLOOKUP(G778,Dados!$M$3:$N$500,2,0),"")</f>
        <v/>
      </c>
      <c r="AG778" s="45" t="str">
        <f aca="false">IF(F778="","",IF(AND(AD778="",AE778="",AF778=""),"-",IF(AND(AD778="BIT",AE778="",AF778=""),"BIT",IF(AND(AE778="ANEXO I",AD778="",AF778=""),"ANEXO I",IF(AND(AF778="ANEXO II",AD778="",AE778=""),"ANEXO II","Escolher")))))</f>
        <v/>
      </c>
      <c r="AH778" s="45" t="str">
        <f aca="false">IF(AG778&lt;&gt;"Pneus","",IFERROR(VLOOKUP(R778,Dados!$X$2:$Z$5,3,0)*(AI778-Q778),VLOOKUP(D778,Dados!$X$7:$Z$33,3,0)*(AI778-Q778)))</f>
        <v/>
      </c>
      <c r="AI778" s="47" t="str">
        <f aca="false">IF(B778="","",P778+Q778+O778+M778+L778-N778)</f>
        <v/>
      </c>
      <c r="AJ778" s="48" t="str">
        <f aca="false">IFERROR(IF(AND(AC778="SIM",AG778="-",Y778="REVENDA"),(AB778/1+1)*AI778,IF(AND(AC778="SIM",AG778="Pneus",Y778="REVENDA"),(AB778/1+1)*(AI778-AH778),"")),"")</f>
        <v/>
      </c>
      <c r="AK778" s="48" t="str">
        <f aca="false">IF(AJ778="","",AJ778*17%)</f>
        <v/>
      </c>
      <c r="AL778" s="48" t="str">
        <f aca="false">IFERROR(IF(AC778="NÃO","",IF(AK778="","",IF(E778="Simples Nacional",BF778,IF(T778=0.12,U778*0.5833337002,IF(T778=0,AI778*0.07,U778))))),"")</f>
        <v/>
      </c>
      <c r="AM778" s="47" t="str">
        <f aca="false">IFERROR(IF(AC778="NÃO","",IF(OR(AG778="-",AG778="Pneus"),AK778-AL778,"")),"")</f>
        <v/>
      </c>
      <c r="AN778" s="48" t="str">
        <f aca="false">IF(AND(Y778="REVENDA",AC778="SIM",AG778="BIT"),((AB778/1+1)*AI778)*0.4117,"")</f>
        <v/>
      </c>
      <c r="AO778" s="48" t="str">
        <f aca="false">IF(AN778="","",AN778*17%)</f>
        <v/>
      </c>
      <c r="AP778" s="49" t="str">
        <f aca="false">IF(AN778="","",IF(T778=0.12,(U778*0.4117)*0.4117,IF(T778=0,(AI778*0.07)*0.4117,U778*0.4117)))</f>
        <v/>
      </c>
      <c r="AQ778" s="47" t="str">
        <f aca="false">IF(AN778="","",AO778-AP778)</f>
        <v/>
      </c>
      <c r="AR778" s="50" t="str">
        <f aca="false">IFERROR(IF(AND(AC778="SIM",Y778="REVENDA",LEFT(AG778,5)="ANEXO")*OR(AE778="ANEXO I",AF778="ANEXO II"),VLOOKUP(H778,Dados!G:I,2,0),""),"INSERIR MVA")</f>
        <v/>
      </c>
      <c r="AS778" s="48" t="str">
        <f aca="false">IF(LEFT(AG778,5)="ANEXO",VLOOKUP(AG778,Dados!$X$111:$Z$112,2,0)*(AI778-Q778),"")</f>
        <v/>
      </c>
      <c r="AT778" s="48" t="str">
        <f aca="false">IFERROR(IF(AR778="","",(AI778*AR778)+AI778),"INSERIR MVA")</f>
        <v/>
      </c>
      <c r="AU778" s="48" t="str">
        <f aca="false">IF(AT778="","",IF(AY778=0.04,U778,AS778*AY778))</f>
        <v/>
      </c>
      <c r="AV778" s="47" t="str">
        <f aca="false">IFERROR(IF(AU778="","",(VLOOKUP(AG778,Dados!$X$111:$Z$112,3,0)*AT778*0.17)),"INSERIR MVA")</f>
        <v/>
      </c>
      <c r="AW778" s="47" t="str">
        <f aca="false">IFERROR(IF(AR778="","",AV778-AU778),"")</f>
        <v/>
      </c>
      <c r="AX778" s="51" t="str">
        <f aca="false">IFERROR(IF(AC778="NÃO","",IF(AM778&lt;&gt;"",AM778-W778,IF(AQ778&lt;&gt;"",AQ778-W778,IF(AW778&lt;&gt;"",AW778-W778,"")))),"")</f>
        <v/>
      </c>
      <c r="AY778" s="46" t="str">
        <f aca="false">IFERROR(IF(ISNA(VLOOKUP(R778,Dados!$X$2:$Y$5,2,0)),VLOOKUP(D778,Dados!$X$7:$Y$33,2,0),VLOOKUP(R778,Dados!$X$2:$Y$5,2,0)),"")</f>
        <v/>
      </c>
      <c r="AZ778" s="52" t="str">
        <f aca="false">IF(C778="","",IF(AND(Y778="CONSUMO",AC778="NÃO")*OR(AG778="-",AG778="BIT"),IF(E778&lt;&gt;"",(AI778-(P778+L778-N778+Q778)*AY778)/0.83),""))</f>
        <v/>
      </c>
      <c r="BA778" s="51" t="str">
        <f aca="false">IF(AZ778="","",AZ778*0.17-((P778+L778-N778+Q778)*AY778))</f>
        <v/>
      </c>
      <c r="BB778" s="51" t="str">
        <f aca="false">IF(AND(Y778="CONSUMO",AG778="ANEXO I",AY778&gt;4%),(AI778-(P778+L778-N778+Q778)*0.0514)/0.83*(0.5177)*(0.17)-AI778*0.0514,IF(AND(Y778="CONSUMO",AG778="ANEXO II",AY778&gt;4%),(AI778-(P778+L778-N778+Q778)*0.041)/0.83*(0.3295)*(0.17)-AI778*0.041,IF(AND(Y778="CONSUMO",AG778="ANEXO I",AY778=4%),(AI778-(P778+L778-N778+Q778)*0.04)/0.83*(0.5177)*(0.17)-AI778*0.04,IF(AND(Y778="CONSUMO",AG778="ANEXO II",AY778=4%),(AI778-(P778+L778-N778+Q778)*0.04)/0.83*(0.3295)*(0.17)-AI778*0.04,""))))</f>
        <v/>
      </c>
      <c r="BC778" s="51" t="str">
        <f aca="false">IF(C778="","",IF(AND(Y778="CONSUMO",AC778="SIM")*OR(AG778="-",AG778="BIT"),IF(E778&lt;&gt;"",(AI778-(P778+L778-N778+Q778)*AY778)/0.83),""))</f>
        <v/>
      </c>
      <c r="BD778" s="51" t="str">
        <f aca="false">IF(BC778="","",BC778*0.17)</f>
        <v/>
      </c>
      <c r="BE778" s="51" t="str">
        <f aca="false">IF(I778=6908,0,IF(BC778="","",BD778-((P778+L778-N778+Q778)*AY778)))</f>
        <v/>
      </c>
      <c r="BF778" s="53" t="str">
        <f aca="false">IF(B778="","",IF(OR(B778="",E778="Regime Normal"),0,(AI778-Q778)*VLOOKUP(R778,Dados!$X$98:$Y$108,2,0)))</f>
        <v/>
      </c>
      <c r="BG778" s="54" t="str">
        <f aca="false">IFERROR(VLOOKUP(I778,Dados!$AC$27:$AD$43,2,0),IF(B778="","",IF(D778&lt;&gt;"MT",IF(AND(AC778="SIM",Y778="Revenda"),"2403",IF(AND(AC778="SIM",Y778="Consumo"),"2407",IF(AND(AC778="NÃO",Y778="Revenda"),"2102",IF(AND(AC778="NÃO",Y778="Consumo"),"2556",)))),REPLACE(I778,1,1,1))))</f>
        <v/>
      </c>
    </row>
    <row r="779" customFormat="false" ht="12.8" hidden="false" customHeight="true" outlineLevel="0" collapsed="false">
      <c r="Y779" s="45"/>
      <c r="Z779" s="46" t="str">
        <f aca="false">IF(B779="","",(IFERROR(VLOOKUP(H779,Dados!A$3:B$15000,2,0),"Não Encontrado")))</f>
        <v/>
      </c>
      <c r="AA779" s="46" t="str">
        <f aca="false">IF(B779="","",(IFERROR(VLOOKUP(G779,Dados!C$3:E$15000,3,0),"Não Encontrado")))</f>
        <v/>
      </c>
      <c r="AB779" s="46" t="str">
        <f aca="false">IFERROR(IF(Z779&lt;&gt;"Não Encontrado",Z779,IF(AA779&lt;&gt;"Não Encontrado",AA779,"")),"")</f>
        <v/>
      </c>
      <c r="AC779" s="45" t="str">
        <f aca="false">IF(B779="","",IF(AB779="","NÃO","SIM"))</f>
        <v/>
      </c>
      <c r="AD779" s="45" t="str">
        <f aca="false">IFERROR(VLOOKUP(G779,Dados!$P$3:$R$500,3,0),"")</f>
        <v/>
      </c>
      <c r="AE779" s="45" t="str">
        <f aca="false">IFERROR(VLOOKUP(G779,Dados!$K$3:$L$500,2,0),"")</f>
        <v/>
      </c>
      <c r="AF779" s="45" t="str">
        <f aca="false">IFERROR(VLOOKUP(G779,Dados!$M$3:$N$500,2,0),"")</f>
        <v/>
      </c>
      <c r="AG779" s="45" t="str">
        <f aca="false">IF(F779="","",IF(AND(AD779="",AE779="",AF779=""),"-",IF(AND(AD779="BIT",AE779="",AF779=""),"BIT",IF(AND(AE779="ANEXO I",AD779="",AF779=""),"ANEXO I",IF(AND(AF779="ANEXO II",AD779="",AE779=""),"ANEXO II","Escolher")))))</f>
        <v/>
      </c>
      <c r="AH779" s="45" t="str">
        <f aca="false">IF(AG779&lt;&gt;"Pneus","",IFERROR(VLOOKUP(R779,Dados!$X$2:$Z$5,3,0)*(AI779-Q779),VLOOKUP(D779,Dados!$X$7:$Z$33,3,0)*(AI779-Q779)))</f>
        <v/>
      </c>
      <c r="AI779" s="47" t="str">
        <f aca="false">IF(B779="","",P779+Q779+O779+M779+L779-N779)</f>
        <v/>
      </c>
      <c r="AJ779" s="48" t="str">
        <f aca="false">IFERROR(IF(AND(AC779="SIM",AG779="-",Y779="REVENDA"),(AB779/1+1)*AI779,IF(AND(AC779="SIM",AG779="Pneus",Y779="REVENDA"),(AB779/1+1)*(AI779-AH779),"")),"")</f>
        <v/>
      </c>
      <c r="AK779" s="48" t="str">
        <f aca="false">IF(AJ779="","",AJ779*17%)</f>
        <v/>
      </c>
      <c r="AL779" s="48" t="str">
        <f aca="false">IFERROR(IF(AC779="NÃO","",IF(AK779="","",IF(E779="Simples Nacional",BF779,IF(T779=0.12,U779*0.5833337002,IF(T779=0,AI779*0.07,U779))))),"")</f>
        <v/>
      </c>
      <c r="AM779" s="47" t="str">
        <f aca="false">IFERROR(IF(AC779="NÃO","",IF(OR(AG779="-",AG779="Pneus"),AK779-AL779,"")),"")</f>
        <v/>
      </c>
      <c r="AN779" s="48" t="str">
        <f aca="false">IF(AND(Y779="REVENDA",AC779="SIM",AG779="BIT"),((AB779/1+1)*AI779)*0.4117,"")</f>
        <v/>
      </c>
      <c r="AO779" s="48" t="str">
        <f aca="false">IF(AN779="","",AN779*17%)</f>
        <v/>
      </c>
      <c r="AP779" s="49" t="str">
        <f aca="false">IF(AN779="","",IF(T779=0.12,(U779*0.4117)*0.4117,IF(T779=0,(AI779*0.07)*0.4117,U779*0.4117)))</f>
        <v/>
      </c>
      <c r="AQ779" s="47" t="str">
        <f aca="false">IF(AN779="","",AO779-AP779)</f>
        <v/>
      </c>
      <c r="AR779" s="50" t="str">
        <f aca="false">IFERROR(IF(AND(AC779="SIM",Y779="REVENDA",LEFT(AG779,5)="ANEXO")*OR(AE779="ANEXO I",AF779="ANEXO II"),VLOOKUP(H779,Dados!G:I,2,0),""),"INSERIR MVA")</f>
        <v/>
      </c>
      <c r="AS779" s="48" t="str">
        <f aca="false">IF(LEFT(AG779,5)="ANEXO",VLOOKUP(AG779,Dados!$X$111:$Z$112,2,0)*(AI779-Q779),"")</f>
        <v/>
      </c>
      <c r="AT779" s="48" t="str">
        <f aca="false">IFERROR(IF(AR779="","",(AI779*AR779)+AI779),"INSERIR MVA")</f>
        <v/>
      </c>
      <c r="AU779" s="48" t="str">
        <f aca="false">IF(AT779="","",IF(AY779=0.04,U779,AS779*AY779))</f>
        <v/>
      </c>
      <c r="AV779" s="47" t="str">
        <f aca="false">IFERROR(IF(AU779="","",(VLOOKUP(AG779,Dados!$X$111:$Z$112,3,0)*AT779*0.17)),"INSERIR MVA")</f>
        <v/>
      </c>
      <c r="AW779" s="47" t="str">
        <f aca="false">IFERROR(IF(AR779="","",AV779-AU779),"")</f>
        <v/>
      </c>
      <c r="AX779" s="51" t="str">
        <f aca="false">IFERROR(IF(AC779="NÃO","",IF(AM779&lt;&gt;"",AM779-W779,IF(AQ779&lt;&gt;"",AQ779-W779,IF(AW779&lt;&gt;"",AW779-W779,"")))),"")</f>
        <v/>
      </c>
      <c r="AY779" s="46" t="str">
        <f aca="false">IFERROR(IF(ISNA(VLOOKUP(R779,Dados!$X$2:$Y$5,2,0)),VLOOKUP(D779,Dados!$X$7:$Y$33,2,0),VLOOKUP(R779,Dados!$X$2:$Y$5,2,0)),"")</f>
        <v/>
      </c>
      <c r="AZ779" s="52" t="str">
        <f aca="false">IF(C779="","",IF(AND(Y779="CONSUMO",AC779="NÃO")*OR(AG779="-",AG779="BIT"),IF(E779&lt;&gt;"",(AI779-(P779+L779-N779+Q779)*AY779)/0.83),""))</f>
        <v/>
      </c>
      <c r="BA779" s="51" t="str">
        <f aca="false">IF(AZ779="","",AZ779*0.17-((P779+L779-N779+Q779)*AY779))</f>
        <v/>
      </c>
      <c r="BB779" s="51" t="str">
        <f aca="false">IF(AND(Y779="CONSUMO",AG779="ANEXO I",AY779&gt;4%),(AI779-(P779+L779-N779+Q779)*0.0514)/0.83*(0.5177)*(0.17)-AI779*0.0514,IF(AND(Y779="CONSUMO",AG779="ANEXO II",AY779&gt;4%),(AI779-(P779+L779-N779+Q779)*0.041)/0.83*(0.3295)*(0.17)-AI779*0.041,IF(AND(Y779="CONSUMO",AG779="ANEXO I",AY779=4%),(AI779-(P779+L779-N779+Q779)*0.04)/0.83*(0.5177)*(0.17)-AI779*0.04,IF(AND(Y779="CONSUMO",AG779="ANEXO II",AY779=4%),(AI779-(P779+L779-N779+Q779)*0.04)/0.83*(0.3295)*(0.17)-AI779*0.04,""))))</f>
        <v/>
      </c>
      <c r="BC779" s="51" t="str">
        <f aca="false">IF(C779="","",IF(AND(Y779="CONSUMO",AC779="SIM")*OR(AG779="-",AG779="BIT"),IF(E779&lt;&gt;"",(AI779-(P779+L779-N779+Q779)*AY779)/0.83),""))</f>
        <v/>
      </c>
      <c r="BD779" s="51" t="str">
        <f aca="false">IF(BC779="","",BC779*0.17)</f>
        <v/>
      </c>
      <c r="BE779" s="51" t="str">
        <f aca="false">IF(I779=6908,0,IF(BC779="","",BD779-((P779+L779-N779+Q779)*AY779)))</f>
        <v/>
      </c>
      <c r="BF779" s="53" t="str">
        <f aca="false">IF(B779="","",IF(OR(B779="",E779="Regime Normal"),0,(AI779-Q779)*VLOOKUP(R779,Dados!$X$98:$Y$108,2,0)))</f>
        <v/>
      </c>
      <c r="BG779" s="54" t="str">
        <f aca="false">IFERROR(VLOOKUP(I779,Dados!$AC$27:$AD$43,2,0),IF(B779="","",IF(D779&lt;&gt;"MT",IF(AND(AC779="SIM",Y779="Revenda"),"2403",IF(AND(AC779="SIM",Y779="Consumo"),"2407",IF(AND(AC779="NÃO",Y779="Revenda"),"2102",IF(AND(AC779="NÃO",Y779="Consumo"),"2556",)))),REPLACE(I779,1,1,1))))</f>
        <v/>
      </c>
    </row>
    <row r="780" customFormat="false" ht="12.8" hidden="false" customHeight="true" outlineLevel="0" collapsed="false">
      <c r="Y780" s="45"/>
      <c r="Z780" s="46" t="str">
        <f aca="false">IF(B780="","",(IFERROR(VLOOKUP(H780,Dados!A$3:B$15000,2,0),"Não Encontrado")))</f>
        <v/>
      </c>
      <c r="AA780" s="46" t="str">
        <f aca="false">IF(B780="","",(IFERROR(VLOOKUP(G780,Dados!C$3:E$15000,3,0),"Não Encontrado")))</f>
        <v/>
      </c>
      <c r="AB780" s="46" t="str">
        <f aca="false">IFERROR(IF(Z780&lt;&gt;"Não Encontrado",Z780,IF(AA780&lt;&gt;"Não Encontrado",AA780,"")),"")</f>
        <v/>
      </c>
      <c r="AC780" s="45" t="str">
        <f aca="false">IF(B780="","",IF(AB780="","NÃO","SIM"))</f>
        <v/>
      </c>
      <c r="AD780" s="45" t="str">
        <f aca="false">IFERROR(VLOOKUP(G780,Dados!$P$3:$R$500,3,0),"")</f>
        <v/>
      </c>
      <c r="AE780" s="45" t="str">
        <f aca="false">IFERROR(VLOOKUP(G780,Dados!$K$3:$L$500,2,0),"")</f>
        <v/>
      </c>
      <c r="AF780" s="45" t="str">
        <f aca="false">IFERROR(VLOOKUP(G780,Dados!$M$3:$N$500,2,0),"")</f>
        <v/>
      </c>
      <c r="AG780" s="45" t="str">
        <f aca="false">IF(F780="","",IF(AND(AD780="",AE780="",AF780=""),"-",IF(AND(AD780="BIT",AE780="",AF780=""),"BIT",IF(AND(AE780="ANEXO I",AD780="",AF780=""),"ANEXO I",IF(AND(AF780="ANEXO II",AD780="",AE780=""),"ANEXO II","Escolher")))))</f>
        <v/>
      </c>
      <c r="AH780" s="45" t="str">
        <f aca="false">IF(AG780&lt;&gt;"Pneus","",IFERROR(VLOOKUP(R780,Dados!$X$2:$Z$5,3,0)*(AI780-Q780),VLOOKUP(D780,Dados!$X$7:$Z$33,3,0)*(AI780-Q780)))</f>
        <v/>
      </c>
      <c r="AI780" s="47" t="str">
        <f aca="false">IF(B780="","",P780+Q780+O780+M780+L780-N780)</f>
        <v/>
      </c>
      <c r="AJ780" s="48" t="str">
        <f aca="false">IFERROR(IF(AND(AC780="SIM",AG780="-",Y780="REVENDA"),(AB780/1+1)*AI780,IF(AND(AC780="SIM",AG780="Pneus",Y780="REVENDA"),(AB780/1+1)*(AI780-AH780),"")),"")</f>
        <v/>
      </c>
      <c r="AK780" s="48" t="str">
        <f aca="false">IF(AJ780="","",AJ780*17%)</f>
        <v/>
      </c>
      <c r="AL780" s="48" t="str">
        <f aca="false">IFERROR(IF(AC780="NÃO","",IF(AK780="","",IF(E780="Simples Nacional",BF780,IF(T780=0.12,U780*0.5833337002,IF(T780=0,AI780*0.07,U780))))),"")</f>
        <v/>
      </c>
      <c r="AM780" s="47" t="str">
        <f aca="false">IFERROR(IF(AC780="NÃO","",IF(OR(AG780="-",AG780="Pneus"),AK780-AL780,"")),"")</f>
        <v/>
      </c>
      <c r="AN780" s="48" t="str">
        <f aca="false">IF(AND(Y780="REVENDA",AC780="SIM",AG780="BIT"),((AB780/1+1)*AI780)*0.4117,"")</f>
        <v/>
      </c>
      <c r="AO780" s="48" t="str">
        <f aca="false">IF(AN780="","",AN780*17%)</f>
        <v/>
      </c>
      <c r="AP780" s="49" t="str">
        <f aca="false">IF(AN780="","",IF(T780=0.12,(U780*0.4117)*0.4117,IF(T780=0,(AI780*0.07)*0.4117,U780*0.4117)))</f>
        <v/>
      </c>
      <c r="AQ780" s="47" t="str">
        <f aca="false">IF(AN780="","",AO780-AP780)</f>
        <v/>
      </c>
      <c r="AR780" s="50" t="str">
        <f aca="false">IFERROR(IF(AND(AC780="SIM",Y780="REVENDA",LEFT(AG780,5)="ANEXO")*OR(AE780="ANEXO I",AF780="ANEXO II"),VLOOKUP(H780,Dados!G:I,2,0),""),"INSERIR MVA")</f>
        <v/>
      </c>
      <c r="AS780" s="48" t="str">
        <f aca="false">IF(LEFT(AG780,5)="ANEXO",VLOOKUP(AG780,Dados!$X$111:$Z$112,2,0)*(AI780-Q780),"")</f>
        <v/>
      </c>
      <c r="AT780" s="48" t="str">
        <f aca="false">IFERROR(IF(AR780="","",(AI780*AR780)+AI780),"INSERIR MVA")</f>
        <v/>
      </c>
      <c r="AU780" s="48" t="str">
        <f aca="false">IF(AT780="","",IF(AY780=0.04,U780,AS780*AY780))</f>
        <v/>
      </c>
      <c r="AV780" s="47" t="str">
        <f aca="false">IFERROR(IF(AU780="","",(VLOOKUP(AG780,Dados!$X$111:$Z$112,3,0)*AT780*0.17)),"INSERIR MVA")</f>
        <v/>
      </c>
      <c r="AW780" s="47" t="str">
        <f aca="false">IFERROR(IF(AR780="","",AV780-AU780),"")</f>
        <v/>
      </c>
      <c r="AX780" s="51" t="str">
        <f aca="false">IFERROR(IF(AC780="NÃO","",IF(AM780&lt;&gt;"",AM780-W780,IF(AQ780&lt;&gt;"",AQ780-W780,IF(AW780&lt;&gt;"",AW780-W780,"")))),"")</f>
        <v/>
      </c>
      <c r="AY780" s="46" t="str">
        <f aca="false">IFERROR(IF(ISNA(VLOOKUP(R780,Dados!$X$2:$Y$5,2,0)),VLOOKUP(D780,Dados!$X$7:$Y$33,2,0),VLOOKUP(R780,Dados!$X$2:$Y$5,2,0)),"")</f>
        <v/>
      </c>
      <c r="AZ780" s="52" t="str">
        <f aca="false">IF(C780="","",IF(AND(Y780="CONSUMO",AC780="NÃO")*OR(AG780="-",AG780="BIT"),IF(E780&lt;&gt;"",(AI780-(P780+L780-N780+Q780)*AY780)/0.83),""))</f>
        <v/>
      </c>
      <c r="BA780" s="51" t="str">
        <f aca="false">IF(AZ780="","",AZ780*0.17-((P780+L780-N780+Q780)*AY780))</f>
        <v/>
      </c>
      <c r="BB780" s="51" t="str">
        <f aca="false">IF(AND(Y780="CONSUMO",AG780="ANEXO I",AY780&gt;4%),(AI780-(P780+L780-N780+Q780)*0.0514)/0.83*(0.5177)*(0.17)-AI780*0.0514,IF(AND(Y780="CONSUMO",AG780="ANEXO II",AY780&gt;4%),(AI780-(P780+L780-N780+Q780)*0.041)/0.83*(0.3295)*(0.17)-AI780*0.041,IF(AND(Y780="CONSUMO",AG780="ANEXO I",AY780=4%),(AI780-(P780+L780-N780+Q780)*0.04)/0.83*(0.5177)*(0.17)-AI780*0.04,IF(AND(Y780="CONSUMO",AG780="ANEXO II",AY780=4%),(AI780-(P780+L780-N780+Q780)*0.04)/0.83*(0.3295)*(0.17)-AI780*0.04,""))))</f>
        <v/>
      </c>
      <c r="BC780" s="51" t="str">
        <f aca="false">IF(C780="","",IF(AND(Y780="CONSUMO",AC780="SIM")*OR(AG780="-",AG780="BIT"),IF(E780&lt;&gt;"",(AI780-(P780+L780-N780+Q780)*AY780)/0.83),""))</f>
        <v/>
      </c>
      <c r="BD780" s="51" t="str">
        <f aca="false">IF(BC780="","",BC780*0.17)</f>
        <v/>
      </c>
      <c r="BE780" s="51" t="str">
        <f aca="false">IF(I780=6908,0,IF(BC780="","",BD780-((P780+L780-N780+Q780)*AY780)))</f>
        <v/>
      </c>
      <c r="BF780" s="53" t="str">
        <f aca="false">IF(B780="","",IF(OR(B780="",E780="Regime Normal"),0,(AI780-Q780)*VLOOKUP(R780,Dados!$X$98:$Y$108,2,0)))</f>
        <v/>
      </c>
      <c r="BG780" s="54" t="str">
        <f aca="false">IFERROR(VLOOKUP(I780,Dados!$AC$27:$AD$43,2,0),IF(B780="","",IF(D780&lt;&gt;"MT",IF(AND(AC780="SIM",Y780="Revenda"),"2403",IF(AND(AC780="SIM",Y780="Consumo"),"2407",IF(AND(AC780="NÃO",Y780="Revenda"),"2102",IF(AND(AC780="NÃO",Y780="Consumo"),"2556",)))),REPLACE(I780,1,1,1))))</f>
        <v/>
      </c>
    </row>
    <row r="781" customFormat="false" ht="12.8" hidden="false" customHeight="true" outlineLevel="0" collapsed="false">
      <c r="Y781" s="45"/>
      <c r="Z781" s="46" t="str">
        <f aca="false">IF(B781="","",(IFERROR(VLOOKUP(H781,Dados!A$3:B$15000,2,0),"Não Encontrado")))</f>
        <v/>
      </c>
      <c r="AA781" s="46" t="str">
        <f aca="false">IF(B781="","",(IFERROR(VLOOKUP(G781,Dados!C$3:E$15000,3,0),"Não Encontrado")))</f>
        <v/>
      </c>
      <c r="AB781" s="46" t="str">
        <f aca="false">IFERROR(IF(Z781&lt;&gt;"Não Encontrado",Z781,IF(AA781&lt;&gt;"Não Encontrado",AA781,"")),"")</f>
        <v/>
      </c>
      <c r="AC781" s="45" t="str">
        <f aca="false">IF(B781="","",IF(AB781="","NÃO","SIM"))</f>
        <v/>
      </c>
      <c r="AD781" s="45" t="str">
        <f aca="false">IFERROR(VLOOKUP(G781,Dados!$P$3:$R$500,3,0),"")</f>
        <v/>
      </c>
      <c r="AE781" s="45" t="str">
        <f aca="false">IFERROR(VLOOKUP(G781,Dados!$K$3:$L$500,2,0),"")</f>
        <v/>
      </c>
      <c r="AF781" s="45" t="str">
        <f aca="false">IFERROR(VLOOKUP(G781,Dados!$M$3:$N$500,2,0),"")</f>
        <v/>
      </c>
      <c r="AG781" s="45" t="str">
        <f aca="false">IF(F781="","",IF(AND(AD781="",AE781="",AF781=""),"-",IF(AND(AD781="BIT",AE781="",AF781=""),"BIT",IF(AND(AE781="ANEXO I",AD781="",AF781=""),"ANEXO I",IF(AND(AF781="ANEXO II",AD781="",AE781=""),"ANEXO II","Escolher")))))</f>
        <v/>
      </c>
      <c r="AH781" s="45" t="str">
        <f aca="false">IF(AG781&lt;&gt;"Pneus","",IFERROR(VLOOKUP(R781,Dados!$X$2:$Z$5,3,0)*(AI781-Q781),VLOOKUP(D781,Dados!$X$7:$Z$33,3,0)*(AI781-Q781)))</f>
        <v/>
      </c>
      <c r="AI781" s="47" t="str">
        <f aca="false">IF(B781="","",P781+Q781+O781+M781+L781-N781)</f>
        <v/>
      </c>
      <c r="AJ781" s="48" t="str">
        <f aca="false">IFERROR(IF(AND(AC781="SIM",AG781="-",Y781="REVENDA"),(AB781/1+1)*AI781,IF(AND(AC781="SIM",AG781="Pneus",Y781="REVENDA"),(AB781/1+1)*(AI781-AH781),"")),"")</f>
        <v/>
      </c>
      <c r="AK781" s="48" t="str">
        <f aca="false">IF(AJ781="","",AJ781*17%)</f>
        <v/>
      </c>
      <c r="AL781" s="48" t="str">
        <f aca="false">IFERROR(IF(AC781="NÃO","",IF(AK781="","",IF(E781="Simples Nacional",BF781,IF(T781=0.12,U781*0.5833337002,IF(T781=0,AI781*0.07,U781))))),"")</f>
        <v/>
      </c>
      <c r="AM781" s="47" t="str">
        <f aca="false">IFERROR(IF(AC781="NÃO","",IF(OR(AG781="-",AG781="Pneus"),AK781-AL781,"")),"")</f>
        <v/>
      </c>
      <c r="AN781" s="48" t="str">
        <f aca="false">IF(AND(Y781="REVENDA",AC781="SIM",AG781="BIT"),((AB781/1+1)*AI781)*0.4117,"")</f>
        <v/>
      </c>
      <c r="AO781" s="48" t="str">
        <f aca="false">IF(AN781="","",AN781*17%)</f>
        <v/>
      </c>
      <c r="AP781" s="49" t="str">
        <f aca="false">IF(AN781="","",IF(T781=0.12,(U781*0.4117)*0.4117,IF(T781=0,(AI781*0.07)*0.4117,U781*0.4117)))</f>
        <v/>
      </c>
      <c r="AQ781" s="47" t="str">
        <f aca="false">IF(AN781="","",AO781-AP781)</f>
        <v/>
      </c>
      <c r="AR781" s="50" t="str">
        <f aca="false">IFERROR(IF(AND(AC781="SIM",Y781="REVENDA",LEFT(AG781,5)="ANEXO")*OR(AE781="ANEXO I",AF781="ANEXO II"),VLOOKUP(H781,Dados!G:I,2,0),""),"INSERIR MVA")</f>
        <v/>
      </c>
      <c r="AS781" s="48" t="str">
        <f aca="false">IF(LEFT(AG781,5)="ANEXO",VLOOKUP(AG781,Dados!$X$111:$Z$112,2,0)*(AI781-Q781),"")</f>
        <v/>
      </c>
      <c r="AT781" s="48" t="str">
        <f aca="false">IFERROR(IF(AR781="","",(AI781*AR781)+AI781),"INSERIR MVA")</f>
        <v/>
      </c>
      <c r="AU781" s="48" t="str">
        <f aca="false">IF(AT781="","",IF(AY781=0.04,U781,AS781*AY781))</f>
        <v/>
      </c>
      <c r="AV781" s="47" t="str">
        <f aca="false">IFERROR(IF(AU781="","",(VLOOKUP(AG781,Dados!$X$111:$Z$112,3,0)*AT781*0.17)),"INSERIR MVA")</f>
        <v/>
      </c>
      <c r="AW781" s="47" t="str">
        <f aca="false">IFERROR(IF(AR781="","",AV781-AU781),"")</f>
        <v/>
      </c>
      <c r="AX781" s="51" t="str">
        <f aca="false">IFERROR(IF(AC781="NÃO","",IF(AM781&lt;&gt;"",AM781-W781,IF(AQ781&lt;&gt;"",AQ781-W781,IF(AW781&lt;&gt;"",AW781-W781,"")))),"")</f>
        <v/>
      </c>
      <c r="AY781" s="46" t="str">
        <f aca="false">IFERROR(IF(ISNA(VLOOKUP(R781,Dados!$X$2:$Y$5,2,0)),VLOOKUP(D781,Dados!$X$7:$Y$33,2,0),VLOOKUP(R781,Dados!$X$2:$Y$5,2,0)),"")</f>
        <v/>
      </c>
      <c r="AZ781" s="52" t="str">
        <f aca="false">IF(C781="","",IF(AND(Y781="CONSUMO",AC781="NÃO")*OR(AG781="-",AG781="BIT"),IF(E781&lt;&gt;"",(AI781-(P781+L781-N781+Q781)*AY781)/0.83),""))</f>
        <v/>
      </c>
      <c r="BA781" s="51" t="str">
        <f aca="false">IF(AZ781="","",AZ781*0.17-((P781+L781-N781+Q781)*AY781))</f>
        <v/>
      </c>
      <c r="BB781" s="51" t="str">
        <f aca="false">IF(AND(Y781="CONSUMO",AG781="ANEXO I",AY781&gt;4%),(AI781-(P781+L781-N781+Q781)*0.0514)/0.83*(0.5177)*(0.17)-AI781*0.0514,IF(AND(Y781="CONSUMO",AG781="ANEXO II",AY781&gt;4%),(AI781-(P781+L781-N781+Q781)*0.041)/0.83*(0.3295)*(0.17)-AI781*0.041,IF(AND(Y781="CONSUMO",AG781="ANEXO I",AY781=4%),(AI781-(P781+L781-N781+Q781)*0.04)/0.83*(0.5177)*(0.17)-AI781*0.04,IF(AND(Y781="CONSUMO",AG781="ANEXO II",AY781=4%),(AI781-(P781+L781-N781+Q781)*0.04)/0.83*(0.3295)*(0.17)-AI781*0.04,""))))</f>
        <v/>
      </c>
      <c r="BC781" s="51" t="str">
        <f aca="false">IF(C781="","",IF(AND(Y781="CONSUMO",AC781="SIM")*OR(AG781="-",AG781="BIT"),IF(E781&lt;&gt;"",(AI781-(P781+L781-N781+Q781)*AY781)/0.83),""))</f>
        <v/>
      </c>
      <c r="BD781" s="51" t="str">
        <f aca="false">IF(BC781="","",BC781*0.17)</f>
        <v/>
      </c>
      <c r="BE781" s="51" t="str">
        <f aca="false">IF(I781=6908,0,IF(BC781="","",BD781-((P781+L781-N781+Q781)*AY781)))</f>
        <v/>
      </c>
      <c r="BF781" s="53" t="str">
        <f aca="false">IF(B781="","",IF(OR(B781="",E781="Regime Normal"),0,(AI781-Q781)*VLOOKUP(R781,Dados!$X$98:$Y$108,2,0)))</f>
        <v/>
      </c>
      <c r="BG781" s="54" t="str">
        <f aca="false">IFERROR(VLOOKUP(I781,Dados!$AC$27:$AD$43,2,0),IF(B781="","",IF(D781&lt;&gt;"MT",IF(AND(AC781="SIM",Y781="Revenda"),"2403",IF(AND(AC781="SIM",Y781="Consumo"),"2407",IF(AND(AC781="NÃO",Y781="Revenda"),"2102",IF(AND(AC781="NÃO",Y781="Consumo"),"2556",)))),REPLACE(I781,1,1,1))))</f>
        <v/>
      </c>
    </row>
    <row r="782" customFormat="false" ht="12.8" hidden="false" customHeight="true" outlineLevel="0" collapsed="false">
      <c r="Y782" s="45"/>
      <c r="Z782" s="46" t="str">
        <f aca="false">IF(B782="","",(IFERROR(VLOOKUP(H782,Dados!A$3:B$15000,2,0),"Não Encontrado")))</f>
        <v/>
      </c>
      <c r="AA782" s="46" t="str">
        <f aca="false">IF(B782="","",(IFERROR(VLOOKUP(G782,Dados!C$3:E$15000,3,0),"Não Encontrado")))</f>
        <v/>
      </c>
      <c r="AB782" s="46" t="str">
        <f aca="false">IFERROR(IF(Z782&lt;&gt;"Não Encontrado",Z782,IF(AA782&lt;&gt;"Não Encontrado",AA782,"")),"")</f>
        <v/>
      </c>
      <c r="AC782" s="45" t="str">
        <f aca="false">IF(B782="","",IF(AB782="","NÃO","SIM"))</f>
        <v/>
      </c>
      <c r="AD782" s="45" t="str">
        <f aca="false">IFERROR(VLOOKUP(G782,Dados!$P$3:$R$500,3,0),"")</f>
        <v/>
      </c>
      <c r="AE782" s="45" t="str">
        <f aca="false">IFERROR(VLOOKUP(G782,Dados!$K$3:$L$500,2,0),"")</f>
        <v/>
      </c>
      <c r="AF782" s="45" t="str">
        <f aca="false">IFERROR(VLOOKUP(G782,Dados!$M$3:$N$500,2,0),"")</f>
        <v/>
      </c>
      <c r="AG782" s="45" t="str">
        <f aca="false">IF(F782="","",IF(AND(AD782="",AE782="",AF782=""),"-",IF(AND(AD782="BIT",AE782="",AF782=""),"BIT",IF(AND(AE782="ANEXO I",AD782="",AF782=""),"ANEXO I",IF(AND(AF782="ANEXO II",AD782="",AE782=""),"ANEXO II","Escolher")))))</f>
        <v/>
      </c>
      <c r="AH782" s="45" t="str">
        <f aca="false">IF(AG782&lt;&gt;"Pneus","",IFERROR(VLOOKUP(R782,Dados!$X$2:$Z$5,3,0)*(AI782-Q782),VLOOKUP(D782,Dados!$X$7:$Z$33,3,0)*(AI782-Q782)))</f>
        <v/>
      </c>
      <c r="AI782" s="47" t="str">
        <f aca="false">IF(B782="","",P782+Q782+O782+M782+L782-N782)</f>
        <v/>
      </c>
      <c r="AJ782" s="48" t="str">
        <f aca="false">IFERROR(IF(AND(AC782="SIM",AG782="-",Y782="REVENDA"),(AB782/1+1)*AI782,IF(AND(AC782="SIM",AG782="Pneus",Y782="REVENDA"),(AB782/1+1)*(AI782-AH782),"")),"")</f>
        <v/>
      </c>
      <c r="AK782" s="48" t="str">
        <f aca="false">IF(AJ782="","",AJ782*17%)</f>
        <v/>
      </c>
      <c r="AL782" s="48" t="str">
        <f aca="false">IFERROR(IF(AC782="NÃO","",IF(AK782="","",IF(E782="Simples Nacional",BF782,IF(T782=0.12,U782*0.5833337002,IF(T782=0,AI782*0.07,U782))))),"")</f>
        <v/>
      </c>
      <c r="AM782" s="47" t="str">
        <f aca="false">IFERROR(IF(AC782="NÃO","",IF(OR(AG782="-",AG782="Pneus"),AK782-AL782,"")),"")</f>
        <v/>
      </c>
      <c r="AN782" s="48" t="str">
        <f aca="false">IF(AND(Y782="REVENDA",AC782="SIM",AG782="BIT"),((AB782/1+1)*AI782)*0.4117,"")</f>
        <v/>
      </c>
      <c r="AO782" s="48" t="str">
        <f aca="false">IF(AN782="","",AN782*17%)</f>
        <v/>
      </c>
      <c r="AP782" s="49" t="str">
        <f aca="false">IF(AN782="","",IF(T782=0.12,(U782*0.4117)*0.4117,IF(T782=0,(AI782*0.07)*0.4117,U782*0.4117)))</f>
        <v/>
      </c>
      <c r="AQ782" s="47" t="str">
        <f aca="false">IF(AN782="","",AO782-AP782)</f>
        <v/>
      </c>
      <c r="AR782" s="50" t="str">
        <f aca="false">IFERROR(IF(AND(AC782="SIM",Y782="REVENDA",LEFT(AG782,5)="ANEXO")*OR(AE782="ANEXO I",AF782="ANEXO II"),VLOOKUP(H782,Dados!G:I,2,0),""),"INSERIR MVA")</f>
        <v/>
      </c>
      <c r="AS782" s="48" t="str">
        <f aca="false">IF(LEFT(AG782,5)="ANEXO",VLOOKUP(AG782,Dados!$X$111:$Z$112,2,0)*(AI782-Q782),"")</f>
        <v/>
      </c>
      <c r="AT782" s="48" t="str">
        <f aca="false">IFERROR(IF(AR782="","",(AI782*AR782)+AI782),"INSERIR MVA")</f>
        <v/>
      </c>
      <c r="AU782" s="48" t="str">
        <f aca="false">IF(AT782="","",IF(AY782=0.04,U782,AS782*AY782))</f>
        <v/>
      </c>
      <c r="AV782" s="47" t="str">
        <f aca="false">IFERROR(IF(AU782="","",(VLOOKUP(AG782,Dados!$X$111:$Z$112,3,0)*AT782*0.17)),"INSERIR MVA")</f>
        <v/>
      </c>
      <c r="AW782" s="47" t="str">
        <f aca="false">IFERROR(IF(AR782="","",AV782-AU782),"")</f>
        <v/>
      </c>
      <c r="AX782" s="51" t="str">
        <f aca="false">IFERROR(IF(AC782="NÃO","",IF(AM782&lt;&gt;"",AM782-W782,IF(AQ782&lt;&gt;"",AQ782-W782,IF(AW782&lt;&gt;"",AW782-W782,"")))),"")</f>
        <v/>
      </c>
      <c r="AY782" s="46" t="str">
        <f aca="false">IFERROR(IF(ISNA(VLOOKUP(R782,Dados!$X$2:$Y$5,2,0)),VLOOKUP(D782,Dados!$X$7:$Y$33,2,0),VLOOKUP(R782,Dados!$X$2:$Y$5,2,0)),"")</f>
        <v/>
      </c>
      <c r="AZ782" s="52" t="str">
        <f aca="false">IF(C782="","",IF(AND(Y782="CONSUMO",AC782="NÃO")*OR(AG782="-",AG782="BIT"),IF(E782&lt;&gt;"",(AI782-(P782+L782-N782+Q782)*AY782)/0.83),""))</f>
        <v/>
      </c>
      <c r="BA782" s="51" t="str">
        <f aca="false">IF(AZ782="","",AZ782*0.17-((P782+L782-N782+Q782)*AY782))</f>
        <v/>
      </c>
      <c r="BB782" s="51" t="str">
        <f aca="false">IF(AND(Y782="CONSUMO",AG782="ANEXO I",AY782&gt;4%),(AI782-(P782+L782-N782+Q782)*0.0514)/0.83*(0.5177)*(0.17)-AI782*0.0514,IF(AND(Y782="CONSUMO",AG782="ANEXO II",AY782&gt;4%),(AI782-(P782+L782-N782+Q782)*0.041)/0.83*(0.3295)*(0.17)-AI782*0.041,IF(AND(Y782="CONSUMO",AG782="ANEXO I",AY782=4%),(AI782-(P782+L782-N782+Q782)*0.04)/0.83*(0.5177)*(0.17)-AI782*0.04,IF(AND(Y782="CONSUMO",AG782="ANEXO II",AY782=4%),(AI782-(P782+L782-N782+Q782)*0.04)/0.83*(0.3295)*(0.17)-AI782*0.04,""))))</f>
        <v/>
      </c>
      <c r="BC782" s="51" t="str">
        <f aca="false">IF(C782="","",IF(AND(Y782="CONSUMO",AC782="SIM")*OR(AG782="-",AG782="BIT"),IF(E782&lt;&gt;"",(AI782-(P782+L782-N782+Q782)*AY782)/0.83),""))</f>
        <v/>
      </c>
      <c r="BD782" s="51" t="str">
        <f aca="false">IF(BC782="","",BC782*0.17)</f>
        <v/>
      </c>
      <c r="BE782" s="51" t="str">
        <f aca="false">IF(I782=6908,0,IF(BC782="","",BD782-((P782+L782-N782+Q782)*AY782)))</f>
        <v/>
      </c>
      <c r="BF782" s="53" t="str">
        <f aca="false">IF(B782="","",IF(OR(B782="",E782="Regime Normal"),0,(AI782-Q782)*VLOOKUP(R782,Dados!$X$98:$Y$108,2,0)))</f>
        <v/>
      </c>
      <c r="BG782" s="54" t="str">
        <f aca="false">IFERROR(VLOOKUP(I782,Dados!$AC$27:$AD$43,2,0),IF(B782="","",IF(D782&lt;&gt;"MT",IF(AND(AC782="SIM",Y782="Revenda"),"2403",IF(AND(AC782="SIM",Y782="Consumo"),"2407",IF(AND(AC782="NÃO",Y782="Revenda"),"2102",IF(AND(AC782="NÃO",Y782="Consumo"),"2556",)))),REPLACE(I782,1,1,1))))</f>
        <v/>
      </c>
    </row>
    <row r="783" customFormat="false" ht="12.8" hidden="false" customHeight="true" outlineLevel="0" collapsed="false">
      <c r="Y783" s="45"/>
      <c r="Z783" s="46" t="str">
        <f aca="false">IF(B783="","",(IFERROR(VLOOKUP(H783,Dados!A$3:B$15000,2,0),"Não Encontrado")))</f>
        <v/>
      </c>
      <c r="AA783" s="46" t="str">
        <f aca="false">IF(B783="","",(IFERROR(VLOOKUP(G783,Dados!C$3:E$15000,3,0),"Não Encontrado")))</f>
        <v/>
      </c>
      <c r="AB783" s="46" t="str">
        <f aca="false">IFERROR(IF(Z783&lt;&gt;"Não Encontrado",Z783,IF(AA783&lt;&gt;"Não Encontrado",AA783,"")),"")</f>
        <v/>
      </c>
      <c r="AC783" s="45" t="str">
        <f aca="false">IF(B783="","",IF(AB783="","NÃO","SIM"))</f>
        <v/>
      </c>
      <c r="AD783" s="45" t="str">
        <f aca="false">IFERROR(VLOOKUP(G783,Dados!$P$3:$R$500,3,0),"")</f>
        <v/>
      </c>
      <c r="AE783" s="45" t="str">
        <f aca="false">IFERROR(VLOOKUP(G783,Dados!$K$3:$L$500,2,0),"")</f>
        <v/>
      </c>
      <c r="AF783" s="45" t="str">
        <f aca="false">IFERROR(VLOOKUP(G783,Dados!$M$3:$N$500,2,0),"")</f>
        <v/>
      </c>
      <c r="AG783" s="45" t="str">
        <f aca="false">IF(F783="","",IF(AND(AD783="",AE783="",AF783=""),"-",IF(AND(AD783="BIT",AE783="",AF783=""),"BIT",IF(AND(AE783="ANEXO I",AD783="",AF783=""),"ANEXO I",IF(AND(AF783="ANEXO II",AD783="",AE783=""),"ANEXO II","Escolher")))))</f>
        <v/>
      </c>
      <c r="AH783" s="45" t="str">
        <f aca="false">IF(AG783&lt;&gt;"Pneus","",IFERROR(VLOOKUP(R783,Dados!$X$2:$Z$5,3,0)*(AI783-Q783),VLOOKUP(D783,Dados!$X$7:$Z$33,3,0)*(AI783-Q783)))</f>
        <v/>
      </c>
      <c r="AI783" s="47" t="str">
        <f aca="false">IF(B783="","",P783+Q783+O783+M783+L783-N783)</f>
        <v/>
      </c>
      <c r="AJ783" s="48" t="str">
        <f aca="false">IFERROR(IF(AND(AC783="SIM",AG783="-",Y783="REVENDA"),(AB783/1+1)*AI783,IF(AND(AC783="SIM",AG783="Pneus",Y783="REVENDA"),(AB783/1+1)*(AI783-AH783),"")),"")</f>
        <v/>
      </c>
      <c r="AK783" s="48" t="str">
        <f aca="false">IF(AJ783="","",AJ783*17%)</f>
        <v/>
      </c>
      <c r="AL783" s="48" t="str">
        <f aca="false">IFERROR(IF(AC783="NÃO","",IF(AK783="","",IF(E783="Simples Nacional",BF783,IF(T783=0.12,U783*0.5833337002,IF(T783=0,AI783*0.07,U783))))),"")</f>
        <v/>
      </c>
      <c r="AM783" s="47" t="str">
        <f aca="false">IFERROR(IF(AC783="NÃO","",IF(OR(AG783="-",AG783="Pneus"),AK783-AL783,"")),"")</f>
        <v/>
      </c>
      <c r="AN783" s="48" t="str">
        <f aca="false">IF(AND(Y783="REVENDA",AC783="SIM",AG783="BIT"),((AB783/1+1)*AI783)*0.4117,"")</f>
        <v/>
      </c>
      <c r="AO783" s="48" t="str">
        <f aca="false">IF(AN783="","",AN783*17%)</f>
        <v/>
      </c>
      <c r="AP783" s="49" t="str">
        <f aca="false">IF(AN783="","",IF(T783=0.12,(U783*0.4117)*0.4117,IF(T783=0,(AI783*0.07)*0.4117,U783*0.4117)))</f>
        <v/>
      </c>
      <c r="AQ783" s="47" t="str">
        <f aca="false">IF(AN783="","",AO783-AP783)</f>
        <v/>
      </c>
      <c r="AR783" s="50" t="str">
        <f aca="false">IFERROR(IF(AND(AC783="SIM",Y783="REVENDA",LEFT(AG783,5)="ANEXO")*OR(AE783="ANEXO I",AF783="ANEXO II"),VLOOKUP(H783,Dados!G:I,2,0),""),"INSERIR MVA")</f>
        <v/>
      </c>
      <c r="AS783" s="48" t="str">
        <f aca="false">IF(LEFT(AG783,5)="ANEXO",VLOOKUP(AG783,Dados!$X$111:$Z$112,2,0)*(AI783-Q783),"")</f>
        <v/>
      </c>
      <c r="AT783" s="48" t="str">
        <f aca="false">IFERROR(IF(AR783="","",(AI783*AR783)+AI783),"INSERIR MVA")</f>
        <v/>
      </c>
      <c r="AU783" s="48" t="str">
        <f aca="false">IF(AT783="","",IF(AY783=0.04,U783,AS783*AY783))</f>
        <v/>
      </c>
      <c r="AV783" s="47" t="str">
        <f aca="false">IFERROR(IF(AU783="","",(VLOOKUP(AG783,Dados!$X$111:$Z$112,3,0)*AT783*0.17)),"INSERIR MVA")</f>
        <v/>
      </c>
      <c r="AW783" s="47" t="str">
        <f aca="false">IFERROR(IF(AR783="","",AV783-AU783),"")</f>
        <v/>
      </c>
      <c r="AX783" s="51" t="str">
        <f aca="false">IFERROR(IF(AC783="NÃO","",IF(AM783&lt;&gt;"",AM783-W783,IF(AQ783&lt;&gt;"",AQ783-W783,IF(AW783&lt;&gt;"",AW783-W783,"")))),"")</f>
        <v/>
      </c>
      <c r="AY783" s="46" t="str">
        <f aca="false">IFERROR(IF(ISNA(VLOOKUP(R783,Dados!$X$2:$Y$5,2,0)),VLOOKUP(D783,Dados!$X$7:$Y$33,2,0),VLOOKUP(R783,Dados!$X$2:$Y$5,2,0)),"")</f>
        <v/>
      </c>
      <c r="AZ783" s="52" t="str">
        <f aca="false">IF(C783="","",IF(AND(Y783="CONSUMO",AC783="NÃO")*OR(AG783="-",AG783="BIT"),IF(E783&lt;&gt;"",(AI783-(P783+L783-N783+Q783)*AY783)/0.83),""))</f>
        <v/>
      </c>
      <c r="BA783" s="51" t="str">
        <f aca="false">IF(AZ783="","",AZ783*0.17-((P783+L783-N783+Q783)*AY783))</f>
        <v/>
      </c>
      <c r="BB783" s="51" t="str">
        <f aca="false">IF(AND(Y783="CONSUMO",AG783="ANEXO I",AY783&gt;4%),(AI783-(P783+L783-N783+Q783)*0.0514)/0.83*(0.5177)*(0.17)-AI783*0.0514,IF(AND(Y783="CONSUMO",AG783="ANEXO II",AY783&gt;4%),(AI783-(P783+L783-N783+Q783)*0.041)/0.83*(0.3295)*(0.17)-AI783*0.041,IF(AND(Y783="CONSUMO",AG783="ANEXO I",AY783=4%),(AI783-(P783+L783-N783+Q783)*0.04)/0.83*(0.5177)*(0.17)-AI783*0.04,IF(AND(Y783="CONSUMO",AG783="ANEXO II",AY783=4%),(AI783-(P783+L783-N783+Q783)*0.04)/0.83*(0.3295)*(0.17)-AI783*0.04,""))))</f>
        <v/>
      </c>
      <c r="BC783" s="51" t="str">
        <f aca="false">IF(C783="","",IF(AND(Y783="CONSUMO",AC783="SIM")*OR(AG783="-",AG783="BIT"),IF(E783&lt;&gt;"",(AI783-(P783+L783-N783+Q783)*AY783)/0.83),""))</f>
        <v/>
      </c>
      <c r="BD783" s="51" t="str">
        <f aca="false">IF(BC783="","",BC783*0.17)</f>
        <v/>
      </c>
      <c r="BE783" s="51" t="str">
        <f aca="false">IF(I783=6908,0,IF(BC783="","",BD783-((P783+L783-N783+Q783)*AY783)))</f>
        <v/>
      </c>
      <c r="BF783" s="53" t="str">
        <f aca="false">IF(B783="","",IF(OR(B783="",E783="Regime Normal"),0,(AI783-Q783)*VLOOKUP(R783,Dados!$X$98:$Y$108,2,0)))</f>
        <v/>
      </c>
      <c r="BG783" s="54" t="str">
        <f aca="false">IFERROR(VLOOKUP(I783,Dados!$AC$27:$AD$43,2,0),IF(B783="","",IF(D783&lt;&gt;"MT",IF(AND(AC783="SIM",Y783="Revenda"),"2403",IF(AND(AC783="SIM",Y783="Consumo"),"2407",IF(AND(AC783="NÃO",Y783="Revenda"),"2102",IF(AND(AC783="NÃO",Y783="Consumo"),"2556",)))),REPLACE(I783,1,1,1))))</f>
        <v/>
      </c>
    </row>
    <row r="784" customFormat="false" ht="12.8" hidden="false" customHeight="true" outlineLevel="0" collapsed="false">
      <c r="Y784" s="45"/>
      <c r="Z784" s="46" t="str">
        <f aca="false">IF(B784="","",(IFERROR(VLOOKUP(H784,Dados!A$3:B$15000,2,0),"Não Encontrado")))</f>
        <v/>
      </c>
      <c r="AA784" s="46" t="str">
        <f aca="false">IF(B784="","",(IFERROR(VLOOKUP(G784,Dados!C$3:E$15000,3,0),"Não Encontrado")))</f>
        <v/>
      </c>
      <c r="AB784" s="46" t="str">
        <f aca="false">IFERROR(IF(Z784&lt;&gt;"Não Encontrado",Z784,IF(AA784&lt;&gt;"Não Encontrado",AA784,"")),"")</f>
        <v/>
      </c>
      <c r="AC784" s="45" t="str">
        <f aca="false">IF(B784="","",IF(AB784="","NÃO","SIM"))</f>
        <v/>
      </c>
      <c r="AD784" s="45" t="str">
        <f aca="false">IFERROR(VLOOKUP(G784,Dados!$P$3:$R$500,3,0),"")</f>
        <v/>
      </c>
      <c r="AE784" s="45" t="str">
        <f aca="false">IFERROR(VLOOKUP(G784,Dados!$K$3:$L$500,2,0),"")</f>
        <v/>
      </c>
      <c r="AF784" s="45" t="str">
        <f aca="false">IFERROR(VLOOKUP(G784,Dados!$M$3:$N$500,2,0),"")</f>
        <v/>
      </c>
      <c r="AG784" s="45" t="str">
        <f aca="false">IF(F784="","",IF(AND(AD784="",AE784="",AF784=""),"-",IF(AND(AD784="BIT",AE784="",AF784=""),"BIT",IF(AND(AE784="ANEXO I",AD784="",AF784=""),"ANEXO I",IF(AND(AF784="ANEXO II",AD784="",AE784=""),"ANEXO II","Escolher")))))</f>
        <v/>
      </c>
      <c r="AH784" s="45" t="str">
        <f aca="false">IF(AG784&lt;&gt;"Pneus","",IFERROR(VLOOKUP(R784,Dados!$X$2:$Z$5,3,0)*(AI784-Q784),VLOOKUP(D784,Dados!$X$7:$Z$33,3,0)*(AI784-Q784)))</f>
        <v/>
      </c>
      <c r="AI784" s="47" t="str">
        <f aca="false">IF(B784="","",P784+Q784+O784+M784+L784-N784)</f>
        <v/>
      </c>
      <c r="AJ784" s="48" t="str">
        <f aca="false">IFERROR(IF(AND(AC784="SIM",AG784="-",Y784="REVENDA"),(AB784/1+1)*AI784,IF(AND(AC784="SIM",AG784="Pneus",Y784="REVENDA"),(AB784/1+1)*(AI784-AH784),"")),"")</f>
        <v/>
      </c>
      <c r="AK784" s="48" t="str">
        <f aca="false">IF(AJ784="","",AJ784*17%)</f>
        <v/>
      </c>
      <c r="AL784" s="48" t="str">
        <f aca="false">IFERROR(IF(AC784="NÃO","",IF(AK784="","",IF(E784="Simples Nacional",BF784,IF(T784=0.12,U784*0.5833337002,IF(T784=0,AI784*0.07,U784))))),"")</f>
        <v/>
      </c>
      <c r="AM784" s="47" t="str">
        <f aca="false">IFERROR(IF(AC784="NÃO","",IF(OR(AG784="-",AG784="Pneus"),AK784-AL784,"")),"")</f>
        <v/>
      </c>
      <c r="AN784" s="48" t="str">
        <f aca="false">IF(AND(Y784="REVENDA",AC784="SIM",AG784="BIT"),((AB784/1+1)*AI784)*0.4117,"")</f>
        <v/>
      </c>
      <c r="AO784" s="48" t="str">
        <f aca="false">IF(AN784="","",AN784*17%)</f>
        <v/>
      </c>
      <c r="AP784" s="49" t="str">
        <f aca="false">IF(AN784="","",IF(T784=0.12,(U784*0.4117)*0.4117,IF(T784=0,(AI784*0.07)*0.4117,U784*0.4117)))</f>
        <v/>
      </c>
      <c r="AQ784" s="47" t="str">
        <f aca="false">IF(AN784="","",AO784-AP784)</f>
        <v/>
      </c>
      <c r="AR784" s="50" t="str">
        <f aca="false">IFERROR(IF(AND(AC784="SIM",Y784="REVENDA",LEFT(AG784,5)="ANEXO")*OR(AE784="ANEXO I",AF784="ANEXO II"),VLOOKUP(H784,Dados!G:I,2,0),""),"INSERIR MVA")</f>
        <v/>
      </c>
      <c r="AS784" s="48" t="str">
        <f aca="false">IF(LEFT(AG784,5)="ANEXO",VLOOKUP(AG784,Dados!$X$111:$Z$112,2,0)*(AI784-Q784),"")</f>
        <v/>
      </c>
      <c r="AT784" s="48" t="str">
        <f aca="false">IFERROR(IF(AR784="","",(AI784*AR784)+AI784),"INSERIR MVA")</f>
        <v/>
      </c>
      <c r="AU784" s="48" t="str">
        <f aca="false">IF(AT784="","",IF(AY784=0.04,U784,AS784*AY784))</f>
        <v/>
      </c>
      <c r="AV784" s="47" t="str">
        <f aca="false">IFERROR(IF(AU784="","",(VLOOKUP(AG784,Dados!$X$111:$Z$112,3,0)*AT784*0.17)),"INSERIR MVA")</f>
        <v/>
      </c>
      <c r="AW784" s="47" t="str">
        <f aca="false">IFERROR(IF(AR784="","",AV784-AU784),"")</f>
        <v/>
      </c>
      <c r="AX784" s="51" t="str">
        <f aca="false">IFERROR(IF(AC784="NÃO","",IF(AM784&lt;&gt;"",AM784-W784,IF(AQ784&lt;&gt;"",AQ784-W784,IF(AW784&lt;&gt;"",AW784-W784,"")))),"")</f>
        <v/>
      </c>
      <c r="AY784" s="46" t="str">
        <f aca="false">IFERROR(IF(ISNA(VLOOKUP(R784,Dados!$X$2:$Y$5,2,0)),VLOOKUP(D784,Dados!$X$7:$Y$33,2,0),VLOOKUP(R784,Dados!$X$2:$Y$5,2,0)),"")</f>
        <v/>
      </c>
      <c r="AZ784" s="52" t="str">
        <f aca="false">IF(C784="","",IF(AND(Y784="CONSUMO",AC784="NÃO")*OR(AG784="-",AG784="BIT"),IF(E784&lt;&gt;"",(AI784-(P784+L784-N784+Q784)*AY784)/0.83),""))</f>
        <v/>
      </c>
      <c r="BA784" s="51" t="str">
        <f aca="false">IF(AZ784="","",AZ784*0.17-((P784+L784-N784+Q784)*AY784))</f>
        <v/>
      </c>
      <c r="BB784" s="51" t="str">
        <f aca="false">IF(AND(Y784="CONSUMO",AG784="ANEXO I",AY784&gt;4%),(AI784-(P784+L784-N784+Q784)*0.0514)/0.83*(0.5177)*(0.17)-AI784*0.0514,IF(AND(Y784="CONSUMO",AG784="ANEXO II",AY784&gt;4%),(AI784-(P784+L784-N784+Q784)*0.041)/0.83*(0.3295)*(0.17)-AI784*0.041,IF(AND(Y784="CONSUMO",AG784="ANEXO I",AY784=4%),(AI784-(P784+L784-N784+Q784)*0.04)/0.83*(0.5177)*(0.17)-AI784*0.04,IF(AND(Y784="CONSUMO",AG784="ANEXO II",AY784=4%),(AI784-(P784+L784-N784+Q784)*0.04)/0.83*(0.3295)*(0.17)-AI784*0.04,""))))</f>
        <v/>
      </c>
      <c r="BC784" s="51" t="str">
        <f aca="false">IF(C784="","",IF(AND(Y784="CONSUMO",AC784="SIM")*OR(AG784="-",AG784="BIT"),IF(E784&lt;&gt;"",(AI784-(P784+L784-N784+Q784)*AY784)/0.83),""))</f>
        <v/>
      </c>
      <c r="BD784" s="51" t="str">
        <f aca="false">IF(BC784="","",BC784*0.17)</f>
        <v/>
      </c>
      <c r="BE784" s="51" t="str">
        <f aca="false">IF(I784=6908,0,IF(BC784="","",BD784-((P784+L784-N784+Q784)*AY784)))</f>
        <v/>
      </c>
      <c r="BF784" s="53" t="str">
        <f aca="false">IF(B784="","",IF(OR(B784="",E784="Regime Normal"),0,(AI784-Q784)*VLOOKUP(R784,Dados!$X$98:$Y$108,2,0)))</f>
        <v/>
      </c>
      <c r="BG784" s="54" t="str">
        <f aca="false">IFERROR(VLOOKUP(I784,Dados!$AC$27:$AD$43,2,0),IF(B784="","",IF(D784&lt;&gt;"MT",IF(AND(AC784="SIM",Y784="Revenda"),"2403",IF(AND(AC784="SIM",Y784="Consumo"),"2407",IF(AND(AC784="NÃO",Y784="Revenda"),"2102",IF(AND(AC784="NÃO",Y784="Consumo"),"2556",)))),REPLACE(I784,1,1,1))))</f>
        <v/>
      </c>
    </row>
    <row r="785" customFormat="false" ht="12.8" hidden="false" customHeight="true" outlineLevel="0" collapsed="false">
      <c r="Y785" s="45"/>
      <c r="Z785" s="46" t="str">
        <f aca="false">IF(B785="","",(IFERROR(VLOOKUP(H785,Dados!A$3:B$15000,2,0),"Não Encontrado")))</f>
        <v/>
      </c>
      <c r="AA785" s="46" t="str">
        <f aca="false">IF(B785="","",(IFERROR(VLOOKUP(G785,Dados!C$3:E$15000,3,0),"Não Encontrado")))</f>
        <v/>
      </c>
      <c r="AB785" s="46" t="str">
        <f aca="false">IFERROR(IF(Z785&lt;&gt;"Não Encontrado",Z785,IF(AA785&lt;&gt;"Não Encontrado",AA785,"")),"")</f>
        <v/>
      </c>
      <c r="AC785" s="45" t="str">
        <f aca="false">IF(B785="","",IF(AB785="","NÃO","SIM"))</f>
        <v/>
      </c>
      <c r="AD785" s="45" t="str">
        <f aca="false">IFERROR(VLOOKUP(G785,Dados!$P$3:$R$500,3,0),"")</f>
        <v/>
      </c>
      <c r="AE785" s="45" t="str">
        <f aca="false">IFERROR(VLOOKUP(G785,Dados!$K$3:$L$500,2,0),"")</f>
        <v/>
      </c>
      <c r="AF785" s="45" t="str">
        <f aca="false">IFERROR(VLOOKUP(G785,Dados!$M$3:$N$500,2,0),"")</f>
        <v/>
      </c>
      <c r="AG785" s="45" t="str">
        <f aca="false">IF(F785="","",IF(AND(AD785="",AE785="",AF785=""),"-",IF(AND(AD785="BIT",AE785="",AF785=""),"BIT",IF(AND(AE785="ANEXO I",AD785="",AF785=""),"ANEXO I",IF(AND(AF785="ANEXO II",AD785="",AE785=""),"ANEXO II","Escolher")))))</f>
        <v/>
      </c>
      <c r="AH785" s="45" t="str">
        <f aca="false">IF(AG785&lt;&gt;"Pneus","",IFERROR(VLOOKUP(R785,Dados!$X$2:$Z$5,3,0)*(AI785-Q785),VLOOKUP(D785,Dados!$X$7:$Z$33,3,0)*(AI785-Q785)))</f>
        <v/>
      </c>
      <c r="AI785" s="47" t="str">
        <f aca="false">IF(B785="","",P785+Q785+O785+M785+L785-N785)</f>
        <v/>
      </c>
      <c r="AJ785" s="48" t="str">
        <f aca="false">IFERROR(IF(AND(AC785="SIM",AG785="-",Y785="REVENDA"),(AB785/1+1)*AI785,IF(AND(AC785="SIM",AG785="Pneus",Y785="REVENDA"),(AB785/1+1)*(AI785-AH785),"")),"")</f>
        <v/>
      </c>
      <c r="AK785" s="48" t="str">
        <f aca="false">IF(AJ785="","",AJ785*17%)</f>
        <v/>
      </c>
      <c r="AL785" s="48" t="str">
        <f aca="false">IFERROR(IF(AC785="NÃO","",IF(AK785="","",IF(E785="Simples Nacional",BF785,IF(T785=0.12,U785*0.5833337002,IF(T785=0,AI785*0.07,U785))))),"")</f>
        <v/>
      </c>
      <c r="AM785" s="47" t="str">
        <f aca="false">IFERROR(IF(AC785="NÃO","",IF(OR(AG785="-",AG785="Pneus"),AK785-AL785,"")),"")</f>
        <v/>
      </c>
      <c r="AN785" s="48" t="str">
        <f aca="false">IF(AND(Y785="REVENDA",AC785="SIM",AG785="BIT"),((AB785/1+1)*AI785)*0.4117,"")</f>
        <v/>
      </c>
      <c r="AO785" s="48" t="str">
        <f aca="false">IF(AN785="","",AN785*17%)</f>
        <v/>
      </c>
      <c r="AP785" s="49" t="str">
        <f aca="false">IF(AN785="","",IF(T785=0.12,(U785*0.4117)*0.4117,IF(T785=0,(AI785*0.07)*0.4117,U785*0.4117)))</f>
        <v/>
      </c>
      <c r="AQ785" s="47" t="str">
        <f aca="false">IF(AN785="","",AO785-AP785)</f>
        <v/>
      </c>
      <c r="AR785" s="50" t="str">
        <f aca="false">IFERROR(IF(AND(AC785="SIM",Y785="REVENDA",LEFT(AG785,5)="ANEXO")*OR(AE785="ANEXO I",AF785="ANEXO II"),VLOOKUP(H785,Dados!G:I,2,0),""),"INSERIR MVA")</f>
        <v/>
      </c>
      <c r="AS785" s="48" t="str">
        <f aca="false">IF(LEFT(AG785,5)="ANEXO",VLOOKUP(AG785,Dados!$X$111:$Z$112,2,0)*(AI785-Q785),"")</f>
        <v/>
      </c>
      <c r="AT785" s="48" t="str">
        <f aca="false">IFERROR(IF(AR785="","",(AI785*AR785)+AI785),"INSERIR MVA")</f>
        <v/>
      </c>
      <c r="AU785" s="48" t="str">
        <f aca="false">IF(AT785="","",IF(AY785=0.04,U785,AS785*AY785))</f>
        <v/>
      </c>
      <c r="AV785" s="47" t="str">
        <f aca="false">IFERROR(IF(AU785="","",(VLOOKUP(AG785,Dados!$X$111:$Z$112,3,0)*AT785*0.17)),"INSERIR MVA")</f>
        <v/>
      </c>
      <c r="AW785" s="47" t="str">
        <f aca="false">IFERROR(IF(AR785="","",AV785-AU785),"")</f>
        <v/>
      </c>
      <c r="AX785" s="51" t="str">
        <f aca="false">IFERROR(IF(AC785="NÃO","",IF(AM785&lt;&gt;"",AM785-W785,IF(AQ785&lt;&gt;"",AQ785-W785,IF(AW785&lt;&gt;"",AW785-W785,"")))),"")</f>
        <v/>
      </c>
      <c r="AY785" s="46" t="str">
        <f aca="false">IFERROR(IF(ISNA(VLOOKUP(R785,Dados!$X$2:$Y$5,2,0)),VLOOKUP(D785,Dados!$X$7:$Y$33,2,0),VLOOKUP(R785,Dados!$X$2:$Y$5,2,0)),"")</f>
        <v/>
      </c>
      <c r="AZ785" s="52" t="str">
        <f aca="false">IF(C785="","",IF(AND(Y785="CONSUMO",AC785="NÃO")*OR(AG785="-",AG785="BIT"),IF(E785&lt;&gt;"",(AI785-(P785+L785-N785+Q785)*AY785)/0.83),""))</f>
        <v/>
      </c>
      <c r="BA785" s="51" t="str">
        <f aca="false">IF(AZ785="","",AZ785*0.17-((P785+L785-N785+Q785)*AY785))</f>
        <v/>
      </c>
      <c r="BB785" s="51" t="str">
        <f aca="false">IF(AND(Y785="CONSUMO",AG785="ANEXO I",AY785&gt;4%),(AI785-(P785+L785-N785+Q785)*0.0514)/0.83*(0.5177)*(0.17)-AI785*0.0514,IF(AND(Y785="CONSUMO",AG785="ANEXO II",AY785&gt;4%),(AI785-(P785+L785-N785+Q785)*0.041)/0.83*(0.3295)*(0.17)-AI785*0.041,IF(AND(Y785="CONSUMO",AG785="ANEXO I",AY785=4%),(AI785-(P785+L785-N785+Q785)*0.04)/0.83*(0.5177)*(0.17)-AI785*0.04,IF(AND(Y785="CONSUMO",AG785="ANEXO II",AY785=4%),(AI785-(P785+L785-N785+Q785)*0.04)/0.83*(0.3295)*(0.17)-AI785*0.04,""))))</f>
        <v/>
      </c>
      <c r="BC785" s="51" t="str">
        <f aca="false">IF(C785="","",IF(AND(Y785="CONSUMO",AC785="SIM")*OR(AG785="-",AG785="BIT"),IF(E785&lt;&gt;"",(AI785-(P785+L785-N785+Q785)*AY785)/0.83),""))</f>
        <v/>
      </c>
      <c r="BD785" s="51" t="str">
        <f aca="false">IF(BC785="","",BC785*0.17)</f>
        <v/>
      </c>
      <c r="BE785" s="51" t="str">
        <f aca="false">IF(I785=6908,0,IF(BC785="","",BD785-((P785+L785-N785+Q785)*AY785)))</f>
        <v/>
      </c>
      <c r="BF785" s="53" t="str">
        <f aca="false">IF(B785="","",IF(OR(B785="",E785="Regime Normal"),0,(AI785-Q785)*VLOOKUP(R785,Dados!$X$98:$Y$108,2,0)))</f>
        <v/>
      </c>
      <c r="BG785" s="54" t="str">
        <f aca="false">IFERROR(VLOOKUP(I785,Dados!$AC$27:$AD$43,2,0),IF(B785="","",IF(D785&lt;&gt;"MT",IF(AND(AC785="SIM",Y785="Revenda"),"2403",IF(AND(AC785="SIM",Y785="Consumo"),"2407",IF(AND(AC785="NÃO",Y785="Revenda"),"2102",IF(AND(AC785="NÃO",Y785="Consumo"),"2556",)))),REPLACE(I785,1,1,1))))</f>
        <v/>
      </c>
    </row>
    <row r="786" customFormat="false" ht="12.8" hidden="false" customHeight="true" outlineLevel="0" collapsed="false">
      <c r="Y786" s="45"/>
      <c r="Z786" s="46" t="str">
        <f aca="false">IF(B786="","",(IFERROR(VLOOKUP(H786,Dados!A$3:B$15000,2,0),"Não Encontrado")))</f>
        <v/>
      </c>
      <c r="AA786" s="46" t="str">
        <f aca="false">IF(B786="","",(IFERROR(VLOOKUP(G786,Dados!C$3:E$15000,3,0),"Não Encontrado")))</f>
        <v/>
      </c>
      <c r="AB786" s="46" t="str">
        <f aca="false">IFERROR(IF(Z786&lt;&gt;"Não Encontrado",Z786,IF(AA786&lt;&gt;"Não Encontrado",AA786,"")),"")</f>
        <v/>
      </c>
      <c r="AC786" s="45" t="str">
        <f aca="false">IF(B786="","",IF(AB786="","NÃO","SIM"))</f>
        <v/>
      </c>
      <c r="AD786" s="45" t="str">
        <f aca="false">IFERROR(VLOOKUP(G786,Dados!$P$3:$R$500,3,0),"")</f>
        <v/>
      </c>
      <c r="AE786" s="45" t="str">
        <f aca="false">IFERROR(VLOOKUP(G786,Dados!$K$3:$L$500,2,0),"")</f>
        <v/>
      </c>
      <c r="AF786" s="45" t="str">
        <f aca="false">IFERROR(VLOOKUP(G786,Dados!$M$3:$N$500,2,0),"")</f>
        <v/>
      </c>
      <c r="AG786" s="45" t="str">
        <f aca="false">IF(F786="","",IF(AND(AD786="",AE786="",AF786=""),"-",IF(AND(AD786="BIT",AE786="",AF786=""),"BIT",IF(AND(AE786="ANEXO I",AD786="",AF786=""),"ANEXO I",IF(AND(AF786="ANEXO II",AD786="",AE786=""),"ANEXO II","Escolher")))))</f>
        <v/>
      </c>
      <c r="AH786" s="45" t="str">
        <f aca="false">IF(AG786&lt;&gt;"Pneus","",IFERROR(VLOOKUP(R786,Dados!$X$2:$Z$5,3,0)*(AI786-Q786),VLOOKUP(D786,Dados!$X$7:$Z$33,3,0)*(AI786-Q786)))</f>
        <v/>
      </c>
      <c r="AI786" s="47" t="str">
        <f aca="false">IF(B786="","",P786+Q786+O786+M786+L786-N786)</f>
        <v/>
      </c>
      <c r="AJ786" s="48" t="str">
        <f aca="false">IFERROR(IF(AND(AC786="SIM",AG786="-",Y786="REVENDA"),(AB786/1+1)*AI786,IF(AND(AC786="SIM",AG786="Pneus",Y786="REVENDA"),(AB786/1+1)*(AI786-AH786),"")),"")</f>
        <v/>
      </c>
      <c r="AK786" s="48" t="str">
        <f aca="false">IF(AJ786="","",AJ786*17%)</f>
        <v/>
      </c>
      <c r="AL786" s="48" t="str">
        <f aca="false">IFERROR(IF(AC786="NÃO","",IF(AK786="","",IF(E786="Simples Nacional",BF786,IF(T786=0.12,U786*0.5833337002,IF(T786=0,AI786*0.07,U786))))),"")</f>
        <v/>
      </c>
      <c r="AM786" s="47" t="str">
        <f aca="false">IFERROR(IF(AC786="NÃO","",IF(OR(AG786="-",AG786="Pneus"),AK786-AL786,"")),"")</f>
        <v/>
      </c>
      <c r="AN786" s="48" t="str">
        <f aca="false">IF(AND(Y786="REVENDA",AC786="SIM",AG786="BIT"),((AB786/1+1)*AI786)*0.4117,"")</f>
        <v/>
      </c>
      <c r="AO786" s="48" t="str">
        <f aca="false">IF(AN786="","",AN786*17%)</f>
        <v/>
      </c>
      <c r="AP786" s="49" t="str">
        <f aca="false">IF(AN786="","",IF(T786=0.12,(U786*0.4117)*0.4117,IF(T786=0,(AI786*0.07)*0.4117,U786*0.4117)))</f>
        <v/>
      </c>
      <c r="AQ786" s="47" t="str">
        <f aca="false">IF(AN786="","",AO786-AP786)</f>
        <v/>
      </c>
      <c r="AR786" s="50" t="str">
        <f aca="false">IFERROR(IF(AND(AC786="SIM",Y786="REVENDA",LEFT(AG786,5)="ANEXO")*OR(AE786="ANEXO I",AF786="ANEXO II"),VLOOKUP(H786,Dados!G:I,2,0),""),"INSERIR MVA")</f>
        <v/>
      </c>
      <c r="AS786" s="48" t="str">
        <f aca="false">IF(LEFT(AG786,5)="ANEXO",VLOOKUP(AG786,Dados!$X$111:$Z$112,2,0)*(AI786-Q786),"")</f>
        <v/>
      </c>
      <c r="AT786" s="48" t="str">
        <f aca="false">IFERROR(IF(AR786="","",(AI786*AR786)+AI786),"INSERIR MVA")</f>
        <v/>
      </c>
      <c r="AU786" s="48" t="str">
        <f aca="false">IF(AT786="","",IF(AY786=0.04,U786,AS786*AY786))</f>
        <v/>
      </c>
      <c r="AV786" s="47" t="str">
        <f aca="false">IFERROR(IF(AU786="","",(VLOOKUP(AG786,Dados!$X$111:$Z$112,3,0)*AT786*0.17)),"INSERIR MVA")</f>
        <v/>
      </c>
      <c r="AW786" s="47" t="str">
        <f aca="false">IFERROR(IF(AR786="","",AV786-AU786),"")</f>
        <v/>
      </c>
      <c r="AX786" s="51" t="str">
        <f aca="false">IFERROR(IF(AC786="NÃO","",IF(AM786&lt;&gt;"",AM786-W786,IF(AQ786&lt;&gt;"",AQ786-W786,IF(AW786&lt;&gt;"",AW786-W786,"")))),"")</f>
        <v/>
      </c>
      <c r="AY786" s="46" t="str">
        <f aca="false">IFERROR(IF(ISNA(VLOOKUP(R786,Dados!$X$2:$Y$5,2,0)),VLOOKUP(D786,Dados!$X$7:$Y$33,2,0),VLOOKUP(R786,Dados!$X$2:$Y$5,2,0)),"")</f>
        <v/>
      </c>
      <c r="AZ786" s="52" t="str">
        <f aca="false">IF(C786="","",IF(AND(Y786="CONSUMO",AC786="NÃO")*OR(AG786="-",AG786="BIT"),IF(E786&lt;&gt;"",(AI786-(P786+L786-N786+Q786)*AY786)/0.83),""))</f>
        <v/>
      </c>
      <c r="BA786" s="51" t="str">
        <f aca="false">IF(AZ786="","",AZ786*0.17-((P786+L786-N786+Q786)*AY786))</f>
        <v/>
      </c>
      <c r="BB786" s="51" t="str">
        <f aca="false">IF(AND(Y786="CONSUMO",AG786="ANEXO I",AY786&gt;4%),(AI786-(P786+L786-N786+Q786)*0.0514)/0.83*(0.5177)*(0.17)-AI786*0.0514,IF(AND(Y786="CONSUMO",AG786="ANEXO II",AY786&gt;4%),(AI786-(P786+L786-N786+Q786)*0.041)/0.83*(0.3295)*(0.17)-AI786*0.041,IF(AND(Y786="CONSUMO",AG786="ANEXO I",AY786=4%),(AI786-(P786+L786-N786+Q786)*0.04)/0.83*(0.5177)*(0.17)-AI786*0.04,IF(AND(Y786="CONSUMO",AG786="ANEXO II",AY786=4%),(AI786-(P786+L786-N786+Q786)*0.04)/0.83*(0.3295)*(0.17)-AI786*0.04,""))))</f>
        <v/>
      </c>
      <c r="BC786" s="51" t="str">
        <f aca="false">IF(C786="","",IF(AND(Y786="CONSUMO",AC786="SIM")*OR(AG786="-",AG786="BIT"),IF(E786&lt;&gt;"",(AI786-(P786+L786-N786+Q786)*AY786)/0.83),""))</f>
        <v/>
      </c>
      <c r="BD786" s="51" t="str">
        <f aca="false">IF(BC786="","",BC786*0.17)</f>
        <v/>
      </c>
      <c r="BE786" s="51" t="str">
        <f aca="false">IF(I786=6908,0,IF(BC786="","",BD786-((P786+L786-N786+Q786)*AY786)))</f>
        <v/>
      </c>
      <c r="BF786" s="53" t="str">
        <f aca="false">IF(B786="","",IF(OR(B786="",E786="Regime Normal"),0,(AI786-Q786)*VLOOKUP(R786,Dados!$X$98:$Y$108,2,0)))</f>
        <v/>
      </c>
      <c r="BG786" s="54" t="str">
        <f aca="false">IFERROR(VLOOKUP(I786,Dados!$AC$27:$AD$43,2,0),IF(B786="","",IF(D786&lt;&gt;"MT",IF(AND(AC786="SIM",Y786="Revenda"),"2403",IF(AND(AC786="SIM",Y786="Consumo"),"2407",IF(AND(AC786="NÃO",Y786="Revenda"),"2102",IF(AND(AC786="NÃO",Y786="Consumo"),"2556",)))),REPLACE(I786,1,1,1))))</f>
        <v/>
      </c>
    </row>
    <row r="787" customFormat="false" ht="12.8" hidden="false" customHeight="true" outlineLevel="0" collapsed="false">
      <c r="Y787" s="45"/>
      <c r="Z787" s="46" t="str">
        <f aca="false">IF(B787="","",(IFERROR(VLOOKUP(H787,Dados!A$3:B$15000,2,0),"Não Encontrado")))</f>
        <v/>
      </c>
      <c r="AA787" s="46" t="str">
        <f aca="false">IF(B787="","",(IFERROR(VLOOKUP(G787,Dados!C$3:E$15000,3,0),"Não Encontrado")))</f>
        <v/>
      </c>
      <c r="AB787" s="46" t="str">
        <f aca="false">IFERROR(IF(Z787&lt;&gt;"Não Encontrado",Z787,IF(AA787&lt;&gt;"Não Encontrado",AA787,"")),"")</f>
        <v/>
      </c>
      <c r="AC787" s="45" t="str">
        <f aca="false">IF(B787="","",IF(AB787="","NÃO","SIM"))</f>
        <v/>
      </c>
      <c r="AD787" s="45" t="str">
        <f aca="false">IFERROR(VLOOKUP(G787,Dados!$P$3:$R$500,3,0),"")</f>
        <v/>
      </c>
      <c r="AE787" s="45" t="str">
        <f aca="false">IFERROR(VLOOKUP(G787,Dados!$K$3:$L$500,2,0),"")</f>
        <v/>
      </c>
      <c r="AF787" s="45" t="str">
        <f aca="false">IFERROR(VLOOKUP(G787,Dados!$M$3:$N$500,2,0),"")</f>
        <v/>
      </c>
      <c r="AG787" s="45" t="str">
        <f aca="false">IF(F787="","",IF(AND(AD787="",AE787="",AF787=""),"-",IF(AND(AD787="BIT",AE787="",AF787=""),"BIT",IF(AND(AE787="ANEXO I",AD787="",AF787=""),"ANEXO I",IF(AND(AF787="ANEXO II",AD787="",AE787=""),"ANEXO II","Escolher")))))</f>
        <v/>
      </c>
      <c r="AH787" s="45" t="str">
        <f aca="false">IF(AG787&lt;&gt;"Pneus","",IFERROR(VLOOKUP(R787,Dados!$X$2:$Z$5,3,0)*(AI787-Q787),VLOOKUP(D787,Dados!$X$7:$Z$33,3,0)*(AI787-Q787)))</f>
        <v/>
      </c>
      <c r="AI787" s="47" t="str">
        <f aca="false">IF(B787="","",P787+Q787+O787+M787+L787-N787)</f>
        <v/>
      </c>
      <c r="AJ787" s="48" t="str">
        <f aca="false">IFERROR(IF(AND(AC787="SIM",AG787="-",Y787="REVENDA"),(AB787/1+1)*AI787,IF(AND(AC787="SIM",AG787="Pneus",Y787="REVENDA"),(AB787/1+1)*(AI787-AH787),"")),"")</f>
        <v/>
      </c>
      <c r="AK787" s="48" t="str">
        <f aca="false">IF(AJ787="","",AJ787*17%)</f>
        <v/>
      </c>
      <c r="AL787" s="48" t="str">
        <f aca="false">IFERROR(IF(AC787="NÃO","",IF(AK787="","",IF(E787="Simples Nacional",BF787,IF(T787=0.12,U787*0.5833337002,IF(T787=0,AI787*0.07,U787))))),"")</f>
        <v/>
      </c>
      <c r="AM787" s="47" t="str">
        <f aca="false">IFERROR(IF(AC787="NÃO","",IF(OR(AG787="-",AG787="Pneus"),AK787-AL787,"")),"")</f>
        <v/>
      </c>
      <c r="AN787" s="48" t="str">
        <f aca="false">IF(AND(Y787="REVENDA",AC787="SIM",AG787="BIT"),((AB787/1+1)*AI787)*0.4117,"")</f>
        <v/>
      </c>
      <c r="AO787" s="48" t="str">
        <f aca="false">IF(AN787="","",AN787*17%)</f>
        <v/>
      </c>
      <c r="AP787" s="49" t="str">
        <f aca="false">IF(AN787="","",IF(T787=0.12,(U787*0.4117)*0.4117,IF(T787=0,(AI787*0.07)*0.4117,U787*0.4117)))</f>
        <v/>
      </c>
      <c r="AQ787" s="47" t="str">
        <f aca="false">IF(AN787="","",AO787-AP787)</f>
        <v/>
      </c>
      <c r="AR787" s="50" t="str">
        <f aca="false">IFERROR(IF(AND(AC787="SIM",Y787="REVENDA",LEFT(AG787,5)="ANEXO")*OR(AE787="ANEXO I",AF787="ANEXO II"),VLOOKUP(H787,Dados!G:I,2,0),""),"INSERIR MVA")</f>
        <v/>
      </c>
      <c r="AS787" s="48" t="str">
        <f aca="false">IF(LEFT(AG787,5)="ANEXO",VLOOKUP(AG787,Dados!$X$111:$Z$112,2,0)*(AI787-Q787),"")</f>
        <v/>
      </c>
      <c r="AT787" s="48" t="str">
        <f aca="false">IFERROR(IF(AR787="","",(AI787*AR787)+AI787),"INSERIR MVA")</f>
        <v/>
      </c>
      <c r="AU787" s="48" t="str">
        <f aca="false">IF(AT787="","",IF(AY787=0.04,U787,AS787*AY787))</f>
        <v/>
      </c>
      <c r="AV787" s="47" t="str">
        <f aca="false">IFERROR(IF(AU787="","",(VLOOKUP(AG787,Dados!$X$111:$Z$112,3,0)*AT787*0.17)),"INSERIR MVA")</f>
        <v/>
      </c>
      <c r="AW787" s="47" t="str">
        <f aca="false">IFERROR(IF(AR787="","",AV787-AU787),"")</f>
        <v/>
      </c>
      <c r="AX787" s="51" t="str">
        <f aca="false">IFERROR(IF(AC787="NÃO","",IF(AM787&lt;&gt;"",AM787-W787,IF(AQ787&lt;&gt;"",AQ787-W787,IF(AW787&lt;&gt;"",AW787-W787,"")))),"")</f>
        <v/>
      </c>
      <c r="AY787" s="46" t="str">
        <f aca="false">IFERROR(IF(ISNA(VLOOKUP(R787,Dados!$X$2:$Y$5,2,0)),VLOOKUP(D787,Dados!$X$7:$Y$33,2,0),VLOOKUP(R787,Dados!$X$2:$Y$5,2,0)),"")</f>
        <v/>
      </c>
      <c r="AZ787" s="52" t="str">
        <f aca="false">IF(C787="","",IF(AND(Y787="CONSUMO",AC787="NÃO")*OR(AG787="-",AG787="BIT"),IF(E787&lt;&gt;"",(AI787-(P787+L787-N787+Q787)*AY787)/0.83),""))</f>
        <v/>
      </c>
      <c r="BA787" s="51" t="str">
        <f aca="false">IF(AZ787="","",AZ787*0.17-((P787+L787-N787+Q787)*AY787))</f>
        <v/>
      </c>
      <c r="BB787" s="51" t="str">
        <f aca="false">IF(AND(Y787="CONSUMO",AG787="ANEXO I",AY787&gt;4%),(AI787-(P787+L787-N787+Q787)*0.0514)/0.83*(0.5177)*(0.17)-AI787*0.0514,IF(AND(Y787="CONSUMO",AG787="ANEXO II",AY787&gt;4%),(AI787-(P787+L787-N787+Q787)*0.041)/0.83*(0.3295)*(0.17)-AI787*0.041,IF(AND(Y787="CONSUMO",AG787="ANEXO I",AY787=4%),(AI787-(P787+L787-N787+Q787)*0.04)/0.83*(0.5177)*(0.17)-AI787*0.04,IF(AND(Y787="CONSUMO",AG787="ANEXO II",AY787=4%),(AI787-(P787+L787-N787+Q787)*0.04)/0.83*(0.3295)*(0.17)-AI787*0.04,""))))</f>
        <v/>
      </c>
      <c r="BC787" s="51" t="str">
        <f aca="false">IF(C787="","",IF(AND(Y787="CONSUMO",AC787="SIM")*OR(AG787="-",AG787="BIT"),IF(E787&lt;&gt;"",(AI787-(P787+L787-N787+Q787)*AY787)/0.83),""))</f>
        <v/>
      </c>
      <c r="BD787" s="51" t="str">
        <f aca="false">IF(BC787="","",BC787*0.17)</f>
        <v/>
      </c>
      <c r="BE787" s="51" t="str">
        <f aca="false">IF(I787=6908,0,IF(BC787="","",BD787-((P787+L787-N787+Q787)*AY787)))</f>
        <v/>
      </c>
      <c r="BF787" s="53" t="str">
        <f aca="false">IF(B787="","",IF(OR(B787="",E787="Regime Normal"),0,(AI787-Q787)*VLOOKUP(R787,Dados!$X$98:$Y$108,2,0)))</f>
        <v/>
      </c>
      <c r="BG787" s="54" t="str">
        <f aca="false">IFERROR(VLOOKUP(I787,Dados!$AC$27:$AD$43,2,0),IF(B787="","",IF(D787&lt;&gt;"MT",IF(AND(AC787="SIM",Y787="Revenda"),"2403",IF(AND(AC787="SIM",Y787="Consumo"),"2407",IF(AND(AC787="NÃO",Y787="Revenda"),"2102",IF(AND(AC787="NÃO",Y787="Consumo"),"2556",)))),REPLACE(I787,1,1,1))))</f>
        <v/>
      </c>
    </row>
    <row r="788" customFormat="false" ht="12.8" hidden="false" customHeight="true" outlineLevel="0" collapsed="false">
      <c r="Y788" s="45"/>
      <c r="Z788" s="46" t="str">
        <f aca="false">IF(B788="","",(IFERROR(VLOOKUP(H788,Dados!A$3:B$15000,2,0),"Não Encontrado")))</f>
        <v/>
      </c>
      <c r="AA788" s="46" t="str">
        <f aca="false">IF(B788="","",(IFERROR(VLOOKUP(G788,Dados!C$3:E$15000,3,0),"Não Encontrado")))</f>
        <v/>
      </c>
      <c r="AB788" s="46" t="str">
        <f aca="false">IFERROR(IF(Z788&lt;&gt;"Não Encontrado",Z788,IF(AA788&lt;&gt;"Não Encontrado",AA788,"")),"")</f>
        <v/>
      </c>
      <c r="AC788" s="45" t="str">
        <f aca="false">IF(B788="","",IF(AB788="","NÃO","SIM"))</f>
        <v/>
      </c>
      <c r="AD788" s="45" t="str">
        <f aca="false">IFERROR(VLOOKUP(G788,Dados!$P$3:$R$500,3,0),"")</f>
        <v/>
      </c>
      <c r="AE788" s="45" t="str">
        <f aca="false">IFERROR(VLOOKUP(G788,Dados!$K$3:$L$500,2,0),"")</f>
        <v/>
      </c>
      <c r="AF788" s="45" t="str">
        <f aca="false">IFERROR(VLOOKUP(G788,Dados!$M$3:$N$500,2,0),"")</f>
        <v/>
      </c>
      <c r="AG788" s="45" t="str">
        <f aca="false">IF(F788="","",IF(AND(AD788="",AE788="",AF788=""),"-",IF(AND(AD788="BIT",AE788="",AF788=""),"BIT",IF(AND(AE788="ANEXO I",AD788="",AF788=""),"ANEXO I",IF(AND(AF788="ANEXO II",AD788="",AE788=""),"ANEXO II","Escolher")))))</f>
        <v/>
      </c>
      <c r="AH788" s="45" t="str">
        <f aca="false">IF(AG788&lt;&gt;"Pneus","",IFERROR(VLOOKUP(R788,Dados!$X$2:$Z$5,3,0)*(AI788-Q788),VLOOKUP(D788,Dados!$X$7:$Z$33,3,0)*(AI788-Q788)))</f>
        <v/>
      </c>
      <c r="AI788" s="47" t="str">
        <f aca="false">IF(B788="","",P788+Q788+O788+M788+L788-N788)</f>
        <v/>
      </c>
      <c r="AJ788" s="48" t="str">
        <f aca="false">IFERROR(IF(AND(AC788="SIM",AG788="-",Y788="REVENDA"),(AB788/1+1)*AI788,IF(AND(AC788="SIM",AG788="Pneus",Y788="REVENDA"),(AB788/1+1)*(AI788-AH788),"")),"")</f>
        <v/>
      </c>
      <c r="AK788" s="48" t="str">
        <f aca="false">IF(AJ788="","",AJ788*17%)</f>
        <v/>
      </c>
      <c r="AL788" s="48" t="str">
        <f aca="false">IFERROR(IF(AC788="NÃO","",IF(AK788="","",IF(E788="Simples Nacional",BF788,IF(T788=0.12,U788*0.5833337002,IF(T788=0,AI788*0.07,U788))))),"")</f>
        <v/>
      </c>
      <c r="AM788" s="47" t="str">
        <f aca="false">IFERROR(IF(AC788="NÃO","",IF(OR(AG788="-",AG788="Pneus"),AK788-AL788,"")),"")</f>
        <v/>
      </c>
      <c r="AN788" s="48" t="str">
        <f aca="false">IF(AND(Y788="REVENDA",AC788="SIM",AG788="BIT"),((AB788/1+1)*AI788)*0.4117,"")</f>
        <v/>
      </c>
      <c r="AO788" s="48" t="str">
        <f aca="false">IF(AN788="","",AN788*17%)</f>
        <v/>
      </c>
      <c r="AP788" s="49" t="str">
        <f aca="false">IF(AN788="","",IF(T788=0.12,(U788*0.4117)*0.4117,IF(T788=0,(AI788*0.07)*0.4117,U788*0.4117)))</f>
        <v/>
      </c>
      <c r="AQ788" s="47" t="str">
        <f aca="false">IF(AN788="","",AO788-AP788)</f>
        <v/>
      </c>
      <c r="AR788" s="50" t="str">
        <f aca="false">IFERROR(IF(AND(AC788="SIM",Y788="REVENDA",LEFT(AG788,5)="ANEXO")*OR(AE788="ANEXO I",AF788="ANEXO II"),VLOOKUP(H788,Dados!G:I,2,0),""),"INSERIR MVA")</f>
        <v/>
      </c>
      <c r="AS788" s="48" t="str">
        <f aca="false">IF(LEFT(AG788,5)="ANEXO",VLOOKUP(AG788,Dados!$X$111:$Z$112,2,0)*(AI788-Q788),"")</f>
        <v/>
      </c>
      <c r="AT788" s="48" t="str">
        <f aca="false">IFERROR(IF(AR788="","",(AI788*AR788)+AI788),"INSERIR MVA")</f>
        <v/>
      </c>
      <c r="AU788" s="48" t="str">
        <f aca="false">IF(AT788="","",IF(AY788=0.04,U788,AS788*AY788))</f>
        <v/>
      </c>
      <c r="AV788" s="47" t="str">
        <f aca="false">IFERROR(IF(AU788="","",(VLOOKUP(AG788,Dados!$X$111:$Z$112,3,0)*AT788*0.17)),"INSERIR MVA")</f>
        <v/>
      </c>
      <c r="AW788" s="47" t="str">
        <f aca="false">IFERROR(IF(AR788="","",AV788-AU788),"")</f>
        <v/>
      </c>
      <c r="AX788" s="51" t="str">
        <f aca="false">IFERROR(IF(AC788="NÃO","",IF(AM788&lt;&gt;"",AM788-W788,IF(AQ788&lt;&gt;"",AQ788-W788,IF(AW788&lt;&gt;"",AW788-W788,"")))),"")</f>
        <v/>
      </c>
      <c r="AY788" s="46" t="str">
        <f aca="false">IFERROR(IF(ISNA(VLOOKUP(R788,Dados!$X$2:$Y$5,2,0)),VLOOKUP(D788,Dados!$X$7:$Y$33,2,0),VLOOKUP(R788,Dados!$X$2:$Y$5,2,0)),"")</f>
        <v/>
      </c>
      <c r="AZ788" s="52" t="str">
        <f aca="false">IF(C788="","",IF(AND(Y788="CONSUMO",AC788="NÃO")*OR(AG788="-",AG788="BIT"),IF(E788&lt;&gt;"",(AI788-(P788+L788-N788+Q788)*AY788)/0.83),""))</f>
        <v/>
      </c>
      <c r="BA788" s="51" t="str">
        <f aca="false">IF(AZ788="","",AZ788*0.17-((P788+L788-N788+Q788)*AY788))</f>
        <v/>
      </c>
      <c r="BB788" s="51" t="str">
        <f aca="false">IF(AND(Y788="CONSUMO",AG788="ANEXO I",AY788&gt;4%),(AI788-(P788+L788-N788+Q788)*0.0514)/0.83*(0.5177)*(0.17)-AI788*0.0514,IF(AND(Y788="CONSUMO",AG788="ANEXO II",AY788&gt;4%),(AI788-(P788+L788-N788+Q788)*0.041)/0.83*(0.3295)*(0.17)-AI788*0.041,IF(AND(Y788="CONSUMO",AG788="ANEXO I",AY788=4%),(AI788-(P788+L788-N788+Q788)*0.04)/0.83*(0.5177)*(0.17)-AI788*0.04,IF(AND(Y788="CONSUMO",AG788="ANEXO II",AY788=4%),(AI788-(P788+L788-N788+Q788)*0.04)/0.83*(0.3295)*(0.17)-AI788*0.04,""))))</f>
        <v/>
      </c>
      <c r="BC788" s="51" t="str">
        <f aca="false">IF(C788="","",IF(AND(Y788="CONSUMO",AC788="SIM")*OR(AG788="-",AG788="BIT"),IF(E788&lt;&gt;"",(AI788-(P788+L788-N788+Q788)*AY788)/0.83),""))</f>
        <v/>
      </c>
      <c r="BD788" s="51" t="str">
        <f aca="false">IF(BC788="","",BC788*0.17)</f>
        <v/>
      </c>
      <c r="BE788" s="51" t="str">
        <f aca="false">IF(I788=6908,0,IF(BC788="","",BD788-((P788+L788-N788+Q788)*AY788)))</f>
        <v/>
      </c>
      <c r="BF788" s="53" t="str">
        <f aca="false">IF(B788="","",IF(OR(B788="",E788="Regime Normal"),0,(AI788-Q788)*VLOOKUP(R788,Dados!$X$98:$Y$108,2,0)))</f>
        <v/>
      </c>
      <c r="BG788" s="54" t="str">
        <f aca="false">IFERROR(VLOOKUP(I788,Dados!$AC$27:$AD$43,2,0),IF(B788="","",IF(D788&lt;&gt;"MT",IF(AND(AC788="SIM",Y788="Revenda"),"2403",IF(AND(AC788="SIM",Y788="Consumo"),"2407",IF(AND(AC788="NÃO",Y788="Revenda"),"2102",IF(AND(AC788="NÃO",Y788="Consumo"),"2556",)))),REPLACE(I788,1,1,1))))</f>
        <v/>
      </c>
    </row>
    <row r="789" customFormat="false" ht="12.8" hidden="false" customHeight="true" outlineLevel="0" collapsed="false">
      <c r="Y789" s="45"/>
      <c r="Z789" s="46" t="str">
        <f aca="false">IF(B789="","",(IFERROR(VLOOKUP(H789,Dados!A$3:B$15000,2,0),"Não Encontrado")))</f>
        <v/>
      </c>
      <c r="AA789" s="46" t="str">
        <f aca="false">IF(B789="","",(IFERROR(VLOOKUP(G789,Dados!C$3:E$15000,3,0),"Não Encontrado")))</f>
        <v/>
      </c>
      <c r="AB789" s="46" t="str">
        <f aca="false">IFERROR(IF(Z789&lt;&gt;"Não Encontrado",Z789,IF(AA789&lt;&gt;"Não Encontrado",AA789,"")),"")</f>
        <v/>
      </c>
      <c r="AC789" s="45" t="str">
        <f aca="false">IF(B789="","",IF(AB789="","NÃO","SIM"))</f>
        <v/>
      </c>
      <c r="AD789" s="45" t="str">
        <f aca="false">IFERROR(VLOOKUP(G789,Dados!$P$3:$R$500,3,0),"")</f>
        <v/>
      </c>
      <c r="AE789" s="45" t="str">
        <f aca="false">IFERROR(VLOOKUP(G789,Dados!$K$3:$L$500,2,0),"")</f>
        <v/>
      </c>
      <c r="AF789" s="45" t="str">
        <f aca="false">IFERROR(VLOOKUP(G789,Dados!$M$3:$N$500,2,0),"")</f>
        <v/>
      </c>
      <c r="AG789" s="45" t="str">
        <f aca="false">IF(F789="","",IF(AND(AD789="",AE789="",AF789=""),"-",IF(AND(AD789="BIT",AE789="",AF789=""),"BIT",IF(AND(AE789="ANEXO I",AD789="",AF789=""),"ANEXO I",IF(AND(AF789="ANEXO II",AD789="",AE789=""),"ANEXO II","Escolher")))))</f>
        <v/>
      </c>
      <c r="AH789" s="45" t="str">
        <f aca="false">IF(AG789&lt;&gt;"Pneus","",IFERROR(VLOOKUP(R789,Dados!$X$2:$Z$5,3,0)*(AI789-Q789),VLOOKUP(D789,Dados!$X$7:$Z$33,3,0)*(AI789-Q789)))</f>
        <v/>
      </c>
      <c r="AI789" s="47" t="str">
        <f aca="false">IF(B789="","",P789+Q789+O789+M789+L789-N789)</f>
        <v/>
      </c>
      <c r="AJ789" s="48" t="str">
        <f aca="false">IFERROR(IF(AND(AC789="SIM",AG789="-",Y789="REVENDA"),(AB789/1+1)*AI789,IF(AND(AC789="SIM",AG789="Pneus",Y789="REVENDA"),(AB789/1+1)*(AI789-AH789),"")),"")</f>
        <v/>
      </c>
      <c r="AK789" s="48" t="str">
        <f aca="false">IF(AJ789="","",AJ789*17%)</f>
        <v/>
      </c>
      <c r="AL789" s="48" t="str">
        <f aca="false">IFERROR(IF(AC789="NÃO","",IF(AK789="","",IF(E789="Simples Nacional",BF789,IF(T789=0.12,U789*0.5833337002,IF(T789=0,AI789*0.07,U789))))),"")</f>
        <v/>
      </c>
      <c r="AM789" s="47" t="str">
        <f aca="false">IFERROR(IF(AC789="NÃO","",IF(OR(AG789="-",AG789="Pneus"),AK789-AL789,"")),"")</f>
        <v/>
      </c>
      <c r="AN789" s="48" t="str">
        <f aca="false">IF(AND(Y789="REVENDA",AC789="SIM",AG789="BIT"),((AB789/1+1)*AI789)*0.4117,"")</f>
        <v/>
      </c>
      <c r="AO789" s="48" t="str">
        <f aca="false">IF(AN789="","",AN789*17%)</f>
        <v/>
      </c>
      <c r="AP789" s="49" t="str">
        <f aca="false">IF(AN789="","",IF(T789=0.12,(U789*0.4117)*0.4117,IF(T789=0,(AI789*0.07)*0.4117,U789*0.4117)))</f>
        <v/>
      </c>
      <c r="AQ789" s="47" t="str">
        <f aca="false">IF(AN789="","",AO789-AP789)</f>
        <v/>
      </c>
      <c r="AR789" s="50" t="str">
        <f aca="false">IFERROR(IF(AND(AC789="SIM",Y789="REVENDA",LEFT(AG789,5)="ANEXO")*OR(AE789="ANEXO I",AF789="ANEXO II"),VLOOKUP(H789,Dados!G:I,2,0),""),"INSERIR MVA")</f>
        <v/>
      </c>
      <c r="AS789" s="48" t="str">
        <f aca="false">IF(LEFT(AG789,5)="ANEXO",VLOOKUP(AG789,Dados!$X$111:$Z$112,2,0)*(AI789-Q789),"")</f>
        <v/>
      </c>
      <c r="AT789" s="48" t="str">
        <f aca="false">IFERROR(IF(AR789="","",(AI789*AR789)+AI789),"INSERIR MVA")</f>
        <v/>
      </c>
      <c r="AU789" s="48" t="str">
        <f aca="false">IF(AT789="","",IF(AY789=0.04,U789,AS789*AY789))</f>
        <v/>
      </c>
      <c r="AV789" s="47" t="str">
        <f aca="false">IFERROR(IF(AU789="","",(VLOOKUP(AG789,Dados!$X$111:$Z$112,3,0)*AT789*0.17)),"INSERIR MVA")</f>
        <v/>
      </c>
      <c r="AW789" s="47" t="str">
        <f aca="false">IFERROR(IF(AR789="","",AV789-AU789),"")</f>
        <v/>
      </c>
      <c r="AX789" s="51" t="str">
        <f aca="false">IFERROR(IF(AC789="NÃO","",IF(AM789&lt;&gt;"",AM789-W789,IF(AQ789&lt;&gt;"",AQ789-W789,IF(AW789&lt;&gt;"",AW789-W789,"")))),"")</f>
        <v/>
      </c>
      <c r="AY789" s="46" t="str">
        <f aca="false">IFERROR(IF(ISNA(VLOOKUP(R789,Dados!$X$2:$Y$5,2,0)),VLOOKUP(D789,Dados!$X$7:$Y$33,2,0),VLOOKUP(R789,Dados!$X$2:$Y$5,2,0)),"")</f>
        <v/>
      </c>
      <c r="AZ789" s="52" t="str">
        <f aca="false">IF(C789="","",IF(AND(Y789="CONSUMO",AC789="NÃO")*OR(AG789="-",AG789="BIT"),IF(E789&lt;&gt;"",(AI789-(P789+L789-N789+Q789)*AY789)/0.83),""))</f>
        <v/>
      </c>
      <c r="BA789" s="51" t="str">
        <f aca="false">IF(AZ789="","",AZ789*0.17-((P789+L789-N789+Q789)*AY789))</f>
        <v/>
      </c>
      <c r="BB789" s="51" t="str">
        <f aca="false">IF(AND(Y789="CONSUMO",AG789="ANEXO I",AY789&gt;4%),(AI789-(P789+L789-N789+Q789)*0.0514)/0.83*(0.5177)*(0.17)-AI789*0.0514,IF(AND(Y789="CONSUMO",AG789="ANEXO II",AY789&gt;4%),(AI789-(P789+L789-N789+Q789)*0.041)/0.83*(0.3295)*(0.17)-AI789*0.041,IF(AND(Y789="CONSUMO",AG789="ANEXO I",AY789=4%),(AI789-(P789+L789-N789+Q789)*0.04)/0.83*(0.5177)*(0.17)-AI789*0.04,IF(AND(Y789="CONSUMO",AG789="ANEXO II",AY789=4%),(AI789-(P789+L789-N789+Q789)*0.04)/0.83*(0.3295)*(0.17)-AI789*0.04,""))))</f>
        <v/>
      </c>
      <c r="BC789" s="51" t="str">
        <f aca="false">IF(C789="","",IF(AND(Y789="CONSUMO",AC789="SIM")*OR(AG789="-",AG789="BIT"),IF(E789&lt;&gt;"",(AI789-(P789+L789-N789+Q789)*AY789)/0.83),""))</f>
        <v/>
      </c>
      <c r="BD789" s="51" t="str">
        <f aca="false">IF(BC789="","",BC789*0.17)</f>
        <v/>
      </c>
      <c r="BE789" s="51" t="str">
        <f aca="false">IF(I789=6908,0,IF(BC789="","",BD789-((P789+L789-N789+Q789)*AY789)))</f>
        <v/>
      </c>
      <c r="BF789" s="53" t="str">
        <f aca="false">IF(B789="","",IF(OR(B789="",E789="Regime Normal"),0,(AI789-Q789)*VLOOKUP(R789,Dados!$X$98:$Y$108,2,0)))</f>
        <v/>
      </c>
      <c r="BG789" s="54" t="str">
        <f aca="false">IFERROR(VLOOKUP(I789,Dados!$AC$27:$AD$43,2,0),IF(B789="","",IF(D789&lt;&gt;"MT",IF(AND(AC789="SIM",Y789="Revenda"),"2403",IF(AND(AC789="SIM",Y789="Consumo"),"2407",IF(AND(AC789="NÃO",Y789="Revenda"),"2102",IF(AND(AC789="NÃO",Y789="Consumo"),"2556",)))),REPLACE(I789,1,1,1))))</f>
        <v/>
      </c>
    </row>
    <row r="790" customFormat="false" ht="12.8" hidden="false" customHeight="true" outlineLevel="0" collapsed="false">
      <c r="Y790" s="45"/>
      <c r="Z790" s="46" t="str">
        <f aca="false">IF(B790="","",(IFERROR(VLOOKUP(H790,Dados!A$3:B$15000,2,0),"Não Encontrado")))</f>
        <v/>
      </c>
      <c r="AA790" s="46" t="str">
        <f aca="false">IF(B790="","",(IFERROR(VLOOKUP(G790,Dados!C$3:E$15000,3,0),"Não Encontrado")))</f>
        <v/>
      </c>
      <c r="AB790" s="46" t="str">
        <f aca="false">IFERROR(IF(Z790&lt;&gt;"Não Encontrado",Z790,IF(AA790&lt;&gt;"Não Encontrado",AA790,"")),"")</f>
        <v/>
      </c>
      <c r="AC790" s="45" t="str">
        <f aca="false">IF(B790="","",IF(AB790="","NÃO","SIM"))</f>
        <v/>
      </c>
      <c r="AD790" s="45" t="str">
        <f aca="false">IFERROR(VLOOKUP(G790,Dados!$P$3:$R$500,3,0),"")</f>
        <v/>
      </c>
      <c r="AE790" s="45" t="str">
        <f aca="false">IFERROR(VLOOKUP(G790,Dados!$K$3:$L$500,2,0),"")</f>
        <v/>
      </c>
      <c r="AF790" s="45" t="str">
        <f aca="false">IFERROR(VLOOKUP(G790,Dados!$M$3:$N$500,2,0),"")</f>
        <v/>
      </c>
      <c r="AG790" s="45" t="str">
        <f aca="false">IF(F790="","",IF(AND(AD790="",AE790="",AF790=""),"-",IF(AND(AD790="BIT",AE790="",AF790=""),"BIT",IF(AND(AE790="ANEXO I",AD790="",AF790=""),"ANEXO I",IF(AND(AF790="ANEXO II",AD790="",AE790=""),"ANEXO II","Escolher")))))</f>
        <v/>
      </c>
      <c r="AH790" s="45" t="str">
        <f aca="false">IF(AG790&lt;&gt;"Pneus","",IFERROR(VLOOKUP(R790,Dados!$X$2:$Z$5,3,0)*(AI790-Q790),VLOOKUP(D790,Dados!$X$7:$Z$33,3,0)*(AI790-Q790)))</f>
        <v/>
      </c>
      <c r="AI790" s="47" t="str">
        <f aca="false">IF(B790="","",P790+Q790+O790+M790+L790-N790)</f>
        <v/>
      </c>
      <c r="AJ790" s="48" t="str">
        <f aca="false">IFERROR(IF(AND(AC790="SIM",AG790="-",Y790="REVENDA"),(AB790/1+1)*AI790,IF(AND(AC790="SIM",AG790="Pneus",Y790="REVENDA"),(AB790/1+1)*(AI790-AH790),"")),"")</f>
        <v/>
      </c>
      <c r="AK790" s="48" t="str">
        <f aca="false">IF(AJ790="","",AJ790*17%)</f>
        <v/>
      </c>
      <c r="AL790" s="48" t="str">
        <f aca="false">IFERROR(IF(AC790="NÃO","",IF(AK790="","",IF(E790="Simples Nacional",BF790,IF(T790=0.12,U790*0.5833337002,IF(T790=0,AI790*0.07,U790))))),"")</f>
        <v/>
      </c>
      <c r="AM790" s="47" t="str">
        <f aca="false">IFERROR(IF(AC790="NÃO","",IF(OR(AG790="-",AG790="Pneus"),AK790-AL790,"")),"")</f>
        <v/>
      </c>
      <c r="AN790" s="48" t="str">
        <f aca="false">IF(AND(Y790="REVENDA",AC790="SIM",AG790="BIT"),((AB790/1+1)*AI790)*0.4117,"")</f>
        <v/>
      </c>
      <c r="AO790" s="48" t="str">
        <f aca="false">IF(AN790="","",AN790*17%)</f>
        <v/>
      </c>
      <c r="AP790" s="49" t="str">
        <f aca="false">IF(AN790="","",IF(T790=0.12,(U790*0.4117)*0.4117,IF(T790=0,(AI790*0.07)*0.4117,U790*0.4117)))</f>
        <v/>
      </c>
      <c r="AQ790" s="47" t="str">
        <f aca="false">IF(AN790="","",AO790-AP790)</f>
        <v/>
      </c>
      <c r="AR790" s="50" t="str">
        <f aca="false">IFERROR(IF(AND(AC790="SIM",Y790="REVENDA",LEFT(AG790,5)="ANEXO")*OR(AE790="ANEXO I",AF790="ANEXO II"),VLOOKUP(H790,Dados!G:I,2,0),""),"INSERIR MVA")</f>
        <v/>
      </c>
      <c r="AS790" s="48" t="str">
        <f aca="false">IF(LEFT(AG790,5)="ANEXO",VLOOKUP(AG790,Dados!$X$111:$Z$112,2,0)*(AI790-Q790),"")</f>
        <v/>
      </c>
      <c r="AT790" s="48" t="str">
        <f aca="false">IFERROR(IF(AR790="","",(AI790*AR790)+AI790),"INSERIR MVA")</f>
        <v/>
      </c>
      <c r="AU790" s="48" t="str">
        <f aca="false">IF(AT790="","",IF(AY790=0.04,U790,AS790*AY790))</f>
        <v/>
      </c>
      <c r="AV790" s="47" t="str">
        <f aca="false">IFERROR(IF(AU790="","",(VLOOKUP(AG790,Dados!$X$111:$Z$112,3,0)*AT790*0.17)),"INSERIR MVA")</f>
        <v/>
      </c>
      <c r="AW790" s="47" t="str">
        <f aca="false">IFERROR(IF(AR790="","",AV790-AU790),"")</f>
        <v/>
      </c>
      <c r="AX790" s="51" t="str">
        <f aca="false">IFERROR(IF(AC790="NÃO","",IF(AM790&lt;&gt;"",AM790-W790,IF(AQ790&lt;&gt;"",AQ790-W790,IF(AW790&lt;&gt;"",AW790-W790,"")))),"")</f>
        <v/>
      </c>
      <c r="AY790" s="46" t="str">
        <f aca="false">IFERROR(IF(ISNA(VLOOKUP(R790,Dados!$X$2:$Y$5,2,0)),VLOOKUP(D790,Dados!$X$7:$Y$33,2,0),VLOOKUP(R790,Dados!$X$2:$Y$5,2,0)),"")</f>
        <v/>
      </c>
      <c r="AZ790" s="52" t="str">
        <f aca="false">IF(C790="","",IF(AND(Y790="CONSUMO",AC790="NÃO")*OR(AG790="-",AG790="BIT"),IF(E790&lt;&gt;"",(AI790-(P790+L790-N790+Q790)*AY790)/0.83),""))</f>
        <v/>
      </c>
      <c r="BA790" s="51" t="str">
        <f aca="false">IF(AZ790="","",AZ790*0.17-((P790+L790-N790+Q790)*AY790))</f>
        <v/>
      </c>
      <c r="BB790" s="51" t="str">
        <f aca="false">IF(AND(Y790="CONSUMO",AG790="ANEXO I",AY790&gt;4%),(AI790-(P790+L790-N790+Q790)*0.0514)/0.83*(0.5177)*(0.17)-AI790*0.0514,IF(AND(Y790="CONSUMO",AG790="ANEXO II",AY790&gt;4%),(AI790-(P790+L790-N790+Q790)*0.041)/0.83*(0.3295)*(0.17)-AI790*0.041,IF(AND(Y790="CONSUMO",AG790="ANEXO I",AY790=4%),(AI790-(P790+L790-N790+Q790)*0.04)/0.83*(0.5177)*(0.17)-AI790*0.04,IF(AND(Y790="CONSUMO",AG790="ANEXO II",AY790=4%),(AI790-(P790+L790-N790+Q790)*0.04)/0.83*(0.3295)*(0.17)-AI790*0.04,""))))</f>
        <v/>
      </c>
      <c r="BC790" s="51" t="str">
        <f aca="false">IF(C790="","",IF(AND(Y790="CONSUMO",AC790="SIM")*OR(AG790="-",AG790="BIT"),IF(E790&lt;&gt;"",(AI790-(P790+L790-N790+Q790)*AY790)/0.83),""))</f>
        <v/>
      </c>
      <c r="BD790" s="51" t="str">
        <f aca="false">IF(BC790="","",BC790*0.17)</f>
        <v/>
      </c>
      <c r="BE790" s="51" t="str">
        <f aca="false">IF(I790=6908,0,IF(BC790="","",BD790-((P790+L790-N790+Q790)*AY790)))</f>
        <v/>
      </c>
      <c r="BF790" s="53" t="str">
        <f aca="false">IF(B790="","",IF(OR(B790="",E790="Regime Normal"),0,(AI790-Q790)*VLOOKUP(R790,Dados!$X$98:$Y$108,2,0)))</f>
        <v/>
      </c>
      <c r="BG790" s="54" t="str">
        <f aca="false">IFERROR(VLOOKUP(I790,Dados!$AC$27:$AD$43,2,0),IF(B790="","",IF(D790&lt;&gt;"MT",IF(AND(AC790="SIM",Y790="Revenda"),"2403",IF(AND(AC790="SIM",Y790="Consumo"),"2407",IF(AND(AC790="NÃO",Y790="Revenda"),"2102",IF(AND(AC790="NÃO",Y790="Consumo"),"2556",)))),REPLACE(I790,1,1,1))))</f>
        <v/>
      </c>
    </row>
    <row r="791" customFormat="false" ht="12.8" hidden="false" customHeight="true" outlineLevel="0" collapsed="false">
      <c r="Y791" s="45"/>
      <c r="Z791" s="46" t="str">
        <f aca="false">IF(B791="","",(IFERROR(VLOOKUP(H791,Dados!A$3:B$15000,2,0),"Não Encontrado")))</f>
        <v/>
      </c>
      <c r="AA791" s="46" t="str">
        <f aca="false">IF(B791="","",(IFERROR(VLOOKUP(G791,Dados!C$3:E$15000,3,0),"Não Encontrado")))</f>
        <v/>
      </c>
      <c r="AB791" s="46" t="str">
        <f aca="false">IFERROR(IF(Z791&lt;&gt;"Não Encontrado",Z791,IF(AA791&lt;&gt;"Não Encontrado",AA791,"")),"")</f>
        <v/>
      </c>
      <c r="AC791" s="45" t="str">
        <f aca="false">IF(B791="","",IF(AB791="","NÃO","SIM"))</f>
        <v/>
      </c>
      <c r="AD791" s="45" t="str">
        <f aca="false">IFERROR(VLOOKUP(G791,Dados!$P$3:$R$500,3,0),"")</f>
        <v/>
      </c>
      <c r="AE791" s="45" t="str">
        <f aca="false">IFERROR(VLOOKUP(G791,Dados!$K$3:$L$500,2,0),"")</f>
        <v/>
      </c>
      <c r="AF791" s="45" t="str">
        <f aca="false">IFERROR(VLOOKUP(G791,Dados!$M$3:$N$500,2,0),"")</f>
        <v/>
      </c>
      <c r="AG791" s="45" t="str">
        <f aca="false">IF(F791="","",IF(AND(AD791="",AE791="",AF791=""),"-",IF(AND(AD791="BIT",AE791="",AF791=""),"BIT",IF(AND(AE791="ANEXO I",AD791="",AF791=""),"ANEXO I",IF(AND(AF791="ANEXO II",AD791="",AE791=""),"ANEXO II","Escolher")))))</f>
        <v/>
      </c>
      <c r="AH791" s="45" t="str">
        <f aca="false">IF(AG791&lt;&gt;"Pneus","",IFERROR(VLOOKUP(R791,Dados!$X$2:$Z$5,3,0)*(AI791-Q791),VLOOKUP(D791,Dados!$X$7:$Z$33,3,0)*(AI791-Q791)))</f>
        <v/>
      </c>
      <c r="AI791" s="47" t="str">
        <f aca="false">IF(B791="","",P791+Q791+O791+M791+L791-N791)</f>
        <v/>
      </c>
      <c r="AJ791" s="48" t="str">
        <f aca="false">IFERROR(IF(AND(AC791="SIM",AG791="-",Y791="REVENDA"),(AB791/1+1)*AI791,IF(AND(AC791="SIM",AG791="Pneus",Y791="REVENDA"),(AB791/1+1)*(AI791-AH791),"")),"")</f>
        <v/>
      </c>
      <c r="AK791" s="48" t="str">
        <f aca="false">IF(AJ791="","",AJ791*17%)</f>
        <v/>
      </c>
      <c r="AL791" s="48" t="str">
        <f aca="false">IFERROR(IF(AC791="NÃO","",IF(AK791="","",IF(E791="Simples Nacional",BF791,IF(T791=0.12,U791*0.5833337002,IF(T791=0,AI791*0.07,U791))))),"")</f>
        <v/>
      </c>
      <c r="AM791" s="47" t="str">
        <f aca="false">IFERROR(IF(AC791="NÃO","",IF(OR(AG791="-",AG791="Pneus"),AK791-AL791,"")),"")</f>
        <v/>
      </c>
      <c r="AN791" s="48" t="str">
        <f aca="false">IF(AND(Y791="REVENDA",AC791="SIM",AG791="BIT"),((AB791/1+1)*AI791)*0.4117,"")</f>
        <v/>
      </c>
      <c r="AO791" s="48" t="str">
        <f aca="false">IF(AN791="","",AN791*17%)</f>
        <v/>
      </c>
      <c r="AP791" s="49" t="str">
        <f aca="false">IF(AN791="","",IF(T791=0.12,(U791*0.4117)*0.4117,IF(T791=0,(AI791*0.07)*0.4117,U791*0.4117)))</f>
        <v/>
      </c>
      <c r="AQ791" s="47" t="str">
        <f aca="false">IF(AN791="","",AO791-AP791)</f>
        <v/>
      </c>
      <c r="AR791" s="50" t="str">
        <f aca="false">IFERROR(IF(AND(AC791="SIM",Y791="REVENDA",LEFT(AG791,5)="ANEXO")*OR(AE791="ANEXO I",AF791="ANEXO II"),VLOOKUP(H791,Dados!G:I,2,0),""),"INSERIR MVA")</f>
        <v/>
      </c>
      <c r="AS791" s="48" t="str">
        <f aca="false">IF(LEFT(AG791,5)="ANEXO",VLOOKUP(AG791,Dados!$X$111:$Z$112,2,0)*(AI791-Q791),"")</f>
        <v/>
      </c>
      <c r="AT791" s="48" t="str">
        <f aca="false">IFERROR(IF(AR791="","",(AI791*AR791)+AI791),"INSERIR MVA")</f>
        <v/>
      </c>
      <c r="AU791" s="48" t="str">
        <f aca="false">IF(AT791="","",IF(AY791=0.04,U791,AS791*AY791))</f>
        <v/>
      </c>
      <c r="AV791" s="47" t="str">
        <f aca="false">IFERROR(IF(AU791="","",(VLOOKUP(AG791,Dados!$X$111:$Z$112,3,0)*AT791*0.17)),"INSERIR MVA")</f>
        <v/>
      </c>
      <c r="AW791" s="47" t="str">
        <f aca="false">IFERROR(IF(AR791="","",AV791-AU791),"")</f>
        <v/>
      </c>
      <c r="AX791" s="51" t="str">
        <f aca="false">IFERROR(IF(AC791="NÃO","",IF(AM791&lt;&gt;"",AM791-W791,IF(AQ791&lt;&gt;"",AQ791-W791,IF(AW791&lt;&gt;"",AW791-W791,"")))),"")</f>
        <v/>
      </c>
      <c r="AY791" s="46" t="str">
        <f aca="false">IFERROR(IF(ISNA(VLOOKUP(R791,Dados!$X$2:$Y$5,2,0)),VLOOKUP(D791,Dados!$X$7:$Y$33,2,0),VLOOKUP(R791,Dados!$X$2:$Y$5,2,0)),"")</f>
        <v/>
      </c>
      <c r="AZ791" s="52" t="str">
        <f aca="false">IF(C791="","",IF(AND(Y791="CONSUMO",AC791="NÃO")*OR(AG791="-",AG791="BIT"),IF(E791&lt;&gt;"",(AI791-(P791+L791-N791+Q791)*AY791)/0.83),""))</f>
        <v/>
      </c>
      <c r="BA791" s="51" t="str">
        <f aca="false">IF(AZ791="","",AZ791*0.17-((P791+L791-N791+Q791)*AY791))</f>
        <v/>
      </c>
      <c r="BB791" s="51" t="str">
        <f aca="false">IF(AND(Y791="CONSUMO",AG791="ANEXO I",AY791&gt;4%),(AI791-(P791+L791-N791+Q791)*0.0514)/0.83*(0.5177)*(0.17)-AI791*0.0514,IF(AND(Y791="CONSUMO",AG791="ANEXO II",AY791&gt;4%),(AI791-(P791+L791-N791+Q791)*0.041)/0.83*(0.3295)*(0.17)-AI791*0.041,IF(AND(Y791="CONSUMO",AG791="ANEXO I",AY791=4%),(AI791-(P791+L791-N791+Q791)*0.04)/0.83*(0.5177)*(0.17)-AI791*0.04,IF(AND(Y791="CONSUMO",AG791="ANEXO II",AY791=4%),(AI791-(P791+L791-N791+Q791)*0.04)/0.83*(0.3295)*(0.17)-AI791*0.04,""))))</f>
        <v/>
      </c>
      <c r="BC791" s="51" t="str">
        <f aca="false">IF(C791="","",IF(AND(Y791="CONSUMO",AC791="SIM")*OR(AG791="-",AG791="BIT"),IF(E791&lt;&gt;"",(AI791-(P791+L791-N791+Q791)*AY791)/0.83),""))</f>
        <v/>
      </c>
      <c r="BD791" s="51" t="str">
        <f aca="false">IF(BC791="","",BC791*0.17)</f>
        <v/>
      </c>
      <c r="BE791" s="51" t="str">
        <f aca="false">IF(I791=6908,0,IF(BC791="","",BD791-((P791+L791-N791+Q791)*AY791)))</f>
        <v/>
      </c>
      <c r="BF791" s="53" t="str">
        <f aca="false">IF(B791="","",IF(OR(B791="",E791="Regime Normal"),0,(AI791-Q791)*VLOOKUP(R791,Dados!$X$98:$Y$108,2,0)))</f>
        <v/>
      </c>
      <c r="BG791" s="54" t="str">
        <f aca="false">IFERROR(VLOOKUP(I791,Dados!$AC$27:$AD$43,2,0),IF(B791="","",IF(D791&lt;&gt;"MT",IF(AND(AC791="SIM",Y791="Revenda"),"2403",IF(AND(AC791="SIM",Y791="Consumo"),"2407",IF(AND(AC791="NÃO",Y791="Revenda"),"2102",IF(AND(AC791="NÃO",Y791="Consumo"),"2556",)))),REPLACE(I791,1,1,1))))</f>
        <v/>
      </c>
    </row>
    <row r="792" customFormat="false" ht="12.8" hidden="false" customHeight="true" outlineLevel="0" collapsed="false">
      <c r="Y792" s="45"/>
      <c r="Z792" s="46" t="str">
        <f aca="false">IF(B792="","",(IFERROR(VLOOKUP(H792,Dados!A$3:B$15000,2,0),"Não Encontrado")))</f>
        <v/>
      </c>
      <c r="AA792" s="46" t="str">
        <f aca="false">IF(B792="","",(IFERROR(VLOOKUP(G792,Dados!C$3:E$15000,3,0),"Não Encontrado")))</f>
        <v/>
      </c>
      <c r="AB792" s="46" t="str">
        <f aca="false">IFERROR(IF(Z792&lt;&gt;"Não Encontrado",Z792,IF(AA792&lt;&gt;"Não Encontrado",AA792,"")),"")</f>
        <v/>
      </c>
      <c r="AC792" s="45" t="str">
        <f aca="false">IF(B792="","",IF(AB792="","NÃO","SIM"))</f>
        <v/>
      </c>
      <c r="AD792" s="45" t="str">
        <f aca="false">IFERROR(VLOOKUP(G792,Dados!$P$3:$R$500,3,0),"")</f>
        <v/>
      </c>
      <c r="AE792" s="45" t="str">
        <f aca="false">IFERROR(VLOOKUP(G792,Dados!$K$3:$L$500,2,0),"")</f>
        <v/>
      </c>
      <c r="AF792" s="45" t="str">
        <f aca="false">IFERROR(VLOOKUP(G792,Dados!$M$3:$N$500,2,0),"")</f>
        <v/>
      </c>
      <c r="AG792" s="45" t="str">
        <f aca="false">IF(F792="","",IF(AND(AD792="",AE792="",AF792=""),"-",IF(AND(AD792="BIT",AE792="",AF792=""),"BIT",IF(AND(AE792="ANEXO I",AD792="",AF792=""),"ANEXO I",IF(AND(AF792="ANEXO II",AD792="",AE792=""),"ANEXO II","Escolher")))))</f>
        <v/>
      </c>
      <c r="AH792" s="45" t="str">
        <f aca="false">IF(AG792&lt;&gt;"Pneus","",IFERROR(VLOOKUP(R792,Dados!$X$2:$Z$5,3,0)*(AI792-Q792),VLOOKUP(D792,Dados!$X$7:$Z$33,3,0)*(AI792-Q792)))</f>
        <v/>
      </c>
      <c r="AI792" s="47" t="str">
        <f aca="false">IF(B792="","",P792+Q792+O792+M792+L792-N792)</f>
        <v/>
      </c>
      <c r="AJ792" s="48" t="str">
        <f aca="false">IFERROR(IF(AND(AC792="SIM",AG792="-",Y792="REVENDA"),(AB792/1+1)*AI792,IF(AND(AC792="SIM",AG792="Pneus",Y792="REVENDA"),(AB792/1+1)*(AI792-AH792),"")),"")</f>
        <v/>
      </c>
      <c r="AK792" s="48" t="str">
        <f aca="false">IF(AJ792="","",AJ792*17%)</f>
        <v/>
      </c>
      <c r="AL792" s="48" t="str">
        <f aca="false">IFERROR(IF(AC792="NÃO","",IF(AK792="","",IF(E792="Simples Nacional",BF792,IF(T792=0.12,U792*0.5833337002,IF(T792=0,AI792*0.07,U792))))),"")</f>
        <v/>
      </c>
      <c r="AM792" s="47" t="str">
        <f aca="false">IFERROR(IF(AC792="NÃO","",IF(OR(AG792="-",AG792="Pneus"),AK792-AL792,"")),"")</f>
        <v/>
      </c>
      <c r="AN792" s="48" t="str">
        <f aca="false">IF(AND(Y792="REVENDA",AC792="SIM",AG792="BIT"),((AB792/1+1)*AI792)*0.4117,"")</f>
        <v/>
      </c>
      <c r="AO792" s="48" t="str">
        <f aca="false">IF(AN792="","",AN792*17%)</f>
        <v/>
      </c>
      <c r="AP792" s="49" t="str">
        <f aca="false">IF(AN792="","",IF(T792=0.12,(U792*0.4117)*0.4117,IF(T792=0,(AI792*0.07)*0.4117,U792*0.4117)))</f>
        <v/>
      </c>
      <c r="AQ792" s="47" t="str">
        <f aca="false">IF(AN792="","",AO792-AP792)</f>
        <v/>
      </c>
      <c r="AR792" s="50" t="str">
        <f aca="false">IFERROR(IF(AND(AC792="SIM",Y792="REVENDA",LEFT(AG792,5)="ANEXO")*OR(AE792="ANEXO I",AF792="ANEXO II"),VLOOKUP(H792,Dados!G:I,2,0),""),"INSERIR MVA")</f>
        <v/>
      </c>
      <c r="AS792" s="48" t="str">
        <f aca="false">IF(LEFT(AG792,5)="ANEXO",VLOOKUP(AG792,Dados!$X$111:$Z$112,2,0)*(AI792-Q792),"")</f>
        <v/>
      </c>
      <c r="AT792" s="48" t="str">
        <f aca="false">IFERROR(IF(AR792="","",(AI792*AR792)+AI792),"INSERIR MVA")</f>
        <v/>
      </c>
      <c r="AU792" s="48" t="str">
        <f aca="false">IF(AT792="","",IF(AY792=0.04,U792,AS792*AY792))</f>
        <v/>
      </c>
      <c r="AV792" s="47" t="str">
        <f aca="false">IFERROR(IF(AU792="","",(VLOOKUP(AG792,Dados!$X$111:$Z$112,3,0)*AT792*0.17)),"INSERIR MVA")</f>
        <v/>
      </c>
      <c r="AW792" s="47" t="str">
        <f aca="false">IFERROR(IF(AR792="","",AV792-AU792),"")</f>
        <v/>
      </c>
      <c r="AX792" s="51" t="str">
        <f aca="false">IFERROR(IF(AC792="NÃO","",IF(AM792&lt;&gt;"",AM792-W792,IF(AQ792&lt;&gt;"",AQ792-W792,IF(AW792&lt;&gt;"",AW792-W792,"")))),"")</f>
        <v/>
      </c>
      <c r="AY792" s="46" t="str">
        <f aca="false">IFERROR(IF(ISNA(VLOOKUP(R792,Dados!$X$2:$Y$5,2,0)),VLOOKUP(D792,Dados!$X$7:$Y$33,2,0),VLOOKUP(R792,Dados!$X$2:$Y$5,2,0)),"")</f>
        <v/>
      </c>
      <c r="AZ792" s="52" t="str">
        <f aca="false">IF(C792="","",IF(AND(Y792="CONSUMO",AC792="NÃO")*OR(AG792="-",AG792="BIT"),IF(E792&lt;&gt;"",(AI792-(P792+L792-N792+Q792)*AY792)/0.83),""))</f>
        <v/>
      </c>
      <c r="BA792" s="51" t="str">
        <f aca="false">IF(AZ792="","",AZ792*0.17-((P792+L792-N792+Q792)*AY792))</f>
        <v/>
      </c>
      <c r="BB792" s="51" t="str">
        <f aca="false">IF(AND(Y792="CONSUMO",AG792="ANEXO I",AY792&gt;4%),(AI792-(P792+L792-N792+Q792)*0.0514)/0.83*(0.5177)*(0.17)-AI792*0.0514,IF(AND(Y792="CONSUMO",AG792="ANEXO II",AY792&gt;4%),(AI792-(P792+L792-N792+Q792)*0.041)/0.83*(0.3295)*(0.17)-AI792*0.041,IF(AND(Y792="CONSUMO",AG792="ANEXO I",AY792=4%),(AI792-(P792+L792-N792+Q792)*0.04)/0.83*(0.5177)*(0.17)-AI792*0.04,IF(AND(Y792="CONSUMO",AG792="ANEXO II",AY792=4%),(AI792-(P792+L792-N792+Q792)*0.04)/0.83*(0.3295)*(0.17)-AI792*0.04,""))))</f>
        <v/>
      </c>
      <c r="BC792" s="51" t="str">
        <f aca="false">IF(C792="","",IF(AND(Y792="CONSUMO",AC792="SIM")*OR(AG792="-",AG792="BIT"),IF(E792&lt;&gt;"",(AI792-(P792+L792-N792+Q792)*AY792)/0.83),""))</f>
        <v/>
      </c>
      <c r="BD792" s="51" t="str">
        <f aca="false">IF(BC792="","",BC792*0.17)</f>
        <v/>
      </c>
      <c r="BE792" s="51" t="str">
        <f aca="false">IF(I792=6908,0,IF(BC792="","",BD792-((P792+L792-N792+Q792)*AY792)))</f>
        <v/>
      </c>
      <c r="BF792" s="53" t="str">
        <f aca="false">IF(B792="","",IF(OR(B792="",E792="Regime Normal"),0,(AI792-Q792)*VLOOKUP(R792,Dados!$X$98:$Y$108,2,0)))</f>
        <v/>
      </c>
      <c r="BG792" s="54" t="str">
        <f aca="false">IFERROR(VLOOKUP(I792,Dados!$AC$27:$AD$43,2,0),IF(B792="","",IF(D792&lt;&gt;"MT",IF(AND(AC792="SIM",Y792="Revenda"),"2403",IF(AND(AC792="SIM",Y792="Consumo"),"2407",IF(AND(AC792="NÃO",Y792="Revenda"),"2102",IF(AND(AC792="NÃO",Y792="Consumo"),"2556",)))),REPLACE(I792,1,1,1))))</f>
        <v/>
      </c>
    </row>
    <row r="793" customFormat="false" ht="12.8" hidden="false" customHeight="true" outlineLevel="0" collapsed="false">
      <c r="Y793" s="45"/>
      <c r="Z793" s="46" t="str">
        <f aca="false">IF(B793="","",(IFERROR(VLOOKUP(H793,Dados!A$3:B$15000,2,0),"Não Encontrado")))</f>
        <v/>
      </c>
      <c r="AA793" s="46" t="str">
        <f aca="false">IF(B793="","",(IFERROR(VLOOKUP(G793,Dados!C$3:E$15000,3,0),"Não Encontrado")))</f>
        <v/>
      </c>
      <c r="AB793" s="46" t="str">
        <f aca="false">IFERROR(IF(Z793&lt;&gt;"Não Encontrado",Z793,IF(AA793&lt;&gt;"Não Encontrado",AA793,"")),"")</f>
        <v/>
      </c>
      <c r="AC793" s="45" t="str">
        <f aca="false">IF(B793="","",IF(AB793="","NÃO","SIM"))</f>
        <v/>
      </c>
      <c r="AD793" s="45" t="str">
        <f aca="false">IFERROR(VLOOKUP(G793,Dados!$P$3:$R$500,3,0),"")</f>
        <v/>
      </c>
      <c r="AE793" s="45" t="str">
        <f aca="false">IFERROR(VLOOKUP(G793,Dados!$K$3:$L$500,2,0),"")</f>
        <v/>
      </c>
      <c r="AF793" s="45" t="str">
        <f aca="false">IFERROR(VLOOKUP(G793,Dados!$M$3:$N$500,2,0),"")</f>
        <v/>
      </c>
      <c r="AG793" s="45" t="str">
        <f aca="false">IF(F793="","",IF(AND(AD793="",AE793="",AF793=""),"-",IF(AND(AD793="BIT",AE793="",AF793=""),"BIT",IF(AND(AE793="ANEXO I",AD793="",AF793=""),"ANEXO I",IF(AND(AF793="ANEXO II",AD793="",AE793=""),"ANEXO II","Escolher")))))</f>
        <v/>
      </c>
      <c r="AH793" s="45" t="str">
        <f aca="false">IF(AG793&lt;&gt;"Pneus","",IFERROR(VLOOKUP(R793,Dados!$X$2:$Z$5,3,0)*(AI793-Q793),VLOOKUP(D793,Dados!$X$7:$Z$33,3,0)*(AI793-Q793)))</f>
        <v/>
      </c>
      <c r="AI793" s="47" t="str">
        <f aca="false">IF(B793="","",P793+Q793+O793+M793+L793-N793)</f>
        <v/>
      </c>
      <c r="AJ793" s="48" t="str">
        <f aca="false">IFERROR(IF(AND(AC793="SIM",AG793="-",Y793="REVENDA"),(AB793/1+1)*AI793,IF(AND(AC793="SIM",AG793="Pneus",Y793="REVENDA"),(AB793/1+1)*(AI793-AH793),"")),"")</f>
        <v/>
      </c>
      <c r="AK793" s="48" t="str">
        <f aca="false">IF(AJ793="","",AJ793*17%)</f>
        <v/>
      </c>
      <c r="AL793" s="48" t="str">
        <f aca="false">IFERROR(IF(AC793="NÃO","",IF(AK793="","",IF(E793="Simples Nacional",BF793,IF(T793=0.12,U793*0.5833337002,IF(T793=0,AI793*0.07,U793))))),"")</f>
        <v/>
      </c>
      <c r="AM793" s="47" t="str">
        <f aca="false">IFERROR(IF(AC793="NÃO","",IF(OR(AG793="-",AG793="Pneus"),AK793-AL793,"")),"")</f>
        <v/>
      </c>
      <c r="AN793" s="48" t="str">
        <f aca="false">IF(AND(Y793="REVENDA",AC793="SIM",AG793="BIT"),((AB793/1+1)*AI793)*0.4117,"")</f>
        <v/>
      </c>
      <c r="AO793" s="48" t="str">
        <f aca="false">IF(AN793="","",AN793*17%)</f>
        <v/>
      </c>
      <c r="AP793" s="49" t="str">
        <f aca="false">IF(AN793="","",IF(T793=0.12,(U793*0.4117)*0.4117,IF(T793=0,(AI793*0.07)*0.4117,U793*0.4117)))</f>
        <v/>
      </c>
      <c r="AQ793" s="47" t="str">
        <f aca="false">IF(AN793="","",AO793-AP793)</f>
        <v/>
      </c>
      <c r="AR793" s="50" t="str">
        <f aca="false">IFERROR(IF(AND(AC793="SIM",Y793="REVENDA",LEFT(AG793,5)="ANEXO")*OR(AE793="ANEXO I",AF793="ANEXO II"),VLOOKUP(H793,Dados!G:I,2,0),""),"INSERIR MVA")</f>
        <v/>
      </c>
      <c r="AS793" s="48" t="str">
        <f aca="false">IF(LEFT(AG793,5)="ANEXO",VLOOKUP(AG793,Dados!$X$111:$Z$112,2,0)*(AI793-Q793),"")</f>
        <v/>
      </c>
      <c r="AT793" s="48" t="str">
        <f aca="false">IFERROR(IF(AR793="","",(AI793*AR793)+AI793),"INSERIR MVA")</f>
        <v/>
      </c>
      <c r="AU793" s="48" t="str">
        <f aca="false">IF(AT793="","",IF(AY793=0.04,U793,AS793*AY793))</f>
        <v/>
      </c>
      <c r="AV793" s="47" t="str">
        <f aca="false">IFERROR(IF(AU793="","",(VLOOKUP(AG793,Dados!$X$111:$Z$112,3,0)*AT793*0.17)),"INSERIR MVA")</f>
        <v/>
      </c>
      <c r="AW793" s="47" t="str">
        <f aca="false">IFERROR(IF(AR793="","",AV793-AU793),"")</f>
        <v/>
      </c>
      <c r="AX793" s="51" t="str">
        <f aca="false">IFERROR(IF(AC793="NÃO","",IF(AM793&lt;&gt;"",AM793-W793,IF(AQ793&lt;&gt;"",AQ793-W793,IF(AW793&lt;&gt;"",AW793-W793,"")))),"")</f>
        <v/>
      </c>
      <c r="AY793" s="46" t="str">
        <f aca="false">IFERROR(IF(ISNA(VLOOKUP(R793,Dados!$X$2:$Y$5,2,0)),VLOOKUP(D793,Dados!$X$7:$Y$33,2,0),VLOOKUP(R793,Dados!$X$2:$Y$5,2,0)),"")</f>
        <v/>
      </c>
      <c r="AZ793" s="52" t="str">
        <f aca="false">IF(C793="","",IF(AND(Y793="CONSUMO",AC793="NÃO")*OR(AG793="-",AG793="BIT"),IF(E793&lt;&gt;"",(AI793-(P793+L793-N793+Q793)*AY793)/0.83),""))</f>
        <v/>
      </c>
      <c r="BA793" s="51" t="str">
        <f aca="false">IF(AZ793="","",AZ793*0.17-((P793+L793-N793+Q793)*AY793))</f>
        <v/>
      </c>
      <c r="BB793" s="51" t="str">
        <f aca="false">IF(AND(Y793="CONSUMO",AG793="ANEXO I",AY793&gt;4%),(AI793-(P793+L793-N793+Q793)*0.0514)/0.83*(0.5177)*(0.17)-AI793*0.0514,IF(AND(Y793="CONSUMO",AG793="ANEXO II",AY793&gt;4%),(AI793-(P793+L793-N793+Q793)*0.041)/0.83*(0.3295)*(0.17)-AI793*0.041,IF(AND(Y793="CONSUMO",AG793="ANEXO I",AY793=4%),(AI793-(P793+L793-N793+Q793)*0.04)/0.83*(0.5177)*(0.17)-AI793*0.04,IF(AND(Y793="CONSUMO",AG793="ANEXO II",AY793=4%),(AI793-(P793+L793-N793+Q793)*0.04)/0.83*(0.3295)*(0.17)-AI793*0.04,""))))</f>
        <v/>
      </c>
      <c r="BC793" s="51" t="str">
        <f aca="false">IF(C793="","",IF(AND(Y793="CONSUMO",AC793="SIM")*OR(AG793="-",AG793="BIT"),IF(E793&lt;&gt;"",(AI793-(P793+L793-N793+Q793)*AY793)/0.83),""))</f>
        <v/>
      </c>
      <c r="BD793" s="51" t="str">
        <f aca="false">IF(BC793="","",BC793*0.17)</f>
        <v/>
      </c>
      <c r="BE793" s="51" t="str">
        <f aca="false">IF(I793=6908,0,IF(BC793="","",BD793-((P793+L793-N793+Q793)*AY793)))</f>
        <v/>
      </c>
      <c r="BF793" s="53" t="str">
        <f aca="false">IF(B793="","",IF(OR(B793="",E793="Regime Normal"),0,(AI793-Q793)*VLOOKUP(R793,Dados!$X$98:$Y$108,2,0)))</f>
        <v/>
      </c>
      <c r="BG793" s="54" t="str">
        <f aca="false">IFERROR(VLOOKUP(I793,Dados!$AC$27:$AD$43,2,0),IF(B793="","",IF(D793&lt;&gt;"MT",IF(AND(AC793="SIM",Y793="Revenda"),"2403",IF(AND(AC793="SIM",Y793="Consumo"),"2407",IF(AND(AC793="NÃO",Y793="Revenda"),"2102",IF(AND(AC793="NÃO",Y793="Consumo"),"2556",)))),REPLACE(I793,1,1,1))))</f>
        <v/>
      </c>
    </row>
    <row r="794" customFormat="false" ht="12.8" hidden="false" customHeight="true" outlineLevel="0" collapsed="false">
      <c r="Y794" s="45"/>
      <c r="Z794" s="46" t="str">
        <f aca="false">IF(B794="","",(IFERROR(VLOOKUP(H794,Dados!A$3:B$15000,2,0),"Não Encontrado")))</f>
        <v/>
      </c>
      <c r="AA794" s="46" t="str">
        <f aca="false">IF(B794="","",(IFERROR(VLOOKUP(G794,Dados!C$3:E$15000,3,0),"Não Encontrado")))</f>
        <v/>
      </c>
      <c r="AB794" s="46" t="str">
        <f aca="false">IFERROR(IF(Z794&lt;&gt;"Não Encontrado",Z794,IF(AA794&lt;&gt;"Não Encontrado",AA794,"")),"")</f>
        <v/>
      </c>
      <c r="AC794" s="45" t="str">
        <f aca="false">IF(B794="","",IF(AB794="","NÃO","SIM"))</f>
        <v/>
      </c>
      <c r="AD794" s="45" t="str">
        <f aca="false">IFERROR(VLOOKUP(G794,Dados!$P$3:$R$500,3,0),"")</f>
        <v/>
      </c>
      <c r="AE794" s="45" t="str">
        <f aca="false">IFERROR(VLOOKUP(G794,Dados!$K$3:$L$500,2,0),"")</f>
        <v/>
      </c>
      <c r="AF794" s="45" t="str">
        <f aca="false">IFERROR(VLOOKUP(G794,Dados!$M$3:$N$500,2,0),"")</f>
        <v/>
      </c>
      <c r="AG794" s="45" t="str">
        <f aca="false">IF(F794="","",IF(AND(AD794="",AE794="",AF794=""),"-",IF(AND(AD794="BIT",AE794="",AF794=""),"BIT",IF(AND(AE794="ANEXO I",AD794="",AF794=""),"ANEXO I",IF(AND(AF794="ANEXO II",AD794="",AE794=""),"ANEXO II","Escolher")))))</f>
        <v/>
      </c>
      <c r="AH794" s="45" t="str">
        <f aca="false">IF(AG794&lt;&gt;"Pneus","",IFERROR(VLOOKUP(R794,Dados!$X$2:$Z$5,3,0)*(AI794-Q794),VLOOKUP(D794,Dados!$X$7:$Z$33,3,0)*(AI794-Q794)))</f>
        <v/>
      </c>
      <c r="AI794" s="47" t="str">
        <f aca="false">IF(B794="","",P794+Q794+O794+M794+L794-N794)</f>
        <v/>
      </c>
      <c r="AJ794" s="48" t="str">
        <f aca="false">IFERROR(IF(AND(AC794="SIM",AG794="-",Y794="REVENDA"),(AB794/1+1)*AI794,IF(AND(AC794="SIM",AG794="Pneus",Y794="REVENDA"),(AB794/1+1)*(AI794-AH794),"")),"")</f>
        <v/>
      </c>
      <c r="AK794" s="48" t="str">
        <f aca="false">IF(AJ794="","",AJ794*17%)</f>
        <v/>
      </c>
      <c r="AL794" s="48" t="str">
        <f aca="false">IFERROR(IF(AC794="NÃO","",IF(AK794="","",IF(E794="Simples Nacional",BF794,IF(T794=0.12,U794*0.5833337002,IF(T794=0,AI794*0.07,U794))))),"")</f>
        <v/>
      </c>
      <c r="AM794" s="47" t="str">
        <f aca="false">IFERROR(IF(AC794="NÃO","",IF(OR(AG794="-",AG794="Pneus"),AK794-AL794,"")),"")</f>
        <v/>
      </c>
      <c r="AN794" s="48" t="str">
        <f aca="false">IF(AND(Y794="REVENDA",AC794="SIM",AG794="BIT"),((AB794/1+1)*AI794)*0.4117,"")</f>
        <v/>
      </c>
      <c r="AO794" s="48" t="str">
        <f aca="false">IF(AN794="","",AN794*17%)</f>
        <v/>
      </c>
      <c r="AP794" s="49" t="str">
        <f aca="false">IF(AN794="","",IF(T794=0.12,(U794*0.4117)*0.4117,IF(T794=0,(AI794*0.07)*0.4117,U794*0.4117)))</f>
        <v/>
      </c>
      <c r="AQ794" s="47" t="str">
        <f aca="false">IF(AN794="","",AO794-AP794)</f>
        <v/>
      </c>
      <c r="AR794" s="50" t="str">
        <f aca="false">IFERROR(IF(AND(AC794="SIM",Y794="REVENDA",LEFT(AG794,5)="ANEXO")*OR(AE794="ANEXO I",AF794="ANEXO II"),VLOOKUP(H794,Dados!G:I,2,0),""),"INSERIR MVA")</f>
        <v/>
      </c>
      <c r="AS794" s="48" t="str">
        <f aca="false">IF(LEFT(AG794,5)="ANEXO",VLOOKUP(AG794,Dados!$X$111:$Z$112,2,0)*(AI794-Q794),"")</f>
        <v/>
      </c>
      <c r="AT794" s="48" t="str">
        <f aca="false">IFERROR(IF(AR794="","",(AI794*AR794)+AI794),"INSERIR MVA")</f>
        <v/>
      </c>
      <c r="AU794" s="48" t="str">
        <f aca="false">IF(AT794="","",IF(AY794=0.04,U794,AS794*AY794))</f>
        <v/>
      </c>
      <c r="AV794" s="47" t="str">
        <f aca="false">IFERROR(IF(AU794="","",(VLOOKUP(AG794,Dados!$X$111:$Z$112,3,0)*AT794*0.17)),"INSERIR MVA")</f>
        <v/>
      </c>
      <c r="AW794" s="47" t="str">
        <f aca="false">IFERROR(IF(AR794="","",AV794-AU794),"")</f>
        <v/>
      </c>
      <c r="AX794" s="51" t="str">
        <f aca="false">IFERROR(IF(AC794="NÃO","",IF(AM794&lt;&gt;"",AM794-W794,IF(AQ794&lt;&gt;"",AQ794-W794,IF(AW794&lt;&gt;"",AW794-W794,"")))),"")</f>
        <v/>
      </c>
      <c r="AY794" s="46" t="str">
        <f aca="false">IFERROR(IF(ISNA(VLOOKUP(R794,Dados!$X$2:$Y$5,2,0)),VLOOKUP(D794,Dados!$X$7:$Y$33,2,0),VLOOKUP(R794,Dados!$X$2:$Y$5,2,0)),"")</f>
        <v/>
      </c>
      <c r="AZ794" s="52" t="str">
        <f aca="false">IF(C794="","",IF(AND(Y794="CONSUMO",AC794="NÃO")*OR(AG794="-",AG794="BIT"),IF(E794&lt;&gt;"",(AI794-(P794+L794-N794+Q794)*AY794)/0.83),""))</f>
        <v/>
      </c>
      <c r="BA794" s="51" t="str">
        <f aca="false">IF(AZ794="","",AZ794*0.17-((P794+L794-N794+Q794)*AY794))</f>
        <v/>
      </c>
      <c r="BB794" s="51" t="str">
        <f aca="false">IF(AND(Y794="CONSUMO",AG794="ANEXO I",AY794&gt;4%),(AI794-(P794+L794-N794+Q794)*0.0514)/0.83*(0.5177)*(0.17)-AI794*0.0514,IF(AND(Y794="CONSUMO",AG794="ANEXO II",AY794&gt;4%),(AI794-(P794+L794-N794+Q794)*0.041)/0.83*(0.3295)*(0.17)-AI794*0.041,IF(AND(Y794="CONSUMO",AG794="ANEXO I",AY794=4%),(AI794-(P794+L794-N794+Q794)*0.04)/0.83*(0.5177)*(0.17)-AI794*0.04,IF(AND(Y794="CONSUMO",AG794="ANEXO II",AY794=4%),(AI794-(P794+L794-N794+Q794)*0.04)/0.83*(0.3295)*(0.17)-AI794*0.04,""))))</f>
        <v/>
      </c>
      <c r="BC794" s="51" t="str">
        <f aca="false">IF(C794="","",IF(AND(Y794="CONSUMO",AC794="SIM")*OR(AG794="-",AG794="BIT"),IF(E794&lt;&gt;"",(AI794-(P794+L794-N794+Q794)*AY794)/0.83),""))</f>
        <v/>
      </c>
      <c r="BD794" s="51" t="str">
        <f aca="false">IF(BC794="","",BC794*0.17)</f>
        <v/>
      </c>
      <c r="BE794" s="51" t="str">
        <f aca="false">IF(I794=6908,0,IF(BC794="","",BD794-((P794+L794-N794+Q794)*AY794)))</f>
        <v/>
      </c>
      <c r="BF794" s="53" t="str">
        <f aca="false">IF(B794="","",IF(OR(B794="",E794="Regime Normal"),0,(AI794-Q794)*VLOOKUP(R794,Dados!$X$98:$Y$108,2,0)))</f>
        <v/>
      </c>
      <c r="BG794" s="54" t="str">
        <f aca="false">IFERROR(VLOOKUP(I794,Dados!$AC$27:$AD$43,2,0),IF(B794="","",IF(D794&lt;&gt;"MT",IF(AND(AC794="SIM",Y794="Revenda"),"2403",IF(AND(AC794="SIM",Y794="Consumo"),"2407",IF(AND(AC794="NÃO",Y794="Revenda"),"2102",IF(AND(AC794="NÃO",Y794="Consumo"),"2556",)))),REPLACE(I794,1,1,1))))</f>
        <v/>
      </c>
    </row>
    <row r="795" customFormat="false" ht="12.8" hidden="false" customHeight="true" outlineLevel="0" collapsed="false">
      <c r="Y795" s="45"/>
      <c r="Z795" s="46" t="str">
        <f aca="false">IF(B795="","",(IFERROR(VLOOKUP(H795,Dados!A$3:B$15000,2,0),"Não Encontrado")))</f>
        <v/>
      </c>
      <c r="AA795" s="46" t="str">
        <f aca="false">IF(B795="","",(IFERROR(VLOOKUP(G795,Dados!C$3:E$15000,3,0),"Não Encontrado")))</f>
        <v/>
      </c>
      <c r="AB795" s="46" t="str">
        <f aca="false">IFERROR(IF(Z795&lt;&gt;"Não Encontrado",Z795,IF(AA795&lt;&gt;"Não Encontrado",AA795,"")),"")</f>
        <v/>
      </c>
      <c r="AC795" s="45" t="str">
        <f aca="false">IF(B795="","",IF(AB795="","NÃO","SIM"))</f>
        <v/>
      </c>
      <c r="AD795" s="45" t="str">
        <f aca="false">IFERROR(VLOOKUP(G795,Dados!$P$3:$R$500,3,0),"")</f>
        <v/>
      </c>
      <c r="AE795" s="45" t="str">
        <f aca="false">IFERROR(VLOOKUP(G795,Dados!$K$3:$L$500,2,0),"")</f>
        <v/>
      </c>
      <c r="AF795" s="45" t="str">
        <f aca="false">IFERROR(VLOOKUP(G795,Dados!$M$3:$N$500,2,0),"")</f>
        <v/>
      </c>
      <c r="AG795" s="45" t="str">
        <f aca="false">IF(F795="","",IF(AND(AD795="",AE795="",AF795=""),"-",IF(AND(AD795="BIT",AE795="",AF795=""),"BIT",IF(AND(AE795="ANEXO I",AD795="",AF795=""),"ANEXO I",IF(AND(AF795="ANEXO II",AD795="",AE795=""),"ANEXO II","Escolher")))))</f>
        <v/>
      </c>
      <c r="AH795" s="45" t="str">
        <f aca="false">IF(AG795&lt;&gt;"Pneus","",IFERROR(VLOOKUP(R795,Dados!$X$2:$Z$5,3,0)*(AI795-Q795),VLOOKUP(D795,Dados!$X$7:$Z$33,3,0)*(AI795-Q795)))</f>
        <v/>
      </c>
      <c r="AI795" s="47" t="str">
        <f aca="false">IF(B795="","",P795+Q795+O795+M795+L795-N795)</f>
        <v/>
      </c>
      <c r="AJ795" s="48" t="str">
        <f aca="false">IFERROR(IF(AND(AC795="SIM",AG795="-",Y795="REVENDA"),(AB795/1+1)*AI795,IF(AND(AC795="SIM",AG795="Pneus",Y795="REVENDA"),(AB795/1+1)*(AI795-AH795),"")),"")</f>
        <v/>
      </c>
      <c r="AK795" s="48" t="str">
        <f aca="false">IF(AJ795="","",AJ795*17%)</f>
        <v/>
      </c>
      <c r="AL795" s="48" t="str">
        <f aca="false">IFERROR(IF(AC795="NÃO","",IF(AK795="","",IF(E795="Simples Nacional",BF795,IF(T795=0.12,U795*0.5833337002,IF(T795=0,AI795*0.07,U795))))),"")</f>
        <v/>
      </c>
      <c r="AM795" s="47" t="str">
        <f aca="false">IFERROR(IF(AC795="NÃO","",IF(OR(AG795="-",AG795="Pneus"),AK795-AL795,"")),"")</f>
        <v/>
      </c>
      <c r="AN795" s="48" t="str">
        <f aca="false">IF(AND(Y795="REVENDA",AC795="SIM",AG795="BIT"),((AB795/1+1)*AI795)*0.4117,"")</f>
        <v/>
      </c>
      <c r="AO795" s="48" t="str">
        <f aca="false">IF(AN795="","",AN795*17%)</f>
        <v/>
      </c>
      <c r="AP795" s="49" t="str">
        <f aca="false">IF(AN795="","",IF(T795=0.12,(U795*0.4117)*0.4117,IF(T795=0,(AI795*0.07)*0.4117,U795*0.4117)))</f>
        <v/>
      </c>
      <c r="AQ795" s="47" t="str">
        <f aca="false">IF(AN795="","",AO795-AP795)</f>
        <v/>
      </c>
      <c r="AR795" s="50" t="str">
        <f aca="false">IFERROR(IF(AND(AC795="SIM",Y795="REVENDA",LEFT(AG795,5)="ANEXO")*OR(AE795="ANEXO I",AF795="ANEXO II"),VLOOKUP(H795,Dados!G:I,2,0),""),"INSERIR MVA")</f>
        <v/>
      </c>
      <c r="AS795" s="48" t="str">
        <f aca="false">IF(LEFT(AG795,5)="ANEXO",VLOOKUP(AG795,Dados!$X$111:$Z$112,2,0)*(AI795-Q795),"")</f>
        <v/>
      </c>
      <c r="AT795" s="48" t="str">
        <f aca="false">IFERROR(IF(AR795="","",(AI795*AR795)+AI795),"INSERIR MVA")</f>
        <v/>
      </c>
      <c r="AU795" s="48" t="str">
        <f aca="false">IF(AT795="","",IF(AY795=0.04,U795,AS795*AY795))</f>
        <v/>
      </c>
      <c r="AV795" s="47" t="str">
        <f aca="false">IFERROR(IF(AU795="","",(VLOOKUP(AG795,Dados!$X$111:$Z$112,3,0)*AT795*0.17)),"INSERIR MVA")</f>
        <v/>
      </c>
      <c r="AW795" s="47" t="str">
        <f aca="false">IFERROR(IF(AR795="","",AV795-AU795),"")</f>
        <v/>
      </c>
      <c r="AX795" s="51" t="str">
        <f aca="false">IFERROR(IF(AC795="NÃO","",IF(AM795&lt;&gt;"",AM795-W795,IF(AQ795&lt;&gt;"",AQ795-W795,IF(AW795&lt;&gt;"",AW795-W795,"")))),"")</f>
        <v/>
      </c>
      <c r="AY795" s="46" t="str">
        <f aca="false">IFERROR(IF(ISNA(VLOOKUP(R795,Dados!$X$2:$Y$5,2,0)),VLOOKUP(D795,Dados!$X$7:$Y$33,2,0),VLOOKUP(R795,Dados!$X$2:$Y$5,2,0)),"")</f>
        <v/>
      </c>
      <c r="AZ795" s="52" t="str">
        <f aca="false">IF(C795="","",IF(AND(Y795="CONSUMO",AC795="NÃO")*OR(AG795="-",AG795="BIT"),IF(E795&lt;&gt;"",(AI795-(P795+L795-N795+Q795)*AY795)/0.83),""))</f>
        <v/>
      </c>
      <c r="BA795" s="51" t="str">
        <f aca="false">IF(AZ795="","",AZ795*0.17-((P795+L795-N795+Q795)*AY795))</f>
        <v/>
      </c>
      <c r="BB795" s="51" t="str">
        <f aca="false">IF(AND(Y795="CONSUMO",AG795="ANEXO I",AY795&gt;4%),(AI795-(P795+L795-N795+Q795)*0.0514)/0.83*(0.5177)*(0.17)-AI795*0.0514,IF(AND(Y795="CONSUMO",AG795="ANEXO II",AY795&gt;4%),(AI795-(P795+L795-N795+Q795)*0.041)/0.83*(0.3295)*(0.17)-AI795*0.041,IF(AND(Y795="CONSUMO",AG795="ANEXO I",AY795=4%),(AI795-(P795+L795-N795+Q795)*0.04)/0.83*(0.5177)*(0.17)-AI795*0.04,IF(AND(Y795="CONSUMO",AG795="ANEXO II",AY795=4%),(AI795-(P795+L795-N795+Q795)*0.04)/0.83*(0.3295)*(0.17)-AI795*0.04,""))))</f>
        <v/>
      </c>
      <c r="BC795" s="51" t="str">
        <f aca="false">IF(C795="","",IF(AND(Y795="CONSUMO",AC795="SIM")*OR(AG795="-",AG795="BIT"),IF(E795&lt;&gt;"",(AI795-(P795+L795-N795+Q795)*AY795)/0.83),""))</f>
        <v/>
      </c>
      <c r="BD795" s="51" t="str">
        <f aca="false">IF(BC795="","",BC795*0.17)</f>
        <v/>
      </c>
      <c r="BE795" s="51" t="str">
        <f aca="false">IF(I795=6908,0,IF(BC795="","",BD795-((P795+L795-N795+Q795)*AY795)))</f>
        <v/>
      </c>
      <c r="BF795" s="53" t="str">
        <f aca="false">IF(B795="","",IF(OR(B795="",E795="Regime Normal"),0,(AI795-Q795)*VLOOKUP(R795,Dados!$X$98:$Y$108,2,0)))</f>
        <v/>
      </c>
      <c r="BG795" s="54" t="str">
        <f aca="false">IFERROR(VLOOKUP(I795,Dados!$AC$27:$AD$43,2,0),IF(B795="","",IF(D795&lt;&gt;"MT",IF(AND(AC795="SIM",Y795="Revenda"),"2403",IF(AND(AC795="SIM",Y795="Consumo"),"2407",IF(AND(AC795="NÃO",Y795="Revenda"),"2102",IF(AND(AC795="NÃO",Y795="Consumo"),"2556",)))),REPLACE(I795,1,1,1))))</f>
        <v/>
      </c>
    </row>
    <row r="796" customFormat="false" ht="12.8" hidden="false" customHeight="true" outlineLevel="0" collapsed="false">
      <c r="Y796" s="45"/>
      <c r="Z796" s="46" t="str">
        <f aca="false">IF(B796="","",(IFERROR(VLOOKUP(H796,Dados!A$3:B$15000,2,0),"Não Encontrado")))</f>
        <v/>
      </c>
      <c r="AA796" s="46" t="str">
        <f aca="false">IF(B796="","",(IFERROR(VLOOKUP(G796,Dados!C$3:E$15000,3,0),"Não Encontrado")))</f>
        <v/>
      </c>
      <c r="AB796" s="46" t="str">
        <f aca="false">IFERROR(IF(Z796&lt;&gt;"Não Encontrado",Z796,IF(AA796&lt;&gt;"Não Encontrado",AA796,"")),"")</f>
        <v/>
      </c>
      <c r="AC796" s="45" t="str">
        <f aca="false">IF(B796="","",IF(AB796="","NÃO","SIM"))</f>
        <v/>
      </c>
      <c r="AD796" s="45" t="str">
        <f aca="false">IFERROR(VLOOKUP(G796,Dados!$P$3:$R$500,3,0),"")</f>
        <v/>
      </c>
      <c r="AE796" s="45" t="str">
        <f aca="false">IFERROR(VLOOKUP(G796,Dados!$K$3:$L$500,2,0),"")</f>
        <v/>
      </c>
      <c r="AF796" s="45" t="str">
        <f aca="false">IFERROR(VLOOKUP(G796,Dados!$M$3:$N$500,2,0),"")</f>
        <v/>
      </c>
      <c r="AG796" s="45" t="str">
        <f aca="false">IF(F796="","",IF(AND(AD796="",AE796="",AF796=""),"-",IF(AND(AD796="BIT",AE796="",AF796=""),"BIT",IF(AND(AE796="ANEXO I",AD796="",AF796=""),"ANEXO I",IF(AND(AF796="ANEXO II",AD796="",AE796=""),"ANEXO II","Escolher")))))</f>
        <v/>
      </c>
      <c r="AH796" s="45" t="str">
        <f aca="false">IF(AG796&lt;&gt;"Pneus","",IFERROR(VLOOKUP(R796,Dados!$X$2:$Z$5,3,0)*(AI796-Q796),VLOOKUP(D796,Dados!$X$7:$Z$33,3,0)*(AI796-Q796)))</f>
        <v/>
      </c>
      <c r="AI796" s="47" t="str">
        <f aca="false">IF(B796="","",P796+Q796+O796+M796+L796-N796)</f>
        <v/>
      </c>
      <c r="AJ796" s="48" t="str">
        <f aca="false">IFERROR(IF(AND(AC796="SIM",AG796="-",Y796="REVENDA"),(AB796/1+1)*AI796,IF(AND(AC796="SIM",AG796="Pneus",Y796="REVENDA"),(AB796/1+1)*(AI796-AH796),"")),"")</f>
        <v/>
      </c>
      <c r="AK796" s="48" t="str">
        <f aca="false">IF(AJ796="","",AJ796*17%)</f>
        <v/>
      </c>
      <c r="AL796" s="48" t="str">
        <f aca="false">IFERROR(IF(AC796="NÃO","",IF(AK796="","",IF(E796="Simples Nacional",BF796,IF(T796=0.12,U796*0.5833337002,IF(T796=0,AI796*0.07,U796))))),"")</f>
        <v/>
      </c>
      <c r="AM796" s="47" t="str">
        <f aca="false">IFERROR(IF(AC796="NÃO","",IF(OR(AG796="-",AG796="Pneus"),AK796-AL796,"")),"")</f>
        <v/>
      </c>
      <c r="AN796" s="48" t="str">
        <f aca="false">IF(AND(Y796="REVENDA",AC796="SIM",AG796="BIT"),((AB796/1+1)*AI796)*0.4117,"")</f>
        <v/>
      </c>
      <c r="AO796" s="48" t="str">
        <f aca="false">IF(AN796="","",AN796*17%)</f>
        <v/>
      </c>
      <c r="AP796" s="49" t="str">
        <f aca="false">IF(AN796="","",IF(T796=0.12,(U796*0.4117)*0.4117,IF(T796=0,(AI796*0.07)*0.4117,U796*0.4117)))</f>
        <v/>
      </c>
      <c r="AQ796" s="47" t="str">
        <f aca="false">IF(AN796="","",AO796-AP796)</f>
        <v/>
      </c>
      <c r="AR796" s="50" t="str">
        <f aca="false">IFERROR(IF(AND(AC796="SIM",Y796="REVENDA",LEFT(AG796,5)="ANEXO")*OR(AE796="ANEXO I",AF796="ANEXO II"),VLOOKUP(H796,Dados!G:I,2,0),""),"INSERIR MVA")</f>
        <v/>
      </c>
      <c r="AS796" s="48" t="str">
        <f aca="false">IF(LEFT(AG796,5)="ANEXO",VLOOKUP(AG796,Dados!$X$111:$Z$112,2,0)*(AI796-Q796),"")</f>
        <v/>
      </c>
      <c r="AT796" s="48" t="str">
        <f aca="false">IFERROR(IF(AR796="","",(AI796*AR796)+AI796),"INSERIR MVA")</f>
        <v/>
      </c>
      <c r="AU796" s="48" t="str">
        <f aca="false">IF(AT796="","",IF(AY796=0.04,U796,AS796*AY796))</f>
        <v/>
      </c>
      <c r="AV796" s="47" t="str">
        <f aca="false">IFERROR(IF(AU796="","",(VLOOKUP(AG796,Dados!$X$111:$Z$112,3,0)*AT796*0.17)),"INSERIR MVA")</f>
        <v/>
      </c>
      <c r="AW796" s="47" t="str">
        <f aca="false">IFERROR(IF(AR796="","",AV796-AU796),"")</f>
        <v/>
      </c>
      <c r="AX796" s="51" t="str">
        <f aca="false">IFERROR(IF(AC796="NÃO","",IF(AM796&lt;&gt;"",AM796-W796,IF(AQ796&lt;&gt;"",AQ796-W796,IF(AW796&lt;&gt;"",AW796-W796,"")))),"")</f>
        <v/>
      </c>
      <c r="AY796" s="46" t="str">
        <f aca="false">IFERROR(IF(ISNA(VLOOKUP(R796,Dados!$X$2:$Y$5,2,0)),VLOOKUP(D796,Dados!$X$7:$Y$33,2,0),VLOOKUP(R796,Dados!$X$2:$Y$5,2,0)),"")</f>
        <v/>
      </c>
      <c r="AZ796" s="52" t="str">
        <f aca="false">IF(C796="","",IF(AND(Y796="CONSUMO",AC796="NÃO")*OR(AG796="-",AG796="BIT"),IF(E796&lt;&gt;"",(AI796-(P796+L796-N796+Q796)*AY796)/0.83),""))</f>
        <v/>
      </c>
      <c r="BA796" s="51" t="str">
        <f aca="false">IF(AZ796="","",AZ796*0.17-((P796+L796-N796+Q796)*AY796))</f>
        <v/>
      </c>
      <c r="BB796" s="51" t="str">
        <f aca="false">IF(AND(Y796="CONSUMO",AG796="ANEXO I",AY796&gt;4%),(AI796-(P796+L796-N796+Q796)*0.0514)/0.83*(0.5177)*(0.17)-AI796*0.0514,IF(AND(Y796="CONSUMO",AG796="ANEXO II",AY796&gt;4%),(AI796-(P796+L796-N796+Q796)*0.041)/0.83*(0.3295)*(0.17)-AI796*0.041,IF(AND(Y796="CONSUMO",AG796="ANEXO I",AY796=4%),(AI796-(P796+L796-N796+Q796)*0.04)/0.83*(0.5177)*(0.17)-AI796*0.04,IF(AND(Y796="CONSUMO",AG796="ANEXO II",AY796=4%),(AI796-(P796+L796-N796+Q796)*0.04)/0.83*(0.3295)*(0.17)-AI796*0.04,""))))</f>
        <v/>
      </c>
      <c r="BC796" s="51" t="str">
        <f aca="false">IF(C796="","",IF(AND(Y796="CONSUMO",AC796="SIM")*OR(AG796="-",AG796="BIT"),IF(E796&lt;&gt;"",(AI796-(P796+L796-N796+Q796)*AY796)/0.83),""))</f>
        <v/>
      </c>
      <c r="BD796" s="51" t="str">
        <f aca="false">IF(BC796="","",BC796*0.17)</f>
        <v/>
      </c>
      <c r="BE796" s="51" t="str">
        <f aca="false">IF(I796=6908,0,IF(BC796="","",BD796-((P796+L796-N796+Q796)*AY796)))</f>
        <v/>
      </c>
      <c r="BF796" s="53" t="str">
        <f aca="false">IF(B796="","",IF(OR(B796="",E796="Regime Normal"),0,(AI796-Q796)*VLOOKUP(R796,Dados!$X$98:$Y$108,2,0)))</f>
        <v/>
      </c>
      <c r="BG796" s="54" t="str">
        <f aca="false">IFERROR(VLOOKUP(I796,Dados!$AC$27:$AD$43,2,0),IF(B796="","",IF(D796&lt;&gt;"MT",IF(AND(AC796="SIM",Y796="Revenda"),"2403",IF(AND(AC796="SIM",Y796="Consumo"),"2407",IF(AND(AC796="NÃO",Y796="Revenda"),"2102",IF(AND(AC796="NÃO",Y796="Consumo"),"2556",)))),REPLACE(I796,1,1,1))))</f>
        <v/>
      </c>
    </row>
    <row r="797" customFormat="false" ht="12.8" hidden="false" customHeight="true" outlineLevel="0" collapsed="false">
      <c r="Y797" s="45"/>
      <c r="Z797" s="46" t="str">
        <f aca="false">IF(B797="","",(IFERROR(VLOOKUP(H797,Dados!A$3:B$15000,2,0),"Não Encontrado")))</f>
        <v/>
      </c>
      <c r="AA797" s="46" t="str">
        <f aca="false">IF(B797="","",(IFERROR(VLOOKUP(G797,Dados!C$3:E$15000,3,0),"Não Encontrado")))</f>
        <v/>
      </c>
      <c r="AB797" s="46" t="str">
        <f aca="false">IFERROR(IF(Z797&lt;&gt;"Não Encontrado",Z797,IF(AA797&lt;&gt;"Não Encontrado",AA797,"")),"")</f>
        <v/>
      </c>
      <c r="AC797" s="45" t="str">
        <f aca="false">IF(B797="","",IF(AB797="","NÃO","SIM"))</f>
        <v/>
      </c>
      <c r="AD797" s="45" t="str">
        <f aca="false">IFERROR(VLOOKUP(G797,Dados!$P$3:$R$500,3,0),"")</f>
        <v/>
      </c>
      <c r="AE797" s="45" t="str">
        <f aca="false">IFERROR(VLOOKUP(G797,Dados!$K$3:$L$500,2,0),"")</f>
        <v/>
      </c>
      <c r="AF797" s="45" t="str">
        <f aca="false">IFERROR(VLOOKUP(G797,Dados!$M$3:$N$500,2,0),"")</f>
        <v/>
      </c>
      <c r="AG797" s="45" t="str">
        <f aca="false">IF(F797="","",IF(AND(AD797="",AE797="",AF797=""),"-",IF(AND(AD797="BIT",AE797="",AF797=""),"BIT",IF(AND(AE797="ANEXO I",AD797="",AF797=""),"ANEXO I",IF(AND(AF797="ANEXO II",AD797="",AE797=""),"ANEXO II","Escolher")))))</f>
        <v/>
      </c>
      <c r="AH797" s="45" t="str">
        <f aca="false">IF(AG797&lt;&gt;"Pneus","",IFERROR(VLOOKUP(R797,Dados!$X$2:$Z$5,3,0)*(AI797-Q797),VLOOKUP(D797,Dados!$X$7:$Z$33,3,0)*(AI797-Q797)))</f>
        <v/>
      </c>
      <c r="AI797" s="47" t="str">
        <f aca="false">IF(B797="","",P797+Q797+O797+M797+L797-N797)</f>
        <v/>
      </c>
      <c r="AJ797" s="48" t="str">
        <f aca="false">IFERROR(IF(AND(AC797="SIM",AG797="-",Y797="REVENDA"),(AB797/1+1)*AI797,IF(AND(AC797="SIM",AG797="Pneus",Y797="REVENDA"),(AB797/1+1)*(AI797-AH797),"")),"")</f>
        <v/>
      </c>
      <c r="AK797" s="48" t="str">
        <f aca="false">IF(AJ797="","",AJ797*17%)</f>
        <v/>
      </c>
      <c r="AL797" s="48" t="str">
        <f aca="false">IFERROR(IF(AC797="NÃO","",IF(AK797="","",IF(E797="Simples Nacional",BF797,IF(T797=0.12,U797*0.5833337002,IF(T797=0,AI797*0.07,U797))))),"")</f>
        <v/>
      </c>
      <c r="AM797" s="47" t="str">
        <f aca="false">IFERROR(IF(AC797="NÃO","",IF(OR(AG797="-",AG797="Pneus"),AK797-AL797,"")),"")</f>
        <v/>
      </c>
      <c r="AN797" s="48" t="str">
        <f aca="false">IF(AND(Y797="REVENDA",AC797="SIM",AG797="BIT"),((AB797/1+1)*AI797)*0.4117,"")</f>
        <v/>
      </c>
      <c r="AO797" s="48" t="str">
        <f aca="false">IF(AN797="","",AN797*17%)</f>
        <v/>
      </c>
      <c r="AP797" s="49" t="str">
        <f aca="false">IF(AN797="","",IF(T797=0.12,(U797*0.4117)*0.4117,IF(T797=0,(AI797*0.07)*0.4117,U797*0.4117)))</f>
        <v/>
      </c>
      <c r="AQ797" s="47" t="str">
        <f aca="false">IF(AN797="","",AO797-AP797)</f>
        <v/>
      </c>
      <c r="AR797" s="50" t="str">
        <f aca="false">IFERROR(IF(AND(AC797="SIM",Y797="REVENDA",LEFT(AG797,5)="ANEXO")*OR(AE797="ANEXO I",AF797="ANEXO II"),VLOOKUP(H797,Dados!G:I,2,0),""),"INSERIR MVA")</f>
        <v/>
      </c>
      <c r="AS797" s="48" t="str">
        <f aca="false">IF(LEFT(AG797,5)="ANEXO",VLOOKUP(AG797,Dados!$X$111:$Z$112,2,0)*(AI797-Q797),"")</f>
        <v/>
      </c>
      <c r="AT797" s="48" t="str">
        <f aca="false">IFERROR(IF(AR797="","",(AI797*AR797)+AI797),"INSERIR MVA")</f>
        <v/>
      </c>
      <c r="AU797" s="48" t="str">
        <f aca="false">IF(AT797="","",IF(AY797=0.04,U797,AS797*AY797))</f>
        <v/>
      </c>
      <c r="AV797" s="47" t="str">
        <f aca="false">IFERROR(IF(AU797="","",(VLOOKUP(AG797,Dados!$X$111:$Z$112,3,0)*AT797*0.17)),"INSERIR MVA")</f>
        <v/>
      </c>
      <c r="AW797" s="47" t="str">
        <f aca="false">IFERROR(IF(AR797="","",AV797-AU797),"")</f>
        <v/>
      </c>
      <c r="AX797" s="51" t="str">
        <f aca="false">IFERROR(IF(AC797="NÃO","",IF(AM797&lt;&gt;"",AM797-W797,IF(AQ797&lt;&gt;"",AQ797-W797,IF(AW797&lt;&gt;"",AW797-W797,"")))),"")</f>
        <v/>
      </c>
      <c r="AY797" s="46" t="str">
        <f aca="false">IFERROR(IF(ISNA(VLOOKUP(R797,Dados!$X$2:$Y$5,2,0)),VLOOKUP(D797,Dados!$X$7:$Y$33,2,0),VLOOKUP(R797,Dados!$X$2:$Y$5,2,0)),"")</f>
        <v/>
      </c>
      <c r="AZ797" s="52" t="str">
        <f aca="false">IF(C797="","",IF(AND(Y797="CONSUMO",AC797="NÃO")*OR(AG797="-",AG797="BIT"),IF(E797&lt;&gt;"",(AI797-(P797+L797-N797+Q797)*AY797)/0.83),""))</f>
        <v/>
      </c>
      <c r="BA797" s="51" t="str">
        <f aca="false">IF(AZ797="","",AZ797*0.17-((P797+L797-N797+Q797)*AY797))</f>
        <v/>
      </c>
      <c r="BB797" s="51" t="str">
        <f aca="false">IF(AND(Y797="CONSUMO",AG797="ANEXO I",AY797&gt;4%),(AI797-(P797+L797-N797+Q797)*0.0514)/0.83*(0.5177)*(0.17)-AI797*0.0514,IF(AND(Y797="CONSUMO",AG797="ANEXO II",AY797&gt;4%),(AI797-(P797+L797-N797+Q797)*0.041)/0.83*(0.3295)*(0.17)-AI797*0.041,IF(AND(Y797="CONSUMO",AG797="ANEXO I",AY797=4%),(AI797-(P797+L797-N797+Q797)*0.04)/0.83*(0.5177)*(0.17)-AI797*0.04,IF(AND(Y797="CONSUMO",AG797="ANEXO II",AY797=4%),(AI797-(P797+L797-N797+Q797)*0.04)/0.83*(0.3295)*(0.17)-AI797*0.04,""))))</f>
        <v/>
      </c>
      <c r="BC797" s="51" t="str">
        <f aca="false">IF(C797="","",IF(AND(Y797="CONSUMO",AC797="SIM")*OR(AG797="-",AG797="BIT"),IF(E797&lt;&gt;"",(AI797-(P797+L797-N797+Q797)*AY797)/0.83),""))</f>
        <v/>
      </c>
      <c r="BD797" s="51" t="str">
        <f aca="false">IF(BC797="","",BC797*0.17)</f>
        <v/>
      </c>
      <c r="BE797" s="51" t="str">
        <f aca="false">IF(I797=6908,0,IF(BC797="","",BD797-((P797+L797-N797+Q797)*AY797)))</f>
        <v/>
      </c>
      <c r="BF797" s="53" t="str">
        <f aca="false">IF(B797="","",IF(OR(B797="",E797="Regime Normal"),0,(AI797-Q797)*VLOOKUP(R797,Dados!$X$98:$Y$108,2,0)))</f>
        <v/>
      </c>
      <c r="BG797" s="54" t="str">
        <f aca="false">IFERROR(VLOOKUP(I797,Dados!$AC$27:$AD$43,2,0),IF(B797="","",IF(D797&lt;&gt;"MT",IF(AND(AC797="SIM",Y797="Revenda"),"2403",IF(AND(AC797="SIM",Y797="Consumo"),"2407",IF(AND(AC797="NÃO",Y797="Revenda"),"2102",IF(AND(AC797="NÃO",Y797="Consumo"),"2556",)))),REPLACE(I797,1,1,1))))</f>
        <v/>
      </c>
    </row>
    <row r="798" customFormat="false" ht="12.8" hidden="false" customHeight="true" outlineLevel="0" collapsed="false">
      <c r="Y798" s="45"/>
      <c r="Z798" s="46" t="str">
        <f aca="false">IF(B798="","",(IFERROR(VLOOKUP(H798,Dados!A$3:B$15000,2,0),"Não Encontrado")))</f>
        <v/>
      </c>
      <c r="AA798" s="46" t="str">
        <f aca="false">IF(B798="","",(IFERROR(VLOOKUP(G798,Dados!C$3:E$15000,3,0),"Não Encontrado")))</f>
        <v/>
      </c>
      <c r="AB798" s="46" t="str">
        <f aca="false">IFERROR(IF(Z798&lt;&gt;"Não Encontrado",Z798,IF(AA798&lt;&gt;"Não Encontrado",AA798,"")),"")</f>
        <v/>
      </c>
      <c r="AC798" s="45" t="str">
        <f aca="false">IF(B798="","",IF(AB798="","NÃO","SIM"))</f>
        <v/>
      </c>
      <c r="AD798" s="45" t="str">
        <f aca="false">IFERROR(VLOOKUP(G798,Dados!$P$3:$R$500,3,0),"")</f>
        <v/>
      </c>
      <c r="AE798" s="45" t="str">
        <f aca="false">IFERROR(VLOOKUP(G798,Dados!$K$3:$L$500,2,0),"")</f>
        <v/>
      </c>
      <c r="AF798" s="45" t="str">
        <f aca="false">IFERROR(VLOOKUP(G798,Dados!$M$3:$N$500,2,0),"")</f>
        <v/>
      </c>
      <c r="AG798" s="45" t="str">
        <f aca="false">IF(F798="","",IF(AND(AD798="",AE798="",AF798=""),"-",IF(AND(AD798="BIT",AE798="",AF798=""),"BIT",IF(AND(AE798="ANEXO I",AD798="",AF798=""),"ANEXO I",IF(AND(AF798="ANEXO II",AD798="",AE798=""),"ANEXO II","Escolher")))))</f>
        <v/>
      </c>
      <c r="AH798" s="45" t="str">
        <f aca="false">IF(AG798&lt;&gt;"Pneus","",IFERROR(VLOOKUP(R798,Dados!$X$2:$Z$5,3,0)*(AI798-Q798),VLOOKUP(D798,Dados!$X$7:$Z$33,3,0)*(AI798-Q798)))</f>
        <v/>
      </c>
      <c r="AI798" s="47" t="str">
        <f aca="false">IF(B798="","",P798+Q798+O798+M798+L798-N798)</f>
        <v/>
      </c>
      <c r="AJ798" s="48" t="str">
        <f aca="false">IFERROR(IF(AND(AC798="SIM",AG798="-",Y798="REVENDA"),(AB798/1+1)*AI798,IF(AND(AC798="SIM",AG798="Pneus",Y798="REVENDA"),(AB798/1+1)*(AI798-AH798),"")),"")</f>
        <v/>
      </c>
      <c r="AK798" s="48" t="str">
        <f aca="false">IF(AJ798="","",AJ798*17%)</f>
        <v/>
      </c>
      <c r="AL798" s="48" t="str">
        <f aca="false">IFERROR(IF(AC798="NÃO","",IF(AK798="","",IF(E798="Simples Nacional",BF798,IF(T798=0.12,U798*0.5833337002,IF(T798=0,AI798*0.07,U798))))),"")</f>
        <v/>
      </c>
      <c r="AM798" s="47" t="str">
        <f aca="false">IFERROR(IF(AC798="NÃO","",IF(OR(AG798="-",AG798="Pneus"),AK798-AL798,"")),"")</f>
        <v/>
      </c>
      <c r="AN798" s="48" t="str">
        <f aca="false">IF(AND(Y798="REVENDA",AC798="SIM",AG798="BIT"),((AB798/1+1)*AI798)*0.4117,"")</f>
        <v/>
      </c>
      <c r="AO798" s="48" t="str">
        <f aca="false">IF(AN798="","",AN798*17%)</f>
        <v/>
      </c>
      <c r="AP798" s="49" t="str">
        <f aca="false">IF(AN798="","",IF(T798=0.12,(U798*0.4117)*0.4117,IF(T798=0,(AI798*0.07)*0.4117,U798*0.4117)))</f>
        <v/>
      </c>
      <c r="AQ798" s="47" t="str">
        <f aca="false">IF(AN798="","",AO798-AP798)</f>
        <v/>
      </c>
      <c r="AR798" s="50" t="str">
        <f aca="false">IFERROR(IF(AND(AC798="SIM",Y798="REVENDA",LEFT(AG798,5)="ANEXO")*OR(AE798="ANEXO I",AF798="ANEXO II"),VLOOKUP(H798,Dados!G:I,2,0),""),"INSERIR MVA")</f>
        <v/>
      </c>
      <c r="AS798" s="48" t="str">
        <f aca="false">IF(LEFT(AG798,5)="ANEXO",VLOOKUP(AG798,Dados!$X$111:$Z$112,2,0)*(AI798-Q798),"")</f>
        <v/>
      </c>
      <c r="AT798" s="48" t="str">
        <f aca="false">IFERROR(IF(AR798="","",(AI798*AR798)+AI798),"INSERIR MVA")</f>
        <v/>
      </c>
      <c r="AU798" s="48" t="str">
        <f aca="false">IF(AT798="","",IF(AY798=0.04,U798,AS798*AY798))</f>
        <v/>
      </c>
      <c r="AV798" s="47" t="str">
        <f aca="false">IFERROR(IF(AU798="","",(VLOOKUP(AG798,Dados!$X$111:$Z$112,3,0)*AT798*0.17)),"INSERIR MVA")</f>
        <v/>
      </c>
      <c r="AW798" s="47" t="str">
        <f aca="false">IFERROR(IF(AR798="","",AV798-AU798),"")</f>
        <v/>
      </c>
      <c r="AX798" s="51" t="str">
        <f aca="false">IFERROR(IF(AC798="NÃO","",IF(AM798&lt;&gt;"",AM798-W798,IF(AQ798&lt;&gt;"",AQ798-W798,IF(AW798&lt;&gt;"",AW798-W798,"")))),"")</f>
        <v/>
      </c>
      <c r="AY798" s="46" t="str">
        <f aca="false">IFERROR(IF(ISNA(VLOOKUP(R798,Dados!$X$2:$Y$5,2,0)),VLOOKUP(D798,Dados!$X$7:$Y$33,2,0),VLOOKUP(R798,Dados!$X$2:$Y$5,2,0)),"")</f>
        <v/>
      </c>
      <c r="AZ798" s="52" t="str">
        <f aca="false">IF(C798="","",IF(AND(Y798="CONSUMO",AC798="NÃO")*OR(AG798="-",AG798="BIT"),IF(E798&lt;&gt;"",(AI798-(P798+L798-N798+Q798)*AY798)/0.83),""))</f>
        <v/>
      </c>
      <c r="BA798" s="51" t="str">
        <f aca="false">IF(AZ798="","",AZ798*0.17-((P798+L798-N798+Q798)*AY798))</f>
        <v/>
      </c>
      <c r="BB798" s="51" t="str">
        <f aca="false">IF(AND(Y798="CONSUMO",AG798="ANEXO I",AY798&gt;4%),(AI798-(P798+L798-N798+Q798)*0.0514)/0.83*(0.5177)*(0.17)-AI798*0.0514,IF(AND(Y798="CONSUMO",AG798="ANEXO II",AY798&gt;4%),(AI798-(P798+L798-N798+Q798)*0.041)/0.83*(0.3295)*(0.17)-AI798*0.041,IF(AND(Y798="CONSUMO",AG798="ANEXO I",AY798=4%),(AI798-(P798+L798-N798+Q798)*0.04)/0.83*(0.5177)*(0.17)-AI798*0.04,IF(AND(Y798="CONSUMO",AG798="ANEXO II",AY798=4%),(AI798-(P798+L798-N798+Q798)*0.04)/0.83*(0.3295)*(0.17)-AI798*0.04,""))))</f>
        <v/>
      </c>
      <c r="BC798" s="51" t="str">
        <f aca="false">IF(C798="","",IF(AND(Y798="CONSUMO",AC798="SIM")*OR(AG798="-",AG798="BIT"),IF(E798&lt;&gt;"",(AI798-(P798+L798-N798+Q798)*AY798)/0.83),""))</f>
        <v/>
      </c>
      <c r="BD798" s="51" t="str">
        <f aca="false">IF(BC798="","",BC798*0.17)</f>
        <v/>
      </c>
      <c r="BE798" s="51" t="str">
        <f aca="false">IF(I798=6908,0,IF(BC798="","",BD798-((P798+L798-N798+Q798)*AY798)))</f>
        <v/>
      </c>
      <c r="BF798" s="53" t="str">
        <f aca="false">IF(B798="","",IF(OR(B798="",E798="Regime Normal"),0,(AI798-Q798)*VLOOKUP(R798,Dados!$X$98:$Y$108,2,0)))</f>
        <v/>
      </c>
      <c r="BG798" s="54" t="str">
        <f aca="false">IFERROR(VLOOKUP(I798,Dados!$AC$27:$AD$43,2,0),IF(B798="","",IF(D798&lt;&gt;"MT",IF(AND(AC798="SIM",Y798="Revenda"),"2403",IF(AND(AC798="SIM",Y798="Consumo"),"2407",IF(AND(AC798="NÃO",Y798="Revenda"),"2102",IF(AND(AC798="NÃO",Y798="Consumo"),"2556",)))),REPLACE(I798,1,1,1))))</f>
        <v/>
      </c>
    </row>
    <row r="799" customFormat="false" ht="12.8" hidden="false" customHeight="true" outlineLevel="0" collapsed="false">
      <c r="Y799" s="45"/>
      <c r="Z799" s="46" t="str">
        <f aca="false">IF(B799="","",(IFERROR(VLOOKUP(H799,Dados!A$3:B$15000,2,0),"Não Encontrado")))</f>
        <v/>
      </c>
      <c r="AA799" s="46" t="str">
        <f aca="false">IF(B799="","",(IFERROR(VLOOKUP(G799,Dados!C$3:E$15000,3,0),"Não Encontrado")))</f>
        <v/>
      </c>
      <c r="AB799" s="46" t="str">
        <f aca="false">IFERROR(IF(Z799&lt;&gt;"Não Encontrado",Z799,IF(AA799&lt;&gt;"Não Encontrado",AA799,"")),"")</f>
        <v/>
      </c>
      <c r="AC799" s="45" t="str">
        <f aca="false">IF(B799="","",IF(AB799="","NÃO","SIM"))</f>
        <v/>
      </c>
      <c r="AD799" s="45" t="str">
        <f aca="false">IFERROR(VLOOKUP(G799,Dados!$P$3:$R$500,3,0),"")</f>
        <v/>
      </c>
      <c r="AE799" s="45" t="str">
        <f aca="false">IFERROR(VLOOKUP(G799,Dados!$K$3:$L$500,2,0),"")</f>
        <v/>
      </c>
      <c r="AF799" s="45" t="str">
        <f aca="false">IFERROR(VLOOKUP(G799,Dados!$M$3:$N$500,2,0),"")</f>
        <v/>
      </c>
      <c r="AG799" s="45" t="str">
        <f aca="false">IF(F799="","",IF(AND(AD799="",AE799="",AF799=""),"-",IF(AND(AD799="BIT",AE799="",AF799=""),"BIT",IF(AND(AE799="ANEXO I",AD799="",AF799=""),"ANEXO I",IF(AND(AF799="ANEXO II",AD799="",AE799=""),"ANEXO II","Escolher")))))</f>
        <v/>
      </c>
      <c r="AH799" s="45" t="str">
        <f aca="false">IF(AG799&lt;&gt;"Pneus","",IFERROR(VLOOKUP(R799,Dados!$X$2:$Z$5,3,0)*(AI799-Q799),VLOOKUP(D799,Dados!$X$7:$Z$33,3,0)*(AI799-Q799)))</f>
        <v/>
      </c>
      <c r="AI799" s="47" t="str">
        <f aca="false">IF(B799="","",P799+Q799+O799+M799+L799-N799)</f>
        <v/>
      </c>
      <c r="AJ799" s="48" t="str">
        <f aca="false">IFERROR(IF(AND(AC799="SIM",AG799="-",Y799="REVENDA"),(AB799/1+1)*AI799,IF(AND(AC799="SIM",AG799="Pneus",Y799="REVENDA"),(AB799/1+1)*(AI799-AH799),"")),"")</f>
        <v/>
      </c>
      <c r="AK799" s="48" t="str">
        <f aca="false">IF(AJ799="","",AJ799*17%)</f>
        <v/>
      </c>
      <c r="AL799" s="48" t="str">
        <f aca="false">IFERROR(IF(AC799="NÃO","",IF(AK799="","",IF(E799="Simples Nacional",BF799,IF(T799=0.12,U799*0.5833337002,IF(T799=0,AI799*0.07,U799))))),"")</f>
        <v/>
      </c>
      <c r="AM799" s="47" t="str">
        <f aca="false">IFERROR(IF(AC799="NÃO","",IF(OR(AG799="-",AG799="Pneus"),AK799-AL799,"")),"")</f>
        <v/>
      </c>
      <c r="AN799" s="48" t="str">
        <f aca="false">IF(AND(Y799="REVENDA",AC799="SIM",AG799="BIT"),((AB799/1+1)*AI799)*0.4117,"")</f>
        <v/>
      </c>
      <c r="AO799" s="48" t="str">
        <f aca="false">IF(AN799="","",AN799*17%)</f>
        <v/>
      </c>
      <c r="AP799" s="49" t="str">
        <f aca="false">IF(AN799="","",IF(T799=0.12,(U799*0.4117)*0.4117,IF(T799=0,(AI799*0.07)*0.4117,U799*0.4117)))</f>
        <v/>
      </c>
      <c r="AQ799" s="47" t="str">
        <f aca="false">IF(AN799="","",AO799-AP799)</f>
        <v/>
      </c>
      <c r="AR799" s="50" t="str">
        <f aca="false">IFERROR(IF(AND(AC799="SIM",Y799="REVENDA",LEFT(AG799,5)="ANEXO")*OR(AE799="ANEXO I",AF799="ANEXO II"),VLOOKUP(H799,Dados!G:I,2,0),""),"INSERIR MVA")</f>
        <v/>
      </c>
      <c r="AS799" s="48" t="str">
        <f aca="false">IF(LEFT(AG799,5)="ANEXO",VLOOKUP(AG799,Dados!$X$111:$Z$112,2,0)*(AI799-Q799),"")</f>
        <v/>
      </c>
      <c r="AT799" s="48" t="str">
        <f aca="false">IFERROR(IF(AR799="","",(AI799*AR799)+AI799),"INSERIR MVA")</f>
        <v/>
      </c>
      <c r="AU799" s="48" t="str">
        <f aca="false">IF(AT799="","",IF(AY799=0.04,U799,AS799*AY799))</f>
        <v/>
      </c>
      <c r="AV799" s="47" t="str">
        <f aca="false">IFERROR(IF(AU799="","",(VLOOKUP(AG799,Dados!$X$111:$Z$112,3,0)*AT799*0.17)),"INSERIR MVA")</f>
        <v/>
      </c>
      <c r="AW799" s="47" t="str">
        <f aca="false">IFERROR(IF(AR799="","",AV799-AU799),"")</f>
        <v/>
      </c>
      <c r="AX799" s="51" t="str">
        <f aca="false">IFERROR(IF(AC799="NÃO","",IF(AM799&lt;&gt;"",AM799-W799,IF(AQ799&lt;&gt;"",AQ799-W799,IF(AW799&lt;&gt;"",AW799-W799,"")))),"")</f>
        <v/>
      </c>
      <c r="AY799" s="46" t="str">
        <f aca="false">IFERROR(IF(ISNA(VLOOKUP(R799,Dados!$X$2:$Y$5,2,0)),VLOOKUP(D799,Dados!$X$7:$Y$33,2,0),VLOOKUP(R799,Dados!$X$2:$Y$5,2,0)),"")</f>
        <v/>
      </c>
      <c r="AZ799" s="52" t="str">
        <f aca="false">IF(C799="","",IF(AND(Y799="CONSUMO",AC799="NÃO")*OR(AG799="-",AG799="BIT"),IF(E799&lt;&gt;"",(AI799-(P799+L799-N799+Q799)*AY799)/0.83),""))</f>
        <v/>
      </c>
      <c r="BA799" s="51" t="str">
        <f aca="false">IF(AZ799="","",AZ799*0.17-((P799+L799-N799+Q799)*AY799))</f>
        <v/>
      </c>
      <c r="BB799" s="51" t="str">
        <f aca="false">IF(AND(Y799="CONSUMO",AG799="ANEXO I",AY799&gt;4%),(AI799-(P799+L799-N799+Q799)*0.0514)/0.83*(0.5177)*(0.17)-AI799*0.0514,IF(AND(Y799="CONSUMO",AG799="ANEXO II",AY799&gt;4%),(AI799-(P799+L799-N799+Q799)*0.041)/0.83*(0.3295)*(0.17)-AI799*0.041,IF(AND(Y799="CONSUMO",AG799="ANEXO I",AY799=4%),(AI799-(P799+L799-N799+Q799)*0.04)/0.83*(0.5177)*(0.17)-AI799*0.04,IF(AND(Y799="CONSUMO",AG799="ANEXO II",AY799=4%),(AI799-(P799+L799-N799+Q799)*0.04)/0.83*(0.3295)*(0.17)-AI799*0.04,""))))</f>
        <v/>
      </c>
      <c r="BC799" s="51" t="str">
        <f aca="false">IF(C799="","",IF(AND(Y799="CONSUMO",AC799="SIM")*OR(AG799="-",AG799="BIT"),IF(E799&lt;&gt;"",(AI799-(P799+L799-N799+Q799)*AY799)/0.83),""))</f>
        <v/>
      </c>
      <c r="BD799" s="51" t="str">
        <f aca="false">IF(BC799="","",BC799*0.17)</f>
        <v/>
      </c>
      <c r="BE799" s="51" t="str">
        <f aca="false">IF(I799=6908,0,IF(BC799="","",BD799-((P799+L799-N799+Q799)*AY799)))</f>
        <v/>
      </c>
      <c r="BF799" s="53" t="str">
        <f aca="false">IF(B799="","",IF(OR(B799="",E799="Regime Normal"),0,(AI799-Q799)*VLOOKUP(R799,Dados!$X$98:$Y$108,2,0)))</f>
        <v/>
      </c>
      <c r="BG799" s="54" t="str">
        <f aca="false">IFERROR(VLOOKUP(I799,Dados!$AC$27:$AD$43,2,0),IF(B799="","",IF(D799&lt;&gt;"MT",IF(AND(AC799="SIM",Y799="Revenda"),"2403",IF(AND(AC799="SIM",Y799="Consumo"),"2407",IF(AND(AC799="NÃO",Y799="Revenda"),"2102",IF(AND(AC799="NÃO",Y799="Consumo"),"2556",)))),REPLACE(I799,1,1,1))))</f>
        <v/>
      </c>
    </row>
    <row r="800" customFormat="false" ht="12.8" hidden="false" customHeight="true" outlineLevel="0" collapsed="false">
      <c r="Y800" s="45"/>
      <c r="Z800" s="46" t="str">
        <f aca="false">IF(B800="","",(IFERROR(VLOOKUP(H800,Dados!A$3:B$15000,2,0),"Não Encontrado")))</f>
        <v/>
      </c>
      <c r="AA800" s="46" t="str">
        <f aca="false">IF(B800="","",(IFERROR(VLOOKUP(G800,Dados!C$3:E$15000,3,0),"Não Encontrado")))</f>
        <v/>
      </c>
      <c r="AB800" s="46" t="str">
        <f aca="false">IFERROR(IF(Z800&lt;&gt;"Não Encontrado",Z800,IF(AA800&lt;&gt;"Não Encontrado",AA800,"")),"")</f>
        <v/>
      </c>
      <c r="AC800" s="45" t="str">
        <f aca="false">IF(B800="","",IF(AB800="","NÃO","SIM"))</f>
        <v/>
      </c>
      <c r="AD800" s="45" t="str">
        <f aca="false">IFERROR(VLOOKUP(G800,Dados!$P$3:$R$500,3,0),"")</f>
        <v/>
      </c>
      <c r="AE800" s="45" t="str">
        <f aca="false">IFERROR(VLOOKUP(G800,Dados!$K$3:$L$500,2,0),"")</f>
        <v/>
      </c>
      <c r="AF800" s="45" t="str">
        <f aca="false">IFERROR(VLOOKUP(G800,Dados!$M$3:$N$500,2,0),"")</f>
        <v/>
      </c>
      <c r="AG800" s="45" t="str">
        <f aca="false">IF(F800="","",IF(AND(AD800="",AE800="",AF800=""),"-",IF(AND(AD800="BIT",AE800="",AF800=""),"BIT",IF(AND(AE800="ANEXO I",AD800="",AF800=""),"ANEXO I",IF(AND(AF800="ANEXO II",AD800="",AE800=""),"ANEXO II","Escolher")))))</f>
        <v/>
      </c>
      <c r="AH800" s="45" t="str">
        <f aca="false">IF(AG800&lt;&gt;"Pneus","",IFERROR(VLOOKUP(R800,Dados!$X$2:$Z$5,3,0)*(AI800-Q800),VLOOKUP(D800,Dados!$X$7:$Z$33,3,0)*(AI800-Q800)))</f>
        <v/>
      </c>
      <c r="AI800" s="47" t="str">
        <f aca="false">IF(B800="","",P800+Q800+O800+M800+L800-N800)</f>
        <v/>
      </c>
      <c r="AJ800" s="48" t="str">
        <f aca="false">IFERROR(IF(AND(AC800="SIM",AG800="-",Y800="REVENDA"),(AB800/1+1)*AI800,IF(AND(AC800="SIM",AG800="Pneus",Y800="REVENDA"),(AB800/1+1)*(AI800-AH800),"")),"")</f>
        <v/>
      </c>
      <c r="AK800" s="48" t="str">
        <f aca="false">IF(AJ800="","",AJ800*17%)</f>
        <v/>
      </c>
      <c r="AL800" s="48" t="str">
        <f aca="false">IFERROR(IF(AC800="NÃO","",IF(AK800="","",IF(E800="Simples Nacional",BF800,IF(T800=0.12,U800*0.5833337002,IF(T800=0,AI800*0.07,U800))))),"")</f>
        <v/>
      </c>
      <c r="AM800" s="47" t="str">
        <f aca="false">IFERROR(IF(AC800="NÃO","",IF(OR(AG800="-",AG800="Pneus"),AK800-AL800,"")),"")</f>
        <v/>
      </c>
      <c r="AN800" s="48" t="str">
        <f aca="false">IF(AND(Y800="REVENDA",AC800="SIM",AG800="BIT"),((AB800/1+1)*AI800)*0.4117,"")</f>
        <v/>
      </c>
      <c r="AO800" s="48" t="str">
        <f aca="false">IF(AN800="","",AN800*17%)</f>
        <v/>
      </c>
      <c r="AP800" s="49" t="str">
        <f aca="false">IF(AN800="","",IF(T800=0.12,(U800*0.4117)*0.4117,IF(T800=0,(AI800*0.07)*0.4117,U800*0.4117)))</f>
        <v/>
      </c>
      <c r="AQ800" s="47" t="str">
        <f aca="false">IF(AN800="","",AO800-AP800)</f>
        <v/>
      </c>
      <c r="AR800" s="50" t="str">
        <f aca="false">IFERROR(IF(AND(AC800="SIM",Y800="REVENDA",LEFT(AG800,5)="ANEXO")*OR(AE800="ANEXO I",AF800="ANEXO II"),VLOOKUP(H800,Dados!G:I,2,0),""),"INSERIR MVA")</f>
        <v/>
      </c>
      <c r="AS800" s="48" t="str">
        <f aca="false">IF(LEFT(AG800,5)="ANEXO",VLOOKUP(AG800,Dados!$X$111:$Z$112,2,0)*(AI800-Q800),"")</f>
        <v/>
      </c>
      <c r="AT800" s="48" t="str">
        <f aca="false">IFERROR(IF(AR800="","",(AI800*AR800)+AI800),"INSERIR MVA")</f>
        <v/>
      </c>
      <c r="AU800" s="48" t="str">
        <f aca="false">IF(AT800="","",IF(AY800=0.04,U800,AS800*AY800))</f>
        <v/>
      </c>
      <c r="AV800" s="47" t="str">
        <f aca="false">IFERROR(IF(AU800="","",(VLOOKUP(AG800,Dados!$X$111:$Z$112,3,0)*AT800*0.17)),"INSERIR MVA")</f>
        <v/>
      </c>
      <c r="AW800" s="47" t="str">
        <f aca="false">IFERROR(IF(AR800="","",AV800-AU800),"")</f>
        <v/>
      </c>
      <c r="AX800" s="51" t="str">
        <f aca="false">IFERROR(IF(AC800="NÃO","",IF(AM800&lt;&gt;"",AM800-W800,IF(AQ800&lt;&gt;"",AQ800-W800,IF(AW800&lt;&gt;"",AW800-W800,"")))),"")</f>
        <v/>
      </c>
      <c r="AY800" s="46" t="str">
        <f aca="false">IFERROR(IF(ISNA(VLOOKUP(R800,Dados!$X$2:$Y$5,2,0)),VLOOKUP(D800,Dados!$X$7:$Y$33,2,0),VLOOKUP(R800,Dados!$X$2:$Y$5,2,0)),"")</f>
        <v/>
      </c>
      <c r="AZ800" s="52" t="str">
        <f aca="false">IF(C800="","",IF(AND(Y800="CONSUMO",AC800="NÃO")*OR(AG800="-",AG800="BIT"),IF(E800&lt;&gt;"",(AI800-(P800+L800-N800+Q800)*AY800)/0.83),""))</f>
        <v/>
      </c>
      <c r="BA800" s="51" t="str">
        <f aca="false">IF(AZ800="","",AZ800*0.17-((P800+L800-N800+Q800)*AY800))</f>
        <v/>
      </c>
      <c r="BB800" s="51" t="str">
        <f aca="false">IF(AND(Y800="CONSUMO",AG800="ANEXO I",AY800&gt;4%),(AI800-(P800+L800-N800+Q800)*0.0514)/0.83*(0.5177)*(0.17)-AI800*0.0514,IF(AND(Y800="CONSUMO",AG800="ANEXO II",AY800&gt;4%),(AI800-(P800+L800-N800+Q800)*0.041)/0.83*(0.3295)*(0.17)-AI800*0.041,IF(AND(Y800="CONSUMO",AG800="ANEXO I",AY800=4%),(AI800-(P800+L800-N800+Q800)*0.04)/0.83*(0.5177)*(0.17)-AI800*0.04,IF(AND(Y800="CONSUMO",AG800="ANEXO II",AY800=4%),(AI800-(P800+L800-N800+Q800)*0.04)/0.83*(0.3295)*(0.17)-AI800*0.04,""))))</f>
        <v/>
      </c>
      <c r="BC800" s="51" t="str">
        <f aca="false">IF(C800="","",IF(AND(Y800="CONSUMO",AC800="SIM")*OR(AG800="-",AG800="BIT"),IF(E800&lt;&gt;"",(AI800-(P800+L800-N800+Q800)*AY800)/0.83),""))</f>
        <v/>
      </c>
      <c r="BD800" s="51" t="str">
        <f aca="false">IF(BC800="","",BC800*0.17)</f>
        <v/>
      </c>
      <c r="BE800" s="51" t="str">
        <f aca="false">IF(I800=6908,0,IF(BC800="","",BD800-((P800+L800-N800+Q800)*AY800)))</f>
        <v/>
      </c>
      <c r="BF800" s="53" t="str">
        <f aca="false">IF(B800="","",IF(OR(B800="",E800="Regime Normal"),0,(AI800-Q800)*VLOOKUP(R800,Dados!$X$98:$Y$108,2,0)))</f>
        <v/>
      </c>
      <c r="BG800" s="54" t="str">
        <f aca="false">IFERROR(VLOOKUP(I800,Dados!$AC$27:$AD$43,2,0),IF(B800="","",IF(D800&lt;&gt;"MT",IF(AND(AC800="SIM",Y800="Revenda"),"2403",IF(AND(AC800="SIM",Y800="Consumo"),"2407",IF(AND(AC800="NÃO",Y800="Revenda"),"2102",IF(AND(AC800="NÃO",Y800="Consumo"),"2556",)))),REPLACE(I800,1,1,1))))</f>
        <v/>
      </c>
    </row>
    <row r="801" customFormat="false" ht="12.8" hidden="false" customHeight="true" outlineLevel="0" collapsed="false">
      <c r="Y801" s="45"/>
      <c r="Z801" s="46" t="str">
        <f aca="false">IF(B801="","",(IFERROR(VLOOKUP(H801,Dados!A$3:B$15000,2,0),"Não Encontrado")))</f>
        <v/>
      </c>
      <c r="AA801" s="46" t="str">
        <f aca="false">IF(B801="","",(IFERROR(VLOOKUP(G801,Dados!C$3:E$15000,3,0),"Não Encontrado")))</f>
        <v/>
      </c>
      <c r="AB801" s="46" t="str">
        <f aca="false">IFERROR(IF(Z801&lt;&gt;"Não Encontrado",Z801,IF(AA801&lt;&gt;"Não Encontrado",AA801,"")),"")</f>
        <v/>
      </c>
      <c r="AC801" s="45" t="str">
        <f aca="false">IF(B801="","",IF(AB801="","NÃO","SIM"))</f>
        <v/>
      </c>
      <c r="AD801" s="45" t="str">
        <f aca="false">IFERROR(VLOOKUP(G801,Dados!$P$3:$R$500,3,0),"")</f>
        <v/>
      </c>
      <c r="AE801" s="45" t="str">
        <f aca="false">IFERROR(VLOOKUP(G801,Dados!$K$3:$L$500,2,0),"")</f>
        <v/>
      </c>
      <c r="AF801" s="45" t="str">
        <f aca="false">IFERROR(VLOOKUP(G801,Dados!$M$3:$N$500,2,0),"")</f>
        <v/>
      </c>
      <c r="AG801" s="45" t="str">
        <f aca="false">IF(F801="","",IF(AND(AD801="",AE801="",AF801=""),"-",IF(AND(AD801="BIT",AE801="",AF801=""),"BIT",IF(AND(AE801="ANEXO I",AD801="",AF801=""),"ANEXO I",IF(AND(AF801="ANEXO II",AD801="",AE801=""),"ANEXO II","Escolher")))))</f>
        <v/>
      </c>
      <c r="AH801" s="45" t="str">
        <f aca="false">IF(AG801&lt;&gt;"Pneus","",IFERROR(VLOOKUP(R801,Dados!$X$2:$Z$5,3,0)*(AI801-Q801),VLOOKUP(D801,Dados!$X$7:$Z$33,3,0)*(AI801-Q801)))</f>
        <v/>
      </c>
      <c r="AI801" s="47" t="str">
        <f aca="false">IF(B801="","",P801+Q801+O801+M801+L801-N801)</f>
        <v/>
      </c>
      <c r="AJ801" s="48" t="str">
        <f aca="false">IFERROR(IF(AND(AC801="SIM",AG801="-",Y801="REVENDA"),(AB801/1+1)*AI801,IF(AND(AC801="SIM",AG801="Pneus",Y801="REVENDA"),(AB801/1+1)*(AI801-AH801),"")),"")</f>
        <v/>
      </c>
      <c r="AK801" s="48" t="str">
        <f aca="false">IF(AJ801="","",AJ801*17%)</f>
        <v/>
      </c>
      <c r="AL801" s="48" t="str">
        <f aca="false">IFERROR(IF(AC801="NÃO","",IF(AK801="","",IF(E801="Simples Nacional",BF801,IF(T801=0.12,U801*0.5833337002,IF(T801=0,AI801*0.07,U801))))),"")</f>
        <v/>
      </c>
      <c r="AM801" s="47" t="str">
        <f aca="false">IFERROR(IF(AC801="NÃO","",IF(OR(AG801="-",AG801="Pneus"),AK801-AL801,"")),"")</f>
        <v/>
      </c>
      <c r="AN801" s="48" t="str">
        <f aca="false">IF(AND(Y801="REVENDA",AC801="SIM",AG801="BIT"),((AB801/1+1)*AI801)*0.4117,"")</f>
        <v/>
      </c>
      <c r="AO801" s="48" t="str">
        <f aca="false">IF(AN801="","",AN801*17%)</f>
        <v/>
      </c>
      <c r="AP801" s="49" t="str">
        <f aca="false">IF(AN801="","",IF(T801=0.12,(U801*0.4117)*0.4117,IF(T801=0,(AI801*0.07)*0.4117,U801*0.4117)))</f>
        <v/>
      </c>
      <c r="AQ801" s="47" t="str">
        <f aca="false">IF(AN801="","",AO801-AP801)</f>
        <v/>
      </c>
      <c r="AR801" s="50" t="str">
        <f aca="false">IFERROR(IF(AND(AC801="SIM",Y801="REVENDA",LEFT(AG801,5)="ANEXO")*OR(AE801="ANEXO I",AF801="ANEXO II"),VLOOKUP(H801,Dados!G:I,2,0),""),"INSERIR MVA")</f>
        <v/>
      </c>
      <c r="AS801" s="48" t="str">
        <f aca="false">IF(LEFT(AG801,5)="ANEXO",VLOOKUP(AG801,Dados!$X$111:$Z$112,2,0)*(AI801-Q801),"")</f>
        <v/>
      </c>
      <c r="AT801" s="48" t="str">
        <f aca="false">IFERROR(IF(AR801="","",(AI801*AR801)+AI801),"INSERIR MVA")</f>
        <v/>
      </c>
      <c r="AU801" s="48" t="str">
        <f aca="false">IF(AT801="","",IF(AY801=0.04,U801,AS801*AY801))</f>
        <v/>
      </c>
      <c r="AV801" s="47" t="str">
        <f aca="false">IFERROR(IF(AU801="","",(VLOOKUP(AG801,Dados!$X$111:$Z$112,3,0)*AT801*0.17)),"INSERIR MVA")</f>
        <v/>
      </c>
      <c r="AW801" s="47" t="str">
        <f aca="false">IFERROR(IF(AR801="","",AV801-AU801),"")</f>
        <v/>
      </c>
      <c r="AX801" s="51" t="str">
        <f aca="false">IFERROR(IF(AC801="NÃO","",IF(AM801&lt;&gt;"",AM801-W801,IF(AQ801&lt;&gt;"",AQ801-W801,IF(AW801&lt;&gt;"",AW801-W801,"")))),"")</f>
        <v/>
      </c>
      <c r="AY801" s="46" t="str">
        <f aca="false">IFERROR(IF(ISNA(VLOOKUP(R801,Dados!$X$2:$Y$5,2,0)),VLOOKUP(D801,Dados!$X$7:$Y$33,2,0),VLOOKUP(R801,Dados!$X$2:$Y$5,2,0)),"")</f>
        <v/>
      </c>
      <c r="AZ801" s="52" t="str">
        <f aca="false">IF(C801="","",IF(AND(Y801="CONSUMO",AC801="NÃO")*OR(AG801="-",AG801="BIT"),IF(E801&lt;&gt;"",(AI801-(P801+L801-N801+Q801)*AY801)/0.83),""))</f>
        <v/>
      </c>
      <c r="BA801" s="51" t="str">
        <f aca="false">IF(AZ801="","",AZ801*0.17-((P801+L801-N801+Q801)*AY801))</f>
        <v/>
      </c>
      <c r="BB801" s="51" t="str">
        <f aca="false">IF(AND(Y801="CONSUMO",AG801="ANEXO I",AY801&gt;4%),(AI801-(P801+L801-N801+Q801)*0.0514)/0.83*(0.5177)*(0.17)-AI801*0.0514,IF(AND(Y801="CONSUMO",AG801="ANEXO II",AY801&gt;4%),(AI801-(P801+L801-N801+Q801)*0.041)/0.83*(0.3295)*(0.17)-AI801*0.041,IF(AND(Y801="CONSUMO",AG801="ANEXO I",AY801=4%),(AI801-(P801+L801-N801+Q801)*0.04)/0.83*(0.5177)*(0.17)-AI801*0.04,IF(AND(Y801="CONSUMO",AG801="ANEXO II",AY801=4%),(AI801-(P801+L801-N801+Q801)*0.04)/0.83*(0.3295)*(0.17)-AI801*0.04,""))))</f>
        <v/>
      </c>
      <c r="BC801" s="51" t="str">
        <f aca="false">IF(C801="","",IF(AND(Y801="CONSUMO",AC801="SIM")*OR(AG801="-",AG801="BIT"),IF(E801&lt;&gt;"",(AI801-(P801+L801-N801+Q801)*AY801)/0.83),""))</f>
        <v/>
      </c>
      <c r="BD801" s="51" t="str">
        <f aca="false">IF(BC801="","",BC801*0.17)</f>
        <v/>
      </c>
      <c r="BE801" s="51" t="str">
        <f aca="false">IF(I801=6908,0,IF(BC801="","",BD801-((P801+L801-N801+Q801)*AY801)))</f>
        <v/>
      </c>
      <c r="BF801" s="53" t="str">
        <f aca="false">IF(B801="","",IF(OR(B801="",E801="Regime Normal"),0,(AI801-Q801)*VLOOKUP(R801,Dados!$X$98:$Y$108,2,0)))</f>
        <v/>
      </c>
      <c r="BG801" s="54" t="str">
        <f aca="false">IFERROR(VLOOKUP(I801,Dados!$AC$27:$AD$43,2,0),IF(B801="","",IF(D801&lt;&gt;"MT",IF(AND(AC801="SIM",Y801="Revenda"),"2403",IF(AND(AC801="SIM",Y801="Consumo"),"2407",IF(AND(AC801="NÃO",Y801="Revenda"),"2102",IF(AND(AC801="NÃO",Y801="Consumo"),"2556",)))),REPLACE(I801,1,1,1))))</f>
        <v/>
      </c>
    </row>
    <row r="802" customFormat="false" ht="12.8" hidden="false" customHeight="true" outlineLevel="0" collapsed="false">
      <c r="Y802" s="45"/>
      <c r="Z802" s="46" t="str">
        <f aca="false">IF(B802="","",(IFERROR(VLOOKUP(H802,Dados!A$3:B$15000,2,0),"Não Encontrado")))</f>
        <v/>
      </c>
      <c r="AA802" s="46" t="str">
        <f aca="false">IF(B802="","",(IFERROR(VLOOKUP(G802,Dados!C$3:E$15000,3,0),"Não Encontrado")))</f>
        <v/>
      </c>
      <c r="AB802" s="46" t="str">
        <f aca="false">IFERROR(IF(Z802&lt;&gt;"Não Encontrado",Z802,IF(AA802&lt;&gt;"Não Encontrado",AA802,"")),"")</f>
        <v/>
      </c>
      <c r="AC802" s="45" t="str">
        <f aca="false">IF(B802="","",IF(AB802="","NÃO","SIM"))</f>
        <v/>
      </c>
      <c r="AD802" s="45" t="str">
        <f aca="false">IFERROR(VLOOKUP(G802,Dados!$P$3:$R$500,3,0),"")</f>
        <v/>
      </c>
      <c r="AE802" s="45" t="str">
        <f aca="false">IFERROR(VLOOKUP(G802,Dados!$K$3:$L$500,2,0),"")</f>
        <v/>
      </c>
      <c r="AF802" s="45" t="str">
        <f aca="false">IFERROR(VLOOKUP(G802,Dados!$M$3:$N$500,2,0),"")</f>
        <v/>
      </c>
      <c r="AG802" s="45" t="str">
        <f aca="false">IF(F802="","",IF(AND(AD802="",AE802="",AF802=""),"-",IF(AND(AD802="BIT",AE802="",AF802=""),"BIT",IF(AND(AE802="ANEXO I",AD802="",AF802=""),"ANEXO I",IF(AND(AF802="ANEXO II",AD802="",AE802=""),"ANEXO II","Escolher")))))</f>
        <v/>
      </c>
      <c r="AH802" s="45" t="str">
        <f aca="false">IF(AG802&lt;&gt;"Pneus","",IFERROR(VLOOKUP(R802,Dados!$X$2:$Z$5,3,0)*(AI802-Q802),VLOOKUP(D802,Dados!$X$7:$Z$33,3,0)*(AI802-Q802)))</f>
        <v/>
      </c>
      <c r="AI802" s="47" t="str">
        <f aca="false">IF(B802="","",P802+Q802+O802+M802+L802-N802)</f>
        <v/>
      </c>
      <c r="AJ802" s="48" t="str">
        <f aca="false">IFERROR(IF(AND(AC802="SIM",AG802="-",Y802="REVENDA"),(AB802/1+1)*AI802,IF(AND(AC802="SIM",AG802="Pneus",Y802="REVENDA"),(AB802/1+1)*(AI802-AH802),"")),"")</f>
        <v/>
      </c>
      <c r="AK802" s="48" t="str">
        <f aca="false">IF(AJ802="","",AJ802*17%)</f>
        <v/>
      </c>
      <c r="AL802" s="48" t="str">
        <f aca="false">IFERROR(IF(AC802="NÃO","",IF(AK802="","",IF(E802="Simples Nacional",BF802,IF(T802=0.12,U802*0.5833337002,IF(T802=0,AI802*0.07,U802))))),"")</f>
        <v/>
      </c>
      <c r="AM802" s="47" t="str">
        <f aca="false">IFERROR(IF(AC802="NÃO","",IF(OR(AG802="-",AG802="Pneus"),AK802-AL802,"")),"")</f>
        <v/>
      </c>
      <c r="AN802" s="48" t="str">
        <f aca="false">IF(AND(Y802="REVENDA",AC802="SIM",AG802="BIT"),((AB802/1+1)*AI802)*0.4117,"")</f>
        <v/>
      </c>
      <c r="AO802" s="48" t="str">
        <f aca="false">IF(AN802="","",AN802*17%)</f>
        <v/>
      </c>
      <c r="AP802" s="49" t="str">
        <f aca="false">IF(AN802="","",IF(T802=0.12,(U802*0.4117)*0.4117,IF(T802=0,(AI802*0.07)*0.4117,U802*0.4117)))</f>
        <v/>
      </c>
      <c r="AQ802" s="47" t="str">
        <f aca="false">IF(AN802="","",AO802-AP802)</f>
        <v/>
      </c>
      <c r="AR802" s="50" t="str">
        <f aca="false">IFERROR(IF(AND(AC802="SIM",Y802="REVENDA",LEFT(AG802,5)="ANEXO")*OR(AE802="ANEXO I",AF802="ANEXO II"),VLOOKUP(H802,Dados!G:I,2,0),""),"INSERIR MVA")</f>
        <v/>
      </c>
      <c r="AS802" s="48" t="str">
        <f aca="false">IF(LEFT(AG802,5)="ANEXO",VLOOKUP(AG802,Dados!$X$111:$Z$112,2,0)*(AI802-Q802),"")</f>
        <v/>
      </c>
      <c r="AT802" s="48" t="str">
        <f aca="false">IFERROR(IF(AR802="","",(AI802*AR802)+AI802),"INSERIR MVA")</f>
        <v/>
      </c>
      <c r="AU802" s="48" t="str">
        <f aca="false">IF(AT802="","",IF(AY802=0.04,U802,AS802*AY802))</f>
        <v/>
      </c>
      <c r="AV802" s="47" t="str">
        <f aca="false">IFERROR(IF(AU802="","",(VLOOKUP(AG802,Dados!$X$111:$Z$112,3,0)*AT802*0.17)),"INSERIR MVA")</f>
        <v/>
      </c>
      <c r="AW802" s="47" t="str">
        <f aca="false">IFERROR(IF(AR802="","",AV802-AU802),"")</f>
        <v/>
      </c>
      <c r="AX802" s="51" t="str">
        <f aca="false">IFERROR(IF(AC802="NÃO","",IF(AM802&lt;&gt;"",AM802-W802,IF(AQ802&lt;&gt;"",AQ802-W802,IF(AW802&lt;&gt;"",AW802-W802,"")))),"")</f>
        <v/>
      </c>
      <c r="AY802" s="46" t="str">
        <f aca="false">IFERROR(IF(ISNA(VLOOKUP(R802,Dados!$X$2:$Y$5,2,0)),VLOOKUP(D802,Dados!$X$7:$Y$33,2,0),VLOOKUP(R802,Dados!$X$2:$Y$5,2,0)),"")</f>
        <v/>
      </c>
      <c r="AZ802" s="52" t="str">
        <f aca="false">IF(C802="","",IF(AND(Y802="CONSUMO",AC802="NÃO")*OR(AG802="-",AG802="BIT"),IF(E802&lt;&gt;"",(AI802-(P802+L802-N802+Q802)*AY802)/0.83),""))</f>
        <v/>
      </c>
      <c r="BA802" s="51" t="str">
        <f aca="false">IF(AZ802="","",AZ802*0.17-((P802+L802-N802+Q802)*AY802))</f>
        <v/>
      </c>
      <c r="BB802" s="51" t="str">
        <f aca="false">IF(AND(Y802="CONSUMO",AG802="ANEXO I",AY802&gt;4%),(AI802-(P802+L802-N802+Q802)*0.0514)/0.83*(0.5177)*(0.17)-AI802*0.0514,IF(AND(Y802="CONSUMO",AG802="ANEXO II",AY802&gt;4%),(AI802-(P802+L802-N802+Q802)*0.041)/0.83*(0.3295)*(0.17)-AI802*0.041,IF(AND(Y802="CONSUMO",AG802="ANEXO I",AY802=4%),(AI802-(P802+L802-N802+Q802)*0.04)/0.83*(0.5177)*(0.17)-AI802*0.04,IF(AND(Y802="CONSUMO",AG802="ANEXO II",AY802=4%),(AI802-(P802+L802-N802+Q802)*0.04)/0.83*(0.3295)*(0.17)-AI802*0.04,""))))</f>
        <v/>
      </c>
      <c r="BC802" s="51" t="str">
        <f aca="false">IF(C802="","",IF(AND(Y802="CONSUMO",AC802="SIM")*OR(AG802="-",AG802="BIT"),IF(E802&lt;&gt;"",(AI802-(P802+L802-N802+Q802)*AY802)/0.83),""))</f>
        <v/>
      </c>
      <c r="BD802" s="51" t="str">
        <f aca="false">IF(BC802="","",BC802*0.17)</f>
        <v/>
      </c>
      <c r="BE802" s="51" t="str">
        <f aca="false">IF(I802=6908,0,IF(BC802="","",BD802-((P802+L802-N802+Q802)*AY802)))</f>
        <v/>
      </c>
      <c r="BF802" s="53" t="str">
        <f aca="false">IF(B802="","",IF(OR(B802="",E802="Regime Normal"),0,(AI802-Q802)*VLOOKUP(R802,Dados!$X$98:$Y$108,2,0)))</f>
        <v/>
      </c>
      <c r="BG802" s="54" t="str">
        <f aca="false">IFERROR(VLOOKUP(I802,Dados!$AC$27:$AD$43,2,0),IF(B802="","",IF(D802&lt;&gt;"MT",IF(AND(AC802="SIM",Y802="Revenda"),"2403",IF(AND(AC802="SIM",Y802="Consumo"),"2407",IF(AND(AC802="NÃO",Y802="Revenda"),"2102",IF(AND(AC802="NÃO",Y802="Consumo"),"2556",)))),REPLACE(I802,1,1,1))))</f>
        <v/>
      </c>
    </row>
    <row r="803" customFormat="false" ht="12.8" hidden="false" customHeight="true" outlineLevel="0" collapsed="false">
      <c r="Y803" s="45"/>
      <c r="Z803" s="46" t="str">
        <f aca="false">IF(B803="","",(IFERROR(VLOOKUP(H803,Dados!A$3:B$15000,2,0),"Não Encontrado")))</f>
        <v/>
      </c>
      <c r="AA803" s="46" t="str">
        <f aca="false">IF(B803="","",(IFERROR(VLOOKUP(G803,Dados!C$3:E$15000,3,0),"Não Encontrado")))</f>
        <v/>
      </c>
      <c r="AB803" s="46" t="str">
        <f aca="false">IFERROR(IF(Z803&lt;&gt;"Não Encontrado",Z803,IF(AA803&lt;&gt;"Não Encontrado",AA803,"")),"")</f>
        <v/>
      </c>
      <c r="AC803" s="45" t="str">
        <f aca="false">IF(B803="","",IF(AB803="","NÃO","SIM"))</f>
        <v/>
      </c>
      <c r="AD803" s="45" t="str">
        <f aca="false">IFERROR(VLOOKUP(G803,Dados!$P$3:$R$500,3,0),"")</f>
        <v/>
      </c>
      <c r="AE803" s="45" t="str">
        <f aca="false">IFERROR(VLOOKUP(G803,Dados!$K$3:$L$500,2,0),"")</f>
        <v/>
      </c>
      <c r="AF803" s="45" t="str">
        <f aca="false">IFERROR(VLOOKUP(G803,Dados!$M$3:$N$500,2,0),"")</f>
        <v/>
      </c>
      <c r="AG803" s="45" t="str">
        <f aca="false">IF(F803="","",IF(AND(AD803="",AE803="",AF803=""),"-",IF(AND(AD803="BIT",AE803="",AF803=""),"BIT",IF(AND(AE803="ANEXO I",AD803="",AF803=""),"ANEXO I",IF(AND(AF803="ANEXO II",AD803="",AE803=""),"ANEXO II","Escolher")))))</f>
        <v/>
      </c>
      <c r="AH803" s="45" t="str">
        <f aca="false">IF(AG803&lt;&gt;"Pneus","",IFERROR(VLOOKUP(R803,Dados!$X$2:$Z$5,3,0)*(AI803-Q803),VLOOKUP(D803,Dados!$X$7:$Z$33,3,0)*(AI803-Q803)))</f>
        <v/>
      </c>
      <c r="AI803" s="47" t="str">
        <f aca="false">IF(B803="","",P803+Q803+O803+M803+L803-N803)</f>
        <v/>
      </c>
      <c r="AJ803" s="48" t="str">
        <f aca="false">IFERROR(IF(AND(AC803="SIM",AG803="-",Y803="REVENDA"),(AB803/1+1)*AI803,IF(AND(AC803="SIM",AG803="Pneus",Y803="REVENDA"),(AB803/1+1)*(AI803-AH803),"")),"")</f>
        <v/>
      </c>
      <c r="AK803" s="48" t="str">
        <f aca="false">IF(AJ803="","",AJ803*17%)</f>
        <v/>
      </c>
      <c r="AL803" s="48" t="str">
        <f aca="false">IFERROR(IF(AC803="NÃO","",IF(AK803="","",IF(E803="Simples Nacional",BF803,IF(T803=0.12,U803*0.5833337002,IF(T803=0,AI803*0.07,U803))))),"")</f>
        <v/>
      </c>
      <c r="AM803" s="47" t="str">
        <f aca="false">IFERROR(IF(AC803="NÃO","",IF(OR(AG803="-",AG803="Pneus"),AK803-AL803,"")),"")</f>
        <v/>
      </c>
      <c r="AN803" s="48" t="str">
        <f aca="false">IF(AND(Y803="REVENDA",AC803="SIM",AG803="BIT"),((AB803/1+1)*AI803)*0.4117,"")</f>
        <v/>
      </c>
      <c r="AO803" s="48" t="str">
        <f aca="false">IF(AN803="","",AN803*17%)</f>
        <v/>
      </c>
      <c r="AP803" s="49" t="str">
        <f aca="false">IF(AN803="","",IF(T803=0.12,(U803*0.4117)*0.4117,IF(T803=0,(AI803*0.07)*0.4117,U803*0.4117)))</f>
        <v/>
      </c>
      <c r="AQ803" s="47" t="str">
        <f aca="false">IF(AN803="","",AO803-AP803)</f>
        <v/>
      </c>
      <c r="AR803" s="50" t="str">
        <f aca="false">IFERROR(IF(AND(AC803="SIM",Y803="REVENDA",LEFT(AG803,5)="ANEXO")*OR(AE803="ANEXO I",AF803="ANEXO II"),VLOOKUP(H803,Dados!G:I,2,0),""),"INSERIR MVA")</f>
        <v/>
      </c>
      <c r="AS803" s="48" t="str">
        <f aca="false">IF(LEFT(AG803,5)="ANEXO",VLOOKUP(AG803,Dados!$X$111:$Z$112,2,0)*(AI803-Q803),"")</f>
        <v/>
      </c>
      <c r="AT803" s="48" t="str">
        <f aca="false">IFERROR(IF(AR803="","",(AI803*AR803)+AI803),"INSERIR MVA")</f>
        <v/>
      </c>
      <c r="AU803" s="48" t="str">
        <f aca="false">IF(AT803="","",IF(AY803=0.04,U803,AS803*AY803))</f>
        <v/>
      </c>
      <c r="AV803" s="47" t="str">
        <f aca="false">IFERROR(IF(AU803="","",(VLOOKUP(AG803,Dados!$X$111:$Z$112,3,0)*AT803*0.17)),"INSERIR MVA")</f>
        <v/>
      </c>
      <c r="AW803" s="47" t="str">
        <f aca="false">IFERROR(IF(AR803="","",AV803-AU803),"")</f>
        <v/>
      </c>
      <c r="AX803" s="51" t="str">
        <f aca="false">IFERROR(IF(AC803="NÃO","",IF(AM803&lt;&gt;"",AM803-W803,IF(AQ803&lt;&gt;"",AQ803-W803,IF(AW803&lt;&gt;"",AW803-W803,"")))),"")</f>
        <v/>
      </c>
      <c r="AY803" s="46" t="str">
        <f aca="false">IFERROR(IF(ISNA(VLOOKUP(R803,Dados!$X$2:$Y$5,2,0)),VLOOKUP(D803,Dados!$X$7:$Y$33,2,0),VLOOKUP(R803,Dados!$X$2:$Y$5,2,0)),"")</f>
        <v/>
      </c>
      <c r="AZ803" s="52" t="str">
        <f aca="false">IF(C803="","",IF(AND(Y803="CONSUMO",AC803="NÃO")*OR(AG803="-",AG803="BIT"),IF(E803&lt;&gt;"",(AI803-(P803+L803-N803+Q803)*AY803)/0.83),""))</f>
        <v/>
      </c>
      <c r="BA803" s="51" t="str">
        <f aca="false">IF(AZ803="","",AZ803*0.17-((P803+L803-N803+Q803)*AY803))</f>
        <v/>
      </c>
      <c r="BB803" s="51" t="str">
        <f aca="false">IF(AND(Y803="CONSUMO",AG803="ANEXO I",AY803&gt;4%),(AI803-(P803+L803-N803+Q803)*0.0514)/0.83*(0.5177)*(0.17)-AI803*0.0514,IF(AND(Y803="CONSUMO",AG803="ANEXO II",AY803&gt;4%),(AI803-(P803+L803-N803+Q803)*0.041)/0.83*(0.3295)*(0.17)-AI803*0.041,IF(AND(Y803="CONSUMO",AG803="ANEXO I",AY803=4%),(AI803-(P803+L803-N803+Q803)*0.04)/0.83*(0.5177)*(0.17)-AI803*0.04,IF(AND(Y803="CONSUMO",AG803="ANEXO II",AY803=4%),(AI803-(P803+L803-N803+Q803)*0.04)/0.83*(0.3295)*(0.17)-AI803*0.04,""))))</f>
        <v/>
      </c>
      <c r="BC803" s="51" t="str">
        <f aca="false">IF(C803="","",IF(AND(Y803="CONSUMO",AC803="SIM")*OR(AG803="-",AG803="BIT"),IF(E803&lt;&gt;"",(AI803-(P803+L803-N803+Q803)*AY803)/0.83),""))</f>
        <v/>
      </c>
      <c r="BD803" s="51" t="str">
        <f aca="false">IF(BC803="","",BC803*0.17)</f>
        <v/>
      </c>
      <c r="BE803" s="51" t="str">
        <f aca="false">IF(I803=6908,0,IF(BC803="","",BD803-((P803+L803-N803+Q803)*AY803)))</f>
        <v/>
      </c>
      <c r="BF803" s="53" t="str">
        <f aca="false">IF(B803="","",IF(OR(B803="",E803="Regime Normal"),0,(AI803-Q803)*VLOOKUP(R803,Dados!$X$98:$Y$108,2,0)))</f>
        <v/>
      </c>
      <c r="BG803" s="54" t="str">
        <f aca="false">IFERROR(VLOOKUP(I803,Dados!$AC$27:$AD$43,2,0),IF(B803="","",IF(D803&lt;&gt;"MT",IF(AND(AC803="SIM",Y803="Revenda"),"2403",IF(AND(AC803="SIM",Y803="Consumo"),"2407",IF(AND(AC803="NÃO",Y803="Revenda"),"2102",IF(AND(AC803="NÃO",Y803="Consumo"),"2556",)))),REPLACE(I803,1,1,1))))</f>
        <v/>
      </c>
    </row>
    <row r="804" customFormat="false" ht="12.8" hidden="false" customHeight="true" outlineLevel="0" collapsed="false">
      <c r="Y804" s="45"/>
      <c r="Z804" s="46" t="str">
        <f aca="false">IF(B804="","",(IFERROR(VLOOKUP(H804,Dados!A$3:B$15000,2,0),"Não Encontrado")))</f>
        <v/>
      </c>
      <c r="AA804" s="46" t="str">
        <f aca="false">IF(B804="","",(IFERROR(VLOOKUP(G804,Dados!C$3:E$15000,3,0),"Não Encontrado")))</f>
        <v/>
      </c>
      <c r="AB804" s="46" t="str">
        <f aca="false">IFERROR(IF(Z804&lt;&gt;"Não Encontrado",Z804,IF(AA804&lt;&gt;"Não Encontrado",AA804,"")),"")</f>
        <v/>
      </c>
      <c r="AC804" s="45" t="str">
        <f aca="false">IF(B804="","",IF(AB804="","NÃO","SIM"))</f>
        <v/>
      </c>
      <c r="AD804" s="45" t="str">
        <f aca="false">IFERROR(VLOOKUP(G804,Dados!$P$3:$R$500,3,0),"")</f>
        <v/>
      </c>
      <c r="AE804" s="45" t="str">
        <f aca="false">IFERROR(VLOOKUP(G804,Dados!$K$3:$L$500,2,0),"")</f>
        <v/>
      </c>
      <c r="AF804" s="45" t="str">
        <f aca="false">IFERROR(VLOOKUP(G804,Dados!$M$3:$N$500,2,0),"")</f>
        <v/>
      </c>
      <c r="AG804" s="45" t="str">
        <f aca="false">IF(F804="","",IF(AND(AD804="",AE804="",AF804=""),"-",IF(AND(AD804="BIT",AE804="",AF804=""),"BIT",IF(AND(AE804="ANEXO I",AD804="",AF804=""),"ANEXO I",IF(AND(AF804="ANEXO II",AD804="",AE804=""),"ANEXO II","Escolher")))))</f>
        <v/>
      </c>
      <c r="AH804" s="45" t="str">
        <f aca="false">IF(AG804&lt;&gt;"Pneus","",IFERROR(VLOOKUP(R804,Dados!$X$2:$Z$5,3,0)*(AI804-Q804),VLOOKUP(D804,Dados!$X$7:$Z$33,3,0)*(AI804-Q804)))</f>
        <v/>
      </c>
      <c r="AI804" s="47" t="str">
        <f aca="false">IF(B804="","",P804+Q804+O804+M804+L804-N804)</f>
        <v/>
      </c>
      <c r="AJ804" s="48" t="str">
        <f aca="false">IFERROR(IF(AND(AC804="SIM",AG804="-",Y804="REVENDA"),(AB804/1+1)*AI804,IF(AND(AC804="SIM",AG804="Pneus",Y804="REVENDA"),(AB804/1+1)*(AI804-AH804),"")),"")</f>
        <v/>
      </c>
      <c r="AK804" s="48" t="str">
        <f aca="false">IF(AJ804="","",AJ804*17%)</f>
        <v/>
      </c>
      <c r="AL804" s="48" t="str">
        <f aca="false">IFERROR(IF(AC804="NÃO","",IF(AK804="","",IF(E804="Simples Nacional",BF804,IF(T804=0.12,U804*0.5833337002,IF(T804=0,AI804*0.07,U804))))),"")</f>
        <v/>
      </c>
      <c r="AM804" s="47" t="str">
        <f aca="false">IFERROR(IF(AC804="NÃO","",IF(OR(AG804="-",AG804="Pneus"),AK804-AL804,"")),"")</f>
        <v/>
      </c>
      <c r="AN804" s="48" t="str">
        <f aca="false">IF(AND(Y804="REVENDA",AC804="SIM",AG804="BIT"),((AB804/1+1)*AI804)*0.4117,"")</f>
        <v/>
      </c>
      <c r="AO804" s="48" t="str">
        <f aca="false">IF(AN804="","",AN804*17%)</f>
        <v/>
      </c>
      <c r="AP804" s="49" t="str">
        <f aca="false">IF(AN804="","",IF(T804=0.12,(U804*0.4117)*0.4117,IF(T804=0,(AI804*0.07)*0.4117,U804*0.4117)))</f>
        <v/>
      </c>
      <c r="AQ804" s="47" t="str">
        <f aca="false">IF(AN804="","",AO804-AP804)</f>
        <v/>
      </c>
      <c r="AR804" s="50" t="str">
        <f aca="false">IFERROR(IF(AND(AC804="SIM",Y804="REVENDA",LEFT(AG804,5)="ANEXO")*OR(AE804="ANEXO I",AF804="ANEXO II"),VLOOKUP(H804,Dados!G:I,2,0),""),"INSERIR MVA")</f>
        <v/>
      </c>
      <c r="AS804" s="48" t="str">
        <f aca="false">IF(LEFT(AG804,5)="ANEXO",VLOOKUP(AG804,Dados!$X$111:$Z$112,2,0)*(AI804-Q804),"")</f>
        <v/>
      </c>
      <c r="AT804" s="48" t="str">
        <f aca="false">IFERROR(IF(AR804="","",(AI804*AR804)+AI804),"INSERIR MVA")</f>
        <v/>
      </c>
      <c r="AU804" s="48" t="str">
        <f aca="false">IF(AT804="","",IF(AY804=0.04,U804,AS804*AY804))</f>
        <v/>
      </c>
      <c r="AV804" s="47" t="str">
        <f aca="false">IFERROR(IF(AU804="","",(VLOOKUP(AG804,Dados!$X$111:$Z$112,3,0)*AT804*0.17)),"INSERIR MVA")</f>
        <v/>
      </c>
      <c r="AW804" s="47" t="str">
        <f aca="false">IFERROR(IF(AR804="","",AV804-AU804),"")</f>
        <v/>
      </c>
      <c r="AX804" s="51" t="str">
        <f aca="false">IFERROR(IF(AC804="NÃO","",IF(AM804&lt;&gt;"",AM804-W804,IF(AQ804&lt;&gt;"",AQ804-W804,IF(AW804&lt;&gt;"",AW804-W804,"")))),"")</f>
        <v/>
      </c>
      <c r="AY804" s="46" t="str">
        <f aca="false">IFERROR(IF(ISNA(VLOOKUP(R804,Dados!$X$2:$Y$5,2,0)),VLOOKUP(D804,Dados!$X$7:$Y$33,2,0),VLOOKUP(R804,Dados!$X$2:$Y$5,2,0)),"")</f>
        <v/>
      </c>
      <c r="AZ804" s="52" t="str">
        <f aca="false">IF(C804="","",IF(AND(Y804="CONSUMO",AC804="NÃO")*OR(AG804="-",AG804="BIT"),IF(E804&lt;&gt;"",(AI804-(P804+L804-N804+Q804)*AY804)/0.83),""))</f>
        <v/>
      </c>
      <c r="BA804" s="51" t="str">
        <f aca="false">IF(AZ804="","",AZ804*0.17-((P804+L804-N804+Q804)*AY804))</f>
        <v/>
      </c>
      <c r="BB804" s="51" t="str">
        <f aca="false">IF(AND(Y804="CONSUMO",AG804="ANEXO I",AY804&gt;4%),(AI804-(P804+L804-N804+Q804)*0.0514)/0.83*(0.5177)*(0.17)-AI804*0.0514,IF(AND(Y804="CONSUMO",AG804="ANEXO II",AY804&gt;4%),(AI804-(P804+L804-N804+Q804)*0.041)/0.83*(0.3295)*(0.17)-AI804*0.041,IF(AND(Y804="CONSUMO",AG804="ANEXO I",AY804=4%),(AI804-(P804+L804-N804+Q804)*0.04)/0.83*(0.5177)*(0.17)-AI804*0.04,IF(AND(Y804="CONSUMO",AG804="ANEXO II",AY804=4%),(AI804-(P804+L804-N804+Q804)*0.04)/0.83*(0.3295)*(0.17)-AI804*0.04,""))))</f>
        <v/>
      </c>
      <c r="BC804" s="51" t="str">
        <f aca="false">IF(C804="","",IF(AND(Y804="CONSUMO",AC804="SIM")*OR(AG804="-",AG804="BIT"),IF(E804&lt;&gt;"",(AI804-(P804+L804-N804+Q804)*AY804)/0.83),""))</f>
        <v/>
      </c>
      <c r="BD804" s="51" t="str">
        <f aca="false">IF(BC804="","",BC804*0.17)</f>
        <v/>
      </c>
      <c r="BE804" s="51" t="str">
        <f aca="false">IF(I804=6908,0,IF(BC804="","",BD804-((P804+L804-N804+Q804)*AY804)))</f>
        <v/>
      </c>
      <c r="BF804" s="53" t="str">
        <f aca="false">IF(B804="","",IF(OR(B804="",E804="Regime Normal"),0,(AI804-Q804)*VLOOKUP(R804,Dados!$X$98:$Y$108,2,0)))</f>
        <v/>
      </c>
      <c r="BG804" s="54" t="str">
        <f aca="false">IFERROR(VLOOKUP(I804,Dados!$AC$27:$AD$43,2,0),IF(B804="","",IF(D804&lt;&gt;"MT",IF(AND(AC804="SIM",Y804="Revenda"),"2403",IF(AND(AC804="SIM",Y804="Consumo"),"2407",IF(AND(AC804="NÃO",Y804="Revenda"),"2102",IF(AND(AC804="NÃO",Y804="Consumo"),"2556",)))),REPLACE(I804,1,1,1))))</f>
        <v/>
      </c>
    </row>
    <row r="805" customFormat="false" ht="12.8" hidden="false" customHeight="true" outlineLevel="0" collapsed="false">
      <c r="Y805" s="45"/>
      <c r="Z805" s="46" t="str">
        <f aca="false">IF(B805="","",(IFERROR(VLOOKUP(H805,Dados!A$3:B$15000,2,0),"Não Encontrado")))</f>
        <v/>
      </c>
      <c r="AA805" s="46" t="str">
        <f aca="false">IF(B805="","",(IFERROR(VLOOKUP(G805,Dados!C$3:E$15000,3,0),"Não Encontrado")))</f>
        <v/>
      </c>
      <c r="AB805" s="46" t="str">
        <f aca="false">IFERROR(IF(Z805&lt;&gt;"Não Encontrado",Z805,IF(AA805&lt;&gt;"Não Encontrado",AA805,"")),"")</f>
        <v/>
      </c>
      <c r="AC805" s="45" t="str">
        <f aca="false">IF(B805="","",IF(AB805="","NÃO","SIM"))</f>
        <v/>
      </c>
      <c r="AD805" s="45" t="str">
        <f aca="false">IFERROR(VLOOKUP(G805,Dados!$P$3:$R$500,3,0),"")</f>
        <v/>
      </c>
      <c r="AE805" s="45" t="str">
        <f aca="false">IFERROR(VLOOKUP(G805,Dados!$K$3:$L$500,2,0),"")</f>
        <v/>
      </c>
      <c r="AF805" s="45" t="str">
        <f aca="false">IFERROR(VLOOKUP(G805,Dados!$M$3:$N$500,2,0),"")</f>
        <v/>
      </c>
      <c r="AG805" s="45" t="str">
        <f aca="false">IF(F805="","",IF(AND(AD805="",AE805="",AF805=""),"-",IF(AND(AD805="BIT",AE805="",AF805=""),"BIT",IF(AND(AE805="ANEXO I",AD805="",AF805=""),"ANEXO I",IF(AND(AF805="ANEXO II",AD805="",AE805=""),"ANEXO II","Escolher")))))</f>
        <v/>
      </c>
      <c r="AH805" s="45" t="str">
        <f aca="false">IF(AG805&lt;&gt;"Pneus","",IFERROR(VLOOKUP(R805,Dados!$X$2:$Z$5,3,0)*(AI805-Q805),VLOOKUP(D805,Dados!$X$7:$Z$33,3,0)*(AI805-Q805)))</f>
        <v/>
      </c>
      <c r="AI805" s="47" t="str">
        <f aca="false">IF(B805="","",P805+Q805+O805+M805+L805-N805)</f>
        <v/>
      </c>
      <c r="AJ805" s="48" t="str">
        <f aca="false">IFERROR(IF(AND(AC805="SIM",AG805="-",Y805="REVENDA"),(AB805/1+1)*AI805,IF(AND(AC805="SIM",AG805="Pneus",Y805="REVENDA"),(AB805/1+1)*(AI805-AH805),"")),"")</f>
        <v/>
      </c>
      <c r="AK805" s="48" t="str">
        <f aca="false">IF(AJ805="","",AJ805*17%)</f>
        <v/>
      </c>
      <c r="AL805" s="48" t="str">
        <f aca="false">IFERROR(IF(AC805="NÃO","",IF(AK805="","",IF(E805="Simples Nacional",BF805,IF(T805=0.12,U805*0.5833337002,IF(T805=0,AI805*0.07,U805))))),"")</f>
        <v/>
      </c>
      <c r="AM805" s="47" t="str">
        <f aca="false">IFERROR(IF(AC805="NÃO","",IF(OR(AG805="-",AG805="Pneus"),AK805-AL805,"")),"")</f>
        <v/>
      </c>
      <c r="AN805" s="48" t="str">
        <f aca="false">IF(AND(Y805="REVENDA",AC805="SIM",AG805="BIT"),((AB805/1+1)*AI805)*0.4117,"")</f>
        <v/>
      </c>
      <c r="AO805" s="48" t="str">
        <f aca="false">IF(AN805="","",AN805*17%)</f>
        <v/>
      </c>
      <c r="AP805" s="49" t="str">
        <f aca="false">IF(AN805="","",IF(T805=0.12,(U805*0.4117)*0.4117,IF(T805=0,(AI805*0.07)*0.4117,U805*0.4117)))</f>
        <v/>
      </c>
      <c r="AQ805" s="47" t="str">
        <f aca="false">IF(AN805="","",AO805-AP805)</f>
        <v/>
      </c>
      <c r="AR805" s="50" t="str">
        <f aca="false">IFERROR(IF(AND(AC805="SIM",Y805="REVENDA",LEFT(AG805,5)="ANEXO")*OR(AE805="ANEXO I",AF805="ANEXO II"),VLOOKUP(H805,Dados!G:I,2,0),""),"INSERIR MVA")</f>
        <v/>
      </c>
      <c r="AS805" s="48" t="str">
        <f aca="false">IF(LEFT(AG805,5)="ANEXO",VLOOKUP(AG805,Dados!$X$111:$Z$112,2,0)*(AI805-Q805),"")</f>
        <v/>
      </c>
      <c r="AT805" s="48" t="str">
        <f aca="false">IFERROR(IF(AR805="","",(AI805*AR805)+AI805),"INSERIR MVA")</f>
        <v/>
      </c>
      <c r="AU805" s="48" t="str">
        <f aca="false">IF(AT805="","",IF(AY805=0.04,U805,AS805*AY805))</f>
        <v/>
      </c>
      <c r="AV805" s="47" t="str">
        <f aca="false">IFERROR(IF(AU805="","",(VLOOKUP(AG805,Dados!$X$111:$Z$112,3,0)*AT805*0.17)),"INSERIR MVA")</f>
        <v/>
      </c>
      <c r="AW805" s="47" t="str">
        <f aca="false">IFERROR(IF(AR805="","",AV805-AU805),"")</f>
        <v/>
      </c>
      <c r="AX805" s="51" t="str">
        <f aca="false">IFERROR(IF(AC805="NÃO","",IF(AM805&lt;&gt;"",AM805-W805,IF(AQ805&lt;&gt;"",AQ805-W805,IF(AW805&lt;&gt;"",AW805-W805,"")))),"")</f>
        <v/>
      </c>
      <c r="AY805" s="46" t="str">
        <f aca="false">IFERROR(IF(ISNA(VLOOKUP(R805,Dados!$X$2:$Y$5,2,0)),VLOOKUP(D805,Dados!$X$7:$Y$33,2,0),VLOOKUP(R805,Dados!$X$2:$Y$5,2,0)),"")</f>
        <v/>
      </c>
      <c r="AZ805" s="52" t="str">
        <f aca="false">IF(C805="","",IF(AND(Y805="CONSUMO",AC805="NÃO")*OR(AG805="-",AG805="BIT"),IF(E805&lt;&gt;"",(AI805-(P805+L805-N805+Q805)*AY805)/0.83),""))</f>
        <v/>
      </c>
      <c r="BA805" s="51" t="str">
        <f aca="false">IF(AZ805="","",AZ805*0.17-((P805+L805-N805+Q805)*AY805))</f>
        <v/>
      </c>
      <c r="BB805" s="51" t="str">
        <f aca="false">IF(AND(Y805="CONSUMO",AG805="ANEXO I",AY805&gt;4%),(AI805-(P805+L805-N805+Q805)*0.0514)/0.83*(0.5177)*(0.17)-AI805*0.0514,IF(AND(Y805="CONSUMO",AG805="ANEXO II",AY805&gt;4%),(AI805-(P805+L805-N805+Q805)*0.041)/0.83*(0.3295)*(0.17)-AI805*0.041,IF(AND(Y805="CONSUMO",AG805="ANEXO I",AY805=4%),(AI805-(P805+L805-N805+Q805)*0.04)/0.83*(0.5177)*(0.17)-AI805*0.04,IF(AND(Y805="CONSUMO",AG805="ANEXO II",AY805=4%),(AI805-(P805+L805-N805+Q805)*0.04)/0.83*(0.3295)*(0.17)-AI805*0.04,""))))</f>
        <v/>
      </c>
      <c r="BC805" s="51" t="str">
        <f aca="false">IF(C805="","",IF(AND(Y805="CONSUMO",AC805="SIM")*OR(AG805="-",AG805="BIT"),IF(E805&lt;&gt;"",(AI805-(P805+L805-N805+Q805)*AY805)/0.83),""))</f>
        <v/>
      </c>
      <c r="BD805" s="51" t="str">
        <f aca="false">IF(BC805="","",BC805*0.17)</f>
        <v/>
      </c>
      <c r="BE805" s="51" t="str">
        <f aca="false">IF(I805=6908,0,IF(BC805="","",BD805-((P805+L805-N805+Q805)*AY805)))</f>
        <v/>
      </c>
      <c r="BF805" s="53" t="str">
        <f aca="false">IF(B805="","",IF(OR(B805="",E805="Regime Normal"),0,(AI805-Q805)*VLOOKUP(R805,Dados!$X$98:$Y$108,2,0)))</f>
        <v/>
      </c>
      <c r="BG805" s="54" t="str">
        <f aca="false">IFERROR(VLOOKUP(I805,Dados!$AC$27:$AD$43,2,0),IF(B805="","",IF(D805&lt;&gt;"MT",IF(AND(AC805="SIM",Y805="Revenda"),"2403",IF(AND(AC805="SIM",Y805="Consumo"),"2407",IF(AND(AC805="NÃO",Y805="Revenda"),"2102",IF(AND(AC805="NÃO",Y805="Consumo"),"2556",)))),REPLACE(I805,1,1,1))))</f>
        <v/>
      </c>
    </row>
    <row r="806" customFormat="false" ht="12.8" hidden="false" customHeight="true" outlineLevel="0" collapsed="false">
      <c r="Y806" s="45"/>
      <c r="Z806" s="46" t="str">
        <f aca="false">IF(B806="","",(IFERROR(VLOOKUP(H806,Dados!A$3:B$15000,2,0),"Não Encontrado")))</f>
        <v/>
      </c>
      <c r="AA806" s="46" t="str">
        <f aca="false">IF(B806="","",(IFERROR(VLOOKUP(G806,Dados!C$3:E$15000,3,0),"Não Encontrado")))</f>
        <v/>
      </c>
      <c r="AB806" s="46" t="str">
        <f aca="false">IFERROR(IF(Z806&lt;&gt;"Não Encontrado",Z806,IF(AA806&lt;&gt;"Não Encontrado",AA806,"")),"")</f>
        <v/>
      </c>
      <c r="AC806" s="45" t="str">
        <f aca="false">IF(B806="","",IF(AB806="","NÃO","SIM"))</f>
        <v/>
      </c>
      <c r="AD806" s="45" t="str">
        <f aca="false">IFERROR(VLOOKUP(G806,Dados!$P$3:$R$500,3,0),"")</f>
        <v/>
      </c>
      <c r="AE806" s="45" t="str">
        <f aca="false">IFERROR(VLOOKUP(G806,Dados!$K$3:$L$500,2,0),"")</f>
        <v/>
      </c>
      <c r="AF806" s="45" t="str">
        <f aca="false">IFERROR(VLOOKUP(G806,Dados!$M$3:$N$500,2,0),"")</f>
        <v/>
      </c>
      <c r="AG806" s="45" t="str">
        <f aca="false">IF(F806="","",IF(AND(AD806="",AE806="",AF806=""),"-",IF(AND(AD806="BIT",AE806="",AF806=""),"BIT",IF(AND(AE806="ANEXO I",AD806="",AF806=""),"ANEXO I",IF(AND(AF806="ANEXO II",AD806="",AE806=""),"ANEXO II","Escolher")))))</f>
        <v/>
      </c>
      <c r="AH806" s="45" t="str">
        <f aca="false">IF(AG806&lt;&gt;"Pneus","",IFERROR(VLOOKUP(R806,Dados!$X$2:$Z$5,3,0)*(AI806-Q806),VLOOKUP(D806,Dados!$X$7:$Z$33,3,0)*(AI806-Q806)))</f>
        <v/>
      </c>
      <c r="AI806" s="47" t="str">
        <f aca="false">IF(B806="","",P806+Q806+O806+M806+L806-N806)</f>
        <v/>
      </c>
      <c r="AJ806" s="48" t="str">
        <f aca="false">IFERROR(IF(AND(AC806="SIM",AG806="-",Y806="REVENDA"),(AB806/1+1)*AI806,IF(AND(AC806="SIM",AG806="Pneus",Y806="REVENDA"),(AB806/1+1)*(AI806-AH806),"")),"")</f>
        <v/>
      </c>
      <c r="AK806" s="48" t="str">
        <f aca="false">IF(AJ806="","",AJ806*17%)</f>
        <v/>
      </c>
      <c r="AL806" s="48" t="str">
        <f aca="false">IFERROR(IF(AC806="NÃO","",IF(AK806="","",IF(E806="Simples Nacional",BF806,IF(T806=0.12,U806*0.5833337002,IF(T806=0,AI806*0.07,U806))))),"")</f>
        <v/>
      </c>
      <c r="AM806" s="47" t="str">
        <f aca="false">IFERROR(IF(AC806="NÃO","",IF(OR(AG806="-",AG806="Pneus"),AK806-AL806,"")),"")</f>
        <v/>
      </c>
      <c r="AN806" s="48" t="str">
        <f aca="false">IF(AND(Y806="REVENDA",AC806="SIM",AG806="BIT"),((AB806/1+1)*AI806)*0.4117,"")</f>
        <v/>
      </c>
      <c r="AO806" s="48" t="str">
        <f aca="false">IF(AN806="","",AN806*17%)</f>
        <v/>
      </c>
      <c r="AP806" s="49" t="str">
        <f aca="false">IF(AN806="","",IF(T806=0.12,(U806*0.4117)*0.4117,IF(T806=0,(AI806*0.07)*0.4117,U806*0.4117)))</f>
        <v/>
      </c>
      <c r="AQ806" s="47" t="str">
        <f aca="false">IF(AN806="","",AO806-AP806)</f>
        <v/>
      </c>
      <c r="AR806" s="50" t="str">
        <f aca="false">IFERROR(IF(AND(AC806="SIM",Y806="REVENDA",LEFT(AG806,5)="ANEXO")*OR(AE806="ANEXO I",AF806="ANEXO II"),VLOOKUP(H806,Dados!G:I,2,0),""),"INSERIR MVA")</f>
        <v/>
      </c>
      <c r="AS806" s="48" t="str">
        <f aca="false">IF(LEFT(AG806,5)="ANEXO",VLOOKUP(AG806,Dados!$X$111:$Z$112,2,0)*(AI806-Q806),"")</f>
        <v/>
      </c>
      <c r="AT806" s="48" t="str">
        <f aca="false">IFERROR(IF(AR806="","",(AI806*AR806)+AI806),"INSERIR MVA")</f>
        <v/>
      </c>
      <c r="AU806" s="48" t="str">
        <f aca="false">IF(AT806="","",IF(AY806=0.04,U806,AS806*AY806))</f>
        <v/>
      </c>
      <c r="AV806" s="47" t="str">
        <f aca="false">IFERROR(IF(AU806="","",(VLOOKUP(AG806,Dados!$X$111:$Z$112,3,0)*AT806*0.17)),"INSERIR MVA")</f>
        <v/>
      </c>
      <c r="AW806" s="47" t="str">
        <f aca="false">IFERROR(IF(AR806="","",AV806-AU806),"")</f>
        <v/>
      </c>
      <c r="AX806" s="51" t="str">
        <f aca="false">IFERROR(IF(AC806="NÃO","",IF(AM806&lt;&gt;"",AM806-W806,IF(AQ806&lt;&gt;"",AQ806-W806,IF(AW806&lt;&gt;"",AW806-W806,"")))),"")</f>
        <v/>
      </c>
      <c r="AY806" s="46" t="str">
        <f aca="false">IFERROR(IF(ISNA(VLOOKUP(R806,Dados!$X$2:$Y$5,2,0)),VLOOKUP(D806,Dados!$X$7:$Y$33,2,0),VLOOKUP(R806,Dados!$X$2:$Y$5,2,0)),"")</f>
        <v/>
      </c>
      <c r="AZ806" s="52" t="str">
        <f aca="false">IF(C806="","",IF(AND(Y806="CONSUMO",AC806="NÃO")*OR(AG806="-",AG806="BIT"),IF(E806&lt;&gt;"",(AI806-(P806+L806-N806+Q806)*AY806)/0.83),""))</f>
        <v/>
      </c>
      <c r="BA806" s="51" t="str">
        <f aca="false">IF(AZ806="","",AZ806*0.17-((P806+L806-N806+Q806)*AY806))</f>
        <v/>
      </c>
      <c r="BB806" s="51" t="str">
        <f aca="false">IF(AND(Y806="CONSUMO",AG806="ANEXO I",AY806&gt;4%),(AI806-(P806+L806-N806+Q806)*0.0514)/0.83*(0.5177)*(0.17)-AI806*0.0514,IF(AND(Y806="CONSUMO",AG806="ANEXO II",AY806&gt;4%),(AI806-(P806+L806-N806+Q806)*0.041)/0.83*(0.3295)*(0.17)-AI806*0.041,IF(AND(Y806="CONSUMO",AG806="ANEXO I",AY806=4%),(AI806-(P806+L806-N806+Q806)*0.04)/0.83*(0.5177)*(0.17)-AI806*0.04,IF(AND(Y806="CONSUMO",AG806="ANEXO II",AY806=4%),(AI806-(P806+L806-N806+Q806)*0.04)/0.83*(0.3295)*(0.17)-AI806*0.04,""))))</f>
        <v/>
      </c>
      <c r="BC806" s="51" t="str">
        <f aca="false">IF(C806="","",IF(AND(Y806="CONSUMO",AC806="SIM")*OR(AG806="-",AG806="BIT"),IF(E806&lt;&gt;"",(AI806-(P806+L806-N806+Q806)*AY806)/0.83),""))</f>
        <v/>
      </c>
      <c r="BD806" s="51" t="str">
        <f aca="false">IF(BC806="","",BC806*0.17)</f>
        <v/>
      </c>
      <c r="BE806" s="51" t="str">
        <f aca="false">IF(I806=6908,0,IF(BC806="","",BD806-((P806+L806-N806+Q806)*AY806)))</f>
        <v/>
      </c>
      <c r="BF806" s="53" t="str">
        <f aca="false">IF(B806="","",IF(OR(B806="",E806="Regime Normal"),0,(AI806-Q806)*VLOOKUP(R806,Dados!$X$98:$Y$108,2,0)))</f>
        <v/>
      </c>
      <c r="BG806" s="54" t="str">
        <f aca="false">IFERROR(VLOOKUP(I806,Dados!$AC$27:$AD$43,2,0),IF(B806="","",IF(D806&lt;&gt;"MT",IF(AND(AC806="SIM",Y806="Revenda"),"2403",IF(AND(AC806="SIM",Y806="Consumo"),"2407",IF(AND(AC806="NÃO",Y806="Revenda"),"2102",IF(AND(AC806="NÃO",Y806="Consumo"),"2556",)))),REPLACE(I806,1,1,1))))</f>
        <v/>
      </c>
    </row>
    <row r="807" customFormat="false" ht="12.8" hidden="false" customHeight="true" outlineLevel="0" collapsed="false">
      <c r="Y807" s="45"/>
      <c r="Z807" s="46" t="str">
        <f aca="false">IF(B807="","",(IFERROR(VLOOKUP(H807,Dados!A$3:B$15000,2,0),"Não Encontrado")))</f>
        <v/>
      </c>
      <c r="AA807" s="46" t="str">
        <f aca="false">IF(B807="","",(IFERROR(VLOOKUP(G807,Dados!C$3:E$15000,3,0),"Não Encontrado")))</f>
        <v/>
      </c>
      <c r="AB807" s="46" t="str">
        <f aca="false">IFERROR(IF(Z807&lt;&gt;"Não Encontrado",Z807,IF(AA807&lt;&gt;"Não Encontrado",AA807,"")),"")</f>
        <v/>
      </c>
      <c r="AC807" s="45" t="str">
        <f aca="false">IF(B807="","",IF(AB807="","NÃO","SIM"))</f>
        <v/>
      </c>
      <c r="AD807" s="45" t="str">
        <f aca="false">IFERROR(VLOOKUP(G807,Dados!$P$3:$R$500,3,0),"")</f>
        <v/>
      </c>
      <c r="AE807" s="45" t="str">
        <f aca="false">IFERROR(VLOOKUP(G807,Dados!$K$3:$L$500,2,0),"")</f>
        <v/>
      </c>
      <c r="AF807" s="45" t="str">
        <f aca="false">IFERROR(VLOOKUP(G807,Dados!$M$3:$N$500,2,0),"")</f>
        <v/>
      </c>
      <c r="AG807" s="45" t="str">
        <f aca="false">IF(F807="","",IF(AND(AD807="",AE807="",AF807=""),"-",IF(AND(AD807="BIT",AE807="",AF807=""),"BIT",IF(AND(AE807="ANEXO I",AD807="",AF807=""),"ANEXO I",IF(AND(AF807="ANEXO II",AD807="",AE807=""),"ANEXO II","Escolher")))))</f>
        <v/>
      </c>
      <c r="AH807" s="45" t="str">
        <f aca="false">IF(AG807&lt;&gt;"Pneus","",IFERROR(VLOOKUP(R807,Dados!$X$2:$Z$5,3,0)*(AI807-Q807),VLOOKUP(D807,Dados!$X$7:$Z$33,3,0)*(AI807-Q807)))</f>
        <v/>
      </c>
      <c r="AI807" s="47" t="str">
        <f aca="false">IF(B807="","",P807+Q807+O807+M807+L807-N807)</f>
        <v/>
      </c>
      <c r="AJ807" s="48" t="str">
        <f aca="false">IFERROR(IF(AND(AC807="SIM",AG807="-",Y807="REVENDA"),(AB807/1+1)*AI807,IF(AND(AC807="SIM",AG807="Pneus",Y807="REVENDA"),(AB807/1+1)*(AI807-AH807),"")),"")</f>
        <v/>
      </c>
      <c r="AK807" s="48" t="str">
        <f aca="false">IF(AJ807="","",AJ807*17%)</f>
        <v/>
      </c>
      <c r="AL807" s="48" t="str">
        <f aca="false">IFERROR(IF(AC807="NÃO","",IF(AK807="","",IF(E807="Simples Nacional",BF807,IF(T807=0.12,U807*0.5833337002,IF(T807=0,AI807*0.07,U807))))),"")</f>
        <v/>
      </c>
      <c r="AM807" s="47" t="str">
        <f aca="false">IFERROR(IF(AC807="NÃO","",IF(OR(AG807="-",AG807="Pneus"),AK807-AL807,"")),"")</f>
        <v/>
      </c>
      <c r="AN807" s="48" t="str">
        <f aca="false">IF(AND(Y807="REVENDA",AC807="SIM",AG807="BIT"),((AB807/1+1)*AI807)*0.4117,"")</f>
        <v/>
      </c>
      <c r="AO807" s="48" t="str">
        <f aca="false">IF(AN807="","",AN807*17%)</f>
        <v/>
      </c>
      <c r="AP807" s="49" t="str">
        <f aca="false">IF(AN807="","",IF(T807=0.12,(U807*0.4117)*0.4117,IF(T807=0,(AI807*0.07)*0.4117,U807*0.4117)))</f>
        <v/>
      </c>
      <c r="AQ807" s="47" t="str">
        <f aca="false">IF(AN807="","",AO807-AP807)</f>
        <v/>
      </c>
      <c r="AR807" s="50" t="str">
        <f aca="false">IFERROR(IF(AND(AC807="SIM",Y807="REVENDA",LEFT(AG807,5)="ANEXO")*OR(AE807="ANEXO I",AF807="ANEXO II"),VLOOKUP(H807,Dados!G:I,2,0),""),"INSERIR MVA")</f>
        <v/>
      </c>
      <c r="AS807" s="48" t="str">
        <f aca="false">IF(LEFT(AG807,5)="ANEXO",VLOOKUP(AG807,Dados!$X$111:$Z$112,2,0)*(AI807-Q807),"")</f>
        <v/>
      </c>
      <c r="AT807" s="48" t="str">
        <f aca="false">IFERROR(IF(AR807="","",(AI807*AR807)+AI807),"INSERIR MVA")</f>
        <v/>
      </c>
      <c r="AU807" s="48" t="str">
        <f aca="false">IF(AT807="","",IF(AY807=0.04,U807,AS807*AY807))</f>
        <v/>
      </c>
      <c r="AV807" s="47" t="str">
        <f aca="false">IFERROR(IF(AU807="","",(VLOOKUP(AG807,Dados!$X$111:$Z$112,3,0)*AT807*0.17)),"INSERIR MVA")</f>
        <v/>
      </c>
      <c r="AW807" s="47" t="str">
        <f aca="false">IFERROR(IF(AR807="","",AV807-AU807),"")</f>
        <v/>
      </c>
      <c r="AX807" s="51" t="str">
        <f aca="false">IFERROR(IF(AC807="NÃO","",IF(AM807&lt;&gt;"",AM807-W807,IF(AQ807&lt;&gt;"",AQ807-W807,IF(AW807&lt;&gt;"",AW807-W807,"")))),"")</f>
        <v/>
      </c>
      <c r="AY807" s="46" t="str">
        <f aca="false">IFERROR(IF(ISNA(VLOOKUP(R807,Dados!$X$2:$Y$5,2,0)),VLOOKUP(D807,Dados!$X$7:$Y$33,2,0),VLOOKUP(R807,Dados!$X$2:$Y$5,2,0)),"")</f>
        <v/>
      </c>
      <c r="AZ807" s="52" t="str">
        <f aca="false">IF(C807="","",IF(AND(Y807="CONSUMO",AC807="NÃO")*OR(AG807="-",AG807="BIT"),IF(E807&lt;&gt;"",(AI807-(P807+L807-N807+Q807)*AY807)/0.83),""))</f>
        <v/>
      </c>
      <c r="BA807" s="51" t="str">
        <f aca="false">IF(AZ807="","",AZ807*0.17-((P807+L807-N807+Q807)*AY807))</f>
        <v/>
      </c>
      <c r="BB807" s="51" t="str">
        <f aca="false">IF(AND(Y807="CONSUMO",AG807="ANEXO I",AY807&gt;4%),(AI807-(P807+L807-N807+Q807)*0.0514)/0.83*(0.5177)*(0.17)-AI807*0.0514,IF(AND(Y807="CONSUMO",AG807="ANEXO II",AY807&gt;4%),(AI807-(P807+L807-N807+Q807)*0.041)/0.83*(0.3295)*(0.17)-AI807*0.041,IF(AND(Y807="CONSUMO",AG807="ANEXO I",AY807=4%),(AI807-(P807+L807-N807+Q807)*0.04)/0.83*(0.5177)*(0.17)-AI807*0.04,IF(AND(Y807="CONSUMO",AG807="ANEXO II",AY807=4%),(AI807-(P807+L807-N807+Q807)*0.04)/0.83*(0.3295)*(0.17)-AI807*0.04,""))))</f>
        <v/>
      </c>
      <c r="BC807" s="51" t="str">
        <f aca="false">IF(C807="","",IF(AND(Y807="CONSUMO",AC807="SIM")*OR(AG807="-",AG807="BIT"),IF(E807&lt;&gt;"",(AI807-(P807+L807-N807+Q807)*AY807)/0.83),""))</f>
        <v/>
      </c>
      <c r="BD807" s="51" t="str">
        <f aca="false">IF(BC807="","",BC807*0.17)</f>
        <v/>
      </c>
      <c r="BE807" s="51" t="str">
        <f aca="false">IF(I807=6908,0,IF(BC807="","",BD807-((P807+L807-N807+Q807)*AY807)))</f>
        <v/>
      </c>
      <c r="BF807" s="53" t="str">
        <f aca="false">IF(B807="","",IF(OR(B807="",E807="Regime Normal"),0,(AI807-Q807)*VLOOKUP(R807,Dados!$X$98:$Y$108,2,0)))</f>
        <v/>
      </c>
      <c r="BG807" s="54" t="str">
        <f aca="false">IFERROR(VLOOKUP(I807,Dados!$AC$27:$AD$43,2,0),IF(B807="","",IF(D807&lt;&gt;"MT",IF(AND(AC807="SIM",Y807="Revenda"),"2403",IF(AND(AC807="SIM",Y807="Consumo"),"2407",IF(AND(AC807="NÃO",Y807="Revenda"),"2102",IF(AND(AC807="NÃO",Y807="Consumo"),"2556",)))),REPLACE(I807,1,1,1))))</f>
        <v/>
      </c>
    </row>
    <row r="808" customFormat="false" ht="12.8" hidden="false" customHeight="true" outlineLevel="0" collapsed="false">
      <c r="Y808" s="45"/>
      <c r="Z808" s="46" t="str">
        <f aca="false">IF(B808="","",(IFERROR(VLOOKUP(H808,Dados!A$3:B$15000,2,0),"Não Encontrado")))</f>
        <v/>
      </c>
      <c r="AA808" s="46" t="str">
        <f aca="false">IF(B808="","",(IFERROR(VLOOKUP(G808,Dados!C$3:E$15000,3,0),"Não Encontrado")))</f>
        <v/>
      </c>
      <c r="AB808" s="46" t="str">
        <f aca="false">IFERROR(IF(Z808&lt;&gt;"Não Encontrado",Z808,IF(AA808&lt;&gt;"Não Encontrado",AA808,"")),"")</f>
        <v/>
      </c>
      <c r="AC808" s="45" t="str">
        <f aca="false">IF(B808="","",IF(AB808="","NÃO","SIM"))</f>
        <v/>
      </c>
      <c r="AD808" s="45" t="str">
        <f aca="false">IFERROR(VLOOKUP(G808,Dados!$P$3:$R$500,3,0),"")</f>
        <v/>
      </c>
      <c r="AE808" s="45" t="str">
        <f aca="false">IFERROR(VLOOKUP(G808,Dados!$K$3:$L$500,2,0),"")</f>
        <v/>
      </c>
      <c r="AF808" s="45" t="str">
        <f aca="false">IFERROR(VLOOKUP(G808,Dados!$M$3:$N$500,2,0),"")</f>
        <v/>
      </c>
      <c r="AG808" s="45" t="str">
        <f aca="false">IF(F808="","",IF(AND(AD808="",AE808="",AF808=""),"-",IF(AND(AD808="BIT",AE808="",AF808=""),"BIT",IF(AND(AE808="ANEXO I",AD808="",AF808=""),"ANEXO I",IF(AND(AF808="ANEXO II",AD808="",AE808=""),"ANEXO II","Escolher")))))</f>
        <v/>
      </c>
      <c r="AH808" s="45" t="str">
        <f aca="false">IF(AG808&lt;&gt;"Pneus","",IFERROR(VLOOKUP(R808,Dados!$X$2:$Z$5,3,0)*(AI808-Q808),VLOOKUP(D808,Dados!$X$7:$Z$33,3,0)*(AI808-Q808)))</f>
        <v/>
      </c>
      <c r="AI808" s="47" t="str">
        <f aca="false">IF(B808="","",P808+Q808+O808+M808+L808-N808)</f>
        <v/>
      </c>
      <c r="AJ808" s="48" t="str">
        <f aca="false">IFERROR(IF(AND(AC808="SIM",AG808="-",Y808="REVENDA"),(AB808/1+1)*AI808,IF(AND(AC808="SIM",AG808="Pneus",Y808="REVENDA"),(AB808/1+1)*(AI808-AH808),"")),"")</f>
        <v/>
      </c>
      <c r="AK808" s="48" t="str">
        <f aca="false">IF(AJ808="","",AJ808*17%)</f>
        <v/>
      </c>
      <c r="AL808" s="48" t="str">
        <f aca="false">IFERROR(IF(AC808="NÃO","",IF(AK808="","",IF(E808="Simples Nacional",BF808,IF(T808=0.12,U808*0.5833337002,IF(T808=0,AI808*0.07,U808))))),"")</f>
        <v/>
      </c>
      <c r="AM808" s="47" t="str">
        <f aca="false">IFERROR(IF(AC808="NÃO","",IF(OR(AG808="-",AG808="Pneus"),AK808-AL808,"")),"")</f>
        <v/>
      </c>
      <c r="AN808" s="48" t="str">
        <f aca="false">IF(AND(Y808="REVENDA",AC808="SIM",AG808="BIT"),((AB808/1+1)*AI808)*0.4117,"")</f>
        <v/>
      </c>
      <c r="AO808" s="48" t="str">
        <f aca="false">IF(AN808="","",AN808*17%)</f>
        <v/>
      </c>
      <c r="AP808" s="49" t="str">
        <f aca="false">IF(AN808="","",IF(T808=0.12,(U808*0.4117)*0.4117,IF(T808=0,(AI808*0.07)*0.4117,U808*0.4117)))</f>
        <v/>
      </c>
      <c r="AQ808" s="47" t="str">
        <f aca="false">IF(AN808="","",AO808-AP808)</f>
        <v/>
      </c>
      <c r="AR808" s="50" t="str">
        <f aca="false">IFERROR(IF(AND(AC808="SIM",Y808="REVENDA",LEFT(AG808,5)="ANEXO")*OR(AE808="ANEXO I",AF808="ANEXO II"),VLOOKUP(H808,Dados!G:I,2,0),""),"INSERIR MVA")</f>
        <v/>
      </c>
      <c r="AS808" s="48" t="str">
        <f aca="false">IF(LEFT(AG808,5)="ANEXO",VLOOKUP(AG808,Dados!$X$111:$Z$112,2,0)*(AI808-Q808),"")</f>
        <v/>
      </c>
      <c r="AT808" s="48" t="str">
        <f aca="false">IFERROR(IF(AR808="","",(AI808*AR808)+AI808),"INSERIR MVA")</f>
        <v/>
      </c>
      <c r="AU808" s="48" t="str">
        <f aca="false">IF(AT808="","",IF(AY808=0.04,U808,AS808*AY808))</f>
        <v/>
      </c>
      <c r="AV808" s="47" t="str">
        <f aca="false">IFERROR(IF(AU808="","",(VLOOKUP(AG808,Dados!$X$111:$Z$112,3,0)*AT808*0.17)),"INSERIR MVA")</f>
        <v/>
      </c>
      <c r="AW808" s="47" t="str">
        <f aca="false">IFERROR(IF(AR808="","",AV808-AU808),"")</f>
        <v/>
      </c>
      <c r="AX808" s="51" t="str">
        <f aca="false">IFERROR(IF(AC808="NÃO","",IF(AM808&lt;&gt;"",AM808-W808,IF(AQ808&lt;&gt;"",AQ808-W808,IF(AW808&lt;&gt;"",AW808-W808,"")))),"")</f>
        <v/>
      </c>
      <c r="AY808" s="46" t="str">
        <f aca="false">IFERROR(IF(ISNA(VLOOKUP(R808,Dados!$X$2:$Y$5,2,0)),VLOOKUP(D808,Dados!$X$7:$Y$33,2,0),VLOOKUP(R808,Dados!$X$2:$Y$5,2,0)),"")</f>
        <v/>
      </c>
      <c r="AZ808" s="52" t="str">
        <f aca="false">IF(C808="","",IF(AND(Y808="CONSUMO",AC808="NÃO")*OR(AG808="-",AG808="BIT"),IF(E808&lt;&gt;"",(AI808-(P808+L808-N808+Q808)*AY808)/0.83),""))</f>
        <v/>
      </c>
      <c r="BA808" s="51" t="str">
        <f aca="false">IF(AZ808="","",AZ808*0.17-((P808+L808-N808+Q808)*AY808))</f>
        <v/>
      </c>
      <c r="BB808" s="51" t="str">
        <f aca="false">IF(AND(Y808="CONSUMO",AG808="ANEXO I",AY808&gt;4%),(AI808-(P808+L808-N808+Q808)*0.0514)/0.83*(0.5177)*(0.17)-AI808*0.0514,IF(AND(Y808="CONSUMO",AG808="ANEXO II",AY808&gt;4%),(AI808-(P808+L808-N808+Q808)*0.041)/0.83*(0.3295)*(0.17)-AI808*0.041,IF(AND(Y808="CONSUMO",AG808="ANEXO I",AY808=4%),(AI808-(P808+L808-N808+Q808)*0.04)/0.83*(0.5177)*(0.17)-AI808*0.04,IF(AND(Y808="CONSUMO",AG808="ANEXO II",AY808=4%),(AI808-(P808+L808-N808+Q808)*0.04)/0.83*(0.3295)*(0.17)-AI808*0.04,""))))</f>
        <v/>
      </c>
      <c r="BC808" s="51" t="str">
        <f aca="false">IF(C808="","",IF(AND(Y808="CONSUMO",AC808="SIM")*OR(AG808="-",AG808="BIT"),IF(E808&lt;&gt;"",(AI808-(P808+L808-N808+Q808)*AY808)/0.83),""))</f>
        <v/>
      </c>
      <c r="BD808" s="51" t="str">
        <f aca="false">IF(BC808="","",BC808*0.17)</f>
        <v/>
      </c>
      <c r="BE808" s="51" t="str">
        <f aca="false">IF(I808=6908,0,IF(BC808="","",BD808-((P808+L808-N808+Q808)*AY808)))</f>
        <v/>
      </c>
      <c r="BF808" s="53" t="str">
        <f aca="false">IF(B808="","",IF(OR(B808="",E808="Regime Normal"),0,(AI808-Q808)*VLOOKUP(R808,Dados!$X$98:$Y$108,2,0)))</f>
        <v/>
      </c>
      <c r="BG808" s="54" t="str">
        <f aca="false">IFERROR(VLOOKUP(I808,Dados!$AC$27:$AD$43,2,0),IF(B808="","",IF(D808&lt;&gt;"MT",IF(AND(AC808="SIM",Y808="Revenda"),"2403",IF(AND(AC808="SIM",Y808="Consumo"),"2407",IF(AND(AC808="NÃO",Y808="Revenda"),"2102",IF(AND(AC808="NÃO",Y808="Consumo"),"2556",)))),REPLACE(I808,1,1,1))))</f>
        <v/>
      </c>
    </row>
    <row r="809" customFormat="false" ht="12.8" hidden="false" customHeight="true" outlineLevel="0" collapsed="false">
      <c r="Y809" s="45"/>
      <c r="Z809" s="46" t="str">
        <f aca="false">IF(B809="","",(IFERROR(VLOOKUP(H809,Dados!A$3:B$15000,2,0),"Não Encontrado")))</f>
        <v/>
      </c>
      <c r="AA809" s="46" t="str">
        <f aca="false">IF(B809="","",(IFERROR(VLOOKUP(G809,Dados!C$3:E$15000,3,0),"Não Encontrado")))</f>
        <v/>
      </c>
      <c r="AB809" s="46" t="str">
        <f aca="false">IFERROR(IF(Z809&lt;&gt;"Não Encontrado",Z809,IF(AA809&lt;&gt;"Não Encontrado",AA809,"")),"")</f>
        <v/>
      </c>
      <c r="AC809" s="45" t="str">
        <f aca="false">IF(B809="","",IF(AB809="","NÃO","SIM"))</f>
        <v/>
      </c>
      <c r="AD809" s="45" t="str">
        <f aca="false">IFERROR(VLOOKUP(G809,Dados!$P$3:$R$500,3,0),"")</f>
        <v/>
      </c>
      <c r="AE809" s="45" t="str">
        <f aca="false">IFERROR(VLOOKUP(G809,Dados!$K$3:$L$500,2,0),"")</f>
        <v/>
      </c>
      <c r="AF809" s="45" t="str">
        <f aca="false">IFERROR(VLOOKUP(G809,Dados!$M$3:$N$500,2,0),"")</f>
        <v/>
      </c>
      <c r="AG809" s="45" t="str">
        <f aca="false">IF(F809="","",IF(AND(AD809="",AE809="",AF809=""),"-",IF(AND(AD809="BIT",AE809="",AF809=""),"BIT",IF(AND(AE809="ANEXO I",AD809="",AF809=""),"ANEXO I",IF(AND(AF809="ANEXO II",AD809="",AE809=""),"ANEXO II","Escolher")))))</f>
        <v/>
      </c>
      <c r="AH809" s="45" t="str">
        <f aca="false">IF(AG809&lt;&gt;"Pneus","",IFERROR(VLOOKUP(R809,Dados!$X$2:$Z$5,3,0)*(AI809-Q809),VLOOKUP(D809,Dados!$X$7:$Z$33,3,0)*(AI809-Q809)))</f>
        <v/>
      </c>
      <c r="AI809" s="47" t="str">
        <f aca="false">IF(B809="","",P809+Q809+O809+M809+L809-N809)</f>
        <v/>
      </c>
      <c r="AJ809" s="48" t="str">
        <f aca="false">IFERROR(IF(AND(AC809="SIM",AG809="-",Y809="REVENDA"),(AB809/1+1)*AI809,IF(AND(AC809="SIM",AG809="Pneus",Y809="REVENDA"),(AB809/1+1)*(AI809-AH809),"")),"")</f>
        <v/>
      </c>
      <c r="AK809" s="48" t="str">
        <f aca="false">IF(AJ809="","",AJ809*17%)</f>
        <v/>
      </c>
      <c r="AL809" s="48" t="str">
        <f aca="false">IFERROR(IF(AC809="NÃO","",IF(AK809="","",IF(E809="Simples Nacional",BF809,IF(T809=0.12,U809*0.5833337002,IF(T809=0,AI809*0.07,U809))))),"")</f>
        <v/>
      </c>
      <c r="AM809" s="47" t="str">
        <f aca="false">IFERROR(IF(AC809="NÃO","",IF(OR(AG809="-",AG809="Pneus"),AK809-AL809,"")),"")</f>
        <v/>
      </c>
      <c r="AN809" s="48" t="str">
        <f aca="false">IF(AND(Y809="REVENDA",AC809="SIM",AG809="BIT"),((AB809/1+1)*AI809)*0.4117,"")</f>
        <v/>
      </c>
      <c r="AO809" s="48" t="str">
        <f aca="false">IF(AN809="","",AN809*17%)</f>
        <v/>
      </c>
      <c r="AP809" s="49" t="str">
        <f aca="false">IF(AN809="","",IF(T809=0.12,(U809*0.4117)*0.4117,IF(T809=0,(AI809*0.07)*0.4117,U809*0.4117)))</f>
        <v/>
      </c>
      <c r="AQ809" s="47" t="str">
        <f aca="false">IF(AN809="","",AO809-AP809)</f>
        <v/>
      </c>
      <c r="AR809" s="50" t="str">
        <f aca="false">IFERROR(IF(AND(AC809="SIM",Y809="REVENDA",LEFT(AG809,5)="ANEXO")*OR(AE809="ANEXO I",AF809="ANEXO II"),VLOOKUP(H809,Dados!G:I,2,0),""),"INSERIR MVA")</f>
        <v/>
      </c>
      <c r="AS809" s="48" t="str">
        <f aca="false">IF(LEFT(AG809,5)="ANEXO",VLOOKUP(AG809,Dados!$X$111:$Z$112,2,0)*(AI809-Q809),"")</f>
        <v/>
      </c>
      <c r="AT809" s="48" t="str">
        <f aca="false">IFERROR(IF(AR809="","",(AI809*AR809)+AI809),"INSERIR MVA")</f>
        <v/>
      </c>
      <c r="AU809" s="48" t="str">
        <f aca="false">IF(AT809="","",IF(AY809=0.04,U809,AS809*AY809))</f>
        <v/>
      </c>
      <c r="AV809" s="47" t="str">
        <f aca="false">IFERROR(IF(AU809="","",(VLOOKUP(AG809,Dados!$X$111:$Z$112,3,0)*AT809*0.17)),"INSERIR MVA")</f>
        <v/>
      </c>
      <c r="AW809" s="47" t="str">
        <f aca="false">IFERROR(IF(AR809="","",AV809-AU809),"")</f>
        <v/>
      </c>
      <c r="AX809" s="51" t="str">
        <f aca="false">IFERROR(IF(AC809="NÃO","",IF(AM809&lt;&gt;"",AM809-W809,IF(AQ809&lt;&gt;"",AQ809-W809,IF(AW809&lt;&gt;"",AW809-W809,"")))),"")</f>
        <v/>
      </c>
      <c r="AY809" s="46" t="str">
        <f aca="false">IFERROR(IF(ISNA(VLOOKUP(R809,Dados!$X$2:$Y$5,2,0)),VLOOKUP(D809,Dados!$X$7:$Y$33,2,0),VLOOKUP(R809,Dados!$X$2:$Y$5,2,0)),"")</f>
        <v/>
      </c>
      <c r="AZ809" s="52" t="str">
        <f aca="false">IF(C809="","",IF(AND(Y809="CONSUMO",AC809="NÃO")*OR(AG809="-",AG809="BIT"),IF(E809&lt;&gt;"",(AI809-(P809+L809-N809+Q809)*AY809)/0.83),""))</f>
        <v/>
      </c>
      <c r="BA809" s="51" t="str">
        <f aca="false">IF(AZ809="","",AZ809*0.17-((P809+L809-N809+Q809)*AY809))</f>
        <v/>
      </c>
      <c r="BB809" s="51" t="str">
        <f aca="false">IF(AND(Y809="CONSUMO",AG809="ANEXO I",AY809&gt;4%),(AI809-(P809+L809-N809+Q809)*0.0514)/0.83*(0.5177)*(0.17)-AI809*0.0514,IF(AND(Y809="CONSUMO",AG809="ANEXO II",AY809&gt;4%),(AI809-(P809+L809-N809+Q809)*0.041)/0.83*(0.3295)*(0.17)-AI809*0.041,IF(AND(Y809="CONSUMO",AG809="ANEXO I",AY809=4%),(AI809-(P809+L809-N809+Q809)*0.04)/0.83*(0.5177)*(0.17)-AI809*0.04,IF(AND(Y809="CONSUMO",AG809="ANEXO II",AY809=4%),(AI809-(P809+L809-N809+Q809)*0.04)/0.83*(0.3295)*(0.17)-AI809*0.04,""))))</f>
        <v/>
      </c>
      <c r="BC809" s="51" t="str">
        <f aca="false">IF(C809="","",IF(AND(Y809="CONSUMO",AC809="SIM")*OR(AG809="-",AG809="BIT"),IF(E809&lt;&gt;"",(AI809-(P809+L809-N809+Q809)*AY809)/0.83),""))</f>
        <v/>
      </c>
      <c r="BD809" s="51" t="str">
        <f aca="false">IF(BC809="","",BC809*0.17)</f>
        <v/>
      </c>
      <c r="BE809" s="51" t="str">
        <f aca="false">IF(I809=6908,0,IF(BC809="","",BD809-((P809+L809-N809+Q809)*AY809)))</f>
        <v/>
      </c>
      <c r="BF809" s="53" t="str">
        <f aca="false">IF(B809="","",IF(OR(B809="",E809="Regime Normal"),0,(AI809-Q809)*VLOOKUP(R809,Dados!$X$98:$Y$108,2,0)))</f>
        <v/>
      </c>
      <c r="BG809" s="54" t="str">
        <f aca="false">IFERROR(VLOOKUP(I809,Dados!$AC$27:$AD$43,2,0),IF(B809="","",IF(D809&lt;&gt;"MT",IF(AND(AC809="SIM",Y809="Revenda"),"2403",IF(AND(AC809="SIM",Y809="Consumo"),"2407",IF(AND(AC809="NÃO",Y809="Revenda"),"2102",IF(AND(AC809="NÃO",Y809="Consumo"),"2556",)))),REPLACE(I809,1,1,1))))</f>
        <v/>
      </c>
    </row>
    <row r="810" customFormat="false" ht="12.8" hidden="false" customHeight="true" outlineLevel="0" collapsed="false">
      <c r="Y810" s="45"/>
      <c r="Z810" s="46" t="str">
        <f aca="false">IF(B810="","",(IFERROR(VLOOKUP(H810,Dados!A$3:B$15000,2,0),"Não Encontrado")))</f>
        <v/>
      </c>
      <c r="AA810" s="46" t="str">
        <f aca="false">IF(B810="","",(IFERROR(VLOOKUP(G810,Dados!C$3:E$15000,3,0),"Não Encontrado")))</f>
        <v/>
      </c>
      <c r="AB810" s="46" t="str">
        <f aca="false">IFERROR(IF(Z810&lt;&gt;"Não Encontrado",Z810,IF(AA810&lt;&gt;"Não Encontrado",AA810,"")),"")</f>
        <v/>
      </c>
      <c r="AC810" s="45" t="str">
        <f aca="false">IF(B810="","",IF(AB810="","NÃO","SIM"))</f>
        <v/>
      </c>
      <c r="AD810" s="45" t="str">
        <f aca="false">IFERROR(VLOOKUP(G810,Dados!$P$3:$R$500,3,0),"")</f>
        <v/>
      </c>
      <c r="AE810" s="45" t="str">
        <f aca="false">IFERROR(VLOOKUP(G810,Dados!$K$3:$L$500,2,0),"")</f>
        <v/>
      </c>
      <c r="AF810" s="45" t="str">
        <f aca="false">IFERROR(VLOOKUP(G810,Dados!$M$3:$N$500,2,0),"")</f>
        <v/>
      </c>
      <c r="AG810" s="45" t="str">
        <f aca="false">IF(F810="","",IF(AND(AD810="",AE810="",AF810=""),"-",IF(AND(AD810="BIT",AE810="",AF810=""),"BIT",IF(AND(AE810="ANEXO I",AD810="",AF810=""),"ANEXO I",IF(AND(AF810="ANEXO II",AD810="",AE810=""),"ANEXO II","Escolher")))))</f>
        <v/>
      </c>
      <c r="AH810" s="45" t="str">
        <f aca="false">IF(AG810&lt;&gt;"Pneus","",IFERROR(VLOOKUP(R810,Dados!$X$2:$Z$5,3,0)*(AI810-Q810),VLOOKUP(D810,Dados!$X$7:$Z$33,3,0)*(AI810-Q810)))</f>
        <v/>
      </c>
      <c r="AI810" s="47" t="str">
        <f aca="false">IF(B810="","",P810+Q810+O810+M810+L810-N810)</f>
        <v/>
      </c>
      <c r="AJ810" s="48" t="str">
        <f aca="false">IFERROR(IF(AND(AC810="SIM",AG810="-",Y810="REVENDA"),(AB810/1+1)*AI810,IF(AND(AC810="SIM",AG810="Pneus",Y810="REVENDA"),(AB810/1+1)*(AI810-AH810),"")),"")</f>
        <v/>
      </c>
      <c r="AK810" s="48" t="str">
        <f aca="false">IF(AJ810="","",AJ810*17%)</f>
        <v/>
      </c>
      <c r="AL810" s="48" t="str">
        <f aca="false">IFERROR(IF(AC810="NÃO","",IF(AK810="","",IF(E810="Simples Nacional",BF810,IF(T810=0.12,U810*0.5833337002,IF(T810=0,AI810*0.07,U810))))),"")</f>
        <v/>
      </c>
      <c r="AM810" s="47" t="str">
        <f aca="false">IFERROR(IF(AC810="NÃO","",IF(OR(AG810="-",AG810="Pneus"),AK810-AL810,"")),"")</f>
        <v/>
      </c>
      <c r="AN810" s="48" t="str">
        <f aca="false">IF(AND(Y810="REVENDA",AC810="SIM",AG810="BIT"),((AB810/1+1)*AI810)*0.4117,"")</f>
        <v/>
      </c>
      <c r="AO810" s="48" t="str">
        <f aca="false">IF(AN810="","",AN810*17%)</f>
        <v/>
      </c>
      <c r="AP810" s="49" t="str">
        <f aca="false">IF(AN810="","",IF(T810=0.12,(U810*0.4117)*0.4117,IF(T810=0,(AI810*0.07)*0.4117,U810*0.4117)))</f>
        <v/>
      </c>
      <c r="AQ810" s="47" t="str">
        <f aca="false">IF(AN810="","",AO810-AP810)</f>
        <v/>
      </c>
      <c r="AR810" s="50" t="str">
        <f aca="false">IFERROR(IF(AND(AC810="SIM",Y810="REVENDA",LEFT(AG810,5)="ANEXO")*OR(AE810="ANEXO I",AF810="ANEXO II"),VLOOKUP(H810,Dados!G:I,2,0),""),"INSERIR MVA")</f>
        <v/>
      </c>
      <c r="AS810" s="48" t="str">
        <f aca="false">IF(LEFT(AG810,5)="ANEXO",VLOOKUP(AG810,Dados!$X$111:$Z$112,2,0)*(AI810-Q810),"")</f>
        <v/>
      </c>
      <c r="AT810" s="48" t="str">
        <f aca="false">IFERROR(IF(AR810="","",(AI810*AR810)+AI810),"INSERIR MVA")</f>
        <v/>
      </c>
      <c r="AU810" s="48" t="str">
        <f aca="false">IF(AT810="","",IF(AY810=0.04,U810,AS810*AY810))</f>
        <v/>
      </c>
      <c r="AV810" s="47" t="str">
        <f aca="false">IFERROR(IF(AU810="","",(VLOOKUP(AG810,Dados!$X$111:$Z$112,3,0)*AT810*0.17)),"INSERIR MVA")</f>
        <v/>
      </c>
      <c r="AW810" s="47" t="str">
        <f aca="false">IFERROR(IF(AR810="","",AV810-AU810),"")</f>
        <v/>
      </c>
      <c r="AX810" s="51" t="str">
        <f aca="false">IFERROR(IF(AC810="NÃO","",IF(AM810&lt;&gt;"",AM810-W810,IF(AQ810&lt;&gt;"",AQ810-W810,IF(AW810&lt;&gt;"",AW810-W810,"")))),"")</f>
        <v/>
      </c>
      <c r="AY810" s="46" t="str">
        <f aca="false">IFERROR(IF(ISNA(VLOOKUP(R810,Dados!$X$2:$Y$5,2,0)),VLOOKUP(D810,Dados!$X$7:$Y$33,2,0),VLOOKUP(R810,Dados!$X$2:$Y$5,2,0)),"")</f>
        <v/>
      </c>
      <c r="AZ810" s="52" t="str">
        <f aca="false">IF(C810="","",IF(AND(Y810="CONSUMO",AC810="NÃO")*OR(AG810="-",AG810="BIT"),IF(E810&lt;&gt;"",(AI810-(P810+L810-N810+Q810)*AY810)/0.83),""))</f>
        <v/>
      </c>
      <c r="BA810" s="51" t="str">
        <f aca="false">IF(AZ810="","",AZ810*0.17-((P810+L810-N810+Q810)*AY810))</f>
        <v/>
      </c>
      <c r="BB810" s="51" t="str">
        <f aca="false">IF(AND(Y810="CONSUMO",AG810="ANEXO I",AY810&gt;4%),(AI810-(P810+L810-N810+Q810)*0.0514)/0.83*(0.5177)*(0.17)-AI810*0.0514,IF(AND(Y810="CONSUMO",AG810="ANEXO II",AY810&gt;4%),(AI810-(P810+L810-N810+Q810)*0.041)/0.83*(0.3295)*(0.17)-AI810*0.041,IF(AND(Y810="CONSUMO",AG810="ANEXO I",AY810=4%),(AI810-(P810+L810-N810+Q810)*0.04)/0.83*(0.5177)*(0.17)-AI810*0.04,IF(AND(Y810="CONSUMO",AG810="ANEXO II",AY810=4%),(AI810-(P810+L810-N810+Q810)*0.04)/0.83*(0.3295)*(0.17)-AI810*0.04,""))))</f>
        <v/>
      </c>
      <c r="BC810" s="51" t="str">
        <f aca="false">IF(C810="","",IF(AND(Y810="CONSUMO",AC810="SIM")*OR(AG810="-",AG810="BIT"),IF(E810&lt;&gt;"",(AI810-(P810+L810-N810+Q810)*AY810)/0.83),""))</f>
        <v/>
      </c>
      <c r="BD810" s="51" t="str">
        <f aca="false">IF(BC810="","",BC810*0.17)</f>
        <v/>
      </c>
      <c r="BE810" s="51" t="str">
        <f aca="false">IF(I810=6908,0,IF(BC810="","",BD810-((P810+L810-N810+Q810)*AY810)))</f>
        <v/>
      </c>
      <c r="BF810" s="53" t="str">
        <f aca="false">IF(B810="","",IF(OR(B810="",E810="Regime Normal"),0,(AI810-Q810)*VLOOKUP(R810,Dados!$X$98:$Y$108,2,0)))</f>
        <v/>
      </c>
      <c r="BG810" s="54" t="str">
        <f aca="false">IFERROR(VLOOKUP(I810,Dados!$AC$27:$AD$43,2,0),IF(B810="","",IF(D810&lt;&gt;"MT",IF(AND(AC810="SIM",Y810="Revenda"),"2403",IF(AND(AC810="SIM",Y810="Consumo"),"2407",IF(AND(AC810="NÃO",Y810="Revenda"),"2102",IF(AND(AC810="NÃO",Y810="Consumo"),"2556",)))),REPLACE(I810,1,1,1))))</f>
        <v/>
      </c>
    </row>
    <row r="811" customFormat="false" ht="12.8" hidden="false" customHeight="true" outlineLevel="0" collapsed="false">
      <c r="Y811" s="45"/>
      <c r="Z811" s="46" t="str">
        <f aca="false">IF(B811="","",(IFERROR(VLOOKUP(H811,Dados!A$3:B$15000,2,0),"Não Encontrado")))</f>
        <v/>
      </c>
      <c r="AA811" s="46" t="str">
        <f aca="false">IF(B811="","",(IFERROR(VLOOKUP(G811,Dados!C$3:E$15000,3,0),"Não Encontrado")))</f>
        <v/>
      </c>
      <c r="AB811" s="46" t="str">
        <f aca="false">IFERROR(IF(Z811&lt;&gt;"Não Encontrado",Z811,IF(AA811&lt;&gt;"Não Encontrado",AA811,"")),"")</f>
        <v/>
      </c>
      <c r="AC811" s="45" t="str">
        <f aca="false">IF(B811="","",IF(AB811="","NÃO","SIM"))</f>
        <v/>
      </c>
      <c r="AD811" s="45" t="str">
        <f aca="false">IFERROR(VLOOKUP(G811,Dados!$P$3:$R$500,3,0),"")</f>
        <v/>
      </c>
      <c r="AE811" s="45" t="str">
        <f aca="false">IFERROR(VLOOKUP(G811,Dados!$K$3:$L$500,2,0),"")</f>
        <v/>
      </c>
      <c r="AF811" s="45" t="str">
        <f aca="false">IFERROR(VLOOKUP(G811,Dados!$M$3:$N$500,2,0),"")</f>
        <v/>
      </c>
      <c r="AG811" s="45" t="str">
        <f aca="false">IF(F811="","",IF(AND(AD811="",AE811="",AF811=""),"-",IF(AND(AD811="BIT",AE811="",AF811=""),"BIT",IF(AND(AE811="ANEXO I",AD811="",AF811=""),"ANEXO I",IF(AND(AF811="ANEXO II",AD811="",AE811=""),"ANEXO II","Escolher")))))</f>
        <v/>
      </c>
      <c r="AH811" s="45" t="str">
        <f aca="false">IF(AG811&lt;&gt;"Pneus","",IFERROR(VLOOKUP(R811,Dados!$X$2:$Z$5,3,0)*(AI811-Q811),VLOOKUP(D811,Dados!$X$7:$Z$33,3,0)*(AI811-Q811)))</f>
        <v/>
      </c>
      <c r="AI811" s="47" t="str">
        <f aca="false">IF(B811="","",P811+Q811+O811+M811+L811-N811)</f>
        <v/>
      </c>
      <c r="AJ811" s="48" t="str">
        <f aca="false">IFERROR(IF(AND(AC811="SIM",AG811="-",Y811="REVENDA"),(AB811/1+1)*AI811,IF(AND(AC811="SIM",AG811="Pneus",Y811="REVENDA"),(AB811/1+1)*(AI811-AH811),"")),"")</f>
        <v/>
      </c>
      <c r="AK811" s="48" t="str">
        <f aca="false">IF(AJ811="","",AJ811*17%)</f>
        <v/>
      </c>
      <c r="AL811" s="48" t="str">
        <f aca="false">IFERROR(IF(AC811="NÃO","",IF(AK811="","",IF(E811="Simples Nacional",BF811,IF(T811=0.12,U811*0.5833337002,IF(T811=0,AI811*0.07,U811))))),"")</f>
        <v/>
      </c>
      <c r="AM811" s="47" t="str">
        <f aca="false">IFERROR(IF(AC811="NÃO","",IF(OR(AG811="-",AG811="Pneus"),AK811-AL811,"")),"")</f>
        <v/>
      </c>
      <c r="AN811" s="48" t="str">
        <f aca="false">IF(AND(Y811="REVENDA",AC811="SIM",AG811="BIT"),((AB811/1+1)*AI811)*0.4117,"")</f>
        <v/>
      </c>
      <c r="AO811" s="48" t="str">
        <f aca="false">IF(AN811="","",AN811*17%)</f>
        <v/>
      </c>
      <c r="AP811" s="49" t="str">
        <f aca="false">IF(AN811="","",IF(T811=0.12,(U811*0.4117)*0.4117,IF(T811=0,(AI811*0.07)*0.4117,U811*0.4117)))</f>
        <v/>
      </c>
      <c r="AQ811" s="47" t="str">
        <f aca="false">IF(AN811="","",AO811-AP811)</f>
        <v/>
      </c>
      <c r="AR811" s="50" t="str">
        <f aca="false">IFERROR(IF(AND(AC811="SIM",Y811="REVENDA",LEFT(AG811,5)="ANEXO")*OR(AE811="ANEXO I",AF811="ANEXO II"),VLOOKUP(H811,Dados!G:I,2,0),""),"INSERIR MVA")</f>
        <v/>
      </c>
      <c r="AS811" s="48" t="str">
        <f aca="false">IF(LEFT(AG811,5)="ANEXO",VLOOKUP(AG811,Dados!$X$111:$Z$112,2,0)*(AI811-Q811),"")</f>
        <v/>
      </c>
      <c r="AT811" s="48" t="str">
        <f aca="false">IFERROR(IF(AR811="","",(AI811*AR811)+AI811),"INSERIR MVA")</f>
        <v/>
      </c>
      <c r="AU811" s="48" t="str">
        <f aca="false">IF(AT811="","",IF(AY811=0.04,U811,AS811*AY811))</f>
        <v/>
      </c>
      <c r="AV811" s="47" t="str">
        <f aca="false">IFERROR(IF(AU811="","",(VLOOKUP(AG811,Dados!$X$111:$Z$112,3,0)*AT811*0.17)),"INSERIR MVA")</f>
        <v/>
      </c>
      <c r="AW811" s="47" t="str">
        <f aca="false">IFERROR(IF(AR811="","",AV811-AU811),"")</f>
        <v/>
      </c>
      <c r="AX811" s="51" t="str">
        <f aca="false">IFERROR(IF(AC811="NÃO","",IF(AM811&lt;&gt;"",AM811-W811,IF(AQ811&lt;&gt;"",AQ811-W811,IF(AW811&lt;&gt;"",AW811-W811,"")))),"")</f>
        <v/>
      </c>
      <c r="AY811" s="46" t="str">
        <f aca="false">IFERROR(IF(ISNA(VLOOKUP(R811,Dados!$X$2:$Y$5,2,0)),VLOOKUP(D811,Dados!$X$7:$Y$33,2,0),VLOOKUP(R811,Dados!$X$2:$Y$5,2,0)),"")</f>
        <v/>
      </c>
      <c r="AZ811" s="52" t="str">
        <f aca="false">IF(C811="","",IF(AND(Y811="CONSUMO",AC811="NÃO")*OR(AG811="-",AG811="BIT"),IF(E811&lt;&gt;"",(AI811-(P811+L811-N811+Q811)*AY811)/0.83),""))</f>
        <v/>
      </c>
      <c r="BA811" s="51" t="str">
        <f aca="false">IF(AZ811="","",AZ811*0.17-((P811+L811-N811+Q811)*AY811))</f>
        <v/>
      </c>
      <c r="BB811" s="51" t="str">
        <f aca="false">IF(AND(Y811="CONSUMO",AG811="ANEXO I",AY811&gt;4%),(AI811-(P811+L811-N811+Q811)*0.0514)/0.83*(0.5177)*(0.17)-AI811*0.0514,IF(AND(Y811="CONSUMO",AG811="ANEXO II",AY811&gt;4%),(AI811-(P811+L811-N811+Q811)*0.041)/0.83*(0.3295)*(0.17)-AI811*0.041,IF(AND(Y811="CONSUMO",AG811="ANEXO I",AY811=4%),(AI811-(P811+L811-N811+Q811)*0.04)/0.83*(0.5177)*(0.17)-AI811*0.04,IF(AND(Y811="CONSUMO",AG811="ANEXO II",AY811=4%),(AI811-(P811+L811-N811+Q811)*0.04)/0.83*(0.3295)*(0.17)-AI811*0.04,""))))</f>
        <v/>
      </c>
      <c r="BC811" s="51" t="str">
        <f aca="false">IF(C811="","",IF(AND(Y811="CONSUMO",AC811="SIM")*OR(AG811="-",AG811="BIT"),IF(E811&lt;&gt;"",(AI811-(P811+L811-N811+Q811)*AY811)/0.83),""))</f>
        <v/>
      </c>
      <c r="BD811" s="51" t="str">
        <f aca="false">IF(BC811="","",BC811*0.17)</f>
        <v/>
      </c>
      <c r="BE811" s="51" t="str">
        <f aca="false">IF(I811=6908,0,IF(BC811="","",BD811-((P811+L811-N811+Q811)*AY811)))</f>
        <v/>
      </c>
      <c r="BF811" s="53" t="str">
        <f aca="false">IF(B811="","",IF(OR(B811="",E811="Regime Normal"),0,(AI811-Q811)*VLOOKUP(R811,Dados!$X$98:$Y$108,2,0)))</f>
        <v/>
      </c>
      <c r="BG811" s="54" t="str">
        <f aca="false">IFERROR(VLOOKUP(I811,Dados!$AC$27:$AD$43,2,0),IF(B811="","",IF(D811&lt;&gt;"MT",IF(AND(AC811="SIM",Y811="Revenda"),"2403",IF(AND(AC811="SIM",Y811="Consumo"),"2407",IF(AND(AC811="NÃO",Y811="Revenda"),"2102",IF(AND(AC811="NÃO",Y811="Consumo"),"2556",)))),REPLACE(I811,1,1,1))))</f>
        <v/>
      </c>
    </row>
    <row r="812" customFormat="false" ht="12.8" hidden="false" customHeight="true" outlineLevel="0" collapsed="false">
      <c r="Y812" s="45"/>
      <c r="Z812" s="46" t="str">
        <f aca="false">IF(B812="","",(IFERROR(VLOOKUP(H812,Dados!A$3:B$15000,2,0),"Não Encontrado")))</f>
        <v/>
      </c>
      <c r="AA812" s="46" t="str">
        <f aca="false">IF(B812="","",(IFERROR(VLOOKUP(G812,Dados!C$3:E$15000,3,0),"Não Encontrado")))</f>
        <v/>
      </c>
      <c r="AB812" s="46" t="str">
        <f aca="false">IFERROR(IF(Z812&lt;&gt;"Não Encontrado",Z812,IF(AA812&lt;&gt;"Não Encontrado",AA812,"")),"")</f>
        <v/>
      </c>
      <c r="AC812" s="45" t="str">
        <f aca="false">IF(B812="","",IF(AB812="","NÃO","SIM"))</f>
        <v/>
      </c>
      <c r="AD812" s="45" t="str">
        <f aca="false">IFERROR(VLOOKUP(G812,Dados!$P$3:$R$500,3,0),"")</f>
        <v/>
      </c>
      <c r="AE812" s="45" t="str">
        <f aca="false">IFERROR(VLOOKUP(G812,Dados!$K$3:$L$500,2,0),"")</f>
        <v/>
      </c>
      <c r="AF812" s="45" t="str">
        <f aca="false">IFERROR(VLOOKUP(G812,Dados!$M$3:$N$500,2,0),"")</f>
        <v/>
      </c>
      <c r="AG812" s="45" t="str">
        <f aca="false">IF(F812="","",IF(AND(AD812="",AE812="",AF812=""),"-",IF(AND(AD812="BIT",AE812="",AF812=""),"BIT",IF(AND(AE812="ANEXO I",AD812="",AF812=""),"ANEXO I",IF(AND(AF812="ANEXO II",AD812="",AE812=""),"ANEXO II","Escolher")))))</f>
        <v/>
      </c>
      <c r="AH812" s="45" t="str">
        <f aca="false">IF(AG812&lt;&gt;"Pneus","",IFERROR(VLOOKUP(R812,Dados!$X$2:$Z$5,3,0)*(AI812-Q812),VLOOKUP(D812,Dados!$X$7:$Z$33,3,0)*(AI812-Q812)))</f>
        <v/>
      </c>
      <c r="AI812" s="47" t="str">
        <f aca="false">IF(B812="","",P812+Q812+O812+M812+L812-N812)</f>
        <v/>
      </c>
      <c r="AJ812" s="48" t="str">
        <f aca="false">IFERROR(IF(AND(AC812="SIM",AG812="-",Y812="REVENDA"),(AB812/1+1)*AI812,IF(AND(AC812="SIM",AG812="Pneus",Y812="REVENDA"),(AB812/1+1)*(AI812-AH812),"")),"")</f>
        <v/>
      </c>
      <c r="AK812" s="48" t="str">
        <f aca="false">IF(AJ812="","",AJ812*17%)</f>
        <v/>
      </c>
      <c r="AL812" s="48" t="str">
        <f aca="false">IFERROR(IF(AC812="NÃO","",IF(AK812="","",IF(E812="Simples Nacional",BF812,IF(T812=0.12,U812*0.5833337002,IF(T812=0,AI812*0.07,U812))))),"")</f>
        <v/>
      </c>
      <c r="AM812" s="47" t="str">
        <f aca="false">IFERROR(IF(AC812="NÃO","",IF(OR(AG812="-",AG812="Pneus"),AK812-AL812,"")),"")</f>
        <v/>
      </c>
      <c r="AN812" s="48" t="str">
        <f aca="false">IF(AND(Y812="REVENDA",AC812="SIM",AG812="BIT"),((AB812/1+1)*AI812)*0.4117,"")</f>
        <v/>
      </c>
      <c r="AO812" s="48" t="str">
        <f aca="false">IF(AN812="","",AN812*17%)</f>
        <v/>
      </c>
      <c r="AP812" s="49" t="str">
        <f aca="false">IF(AN812="","",IF(T812=0.12,(U812*0.4117)*0.4117,IF(T812=0,(AI812*0.07)*0.4117,U812*0.4117)))</f>
        <v/>
      </c>
      <c r="AQ812" s="47" t="str">
        <f aca="false">IF(AN812="","",AO812-AP812)</f>
        <v/>
      </c>
      <c r="AR812" s="50" t="str">
        <f aca="false">IFERROR(IF(AND(AC812="SIM",Y812="REVENDA",LEFT(AG812,5)="ANEXO")*OR(AE812="ANEXO I",AF812="ANEXO II"),VLOOKUP(H812,Dados!G:I,2,0),""),"INSERIR MVA")</f>
        <v/>
      </c>
      <c r="AS812" s="48" t="str">
        <f aca="false">IF(LEFT(AG812,5)="ANEXO",VLOOKUP(AG812,Dados!$X$111:$Z$112,2,0)*(AI812-Q812),"")</f>
        <v/>
      </c>
      <c r="AT812" s="48" t="str">
        <f aca="false">IFERROR(IF(AR812="","",(AI812*AR812)+AI812),"INSERIR MVA")</f>
        <v/>
      </c>
      <c r="AU812" s="48" t="str">
        <f aca="false">IF(AT812="","",IF(AY812=0.04,U812,AS812*AY812))</f>
        <v/>
      </c>
      <c r="AV812" s="47" t="str">
        <f aca="false">IFERROR(IF(AU812="","",(VLOOKUP(AG812,Dados!$X$111:$Z$112,3,0)*AT812*0.17)),"INSERIR MVA")</f>
        <v/>
      </c>
      <c r="AW812" s="47" t="str">
        <f aca="false">IFERROR(IF(AR812="","",AV812-AU812),"")</f>
        <v/>
      </c>
      <c r="AX812" s="51" t="str">
        <f aca="false">IFERROR(IF(AC812="NÃO","",IF(AM812&lt;&gt;"",AM812-W812,IF(AQ812&lt;&gt;"",AQ812-W812,IF(AW812&lt;&gt;"",AW812-W812,"")))),"")</f>
        <v/>
      </c>
      <c r="AY812" s="46" t="str">
        <f aca="false">IFERROR(IF(ISNA(VLOOKUP(R812,Dados!$X$2:$Y$5,2,0)),VLOOKUP(D812,Dados!$X$7:$Y$33,2,0),VLOOKUP(R812,Dados!$X$2:$Y$5,2,0)),"")</f>
        <v/>
      </c>
      <c r="AZ812" s="52" t="str">
        <f aca="false">IF(C812="","",IF(AND(Y812="CONSUMO",AC812="NÃO")*OR(AG812="-",AG812="BIT"),IF(E812&lt;&gt;"",(AI812-(P812+L812-N812+Q812)*AY812)/0.83),""))</f>
        <v/>
      </c>
      <c r="BA812" s="51" t="str">
        <f aca="false">IF(AZ812="","",AZ812*0.17-((P812+L812-N812+Q812)*AY812))</f>
        <v/>
      </c>
      <c r="BB812" s="51" t="str">
        <f aca="false">IF(AND(Y812="CONSUMO",AG812="ANEXO I",AY812&gt;4%),(AI812-(P812+L812-N812+Q812)*0.0514)/0.83*(0.5177)*(0.17)-AI812*0.0514,IF(AND(Y812="CONSUMO",AG812="ANEXO II",AY812&gt;4%),(AI812-(P812+L812-N812+Q812)*0.041)/0.83*(0.3295)*(0.17)-AI812*0.041,IF(AND(Y812="CONSUMO",AG812="ANEXO I",AY812=4%),(AI812-(P812+L812-N812+Q812)*0.04)/0.83*(0.5177)*(0.17)-AI812*0.04,IF(AND(Y812="CONSUMO",AG812="ANEXO II",AY812=4%),(AI812-(P812+L812-N812+Q812)*0.04)/0.83*(0.3295)*(0.17)-AI812*0.04,""))))</f>
        <v/>
      </c>
      <c r="BC812" s="51" t="str">
        <f aca="false">IF(C812="","",IF(AND(Y812="CONSUMO",AC812="SIM")*OR(AG812="-",AG812="BIT"),IF(E812&lt;&gt;"",(AI812-(P812+L812-N812+Q812)*AY812)/0.83),""))</f>
        <v/>
      </c>
      <c r="BD812" s="51" t="str">
        <f aca="false">IF(BC812="","",BC812*0.17)</f>
        <v/>
      </c>
      <c r="BE812" s="51" t="str">
        <f aca="false">IF(I812=6908,0,IF(BC812="","",BD812-((P812+L812-N812+Q812)*AY812)))</f>
        <v/>
      </c>
      <c r="BF812" s="53" t="str">
        <f aca="false">IF(B812="","",IF(OR(B812="",E812="Regime Normal"),0,(AI812-Q812)*VLOOKUP(R812,Dados!$X$98:$Y$108,2,0)))</f>
        <v/>
      </c>
      <c r="BG812" s="54" t="str">
        <f aca="false">IFERROR(VLOOKUP(I812,Dados!$AC$27:$AD$43,2,0),IF(B812="","",IF(D812&lt;&gt;"MT",IF(AND(AC812="SIM",Y812="Revenda"),"2403",IF(AND(AC812="SIM",Y812="Consumo"),"2407",IF(AND(AC812="NÃO",Y812="Revenda"),"2102",IF(AND(AC812="NÃO",Y812="Consumo"),"2556",)))),REPLACE(I812,1,1,1))))</f>
        <v/>
      </c>
    </row>
    <row r="813" customFormat="false" ht="12.8" hidden="false" customHeight="true" outlineLevel="0" collapsed="false">
      <c r="Y813" s="45"/>
      <c r="Z813" s="46" t="str">
        <f aca="false">IF(B813="","",(IFERROR(VLOOKUP(H813,Dados!A$3:B$15000,2,0),"Não Encontrado")))</f>
        <v/>
      </c>
      <c r="AA813" s="46" t="str">
        <f aca="false">IF(B813="","",(IFERROR(VLOOKUP(G813,Dados!C$3:E$15000,3,0),"Não Encontrado")))</f>
        <v/>
      </c>
      <c r="AB813" s="46" t="str">
        <f aca="false">IFERROR(IF(Z813&lt;&gt;"Não Encontrado",Z813,IF(AA813&lt;&gt;"Não Encontrado",AA813,"")),"")</f>
        <v/>
      </c>
      <c r="AC813" s="45" t="str">
        <f aca="false">IF(B813="","",IF(AB813="","NÃO","SIM"))</f>
        <v/>
      </c>
      <c r="AD813" s="45" t="str">
        <f aca="false">IFERROR(VLOOKUP(G813,Dados!$P$3:$R$500,3,0),"")</f>
        <v/>
      </c>
      <c r="AE813" s="45" t="str">
        <f aca="false">IFERROR(VLOOKUP(G813,Dados!$K$3:$L$500,2,0),"")</f>
        <v/>
      </c>
      <c r="AF813" s="45" t="str">
        <f aca="false">IFERROR(VLOOKUP(G813,Dados!$M$3:$N$500,2,0),"")</f>
        <v/>
      </c>
      <c r="AG813" s="45" t="str">
        <f aca="false">IF(F813="","",IF(AND(AD813="",AE813="",AF813=""),"-",IF(AND(AD813="BIT",AE813="",AF813=""),"BIT",IF(AND(AE813="ANEXO I",AD813="",AF813=""),"ANEXO I",IF(AND(AF813="ANEXO II",AD813="",AE813=""),"ANEXO II","Escolher")))))</f>
        <v/>
      </c>
      <c r="AH813" s="45" t="str">
        <f aca="false">IF(AG813&lt;&gt;"Pneus","",IFERROR(VLOOKUP(R813,Dados!$X$2:$Z$5,3,0)*(AI813-Q813),VLOOKUP(D813,Dados!$X$7:$Z$33,3,0)*(AI813-Q813)))</f>
        <v/>
      </c>
      <c r="AI813" s="47" t="str">
        <f aca="false">IF(B813="","",P813+Q813+O813+M813+L813-N813)</f>
        <v/>
      </c>
      <c r="AJ813" s="48" t="str">
        <f aca="false">IFERROR(IF(AND(AC813="SIM",AG813="-",Y813="REVENDA"),(AB813/1+1)*AI813,IF(AND(AC813="SIM",AG813="Pneus",Y813="REVENDA"),(AB813/1+1)*(AI813-AH813),"")),"")</f>
        <v/>
      </c>
      <c r="AK813" s="48" t="str">
        <f aca="false">IF(AJ813="","",AJ813*17%)</f>
        <v/>
      </c>
      <c r="AL813" s="48" t="str">
        <f aca="false">IFERROR(IF(AC813="NÃO","",IF(AK813="","",IF(E813="Simples Nacional",BF813,IF(T813=0.12,U813*0.5833337002,IF(T813=0,AI813*0.07,U813))))),"")</f>
        <v/>
      </c>
      <c r="AM813" s="47" t="str">
        <f aca="false">IFERROR(IF(AC813="NÃO","",IF(OR(AG813="-",AG813="Pneus"),AK813-AL813,"")),"")</f>
        <v/>
      </c>
      <c r="AN813" s="48" t="str">
        <f aca="false">IF(AND(Y813="REVENDA",AC813="SIM",AG813="BIT"),((AB813/1+1)*AI813)*0.4117,"")</f>
        <v/>
      </c>
      <c r="AO813" s="48" t="str">
        <f aca="false">IF(AN813="","",AN813*17%)</f>
        <v/>
      </c>
      <c r="AP813" s="49" t="str">
        <f aca="false">IF(AN813="","",IF(T813=0.12,(U813*0.4117)*0.4117,IF(T813=0,(AI813*0.07)*0.4117,U813*0.4117)))</f>
        <v/>
      </c>
      <c r="AQ813" s="47" t="str">
        <f aca="false">IF(AN813="","",AO813-AP813)</f>
        <v/>
      </c>
      <c r="AR813" s="50" t="str">
        <f aca="false">IFERROR(IF(AND(AC813="SIM",Y813="REVENDA",LEFT(AG813,5)="ANEXO")*OR(AE813="ANEXO I",AF813="ANEXO II"),VLOOKUP(H813,Dados!G:I,2,0),""),"INSERIR MVA")</f>
        <v/>
      </c>
      <c r="AS813" s="48" t="str">
        <f aca="false">IF(LEFT(AG813,5)="ANEXO",VLOOKUP(AG813,Dados!$X$111:$Z$112,2,0)*(AI813-Q813),"")</f>
        <v/>
      </c>
      <c r="AT813" s="48" t="str">
        <f aca="false">IFERROR(IF(AR813="","",(AI813*AR813)+AI813),"INSERIR MVA")</f>
        <v/>
      </c>
      <c r="AU813" s="48" t="str">
        <f aca="false">IF(AT813="","",IF(AY813=0.04,U813,AS813*AY813))</f>
        <v/>
      </c>
      <c r="AV813" s="47" t="str">
        <f aca="false">IFERROR(IF(AU813="","",(VLOOKUP(AG813,Dados!$X$111:$Z$112,3,0)*AT813*0.17)),"INSERIR MVA")</f>
        <v/>
      </c>
      <c r="AW813" s="47" t="str">
        <f aca="false">IFERROR(IF(AR813="","",AV813-AU813),"")</f>
        <v/>
      </c>
      <c r="AX813" s="51" t="str">
        <f aca="false">IFERROR(IF(AC813="NÃO","",IF(AM813&lt;&gt;"",AM813-W813,IF(AQ813&lt;&gt;"",AQ813-W813,IF(AW813&lt;&gt;"",AW813-W813,"")))),"")</f>
        <v/>
      </c>
      <c r="AY813" s="46" t="str">
        <f aca="false">IFERROR(IF(ISNA(VLOOKUP(R813,Dados!$X$2:$Y$5,2,0)),VLOOKUP(D813,Dados!$X$7:$Y$33,2,0),VLOOKUP(R813,Dados!$X$2:$Y$5,2,0)),"")</f>
        <v/>
      </c>
      <c r="AZ813" s="52" t="str">
        <f aca="false">IF(C813="","",IF(AND(Y813="CONSUMO",AC813="NÃO")*OR(AG813="-",AG813="BIT"),IF(E813&lt;&gt;"",(AI813-(P813+L813-N813+Q813)*AY813)/0.83),""))</f>
        <v/>
      </c>
      <c r="BA813" s="51" t="str">
        <f aca="false">IF(AZ813="","",AZ813*0.17-((P813+L813-N813+Q813)*AY813))</f>
        <v/>
      </c>
      <c r="BB813" s="51" t="str">
        <f aca="false">IF(AND(Y813="CONSUMO",AG813="ANEXO I",AY813&gt;4%),(AI813-(P813+L813-N813+Q813)*0.0514)/0.83*(0.5177)*(0.17)-AI813*0.0514,IF(AND(Y813="CONSUMO",AG813="ANEXO II",AY813&gt;4%),(AI813-(P813+L813-N813+Q813)*0.041)/0.83*(0.3295)*(0.17)-AI813*0.041,IF(AND(Y813="CONSUMO",AG813="ANEXO I",AY813=4%),(AI813-(P813+L813-N813+Q813)*0.04)/0.83*(0.5177)*(0.17)-AI813*0.04,IF(AND(Y813="CONSUMO",AG813="ANEXO II",AY813=4%),(AI813-(P813+L813-N813+Q813)*0.04)/0.83*(0.3295)*(0.17)-AI813*0.04,""))))</f>
        <v/>
      </c>
      <c r="BC813" s="51" t="str">
        <f aca="false">IF(C813="","",IF(AND(Y813="CONSUMO",AC813="SIM")*OR(AG813="-",AG813="BIT"),IF(E813&lt;&gt;"",(AI813-(P813+L813-N813+Q813)*AY813)/0.83),""))</f>
        <v/>
      </c>
      <c r="BD813" s="51" t="str">
        <f aca="false">IF(BC813="","",BC813*0.17)</f>
        <v/>
      </c>
      <c r="BE813" s="51" t="str">
        <f aca="false">IF(I813=6908,0,IF(BC813="","",BD813-((P813+L813-N813+Q813)*AY813)))</f>
        <v/>
      </c>
      <c r="BF813" s="53" t="str">
        <f aca="false">IF(B813="","",IF(OR(B813="",E813="Regime Normal"),0,(AI813-Q813)*VLOOKUP(R813,Dados!$X$98:$Y$108,2,0)))</f>
        <v/>
      </c>
      <c r="BG813" s="54" t="str">
        <f aca="false">IFERROR(VLOOKUP(I813,Dados!$AC$27:$AD$43,2,0),IF(B813="","",IF(D813&lt;&gt;"MT",IF(AND(AC813="SIM",Y813="Revenda"),"2403",IF(AND(AC813="SIM",Y813="Consumo"),"2407",IF(AND(AC813="NÃO",Y813="Revenda"),"2102",IF(AND(AC813="NÃO",Y813="Consumo"),"2556",)))),REPLACE(I813,1,1,1))))</f>
        <v/>
      </c>
    </row>
    <row r="814" customFormat="false" ht="12.8" hidden="false" customHeight="true" outlineLevel="0" collapsed="false">
      <c r="Y814" s="45"/>
      <c r="Z814" s="46" t="str">
        <f aca="false">IF(B814="","",(IFERROR(VLOOKUP(H814,Dados!A$3:B$15000,2,0),"Não Encontrado")))</f>
        <v/>
      </c>
      <c r="AA814" s="46" t="str">
        <f aca="false">IF(B814="","",(IFERROR(VLOOKUP(G814,Dados!C$3:E$15000,3,0),"Não Encontrado")))</f>
        <v/>
      </c>
      <c r="AB814" s="46" t="str">
        <f aca="false">IFERROR(IF(Z814&lt;&gt;"Não Encontrado",Z814,IF(AA814&lt;&gt;"Não Encontrado",AA814,"")),"")</f>
        <v/>
      </c>
      <c r="AC814" s="45" t="str">
        <f aca="false">IF(B814="","",IF(AB814="","NÃO","SIM"))</f>
        <v/>
      </c>
      <c r="AD814" s="45" t="str">
        <f aca="false">IFERROR(VLOOKUP(G814,Dados!$P$3:$R$500,3,0),"")</f>
        <v/>
      </c>
      <c r="AE814" s="45" t="str">
        <f aca="false">IFERROR(VLOOKUP(G814,Dados!$K$3:$L$500,2,0),"")</f>
        <v/>
      </c>
      <c r="AF814" s="45" t="str">
        <f aca="false">IFERROR(VLOOKUP(G814,Dados!$M$3:$N$500,2,0),"")</f>
        <v/>
      </c>
      <c r="AG814" s="45" t="str">
        <f aca="false">IF(F814="","",IF(AND(AD814="",AE814="",AF814=""),"-",IF(AND(AD814="BIT",AE814="",AF814=""),"BIT",IF(AND(AE814="ANEXO I",AD814="",AF814=""),"ANEXO I",IF(AND(AF814="ANEXO II",AD814="",AE814=""),"ANEXO II","Escolher")))))</f>
        <v/>
      </c>
      <c r="AH814" s="45" t="str">
        <f aca="false">IF(AG814&lt;&gt;"Pneus","",IFERROR(VLOOKUP(R814,Dados!$X$2:$Z$5,3,0)*(AI814-Q814),VLOOKUP(D814,Dados!$X$7:$Z$33,3,0)*(AI814-Q814)))</f>
        <v/>
      </c>
      <c r="AI814" s="47" t="str">
        <f aca="false">IF(B814="","",P814+Q814+O814+M814+L814-N814)</f>
        <v/>
      </c>
      <c r="AJ814" s="48" t="str">
        <f aca="false">IFERROR(IF(AND(AC814="SIM",AG814="-",Y814="REVENDA"),(AB814/1+1)*AI814,IF(AND(AC814="SIM",AG814="Pneus",Y814="REVENDA"),(AB814/1+1)*(AI814-AH814),"")),"")</f>
        <v/>
      </c>
      <c r="AK814" s="48" t="str">
        <f aca="false">IF(AJ814="","",AJ814*17%)</f>
        <v/>
      </c>
      <c r="AL814" s="48" t="str">
        <f aca="false">IFERROR(IF(AC814="NÃO","",IF(AK814="","",IF(E814="Simples Nacional",BF814,IF(T814=0.12,U814*0.5833337002,IF(T814=0,AI814*0.07,U814))))),"")</f>
        <v/>
      </c>
      <c r="AM814" s="47" t="str">
        <f aca="false">IFERROR(IF(AC814="NÃO","",IF(OR(AG814="-",AG814="Pneus"),AK814-AL814,"")),"")</f>
        <v/>
      </c>
      <c r="AN814" s="48" t="str">
        <f aca="false">IF(AND(Y814="REVENDA",AC814="SIM",AG814="BIT"),((AB814/1+1)*AI814)*0.4117,"")</f>
        <v/>
      </c>
      <c r="AO814" s="48" t="str">
        <f aca="false">IF(AN814="","",AN814*17%)</f>
        <v/>
      </c>
      <c r="AP814" s="49" t="str">
        <f aca="false">IF(AN814="","",IF(T814=0.12,(U814*0.4117)*0.4117,IF(T814=0,(AI814*0.07)*0.4117,U814*0.4117)))</f>
        <v/>
      </c>
      <c r="AQ814" s="47" t="str">
        <f aca="false">IF(AN814="","",AO814-AP814)</f>
        <v/>
      </c>
      <c r="AR814" s="50" t="str">
        <f aca="false">IFERROR(IF(AND(AC814="SIM",Y814="REVENDA",LEFT(AG814,5)="ANEXO")*OR(AE814="ANEXO I",AF814="ANEXO II"),VLOOKUP(H814,Dados!G:I,2,0),""),"INSERIR MVA")</f>
        <v/>
      </c>
      <c r="AS814" s="48" t="str">
        <f aca="false">IF(LEFT(AG814,5)="ANEXO",VLOOKUP(AG814,Dados!$X$111:$Z$112,2,0)*(AI814-Q814),"")</f>
        <v/>
      </c>
      <c r="AT814" s="48" t="str">
        <f aca="false">IFERROR(IF(AR814="","",(AI814*AR814)+AI814),"INSERIR MVA")</f>
        <v/>
      </c>
      <c r="AU814" s="48" t="str">
        <f aca="false">IF(AT814="","",IF(AY814=0.04,U814,AS814*AY814))</f>
        <v/>
      </c>
      <c r="AV814" s="47" t="str">
        <f aca="false">IFERROR(IF(AU814="","",(VLOOKUP(AG814,Dados!$X$111:$Z$112,3,0)*AT814*0.17)),"INSERIR MVA")</f>
        <v/>
      </c>
      <c r="AW814" s="47" t="str">
        <f aca="false">IFERROR(IF(AR814="","",AV814-AU814),"")</f>
        <v/>
      </c>
      <c r="AX814" s="51" t="str">
        <f aca="false">IFERROR(IF(AC814="NÃO","",IF(AM814&lt;&gt;"",AM814-W814,IF(AQ814&lt;&gt;"",AQ814-W814,IF(AW814&lt;&gt;"",AW814-W814,"")))),"")</f>
        <v/>
      </c>
      <c r="AY814" s="46" t="str">
        <f aca="false">IFERROR(IF(ISNA(VLOOKUP(R814,Dados!$X$2:$Y$5,2,0)),VLOOKUP(D814,Dados!$X$7:$Y$33,2,0),VLOOKUP(R814,Dados!$X$2:$Y$5,2,0)),"")</f>
        <v/>
      </c>
      <c r="AZ814" s="52" t="str">
        <f aca="false">IF(C814="","",IF(AND(Y814="CONSUMO",AC814="NÃO")*OR(AG814="-",AG814="BIT"),IF(E814&lt;&gt;"",(AI814-(P814+L814-N814+Q814)*AY814)/0.83),""))</f>
        <v/>
      </c>
      <c r="BA814" s="51" t="str">
        <f aca="false">IF(AZ814="","",AZ814*0.17-((P814+L814-N814+Q814)*AY814))</f>
        <v/>
      </c>
      <c r="BB814" s="51" t="str">
        <f aca="false">IF(AND(Y814="CONSUMO",AG814="ANEXO I",AY814&gt;4%),(AI814-(P814+L814-N814+Q814)*0.0514)/0.83*(0.5177)*(0.17)-AI814*0.0514,IF(AND(Y814="CONSUMO",AG814="ANEXO II",AY814&gt;4%),(AI814-(P814+L814-N814+Q814)*0.041)/0.83*(0.3295)*(0.17)-AI814*0.041,IF(AND(Y814="CONSUMO",AG814="ANEXO I",AY814=4%),(AI814-(P814+L814-N814+Q814)*0.04)/0.83*(0.5177)*(0.17)-AI814*0.04,IF(AND(Y814="CONSUMO",AG814="ANEXO II",AY814=4%),(AI814-(P814+L814-N814+Q814)*0.04)/0.83*(0.3295)*(0.17)-AI814*0.04,""))))</f>
        <v/>
      </c>
      <c r="BC814" s="51" t="str">
        <f aca="false">IF(C814="","",IF(AND(Y814="CONSUMO",AC814="SIM")*OR(AG814="-",AG814="BIT"),IF(E814&lt;&gt;"",(AI814-(P814+L814-N814+Q814)*AY814)/0.83),""))</f>
        <v/>
      </c>
      <c r="BD814" s="51" t="str">
        <f aca="false">IF(BC814="","",BC814*0.17)</f>
        <v/>
      </c>
      <c r="BE814" s="51" t="str">
        <f aca="false">IF(I814=6908,0,IF(BC814="","",BD814-((P814+L814-N814+Q814)*AY814)))</f>
        <v/>
      </c>
      <c r="BF814" s="53" t="str">
        <f aca="false">IF(B814="","",IF(OR(B814="",E814="Regime Normal"),0,(AI814-Q814)*VLOOKUP(R814,Dados!$X$98:$Y$108,2,0)))</f>
        <v/>
      </c>
      <c r="BG814" s="54" t="str">
        <f aca="false">IFERROR(VLOOKUP(I814,Dados!$AC$27:$AD$43,2,0),IF(B814="","",IF(D814&lt;&gt;"MT",IF(AND(AC814="SIM",Y814="Revenda"),"2403",IF(AND(AC814="SIM",Y814="Consumo"),"2407",IF(AND(AC814="NÃO",Y814="Revenda"),"2102",IF(AND(AC814="NÃO",Y814="Consumo"),"2556",)))),REPLACE(I814,1,1,1))))</f>
        <v/>
      </c>
    </row>
    <row r="815" customFormat="false" ht="12.8" hidden="false" customHeight="true" outlineLevel="0" collapsed="false">
      <c r="Y815" s="45"/>
      <c r="Z815" s="46" t="str">
        <f aca="false">IF(B815="","",(IFERROR(VLOOKUP(H815,Dados!A$3:B$15000,2,0),"Não Encontrado")))</f>
        <v/>
      </c>
      <c r="AA815" s="46" t="str">
        <f aca="false">IF(B815="","",(IFERROR(VLOOKUP(G815,Dados!C$3:E$15000,3,0),"Não Encontrado")))</f>
        <v/>
      </c>
      <c r="AB815" s="46" t="str">
        <f aca="false">IFERROR(IF(Z815&lt;&gt;"Não Encontrado",Z815,IF(AA815&lt;&gt;"Não Encontrado",AA815,"")),"")</f>
        <v/>
      </c>
      <c r="AC815" s="45" t="str">
        <f aca="false">IF(B815="","",IF(AB815="","NÃO","SIM"))</f>
        <v/>
      </c>
      <c r="AD815" s="45" t="str">
        <f aca="false">IFERROR(VLOOKUP(G815,Dados!$P$3:$R$500,3,0),"")</f>
        <v/>
      </c>
      <c r="AE815" s="45" t="str">
        <f aca="false">IFERROR(VLOOKUP(G815,Dados!$K$3:$L$500,2,0),"")</f>
        <v/>
      </c>
      <c r="AF815" s="45" t="str">
        <f aca="false">IFERROR(VLOOKUP(G815,Dados!$M$3:$N$500,2,0),"")</f>
        <v/>
      </c>
      <c r="AG815" s="45" t="str">
        <f aca="false">IF(F815="","",IF(AND(AD815="",AE815="",AF815=""),"-",IF(AND(AD815="BIT",AE815="",AF815=""),"BIT",IF(AND(AE815="ANEXO I",AD815="",AF815=""),"ANEXO I",IF(AND(AF815="ANEXO II",AD815="",AE815=""),"ANEXO II","Escolher")))))</f>
        <v/>
      </c>
      <c r="AH815" s="45" t="str">
        <f aca="false">IF(AG815&lt;&gt;"Pneus","",IFERROR(VLOOKUP(R815,Dados!$X$2:$Z$5,3,0)*(AI815-Q815),VLOOKUP(D815,Dados!$X$7:$Z$33,3,0)*(AI815-Q815)))</f>
        <v/>
      </c>
      <c r="AI815" s="47" t="str">
        <f aca="false">IF(B815="","",P815+Q815+O815+M815+L815-N815)</f>
        <v/>
      </c>
      <c r="AJ815" s="48" t="str">
        <f aca="false">IFERROR(IF(AND(AC815="SIM",AG815="-",Y815="REVENDA"),(AB815/1+1)*AI815,IF(AND(AC815="SIM",AG815="Pneus",Y815="REVENDA"),(AB815/1+1)*(AI815-AH815),"")),"")</f>
        <v/>
      </c>
      <c r="AK815" s="48" t="str">
        <f aca="false">IF(AJ815="","",AJ815*17%)</f>
        <v/>
      </c>
      <c r="AL815" s="48" t="str">
        <f aca="false">IFERROR(IF(AC815="NÃO","",IF(AK815="","",IF(E815="Simples Nacional",BF815,IF(T815=0.12,U815*0.5833337002,IF(T815=0,AI815*0.07,U815))))),"")</f>
        <v/>
      </c>
      <c r="AM815" s="47" t="str">
        <f aca="false">IFERROR(IF(AC815="NÃO","",IF(OR(AG815="-",AG815="Pneus"),AK815-AL815,"")),"")</f>
        <v/>
      </c>
      <c r="AN815" s="48" t="str">
        <f aca="false">IF(AND(Y815="REVENDA",AC815="SIM",AG815="BIT"),((AB815/1+1)*AI815)*0.4117,"")</f>
        <v/>
      </c>
      <c r="AO815" s="48" t="str">
        <f aca="false">IF(AN815="","",AN815*17%)</f>
        <v/>
      </c>
      <c r="AP815" s="49" t="str">
        <f aca="false">IF(AN815="","",IF(T815=0.12,(U815*0.4117)*0.4117,IF(T815=0,(AI815*0.07)*0.4117,U815*0.4117)))</f>
        <v/>
      </c>
      <c r="AQ815" s="47" t="str">
        <f aca="false">IF(AN815="","",AO815-AP815)</f>
        <v/>
      </c>
      <c r="AR815" s="50" t="str">
        <f aca="false">IFERROR(IF(AND(AC815="SIM",Y815="REVENDA",LEFT(AG815,5)="ANEXO")*OR(AE815="ANEXO I",AF815="ANEXO II"),VLOOKUP(H815,Dados!G:I,2,0),""),"INSERIR MVA")</f>
        <v/>
      </c>
      <c r="AS815" s="48" t="str">
        <f aca="false">IF(LEFT(AG815,5)="ANEXO",VLOOKUP(AG815,Dados!$X$111:$Z$112,2,0)*(AI815-Q815),"")</f>
        <v/>
      </c>
      <c r="AT815" s="48" t="str">
        <f aca="false">IFERROR(IF(AR815="","",(AI815*AR815)+AI815),"INSERIR MVA")</f>
        <v/>
      </c>
      <c r="AU815" s="48" t="str">
        <f aca="false">IF(AT815="","",IF(AY815=0.04,U815,AS815*AY815))</f>
        <v/>
      </c>
      <c r="AV815" s="47" t="str">
        <f aca="false">IFERROR(IF(AU815="","",(VLOOKUP(AG815,Dados!$X$111:$Z$112,3,0)*AT815*0.17)),"INSERIR MVA")</f>
        <v/>
      </c>
      <c r="AW815" s="47" t="str">
        <f aca="false">IFERROR(IF(AR815="","",AV815-AU815),"")</f>
        <v/>
      </c>
      <c r="AX815" s="51" t="str">
        <f aca="false">IFERROR(IF(AC815="NÃO","",IF(AM815&lt;&gt;"",AM815-W815,IF(AQ815&lt;&gt;"",AQ815-W815,IF(AW815&lt;&gt;"",AW815-W815,"")))),"")</f>
        <v/>
      </c>
      <c r="AY815" s="46" t="str">
        <f aca="false">IFERROR(IF(ISNA(VLOOKUP(R815,Dados!$X$2:$Y$5,2,0)),VLOOKUP(D815,Dados!$X$7:$Y$33,2,0),VLOOKUP(R815,Dados!$X$2:$Y$5,2,0)),"")</f>
        <v/>
      </c>
      <c r="AZ815" s="52" t="str">
        <f aca="false">IF(C815="","",IF(AND(Y815="CONSUMO",AC815="NÃO")*OR(AG815="-",AG815="BIT"),IF(E815&lt;&gt;"",(AI815-(P815+L815-N815+Q815)*AY815)/0.83),""))</f>
        <v/>
      </c>
      <c r="BA815" s="51" t="str">
        <f aca="false">IF(AZ815="","",AZ815*0.17-((P815+L815-N815+Q815)*AY815))</f>
        <v/>
      </c>
      <c r="BB815" s="51" t="str">
        <f aca="false">IF(AND(Y815="CONSUMO",AG815="ANEXO I",AY815&gt;4%),(AI815-(P815+L815-N815+Q815)*0.0514)/0.83*(0.5177)*(0.17)-AI815*0.0514,IF(AND(Y815="CONSUMO",AG815="ANEXO II",AY815&gt;4%),(AI815-(P815+L815-N815+Q815)*0.041)/0.83*(0.3295)*(0.17)-AI815*0.041,IF(AND(Y815="CONSUMO",AG815="ANEXO I",AY815=4%),(AI815-(P815+L815-N815+Q815)*0.04)/0.83*(0.5177)*(0.17)-AI815*0.04,IF(AND(Y815="CONSUMO",AG815="ANEXO II",AY815=4%),(AI815-(P815+L815-N815+Q815)*0.04)/0.83*(0.3295)*(0.17)-AI815*0.04,""))))</f>
        <v/>
      </c>
      <c r="BC815" s="51" t="str">
        <f aca="false">IF(C815="","",IF(AND(Y815="CONSUMO",AC815="SIM")*OR(AG815="-",AG815="BIT"),IF(E815&lt;&gt;"",(AI815-(P815+L815-N815+Q815)*AY815)/0.83),""))</f>
        <v/>
      </c>
      <c r="BD815" s="51" t="str">
        <f aca="false">IF(BC815="","",BC815*0.17)</f>
        <v/>
      </c>
      <c r="BE815" s="51" t="str">
        <f aca="false">IF(I815=6908,0,IF(BC815="","",BD815-((P815+L815-N815+Q815)*AY815)))</f>
        <v/>
      </c>
      <c r="BF815" s="53" t="str">
        <f aca="false">IF(B815="","",IF(OR(B815="",E815="Regime Normal"),0,(AI815-Q815)*VLOOKUP(R815,Dados!$X$98:$Y$108,2,0)))</f>
        <v/>
      </c>
      <c r="BG815" s="54" t="str">
        <f aca="false">IFERROR(VLOOKUP(I815,Dados!$AC$27:$AD$43,2,0),IF(B815="","",IF(D815&lt;&gt;"MT",IF(AND(AC815="SIM",Y815="Revenda"),"2403",IF(AND(AC815="SIM",Y815="Consumo"),"2407",IF(AND(AC815="NÃO",Y815="Revenda"),"2102",IF(AND(AC815="NÃO",Y815="Consumo"),"2556",)))),REPLACE(I815,1,1,1))))</f>
        <v/>
      </c>
    </row>
    <row r="816" customFormat="false" ht="12.8" hidden="false" customHeight="true" outlineLevel="0" collapsed="false">
      <c r="Y816" s="45"/>
      <c r="Z816" s="46" t="str">
        <f aca="false">IF(B816="","",(IFERROR(VLOOKUP(H816,Dados!A$3:B$15000,2,0),"Não Encontrado")))</f>
        <v/>
      </c>
      <c r="AA816" s="46" t="str">
        <f aca="false">IF(B816="","",(IFERROR(VLOOKUP(G816,Dados!C$3:E$15000,3,0),"Não Encontrado")))</f>
        <v/>
      </c>
      <c r="AB816" s="46" t="str">
        <f aca="false">IFERROR(IF(Z816&lt;&gt;"Não Encontrado",Z816,IF(AA816&lt;&gt;"Não Encontrado",AA816,"")),"")</f>
        <v/>
      </c>
      <c r="AC816" s="45" t="str">
        <f aca="false">IF(B816="","",IF(AB816="","NÃO","SIM"))</f>
        <v/>
      </c>
      <c r="AD816" s="45" t="str">
        <f aca="false">IFERROR(VLOOKUP(G816,Dados!$P$3:$R$500,3,0),"")</f>
        <v/>
      </c>
      <c r="AE816" s="45" t="str">
        <f aca="false">IFERROR(VLOOKUP(G816,Dados!$K$3:$L$500,2,0),"")</f>
        <v/>
      </c>
      <c r="AF816" s="45" t="str">
        <f aca="false">IFERROR(VLOOKUP(G816,Dados!$M$3:$N$500,2,0),"")</f>
        <v/>
      </c>
      <c r="AG816" s="45" t="str">
        <f aca="false">IF(F816="","",IF(AND(AD816="",AE816="",AF816=""),"-",IF(AND(AD816="BIT",AE816="",AF816=""),"BIT",IF(AND(AE816="ANEXO I",AD816="",AF816=""),"ANEXO I",IF(AND(AF816="ANEXO II",AD816="",AE816=""),"ANEXO II","Escolher")))))</f>
        <v/>
      </c>
      <c r="AH816" s="45" t="str">
        <f aca="false">IF(AG816&lt;&gt;"Pneus","",IFERROR(VLOOKUP(R816,Dados!$X$2:$Z$5,3,0)*(AI816-Q816),VLOOKUP(D816,Dados!$X$7:$Z$33,3,0)*(AI816-Q816)))</f>
        <v/>
      </c>
      <c r="AI816" s="47" t="str">
        <f aca="false">IF(B816="","",P816+Q816+O816+M816+L816-N816)</f>
        <v/>
      </c>
      <c r="AJ816" s="48" t="str">
        <f aca="false">IFERROR(IF(AND(AC816="SIM",AG816="-",Y816="REVENDA"),(AB816/1+1)*AI816,IF(AND(AC816="SIM",AG816="Pneus",Y816="REVENDA"),(AB816/1+1)*(AI816-AH816),"")),"")</f>
        <v/>
      </c>
      <c r="AK816" s="48" t="str">
        <f aca="false">IF(AJ816="","",AJ816*17%)</f>
        <v/>
      </c>
      <c r="AL816" s="48" t="str">
        <f aca="false">IFERROR(IF(AC816="NÃO","",IF(AK816="","",IF(E816="Simples Nacional",BF816,IF(T816=0.12,U816*0.5833337002,IF(T816=0,AI816*0.07,U816))))),"")</f>
        <v/>
      </c>
      <c r="AM816" s="47" t="str">
        <f aca="false">IFERROR(IF(AC816="NÃO","",IF(OR(AG816="-",AG816="Pneus"),AK816-AL816,"")),"")</f>
        <v/>
      </c>
      <c r="AN816" s="48" t="str">
        <f aca="false">IF(AND(Y816="REVENDA",AC816="SIM",AG816="BIT"),((AB816/1+1)*AI816)*0.4117,"")</f>
        <v/>
      </c>
      <c r="AO816" s="48" t="str">
        <f aca="false">IF(AN816="","",AN816*17%)</f>
        <v/>
      </c>
      <c r="AP816" s="49" t="str">
        <f aca="false">IF(AN816="","",IF(T816=0.12,(U816*0.4117)*0.4117,IF(T816=0,(AI816*0.07)*0.4117,U816*0.4117)))</f>
        <v/>
      </c>
      <c r="AQ816" s="47" t="str">
        <f aca="false">IF(AN816="","",AO816-AP816)</f>
        <v/>
      </c>
      <c r="AR816" s="50" t="str">
        <f aca="false">IFERROR(IF(AND(AC816="SIM",Y816="REVENDA",LEFT(AG816,5)="ANEXO")*OR(AE816="ANEXO I",AF816="ANEXO II"),VLOOKUP(H816,Dados!G:I,2,0),""),"INSERIR MVA")</f>
        <v/>
      </c>
      <c r="AS816" s="48" t="str">
        <f aca="false">IF(LEFT(AG816,5)="ANEXO",VLOOKUP(AG816,Dados!$X$111:$Z$112,2,0)*(AI816-Q816),"")</f>
        <v/>
      </c>
      <c r="AT816" s="48" t="str">
        <f aca="false">IFERROR(IF(AR816="","",(AI816*AR816)+AI816),"INSERIR MVA")</f>
        <v/>
      </c>
      <c r="AU816" s="48" t="str">
        <f aca="false">IF(AT816="","",IF(AY816=0.04,U816,AS816*AY816))</f>
        <v/>
      </c>
      <c r="AV816" s="47" t="str">
        <f aca="false">IFERROR(IF(AU816="","",(VLOOKUP(AG816,Dados!$X$111:$Z$112,3,0)*AT816*0.17)),"INSERIR MVA")</f>
        <v/>
      </c>
      <c r="AW816" s="47" t="str">
        <f aca="false">IFERROR(IF(AR816="","",AV816-AU816),"")</f>
        <v/>
      </c>
      <c r="AX816" s="51" t="str">
        <f aca="false">IFERROR(IF(AC816="NÃO","",IF(AM816&lt;&gt;"",AM816-W816,IF(AQ816&lt;&gt;"",AQ816-W816,IF(AW816&lt;&gt;"",AW816-W816,"")))),"")</f>
        <v/>
      </c>
      <c r="AY816" s="46" t="str">
        <f aca="false">IFERROR(IF(ISNA(VLOOKUP(R816,Dados!$X$2:$Y$5,2,0)),VLOOKUP(D816,Dados!$X$7:$Y$33,2,0),VLOOKUP(R816,Dados!$X$2:$Y$5,2,0)),"")</f>
        <v/>
      </c>
      <c r="AZ816" s="52" t="str">
        <f aca="false">IF(C816="","",IF(AND(Y816="CONSUMO",AC816="NÃO")*OR(AG816="-",AG816="BIT"),IF(E816&lt;&gt;"",(AI816-(P816+L816-N816+Q816)*AY816)/0.83),""))</f>
        <v/>
      </c>
      <c r="BA816" s="51" t="str">
        <f aca="false">IF(AZ816="","",AZ816*0.17-((P816+L816-N816+Q816)*AY816))</f>
        <v/>
      </c>
      <c r="BB816" s="51" t="str">
        <f aca="false">IF(AND(Y816="CONSUMO",AG816="ANEXO I",AY816&gt;4%),(AI816-(P816+L816-N816+Q816)*0.0514)/0.83*(0.5177)*(0.17)-AI816*0.0514,IF(AND(Y816="CONSUMO",AG816="ANEXO II",AY816&gt;4%),(AI816-(P816+L816-N816+Q816)*0.041)/0.83*(0.3295)*(0.17)-AI816*0.041,IF(AND(Y816="CONSUMO",AG816="ANEXO I",AY816=4%),(AI816-(P816+L816-N816+Q816)*0.04)/0.83*(0.5177)*(0.17)-AI816*0.04,IF(AND(Y816="CONSUMO",AG816="ANEXO II",AY816=4%),(AI816-(P816+L816-N816+Q816)*0.04)/0.83*(0.3295)*(0.17)-AI816*0.04,""))))</f>
        <v/>
      </c>
      <c r="BC816" s="51" t="str">
        <f aca="false">IF(C816="","",IF(AND(Y816="CONSUMO",AC816="SIM")*OR(AG816="-",AG816="BIT"),IF(E816&lt;&gt;"",(AI816-(P816+L816-N816+Q816)*AY816)/0.83),""))</f>
        <v/>
      </c>
      <c r="BD816" s="51" t="str">
        <f aca="false">IF(BC816="","",BC816*0.17)</f>
        <v/>
      </c>
      <c r="BE816" s="51" t="str">
        <f aca="false">IF(I816=6908,0,IF(BC816="","",BD816-((P816+L816-N816+Q816)*AY816)))</f>
        <v/>
      </c>
      <c r="BF816" s="53" t="str">
        <f aca="false">IF(B816="","",IF(OR(B816="",E816="Regime Normal"),0,(AI816-Q816)*VLOOKUP(R816,Dados!$X$98:$Y$108,2,0)))</f>
        <v/>
      </c>
      <c r="BG816" s="54" t="str">
        <f aca="false">IFERROR(VLOOKUP(I816,Dados!$AC$27:$AD$43,2,0),IF(B816="","",IF(D816&lt;&gt;"MT",IF(AND(AC816="SIM",Y816="Revenda"),"2403",IF(AND(AC816="SIM",Y816="Consumo"),"2407",IF(AND(AC816="NÃO",Y816="Revenda"),"2102",IF(AND(AC816="NÃO",Y816="Consumo"),"2556",)))),REPLACE(I816,1,1,1))))</f>
        <v/>
      </c>
    </row>
    <row r="817" customFormat="false" ht="12.8" hidden="false" customHeight="true" outlineLevel="0" collapsed="false">
      <c r="Y817" s="45"/>
      <c r="Z817" s="46" t="str">
        <f aca="false">IF(B817="","",(IFERROR(VLOOKUP(H817,Dados!A$3:B$15000,2,0),"Não Encontrado")))</f>
        <v/>
      </c>
      <c r="AA817" s="46" t="str">
        <f aca="false">IF(B817="","",(IFERROR(VLOOKUP(G817,Dados!C$3:E$15000,3,0),"Não Encontrado")))</f>
        <v/>
      </c>
      <c r="AB817" s="46" t="str">
        <f aca="false">IFERROR(IF(Z817&lt;&gt;"Não Encontrado",Z817,IF(AA817&lt;&gt;"Não Encontrado",AA817,"")),"")</f>
        <v/>
      </c>
      <c r="AC817" s="45" t="str">
        <f aca="false">IF(B817="","",IF(AB817="","NÃO","SIM"))</f>
        <v/>
      </c>
      <c r="AD817" s="45" t="str">
        <f aca="false">IFERROR(VLOOKUP(G817,Dados!$P$3:$R$500,3,0),"")</f>
        <v/>
      </c>
      <c r="AE817" s="45" t="str">
        <f aca="false">IFERROR(VLOOKUP(G817,Dados!$K$3:$L$500,2,0),"")</f>
        <v/>
      </c>
      <c r="AF817" s="45" t="str">
        <f aca="false">IFERROR(VLOOKUP(G817,Dados!$M$3:$N$500,2,0),"")</f>
        <v/>
      </c>
      <c r="AG817" s="45" t="str">
        <f aca="false">IF(F817="","",IF(AND(AD817="",AE817="",AF817=""),"-",IF(AND(AD817="BIT",AE817="",AF817=""),"BIT",IF(AND(AE817="ANEXO I",AD817="",AF817=""),"ANEXO I",IF(AND(AF817="ANEXO II",AD817="",AE817=""),"ANEXO II","Escolher")))))</f>
        <v/>
      </c>
      <c r="AH817" s="45" t="str">
        <f aca="false">IF(AG817&lt;&gt;"Pneus","",IFERROR(VLOOKUP(R817,Dados!$X$2:$Z$5,3,0)*(AI817-Q817),VLOOKUP(D817,Dados!$X$7:$Z$33,3,0)*(AI817-Q817)))</f>
        <v/>
      </c>
      <c r="AI817" s="47" t="str">
        <f aca="false">IF(B817="","",P817+Q817+O817+M817+L817-N817)</f>
        <v/>
      </c>
      <c r="AJ817" s="48" t="str">
        <f aca="false">IFERROR(IF(AND(AC817="SIM",AG817="-",Y817="REVENDA"),(AB817/1+1)*AI817,IF(AND(AC817="SIM",AG817="Pneus",Y817="REVENDA"),(AB817/1+1)*(AI817-AH817),"")),"")</f>
        <v/>
      </c>
      <c r="AK817" s="48" t="str">
        <f aca="false">IF(AJ817="","",AJ817*17%)</f>
        <v/>
      </c>
      <c r="AL817" s="48" t="str">
        <f aca="false">IFERROR(IF(AC817="NÃO","",IF(AK817="","",IF(E817="Simples Nacional",BF817,IF(T817=0.12,U817*0.5833337002,IF(T817=0,AI817*0.07,U817))))),"")</f>
        <v/>
      </c>
      <c r="AM817" s="47" t="str">
        <f aca="false">IFERROR(IF(AC817="NÃO","",IF(OR(AG817="-",AG817="Pneus"),AK817-AL817,"")),"")</f>
        <v/>
      </c>
      <c r="AN817" s="48" t="str">
        <f aca="false">IF(AND(Y817="REVENDA",AC817="SIM",AG817="BIT"),((AB817/1+1)*AI817)*0.4117,"")</f>
        <v/>
      </c>
      <c r="AO817" s="48" t="str">
        <f aca="false">IF(AN817="","",AN817*17%)</f>
        <v/>
      </c>
      <c r="AP817" s="49" t="str">
        <f aca="false">IF(AN817="","",IF(T817=0.12,(U817*0.4117)*0.4117,IF(T817=0,(AI817*0.07)*0.4117,U817*0.4117)))</f>
        <v/>
      </c>
      <c r="AQ817" s="47" t="str">
        <f aca="false">IF(AN817="","",AO817-AP817)</f>
        <v/>
      </c>
      <c r="AR817" s="50" t="str">
        <f aca="false">IFERROR(IF(AND(AC817="SIM",Y817="REVENDA",LEFT(AG817,5)="ANEXO")*OR(AE817="ANEXO I",AF817="ANEXO II"),VLOOKUP(H817,Dados!G:I,2,0),""),"INSERIR MVA")</f>
        <v/>
      </c>
      <c r="AS817" s="48" t="str">
        <f aca="false">IF(LEFT(AG817,5)="ANEXO",VLOOKUP(AG817,Dados!$X$111:$Z$112,2,0)*(AI817-Q817),"")</f>
        <v/>
      </c>
      <c r="AT817" s="48" t="str">
        <f aca="false">IFERROR(IF(AR817="","",(AI817*AR817)+AI817),"INSERIR MVA")</f>
        <v/>
      </c>
      <c r="AU817" s="48" t="str">
        <f aca="false">IF(AT817="","",IF(AY817=0.04,U817,AS817*AY817))</f>
        <v/>
      </c>
      <c r="AV817" s="47" t="str">
        <f aca="false">IFERROR(IF(AU817="","",(VLOOKUP(AG817,Dados!$X$111:$Z$112,3,0)*AT817*0.17)),"INSERIR MVA")</f>
        <v/>
      </c>
      <c r="AW817" s="47" t="str">
        <f aca="false">IFERROR(IF(AR817="","",AV817-AU817),"")</f>
        <v/>
      </c>
      <c r="AX817" s="51" t="str">
        <f aca="false">IFERROR(IF(AC817="NÃO","",IF(AM817&lt;&gt;"",AM817-W817,IF(AQ817&lt;&gt;"",AQ817-W817,IF(AW817&lt;&gt;"",AW817-W817,"")))),"")</f>
        <v/>
      </c>
      <c r="AY817" s="46" t="str">
        <f aca="false">IFERROR(IF(ISNA(VLOOKUP(R817,Dados!$X$2:$Y$5,2,0)),VLOOKUP(D817,Dados!$X$7:$Y$33,2,0),VLOOKUP(R817,Dados!$X$2:$Y$5,2,0)),"")</f>
        <v/>
      </c>
      <c r="AZ817" s="52" t="str">
        <f aca="false">IF(C817="","",IF(AND(Y817="CONSUMO",AC817="NÃO")*OR(AG817="-",AG817="BIT"),IF(E817&lt;&gt;"",(AI817-(P817+L817-N817+Q817)*AY817)/0.83),""))</f>
        <v/>
      </c>
      <c r="BA817" s="51" t="str">
        <f aca="false">IF(AZ817="","",AZ817*0.17-((P817+L817-N817+Q817)*AY817))</f>
        <v/>
      </c>
      <c r="BB817" s="51" t="str">
        <f aca="false">IF(AND(Y817="CONSUMO",AG817="ANEXO I",AY817&gt;4%),(AI817-(P817+L817-N817+Q817)*0.0514)/0.83*(0.5177)*(0.17)-AI817*0.0514,IF(AND(Y817="CONSUMO",AG817="ANEXO II",AY817&gt;4%),(AI817-(P817+L817-N817+Q817)*0.041)/0.83*(0.3295)*(0.17)-AI817*0.041,IF(AND(Y817="CONSUMO",AG817="ANEXO I",AY817=4%),(AI817-(P817+L817-N817+Q817)*0.04)/0.83*(0.5177)*(0.17)-AI817*0.04,IF(AND(Y817="CONSUMO",AG817="ANEXO II",AY817=4%),(AI817-(P817+L817-N817+Q817)*0.04)/0.83*(0.3295)*(0.17)-AI817*0.04,""))))</f>
        <v/>
      </c>
      <c r="BC817" s="51" t="str">
        <f aca="false">IF(C817="","",IF(AND(Y817="CONSUMO",AC817="SIM")*OR(AG817="-",AG817="BIT"),IF(E817&lt;&gt;"",(AI817-(P817+L817-N817+Q817)*AY817)/0.83),""))</f>
        <v/>
      </c>
      <c r="BD817" s="51" t="str">
        <f aca="false">IF(BC817="","",BC817*0.17)</f>
        <v/>
      </c>
      <c r="BE817" s="51" t="str">
        <f aca="false">IF(I817=6908,0,IF(BC817="","",BD817-((P817+L817-N817+Q817)*AY817)))</f>
        <v/>
      </c>
      <c r="BF817" s="53" t="str">
        <f aca="false">IF(B817="","",IF(OR(B817="",E817="Regime Normal"),0,(AI817-Q817)*VLOOKUP(R817,Dados!$X$98:$Y$108,2,0)))</f>
        <v/>
      </c>
      <c r="BG817" s="54" t="str">
        <f aca="false">IFERROR(VLOOKUP(I817,Dados!$AC$27:$AD$43,2,0),IF(B817="","",IF(D817&lt;&gt;"MT",IF(AND(AC817="SIM",Y817="Revenda"),"2403",IF(AND(AC817="SIM",Y817="Consumo"),"2407",IF(AND(AC817="NÃO",Y817="Revenda"),"2102",IF(AND(AC817="NÃO",Y817="Consumo"),"2556",)))),REPLACE(I817,1,1,1))))</f>
        <v/>
      </c>
    </row>
    <row r="818" customFormat="false" ht="12.8" hidden="false" customHeight="true" outlineLevel="0" collapsed="false">
      <c r="Y818" s="45"/>
      <c r="Z818" s="46" t="str">
        <f aca="false">IF(B818="","",(IFERROR(VLOOKUP(H818,Dados!A$3:B$15000,2,0),"Não Encontrado")))</f>
        <v/>
      </c>
      <c r="AA818" s="46" t="str">
        <f aca="false">IF(B818="","",(IFERROR(VLOOKUP(G818,Dados!C$3:E$15000,3,0),"Não Encontrado")))</f>
        <v/>
      </c>
      <c r="AB818" s="46" t="str">
        <f aca="false">IFERROR(IF(Z818&lt;&gt;"Não Encontrado",Z818,IF(AA818&lt;&gt;"Não Encontrado",AA818,"")),"")</f>
        <v/>
      </c>
      <c r="AC818" s="45" t="str">
        <f aca="false">IF(B818="","",IF(AB818="","NÃO","SIM"))</f>
        <v/>
      </c>
      <c r="AD818" s="45" t="str">
        <f aca="false">IFERROR(VLOOKUP(G818,Dados!$P$3:$R$500,3,0),"")</f>
        <v/>
      </c>
      <c r="AE818" s="45" t="str">
        <f aca="false">IFERROR(VLOOKUP(G818,Dados!$K$3:$L$500,2,0),"")</f>
        <v/>
      </c>
      <c r="AF818" s="45" t="str">
        <f aca="false">IFERROR(VLOOKUP(G818,Dados!$M$3:$N$500,2,0),"")</f>
        <v/>
      </c>
      <c r="AG818" s="45" t="str">
        <f aca="false">IF(F818="","",IF(AND(AD818="",AE818="",AF818=""),"-",IF(AND(AD818="BIT",AE818="",AF818=""),"BIT",IF(AND(AE818="ANEXO I",AD818="",AF818=""),"ANEXO I",IF(AND(AF818="ANEXO II",AD818="",AE818=""),"ANEXO II","Escolher")))))</f>
        <v/>
      </c>
      <c r="AH818" s="45" t="str">
        <f aca="false">IF(AG818&lt;&gt;"Pneus","",IFERROR(VLOOKUP(R818,Dados!$X$2:$Z$5,3,0)*(AI818-Q818),VLOOKUP(D818,Dados!$X$7:$Z$33,3,0)*(AI818-Q818)))</f>
        <v/>
      </c>
      <c r="AI818" s="47" t="str">
        <f aca="false">IF(B818="","",P818+Q818+O818+M818+L818-N818)</f>
        <v/>
      </c>
      <c r="AJ818" s="48" t="str">
        <f aca="false">IFERROR(IF(AND(AC818="SIM",AG818="-",Y818="REVENDA"),(AB818/1+1)*AI818,IF(AND(AC818="SIM",AG818="Pneus",Y818="REVENDA"),(AB818/1+1)*(AI818-AH818),"")),"")</f>
        <v/>
      </c>
      <c r="AK818" s="48" t="str">
        <f aca="false">IF(AJ818="","",AJ818*17%)</f>
        <v/>
      </c>
      <c r="AL818" s="48" t="str">
        <f aca="false">IFERROR(IF(AC818="NÃO","",IF(AK818="","",IF(E818="Simples Nacional",BF818,IF(T818=0.12,U818*0.5833337002,IF(T818=0,AI818*0.07,U818))))),"")</f>
        <v/>
      </c>
      <c r="AM818" s="47" t="str">
        <f aca="false">IFERROR(IF(AC818="NÃO","",IF(OR(AG818="-",AG818="Pneus"),AK818-AL818,"")),"")</f>
        <v/>
      </c>
      <c r="AN818" s="48" t="str">
        <f aca="false">IF(AND(Y818="REVENDA",AC818="SIM",AG818="BIT"),((AB818/1+1)*AI818)*0.4117,"")</f>
        <v/>
      </c>
      <c r="AO818" s="48" t="str">
        <f aca="false">IF(AN818="","",AN818*17%)</f>
        <v/>
      </c>
      <c r="AP818" s="49" t="str">
        <f aca="false">IF(AN818="","",IF(T818=0.12,(U818*0.4117)*0.4117,IF(T818=0,(AI818*0.07)*0.4117,U818*0.4117)))</f>
        <v/>
      </c>
      <c r="AQ818" s="47" t="str">
        <f aca="false">IF(AN818="","",AO818-AP818)</f>
        <v/>
      </c>
      <c r="AR818" s="50" t="str">
        <f aca="false">IFERROR(IF(AND(AC818="SIM",Y818="REVENDA",LEFT(AG818,5)="ANEXO")*OR(AE818="ANEXO I",AF818="ANEXO II"),VLOOKUP(H818,Dados!G:I,2,0),""),"INSERIR MVA")</f>
        <v/>
      </c>
      <c r="AS818" s="48" t="str">
        <f aca="false">IF(LEFT(AG818,5)="ANEXO",VLOOKUP(AG818,Dados!$X$111:$Z$112,2,0)*(AI818-Q818),"")</f>
        <v/>
      </c>
      <c r="AT818" s="48" t="str">
        <f aca="false">IFERROR(IF(AR818="","",(AI818*AR818)+AI818),"INSERIR MVA")</f>
        <v/>
      </c>
      <c r="AU818" s="48" t="str">
        <f aca="false">IF(AT818="","",IF(AY818=0.04,U818,AS818*AY818))</f>
        <v/>
      </c>
      <c r="AV818" s="47" t="str">
        <f aca="false">IFERROR(IF(AU818="","",(VLOOKUP(AG818,Dados!$X$111:$Z$112,3,0)*AT818*0.17)),"INSERIR MVA")</f>
        <v/>
      </c>
      <c r="AW818" s="47" t="str">
        <f aca="false">IFERROR(IF(AR818="","",AV818-AU818),"")</f>
        <v/>
      </c>
      <c r="AX818" s="51" t="str">
        <f aca="false">IFERROR(IF(AC818="NÃO","",IF(AM818&lt;&gt;"",AM818-W818,IF(AQ818&lt;&gt;"",AQ818-W818,IF(AW818&lt;&gt;"",AW818-W818,"")))),"")</f>
        <v/>
      </c>
      <c r="AY818" s="46" t="str">
        <f aca="false">IFERROR(IF(ISNA(VLOOKUP(R818,Dados!$X$2:$Y$5,2,0)),VLOOKUP(D818,Dados!$X$7:$Y$33,2,0),VLOOKUP(R818,Dados!$X$2:$Y$5,2,0)),"")</f>
        <v/>
      </c>
      <c r="AZ818" s="52" t="str">
        <f aca="false">IF(C818="","",IF(AND(Y818="CONSUMO",AC818="NÃO")*OR(AG818="-",AG818="BIT"),IF(E818&lt;&gt;"",(AI818-(P818+L818-N818+Q818)*AY818)/0.83),""))</f>
        <v/>
      </c>
      <c r="BA818" s="51" t="str">
        <f aca="false">IF(AZ818="","",AZ818*0.17-((P818+L818-N818+Q818)*AY818))</f>
        <v/>
      </c>
      <c r="BB818" s="51" t="str">
        <f aca="false">IF(AND(Y818="CONSUMO",AG818="ANEXO I",AY818&gt;4%),(AI818-(P818+L818-N818+Q818)*0.0514)/0.83*(0.5177)*(0.17)-AI818*0.0514,IF(AND(Y818="CONSUMO",AG818="ANEXO II",AY818&gt;4%),(AI818-(P818+L818-N818+Q818)*0.041)/0.83*(0.3295)*(0.17)-AI818*0.041,IF(AND(Y818="CONSUMO",AG818="ANEXO I",AY818=4%),(AI818-(P818+L818-N818+Q818)*0.04)/0.83*(0.5177)*(0.17)-AI818*0.04,IF(AND(Y818="CONSUMO",AG818="ANEXO II",AY818=4%),(AI818-(P818+L818-N818+Q818)*0.04)/0.83*(0.3295)*(0.17)-AI818*0.04,""))))</f>
        <v/>
      </c>
      <c r="BC818" s="51" t="str">
        <f aca="false">IF(C818="","",IF(AND(Y818="CONSUMO",AC818="SIM")*OR(AG818="-",AG818="BIT"),IF(E818&lt;&gt;"",(AI818-(P818+L818-N818+Q818)*AY818)/0.83),""))</f>
        <v/>
      </c>
      <c r="BD818" s="51" t="str">
        <f aca="false">IF(BC818="","",BC818*0.17)</f>
        <v/>
      </c>
      <c r="BE818" s="51" t="str">
        <f aca="false">IF(I818=6908,0,IF(BC818="","",BD818-((P818+L818-N818+Q818)*AY818)))</f>
        <v/>
      </c>
      <c r="BF818" s="53" t="str">
        <f aca="false">IF(B818="","",IF(OR(B818="",E818="Regime Normal"),0,(AI818-Q818)*VLOOKUP(R818,Dados!$X$98:$Y$108,2,0)))</f>
        <v/>
      </c>
      <c r="BG818" s="54" t="str">
        <f aca="false">IFERROR(VLOOKUP(I818,Dados!$AC$27:$AD$43,2,0),IF(B818="","",IF(D818&lt;&gt;"MT",IF(AND(AC818="SIM",Y818="Revenda"),"2403",IF(AND(AC818="SIM",Y818="Consumo"),"2407",IF(AND(AC818="NÃO",Y818="Revenda"),"2102",IF(AND(AC818="NÃO",Y818="Consumo"),"2556",)))),REPLACE(I818,1,1,1))))</f>
        <v/>
      </c>
    </row>
    <row r="819" customFormat="false" ht="12.8" hidden="false" customHeight="true" outlineLevel="0" collapsed="false">
      <c r="Y819" s="45"/>
      <c r="Z819" s="46" t="str">
        <f aca="false">IF(B819="","",(IFERROR(VLOOKUP(H819,Dados!A$3:B$15000,2,0),"Não Encontrado")))</f>
        <v/>
      </c>
      <c r="AA819" s="46" t="str">
        <f aca="false">IF(B819="","",(IFERROR(VLOOKUP(G819,Dados!C$3:E$15000,3,0),"Não Encontrado")))</f>
        <v/>
      </c>
      <c r="AB819" s="46" t="str">
        <f aca="false">IFERROR(IF(Z819&lt;&gt;"Não Encontrado",Z819,IF(AA819&lt;&gt;"Não Encontrado",AA819,"")),"")</f>
        <v/>
      </c>
      <c r="AC819" s="45" t="str">
        <f aca="false">IF(B819="","",IF(AB819="","NÃO","SIM"))</f>
        <v/>
      </c>
      <c r="AD819" s="45" t="str">
        <f aca="false">IFERROR(VLOOKUP(G819,Dados!$P$3:$R$500,3,0),"")</f>
        <v/>
      </c>
      <c r="AE819" s="45" t="str">
        <f aca="false">IFERROR(VLOOKUP(G819,Dados!$K$3:$L$500,2,0),"")</f>
        <v/>
      </c>
      <c r="AF819" s="45" t="str">
        <f aca="false">IFERROR(VLOOKUP(G819,Dados!$M$3:$N$500,2,0),"")</f>
        <v/>
      </c>
      <c r="AG819" s="45" t="str">
        <f aca="false">IF(F819="","",IF(AND(AD819="",AE819="",AF819=""),"-",IF(AND(AD819="BIT",AE819="",AF819=""),"BIT",IF(AND(AE819="ANEXO I",AD819="",AF819=""),"ANEXO I",IF(AND(AF819="ANEXO II",AD819="",AE819=""),"ANEXO II","Escolher")))))</f>
        <v/>
      </c>
      <c r="AH819" s="45" t="str">
        <f aca="false">IF(AG819&lt;&gt;"Pneus","",IFERROR(VLOOKUP(R819,Dados!$X$2:$Z$5,3,0)*(AI819-Q819),VLOOKUP(D819,Dados!$X$7:$Z$33,3,0)*(AI819-Q819)))</f>
        <v/>
      </c>
      <c r="AI819" s="47" t="str">
        <f aca="false">IF(B819="","",P819+Q819+O819+M819+L819-N819)</f>
        <v/>
      </c>
      <c r="AJ819" s="48" t="str">
        <f aca="false">IFERROR(IF(AND(AC819="SIM",AG819="-",Y819="REVENDA"),(AB819/1+1)*AI819,IF(AND(AC819="SIM",AG819="Pneus",Y819="REVENDA"),(AB819/1+1)*(AI819-AH819),"")),"")</f>
        <v/>
      </c>
      <c r="AK819" s="48" t="str">
        <f aca="false">IF(AJ819="","",AJ819*17%)</f>
        <v/>
      </c>
      <c r="AL819" s="48" t="str">
        <f aca="false">IFERROR(IF(AC819="NÃO","",IF(AK819="","",IF(E819="Simples Nacional",BF819,IF(T819=0.12,U819*0.5833337002,IF(T819=0,AI819*0.07,U819))))),"")</f>
        <v/>
      </c>
      <c r="AM819" s="47" t="str">
        <f aca="false">IFERROR(IF(AC819="NÃO","",IF(OR(AG819="-",AG819="Pneus"),AK819-AL819,"")),"")</f>
        <v/>
      </c>
      <c r="AN819" s="48" t="str">
        <f aca="false">IF(AND(Y819="REVENDA",AC819="SIM",AG819="BIT"),((AB819/1+1)*AI819)*0.4117,"")</f>
        <v/>
      </c>
      <c r="AO819" s="48" t="str">
        <f aca="false">IF(AN819="","",AN819*17%)</f>
        <v/>
      </c>
      <c r="AP819" s="49" t="str">
        <f aca="false">IF(AN819="","",IF(T819=0.12,(U819*0.4117)*0.4117,IF(T819=0,(AI819*0.07)*0.4117,U819*0.4117)))</f>
        <v/>
      </c>
      <c r="AQ819" s="47" t="str">
        <f aca="false">IF(AN819="","",AO819-AP819)</f>
        <v/>
      </c>
      <c r="AR819" s="50" t="str">
        <f aca="false">IFERROR(IF(AND(AC819="SIM",Y819="REVENDA",LEFT(AG819,5)="ANEXO")*OR(AE819="ANEXO I",AF819="ANEXO II"),VLOOKUP(H819,Dados!G:I,2,0),""),"INSERIR MVA")</f>
        <v/>
      </c>
      <c r="AS819" s="48" t="str">
        <f aca="false">IF(LEFT(AG819,5)="ANEXO",VLOOKUP(AG819,Dados!$X$111:$Z$112,2,0)*(AI819-Q819),"")</f>
        <v/>
      </c>
      <c r="AT819" s="48" t="str">
        <f aca="false">IFERROR(IF(AR819="","",(AI819*AR819)+AI819),"INSERIR MVA")</f>
        <v/>
      </c>
      <c r="AU819" s="48" t="str">
        <f aca="false">IF(AT819="","",IF(AY819=0.04,U819,AS819*AY819))</f>
        <v/>
      </c>
      <c r="AV819" s="47" t="str">
        <f aca="false">IFERROR(IF(AU819="","",(VLOOKUP(AG819,Dados!$X$111:$Z$112,3,0)*AT819*0.17)),"INSERIR MVA")</f>
        <v/>
      </c>
      <c r="AW819" s="47" t="str">
        <f aca="false">IFERROR(IF(AR819="","",AV819-AU819),"")</f>
        <v/>
      </c>
      <c r="AX819" s="51" t="str">
        <f aca="false">IFERROR(IF(AC819="NÃO","",IF(AM819&lt;&gt;"",AM819-W819,IF(AQ819&lt;&gt;"",AQ819-W819,IF(AW819&lt;&gt;"",AW819-W819,"")))),"")</f>
        <v/>
      </c>
      <c r="AY819" s="46" t="str">
        <f aca="false">IFERROR(IF(ISNA(VLOOKUP(R819,Dados!$X$2:$Y$5,2,0)),VLOOKUP(D819,Dados!$X$7:$Y$33,2,0),VLOOKUP(R819,Dados!$X$2:$Y$5,2,0)),"")</f>
        <v/>
      </c>
      <c r="AZ819" s="52" t="str">
        <f aca="false">IF(C819="","",IF(AND(Y819="CONSUMO",AC819="NÃO")*OR(AG819="-",AG819="BIT"),IF(E819&lt;&gt;"",(AI819-(P819+L819-N819+Q819)*AY819)/0.83),""))</f>
        <v/>
      </c>
      <c r="BA819" s="51" t="str">
        <f aca="false">IF(AZ819="","",AZ819*0.17-((P819+L819-N819+Q819)*AY819))</f>
        <v/>
      </c>
      <c r="BB819" s="51" t="str">
        <f aca="false">IF(AND(Y819="CONSUMO",AG819="ANEXO I",AY819&gt;4%),(AI819-(P819+L819-N819+Q819)*0.0514)/0.83*(0.5177)*(0.17)-AI819*0.0514,IF(AND(Y819="CONSUMO",AG819="ANEXO II",AY819&gt;4%),(AI819-(P819+L819-N819+Q819)*0.041)/0.83*(0.3295)*(0.17)-AI819*0.041,IF(AND(Y819="CONSUMO",AG819="ANEXO I",AY819=4%),(AI819-(P819+L819-N819+Q819)*0.04)/0.83*(0.5177)*(0.17)-AI819*0.04,IF(AND(Y819="CONSUMO",AG819="ANEXO II",AY819=4%),(AI819-(P819+L819-N819+Q819)*0.04)/0.83*(0.3295)*(0.17)-AI819*0.04,""))))</f>
        <v/>
      </c>
      <c r="BC819" s="51" t="str">
        <f aca="false">IF(C819="","",IF(AND(Y819="CONSUMO",AC819="SIM")*OR(AG819="-",AG819="BIT"),IF(E819&lt;&gt;"",(AI819-(P819+L819-N819+Q819)*AY819)/0.83),""))</f>
        <v/>
      </c>
      <c r="BD819" s="51" t="str">
        <f aca="false">IF(BC819="","",BC819*0.17)</f>
        <v/>
      </c>
      <c r="BE819" s="51" t="str">
        <f aca="false">IF(I819=6908,0,IF(BC819="","",BD819-((P819+L819-N819+Q819)*AY819)))</f>
        <v/>
      </c>
      <c r="BF819" s="53" t="str">
        <f aca="false">IF(B819="","",IF(OR(B819="",E819="Regime Normal"),0,(AI819-Q819)*VLOOKUP(R819,Dados!$X$98:$Y$108,2,0)))</f>
        <v/>
      </c>
      <c r="BG819" s="54" t="str">
        <f aca="false">IFERROR(VLOOKUP(I819,Dados!$AC$27:$AD$43,2,0),IF(B819="","",IF(D819&lt;&gt;"MT",IF(AND(AC819="SIM",Y819="Revenda"),"2403",IF(AND(AC819="SIM",Y819="Consumo"),"2407",IF(AND(AC819="NÃO",Y819="Revenda"),"2102",IF(AND(AC819="NÃO",Y819="Consumo"),"2556",)))),REPLACE(I819,1,1,1))))</f>
        <v/>
      </c>
    </row>
    <row r="820" customFormat="false" ht="12.8" hidden="false" customHeight="true" outlineLevel="0" collapsed="false">
      <c r="Y820" s="45"/>
      <c r="Z820" s="46" t="str">
        <f aca="false">IF(B820="","",(IFERROR(VLOOKUP(H820,Dados!A$3:B$15000,2,0),"Não Encontrado")))</f>
        <v/>
      </c>
      <c r="AA820" s="46" t="str">
        <f aca="false">IF(B820="","",(IFERROR(VLOOKUP(G820,Dados!C$3:E$15000,3,0),"Não Encontrado")))</f>
        <v/>
      </c>
      <c r="AB820" s="46" t="str">
        <f aca="false">IFERROR(IF(Z820&lt;&gt;"Não Encontrado",Z820,IF(AA820&lt;&gt;"Não Encontrado",AA820,"")),"")</f>
        <v/>
      </c>
      <c r="AC820" s="45" t="str">
        <f aca="false">IF(B820="","",IF(AB820="","NÃO","SIM"))</f>
        <v/>
      </c>
      <c r="AD820" s="45" t="str">
        <f aca="false">IFERROR(VLOOKUP(G820,Dados!$P$3:$R$500,3,0),"")</f>
        <v/>
      </c>
      <c r="AE820" s="45" t="str">
        <f aca="false">IFERROR(VLOOKUP(G820,Dados!$K$3:$L$500,2,0),"")</f>
        <v/>
      </c>
      <c r="AF820" s="45" t="str">
        <f aca="false">IFERROR(VLOOKUP(G820,Dados!$M$3:$N$500,2,0),"")</f>
        <v/>
      </c>
      <c r="AG820" s="45" t="str">
        <f aca="false">IF(F820="","",IF(AND(AD820="",AE820="",AF820=""),"-",IF(AND(AD820="BIT",AE820="",AF820=""),"BIT",IF(AND(AE820="ANEXO I",AD820="",AF820=""),"ANEXO I",IF(AND(AF820="ANEXO II",AD820="",AE820=""),"ANEXO II","Escolher")))))</f>
        <v/>
      </c>
      <c r="AH820" s="45" t="str">
        <f aca="false">IF(AG820&lt;&gt;"Pneus","",IFERROR(VLOOKUP(R820,Dados!$X$2:$Z$5,3,0)*(AI820-Q820),VLOOKUP(D820,Dados!$X$7:$Z$33,3,0)*(AI820-Q820)))</f>
        <v/>
      </c>
      <c r="AI820" s="47" t="str">
        <f aca="false">IF(B820="","",P820+Q820+O820+M820+L820-N820)</f>
        <v/>
      </c>
      <c r="AJ820" s="48" t="str">
        <f aca="false">IFERROR(IF(AND(AC820="SIM",AG820="-",Y820="REVENDA"),(AB820/1+1)*AI820,IF(AND(AC820="SIM",AG820="Pneus",Y820="REVENDA"),(AB820/1+1)*(AI820-AH820),"")),"")</f>
        <v/>
      </c>
      <c r="AK820" s="48" t="str">
        <f aca="false">IF(AJ820="","",AJ820*17%)</f>
        <v/>
      </c>
      <c r="AL820" s="48" t="str">
        <f aca="false">IFERROR(IF(AC820="NÃO","",IF(AK820="","",IF(E820="Simples Nacional",BF820,IF(T820=0.12,U820*0.5833337002,IF(T820=0,AI820*0.07,U820))))),"")</f>
        <v/>
      </c>
      <c r="AM820" s="47" t="str">
        <f aca="false">IFERROR(IF(AC820="NÃO","",IF(OR(AG820="-",AG820="Pneus"),AK820-AL820,"")),"")</f>
        <v/>
      </c>
      <c r="AN820" s="48" t="str">
        <f aca="false">IF(AND(Y820="REVENDA",AC820="SIM",AG820="BIT"),((AB820/1+1)*AI820)*0.4117,"")</f>
        <v/>
      </c>
      <c r="AO820" s="48" t="str">
        <f aca="false">IF(AN820="","",AN820*17%)</f>
        <v/>
      </c>
      <c r="AP820" s="49" t="str">
        <f aca="false">IF(AN820="","",IF(T820=0.12,(U820*0.4117)*0.4117,IF(T820=0,(AI820*0.07)*0.4117,U820*0.4117)))</f>
        <v/>
      </c>
      <c r="AQ820" s="47" t="str">
        <f aca="false">IF(AN820="","",AO820-AP820)</f>
        <v/>
      </c>
      <c r="AR820" s="50" t="str">
        <f aca="false">IFERROR(IF(AND(AC820="SIM",Y820="REVENDA",LEFT(AG820,5)="ANEXO")*OR(AE820="ANEXO I",AF820="ANEXO II"),VLOOKUP(H820,Dados!G:I,2,0),""),"INSERIR MVA")</f>
        <v/>
      </c>
      <c r="AS820" s="48" t="str">
        <f aca="false">IF(LEFT(AG820,5)="ANEXO",VLOOKUP(AG820,Dados!$X$111:$Z$112,2,0)*(AI820-Q820),"")</f>
        <v/>
      </c>
      <c r="AT820" s="48" t="str">
        <f aca="false">IFERROR(IF(AR820="","",(AI820*AR820)+AI820),"INSERIR MVA")</f>
        <v/>
      </c>
      <c r="AU820" s="48" t="str">
        <f aca="false">IF(AT820="","",IF(AY820=0.04,U820,AS820*AY820))</f>
        <v/>
      </c>
      <c r="AV820" s="47" t="str">
        <f aca="false">IFERROR(IF(AU820="","",(VLOOKUP(AG820,Dados!$X$111:$Z$112,3,0)*AT820*0.17)),"INSERIR MVA")</f>
        <v/>
      </c>
      <c r="AW820" s="47" t="str">
        <f aca="false">IFERROR(IF(AR820="","",AV820-AU820),"")</f>
        <v/>
      </c>
      <c r="AX820" s="51" t="str">
        <f aca="false">IFERROR(IF(AC820="NÃO","",IF(AM820&lt;&gt;"",AM820-W820,IF(AQ820&lt;&gt;"",AQ820-W820,IF(AW820&lt;&gt;"",AW820-W820,"")))),"")</f>
        <v/>
      </c>
      <c r="AY820" s="46" t="str">
        <f aca="false">IFERROR(IF(ISNA(VLOOKUP(R820,Dados!$X$2:$Y$5,2,0)),VLOOKUP(D820,Dados!$X$7:$Y$33,2,0),VLOOKUP(R820,Dados!$X$2:$Y$5,2,0)),"")</f>
        <v/>
      </c>
      <c r="AZ820" s="52" t="str">
        <f aca="false">IF(C820="","",IF(AND(Y820="CONSUMO",AC820="NÃO")*OR(AG820="-",AG820="BIT"),IF(E820&lt;&gt;"",(AI820-(P820+L820-N820+Q820)*AY820)/0.83),""))</f>
        <v/>
      </c>
      <c r="BA820" s="51" t="str">
        <f aca="false">IF(AZ820="","",AZ820*0.17-((P820+L820-N820+Q820)*AY820))</f>
        <v/>
      </c>
      <c r="BB820" s="51" t="str">
        <f aca="false">IF(AND(Y820="CONSUMO",AG820="ANEXO I",AY820&gt;4%),(AI820-(P820+L820-N820+Q820)*0.0514)/0.83*(0.5177)*(0.17)-AI820*0.0514,IF(AND(Y820="CONSUMO",AG820="ANEXO II",AY820&gt;4%),(AI820-(P820+L820-N820+Q820)*0.041)/0.83*(0.3295)*(0.17)-AI820*0.041,IF(AND(Y820="CONSUMO",AG820="ANEXO I",AY820=4%),(AI820-(P820+L820-N820+Q820)*0.04)/0.83*(0.5177)*(0.17)-AI820*0.04,IF(AND(Y820="CONSUMO",AG820="ANEXO II",AY820=4%),(AI820-(P820+L820-N820+Q820)*0.04)/0.83*(0.3295)*(0.17)-AI820*0.04,""))))</f>
        <v/>
      </c>
      <c r="BC820" s="51" t="str">
        <f aca="false">IF(C820="","",IF(AND(Y820="CONSUMO",AC820="SIM")*OR(AG820="-",AG820="BIT"),IF(E820&lt;&gt;"",(AI820-(P820+L820-N820+Q820)*AY820)/0.83),""))</f>
        <v/>
      </c>
      <c r="BD820" s="51" t="str">
        <f aca="false">IF(BC820="","",BC820*0.17)</f>
        <v/>
      </c>
      <c r="BE820" s="51" t="str">
        <f aca="false">IF(I820=6908,0,IF(BC820="","",BD820-((P820+L820-N820+Q820)*AY820)))</f>
        <v/>
      </c>
      <c r="BF820" s="53" t="str">
        <f aca="false">IF(B820="","",IF(OR(B820="",E820="Regime Normal"),0,(AI820-Q820)*VLOOKUP(R820,Dados!$X$98:$Y$108,2,0)))</f>
        <v/>
      </c>
      <c r="BG820" s="54" t="str">
        <f aca="false">IFERROR(VLOOKUP(I820,Dados!$AC$27:$AD$43,2,0),IF(B820="","",IF(D820&lt;&gt;"MT",IF(AND(AC820="SIM",Y820="Revenda"),"2403",IF(AND(AC820="SIM",Y820="Consumo"),"2407",IF(AND(AC820="NÃO",Y820="Revenda"),"2102",IF(AND(AC820="NÃO",Y820="Consumo"),"2556",)))),REPLACE(I820,1,1,1))))</f>
        <v/>
      </c>
    </row>
    <row r="821" customFormat="false" ht="12.8" hidden="false" customHeight="true" outlineLevel="0" collapsed="false">
      <c r="Y821" s="45"/>
      <c r="Z821" s="46" t="str">
        <f aca="false">IF(B821="","",(IFERROR(VLOOKUP(H821,Dados!A$3:B$15000,2,0),"Não Encontrado")))</f>
        <v/>
      </c>
      <c r="AA821" s="46" t="str">
        <f aca="false">IF(B821="","",(IFERROR(VLOOKUP(G821,Dados!C$3:E$15000,3,0),"Não Encontrado")))</f>
        <v/>
      </c>
      <c r="AB821" s="46" t="str">
        <f aca="false">IFERROR(IF(Z821&lt;&gt;"Não Encontrado",Z821,IF(AA821&lt;&gt;"Não Encontrado",AA821,"")),"")</f>
        <v/>
      </c>
      <c r="AC821" s="45" t="str">
        <f aca="false">IF(B821="","",IF(AB821="","NÃO","SIM"))</f>
        <v/>
      </c>
      <c r="AD821" s="45" t="str">
        <f aca="false">IFERROR(VLOOKUP(G821,Dados!$P$3:$R$500,3,0),"")</f>
        <v/>
      </c>
      <c r="AE821" s="45" t="str">
        <f aca="false">IFERROR(VLOOKUP(G821,Dados!$K$3:$L$500,2,0),"")</f>
        <v/>
      </c>
      <c r="AF821" s="45" t="str">
        <f aca="false">IFERROR(VLOOKUP(G821,Dados!$M$3:$N$500,2,0),"")</f>
        <v/>
      </c>
      <c r="AG821" s="45" t="str">
        <f aca="false">IF(F821="","",IF(AND(AD821="",AE821="",AF821=""),"-",IF(AND(AD821="BIT",AE821="",AF821=""),"BIT",IF(AND(AE821="ANEXO I",AD821="",AF821=""),"ANEXO I",IF(AND(AF821="ANEXO II",AD821="",AE821=""),"ANEXO II","Escolher")))))</f>
        <v/>
      </c>
      <c r="AH821" s="45" t="str">
        <f aca="false">IF(AG821&lt;&gt;"Pneus","",IFERROR(VLOOKUP(R821,Dados!$X$2:$Z$5,3,0)*(AI821-Q821),VLOOKUP(D821,Dados!$X$7:$Z$33,3,0)*(AI821-Q821)))</f>
        <v/>
      </c>
      <c r="AI821" s="47" t="str">
        <f aca="false">IF(B821="","",P821+Q821+O821+M821+L821-N821)</f>
        <v/>
      </c>
      <c r="AJ821" s="48" t="str">
        <f aca="false">IFERROR(IF(AND(AC821="SIM",AG821="-",Y821="REVENDA"),(AB821/1+1)*AI821,IF(AND(AC821="SIM",AG821="Pneus",Y821="REVENDA"),(AB821/1+1)*(AI821-AH821),"")),"")</f>
        <v/>
      </c>
      <c r="AK821" s="48" t="str">
        <f aca="false">IF(AJ821="","",AJ821*17%)</f>
        <v/>
      </c>
      <c r="AL821" s="48" t="str">
        <f aca="false">IFERROR(IF(AC821="NÃO","",IF(AK821="","",IF(E821="Simples Nacional",BF821,IF(T821=0.12,U821*0.5833337002,IF(T821=0,AI821*0.07,U821))))),"")</f>
        <v/>
      </c>
      <c r="AM821" s="47" t="str">
        <f aca="false">IFERROR(IF(AC821="NÃO","",IF(OR(AG821="-",AG821="Pneus"),AK821-AL821,"")),"")</f>
        <v/>
      </c>
      <c r="AN821" s="48" t="str">
        <f aca="false">IF(AND(Y821="REVENDA",AC821="SIM",AG821="BIT"),((AB821/1+1)*AI821)*0.4117,"")</f>
        <v/>
      </c>
      <c r="AO821" s="48" t="str">
        <f aca="false">IF(AN821="","",AN821*17%)</f>
        <v/>
      </c>
      <c r="AP821" s="49" t="str">
        <f aca="false">IF(AN821="","",IF(T821=0.12,(U821*0.4117)*0.4117,IF(T821=0,(AI821*0.07)*0.4117,U821*0.4117)))</f>
        <v/>
      </c>
      <c r="AQ821" s="47" t="str">
        <f aca="false">IF(AN821="","",AO821-AP821)</f>
        <v/>
      </c>
      <c r="AR821" s="50" t="str">
        <f aca="false">IFERROR(IF(AND(AC821="SIM",Y821="REVENDA",LEFT(AG821,5)="ANEXO")*OR(AE821="ANEXO I",AF821="ANEXO II"),VLOOKUP(H821,Dados!G:I,2,0),""),"INSERIR MVA")</f>
        <v/>
      </c>
      <c r="AS821" s="48" t="str">
        <f aca="false">IF(LEFT(AG821,5)="ANEXO",VLOOKUP(AG821,Dados!$X$111:$Z$112,2,0)*(AI821-Q821),"")</f>
        <v/>
      </c>
      <c r="AT821" s="48" t="str">
        <f aca="false">IFERROR(IF(AR821="","",(AI821*AR821)+AI821),"INSERIR MVA")</f>
        <v/>
      </c>
      <c r="AU821" s="48" t="str">
        <f aca="false">IF(AT821="","",IF(AY821=0.04,U821,AS821*AY821))</f>
        <v/>
      </c>
      <c r="AV821" s="47" t="str">
        <f aca="false">IFERROR(IF(AU821="","",(VLOOKUP(AG821,Dados!$X$111:$Z$112,3,0)*AT821*0.17)),"INSERIR MVA")</f>
        <v/>
      </c>
      <c r="AW821" s="47" t="str">
        <f aca="false">IFERROR(IF(AR821="","",AV821-AU821),"")</f>
        <v/>
      </c>
      <c r="AX821" s="51" t="str">
        <f aca="false">IFERROR(IF(AC821="NÃO","",IF(AM821&lt;&gt;"",AM821-W821,IF(AQ821&lt;&gt;"",AQ821-W821,IF(AW821&lt;&gt;"",AW821-W821,"")))),"")</f>
        <v/>
      </c>
      <c r="AY821" s="46" t="str">
        <f aca="false">IFERROR(IF(ISNA(VLOOKUP(R821,Dados!$X$2:$Y$5,2,0)),VLOOKUP(D821,Dados!$X$7:$Y$33,2,0),VLOOKUP(R821,Dados!$X$2:$Y$5,2,0)),"")</f>
        <v/>
      </c>
      <c r="AZ821" s="52" t="str">
        <f aca="false">IF(C821="","",IF(AND(Y821="CONSUMO",AC821="NÃO")*OR(AG821="-",AG821="BIT"),IF(E821&lt;&gt;"",(AI821-(P821+L821-N821+Q821)*AY821)/0.83),""))</f>
        <v/>
      </c>
      <c r="BA821" s="51" t="str">
        <f aca="false">IF(AZ821="","",AZ821*0.17-((P821+L821-N821+Q821)*AY821))</f>
        <v/>
      </c>
      <c r="BB821" s="51" t="str">
        <f aca="false">IF(AND(Y821="CONSUMO",AG821="ANEXO I",AY821&gt;4%),(AI821-(P821+L821-N821+Q821)*0.0514)/0.83*(0.5177)*(0.17)-AI821*0.0514,IF(AND(Y821="CONSUMO",AG821="ANEXO II",AY821&gt;4%),(AI821-(P821+L821-N821+Q821)*0.041)/0.83*(0.3295)*(0.17)-AI821*0.041,IF(AND(Y821="CONSUMO",AG821="ANEXO I",AY821=4%),(AI821-(P821+L821-N821+Q821)*0.04)/0.83*(0.5177)*(0.17)-AI821*0.04,IF(AND(Y821="CONSUMO",AG821="ANEXO II",AY821=4%),(AI821-(P821+L821-N821+Q821)*0.04)/0.83*(0.3295)*(0.17)-AI821*0.04,""))))</f>
        <v/>
      </c>
      <c r="BC821" s="51" t="str">
        <f aca="false">IF(C821="","",IF(AND(Y821="CONSUMO",AC821="SIM")*OR(AG821="-",AG821="BIT"),IF(E821&lt;&gt;"",(AI821-(P821+L821-N821+Q821)*AY821)/0.83),""))</f>
        <v/>
      </c>
      <c r="BD821" s="51" t="str">
        <f aca="false">IF(BC821="","",BC821*0.17)</f>
        <v/>
      </c>
      <c r="BE821" s="51" t="str">
        <f aca="false">IF(I821=6908,0,IF(BC821="","",BD821-((P821+L821-N821+Q821)*AY821)))</f>
        <v/>
      </c>
      <c r="BF821" s="53" t="str">
        <f aca="false">IF(B821="","",IF(OR(B821="",E821="Regime Normal"),0,(AI821-Q821)*VLOOKUP(R821,Dados!$X$98:$Y$108,2,0)))</f>
        <v/>
      </c>
      <c r="BG821" s="54" t="str">
        <f aca="false">IFERROR(VLOOKUP(I821,Dados!$AC$27:$AD$43,2,0),IF(B821="","",IF(D821&lt;&gt;"MT",IF(AND(AC821="SIM",Y821="Revenda"),"2403",IF(AND(AC821="SIM",Y821="Consumo"),"2407",IF(AND(AC821="NÃO",Y821="Revenda"),"2102",IF(AND(AC821="NÃO",Y821="Consumo"),"2556",)))),REPLACE(I821,1,1,1))))</f>
        <v/>
      </c>
    </row>
    <row r="822" customFormat="false" ht="12.8" hidden="false" customHeight="true" outlineLevel="0" collapsed="false">
      <c r="Y822" s="45"/>
      <c r="Z822" s="46" t="str">
        <f aca="false">IF(B822="","",(IFERROR(VLOOKUP(H822,Dados!A$3:B$15000,2,0),"Não Encontrado")))</f>
        <v/>
      </c>
      <c r="AA822" s="46" t="str">
        <f aca="false">IF(B822="","",(IFERROR(VLOOKUP(G822,Dados!C$3:E$15000,3,0),"Não Encontrado")))</f>
        <v/>
      </c>
      <c r="AB822" s="46" t="str">
        <f aca="false">IFERROR(IF(Z822&lt;&gt;"Não Encontrado",Z822,IF(AA822&lt;&gt;"Não Encontrado",AA822,"")),"")</f>
        <v/>
      </c>
      <c r="AC822" s="45" t="str">
        <f aca="false">IF(B822="","",IF(AB822="","NÃO","SIM"))</f>
        <v/>
      </c>
      <c r="AD822" s="45" t="str">
        <f aca="false">IFERROR(VLOOKUP(G822,Dados!$P$3:$R$500,3,0),"")</f>
        <v/>
      </c>
      <c r="AE822" s="45" t="str">
        <f aca="false">IFERROR(VLOOKUP(G822,Dados!$K$3:$L$500,2,0),"")</f>
        <v/>
      </c>
      <c r="AF822" s="45" t="str">
        <f aca="false">IFERROR(VLOOKUP(G822,Dados!$M$3:$N$500,2,0),"")</f>
        <v/>
      </c>
      <c r="AG822" s="45" t="str">
        <f aca="false">IF(F822="","",IF(AND(AD822="",AE822="",AF822=""),"-",IF(AND(AD822="BIT",AE822="",AF822=""),"BIT",IF(AND(AE822="ANEXO I",AD822="",AF822=""),"ANEXO I",IF(AND(AF822="ANEXO II",AD822="",AE822=""),"ANEXO II","Escolher")))))</f>
        <v/>
      </c>
      <c r="AH822" s="45" t="str">
        <f aca="false">IF(AG822&lt;&gt;"Pneus","",IFERROR(VLOOKUP(R822,Dados!$X$2:$Z$5,3,0)*(AI822-Q822),VLOOKUP(D822,Dados!$X$7:$Z$33,3,0)*(AI822-Q822)))</f>
        <v/>
      </c>
      <c r="AI822" s="47" t="str">
        <f aca="false">IF(B822="","",P822+Q822+O822+M822+L822-N822)</f>
        <v/>
      </c>
      <c r="AJ822" s="48" t="str">
        <f aca="false">IFERROR(IF(AND(AC822="SIM",AG822="-",Y822="REVENDA"),(AB822/1+1)*AI822,IF(AND(AC822="SIM",AG822="Pneus",Y822="REVENDA"),(AB822/1+1)*(AI822-AH822),"")),"")</f>
        <v/>
      </c>
      <c r="AK822" s="48" t="str">
        <f aca="false">IF(AJ822="","",AJ822*17%)</f>
        <v/>
      </c>
      <c r="AL822" s="48" t="str">
        <f aca="false">IFERROR(IF(AC822="NÃO","",IF(AK822="","",IF(E822="Simples Nacional",BF822,IF(T822=0.12,U822*0.5833337002,IF(T822=0,AI822*0.07,U822))))),"")</f>
        <v/>
      </c>
      <c r="AM822" s="47" t="str">
        <f aca="false">IFERROR(IF(AC822="NÃO","",IF(OR(AG822="-",AG822="Pneus"),AK822-AL822,"")),"")</f>
        <v/>
      </c>
      <c r="AN822" s="48" t="str">
        <f aca="false">IF(AND(Y822="REVENDA",AC822="SIM",AG822="BIT"),((AB822/1+1)*AI822)*0.4117,"")</f>
        <v/>
      </c>
      <c r="AO822" s="48" t="str">
        <f aca="false">IF(AN822="","",AN822*17%)</f>
        <v/>
      </c>
      <c r="AP822" s="49" t="str">
        <f aca="false">IF(AN822="","",IF(T822=0.12,(U822*0.4117)*0.4117,IF(T822=0,(AI822*0.07)*0.4117,U822*0.4117)))</f>
        <v/>
      </c>
      <c r="AQ822" s="47" t="str">
        <f aca="false">IF(AN822="","",AO822-AP822)</f>
        <v/>
      </c>
      <c r="AR822" s="50" t="str">
        <f aca="false">IFERROR(IF(AND(AC822="SIM",Y822="REVENDA",LEFT(AG822,5)="ANEXO")*OR(AE822="ANEXO I",AF822="ANEXO II"),VLOOKUP(H822,Dados!G:I,2,0),""),"INSERIR MVA")</f>
        <v/>
      </c>
      <c r="AS822" s="48" t="str">
        <f aca="false">IF(LEFT(AG822,5)="ANEXO",VLOOKUP(AG822,Dados!$X$111:$Z$112,2,0)*(AI822-Q822),"")</f>
        <v/>
      </c>
      <c r="AT822" s="48" t="str">
        <f aca="false">IFERROR(IF(AR822="","",(AI822*AR822)+AI822),"INSERIR MVA")</f>
        <v/>
      </c>
      <c r="AU822" s="48" t="str">
        <f aca="false">IF(AT822="","",IF(AY822=0.04,U822,AS822*AY822))</f>
        <v/>
      </c>
      <c r="AV822" s="47" t="str">
        <f aca="false">IFERROR(IF(AU822="","",(VLOOKUP(AG822,Dados!$X$111:$Z$112,3,0)*AT822*0.17)),"INSERIR MVA")</f>
        <v/>
      </c>
      <c r="AW822" s="47" t="str">
        <f aca="false">IFERROR(IF(AR822="","",AV822-AU822),"")</f>
        <v/>
      </c>
      <c r="AX822" s="51" t="str">
        <f aca="false">IFERROR(IF(AC822="NÃO","",IF(AM822&lt;&gt;"",AM822-W822,IF(AQ822&lt;&gt;"",AQ822-W822,IF(AW822&lt;&gt;"",AW822-W822,"")))),"")</f>
        <v/>
      </c>
      <c r="AY822" s="46" t="str">
        <f aca="false">IFERROR(IF(ISNA(VLOOKUP(R822,Dados!$X$2:$Y$5,2,0)),VLOOKUP(D822,Dados!$X$7:$Y$33,2,0),VLOOKUP(R822,Dados!$X$2:$Y$5,2,0)),"")</f>
        <v/>
      </c>
      <c r="AZ822" s="52" t="str">
        <f aca="false">IF(C822="","",IF(AND(Y822="CONSUMO",AC822="NÃO")*OR(AG822="-",AG822="BIT"),IF(E822&lt;&gt;"",(AI822-(P822+L822-N822+Q822)*AY822)/0.83),""))</f>
        <v/>
      </c>
      <c r="BA822" s="51" t="str">
        <f aca="false">IF(AZ822="","",AZ822*0.17-((P822+L822-N822+Q822)*AY822))</f>
        <v/>
      </c>
      <c r="BB822" s="51" t="str">
        <f aca="false">IF(AND(Y822="CONSUMO",AG822="ANEXO I",AY822&gt;4%),(AI822-(P822+L822-N822+Q822)*0.0514)/0.83*(0.5177)*(0.17)-AI822*0.0514,IF(AND(Y822="CONSUMO",AG822="ANEXO II",AY822&gt;4%),(AI822-(P822+L822-N822+Q822)*0.041)/0.83*(0.3295)*(0.17)-AI822*0.041,IF(AND(Y822="CONSUMO",AG822="ANEXO I",AY822=4%),(AI822-(P822+L822-N822+Q822)*0.04)/0.83*(0.5177)*(0.17)-AI822*0.04,IF(AND(Y822="CONSUMO",AG822="ANEXO II",AY822=4%),(AI822-(P822+L822-N822+Q822)*0.04)/0.83*(0.3295)*(0.17)-AI822*0.04,""))))</f>
        <v/>
      </c>
      <c r="BC822" s="51" t="str">
        <f aca="false">IF(C822="","",IF(AND(Y822="CONSUMO",AC822="SIM")*OR(AG822="-",AG822="BIT"),IF(E822&lt;&gt;"",(AI822-(P822+L822-N822+Q822)*AY822)/0.83),""))</f>
        <v/>
      </c>
      <c r="BD822" s="51" t="str">
        <f aca="false">IF(BC822="","",BC822*0.17)</f>
        <v/>
      </c>
      <c r="BE822" s="51" t="str">
        <f aca="false">IF(I822=6908,0,IF(BC822="","",BD822-((P822+L822-N822+Q822)*AY822)))</f>
        <v/>
      </c>
      <c r="BF822" s="53" t="str">
        <f aca="false">IF(B822="","",IF(OR(B822="",E822="Regime Normal"),0,(AI822-Q822)*VLOOKUP(R822,Dados!$X$98:$Y$108,2,0)))</f>
        <v/>
      </c>
      <c r="BG822" s="54" t="str">
        <f aca="false">IFERROR(VLOOKUP(I822,Dados!$AC$27:$AD$43,2,0),IF(B822="","",IF(D822&lt;&gt;"MT",IF(AND(AC822="SIM",Y822="Revenda"),"2403",IF(AND(AC822="SIM",Y822="Consumo"),"2407",IF(AND(AC822="NÃO",Y822="Revenda"),"2102",IF(AND(AC822="NÃO",Y822="Consumo"),"2556",)))),REPLACE(I822,1,1,1))))</f>
        <v/>
      </c>
    </row>
    <row r="823" customFormat="false" ht="12.8" hidden="false" customHeight="true" outlineLevel="0" collapsed="false">
      <c r="Y823" s="45"/>
      <c r="Z823" s="46" t="str">
        <f aca="false">IF(B823="","",(IFERROR(VLOOKUP(H823,Dados!A$3:B$15000,2,0),"Não Encontrado")))</f>
        <v/>
      </c>
      <c r="AA823" s="46" t="str">
        <f aca="false">IF(B823="","",(IFERROR(VLOOKUP(G823,Dados!C$3:E$15000,3,0),"Não Encontrado")))</f>
        <v/>
      </c>
      <c r="AB823" s="46" t="str">
        <f aca="false">IFERROR(IF(Z823&lt;&gt;"Não Encontrado",Z823,IF(AA823&lt;&gt;"Não Encontrado",AA823,"")),"")</f>
        <v/>
      </c>
      <c r="AC823" s="45" t="str">
        <f aca="false">IF(B823="","",IF(AB823="","NÃO","SIM"))</f>
        <v/>
      </c>
      <c r="AD823" s="45" t="str">
        <f aca="false">IFERROR(VLOOKUP(G823,Dados!$P$3:$R$500,3,0),"")</f>
        <v/>
      </c>
      <c r="AE823" s="45" t="str">
        <f aca="false">IFERROR(VLOOKUP(G823,Dados!$K$3:$L$500,2,0),"")</f>
        <v/>
      </c>
      <c r="AF823" s="45" t="str">
        <f aca="false">IFERROR(VLOOKUP(G823,Dados!$M$3:$N$500,2,0),"")</f>
        <v/>
      </c>
      <c r="AG823" s="45" t="str">
        <f aca="false">IF(F823="","",IF(AND(AD823="",AE823="",AF823=""),"-",IF(AND(AD823="BIT",AE823="",AF823=""),"BIT",IF(AND(AE823="ANEXO I",AD823="",AF823=""),"ANEXO I",IF(AND(AF823="ANEXO II",AD823="",AE823=""),"ANEXO II","Escolher")))))</f>
        <v/>
      </c>
      <c r="AH823" s="45" t="str">
        <f aca="false">IF(AG823&lt;&gt;"Pneus","",IFERROR(VLOOKUP(R823,Dados!$X$2:$Z$5,3,0)*(AI823-Q823),VLOOKUP(D823,Dados!$X$7:$Z$33,3,0)*(AI823-Q823)))</f>
        <v/>
      </c>
      <c r="AI823" s="47" t="str">
        <f aca="false">IF(B823="","",P823+Q823+O823+M823+L823-N823)</f>
        <v/>
      </c>
      <c r="AJ823" s="48" t="str">
        <f aca="false">IFERROR(IF(AND(AC823="SIM",AG823="-",Y823="REVENDA"),(AB823/1+1)*AI823,IF(AND(AC823="SIM",AG823="Pneus",Y823="REVENDA"),(AB823/1+1)*(AI823-AH823),"")),"")</f>
        <v/>
      </c>
      <c r="AK823" s="48" t="str">
        <f aca="false">IF(AJ823="","",AJ823*17%)</f>
        <v/>
      </c>
      <c r="AL823" s="48" t="str">
        <f aca="false">IFERROR(IF(AC823="NÃO","",IF(AK823="","",IF(E823="Simples Nacional",BF823,IF(T823=0.12,U823*0.5833337002,IF(T823=0,AI823*0.07,U823))))),"")</f>
        <v/>
      </c>
      <c r="AM823" s="47" t="str">
        <f aca="false">IFERROR(IF(AC823="NÃO","",IF(OR(AG823="-",AG823="Pneus"),AK823-AL823,"")),"")</f>
        <v/>
      </c>
      <c r="AN823" s="48" t="str">
        <f aca="false">IF(AND(Y823="REVENDA",AC823="SIM",AG823="BIT"),((AB823/1+1)*AI823)*0.4117,"")</f>
        <v/>
      </c>
      <c r="AO823" s="48" t="str">
        <f aca="false">IF(AN823="","",AN823*17%)</f>
        <v/>
      </c>
      <c r="AP823" s="49" t="str">
        <f aca="false">IF(AN823="","",IF(T823=0.12,(U823*0.4117)*0.4117,IF(T823=0,(AI823*0.07)*0.4117,U823*0.4117)))</f>
        <v/>
      </c>
      <c r="AQ823" s="47" t="str">
        <f aca="false">IF(AN823="","",AO823-AP823)</f>
        <v/>
      </c>
      <c r="AR823" s="50" t="str">
        <f aca="false">IFERROR(IF(AND(AC823="SIM",Y823="REVENDA",LEFT(AG823,5)="ANEXO")*OR(AE823="ANEXO I",AF823="ANEXO II"),VLOOKUP(H823,Dados!G:I,2,0),""),"INSERIR MVA")</f>
        <v/>
      </c>
      <c r="AS823" s="48" t="str">
        <f aca="false">IF(LEFT(AG823,5)="ANEXO",VLOOKUP(AG823,Dados!$X$111:$Z$112,2,0)*(AI823-Q823),"")</f>
        <v/>
      </c>
      <c r="AT823" s="48" t="str">
        <f aca="false">IFERROR(IF(AR823="","",(AI823*AR823)+AI823),"INSERIR MVA")</f>
        <v/>
      </c>
      <c r="AU823" s="48" t="str">
        <f aca="false">IF(AT823="","",IF(AY823=0.04,U823,AS823*AY823))</f>
        <v/>
      </c>
      <c r="AV823" s="47" t="str">
        <f aca="false">IFERROR(IF(AU823="","",(VLOOKUP(AG823,Dados!$X$111:$Z$112,3,0)*AT823*0.17)),"INSERIR MVA")</f>
        <v/>
      </c>
      <c r="AW823" s="47" t="str">
        <f aca="false">IFERROR(IF(AR823="","",AV823-AU823),"")</f>
        <v/>
      </c>
      <c r="AX823" s="51" t="str">
        <f aca="false">IFERROR(IF(AC823="NÃO","",IF(AM823&lt;&gt;"",AM823-W823,IF(AQ823&lt;&gt;"",AQ823-W823,IF(AW823&lt;&gt;"",AW823-W823,"")))),"")</f>
        <v/>
      </c>
      <c r="AY823" s="46" t="str">
        <f aca="false">IFERROR(IF(ISNA(VLOOKUP(R823,Dados!$X$2:$Y$5,2,0)),VLOOKUP(D823,Dados!$X$7:$Y$33,2,0),VLOOKUP(R823,Dados!$X$2:$Y$5,2,0)),"")</f>
        <v/>
      </c>
      <c r="AZ823" s="52" t="str">
        <f aca="false">IF(C823="","",IF(AND(Y823="CONSUMO",AC823="NÃO")*OR(AG823="-",AG823="BIT"),IF(E823&lt;&gt;"",(AI823-(P823+L823-N823+Q823)*AY823)/0.83),""))</f>
        <v/>
      </c>
      <c r="BA823" s="51" t="str">
        <f aca="false">IF(AZ823="","",AZ823*0.17-((P823+L823-N823+Q823)*AY823))</f>
        <v/>
      </c>
      <c r="BB823" s="51" t="str">
        <f aca="false">IF(AND(Y823="CONSUMO",AG823="ANEXO I",AY823&gt;4%),(AI823-(P823+L823-N823+Q823)*0.0514)/0.83*(0.5177)*(0.17)-AI823*0.0514,IF(AND(Y823="CONSUMO",AG823="ANEXO II",AY823&gt;4%),(AI823-(P823+L823-N823+Q823)*0.041)/0.83*(0.3295)*(0.17)-AI823*0.041,IF(AND(Y823="CONSUMO",AG823="ANEXO I",AY823=4%),(AI823-(P823+L823-N823+Q823)*0.04)/0.83*(0.5177)*(0.17)-AI823*0.04,IF(AND(Y823="CONSUMO",AG823="ANEXO II",AY823=4%),(AI823-(P823+L823-N823+Q823)*0.04)/0.83*(0.3295)*(0.17)-AI823*0.04,""))))</f>
        <v/>
      </c>
      <c r="BC823" s="51" t="str">
        <f aca="false">IF(C823="","",IF(AND(Y823="CONSUMO",AC823="SIM")*OR(AG823="-",AG823="BIT"),IF(E823&lt;&gt;"",(AI823-(P823+L823-N823+Q823)*AY823)/0.83),""))</f>
        <v/>
      </c>
      <c r="BD823" s="51" t="str">
        <f aca="false">IF(BC823="","",BC823*0.17)</f>
        <v/>
      </c>
      <c r="BE823" s="51" t="str">
        <f aca="false">IF(I823=6908,0,IF(BC823="","",BD823-((P823+L823-N823+Q823)*AY823)))</f>
        <v/>
      </c>
      <c r="BF823" s="53" t="str">
        <f aca="false">IF(B823="","",IF(OR(B823="",E823="Regime Normal"),0,(AI823-Q823)*VLOOKUP(R823,Dados!$X$98:$Y$108,2,0)))</f>
        <v/>
      </c>
      <c r="BG823" s="54" t="str">
        <f aca="false">IFERROR(VLOOKUP(I823,Dados!$AC$27:$AD$43,2,0),IF(B823="","",IF(D823&lt;&gt;"MT",IF(AND(AC823="SIM",Y823="Revenda"),"2403",IF(AND(AC823="SIM",Y823="Consumo"),"2407",IF(AND(AC823="NÃO",Y823="Revenda"),"2102",IF(AND(AC823="NÃO",Y823="Consumo"),"2556",)))),REPLACE(I823,1,1,1))))</f>
        <v/>
      </c>
    </row>
    <row r="824" customFormat="false" ht="12.8" hidden="false" customHeight="true" outlineLevel="0" collapsed="false">
      <c r="Y824" s="45"/>
      <c r="Z824" s="46" t="str">
        <f aca="false">IF(B824="","",(IFERROR(VLOOKUP(H824,Dados!A$3:B$15000,2,0),"Não Encontrado")))</f>
        <v/>
      </c>
      <c r="AA824" s="46" t="str">
        <f aca="false">IF(B824="","",(IFERROR(VLOOKUP(G824,Dados!C$3:E$15000,3,0),"Não Encontrado")))</f>
        <v/>
      </c>
      <c r="AB824" s="46" t="str">
        <f aca="false">IFERROR(IF(Z824&lt;&gt;"Não Encontrado",Z824,IF(AA824&lt;&gt;"Não Encontrado",AA824,"")),"")</f>
        <v/>
      </c>
      <c r="AC824" s="45" t="str">
        <f aca="false">IF(B824="","",IF(AB824="","NÃO","SIM"))</f>
        <v/>
      </c>
      <c r="AD824" s="45" t="str">
        <f aca="false">IFERROR(VLOOKUP(G824,Dados!$P$3:$R$500,3,0),"")</f>
        <v/>
      </c>
      <c r="AE824" s="45" t="str">
        <f aca="false">IFERROR(VLOOKUP(G824,Dados!$K$3:$L$500,2,0),"")</f>
        <v/>
      </c>
      <c r="AF824" s="45" t="str">
        <f aca="false">IFERROR(VLOOKUP(G824,Dados!$M$3:$N$500,2,0),"")</f>
        <v/>
      </c>
      <c r="AG824" s="45" t="str">
        <f aca="false">IF(F824="","",IF(AND(AD824="",AE824="",AF824=""),"-",IF(AND(AD824="BIT",AE824="",AF824=""),"BIT",IF(AND(AE824="ANEXO I",AD824="",AF824=""),"ANEXO I",IF(AND(AF824="ANEXO II",AD824="",AE824=""),"ANEXO II","Escolher")))))</f>
        <v/>
      </c>
      <c r="AH824" s="45" t="str">
        <f aca="false">IF(AG824&lt;&gt;"Pneus","",IFERROR(VLOOKUP(R824,Dados!$X$2:$Z$5,3,0)*(AI824-Q824),VLOOKUP(D824,Dados!$X$7:$Z$33,3,0)*(AI824-Q824)))</f>
        <v/>
      </c>
      <c r="AI824" s="47" t="str">
        <f aca="false">IF(B824="","",P824+Q824+O824+M824+L824-N824)</f>
        <v/>
      </c>
      <c r="AJ824" s="48" t="str">
        <f aca="false">IFERROR(IF(AND(AC824="SIM",AG824="-",Y824="REVENDA"),(AB824/1+1)*AI824,IF(AND(AC824="SIM",AG824="Pneus",Y824="REVENDA"),(AB824/1+1)*(AI824-AH824),"")),"")</f>
        <v/>
      </c>
      <c r="AK824" s="48" t="str">
        <f aca="false">IF(AJ824="","",AJ824*17%)</f>
        <v/>
      </c>
      <c r="AL824" s="48" t="str">
        <f aca="false">IFERROR(IF(AC824="NÃO","",IF(AK824="","",IF(E824="Simples Nacional",BF824,IF(T824=0.12,U824*0.5833337002,IF(T824=0,AI824*0.07,U824))))),"")</f>
        <v/>
      </c>
      <c r="AM824" s="47" t="str">
        <f aca="false">IFERROR(IF(AC824="NÃO","",IF(OR(AG824="-",AG824="Pneus"),AK824-AL824,"")),"")</f>
        <v/>
      </c>
      <c r="AN824" s="48" t="str">
        <f aca="false">IF(AND(Y824="REVENDA",AC824="SIM",AG824="BIT"),((AB824/1+1)*AI824)*0.4117,"")</f>
        <v/>
      </c>
      <c r="AO824" s="48" t="str">
        <f aca="false">IF(AN824="","",AN824*17%)</f>
        <v/>
      </c>
      <c r="AP824" s="49" t="str">
        <f aca="false">IF(AN824="","",IF(T824=0.12,(U824*0.4117)*0.4117,IF(T824=0,(AI824*0.07)*0.4117,U824*0.4117)))</f>
        <v/>
      </c>
      <c r="AQ824" s="47" t="str">
        <f aca="false">IF(AN824="","",AO824-AP824)</f>
        <v/>
      </c>
      <c r="AR824" s="50" t="str">
        <f aca="false">IFERROR(IF(AND(AC824="SIM",Y824="REVENDA",LEFT(AG824,5)="ANEXO")*OR(AE824="ANEXO I",AF824="ANEXO II"),VLOOKUP(H824,Dados!G:I,2,0),""),"INSERIR MVA")</f>
        <v/>
      </c>
      <c r="AS824" s="48" t="str">
        <f aca="false">IF(LEFT(AG824,5)="ANEXO",VLOOKUP(AG824,Dados!$X$111:$Z$112,2,0)*(AI824-Q824),"")</f>
        <v/>
      </c>
      <c r="AT824" s="48" t="str">
        <f aca="false">IFERROR(IF(AR824="","",(AI824*AR824)+AI824),"INSERIR MVA")</f>
        <v/>
      </c>
      <c r="AU824" s="48" t="str">
        <f aca="false">IF(AT824="","",IF(AY824=0.04,U824,AS824*AY824))</f>
        <v/>
      </c>
      <c r="AV824" s="47" t="str">
        <f aca="false">IFERROR(IF(AU824="","",(VLOOKUP(AG824,Dados!$X$111:$Z$112,3,0)*AT824*0.17)),"INSERIR MVA")</f>
        <v/>
      </c>
      <c r="AW824" s="47" t="str">
        <f aca="false">IFERROR(IF(AR824="","",AV824-AU824),"")</f>
        <v/>
      </c>
      <c r="AX824" s="51" t="str">
        <f aca="false">IFERROR(IF(AC824="NÃO","",IF(AM824&lt;&gt;"",AM824-W824,IF(AQ824&lt;&gt;"",AQ824-W824,IF(AW824&lt;&gt;"",AW824-W824,"")))),"")</f>
        <v/>
      </c>
      <c r="AY824" s="46" t="str">
        <f aca="false">IFERROR(IF(ISNA(VLOOKUP(R824,Dados!$X$2:$Y$5,2,0)),VLOOKUP(D824,Dados!$X$7:$Y$33,2,0),VLOOKUP(R824,Dados!$X$2:$Y$5,2,0)),"")</f>
        <v/>
      </c>
      <c r="AZ824" s="52" t="str">
        <f aca="false">IF(C824="","",IF(AND(Y824="CONSUMO",AC824="NÃO")*OR(AG824="-",AG824="BIT"),IF(E824&lt;&gt;"",(AI824-(P824+L824-N824+Q824)*AY824)/0.83),""))</f>
        <v/>
      </c>
      <c r="BA824" s="51" t="str">
        <f aca="false">IF(AZ824="","",AZ824*0.17-((P824+L824-N824+Q824)*AY824))</f>
        <v/>
      </c>
      <c r="BB824" s="51" t="str">
        <f aca="false">IF(AND(Y824="CONSUMO",AG824="ANEXO I",AY824&gt;4%),(AI824-(P824+L824-N824+Q824)*0.0514)/0.83*(0.5177)*(0.17)-AI824*0.0514,IF(AND(Y824="CONSUMO",AG824="ANEXO II",AY824&gt;4%),(AI824-(P824+L824-N824+Q824)*0.041)/0.83*(0.3295)*(0.17)-AI824*0.041,IF(AND(Y824="CONSUMO",AG824="ANEXO I",AY824=4%),(AI824-(P824+L824-N824+Q824)*0.04)/0.83*(0.5177)*(0.17)-AI824*0.04,IF(AND(Y824="CONSUMO",AG824="ANEXO II",AY824=4%),(AI824-(P824+L824-N824+Q824)*0.04)/0.83*(0.3295)*(0.17)-AI824*0.04,""))))</f>
        <v/>
      </c>
      <c r="BC824" s="51" t="str">
        <f aca="false">IF(C824="","",IF(AND(Y824="CONSUMO",AC824="SIM")*OR(AG824="-",AG824="BIT"),IF(E824&lt;&gt;"",(AI824-(P824+L824-N824+Q824)*AY824)/0.83),""))</f>
        <v/>
      </c>
      <c r="BD824" s="51" t="str">
        <f aca="false">IF(BC824="","",BC824*0.17)</f>
        <v/>
      </c>
      <c r="BE824" s="51" t="str">
        <f aca="false">IF(I824=6908,0,IF(BC824="","",BD824-((P824+L824-N824+Q824)*AY824)))</f>
        <v/>
      </c>
      <c r="BF824" s="53" t="str">
        <f aca="false">IF(B824="","",IF(OR(B824="",E824="Regime Normal"),0,(AI824-Q824)*VLOOKUP(R824,Dados!$X$98:$Y$108,2,0)))</f>
        <v/>
      </c>
      <c r="BG824" s="54" t="str">
        <f aca="false">IFERROR(VLOOKUP(I824,Dados!$AC$27:$AD$43,2,0),IF(B824="","",IF(D824&lt;&gt;"MT",IF(AND(AC824="SIM",Y824="Revenda"),"2403",IF(AND(AC824="SIM",Y824="Consumo"),"2407",IF(AND(AC824="NÃO",Y824="Revenda"),"2102",IF(AND(AC824="NÃO",Y824="Consumo"),"2556",)))),REPLACE(I824,1,1,1))))</f>
        <v/>
      </c>
    </row>
    <row r="825" customFormat="false" ht="12.8" hidden="false" customHeight="true" outlineLevel="0" collapsed="false">
      <c r="Y825" s="45"/>
      <c r="Z825" s="46" t="str">
        <f aca="false">IF(B825="","",(IFERROR(VLOOKUP(H825,Dados!A$3:B$15000,2,0),"Não Encontrado")))</f>
        <v/>
      </c>
      <c r="AA825" s="46" t="str">
        <f aca="false">IF(B825="","",(IFERROR(VLOOKUP(G825,Dados!C$3:E$15000,3,0),"Não Encontrado")))</f>
        <v/>
      </c>
      <c r="AB825" s="46" t="str">
        <f aca="false">IFERROR(IF(Z825&lt;&gt;"Não Encontrado",Z825,IF(AA825&lt;&gt;"Não Encontrado",AA825,"")),"")</f>
        <v/>
      </c>
      <c r="AC825" s="45" t="str">
        <f aca="false">IF(B825="","",IF(AB825="","NÃO","SIM"))</f>
        <v/>
      </c>
      <c r="AD825" s="45" t="str">
        <f aca="false">IFERROR(VLOOKUP(G825,Dados!$P$3:$R$500,3,0),"")</f>
        <v/>
      </c>
      <c r="AE825" s="45" t="str">
        <f aca="false">IFERROR(VLOOKUP(G825,Dados!$K$3:$L$500,2,0),"")</f>
        <v/>
      </c>
      <c r="AF825" s="45" t="str">
        <f aca="false">IFERROR(VLOOKUP(G825,Dados!$M$3:$N$500,2,0),"")</f>
        <v/>
      </c>
      <c r="AG825" s="45" t="str">
        <f aca="false">IF(F825="","",IF(AND(AD825="",AE825="",AF825=""),"-",IF(AND(AD825="BIT",AE825="",AF825=""),"BIT",IF(AND(AE825="ANEXO I",AD825="",AF825=""),"ANEXO I",IF(AND(AF825="ANEXO II",AD825="",AE825=""),"ANEXO II","Escolher")))))</f>
        <v/>
      </c>
      <c r="AH825" s="45" t="str">
        <f aca="false">IF(AG825&lt;&gt;"Pneus","",IFERROR(VLOOKUP(R825,Dados!$X$2:$Z$5,3,0)*(AI825-Q825),VLOOKUP(D825,Dados!$X$7:$Z$33,3,0)*(AI825-Q825)))</f>
        <v/>
      </c>
      <c r="AI825" s="47" t="str">
        <f aca="false">IF(B825="","",P825+Q825+O825+M825+L825-N825)</f>
        <v/>
      </c>
      <c r="AJ825" s="48" t="str">
        <f aca="false">IFERROR(IF(AND(AC825="SIM",AG825="-",Y825="REVENDA"),(AB825/1+1)*AI825,IF(AND(AC825="SIM",AG825="Pneus",Y825="REVENDA"),(AB825/1+1)*(AI825-AH825),"")),"")</f>
        <v/>
      </c>
      <c r="AK825" s="48" t="str">
        <f aca="false">IF(AJ825="","",AJ825*17%)</f>
        <v/>
      </c>
      <c r="AL825" s="48" t="str">
        <f aca="false">IFERROR(IF(AC825="NÃO","",IF(AK825="","",IF(E825="Simples Nacional",BF825,IF(T825=0.12,U825*0.5833337002,IF(T825=0,AI825*0.07,U825))))),"")</f>
        <v/>
      </c>
      <c r="AM825" s="47" t="str">
        <f aca="false">IFERROR(IF(AC825="NÃO","",IF(OR(AG825="-",AG825="Pneus"),AK825-AL825,"")),"")</f>
        <v/>
      </c>
      <c r="AN825" s="48" t="str">
        <f aca="false">IF(AND(Y825="REVENDA",AC825="SIM",AG825="BIT"),((AB825/1+1)*AI825)*0.4117,"")</f>
        <v/>
      </c>
      <c r="AO825" s="48" t="str">
        <f aca="false">IF(AN825="","",AN825*17%)</f>
        <v/>
      </c>
      <c r="AP825" s="49" t="str">
        <f aca="false">IF(AN825="","",IF(T825=0.12,(U825*0.4117)*0.4117,IF(T825=0,(AI825*0.07)*0.4117,U825*0.4117)))</f>
        <v/>
      </c>
      <c r="AQ825" s="47" t="str">
        <f aca="false">IF(AN825="","",AO825-AP825)</f>
        <v/>
      </c>
      <c r="AR825" s="50" t="str">
        <f aca="false">IFERROR(IF(AND(AC825="SIM",Y825="REVENDA",LEFT(AG825,5)="ANEXO")*OR(AE825="ANEXO I",AF825="ANEXO II"),VLOOKUP(H825,Dados!G:I,2,0),""),"INSERIR MVA")</f>
        <v/>
      </c>
      <c r="AS825" s="48" t="str">
        <f aca="false">IF(LEFT(AG825,5)="ANEXO",VLOOKUP(AG825,Dados!$X$111:$Z$112,2,0)*(AI825-Q825),"")</f>
        <v/>
      </c>
      <c r="AT825" s="48" t="str">
        <f aca="false">IFERROR(IF(AR825="","",(AI825*AR825)+AI825),"INSERIR MVA")</f>
        <v/>
      </c>
      <c r="AU825" s="48" t="str">
        <f aca="false">IF(AT825="","",IF(AY825=0.04,U825,AS825*AY825))</f>
        <v/>
      </c>
      <c r="AV825" s="47" t="str">
        <f aca="false">IFERROR(IF(AU825="","",(VLOOKUP(AG825,Dados!$X$111:$Z$112,3,0)*AT825*0.17)),"INSERIR MVA")</f>
        <v/>
      </c>
      <c r="AW825" s="47" t="str">
        <f aca="false">IFERROR(IF(AR825="","",AV825-AU825),"")</f>
        <v/>
      </c>
      <c r="AX825" s="51" t="str">
        <f aca="false">IFERROR(IF(AC825="NÃO","",IF(AM825&lt;&gt;"",AM825-W825,IF(AQ825&lt;&gt;"",AQ825-W825,IF(AW825&lt;&gt;"",AW825-W825,"")))),"")</f>
        <v/>
      </c>
      <c r="AY825" s="46" t="str">
        <f aca="false">IFERROR(IF(ISNA(VLOOKUP(R825,Dados!$X$2:$Y$5,2,0)),VLOOKUP(D825,Dados!$X$7:$Y$33,2,0),VLOOKUP(R825,Dados!$X$2:$Y$5,2,0)),"")</f>
        <v/>
      </c>
      <c r="AZ825" s="52" t="str">
        <f aca="false">IF(C825="","",IF(AND(Y825="CONSUMO",AC825="NÃO")*OR(AG825="-",AG825="BIT"),IF(E825&lt;&gt;"",(AI825-(P825+L825-N825+Q825)*AY825)/0.83),""))</f>
        <v/>
      </c>
      <c r="BA825" s="51" t="str">
        <f aca="false">IF(AZ825="","",AZ825*0.17-((P825+L825-N825+Q825)*AY825))</f>
        <v/>
      </c>
      <c r="BB825" s="51" t="str">
        <f aca="false">IF(AND(Y825="CONSUMO",AG825="ANEXO I",AY825&gt;4%),(AI825-(P825+L825-N825+Q825)*0.0514)/0.83*(0.5177)*(0.17)-AI825*0.0514,IF(AND(Y825="CONSUMO",AG825="ANEXO II",AY825&gt;4%),(AI825-(P825+L825-N825+Q825)*0.041)/0.83*(0.3295)*(0.17)-AI825*0.041,IF(AND(Y825="CONSUMO",AG825="ANEXO I",AY825=4%),(AI825-(P825+L825-N825+Q825)*0.04)/0.83*(0.5177)*(0.17)-AI825*0.04,IF(AND(Y825="CONSUMO",AG825="ANEXO II",AY825=4%),(AI825-(P825+L825-N825+Q825)*0.04)/0.83*(0.3295)*(0.17)-AI825*0.04,""))))</f>
        <v/>
      </c>
      <c r="BC825" s="51" t="str">
        <f aca="false">IF(C825="","",IF(AND(Y825="CONSUMO",AC825="SIM")*OR(AG825="-",AG825="BIT"),IF(E825&lt;&gt;"",(AI825-(P825+L825-N825+Q825)*AY825)/0.83),""))</f>
        <v/>
      </c>
      <c r="BD825" s="51" t="str">
        <f aca="false">IF(BC825="","",BC825*0.17)</f>
        <v/>
      </c>
      <c r="BE825" s="51" t="str">
        <f aca="false">IF(I825=6908,0,IF(BC825="","",BD825-((P825+L825-N825+Q825)*AY825)))</f>
        <v/>
      </c>
      <c r="BF825" s="53" t="str">
        <f aca="false">IF(B825="","",IF(OR(B825="",E825="Regime Normal"),0,(AI825-Q825)*VLOOKUP(R825,Dados!$X$98:$Y$108,2,0)))</f>
        <v/>
      </c>
      <c r="BG825" s="54" t="str">
        <f aca="false">IFERROR(VLOOKUP(I825,Dados!$AC$27:$AD$43,2,0),IF(B825="","",IF(D825&lt;&gt;"MT",IF(AND(AC825="SIM",Y825="Revenda"),"2403",IF(AND(AC825="SIM",Y825="Consumo"),"2407",IF(AND(AC825="NÃO",Y825="Revenda"),"2102",IF(AND(AC825="NÃO",Y825="Consumo"),"2556",)))),REPLACE(I825,1,1,1))))</f>
        <v/>
      </c>
    </row>
    <row r="826" customFormat="false" ht="12.8" hidden="false" customHeight="true" outlineLevel="0" collapsed="false">
      <c r="Y826" s="45"/>
      <c r="Z826" s="46" t="str">
        <f aca="false">IF(B826="","",(IFERROR(VLOOKUP(H826,Dados!A$3:B$15000,2,0),"Não Encontrado")))</f>
        <v/>
      </c>
      <c r="AA826" s="46" t="str">
        <f aca="false">IF(B826="","",(IFERROR(VLOOKUP(G826,Dados!C$3:E$15000,3,0),"Não Encontrado")))</f>
        <v/>
      </c>
      <c r="AB826" s="46" t="str">
        <f aca="false">IFERROR(IF(Z826&lt;&gt;"Não Encontrado",Z826,IF(AA826&lt;&gt;"Não Encontrado",AA826,"")),"")</f>
        <v/>
      </c>
      <c r="AC826" s="45" t="str">
        <f aca="false">IF(B826="","",IF(AB826="","NÃO","SIM"))</f>
        <v/>
      </c>
      <c r="AD826" s="45" t="str">
        <f aca="false">IFERROR(VLOOKUP(G826,Dados!$P$3:$R$500,3,0),"")</f>
        <v/>
      </c>
      <c r="AE826" s="45" t="str">
        <f aca="false">IFERROR(VLOOKUP(G826,Dados!$K$3:$L$500,2,0),"")</f>
        <v/>
      </c>
      <c r="AF826" s="45" t="str">
        <f aca="false">IFERROR(VLOOKUP(G826,Dados!$M$3:$N$500,2,0),"")</f>
        <v/>
      </c>
      <c r="AG826" s="45" t="str">
        <f aca="false">IF(F826="","",IF(AND(AD826="",AE826="",AF826=""),"-",IF(AND(AD826="BIT",AE826="",AF826=""),"BIT",IF(AND(AE826="ANEXO I",AD826="",AF826=""),"ANEXO I",IF(AND(AF826="ANEXO II",AD826="",AE826=""),"ANEXO II","Escolher")))))</f>
        <v/>
      </c>
      <c r="AH826" s="45" t="str">
        <f aca="false">IF(AG826&lt;&gt;"Pneus","",IFERROR(VLOOKUP(R826,Dados!$X$2:$Z$5,3,0)*(AI826-Q826),VLOOKUP(D826,Dados!$X$7:$Z$33,3,0)*(AI826-Q826)))</f>
        <v/>
      </c>
      <c r="AI826" s="47" t="str">
        <f aca="false">IF(B826="","",P826+Q826+O826+M826+L826-N826)</f>
        <v/>
      </c>
      <c r="AJ826" s="48" t="str">
        <f aca="false">IFERROR(IF(AND(AC826="SIM",AG826="-",Y826="REVENDA"),(AB826/1+1)*AI826,IF(AND(AC826="SIM",AG826="Pneus",Y826="REVENDA"),(AB826/1+1)*(AI826-AH826),"")),"")</f>
        <v/>
      </c>
      <c r="AK826" s="48" t="str">
        <f aca="false">IF(AJ826="","",AJ826*17%)</f>
        <v/>
      </c>
      <c r="AL826" s="48" t="str">
        <f aca="false">IFERROR(IF(AC826="NÃO","",IF(AK826="","",IF(E826="Simples Nacional",BF826,IF(T826=0.12,U826*0.5833337002,IF(T826=0,AI826*0.07,U826))))),"")</f>
        <v/>
      </c>
      <c r="AM826" s="47" t="str">
        <f aca="false">IFERROR(IF(AC826="NÃO","",IF(OR(AG826="-",AG826="Pneus"),AK826-AL826,"")),"")</f>
        <v/>
      </c>
      <c r="AN826" s="48" t="str">
        <f aca="false">IF(AND(Y826="REVENDA",AC826="SIM",AG826="BIT"),((AB826/1+1)*AI826)*0.4117,"")</f>
        <v/>
      </c>
      <c r="AO826" s="48" t="str">
        <f aca="false">IF(AN826="","",AN826*17%)</f>
        <v/>
      </c>
      <c r="AP826" s="49" t="str">
        <f aca="false">IF(AN826="","",IF(T826=0.12,(U826*0.4117)*0.4117,IF(T826=0,(AI826*0.07)*0.4117,U826*0.4117)))</f>
        <v/>
      </c>
      <c r="AQ826" s="47" t="str">
        <f aca="false">IF(AN826="","",AO826-AP826)</f>
        <v/>
      </c>
      <c r="AR826" s="50" t="str">
        <f aca="false">IFERROR(IF(AND(AC826="SIM",Y826="REVENDA",LEFT(AG826,5)="ANEXO")*OR(AE826="ANEXO I",AF826="ANEXO II"),VLOOKUP(H826,Dados!G:I,2,0),""),"INSERIR MVA")</f>
        <v/>
      </c>
      <c r="AS826" s="48" t="str">
        <f aca="false">IF(LEFT(AG826,5)="ANEXO",VLOOKUP(AG826,Dados!$X$111:$Z$112,2,0)*(AI826-Q826),"")</f>
        <v/>
      </c>
      <c r="AT826" s="48" t="str">
        <f aca="false">IFERROR(IF(AR826="","",(AI826*AR826)+AI826),"INSERIR MVA")</f>
        <v/>
      </c>
      <c r="AU826" s="48" t="str">
        <f aca="false">IF(AT826="","",IF(AY826=0.04,U826,AS826*AY826))</f>
        <v/>
      </c>
      <c r="AV826" s="47" t="str">
        <f aca="false">IFERROR(IF(AU826="","",(VLOOKUP(AG826,Dados!$X$111:$Z$112,3,0)*AT826*0.17)),"INSERIR MVA")</f>
        <v/>
      </c>
      <c r="AW826" s="47" t="str">
        <f aca="false">IFERROR(IF(AR826="","",AV826-AU826),"")</f>
        <v/>
      </c>
      <c r="AX826" s="51" t="str">
        <f aca="false">IFERROR(IF(AC826="NÃO","",IF(AM826&lt;&gt;"",AM826-W826,IF(AQ826&lt;&gt;"",AQ826-W826,IF(AW826&lt;&gt;"",AW826-W826,"")))),"")</f>
        <v/>
      </c>
      <c r="AY826" s="46" t="str">
        <f aca="false">IFERROR(IF(ISNA(VLOOKUP(R826,Dados!$X$2:$Y$5,2,0)),VLOOKUP(D826,Dados!$X$7:$Y$33,2,0),VLOOKUP(R826,Dados!$X$2:$Y$5,2,0)),"")</f>
        <v/>
      </c>
      <c r="AZ826" s="52" t="str">
        <f aca="false">IF(C826="","",IF(AND(Y826="CONSUMO",AC826="NÃO")*OR(AG826="-",AG826="BIT"),IF(E826&lt;&gt;"",(AI826-(P826+L826-N826+Q826)*AY826)/0.83),""))</f>
        <v/>
      </c>
      <c r="BA826" s="51" t="str">
        <f aca="false">IF(AZ826="","",AZ826*0.17-((P826+L826-N826+Q826)*AY826))</f>
        <v/>
      </c>
      <c r="BB826" s="51" t="str">
        <f aca="false">IF(AND(Y826="CONSUMO",AG826="ANEXO I",AY826&gt;4%),(AI826-(P826+L826-N826+Q826)*0.0514)/0.83*(0.5177)*(0.17)-AI826*0.0514,IF(AND(Y826="CONSUMO",AG826="ANEXO II",AY826&gt;4%),(AI826-(P826+L826-N826+Q826)*0.041)/0.83*(0.3295)*(0.17)-AI826*0.041,IF(AND(Y826="CONSUMO",AG826="ANEXO I",AY826=4%),(AI826-(P826+L826-N826+Q826)*0.04)/0.83*(0.5177)*(0.17)-AI826*0.04,IF(AND(Y826="CONSUMO",AG826="ANEXO II",AY826=4%),(AI826-(P826+L826-N826+Q826)*0.04)/0.83*(0.3295)*(0.17)-AI826*0.04,""))))</f>
        <v/>
      </c>
      <c r="BC826" s="51" t="str">
        <f aca="false">IF(C826="","",IF(AND(Y826="CONSUMO",AC826="SIM")*OR(AG826="-",AG826="BIT"),IF(E826&lt;&gt;"",(AI826-(P826+L826-N826+Q826)*AY826)/0.83),""))</f>
        <v/>
      </c>
      <c r="BD826" s="51" t="str">
        <f aca="false">IF(BC826="","",BC826*0.17)</f>
        <v/>
      </c>
      <c r="BE826" s="51" t="str">
        <f aca="false">IF(I826=6908,0,IF(BC826="","",BD826-((P826+L826-N826+Q826)*AY826)))</f>
        <v/>
      </c>
      <c r="BF826" s="53" t="str">
        <f aca="false">IF(B826="","",IF(OR(B826="",E826="Regime Normal"),0,(AI826-Q826)*VLOOKUP(R826,Dados!$X$98:$Y$108,2,0)))</f>
        <v/>
      </c>
      <c r="BG826" s="54" t="str">
        <f aca="false">IFERROR(VLOOKUP(I826,Dados!$AC$27:$AD$43,2,0),IF(B826="","",IF(D826&lt;&gt;"MT",IF(AND(AC826="SIM",Y826="Revenda"),"2403",IF(AND(AC826="SIM",Y826="Consumo"),"2407",IF(AND(AC826="NÃO",Y826="Revenda"),"2102",IF(AND(AC826="NÃO",Y826="Consumo"),"2556",)))),REPLACE(I826,1,1,1))))</f>
        <v/>
      </c>
    </row>
    <row r="827" customFormat="false" ht="12.8" hidden="false" customHeight="true" outlineLevel="0" collapsed="false">
      <c r="Y827" s="45"/>
      <c r="Z827" s="46" t="str">
        <f aca="false">IF(B827="","",(IFERROR(VLOOKUP(H827,Dados!A$3:B$15000,2,0),"Não Encontrado")))</f>
        <v/>
      </c>
      <c r="AA827" s="46" t="str">
        <f aca="false">IF(B827="","",(IFERROR(VLOOKUP(G827,Dados!C$3:E$15000,3,0),"Não Encontrado")))</f>
        <v/>
      </c>
      <c r="AB827" s="46" t="str">
        <f aca="false">IFERROR(IF(Z827&lt;&gt;"Não Encontrado",Z827,IF(AA827&lt;&gt;"Não Encontrado",AA827,"")),"")</f>
        <v/>
      </c>
      <c r="AC827" s="45" t="str">
        <f aca="false">IF(B827="","",IF(AB827="","NÃO","SIM"))</f>
        <v/>
      </c>
      <c r="AD827" s="45" t="str">
        <f aca="false">IFERROR(VLOOKUP(G827,Dados!$P$3:$R$500,3,0),"")</f>
        <v/>
      </c>
      <c r="AE827" s="45" t="str">
        <f aca="false">IFERROR(VLOOKUP(G827,Dados!$K$3:$L$500,2,0),"")</f>
        <v/>
      </c>
      <c r="AF827" s="45" t="str">
        <f aca="false">IFERROR(VLOOKUP(G827,Dados!$M$3:$N$500,2,0),"")</f>
        <v/>
      </c>
      <c r="AG827" s="45" t="str">
        <f aca="false">IF(F827="","",IF(AND(AD827="",AE827="",AF827=""),"-",IF(AND(AD827="BIT",AE827="",AF827=""),"BIT",IF(AND(AE827="ANEXO I",AD827="",AF827=""),"ANEXO I",IF(AND(AF827="ANEXO II",AD827="",AE827=""),"ANEXO II","Escolher")))))</f>
        <v/>
      </c>
      <c r="AH827" s="45" t="str">
        <f aca="false">IF(AG827&lt;&gt;"Pneus","",IFERROR(VLOOKUP(R827,Dados!$X$2:$Z$5,3,0)*(AI827-Q827),VLOOKUP(D827,Dados!$X$7:$Z$33,3,0)*(AI827-Q827)))</f>
        <v/>
      </c>
      <c r="AI827" s="47" t="str">
        <f aca="false">IF(B827="","",P827+Q827+O827+M827+L827-N827)</f>
        <v/>
      </c>
      <c r="AJ827" s="48" t="str">
        <f aca="false">IFERROR(IF(AND(AC827="SIM",AG827="-",Y827="REVENDA"),(AB827/1+1)*AI827,IF(AND(AC827="SIM",AG827="Pneus",Y827="REVENDA"),(AB827/1+1)*(AI827-AH827),"")),"")</f>
        <v/>
      </c>
      <c r="AK827" s="48" t="str">
        <f aca="false">IF(AJ827="","",AJ827*17%)</f>
        <v/>
      </c>
      <c r="AL827" s="48" t="str">
        <f aca="false">IFERROR(IF(AC827="NÃO","",IF(AK827="","",IF(E827="Simples Nacional",BF827,IF(T827=0.12,U827*0.5833337002,IF(T827=0,AI827*0.07,U827))))),"")</f>
        <v/>
      </c>
      <c r="AM827" s="47" t="str">
        <f aca="false">IFERROR(IF(AC827="NÃO","",IF(OR(AG827="-",AG827="Pneus"),AK827-AL827,"")),"")</f>
        <v/>
      </c>
      <c r="AN827" s="48" t="str">
        <f aca="false">IF(AND(Y827="REVENDA",AC827="SIM",AG827="BIT"),((AB827/1+1)*AI827)*0.4117,"")</f>
        <v/>
      </c>
      <c r="AO827" s="48" t="str">
        <f aca="false">IF(AN827="","",AN827*17%)</f>
        <v/>
      </c>
      <c r="AP827" s="49" t="str">
        <f aca="false">IF(AN827="","",IF(T827=0.12,(U827*0.4117)*0.4117,IF(T827=0,(AI827*0.07)*0.4117,U827*0.4117)))</f>
        <v/>
      </c>
      <c r="AQ827" s="47" t="str">
        <f aca="false">IF(AN827="","",AO827-AP827)</f>
        <v/>
      </c>
      <c r="AR827" s="50" t="str">
        <f aca="false">IFERROR(IF(AND(AC827="SIM",Y827="REVENDA",LEFT(AG827,5)="ANEXO")*OR(AE827="ANEXO I",AF827="ANEXO II"),VLOOKUP(H827,Dados!G:I,2,0),""),"INSERIR MVA")</f>
        <v/>
      </c>
      <c r="AS827" s="48" t="str">
        <f aca="false">IF(LEFT(AG827,5)="ANEXO",VLOOKUP(AG827,Dados!$X$111:$Z$112,2,0)*(AI827-Q827),"")</f>
        <v/>
      </c>
      <c r="AT827" s="48" t="str">
        <f aca="false">IFERROR(IF(AR827="","",(AI827*AR827)+AI827),"INSERIR MVA")</f>
        <v/>
      </c>
      <c r="AU827" s="48" t="str">
        <f aca="false">IF(AT827="","",IF(AY827=0.04,U827,AS827*AY827))</f>
        <v/>
      </c>
      <c r="AV827" s="47" t="str">
        <f aca="false">IFERROR(IF(AU827="","",(VLOOKUP(AG827,Dados!$X$111:$Z$112,3,0)*AT827*0.17)),"INSERIR MVA")</f>
        <v/>
      </c>
      <c r="AW827" s="47" t="str">
        <f aca="false">IFERROR(IF(AR827="","",AV827-AU827),"")</f>
        <v/>
      </c>
      <c r="AX827" s="51" t="str">
        <f aca="false">IFERROR(IF(AC827="NÃO","",IF(AM827&lt;&gt;"",AM827-W827,IF(AQ827&lt;&gt;"",AQ827-W827,IF(AW827&lt;&gt;"",AW827-W827,"")))),"")</f>
        <v/>
      </c>
      <c r="AY827" s="46" t="str">
        <f aca="false">IFERROR(IF(ISNA(VLOOKUP(R827,Dados!$X$2:$Y$5,2,0)),VLOOKUP(D827,Dados!$X$7:$Y$33,2,0),VLOOKUP(R827,Dados!$X$2:$Y$5,2,0)),"")</f>
        <v/>
      </c>
      <c r="AZ827" s="52" t="str">
        <f aca="false">IF(C827="","",IF(AND(Y827="CONSUMO",AC827="NÃO")*OR(AG827="-",AG827="BIT"),IF(E827&lt;&gt;"",(AI827-(P827+L827-N827+Q827)*AY827)/0.83),""))</f>
        <v/>
      </c>
      <c r="BA827" s="51" t="str">
        <f aca="false">IF(AZ827="","",AZ827*0.17-((P827+L827-N827+Q827)*AY827))</f>
        <v/>
      </c>
      <c r="BB827" s="51" t="str">
        <f aca="false">IF(AND(Y827="CONSUMO",AG827="ANEXO I",AY827&gt;4%),(AI827-(P827+L827-N827+Q827)*0.0514)/0.83*(0.5177)*(0.17)-AI827*0.0514,IF(AND(Y827="CONSUMO",AG827="ANEXO II",AY827&gt;4%),(AI827-(P827+L827-N827+Q827)*0.041)/0.83*(0.3295)*(0.17)-AI827*0.041,IF(AND(Y827="CONSUMO",AG827="ANEXO I",AY827=4%),(AI827-(P827+L827-N827+Q827)*0.04)/0.83*(0.5177)*(0.17)-AI827*0.04,IF(AND(Y827="CONSUMO",AG827="ANEXO II",AY827=4%),(AI827-(P827+L827-N827+Q827)*0.04)/0.83*(0.3295)*(0.17)-AI827*0.04,""))))</f>
        <v/>
      </c>
      <c r="BC827" s="51" t="str">
        <f aca="false">IF(C827="","",IF(AND(Y827="CONSUMO",AC827="SIM")*OR(AG827="-",AG827="BIT"),IF(E827&lt;&gt;"",(AI827-(P827+L827-N827+Q827)*AY827)/0.83),""))</f>
        <v/>
      </c>
      <c r="BD827" s="51" t="str">
        <f aca="false">IF(BC827="","",BC827*0.17)</f>
        <v/>
      </c>
      <c r="BE827" s="51" t="str">
        <f aca="false">IF(I827=6908,0,IF(BC827="","",BD827-((P827+L827-N827+Q827)*AY827)))</f>
        <v/>
      </c>
      <c r="BF827" s="53" t="str">
        <f aca="false">IF(B827="","",IF(OR(B827="",E827="Regime Normal"),0,(AI827-Q827)*VLOOKUP(R827,Dados!$X$98:$Y$108,2,0)))</f>
        <v/>
      </c>
      <c r="BG827" s="54" t="str">
        <f aca="false">IFERROR(VLOOKUP(I827,Dados!$AC$27:$AD$43,2,0),IF(B827="","",IF(D827&lt;&gt;"MT",IF(AND(AC827="SIM",Y827="Revenda"),"2403",IF(AND(AC827="SIM",Y827="Consumo"),"2407",IF(AND(AC827="NÃO",Y827="Revenda"),"2102",IF(AND(AC827="NÃO",Y827="Consumo"),"2556",)))),REPLACE(I827,1,1,1))))</f>
        <v/>
      </c>
    </row>
    <row r="828" customFormat="false" ht="12.8" hidden="false" customHeight="true" outlineLevel="0" collapsed="false">
      <c r="Y828" s="45"/>
      <c r="Z828" s="46" t="str">
        <f aca="false">IF(B828="","",(IFERROR(VLOOKUP(H828,Dados!A$3:B$15000,2,0),"Não Encontrado")))</f>
        <v/>
      </c>
      <c r="AA828" s="46" t="str">
        <f aca="false">IF(B828="","",(IFERROR(VLOOKUP(G828,Dados!C$3:E$15000,3,0),"Não Encontrado")))</f>
        <v/>
      </c>
      <c r="AB828" s="46" t="str">
        <f aca="false">IFERROR(IF(Z828&lt;&gt;"Não Encontrado",Z828,IF(AA828&lt;&gt;"Não Encontrado",AA828,"")),"")</f>
        <v/>
      </c>
      <c r="AC828" s="45" t="str">
        <f aca="false">IF(B828="","",IF(AB828="","NÃO","SIM"))</f>
        <v/>
      </c>
      <c r="AD828" s="45" t="str">
        <f aca="false">IFERROR(VLOOKUP(G828,Dados!$P$3:$R$500,3,0),"")</f>
        <v/>
      </c>
      <c r="AE828" s="45" t="str">
        <f aca="false">IFERROR(VLOOKUP(G828,Dados!$K$3:$L$500,2,0),"")</f>
        <v/>
      </c>
      <c r="AF828" s="45" t="str">
        <f aca="false">IFERROR(VLOOKUP(G828,Dados!$M$3:$N$500,2,0),"")</f>
        <v/>
      </c>
      <c r="AG828" s="45" t="str">
        <f aca="false">IF(F828="","",IF(AND(AD828="",AE828="",AF828=""),"-",IF(AND(AD828="BIT",AE828="",AF828=""),"BIT",IF(AND(AE828="ANEXO I",AD828="",AF828=""),"ANEXO I",IF(AND(AF828="ANEXO II",AD828="",AE828=""),"ANEXO II","Escolher")))))</f>
        <v/>
      </c>
      <c r="AH828" s="45" t="str">
        <f aca="false">IF(AG828&lt;&gt;"Pneus","",IFERROR(VLOOKUP(R828,Dados!$X$2:$Z$5,3,0)*(AI828-Q828),VLOOKUP(D828,Dados!$X$7:$Z$33,3,0)*(AI828-Q828)))</f>
        <v/>
      </c>
      <c r="AI828" s="47" t="str">
        <f aca="false">IF(B828="","",P828+Q828+O828+M828+L828-N828)</f>
        <v/>
      </c>
      <c r="AJ828" s="48" t="str">
        <f aca="false">IFERROR(IF(AND(AC828="SIM",AG828="-",Y828="REVENDA"),(AB828/1+1)*AI828,IF(AND(AC828="SIM",AG828="Pneus",Y828="REVENDA"),(AB828/1+1)*(AI828-AH828),"")),"")</f>
        <v/>
      </c>
      <c r="AK828" s="48" t="str">
        <f aca="false">IF(AJ828="","",AJ828*17%)</f>
        <v/>
      </c>
      <c r="AL828" s="48" t="str">
        <f aca="false">IFERROR(IF(AC828="NÃO","",IF(AK828="","",IF(E828="Simples Nacional",BF828,IF(T828=0.12,U828*0.5833337002,IF(T828=0,AI828*0.07,U828))))),"")</f>
        <v/>
      </c>
      <c r="AM828" s="47" t="str">
        <f aca="false">IFERROR(IF(AC828="NÃO","",IF(OR(AG828="-",AG828="Pneus"),AK828-AL828,"")),"")</f>
        <v/>
      </c>
      <c r="AN828" s="48" t="str">
        <f aca="false">IF(AND(Y828="REVENDA",AC828="SIM",AG828="BIT"),((AB828/1+1)*AI828)*0.4117,"")</f>
        <v/>
      </c>
      <c r="AO828" s="48" t="str">
        <f aca="false">IF(AN828="","",AN828*17%)</f>
        <v/>
      </c>
      <c r="AP828" s="49" t="str">
        <f aca="false">IF(AN828="","",IF(T828=0.12,(U828*0.4117)*0.4117,IF(T828=0,(AI828*0.07)*0.4117,U828*0.4117)))</f>
        <v/>
      </c>
      <c r="AQ828" s="47" t="str">
        <f aca="false">IF(AN828="","",AO828-AP828)</f>
        <v/>
      </c>
      <c r="AR828" s="50" t="str">
        <f aca="false">IFERROR(IF(AND(AC828="SIM",Y828="REVENDA",LEFT(AG828,5)="ANEXO")*OR(AE828="ANEXO I",AF828="ANEXO II"),VLOOKUP(H828,Dados!G:I,2,0),""),"INSERIR MVA")</f>
        <v/>
      </c>
      <c r="AS828" s="48" t="str">
        <f aca="false">IF(LEFT(AG828,5)="ANEXO",VLOOKUP(AG828,Dados!$X$111:$Z$112,2,0)*(AI828-Q828),"")</f>
        <v/>
      </c>
      <c r="AT828" s="48" t="str">
        <f aca="false">IFERROR(IF(AR828="","",(AI828*AR828)+AI828),"INSERIR MVA")</f>
        <v/>
      </c>
      <c r="AU828" s="48" t="str">
        <f aca="false">IF(AT828="","",IF(AY828=0.04,U828,AS828*AY828))</f>
        <v/>
      </c>
      <c r="AV828" s="47" t="str">
        <f aca="false">IFERROR(IF(AU828="","",(VLOOKUP(AG828,Dados!$X$111:$Z$112,3,0)*AT828*0.17)),"INSERIR MVA")</f>
        <v/>
      </c>
      <c r="AW828" s="47" t="str">
        <f aca="false">IFERROR(IF(AR828="","",AV828-AU828),"")</f>
        <v/>
      </c>
      <c r="AX828" s="51" t="str">
        <f aca="false">IFERROR(IF(AC828="NÃO","",IF(AM828&lt;&gt;"",AM828-W828,IF(AQ828&lt;&gt;"",AQ828-W828,IF(AW828&lt;&gt;"",AW828-W828,"")))),"")</f>
        <v/>
      </c>
      <c r="AY828" s="46" t="str">
        <f aca="false">IFERROR(IF(ISNA(VLOOKUP(R828,Dados!$X$2:$Y$5,2,0)),VLOOKUP(D828,Dados!$X$7:$Y$33,2,0),VLOOKUP(R828,Dados!$X$2:$Y$5,2,0)),"")</f>
        <v/>
      </c>
      <c r="AZ828" s="52" t="str">
        <f aca="false">IF(C828="","",IF(AND(Y828="CONSUMO",AC828="NÃO")*OR(AG828="-",AG828="BIT"),IF(E828&lt;&gt;"",(AI828-(P828+L828-N828+Q828)*AY828)/0.83),""))</f>
        <v/>
      </c>
      <c r="BA828" s="51" t="str">
        <f aca="false">IF(AZ828="","",AZ828*0.17-((P828+L828-N828+Q828)*AY828))</f>
        <v/>
      </c>
      <c r="BB828" s="51" t="str">
        <f aca="false">IF(AND(Y828="CONSUMO",AG828="ANEXO I",AY828&gt;4%),(AI828-(P828+L828-N828+Q828)*0.0514)/0.83*(0.5177)*(0.17)-AI828*0.0514,IF(AND(Y828="CONSUMO",AG828="ANEXO II",AY828&gt;4%),(AI828-(P828+L828-N828+Q828)*0.041)/0.83*(0.3295)*(0.17)-AI828*0.041,IF(AND(Y828="CONSUMO",AG828="ANEXO I",AY828=4%),(AI828-(P828+L828-N828+Q828)*0.04)/0.83*(0.5177)*(0.17)-AI828*0.04,IF(AND(Y828="CONSUMO",AG828="ANEXO II",AY828=4%),(AI828-(P828+L828-N828+Q828)*0.04)/0.83*(0.3295)*(0.17)-AI828*0.04,""))))</f>
        <v/>
      </c>
      <c r="BC828" s="51" t="str">
        <f aca="false">IF(C828="","",IF(AND(Y828="CONSUMO",AC828="SIM")*OR(AG828="-",AG828="BIT"),IF(E828&lt;&gt;"",(AI828-(P828+L828-N828+Q828)*AY828)/0.83),""))</f>
        <v/>
      </c>
      <c r="BD828" s="51" t="str">
        <f aca="false">IF(BC828="","",BC828*0.17)</f>
        <v/>
      </c>
      <c r="BE828" s="51" t="str">
        <f aca="false">IF(I828=6908,0,IF(BC828="","",BD828-((P828+L828-N828+Q828)*AY828)))</f>
        <v/>
      </c>
      <c r="BF828" s="53" t="str">
        <f aca="false">IF(B828="","",IF(OR(B828="",E828="Regime Normal"),0,(AI828-Q828)*VLOOKUP(R828,Dados!$X$98:$Y$108,2,0)))</f>
        <v/>
      </c>
      <c r="BG828" s="54" t="str">
        <f aca="false">IFERROR(VLOOKUP(I828,Dados!$AC$27:$AD$43,2,0),IF(B828="","",IF(D828&lt;&gt;"MT",IF(AND(AC828="SIM",Y828="Revenda"),"2403",IF(AND(AC828="SIM",Y828="Consumo"),"2407",IF(AND(AC828="NÃO",Y828="Revenda"),"2102",IF(AND(AC828="NÃO",Y828="Consumo"),"2556",)))),REPLACE(I828,1,1,1))))</f>
        <v/>
      </c>
    </row>
    <row r="829" customFormat="false" ht="12.8" hidden="false" customHeight="true" outlineLevel="0" collapsed="false">
      <c r="Y829" s="45"/>
      <c r="Z829" s="46" t="str">
        <f aca="false">IF(B829="","",(IFERROR(VLOOKUP(H829,Dados!A$3:B$15000,2,0),"Não Encontrado")))</f>
        <v/>
      </c>
      <c r="AA829" s="46" t="str">
        <f aca="false">IF(B829="","",(IFERROR(VLOOKUP(G829,Dados!C$3:E$15000,3,0),"Não Encontrado")))</f>
        <v/>
      </c>
      <c r="AB829" s="46" t="str">
        <f aca="false">IFERROR(IF(Z829&lt;&gt;"Não Encontrado",Z829,IF(AA829&lt;&gt;"Não Encontrado",AA829,"")),"")</f>
        <v/>
      </c>
      <c r="AC829" s="45" t="str">
        <f aca="false">IF(B829="","",IF(AB829="","NÃO","SIM"))</f>
        <v/>
      </c>
      <c r="AD829" s="45" t="str">
        <f aca="false">IFERROR(VLOOKUP(G829,Dados!$P$3:$R$500,3,0),"")</f>
        <v/>
      </c>
      <c r="AE829" s="45" t="str">
        <f aca="false">IFERROR(VLOOKUP(G829,Dados!$K$3:$L$500,2,0),"")</f>
        <v/>
      </c>
      <c r="AF829" s="45" t="str">
        <f aca="false">IFERROR(VLOOKUP(G829,Dados!$M$3:$N$500,2,0),"")</f>
        <v/>
      </c>
      <c r="AG829" s="45" t="str">
        <f aca="false">IF(F829="","",IF(AND(AD829="",AE829="",AF829=""),"-",IF(AND(AD829="BIT",AE829="",AF829=""),"BIT",IF(AND(AE829="ANEXO I",AD829="",AF829=""),"ANEXO I",IF(AND(AF829="ANEXO II",AD829="",AE829=""),"ANEXO II","Escolher")))))</f>
        <v/>
      </c>
      <c r="AH829" s="45" t="str">
        <f aca="false">IF(AG829&lt;&gt;"Pneus","",IFERROR(VLOOKUP(R829,Dados!$X$2:$Z$5,3,0)*(AI829-Q829),VLOOKUP(D829,Dados!$X$7:$Z$33,3,0)*(AI829-Q829)))</f>
        <v/>
      </c>
      <c r="AI829" s="47" t="str">
        <f aca="false">IF(B829="","",P829+Q829+O829+M829+L829-N829)</f>
        <v/>
      </c>
      <c r="AJ829" s="48" t="str">
        <f aca="false">IFERROR(IF(AND(AC829="SIM",AG829="-",Y829="REVENDA"),(AB829/1+1)*AI829,IF(AND(AC829="SIM",AG829="Pneus",Y829="REVENDA"),(AB829/1+1)*(AI829-AH829),"")),"")</f>
        <v/>
      </c>
      <c r="AK829" s="48" t="str">
        <f aca="false">IF(AJ829="","",AJ829*17%)</f>
        <v/>
      </c>
      <c r="AL829" s="48" t="str">
        <f aca="false">IFERROR(IF(AC829="NÃO","",IF(AK829="","",IF(E829="Simples Nacional",BF829,IF(T829=0.12,U829*0.5833337002,IF(T829=0,AI829*0.07,U829))))),"")</f>
        <v/>
      </c>
      <c r="AM829" s="47" t="str">
        <f aca="false">IFERROR(IF(AC829="NÃO","",IF(OR(AG829="-",AG829="Pneus"),AK829-AL829,"")),"")</f>
        <v/>
      </c>
      <c r="AN829" s="48" t="str">
        <f aca="false">IF(AND(Y829="REVENDA",AC829="SIM",AG829="BIT"),((AB829/1+1)*AI829)*0.4117,"")</f>
        <v/>
      </c>
      <c r="AO829" s="48" t="str">
        <f aca="false">IF(AN829="","",AN829*17%)</f>
        <v/>
      </c>
      <c r="AP829" s="49" t="str">
        <f aca="false">IF(AN829="","",IF(T829=0.12,(U829*0.4117)*0.4117,IF(T829=0,(AI829*0.07)*0.4117,U829*0.4117)))</f>
        <v/>
      </c>
      <c r="AQ829" s="47" t="str">
        <f aca="false">IF(AN829="","",AO829-AP829)</f>
        <v/>
      </c>
      <c r="AR829" s="50" t="str">
        <f aca="false">IFERROR(IF(AND(AC829="SIM",Y829="REVENDA",LEFT(AG829,5)="ANEXO")*OR(AE829="ANEXO I",AF829="ANEXO II"),VLOOKUP(H829,Dados!G:I,2,0),""),"INSERIR MVA")</f>
        <v/>
      </c>
      <c r="AS829" s="48" t="str">
        <f aca="false">IF(LEFT(AG829,5)="ANEXO",VLOOKUP(AG829,Dados!$X$111:$Z$112,2,0)*(AI829-Q829),"")</f>
        <v/>
      </c>
      <c r="AT829" s="48" t="str">
        <f aca="false">IFERROR(IF(AR829="","",(AI829*AR829)+AI829),"INSERIR MVA")</f>
        <v/>
      </c>
      <c r="AU829" s="48" t="str">
        <f aca="false">IF(AT829="","",IF(AY829=0.04,U829,AS829*AY829))</f>
        <v/>
      </c>
      <c r="AV829" s="47" t="str">
        <f aca="false">IFERROR(IF(AU829="","",(VLOOKUP(AG829,Dados!$X$111:$Z$112,3,0)*AT829*0.17)),"INSERIR MVA")</f>
        <v/>
      </c>
      <c r="AW829" s="47" t="str">
        <f aca="false">IFERROR(IF(AR829="","",AV829-AU829),"")</f>
        <v/>
      </c>
      <c r="AX829" s="51" t="str">
        <f aca="false">IFERROR(IF(AC829="NÃO","",IF(AM829&lt;&gt;"",AM829-W829,IF(AQ829&lt;&gt;"",AQ829-W829,IF(AW829&lt;&gt;"",AW829-W829,"")))),"")</f>
        <v/>
      </c>
      <c r="AY829" s="46" t="str">
        <f aca="false">IFERROR(IF(ISNA(VLOOKUP(R829,Dados!$X$2:$Y$5,2,0)),VLOOKUP(D829,Dados!$X$7:$Y$33,2,0),VLOOKUP(R829,Dados!$X$2:$Y$5,2,0)),"")</f>
        <v/>
      </c>
      <c r="AZ829" s="52" t="str">
        <f aca="false">IF(C829="","",IF(AND(Y829="CONSUMO",AC829="NÃO")*OR(AG829="-",AG829="BIT"),IF(E829&lt;&gt;"",(AI829-(P829+L829-N829+Q829)*AY829)/0.83),""))</f>
        <v/>
      </c>
      <c r="BA829" s="51" t="str">
        <f aca="false">IF(AZ829="","",AZ829*0.17-((P829+L829-N829+Q829)*AY829))</f>
        <v/>
      </c>
      <c r="BB829" s="51" t="str">
        <f aca="false">IF(AND(Y829="CONSUMO",AG829="ANEXO I",AY829&gt;4%),(AI829-(P829+L829-N829+Q829)*0.0514)/0.83*(0.5177)*(0.17)-AI829*0.0514,IF(AND(Y829="CONSUMO",AG829="ANEXO II",AY829&gt;4%),(AI829-(P829+L829-N829+Q829)*0.041)/0.83*(0.3295)*(0.17)-AI829*0.041,IF(AND(Y829="CONSUMO",AG829="ANEXO I",AY829=4%),(AI829-(P829+L829-N829+Q829)*0.04)/0.83*(0.5177)*(0.17)-AI829*0.04,IF(AND(Y829="CONSUMO",AG829="ANEXO II",AY829=4%),(AI829-(P829+L829-N829+Q829)*0.04)/0.83*(0.3295)*(0.17)-AI829*0.04,""))))</f>
        <v/>
      </c>
      <c r="BC829" s="51" t="str">
        <f aca="false">IF(C829="","",IF(AND(Y829="CONSUMO",AC829="SIM")*OR(AG829="-",AG829="BIT"),IF(E829&lt;&gt;"",(AI829-(P829+L829-N829+Q829)*AY829)/0.83),""))</f>
        <v/>
      </c>
      <c r="BD829" s="51" t="str">
        <f aca="false">IF(BC829="","",BC829*0.17)</f>
        <v/>
      </c>
      <c r="BE829" s="51" t="str">
        <f aca="false">IF(I829=6908,0,IF(BC829="","",BD829-((P829+L829-N829+Q829)*AY829)))</f>
        <v/>
      </c>
      <c r="BF829" s="53" t="str">
        <f aca="false">IF(B829="","",IF(OR(B829="",E829="Regime Normal"),0,(AI829-Q829)*VLOOKUP(R829,Dados!$X$98:$Y$108,2,0)))</f>
        <v/>
      </c>
      <c r="BG829" s="54" t="str">
        <f aca="false">IFERROR(VLOOKUP(I829,Dados!$AC$27:$AD$43,2,0),IF(B829="","",IF(D829&lt;&gt;"MT",IF(AND(AC829="SIM",Y829="Revenda"),"2403",IF(AND(AC829="SIM",Y829="Consumo"),"2407",IF(AND(AC829="NÃO",Y829="Revenda"),"2102",IF(AND(AC829="NÃO",Y829="Consumo"),"2556",)))),REPLACE(I829,1,1,1))))</f>
        <v/>
      </c>
    </row>
    <row r="830" customFormat="false" ht="12.8" hidden="false" customHeight="true" outlineLevel="0" collapsed="false">
      <c r="Y830" s="45"/>
      <c r="Z830" s="46" t="str">
        <f aca="false">IF(B830="","",(IFERROR(VLOOKUP(H830,Dados!A$3:B$15000,2,0),"Não Encontrado")))</f>
        <v/>
      </c>
      <c r="AA830" s="46" t="str">
        <f aca="false">IF(B830="","",(IFERROR(VLOOKUP(G830,Dados!C$3:E$15000,3,0),"Não Encontrado")))</f>
        <v/>
      </c>
      <c r="AB830" s="46" t="str">
        <f aca="false">IFERROR(IF(Z830&lt;&gt;"Não Encontrado",Z830,IF(AA830&lt;&gt;"Não Encontrado",AA830,"")),"")</f>
        <v/>
      </c>
      <c r="AC830" s="45" t="str">
        <f aca="false">IF(B830="","",IF(AB830="","NÃO","SIM"))</f>
        <v/>
      </c>
      <c r="AD830" s="45" t="str">
        <f aca="false">IFERROR(VLOOKUP(G830,Dados!$P$3:$R$500,3,0),"")</f>
        <v/>
      </c>
      <c r="AE830" s="45" t="str">
        <f aca="false">IFERROR(VLOOKUP(G830,Dados!$K$3:$L$500,2,0),"")</f>
        <v/>
      </c>
      <c r="AF830" s="45" t="str">
        <f aca="false">IFERROR(VLOOKUP(G830,Dados!$M$3:$N$500,2,0),"")</f>
        <v/>
      </c>
      <c r="AG830" s="45" t="str">
        <f aca="false">IF(F830="","",IF(AND(AD830="",AE830="",AF830=""),"-",IF(AND(AD830="BIT",AE830="",AF830=""),"BIT",IF(AND(AE830="ANEXO I",AD830="",AF830=""),"ANEXO I",IF(AND(AF830="ANEXO II",AD830="",AE830=""),"ANEXO II","Escolher")))))</f>
        <v/>
      </c>
      <c r="AH830" s="45" t="str">
        <f aca="false">IF(AG830&lt;&gt;"Pneus","",IFERROR(VLOOKUP(R830,Dados!$X$2:$Z$5,3,0)*(AI830-Q830),VLOOKUP(D830,Dados!$X$7:$Z$33,3,0)*(AI830-Q830)))</f>
        <v/>
      </c>
      <c r="AI830" s="47" t="str">
        <f aca="false">IF(B830="","",P830+Q830+O830+M830+L830-N830)</f>
        <v/>
      </c>
      <c r="AJ830" s="48" t="str">
        <f aca="false">IFERROR(IF(AND(AC830="SIM",AG830="-",Y830="REVENDA"),(AB830/1+1)*AI830,IF(AND(AC830="SIM",AG830="Pneus",Y830="REVENDA"),(AB830/1+1)*(AI830-AH830),"")),"")</f>
        <v/>
      </c>
      <c r="AK830" s="48" t="str">
        <f aca="false">IF(AJ830="","",AJ830*17%)</f>
        <v/>
      </c>
      <c r="AL830" s="48" t="str">
        <f aca="false">IFERROR(IF(AC830="NÃO","",IF(AK830="","",IF(E830="Simples Nacional",BF830,IF(T830=0.12,U830*0.5833337002,IF(T830=0,AI830*0.07,U830))))),"")</f>
        <v/>
      </c>
      <c r="AM830" s="47" t="str">
        <f aca="false">IFERROR(IF(AC830="NÃO","",IF(OR(AG830="-",AG830="Pneus"),AK830-AL830,"")),"")</f>
        <v/>
      </c>
      <c r="AN830" s="48" t="str">
        <f aca="false">IF(AND(Y830="REVENDA",AC830="SIM",AG830="BIT"),((AB830/1+1)*AI830)*0.4117,"")</f>
        <v/>
      </c>
      <c r="AO830" s="48" t="str">
        <f aca="false">IF(AN830="","",AN830*17%)</f>
        <v/>
      </c>
      <c r="AP830" s="49" t="str">
        <f aca="false">IF(AN830="","",IF(T830=0.12,(U830*0.4117)*0.4117,IF(T830=0,(AI830*0.07)*0.4117,U830*0.4117)))</f>
        <v/>
      </c>
      <c r="AQ830" s="47" t="str">
        <f aca="false">IF(AN830="","",AO830-AP830)</f>
        <v/>
      </c>
      <c r="AR830" s="50" t="str">
        <f aca="false">IFERROR(IF(AND(AC830="SIM",Y830="REVENDA",LEFT(AG830,5)="ANEXO")*OR(AE830="ANEXO I",AF830="ANEXO II"),VLOOKUP(H830,Dados!G:I,2,0),""),"INSERIR MVA")</f>
        <v/>
      </c>
      <c r="AS830" s="48" t="str">
        <f aca="false">IF(LEFT(AG830,5)="ANEXO",VLOOKUP(AG830,Dados!$X$111:$Z$112,2,0)*(AI830-Q830),"")</f>
        <v/>
      </c>
      <c r="AT830" s="48" t="str">
        <f aca="false">IFERROR(IF(AR830="","",(AI830*AR830)+AI830),"INSERIR MVA")</f>
        <v/>
      </c>
      <c r="AU830" s="48" t="str">
        <f aca="false">IF(AT830="","",IF(AY830=0.04,U830,AS830*AY830))</f>
        <v/>
      </c>
      <c r="AV830" s="47" t="str">
        <f aca="false">IFERROR(IF(AU830="","",(VLOOKUP(AG830,Dados!$X$111:$Z$112,3,0)*AT830*0.17)),"INSERIR MVA")</f>
        <v/>
      </c>
      <c r="AW830" s="47" t="str">
        <f aca="false">IFERROR(IF(AR830="","",AV830-AU830),"")</f>
        <v/>
      </c>
      <c r="AX830" s="51" t="str">
        <f aca="false">IFERROR(IF(AC830="NÃO","",IF(AM830&lt;&gt;"",AM830-W830,IF(AQ830&lt;&gt;"",AQ830-W830,IF(AW830&lt;&gt;"",AW830-W830,"")))),"")</f>
        <v/>
      </c>
      <c r="AY830" s="46" t="str">
        <f aca="false">IFERROR(IF(ISNA(VLOOKUP(R830,Dados!$X$2:$Y$5,2,0)),VLOOKUP(D830,Dados!$X$7:$Y$33,2,0),VLOOKUP(R830,Dados!$X$2:$Y$5,2,0)),"")</f>
        <v/>
      </c>
      <c r="AZ830" s="52" t="str">
        <f aca="false">IF(C830="","",IF(AND(Y830="CONSUMO",AC830="NÃO")*OR(AG830="-",AG830="BIT"),IF(E830&lt;&gt;"",(AI830-(P830+L830-N830+Q830)*AY830)/0.83),""))</f>
        <v/>
      </c>
      <c r="BA830" s="51" t="str">
        <f aca="false">IF(AZ830="","",AZ830*0.17-((P830+L830-N830+Q830)*AY830))</f>
        <v/>
      </c>
      <c r="BB830" s="51" t="str">
        <f aca="false">IF(AND(Y830="CONSUMO",AG830="ANEXO I",AY830&gt;4%),(AI830-(P830+L830-N830+Q830)*0.0514)/0.83*(0.5177)*(0.17)-AI830*0.0514,IF(AND(Y830="CONSUMO",AG830="ANEXO II",AY830&gt;4%),(AI830-(P830+L830-N830+Q830)*0.041)/0.83*(0.3295)*(0.17)-AI830*0.041,IF(AND(Y830="CONSUMO",AG830="ANEXO I",AY830=4%),(AI830-(P830+L830-N830+Q830)*0.04)/0.83*(0.5177)*(0.17)-AI830*0.04,IF(AND(Y830="CONSUMO",AG830="ANEXO II",AY830=4%),(AI830-(P830+L830-N830+Q830)*0.04)/0.83*(0.3295)*(0.17)-AI830*0.04,""))))</f>
        <v/>
      </c>
      <c r="BC830" s="51" t="str">
        <f aca="false">IF(C830="","",IF(AND(Y830="CONSUMO",AC830="SIM")*OR(AG830="-",AG830="BIT"),IF(E830&lt;&gt;"",(AI830-(P830+L830-N830+Q830)*AY830)/0.83),""))</f>
        <v/>
      </c>
      <c r="BD830" s="51" t="str">
        <f aca="false">IF(BC830="","",BC830*0.17)</f>
        <v/>
      </c>
      <c r="BE830" s="51" t="str">
        <f aca="false">IF(I830=6908,0,IF(BC830="","",BD830-((P830+L830-N830+Q830)*AY830)))</f>
        <v/>
      </c>
      <c r="BF830" s="53" t="str">
        <f aca="false">IF(B830="","",IF(OR(B830="",E830="Regime Normal"),0,(AI830-Q830)*VLOOKUP(R830,Dados!$X$98:$Y$108,2,0)))</f>
        <v/>
      </c>
      <c r="BG830" s="54" t="str">
        <f aca="false">IFERROR(VLOOKUP(I830,Dados!$AC$27:$AD$43,2,0),IF(B830="","",IF(D830&lt;&gt;"MT",IF(AND(AC830="SIM",Y830="Revenda"),"2403",IF(AND(AC830="SIM",Y830="Consumo"),"2407",IF(AND(AC830="NÃO",Y830="Revenda"),"2102",IF(AND(AC830="NÃO",Y830="Consumo"),"2556",)))),REPLACE(I830,1,1,1))))</f>
        <v/>
      </c>
    </row>
    <row r="831" customFormat="false" ht="12.8" hidden="false" customHeight="true" outlineLevel="0" collapsed="false">
      <c r="Y831" s="45"/>
      <c r="Z831" s="46" t="str">
        <f aca="false">IF(B831="","",(IFERROR(VLOOKUP(H831,Dados!A$3:B$15000,2,0),"Não Encontrado")))</f>
        <v/>
      </c>
      <c r="AA831" s="46" t="str">
        <f aca="false">IF(B831="","",(IFERROR(VLOOKUP(G831,Dados!C$3:E$15000,3,0),"Não Encontrado")))</f>
        <v/>
      </c>
      <c r="AB831" s="46" t="str">
        <f aca="false">IFERROR(IF(Z831&lt;&gt;"Não Encontrado",Z831,IF(AA831&lt;&gt;"Não Encontrado",AA831,"")),"")</f>
        <v/>
      </c>
      <c r="AC831" s="45" t="str">
        <f aca="false">IF(B831="","",IF(AB831="","NÃO","SIM"))</f>
        <v/>
      </c>
      <c r="AD831" s="45" t="str">
        <f aca="false">IFERROR(VLOOKUP(G831,Dados!$P$3:$R$500,3,0),"")</f>
        <v/>
      </c>
      <c r="AE831" s="45" t="str">
        <f aca="false">IFERROR(VLOOKUP(G831,Dados!$K$3:$L$500,2,0),"")</f>
        <v/>
      </c>
      <c r="AF831" s="45" t="str">
        <f aca="false">IFERROR(VLOOKUP(G831,Dados!$M$3:$N$500,2,0),"")</f>
        <v/>
      </c>
      <c r="AG831" s="45" t="str">
        <f aca="false">IF(F831="","",IF(AND(AD831="",AE831="",AF831=""),"-",IF(AND(AD831="BIT",AE831="",AF831=""),"BIT",IF(AND(AE831="ANEXO I",AD831="",AF831=""),"ANEXO I",IF(AND(AF831="ANEXO II",AD831="",AE831=""),"ANEXO II","Escolher")))))</f>
        <v/>
      </c>
      <c r="AH831" s="45" t="str">
        <f aca="false">IF(AG831&lt;&gt;"Pneus","",IFERROR(VLOOKUP(R831,Dados!$X$2:$Z$5,3,0)*(AI831-Q831),VLOOKUP(D831,Dados!$X$7:$Z$33,3,0)*(AI831-Q831)))</f>
        <v/>
      </c>
      <c r="AI831" s="47" t="str">
        <f aca="false">IF(B831="","",P831+Q831+O831+M831+L831-N831)</f>
        <v/>
      </c>
      <c r="AJ831" s="48" t="str">
        <f aca="false">IFERROR(IF(AND(AC831="SIM",AG831="-",Y831="REVENDA"),(AB831/1+1)*AI831,IF(AND(AC831="SIM",AG831="Pneus",Y831="REVENDA"),(AB831/1+1)*(AI831-AH831),"")),"")</f>
        <v/>
      </c>
      <c r="AK831" s="48" t="str">
        <f aca="false">IF(AJ831="","",AJ831*17%)</f>
        <v/>
      </c>
      <c r="AL831" s="48" t="str">
        <f aca="false">IFERROR(IF(AC831="NÃO","",IF(AK831="","",IF(E831="Simples Nacional",BF831,IF(T831=0.12,U831*0.5833337002,IF(T831=0,AI831*0.07,U831))))),"")</f>
        <v/>
      </c>
      <c r="AM831" s="47" t="str">
        <f aca="false">IFERROR(IF(AC831="NÃO","",IF(OR(AG831="-",AG831="Pneus"),AK831-AL831,"")),"")</f>
        <v/>
      </c>
      <c r="AN831" s="48" t="str">
        <f aca="false">IF(AND(Y831="REVENDA",AC831="SIM",AG831="BIT"),((AB831/1+1)*AI831)*0.4117,"")</f>
        <v/>
      </c>
      <c r="AO831" s="48" t="str">
        <f aca="false">IF(AN831="","",AN831*17%)</f>
        <v/>
      </c>
      <c r="AP831" s="49" t="str">
        <f aca="false">IF(AN831="","",IF(T831=0.12,(U831*0.4117)*0.4117,IF(T831=0,(AI831*0.07)*0.4117,U831*0.4117)))</f>
        <v/>
      </c>
      <c r="AQ831" s="47" t="str">
        <f aca="false">IF(AN831="","",AO831-AP831)</f>
        <v/>
      </c>
      <c r="AR831" s="50" t="str">
        <f aca="false">IFERROR(IF(AND(AC831="SIM",Y831="REVENDA",LEFT(AG831,5)="ANEXO")*OR(AE831="ANEXO I",AF831="ANEXO II"),VLOOKUP(H831,Dados!G:I,2,0),""),"INSERIR MVA")</f>
        <v/>
      </c>
      <c r="AS831" s="48" t="str">
        <f aca="false">IF(LEFT(AG831,5)="ANEXO",VLOOKUP(AG831,Dados!$X$111:$Z$112,2,0)*(AI831-Q831),"")</f>
        <v/>
      </c>
      <c r="AT831" s="48" t="str">
        <f aca="false">IFERROR(IF(AR831="","",(AI831*AR831)+AI831),"INSERIR MVA")</f>
        <v/>
      </c>
      <c r="AU831" s="48" t="str">
        <f aca="false">IF(AT831="","",IF(AY831=0.04,U831,AS831*AY831))</f>
        <v/>
      </c>
      <c r="AV831" s="47" t="str">
        <f aca="false">IFERROR(IF(AU831="","",(VLOOKUP(AG831,Dados!$X$111:$Z$112,3,0)*AT831*0.17)),"INSERIR MVA")</f>
        <v/>
      </c>
      <c r="AW831" s="47" t="str">
        <f aca="false">IFERROR(IF(AR831="","",AV831-AU831),"")</f>
        <v/>
      </c>
      <c r="AX831" s="51" t="str">
        <f aca="false">IFERROR(IF(AC831="NÃO","",IF(AM831&lt;&gt;"",AM831-W831,IF(AQ831&lt;&gt;"",AQ831-W831,IF(AW831&lt;&gt;"",AW831-W831,"")))),"")</f>
        <v/>
      </c>
      <c r="AY831" s="46" t="str">
        <f aca="false">IFERROR(IF(ISNA(VLOOKUP(R831,Dados!$X$2:$Y$5,2,0)),VLOOKUP(D831,Dados!$X$7:$Y$33,2,0),VLOOKUP(R831,Dados!$X$2:$Y$5,2,0)),"")</f>
        <v/>
      </c>
      <c r="AZ831" s="52" t="str">
        <f aca="false">IF(C831="","",IF(AND(Y831="CONSUMO",AC831="NÃO")*OR(AG831="-",AG831="BIT"),IF(E831&lt;&gt;"",(AI831-(P831+L831-N831+Q831)*AY831)/0.83),""))</f>
        <v/>
      </c>
      <c r="BA831" s="51" t="str">
        <f aca="false">IF(AZ831="","",AZ831*0.17-((P831+L831-N831+Q831)*AY831))</f>
        <v/>
      </c>
      <c r="BB831" s="51" t="str">
        <f aca="false">IF(AND(Y831="CONSUMO",AG831="ANEXO I",AY831&gt;4%),(AI831-(P831+L831-N831+Q831)*0.0514)/0.83*(0.5177)*(0.17)-AI831*0.0514,IF(AND(Y831="CONSUMO",AG831="ANEXO II",AY831&gt;4%),(AI831-(P831+L831-N831+Q831)*0.041)/0.83*(0.3295)*(0.17)-AI831*0.041,IF(AND(Y831="CONSUMO",AG831="ANEXO I",AY831=4%),(AI831-(P831+L831-N831+Q831)*0.04)/0.83*(0.5177)*(0.17)-AI831*0.04,IF(AND(Y831="CONSUMO",AG831="ANEXO II",AY831=4%),(AI831-(P831+L831-N831+Q831)*0.04)/0.83*(0.3295)*(0.17)-AI831*0.04,""))))</f>
        <v/>
      </c>
      <c r="BC831" s="51" t="str">
        <f aca="false">IF(C831="","",IF(AND(Y831="CONSUMO",AC831="SIM")*OR(AG831="-",AG831="BIT"),IF(E831&lt;&gt;"",(AI831-(P831+L831-N831+Q831)*AY831)/0.83),""))</f>
        <v/>
      </c>
      <c r="BD831" s="51" t="str">
        <f aca="false">IF(BC831="","",BC831*0.17)</f>
        <v/>
      </c>
      <c r="BE831" s="51" t="str">
        <f aca="false">IF(I831=6908,0,IF(BC831="","",BD831-((P831+L831-N831+Q831)*AY831)))</f>
        <v/>
      </c>
      <c r="BF831" s="53" t="str">
        <f aca="false">IF(B831="","",IF(OR(B831="",E831="Regime Normal"),0,(AI831-Q831)*VLOOKUP(R831,Dados!$X$98:$Y$108,2,0)))</f>
        <v/>
      </c>
      <c r="BG831" s="54" t="str">
        <f aca="false">IFERROR(VLOOKUP(I831,Dados!$AC$27:$AD$43,2,0),IF(B831="","",IF(D831&lt;&gt;"MT",IF(AND(AC831="SIM",Y831="Revenda"),"2403",IF(AND(AC831="SIM",Y831="Consumo"),"2407",IF(AND(AC831="NÃO",Y831="Revenda"),"2102",IF(AND(AC831="NÃO",Y831="Consumo"),"2556",)))),REPLACE(I831,1,1,1))))</f>
        <v/>
      </c>
    </row>
    <row r="832" customFormat="false" ht="12.8" hidden="false" customHeight="true" outlineLevel="0" collapsed="false">
      <c r="Y832" s="45"/>
      <c r="Z832" s="46" t="str">
        <f aca="false">IF(B832="","",(IFERROR(VLOOKUP(H832,Dados!A$3:B$15000,2,0),"Não Encontrado")))</f>
        <v/>
      </c>
      <c r="AA832" s="46" t="str">
        <f aca="false">IF(B832="","",(IFERROR(VLOOKUP(G832,Dados!C$3:E$15000,3,0),"Não Encontrado")))</f>
        <v/>
      </c>
      <c r="AB832" s="46" t="str">
        <f aca="false">IFERROR(IF(Z832&lt;&gt;"Não Encontrado",Z832,IF(AA832&lt;&gt;"Não Encontrado",AA832,"")),"")</f>
        <v/>
      </c>
      <c r="AC832" s="45" t="str">
        <f aca="false">IF(B832="","",IF(AB832="","NÃO","SIM"))</f>
        <v/>
      </c>
      <c r="AD832" s="45" t="str">
        <f aca="false">IFERROR(VLOOKUP(G832,Dados!$P$3:$R$500,3,0),"")</f>
        <v/>
      </c>
      <c r="AE832" s="45" t="str">
        <f aca="false">IFERROR(VLOOKUP(G832,Dados!$K$3:$L$500,2,0),"")</f>
        <v/>
      </c>
      <c r="AF832" s="45" t="str">
        <f aca="false">IFERROR(VLOOKUP(G832,Dados!$M$3:$N$500,2,0),"")</f>
        <v/>
      </c>
      <c r="AG832" s="45" t="str">
        <f aca="false">IF(F832="","",IF(AND(AD832="",AE832="",AF832=""),"-",IF(AND(AD832="BIT",AE832="",AF832=""),"BIT",IF(AND(AE832="ANEXO I",AD832="",AF832=""),"ANEXO I",IF(AND(AF832="ANEXO II",AD832="",AE832=""),"ANEXO II","Escolher")))))</f>
        <v/>
      </c>
      <c r="AH832" s="45" t="str">
        <f aca="false">IF(AG832&lt;&gt;"Pneus","",IFERROR(VLOOKUP(R832,Dados!$X$2:$Z$5,3,0)*(AI832-Q832),VLOOKUP(D832,Dados!$X$7:$Z$33,3,0)*(AI832-Q832)))</f>
        <v/>
      </c>
      <c r="AI832" s="47" t="str">
        <f aca="false">IF(B832="","",P832+Q832+O832+M832+L832-N832)</f>
        <v/>
      </c>
      <c r="AJ832" s="48" t="str">
        <f aca="false">IFERROR(IF(AND(AC832="SIM",AG832="-",Y832="REVENDA"),(AB832/1+1)*AI832,IF(AND(AC832="SIM",AG832="Pneus",Y832="REVENDA"),(AB832/1+1)*(AI832-AH832),"")),"")</f>
        <v/>
      </c>
      <c r="AK832" s="48" t="str">
        <f aca="false">IF(AJ832="","",AJ832*17%)</f>
        <v/>
      </c>
      <c r="AL832" s="48" t="str">
        <f aca="false">IFERROR(IF(AC832="NÃO","",IF(AK832="","",IF(E832="Simples Nacional",BF832,IF(T832=0.12,U832*0.5833337002,IF(T832=0,AI832*0.07,U832))))),"")</f>
        <v/>
      </c>
      <c r="AM832" s="47" t="str">
        <f aca="false">IFERROR(IF(AC832="NÃO","",IF(OR(AG832="-",AG832="Pneus"),AK832-AL832,"")),"")</f>
        <v/>
      </c>
      <c r="AN832" s="48" t="str">
        <f aca="false">IF(AND(Y832="REVENDA",AC832="SIM",AG832="BIT"),((AB832/1+1)*AI832)*0.4117,"")</f>
        <v/>
      </c>
      <c r="AO832" s="48" t="str">
        <f aca="false">IF(AN832="","",AN832*17%)</f>
        <v/>
      </c>
      <c r="AP832" s="49" t="str">
        <f aca="false">IF(AN832="","",IF(T832=0.12,(U832*0.4117)*0.4117,IF(T832=0,(AI832*0.07)*0.4117,U832*0.4117)))</f>
        <v/>
      </c>
      <c r="AQ832" s="47" t="str">
        <f aca="false">IF(AN832="","",AO832-AP832)</f>
        <v/>
      </c>
      <c r="AR832" s="50" t="str">
        <f aca="false">IFERROR(IF(AND(AC832="SIM",Y832="REVENDA",LEFT(AG832,5)="ANEXO")*OR(AE832="ANEXO I",AF832="ANEXO II"),VLOOKUP(H832,Dados!G:I,2,0),""),"INSERIR MVA")</f>
        <v/>
      </c>
      <c r="AS832" s="48" t="str">
        <f aca="false">IF(LEFT(AG832,5)="ANEXO",VLOOKUP(AG832,Dados!$X$111:$Z$112,2,0)*(AI832-Q832),"")</f>
        <v/>
      </c>
      <c r="AT832" s="48" t="str">
        <f aca="false">IFERROR(IF(AR832="","",(AI832*AR832)+AI832),"INSERIR MVA")</f>
        <v/>
      </c>
      <c r="AU832" s="48" t="str">
        <f aca="false">IF(AT832="","",IF(AY832=0.04,U832,AS832*AY832))</f>
        <v/>
      </c>
      <c r="AV832" s="47" t="str">
        <f aca="false">IFERROR(IF(AU832="","",(VLOOKUP(AG832,Dados!$X$111:$Z$112,3,0)*AT832*0.17)),"INSERIR MVA")</f>
        <v/>
      </c>
      <c r="AW832" s="47" t="str">
        <f aca="false">IFERROR(IF(AR832="","",AV832-AU832),"")</f>
        <v/>
      </c>
      <c r="AX832" s="51" t="str">
        <f aca="false">IFERROR(IF(AC832="NÃO","",IF(AM832&lt;&gt;"",AM832-W832,IF(AQ832&lt;&gt;"",AQ832-W832,IF(AW832&lt;&gt;"",AW832-W832,"")))),"")</f>
        <v/>
      </c>
      <c r="AY832" s="46" t="str">
        <f aca="false">IFERROR(IF(ISNA(VLOOKUP(R832,Dados!$X$2:$Y$5,2,0)),VLOOKUP(D832,Dados!$X$7:$Y$33,2,0),VLOOKUP(R832,Dados!$X$2:$Y$5,2,0)),"")</f>
        <v/>
      </c>
      <c r="AZ832" s="52" t="str">
        <f aca="false">IF(C832="","",IF(AND(Y832="CONSUMO",AC832="NÃO")*OR(AG832="-",AG832="BIT"),IF(E832&lt;&gt;"",(AI832-(P832+L832-N832+Q832)*AY832)/0.83),""))</f>
        <v/>
      </c>
      <c r="BA832" s="51" t="str">
        <f aca="false">IF(AZ832="","",AZ832*0.17-((P832+L832-N832+Q832)*AY832))</f>
        <v/>
      </c>
      <c r="BB832" s="51" t="str">
        <f aca="false">IF(AND(Y832="CONSUMO",AG832="ANEXO I",AY832&gt;4%),(AI832-(P832+L832-N832+Q832)*0.0514)/0.83*(0.5177)*(0.17)-AI832*0.0514,IF(AND(Y832="CONSUMO",AG832="ANEXO II",AY832&gt;4%),(AI832-(P832+L832-N832+Q832)*0.041)/0.83*(0.3295)*(0.17)-AI832*0.041,IF(AND(Y832="CONSUMO",AG832="ANEXO I",AY832=4%),(AI832-(P832+L832-N832+Q832)*0.04)/0.83*(0.5177)*(0.17)-AI832*0.04,IF(AND(Y832="CONSUMO",AG832="ANEXO II",AY832=4%),(AI832-(P832+L832-N832+Q832)*0.04)/0.83*(0.3295)*(0.17)-AI832*0.04,""))))</f>
        <v/>
      </c>
      <c r="BC832" s="51" t="str">
        <f aca="false">IF(C832="","",IF(AND(Y832="CONSUMO",AC832="SIM")*OR(AG832="-",AG832="BIT"),IF(E832&lt;&gt;"",(AI832-(P832+L832-N832+Q832)*AY832)/0.83),""))</f>
        <v/>
      </c>
      <c r="BD832" s="51" t="str">
        <f aca="false">IF(BC832="","",BC832*0.17)</f>
        <v/>
      </c>
      <c r="BE832" s="51" t="str">
        <f aca="false">IF(I832=6908,0,IF(BC832="","",BD832-((P832+L832-N832+Q832)*AY832)))</f>
        <v/>
      </c>
      <c r="BF832" s="53" t="str">
        <f aca="false">IF(B832="","",IF(OR(B832="",E832="Regime Normal"),0,(AI832-Q832)*VLOOKUP(R832,Dados!$X$98:$Y$108,2,0)))</f>
        <v/>
      </c>
      <c r="BG832" s="54" t="str">
        <f aca="false">IFERROR(VLOOKUP(I832,Dados!$AC$27:$AD$43,2,0),IF(B832="","",IF(D832&lt;&gt;"MT",IF(AND(AC832="SIM",Y832="Revenda"),"2403",IF(AND(AC832="SIM",Y832="Consumo"),"2407",IF(AND(AC832="NÃO",Y832="Revenda"),"2102",IF(AND(AC832="NÃO",Y832="Consumo"),"2556",)))),REPLACE(I832,1,1,1))))</f>
        <v/>
      </c>
    </row>
    <row r="833" customFormat="false" ht="12.8" hidden="false" customHeight="true" outlineLevel="0" collapsed="false">
      <c r="Y833" s="45"/>
      <c r="Z833" s="46" t="str">
        <f aca="false">IF(B833="","",(IFERROR(VLOOKUP(H833,Dados!A$3:B$15000,2,0),"Não Encontrado")))</f>
        <v/>
      </c>
      <c r="AA833" s="46" t="str">
        <f aca="false">IF(B833="","",(IFERROR(VLOOKUP(G833,Dados!C$3:E$15000,3,0),"Não Encontrado")))</f>
        <v/>
      </c>
      <c r="AB833" s="46" t="str">
        <f aca="false">IFERROR(IF(Z833&lt;&gt;"Não Encontrado",Z833,IF(AA833&lt;&gt;"Não Encontrado",AA833,"")),"")</f>
        <v/>
      </c>
      <c r="AC833" s="45" t="str">
        <f aca="false">IF(B833="","",IF(AB833="","NÃO","SIM"))</f>
        <v/>
      </c>
      <c r="AD833" s="45" t="str">
        <f aca="false">IFERROR(VLOOKUP(G833,Dados!$P$3:$R$500,3,0),"")</f>
        <v/>
      </c>
      <c r="AE833" s="45" t="str">
        <f aca="false">IFERROR(VLOOKUP(G833,Dados!$K$3:$L$500,2,0),"")</f>
        <v/>
      </c>
      <c r="AF833" s="45" t="str">
        <f aca="false">IFERROR(VLOOKUP(G833,Dados!$M$3:$N$500,2,0),"")</f>
        <v/>
      </c>
      <c r="AG833" s="45" t="str">
        <f aca="false">IF(F833="","",IF(AND(AD833="",AE833="",AF833=""),"-",IF(AND(AD833="BIT",AE833="",AF833=""),"BIT",IF(AND(AE833="ANEXO I",AD833="",AF833=""),"ANEXO I",IF(AND(AF833="ANEXO II",AD833="",AE833=""),"ANEXO II","Escolher")))))</f>
        <v/>
      </c>
      <c r="AH833" s="45" t="str">
        <f aca="false">IF(AG833&lt;&gt;"Pneus","",IFERROR(VLOOKUP(R833,Dados!$X$2:$Z$5,3,0)*(AI833-Q833),VLOOKUP(D833,Dados!$X$7:$Z$33,3,0)*(AI833-Q833)))</f>
        <v/>
      </c>
      <c r="AI833" s="47" t="str">
        <f aca="false">IF(B833="","",P833+Q833+O833+M833+L833-N833)</f>
        <v/>
      </c>
      <c r="AJ833" s="48" t="str">
        <f aca="false">IFERROR(IF(AND(AC833="SIM",AG833="-",Y833="REVENDA"),(AB833/1+1)*AI833,IF(AND(AC833="SIM",AG833="Pneus",Y833="REVENDA"),(AB833/1+1)*(AI833-AH833),"")),"")</f>
        <v/>
      </c>
      <c r="AK833" s="48" t="str">
        <f aca="false">IF(AJ833="","",AJ833*17%)</f>
        <v/>
      </c>
      <c r="AL833" s="48" t="str">
        <f aca="false">IFERROR(IF(AC833="NÃO","",IF(AK833="","",IF(E833="Simples Nacional",BF833,IF(T833=0.12,U833*0.5833337002,IF(T833=0,AI833*0.07,U833))))),"")</f>
        <v/>
      </c>
      <c r="AM833" s="47" t="str">
        <f aca="false">IFERROR(IF(AC833="NÃO","",IF(OR(AG833="-",AG833="Pneus"),AK833-AL833,"")),"")</f>
        <v/>
      </c>
      <c r="AN833" s="48" t="str">
        <f aca="false">IF(AND(Y833="REVENDA",AC833="SIM",AG833="BIT"),((AB833/1+1)*AI833)*0.4117,"")</f>
        <v/>
      </c>
      <c r="AO833" s="48" t="str">
        <f aca="false">IF(AN833="","",AN833*17%)</f>
        <v/>
      </c>
      <c r="AP833" s="49" t="str">
        <f aca="false">IF(AN833="","",IF(T833=0.12,(U833*0.4117)*0.4117,IF(T833=0,(AI833*0.07)*0.4117,U833*0.4117)))</f>
        <v/>
      </c>
      <c r="AQ833" s="47" t="str">
        <f aca="false">IF(AN833="","",AO833-AP833)</f>
        <v/>
      </c>
      <c r="AR833" s="50" t="str">
        <f aca="false">IFERROR(IF(AND(AC833="SIM",Y833="REVENDA",LEFT(AG833,5)="ANEXO")*OR(AE833="ANEXO I",AF833="ANEXO II"),VLOOKUP(H833,Dados!G:I,2,0),""),"INSERIR MVA")</f>
        <v/>
      </c>
      <c r="AS833" s="48" t="str">
        <f aca="false">IF(LEFT(AG833,5)="ANEXO",VLOOKUP(AG833,Dados!$X$111:$Z$112,2,0)*(AI833-Q833),"")</f>
        <v/>
      </c>
      <c r="AT833" s="48" t="str">
        <f aca="false">IFERROR(IF(AR833="","",(AI833*AR833)+AI833),"INSERIR MVA")</f>
        <v/>
      </c>
      <c r="AU833" s="48" t="str">
        <f aca="false">IF(AT833="","",IF(AY833=0.04,U833,AS833*AY833))</f>
        <v/>
      </c>
      <c r="AV833" s="47" t="str">
        <f aca="false">IFERROR(IF(AU833="","",(VLOOKUP(AG833,Dados!$X$111:$Z$112,3,0)*AT833*0.17)),"INSERIR MVA")</f>
        <v/>
      </c>
      <c r="AW833" s="47" t="str">
        <f aca="false">IFERROR(IF(AR833="","",AV833-AU833),"")</f>
        <v/>
      </c>
      <c r="AX833" s="51" t="str">
        <f aca="false">IFERROR(IF(AC833="NÃO","",IF(AM833&lt;&gt;"",AM833-W833,IF(AQ833&lt;&gt;"",AQ833-W833,IF(AW833&lt;&gt;"",AW833-W833,"")))),"")</f>
        <v/>
      </c>
      <c r="AY833" s="46" t="str">
        <f aca="false">IFERROR(IF(ISNA(VLOOKUP(R833,Dados!$X$2:$Y$5,2,0)),VLOOKUP(D833,Dados!$X$7:$Y$33,2,0),VLOOKUP(R833,Dados!$X$2:$Y$5,2,0)),"")</f>
        <v/>
      </c>
      <c r="AZ833" s="52" t="str">
        <f aca="false">IF(C833="","",IF(AND(Y833="CONSUMO",AC833="NÃO")*OR(AG833="-",AG833="BIT"),IF(E833&lt;&gt;"",(AI833-(P833+L833-N833+Q833)*AY833)/0.83),""))</f>
        <v/>
      </c>
      <c r="BA833" s="51" t="str">
        <f aca="false">IF(AZ833="","",AZ833*0.17-((P833+L833-N833+Q833)*AY833))</f>
        <v/>
      </c>
      <c r="BB833" s="51" t="str">
        <f aca="false">IF(AND(Y833="CONSUMO",AG833="ANEXO I",AY833&gt;4%),(AI833-(P833+L833-N833+Q833)*0.0514)/0.83*(0.5177)*(0.17)-AI833*0.0514,IF(AND(Y833="CONSUMO",AG833="ANEXO II",AY833&gt;4%),(AI833-(P833+L833-N833+Q833)*0.041)/0.83*(0.3295)*(0.17)-AI833*0.041,IF(AND(Y833="CONSUMO",AG833="ANEXO I",AY833=4%),(AI833-(P833+L833-N833+Q833)*0.04)/0.83*(0.5177)*(0.17)-AI833*0.04,IF(AND(Y833="CONSUMO",AG833="ANEXO II",AY833=4%),(AI833-(P833+L833-N833+Q833)*0.04)/0.83*(0.3295)*(0.17)-AI833*0.04,""))))</f>
        <v/>
      </c>
      <c r="BC833" s="51" t="str">
        <f aca="false">IF(C833="","",IF(AND(Y833="CONSUMO",AC833="SIM")*OR(AG833="-",AG833="BIT"),IF(E833&lt;&gt;"",(AI833-(P833+L833-N833+Q833)*AY833)/0.83),""))</f>
        <v/>
      </c>
      <c r="BD833" s="51" t="str">
        <f aca="false">IF(BC833="","",BC833*0.17)</f>
        <v/>
      </c>
      <c r="BE833" s="51" t="str">
        <f aca="false">IF(I833=6908,0,IF(BC833="","",BD833-((P833+L833-N833+Q833)*AY833)))</f>
        <v/>
      </c>
      <c r="BF833" s="53" t="str">
        <f aca="false">IF(B833="","",IF(OR(B833="",E833="Regime Normal"),0,(AI833-Q833)*VLOOKUP(R833,Dados!$X$98:$Y$108,2,0)))</f>
        <v/>
      </c>
      <c r="BG833" s="54" t="str">
        <f aca="false">IFERROR(VLOOKUP(I833,Dados!$AC$27:$AD$43,2,0),IF(B833="","",IF(D833&lt;&gt;"MT",IF(AND(AC833="SIM",Y833="Revenda"),"2403",IF(AND(AC833="SIM",Y833="Consumo"),"2407",IF(AND(AC833="NÃO",Y833="Revenda"),"2102",IF(AND(AC833="NÃO",Y833="Consumo"),"2556",)))),REPLACE(I833,1,1,1))))</f>
        <v/>
      </c>
    </row>
    <row r="834" customFormat="false" ht="12.8" hidden="false" customHeight="true" outlineLevel="0" collapsed="false">
      <c r="Y834" s="45"/>
      <c r="Z834" s="46" t="str">
        <f aca="false">IF(B834="","",(IFERROR(VLOOKUP(H834,Dados!A$3:B$15000,2,0),"Não Encontrado")))</f>
        <v/>
      </c>
      <c r="AA834" s="46" t="str">
        <f aca="false">IF(B834="","",(IFERROR(VLOOKUP(G834,Dados!C$3:E$15000,3,0),"Não Encontrado")))</f>
        <v/>
      </c>
      <c r="AB834" s="46" t="str">
        <f aca="false">IFERROR(IF(Z834&lt;&gt;"Não Encontrado",Z834,IF(AA834&lt;&gt;"Não Encontrado",AA834,"")),"")</f>
        <v/>
      </c>
      <c r="AC834" s="45" t="str">
        <f aca="false">IF(B834="","",IF(AB834="","NÃO","SIM"))</f>
        <v/>
      </c>
      <c r="AD834" s="45" t="str">
        <f aca="false">IFERROR(VLOOKUP(G834,Dados!$P$3:$R$500,3,0),"")</f>
        <v/>
      </c>
      <c r="AE834" s="45" t="str">
        <f aca="false">IFERROR(VLOOKUP(G834,Dados!$K$3:$L$500,2,0),"")</f>
        <v/>
      </c>
      <c r="AF834" s="45" t="str">
        <f aca="false">IFERROR(VLOOKUP(G834,Dados!$M$3:$N$500,2,0),"")</f>
        <v/>
      </c>
      <c r="AG834" s="45" t="str">
        <f aca="false">IF(F834="","",IF(AND(AD834="",AE834="",AF834=""),"-",IF(AND(AD834="BIT",AE834="",AF834=""),"BIT",IF(AND(AE834="ANEXO I",AD834="",AF834=""),"ANEXO I",IF(AND(AF834="ANEXO II",AD834="",AE834=""),"ANEXO II","Escolher")))))</f>
        <v/>
      </c>
      <c r="AH834" s="45" t="str">
        <f aca="false">IF(AG834&lt;&gt;"Pneus","",IFERROR(VLOOKUP(R834,Dados!$X$2:$Z$5,3,0)*(AI834-Q834),VLOOKUP(D834,Dados!$X$7:$Z$33,3,0)*(AI834-Q834)))</f>
        <v/>
      </c>
      <c r="AI834" s="47" t="str">
        <f aca="false">IF(B834="","",P834+Q834+O834+M834+L834-N834)</f>
        <v/>
      </c>
      <c r="AJ834" s="48" t="str">
        <f aca="false">IFERROR(IF(AND(AC834="SIM",AG834="-",Y834="REVENDA"),(AB834/1+1)*AI834,IF(AND(AC834="SIM",AG834="Pneus",Y834="REVENDA"),(AB834/1+1)*(AI834-AH834),"")),"")</f>
        <v/>
      </c>
      <c r="AK834" s="48" t="str">
        <f aca="false">IF(AJ834="","",AJ834*17%)</f>
        <v/>
      </c>
      <c r="AL834" s="48" t="str">
        <f aca="false">IFERROR(IF(AC834="NÃO","",IF(AK834="","",IF(E834="Simples Nacional",BF834,IF(T834=0.12,U834*0.5833337002,IF(T834=0,AI834*0.07,U834))))),"")</f>
        <v/>
      </c>
      <c r="AM834" s="47" t="str">
        <f aca="false">IFERROR(IF(AC834="NÃO","",IF(OR(AG834="-",AG834="Pneus"),AK834-AL834,"")),"")</f>
        <v/>
      </c>
      <c r="AN834" s="48" t="str">
        <f aca="false">IF(AND(Y834="REVENDA",AC834="SIM",AG834="BIT"),((AB834/1+1)*AI834)*0.4117,"")</f>
        <v/>
      </c>
      <c r="AO834" s="48" t="str">
        <f aca="false">IF(AN834="","",AN834*17%)</f>
        <v/>
      </c>
      <c r="AP834" s="49" t="str">
        <f aca="false">IF(AN834="","",IF(T834=0.12,(U834*0.4117)*0.4117,IF(T834=0,(AI834*0.07)*0.4117,U834*0.4117)))</f>
        <v/>
      </c>
      <c r="AQ834" s="47" t="str">
        <f aca="false">IF(AN834="","",AO834-AP834)</f>
        <v/>
      </c>
      <c r="AR834" s="50" t="str">
        <f aca="false">IFERROR(IF(AND(AC834="SIM",Y834="REVENDA",LEFT(AG834,5)="ANEXO")*OR(AE834="ANEXO I",AF834="ANEXO II"),VLOOKUP(H834,Dados!G:I,2,0),""),"INSERIR MVA")</f>
        <v/>
      </c>
      <c r="AS834" s="48" t="str">
        <f aca="false">IF(LEFT(AG834,5)="ANEXO",VLOOKUP(AG834,Dados!$X$111:$Z$112,2,0)*(AI834-Q834),"")</f>
        <v/>
      </c>
      <c r="AT834" s="48" t="str">
        <f aca="false">IFERROR(IF(AR834="","",(AI834*AR834)+AI834),"INSERIR MVA")</f>
        <v/>
      </c>
      <c r="AU834" s="48" t="str">
        <f aca="false">IF(AT834="","",IF(AY834=0.04,U834,AS834*AY834))</f>
        <v/>
      </c>
      <c r="AV834" s="47" t="str">
        <f aca="false">IFERROR(IF(AU834="","",(VLOOKUP(AG834,Dados!$X$111:$Z$112,3,0)*AT834*0.17)),"INSERIR MVA")</f>
        <v/>
      </c>
      <c r="AW834" s="47" t="str">
        <f aca="false">IFERROR(IF(AR834="","",AV834-AU834),"")</f>
        <v/>
      </c>
      <c r="AX834" s="51" t="str">
        <f aca="false">IFERROR(IF(AC834="NÃO","",IF(AM834&lt;&gt;"",AM834-W834,IF(AQ834&lt;&gt;"",AQ834-W834,IF(AW834&lt;&gt;"",AW834-W834,"")))),"")</f>
        <v/>
      </c>
      <c r="AY834" s="46" t="str">
        <f aca="false">IFERROR(IF(ISNA(VLOOKUP(R834,Dados!$X$2:$Y$5,2,0)),VLOOKUP(D834,Dados!$X$7:$Y$33,2,0),VLOOKUP(R834,Dados!$X$2:$Y$5,2,0)),"")</f>
        <v/>
      </c>
      <c r="AZ834" s="52" t="str">
        <f aca="false">IF(C834="","",IF(AND(Y834="CONSUMO",AC834="NÃO")*OR(AG834="-",AG834="BIT"),IF(E834&lt;&gt;"",(AI834-(P834+L834-N834+Q834)*AY834)/0.83),""))</f>
        <v/>
      </c>
      <c r="BA834" s="51" t="str">
        <f aca="false">IF(AZ834="","",AZ834*0.17-((P834+L834-N834+Q834)*AY834))</f>
        <v/>
      </c>
      <c r="BB834" s="51" t="str">
        <f aca="false">IF(AND(Y834="CONSUMO",AG834="ANEXO I",AY834&gt;4%),(AI834-(P834+L834-N834+Q834)*0.0514)/0.83*(0.5177)*(0.17)-AI834*0.0514,IF(AND(Y834="CONSUMO",AG834="ANEXO II",AY834&gt;4%),(AI834-(P834+L834-N834+Q834)*0.041)/0.83*(0.3295)*(0.17)-AI834*0.041,IF(AND(Y834="CONSUMO",AG834="ANEXO I",AY834=4%),(AI834-(P834+L834-N834+Q834)*0.04)/0.83*(0.5177)*(0.17)-AI834*0.04,IF(AND(Y834="CONSUMO",AG834="ANEXO II",AY834=4%),(AI834-(P834+L834-N834+Q834)*0.04)/0.83*(0.3295)*(0.17)-AI834*0.04,""))))</f>
        <v/>
      </c>
      <c r="BC834" s="51" t="str">
        <f aca="false">IF(C834="","",IF(AND(Y834="CONSUMO",AC834="SIM")*OR(AG834="-",AG834="BIT"),IF(E834&lt;&gt;"",(AI834-(P834+L834-N834+Q834)*AY834)/0.83),""))</f>
        <v/>
      </c>
      <c r="BD834" s="51" t="str">
        <f aca="false">IF(BC834="","",BC834*0.17)</f>
        <v/>
      </c>
      <c r="BE834" s="51" t="str">
        <f aca="false">IF(I834=6908,0,IF(BC834="","",BD834-((P834+L834-N834+Q834)*AY834)))</f>
        <v/>
      </c>
      <c r="BF834" s="53" t="str">
        <f aca="false">IF(B834="","",IF(OR(B834="",E834="Regime Normal"),0,(AI834-Q834)*VLOOKUP(R834,Dados!$X$98:$Y$108,2,0)))</f>
        <v/>
      </c>
      <c r="BG834" s="54" t="str">
        <f aca="false">IFERROR(VLOOKUP(I834,Dados!$AC$27:$AD$43,2,0),IF(B834="","",IF(D834&lt;&gt;"MT",IF(AND(AC834="SIM",Y834="Revenda"),"2403",IF(AND(AC834="SIM",Y834="Consumo"),"2407",IF(AND(AC834="NÃO",Y834="Revenda"),"2102",IF(AND(AC834="NÃO",Y834="Consumo"),"2556",)))),REPLACE(I834,1,1,1))))</f>
        <v/>
      </c>
    </row>
    <row r="835" customFormat="false" ht="12.8" hidden="false" customHeight="true" outlineLevel="0" collapsed="false">
      <c r="Y835" s="45"/>
      <c r="Z835" s="46" t="str">
        <f aca="false">IF(B835="","",(IFERROR(VLOOKUP(H835,Dados!A$3:B$15000,2,0),"Não Encontrado")))</f>
        <v/>
      </c>
      <c r="AA835" s="46" t="str">
        <f aca="false">IF(B835="","",(IFERROR(VLOOKUP(G835,Dados!C$3:E$15000,3,0),"Não Encontrado")))</f>
        <v/>
      </c>
      <c r="AB835" s="46" t="str">
        <f aca="false">IFERROR(IF(Z835&lt;&gt;"Não Encontrado",Z835,IF(AA835&lt;&gt;"Não Encontrado",AA835,"")),"")</f>
        <v/>
      </c>
      <c r="AC835" s="45" t="str">
        <f aca="false">IF(B835="","",IF(AB835="","NÃO","SIM"))</f>
        <v/>
      </c>
      <c r="AD835" s="45" t="str">
        <f aca="false">IFERROR(VLOOKUP(G835,Dados!$P$3:$R$500,3,0),"")</f>
        <v/>
      </c>
      <c r="AE835" s="45" t="str">
        <f aca="false">IFERROR(VLOOKUP(G835,Dados!$K$3:$L$500,2,0),"")</f>
        <v/>
      </c>
      <c r="AF835" s="45" t="str">
        <f aca="false">IFERROR(VLOOKUP(G835,Dados!$M$3:$N$500,2,0),"")</f>
        <v/>
      </c>
      <c r="AG835" s="45" t="str">
        <f aca="false">IF(F835="","",IF(AND(AD835="",AE835="",AF835=""),"-",IF(AND(AD835="BIT",AE835="",AF835=""),"BIT",IF(AND(AE835="ANEXO I",AD835="",AF835=""),"ANEXO I",IF(AND(AF835="ANEXO II",AD835="",AE835=""),"ANEXO II","Escolher")))))</f>
        <v/>
      </c>
      <c r="AH835" s="45" t="str">
        <f aca="false">IF(AG835&lt;&gt;"Pneus","",IFERROR(VLOOKUP(R835,Dados!$X$2:$Z$5,3,0)*(AI835-Q835),VLOOKUP(D835,Dados!$X$7:$Z$33,3,0)*(AI835-Q835)))</f>
        <v/>
      </c>
      <c r="AI835" s="47" t="str">
        <f aca="false">IF(B835="","",P835+Q835+O835+M835+L835-N835)</f>
        <v/>
      </c>
      <c r="AJ835" s="48" t="str">
        <f aca="false">IFERROR(IF(AND(AC835="SIM",AG835="-",Y835="REVENDA"),(AB835/1+1)*AI835,IF(AND(AC835="SIM",AG835="Pneus",Y835="REVENDA"),(AB835/1+1)*(AI835-AH835),"")),"")</f>
        <v/>
      </c>
      <c r="AK835" s="48" t="str">
        <f aca="false">IF(AJ835="","",AJ835*17%)</f>
        <v/>
      </c>
      <c r="AL835" s="48" t="str">
        <f aca="false">IFERROR(IF(AC835="NÃO","",IF(AK835="","",IF(E835="Simples Nacional",BF835,IF(T835=0.12,U835*0.5833337002,IF(T835=0,AI835*0.07,U835))))),"")</f>
        <v/>
      </c>
      <c r="AM835" s="47" t="str">
        <f aca="false">IFERROR(IF(AC835="NÃO","",IF(OR(AG835="-",AG835="Pneus"),AK835-AL835,"")),"")</f>
        <v/>
      </c>
      <c r="AN835" s="48" t="str">
        <f aca="false">IF(AND(Y835="REVENDA",AC835="SIM",AG835="BIT"),((AB835/1+1)*AI835)*0.4117,"")</f>
        <v/>
      </c>
      <c r="AO835" s="48" t="str">
        <f aca="false">IF(AN835="","",AN835*17%)</f>
        <v/>
      </c>
      <c r="AP835" s="49" t="str">
        <f aca="false">IF(AN835="","",IF(T835=0.12,(U835*0.4117)*0.4117,IF(T835=0,(AI835*0.07)*0.4117,U835*0.4117)))</f>
        <v/>
      </c>
      <c r="AQ835" s="47" t="str">
        <f aca="false">IF(AN835="","",AO835-AP835)</f>
        <v/>
      </c>
      <c r="AR835" s="50" t="str">
        <f aca="false">IFERROR(IF(AND(AC835="SIM",Y835="REVENDA",LEFT(AG835,5)="ANEXO")*OR(AE835="ANEXO I",AF835="ANEXO II"),VLOOKUP(H835,Dados!G:I,2,0),""),"INSERIR MVA")</f>
        <v/>
      </c>
      <c r="AS835" s="48" t="str">
        <f aca="false">IF(LEFT(AG835,5)="ANEXO",VLOOKUP(AG835,Dados!$X$111:$Z$112,2,0)*(AI835-Q835),"")</f>
        <v/>
      </c>
      <c r="AT835" s="48" t="str">
        <f aca="false">IFERROR(IF(AR835="","",(AI835*AR835)+AI835),"INSERIR MVA")</f>
        <v/>
      </c>
      <c r="AU835" s="48" t="str">
        <f aca="false">IF(AT835="","",IF(AY835=0.04,U835,AS835*AY835))</f>
        <v/>
      </c>
      <c r="AV835" s="47" t="str">
        <f aca="false">IFERROR(IF(AU835="","",(VLOOKUP(AG835,Dados!$X$111:$Z$112,3,0)*AT835*0.17)),"INSERIR MVA")</f>
        <v/>
      </c>
      <c r="AW835" s="47" t="str">
        <f aca="false">IFERROR(IF(AR835="","",AV835-AU835),"")</f>
        <v/>
      </c>
      <c r="AX835" s="51" t="str">
        <f aca="false">IFERROR(IF(AC835="NÃO","",IF(AM835&lt;&gt;"",AM835-W835,IF(AQ835&lt;&gt;"",AQ835-W835,IF(AW835&lt;&gt;"",AW835-W835,"")))),"")</f>
        <v/>
      </c>
      <c r="AY835" s="46" t="str">
        <f aca="false">IFERROR(IF(ISNA(VLOOKUP(R835,Dados!$X$2:$Y$5,2,0)),VLOOKUP(D835,Dados!$X$7:$Y$33,2,0),VLOOKUP(R835,Dados!$X$2:$Y$5,2,0)),"")</f>
        <v/>
      </c>
      <c r="AZ835" s="52" t="str">
        <f aca="false">IF(C835="","",IF(AND(Y835="CONSUMO",AC835="NÃO")*OR(AG835="-",AG835="BIT"),IF(E835&lt;&gt;"",(AI835-(P835+L835-N835+Q835)*AY835)/0.83),""))</f>
        <v/>
      </c>
      <c r="BA835" s="51" t="str">
        <f aca="false">IF(AZ835="","",AZ835*0.17-((P835+L835-N835+Q835)*AY835))</f>
        <v/>
      </c>
      <c r="BB835" s="51" t="str">
        <f aca="false">IF(AND(Y835="CONSUMO",AG835="ANEXO I",AY835&gt;4%),(AI835-(P835+L835-N835+Q835)*0.0514)/0.83*(0.5177)*(0.17)-AI835*0.0514,IF(AND(Y835="CONSUMO",AG835="ANEXO II",AY835&gt;4%),(AI835-(P835+L835-N835+Q835)*0.041)/0.83*(0.3295)*(0.17)-AI835*0.041,IF(AND(Y835="CONSUMO",AG835="ANEXO I",AY835=4%),(AI835-(P835+L835-N835+Q835)*0.04)/0.83*(0.5177)*(0.17)-AI835*0.04,IF(AND(Y835="CONSUMO",AG835="ANEXO II",AY835=4%),(AI835-(P835+L835-N835+Q835)*0.04)/0.83*(0.3295)*(0.17)-AI835*0.04,""))))</f>
        <v/>
      </c>
      <c r="BC835" s="51" t="str">
        <f aca="false">IF(C835="","",IF(AND(Y835="CONSUMO",AC835="SIM")*OR(AG835="-",AG835="BIT"),IF(E835&lt;&gt;"",(AI835-(P835+L835-N835+Q835)*AY835)/0.83),""))</f>
        <v/>
      </c>
      <c r="BD835" s="51" t="str">
        <f aca="false">IF(BC835="","",BC835*0.17)</f>
        <v/>
      </c>
      <c r="BE835" s="51" t="str">
        <f aca="false">IF(I835=6908,0,IF(BC835="","",BD835-((P835+L835-N835+Q835)*AY835)))</f>
        <v/>
      </c>
      <c r="BF835" s="53" t="str">
        <f aca="false">IF(B835="","",IF(OR(B835="",E835="Regime Normal"),0,(AI835-Q835)*VLOOKUP(R835,Dados!$X$98:$Y$108,2,0)))</f>
        <v/>
      </c>
      <c r="BG835" s="54" t="str">
        <f aca="false">IFERROR(VLOOKUP(I835,Dados!$AC$27:$AD$43,2,0),IF(B835="","",IF(D835&lt;&gt;"MT",IF(AND(AC835="SIM",Y835="Revenda"),"2403",IF(AND(AC835="SIM",Y835="Consumo"),"2407",IF(AND(AC835="NÃO",Y835="Revenda"),"2102",IF(AND(AC835="NÃO",Y835="Consumo"),"2556",)))),REPLACE(I835,1,1,1))))</f>
        <v/>
      </c>
    </row>
    <row r="836" customFormat="false" ht="12.8" hidden="false" customHeight="true" outlineLevel="0" collapsed="false">
      <c r="Y836" s="45"/>
      <c r="Z836" s="46" t="str">
        <f aca="false">IF(B836="","",(IFERROR(VLOOKUP(H836,Dados!A$3:B$15000,2,0),"Não Encontrado")))</f>
        <v/>
      </c>
      <c r="AA836" s="46" t="str">
        <f aca="false">IF(B836="","",(IFERROR(VLOOKUP(G836,Dados!C$3:E$15000,3,0),"Não Encontrado")))</f>
        <v/>
      </c>
      <c r="AB836" s="46" t="str">
        <f aca="false">IFERROR(IF(Z836&lt;&gt;"Não Encontrado",Z836,IF(AA836&lt;&gt;"Não Encontrado",AA836,"")),"")</f>
        <v/>
      </c>
      <c r="AC836" s="45" t="str">
        <f aca="false">IF(B836="","",IF(AB836="","NÃO","SIM"))</f>
        <v/>
      </c>
      <c r="AD836" s="45" t="str">
        <f aca="false">IFERROR(VLOOKUP(G836,Dados!$P$3:$R$500,3,0),"")</f>
        <v/>
      </c>
      <c r="AE836" s="45" t="str">
        <f aca="false">IFERROR(VLOOKUP(G836,Dados!$K$3:$L$500,2,0),"")</f>
        <v/>
      </c>
      <c r="AF836" s="45" t="str">
        <f aca="false">IFERROR(VLOOKUP(G836,Dados!$M$3:$N$500,2,0),"")</f>
        <v/>
      </c>
      <c r="AG836" s="45" t="str">
        <f aca="false">IF(F836="","",IF(AND(AD836="",AE836="",AF836=""),"-",IF(AND(AD836="BIT",AE836="",AF836=""),"BIT",IF(AND(AE836="ANEXO I",AD836="",AF836=""),"ANEXO I",IF(AND(AF836="ANEXO II",AD836="",AE836=""),"ANEXO II","Escolher")))))</f>
        <v/>
      </c>
      <c r="AH836" s="45" t="str">
        <f aca="false">IF(AG836&lt;&gt;"Pneus","",IFERROR(VLOOKUP(R836,Dados!$X$2:$Z$5,3,0)*(AI836-Q836),VLOOKUP(D836,Dados!$X$7:$Z$33,3,0)*(AI836-Q836)))</f>
        <v/>
      </c>
      <c r="AI836" s="47" t="str">
        <f aca="false">IF(B836="","",P836+Q836+O836+M836+L836-N836)</f>
        <v/>
      </c>
      <c r="AJ836" s="48" t="str">
        <f aca="false">IFERROR(IF(AND(AC836="SIM",AG836="-",Y836="REVENDA"),(AB836/1+1)*AI836,IF(AND(AC836="SIM",AG836="Pneus",Y836="REVENDA"),(AB836/1+1)*(AI836-AH836),"")),"")</f>
        <v/>
      </c>
      <c r="AK836" s="48" t="str">
        <f aca="false">IF(AJ836="","",AJ836*17%)</f>
        <v/>
      </c>
      <c r="AL836" s="48" t="str">
        <f aca="false">IFERROR(IF(AC836="NÃO","",IF(AK836="","",IF(E836="Simples Nacional",BF836,IF(T836=0.12,U836*0.5833337002,IF(T836=0,AI836*0.07,U836))))),"")</f>
        <v/>
      </c>
      <c r="AM836" s="47" t="str">
        <f aca="false">IFERROR(IF(AC836="NÃO","",IF(OR(AG836="-",AG836="Pneus"),AK836-AL836,"")),"")</f>
        <v/>
      </c>
      <c r="AN836" s="48" t="str">
        <f aca="false">IF(AND(Y836="REVENDA",AC836="SIM",AG836="BIT"),((AB836/1+1)*AI836)*0.4117,"")</f>
        <v/>
      </c>
      <c r="AO836" s="48" t="str">
        <f aca="false">IF(AN836="","",AN836*17%)</f>
        <v/>
      </c>
      <c r="AP836" s="49" t="str">
        <f aca="false">IF(AN836="","",IF(T836=0.12,(U836*0.4117)*0.4117,IF(T836=0,(AI836*0.07)*0.4117,U836*0.4117)))</f>
        <v/>
      </c>
      <c r="AQ836" s="47" t="str">
        <f aca="false">IF(AN836="","",AO836-AP836)</f>
        <v/>
      </c>
      <c r="AR836" s="50" t="str">
        <f aca="false">IFERROR(IF(AND(AC836="SIM",Y836="REVENDA",LEFT(AG836,5)="ANEXO")*OR(AE836="ANEXO I",AF836="ANEXO II"),VLOOKUP(H836,Dados!G:I,2,0),""),"INSERIR MVA")</f>
        <v/>
      </c>
      <c r="AS836" s="48" t="str">
        <f aca="false">IF(LEFT(AG836,5)="ANEXO",VLOOKUP(AG836,Dados!$X$111:$Z$112,2,0)*(AI836-Q836),"")</f>
        <v/>
      </c>
      <c r="AT836" s="48" t="str">
        <f aca="false">IFERROR(IF(AR836="","",(AI836*AR836)+AI836),"INSERIR MVA")</f>
        <v/>
      </c>
      <c r="AU836" s="48" t="str">
        <f aca="false">IF(AT836="","",IF(AY836=0.04,U836,AS836*AY836))</f>
        <v/>
      </c>
      <c r="AV836" s="47" t="str">
        <f aca="false">IFERROR(IF(AU836="","",(VLOOKUP(AG836,Dados!$X$111:$Z$112,3,0)*AT836*0.17)),"INSERIR MVA")</f>
        <v/>
      </c>
      <c r="AW836" s="47" t="str">
        <f aca="false">IFERROR(IF(AR836="","",AV836-AU836),"")</f>
        <v/>
      </c>
      <c r="AX836" s="51" t="str">
        <f aca="false">IFERROR(IF(AC836="NÃO","",IF(AM836&lt;&gt;"",AM836-W836,IF(AQ836&lt;&gt;"",AQ836-W836,IF(AW836&lt;&gt;"",AW836-W836,"")))),"")</f>
        <v/>
      </c>
      <c r="AY836" s="46" t="str">
        <f aca="false">IFERROR(IF(ISNA(VLOOKUP(R836,Dados!$X$2:$Y$5,2,0)),VLOOKUP(D836,Dados!$X$7:$Y$33,2,0),VLOOKUP(R836,Dados!$X$2:$Y$5,2,0)),"")</f>
        <v/>
      </c>
      <c r="AZ836" s="52" t="str">
        <f aca="false">IF(C836="","",IF(AND(Y836="CONSUMO",AC836="NÃO")*OR(AG836="-",AG836="BIT"),IF(E836&lt;&gt;"",(AI836-(P836+L836-N836+Q836)*AY836)/0.83),""))</f>
        <v/>
      </c>
      <c r="BA836" s="51" t="str">
        <f aca="false">IF(AZ836="","",AZ836*0.17-((P836+L836-N836+Q836)*AY836))</f>
        <v/>
      </c>
      <c r="BB836" s="51" t="str">
        <f aca="false">IF(AND(Y836="CONSUMO",AG836="ANEXO I",AY836&gt;4%),(AI836-(P836+L836-N836+Q836)*0.0514)/0.83*(0.5177)*(0.17)-AI836*0.0514,IF(AND(Y836="CONSUMO",AG836="ANEXO II",AY836&gt;4%),(AI836-(P836+L836-N836+Q836)*0.041)/0.83*(0.3295)*(0.17)-AI836*0.041,IF(AND(Y836="CONSUMO",AG836="ANEXO I",AY836=4%),(AI836-(P836+L836-N836+Q836)*0.04)/0.83*(0.5177)*(0.17)-AI836*0.04,IF(AND(Y836="CONSUMO",AG836="ANEXO II",AY836=4%),(AI836-(P836+L836-N836+Q836)*0.04)/0.83*(0.3295)*(0.17)-AI836*0.04,""))))</f>
        <v/>
      </c>
      <c r="BC836" s="51" t="str">
        <f aca="false">IF(C836="","",IF(AND(Y836="CONSUMO",AC836="SIM")*OR(AG836="-",AG836="BIT"),IF(E836&lt;&gt;"",(AI836-(P836+L836-N836+Q836)*AY836)/0.83),""))</f>
        <v/>
      </c>
      <c r="BD836" s="51" t="str">
        <f aca="false">IF(BC836="","",BC836*0.17)</f>
        <v/>
      </c>
      <c r="BE836" s="51" t="str">
        <f aca="false">IF(I836=6908,0,IF(BC836="","",BD836-((P836+L836-N836+Q836)*AY836)))</f>
        <v/>
      </c>
      <c r="BF836" s="53" t="str">
        <f aca="false">IF(B836="","",IF(OR(B836="",E836="Regime Normal"),0,(AI836-Q836)*VLOOKUP(R836,Dados!$X$98:$Y$108,2,0)))</f>
        <v/>
      </c>
      <c r="BG836" s="54" t="str">
        <f aca="false">IFERROR(VLOOKUP(I836,Dados!$AC$27:$AD$43,2,0),IF(B836="","",IF(D836&lt;&gt;"MT",IF(AND(AC836="SIM",Y836="Revenda"),"2403",IF(AND(AC836="SIM",Y836="Consumo"),"2407",IF(AND(AC836="NÃO",Y836="Revenda"),"2102",IF(AND(AC836="NÃO",Y836="Consumo"),"2556",)))),REPLACE(I836,1,1,1))))</f>
        <v/>
      </c>
    </row>
    <row r="837" customFormat="false" ht="12.8" hidden="false" customHeight="true" outlineLevel="0" collapsed="false">
      <c r="Y837" s="45"/>
      <c r="Z837" s="46" t="str">
        <f aca="false">IF(B837="","",(IFERROR(VLOOKUP(H837,Dados!A$3:B$15000,2,0),"Não Encontrado")))</f>
        <v/>
      </c>
      <c r="AA837" s="46" t="str">
        <f aca="false">IF(B837="","",(IFERROR(VLOOKUP(G837,Dados!C$3:E$15000,3,0),"Não Encontrado")))</f>
        <v/>
      </c>
      <c r="AB837" s="46" t="str">
        <f aca="false">IFERROR(IF(Z837&lt;&gt;"Não Encontrado",Z837,IF(AA837&lt;&gt;"Não Encontrado",AA837,"")),"")</f>
        <v/>
      </c>
      <c r="AC837" s="45" t="str">
        <f aca="false">IF(B837="","",IF(AB837="","NÃO","SIM"))</f>
        <v/>
      </c>
      <c r="AD837" s="45" t="str">
        <f aca="false">IFERROR(VLOOKUP(G837,Dados!$P$3:$R$500,3,0),"")</f>
        <v/>
      </c>
      <c r="AE837" s="45" t="str">
        <f aca="false">IFERROR(VLOOKUP(G837,Dados!$K$3:$L$500,2,0),"")</f>
        <v/>
      </c>
      <c r="AF837" s="45" t="str">
        <f aca="false">IFERROR(VLOOKUP(G837,Dados!$M$3:$N$500,2,0),"")</f>
        <v/>
      </c>
      <c r="AG837" s="45" t="str">
        <f aca="false">IF(F837="","",IF(AND(AD837="",AE837="",AF837=""),"-",IF(AND(AD837="BIT",AE837="",AF837=""),"BIT",IF(AND(AE837="ANEXO I",AD837="",AF837=""),"ANEXO I",IF(AND(AF837="ANEXO II",AD837="",AE837=""),"ANEXO II","Escolher")))))</f>
        <v/>
      </c>
      <c r="AH837" s="45" t="str">
        <f aca="false">IF(AG837&lt;&gt;"Pneus","",IFERROR(VLOOKUP(R837,Dados!$X$2:$Z$5,3,0)*(AI837-Q837),VLOOKUP(D837,Dados!$X$7:$Z$33,3,0)*(AI837-Q837)))</f>
        <v/>
      </c>
      <c r="AI837" s="47" t="str">
        <f aca="false">IF(B837="","",P837+Q837+O837+M837+L837-N837)</f>
        <v/>
      </c>
      <c r="AJ837" s="48" t="str">
        <f aca="false">IFERROR(IF(AND(AC837="SIM",AG837="-",Y837="REVENDA"),(AB837/1+1)*AI837,IF(AND(AC837="SIM",AG837="Pneus",Y837="REVENDA"),(AB837/1+1)*(AI837-AH837),"")),"")</f>
        <v/>
      </c>
      <c r="AK837" s="48" t="str">
        <f aca="false">IF(AJ837="","",AJ837*17%)</f>
        <v/>
      </c>
      <c r="AL837" s="48" t="str">
        <f aca="false">IFERROR(IF(AC837="NÃO","",IF(AK837="","",IF(E837="Simples Nacional",BF837,IF(T837=0.12,U837*0.5833337002,IF(T837=0,AI837*0.07,U837))))),"")</f>
        <v/>
      </c>
      <c r="AM837" s="47" t="str">
        <f aca="false">IFERROR(IF(AC837="NÃO","",IF(OR(AG837="-",AG837="Pneus"),AK837-AL837,"")),"")</f>
        <v/>
      </c>
      <c r="AN837" s="48" t="str">
        <f aca="false">IF(AND(Y837="REVENDA",AC837="SIM",AG837="BIT"),((AB837/1+1)*AI837)*0.4117,"")</f>
        <v/>
      </c>
      <c r="AO837" s="48" t="str">
        <f aca="false">IF(AN837="","",AN837*17%)</f>
        <v/>
      </c>
      <c r="AP837" s="49" t="str">
        <f aca="false">IF(AN837="","",IF(T837=0.12,(U837*0.4117)*0.4117,IF(T837=0,(AI837*0.07)*0.4117,U837*0.4117)))</f>
        <v/>
      </c>
      <c r="AQ837" s="47" t="str">
        <f aca="false">IF(AN837="","",AO837-AP837)</f>
        <v/>
      </c>
      <c r="AR837" s="50" t="str">
        <f aca="false">IFERROR(IF(AND(AC837="SIM",Y837="REVENDA",LEFT(AG837,5)="ANEXO")*OR(AE837="ANEXO I",AF837="ANEXO II"),VLOOKUP(H837,Dados!G:I,2,0),""),"INSERIR MVA")</f>
        <v/>
      </c>
      <c r="AS837" s="48" t="str">
        <f aca="false">IF(LEFT(AG837,5)="ANEXO",VLOOKUP(AG837,Dados!$X$111:$Z$112,2,0)*(AI837-Q837),"")</f>
        <v/>
      </c>
      <c r="AT837" s="48" t="str">
        <f aca="false">IFERROR(IF(AR837="","",(AI837*AR837)+AI837),"INSERIR MVA")</f>
        <v/>
      </c>
      <c r="AU837" s="48" t="str">
        <f aca="false">IF(AT837="","",IF(AY837=0.04,U837,AS837*AY837))</f>
        <v/>
      </c>
      <c r="AV837" s="47" t="str">
        <f aca="false">IFERROR(IF(AU837="","",(VLOOKUP(AG837,Dados!$X$111:$Z$112,3,0)*AT837*0.17)),"INSERIR MVA")</f>
        <v/>
      </c>
      <c r="AW837" s="47" t="str">
        <f aca="false">IFERROR(IF(AR837="","",AV837-AU837),"")</f>
        <v/>
      </c>
      <c r="AX837" s="51" t="str">
        <f aca="false">IFERROR(IF(AC837="NÃO","",IF(AM837&lt;&gt;"",AM837-W837,IF(AQ837&lt;&gt;"",AQ837-W837,IF(AW837&lt;&gt;"",AW837-W837,"")))),"")</f>
        <v/>
      </c>
      <c r="AY837" s="46" t="str">
        <f aca="false">IFERROR(IF(ISNA(VLOOKUP(R837,Dados!$X$2:$Y$5,2,0)),VLOOKUP(D837,Dados!$X$7:$Y$33,2,0),VLOOKUP(R837,Dados!$X$2:$Y$5,2,0)),"")</f>
        <v/>
      </c>
      <c r="AZ837" s="52" t="str">
        <f aca="false">IF(C837="","",IF(AND(Y837="CONSUMO",AC837="NÃO")*OR(AG837="-",AG837="BIT"),IF(E837&lt;&gt;"",(AI837-(P837+L837-N837+Q837)*AY837)/0.83),""))</f>
        <v/>
      </c>
      <c r="BA837" s="51" t="str">
        <f aca="false">IF(AZ837="","",AZ837*0.17-((P837+L837-N837+Q837)*AY837))</f>
        <v/>
      </c>
      <c r="BB837" s="51" t="str">
        <f aca="false">IF(AND(Y837="CONSUMO",AG837="ANEXO I",AY837&gt;4%),(AI837-(P837+L837-N837+Q837)*0.0514)/0.83*(0.5177)*(0.17)-AI837*0.0514,IF(AND(Y837="CONSUMO",AG837="ANEXO II",AY837&gt;4%),(AI837-(P837+L837-N837+Q837)*0.041)/0.83*(0.3295)*(0.17)-AI837*0.041,IF(AND(Y837="CONSUMO",AG837="ANEXO I",AY837=4%),(AI837-(P837+L837-N837+Q837)*0.04)/0.83*(0.5177)*(0.17)-AI837*0.04,IF(AND(Y837="CONSUMO",AG837="ANEXO II",AY837=4%),(AI837-(P837+L837-N837+Q837)*0.04)/0.83*(0.3295)*(0.17)-AI837*0.04,""))))</f>
        <v/>
      </c>
      <c r="BC837" s="51" t="str">
        <f aca="false">IF(C837="","",IF(AND(Y837="CONSUMO",AC837="SIM")*OR(AG837="-",AG837="BIT"),IF(E837&lt;&gt;"",(AI837-(P837+L837-N837+Q837)*AY837)/0.83),""))</f>
        <v/>
      </c>
      <c r="BD837" s="51" t="str">
        <f aca="false">IF(BC837="","",BC837*0.17)</f>
        <v/>
      </c>
      <c r="BE837" s="51" t="str">
        <f aca="false">IF(I837=6908,0,IF(BC837="","",BD837-((P837+L837-N837+Q837)*AY837)))</f>
        <v/>
      </c>
      <c r="BF837" s="53" t="str">
        <f aca="false">IF(B837="","",IF(OR(B837="",E837="Regime Normal"),0,(AI837-Q837)*VLOOKUP(R837,Dados!$X$98:$Y$108,2,0)))</f>
        <v/>
      </c>
      <c r="BG837" s="54" t="str">
        <f aca="false">IFERROR(VLOOKUP(I837,Dados!$AC$27:$AD$43,2,0),IF(B837="","",IF(D837&lt;&gt;"MT",IF(AND(AC837="SIM",Y837="Revenda"),"2403",IF(AND(AC837="SIM",Y837="Consumo"),"2407",IF(AND(AC837="NÃO",Y837="Revenda"),"2102",IF(AND(AC837="NÃO",Y837="Consumo"),"2556",)))),REPLACE(I837,1,1,1))))</f>
        <v/>
      </c>
    </row>
    <row r="838" customFormat="false" ht="12.8" hidden="false" customHeight="true" outlineLevel="0" collapsed="false">
      <c r="Y838" s="45"/>
      <c r="Z838" s="46" t="str">
        <f aca="false">IF(B838="","",(IFERROR(VLOOKUP(H838,Dados!A$3:B$15000,2,0),"Não Encontrado")))</f>
        <v/>
      </c>
      <c r="AA838" s="46" t="str">
        <f aca="false">IF(B838="","",(IFERROR(VLOOKUP(G838,Dados!C$3:E$15000,3,0),"Não Encontrado")))</f>
        <v/>
      </c>
      <c r="AB838" s="46" t="str">
        <f aca="false">IFERROR(IF(Z838&lt;&gt;"Não Encontrado",Z838,IF(AA838&lt;&gt;"Não Encontrado",AA838,"")),"")</f>
        <v/>
      </c>
      <c r="AC838" s="45" t="str">
        <f aca="false">IF(B838="","",IF(AB838="","NÃO","SIM"))</f>
        <v/>
      </c>
      <c r="AD838" s="45" t="str">
        <f aca="false">IFERROR(VLOOKUP(G838,Dados!$P$3:$R$500,3,0),"")</f>
        <v/>
      </c>
      <c r="AE838" s="45" t="str">
        <f aca="false">IFERROR(VLOOKUP(G838,Dados!$K$3:$L$500,2,0),"")</f>
        <v/>
      </c>
      <c r="AF838" s="45" t="str">
        <f aca="false">IFERROR(VLOOKUP(G838,Dados!$M$3:$N$500,2,0),"")</f>
        <v/>
      </c>
      <c r="AG838" s="45" t="str">
        <f aca="false">IF(F838="","",IF(AND(AD838="",AE838="",AF838=""),"-",IF(AND(AD838="BIT",AE838="",AF838=""),"BIT",IF(AND(AE838="ANEXO I",AD838="",AF838=""),"ANEXO I",IF(AND(AF838="ANEXO II",AD838="",AE838=""),"ANEXO II","Escolher")))))</f>
        <v/>
      </c>
      <c r="AH838" s="45" t="str">
        <f aca="false">IF(AG838&lt;&gt;"Pneus","",IFERROR(VLOOKUP(R838,Dados!$X$2:$Z$5,3,0)*(AI838-Q838),VLOOKUP(D838,Dados!$X$7:$Z$33,3,0)*(AI838-Q838)))</f>
        <v/>
      </c>
      <c r="AI838" s="47" t="str">
        <f aca="false">IF(B838="","",P838+Q838+O838+M838+L838-N838)</f>
        <v/>
      </c>
      <c r="AJ838" s="48" t="str">
        <f aca="false">IFERROR(IF(AND(AC838="SIM",AG838="-",Y838="REVENDA"),(AB838/1+1)*AI838,IF(AND(AC838="SIM",AG838="Pneus",Y838="REVENDA"),(AB838/1+1)*(AI838-AH838),"")),"")</f>
        <v/>
      </c>
      <c r="AK838" s="48" t="str">
        <f aca="false">IF(AJ838="","",AJ838*17%)</f>
        <v/>
      </c>
      <c r="AL838" s="48" t="str">
        <f aca="false">IFERROR(IF(AC838="NÃO","",IF(AK838="","",IF(E838="Simples Nacional",BF838,IF(T838=0.12,U838*0.5833337002,IF(T838=0,AI838*0.07,U838))))),"")</f>
        <v/>
      </c>
      <c r="AM838" s="47" t="str">
        <f aca="false">IFERROR(IF(AC838="NÃO","",IF(OR(AG838="-",AG838="Pneus"),AK838-AL838,"")),"")</f>
        <v/>
      </c>
      <c r="AN838" s="48" t="str">
        <f aca="false">IF(AND(Y838="REVENDA",AC838="SIM",AG838="BIT"),((AB838/1+1)*AI838)*0.4117,"")</f>
        <v/>
      </c>
      <c r="AO838" s="48" t="str">
        <f aca="false">IF(AN838="","",AN838*17%)</f>
        <v/>
      </c>
      <c r="AP838" s="49" t="str">
        <f aca="false">IF(AN838="","",IF(T838=0.12,(U838*0.4117)*0.4117,IF(T838=0,(AI838*0.07)*0.4117,U838*0.4117)))</f>
        <v/>
      </c>
      <c r="AQ838" s="47" t="str">
        <f aca="false">IF(AN838="","",AO838-AP838)</f>
        <v/>
      </c>
      <c r="AR838" s="50" t="str">
        <f aca="false">IFERROR(IF(AND(AC838="SIM",Y838="REVENDA",LEFT(AG838,5)="ANEXO")*OR(AE838="ANEXO I",AF838="ANEXO II"),VLOOKUP(H838,Dados!G:I,2,0),""),"INSERIR MVA")</f>
        <v/>
      </c>
      <c r="AS838" s="48" t="str">
        <f aca="false">IF(LEFT(AG838,5)="ANEXO",VLOOKUP(AG838,Dados!$X$111:$Z$112,2,0)*(AI838-Q838),"")</f>
        <v/>
      </c>
      <c r="AT838" s="48" t="str">
        <f aca="false">IFERROR(IF(AR838="","",(AI838*AR838)+AI838),"INSERIR MVA")</f>
        <v/>
      </c>
      <c r="AU838" s="48" t="str">
        <f aca="false">IF(AT838="","",IF(AY838=0.04,U838,AS838*AY838))</f>
        <v/>
      </c>
      <c r="AV838" s="47" t="str">
        <f aca="false">IFERROR(IF(AU838="","",(VLOOKUP(AG838,Dados!$X$111:$Z$112,3,0)*AT838*0.17)),"INSERIR MVA")</f>
        <v/>
      </c>
      <c r="AW838" s="47" t="str">
        <f aca="false">IFERROR(IF(AR838="","",AV838-AU838),"")</f>
        <v/>
      </c>
      <c r="AX838" s="51" t="str">
        <f aca="false">IFERROR(IF(AC838="NÃO","",IF(AM838&lt;&gt;"",AM838-W838,IF(AQ838&lt;&gt;"",AQ838-W838,IF(AW838&lt;&gt;"",AW838-W838,"")))),"")</f>
        <v/>
      </c>
      <c r="AY838" s="46" t="str">
        <f aca="false">IFERROR(IF(ISNA(VLOOKUP(R838,Dados!$X$2:$Y$5,2,0)),VLOOKUP(D838,Dados!$X$7:$Y$33,2,0),VLOOKUP(R838,Dados!$X$2:$Y$5,2,0)),"")</f>
        <v/>
      </c>
      <c r="AZ838" s="52" t="str">
        <f aca="false">IF(C838="","",IF(AND(Y838="CONSUMO",AC838="NÃO")*OR(AG838="-",AG838="BIT"),IF(E838&lt;&gt;"",(AI838-(P838+L838-N838+Q838)*AY838)/0.83),""))</f>
        <v/>
      </c>
      <c r="BA838" s="51" t="str">
        <f aca="false">IF(AZ838="","",AZ838*0.17-((P838+L838-N838+Q838)*AY838))</f>
        <v/>
      </c>
      <c r="BB838" s="51" t="str">
        <f aca="false">IF(AND(Y838="CONSUMO",AG838="ANEXO I",AY838&gt;4%),(AI838-(P838+L838-N838+Q838)*0.0514)/0.83*(0.5177)*(0.17)-AI838*0.0514,IF(AND(Y838="CONSUMO",AG838="ANEXO II",AY838&gt;4%),(AI838-(P838+L838-N838+Q838)*0.041)/0.83*(0.3295)*(0.17)-AI838*0.041,IF(AND(Y838="CONSUMO",AG838="ANEXO I",AY838=4%),(AI838-(P838+L838-N838+Q838)*0.04)/0.83*(0.5177)*(0.17)-AI838*0.04,IF(AND(Y838="CONSUMO",AG838="ANEXO II",AY838=4%),(AI838-(P838+L838-N838+Q838)*0.04)/0.83*(0.3295)*(0.17)-AI838*0.04,""))))</f>
        <v/>
      </c>
      <c r="BC838" s="51" t="str">
        <f aca="false">IF(C838="","",IF(AND(Y838="CONSUMO",AC838="SIM")*OR(AG838="-",AG838="BIT"),IF(E838&lt;&gt;"",(AI838-(P838+L838-N838+Q838)*AY838)/0.83),""))</f>
        <v/>
      </c>
      <c r="BD838" s="51" t="str">
        <f aca="false">IF(BC838="","",BC838*0.17)</f>
        <v/>
      </c>
      <c r="BE838" s="51" t="str">
        <f aca="false">IF(I838=6908,0,IF(BC838="","",BD838-((P838+L838-N838+Q838)*AY838)))</f>
        <v/>
      </c>
      <c r="BF838" s="53" t="str">
        <f aca="false">IF(B838="","",IF(OR(B838="",E838="Regime Normal"),0,(AI838-Q838)*VLOOKUP(R838,Dados!$X$98:$Y$108,2,0)))</f>
        <v/>
      </c>
      <c r="BG838" s="54" t="str">
        <f aca="false">IFERROR(VLOOKUP(I838,Dados!$AC$27:$AD$43,2,0),IF(B838="","",IF(D838&lt;&gt;"MT",IF(AND(AC838="SIM",Y838="Revenda"),"2403",IF(AND(AC838="SIM",Y838="Consumo"),"2407",IF(AND(AC838="NÃO",Y838="Revenda"),"2102",IF(AND(AC838="NÃO",Y838="Consumo"),"2556",)))),REPLACE(I838,1,1,1))))</f>
        <v/>
      </c>
    </row>
    <row r="839" customFormat="false" ht="12.8" hidden="false" customHeight="true" outlineLevel="0" collapsed="false">
      <c r="Y839" s="45"/>
      <c r="Z839" s="46" t="str">
        <f aca="false">IF(B839="","",(IFERROR(VLOOKUP(H839,Dados!A$3:B$15000,2,0),"Não Encontrado")))</f>
        <v/>
      </c>
      <c r="AA839" s="46" t="str">
        <f aca="false">IF(B839="","",(IFERROR(VLOOKUP(G839,Dados!C$3:E$15000,3,0),"Não Encontrado")))</f>
        <v/>
      </c>
      <c r="AB839" s="46" t="str">
        <f aca="false">IFERROR(IF(Z839&lt;&gt;"Não Encontrado",Z839,IF(AA839&lt;&gt;"Não Encontrado",AA839,"")),"")</f>
        <v/>
      </c>
      <c r="AC839" s="45" t="str">
        <f aca="false">IF(B839="","",IF(AB839="","NÃO","SIM"))</f>
        <v/>
      </c>
      <c r="AD839" s="45" t="str">
        <f aca="false">IFERROR(VLOOKUP(G839,Dados!$P$3:$R$500,3,0),"")</f>
        <v/>
      </c>
      <c r="AE839" s="45" t="str">
        <f aca="false">IFERROR(VLOOKUP(G839,Dados!$K$3:$L$500,2,0),"")</f>
        <v/>
      </c>
      <c r="AF839" s="45" t="str">
        <f aca="false">IFERROR(VLOOKUP(G839,Dados!$M$3:$N$500,2,0),"")</f>
        <v/>
      </c>
      <c r="AG839" s="45" t="str">
        <f aca="false">IF(F839="","",IF(AND(AD839="",AE839="",AF839=""),"-",IF(AND(AD839="BIT",AE839="",AF839=""),"BIT",IF(AND(AE839="ANEXO I",AD839="",AF839=""),"ANEXO I",IF(AND(AF839="ANEXO II",AD839="",AE839=""),"ANEXO II","Escolher")))))</f>
        <v/>
      </c>
      <c r="AH839" s="45" t="str">
        <f aca="false">IF(AG839&lt;&gt;"Pneus","",IFERROR(VLOOKUP(R839,Dados!$X$2:$Z$5,3,0)*(AI839-Q839),VLOOKUP(D839,Dados!$X$7:$Z$33,3,0)*(AI839-Q839)))</f>
        <v/>
      </c>
      <c r="AI839" s="47" t="str">
        <f aca="false">IF(B839="","",P839+Q839+O839+M839+L839-N839)</f>
        <v/>
      </c>
      <c r="AJ839" s="48" t="str">
        <f aca="false">IFERROR(IF(AND(AC839="SIM",AG839="-",Y839="REVENDA"),(AB839/1+1)*AI839,IF(AND(AC839="SIM",AG839="Pneus",Y839="REVENDA"),(AB839/1+1)*(AI839-AH839),"")),"")</f>
        <v/>
      </c>
      <c r="AK839" s="48" t="str">
        <f aca="false">IF(AJ839="","",AJ839*17%)</f>
        <v/>
      </c>
      <c r="AL839" s="48" t="str">
        <f aca="false">IFERROR(IF(AC839="NÃO","",IF(AK839="","",IF(E839="Simples Nacional",BF839,IF(T839=0.12,U839*0.5833337002,IF(T839=0,AI839*0.07,U839))))),"")</f>
        <v/>
      </c>
      <c r="AM839" s="47" t="str">
        <f aca="false">IFERROR(IF(AC839="NÃO","",IF(OR(AG839="-",AG839="Pneus"),AK839-AL839,"")),"")</f>
        <v/>
      </c>
      <c r="AN839" s="48" t="str">
        <f aca="false">IF(AND(Y839="REVENDA",AC839="SIM",AG839="BIT"),((AB839/1+1)*AI839)*0.4117,"")</f>
        <v/>
      </c>
      <c r="AO839" s="48" t="str">
        <f aca="false">IF(AN839="","",AN839*17%)</f>
        <v/>
      </c>
      <c r="AP839" s="49" t="str">
        <f aca="false">IF(AN839="","",IF(T839=0.12,(U839*0.4117)*0.4117,IF(T839=0,(AI839*0.07)*0.4117,U839*0.4117)))</f>
        <v/>
      </c>
      <c r="AQ839" s="47" t="str">
        <f aca="false">IF(AN839="","",AO839-AP839)</f>
        <v/>
      </c>
      <c r="AR839" s="50" t="str">
        <f aca="false">IFERROR(IF(AND(AC839="SIM",Y839="REVENDA",LEFT(AG839,5)="ANEXO")*OR(AE839="ANEXO I",AF839="ANEXO II"),VLOOKUP(H839,Dados!G:I,2,0),""),"INSERIR MVA")</f>
        <v/>
      </c>
      <c r="AS839" s="48" t="str">
        <f aca="false">IF(LEFT(AG839,5)="ANEXO",VLOOKUP(AG839,Dados!$X$111:$Z$112,2,0)*(AI839-Q839),"")</f>
        <v/>
      </c>
      <c r="AT839" s="48" t="str">
        <f aca="false">IFERROR(IF(AR839="","",(AI839*AR839)+AI839),"INSERIR MVA")</f>
        <v/>
      </c>
      <c r="AU839" s="48" t="str">
        <f aca="false">IF(AT839="","",IF(AY839=0.04,U839,AS839*AY839))</f>
        <v/>
      </c>
      <c r="AV839" s="47" t="str">
        <f aca="false">IFERROR(IF(AU839="","",(VLOOKUP(AG839,Dados!$X$111:$Z$112,3,0)*AT839*0.17)),"INSERIR MVA")</f>
        <v/>
      </c>
      <c r="AW839" s="47" t="str">
        <f aca="false">IFERROR(IF(AR839="","",AV839-AU839),"")</f>
        <v/>
      </c>
      <c r="AX839" s="51" t="str">
        <f aca="false">IFERROR(IF(AC839="NÃO","",IF(AM839&lt;&gt;"",AM839-W839,IF(AQ839&lt;&gt;"",AQ839-W839,IF(AW839&lt;&gt;"",AW839-W839,"")))),"")</f>
        <v/>
      </c>
      <c r="AY839" s="46" t="str">
        <f aca="false">IFERROR(IF(ISNA(VLOOKUP(R839,Dados!$X$2:$Y$5,2,0)),VLOOKUP(D839,Dados!$X$7:$Y$33,2,0),VLOOKUP(R839,Dados!$X$2:$Y$5,2,0)),"")</f>
        <v/>
      </c>
      <c r="AZ839" s="52" t="str">
        <f aca="false">IF(C839="","",IF(AND(Y839="CONSUMO",AC839="NÃO")*OR(AG839="-",AG839="BIT"),IF(E839&lt;&gt;"",(AI839-(P839+L839-N839+Q839)*AY839)/0.83),""))</f>
        <v/>
      </c>
      <c r="BA839" s="51" t="str">
        <f aca="false">IF(AZ839="","",AZ839*0.17-((P839+L839-N839+Q839)*AY839))</f>
        <v/>
      </c>
      <c r="BB839" s="51" t="str">
        <f aca="false">IF(AND(Y839="CONSUMO",AG839="ANEXO I",AY839&gt;4%),(AI839-(P839+L839-N839+Q839)*0.0514)/0.83*(0.5177)*(0.17)-AI839*0.0514,IF(AND(Y839="CONSUMO",AG839="ANEXO II",AY839&gt;4%),(AI839-(P839+L839-N839+Q839)*0.041)/0.83*(0.3295)*(0.17)-AI839*0.041,IF(AND(Y839="CONSUMO",AG839="ANEXO I",AY839=4%),(AI839-(P839+L839-N839+Q839)*0.04)/0.83*(0.5177)*(0.17)-AI839*0.04,IF(AND(Y839="CONSUMO",AG839="ANEXO II",AY839=4%),(AI839-(P839+L839-N839+Q839)*0.04)/0.83*(0.3295)*(0.17)-AI839*0.04,""))))</f>
        <v/>
      </c>
      <c r="BC839" s="51" t="str">
        <f aca="false">IF(C839="","",IF(AND(Y839="CONSUMO",AC839="SIM")*OR(AG839="-",AG839="BIT"),IF(E839&lt;&gt;"",(AI839-(P839+L839-N839+Q839)*AY839)/0.83),""))</f>
        <v/>
      </c>
      <c r="BD839" s="51" t="str">
        <f aca="false">IF(BC839="","",BC839*0.17)</f>
        <v/>
      </c>
      <c r="BE839" s="51" t="str">
        <f aca="false">IF(I839=6908,0,IF(BC839="","",BD839-((P839+L839-N839+Q839)*AY839)))</f>
        <v/>
      </c>
      <c r="BF839" s="53" t="str">
        <f aca="false">IF(B839="","",IF(OR(B839="",E839="Regime Normal"),0,(AI839-Q839)*VLOOKUP(R839,Dados!$X$98:$Y$108,2,0)))</f>
        <v/>
      </c>
      <c r="BG839" s="54" t="str">
        <f aca="false">IFERROR(VLOOKUP(I839,Dados!$AC$27:$AD$43,2,0),IF(B839="","",IF(D839&lt;&gt;"MT",IF(AND(AC839="SIM",Y839="Revenda"),"2403",IF(AND(AC839="SIM",Y839="Consumo"),"2407",IF(AND(AC839="NÃO",Y839="Revenda"),"2102",IF(AND(AC839="NÃO",Y839="Consumo"),"2556",)))),REPLACE(I839,1,1,1))))</f>
        <v/>
      </c>
    </row>
    <row r="840" customFormat="false" ht="12.8" hidden="false" customHeight="true" outlineLevel="0" collapsed="false">
      <c r="Y840" s="45"/>
      <c r="Z840" s="46" t="str">
        <f aca="false">IF(B840="","",(IFERROR(VLOOKUP(H840,Dados!A$3:B$15000,2,0),"Não Encontrado")))</f>
        <v/>
      </c>
      <c r="AA840" s="46" t="str">
        <f aca="false">IF(B840="","",(IFERROR(VLOOKUP(G840,Dados!C$3:E$15000,3,0),"Não Encontrado")))</f>
        <v/>
      </c>
      <c r="AB840" s="46" t="str">
        <f aca="false">IFERROR(IF(Z840&lt;&gt;"Não Encontrado",Z840,IF(AA840&lt;&gt;"Não Encontrado",AA840,"")),"")</f>
        <v/>
      </c>
      <c r="AC840" s="45" t="str">
        <f aca="false">IF(B840="","",IF(AB840="","NÃO","SIM"))</f>
        <v/>
      </c>
      <c r="AD840" s="45" t="str">
        <f aca="false">IFERROR(VLOOKUP(G840,Dados!$P$3:$R$500,3,0),"")</f>
        <v/>
      </c>
      <c r="AE840" s="45" t="str">
        <f aca="false">IFERROR(VLOOKUP(G840,Dados!$K$3:$L$500,2,0),"")</f>
        <v/>
      </c>
      <c r="AF840" s="45" t="str">
        <f aca="false">IFERROR(VLOOKUP(G840,Dados!$M$3:$N$500,2,0),"")</f>
        <v/>
      </c>
      <c r="AG840" s="45" t="str">
        <f aca="false">IF(F840="","",IF(AND(AD840="",AE840="",AF840=""),"-",IF(AND(AD840="BIT",AE840="",AF840=""),"BIT",IF(AND(AE840="ANEXO I",AD840="",AF840=""),"ANEXO I",IF(AND(AF840="ANEXO II",AD840="",AE840=""),"ANEXO II","Escolher")))))</f>
        <v/>
      </c>
      <c r="AH840" s="45" t="str">
        <f aca="false">IF(AG840&lt;&gt;"Pneus","",IFERROR(VLOOKUP(R840,Dados!$X$2:$Z$5,3,0)*(AI840-Q840),VLOOKUP(D840,Dados!$X$7:$Z$33,3,0)*(AI840-Q840)))</f>
        <v/>
      </c>
      <c r="AI840" s="47" t="str">
        <f aca="false">IF(B840="","",P840+Q840+O840+M840+L840-N840)</f>
        <v/>
      </c>
      <c r="AJ840" s="48" t="str">
        <f aca="false">IFERROR(IF(AND(AC840="SIM",AG840="-",Y840="REVENDA"),(AB840/1+1)*AI840,IF(AND(AC840="SIM",AG840="Pneus",Y840="REVENDA"),(AB840/1+1)*(AI840-AH840),"")),"")</f>
        <v/>
      </c>
      <c r="AK840" s="48" t="str">
        <f aca="false">IF(AJ840="","",AJ840*17%)</f>
        <v/>
      </c>
      <c r="AL840" s="48" t="str">
        <f aca="false">IFERROR(IF(AC840="NÃO","",IF(AK840="","",IF(E840="Simples Nacional",BF840,IF(T840=0.12,U840*0.5833337002,IF(T840=0,AI840*0.07,U840))))),"")</f>
        <v/>
      </c>
      <c r="AM840" s="47" t="str">
        <f aca="false">IFERROR(IF(AC840="NÃO","",IF(OR(AG840="-",AG840="Pneus"),AK840-AL840,"")),"")</f>
        <v/>
      </c>
      <c r="AN840" s="48" t="str">
        <f aca="false">IF(AND(Y840="REVENDA",AC840="SIM",AG840="BIT"),((AB840/1+1)*AI840)*0.4117,"")</f>
        <v/>
      </c>
      <c r="AO840" s="48" t="str">
        <f aca="false">IF(AN840="","",AN840*17%)</f>
        <v/>
      </c>
      <c r="AP840" s="49" t="str">
        <f aca="false">IF(AN840="","",IF(T840=0.12,(U840*0.4117)*0.4117,IF(T840=0,(AI840*0.07)*0.4117,U840*0.4117)))</f>
        <v/>
      </c>
      <c r="AQ840" s="47" t="str">
        <f aca="false">IF(AN840="","",AO840-AP840)</f>
        <v/>
      </c>
      <c r="AR840" s="50" t="str">
        <f aca="false">IFERROR(IF(AND(AC840="SIM",Y840="REVENDA",LEFT(AG840,5)="ANEXO")*OR(AE840="ANEXO I",AF840="ANEXO II"),VLOOKUP(H840,Dados!G:I,2,0),""),"INSERIR MVA")</f>
        <v/>
      </c>
      <c r="AS840" s="48" t="str">
        <f aca="false">IF(LEFT(AG840,5)="ANEXO",VLOOKUP(AG840,Dados!$X$111:$Z$112,2,0)*(AI840-Q840),"")</f>
        <v/>
      </c>
      <c r="AT840" s="48" t="str">
        <f aca="false">IFERROR(IF(AR840="","",(AI840*AR840)+AI840),"INSERIR MVA")</f>
        <v/>
      </c>
      <c r="AU840" s="48" t="str">
        <f aca="false">IF(AT840="","",IF(AY840=0.04,U840,AS840*AY840))</f>
        <v/>
      </c>
      <c r="AV840" s="47" t="str">
        <f aca="false">IFERROR(IF(AU840="","",(VLOOKUP(AG840,Dados!$X$111:$Z$112,3,0)*AT840*0.17)),"INSERIR MVA")</f>
        <v/>
      </c>
      <c r="AW840" s="47" t="str">
        <f aca="false">IFERROR(IF(AR840="","",AV840-AU840),"")</f>
        <v/>
      </c>
      <c r="AX840" s="51" t="str">
        <f aca="false">IFERROR(IF(AC840="NÃO","",IF(AM840&lt;&gt;"",AM840-W840,IF(AQ840&lt;&gt;"",AQ840-W840,IF(AW840&lt;&gt;"",AW840-W840,"")))),"")</f>
        <v/>
      </c>
      <c r="AY840" s="46" t="str">
        <f aca="false">IFERROR(IF(ISNA(VLOOKUP(R840,Dados!$X$2:$Y$5,2,0)),VLOOKUP(D840,Dados!$X$7:$Y$33,2,0),VLOOKUP(R840,Dados!$X$2:$Y$5,2,0)),"")</f>
        <v/>
      </c>
      <c r="AZ840" s="52" t="str">
        <f aca="false">IF(C840="","",IF(AND(Y840="CONSUMO",AC840="NÃO")*OR(AG840="-",AG840="BIT"),IF(E840&lt;&gt;"",(AI840-(P840+L840-N840+Q840)*AY840)/0.83),""))</f>
        <v/>
      </c>
      <c r="BA840" s="51" t="str">
        <f aca="false">IF(AZ840="","",AZ840*0.17-((P840+L840-N840+Q840)*AY840))</f>
        <v/>
      </c>
      <c r="BB840" s="51" t="str">
        <f aca="false">IF(AND(Y840="CONSUMO",AG840="ANEXO I",AY840&gt;4%),(AI840-(P840+L840-N840+Q840)*0.0514)/0.83*(0.5177)*(0.17)-AI840*0.0514,IF(AND(Y840="CONSUMO",AG840="ANEXO II",AY840&gt;4%),(AI840-(P840+L840-N840+Q840)*0.041)/0.83*(0.3295)*(0.17)-AI840*0.041,IF(AND(Y840="CONSUMO",AG840="ANEXO I",AY840=4%),(AI840-(P840+L840-N840+Q840)*0.04)/0.83*(0.5177)*(0.17)-AI840*0.04,IF(AND(Y840="CONSUMO",AG840="ANEXO II",AY840=4%),(AI840-(P840+L840-N840+Q840)*0.04)/0.83*(0.3295)*(0.17)-AI840*0.04,""))))</f>
        <v/>
      </c>
      <c r="BC840" s="51" t="str">
        <f aca="false">IF(C840="","",IF(AND(Y840="CONSUMO",AC840="SIM")*OR(AG840="-",AG840="BIT"),IF(E840&lt;&gt;"",(AI840-(P840+L840-N840+Q840)*AY840)/0.83),""))</f>
        <v/>
      </c>
      <c r="BD840" s="51" t="str">
        <f aca="false">IF(BC840="","",BC840*0.17)</f>
        <v/>
      </c>
      <c r="BE840" s="51" t="str">
        <f aca="false">IF(I840=6908,0,IF(BC840="","",BD840-((P840+L840-N840+Q840)*AY840)))</f>
        <v/>
      </c>
      <c r="BF840" s="53" t="str">
        <f aca="false">IF(B840="","",IF(OR(B840="",E840="Regime Normal"),0,(AI840-Q840)*VLOOKUP(R840,Dados!$X$98:$Y$108,2,0)))</f>
        <v/>
      </c>
      <c r="BG840" s="54" t="str">
        <f aca="false">IFERROR(VLOOKUP(I840,Dados!$AC$27:$AD$43,2,0),IF(B840="","",IF(D840&lt;&gt;"MT",IF(AND(AC840="SIM",Y840="Revenda"),"2403",IF(AND(AC840="SIM",Y840="Consumo"),"2407",IF(AND(AC840="NÃO",Y840="Revenda"),"2102",IF(AND(AC840="NÃO",Y840="Consumo"),"2556",)))),REPLACE(I840,1,1,1))))</f>
        <v/>
      </c>
    </row>
    <row r="841" customFormat="false" ht="12.8" hidden="false" customHeight="true" outlineLevel="0" collapsed="false">
      <c r="Y841" s="45"/>
      <c r="Z841" s="46" t="str">
        <f aca="false">IF(B841="","",(IFERROR(VLOOKUP(H841,Dados!A$3:B$15000,2,0),"Não Encontrado")))</f>
        <v/>
      </c>
      <c r="AA841" s="46" t="str">
        <f aca="false">IF(B841="","",(IFERROR(VLOOKUP(G841,Dados!C$3:E$15000,3,0),"Não Encontrado")))</f>
        <v/>
      </c>
      <c r="AB841" s="46" t="str">
        <f aca="false">IFERROR(IF(Z841&lt;&gt;"Não Encontrado",Z841,IF(AA841&lt;&gt;"Não Encontrado",AA841,"")),"")</f>
        <v/>
      </c>
      <c r="AC841" s="45" t="str">
        <f aca="false">IF(B841="","",IF(AB841="","NÃO","SIM"))</f>
        <v/>
      </c>
      <c r="AD841" s="45" t="str">
        <f aca="false">IFERROR(VLOOKUP(G841,Dados!$P$3:$R$500,3,0),"")</f>
        <v/>
      </c>
      <c r="AE841" s="45" t="str">
        <f aca="false">IFERROR(VLOOKUP(G841,Dados!$K$3:$L$500,2,0),"")</f>
        <v/>
      </c>
      <c r="AF841" s="45" t="str">
        <f aca="false">IFERROR(VLOOKUP(G841,Dados!$M$3:$N$500,2,0),"")</f>
        <v/>
      </c>
      <c r="AG841" s="45" t="str">
        <f aca="false">IF(F841="","",IF(AND(AD841="",AE841="",AF841=""),"-",IF(AND(AD841="BIT",AE841="",AF841=""),"BIT",IF(AND(AE841="ANEXO I",AD841="",AF841=""),"ANEXO I",IF(AND(AF841="ANEXO II",AD841="",AE841=""),"ANEXO II","Escolher")))))</f>
        <v/>
      </c>
      <c r="AH841" s="45" t="str">
        <f aca="false">IF(AG841&lt;&gt;"Pneus","",IFERROR(VLOOKUP(R841,Dados!$X$2:$Z$5,3,0)*(AI841-Q841),VLOOKUP(D841,Dados!$X$7:$Z$33,3,0)*(AI841-Q841)))</f>
        <v/>
      </c>
      <c r="AI841" s="47" t="str">
        <f aca="false">IF(B841="","",P841+Q841+O841+M841+L841-N841)</f>
        <v/>
      </c>
      <c r="AJ841" s="48" t="str">
        <f aca="false">IFERROR(IF(AND(AC841="SIM",AG841="-",Y841="REVENDA"),(AB841/1+1)*AI841,IF(AND(AC841="SIM",AG841="Pneus",Y841="REVENDA"),(AB841/1+1)*(AI841-AH841),"")),"")</f>
        <v/>
      </c>
      <c r="AK841" s="48" t="str">
        <f aca="false">IF(AJ841="","",AJ841*17%)</f>
        <v/>
      </c>
      <c r="AL841" s="48" t="str">
        <f aca="false">IFERROR(IF(AC841="NÃO","",IF(AK841="","",IF(E841="Simples Nacional",BF841,IF(T841=0.12,U841*0.5833337002,IF(T841=0,AI841*0.07,U841))))),"")</f>
        <v/>
      </c>
      <c r="AM841" s="47" t="str">
        <f aca="false">IFERROR(IF(AC841="NÃO","",IF(OR(AG841="-",AG841="Pneus"),AK841-AL841,"")),"")</f>
        <v/>
      </c>
      <c r="AN841" s="48" t="str">
        <f aca="false">IF(AND(Y841="REVENDA",AC841="SIM",AG841="BIT"),((AB841/1+1)*AI841)*0.4117,"")</f>
        <v/>
      </c>
      <c r="AO841" s="48" t="str">
        <f aca="false">IF(AN841="","",AN841*17%)</f>
        <v/>
      </c>
      <c r="AP841" s="49" t="str">
        <f aca="false">IF(AN841="","",IF(T841=0.12,(U841*0.4117)*0.4117,IF(T841=0,(AI841*0.07)*0.4117,U841*0.4117)))</f>
        <v/>
      </c>
      <c r="AQ841" s="47" t="str">
        <f aca="false">IF(AN841="","",AO841-AP841)</f>
        <v/>
      </c>
      <c r="AR841" s="50" t="str">
        <f aca="false">IFERROR(IF(AND(AC841="SIM",Y841="REVENDA",LEFT(AG841,5)="ANEXO")*OR(AE841="ANEXO I",AF841="ANEXO II"),VLOOKUP(H841,Dados!G:I,2,0),""),"INSERIR MVA")</f>
        <v/>
      </c>
      <c r="AS841" s="48" t="str">
        <f aca="false">IF(LEFT(AG841,5)="ANEXO",VLOOKUP(AG841,Dados!$X$111:$Z$112,2,0)*(AI841-Q841),"")</f>
        <v/>
      </c>
      <c r="AT841" s="48" t="str">
        <f aca="false">IFERROR(IF(AR841="","",(AI841*AR841)+AI841),"INSERIR MVA")</f>
        <v/>
      </c>
      <c r="AU841" s="48" t="str">
        <f aca="false">IF(AT841="","",IF(AY841=0.04,U841,AS841*AY841))</f>
        <v/>
      </c>
      <c r="AV841" s="47" t="str">
        <f aca="false">IFERROR(IF(AU841="","",(VLOOKUP(AG841,Dados!$X$111:$Z$112,3,0)*AT841*0.17)),"INSERIR MVA")</f>
        <v/>
      </c>
      <c r="AW841" s="47" t="str">
        <f aca="false">IFERROR(IF(AR841="","",AV841-AU841),"")</f>
        <v/>
      </c>
      <c r="AX841" s="51" t="str">
        <f aca="false">IFERROR(IF(AC841="NÃO","",IF(AM841&lt;&gt;"",AM841-W841,IF(AQ841&lt;&gt;"",AQ841-W841,IF(AW841&lt;&gt;"",AW841-W841,"")))),"")</f>
        <v/>
      </c>
      <c r="AY841" s="46" t="str">
        <f aca="false">IFERROR(IF(ISNA(VLOOKUP(R841,Dados!$X$2:$Y$5,2,0)),VLOOKUP(D841,Dados!$X$7:$Y$33,2,0),VLOOKUP(R841,Dados!$X$2:$Y$5,2,0)),"")</f>
        <v/>
      </c>
      <c r="AZ841" s="52" t="str">
        <f aca="false">IF(C841="","",IF(AND(Y841="CONSUMO",AC841="NÃO")*OR(AG841="-",AG841="BIT"),IF(E841&lt;&gt;"",(AI841-(P841+L841-N841+Q841)*AY841)/0.83),""))</f>
        <v/>
      </c>
      <c r="BA841" s="51" t="str">
        <f aca="false">IF(AZ841="","",AZ841*0.17-((P841+L841-N841+Q841)*AY841))</f>
        <v/>
      </c>
      <c r="BB841" s="51" t="str">
        <f aca="false">IF(AND(Y841="CONSUMO",AG841="ANEXO I",AY841&gt;4%),(AI841-(P841+L841-N841+Q841)*0.0514)/0.83*(0.5177)*(0.17)-AI841*0.0514,IF(AND(Y841="CONSUMO",AG841="ANEXO II",AY841&gt;4%),(AI841-(P841+L841-N841+Q841)*0.041)/0.83*(0.3295)*(0.17)-AI841*0.041,IF(AND(Y841="CONSUMO",AG841="ANEXO I",AY841=4%),(AI841-(P841+L841-N841+Q841)*0.04)/0.83*(0.5177)*(0.17)-AI841*0.04,IF(AND(Y841="CONSUMO",AG841="ANEXO II",AY841=4%),(AI841-(P841+L841-N841+Q841)*0.04)/0.83*(0.3295)*(0.17)-AI841*0.04,""))))</f>
        <v/>
      </c>
      <c r="BC841" s="51" t="str">
        <f aca="false">IF(C841="","",IF(AND(Y841="CONSUMO",AC841="SIM")*OR(AG841="-",AG841="BIT"),IF(E841&lt;&gt;"",(AI841-(P841+L841-N841+Q841)*AY841)/0.83),""))</f>
        <v/>
      </c>
      <c r="BD841" s="51" t="str">
        <f aca="false">IF(BC841="","",BC841*0.17)</f>
        <v/>
      </c>
      <c r="BE841" s="51" t="str">
        <f aca="false">IF(I841=6908,0,IF(BC841="","",BD841-((P841+L841-N841+Q841)*AY841)))</f>
        <v/>
      </c>
      <c r="BF841" s="53" t="str">
        <f aca="false">IF(B841="","",IF(OR(B841="",E841="Regime Normal"),0,(AI841-Q841)*VLOOKUP(R841,Dados!$X$98:$Y$108,2,0)))</f>
        <v/>
      </c>
      <c r="BG841" s="54" t="str">
        <f aca="false">IFERROR(VLOOKUP(I841,Dados!$AC$27:$AD$43,2,0),IF(B841="","",IF(D841&lt;&gt;"MT",IF(AND(AC841="SIM",Y841="Revenda"),"2403",IF(AND(AC841="SIM",Y841="Consumo"),"2407",IF(AND(AC841="NÃO",Y841="Revenda"),"2102",IF(AND(AC841="NÃO",Y841="Consumo"),"2556",)))),REPLACE(I841,1,1,1))))</f>
        <v/>
      </c>
    </row>
    <row r="842" customFormat="false" ht="12.8" hidden="false" customHeight="true" outlineLevel="0" collapsed="false">
      <c r="Y842" s="45"/>
      <c r="Z842" s="46" t="str">
        <f aca="false">IF(B842="","",(IFERROR(VLOOKUP(H842,Dados!A$3:B$15000,2,0),"Não Encontrado")))</f>
        <v/>
      </c>
      <c r="AA842" s="46" t="str">
        <f aca="false">IF(B842="","",(IFERROR(VLOOKUP(G842,Dados!C$3:E$15000,3,0),"Não Encontrado")))</f>
        <v/>
      </c>
      <c r="AB842" s="46" t="str">
        <f aca="false">IFERROR(IF(Z842&lt;&gt;"Não Encontrado",Z842,IF(AA842&lt;&gt;"Não Encontrado",AA842,"")),"")</f>
        <v/>
      </c>
      <c r="AC842" s="45" t="str">
        <f aca="false">IF(B842="","",IF(AB842="","NÃO","SIM"))</f>
        <v/>
      </c>
      <c r="AD842" s="45" t="str">
        <f aca="false">IFERROR(VLOOKUP(G842,Dados!$P$3:$R$500,3,0),"")</f>
        <v/>
      </c>
      <c r="AE842" s="45" t="str">
        <f aca="false">IFERROR(VLOOKUP(G842,Dados!$K$3:$L$500,2,0),"")</f>
        <v/>
      </c>
      <c r="AF842" s="45" t="str">
        <f aca="false">IFERROR(VLOOKUP(G842,Dados!$M$3:$N$500,2,0),"")</f>
        <v/>
      </c>
      <c r="AG842" s="45" t="str">
        <f aca="false">IF(F842="","",IF(AND(AD842="",AE842="",AF842=""),"-",IF(AND(AD842="BIT",AE842="",AF842=""),"BIT",IF(AND(AE842="ANEXO I",AD842="",AF842=""),"ANEXO I",IF(AND(AF842="ANEXO II",AD842="",AE842=""),"ANEXO II","Escolher")))))</f>
        <v/>
      </c>
      <c r="AH842" s="45" t="str">
        <f aca="false">IF(AG842&lt;&gt;"Pneus","",IFERROR(VLOOKUP(R842,Dados!$X$2:$Z$5,3,0)*(AI842-Q842),VLOOKUP(D842,Dados!$X$7:$Z$33,3,0)*(AI842-Q842)))</f>
        <v/>
      </c>
      <c r="AI842" s="47" t="str">
        <f aca="false">IF(B842="","",P842+Q842+O842+M842+L842-N842)</f>
        <v/>
      </c>
      <c r="AJ842" s="48" t="str">
        <f aca="false">IFERROR(IF(AND(AC842="SIM",AG842="-",Y842="REVENDA"),(AB842/1+1)*AI842,IF(AND(AC842="SIM",AG842="Pneus",Y842="REVENDA"),(AB842/1+1)*(AI842-AH842),"")),"")</f>
        <v/>
      </c>
      <c r="AK842" s="48" t="str">
        <f aca="false">IF(AJ842="","",AJ842*17%)</f>
        <v/>
      </c>
      <c r="AL842" s="48" t="str">
        <f aca="false">IFERROR(IF(AC842="NÃO","",IF(AK842="","",IF(E842="Simples Nacional",BF842,IF(T842=0.12,U842*0.5833337002,IF(T842=0,AI842*0.07,U842))))),"")</f>
        <v/>
      </c>
      <c r="AM842" s="47" t="str">
        <f aca="false">IFERROR(IF(AC842="NÃO","",IF(OR(AG842="-",AG842="Pneus"),AK842-AL842,"")),"")</f>
        <v/>
      </c>
      <c r="AN842" s="48" t="str">
        <f aca="false">IF(AND(Y842="REVENDA",AC842="SIM",AG842="BIT"),((AB842/1+1)*AI842)*0.4117,"")</f>
        <v/>
      </c>
      <c r="AO842" s="48" t="str">
        <f aca="false">IF(AN842="","",AN842*17%)</f>
        <v/>
      </c>
      <c r="AP842" s="49" t="str">
        <f aca="false">IF(AN842="","",IF(T842=0.12,(U842*0.4117)*0.4117,IF(T842=0,(AI842*0.07)*0.4117,U842*0.4117)))</f>
        <v/>
      </c>
      <c r="AQ842" s="47" t="str">
        <f aca="false">IF(AN842="","",AO842-AP842)</f>
        <v/>
      </c>
      <c r="AR842" s="50" t="str">
        <f aca="false">IFERROR(IF(AND(AC842="SIM",Y842="REVENDA",LEFT(AG842,5)="ANEXO")*OR(AE842="ANEXO I",AF842="ANEXO II"),VLOOKUP(H842,Dados!G:I,2,0),""),"INSERIR MVA")</f>
        <v/>
      </c>
      <c r="AS842" s="48" t="str">
        <f aca="false">IF(LEFT(AG842,5)="ANEXO",VLOOKUP(AG842,Dados!$X$111:$Z$112,2,0)*(AI842-Q842),"")</f>
        <v/>
      </c>
      <c r="AT842" s="48" t="str">
        <f aca="false">IFERROR(IF(AR842="","",(AI842*AR842)+AI842),"INSERIR MVA")</f>
        <v/>
      </c>
      <c r="AU842" s="48" t="str">
        <f aca="false">IF(AT842="","",IF(AY842=0.04,U842,AS842*AY842))</f>
        <v/>
      </c>
      <c r="AV842" s="47" t="str">
        <f aca="false">IFERROR(IF(AU842="","",(VLOOKUP(AG842,Dados!$X$111:$Z$112,3,0)*AT842*0.17)),"INSERIR MVA")</f>
        <v/>
      </c>
      <c r="AW842" s="47" t="str">
        <f aca="false">IFERROR(IF(AR842="","",AV842-AU842),"")</f>
        <v/>
      </c>
      <c r="AX842" s="51" t="str">
        <f aca="false">IFERROR(IF(AC842="NÃO","",IF(AM842&lt;&gt;"",AM842-W842,IF(AQ842&lt;&gt;"",AQ842-W842,IF(AW842&lt;&gt;"",AW842-W842,"")))),"")</f>
        <v/>
      </c>
      <c r="AY842" s="46" t="str">
        <f aca="false">IFERROR(IF(ISNA(VLOOKUP(R842,Dados!$X$2:$Y$5,2,0)),VLOOKUP(D842,Dados!$X$7:$Y$33,2,0),VLOOKUP(R842,Dados!$X$2:$Y$5,2,0)),"")</f>
        <v/>
      </c>
      <c r="AZ842" s="52" t="str">
        <f aca="false">IF(C842="","",IF(AND(Y842="CONSUMO",AC842="NÃO")*OR(AG842="-",AG842="BIT"),IF(E842&lt;&gt;"",(AI842-(P842+L842-N842+Q842)*AY842)/0.83),""))</f>
        <v/>
      </c>
      <c r="BA842" s="51" t="str">
        <f aca="false">IF(AZ842="","",AZ842*0.17-((P842+L842-N842+Q842)*AY842))</f>
        <v/>
      </c>
      <c r="BB842" s="51" t="str">
        <f aca="false">IF(AND(Y842="CONSUMO",AG842="ANEXO I",AY842&gt;4%),(AI842-(P842+L842-N842+Q842)*0.0514)/0.83*(0.5177)*(0.17)-AI842*0.0514,IF(AND(Y842="CONSUMO",AG842="ANEXO II",AY842&gt;4%),(AI842-(P842+L842-N842+Q842)*0.041)/0.83*(0.3295)*(0.17)-AI842*0.041,IF(AND(Y842="CONSUMO",AG842="ANEXO I",AY842=4%),(AI842-(P842+L842-N842+Q842)*0.04)/0.83*(0.5177)*(0.17)-AI842*0.04,IF(AND(Y842="CONSUMO",AG842="ANEXO II",AY842=4%),(AI842-(P842+L842-N842+Q842)*0.04)/0.83*(0.3295)*(0.17)-AI842*0.04,""))))</f>
        <v/>
      </c>
      <c r="BC842" s="51" t="str">
        <f aca="false">IF(C842="","",IF(AND(Y842="CONSUMO",AC842="SIM")*OR(AG842="-",AG842="BIT"),IF(E842&lt;&gt;"",(AI842-(P842+L842-N842+Q842)*AY842)/0.83),""))</f>
        <v/>
      </c>
      <c r="BD842" s="51" t="str">
        <f aca="false">IF(BC842="","",BC842*0.17)</f>
        <v/>
      </c>
      <c r="BE842" s="51" t="str">
        <f aca="false">IF(I842=6908,0,IF(BC842="","",BD842-((P842+L842-N842+Q842)*AY842)))</f>
        <v/>
      </c>
      <c r="BF842" s="53" t="str">
        <f aca="false">IF(B842="","",IF(OR(B842="",E842="Regime Normal"),0,(AI842-Q842)*VLOOKUP(R842,Dados!$X$98:$Y$108,2,0)))</f>
        <v/>
      </c>
      <c r="BG842" s="54" t="str">
        <f aca="false">IFERROR(VLOOKUP(I842,Dados!$AC$27:$AD$43,2,0),IF(B842="","",IF(D842&lt;&gt;"MT",IF(AND(AC842="SIM",Y842="Revenda"),"2403",IF(AND(AC842="SIM",Y842="Consumo"),"2407",IF(AND(AC842="NÃO",Y842="Revenda"),"2102",IF(AND(AC842="NÃO",Y842="Consumo"),"2556",)))),REPLACE(I842,1,1,1))))</f>
        <v/>
      </c>
    </row>
    <row r="843" customFormat="false" ht="12.8" hidden="false" customHeight="true" outlineLevel="0" collapsed="false">
      <c r="Y843" s="45"/>
      <c r="Z843" s="46" t="str">
        <f aca="false">IF(B843="","",(IFERROR(VLOOKUP(H843,Dados!A$3:B$15000,2,0),"Não Encontrado")))</f>
        <v/>
      </c>
      <c r="AA843" s="46" t="str">
        <f aca="false">IF(B843="","",(IFERROR(VLOOKUP(G843,Dados!C$3:E$15000,3,0),"Não Encontrado")))</f>
        <v/>
      </c>
      <c r="AB843" s="46" t="str">
        <f aca="false">IFERROR(IF(Z843&lt;&gt;"Não Encontrado",Z843,IF(AA843&lt;&gt;"Não Encontrado",AA843,"")),"")</f>
        <v/>
      </c>
      <c r="AC843" s="45" t="str">
        <f aca="false">IF(B843="","",IF(AB843="","NÃO","SIM"))</f>
        <v/>
      </c>
      <c r="AD843" s="45" t="str">
        <f aca="false">IFERROR(VLOOKUP(G843,Dados!$P$3:$R$500,3,0),"")</f>
        <v/>
      </c>
      <c r="AE843" s="45" t="str">
        <f aca="false">IFERROR(VLOOKUP(G843,Dados!$K$3:$L$500,2,0),"")</f>
        <v/>
      </c>
      <c r="AF843" s="45" t="str">
        <f aca="false">IFERROR(VLOOKUP(G843,Dados!$M$3:$N$500,2,0),"")</f>
        <v/>
      </c>
      <c r="AG843" s="45" t="str">
        <f aca="false">IF(F843="","",IF(AND(AD843="",AE843="",AF843=""),"-",IF(AND(AD843="BIT",AE843="",AF843=""),"BIT",IF(AND(AE843="ANEXO I",AD843="",AF843=""),"ANEXO I",IF(AND(AF843="ANEXO II",AD843="",AE843=""),"ANEXO II","Escolher")))))</f>
        <v/>
      </c>
      <c r="AH843" s="45" t="str">
        <f aca="false">IF(AG843&lt;&gt;"Pneus","",IFERROR(VLOOKUP(R843,Dados!$X$2:$Z$5,3,0)*(AI843-Q843),VLOOKUP(D843,Dados!$X$7:$Z$33,3,0)*(AI843-Q843)))</f>
        <v/>
      </c>
      <c r="AI843" s="47" t="str">
        <f aca="false">IF(B843="","",P843+Q843+O843+M843+L843-N843)</f>
        <v/>
      </c>
      <c r="AJ843" s="48" t="str">
        <f aca="false">IFERROR(IF(AND(AC843="SIM",AG843="-",Y843="REVENDA"),(AB843/1+1)*AI843,IF(AND(AC843="SIM",AG843="Pneus",Y843="REVENDA"),(AB843/1+1)*(AI843-AH843),"")),"")</f>
        <v/>
      </c>
      <c r="AK843" s="48" t="str">
        <f aca="false">IF(AJ843="","",AJ843*17%)</f>
        <v/>
      </c>
      <c r="AL843" s="48" t="str">
        <f aca="false">IFERROR(IF(AC843="NÃO","",IF(AK843="","",IF(E843="Simples Nacional",BF843,IF(T843=0.12,U843*0.5833337002,IF(T843=0,AI843*0.07,U843))))),"")</f>
        <v/>
      </c>
      <c r="AM843" s="47" t="str">
        <f aca="false">IFERROR(IF(AC843="NÃO","",IF(OR(AG843="-",AG843="Pneus"),AK843-AL843,"")),"")</f>
        <v/>
      </c>
      <c r="AN843" s="48" t="str">
        <f aca="false">IF(AND(Y843="REVENDA",AC843="SIM",AG843="BIT"),((AB843/1+1)*AI843)*0.4117,"")</f>
        <v/>
      </c>
      <c r="AO843" s="48" t="str">
        <f aca="false">IF(AN843="","",AN843*17%)</f>
        <v/>
      </c>
      <c r="AP843" s="49" t="str">
        <f aca="false">IF(AN843="","",IF(T843=0.12,(U843*0.4117)*0.4117,IF(T843=0,(AI843*0.07)*0.4117,U843*0.4117)))</f>
        <v/>
      </c>
      <c r="AQ843" s="47" t="str">
        <f aca="false">IF(AN843="","",AO843-AP843)</f>
        <v/>
      </c>
      <c r="AR843" s="50" t="str">
        <f aca="false">IFERROR(IF(AND(AC843="SIM",Y843="REVENDA",LEFT(AG843,5)="ANEXO")*OR(AE843="ANEXO I",AF843="ANEXO II"),VLOOKUP(H843,Dados!G:I,2,0),""),"INSERIR MVA")</f>
        <v/>
      </c>
      <c r="AS843" s="48" t="str">
        <f aca="false">IF(LEFT(AG843,5)="ANEXO",VLOOKUP(AG843,Dados!$X$111:$Z$112,2,0)*(AI843-Q843),"")</f>
        <v/>
      </c>
      <c r="AT843" s="48" t="str">
        <f aca="false">IFERROR(IF(AR843="","",(AI843*AR843)+AI843),"INSERIR MVA")</f>
        <v/>
      </c>
      <c r="AU843" s="48" t="str">
        <f aca="false">IF(AT843="","",IF(AY843=0.04,U843,AS843*AY843))</f>
        <v/>
      </c>
      <c r="AV843" s="47" t="str">
        <f aca="false">IFERROR(IF(AU843="","",(VLOOKUP(AG843,Dados!$X$111:$Z$112,3,0)*AT843*0.17)),"INSERIR MVA")</f>
        <v/>
      </c>
      <c r="AW843" s="47" t="str">
        <f aca="false">IFERROR(IF(AR843="","",AV843-AU843),"")</f>
        <v/>
      </c>
      <c r="AX843" s="51" t="str">
        <f aca="false">IFERROR(IF(AC843="NÃO","",IF(AM843&lt;&gt;"",AM843-W843,IF(AQ843&lt;&gt;"",AQ843-W843,IF(AW843&lt;&gt;"",AW843-W843,"")))),"")</f>
        <v/>
      </c>
      <c r="AY843" s="46" t="str">
        <f aca="false">IFERROR(IF(ISNA(VLOOKUP(R843,Dados!$X$2:$Y$5,2,0)),VLOOKUP(D843,Dados!$X$7:$Y$33,2,0),VLOOKUP(R843,Dados!$X$2:$Y$5,2,0)),"")</f>
        <v/>
      </c>
      <c r="AZ843" s="52" t="str">
        <f aca="false">IF(C843="","",IF(AND(Y843="CONSUMO",AC843="NÃO")*OR(AG843="-",AG843="BIT"),IF(E843&lt;&gt;"",(AI843-(P843+L843-N843+Q843)*AY843)/0.83),""))</f>
        <v/>
      </c>
      <c r="BA843" s="51" t="str">
        <f aca="false">IF(AZ843="","",AZ843*0.17-((P843+L843-N843+Q843)*AY843))</f>
        <v/>
      </c>
      <c r="BB843" s="51" t="str">
        <f aca="false">IF(AND(Y843="CONSUMO",AG843="ANEXO I",AY843&gt;4%),(AI843-(P843+L843-N843+Q843)*0.0514)/0.83*(0.5177)*(0.17)-AI843*0.0514,IF(AND(Y843="CONSUMO",AG843="ANEXO II",AY843&gt;4%),(AI843-(P843+L843-N843+Q843)*0.041)/0.83*(0.3295)*(0.17)-AI843*0.041,IF(AND(Y843="CONSUMO",AG843="ANEXO I",AY843=4%),(AI843-(P843+L843-N843+Q843)*0.04)/0.83*(0.5177)*(0.17)-AI843*0.04,IF(AND(Y843="CONSUMO",AG843="ANEXO II",AY843=4%),(AI843-(P843+L843-N843+Q843)*0.04)/0.83*(0.3295)*(0.17)-AI843*0.04,""))))</f>
        <v/>
      </c>
      <c r="BC843" s="51" t="str">
        <f aca="false">IF(C843="","",IF(AND(Y843="CONSUMO",AC843="SIM")*OR(AG843="-",AG843="BIT"),IF(E843&lt;&gt;"",(AI843-(P843+L843-N843+Q843)*AY843)/0.83),""))</f>
        <v/>
      </c>
      <c r="BD843" s="51" t="str">
        <f aca="false">IF(BC843="","",BC843*0.17)</f>
        <v/>
      </c>
      <c r="BE843" s="51" t="str">
        <f aca="false">IF(I843=6908,0,IF(BC843="","",BD843-((P843+L843-N843+Q843)*AY843)))</f>
        <v/>
      </c>
      <c r="BF843" s="53" t="str">
        <f aca="false">IF(B843="","",IF(OR(B843="",E843="Regime Normal"),0,(AI843-Q843)*VLOOKUP(R843,Dados!$X$98:$Y$108,2,0)))</f>
        <v/>
      </c>
      <c r="BG843" s="54" t="str">
        <f aca="false">IFERROR(VLOOKUP(I843,Dados!$AC$27:$AD$43,2,0),IF(B843="","",IF(D843&lt;&gt;"MT",IF(AND(AC843="SIM",Y843="Revenda"),"2403",IF(AND(AC843="SIM",Y843="Consumo"),"2407",IF(AND(AC843="NÃO",Y843="Revenda"),"2102",IF(AND(AC843="NÃO",Y843="Consumo"),"2556",)))),REPLACE(I843,1,1,1))))</f>
        <v/>
      </c>
    </row>
    <row r="844" customFormat="false" ht="12.8" hidden="false" customHeight="true" outlineLevel="0" collapsed="false">
      <c r="Y844" s="45"/>
      <c r="Z844" s="46" t="str">
        <f aca="false">IF(B844="","",(IFERROR(VLOOKUP(H844,Dados!A$3:B$15000,2,0),"Não Encontrado")))</f>
        <v/>
      </c>
      <c r="AA844" s="46" t="str">
        <f aca="false">IF(B844="","",(IFERROR(VLOOKUP(G844,Dados!C$3:E$15000,3,0),"Não Encontrado")))</f>
        <v/>
      </c>
      <c r="AB844" s="46" t="str">
        <f aca="false">IFERROR(IF(Z844&lt;&gt;"Não Encontrado",Z844,IF(AA844&lt;&gt;"Não Encontrado",AA844,"")),"")</f>
        <v/>
      </c>
      <c r="AC844" s="45" t="str">
        <f aca="false">IF(B844="","",IF(AB844="","NÃO","SIM"))</f>
        <v/>
      </c>
      <c r="AD844" s="45" t="str">
        <f aca="false">IFERROR(VLOOKUP(G844,Dados!$P$3:$R$500,3,0),"")</f>
        <v/>
      </c>
      <c r="AE844" s="45" t="str">
        <f aca="false">IFERROR(VLOOKUP(G844,Dados!$K$3:$L$500,2,0),"")</f>
        <v/>
      </c>
      <c r="AF844" s="45" t="str">
        <f aca="false">IFERROR(VLOOKUP(G844,Dados!$M$3:$N$500,2,0),"")</f>
        <v/>
      </c>
      <c r="AG844" s="45" t="str">
        <f aca="false">IF(F844="","",IF(AND(AD844="",AE844="",AF844=""),"-",IF(AND(AD844="BIT",AE844="",AF844=""),"BIT",IF(AND(AE844="ANEXO I",AD844="",AF844=""),"ANEXO I",IF(AND(AF844="ANEXO II",AD844="",AE844=""),"ANEXO II","Escolher")))))</f>
        <v/>
      </c>
      <c r="AH844" s="45" t="str">
        <f aca="false">IF(AG844&lt;&gt;"Pneus","",IFERROR(VLOOKUP(R844,Dados!$X$2:$Z$5,3,0)*(AI844-Q844),VLOOKUP(D844,Dados!$X$7:$Z$33,3,0)*(AI844-Q844)))</f>
        <v/>
      </c>
      <c r="AI844" s="47" t="str">
        <f aca="false">IF(B844="","",P844+Q844+O844+M844+L844-N844)</f>
        <v/>
      </c>
      <c r="AJ844" s="48" t="str">
        <f aca="false">IFERROR(IF(AND(AC844="SIM",AG844="-",Y844="REVENDA"),(AB844/1+1)*AI844,IF(AND(AC844="SIM",AG844="Pneus",Y844="REVENDA"),(AB844/1+1)*(AI844-AH844),"")),"")</f>
        <v/>
      </c>
      <c r="AK844" s="48" t="str">
        <f aca="false">IF(AJ844="","",AJ844*17%)</f>
        <v/>
      </c>
      <c r="AL844" s="48" t="str">
        <f aca="false">IFERROR(IF(AC844="NÃO","",IF(AK844="","",IF(E844="Simples Nacional",BF844,IF(T844=0.12,U844*0.5833337002,IF(T844=0,AI844*0.07,U844))))),"")</f>
        <v/>
      </c>
      <c r="AM844" s="47" t="str">
        <f aca="false">IFERROR(IF(AC844="NÃO","",IF(OR(AG844="-",AG844="Pneus"),AK844-AL844,"")),"")</f>
        <v/>
      </c>
      <c r="AN844" s="48" t="str">
        <f aca="false">IF(AND(Y844="REVENDA",AC844="SIM",AG844="BIT"),((AB844/1+1)*AI844)*0.4117,"")</f>
        <v/>
      </c>
      <c r="AO844" s="48" t="str">
        <f aca="false">IF(AN844="","",AN844*17%)</f>
        <v/>
      </c>
      <c r="AP844" s="49" t="str">
        <f aca="false">IF(AN844="","",IF(T844=0.12,(U844*0.4117)*0.4117,IF(T844=0,(AI844*0.07)*0.4117,U844*0.4117)))</f>
        <v/>
      </c>
      <c r="AQ844" s="47" t="str">
        <f aca="false">IF(AN844="","",AO844-AP844)</f>
        <v/>
      </c>
      <c r="AR844" s="50" t="str">
        <f aca="false">IFERROR(IF(AND(AC844="SIM",Y844="REVENDA",LEFT(AG844,5)="ANEXO")*OR(AE844="ANEXO I",AF844="ANEXO II"),VLOOKUP(H844,Dados!G:I,2,0),""),"INSERIR MVA")</f>
        <v/>
      </c>
      <c r="AS844" s="48" t="str">
        <f aca="false">IF(LEFT(AG844,5)="ANEXO",VLOOKUP(AG844,Dados!$X$111:$Z$112,2,0)*(AI844-Q844),"")</f>
        <v/>
      </c>
      <c r="AT844" s="48" t="str">
        <f aca="false">IFERROR(IF(AR844="","",(AI844*AR844)+AI844),"INSERIR MVA")</f>
        <v/>
      </c>
      <c r="AU844" s="48" t="str">
        <f aca="false">IF(AT844="","",IF(AY844=0.04,U844,AS844*AY844))</f>
        <v/>
      </c>
      <c r="AV844" s="47" t="str">
        <f aca="false">IFERROR(IF(AU844="","",(VLOOKUP(AG844,Dados!$X$111:$Z$112,3,0)*AT844*0.17)),"INSERIR MVA")</f>
        <v/>
      </c>
      <c r="AW844" s="47" t="str">
        <f aca="false">IFERROR(IF(AR844="","",AV844-AU844),"")</f>
        <v/>
      </c>
      <c r="AX844" s="51" t="str">
        <f aca="false">IFERROR(IF(AC844="NÃO","",IF(AM844&lt;&gt;"",AM844-W844,IF(AQ844&lt;&gt;"",AQ844-W844,IF(AW844&lt;&gt;"",AW844-W844,"")))),"")</f>
        <v/>
      </c>
      <c r="AY844" s="46" t="str">
        <f aca="false">IFERROR(IF(ISNA(VLOOKUP(R844,Dados!$X$2:$Y$5,2,0)),VLOOKUP(D844,Dados!$X$7:$Y$33,2,0),VLOOKUP(R844,Dados!$X$2:$Y$5,2,0)),"")</f>
        <v/>
      </c>
      <c r="AZ844" s="52" t="str">
        <f aca="false">IF(C844="","",IF(AND(Y844="CONSUMO",AC844="NÃO")*OR(AG844="-",AG844="BIT"),IF(E844&lt;&gt;"",(AI844-(P844+L844-N844+Q844)*AY844)/0.83),""))</f>
        <v/>
      </c>
      <c r="BA844" s="51" t="str">
        <f aca="false">IF(AZ844="","",AZ844*0.17-((P844+L844-N844+Q844)*AY844))</f>
        <v/>
      </c>
      <c r="BB844" s="51" t="str">
        <f aca="false">IF(AND(Y844="CONSUMO",AG844="ANEXO I",AY844&gt;4%),(AI844-(P844+L844-N844+Q844)*0.0514)/0.83*(0.5177)*(0.17)-AI844*0.0514,IF(AND(Y844="CONSUMO",AG844="ANEXO II",AY844&gt;4%),(AI844-(P844+L844-N844+Q844)*0.041)/0.83*(0.3295)*(0.17)-AI844*0.041,IF(AND(Y844="CONSUMO",AG844="ANEXO I",AY844=4%),(AI844-(P844+L844-N844+Q844)*0.04)/0.83*(0.5177)*(0.17)-AI844*0.04,IF(AND(Y844="CONSUMO",AG844="ANEXO II",AY844=4%),(AI844-(P844+L844-N844+Q844)*0.04)/0.83*(0.3295)*(0.17)-AI844*0.04,""))))</f>
        <v/>
      </c>
      <c r="BC844" s="51" t="str">
        <f aca="false">IF(C844="","",IF(AND(Y844="CONSUMO",AC844="SIM")*OR(AG844="-",AG844="BIT"),IF(E844&lt;&gt;"",(AI844-(P844+L844-N844+Q844)*AY844)/0.83),""))</f>
        <v/>
      </c>
      <c r="BD844" s="51" t="str">
        <f aca="false">IF(BC844="","",BC844*0.17)</f>
        <v/>
      </c>
      <c r="BE844" s="51" t="str">
        <f aca="false">IF(I844=6908,0,IF(BC844="","",BD844-((P844+L844-N844+Q844)*AY844)))</f>
        <v/>
      </c>
      <c r="BF844" s="53" t="str">
        <f aca="false">IF(B844="","",IF(OR(B844="",E844="Regime Normal"),0,(AI844-Q844)*VLOOKUP(R844,Dados!$X$98:$Y$108,2,0)))</f>
        <v/>
      </c>
      <c r="BG844" s="54" t="str">
        <f aca="false">IFERROR(VLOOKUP(I844,Dados!$AC$27:$AD$43,2,0),IF(B844="","",IF(D844&lt;&gt;"MT",IF(AND(AC844="SIM",Y844="Revenda"),"2403",IF(AND(AC844="SIM",Y844="Consumo"),"2407",IF(AND(AC844="NÃO",Y844="Revenda"),"2102",IF(AND(AC844="NÃO",Y844="Consumo"),"2556",)))),REPLACE(I844,1,1,1))))</f>
        <v/>
      </c>
    </row>
    <row r="845" customFormat="false" ht="12.8" hidden="false" customHeight="true" outlineLevel="0" collapsed="false">
      <c r="Y845" s="45"/>
      <c r="Z845" s="46" t="str">
        <f aca="false">IF(B845="","",(IFERROR(VLOOKUP(H845,Dados!A$3:B$15000,2,0),"Não Encontrado")))</f>
        <v/>
      </c>
      <c r="AA845" s="46" t="str">
        <f aca="false">IF(B845="","",(IFERROR(VLOOKUP(G845,Dados!C$3:E$15000,3,0),"Não Encontrado")))</f>
        <v/>
      </c>
      <c r="AB845" s="46" t="str">
        <f aca="false">IFERROR(IF(Z845&lt;&gt;"Não Encontrado",Z845,IF(AA845&lt;&gt;"Não Encontrado",AA845,"")),"")</f>
        <v/>
      </c>
      <c r="AC845" s="45" t="str">
        <f aca="false">IF(B845="","",IF(AB845="","NÃO","SIM"))</f>
        <v/>
      </c>
      <c r="AD845" s="45" t="str">
        <f aca="false">IFERROR(VLOOKUP(G845,Dados!$P$3:$R$500,3,0),"")</f>
        <v/>
      </c>
      <c r="AE845" s="45" t="str">
        <f aca="false">IFERROR(VLOOKUP(G845,Dados!$K$3:$L$500,2,0),"")</f>
        <v/>
      </c>
      <c r="AF845" s="45" t="str">
        <f aca="false">IFERROR(VLOOKUP(G845,Dados!$M$3:$N$500,2,0),"")</f>
        <v/>
      </c>
      <c r="AG845" s="45" t="str">
        <f aca="false">IF(F845="","",IF(AND(AD845="",AE845="",AF845=""),"-",IF(AND(AD845="BIT",AE845="",AF845=""),"BIT",IF(AND(AE845="ANEXO I",AD845="",AF845=""),"ANEXO I",IF(AND(AF845="ANEXO II",AD845="",AE845=""),"ANEXO II","Escolher")))))</f>
        <v/>
      </c>
      <c r="AH845" s="45" t="str">
        <f aca="false">IF(AG845&lt;&gt;"Pneus","",IFERROR(VLOOKUP(R845,Dados!$X$2:$Z$5,3,0)*(AI845-Q845),VLOOKUP(D845,Dados!$X$7:$Z$33,3,0)*(AI845-Q845)))</f>
        <v/>
      </c>
      <c r="AI845" s="47" t="str">
        <f aca="false">IF(B845="","",P845+Q845+O845+M845+L845-N845)</f>
        <v/>
      </c>
      <c r="AJ845" s="48" t="str">
        <f aca="false">IFERROR(IF(AND(AC845="SIM",AG845="-",Y845="REVENDA"),(AB845/1+1)*AI845,IF(AND(AC845="SIM",AG845="Pneus",Y845="REVENDA"),(AB845/1+1)*(AI845-AH845),"")),"")</f>
        <v/>
      </c>
      <c r="AK845" s="48" t="str">
        <f aca="false">IF(AJ845="","",AJ845*17%)</f>
        <v/>
      </c>
      <c r="AL845" s="48" t="str">
        <f aca="false">IFERROR(IF(AC845="NÃO","",IF(AK845="","",IF(E845="Simples Nacional",BF845,IF(T845=0.12,U845*0.5833337002,IF(T845=0,AI845*0.07,U845))))),"")</f>
        <v/>
      </c>
      <c r="AM845" s="47" t="str">
        <f aca="false">IFERROR(IF(AC845="NÃO","",IF(OR(AG845="-",AG845="Pneus"),AK845-AL845,"")),"")</f>
        <v/>
      </c>
      <c r="AN845" s="48" t="str">
        <f aca="false">IF(AND(Y845="REVENDA",AC845="SIM",AG845="BIT"),((AB845/1+1)*AI845)*0.4117,"")</f>
        <v/>
      </c>
      <c r="AO845" s="48" t="str">
        <f aca="false">IF(AN845="","",AN845*17%)</f>
        <v/>
      </c>
      <c r="AP845" s="49" t="str">
        <f aca="false">IF(AN845="","",IF(T845=0.12,(U845*0.4117)*0.4117,IF(T845=0,(AI845*0.07)*0.4117,U845*0.4117)))</f>
        <v/>
      </c>
      <c r="AQ845" s="47" t="str">
        <f aca="false">IF(AN845="","",AO845-AP845)</f>
        <v/>
      </c>
      <c r="AR845" s="50" t="str">
        <f aca="false">IFERROR(IF(AND(AC845="SIM",Y845="REVENDA",LEFT(AG845,5)="ANEXO")*OR(AE845="ANEXO I",AF845="ANEXO II"),VLOOKUP(H845,Dados!G:I,2,0),""),"INSERIR MVA")</f>
        <v/>
      </c>
      <c r="AS845" s="48" t="str">
        <f aca="false">IF(LEFT(AG845,5)="ANEXO",VLOOKUP(AG845,Dados!$X$111:$Z$112,2,0)*(AI845-Q845),"")</f>
        <v/>
      </c>
      <c r="AT845" s="48" t="str">
        <f aca="false">IFERROR(IF(AR845="","",(AI845*AR845)+AI845),"INSERIR MVA")</f>
        <v/>
      </c>
      <c r="AU845" s="48" t="str">
        <f aca="false">IF(AT845="","",IF(AY845=0.04,U845,AS845*AY845))</f>
        <v/>
      </c>
      <c r="AV845" s="47" t="str">
        <f aca="false">IFERROR(IF(AU845="","",(VLOOKUP(AG845,Dados!$X$111:$Z$112,3,0)*AT845*0.17)),"INSERIR MVA")</f>
        <v/>
      </c>
      <c r="AW845" s="47" t="str">
        <f aca="false">IFERROR(IF(AR845="","",AV845-AU845),"")</f>
        <v/>
      </c>
      <c r="AX845" s="51" t="str">
        <f aca="false">IFERROR(IF(AC845="NÃO","",IF(AM845&lt;&gt;"",AM845-W845,IF(AQ845&lt;&gt;"",AQ845-W845,IF(AW845&lt;&gt;"",AW845-W845,"")))),"")</f>
        <v/>
      </c>
      <c r="AY845" s="46" t="str">
        <f aca="false">IFERROR(IF(ISNA(VLOOKUP(R845,Dados!$X$2:$Y$5,2,0)),VLOOKUP(D845,Dados!$X$7:$Y$33,2,0),VLOOKUP(R845,Dados!$X$2:$Y$5,2,0)),"")</f>
        <v/>
      </c>
      <c r="AZ845" s="52" t="str">
        <f aca="false">IF(C845="","",IF(AND(Y845="CONSUMO",AC845="NÃO")*OR(AG845="-",AG845="BIT"),IF(E845&lt;&gt;"",(AI845-(P845+L845-N845+Q845)*AY845)/0.83),""))</f>
        <v/>
      </c>
      <c r="BA845" s="51" t="str">
        <f aca="false">IF(AZ845="","",AZ845*0.17-((P845+L845-N845+Q845)*AY845))</f>
        <v/>
      </c>
      <c r="BB845" s="51" t="str">
        <f aca="false">IF(AND(Y845="CONSUMO",AG845="ANEXO I",AY845&gt;4%),(AI845-(P845+L845-N845+Q845)*0.0514)/0.83*(0.5177)*(0.17)-AI845*0.0514,IF(AND(Y845="CONSUMO",AG845="ANEXO II",AY845&gt;4%),(AI845-(P845+L845-N845+Q845)*0.041)/0.83*(0.3295)*(0.17)-AI845*0.041,IF(AND(Y845="CONSUMO",AG845="ANEXO I",AY845=4%),(AI845-(P845+L845-N845+Q845)*0.04)/0.83*(0.5177)*(0.17)-AI845*0.04,IF(AND(Y845="CONSUMO",AG845="ANEXO II",AY845=4%),(AI845-(P845+L845-N845+Q845)*0.04)/0.83*(0.3295)*(0.17)-AI845*0.04,""))))</f>
        <v/>
      </c>
      <c r="BC845" s="51" t="str">
        <f aca="false">IF(C845="","",IF(AND(Y845="CONSUMO",AC845="SIM")*OR(AG845="-",AG845="BIT"),IF(E845&lt;&gt;"",(AI845-(P845+L845-N845+Q845)*AY845)/0.83),""))</f>
        <v/>
      </c>
      <c r="BD845" s="51" t="str">
        <f aca="false">IF(BC845="","",BC845*0.17)</f>
        <v/>
      </c>
      <c r="BE845" s="51" t="str">
        <f aca="false">IF(I845=6908,0,IF(BC845="","",BD845-((P845+L845-N845+Q845)*AY845)))</f>
        <v/>
      </c>
      <c r="BF845" s="53" t="str">
        <f aca="false">IF(B845="","",IF(OR(B845="",E845="Regime Normal"),0,(AI845-Q845)*VLOOKUP(R845,Dados!$X$98:$Y$108,2,0)))</f>
        <v/>
      </c>
      <c r="BG845" s="54" t="str">
        <f aca="false">IFERROR(VLOOKUP(I845,Dados!$AC$27:$AD$43,2,0),IF(B845="","",IF(D845&lt;&gt;"MT",IF(AND(AC845="SIM",Y845="Revenda"),"2403",IF(AND(AC845="SIM",Y845="Consumo"),"2407",IF(AND(AC845="NÃO",Y845="Revenda"),"2102",IF(AND(AC845="NÃO",Y845="Consumo"),"2556",)))),REPLACE(I845,1,1,1))))</f>
        <v/>
      </c>
    </row>
    <row r="846" customFormat="false" ht="12.8" hidden="false" customHeight="true" outlineLevel="0" collapsed="false">
      <c r="Y846" s="45"/>
      <c r="Z846" s="46" t="str">
        <f aca="false">IF(B846="","",(IFERROR(VLOOKUP(H846,Dados!A$3:B$15000,2,0),"Não Encontrado")))</f>
        <v/>
      </c>
      <c r="AA846" s="46" t="str">
        <f aca="false">IF(B846="","",(IFERROR(VLOOKUP(G846,Dados!C$3:E$15000,3,0),"Não Encontrado")))</f>
        <v/>
      </c>
      <c r="AB846" s="46" t="str">
        <f aca="false">IFERROR(IF(Z846&lt;&gt;"Não Encontrado",Z846,IF(AA846&lt;&gt;"Não Encontrado",AA846,"")),"")</f>
        <v/>
      </c>
      <c r="AC846" s="45" t="str">
        <f aca="false">IF(B846="","",IF(AB846="","NÃO","SIM"))</f>
        <v/>
      </c>
      <c r="AD846" s="45" t="str">
        <f aca="false">IFERROR(VLOOKUP(G846,Dados!$P$3:$R$500,3,0),"")</f>
        <v/>
      </c>
      <c r="AE846" s="45" t="str">
        <f aca="false">IFERROR(VLOOKUP(G846,Dados!$K$3:$L$500,2,0),"")</f>
        <v/>
      </c>
      <c r="AF846" s="45" t="str">
        <f aca="false">IFERROR(VLOOKUP(G846,Dados!$M$3:$N$500,2,0),"")</f>
        <v/>
      </c>
      <c r="AG846" s="45" t="str">
        <f aca="false">IF(F846="","",IF(AND(AD846="",AE846="",AF846=""),"-",IF(AND(AD846="BIT",AE846="",AF846=""),"BIT",IF(AND(AE846="ANEXO I",AD846="",AF846=""),"ANEXO I",IF(AND(AF846="ANEXO II",AD846="",AE846=""),"ANEXO II","Escolher")))))</f>
        <v/>
      </c>
      <c r="AH846" s="45" t="str">
        <f aca="false">IF(AG846&lt;&gt;"Pneus","",IFERROR(VLOOKUP(R846,Dados!$X$2:$Z$5,3,0)*(AI846-Q846),VLOOKUP(D846,Dados!$X$7:$Z$33,3,0)*(AI846-Q846)))</f>
        <v/>
      </c>
      <c r="AI846" s="47" t="str">
        <f aca="false">IF(B846="","",P846+Q846+O846+M846+L846-N846)</f>
        <v/>
      </c>
      <c r="AJ846" s="48" t="str">
        <f aca="false">IFERROR(IF(AND(AC846="SIM",AG846="-",Y846="REVENDA"),(AB846/1+1)*AI846,IF(AND(AC846="SIM",AG846="Pneus",Y846="REVENDA"),(AB846/1+1)*(AI846-AH846),"")),"")</f>
        <v/>
      </c>
      <c r="AK846" s="48" t="str">
        <f aca="false">IF(AJ846="","",AJ846*17%)</f>
        <v/>
      </c>
      <c r="AL846" s="48" t="str">
        <f aca="false">IFERROR(IF(AC846="NÃO","",IF(AK846="","",IF(E846="Simples Nacional",BF846,IF(T846=0.12,U846*0.5833337002,IF(T846=0,AI846*0.07,U846))))),"")</f>
        <v/>
      </c>
      <c r="AM846" s="47" t="str">
        <f aca="false">IFERROR(IF(AC846="NÃO","",IF(OR(AG846="-",AG846="Pneus"),AK846-AL846,"")),"")</f>
        <v/>
      </c>
      <c r="AN846" s="48" t="str">
        <f aca="false">IF(AND(Y846="REVENDA",AC846="SIM",AG846="BIT"),((AB846/1+1)*AI846)*0.4117,"")</f>
        <v/>
      </c>
      <c r="AO846" s="48" t="str">
        <f aca="false">IF(AN846="","",AN846*17%)</f>
        <v/>
      </c>
      <c r="AP846" s="49" t="str">
        <f aca="false">IF(AN846="","",IF(T846=0.12,(U846*0.4117)*0.4117,IF(T846=0,(AI846*0.07)*0.4117,U846*0.4117)))</f>
        <v/>
      </c>
      <c r="AQ846" s="47" t="str">
        <f aca="false">IF(AN846="","",AO846-AP846)</f>
        <v/>
      </c>
      <c r="AR846" s="50" t="str">
        <f aca="false">IFERROR(IF(AND(AC846="SIM",Y846="REVENDA",LEFT(AG846,5)="ANEXO")*OR(AE846="ANEXO I",AF846="ANEXO II"),VLOOKUP(H846,Dados!G:I,2,0),""),"INSERIR MVA")</f>
        <v/>
      </c>
      <c r="AS846" s="48" t="str">
        <f aca="false">IF(LEFT(AG846,5)="ANEXO",VLOOKUP(AG846,Dados!$X$111:$Z$112,2,0)*(AI846-Q846),"")</f>
        <v/>
      </c>
      <c r="AT846" s="48" t="str">
        <f aca="false">IFERROR(IF(AR846="","",(AI846*AR846)+AI846),"INSERIR MVA")</f>
        <v/>
      </c>
      <c r="AU846" s="48" t="str">
        <f aca="false">IF(AT846="","",IF(AY846=0.04,U846,AS846*AY846))</f>
        <v/>
      </c>
      <c r="AV846" s="47" t="str">
        <f aca="false">IFERROR(IF(AU846="","",(VLOOKUP(AG846,Dados!$X$111:$Z$112,3,0)*AT846*0.17)),"INSERIR MVA")</f>
        <v/>
      </c>
      <c r="AW846" s="47" t="str">
        <f aca="false">IFERROR(IF(AR846="","",AV846-AU846),"")</f>
        <v/>
      </c>
      <c r="AX846" s="51" t="str">
        <f aca="false">IFERROR(IF(AC846="NÃO","",IF(AM846&lt;&gt;"",AM846-W846,IF(AQ846&lt;&gt;"",AQ846-W846,IF(AW846&lt;&gt;"",AW846-W846,"")))),"")</f>
        <v/>
      </c>
      <c r="AY846" s="46" t="str">
        <f aca="false">IFERROR(IF(ISNA(VLOOKUP(R846,Dados!$X$2:$Y$5,2,0)),VLOOKUP(D846,Dados!$X$7:$Y$33,2,0),VLOOKUP(R846,Dados!$X$2:$Y$5,2,0)),"")</f>
        <v/>
      </c>
      <c r="AZ846" s="52" t="str">
        <f aca="false">IF(C846="","",IF(AND(Y846="CONSUMO",AC846="NÃO")*OR(AG846="-",AG846="BIT"),IF(E846&lt;&gt;"",(AI846-(P846+L846-N846+Q846)*AY846)/0.83),""))</f>
        <v/>
      </c>
      <c r="BA846" s="51" t="str">
        <f aca="false">IF(AZ846="","",AZ846*0.17-((P846+L846-N846+Q846)*AY846))</f>
        <v/>
      </c>
      <c r="BB846" s="51" t="str">
        <f aca="false">IF(AND(Y846="CONSUMO",AG846="ANEXO I",AY846&gt;4%),(AI846-(P846+L846-N846+Q846)*0.0514)/0.83*(0.5177)*(0.17)-AI846*0.0514,IF(AND(Y846="CONSUMO",AG846="ANEXO II",AY846&gt;4%),(AI846-(P846+L846-N846+Q846)*0.041)/0.83*(0.3295)*(0.17)-AI846*0.041,IF(AND(Y846="CONSUMO",AG846="ANEXO I",AY846=4%),(AI846-(P846+L846-N846+Q846)*0.04)/0.83*(0.5177)*(0.17)-AI846*0.04,IF(AND(Y846="CONSUMO",AG846="ANEXO II",AY846=4%),(AI846-(P846+L846-N846+Q846)*0.04)/0.83*(0.3295)*(0.17)-AI846*0.04,""))))</f>
        <v/>
      </c>
      <c r="BC846" s="51" t="str">
        <f aca="false">IF(C846="","",IF(AND(Y846="CONSUMO",AC846="SIM")*OR(AG846="-",AG846="BIT"),IF(E846&lt;&gt;"",(AI846-(P846+L846-N846+Q846)*AY846)/0.83),""))</f>
        <v/>
      </c>
      <c r="BD846" s="51" t="str">
        <f aca="false">IF(BC846="","",BC846*0.17)</f>
        <v/>
      </c>
      <c r="BE846" s="51" t="str">
        <f aca="false">IF(I846=6908,0,IF(BC846="","",BD846-((P846+L846-N846+Q846)*AY846)))</f>
        <v/>
      </c>
      <c r="BF846" s="53" t="str">
        <f aca="false">IF(B846="","",IF(OR(B846="",E846="Regime Normal"),0,(AI846-Q846)*VLOOKUP(R846,Dados!$X$98:$Y$108,2,0)))</f>
        <v/>
      </c>
      <c r="BG846" s="54" t="str">
        <f aca="false">IFERROR(VLOOKUP(I846,Dados!$AC$27:$AD$43,2,0),IF(B846="","",IF(D846&lt;&gt;"MT",IF(AND(AC846="SIM",Y846="Revenda"),"2403",IF(AND(AC846="SIM",Y846="Consumo"),"2407",IF(AND(AC846="NÃO",Y846="Revenda"),"2102",IF(AND(AC846="NÃO",Y846="Consumo"),"2556",)))),REPLACE(I846,1,1,1))))</f>
        <v/>
      </c>
    </row>
    <row r="847" customFormat="false" ht="12.8" hidden="false" customHeight="true" outlineLevel="0" collapsed="false">
      <c r="Y847" s="45"/>
      <c r="Z847" s="46" t="str">
        <f aca="false">IF(B847="","",(IFERROR(VLOOKUP(H847,Dados!A$3:B$15000,2,0),"Não Encontrado")))</f>
        <v/>
      </c>
      <c r="AA847" s="46" t="str">
        <f aca="false">IF(B847="","",(IFERROR(VLOOKUP(G847,Dados!C$3:E$15000,3,0),"Não Encontrado")))</f>
        <v/>
      </c>
      <c r="AB847" s="46" t="str">
        <f aca="false">IFERROR(IF(Z847&lt;&gt;"Não Encontrado",Z847,IF(AA847&lt;&gt;"Não Encontrado",AA847,"")),"")</f>
        <v/>
      </c>
      <c r="AC847" s="45" t="str">
        <f aca="false">IF(B847="","",IF(AB847="","NÃO","SIM"))</f>
        <v/>
      </c>
      <c r="AD847" s="45" t="str">
        <f aca="false">IFERROR(VLOOKUP(G847,Dados!$P$3:$R$500,3,0),"")</f>
        <v/>
      </c>
      <c r="AE847" s="45" t="str">
        <f aca="false">IFERROR(VLOOKUP(G847,Dados!$K$3:$L$500,2,0),"")</f>
        <v/>
      </c>
      <c r="AF847" s="45" t="str">
        <f aca="false">IFERROR(VLOOKUP(G847,Dados!$M$3:$N$500,2,0),"")</f>
        <v/>
      </c>
      <c r="AG847" s="45" t="str">
        <f aca="false">IF(F847="","",IF(AND(AD847="",AE847="",AF847=""),"-",IF(AND(AD847="BIT",AE847="",AF847=""),"BIT",IF(AND(AE847="ANEXO I",AD847="",AF847=""),"ANEXO I",IF(AND(AF847="ANEXO II",AD847="",AE847=""),"ANEXO II","Escolher")))))</f>
        <v/>
      </c>
      <c r="AH847" s="45" t="str">
        <f aca="false">IF(AG847&lt;&gt;"Pneus","",IFERROR(VLOOKUP(R847,Dados!$X$2:$Z$5,3,0)*(AI847-Q847),VLOOKUP(D847,Dados!$X$7:$Z$33,3,0)*(AI847-Q847)))</f>
        <v/>
      </c>
      <c r="AI847" s="47" t="str">
        <f aca="false">IF(B847="","",P847+Q847+O847+M847+L847-N847)</f>
        <v/>
      </c>
      <c r="AJ847" s="48" t="str">
        <f aca="false">IFERROR(IF(AND(AC847="SIM",AG847="-",Y847="REVENDA"),(AB847/1+1)*AI847,IF(AND(AC847="SIM",AG847="Pneus",Y847="REVENDA"),(AB847/1+1)*(AI847-AH847),"")),"")</f>
        <v/>
      </c>
      <c r="AK847" s="48" t="str">
        <f aca="false">IF(AJ847="","",AJ847*17%)</f>
        <v/>
      </c>
      <c r="AL847" s="48" t="str">
        <f aca="false">IFERROR(IF(AC847="NÃO","",IF(AK847="","",IF(E847="Simples Nacional",BF847,IF(T847=0.12,U847*0.5833337002,IF(T847=0,AI847*0.07,U847))))),"")</f>
        <v/>
      </c>
      <c r="AM847" s="47" t="str">
        <f aca="false">IFERROR(IF(AC847="NÃO","",IF(OR(AG847="-",AG847="Pneus"),AK847-AL847,"")),"")</f>
        <v/>
      </c>
      <c r="AN847" s="48" t="str">
        <f aca="false">IF(AND(Y847="REVENDA",AC847="SIM",AG847="BIT"),((AB847/1+1)*AI847)*0.4117,"")</f>
        <v/>
      </c>
      <c r="AO847" s="48" t="str">
        <f aca="false">IF(AN847="","",AN847*17%)</f>
        <v/>
      </c>
      <c r="AP847" s="49" t="str">
        <f aca="false">IF(AN847="","",IF(T847=0.12,(U847*0.4117)*0.4117,IF(T847=0,(AI847*0.07)*0.4117,U847*0.4117)))</f>
        <v/>
      </c>
      <c r="AQ847" s="47" t="str">
        <f aca="false">IF(AN847="","",AO847-AP847)</f>
        <v/>
      </c>
      <c r="AR847" s="50" t="str">
        <f aca="false">IFERROR(IF(AND(AC847="SIM",Y847="REVENDA",LEFT(AG847,5)="ANEXO")*OR(AE847="ANEXO I",AF847="ANEXO II"),VLOOKUP(H847,Dados!G:I,2,0),""),"INSERIR MVA")</f>
        <v/>
      </c>
      <c r="AS847" s="48" t="str">
        <f aca="false">IF(LEFT(AG847,5)="ANEXO",VLOOKUP(AG847,Dados!$X$111:$Z$112,2,0)*(AI847-Q847),"")</f>
        <v/>
      </c>
      <c r="AT847" s="48" t="str">
        <f aca="false">IFERROR(IF(AR847="","",(AI847*AR847)+AI847),"INSERIR MVA")</f>
        <v/>
      </c>
      <c r="AU847" s="48" t="str">
        <f aca="false">IF(AT847="","",IF(AY847=0.04,U847,AS847*AY847))</f>
        <v/>
      </c>
      <c r="AV847" s="47" t="str">
        <f aca="false">IFERROR(IF(AU847="","",(VLOOKUP(AG847,Dados!$X$111:$Z$112,3,0)*AT847*0.17)),"INSERIR MVA")</f>
        <v/>
      </c>
      <c r="AW847" s="47" t="str">
        <f aca="false">IFERROR(IF(AR847="","",AV847-AU847),"")</f>
        <v/>
      </c>
      <c r="AX847" s="51" t="str">
        <f aca="false">IFERROR(IF(AC847="NÃO","",IF(AM847&lt;&gt;"",AM847-W847,IF(AQ847&lt;&gt;"",AQ847-W847,IF(AW847&lt;&gt;"",AW847-W847,"")))),"")</f>
        <v/>
      </c>
      <c r="AY847" s="46" t="str">
        <f aca="false">IFERROR(IF(ISNA(VLOOKUP(R847,Dados!$X$2:$Y$5,2,0)),VLOOKUP(D847,Dados!$X$7:$Y$33,2,0),VLOOKUP(R847,Dados!$X$2:$Y$5,2,0)),"")</f>
        <v/>
      </c>
      <c r="AZ847" s="52" t="str">
        <f aca="false">IF(C847="","",IF(AND(Y847="CONSUMO",AC847="NÃO")*OR(AG847="-",AG847="BIT"),IF(E847&lt;&gt;"",(AI847-(P847+L847-N847+Q847)*AY847)/0.83),""))</f>
        <v/>
      </c>
      <c r="BA847" s="51" t="str">
        <f aca="false">IF(AZ847="","",AZ847*0.17-((P847+L847-N847+Q847)*AY847))</f>
        <v/>
      </c>
      <c r="BB847" s="51" t="str">
        <f aca="false">IF(AND(Y847="CONSUMO",AG847="ANEXO I",AY847&gt;4%),(AI847-(P847+L847-N847+Q847)*0.0514)/0.83*(0.5177)*(0.17)-AI847*0.0514,IF(AND(Y847="CONSUMO",AG847="ANEXO II",AY847&gt;4%),(AI847-(P847+L847-N847+Q847)*0.041)/0.83*(0.3295)*(0.17)-AI847*0.041,IF(AND(Y847="CONSUMO",AG847="ANEXO I",AY847=4%),(AI847-(P847+L847-N847+Q847)*0.04)/0.83*(0.5177)*(0.17)-AI847*0.04,IF(AND(Y847="CONSUMO",AG847="ANEXO II",AY847=4%),(AI847-(P847+L847-N847+Q847)*0.04)/0.83*(0.3295)*(0.17)-AI847*0.04,""))))</f>
        <v/>
      </c>
      <c r="BC847" s="51" t="str">
        <f aca="false">IF(C847="","",IF(AND(Y847="CONSUMO",AC847="SIM")*OR(AG847="-",AG847="BIT"),IF(E847&lt;&gt;"",(AI847-(P847+L847-N847+Q847)*AY847)/0.83),""))</f>
        <v/>
      </c>
      <c r="BD847" s="51" t="str">
        <f aca="false">IF(BC847="","",BC847*0.17)</f>
        <v/>
      </c>
      <c r="BE847" s="51" t="str">
        <f aca="false">IF(I847=6908,0,IF(BC847="","",BD847-((P847+L847-N847+Q847)*AY847)))</f>
        <v/>
      </c>
      <c r="BF847" s="53" t="str">
        <f aca="false">IF(B847="","",IF(OR(B847="",E847="Regime Normal"),0,(AI847-Q847)*VLOOKUP(R847,Dados!$X$98:$Y$108,2,0)))</f>
        <v/>
      </c>
      <c r="BG847" s="54" t="str">
        <f aca="false">IFERROR(VLOOKUP(I847,Dados!$AC$27:$AD$43,2,0),IF(B847="","",IF(D847&lt;&gt;"MT",IF(AND(AC847="SIM",Y847="Revenda"),"2403",IF(AND(AC847="SIM",Y847="Consumo"),"2407",IF(AND(AC847="NÃO",Y847="Revenda"),"2102",IF(AND(AC847="NÃO",Y847="Consumo"),"2556",)))),REPLACE(I847,1,1,1))))</f>
        <v/>
      </c>
    </row>
    <row r="848" customFormat="false" ht="12.8" hidden="false" customHeight="true" outlineLevel="0" collapsed="false">
      <c r="Y848" s="45"/>
      <c r="Z848" s="46" t="str">
        <f aca="false">IF(B848="","",(IFERROR(VLOOKUP(H848,Dados!A$3:B$15000,2,0),"Não Encontrado")))</f>
        <v/>
      </c>
      <c r="AA848" s="46" t="str">
        <f aca="false">IF(B848="","",(IFERROR(VLOOKUP(G848,Dados!C$3:E$15000,3,0),"Não Encontrado")))</f>
        <v/>
      </c>
      <c r="AB848" s="46" t="str">
        <f aca="false">IFERROR(IF(Z848&lt;&gt;"Não Encontrado",Z848,IF(AA848&lt;&gt;"Não Encontrado",AA848,"")),"")</f>
        <v/>
      </c>
      <c r="AC848" s="45" t="str">
        <f aca="false">IF(B848="","",IF(AB848="","NÃO","SIM"))</f>
        <v/>
      </c>
      <c r="AD848" s="45" t="str">
        <f aca="false">IFERROR(VLOOKUP(G848,Dados!$P$3:$R$500,3,0),"")</f>
        <v/>
      </c>
      <c r="AE848" s="45" t="str">
        <f aca="false">IFERROR(VLOOKUP(G848,Dados!$K$3:$L$500,2,0),"")</f>
        <v/>
      </c>
      <c r="AF848" s="45" t="str">
        <f aca="false">IFERROR(VLOOKUP(G848,Dados!$M$3:$N$500,2,0),"")</f>
        <v/>
      </c>
      <c r="AG848" s="45" t="str">
        <f aca="false">IF(F848="","",IF(AND(AD848="",AE848="",AF848=""),"-",IF(AND(AD848="BIT",AE848="",AF848=""),"BIT",IF(AND(AE848="ANEXO I",AD848="",AF848=""),"ANEXO I",IF(AND(AF848="ANEXO II",AD848="",AE848=""),"ANEXO II","Escolher")))))</f>
        <v/>
      </c>
      <c r="AH848" s="45" t="str">
        <f aca="false">IF(AG848&lt;&gt;"Pneus","",IFERROR(VLOOKUP(R848,Dados!$X$2:$Z$5,3,0)*(AI848-Q848),VLOOKUP(D848,Dados!$X$7:$Z$33,3,0)*(AI848-Q848)))</f>
        <v/>
      </c>
      <c r="AI848" s="47" t="str">
        <f aca="false">IF(B848="","",P848+Q848+O848+M848+L848-N848)</f>
        <v/>
      </c>
      <c r="AJ848" s="48" t="str">
        <f aca="false">IFERROR(IF(AND(AC848="SIM",AG848="-",Y848="REVENDA"),(AB848/1+1)*AI848,IF(AND(AC848="SIM",AG848="Pneus",Y848="REVENDA"),(AB848/1+1)*(AI848-AH848),"")),"")</f>
        <v/>
      </c>
      <c r="AK848" s="48" t="str">
        <f aca="false">IF(AJ848="","",AJ848*17%)</f>
        <v/>
      </c>
      <c r="AL848" s="48" t="str">
        <f aca="false">IFERROR(IF(AC848="NÃO","",IF(AK848="","",IF(E848="Simples Nacional",BF848,IF(T848=0.12,U848*0.5833337002,IF(T848=0,AI848*0.07,U848))))),"")</f>
        <v/>
      </c>
      <c r="AM848" s="47" t="str">
        <f aca="false">IFERROR(IF(AC848="NÃO","",IF(OR(AG848="-",AG848="Pneus"),AK848-AL848,"")),"")</f>
        <v/>
      </c>
      <c r="AN848" s="48" t="str">
        <f aca="false">IF(AND(Y848="REVENDA",AC848="SIM",AG848="BIT"),((AB848/1+1)*AI848)*0.4117,"")</f>
        <v/>
      </c>
      <c r="AO848" s="48" t="str">
        <f aca="false">IF(AN848="","",AN848*17%)</f>
        <v/>
      </c>
      <c r="AP848" s="49" t="str">
        <f aca="false">IF(AN848="","",IF(T848=0.12,(U848*0.4117)*0.4117,IF(T848=0,(AI848*0.07)*0.4117,U848*0.4117)))</f>
        <v/>
      </c>
      <c r="AQ848" s="47" t="str">
        <f aca="false">IF(AN848="","",AO848-AP848)</f>
        <v/>
      </c>
      <c r="AR848" s="50" t="str">
        <f aca="false">IFERROR(IF(AND(AC848="SIM",Y848="REVENDA",LEFT(AG848,5)="ANEXO")*OR(AE848="ANEXO I",AF848="ANEXO II"),VLOOKUP(H848,Dados!G:I,2,0),""),"INSERIR MVA")</f>
        <v/>
      </c>
      <c r="AS848" s="48" t="str">
        <f aca="false">IF(LEFT(AG848,5)="ANEXO",VLOOKUP(AG848,Dados!$X$111:$Z$112,2,0)*(AI848-Q848),"")</f>
        <v/>
      </c>
      <c r="AT848" s="48" t="str">
        <f aca="false">IFERROR(IF(AR848="","",(AI848*AR848)+AI848),"INSERIR MVA")</f>
        <v/>
      </c>
      <c r="AU848" s="48" t="str">
        <f aca="false">IF(AT848="","",IF(AY848=0.04,U848,AS848*AY848))</f>
        <v/>
      </c>
      <c r="AV848" s="47" t="str">
        <f aca="false">IFERROR(IF(AU848="","",(VLOOKUP(AG848,Dados!$X$111:$Z$112,3,0)*AT848*0.17)),"INSERIR MVA")</f>
        <v/>
      </c>
      <c r="AW848" s="47" t="str">
        <f aca="false">IFERROR(IF(AR848="","",AV848-AU848),"")</f>
        <v/>
      </c>
      <c r="AX848" s="51" t="str">
        <f aca="false">IFERROR(IF(AC848="NÃO","",IF(AM848&lt;&gt;"",AM848-W848,IF(AQ848&lt;&gt;"",AQ848-W848,IF(AW848&lt;&gt;"",AW848-W848,"")))),"")</f>
        <v/>
      </c>
      <c r="AY848" s="46" t="str">
        <f aca="false">IFERROR(IF(ISNA(VLOOKUP(R848,Dados!$X$2:$Y$5,2,0)),VLOOKUP(D848,Dados!$X$7:$Y$33,2,0),VLOOKUP(R848,Dados!$X$2:$Y$5,2,0)),"")</f>
        <v/>
      </c>
      <c r="AZ848" s="52" t="str">
        <f aca="false">IF(C848="","",IF(AND(Y848="CONSUMO",AC848="NÃO")*OR(AG848="-",AG848="BIT"),IF(E848&lt;&gt;"",(AI848-(P848+L848-N848+Q848)*AY848)/0.83),""))</f>
        <v/>
      </c>
      <c r="BA848" s="51" t="str">
        <f aca="false">IF(AZ848="","",AZ848*0.17-((P848+L848-N848+Q848)*AY848))</f>
        <v/>
      </c>
      <c r="BB848" s="51" t="str">
        <f aca="false">IF(AND(Y848="CONSUMO",AG848="ANEXO I",AY848&gt;4%),(AI848-(P848+L848-N848+Q848)*0.0514)/0.83*(0.5177)*(0.17)-AI848*0.0514,IF(AND(Y848="CONSUMO",AG848="ANEXO II",AY848&gt;4%),(AI848-(P848+L848-N848+Q848)*0.041)/0.83*(0.3295)*(0.17)-AI848*0.041,IF(AND(Y848="CONSUMO",AG848="ANEXO I",AY848=4%),(AI848-(P848+L848-N848+Q848)*0.04)/0.83*(0.5177)*(0.17)-AI848*0.04,IF(AND(Y848="CONSUMO",AG848="ANEXO II",AY848=4%),(AI848-(P848+L848-N848+Q848)*0.04)/0.83*(0.3295)*(0.17)-AI848*0.04,""))))</f>
        <v/>
      </c>
      <c r="BC848" s="51" t="str">
        <f aca="false">IF(C848="","",IF(AND(Y848="CONSUMO",AC848="SIM")*OR(AG848="-",AG848="BIT"),IF(E848&lt;&gt;"",(AI848-(P848+L848-N848+Q848)*AY848)/0.83),""))</f>
        <v/>
      </c>
      <c r="BD848" s="51" t="str">
        <f aca="false">IF(BC848="","",BC848*0.17)</f>
        <v/>
      </c>
      <c r="BE848" s="51" t="str">
        <f aca="false">IF(I848=6908,0,IF(BC848="","",BD848-((P848+L848-N848+Q848)*AY848)))</f>
        <v/>
      </c>
      <c r="BF848" s="53" t="str">
        <f aca="false">IF(B848="","",IF(OR(B848="",E848="Regime Normal"),0,(AI848-Q848)*VLOOKUP(R848,Dados!$X$98:$Y$108,2,0)))</f>
        <v/>
      </c>
      <c r="BG848" s="54" t="str">
        <f aca="false">IFERROR(VLOOKUP(I848,Dados!$AC$27:$AD$43,2,0),IF(B848="","",IF(D848&lt;&gt;"MT",IF(AND(AC848="SIM",Y848="Revenda"),"2403",IF(AND(AC848="SIM",Y848="Consumo"),"2407",IF(AND(AC848="NÃO",Y848="Revenda"),"2102",IF(AND(AC848="NÃO",Y848="Consumo"),"2556",)))),REPLACE(I848,1,1,1))))</f>
        <v/>
      </c>
    </row>
    <row r="849" customFormat="false" ht="12.8" hidden="false" customHeight="true" outlineLevel="0" collapsed="false">
      <c r="Y849" s="45"/>
      <c r="Z849" s="46" t="str">
        <f aca="false">IF(B849="","",(IFERROR(VLOOKUP(H849,Dados!A$3:B$15000,2,0),"Não Encontrado")))</f>
        <v/>
      </c>
      <c r="AA849" s="46" t="str">
        <f aca="false">IF(B849="","",(IFERROR(VLOOKUP(G849,Dados!C$3:E$15000,3,0),"Não Encontrado")))</f>
        <v/>
      </c>
      <c r="AB849" s="46" t="str">
        <f aca="false">IFERROR(IF(Z849&lt;&gt;"Não Encontrado",Z849,IF(AA849&lt;&gt;"Não Encontrado",AA849,"")),"")</f>
        <v/>
      </c>
      <c r="AC849" s="45" t="str">
        <f aca="false">IF(B849="","",IF(AB849="","NÃO","SIM"))</f>
        <v/>
      </c>
      <c r="AD849" s="45" t="str">
        <f aca="false">IFERROR(VLOOKUP(G849,Dados!$P$3:$R$500,3,0),"")</f>
        <v/>
      </c>
      <c r="AE849" s="45" t="str">
        <f aca="false">IFERROR(VLOOKUP(G849,Dados!$K$3:$L$500,2,0),"")</f>
        <v/>
      </c>
      <c r="AF849" s="45" t="str">
        <f aca="false">IFERROR(VLOOKUP(G849,Dados!$M$3:$N$500,2,0),"")</f>
        <v/>
      </c>
      <c r="AG849" s="45" t="str">
        <f aca="false">IF(F849="","",IF(AND(AD849="",AE849="",AF849=""),"-",IF(AND(AD849="BIT",AE849="",AF849=""),"BIT",IF(AND(AE849="ANEXO I",AD849="",AF849=""),"ANEXO I",IF(AND(AF849="ANEXO II",AD849="",AE849=""),"ANEXO II","Escolher")))))</f>
        <v/>
      </c>
      <c r="AH849" s="45" t="str">
        <f aca="false">IF(AG849&lt;&gt;"Pneus","",IFERROR(VLOOKUP(R849,Dados!$X$2:$Z$5,3,0)*(AI849-Q849),VLOOKUP(D849,Dados!$X$7:$Z$33,3,0)*(AI849-Q849)))</f>
        <v/>
      </c>
      <c r="AI849" s="47" t="str">
        <f aca="false">IF(B849="","",P849+Q849+O849+M849+L849-N849)</f>
        <v/>
      </c>
      <c r="AJ849" s="48" t="str">
        <f aca="false">IFERROR(IF(AND(AC849="SIM",AG849="-",Y849="REVENDA"),(AB849/1+1)*AI849,IF(AND(AC849="SIM",AG849="Pneus",Y849="REVENDA"),(AB849/1+1)*(AI849-AH849),"")),"")</f>
        <v/>
      </c>
      <c r="AK849" s="48" t="str">
        <f aca="false">IF(AJ849="","",AJ849*17%)</f>
        <v/>
      </c>
      <c r="AL849" s="48" t="str">
        <f aca="false">IFERROR(IF(AC849="NÃO","",IF(AK849="","",IF(E849="Simples Nacional",BF849,IF(T849=0.12,U849*0.5833337002,IF(T849=0,AI849*0.07,U849))))),"")</f>
        <v/>
      </c>
      <c r="AM849" s="47" t="str">
        <f aca="false">IFERROR(IF(AC849="NÃO","",IF(OR(AG849="-",AG849="Pneus"),AK849-AL849,"")),"")</f>
        <v/>
      </c>
      <c r="AN849" s="48" t="str">
        <f aca="false">IF(AND(Y849="REVENDA",AC849="SIM",AG849="BIT"),((AB849/1+1)*AI849)*0.4117,"")</f>
        <v/>
      </c>
      <c r="AO849" s="48" t="str">
        <f aca="false">IF(AN849="","",AN849*17%)</f>
        <v/>
      </c>
      <c r="AP849" s="49" t="str">
        <f aca="false">IF(AN849="","",IF(T849=0.12,(U849*0.4117)*0.4117,IF(T849=0,(AI849*0.07)*0.4117,U849*0.4117)))</f>
        <v/>
      </c>
      <c r="AQ849" s="47" t="str">
        <f aca="false">IF(AN849="","",AO849-AP849)</f>
        <v/>
      </c>
      <c r="AR849" s="50" t="str">
        <f aca="false">IFERROR(IF(AND(AC849="SIM",Y849="REVENDA",LEFT(AG849,5)="ANEXO")*OR(AE849="ANEXO I",AF849="ANEXO II"),VLOOKUP(H849,Dados!G:I,2,0),""),"INSERIR MVA")</f>
        <v/>
      </c>
      <c r="AS849" s="48" t="str">
        <f aca="false">IF(LEFT(AG849,5)="ANEXO",VLOOKUP(AG849,Dados!$X$111:$Z$112,2,0)*(AI849-Q849),"")</f>
        <v/>
      </c>
      <c r="AT849" s="48" t="str">
        <f aca="false">IFERROR(IF(AR849="","",(AI849*AR849)+AI849),"INSERIR MVA")</f>
        <v/>
      </c>
      <c r="AU849" s="48" t="str">
        <f aca="false">IF(AT849="","",IF(AY849=0.04,U849,AS849*AY849))</f>
        <v/>
      </c>
      <c r="AV849" s="47" t="str">
        <f aca="false">IFERROR(IF(AU849="","",(VLOOKUP(AG849,Dados!$X$111:$Z$112,3,0)*AT849*0.17)),"INSERIR MVA")</f>
        <v/>
      </c>
      <c r="AW849" s="47" t="str">
        <f aca="false">IFERROR(IF(AR849="","",AV849-AU849),"")</f>
        <v/>
      </c>
      <c r="AX849" s="51" t="str">
        <f aca="false">IFERROR(IF(AC849="NÃO","",IF(AM849&lt;&gt;"",AM849-W849,IF(AQ849&lt;&gt;"",AQ849-W849,IF(AW849&lt;&gt;"",AW849-W849,"")))),"")</f>
        <v/>
      </c>
      <c r="AY849" s="46" t="str">
        <f aca="false">IFERROR(IF(ISNA(VLOOKUP(R849,Dados!$X$2:$Y$5,2,0)),VLOOKUP(D849,Dados!$X$7:$Y$33,2,0),VLOOKUP(R849,Dados!$X$2:$Y$5,2,0)),"")</f>
        <v/>
      </c>
      <c r="AZ849" s="52" t="str">
        <f aca="false">IF(C849="","",IF(AND(Y849="CONSUMO",AC849="NÃO")*OR(AG849="-",AG849="BIT"),IF(E849&lt;&gt;"",(AI849-(P849+L849-N849+Q849)*AY849)/0.83),""))</f>
        <v/>
      </c>
      <c r="BA849" s="51" t="str">
        <f aca="false">IF(AZ849="","",AZ849*0.17-((P849+L849-N849+Q849)*AY849))</f>
        <v/>
      </c>
      <c r="BB849" s="51" t="str">
        <f aca="false">IF(AND(Y849="CONSUMO",AG849="ANEXO I",AY849&gt;4%),(AI849-(P849+L849-N849+Q849)*0.0514)/0.83*(0.5177)*(0.17)-AI849*0.0514,IF(AND(Y849="CONSUMO",AG849="ANEXO II",AY849&gt;4%),(AI849-(P849+L849-N849+Q849)*0.041)/0.83*(0.3295)*(0.17)-AI849*0.041,IF(AND(Y849="CONSUMO",AG849="ANEXO I",AY849=4%),(AI849-(P849+L849-N849+Q849)*0.04)/0.83*(0.5177)*(0.17)-AI849*0.04,IF(AND(Y849="CONSUMO",AG849="ANEXO II",AY849=4%),(AI849-(P849+L849-N849+Q849)*0.04)/0.83*(0.3295)*(0.17)-AI849*0.04,""))))</f>
        <v/>
      </c>
      <c r="BC849" s="51" t="str">
        <f aca="false">IF(C849="","",IF(AND(Y849="CONSUMO",AC849="SIM")*OR(AG849="-",AG849="BIT"),IF(E849&lt;&gt;"",(AI849-(P849+L849-N849+Q849)*AY849)/0.83),""))</f>
        <v/>
      </c>
      <c r="BD849" s="51" t="str">
        <f aca="false">IF(BC849="","",BC849*0.17)</f>
        <v/>
      </c>
      <c r="BE849" s="51" t="str">
        <f aca="false">IF(I849=6908,0,IF(BC849="","",BD849-((P849+L849-N849+Q849)*AY849)))</f>
        <v/>
      </c>
      <c r="BF849" s="53" t="str">
        <f aca="false">IF(B849="","",IF(OR(B849="",E849="Regime Normal"),0,(AI849-Q849)*VLOOKUP(R849,Dados!$X$98:$Y$108,2,0)))</f>
        <v/>
      </c>
      <c r="BG849" s="54" t="str">
        <f aca="false">IFERROR(VLOOKUP(I849,Dados!$AC$27:$AD$43,2,0),IF(B849="","",IF(D849&lt;&gt;"MT",IF(AND(AC849="SIM",Y849="Revenda"),"2403",IF(AND(AC849="SIM",Y849="Consumo"),"2407",IF(AND(AC849="NÃO",Y849="Revenda"),"2102",IF(AND(AC849="NÃO",Y849="Consumo"),"2556",)))),REPLACE(I849,1,1,1))))</f>
        <v/>
      </c>
    </row>
    <row r="850" customFormat="false" ht="12.8" hidden="false" customHeight="true" outlineLevel="0" collapsed="false">
      <c r="Y850" s="45"/>
      <c r="Z850" s="46" t="str">
        <f aca="false">IF(B850="","",(IFERROR(VLOOKUP(H850,Dados!A$3:B$15000,2,0),"Não Encontrado")))</f>
        <v/>
      </c>
      <c r="AA850" s="46" t="str">
        <f aca="false">IF(B850="","",(IFERROR(VLOOKUP(G850,Dados!C$3:E$15000,3,0),"Não Encontrado")))</f>
        <v/>
      </c>
      <c r="AB850" s="46" t="str">
        <f aca="false">IFERROR(IF(Z850&lt;&gt;"Não Encontrado",Z850,IF(AA850&lt;&gt;"Não Encontrado",AA850,"")),"")</f>
        <v/>
      </c>
      <c r="AC850" s="45" t="str">
        <f aca="false">IF(B850="","",IF(AB850="","NÃO","SIM"))</f>
        <v/>
      </c>
      <c r="AD850" s="45" t="str">
        <f aca="false">IFERROR(VLOOKUP(G850,Dados!$P$3:$R$500,3,0),"")</f>
        <v/>
      </c>
      <c r="AE850" s="45" t="str">
        <f aca="false">IFERROR(VLOOKUP(G850,Dados!$K$3:$L$500,2,0),"")</f>
        <v/>
      </c>
      <c r="AF850" s="45" t="str">
        <f aca="false">IFERROR(VLOOKUP(G850,Dados!$M$3:$N$500,2,0),"")</f>
        <v/>
      </c>
      <c r="AG850" s="45" t="str">
        <f aca="false">IF(F850="","",IF(AND(AD850="",AE850="",AF850=""),"-",IF(AND(AD850="BIT",AE850="",AF850=""),"BIT",IF(AND(AE850="ANEXO I",AD850="",AF850=""),"ANEXO I",IF(AND(AF850="ANEXO II",AD850="",AE850=""),"ANEXO II","Escolher")))))</f>
        <v/>
      </c>
      <c r="AH850" s="45" t="str">
        <f aca="false">IF(AG850&lt;&gt;"Pneus","",IFERROR(VLOOKUP(R850,Dados!$X$2:$Z$5,3,0)*(AI850-Q850),VLOOKUP(D850,Dados!$X$7:$Z$33,3,0)*(AI850-Q850)))</f>
        <v/>
      </c>
      <c r="AI850" s="47" t="str">
        <f aca="false">IF(B850="","",P850+Q850+O850+M850+L850-N850)</f>
        <v/>
      </c>
      <c r="AJ850" s="48" t="str">
        <f aca="false">IFERROR(IF(AND(AC850="SIM",AG850="-",Y850="REVENDA"),(AB850/1+1)*AI850,IF(AND(AC850="SIM",AG850="Pneus",Y850="REVENDA"),(AB850/1+1)*(AI850-AH850),"")),"")</f>
        <v/>
      </c>
      <c r="AK850" s="48" t="str">
        <f aca="false">IF(AJ850="","",AJ850*17%)</f>
        <v/>
      </c>
      <c r="AL850" s="48" t="str">
        <f aca="false">IFERROR(IF(AC850="NÃO","",IF(AK850="","",IF(E850="Simples Nacional",BF850,IF(T850=0.12,U850*0.5833337002,IF(T850=0,AI850*0.07,U850))))),"")</f>
        <v/>
      </c>
      <c r="AM850" s="47" t="str">
        <f aca="false">IFERROR(IF(AC850="NÃO","",IF(OR(AG850="-",AG850="Pneus"),AK850-AL850,"")),"")</f>
        <v/>
      </c>
      <c r="AN850" s="48" t="str">
        <f aca="false">IF(AND(Y850="REVENDA",AC850="SIM",AG850="BIT"),((AB850/1+1)*AI850)*0.4117,"")</f>
        <v/>
      </c>
      <c r="AO850" s="48" t="str">
        <f aca="false">IF(AN850="","",AN850*17%)</f>
        <v/>
      </c>
      <c r="AP850" s="49" t="str">
        <f aca="false">IF(AN850="","",IF(T850=0.12,(U850*0.4117)*0.4117,IF(T850=0,(AI850*0.07)*0.4117,U850*0.4117)))</f>
        <v/>
      </c>
      <c r="AQ850" s="47" t="str">
        <f aca="false">IF(AN850="","",AO850-AP850)</f>
        <v/>
      </c>
      <c r="AR850" s="50" t="str">
        <f aca="false">IFERROR(IF(AND(AC850="SIM",Y850="REVENDA",LEFT(AG850,5)="ANEXO")*OR(AE850="ANEXO I",AF850="ANEXO II"),VLOOKUP(H850,Dados!G:I,2,0),""),"INSERIR MVA")</f>
        <v/>
      </c>
      <c r="AS850" s="48" t="str">
        <f aca="false">IF(LEFT(AG850,5)="ANEXO",VLOOKUP(AG850,Dados!$X$111:$Z$112,2,0)*(AI850-Q850),"")</f>
        <v/>
      </c>
      <c r="AT850" s="48" t="str">
        <f aca="false">IFERROR(IF(AR850="","",(AI850*AR850)+AI850),"INSERIR MVA")</f>
        <v/>
      </c>
      <c r="AU850" s="48" t="str">
        <f aca="false">IF(AT850="","",IF(AY850=0.04,U850,AS850*AY850))</f>
        <v/>
      </c>
      <c r="AV850" s="47" t="str">
        <f aca="false">IFERROR(IF(AU850="","",(VLOOKUP(AG850,Dados!$X$111:$Z$112,3,0)*AT850*0.17)),"INSERIR MVA")</f>
        <v/>
      </c>
      <c r="AW850" s="47" t="str">
        <f aca="false">IFERROR(IF(AR850="","",AV850-AU850),"")</f>
        <v/>
      </c>
      <c r="AX850" s="51" t="str">
        <f aca="false">IFERROR(IF(AC850="NÃO","",IF(AM850&lt;&gt;"",AM850-W850,IF(AQ850&lt;&gt;"",AQ850-W850,IF(AW850&lt;&gt;"",AW850-W850,"")))),"")</f>
        <v/>
      </c>
      <c r="AY850" s="46" t="str">
        <f aca="false">IFERROR(IF(ISNA(VLOOKUP(R850,Dados!$X$2:$Y$5,2,0)),VLOOKUP(D850,Dados!$X$7:$Y$33,2,0),VLOOKUP(R850,Dados!$X$2:$Y$5,2,0)),"")</f>
        <v/>
      </c>
      <c r="AZ850" s="52" t="str">
        <f aca="false">IF(C850="","",IF(AND(Y850="CONSUMO",AC850="NÃO")*OR(AG850="-",AG850="BIT"),IF(E850&lt;&gt;"",(AI850-(P850+L850-N850+Q850)*AY850)/0.83),""))</f>
        <v/>
      </c>
      <c r="BA850" s="51" t="str">
        <f aca="false">IF(AZ850="","",AZ850*0.17-((P850+L850-N850+Q850)*AY850))</f>
        <v/>
      </c>
      <c r="BB850" s="51" t="str">
        <f aca="false">IF(AND(Y850="CONSUMO",AG850="ANEXO I",AY850&gt;4%),(AI850-(P850+L850-N850+Q850)*0.0514)/0.83*(0.5177)*(0.17)-AI850*0.0514,IF(AND(Y850="CONSUMO",AG850="ANEXO II",AY850&gt;4%),(AI850-(P850+L850-N850+Q850)*0.041)/0.83*(0.3295)*(0.17)-AI850*0.041,IF(AND(Y850="CONSUMO",AG850="ANEXO I",AY850=4%),(AI850-(P850+L850-N850+Q850)*0.04)/0.83*(0.5177)*(0.17)-AI850*0.04,IF(AND(Y850="CONSUMO",AG850="ANEXO II",AY850=4%),(AI850-(P850+L850-N850+Q850)*0.04)/0.83*(0.3295)*(0.17)-AI850*0.04,""))))</f>
        <v/>
      </c>
      <c r="BC850" s="51" t="str">
        <f aca="false">IF(C850="","",IF(AND(Y850="CONSUMO",AC850="SIM")*OR(AG850="-",AG850="BIT"),IF(E850&lt;&gt;"",(AI850-(P850+L850-N850+Q850)*AY850)/0.83),""))</f>
        <v/>
      </c>
      <c r="BD850" s="51" t="str">
        <f aca="false">IF(BC850="","",BC850*0.17)</f>
        <v/>
      </c>
      <c r="BE850" s="51" t="str">
        <f aca="false">IF(I850=6908,0,IF(BC850="","",BD850-((P850+L850-N850+Q850)*AY850)))</f>
        <v/>
      </c>
      <c r="BF850" s="53" t="str">
        <f aca="false">IF(B850="","",IF(OR(B850="",E850="Regime Normal"),0,(AI850-Q850)*VLOOKUP(R850,Dados!$X$98:$Y$108,2,0)))</f>
        <v/>
      </c>
      <c r="BG850" s="54" t="str">
        <f aca="false">IFERROR(VLOOKUP(I850,Dados!$AC$27:$AD$43,2,0),IF(B850="","",IF(D850&lt;&gt;"MT",IF(AND(AC850="SIM",Y850="Revenda"),"2403",IF(AND(AC850="SIM",Y850="Consumo"),"2407",IF(AND(AC850="NÃO",Y850="Revenda"),"2102",IF(AND(AC850="NÃO",Y850="Consumo"),"2556",)))),REPLACE(I850,1,1,1))))</f>
        <v/>
      </c>
    </row>
    <row r="851" customFormat="false" ht="12.8" hidden="false" customHeight="true" outlineLevel="0" collapsed="false">
      <c r="Y851" s="45"/>
      <c r="Z851" s="46" t="str">
        <f aca="false">IF(B851="","",(IFERROR(VLOOKUP(H851,Dados!A$3:B$15000,2,0),"Não Encontrado")))</f>
        <v/>
      </c>
      <c r="AA851" s="46" t="str">
        <f aca="false">IF(B851="","",(IFERROR(VLOOKUP(G851,Dados!C$3:E$15000,3,0),"Não Encontrado")))</f>
        <v/>
      </c>
      <c r="AB851" s="46" t="str">
        <f aca="false">IFERROR(IF(Z851&lt;&gt;"Não Encontrado",Z851,IF(AA851&lt;&gt;"Não Encontrado",AA851,"")),"")</f>
        <v/>
      </c>
      <c r="AC851" s="45" t="str">
        <f aca="false">IF(B851="","",IF(AB851="","NÃO","SIM"))</f>
        <v/>
      </c>
      <c r="AD851" s="45" t="str">
        <f aca="false">IFERROR(VLOOKUP(G851,Dados!$P$3:$R$500,3,0),"")</f>
        <v/>
      </c>
      <c r="AE851" s="45" t="str">
        <f aca="false">IFERROR(VLOOKUP(G851,Dados!$K$3:$L$500,2,0),"")</f>
        <v/>
      </c>
      <c r="AF851" s="45" t="str">
        <f aca="false">IFERROR(VLOOKUP(G851,Dados!$M$3:$N$500,2,0),"")</f>
        <v/>
      </c>
      <c r="AG851" s="45" t="str">
        <f aca="false">IF(F851="","",IF(AND(AD851="",AE851="",AF851=""),"-",IF(AND(AD851="BIT",AE851="",AF851=""),"BIT",IF(AND(AE851="ANEXO I",AD851="",AF851=""),"ANEXO I",IF(AND(AF851="ANEXO II",AD851="",AE851=""),"ANEXO II","Escolher")))))</f>
        <v/>
      </c>
      <c r="AH851" s="45" t="str">
        <f aca="false">IF(AG851&lt;&gt;"Pneus","",IFERROR(VLOOKUP(R851,Dados!$X$2:$Z$5,3,0)*(AI851-Q851),VLOOKUP(D851,Dados!$X$7:$Z$33,3,0)*(AI851-Q851)))</f>
        <v/>
      </c>
      <c r="AI851" s="47" t="str">
        <f aca="false">IF(B851="","",P851+Q851+O851+M851+L851-N851)</f>
        <v/>
      </c>
      <c r="AJ851" s="48" t="str">
        <f aca="false">IFERROR(IF(AND(AC851="SIM",AG851="-",Y851="REVENDA"),(AB851/1+1)*AI851,IF(AND(AC851="SIM",AG851="Pneus",Y851="REVENDA"),(AB851/1+1)*(AI851-AH851),"")),"")</f>
        <v/>
      </c>
      <c r="AK851" s="48" t="str">
        <f aca="false">IF(AJ851="","",AJ851*17%)</f>
        <v/>
      </c>
      <c r="AL851" s="48" t="str">
        <f aca="false">IFERROR(IF(AC851="NÃO","",IF(AK851="","",IF(E851="Simples Nacional",BF851,IF(T851=0.12,U851*0.5833337002,IF(T851=0,AI851*0.07,U851))))),"")</f>
        <v/>
      </c>
      <c r="AM851" s="47" t="str">
        <f aca="false">IFERROR(IF(AC851="NÃO","",IF(OR(AG851="-",AG851="Pneus"),AK851-AL851,"")),"")</f>
        <v/>
      </c>
      <c r="AN851" s="48" t="str">
        <f aca="false">IF(AND(Y851="REVENDA",AC851="SIM",AG851="BIT"),((AB851/1+1)*AI851)*0.4117,"")</f>
        <v/>
      </c>
      <c r="AO851" s="48" t="str">
        <f aca="false">IF(AN851="","",AN851*17%)</f>
        <v/>
      </c>
      <c r="AP851" s="49" t="str">
        <f aca="false">IF(AN851="","",IF(T851=0.12,(U851*0.4117)*0.4117,IF(T851=0,(AI851*0.07)*0.4117,U851*0.4117)))</f>
        <v/>
      </c>
      <c r="AQ851" s="47" t="str">
        <f aca="false">IF(AN851="","",AO851-AP851)</f>
        <v/>
      </c>
      <c r="AR851" s="50" t="str">
        <f aca="false">IFERROR(IF(AND(AC851="SIM",Y851="REVENDA",LEFT(AG851,5)="ANEXO")*OR(AE851="ANEXO I",AF851="ANEXO II"),VLOOKUP(H851,Dados!G:I,2,0),""),"INSERIR MVA")</f>
        <v/>
      </c>
      <c r="AS851" s="48" t="str">
        <f aca="false">IF(LEFT(AG851,5)="ANEXO",VLOOKUP(AG851,Dados!$X$111:$Z$112,2,0)*(AI851-Q851),"")</f>
        <v/>
      </c>
      <c r="AT851" s="48" t="str">
        <f aca="false">IFERROR(IF(AR851="","",(AI851*AR851)+AI851),"INSERIR MVA")</f>
        <v/>
      </c>
      <c r="AU851" s="48" t="str">
        <f aca="false">IF(AT851="","",IF(AY851=0.04,U851,AS851*AY851))</f>
        <v/>
      </c>
      <c r="AV851" s="47" t="str">
        <f aca="false">IFERROR(IF(AU851="","",(VLOOKUP(AG851,Dados!$X$111:$Z$112,3,0)*AT851*0.17)),"INSERIR MVA")</f>
        <v/>
      </c>
      <c r="AW851" s="47" t="str">
        <f aca="false">IFERROR(IF(AR851="","",AV851-AU851),"")</f>
        <v/>
      </c>
      <c r="AX851" s="51" t="str">
        <f aca="false">IFERROR(IF(AC851="NÃO","",IF(AM851&lt;&gt;"",AM851-W851,IF(AQ851&lt;&gt;"",AQ851-W851,IF(AW851&lt;&gt;"",AW851-W851,"")))),"")</f>
        <v/>
      </c>
      <c r="AY851" s="46" t="str">
        <f aca="false">IFERROR(IF(ISNA(VLOOKUP(R851,Dados!$X$2:$Y$5,2,0)),VLOOKUP(D851,Dados!$X$7:$Y$33,2,0),VLOOKUP(R851,Dados!$X$2:$Y$5,2,0)),"")</f>
        <v/>
      </c>
      <c r="AZ851" s="52" t="str">
        <f aca="false">IF(C851="","",IF(AND(Y851="CONSUMO",AC851="NÃO")*OR(AG851="-",AG851="BIT"),IF(E851&lt;&gt;"",(AI851-(P851+L851-N851+Q851)*AY851)/0.83),""))</f>
        <v/>
      </c>
      <c r="BA851" s="51" t="str">
        <f aca="false">IF(AZ851="","",AZ851*0.17-((P851+L851-N851+Q851)*AY851))</f>
        <v/>
      </c>
      <c r="BB851" s="51" t="str">
        <f aca="false">IF(AND(Y851="CONSUMO",AG851="ANEXO I",AY851&gt;4%),(AI851-(P851+L851-N851+Q851)*0.0514)/0.83*(0.5177)*(0.17)-AI851*0.0514,IF(AND(Y851="CONSUMO",AG851="ANEXO II",AY851&gt;4%),(AI851-(P851+L851-N851+Q851)*0.041)/0.83*(0.3295)*(0.17)-AI851*0.041,IF(AND(Y851="CONSUMO",AG851="ANEXO I",AY851=4%),(AI851-(P851+L851-N851+Q851)*0.04)/0.83*(0.5177)*(0.17)-AI851*0.04,IF(AND(Y851="CONSUMO",AG851="ANEXO II",AY851=4%),(AI851-(P851+L851-N851+Q851)*0.04)/0.83*(0.3295)*(0.17)-AI851*0.04,""))))</f>
        <v/>
      </c>
      <c r="BC851" s="51" t="str">
        <f aca="false">IF(C851="","",IF(AND(Y851="CONSUMO",AC851="SIM")*OR(AG851="-",AG851="BIT"),IF(E851&lt;&gt;"",(AI851-(P851+L851-N851+Q851)*AY851)/0.83),""))</f>
        <v/>
      </c>
      <c r="BD851" s="51" t="str">
        <f aca="false">IF(BC851="","",BC851*0.17)</f>
        <v/>
      </c>
      <c r="BE851" s="51" t="str">
        <f aca="false">IF(I851=6908,0,IF(BC851="","",BD851-((P851+L851-N851+Q851)*AY851)))</f>
        <v/>
      </c>
      <c r="BF851" s="53" t="str">
        <f aca="false">IF(B851="","",IF(OR(B851="",E851="Regime Normal"),0,(AI851-Q851)*VLOOKUP(R851,Dados!$X$98:$Y$108,2,0)))</f>
        <v/>
      </c>
      <c r="BG851" s="54" t="str">
        <f aca="false">IFERROR(VLOOKUP(I851,Dados!$AC$27:$AD$43,2,0),IF(B851="","",IF(D851&lt;&gt;"MT",IF(AND(AC851="SIM",Y851="Revenda"),"2403",IF(AND(AC851="SIM",Y851="Consumo"),"2407",IF(AND(AC851="NÃO",Y851="Revenda"),"2102",IF(AND(AC851="NÃO",Y851="Consumo"),"2556",)))),REPLACE(I851,1,1,1))))</f>
        <v/>
      </c>
    </row>
    <row r="852" customFormat="false" ht="12.8" hidden="false" customHeight="true" outlineLevel="0" collapsed="false">
      <c r="Y852" s="45"/>
      <c r="Z852" s="46" t="str">
        <f aca="false">IF(B852="","",(IFERROR(VLOOKUP(H852,Dados!A$3:B$15000,2,0),"Não Encontrado")))</f>
        <v/>
      </c>
      <c r="AA852" s="46" t="str">
        <f aca="false">IF(B852="","",(IFERROR(VLOOKUP(G852,Dados!C$3:E$15000,3,0),"Não Encontrado")))</f>
        <v/>
      </c>
      <c r="AB852" s="46" t="str">
        <f aca="false">IFERROR(IF(Z852&lt;&gt;"Não Encontrado",Z852,IF(AA852&lt;&gt;"Não Encontrado",AA852,"")),"")</f>
        <v/>
      </c>
      <c r="AC852" s="45" t="str">
        <f aca="false">IF(B852="","",IF(AB852="","NÃO","SIM"))</f>
        <v/>
      </c>
      <c r="AD852" s="45" t="str">
        <f aca="false">IFERROR(VLOOKUP(G852,Dados!$P$3:$R$500,3,0),"")</f>
        <v/>
      </c>
      <c r="AE852" s="45" t="str">
        <f aca="false">IFERROR(VLOOKUP(G852,Dados!$K$3:$L$500,2,0),"")</f>
        <v/>
      </c>
      <c r="AF852" s="45" t="str">
        <f aca="false">IFERROR(VLOOKUP(G852,Dados!$M$3:$N$500,2,0),"")</f>
        <v/>
      </c>
      <c r="AG852" s="45" t="str">
        <f aca="false">IF(F852="","",IF(AND(AD852="",AE852="",AF852=""),"-",IF(AND(AD852="BIT",AE852="",AF852=""),"BIT",IF(AND(AE852="ANEXO I",AD852="",AF852=""),"ANEXO I",IF(AND(AF852="ANEXO II",AD852="",AE852=""),"ANEXO II","Escolher")))))</f>
        <v/>
      </c>
      <c r="AH852" s="45" t="str">
        <f aca="false">IF(AG852&lt;&gt;"Pneus","",IFERROR(VLOOKUP(R852,Dados!$X$2:$Z$5,3,0)*(AI852-Q852),VLOOKUP(D852,Dados!$X$7:$Z$33,3,0)*(AI852-Q852)))</f>
        <v/>
      </c>
      <c r="AI852" s="47" t="str">
        <f aca="false">IF(B852="","",P852+Q852+O852+M852+L852-N852)</f>
        <v/>
      </c>
      <c r="AJ852" s="48" t="str">
        <f aca="false">IFERROR(IF(AND(AC852="SIM",AG852="-",Y852="REVENDA"),(AB852/1+1)*AI852,IF(AND(AC852="SIM",AG852="Pneus",Y852="REVENDA"),(AB852/1+1)*(AI852-AH852),"")),"")</f>
        <v/>
      </c>
      <c r="AK852" s="48" t="str">
        <f aca="false">IF(AJ852="","",AJ852*17%)</f>
        <v/>
      </c>
      <c r="AL852" s="48" t="str">
        <f aca="false">IFERROR(IF(AC852="NÃO","",IF(AK852="","",IF(E852="Simples Nacional",BF852,IF(T852=0.12,U852*0.5833337002,IF(T852=0,AI852*0.07,U852))))),"")</f>
        <v/>
      </c>
      <c r="AM852" s="47" t="str">
        <f aca="false">IFERROR(IF(AC852="NÃO","",IF(OR(AG852="-",AG852="Pneus"),AK852-AL852,"")),"")</f>
        <v/>
      </c>
      <c r="AN852" s="48" t="str">
        <f aca="false">IF(AND(Y852="REVENDA",AC852="SIM",AG852="BIT"),((AB852/1+1)*AI852)*0.4117,"")</f>
        <v/>
      </c>
      <c r="AO852" s="48" t="str">
        <f aca="false">IF(AN852="","",AN852*17%)</f>
        <v/>
      </c>
      <c r="AP852" s="49" t="str">
        <f aca="false">IF(AN852="","",IF(T852=0.12,(U852*0.4117)*0.4117,IF(T852=0,(AI852*0.07)*0.4117,U852*0.4117)))</f>
        <v/>
      </c>
      <c r="AQ852" s="47" t="str">
        <f aca="false">IF(AN852="","",AO852-AP852)</f>
        <v/>
      </c>
      <c r="AR852" s="50" t="str">
        <f aca="false">IFERROR(IF(AND(AC852="SIM",Y852="REVENDA",LEFT(AG852,5)="ANEXO")*OR(AE852="ANEXO I",AF852="ANEXO II"),VLOOKUP(H852,Dados!G:I,2,0),""),"INSERIR MVA")</f>
        <v/>
      </c>
      <c r="AS852" s="48" t="str">
        <f aca="false">IF(LEFT(AG852,5)="ANEXO",VLOOKUP(AG852,Dados!$X$111:$Z$112,2,0)*(AI852-Q852),"")</f>
        <v/>
      </c>
      <c r="AT852" s="48" t="str">
        <f aca="false">IFERROR(IF(AR852="","",(AI852*AR852)+AI852),"INSERIR MVA")</f>
        <v/>
      </c>
      <c r="AU852" s="48" t="str">
        <f aca="false">IF(AT852="","",IF(AY852=0.04,U852,AS852*AY852))</f>
        <v/>
      </c>
      <c r="AV852" s="47" t="str">
        <f aca="false">IFERROR(IF(AU852="","",(VLOOKUP(AG852,Dados!$X$111:$Z$112,3,0)*AT852*0.17)),"INSERIR MVA")</f>
        <v/>
      </c>
      <c r="AW852" s="47" t="str">
        <f aca="false">IFERROR(IF(AR852="","",AV852-AU852),"")</f>
        <v/>
      </c>
      <c r="AX852" s="51" t="str">
        <f aca="false">IFERROR(IF(AC852="NÃO","",IF(AM852&lt;&gt;"",AM852-W852,IF(AQ852&lt;&gt;"",AQ852-W852,IF(AW852&lt;&gt;"",AW852-W852,"")))),"")</f>
        <v/>
      </c>
      <c r="AY852" s="46" t="str">
        <f aca="false">IFERROR(IF(ISNA(VLOOKUP(R852,Dados!$X$2:$Y$5,2,0)),VLOOKUP(D852,Dados!$X$7:$Y$33,2,0),VLOOKUP(R852,Dados!$X$2:$Y$5,2,0)),"")</f>
        <v/>
      </c>
      <c r="AZ852" s="52" t="str">
        <f aca="false">IF(C852="","",IF(AND(Y852="CONSUMO",AC852="NÃO")*OR(AG852="-",AG852="BIT"),IF(E852&lt;&gt;"",(AI852-(P852+L852-N852+Q852)*AY852)/0.83),""))</f>
        <v/>
      </c>
      <c r="BA852" s="51" t="str">
        <f aca="false">IF(AZ852="","",AZ852*0.17-((P852+L852-N852+Q852)*AY852))</f>
        <v/>
      </c>
      <c r="BB852" s="51" t="str">
        <f aca="false">IF(AND(Y852="CONSUMO",AG852="ANEXO I",AY852&gt;4%),(AI852-(P852+L852-N852+Q852)*0.0514)/0.83*(0.5177)*(0.17)-AI852*0.0514,IF(AND(Y852="CONSUMO",AG852="ANEXO II",AY852&gt;4%),(AI852-(P852+L852-N852+Q852)*0.041)/0.83*(0.3295)*(0.17)-AI852*0.041,IF(AND(Y852="CONSUMO",AG852="ANEXO I",AY852=4%),(AI852-(P852+L852-N852+Q852)*0.04)/0.83*(0.5177)*(0.17)-AI852*0.04,IF(AND(Y852="CONSUMO",AG852="ANEXO II",AY852=4%),(AI852-(P852+L852-N852+Q852)*0.04)/0.83*(0.3295)*(0.17)-AI852*0.04,""))))</f>
        <v/>
      </c>
      <c r="BC852" s="51" t="str">
        <f aca="false">IF(C852="","",IF(AND(Y852="CONSUMO",AC852="SIM")*OR(AG852="-",AG852="BIT"),IF(E852&lt;&gt;"",(AI852-(P852+L852-N852+Q852)*AY852)/0.83),""))</f>
        <v/>
      </c>
      <c r="BD852" s="51" t="str">
        <f aca="false">IF(BC852="","",BC852*0.17)</f>
        <v/>
      </c>
      <c r="BE852" s="51" t="str">
        <f aca="false">IF(I852=6908,0,IF(BC852="","",BD852-((P852+L852-N852+Q852)*AY852)))</f>
        <v/>
      </c>
      <c r="BF852" s="53" t="str">
        <f aca="false">IF(B852="","",IF(OR(B852="",E852="Regime Normal"),0,(AI852-Q852)*VLOOKUP(R852,Dados!$X$98:$Y$108,2,0)))</f>
        <v/>
      </c>
      <c r="BG852" s="54" t="str">
        <f aca="false">IFERROR(VLOOKUP(I852,Dados!$AC$27:$AD$43,2,0),IF(B852="","",IF(D852&lt;&gt;"MT",IF(AND(AC852="SIM",Y852="Revenda"),"2403",IF(AND(AC852="SIM",Y852="Consumo"),"2407",IF(AND(AC852="NÃO",Y852="Revenda"),"2102",IF(AND(AC852="NÃO",Y852="Consumo"),"2556",)))),REPLACE(I852,1,1,1))))</f>
        <v/>
      </c>
    </row>
    <row r="853" customFormat="false" ht="12.8" hidden="false" customHeight="true" outlineLevel="0" collapsed="false">
      <c r="Y853" s="45"/>
      <c r="Z853" s="46" t="str">
        <f aca="false">IF(B853="","",(IFERROR(VLOOKUP(H853,Dados!A$3:B$15000,2,0),"Não Encontrado")))</f>
        <v/>
      </c>
      <c r="AA853" s="46" t="str">
        <f aca="false">IF(B853="","",(IFERROR(VLOOKUP(G853,Dados!C$3:E$15000,3,0),"Não Encontrado")))</f>
        <v/>
      </c>
      <c r="AB853" s="46" t="str">
        <f aca="false">IFERROR(IF(Z853&lt;&gt;"Não Encontrado",Z853,IF(AA853&lt;&gt;"Não Encontrado",AA853,"")),"")</f>
        <v/>
      </c>
      <c r="AC853" s="45" t="str">
        <f aca="false">IF(B853="","",IF(AB853="","NÃO","SIM"))</f>
        <v/>
      </c>
      <c r="AD853" s="45" t="str">
        <f aca="false">IFERROR(VLOOKUP(G853,Dados!$P$3:$R$500,3,0),"")</f>
        <v/>
      </c>
      <c r="AE853" s="45" t="str">
        <f aca="false">IFERROR(VLOOKUP(G853,Dados!$K$3:$L$500,2,0),"")</f>
        <v/>
      </c>
      <c r="AF853" s="45" t="str">
        <f aca="false">IFERROR(VLOOKUP(G853,Dados!$M$3:$N$500,2,0),"")</f>
        <v/>
      </c>
      <c r="AG853" s="45" t="str">
        <f aca="false">IF(F853="","",IF(AND(AD853="",AE853="",AF853=""),"-",IF(AND(AD853="BIT",AE853="",AF853=""),"BIT",IF(AND(AE853="ANEXO I",AD853="",AF853=""),"ANEXO I",IF(AND(AF853="ANEXO II",AD853="",AE853=""),"ANEXO II","Escolher")))))</f>
        <v/>
      </c>
      <c r="AH853" s="45" t="str">
        <f aca="false">IF(AG853&lt;&gt;"Pneus","",IFERROR(VLOOKUP(R853,Dados!$X$2:$Z$5,3,0)*(AI853-Q853),VLOOKUP(D853,Dados!$X$7:$Z$33,3,0)*(AI853-Q853)))</f>
        <v/>
      </c>
      <c r="AI853" s="47" t="str">
        <f aca="false">IF(B853="","",P853+Q853+O853+M853+L853-N853)</f>
        <v/>
      </c>
      <c r="AJ853" s="48" t="str">
        <f aca="false">IFERROR(IF(AND(AC853="SIM",AG853="-",Y853="REVENDA"),(AB853/1+1)*AI853,IF(AND(AC853="SIM",AG853="Pneus",Y853="REVENDA"),(AB853/1+1)*(AI853-AH853),"")),"")</f>
        <v/>
      </c>
      <c r="AK853" s="48" t="str">
        <f aca="false">IF(AJ853="","",AJ853*17%)</f>
        <v/>
      </c>
      <c r="AL853" s="48" t="str">
        <f aca="false">IFERROR(IF(AC853="NÃO","",IF(AK853="","",IF(E853="Simples Nacional",BF853,IF(T853=0.12,U853*0.5833337002,IF(T853=0,AI853*0.07,U853))))),"")</f>
        <v/>
      </c>
      <c r="AM853" s="47" t="str">
        <f aca="false">IFERROR(IF(AC853="NÃO","",IF(OR(AG853="-",AG853="Pneus"),AK853-AL853,"")),"")</f>
        <v/>
      </c>
      <c r="AN853" s="48" t="str">
        <f aca="false">IF(AND(Y853="REVENDA",AC853="SIM",AG853="BIT"),((AB853/1+1)*AI853)*0.4117,"")</f>
        <v/>
      </c>
      <c r="AO853" s="48" t="str">
        <f aca="false">IF(AN853="","",AN853*17%)</f>
        <v/>
      </c>
      <c r="AP853" s="49" t="str">
        <f aca="false">IF(AN853="","",IF(T853=0.12,(U853*0.4117)*0.4117,IF(T853=0,(AI853*0.07)*0.4117,U853*0.4117)))</f>
        <v/>
      </c>
      <c r="AQ853" s="47" t="str">
        <f aca="false">IF(AN853="","",AO853-AP853)</f>
        <v/>
      </c>
      <c r="AR853" s="50" t="str">
        <f aca="false">IFERROR(IF(AND(AC853="SIM",Y853="REVENDA",LEFT(AG853,5)="ANEXO")*OR(AE853="ANEXO I",AF853="ANEXO II"),VLOOKUP(H853,Dados!G:I,2,0),""),"INSERIR MVA")</f>
        <v/>
      </c>
      <c r="AS853" s="48" t="str">
        <f aca="false">IF(LEFT(AG853,5)="ANEXO",VLOOKUP(AG853,Dados!$X$111:$Z$112,2,0)*(AI853-Q853),"")</f>
        <v/>
      </c>
      <c r="AT853" s="48" t="str">
        <f aca="false">IFERROR(IF(AR853="","",(AI853*AR853)+AI853),"INSERIR MVA")</f>
        <v/>
      </c>
      <c r="AU853" s="48" t="str">
        <f aca="false">IF(AT853="","",IF(AY853=0.04,U853,AS853*AY853))</f>
        <v/>
      </c>
      <c r="AV853" s="47" t="str">
        <f aca="false">IFERROR(IF(AU853="","",(VLOOKUP(AG853,Dados!$X$111:$Z$112,3,0)*AT853*0.17)),"INSERIR MVA")</f>
        <v/>
      </c>
      <c r="AW853" s="47" t="str">
        <f aca="false">IFERROR(IF(AR853="","",AV853-AU853),"")</f>
        <v/>
      </c>
      <c r="AX853" s="51" t="str">
        <f aca="false">IFERROR(IF(AC853="NÃO","",IF(AM853&lt;&gt;"",AM853-W853,IF(AQ853&lt;&gt;"",AQ853-W853,IF(AW853&lt;&gt;"",AW853-W853,"")))),"")</f>
        <v/>
      </c>
      <c r="AY853" s="46" t="str">
        <f aca="false">IFERROR(IF(ISNA(VLOOKUP(R853,Dados!$X$2:$Y$5,2,0)),VLOOKUP(D853,Dados!$X$7:$Y$33,2,0),VLOOKUP(R853,Dados!$X$2:$Y$5,2,0)),"")</f>
        <v/>
      </c>
      <c r="AZ853" s="52" t="str">
        <f aca="false">IF(C853="","",IF(AND(Y853="CONSUMO",AC853="NÃO")*OR(AG853="-",AG853="BIT"),IF(E853&lt;&gt;"",(AI853-(P853+L853-N853+Q853)*AY853)/0.83),""))</f>
        <v/>
      </c>
      <c r="BA853" s="51" t="str">
        <f aca="false">IF(AZ853="","",AZ853*0.17-((P853+L853-N853+Q853)*AY853))</f>
        <v/>
      </c>
      <c r="BB853" s="51" t="str">
        <f aca="false">IF(AND(Y853="CONSUMO",AG853="ANEXO I",AY853&gt;4%),(AI853-(P853+L853-N853+Q853)*0.0514)/0.83*(0.5177)*(0.17)-AI853*0.0514,IF(AND(Y853="CONSUMO",AG853="ANEXO II",AY853&gt;4%),(AI853-(P853+L853-N853+Q853)*0.041)/0.83*(0.3295)*(0.17)-AI853*0.041,IF(AND(Y853="CONSUMO",AG853="ANEXO I",AY853=4%),(AI853-(P853+L853-N853+Q853)*0.04)/0.83*(0.5177)*(0.17)-AI853*0.04,IF(AND(Y853="CONSUMO",AG853="ANEXO II",AY853=4%),(AI853-(P853+L853-N853+Q853)*0.04)/0.83*(0.3295)*(0.17)-AI853*0.04,""))))</f>
        <v/>
      </c>
      <c r="BC853" s="51" t="str">
        <f aca="false">IF(C853="","",IF(AND(Y853="CONSUMO",AC853="SIM")*OR(AG853="-",AG853="BIT"),IF(E853&lt;&gt;"",(AI853-(P853+L853-N853+Q853)*AY853)/0.83),""))</f>
        <v/>
      </c>
      <c r="BD853" s="51" t="str">
        <f aca="false">IF(BC853="","",BC853*0.17)</f>
        <v/>
      </c>
      <c r="BE853" s="51" t="str">
        <f aca="false">IF(I853=6908,0,IF(BC853="","",BD853-((P853+L853-N853+Q853)*AY853)))</f>
        <v/>
      </c>
      <c r="BF853" s="53" t="str">
        <f aca="false">IF(B853="","",IF(OR(B853="",E853="Regime Normal"),0,(AI853-Q853)*VLOOKUP(R853,Dados!$X$98:$Y$108,2,0)))</f>
        <v/>
      </c>
      <c r="BG853" s="54" t="str">
        <f aca="false">IFERROR(VLOOKUP(I853,Dados!$AC$27:$AD$43,2,0),IF(B853="","",IF(D853&lt;&gt;"MT",IF(AND(AC853="SIM",Y853="Revenda"),"2403",IF(AND(AC853="SIM",Y853="Consumo"),"2407",IF(AND(AC853="NÃO",Y853="Revenda"),"2102",IF(AND(AC853="NÃO",Y853="Consumo"),"2556",)))),REPLACE(I853,1,1,1))))</f>
        <v/>
      </c>
    </row>
    <row r="854" customFormat="false" ht="12.8" hidden="false" customHeight="true" outlineLevel="0" collapsed="false">
      <c r="Y854" s="45"/>
      <c r="Z854" s="46" t="str">
        <f aca="false">IF(B854="","",(IFERROR(VLOOKUP(H854,Dados!A$3:B$15000,2,0),"Não Encontrado")))</f>
        <v/>
      </c>
      <c r="AA854" s="46" t="str">
        <f aca="false">IF(B854="","",(IFERROR(VLOOKUP(G854,Dados!C$3:E$15000,3,0),"Não Encontrado")))</f>
        <v/>
      </c>
      <c r="AB854" s="46" t="str">
        <f aca="false">IFERROR(IF(Z854&lt;&gt;"Não Encontrado",Z854,IF(AA854&lt;&gt;"Não Encontrado",AA854,"")),"")</f>
        <v/>
      </c>
      <c r="AC854" s="45" t="str">
        <f aca="false">IF(B854="","",IF(AB854="","NÃO","SIM"))</f>
        <v/>
      </c>
      <c r="AD854" s="45" t="str">
        <f aca="false">IFERROR(VLOOKUP(G854,Dados!$P$3:$R$500,3,0),"")</f>
        <v/>
      </c>
      <c r="AE854" s="45" t="str">
        <f aca="false">IFERROR(VLOOKUP(G854,Dados!$K$3:$L$500,2,0),"")</f>
        <v/>
      </c>
      <c r="AF854" s="45" t="str">
        <f aca="false">IFERROR(VLOOKUP(G854,Dados!$M$3:$N$500,2,0),"")</f>
        <v/>
      </c>
      <c r="AG854" s="45" t="str">
        <f aca="false">IF(F854="","",IF(AND(AD854="",AE854="",AF854=""),"-",IF(AND(AD854="BIT",AE854="",AF854=""),"BIT",IF(AND(AE854="ANEXO I",AD854="",AF854=""),"ANEXO I",IF(AND(AF854="ANEXO II",AD854="",AE854=""),"ANEXO II","Escolher")))))</f>
        <v/>
      </c>
      <c r="AH854" s="45" t="str">
        <f aca="false">IF(AG854&lt;&gt;"Pneus","",IFERROR(VLOOKUP(R854,Dados!$X$2:$Z$5,3,0)*(AI854-Q854),VLOOKUP(D854,Dados!$X$7:$Z$33,3,0)*(AI854-Q854)))</f>
        <v/>
      </c>
      <c r="AI854" s="47" t="str">
        <f aca="false">IF(B854="","",P854+Q854+O854+M854+L854-N854)</f>
        <v/>
      </c>
      <c r="AJ854" s="48" t="str">
        <f aca="false">IFERROR(IF(AND(AC854="SIM",AG854="-",Y854="REVENDA"),(AB854/1+1)*AI854,IF(AND(AC854="SIM",AG854="Pneus",Y854="REVENDA"),(AB854/1+1)*(AI854-AH854),"")),"")</f>
        <v/>
      </c>
      <c r="AK854" s="48" t="str">
        <f aca="false">IF(AJ854="","",AJ854*17%)</f>
        <v/>
      </c>
      <c r="AL854" s="48" t="str">
        <f aca="false">IFERROR(IF(AC854="NÃO","",IF(AK854="","",IF(E854="Simples Nacional",BF854,IF(T854=0.12,U854*0.5833337002,IF(T854=0,AI854*0.07,U854))))),"")</f>
        <v/>
      </c>
      <c r="AM854" s="47" t="str">
        <f aca="false">IFERROR(IF(AC854="NÃO","",IF(OR(AG854="-",AG854="Pneus"),AK854-AL854,"")),"")</f>
        <v/>
      </c>
      <c r="AN854" s="48" t="str">
        <f aca="false">IF(AND(Y854="REVENDA",AC854="SIM",AG854="BIT"),((AB854/1+1)*AI854)*0.4117,"")</f>
        <v/>
      </c>
      <c r="AO854" s="48" t="str">
        <f aca="false">IF(AN854="","",AN854*17%)</f>
        <v/>
      </c>
      <c r="AP854" s="49" t="str">
        <f aca="false">IF(AN854="","",IF(T854=0.12,(U854*0.4117)*0.4117,IF(T854=0,(AI854*0.07)*0.4117,U854*0.4117)))</f>
        <v/>
      </c>
      <c r="AQ854" s="47" t="str">
        <f aca="false">IF(AN854="","",AO854-AP854)</f>
        <v/>
      </c>
      <c r="AR854" s="50" t="str">
        <f aca="false">IFERROR(IF(AND(AC854="SIM",Y854="REVENDA",LEFT(AG854,5)="ANEXO")*OR(AE854="ANEXO I",AF854="ANEXO II"),VLOOKUP(H854,Dados!G:I,2,0),""),"INSERIR MVA")</f>
        <v/>
      </c>
      <c r="AS854" s="48" t="str">
        <f aca="false">IF(LEFT(AG854,5)="ANEXO",VLOOKUP(AG854,Dados!$X$111:$Z$112,2,0)*(AI854-Q854),"")</f>
        <v/>
      </c>
      <c r="AT854" s="48" t="str">
        <f aca="false">IFERROR(IF(AR854="","",(AI854*AR854)+AI854),"INSERIR MVA")</f>
        <v/>
      </c>
      <c r="AU854" s="48" t="str">
        <f aca="false">IF(AT854="","",IF(AY854=0.04,U854,AS854*AY854))</f>
        <v/>
      </c>
      <c r="AV854" s="47" t="str">
        <f aca="false">IFERROR(IF(AU854="","",(VLOOKUP(AG854,Dados!$X$111:$Z$112,3,0)*AT854*0.17)),"INSERIR MVA")</f>
        <v/>
      </c>
      <c r="AW854" s="47" t="str">
        <f aca="false">IFERROR(IF(AR854="","",AV854-AU854),"")</f>
        <v/>
      </c>
      <c r="AX854" s="51" t="str">
        <f aca="false">IFERROR(IF(AC854="NÃO","",IF(AM854&lt;&gt;"",AM854-W854,IF(AQ854&lt;&gt;"",AQ854-W854,IF(AW854&lt;&gt;"",AW854-W854,"")))),"")</f>
        <v/>
      </c>
      <c r="AY854" s="46" t="str">
        <f aca="false">IFERROR(IF(ISNA(VLOOKUP(R854,Dados!$X$2:$Y$5,2,0)),VLOOKUP(D854,Dados!$X$7:$Y$33,2,0),VLOOKUP(R854,Dados!$X$2:$Y$5,2,0)),"")</f>
        <v/>
      </c>
      <c r="AZ854" s="52" t="str">
        <f aca="false">IF(C854="","",IF(AND(Y854="CONSUMO",AC854="NÃO")*OR(AG854="-",AG854="BIT"),IF(E854&lt;&gt;"",(AI854-(P854+L854-N854+Q854)*AY854)/0.83),""))</f>
        <v/>
      </c>
      <c r="BA854" s="51" t="str">
        <f aca="false">IF(AZ854="","",AZ854*0.17-((P854+L854-N854+Q854)*AY854))</f>
        <v/>
      </c>
      <c r="BB854" s="51" t="str">
        <f aca="false">IF(AND(Y854="CONSUMO",AG854="ANEXO I",AY854&gt;4%),(AI854-(P854+L854-N854+Q854)*0.0514)/0.83*(0.5177)*(0.17)-AI854*0.0514,IF(AND(Y854="CONSUMO",AG854="ANEXO II",AY854&gt;4%),(AI854-(P854+L854-N854+Q854)*0.041)/0.83*(0.3295)*(0.17)-AI854*0.041,IF(AND(Y854="CONSUMO",AG854="ANEXO I",AY854=4%),(AI854-(P854+L854-N854+Q854)*0.04)/0.83*(0.5177)*(0.17)-AI854*0.04,IF(AND(Y854="CONSUMO",AG854="ANEXO II",AY854=4%),(AI854-(P854+L854-N854+Q854)*0.04)/0.83*(0.3295)*(0.17)-AI854*0.04,""))))</f>
        <v/>
      </c>
      <c r="BC854" s="51" t="str">
        <f aca="false">IF(C854="","",IF(AND(Y854="CONSUMO",AC854="SIM")*OR(AG854="-",AG854="BIT"),IF(E854&lt;&gt;"",(AI854-(P854+L854-N854+Q854)*AY854)/0.83),""))</f>
        <v/>
      </c>
      <c r="BD854" s="51" t="str">
        <f aca="false">IF(BC854="","",BC854*0.17)</f>
        <v/>
      </c>
      <c r="BE854" s="51" t="str">
        <f aca="false">IF(I854=6908,0,IF(BC854="","",BD854-((P854+L854-N854+Q854)*AY854)))</f>
        <v/>
      </c>
      <c r="BF854" s="53" t="str">
        <f aca="false">IF(B854="","",IF(OR(B854="",E854="Regime Normal"),0,(AI854-Q854)*VLOOKUP(R854,Dados!$X$98:$Y$108,2,0)))</f>
        <v/>
      </c>
      <c r="BG854" s="54" t="str">
        <f aca="false">IFERROR(VLOOKUP(I854,Dados!$AC$27:$AD$43,2,0),IF(B854="","",IF(D854&lt;&gt;"MT",IF(AND(AC854="SIM",Y854="Revenda"),"2403",IF(AND(AC854="SIM",Y854="Consumo"),"2407",IF(AND(AC854="NÃO",Y854="Revenda"),"2102",IF(AND(AC854="NÃO",Y854="Consumo"),"2556",)))),REPLACE(I854,1,1,1))))</f>
        <v/>
      </c>
    </row>
    <row r="855" customFormat="false" ht="12.8" hidden="false" customHeight="true" outlineLevel="0" collapsed="false">
      <c r="Y855" s="45"/>
      <c r="Z855" s="46" t="str">
        <f aca="false">IF(B855="","",(IFERROR(VLOOKUP(H855,Dados!A$3:B$15000,2,0),"Não Encontrado")))</f>
        <v/>
      </c>
      <c r="AA855" s="46" t="str">
        <f aca="false">IF(B855="","",(IFERROR(VLOOKUP(G855,Dados!C$3:E$15000,3,0),"Não Encontrado")))</f>
        <v/>
      </c>
      <c r="AB855" s="46" t="str">
        <f aca="false">IFERROR(IF(Z855&lt;&gt;"Não Encontrado",Z855,IF(AA855&lt;&gt;"Não Encontrado",AA855,"")),"")</f>
        <v/>
      </c>
      <c r="AC855" s="45" t="str">
        <f aca="false">IF(B855="","",IF(AB855="","NÃO","SIM"))</f>
        <v/>
      </c>
      <c r="AD855" s="45" t="str">
        <f aca="false">IFERROR(VLOOKUP(G855,Dados!$P$3:$R$500,3,0),"")</f>
        <v/>
      </c>
      <c r="AE855" s="45" t="str">
        <f aca="false">IFERROR(VLOOKUP(G855,Dados!$K$3:$L$500,2,0),"")</f>
        <v/>
      </c>
      <c r="AF855" s="45" t="str">
        <f aca="false">IFERROR(VLOOKUP(G855,Dados!$M$3:$N$500,2,0),"")</f>
        <v/>
      </c>
      <c r="AG855" s="45" t="str">
        <f aca="false">IF(F855="","",IF(AND(AD855="",AE855="",AF855=""),"-",IF(AND(AD855="BIT",AE855="",AF855=""),"BIT",IF(AND(AE855="ANEXO I",AD855="",AF855=""),"ANEXO I",IF(AND(AF855="ANEXO II",AD855="",AE855=""),"ANEXO II","Escolher")))))</f>
        <v/>
      </c>
      <c r="AH855" s="45" t="str">
        <f aca="false">IF(AG855&lt;&gt;"Pneus","",IFERROR(VLOOKUP(R855,Dados!$X$2:$Z$5,3,0)*(AI855-Q855),VLOOKUP(D855,Dados!$X$7:$Z$33,3,0)*(AI855-Q855)))</f>
        <v/>
      </c>
      <c r="AI855" s="47" t="str">
        <f aca="false">IF(B855="","",P855+Q855+O855+M855+L855-N855)</f>
        <v/>
      </c>
      <c r="AJ855" s="48" t="str">
        <f aca="false">IFERROR(IF(AND(AC855="SIM",AG855="-",Y855="REVENDA"),(AB855/1+1)*AI855,IF(AND(AC855="SIM",AG855="Pneus",Y855="REVENDA"),(AB855/1+1)*(AI855-AH855),"")),"")</f>
        <v/>
      </c>
      <c r="AK855" s="48" t="str">
        <f aca="false">IF(AJ855="","",AJ855*17%)</f>
        <v/>
      </c>
      <c r="AL855" s="48" t="str">
        <f aca="false">IFERROR(IF(AC855="NÃO","",IF(AK855="","",IF(E855="Simples Nacional",BF855,IF(T855=0.12,U855*0.5833337002,IF(T855=0,AI855*0.07,U855))))),"")</f>
        <v/>
      </c>
      <c r="AM855" s="47" t="str">
        <f aca="false">IFERROR(IF(AC855="NÃO","",IF(OR(AG855="-",AG855="Pneus"),AK855-AL855,"")),"")</f>
        <v/>
      </c>
      <c r="AN855" s="48" t="str">
        <f aca="false">IF(AND(Y855="REVENDA",AC855="SIM",AG855="BIT"),((AB855/1+1)*AI855)*0.4117,"")</f>
        <v/>
      </c>
      <c r="AO855" s="48" t="str">
        <f aca="false">IF(AN855="","",AN855*17%)</f>
        <v/>
      </c>
      <c r="AP855" s="49" t="str">
        <f aca="false">IF(AN855="","",IF(T855=0.12,(U855*0.4117)*0.4117,IF(T855=0,(AI855*0.07)*0.4117,U855*0.4117)))</f>
        <v/>
      </c>
      <c r="AQ855" s="47" t="str">
        <f aca="false">IF(AN855="","",AO855-AP855)</f>
        <v/>
      </c>
      <c r="AR855" s="50" t="str">
        <f aca="false">IFERROR(IF(AND(AC855="SIM",Y855="REVENDA",LEFT(AG855,5)="ANEXO")*OR(AE855="ANEXO I",AF855="ANEXO II"),VLOOKUP(H855,Dados!G:I,2,0),""),"INSERIR MVA")</f>
        <v/>
      </c>
      <c r="AS855" s="48" t="str">
        <f aca="false">IF(LEFT(AG855,5)="ANEXO",VLOOKUP(AG855,Dados!$X$111:$Z$112,2,0)*(AI855-Q855),"")</f>
        <v/>
      </c>
      <c r="AT855" s="48" t="str">
        <f aca="false">IFERROR(IF(AR855="","",(AI855*AR855)+AI855),"INSERIR MVA")</f>
        <v/>
      </c>
      <c r="AU855" s="48" t="str">
        <f aca="false">IF(AT855="","",IF(AY855=0.04,U855,AS855*AY855))</f>
        <v/>
      </c>
      <c r="AV855" s="47" t="str">
        <f aca="false">IFERROR(IF(AU855="","",(VLOOKUP(AG855,Dados!$X$111:$Z$112,3,0)*AT855*0.17)),"INSERIR MVA")</f>
        <v/>
      </c>
      <c r="AW855" s="47" t="str">
        <f aca="false">IFERROR(IF(AR855="","",AV855-AU855),"")</f>
        <v/>
      </c>
      <c r="AX855" s="51" t="str">
        <f aca="false">IFERROR(IF(AC855="NÃO","",IF(AM855&lt;&gt;"",AM855-W855,IF(AQ855&lt;&gt;"",AQ855-W855,IF(AW855&lt;&gt;"",AW855-W855,"")))),"")</f>
        <v/>
      </c>
      <c r="AY855" s="46" t="str">
        <f aca="false">IFERROR(IF(ISNA(VLOOKUP(R855,Dados!$X$2:$Y$5,2,0)),VLOOKUP(D855,Dados!$X$7:$Y$33,2,0),VLOOKUP(R855,Dados!$X$2:$Y$5,2,0)),"")</f>
        <v/>
      </c>
      <c r="AZ855" s="52" t="str">
        <f aca="false">IF(C855="","",IF(AND(Y855="CONSUMO",AC855="NÃO")*OR(AG855="-",AG855="BIT"),IF(E855&lt;&gt;"",(AI855-(P855+L855-N855+Q855)*AY855)/0.83),""))</f>
        <v/>
      </c>
      <c r="BA855" s="51" t="str">
        <f aca="false">IF(AZ855="","",AZ855*0.17-((P855+L855-N855+Q855)*AY855))</f>
        <v/>
      </c>
      <c r="BB855" s="51" t="str">
        <f aca="false">IF(AND(Y855="CONSUMO",AG855="ANEXO I",AY855&gt;4%),(AI855-(P855+L855-N855+Q855)*0.0514)/0.83*(0.5177)*(0.17)-AI855*0.0514,IF(AND(Y855="CONSUMO",AG855="ANEXO II",AY855&gt;4%),(AI855-(P855+L855-N855+Q855)*0.041)/0.83*(0.3295)*(0.17)-AI855*0.041,IF(AND(Y855="CONSUMO",AG855="ANEXO I",AY855=4%),(AI855-(P855+L855-N855+Q855)*0.04)/0.83*(0.5177)*(0.17)-AI855*0.04,IF(AND(Y855="CONSUMO",AG855="ANEXO II",AY855=4%),(AI855-(P855+L855-N855+Q855)*0.04)/0.83*(0.3295)*(0.17)-AI855*0.04,""))))</f>
        <v/>
      </c>
      <c r="BC855" s="51" t="str">
        <f aca="false">IF(C855="","",IF(AND(Y855="CONSUMO",AC855="SIM")*OR(AG855="-",AG855="BIT"),IF(E855&lt;&gt;"",(AI855-(P855+L855-N855+Q855)*AY855)/0.83),""))</f>
        <v/>
      </c>
      <c r="BD855" s="51" t="str">
        <f aca="false">IF(BC855="","",BC855*0.17)</f>
        <v/>
      </c>
      <c r="BE855" s="51" t="str">
        <f aca="false">IF(I855=6908,0,IF(BC855="","",BD855-((P855+L855-N855+Q855)*AY855)))</f>
        <v/>
      </c>
      <c r="BF855" s="53" t="str">
        <f aca="false">IF(B855="","",IF(OR(B855="",E855="Regime Normal"),0,(AI855-Q855)*VLOOKUP(R855,Dados!$X$98:$Y$108,2,0)))</f>
        <v/>
      </c>
      <c r="BG855" s="54" t="str">
        <f aca="false">IFERROR(VLOOKUP(I855,Dados!$AC$27:$AD$43,2,0),IF(B855="","",IF(D855&lt;&gt;"MT",IF(AND(AC855="SIM",Y855="Revenda"),"2403",IF(AND(AC855="SIM",Y855="Consumo"),"2407",IF(AND(AC855="NÃO",Y855="Revenda"),"2102",IF(AND(AC855="NÃO",Y855="Consumo"),"2556",)))),REPLACE(I855,1,1,1))))</f>
        <v/>
      </c>
    </row>
    <row r="856" customFormat="false" ht="12.8" hidden="false" customHeight="true" outlineLevel="0" collapsed="false">
      <c r="Y856" s="45"/>
      <c r="Z856" s="46" t="str">
        <f aca="false">IF(B856="","",(IFERROR(VLOOKUP(H856,Dados!A$3:B$15000,2,0),"Não Encontrado")))</f>
        <v/>
      </c>
      <c r="AA856" s="46" t="str">
        <f aca="false">IF(B856="","",(IFERROR(VLOOKUP(G856,Dados!C$3:E$15000,3,0),"Não Encontrado")))</f>
        <v/>
      </c>
      <c r="AB856" s="46" t="str">
        <f aca="false">IFERROR(IF(Z856&lt;&gt;"Não Encontrado",Z856,IF(AA856&lt;&gt;"Não Encontrado",AA856,"")),"")</f>
        <v/>
      </c>
      <c r="AC856" s="45" t="str">
        <f aca="false">IF(B856="","",IF(AB856="","NÃO","SIM"))</f>
        <v/>
      </c>
      <c r="AD856" s="45" t="str">
        <f aca="false">IFERROR(VLOOKUP(G856,Dados!$P$3:$R$500,3,0),"")</f>
        <v/>
      </c>
      <c r="AE856" s="45" t="str">
        <f aca="false">IFERROR(VLOOKUP(G856,Dados!$K$3:$L$500,2,0),"")</f>
        <v/>
      </c>
      <c r="AF856" s="45" t="str">
        <f aca="false">IFERROR(VLOOKUP(G856,Dados!$M$3:$N$500,2,0),"")</f>
        <v/>
      </c>
      <c r="AG856" s="45" t="str">
        <f aca="false">IF(F856="","",IF(AND(AD856="",AE856="",AF856=""),"-",IF(AND(AD856="BIT",AE856="",AF856=""),"BIT",IF(AND(AE856="ANEXO I",AD856="",AF856=""),"ANEXO I",IF(AND(AF856="ANEXO II",AD856="",AE856=""),"ANEXO II","Escolher")))))</f>
        <v/>
      </c>
      <c r="AH856" s="45" t="str">
        <f aca="false">IF(AG856&lt;&gt;"Pneus","",IFERROR(VLOOKUP(R856,Dados!$X$2:$Z$5,3,0)*(AI856-Q856),VLOOKUP(D856,Dados!$X$7:$Z$33,3,0)*(AI856-Q856)))</f>
        <v/>
      </c>
      <c r="AI856" s="47" t="str">
        <f aca="false">IF(B856="","",P856+Q856+O856+M856+L856-N856)</f>
        <v/>
      </c>
      <c r="AJ856" s="48" t="str">
        <f aca="false">IFERROR(IF(AND(AC856="SIM",AG856="-",Y856="REVENDA"),(AB856/1+1)*AI856,IF(AND(AC856="SIM",AG856="Pneus",Y856="REVENDA"),(AB856/1+1)*(AI856-AH856),"")),"")</f>
        <v/>
      </c>
      <c r="AK856" s="48" t="str">
        <f aca="false">IF(AJ856="","",AJ856*17%)</f>
        <v/>
      </c>
      <c r="AL856" s="48" t="str">
        <f aca="false">IFERROR(IF(AC856="NÃO","",IF(AK856="","",IF(E856="Simples Nacional",BF856,IF(T856=0.12,U856*0.5833337002,IF(T856=0,AI856*0.07,U856))))),"")</f>
        <v/>
      </c>
      <c r="AM856" s="47" t="str">
        <f aca="false">IFERROR(IF(AC856="NÃO","",IF(OR(AG856="-",AG856="Pneus"),AK856-AL856,"")),"")</f>
        <v/>
      </c>
      <c r="AN856" s="48" t="str">
        <f aca="false">IF(AND(Y856="REVENDA",AC856="SIM",AG856="BIT"),((AB856/1+1)*AI856)*0.4117,"")</f>
        <v/>
      </c>
      <c r="AO856" s="48" t="str">
        <f aca="false">IF(AN856="","",AN856*17%)</f>
        <v/>
      </c>
      <c r="AP856" s="49" t="str">
        <f aca="false">IF(AN856="","",IF(T856=0.12,(U856*0.4117)*0.4117,IF(T856=0,(AI856*0.07)*0.4117,U856*0.4117)))</f>
        <v/>
      </c>
      <c r="AQ856" s="47" t="str">
        <f aca="false">IF(AN856="","",AO856-AP856)</f>
        <v/>
      </c>
      <c r="AR856" s="50" t="str">
        <f aca="false">IFERROR(IF(AND(AC856="SIM",Y856="REVENDA",LEFT(AG856,5)="ANEXO")*OR(AE856="ANEXO I",AF856="ANEXO II"),VLOOKUP(H856,Dados!G:I,2,0),""),"INSERIR MVA")</f>
        <v/>
      </c>
      <c r="AS856" s="48" t="str">
        <f aca="false">IF(LEFT(AG856,5)="ANEXO",VLOOKUP(AG856,Dados!$X$111:$Z$112,2,0)*(AI856-Q856),"")</f>
        <v/>
      </c>
      <c r="AT856" s="48" t="str">
        <f aca="false">IFERROR(IF(AR856="","",(AI856*AR856)+AI856),"INSERIR MVA")</f>
        <v/>
      </c>
      <c r="AU856" s="48" t="str">
        <f aca="false">IF(AT856="","",IF(AY856=0.04,U856,AS856*AY856))</f>
        <v/>
      </c>
      <c r="AV856" s="47" t="str">
        <f aca="false">IFERROR(IF(AU856="","",(VLOOKUP(AG856,Dados!$X$111:$Z$112,3,0)*AT856*0.17)),"INSERIR MVA")</f>
        <v/>
      </c>
      <c r="AW856" s="47" t="str">
        <f aca="false">IFERROR(IF(AR856="","",AV856-AU856),"")</f>
        <v/>
      </c>
      <c r="AX856" s="51" t="str">
        <f aca="false">IFERROR(IF(AC856="NÃO","",IF(AM856&lt;&gt;"",AM856-W856,IF(AQ856&lt;&gt;"",AQ856-W856,IF(AW856&lt;&gt;"",AW856-W856,"")))),"")</f>
        <v/>
      </c>
      <c r="AY856" s="46" t="str">
        <f aca="false">IFERROR(IF(ISNA(VLOOKUP(R856,Dados!$X$2:$Y$5,2,0)),VLOOKUP(D856,Dados!$X$7:$Y$33,2,0),VLOOKUP(R856,Dados!$X$2:$Y$5,2,0)),"")</f>
        <v/>
      </c>
      <c r="AZ856" s="52" t="str">
        <f aca="false">IF(C856="","",IF(AND(Y856="CONSUMO",AC856="NÃO")*OR(AG856="-",AG856="BIT"),IF(E856&lt;&gt;"",(AI856-(P856+L856-N856+Q856)*AY856)/0.83),""))</f>
        <v/>
      </c>
      <c r="BA856" s="51" t="str">
        <f aca="false">IF(AZ856="","",AZ856*0.17-((P856+L856-N856+Q856)*AY856))</f>
        <v/>
      </c>
      <c r="BB856" s="51" t="str">
        <f aca="false">IF(AND(Y856="CONSUMO",AG856="ANEXO I",AY856&gt;4%),(AI856-(P856+L856-N856+Q856)*0.0514)/0.83*(0.5177)*(0.17)-AI856*0.0514,IF(AND(Y856="CONSUMO",AG856="ANEXO II",AY856&gt;4%),(AI856-(P856+L856-N856+Q856)*0.041)/0.83*(0.3295)*(0.17)-AI856*0.041,IF(AND(Y856="CONSUMO",AG856="ANEXO I",AY856=4%),(AI856-(P856+L856-N856+Q856)*0.04)/0.83*(0.5177)*(0.17)-AI856*0.04,IF(AND(Y856="CONSUMO",AG856="ANEXO II",AY856=4%),(AI856-(P856+L856-N856+Q856)*0.04)/0.83*(0.3295)*(0.17)-AI856*0.04,""))))</f>
        <v/>
      </c>
      <c r="BC856" s="51" t="str">
        <f aca="false">IF(C856="","",IF(AND(Y856="CONSUMO",AC856="SIM")*OR(AG856="-",AG856="BIT"),IF(E856&lt;&gt;"",(AI856-(P856+L856-N856+Q856)*AY856)/0.83),""))</f>
        <v/>
      </c>
      <c r="BD856" s="51" t="str">
        <f aca="false">IF(BC856="","",BC856*0.17)</f>
        <v/>
      </c>
      <c r="BE856" s="51" t="str">
        <f aca="false">IF(I856=6908,0,IF(BC856="","",BD856-((P856+L856-N856+Q856)*AY856)))</f>
        <v/>
      </c>
      <c r="BF856" s="53" t="str">
        <f aca="false">IF(B856="","",IF(OR(B856="",E856="Regime Normal"),0,(AI856-Q856)*VLOOKUP(R856,Dados!$X$98:$Y$108,2,0)))</f>
        <v/>
      </c>
      <c r="BG856" s="54" t="str">
        <f aca="false">IFERROR(VLOOKUP(I856,Dados!$AC$27:$AD$43,2,0),IF(B856="","",IF(D856&lt;&gt;"MT",IF(AND(AC856="SIM",Y856="Revenda"),"2403",IF(AND(AC856="SIM",Y856="Consumo"),"2407",IF(AND(AC856="NÃO",Y856="Revenda"),"2102",IF(AND(AC856="NÃO",Y856="Consumo"),"2556",)))),REPLACE(I856,1,1,1))))</f>
        <v/>
      </c>
    </row>
    <row r="857" customFormat="false" ht="12.8" hidden="false" customHeight="true" outlineLevel="0" collapsed="false">
      <c r="Y857" s="45"/>
      <c r="Z857" s="46" t="str">
        <f aca="false">IF(B857="","",(IFERROR(VLOOKUP(H857,Dados!A$3:B$15000,2,0),"Não Encontrado")))</f>
        <v/>
      </c>
      <c r="AA857" s="46" t="str">
        <f aca="false">IF(B857="","",(IFERROR(VLOOKUP(G857,Dados!C$3:E$15000,3,0),"Não Encontrado")))</f>
        <v/>
      </c>
      <c r="AB857" s="46" t="str">
        <f aca="false">IFERROR(IF(Z857&lt;&gt;"Não Encontrado",Z857,IF(AA857&lt;&gt;"Não Encontrado",AA857,"")),"")</f>
        <v/>
      </c>
      <c r="AC857" s="45" t="str">
        <f aca="false">IF(B857="","",IF(AB857="","NÃO","SIM"))</f>
        <v/>
      </c>
      <c r="AD857" s="45" t="str">
        <f aca="false">IFERROR(VLOOKUP(G857,Dados!$P$3:$R$500,3,0),"")</f>
        <v/>
      </c>
      <c r="AE857" s="45" t="str">
        <f aca="false">IFERROR(VLOOKUP(G857,Dados!$K$3:$L$500,2,0),"")</f>
        <v/>
      </c>
      <c r="AF857" s="45" t="str">
        <f aca="false">IFERROR(VLOOKUP(G857,Dados!$M$3:$N$500,2,0),"")</f>
        <v/>
      </c>
      <c r="AG857" s="45" t="str">
        <f aca="false">IF(F857="","",IF(AND(AD857="",AE857="",AF857=""),"-",IF(AND(AD857="BIT",AE857="",AF857=""),"BIT",IF(AND(AE857="ANEXO I",AD857="",AF857=""),"ANEXO I",IF(AND(AF857="ANEXO II",AD857="",AE857=""),"ANEXO II","Escolher")))))</f>
        <v/>
      </c>
      <c r="AH857" s="45" t="str">
        <f aca="false">IF(AG857&lt;&gt;"Pneus","",IFERROR(VLOOKUP(R857,Dados!$X$2:$Z$5,3,0)*(AI857-Q857),VLOOKUP(D857,Dados!$X$7:$Z$33,3,0)*(AI857-Q857)))</f>
        <v/>
      </c>
      <c r="AI857" s="47" t="str">
        <f aca="false">IF(B857="","",P857+Q857+O857+M857+L857-N857)</f>
        <v/>
      </c>
      <c r="AJ857" s="48" t="str">
        <f aca="false">IFERROR(IF(AND(AC857="SIM",AG857="-",Y857="REVENDA"),(AB857/1+1)*AI857,IF(AND(AC857="SIM",AG857="Pneus",Y857="REVENDA"),(AB857/1+1)*(AI857-AH857),"")),"")</f>
        <v/>
      </c>
      <c r="AK857" s="48" t="str">
        <f aca="false">IF(AJ857="","",AJ857*17%)</f>
        <v/>
      </c>
      <c r="AL857" s="48" t="str">
        <f aca="false">IFERROR(IF(AC857="NÃO","",IF(AK857="","",IF(E857="Simples Nacional",BF857,IF(T857=0.12,U857*0.5833337002,IF(T857=0,AI857*0.07,U857))))),"")</f>
        <v/>
      </c>
      <c r="AM857" s="47" t="str">
        <f aca="false">IFERROR(IF(AC857="NÃO","",IF(OR(AG857="-",AG857="Pneus"),AK857-AL857,"")),"")</f>
        <v/>
      </c>
      <c r="AN857" s="48" t="str">
        <f aca="false">IF(AND(Y857="REVENDA",AC857="SIM",AG857="BIT"),((AB857/1+1)*AI857)*0.4117,"")</f>
        <v/>
      </c>
      <c r="AO857" s="48" t="str">
        <f aca="false">IF(AN857="","",AN857*17%)</f>
        <v/>
      </c>
      <c r="AP857" s="49" t="str">
        <f aca="false">IF(AN857="","",IF(T857=0.12,(U857*0.4117)*0.4117,IF(T857=0,(AI857*0.07)*0.4117,U857*0.4117)))</f>
        <v/>
      </c>
      <c r="AQ857" s="47" t="str">
        <f aca="false">IF(AN857="","",AO857-AP857)</f>
        <v/>
      </c>
      <c r="AR857" s="50" t="str">
        <f aca="false">IFERROR(IF(AND(AC857="SIM",Y857="REVENDA",LEFT(AG857,5)="ANEXO")*OR(AE857="ANEXO I",AF857="ANEXO II"),VLOOKUP(H857,Dados!G:I,2,0),""),"INSERIR MVA")</f>
        <v/>
      </c>
      <c r="AS857" s="48" t="str">
        <f aca="false">IF(LEFT(AG857,5)="ANEXO",VLOOKUP(AG857,Dados!$X$111:$Z$112,2,0)*(AI857-Q857),"")</f>
        <v/>
      </c>
      <c r="AT857" s="48" t="str">
        <f aca="false">IFERROR(IF(AR857="","",(AI857*AR857)+AI857),"INSERIR MVA")</f>
        <v/>
      </c>
      <c r="AU857" s="48" t="str">
        <f aca="false">IF(AT857="","",IF(AY857=0.04,U857,AS857*AY857))</f>
        <v/>
      </c>
      <c r="AV857" s="47" t="str">
        <f aca="false">IFERROR(IF(AU857="","",(VLOOKUP(AG857,Dados!$X$111:$Z$112,3,0)*AT857*0.17)),"INSERIR MVA")</f>
        <v/>
      </c>
      <c r="AW857" s="47" t="str">
        <f aca="false">IFERROR(IF(AR857="","",AV857-AU857),"")</f>
        <v/>
      </c>
      <c r="AX857" s="51" t="str">
        <f aca="false">IFERROR(IF(AC857="NÃO","",IF(AM857&lt;&gt;"",AM857-W857,IF(AQ857&lt;&gt;"",AQ857-W857,IF(AW857&lt;&gt;"",AW857-W857,"")))),"")</f>
        <v/>
      </c>
      <c r="AY857" s="46" t="str">
        <f aca="false">IFERROR(IF(ISNA(VLOOKUP(R857,Dados!$X$2:$Y$5,2,0)),VLOOKUP(D857,Dados!$X$7:$Y$33,2,0),VLOOKUP(R857,Dados!$X$2:$Y$5,2,0)),"")</f>
        <v/>
      </c>
      <c r="AZ857" s="52" t="str">
        <f aca="false">IF(C857="","",IF(AND(Y857="CONSUMO",AC857="NÃO")*OR(AG857="-",AG857="BIT"),IF(E857&lt;&gt;"",(AI857-(P857+L857-N857+Q857)*AY857)/0.83),""))</f>
        <v/>
      </c>
      <c r="BA857" s="51" t="str">
        <f aca="false">IF(AZ857="","",AZ857*0.17-((P857+L857-N857+Q857)*AY857))</f>
        <v/>
      </c>
      <c r="BB857" s="51" t="str">
        <f aca="false">IF(AND(Y857="CONSUMO",AG857="ANEXO I",AY857&gt;4%),(AI857-(P857+L857-N857+Q857)*0.0514)/0.83*(0.5177)*(0.17)-AI857*0.0514,IF(AND(Y857="CONSUMO",AG857="ANEXO II",AY857&gt;4%),(AI857-(P857+L857-N857+Q857)*0.041)/0.83*(0.3295)*(0.17)-AI857*0.041,IF(AND(Y857="CONSUMO",AG857="ANEXO I",AY857=4%),(AI857-(P857+L857-N857+Q857)*0.04)/0.83*(0.5177)*(0.17)-AI857*0.04,IF(AND(Y857="CONSUMO",AG857="ANEXO II",AY857=4%),(AI857-(P857+L857-N857+Q857)*0.04)/0.83*(0.3295)*(0.17)-AI857*0.04,""))))</f>
        <v/>
      </c>
      <c r="BC857" s="51" t="str">
        <f aca="false">IF(C857="","",IF(AND(Y857="CONSUMO",AC857="SIM")*OR(AG857="-",AG857="BIT"),IF(E857&lt;&gt;"",(AI857-(P857+L857-N857+Q857)*AY857)/0.83),""))</f>
        <v/>
      </c>
      <c r="BD857" s="51" t="str">
        <f aca="false">IF(BC857="","",BC857*0.17)</f>
        <v/>
      </c>
      <c r="BE857" s="51" t="str">
        <f aca="false">IF(I857=6908,0,IF(BC857="","",BD857-((P857+L857-N857+Q857)*AY857)))</f>
        <v/>
      </c>
      <c r="BF857" s="53" t="str">
        <f aca="false">IF(B857="","",IF(OR(B857="",E857="Regime Normal"),0,(AI857-Q857)*VLOOKUP(R857,Dados!$X$98:$Y$108,2,0)))</f>
        <v/>
      </c>
      <c r="BG857" s="54" t="str">
        <f aca="false">IFERROR(VLOOKUP(I857,Dados!$AC$27:$AD$43,2,0),IF(B857="","",IF(D857&lt;&gt;"MT",IF(AND(AC857="SIM",Y857="Revenda"),"2403",IF(AND(AC857="SIM",Y857="Consumo"),"2407",IF(AND(AC857="NÃO",Y857="Revenda"),"2102",IF(AND(AC857="NÃO",Y857="Consumo"),"2556",)))),REPLACE(I857,1,1,1))))</f>
        <v/>
      </c>
    </row>
    <row r="858" customFormat="false" ht="12.8" hidden="false" customHeight="true" outlineLevel="0" collapsed="false">
      <c r="Y858" s="45"/>
      <c r="Z858" s="46" t="str">
        <f aca="false">IF(B858="","",(IFERROR(VLOOKUP(H858,Dados!A$3:B$15000,2,0),"Não Encontrado")))</f>
        <v/>
      </c>
      <c r="AA858" s="46" t="str">
        <f aca="false">IF(B858="","",(IFERROR(VLOOKUP(G858,Dados!C$3:E$15000,3,0),"Não Encontrado")))</f>
        <v/>
      </c>
      <c r="AB858" s="46" t="str">
        <f aca="false">IFERROR(IF(Z858&lt;&gt;"Não Encontrado",Z858,IF(AA858&lt;&gt;"Não Encontrado",AA858,"")),"")</f>
        <v/>
      </c>
      <c r="AC858" s="45" t="str">
        <f aca="false">IF(B858="","",IF(AB858="","NÃO","SIM"))</f>
        <v/>
      </c>
      <c r="AD858" s="45" t="str">
        <f aca="false">IFERROR(VLOOKUP(G858,Dados!$P$3:$R$500,3,0),"")</f>
        <v/>
      </c>
      <c r="AE858" s="45" t="str">
        <f aca="false">IFERROR(VLOOKUP(G858,Dados!$K$3:$L$500,2,0),"")</f>
        <v/>
      </c>
      <c r="AF858" s="45" t="str">
        <f aca="false">IFERROR(VLOOKUP(G858,Dados!$M$3:$N$500,2,0),"")</f>
        <v/>
      </c>
      <c r="AG858" s="45" t="str">
        <f aca="false">IF(F858="","",IF(AND(AD858="",AE858="",AF858=""),"-",IF(AND(AD858="BIT",AE858="",AF858=""),"BIT",IF(AND(AE858="ANEXO I",AD858="",AF858=""),"ANEXO I",IF(AND(AF858="ANEXO II",AD858="",AE858=""),"ANEXO II","Escolher")))))</f>
        <v/>
      </c>
      <c r="AH858" s="45" t="str">
        <f aca="false">IF(AG858&lt;&gt;"Pneus","",IFERROR(VLOOKUP(R858,Dados!$X$2:$Z$5,3,0)*(AI858-Q858),VLOOKUP(D858,Dados!$X$7:$Z$33,3,0)*(AI858-Q858)))</f>
        <v/>
      </c>
      <c r="AI858" s="47" t="str">
        <f aca="false">IF(B858="","",P858+Q858+O858+M858+L858-N858)</f>
        <v/>
      </c>
      <c r="AJ858" s="48" t="str">
        <f aca="false">IFERROR(IF(AND(AC858="SIM",AG858="-",Y858="REVENDA"),(AB858/1+1)*AI858,IF(AND(AC858="SIM",AG858="Pneus",Y858="REVENDA"),(AB858/1+1)*(AI858-AH858),"")),"")</f>
        <v/>
      </c>
      <c r="AK858" s="48" t="str">
        <f aca="false">IF(AJ858="","",AJ858*17%)</f>
        <v/>
      </c>
      <c r="AL858" s="48" t="str">
        <f aca="false">IFERROR(IF(AC858="NÃO","",IF(AK858="","",IF(E858="Simples Nacional",BF858,IF(T858=0.12,U858*0.5833337002,IF(T858=0,AI858*0.07,U858))))),"")</f>
        <v/>
      </c>
      <c r="AM858" s="47" t="str">
        <f aca="false">IFERROR(IF(AC858="NÃO","",IF(OR(AG858="-",AG858="Pneus"),AK858-AL858,"")),"")</f>
        <v/>
      </c>
      <c r="AN858" s="48" t="str">
        <f aca="false">IF(AND(Y858="REVENDA",AC858="SIM",AG858="BIT"),((AB858/1+1)*AI858)*0.4117,"")</f>
        <v/>
      </c>
      <c r="AO858" s="48" t="str">
        <f aca="false">IF(AN858="","",AN858*17%)</f>
        <v/>
      </c>
      <c r="AP858" s="49" t="str">
        <f aca="false">IF(AN858="","",IF(T858=0.12,(U858*0.4117)*0.4117,IF(T858=0,(AI858*0.07)*0.4117,U858*0.4117)))</f>
        <v/>
      </c>
      <c r="AQ858" s="47" t="str">
        <f aca="false">IF(AN858="","",AO858-AP858)</f>
        <v/>
      </c>
      <c r="AR858" s="50" t="str">
        <f aca="false">IFERROR(IF(AND(AC858="SIM",Y858="REVENDA",LEFT(AG858,5)="ANEXO")*OR(AE858="ANEXO I",AF858="ANEXO II"),VLOOKUP(H858,Dados!G:I,2,0),""),"INSERIR MVA")</f>
        <v/>
      </c>
      <c r="AS858" s="48" t="str">
        <f aca="false">IF(LEFT(AG858,5)="ANEXO",VLOOKUP(AG858,Dados!$X$111:$Z$112,2,0)*(AI858-Q858),"")</f>
        <v/>
      </c>
      <c r="AT858" s="48" t="str">
        <f aca="false">IFERROR(IF(AR858="","",(AI858*AR858)+AI858),"INSERIR MVA")</f>
        <v/>
      </c>
      <c r="AU858" s="48" t="str">
        <f aca="false">IF(AT858="","",IF(AY858=0.04,U858,AS858*AY858))</f>
        <v/>
      </c>
      <c r="AV858" s="47" t="str">
        <f aca="false">IFERROR(IF(AU858="","",(VLOOKUP(AG858,Dados!$X$111:$Z$112,3,0)*AT858*0.17)),"INSERIR MVA")</f>
        <v/>
      </c>
      <c r="AW858" s="47" t="str">
        <f aca="false">IFERROR(IF(AR858="","",AV858-AU858),"")</f>
        <v/>
      </c>
      <c r="AX858" s="51" t="str">
        <f aca="false">IFERROR(IF(AC858="NÃO","",IF(AM858&lt;&gt;"",AM858-W858,IF(AQ858&lt;&gt;"",AQ858-W858,IF(AW858&lt;&gt;"",AW858-W858,"")))),"")</f>
        <v/>
      </c>
      <c r="AY858" s="46" t="str">
        <f aca="false">IFERROR(IF(ISNA(VLOOKUP(R858,Dados!$X$2:$Y$5,2,0)),VLOOKUP(D858,Dados!$X$7:$Y$33,2,0),VLOOKUP(R858,Dados!$X$2:$Y$5,2,0)),"")</f>
        <v/>
      </c>
      <c r="AZ858" s="52" t="str">
        <f aca="false">IF(C858="","",IF(AND(Y858="CONSUMO",AC858="NÃO")*OR(AG858="-",AG858="BIT"),IF(E858&lt;&gt;"",(AI858-(P858+L858-N858+Q858)*AY858)/0.83),""))</f>
        <v/>
      </c>
      <c r="BA858" s="51" t="str">
        <f aca="false">IF(AZ858="","",AZ858*0.17-((P858+L858-N858+Q858)*AY858))</f>
        <v/>
      </c>
      <c r="BB858" s="51" t="str">
        <f aca="false">IF(AND(Y858="CONSUMO",AG858="ANEXO I",AY858&gt;4%),(AI858-(P858+L858-N858+Q858)*0.0514)/0.83*(0.5177)*(0.17)-AI858*0.0514,IF(AND(Y858="CONSUMO",AG858="ANEXO II",AY858&gt;4%),(AI858-(P858+L858-N858+Q858)*0.041)/0.83*(0.3295)*(0.17)-AI858*0.041,IF(AND(Y858="CONSUMO",AG858="ANEXO I",AY858=4%),(AI858-(P858+L858-N858+Q858)*0.04)/0.83*(0.5177)*(0.17)-AI858*0.04,IF(AND(Y858="CONSUMO",AG858="ANEXO II",AY858=4%),(AI858-(P858+L858-N858+Q858)*0.04)/0.83*(0.3295)*(0.17)-AI858*0.04,""))))</f>
        <v/>
      </c>
      <c r="BC858" s="51" t="str">
        <f aca="false">IF(C858="","",IF(AND(Y858="CONSUMO",AC858="SIM")*OR(AG858="-",AG858="BIT"),IF(E858&lt;&gt;"",(AI858-(P858+L858-N858+Q858)*AY858)/0.83),""))</f>
        <v/>
      </c>
      <c r="BD858" s="51" t="str">
        <f aca="false">IF(BC858="","",BC858*0.17)</f>
        <v/>
      </c>
      <c r="BE858" s="51" t="str">
        <f aca="false">IF(I858=6908,0,IF(BC858="","",BD858-((P858+L858-N858+Q858)*AY858)))</f>
        <v/>
      </c>
      <c r="BF858" s="53" t="str">
        <f aca="false">IF(B858="","",IF(OR(B858="",E858="Regime Normal"),0,(AI858-Q858)*VLOOKUP(R858,Dados!$X$98:$Y$108,2,0)))</f>
        <v/>
      </c>
      <c r="BG858" s="54" t="str">
        <f aca="false">IFERROR(VLOOKUP(I858,Dados!$AC$27:$AD$43,2,0),IF(B858="","",IF(D858&lt;&gt;"MT",IF(AND(AC858="SIM",Y858="Revenda"),"2403",IF(AND(AC858="SIM",Y858="Consumo"),"2407",IF(AND(AC858="NÃO",Y858="Revenda"),"2102",IF(AND(AC858="NÃO",Y858="Consumo"),"2556",)))),REPLACE(I858,1,1,1))))</f>
        <v/>
      </c>
    </row>
    <row r="859" customFormat="false" ht="12.8" hidden="false" customHeight="true" outlineLevel="0" collapsed="false">
      <c r="Y859" s="45"/>
      <c r="Z859" s="46" t="str">
        <f aca="false">IF(B859="","",(IFERROR(VLOOKUP(H859,Dados!A$3:B$15000,2,0),"Não Encontrado")))</f>
        <v/>
      </c>
      <c r="AA859" s="46" t="str">
        <f aca="false">IF(B859="","",(IFERROR(VLOOKUP(G859,Dados!C$3:E$15000,3,0),"Não Encontrado")))</f>
        <v/>
      </c>
      <c r="AB859" s="46" t="str">
        <f aca="false">IFERROR(IF(Z859&lt;&gt;"Não Encontrado",Z859,IF(AA859&lt;&gt;"Não Encontrado",AA859,"")),"")</f>
        <v/>
      </c>
      <c r="AC859" s="45" t="str">
        <f aca="false">IF(B859="","",IF(AB859="","NÃO","SIM"))</f>
        <v/>
      </c>
      <c r="AD859" s="45" t="str">
        <f aca="false">IFERROR(VLOOKUP(G859,Dados!$P$3:$R$500,3,0),"")</f>
        <v/>
      </c>
      <c r="AE859" s="45" t="str">
        <f aca="false">IFERROR(VLOOKUP(G859,Dados!$K$3:$L$500,2,0),"")</f>
        <v/>
      </c>
      <c r="AF859" s="45" t="str">
        <f aca="false">IFERROR(VLOOKUP(G859,Dados!$M$3:$N$500,2,0),"")</f>
        <v/>
      </c>
      <c r="AG859" s="45" t="str">
        <f aca="false">IF(F859="","",IF(AND(AD859="",AE859="",AF859=""),"-",IF(AND(AD859="BIT",AE859="",AF859=""),"BIT",IF(AND(AE859="ANEXO I",AD859="",AF859=""),"ANEXO I",IF(AND(AF859="ANEXO II",AD859="",AE859=""),"ANEXO II","Escolher")))))</f>
        <v/>
      </c>
      <c r="AH859" s="45" t="str">
        <f aca="false">IF(AG859&lt;&gt;"Pneus","",IFERROR(VLOOKUP(R859,Dados!$X$2:$Z$5,3,0)*(AI859-Q859),VLOOKUP(D859,Dados!$X$7:$Z$33,3,0)*(AI859-Q859)))</f>
        <v/>
      </c>
      <c r="AI859" s="47" t="str">
        <f aca="false">IF(B859="","",P859+Q859+O859+M859+L859-N859)</f>
        <v/>
      </c>
      <c r="AJ859" s="48" t="str">
        <f aca="false">IFERROR(IF(AND(AC859="SIM",AG859="-",Y859="REVENDA"),(AB859/1+1)*AI859,IF(AND(AC859="SIM",AG859="Pneus",Y859="REVENDA"),(AB859/1+1)*(AI859-AH859),"")),"")</f>
        <v/>
      </c>
      <c r="AK859" s="48" t="str">
        <f aca="false">IF(AJ859="","",AJ859*17%)</f>
        <v/>
      </c>
      <c r="AL859" s="48" t="str">
        <f aca="false">IFERROR(IF(AC859="NÃO","",IF(AK859="","",IF(E859="Simples Nacional",BF859,IF(T859=0.12,U859*0.5833337002,IF(T859=0,AI859*0.07,U859))))),"")</f>
        <v/>
      </c>
      <c r="AM859" s="47" t="str">
        <f aca="false">IFERROR(IF(AC859="NÃO","",IF(OR(AG859="-",AG859="Pneus"),AK859-AL859,"")),"")</f>
        <v/>
      </c>
      <c r="AN859" s="48" t="str">
        <f aca="false">IF(AND(Y859="REVENDA",AC859="SIM",AG859="BIT"),((AB859/1+1)*AI859)*0.4117,"")</f>
        <v/>
      </c>
      <c r="AO859" s="48" t="str">
        <f aca="false">IF(AN859="","",AN859*17%)</f>
        <v/>
      </c>
      <c r="AP859" s="49" t="str">
        <f aca="false">IF(AN859="","",IF(T859=0.12,(U859*0.4117)*0.4117,IF(T859=0,(AI859*0.07)*0.4117,U859*0.4117)))</f>
        <v/>
      </c>
      <c r="AQ859" s="47" t="str">
        <f aca="false">IF(AN859="","",AO859-AP859)</f>
        <v/>
      </c>
      <c r="AR859" s="50" t="str">
        <f aca="false">IFERROR(IF(AND(AC859="SIM",Y859="REVENDA",LEFT(AG859,5)="ANEXO")*OR(AE859="ANEXO I",AF859="ANEXO II"),VLOOKUP(H859,Dados!G:I,2,0),""),"INSERIR MVA")</f>
        <v/>
      </c>
      <c r="AS859" s="48" t="str">
        <f aca="false">IF(LEFT(AG859,5)="ANEXO",VLOOKUP(AG859,Dados!$X$111:$Z$112,2,0)*(AI859-Q859),"")</f>
        <v/>
      </c>
      <c r="AT859" s="48" t="str">
        <f aca="false">IFERROR(IF(AR859="","",(AI859*AR859)+AI859),"INSERIR MVA")</f>
        <v/>
      </c>
      <c r="AU859" s="48" t="str">
        <f aca="false">IF(AT859="","",IF(AY859=0.04,U859,AS859*AY859))</f>
        <v/>
      </c>
      <c r="AV859" s="47" t="str">
        <f aca="false">IFERROR(IF(AU859="","",(VLOOKUP(AG859,Dados!$X$111:$Z$112,3,0)*AT859*0.17)),"INSERIR MVA")</f>
        <v/>
      </c>
      <c r="AW859" s="47" t="str">
        <f aca="false">IFERROR(IF(AR859="","",AV859-AU859),"")</f>
        <v/>
      </c>
      <c r="AX859" s="51" t="str">
        <f aca="false">IFERROR(IF(AC859="NÃO","",IF(AM859&lt;&gt;"",AM859-W859,IF(AQ859&lt;&gt;"",AQ859-W859,IF(AW859&lt;&gt;"",AW859-W859,"")))),"")</f>
        <v/>
      </c>
      <c r="AY859" s="46" t="str">
        <f aca="false">IFERROR(IF(ISNA(VLOOKUP(R859,Dados!$X$2:$Y$5,2,0)),VLOOKUP(D859,Dados!$X$7:$Y$33,2,0),VLOOKUP(R859,Dados!$X$2:$Y$5,2,0)),"")</f>
        <v/>
      </c>
      <c r="AZ859" s="52" t="str">
        <f aca="false">IF(C859="","",IF(AND(Y859="CONSUMO",AC859="NÃO")*OR(AG859="-",AG859="BIT"),IF(E859&lt;&gt;"",(AI859-(P859+L859-N859+Q859)*AY859)/0.83),""))</f>
        <v/>
      </c>
      <c r="BA859" s="51" t="str">
        <f aca="false">IF(AZ859="","",AZ859*0.17-((P859+L859-N859+Q859)*AY859))</f>
        <v/>
      </c>
      <c r="BB859" s="51" t="str">
        <f aca="false">IF(AND(Y859="CONSUMO",AG859="ANEXO I",AY859&gt;4%),(AI859-(P859+L859-N859+Q859)*0.0514)/0.83*(0.5177)*(0.17)-AI859*0.0514,IF(AND(Y859="CONSUMO",AG859="ANEXO II",AY859&gt;4%),(AI859-(P859+L859-N859+Q859)*0.041)/0.83*(0.3295)*(0.17)-AI859*0.041,IF(AND(Y859="CONSUMO",AG859="ANEXO I",AY859=4%),(AI859-(P859+L859-N859+Q859)*0.04)/0.83*(0.5177)*(0.17)-AI859*0.04,IF(AND(Y859="CONSUMO",AG859="ANEXO II",AY859=4%),(AI859-(P859+L859-N859+Q859)*0.04)/0.83*(0.3295)*(0.17)-AI859*0.04,""))))</f>
        <v/>
      </c>
      <c r="BC859" s="51" t="str">
        <f aca="false">IF(C859="","",IF(AND(Y859="CONSUMO",AC859="SIM")*OR(AG859="-",AG859="BIT"),IF(E859&lt;&gt;"",(AI859-(P859+L859-N859+Q859)*AY859)/0.83),""))</f>
        <v/>
      </c>
      <c r="BD859" s="51" t="str">
        <f aca="false">IF(BC859="","",BC859*0.17)</f>
        <v/>
      </c>
      <c r="BE859" s="51" t="str">
        <f aca="false">IF(I859=6908,0,IF(BC859="","",BD859-((P859+L859-N859+Q859)*AY859)))</f>
        <v/>
      </c>
      <c r="BF859" s="53" t="str">
        <f aca="false">IF(B859="","",IF(OR(B859="",E859="Regime Normal"),0,(AI859-Q859)*VLOOKUP(R859,Dados!$X$98:$Y$108,2,0)))</f>
        <v/>
      </c>
      <c r="BG859" s="54" t="str">
        <f aca="false">IFERROR(VLOOKUP(I859,Dados!$AC$27:$AD$43,2,0),IF(B859="","",IF(D859&lt;&gt;"MT",IF(AND(AC859="SIM",Y859="Revenda"),"2403",IF(AND(AC859="SIM",Y859="Consumo"),"2407",IF(AND(AC859="NÃO",Y859="Revenda"),"2102",IF(AND(AC859="NÃO",Y859="Consumo"),"2556",)))),REPLACE(I859,1,1,1))))</f>
        <v/>
      </c>
    </row>
    <row r="860" customFormat="false" ht="12.8" hidden="false" customHeight="true" outlineLevel="0" collapsed="false">
      <c r="Y860" s="45"/>
      <c r="Z860" s="46" t="str">
        <f aca="false">IF(B860="","",(IFERROR(VLOOKUP(H860,Dados!A$3:B$15000,2,0),"Não Encontrado")))</f>
        <v/>
      </c>
      <c r="AA860" s="46" t="str">
        <f aca="false">IF(B860="","",(IFERROR(VLOOKUP(G860,Dados!C$3:E$15000,3,0),"Não Encontrado")))</f>
        <v/>
      </c>
      <c r="AB860" s="46" t="str">
        <f aca="false">IFERROR(IF(Z860&lt;&gt;"Não Encontrado",Z860,IF(AA860&lt;&gt;"Não Encontrado",AA860,"")),"")</f>
        <v/>
      </c>
      <c r="AC860" s="45" t="str">
        <f aca="false">IF(B860="","",IF(AB860="","NÃO","SIM"))</f>
        <v/>
      </c>
      <c r="AD860" s="45" t="str">
        <f aca="false">IFERROR(VLOOKUP(G860,Dados!$P$3:$R$500,3,0),"")</f>
        <v/>
      </c>
      <c r="AE860" s="45" t="str">
        <f aca="false">IFERROR(VLOOKUP(G860,Dados!$K$3:$L$500,2,0),"")</f>
        <v/>
      </c>
      <c r="AF860" s="45" t="str">
        <f aca="false">IFERROR(VLOOKUP(G860,Dados!$M$3:$N$500,2,0),"")</f>
        <v/>
      </c>
      <c r="AG860" s="45" t="str">
        <f aca="false">IF(F860="","",IF(AND(AD860="",AE860="",AF860=""),"-",IF(AND(AD860="BIT",AE860="",AF860=""),"BIT",IF(AND(AE860="ANEXO I",AD860="",AF860=""),"ANEXO I",IF(AND(AF860="ANEXO II",AD860="",AE860=""),"ANEXO II","Escolher")))))</f>
        <v/>
      </c>
      <c r="AH860" s="45" t="str">
        <f aca="false">IF(AG860&lt;&gt;"Pneus","",IFERROR(VLOOKUP(R860,Dados!$X$2:$Z$5,3,0)*(AI860-Q860),VLOOKUP(D860,Dados!$X$7:$Z$33,3,0)*(AI860-Q860)))</f>
        <v/>
      </c>
      <c r="AI860" s="47" t="str">
        <f aca="false">IF(B860="","",P860+Q860+O860+M860+L860-N860)</f>
        <v/>
      </c>
      <c r="AJ860" s="48" t="str">
        <f aca="false">IFERROR(IF(AND(AC860="SIM",AG860="-",Y860="REVENDA"),(AB860/1+1)*AI860,IF(AND(AC860="SIM",AG860="Pneus",Y860="REVENDA"),(AB860/1+1)*(AI860-AH860),"")),"")</f>
        <v/>
      </c>
      <c r="AK860" s="48" t="str">
        <f aca="false">IF(AJ860="","",AJ860*17%)</f>
        <v/>
      </c>
      <c r="AL860" s="48" t="str">
        <f aca="false">IFERROR(IF(AC860="NÃO","",IF(AK860="","",IF(E860="Simples Nacional",BF860,IF(T860=0.12,U860*0.5833337002,IF(T860=0,AI860*0.07,U860))))),"")</f>
        <v/>
      </c>
      <c r="AM860" s="47" t="str">
        <f aca="false">IFERROR(IF(AC860="NÃO","",IF(OR(AG860="-",AG860="Pneus"),AK860-AL860,"")),"")</f>
        <v/>
      </c>
      <c r="AN860" s="48" t="str">
        <f aca="false">IF(AND(Y860="REVENDA",AC860="SIM",AG860="BIT"),((AB860/1+1)*AI860)*0.4117,"")</f>
        <v/>
      </c>
      <c r="AO860" s="48" t="str">
        <f aca="false">IF(AN860="","",AN860*17%)</f>
        <v/>
      </c>
      <c r="AP860" s="49" t="str">
        <f aca="false">IF(AN860="","",IF(T860=0.12,(U860*0.4117)*0.4117,IF(T860=0,(AI860*0.07)*0.4117,U860*0.4117)))</f>
        <v/>
      </c>
      <c r="AQ860" s="47" t="str">
        <f aca="false">IF(AN860="","",AO860-AP860)</f>
        <v/>
      </c>
      <c r="AR860" s="50" t="str">
        <f aca="false">IFERROR(IF(AND(AC860="SIM",Y860="REVENDA",LEFT(AG860,5)="ANEXO")*OR(AE860="ANEXO I",AF860="ANEXO II"),VLOOKUP(H860,Dados!G:I,2,0),""),"INSERIR MVA")</f>
        <v/>
      </c>
      <c r="AS860" s="48" t="str">
        <f aca="false">IF(LEFT(AG860,5)="ANEXO",VLOOKUP(AG860,Dados!$X$111:$Z$112,2,0)*(AI860-Q860),"")</f>
        <v/>
      </c>
      <c r="AT860" s="48" t="str">
        <f aca="false">IFERROR(IF(AR860="","",(AI860*AR860)+AI860),"INSERIR MVA")</f>
        <v/>
      </c>
      <c r="AU860" s="48" t="str">
        <f aca="false">IF(AT860="","",IF(AY860=0.04,U860,AS860*AY860))</f>
        <v/>
      </c>
      <c r="AV860" s="47" t="str">
        <f aca="false">IFERROR(IF(AU860="","",(VLOOKUP(AG860,Dados!$X$111:$Z$112,3,0)*AT860*0.17)),"INSERIR MVA")</f>
        <v/>
      </c>
      <c r="AW860" s="47" t="str">
        <f aca="false">IFERROR(IF(AR860="","",AV860-AU860),"")</f>
        <v/>
      </c>
      <c r="AX860" s="51" t="str">
        <f aca="false">IFERROR(IF(AC860="NÃO","",IF(AM860&lt;&gt;"",AM860-W860,IF(AQ860&lt;&gt;"",AQ860-W860,IF(AW860&lt;&gt;"",AW860-W860,"")))),"")</f>
        <v/>
      </c>
      <c r="AY860" s="46" t="str">
        <f aca="false">IFERROR(IF(ISNA(VLOOKUP(R860,Dados!$X$2:$Y$5,2,0)),VLOOKUP(D860,Dados!$X$7:$Y$33,2,0),VLOOKUP(R860,Dados!$X$2:$Y$5,2,0)),"")</f>
        <v/>
      </c>
      <c r="AZ860" s="52" t="str">
        <f aca="false">IF(C860="","",IF(AND(Y860="CONSUMO",AC860="NÃO")*OR(AG860="-",AG860="BIT"),IF(E860&lt;&gt;"",(AI860-(P860+L860-N860+Q860)*AY860)/0.83),""))</f>
        <v/>
      </c>
      <c r="BA860" s="51" t="str">
        <f aca="false">IF(AZ860="","",AZ860*0.17-((P860+L860-N860+Q860)*AY860))</f>
        <v/>
      </c>
      <c r="BB860" s="51" t="str">
        <f aca="false">IF(AND(Y860="CONSUMO",AG860="ANEXO I",AY860&gt;4%),(AI860-(P860+L860-N860+Q860)*0.0514)/0.83*(0.5177)*(0.17)-AI860*0.0514,IF(AND(Y860="CONSUMO",AG860="ANEXO II",AY860&gt;4%),(AI860-(P860+L860-N860+Q860)*0.041)/0.83*(0.3295)*(0.17)-AI860*0.041,IF(AND(Y860="CONSUMO",AG860="ANEXO I",AY860=4%),(AI860-(P860+L860-N860+Q860)*0.04)/0.83*(0.5177)*(0.17)-AI860*0.04,IF(AND(Y860="CONSUMO",AG860="ANEXO II",AY860=4%),(AI860-(P860+L860-N860+Q860)*0.04)/0.83*(0.3295)*(0.17)-AI860*0.04,""))))</f>
        <v/>
      </c>
      <c r="BC860" s="51" t="str">
        <f aca="false">IF(C860="","",IF(AND(Y860="CONSUMO",AC860="SIM")*OR(AG860="-",AG860="BIT"),IF(E860&lt;&gt;"",(AI860-(P860+L860-N860+Q860)*AY860)/0.83),""))</f>
        <v/>
      </c>
      <c r="BD860" s="51" t="str">
        <f aca="false">IF(BC860="","",BC860*0.17)</f>
        <v/>
      </c>
      <c r="BE860" s="51" t="str">
        <f aca="false">IF(I860=6908,0,IF(BC860="","",BD860-((P860+L860-N860+Q860)*AY860)))</f>
        <v/>
      </c>
      <c r="BF860" s="53" t="str">
        <f aca="false">IF(B860="","",IF(OR(B860="",E860="Regime Normal"),0,(AI860-Q860)*VLOOKUP(R860,Dados!$X$98:$Y$108,2,0)))</f>
        <v/>
      </c>
      <c r="BG860" s="54" t="str">
        <f aca="false">IFERROR(VLOOKUP(I860,Dados!$AC$27:$AD$43,2,0),IF(B860="","",IF(D860&lt;&gt;"MT",IF(AND(AC860="SIM",Y860="Revenda"),"2403",IF(AND(AC860="SIM",Y860="Consumo"),"2407",IF(AND(AC860="NÃO",Y860="Revenda"),"2102",IF(AND(AC860="NÃO",Y860="Consumo"),"2556",)))),REPLACE(I860,1,1,1))))</f>
        <v/>
      </c>
    </row>
    <row r="861" customFormat="false" ht="12.8" hidden="false" customHeight="true" outlineLevel="0" collapsed="false">
      <c r="Y861" s="45"/>
      <c r="Z861" s="46" t="str">
        <f aca="false">IF(B861="","",(IFERROR(VLOOKUP(H861,Dados!A$3:B$15000,2,0),"Não Encontrado")))</f>
        <v/>
      </c>
      <c r="AA861" s="46" t="str">
        <f aca="false">IF(B861="","",(IFERROR(VLOOKUP(G861,Dados!C$3:E$15000,3,0),"Não Encontrado")))</f>
        <v/>
      </c>
      <c r="AB861" s="46" t="str">
        <f aca="false">IFERROR(IF(Z861&lt;&gt;"Não Encontrado",Z861,IF(AA861&lt;&gt;"Não Encontrado",AA861,"")),"")</f>
        <v/>
      </c>
      <c r="AC861" s="45" t="str">
        <f aca="false">IF(B861="","",IF(AB861="","NÃO","SIM"))</f>
        <v/>
      </c>
      <c r="AD861" s="45" t="str">
        <f aca="false">IFERROR(VLOOKUP(G861,Dados!$P$3:$R$500,3,0),"")</f>
        <v/>
      </c>
      <c r="AE861" s="45" t="str">
        <f aca="false">IFERROR(VLOOKUP(G861,Dados!$K$3:$L$500,2,0),"")</f>
        <v/>
      </c>
      <c r="AF861" s="45" t="str">
        <f aca="false">IFERROR(VLOOKUP(G861,Dados!$M$3:$N$500,2,0),"")</f>
        <v/>
      </c>
      <c r="AG861" s="45" t="str">
        <f aca="false">IF(F861="","",IF(AND(AD861="",AE861="",AF861=""),"-",IF(AND(AD861="BIT",AE861="",AF861=""),"BIT",IF(AND(AE861="ANEXO I",AD861="",AF861=""),"ANEXO I",IF(AND(AF861="ANEXO II",AD861="",AE861=""),"ANEXO II","Escolher")))))</f>
        <v/>
      </c>
      <c r="AH861" s="45" t="str">
        <f aca="false">IF(AG861&lt;&gt;"Pneus","",IFERROR(VLOOKUP(R861,Dados!$X$2:$Z$5,3,0)*(AI861-Q861),VLOOKUP(D861,Dados!$X$7:$Z$33,3,0)*(AI861-Q861)))</f>
        <v/>
      </c>
      <c r="AI861" s="47" t="str">
        <f aca="false">IF(B861="","",P861+Q861+O861+M861+L861-N861)</f>
        <v/>
      </c>
      <c r="AJ861" s="48" t="str">
        <f aca="false">IFERROR(IF(AND(AC861="SIM",AG861="-",Y861="REVENDA"),(AB861/1+1)*AI861,IF(AND(AC861="SIM",AG861="Pneus",Y861="REVENDA"),(AB861/1+1)*(AI861-AH861),"")),"")</f>
        <v/>
      </c>
      <c r="AK861" s="48" t="str">
        <f aca="false">IF(AJ861="","",AJ861*17%)</f>
        <v/>
      </c>
      <c r="AL861" s="48" t="str">
        <f aca="false">IFERROR(IF(AC861="NÃO","",IF(AK861="","",IF(E861="Simples Nacional",BF861,IF(T861=0.12,U861*0.5833337002,IF(T861=0,AI861*0.07,U861))))),"")</f>
        <v/>
      </c>
      <c r="AM861" s="47" t="str">
        <f aca="false">IFERROR(IF(AC861="NÃO","",IF(OR(AG861="-",AG861="Pneus"),AK861-AL861,"")),"")</f>
        <v/>
      </c>
      <c r="AN861" s="48" t="str">
        <f aca="false">IF(AND(Y861="REVENDA",AC861="SIM",AG861="BIT"),((AB861/1+1)*AI861)*0.4117,"")</f>
        <v/>
      </c>
      <c r="AO861" s="48" t="str">
        <f aca="false">IF(AN861="","",AN861*17%)</f>
        <v/>
      </c>
      <c r="AP861" s="49" t="str">
        <f aca="false">IF(AN861="","",IF(T861=0.12,(U861*0.4117)*0.4117,IF(T861=0,(AI861*0.07)*0.4117,U861*0.4117)))</f>
        <v/>
      </c>
      <c r="AQ861" s="47" t="str">
        <f aca="false">IF(AN861="","",AO861-AP861)</f>
        <v/>
      </c>
      <c r="AR861" s="50" t="str">
        <f aca="false">IFERROR(IF(AND(AC861="SIM",Y861="REVENDA",LEFT(AG861,5)="ANEXO")*OR(AE861="ANEXO I",AF861="ANEXO II"),VLOOKUP(H861,Dados!G:I,2,0),""),"INSERIR MVA")</f>
        <v/>
      </c>
      <c r="AS861" s="48" t="str">
        <f aca="false">IF(LEFT(AG861,5)="ANEXO",VLOOKUP(AG861,Dados!$X$111:$Z$112,2,0)*(AI861-Q861),"")</f>
        <v/>
      </c>
      <c r="AT861" s="48" t="str">
        <f aca="false">IFERROR(IF(AR861="","",(AI861*AR861)+AI861),"INSERIR MVA")</f>
        <v/>
      </c>
      <c r="AU861" s="48" t="str">
        <f aca="false">IF(AT861="","",IF(AY861=0.04,U861,AS861*AY861))</f>
        <v/>
      </c>
      <c r="AV861" s="47" t="str">
        <f aca="false">IFERROR(IF(AU861="","",(VLOOKUP(AG861,Dados!$X$111:$Z$112,3,0)*AT861*0.17)),"INSERIR MVA")</f>
        <v/>
      </c>
      <c r="AW861" s="47" t="str">
        <f aca="false">IFERROR(IF(AR861="","",AV861-AU861),"")</f>
        <v/>
      </c>
      <c r="AX861" s="51" t="str">
        <f aca="false">IFERROR(IF(AC861="NÃO","",IF(AM861&lt;&gt;"",AM861-W861,IF(AQ861&lt;&gt;"",AQ861-W861,IF(AW861&lt;&gt;"",AW861-W861,"")))),"")</f>
        <v/>
      </c>
      <c r="AY861" s="46" t="str">
        <f aca="false">IFERROR(IF(ISNA(VLOOKUP(R861,Dados!$X$2:$Y$5,2,0)),VLOOKUP(D861,Dados!$X$7:$Y$33,2,0),VLOOKUP(R861,Dados!$X$2:$Y$5,2,0)),"")</f>
        <v/>
      </c>
      <c r="AZ861" s="52" t="str">
        <f aca="false">IF(C861="","",IF(AND(Y861="CONSUMO",AC861="NÃO")*OR(AG861="-",AG861="BIT"),IF(E861&lt;&gt;"",(AI861-(P861+L861-N861+Q861)*AY861)/0.83),""))</f>
        <v/>
      </c>
      <c r="BA861" s="51" t="str">
        <f aca="false">IF(AZ861="","",AZ861*0.17-((P861+L861-N861+Q861)*AY861))</f>
        <v/>
      </c>
      <c r="BB861" s="51" t="str">
        <f aca="false">IF(AND(Y861="CONSUMO",AG861="ANEXO I",AY861&gt;4%),(AI861-(P861+L861-N861+Q861)*0.0514)/0.83*(0.5177)*(0.17)-AI861*0.0514,IF(AND(Y861="CONSUMO",AG861="ANEXO II",AY861&gt;4%),(AI861-(P861+L861-N861+Q861)*0.041)/0.83*(0.3295)*(0.17)-AI861*0.041,IF(AND(Y861="CONSUMO",AG861="ANEXO I",AY861=4%),(AI861-(P861+L861-N861+Q861)*0.04)/0.83*(0.5177)*(0.17)-AI861*0.04,IF(AND(Y861="CONSUMO",AG861="ANEXO II",AY861=4%),(AI861-(P861+L861-N861+Q861)*0.04)/0.83*(0.3295)*(0.17)-AI861*0.04,""))))</f>
        <v/>
      </c>
      <c r="BC861" s="51" t="str">
        <f aca="false">IF(C861="","",IF(AND(Y861="CONSUMO",AC861="SIM")*OR(AG861="-",AG861="BIT"),IF(E861&lt;&gt;"",(AI861-(P861+L861-N861+Q861)*AY861)/0.83),""))</f>
        <v/>
      </c>
      <c r="BD861" s="51" t="str">
        <f aca="false">IF(BC861="","",BC861*0.17)</f>
        <v/>
      </c>
      <c r="BE861" s="51" t="str">
        <f aca="false">IF(I861=6908,0,IF(BC861="","",BD861-((P861+L861-N861+Q861)*AY861)))</f>
        <v/>
      </c>
      <c r="BF861" s="53" t="str">
        <f aca="false">IF(B861="","",IF(OR(B861="",E861="Regime Normal"),0,(AI861-Q861)*VLOOKUP(R861,Dados!$X$98:$Y$108,2,0)))</f>
        <v/>
      </c>
      <c r="BG861" s="54" t="str">
        <f aca="false">IFERROR(VLOOKUP(I861,Dados!$AC$27:$AD$43,2,0),IF(B861="","",IF(D861&lt;&gt;"MT",IF(AND(AC861="SIM",Y861="Revenda"),"2403",IF(AND(AC861="SIM",Y861="Consumo"),"2407",IF(AND(AC861="NÃO",Y861="Revenda"),"2102",IF(AND(AC861="NÃO",Y861="Consumo"),"2556",)))),REPLACE(I861,1,1,1))))</f>
        <v/>
      </c>
    </row>
    <row r="862" customFormat="false" ht="12.8" hidden="false" customHeight="true" outlineLevel="0" collapsed="false">
      <c r="Y862" s="45"/>
      <c r="Z862" s="46" t="str">
        <f aca="false">IF(B862="","",(IFERROR(VLOOKUP(H862,Dados!A$3:B$15000,2,0),"Não Encontrado")))</f>
        <v/>
      </c>
      <c r="AA862" s="46" t="str">
        <f aca="false">IF(B862="","",(IFERROR(VLOOKUP(G862,Dados!C$3:E$15000,3,0),"Não Encontrado")))</f>
        <v/>
      </c>
      <c r="AB862" s="46" t="str">
        <f aca="false">IFERROR(IF(Z862&lt;&gt;"Não Encontrado",Z862,IF(AA862&lt;&gt;"Não Encontrado",AA862,"")),"")</f>
        <v/>
      </c>
      <c r="AC862" s="45" t="str">
        <f aca="false">IF(B862="","",IF(AB862="","NÃO","SIM"))</f>
        <v/>
      </c>
      <c r="AD862" s="45" t="str">
        <f aca="false">IFERROR(VLOOKUP(G862,Dados!$P$3:$R$500,3,0),"")</f>
        <v/>
      </c>
      <c r="AE862" s="45" t="str">
        <f aca="false">IFERROR(VLOOKUP(G862,Dados!$K$3:$L$500,2,0),"")</f>
        <v/>
      </c>
      <c r="AF862" s="45" t="str">
        <f aca="false">IFERROR(VLOOKUP(G862,Dados!$M$3:$N$500,2,0),"")</f>
        <v/>
      </c>
      <c r="AG862" s="45" t="str">
        <f aca="false">IF(F862="","",IF(AND(AD862="",AE862="",AF862=""),"-",IF(AND(AD862="BIT",AE862="",AF862=""),"BIT",IF(AND(AE862="ANEXO I",AD862="",AF862=""),"ANEXO I",IF(AND(AF862="ANEXO II",AD862="",AE862=""),"ANEXO II","Escolher")))))</f>
        <v/>
      </c>
      <c r="AH862" s="45" t="str">
        <f aca="false">IF(AG862&lt;&gt;"Pneus","",IFERROR(VLOOKUP(R862,Dados!$X$2:$Z$5,3,0)*(AI862-Q862),VLOOKUP(D862,Dados!$X$7:$Z$33,3,0)*(AI862-Q862)))</f>
        <v/>
      </c>
      <c r="AI862" s="47" t="str">
        <f aca="false">IF(B862="","",P862+Q862+O862+M862+L862-N862)</f>
        <v/>
      </c>
      <c r="AJ862" s="48" t="str">
        <f aca="false">IFERROR(IF(AND(AC862="SIM",AG862="-",Y862="REVENDA"),(AB862/1+1)*AI862,IF(AND(AC862="SIM",AG862="Pneus",Y862="REVENDA"),(AB862/1+1)*(AI862-AH862),"")),"")</f>
        <v/>
      </c>
      <c r="AK862" s="48" t="str">
        <f aca="false">IF(AJ862="","",AJ862*17%)</f>
        <v/>
      </c>
      <c r="AL862" s="48" t="str">
        <f aca="false">IFERROR(IF(AC862="NÃO","",IF(AK862="","",IF(E862="Simples Nacional",BF862,IF(T862=0.12,U862*0.5833337002,IF(T862=0,AI862*0.07,U862))))),"")</f>
        <v/>
      </c>
      <c r="AM862" s="47" t="str">
        <f aca="false">IFERROR(IF(AC862="NÃO","",IF(OR(AG862="-",AG862="Pneus"),AK862-AL862,"")),"")</f>
        <v/>
      </c>
      <c r="AN862" s="48" t="str">
        <f aca="false">IF(AND(Y862="REVENDA",AC862="SIM",AG862="BIT"),((AB862/1+1)*AI862)*0.4117,"")</f>
        <v/>
      </c>
      <c r="AO862" s="48" t="str">
        <f aca="false">IF(AN862="","",AN862*17%)</f>
        <v/>
      </c>
      <c r="AP862" s="49" t="str">
        <f aca="false">IF(AN862="","",IF(T862=0.12,(U862*0.4117)*0.4117,IF(T862=0,(AI862*0.07)*0.4117,U862*0.4117)))</f>
        <v/>
      </c>
      <c r="AQ862" s="47" t="str">
        <f aca="false">IF(AN862="","",AO862-AP862)</f>
        <v/>
      </c>
      <c r="AR862" s="50" t="str">
        <f aca="false">IFERROR(IF(AND(AC862="SIM",Y862="REVENDA",LEFT(AG862,5)="ANEXO")*OR(AE862="ANEXO I",AF862="ANEXO II"),VLOOKUP(H862,Dados!G:I,2,0),""),"INSERIR MVA")</f>
        <v/>
      </c>
      <c r="AS862" s="48" t="str">
        <f aca="false">IF(LEFT(AG862,5)="ANEXO",VLOOKUP(AG862,Dados!$X$111:$Z$112,2,0)*(AI862-Q862),"")</f>
        <v/>
      </c>
      <c r="AT862" s="48" t="str">
        <f aca="false">IFERROR(IF(AR862="","",(AI862*AR862)+AI862),"INSERIR MVA")</f>
        <v/>
      </c>
      <c r="AU862" s="48" t="str">
        <f aca="false">IF(AT862="","",IF(AY862=0.04,U862,AS862*AY862))</f>
        <v/>
      </c>
      <c r="AV862" s="47" t="str">
        <f aca="false">IFERROR(IF(AU862="","",(VLOOKUP(AG862,Dados!$X$111:$Z$112,3,0)*AT862*0.17)),"INSERIR MVA")</f>
        <v/>
      </c>
      <c r="AW862" s="47" t="str">
        <f aca="false">IFERROR(IF(AR862="","",AV862-AU862),"")</f>
        <v/>
      </c>
      <c r="AX862" s="51" t="str">
        <f aca="false">IFERROR(IF(AC862="NÃO","",IF(AM862&lt;&gt;"",AM862-W862,IF(AQ862&lt;&gt;"",AQ862-W862,IF(AW862&lt;&gt;"",AW862-W862,"")))),"")</f>
        <v/>
      </c>
      <c r="AY862" s="46" t="str">
        <f aca="false">IFERROR(IF(ISNA(VLOOKUP(R862,Dados!$X$2:$Y$5,2,0)),VLOOKUP(D862,Dados!$X$7:$Y$33,2,0),VLOOKUP(R862,Dados!$X$2:$Y$5,2,0)),"")</f>
        <v/>
      </c>
      <c r="AZ862" s="52" t="str">
        <f aca="false">IF(C862="","",IF(AND(Y862="CONSUMO",AC862="NÃO")*OR(AG862="-",AG862="BIT"),IF(E862&lt;&gt;"",(AI862-(P862+L862-N862+Q862)*AY862)/0.83),""))</f>
        <v/>
      </c>
      <c r="BA862" s="51" t="str">
        <f aca="false">IF(AZ862="","",AZ862*0.17-((P862+L862-N862+Q862)*AY862))</f>
        <v/>
      </c>
      <c r="BB862" s="51" t="str">
        <f aca="false">IF(AND(Y862="CONSUMO",AG862="ANEXO I",AY862&gt;4%),(AI862-(P862+L862-N862+Q862)*0.0514)/0.83*(0.5177)*(0.17)-AI862*0.0514,IF(AND(Y862="CONSUMO",AG862="ANEXO II",AY862&gt;4%),(AI862-(P862+L862-N862+Q862)*0.041)/0.83*(0.3295)*(0.17)-AI862*0.041,IF(AND(Y862="CONSUMO",AG862="ANEXO I",AY862=4%),(AI862-(P862+L862-N862+Q862)*0.04)/0.83*(0.5177)*(0.17)-AI862*0.04,IF(AND(Y862="CONSUMO",AG862="ANEXO II",AY862=4%),(AI862-(P862+L862-N862+Q862)*0.04)/0.83*(0.3295)*(0.17)-AI862*0.04,""))))</f>
        <v/>
      </c>
      <c r="BC862" s="51" t="str">
        <f aca="false">IF(C862="","",IF(AND(Y862="CONSUMO",AC862="SIM")*OR(AG862="-",AG862="BIT"),IF(E862&lt;&gt;"",(AI862-(P862+L862-N862+Q862)*AY862)/0.83),""))</f>
        <v/>
      </c>
      <c r="BD862" s="51" t="str">
        <f aca="false">IF(BC862="","",BC862*0.17)</f>
        <v/>
      </c>
      <c r="BE862" s="51" t="str">
        <f aca="false">IF(I862=6908,0,IF(BC862="","",BD862-((P862+L862-N862+Q862)*AY862)))</f>
        <v/>
      </c>
      <c r="BF862" s="53" t="str">
        <f aca="false">IF(B862="","",IF(OR(B862="",E862="Regime Normal"),0,(AI862-Q862)*VLOOKUP(R862,Dados!$X$98:$Y$108,2,0)))</f>
        <v/>
      </c>
      <c r="BG862" s="54" t="str">
        <f aca="false">IFERROR(VLOOKUP(I862,Dados!$AC$27:$AD$43,2,0),IF(B862="","",IF(D862&lt;&gt;"MT",IF(AND(AC862="SIM",Y862="Revenda"),"2403",IF(AND(AC862="SIM",Y862="Consumo"),"2407",IF(AND(AC862="NÃO",Y862="Revenda"),"2102",IF(AND(AC862="NÃO",Y862="Consumo"),"2556",)))),REPLACE(I862,1,1,1))))</f>
        <v/>
      </c>
    </row>
    <row r="863" customFormat="false" ht="12.8" hidden="false" customHeight="true" outlineLevel="0" collapsed="false">
      <c r="Y863" s="45"/>
      <c r="Z863" s="46" t="str">
        <f aca="false">IF(B863="","",(IFERROR(VLOOKUP(H863,Dados!A$3:B$15000,2,0),"Não Encontrado")))</f>
        <v/>
      </c>
      <c r="AA863" s="46" t="str">
        <f aca="false">IF(B863="","",(IFERROR(VLOOKUP(G863,Dados!C$3:E$15000,3,0),"Não Encontrado")))</f>
        <v/>
      </c>
      <c r="AB863" s="46" t="str">
        <f aca="false">IFERROR(IF(Z863&lt;&gt;"Não Encontrado",Z863,IF(AA863&lt;&gt;"Não Encontrado",AA863,"")),"")</f>
        <v/>
      </c>
      <c r="AC863" s="45" t="str">
        <f aca="false">IF(B863="","",IF(AB863="","NÃO","SIM"))</f>
        <v/>
      </c>
      <c r="AD863" s="45" t="str">
        <f aca="false">IFERROR(VLOOKUP(G863,Dados!$P$3:$R$500,3,0),"")</f>
        <v/>
      </c>
      <c r="AE863" s="45" t="str">
        <f aca="false">IFERROR(VLOOKUP(G863,Dados!$K$3:$L$500,2,0),"")</f>
        <v/>
      </c>
      <c r="AF863" s="45" t="str">
        <f aca="false">IFERROR(VLOOKUP(G863,Dados!$M$3:$N$500,2,0),"")</f>
        <v/>
      </c>
      <c r="AG863" s="45" t="str">
        <f aca="false">IF(F863="","",IF(AND(AD863="",AE863="",AF863=""),"-",IF(AND(AD863="BIT",AE863="",AF863=""),"BIT",IF(AND(AE863="ANEXO I",AD863="",AF863=""),"ANEXO I",IF(AND(AF863="ANEXO II",AD863="",AE863=""),"ANEXO II","Escolher")))))</f>
        <v/>
      </c>
      <c r="AH863" s="45" t="str">
        <f aca="false">IF(AG863&lt;&gt;"Pneus","",IFERROR(VLOOKUP(R863,Dados!$X$2:$Z$5,3,0)*(AI863-Q863),VLOOKUP(D863,Dados!$X$7:$Z$33,3,0)*(AI863-Q863)))</f>
        <v/>
      </c>
      <c r="AI863" s="47" t="str">
        <f aca="false">IF(B863="","",P863+Q863+O863+M863+L863-N863)</f>
        <v/>
      </c>
      <c r="AJ863" s="48" t="str">
        <f aca="false">IFERROR(IF(AND(AC863="SIM",AG863="-",Y863="REVENDA"),(AB863/1+1)*AI863,IF(AND(AC863="SIM",AG863="Pneus",Y863="REVENDA"),(AB863/1+1)*(AI863-AH863),"")),"")</f>
        <v/>
      </c>
      <c r="AK863" s="48" t="str">
        <f aca="false">IF(AJ863="","",AJ863*17%)</f>
        <v/>
      </c>
      <c r="AL863" s="48" t="str">
        <f aca="false">IFERROR(IF(AC863="NÃO","",IF(AK863="","",IF(E863="Simples Nacional",BF863,IF(T863=0.12,U863*0.5833337002,IF(T863=0,AI863*0.07,U863))))),"")</f>
        <v/>
      </c>
      <c r="AM863" s="47" t="str">
        <f aca="false">IFERROR(IF(AC863="NÃO","",IF(OR(AG863="-",AG863="Pneus"),AK863-AL863,"")),"")</f>
        <v/>
      </c>
      <c r="AN863" s="48" t="str">
        <f aca="false">IF(AND(Y863="REVENDA",AC863="SIM",AG863="BIT"),((AB863/1+1)*AI863)*0.4117,"")</f>
        <v/>
      </c>
      <c r="AO863" s="48" t="str">
        <f aca="false">IF(AN863="","",AN863*17%)</f>
        <v/>
      </c>
      <c r="AP863" s="49" t="str">
        <f aca="false">IF(AN863="","",IF(T863=0.12,(U863*0.4117)*0.4117,IF(T863=0,(AI863*0.07)*0.4117,U863*0.4117)))</f>
        <v/>
      </c>
      <c r="AQ863" s="47" t="str">
        <f aca="false">IF(AN863="","",AO863-AP863)</f>
        <v/>
      </c>
      <c r="AR863" s="50" t="str">
        <f aca="false">IFERROR(IF(AND(AC863="SIM",Y863="REVENDA",LEFT(AG863,5)="ANEXO")*OR(AE863="ANEXO I",AF863="ANEXO II"),VLOOKUP(H863,Dados!G:I,2,0),""),"INSERIR MVA")</f>
        <v/>
      </c>
      <c r="AS863" s="48" t="str">
        <f aca="false">IF(LEFT(AG863,5)="ANEXO",VLOOKUP(AG863,Dados!$X$111:$Z$112,2,0)*(AI863-Q863),"")</f>
        <v/>
      </c>
      <c r="AT863" s="48" t="str">
        <f aca="false">IFERROR(IF(AR863="","",(AI863*AR863)+AI863),"INSERIR MVA")</f>
        <v/>
      </c>
      <c r="AU863" s="48" t="str">
        <f aca="false">IF(AT863="","",IF(AY863=0.04,U863,AS863*AY863))</f>
        <v/>
      </c>
      <c r="AV863" s="47" t="str">
        <f aca="false">IFERROR(IF(AU863="","",(VLOOKUP(AG863,Dados!$X$111:$Z$112,3,0)*AT863*0.17)),"INSERIR MVA")</f>
        <v/>
      </c>
      <c r="AW863" s="47" t="str">
        <f aca="false">IFERROR(IF(AR863="","",AV863-AU863),"")</f>
        <v/>
      </c>
      <c r="AX863" s="51" t="str">
        <f aca="false">IFERROR(IF(AC863="NÃO","",IF(AM863&lt;&gt;"",AM863-W863,IF(AQ863&lt;&gt;"",AQ863-W863,IF(AW863&lt;&gt;"",AW863-W863,"")))),"")</f>
        <v/>
      </c>
      <c r="AY863" s="46" t="str">
        <f aca="false">IFERROR(IF(ISNA(VLOOKUP(R863,Dados!$X$2:$Y$5,2,0)),VLOOKUP(D863,Dados!$X$7:$Y$33,2,0),VLOOKUP(R863,Dados!$X$2:$Y$5,2,0)),"")</f>
        <v/>
      </c>
      <c r="AZ863" s="52" t="str">
        <f aca="false">IF(C863="","",IF(AND(Y863="CONSUMO",AC863="NÃO")*OR(AG863="-",AG863="BIT"),IF(E863&lt;&gt;"",(AI863-(P863+L863-N863+Q863)*AY863)/0.83),""))</f>
        <v/>
      </c>
      <c r="BA863" s="51" t="str">
        <f aca="false">IF(AZ863="","",AZ863*0.17-((P863+L863-N863+Q863)*AY863))</f>
        <v/>
      </c>
      <c r="BB863" s="51" t="str">
        <f aca="false">IF(AND(Y863="CONSUMO",AG863="ANEXO I",AY863&gt;4%),(AI863-(P863+L863-N863+Q863)*0.0514)/0.83*(0.5177)*(0.17)-AI863*0.0514,IF(AND(Y863="CONSUMO",AG863="ANEXO II",AY863&gt;4%),(AI863-(P863+L863-N863+Q863)*0.041)/0.83*(0.3295)*(0.17)-AI863*0.041,IF(AND(Y863="CONSUMO",AG863="ANEXO I",AY863=4%),(AI863-(P863+L863-N863+Q863)*0.04)/0.83*(0.5177)*(0.17)-AI863*0.04,IF(AND(Y863="CONSUMO",AG863="ANEXO II",AY863=4%),(AI863-(P863+L863-N863+Q863)*0.04)/0.83*(0.3295)*(0.17)-AI863*0.04,""))))</f>
        <v/>
      </c>
      <c r="BC863" s="51" t="str">
        <f aca="false">IF(C863="","",IF(AND(Y863="CONSUMO",AC863="SIM")*OR(AG863="-",AG863="BIT"),IF(E863&lt;&gt;"",(AI863-(P863+L863-N863+Q863)*AY863)/0.83),""))</f>
        <v/>
      </c>
      <c r="BD863" s="51" t="str">
        <f aca="false">IF(BC863="","",BC863*0.17)</f>
        <v/>
      </c>
      <c r="BE863" s="51" t="str">
        <f aca="false">IF(I863=6908,0,IF(BC863="","",BD863-((P863+L863-N863+Q863)*AY863)))</f>
        <v/>
      </c>
      <c r="BF863" s="53" t="str">
        <f aca="false">IF(B863="","",IF(OR(B863="",E863="Regime Normal"),0,(AI863-Q863)*VLOOKUP(R863,Dados!$X$98:$Y$108,2,0)))</f>
        <v/>
      </c>
      <c r="BG863" s="54" t="str">
        <f aca="false">IFERROR(VLOOKUP(I863,Dados!$AC$27:$AD$43,2,0),IF(B863="","",IF(D863&lt;&gt;"MT",IF(AND(AC863="SIM",Y863="Revenda"),"2403",IF(AND(AC863="SIM",Y863="Consumo"),"2407",IF(AND(AC863="NÃO",Y863="Revenda"),"2102",IF(AND(AC863="NÃO",Y863="Consumo"),"2556",)))),REPLACE(I863,1,1,1))))</f>
        <v/>
      </c>
    </row>
    <row r="864" customFormat="false" ht="12.8" hidden="false" customHeight="true" outlineLevel="0" collapsed="false">
      <c r="Y864" s="45"/>
      <c r="Z864" s="46" t="str">
        <f aca="false">IF(B864="","",(IFERROR(VLOOKUP(H864,Dados!A$3:B$15000,2,0),"Não Encontrado")))</f>
        <v/>
      </c>
      <c r="AA864" s="46" t="str">
        <f aca="false">IF(B864="","",(IFERROR(VLOOKUP(G864,Dados!C$3:E$15000,3,0),"Não Encontrado")))</f>
        <v/>
      </c>
      <c r="AB864" s="46" t="str">
        <f aca="false">IFERROR(IF(Z864&lt;&gt;"Não Encontrado",Z864,IF(AA864&lt;&gt;"Não Encontrado",AA864,"")),"")</f>
        <v/>
      </c>
      <c r="AC864" s="45" t="str">
        <f aca="false">IF(B864="","",IF(AB864="","NÃO","SIM"))</f>
        <v/>
      </c>
      <c r="AD864" s="45" t="str">
        <f aca="false">IFERROR(VLOOKUP(G864,Dados!$P$3:$R$500,3,0),"")</f>
        <v/>
      </c>
      <c r="AE864" s="45" t="str">
        <f aca="false">IFERROR(VLOOKUP(G864,Dados!$K$3:$L$500,2,0),"")</f>
        <v/>
      </c>
      <c r="AF864" s="45" t="str">
        <f aca="false">IFERROR(VLOOKUP(G864,Dados!$M$3:$N$500,2,0),"")</f>
        <v/>
      </c>
      <c r="AG864" s="45" t="str">
        <f aca="false">IF(F864="","",IF(AND(AD864="",AE864="",AF864=""),"-",IF(AND(AD864="BIT",AE864="",AF864=""),"BIT",IF(AND(AE864="ANEXO I",AD864="",AF864=""),"ANEXO I",IF(AND(AF864="ANEXO II",AD864="",AE864=""),"ANEXO II","Escolher")))))</f>
        <v/>
      </c>
      <c r="AH864" s="45" t="str">
        <f aca="false">IF(AG864&lt;&gt;"Pneus","",IFERROR(VLOOKUP(R864,Dados!$X$2:$Z$5,3,0)*(AI864-Q864),VLOOKUP(D864,Dados!$X$7:$Z$33,3,0)*(AI864-Q864)))</f>
        <v/>
      </c>
      <c r="AI864" s="47" t="str">
        <f aca="false">IF(B864="","",P864+Q864+O864+M864+L864-N864)</f>
        <v/>
      </c>
      <c r="AJ864" s="48" t="str">
        <f aca="false">IFERROR(IF(AND(AC864="SIM",AG864="-",Y864="REVENDA"),(AB864/1+1)*AI864,IF(AND(AC864="SIM",AG864="Pneus",Y864="REVENDA"),(AB864/1+1)*(AI864-AH864),"")),"")</f>
        <v/>
      </c>
      <c r="AK864" s="48" t="str">
        <f aca="false">IF(AJ864="","",AJ864*17%)</f>
        <v/>
      </c>
      <c r="AL864" s="48" t="str">
        <f aca="false">IFERROR(IF(AC864="NÃO","",IF(AK864="","",IF(E864="Simples Nacional",BF864,IF(T864=0.12,U864*0.5833337002,IF(T864=0,AI864*0.07,U864))))),"")</f>
        <v/>
      </c>
      <c r="AM864" s="47" t="str">
        <f aca="false">IFERROR(IF(AC864="NÃO","",IF(OR(AG864="-",AG864="Pneus"),AK864-AL864,"")),"")</f>
        <v/>
      </c>
      <c r="AN864" s="48" t="str">
        <f aca="false">IF(AND(Y864="REVENDA",AC864="SIM",AG864="BIT"),((AB864/1+1)*AI864)*0.4117,"")</f>
        <v/>
      </c>
      <c r="AO864" s="48" t="str">
        <f aca="false">IF(AN864="","",AN864*17%)</f>
        <v/>
      </c>
      <c r="AP864" s="49" t="str">
        <f aca="false">IF(AN864="","",IF(T864=0.12,(U864*0.4117)*0.4117,IF(T864=0,(AI864*0.07)*0.4117,U864*0.4117)))</f>
        <v/>
      </c>
      <c r="AQ864" s="47" t="str">
        <f aca="false">IF(AN864="","",AO864-AP864)</f>
        <v/>
      </c>
      <c r="AR864" s="50" t="str">
        <f aca="false">IFERROR(IF(AND(AC864="SIM",Y864="REVENDA",LEFT(AG864,5)="ANEXO")*OR(AE864="ANEXO I",AF864="ANEXO II"),VLOOKUP(H864,Dados!G:I,2,0),""),"INSERIR MVA")</f>
        <v/>
      </c>
      <c r="AS864" s="48" t="str">
        <f aca="false">IF(LEFT(AG864,5)="ANEXO",VLOOKUP(AG864,Dados!$X$111:$Z$112,2,0)*(AI864-Q864),"")</f>
        <v/>
      </c>
      <c r="AT864" s="48" t="str">
        <f aca="false">IFERROR(IF(AR864="","",(AI864*AR864)+AI864),"INSERIR MVA")</f>
        <v/>
      </c>
      <c r="AU864" s="48" t="str">
        <f aca="false">IF(AT864="","",IF(AY864=0.04,U864,AS864*AY864))</f>
        <v/>
      </c>
      <c r="AV864" s="47" t="str">
        <f aca="false">IFERROR(IF(AU864="","",(VLOOKUP(AG864,Dados!$X$111:$Z$112,3,0)*AT864*0.17)),"INSERIR MVA")</f>
        <v/>
      </c>
      <c r="AW864" s="47" t="str">
        <f aca="false">IFERROR(IF(AR864="","",AV864-AU864),"")</f>
        <v/>
      </c>
      <c r="AX864" s="51" t="str">
        <f aca="false">IFERROR(IF(AC864="NÃO","",IF(AM864&lt;&gt;"",AM864-W864,IF(AQ864&lt;&gt;"",AQ864-W864,IF(AW864&lt;&gt;"",AW864-W864,"")))),"")</f>
        <v/>
      </c>
      <c r="AY864" s="46" t="str">
        <f aca="false">IFERROR(IF(ISNA(VLOOKUP(R864,Dados!$X$2:$Y$5,2,0)),VLOOKUP(D864,Dados!$X$7:$Y$33,2,0),VLOOKUP(R864,Dados!$X$2:$Y$5,2,0)),"")</f>
        <v/>
      </c>
      <c r="AZ864" s="52" t="str">
        <f aca="false">IF(C864="","",IF(AND(Y864="CONSUMO",AC864="NÃO")*OR(AG864="-",AG864="BIT"),IF(E864&lt;&gt;"",(AI864-(P864+L864-N864+Q864)*AY864)/0.83),""))</f>
        <v/>
      </c>
      <c r="BA864" s="51" t="str">
        <f aca="false">IF(AZ864="","",AZ864*0.17-((P864+L864-N864+Q864)*AY864))</f>
        <v/>
      </c>
      <c r="BB864" s="51" t="str">
        <f aca="false">IF(AND(Y864="CONSUMO",AG864="ANEXO I",AY864&gt;4%),(AI864-(P864+L864-N864+Q864)*0.0514)/0.83*(0.5177)*(0.17)-AI864*0.0514,IF(AND(Y864="CONSUMO",AG864="ANEXO II",AY864&gt;4%),(AI864-(P864+L864-N864+Q864)*0.041)/0.83*(0.3295)*(0.17)-AI864*0.041,IF(AND(Y864="CONSUMO",AG864="ANEXO I",AY864=4%),(AI864-(P864+L864-N864+Q864)*0.04)/0.83*(0.5177)*(0.17)-AI864*0.04,IF(AND(Y864="CONSUMO",AG864="ANEXO II",AY864=4%),(AI864-(P864+L864-N864+Q864)*0.04)/0.83*(0.3295)*(0.17)-AI864*0.04,""))))</f>
        <v/>
      </c>
      <c r="BC864" s="51" t="str">
        <f aca="false">IF(C864="","",IF(AND(Y864="CONSUMO",AC864="SIM")*OR(AG864="-",AG864="BIT"),IF(E864&lt;&gt;"",(AI864-(P864+L864-N864+Q864)*AY864)/0.83),""))</f>
        <v/>
      </c>
      <c r="BD864" s="51" t="str">
        <f aca="false">IF(BC864="","",BC864*0.17)</f>
        <v/>
      </c>
      <c r="BE864" s="51" t="str">
        <f aca="false">IF(I864=6908,0,IF(BC864="","",BD864-((P864+L864-N864+Q864)*AY864)))</f>
        <v/>
      </c>
      <c r="BF864" s="53" t="str">
        <f aca="false">IF(B864="","",IF(OR(B864="",E864="Regime Normal"),0,(AI864-Q864)*VLOOKUP(R864,Dados!$X$98:$Y$108,2,0)))</f>
        <v/>
      </c>
      <c r="BG864" s="54" t="str">
        <f aca="false">IFERROR(VLOOKUP(I864,Dados!$AC$27:$AD$43,2,0),IF(B864="","",IF(D864&lt;&gt;"MT",IF(AND(AC864="SIM",Y864="Revenda"),"2403",IF(AND(AC864="SIM",Y864="Consumo"),"2407",IF(AND(AC864="NÃO",Y864="Revenda"),"2102",IF(AND(AC864="NÃO",Y864="Consumo"),"2556",)))),REPLACE(I864,1,1,1))))</f>
        <v/>
      </c>
    </row>
    <row r="865" customFormat="false" ht="12.8" hidden="false" customHeight="true" outlineLevel="0" collapsed="false">
      <c r="Y865" s="45"/>
      <c r="Z865" s="46" t="str">
        <f aca="false">IF(B865="","",(IFERROR(VLOOKUP(H865,Dados!A$3:B$15000,2,0),"Não Encontrado")))</f>
        <v/>
      </c>
      <c r="AA865" s="46" t="str">
        <f aca="false">IF(B865="","",(IFERROR(VLOOKUP(G865,Dados!C$3:E$15000,3,0),"Não Encontrado")))</f>
        <v/>
      </c>
      <c r="AB865" s="46" t="str">
        <f aca="false">IFERROR(IF(Z865&lt;&gt;"Não Encontrado",Z865,IF(AA865&lt;&gt;"Não Encontrado",AA865,"")),"")</f>
        <v/>
      </c>
      <c r="AC865" s="45" t="str">
        <f aca="false">IF(B865="","",IF(AB865="","NÃO","SIM"))</f>
        <v/>
      </c>
      <c r="AD865" s="45" t="str">
        <f aca="false">IFERROR(VLOOKUP(G865,Dados!$P$3:$R$500,3,0),"")</f>
        <v/>
      </c>
      <c r="AE865" s="45" t="str">
        <f aca="false">IFERROR(VLOOKUP(G865,Dados!$K$3:$L$500,2,0),"")</f>
        <v/>
      </c>
      <c r="AF865" s="45" t="str">
        <f aca="false">IFERROR(VLOOKUP(G865,Dados!$M$3:$N$500,2,0),"")</f>
        <v/>
      </c>
      <c r="AG865" s="45" t="str">
        <f aca="false">IF(F865="","",IF(AND(AD865="",AE865="",AF865=""),"-",IF(AND(AD865="BIT",AE865="",AF865=""),"BIT",IF(AND(AE865="ANEXO I",AD865="",AF865=""),"ANEXO I",IF(AND(AF865="ANEXO II",AD865="",AE865=""),"ANEXO II","Escolher")))))</f>
        <v/>
      </c>
      <c r="AH865" s="45" t="str">
        <f aca="false">IF(AG865&lt;&gt;"Pneus","",IFERROR(VLOOKUP(R865,Dados!$X$2:$Z$5,3,0)*(AI865-Q865),VLOOKUP(D865,Dados!$X$7:$Z$33,3,0)*(AI865-Q865)))</f>
        <v/>
      </c>
      <c r="AI865" s="47" t="str">
        <f aca="false">IF(B865="","",P865+Q865+O865+M865+L865-N865)</f>
        <v/>
      </c>
      <c r="AJ865" s="48" t="str">
        <f aca="false">IFERROR(IF(AND(AC865="SIM",AG865="-",Y865="REVENDA"),(AB865/1+1)*AI865,IF(AND(AC865="SIM",AG865="Pneus",Y865="REVENDA"),(AB865/1+1)*(AI865-AH865),"")),"")</f>
        <v/>
      </c>
      <c r="AK865" s="48" t="str">
        <f aca="false">IF(AJ865="","",AJ865*17%)</f>
        <v/>
      </c>
      <c r="AL865" s="48" t="str">
        <f aca="false">IFERROR(IF(AC865="NÃO","",IF(AK865="","",IF(E865="Simples Nacional",BF865,IF(T865=0.12,U865*0.5833337002,IF(T865=0,AI865*0.07,U865))))),"")</f>
        <v/>
      </c>
      <c r="AM865" s="47" t="str">
        <f aca="false">IFERROR(IF(AC865="NÃO","",IF(OR(AG865="-",AG865="Pneus"),AK865-AL865,"")),"")</f>
        <v/>
      </c>
      <c r="AN865" s="48" t="str">
        <f aca="false">IF(AND(Y865="REVENDA",AC865="SIM",AG865="BIT"),((AB865/1+1)*AI865)*0.4117,"")</f>
        <v/>
      </c>
      <c r="AO865" s="48" t="str">
        <f aca="false">IF(AN865="","",AN865*17%)</f>
        <v/>
      </c>
      <c r="AP865" s="49" t="str">
        <f aca="false">IF(AN865="","",IF(T865=0.12,(U865*0.4117)*0.4117,IF(T865=0,(AI865*0.07)*0.4117,U865*0.4117)))</f>
        <v/>
      </c>
      <c r="AQ865" s="47" t="str">
        <f aca="false">IF(AN865="","",AO865-AP865)</f>
        <v/>
      </c>
      <c r="AR865" s="50" t="str">
        <f aca="false">IFERROR(IF(AND(AC865="SIM",Y865="REVENDA",LEFT(AG865,5)="ANEXO")*OR(AE865="ANEXO I",AF865="ANEXO II"),VLOOKUP(H865,Dados!G:I,2,0),""),"INSERIR MVA")</f>
        <v/>
      </c>
      <c r="AS865" s="48" t="str">
        <f aca="false">IF(LEFT(AG865,5)="ANEXO",VLOOKUP(AG865,Dados!$X$111:$Z$112,2,0)*(AI865-Q865),"")</f>
        <v/>
      </c>
      <c r="AT865" s="48" t="str">
        <f aca="false">IFERROR(IF(AR865="","",(AI865*AR865)+AI865),"INSERIR MVA")</f>
        <v/>
      </c>
      <c r="AU865" s="48" t="str">
        <f aca="false">IF(AT865="","",IF(AY865=0.04,U865,AS865*AY865))</f>
        <v/>
      </c>
      <c r="AV865" s="47" t="str">
        <f aca="false">IFERROR(IF(AU865="","",(VLOOKUP(AG865,Dados!$X$111:$Z$112,3,0)*AT865*0.17)),"INSERIR MVA")</f>
        <v/>
      </c>
      <c r="AW865" s="47" t="str">
        <f aca="false">IFERROR(IF(AR865="","",AV865-AU865),"")</f>
        <v/>
      </c>
      <c r="AX865" s="51" t="str">
        <f aca="false">IFERROR(IF(AC865="NÃO","",IF(AM865&lt;&gt;"",AM865-W865,IF(AQ865&lt;&gt;"",AQ865-W865,IF(AW865&lt;&gt;"",AW865-W865,"")))),"")</f>
        <v/>
      </c>
      <c r="AY865" s="46" t="str">
        <f aca="false">IFERROR(IF(ISNA(VLOOKUP(R865,Dados!$X$2:$Y$5,2,0)),VLOOKUP(D865,Dados!$X$7:$Y$33,2,0),VLOOKUP(R865,Dados!$X$2:$Y$5,2,0)),"")</f>
        <v/>
      </c>
      <c r="AZ865" s="52" t="str">
        <f aca="false">IF(C865="","",IF(AND(Y865="CONSUMO",AC865="NÃO")*OR(AG865="-",AG865="BIT"),IF(E865&lt;&gt;"",(AI865-(P865+L865-N865+Q865)*AY865)/0.83),""))</f>
        <v/>
      </c>
      <c r="BA865" s="51" t="str">
        <f aca="false">IF(AZ865="","",AZ865*0.17-((P865+L865-N865+Q865)*AY865))</f>
        <v/>
      </c>
      <c r="BB865" s="51" t="str">
        <f aca="false">IF(AND(Y865="CONSUMO",AG865="ANEXO I",AY865&gt;4%),(AI865-(P865+L865-N865+Q865)*0.0514)/0.83*(0.5177)*(0.17)-AI865*0.0514,IF(AND(Y865="CONSUMO",AG865="ANEXO II",AY865&gt;4%),(AI865-(P865+L865-N865+Q865)*0.041)/0.83*(0.3295)*(0.17)-AI865*0.041,IF(AND(Y865="CONSUMO",AG865="ANEXO I",AY865=4%),(AI865-(P865+L865-N865+Q865)*0.04)/0.83*(0.5177)*(0.17)-AI865*0.04,IF(AND(Y865="CONSUMO",AG865="ANEXO II",AY865=4%),(AI865-(P865+L865-N865+Q865)*0.04)/0.83*(0.3295)*(0.17)-AI865*0.04,""))))</f>
        <v/>
      </c>
      <c r="BC865" s="51" t="str">
        <f aca="false">IF(C865="","",IF(AND(Y865="CONSUMO",AC865="SIM")*OR(AG865="-",AG865="BIT"),IF(E865&lt;&gt;"",(AI865-(P865+L865-N865+Q865)*AY865)/0.83),""))</f>
        <v/>
      </c>
      <c r="BD865" s="51" t="str">
        <f aca="false">IF(BC865="","",BC865*0.17)</f>
        <v/>
      </c>
      <c r="BE865" s="51" t="str">
        <f aca="false">IF(I865=6908,0,IF(BC865="","",BD865-((P865+L865-N865+Q865)*AY865)))</f>
        <v/>
      </c>
      <c r="BF865" s="53" t="str">
        <f aca="false">IF(B865="","",IF(OR(B865="",E865="Regime Normal"),0,(AI865-Q865)*VLOOKUP(R865,Dados!$X$98:$Y$108,2,0)))</f>
        <v/>
      </c>
      <c r="BG865" s="54" t="str">
        <f aca="false">IFERROR(VLOOKUP(I865,Dados!$AC$27:$AD$43,2,0),IF(B865="","",IF(D865&lt;&gt;"MT",IF(AND(AC865="SIM",Y865="Revenda"),"2403",IF(AND(AC865="SIM",Y865="Consumo"),"2407",IF(AND(AC865="NÃO",Y865="Revenda"),"2102",IF(AND(AC865="NÃO",Y865="Consumo"),"2556",)))),REPLACE(I865,1,1,1))))</f>
        <v/>
      </c>
    </row>
    <row r="866" customFormat="false" ht="12.8" hidden="false" customHeight="true" outlineLevel="0" collapsed="false">
      <c r="Y866" s="45"/>
      <c r="Z866" s="46" t="str">
        <f aca="false">IF(B866="","",(IFERROR(VLOOKUP(H866,Dados!A$3:B$15000,2,0),"Não Encontrado")))</f>
        <v/>
      </c>
      <c r="AA866" s="46" t="str">
        <f aca="false">IF(B866="","",(IFERROR(VLOOKUP(G866,Dados!C$3:E$15000,3,0),"Não Encontrado")))</f>
        <v/>
      </c>
      <c r="AB866" s="46" t="str">
        <f aca="false">IFERROR(IF(Z866&lt;&gt;"Não Encontrado",Z866,IF(AA866&lt;&gt;"Não Encontrado",AA866,"")),"")</f>
        <v/>
      </c>
      <c r="AC866" s="45" t="str">
        <f aca="false">IF(B866="","",IF(AB866="","NÃO","SIM"))</f>
        <v/>
      </c>
      <c r="AD866" s="45" t="str">
        <f aca="false">IFERROR(VLOOKUP(G866,Dados!$P$3:$R$500,3,0),"")</f>
        <v/>
      </c>
      <c r="AE866" s="45" t="str">
        <f aca="false">IFERROR(VLOOKUP(G866,Dados!$K$3:$L$500,2,0),"")</f>
        <v/>
      </c>
      <c r="AF866" s="45" t="str">
        <f aca="false">IFERROR(VLOOKUP(G866,Dados!$M$3:$N$500,2,0),"")</f>
        <v/>
      </c>
      <c r="AG866" s="45" t="str">
        <f aca="false">IF(F866="","",IF(AND(AD866="",AE866="",AF866=""),"-",IF(AND(AD866="BIT",AE866="",AF866=""),"BIT",IF(AND(AE866="ANEXO I",AD866="",AF866=""),"ANEXO I",IF(AND(AF866="ANEXO II",AD866="",AE866=""),"ANEXO II","Escolher")))))</f>
        <v/>
      </c>
      <c r="AH866" s="45" t="str">
        <f aca="false">IF(AG866&lt;&gt;"Pneus","",IFERROR(VLOOKUP(R866,Dados!$X$2:$Z$5,3,0)*(AI866-Q866),VLOOKUP(D866,Dados!$X$7:$Z$33,3,0)*(AI866-Q866)))</f>
        <v/>
      </c>
      <c r="AI866" s="47" t="str">
        <f aca="false">IF(B866="","",P866+Q866+O866+M866+L866-N866)</f>
        <v/>
      </c>
      <c r="AJ866" s="48" t="str">
        <f aca="false">IFERROR(IF(AND(AC866="SIM",AG866="-",Y866="REVENDA"),(AB866/1+1)*AI866,IF(AND(AC866="SIM",AG866="Pneus",Y866="REVENDA"),(AB866/1+1)*(AI866-AH866),"")),"")</f>
        <v/>
      </c>
      <c r="AK866" s="48" t="str">
        <f aca="false">IF(AJ866="","",AJ866*17%)</f>
        <v/>
      </c>
      <c r="AL866" s="48" t="str">
        <f aca="false">IFERROR(IF(AC866="NÃO","",IF(AK866="","",IF(E866="Simples Nacional",BF866,IF(T866=0.12,U866*0.5833337002,IF(T866=0,AI866*0.07,U866))))),"")</f>
        <v/>
      </c>
      <c r="AM866" s="47" t="str">
        <f aca="false">IFERROR(IF(AC866="NÃO","",IF(OR(AG866="-",AG866="Pneus"),AK866-AL866,"")),"")</f>
        <v/>
      </c>
      <c r="AN866" s="48" t="str">
        <f aca="false">IF(AND(Y866="REVENDA",AC866="SIM",AG866="BIT"),((AB866/1+1)*AI866)*0.4117,"")</f>
        <v/>
      </c>
      <c r="AO866" s="48" t="str">
        <f aca="false">IF(AN866="","",AN866*17%)</f>
        <v/>
      </c>
      <c r="AP866" s="49" t="str">
        <f aca="false">IF(AN866="","",IF(T866=0.12,(U866*0.4117)*0.4117,IF(T866=0,(AI866*0.07)*0.4117,U866*0.4117)))</f>
        <v/>
      </c>
      <c r="AQ866" s="47" t="str">
        <f aca="false">IF(AN866="","",AO866-AP866)</f>
        <v/>
      </c>
      <c r="AR866" s="50" t="str">
        <f aca="false">IFERROR(IF(AND(AC866="SIM",Y866="REVENDA",LEFT(AG866,5)="ANEXO")*OR(AE866="ANEXO I",AF866="ANEXO II"),VLOOKUP(H866,Dados!G:I,2,0),""),"INSERIR MVA")</f>
        <v/>
      </c>
      <c r="AS866" s="48" t="str">
        <f aca="false">IF(LEFT(AG866,5)="ANEXO",VLOOKUP(AG866,Dados!$X$111:$Z$112,2,0)*(AI866-Q866),"")</f>
        <v/>
      </c>
      <c r="AT866" s="48" t="str">
        <f aca="false">IFERROR(IF(AR866="","",(AI866*AR866)+AI866),"INSERIR MVA")</f>
        <v/>
      </c>
      <c r="AU866" s="48" t="str">
        <f aca="false">IF(AT866="","",IF(AY866=0.04,U866,AS866*AY866))</f>
        <v/>
      </c>
      <c r="AV866" s="47" t="str">
        <f aca="false">IFERROR(IF(AU866="","",(VLOOKUP(AG866,Dados!$X$111:$Z$112,3,0)*AT866*0.17)),"INSERIR MVA")</f>
        <v/>
      </c>
      <c r="AW866" s="47" t="str">
        <f aca="false">IFERROR(IF(AR866="","",AV866-AU866),"")</f>
        <v/>
      </c>
      <c r="AX866" s="51" t="str">
        <f aca="false">IFERROR(IF(AC866="NÃO","",IF(AM866&lt;&gt;"",AM866-W866,IF(AQ866&lt;&gt;"",AQ866-W866,IF(AW866&lt;&gt;"",AW866-W866,"")))),"")</f>
        <v/>
      </c>
      <c r="AY866" s="46" t="str">
        <f aca="false">IFERROR(IF(ISNA(VLOOKUP(R866,Dados!$X$2:$Y$5,2,0)),VLOOKUP(D866,Dados!$X$7:$Y$33,2,0),VLOOKUP(R866,Dados!$X$2:$Y$5,2,0)),"")</f>
        <v/>
      </c>
      <c r="AZ866" s="52" t="str">
        <f aca="false">IF(C866="","",IF(AND(Y866="CONSUMO",AC866="NÃO")*OR(AG866="-",AG866="BIT"),IF(E866&lt;&gt;"",(AI866-(P866+L866-N866+Q866)*AY866)/0.83),""))</f>
        <v/>
      </c>
      <c r="BA866" s="51" t="str">
        <f aca="false">IF(AZ866="","",AZ866*0.17-((P866+L866-N866+Q866)*AY866))</f>
        <v/>
      </c>
      <c r="BB866" s="51" t="str">
        <f aca="false">IF(AND(Y866="CONSUMO",AG866="ANEXO I",AY866&gt;4%),(AI866-(P866+L866-N866+Q866)*0.0514)/0.83*(0.5177)*(0.17)-AI866*0.0514,IF(AND(Y866="CONSUMO",AG866="ANEXO II",AY866&gt;4%),(AI866-(P866+L866-N866+Q866)*0.041)/0.83*(0.3295)*(0.17)-AI866*0.041,IF(AND(Y866="CONSUMO",AG866="ANEXO I",AY866=4%),(AI866-(P866+L866-N866+Q866)*0.04)/0.83*(0.5177)*(0.17)-AI866*0.04,IF(AND(Y866="CONSUMO",AG866="ANEXO II",AY866=4%),(AI866-(P866+L866-N866+Q866)*0.04)/0.83*(0.3295)*(0.17)-AI866*0.04,""))))</f>
        <v/>
      </c>
      <c r="BC866" s="51" t="str">
        <f aca="false">IF(C866="","",IF(AND(Y866="CONSUMO",AC866="SIM")*OR(AG866="-",AG866="BIT"),IF(E866&lt;&gt;"",(AI866-(P866+L866-N866+Q866)*AY866)/0.83),""))</f>
        <v/>
      </c>
      <c r="BD866" s="51" t="str">
        <f aca="false">IF(BC866="","",BC866*0.17)</f>
        <v/>
      </c>
      <c r="BE866" s="51" t="str">
        <f aca="false">IF(I866=6908,0,IF(BC866="","",BD866-((P866+L866-N866+Q866)*AY866)))</f>
        <v/>
      </c>
      <c r="BF866" s="53" t="str">
        <f aca="false">IF(B866="","",IF(OR(B866="",E866="Regime Normal"),0,(AI866-Q866)*VLOOKUP(R866,Dados!$X$98:$Y$108,2,0)))</f>
        <v/>
      </c>
      <c r="BG866" s="54" t="str">
        <f aca="false">IFERROR(VLOOKUP(I866,Dados!$AC$27:$AD$43,2,0),IF(B866="","",IF(D866&lt;&gt;"MT",IF(AND(AC866="SIM",Y866="Revenda"),"2403",IF(AND(AC866="SIM",Y866="Consumo"),"2407",IF(AND(AC866="NÃO",Y866="Revenda"),"2102",IF(AND(AC866="NÃO",Y866="Consumo"),"2556",)))),REPLACE(I866,1,1,1))))</f>
        <v/>
      </c>
    </row>
    <row r="867" customFormat="false" ht="12.8" hidden="false" customHeight="true" outlineLevel="0" collapsed="false">
      <c r="Y867" s="45"/>
      <c r="Z867" s="46" t="str">
        <f aca="false">IF(B867="","",(IFERROR(VLOOKUP(H867,Dados!A$3:B$15000,2,0),"Não Encontrado")))</f>
        <v/>
      </c>
      <c r="AA867" s="46" t="str">
        <f aca="false">IF(B867="","",(IFERROR(VLOOKUP(G867,Dados!C$3:E$15000,3,0),"Não Encontrado")))</f>
        <v/>
      </c>
      <c r="AB867" s="46" t="str">
        <f aca="false">IFERROR(IF(Z867&lt;&gt;"Não Encontrado",Z867,IF(AA867&lt;&gt;"Não Encontrado",AA867,"")),"")</f>
        <v/>
      </c>
      <c r="AC867" s="45" t="str">
        <f aca="false">IF(B867="","",IF(AB867="","NÃO","SIM"))</f>
        <v/>
      </c>
      <c r="AD867" s="45" t="str">
        <f aca="false">IFERROR(VLOOKUP(G867,Dados!$P$3:$R$500,3,0),"")</f>
        <v/>
      </c>
      <c r="AE867" s="45" t="str">
        <f aca="false">IFERROR(VLOOKUP(G867,Dados!$K$3:$L$500,2,0),"")</f>
        <v/>
      </c>
      <c r="AF867" s="45" t="str">
        <f aca="false">IFERROR(VLOOKUP(G867,Dados!$M$3:$N$500,2,0),"")</f>
        <v/>
      </c>
      <c r="AG867" s="45" t="str">
        <f aca="false">IF(F867="","",IF(AND(AD867="",AE867="",AF867=""),"-",IF(AND(AD867="BIT",AE867="",AF867=""),"BIT",IF(AND(AE867="ANEXO I",AD867="",AF867=""),"ANEXO I",IF(AND(AF867="ANEXO II",AD867="",AE867=""),"ANEXO II","Escolher")))))</f>
        <v/>
      </c>
      <c r="AH867" s="45" t="str">
        <f aca="false">IF(AG867&lt;&gt;"Pneus","",IFERROR(VLOOKUP(R867,Dados!$X$2:$Z$5,3,0)*(AI867-Q867),VLOOKUP(D867,Dados!$X$7:$Z$33,3,0)*(AI867-Q867)))</f>
        <v/>
      </c>
      <c r="AI867" s="47" t="str">
        <f aca="false">IF(B867="","",P867+Q867+O867+M867+L867-N867)</f>
        <v/>
      </c>
      <c r="AJ867" s="48" t="str">
        <f aca="false">IFERROR(IF(AND(AC867="SIM",AG867="-",Y867="REVENDA"),(AB867/1+1)*AI867,IF(AND(AC867="SIM",AG867="Pneus",Y867="REVENDA"),(AB867/1+1)*(AI867-AH867),"")),"")</f>
        <v/>
      </c>
      <c r="AK867" s="48" t="str">
        <f aca="false">IF(AJ867="","",AJ867*17%)</f>
        <v/>
      </c>
      <c r="AL867" s="48" t="str">
        <f aca="false">IFERROR(IF(AC867="NÃO","",IF(AK867="","",IF(E867="Simples Nacional",BF867,IF(T867=0.12,U867*0.5833337002,IF(T867=0,AI867*0.07,U867))))),"")</f>
        <v/>
      </c>
      <c r="AM867" s="47" t="str">
        <f aca="false">IFERROR(IF(AC867="NÃO","",IF(OR(AG867="-",AG867="Pneus"),AK867-AL867,"")),"")</f>
        <v/>
      </c>
      <c r="AN867" s="48" t="str">
        <f aca="false">IF(AND(Y867="REVENDA",AC867="SIM",AG867="BIT"),((AB867/1+1)*AI867)*0.4117,"")</f>
        <v/>
      </c>
      <c r="AO867" s="48" t="str">
        <f aca="false">IF(AN867="","",AN867*17%)</f>
        <v/>
      </c>
      <c r="AP867" s="49" t="str">
        <f aca="false">IF(AN867="","",IF(T867=0.12,(U867*0.4117)*0.4117,IF(T867=0,(AI867*0.07)*0.4117,U867*0.4117)))</f>
        <v/>
      </c>
      <c r="AQ867" s="47" t="str">
        <f aca="false">IF(AN867="","",AO867-AP867)</f>
        <v/>
      </c>
      <c r="AR867" s="50" t="str">
        <f aca="false">IFERROR(IF(AND(AC867="SIM",Y867="REVENDA",LEFT(AG867,5)="ANEXO")*OR(AE867="ANEXO I",AF867="ANEXO II"),VLOOKUP(H867,Dados!G:I,2,0),""),"INSERIR MVA")</f>
        <v/>
      </c>
      <c r="AS867" s="48" t="str">
        <f aca="false">IF(LEFT(AG867,5)="ANEXO",VLOOKUP(AG867,Dados!$X$111:$Z$112,2,0)*(AI867-Q867),"")</f>
        <v/>
      </c>
      <c r="AT867" s="48" t="str">
        <f aca="false">IFERROR(IF(AR867="","",(AI867*AR867)+AI867),"INSERIR MVA")</f>
        <v/>
      </c>
      <c r="AU867" s="48" t="str">
        <f aca="false">IF(AT867="","",IF(AY867=0.04,U867,AS867*AY867))</f>
        <v/>
      </c>
      <c r="AV867" s="47" t="str">
        <f aca="false">IFERROR(IF(AU867="","",(VLOOKUP(AG867,Dados!$X$111:$Z$112,3,0)*AT867*0.17)),"INSERIR MVA")</f>
        <v/>
      </c>
      <c r="AW867" s="47" t="str">
        <f aca="false">IFERROR(IF(AR867="","",AV867-AU867),"")</f>
        <v/>
      </c>
      <c r="AX867" s="51" t="str">
        <f aca="false">IFERROR(IF(AC867="NÃO","",IF(AM867&lt;&gt;"",AM867-W867,IF(AQ867&lt;&gt;"",AQ867-W867,IF(AW867&lt;&gt;"",AW867-W867,"")))),"")</f>
        <v/>
      </c>
      <c r="AY867" s="46" t="str">
        <f aca="false">IFERROR(IF(ISNA(VLOOKUP(R867,Dados!$X$2:$Y$5,2,0)),VLOOKUP(D867,Dados!$X$7:$Y$33,2,0),VLOOKUP(R867,Dados!$X$2:$Y$5,2,0)),"")</f>
        <v/>
      </c>
      <c r="AZ867" s="52" t="str">
        <f aca="false">IF(C867="","",IF(AND(Y867="CONSUMO",AC867="NÃO")*OR(AG867="-",AG867="BIT"),IF(E867&lt;&gt;"",(AI867-(P867+L867-N867+Q867)*AY867)/0.83),""))</f>
        <v/>
      </c>
      <c r="BA867" s="51" t="str">
        <f aca="false">IF(AZ867="","",AZ867*0.17-((P867+L867-N867+Q867)*AY867))</f>
        <v/>
      </c>
      <c r="BB867" s="51" t="str">
        <f aca="false">IF(AND(Y867="CONSUMO",AG867="ANEXO I",AY867&gt;4%),(AI867-(P867+L867-N867+Q867)*0.0514)/0.83*(0.5177)*(0.17)-AI867*0.0514,IF(AND(Y867="CONSUMO",AG867="ANEXO II",AY867&gt;4%),(AI867-(P867+L867-N867+Q867)*0.041)/0.83*(0.3295)*(0.17)-AI867*0.041,IF(AND(Y867="CONSUMO",AG867="ANEXO I",AY867=4%),(AI867-(P867+L867-N867+Q867)*0.04)/0.83*(0.5177)*(0.17)-AI867*0.04,IF(AND(Y867="CONSUMO",AG867="ANEXO II",AY867=4%),(AI867-(P867+L867-N867+Q867)*0.04)/0.83*(0.3295)*(0.17)-AI867*0.04,""))))</f>
        <v/>
      </c>
      <c r="BC867" s="51" t="str">
        <f aca="false">IF(C867="","",IF(AND(Y867="CONSUMO",AC867="SIM")*OR(AG867="-",AG867="BIT"),IF(E867&lt;&gt;"",(AI867-(P867+L867-N867+Q867)*AY867)/0.83),""))</f>
        <v/>
      </c>
      <c r="BD867" s="51" t="str">
        <f aca="false">IF(BC867="","",BC867*0.17)</f>
        <v/>
      </c>
      <c r="BE867" s="51" t="str">
        <f aca="false">IF(I867=6908,0,IF(BC867="","",BD867-((P867+L867-N867+Q867)*AY867)))</f>
        <v/>
      </c>
      <c r="BF867" s="53" t="str">
        <f aca="false">IF(B867="","",IF(OR(B867="",E867="Regime Normal"),0,(AI867-Q867)*VLOOKUP(R867,Dados!$X$98:$Y$108,2,0)))</f>
        <v/>
      </c>
      <c r="BG867" s="54" t="str">
        <f aca="false">IFERROR(VLOOKUP(I867,Dados!$AC$27:$AD$43,2,0),IF(B867="","",IF(D867&lt;&gt;"MT",IF(AND(AC867="SIM",Y867="Revenda"),"2403",IF(AND(AC867="SIM",Y867="Consumo"),"2407",IF(AND(AC867="NÃO",Y867="Revenda"),"2102",IF(AND(AC867="NÃO",Y867="Consumo"),"2556",)))),REPLACE(I867,1,1,1))))</f>
        <v/>
      </c>
    </row>
    <row r="868" customFormat="false" ht="12.8" hidden="false" customHeight="true" outlineLevel="0" collapsed="false">
      <c r="Y868" s="45"/>
      <c r="Z868" s="46" t="str">
        <f aca="false">IF(B868="","",(IFERROR(VLOOKUP(H868,Dados!A$3:B$15000,2,0),"Não Encontrado")))</f>
        <v/>
      </c>
      <c r="AA868" s="46" t="str">
        <f aca="false">IF(B868="","",(IFERROR(VLOOKUP(G868,Dados!C$3:E$15000,3,0),"Não Encontrado")))</f>
        <v/>
      </c>
      <c r="AB868" s="46" t="str">
        <f aca="false">IFERROR(IF(Z868&lt;&gt;"Não Encontrado",Z868,IF(AA868&lt;&gt;"Não Encontrado",AA868,"")),"")</f>
        <v/>
      </c>
      <c r="AC868" s="45" t="str">
        <f aca="false">IF(B868="","",IF(AB868="","NÃO","SIM"))</f>
        <v/>
      </c>
      <c r="AD868" s="45" t="str">
        <f aca="false">IFERROR(VLOOKUP(G868,Dados!$P$3:$R$500,3,0),"")</f>
        <v/>
      </c>
      <c r="AE868" s="45" t="str">
        <f aca="false">IFERROR(VLOOKUP(G868,Dados!$K$3:$L$500,2,0),"")</f>
        <v/>
      </c>
      <c r="AF868" s="45" t="str">
        <f aca="false">IFERROR(VLOOKUP(G868,Dados!$M$3:$N$500,2,0),"")</f>
        <v/>
      </c>
      <c r="AG868" s="45" t="str">
        <f aca="false">IF(F868="","",IF(AND(AD868="",AE868="",AF868=""),"-",IF(AND(AD868="BIT",AE868="",AF868=""),"BIT",IF(AND(AE868="ANEXO I",AD868="",AF868=""),"ANEXO I",IF(AND(AF868="ANEXO II",AD868="",AE868=""),"ANEXO II","Escolher")))))</f>
        <v/>
      </c>
      <c r="AH868" s="45" t="str">
        <f aca="false">IF(AG868&lt;&gt;"Pneus","",IFERROR(VLOOKUP(R868,Dados!$X$2:$Z$5,3,0)*(AI868-Q868),VLOOKUP(D868,Dados!$X$7:$Z$33,3,0)*(AI868-Q868)))</f>
        <v/>
      </c>
      <c r="AI868" s="47" t="str">
        <f aca="false">IF(B868="","",P868+Q868+O868+M868+L868-N868)</f>
        <v/>
      </c>
      <c r="AJ868" s="48" t="str">
        <f aca="false">IFERROR(IF(AND(AC868="SIM",AG868="-",Y868="REVENDA"),(AB868/1+1)*AI868,IF(AND(AC868="SIM",AG868="Pneus",Y868="REVENDA"),(AB868/1+1)*(AI868-AH868),"")),"")</f>
        <v/>
      </c>
      <c r="AK868" s="48" t="str">
        <f aca="false">IF(AJ868="","",AJ868*17%)</f>
        <v/>
      </c>
      <c r="AL868" s="48" t="str">
        <f aca="false">IFERROR(IF(AC868="NÃO","",IF(AK868="","",IF(E868="Simples Nacional",BF868,IF(T868=0.12,U868*0.5833337002,IF(T868=0,AI868*0.07,U868))))),"")</f>
        <v/>
      </c>
      <c r="AM868" s="47" t="str">
        <f aca="false">IFERROR(IF(AC868="NÃO","",IF(OR(AG868="-",AG868="Pneus"),AK868-AL868,"")),"")</f>
        <v/>
      </c>
      <c r="AN868" s="48" t="str">
        <f aca="false">IF(AND(Y868="REVENDA",AC868="SIM",AG868="BIT"),((AB868/1+1)*AI868)*0.4117,"")</f>
        <v/>
      </c>
      <c r="AO868" s="48" t="str">
        <f aca="false">IF(AN868="","",AN868*17%)</f>
        <v/>
      </c>
      <c r="AP868" s="49" t="str">
        <f aca="false">IF(AN868="","",IF(T868=0.12,(U868*0.4117)*0.4117,IF(T868=0,(AI868*0.07)*0.4117,U868*0.4117)))</f>
        <v/>
      </c>
      <c r="AQ868" s="47" t="str">
        <f aca="false">IF(AN868="","",AO868-AP868)</f>
        <v/>
      </c>
      <c r="AR868" s="50" t="str">
        <f aca="false">IFERROR(IF(AND(AC868="SIM",Y868="REVENDA",LEFT(AG868,5)="ANEXO")*OR(AE868="ANEXO I",AF868="ANEXO II"),VLOOKUP(H868,Dados!G:I,2,0),""),"INSERIR MVA")</f>
        <v/>
      </c>
      <c r="AS868" s="48" t="str">
        <f aca="false">IF(LEFT(AG868,5)="ANEXO",VLOOKUP(AG868,Dados!$X$111:$Z$112,2,0)*(AI868-Q868),"")</f>
        <v/>
      </c>
      <c r="AT868" s="48" t="str">
        <f aca="false">IFERROR(IF(AR868="","",(AI868*AR868)+AI868),"INSERIR MVA")</f>
        <v/>
      </c>
      <c r="AU868" s="48" t="str">
        <f aca="false">IF(AT868="","",IF(AY868=0.04,U868,AS868*AY868))</f>
        <v/>
      </c>
      <c r="AV868" s="47" t="str">
        <f aca="false">IFERROR(IF(AU868="","",(VLOOKUP(AG868,Dados!$X$111:$Z$112,3,0)*AT868*0.17)),"INSERIR MVA")</f>
        <v/>
      </c>
      <c r="AW868" s="47" t="str">
        <f aca="false">IFERROR(IF(AR868="","",AV868-AU868),"")</f>
        <v/>
      </c>
      <c r="AX868" s="51" t="str">
        <f aca="false">IFERROR(IF(AC868="NÃO","",IF(AM868&lt;&gt;"",AM868-W868,IF(AQ868&lt;&gt;"",AQ868-W868,IF(AW868&lt;&gt;"",AW868-W868,"")))),"")</f>
        <v/>
      </c>
      <c r="AY868" s="46" t="str">
        <f aca="false">IFERROR(IF(ISNA(VLOOKUP(R868,Dados!$X$2:$Y$5,2,0)),VLOOKUP(D868,Dados!$X$7:$Y$33,2,0),VLOOKUP(R868,Dados!$X$2:$Y$5,2,0)),"")</f>
        <v/>
      </c>
      <c r="AZ868" s="52" t="str">
        <f aca="false">IF(C868="","",IF(AND(Y868="CONSUMO",AC868="NÃO")*OR(AG868="-",AG868="BIT"),IF(E868&lt;&gt;"",(AI868-(P868+L868-N868+Q868)*AY868)/0.83),""))</f>
        <v/>
      </c>
      <c r="BA868" s="51" t="str">
        <f aca="false">IF(AZ868="","",AZ868*0.17-((P868+L868-N868+Q868)*AY868))</f>
        <v/>
      </c>
      <c r="BB868" s="51" t="str">
        <f aca="false">IF(AND(Y868="CONSUMO",AG868="ANEXO I",AY868&gt;4%),(AI868-(P868+L868-N868+Q868)*0.0514)/0.83*(0.5177)*(0.17)-AI868*0.0514,IF(AND(Y868="CONSUMO",AG868="ANEXO II",AY868&gt;4%),(AI868-(P868+L868-N868+Q868)*0.041)/0.83*(0.3295)*(0.17)-AI868*0.041,IF(AND(Y868="CONSUMO",AG868="ANEXO I",AY868=4%),(AI868-(P868+L868-N868+Q868)*0.04)/0.83*(0.5177)*(0.17)-AI868*0.04,IF(AND(Y868="CONSUMO",AG868="ANEXO II",AY868=4%),(AI868-(P868+L868-N868+Q868)*0.04)/0.83*(0.3295)*(0.17)-AI868*0.04,""))))</f>
        <v/>
      </c>
      <c r="BC868" s="51" t="str">
        <f aca="false">IF(C868="","",IF(AND(Y868="CONSUMO",AC868="SIM")*OR(AG868="-",AG868="BIT"),IF(E868&lt;&gt;"",(AI868-(P868+L868-N868+Q868)*AY868)/0.83),""))</f>
        <v/>
      </c>
      <c r="BD868" s="51" t="str">
        <f aca="false">IF(BC868="","",BC868*0.17)</f>
        <v/>
      </c>
      <c r="BE868" s="51" t="str">
        <f aca="false">IF(I868=6908,0,IF(BC868="","",BD868-((P868+L868-N868+Q868)*AY868)))</f>
        <v/>
      </c>
      <c r="BF868" s="53" t="str">
        <f aca="false">IF(B868="","",IF(OR(B868="",E868="Regime Normal"),0,(AI868-Q868)*VLOOKUP(R868,Dados!$X$98:$Y$108,2,0)))</f>
        <v/>
      </c>
      <c r="BG868" s="54" t="str">
        <f aca="false">IFERROR(VLOOKUP(I868,Dados!$AC$27:$AD$43,2,0),IF(B868="","",IF(D868&lt;&gt;"MT",IF(AND(AC868="SIM",Y868="Revenda"),"2403",IF(AND(AC868="SIM",Y868="Consumo"),"2407",IF(AND(AC868="NÃO",Y868="Revenda"),"2102",IF(AND(AC868="NÃO",Y868="Consumo"),"2556",)))),REPLACE(I868,1,1,1))))</f>
        <v/>
      </c>
    </row>
    <row r="869" customFormat="false" ht="12.8" hidden="false" customHeight="true" outlineLevel="0" collapsed="false">
      <c r="Y869" s="45"/>
      <c r="Z869" s="46" t="str">
        <f aca="false">IF(B869="","",(IFERROR(VLOOKUP(H869,Dados!A$3:B$15000,2,0),"Não Encontrado")))</f>
        <v/>
      </c>
      <c r="AA869" s="46" t="str">
        <f aca="false">IF(B869="","",(IFERROR(VLOOKUP(G869,Dados!C$3:E$15000,3,0),"Não Encontrado")))</f>
        <v/>
      </c>
      <c r="AB869" s="46" t="str">
        <f aca="false">IFERROR(IF(Z869&lt;&gt;"Não Encontrado",Z869,IF(AA869&lt;&gt;"Não Encontrado",AA869,"")),"")</f>
        <v/>
      </c>
      <c r="AC869" s="45" t="str">
        <f aca="false">IF(B869="","",IF(AB869="","NÃO","SIM"))</f>
        <v/>
      </c>
      <c r="AD869" s="45" t="str">
        <f aca="false">IFERROR(VLOOKUP(G869,Dados!$P$3:$R$500,3,0),"")</f>
        <v/>
      </c>
      <c r="AE869" s="45" t="str">
        <f aca="false">IFERROR(VLOOKUP(G869,Dados!$K$3:$L$500,2,0),"")</f>
        <v/>
      </c>
      <c r="AF869" s="45" t="str">
        <f aca="false">IFERROR(VLOOKUP(G869,Dados!$M$3:$N$500,2,0),"")</f>
        <v/>
      </c>
      <c r="AG869" s="45" t="str">
        <f aca="false">IF(F869="","",IF(AND(AD869="",AE869="",AF869=""),"-",IF(AND(AD869="BIT",AE869="",AF869=""),"BIT",IF(AND(AE869="ANEXO I",AD869="",AF869=""),"ANEXO I",IF(AND(AF869="ANEXO II",AD869="",AE869=""),"ANEXO II","Escolher")))))</f>
        <v/>
      </c>
      <c r="AH869" s="45" t="str">
        <f aca="false">IF(AG869&lt;&gt;"Pneus","",IFERROR(VLOOKUP(R869,Dados!$X$2:$Z$5,3,0)*(AI869-Q869),VLOOKUP(D869,Dados!$X$7:$Z$33,3,0)*(AI869-Q869)))</f>
        <v/>
      </c>
      <c r="AI869" s="47" t="str">
        <f aca="false">IF(B869="","",P869+Q869+O869+M869+L869-N869)</f>
        <v/>
      </c>
      <c r="AJ869" s="48" t="str">
        <f aca="false">IFERROR(IF(AND(AC869="SIM",AG869="-",Y869="REVENDA"),(AB869/1+1)*AI869,IF(AND(AC869="SIM",AG869="Pneus",Y869="REVENDA"),(AB869/1+1)*(AI869-AH869),"")),"")</f>
        <v/>
      </c>
      <c r="AK869" s="48" t="str">
        <f aca="false">IF(AJ869="","",AJ869*17%)</f>
        <v/>
      </c>
      <c r="AL869" s="48" t="str">
        <f aca="false">IFERROR(IF(AC869="NÃO","",IF(AK869="","",IF(E869="Simples Nacional",BF869,IF(T869=0.12,U869*0.5833337002,IF(T869=0,AI869*0.07,U869))))),"")</f>
        <v/>
      </c>
      <c r="AM869" s="47" t="str">
        <f aca="false">IFERROR(IF(AC869="NÃO","",IF(OR(AG869="-",AG869="Pneus"),AK869-AL869,"")),"")</f>
        <v/>
      </c>
      <c r="AN869" s="48" t="str">
        <f aca="false">IF(AND(Y869="REVENDA",AC869="SIM",AG869="BIT"),((AB869/1+1)*AI869)*0.4117,"")</f>
        <v/>
      </c>
      <c r="AO869" s="48" t="str">
        <f aca="false">IF(AN869="","",AN869*17%)</f>
        <v/>
      </c>
      <c r="AP869" s="49" t="str">
        <f aca="false">IF(AN869="","",IF(T869=0.12,(U869*0.4117)*0.4117,IF(T869=0,(AI869*0.07)*0.4117,U869*0.4117)))</f>
        <v/>
      </c>
      <c r="AQ869" s="47" t="str">
        <f aca="false">IF(AN869="","",AO869-AP869)</f>
        <v/>
      </c>
      <c r="AR869" s="50" t="str">
        <f aca="false">IFERROR(IF(AND(AC869="SIM",Y869="REVENDA",LEFT(AG869,5)="ANEXO")*OR(AE869="ANEXO I",AF869="ANEXO II"),VLOOKUP(H869,Dados!G:I,2,0),""),"INSERIR MVA")</f>
        <v/>
      </c>
      <c r="AS869" s="48" t="str">
        <f aca="false">IF(LEFT(AG869,5)="ANEXO",VLOOKUP(AG869,Dados!$X$111:$Z$112,2,0)*(AI869-Q869),"")</f>
        <v/>
      </c>
      <c r="AT869" s="48" t="str">
        <f aca="false">IFERROR(IF(AR869="","",(AI869*AR869)+AI869),"INSERIR MVA")</f>
        <v/>
      </c>
      <c r="AU869" s="48" t="str">
        <f aca="false">IF(AT869="","",IF(AY869=0.04,U869,AS869*AY869))</f>
        <v/>
      </c>
      <c r="AV869" s="47" t="str">
        <f aca="false">IFERROR(IF(AU869="","",(VLOOKUP(AG869,Dados!$X$111:$Z$112,3,0)*AT869*0.17)),"INSERIR MVA")</f>
        <v/>
      </c>
      <c r="AW869" s="47" t="str">
        <f aca="false">IFERROR(IF(AR869="","",AV869-AU869),"")</f>
        <v/>
      </c>
      <c r="AX869" s="51" t="str">
        <f aca="false">IFERROR(IF(AC869="NÃO","",IF(AM869&lt;&gt;"",AM869-W869,IF(AQ869&lt;&gt;"",AQ869-W869,IF(AW869&lt;&gt;"",AW869-W869,"")))),"")</f>
        <v/>
      </c>
      <c r="AY869" s="46" t="str">
        <f aca="false">IFERROR(IF(ISNA(VLOOKUP(R869,Dados!$X$2:$Y$5,2,0)),VLOOKUP(D869,Dados!$X$7:$Y$33,2,0),VLOOKUP(R869,Dados!$X$2:$Y$5,2,0)),"")</f>
        <v/>
      </c>
      <c r="AZ869" s="52" t="str">
        <f aca="false">IF(C869="","",IF(AND(Y869="CONSUMO",AC869="NÃO")*OR(AG869="-",AG869="BIT"),IF(E869&lt;&gt;"",(AI869-(P869+L869-N869+Q869)*AY869)/0.83),""))</f>
        <v/>
      </c>
      <c r="BA869" s="51" t="str">
        <f aca="false">IF(AZ869="","",AZ869*0.17-((P869+L869-N869+Q869)*AY869))</f>
        <v/>
      </c>
      <c r="BB869" s="51" t="str">
        <f aca="false">IF(AND(Y869="CONSUMO",AG869="ANEXO I",AY869&gt;4%),(AI869-(P869+L869-N869+Q869)*0.0514)/0.83*(0.5177)*(0.17)-AI869*0.0514,IF(AND(Y869="CONSUMO",AG869="ANEXO II",AY869&gt;4%),(AI869-(P869+L869-N869+Q869)*0.041)/0.83*(0.3295)*(0.17)-AI869*0.041,IF(AND(Y869="CONSUMO",AG869="ANEXO I",AY869=4%),(AI869-(P869+L869-N869+Q869)*0.04)/0.83*(0.5177)*(0.17)-AI869*0.04,IF(AND(Y869="CONSUMO",AG869="ANEXO II",AY869=4%),(AI869-(P869+L869-N869+Q869)*0.04)/0.83*(0.3295)*(0.17)-AI869*0.04,""))))</f>
        <v/>
      </c>
      <c r="BC869" s="51" t="str">
        <f aca="false">IF(C869="","",IF(AND(Y869="CONSUMO",AC869="SIM")*OR(AG869="-",AG869="BIT"),IF(E869&lt;&gt;"",(AI869-(P869+L869-N869+Q869)*AY869)/0.83),""))</f>
        <v/>
      </c>
      <c r="BD869" s="51" t="str">
        <f aca="false">IF(BC869="","",BC869*0.17)</f>
        <v/>
      </c>
      <c r="BE869" s="51" t="str">
        <f aca="false">IF(I869=6908,0,IF(BC869="","",BD869-((P869+L869-N869+Q869)*AY869)))</f>
        <v/>
      </c>
      <c r="BF869" s="53" t="str">
        <f aca="false">IF(B869="","",IF(OR(B869="",E869="Regime Normal"),0,(AI869-Q869)*VLOOKUP(R869,Dados!$X$98:$Y$108,2,0)))</f>
        <v/>
      </c>
      <c r="BG869" s="54" t="str">
        <f aca="false">IFERROR(VLOOKUP(I869,Dados!$AC$27:$AD$43,2,0),IF(B869="","",IF(D869&lt;&gt;"MT",IF(AND(AC869="SIM",Y869="Revenda"),"2403",IF(AND(AC869="SIM",Y869="Consumo"),"2407",IF(AND(AC869="NÃO",Y869="Revenda"),"2102",IF(AND(AC869="NÃO",Y869="Consumo"),"2556",)))),REPLACE(I869,1,1,1))))</f>
        <v/>
      </c>
    </row>
    <row r="870" customFormat="false" ht="12.8" hidden="false" customHeight="true" outlineLevel="0" collapsed="false">
      <c r="Y870" s="45"/>
      <c r="Z870" s="46" t="str">
        <f aca="false">IF(B870="","",(IFERROR(VLOOKUP(H870,Dados!A$3:B$15000,2,0),"Não Encontrado")))</f>
        <v/>
      </c>
      <c r="AA870" s="46" t="str">
        <f aca="false">IF(B870="","",(IFERROR(VLOOKUP(G870,Dados!C$3:E$15000,3,0),"Não Encontrado")))</f>
        <v/>
      </c>
      <c r="AB870" s="46" t="str">
        <f aca="false">IFERROR(IF(Z870&lt;&gt;"Não Encontrado",Z870,IF(AA870&lt;&gt;"Não Encontrado",AA870,"")),"")</f>
        <v/>
      </c>
      <c r="AC870" s="45" t="str">
        <f aca="false">IF(B870="","",IF(AB870="","NÃO","SIM"))</f>
        <v/>
      </c>
      <c r="AD870" s="45" t="str">
        <f aca="false">IFERROR(VLOOKUP(G870,Dados!$P$3:$R$500,3,0),"")</f>
        <v/>
      </c>
      <c r="AE870" s="45" t="str">
        <f aca="false">IFERROR(VLOOKUP(G870,Dados!$K$3:$L$500,2,0),"")</f>
        <v/>
      </c>
      <c r="AF870" s="45" t="str">
        <f aca="false">IFERROR(VLOOKUP(G870,Dados!$M$3:$N$500,2,0),"")</f>
        <v/>
      </c>
      <c r="AG870" s="45" t="str">
        <f aca="false">IF(F870="","",IF(AND(AD870="",AE870="",AF870=""),"-",IF(AND(AD870="BIT",AE870="",AF870=""),"BIT",IF(AND(AE870="ANEXO I",AD870="",AF870=""),"ANEXO I",IF(AND(AF870="ANEXO II",AD870="",AE870=""),"ANEXO II","Escolher")))))</f>
        <v/>
      </c>
      <c r="AH870" s="45" t="str">
        <f aca="false">IF(AG870&lt;&gt;"Pneus","",IFERROR(VLOOKUP(R870,Dados!$X$2:$Z$5,3,0)*(AI870-Q870),VLOOKUP(D870,Dados!$X$7:$Z$33,3,0)*(AI870-Q870)))</f>
        <v/>
      </c>
      <c r="AI870" s="47" t="str">
        <f aca="false">IF(B870="","",P870+Q870+O870+M870+L870-N870)</f>
        <v/>
      </c>
      <c r="AJ870" s="48" t="str">
        <f aca="false">IFERROR(IF(AND(AC870="SIM",AG870="-",Y870="REVENDA"),(AB870/1+1)*AI870,IF(AND(AC870="SIM",AG870="Pneus",Y870="REVENDA"),(AB870/1+1)*(AI870-AH870),"")),"")</f>
        <v/>
      </c>
      <c r="AK870" s="48" t="str">
        <f aca="false">IF(AJ870="","",AJ870*17%)</f>
        <v/>
      </c>
      <c r="AL870" s="48" t="str">
        <f aca="false">IFERROR(IF(AC870="NÃO","",IF(AK870="","",IF(E870="Simples Nacional",BF870,IF(T870=0.12,U870*0.5833337002,IF(T870=0,AI870*0.07,U870))))),"")</f>
        <v/>
      </c>
      <c r="AM870" s="47" t="str">
        <f aca="false">IFERROR(IF(AC870="NÃO","",IF(OR(AG870="-",AG870="Pneus"),AK870-AL870,"")),"")</f>
        <v/>
      </c>
      <c r="AN870" s="48" t="str">
        <f aca="false">IF(AND(Y870="REVENDA",AC870="SIM",AG870="BIT"),((AB870/1+1)*AI870)*0.4117,"")</f>
        <v/>
      </c>
      <c r="AO870" s="48" t="str">
        <f aca="false">IF(AN870="","",AN870*17%)</f>
        <v/>
      </c>
      <c r="AP870" s="49" t="str">
        <f aca="false">IF(AN870="","",IF(T870=0.12,(U870*0.4117)*0.4117,IF(T870=0,(AI870*0.07)*0.4117,U870*0.4117)))</f>
        <v/>
      </c>
      <c r="AQ870" s="47" t="str">
        <f aca="false">IF(AN870="","",AO870-AP870)</f>
        <v/>
      </c>
      <c r="AR870" s="50" t="str">
        <f aca="false">IFERROR(IF(AND(AC870="SIM",Y870="REVENDA",LEFT(AG870,5)="ANEXO")*OR(AE870="ANEXO I",AF870="ANEXO II"),VLOOKUP(H870,Dados!G:I,2,0),""),"INSERIR MVA")</f>
        <v/>
      </c>
      <c r="AS870" s="48" t="str">
        <f aca="false">IF(LEFT(AG870,5)="ANEXO",VLOOKUP(AG870,Dados!$X$111:$Z$112,2,0)*(AI870-Q870),"")</f>
        <v/>
      </c>
      <c r="AT870" s="48" t="str">
        <f aca="false">IFERROR(IF(AR870="","",(AI870*AR870)+AI870),"INSERIR MVA")</f>
        <v/>
      </c>
      <c r="AU870" s="48" t="str">
        <f aca="false">IF(AT870="","",IF(AY870=0.04,U870,AS870*AY870))</f>
        <v/>
      </c>
      <c r="AV870" s="47" t="str">
        <f aca="false">IFERROR(IF(AU870="","",(VLOOKUP(AG870,Dados!$X$111:$Z$112,3,0)*AT870*0.17)),"INSERIR MVA")</f>
        <v/>
      </c>
      <c r="AW870" s="47" t="str">
        <f aca="false">IFERROR(IF(AR870="","",AV870-AU870),"")</f>
        <v/>
      </c>
      <c r="AX870" s="51" t="str">
        <f aca="false">IFERROR(IF(AC870="NÃO","",IF(AM870&lt;&gt;"",AM870-W870,IF(AQ870&lt;&gt;"",AQ870-W870,IF(AW870&lt;&gt;"",AW870-W870,"")))),"")</f>
        <v/>
      </c>
      <c r="AY870" s="46" t="str">
        <f aca="false">IFERROR(IF(ISNA(VLOOKUP(R870,Dados!$X$2:$Y$5,2,0)),VLOOKUP(D870,Dados!$X$7:$Y$33,2,0),VLOOKUP(R870,Dados!$X$2:$Y$5,2,0)),"")</f>
        <v/>
      </c>
      <c r="AZ870" s="52" t="str">
        <f aca="false">IF(C870="","",IF(AND(Y870="CONSUMO",AC870="NÃO")*OR(AG870="-",AG870="BIT"),IF(E870&lt;&gt;"",(AI870-(P870+L870-N870+Q870)*AY870)/0.83),""))</f>
        <v/>
      </c>
      <c r="BA870" s="51" t="str">
        <f aca="false">IF(AZ870="","",AZ870*0.17-((P870+L870-N870+Q870)*AY870))</f>
        <v/>
      </c>
      <c r="BB870" s="51" t="str">
        <f aca="false">IF(AND(Y870="CONSUMO",AG870="ANEXO I",AY870&gt;4%),(AI870-(P870+L870-N870+Q870)*0.0514)/0.83*(0.5177)*(0.17)-AI870*0.0514,IF(AND(Y870="CONSUMO",AG870="ANEXO II",AY870&gt;4%),(AI870-(P870+L870-N870+Q870)*0.041)/0.83*(0.3295)*(0.17)-AI870*0.041,IF(AND(Y870="CONSUMO",AG870="ANEXO I",AY870=4%),(AI870-(P870+L870-N870+Q870)*0.04)/0.83*(0.5177)*(0.17)-AI870*0.04,IF(AND(Y870="CONSUMO",AG870="ANEXO II",AY870=4%),(AI870-(P870+L870-N870+Q870)*0.04)/0.83*(0.3295)*(0.17)-AI870*0.04,""))))</f>
        <v/>
      </c>
      <c r="BC870" s="51" t="str">
        <f aca="false">IF(C870="","",IF(AND(Y870="CONSUMO",AC870="SIM")*OR(AG870="-",AG870="BIT"),IF(E870&lt;&gt;"",(AI870-(P870+L870-N870+Q870)*AY870)/0.83),""))</f>
        <v/>
      </c>
      <c r="BD870" s="51" t="str">
        <f aca="false">IF(BC870="","",BC870*0.17)</f>
        <v/>
      </c>
      <c r="BE870" s="51" t="str">
        <f aca="false">IF(I870=6908,0,IF(BC870="","",BD870-((P870+L870-N870+Q870)*AY870)))</f>
        <v/>
      </c>
      <c r="BF870" s="53" t="str">
        <f aca="false">IF(B870="","",IF(OR(B870="",E870="Regime Normal"),0,(AI870-Q870)*VLOOKUP(R870,Dados!$X$98:$Y$108,2,0)))</f>
        <v/>
      </c>
      <c r="BG870" s="54" t="str">
        <f aca="false">IFERROR(VLOOKUP(I870,Dados!$AC$27:$AD$43,2,0),IF(B870="","",IF(D870&lt;&gt;"MT",IF(AND(AC870="SIM",Y870="Revenda"),"2403",IF(AND(AC870="SIM",Y870="Consumo"),"2407",IF(AND(AC870="NÃO",Y870="Revenda"),"2102",IF(AND(AC870="NÃO",Y870="Consumo"),"2556",)))),REPLACE(I870,1,1,1))))</f>
        <v/>
      </c>
    </row>
    <row r="871" customFormat="false" ht="12.8" hidden="false" customHeight="true" outlineLevel="0" collapsed="false">
      <c r="Y871" s="45"/>
      <c r="Z871" s="46" t="str">
        <f aca="false">IF(B871="","",(IFERROR(VLOOKUP(H871,Dados!A$3:B$15000,2,0),"Não Encontrado")))</f>
        <v/>
      </c>
      <c r="AA871" s="46" t="str">
        <f aca="false">IF(B871="","",(IFERROR(VLOOKUP(G871,Dados!C$3:E$15000,3,0),"Não Encontrado")))</f>
        <v/>
      </c>
      <c r="AB871" s="46" t="str">
        <f aca="false">IFERROR(IF(Z871&lt;&gt;"Não Encontrado",Z871,IF(AA871&lt;&gt;"Não Encontrado",AA871,"")),"")</f>
        <v/>
      </c>
      <c r="AC871" s="45" t="str">
        <f aca="false">IF(B871="","",IF(AB871="","NÃO","SIM"))</f>
        <v/>
      </c>
      <c r="AD871" s="45" t="str">
        <f aca="false">IFERROR(VLOOKUP(G871,Dados!$P$3:$R$500,3,0),"")</f>
        <v/>
      </c>
      <c r="AE871" s="45" t="str">
        <f aca="false">IFERROR(VLOOKUP(G871,Dados!$K$3:$L$500,2,0),"")</f>
        <v/>
      </c>
      <c r="AF871" s="45" t="str">
        <f aca="false">IFERROR(VLOOKUP(G871,Dados!$M$3:$N$500,2,0),"")</f>
        <v/>
      </c>
      <c r="AG871" s="45" t="str">
        <f aca="false">IF(F871="","",IF(AND(AD871="",AE871="",AF871=""),"-",IF(AND(AD871="BIT",AE871="",AF871=""),"BIT",IF(AND(AE871="ANEXO I",AD871="",AF871=""),"ANEXO I",IF(AND(AF871="ANEXO II",AD871="",AE871=""),"ANEXO II","Escolher")))))</f>
        <v/>
      </c>
      <c r="AH871" s="45" t="str">
        <f aca="false">IF(AG871&lt;&gt;"Pneus","",IFERROR(VLOOKUP(R871,Dados!$X$2:$Z$5,3,0)*(AI871-Q871),VLOOKUP(D871,Dados!$X$7:$Z$33,3,0)*(AI871-Q871)))</f>
        <v/>
      </c>
      <c r="AI871" s="47" t="str">
        <f aca="false">IF(B871="","",P871+Q871+O871+M871+L871-N871)</f>
        <v/>
      </c>
      <c r="AJ871" s="48" t="str">
        <f aca="false">IFERROR(IF(AND(AC871="SIM",AG871="-",Y871="REVENDA"),(AB871/1+1)*AI871,IF(AND(AC871="SIM",AG871="Pneus",Y871="REVENDA"),(AB871/1+1)*(AI871-AH871),"")),"")</f>
        <v/>
      </c>
      <c r="AK871" s="48" t="str">
        <f aca="false">IF(AJ871="","",AJ871*17%)</f>
        <v/>
      </c>
      <c r="AL871" s="48" t="str">
        <f aca="false">IFERROR(IF(AC871="NÃO","",IF(AK871="","",IF(E871="Simples Nacional",BF871,IF(T871=0.12,U871*0.5833337002,IF(T871=0,AI871*0.07,U871))))),"")</f>
        <v/>
      </c>
      <c r="AM871" s="47" t="str">
        <f aca="false">IFERROR(IF(AC871="NÃO","",IF(OR(AG871="-",AG871="Pneus"),AK871-AL871,"")),"")</f>
        <v/>
      </c>
      <c r="AN871" s="48" t="str">
        <f aca="false">IF(AND(Y871="REVENDA",AC871="SIM",AG871="BIT"),((AB871/1+1)*AI871)*0.4117,"")</f>
        <v/>
      </c>
      <c r="AO871" s="48" t="str">
        <f aca="false">IF(AN871="","",AN871*17%)</f>
        <v/>
      </c>
      <c r="AP871" s="49" t="str">
        <f aca="false">IF(AN871="","",IF(T871=0.12,(U871*0.4117)*0.4117,IF(T871=0,(AI871*0.07)*0.4117,U871*0.4117)))</f>
        <v/>
      </c>
      <c r="AQ871" s="47" t="str">
        <f aca="false">IF(AN871="","",AO871-AP871)</f>
        <v/>
      </c>
      <c r="AR871" s="50" t="str">
        <f aca="false">IFERROR(IF(AND(AC871="SIM",Y871="REVENDA",LEFT(AG871,5)="ANEXO")*OR(AE871="ANEXO I",AF871="ANEXO II"),VLOOKUP(H871,Dados!G:I,2,0),""),"INSERIR MVA")</f>
        <v/>
      </c>
      <c r="AS871" s="48" t="str">
        <f aca="false">IF(LEFT(AG871,5)="ANEXO",VLOOKUP(AG871,Dados!$X$111:$Z$112,2,0)*(AI871-Q871),"")</f>
        <v/>
      </c>
      <c r="AT871" s="48" t="str">
        <f aca="false">IFERROR(IF(AR871="","",(AI871*AR871)+AI871),"INSERIR MVA")</f>
        <v/>
      </c>
      <c r="AU871" s="48" t="str">
        <f aca="false">IF(AT871="","",IF(AY871=0.04,U871,AS871*AY871))</f>
        <v/>
      </c>
      <c r="AV871" s="47" t="str">
        <f aca="false">IFERROR(IF(AU871="","",(VLOOKUP(AG871,Dados!$X$111:$Z$112,3,0)*AT871*0.17)),"INSERIR MVA")</f>
        <v/>
      </c>
      <c r="AW871" s="47" t="str">
        <f aca="false">IFERROR(IF(AR871="","",AV871-AU871),"")</f>
        <v/>
      </c>
      <c r="AX871" s="51" t="str">
        <f aca="false">IFERROR(IF(AC871="NÃO","",IF(AM871&lt;&gt;"",AM871-W871,IF(AQ871&lt;&gt;"",AQ871-W871,IF(AW871&lt;&gt;"",AW871-W871,"")))),"")</f>
        <v/>
      </c>
      <c r="AY871" s="46" t="str">
        <f aca="false">IFERROR(IF(ISNA(VLOOKUP(R871,Dados!$X$2:$Y$5,2,0)),VLOOKUP(D871,Dados!$X$7:$Y$33,2,0),VLOOKUP(R871,Dados!$X$2:$Y$5,2,0)),"")</f>
        <v/>
      </c>
      <c r="AZ871" s="52" t="str">
        <f aca="false">IF(C871="","",IF(AND(Y871="CONSUMO",AC871="NÃO")*OR(AG871="-",AG871="BIT"),IF(E871&lt;&gt;"",(AI871-(P871+L871-N871+Q871)*AY871)/0.83),""))</f>
        <v/>
      </c>
      <c r="BA871" s="51" t="str">
        <f aca="false">IF(AZ871="","",AZ871*0.17-((P871+L871-N871+Q871)*AY871))</f>
        <v/>
      </c>
      <c r="BB871" s="51" t="str">
        <f aca="false">IF(AND(Y871="CONSUMO",AG871="ANEXO I",AY871&gt;4%),(AI871-(P871+L871-N871+Q871)*0.0514)/0.83*(0.5177)*(0.17)-AI871*0.0514,IF(AND(Y871="CONSUMO",AG871="ANEXO II",AY871&gt;4%),(AI871-(P871+L871-N871+Q871)*0.041)/0.83*(0.3295)*(0.17)-AI871*0.041,IF(AND(Y871="CONSUMO",AG871="ANEXO I",AY871=4%),(AI871-(P871+L871-N871+Q871)*0.04)/0.83*(0.5177)*(0.17)-AI871*0.04,IF(AND(Y871="CONSUMO",AG871="ANEXO II",AY871=4%),(AI871-(P871+L871-N871+Q871)*0.04)/0.83*(0.3295)*(0.17)-AI871*0.04,""))))</f>
        <v/>
      </c>
      <c r="BC871" s="51" t="str">
        <f aca="false">IF(C871="","",IF(AND(Y871="CONSUMO",AC871="SIM")*OR(AG871="-",AG871="BIT"),IF(E871&lt;&gt;"",(AI871-(P871+L871-N871+Q871)*AY871)/0.83),""))</f>
        <v/>
      </c>
      <c r="BD871" s="51" t="str">
        <f aca="false">IF(BC871="","",BC871*0.17)</f>
        <v/>
      </c>
      <c r="BE871" s="51" t="str">
        <f aca="false">IF(I871=6908,0,IF(BC871="","",BD871-((P871+L871-N871+Q871)*AY871)))</f>
        <v/>
      </c>
      <c r="BF871" s="53" t="str">
        <f aca="false">IF(B871="","",IF(OR(B871="",E871="Regime Normal"),0,(AI871-Q871)*VLOOKUP(R871,Dados!$X$98:$Y$108,2,0)))</f>
        <v/>
      </c>
      <c r="BG871" s="54" t="str">
        <f aca="false">IFERROR(VLOOKUP(I871,Dados!$AC$27:$AD$43,2,0),IF(B871="","",IF(D871&lt;&gt;"MT",IF(AND(AC871="SIM",Y871="Revenda"),"2403",IF(AND(AC871="SIM",Y871="Consumo"),"2407",IF(AND(AC871="NÃO",Y871="Revenda"),"2102",IF(AND(AC871="NÃO",Y871="Consumo"),"2556",)))),REPLACE(I871,1,1,1))))</f>
        <v/>
      </c>
    </row>
    <row r="872" customFormat="false" ht="12.8" hidden="false" customHeight="true" outlineLevel="0" collapsed="false">
      <c r="Y872" s="45"/>
      <c r="Z872" s="46" t="str">
        <f aca="false">IF(B872="","",(IFERROR(VLOOKUP(H872,Dados!A$3:B$15000,2,0),"Não Encontrado")))</f>
        <v/>
      </c>
      <c r="AA872" s="46" t="str">
        <f aca="false">IF(B872="","",(IFERROR(VLOOKUP(G872,Dados!C$3:E$15000,3,0),"Não Encontrado")))</f>
        <v/>
      </c>
      <c r="AB872" s="46" t="str">
        <f aca="false">IFERROR(IF(Z872&lt;&gt;"Não Encontrado",Z872,IF(AA872&lt;&gt;"Não Encontrado",AA872,"")),"")</f>
        <v/>
      </c>
      <c r="AC872" s="45" t="str">
        <f aca="false">IF(B872="","",IF(AB872="","NÃO","SIM"))</f>
        <v/>
      </c>
      <c r="AD872" s="45" t="str">
        <f aca="false">IFERROR(VLOOKUP(G872,Dados!$P$3:$R$500,3,0),"")</f>
        <v/>
      </c>
      <c r="AE872" s="45" t="str">
        <f aca="false">IFERROR(VLOOKUP(G872,Dados!$K$3:$L$500,2,0),"")</f>
        <v/>
      </c>
      <c r="AF872" s="45" t="str">
        <f aca="false">IFERROR(VLOOKUP(G872,Dados!$M$3:$N$500,2,0),"")</f>
        <v/>
      </c>
      <c r="AG872" s="45" t="str">
        <f aca="false">IF(F872="","",IF(AND(AD872="",AE872="",AF872=""),"-",IF(AND(AD872="BIT",AE872="",AF872=""),"BIT",IF(AND(AE872="ANEXO I",AD872="",AF872=""),"ANEXO I",IF(AND(AF872="ANEXO II",AD872="",AE872=""),"ANEXO II","Escolher")))))</f>
        <v/>
      </c>
      <c r="AH872" s="45" t="str">
        <f aca="false">IF(AG872&lt;&gt;"Pneus","",IFERROR(VLOOKUP(R872,Dados!$X$2:$Z$5,3,0)*(AI872-Q872),VLOOKUP(D872,Dados!$X$7:$Z$33,3,0)*(AI872-Q872)))</f>
        <v/>
      </c>
      <c r="AI872" s="47" t="str">
        <f aca="false">IF(B872="","",P872+Q872+O872+M872+L872-N872)</f>
        <v/>
      </c>
      <c r="AJ872" s="48" t="str">
        <f aca="false">IFERROR(IF(AND(AC872="SIM",AG872="-",Y872="REVENDA"),(AB872/1+1)*AI872,IF(AND(AC872="SIM",AG872="Pneus",Y872="REVENDA"),(AB872/1+1)*(AI872-AH872),"")),"")</f>
        <v/>
      </c>
      <c r="AK872" s="48" t="str">
        <f aca="false">IF(AJ872="","",AJ872*17%)</f>
        <v/>
      </c>
      <c r="AL872" s="48" t="str">
        <f aca="false">IFERROR(IF(AC872="NÃO","",IF(AK872="","",IF(E872="Simples Nacional",BF872,IF(T872=0.12,U872*0.5833337002,IF(T872=0,AI872*0.07,U872))))),"")</f>
        <v/>
      </c>
      <c r="AM872" s="47" t="str">
        <f aca="false">IFERROR(IF(AC872="NÃO","",IF(OR(AG872="-",AG872="Pneus"),AK872-AL872,"")),"")</f>
        <v/>
      </c>
      <c r="AN872" s="48" t="str">
        <f aca="false">IF(AND(Y872="REVENDA",AC872="SIM",AG872="BIT"),((AB872/1+1)*AI872)*0.4117,"")</f>
        <v/>
      </c>
      <c r="AO872" s="48" t="str">
        <f aca="false">IF(AN872="","",AN872*17%)</f>
        <v/>
      </c>
      <c r="AP872" s="49" t="str">
        <f aca="false">IF(AN872="","",IF(T872=0.12,(U872*0.4117)*0.4117,IF(T872=0,(AI872*0.07)*0.4117,U872*0.4117)))</f>
        <v/>
      </c>
      <c r="AQ872" s="47" t="str">
        <f aca="false">IF(AN872="","",AO872-AP872)</f>
        <v/>
      </c>
      <c r="AR872" s="50" t="str">
        <f aca="false">IFERROR(IF(AND(AC872="SIM",Y872="REVENDA",LEFT(AG872,5)="ANEXO")*OR(AE872="ANEXO I",AF872="ANEXO II"),VLOOKUP(H872,Dados!G:I,2,0),""),"INSERIR MVA")</f>
        <v/>
      </c>
      <c r="AS872" s="48" t="str">
        <f aca="false">IF(LEFT(AG872,5)="ANEXO",VLOOKUP(AG872,Dados!$X$111:$Z$112,2,0)*(AI872-Q872),"")</f>
        <v/>
      </c>
      <c r="AT872" s="48" t="str">
        <f aca="false">IFERROR(IF(AR872="","",(AI872*AR872)+AI872),"INSERIR MVA")</f>
        <v/>
      </c>
      <c r="AU872" s="48" t="str">
        <f aca="false">IF(AT872="","",IF(AY872=0.04,U872,AS872*AY872))</f>
        <v/>
      </c>
      <c r="AV872" s="47" t="str">
        <f aca="false">IFERROR(IF(AU872="","",(VLOOKUP(AG872,Dados!$X$111:$Z$112,3,0)*AT872*0.17)),"INSERIR MVA")</f>
        <v/>
      </c>
      <c r="AW872" s="47" t="str">
        <f aca="false">IFERROR(IF(AR872="","",AV872-AU872),"")</f>
        <v/>
      </c>
      <c r="AX872" s="51" t="str">
        <f aca="false">IFERROR(IF(AC872="NÃO","",IF(AM872&lt;&gt;"",AM872-W872,IF(AQ872&lt;&gt;"",AQ872-W872,IF(AW872&lt;&gt;"",AW872-W872,"")))),"")</f>
        <v/>
      </c>
      <c r="AY872" s="46" t="str">
        <f aca="false">IFERROR(IF(ISNA(VLOOKUP(R872,Dados!$X$2:$Y$5,2,0)),VLOOKUP(D872,Dados!$X$7:$Y$33,2,0),VLOOKUP(R872,Dados!$X$2:$Y$5,2,0)),"")</f>
        <v/>
      </c>
      <c r="AZ872" s="52" t="str">
        <f aca="false">IF(C872="","",IF(AND(Y872="CONSUMO",AC872="NÃO")*OR(AG872="-",AG872="BIT"),IF(E872&lt;&gt;"",(AI872-(P872+L872-N872+Q872)*AY872)/0.83),""))</f>
        <v/>
      </c>
      <c r="BA872" s="51" t="str">
        <f aca="false">IF(AZ872="","",AZ872*0.17-((P872+L872-N872+Q872)*AY872))</f>
        <v/>
      </c>
      <c r="BB872" s="51" t="str">
        <f aca="false">IF(AND(Y872="CONSUMO",AG872="ANEXO I",AY872&gt;4%),(AI872-(P872+L872-N872+Q872)*0.0514)/0.83*(0.5177)*(0.17)-AI872*0.0514,IF(AND(Y872="CONSUMO",AG872="ANEXO II",AY872&gt;4%),(AI872-(P872+L872-N872+Q872)*0.041)/0.83*(0.3295)*(0.17)-AI872*0.041,IF(AND(Y872="CONSUMO",AG872="ANEXO I",AY872=4%),(AI872-(P872+L872-N872+Q872)*0.04)/0.83*(0.5177)*(0.17)-AI872*0.04,IF(AND(Y872="CONSUMO",AG872="ANEXO II",AY872=4%),(AI872-(P872+L872-N872+Q872)*0.04)/0.83*(0.3295)*(0.17)-AI872*0.04,""))))</f>
        <v/>
      </c>
      <c r="BC872" s="51" t="str">
        <f aca="false">IF(C872="","",IF(AND(Y872="CONSUMO",AC872="SIM")*OR(AG872="-",AG872="BIT"),IF(E872&lt;&gt;"",(AI872-(P872+L872-N872+Q872)*AY872)/0.83),""))</f>
        <v/>
      </c>
      <c r="BD872" s="51" t="str">
        <f aca="false">IF(BC872="","",BC872*0.17)</f>
        <v/>
      </c>
      <c r="BE872" s="51" t="str">
        <f aca="false">IF(I872=6908,0,IF(BC872="","",BD872-((P872+L872-N872+Q872)*AY872)))</f>
        <v/>
      </c>
      <c r="BF872" s="53" t="str">
        <f aca="false">IF(B872="","",IF(OR(B872="",E872="Regime Normal"),0,(AI872-Q872)*VLOOKUP(R872,Dados!$X$98:$Y$108,2,0)))</f>
        <v/>
      </c>
      <c r="BG872" s="54" t="str">
        <f aca="false">IFERROR(VLOOKUP(I872,Dados!$AC$27:$AD$43,2,0),IF(B872="","",IF(D872&lt;&gt;"MT",IF(AND(AC872="SIM",Y872="Revenda"),"2403",IF(AND(AC872="SIM",Y872="Consumo"),"2407",IF(AND(AC872="NÃO",Y872="Revenda"),"2102",IF(AND(AC872="NÃO",Y872="Consumo"),"2556",)))),REPLACE(I872,1,1,1))))</f>
        <v/>
      </c>
    </row>
    <row r="873" customFormat="false" ht="12.8" hidden="false" customHeight="true" outlineLevel="0" collapsed="false">
      <c r="Y873" s="45"/>
      <c r="Z873" s="46" t="str">
        <f aca="false">IF(B873="","",(IFERROR(VLOOKUP(H873,Dados!A$3:B$15000,2,0),"Não Encontrado")))</f>
        <v/>
      </c>
      <c r="AA873" s="46" t="str">
        <f aca="false">IF(B873="","",(IFERROR(VLOOKUP(G873,Dados!C$3:E$15000,3,0),"Não Encontrado")))</f>
        <v/>
      </c>
      <c r="AB873" s="46" t="str">
        <f aca="false">IFERROR(IF(Z873&lt;&gt;"Não Encontrado",Z873,IF(AA873&lt;&gt;"Não Encontrado",AA873,"")),"")</f>
        <v/>
      </c>
      <c r="AC873" s="45" t="str">
        <f aca="false">IF(B873="","",IF(AB873="","NÃO","SIM"))</f>
        <v/>
      </c>
      <c r="AD873" s="45" t="str">
        <f aca="false">IFERROR(VLOOKUP(G873,Dados!$P$3:$R$500,3,0),"")</f>
        <v/>
      </c>
      <c r="AE873" s="45" t="str">
        <f aca="false">IFERROR(VLOOKUP(G873,Dados!$K$3:$L$500,2,0),"")</f>
        <v/>
      </c>
      <c r="AF873" s="45" t="str">
        <f aca="false">IFERROR(VLOOKUP(G873,Dados!$M$3:$N$500,2,0),"")</f>
        <v/>
      </c>
      <c r="AG873" s="45" t="str">
        <f aca="false">IF(F873="","",IF(AND(AD873="",AE873="",AF873=""),"-",IF(AND(AD873="BIT",AE873="",AF873=""),"BIT",IF(AND(AE873="ANEXO I",AD873="",AF873=""),"ANEXO I",IF(AND(AF873="ANEXO II",AD873="",AE873=""),"ANEXO II","Escolher")))))</f>
        <v/>
      </c>
      <c r="AH873" s="45" t="str">
        <f aca="false">IF(AG873&lt;&gt;"Pneus","",IFERROR(VLOOKUP(R873,Dados!$X$2:$Z$5,3,0)*(AI873-Q873),VLOOKUP(D873,Dados!$X$7:$Z$33,3,0)*(AI873-Q873)))</f>
        <v/>
      </c>
      <c r="AI873" s="47" t="str">
        <f aca="false">IF(B873="","",P873+Q873+O873+M873+L873-N873)</f>
        <v/>
      </c>
      <c r="AJ873" s="48" t="str">
        <f aca="false">IFERROR(IF(AND(AC873="SIM",AG873="-",Y873="REVENDA"),(AB873/1+1)*AI873,IF(AND(AC873="SIM",AG873="Pneus",Y873="REVENDA"),(AB873/1+1)*(AI873-AH873),"")),"")</f>
        <v/>
      </c>
      <c r="AK873" s="48" t="str">
        <f aca="false">IF(AJ873="","",AJ873*17%)</f>
        <v/>
      </c>
      <c r="AL873" s="48" t="str">
        <f aca="false">IFERROR(IF(AC873="NÃO","",IF(AK873="","",IF(E873="Simples Nacional",BF873,IF(T873=0.12,U873*0.5833337002,IF(T873=0,AI873*0.07,U873))))),"")</f>
        <v/>
      </c>
      <c r="AM873" s="47" t="str">
        <f aca="false">IFERROR(IF(AC873="NÃO","",IF(OR(AG873="-",AG873="Pneus"),AK873-AL873,"")),"")</f>
        <v/>
      </c>
      <c r="AN873" s="48" t="str">
        <f aca="false">IF(AND(Y873="REVENDA",AC873="SIM",AG873="BIT"),((AB873/1+1)*AI873)*0.4117,"")</f>
        <v/>
      </c>
      <c r="AO873" s="48" t="str">
        <f aca="false">IF(AN873="","",AN873*17%)</f>
        <v/>
      </c>
      <c r="AP873" s="49" t="str">
        <f aca="false">IF(AN873="","",IF(T873=0.12,(U873*0.4117)*0.4117,IF(T873=0,(AI873*0.07)*0.4117,U873*0.4117)))</f>
        <v/>
      </c>
      <c r="AQ873" s="47" t="str">
        <f aca="false">IF(AN873="","",AO873-AP873)</f>
        <v/>
      </c>
      <c r="AR873" s="50" t="str">
        <f aca="false">IFERROR(IF(AND(AC873="SIM",Y873="REVENDA",LEFT(AG873,5)="ANEXO")*OR(AE873="ANEXO I",AF873="ANEXO II"),VLOOKUP(H873,Dados!G:I,2,0),""),"INSERIR MVA")</f>
        <v/>
      </c>
      <c r="AS873" s="48" t="str">
        <f aca="false">IF(LEFT(AG873,5)="ANEXO",VLOOKUP(AG873,Dados!$X$111:$Z$112,2,0)*(AI873-Q873),"")</f>
        <v/>
      </c>
      <c r="AT873" s="48" t="str">
        <f aca="false">IFERROR(IF(AR873="","",(AI873*AR873)+AI873),"INSERIR MVA")</f>
        <v/>
      </c>
      <c r="AU873" s="48" t="str">
        <f aca="false">IF(AT873="","",IF(AY873=0.04,U873,AS873*AY873))</f>
        <v/>
      </c>
      <c r="AV873" s="47" t="str">
        <f aca="false">IFERROR(IF(AU873="","",(VLOOKUP(AG873,Dados!$X$111:$Z$112,3,0)*AT873*0.17)),"INSERIR MVA")</f>
        <v/>
      </c>
      <c r="AW873" s="47" t="str">
        <f aca="false">IFERROR(IF(AR873="","",AV873-AU873),"")</f>
        <v/>
      </c>
      <c r="AX873" s="51" t="str">
        <f aca="false">IFERROR(IF(AC873="NÃO","",IF(AM873&lt;&gt;"",AM873-W873,IF(AQ873&lt;&gt;"",AQ873-W873,IF(AW873&lt;&gt;"",AW873-W873,"")))),"")</f>
        <v/>
      </c>
      <c r="AY873" s="46" t="str">
        <f aca="false">IFERROR(IF(ISNA(VLOOKUP(R873,Dados!$X$2:$Y$5,2,0)),VLOOKUP(D873,Dados!$X$7:$Y$33,2,0),VLOOKUP(R873,Dados!$X$2:$Y$5,2,0)),"")</f>
        <v/>
      </c>
      <c r="AZ873" s="52" t="str">
        <f aca="false">IF(C873="","",IF(AND(Y873="CONSUMO",AC873="NÃO")*OR(AG873="-",AG873="BIT"),IF(E873&lt;&gt;"",(AI873-(P873+L873-N873+Q873)*AY873)/0.83),""))</f>
        <v/>
      </c>
      <c r="BA873" s="51" t="str">
        <f aca="false">IF(AZ873="","",AZ873*0.17-((P873+L873-N873+Q873)*AY873))</f>
        <v/>
      </c>
      <c r="BB873" s="51" t="str">
        <f aca="false">IF(AND(Y873="CONSUMO",AG873="ANEXO I",AY873&gt;4%),(AI873-(P873+L873-N873+Q873)*0.0514)/0.83*(0.5177)*(0.17)-AI873*0.0514,IF(AND(Y873="CONSUMO",AG873="ANEXO II",AY873&gt;4%),(AI873-(P873+L873-N873+Q873)*0.041)/0.83*(0.3295)*(0.17)-AI873*0.041,IF(AND(Y873="CONSUMO",AG873="ANEXO I",AY873=4%),(AI873-(P873+L873-N873+Q873)*0.04)/0.83*(0.5177)*(0.17)-AI873*0.04,IF(AND(Y873="CONSUMO",AG873="ANEXO II",AY873=4%),(AI873-(P873+L873-N873+Q873)*0.04)/0.83*(0.3295)*(0.17)-AI873*0.04,""))))</f>
        <v/>
      </c>
      <c r="BC873" s="51" t="str">
        <f aca="false">IF(C873="","",IF(AND(Y873="CONSUMO",AC873="SIM")*OR(AG873="-",AG873="BIT"),IF(E873&lt;&gt;"",(AI873-(P873+L873-N873+Q873)*AY873)/0.83),""))</f>
        <v/>
      </c>
      <c r="BD873" s="51" t="str">
        <f aca="false">IF(BC873="","",BC873*0.17)</f>
        <v/>
      </c>
      <c r="BE873" s="51" t="str">
        <f aca="false">IF(I873=6908,0,IF(BC873="","",BD873-((P873+L873-N873+Q873)*AY873)))</f>
        <v/>
      </c>
      <c r="BF873" s="53" t="str">
        <f aca="false">IF(B873="","",IF(OR(B873="",E873="Regime Normal"),0,(AI873-Q873)*VLOOKUP(R873,Dados!$X$98:$Y$108,2,0)))</f>
        <v/>
      </c>
      <c r="BG873" s="54" t="str">
        <f aca="false">IFERROR(VLOOKUP(I873,Dados!$AC$27:$AD$43,2,0),IF(B873="","",IF(D873&lt;&gt;"MT",IF(AND(AC873="SIM",Y873="Revenda"),"2403",IF(AND(AC873="SIM",Y873="Consumo"),"2407",IF(AND(AC873="NÃO",Y873="Revenda"),"2102",IF(AND(AC873="NÃO",Y873="Consumo"),"2556",)))),REPLACE(I873,1,1,1))))</f>
        <v/>
      </c>
    </row>
    <row r="874" customFormat="false" ht="12.8" hidden="false" customHeight="true" outlineLevel="0" collapsed="false">
      <c r="Y874" s="45"/>
      <c r="Z874" s="46" t="str">
        <f aca="false">IF(B874="","",(IFERROR(VLOOKUP(H874,Dados!A$3:B$15000,2,0),"Não Encontrado")))</f>
        <v/>
      </c>
      <c r="AA874" s="46" t="str">
        <f aca="false">IF(B874="","",(IFERROR(VLOOKUP(G874,Dados!C$3:E$15000,3,0),"Não Encontrado")))</f>
        <v/>
      </c>
      <c r="AB874" s="46" t="str">
        <f aca="false">IFERROR(IF(Z874&lt;&gt;"Não Encontrado",Z874,IF(AA874&lt;&gt;"Não Encontrado",AA874,"")),"")</f>
        <v/>
      </c>
      <c r="AC874" s="45" t="str">
        <f aca="false">IF(B874="","",IF(AB874="","NÃO","SIM"))</f>
        <v/>
      </c>
      <c r="AD874" s="45" t="str">
        <f aca="false">IFERROR(VLOOKUP(G874,Dados!$P$3:$R$500,3,0),"")</f>
        <v/>
      </c>
      <c r="AE874" s="45" t="str">
        <f aca="false">IFERROR(VLOOKUP(G874,Dados!$K$3:$L$500,2,0),"")</f>
        <v/>
      </c>
      <c r="AF874" s="45" t="str">
        <f aca="false">IFERROR(VLOOKUP(G874,Dados!$M$3:$N$500,2,0),"")</f>
        <v/>
      </c>
      <c r="AG874" s="45" t="str">
        <f aca="false">IF(F874="","",IF(AND(AD874="",AE874="",AF874=""),"-",IF(AND(AD874="BIT",AE874="",AF874=""),"BIT",IF(AND(AE874="ANEXO I",AD874="",AF874=""),"ANEXO I",IF(AND(AF874="ANEXO II",AD874="",AE874=""),"ANEXO II","Escolher")))))</f>
        <v/>
      </c>
      <c r="AH874" s="45" t="str">
        <f aca="false">IF(AG874&lt;&gt;"Pneus","",IFERROR(VLOOKUP(R874,Dados!$X$2:$Z$5,3,0)*(AI874-Q874),VLOOKUP(D874,Dados!$X$7:$Z$33,3,0)*(AI874-Q874)))</f>
        <v/>
      </c>
      <c r="AI874" s="47" t="str">
        <f aca="false">IF(B874="","",P874+Q874+O874+M874+L874-N874)</f>
        <v/>
      </c>
      <c r="AJ874" s="48" t="str">
        <f aca="false">IFERROR(IF(AND(AC874="SIM",AG874="-",Y874="REVENDA"),(AB874/1+1)*AI874,IF(AND(AC874="SIM",AG874="Pneus",Y874="REVENDA"),(AB874/1+1)*(AI874-AH874),"")),"")</f>
        <v/>
      </c>
      <c r="AK874" s="48" t="str">
        <f aca="false">IF(AJ874="","",AJ874*17%)</f>
        <v/>
      </c>
      <c r="AL874" s="48" t="str">
        <f aca="false">IFERROR(IF(AC874="NÃO","",IF(AK874="","",IF(E874="Simples Nacional",BF874,IF(T874=0.12,U874*0.5833337002,IF(T874=0,AI874*0.07,U874))))),"")</f>
        <v/>
      </c>
      <c r="AM874" s="47" t="str">
        <f aca="false">IFERROR(IF(AC874="NÃO","",IF(OR(AG874="-",AG874="Pneus"),AK874-AL874,"")),"")</f>
        <v/>
      </c>
      <c r="AN874" s="48" t="str">
        <f aca="false">IF(AND(Y874="REVENDA",AC874="SIM",AG874="BIT"),((AB874/1+1)*AI874)*0.4117,"")</f>
        <v/>
      </c>
      <c r="AO874" s="48" t="str">
        <f aca="false">IF(AN874="","",AN874*17%)</f>
        <v/>
      </c>
      <c r="AP874" s="49" t="str">
        <f aca="false">IF(AN874="","",IF(T874=0.12,(U874*0.4117)*0.4117,IF(T874=0,(AI874*0.07)*0.4117,U874*0.4117)))</f>
        <v/>
      </c>
      <c r="AQ874" s="47" t="str">
        <f aca="false">IF(AN874="","",AO874-AP874)</f>
        <v/>
      </c>
      <c r="AR874" s="50" t="str">
        <f aca="false">IFERROR(IF(AND(AC874="SIM",Y874="REVENDA",LEFT(AG874,5)="ANEXO")*OR(AE874="ANEXO I",AF874="ANEXO II"),VLOOKUP(H874,Dados!G:I,2,0),""),"INSERIR MVA")</f>
        <v/>
      </c>
      <c r="AS874" s="48" t="str">
        <f aca="false">IF(LEFT(AG874,5)="ANEXO",VLOOKUP(AG874,Dados!$X$111:$Z$112,2,0)*(AI874-Q874),"")</f>
        <v/>
      </c>
      <c r="AT874" s="48" t="str">
        <f aca="false">IFERROR(IF(AR874="","",(AI874*AR874)+AI874),"INSERIR MVA")</f>
        <v/>
      </c>
      <c r="AU874" s="48" t="str">
        <f aca="false">IF(AT874="","",IF(AY874=0.04,U874,AS874*AY874))</f>
        <v/>
      </c>
      <c r="AV874" s="47" t="str">
        <f aca="false">IFERROR(IF(AU874="","",(VLOOKUP(AG874,Dados!$X$111:$Z$112,3,0)*AT874*0.17)),"INSERIR MVA")</f>
        <v/>
      </c>
      <c r="AW874" s="47" t="str">
        <f aca="false">IFERROR(IF(AR874="","",AV874-AU874),"")</f>
        <v/>
      </c>
      <c r="AX874" s="51" t="str">
        <f aca="false">IFERROR(IF(AC874="NÃO","",IF(AM874&lt;&gt;"",AM874-W874,IF(AQ874&lt;&gt;"",AQ874-W874,IF(AW874&lt;&gt;"",AW874-W874,"")))),"")</f>
        <v/>
      </c>
      <c r="AY874" s="46" t="str">
        <f aca="false">IFERROR(IF(ISNA(VLOOKUP(R874,Dados!$X$2:$Y$5,2,0)),VLOOKUP(D874,Dados!$X$7:$Y$33,2,0),VLOOKUP(R874,Dados!$X$2:$Y$5,2,0)),"")</f>
        <v/>
      </c>
      <c r="AZ874" s="52" t="str">
        <f aca="false">IF(C874="","",IF(AND(Y874="CONSUMO",AC874="NÃO")*OR(AG874="-",AG874="BIT"),IF(E874&lt;&gt;"",(AI874-(P874+L874-N874+Q874)*AY874)/0.83),""))</f>
        <v/>
      </c>
      <c r="BA874" s="51" t="str">
        <f aca="false">IF(AZ874="","",AZ874*0.17-((P874+L874-N874+Q874)*AY874))</f>
        <v/>
      </c>
      <c r="BB874" s="51" t="str">
        <f aca="false">IF(AND(Y874="CONSUMO",AG874="ANEXO I",AY874&gt;4%),(AI874-(P874+L874-N874+Q874)*0.0514)/0.83*(0.5177)*(0.17)-AI874*0.0514,IF(AND(Y874="CONSUMO",AG874="ANEXO II",AY874&gt;4%),(AI874-(P874+L874-N874+Q874)*0.041)/0.83*(0.3295)*(0.17)-AI874*0.041,IF(AND(Y874="CONSUMO",AG874="ANEXO I",AY874=4%),(AI874-(P874+L874-N874+Q874)*0.04)/0.83*(0.5177)*(0.17)-AI874*0.04,IF(AND(Y874="CONSUMO",AG874="ANEXO II",AY874=4%),(AI874-(P874+L874-N874+Q874)*0.04)/0.83*(0.3295)*(0.17)-AI874*0.04,""))))</f>
        <v/>
      </c>
      <c r="BC874" s="51" t="str">
        <f aca="false">IF(C874="","",IF(AND(Y874="CONSUMO",AC874="SIM")*OR(AG874="-",AG874="BIT"),IF(E874&lt;&gt;"",(AI874-(P874+L874-N874+Q874)*AY874)/0.83),""))</f>
        <v/>
      </c>
      <c r="BD874" s="51" t="str">
        <f aca="false">IF(BC874="","",BC874*0.17)</f>
        <v/>
      </c>
      <c r="BE874" s="51" t="str">
        <f aca="false">IF(I874=6908,0,IF(BC874="","",BD874-((P874+L874-N874+Q874)*AY874)))</f>
        <v/>
      </c>
      <c r="BF874" s="53" t="str">
        <f aca="false">IF(B874="","",IF(OR(B874="",E874="Regime Normal"),0,(AI874-Q874)*VLOOKUP(R874,Dados!$X$98:$Y$108,2,0)))</f>
        <v/>
      </c>
      <c r="BG874" s="54" t="str">
        <f aca="false">IFERROR(VLOOKUP(I874,Dados!$AC$27:$AD$43,2,0),IF(B874="","",IF(D874&lt;&gt;"MT",IF(AND(AC874="SIM",Y874="Revenda"),"2403",IF(AND(AC874="SIM",Y874="Consumo"),"2407",IF(AND(AC874="NÃO",Y874="Revenda"),"2102",IF(AND(AC874="NÃO",Y874="Consumo"),"2556",)))),REPLACE(I874,1,1,1))))</f>
        <v/>
      </c>
    </row>
    <row r="875" customFormat="false" ht="12.8" hidden="false" customHeight="true" outlineLevel="0" collapsed="false">
      <c r="Y875" s="45"/>
      <c r="Z875" s="46" t="str">
        <f aca="false">IF(B875="","",(IFERROR(VLOOKUP(H875,Dados!A$3:B$15000,2,0),"Não Encontrado")))</f>
        <v/>
      </c>
      <c r="AA875" s="46" t="str">
        <f aca="false">IF(B875="","",(IFERROR(VLOOKUP(G875,Dados!C$3:E$15000,3,0),"Não Encontrado")))</f>
        <v/>
      </c>
      <c r="AB875" s="46" t="str">
        <f aca="false">IFERROR(IF(Z875&lt;&gt;"Não Encontrado",Z875,IF(AA875&lt;&gt;"Não Encontrado",AA875,"")),"")</f>
        <v/>
      </c>
      <c r="AC875" s="45" t="str">
        <f aca="false">IF(B875="","",IF(AB875="","NÃO","SIM"))</f>
        <v/>
      </c>
      <c r="AD875" s="45" t="str">
        <f aca="false">IFERROR(VLOOKUP(G875,Dados!$P$3:$R$500,3,0),"")</f>
        <v/>
      </c>
      <c r="AE875" s="45" t="str">
        <f aca="false">IFERROR(VLOOKUP(G875,Dados!$K$3:$L$500,2,0),"")</f>
        <v/>
      </c>
      <c r="AF875" s="45" t="str">
        <f aca="false">IFERROR(VLOOKUP(G875,Dados!$M$3:$N$500,2,0),"")</f>
        <v/>
      </c>
      <c r="AG875" s="45" t="str">
        <f aca="false">IF(F875="","",IF(AND(AD875="",AE875="",AF875=""),"-",IF(AND(AD875="BIT",AE875="",AF875=""),"BIT",IF(AND(AE875="ANEXO I",AD875="",AF875=""),"ANEXO I",IF(AND(AF875="ANEXO II",AD875="",AE875=""),"ANEXO II","Escolher")))))</f>
        <v/>
      </c>
      <c r="AH875" s="45" t="str">
        <f aca="false">IF(AG875&lt;&gt;"Pneus","",IFERROR(VLOOKUP(R875,Dados!$X$2:$Z$5,3,0)*(AI875-Q875),VLOOKUP(D875,Dados!$X$7:$Z$33,3,0)*(AI875-Q875)))</f>
        <v/>
      </c>
      <c r="AI875" s="47" t="str">
        <f aca="false">IF(B875="","",P875+Q875+O875+M875+L875-N875)</f>
        <v/>
      </c>
      <c r="AJ875" s="48" t="str">
        <f aca="false">IFERROR(IF(AND(AC875="SIM",AG875="-",Y875="REVENDA"),(AB875/1+1)*AI875,IF(AND(AC875="SIM",AG875="Pneus",Y875="REVENDA"),(AB875/1+1)*(AI875-AH875),"")),"")</f>
        <v/>
      </c>
      <c r="AK875" s="48" t="str">
        <f aca="false">IF(AJ875="","",AJ875*17%)</f>
        <v/>
      </c>
      <c r="AL875" s="48" t="str">
        <f aca="false">IFERROR(IF(AC875="NÃO","",IF(AK875="","",IF(E875="Simples Nacional",BF875,IF(T875=0.12,U875*0.5833337002,IF(T875=0,AI875*0.07,U875))))),"")</f>
        <v/>
      </c>
      <c r="AM875" s="47" t="str">
        <f aca="false">IFERROR(IF(AC875="NÃO","",IF(OR(AG875="-",AG875="Pneus"),AK875-AL875,"")),"")</f>
        <v/>
      </c>
      <c r="AN875" s="48" t="str">
        <f aca="false">IF(AND(Y875="REVENDA",AC875="SIM",AG875="BIT"),((AB875/1+1)*AI875)*0.4117,"")</f>
        <v/>
      </c>
      <c r="AO875" s="48" t="str">
        <f aca="false">IF(AN875="","",AN875*17%)</f>
        <v/>
      </c>
      <c r="AP875" s="49" t="str">
        <f aca="false">IF(AN875="","",IF(T875=0.12,(U875*0.4117)*0.4117,IF(T875=0,(AI875*0.07)*0.4117,U875*0.4117)))</f>
        <v/>
      </c>
      <c r="AQ875" s="47" t="str">
        <f aca="false">IF(AN875="","",AO875-AP875)</f>
        <v/>
      </c>
      <c r="AR875" s="50" t="str">
        <f aca="false">IFERROR(IF(AND(AC875="SIM",Y875="REVENDA",LEFT(AG875,5)="ANEXO")*OR(AE875="ANEXO I",AF875="ANEXO II"),VLOOKUP(H875,Dados!G:I,2,0),""),"INSERIR MVA")</f>
        <v/>
      </c>
      <c r="AS875" s="48" t="str">
        <f aca="false">IF(LEFT(AG875,5)="ANEXO",VLOOKUP(AG875,Dados!$X$111:$Z$112,2,0)*(AI875-Q875),"")</f>
        <v/>
      </c>
      <c r="AT875" s="48" t="str">
        <f aca="false">IFERROR(IF(AR875="","",(AI875*AR875)+AI875),"INSERIR MVA")</f>
        <v/>
      </c>
      <c r="AU875" s="48" t="str">
        <f aca="false">IF(AT875="","",IF(AY875=0.04,U875,AS875*AY875))</f>
        <v/>
      </c>
      <c r="AV875" s="47" t="str">
        <f aca="false">IFERROR(IF(AU875="","",(VLOOKUP(AG875,Dados!$X$111:$Z$112,3,0)*AT875*0.17)),"INSERIR MVA")</f>
        <v/>
      </c>
      <c r="AW875" s="47" t="str">
        <f aca="false">IFERROR(IF(AR875="","",AV875-AU875),"")</f>
        <v/>
      </c>
      <c r="AX875" s="51" t="str">
        <f aca="false">IFERROR(IF(AC875="NÃO","",IF(AM875&lt;&gt;"",AM875-W875,IF(AQ875&lt;&gt;"",AQ875-W875,IF(AW875&lt;&gt;"",AW875-W875,"")))),"")</f>
        <v/>
      </c>
      <c r="AY875" s="46" t="str">
        <f aca="false">IFERROR(IF(ISNA(VLOOKUP(R875,Dados!$X$2:$Y$5,2,0)),VLOOKUP(D875,Dados!$X$7:$Y$33,2,0),VLOOKUP(R875,Dados!$X$2:$Y$5,2,0)),"")</f>
        <v/>
      </c>
      <c r="AZ875" s="52" t="str">
        <f aca="false">IF(C875="","",IF(AND(Y875="CONSUMO",AC875="NÃO")*OR(AG875="-",AG875="BIT"),IF(E875&lt;&gt;"",(AI875-(P875+L875-N875+Q875)*AY875)/0.83),""))</f>
        <v/>
      </c>
      <c r="BA875" s="51" t="str">
        <f aca="false">IF(AZ875="","",AZ875*0.17-((P875+L875-N875+Q875)*AY875))</f>
        <v/>
      </c>
      <c r="BB875" s="51" t="str">
        <f aca="false">IF(AND(Y875="CONSUMO",AG875="ANEXO I",AY875&gt;4%),(AI875-(P875+L875-N875+Q875)*0.0514)/0.83*(0.5177)*(0.17)-AI875*0.0514,IF(AND(Y875="CONSUMO",AG875="ANEXO II",AY875&gt;4%),(AI875-(P875+L875-N875+Q875)*0.041)/0.83*(0.3295)*(0.17)-AI875*0.041,IF(AND(Y875="CONSUMO",AG875="ANEXO I",AY875=4%),(AI875-(P875+L875-N875+Q875)*0.04)/0.83*(0.5177)*(0.17)-AI875*0.04,IF(AND(Y875="CONSUMO",AG875="ANEXO II",AY875=4%),(AI875-(P875+L875-N875+Q875)*0.04)/0.83*(0.3295)*(0.17)-AI875*0.04,""))))</f>
        <v/>
      </c>
      <c r="BC875" s="51" t="str">
        <f aca="false">IF(C875="","",IF(AND(Y875="CONSUMO",AC875="SIM")*OR(AG875="-",AG875="BIT"),IF(E875&lt;&gt;"",(AI875-(P875+L875-N875+Q875)*AY875)/0.83),""))</f>
        <v/>
      </c>
      <c r="BD875" s="51" t="str">
        <f aca="false">IF(BC875="","",BC875*0.17)</f>
        <v/>
      </c>
      <c r="BE875" s="51" t="str">
        <f aca="false">IF(I875=6908,0,IF(BC875="","",BD875-((P875+L875-N875+Q875)*AY875)))</f>
        <v/>
      </c>
      <c r="BF875" s="53" t="str">
        <f aca="false">IF(B875="","",IF(OR(B875="",E875="Regime Normal"),0,(AI875-Q875)*VLOOKUP(R875,Dados!$X$98:$Y$108,2,0)))</f>
        <v/>
      </c>
      <c r="BG875" s="54" t="str">
        <f aca="false">IFERROR(VLOOKUP(I875,Dados!$AC$27:$AD$43,2,0),IF(B875="","",IF(D875&lt;&gt;"MT",IF(AND(AC875="SIM",Y875="Revenda"),"2403",IF(AND(AC875="SIM",Y875="Consumo"),"2407",IF(AND(AC875="NÃO",Y875="Revenda"),"2102",IF(AND(AC875="NÃO",Y875="Consumo"),"2556",)))),REPLACE(I875,1,1,1))))</f>
        <v/>
      </c>
    </row>
    <row r="876" customFormat="false" ht="12.8" hidden="false" customHeight="true" outlineLevel="0" collapsed="false">
      <c r="Y876" s="45"/>
      <c r="Z876" s="46" t="str">
        <f aca="false">IF(B876="","",(IFERROR(VLOOKUP(H876,Dados!A$3:B$15000,2,0),"Não Encontrado")))</f>
        <v/>
      </c>
      <c r="AA876" s="46" t="str">
        <f aca="false">IF(B876="","",(IFERROR(VLOOKUP(G876,Dados!C$3:E$15000,3,0),"Não Encontrado")))</f>
        <v/>
      </c>
      <c r="AB876" s="46" t="str">
        <f aca="false">IFERROR(IF(Z876&lt;&gt;"Não Encontrado",Z876,IF(AA876&lt;&gt;"Não Encontrado",AA876,"")),"")</f>
        <v/>
      </c>
      <c r="AC876" s="45" t="str">
        <f aca="false">IF(B876="","",IF(AB876="","NÃO","SIM"))</f>
        <v/>
      </c>
      <c r="AD876" s="45" t="str">
        <f aca="false">IFERROR(VLOOKUP(G876,Dados!$P$3:$R$500,3,0),"")</f>
        <v/>
      </c>
      <c r="AE876" s="45" t="str">
        <f aca="false">IFERROR(VLOOKUP(G876,Dados!$K$3:$L$500,2,0),"")</f>
        <v/>
      </c>
      <c r="AF876" s="45" t="str">
        <f aca="false">IFERROR(VLOOKUP(G876,Dados!$M$3:$N$500,2,0),"")</f>
        <v/>
      </c>
      <c r="AG876" s="45" t="str">
        <f aca="false">IF(F876="","",IF(AND(AD876="",AE876="",AF876=""),"-",IF(AND(AD876="BIT",AE876="",AF876=""),"BIT",IF(AND(AE876="ANEXO I",AD876="",AF876=""),"ANEXO I",IF(AND(AF876="ANEXO II",AD876="",AE876=""),"ANEXO II","Escolher")))))</f>
        <v/>
      </c>
      <c r="AH876" s="45" t="str">
        <f aca="false">IF(AG876&lt;&gt;"Pneus","",IFERROR(VLOOKUP(R876,Dados!$X$2:$Z$5,3,0)*(AI876-Q876),VLOOKUP(D876,Dados!$X$7:$Z$33,3,0)*(AI876-Q876)))</f>
        <v/>
      </c>
      <c r="AI876" s="47" t="str">
        <f aca="false">IF(B876="","",P876+Q876+O876+M876+L876-N876)</f>
        <v/>
      </c>
      <c r="AJ876" s="48" t="str">
        <f aca="false">IFERROR(IF(AND(AC876="SIM",AG876="-",Y876="REVENDA"),(AB876/1+1)*AI876,IF(AND(AC876="SIM",AG876="Pneus",Y876="REVENDA"),(AB876/1+1)*(AI876-AH876),"")),"")</f>
        <v/>
      </c>
      <c r="AK876" s="48" t="str">
        <f aca="false">IF(AJ876="","",AJ876*17%)</f>
        <v/>
      </c>
      <c r="AL876" s="48" t="str">
        <f aca="false">IFERROR(IF(AC876="NÃO","",IF(AK876="","",IF(E876="Simples Nacional",BF876,IF(T876=0.12,U876*0.5833337002,IF(T876=0,AI876*0.07,U876))))),"")</f>
        <v/>
      </c>
      <c r="AM876" s="47" t="str">
        <f aca="false">IFERROR(IF(AC876="NÃO","",IF(OR(AG876="-",AG876="Pneus"),AK876-AL876,"")),"")</f>
        <v/>
      </c>
      <c r="AN876" s="48" t="str">
        <f aca="false">IF(AND(Y876="REVENDA",AC876="SIM",AG876="BIT"),((AB876/1+1)*AI876)*0.4117,"")</f>
        <v/>
      </c>
      <c r="AO876" s="48" t="str">
        <f aca="false">IF(AN876="","",AN876*17%)</f>
        <v/>
      </c>
      <c r="AP876" s="49" t="str">
        <f aca="false">IF(AN876="","",IF(T876=0.12,(U876*0.4117)*0.4117,IF(T876=0,(AI876*0.07)*0.4117,U876*0.4117)))</f>
        <v/>
      </c>
      <c r="AQ876" s="47" t="str">
        <f aca="false">IF(AN876="","",AO876-AP876)</f>
        <v/>
      </c>
      <c r="AR876" s="50" t="str">
        <f aca="false">IFERROR(IF(AND(AC876="SIM",Y876="REVENDA",LEFT(AG876,5)="ANEXO")*OR(AE876="ANEXO I",AF876="ANEXO II"),VLOOKUP(H876,Dados!G:I,2,0),""),"INSERIR MVA")</f>
        <v/>
      </c>
      <c r="AS876" s="48" t="str">
        <f aca="false">IF(LEFT(AG876,5)="ANEXO",VLOOKUP(AG876,Dados!$X$111:$Z$112,2,0)*(AI876-Q876),"")</f>
        <v/>
      </c>
      <c r="AT876" s="48" t="str">
        <f aca="false">IFERROR(IF(AR876="","",(AI876*AR876)+AI876),"INSERIR MVA")</f>
        <v/>
      </c>
      <c r="AU876" s="48" t="str">
        <f aca="false">IF(AT876="","",IF(AY876=0.04,U876,AS876*AY876))</f>
        <v/>
      </c>
      <c r="AV876" s="47" t="str">
        <f aca="false">IFERROR(IF(AU876="","",(VLOOKUP(AG876,Dados!$X$111:$Z$112,3,0)*AT876*0.17)),"INSERIR MVA")</f>
        <v/>
      </c>
      <c r="AW876" s="47" t="str">
        <f aca="false">IFERROR(IF(AR876="","",AV876-AU876),"")</f>
        <v/>
      </c>
      <c r="AX876" s="51" t="str">
        <f aca="false">IFERROR(IF(AC876="NÃO","",IF(AM876&lt;&gt;"",AM876-W876,IF(AQ876&lt;&gt;"",AQ876-W876,IF(AW876&lt;&gt;"",AW876-W876,"")))),"")</f>
        <v/>
      </c>
      <c r="AY876" s="46" t="str">
        <f aca="false">IFERROR(IF(ISNA(VLOOKUP(R876,Dados!$X$2:$Y$5,2,0)),VLOOKUP(D876,Dados!$X$7:$Y$33,2,0),VLOOKUP(R876,Dados!$X$2:$Y$5,2,0)),"")</f>
        <v/>
      </c>
      <c r="AZ876" s="52" t="str">
        <f aca="false">IF(C876="","",IF(AND(Y876="CONSUMO",AC876="NÃO")*OR(AG876="-",AG876="BIT"),IF(E876&lt;&gt;"",(AI876-(P876+L876-N876+Q876)*AY876)/0.83),""))</f>
        <v/>
      </c>
      <c r="BA876" s="51" t="str">
        <f aca="false">IF(AZ876="","",AZ876*0.17-((P876+L876-N876+Q876)*AY876))</f>
        <v/>
      </c>
      <c r="BB876" s="51" t="str">
        <f aca="false">IF(AND(Y876="CONSUMO",AG876="ANEXO I",AY876&gt;4%),(AI876-(P876+L876-N876+Q876)*0.0514)/0.83*(0.5177)*(0.17)-AI876*0.0514,IF(AND(Y876="CONSUMO",AG876="ANEXO II",AY876&gt;4%),(AI876-(P876+L876-N876+Q876)*0.041)/0.83*(0.3295)*(0.17)-AI876*0.041,IF(AND(Y876="CONSUMO",AG876="ANEXO I",AY876=4%),(AI876-(P876+L876-N876+Q876)*0.04)/0.83*(0.5177)*(0.17)-AI876*0.04,IF(AND(Y876="CONSUMO",AG876="ANEXO II",AY876=4%),(AI876-(P876+L876-N876+Q876)*0.04)/0.83*(0.3295)*(0.17)-AI876*0.04,""))))</f>
        <v/>
      </c>
      <c r="BC876" s="51" t="str">
        <f aca="false">IF(C876="","",IF(AND(Y876="CONSUMO",AC876="SIM")*OR(AG876="-",AG876="BIT"),IF(E876&lt;&gt;"",(AI876-(P876+L876-N876+Q876)*AY876)/0.83),""))</f>
        <v/>
      </c>
      <c r="BD876" s="51" t="str">
        <f aca="false">IF(BC876="","",BC876*0.17)</f>
        <v/>
      </c>
      <c r="BE876" s="51" t="str">
        <f aca="false">IF(I876=6908,0,IF(BC876="","",BD876-((P876+L876-N876+Q876)*AY876)))</f>
        <v/>
      </c>
      <c r="BF876" s="53" t="str">
        <f aca="false">IF(B876="","",IF(OR(B876="",E876="Regime Normal"),0,(AI876-Q876)*VLOOKUP(R876,Dados!$X$98:$Y$108,2,0)))</f>
        <v/>
      </c>
      <c r="BG876" s="54" t="str">
        <f aca="false">IFERROR(VLOOKUP(I876,Dados!$AC$27:$AD$43,2,0),IF(B876="","",IF(D876&lt;&gt;"MT",IF(AND(AC876="SIM",Y876="Revenda"),"2403",IF(AND(AC876="SIM",Y876="Consumo"),"2407",IF(AND(AC876="NÃO",Y876="Revenda"),"2102",IF(AND(AC876="NÃO",Y876="Consumo"),"2556",)))),REPLACE(I876,1,1,1))))</f>
        <v/>
      </c>
    </row>
    <row r="877" customFormat="false" ht="12.8" hidden="false" customHeight="true" outlineLevel="0" collapsed="false">
      <c r="Y877" s="45"/>
      <c r="Z877" s="46" t="str">
        <f aca="false">IF(B877="","",(IFERROR(VLOOKUP(H877,Dados!A$3:B$15000,2,0),"Não Encontrado")))</f>
        <v/>
      </c>
      <c r="AA877" s="46" t="str">
        <f aca="false">IF(B877="","",(IFERROR(VLOOKUP(G877,Dados!C$3:E$15000,3,0),"Não Encontrado")))</f>
        <v/>
      </c>
      <c r="AB877" s="46" t="str">
        <f aca="false">IFERROR(IF(Z877&lt;&gt;"Não Encontrado",Z877,IF(AA877&lt;&gt;"Não Encontrado",AA877,"")),"")</f>
        <v/>
      </c>
      <c r="AC877" s="45" t="str">
        <f aca="false">IF(B877="","",IF(AB877="","NÃO","SIM"))</f>
        <v/>
      </c>
      <c r="AD877" s="45" t="str">
        <f aca="false">IFERROR(VLOOKUP(G877,Dados!$P$3:$R$500,3,0),"")</f>
        <v/>
      </c>
      <c r="AE877" s="45" t="str">
        <f aca="false">IFERROR(VLOOKUP(G877,Dados!$K$3:$L$500,2,0),"")</f>
        <v/>
      </c>
      <c r="AF877" s="45" t="str">
        <f aca="false">IFERROR(VLOOKUP(G877,Dados!$M$3:$N$500,2,0),"")</f>
        <v/>
      </c>
      <c r="AG877" s="45" t="str">
        <f aca="false">IF(F877="","",IF(AND(AD877="",AE877="",AF877=""),"-",IF(AND(AD877="BIT",AE877="",AF877=""),"BIT",IF(AND(AE877="ANEXO I",AD877="",AF877=""),"ANEXO I",IF(AND(AF877="ANEXO II",AD877="",AE877=""),"ANEXO II","Escolher")))))</f>
        <v/>
      </c>
      <c r="AH877" s="45" t="str">
        <f aca="false">IF(AG877&lt;&gt;"Pneus","",IFERROR(VLOOKUP(R877,Dados!$X$2:$Z$5,3,0)*(AI877-Q877),VLOOKUP(D877,Dados!$X$7:$Z$33,3,0)*(AI877-Q877)))</f>
        <v/>
      </c>
      <c r="AI877" s="47" t="str">
        <f aca="false">IF(B877="","",P877+Q877+O877+M877+L877-N877)</f>
        <v/>
      </c>
      <c r="AJ877" s="48" t="str">
        <f aca="false">IFERROR(IF(AND(AC877="SIM",AG877="-",Y877="REVENDA"),(AB877/1+1)*AI877,IF(AND(AC877="SIM",AG877="Pneus",Y877="REVENDA"),(AB877/1+1)*(AI877-AH877),"")),"")</f>
        <v/>
      </c>
      <c r="AK877" s="48" t="str">
        <f aca="false">IF(AJ877="","",AJ877*17%)</f>
        <v/>
      </c>
      <c r="AL877" s="48" t="str">
        <f aca="false">IFERROR(IF(AC877="NÃO","",IF(AK877="","",IF(E877="Simples Nacional",BF877,IF(T877=0.12,U877*0.5833337002,IF(T877=0,AI877*0.07,U877))))),"")</f>
        <v/>
      </c>
      <c r="AM877" s="47" t="str">
        <f aca="false">IFERROR(IF(AC877="NÃO","",IF(OR(AG877="-",AG877="Pneus"),AK877-AL877,"")),"")</f>
        <v/>
      </c>
      <c r="AN877" s="48" t="str">
        <f aca="false">IF(AND(Y877="REVENDA",AC877="SIM",AG877="BIT"),((AB877/1+1)*AI877)*0.4117,"")</f>
        <v/>
      </c>
      <c r="AO877" s="48" t="str">
        <f aca="false">IF(AN877="","",AN877*17%)</f>
        <v/>
      </c>
      <c r="AP877" s="49" t="str">
        <f aca="false">IF(AN877="","",IF(T877=0.12,(U877*0.4117)*0.4117,IF(T877=0,(AI877*0.07)*0.4117,U877*0.4117)))</f>
        <v/>
      </c>
      <c r="AQ877" s="47" t="str">
        <f aca="false">IF(AN877="","",AO877-AP877)</f>
        <v/>
      </c>
      <c r="AR877" s="50" t="str">
        <f aca="false">IFERROR(IF(AND(AC877="SIM",Y877="REVENDA",LEFT(AG877,5)="ANEXO")*OR(AE877="ANEXO I",AF877="ANEXO II"),VLOOKUP(H877,Dados!G:I,2,0),""),"INSERIR MVA")</f>
        <v/>
      </c>
      <c r="AS877" s="48" t="str">
        <f aca="false">IF(LEFT(AG877,5)="ANEXO",VLOOKUP(AG877,Dados!$X$111:$Z$112,2,0)*(AI877-Q877),"")</f>
        <v/>
      </c>
      <c r="AT877" s="48" t="str">
        <f aca="false">IFERROR(IF(AR877="","",(AI877*AR877)+AI877),"INSERIR MVA")</f>
        <v/>
      </c>
      <c r="AU877" s="48" t="str">
        <f aca="false">IF(AT877="","",IF(AY877=0.04,U877,AS877*AY877))</f>
        <v/>
      </c>
      <c r="AV877" s="47" t="str">
        <f aca="false">IFERROR(IF(AU877="","",(VLOOKUP(AG877,Dados!$X$111:$Z$112,3,0)*AT877*0.17)),"INSERIR MVA")</f>
        <v/>
      </c>
      <c r="AW877" s="47" t="str">
        <f aca="false">IFERROR(IF(AR877="","",AV877-AU877),"")</f>
        <v/>
      </c>
      <c r="AX877" s="51" t="str">
        <f aca="false">IFERROR(IF(AC877="NÃO","",IF(AM877&lt;&gt;"",AM877-W877,IF(AQ877&lt;&gt;"",AQ877-W877,IF(AW877&lt;&gt;"",AW877-W877,"")))),"")</f>
        <v/>
      </c>
      <c r="AY877" s="46" t="str">
        <f aca="false">IFERROR(IF(ISNA(VLOOKUP(R877,Dados!$X$2:$Y$5,2,0)),VLOOKUP(D877,Dados!$X$7:$Y$33,2,0),VLOOKUP(R877,Dados!$X$2:$Y$5,2,0)),"")</f>
        <v/>
      </c>
      <c r="AZ877" s="52" t="str">
        <f aca="false">IF(C877="","",IF(AND(Y877="CONSUMO",AC877="NÃO")*OR(AG877="-",AG877="BIT"),IF(E877&lt;&gt;"",(AI877-(P877+L877-N877+Q877)*AY877)/0.83),""))</f>
        <v/>
      </c>
      <c r="BA877" s="51" t="str">
        <f aca="false">IF(AZ877="","",AZ877*0.17-((P877+L877-N877+Q877)*AY877))</f>
        <v/>
      </c>
      <c r="BB877" s="51" t="str">
        <f aca="false">IF(AND(Y877="CONSUMO",AG877="ANEXO I",AY877&gt;4%),(AI877-(P877+L877-N877+Q877)*0.0514)/0.83*(0.5177)*(0.17)-AI877*0.0514,IF(AND(Y877="CONSUMO",AG877="ANEXO II",AY877&gt;4%),(AI877-(P877+L877-N877+Q877)*0.041)/0.83*(0.3295)*(0.17)-AI877*0.041,IF(AND(Y877="CONSUMO",AG877="ANEXO I",AY877=4%),(AI877-(P877+L877-N877+Q877)*0.04)/0.83*(0.5177)*(0.17)-AI877*0.04,IF(AND(Y877="CONSUMO",AG877="ANEXO II",AY877=4%),(AI877-(P877+L877-N877+Q877)*0.04)/0.83*(0.3295)*(0.17)-AI877*0.04,""))))</f>
        <v/>
      </c>
      <c r="BC877" s="51" t="str">
        <f aca="false">IF(C877="","",IF(AND(Y877="CONSUMO",AC877="SIM")*OR(AG877="-",AG877="BIT"),IF(E877&lt;&gt;"",(AI877-(P877+L877-N877+Q877)*AY877)/0.83),""))</f>
        <v/>
      </c>
      <c r="BD877" s="51" t="str">
        <f aca="false">IF(BC877="","",BC877*0.17)</f>
        <v/>
      </c>
      <c r="BE877" s="51" t="str">
        <f aca="false">IF(I877=6908,0,IF(BC877="","",BD877-((P877+L877-N877+Q877)*AY877)))</f>
        <v/>
      </c>
      <c r="BF877" s="53" t="str">
        <f aca="false">IF(B877="","",IF(OR(B877="",E877="Regime Normal"),0,(AI877-Q877)*VLOOKUP(R877,Dados!$X$98:$Y$108,2,0)))</f>
        <v/>
      </c>
      <c r="BG877" s="54" t="str">
        <f aca="false">IFERROR(VLOOKUP(I877,Dados!$AC$27:$AD$43,2,0),IF(B877="","",IF(D877&lt;&gt;"MT",IF(AND(AC877="SIM",Y877="Revenda"),"2403",IF(AND(AC877="SIM",Y877="Consumo"),"2407",IF(AND(AC877="NÃO",Y877="Revenda"),"2102",IF(AND(AC877="NÃO",Y877="Consumo"),"2556",)))),REPLACE(I877,1,1,1))))</f>
        <v/>
      </c>
    </row>
    <row r="878" customFormat="false" ht="12.8" hidden="false" customHeight="true" outlineLevel="0" collapsed="false">
      <c r="Y878" s="45"/>
      <c r="Z878" s="46" t="str">
        <f aca="false">IF(B878="","",(IFERROR(VLOOKUP(H878,Dados!A$3:B$15000,2,0),"Não Encontrado")))</f>
        <v/>
      </c>
      <c r="AA878" s="46" t="str">
        <f aca="false">IF(B878="","",(IFERROR(VLOOKUP(G878,Dados!C$3:E$15000,3,0),"Não Encontrado")))</f>
        <v/>
      </c>
      <c r="AB878" s="46" t="str">
        <f aca="false">IFERROR(IF(Z878&lt;&gt;"Não Encontrado",Z878,IF(AA878&lt;&gt;"Não Encontrado",AA878,"")),"")</f>
        <v/>
      </c>
      <c r="AC878" s="45" t="str">
        <f aca="false">IF(B878="","",IF(AB878="","NÃO","SIM"))</f>
        <v/>
      </c>
      <c r="AD878" s="45" t="str">
        <f aca="false">IFERROR(VLOOKUP(G878,Dados!$P$3:$R$500,3,0),"")</f>
        <v/>
      </c>
      <c r="AE878" s="45" t="str">
        <f aca="false">IFERROR(VLOOKUP(G878,Dados!$K$3:$L$500,2,0),"")</f>
        <v/>
      </c>
      <c r="AF878" s="45" t="str">
        <f aca="false">IFERROR(VLOOKUP(G878,Dados!$M$3:$N$500,2,0),"")</f>
        <v/>
      </c>
      <c r="AG878" s="45" t="str">
        <f aca="false">IF(F878="","",IF(AND(AD878="",AE878="",AF878=""),"-",IF(AND(AD878="BIT",AE878="",AF878=""),"BIT",IF(AND(AE878="ANEXO I",AD878="",AF878=""),"ANEXO I",IF(AND(AF878="ANEXO II",AD878="",AE878=""),"ANEXO II","Escolher")))))</f>
        <v/>
      </c>
      <c r="AH878" s="45" t="str">
        <f aca="false">IF(AG878&lt;&gt;"Pneus","",IFERROR(VLOOKUP(R878,Dados!$X$2:$Z$5,3,0)*(AI878-Q878),VLOOKUP(D878,Dados!$X$7:$Z$33,3,0)*(AI878-Q878)))</f>
        <v/>
      </c>
      <c r="AI878" s="47" t="str">
        <f aca="false">IF(B878="","",P878+Q878+O878+M878+L878-N878)</f>
        <v/>
      </c>
      <c r="AJ878" s="48" t="str">
        <f aca="false">IFERROR(IF(AND(AC878="SIM",AG878="-",Y878="REVENDA"),(AB878/1+1)*AI878,IF(AND(AC878="SIM",AG878="Pneus",Y878="REVENDA"),(AB878/1+1)*(AI878-AH878),"")),"")</f>
        <v/>
      </c>
      <c r="AK878" s="48" t="str">
        <f aca="false">IF(AJ878="","",AJ878*17%)</f>
        <v/>
      </c>
      <c r="AL878" s="48" t="str">
        <f aca="false">IFERROR(IF(AC878="NÃO","",IF(AK878="","",IF(E878="Simples Nacional",BF878,IF(T878=0.12,U878*0.5833337002,IF(T878=0,AI878*0.07,U878))))),"")</f>
        <v/>
      </c>
      <c r="AM878" s="47" t="str">
        <f aca="false">IFERROR(IF(AC878="NÃO","",IF(OR(AG878="-",AG878="Pneus"),AK878-AL878,"")),"")</f>
        <v/>
      </c>
      <c r="AN878" s="48" t="str">
        <f aca="false">IF(AND(Y878="REVENDA",AC878="SIM",AG878="BIT"),((AB878/1+1)*AI878)*0.4117,"")</f>
        <v/>
      </c>
      <c r="AO878" s="48" t="str">
        <f aca="false">IF(AN878="","",AN878*17%)</f>
        <v/>
      </c>
      <c r="AP878" s="49" t="str">
        <f aca="false">IF(AN878="","",IF(T878=0.12,(U878*0.4117)*0.4117,IF(T878=0,(AI878*0.07)*0.4117,U878*0.4117)))</f>
        <v/>
      </c>
      <c r="AQ878" s="47" t="str">
        <f aca="false">IF(AN878="","",AO878-AP878)</f>
        <v/>
      </c>
      <c r="AR878" s="50" t="str">
        <f aca="false">IFERROR(IF(AND(AC878="SIM",Y878="REVENDA",LEFT(AG878,5)="ANEXO")*OR(AE878="ANEXO I",AF878="ANEXO II"),VLOOKUP(H878,Dados!G:I,2,0),""),"INSERIR MVA")</f>
        <v/>
      </c>
      <c r="AS878" s="48" t="str">
        <f aca="false">IF(LEFT(AG878,5)="ANEXO",VLOOKUP(AG878,Dados!$X$111:$Z$112,2,0)*(AI878-Q878),"")</f>
        <v/>
      </c>
      <c r="AT878" s="48" t="str">
        <f aca="false">IFERROR(IF(AR878="","",(AI878*AR878)+AI878),"INSERIR MVA")</f>
        <v/>
      </c>
      <c r="AU878" s="48" t="str">
        <f aca="false">IF(AT878="","",IF(AY878=0.04,U878,AS878*AY878))</f>
        <v/>
      </c>
      <c r="AV878" s="47" t="str">
        <f aca="false">IFERROR(IF(AU878="","",(VLOOKUP(AG878,Dados!$X$111:$Z$112,3,0)*AT878*0.17)),"INSERIR MVA")</f>
        <v/>
      </c>
      <c r="AW878" s="47" t="str">
        <f aca="false">IFERROR(IF(AR878="","",AV878-AU878),"")</f>
        <v/>
      </c>
      <c r="AX878" s="51" t="str">
        <f aca="false">IFERROR(IF(AC878="NÃO","",IF(AM878&lt;&gt;"",AM878-W878,IF(AQ878&lt;&gt;"",AQ878-W878,IF(AW878&lt;&gt;"",AW878-W878,"")))),"")</f>
        <v/>
      </c>
      <c r="AY878" s="46" t="str">
        <f aca="false">IFERROR(IF(ISNA(VLOOKUP(R878,Dados!$X$2:$Y$5,2,0)),VLOOKUP(D878,Dados!$X$7:$Y$33,2,0),VLOOKUP(R878,Dados!$X$2:$Y$5,2,0)),"")</f>
        <v/>
      </c>
      <c r="AZ878" s="52" t="str">
        <f aca="false">IF(C878="","",IF(AND(Y878="CONSUMO",AC878="NÃO")*OR(AG878="-",AG878="BIT"),IF(E878&lt;&gt;"",(AI878-(P878+L878-N878+Q878)*AY878)/0.83),""))</f>
        <v/>
      </c>
      <c r="BA878" s="51" t="str">
        <f aca="false">IF(AZ878="","",AZ878*0.17-((P878+L878-N878+Q878)*AY878))</f>
        <v/>
      </c>
      <c r="BB878" s="51" t="str">
        <f aca="false">IF(AND(Y878="CONSUMO",AG878="ANEXO I",AY878&gt;4%),(AI878-(P878+L878-N878+Q878)*0.0514)/0.83*(0.5177)*(0.17)-AI878*0.0514,IF(AND(Y878="CONSUMO",AG878="ANEXO II",AY878&gt;4%),(AI878-(P878+L878-N878+Q878)*0.041)/0.83*(0.3295)*(0.17)-AI878*0.041,IF(AND(Y878="CONSUMO",AG878="ANEXO I",AY878=4%),(AI878-(P878+L878-N878+Q878)*0.04)/0.83*(0.5177)*(0.17)-AI878*0.04,IF(AND(Y878="CONSUMO",AG878="ANEXO II",AY878=4%),(AI878-(P878+L878-N878+Q878)*0.04)/0.83*(0.3295)*(0.17)-AI878*0.04,""))))</f>
        <v/>
      </c>
      <c r="BC878" s="51" t="str">
        <f aca="false">IF(C878="","",IF(AND(Y878="CONSUMO",AC878="SIM")*OR(AG878="-",AG878="BIT"),IF(E878&lt;&gt;"",(AI878-(P878+L878-N878+Q878)*AY878)/0.83),""))</f>
        <v/>
      </c>
      <c r="BD878" s="51" t="str">
        <f aca="false">IF(BC878="","",BC878*0.17)</f>
        <v/>
      </c>
      <c r="BE878" s="51" t="str">
        <f aca="false">IF(I878=6908,0,IF(BC878="","",BD878-((P878+L878-N878+Q878)*AY878)))</f>
        <v/>
      </c>
      <c r="BF878" s="53" t="str">
        <f aca="false">IF(B878="","",IF(OR(B878="",E878="Regime Normal"),0,(AI878-Q878)*VLOOKUP(R878,Dados!$X$98:$Y$108,2,0)))</f>
        <v/>
      </c>
      <c r="BG878" s="54" t="str">
        <f aca="false">IFERROR(VLOOKUP(I878,Dados!$AC$27:$AD$43,2,0),IF(B878="","",IF(D878&lt;&gt;"MT",IF(AND(AC878="SIM",Y878="Revenda"),"2403",IF(AND(AC878="SIM",Y878="Consumo"),"2407",IF(AND(AC878="NÃO",Y878="Revenda"),"2102",IF(AND(AC878="NÃO",Y878="Consumo"),"2556",)))),REPLACE(I878,1,1,1))))</f>
        <v/>
      </c>
    </row>
    <row r="879" customFormat="false" ht="12.8" hidden="false" customHeight="true" outlineLevel="0" collapsed="false">
      <c r="Y879" s="45"/>
      <c r="Z879" s="46" t="str">
        <f aca="false">IF(B879="","",(IFERROR(VLOOKUP(H879,Dados!A$3:B$15000,2,0),"Não Encontrado")))</f>
        <v/>
      </c>
      <c r="AA879" s="46" t="str">
        <f aca="false">IF(B879="","",(IFERROR(VLOOKUP(G879,Dados!C$3:E$15000,3,0),"Não Encontrado")))</f>
        <v/>
      </c>
      <c r="AB879" s="46" t="str">
        <f aca="false">IFERROR(IF(Z879&lt;&gt;"Não Encontrado",Z879,IF(AA879&lt;&gt;"Não Encontrado",AA879,"")),"")</f>
        <v/>
      </c>
      <c r="AC879" s="45" t="str">
        <f aca="false">IF(B879="","",IF(AB879="","NÃO","SIM"))</f>
        <v/>
      </c>
      <c r="AD879" s="45" t="str">
        <f aca="false">IFERROR(VLOOKUP(G879,Dados!$P$3:$R$500,3,0),"")</f>
        <v/>
      </c>
      <c r="AE879" s="45" t="str">
        <f aca="false">IFERROR(VLOOKUP(G879,Dados!$K$3:$L$500,2,0),"")</f>
        <v/>
      </c>
      <c r="AF879" s="45" t="str">
        <f aca="false">IFERROR(VLOOKUP(G879,Dados!$M$3:$N$500,2,0),"")</f>
        <v/>
      </c>
      <c r="AG879" s="45" t="str">
        <f aca="false">IF(F879="","",IF(AND(AD879="",AE879="",AF879=""),"-",IF(AND(AD879="BIT",AE879="",AF879=""),"BIT",IF(AND(AE879="ANEXO I",AD879="",AF879=""),"ANEXO I",IF(AND(AF879="ANEXO II",AD879="",AE879=""),"ANEXO II","Escolher")))))</f>
        <v/>
      </c>
      <c r="AH879" s="45" t="str">
        <f aca="false">IF(AG879&lt;&gt;"Pneus","",IFERROR(VLOOKUP(R879,Dados!$X$2:$Z$5,3,0)*(AI879-Q879),VLOOKUP(D879,Dados!$X$7:$Z$33,3,0)*(AI879-Q879)))</f>
        <v/>
      </c>
      <c r="AI879" s="47" t="str">
        <f aca="false">IF(B879="","",P879+Q879+O879+M879+L879-N879)</f>
        <v/>
      </c>
      <c r="AJ879" s="48" t="str">
        <f aca="false">IFERROR(IF(AND(AC879="SIM",AG879="-",Y879="REVENDA"),(AB879/1+1)*AI879,IF(AND(AC879="SIM",AG879="Pneus",Y879="REVENDA"),(AB879/1+1)*(AI879-AH879),"")),"")</f>
        <v/>
      </c>
      <c r="AK879" s="48" t="str">
        <f aca="false">IF(AJ879="","",AJ879*17%)</f>
        <v/>
      </c>
      <c r="AL879" s="48" t="str">
        <f aca="false">IFERROR(IF(AC879="NÃO","",IF(AK879="","",IF(E879="Simples Nacional",BF879,IF(T879=0.12,U879*0.5833337002,IF(T879=0,AI879*0.07,U879))))),"")</f>
        <v/>
      </c>
      <c r="AM879" s="47" t="str">
        <f aca="false">IFERROR(IF(AC879="NÃO","",IF(OR(AG879="-",AG879="Pneus"),AK879-AL879,"")),"")</f>
        <v/>
      </c>
      <c r="AN879" s="48" t="str">
        <f aca="false">IF(AND(Y879="REVENDA",AC879="SIM",AG879="BIT"),((AB879/1+1)*AI879)*0.4117,"")</f>
        <v/>
      </c>
      <c r="AO879" s="48" t="str">
        <f aca="false">IF(AN879="","",AN879*17%)</f>
        <v/>
      </c>
      <c r="AP879" s="49" t="str">
        <f aca="false">IF(AN879="","",IF(T879=0.12,(U879*0.4117)*0.4117,IF(T879=0,(AI879*0.07)*0.4117,U879*0.4117)))</f>
        <v/>
      </c>
      <c r="AQ879" s="47" t="str">
        <f aca="false">IF(AN879="","",AO879-AP879)</f>
        <v/>
      </c>
      <c r="AR879" s="50" t="str">
        <f aca="false">IFERROR(IF(AND(AC879="SIM",Y879="REVENDA",LEFT(AG879,5)="ANEXO")*OR(AE879="ANEXO I",AF879="ANEXO II"),VLOOKUP(H879,Dados!G:I,2,0),""),"INSERIR MVA")</f>
        <v/>
      </c>
      <c r="AS879" s="48" t="str">
        <f aca="false">IF(LEFT(AG879,5)="ANEXO",VLOOKUP(AG879,Dados!$X$111:$Z$112,2,0)*(AI879-Q879),"")</f>
        <v/>
      </c>
      <c r="AT879" s="48" t="str">
        <f aca="false">IFERROR(IF(AR879="","",(AI879*AR879)+AI879),"INSERIR MVA")</f>
        <v/>
      </c>
      <c r="AU879" s="48" t="str">
        <f aca="false">IF(AT879="","",IF(AY879=0.04,U879,AS879*AY879))</f>
        <v/>
      </c>
      <c r="AV879" s="47" t="str">
        <f aca="false">IFERROR(IF(AU879="","",(VLOOKUP(AG879,Dados!$X$111:$Z$112,3,0)*AT879*0.17)),"INSERIR MVA")</f>
        <v/>
      </c>
      <c r="AW879" s="47" t="str">
        <f aca="false">IFERROR(IF(AR879="","",AV879-AU879),"")</f>
        <v/>
      </c>
      <c r="AX879" s="51" t="str">
        <f aca="false">IFERROR(IF(AC879="NÃO","",IF(AM879&lt;&gt;"",AM879-W879,IF(AQ879&lt;&gt;"",AQ879-W879,IF(AW879&lt;&gt;"",AW879-W879,"")))),"")</f>
        <v/>
      </c>
      <c r="AY879" s="46" t="str">
        <f aca="false">IFERROR(IF(ISNA(VLOOKUP(R879,Dados!$X$2:$Y$5,2,0)),VLOOKUP(D879,Dados!$X$7:$Y$33,2,0),VLOOKUP(R879,Dados!$X$2:$Y$5,2,0)),"")</f>
        <v/>
      </c>
      <c r="AZ879" s="52" t="str">
        <f aca="false">IF(C879="","",IF(AND(Y879="CONSUMO",AC879="NÃO")*OR(AG879="-",AG879="BIT"),IF(E879&lt;&gt;"",(AI879-(P879+L879-N879+Q879)*AY879)/0.83),""))</f>
        <v/>
      </c>
      <c r="BA879" s="51" t="str">
        <f aca="false">IF(AZ879="","",AZ879*0.17-((P879+L879-N879+Q879)*AY879))</f>
        <v/>
      </c>
      <c r="BB879" s="51" t="str">
        <f aca="false">IF(AND(Y879="CONSUMO",AG879="ANEXO I",AY879&gt;4%),(AI879-(P879+L879-N879+Q879)*0.0514)/0.83*(0.5177)*(0.17)-AI879*0.0514,IF(AND(Y879="CONSUMO",AG879="ANEXO II",AY879&gt;4%),(AI879-(P879+L879-N879+Q879)*0.041)/0.83*(0.3295)*(0.17)-AI879*0.041,IF(AND(Y879="CONSUMO",AG879="ANEXO I",AY879=4%),(AI879-(P879+L879-N879+Q879)*0.04)/0.83*(0.5177)*(0.17)-AI879*0.04,IF(AND(Y879="CONSUMO",AG879="ANEXO II",AY879=4%),(AI879-(P879+L879-N879+Q879)*0.04)/0.83*(0.3295)*(0.17)-AI879*0.04,""))))</f>
        <v/>
      </c>
      <c r="BC879" s="51" t="str">
        <f aca="false">IF(C879="","",IF(AND(Y879="CONSUMO",AC879="SIM")*OR(AG879="-",AG879="BIT"),IF(E879&lt;&gt;"",(AI879-(P879+L879-N879+Q879)*AY879)/0.83),""))</f>
        <v/>
      </c>
      <c r="BD879" s="51" t="str">
        <f aca="false">IF(BC879="","",BC879*0.17)</f>
        <v/>
      </c>
      <c r="BE879" s="51" t="str">
        <f aca="false">IF(I879=6908,0,IF(BC879="","",BD879-((P879+L879-N879+Q879)*AY879)))</f>
        <v/>
      </c>
      <c r="BF879" s="53" t="str">
        <f aca="false">IF(B879="","",IF(OR(B879="",E879="Regime Normal"),0,(AI879-Q879)*VLOOKUP(R879,Dados!$X$98:$Y$108,2,0)))</f>
        <v/>
      </c>
      <c r="BG879" s="54" t="str">
        <f aca="false">IFERROR(VLOOKUP(I879,Dados!$AC$27:$AD$43,2,0),IF(B879="","",IF(D879&lt;&gt;"MT",IF(AND(AC879="SIM",Y879="Revenda"),"2403",IF(AND(AC879="SIM",Y879="Consumo"),"2407",IF(AND(AC879="NÃO",Y879="Revenda"),"2102",IF(AND(AC879="NÃO",Y879="Consumo"),"2556",)))),REPLACE(I879,1,1,1))))</f>
        <v/>
      </c>
    </row>
    <row r="880" customFormat="false" ht="12.8" hidden="false" customHeight="true" outlineLevel="0" collapsed="false">
      <c r="Y880" s="45"/>
      <c r="Z880" s="46" t="str">
        <f aca="false">IF(B880="","",(IFERROR(VLOOKUP(H880,Dados!A$3:B$15000,2,0),"Não Encontrado")))</f>
        <v/>
      </c>
      <c r="AA880" s="46" t="str">
        <f aca="false">IF(B880="","",(IFERROR(VLOOKUP(G880,Dados!C$3:E$15000,3,0),"Não Encontrado")))</f>
        <v/>
      </c>
      <c r="AB880" s="46" t="str">
        <f aca="false">IFERROR(IF(Z880&lt;&gt;"Não Encontrado",Z880,IF(AA880&lt;&gt;"Não Encontrado",AA880,"")),"")</f>
        <v/>
      </c>
      <c r="AC880" s="45" t="str">
        <f aca="false">IF(B880="","",IF(AB880="","NÃO","SIM"))</f>
        <v/>
      </c>
      <c r="AD880" s="45" t="str">
        <f aca="false">IFERROR(VLOOKUP(G880,Dados!$P$3:$R$500,3,0),"")</f>
        <v/>
      </c>
      <c r="AE880" s="45" t="str">
        <f aca="false">IFERROR(VLOOKUP(G880,Dados!$K$3:$L$500,2,0),"")</f>
        <v/>
      </c>
      <c r="AF880" s="45" t="str">
        <f aca="false">IFERROR(VLOOKUP(G880,Dados!$M$3:$N$500,2,0),"")</f>
        <v/>
      </c>
      <c r="AG880" s="45" t="str">
        <f aca="false">IF(F880="","",IF(AND(AD880="",AE880="",AF880=""),"-",IF(AND(AD880="BIT",AE880="",AF880=""),"BIT",IF(AND(AE880="ANEXO I",AD880="",AF880=""),"ANEXO I",IF(AND(AF880="ANEXO II",AD880="",AE880=""),"ANEXO II","Escolher")))))</f>
        <v/>
      </c>
      <c r="AH880" s="45" t="str">
        <f aca="false">IF(AG880&lt;&gt;"Pneus","",IFERROR(VLOOKUP(R880,Dados!$X$2:$Z$5,3,0)*(AI880-Q880),VLOOKUP(D880,Dados!$X$7:$Z$33,3,0)*(AI880-Q880)))</f>
        <v/>
      </c>
      <c r="AI880" s="47" t="str">
        <f aca="false">IF(B880="","",P880+Q880+O880+M880+L880-N880)</f>
        <v/>
      </c>
      <c r="AJ880" s="48" t="str">
        <f aca="false">IFERROR(IF(AND(AC880="SIM",AG880="-",Y880="REVENDA"),(AB880/1+1)*AI880,IF(AND(AC880="SIM",AG880="Pneus",Y880="REVENDA"),(AB880/1+1)*(AI880-AH880),"")),"")</f>
        <v/>
      </c>
      <c r="AK880" s="48" t="str">
        <f aca="false">IF(AJ880="","",AJ880*17%)</f>
        <v/>
      </c>
      <c r="AL880" s="48" t="str">
        <f aca="false">IFERROR(IF(AC880="NÃO","",IF(AK880="","",IF(E880="Simples Nacional",BF880,IF(T880=0.12,U880*0.5833337002,IF(T880=0,AI880*0.07,U880))))),"")</f>
        <v/>
      </c>
      <c r="AM880" s="47" t="str">
        <f aca="false">IFERROR(IF(AC880="NÃO","",IF(OR(AG880="-",AG880="Pneus"),AK880-AL880,"")),"")</f>
        <v/>
      </c>
      <c r="AN880" s="48" t="str">
        <f aca="false">IF(AND(Y880="REVENDA",AC880="SIM",AG880="BIT"),((AB880/1+1)*AI880)*0.4117,"")</f>
        <v/>
      </c>
      <c r="AO880" s="48" t="str">
        <f aca="false">IF(AN880="","",AN880*17%)</f>
        <v/>
      </c>
      <c r="AP880" s="49" t="str">
        <f aca="false">IF(AN880="","",IF(T880=0.12,(U880*0.4117)*0.4117,IF(T880=0,(AI880*0.07)*0.4117,U880*0.4117)))</f>
        <v/>
      </c>
      <c r="AQ880" s="47" t="str">
        <f aca="false">IF(AN880="","",AO880-AP880)</f>
        <v/>
      </c>
      <c r="AR880" s="50" t="str">
        <f aca="false">IFERROR(IF(AND(AC880="SIM",Y880="REVENDA",LEFT(AG880,5)="ANEXO")*OR(AE880="ANEXO I",AF880="ANEXO II"),VLOOKUP(H880,Dados!G:I,2,0),""),"INSERIR MVA")</f>
        <v/>
      </c>
      <c r="AS880" s="48" t="str">
        <f aca="false">IF(LEFT(AG880,5)="ANEXO",VLOOKUP(AG880,Dados!$X$111:$Z$112,2,0)*(AI880-Q880),"")</f>
        <v/>
      </c>
      <c r="AT880" s="48" t="str">
        <f aca="false">IFERROR(IF(AR880="","",(AI880*AR880)+AI880),"INSERIR MVA")</f>
        <v/>
      </c>
      <c r="AU880" s="48" t="str">
        <f aca="false">IF(AT880="","",IF(AY880=0.04,U880,AS880*AY880))</f>
        <v/>
      </c>
      <c r="AV880" s="47" t="str">
        <f aca="false">IFERROR(IF(AU880="","",(VLOOKUP(AG880,Dados!$X$111:$Z$112,3,0)*AT880*0.17)),"INSERIR MVA")</f>
        <v/>
      </c>
      <c r="AW880" s="47" t="str">
        <f aca="false">IFERROR(IF(AR880="","",AV880-AU880),"")</f>
        <v/>
      </c>
      <c r="AX880" s="51" t="str">
        <f aca="false">IFERROR(IF(AC880="NÃO","",IF(AM880&lt;&gt;"",AM880-W880,IF(AQ880&lt;&gt;"",AQ880-W880,IF(AW880&lt;&gt;"",AW880-W880,"")))),"")</f>
        <v/>
      </c>
      <c r="AY880" s="46" t="str">
        <f aca="false">IFERROR(IF(ISNA(VLOOKUP(R880,Dados!$X$2:$Y$5,2,0)),VLOOKUP(D880,Dados!$X$7:$Y$33,2,0),VLOOKUP(R880,Dados!$X$2:$Y$5,2,0)),"")</f>
        <v/>
      </c>
      <c r="AZ880" s="52" t="str">
        <f aca="false">IF(C880="","",IF(AND(Y880="CONSUMO",AC880="NÃO")*OR(AG880="-",AG880="BIT"),IF(E880&lt;&gt;"",(AI880-(P880+L880-N880+Q880)*AY880)/0.83),""))</f>
        <v/>
      </c>
      <c r="BA880" s="51" t="str">
        <f aca="false">IF(AZ880="","",AZ880*0.17-((P880+L880-N880+Q880)*AY880))</f>
        <v/>
      </c>
      <c r="BB880" s="51" t="str">
        <f aca="false">IF(AND(Y880="CONSUMO",AG880="ANEXO I",AY880&gt;4%),(AI880-(P880+L880-N880+Q880)*0.0514)/0.83*(0.5177)*(0.17)-AI880*0.0514,IF(AND(Y880="CONSUMO",AG880="ANEXO II",AY880&gt;4%),(AI880-(P880+L880-N880+Q880)*0.041)/0.83*(0.3295)*(0.17)-AI880*0.041,IF(AND(Y880="CONSUMO",AG880="ANEXO I",AY880=4%),(AI880-(P880+L880-N880+Q880)*0.04)/0.83*(0.5177)*(0.17)-AI880*0.04,IF(AND(Y880="CONSUMO",AG880="ANEXO II",AY880=4%),(AI880-(P880+L880-N880+Q880)*0.04)/0.83*(0.3295)*(0.17)-AI880*0.04,""))))</f>
        <v/>
      </c>
      <c r="BC880" s="51" t="str">
        <f aca="false">IF(C880="","",IF(AND(Y880="CONSUMO",AC880="SIM")*OR(AG880="-",AG880="BIT"),IF(E880&lt;&gt;"",(AI880-(P880+L880-N880+Q880)*AY880)/0.83),""))</f>
        <v/>
      </c>
      <c r="BD880" s="51" t="str">
        <f aca="false">IF(BC880="","",BC880*0.17)</f>
        <v/>
      </c>
      <c r="BE880" s="51" t="str">
        <f aca="false">IF(I880=6908,0,IF(BC880="","",BD880-((P880+L880-N880+Q880)*AY880)))</f>
        <v/>
      </c>
      <c r="BF880" s="53" t="str">
        <f aca="false">IF(B880="","",IF(OR(B880="",E880="Regime Normal"),0,(AI880-Q880)*VLOOKUP(R880,Dados!$X$98:$Y$108,2,0)))</f>
        <v/>
      </c>
      <c r="BG880" s="54" t="str">
        <f aca="false">IFERROR(VLOOKUP(I880,Dados!$AC$27:$AD$43,2,0),IF(B880="","",IF(D880&lt;&gt;"MT",IF(AND(AC880="SIM",Y880="Revenda"),"2403",IF(AND(AC880="SIM",Y880="Consumo"),"2407",IF(AND(AC880="NÃO",Y880="Revenda"),"2102",IF(AND(AC880="NÃO",Y880="Consumo"),"2556",)))),REPLACE(I880,1,1,1))))</f>
        <v/>
      </c>
    </row>
    <row r="881" customFormat="false" ht="12.8" hidden="false" customHeight="true" outlineLevel="0" collapsed="false">
      <c r="Y881" s="45"/>
      <c r="Z881" s="46" t="str">
        <f aca="false">IF(B881="","",(IFERROR(VLOOKUP(H881,Dados!A$3:B$15000,2,0),"Não Encontrado")))</f>
        <v/>
      </c>
      <c r="AA881" s="46" t="str">
        <f aca="false">IF(B881="","",(IFERROR(VLOOKUP(G881,Dados!C$3:E$15000,3,0),"Não Encontrado")))</f>
        <v/>
      </c>
      <c r="AB881" s="46" t="str">
        <f aca="false">IFERROR(IF(Z881&lt;&gt;"Não Encontrado",Z881,IF(AA881&lt;&gt;"Não Encontrado",AA881,"")),"")</f>
        <v/>
      </c>
      <c r="AC881" s="45" t="str">
        <f aca="false">IF(B881="","",IF(AB881="","NÃO","SIM"))</f>
        <v/>
      </c>
      <c r="AD881" s="45" t="str">
        <f aca="false">IFERROR(VLOOKUP(G881,Dados!$P$3:$R$500,3,0),"")</f>
        <v/>
      </c>
      <c r="AE881" s="45" t="str">
        <f aca="false">IFERROR(VLOOKUP(G881,Dados!$K$3:$L$500,2,0),"")</f>
        <v/>
      </c>
      <c r="AF881" s="45" t="str">
        <f aca="false">IFERROR(VLOOKUP(G881,Dados!$M$3:$N$500,2,0),"")</f>
        <v/>
      </c>
      <c r="AG881" s="45" t="str">
        <f aca="false">IF(F881="","",IF(AND(AD881="",AE881="",AF881=""),"-",IF(AND(AD881="BIT",AE881="",AF881=""),"BIT",IF(AND(AE881="ANEXO I",AD881="",AF881=""),"ANEXO I",IF(AND(AF881="ANEXO II",AD881="",AE881=""),"ANEXO II","Escolher")))))</f>
        <v/>
      </c>
      <c r="AH881" s="45" t="str">
        <f aca="false">IF(AG881&lt;&gt;"Pneus","",IFERROR(VLOOKUP(R881,Dados!$X$2:$Z$5,3,0)*(AI881-Q881),VLOOKUP(D881,Dados!$X$7:$Z$33,3,0)*(AI881-Q881)))</f>
        <v/>
      </c>
      <c r="AI881" s="47" t="str">
        <f aca="false">IF(B881="","",P881+Q881+O881+M881+L881-N881)</f>
        <v/>
      </c>
      <c r="AJ881" s="48" t="str">
        <f aca="false">IFERROR(IF(AND(AC881="SIM",AG881="-",Y881="REVENDA"),(AB881/1+1)*AI881,IF(AND(AC881="SIM",AG881="Pneus",Y881="REVENDA"),(AB881/1+1)*(AI881-AH881),"")),"")</f>
        <v/>
      </c>
      <c r="AK881" s="48" t="str">
        <f aca="false">IF(AJ881="","",AJ881*17%)</f>
        <v/>
      </c>
      <c r="AL881" s="48" t="str">
        <f aca="false">IFERROR(IF(AC881="NÃO","",IF(AK881="","",IF(E881="Simples Nacional",BF881,IF(T881=0.12,U881*0.5833337002,IF(T881=0,AI881*0.07,U881))))),"")</f>
        <v/>
      </c>
      <c r="AM881" s="47" t="str">
        <f aca="false">IFERROR(IF(AC881="NÃO","",IF(OR(AG881="-",AG881="Pneus"),AK881-AL881,"")),"")</f>
        <v/>
      </c>
      <c r="AN881" s="48" t="str">
        <f aca="false">IF(AND(Y881="REVENDA",AC881="SIM",AG881="BIT"),((AB881/1+1)*AI881)*0.4117,"")</f>
        <v/>
      </c>
      <c r="AO881" s="48" t="str">
        <f aca="false">IF(AN881="","",AN881*17%)</f>
        <v/>
      </c>
      <c r="AP881" s="49" t="str">
        <f aca="false">IF(AN881="","",IF(T881=0.12,(U881*0.4117)*0.4117,IF(T881=0,(AI881*0.07)*0.4117,U881*0.4117)))</f>
        <v/>
      </c>
      <c r="AQ881" s="47" t="str">
        <f aca="false">IF(AN881="","",AO881-AP881)</f>
        <v/>
      </c>
      <c r="AR881" s="50" t="str">
        <f aca="false">IFERROR(IF(AND(AC881="SIM",Y881="REVENDA",LEFT(AG881,5)="ANEXO")*OR(AE881="ANEXO I",AF881="ANEXO II"),VLOOKUP(H881,Dados!G:I,2,0),""),"INSERIR MVA")</f>
        <v/>
      </c>
      <c r="AS881" s="48" t="str">
        <f aca="false">IF(LEFT(AG881,5)="ANEXO",VLOOKUP(AG881,Dados!$X$111:$Z$112,2,0)*(AI881-Q881),"")</f>
        <v/>
      </c>
      <c r="AT881" s="48" t="str">
        <f aca="false">IFERROR(IF(AR881="","",(AI881*AR881)+AI881),"INSERIR MVA")</f>
        <v/>
      </c>
      <c r="AU881" s="48" t="str">
        <f aca="false">IF(AT881="","",IF(AY881=0.04,U881,AS881*AY881))</f>
        <v/>
      </c>
      <c r="AV881" s="47" t="str">
        <f aca="false">IFERROR(IF(AU881="","",(VLOOKUP(AG881,Dados!$X$111:$Z$112,3,0)*AT881*0.17)),"INSERIR MVA")</f>
        <v/>
      </c>
      <c r="AW881" s="47" t="str">
        <f aca="false">IFERROR(IF(AR881="","",AV881-AU881),"")</f>
        <v/>
      </c>
      <c r="AX881" s="51" t="str">
        <f aca="false">IFERROR(IF(AC881="NÃO","",IF(AM881&lt;&gt;"",AM881-W881,IF(AQ881&lt;&gt;"",AQ881-W881,IF(AW881&lt;&gt;"",AW881-W881,"")))),"")</f>
        <v/>
      </c>
      <c r="AY881" s="46" t="str">
        <f aca="false">IFERROR(IF(ISNA(VLOOKUP(R881,Dados!$X$2:$Y$5,2,0)),VLOOKUP(D881,Dados!$X$7:$Y$33,2,0),VLOOKUP(R881,Dados!$X$2:$Y$5,2,0)),"")</f>
        <v/>
      </c>
      <c r="AZ881" s="52" t="str">
        <f aca="false">IF(C881="","",IF(AND(Y881="CONSUMO",AC881="NÃO")*OR(AG881="-",AG881="BIT"),IF(E881&lt;&gt;"",(AI881-(P881+L881-N881+Q881)*AY881)/0.83),""))</f>
        <v/>
      </c>
      <c r="BA881" s="51" t="str">
        <f aca="false">IF(AZ881="","",AZ881*0.17-((P881+L881-N881+Q881)*AY881))</f>
        <v/>
      </c>
      <c r="BB881" s="51" t="str">
        <f aca="false">IF(AND(Y881="CONSUMO",AG881="ANEXO I",AY881&gt;4%),(AI881-(P881+L881-N881+Q881)*0.0514)/0.83*(0.5177)*(0.17)-AI881*0.0514,IF(AND(Y881="CONSUMO",AG881="ANEXO II",AY881&gt;4%),(AI881-(P881+L881-N881+Q881)*0.041)/0.83*(0.3295)*(0.17)-AI881*0.041,IF(AND(Y881="CONSUMO",AG881="ANEXO I",AY881=4%),(AI881-(P881+L881-N881+Q881)*0.04)/0.83*(0.5177)*(0.17)-AI881*0.04,IF(AND(Y881="CONSUMO",AG881="ANEXO II",AY881=4%),(AI881-(P881+L881-N881+Q881)*0.04)/0.83*(0.3295)*(0.17)-AI881*0.04,""))))</f>
        <v/>
      </c>
      <c r="BC881" s="51" t="str">
        <f aca="false">IF(C881="","",IF(AND(Y881="CONSUMO",AC881="SIM")*OR(AG881="-",AG881="BIT"),IF(E881&lt;&gt;"",(AI881-(P881+L881-N881+Q881)*AY881)/0.83),""))</f>
        <v/>
      </c>
      <c r="BD881" s="51" t="str">
        <f aca="false">IF(BC881="","",BC881*0.17)</f>
        <v/>
      </c>
      <c r="BE881" s="51" t="str">
        <f aca="false">IF(I881=6908,0,IF(BC881="","",BD881-((P881+L881-N881+Q881)*AY881)))</f>
        <v/>
      </c>
      <c r="BF881" s="53" t="str">
        <f aca="false">IF(B881="","",IF(OR(B881="",E881="Regime Normal"),0,(AI881-Q881)*VLOOKUP(R881,Dados!$X$98:$Y$108,2,0)))</f>
        <v/>
      </c>
      <c r="BG881" s="54" t="str">
        <f aca="false">IFERROR(VLOOKUP(I881,Dados!$AC$27:$AD$43,2,0),IF(B881="","",IF(D881&lt;&gt;"MT",IF(AND(AC881="SIM",Y881="Revenda"),"2403",IF(AND(AC881="SIM",Y881="Consumo"),"2407",IF(AND(AC881="NÃO",Y881="Revenda"),"2102",IF(AND(AC881="NÃO",Y881="Consumo"),"2556",)))),REPLACE(I881,1,1,1))))</f>
        <v/>
      </c>
    </row>
    <row r="882" customFormat="false" ht="12.8" hidden="false" customHeight="true" outlineLevel="0" collapsed="false">
      <c r="Y882" s="45"/>
      <c r="Z882" s="46" t="str">
        <f aca="false">IF(B882="","",(IFERROR(VLOOKUP(H882,Dados!A$3:B$15000,2,0),"Não Encontrado")))</f>
        <v/>
      </c>
      <c r="AA882" s="46" t="str">
        <f aca="false">IF(B882="","",(IFERROR(VLOOKUP(G882,Dados!C$3:E$15000,3,0),"Não Encontrado")))</f>
        <v/>
      </c>
      <c r="AB882" s="46" t="str">
        <f aca="false">IFERROR(IF(Z882&lt;&gt;"Não Encontrado",Z882,IF(AA882&lt;&gt;"Não Encontrado",AA882,"")),"")</f>
        <v/>
      </c>
      <c r="AC882" s="45" t="str">
        <f aca="false">IF(B882="","",IF(AB882="","NÃO","SIM"))</f>
        <v/>
      </c>
      <c r="AD882" s="45" t="str">
        <f aca="false">IFERROR(VLOOKUP(G882,Dados!$P$3:$R$500,3,0),"")</f>
        <v/>
      </c>
      <c r="AE882" s="45" t="str">
        <f aca="false">IFERROR(VLOOKUP(G882,Dados!$K$3:$L$500,2,0),"")</f>
        <v/>
      </c>
      <c r="AF882" s="45" t="str">
        <f aca="false">IFERROR(VLOOKUP(G882,Dados!$M$3:$N$500,2,0),"")</f>
        <v/>
      </c>
      <c r="AG882" s="45" t="str">
        <f aca="false">IF(F882="","",IF(AND(AD882="",AE882="",AF882=""),"-",IF(AND(AD882="BIT",AE882="",AF882=""),"BIT",IF(AND(AE882="ANEXO I",AD882="",AF882=""),"ANEXO I",IF(AND(AF882="ANEXO II",AD882="",AE882=""),"ANEXO II","Escolher")))))</f>
        <v/>
      </c>
      <c r="AH882" s="45" t="str">
        <f aca="false">IF(AG882&lt;&gt;"Pneus","",IFERROR(VLOOKUP(R882,Dados!$X$2:$Z$5,3,0)*(AI882-Q882),VLOOKUP(D882,Dados!$X$7:$Z$33,3,0)*(AI882-Q882)))</f>
        <v/>
      </c>
      <c r="AI882" s="47" t="str">
        <f aca="false">IF(B882="","",P882+Q882+O882+M882+L882-N882)</f>
        <v/>
      </c>
      <c r="AJ882" s="48" t="str">
        <f aca="false">IFERROR(IF(AND(AC882="SIM",AG882="-",Y882="REVENDA"),(AB882/1+1)*AI882,IF(AND(AC882="SIM",AG882="Pneus",Y882="REVENDA"),(AB882/1+1)*(AI882-AH882),"")),"")</f>
        <v/>
      </c>
      <c r="AK882" s="48" t="str">
        <f aca="false">IF(AJ882="","",AJ882*17%)</f>
        <v/>
      </c>
      <c r="AL882" s="48" t="str">
        <f aca="false">IFERROR(IF(AC882="NÃO","",IF(AK882="","",IF(E882="Simples Nacional",BF882,IF(T882=0.12,U882*0.5833337002,IF(T882=0,AI882*0.07,U882))))),"")</f>
        <v/>
      </c>
      <c r="AM882" s="47" t="str">
        <f aca="false">IFERROR(IF(AC882="NÃO","",IF(OR(AG882="-",AG882="Pneus"),AK882-AL882,"")),"")</f>
        <v/>
      </c>
      <c r="AN882" s="48" t="str">
        <f aca="false">IF(AND(Y882="REVENDA",AC882="SIM",AG882="BIT"),((AB882/1+1)*AI882)*0.4117,"")</f>
        <v/>
      </c>
      <c r="AO882" s="48" t="str">
        <f aca="false">IF(AN882="","",AN882*17%)</f>
        <v/>
      </c>
      <c r="AP882" s="49" t="str">
        <f aca="false">IF(AN882="","",IF(T882=0.12,(U882*0.4117)*0.4117,IF(T882=0,(AI882*0.07)*0.4117,U882*0.4117)))</f>
        <v/>
      </c>
      <c r="AQ882" s="47" t="str">
        <f aca="false">IF(AN882="","",AO882-AP882)</f>
        <v/>
      </c>
      <c r="AR882" s="50" t="str">
        <f aca="false">IFERROR(IF(AND(AC882="SIM",Y882="REVENDA",LEFT(AG882,5)="ANEXO")*OR(AE882="ANEXO I",AF882="ANEXO II"),VLOOKUP(H882,Dados!G:I,2,0),""),"INSERIR MVA")</f>
        <v/>
      </c>
      <c r="AS882" s="48" t="str">
        <f aca="false">IF(LEFT(AG882,5)="ANEXO",VLOOKUP(AG882,Dados!$X$111:$Z$112,2,0)*(AI882-Q882),"")</f>
        <v/>
      </c>
      <c r="AT882" s="48" t="str">
        <f aca="false">IFERROR(IF(AR882="","",(AI882*AR882)+AI882),"INSERIR MVA")</f>
        <v/>
      </c>
      <c r="AU882" s="48" t="str">
        <f aca="false">IF(AT882="","",IF(AY882=0.04,U882,AS882*AY882))</f>
        <v/>
      </c>
      <c r="AV882" s="47" t="str">
        <f aca="false">IFERROR(IF(AU882="","",(VLOOKUP(AG882,Dados!$X$111:$Z$112,3,0)*AT882*0.17)),"INSERIR MVA")</f>
        <v/>
      </c>
      <c r="AW882" s="47" t="str">
        <f aca="false">IFERROR(IF(AR882="","",AV882-AU882),"")</f>
        <v/>
      </c>
      <c r="AX882" s="51" t="str">
        <f aca="false">IFERROR(IF(AC882="NÃO","",IF(AM882&lt;&gt;"",AM882-W882,IF(AQ882&lt;&gt;"",AQ882-W882,IF(AW882&lt;&gt;"",AW882-W882,"")))),"")</f>
        <v/>
      </c>
      <c r="AY882" s="46" t="str">
        <f aca="false">IFERROR(IF(ISNA(VLOOKUP(R882,Dados!$X$2:$Y$5,2,0)),VLOOKUP(D882,Dados!$X$7:$Y$33,2,0),VLOOKUP(R882,Dados!$X$2:$Y$5,2,0)),"")</f>
        <v/>
      </c>
      <c r="AZ882" s="52" t="str">
        <f aca="false">IF(C882="","",IF(AND(Y882="CONSUMO",AC882="NÃO")*OR(AG882="-",AG882="BIT"),IF(E882&lt;&gt;"",(AI882-(P882+L882-N882+Q882)*AY882)/0.83),""))</f>
        <v/>
      </c>
      <c r="BA882" s="51" t="str">
        <f aca="false">IF(AZ882="","",AZ882*0.17-((P882+L882-N882+Q882)*AY882))</f>
        <v/>
      </c>
      <c r="BB882" s="51" t="str">
        <f aca="false">IF(AND(Y882="CONSUMO",AG882="ANEXO I",AY882&gt;4%),(AI882-(P882+L882-N882+Q882)*0.0514)/0.83*(0.5177)*(0.17)-AI882*0.0514,IF(AND(Y882="CONSUMO",AG882="ANEXO II",AY882&gt;4%),(AI882-(P882+L882-N882+Q882)*0.041)/0.83*(0.3295)*(0.17)-AI882*0.041,IF(AND(Y882="CONSUMO",AG882="ANEXO I",AY882=4%),(AI882-(P882+L882-N882+Q882)*0.04)/0.83*(0.5177)*(0.17)-AI882*0.04,IF(AND(Y882="CONSUMO",AG882="ANEXO II",AY882=4%),(AI882-(P882+L882-N882+Q882)*0.04)/0.83*(0.3295)*(0.17)-AI882*0.04,""))))</f>
        <v/>
      </c>
      <c r="BC882" s="51" t="str">
        <f aca="false">IF(C882="","",IF(AND(Y882="CONSUMO",AC882="SIM")*OR(AG882="-",AG882="BIT"),IF(E882&lt;&gt;"",(AI882-(P882+L882-N882+Q882)*AY882)/0.83),""))</f>
        <v/>
      </c>
      <c r="BD882" s="51" t="str">
        <f aca="false">IF(BC882="","",BC882*0.17)</f>
        <v/>
      </c>
      <c r="BE882" s="51" t="str">
        <f aca="false">IF(I882=6908,0,IF(BC882="","",BD882-((P882+L882-N882+Q882)*AY882)))</f>
        <v/>
      </c>
      <c r="BF882" s="53" t="str">
        <f aca="false">IF(B882="","",IF(OR(B882="",E882="Regime Normal"),0,(AI882-Q882)*VLOOKUP(R882,Dados!$X$98:$Y$108,2,0)))</f>
        <v/>
      </c>
      <c r="BG882" s="54" t="str">
        <f aca="false">IFERROR(VLOOKUP(I882,Dados!$AC$27:$AD$43,2,0),IF(B882="","",IF(D882&lt;&gt;"MT",IF(AND(AC882="SIM",Y882="Revenda"),"2403",IF(AND(AC882="SIM",Y882="Consumo"),"2407",IF(AND(AC882="NÃO",Y882="Revenda"),"2102",IF(AND(AC882="NÃO",Y882="Consumo"),"2556",)))),REPLACE(I882,1,1,1))))</f>
        <v/>
      </c>
    </row>
    <row r="883" customFormat="false" ht="12.8" hidden="false" customHeight="true" outlineLevel="0" collapsed="false">
      <c r="Y883" s="45"/>
      <c r="Z883" s="46" t="str">
        <f aca="false">IF(B883="","",(IFERROR(VLOOKUP(H883,Dados!A$3:B$15000,2,0),"Não Encontrado")))</f>
        <v/>
      </c>
      <c r="AA883" s="46" t="str">
        <f aca="false">IF(B883="","",(IFERROR(VLOOKUP(G883,Dados!C$3:E$15000,3,0),"Não Encontrado")))</f>
        <v/>
      </c>
      <c r="AB883" s="46" t="str">
        <f aca="false">IFERROR(IF(Z883&lt;&gt;"Não Encontrado",Z883,IF(AA883&lt;&gt;"Não Encontrado",AA883,"")),"")</f>
        <v/>
      </c>
      <c r="AC883" s="45" t="str">
        <f aca="false">IF(B883="","",IF(AB883="","NÃO","SIM"))</f>
        <v/>
      </c>
      <c r="AD883" s="45" t="str">
        <f aca="false">IFERROR(VLOOKUP(G883,Dados!$P$3:$R$500,3,0),"")</f>
        <v/>
      </c>
      <c r="AE883" s="45" t="str">
        <f aca="false">IFERROR(VLOOKUP(G883,Dados!$K$3:$L$500,2,0),"")</f>
        <v/>
      </c>
      <c r="AF883" s="45" t="str">
        <f aca="false">IFERROR(VLOOKUP(G883,Dados!$M$3:$N$500,2,0),"")</f>
        <v/>
      </c>
      <c r="AG883" s="45" t="str">
        <f aca="false">IF(F883="","",IF(AND(AD883="",AE883="",AF883=""),"-",IF(AND(AD883="BIT",AE883="",AF883=""),"BIT",IF(AND(AE883="ANEXO I",AD883="",AF883=""),"ANEXO I",IF(AND(AF883="ANEXO II",AD883="",AE883=""),"ANEXO II","Escolher")))))</f>
        <v/>
      </c>
      <c r="AH883" s="45" t="str">
        <f aca="false">IF(AG883&lt;&gt;"Pneus","",IFERROR(VLOOKUP(R883,Dados!$X$2:$Z$5,3,0)*(AI883-Q883),VLOOKUP(D883,Dados!$X$7:$Z$33,3,0)*(AI883-Q883)))</f>
        <v/>
      </c>
      <c r="AI883" s="47" t="str">
        <f aca="false">IF(B883="","",P883+Q883+O883+M883+L883-N883)</f>
        <v/>
      </c>
      <c r="AJ883" s="48" t="str">
        <f aca="false">IFERROR(IF(AND(AC883="SIM",AG883="-",Y883="REVENDA"),(AB883/1+1)*AI883,IF(AND(AC883="SIM",AG883="Pneus",Y883="REVENDA"),(AB883/1+1)*(AI883-AH883),"")),"")</f>
        <v/>
      </c>
      <c r="AK883" s="48" t="str">
        <f aca="false">IF(AJ883="","",AJ883*17%)</f>
        <v/>
      </c>
      <c r="AL883" s="48" t="str">
        <f aca="false">IFERROR(IF(AC883="NÃO","",IF(AK883="","",IF(E883="Simples Nacional",BF883,IF(T883=0.12,U883*0.5833337002,IF(T883=0,AI883*0.07,U883))))),"")</f>
        <v/>
      </c>
      <c r="AM883" s="47" t="str">
        <f aca="false">IFERROR(IF(AC883="NÃO","",IF(OR(AG883="-",AG883="Pneus"),AK883-AL883,"")),"")</f>
        <v/>
      </c>
      <c r="AN883" s="48" t="str">
        <f aca="false">IF(AND(Y883="REVENDA",AC883="SIM",AG883="BIT"),((AB883/1+1)*AI883)*0.4117,"")</f>
        <v/>
      </c>
      <c r="AO883" s="48" t="str">
        <f aca="false">IF(AN883="","",AN883*17%)</f>
        <v/>
      </c>
      <c r="AP883" s="49" t="str">
        <f aca="false">IF(AN883="","",IF(T883=0.12,(U883*0.4117)*0.4117,IF(T883=0,(AI883*0.07)*0.4117,U883*0.4117)))</f>
        <v/>
      </c>
      <c r="AQ883" s="47" t="str">
        <f aca="false">IF(AN883="","",AO883-AP883)</f>
        <v/>
      </c>
      <c r="AR883" s="50" t="str">
        <f aca="false">IFERROR(IF(AND(AC883="SIM",Y883="REVENDA",LEFT(AG883,5)="ANEXO")*OR(AE883="ANEXO I",AF883="ANEXO II"),VLOOKUP(H883,Dados!G:I,2,0),""),"INSERIR MVA")</f>
        <v/>
      </c>
      <c r="AS883" s="48" t="str">
        <f aca="false">IF(LEFT(AG883,5)="ANEXO",VLOOKUP(AG883,Dados!$X$111:$Z$112,2,0)*(AI883-Q883),"")</f>
        <v/>
      </c>
      <c r="AT883" s="48" t="str">
        <f aca="false">IFERROR(IF(AR883="","",(AI883*AR883)+AI883),"INSERIR MVA")</f>
        <v/>
      </c>
      <c r="AU883" s="48" t="str">
        <f aca="false">IF(AT883="","",IF(AY883=0.04,U883,AS883*AY883))</f>
        <v/>
      </c>
      <c r="AV883" s="47" t="str">
        <f aca="false">IFERROR(IF(AU883="","",(VLOOKUP(AG883,Dados!$X$111:$Z$112,3,0)*AT883*0.17)),"INSERIR MVA")</f>
        <v/>
      </c>
      <c r="AW883" s="47" t="str">
        <f aca="false">IFERROR(IF(AR883="","",AV883-AU883),"")</f>
        <v/>
      </c>
      <c r="AX883" s="51" t="str">
        <f aca="false">IFERROR(IF(AC883="NÃO","",IF(AM883&lt;&gt;"",AM883-W883,IF(AQ883&lt;&gt;"",AQ883-W883,IF(AW883&lt;&gt;"",AW883-W883,"")))),"")</f>
        <v/>
      </c>
      <c r="AY883" s="46" t="str">
        <f aca="false">IFERROR(IF(ISNA(VLOOKUP(R883,Dados!$X$2:$Y$5,2,0)),VLOOKUP(D883,Dados!$X$7:$Y$33,2,0),VLOOKUP(R883,Dados!$X$2:$Y$5,2,0)),"")</f>
        <v/>
      </c>
      <c r="AZ883" s="52" t="str">
        <f aca="false">IF(C883="","",IF(AND(Y883="CONSUMO",AC883="NÃO")*OR(AG883="-",AG883="BIT"),IF(E883&lt;&gt;"",(AI883-(P883+L883-N883+Q883)*AY883)/0.83),""))</f>
        <v/>
      </c>
      <c r="BA883" s="51" t="str">
        <f aca="false">IF(AZ883="","",AZ883*0.17-((P883+L883-N883+Q883)*AY883))</f>
        <v/>
      </c>
      <c r="BB883" s="51" t="str">
        <f aca="false">IF(AND(Y883="CONSUMO",AG883="ANEXO I",AY883&gt;4%),(AI883-(P883+L883-N883+Q883)*0.0514)/0.83*(0.5177)*(0.17)-AI883*0.0514,IF(AND(Y883="CONSUMO",AG883="ANEXO II",AY883&gt;4%),(AI883-(P883+L883-N883+Q883)*0.041)/0.83*(0.3295)*(0.17)-AI883*0.041,IF(AND(Y883="CONSUMO",AG883="ANEXO I",AY883=4%),(AI883-(P883+L883-N883+Q883)*0.04)/0.83*(0.5177)*(0.17)-AI883*0.04,IF(AND(Y883="CONSUMO",AG883="ANEXO II",AY883=4%),(AI883-(P883+L883-N883+Q883)*0.04)/0.83*(0.3295)*(0.17)-AI883*0.04,""))))</f>
        <v/>
      </c>
      <c r="BC883" s="51" t="str">
        <f aca="false">IF(C883="","",IF(AND(Y883="CONSUMO",AC883="SIM")*OR(AG883="-",AG883="BIT"),IF(E883&lt;&gt;"",(AI883-(P883+L883-N883+Q883)*AY883)/0.83),""))</f>
        <v/>
      </c>
      <c r="BD883" s="51" t="str">
        <f aca="false">IF(BC883="","",BC883*0.17)</f>
        <v/>
      </c>
      <c r="BE883" s="51" t="str">
        <f aca="false">IF(I883=6908,0,IF(BC883="","",BD883-((P883+L883-N883+Q883)*AY883)))</f>
        <v/>
      </c>
      <c r="BF883" s="53" t="str">
        <f aca="false">IF(B883="","",IF(OR(B883="",E883="Regime Normal"),0,(AI883-Q883)*VLOOKUP(R883,Dados!$X$98:$Y$108,2,0)))</f>
        <v/>
      </c>
      <c r="BG883" s="54" t="str">
        <f aca="false">IFERROR(VLOOKUP(I883,Dados!$AC$27:$AD$43,2,0),IF(B883="","",IF(D883&lt;&gt;"MT",IF(AND(AC883="SIM",Y883="Revenda"),"2403",IF(AND(AC883="SIM",Y883="Consumo"),"2407",IF(AND(AC883="NÃO",Y883="Revenda"),"2102",IF(AND(AC883="NÃO",Y883="Consumo"),"2556",)))),REPLACE(I883,1,1,1))))</f>
        <v/>
      </c>
    </row>
    <row r="884" customFormat="false" ht="12.8" hidden="false" customHeight="true" outlineLevel="0" collapsed="false">
      <c r="Y884" s="45"/>
      <c r="Z884" s="46" t="str">
        <f aca="false">IF(B884="","",(IFERROR(VLOOKUP(H884,Dados!A$3:B$15000,2,0),"Não Encontrado")))</f>
        <v/>
      </c>
      <c r="AA884" s="46" t="str">
        <f aca="false">IF(B884="","",(IFERROR(VLOOKUP(G884,Dados!C$3:E$15000,3,0),"Não Encontrado")))</f>
        <v/>
      </c>
      <c r="AB884" s="46" t="str">
        <f aca="false">IFERROR(IF(Z884&lt;&gt;"Não Encontrado",Z884,IF(AA884&lt;&gt;"Não Encontrado",AA884,"")),"")</f>
        <v/>
      </c>
      <c r="AC884" s="45" t="str">
        <f aca="false">IF(B884="","",IF(AB884="","NÃO","SIM"))</f>
        <v/>
      </c>
      <c r="AD884" s="45" t="str">
        <f aca="false">IFERROR(VLOOKUP(G884,Dados!$P$3:$R$500,3,0),"")</f>
        <v/>
      </c>
      <c r="AE884" s="45" t="str">
        <f aca="false">IFERROR(VLOOKUP(G884,Dados!$K$3:$L$500,2,0),"")</f>
        <v/>
      </c>
      <c r="AF884" s="45" t="str">
        <f aca="false">IFERROR(VLOOKUP(G884,Dados!$M$3:$N$500,2,0),"")</f>
        <v/>
      </c>
      <c r="AG884" s="45" t="str">
        <f aca="false">IF(F884="","",IF(AND(AD884="",AE884="",AF884=""),"-",IF(AND(AD884="BIT",AE884="",AF884=""),"BIT",IF(AND(AE884="ANEXO I",AD884="",AF884=""),"ANEXO I",IF(AND(AF884="ANEXO II",AD884="",AE884=""),"ANEXO II","Escolher")))))</f>
        <v/>
      </c>
      <c r="AH884" s="45" t="str">
        <f aca="false">IF(AG884&lt;&gt;"Pneus","",IFERROR(VLOOKUP(R884,Dados!$X$2:$Z$5,3,0)*(AI884-Q884),VLOOKUP(D884,Dados!$X$7:$Z$33,3,0)*(AI884-Q884)))</f>
        <v/>
      </c>
      <c r="AI884" s="47" t="str">
        <f aca="false">IF(B884="","",P884+Q884+O884+M884+L884-N884)</f>
        <v/>
      </c>
      <c r="AJ884" s="48" t="str">
        <f aca="false">IFERROR(IF(AND(AC884="SIM",AG884="-",Y884="REVENDA"),(AB884/1+1)*AI884,IF(AND(AC884="SIM",AG884="Pneus",Y884="REVENDA"),(AB884/1+1)*(AI884-AH884),"")),"")</f>
        <v/>
      </c>
      <c r="AK884" s="48" t="str">
        <f aca="false">IF(AJ884="","",AJ884*17%)</f>
        <v/>
      </c>
      <c r="AL884" s="48" t="str">
        <f aca="false">IFERROR(IF(AC884="NÃO","",IF(AK884="","",IF(E884="Simples Nacional",BF884,IF(T884=0.12,U884*0.5833337002,IF(T884=0,AI884*0.07,U884))))),"")</f>
        <v/>
      </c>
      <c r="AM884" s="47" t="str">
        <f aca="false">IFERROR(IF(AC884="NÃO","",IF(OR(AG884="-",AG884="Pneus"),AK884-AL884,"")),"")</f>
        <v/>
      </c>
      <c r="AN884" s="48" t="str">
        <f aca="false">IF(AND(Y884="REVENDA",AC884="SIM",AG884="BIT"),((AB884/1+1)*AI884)*0.4117,"")</f>
        <v/>
      </c>
      <c r="AO884" s="48" t="str">
        <f aca="false">IF(AN884="","",AN884*17%)</f>
        <v/>
      </c>
      <c r="AP884" s="49" t="str">
        <f aca="false">IF(AN884="","",IF(T884=0.12,(U884*0.4117)*0.4117,IF(T884=0,(AI884*0.07)*0.4117,U884*0.4117)))</f>
        <v/>
      </c>
      <c r="AQ884" s="47" t="str">
        <f aca="false">IF(AN884="","",AO884-AP884)</f>
        <v/>
      </c>
      <c r="AR884" s="50" t="str">
        <f aca="false">IFERROR(IF(AND(AC884="SIM",Y884="REVENDA",LEFT(AG884,5)="ANEXO")*OR(AE884="ANEXO I",AF884="ANEXO II"),VLOOKUP(H884,Dados!G:I,2,0),""),"INSERIR MVA")</f>
        <v/>
      </c>
      <c r="AS884" s="48" t="str">
        <f aca="false">IF(LEFT(AG884,5)="ANEXO",VLOOKUP(AG884,Dados!$X$111:$Z$112,2,0)*(AI884-Q884),"")</f>
        <v/>
      </c>
      <c r="AT884" s="48" t="str">
        <f aca="false">IFERROR(IF(AR884="","",(AI884*AR884)+AI884),"INSERIR MVA")</f>
        <v/>
      </c>
      <c r="AU884" s="48" t="str">
        <f aca="false">IF(AT884="","",IF(AY884=0.04,U884,AS884*AY884))</f>
        <v/>
      </c>
      <c r="AV884" s="47" t="str">
        <f aca="false">IFERROR(IF(AU884="","",(VLOOKUP(AG884,Dados!$X$111:$Z$112,3,0)*AT884*0.17)),"INSERIR MVA")</f>
        <v/>
      </c>
      <c r="AW884" s="47" t="str">
        <f aca="false">IFERROR(IF(AR884="","",AV884-AU884),"")</f>
        <v/>
      </c>
      <c r="AX884" s="51" t="str">
        <f aca="false">IFERROR(IF(AC884="NÃO","",IF(AM884&lt;&gt;"",AM884-W884,IF(AQ884&lt;&gt;"",AQ884-W884,IF(AW884&lt;&gt;"",AW884-W884,"")))),"")</f>
        <v/>
      </c>
      <c r="AY884" s="46" t="str">
        <f aca="false">IFERROR(IF(ISNA(VLOOKUP(R884,Dados!$X$2:$Y$5,2,0)),VLOOKUP(D884,Dados!$X$7:$Y$33,2,0),VLOOKUP(R884,Dados!$X$2:$Y$5,2,0)),"")</f>
        <v/>
      </c>
      <c r="AZ884" s="52" t="str">
        <f aca="false">IF(C884="","",IF(AND(Y884="CONSUMO",AC884="NÃO")*OR(AG884="-",AG884="BIT"),IF(E884&lt;&gt;"",(AI884-(P884+L884-N884+Q884)*AY884)/0.83),""))</f>
        <v/>
      </c>
      <c r="BA884" s="51" t="str">
        <f aca="false">IF(AZ884="","",AZ884*0.17-((P884+L884-N884+Q884)*AY884))</f>
        <v/>
      </c>
      <c r="BB884" s="51" t="str">
        <f aca="false">IF(AND(Y884="CONSUMO",AG884="ANEXO I",AY884&gt;4%),(AI884-(P884+L884-N884+Q884)*0.0514)/0.83*(0.5177)*(0.17)-AI884*0.0514,IF(AND(Y884="CONSUMO",AG884="ANEXO II",AY884&gt;4%),(AI884-(P884+L884-N884+Q884)*0.041)/0.83*(0.3295)*(0.17)-AI884*0.041,IF(AND(Y884="CONSUMO",AG884="ANEXO I",AY884=4%),(AI884-(P884+L884-N884+Q884)*0.04)/0.83*(0.5177)*(0.17)-AI884*0.04,IF(AND(Y884="CONSUMO",AG884="ANEXO II",AY884=4%),(AI884-(P884+L884-N884+Q884)*0.04)/0.83*(0.3295)*(0.17)-AI884*0.04,""))))</f>
        <v/>
      </c>
      <c r="BC884" s="51" t="str">
        <f aca="false">IF(C884="","",IF(AND(Y884="CONSUMO",AC884="SIM")*OR(AG884="-",AG884="BIT"),IF(E884&lt;&gt;"",(AI884-(P884+L884-N884+Q884)*AY884)/0.83),""))</f>
        <v/>
      </c>
      <c r="BD884" s="51" t="str">
        <f aca="false">IF(BC884="","",BC884*0.17)</f>
        <v/>
      </c>
      <c r="BE884" s="51" t="str">
        <f aca="false">IF(I884=6908,0,IF(BC884="","",BD884-((P884+L884-N884+Q884)*AY884)))</f>
        <v/>
      </c>
      <c r="BF884" s="53" t="str">
        <f aca="false">IF(B884="","",IF(OR(B884="",E884="Regime Normal"),0,(AI884-Q884)*VLOOKUP(R884,Dados!$X$98:$Y$108,2,0)))</f>
        <v/>
      </c>
      <c r="BG884" s="54" t="str">
        <f aca="false">IFERROR(VLOOKUP(I884,Dados!$AC$27:$AD$43,2,0),IF(B884="","",IF(D884&lt;&gt;"MT",IF(AND(AC884="SIM",Y884="Revenda"),"2403",IF(AND(AC884="SIM",Y884="Consumo"),"2407",IF(AND(AC884="NÃO",Y884="Revenda"),"2102",IF(AND(AC884="NÃO",Y884="Consumo"),"2556",)))),REPLACE(I884,1,1,1))))</f>
        <v/>
      </c>
    </row>
    <row r="885" customFormat="false" ht="12.8" hidden="false" customHeight="true" outlineLevel="0" collapsed="false">
      <c r="Y885" s="45"/>
      <c r="Z885" s="46" t="str">
        <f aca="false">IF(B885="","",(IFERROR(VLOOKUP(H885,Dados!A$3:B$15000,2,0),"Não Encontrado")))</f>
        <v/>
      </c>
      <c r="AA885" s="46" t="str">
        <f aca="false">IF(B885="","",(IFERROR(VLOOKUP(G885,Dados!C$3:E$15000,3,0),"Não Encontrado")))</f>
        <v/>
      </c>
      <c r="AB885" s="46" t="str">
        <f aca="false">IFERROR(IF(Z885&lt;&gt;"Não Encontrado",Z885,IF(AA885&lt;&gt;"Não Encontrado",AA885,"")),"")</f>
        <v/>
      </c>
      <c r="AC885" s="45" t="str">
        <f aca="false">IF(B885="","",IF(AB885="","NÃO","SIM"))</f>
        <v/>
      </c>
      <c r="AD885" s="45" t="str">
        <f aca="false">IFERROR(VLOOKUP(G885,Dados!$P$3:$R$500,3,0),"")</f>
        <v/>
      </c>
      <c r="AE885" s="45" t="str">
        <f aca="false">IFERROR(VLOOKUP(G885,Dados!$K$3:$L$500,2,0),"")</f>
        <v/>
      </c>
      <c r="AF885" s="45" t="str">
        <f aca="false">IFERROR(VLOOKUP(G885,Dados!$M$3:$N$500,2,0),"")</f>
        <v/>
      </c>
      <c r="AG885" s="45" t="str">
        <f aca="false">IF(F885="","",IF(AND(AD885="",AE885="",AF885=""),"-",IF(AND(AD885="BIT",AE885="",AF885=""),"BIT",IF(AND(AE885="ANEXO I",AD885="",AF885=""),"ANEXO I",IF(AND(AF885="ANEXO II",AD885="",AE885=""),"ANEXO II","Escolher")))))</f>
        <v/>
      </c>
      <c r="AH885" s="45" t="str">
        <f aca="false">IF(AG885&lt;&gt;"Pneus","",IFERROR(VLOOKUP(R885,Dados!$X$2:$Z$5,3,0)*(AI885-Q885),VLOOKUP(D885,Dados!$X$7:$Z$33,3,0)*(AI885-Q885)))</f>
        <v/>
      </c>
      <c r="AI885" s="47" t="str">
        <f aca="false">IF(B885="","",P885+Q885+O885+M885+L885-N885)</f>
        <v/>
      </c>
      <c r="AJ885" s="48" t="str">
        <f aca="false">IFERROR(IF(AND(AC885="SIM",AG885="-",Y885="REVENDA"),(AB885/1+1)*AI885,IF(AND(AC885="SIM",AG885="Pneus",Y885="REVENDA"),(AB885/1+1)*(AI885-AH885),"")),"")</f>
        <v/>
      </c>
      <c r="AK885" s="48" t="str">
        <f aca="false">IF(AJ885="","",AJ885*17%)</f>
        <v/>
      </c>
      <c r="AL885" s="48" t="str">
        <f aca="false">IFERROR(IF(AC885="NÃO","",IF(AK885="","",IF(E885="Simples Nacional",BF885,IF(T885=0.12,U885*0.5833337002,IF(T885=0,AI885*0.07,U885))))),"")</f>
        <v/>
      </c>
      <c r="AM885" s="47" t="str">
        <f aca="false">IFERROR(IF(AC885="NÃO","",IF(OR(AG885="-",AG885="Pneus"),AK885-AL885,"")),"")</f>
        <v/>
      </c>
      <c r="AN885" s="48" t="str">
        <f aca="false">IF(AND(Y885="REVENDA",AC885="SIM",AG885="BIT"),((AB885/1+1)*AI885)*0.4117,"")</f>
        <v/>
      </c>
      <c r="AO885" s="48" t="str">
        <f aca="false">IF(AN885="","",AN885*17%)</f>
        <v/>
      </c>
      <c r="AP885" s="49" t="str">
        <f aca="false">IF(AN885="","",IF(T885=0.12,(U885*0.4117)*0.4117,IF(T885=0,(AI885*0.07)*0.4117,U885*0.4117)))</f>
        <v/>
      </c>
      <c r="AQ885" s="47" t="str">
        <f aca="false">IF(AN885="","",AO885-AP885)</f>
        <v/>
      </c>
      <c r="AR885" s="50" t="str">
        <f aca="false">IFERROR(IF(AND(AC885="SIM",Y885="REVENDA",LEFT(AG885,5)="ANEXO")*OR(AE885="ANEXO I",AF885="ANEXO II"),VLOOKUP(H885,Dados!G:I,2,0),""),"INSERIR MVA")</f>
        <v/>
      </c>
      <c r="AS885" s="48" t="str">
        <f aca="false">IF(LEFT(AG885,5)="ANEXO",VLOOKUP(AG885,Dados!$X$111:$Z$112,2,0)*(AI885-Q885),"")</f>
        <v/>
      </c>
      <c r="AT885" s="48" t="str">
        <f aca="false">IFERROR(IF(AR885="","",(AI885*AR885)+AI885),"INSERIR MVA")</f>
        <v/>
      </c>
      <c r="AU885" s="48" t="str">
        <f aca="false">IF(AT885="","",IF(AY885=0.04,U885,AS885*AY885))</f>
        <v/>
      </c>
      <c r="AV885" s="47" t="str">
        <f aca="false">IFERROR(IF(AU885="","",(VLOOKUP(AG885,Dados!$X$111:$Z$112,3,0)*AT885*0.17)),"INSERIR MVA")</f>
        <v/>
      </c>
      <c r="AW885" s="47" t="str">
        <f aca="false">IFERROR(IF(AR885="","",AV885-AU885),"")</f>
        <v/>
      </c>
      <c r="AX885" s="51" t="str">
        <f aca="false">IFERROR(IF(AC885="NÃO","",IF(AM885&lt;&gt;"",AM885-W885,IF(AQ885&lt;&gt;"",AQ885-W885,IF(AW885&lt;&gt;"",AW885-W885,"")))),"")</f>
        <v/>
      </c>
      <c r="AY885" s="46" t="str">
        <f aca="false">IFERROR(IF(ISNA(VLOOKUP(R885,Dados!$X$2:$Y$5,2,0)),VLOOKUP(D885,Dados!$X$7:$Y$33,2,0),VLOOKUP(R885,Dados!$X$2:$Y$5,2,0)),"")</f>
        <v/>
      </c>
      <c r="AZ885" s="52" t="str">
        <f aca="false">IF(C885="","",IF(AND(Y885="CONSUMO",AC885="NÃO")*OR(AG885="-",AG885="BIT"),IF(E885&lt;&gt;"",(AI885-(P885+L885-N885+Q885)*AY885)/0.83),""))</f>
        <v/>
      </c>
      <c r="BA885" s="51" t="str">
        <f aca="false">IF(AZ885="","",AZ885*0.17-((P885+L885-N885+Q885)*AY885))</f>
        <v/>
      </c>
      <c r="BB885" s="51" t="str">
        <f aca="false">IF(AND(Y885="CONSUMO",AG885="ANEXO I",AY885&gt;4%),(AI885-(P885+L885-N885+Q885)*0.0514)/0.83*(0.5177)*(0.17)-AI885*0.0514,IF(AND(Y885="CONSUMO",AG885="ANEXO II",AY885&gt;4%),(AI885-(P885+L885-N885+Q885)*0.041)/0.83*(0.3295)*(0.17)-AI885*0.041,IF(AND(Y885="CONSUMO",AG885="ANEXO I",AY885=4%),(AI885-(P885+L885-N885+Q885)*0.04)/0.83*(0.5177)*(0.17)-AI885*0.04,IF(AND(Y885="CONSUMO",AG885="ANEXO II",AY885=4%),(AI885-(P885+L885-N885+Q885)*0.04)/0.83*(0.3295)*(0.17)-AI885*0.04,""))))</f>
        <v/>
      </c>
      <c r="BC885" s="51" t="str">
        <f aca="false">IF(C885="","",IF(AND(Y885="CONSUMO",AC885="SIM")*OR(AG885="-",AG885="BIT"),IF(E885&lt;&gt;"",(AI885-(P885+L885-N885+Q885)*AY885)/0.83),""))</f>
        <v/>
      </c>
      <c r="BD885" s="51" t="str">
        <f aca="false">IF(BC885="","",BC885*0.17)</f>
        <v/>
      </c>
      <c r="BE885" s="51" t="str">
        <f aca="false">IF(I885=6908,0,IF(BC885="","",BD885-((P885+L885-N885+Q885)*AY885)))</f>
        <v/>
      </c>
      <c r="BF885" s="53" t="str">
        <f aca="false">IF(B885="","",IF(OR(B885="",E885="Regime Normal"),0,(AI885-Q885)*VLOOKUP(R885,Dados!$X$98:$Y$108,2,0)))</f>
        <v/>
      </c>
      <c r="BG885" s="54" t="str">
        <f aca="false">IFERROR(VLOOKUP(I885,Dados!$AC$27:$AD$43,2,0),IF(B885="","",IF(D885&lt;&gt;"MT",IF(AND(AC885="SIM",Y885="Revenda"),"2403",IF(AND(AC885="SIM",Y885="Consumo"),"2407",IF(AND(AC885="NÃO",Y885="Revenda"),"2102",IF(AND(AC885="NÃO",Y885="Consumo"),"2556",)))),REPLACE(I885,1,1,1))))</f>
        <v/>
      </c>
    </row>
    <row r="886" customFormat="false" ht="12.8" hidden="false" customHeight="true" outlineLevel="0" collapsed="false">
      <c r="Y886" s="45"/>
      <c r="Z886" s="46" t="str">
        <f aca="false">IF(B886="","",(IFERROR(VLOOKUP(H886,Dados!A$3:B$15000,2,0),"Não Encontrado")))</f>
        <v/>
      </c>
      <c r="AA886" s="46" t="str">
        <f aca="false">IF(B886="","",(IFERROR(VLOOKUP(G886,Dados!C$3:E$15000,3,0),"Não Encontrado")))</f>
        <v/>
      </c>
      <c r="AB886" s="46" t="str">
        <f aca="false">IFERROR(IF(Z886&lt;&gt;"Não Encontrado",Z886,IF(AA886&lt;&gt;"Não Encontrado",AA886,"")),"")</f>
        <v/>
      </c>
      <c r="AC886" s="45" t="str">
        <f aca="false">IF(B886="","",IF(AB886="","NÃO","SIM"))</f>
        <v/>
      </c>
      <c r="AD886" s="45" t="str">
        <f aca="false">IFERROR(VLOOKUP(G886,Dados!$P$3:$R$500,3,0),"")</f>
        <v/>
      </c>
      <c r="AE886" s="45" t="str">
        <f aca="false">IFERROR(VLOOKUP(G886,Dados!$K$3:$L$500,2,0),"")</f>
        <v/>
      </c>
      <c r="AF886" s="45" t="str">
        <f aca="false">IFERROR(VLOOKUP(G886,Dados!$M$3:$N$500,2,0),"")</f>
        <v/>
      </c>
      <c r="AG886" s="45" t="str">
        <f aca="false">IF(F886="","",IF(AND(AD886="",AE886="",AF886=""),"-",IF(AND(AD886="BIT",AE886="",AF886=""),"BIT",IF(AND(AE886="ANEXO I",AD886="",AF886=""),"ANEXO I",IF(AND(AF886="ANEXO II",AD886="",AE886=""),"ANEXO II","Escolher")))))</f>
        <v/>
      </c>
      <c r="AH886" s="45" t="str">
        <f aca="false">IF(AG886&lt;&gt;"Pneus","",IFERROR(VLOOKUP(R886,Dados!$X$2:$Z$5,3,0)*(AI886-Q886),VLOOKUP(D886,Dados!$X$7:$Z$33,3,0)*(AI886-Q886)))</f>
        <v/>
      </c>
      <c r="AI886" s="47" t="str">
        <f aca="false">IF(B886="","",P886+Q886+O886+M886+L886-N886)</f>
        <v/>
      </c>
      <c r="AJ886" s="48" t="str">
        <f aca="false">IFERROR(IF(AND(AC886="SIM",AG886="-",Y886="REVENDA"),(AB886/1+1)*AI886,IF(AND(AC886="SIM",AG886="Pneus",Y886="REVENDA"),(AB886/1+1)*(AI886-AH886),"")),"")</f>
        <v/>
      </c>
      <c r="AK886" s="48" t="str">
        <f aca="false">IF(AJ886="","",AJ886*17%)</f>
        <v/>
      </c>
      <c r="AL886" s="48" t="str">
        <f aca="false">IFERROR(IF(AC886="NÃO","",IF(AK886="","",IF(E886="Simples Nacional",BF886,IF(T886=0.12,U886*0.5833337002,IF(T886=0,AI886*0.07,U886))))),"")</f>
        <v/>
      </c>
      <c r="AM886" s="47" t="str">
        <f aca="false">IFERROR(IF(AC886="NÃO","",IF(OR(AG886="-",AG886="Pneus"),AK886-AL886,"")),"")</f>
        <v/>
      </c>
      <c r="AN886" s="48" t="str">
        <f aca="false">IF(AND(Y886="REVENDA",AC886="SIM",AG886="BIT"),((AB886/1+1)*AI886)*0.4117,"")</f>
        <v/>
      </c>
      <c r="AO886" s="48" t="str">
        <f aca="false">IF(AN886="","",AN886*17%)</f>
        <v/>
      </c>
      <c r="AP886" s="49" t="str">
        <f aca="false">IF(AN886="","",IF(T886=0.12,(U886*0.4117)*0.4117,IF(T886=0,(AI886*0.07)*0.4117,U886*0.4117)))</f>
        <v/>
      </c>
      <c r="AQ886" s="47" t="str">
        <f aca="false">IF(AN886="","",AO886-AP886)</f>
        <v/>
      </c>
      <c r="AR886" s="50" t="str">
        <f aca="false">IFERROR(IF(AND(AC886="SIM",Y886="REVENDA",LEFT(AG886,5)="ANEXO")*OR(AE886="ANEXO I",AF886="ANEXO II"),VLOOKUP(H886,Dados!G:I,2,0),""),"INSERIR MVA")</f>
        <v/>
      </c>
      <c r="AS886" s="48" t="str">
        <f aca="false">IF(LEFT(AG886,5)="ANEXO",VLOOKUP(AG886,Dados!$X$111:$Z$112,2,0)*(AI886-Q886),"")</f>
        <v/>
      </c>
      <c r="AT886" s="48" t="str">
        <f aca="false">IFERROR(IF(AR886="","",(AI886*AR886)+AI886),"INSERIR MVA")</f>
        <v/>
      </c>
      <c r="AU886" s="48" t="str">
        <f aca="false">IF(AT886="","",IF(AY886=0.04,U886,AS886*AY886))</f>
        <v/>
      </c>
      <c r="AV886" s="47" t="str">
        <f aca="false">IFERROR(IF(AU886="","",(VLOOKUP(AG886,Dados!$X$111:$Z$112,3,0)*AT886*0.17)),"INSERIR MVA")</f>
        <v/>
      </c>
      <c r="AW886" s="47" t="str">
        <f aca="false">IFERROR(IF(AR886="","",AV886-AU886),"")</f>
        <v/>
      </c>
      <c r="AX886" s="51" t="str">
        <f aca="false">IFERROR(IF(AC886="NÃO","",IF(AM886&lt;&gt;"",AM886-W886,IF(AQ886&lt;&gt;"",AQ886-W886,IF(AW886&lt;&gt;"",AW886-W886,"")))),"")</f>
        <v/>
      </c>
      <c r="AY886" s="46" t="str">
        <f aca="false">IFERROR(IF(ISNA(VLOOKUP(R886,Dados!$X$2:$Y$5,2,0)),VLOOKUP(D886,Dados!$X$7:$Y$33,2,0),VLOOKUP(R886,Dados!$X$2:$Y$5,2,0)),"")</f>
        <v/>
      </c>
      <c r="AZ886" s="52" t="str">
        <f aca="false">IF(C886="","",IF(AND(Y886="CONSUMO",AC886="NÃO")*OR(AG886="-",AG886="BIT"),IF(E886&lt;&gt;"",(AI886-(P886+L886-N886+Q886)*AY886)/0.83),""))</f>
        <v/>
      </c>
      <c r="BA886" s="51" t="str">
        <f aca="false">IF(AZ886="","",AZ886*0.17-((P886+L886-N886+Q886)*AY886))</f>
        <v/>
      </c>
      <c r="BB886" s="51" t="str">
        <f aca="false">IF(AND(Y886="CONSUMO",AG886="ANEXO I",AY886&gt;4%),(AI886-(P886+L886-N886+Q886)*0.0514)/0.83*(0.5177)*(0.17)-AI886*0.0514,IF(AND(Y886="CONSUMO",AG886="ANEXO II",AY886&gt;4%),(AI886-(P886+L886-N886+Q886)*0.041)/0.83*(0.3295)*(0.17)-AI886*0.041,IF(AND(Y886="CONSUMO",AG886="ANEXO I",AY886=4%),(AI886-(P886+L886-N886+Q886)*0.04)/0.83*(0.5177)*(0.17)-AI886*0.04,IF(AND(Y886="CONSUMO",AG886="ANEXO II",AY886=4%),(AI886-(P886+L886-N886+Q886)*0.04)/0.83*(0.3295)*(0.17)-AI886*0.04,""))))</f>
        <v/>
      </c>
      <c r="BC886" s="51" t="str">
        <f aca="false">IF(C886="","",IF(AND(Y886="CONSUMO",AC886="SIM")*OR(AG886="-",AG886="BIT"),IF(E886&lt;&gt;"",(AI886-(P886+L886-N886+Q886)*AY886)/0.83),""))</f>
        <v/>
      </c>
      <c r="BD886" s="51" t="str">
        <f aca="false">IF(BC886="","",BC886*0.17)</f>
        <v/>
      </c>
      <c r="BE886" s="51" t="str">
        <f aca="false">IF(I886=6908,0,IF(BC886="","",BD886-((P886+L886-N886+Q886)*AY886)))</f>
        <v/>
      </c>
      <c r="BF886" s="53" t="str">
        <f aca="false">IF(B886="","",IF(OR(B886="",E886="Regime Normal"),0,(AI886-Q886)*VLOOKUP(R886,Dados!$X$98:$Y$108,2,0)))</f>
        <v/>
      </c>
      <c r="BG886" s="54" t="str">
        <f aca="false">IFERROR(VLOOKUP(I886,Dados!$AC$27:$AD$43,2,0),IF(B886="","",IF(D886&lt;&gt;"MT",IF(AND(AC886="SIM",Y886="Revenda"),"2403",IF(AND(AC886="SIM",Y886="Consumo"),"2407",IF(AND(AC886="NÃO",Y886="Revenda"),"2102",IF(AND(AC886="NÃO",Y886="Consumo"),"2556",)))),REPLACE(I886,1,1,1))))</f>
        <v/>
      </c>
    </row>
    <row r="887" customFormat="false" ht="12.8" hidden="false" customHeight="true" outlineLevel="0" collapsed="false">
      <c r="Y887" s="45"/>
      <c r="Z887" s="46" t="str">
        <f aca="false">IF(B887="","",(IFERROR(VLOOKUP(H887,Dados!A$3:B$15000,2,0),"Não Encontrado")))</f>
        <v/>
      </c>
      <c r="AA887" s="46" t="str">
        <f aca="false">IF(B887="","",(IFERROR(VLOOKUP(G887,Dados!C$3:E$15000,3,0),"Não Encontrado")))</f>
        <v/>
      </c>
      <c r="AB887" s="46" t="str">
        <f aca="false">IFERROR(IF(Z887&lt;&gt;"Não Encontrado",Z887,IF(AA887&lt;&gt;"Não Encontrado",AA887,"")),"")</f>
        <v/>
      </c>
      <c r="AC887" s="45" t="str">
        <f aca="false">IF(B887="","",IF(AB887="","NÃO","SIM"))</f>
        <v/>
      </c>
      <c r="AD887" s="45" t="str">
        <f aca="false">IFERROR(VLOOKUP(G887,Dados!$P$3:$R$500,3,0),"")</f>
        <v/>
      </c>
      <c r="AE887" s="45" t="str">
        <f aca="false">IFERROR(VLOOKUP(G887,Dados!$K$3:$L$500,2,0),"")</f>
        <v/>
      </c>
      <c r="AF887" s="45" t="str">
        <f aca="false">IFERROR(VLOOKUP(G887,Dados!$M$3:$N$500,2,0),"")</f>
        <v/>
      </c>
      <c r="AG887" s="45" t="str">
        <f aca="false">IF(F887="","",IF(AND(AD887="",AE887="",AF887=""),"-",IF(AND(AD887="BIT",AE887="",AF887=""),"BIT",IF(AND(AE887="ANEXO I",AD887="",AF887=""),"ANEXO I",IF(AND(AF887="ANEXO II",AD887="",AE887=""),"ANEXO II","Escolher")))))</f>
        <v/>
      </c>
      <c r="AH887" s="45" t="str">
        <f aca="false">IF(AG887&lt;&gt;"Pneus","",IFERROR(VLOOKUP(R887,Dados!$X$2:$Z$5,3,0)*(AI887-Q887),VLOOKUP(D887,Dados!$X$7:$Z$33,3,0)*(AI887-Q887)))</f>
        <v/>
      </c>
      <c r="AI887" s="47" t="str">
        <f aca="false">IF(B887="","",P887+Q887+O887+M887+L887-N887)</f>
        <v/>
      </c>
      <c r="AJ887" s="48" t="str">
        <f aca="false">IFERROR(IF(AND(AC887="SIM",AG887="-",Y887="REVENDA"),(AB887/1+1)*AI887,IF(AND(AC887="SIM",AG887="Pneus",Y887="REVENDA"),(AB887/1+1)*(AI887-AH887),"")),"")</f>
        <v/>
      </c>
      <c r="AK887" s="48" t="str">
        <f aca="false">IF(AJ887="","",AJ887*17%)</f>
        <v/>
      </c>
      <c r="AL887" s="48" t="str">
        <f aca="false">IFERROR(IF(AC887="NÃO","",IF(AK887="","",IF(E887="Simples Nacional",BF887,IF(T887=0.12,U887*0.5833337002,IF(T887=0,AI887*0.07,U887))))),"")</f>
        <v/>
      </c>
      <c r="AM887" s="47" t="str">
        <f aca="false">IFERROR(IF(AC887="NÃO","",IF(OR(AG887="-",AG887="Pneus"),AK887-AL887,"")),"")</f>
        <v/>
      </c>
      <c r="AN887" s="48" t="str">
        <f aca="false">IF(AND(Y887="REVENDA",AC887="SIM",AG887="BIT"),((AB887/1+1)*AI887)*0.4117,"")</f>
        <v/>
      </c>
      <c r="AO887" s="48" t="str">
        <f aca="false">IF(AN887="","",AN887*17%)</f>
        <v/>
      </c>
      <c r="AP887" s="49" t="str">
        <f aca="false">IF(AN887="","",IF(T887=0.12,(U887*0.4117)*0.4117,IF(T887=0,(AI887*0.07)*0.4117,U887*0.4117)))</f>
        <v/>
      </c>
      <c r="AQ887" s="47" t="str">
        <f aca="false">IF(AN887="","",AO887-AP887)</f>
        <v/>
      </c>
      <c r="AR887" s="50" t="str">
        <f aca="false">IFERROR(IF(AND(AC887="SIM",Y887="REVENDA",LEFT(AG887,5)="ANEXO")*OR(AE887="ANEXO I",AF887="ANEXO II"),VLOOKUP(H887,Dados!G:I,2,0),""),"INSERIR MVA")</f>
        <v/>
      </c>
      <c r="AS887" s="48" t="str">
        <f aca="false">IF(LEFT(AG887,5)="ANEXO",VLOOKUP(AG887,Dados!$X$111:$Z$112,2,0)*(AI887-Q887),"")</f>
        <v/>
      </c>
      <c r="AT887" s="48" t="str">
        <f aca="false">IFERROR(IF(AR887="","",(AI887*AR887)+AI887),"INSERIR MVA")</f>
        <v/>
      </c>
      <c r="AU887" s="48" t="str">
        <f aca="false">IF(AT887="","",IF(AY887=0.04,U887,AS887*AY887))</f>
        <v/>
      </c>
      <c r="AV887" s="47" t="str">
        <f aca="false">IFERROR(IF(AU887="","",(VLOOKUP(AG887,Dados!$X$111:$Z$112,3,0)*AT887*0.17)),"INSERIR MVA")</f>
        <v/>
      </c>
      <c r="AW887" s="47" t="str">
        <f aca="false">IFERROR(IF(AR887="","",AV887-AU887),"")</f>
        <v/>
      </c>
      <c r="AX887" s="51" t="str">
        <f aca="false">IFERROR(IF(AC887="NÃO","",IF(AM887&lt;&gt;"",AM887-W887,IF(AQ887&lt;&gt;"",AQ887-W887,IF(AW887&lt;&gt;"",AW887-W887,"")))),"")</f>
        <v/>
      </c>
      <c r="AY887" s="46" t="str">
        <f aca="false">IFERROR(IF(ISNA(VLOOKUP(R887,Dados!$X$2:$Y$5,2,0)),VLOOKUP(D887,Dados!$X$7:$Y$33,2,0),VLOOKUP(R887,Dados!$X$2:$Y$5,2,0)),"")</f>
        <v/>
      </c>
      <c r="AZ887" s="52" t="str">
        <f aca="false">IF(C887="","",IF(AND(Y887="CONSUMO",AC887="NÃO")*OR(AG887="-",AG887="BIT"),IF(E887&lt;&gt;"",(AI887-(P887+L887-N887+Q887)*AY887)/0.83),""))</f>
        <v/>
      </c>
      <c r="BA887" s="51" t="str">
        <f aca="false">IF(AZ887="","",AZ887*0.17-((P887+L887-N887+Q887)*AY887))</f>
        <v/>
      </c>
      <c r="BB887" s="51" t="str">
        <f aca="false">IF(AND(Y887="CONSUMO",AG887="ANEXO I",AY887&gt;4%),(AI887-(P887+L887-N887+Q887)*0.0514)/0.83*(0.5177)*(0.17)-AI887*0.0514,IF(AND(Y887="CONSUMO",AG887="ANEXO II",AY887&gt;4%),(AI887-(P887+L887-N887+Q887)*0.041)/0.83*(0.3295)*(0.17)-AI887*0.041,IF(AND(Y887="CONSUMO",AG887="ANEXO I",AY887=4%),(AI887-(P887+L887-N887+Q887)*0.04)/0.83*(0.5177)*(0.17)-AI887*0.04,IF(AND(Y887="CONSUMO",AG887="ANEXO II",AY887=4%),(AI887-(P887+L887-N887+Q887)*0.04)/0.83*(0.3295)*(0.17)-AI887*0.04,""))))</f>
        <v/>
      </c>
      <c r="BC887" s="51" t="str">
        <f aca="false">IF(C887="","",IF(AND(Y887="CONSUMO",AC887="SIM")*OR(AG887="-",AG887="BIT"),IF(E887&lt;&gt;"",(AI887-(P887+L887-N887+Q887)*AY887)/0.83),""))</f>
        <v/>
      </c>
      <c r="BD887" s="51" t="str">
        <f aca="false">IF(BC887="","",BC887*0.17)</f>
        <v/>
      </c>
      <c r="BE887" s="51" t="str">
        <f aca="false">IF(I887=6908,0,IF(BC887="","",BD887-((P887+L887-N887+Q887)*AY887)))</f>
        <v/>
      </c>
      <c r="BF887" s="53" t="str">
        <f aca="false">IF(B887="","",IF(OR(B887="",E887="Regime Normal"),0,(AI887-Q887)*VLOOKUP(R887,Dados!$X$98:$Y$108,2,0)))</f>
        <v/>
      </c>
      <c r="BG887" s="54" t="str">
        <f aca="false">IFERROR(VLOOKUP(I887,Dados!$AC$27:$AD$43,2,0),IF(B887="","",IF(D887&lt;&gt;"MT",IF(AND(AC887="SIM",Y887="Revenda"),"2403",IF(AND(AC887="SIM",Y887="Consumo"),"2407",IF(AND(AC887="NÃO",Y887="Revenda"),"2102",IF(AND(AC887="NÃO",Y887="Consumo"),"2556",)))),REPLACE(I887,1,1,1))))</f>
        <v/>
      </c>
    </row>
    <row r="888" customFormat="false" ht="12.8" hidden="false" customHeight="true" outlineLevel="0" collapsed="false">
      <c r="Y888" s="45"/>
      <c r="Z888" s="46" t="str">
        <f aca="false">IF(B888="","",(IFERROR(VLOOKUP(H888,Dados!A$3:B$15000,2,0),"Não Encontrado")))</f>
        <v/>
      </c>
      <c r="AA888" s="46" t="str">
        <f aca="false">IF(B888="","",(IFERROR(VLOOKUP(G888,Dados!C$3:E$15000,3,0),"Não Encontrado")))</f>
        <v/>
      </c>
      <c r="AB888" s="46" t="str">
        <f aca="false">IFERROR(IF(Z888&lt;&gt;"Não Encontrado",Z888,IF(AA888&lt;&gt;"Não Encontrado",AA888,"")),"")</f>
        <v/>
      </c>
      <c r="AC888" s="45" t="str">
        <f aca="false">IF(B888="","",IF(AB888="","NÃO","SIM"))</f>
        <v/>
      </c>
      <c r="AD888" s="45" t="str">
        <f aca="false">IFERROR(VLOOKUP(G888,Dados!$P$3:$R$500,3,0),"")</f>
        <v/>
      </c>
      <c r="AE888" s="45" t="str">
        <f aca="false">IFERROR(VLOOKUP(G888,Dados!$K$3:$L$500,2,0),"")</f>
        <v/>
      </c>
      <c r="AF888" s="45" t="str">
        <f aca="false">IFERROR(VLOOKUP(G888,Dados!$M$3:$N$500,2,0),"")</f>
        <v/>
      </c>
      <c r="AG888" s="45" t="str">
        <f aca="false">IF(F888="","",IF(AND(AD888="",AE888="",AF888=""),"-",IF(AND(AD888="BIT",AE888="",AF888=""),"BIT",IF(AND(AE888="ANEXO I",AD888="",AF888=""),"ANEXO I",IF(AND(AF888="ANEXO II",AD888="",AE888=""),"ANEXO II","Escolher")))))</f>
        <v/>
      </c>
      <c r="AH888" s="45" t="str">
        <f aca="false">IF(AG888&lt;&gt;"Pneus","",IFERROR(VLOOKUP(R888,Dados!$X$2:$Z$5,3,0)*(AI888-Q888),VLOOKUP(D888,Dados!$X$7:$Z$33,3,0)*(AI888-Q888)))</f>
        <v/>
      </c>
      <c r="AI888" s="47" t="str">
        <f aca="false">IF(B888="","",P888+Q888+O888+M888+L888-N888)</f>
        <v/>
      </c>
      <c r="AJ888" s="48" t="str">
        <f aca="false">IFERROR(IF(AND(AC888="SIM",AG888="-",Y888="REVENDA"),(AB888/1+1)*AI888,IF(AND(AC888="SIM",AG888="Pneus",Y888="REVENDA"),(AB888/1+1)*(AI888-AH888),"")),"")</f>
        <v/>
      </c>
      <c r="AK888" s="48" t="str">
        <f aca="false">IF(AJ888="","",AJ888*17%)</f>
        <v/>
      </c>
      <c r="AL888" s="48" t="str">
        <f aca="false">IFERROR(IF(AC888="NÃO","",IF(AK888="","",IF(E888="Simples Nacional",BF888,IF(T888=0.12,U888*0.5833337002,IF(T888=0,AI888*0.07,U888))))),"")</f>
        <v/>
      </c>
      <c r="AM888" s="47" t="str">
        <f aca="false">IFERROR(IF(AC888="NÃO","",IF(OR(AG888="-",AG888="Pneus"),AK888-AL888,"")),"")</f>
        <v/>
      </c>
      <c r="AN888" s="48" t="str">
        <f aca="false">IF(AND(Y888="REVENDA",AC888="SIM",AG888="BIT"),((AB888/1+1)*AI888)*0.4117,"")</f>
        <v/>
      </c>
      <c r="AO888" s="48" t="str">
        <f aca="false">IF(AN888="","",AN888*17%)</f>
        <v/>
      </c>
      <c r="AP888" s="49" t="str">
        <f aca="false">IF(AN888="","",IF(T888=0.12,(U888*0.4117)*0.4117,IF(T888=0,(AI888*0.07)*0.4117,U888*0.4117)))</f>
        <v/>
      </c>
      <c r="AQ888" s="47" t="str">
        <f aca="false">IF(AN888="","",AO888-AP888)</f>
        <v/>
      </c>
      <c r="AR888" s="50" t="str">
        <f aca="false">IFERROR(IF(AND(AC888="SIM",Y888="REVENDA",LEFT(AG888,5)="ANEXO")*OR(AE888="ANEXO I",AF888="ANEXO II"),VLOOKUP(H888,Dados!G:I,2,0),""),"INSERIR MVA")</f>
        <v/>
      </c>
      <c r="AS888" s="48" t="str">
        <f aca="false">IF(LEFT(AG888,5)="ANEXO",VLOOKUP(AG888,Dados!$X$111:$Z$112,2,0)*(AI888-Q888),"")</f>
        <v/>
      </c>
      <c r="AT888" s="48" t="str">
        <f aca="false">IFERROR(IF(AR888="","",(AI888*AR888)+AI888),"INSERIR MVA")</f>
        <v/>
      </c>
      <c r="AU888" s="48" t="str">
        <f aca="false">IF(AT888="","",IF(AY888=0.04,U888,AS888*AY888))</f>
        <v/>
      </c>
      <c r="AV888" s="47" t="str">
        <f aca="false">IFERROR(IF(AU888="","",(VLOOKUP(AG888,Dados!$X$111:$Z$112,3,0)*AT888*0.17)),"INSERIR MVA")</f>
        <v/>
      </c>
      <c r="AW888" s="47" t="str">
        <f aca="false">IFERROR(IF(AR888="","",AV888-AU888),"")</f>
        <v/>
      </c>
      <c r="AX888" s="51" t="str">
        <f aca="false">IFERROR(IF(AC888="NÃO","",IF(AM888&lt;&gt;"",AM888-W888,IF(AQ888&lt;&gt;"",AQ888-W888,IF(AW888&lt;&gt;"",AW888-W888,"")))),"")</f>
        <v/>
      </c>
      <c r="AY888" s="46" t="str">
        <f aca="false">IFERROR(IF(ISNA(VLOOKUP(R888,Dados!$X$2:$Y$5,2,0)),VLOOKUP(D888,Dados!$X$7:$Y$33,2,0),VLOOKUP(R888,Dados!$X$2:$Y$5,2,0)),"")</f>
        <v/>
      </c>
      <c r="AZ888" s="52" t="str">
        <f aca="false">IF(C888="","",IF(AND(Y888="CONSUMO",AC888="NÃO")*OR(AG888="-",AG888="BIT"),IF(E888&lt;&gt;"",(AI888-(P888+L888-N888+Q888)*AY888)/0.83),""))</f>
        <v/>
      </c>
      <c r="BA888" s="51" t="str">
        <f aca="false">IF(AZ888="","",AZ888*0.17-((P888+L888-N888+Q888)*AY888))</f>
        <v/>
      </c>
      <c r="BB888" s="51" t="str">
        <f aca="false">IF(AND(Y888="CONSUMO",AG888="ANEXO I",AY888&gt;4%),(AI888-(P888+L888-N888+Q888)*0.0514)/0.83*(0.5177)*(0.17)-AI888*0.0514,IF(AND(Y888="CONSUMO",AG888="ANEXO II",AY888&gt;4%),(AI888-(P888+L888-N888+Q888)*0.041)/0.83*(0.3295)*(0.17)-AI888*0.041,IF(AND(Y888="CONSUMO",AG888="ANEXO I",AY888=4%),(AI888-(P888+L888-N888+Q888)*0.04)/0.83*(0.5177)*(0.17)-AI888*0.04,IF(AND(Y888="CONSUMO",AG888="ANEXO II",AY888=4%),(AI888-(P888+L888-N888+Q888)*0.04)/0.83*(0.3295)*(0.17)-AI888*0.04,""))))</f>
        <v/>
      </c>
      <c r="BC888" s="51" t="str">
        <f aca="false">IF(C888="","",IF(AND(Y888="CONSUMO",AC888="SIM")*OR(AG888="-",AG888="BIT"),IF(E888&lt;&gt;"",(AI888-(P888+L888-N888+Q888)*AY888)/0.83),""))</f>
        <v/>
      </c>
      <c r="BD888" s="51" t="str">
        <f aca="false">IF(BC888="","",BC888*0.17)</f>
        <v/>
      </c>
      <c r="BE888" s="51" t="str">
        <f aca="false">IF(I888=6908,0,IF(BC888="","",BD888-((P888+L888-N888+Q888)*AY888)))</f>
        <v/>
      </c>
      <c r="BF888" s="53" t="str">
        <f aca="false">IF(B888="","",IF(OR(B888="",E888="Regime Normal"),0,(AI888-Q888)*VLOOKUP(R888,Dados!$X$98:$Y$108,2,0)))</f>
        <v/>
      </c>
      <c r="BG888" s="54" t="str">
        <f aca="false">IFERROR(VLOOKUP(I888,Dados!$AC$27:$AD$43,2,0),IF(B888="","",IF(D888&lt;&gt;"MT",IF(AND(AC888="SIM",Y888="Revenda"),"2403",IF(AND(AC888="SIM",Y888="Consumo"),"2407",IF(AND(AC888="NÃO",Y888="Revenda"),"2102",IF(AND(AC888="NÃO",Y888="Consumo"),"2556",)))),REPLACE(I888,1,1,1))))</f>
        <v/>
      </c>
    </row>
    <row r="889" customFormat="false" ht="12.8" hidden="false" customHeight="true" outlineLevel="0" collapsed="false">
      <c r="Y889" s="45"/>
      <c r="Z889" s="46" t="str">
        <f aca="false">IF(B889="","",(IFERROR(VLOOKUP(H889,Dados!A$3:B$15000,2,0),"Não Encontrado")))</f>
        <v/>
      </c>
      <c r="AA889" s="46" t="str">
        <f aca="false">IF(B889="","",(IFERROR(VLOOKUP(G889,Dados!C$3:E$15000,3,0),"Não Encontrado")))</f>
        <v/>
      </c>
      <c r="AB889" s="46" t="str">
        <f aca="false">IFERROR(IF(Z889&lt;&gt;"Não Encontrado",Z889,IF(AA889&lt;&gt;"Não Encontrado",AA889,"")),"")</f>
        <v/>
      </c>
      <c r="AC889" s="45" t="str">
        <f aca="false">IF(B889="","",IF(AB889="","NÃO","SIM"))</f>
        <v/>
      </c>
      <c r="AD889" s="45" t="str">
        <f aca="false">IFERROR(VLOOKUP(G889,Dados!$P$3:$R$500,3,0),"")</f>
        <v/>
      </c>
      <c r="AE889" s="45" t="str">
        <f aca="false">IFERROR(VLOOKUP(G889,Dados!$K$3:$L$500,2,0),"")</f>
        <v/>
      </c>
      <c r="AF889" s="45" t="str">
        <f aca="false">IFERROR(VLOOKUP(G889,Dados!$M$3:$N$500,2,0),"")</f>
        <v/>
      </c>
      <c r="AG889" s="45" t="str">
        <f aca="false">IF(F889="","",IF(AND(AD889="",AE889="",AF889=""),"-",IF(AND(AD889="BIT",AE889="",AF889=""),"BIT",IF(AND(AE889="ANEXO I",AD889="",AF889=""),"ANEXO I",IF(AND(AF889="ANEXO II",AD889="",AE889=""),"ANEXO II","Escolher")))))</f>
        <v/>
      </c>
      <c r="AH889" s="45" t="str">
        <f aca="false">IF(AG889&lt;&gt;"Pneus","",IFERROR(VLOOKUP(R889,Dados!$X$2:$Z$5,3,0)*(AI889-Q889),VLOOKUP(D889,Dados!$X$7:$Z$33,3,0)*(AI889-Q889)))</f>
        <v/>
      </c>
      <c r="AI889" s="47" t="str">
        <f aca="false">IF(B889="","",P889+Q889+O889+M889+L889-N889)</f>
        <v/>
      </c>
      <c r="AJ889" s="48" t="str">
        <f aca="false">IFERROR(IF(AND(AC889="SIM",AG889="-",Y889="REVENDA"),(AB889/1+1)*AI889,IF(AND(AC889="SIM",AG889="Pneus",Y889="REVENDA"),(AB889/1+1)*(AI889-AH889),"")),"")</f>
        <v/>
      </c>
      <c r="AK889" s="48" t="str">
        <f aca="false">IF(AJ889="","",AJ889*17%)</f>
        <v/>
      </c>
      <c r="AL889" s="48" t="str">
        <f aca="false">IFERROR(IF(AC889="NÃO","",IF(AK889="","",IF(E889="Simples Nacional",BF889,IF(T889=0.12,U889*0.5833337002,IF(T889=0,AI889*0.07,U889))))),"")</f>
        <v/>
      </c>
      <c r="AM889" s="47" t="str">
        <f aca="false">IFERROR(IF(AC889="NÃO","",IF(OR(AG889="-",AG889="Pneus"),AK889-AL889,"")),"")</f>
        <v/>
      </c>
      <c r="AN889" s="48" t="str">
        <f aca="false">IF(AND(Y889="REVENDA",AC889="SIM",AG889="BIT"),((AB889/1+1)*AI889)*0.4117,"")</f>
        <v/>
      </c>
      <c r="AO889" s="48" t="str">
        <f aca="false">IF(AN889="","",AN889*17%)</f>
        <v/>
      </c>
      <c r="AP889" s="49" t="str">
        <f aca="false">IF(AN889="","",IF(T889=0.12,(U889*0.4117)*0.4117,IF(T889=0,(AI889*0.07)*0.4117,U889*0.4117)))</f>
        <v/>
      </c>
      <c r="AQ889" s="47" t="str">
        <f aca="false">IF(AN889="","",AO889-AP889)</f>
        <v/>
      </c>
      <c r="AR889" s="50" t="str">
        <f aca="false">IFERROR(IF(AND(AC889="SIM",Y889="REVENDA",LEFT(AG889,5)="ANEXO")*OR(AE889="ANEXO I",AF889="ANEXO II"),VLOOKUP(H889,Dados!G:I,2,0),""),"INSERIR MVA")</f>
        <v/>
      </c>
      <c r="AS889" s="48" t="str">
        <f aca="false">IF(LEFT(AG889,5)="ANEXO",VLOOKUP(AG889,Dados!$X$111:$Z$112,2,0)*(AI889-Q889),"")</f>
        <v/>
      </c>
      <c r="AT889" s="48" t="str">
        <f aca="false">IFERROR(IF(AR889="","",(AI889*AR889)+AI889),"INSERIR MVA")</f>
        <v/>
      </c>
      <c r="AU889" s="48" t="str">
        <f aca="false">IF(AT889="","",IF(AY889=0.04,U889,AS889*AY889))</f>
        <v/>
      </c>
      <c r="AV889" s="47" t="str">
        <f aca="false">IFERROR(IF(AU889="","",(VLOOKUP(AG889,Dados!$X$111:$Z$112,3,0)*AT889*0.17)),"INSERIR MVA")</f>
        <v/>
      </c>
      <c r="AW889" s="47" t="str">
        <f aca="false">IFERROR(IF(AR889="","",AV889-AU889),"")</f>
        <v/>
      </c>
      <c r="AX889" s="51" t="str">
        <f aca="false">IFERROR(IF(AC889="NÃO","",IF(AM889&lt;&gt;"",AM889-W889,IF(AQ889&lt;&gt;"",AQ889-W889,IF(AW889&lt;&gt;"",AW889-W889,"")))),"")</f>
        <v/>
      </c>
      <c r="AY889" s="46" t="str">
        <f aca="false">IFERROR(IF(ISNA(VLOOKUP(R889,Dados!$X$2:$Y$5,2,0)),VLOOKUP(D889,Dados!$X$7:$Y$33,2,0),VLOOKUP(R889,Dados!$X$2:$Y$5,2,0)),"")</f>
        <v/>
      </c>
      <c r="AZ889" s="52" t="str">
        <f aca="false">IF(C889="","",IF(AND(Y889="CONSUMO",AC889="NÃO")*OR(AG889="-",AG889="BIT"),IF(E889&lt;&gt;"",(AI889-(P889+L889-N889+Q889)*AY889)/0.83),""))</f>
        <v/>
      </c>
      <c r="BA889" s="51" t="str">
        <f aca="false">IF(AZ889="","",AZ889*0.17-((P889+L889-N889+Q889)*AY889))</f>
        <v/>
      </c>
      <c r="BB889" s="51" t="str">
        <f aca="false">IF(AND(Y889="CONSUMO",AG889="ANEXO I",AY889&gt;4%),(AI889-(P889+L889-N889+Q889)*0.0514)/0.83*(0.5177)*(0.17)-AI889*0.0514,IF(AND(Y889="CONSUMO",AG889="ANEXO II",AY889&gt;4%),(AI889-(P889+L889-N889+Q889)*0.041)/0.83*(0.3295)*(0.17)-AI889*0.041,IF(AND(Y889="CONSUMO",AG889="ANEXO I",AY889=4%),(AI889-(P889+L889-N889+Q889)*0.04)/0.83*(0.5177)*(0.17)-AI889*0.04,IF(AND(Y889="CONSUMO",AG889="ANEXO II",AY889=4%),(AI889-(P889+L889-N889+Q889)*0.04)/0.83*(0.3295)*(0.17)-AI889*0.04,""))))</f>
        <v/>
      </c>
      <c r="BC889" s="51" t="str">
        <f aca="false">IF(C889="","",IF(AND(Y889="CONSUMO",AC889="SIM")*OR(AG889="-",AG889="BIT"),IF(E889&lt;&gt;"",(AI889-(P889+L889-N889+Q889)*AY889)/0.83),""))</f>
        <v/>
      </c>
      <c r="BD889" s="51" t="str">
        <f aca="false">IF(BC889="","",BC889*0.17)</f>
        <v/>
      </c>
      <c r="BE889" s="51" t="str">
        <f aca="false">IF(I889=6908,0,IF(BC889="","",BD889-((P889+L889-N889+Q889)*AY889)))</f>
        <v/>
      </c>
      <c r="BF889" s="53" t="str">
        <f aca="false">IF(B889="","",IF(OR(B889="",E889="Regime Normal"),0,(AI889-Q889)*VLOOKUP(R889,Dados!$X$98:$Y$108,2,0)))</f>
        <v/>
      </c>
      <c r="BG889" s="54" t="str">
        <f aca="false">IFERROR(VLOOKUP(I889,Dados!$AC$27:$AD$43,2,0),IF(B889="","",IF(D889&lt;&gt;"MT",IF(AND(AC889="SIM",Y889="Revenda"),"2403",IF(AND(AC889="SIM",Y889="Consumo"),"2407",IF(AND(AC889="NÃO",Y889="Revenda"),"2102",IF(AND(AC889="NÃO",Y889="Consumo"),"2556",)))),REPLACE(I889,1,1,1))))</f>
        <v/>
      </c>
    </row>
    <row r="890" customFormat="false" ht="12.8" hidden="false" customHeight="true" outlineLevel="0" collapsed="false">
      <c r="Y890" s="45"/>
      <c r="Z890" s="46" t="str">
        <f aca="false">IF(B890="","",(IFERROR(VLOOKUP(H890,Dados!A$3:B$15000,2,0),"Não Encontrado")))</f>
        <v/>
      </c>
      <c r="AA890" s="46" t="str">
        <f aca="false">IF(B890="","",(IFERROR(VLOOKUP(G890,Dados!C$3:E$15000,3,0),"Não Encontrado")))</f>
        <v/>
      </c>
      <c r="AB890" s="46" t="str">
        <f aca="false">IFERROR(IF(Z890&lt;&gt;"Não Encontrado",Z890,IF(AA890&lt;&gt;"Não Encontrado",AA890,"")),"")</f>
        <v/>
      </c>
      <c r="AC890" s="45" t="str">
        <f aca="false">IF(B890="","",IF(AB890="","NÃO","SIM"))</f>
        <v/>
      </c>
      <c r="AD890" s="45" t="str">
        <f aca="false">IFERROR(VLOOKUP(G890,Dados!$P$3:$R$500,3,0),"")</f>
        <v/>
      </c>
      <c r="AE890" s="45" t="str">
        <f aca="false">IFERROR(VLOOKUP(G890,Dados!$K$3:$L$500,2,0),"")</f>
        <v/>
      </c>
      <c r="AF890" s="45" t="str">
        <f aca="false">IFERROR(VLOOKUP(G890,Dados!$M$3:$N$500,2,0),"")</f>
        <v/>
      </c>
      <c r="AG890" s="45" t="str">
        <f aca="false">IF(F890="","",IF(AND(AD890="",AE890="",AF890=""),"-",IF(AND(AD890="BIT",AE890="",AF890=""),"BIT",IF(AND(AE890="ANEXO I",AD890="",AF890=""),"ANEXO I",IF(AND(AF890="ANEXO II",AD890="",AE890=""),"ANEXO II","Escolher")))))</f>
        <v/>
      </c>
      <c r="AH890" s="45" t="str">
        <f aca="false">IF(AG890&lt;&gt;"Pneus","",IFERROR(VLOOKUP(R890,Dados!$X$2:$Z$5,3,0)*(AI890-Q890),VLOOKUP(D890,Dados!$X$7:$Z$33,3,0)*(AI890-Q890)))</f>
        <v/>
      </c>
      <c r="AI890" s="47" t="str">
        <f aca="false">IF(B890="","",P890+Q890+O890+M890+L890-N890)</f>
        <v/>
      </c>
      <c r="AJ890" s="48" t="str">
        <f aca="false">IFERROR(IF(AND(AC890="SIM",AG890="-",Y890="REVENDA"),(AB890/1+1)*AI890,IF(AND(AC890="SIM",AG890="Pneus",Y890="REVENDA"),(AB890/1+1)*(AI890-AH890),"")),"")</f>
        <v/>
      </c>
      <c r="AK890" s="48" t="str">
        <f aca="false">IF(AJ890="","",AJ890*17%)</f>
        <v/>
      </c>
      <c r="AL890" s="48" t="str">
        <f aca="false">IFERROR(IF(AC890="NÃO","",IF(AK890="","",IF(E890="Simples Nacional",BF890,IF(T890=0.12,U890*0.5833337002,IF(T890=0,AI890*0.07,U890))))),"")</f>
        <v/>
      </c>
      <c r="AM890" s="47" t="str">
        <f aca="false">IFERROR(IF(AC890="NÃO","",IF(OR(AG890="-",AG890="Pneus"),AK890-AL890,"")),"")</f>
        <v/>
      </c>
      <c r="AN890" s="48" t="str">
        <f aca="false">IF(AND(Y890="REVENDA",AC890="SIM",AG890="BIT"),((AB890/1+1)*AI890)*0.4117,"")</f>
        <v/>
      </c>
      <c r="AO890" s="48" t="str">
        <f aca="false">IF(AN890="","",AN890*17%)</f>
        <v/>
      </c>
      <c r="AP890" s="49" t="str">
        <f aca="false">IF(AN890="","",IF(T890=0.12,(U890*0.4117)*0.4117,IF(T890=0,(AI890*0.07)*0.4117,U890*0.4117)))</f>
        <v/>
      </c>
      <c r="AQ890" s="47" t="str">
        <f aca="false">IF(AN890="","",AO890-AP890)</f>
        <v/>
      </c>
      <c r="AR890" s="50" t="str">
        <f aca="false">IFERROR(IF(AND(AC890="SIM",Y890="REVENDA",LEFT(AG890,5)="ANEXO")*OR(AE890="ANEXO I",AF890="ANEXO II"),VLOOKUP(H890,Dados!G:I,2,0),""),"INSERIR MVA")</f>
        <v/>
      </c>
      <c r="AS890" s="48" t="str">
        <f aca="false">IF(LEFT(AG890,5)="ANEXO",VLOOKUP(AG890,Dados!$X$111:$Z$112,2,0)*(AI890-Q890),"")</f>
        <v/>
      </c>
      <c r="AT890" s="48" t="str">
        <f aca="false">IFERROR(IF(AR890="","",(AI890*AR890)+AI890),"INSERIR MVA")</f>
        <v/>
      </c>
      <c r="AU890" s="48" t="str">
        <f aca="false">IF(AT890="","",IF(AY890=0.04,U890,AS890*AY890))</f>
        <v/>
      </c>
      <c r="AV890" s="47" t="str">
        <f aca="false">IFERROR(IF(AU890="","",(VLOOKUP(AG890,Dados!$X$111:$Z$112,3,0)*AT890*0.17)),"INSERIR MVA")</f>
        <v/>
      </c>
      <c r="AW890" s="47" t="str">
        <f aca="false">IFERROR(IF(AR890="","",AV890-AU890),"")</f>
        <v/>
      </c>
      <c r="AX890" s="51" t="str">
        <f aca="false">IFERROR(IF(AC890="NÃO","",IF(AM890&lt;&gt;"",AM890-W890,IF(AQ890&lt;&gt;"",AQ890-W890,IF(AW890&lt;&gt;"",AW890-W890,"")))),"")</f>
        <v/>
      </c>
      <c r="AY890" s="46" t="str">
        <f aca="false">IFERROR(IF(ISNA(VLOOKUP(R890,Dados!$X$2:$Y$5,2,0)),VLOOKUP(D890,Dados!$X$7:$Y$33,2,0),VLOOKUP(R890,Dados!$X$2:$Y$5,2,0)),"")</f>
        <v/>
      </c>
      <c r="AZ890" s="52" t="str">
        <f aca="false">IF(C890="","",IF(AND(Y890="CONSUMO",AC890="NÃO")*OR(AG890="-",AG890="BIT"),IF(E890&lt;&gt;"",(AI890-(P890+L890-N890+Q890)*AY890)/0.83),""))</f>
        <v/>
      </c>
      <c r="BA890" s="51" t="str">
        <f aca="false">IF(AZ890="","",AZ890*0.17-((P890+L890-N890+Q890)*AY890))</f>
        <v/>
      </c>
      <c r="BB890" s="51" t="str">
        <f aca="false">IF(AND(Y890="CONSUMO",AG890="ANEXO I",AY890&gt;4%),(AI890-(P890+L890-N890+Q890)*0.0514)/0.83*(0.5177)*(0.17)-AI890*0.0514,IF(AND(Y890="CONSUMO",AG890="ANEXO II",AY890&gt;4%),(AI890-(P890+L890-N890+Q890)*0.041)/0.83*(0.3295)*(0.17)-AI890*0.041,IF(AND(Y890="CONSUMO",AG890="ANEXO I",AY890=4%),(AI890-(P890+L890-N890+Q890)*0.04)/0.83*(0.5177)*(0.17)-AI890*0.04,IF(AND(Y890="CONSUMO",AG890="ANEXO II",AY890=4%),(AI890-(P890+L890-N890+Q890)*0.04)/0.83*(0.3295)*(0.17)-AI890*0.04,""))))</f>
        <v/>
      </c>
      <c r="BC890" s="51" t="str">
        <f aca="false">IF(C890="","",IF(AND(Y890="CONSUMO",AC890="SIM")*OR(AG890="-",AG890="BIT"),IF(E890&lt;&gt;"",(AI890-(P890+L890-N890+Q890)*AY890)/0.83),""))</f>
        <v/>
      </c>
      <c r="BD890" s="51" t="str">
        <f aca="false">IF(BC890="","",BC890*0.17)</f>
        <v/>
      </c>
      <c r="BE890" s="51" t="str">
        <f aca="false">IF(I890=6908,0,IF(BC890="","",BD890-((P890+L890-N890+Q890)*AY890)))</f>
        <v/>
      </c>
      <c r="BF890" s="53" t="str">
        <f aca="false">IF(B890="","",IF(OR(B890="",E890="Regime Normal"),0,(AI890-Q890)*VLOOKUP(R890,Dados!$X$98:$Y$108,2,0)))</f>
        <v/>
      </c>
      <c r="BG890" s="54" t="str">
        <f aca="false">IFERROR(VLOOKUP(I890,Dados!$AC$27:$AD$43,2,0),IF(B890="","",IF(D890&lt;&gt;"MT",IF(AND(AC890="SIM",Y890="Revenda"),"2403",IF(AND(AC890="SIM",Y890="Consumo"),"2407",IF(AND(AC890="NÃO",Y890="Revenda"),"2102",IF(AND(AC890="NÃO",Y890="Consumo"),"2556",)))),REPLACE(I890,1,1,1))))</f>
        <v/>
      </c>
    </row>
    <row r="891" customFormat="false" ht="12.8" hidden="false" customHeight="true" outlineLevel="0" collapsed="false">
      <c r="Y891" s="45"/>
      <c r="Z891" s="46" t="str">
        <f aca="false">IF(B891="","",(IFERROR(VLOOKUP(H891,Dados!A$3:B$15000,2,0),"Não Encontrado")))</f>
        <v/>
      </c>
      <c r="AA891" s="46" t="str">
        <f aca="false">IF(B891="","",(IFERROR(VLOOKUP(G891,Dados!C$3:E$15000,3,0),"Não Encontrado")))</f>
        <v/>
      </c>
      <c r="AB891" s="46" t="str">
        <f aca="false">IFERROR(IF(Z891&lt;&gt;"Não Encontrado",Z891,IF(AA891&lt;&gt;"Não Encontrado",AA891,"")),"")</f>
        <v/>
      </c>
      <c r="AC891" s="45" t="str">
        <f aca="false">IF(B891="","",IF(AB891="","NÃO","SIM"))</f>
        <v/>
      </c>
      <c r="AD891" s="45" t="str">
        <f aca="false">IFERROR(VLOOKUP(G891,Dados!$P$3:$R$500,3,0),"")</f>
        <v/>
      </c>
      <c r="AE891" s="45" t="str">
        <f aca="false">IFERROR(VLOOKUP(G891,Dados!$K$3:$L$500,2,0),"")</f>
        <v/>
      </c>
      <c r="AF891" s="45" t="str">
        <f aca="false">IFERROR(VLOOKUP(G891,Dados!$M$3:$N$500,2,0),"")</f>
        <v/>
      </c>
      <c r="AG891" s="45" t="str">
        <f aca="false">IF(F891="","",IF(AND(AD891="",AE891="",AF891=""),"-",IF(AND(AD891="BIT",AE891="",AF891=""),"BIT",IF(AND(AE891="ANEXO I",AD891="",AF891=""),"ANEXO I",IF(AND(AF891="ANEXO II",AD891="",AE891=""),"ANEXO II","Escolher")))))</f>
        <v/>
      </c>
      <c r="AH891" s="45" t="str">
        <f aca="false">IF(AG891&lt;&gt;"Pneus","",IFERROR(VLOOKUP(R891,Dados!$X$2:$Z$5,3,0)*(AI891-Q891),VLOOKUP(D891,Dados!$X$7:$Z$33,3,0)*(AI891-Q891)))</f>
        <v/>
      </c>
      <c r="AI891" s="47" t="str">
        <f aca="false">IF(B891="","",P891+Q891+O891+M891+L891-N891)</f>
        <v/>
      </c>
      <c r="AJ891" s="48" t="str">
        <f aca="false">IFERROR(IF(AND(AC891="SIM",AG891="-",Y891="REVENDA"),(AB891/1+1)*AI891,IF(AND(AC891="SIM",AG891="Pneus",Y891="REVENDA"),(AB891/1+1)*(AI891-AH891),"")),"")</f>
        <v/>
      </c>
      <c r="AK891" s="48" t="str">
        <f aca="false">IF(AJ891="","",AJ891*17%)</f>
        <v/>
      </c>
      <c r="AL891" s="48" t="str">
        <f aca="false">IFERROR(IF(AC891="NÃO","",IF(AK891="","",IF(E891="Simples Nacional",BF891,IF(T891=0.12,U891*0.5833337002,IF(T891=0,AI891*0.07,U891))))),"")</f>
        <v/>
      </c>
      <c r="AM891" s="47" t="str">
        <f aca="false">IFERROR(IF(AC891="NÃO","",IF(OR(AG891="-",AG891="Pneus"),AK891-AL891,"")),"")</f>
        <v/>
      </c>
      <c r="AN891" s="48" t="str">
        <f aca="false">IF(AND(Y891="REVENDA",AC891="SIM",AG891="BIT"),((AB891/1+1)*AI891)*0.4117,"")</f>
        <v/>
      </c>
      <c r="AO891" s="48" t="str">
        <f aca="false">IF(AN891="","",AN891*17%)</f>
        <v/>
      </c>
      <c r="AP891" s="49" t="str">
        <f aca="false">IF(AN891="","",IF(T891=0.12,(U891*0.4117)*0.4117,IF(T891=0,(AI891*0.07)*0.4117,U891*0.4117)))</f>
        <v/>
      </c>
      <c r="AQ891" s="47" t="str">
        <f aca="false">IF(AN891="","",AO891-AP891)</f>
        <v/>
      </c>
      <c r="AR891" s="50" t="str">
        <f aca="false">IFERROR(IF(AND(AC891="SIM",Y891="REVENDA",LEFT(AG891,5)="ANEXO")*OR(AE891="ANEXO I",AF891="ANEXO II"),VLOOKUP(H891,Dados!G:I,2,0),""),"INSERIR MVA")</f>
        <v/>
      </c>
      <c r="AS891" s="48" t="str">
        <f aca="false">IF(LEFT(AG891,5)="ANEXO",VLOOKUP(AG891,Dados!$X$111:$Z$112,2,0)*(AI891-Q891),"")</f>
        <v/>
      </c>
      <c r="AT891" s="48" t="str">
        <f aca="false">IFERROR(IF(AR891="","",(AI891*AR891)+AI891),"INSERIR MVA")</f>
        <v/>
      </c>
      <c r="AU891" s="48" t="str">
        <f aca="false">IF(AT891="","",IF(AY891=0.04,U891,AS891*AY891))</f>
        <v/>
      </c>
      <c r="AV891" s="47" t="str">
        <f aca="false">IFERROR(IF(AU891="","",(VLOOKUP(AG891,Dados!$X$111:$Z$112,3,0)*AT891*0.17)),"INSERIR MVA")</f>
        <v/>
      </c>
      <c r="AW891" s="47" t="str">
        <f aca="false">IFERROR(IF(AR891="","",AV891-AU891),"")</f>
        <v/>
      </c>
      <c r="AX891" s="51" t="str">
        <f aca="false">IFERROR(IF(AC891="NÃO","",IF(AM891&lt;&gt;"",AM891-W891,IF(AQ891&lt;&gt;"",AQ891-W891,IF(AW891&lt;&gt;"",AW891-W891,"")))),"")</f>
        <v/>
      </c>
      <c r="AY891" s="46" t="str">
        <f aca="false">IFERROR(IF(ISNA(VLOOKUP(R891,Dados!$X$2:$Y$5,2,0)),VLOOKUP(D891,Dados!$X$7:$Y$33,2,0),VLOOKUP(R891,Dados!$X$2:$Y$5,2,0)),"")</f>
        <v/>
      </c>
      <c r="AZ891" s="52" t="str">
        <f aca="false">IF(C891="","",IF(AND(Y891="CONSUMO",AC891="NÃO")*OR(AG891="-",AG891="BIT"),IF(E891&lt;&gt;"",(AI891-(P891+L891-N891+Q891)*AY891)/0.83),""))</f>
        <v/>
      </c>
      <c r="BA891" s="51" t="str">
        <f aca="false">IF(AZ891="","",AZ891*0.17-((P891+L891-N891+Q891)*AY891))</f>
        <v/>
      </c>
      <c r="BB891" s="51" t="str">
        <f aca="false">IF(AND(Y891="CONSUMO",AG891="ANEXO I",AY891&gt;4%),(AI891-(P891+L891-N891+Q891)*0.0514)/0.83*(0.5177)*(0.17)-AI891*0.0514,IF(AND(Y891="CONSUMO",AG891="ANEXO II",AY891&gt;4%),(AI891-(P891+L891-N891+Q891)*0.041)/0.83*(0.3295)*(0.17)-AI891*0.041,IF(AND(Y891="CONSUMO",AG891="ANEXO I",AY891=4%),(AI891-(P891+L891-N891+Q891)*0.04)/0.83*(0.5177)*(0.17)-AI891*0.04,IF(AND(Y891="CONSUMO",AG891="ANEXO II",AY891=4%),(AI891-(P891+L891-N891+Q891)*0.04)/0.83*(0.3295)*(0.17)-AI891*0.04,""))))</f>
        <v/>
      </c>
      <c r="BC891" s="51" t="str">
        <f aca="false">IF(C891="","",IF(AND(Y891="CONSUMO",AC891="SIM")*OR(AG891="-",AG891="BIT"),IF(E891&lt;&gt;"",(AI891-(P891+L891-N891+Q891)*AY891)/0.83),""))</f>
        <v/>
      </c>
      <c r="BD891" s="51" t="str">
        <f aca="false">IF(BC891="","",BC891*0.17)</f>
        <v/>
      </c>
      <c r="BE891" s="51" t="str">
        <f aca="false">IF(I891=6908,0,IF(BC891="","",BD891-((P891+L891-N891+Q891)*AY891)))</f>
        <v/>
      </c>
      <c r="BF891" s="53" t="str">
        <f aca="false">IF(B891="","",IF(OR(B891="",E891="Regime Normal"),0,(AI891-Q891)*VLOOKUP(R891,Dados!$X$98:$Y$108,2,0)))</f>
        <v/>
      </c>
      <c r="BG891" s="54" t="str">
        <f aca="false">IFERROR(VLOOKUP(I891,Dados!$AC$27:$AD$43,2,0),IF(B891="","",IF(D891&lt;&gt;"MT",IF(AND(AC891="SIM",Y891="Revenda"),"2403",IF(AND(AC891="SIM",Y891="Consumo"),"2407",IF(AND(AC891="NÃO",Y891="Revenda"),"2102",IF(AND(AC891="NÃO",Y891="Consumo"),"2556",)))),REPLACE(I891,1,1,1))))</f>
        <v/>
      </c>
    </row>
    <row r="892" customFormat="false" ht="12.8" hidden="false" customHeight="true" outlineLevel="0" collapsed="false">
      <c r="Y892" s="45"/>
      <c r="Z892" s="46" t="str">
        <f aca="false">IF(B892="","",(IFERROR(VLOOKUP(H892,Dados!A$3:B$15000,2,0),"Não Encontrado")))</f>
        <v/>
      </c>
      <c r="AA892" s="46" t="str">
        <f aca="false">IF(B892="","",(IFERROR(VLOOKUP(G892,Dados!C$3:E$15000,3,0),"Não Encontrado")))</f>
        <v/>
      </c>
      <c r="AB892" s="46" t="str">
        <f aca="false">IFERROR(IF(Z892&lt;&gt;"Não Encontrado",Z892,IF(AA892&lt;&gt;"Não Encontrado",AA892,"")),"")</f>
        <v/>
      </c>
      <c r="AC892" s="45" t="str">
        <f aca="false">IF(B892="","",IF(AB892="","NÃO","SIM"))</f>
        <v/>
      </c>
      <c r="AD892" s="45" t="str">
        <f aca="false">IFERROR(VLOOKUP(G892,Dados!$P$3:$R$500,3,0),"")</f>
        <v/>
      </c>
      <c r="AE892" s="45" t="str">
        <f aca="false">IFERROR(VLOOKUP(G892,Dados!$K$3:$L$500,2,0),"")</f>
        <v/>
      </c>
      <c r="AF892" s="45" t="str">
        <f aca="false">IFERROR(VLOOKUP(G892,Dados!$M$3:$N$500,2,0),"")</f>
        <v/>
      </c>
      <c r="AG892" s="45" t="str">
        <f aca="false">IF(F892="","",IF(AND(AD892="",AE892="",AF892=""),"-",IF(AND(AD892="BIT",AE892="",AF892=""),"BIT",IF(AND(AE892="ANEXO I",AD892="",AF892=""),"ANEXO I",IF(AND(AF892="ANEXO II",AD892="",AE892=""),"ANEXO II","Escolher")))))</f>
        <v/>
      </c>
      <c r="AH892" s="45" t="str">
        <f aca="false">IF(AG892&lt;&gt;"Pneus","",IFERROR(VLOOKUP(R892,Dados!$X$2:$Z$5,3,0)*(AI892-Q892),VLOOKUP(D892,Dados!$X$7:$Z$33,3,0)*(AI892-Q892)))</f>
        <v/>
      </c>
      <c r="AI892" s="47" t="str">
        <f aca="false">IF(B892="","",P892+Q892+O892+M892+L892-N892)</f>
        <v/>
      </c>
      <c r="AJ892" s="48" t="str">
        <f aca="false">IFERROR(IF(AND(AC892="SIM",AG892="-",Y892="REVENDA"),(AB892/1+1)*AI892,IF(AND(AC892="SIM",AG892="Pneus",Y892="REVENDA"),(AB892/1+1)*(AI892-AH892),"")),"")</f>
        <v/>
      </c>
      <c r="AK892" s="48" t="str">
        <f aca="false">IF(AJ892="","",AJ892*17%)</f>
        <v/>
      </c>
      <c r="AL892" s="48" t="str">
        <f aca="false">IFERROR(IF(AC892="NÃO","",IF(AK892="","",IF(E892="Simples Nacional",BF892,IF(T892=0.12,U892*0.5833337002,IF(T892=0,AI892*0.07,U892))))),"")</f>
        <v/>
      </c>
      <c r="AM892" s="47" t="str">
        <f aca="false">IFERROR(IF(AC892="NÃO","",IF(OR(AG892="-",AG892="Pneus"),AK892-AL892,"")),"")</f>
        <v/>
      </c>
      <c r="AN892" s="48" t="str">
        <f aca="false">IF(AND(Y892="REVENDA",AC892="SIM",AG892="BIT"),((AB892/1+1)*AI892)*0.4117,"")</f>
        <v/>
      </c>
      <c r="AO892" s="48" t="str">
        <f aca="false">IF(AN892="","",AN892*17%)</f>
        <v/>
      </c>
      <c r="AP892" s="49" t="str">
        <f aca="false">IF(AN892="","",IF(T892=0.12,(U892*0.4117)*0.4117,IF(T892=0,(AI892*0.07)*0.4117,U892*0.4117)))</f>
        <v/>
      </c>
      <c r="AQ892" s="47" t="str">
        <f aca="false">IF(AN892="","",AO892-AP892)</f>
        <v/>
      </c>
      <c r="AR892" s="50" t="str">
        <f aca="false">IFERROR(IF(AND(AC892="SIM",Y892="REVENDA",LEFT(AG892,5)="ANEXO")*OR(AE892="ANEXO I",AF892="ANEXO II"),VLOOKUP(H892,Dados!G:I,2,0),""),"INSERIR MVA")</f>
        <v/>
      </c>
      <c r="AS892" s="48" t="str">
        <f aca="false">IF(LEFT(AG892,5)="ANEXO",VLOOKUP(AG892,Dados!$X$111:$Z$112,2,0)*(AI892-Q892),"")</f>
        <v/>
      </c>
      <c r="AT892" s="48" t="str">
        <f aca="false">IFERROR(IF(AR892="","",(AI892*AR892)+AI892),"INSERIR MVA")</f>
        <v/>
      </c>
      <c r="AU892" s="48" t="str">
        <f aca="false">IF(AT892="","",IF(AY892=0.04,U892,AS892*AY892))</f>
        <v/>
      </c>
      <c r="AV892" s="47" t="str">
        <f aca="false">IFERROR(IF(AU892="","",(VLOOKUP(AG892,Dados!$X$111:$Z$112,3,0)*AT892*0.17)),"INSERIR MVA")</f>
        <v/>
      </c>
      <c r="AW892" s="47" t="str">
        <f aca="false">IFERROR(IF(AR892="","",AV892-AU892),"")</f>
        <v/>
      </c>
      <c r="AX892" s="51" t="str">
        <f aca="false">IFERROR(IF(AC892="NÃO","",IF(AM892&lt;&gt;"",AM892-W892,IF(AQ892&lt;&gt;"",AQ892-W892,IF(AW892&lt;&gt;"",AW892-W892,"")))),"")</f>
        <v/>
      </c>
      <c r="AY892" s="46" t="str">
        <f aca="false">IFERROR(IF(ISNA(VLOOKUP(R892,Dados!$X$2:$Y$5,2,0)),VLOOKUP(D892,Dados!$X$7:$Y$33,2,0),VLOOKUP(R892,Dados!$X$2:$Y$5,2,0)),"")</f>
        <v/>
      </c>
      <c r="AZ892" s="52" t="str">
        <f aca="false">IF(C892="","",IF(AND(Y892="CONSUMO",AC892="NÃO")*OR(AG892="-",AG892="BIT"),IF(E892&lt;&gt;"",(AI892-(P892+L892-N892+Q892)*AY892)/0.83),""))</f>
        <v/>
      </c>
      <c r="BA892" s="51" t="str">
        <f aca="false">IF(AZ892="","",AZ892*0.17-((P892+L892-N892+Q892)*AY892))</f>
        <v/>
      </c>
      <c r="BB892" s="51" t="str">
        <f aca="false">IF(AND(Y892="CONSUMO",AG892="ANEXO I",AY892&gt;4%),(AI892-(P892+L892-N892+Q892)*0.0514)/0.83*(0.5177)*(0.17)-AI892*0.0514,IF(AND(Y892="CONSUMO",AG892="ANEXO II",AY892&gt;4%),(AI892-(P892+L892-N892+Q892)*0.041)/0.83*(0.3295)*(0.17)-AI892*0.041,IF(AND(Y892="CONSUMO",AG892="ANEXO I",AY892=4%),(AI892-(P892+L892-N892+Q892)*0.04)/0.83*(0.5177)*(0.17)-AI892*0.04,IF(AND(Y892="CONSUMO",AG892="ANEXO II",AY892=4%),(AI892-(P892+L892-N892+Q892)*0.04)/0.83*(0.3295)*(0.17)-AI892*0.04,""))))</f>
        <v/>
      </c>
      <c r="BC892" s="51" t="str">
        <f aca="false">IF(C892="","",IF(AND(Y892="CONSUMO",AC892="SIM")*OR(AG892="-",AG892="BIT"),IF(E892&lt;&gt;"",(AI892-(P892+L892-N892+Q892)*AY892)/0.83),""))</f>
        <v/>
      </c>
      <c r="BD892" s="51" t="str">
        <f aca="false">IF(BC892="","",BC892*0.17)</f>
        <v/>
      </c>
      <c r="BE892" s="51" t="str">
        <f aca="false">IF(I892=6908,0,IF(BC892="","",BD892-((P892+L892-N892+Q892)*AY892)))</f>
        <v/>
      </c>
      <c r="BF892" s="53" t="str">
        <f aca="false">IF(B892="","",IF(OR(B892="",E892="Regime Normal"),0,(AI892-Q892)*VLOOKUP(R892,Dados!$X$98:$Y$108,2,0)))</f>
        <v/>
      </c>
      <c r="BG892" s="54" t="str">
        <f aca="false">IFERROR(VLOOKUP(I892,Dados!$AC$27:$AD$43,2,0),IF(B892="","",IF(D892&lt;&gt;"MT",IF(AND(AC892="SIM",Y892="Revenda"),"2403",IF(AND(AC892="SIM",Y892="Consumo"),"2407",IF(AND(AC892="NÃO",Y892="Revenda"),"2102",IF(AND(AC892="NÃO",Y892="Consumo"),"2556",)))),REPLACE(I892,1,1,1))))</f>
        <v/>
      </c>
    </row>
    <row r="893" customFormat="false" ht="12.8" hidden="false" customHeight="true" outlineLevel="0" collapsed="false">
      <c r="Y893" s="45"/>
      <c r="Z893" s="46" t="str">
        <f aca="false">IF(B893="","",(IFERROR(VLOOKUP(H893,Dados!A$3:B$15000,2,0),"Não Encontrado")))</f>
        <v/>
      </c>
      <c r="AA893" s="46" t="str">
        <f aca="false">IF(B893="","",(IFERROR(VLOOKUP(G893,Dados!C$3:E$15000,3,0),"Não Encontrado")))</f>
        <v/>
      </c>
      <c r="AB893" s="46" t="str">
        <f aca="false">IFERROR(IF(Z893&lt;&gt;"Não Encontrado",Z893,IF(AA893&lt;&gt;"Não Encontrado",AA893,"")),"")</f>
        <v/>
      </c>
      <c r="AC893" s="45" t="str">
        <f aca="false">IF(B893="","",IF(AB893="","NÃO","SIM"))</f>
        <v/>
      </c>
      <c r="AD893" s="45" t="str">
        <f aca="false">IFERROR(VLOOKUP(G893,Dados!$P$3:$R$500,3,0),"")</f>
        <v/>
      </c>
      <c r="AE893" s="45" t="str">
        <f aca="false">IFERROR(VLOOKUP(G893,Dados!$K$3:$L$500,2,0),"")</f>
        <v/>
      </c>
      <c r="AF893" s="45" t="str">
        <f aca="false">IFERROR(VLOOKUP(G893,Dados!$M$3:$N$500,2,0),"")</f>
        <v/>
      </c>
      <c r="AG893" s="45" t="str">
        <f aca="false">IF(F893="","",IF(AND(AD893="",AE893="",AF893=""),"-",IF(AND(AD893="BIT",AE893="",AF893=""),"BIT",IF(AND(AE893="ANEXO I",AD893="",AF893=""),"ANEXO I",IF(AND(AF893="ANEXO II",AD893="",AE893=""),"ANEXO II","Escolher")))))</f>
        <v/>
      </c>
      <c r="AH893" s="45" t="str">
        <f aca="false">IF(AG893&lt;&gt;"Pneus","",IFERROR(VLOOKUP(R893,Dados!$X$2:$Z$5,3,0)*(AI893-Q893),VLOOKUP(D893,Dados!$X$7:$Z$33,3,0)*(AI893-Q893)))</f>
        <v/>
      </c>
      <c r="AI893" s="47" t="str">
        <f aca="false">IF(B893="","",P893+Q893+O893+M893+L893-N893)</f>
        <v/>
      </c>
      <c r="AJ893" s="48" t="str">
        <f aca="false">IFERROR(IF(AND(AC893="SIM",AG893="-",Y893="REVENDA"),(AB893/1+1)*AI893,IF(AND(AC893="SIM",AG893="Pneus",Y893="REVENDA"),(AB893/1+1)*(AI893-AH893),"")),"")</f>
        <v/>
      </c>
      <c r="AK893" s="48" t="str">
        <f aca="false">IF(AJ893="","",AJ893*17%)</f>
        <v/>
      </c>
      <c r="AL893" s="48" t="str">
        <f aca="false">IFERROR(IF(AC893="NÃO","",IF(AK893="","",IF(E893="Simples Nacional",BF893,IF(T893=0.12,U893*0.5833337002,IF(T893=0,AI893*0.07,U893))))),"")</f>
        <v/>
      </c>
      <c r="AM893" s="47" t="str">
        <f aca="false">IFERROR(IF(AC893="NÃO","",IF(OR(AG893="-",AG893="Pneus"),AK893-AL893,"")),"")</f>
        <v/>
      </c>
      <c r="AN893" s="48" t="str">
        <f aca="false">IF(AND(Y893="REVENDA",AC893="SIM",AG893="BIT"),((AB893/1+1)*AI893)*0.4117,"")</f>
        <v/>
      </c>
      <c r="AO893" s="48" t="str">
        <f aca="false">IF(AN893="","",AN893*17%)</f>
        <v/>
      </c>
      <c r="AP893" s="49" t="str">
        <f aca="false">IF(AN893="","",IF(T893=0.12,(U893*0.4117)*0.4117,IF(T893=0,(AI893*0.07)*0.4117,U893*0.4117)))</f>
        <v/>
      </c>
      <c r="AQ893" s="47" t="str">
        <f aca="false">IF(AN893="","",AO893-AP893)</f>
        <v/>
      </c>
      <c r="AR893" s="50" t="str">
        <f aca="false">IFERROR(IF(AND(AC893="SIM",Y893="REVENDA",LEFT(AG893,5)="ANEXO")*OR(AE893="ANEXO I",AF893="ANEXO II"),VLOOKUP(H893,Dados!G:I,2,0),""),"INSERIR MVA")</f>
        <v/>
      </c>
      <c r="AS893" s="48" t="str">
        <f aca="false">IF(LEFT(AG893,5)="ANEXO",VLOOKUP(AG893,Dados!$X$111:$Z$112,2,0)*(AI893-Q893),"")</f>
        <v/>
      </c>
      <c r="AT893" s="48" t="str">
        <f aca="false">IFERROR(IF(AR893="","",(AI893*AR893)+AI893),"INSERIR MVA")</f>
        <v/>
      </c>
      <c r="AU893" s="48" t="str">
        <f aca="false">IF(AT893="","",IF(AY893=0.04,U893,AS893*AY893))</f>
        <v/>
      </c>
      <c r="AV893" s="47" t="str">
        <f aca="false">IFERROR(IF(AU893="","",(VLOOKUP(AG893,Dados!$X$111:$Z$112,3,0)*AT893*0.17)),"INSERIR MVA")</f>
        <v/>
      </c>
      <c r="AW893" s="47" t="str">
        <f aca="false">IFERROR(IF(AR893="","",AV893-AU893),"")</f>
        <v/>
      </c>
      <c r="AX893" s="51" t="str">
        <f aca="false">IFERROR(IF(AC893="NÃO","",IF(AM893&lt;&gt;"",AM893-W893,IF(AQ893&lt;&gt;"",AQ893-W893,IF(AW893&lt;&gt;"",AW893-W893,"")))),"")</f>
        <v/>
      </c>
      <c r="AY893" s="46" t="str">
        <f aca="false">IFERROR(IF(ISNA(VLOOKUP(R893,Dados!$X$2:$Y$5,2,0)),VLOOKUP(D893,Dados!$X$7:$Y$33,2,0),VLOOKUP(R893,Dados!$X$2:$Y$5,2,0)),"")</f>
        <v/>
      </c>
      <c r="AZ893" s="52" t="str">
        <f aca="false">IF(C893="","",IF(AND(Y893="CONSUMO",AC893="NÃO")*OR(AG893="-",AG893="BIT"),IF(E893&lt;&gt;"",(AI893-(P893+L893-N893+Q893)*AY893)/0.83),""))</f>
        <v/>
      </c>
      <c r="BA893" s="51" t="str">
        <f aca="false">IF(AZ893="","",AZ893*0.17-((P893+L893-N893+Q893)*AY893))</f>
        <v/>
      </c>
      <c r="BB893" s="51" t="str">
        <f aca="false">IF(AND(Y893="CONSUMO",AG893="ANEXO I",AY893&gt;4%),(AI893-(P893+L893-N893+Q893)*0.0514)/0.83*(0.5177)*(0.17)-AI893*0.0514,IF(AND(Y893="CONSUMO",AG893="ANEXO II",AY893&gt;4%),(AI893-(P893+L893-N893+Q893)*0.041)/0.83*(0.3295)*(0.17)-AI893*0.041,IF(AND(Y893="CONSUMO",AG893="ANEXO I",AY893=4%),(AI893-(P893+L893-N893+Q893)*0.04)/0.83*(0.5177)*(0.17)-AI893*0.04,IF(AND(Y893="CONSUMO",AG893="ANEXO II",AY893=4%),(AI893-(P893+L893-N893+Q893)*0.04)/0.83*(0.3295)*(0.17)-AI893*0.04,""))))</f>
        <v/>
      </c>
      <c r="BC893" s="51" t="str">
        <f aca="false">IF(C893="","",IF(AND(Y893="CONSUMO",AC893="SIM")*OR(AG893="-",AG893="BIT"),IF(E893&lt;&gt;"",(AI893-(P893+L893-N893+Q893)*AY893)/0.83),""))</f>
        <v/>
      </c>
      <c r="BD893" s="51" t="str">
        <f aca="false">IF(BC893="","",BC893*0.17)</f>
        <v/>
      </c>
      <c r="BE893" s="51" t="str">
        <f aca="false">IF(I893=6908,0,IF(BC893="","",BD893-((P893+L893-N893+Q893)*AY893)))</f>
        <v/>
      </c>
      <c r="BF893" s="53" t="str">
        <f aca="false">IF(B893="","",IF(OR(B893="",E893="Regime Normal"),0,(AI893-Q893)*VLOOKUP(R893,Dados!$X$98:$Y$108,2,0)))</f>
        <v/>
      </c>
      <c r="BG893" s="54" t="str">
        <f aca="false">IFERROR(VLOOKUP(I893,Dados!$AC$27:$AD$43,2,0),IF(B893="","",IF(D893&lt;&gt;"MT",IF(AND(AC893="SIM",Y893="Revenda"),"2403",IF(AND(AC893="SIM",Y893="Consumo"),"2407",IF(AND(AC893="NÃO",Y893="Revenda"),"2102",IF(AND(AC893="NÃO",Y893="Consumo"),"2556",)))),REPLACE(I893,1,1,1))))</f>
        <v/>
      </c>
    </row>
    <row r="894" customFormat="false" ht="12.8" hidden="false" customHeight="true" outlineLevel="0" collapsed="false">
      <c r="Y894" s="45"/>
      <c r="Z894" s="46" t="str">
        <f aca="false">IF(B894="","",(IFERROR(VLOOKUP(H894,Dados!A$3:B$15000,2,0),"Não Encontrado")))</f>
        <v/>
      </c>
      <c r="AA894" s="46" t="str">
        <f aca="false">IF(B894="","",(IFERROR(VLOOKUP(G894,Dados!C$3:E$15000,3,0),"Não Encontrado")))</f>
        <v/>
      </c>
      <c r="AB894" s="46" t="str">
        <f aca="false">IFERROR(IF(Z894&lt;&gt;"Não Encontrado",Z894,IF(AA894&lt;&gt;"Não Encontrado",AA894,"")),"")</f>
        <v/>
      </c>
      <c r="AC894" s="45" t="str">
        <f aca="false">IF(B894="","",IF(AB894="","NÃO","SIM"))</f>
        <v/>
      </c>
      <c r="AD894" s="45" t="str">
        <f aca="false">IFERROR(VLOOKUP(G894,Dados!$P$3:$R$500,3,0),"")</f>
        <v/>
      </c>
      <c r="AE894" s="45" t="str">
        <f aca="false">IFERROR(VLOOKUP(G894,Dados!$K$3:$L$500,2,0),"")</f>
        <v/>
      </c>
      <c r="AF894" s="45" t="str">
        <f aca="false">IFERROR(VLOOKUP(G894,Dados!$M$3:$N$500,2,0),"")</f>
        <v/>
      </c>
      <c r="AG894" s="45" t="str">
        <f aca="false">IF(F894="","",IF(AND(AD894="",AE894="",AF894=""),"-",IF(AND(AD894="BIT",AE894="",AF894=""),"BIT",IF(AND(AE894="ANEXO I",AD894="",AF894=""),"ANEXO I",IF(AND(AF894="ANEXO II",AD894="",AE894=""),"ANEXO II","Escolher")))))</f>
        <v/>
      </c>
      <c r="AH894" s="45" t="str">
        <f aca="false">IF(AG894&lt;&gt;"Pneus","",IFERROR(VLOOKUP(R894,Dados!$X$2:$Z$5,3,0)*(AI894-Q894),VLOOKUP(D894,Dados!$X$7:$Z$33,3,0)*(AI894-Q894)))</f>
        <v/>
      </c>
      <c r="AI894" s="47" t="str">
        <f aca="false">IF(B894="","",P894+Q894+O894+M894+L894-N894)</f>
        <v/>
      </c>
      <c r="AJ894" s="48" t="str">
        <f aca="false">IFERROR(IF(AND(AC894="SIM",AG894="-",Y894="REVENDA"),(AB894/1+1)*AI894,IF(AND(AC894="SIM",AG894="Pneus",Y894="REVENDA"),(AB894/1+1)*(AI894-AH894),"")),"")</f>
        <v/>
      </c>
      <c r="AK894" s="48" t="str">
        <f aca="false">IF(AJ894="","",AJ894*17%)</f>
        <v/>
      </c>
      <c r="AL894" s="48" t="str">
        <f aca="false">IFERROR(IF(AC894="NÃO","",IF(AK894="","",IF(E894="Simples Nacional",BF894,IF(T894=0.12,U894*0.5833337002,IF(T894=0,AI894*0.07,U894))))),"")</f>
        <v/>
      </c>
      <c r="AM894" s="47" t="str">
        <f aca="false">IFERROR(IF(AC894="NÃO","",IF(OR(AG894="-",AG894="Pneus"),AK894-AL894,"")),"")</f>
        <v/>
      </c>
      <c r="AN894" s="48" t="str">
        <f aca="false">IF(AND(Y894="REVENDA",AC894="SIM",AG894="BIT"),((AB894/1+1)*AI894)*0.4117,"")</f>
        <v/>
      </c>
      <c r="AO894" s="48" t="str">
        <f aca="false">IF(AN894="","",AN894*17%)</f>
        <v/>
      </c>
      <c r="AP894" s="49" t="str">
        <f aca="false">IF(AN894="","",IF(T894=0.12,(U894*0.4117)*0.4117,IF(T894=0,(AI894*0.07)*0.4117,U894*0.4117)))</f>
        <v/>
      </c>
      <c r="AQ894" s="47" t="str">
        <f aca="false">IF(AN894="","",AO894-AP894)</f>
        <v/>
      </c>
      <c r="AR894" s="50" t="str">
        <f aca="false">IFERROR(IF(AND(AC894="SIM",Y894="REVENDA",LEFT(AG894,5)="ANEXO")*OR(AE894="ANEXO I",AF894="ANEXO II"),VLOOKUP(H894,Dados!G:I,2,0),""),"INSERIR MVA")</f>
        <v/>
      </c>
      <c r="AS894" s="48" t="str">
        <f aca="false">IF(LEFT(AG894,5)="ANEXO",VLOOKUP(AG894,Dados!$X$111:$Z$112,2,0)*(AI894-Q894),"")</f>
        <v/>
      </c>
      <c r="AT894" s="48" t="str">
        <f aca="false">IFERROR(IF(AR894="","",(AI894*AR894)+AI894),"INSERIR MVA")</f>
        <v/>
      </c>
      <c r="AU894" s="48" t="str">
        <f aca="false">IF(AT894="","",IF(AY894=0.04,U894,AS894*AY894))</f>
        <v/>
      </c>
      <c r="AV894" s="47" t="str">
        <f aca="false">IFERROR(IF(AU894="","",(VLOOKUP(AG894,Dados!$X$111:$Z$112,3,0)*AT894*0.17)),"INSERIR MVA")</f>
        <v/>
      </c>
      <c r="AW894" s="47" t="str">
        <f aca="false">IFERROR(IF(AR894="","",AV894-AU894),"")</f>
        <v/>
      </c>
      <c r="AX894" s="51" t="str">
        <f aca="false">IFERROR(IF(AC894="NÃO","",IF(AM894&lt;&gt;"",AM894-W894,IF(AQ894&lt;&gt;"",AQ894-W894,IF(AW894&lt;&gt;"",AW894-W894,"")))),"")</f>
        <v/>
      </c>
      <c r="AY894" s="46" t="str">
        <f aca="false">IFERROR(IF(ISNA(VLOOKUP(R894,Dados!$X$2:$Y$5,2,0)),VLOOKUP(D894,Dados!$X$7:$Y$33,2,0),VLOOKUP(R894,Dados!$X$2:$Y$5,2,0)),"")</f>
        <v/>
      </c>
      <c r="AZ894" s="52" t="str">
        <f aca="false">IF(C894="","",IF(AND(Y894="CONSUMO",AC894="NÃO")*OR(AG894="-",AG894="BIT"),IF(E894&lt;&gt;"",(AI894-(P894+L894-N894+Q894)*AY894)/0.83),""))</f>
        <v/>
      </c>
      <c r="BA894" s="51" t="str">
        <f aca="false">IF(AZ894="","",AZ894*0.17-((P894+L894-N894+Q894)*AY894))</f>
        <v/>
      </c>
      <c r="BB894" s="51" t="str">
        <f aca="false">IF(AND(Y894="CONSUMO",AG894="ANEXO I",AY894&gt;4%),(AI894-(P894+L894-N894+Q894)*0.0514)/0.83*(0.5177)*(0.17)-AI894*0.0514,IF(AND(Y894="CONSUMO",AG894="ANEXO II",AY894&gt;4%),(AI894-(P894+L894-N894+Q894)*0.041)/0.83*(0.3295)*(0.17)-AI894*0.041,IF(AND(Y894="CONSUMO",AG894="ANEXO I",AY894=4%),(AI894-(P894+L894-N894+Q894)*0.04)/0.83*(0.5177)*(0.17)-AI894*0.04,IF(AND(Y894="CONSUMO",AG894="ANEXO II",AY894=4%),(AI894-(P894+L894-N894+Q894)*0.04)/0.83*(0.3295)*(0.17)-AI894*0.04,""))))</f>
        <v/>
      </c>
      <c r="BC894" s="51" t="str">
        <f aca="false">IF(C894="","",IF(AND(Y894="CONSUMO",AC894="SIM")*OR(AG894="-",AG894="BIT"),IF(E894&lt;&gt;"",(AI894-(P894+L894-N894+Q894)*AY894)/0.83),""))</f>
        <v/>
      </c>
      <c r="BD894" s="51" t="str">
        <f aca="false">IF(BC894="","",BC894*0.17)</f>
        <v/>
      </c>
      <c r="BE894" s="51" t="str">
        <f aca="false">IF(I894=6908,0,IF(BC894="","",BD894-((P894+L894-N894+Q894)*AY894)))</f>
        <v/>
      </c>
      <c r="BF894" s="53" t="str">
        <f aca="false">IF(B894="","",IF(OR(B894="",E894="Regime Normal"),0,(AI894-Q894)*VLOOKUP(R894,Dados!$X$98:$Y$108,2,0)))</f>
        <v/>
      </c>
      <c r="BG894" s="54" t="str">
        <f aca="false">IFERROR(VLOOKUP(I894,Dados!$AC$27:$AD$43,2,0),IF(B894="","",IF(D894&lt;&gt;"MT",IF(AND(AC894="SIM",Y894="Revenda"),"2403",IF(AND(AC894="SIM",Y894="Consumo"),"2407",IF(AND(AC894="NÃO",Y894="Revenda"),"2102",IF(AND(AC894="NÃO",Y894="Consumo"),"2556",)))),REPLACE(I894,1,1,1))))</f>
        <v/>
      </c>
    </row>
    <row r="895" customFormat="false" ht="12.8" hidden="false" customHeight="true" outlineLevel="0" collapsed="false">
      <c r="Y895" s="45"/>
      <c r="Z895" s="46" t="str">
        <f aca="false">IF(B895="","",(IFERROR(VLOOKUP(H895,Dados!A$3:B$15000,2,0),"Não Encontrado")))</f>
        <v/>
      </c>
      <c r="AA895" s="46" t="str">
        <f aca="false">IF(B895="","",(IFERROR(VLOOKUP(G895,Dados!C$3:E$15000,3,0),"Não Encontrado")))</f>
        <v/>
      </c>
      <c r="AB895" s="46" t="str">
        <f aca="false">IFERROR(IF(Z895&lt;&gt;"Não Encontrado",Z895,IF(AA895&lt;&gt;"Não Encontrado",AA895,"")),"")</f>
        <v/>
      </c>
      <c r="AC895" s="45" t="str">
        <f aca="false">IF(B895="","",IF(AB895="","NÃO","SIM"))</f>
        <v/>
      </c>
      <c r="AD895" s="45" t="str">
        <f aca="false">IFERROR(VLOOKUP(G895,Dados!$P$3:$R$500,3,0),"")</f>
        <v/>
      </c>
      <c r="AE895" s="45" t="str">
        <f aca="false">IFERROR(VLOOKUP(G895,Dados!$K$3:$L$500,2,0),"")</f>
        <v/>
      </c>
      <c r="AF895" s="45" t="str">
        <f aca="false">IFERROR(VLOOKUP(G895,Dados!$M$3:$N$500,2,0),"")</f>
        <v/>
      </c>
      <c r="AG895" s="45" t="str">
        <f aca="false">IF(F895="","",IF(AND(AD895="",AE895="",AF895=""),"-",IF(AND(AD895="BIT",AE895="",AF895=""),"BIT",IF(AND(AE895="ANEXO I",AD895="",AF895=""),"ANEXO I",IF(AND(AF895="ANEXO II",AD895="",AE895=""),"ANEXO II","Escolher")))))</f>
        <v/>
      </c>
      <c r="AH895" s="45" t="str">
        <f aca="false">IF(AG895&lt;&gt;"Pneus","",IFERROR(VLOOKUP(R895,Dados!$X$2:$Z$5,3,0)*(AI895-Q895),VLOOKUP(D895,Dados!$X$7:$Z$33,3,0)*(AI895-Q895)))</f>
        <v/>
      </c>
      <c r="AI895" s="47" t="str">
        <f aca="false">IF(B895="","",P895+Q895+O895+M895+L895-N895)</f>
        <v/>
      </c>
      <c r="AJ895" s="48" t="str">
        <f aca="false">IFERROR(IF(AND(AC895="SIM",AG895="-",Y895="REVENDA"),(AB895/1+1)*AI895,IF(AND(AC895="SIM",AG895="Pneus",Y895="REVENDA"),(AB895/1+1)*(AI895-AH895),"")),"")</f>
        <v/>
      </c>
      <c r="AK895" s="48" t="str">
        <f aca="false">IF(AJ895="","",AJ895*17%)</f>
        <v/>
      </c>
      <c r="AL895" s="48" t="str">
        <f aca="false">IFERROR(IF(AC895="NÃO","",IF(AK895="","",IF(E895="Simples Nacional",BF895,IF(T895=0.12,U895*0.5833337002,IF(T895=0,AI895*0.07,U895))))),"")</f>
        <v/>
      </c>
      <c r="AM895" s="47" t="str">
        <f aca="false">IFERROR(IF(AC895="NÃO","",IF(OR(AG895="-",AG895="Pneus"),AK895-AL895,"")),"")</f>
        <v/>
      </c>
      <c r="AN895" s="48" t="str">
        <f aca="false">IF(AND(Y895="REVENDA",AC895="SIM",AG895="BIT"),((AB895/1+1)*AI895)*0.4117,"")</f>
        <v/>
      </c>
      <c r="AO895" s="48" t="str">
        <f aca="false">IF(AN895="","",AN895*17%)</f>
        <v/>
      </c>
      <c r="AP895" s="49" t="str">
        <f aca="false">IF(AN895="","",IF(T895=0.12,(U895*0.4117)*0.4117,IF(T895=0,(AI895*0.07)*0.4117,U895*0.4117)))</f>
        <v/>
      </c>
      <c r="AQ895" s="47" t="str">
        <f aca="false">IF(AN895="","",AO895-AP895)</f>
        <v/>
      </c>
      <c r="AR895" s="50" t="str">
        <f aca="false">IFERROR(IF(AND(AC895="SIM",Y895="REVENDA",LEFT(AG895,5)="ANEXO")*OR(AE895="ANEXO I",AF895="ANEXO II"),VLOOKUP(H895,Dados!G:I,2,0),""),"INSERIR MVA")</f>
        <v/>
      </c>
      <c r="AS895" s="48" t="str">
        <f aca="false">IF(LEFT(AG895,5)="ANEXO",VLOOKUP(AG895,Dados!$X$111:$Z$112,2,0)*(AI895-Q895),"")</f>
        <v/>
      </c>
      <c r="AT895" s="48" t="str">
        <f aca="false">IFERROR(IF(AR895="","",(AI895*AR895)+AI895),"INSERIR MVA")</f>
        <v/>
      </c>
      <c r="AU895" s="48" t="str">
        <f aca="false">IF(AT895="","",IF(AY895=0.04,U895,AS895*AY895))</f>
        <v/>
      </c>
      <c r="AV895" s="47" t="str">
        <f aca="false">IFERROR(IF(AU895="","",(VLOOKUP(AG895,Dados!$X$111:$Z$112,3,0)*AT895*0.17)),"INSERIR MVA")</f>
        <v/>
      </c>
      <c r="AW895" s="47" t="str">
        <f aca="false">IFERROR(IF(AR895="","",AV895-AU895),"")</f>
        <v/>
      </c>
      <c r="AX895" s="51" t="str">
        <f aca="false">IFERROR(IF(AC895="NÃO","",IF(AM895&lt;&gt;"",AM895-W895,IF(AQ895&lt;&gt;"",AQ895-W895,IF(AW895&lt;&gt;"",AW895-W895,"")))),"")</f>
        <v/>
      </c>
      <c r="AY895" s="46" t="str">
        <f aca="false">IFERROR(IF(ISNA(VLOOKUP(R895,Dados!$X$2:$Y$5,2,0)),VLOOKUP(D895,Dados!$X$7:$Y$33,2,0),VLOOKUP(R895,Dados!$X$2:$Y$5,2,0)),"")</f>
        <v/>
      </c>
      <c r="AZ895" s="52" t="str">
        <f aca="false">IF(C895="","",IF(AND(Y895="CONSUMO",AC895="NÃO")*OR(AG895="-",AG895="BIT"),IF(E895&lt;&gt;"",(AI895-(P895+L895-N895+Q895)*AY895)/0.83),""))</f>
        <v/>
      </c>
      <c r="BA895" s="51" t="str">
        <f aca="false">IF(AZ895="","",AZ895*0.17-((P895+L895-N895+Q895)*AY895))</f>
        <v/>
      </c>
      <c r="BB895" s="51" t="str">
        <f aca="false">IF(AND(Y895="CONSUMO",AG895="ANEXO I",AY895&gt;4%),(AI895-(P895+L895-N895+Q895)*0.0514)/0.83*(0.5177)*(0.17)-AI895*0.0514,IF(AND(Y895="CONSUMO",AG895="ANEXO II",AY895&gt;4%),(AI895-(P895+L895-N895+Q895)*0.041)/0.83*(0.3295)*(0.17)-AI895*0.041,IF(AND(Y895="CONSUMO",AG895="ANEXO I",AY895=4%),(AI895-(P895+L895-N895+Q895)*0.04)/0.83*(0.5177)*(0.17)-AI895*0.04,IF(AND(Y895="CONSUMO",AG895="ANEXO II",AY895=4%),(AI895-(P895+L895-N895+Q895)*0.04)/0.83*(0.3295)*(0.17)-AI895*0.04,""))))</f>
        <v/>
      </c>
      <c r="BC895" s="51" t="str">
        <f aca="false">IF(C895="","",IF(AND(Y895="CONSUMO",AC895="SIM")*OR(AG895="-",AG895="BIT"),IF(E895&lt;&gt;"",(AI895-(P895+L895-N895+Q895)*AY895)/0.83),""))</f>
        <v/>
      </c>
      <c r="BD895" s="51" t="str">
        <f aca="false">IF(BC895="","",BC895*0.17)</f>
        <v/>
      </c>
      <c r="BE895" s="51" t="str">
        <f aca="false">IF(I895=6908,0,IF(BC895="","",BD895-((P895+L895-N895+Q895)*AY895)))</f>
        <v/>
      </c>
      <c r="BF895" s="53" t="str">
        <f aca="false">IF(B895="","",IF(OR(B895="",E895="Regime Normal"),0,(AI895-Q895)*VLOOKUP(R895,Dados!$X$98:$Y$108,2,0)))</f>
        <v/>
      </c>
      <c r="BG895" s="54" t="str">
        <f aca="false">IFERROR(VLOOKUP(I895,Dados!$AC$27:$AD$43,2,0),IF(B895="","",IF(D895&lt;&gt;"MT",IF(AND(AC895="SIM",Y895="Revenda"),"2403",IF(AND(AC895="SIM",Y895="Consumo"),"2407",IF(AND(AC895="NÃO",Y895="Revenda"),"2102",IF(AND(AC895="NÃO",Y895="Consumo"),"2556",)))),REPLACE(I895,1,1,1))))</f>
        <v/>
      </c>
    </row>
    <row r="896" customFormat="false" ht="12.8" hidden="false" customHeight="true" outlineLevel="0" collapsed="false">
      <c r="Y896" s="45"/>
      <c r="Z896" s="46" t="str">
        <f aca="false">IF(B896="","",(IFERROR(VLOOKUP(H896,Dados!A$3:B$15000,2,0),"Não Encontrado")))</f>
        <v/>
      </c>
      <c r="AA896" s="46" t="str">
        <f aca="false">IF(B896="","",(IFERROR(VLOOKUP(G896,Dados!C$3:E$15000,3,0),"Não Encontrado")))</f>
        <v/>
      </c>
      <c r="AB896" s="46" t="str">
        <f aca="false">IFERROR(IF(Z896&lt;&gt;"Não Encontrado",Z896,IF(AA896&lt;&gt;"Não Encontrado",AA896,"")),"")</f>
        <v/>
      </c>
      <c r="AC896" s="45" t="str">
        <f aca="false">IF(B896="","",IF(AB896="","NÃO","SIM"))</f>
        <v/>
      </c>
      <c r="AD896" s="45" t="str">
        <f aca="false">IFERROR(VLOOKUP(G896,Dados!$P$3:$R$500,3,0),"")</f>
        <v/>
      </c>
      <c r="AE896" s="45" t="str">
        <f aca="false">IFERROR(VLOOKUP(G896,Dados!$K$3:$L$500,2,0),"")</f>
        <v/>
      </c>
      <c r="AF896" s="45" t="str">
        <f aca="false">IFERROR(VLOOKUP(G896,Dados!$M$3:$N$500,2,0),"")</f>
        <v/>
      </c>
      <c r="AG896" s="45" t="str">
        <f aca="false">IF(F896="","",IF(AND(AD896="",AE896="",AF896=""),"-",IF(AND(AD896="BIT",AE896="",AF896=""),"BIT",IF(AND(AE896="ANEXO I",AD896="",AF896=""),"ANEXO I",IF(AND(AF896="ANEXO II",AD896="",AE896=""),"ANEXO II","Escolher")))))</f>
        <v/>
      </c>
      <c r="AH896" s="45" t="str">
        <f aca="false">IF(AG896&lt;&gt;"Pneus","",IFERROR(VLOOKUP(R896,Dados!$X$2:$Z$5,3,0)*(AI896-Q896),VLOOKUP(D896,Dados!$X$7:$Z$33,3,0)*(AI896-Q896)))</f>
        <v/>
      </c>
      <c r="AI896" s="47" t="str">
        <f aca="false">IF(B896="","",P896+Q896+O896+M896+L896-N896)</f>
        <v/>
      </c>
      <c r="AJ896" s="48" t="str">
        <f aca="false">IFERROR(IF(AND(AC896="SIM",AG896="-",Y896="REVENDA"),(AB896/1+1)*AI896,IF(AND(AC896="SIM",AG896="Pneus",Y896="REVENDA"),(AB896/1+1)*(AI896-AH896),"")),"")</f>
        <v/>
      </c>
      <c r="AK896" s="48" t="str">
        <f aca="false">IF(AJ896="","",AJ896*17%)</f>
        <v/>
      </c>
      <c r="AL896" s="48" t="str">
        <f aca="false">IFERROR(IF(AC896="NÃO","",IF(AK896="","",IF(E896="Simples Nacional",BF896,IF(T896=0.12,U896*0.5833337002,IF(T896=0,AI896*0.07,U896))))),"")</f>
        <v/>
      </c>
      <c r="AM896" s="47" t="str">
        <f aca="false">IFERROR(IF(AC896="NÃO","",IF(OR(AG896="-",AG896="Pneus"),AK896-AL896,"")),"")</f>
        <v/>
      </c>
      <c r="AN896" s="48" t="str">
        <f aca="false">IF(AND(Y896="REVENDA",AC896="SIM",AG896="BIT"),((AB896/1+1)*AI896)*0.4117,"")</f>
        <v/>
      </c>
      <c r="AO896" s="48" t="str">
        <f aca="false">IF(AN896="","",AN896*17%)</f>
        <v/>
      </c>
      <c r="AP896" s="49" t="str">
        <f aca="false">IF(AN896="","",IF(T896=0.12,(U896*0.4117)*0.4117,IF(T896=0,(AI896*0.07)*0.4117,U896*0.4117)))</f>
        <v/>
      </c>
      <c r="AQ896" s="47" t="str">
        <f aca="false">IF(AN896="","",AO896-AP896)</f>
        <v/>
      </c>
      <c r="AR896" s="50" t="str">
        <f aca="false">IFERROR(IF(AND(AC896="SIM",Y896="REVENDA",LEFT(AG896,5)="ANEXO")*OR(AE896="ANEXO I",AF896="ANEXO II"),VLOOKUP(H896,Dados!G:I,2,0),""),"INSERIR MVA")</f>
        <v/>
      </c>
      <c r="AS896" s="48" t="str">
        <f aca="false">IF(LEFT(AG896,5)="ANEXO",VLOOKUP(AG896,Dados!$X$111:$Z$112,2,0)*(AI896-Q896),"")</f>
        <v/>
      </c>
      <c r="AT896" s="48" t="str">
        <f aca="false">IFERROR(IF(AR896="","",(AI896*AR896)+AI896),"INSERIR MVA")</f>
        <v/>
      </c>
      <c r="AU896" s="48" t="str">
        <f aca="false">IF(AT896="","",IF(AY896=0.04,U896,AS896*AY896))</f>
        <v/>
      </c>
      <c r="AV896" s="47" t="str">
        <f aca="false">IFERROR(IF(AU896="","",(VLOOKUP(AG896,Dados!$X$111:$Z$112,3,0)*AT896*0.17)),"INSERIR MVA")</f>
        <v/>
      </c>
      <c r="AW896" s="47" t="str">
        <f aca="false">IFERROR(IF(AR896="","",AV896-AU896),"")</f>
        <v/>
      </c>
      <c r="AX896" s="51" t="str">
        <f aca="false">IFERROR(IF(AC896="NÃO","",IF(AM896&lt;&gt;"",AM896-W896,IF(AQ896&lt;&gt;"",AQ896-W896,IF(AW896&lt;&gt;"",AW896-W896,"")))),"")</f>
        <v/>
      </c>
      <c r="AY896" s="46" t="str">
        <f aca="false">IFERROR(IF(ISNA(VLOOKUP(R896,Dados!$X$2:$Y$5,2,0)),VLOOKUP(D896,Dados!$X$7:$Y$33,2,0),VLOOKUP(R896,Dados!$X$2:$Y$5,2,0)),"")</f>
        <v/>
      </c>
      <c r="AZ896" s="52" t="str">
        <f aca="false">IF(C896="","",IF(AND(Y896="CONSUMO",AC896="NÃO")*OR(AG896="-",AG896="BIT"),IF(E896&lt;&gt;"",(AI896-(P896+L896-N896+Q896)*AY896)/0.83),""))</f>
        <v/>
      </c>
      <c r="BA896" s="51" t="str">
        <f aca="false">IF(AZ896="","",AZ896*0.17-((P896+L896-N896+Q896)*AY896))</f>
        <v/>
      </c>
      <c r="BB896" s="51" t="str">
        <f aca="false">IF(AND(Y896="CONSUMO",AG896="ANEXO I",AY896&gt;4%),(AI896-(P896+L896-N896+Q896)*0.0514)/0.83*(0.5177)*(0.17)-AI896*0.0514,IF(AND(Y896="CONSUMO",AG896="ANEXO II",AY896&gt;4%),(AI896-(P896+L896-N896+Q896)*0.041)/0.83*(0.3295)*(0.17)-AI896*0.041,IF(AND(Y896="CONSUMO",AG896="ANEXO I",AY896=4%),(AI896-(P896+L896-N896+Q896)*0.04)/0.83*(0.5177)*(0.17)-AI896*0.04,IF(AND(Y896="CONSUMO",AG896="ANEXO II",AY896=4%),(AI896-(P896+L896-N896+Q896)*0.04)/0.83*(0.3295)*(0.17)-AI896*0.04,""))))</f>
        <v/>
      </c>
      <c r="BC896" s="51" t="str">
        <f aca="false">IF(C896="","",IF(AND(Y896="CONSUMO",AC896="SIM")*OR(AG896="-",AG896="BIT"),IF(E896&lt;&gt;"",(AI896-(P896+L896-N896+Q896)*AY896)/0.83),""))</f>
        <v/>
      </c>
      <c r="BD896" s="51" t="str">
        <f aca="false">IF(BC896="","",BC896*0.17)</f>
        <v/>
      </c>
      <c r="BE896" s="51" t="str">
        <f aca="false">IF(I896=6908,0,IF(BC896="","",BD896-((P896+L896-N896+Q896)*AY896)))</f>
        <v/>
      </c>
      <c r="BF896" s="53" t="str">
        <f aca="false">IF(B896="","",IF(OR(B896="",E896="Regime Normal"),0,(AI896-Q896)*VLOOKUP(R896,Dados!$X$98:$Y$108,2,0)))</f>
        <v/>
      </c>
      <c r="BG896" s="54" t="str">
        <f aca="false">IFERROR(VLOOKUP(I896,Dados!$AC$27:$AD$43,2,0),IF(B896="","",IF(D896&lt;&gt;"MT",IF(AND(AC896="SIM",Y896="Revenda"),"2403",IF(AND(AC896="SIM",Y896="Consumo"),"2407",IF(AND(AC896="NÃO",Y896="Revenda"),"2102",IF(AND(AC896="NÃO",Y896="Consumo"),"2556",)))),REPLACE(I896,1,1,1))))</f>
        <v/>
      </c>
    </row>
    <row r="897" customFormat="false" ht="12.8" hidden="false" customHeight="true" outlineLevel="0" collapsed="false">
      <c r="Y897" s="45"/>
      <c r="Z897" s="46" t="str">
        <f aca="false">IF(B897="","",(IFERROR(VLOOKUP(H897,Dados!A$3:B$15000,2,0),"Não Encontrado")))</f>
        <v/>
      </c>
      <c r="AA897" s="46" t="str">
        <f aca="false">IF(B897="","",(IFERROR(VLOOKUP(G897,Dados!C$3:E$15000,3,0),"Não Encontrado")))</f>
        <v/>
      </c>
      <c r="AB897" s="46" t="str">
        <f aca="false">IFERROR(IF(Z897&lt;&gt;"Não Encontrado",Z897,IF(AA897&lt;&gt;"Não Encontrado",AA897,"")),"")</f>
        <v/>
      </c>
      <c r="AC897" s="45" t="str">
        <f aca="false">IF(B897="","",IF(AB897="","NÃO","SIM"))</f>
        <v/>
      </c>
      <c r="AD897" s="45" t="str">
        <f aca="false">IFERROR(VLOOKUP(G897,Dados!$P$3:$R$500,3,0),"")</f>
        <v/>
      </c>
      <c r="AE897" s="45" t="str">
        <f aca="false">IFERROR(VLOOKUP(G897,Dados!$K$3:$L$500,2,0),"")</f>
        <v/>
      </c>
      <c r="AF897" s="45" t="str">
        <f aca="false">IFERROR(VLOOKUP(G897,Dados!$M$3:$N$500,2,0),"")</f>
        <v/>
      </c>
      <c r="AG897" s="45" t="str">
        <f aca="false">IF(F897="","",IF(AND(AD897="",AE897="",AF897=""),"-",IF(AND(AD897="BIT",AE897="",AF897=""),"BIT",IF(AND(AE897="ANEXO I",AD897="",AF897=""),"ANEXO I",IF(AND(AF897="ANEXO II",AD897="",AE897=""),"ANEXO II","Escolher")))))</f>
        <v/>
      </c>
      <c r="AH897" s="45" t="str">
        <f aca="false">IF(AG897&lt;&gt;"Pneus","",IFERROR(VLOOKUP(R897,Dados!$X$2:$Z$5,3,0)*(AI897-Q897),VLOOKUP(D897,Dados!$X$7:$Z$33,3,0)*(AI897-Q897)))</f>
        <v/>
      </c>
      <c r="AI897" s="47" t="str">
        <f aca="false">IF(B897="","",P897+Q897+O897+M897+L897-N897)</f>
        <v/>
      </c>
      <c r="AJ897" s="48" t="str">
        <f aca="false">IFERROR(IF(AND(AC897="SIM",AG897="-",Y897="REVENDA"),(AB897/1+1)*AI897,IF(AND(AC897="SIM",AG897="Pneus",Y897="REVENDA"),(AB897/1+1)*(AI897-AH897),"")),"")</f>
        <v/>
      </c>
      <c r="AK897" s="48" t="str">
        <f aca="false">IF(AJ897="","",AJ897*17%)</f>
        <v/>
      </c>
      <c r="AL897" s="48" t="str">
        <f aca="false">IFERROR(IF(AC897="NÃO","",IF(AK897="","",IF(E897="Simples Nacional",BF897,IF(T897=0.12,U897*0.5833337002,IF(T897=0,AI897*0.07,U897))))),"")</f>
        <v/>
      </c>
      <c r="AM897" s="47" t="str">
        <f aca="false">IFERROR(IF(AC897="NÃO","",IF(OR(AG897="-",AG897="Pneus"),AK897-AL897,"")),"")</f>
        <v/>
      </c>
      <c r="AN897" s="48" t="str">
        <f aca="false">IF(AND(Y897="REVENDA",AC897="SIM",AG897="BIT"),((AB897/1+1)*AI897)*0.4117,"")</f>
        <v/>
      </c>
      <c r="AO897" s="48" t="str">
        <f aca="false">IF(AN897="","",AN897*17%)</f>
        <v/>
      </c>
      <c r="AP897" s="49" t="str">
        <f aca="false">IF(AN897="","",IF(T897=0.12,(U897*0.4117)*0.4117,IF(T897=0,(AI897*0.07)*0.4117,U897*0.4117)))</f>
        <v/>
      </c>
      <c r="AQ897" s="47" t="str">
        <f aca="false">IF(AN897="","",AO897-AP897)</f>
        <v/>
      </c>
      <c r="AR897" s="50" t="str">
        <f aca="false">IFERROR(IF(AND(AC897="SIM",Y897="REVENDA",LEFT(AG897,5)="ANEXO")*OR(AE897="ANEXO I",AF897="ANEXO II"),VLOOKUP(H897,Dados!G:I,2,0),""),"INSERIR MVA")</f>
        <v/>
      </c>
      <c r="AS897" s="48" t="str">
        <f aca="false">IF(LEFT(AG897,5)="ANEXO",VLOOKUP(AG897,Dados!$X$111:$Z$112,2,0)*(AI897-Q897),"")</f>
        <v/>
      </c>
      <c r="AT897" s="48" t="str">
        <f aca="false">IFERROR(IF(AR897="","",(AI897*AR897)+AI897),"INSERIR MVA")</f>
        <v/>
      </c>
      <c r="AU897" s="48" t="str">
        <f aca="false">IF(AT897="","",IF(AY897=0.04,U897,AS897*AY897))</f>
        <v/>
      </c>
      <c r="AV897" s="47" t="str">
        <f aca="false">IFERROR(IF(AU897="","",(VLOOKUP(AG897,Dados!$X$111:$Z$112,3,0)*AT897*0.17)),"INSERIR MVA")</f>
        <v/>
      </c>
      <c r="AW897" s="47" t="str">
        <f aca="false">IFERROR(IF(AR897="","",AV897-AU897),"")</f>
        <v/>
      </c>
      <c r="AX897" s="51" t="str">
        <f aca="false">IFERROR(IF(AC897="NÃO","",IF(AM897&lt;&gt;"",AM897-W897,IF(AQ897&lt;&gt;"",AQ897-W897,IF(AW897&lt;&gt;"",AW897-W897,"")))),"")</f>
        <v/>
      </c>
      <c r="AY897" s="46" t="str">
        <f aca="false">IFERROR(IF(ISNA(VLOOKUP(R897,Dados!$X$2:$Y$5,2,0)),VLOOKUP(D897,Dados!$X$7:$Y$33,2,0),VLOOKUP(R897,Dados!$X$2:$Y$5,2,0)),"")</f>
        <v/>
      </c>
      <c r="AZ897" s="52" t="str">
        <f aca="false">IF(C897="","",IF(AND(Y897="CONSUMO",AC897="NÃO")*OR(AG897="-",AG897="BIT"),IF(E897&lt;&gt;"",(AI897-(P897+L897-N897+Q897)*AY897)/0.83),""))</f>
        <v/>
      </c>
      <c r="BA897" s="51" t="str">
        <f aca="false">IF(AZ897="","",AZ897*0.17-((P897+L897-N897+Q897)*AY897))</f>
        <v/>
      </c>
      <c r="BB897" s="51" t="str">
        <f aca="false">IF(AND(Y897="CONSUMO",AG897="ANEXO I",AY897&gt;4%),(AI897-(P897+L897-N897+Q897)*0.0514)/0.83*(0.5177)*(0.17)-AI897*0.0514,IF(AND(Y897="CONSUMO",AG897="ANEXO II",AY897&gt;4%),(AI897-(P897+L897-N897+Q897)*0.041)/0.83*(0.3295)*(0.17)-AI897*0.041,IF(AND(Y897="CONSUMO",AG897="ANEXO I",AY897=4%),(AI897-(P897+L897-N897+Q897)*0.04)/0.83*(0.5177)*(0.17)-AI897*0.04,IF(AND(Y897="CONSUMO",AG897="ANEXO II",AY897=4%),(AI897-(P897+L897-N897+Q897)*0.04)/0.83*(0.3295)*(0.17)-AI897*0.04,""))))</f>
        <v/>
      </c>
      <c r="BC897" s="51" t="str">
        <f aca="false">IF(C897="","",IF(AND(Y897="CONSUMO",AC897="SIM")*OR(AG897="-",AG897="BIT"),IF(E897&lt;&gt;"",(AI897-(P897+L897-N897+Q897)*AY897)/0.83),""))</f>
        <v/>
      </c>
      <c r="BD897" s="51" t="str">
        <f aca="false">IF(BC897="","",BC897*0.17)</f>
        <v/>
      </c>
      <c r="BE897" s="51" t="str">
        <f aca="false">IF(I897=6908,0,IF(BC897="","",BD897-((P897+L897-N897+Q897)*AY897)))</f>
        <v/>
      </c>
      <c r="BF897" s="53" t="str">
        <f aca="false">IF(B897="","",IF(OR(B897="",E897="Regime Normal"),0,(AI897-Q897)*VLOOKUP(R897,Dados!$X$98:$Y$108,2,0)))</f>
        <v/>
      </c>
      <c r="BG897" s="54" t="str">
        <f aca="false">IFERROR(VLOOKUP(I897,Dados!$AC$27:$AD$43,2,0),IF(B897="","",IF(D897&lt;&gt;"MT",IF(AND(AC897="SIM",Y897="Revenda"),"2403",IF(AND(AC897="SIM",Y897="Consumo"),"2407",IF(AND(AC897="NÃO",Y897="Revenda"),"2102",IF(AND(AC897="NÃO",Y897="Consumo"),"2556",)))),REPLACE(I897,1,1,1))))</f>
        <v/>
      </c>
    </row>
    <row r="898" customFormat="false" ht="12.8" hidden="false" customHeight="true" outlineLevel="0" collapsed="false">
      <c r="Y898" s="45"/>
      <c r="Z898" s="46" t="str">
        <f aca="false">IF(B898="","",(IFERROR(VLOOKUP(H898,Dados!A$3:B$15000,2,0),"Não Encontrado")))</f>
        <v/>
      </c>
      <c r="AA898" s="46" t="str">
        <f aca="false">IF(B898="","",(IFERROR(VLOOKUP(G898,Dados!C$3:E$15000,3,0),"Não Encontrado")))</f>
        <v/>
      </c>
      <c r="AB898" s="46" t="str">
        <f aca="false">IFERROR(IF(Z898&lt;&gt;"Não Encontrado",Z898,IF(AA898&lt;&gt;"Não Encontrado",AA898,"")),"")</f>
        <v/>
      </c>
      <c r="AC898" s="45" t="str">
        <f aca="false">IF(B898="","",IF(AB898="","NÃO","SIM"))</f>
        <v/>
      </c>
      <c r="AD898" s="45" t="str">
        <f aca="false">IFERROR(VLOOKUP(G898,Dados!$P$3:$R$500,3,0),"")</f>
        <v/>
      </c>
      <c r="AE898" s="45" t="str">
        <f aca="false">IFERROR(VLOOKUP(G898,Dados!$K$3:$L$500,2,0),"")</f>
        <v/>
      </c>
      <c r="AF898" s="45" t="str">
        <f aca="false">IFERROR(VLOOKUP(G898,Dados!$M$3:$N$500,2,0),"")</f>
        <v/>
      </c>
      <c r="AG898" s="45" t="str">
        <f aca="false">IF(F898="","",IF(AND(AD898="",AE898="",AF898=""),"-",IF(AND(AD898="BIT",AE898="",AF898=""),"BIT",IF(AND(AE898="ANEXO I",AD898="",AF898=""),"ANEXO I",IF(AND(AF898="ANEXO II",AD898="",AE898=""),"ANEXO II","Escolher")))))</f>
        <v/>
      </c>
      <c r="AH898" s="45" t="str">
        <f aca="false">IF(AG898&lt;&gt;"Pneus","",IFERROR(VLOOKUP(R898,Dados!$X$2:$Z$5,3,0)*(AI898-Q898),VLOOKUP(D898,Dados!$X$7:$Z$33,3,0)*(AI898-Q898)))</f>
        <v/>
      </c>
      <c r="AI898" s="47" t="str">
        <f aca="false">IF(B898="","",P898+Q898+O898+M898+L898-N898)</f>
        <v/>
      </c>
      <c r="AJ898" s="48" t="str">
        <f aca="false">IFERROR(IF(AND(AC898="SIM",AG898="-",Y898="REVENDA"),(AB898/1+1)*AI898,IF(AND(AC898="SIM",AG898="Pneus",Y898="REVENDA"),(AB898/1+1)*(AI898-AH898),"")),"")</f>
        <v/>
      </c>
      <c r="AK898" s="48" t="str">
        <f aca="false">IF(AJ898="","",AJ898*17%)</f>
        <v/>
      </c>
      <c r="AL898" s="48" t="str">
        <f aca="false">IFERROR(IF(AC898="NÃO","",IF(AK898="","",IF(E898="Simples Nacional",BF898,IF(T898=0.12,U898*0.5833337002,IF(T898=0,AI898*0.07,U898))))),"")</f>
        <v/>
      </c>
      <c r="AM898" s="47" t="str">
        <f aca="false">IFERROR(IF(AC898="NÃO","",IF(OR(AG898="-",AG898="Pneus"),AK898-AL898,"")),"")</f>
        <v/>
      </c>
      <c r="AN898" s="48" t="str">
        <f aca="false">IF(AND(Y898="REVENDA",AC898="SIM",AG898="BIT"),((AB898/1+1)*AI898)*0.4117,"")</f>
        <v/>
      </c>
      <c r="AO898" s="48" t="str">
        <f aca="false">IF(AN898="","",AN898*17%)</f>
        <v/>
      </c>
      <c r="AP898" s="49" t="str">
        <f aca="false">IF(AN898="","",IF(T898=0.12,(U898*0.4117)*0.4117,IF(T898=0,(AI898*0.07)*0.4117,U898*0.4117)))</f>
        <v/>
      </c>
      <c r="AQ898" s="47" t="str">
        <f aca="false">IF(AN898="","",AO898-AP898)</f>
        <v/>
      </c>
      <c r="AR898" s="50" t="str">
        <f aca="false">IFERROR(IF(AND(AC898="SIM",Y898="REVENDA",LEFT(AG898,5)="ANEXO")*OR(AE898="ANEXO I",AF898="ANEXO II"),VLOOKUP(H898,Dados!G:I,2,0),""),"INSERIR MVA")</f>
        <v/>
      </c>
      <c r="AS898" s="48" t="str">
        <f aca="false">IF(LEFT(AG898,5)="ANEXO",VLOOKUP(AG898,Dados!$X$111:$Z$112,2,0)*(AI898-Q898),"")</f>
        <v/>
      </c>
      <c r="AT898" s="48" t="str">
        <f aca="false">IFERROR(IF(AR898="","",(AI898*AR898)+AI898),"INSERIR MVA")</f>
        <v/>
      </c>
      <c r="AU898" s="48" t="str">
        <f aca="false">IF(AT898="","",IF(AY898=0.04,U898,AS898*AY898))</f>
        <v/>
      </c>
      <c r="AV898" s="47" t="str">
        <f aca="false">IFERROR(IF(AU898="","",(VLOOKUP(AG898,Dados!$X$111:$Z$112,3,0)*AT898*0.17)),"INSERIR MVA")</f>
        <v/>
      </c>
      <c r="AW898" s="47" t="str">
        <f aca="false">IFERROR(IF(AR898="","",AV898-AU898),"")</f>
        <v/>
      </c>
      <c r="AX898" s="51" t="str">
        <f aca="false">IFERROR(IF(AC898="NÃO","",IF(AM898&lt;&gt;"",AM898-W898,IF(AQ898&lt;&gt;"",AQ898-W898,IF(AW898&lt;&gt;"",AW898-W898,"")))),"")</f>
        <v/>
      </c>
      <c r="AY898" s="46" t="str">
        <f aca="false">IFERROR(IF(ISNA(VLOOKUP(R898,Dados!$X$2:$Y$5,2,0)),VLOOKUP(D898,Dados!$X$7:$Y$33,2,0),VLOOKUP(R898,Dados!$X$2:$Y$5,2,0)),"")</f>
        <v/>
      </c>
      <c r="AZ898" s="52" t="str">
        <f aca="false">IF(C898="","",IF(AND(Y898="CONSUMO",AC898="NÃO")*OR(AG898="-",AG898="BIT"),IF(E898&lt;&gt;"",(AI898-(P898+L898-N898+Q898)*AY898)/0.83),""))</f>
        <v/>
      </c>
      <c r="BA898" s="51" t="str">
        <f aca="false">IF(AZ898="","",AZ898*0.17-((P898+L898-N898+Q898)*AY898))</f>
        <v/>
      </c>
      <c r="BB898" s="51" t="str">
        <f aca="false">IF(AND(Y898="CONSUMO",AG898="ANEXO I",AY898&gt;4%),(AI898-(P898+L898-N898+Q898)*0.0514)/0.83*(0.5177)*(0.17)-AI898*0.0514,IF(AND(Y898="CONSUMO",AG898="ANEXO II",AY898&gt;4%),(AI898-(P898+L898-N898+Q898)*0.041)/0.83*(0.3295)*(0.17)-AI898*0.041,IF(AND(Y898="CONSUMO",AG898="ANEXO I",AY898=4%),(AI898-(P898+L898-N898+Q898)*0.04)/0.83*(0.5177)*(0.17)-AI898*0.04,IF(AND(Y898="CONSUMO",AG898="ANEXO II",AY898=4%),(AI898-(P898+L898-N898+Q898)*0.04)/0.83*(0.3295)*(0.17)-AI898*0.04,""))))</f>
        <v/>
      </c>
      <c r="BC898" s="51" t="str">
        <f aca="false">IF(C898="","",IF(AND(Y898="CONSUMO",AC898="SIM")*OR(AG898="-",AG898="BIT"),IF(E898&lt;&gt;"",(AI898-(P898+L898-N898+Q898)*AY898)/0.83),""))</f>
        <v/>
      </c>
      <c r="BD898" s="51" t="str">
        <f aca="false">IF(BC898="","",BC898*0.17)</f>
        <v/>
      </c>
      <c r="BE898" s="51" t="str">
        <f aca="false">IF(I898=6908,0,IF(BC898="","",BD898-((P898+L898-N898+Q898)*AY898)))</f>
        <v/>
      </c>
      <c r="BF898" s="53" t="str">
        <f aca="false">IF(B898="","",IF(OR(B898="",E898="Regime Normal"),0,(AI898-Q898)*VLOOKUP(R898,Dados!$X$98:$Y$108,2,0)))</f>
        <v/>
      </c>
      <c r="BG898" s="54" t="str">
        <f aca="false">IFERROR(VLOOKUP(I898,Dados!$AC$27:$AD$43,2,0),IF(B898="","",IF(D898&lt;&gt;"MT",IF(AND(AC898="SIM",Y898="Revenda"),"2403",IF(AND(AC898="SIM",Y898="Consumo"),"2407",IF(AND(AC898="NÃO",Y898="Revenda"),"2102",IF(AND(AC898="NÃO",Y898="Consumo"),"2556",)))),REPLACE(I898,1,1,1))))</f>
        <v/>
      </c>
    </row>
    <row r="899" customFormat="false" ht="12.8" hidden="false" customHeight="true" outlineLevel="0" collapsed="false">
      <c r="Y899" s="45"/>
      <c r="Z899" s="46" t="str">
        <f aca="false">IF(B899="","",(IFERROR(VLOOKUP(H899,Dados!A$3:B$15000,2,0),"Não Encontrado")))</f>
        <v/>
      </c>
      <c r="AA899" s="46" t="str">
        <f aca="false">IF(B899="","",(IFERROR(VLOOKUP(G899,Dados!C$3:E$15000,3,0),"Não Encontrado")))</f>
        <v/>
      </c>
      <c r="AB899" s="46" t="str">
        <f aca="false">IFERROR(IF(Z899&lt;&gt;"Não Encontrado",Z899,IF(AA899&lt;&gt;"Não Encontrado",AA899,"")),"")</f>
        <v/>
      </c>
      <c r="AC899" s="45" t="str">
        <f aca="false">IF(B899="","",IF(AB899="","NÃO","SIM"))</f>
        <v/>
      </c>
      <c r="AD899" s="45" t="str">
        <f aca="false">IFERROR(VLOOKUP(G899,Dados!$P$3:$R$500,3,0),"")</f>
        <v/>
      </c>
      <c r="AE899" s="45" t="str">
        <f aca="false">IFERROR(VLOOKUP(G899,Dados!$K$3:$L$500,2,0),"")</f>
        <v/>
      </c>
      <c r="AF899" s="45" t="str">
        <f aca="false">IFERROR(VLOOKUP(G899,Dados!$M$3:$N$500,2,0),"")</f>
        <v/>
      </c>
      <c r="AG899" s="45" t="str">
        <f aca="false">IF(F899="","",IF(AND(AD899="",AE899="",AF899=""),"-",IF(AND(AD899="BIT",AE899="",AF899=""),"BIT",IF(AND(AE899="ANEXO I",AD899="",AF899=""),"ANEXO I",IF(AND(AF899="ANEXO II",AD899="",AE899=""),"ANEXO II","Escolher")))))</f>
        <v/>
      </c>
      <c r="AH899" s="45" t="str">
        <f aca="false">IF(AG899&lt;&gt;"Pneus","",IFERROR(VLOOKUP(R899,Dados!$X$2:$Z$5,3,0)*(AI899-Q899),VLOOKUP(D899,Dados!$X$7:$Z$33,3,0)*(AI899-Q899)))</f>
        <v/>
      </c>
      <c r="AI899" s="47" t="str">
        <f aca="false">IF(B899="","",P899+Q899+O899+M899+L899-N899)</f>
        <v/>
      </c>
      <c r="AJ899" s="48" t="str">
        <f aca="false">IFERROR(IF(AND(AC899="SIM",AG899="-",Y899="REVENDA"),(AB899/1+1)*AI899,IF(AND(AC899="SIM",AG899="Pneus",Y899="REVENDA"),(AB899/1+1)*(AI899-AH899),"")),"")</f>
        <v/>
      </c>
      <c r="AK899" s="48" t="str">
        <f aca="false">IF(AJ899="","",AJ899*17%)</f>
        <v/>
      </c>
      <c r="AL899" s="48" t="str">
        <f aca="false">IFERROR(IF(AC899="NÃO","",IF(AK899="","",IF(E899="Simples Nacional",BF899,IF(T899=0.12,U899*0.5833337002,IF(T899=0,AI899*0.07,U899))))),"")</f>
        <v/>
      </c>
      <c r="AM899" s="47" t="str">
        <f aca="false">IFERROR(IF(AC899="NÃO","",IF(OR(AG899="-",AG899="Pneus"),AK899-AL899,"")),"")</f>
        <v/>
      </c>
      <c r="AN899" s="48" t="str">
        <f aca="false">IF(AND(Y899="REVENDA",AC899="SIM",AG899="BIT"),((AB899/1+1)*AI899)*0.4117,"")</f>
        <v/>
      </c>
      <c r="AO899" s="48" t="str">
        <f aca="false">IF(AN899="","",AN899*17%)</f>
        <v/>
      </c>
      <c r="AP899" s="49" t="str">
        <f aca="false">IF(AN899="","",IF(T899=0.12,(U899*0.4117)*0.4117,IF(T899=0,(AI899*0.07)*0.4117,U899*0.4117)))</f>
        <v/>
      </c>
      <c r="AQ899" s="47" t="str">
        <f aca="false">IF(AN899="","",AO899-AP899)</f>
        <v/>
      </c>
      <c r="AR899" s="50" t="str">
        <f aca="false">IFERROR(IF(AND(AC899="SIM",Y899="REVENDA",LEFT(AG899,5)="ANEXO")*OR(AE899="ANEXO I",AF899="ANEXO II"),VLOOKUP(H899,Dados!G:I,2,0),""),"INSERIR MVA")</f>
        <v/>
      </c>
      <c r="AS899" s="48" t="str">
        <f aca="false">IF(LEFT(AG899,5)="ANEXO",VLOOKUP(AG899,Dados!$X$111:$Z$112,2,0)*(AI899-Q899),"")</f>
        <v/>
      </c>
      <c r="AT899" s="48" t="str">
        <f aca="false">IFERROR(IF(AR899="","",(AI899*AR899)+AI899),"INSERIR MVA")</f>
        <v/>
      </c>
      <c r="AU899" s="48" t="str">
        <f aca="false">IF(AT899="","",IF(AY899=0.04,U899,AS899*AY899))</f>
        <v/>
      </c>
      <c r="AV899" s="47" t="str">
        <f aca="false">IFERROR(IF(AU899="","",(VLOOKUP(AG899,Dados!$X$111:$Z$112,3,0)*AT899*0.17)),"INSERIR MVA")</f>
        <v/>
      </c>
      <c r="AW899" s="47" t="str">
        <f aca="false">IFERROR(IF(AR899="","",AV899-AU899),"")</f>
        <v/>
      </c>
      <c r="AX899" s="51" t="str">
        <f aca="false">IFERROR(IF(AC899="NÃO","",IF(AM899&lt;&gt;"",AM899-W899,IF(AQ899&lt;&gt;"",AQ899-W899,IF(AW899&lt;&gt;"",AW899-W899,"")))),"")</f>
        <v/>
      </c>
      <c r="AY899" s="46" t="str">
        <f aca="false">IFERROR(IF(ISNA(VLOOKUP(R899,Dados!$X$2:$Y$5,2,0)),VLOOKUP(D899,Dados!$X$7:$Y$33,2,0),VLOOKUP(R899,Dados!$X$2:$Y$5,2,0)),"")</f>
        <v/>
      </c>
      <c r="AZ899" s="52" t="str">
        <f aca="false">IF(C899="","",IF(AND(Y899="CONSUMO",AC899="NÃO")*OR(AG899="-",AG899="BIT"),IF(E899&lt;&gt;"",(AI899-(P899+L899-N899+Q899)*AY899)/0.83),""))</f>
        <v/>
      </c>
      <c r="BA899" s="51" t="str">
        <f aca="false">IF(AZ899="","",AZ899*0.17-((P899+L899-N899+Q899)*AY899))</f>
        <v/>
      </c>
      <c r="BB899" s="51" t="str">
        <f aca="false">IF(AND(Y899="CONSUMO",AG899="ANEXO I",AY899&gt;4%),(AI899-(P899+L899-N899+Q899)*0.0514)/0.83*(0.5177)*(0.17)-AI899*0.0514,IF(AND(Y899="CONSUMO",AG899="ANEXO II",AY899&gt;4%),(AI899-(P899+L899-N899+Q899)*0.041)/0.83*(0.3295)*(0.17)-AI899*0.041,IF(AND(Y899="CONSUMO",AG899="ANEXO I",AY899=4%),(AI899-(P899+L899-N899+Q899)*0.04)/0.83*(0.5177)*(0.17)-AI899*0.04,IF(AND(Y899="CONSUMO",AG899="ANEXO II",AY899=4%),(AI899-(P899+L899-N899+Q899)*0.04)/0.83*(0.3295)*(0.17)-AI899*0.04,""))))</f>
        <v/>
      </c>
      <c r="BC899" s="51" t="str">
        <f aca="false">IF(C899="","",IF(AND(Y899="CONSUMO",AC899="SIM")*OR(AG899="-",AG899="BIT"),IF(E899&lt;&gt;"",(AI899-(P899+L899-N899+Q899)*AY899)/0.83),""))</f>
        <v/>
      </c>
      <c r="BD899" s="51" t="str">
        <f aca="false">IF(BC899="","",BC899*0.17)</f>
        <v/>
      </c>
      <c r="BE899" s="51" t="str">
        <f aca="false">IF(I899=6908,0,IF(BC899="","",BD899-((P899+L899-N899+Q899)*AY899)))</f>
        <v/>
      </c>
      <c r="BF899" s="53" t="str">
        <f aca="false">IF(B899="","",IF(OR(B899="",E899="Regime Normal"),0,(AI899-Q899)*VLOOKUP(R899,Dados!$X$98:$Y$108,2,0)))</f>
        <v/>
      </c>
      <c r="BG899" s="54" t="str">
        <f aca="false">IFERROR(VLOOKUP(I899,Dados!$AC$27:$AD$43,2,0),IF(B899="","",IF(D899&lt;&gt;"MT",IF(AND(AC899="SIM",Y899="Revenda"),"2403",IF(AND(AC899="SIM",Y899="Consumo"),"2407",IF(AND(AC899="NÃO",Y899="Revenda"),"2102",IF(AND(AC899="NÃO",Y899="Consumo"),"2556",)))),REPLACE(I899,1,1,1))))</f>
        <v/>
      </c>
    </row>
    <row r="900" customFormat="false" ht="12.8" hidden="false" customHeight="true" outlineLevel="0" collapsed="false">
      <c r="Y900" s="45"/>
      <c r="Z900" s="46" t="str">
        <f aca="false">IF(B900="","",(IFERROR(VLOOKUP(H900,Dados!A$3:B$15000,2,0),"Não Encontrado")))</f>
        <v/>
      </c>
      <c r="AA900" s="46" t="str">
        <f aca="false">IF(B900="","",(IFERROR(VLOOKUP(G900,Dados!C$3:E$15000,3,0),"Não Encontrado")))</f>
        <v/>
      </c>
      <c r="AB900" s="46" t="str">
        <f aca="false">IFERROR(IF(Z900&lt;&gt;"Não Encontrado",Z900,IF(AA900&lt;&gt;"Não Encontrado",AA900,"")),"")</f>
        <v/>
      </c>
      <c r="AC900" s="45" t="str">
        <f aca="false">IF(B900="","",IF(AB900="","NÃO","SIM"))</f>
        <v/>
      </c>
      <c r="AD900" s="45" t="str">
        <f aca="false">IFERROR(VLOOKUP(G900,Dados!$P$3:$R$500,3,0),"")</f>
        <v/>
      </c>
      <c r="AE900" s="45" t="str">
        <f aca="false">IFERROR(VLOOKUP(G900,Dados!$K$3:$L$500,2,0),"")</f>
        <v/>
      </c>
      <c r="AF900" s="45" t="str">
        <f aca="false">IFERROR(VLOOKUP(G900,Dados!$M$3:$N$500,2,0),"")</f>
        <v/>
      </c>
      <c r="AG900" s="45" t="str">
        <f aca="false">IF(F900="","",IF(AND(AD900="",AE900="",AF900=""),"-",IF(AND(AD900="BIT",AE900="",AF900=""),"BIT",IF(AND(AE900="ANEXO I",AD900="",AF900=""),"ANEXO I",IF(AND(AF900="ANEXO II",AD900="",AE900=""),"ANEXO II","Escolher")))))</f>
        <v/>
      </c>
      <c r="AH900" s="45" t="str">
        <f aca="false">IF(AG900&lt;&gt;"Pneus","",IFERROR(VLOOKUP(R900,Dados!$X$2:$Z$5,3,0)*(AI900-Q900),VLOOKUP(D900,Dados!$X$7:$Z$33,3,0)*(AI900-Q900)))</f>
        <v/>
      </c>
      <c r="AI900" s="47" t="str">
        <f aca="false">IF(B900="","",P900+Q900+O900+M900+L900-N900)</f>
        <v/>
      </c>
      <c r="AJ900" s="48" t="str">
        <f aca="false">IFERROR(IF(AND(AC900="SIM",AG900="-",Y900="REVENDA"),(AB900/1+1)*AI900,IF(AND(AC900="SIM",AG900="Pneus",Y900="REVENDA"),(AB900/1+1)*(AI900-AH900),"")),"")</f>
        <v/>
      </c>
      <c r="AK900" s="48" t="str">
        <f aca="false">IF(AJ900="","",AJ900*17%)</f>
        <v/>
      </c>
      <c r="AL900" s="48" t="str">
        <f aca="false">IFERROR(IF(AC900="NÃO","",IF(AK900="","",IF(E900="Simples Nacional",BF900,IF(T900=0.12,U900*0.5833337002,IF(T900=0,AI900*0.07,U900))))),"")</f>
        <v/>
      </c>
      <c r="AM900" s="47" t="str">
        <f aca="false">IFERROR(IF(AC900="NÃO","",IF(OR(AG900="-",AG900="Pneus"),AK900-AL900,"")),"")</f>
        <v/>
      </c>
      <c r="AN900" s="48" t="str">
        <f aca="false">IF(AND(Y900="REVENDA",AC900="SIM",AG900="BIT"),((AB900/1+1)*AI900)*0.4117,"")</f>
        <v/>
      </c>
      <c r="AO900" s="48" t="str">
        <f aca="false">IF(AN900="","",AN900*17%)</f>
        <v/>
      </c>
      <c r="AP900" s="49" t="str">
        <f aca="false">IF(AN900="","",IF(T900=0.12,(U900*0.4117)*0.4117,IF(T900=0,(AI900*0.07)*0.4117,U900*0.4117)))</f>
        <v/>
      </c>
      <c r="AQ900" s="47" t="str">
        <f aca="false">IF(AN900="","",AO900-AP900)</f>
        <v/>
      </c>
      <c r="AR900" s="50" t="str">
        <f aca="false">IFERROR(IF(AND(AC900="SIM",Y900="REVENDA",LEFT(AG900,5)="ANEXO")*OR(AE900="ANEXO I",AF900="ANEXO II"),VLOOKUP(H900,Dados!G:I,2,0),""),"INSERIR MVA")</f>
        <v/>
      </c>
      <c r="AS900" s="48" t="str">
        <f aca="false">IF(LEFT(AG900,5)="ANEXO",VLOOKUP(AG900,Dados!$X$111:$Z$112,2,0)*(AI900-Q900),"")</f>
        <v/>
      </c>
      <c r="AT900" s="48" t="str">
        <f aca="false">IFERROR(IF(AR900="","",(AI900*AR900)+AI900),"INSERIR MVA")</f>
        <v/>
      </c>
      <c r="AU900" s="48" t="str">
        <f aca="false">IF(AT900="","",IF(AY900=0.04,U900,AS900*AY900))</f>
        <v/>
      </c>
      <c r="AV900" s="47" t="str">
        <f aca="false">IFERROR(IF(AU900="","",(VLOOKUP(AG900,Dados!$X$111:$Z$112,3,0)*AT900*0.17)),"INSERIR MVA")</f>
        <v/>
      </c>
      <c r="AW900" s="47" t="str">
        <f aca="false">IFERROR(IF(AR900="","",AV900-AU900),"")</f>
        <v/>
      </c>
      <c r="AX900" s="51" t="str">
        <f aca="false">IFERROR(IF(AC900="NÃO","",IF(AM900&lt;&gt;"",AM900-W900,IF(AQ900&lt;&gt;"",AQ900-W900,IF(AW900&lt;&gt;"",AW900-W900,"")))),"")</f>
        <v/>
      </c>
      <c r="AY900" s="46" t="str">
        <f aca="false">IFERROR(IF(ISNA(VLOOKUP(R900,Dados!$X$2:$Y$5,2,0)),VLOOKUP(D900,Dados!$X$7:$Y$33,2,0),VLOOKUP(R900,Dados!$X$2:$Y$5,2,0)),"")</f>
        <v/>
      </c>
      <c r="AZ900" s="52" t="str">
        <f aca="false">IF(C900="","",IF(AND(Y900="CONSUMO",AC900="NÃO")*OR(AG900="-",AG900="BIT"),IF(E900&lt;&gt;"",(AI900-(P900+L900-N900+Q900)*AY900)/0.83),""))</f>
        <v/>
      </c>
      <c r="BA900" s="51" t="str">
        <f aca="false">IF(AZ900="","",AZ900*0.17-((P900+L900-N900+Q900)*AY900))</f>
        <v/>
      </c>
      <c r="BB900" s="51" t="str">
        <f aca="false">IF(AND(Y900="CONSUMO",AG900="ANEXO I",AY900&gt;4%),(AI900-(P900+L900-N900+Q900)*0.0514)/0.83*(0.5177)*(0.17)-AI900*0.0514,IF(AND(Y900="CONSUMO",AG900="ANEXO II",AY900&gt;4%),(AI900-(P900+L900-N900+Q900)*0.041)/0.83*(0.3295)*(0.17)-AI900*0.041,IF(AND(Y900="CONSUMO",AG900="ANEXO I",AY900=4%),(AI900-(P900+L900-N900+Q900)*0.04)/0.83*(0.5177)*(0.17)-AI900*0.04,IF(AND(Y900="CONSUMO",AG900="ANEXO II",AY900=4%),(AI900-(P900+L900-N900+Q900)*0.04)/0.83*(0.3295)*(0.17)-AI900*0.04,""))))</f>
        <v/>
      </c>
      <c r="BC900" s="51" t="str">
        <f aca="false">IF(C900="","",IF(AND(Y900="CONSUMO",AC900="SIM")*OR(AG900="-",AG900="BIT"),IF(E900&lt;&gt;"",(AI900-(P900+L900-N900+Q900)*AY900)/0.83),""))</f>
        <v/>
      </c>
      <c r="BD900" s="51" t="str">
        <f aca="false">IF(BC900="","",BC900*0.17)</f>
        <v/>
      </c>
      <c r="BE900" s="51" t="str">
        <f aca="false">IF(I900=6908,0,IF(BC900="","",BD900-((P900+L900-N900+Q900)*AY900)))</f>
        <v/>
      </c>
      <c r="BF900" s="53" t="str">
        <f aca="false">IF(B900="","",IF(OR(B900="",E900="Regime Normal"),0,(AI900-Q900)*VLOOKUP(R900,Dados!$X$98:$Y$108,2,0)))</f>
        <v/>
      </c>
      <c r="BG900" s="54" t="str">
        <f aca="false">IFERROR(VLOOKUP(I900,Dados!$AC$27:$AD$43,2,0),IF(B900="","",IF(D900&lt;&gt;"MT",IF(AND(AC900="SIM",Y900="Revenda"),"2403",IF(AND(AC900="SIM",Y900="Consumo"),"2407",IF(AND(AC900="NÃO",Y900="Revenda"),"2102",IF(AND(AC900="NÃO",Y900="Consumo"),"2556",)))),REPLACE(I900,1,1,1))))</f>
        <v/>
      </c>
    </row>
    <row r="901" customFormat="false" ht="12.8" hidden="false" customHeight="true" outlineLevel="0" collapsed="false">
      <c r="Y901" s="45"/>
      <c r="Z901" s="46" t="str">
        <f aca="false">IF(B901="","",(IFERROR(VLOOKUP(H901,Dados!A$3:B$15000,2,0),"Não Encontrado")))</f>
        <v/>
      </c>
      <c r="AA901" s="46" t="str">
        <f aca="false">IF(B901="","",(IFERROR(VLOOKUP(G901,Dados!C$3:E$15000,3,0),"Não Encontrado")))</f>
        <v/>
      </c>
      <c r="AB901" s="46" t="str">
        <f aca="false">IFERROR(IF(Z901&lt;&gt;"Não Encontrado",Z901,IF(AA901&lt;&gt;"Não Encontrado",AA901,"")),"")</f>
        <v/>
      </c>
      <c r="AC901" s="45" t="str">
        <f aca="false">IF(B901="","",IF(AB901="","NÃO","SIM"))</f>
        <v/>
      </c>
      <c r="AD901" s="45" t="str">
        <f aca="false">IFERROR(VLOOKUP(G901,Dados!$P$3:$R$500,3,0),"")</f>
        <v/>
      </c>
      <c r="AE901" s="45" t="str">
        <f aca="false">IFERROR(VLOOKUP(G901,Dados!$K$3:$L$500,2,0),"")</f>
        <v/>
      </c>
      <c r="AF901" s="45" t="str">
        <f aca="false">IFERROR(VLOOKUP(G901,Dados!$M$3:$N$500,2,0),"")</f>
        <v/>
      </c>
      <c r="AG901" s="45" t="str">
        <f aca="false">IF(F901="","",IF(AND(AD901="",AE901="",AF901=""),"-",IF(AND(AD901="BIT",AE901="",AF901=""),"BIT",IF(AND(AE901="ANEXO I",AD901="",AF901=""),"ANEXO I",IF(AND(AF901="ANEXO II",AD901="",AE901=""),"ANEXO II","Escolher")))))</f>
        <v/>
      </c>
      <c r="AH901" s="45" t="str">
        <f aca="false">IF(AG901&lt;&gt;"Pneus","",IFERROR(VLOOKUP(R901,Dados!$X$2:$Z$5,3,0)*(AI901-Q901),VLOOKUP(D901,Dados!$X$7:$Z$33,3,0)*(AI901-Q901)))</f>
        <v/>
      </c>
      <c r="AI901" s="47" t="str">
        <f aca="false">IF(B901="","",P901+Q901+O901+M901+L901-N901)</f>
        <v/>
      </c>
      <c r="AJ901" s="48" t="str">
        <f aca="false">IFERROR(IF(AND(AC901="SIM",AG901="-",Y901="REVENDA"),(AB901/1+1)*AI901,IF(AND(AC901="SIM",AG901="Pneus",Y901="REVENDA"),(AB901/1+1)*(AI901-AH901),"")),"")</f>
        <v/>
      </c>
      <c r="AK901" s="48" t="str">
        <f aca="false">IF(AJ901="","",AJ901*17%)</f>
        <v/>
      </c>
      <c r="AL901" s="48" t="str">
        <f aca="false">IFERROR(IF(AC901="NÃO","",IF(AK901="","",IF(E901="Simples Nacional",BF901,IF(T901=0.12,U901*0.5833337002,IF(T901=0,AI901*0.07,U901))))),"")</f>
        <v/>
      </c>
      <c r="AM901" s="47" t="str">
        <f aca="false">IFERROR(IF(AC901="NÃO","",IF(OR(AG901="-",AG901="Pneus"),AK901-AL901,"")),"")</f>
        <v/>
      </c>
      <c r="AN901" s="48" t="str">
        <f aca="false">IF(AND(Y901="REVENDA",AC901="SIM",AG901="BIT"),((AB901/1+1)*AI901)*0.4117,"")</f>
        <v/>
      </c>
      <c r="AO901" s="48" t="str">
        <f aca="false">IF(AN901="","",AN901*17%)</f>
        <v/>
      </c>
      <c r="AP901" s="49" t="str">
        <f aca="false">IF(AN901="","",IF(T901=0.12,(U901*0.4117)*0.4117,IF(T901=0,(AI901*0.07)*0.4117,U901*0.4117)))</f>
        <v/>
      </c>
      <c r="AQ901" s="47" t="str">
        <f aca="false">IF(AN901="","",AO901-AP901)</f>
        <v/>
      </c>
      <c r="AR901" s="50" t="str">
        <f aca="false">IFERROR(IF(AND(AC901="SIM",Y901="REVENDA",LEFT(AG901,5)="ANEXO")*OR(AE901="ANEXO I",AF901="ANEXO II"),VLOOKUP(H901,Dados!G:I,2,0),""),"INSERIR MVA")</f>
        <v/>
      </c>
      <c r="AS901" s="48" t="str">
        <f aca="false">IF(LEFT(AG901,5)="ANEXO",VLOOKUP(AG901,Dados!$X$111:$Z$112,2,0)*(AI901-Q901),"")</f>
        <v/>
      </c>
      <c r="AT901" s="48" t="str">
        <f aca="false">IFERROR(IF(AR901="","",(AI901*AR901)+AI901),"INSERIR MVA")</f>
        <v/>
      </c>
      <c r="AU901" s="48" t="str">
        <f aca="false">IF(AT901="","",IF(AY901=0.04,U901,AS901*AY901))</f>
        <v/>
      </c>
      <c r="AV901" s="47" t="str">
        <f aca="false">IFERROR(IF(AU901="","",(VLOOKUP(AG901,Dados!$X$111:$Z$112,3,0)*AT901*0.17)),"INSERIR MVA")</f>
        <v/>
      </c>
      <c r="AW901" s="47" t="str">
        <f aca="false">IFERROR(IF(AR901="","",AV901-AU901),"")</f>
        <v/>
      </c>
      <c r="AX901" s="51" t="str">
        <f aca="false">IFERROR(IF(AC901="NÃO","",IF(AM901&lt;&gt;"",AM901-W901,IF(AQ901&lt;&gt;"",AQ901-W901,IF(AW901&lt;&gt;"",AW901-W901,"")))),"")</f>
        <v/>
      </c>
      <c r="AY901" s="46" t="str">
        <f aca="false">IFERROR(IF(ISNA(VLOOKUP(R901,Dados!$X$2:$Y$5,2,0)),VLOOKUP(D901,Dados!$X$7:$Y$33,2,0),VLOOKUP(R901,Dados!$X$2:$Y$5,2,0)),"")</f>
        <v/>
      </c>
      <c r="AZ901" s="52" t="str">
        <f aca="false">IF(C901="","",IF(AND(Y901="CONSUMO",AC901="NÃO")*OR(AG901="-",AG901="BIT"),IF(E901&lt;&gt;"",(AI901-(P901+L901-N901+Q901)*AY901)/0.83),""))</f>
        <v/>
      </c>
      <c r="BA901" s="51" t="str">
        <f aca="false">IF(AZ901="","",AZ901*0.17-((P901+L901-N901+Q901)*AY901))</f>
        <v/>
      </c>
      <c r="BB901" s="51" t="str">
        <f aca="false">IF(AND(Y901="CONSUMO",AG901="ANEXO I",AY901&gt;4%),(AI901-(P901+L901-N901+Q901)*0.0514)/0.83*(0.5177)*(0.17)-AI901*0.0514,IF(AND(Y901="CONSUMO",AG901="ANEXO II",AY901&gt;4%),(AI901-(P901+L901-N901+Q901)*0.041)/0.83*(0.3295)*(0.17)-AI901*0.041,IF(AND(Y901="CONSUMO",AG901="ANEXO I",AY901=4%),(AI901-(P901+L901-N901+Q901)*0.04)/0.83*(0.5177)*(0.17)-AI901*0.04,IF(AND(Y901="CONSUMO",AG901="ANEXO II",AY901=4%),(AI901-(P901+L901-N901+Q901)*0.04)/0.83*(0.3295)*(0.17)-AI901*0.04,""))))</f>
        <v/>
      </c>
      <c r="BC901" s="51" t="str">
        <f aca="false">IF(C901="","",IF(AND(Y901="CONSUMO",AC901="SIM")*OR(AG901="-",AG901="BIT"),IF(E901&lt;&gt;"",(AI901-(P901+L901-N901+Q901)*AY901)/0.83),""))</f>
        <v/>
      </c>
      <c r="BD901" s="51" t="str">
        <f aca="false">IF(BC901="","",BC901*0.17)</f>
        <v/>
      </c>
      <c r="BE901" s="51" t="str">
        <f aca="false">IF(I901=6908,0,IF(BC901="","",BD901-((P901+L901-N901+Q901)*AY901)))</f>
        <v/>
      </c>
      <c r="BF901" s="53" t="str">
        <f aca="false">IF(B901="","",IF(OR(B901="",E901="Regime Normal"),0,(AI901-Q901)*VLOOKUP(R901,Dados!$X$98:$Y$108,2,0)))</f>
        <v/>
      </c>
      <c r="BG901" s="54" t="str">
        <f aca="false">IFERROR(VLOOKUP(I901,Dados!$AC$27:$AD$43,2,0),IF(B901="","",IF(D901&lt;&gt;"MT",IF(AND(AC901="SIM",Y901="Revenda"),"2403",IF(AND(AC901="SIM",Y901="Consumo"),"2407",IF(AND(AC901="NÃO",Y901="Revenda"),"2102",IF(AND(AC901="NÃO",Y901="Consumo"),"2556",)))),REPLACE(I901,1,1,1))))</f>
        <v/>
      </c>
    </row>
    <row r="902" customFormat="false" ht="12.8" hidden="false" customHeight="true" outlineLevel="0" collapsed="false">
      <c r="Y902" s="45"/>
      <c r="Z902" s="46" t="str">
        <f aca="false">IF(B902="","",(IFERROR(VLOOKUP(H902,Dados!A$3:B$15000,2,0),"Não Encontrado")))</f>
        <v/>
      </c>
      <c r="AA902" s="46" t="str">
        <f aca="false">IF(B902="","",(IFERROR(VLOOKUP(G902,Dados!C$3:E$15000,3,0),"Não Encontrado")))</f>
        <v/>
      </c>
      <c r="AB902" s="46" t="str">
        <f aca="false">IFERROR(IF(Z902&lt;&gt;"Não Encontrado",Z902,IF(AA902&lt;&gt;"Não Encontrado",AA902,"")),"")</f>
        <v/>
      </c>
      <c r="AC902" s="45" t="str">
        <f aca="false">IF(B902="","",IF(AB902="","NÃO","SIM"))</f>
        <v/>
      </c>
      <c r="AD902" s="45" t="str">
        <f aca="false">IFERROR(VLOOKUP(G902,Dados!$P$3:$R$500,3,0),"")</f>
        <v/>
      </c>
      <c r="AE902" s="45" t="str">
        <f aca="false">IFERROR(VLOOKUP(G902,Dados!$K$3:$L$500,2,0),"")</f>
        <v/>
      </c>
      <c r="AF902" s="45" t="str">
        <f aca="false">IFERROR(VLOOKUP(G902,Dados!$M$3:$N$500,2,0),"")</f>
        <v/>
      </c>
      <c r="AG902" s="45" t="str">
        <f aca="false">IF(F902="","",IF(AND(AD902="",AE902="",AF902=""),"-",IF(AND(AD902="BIT",AE902="",AF902=""),"BIT",IF(AND(AE902="ANEXO I",AD902="",AF902=""),"ANEXO I",IF(AND(AF902="ANEXO II",AD902="",AE902=""),"ANEXO II","Escolher")))))</f>
        <v/>
      </c>
      <c r="AH902" s="45" t="str">
        <f aca="false">IF(AG902&lt;&gt;"Pneus","",IFERROR(VLOOKUP(R902,Dados!$X$2:$Z$5,3,0)*(AI902-Q902),VLOOKUP(D902,Dados!$X$7:$Z$33,3,0)*(AI902-Q902)))</f>
        <v/>
      </c>
      <c r="AI902" s="47" t="str">
        <f aca="false">IF(B902="","",P902+Q902+O902+M902+L902-N902)</f>
        <v/>
      </c>
      <c r="AJ902" s="48" t="str">
        <f aca="false">IFERROR(IF(AND(AC902="SIM",AG902="-",Y902="REVENDA"),(AB902/1+1)*AI902,IF(AND(AC902="SIM",AG902="Pneus",Y902="REVENDA"),(AB902/1+1)*(AI902-AH902),"")),"")</f>
        <v/>
      </c>
      <c r="AK902" s="48" t="str">
        <f aca="false">IF(AJ902="","",AJ902*17%)</f>
        <v/>
      </c>
      <c r="AL902" s="48" t="str">
        <f aca="false">IFERROR(IF(AC902="NÃO","",IF(AK902="","",IF(E902="Simples Nacional",BF902,IF(T902=0.12,U902*0.5833337002,IF(T902=0,AI902*0.07,U902))))),"")</f>
        <v/>
      </c>
      <c r="AM902" s="47" t="str">
        <f aca="false">IFERROR(IF(AC902="NÃO","",IF(OR(AG902="-",AG902="Pneus"),AK902-AL902,"")),"")</f>
        <v/>
      </c>
      <c r="AN902" s="48" t="str">
        <f aca="false">IF(AND(Y902="REVENDA",AC902="SIM",AG902="BIT"),((AB902/1+1)*AI902)*0.4117,"")</f>
        <v/>
      </c>
      <c r="AO902" s="48" t="str">
        <f aca="false">IF(AN902="","",AN902*17%)</f>
        <v/>
      </c>
      <c r="AP902" s="49" t="str">
        <f aca="false">IF(AN902="","",IF(T902=0.12,(U902*0.4117)*0.4117,IF(T902=0,(AI902*0.07)*0.4117,U902*0.4117)))</f>
        <v/>
      </c>
      <c r="AQ902" s="47" t="str">
        <f aca="false">IF(AN902="","",AO902-AP902)</f>
        <v/>
      </c>
      <c r="AR902" s="50" t="str">
        <f aca="false">IFERROR(IF(AND(AC902="SIM",Y902="REVENDA",LEFT(AG902,5)="ANEXO")*OR(AE902="ANEXO I",AF902="ANEXO II"),VLOOKUP(H902,Dados!G:I,2,0),""),"INSERIR MVA")</f>
        <v/>
      </c>
      <c r="AS902" s="48" t="str">
        <f aca="false">IF(LEFT(AG902,5)="ANEXO",VLOOKUP(AG902,Dados!$X$111:$Z$112,2,0)*(AI902-Q902),"")</f>
        <v/>
      </c>
      <c r="AT902" s="48" t="str">
        <f aca="false">IFERROR(IF(AR902="","",(AI902*AR902)+AI902),"INSERIR MVA")</f>
        <v/>
      </c>
      <c r="AU902" s="48" t="str">
        <f aca="false">IF(AT902="","",IF(AY902=0.04,U902,AS902*AY902))</f>
        <v/>
      </c>
      <c r="AV902" s="47" t="str">
        <f aca="false">IFERROR(IF(AU902="","",(VLOOKUP(AG902,Dados!$X$111:$Z$112,3,0)*AT902*0.17)),"INSERIR MVA")</f>
        <v/>
      </c>
      <c r="AW902" s="47" t="str">
        <f aca="false">IFERROR(IF(AR902="","",AV902-AU902),"")</f>
        <v/>
      </c>
      <c r="AX902" s="51" t="str">
        <f aca="false">IFERROR(IF(AC902="NÃO","",IF(AM902&lt;&gt;"",AM902-W902,IF(AQ902&lt;&gt;"",AQ902-W902,IF(AW902&lt;&gt;"",AW902-W902,"")))),"")</f>
        <v/>
      </c>
      <c r="AY902" s="46" t="str">
        <f aca="false">IFERROR(IF(ISNA(VLOOKUP(R902,Dados!$X$2:$Y$5,2,0)),VLOOKUP(D902,Dados!$X$7:$Y$33,2,0),VLOOKUP(R902,Dados!$X$2:$Y$5,2,0)),"")</f>
        <v/>
      </c>
      <c r="AZ902" s="52" t="str">
        <f aca="false">IF(C902="","",IF(AND(Y902="CONSUMO",AC902="NÃO")*OR(AG902="-",AG902="BIT"),IF(E902&lt;&gt;"",(AI902-(P902+L902-N902+Q902)*AY902)/0.83),""))</f>
        <v/>
      </c>
      <c r="BA902" s="51" t="str">
        <f aca="false">IF(AZ902="","",AZ902*0.17-((P902+L902-N902+Q902)*AY902))</f>
        <v/>
      </c>
      <c r="BB902" s="51" t="str">
        <f aca="false">IF(AND(Y902="CONSUMO",AG902="ANEXO I",AY902&gt;4%),(AI902-(P902+L902-N902+Q902)*0.0514)/0.83*(0.5177)*(0.17)-AI902*0.0514,IF(AND(Y902="CONSUMO",AG902="ANEXO II",AY902&gt;4%),(AI902-(P902+L902-N902+Q902)*0.041)/0.83*(0.3295)*(0.17)-AI902*0.041,IF(AND(Y902="CONSUMO",AG902="ANEXO I",AY902=4%),(AI902-(P902+L902-N902+Q902)*0.04)/0.83*(0.5177)*(0.17)-AI902*0.04,IF(AND(Y902="CONSUMO",AG902="ANEXO II",AY902=4%),(AI902-(P902+L902-N902+Q902)*0.04)/0.83*(0.3295)*(0.17)-AI902*0.04,""))))</f>
        <v/>
      </c>
      <c r="BC902" s="51" t="str">
        <f aca="false">IF(C902="","",IF(AND(Y902="CONSUMO",AC902="SIM")*OR(AG902="-",AG902="BIT"),IF(E902&lt;&gt;"",(AI902-(P902+L902-N902+Q902)*AY902)/0.83),""))</f>
        <v/>
      </c>
      <c r="BD902" s="51" t="str">
        <f aca="false">IF(BC902="","",BC902*0.17)</f>
        <v/>
      </c>
      <c r="BE902" s="51" t="str">
        <f aca="false">IF(I902=6908,0,IF(BC902="","",BD902-((P902+L902-N902+Q902)*AY902)))</f>
        <v/>
      </c>
      <c r="BF902" s="53" t="str">
        <f aca="false">IF(B902="","",IF(OR(B902="",E902="Regime Normal"),0,(AI902-Q902)*VLOOKUP(R902,Dados!$X$98:$Y$108,2,0)))</f>
        <v/>
      </c>
      <c r="BG902" s="54" t="str">
        <f aca="false">IFERROR(VLOOKUP(I902,Dados!$AC$27:$AD$43,2,0),IF(B902="","",IF(D902&lt;&gt;"MT",IF(AND(AC902="SIM",Y902="Revenda"),"2403",IF(AND(AC902="SIM",Y902="Consumo"),"2407",IF(AND(AC902="NÃO",Y902="Revenda"),"2102",IF(AND(AC902="NÃO",Y902="Consumo"),"2556",)))),REPLACE(I902,1,1,1))))</f>
        <v/>
      </c>
    </row>
    <row r="903" customFormat="false" ht="12.8" hidden="false" customHeight="true" outlineLevel="0" collapsed="false">
      <c r="Y903" s="45"/>
      <c r="Z903" s="46" t="str">
        <f aca="false">IF(B903="","",(IFERROR(VLOOKUP(H903,Dados!A$3:B$15000,2,0),"Não Encontrado")))</f>
        <v/>
      </c>
      <c r="AA903" s="46" t="str">
        <f aca="false">IF(B903="","",(IFERROR(VLOOKUP(G903,Dados!C$3:E$15000,3,0),"Não Encontrado")))</f>
        <v/>
      </c>
      <c r="AB903" s="46" t="str">
        <f aca="false">IFERROR(IF(Z903&lt;&gt;"Não Encontrado",Z903,IF(AA903&lt;&gt;"Não Encontrado",AA903,"")),"")</f>
        <v/>
      </c>
      <c r="AC903" s="45" t="str">
        <f aca="false">IF(B903="","",IF(AB903="","NÃO","SIM"))</f>
        <v/>
      </c>
      <c r="AD903" s="45" t="str">
        <f aca="false">IFERROR(VLOOKUP(G903,Dados!$P$3:$R$500,3,0),"")</f>
        <v/>
      </c>
      <c r="AE903" s="45" t="str">
        <f aca="false">IFERROR(VLOOKUP(G903,Dados!$K$3:$L$500,2,0),"")</f>
        <v/>
      </c>
      <c r="AF903" s="45" t="str">
        <f aca="false">IFERROR(VLOOKUP(G903,Dados!$M$3:$N$500,2,0),"")</f>
        <v/>
      </c>
      <c r="AG903" s="45" t="str">
        <f aca="false">IF(F903="","",IF(AND(AD903="",AE903="",AF903=""),"-",IF(AND(AD903="BIT",AE903="",AF903=""),"BIT",IF(AND(AE903="ANEXO I",AD903="",AF903=""),"ANEXO I",IF(AND(AF903="ANEXO II",AD903="",AE903=""),"ANEXO II","Escolher")))))</f>
        <v/>
      </c>
      <c r="AH903" s="45" t="str">
        <f aca="false">IF(AG903&lt;&gt;"Pneus","",IFERROR(VLOOKUP(R903,Dados!$X$2:$Z$5,3,0)*(AI903-Q903),VLOOKUP(D903,Dados!$X$7:$Z$33,3,0)*(AI903-Q903)))</f>
        <v/>
      </c>
      <c r="AI903" s="47" t="str">
        <f aca="false">IF(B903="","",P903+Q903+O903+M903+L903-N903)</f>
        <v/>
      </c>
      <c r="AJ903" s="48" t="str">
        <f aca="false">IFERROR(IF(AND(AC903="SIM",AG903="-",Y903="REVENDA"),(AB903/1+1)*AI903,IF(AND(AC903="SIM",AG903="Pneus",Y903="REVENDA"),(AB903/1+1)*(AI903-AH903),"")),"")</f>
        <v/>
      </c>
      <c r="AK903" s="48" t="str">
        <f aca="false">IF(AJ903="","",AJ903*17%)</f>
        <v/>
      </c>
      <c r="AL903" s="48" t="str">
        <f aca="false">IFERROR(IF(AC903="NÃO","",IF(AK903="","",IF(E903="Simples Nacional",BF903,IF(T903=0.12,U903*0.5833337002,IF(T903=0,AI903*0.07,U903))))),"")</f>
        <v/>
      </c>
      <c r="AM903" s="47" t="str">
        <f aca="false">IFERROR(IF(AC903="NÃO","",IF(OR(AG903="-",AG903="Pneus"),AK903-AL903,"")),"")</f>
        <v/>
      </c>
      <c r="AN903" s="48" t="str">
        <f aca="false">IF(AND(Y903="REVENDA",AC903="SIM",AG903="BIT"),((AB903/1+1)*AI903)*0.4117,"")</f>
        <v/>
      </c>
      <c r="AO903" s="48" t="str">
        <f aca="false">IF(AN903="","",AN903*17%)</f>
        <v/>
      </c>
      <c r="AP903" s="49" t="str">
        <f aca="false">IF(AN903="","",IF(T903=0.12,(U903*0.4117)*0.4117,IF(T903=0,(AI903*0.07)*0.4117,U903*0.4117)))</f>
        <v/>
      </c>
      <c r="AQ903" s="47" t="str">
        <f aca="false">IF(AN903="","",AO903-AP903)</f>
        <v/>
      </c>
      <c r="AR903" s="50" t="str">
        <f aca="false">IFERROR(IF(AND(AC903="SIM",Y903="REVENDA",LEFT(AG903,5)="ANEXO")*OR(AE903="ANEXO I",AF903="ANEXO II"),VLOOKUP(H903,Dados!G:I,2,0),""),"INSERIR MVA")</f>
        <v/>
      </c>
      <c r="AS903" s="48" t="str">
        <f aca="false">IF(LEFT(AG903,5)="ANEXO",VLOOKUP(AG903,Dados!$X$111:$Z$112,2,0)*(AI903-Q903),"")</f>
        <v/>
      </c>
      <c r="AT903" s="48" t="str">
        <f aca="false">IFERROR(IF(AR903="","",(AI903*AR903)+AI903),"INSERIR MVA")</f>
        <v/>
      </c>
      <c r="AU903" s="48" t="str">
        <f aca="false">IF(AT903="","",IF(AY903=0.04,U903,AS903*AY903))</f>
        <v/>
      </c>
      <c r="AV903" s="47" t="str">
        <f aca="false">IFERROR(IF(AU903="","",(VLOOKUP(AG903,Dados!$X$111:$Z$112,3,0)*AT903*0.17)),"INSERIR MVA")</f>
        <v/>
      </c>
      <c r="AW903" s="47" t="str">
        <f aca="false">IFERROR(IF(AR903="","",AV903-AU903),"")</f>
        <v/>
      </c>
      <c r="AX903" s="51" t="str">
        <f aca="false">IFERROR(IF(AC903="NÃO","",IF(AM903&lt;&gt;"",AM903-W903,IF(AQ903&lt;&gt;"",AQ903-W903,IF(AW903&lt;&gt;"",AW903-W903,"")))),"")</f>
        <v/>
      </c>
      <c r="AY903" s="46" t="str">
        <f aca="false">IFERROR(IF(ISNA(VLOOKUP(R903,Dados!$X$2:$Y$5,2,0)),VLOOKUP(D903,Dados!$X$7:$Y$33,2,0),VLOOKUP(R903,Dados!$X$2:$Y$5,2,0)),"")</f>
        <v/>
      </c>
      <c r="AZ903" s="52" t="str">
        <f aca="false">IF(C903="","",IF(AND(Y903="CONSUMO",AC903="NÃO")*OR(AG903="-",AG903="BIT"),IF(E903&lt;&gt;"",(AI903-(P903+L903-N903+Q903)*AY903)/0.83),""))</f>
        <v/>
      </c>
      <c r="BA903" s="51" t="str">
        <f aca="false">IF(AZ903="","",AZ903*0.17-((P903+L903-N903+Q903)*AY903))</f>
        <v/>
      </c>
      <c r="BB903" s="51" t="str">
        <f aca="false">IF(AND(Y903="CONSUMO",AG903="ANEXO I",AY903&gt;4%),(AI903-(P903+L903-N903+Q903)*0.0514)/0.83*(0.5177)*(0.17)-AI903*0.0514,IF(AND(Y903="CONSUMO",AG903="ANEXO II",AY903&gt;4%),(AI903-(P903+L903-N903+Q903)*0.041)/0.83*(0.3295)*(0.17)-AI903*0.041,IF(AND(Y903="CONSUMO",AG903="ANEXO I",AY903=4%),(AI903-(P903+L903-N903+Q903)*0.04)/0.83*(0.5177)*(0.17)-AI903*0.04,IF(AND(Y903="CONSUMO",AG903="ANEXO II",AY903=4%),(AI903-(P903+L903-N903+Q903)*0.04)/0.83*(0.3295)*(0.17)-AI903*0.04,""))))</f>
        <v/>
      </c>
      <c r="BC903" s="51" t="str">
        <f aca="false">IF(C903="","",IF(AND(Y903="CONSUMO",AC903="SIM")*OR(AG903="-",AG903="BIT"),IF(E903&lt;&gt;"",(AI903-(P903+L903-N903+Q903)*AY903)/0.83),""))</f>
        <v/>
      </c>
      <c r="BD903" s="51" t="str">
        <f aca="false">IF(BC903="","",BC903*0.17)</f>
        <v/>
      </c>
      <c r="BE903" s="51" t="str">
        <f aca="false">IF(I903=6908,0,IF(BC903="","",BD903-((P903+L903-N903+Q903)*AY903)))</f>
        <v/>
      </c>
      <c r="BF903" s="53" t="str">
        <f aca="false">IF(B903="","",IF(OR(B903="",E903="Regime Normal"),0,(AI903-Q903)*VLOOKUP(R903,Dados!$X$98:$Y$108,2,0)))</f>
        <v/>
      </c>
      <c r="BG903" s="54" t="str">
        <f aca="false">IFERROR(VLOOKUP(I903,Dados!$AC$27:$AD$43,2,0),IF(B903="","",IF(D903&lt;&gt;"MT",IF(AND(AC903="SIM",Y903="Revenda"),"2403",IF(AND(AC903="SIM",Y903="Consumo"),"2407",IF(AND(AC903="NÃO",Y903="Revenda"),"2102",IF(AND(AC903="NÃO",Y903="Consumo"),"2556",)))),REPLACE(I903,1,1,1))))</f>
        <v/>
      </c>
    </row>
    <row r="904" customFormat="false" ht="12.8" hidden="false" customHeight="true" outlineLevel="0" collapsed="false">
      <c r="Y904" s="45"/>
      <c r="Z904" s="46" t="str">
        <f aca="false">IF(B904="","",(IFERROR(VLOOKUP(H904,Dados!A$3:B$15000,2,0),"Não Encontrado")))</f>
        <v/>
      </c>
      <c r="AA904" s="46" t="str">
        <f aca="false">IF(B904="","",(IFERROR(VLOOKUP(G904,Dados!C$3:E$15000,3,0),"Não Encontrado")))</f>
        <v/>
      </c>
      <c r="AB904" s="46" t="str">
        <f aca="false">IFERROR(IF(Z904&lt;&gt;"Não Encontrado",Z904,IF(AA904&lt;&gt;"Não Encontrado",AA904,"")),"")</f>
        <v/>
      </c>
      <c r="AC904" s="45" t="str">
        <f aca="false">IF(B904="","",IF(AB904="","NÃO","SIM"))</f>
        <v/>
      </c>
      <c r="AD904" s="45" t="str">
        <f aca="false">IFERROR(VLOOKUP(G904,Dados!$P$3:$R$500,3,0),"")</f>
        <v/>
      </c>
      <c r="AE904" s="45" t="str">
        <f aca="false">IFERROR(VLOOKUP(G904,Dados!$K$3:$L$500,2,0),"")</f>
        <v/>
      </c>
      <c r="AF904" s="45" t="str">
        <f aca="false">IFERROR(VLOOKUP(G904,Dados!$M$3:$N$500,2,0),"")</f>
        <v/>
      </c>
      <c r="AG904" s="45" t="str">
        <f aca="false">IF(F904="","",IF(AND(AD904="",AE904="",AF904=""),"-",IF(AND(AD904="BIT",AE904="",AF904=""),"BIT",IF(AND(AE904="ANEXO I",AD904="",AF904=""),"ANEXO I",IF(AND(AF904="ANEXO II",AD904="",AE904=""),"ANEXO II","Escolher")))))</f>
        <v/>
      </c>
      <c r="AH904" s="45" t="str">
        <f aca="false">IF(AG904&lt;&gt;"Pneus","",IFERROR(VLOOKUP(R904,Dados!$X$2:$Z$5,3,0)*(AI904-Q904),VLOOKUP(D904,Dados!$X$7:$Z$33,3,0)*(AI904-Q904)))</f>
        <v/>
      </c>
      <c r="AI904" s="47" t="str">
        <f aca="false">IF(B904="","",P904+Q904+O904+M904+L904-N904)</f>
        <v/>
      </c>
      <c r="AJ904" s="48" t="str">
        <f aca="false">IFERROR(IF(AND(AC904="SIM",AG904="-",Y904="REVENDA"),(AB904/1+1)*AI904,IF(AND(AC904="SIM",AG904="Pneus",Y904="REVENDA"),(AB904/1+1)*(AI904-AH904),"")),"")</f>
        <v/>
      </c>
      <c r="AK904" s="48" t="str">
        <f aca="false">IF(AJ904="","",AJ904*17%)</f>
        <v/>
      </c>
      <c r="AL904" s="48" t="str">
        <f aca="false">IFERROR(IF(AC904="NÃO","",IF(AK904="","",IF(E904="Simples Nacional",BF904,IF(T904=0.12,U904*0.5833337002,IF(T904=0,AI904*0.07,U904))))),"")</f>
        <v/>
      </c>
      <c r="AM904" s="47" t="str">
        <f aca="false">IFERROR(IF(AC904="NÃO","",IF(OR(AG904="-",AG904="Pneus"),AK904-AL904,"")),"")</f>
        <v/>
      </c>
      <c r="AN904" s="48" t="str">
        <f aca="false">IF(AND(Y904="REVENDA",AC904="SIM",AG904="BIT"),((AB904/1+1)*AI904)*0.4117,"")</f>
        <v/>
      </c>
      <c r="AO904" s="48" t="str">
        <f aca="false">IF(AN904="","",AN904*17%)</f>
        <v/>
      </c>
      <c r="AP904" s="49" t="str">
        <f aca="false">IF(AN904="","",IF(T904=0.12,(U904*0.4117)*0.4117,IF(T904=0,(AI904*0.07)*0.4117,U904*0.4117)))</f>
        <v/>
      </c>
      <c r="AQ904" s="47" t="str">
        <f aca="false">IF(AN904="","",AO904-AP904)</f>
        <v/>
      </c>
      <c r="AR904" s="50" t="str">
        <f aca="false">IFERROR(IF(AND(AC904="SIM",Y904="REVENDA",LEFT(AG904,5)="ANEXO")*OR(AE904="ANEXO I",AF904="ANEXO II"),VLOOKUP(H904,Dados!G:I,2,0),""),"INSERIR MVA")</f>
        <v/>
      </c>
      <c r="AS904" s="48" t="str">
        <f aca="false">IF(LEFT(AG904,5)="ANEXO",VLOOKUP(AG904,Dados!$X$111:$Z$112,2,0)*(AI904-Q904),"")</f>
        <v/>
      </c>
      <c r="AT904" s="48" t="str">
        <f aca="false">IFERROR(IF(AR904="","",(AI904*AR904)+AI904),"INSERIR MVA")</f>
        <v/>
      </c>
      <c r="AU904" s="48" t="str">
        <f aca="false">IF(AT904="","",IF(AY904=0.04,U904,AS904*AY904))</f>
        <v/>
      </c>
      <c r="AV904" s="47" t="str">
        <f aca="false">IFERROR(IF(AU904="","",(VLOOKUP(AG904,Dados!$X$111:$Z$112,3,0)*AT904*0.17)),"INSERIR MVA")</f>
        <v/>
      </c>
      <c r="AW904" s="47" t="str">
        <f aca="false">IFERROR(IF(AR904="","",AV904-AU904),"")</f>
        <v/>
      </c>
      <c r="AX904" s="51" t="str">
        <f aca="false">IFERROR(IF(AC904="NÃO","",IF(AM904&lt;&gt;"",AM904-W904,IF(AQ904&lt;&gt;"",AQ904-W904,IF(AW904&lt;&gt;"",AW904-W904,"")))),"")</f>
        <v/>
      </c>
      <c r="AY904" s="46" t="str">
        <f aca="false">IFERROR(IF(ISNA(VLOOKUP(R904,Dados!$X$2:$Y$5,2,0)),VLOOKUP(D904,Dados!$X$7:$Y$33,2,0),VLOOKUP(R904,Dados!$X$2:$Y$5,2,0)),"")</f>
        <v/>
      </c>
      <c r="AZ904" s="52" t="str">
        <f aca="false">IF(C904="","",IF(AND(Y904="CONSUMO",AC904="NÃO")*OR(AG904="-",AG904="BIT"),IF(E904&lt;&gt;"",(AI904-(P904+L904-N904+Q904)*AY904)/0.83),""))</f>
        <v/>
      </c>
      <c r="BA904" s="51" t="str">
        <f aca="false">IF(AZ904="","",AZ904*0.17-((P904+L904-N904+Q904)*AY904))</f>
        <v/>
      </c>
      <c r="BB904" s="51" t="str">
        <f aca="false">IF(AND(Y904="CONSUMO",AG904="ANEXO I",AY904&gt;4%),(AI904-(P904+L904-N904+Q904)*0.0514)/0.83*(0.5177)*(0.17)-AI904*0.0514,IF(AND(Y904="CONSUMO",AG904="ANEXO II",AY904&gt;4%),(AI904-(P904+L904-N904+Q904)*0.041)/0.83*(0.3295)*(0.17)-AI904*0.041,IF(AND(Y904="CONSUMO",AG904="ANEXO I",AY904=4%),(AI904-(P904+L904-N904+Q904)*0.04)/0.83*(0.5177)*(0.17)-AI904*0.04,IF(AND(Y904="CONSUMO",AG904="ANEXO II",AY904=4%),(AI904-(P904+L904-N904+Q904)*0.04)/0.83*(0.3295)*(0.17)-AI904*0.04,""))))</f>
        <v/>
      </c>
      <c r="BC904" s="51" t="str">
        <f aca="false">IF(C904="","",IF(AND(Y904="CONSUMO",AC904="SIM")*OR(AG904="-",AG904="BIT"),IF(E904&lt;&gt;"",(AI904-(P904+L904-N904+Q904)*AY904)/0.83),""))</f>
        <v/>
      </c>
      <c r="BD904" s="51" t="str">
        <f aca="false">IF(BC904="","",BC904*0.17)</f>
        <v/>
      </c>
      <c r="BE904" s="51" t="str">
        <f aca="false">IF(I904=6908,0,IF(BC904="","",BD904-((P904+L904-N904+Q904)*AY904)))</f>
        <v/>
      </c>
      <c r="BF904" s="53" t="str">
        <f aca="false">IF(B904="","",IF(OR(B904="",E904="Regime Normal"),0,(AI904-Q904)*VLOOKUP(R904,Dados!$X$98:$Y$108,2,0)))</f>
        <v/>
      </c>
      <c r="BG904" s="54" t="str">
        <f aca="false">IFERROR(VLOOKUP(I904,Dados!$AC$27:$AD$43,2,0),IF(B904="","",IF(D904&lt;&gt;"MT",IF(AND(AC904="SIM",Y904="Revenda"),"2403",IF(AND(AC904="SIM",Y904="Consumo"),"2407",IF(AND(AC904="NÃO",Y904="Revenda"),"2102",IF(AND(AC904="NÃO",Y904="Consumo"),"2556",)))),REPLACE(I904,1,1,1))))</f>
        <v/>
      </c>
    </row>
    <row r="905" customFormat="false" ht="12.8" hidden="false" customHeight="true" outlineLevel="0" collapsed="false">
      <c r="Y905" s="45"/>
      <c r="Z905" s="46" t="str">
        <f aca="false">IF(B905="","",(IFERROR(VLOOKUP(H905,Dados!A$3:B$15000,2,0),"Não Encontrado")))</f>
        <v/>
      </c>
      <c r="AA905" s="46" t="str">
        <f aca="false">IF(B905="","",(IFERROR(VLOOKUP(G905,Dados!C$3:E$15000,3,0),"Não Encontrado")))</f>
        <v/>
      </c>
      <c r="AB905" s="46" t="str">
        <f aca="false">IFERROR(IF(Z905&lt;&gt;"Não Encontrado",Z905,IF(AA905&lt;&gt;"Não Encontrado",AA905,"")),"")</f>
        <v/>
      </c>
      <c r="AC905" s="45" t="str">
        <f aca="false">IF(B905="","",IF(AB905="","NÃO","SIM"))</f>
        <v/>
      </c>
      <c r="AD905" s="45" t="str">
        <f aca="false">IFERROR(VLOOKUP(G905,Dados!$P$3:$R$500,3,0),"")</f>
        <v/>
      </c>
      <c r="AE905" s="45" t="str">
        <f aca="false">IFERROR(VLOOKUP(G905,Dados!$K$3:$L$500,2,0),"")</f>
        <v/>
      </c>
      <c r="AF905" s="45" t="str">
        <f aca="false">IFERROR(VLOOKUP(G905,Dados!$M$3:$N$500,2,0),"")</f>
        <v/>
      </c>
      <c r="AG905" s="45" t="str">
        <f aca="false">IF(F905="","",IF(AND(AD905="",AE905="",AF905=""),"-",IF(AND(AD905="BIT",AE905="",AF905=""),"BIT",IF(AND(AE905="ANEXO I",AD905="",AF905=""),"ANEXO I",IF(AND(AF905="ANEXO II",AD905="",AE905=""),"ANEXO II","Escolher")))))</f>
        <v/>
      </c>
      <c r="AH905" s="45" t="str">
        <f aca="false">IF(AG905&lt;&gt;"Pneus","",IFERROR(VLOOKUP(R905,Dados!$X$2:$Z$5,3,0)*(AI905-Q905),VLOOKUP(D905,Dados!$X$7:$Z$33,3,0)*(AI905-Q905)))</f>
        <v/>
      </c>
      <c r="AI905" s="47" t="str">
        <f aca="false">IF(B905="","",P905+Q905+O905+M905+L905-N905)</f>
        <v/>
      </c>
      <c r="AJ905" s="48" t="str">
        <f aca="false">IFERROR(IF(AND(AC905="SIM",AG905="-",Y905="REVENDA"),(AB905/1+1)*AI905,IF(AND(AC905="SIM",AG905="Pneus",Y905="REVENDA"),(AB905/1+1)*(AI905-AH905),"")),"")</f>
        <v/>
      </c>
      <c r="AK905" s="48" t="str">
        <f aca="false">IF(AJ905="","",AJ905*17%)</f>
        <v/>
      </c>
      <c r="AL905" s="48" t="str">
        <f aca="false">IFERROR(IF(AC905="NÃO","",IF(AK905="","",IF(E905="Simples Nacional",BF905,IF(T905=0.12,U905*0.5833337002,IF(T905=0,AI905*0.07,U905))))),"")</f>
        <v/>
      </c>
      <c r="AM905" s="47" t="str">
        <f aca="false">IFERROR(IF(AC905="NÃO","",IF(OR(AG905="-",AG905="Pneus"),AK905-AL905,"")),"")</f>
        <v/>
      </c>
      <c r="AN905" s="48" t="str">
        <f aca="false">IF(AND(Y905="REVENDA",AC905="SIM",AG905="BIT"),((AB905/1+1)*AI905)*0.4117,"")</f>
        <v/>
      </c>
      <c r="AO905" s="48" t="str">
        <f aca="false">IF(AN905="","",AN905*17%)</f>
        <v/>
      </c>
      <c r="AP905" s="49" t="str">
        <f aca="false">IF(AN905="","",IF(T905=0.12,(U905*0.4117)*0.4117,IF(T905=0,(AI905*0.07)*0.4117,U905*0.4117)))</f>
        <v/>
      </c>
      <c r="AQ905" s="47" t="str">
        <f aca="false">IF(AN905="","",AO905-AP905)</f>
        <v/>
      </c>
      <c r="AR905" s="50" t="str">
        <f aca="false">IFERROR(IF(AND(AC905="SIM",Y905="REVENDA",LEFT(AG905,5)="ANEXO")*OR(AE905="ANEXO I",AF905="ANEXO II"),VLOOKUP(H905,Dados!G:I,2,0),""),"INSERIR MVA")</f>
        <v/>
      </c>
      <c r="AS905" s="48" t="str">
        <f aca="false">IF(LEFT(AG905,5)="ANEXO",VLOOKUP(AG905,Dados!$X$111:$Z$112,2,0)*(AI905-Q905),"")</f>
        <v/>
      </c>
      <c r="AT905" s="48" t="str">
        <f aca="false">IFERROR(IF(AR905="","",(AI905*AR905)+AI905),"INSERIR MVA")</f>
        <v/>
      </c>
      <c r="AU905" s="48" t="str">
        <f aca="false">IF(AT905="","",IF(AY905=0.04,U905,AS905*AY905))</f>
        <v/>
      </c>
      <c r="AV905" s="47" t="str">
        <f aca="false">IFERROR(IF(AU905="","",(VLOOKUP(AG905,Dados!$X$111:$Z$112,3,0)*AT905*0.17)),"INSERIR MVA")</f>
        <v/>
      </c>
      <c r="AW905" s="47" t="str">
        <f aca="false">IFERROR(IF(AR905="","",AV905-AU905),"")</f>
        <v/>
      </c>
      <c r="AX905" s="51" t="str">
        <f aca="false">IFERROR(IF(AC905="NÃO","",IF(AM905&lt;&gt;"",AM905-W905,IF(AQ905&lt;&gt;"",AQ905-W905,IF(AW905&lt;&gt;"",AW905-W905,"")))),"")</f>
        <v/>
      </c>
      <c r="AY905" s="46" t="str">
        <f aca="false">IFERROR(IF(ISNA(VLOOKUP(R905,Dados!$X$2:$Y$5,2,0)),VLOOKUP(D905,Dados!$X$7:$Y$33,2,0),VLOOKUP(R905,Dados!$X$2:$Y$5,2,0)),"")</f>
        <v/>
      </c>
      <c r="AZ905" s="52" t="str">
        <f aca="false">IF(C905="","",IF(AND(Y905="CONSUMO",AC905="NÃO")*OR(AG905="-",AG905="BIT"),IF(E905&lt;&gt;"",(AI905-(P905+L905-N905+Q905)*AY905)/0.83),""))</f>
        <v/>
      </c>
      <c r="BA905" s="51" t="str">
        <f aca="false">IF(AZ905="","",AZ905*0.17-((P905+L905-N905+Q905)*AY905))</f>
        <v/>
      </c>
      <c r="BB905" s="51" t="str">
        <f aca="false">IF(AND(Y905="CONSUMO",AG905="ANEXO I",AY905&gt;4%),(AI905-(P905+L905-N905+Q905)*0.0514)/0.83*(0.5177)*(0.17)-AI905*0.0514,IF(AND(Y905="CONSUMO",AG905="ANEXO II",AY905&gt;4%),(AI905-(P905+L905-N905+Q905)*0.041)/0.83*(0.3295)*(0.17)-AI905*0.041,IF(AND(Y905="CONSUMO",AG905="ANEXO I",AY905=4%),(AI905-(P905+L905-N905+Q905)*0.04)/0.83*(0.5177)*(0.17)-AI905*0.04,IF(AND(Y905="CONSUMO",AG905="ANEXO II",AY905=4%),(AI905-(P905+L905-N905+Q905)*0.04)/0.83*(0.3295)*(0.17)-AI905*0.04,""))))</f>
        <v/>
      </c>
      <c r="BC905" s="51" t="str">
        <f aca="false">IF(C905="","",IF(AND(Y905="CONSUMO",AC905="SIM")*OR(AG905="-",AG905="BIT"),IF(E905&lt;&gt;"",(AI905-(P905+L905-N905+Q905)*AY905)/0.83),""))</f>
        <v/>
      </c>
      <c r="BD905" s="51" t="str">
        <f aca="false">IF(BC905="","",BC905*0.17)</f>
        <v/>
      </c>
      <c r="BE905" s="51" t="str">
        <f aca="false">IF(I905=6908,0,IF(BC905="","",BD905-((P905+L905-N905+Q905)*AY905)))</f>
        <v/>
      </c>
      <c r="BF905" s="53" t="str">
        <f aca="false">IF(B905="","",IF(OR(B905="",E905="Regime Normal"),0,(AI905-Q905)*VLOOKUP(R905,Dados!$X$98:$Y$108,2,0)))</f>
        <v/>
      </c>
      <c r="BG905" s="54" t="str">
        <f aca="false">IFERROR(VLOOKUP(I905,Dados!$AC$27:$AD$43,2,0),IF(B905="","",IF(D905&lt;&gt;"MT",IF(AND(AC905="SIM",Y905="Revenda"),"2403",IF(AND(AC905="SIM",Y905="Consumo"),"2407",IF(AND(AC905="NÃO",Y905="Revenda"),"2102",IF(AND(AC905="NÃO",Y905="Consumo"),"2556",)))),REPLACE(I905,1,1,1))))</f>
        <v/>
      </c>
    </row>
    <row r="906" customFormat="false" ht="12.8" hidden="false" customHeight="true" outlineLevel="0" collapsed="false">
      <c r="Y906" s="45"/>
      <c r="Z906" s="46" t="str">
        <f aca="false">IF(B906="","",(IFERROR(VLOOKUP(H906,Dados!A$3:B$15000,2,0),"Não Encontrado")))</f>
        <v/>
      </c>
      <c r="AA906" s="46" t="str">
        <f aca="false">IF(B906="","",(IFERROR(VLOOKUP(G906,Dados!C$3:E$15000,3,0),"Não Encontrado")))</f>
        <v/>
      </c>
      <c r="AB906" s="46" t="str">
        <f aca="false">IFERROR(IF(Z906&lt;&gt;"Não Encontrado",Z906,IF(AA906&lt;&gt;"Não Encontrado",AA906,"")),"")</f>
        <v/>
      </c>
      <c r="AC906" s="45" t="str">
        <f aca="false">IF(B906="","",IF(AB906="","NÃO","SIM"))</f>
        <v/>
      </c>
      <c r="AD906" s="45" t="str">
        <f aca="false">IFERROR(VLOOKUP(G906,Dados!$P$3:$R$500,3,0),"")</f>
        <v/>
      </c>
      <c r="AE906" s="45" t="str">
        <f aca="false">IFERROR(VLOOKUP(G906,Dados!$K$3:$L$500,2,0),"")</f>
        <v/>
      </c>
      <c r="AF906" s="45" t="str">
        <f aca="false">IFERROR(VLOOKUP(G906,Dados!$M$3:$N$500,2,0),"")</f>
        <v/>
      </c>
      <c r="AG906" s="45" t="str">
        <f aca="false">IF(F906="","",IF(AND(AD906="",AE906="",AF906=""),"-",IF(AND(AD906="BIT",AE906="",AF906=""),"BIT",IF(AND(AE906="ANEXO I",AD906="",AF906=""),"ANEXO I",IF(AND(AF906="ANEXO II",AD906="",AE906=""),"ANEXO II","Escolher")))))</f>
        <v/>
      </c>
      <c r="AH906" s="45" t="str">
        <f aca="false">IF(AG906&lt;&gt;"Pneus","",IFERROR(VLOOKUP(R906,Dados!$X$2:$Z$5,3,0)*(AI906-Q906),VLOOKUP(D906,Dados!$X$7:$Z$33,3,0)*(AI906-Q906)))</f>
        <v/>
      </c>
      <c r="AI906" s="47" t="str">
        <f aca="false">IF(B906="","",P906+Q906+O906+M906+L906-N906)</f>
        <v/>
      </c>
      <c r="AJ906" s="48" t="str">
        <f aca="false">IFERROR(IF(AND(AC906="SIM",AG906="-",Y906="REVENDA"),(AB906/1+1)*AI906,IF(AND(AC906="SIM",AG906="Pneus",Y906="REVENDA"),(AB906/1+1)*(AI906-AH906),"")),"")</f>
        <v/>
      </c>
      <c r="AK906" s="48" t="str">
        <f aca="false">IF(AJ906="","",AJ906*17%)</f>
        <v/>
      </c>
      <c r="AL906" s="48" t="str">
        <f aca="false">IFERROR(IF(AC906="NÃO","",IF(AK906="","",IF(E906="Simples Nacional",BF906,IF(T906=0.12,U906*0.5833337002,IF(T906=0,AI906*0.07,U906))))),"")</f>
        <v/>
      </c>
      <c r="AM906" s="47" t="str">
        <f aca="false">IFERROR(IF(AC906="NÃO","",IF(OR(AG906="-",AG906="Pneus"),AK906-AL906,"")),"")</f>
        <v/>
      </c>
      <c r="AN906" s="48" t="str">
        <f aca="false">IF(AND(Y906="REVENDA",AC906="SIM",AG906="BIT"),((AB906/1+1)*AI906)*0.4117,"")</f>
        <v/>
      </c>
      <c r="AO906" s="48" t="str">
        <f aca="false">IF(AN906="","",AN906*17%)</f>
        <v/>
      </c>
      <c r="AP906" s="49" t="str">
        <f aca="false">IF(AN906="","",IF(T906=0.12,(U906*0.4117)*0.4117,IF(T906=0,(AI906*0.07)*0.4117,U906*0.4117)))</f>
        <v/>
      </c>
      <c r="AQ906" s="47" t="str">
        <f aca="false">IF(AN906="","",AO906-AP906)</f>
        <v/>
      </c>
      <c r="AR906" s="50" t="str">
        <f aca="false">IFERROR(IF(AND(AC906="SIM",Y906="REVENDA",LEFT(AG906,5)="ANEXO")*OR(AE906="ANEXO I",AF906="ANEXO II"),VLOOKUP(H906,Dados!G:I,2,0),""),"INSERIR MVA")</f>
        <v/>
      </c>
      <c r="AS906" s="48" t="str">
        <f aca="false">IF(LEFT(AG906,5)="ANEXO",VLOOKUP(AG906,Dados!$X$111:$Z$112,2,0)*(AI906-Q906),"")</f>
        <v/>
      </c>
      <c r="AT906" s="48" t="str">
        <f aca="false">IFERROR(IF(AR906="","",(AI906*AR906)+AI906),"INSERIR MVA")</f>
        <v/>
      </c>
      <c r="AU906" s="48" t="str">
        <f aca="false">IF(AT906="","",IF(AY906=0.04,U906,AS906*AY906))</f>
        <v/>
      </c>
      <c r="AV906" s="47" t="str">
        <f aca="false">IFERROR(IF(AU906="","",(VLOOKUP(AG906,Dados!$X$111:$Z$112,3,0)*AT906*0.17)),"INSERIR MVA")</f>
        <v/>
      </c>
      <c r="AW906" s="47" t="str">
        <f aca="false">IFERROR(IF(AR906="","",AV906-AU906),"")</f>
        <v/>
      </c>
      <c r="AX906" s="51" t="str">
        <f aca="false">IFERROR(IF(AC906="NÃO","",IF(AM906&lt;&gt;"",AM906-W906,IF(AQ906&lt;&gt;"",AQ906-W906,IF(AW906&lt;&gt;"",AW906-W906,"")))),"")</f>
        <v/>
      </c>
      <c r="AY906" s="46" t="str">
        <f aca="false">IFERROR(IF(ISNA(VLOOKUP(R906,Dados!$X$2:$Y$5,2,0)),VLOOKUP(D906,Dados!$X$7:$Y$33,2,0),VLOOKUP(R906,Dados!$X$2:$Y$5,2,0)),"")</f>
        <v/>
      </c>
      <c r="AZ906" s="52" t="str">
        <f aca="false">IF(C906="","",IF(AND(Y906="CONSUMO",AC906="NÃO")*OR(AG906="-",AG906="BIT"),IF(E906&lt;&gt;"",(AI906-(P906+L906-N906+Q906)*AY906)/0.83),""))</f>
        <v/>
      </c>
      <c r="BA906" s="51" t="str">
        <f aca="false">IF(AZ906="","",AZ906*0.17-((P906+L906-N906+Q906)*AY906))</f>
        <v/>
      </c>
      <c r="BB906" s="51" t="str">
        <f aca="false">IF(AND(Y906="CONSUMO",AG906="ANEXO I",AY906&gt;4%),(AI906-(P906+L906-N906+Q906)*0.0514)/0.83*(0.5177)*(0.17)-AI906*0.0514,IF(AND(Y906="CONSUMO",AG906="ANEXO II",AY906&gt;4%),(AI906-(P906+L906-N906+Q906)*0.041)/0.83*(0.3295)*(0.17)-AI906*0.041,IF(AND(Y906="CONSUMO",AG906="ANEXO I",AY906=4%),(AI906-(P906+L906-N906+Q906)*0.04)/0.83*(0.5177)*(0.17)-AI906*0.04,IF(AND(Y906="CONSUMO",AG906="ANEXO II",AY906=4%),(AI906-(P906+L906-N906+Q906)*0.04)/0.83*(0.3295)*(0.17)-AI906*0.04,""))))</f>
        <v/>
      </c>
      <c r="BC906" s="51" t="str">
        <f aca="false">IF(C906="","",IF(AND(Y906="CONSUMO",AC906="SIM")*OR(AG906="-",AG906="BIT"),IF(E906&lt;&gt;"",(AI906-(P906+L906-N906+Q906)*AY906)/0.83),""))</f>
        <v/>
      </c>
      <c r="BD906" s="51" t="str">
        <f aca="false">IF(BC906="","",BC906*0.17)</f>
        <v/>
      </c>
      <c r="BE906" s="51" t="str">
        <f aca="false">IF(I906=6908,0,IF(BC906="","",BD906-((P906+L906-N906+Q906)*AY906)))</f>
        <v/>
      </c>
      <c r="BF906" s="53" t="str">
        <f aca="false">IF(B906="","",IF(OR(B906="",E906="Regime Normal"),0,(AI906-Q906)*VLOOKUP(R906,Dados!$X$98:$Y$108,2,0)))</f>
        <v/>
      </c>
      <c r="BG906" s="54" t="str">
        <f aca="false">IFERROR(VLOOKUP(I906,Dados!$AC$27:$AD$43,2,0),IF(B906="","",IF(D906&lt;&gt;"MT",IF(AND(AC906="SIM",Y906="Revenda"),"2403",IF(AND(AC906="SIM",Y906="Consumo"),"2407",IF(AND(AC906="NÃO",Y906="Revenda"),"2102",IF(AND(AC906="NÃO",Y906="Consumo"),"2556",)))),REPLACE(I906,1,1,1))))</f>
        <v/>
      </c>
    </row>
    <row r="907" customFormat="false" ht="12.8" hidden="false" customHeight="true" outlineLevel="0" collapsed="false">
      <c r="Y907" s="45"/>
      <c r="Z907" s="46" t="str">
        <f aca="false">IF(B907="","",(IFERROR(VLOOKUP(H907,Dados!A$3:B$15000,2,0),"Não Encontrado")))</f>
        <v/>
      </c>
      <c r="AA907" s="46" t="str">
        <f aca="false">IF(B907="","",(IFERROR(VLOOKUP(G907,Dados!C$3:E$15000,3,0),"Não Encontrado")))</f>
        <v/>
      </c>
      <c r="AB907" s="46" t="str">
        <f aca="false">IFERROR(IF(Z907&lt;&gt;"Não Encontrado",Z907,IF(AA907&lt;&gt;"Não Encontrado",AA907,"")),"")</f>
        <v/>
      </c>
      <c r="AC907" s="45" t="str">
        <f aca="false">IF(B907="","",IF(AB907="","NÃO","SIM"))</f>
        <v/>
      </c>
      <c r="AD907" s="45" t="str">
        <f aca="false">IFERROR(VLOOKUP(G907,Dados!$P$3:$R$500,3,0),"")</f>
        <v/>
      </c>
      <c r="AE907" s="45" t="str">
        <f aca="false">IFERROR(VLOOKUP(G907,Dados!$K$3:$L$500,2,0),"")</f>
        <v/>
      </c>
      <c r="AF907" s="45" t="str">
        <f aca="false">IFERROR(VLOOKUP(G907,Dados!$M$3:$N$500,2,0),"")</f>
        <v/>
      </c>
      <c r="AG907" s="45" t="str">
        <f aca="false">IF(F907="","",IF(AND(AD907="",AE907="",AF907=""),"-",IF(AND(AD907="BIT",AE907="",AF907=""),"BIT",IF(AND(AE907="ANEXO I",AD907="",AF907=""),"ANEXO I",IF(AND(AF907="ANEXO II",AD907="",AE907=""),"ANEXO II","Escolher")))))</f>
        <v/>
      </c>
      <c r="AH907" s="45" t="str">
        <f aca="false">IF(AG907&lt;&gt;"Pneus","",IFERROR(VLOOKUP(R907,Dados!$X$2:$Z$5,3,0)*(AI907-Q907),VLOOKUP(D907,Dados!$X$7:$Z$33,3,0)*(AI907-Q907)))</f>
        <v/>
      </c>
      <c r="AI907" s="47" t="str">
        <f aca="false">IF(B907="","",P907+Q907+O907+M907+L907-N907)</f>
        <v/>
      </c>
      <c r="AJ907" s="48" t="str">
        <f aca="false">IFERROR(IF(AND(AC907="SIM",AG907="-",Y907="REVENDA"),(AB907/1+1)*AI907,IF(AND(AC907="SIM",AG907="Pneus",Y907="REVENDA"),(AB907/1+1)*(AI907-AH907),"")),"")</f>
        <v/>
      </c>
      <c r="AK907" s="48" t="str">
        <f aca="false">IF(AJ907="","",AJ907*17%)</f>
        <v/>
      </c>
      <c r="AL907" s="48" t="str">
        <f aca="false">IFERROR(IF(AC907="NÃO","",IF(AK907="","",IF(E907="Simples Nacional",BF907,IF(T907=0.12,U907*0.5833337002,IF(T907=0,AI907*0.07,U907))))),"")</f>
        <v/>
      </c>
      <c r="AM907" s="47" t="str">
        <f aca="false">IFERROR(IF(AC907="NÃO","",IF(OR(AG907="-",AG907="Pneus"),AK907-AL907,"")),"")</f>
        <v/>
      </c>
      <c r="AN907" s="48" t="str">
        <f aca="false">IF(AND(Y907="REVENDA",AC907="SIM",AG907="BIT"),((AB907/1+1)*AI907)*0.4117,"")</f>
        <v/>
      </c>
      <c r="AO907" s="48" t="str">
        <f aca="false">IF(AN907="","",AN907*17%)</f>
        <v/>
      </c>
      <c r="AP907" s="49" t="str">
        <f aca="false">IF(AN907="","",IF(T907=0.12,(U907*0.4117)*0.4117,IF(T907=0,(AI907*0.07)*0.4117,U907*0.4117)))</f>
        <v/>
      </c>
      <c r="AQ907" s="47" t="str">
        <f aca="false">IF(AN907="","",AO907-AP907)</f>
        <v/>
      </c>
      <c r="AR907" s="50" t="str">
        <f aca="false">IFERROR(IF(AND(AC907="SIM",Y907="REVENDA",LEFT(AG907,5)="ANEXO")*OR(AE907="ANEXO I",AF907="ANEXO II"),VLOOKUP(H907,Dados!G:I,2,0),""),"INSERIR MVA")</f>
        <v/>
      </c>
      <c r="AS907" s="48" t="str">
        <f aca="false">IF(LEFT(AG907,5)="ANEXO",VLOOKUP(AG907,Dados!$X$111:$Z$112,2,0)*(AI907-Q907),"")</f>
        <v/>
      </c>
      <c r="AT907" s="48" t="str">
        <f aca="false">IFERROR(IF(AR907="","",(AI907*AR907)+AI907),"INSERIR MVA")</f>
        <v/>
      </c>
      <c r="AU907" s="48" t="str">
        <f aca="false">IF(AT907="","",IF(AY907=0.04,U907,AS907*AY907))</f>
        <v/>
      </c>
      <c r="AV907" s="47" t="str">
        <f aca="false">IFERROR(IF(AU907="","",(VLOOKUP(AG907,Dados!$X$111:$Z$112,3,0)*AT907*0.17)),"INSERIR MVA")</f>
        <v/>
      </c>
      <c r="AW907" s="47" t="str">
        <f aca="false">IFERROR(IF(AR907="","",AV907-AU907),"")</f>
        <v/>
      </c>
      <c r="AX907" s="51" t="str">
        <f aca="false">IFERROR(IF(AC907="NÃO","",IF(AM907&lt;&gt;"",AM907-W907,IF(AQ907&lt;&gt;"",AQ907-W907,IF(AW907&lt;&gt;"",AW907-W907,"")))),"")</f>
        <v/>
      </c>
      <c r="AY907" s="46" t="str">
        <f aca="false">IFERROR(IF(ISNA(VLOOKUP(R907,Dados!$X$2:$Y$5,2,0)),VLOOKUP(D907,Dados!$X$7:$Y$33,2,0),VLOOKUP(R907,Dados!$X$2:$Y$5,2,0)),"")</f>
        <v/>
      </c>
      <c r="AZ907" s="52" t="str">
        <f aca="false">IF(C907="","",IF(AND(Y907="CONSUMO",AC907="NÃO")*OR(AG907="-",AG907="BIT"),IF(E907&lt;&gt;"",(AI907-(P907+L907-N907+Q907)*AY907)/0.83),""))</f>
        <v/>
      </c>
      <c r="BA907" s="51" t="str">
        <f aca="false">IF(AZ907="","",AZ907*0.17-((P907+L907-N907+Q907)*AY907))</f>
        <v/>
      </c>
      <c r="BB907" s="51" t="str">
        <f aca="false">IF(AND(Y907="CONSUMO",AG907="ANEXO I",AY907&gt;4%),(AI907-(P907+L907-N907+Q907)*0.0514)/0.83*(0.5177)*(0.17)-AI907*0.0514,IF(AND(Y907="CONSUMO",AG907="ANEXO II",AY907&gt;4%),(AI907-(P907+L907-N907+Q907)*0.041)/0.83*(0.3295)*(0.17)-AI907*0.041,IF(AND(Y907="CONSUMO",AG907="ANEXO I",AY907=4%),(AI907-(P907+L907-N907+Q907)*0.04)/0.83*(0.5177)*(0.17)-AI907*0.04,IF(AND(Y907="CONSUMO",AG907="ANEXO II",AY907=4%),(AI907-(P907+L907-N907+Q907)*0.04)/0.83*(0.3295)*(0.17)-AI907*0.04,""))))</f>
        <v/>
      </c>
      <c r="BC907" s="51" t="str">
        <f aca="false">IF(C907="","",IF(AND(Y907="CONSUMO",AC907="SIM")*OR(AG907="-",AG907="BIT"),IF(E907&lt;&gt;"",(AI907-(P907+L907-N907+Q907)*AY907)/0.83),""))</f>
        <v/>
      </c>
      <c r="BD907" s="51" t="str">
        <f aca="false">IF(BC907="","",BC907*0.17)</f>
        <v/>
      </c>
      <c r="BE907" s="51" t="str">
        <f aca="false">IF(I907=6908,0,IF(BC907="","",BD907-((P907+L907-N907+Q907)*AY907)))</f>
        <v/>
      </c>
      <c r="BF907" s="53" t="str">
        <f aca="false">IF(B907="","",IF(OR(B907="",E907="Regime Normal"),0,(AI907-Q907)*VLOOKUP(R907,Dados!$X$98:$Y$108,2,0)))</f>
        <v/>
      </c>
      <c r="BG907" s="54" t="str">
        <f aca="false">IFERROR(VLOOKUP(I907,Dados!$AC$27:$AD$43,2,0),IF(B907="","",IF(D907&lt;&gt;"MT",IF(AND(AC907="SIM",Y907="Revenda"),"2403",IF(AND(AC907="SIM",Y907="Consumo"),"2407",IF(AND(AC907="NÃO",Y907="Revenda"),"2102",IF(AND(AC907="NÃO",Y907="Consumo"),"2556",)))),REPLACE(I907,1,1,1))))</f>
        <v/>
      </c>
    </row>
    <row r="908" customFormat="false" ht="12.8" hidden="false" customHeight="true" outlineLevel="0" collapsed="false">
      <c r="Y908" s="45"/>
      <c r="Z908" s="46" t="str">
        <f aca="false">IF(B908="","",(IFERROR(VLOOKUP(H908,Dados!A$3:B$15000,2,0),"Não Encontrado")))</f>
        <v/>
      </c>
      <c r="AA908" s="46" t="str">
        <f aca="false">IF(B908="","",(IFERROR(VLOOKUP(G908,Dados!C$3:E$15000,3,0),"Não Encontrado")))</f>
        <v/>
      </c>
      <c r="AB908" s="46" t="str">
        <f aca="false">IFERROR(IF(Z908&lt;&gt;"Não Encontrado",Z908,IF(AA908&lt;&gt;"Não Encontrado",AA908,"")),"")</f>
        <v/>
      </c>
      <c r="AC908" s="45" t="str">
        <f aca="false">IF(B908="","",IF(AB908="","NÃO","SIM"))</f>
        <v/>
      </c>
      <c r="AD908" s="45" t="str">
        <f aca="false">IFERROR(VLOOKUP(G908,Dados!$P$3:$R$500,3,0),"")</f>
        <v/>
      </c>
      <c r="AE908" s="45" t="str">
        <f aca="false">IFERROR(VLOOKUP(G908,Dados!$K$3:$L$500,2,0),"")</f>
        <v/>
      </c>
      <c r="AF908" s="45" t="str">
        <f aca="false">IFERROR(VLOOKUP(G908,Dados!$M$3:$N$500,2,0),"")</f>
        <v/>
      </c>
      <c r="AG908" s="45" t="str">
        <f aca="false">IF(F908="","",IF(AND(AD908="",AE908="",AF908=""),"-",IF(AND(AD908="BIT",AE908="",AF908=""),"BIT",IF(AND(AE908="ANEXO I",AD908="",AF908=""),"ANEXO I",IF(AND(AF908="ANEXO II",AD908="",AE908=""),"ANEXO II","Escolher")))))</f>
        <v/>
      </c>
      <c r="AH908" s="45" t="str">
        <f aca="false">IF(AG908&lt;&gt;"Pneus","",IFERROR(VLOOKUP(R908,Dados!$X$2:$Z$5,3,0)*(AI908-Q908),VLOOKUP(D908,Dados!$X$7:$Z$33,3,0)*(AI908-Q908)))</f>
        <v/>
      </c>
      <c r="AI908" s="47" t="str">
        <f aca="false">IF(B908="","",P908+Q908+O908+M908+L908-N908)</f>
        <v/>
      </c>
      <c r="AJ908" s="48" t="str">
        <f aca="false">IFERROR(IF(AND(AC908="SIM",AG908="-",Y908="REVENDA"),(AB908/1+1)*AI908,IF(AND(AC908="SIM",AG908="Pneus",Y908="REVENDA"),(AB908/1+1)*(AI908-AH908),"")),"")</f>
        <v/>
      </c>
      <c r="AK908" s="48" t="str">
        <f aca="false">IF(AJ908="","",AJ908*17%)</f>
        <v/>
      </c>
      <c r="AL908" s="48" t="str">
        <f aca="false">IFERROR(IF(AC908="NÃO","",IF(AK908="","",IF(E908="Simples Nacional",BF908,IF(T908=0.12,U908*0.5833337002,IF(T908=0,AI908*0.07,U908))))),"")</f>
        <v/>
      </c>
      <c r="AM908" s="47" t="str">
        <f aca="false">IFERROR(IF(AC908="NÃO","",IF(OR(AG908="-",AG908="Pneus"),AK908-AL908,"")),"")</f>
        <v/>
      </c>
      <c r="AN908" s="48" t="str">
        <f aca="false">IF(AND(Y908="REVENDA",AC908="SIM",AG908="BIT"),((AB908/1+1)*AI908)*0.4117,"")</f>
        <v/>
      </c>
      <c r="AO908" s="48" t="str">
        <f aca="false">IF(AN908="","",AN908*17%)</f>
        <v/>
      </c>
      <c r="AP908" s="49" t="str">
        <f aca="false">IF(AN908="","",IF(T908=0.12,(U908*0.4117)*0.4117,IF(T908=0,(AI908*0.07)*0.4117,U908*0.4117)))</f>
        <v/>
      </c>
      <c r="AQ908" s="47" t="str">
        <f aca="false">IF(AN908="","",AO908-AP908)</f>
        <v/>
      </c>
      <c r="AR908" s="50" t="str">
        <f aca="false">IFERROR(IF(AND(AC908="SIM",Y908="REVENDA",LEFT(AG908,5)="ANEXO")*OR(AE908="ANEXO I",AF908="ANEXO II"),VLOOKUP(H908,Dados!G:I,2,0),""),"INSERIR MVA")</f>
        <v/>
      </c>
      <c r="AS908" s="48" t="str">
        <f aca="false">IF(LEFT(AG908,5)="ANEXO",VLOOKUP(AG908,Dados!$X$111:$Z$112,2,0)*(AI908-Q908),"")</f>
        <v/>
      </c>
      <c r="AT908" s="48" t="str">
        <f aca="false">IFERROR(IF(AR908="","",(AI908*AR908)+AI908),"INSERIR MVA")</f>
        <v/>
      </c>
      <c r="AU908" s="48" t="str">
        <f aca="false">IF(AT908="","",IF(AY908=0.04,U908,AS908*AY908))</f>
        <v/>
      </c>
      <c r="AV908" s="47" t="str">
        <f aca="false">IFERROR(IF(AU908="","",(VLOOKUP(AG908,Dados!$X$111:$Z$112,3,0)*AT908*0.17)),"INSERIR MVA")</f>
        <v/>
      </c>
      <c r="AW908" s="47" t="str">
        <f aca="false">IFERROR(IF(AR908="","",AV908-AU908),"")</f>
        <v/>
      </c>
      <c r="AX908" s="51" t="str">
        <f aca="false">IFERROR(IF(AC908="NÃO","",IF(AM908&lt;&gt;"",AM908-W908,IF(AQ908&lt;&gt;"",AQ908-W908,IF(AW908&lt;&gt;"",AW908-W908,"")))),"")</f>
        <v/>
      </c>
      <c r="AY908" s="46" t="str">
        <f aca="false">IFERROR(IF(ISNA(VLOOKUP(R908,Dados!$X$2:$Y$5,2,0)),VLOOKUP(D908,Dados!$X$7:$Y$33,2,0),VLOOKUP(R908,Dados!$X$2:$Y$5,2,0)),"")</f>
        <v/>
      </c>
      <c r="AZ908" s="52" t="str">
        <f aca="false">IF(C908="","",IF(AND(Y908="CONSUMO",AC908="NÃO")*OR(AG908="-",AG908="BIT"),IF(E908&lt;&gt;"",(AI908-(P908+L908-N908+Q908)*AY908)/0.83),""))</f>
        <v/>
      </c>
      <c r="BA908" s="51" t="str">
        <f aca="false">IF(AZ908="","",AZ908*0.17-((P908+L908-N908+Q908)*AY908))</f>
        <v/>
      </c>
      <c r="BB908" s="51" t="str">
        <f aca="false">IF(AND(Y908="CONSUMO",AG908="ANEXO I",AY908&gt;4%),(AI908-(P908+L908-N908+Q908)*0.0514)/0.83*(0.5177)*(0.17)-AI908*0.0514,IF(AND(Y908="CONSUMO",AG908="ANEXO II",AY908&gt;4%),(AI908-(P908+L908-N908+Q908)*0.041)/0.83*(0.3295)*(0.17)-AI908*0.041,IF(AND(Y908="CONSUMO",AG908="ANEXO I",AY908=4%),(AI908-(P908+L908-N908+Q908)*0.04)/0.83*(0.5177)*(0.17)-AI908*0.04,IF(AND(Y908="CONSUMO",AG908="ANEXO II",AY908=4%),(AI908-(P908+L908-N908+Q908)*0.04)/0.83*(0.3295)*(0.17)-AI908*0.04,""))))</f>
        <v/>
      </c>
      <c r="BC908" s="51" t="str">
        <f aca="false">IF(C908="","",IF(AND(Y908="CONSUMO",AC908="SIM")*OR(AG908="-",AG908="BIT"),IF(E908&lt;&gt;"",(AI908-(P908+L908-N908+Q908)*AY908)/0.83),""))</f>
        <v/>
      </c>
      <c r="BD908" s="51" t="str">
        <f aca="false">IF(BC908="","",BC908*0.17)</f>
        <v/>
      </c>
      <c r="BE908" s="51" t="str">
        <f aca="false">IF(I908=6908,0,IF(BC908="","",BD908-((P908+L908-N908+Q908)*AY908)))</f>
        <v/>
      </c>
      <c r="BF908" s="53" t="str">
        <f aca="false">IF(B908="","",IF(OR(B908="",E908="Regime Normal"),0,(AI908-Q908)*VLOOKUP(R908,Dados!$X$98:$Y$108,2,0)))</f>
        <v/>
      </c>
      <c r="BG908" s="54" t="str">
        <f aca="false">IFERROR(VLOOKUP(I908,Dados!$AC$27:$AD$43,2,0),IF(B908="","",IF(D908&lt;&gt;"MT",IF(AND(AC908="SIM",Y908="Revenda"),"2403",IF(AND(AC908="SIM",Y908="Consumo"),"2407",IF(AND(AC908="NÃO",Y908="Revenda"),"2102",IF(AND(AC908="NÃO",Y908="Consumo"),"2556",)))),REPLACE(I908,1,1,1))))</f>
        <v/>
      </c>
    </row>
    <row r="909" customFormat="false" ht="12.8" hidden="false" customHeight="true" outlineLevel="0" collapsed="false">
      <c r="Y909" s="45"/>
      <c r="Z909" s="46" t="str">
        <f aca="false">IF(B909="","",(IFERROR(VLOOKUP(H909,Dados!A$3:B$15000,2,0),"Não Encontrado")))</f>
        <v/>
      </c>
      <c r="AA909" s="46" t="str">
        <f aca="false">IF(B909="","",(IFERROR(VLOOKUP(G909,Dados!C$3:E$15000,3,0),"Não Encontrado")))</f>
        <v/>
      </c>
      <c r="AB909" s="46" t="str">
        <f aca="false">IFERROR(IF(Z909&lt;&gt;"Não Encontrado",Z909,IF(AA909&lt;&gt;"Não Encontrado",AA909,"")),"")</f>
        <v/>
      </c>
      <c r="AC909" s="45" t="str">
        <f aca="false">IF(B909="","",IF(AB909="","NÃO","SIM"))</f>
        <v/>
      </c>
      <c r="AD909" s="45" t="str">
        <f aca="false">IFERROR(VLOOKUP(G909,Dados!$P$3:$R$500,3,0),"")</f>
        <v/>
      </c>
      <c r="AE909" s="45" t="str">
        <f aca="false">IFERROR(VLOOKUP(G909,Dados!$K$3:$L$500,2,0),"")</f>
        <v/>
      </c>
      <c r="AF909" s="45" t="str">
        <f aca="false">IFERROR(VLOOKUP(G909,Dados!$M$3:$N$500,2,0),"")</f>
        <v/>
      </c>
      <c r="AG909" s="45" t="str">
        <f aca="false">IF(F909="","",IF(AND(AD909="",AE909="",AF909=""),"-",IF(AND(AD909="BIT",AE909="",AF909=""),"BIT",IF(AND(AE909="ANEXO I",AD909="",AF909=""),"ANEXO I",IF(AND(AF909="ANEXO II",AD909="",AE909=""),"ANEXO II","Escolher")))))</f>
        <v/>
      </c>
      <c r="AH909" s="45" t="str">
        <f aca="false">IF(AG909&lt;&gt;"Pneus","",IFERROR(VLOOKUP(R909,Dados!$X$2:$Z$5,3,0)*(AI909-Q909),VLOOKUP(D909,Dados!$X$7:$Z$33,3,0)*(AI909-Q909)))</f>
        <v/>
      </c>
      <c r="AI909" s="47" t="str">
        <f aca="false">IF(B909="","",P909+Q909+O909+M909+L909-N909)</f>
        <v/>
      </c>
      <c r="AJ909" s="48" t="str">
        <f aca="false">IFERROR(IF(AND(AC909="SIM",AG909="-",Y909="REVENDA"),(AB909/1+1)*AI909,IF(AND(AC909="SIM",AG909="Pneus",Y909="REVENDA"),(AB909/1+1)*(AI909-AH909),"")),"")</f>
        <v/>
      </c>
      <c r="AK909" s="48" t="str">
        <f aca="false">IF(AJ909="","",AJ909*17%)</f>
        <v/>
      </c>
      <c r="AL909" s="48" t="str">
        <f aca="false">IFERROR(IF(AC909="NÃO","",IF(AK909="","",IF(E909="Simples Nacional",BF909,IF(T909=0.12,U909*0.5833337002,IF(T909=0,AI909*0.07,U909))))),"")</f>
        <v/>
      </c>
      <c r="AM909" s="47" t="str">
        <f aca="false">IFERROR(IF(AC909="NÃO","",IF(OR(AG909="-",AG909="Pneus"),AK909-AL909,"")),"")</f>
        <v/>
      </c>
      <c r="AN909" s="48" t="str">
        <f aca="false">IF(AND(Y909="REVENDA",AC909="SIM",AG909="BIT"),((AB909/1+1)*AI909)*0.4117,"")</f>
        <v/>
      </c>
      <c r="AO909" s="48" t="str">
        <f aca="false">IF(AN909="","",AN909*17%)</f>
        <v/>
      </c>
      <c r="AP909" s="49" t="str">
        <f aca="false">IF(AN909="","",IF(T909=0.12,(U909*0.4117)*0.4117,IF(T909=0,(AI909*0.07)*0.4117,U909*0.4117)))</f>
        <v/>
      </c>
      <c r="AQ909" s="47" t="str">
        <f aca="false">IF(AN909="","",AO909-AP909)</f>
        <v/>
      </c>
      <c r="AR909" s="50" t="str">
        <f aca="false">IFERROR(IF(AND(AC909="SIM",Y909="REVENDA",LEFT(AG909,5)="ANEXO")*OR(AE909="ANEXO I",AF909="ANEXO II"),VLOOKUP(H909,Dados!G:I,2,0),""),"INSERIR MVA")</f>
        <v/>
      </c>
      <c r="AS909" s="48" t="str">
        <f aca="false">IF(LEFT(AG909,5)="ANEXO",VLOOKUP(AG909,Dados!$X$111:$Z$112,2,0)*(AI909-Q909),"")</f>
        <v/>
      </c>
      <c r="AT909" s="48" t="str">
        <f aca="false">IFERROR(IF(AR909="","",(AI909*AR909)+AI909),"INSERIR MVA")</f>
        <v/>
      </c>
      <c r="AU909" s="48" t="str">
        <f aca="false">IF(AT909="","",IF(AY909=0.04,U909,AS909*AY909))</f>
        <v/>
      </c>
      <c r="AV909" s="47" t="str">
        <f aca="false">IFERROR(IF(AU909="","",(VLOOKUP(AG909,Dados!$X$111:$Z$112,3,0)*AT909*0.17)),"INSERIR MVA")</f>
        <v/>
      </c>
      <c r="AW909" s="47" t="str">
        <f aca="false">IFERROR(IF(AR909="","",AV909-AU909),"")</f>
        <v/>
      </c>
      <c r="AX909" s="51" t="str">
        <f aca="false">IFERROR(IF(AC909="NÃO","",IF(AM909&lt;&gt;"",AM909-W909,IF(AQ909&lt;&gt;"",AQ909-W909,IF(AW909&lt;&gt;"",AW909-W909,"")))),"")</f>
        <v/>
      </c>
      <c r="AY909" s="46" t="str">
        <f aca="false">IFERROR(IF(ISNA(VLOOKUP(R909,Dados!$X$2:$Y$5,2,0)),VLOOKUP(D909,Dados!$X$7:$Y$33,2,0),VLOOKUP(R909,Dados!$X$2:$Y$5,2,0)),"")</f>
        <v/>
      </c>
      <c r="AZ909" s="52" t="str">
        <f aca="false">IF(C909="","",IF(AND(Y909="CONSUMO",AC909="NÃO")*OR(AG909="-",AG909="BIT"),IF(E909&lt;&gt;"",(AI909-(P909+L909-N909+Q909)*AY909)/0.83),""))</f>
        <v/>
      </c>
      <c r="BA909" s="51" t="str">
        <f aca="false">IF(AZ909="","",AZ909*0.17-((P909+L909-N909+Q909)*AY909))</f>
        <v/>
      </c>
      <c r="BB909" s="51" t="str">
        <f aca="false">IF(AND(Y909="CONSUMO",AG909="ANEXO I",AY909&gt;4%),(AI909-(P909+L909-N909+Q909)*0.0514)/0.83*(0.5177)*(0.17)-AI909*0.0514,IF(AND(Y909="CONSUMO",AG909="ANEXO II",AY909&gt;4%),(AI909-(P909+L909-N909+Q909)*0.041)/0.83*(0.3295)*(0.17)-AI909*0.041,IF(AND(Y909="CONSUMO",AG909="ANEXO I",AY909=4%),(AI909-(P909+L909-N909+Q909)*0.04)/0.83*(0.5177)*(0.17)-AI909*0.04,IF(AND(Y909="CONSUMO",AG909="ANEXO II",AY909=4%),(AI909-(P909+L909-N909+Q909)*0.04)/0.83*(0.3295)*(0.17)-AI909*0.04,""))))</f>
        <v/>
      </c>
      <c r="BC909" s="51" t="str">
        <f aca="false">IF(C909="","",IF(AND(Y909="CONSUMO",AC909="SIM")*OR(AG909="-",AG909="BIT"),IF(E909&lt;&gt;"",(AI909-(P909+L909-N909+Q909)*AY909)/0.83),""))</f>
        <v/>
      </c>
      <c r="BD909" s="51" t="str">
        <f aca="false">IF(BC909="","",BC909*0.17)</f>
        <v/>
      </c>
      <c r="BE909" s="51" t="str">
        <f aca="false">IF(I909=6908,0,IF(BC909="","",BD909-((P909+L909-N909+Q909)*AY909)))</f>
        <v/>
      </c>
      <c r="BF909" s="53" t="str">
        <f aca="false">IF(B909="","",IF(OR(B909="",E909="Regime Normal"),0,(AI909-Q909)*VLOOKUP(R909,Dados!$X$98:$Y$108,2,0)))</f>
        <v/>
      </c>
      <c r="BG909" s="54" t="str">
        <f aca="false">IFERROR(VLOOKUP(I909,Dados!$AC$27:$AD$43,2,0),IF(B909="","",IF(D909&lt;&gt;"MT",IF(AND(AC909="SIM",Y909="Revenda"),"2403",IF(AND(AC909="SIM",Y909="Consumo"),"2407",IF(AND(AC909="NÃO",Y909="Revenda"),"2102",IF(AND(AC909="NÃO",Y909="Consumo"),"2556",)))),REPLACE(I909,1,1,1))))</f>
        <v/>
      </c>
    </row>
    <row r="910" customFormat="false" ht="12.8" hidden="false" customHeight="true" outlineLevel="0" collapsed="false">
      <c r="Y910" s="45"/>
      <c r="Z910" s="46" t="str">
        <f aca="false">IF(B910="","",(IFERROR(VLOOKUP(H910,Dados!A$3:B$15000,2,0),"Não Encontrado")))</f>
        <v/>
      </c>
      <c r="AA910" s="46" t="str">
        <f aca="false">IF(B910="","",(IFERROR(VLOOKUP(G910,Dados!C$3:E$15000,3,0),"Não Encontrado")))</f>
        <v/>
      </c>
      <c r="AB910" s="46" t="str">
        <f aca="false">IFERROR(IF(Z910&lt;&gt;"Não Encontrado",Z910,IF(AA910&lt;&gt;"Não Encontrado",AA910,"")),"")</f>
        <v/>
      </c>
      <c r="AC910" s="45" t="str">
        <f aca="false">IF(B910="","",IF(AB910="","NÃO","SIM"))</f>
        <v/>
      </c>
      <c r="AD910" s="45" t="str">
        <f aca="false">IFERROR(VLOOKUP(G910,Dados!$P$3:$R$500,3,0),"")</f>
        <v/>
      </c>
      <c r="AE910" s="45" t="str">
        <f aca="false">IFERROR(VLOOKUP(G910,Dados!$K$3:$L$500,2,0),"")</f>
        <v/>
      </c>
      <c r="AF910" s="45" t="str">
        <f aca="false">IFERROR(VLOOKUP(G910,Dados!$M$3:$N$500,2,0),"")</f>
        <v/>
      </c>
      <c r="AG910" s="45" t="str">
        <f aca="false">IF(F910="","",IF(AND(AD910="",AE910="",AF910=""),"-",IF(AND(AD910="BIT",AE910="",AF910=""),"BIT",IF(AND(AE910="ANEXO I",AD910="",AF910=""),"ANEXO I",IF(AND(AF910="ANEXO II",AD910="",AE910=""),"ANEXO II","Escolher")))))</f>
        <v/>
      </c>
      <c r="AH910" s="45" t="str">
        <f aca="false">IF(AG910&lt;&gt;"Pneus","",IFERROR(VLOOKUP(R910,Dados!$X$2:$Z$5,3,0)*(AI910-Q910),VLOOKUP(D910,Dados!$X$7:$Z$33,3,0)*(AI910-Q910)))</f>
        <v/>
      </c>
      <c r="AI910" s="47" t="str">
        <f aca="false">IF(B910="","",P910+Q910+O910+M910+L910-N910)</f>
        <v/>
      </c>
      <c r="AJ910" s="48" t="str">
        <f aca="false">IFERROR(IF(AND(AC910="SIM",AG910="-",Y910="REVENDA"),(AB910/1+1)*AI910,IF(AND(AC910="SIM",AG910="Pneus",Y910="REVENDA"),(AB910/1+1)*(AI910-AH910),"")),"")</f>
        <v/>
      </c>
      <c r="AK910" s="48" t="str">
        <f aca="false">IF(AJ910="","",AJ910*17%)</f>
        <v/>
      </c>
      <c r="AL910" s="48" t="str">
        <f aca="false">IFERROR(IF(AC910="NÃO","",IF(AK910="","",IF(E910="Simples Nacional",BF910,IF(T910=0.12,U910*0.5833337002,IF(T910=0,AI910*0.07,U910))))),"")</f>
        <v/>
      </c>
      <c r="AM910" s="47" t="str">
        <f aca="false">IFERROR(IF(AC910="NÃO","",IF(OR(AG910="-",AG910="Pneus"),AK910-AL910,"")),"")</f>
        <v/>
      </c>
      <c r="AN910" s="48" t="str">
        <f aca="false">IF(AND(Y910="REVENDA",AC910="SIM",AG910="BIT"),((AB910/1+1)*AI910)*0.4117,"")</f>
        <v/>
      </c>
      <c r="AO910" s="48" t="str">
        <f aca="false">IF(AN910="","",AN910*17%)</f>
        <v/>
      </c>
      <c r="AP910" s="49" t="str">
        <f aca="false">IF(AN910="","",IF(T910=0.12,(U910*0.4117)*0.4117,IF(T910=0,(AI910*0.07)*0.4117,U910*0.4117)))</f>
        <v/>
      </c>
      <c r="AQ910" s="47" t="str">
        <f aca="false">IF(AN910="","",AO910-AP910)</f>
        <v/>
      </c>
      <c r="AR910" s="50" t="str">
        <f aca="false">IFERROR(IF(AND(AC910="SIM",Y910="REVENDA",LEFT(AG910,5)="ANEXO")*OR(AE910="ANEXO I",AF910="ANEXO II"),VLOOKUP(H910,Dados!G:I,2,0),""),"INSERIR MVA")</f>
        <v/>
      </c>
      <c r="AS910" s="48" t="str">
        <f aca="false">IF(LEFT(AG910,5)="ANEXO",VLOOKUP(AG910,Dados!$X$111:$Z$112,2,0)*(AI910-Q910),"")</f>
        <v/>
      </c>
      <c r="AT910" s="48" t="str">
        <f aca="false">IFERROR(IF(AR910="","",(AI910*AR910)+AI910),"INSERIR MVA")</f>
        <v/>
      </c>
      <c r="AU910" s="48" t="str">
        <f aca="false">IF(AT910="","",IF(AY910=0.04,U910,AS910*AY910))</f>
        <v/>
      </c>
      <c r="AV910" s="47" t="str">
        <f aca="false">IFERROR(IF(AU910="","",(VLOOKUP(AG910,Dados!$X$111:$Z$112,3,0)*AT910*0.17)),"INSERIR MVA")</f>
        <v/>
      </c>
      <c r="AW910" s="47" t="str">
        <f aca="false">IFERROR(IF(AR910="","",AV910-AU910),"")</f>
        <v/>
      </c>
      <c r="AX910" s="51" t="str">
        <f aca="false">IFERROR(IF(AC910="NÃO","",IF(AM910&lt;&gt;"",AM910-W910,IF(AQ910&lt;&gt;"",AQ910-W910,IF(AW910&lt;&gt;"",AW910-W910,"")))),"")</f>
        <v/>
      </c>
      <c r="AY910" s="46" t="str">
        <f aca="false">IFERROR(IF(ISNA(VLOOKUP(R910,Dados!$X$2:$Y$5,2,0)),VLOOKUP(D910,Dados!$X$7:$Y$33,2,0),VLOOKUP(R910,Dados!$X$2:$Y$5,2,0)),"")</f>
        <v/>
      </c>
      <c r="AZ910" s="52" t="str">
        <f aca="false">IF(C910="","",IF(AND(Y910="CONSUMO",AC910="NÃO")*OR(AG910="-",AG910="BIT"),IF(E910&lt;&gt;"",(AI910-(P910+L910-N910+Q910)*AY910)/0.83),""))</f>
        <v/>
      </c>
      <c r="BA910" s="51" t="str">
        <f aca="false">IF(AZ910="","",AZ910*0.17-((P910+L910-N910+Q910)*AY910))</f>
        <v/>
      </c>
      <c r="BB910" s="51" t="str">
        <f aca="false">IF(AND(Y910="CONSUMO",AG910="ANEXO I",AY910&gt;4%),(AI910-(P910+L910-N910+Q910)*0.0514)/0.83*(0.5177)*(0.17)-AI910*0.0514,IF(AND(Y910="CONSUMO",AG910="ANEXO II",AY910&gt;4%),(AI910-(P910+L910-N910+Q910)*0.041)/0.83*(0.3295)*(0.17)-AI910*0.041,IF(AND(Y910="CONSUMO",AG910="ANEXO I",AY910=4%),(AI910-(P910+L910-N910+Q910)*0.04)/0.83*(0.5177)*(0.17)-AI910*0.04,IF(AND(Y910="CONSUMO",AG910="ANEXO II",AY910=4%),(AI910-(P910+L910-N910+Q910)*0.04)/0.83*(0.3295)*(0.17)-AI910*0.04,""))))</f>
        <v/>
      </c>
      <c r="BC910" s="51" t="str">
        <f aca="false">IF(C910="","",IF(AND(Y910="CONSUMO",AC910="SIM")*OR(AG910="-",AG910="BIT"),IF(E910&lt;&gt;"",(AI910-(P910+L910-N910+Q910)*AY910)/0.83),""))</f>
        <v/>
      </c>
      <c r="BD910" s="51" t="str">
        <f aca="false">IF(BC910="","",BC910*0.17)</f>
        <v/>
      </c>
      <c r="BE910" s="51" t="str">
        <f aca="false">IF(I910=6908,0,IF(BC910="","",BD910-((P910+L910-N910+Q910)*AY910)))</f>
        <v/>
      </c>
      <c r="BF910" s="53" t="str">
        <f aca="false">IF(B910="","",IF(OR(B910="",E910="Regime Normal"),0,(AI910-Q910)*VLOOKUP(R910,Dados!$X$98:$Y$108,2,0)))</f>
        <v/>
      </c>
      <c r="BG910" s="54" t="str">
        <f aca="false">IFERROR(VLOOKUP(I910,Dados!$AC$27:$AD$43,2,0),IF(B910="","",IF(D910&lt;&gt;"MT",IF(AND(AC910="SIM",Y910="Revenda"),"2403",IF(AND(AC910="SIM",Y910="Consumo"),"2407",IF(AND(AC910="NÃO",Y910="Revenda"),"2102",IF(AND(AC910="NÃO",Y910="Consumo"),"2556",)))),REPLACE(I910,1,1,1))))</f>
        <v/>
      </c>
    </row>
    <row r="911" customFormat="false" ht="12.8" hidden="false" customHeight="true" outlineLevel="0" collapsed="false">
      <c r="Y911" s="45"/>
      <c r="Z911" s="46" t="str">
        <f aca="false">IF(B911="","",(IFERROR(VLOOKUP(H911,Dados!A$3:B$15000,2,0),"Não Encontrado")))</f>
        <v/>
      </c>
      <c r="AA911" s="46" t="str">
        <f aca="false">IF(B911="","",(IFERROR(VLOOKUP(G911,Dados!C$3:E$15000,3,0),"Não Encontrado")))</f>
        <v/>
      </c>
      <c r="AB911" s="46" t="str">
        <f aca="false">IFERROR(IF(Z911&lt;&gt;"Não Encontrado",Z911,IF(AA911&lt;&gt;"Não Encontrado",AA911,"")),"")</f>
        <v/>
      </c>
      <c r="AC911" s="45" t="str">
        <f aca="false">IF(B911="","",IF(AB911="","NÃO","SIM"))</f>
        <v/>
      </c>
      <c r="AD911" s="45" t="str">
        <f aca="false">IFERROR(VLOOKUP(G911,Dados!$P$3:$R$500,3,0),"")</f>
        <v/>
      </c>
      <c r="AE911" s="45" t="str">
        <f aca="false">IFERROR(VLOOKUP(G911,Dados!$K$3:$L$500,2,0),"")</f>
        <v/>
      </c>
      <c r="AF911" s="45" t="str">
        <f aca="false">IFERROR(VLOOKUP(G911,Dados!$M$3:$N$500,2,0),"")</f>
        <v/>
      </c>
      <c r="AG911" s="45" t="str">
        <f aca="false">IF(F911="","",IF(AND(AD911="",AE911="",AF911=""),"-",IF(AND(AD911="BIT",AE911="",AF911=""),"BIT",IF(AND(AE911="ANEXO I",AD911="",AF911=""),"ANEXO I",IF(AND(AF911="ANEXO II",AD911="",AE911=""),"ANEXO II","Escolher")))))</f>
        <v/>
      </c>
      <c r="AH911" s="45" t="str">
        <f aca="false">IF(AG911&lt;&gt;"Pneus","",IFERROR(VLOOKUP(R911,Dados!$X$2:$Z$5,3,0)*(AI911-Q911),VLOOKUP(D911,Dados!$X$7:$Z$33,3,0)*(AI911-Q911)))</f>
        <v/>
      </c>
      <c r="AI911" s="47" t="str">
        <f aca="false">IF(B911="","",P911+Q911+O911+M911+L911-N911)</f>
        <v/>
      </c>
      <c r="AJ911" s="48" t="str">
        <f aca="false">IFERROR(IF(AND(AC911="SIM",AG911="-",Y911="REVENDA"),(AB911/1+1)*AI911,IF(AND(AC911="SIM",AG911="Pneus",Y911="REVENDA"),(AB911/1+1)*(AI911-AH911),"")),"")</f>
        <v/>
      </c>
      <c r="AK911" s="48" t="str">
        <f aca="false">IF(AJ911="","",AJ911*17%)</f>
        <v/>
      </c>
      <c r="AL911" s="48" t="str">
        <f aca="false">IFERROR(IF(AC911="NÃO","",IF(AK911="","",IF(E911="Simples Nacional",BF911,IF(T911=0.12,U911*0.5833337002,IF(T911=0,AI911*0.07,U911))))),"")</f>
        <v/>
      </c>
      <c r="AM911" s="47" t="str">
        <f aca="false">IFERROR(IF(AC911="NÃO","",IF(OR(AG911="-",AG911="Pneus"),AK911-AL911,"")),"")</f>
        <v/>
      </c>
      <c r="AN911" s="48" t="str">
        <f aca="false">IF(AND(Y911="REVENDA",AC911="SIM",AG911="BIT"),((AB911/1+1)*AI911)*0.4117,"")</f>
        <v/>
      </c>
      <c r="AO911" s="48" t="str">
        <f aca="false">IF(AN911="","",AN911*17%)</f>
        <v/>
      </c>
      <c r="AP911" s="49" t="str">
        <f aca="false">IF(AN911="","",IF(T911=0.12,(U911*0.4117)*0.4117,IF(T911=0,(AI911*0.07)*0.4117,U911*0.4117)))</f>
        <v/>
      </c>
      <c r="AQ911" s="47" t="str">
        <f aca="false">IF(AN911="","",AO911-AP911)</f>
        <v/>
      </c>
      <c r="AR911" s="50" t="str">
        <f aca="false">IFERROR(IF(AND(AC911="SIM",Y911="REVENDA",LEFT(AG911,5)="ANEXO")*OR(AE911="ANEXO I",AF911="ANEXO II"),VLOOKUP(H911,Dados!G:I,2,0),""),"INSERIR MVA")</f>
        <v/>
      </c>
      <c r="AS911" s="48" t="str">
        <f aca="false">IF(LEFT(AG911,5)="ANEXO",VLOOKUP(AG911,Dados!$X$111:$Z$112,2,0)*(AI911-Q911),"")</f>
        <v/>
      </c>
      <c r="AT911" s="48" t="str">
        <f aca="false">IFERROR(IF(AR911="","",(AI911*AR911)+AI911),"INSERIR MVA")</f>
        <v/>
      </c>
      <c r="AU911" s="48" t="str">
        <f aca="false">IF(AT911="","",IF(AY911=0.04,U911,AS911*AY911))</f>
        <v/>
      </c>
      <c r="AV911" s="47" t="str">
        <f aca="false">IFERROR(IF(AU911="","",(VLOOKUP(AG911,Dados!$X$111:$Z$112,3,0)*AT911*0.17)),"INSERIR MVA")</f>
        <v/>
      </c>
      <c r="AW911" s="47" t="str">
        <f aca="false">IFERROR(IF(AR911="","",AV911-AU911),"")</f>
        <v/>
      </c>
      <c r="AX911" s="51" t="str">
        <f aca="false">IFERROR(IF(AC911="NÃO","",IF(AM911&lt;&gt;"",AM911-W911,IF(AQ911&lt;&gt;"",AQ911-W911,IF(AW911&lt;&gt;"",AW911-W911,"")))),"")</f>
        <v/>
      </c>
      <c r="AY911" s="46" t="str">
        <f aca="false">IFERROR(IF(ISNA(VLOOKUP(R911,Dados!$X$2:$Y$5,2,0)),VLOOKUP(D911,Dados!$X$7:$Y$33,2,0),VLOOKUP(R911,Dados!$X$2:$Y$5,2,0)),"")</f>
        <v/>
      </c>
      <c r="AZ911" s="52" t="str">
        <f aca="false">IF(C911="","",IF(AND(Y911="CONSUMO",AC911="NÃO")*OR(AG911="-",AG911="BIT"),IF(E911&lt;&gt;"",(AI911-(P911+L911-N911+Q911)*AY911)/0.83),""))</f>
        <v/>
      </c>
      <c r="BA911" s="51" t="str">
        <f aca="false">IF(AZ911="","",AZ911*0.17-((P911+L911-N911+Q911)*AY911))</f>
        <v/>
      </c>
      <c r="BB911" s="51" t="str">
        <f aca="false">IF(AND(Y911="CONSUMO",AG911="ANEXO I",AY911&gt;4%),(AI911-(P911+L911-N911+Q911)*0.0514)/0.83*(0.5177)*(0.17)-AI911*0.0514,IF(AND(Y911="CONSUMO",AG911="ANEXO II",AY911&gt;4%),(AI911-(P911+L911-N911+Q911)*0.041)/0.83*(0.3295)*(0.17)-AI911*0.041,IF(AND(Y911="CONSUMO",AG911="ANEXO I",AY911=4%),(AI911-(P911+L911-N911+Q911)*0.04)/0.83*(0.5177)*(0.17)-AI911*0.04,IF(AND(Y911="CONSUMO",AG911="ANEXO II",AY911=4%),(AI911-(P911+L911-N911+Q911)*0.04)/0.83*(0.3295)*(0.17)-AI911*0.04,""))))</f>
        <v/>
      </c>
      <c r="BC911" s="51" t="str">
        <f aca="false">IF(C911="","",IF(AND(Y911="CONSUMO",AC911="SIM")*OR(AG911="-",AG911="BIT"),IF(E911&lt;&gt;"",(AI911-(P911+L911-N911+Q911)*AY911)/0.83),""))</f>
        <v/>
      </c>
      <c r="BD911" s="51" t="str">
        <f aca="false">IF(BC911="","",BC911*0.17)</f>
        <v/>
      </c>
      <c r="BE911" s="51" t="str">
        <f aca="false">IF(I911=6908,0,IF(BC911="","",BD911-((P911+L911-N911+Q911)*AY911)))</f>
        <v/>
      </c>
      <c r="BF911" s="53" t="str">
        <f aca="false">IF(B911="","",IF(OR(B911="",E911="Regime Normal"),0,(AI911-Q911)*VLOOKUP(R911,Dados!$X$98:$Y$108,2,0)))</f>
        <v/>
      </c>
      <c r="BG911" s="54" t="str">
        <f aca="false">IFERROR(VLOOKUP(I911,Dados!$AC$27:$AD$43,2,0),IF(B911="","",IF(D911&lt;&gt;"MT",IF(AND(AC911="SIM",Y911="Revenda"),"2403",IF(AND(AC911="SIM",Y911="Consumo"),"2407",IF(AND(AC911="NÃO",Y911="Revenda"),"2102",IF(AND(AC911="NÃO",Y911="Consumo"),"2556",)))),REPLACE(I911,1,1,1))))</f>
        <v/>
      </c>
    </row>
    <row r="912" customFormat="false" ht="12.8" hidden="false" customHeight="true" outlineLevel="0" collapsed="false">
      <c r="Y912" s="45"/>
      <c r="Z912" s="46" t="str">
        <f aca="false">IF(B912="","",(IFERROR(VLOOKUP(H912,Dados!A$3:B$15000,2,0),"Não Encontrado")))</f>
        <v/>
      </c>
      <c r="AA912" s="46" t="str">
        <f aca="false">IF(B912="","",(IFERROR(VLOOKUP(G912,Dados!C$3:E$15000,3,0),"Não Encontrado")))</f>
        <v/>
      </c>
      <c r="AB912" s="46" t="str">
        <f aca="false">IFERROR(IF(Z912&lt;&gt;"Não Encontrado",Z912,IF(AA912&lt;&gt;"Não Encontrado",AA912,"")),"")</f>
        <v/>
      </c>
      <c r="AC912" s="45" t="str">
        <f aca="false">IF(B912="","",IF(AB912="","NÃO","SIM"))</f>
        <v/>
      </c>
      <c r="AD912" s="45" t="str">
        <f aca="false">IFERROR(VLOOKUP(G912,Dados!$P$3:$R$500,3,0),"")</f>
        <v/>
      </c>
      <c r="AE912" s="45" t="str">
        <f aca="false">IFERROR(VLOOKUP(G912,Dados!$K$3:$L$500,2,0),"")</f>
        <v/>
      </c>
      <c r="AF912" s="45" t="str">
        <f aca="false">IFERROR(VLOOKUP(G912,Dados!$M$3:$N$500,2,0),"")</f>
        <v/>
      </c>
      <c r="AG912" s="45" t="str">
        <f aca="false">IF(F912="","",IF(AND(AD912="",AE912="",AF912=""),"-",IF(AND(AD912="BIT",AE912="",AF912=""),"BIT",IF(AND(AE912="ANEXO I",AD912="",AF912=""),"ANEXO I",IF(AND(AF912="ANEXO II",AD912="",AE912=""),"ANEXO II","Escolher")))))</f>
        <v/>
      </c>
      <c r="AH912" s="45" t="str">
        <f aca="false">IF(AG912&lt;&gt;"Pneus","",IFERROR(VLOOKUP(R912,Dados!$X$2:$Z$5,3,0)*(AI912-Q912),VLOOKUP(D912,Dados!$X$7:$Z$33,3,0)*(AI912-Q912)))</f>
        <v/>
      </c>
      <c r="AI912" s="47" t="str">
        <f aca="false">IF(B912="","",P912+Q912+O912+M912+L912-N912)</f>
        <v/>
      </c>
      <c r="AJ912" s="48" t="str">
        <f aca="false">IFERROR(IF(AND(AC912="SIM",AG912="-",Y912="REVENDA"),(AB912/1+1)*AI912,IF(AND(AC912="SIM",AG912="Pneus",Y912="REVENDA"),(AB912/1+1)*(AI912-AH912),"")),"")</f>
        <v/>
      </c>
      <c r="AK912" s="48" t="str">
        <f aca="false">IF(AJ912="","",AJ912*17%)</f>
        <v/>
      </c>
      <c r="AL912" s="48" t="str">
        <f aca="false">IFERROR(IF(AC912="NÃO","",IF(AK912="","",IF(E912="Simples Nacional",BF912,IF(T912=0.12,U912*0.5833337002,IF(T912=0,AI912*0.07,U912))))),"")</f>
        <v/>
      </c>
      <c r="AM912" s="47" t="str">
        <f aca="false">IFERROR(IF(AC912="NÃO","",IF(OR(AG912="-",AG912="Pneus"),AK912-AL912,"")),"")</f>
        <v/>
      </c>
      <c r="AN912" s="48" t="str">
        <f aca="false">IF(AND(Y912="REVENDA",AC912="SIM",AG912="BIT"),((AB912/1+1)*AI912)*0.4117,"")</f>
        <v/>
      </c>
      <c r="AO912" s="48" t="str">
        <f aca="false">IF(AN912="","",AN912*17%)</f>
        <v/>
      </c>
      <c r="AP912" s="49" t="str">
        <f aca="false">IF(AN912="","",IF(T912=0.12,(U912*0.4117)*0.4117,IF(T912=0,(AI912*0.07)*0.4117,U912*0.4117)))</f>
        <v/>
      </c>
      <c r="AQ912" s="47" t="str">
        <f aca="false">IF(AN912="","",AO912-AP912)</f>
        <v/>
      </c>
      <c r="AR912" s="50" t="str">
        <f aca="false">IFERROR(IF(AND(AC912="SIM",Y912="REVENDA",LEFT(AG912,5)="ANEXO")*OR(AE912="ANEXO I",AF912="ANEXO II"),VLOOKUP(H912,Dados!G:I,2,0),""),"INSERIR MVA")</f>
        <v/>
      </c>
      <c r="AS912" s="48" t="str">
        <f aca="false">IF(LEFT(AG912,5)="ANEXO",VLOOKUP(AG912,Dados!$X$111:$Z$112,2,0)*(AI912-Q912),"")</f>
        <v/>
      </c>
      <c r="AT912" s="48" t="str">
        <f aca="false">IFERROR(IF(AR912="","",(AI912*AR912)+AI912),"INSERIR MVA")</f>
        <v/>
      </c>
      <c r="AU912" s="48" t="str">
        <f aca="false">IF(AT912="","",IF(AY912=0.04,U912,AS912*AY912))</f>
        <v/>
      </c>
      <c r="AV912" s="47" t="str">
        <f aca="false">IFERROR(IF(AU912="","",(VLOOKUP(AG912,Dados!$X$111:$Z$112,3,0)*AT912*0.17)),"INSERIR MVA")</f>
        <v/>
      </c>
      <c r="AW912" s="47" t="str">
        <f aca="false">IFERROR(IF(AR912="","",AV912-AU912),"")</f>
        <v/>
      </c>
      <c r="AX912" s="51" t="str">
        <f aca="false">IFERROR(IF(AC912="NÃO","",IF(AM912&lt;&gt;"",AM912-W912,IF(AQ912&lt;&gt;"",AQ912-W912,IF(AW912&lt;&gt;"",AW912-W912,"")))),"")</f>
        <v/>
      </c>
      <c r="AY912" s="46" t="str">
        <f aca="false">IFERROR(IF(ISNA(VLOOKUP(R912,Dados!$X$2:$Y$5,2,0)),VLOOKUP(D912,Dados!$X$7:$Y$33,2,0),VLOOKUP(R912,Dados!$X$2:$Y$5,2,0)),"")</f>
        <v/>
      </c>
      <c r="AZ912" s="52" t="str">
        <f aca="false">IF(C912="","",IF(AND(Y912="CONSUMO",AC912="NÃO")*OR(AG912="-",AG912="BIT"),IF(E912&lt;&gt;"",(AI912-(P912+L912-N912+Q912)*AY912)/0.83),""))</f>
        <v/>
      </c>
      <c r="BA912" s="51" t="str">
        <f aca="false">IF(AZ912="","",AZ912*0.17-((P912+L912-N912+Q912)*AY912))</f>
        <v/>
      </c>
      <c r="BB912" s="51" t="str">
        <f aca="false">IF(AND(Y912="CONSUMO",AG912="ANEXO I",AY912&gt;4%),(AI912-(P912+L912-N912+Q912)*0.0514)/0.83*(0.5177)*(0.17)-AI912*0.0514,IF(AND(Y912="CONSUMO",AG912="ANEXO II",AY912&gt;4%),(AI912-(P912+L912-N912+Q912)*0.041)/0.83*(0.3295)*(0.17)-AI912*0.041,IF(AND(Y912="CONSUMO",AG912="ANEXO I",AY912=4%),(AI912-(P912+L912-N912+Q912)*0.04)/0.83*(0.5177)*(0.17)-AI912*0.04,IF(AND(Y912="CONSUMO",AG912="ANEXO II",AY912=4%),(AI912-(P912+L912-N912+Q912)*0.04)/0.83*(0.3295)*(0.17)-AI912*0.04,""))))</f>
        <v/>
      </c>
      <c r="BC912" s="51" t="str">
        <f aca="false">IF(C912="","",IF(AND(Y912="CONSUMO",AC912="SIM")*OR(AG912="-",AG912="BIT"),IF(E912&lt;&gt;"",(AI912-(P912+L912-N912+Q912)*AY912)/0.83),""))</f>
        <v/>
      </c>
      <c r="BD912" s="51" t="str">
        <f aca="false">IF(BC912="","",BC912*0.17)</f>
        <v/>
      </c>
      <c r="BE912" s="51" t="str">
        <f aca="false">IF(I912=6908,0,IF(BC912="","",BD912-((P912+L912-N912+Q912)*AY912)))</f>
        <v/>
      </c>
      <c r="BF912" s="53" t="str">
        <f aca="false">IF(B912="","",IF(OR(B912="",E912="Regime Normal"),0,(AI912-Q912)*VLOOKUP(R912,Dados!$X$98:$Y$108,2,0)))</f>
        <v/>
      </c>
      <c r="BG912" s="54" t="str">
        <f aca="false">IFERROR(VLOOKUP(I912,Dados!$AC$27:$AD$43,2,0),IF(B912="","",IF(D912&lt;&gt;"MT",IF(AND(AC912="SIM",Y912="Revenda"),"2403",IF(AND(AC912="SIM",Y912="Consumo"),"2407",IF(AND(AC912="NÃO",Y912="Revenda"),"2102",IF(AND(AC912="NÃO",Y912="Consumo"),"2556",)))),REPLACE(I912,1,1,1))))</f>
        <v/>
      </c>
    </row>
    <row r="913" customFormat="false" ht="12.8" hidden="false" customHeight="true" outlineLevel="0" collapsed="false">
      <c r="Y913" s="45"/>
      <c r="Z913" s="46" t="str">
        <f aca="false">IF(B913="","",(IFERROR(VLOOKUP(H913,Dados!A$3:B$15000,2,0),"Não Encontrado")))</f>
        <v/>
      </c>
      <c r="AA913" s="46" t="str">
        <f aca="false">IF(B913="","",(IFERROR(VLOOKUP(G913,Dados!C$3:E$15000,3,0),"Não Encontrado")))</f>
        <v/>
      </c>
      <c r="AB913" s="46" t="str">
        <f aca="false">IFERROR(IF(Z913&lt;&gt;"Não Encontrado",Z913,IF(AA913&lt;&gt;"Não Encontrado",AA913,"")),"")</f>
        <v/>
      </c>
      <c r="AC913" s="45" t="str">
        <f aca="false">IF(B913="","",IF(AB913="","NÃO","SIM"))</f>
        <v/>
      </c>
      <c r="AD913" s="45" t="str">
        <f aca="false">IFERROR(VLOOKUP(G913,Dados!$P$3:$R$500,3,0),"")</f>
        <v/>
      </c>
      <c r="AE913" s="45" t="str">
        <f aca="false">IFERROR(VLOOKUP(G913,Dados!$K$3:$L$500,2,0),"")</f>
        <v/>
      </c>
      <c r="AF913" s="45" t="str">
        <f aca="false">IFERROR(VLOOKUP(G913,Dados!$M$3:$N$500,2,0),"")</f>
        <v/>
      </c>
      <c r="AG913" s="45" t="str">
        <f aca="false">IF(F913="","",IF(AND(AD913="",AE913="",AF913=""),"-",IF(AND(AD913="BIT",AE913="",AF913=""),"BIT",IF(AND(AE913="ANEXO I",AD913="",AF913=""),"ANEXO I",IF(AND(AF913="ANEXO II",AD913="",AE913=""),"ANEXO II","Escolher")))))</f>
        <v/>
      </c>
      <c r="AH913" s="45" t="str">
        <f aca="false">IF(AG913&lt;&gt;"Pneus","",IFERROR(VLOOKUP(R913,Dados!$X$2:$Z$5,3,0)*(AI913-Q913),VLOOKUP(D913,Dados!$X$7:$Z$33,3,0)*(AI913-Q913)))</f>
        <v/>
      </c>
      <c r="AI913" s="47" t="str">
        <f aca="false">IF(B913="","",P913+Q913+O913+M913+L913-N913)</f>
        <v/>
      </c>
      <c r="AJ913" s="48" t="str">
        <f aca="false">IFERROR(IF(AND(AC913="SIM",AG913="-",Y913="REVENDA"),(AB913/1+1)*AI913,IF(AND(AC913="SIM",AG913="Pneus",Y913="REVENDA"),(AB913/1+1)*(AI913-AH913),"")),"")</f>
        <v/>
      </c>
      <c r="AK913" s="48" t="str">
        <f aca="false">IF(AJ913="","",AJ913*17%)</f>
        <v/>
      </c>
      <c r="AL913" s="48" t="str">
        <f aca="false">IFERROR(IF(AC913="NÃO","",IF(AK913="","",IF(E913="Simples Nacional",BF913,IF(T913=0.12,U913*0.5833337002,IF(T913=0,AI913*0.07,U913))))),"")</f>
        <v/>
      </c>
      <c r="AM913" s="47" t="str">
        <f aca="false">IFERROR(IF(AC913="NÃO","",IF(OR(AG913="-",AG913="Pneus"),AK913-AL913,"")),"")</f>
        <v/>
      </c>
      <c r="AN913" s="48" t="str">
        <f aca="false">IF(AND(Y913="REVENDA",AC913="SIM",AG913="BIT"),((AB913/1+1)*AI913)*0.4117,"")</f>
        <v/>
      </c>
      <c r="AO913" s="48" t="str">
        <f aca="false">IF(AN913="","",AN913*17%)</f>
        <v/>
      </c>
      <c r="AP913" s="49" t="str">
        <f aca="false">IF(AN913="","",IF(T913=0.12,(U913*0.4117)*0.4117,IF(T913=0,(AI913*0.07)*0.4117,U913*0.4117)))</f>
        <v/>
      </c>
      <c r="AQ913" s="47" t="str">
        <f aca="false">IF(AN913="","",AO913-AP913)</f>
        <v/>
      </c>
      <c r="AR913" s="50" t="str">
        <f aca="false">IFERROR(IF(AND(AC913="SIM",Y913="REVENDA",LEFT(AG913,5)="ANEXO")*OR(AE913="ANEXO I",AF913="ANEXO II"),VLOOKUP(H913,Dados!G:I,2,0),""),"INSERIR MVA")</f>
        <v/>
      </c>
      <c r="AS913" s="48" t="str">
        <f aca="false">IF(LEFT(AG913,5)="ANEXO",VLOOKUP(AG913,Dados!$X$111:$Z$112,2,0)*(AI913-Q913),"")</f>
        <v/>
      </c>
      <c r="AT913" s="48" t="str">
        <f aca="false">IFERROR(IF(AR913="","",(AI913*AR913)+AI913),"INSERIR MVA")</f>
        <v/>
      </c>
      <c r="AU913" s="48" t="str">
        <f aca="false">IF(AT913="","",IF(AY913=0.04,U913,AS913*AY913))</f>
        <v/>
      </c>
      <c r="AV913" s="47" t="str">
        <f aca="false">IFERROR(IF(AU913="","",(VLOOKUP(AG913,Dados!$X$111:$Z$112,3,0)*AT913*0.17)),"INSERIR MVA")</f>
        <v/>
      </c>
      <c r="AW913" s="47" t="str">
        <f aca="false">IFERROR(IF(AR913="","",AV913-AU913),"")</f>
        <v/>
      </c>
      <c r="AX913" s="51" t="str">
        <f aca="false">IFERROR(IF(AC913="NÃO","",IF(AM913&lt;&gt;"",AM913-W913,IF(AQ913&lt;&gt;"",AQ913-W913,IF(AW913&lt;&gt;"",AW913-W913,"")))),"")</f>
        <v/>
      </c>
      <c r="AY913" s="46" t="str">
        <f aca="false">IFERROR(IF(ISNA(VLOOKUP(R913,Dados!$X$2:$Y$5,2,0)),VLOOKUP(D913,Dados!$X$7:$Y$33,2,0),VLOOKUP(R913,Dados!$X$2:$Y$5,2,0)),"")</f>
        <v/>
      </c>
      <c r="AZ913" s="52" t="str">
        <f aca="false">IF(C913="","",IF(AND(Y913="CONSUMO",AC913="NÃO")*OR(AG913="-",AG913="BIT"),IF(E913&lt;&gt;"",(AI913-(P913+L913-N913+Q913)*AY913)/0.83),""))</f>
        <v/>
      </c>
      <c r="BA913" s="51" t="str">
        <f aca="false">IF(AZ913="","",AZ913*0.17-((P913+L913-N913+Q913)*AY913))</f>
        <v/>
      </c>
      <c r="BB913" s="51" t="str">
        <f aca="false">IF(AND(Y913="CONSUMO",AG913="ANEXO I",AY913&gt;4%),(AI913-(P913+L913-N913+Q913)*0.0514)/0.83*(0.5177)*(0.17)-AI913*0.0514,IF(AND(Y913="CONSUMO",AG913="ANEXO II",AY913&gt;4%),(AI913-(P913+L913-N913+Q913)*0.041)/0.83*(0.3295)*(0.17)-AI913*0.041,IF(AND(Y913="CONSUMO",AG913="ANEXO I",AY913=4%),(AI913-(P913+L913-N913+Q913)*0.04)/0.83*(0.5177)*(0.17)-AI913*0.04,IF(AND(Y913="CONSUMO",AG913="ANEXO II",AY913=4%),(AI913-(P913+L913-N913+Q913)*0.04)/0.83*(0.3295)*(0.17)-AI913*0.04,""))))</f>
        <v/>
      </c>
      <c r="BC913" s="51" t="str">
        <f aca="false">IF(C913="","",IF(AND(Y913="CONSUMO",AC913="SIM")*OR(AG913="-",AG913="BIT"),IF(E913&lt;&gt;"",(AI913-(P913+L913-N913+Q913)*AY913)/0.83),""))</f>
        <v/>
      </c>
      <c r="BD913" s="51" t="str">
        <f aca="false">IF(BC913="","",BC913*0.17)</f>
        <v/>
      </c>
      <c r="BE913" s="51" t="str">
        <f aca="false">IF(I913=6908,0,IF(BC913="","",BD913-((P913+L913-N913+Q913)*AY913)))</f>
        <v/>
      </c>
      <c r="BF913" s="53" t="str">
        <f aca="false">IF(B913="","",IF(OR(B913="",E913="Regime Normal"),0,(AI913-Q913)*VLOOKUP(R913,Dados!$X$98:$Y$108,2,0)))</f>
        <v/>
      </c>
      <c r="BG913" s="54" t="str">
        <f aca="false">IFERROR(VLOOKUP(I913,Dados!$AC$27:$AD$43,2,0),IF(B913="","",IF(D913&lt;&gt;"MT",IF(AND(AC913="SIM",Y913="Revenda"),"2403",IF(AND(AC913="SIM",Y913="Consumo"),"2407",IF(AND(AC913="NÃO",Y913="Revenda"),"2102",IF(AND(AC913="NÃO",Y913="Consumo"),"2556",)))),REPLACE(I913,1,1,1))))</f>
        <v/>
      </c>
    </row>
    <row r="914" customFormat="false" ht="12.8" hidden="false" customHeight="true" outlineLevel="0" collapsed="false">
      <c r="Y914" s="45"/>
      <c r="Z914" s="46" t="str">
        <f aca="false">IF(B914="","",(IFERROR(VLOOKUP(H914,Dados!A$3:B$15000,2,0),"Não Encontrado")))</f>
        <v/>
      </c>
      <c r="AA914" s="46" t="str">
        <f aca="false">IF(B914="","",(IFERROR(VLOOKUP(G914,Dados!C$3:E$15000,3,0),"Não Encontrado")))</f>
        <v/>
      </c>
      <c r="AB914" s="46" t="str">
        <f aca="false">IFERROR(IF(Z914&lt;&gt;"Não Encontrado",Z914,IF(AA914&lt;&gt;"Não Encontrado",AA914,"")),"")</f>
        <v/>
      </c>
      <c r="AC914" s="45" t="str">
        <f aca="false">IF(B914="","",IF(AB914="","NÃO","SIM"))</f>
        <v/>
      </c>
      <c r="AD914" s="45" t="str">
        <f aca="false">IFERROR(VLOOKUP(G914,Dados!$P$3:$R$500,3,0),"")</f>
        <v/>
      </c>
      <c r="AE914" s="45" t="str">
        <f aca="false">IFERROR(VLOOKUP(G914,Dados!$K$3:$L$500,2,0),"")</f>
        <v/>
      </c>
      <c r="AF914" s="45" t="str">
        <f aca="false">IFERROR(VLOOKUP(G914,Dados!$M$3:$N$500,2,0),"")</f>
        <v/>
      </c>
      <c r="AG914" s="45" t="str">
        <f aca="false">IF(F914="","",IF(AND(AD914="",AE914="",AF914=""),"-",IF(AND(AD914="BIT",AE914="",AF914=""),"BIT",IF(AND(AE914="ANEXO I",AD914="",AF914=""),"ANEXO I",IF(AND(AF914="ANEXO II",AD914="",AE914=""),"ANEXO II","Escolher")))))</f>
        <v/>
      </c>
      <c r="AH914" s="45" t="str">
        <f aca="false">IF(AG914&lt;&gt;"Pneus","",IFERROR(VLOOKUP(R914,Dados!$X$2:$Z$5,3,0)*(AI914-Q914),VLOOKUP(D914,Dados!$X$7:$Z$33,3,0)*(AI914-Q914)))</f>
        <v/>
      </c>
      <c r="AI914" s="47" t="str">
        <f aca="false">IF(B914="","",P914+Q914+O914+M914+L914-N914)</f>
        <v/>
      </c>
      <c r="AJ914" s="48" t="str">
        <f aca="false">IFERROR(IF(AND(AC914="SIM",AG914="-",Y914="REVENDA"),(AB914/1+1)*AI914,IF(AND(AC914="SIM",AG914="Pneus",Y914="REVENDA"),(AB914/1+1)*(AI914-AH914),"")),"")</f>
        <v/>
      </c>
      <c r="AK914" s="48" t="str">
        <f aca="false">IF(AJ914="","",AJ914*17%)</f>
        <v/>
      </c>
      <c r="AL914" s="48" t="str">
        <f aca="false">IFERROR(IF(AC914="NÃO","",IF(AK914="","",IF(E914="Simples Nacional",BF914,IF(T914=0.12,U914*0.5833337002,IF(T914=0,AI914*0.07,U914))))),"")</f>
        <v/>
      </c>
      <c r="AM914" s="47" t="str">
        <f aca="false">IFERROR(IF(AC914="NÃO","",IF(OR(AG914="-",AG914="Pneus"),AK914-AL914,"")),"")</f>
        <v/>
      </c>
      <c r="AN914" s="48" t="str">
        <f aca="false">IF(AND(Y914="REVENDA",AC914="SIM",AG914="BIT"),((AB914/1+1)*AI914)*0.4117,"")</f>
        <v/>
      </c>
      <c r="AO914" s="48" t="str">
        <f aca="false">IF(AN914="","",AN914*17%)</f>
        <v/>
      </c>
      <c r="AP914" s="49" t="str">
        <f aca="false">IF(AN914="","",IF(T914=0.12,(U914*0.4117)*0.4117,IF(T914=0,(AI914*0.07)*0.4117,U914*0.4117)))</f>
        <v/>
      </c>
      <c r="AQ914" s="47" t="str">
        <f aca="false">IF(AN914="","",AO914-AP914)</f>
        <v/>
      </c>
      <c r="AR914" s="50" t="str">
        <f aca="false">IFERROR(IF(AND(AC914="SIM",Y914="REVENDA",LEFT(AG914,5)="ANEXO")*OR(AE914="ANEXO I",AF914="ANEXO II"),VLOOKUP(H914,Dados!G:I,2,0),""),"INSERIR MVA")</f>
        <v/>
      </c>
      <c r="AS914" s="48" t="str">
        <f aca="false">IF(LEFT(AG914,5)="ANEXO",VLOOKUP(AG914,Dados!$X$111:$Z$112,2,0)*(AI914-Q914),"")</f>
        <v/>
      </c>
      <c r="AT914" s="48" t="str">
        <f aca="false">IFERROR(IF(AR914="","",(AI914*AR914)+AI914),"INSERIR MVA")</f>
        <v/>
      </c>
      <c r="AU914" s="48" t="str">
        <f aca="false">IF(AT914="","",IF(AY914=0.04,U914,AS914*AY914))</f>
        <v/>
      </c>
      <c r="AV914" s="47" t="str">
        <f aca="false">IFERROR(IF(AU914="","",(VLOOKUP(AG914,Dados!$X$111:$Z$112,3,0)*AT914*0.17)),"INSERIR MVA")</f>
        <v/>
      </c>
      <c r="AW914" s="47" t="str">
        <f aca="false">IFERROR(IF(AR914="","",AV914-AU914),"")</f>
        <v/>
      </c>
      <c r="AX914" s="51" t="str">
        <f aca="false">IFERROR(IF(AC914="NÃO","",IF(AM914&lt;&gt;"",AM914-W914,IF(AQ914&lt;&gt;"",AQ914-W914,IF(AW914&lt;&gt;"",AW914-W914,"")))),"")</f>
        <v/>
      </c>
      <c r="AY914" s="46" t="str">
        <f aca="false">IFERROR(IF(ISNA(VLOOKUP(R914,Dados!$X$2:$Y$5,2,0)),VLOOKUP(D914,Dados!$X$7:$Y$33,2,0),VLOOKUP(R914,Dados!$X$2:$Y$5,2,0)),"")</f>
        <v/>
      </c>
      <c r="AZ914" s="52" t="str">
        <f aca="false">IF(C914="","",IF(AND(Y914="CONSUMO",AC914="NÃO")*OR(AG914="-",AG914="BIT"),IF(E914&lt;&gt;"",(AI914-(P914+L914-N914+Q914)*AY914)/0.83),""))</f>
        <v/>
      </c>
      <c r="BA914" s="51" t="str">
        <f aca="false">IF(AZ914="","",AZ914*0.17-((P914+L914-N914+Q914)*AY914))</f>
        <v/>
      </c>
      <c r="BB914" s="51" t="str">
        <f aca="false">IF(AND(Y914="CONSUMO",AG914="ANEXO I",AY914&gt;4%),(AI914-(P914+L914-N914+Q914)*0.0514)/0.83*(0.5177)*(0.17)-AI914*0.0514,IF(AND(Y914="CONSUMO",AG914="ANEXO II",AY914&gt;4%),(AI914-(P914+L914-N914+Q914)*0.041)/0.83*(0.3295)*(0.17)-AI914*0.041,IF(AND(Y914="CONSUMO",AG914="ANEXO I",AY914=4%),(AI914-(P914+L914-N914+Q914)*0.04)/0.83*(0.5177)*(0.17)-AI914*0.04,IF(AND(Y914="CONSUMO",AG914="ANEXO II",AY914=4%),(AI914-(P914+L914-N914+Q914)*0.04)/0.83*(0.3295)*(0.17)-AI914*0.04,""))))</f>
        <v/>
      </c>
      <c r="BC914" s="51" t="str">
        <f aca="false">IF(C914="","",IF(AND(Y914="CONSUMO",AC914="SIM")*OR(AG914="-",AG914="BIT"),IF(E914&lt;&gt;"",(AI914-(P914+L914-N914+Q914)*AY914)/0.83),""))</f>
        <v/>
      </c>
      <c r="BD914" s="51" t="str">
        <f aca="false">IF(BC914="","",BC914*0.17)</f>
        <v/>
      </c>
      <c r="BE914" s="51" t="str">
        <f aca="false">IF(I914=6908,0,IF(BC914="","",BD914-((P914+L914-N914+Q914)*AY914)))</f>
        <v/>
      </c>
      <c r="BF914" s="53" t="str">
        <f aca="false">IF(B914="","",IF(OR(B914="",E914="Regime Normal"),0,(AI914-Q914)*VLOOKUP(R914,Dados!$X$98:$Y$108,2,0)))</f>
        <v/>
      </c>
      <c r="BG914" s="54" t="str">
        <f aca="false">IFERROR(VLOOKUP(I914,Dados!$AC$27:$AD$43,2,0),IF(B914="","",IF(D914&lt;&gt;"MT",IF(AND(AC914="SIM",Y914="Revenda"),"2403",IF(AND(AC914="SIM",Y914="Consumo"),"2407",IF(AND(AC914="NÃO",Y914="Revenda"),"2102",IF(AND(AC914="NÃO",Y914="Consumo"),"2556",)))),REPLACE(I914,1,1,1))))</f>
        <v/>
      </c>
    </row>
    <row r="915" customFormat="false" ht="12.8" hidden="false" customHeight="true" outlineLevel="0" collapsed="false">
      <c r="Y915" s="45"/>
      <c r="Z915" s="46" t="str">
        <f aca="false">IF(B915="","",(IFERROR(VLOOKUP(H915,Dados!A$3:B$15000,2,0),"Não Encontrado")))</f>
        <v/>
      </c>
      <c r="AA915" s="46" t="str">
        <f aca="false">IF(B915="","",(IFERROR(VLOOKUP(G915,Dados!C$3:E$15000,3,0),"Não Encontrado")))</f>
        <v/>
      </c>
      <c r="AB915" s="46" t="str">
        <f aca="false">IFERROR(IF(Z915&lt;&gt;"Não Encontrado",Z915,IF(AA915&lt;&gt;"Não Encontrado",AA915,"")),"")</f>
        <v/>
      </c>
      <c r="AC915" s="45" t="str">
        <f aca="false">IF(B915="","",IF(AB915="","NÃO","SIM"))</f>
        <v/>
      </c>
      <c r="AD915" s="45" t="str">
        <f aca="false">IFERROR(VLOOKUP(G915,Dados!$P$3:$R$500,3,0),"")</f>
        <v/>
      </c>
      <c r="AE915" s="45" t="str">
        <f aca="false">IFERROR(VLOOKUP(G915,Dados!$K$3:$L$500,2,0),"")</f>
        <v/>
      </c>
      <c r="AF915" s="45" t="str">
        <f aca="false">IFERROR(VLOOKUP(G915,Dados!$M$3:$N$500,2,0),"")</f>
        <v/>
      </c>
      <c r="AG915" s="45" t="str">
        <f aca="false">IF(F915="","",IF(AND(AD915="",AE915="",AF915=""),"-",IF(AND(AD915="BIT",AE915="",AF915=""),"BIT",IF(AND(AE915="ANEXO I",AD915="",AF915=""),"ANEXO I",IF(AND(AF915="ANEXO II",AD915="",AE915=""),"ANEXO II","Escolher")))))</f>
        <v/>
      </c>
      <c r="AH915" s="45" t="str">
        <f aca="false">IF(AG915&lt;&gt;"Pneus","",IFERROR(VLOOKUP(R915,Dados!$X$2:$Z$5,3,0)*(AI915-Q915),VLOOKUP(D915,Dados!$X$7:$Z$33,3,0)*(AI915-Q915)))</f>
        <v/>
      </c>
      <c r="AI915" s="47" t="str">
        <f aca="false">IF(B915="","",P915+Q915+O915+M915+L915-N915)</f>
        <v/>
      </c>
      <c r="AJ915" s="48" t="str">
        <f aca="false">IFERROR(IF(AND(AC915="SIM",AG915="-",Y915="REVENDA"),(AB915/1+1)*AI915,IF(AND(AC915="SIM",AG915="Pneus",Y915="REVENDA"),(AB915/1+1)*(AI915-AH915),"")),"")</f>
        <v/>
      </c>
      <c r="AK915" s="48" t="str">
        <f aca="false">IF(AJ915="","",AJ915*17%)</f>
        <v/>
      </c>
      <c r="AL915" s="48" t="str">
        <f aca="false">IFERROR(IF(AC915="NÃO","",IF(AK915="","",IF(E915="Simples Nacional",BF915,IF(T915=0.12,U915*0.5833337002,IF(T915=0,AI915*0.07,U915))))),"")</f>
        <v/>
      </c>
      <c r="AM915" s="47" t="str">
        <f aca="false">IFERROR(IF(AC915="NÃO","",IF(OR(AG915="-",AG915="Pneus"),AK915-AL915,"")),"")</f>
        <v/>
      </c>
      <c r="AN915" s="48" t="str">
        <f aca="false">IF(AND(Y915="REVENDA",AC915="SIM",AG915="BIT"),((AB915/1+1)*AI915)*0.4117,"")</f>
        <v/>
      </c>
      <c r="AO915" s="48" t="str">
        <f aca="false">IF(AN915="","",AN915*17%)</f>
        <v/>
      </c>
      <c r="AP915" s="49" t="str">
        <f aca="false">IF(AN915="","",IF(T915=0.12,(U915*0.4117)*0.4117,IF(T915=0,(AI915*0.07)*0.4117,U915*0.4117)))</f>
        <v/>
      </c>
      <c r="AQ915" s="47" t="str">
        <f aca="false">IF(AN915="","",AO915-AP915)</f>
        <v/>
      </c>
      <c r="AR915" s="50" t="str">
        <f aca="false">IFERROR(IF(AND(AC915="SIM",Y915="REVENDA",LEFT(AG915,5)="ANEXO")*OR(AE915="ANEXO I",AF915="ANEXO II"),VLOOKUP(H915,Dados!G:I,2,0),""),"INSERIR MVA")</f>
        <v/>
      </c>
      <c r="AS915" s="48" t="str">
        <f aca="false">IF(LEFT(AG915,5)="ANEXO",VLOOKUP(AG915,Dados!$X$111:$Z$112,2,0)*(AI915-Q915),"")</f>
        <v/>
      </c>
      <c r="AT915" s="48" t="str">
        <f aca="false">IFERROR(IF(AR915="","",(AI915*AR915)+AI915),"INSERIR MVA")</f>
        <v/>
      </c>
      <c r="AU915" s="48" t="str">
        <f aca="false">IF(AT915="","",IF(AY915=0.04,U915,AS915*AY915))</f>
        <v/>
      </c>
      <c r="AV915" s="47" t="str">
        <f aca="false">IFERROR(IF(AU915="","",(VLOOKUP(AG915,Dados!$X$111:$Z$112,3,0)*AT915*0.17)),"INSERIR MVA")</f>
        <v/>
      </c>
      <c r="AW915" s="47" t="str">
        <f aca="false">IFERROR(IF(AR915="","",AV915-AU915),"")</f>
        <v/>
      </c>
      <c r="AX915" s="51" t="str">
        <f aca="false">IFERROR(IF(AC915="NÃO","",IF(AM915&lt;&gt;"",AM915-W915,IF(AQ915&lt;&gt;"",AQ915-W915,IF(AW915&lt;&gt;"",AW915-W915,"")))),"")</f>
        <v/>
      </c>
      <c r="AY915" s="46" t="str">
        <f aca="false">IFERROR(IF(ISNA(VLOOKUP(R915,Dados!$X$2:$Y$5,2,0)),VLOOKUP(D915,Dados!$X$7:$Y$33,2,0),VLOOKUP(R915,Dados!$X$2:$Y$5,2,0)),"")</f>
        <v/>
      </c>
      <c r="AZ915" s="52" t="str">
        <f aca="false">IF(C915="","",IF(AND(Y915="CONSUMO",AC915="NÃO")*OR(AG915="-",AG915="BIT"),IF(E915&lt;&gt;"",(AI915-(P915+L915-N915+Q915)*AY915)/0.83),""))</f>
        <v/>
      </c>
      <c r="BA915" s="51" t="str">
        <f aca="false">IF(AZ915="","",AZ915*0.17-((P915+L915-N915+Q915)*AY915))</f>
        <v/>
      </c>
      <c r="BB915" s="51" t="str">
        <f aca="false">IF(AND(Y915="CONSUMO",AG915="ANEXO I",AY915&gt;4%),(AI915-(P915+L915-N915+Q915)*0.0514)/0.83*(0.5177)*(0.17)-AI915*0.0514,IF(AND(Y915="CONSUMO",AG915="ANEXO II",AY915&gt;4%),(AI915-(P915+L915-N915+Q915)*0.041)/0.83*(0.3295)*(0.17)-AI915*0.041,IF(AND(Y915="CONSUMO",AG915="ANEXO I",AY915=4%),(AI915-(P915+L915-N915+Q915)*0.04)/0.83*(0.5177)*(0.17)-AI915*0.04,IF(AND(Y915="CONSUMO",AG915="ANEXO II",AY915=4%),(AI915-(P915+L915-N915+Q915)*0.04)/0.83*(0.3295)*(0.17)-AI915*0.04,""))))</f>
        <v/>
      </c>
      <c r="BC915" s="51" t="str">
        <f aca="false">IF(C915="","",IF(AND(Y915="CONSUMO",AC915="SIM")*OR(AG915="-",AG915="BIT"),IF(E915&lt;&gt;"",(AI915-(P915+L915-N915+Q915)*AY915)/0.83),""))</f>
        <v/>
      </c>
      <c r="BD915" s="51" t="str">
        <f aca="false">IF(BC915="","",BC915*0.17)</f>
        <v/>
      </c>
      <c r="BE915" s="51" t="str">
        <f aca="false">IF(I915=6908,0,IF(BC915="","",BD915-((P915+L915-N915+Q915)*AY915)))</f>
        <v/>
      </c>
      <c r="BF915" s="53" t="str">
        <f aca="false">IF(B915="","",IF(OR(B915="",E915="Regime Normal"),0,(AI915-Q915)*VLOOKUP(R915,Dados!$X$98:$Y$108,2,0)))</f>
        <v/>
      </c>
      <c r="BG915" s="54" t="str">
        <f aca="false">IFERROR(VLOOKUP(I915,Dados!$AC$27:$AD$43,2,0),IF(B915="","",IF(D915&lt;&gt;"MT",IF(AND(AC915="SIM",Y915="Revenda"),"2403",IF(AND(AC915="SIM",Y915="Consumo"),"2407",IF(AND(AC915="NÃO",Y915="Revenda"),"2102",IF(AND(AC915="NÃO",Y915="Consumo"),"2556",)))),REPLACE(I915,1,1,1))))</f>
        <v/>
      </c>
    </row>
    <row r="916" customFormat="false" ht="12.8" hidden="false" customHeight="true" outlineLevel="0" collapsed="false">
      <c r="Y916" s="45"/>
      <c r="Z916" s="46" t="str">
        <f aca="false">IF(B916="","",(IFERROR(VLOOKUP(H916,Dados!A$3:B$15000,2,0),"Não Encontrado")))</f>
        <v/>
      </c>
      <c r="AA916" s="46" t="str">
        <f aca="false">IF(B916="","",(IFERROR(VLOOKUP(G916,Dados!C$3:E$15000,3,0),"Não Encontrado")))</f>
        <v/>
      </c>
      <c r="AB916" s="46" t="str">
        <f aca="false">IFERROR(IF(Z916&lt;&gt;"Não Encontrado",Z916,IF(AA916&lt;&gt;"Não Encontrado",AA916,"")),"")</f>
        <v/>
      </c>
      <c r="AC916" s="45" t="str">
        <f aca="false">IF(B916="","",IF(AB916="","NÃO","SIM"))</f>
        <v/>
      </c>
      <c r="AD916" s="45" t="str">
        <f aca="false">IFERROR(VLOOKUP(G916,Dados!$P$3:$R$500,3,0),"")</f>
        <v/>
      </c>
      <c r="AE916" s="45" t="str">
        <f aca="false">IFERROR(VLOOKUP(G916,Dados!$K$3:$L$500,2,0),"")</f>
        <v/>
      </c>
      <c r="AF916" s="45" t="str">
        <f aca="false">IFERROR(VLOOKUP(G916,Dados!$M$3:$N$500,2,0),"")</f>
        <v/>
      </c>
      <c r="AG916" s="45" t="str">
        <f aca="false">IF(F916="","",IF(AND(AD916="",AE916="",AF916=""),"-",IF(AND(AD916="BIT",AE916="",AF916=""),"BIT",IF(AND(AE916="ANEXO I",AD916="",AF916=""),"ANEXO I",IF(AND(AF916="ANEXO II",AD916="",AE916=""),"ANEXO II","Escolher")))))</f>
        <v/>
      </c>
      <c r="AH916" s="45" t="str">
        <f aca="false">IF(AG916&lt;&gt;"Pneus","",IFERROR(VLOOKUP(R916,Dados!$X$2:$Z$5,3,0)*(AI916-Q916),VLOOKUP(D916,Dados!$X$7:$Z$33,3,0)*(AI916-Q916)))</f>
        <v/>
      </c>
      <c r="AI916" s="47" t="str">
        <f aca="false">IF(B916="","",P916+Q916+O916+M916+L916-N916)</f>
        <v/>
      </c>
      <c r="AJ916" s="48" t="str">
        <f aca="false">IFERROR(IF(AND(AC916="SIM",AG916="-",Y916="REVENDA"),(AB916/1+1)*AI916,IF(AND(AC916="SIM",AG916="Pneus",Y916="REVENDA"),(AB916/1+1)*(AI916-AH916),"")),"")</f>
        <v/>
      </c>
      <c r="AK916" s="48" t="str">
        <f aca="false">IF(AJ916="","",AJ916*17%)</f>
        <v/>
      </c>
      <c r="AL916" s="48" t="str">
        <f aca="false">IFERROR(IF(AC916="NÃO","",IF(AK916="","",IF(E916="Simples Nacional",BF916,IF(T916=0.12,U916*0.5833337002,IF(T916=0,AI916*0.07,U916))))),"")</f>
        <v/>
      </c>
      <c r="AM916" s="47" t="str">
        <f aca="false">IFERROR(IF(AC916="NÃO","",IF(OR(AG916="-",AG916="Pneus"),AK916-AL916,"")),"")</f>
        <v/>
      </c>
      <c r="AN916" s="48" t="str">
        <f aca="false">IF(AND(Y916="REVENDA",AC916="SIM",AG916="BIT"),((AB916/1+1)*AI916)*0.4117,"")</f>
        <v/>
      </c>
      <c r="AO916" s="48" t="str">
        <f aca="false">IF(AN916="","",AN916*17%)</f>
        <v/>
      </c>
      <c r="AP916" s="49" t="str">
        <f aca="false">IF(AN916="","",IF(T916=0.12,(U916*0.4117)*0.4117,IF(T916=0,(AI916*0.07)*0.4117,U916*0.4117)))</f>
        <v/>
      </c>
      <c r="AQ916" s="47" t="str">
        <f aca="false">IF(AN916="","",AO916-AP916)</f>
        <v/>
      </c>
      <c r="AR916" s="50" t="str">
        <f aca="false">IFERROR(IF(AND(AC916="SIM",Y916="REVENDA",LEFT(AG916,5)="ANEXO")*OR(AE916="ANEXO I",AF916="ANEXO II"),VLOOKUP(H916,Dados!G:I,2,0),""),"INSERIR MVA")</f>
        <v/>
      </c>
      <c r="AS916" s="48" t="str">
        <f aca="false">IF(LEFT(AG916,5)="ANEXO",VLOOKUP(AG916,Dados!$X$111:$Z$112,2,0)*(AI916-Q916),"")</f>
        <v/>
      </c>
      <c r="AT916" s="48" t="str">
        <f aca="false">IFERROR(IF(AR916="","",(AI916*AR916)+AI916),"INSERIR MVA")</f>
        <v/>
      </c>
      <c r="AU916" s="48" t="str">
        <f aca="false">IF(AT916="","",IF(AY916=0.04,U916,AS916*AY916))</f>
        <v/>
      </c>
      <c r="AV916" s="47" t="str">
        <f aca="false">IFERROR(IF(AU916="","",(VLOOKUP(AG916,Dados!$X$111:$Z$112,3,0)*AT916*0.17)),"INSERIR MVA")</f>
        <v/>
      </c>
      <c r="AW916" s="47" t="str">
        <f aca="false">IFERROR(IF(AR916="","",AV916-AU916),"")</f>
        <v/>
      </c>
      <c r="AX916" s="51" t="str">
        <f aca="false">IFERROR(IF(AC916="NÃO","",IF(AM916&lt;&gt;"",AM916-W916,IF(AQ916&lt;&gt;"",AQ916-W916,IF(AW916&lt;&gt;"",AW916-W916,"")))),"")</f>
        <v/>
      </c>
      <c r="AY916" s="46" t="str">
        <f aca="false">IFERROR(IF(ISNA(VLOOKUP(R916,Dados!$X$2:$Y$5,2,0)),VLOOKUP(D916,Dados!$X$7:$Y$33,2,0),VLOOKUP(R916,Dados!$X$2:$Y$5,2,0)),"")</f>
        <v/>
      </c>
      <c r="AZ916" s="52" t="str">
        <f aca="false">IF(C916="","",IF(AND(Y916="CONSUMO",AC916="NÃO")*OR(AG916="-",AG916="BIT"),IF(E916&lt;&gt;"",(AI916-(P916+L916-N916+Q916)*AY916)/0.83),""))</f>
        <v/>
      </c>
      <c r="BA916" s="51" t="str">
        <f aca="false">IF(AZ916="","",AZ916*0.17-((P916+L916-N916+Q916)*AY916))</f>
        <v/>
      </c>
      <c r="BB916" s="51" t="str">
        <f aca="false">IF(AND(Y916="CONSUMO",AG916="ANEXO I",AY916&gt;4%),(AI916-(P916+L916-N916+Q916)*0.0514)/0.83*(0.5177)*(0.17)-AI916*0.0514,IF(AND(Y916="CONSUMO",AG916="ANEXO II",AY916&gt;4%),(AI916-(P916+L916-N916+Q916)*0.041)/0.83*(0.3295)*(0.17)-AI916*0.041,IF(AND(Y916="CONSUMO",AG916="ANEXO I",AY916=4%),(AI916-(P916+L916-N916+Q916)*0.04)/0.83*(0.5177)*(0.17)-AI916*0.04,IF(AND(Y916="CONSUMO",AG916="ANEXO II",AY916=4%),(AI916-(P916+L916-N916+Q916)*0.04)/0.83*(0.3295)*(0.17)-AI916*0.04,""))))</f>
        <v/>
      </c>
      <c r="BC916" s="51" t="str">
        <f aca="false">IF(C916="","",IF(AND(Y916="CONSUMO",AC916="SIM")*OR(AG916="-",AG916="BIT"),IF(E916&lt;&gt;"",(AI916-(P916+L916-N916+Q916)*AY916)/0.83),""))</f>
        <v/>
      </c>
      <c r="BD916" s="51" t="str">
        <f aca="false">IF(BC916="","",BC916*0.17)</f>
        <v/>
      </c>
      <c r="BE916" s="51" t="str">
        <f aca="false">IF(I916=6908,0,IF(BC916="","",BD916-((P916+L916-N916+Q916)*AY916)))</f>
        <v/>
      </c>
      <c r="BF916" s="53" t="str">
        <f aca="false">IF(B916="","",IF(OR(B916="",E916="Regime Normal"),0,(AI916-Q916)*VLOOKUP(R916,Dados!$X$98:$Y$108,2,0)))</f>
        <v/>
      </c>
      <c r="BG916" s="54" t="str">
        <f aca="false">IFERROR(VLOOKUP(I916,Dados!$AC$27:$AD$43,2,0),IF(B916="","",IF(D916&lt;&gt;"MT",IF(AND(AC916="SIM",Y916="Revenda"),"2403",IF(AND(AC916="SIM",Y916="Consumo"),"2407",IF(AND(AC916="NÃO",Y916="Revenda"),"2102",IF(AND(AC916="NÃO",Y916="Consumo"),"2556",)))),REPLACE(I916,1,1,1))))</f>
        <v/>
      </c>
    </row>
    <row r="917" customFormat="false" ht="12.8" hidden="false" customHeight="true" outlineLevel="0" collapsed="false">
      <c r="Y917" s="45"/>
      <c r="Z917" s="46" t="str">
        <f aca="false">IF(B917="","",(IFERROR(VLOOKUP(H917,Dados!A$3:B$15000,2,0),"Não Encontrado")))</f>
        <v/>
      </c>
      <c r="AA917" s="46" t="str">
        <f aca="false">IF(B917="","",(IFERROR(VLOOKUP(G917,Dados!C$3:E$15000,3,0),"Não Encontrado")))</f>
        <v/>
      </c>
      <c r="AB917" s="46" t="str">
        <f aca="false">IFERROR(IF(Z917&lt;&gt;"Não Encontrado",Z917,IF(AA917&lt;&gt;"Não Encontrado",AA917,"")),"")</f>
        <v/>
      </c>
      <c r="AC917" s="45" t="str">
        <f aca="false">IF(B917="","",IF(AB917="","NÃO","SIM"))</f>
        <v/>
      </c>
      <c r="AD917" s="45" t="str">
        <f aca="false">IFERROR(VLOOKUP(G917,Dados!$P$3:$R$500,3,0),"")</f>
        <v/>
      </c>
      <c r="AE917" s="45" t="str">
        <f aca="false">IFERROR(VLOOKUP(G917,Dados!$K$3:$L$500,2,0),"")</f>
        <v/>
      </c>
      <c r="AF917" s="45" t="str">
        <f aca="false">IFERROR(VLOOKUP(G917,Dados!$M$3:$N$500,2,0),"")</f>
        <v/>
      </c>
      <c r="AG917" s="45" t="str">
        <f aca="false">IF(F917="","",IF(AND(AD917="",AE917="",AF917=""),"-",IF(AND(AD917="BIT",AE917="",AF917=""),"BIT",IF(AND(AE917="ANEXO I",AD917="",AF917=""),"ANEXO I",IF(AND(AF917="ANEXO II",AD917="",AE917=""),"ANEXO II","Escolher")))))</f>
        <v/>
      </c>
      <c r="AH917" s="45" t="str">
        <f aca="false">IF(AG917&lt;&gt;"Pneus","",IFERROR(VLOOKUP(R917,Dados!$X$2:$Z$5,3,0)*(AI917-Q917),VLOOKUP(D917,Dados!$X$7:$Z$33,3,0)*(AI917-Q917)))</f>
        <v/>
      </c>
      <c r="AI917" s="47" t="str">
        <f aca="false">IF(B917="","",P917+Q917+O917+M917+L917-N917)</f>
        <v/>
      </c>
      <c r="AJ917" s="48" t="str">
        <f aca="false">IFERROR(IF(AND(AC917="SIM",AG917="-",Y917="REVENDA"),(AB917/1+1)*AI917,IF(AND(AC917="SIM",AG917="Pneus",Y917="REVENDA"),(AB917/1+1)*(AI917-AH917),"")),"")</f>
        <v/>
      </c>
      <c r="AK917" s="48" t="str">
        <f aca="false">IF(AJ917="","",AJ917*17%)</f>
        <v/>
      </c>
      <c r="AL917" s="48" t="str">
        <f aca="false">IFERROR(IF(AC917="NÃO","",IF(AK917="","",IF(E917="Simples Nacional",BF917,IF(T917=0.12,U917*0.5833337002,IF(T917=0,AI917*0.07,U917))))),"")</f>
        <v/>
      </c>
      <c r="AM917" s="47" t="str">
        <f aca="false">IFERROR(IF(AC917="NÃO","",IF(OR(AG917="-",AG917="Pneus"),AK917-AL917,"")),"")</f>
        <v/>
      </c>
      <c r="AN917" s="48" t="str">
        <f aca="false">IF(AND(Y917="REVENDA",AC917="SIM",AG917="BIT"),((AB917/1+1)*AI917)*0.4117,"")</f>
        <v/>
      </c>
      <c r="AO917" s="48" t="str">
        <f aca="false">IF(AN917="","",AN917*17%)</f>
        <v/>
      </c>
      <c r="AP917" s="49" t="str">
        <f aca="false">IF(AN917="","",IF(T917=0.12,(U917*0.4117)*0.4117,IF(T917=0,(AI917*0.07)*0.4117,U917*0.4117)))</f>
        <v/>
      </c>
      <c r="AQ917" s="47" t="str">
        <f aca="false">IF(AN917="","",AO917-AP917)</f>
        <v/>
      </c>
      <c r="AR917" s="50" t="str">
        <f aca="false">IFERROR(IF(AND(AC917="SIM",Y917="REVENDA",LEFT(AG917,5)="ANEXO")*OR(AE917="ANEXO I",AF917="ANEXO II"),VLOOKUP(H917,Dados!G:I,2,0),""),"INSERIR MVA")</f>
        <v/>
      </c>
      <c r="AS917" s="48" t="str">
        <f aca="false">IF(LEFT(AG917,5)="ANEXO",VLOOKUP(AG917,Dados!$X$111:$Z$112,2,0)*(AI917-Q917),"")</f>
        <v/>
      </c>
      <c r="AT917" s="48" t="str">
        <f aca="false">IFERROR(IF(AR917="","",(AI917*AR917)+AI917),"INSERIR MVA")</f>
        <v/>
      </c>
      <c r="AU917" s="48" t="str">
        <f aca="false">IF(AT917="","",IF(AY917=0.04,U917,AS917*AY917))</f>
        <v/>
      </c>
      <c r="AV917" s="47" t="str">
        <f aca="false">IFERROR(IF(AU917="","",(VLOOKUP(AG917,Dados!$X$111:$Z$112,3,0)*AT917*0.17)),"INSERIR MVA")</f>
        <v/>
      </c>
      <c r="AW917" s="47" t="str">
        <f aca="false">IFERROR(IF(AR917="","",AV917-AU917),"")</f>
        <v/>
      </c>
      <c r="AX917" s="51" t="str">
        <f aca="false">IFERROR(IF(AC917="NÃO","",IF(AM917&lt;&gt;"",AM917-W917,IF(AQ917&lt;&gt;"",AQ917-W917,IF(AW917&lt;&gt;"",AW917-W917,"")))),"")</f>
        <v/>
      </c>
      <c r="AY917" s="46" t="str">
        <f aca="false">IFERROR(IF(ISNA(VLOOKUP(R917,Dados!$X$2:$Y$5,2,0)),VLOOKUP(D917,Dados!$X$7:$Y$33,2,0),VLOOKUP(R917,Dados!$X$2:$Y$5,2,0)),"")</f>
        <v/>
      </c>
      <c r="AZ917" s="52" t="str">
        <f aca="false">IF(C917="","",IF(AND(Y917="CONSUMO",AC917="NÃO")*OR(AG917="-",AG917="BIT"),IF(E917&lt;&gt;"",(AI917-(P917+L917-N917+Q917)*AY917)/0.83),""))</f>
        <v/>
      </c>
      <c r="BA917" s="51" t="str">
        <f aca="false">IF(AZ917="","",AZ917*0.17-((P917+L917-N917+Q917)*AY917))</f>
        <v/>
      </c>
      <c r="BB917" s="51" t="str">
        <f aca="false">IF(AND(Y917="CONSUMO",AG917="ANEXO I",AY917&gt;4%),(AI917-(P917+L917-N917+Q917)*0.0514)/0.83*(0.5177)*(0.17)-AI917*0.0514,IF(AND(Y917="CONSUMO",AG917="ANEXO II",AY917&gt;4%),(AI917-(P917+L917-N917+Q917)*0.041)/0.83*(0.3295)*(0.17)-AI917*0.041,IF(AND(Y917="CONSUMO",AG917="ANEXO I",AY917=4%),(AI917-(P917+L917-N917+Q917)*0.04)/0.83*(0.5177)*(0.17)-AI917*0.04,IF(AND(Y917="CONSUMO",AG917="ANEXO II",AY917=4%),(AI917-(P917+L917-N917+Q917)*0.04)/0.83*(0.3295)*(0.17)-AI917*0.04,""))))</f>
        <v/>
      </c>
      <c r="BC917" s="51" t="str">
        <f aca="false">IF(C917="","",IF(AND(Y917="CONSUMO",AC917="SIM")*OR(AG917="-",AG917="BIT"),IF(E917&lt;&gt;"",(AI917-(P917+L917-N917+Q917)*AY917)/0.83),""))</f>
        <v/>
      </c>
      <c r="BD917" s="51" t="str">
        <f aca="false">IF(BC917="","",BC917*0.17)</f>
        <v/>
      </c>
      <c r="BE917" s="51" t="str">
        <f aca="false">IF(I917=6908,0,IF(BC917="","",BD917-((P917+L917-N917+Q917)*AY917)))</f>
        <v/>
      </c>
      <c r="BF917" s="53" t="str">
        <f aca="false">IF(B917="","",IF(OR(B917="",E917="Regime Normal"),0,(AI917-Q917)*VLOOKUP(R917,Dados!$X$98:$Y$108,2,0)))</f>
        <v/>
      </c>
      <c r="BG917" s="54" t="str">
        <f aca="false">IFERROR(VLOOKUP(I917,Dados!$AC$27:$AD$43,2,0),IF(B917="","",IF(D917&lt;&gt;"MT",IF(AND(AC917="SIM",Y917="Revenda"),"2403",IF(AND(AC917="SIM",Y917="Consumo"),"2407",IF(AND(AC917="NÃO",Y917="Revenda"),"2102",IF(AND(AC917="NÃO",Y917="Consumo"),"2556",)))),REPLACE(I917,1,1,1))))</f>
        <v/>
      </c>
    </row>
    <row r="918" customFormat="false" ht="12.8" hidden="false" customHeight="true" outlineLevel="0" collapsed="false">
      <c r="Y918" s="45"/>
      <c r="Z918" s="46" t="str">
        <f aca="false">IF(B918="","",(IFERROR(VLOOKUP(H918,Dados!A$3:B$15000,2,0),"Não Encontrado")))</f>
        <v/>
      </c>
      <c r="AA918" s="46" t="str">
        <f aca="false">IF(B918="","",(IFERROR(VLOOKUP(G918,Dados!C$3:E$15000,3,0),"Não Encontrado")))</f>
        <v/>
      </c>
      <c r="AB918" s="46" t="str">
        <f aca="false">IFERROR(IF(Z918&lt;&gt;"Não Encontrado",Z918,IF(AA918&lt;&gt;"Não Encontrado",AA918,"")),"")</f>
        <v/>
      </c>
      <c r="AC918" s="45" t="str">
        <f aca="false">IF(B918="","",IF(AB918="","NÃO","SIM"))</f>
        <v/>
      </c>
      <c r="AD918" s="45" t="str">
        <f aca="false">IFERROR(VLOOKUP(G918,Dados!$P$3:$R$500,3,0),"")</f>
        <v/>
      </c>
      <c r="AE918" s="45" t="str">
        <f aca="false">IFERROR(VLOOKUP(G918,Dados!$K$3:$L$500,2,0),"")</f>
        <v/>
      </c>
      <c r="AF918" s="45" t="str">
        <f aca="false">IFERROR(VLOOKUP(G918,Dados!$M$3:$N$500,2,0),"")</f>
        <v/>
      </c>
      <c r="AG918" s="45" t="str">
        <f aca="false">IF(F918="","",IF(AND(AD918="",AE918="",AF918=""),"-",IF(AND(AD918="BIT",AE918="",AF918=""),"BIT",IF(AND(AE918="ANEXO I",AD918="",AF918=""),"ANEXO I",IF(AND(AF918="ANEXO II",AD918="",AE918=""),"ANEXO II","Escolher")))))</f>
        <v/>
      </c>
      <c r="AH918" s="45" t="str">
        <f aca="false">IF(AG918&lt;&gt;"Pneus","",IFERROR(VLOOKUP(R918,Dados!$X$2:$Z$5,3,0)*(AI918-Q918),VLOOKUP(D918,Dados!$X$7:$Z$33,3,0)*(AI918-Q918)))</f>
        <v/>
      </c>
      <c r="AI918" s="47" t="str">
        <f aca="false">IF(B918="","",P918+Q918+O918+M918+L918-N918)</f>
        <v/>
      </c>
      <c r="AJ918" s="48" t="str">
        <f aca="false">IFERROR(IF(AND(AC918="SIM",AG918="-",Y918="REVENDA"),(AB918/1+1)*AI918,IF(AND(AC918="SIM",AG918="Pneus",Y918="REVENDA"),(AB918/1+1)*(AI918-AH918),"")),"")</f>
        <v/>
      </c>
      <c r="AK918" s="48" t="str">
        <f aca="false">IF(AJ918="","",AJ918*17%)</f>
        <v/>
      </c>
      <c r="AL918" s="48" t="str">
        <f aca="false">IFERROR(IF(AC918="NÃO","",IF(AK918="","",IF(E918="Simples Nacional",BF918,IF(T918=0.12,U918*0.5833337002,IF(T918=0,AI918*0.07,U918))))),"")</f>
        <v/>
      </c>
      <c r="AM918" s="47" t="str">
        <f aca="false">IFERROR(IF(AC918="NÃO","",IF(OR(AG918="-",AG918="Pneus"),AK918-AL918,"")),"")</f>
        <v/>
      </c>
      <c r="AN918" s="48" t="str">
        <f aca="false">IF(AND(Y918="REVENDA",AC918="SIM",AG918="BIT"),((AB918/1+1)*AI918)*0.4117,"")</f>
        <v/>
      </c>
      <c r="AO918" s="48" t="str">
        <f aca="false">IF(AN918="","",AN918*17%)</f>
        <v/>
      </c>
      <c r="AP918" s="49" t="str">
        <f aca="false">IF(AN918="","",IF(T918=0.12,(U918*0.4117)*0.4117,IF(T918=0,(AI918*0.07)*0.4117,U918*0.4117)))</f>
        <v/>
      </c>
      <c r="AQ918" s="47" t="str">
        <f aca="false">IF(AN918="","",AO918-AP918)</f>
        <v/>
      </c>
      <c r="AR918" s="50" t="str">
        <f aca="false">IFERROR(IF(AND(AC918="SIM",Y918="REVENDA",LEFT(AG918,5)="ANEXO")*OR(AE918="ANEXO I",AF918="ANEXO II"),VLOOKUP(H918,Dados!G:I,2,0),""),"INSERIR MVA")</f>
        <v/>
      </c>
      <c r="AS918" s="48" t="str">
        <f aca="false">IF(LEFT(AG918,5)="ANEXO",VLOOKUP(AG918,Dados!$X$111:$Z$112,2,0)*(AI918-Q918),"")</f>
        <v/>
      </c>
      <c r="AT918" s="48" t="str">
        <f aca="false">IFERROR(IF(AR918="","",(AI918*AR918)+AI918),"INSERIR MVA")</f>
        <v/>
      </c>
      <c r="AU918" s="48" t="str">
        <f aca="false">IF(AT918="","",IF(AY918=0.04,U918,AS918*AY918))</f>
        <v/>
      </c>
      <c r="AV918" s="47" t="str">
        <f aca="false">IFERROR(IF(AU918="","",(VLOOKUP(AG918,Dados!$X$111:$Z$112,3,0)*AT918*0.17)),"INSERIR MVA")</f>
        <v/>
      </c>
      <c r="AW918" s="47" t="str">
        <f aca="false">IFERROR(IF(AR918="","",AV918-AU918),"")</f>
        <v/>
      </c>
      <c r="AX918" s="51" t="str">
        <f aca="false">IFERROR(IF(AC918="NÃO","",IF(AM918&lt;&gt;"",AM918-W918,IF(AQ918&lt;&gt;"",AQ918-W918,IF(AW918&lt;&gt;"",AW918-W918,"")))),"")</f>
        <v/>
      </c>
      <c r="AY918" s="46" t="str">
        <f aca="false">IFERROR(IF(ISNA(VLOOKUP(R918,Dados!$X$2:$Y$5,2,0)),VLOOKUP(D918,Dados!$X$7:$Y$33,2,0),VLOOKUP(R918,Dados!$X$2:$Y$5,2,0)),"")</f>
        <v/>
      </c>
      <c r="AZ918" s="52" t="str">
        <f aca="false">IF(C918="","",IF(AND(Y918="CONSUMO",AC918="NÃO")*OR(AG918="-",AG918="BIT"),IF(E918&lt;&gt;"",(AI918-(P918+L918-N918+Q918)*AY918)/0.83),""))</f>
        <v/>
      </c>
      <c r="BA918" s="51" t="str">
        <f aca="false">IF(AZ918="","",AZ918*0.17-((P918+L918-N918+Q918)*AY918))</f>
        <v/>
      </c>
      <c r="BB918" s="51" t="str">
        <f aca="false">IF(AND(Y918="CONSUMO",AG918="ANEXO I",AY918&gt;4%),(AI918-(P918+L918-N918+Q918)*0.0514)/0.83*(0.5177)*(0.17)-AI918*0.0514,IF(AND(Y918="CONSUMO",AG918="ANEXO II",AY918&gt;4%),(AI918-(P918+L918-N918+Q918)*0.041)/0.83*(0.3295)*(0.17)-AI918*0.041,IF(AND(Y918="CONSUMO",AG918="ANEXO I",AY918=4%),(AI918-(P918+L918-N918+Q918)*0.04)/0.83*(0.5177)*(0.17)-AI918*0.04,IF(AND(Y918="CONSUMO",AG918="ANEXO II",AY918=4%),(AI918-(P918+L918-N918+Q918)*0.04)/0.83*(0.3295)*(0.17)-AI918*0.04,""))))</f>
        <v/>
      </c>
      <c r="BC918" s="51" t="str">
        <f aca="false">IF(C918="","",IF(AND(Y918="CONSUMO",AC918="SIM")*OR(AG918="-",AG918="BIT"),IF(E918&lt;&gt;"",(AI918-(P918+L918-N918+Q918)*AY918)/0.83),""))</f>
        <v/>
      </c>
      <c r="BD918" s="51" t="str">
        <f aca="false">IF(BC918="","",BC918*0.17)</f>
        <v/>
      </c>
      <c r="BE918" s="51" t="str">
        <f aca="false">IF(I918=6908,0,IF(BC918="","",BD918-((P918+L918-N918+Q918)*AY918)))</f>
        <v/>
      </c>
      <c r="BF918" s="53" t="str">
        <f aca="false">IF(B918="","",IF(OR(B918="",E918="Regime Normal"),0,(AI918-Q918)*VLOOKUP(R918,Dados!$X$98:$Y$108,2,0)))</f>
        <v/>
      </c>
      <c r="BG918" s="54" t="str">
        <f aca="false">IFERROR(VLOOKUP(I918,Dados!$AC$27:$AD$43,2,0),IF(B918="","",IF(D918&lt;&gt;"MT",IF(AND(AC918="SIM",Y918="Revenda"),"2403",IF(AND(AC918="SIM",Y918="Consumo"),"2407",IF(AND(AC918="NÃO",Y918="Revenda"),"2102",IF(AND(AC918="NÃO",Y918="Consumo"),"2556",)))),REPLACE(I918,1,1,1))))</f>
        <v/>
      </c>
    </row>
    <row r="919" customFormat="false" ht="12.8" hidden="false" customHeight="true" outlineLevel="0" collapsed="false">
      <c r="Y919" s="45"/>
      <c r="Z919" s="46" t="str">
        <f aca="false">IF(B919="","",(IFERROR(VLOOKUP(H919,Dados!A$3:B$15000,2,0),"Não Encontrado")))</f>
        <v/>
      </c>
      <c r="AA919" s="46" t="str">
        <f aca="false">IF(B919="","",(IFERROR(VLOOKUP(G919,Dados!C$3:E$15000,3,0),"Não Encontrado")))</f>
        <v/>
      </c>
      <c r="AB919" s="46" t="str">
        <f aca="false">IFERROR(IF(Z919&lt;&gt;"Não Encontrado",Z919,IF(AA919&lt;&gt;"Não Encontrado",AA919,"")),"")</f>
        <v/>
      </c>
      <c r="AC919" s="45" t="str">
        <f aca="false">IF(B919="","",IF(AB919="","NÃO","SIM"))</f>
        <v/>
      </c>
      <c r="AD919" s="45" t="str">
        <f aca="false">IFERROR(VLOOKUP(G919,Dados!$P$3:$R$500,3,0),"")</f>
        <v/>
      </c>
      <c r="AE919" s="45" t="str">
        <f aca="false">IFERROR(VLOOKUP(G919,Dados!$K$3:$L$500,2,0),"")</f>
        <v/>
      </c>
      <c r="AF919" s="45" t="str">
        <f aca="false">IFERROR(VLOOKUP(G919,Dados!$M$3:$N$500,2,0),"")</f>
        <v/>
      </c>
      <c r="AG919" s="45" t="str">
        <f aca="false">IF(F919="","",IF(AND(AD919="",AE919="",AF919=""),"-",IF(AND(AD919="BIT",AE919="",AF919=""),"BIT",IF(AND(AE919="ANEXO I",AD919="",AF919=""),"ANEXO I",IF(AND(AF919="ANEXO II",AD919="",AE919=""),"ANEXO II","Escolher")))))</f>
        <v/>
      </c>
      <c r="AH919" s="45" t="str">
        <f aca="false">IF(AG919&lt;&gt;"Pneus","",IFERROR(VLOOKUP(R919,Dados!$X$2:$Z$5,3,0)*(AI919-Q919),VLOOKUP(D919,Dados!$X$7:$Z$33,3,0)*(AI919-Q919)))</f>
        <v/>
      </c>
      <c r="AI919" s="47" t="str">
        <f aca="false">IF(B919="","",P919+Q919+O919+M919+L919-N919)</f>
        <v/>
      </c>
      <c r="AJ919" s="48" t="str">
        <f aca="false">IFERROR(IF(AND(AC919="SIM",AG919="-",Y919="REVENDA"),(AB919/1+1)*AI919,IF(AND(AC919="SIM",AG919="Pneus",Y919="REVENDA"),(AB919/1+1)*(AI919-AH919),"")),"")</f>
        <v/>
      </c>
      <c r="AK919" s="48" t="str">
        <f aca="false">IF(AJ919="","",AJ919*17%)</f>
        <v/>
      </c>
      <c r="AL919" s="48" t="str">
        <f aca="false">IFERROR(IF(AC919="NÃO","",IF(AK919="","",IF(E919="Simples Nacional",BF919,IF(T919=0.12,U919*0.5833337002,IF(T919=0,AI919*0.07,U919))))),"")</f>
        <v/>
      </c>
      <c r="AM919" s="47" t="str">
        <f aca="false">IFERROR(IF(AC919="NÃO","",IF(OR(AG919="-",AG919="Pneus"),AK919-AL919,"")),"")</f>
        <v/>
      </c>
      <c r="AN919" s="48" t="str">
        <f aca="false">IF(AND(Y919="REVENDA",AC919="SIM",AG919="BIT"),((AB919/1+1)*AI919)*0.4117,"")</f>
        <v/>
      </c>
      <c r="AO919" s="48" t="str">
        <f aca="false">IF(AN919="","",AN919*17%)</f>
        <v/>
      </c>
      <c r="AP919" s="49" t="str">
        <f aca="false">IF(AN919="","",IF(T919=0.12,(U919*0.4117)*0.4117,IF(T919=0,(AI919*0.07)*0.4117,U919*0.4117)))</f>
        <v/>
      </c>
      <c r="AQ919" s="47" t="str">
        <f aca="false">IF(AN919="","",AO919-AP919)</f>
        <v/>
      </c>
      <c r="AR919" s="50" t="str">
        <f aca="false">IFERROR(IF(AND(AC919="SIM",Y919="REVENDA",LEFT(AG919,5)="ANEXO")*OR(AE919="ANEXO I",AF919="ANEXO II"),VLOOKUP(H919,Dados!G:I,2,0),""),"INSERIR MVA")</f>
        <v/>
      </c>
      <c r="AS919" s="48" t="str">
        <f aca="false">IF(LEFT(AG919,5)="ANEXO",VLOOKUP(AG919,Dados!$X$111:$Z$112,2,0)*(AI919-Q919),"")</f>
        <v/>
      </c>
      <c r="AT919" s="48" t="str">
        <f aca="false">IFERROR(IF(AR919="","",(AI919*AR919)+AI919),"INSERIR MVA")</f>
        <v/>
      </c>
      <c r="AU919" s="48" t="str">
        <f aca="false">IF(AT919="","",IF(AY919=0.04,U919,AS919*AY919))</f>
        <v/>
      </c>
      <c r="AV919" s="47" t="str">
        <f aca="false">IFERROR(IF(AU919="","",(VLOOKUP(AG919,Dados!$X$111:$Z$112,3,0)*AT919*0.17)),"INSERIR MVA")</f>
        <v/>
      </c>
      <c r="AW919" s="47" t="str">
        <f aca="false">IFERROR(IF(AR919="","",AV919-AU919),"")</f>
        <v/>
      </c>
      <c r="AX919" s="51" t="str">
        <f aca="false">IFERROR(IF(AC919="NÃO","",IF(AM919&lt;&gt;"",AM919-W919,IF(AQ919&lt;&gt;"",AQ919-W919,IF(AW919&lt;&gt;"",AW919-W919,"")))),"")</f>
        <v/>
      </c>
      <c r="AY919" s="46" t="str">
        <f aca="false">IFERROR(IF(ISNA(VLOOKUP(R919,Dados!$X$2:$Y$5,2,0)),VLOOKUP(D919,Dados!$X$7:$Y$33,2,0),VLOOKUP(R919,Dados!$X$2:$Y$5,2,0)),"")</f>
        <v/>
      </c>
      <c r="AZ919" s="52" t="str">
        <f aca="false">IF(C919="","",IF(AND(Y919="CONSUMO",AC919="NÃO")*OR(AG919="-",AG919="BIT"),IF(E919&lt;&gt;"",(AI919-(P919+L919-N919+Q919)*AY919)/0.83),""))</f>
        <v/>
      </c>
      <c r="BA919" s="51" t="str">
        <f aca="false">IF(AZ919="","",AZ919*0.17-((P919+L919-N919+Q919)*AY919))</f>
        <v/>
      </c>
      <c r="BB919" s="51" t="str">
        <f aca="false">IF(AND(Y919="CONSUMO",AG919="ANEXO I",AY919&gt;4%),(AI919-(P919+L919-N919+Q919)*0.0514)/0.83*(0.5177)*(0.17)-AI919*0.0514,IF(AND(Y919="CONSUMO",AG919="ANEXO II",AY919&gt;4%),(AI919-(P919+L919-N919+Q919)*0.041)/0.83*(0.3295)*(0.17)-AI919*0.041,IF(AND(Y919="CONSUMO",AG919="ANEXO I",AY919=4%),(AI919-(P919+L919-N919+Q919)*0.04)/0.83*(0.5177)*(0.17)-AI919*0.04,IF(AND(Y919="CONSUMO",AG919="ANEXO II",AY919=4%),(AI919-(P919+L919-N919+Q919)*0.04)/0.83*(0.3295)*(0.17)-AI919*0.04,""))))</f>
        <v/>
      </c>
      <c r="BC919" s="51" t="str">
        <f aca="false">IF(C919="","",IF(AND(Y919="CONSUMO",AC919="SIM")*OR(AG919="-",AG919="BIT"),IF(E919&lt;&gt;"",(AI919-(P919+L919-N919+Q919)*AY919)/0.83),""))</f>
        <v/>
      </c>
      <c r="BD919" s="51" t="str">
        <f aca="false">IF(BC919="","",BC919*0.17)</f>
        <v/>
      </c>
      <c r="BE919" s="51" t="str">
        <f aca="false">IF(I919=6908,0,IF(BC919="","",BD919-((P919+L919-N919+Q919)*AY919)))</f>
        <v/>
      </c>
      <c r="BF919" s="53" t="str">
        <f aca="false">IF(B919="","",IF(OR(B919="",E919="Regime Normal"),0,(AI919-Q919)*VLOOKUP(R919,Dados!$X$98:$Y$108,2,0)))</f>
        <v/>
      </c>
      <c r="BG919" s="54" t="str">
        <f aca="false">IFERROR(VLOOKUP(I919,Dados!$AC$27:$AD$43,2,0),IF(B919="","",IF(D919&lt;&gt;"MT",IF(AND(AC919="SIM",Y919="Revenda"),"2403",IF(AND(AC919="SIM",Y919="Consumo"),"2407",IF(AND(AC919="NÃO",Y919="Revenda"),"2102",IF(AND(AC919="NÃO",Y919="Consumo"),"2556",)))),REPLACE(I919,1,1,1))))</f>
        <v/>
      </c>
    </row>
    <row r="920" customFormat="false" ht="12.8" hidden="false" customHeight="true" outlineLevel="0" collapsed="false">
      <c r="Y920" s="45"/>
      <c r="Z920" s="46" t="str">
        <f aca="false">IF(B920="","",(IFERROR(VLOOKUP(H920,Dados!A$3:B$15000,2,0),"Não Encontrado")))</f>
        <v/>
      </c>
      <c r="AA920" s="46" t="str">
        <f aca="false">IF(B920="","",(IFERROR(VLOOKUP(G920,Dados!C$3:E$15000,3,0),"Não Encontrado")))</f>
        <v/>
      </c>
      <c r="AB920" s="46" t="str">
        <f aca="false">IFERROR(IF(Z920&lt;&gt;"Não Encontrado",Z920,IF(AA920&lt;&gt;"Não Encontrado",AA920,"")),"")</f>
        <v/>
      </c>
      <c r="AC920" s="45" t="str">
        <f aca="false">IF(B920="","",IF(AB920="","NÃO","SIM"))</f>
        <v/>
      </c>
      <c r="AD920" s="45" t="str">
        <f aca="false">IFERROR(VLOOKUP(G920,Dados!$P$3:$R$500,3,0),"")</f>
        <v/>
      </c>
      <c r="AE920" s="45" t="str">
        <f aca="false">IFERROR(VLOOKUP(G920,Dados!$K$3:$L$500,2,0),"")</f>
        <v/>
      </c>
      <c r="AF920" s="45" t="str">
        <f aca="false">IFERROR(VLOOKUP(G920,Dados!$M$3:$N$500,2,0),"")</f>
        <v/>
      </c>
      <c r="AG920" s="45" t="str">
        <f aca="false">IF(F920="","",IF(AND(AD920="",AE920="",AF920=""),"-",IF(AND(AD920="BIT",AE920="",AF920=""),"BIT",IF(AND(AE920="ANEXO I",AD920="",AF920=""),"ANEXO I",IF(AND(AF920="ANEXO II",AD920="",AE920=""),"ANEXO II","Escolher")))))</f>
        <v/>
      </c>
      <c r="AH920" s="45" t="str">
        <f aca="false">IF(AG920&lt;&gt;"Pneus","",IFERROR(VLOOKUP(R920,Dados!$X$2:$Z$5,3,0)*(AI920-Q920),VLOOKUP(D920,Dados!$X$7:$Z$33,3,0)*(AI920-Q920)))</f>
        <v/>
      </c>
      <c r="AI920" s="47" t="str">
        <f aca="false">IF(B920="","",P920+Q920+O920+M920+L920-N920)</f>
        <v/>
      </c>
      <c r="AJ920" s="48" t="str">
        <f aca="false">IFERROR(IF(AND(AC920="SIM",AG920="-",Y920="REVENDA"),(AB920/1+1)*AI920,IF(AND(AC920="SIM",AG920="Pneus",Y920="REVENDA"),(AB920/1+1)*(AI920-AH920),"")),"")</f>
        <v/>
      </c>
      <c r="AK920" s="48" t="str">
        <f aca="false">IF(AJ920="","",AJ920*17%)</f>
        <v/>
      </c>
      <c r="AL920" s="48" t="str">
        <f aca="false">IFERROR(IF(AC920="NÃO","",IF(AK920="","",IF(E920="Simples Nacional",BF920,IF(T920=0.12,U920*0.5833337002,IF(T920=0,AI920*0.07,U920))))),"")</f>
        <v/>
      </c>
      <c r="AM920" s="47" t="str">
        <f aca="false">IFERROR(IF(AC920="NÃO","",IF(OR(AG920="-",AG920="Pneus"),AK920-AL920,"")),"")</f>
        <v/>
      </c>
      <c r="AN920" s="48" t="str">
        <f aca="false">IF(AND(Y920="REVENDA",AC920="SIM",AG920="BIT"),((AB920/1+1)*AI920)*0.4117,"")</f>
        <v/>
      </c>
      <c r="AO920" s="48" t="str">
        <f aca="false">IF(AN920="","",AN920*17%)</f>
        <v/>
      </c>
      <c r="AP920" s="49" t="str">
        <f aca="false">IF(AN920="","",IF(T920=0.12,(U920*0.4117)*0.4117,IF(T920=0,(AI920*0.07)*0.4117,U920*0.4117)))</f>
        <v/>
      </c>
      <c r="AQ920" s="47" t="str">
        <f aca="false">IF(AN920="","",AO920-AP920)</f>
        <v/>
      </c>
      <c r="AR920" s="50" t="str">
        <f aca="false">IFERROR(IF(AND(AC920="SIM",Y920="REVENDA",LEFT(AG920,5)="ANEXO")*OR(AE920="ANEXO I",AF920="ANEXO II"),VLOOKUP(H920,Dados!G:I,2,0),""),"INSERIR MVA")</f>
        <v/>
      </c>
      <c r="AS920" s="48" t="str">
        <f aca="false">IF(LEFT(AG920,5)="ANEXO",VLOOKUP(AG920,Dados!$X$111:$Z$112,2,0)*(AI920-Q920),"")</f>
        <v/>
      </c>
      <c r="AT920" s="48" t="str">
        <f aca="false">IFERROR(IF(AR920="","",(AI920*AR920)+AI920),"INSERIR MVA")</f>
        <v/>
      </c>
      <c r="AU920" s="48" t="str">
        <f aca="false">IF(AT920="","",IF(AY920=0.04,U920,AS920*AY920))</f>
        <v/>
      </c>
      <c r="AV920" s="47" t="str">
        <f aca="false">IFERROR(IF(AU920="","",(VLOOKUP(AG920,Dados!$X$111:$Z$112,3,0)*AT920*0.17)),"INSERIR MVA")</f>
        <v/>
      </c>
      <c r="AW920" s="47" t="str">
        <f aca="false">IFERROR(IF(AR920="","",AV920-AU920),"")</f>
        <v/>
      </c>
      <c r="AX920" s="51" t="str">
        <f aca="false">IFERROR(IF(AC920="NÃO","",IF(AM920&lt;&gt;"",AM920-W920,IF(AQ920&lt;&gt;"",AQ920-W920,IF(AW920&lt;&gt;"",AW920-W920,"")))),"")</f>
        <v/>
      </c>
      <c r="AY920" s="46" t="str">
        <f aca="false">IFERROR(IF(ISNA(VLOOKUP(R920,Dados!$X$2:$Y$5,2,0)),VLOOKUP(D920,Dados!$X$7:$Y$33,2,0),VLOOKUP(R920,Dados!$X$2:$Y$5,2,0)),"")</f>
        <v/>
      </c>
      <c r="AZ920" s="52" t="str">
        <f aca="false">IF(C920="","",IF(AND(Y920="CONSUMO",AC920="NÃO")*OR(AG920="-",AG920="BIT"),IF(E920&lt;&gt;"",(AI920-(P920+L920-N920+Q920)*AY920)/0.83),""))</f>
        <v/>
      </c>
      <c r="BA920" s="51" t="str">
        <f aca="false">IF(AZ920="","",AZ920*0.17-((P920+L920-N920+Q920)*AY920))</f>
        <v/>
      </c>
      <c r="BB920" s="51" t="str">
        <f aca="false">IF(AND(Y920="CONSUMO",AG920="ANEXO I",AY920&gt;4%),(AI920-(P920+L920-N920+Q920)*0.0514)/0.83*(0.5177)*(0.17)-AI920*0.0514,IF(AND(Y920="CONSUMO",AG920="ANEXO II",AY920&gt;4%),(AI920-(P920+L920-N920+Q920)*0.041)/0.83*(0.3295)*(0.17)-AI920*0.041,IF(AND(Y920="CONSUMO",AG920="ANEXO I",AY920=4%),(AI920-(P920+L920-N920+Q920)*0.04)/0.83*(0.5177)*(0.17)-AI920*0.04,IF(AND(Y920="CONSUMO",AG920="ANEXO II",AY920=4%),(AI920-(P920+L920-N920+Q920)*0.04)/0.83*(0.3295)*(0.17)-AI920*0.04,""))))</f>
        <v/>
      </c>
      <c r="BC920" s="51" t="str">
        <f aca="false">IF(C920="","",IF(AND(Y920="CONSUMO",AC920="SIM")*OR(AG920="-",AG920="BIT"),IF(E920&lt;&gt;"",(AI920-(P920+L920-N920+Q920)*AY920)/0.83),""))</f>
        <v/>
      </c>
      <c r="BD920" s="51" t="str">
        <f aca="false">IF(BC920="","",BC920*0.17)</f>
        <v/>
      </c>
      <c r="BE920" s="51" t="str">
        <f aca="false">IF(I920=6908,0,IF(BC920="","",BD920-((P920+L920-N920+Q920)*AY920)))</f>
        <v/>
      </c>
      <c r="BF920" s="53" t="str">
        <f aca="false">IF(B920="","",IF(OR(B920="",E920="Regime Normal"),0,(AI920-Q920)*VLOOKUP(R920,Dados!$X$98:$Y$108,2,0)))</f>
        <v/>
      </c>
      <c r="BG920" s="54" t="str">
        <f aca="false">IFERROR(VLOOKUP(I920,Dados!$AC$27:$AD$43,2,0),IF(B920="","",IF(D920&lt;&gt;"MT",IF(AND(AC920="SIM",Y920="Revenda"),"2403",IF(AND(AC920="SIM",Y920="Consumo"),"2407",IF(AND(AC920="NÃO",Y920="Revenda"),"2102",IF(AND(AC920="NÃO",Y920="Consumo"),"2556",)))),REPLACE(I920,1,1,1))))</f>
        <v/>
      </c>
    </row>
    <row r="921" customFormat="false" ht="12.8" hidden="false" customHeight="true" outlineLevel="0" collapsed="false">
      <c r="Y921" s="45"/>
      <c r="Z921" s="46" t="str">
        <f aca="false">IF(B921="","",(IFERROR(VLOOKUP(H921,Dados!A$3:B$15000,2,0),"Não Encontrado")))</f>
        <v/>
      </c>
      <c r="AA921" s="46" t="str">
        <f aca="false">IF(B921="","",(IFERROR(VLOOKUP(G921,Dados!C$3:E$15000,3,0),"Não Encontrado")))</f>
        <v/>
      </c>
      <c r="AB921" s="46" t="str">
        <f aca="false">IFERROR(IF(Z921&lt;&gt;"Não Encontrado",Z921,IF(AA921&lt;&gt;"Não Encontrado",AA921,"")),"")</f>
        <v/>
      </c>
      <c r="AC921" s="45" t="str">
        <f aca="false">IF(B921="","",IF(AB921="","NÃO","SIM"))</f>
        <v/>
      </c>
      <c r="AD921" s="45" t="str">
        <f aca="false">IFERROR(VLOOKUP(G921,Dados!$P$3:$R$500,3,0),"")</f>
        <v/>
      </c>
      <c r="AE921" s="45" t="str">
        <f aca="false">IFERROR(VLOOKUP(G921,Dados!$K$3:$L$500,2,0),"")</f>
        <v/>
      </c>
      <c r="AF921" s="45" t="str">
        <f aca="false">IFERROR(VLOOKUP(G921,Dados!$M$3:$N$500,2,0),"")</f>
        <v/>
      </c>
      <c r="AG921" s="45" t="str">
        <f aca="false">IF(F921="","",IF(AND(AD921="",AE921="",AF921=""),"-",IF(AND(AD921="BIT",AE921="",AF921=""),"BIT",IF(AND(AE921="ANEXO I",AD921="",AF921=""),"ANEXO I",IF(AND(AF921="ANEXO II",AD921="",AE921=""),"ANEXO II","Escolher")))))</f>
        <v/>
      </c>
      <c r="AH921" s="45" t="str">
        <f aca="false">IF(AG921&lt;&gt;"Pneus","",IFERROR(VLOOKUP(R921,Dados!$X$2:$Z$5,3,0)*(AI921-Q921),VLOOKUP(D921,Dados!$X$7:$Z$33,3,0)*(AI921-Q921)))</f>
        <v/>
      </c>
      <c r="AI921" s="47" t="str">
        <f aca="false">IF(B921="","",P921+Q921+O921+M921+L921-N921)</f>
        <v/>
      </c>
      <c r="AJ921" s="48" t="str">
        <f aca="false">IFERROR(IF(AND(AC921="SIM",AG921="-",Y921="REVENDA"),(AB921/1+1)*AI921,IF(AND(AC921="SIM",AG921="Pneus",Y921="REVENDA"),(AB921/1+1)*(AI921-AH921),"")),"")</f>
        <v/>
      </c>
      <c r="AK921" s="48" t="str">
        <f aca="false">IF(AJ921="","",AJ921*17%)</f>
        <v/>
      </c>
      <c r="AL921" s="48" t="str">
        <f aca="false">IFERROR(IF(AC921="NÃO","",IF(AK921="","",IF(E921="Simples Nacional",BF921,IF(T921=0.12,U921*0.5833337002,IF(T921=0,AI921*0.07,U921))))),"")</f>
        <v/>
      </c>
      <c r="AM921" s="47" t="str">
        <f aca="false">IFERROR(IF(AC921="NÃO","",IF(OR(AG921="-",AG921="Pneus"),AK921-AL921,"")),"")</f>
        <v/>
      </c>
      <c r="AN921" s="48" t="str">
        <f aca="false">IF(AND(Y921="REVENDA",AC921="SIM",AG921="BIT"),((AB921/1+1)*AI921)*0.4117,"")</f>
        <v/>
      </c>
      <c r="AO921" s="48" t="str">
        <f aca="false">IF(AN921="","",AN921*17%)</f>
        <v/>
      </c>
      <c r="AP921" s="49" t="str">
        <f aca="false">IF(AN921="","",IF(T921=0.12,(U921*0.4117)*0.4117,IF(T921=0,(AI921*0.07)*0.4117,U921*0.4117)))</f>
        <v/>
      </c>
      <c r="AQ921" s="47" t="str">
        <f aca="false">IF(AN921="","",AO921-AP921)</f>
        <v/>
      </c>
      <c r="AR921" s="50" t="str">
        <f aca="false">IFERROR(IF(AND(AC921="SIM",Y921="REVENDA",LEFT(AG921,5)="ANEXO")*OR(AE921="ANEXO I",AF921="ANEXO II"),VLOOKUP(H921,Dados!G:I,2,0),""),"INSERIR MVA")</f>
        <v/>
      </c>
      <c r="AS921" s="48" t="str">
        <f aca="false">IF(LEFT(AG921,5)="ANEXO",VLOOKUP(AG921,Dados!$X$111:$Z$112,2,0)*(AI921-Q921),"")</f>
        <v/>
      </c>
      <c r="AT921" s="48" t="str">
        <f aca="false">IFERROR(IF(AR921="","",(AI921*AR921)+AI921),"INSERIR MVA")</f>
        <v/>
      </c>
      <c r="AU921" s="48" t="str">
        <f aca="false">IF(AT921="","",IF(AY921=0.04,U921,AS921*AY921))</f>
        <v/>
      </c>
      <c r="AV921" s="47" t="str">
        <f aca="false">IFERROR(IF(AU921="","",(VLOOKUP(AG921,Dados!$X$111:$Z$112,3,0)*AT921*0.17)),"INSERIR MVA")</f>
        <v/>
      </c>
      <c r="AW921" s="47" t="str">
        <f aca="false">IFERROR(IF(AR921="","",AV921-AU921),"")</f>
        <v/>
      </c>
      <c r="AX921" s="51" t="str">
        <f aca="false">IFERROR(IF(AC921="NÃO","",IF(AM921&lt;&gt;"",AM921-W921,IF(AQ921&lt;&gt;"",AQ921-W921,IF(AW921&lt;&gt;"",AW921-W921,"")))),"")</f>
        <v/>
      </c>
      <c r="AY921" s="46" t="str">
        <f aca="false">IFERROR(IF(ISNA(VLOOKUP(R921,Dados!$X$2:$Y$5,2,0)),VLOOKUP(D921,Dados!$X$7:$Y$33,2,0),VLOOKUP(R921,Dados!$X$2:$Y$5,2,0)),"")</f>
        <v/>
      </c>
      <c r="AZ921" s="52" t="str">
        <f aca="false">IF(C921="","",IF(AND(Y921="CONSUMO",AC921="NÃO")*OR(AG921="-",AG921="BIT"),IF(E921&lt;&gt;"",(AI921-(P921+L921-N921+Q921)*AY921)/0.83),""))</f>
        <v/>
      </c>
      <c r="BA921" s="51" t="str">
        <f aca="false">IF(AZ921="","",AZ921*0.17-((P921+L921-N921+Q921)*AY921))</f>
        <v/>
      </c>
      <c r="BB921" s="51" t="str">
        <f aca="false">IF(AND(Y921="CONSUMO",AG921="ANEXO I",AY921&gt;4%),(AI921-(P921+L921-N921+Q921)*0.0514)/0.83*(0.5177)*(0.17)-AI921*0.0514,IF(AND(Y921="CONSUMO",AG921="ANEXO II",AY921&gt;4%),(AI921-(P921+L921-N921+Q921)*0.041)/0.83*(0.3295)*(0.17)-AI921*0.041,IF(AND(Y921="CONSUMO",AG921="ANEXO I",AY921=4%),(AI921-(P921+L921-N921+Q921)*0.04)/0.83*(0.5177)*(0.17)-AI921*0.04,IF(AND(Y921="CONSUMO",AG921="ANEXO II",AY921=4%),(AI921-(P921+L921-N921+Q921)*0.04)/0.83*(0.3295)*(0.17)-AI921*0.04,""))))</f>
        <v/>
      </c>
      <c r="BC921" s="51" t="str">
        <f aca="false">IF(C921="","",IF(AND(Y921="CONSUMO",AC921="SIM")*OR(AG921="-",AG921="BIT"),IF(E921&lt;&gt;"",(AI921-(P921+L921-N921+Q921)*AY921)/0.83),""))</f>
        <v/>
      </c>
      <c r="BD921" s="51" t="str">
        <f aca="false">IF(BC921="","",BC921*0.17)</f>
        <v/>
      </c>
      <c r="BE921" s="51" t="str">
        <f aca="false">IF(I921=6908,0,IF(BC921="","",BD921-((P921+L921-N921+Q921)*AY921)))</f>
        <v/>
      </c>
      <c r="BF921" s="53" t="str">
        <f aca="false">IF(B921="","",IF(OR(B921="",E921="Regime Normal"),0,(AI921-Q921)*VLOOKUP(R921,Dados!$X$98:$Y$108,2,0)))</f>
        <v/>
      </c>
      <c r="BG921" s="54" t="str">
        <f aca="false">IFERROR(VLOOKUP(I921,Dados!$AC$27:$AD$43,2,0),IF(B921="","",IF(D921&lt;&gt;"MT",IF(AND(AC921="SIM",Y921="Revenda"),"2403",IF(AND(AC921="SIM",Y921="Consumo"),"2407",IF(AND(AC921="NÃO",Y921="Revenda"),"2102",IF(AND(AC921="NÃO",Y921="Consumo"),"2556",)))),REPLACE(I921,1,1,1))))</f>
        <v/>
      </c>
    </row>
    <row r="922" customFormat="false" ht="12.8" hidden="false" customHeight="true" outlineLevel="0" collapsed="false">
      <c r="Y922" s="45"/>
      <c r="Z922" s="46" t="str">
        <f aca="false">IF(B922="","",(IFERROR(VLOOKUP(H922,Dados!A$3:B$15000,2,0),"Não Encontrado")))</f>
        <v/>
      </c>
      <c r="AA922" s="46" t="str">
        <f aca="false">IF(B922="","",(IFERROR(VLOOKUP(G922,Dados!C$3:E$15000,3,0),"Não Encontrado")))</f>
        <v/>
      </c>
      <c r="AB922" s="46" t="str">
        <f aca="false">IFERROR(IF(Z922&lt;&gt;"Não Encontrado",Z922,IF(AA922&lt;&gt;"Não Encontrado",AA922,"")),"")</f>
        <v/>
      </c>
      <c r="AC922" s="45" t="str">
        <f aca="false">IF(B922="","",IF(AB922="","NÃO","SIM"))</f>
        <v/>
      </c>
      <c r="AD922" s="45" t="str">
        <f aca="false">IFERROR(VLOOKUP(G922,Dados!$P$3:$R$500,3,0),"")</f>
        <v/>
      </c>
      <c r="AE922" s="45" t="str">
        <f aca="false">IFERROR(VLOOKUP(G922,Dados!$K$3:$L$500,2,0),"")</f>
        <v/>
      </c>
      <c r="AF922" s="45" t="str">
        <f aca="false">IFERROR(VLOOKUP(G922,Dados!$M$3:$N$500,2,0),"")</f>
        <v/>
      </c>
      <c r="AG922" s="45" t="str">
        <f aca="false">IF(F922="","",IF(AND(AD922="",AE922="",AF922=""),"-",IF(AND(AD922="BIT",AE922="",AF922=""),"BIT",IF(AND(AE922="ANEXO I",AD922="",AF922=""),"ANEXO I",IF(AND(AF922="ANEXO II",AD922="",AE922=""),"ANEXO II","Escolher")))))</f>
        <v/>
      </c>
      <c r="AH922" s="45" t="str">
        <f aca="false">IF(AG922&lt;&gt;"Pneus","",IFERROR(VLOOKUP(R922,Dados!$X$2:$Z$5,3,0)*(AI922-Q922),VLOOKUP(D922,Dados!$X$7:$Z$33,3,0)*(AI922-Q922)))</f>
        <v/>
      </c>
      <c r="AI922" s="47" t="str">
        <f aca="false">IF(B922="","",P922+Q922+O922+M922+L922-N922)</f>
        <v/>
      </c>
      <c r="AJ922" s="48" t="str">
        <f aca="false">IFERROR(IF(AND(AC922="SIM",AG922="-",Y922="REVENDA"),(AB922/1+1)*AI922,IF(AND(AC922="SIM",AG922="Pneus",Y922="REVENDA"),(AB922/1+1)*(AI922-AH922),"")),"")</f>
        <v/>
      </c>
      <c r="AK922" s="48" t="str">
        <f aca="false">IF(AJ922="","",AJ922*17%)</f>
        <v/>
      </c>
      <c r="AL922" s="48" t="str">
        <f aca="false">IFERROR(IF(AC922="NÃO","",IF(AK922="","",IF(E922="Simples Nacional",BF922,IF(T922=0.12,U922*0.5833337002,IF(T922=0,AI922*0.07,U922))))),"")</f>
        <v/>
      </c>
      <c r="AM922" s="47" t="str">
        <f aca="false">IFERROR(IF(AC922="NÃO","",IF(OR(AG922="-",AG922="Pneus"),AK922-AL922,"")),"")</f>
        <v/>
      </c>
      <c r="AN922" s="48" t="str">
        <f aca="false">IF(AND(Y922="REVENDA",AC922="SIM",AG922="BIT"),((AB922/1+1)*AI922)*0.4117,"")</f>
        <v/>
      </c>
      <c r="AO922" s="48" t="str">
        <f aca="false">IF(AN922="","",AN922*17%)</f>
        <v/>
      </c>
      <c r="AP922" s="49" t="str">
        <f aca="false">IF(AN922="","",IF(T922=0.12,(U922*0.4117)*0.4117,IF(T922=0,(AI922*0.07)*0.4117,U922*0.4117)))</f>
        <v/>
      </c>
      <c r="AQ922" s="47" t="str">
        <f aca="false">IF(AN922="","",AO922-AP922)</f>
        <v/>
      </c>
      <c r="AR922" s="50" t="str">
        <f aca="false">IFERROR(IF(AND(AC922="SIM",Y922="REVENDA",LEFT(AG922,5)="ANEXO")*OR(AE922="ANEXO I",AF922="ANEXO II"),VLOOKUP(H922,Dados!G:I,2,0),""),"INSERIR MVA")</f>
        <v/>
      </c>
      <c r="AS922" s="48" t="str">
        <f aca="false">IF(LEFT(AG922,5)="ANEXO",VLOOKUP(AG922,Dados!$X$111:$Z$112,2,0)*(AI922-Q922),"")</f>
        <v/>
      </c>
      <c r="AT922" s="48" t="str">
        <f aca="false">IFERROR(IF(AR922="","",(AI922*AR922)+AI922),"INSERIR MVA")</f>
        <v/>
      </c>
      <c r="AU922" s="48" t="str">
        <f aca="false">IF(AT922="","",IF(AY922=0.04,U922,AS922*AY922))</f>
        <v/>
      </c>
      <c r="AV922" s="47" t="str">
        <f aca="false">IFERROR(IF(AU922="","",(VLOOKUP(AG922,Dados!$X$111:$Z$112,3,0)*AT922*0.17)),"INSERIR MVA")</f>
        <v/>
      </c>
      <c r="AW922" s="47" t="str">
        <f aca="false">IFERROR(IF(AR922="","",AV922-AU922),"")</f>
        <v/>
      </c>
      <c r="AX922" s="51" t="str">
        <f aca="false">IFERROR(IF(AC922="NÃO","",IF(AM922&lt;&gt;"",AM922-W922,IF(AQ922&lt;&gt;"",AQ922-W922,IF(AW922&lt;&gt;"",AW922-W922,"")))),"")</f>
        <v/>
      </c>
      <c r="AY922" s="46" t="str">
        <f aca="false">IFERROR(IF(ISNA(VLOOKUP(R922,Dados!$X$2:$Y$5,2,0)),VLOOKUP(D922,Dados!$X$7:$Y$33,2,0),VLOOKUP(R922,Dados!$X$2:$Y$5,2,0)),"")</f>
        <v/>
      </c>
      <c r="AZ922" s="52" t="str">
        <f aca="false">IF(C922="","",IF(AND(Y922="CONSUMO",AC922="NÃO")*OR(AG922="-",AG922="BIT"),IF(E922&lt;&gt;"",(AI922-(P922+L922-N922+Q922)*AY922)/0.83),""))</f>
        <v/>
      </c>
      <c r="BA922" s="51" t="str">
        <f aca="false">IF(AZ922="","",AZ922*0.17-((P922+L922-N922+Q922)*AY922))</f>
        <v/>
      </c>
      <c r="BB922" s="51" t="str">
        <f aca="false">IF(AND(Y922="CONSUMO",AG922="ANEXO I",AY922&gt;4%),(AI922-(P922+L922-N922+Q922)*0.0514)/0.83*(0.5177)*(0.17)-AI922*0.0514,IF(AND(Y922="CONSUMO",AG922="ANEXO II",AY922&gt;4%),(AI922-(P922+L922-N922+Q922)*0.041)/0.83*(0.3295)*(0.17)-AI922*0.041,IF(AND(Y922="CONSUMO",AG922="ANEXO I",AY922=4%),(AI922-(P922+L922-N922+Q922)*0.04)/0.83*(0.5177)*(0.17)-AI922*0.04,IF(AND(Y922="CONSUMO",AG922="ANEXO II",AY922=4%),(AI922-(P922+L922-N922+Q922)*0.04)/0.83*(0.3295)*(0.17)-AI922*0.04,""))))</f>
        <v/>
      </c>
      <c r="BC922" s="51" t="str">
        <f aca="false">IF(C922="","",IF(AND(Y922="CONSUMO",AC922="SIM")*OR(AG922="-",AG922="BIT"),IF(E922&lt;&gt;"",(AI922-(P922+L922-N922+Q922)*AY922)/0.83),""))</f>
        <v/>
      </c>
      <c r="BD922" s="51" t="str">
        <f aca="false">IF(BC922="","",BC922*0.17)</f>
        <v/>
      </c>
      <c r="BE922" s="51" t="str">
        <f aca="false">IF(I922=6908,0,IF(BC922="","",BD922-((P922+L922-N922+Q922)*AY922)))</f>
        <v/>
      </c>
      <c r="BF922" s="53" t="str">
        <f aca="false">IF(B922="","",IF(OR(B922="",E922="Regime Normal"),0,(AI922-Q922)*VLOOKUP(R922,Dados!$X$98:$Y$108,2,0)))</f>
        <v/>
      </c>
      <c r="BG922" s="54" t="str">
        <f aca="false">IFERROR(VLOOKUP(I922,Dados!$AC$27:$AD$43,2,0),IF(B922="","",IF(D922&lt;&gt;"MT",IF(AND(AC922="SIM",Y922="Revenda"),"2403",IF(AND(AC922="SIM",Y922="Consumo"),"2407",IF(AND(AC922="NÃO",Y922="Revenda"),"2102",IF(AND(AC922="NÃO",Y922="Consumo"),"2556",)))),REPLACE(I922,1,1,1))))</f>
        <v/>
      </c>
    </row>
    <row r="923" customFormat="false" ht="12.8" hidden="false" customHeight="true" outlineLevel="0" collapsed="false">
      <c r="Y923" s="45"/>
      <c r="Z923" s="46" t="str">
        <f aca="false">IF(B923="","",(IFERROR(VLOOKUP(H923,Dados!A$3:B$15000,2,0),"Não Encontrado")))</f>
        <v/>
      </c>
      <c r="AA923" s="46" t="str">
        <f aca="false">IF(B923="","",(IFERROR(VLOOKUP(G923,Dados!C$3:E$15000,3,0),"Não Encontrado")))</f>
        <v/>
      </c>
      <c r="AB923" s="46" t="str">
        <f aca="false">IFERROR(IF(Z923&lt;&gt;"Não Encontrado",Z923,IF(AA923&lt;&gt;"Não Encontrado",AA923,"")),"")</f>
        <v/>
      </c>
      <c r="AC923" s="45" t="str">
        <f aca="false">IF(B923="","",IF(AB923="","NÃO","SIM"))</f>
        <v/>
      </c>
      <c r="AD923" s="45" t="str">
        <f aca="false">IFERROR(VLOOKUP(G923,Dados!$P$3:$R$500,3,0),"")</f>
        <v/>
      </c>
      <c r="AE923" s="45" t="str">
        <f aca="false">IFERROR(VLOOKUP(G923,Dados!$K$3:$L$500,2,0),"")</f>
        <v/>
      </c>
      <c r="AF923" s="45" t="str">
        <f aca="false">IFERROR(VLOOKUP(G923,Dados!$M$3:$N$500,2,0),"")</f>
        <v/>
      </c>
      <c r="AG923" s="45" t="str">
        <f aca="false">IF(F923="","",IF(AND(AD923="",AE923="",AF923=""),"-",IF(AND(AD923="BIT",AE923="",AF923=""),"BIT",IF(AND(AE923="ANEXO I",AD923="",AF923=""),"ANEXO I",IF(AND(AF923="ANEXO II",AD923="",AE923=""),"ANEXO II","Escolher")))))</f>
        <v/>
      </c>
      <c r="AH923" s="45" t="str">
        <f aca="false">IF(AG923&lt;&gt;"Pneus","",IFERROR(VLOOKUP(R923,Dados!$X$2:$Z$5,3,0)*(AI923-Q923),VLOOKUP(D923,Dados!$X$7:$Z$33,3,0)*(AI923-Q923)))</f>
        <v/>
      </c>
      <c r="AI923" s="47" t="str">
        <f aca="false">IF(B923="","",P923+Q923+O923+M923+L923-N923)</f>
        <v/>
      </c>
      <c r="AJ923" s="48" t="str">
        <f aca="false">IFERROR(IF(AND(AC923="SIM",AG923="-",Y923="REVENDA"),(AB923/1+1)*AI923,IF(AND(AC923="SIM",AG923="Pneus",Y923="REVENDA"),(AB923/1+1)*(AI923-AH923),"")),"")</f>
        <v/>
      </c>
      <c r="AK923" s="48" t="str">
        <f aca="false">IF(AJ923="","",AJ923*17%)</f>
        <v/>
      </c>
      <c r="AL923" s="48" t="str">
        <f aca="false">IFERROR(IF(AC923="NÃO","",IF(AK923="","",IF(E923="Simples Nacional",BF923,IF(T923=0.12,U923*0.5833337002,IF(T923=0,AI923*0.07,U923))))),"")</f>
        <v/>
      </c>
      <c r="AM923" s="47" t="str">
        <f aca="false">IFERROR(IF(AC923="NÃO","",IF(OR(AG923="-",AG923="Pneus"),AK923-AL923,"")),"")</f>
        <v/>
      </c>
      <c r="AN923" s="48" t="str">
        <f aca="false">IF(AND(Y923="REVENDA",AC923="SIM",AG923="BIT"),((AB923/1+1)*AI923)*0.4117,"")</f>
        <v/>
      </c>
      <c r="AO923" s="48" t="str">
        <f aca="false">IF(AN923="","",AN923*17%)</f>
        <v/>
      </c>
      <c r="AP923" s="49" t="str">
        <f aca="false">IF(AN923="","",IF(T923=0.12,(U923*0.4117)*0.4117,IF(T923=0,(AI923*0.07)*0.4117,U923*0.4117)))</f>
        <v/>
      </c>
      <c r="AQ923" s="47" t="str">
        <f aca="false">IF(AN923="","",AO923-AP923)</f>
        <v/>
      </c>
      <c r="AR923" s="50" t="str">
        <f aca="false">IFERROR(IF(AND(AC923="SIM",Y923="REVENDA",LEFT(AG923,5)="ANEXO")*OR(AE923="ANEXO I",AF923="ANEXO II"),VLOOKUP(H923,Dados!G:I,2,0),""),"INSERIR MVA")</f>
        <v/>
      </c>
      <c r="AS923" s="48" t="str">
        <f aca="false">IF(LEFT(AG923,5)="ANEXO",VLOOKUP(AG923,Dados!$X$111:$Z$112,2,0)*(AI923-Q923),"")</f>
        <v/>
      </c>
      <c r="AT923" s="48" t="str">
        <f aca="false">IFERROR(IF(AR923="","",(AI923*AR923)+AI923),"INSERIR MVA")</f>
        <v/>
      </c>
      <c r="AU923" s="48" t="str">
        <f aca="false">IF(AT923="","",IF(AY923=0.04,U923,AS923*AY923))</f>
        <v/>
      </c>
      <c r="AV923" s="47" t="str">
        <f aca="false">IFERROR(IF(AU923="","",(VLOOKUP(AG923,Dados!$X$111:$Z$112,3,0)*AT923*0.17)),"INSERIR MVA")</f>
        <v/>
      </c>
      <c r="AW923" s="47" t="str">
        <f aca="false">IFERROR(IF(AR923="","",AV923-AU923),"")</f>
        <v/>
      </c>
      <c r="AX923" s="51" t="str">
        <f aca="false">IFERROR(IF(AC923="NÃO","",IF(AM923&lt;&gt;"",AM923-W923,IF(AQ923&lt;&gt;"",AQ923-W923,IF(AW923&lt;&gt;"",AW923-W923,"")))),"")</f>
        <v/>
      </c>
      <c r="AY923" s="46" t="str">
        <f aca="false">IFERROR(IF(ISNA(VLOOKUP(R923,Dados!$X$2:$Y$5,2,0)),VLOOKUP(D923,Dados!$X$7:$Y$33,2,0),VLOOKUP(R923,Dados!$X$2:$Y$5,2,0)),"")</f>
        <v/>
      </c>
      <c r="AZ923" s="52" t="str">
        <f aca="false">IF(C923="","",IF(AND(Y923="CONSUMO",AC923="NÃO")*OR(AG923="-",AG923="BIT"),IF(E923&lt;&gt;"",(AI923-(P923+L923-N923+Q923)*AY923)/0.83),""))</f>
        <v/>
      </c>
      <c r="BA923" s="51" t="str">
        <f aca="false">IF(AZ923="","",AZ923*0.17-((P923+L923-N923+Q923)*AY923))</f>
        <v/>
      </c>
      <c r="BB923" s="51" t="str">
        <f aca="false">IF(AND(Y923="CONSUMO",AG923="ANEXO I",AY923&gt;4%),(AI923-(P923+L923-N923+Q923)*0.0514)/0.83*(0.5177)*(0.17)-AI923*0.0514,IF(AND(Y923="CONSUMO",AG923="ANEXO II",AY923&gt;4%),(AI923-(P923+L923-N923+Q923)*0.041)/0.83*(0.3295)*(0.17)-AI923*0.041,IF(AND(Y923="CONSUMO",AG923="ANEXO I",AY923=4%),(AI923-(P923+L923-N923+Q923)*0.04)/0.83*(0.5177)*(0.17)-AI923*0.04,IF(AND(Y923="CONSUMO",AG923="ANEXO II",AY923=4%),(AI923-(P923+L923-N923+Q923)*0.04)/0.83*(0.3295)*(0.17)-AI923*0.04,""))))</f>
        <v/>
      </c>
      <c r="BC923" s="51" t="str">
        <f aca="false">IF(C923="","",IF(AND(Y923="CONSUMO",AC923="SIM")*OR(AG923="-",AG923="BIT"),IF(E923&lt;&gt;"",(AI923-(P923+L923-N923+Q923)*AY923)/0.83),""))</f>
        <v/>
      </c>
      <c r="BD923" s="51" t="str">
        <f aca="false">IF(BC923="","",BC923*0.17)</f>
        <v/>
      </c>
      <c r="BE923" s="51" t="str">
        <f aca="false">IF(I923=6908,0,IF(BC923="","",BD923-((P923+L923-N923+Q923)*AY923)))</f>
        <v/>
      </c>
      <c r="BF923" s="53" t="str">
        <f aca="false">IF(B923="","",IF(OR(B923="",E923="Regime Normal"),0,(AI923-Q923)*VLOOKUP(R923,Dados!$X$98:$Y$108,2,0)))</f>
        <v/>
      </c>
      <c r="BG923" s="54" t="str">
        <f aca="false">IFERROR(VLOOKUP(I923,Dados!$AC$27:$AD$43,2,0),IF(B923="","",IF(D923&lt;&gt;"MT",IF(AND(AC923="SIM",Y923="Revenda"),"2403",IF(AND(AC923="SIM",Y923="Consumo"),"2407",IF(AND(AC923="NÃO",Y923="Revenda"),"2102",IF(AND(AC923="NÃO",Y923="Consumo"),"2556",)))),REPLACE(I923,1,1,1))))</f>
        <v/>
      </c>
    </row>
    <row r="924" customFormat="false" ht="12.8" hidden="false" customHeight="true" outlineLevel="0" collapsed="false">
      <c r="Y924" s="45"/>
      <c r="Z924" s="46" t="str">
        <f aca="false">IF(B924="","",(IFERROR(VLOOKUP(H924,Dados!A$3:B$15000,2,0),"Não Encontrado")))</f>
        <v/>
      </c>
      <c r="AA924" s="46" t="str">
        <f aca="false">IF(B924="","",(IFERROR(VLOOKUP(G924,Dados!C$3:E$15000,3,0),"Não Encontrado")))</f>
        <v/>
      </c>
      <c r="AB924" s="46" t="str">
        <f aca="false">IFERROR(IF(Z924&lt;&gt;"Não Encontrado",Z924,IF(AA924&lt;&gt;"Não Encontrado",AA924,"")),"")</f>
        <v/>
      </c>
      <c r="AC924" s="45" t="str">
        <f aca="false">IF(B924="","",IF(AB924="","NÃO","SIM"))</f>
        <v/>
      </c>
      <c r="AD924" s="45" t="str">
        <f aca="false">IFERROR(VLOOKUP(G924,Dados!$P$3:$R$500,3,0),"")</f>
        <v/>
      </c>
      <c r="AE924" s="45" t="str">
        <f aca="false">IFERROR(VLOOKUP(G924,Dados!$K$3:$L$500,2,0),"")</f>
        <v/>
      </c>
      <c r="AF924" s="45" t="str">
        <f aca="false">IFERROR(VLOOKUP(G924,Dados!$M$3:$N$500,2,0),"")</f>
        <v/>
      </c>
      <c r="AG924" s="45" t="str">
        <f aca="false">IF(F924="","",IF(AND(AD924="",AE924="",AF924=""),"-",IF(AND(AD924="BIT",AE924="",AF924=""),"BIT",IF(AND(AE924="ANEXO I",AD924="",AF924=""),"ANEXO I",IF(AND(AF924="ANEXO II",AD924="",AE924=""),"ANEXO II","Escolher")))))</f>
        <v/>
      </c>
      <c r="AH924" s="45" t="str">
        <f aca="false">IF(AG924&lt;&gt;"Pneus","",IFERROR(VLOOKUP(R924,Dados!$X$2:$Z$5,3,0)*(AI924-Q924),VLOOKUP(D924,Dados!$X$7:$Z$33,3,0)*(AI924-Q924)))</f>
        <v/>
      </c>
      <c r="AI924" s="47" t="str">
        <f aca="false">IF(B924="","",P924+Q924+O924+M924+L924-N924)</f>
        <v/>
      </c>
      <c r="AJ924" s="48" t="str">
        <f aca="false">IFERROR(IF(AND(AC924="SIM",AG924="-",Y924="REVENDA"),(AB924/1+1)*AI924,IF(AND(AC924="SIM",AG924="Pneus",Y924="REVENDA"),(AB924/1+1)*(AI924-AH924),"")),"")</f>
        <v/>
      </c>
      <c r="AK924" s="48" t="str">
        <f aca="false">IF(AJ924="","",AJ924*17%)</f>
        <v/>
      </c>
      <c r="AL924" s="48" t="str">
        <f aca="false">IFERROR(IF(AC924="NÃO","",IF(AK924="","",IF(E924="Simples Nacional",BF924,IF(T924=0.12,U924*0.5833337002,IF(T924=0,AI924*0.07,U924))))),"")</f>
        <v/>
      </c>
      <c r="AM924" s="47" t="str">
        <f aca="false">IFERROR(IF(AC924="NÃO","",IF(OR(AG924="-",AG924="Pneus"),AK924-AL924,"")),"")</f>
        <v/>
      </c>
      <c r="AN924" s="48" t="str">
        <f aca="false">IF(AND(Y924="REVENDA",AC924="SIM",AG924="BIT"),((AB924/1+1)*AI924)*0.4117,"")</f>
        <v/>
      </c>
      <c r="AO924" s="48" t="str">
        <f aca="false">IF(AN924="","",AN924*17%)</f>
        <v/>
      </c>
      <c r="AP924" s="49" t="str">
        <f aca="false">IF(AN924="","",IF(T924=0.12,(U924*0.4117)*0.4117,IF(T924=0,(AI924*0.07)*0.4117,U924*0.4117)))</f>
        <v/>
      </c>
      <c r="AQ924" s="47" t="str">
        <f aca="false">IF(AN924="","",AO924-AP924)</f>
        <v/>
      </c>
      <c r="AR924" s="50" t="str">
        <f aca="false">IFERROR(IF(AND(AC924="SIM",Y924="REVENDA",LEFT(AG924,5)="ANEXO")*OR(AE924="ANEXO I",AF924="ANEXO II"),VLOOKUP(H924,Dados!G:I,2,0),""),"INSERIR MVA")</f>
        <v/>
      </c>
      <c r="AS924" s="48" t="str">
        <f aca="false">IF(LEFT(AG924,5)="ANEXO",VLOOKUP(AG924,Dados!$X$111:$Z$112,2,0)*(AI924-Q924),"")</f>
        <v/>
      </c>
      <c r="AT924" s="48" t="str">
        <f aca="false">IFERROR(IF(AR924="","",(AI924*AR924)+AI924),"INSERIR MVA")</f>
        <v/>
      </c>
      <c r="AU924" s="48" t="str">
        <f aca="false">IF(AT924="","",IF(AY924=0.04,U924,AS924*AY924))</f>
        <v/>
      </c>
      <c r="AV924" s="47" t="str">
        <f aca="false">IFERROR(IF(AU924="","",(VLOOKUP(AG924,Dados!$X$111:$Z$112,3,0)*AT924*0.17)),"INSERIR MVA")</f>
        <v/>
      </c>
      <c r="AW924" s="47" t="str">
        <f aca="false">IFERROR(IF(AR924="","",AV924-AU924),"")</f>
        <v/>
      </c>
      <c r="AX924" s="51" t="str">
        <f aca="false">IFERROR(IF(AC924="NÃO","",IF(AM924&lt;&gt;"",AM924-W924,IF(AQ924&lt;&gt;"",AQ924-W924,IF(AW924&lt;&gt;"",AW924-W924,"")))),"")</f>
        <v/>
      </c>
      <c r="AY924" s="46" t="str">
        <f aca="false">IFERROR(IF(ISNA(VLOOKUP(R924,Dados!$X$2:$Y$5,2,0)),VLOOKUP(D924,Dados!$X$7:$Y$33,2,0),VLOOKUP(R924,Dados!$X$2:$Y$5,2,0)),"")</f>
        <v/>
      </c>
      <c r="AZ924" s="52" t="str">
        <f aca="false">IF(C924="","",IF(AND(Y924="CONSUMO",AC924="NÃO")*OR(AG924="-",AG924="BIT"),IF(E924&lt;&gt;"",(AI924-(P924+L924-N924+Q924)*AY924)/0.83),""))</f>
        <v/>
      </c>
      <c r="BA924" s="51" t="str">
        <f aca="false">IF(AZ924="","",AZ924*0.17-((P924+L924-N924+Q924)*AY924))</f>
        <v/>
      </c>
      <c r="BB924" s="51" t="str">
        <f aca="false">IF(AND(Y924="CONSUMO",AG924="ANEXO I",AY924&gt;4%),(AI924-(P924+L924-N924+Q924)*0.0514)/0.83*(0.5177)*(0.17)-AI924*0.0514,IF(AND(Y924="CONSUMO",AG924="ANEXO II",AY924&gt;4%),(AI924-(P924+L924-N924+Q924)*0.041)/0.83*(0.3295)*(0.17)-AI924*0.041,IF(AND(Y924="CONSUMO",AG924="ANEXO I",AY924=4%),(AI924-(P924+L924-N924+Q924)*0.04)/0.83*(0.5177)*(0.17)-AI924*0.04,IF(AND(Y924="CONSUMO",AG924="ANEXO II",AY924=4%),(AI924-(P924+L924-N924+Q924)*0.04)/0.83*(0.3295)*(0.17)-AI924*0.04,""))))</f>
        <v/>
      </c>
      <c r="BC924" s="51" t="str">
        <f aca="false">IF(C924="","",IF(AND(Y924="CONSUMO",AC924="SIM")*OR(AG924="-",AG924="BIT"),IF(E924&lt;&gt;"",(AI924-(P924+L924-N924+Q924)*AY924)/0.83),""))</f>
        <v/>
      </c>
      <c r="BD924" s="51" t="str">
        <f aca="false">IF(BC924="","",BC924*0.17)</f>
        <v/>
      </c>
      <c r="BE924" s="51" t="str">
        <f aca="false">IF(I924=6908,0,IF(BC924="","",BD924-((P924+L924-N924+Q924)*AY924)))</f>
        <v/>
      </c>
      <c r="BF924" s="53" t="str">
        <f aca="false">IF(B924="","",IF(OR(B924="",E924="Regime Normal"),0,(AI924-Q924)*VLOOKUP(R924,Dados!$X$98:$Y$108,2,0)))</f>
        <v/>
      </c>
      <c r="BG924" s="54" t="str">
        <f aca="false">IFERROR(VLOOKUP(I924,Dados!$AC$27:$AD$43,2,0),IF(B924="","",IF(D924&lt;&gt;"MT",IF(AND(AC924="SIM",Y924="Revenda"),"2403",IF(AND(AC924="SIM",Y924="Consumo"),"2407",IF(AND(AC924="NÃO",Y924="Revenda"),"2102",IF(AND(AC924="NÃO",Y924="Consumo"),"2556",)))),REPLACE(I924,1,1,1))))</f>
        <v/>
      </c>
    </row>
    <row r="925" customFormat="false" ht="12.8" hidden="false" customHeight="true" outlineLevel="0" collapsed="false">
      <c r="Y925" s="45"/>
      <c r="Z925" s="46" t="str">
        <f aca="false">IF(B925="","",(IFERROR(VLOOKUP(H925,Dados!A$3:B$15000,2,0),"Não Encontrado")))</f>
        <v/>
      </c>
      <c r="AA925" s="46" t="str">
        <f aca="false">IF(B925="","",(IFERROR(VLOOKUP(G925,Dados!C$3:E$15000,3,0),"Não Encontrado")))</f>
        <v/>
      </c>
      <c r="AB925" s="46" t="str">
        <f aca="false">IFERROR(IF(Z925&lt;&gt;"Não Encontrado",Z925,IF(AA925&lt;&gt;"Não Encontrado",AA925,"")),"")</f>
        <v/>
      </c>
      <c r="AC925" s="45" t="str">
        <f aca="false">IF(B925="","",IF(AB925="","NÃO","SIM"))</f>
        <v/>
      </c>
      <c r="AD925" s="45" t="str">
        <f aca="false">IFERROR(VLOOKUP(G925,Dados!$P$3:$R$500,3,0),"")</f>
        <v/>
      </c>
      <c r="AE925" s="45" t="str">
        <f aca="false">IFERROR(VLOOKUP(G925,Dados!$K$3:$L$500,2,0),"")</f>
        <v/>
      </c>
      <c r="AF925" s="45" t="str">
        <f aca="false">IFERROR(VLOOKUP(G925,Dados!$M$3:$N$500,2,0),"")</f>
        <v/>
      </c>
      <c r="AG925" s="45" t="str">
        <f aca="false">IF(F925="","",IF(AND(AD925="",AE925="",AF925=""),"-",IF(AND(AD925="BIT",AE925="",AF925=""),"BIT",IF(AND(AE925="ANEXO I",AD925="",AF925=""),"ANEXO I",IF(AND(AF925="ANEXO II",AD925="",AE925=""),"ANEXO II","Escolher")))))</f>
        <v/>
      </c>
      <c r="AH925" s="45" t="str">
        <f aca="false">IF(AG925&lt;&gt;"Pneus","",IFERROR(VLOOKUP(R925,Dados!$X$2:$Z$5,3,0)*(AI925-Q925),VLOOKUP(D925,Dados!$X$7:$Z$33,3,0)*(AI925-Q925)))</f>
        <v/>
      </c>
      <c r="AI925" s="47" t="str">
        <f aca="false">IF(B925="","",P925+Q925+O925+M925+L925-N925)</f>
        <v/>
      </c>
      <c r="AJ925" s="48" t="str">
        <f aca="false">IFERROR(IF(AND(AC925="SIM",AG925="-",Y925="REVENDA"),(AB925/1+1)*AI925,IF(AND(AC925="SIM",AG925="Pneus",Y925="REVENDA"),(AB925/1+1)*(AI925-AH925),"")),"")</f>
        <v/>
      </c>
      <c r="AK925" s="48" t="str">
        <f aca="false">IF(AJ925="","",AJ925*17%)</f>
        <v/>
      </c>
      <c r="AL925" s="48" t="str">
        <f aca="false">IFERROR(IF(AC925="NÃO","",IF(AK925="","",IF(E925="Simples Nacional",BF925,IF(T925=0.12,U925*0.5833337002,IF(T925=0,AI925*0.07,U925))))),"")</f>
        <v/>
      </c>
      <c r="AM925" s="47" t="str">
        <f aca="false">IFERROR(IF(AC925="NÃO","",IF(OR(AG925="-",AG925="Pneus"),AK925-AL925,"")),"")</f>
        <v/>
      </c>
      <c r="AN925" s="48" t="str">
        <f aca="false">IF(AND(Y925="REVENDA",AC925="SIM",AG925="BIT"),((AB925/1+1)*AI925)*0.4117,"")</f>
        <v/>
      </c>
      <c r="AO925" s="48" t="str">
        <f aca="false">IF(AN925="","",AN925*17%)</f>
        <v/>
      </c>
      <c r="AP925" s="49" t="str">
        <f aca="false">IF(AN925="","",IF(T925=0.12,(U925*0.4117)*0.4117,IF(T925=0,(AI925*0.07)*0.4117,U925*0.4117)))</f>
        <v/>
      </c>
      <c r="AQ925" s="47" t="str">
        <f aca="false">IF(AN925="","",AO925-AP925)</f>
        <v/>
      </c>
      <c r="AR925" s="50" t="str">
        <f aca="false">IFERROR(IF(AND(AC925="SIM",Y925="REVENDA",LEFT(AG925,5)="ANEXO")*OR(AE925="ANEXO I",AF925="ANEXO II"),VLOOKUP(H925,Dados!G:I,2,0),""),"INSERIR MVA")</f>
        <v/>
      </c>
      <c r="AS925" s="48" t="str">
        <f aca="false">IF(LEFT(AG925,5)="ANEXO",VLOOKUP(AG925,Dados!$X$111:$Z$112,2,0)*(AI925-Q925),"")</f>
        <v/>
      </c>
      <c r="AT925" s="48" t="str">
        <f aca="false">IFERROR(IF(AR925="","",(AI925*AR925)+AI925),"INSERIR MVA")</f>
        <v/>
      </c>
      <c r="AU925" s="48" t="str">
        <f aca="false">IF(AT925="","",IF(AY925=0.04,U925,AS925*AY925))</f>
        <v/>
      </c>
      <c r="AV925" s="47" t="str">
        <f aca="false">IFERROR(IF(AU925="","",(VLOOKUP(AG925,Dados!$X$111:$Z$112,3,0)*AT925*0.17)),"INSERIR MVA")</f>
        <v/>
      </c>
      <c r="AW925" s="47" t="str">
        <f aca="false">IFERROR(IF(AR925="","",AV925-AU925),"")</f>
        <v/>
      </c>
      <c r="AX925" s="51" t="str">
        <f aca="false">IFERROR(IF(AC925="NÃO","",IF(AM925&lt;&gt;"",AM925-W925,IF(AQ925&lt;&gt;"",AQ925-W925,IF(AW925&lt;&gt;"",AW925-W925,"")))),"")</f>
        <v/>
      </c>
      <c r="AY925" s="46" t="str">
        <f aca="false">IFERROR(IF(ISNA(VLOOKUP(R925,Dados!$X$2:$Y$5,2,0)),VLOOKUP(D925,Dados!$X$7:$Y$33,2,0),VLOOKUP(R925,Dados!$X$2:$Y$5,2,0)),"")</f>
        <v/>
      </c>
      <c r="AZ925" s="52" t="str">
        <f aca="false">IF(C925="","",IF(AND(Y925="CONSUMO",AC925="NÃO")*OR(AG925="-",AG925="BIT"),IF(E925&lt;&gt;"",(AI925-(P925+L925-N925+Q925)*AY925)/0.83),""))</f>
        <v/>
      </c>
      <c r="BA925" s="51" t="str">
        <f aca="false">IF(AZ925="","",AZ925*0.17-((P925+L925-N925+Q925)*AY925))</f>
        <v/>
      </c>
      <c r="BB925" s="51" t="str">
        <f aca="false">IF(AND(Y925="CONSUMO",AG925="ANEXO I",AY925&gt;4%),(AI925-(P925+L925-N925+Q925)*0.0514)/0.83*(0.5177)*(0.17)-AI925*0.0514,IF(AND(Y925="CONSUMO",AG925="ANEXO II",AY925&gt;4%),(AI925-(P925+L925-N925+Q925)*0.041)/0.83*(0.3295)*(0.17)-AI925*0.041,IF(AND(Y925="CONSUMO",AG925="ANEXO I",AY925=4%),(AI925-(P925+L925-N925+Q925)*0.04)/0.83*(0.5177)*(0.17)-AI925*0.04,IF(AND(Y925="CONSUMO",AG925="ANEXO II",AY925=4%),(AI925-(P925+L925-N925+Q925)*0.04)/0.83*(0.3295)*(0.17)-AI925*0.04,""))))</f>
        <v/>
      </c>
      <c r="BC925" s="51" t="str">
        <f aca="false">IF(C925="","",IF(AND(Y925="CONSUMO",AC925="SIM")*OR(AG925="-",AG925="BIT"),IF(E925&lt;&gt;"",(AI925-(P925+L925-N925+Q925)*AY925)/0.83),""))</f>
        <v/>
      </c>
      <c r="BD925" s="51" t="str">
        <f aca="false">IF(BC925="","",BC925*0.17)</f>
        <v/>
      </c>
      <c r="BE925" s="51" t="str">
        <f aca="false">IF(I925=6908,0,IF(BC925="","",BD925-((P925+L925-N925+Q925)*AY925)))</f>
        <v/>
      </c>
      <c r="BF925" s="53" t="str">
        <f aca="false">IF(B925="","",IF(OR(B925="",E925="Regime Normal"),0,(AI925-Q925)*VLOOKUP(R925,Dados!$X$98:$Y$108,2,0)))</f>
        <v/>
      </c>
      <c r="BG925" s="54" t="str">
        <f aca="false">IFERROR(VLOOKUP(I925,Dados!$AC$27:$AD$43,2,0),IF(B925="","",IF(D925&lt;&gt;"MT",IF(AND(AC925="SIM",Y925="Revenda"),"2403",IF(AND(AC925="SIM",Y925="Consumo"),"2407",IF(AND(AC925="NÃO",Y925="Revenda"),"2102",IF(AND(AC925="NÃO",Y925="Consumo"),"2556",)))),REPLACE(I925,1,1,1))))</f>
        <v/>
      </c>
    </row>
    <row r="926" customFormat="false" ht="12.8" hidden="false" customHeight="true" outlineLevel="0" collapsed="false">
      <c r="Y926" s="45"/>
      <c r="Z926" s="46" t="str">
        <f aca="false">IF(B926="","",(IFERROR(VLOOKUP(H926,Dados!A$3:B$15000,2,0),"Não Encontrado")))</f>
        <v/>
      </c>
      <c r="AA926" s="46" t="str">
        <f aca="false">IF(B926="","",(IFERROR(VLOOKUP(G926,Dados!C$3:E$15000,3,0),"Não Encontrado")))</f>
        <v/>
      </c>
      <c r="AB926" s="46" t="str">
        <f aca="false">IFERROR(IF(Z926&lt;&gt;"Não Encontrado",Z926,IF(AA926&lt;&gt;"Não Encontrado",AA926,"")),"")</f>
        <v/>
      </c>
      <c r="AC926" s="45" t="str">
        <f aca="false">IF(B926="","",IF(AB926="","NÃO","SIM"))</f>
        <v/>
      </c>
      <c r="AD926" s="45" t="str">
        <f aca="false">IFERROR(VLOOKUP(G926,Dados!$P$3:$R$500,3,0),"")</f>
        <v/>
      </c>
      <c r="AE926" s="45" t="str">
        <f aca="false">IFERROR(VLOOKUP(G926,Dados!$K$3:$L$500,2,0),"")</f>
        <v/>
      </c>
      <c r="AF926" s="45" t="str">
        <f aca="false">IFERROR(VLOOKUP(G926,Dados!$M$3:$N$500,2,0),"")</f>
        <v/>
      </c>
      <c r="AG926" s="45" t="str">
        <f aca="false">IF(F926="","",IF(AND(AD926="",AE926="",AF926=""),"-",IF(AND(AD926="BIT",AE926="",AF926=""),"BIT",IF(AND(AE926="ANEXO I",AD926="",AF926=""),"ANEXO I",IF(AND(AF926="ANEXO II",AD926="",AE926=""),"ANEXO II","Escolher")))))</f>
        <v/>
      </c>
      <c r="AH926" s="45" t="str">
        <f aca="false">IF(AG926&lt;&gt;"Pneus","",IFERROR(VLOOKUP(R926,Dados!$X$2:$Z$5,3,0)*(AI926-Q926),VLOOKUP(D926,Dados!$X$7:$Z$33,3,0)*(AI926-Q926)))</f>
        <v/>
      </c>
      <c r="AI926" s="47" t="str">
        <f aca="false">IF(B926="","",P926+Q926+O926+M926+L926-N926)</f>
        <v/>
      </c>
      <c r="AJ926" s="48" t="str">
        <f aca="false">IFERROR(IF(AND(AC926="SIM",AG926="-",Y926="REVENDA"),(AB926/1+1)*AI926,IF(AND(AC926="SIM",AG926="Pneus",Y926="REVENDA"),(AB926/1+1)*(AI926-AH926),"")),"")</f>
        <v/>
      </c>
      <c r="AK926" s="48" t="str">
        <f aca="false">IF(AJ926="","",AJ926*17%)</f>
        <v/>
      </c>
      <c r="AL926" s="48" t="str">
        <f aca="false">IFERROR(IF(AC926="NÃO","",IF(AK926="","",IF(E926="Simples Nacional",BF926,IF(T926=0.12,U926*0.5833337002,IF(T926=0,AI926*0.07,U926))))),"")</f>
        <v/>
      </c>
      <c r="AM926" s="47" t="str">
        <f aca="false">IFERROR(IF(AC926="NÃO","",IF(OR(AG926="-",AG926="Pneus"),AK926-AL926,"")),"")</f>
        <v/>
      </c>
      <c r="AN926" s="48" t="str">
        <f aca="false">IF(AND(Y926="REVENDA",AC926="SIM",AG926="BIT"),((AB926/1+1)*AI926)*0.4117,"")</f>
        <v/>
      </c>
      <c r="AO926" s="48" t="str">
        <f aca="false">IF(AN926="","",AN926*17%)</f>
        <v/>
      </c>
      <c r="AP926" s="49" t="str">
        <f aca="false">IF(AN926="","",IF(T926=0.12,(U926*0.4117)*0.4117,IF(T926=0,(AI926*0.07)*0.4117,U926*0.4117)))</f>
        <v/>
      </c>
      <c r="AQ926" s="47" t="str">
        <f aca="false">IF(AN926="","",AO926-AP926)</f>
        <v/>
      </c>
      <c r="AR926" s="50" t="str">
        <f aca="false">IFERROR(IF(AND(AC926="SIM",Y926="REVENDA",LEFT(AG926,5)="ANEXO")*OR(AE926="ANEXO I",AF926="ANEXO II"),VLOOKUP(H926,Dados!G:I,2,0),""),"INSERIR MVA")</f>
        <v/>
      </c>
      <c r="AS926" s="48" t="str">
        <f aca="false">IF(LEFT(AG926,5)="ANEXO",VLOOKUP(AG926,Dados!$X$111:$Z$112,2,0)*(AI926-Q926),"")</f>
        <v/>
      </c>
      <c r="AT926" s="48" t="str">
        <f aca="false">IFERROR(IF(AR926="","",(AI926*AR926)+AI926),"INSERIR MVA")</f>
        <v/>
      </c>
      <c r="AU926" s="48" t="str">
        <f aca="false">IF(AT926="","",IF(AY926=0.04,U926,AS926*AY926))</f>
        <v/>
      </c>
      <c r="AV926" s="47" t="str">
        <f aca="false">IFERROR(IF(AU926="","",(VLOOKUP(AG926,Dados!$X$111:$Z$112,3,0)*AT926*0.17)),"INSERIR MVA")</f>
        <v/>
      </c>
      <c r="AW926" s="47" t="str">
        <f aca="false">IFERROR(IF(AR926="","",AV926-AU926),"")</f>
        <v/>
      </c>
      <c r="AX926" s="51" t="str">
        <f aca="false">IFERROR(IF(AC926="NÃO","",IF(AM926&lt;&gt;"",AM926-W926,IF(AQ926&lt;&gt;"",AQ926-W926,IF(AW926&lt;&gt;"",AW926-W926,"")))),"")</f>
        <v/>
      </c>
      <c r="AY926" s="46" t="str">
        <f aca="false">IFERROR(IF(ISNA(VLOOKUP(R926,Dados!$X$2:$Y$5,2,0)),VLOOKUP(D926,Dados!$X$7:$Y$33,2,0),VLOOKUP(R926,Dados!$X$2:$Y$5,2,0)),"")</f>
        <v/>
      </c>
      <c r="AZ926" s="52" t="str">
        <f aca="false">IF(C926="","",IF(AND(Y926="CONSUMO",AC926="NÃO")*OR(AG926="-",AG926="BIT"),IF(E926&lt;&gt;"",(AI926-(P926+L926-N926+Q926)*AY926)/0.83),""))</f>
        <v/>
      </c>
      <c r="BA926" s="51" t="str">
        <f aca="false">IF(AZ926="","",AZ926*0.17-((P926+L926-N926+Q926)*AY926))</f>
        <v/>
      </c>
      <c r="BB926" s="51" t="str">
        <f aca="false">IF(AND(Y926="CONSUMO",AG926="ANEXO I",AY926&gt;4%),(AI926-(P926+L926-N926+Q926)*0.0514)/0.83*(0.5177)*(0.17)-AI926*0.0514,IF(AND(Y926="CONSUMO",AG926="ANEXO II",AY926&gt;4%),(AI926-(P926+L926-N926+Q926)*0.041)/0.83*(0.3295)*(0.17)-AI926*0.041,IF(AND(Y926="CONSUMO",AG926="ANEXO I",AY926=4%),(AI926-(P926+L926-N926+Q926)*0.04)/0.83*(0.5177)*(0.17)-AI926*0.04,IF(AND(Y926="CONSUMO",AG926="ANEXO II",AY926=4%),(AI926-(P926+L926-N926+Q926)*0.04)/0.83*(0.3295)*(0.17)-AI926*0.04,""))))</f>
        <v/>
      </c>
      <c r="BC926" s="51" t="str">
        <f aca="false">IF(C926="","",IF(AND(Y926="CONSUMO",AC926="SIM")*OR(AG926="-",AG926="BIT"),IF(E926&lt;&gt;"",(AI926-(P926+L926-N926+Q926)*AY926)/0.83),""))</f>
        <v/>
      </c>
      <c r="BD926" s="51" t="str">
        <f aca="false">IF(BC926="","",BC926*0.17)</f>
        <v/>
      </c>
      <c r="BE926" s="51" t="str">
        <f aca="false">IF(I926=6908,0,IF(BC926="","",BD926-((P926+L926-N926+Q926)*AY926)))</f>
        <v/>
      </c>
      <c r="BF926" s="53" t="str">
        <f aca="false">IF(B926="","",IF(OR(B926="",E926="Regime Normal"),0,(AI926-Q926)*VLOOKUP(R926,Dados!$X$98:$Y$108,2,0)))</f>
        <v/>
      </c>
      <c r="BG926" s="54" t="str">
        <f aca="false">IFERROR(VLOOKUP(I926,Dados!$AC$27:$AD$43,2,0),IF(B926="","",IF(D926&lt;&gt;"MT",IF(AND(AC926="SIM",Y926="Revenda"),"2403",IF(AND(AC926="SIM",Y926="Consumo"),"2407",IF(AND(AC926="NÃO",Y926="Revenda"),"2102",IF(AND(AC926="NÃO",Y926="Consumo"),"2556",)))),REPLACE(I926,1,1,1))))</f>
        <v/>
      </c>
    </row>
    <row r="927" customFormat="false" ht="12.8" hidden="false" customHeight="true" outlineLevel="0" collapsed="false">
      <c r="Y927" s="45"/>
      <c r="Z927" s="46" t="str">
        <f aca="false">IF(B927="","",(IFERROR(VLOOKUP(H927,Dados!A$3:B$15000,2,0),"Não Encontrado")))</f>
        <v/>
      </c>
      <c r="AA927" s="46" t="str">
        <f aca="false">IF(B927="","",(IFERROR(VLOOKUP(G927,Dados!C$3:E$15000,3,0),"Não Encontrado")))</f>
        <v/>
      </c>
      <c r="AB927" s="46" t="str">
        <f aca="false">IFERROR(IF(Z927&lt;&gt;"Não Encontrado",Z927,IF(AA927&lt;&gt;"Não Encontrado",AA927,"")),"")</f>
        <v/>
      </c>
      <c r="AC927" s="45" t="str">
        <f aca="false">IF(B927="","",IF(AB927="","NÃO","SIM"))</f>
        <v/>
      </c>
      <c r="AD927" s="45" t="str">
        <f aca="false">IFERROR(VLOOKUP(G927,Dados!$P$3:$R$500,3,0),"")</f>
        <v/>
      </c>
      <c r="AE927" s="45" t="str">
        <f aca="false">IFERROR(VLOOKUP(G927,Dados!$K$3:$L$500,2,0),"")</f>
        <v/>
      </c>
      <c r="AF927" s="45" t="str">
        <f aca="false">IFERROR(VLOOKUP(G927,Dados!$M$3:$N$500,2,0),"")</f>
        <v/>
      </c>
      <c r="AG927" s="45" t="str">
        <f aca="false">IF(F927="","",IF(AND(AD927="",AE927="",AF927=""),"-",IF(AND(AD927="BIT",AE927="",AF927=""),"BIT",IF(AND(AE927="ANEXO I",AD927="",AF927=""),"ANEXO I",IF(AND(AF927="ANEXO II",AD927="",AE927=""),"ANEXO II","Escolher")))))</f>
        <v/>
      </c>
      <c r="AH927" s="45" t="str">
        <f aca="false">IF(AG927&lt;&gt;"Pneus","",IFERROR(VLOOKUP(R927,Dados!$X$2:$Z$5,3,0)*(AI927-Q927),VLOOKUP(D927,Dados!$X$7:$Z$33,3,0)*(AI927-Q927)))</f>
        <v/>
      </c>
      <c r="AI927" s="47" t="str">
        <f aca="false">IF(B927="","",P927+Q927+O927+M927+L927-N927)</f>
        <v/>
      </c>
      <c r="AJ927" s="48" t="str">
        <f aca="false">IFERROR(IF(AND(AC927="SIM",AG927="-",Y927="REVENDA"),(AB927/1+1)*AI927,IF(AND(AC927="SIM",AG927="Pneus",Y927="REVENDA"),(AB927/1+1)*(AI927-AH927),"")),"")</f>
        <v/>
      </c>
      <c r="AK927" s="48" t="str">
        <f aca="false">IF(AJ927="","",AJ927*17%)</f>
        <v/>
      </c>
      <c r="AL927" s="48" t="str">
        <f aca="false">IFERROR(IF(AC927="NÃO","",IF(AK927="","",IF(E927="Simples Nacional",BF927,IF(T927=0.12,U927*0.5833337002,IF(T927=0,AI927*0.07,U927))))),"")</f>
        <v/>
      </c>
      <c r="AM927" s="47" t="str">
        <f aca="false">IFERROR(IF(AC927="NÃO","",IF(OR(AG927="-",AG927="Pneus"),AK927-AL927,"")),"")</f>
        <v/>
      </c>
      <c r="AN927" s="48" t="str">
        <f aca="false">IF(AND(Y927="REVENDA",AC927="SIM",AG927="BIT"),((AB927/1+1)*AI927)*0.4117,"")</f>
        <v/>
      </c>
      <c r="AO927" s="48" t="str">
        <f aca="false">IF(AN927="","",AN927*17%)</f>
        <v/>
      </c>
      <c r="AP927" s="49" t="str">
        <f aca="false">IF(AN927="","",IF(T927=0.12,(U927*0.4117)*0.4117,IF(T927=0,(AI927*0.07)*0.4117,U927*0.4117)))</f>
        <v/>
      </c>
      <c r="AQ927" s="47" t="str">
        <f aca="false">IF(AN927="","",AO927-AP927)</f>
        <v/>
      </c>
      <c r="AR927" s="50" t="str">
        <f aca="false">IFERROR(IF(AND(AC927="SIM",Y927="REVENDA",LEFT(AG927,5)="ANEXO")*OR(AE927="ANEXO I",AF927="ANEXO II"),VLOOKUP(H927,Dados!G:I,2,0),""),"INSERIR MVA")</f>
        <v/>
      </c>
      <c r="AS927" s="48" t="str">
        <f aca="false">IF(LEFT(AG927,5)="ANEXO",VLOOKUP(AG927,Dados!$X$111:$Z$112,2,0)*(AI927-Q927),"")</f>
        <v/>
      </c>
      <c r="AT927" s="48" t="str">
        <f aca="false">IFERROR(IF(AR927="","",(AI927*AR927)+AI927),"INSERIR MVA")</f>
        <v/>
      </c>
      <c r="AU927" s="48" t="str">
        <f aca="false">IF(AT927="","",IF(AY927=0.04,U927,AS927*AY927))</f>
        <v/>
      </c>
      <c r="AV927" s="47" t="str">
        <f aca="false">IFERROR(IF(AU927="","",(VLOOKUP(AG927,Dados!$X$111:$Z$112,3,0)*AT927*0.17)),"INSERIR MVA")</f>
        <v/>
      </c>
      <c r="AW927" s="47" t="str">
        <f aca="false">IFERROR(IF(AR927="","",AV927-AU927),"")</f>
        <v/>
      </c>
      <c r="AX927" s="51" t="str">
        <f aca="false">IFERROR(IF(AC927="NÃO","",IF(AM927&lt;&gt;"",AM927-W927,IF(AQ927&lt;&gt;"",AQ927-W927,IF(AW927&lt;&gt;"",AW927-W927,"")))),"")</f>
        <v/>
      </c>
      <c r="AY927" s="46" t="str">
        <f aca="false">IFERROR(IF(ISNA(VLOOKUP(R927,Dados!$X$2:$Y$5,2,0)),VLOOKUP(D927,Dados!$X$7:$Y$33,2,0),VLOOKUP(R927,Dados!$X$2:$Y$5,2,0)),"")</f>
        <v/>
      </c>
      <c r="AZ927" s="52" t="str">
        <f aca="false">IF(C927="","",IF(AND(Y927="CONSUMO",AC927="NÃO")*OR(AG927="-",AG927="BIT"),IF(E927&lt;&gt;"",(AI927-(P927+L927-N927+Q927)*AY927)/0.83),""))</f>
        <v/>
      </c>
      <c r="BA927" s="51" t="str">
        <f aca="false">IF(AZ927="","",AZ927*0.17-((P927+L927-N927+Q927)*AY927))</f>
        <v/>
      </c>
      <c r="BB927" s="51" t="str">
        <f aca="false">IF(AND(Y927="CONSUMO",AG927="ANEXO I",AY927&gt;4%),(AI927-(P927+L927-N927+Q927)*0.0514)/0.83*(0.5177)*(0.17)-AI927*0.0514,IF(AND(Y927="CONSUMO",AG927="ANEXO II",AY927&gt;4%),(AI927-(P927+L927-N927+Q927)*0.041)/0.83*(0.3295)*(0.17)-AI927*0.041,IF(AND(Y927="CONSUMO",AG927="ANEXO I",AY927=4%),(AI927-(P927+L927-N927+Q927)*0.04)/0.83*(0.5177)*(0.17)-AI927*0.04,IF(AND(Y927="CONSUMO",AG927="ANEXO II",AY927=4%),(AI927-(P927+L927-N927+Q927)*0.04)/0.83*(0.3295)*(0.17)-AI927*0.04,""))))</f>
        <v/>
      </c>
      <c r="BC927" s="51" t="str">
        <f aca="false">IF(C927="","",IF(AND(Y927="CONSUMO",AC927="SIM")*OR(AG927="-",AG927="BIT"),IF(E927&lt;&gt;"",(AI927-(P927+L927-N927+Q927)*AY927)/0.83),""))</f>
        <v/>
      </c>
      <c r="BD927" s="51" t="str">
        <f aca="false">IF(BC927="","",BC927*0.17)</f>
        <v/>
      </c>
      <c r="BE927" s="51" t="str">
        <f aca="false">IF(I927=6908,0,IF(BC927="","",BD927-((P927+L927-N927+Q927)*AY927)))</f>
        <v/>
      </c>
      <c r="BF927" s="53" t="str">
        <f aca="false">IF(B927="","",IF(OR(B927="",E927="Regime Normal"),0,(AI927-Q927)*VLOOKUP(R927,Dados!$X$98:$Y$108,2,0)))</f>
        <v/>
      </c>
      <c r="BG927" s="54" t="str">
        <f aca="false">IFERROR(VLOOKUP(I927,Dados!$AC$27:$AD$43,2,0),IF(B927="","",IF(D927&lt;&gt;"MT",IF(AND(AC927="SIM",Y927="Revenda"),"2403",IF(AND(AC927="SIM",Y927="Consumo"),"2407",IF(AND(AC927="NÃO",Y927="Revenda"),"2102",IF(AND(AC927="NÃO",Y927="Consumo"),"2556",)))),REPLACE(I927,1,1,1))))</f>
        <v/>
      </c>
    </row>
    <row r="928" customFormat="false" ht="12.8" hidden="false" customHeight="true" outlineLevel="0" collapsed="false">
      <c r="Y928" s="45"/>
      <c r="Z928" s="46" t="str">
        <f aca="false">IF(B928="","",(IFERROR(VLOOKUP(H928,Dados!A$3:B$15000,2,0),"Não Encontrado")))</f>
        <v/>
      </c>
      <c r="AA928" s="46" t="str">
        <f aca="false">IF(B928="","",(IFERROR(VLOOKUP(G928,Dados!C$3:E$15000,3,0),"Não Encontrado")))</f>
        <v/>
      </c>
      <c r="AB928" s="46" t="str">
        <f aca="false">IFERROR(IF(Z928&lt;&gt;"Não Encontrado",Z928,IF(AA928&lt;&gt;"Não Encontrado",AA928,"")),"")</f>
        <v/>
      </c>
      <c r="AC928" s="45" t="str">
        <f aca="false">IF(B928="","",IF(AB928="","NÃO","SIM"))</f>
        <v/>
      </c>
      <c r="AD928" s="45" t="str">
        <f aca="false">IFERROR(VLOOKUP(G928,Dados!$P$3:$R$500,3,0),"")</f>
        <v/>
      </c>
      <c r="AE928" s="45" t="str">
        <f aca="false">IFERROR(VLOOKUP(G928,Dados!$K$3:$L$500,2,0),"")</f>
        <v/>
      </c>
      <c r="AF928" s="45" t="str">
        <f aca="false">IFERROR(VLOOKUP(G928,Dados!$M$3:$N$500,2,0),"")</f>
        <v/>
      </c>
      <c r="AG928" s="45" t="str">
        <f aca="false">IF(F928="","",IF(AND(AD928="",AE928="",AF928=""),"-",IF(AND(AD928="BIT",AE928="",AF928=""),"BIT",IF(AND(AE928="ANEXO I",AD928="",AF928=""),"ANEXO I",IF(AND(AF928="ANEXO II",AD928="",AE928=""),"ANEXO II","Escolher")))))</f>
        <v/>
      </c>
      <c r="AH928" s="45" t="str">
        <f aca="false">IF(AG928&lt;&gt;"Pneus","",IFERROR(VLOOKUP(R928,Dados!$X$2:$Z$5,3,0)*(AI928-Q928),VLOOKUP(D928,Dados!$X$7:$Z$33,3,0)*(AI928-Q928)))</f>
        <v/>
      </c>
      <c r="AI928" s="47" t="str">
        <f aca="false">IF(B928="","",P928+Q928+O928+M928+L928-N928)</f>
        <v/>
      </c>
      <c r="AJ928" s="48" t="str">
        <f aca="false">IFERROR(IF(AND(AC928="SIM",AG928="-",Y928="REVENDA"),(AB928/1+1)*AI928,IF(AND(AC928="SIM",AG928="Pneus",Y928="REVENDA"),(AB928/1+1)*(AI928-AH928),"")),"")</f>
        <v/>
      </c>
      <c r="AK928" s="48" t="str">
        <f aca="false">IF(AJ928="","",AJ928*17%)</f>
        <v/>
      </c>
      <c r="AL928" s="48" t="str">
        <f aca="false">IFERROR(IF(AC928="NÃO","",IF(AK928="","",IF(E928="Simples Nacional",BF928,IF(T928=0.12,U928*0.5833337002,IF(T928=0,AI928*0.07,U928))))),"")</f>
        <v/>
      </c>
      <c r="AM928" s="47" t="str">
        <f aca="false">IFERROR(IF(AC928="NÃO","",IF(OR(AG928="-",AG928="Pneus"),AK928-AL928,"")),"")</f>
        <v/>
      </c>
      <c r="AN928" s="48" t="str">
        <f aca="false">IF(AND(Y928="REVENDA",AC928="SIM",AG928="BIT"),((AB928/1+1)*AI928)*0.4117,"")</f>
        <v/>
      </c>
      <c r="AO928" s="48" t="str">
        <f aca="false">IF(AN928="","",AN928*17%)</f>
        <v/>
      </c>
      <c r="AP928" s="49" t="str">
        <f aca="false">IF(AN928="","",IF(T928=0.12,(U928*0.4117)*0.4117,IF(T928=0,(AI928*0.07)*0.4117,U928*0.4117)))</f>
        <v/>
      </c>
      <c r="AQ928" s="47" t="str">
        <f aca="false">IF(AN928="","",AO928-AP928)</f>
        <v/>
      </c>
      <c r="AR928" s="50" t="str">
        <f aca="false">IFERROR(IF(AND(AC928="SIM",Y928="REVENDA",LEFT(AG928,5)="ANEXO")*OR(AE928="ANEXO I",AF928="ANEXO II"),VLOOKUP(H928,Dados!G:I,2,0),""),"INSERIR MVA")</f>
        <v/>
      </c>
      <c r="AS928" s="48" t="str">
        <f aca="false">IF(LEFT(AG928,5)="ANEXO",VLOOKUP(AG928,Dados!$X$111:$Z$112,2,0)*(AI928-Q928),"")</f>
        <v/>
      </c>
      <c r="AT928" s="48" t="str">
        <f aca="false">IFERROR(IF(AR928="","",(AI928*AR928)+AI928),"INSERIR MVA")</f>
        <v/>
      </c>
      <c r="AU928" s="48" t="str">
        <f aca="false">IF(AT928="","",IF(AY928=0.04,U928,AS928*AY928))</f>
        <v/>
      </c>
      <c r="AV928" s="47" t="str">
        <f aca="false">IFERROR(IF(AU928="","",(VLOOKUP(AG928,Dados!$X$111:$Z$112,3,0)*AT928*0.17)),"INSERIR MVA")</f>
        <v/>
      </c>
      <c r="AW928" s="47" t="str">
        <f aca="false">IFERROR(IF(AR928="","",AV928-AU928),"")</f>
        <v/>
      </c>
      <c r="AX928" s="51" t="str">
        <f aca="false">IFERROR(IF(AC928="NÃO","",IF(AM928&lt;&gt;"",AM928-W928,IF(AQ928&lt;&gt;"",AQ928-W928,IF(AW928&lt;&gt;"",AW928-W928,"")))),"")</f>
        <v/>
      </c>
      <c r="AY928" s="46" t="str">
        <f aca="false">IFERROR(IF(ISNA(VLOOKUP(R928,Dados!$X$2:$Y$5,2,0)),VLOOKUP(D928,Dados!$X$7:$Y$33,2,0),VLOOKUP(R928,Dados!$X$2:$Y$5,2,0)),"")</f>
        <v/>
      </c>
      <c r="AZ928" s="52" t="str">
        <f aca="false">IF(C928="","",IF(AND(Y928="CONSUMO",AC928="NÃO")*OR(AG928="-",AG928="BIT"),IF(E928&lt;&gt;"",(AI928-(P928+L928-N928+Q928)*AY928)/0.83),""))</f>
        <v/>
      </c>
      <c r="BA928" s="51" t="str">
        <f aca="false">IF(AZ928="","",AZ928*0.17-((P928+L928-N928+Q928)*AY928))</f>
        <v/>
      </c>
      <c r="BB928" s="51" t="str">
        <f aca="false">IF(AND(Y928="CONSUMO",AG928="ANEXO I",AY928&gt;4%),(AI928-(P928+L928-N928+Q928)*0.0514)/0.83*(0.5177)*(0.17)-AI928*0.0514,IF(AND(Y928="CONSUMO",AG928="ANEXO II",AY928&gt;4%),(AI928-(P928+L928-N928+Q928)*0.041)/0.83*(0.3295)*(0.17)-AI928*0.041,IF(AND(Y928="CONSUMO",AG928="ANEXO I",AY928=4%),(AI928-(P928+L928-N928+Q928)*0.04)/0.83*(0.5177)*(0.17)-AI928*0.04,IF(AND(Y928="CONSUMO",AG928="ANEXO II",AY928=4%),(AI928-(P928+L928-N928+Q928)*0.04)/0.83*(0.3295)*(0.17)-AI928*0.04,""))))</f>
        <v/>
      </c>
      <c r="BC928" s="51" t="str">
        <f aca="false">IF(C928="","",IF(AND(Y928="CONSUMO",AC928="SIM")*OR(AG928="-",AG928="BIT"),IF(E928&lt;&gt;"",(AI928-(P928+L928-N928+Q928)*AY928)/0.83),""))</f>
        <v/>
      </c>
      <c r="BD928" s="51" t="str">
        <f aca="false">IF(BC928="","",BC928*0.17)</f>
        <v/>
      </c>
      <c r="BE928" s="51" t="str">
        <f aca="false">IF(I928=6908,0,IF(BC928="","",BD928-((P928+L928-N928+Q928)*AY928)))</f>
        <v/>
      </c>
      <c r="BF928" s="53" t="str">
        <f aca="false">IF(B928="","",IF(OR(B928="",E928="Regime Normal"),0,(AI928-Q928)*VLOOKUP(R928,Dados!$X$98:$Y$108,2,0)))</f>
        <v/>
      </c>
      <c r="BG928" s="54" t="str">
        <f aca="false">IFERROR(VLOOKUP(I928,Dados!$AC$27:$AD$43,2,0),IF(B928="","",IF(D928&lt;&gt;"MT",IF(AND(AC928="SIM",Y928="Revenda"),"2403",IF(AND(AC928="SIM",Y928="Consumo"),"2407",IF(AND(AC928="NÃO",Y928="Revenda"),"2102",IF(AND(AC928="NÃO",Y928="Consumo"),"2556",)))),REPLACE(I928,1,1,1))))</f>
        <v/>
      </c>
    </row>
    <row r="929" customFormat="false" ht="12.8" hidden="false" customHeight="true" outlineLevel="0" collapsed="false">
      <c r="Y929" s="45"/>
      <c r="Z929" s="46" t="str">
        <f aca="false">IF(B929="","",(IFERROR(VLOOKUP(H929,Dados!A$3:B$15000,2,0),"Não Encontrado")))</f>
        <v/>
      </c>
      <c r="AA929" s="46" t="str">
        <f aca="false">IF(B929="","",(IFERROR(VLOOKUP(G929,Dados!C$3:E$15000,3,0),"Não Encontrado")))</f>
        <v/>
      </c>
      <c r="AB929" s="46" t="str">
        <f aca="false">IFERROR(IF(Z929&lt;&gt;"Não Encontrado",Z929,IF(AA929&lt;&gt;"Não Encontrado",AA929,"")),"")</f>
        <v/>
      </c>
      <c r="AC929" s="45" t="str">
        <f aca="false">IF(B929="","",IF(AB929="","NÃO","SIM"))</f>
        <v/>
      </c>
      <c r="AD929" s="45" t="str">
        <f aca="false">IFERROR(VLOOKUP(G929,Dados!$P$3:$R$500,3,0),"")</f>
        <v/>
      </c>
      <c r="AE929" s="45" t="str">
        <f aca="false">IFERROR(VLOOKUP(G929,Dados!$K$3:$L$500,2,0),"")</f>
        <v/>
      </c>
      <c r="AF929" s="45" t="str">
        <f aca="false">IFERROR(VLOOKUP(G929,Dados!$M$3:$N$500,2,0),"")</f>
        <v/>
      </c>
      <c r="AG929" s="45" t="str">
        <f aca="false">IF(F929="","",IF(AND(AD929="",AE929="",AF929=""),"-",IF(AND(AD929="BIT",AE929="",AF929=""),"BIT",IF(AND(AE929="ANEXO I",AD929="",AF929=""),"ANEXO I",IF(AND(AF929="ANEXO II",AD929="",AE929=""),"ANEXO II","Escolher")))))</f>
        <v/>
      </c>
      <c r="AH929" s="45" t="str">
        <f aca="false">IF(AG929&lt;&gt;"Pneus","",IFERROR(VLOOKUP(R929,Dados!$X$2:$Z$5,3,0)*(AI929-Q929),VLOOKUP(D929,Dados!$X$7:$Z$33,3,0)*(AI929-Q929)))</f>
        <v/>
      </c>
      <c r="AI929" s="47" t="str">
        <f aca="false">IF(B929="","",P929+Q929+O929+M929+L929-N929)</f>
        <v/>
      </c>
      <c r="AJ929" s="48" t="str">
        <f aca="false">IFERROR(IF(AND(AC929="SIM",AG929="-",Y929="REVENDA"),(AB929/1+1)*AI929,IF(AND(AC929="SIM",AG929="Pneus",Y929="REVENDA"),(AB929/1+1)*(AI929-AH929),"")),"")</f>
        <v/>
      </c>
      <c r="AK929" s="48" t="str">
        <f aca="false">IF(AJ929="","",AJ929*17%)</f>
        <v/>
      </c>
      <c r="AL929" s="48" t="str">
        <f aca="false">IFERROR(IF(AC929="NÃO","",IF(AK929="","",IF(E929="Simples Nacional",BF929,IF(T929=0.12,U929*0.5833337002,IF(T929=0,AI929*0.07,U929))))),"")</f>
        <v/>
      </c>
      <c r="AM929" s="47" t="str">
        <f aca="false">IFERROR(IF(AC929="NÃO","",IF(OR(AG929="-",AG929="Pneus"),AK929-AL929,"")),"")</f>
        <v/>
      </c>
      <c r="AN929" s="48" t="str">
        <f aca="false">IF(AND(Y929="REVENDA",AC929="SIM",AG929="BIT"),((AB929/1+1)*AI929)*0.4117,"")</f>
        <v/>
      </c>
      <c r="AO929" s="48" t="str">
        <f aca="false">IF(AN929="","",AN929*17%)</f>
        <v/>
      </c>
      <c r="AP929" s="49" t="str">
        <f aca="false">IF(AN929="","",IF(T929=0.12,(U929*0.4117)*0.4117,IF(T929=0,(AI929*0.07)*0.4117,U929*0.4117)))</f>
        <v/>
      </c>
      <c r="AQ929" s="47" t="str">
        <f aca="false">IF(AN929="","",AO929-AP929)</f>
        <v/>
      </c>
      <c r="AR929" s="50" t="str">
        <f aca="false">IFERROR(IF(AND(AC929="SIM",Y929="REVENDA",LEFT(AG929,5)="ANEXO")*OR(AE929="ANEXO I",AF929="ANEXO II"),VLOOKUP(H929,Dados!G:I,2,0),""),"INSERIR MVA")</f>
        <v/>
      </c>
      <c r="AS929" s="48" t="str">
        <f aca="false">IF(LEFT(AG929,5)="ANEXO",VLOOKUP(AG929,Dados!$X$111:$Z$112,2,0)*(AI929-Q929),"")</f>
        <v/>
      </c>
      <c r="AT929" s="48" t="str">
        <f aca="false">IFERROR(IF(AR929="","",(AI929*AR929)+AI929),"INSERIR MVA")</f>
        <v/>
      </c>
      <c r="AU929" s="48" t="str">
        <f aca="false">IF(AT929="","",IF(AY929=0.04,U929,AS929*AY929))</f>
        <v/>
      </c>
      <c r="AV929" s="47" t="str">
        <f aca="false">IFERROR(IF(AU929="","",(VLOOKUP(AG929,Dados!$X$111:$Z$112,3,0)*AT929*0.17)),"INSERIR MVA")</f>
        <v/>
      </c>
      <c r="AW929" s="47" t="str">
        <f aca="false">IFERROR(IF(AR929="","",AV929-AU929),"")</f>
        <v/>
      </c>
      <c r="AX929" s="51" t="str">
        <f aca="false">IFERROR(IF(AC929="NÃO","",IF(AM929&lt;&gt;"",AM929-W929,IF(AQ929&lt;&gt;"",AQ929-W929,IF(AW929&lt;&gt;"",AW929-W929,"")))),"")</f>
        <v/>
      </c>
      <c r="AY929" s="46" t="str">
        <f aca="false">IFERROR(IF(ISNA(VLOOKUP(R929,Dados!$X$2:$Y$5,2,0)),VLOOKUP(D929,Dados!$X$7:$Y$33,2,0),VLOOKUP(R929,Dados!$X$2:$Y$5,2,0)),"")</f>
        <v/>
      </c>
      <c r="AZ929" s="52" t="str">
        <f aca="false">IF(C929="","",IF(AND(Y929="CONSUMO",AC929="NÃO")*OR(AG929="-",AG929="BIT"),IF(E929&lt;&gt;"",(AI929-(P929+L929-N929+Q929)*AY929)/0.83),""))</f>
        <v/>
      </c>
      <c r="BA929" s="51" t="str">
        <f aca="false">IF(AZ929="","",AZ929*0.17-((P929+L929-N929+Q929)*AY929))</f>
        <v/>
      </c>
      <c r="BB929" s="51" t="str">
        <f aca="false">IF(AND(Y929="CONSUMO",AG929="ANEXO I",AY929&gt;4%),(AI929-(P929+L929-N929+Q929)*0.0514)/0.83*(0.5177)*(0.17)-AI929*0.0514,IF(AND(Y929="CONSUMO",AG929="ANEXO II",AY929&gt;4%),(AI929-(P929+L929-N929+Q929)*0.041)/0.83*(0.3295)*(0.17)-AI929*0.041,IF(AND(Y929="CONSUMO",AG929="ANEXO I",AY929=4%),(AI929-(P929+L929-N929+Q929)*0.04)/0.83*(0.5177)*(0.17)-AI929*0.04,IF(AND(Y929="CONSUMO",AG929="ANEXO II",AY929=4%),(AI929-(P929+L929-N929+Q929)*0.04)/0.83*(0.3295)*(0.17)-AI929*0.04,""))))</f>
        <v/>
      </c>
      <c r="BC929" s="51" t="str">
        <f aca="false">IF(C929="","",IF(AND(Y929="CONSUMO",AC929="SIM")*OR(AG929="-",AG929="BIT"),IF(E929&lt;&gt;"",(AI929-(P929+L929-N929+Q929)*AY929)/0.83),""))</f>
        <v/>
      </c>
      <c r="BD929" s="51" t="str">
        <f aca="false">IF(BC929="","",BC929*0.17)</f>
        <v/>
      </c>
      <c r="BE929" s="51" t="str">
        <f aca="false">IF(I929=6908,0,IF(BC929="","",BD929-((P929+L929-N929+Q929)*AY929)))</f>
        <v/>
      </c>
      <c r="BF929" s="53" t="str">
        <f aca="false">IF(B929="","",IF(OR(B929="",E929="Regime Normal"),0,(AI929-Q929)*VLOOKUP(R929,Dados!$X$98:$Y$108,2,0)))</f>
        <v/>
      </c>
      <c r="BG929" s="54" t="str">
        <f aca="false">IFERROR(VLOOKUP(I929,Dados!$AC$27:$AD$43,2,0),IF(B929="","",IF(D929&lt;&gt;"MT",IF(AND(AC929="SIM",Y929="Revenda"),"2403",IF(AND(AC929="SIM",Y929="Consumo"),"2407",IF(AND(AC929="NÃO",Y929="Revenda"),"2102",IF(AND(AC929="NÃO",Y929="Consumo"),"2556",)))),REPLACE(I929,1,1,1))))</f>
        <v/>
      </c>
    </row>
    <row r="930" customFormat="false" ht="12.8" hidden="false" customHeight="true" outlineLevel="0" collapsed="false">
      <c r="Y930" s="45"/>
      <c r="Z930" s="46" t="str">
        <f aca="false">IF(B930="","",(IFERROR(VLOOKUP(H930,Dados!A$3:B$15000,2,0),"Não Encontrado")))</f>
        <v/>
      </c>
      <c r="AA930" s="46" t="str">
        <f aca="false">IF(B930="","",(IFERROR(VLOOKUP(G930,Dados!C$3:E$15000,3,0),"Não Encontrado")))</f>
        <v/>
      </c>
      <c r="AB930" s="46" t="str">
        <f aca="false">IFERROR(IF(Z930&lt;&gt;"Não Encontrado",Z930,IF(AA930&lt;&gt;"Não Encontrado",AA930,"")),"")</f>
        <v/>
      </c>
      <c r="AC930" s="45" t="str">
        <f aca="false">IF(B930="","",IF(AB930="","NÃO","SIM"))</f>
        <v/>
      </c>
      <c r="AD930" s="45" t="str">
        <f aca="false">IFERROR(VLOOKUP(G930,Dados!$P$3:$R$500,3,0),"")</f>
        <v/>
      </c>
      <c r="AE930" s="45" t="str">
        <f aca="false">IFERROR(VLOOKUP(G930,Dados!$K$3:$L$500,2,0),"")</f>
        <v/>
      </c>
      <c r="AF930" s="45" t="str">
        <f aca="false">IFERROR(VLOOKUP(G930,Dados!$M$3:$N$500,2,0),"")</f>
        <v/>
      </c>
      <c r="AG930" s="45" t="str">
        <f aca="false">IF(F930="","",IF(AND(AD930="",AE930="",AF930=""),"-",IF(AND(AD930="BIT",AE930="",AF930=""),"BIT",IF(AND(AE930="ANEXO I",AD930="",AF930=""),"ANEXO I",IF(AND(AF930="ANEXO II",AD930="",AE930=""),"ANEXO II","Escolher")))))</f>
        <v/>
      </c>
      <c r="AH930" s="45" t="str">
        <f aca="false">IF(AG930&lt;&gt;"Pneus","",IFERROR(VLOOKUP(R930,Dados!$X$2:$Z$5,3,0)*(AI930-Q930),VLOOKUP(D930,Dados!$X$7:$Z$33,3,0)*(AI930-Q930)))</f>
        <v/>
      </c>
      <c r="AI930" s="47" t="str">
        <f aca="false">IF(B930="","",P930+Q930+O930+M930+L930-N930)</f>
        <v/>
      </c>
      <c r="AJ930" s="48" t="str">
        <f aca="false">IFERROR(IF(AND(AC930="SIM",AG930="-",Y930="REVENDA"),(AB930/1+1)*AI930,IF(AND(AC930="SIM",AG930="Pneus",Y930="REVENDA"),(AB930/1+1)*(AI930-AH930),"")),"")</f>
        <v/>
      </c>
      <c r="AK930" s="48" t="str">
        <f aca="false">IF(AJ930="","",AJ930*17%)</f>
        <v/>
      </c>
      <c r="AL930" s="48" t="str">
        <f aca="false">IFERROR(IF(AC930="NÃO","",IF(AK930="","",IF(E930="Simples Nacional",BF930,IF(T930=0.12,U930*0.5833337002,IF(T930=0,AI930*0.07,U930))))),"")</f>
        <v/>
      </c>
      <c r="AM930" s="47" t="str">
        <f aca="false">IFERROR(IF(AC930="NÃO","",IF(OR(AG930="-",AG930="Pneus"),AK930-AL930,"")),"")</f>
        <v/>
      </c>
      <c r="AN930" s="48" t="str">
        <f aca="false">IF(AND(Y930="REVENDA",AC930="SIM",AG930="BIT"),((AB930/1+1)*AI930)*0.4117,"")</f>
        <v/>
      </c>
      <c r="AO930" s="48" t="str">
        <f aca="false">IF(AN930="","",AN930*17%)</f>
        <v/>
      </c>
      <c r="AP930" s="49" t="str">
        <f aca="false">IF(AN930="","",IF(T930=0.12,(U930*0.4117)*0.4117,IF(T930=0,(AI930*0.07)*0.4117,U930*0.4117)))</f>
        <v/>
      </c>
      <c r="AQ930" s="47" t="str">
        <f aca="false">IF(AN930="","",AO930-AP930)</f>
        <v/>
      </c>
      <c r="AR930" s="50" t="str">
        <f aca="false">IFERROR(IF(AND(AC930="SIM",Y930="REVENDA",LEFT(AG930,5)="ANEXO")*OR(AE930="ANEXO I",AF930="ANEXO II"),VLOOKUP(H930,Dados!G:I,2,0),""),"INSERIR MVA")</f>
        <v/>
      </c>
      <c r="AS930" s="48" t="str">
        <f aca="false">IF(LEFT(AG930,5)="ANEXO",VLOOKUP(AG930,Dados!$X$111:$Z$112,2,0)*(AI930-Q930),"")</f>
        <v/>
      </c>
      <c r="AT930" s="48" t="str">
        <f aca="false">IFERROR(IF(AR930="","",(AI930*AR930)+AI930),"INSERIR MVA")</f>
        <v/>
      </c>
      <c r="AU930" s="48" t="str">
        <f aca="false">IF(AT930="","",IF(AY930=0.04,U930,AS930*AY930))</f>
        <v/>
      </c>
      <c r="AV930" s="47" t="str">
        <f aca="false">IFERROR(IF(AU930="","",(VLOOKUP(AG930,Dados!$X$111:$Z$112,3,0)*AT930*0.17)),"INSERIR MVA")</f>
        <v/>
      </c>
      <c r="AW930" s="47" t="str">
        <f aca="false">IFERROR(IF(AR930="","",AV930-AU930),"")</f>
        <v/>
      </c>
      <c r="AX930" s="51" t="str">
        <f aca="false">IFERROR(IF(AC930="NÃO","",IF(AM930&lt;&gt;"",AM930-W930,IF(AQ930&lt;&gt;"",AQ930-W930,IF(AW930&lt;&gt;"",AW930-W930,"")))),"")</f>
        <v/>
      </c>
      <c r="AY930" s="46" t="str">
        <f aca="false">IFERROR(IF(ISNA(VLOOKUP(R930,Dados!$X$2:$Y$5,2,0)),VLOOKUP(D930,Dados!$X$7:$Y$33,2,0),VLOOKUP(R930,Dados!$X$2:$Y$5,2,0)),"")</f>
        <v/>
      </c>
      <c r="AZ930" s="52" t="str">
        <f aca="false">IF(C930="","",IF(AND(Y930="CONSUMO",AC930="NÃO")*OR(AG930="-",AG930="BIT"),IF(E930&lt;&gt;"",(AI930-(P930+L930-N930+Q930)*AY930)/0.83),""))</f>
        <v/>
      </c>
      <c r="BA930" s="51" t="str">
        <f aca="false">IF(AZ930="","",AZ930*0.17-((P930+L930-N930+Q930)*AY930))</f>
        <v/>
      </c>
      <c r="BB930" s="51" t="str">
        <f aca="false">IF(AND(Y930="CONSUMO",AG930="ANEXO I",AY930&gt;4%),(AI930-(P930+L930-N930+Q930)*0.0514)/0.83*(0.5177)*(0.17)-AI930*0.0514,IF(AND(Y930="CONSUMO",AG930="ANEXO II",AY930&gt;4%),(AI930-(P930+L930-N930+Q930)*0.041)/0.83*(0.3295)*(0.17)-AI930*0.041,IF(AND(Y930="CONSUMO",AG930="ANEXO I",AY930=4%),(AI930-(P930+L930-N930+Q930)*0.04)/0.83*(0.5177)*(0.17)-AI930*0.04,IF(AND(Y930="CONSUMO",AG930="ANEXO II",AY930=4%),(AI930-(P930+L930-N930+Q930)*0.04)/0.83*(0.3295)*(0.17)-AI930*0.04,""))))</f>
        <v/>
      </c>
      <c r="BC930" s="51" t="str">
        <f aca="false">IF(C930="","",IF(AND(Y930="CONSUMO",AC930="SIM")*OR(AG930="-",AG930="BIT"),IF(E930&lt;&gt;"",(AI930-(P930+L930-N930+Q930)*AY930)/0.83),""))</f>
        <v/>
      </c>
      <c r="BD930" s="51" t="str">
        <f aca="false">IF(BC930="","",BC930*0.17)</f>
        <v/>
      </c>
      <c r="BE930" s="51" t="str">
        <f aca="false">IF(I930=6908,0,IF(BC930="","",BD930-((P930+L930-N930+Q930)*AY930)))</f>
        <v/>
      </c>
      <c r="BF930" s="53" t="str">
        <f aca="false">IF(B930="","",IF(OR(B930="",E930="Regime Normal"),0,(AI930-Q930)*VLOOKUP(R930,Dados!$X$98:$Y$108,2,0)))</f>
        <v/>
      </c>
      <c r="BG930" s="54" t="str">
        <f aca="false">IFERROR(VLOOKUP(I930,Dados!$AC$27:$AD$43,2,0),IF(B930="","",IF(D930&lt;&gt;"MT",IF(AND(AC930="SIM",Y930="Revenda"),"2403",IF(AND(AC930="SIM",Y930="Consumo"),"2407",IF(AND(AC930="NÃO",Y930="Revenda"),"2102",IF(AND(AC930="NÃO",Y930="Consumo"),"2556",)))),REPLACE(I930,1,1,1))))</f>
        <v/>
      </c>
    </row>
    <row r="931" customFormat="false" ht="12.8" hidden="false" customHeight="true" outlineLevel="0" collapsed="false">
      <c r="Y931" s="45"/>
      <c r="Z931" s="46" t="str">
        <f aca="false">IF(B931="","",(IFERROR(VLOOKUP(H931,Dados!A$3:B$15000,2,0),"Não Encontrado")))</f>
        <v/>
      </c>
      <c r="AA931" s="46" t="str">
        <f aca="false">IF(B931="","",(IFERROR(VLOOKUP(G931,Dados!C$3:E$15000,3,0),"Não Encontrado")))</f>
        <v/>
      </c>
      <c r="AB931" s="46" t="str">
        <f aca="false">IFERROR(IF(Z931&lt;&gt;"Não Encontrado",Z931,IF(AA931&lt;&gt;"Não Encontrado",AA931,"")),"")</f>
        <v/>
      </c>
      <c r="AC931" s="45" t="str">
        <f aca="false">IF(B931="","",IF(AB931="","NÃO","SIM"))</f>
        <v/>
      </c>
      <c r="AD931" s="45" t="str">
        <f aca="false">IFERROR(VLOOKUP(G931,Dados!$P$3:$R$500,3,0),"")</f>
        <v/>
      </c>
      <c r="AE931" s="45" t="str">
        <f aca="false">IFERROR(VLOOKUP(G931,Dados!$K$3:$L$500,2,0),"")</f>
        <v/>
      </c>
      <c r="AF931" s="45" t="str">
        <f aca="false">IFERROR(VLOOKUP(G931,Dados!$M$3:$N$500,2,0),"")</f>
        <v/>
      </c>
      <c r="AG931" s="45" t="str">
        <f aca="false">IF(F931="","",IF(AND(AD931="",AE931="",AF931=""),"-",IF(AND(AD931="BIT",AE931="",AF931=""),"BIT",IF(AND(AE931="ANEXO I",AD931="",AF931=""),"ANEXO I",IF(AND(AF931="ANEXO II",AD931="",AE931=""),"ANEXO II","Escolher")))))</f>
        <v/>
      </c>
      <c r="AH931" s="45" t="str">
        <f aca="false">IF(AG931&lt;&gt;"Pneus","",IFERROR(VLOOKUP(R931,Dados!$X$2:$Z$5,3,0)*(AI931-Q931),VLOOKUP(D931,Dados!$X$7:$Z$33,3,0)*(AI931-Q931)))</f>
        <v/>
      </c>
      <c r="AI931" s="47" t="str">
        <f aca="false">IF(B931="","",P931+Q931+O931+M931+L931-N931)</f>
        <v/>
      </c>
      <c r="AJ931" s="48" t="str">
        <f aca="false">IFERROR(IF(AND(AC931="SIM",AG931="-",Y931="REVENDA"),(AB931/1+1)*AI931,IF(AND(AC931="SIM",AG931="Pneus",Y931="REVENDA"),(AB931/1+1)*(AI931-AH931),"")),"")</f>
        <v/>
      </c>
      <c r="AK931" s="48" t="str">
        <f aca="false">IF(AJ931="","",AJ931*17%)</f>
        <v/>
      </c>
      <c r="AL931" s="48" t="str">
        <f aca="false">IFERROR(IF(AC931="NÃO","",IF(AK931="","",IF(E931="Simples Nacional",BF931,IF(T931=0.12,U931*0.5833337002,IF(T931=0,AI931*0.07,U931))))),"")</f>
        <v/>
      </c>
      <c r="AM931" s="47" t="str">
        <f aca="false">IFERROR(IF(AC931="NÃO","",IF(OR(AG931="-",AG931="Pneus"),AK931-AL931,"")),"")</f>
        <v/>
      </c>
      <c r="AN931" s="48" t="str">
        <f aca="false">IF(AND(Y931="REVENDA",AC931="SIM",AG931="BIT"),((AB931/1+1)*AI931)*0.4117,"")</f>
        <v/>
      </c>
      <c r="AO931" s="48" t="str">
        <f aca="false">IF(AN931="","",AN931*17%)</f>
        <v/>
      </c>
      <c r="AP931" s="49" t="str">
        <f aca="false">IF(AN931="","",IF(T931=0.12,(U931*0.4117)*0.4117,IF(T931=0,(AI931*0.07)*0.4117,U931*0.4117)))</f>
        <v/>
      </c>
      <c r="AQ931" s="47" t="str">
        <f aca="false">IF(AN931="","",AO931-AP931)</f>
        <v/>
      </c>
      <c r="AR931" s="50" t="str">
        <f aca="false">IFERROR(IF(AND(AC931="SIM",Y931="REVENDA",LEFT(AG931,5)="ANEXO")*OR(AE931="ANEXO I",AF931="ANEXO II"),VLOOKUP(H931,Dados!G:I,2,0),""),"INSERIR MVA")</f>
        <v/>
      </c>
      <c r="AS931" s="48" t="str">
        <f aca="false">IF(LEFT(AG931,5)="ANEXO",VLOOKUP(AG931,Dados!$X$111:$Z$112,2,0)*(AI931-Q931),"")</f>
        <v/>
      </c>
      <c r="AT931" s="48" t="str">
        <f aca="false">IFERROR(IF(AR931="","",(AI931*AR931)+AI931),"INSERIR MVA")</f>
        <v/>
      </c>
      <c r="AU931" s="48" t="str">
        <f aca="false">IF(AT931="","",IF(AY931=0.04,U931,AS931*AY931))</f>
        <v/>
      </c>
      <c r="AV931" s="47" t="str">
        <f aca="false">IFERROR(IF(AU931="","",(VLOOKUP(AG931,Dados!$X$111:$Z$112,3,0)*AT931*0.17)),"INSERIR MVA")</f>
        <v/>
      </c>
      <c r="AW931" s="47" t="str">
        <f aca="false">IFERROR(IF(AR931="","",AV931-AU931),"")</f>
        <v/>
      </c>
      <c r="AX931" s="51" t="str">
        <f aca="false">IFERROR(IF(AC931="NÃO","",IF(AM931&lt;&gt;"",AM931-W931,IF(AQ931&lt;&gt;"",AQ931-W931,IF(AW931&lt;&gt;"",AW931-W931,"")))),"")</f>
        <v/>
      </c>
      <c r="AY931" s="46" t="str">
        <f aca="false">IFERROR(IF(ISNA(VLOOKUP(R931,Dados!$X$2:$Y$5,2,0)),VLOOKUP(D931,Dados!$X$7:$Y$33,2,0),VLOOKUP(R931,Dados!$X$2:$Y$5,2,0)),"")</f>
        <v/>
      </c>
      <c r="AZ931" s="52" t="str">
        <f aca="false">IF(C931="","",IF(AND(Y931="CONSUMO",AC931="NÃO")*OR(AG931="-",AG931="BIT"),IF(E931&lt;&gt;"",(AI931-(P931+L931-N931+Q931)*AY931)/0.83),""))</f>
        <v/>
      </c>
      <c r="BA931" s="51" t="str">
        <f aca="false">IF(AZ931="","",AZ931*0.17-((P931+L931-N931+Q931)*AY931))</f>
        <v/>
      </c>
      <c r="BB931" s="51" t="str">
        <f aca="false">IF(AND(Y931="CONSUMO",AG931="ANEXO I",AY931&gt;4%),(AI931-(P931+L931-N931+Q931)*0.0514)/0.83*(0.5177)*(0.17)-AI931*0.0514,IF(AND(Y931="CONSUMO",AG931="ANEXO II",AY931&gt;4%),(AI931-(P931+L931-N931+Q931)*0.041)/0.83*(0.3295)*(0.17)-AI931*0.041,IF(AND(Y931="CONSUMO",AG931="ANEXO I",AY931=4%),(AI931-(P931+L931-N931+Q931)*0.04)/0.83*(0.5177)*(0.17)-AI931*0.04,IF(AND(Y931="CONSUMO",AG931="ANEXO II",AY931=4%),(AI931-(P931+L931-N931+Q931)*0.04)/0.83*(0.3295)*(0.17)-AI931*0.04,""))))</f>
        <v/>
      </c>
      <c r="BC931" s="51" t="str">
        <f aca="false">IF(C931="","",IF(AND(Y931="CONSUMO",AC931="SIM")*OR(AG931="-",AG931="BIT"),IF(E931&lt;&gt;"",(AI931-(P931+L931-N931+Q931)*AY931)/0.83),""))</f>
        <v/>
      </c>
      <c r="BD931" s="51" t="str">
        <f aca="false">IF(BC931="","",BC931*0.17)</f>
        <v/>
      </c>
      <c r="BE931" s="51" t="str">
        <f aca="false">IF(I931=6908,0,IF(BC931="","",BD931-((P931+L931-N931+Q931)*AY931)))</f>
        <v/>
      </c>
      <c r="BF931" s="53" t="str">
        <f aca="false">IF(B931="","",IF(OR(B931="",E931="Regime Normal"),0,(AI931-Q931)*VLOOKUP(R931,Dados!$X$98:$Y$108,2,0)))</f>
        <v/>
      </c>
      <c r="BG931" s="54" t="str">
        <f aca="false">IFERROR(VLOOKUP(I931,Dados!$AC$27:$AD$43,2,0),IF(B931="","",IF(D931&lt;&gt;"MT",IF(AND(AC931="SIM",Y931="Revenda"),"2403",IF(AND(AC931="SIM",Y931="Consumo"),"2407",IF(AND(AC931="NÃO",Y931="Revenda"),"2102",IF(AND(AC931="NÃO",Y931="Consumo"),"2556",)))),REPLACE(I931,1,1,1))))</f>
        <v/>
      </c>
    </row>
    <row r="932" customFormat="false" ht="12.8" hidden="false" customHeight="true" outlineLevel="0" collapsed="false">
      <c r="Y932" s="45"/>
      <c r="Z932" s="46" t="str">
        <f aca="false">IF(B932="","",(IFERROR(VLOOKUP(H932,Dados!A$3:B$15000,2,0),"Não Encontrado")))</f>
        <v/>
      </c>
      <c r="AA932" s="46" t="str">
        <f aca="false">IF(B932="","",(IFERROR(VLOOKUP(G932,Dados!C$3:E$15000,3,0),"Não Encontrado")))</f>
        <v/>
      </c>
      <c r="AB932" s="46" t="str">
        <f aca="false">IFERROR(IF(Z932&lt;&gt;"Não Encontrado",Z932,IF(AA932&lt;&gt;"Não Encontrado",AA932,"")),"")</f>
        <v/>
      </c>
      <c r="AC932" s="45" t="str">
        <f aca="false">IF(B932="","",IF(AB932="","NÃO","SIM"))</f>
        <v/>
      </c>
      <c r="AD932" s="45" t="str">
        <f aca="false">IFERROR(VLOOKUP(G932,Dados!$P$3:$R$500,3,0),"")</f>
        <v/>
      </c>
      <c r="AE932" s="45" t="str">
        <f aca="false">IFERROR(VLOOKUP(G932,Dados!$K$3:$L$500,2,0),"")</f>
        <v/>
      </c>
      <c r="AF932" s="45" t="str">
        <f aca="false">IFERROR(VLOOKUP(G932,Dados!$M$3:$N$500,2,0),"")</f>
        <v/>
      </c>
      <c r="AG932" s="45" t="str">
        <f aca="false">IF(F932="","",IF(AND(AD932="",AE932="",AF932=""),"-",IF(AND(AD932="BIT",AE932="",AF932=""),"BIT",IF(AND(AE932="ANEXO I",AD932="",AF932=""),"ANEXO I",IF(AND(AF932="ANEXO II",AD932="",AE932=""),"ANEXO II","Escolher")))))</f>
        <v/>
      </c>
      <c r="AH932" s="45" t="str">
        <f aca="false">IF(AG932&lt;&gt;"Pneus","",IFERROR(VLOOKUP(R932,Dados!$X$2:$Z$5,3,0)*(AI932-Q932),VLOOKUP(D932,Dados!$X$7:$Z$33,3,0)*(AI932-Q932)))</f>
        <v/>
      </c>
      <c r="AI932" s="47" t="str">
        <f aca="false">IF(B932="","",P932+Q932+O932+M932+L932-N932)</f>
        <v/>
      </c>
      <c r="AJ932" s="48" t="str">
        <f aca="false">IFERROR(IF(AND(AC932="SIM",AG932="-",Y932="REVENDA"),(AB932/1+1)*AI932,IF(AND(AC932="SIM",AG932="Pneus",Y932="REVENDA"),(AB932/1+1)*(AI932-AH932),"")),"")</f>
        <v/>
      </c>
      <c r="AK932" s="48" t="str">
        <f aca="false">IF(AJ932="","",AJ932*17%)</f>
        <v/>
      </c>
      <c r="AL932" s="48" t="str">
        <f aca="false">IFERROR(IF(AC932="NÃO","",IF(AK932="","",IF(E932="Simples Nacional",BF932,IF(T932=0.12,U932*0.5833337002,IF(T932=0,AI932*0.07,U932))))),"")</f>
        <v/>
      </c>
      <c r="AM932" s="47" t="str">
        <f aca="false">IFERROR(IF(AC932="NÃO","",IF(OR(AG932="-",AG932="Pneus"),AK932-AL932,"")),"")</f>
        <v/>
      </c>
      <c r="AN932" s="48" t="str">
        <f aca="false">IF(AND(Y932="REVENDA",AC932="SIM",AG932="BIT"),((AB932/1+1)*AI932)*0.4117,"")</f>
        <v/>
      </c>
      <c r="AO932" s="48" t="str">
        <f aca="false">IF(AN932="","",AN932*17%)</f>
        <v/>
      </c>
      <c r="AP932" s="49" t="str">
        <f aca="false">IF(AN932="","",IF(T932=0.12,(U932*0.4117)*0.4117,IF(T932=0,(AI932*0.07)*0.4117,U932*0.4117)))</f>
        <v/>
      </c>
      <c r="AQ932" s="47" t="str">
        <f aca="false">IF(AN932="","",AO932-AP932)</f>
        <v/>
      </c>
      <c r="AR932" s="50" t="str">
        <f aca="false">IFERROR(IF(AND(AC932="SIM",Y932="REVENDA",LEFT(AG932,5)="ANEXO")*OR(AE932="ANEXO I",AF932="ANEXO II"),VLOOKUP(H932,Dados!G:I,2,0),""),"INSERIR MVA")</f>
        <v/>
      </c>
      <c r="AS932" s="48" t="str">
        <f aca="false">IF(LEFT(AG932,5)="ANEXO",VLOOKUP(AG932,Dados!$X$111:$Z$112,2,0)*(AI932-Q932),"")</f>
        <v/>
      </c>
      <c r="AT932" s="48" t="str">
        <f aca="false">IFERROR(IF(AR932="","",(AI932*AR932)+AI932),"INSERIR MVA")</f>
        <v/>
      </c>
      <c r="AU932" s="48" t="str">
        <f aca="false">IF(AT932="","",IF(AY932=0.04,U932,AS932*AY932))</f>
        <v/>
      </c>
      <c r="AV932" s="47" t="str">
        <f aca="false">IFERROR(IF(AU932="","",(VLOOKUP(AG932,Dados!$X$111:$Z$112,3,0)*AT932*0.17)),"INSERIR MVA")</f>
        <v/>
      </c>
      <c r="AW932" s="47" t="str">
        <f aca="false">IFERROR(IF(AR932="","",AV932-AU932),"")</f>
        <v/>
      </c>
      <c r="AX932" s="51" t="str">
        <f aca="false">IFERROR(IF(AC932="NÃO","",IF(AM932&lt;&gt;"",AM932-W932,IF(AQ932&lt;&gt;"",AQ932-W932,IF(AW932&lt;&gt;"",AW932-W932,"")))),"")</f>
        <v/>
      </c>
      <c r="AY932" s="46" t="str">
        <f aca="false">IFERROR(IF(ISNA(VLOOKUP(R932,Dados!$X$2:$Y$5,2,0)),VLOOKUP(D932,Dados!$X$7:$Y$33,2,0),VLOOKUP(R932,Dados!$X$2:$Y$5,2,0)),"")</f>
        <v/>
      </c>
      <c r="AZ932" s="52" t="str">
        <f aca="false">IF(C932="","",IF(AND(Y932="CONSUMO",AC932="NÃO")*OR(AG932="-",AG932="BIT"),IF(E932&lt;&gt;"",(AI932-(P932+L932-N932+Q932)*AY932)/0.83),""))</f>
        <v/>
      </c>
      <c r="BA932" s="51" t="str">
        <f aca="false">IF(AZ932="","",AZ932*0.17-((P932+L932-N932+Q932)*AY932))</f>
        <v/>
      </c>
      <c r="BB932" s="51" t="str">
        <f aca="false">IF(AND(Y932="CONSUMO",AG932="ANEXO I",AY932&gt;4%),(AI932-(P932+L932-N932+Q932)*0.0514)/0.83*(0.5177)*(0.17)-AI932*0.0514,IF(AND(Y932="CONSUMO",AG932="ANEXO II",AY932&gt;4%),(AI932-(P932+L932-N932+Q932)*0.041)/0.83*(0.3295)*(0.17)-AI932*0.041,IF(AND(Y932="CONSUMO",AG932="ANEXO I",AY932=4%),(AI932-(P932+L932-N932+Q932)*0.04)/0.83*(0.5177)*(0.17)-AI932*0.04,IF(AND(Y932="CONSUMO",AG932="ANEXO II",AY932=4%),(AI932-(P932+L932-N932+Q932)*0.04)/0.83*(0.3295)*(0.17)-AI932*0.04,""))))</f>
        <v/>
      </c>
      <c r="BC932" s="51" t="str">
        <f aca="false">IF(C932="","",IF(AND(Y932="CONSUMO",AC932="SIM")*OR(AG932="-",AG932="BIT"),IF(E932&lt;&gt;"",(AI932-(P932+L932-N932+Q932)*AY932)/0.83),""))</f>
        <v/>
      </c>
      <c r="BD932" s="51" t="str">
        <f aca="false">IF(BC932="","",BC932*0.17)</f>
        <v/>
      </c>
      <c r="BE932" s="51" t="str">
        <f aca="false">IF(I932=6908,0,IF(BC932="","",BD932-((P932+L932-N932+Q932)*AY932)))</f>
        <v/>
      </c>
      <c r="BF932" s="53" t="str">
        <f aca="false">IF(B932="","",IF(OR(B932="",E932="Regime Normal"),0,(AI932-Q932)*VLOOKUP(R932,Dados!$X$98:$Y$108,2,0)))</f>
        <v/>
      </c>
      <c r="BG932" s="54" t="str">
        <f aca="false">IFERROR(VLOOKUP(I932,Dados!$AC$27:$AD$43,2,0),IF(B932="","",IF(D932&lt;&gt;"MT",IF(AND(AC932="SIM",Y932="Revenda"),"2403",IF(AND(AC932="SIM",Y932="Consumo"),"2407",IF(AND(AC932="NÃO",Y932="Revenda"),"2102",IF(AND(AC932="NÃO",Y932="Consumo"),"2556",)))),REPLACE(I932,1,1,1))))</f>
        <v/>
      </c>
    </row>
    <row r="933" customFormat="false" ht="12.8" hidden="false" customHeight="true" outlineLevel="0" collapsed="false">
      <c r="Y933" s="45"/>
      <c r="Z933" s="46" t="str">
        <f aca="false">IF(B933="","",(IFERROR(VLOOKUP(H933,Dados!A$3:B$15000,2,0),"Não Encontrado")))</f>
        <v/>
      </c>
      <c r="AA933" s="46" t="str">
        <f aca="false">IF(B933="","",(IFERROR(VLOOKUP(G933,Dados!C$3:E$15000,3,0),"Não Encontrado")))</f>
        <v/>
      </c>
      <c r="AB933" s="46" t="str">
        <f aca="false">IFERROR(IF(Z933&lt;&gt;"Não Encontrado",Z933,IF(AA933&lt;&gt;"Não Encontrado",AA933,"")),"")</f>
        <v/>
      </c>
      <c r="AC933" s="45" t="str">
        <f aca="false">IF(B933="","",IF(AB933="","NÃO","SIM"))</f>
        <v/>
      </c>
      <c r="AD933" s="45" t="str">
        <f aca="false">IFERROR(VLOOKUP(G933,Dados!$P$3:$R$500,3,0),"")</f>
        <v/>
      </c>
      <c r="AE933" s="45" t="str">
        <f aca="false">IFERROR(VLOOKUP(G933,Dados!$K$3:$L$500,2,0),"")</f>
        <v/>
      </c>
      <c r="AF933" s="45" t="str">
        <f aca="false">IFERROR(VLOOKUP(G933,Dados!$M$3:$N$500,2,0),"")</f>
        <v/>
      </c>
      <c r="AG933" s="45" t="str">
        <f aca="false">IF(F933="","",IF(AND(AD933="",AE933="",AF933=""),"-",IF(AND(AD933="BIT",AE933="",AF933=""),"BIT",IF(AND(AE933="ANEXO I",AD933="",AF933=""),"ANEXO I",IF(AND(AF933="ANEXO II",AD933="",AE933=""),"ANEXO II","Escolher")))))</f>
        <v/>
      </c>
      <c r="AH933" s="45" t="str">
        <f aca="false">IF(AG933&lt;&gt;"Pneus","",IFERROR(VLOOKUP(R933,Dados!$X$2:$Z$5,3,0)*(AI933-Q933),VLOOKUP(D933,Dados!$X$7:$Z$33,3,0)*(AI933-Q933)))</f>
        <v/>
      </c>
      <c r="AI933" s="47" t="str">
        <f aca="false">IF(B933="","",P933+Q933+O933+M933+L933-N933)</f>
        <v/>
      </c>
      <c r="AJ933" s="48" t="str">
        <f aca="false">IFERROR(IF(AND(AC933="SIM",AG933="-",Y933="REVENDA"),(AB933/1+1)*AI933,IF(AND(AC933="SIM",AG933="Pneus",Y933="REVENDA"),(AB933/1+1)*(AI933-AH933),"")),"")</f>
        <v/>
      </c>
      <c r="AK933" s="48" t="str">
        <f aca="false">IF(AJ933="","",AJ933*17%)</f>
        <v/>
      </c>
      <c r="AL933" s="48" t="str">
        <f aca="false">IFERROR(IF(AC933="NÃO","",IF(AK933="","",IF(E933="Simples Nacional",BF933,IF(T933=0.12,U933*0.5833337002,IF(T933=0,AI933*0.07,U933))))),"")</f>
        <v/>
      </c>
      <c r="AM933" s="47" t="str">
        <f aca="false">IFERROR(IF(AC933="NÃO","",IF(OR(AG933="-",AG933="Pneus"),AK933-AL933,"")),"")</f>
        <v/>
      </c>
      <c r="AN933" s="48" t="str">
        <f aca="false">IF(AND(Y933="REVENDA",AC933="SIM",AG933="BIT"),((AB933/1+1)*AI933)*0.4117,"")</f>
        <v/>
      </c>
      <c r="AO933" s="48" t="str">
        <f aca="false">IF(AN933="","",AN933*17%)</f>
        <v/>
      </c>
      <c r="AP933" s="49" t="str">
        <f aca="false">IF(AN933="","",IF(T933=0.12,(U933*0.4117)*0.4117,IF(T933=0,(AI933*0.07)*0.4117,U933*0.4117)))</f>
        <v/>
      </c>
      <c r="AQ933" s="47" t="str">
        <f aca="false">IF(AN933="","",AO933-AP933)</f>
        <v/>
      </c>
      <c r="AR933" s="50" t="str">
        <f aca="false">IFERROR(IF(AND(AC933="SIM",Y933="REVENDA",LEFT(AG933,5)="ANEXO")*OR(AE933="ANEXO I",AF933="ANEXO II"),VLOOKUP(H933,Dados!G:I,2,0),""),"INSERIR MVA")</f>
        <v/>
      </c>
      <c r="AS933" s="48" t="str">
        <f aca="false">IF(LEFT(AG933,5)="ANEXO",VLOOKUP(AG933,Dados!$X$111:$Z$112,2,0)*(AI933-Q933),"")</f>
        <v/>
      </c>
      <c r="AT933" s="48" t="str">
        <f aca="false">IFERROR(IF(AR933="","",(AI933*AR933)+AI933),"INSERIR MVA")</f>
        <v/>
      </c>
      <c r="AU933" s="48" t="str">
        <f aca="false">IF(AT933="","",IF(AY933=0.04,U933,AS933*AY933))</f>
        <v/>
      </c>
      <c r="AV933" s="47" t="str">
        <f aca="false">IFERROR(IF(AU933="","",(VLOOKUP(AG933,Dados!$X$111:$Z$112,3,0)*AT933*0.17)),"INSERIR MVA")</f>
        <v/>
      </c>
      <c r="AW933" s="47" t="str">
        <f aca="false">IFERROR(IF(AR933="","",AV933-AU933),"")</f>
        <v/>
      </c>
      <c r="AX933" s="51" t="str">
        <f aca="false">IFERROR(IF(AC933="NÃO","",IF(AM933&lt;&gt;"",AM933-W933,IF(AQ933&lt;&gt;"",AQ933-W933,IF(AW933&lt;&gt;"",AW933-W933,"")))),"")</f>
        <v/>
      </c>
      <c r="AY933" s="46" t="str">
        <f aca="false">IFERROR(IF(ISNA(VLOOKUP(R933,Dados!$X$2:$Y$5,2,0)),VLOOKUP(D933,Dados!$X$7:$Y$33,2,0),VLOOKUP(R933,Dados!$X$2:$Y$5,2,0)),"")</f>
        <v/>
      </c>
      <c r="AZ933" s="52" t="str">
        <f aca="false">IF(C933="","",IF(AND(Y933="CONSUMO",AC933="NÃO")*OR(AG933="-",AG933="BIT"),IF(E933&lt;&gt;"",(AI933-(P933+L933-N933+Q933)*AY933)/0.83),""))</f>
        <v/>
      </c>
      <c r="BA933" s="51" t="str">
        <f aca="false">IF(AZ933="","",AZ933*0.17-((P933+L933-N933+Q933)*AY933))</f>
        <v/>
      </c>
      <c r="BB933" s="51" t="str">
        <f aca="false">IF(AND(Y933="CONSUMO",AG933="ANEXO I",AY933&gt;4%),(AI933-(P933+L933-N933+Q933)*0.0514)/0.83*(0.5177)*(0.17)-AI933*0.0514,IF(AND(Y933="CONSUMO",AG933="ANEXO II",AY933&gt;4%),(AI933-(P933+L933-N933+Q933)*0.041)/0.83*(0.3295)*(0.17)-AI933*0.041,IF(AND(Y933="CONSUMO",AG933="ANEXO I",AY933=4%),(AI933-(P933+L933-N933+Q933)*0.04)/0.83*(0.5177)*(0.17)-AI933*0.04,IF(AND(Y933="CONSUMO",AG933="ANEXO II",AY933=4%),(AI933-(P933+L933-N933+Q933)*0.04)/0.83*(0.3295)*(0.17)-AI933*0.04,""))))</f>
        <v/>
      </c>
      <c r="BC933" s="51" t="str">
        <f aca="false">IF(C933="","",IF(AND(Y933="CONSUMO",AC933="SIM")*OR(AG933="-",AG933="BIT"),IF(E933&lt;&gt;"",(AI933-(P933+L933-N933+Q933)*AY933)/0.83),""))</f>
        <v/>
      </c>
      <c r="BD933" s="51" t="str">
        <f aca="false">IF(BC933="","",BC933*0.17)</f>
        <v/>
      </c>
      <c r="BE933" s="51" t="str">
        <f aca="false">IF(I933=6908,0,IF(BC933="","",BD933-((P933+L933-N933+Q933)*AY933)))</f>
        <v/>
      </c>
      <c r="BF933" s="53" t="str">
        <f aca="false">IF(B933="","",IF(OR(B933="",E933="Regime Normal"),0,(AI933-Q933)*VLOOKUP(R933,Dados!$X$98:$Y$108,2,0)))</f>
        <v/>
      </c>
      <c r="BG933" s="54" t="str">
        <f aca="false">IFERROR(VLOOKUP(I933,Dados!$AC$27:$AD$43,2,0),IF(B933="","",IF(D933&lt;&gt;"MT",IF(AND(AC933="SIM",Y933="Revenda"),"2403",IF(AND(AC933="SIM",Y933="Consumo"),"2407",IF(AND(AC933="NÃO",Y933="Revenda"),"2102",IF(AND(AC933="NÃO",Y933="Consumo"),"2556",)))),REPLACE(I933,1,1,1))))</f>
        <v/>
      </c>
    </row>
    <row r="934" customFormat="false" ht="12.8" hidden="false" customHeight="true" outlineLevel="0" collapsed="false">
      <c r="Y934" s="45"/>
      <c r="Z934" s="46" t="str">
        <f aca="false">IF(B934="","",(IFERROR(VLOOKUP(H934,Dados!A$3:B$15000,2,0),"Não Encontrado")))</f>
        <v/>
      </c>
      <c r="AA934" s="46" t="str">
        <f aca="false">IF(B934="","",(IFERROR(VLOOKUP(G934,Dados!C$3:E$15000,3,0),"Não Encontrado")))</f>
        <v/>
      </c>
      <c r="AB934" s="46" t="str">
        <f aca="false">IFERROR(IF(Z934&lt;&gt;"Não Encontrado",Z934,IF(AA934&lt;&gt;"Não Encontrado",AA934,"")),"")</f>
        <v/>
      </c>
      <c r="AC934" s="45" t="str">
        <f aca="false">IF(B934="","",IF(AB934="","NÃO","SIM"))</f>
        <v/>
      </c>
      <c r="AD934" s="45" t="str">
        <f aca="false">IFERROR(VLOOKUP(G934,Dados!$P$3:$R$500,3,0),"")</f>
        <v/>
      </c>
      <c r="AE934" s="45" t="str">
        <f aca="false">IFERROR(VLOOKUP(G934,Dados!$K$3:$L$500,2,0),"")</f>
        <v/>
      </c>
      <c r="AF934" s="45" t="str">
        <f aca="false">IFERROR(VLOOKUP(G934,Dados!$M$3:$N$500,2,0),"")</f>
        <v/>
      </c>
      <c r="AG934" s="45" t="str">
        <f aca="false">IF(F934="","",IF(AND(AD934="",AE934="",AF934=""),"-",IF(AND(AD934="BIT",AE934="",AF934=""),"BIT",IF(AND(AE934="ANEXO I",AD934="",AF934=""),"ANEXO I",IF(AND(AF934="ANEXO II",AD934="",AE934=""),"ANEXO II","Escolher")))))</f>
        <v/>
      </c>
      <c r="AH934" s="45" t="str">
        <f aca="false">IF(AG934&lt;&gt;"Pneus","",IFERROR(VLOOKUP(R934,Dados!$X$2:$Z$5,3,0)*(AI934-Q934),VLOOKUP(D934,Dados!$X$7:$Z$33,3,0)*(AI934-Q934)))</f>
        <v/>
      </c>
      <c r="AI934" s="47" t="str">
        <f aca="false">IF(B934="","",P934+Q934+O934+M934+L934-N934)</f>
        <v/>
      </c>
      <c r="AJ934" s="48" t="str">
        <f aca="false">IFERROR(IF(AND(AC934="SIM",AG934="-",Y934="REVENDA"),(AB934/1+1)*AI934,IF(AND(AC934="SIM",AG934="Pneus",Y934="REVENDA"),(AB934/1+1)*(AI934-AH934),"")),"")</f>
        <v/>
      </c>
      <c r="AK934" s="48" t="str">
        <f aca="false">IF(AJ934="","",AJ934*17%)</f>
        <v/>
      </c>
      <c r="AL934" s="48" t="str">
        <f aca="false">IFERROR(IF(AC934="NÃO","",IF(AK934="","",IF(E934="Simples Nacional",BF934,IF(T934=0.12,U934*0.5833337002,IF(T934=0,AI934*0.07,U934))))),"")</f>
        <v/>
      </c>
      <c r="AM934" s="47" t="str">
        <f aca="false">IFERROR(IF(AC934="NÃO","",IF(OR(AG934="-",AG934="Pneus"),AK934-AL934,"")),"")</f>
        <v/>
      </c>
      <c r="AN934" s="48" t="str">
        <f aca="false">IF(AND(Y934="REVENDA",AC934="SIM",AG934="BIT"),((AB934/1+1)*AI934)*0.4117,"")</f>
        <v/>
      </c>
      <c r="AO934" s="48" t="str">
        <f aca="false">IF(AN934="","",AN934*17%)</f>
        <v/>
      </c>
      <c r="AP934" s="49" t="str">
        <f aca="false">IF(AN934="","",IF(T934=0.12,(U934*0.4117)*0.4117,IF(T934=0,(AI934*0.07)*0.4117,U934*0.4117)))</f>
        <v/>
      </c>
      <c r="AQ934" s="47" t="str">
        <f aca="false">IF(AN934="","",AO934-AP934)</f>
        <v/>
      </c>
      <c r="AR934" s="50" t="str">
        <f aca="false">IFERROR(IF(AND(AC934="SIM",Y934="REVENDA",LEFT(AG934,5)="ANEXO")*OR(AE934="ANEXO I",AF934="ANEXO II"),VLOOKUP(H934,Dados!G:I,2,0),""),"INSERIR MVA")</f>
        <v/>
      </c>
      <c r="AS934" s="48" t="str">
        <f aca="false">IF(LEFT(AG934,5)="ANEXO",VLOOKUP(AG934,Dados!$X$111:$Z$112,2,0)*(AI934-Q934),"")</f>
        <v/>
      </c>
      <c r="AT934" s="48" t="str">
        <f aca="false">IFERROR(IF(AR934="","",(AI934*AR934)+AI934),"INSERIR MVA")</f>
        <v/>
      </c>
      <c r="AU934" s="48" t="str">
        <f aca="false">IF(AT934="","",IF(AY934=0.04,U934,AS934*AY934))</f>
        <v/>
      </c>
      <c r="AV934" s="47" t="str">
        <f aca="false">IFERROR(IF(AU934="","",(VLOOKUP(AG934,Dados!$X$111:$Z$112,3,0)*AT934*0.17)),"INSERIR MVA")</f>
        <v/>
      </c>
      <c r="AW934" s="47" t="str">
        <f aca="false">IFERROR(IF(AR934="","",AV934-AU934),"")</f>
        <v/>
      </c>
      <c r="AX934" s="51" t="str">
        <f aca="false">IFERROR(IF(AC934="NÃO","",IF(AM934&lt;&gt;"",AM934-W934,IF(AQ934&lt;&gt;"",AQ934-W934,IF(AW934&lt;&gt;"",AW934-W934,"")))),"")</f>
        <v/>
      </c>
      <c r="AY934" s="46" t="str">
        <f aca="false">IFERROR(IF(ISNA(VLOOKUP(R934,Dados!$X$2:$Y$5,2,0)),VLOOKUP(D934,Dados!$X$7:$Y$33,2,0),VLOOKUP(R934,Dados!$X$2:$Y$5,2,0)),"")</f>
        <v/>
      </c>
      <c r="AZ934" s="52" t="str">
        <f aca="false">IF(C934="","",IF(AND(Y934="CONSUMO",AC934="NÃO")*OR(AG934="-",AG934="BIT"),IF(E934&lt;&gt;"",(AI934-(P934+L934-N934+Q934)*AY934)/0.83),""))</f>
        <v/>
      </c>
      <c r="BA934" s="51" t="str">
        <f aca="false">IF(AZ934="","",AZ934*0.17-((P934+L934-N934+Q934)*AY934))</f>
        <v/>
      </c>
      <c r="BB934" s="51" t="str">
        <f aca="false">IF(AND(Y934="CONSUMO",AG934="ANEXO I",AY934&gt;4%),(AI934-(P934+L934-N934+Q934)*0.0514)/0.83*(0.5177)*(0.17)-AI934*0.0514,IF(AND(Y934="CONSUMO",AG934="ANEXO II",AY934&gt;4%),(AI934-(P934+L934-N934+Q934)*0.041)/0.83*(0.3295)*(0.17)-AI934*0.041,IF(AND(Y934="CONSUMO",AG934="ANEXO I",AY934=4%),(AI934-(P934+L934-N934+Q934)*0.04)/0.83*(0.5177)*(0.17)-AI934*0.04,IF(AND(Y934="CONSUMO",AG934="ANEXO II",AY934=4%),(AI934-(P934+L934-N934+Q934)*0.04)/0.83*(0.3295)*(0.17)-AI934*0.04,""))))</f>
        <v/>
      </c>
      <c r="BC934" s="51" t="str">
        <f aca="false">IF(C934="","",IF(AND(Y934="CONSUMO",AC934="SIM")*OR(AG934="-",AG934="BIT"),IF(E934&lt;&gt;"",(AI934-(P934+L934-N934+Q934)*AY934)/0.83),""))</f>
        <v/>
      </c>
      <c r="BD934" s="51" t="str">
        <f aca="false">IF(BC934="","",BC934*0.17)</f>
        <v/>
      </c>
      <c r="BE934" s="51" t="str">
        <f aca="false">IF(I934=6908,0,IF(BC934="","",BD934-((P934+L934-N934+Q934)*AY934)))</f>
        <v/>
      </c>
      <c r="BF934" s="53" t="str">
        <f aca="false">IF(B934="","",IF(OR(B934="",E934="Regime Normal"),0,(AI934-Q934)*VLOOKUP(R934,Dados!$X$98:$Y$108,2,0)))</f>
        <v/>
      </c>
      <c r="BG934" s="54" t="str">
        <f aca="false">IFERROR(VLOOKUP(I934,Dados!$AC$27:$AD$43,2,0),IF(B934="","",IF(D934&lt;&gt;"MT",IF(AND(AC934="SIM",Y934="Revenda"),"2403",IF(AND(AC934="SIM",Y934="Consumo"),"2407",IF(AND(AC934="NÃO",Y934="Revenda"),"2102",IF(AND(AC934="NÃO",Y934="Consumo"),"2556",)))),REPLACE(I934,1,1,1))))</f>
        <v/>
      </c>
    </row>
    <row r="935" customFormat="false" ht="12.8" hidden="false" customHeight="true" outlineLevel="0" collapsed="false">
      <c r="Y935" s="45"/>
      <c r="Z935" s="46" t="str">
        <f aca="false">IF(B935="","",(IFERROR(VLOOKUP(H935,Dados!A$3:B$15000,2,0),"Não Encontrado")))</f>
        <v/>
      </c>
      <c r="AA935" s="46" t="str">
        <f aca="false">IF(B935="","",(IFERROR(VLOOKUP(G935,Dados!C$3:E$15000,3,0),"Não Encontrado")))</f>
        <v/>
      </c>
      <c r="AB935" s="46" t="str">
        <f aca="false">IFERROR(IF(Z935&lt;&gt;"Não Encontrado",Z935,IF(AA935&lt;&gt;"Não Encontrado",AA935,"")),"")</f>
        <v/>
      </c>
      <c r="AC935" s="45" t="str">
        <f aca="false">IF(B935="","",IF(AB935="","NÃO","SIM"))</f>
        <v/>
      </c>
      <c r="AD935" s="45" t="str">
        <f aca="false">IFERROR(VLOOKUP(G935,Dados!$P$3:$R$500,3,0),"")</f>
        <v/>
      </c>
      <c r="AE935" s="45" t="str">
        <f aca="false">IFERROR(VLOOKUP(G935,Dados!$K$3:$L$500,2,0),"")</f>
        <v/>
      </c>
      <c r="AF935" s="45" t="str">
        <f aca="false">IFERROR(VLOOKUP(G935,Dados!$M$3:$N$500,2,0),"")</f>
        <v/>
      </c>
      <c r="AG935" s="45" t="str">
        <f aca="false">IF(F935="","",IF(AND(AD935="",AE935="",AF935=""),"-",IF(AND(AD935="BIT",AE935="",AF935=""),"BIT",IF(AND(AE935="ANEXO I",AD935="",AF935=""),"ANEXO I",IF(AND(AF935="ANEXO II",AD935="",AE935=""),"ANEXO II","Escolher")))))</f>
        <v/>
      </c>
      <c r="AH935" s="45" t="str">
        <f aca="false">IF(AG935&lt;&gt;"Pneus","",IFERROR(VLOOKUP(R935,Dados!$X$2:$Z$5,3,0)*(AI935-Q935),VLOOKUP(D935,Dados!$X$7:$Z$33,3,0)*(AI935-Q935)))</f>
        <v/>
      </c>
      <c r="AI935" s="47" t="str">
        <f aca="false">IF(B935="","",P935+Q935+O935+M935+L935-N935)</f>
        <v/>
      </c>
      <c r="AJ935" s="48" t="str">
        <f aca="false">IFERROR(IF(AND(AC935="SIM",AG935="-",Y935="REVENDA"),(AB935/1+1)*AI935,IF(AND(AC935="SIM",AG935="Pneus",Y935="REVENDA"),(AB935/1+1)*(AI935-AH935),"")),"")</f>
        <v/>
      </c>
      <c r="AK935" s="48" t="str">
        <f aca="false">IF(AJ935="","",AJ935*17%)</f>
        <v/>
      </c>
      <c r="AL935" s="48" t="str">
        <f aca="false">IFERROR(IF(AC935="NÃO","",IF(AK935="","",IF(E935="Simples Nacional",BF935,IF(T935=0.12,U935*0.5833337002,IF(T935=0,AI935*0.07,U935))))),"")</f>
        <v/>
      </c>
      <c r="AM935" s="47" t="str">
        <f aca="false">IFERROR(IF(AC935="NÃO","",IF(OR(AG935="-",AG935="Pneus"),AK935-AL935,"")),"")</f>
        <v/>
      </c>
      <c r="AN935" s="48" t="str">
        <f aca="false">IF(AND(Y935="REVENDA",AC935="SIM",AG935="BIT"),((AB935/1+1)*AI935)*0.4117,"")</f>
        <v/>
      </c>
      <c r="AO935" s="48" t="str">
        <f aca="false">IF(AN935="","",AN935*17%)</f>
        <v/>
      </c>
      <c r="AP935" s="49" t="str">
        <f aca="false">IF(AN935="","",IF(T935=0.12,(U935*0.4117)*0.4117,IF(T935=0,(AI935*0.07)*0.4117,U935*0.4117)))</f>
        <v/>
      </c>
      <c r="AQ935" s="47" t="str">
        <f aca="false">IF(AN935="","",AO935-AP935)</f>
        <v/>
      </c>
      <c r="AR935" s="50" t="str">
        <f aca="false">IFERROR(IF(AND(AC935="SIM",Y935="REVENDA",LEFT(AG935,5)="ANEXO")*OR(AE935="ANEXO I",AF935="ANEXO II"),VLOOKUP(H935,Dados!G:I,2,0),""),"INSERIR MVA")</f>
        <v/>
      </c>
      <c r="AS935" s="48" t="str">
        <f aca="false">IF(LEFT(AG935,5)="ANEXO",VLOOKUP(AG935,Dados!$X$111:$Z$112,2,0)*(AI935-Q935),"")</f>
        <v/>
      </c>
      <c r="AT935" s="48" t="str">
        <f aca="false">IFERROR(IF(AR935="","",(AI935*AR935)+AI935),"INSERIR MVA")</f>
        <v/>
      </c>
      <c r="AU935" s="48" t="str">
        <f aca="false">IF(AT935="","",IF(AY935=0.04,U935,AS935*AY935))</f>
        <v/>
      </c>
      <c r="AV935" s="47" t="str">
        <f aca="false">IFERROR(IF(AU935="","",(VLOOKUP(AG935,Dados!$X$111:$Z$112,3,0)*AT935*0.17)),"INSERIR MVA")</f>
        <v/>
      </c>
      <c r="AW935" s="47" t="str">
        <f aca="false">IFERROR(IF(AR935="","",AV935-AU935),"")</f>
        <v/>
      </c>
      <c r="AX935" s="51" t="str">
        <f aca="false">IFERROR(IF(AC935="NÃO","",IF(AM935&lt;&gt;"",AM935-W935,IF(AQ935&lt;&gt;"",AQ935-W935,IF(AW935&lt;&gt;"",AW935-W935,"")))),"")</f>
        <v/>
      </c>
      <c r="AY935" s="46" t="str">
        <f aca="false">IFERROR(IF(ISNA(VLOOKUP(R935,Dados!$X$2:$Y$5,2,0)),VLOOKUP(D935,Dados!$X$7:$Y$33,2,0),VLOOKUP(R935,Dados!$X$2:$Y$5,2,0)),"")</f>
        <v/>
      </c>
      <c r="AZ935" s="52" t="str">
        <f aca="false">IF(C935="","",IF(AND(Y935="CONSUMO",AC935="NÃO")*OR(AG935="-",AG935="BIT"),IF(E935&lt;&gt;"",(AI935-(P935+L935-N935+Q935)*AY935)/0.83),""))</f>
        <v/>
      </c>
      <c r="BA935" s="51" t="str">
        <f aca="false">IF(AZ935="","",AZ935*0.17-((P935+L935-N935+Q935)*AY935))</f>
        <v/>
      </c>
      <c r="BB935" s="51" t="str">
        <f aca="false">IF(AND(Y935="CONSUMO",AG935="ANEXO I",AY935&gt;4%),(AI935-(P935+L935-N935+Q935)*0.0514)/0.83*(0.5177)*(0.17)-AI935*0.0514,IF(AND(Y935="CONSUMO",AG935="ANEXO II",AY935&gt;4%),(AI935-(P935+L935-N935+Q935)*0.041)/0.83*(0.3295)*(0.17)-AI935*0.041,IF(AND(Y935="CONSUMO",AG935="ANEXO I",AY935=4%),(AI935-(P935+L935-N935+Q935)*0.04)/0.83*(0.5177)*(0.17)-AI935*0.04,IF(AND(Y935="CONSUMO",AG935="ANEXO II",AY935=4%),(AI935-(P935+L935-N935+Q935)*0.04)/0.83*(0.3295)*(0.17)-AI935*0.04,""))))</f>
        <v/>
      </c>
      <c r="BC935" s="51" t="str">
        <f aca="false">IF(C935="","",IF(AND(Y935="CONSUMO",AC935="SIM")*OR(AG935="-",AG935="BIT"),IF(E935&lt;&gt;"",(AI935-(P935+L935-N935+Q935)*AY935)/0.83),""))</f>
        <v/>
      </c>
      <c r="BD935" s="51" t="str">
        <f aca="false">IF(BC935="","",BC935*0.17)</f>
        <v/>
      </c>
      <c r="BE935" s="51" t="str">
        <f aca="false">IF(I935=6908,0,IF(BC935="","",BD935-((P935+L935-N935+Q935)*AY935)))</f>
        <v/>
      </c>
      <c r="BF935" s="53" t="str">
        <f aca="false">IF(B935="","",IF(OR(B935="",E935="Regime Normal"),0,(AI935-Q935)*VLOOKUP(R935,Dados!$X$98:$Y$108,2,0)))</f>
        <v/>
      </c>
      <c r="BG935" s="54" t="str">
        <f aca="false">IFERROR(VLOOKUP(I935,Dados!$AC$27:$AD$43,2,0),IF(B935="","",IF(D935&lt;&gt;"MT",IF(AND(AC935="SIM",Y935="Revenda"),"2403",IF(AND(AC935="SIM",Y935="Consumo"),"2407",IF(AND(AC935="NÃO",Y935="Revenda"),"2102",IF(AND(AC935="NÃO",Y935="Consumo"),"2556",)))),REPLACE(I935,1,1,1))))</f>
        <v/>
      </c>
    </row>
    <row r="936" customFormat="false" ht="12.8" hidden="false" customHeight="true" outlineLevel="0" collapsed="false">
      <c r="Y936" s="45"/>
      <c r="Z936" s="46" t="str">
        <f aca="false">IF(B936="","",(IFERROR(VLOOKUP(H936,Dados!A$3:B$15000,2,0),"Não Encontrado")))</f>
        <v/>
      </c>
      <c r="AA936" s="46" t="str">
        <f aca="false">IF(B936="","",(IFERROR(VLOOKUP(G936,Dados!C$3:E$15000,3,0),"Não Encontrado")))</f>
        <v/>
      </c>
      <c r="AB936" s="46" t="str">
        <f aca="false">IFERROR(IF(Z936&lt;&gt;"Não Encontrado",Z936,IF(AA936&lt;&gt;"Não Encontrado",AA936,"")),"")</f>
        <v/>
      </c>
      <c r="AC936" s="45" t="str">
        <f aca="false">IF(B936="","",IF(AB936="","NÃO","SIM"))</f>
        <v/>
      </c>
      <c r="AD936" s="45" t="str">
        <f aca="false">IFERROR(VLOOKUP(G936,Dados!$P$3:$R$500,3,0),"")</f>
        <v/>
      </c>
      <c r="AE936" s="45" t="str">
        <f aca="false">IFERROR(VLOOKUP(G936,Dados!$K$3:$L$500,2,0),"")</f>
        <v/>
      </c>
      <c r="AF936" s="45" t="str">
        <f aca="false">IFERROR(VLOOKUP(G936,Dados!$M$3:$N$500,2,0),"")</f>
        <v/>
      </c>
      <c r="AG936" s="45" t="str">
        <f aca="false">IF(F936="","",IF(AND(AD936="",AE936="",AF936=""),"-",IF(AND(AD936="BIT",AE936="",AF936=""),"BIT",IF(AND(AE936="ANEXO I",AD936="",AF936=""),"ANEXO I",IF(AND(AF936="ANEXO II",AD936="",AE936=""),"ANEXO II","Escolher")))))</f>
        <v/>
      </c>
      <c r="AH936" s="45" t="str">
        <f aca="false">IF(AG936&lt;&gt;"Pneus","",IFERROR(VLOOKUP(R936,Dados!$X$2:$Z$5,3,0)*(AI936-Q936),VLOOKUP(D936,Dados!$X$7:$Z$33,3,0)*(AI936-Q936)))</f>
        <v/>
      </c>
      <c r="AI936" s="47" t="str">
        <f aca="false">IF(B936="","",P936+Q936+O936+M936+L936-N936)</f>
        <v/>
      </c>
      <c r="AJ936" s="48" t="str">
        <f aca="false">IFERROR(IF(AND(AC936="SIM",AG936="-",Y936="REVENDA"),(AB936/1+1)*AI936,IF(AND(AC936="SIM",AG936="Pneus",Y936="REVENDA"),(AB936/1+1)*(AI936-AH936),"")),"")</f>
        <v/>
      </c>
      <c r="AK936" s="48" t="str">
        <f aca="false">IF(AJ936="","",AJ936*17%)</f>
        <v/>
      </c>
      <c r="AL936" s="48" t="str">
        <f aca="false">IFERROR(IF(AC936="NÃO","",IF(AK936="","",IF(E936="Simples Nacional",BF936,IF(T936=0.12,U936*0.5833337002,IF(T936=0,AI936*0.07,U936))))),"")</f>
        <v/>
      </c>
      <c r="AM936" s="47" t="str">
        <f aca="false">IFERROR(IF(AC936="NÃO","",IF(OR(AG936="-",AG936="Pneus"),AK936-AL936,"")),"")</f>
        <v/>
      </c>
      <c r="AN936" s="48" t="str">
        <f aca="false">IF(AND(Y936="REVENDA",AC936="SIM",AG936="BIT"),((AB936/1+1)*AI936)*0.4117,"")</f>
        <v/>
      </c>
      <c r="AO936" s="48" t="str">
        <f aca="false">IF(AN936="","",AN936*17%)</f>
        <v/>
      </c>
      <c r="AP936" s="49" t="str">
        <f aca="false">IF(AN936="","",IF(T936=0.12,(U936*0.4117)*0.4117,IF(T936=0,(AI936*0.07)*0.4117,U936*0.4117)))</f>
        <v/>
      </c>
      <c r="AQ936" s="47" t="str">
        <f aca="false">IF(AN936="","",AO936-AP936)</f>
        <v/>
      </c>
      <c r="AR936" s="50" t="str">
        <f aca="false">IFERROR(IF(AND(AC936="SIM",Y936="REVENDA",LEFT(AG936,5)="ANEXO")*OR(AE936="ANEXO I",AF936="ANEXO II"),VLOOKUP(H936,Dados!G:I,2,0),""),"INSERIR MVA")</f>
        <v/>
      </c>
      <c r="AS936" s="48" t="str">
        <f aca="false">IF(LEFT(AG936,5)="ANEXO",VLOOKUP(AG936,Dados!$X$111:$Z$112,2,0)*(AI936-Q936),"")</f>
        <v/>
      </c>
      <c r="AT936" s="48" t="str">
        <f aca="false">IFERROR(IF(AR936="","",(AI936*AR936)+AI936),"INSERIR MVA")</f>
        <v/>
      </c>
      <c r="AU936" s="48" t="str">
        <f aca="false">IF(AT936="","",IF(AY936=0.04,U936,AS936*AY936))</f>
        <v/>
      </c>
      <c r="AV936" s="47" t="str">
        <f aca="false">IFERROR(IF(AU936="","",(VLOOKUP(AG936,Dados!$X$111:$Z$112,3,0)*AT936*0.17)),"INSERIR MVA")</f>
        <v/>
      </c>
      <c r="AW936" s="47" t="str">
        <f aca="false">IFERROR(IF(AR936="","",AV936-AU936),"")</f>
        <v/>
      </c>
      <c r="AX936" s="51" t="str">
        <f aca="false">IFERROR(IF(AC936="NÃO","",IF(AM936&lt;&gt;"",AM936-W936,IF(AQ936&lt;&gt;"",AQ936-W936,IF(AW936&lt;&gt;"",AW936-W936,"")))),"")</f>
        <v/>
      </c>
      <c r="AY936" s="46" t="str">
        <f aca="false">IFERROR(IF(ISNA(VLOOKUP(R936,Dados!$X$2:$Y$5,2,0)),VLOOKUP(D936,Dados!$X$7:$Y$33,2,0),VLOOKUP(R936,Dados!$X$2:$Y$5,2,0)),"")</f>
        <v/>
      </c>
      <c r="AZ936" s="52" t="str">
        <f aca="false">IF(C936="","",IF(AND(Y936="CONSUMO",AC936="NÃO")*OR(AG936="-",AG936="BIT"),IF(E936&lt;&gt;"",(AI936-(P936+L936-N936+Q936)*AY936)/0.83),""))</f>
        <v/>
      </c>
      <c r="BA936" s="51" t="str">
        <f aca="false">IF(AZ936="","",AZ936*0.17-((P936+L936-N936+Q936)*AY936))</f>
        <v/>
      </c>
      <c r="BB936" s="51" t="str">
        <f aca="false">IF(AND(Y936="CONSUMO",AG936="ANEXO I",AY936&gt;4%),(AI936-(P936+L936-N936+Q936)*0.0514)/0.83*(0.5177)*(0.17)-AI936*0.0514,IF(AND(Y936="CONSUMO",AG936="ANEXO II",AY936&gt;4%),(AI936-(P936+L936-N936+Q936)*0.041)/0.83*(0.3295)*(0.17)-AI936*0.041,IF(AND(Y936="CONSUMO",AG936="ANEXO I",AY936=4%),(AI936-(P936+L936-N936+Q936)*0.04)/0.83*(0.5177)*(0.17)-AI936*0.04,IF(AND(Y936="CONSUMO",AG936="ANEXO II",AY936=4%),(AI936-(P936+L936-N936+Q936)*0.04)/0.83*(0.3295)*(0.17)-AI936*0.04,""))))</f>
        <v/>
      </c>
      <c r="BC936" s="51" t="str">
        <f aca="false">IF(C936="","",IF(AND(Y936="CONSUMO",AC936="SIM")*OR(AG936="-",AG936="BIT"),IF(E936&lt;&gt;"",(AI936-(P936+L936-N936+Q936)*AY936)/0.83),""))</f>
        <v/>
      </c>
      <c r="BD936" s="51" t="str">
        <f aca="false">IF(BC936="","",BC936*0.17)</f>
        <v/>
      </c>
      <c r="BE936" s="51" t="str">
        <f aca="false">IF(I936=6908,0,IF(BC936="","",BD936-((P936+L936-N936+Q936)*AY936)))</f>
        <v/>
      </c>
      <c r="BF936" s="53" t="str">
        <f aca="false">IF(B936="","",IF(OR(B936="",E936="Regime Normal"),0,(AI936-Q936)*VLOOKUP(R936,Dados!$X$98:$Y$108,2,0)))</f>
        <v/>
      </c>
      <c r="BG936" s="54" t="str">
        <f aca="false">IFERROR(VLOOKUP(I936,Dados!$AC$27:$AD$43,2,0),IF(B936="","",IF(D936&lt;&gt;"MT",IF(AND(AC936="SIM",Y936="Revenda"),"2403",IF(AND(AC936="SIM",Y936="Consumo"),"2407",IF(AND(AC936="NÃO",Y936="Revenda"),"2102",IF(AND(AC936="NÃO",Y936="Consumo"),"2556",)))),REPLACE(I936,1,1,1))))</f>
        <v/>
      </c>
    </row>
    <row r="937" customFormat="false" ht="12.8" hidden="false" customHeight="true" outlineLevel="0" collapsed="false">
      <c r="Y937" s="45"/>
      <c r="Z937" s="46" t="str">
        <f aca="false">IF(B937="","",(IFERROR(VLOOKUP(H937,Dados!A$3:B$15000,2,0),"Não Encontrado")))</f>
        <v/>
      </c>
      <c r="AA937" s="46" t="str">
        <f aca="false">IF(B937="","",(IFERROR(VLOOKUP(G937,Dados!C$3:E$15000,3,0),"Não Encontrado")))</f>
        <v/>
      </c>
      <c r="AB937" s="46" t="str">
        <f aca="false">IFERROR(IF(Z937&lt;&gt;"Não Encontrado",Z937,IF(AA937&lt;&gt;"Não Encontrado",AA937,"")),"")</f>
        <v/>
      </c>
      <c r="AC937" s="45" t="str">
        <f aca="false">IF(B937="","",IF(AB937="","NÃO","SIM"))</f>
        <v/>
      </c>
      <c r="AD937" s="45" t="str">
        <f aca="false">IFERROR(VLOOKUP(G937,Dados!$P$3:$R$500,3,0),"")</f>
        <v/>
      </c>
      <c r="AE937" s="45" t="str">
        <f aca="false">IFERROR(VLOOKUP(G937,Dados!$K$3:$L$500,2,0),"")</f>
        <v/>
      </c>
      <c r="AF937" s="45" t="str">
        <f aca="false">IFERROR(VLOOKUP(G937,Dados!$M$3:$N$500,2,0),"")</f>
        <v/>
      </c>
      <c r="AG937" s="45" t="str">
        <f aca="false">IF(F937="","",IF(AND(AD937="",AE937="",AF937=""),"-",IF(AND(AD937="BIT",AE937="",AF937=""),"BIT",IF(AND(AE937="ANEXO I",AD937="",AF937=""),"ANEXO I",IF(AND(AF937="ANEXO II",AD937="",AE937=""),"ANEXO II","Escolher")))))</f>
        <v/>
      </c>
      <c r="AH937" s="45" t="str">
        <f aca="false">IF(AG937&lt;&gt;"Pneus","",IFERROR(VLOOKUP(R937,Dados!$X$2:$Z$5,3,0)*(AI937-Q937),VLOOKUP(D937,Dados!$X$7:$Z$33,3,0)*(AI937-Q937)))</f>
        <v/>
      </c>
      <c r="AI937" s="47" t="str">
        <f aca="false">IF(B937="","",P937+Q937+O937+M937+L937-N937)</f>
        <v/>
      </c>
      <c r="AJ937" s="48" t="str">
        <f aca="false">IFERROR(IF(AND(AC937="SIM",AG937="-",Y937="REVENDA"),(AB937/1+1)*AI937,IF(AND(AC937="SIM",AG937="Pneus",Y937="REVENDA"),(AB937/1+1)*(AI937-AH937),"")),"")</f>
        <v/>
      </c>
      <c r="AK937" s="48" t="str">
        <f aca="false">IF(AJ937="","",AJ937*17%)</f>
        <v/>
      </c>
      <c r="AL937" s="48" t="str">
        <f aca="false">IFERROR(IF(AC937="NÃO","",IF(AK937="","",IF(E937="Simples Nacional",BF937,IF(T937=0.12,U937*0.5833337002,IF(T937=0,AI937*0.07,U937))))),"")</f>
        <v/>
      </c>
      <c r="AM937" s="47" t="str">
        <f aca="false">IFERROR(IF(AC937="NÃO","",IF(OR(AG937="-",AG937="Pneus"),AK937-AL937,"")),"")</f>
        <v/>
      </c>
      <c r="AN937" s="48" t="str">
        <f aca="false">IF(AND(Y937="REVENDA",AC937="SIM",AG937="BIT"),((AB937/1+1)*AI937)*0.4117,"")</f>
        <v/>
      </c>
      <c r="AO937" s="48" t="str">
        <f aca="false">IF(AN937="","",AN937*17%)</f>
        <v/>
      </c>
      <c r="AP937" s="49" t="str">
        <f aca="false">IF(AN937="","",IF(T937=0.12,(U937*0.4117)*0.4117,IF(T937=0,(AI937*0.07)*0.4117,U937*0.4117)))</f>
        <v/>
      </c>
      <c r="AQ937" s="47" t="str">
        <f aca="false">IF(AN937="","",AO937-AP937)</f>
        <v/>
      </c>
      <c r="AR937" s="50" t="str">
        <f aca="false">IFERROR(IF(AND(AC937="SIM",Y937="REVENDA",LEFT(AG937,5)="ANEXO")*OR(AE937="ANEXO I",AF937="ANEXO II"),VLOOKUP(H937,Dados!G:I,2,0),""),"INSERIR MVA")</f>
        <v/>
      </c>
      <c r="AS937" s="48" t="str">
        <f aca="false">IF(LEFT(AG937,5)="ANEXO",VLOOKUP(AG937,Dados!$X$111:$Z$112,2,0)*(AI937-Q937),"")</f>
        <v/>
      </c>
      <c r="AT937" s="48" t="str">
        <f aca="false">IFERROR(IF(AR937="","",(AI937*AR937)+AI937),"INSERIR MVA")</f>
        <v/>
      </c>
      <c r="AU937" s="48" t="str">
        <f aca="false">IF(AT937="","",IF(AY937=0.04,U937,AS937*AY937))</f>
        <v/>
      </c>
      <c r="AV937" s="47" t="str">
        <f aca="false">IFERROR(IF(AU937="","",(VLOOKUP(AG937,Dados!$X$111:$Z$112,3,0)*AT937*0.17)),"INSERIR MVA")</f>
        <v/>
      </c>
      <c r="AW937" s="47" t="str">
        <f aca="false">IFERROR(IF(AR937="","",AV937-AU937),"")</f>
        <v/>
      </c>
      <c r="AX937" s="51" t="str">
        <f aca="false">IFERROR(IF(AC937="NÃO","",IF(AM937&lt;&gt;"",AM937-W937,IF(AQ937&lt;&gt;"",AQ937-W937,IF(AW937&lt;&gt;"",AW937-W937,"")))),"")</f>
        <v/>
      </c>
      <c r="AY937" s="46" t="str">
        <f aca="false">IFERROR(IF(ISNA(VLOOKUP(R937,Dados!$X$2:$Y$5,2,0)),VLOOKUP(D937,Dados!$X$7:$Y$33,2,0),VLOOKUP(R937,Dados!$X$2:$Y$5,2,0)),"")</f>
        <v/>
      </c>
      <c r="AZ937" s="52" t="str">
        <f aca="false">IF(C937="","",IF(AND(Y937="CONSUMO",AC937="NÃO")*OR(AG937="-",AG937="BIT"),IF(E937&lt;&gt;"",(AI937-(P937+L937-N937+Q937)*AY937)/0.83),""))</f>
        <v/>
      </c>
      <c r="BA937" s="51" t="str">
        <f aca="false">IF(AZ937="","",AZ937*0.17-((P937+L937-N937+Q937)*AY937))</f>
        <v/>
      </c>
      <c r="BB937" s="51" t="str">
        <f aca="false">IF(AND(Y937="CONSUMO",AG937="ANEXO I",AY937&gt;4%),(AI937-(P937+L937-N937+Q937)*0.0514)/0.83*(0.5177)*(0.17)-AI937*0.0514,IF(AND(Y937="CONSUMO",AG937="ANEXO II",AY937&gt;4%),(AI937-(P937+L937-N937+Q937)*0.041)/0.83*(0.3295)*(0.17)-AI937*0.041,IF(AND(Y937="CONSUMO",AG937="ANEXO I",AY937=4%),(AI937-(P937+L937-N937+Q937)*0.04)/0.83*(0.5177)*(0.17)-AI937*0.04,IF(AND(Y937="CONSUMO",AG937="ANEXO II",AY937=4%),(AI937-(P937+L937-N937+Q937)*0.04)/0.83*(0.3295)*(0.17)-AI937*0.04,""))))</f>
        <v/>
      </c>
      <c r="BC937" s="51" t="str">
        <f aca="false">IF(C937="","",IF(AND(Y937="CONSUMO",AC937="SIM")*OR(AG937="-",AG937="BIT"),IF(E937&lt;&gt;"",(AI937-(P937+L937-N937+Q937)*AY937)/0.83),""))</f>
        <v/>
      </c>
      <c r="BD937" s="51" t="str">
        <f aca="false">IF(BC937="","",BC937*0.17)</f>
        <v/>
      </c>
      <c r="BE937" s="51" t="str">
        <f aca="false">IF(I937=6908,0,IF(BC937="","",BD937-((P937+L937-N937+Q937)*AY937)))</f>
        <v/>
      </c>
      <c r="BF937" s="53" t="str">
        <f aca="false">IF(B937="","",IF(OR(B937="",E937="Regime Normal"),0,(AI937-Q937)*VLOOKUP(R937,Dados!$X$98:$Y$108,2,0)))</f>
        <v/>
      </c>
      <c r="BG937" s="54" t="str">
        <f aca="false">IFERROR(VLOOKUP(I937,Dados!$AC$27:$AD$43,2,0),IF(B937="","",IF(D937&lt;&gt;"MT",IF(AND(AC937="SIM",Y937="Revenda"),"2403",IF(AND(AC937="SIM",Y937="Consumo"),"2407",IF(AND(AC937="NÃO",Y937="Revenda"),"2102",IF(AND(AC937="NÃO",Y937="Consumo"),"2556",)))),REPLACE(I937,1,1,1))))</f>
        <v/>
      </c>
    </row>
    <row r="938" customFormat="false" ht="12.8" hidden="false" customHeight="true" outlineLevel="0" collapsed="false">
      <c r="Y938" s="45"/>
      <c r="Z938" s="46" t="str">
        <f aca="false">IF(B938="","",(IFERROR(VLOOKUP(H938,Dados!A$3:B$15000,2,0),"Não Encontrado")))</f>
        <v/>
      </c>
      <c r="AA938" s="46" t="str">
        <f aca="false">IF(B938="","",(IFERROR(VLOOKUP(G938,Dados!C$3:E$15000,3,0),"Não Encontrado")))</f>
        <v/>
      </c>
      <c r="AB938" s="46" t="str">
        <f aca="false">IFERROR(IF(Z938&lt;&gt;"Não Encontrado",Z938,IF(AA938&lt;&gt;"Não Encontrado",AA938,"")),"")</f>
        <v/>
      </c>
      <c r="AC938" s="45" t="str">
        <f aca="false">IF(B938="","",IF(AB938="","NÃO","SIM"))</f>
        <v/>
      </c>
      <c r="AD938" s="45" t="str">
        <f aca="false">IFERROR(VLOOKUP(G938,Dados!$P$3:$R$500,3,0),"")</f>
        <v/>
      </c>
      <c r="AE938" s="45" t="str">
        <f aca="false">IFERROR(VLOOKUP(G938,Dados!$K$3:$L$500,2,0),"")</f>
        <v/>
      </c>
      <c r="AF938" s="45" t="str">
        <f aca="false">IFERROR(VLOOKUP(G938,Dados!$M$3:$N$500,2,0),"")</f>
        <v/>
      </c>
      <c r="AG938" s="45" t="str">
        <f aca="false">IF(F938="","",IF(AND(AD938="",AE938="",AF938=""),"-",IF(AND(AD938="BIT",AE938="",AF938=""),"BIT",IF(AND(AE938="ANEXO I",AD938="",AF938=""),"ANEXO I",IF(AND(AF938="ANEXO II",AD938="",AE938=""),"ANEXO II","Escolher")))))</f>
        <v/>
      </c>
      <c r="AH938" s="45" t="str">
        <f aca="false">IF(AG938&lt;&gt;"Pneus","",IFERROR(VLOOKUP(R938,Dados!$X$2:$Z$5,3,0)*(AI938-Q938),VLOOKUP(D938,Dados!$X$7:$Z$33,3,0)*(AI938-Q938)))</f>
        <v/>
      </c>
      <c r="AI938" s="47" t="str">
        <f aca="false">IF(B938="","",P938+Q938+O938+M938+L938-N938)</f>
        <v/>
      </c>
      <c r="AJ938" s="48" t="str">
        <f aca="false">IFERROR(IF(AND(AC938="SIM",AG938="-",Y938="REVENDA"),(AB938/1+1)*AI938,IF(AND(AC938="SIM",AG938="Pneus",Y938="REVENDA"),(AB938/1+1)*(AI938-AH938),"")),"")</f>
        <v/>
      </c>
      <c r="AK938" s="48" t="str">
        <f aca="false">IF(AJ938="","",AJ938*17%)</f>
        <v/>
      </c>
      <c r="AL938" s="48" t="str">
        <f aca="false">IFERROR(IF(AC938="NÃO","",IF(AK938="","",IF(E938="Simples Nacional",BF938,IF(T938=0.12,U938*0.5833337002,IF(T938=0,AI938*0.07,U938))))),"")</f>
        <v/>
      </c>
      <c r="AM938" s="47" t="str">
        <f aca="false">IFERROR(IF(AC938="NÃO","",IF(OR(AG938="-",AG938="Pneus"),AK938-AL938,"")),"")</f>
        <v/>
      </c>
      <c r="AN938" s="48" t="str">
        <f aca="false">IF(AND(Y938="REVENDA",AC938="SIM",AG938="BIT"),((AB938/1+1)*AI938)*0.4117,"")</f>
        <v/>
      </c>
      <c r="AO938" s="48" t="str">
        <f aca="false">IF(AN938="","",AN938*17%)</f>
        <v/>
      </c>
      <c r="AP938" s="49" t="str">
        <f aca="false">IF(AN938="","",IF(T938=0.12,(U938*0.4117)*0.4117,IF(T938=0,(AI938*0.07)*0.4117,U938*0.4117)))</f>
        <v/>
      </c>
      <c r="AQ938" s="47" t="str">
        <f aca="false">IF(AN938="","",AO938-AP938)</f>
        <v/>
      </c>
      <c r="AR938" s="50" t="str">
        <f aca="false">IFERROR(IF(AND(AC938="SIM",Y938="REVENDA",LEFT(AG938,5)="ANEXO")*OR(AE938="ANEXO I",AF938="ANEXO II"),VLOOKUP(H938,Dados!G:I,2,0),""),"INSERIR MVA")</f>
        <v/>
      </c>
      <c r="AS938" s="48" t="str">
        <f aca="false">IF(LEFT(AG938,5)="ANEXO",VLOOKUP(AG938,Dados!$X$111:$Z$112,2,0)*(AI938-Q938),"")</f>
        <v/>
      </c>
      <c r="AT938" s="48" t="str">
        <f aca="false">IFERROR(IF(AR938="","",(AI938*AR938)+AI938),"INSERIR MVA")</f>
        <v/>
      </c>
      <c r="AU938" s="48" t="str">
        <f aca="false">IF(AT938="","",IF(AY938=0.04,U938,AS938*AY938))</f>
        <v/>
      </c>
      <c r="AV938" s="47" t="str">
        <f aca="false">IFERROR(IF(AU938="","",(VLOOKUP(AG938,Dados!$X$111:$Z$112,3,0)*AT938*0.17)),"INSERIR MVA")</f>
        <v/>
      </c>
      <c r="AW938" s="47" t="str">
        <f aca="false">IFERROR(IF(AR938="","",AV938-AU938),"")</f>
        <v/>
      </c>
      <c r="AX938" s="51" t="str">
        <f aca="false">IFERROR(IF(AC938="NÃO","",IF(AM938&lt;&gt;"",AM938-W938,IF(AQ938&lt;&gt;"",AQ938-W938,IF(AW938&lt;&gt;"",AW938-W938,"")))),"")</f>
        <v/>
      </c>
      <c r="AY938" s="46" t="str">
        <f aca="false">IFERROR(IF(ISNA(VLOOKUP(R938,Dados!$X$2:$Y$5,2,0)),VLOOKUP(D938,Dados!$X$7:$Y$33,2,0),VLOOKUP(R938,Dados!$X$2:$Y$5,2,0)),"")</f>
        <v/>
      </c>
      <c r="AZ938" s="52" t="str">
        <f aca="false">IF(C938="","",IF(AND(Y938="CONSUMO",AC938="NÃO")*OR(AG938="-",AG938="BIT"),IF(E938&lt;&gt;"",(AI938-(P938+L938-N938+Q938)*AY938)/0.83),""))</f>
        <v/>
      </c>
      <c r="BA938" s="51" t="str">
        <f aca="false">IF(AZ938="","",AZ938*0.17-((P938+L938-N938+Q938)*AY938))</f>
        <v/>
      </c>
      <c r="BB938" s="51" t="str">
        <f aca="false">IF(AND(Y938="CONSUMO",AG938="ANEXO I",AY938&gt;4%),(AI938-(P938+L938-N938+Q938)*0.0514)/0.83*(0.5177)*(0.17)-AI938*0.0514,IF(AND(Y938="CONSUMO",AG938="ANEXO II",AY938&gt;4%),(AI938-(P938+L938-N938+Q938)*0.041)/0.83*(0.3295)*(0.17)-AI938*0.041,IF(AND(Y938="CONSUMO",AG938="ANEXO I",AY938=4%),(AI938-(P938+L938-N938+Q938)*0.04)/0.83*(0.5177)*(0.17)-AI938*0.04,IF(AND(Y938="CONSUMO",AG938="ANEXO II",AY938=4%),(AI938-(P938+L938-N938+Q938)*0.04)/0.83*(0.3295)*(0.17)-AI938*0.04,""))))</f>
        <v/>
      </c>
      <c r="BC938" s="51" t="str">
        <f aca="false">IF(C938="","",IF(AND(Y938="CONSUMO",AC938="SIM")*OR(AG938="-",AG938="BIT"),IF(E938&lt;&gt;"",(AI938-(P938+L938-N938+Q938)*AY938)/0.83),""))</f>
        <v/>
      </c>
      <c r="BD938" s="51" t="str">
        <f aca="false">IF(BC938="","",BC938*0.17)</f>
        <v/>
      </c>
      <c r="BE938" s="51" t="str">
        <f aca="false">IF(I938=6908,0,IF(BC938="","",BD938-((P938+L938-N938+Q938)*AY938)))</f>
        <v/>
      </c>
      <c r="BF938" s="53" t="str">
        <f aca="false">IF(B938="","",IF(OR(B938="",E938="Regime Normal"),0,(AI938-Q938)*VLOOKUP(R938,Dados!$X$98:$Y$108,2,0)))</f>
        <v/>
      </c>
      <c r="BG938" s="54" t="str">
        <f aca="false">IFERROR(VLOOKUP(I938,Dados!$AC$27:$AD$43,2,0),IF(B938="","",IF(D938&lt;&gt;"MT",IF(AND(AC938="SIM",Y938="Revenda"),"2403",IF(AND(AC938="SIM",Y938="Consumo"),"2407",IF(AND(AC938="NÃO",Y938="Revenda"),"2102",IF(AND(AC938="NÃO",Y938="Consumo"),"2556",)))),REPLACE(I938,1,1,1))))</f>
        <v/>
      </c>
    </row>
    <row r="939" customFormat="false" ht="12.8" hidden="false" customHeight="true" outlineLevel="0" collapsed="false">
      <c r="Y939" s="45"/>
      <c r="Z939" s="46" t="str">
        <f aca="false">IF(B939="","",(IFERROR(VLOOKUP(H939,Dados!A$3:B$15000,2,0),"Não Encontrado")))</f>
        <v/>
      </c>
      <c r="AA939" s="46" t="str">
        <f aca="false">IF(B939="","",(IFERROR(VLOOKUP(G939,Dados!C$3:E$15000,3,0),"Não Encontrado")))</f>
        <v/>
      </c>
      <c r="AB939" s="46" t="str">
        <f aca="false">IFERROR(IF(Z939&lt;&gt;"Não Encontrado",Z939,IF(AA939&lt;&gt;"Não Encontrado",AA939,"")),"")</f>
        <v/>
      </c>
      <c r="AC939" s="45" t="str">
        <f aca="false">IF(B939="","",IF(AB939="","NÃO","SIM"))</f>
        <v/>
      </c>
      <c r="AD939" s="45" t="str">
        <f aca="false">IFERROR(VLOOKUP(G939,Dados!$P$3:$R$500,3,0),"")</f>
        <v/>
      </c>
      <c r="AE939" s="45" t="str">
        <f aca="false">IFERROR(VLOOKUP(G939,Dados!$K$3:$L$500,2,0),"")</f>
        <v/>
      </c>
      <c r="AF939" s="45" t="str">
        <f aca="false">IFERROR(VLOOKUP(G939,Dados!$M$3:$N$500,2,0),"")</f>
        <v/>
      </c>
      <c r="AG939" s="45" t="str">
        <f aca="false">IF(F939="","",IF(AND(AD939="",AE939="",AF939=""),"-",IF(AND(AD939="BIT",AE939="",AF939=""),"BIT",IF(AND(AE939="ANEXO I",AD939="",AF939=""),"ANEXO I",IF(AND(AF939="ANEXO II",AD939="",AE939=""),"ANEXO II","Escolher")))))</f>
        <v/>
      </c>
      <c r="AH939" s="45" t="str">
        <f aca="false">IF(AG939&lt;&gt;"Pneus","",IFERROR(VLOOKUP(R939,Dados!$X$2:$Z$5,3,0)*(AI939-Q939),VLOOKUP(D939,Dados!$X$7:$Z$33,3,0)*(AI939-Q939)))</f>
        <v/>
      </c>
      <c r="AI939" s="47" t="str">
        <f aca="false">IF(B939="","",P939+Q939+O939+M939+L939-N939)</f>
        <v/>
      </c>
      <c r="AJ939" s="48" t="str">
        <f aca="false">IFERROR(IF(AND(AC939="SIM",AG939="-",Y939="REVENDA"),(AB939/1+1)*AI939,IF(AND(AC939="SIM",AG939="Pneus",Y939="REVENDA"),(AB939/1+1)*(AI939-AH939),"")),"")</f>
        <v/>
      </c>
      <c r="AK939" s="48" t="str">
        <f aca="false">IF(AJ939="","",AJ939*17%)</f>
        <v/>
      </c>
      <c r="AL939" s="48" t="str">
        <f aca="false">IFERROR(IF(AC939="NÃO","",IF(AK939="","",IF(E939="Simples Nacional",BF939,IF(T939=0.12,U939*0.5833337002,IF(T939=0,AI939*0.07,U939))))),"")</f>
        <v/>
      </c>
      <c r="AM939" s="47" t="str">
        <f aca="false">IFERROR(IF(AC939="NÃO","",IF(OR(AG939="-",AG939="Pneus"),AK939-AL939,"")),"")</f>
        <v/>
      </c>
      <c r="AN939" s="48" t="str">
        <f aca="false">IF(AND(Y939="REVENDA",AC939="SIM",AG939="BIT"),((AB939/1+1)*AI939)*0.4117,"")</f>
        <v/>
      </c>
      <c r="AO939" s="48" t="str">
        <f aca="false">IF(AN939="","",AN939*17%)</f>
        <v/>
      </c>
      <c r="AP939" s="49" t="str">
        <f aca="false">IF(AN939="","",IF(T939=0.12,(U939*0.4117)*0.4117,IF(T939=0,(AI939*0.07)*0.4117,U939*0.4117)))</f>
        <v/>
      </c>
      <c r="AQ939" s="47" t="str">
        <f aca="false">IF(AN939="","",AO939-AP939)</f>
        <v/>
      </c>
      <c r="AR939" s="50" t="str">
        <f aca="false">IFERROR(IF(AND(AC939="SIM",Y939="REVENDA",LEFT(AG939,5)="ANEXO")*OR(AE939="ANEXO I",AF939="ANEXO II"),VLOOKUP(H939,Dados!G:I,2,0),""),"INSERIR MVA")</f>
        <v/>
      </c>
      <c r="AS939" s="48" t="str">
        <f aca="false">IF(LEFT(AG939,5)="ANEXO",VLOOKUP(AG939,Dados!$X$111:$Z$112,2,0)*(AI939-Q939),"")</f>
        <v/>
      </c>
      <c r="AT939" s="48" t="str">
        <f aca="false">IFERROR(IF(AR939="","",(AI939*AR939)+AI939),"INSERIR MVA")</f>
        <v/>
      </c>
      <c r="AU939" s="48" t="str">
        <f aca="false">IF(AT939="","",IF(AY939=0.04,U939,AS939*AY939))</f>
        <v/>
      </c>
      <c r="AV939" s="47" t="str">
        <f aca="false">IFERROR(IF(AU939="","",(VLOOKUP(AG939,Dados!$X$111:$Z$112,3,0)*AT939*0.17)),"INSERIR MVA")</f>
        <v/>
      </c>
      <c r="AW939" s="47" t="str">
        <f aca="false">IFERROR(IF(AR939="","",AV939-AU939),"")</f>
        <v/>
      </c>
      <c r="AX939" s="51" t="str">
        <f aca="false">IFERROR(IF(AC939="NÃO","",IF(AM939&lt;&gt;"",AM939-W939,IF(AQ939&lt;&gt;"",AQ939-W939,IF(AW939&lt;&gt;"",AW939-W939,"")))),"")</f>
        <v/>
      </c>
      <c r="AY939" s="46" t="str">
        <f aca="false">IFERROR(IF(ISNA(VLOOKUP(R939,Dados!$X$2:$Y$5,2,0)),VLOOKUP(D939,Dados!$X$7:$Y$33,2,0),VLOOKUP(R939,Dados!$X$2:$Y$5,2,0)),"")</f>
        <v/>
      </c>
      <c r="AZ939" s="52" t="str">
        <f aca="false">IF(C939="","",IF(AND(Y939="CONSUMO",AC939="NÃO")*OR(AG939="-",AG939="BIT"),IF(E939&lt;&gt;"",(AI939-(P939+L939-N939+Q939)*AY939)/0.83),""))</f>
        <v/>
      </c>
      <c r="BA939" s="51" t="str">
        <f aca="false">IF(AZ939="","",AZ939*0.17-((P939+L939-N939+Q939)*AY939))</f>
        <v/>
      </c>
      <c r="BB939" s="51" t="str">
        <f aca="false">IF(AND(Y939="CONSUMO",AG939="ANEXO I",AY939&gt;4%),(AI939-(P939+L939-N939+Q939)*0.0514)/0.83*(0.5177)*(0.17)-AI939*0.0514,IF(AND(Y939="CONSUMO",AG939="ANEXO II",AY939&gt;4%),(AI939-(P939+L939-N939+Q939)*0.041)/0.83*(0.3295)*(0.17)-AI939*0.041,IF(AND(Y939="CONSUMO",AG939="ANEXO I",AY939=4%),(AI939-(P939+L939-N939+Q939)*0.04)/0.83*(0.5177)*(0.17)-AI939*0.04,IF(AND(Y939="CONSUMO",AG939="ANEXO II",AY939=4%),(AI939-(P939+L939-N939+Q939)*0.04)/0.83*(0.3295)*(0.17)-AI939*0.04,""))))</f>
        <v/>
      </c>
      <c r="BC939" s="51" t="str">
        <f aca="false">IF(C939="","",IF(AND(Y939="CONSUMO",AC939="SIM")*OR(AG939="-",AG939="BIT"),IF(E939&lt;&gt;"",(AI939-(P939+L939-N939+Q939)*AY939)/0.83),""))</f>
        <v/>
      </c>
      <c r="BD939" s="51" t="str">
        <f aca="false">IF(BC939="","",BC939*0.17)</f>
        <v/>
      </c>
      <c r="BE939" s="51" t="str">
        <f aca="false">IF(I939=6908,0,IF(BC939="","",BD939-((P939+L939-N939+Q939)*AY939)))</f>
        <v/>
      </c>
      <c r="BF939" s="53" t="str">
        <f aca="false">IF(B939="","",IF(OR(B939="",E939="Regime Normal"),0,(AI939-Q939)*VLOOKUP(R939,Dados!$X$98:$Y$108,2,0)))</f>
        <v/>
      </c>
      <c r="BG939" s="54" t="str">
        <f aca="false">IFERROR(VLOOKUP(I939,Dados!$AC$27:$AD$43,2,0),IF(B939="","",IF(D939&lt;&gt;"MT",IF(AND(AC939="SIM",Y939="Revenda"),"2403",IF(AND(AC939="SIM",Y939="Consumo"),"2407",IF(AND(AC939="NÃO",Y939="Revenda"),"2102",IF(AND(AC939="NÃO",Y939="Consumo"),"2556",)))),REPLACE(I939,1,1,1))))</f>
        <v/>
      </c>
    </row>
    <row r="940" customFormat="false" ht="12.8" hidden="false" customHeight="true" outlineLevel="0" collapsed="false">
      <c r="Y940" s="45"/>
      <c r="Z940" s="46" t="str">
        <f aca="false">IF(B940="","",(IFERROR(VLOOKUP(H940,Dados!A$3:B$15000,2,0),"Não Encontrado")))</f>
        <v/>
      </c>
      <c r="AA940" s="46" t="str">
        <f aca="false">IF(B940="","",(IFERROR(VLOOKUP(G940,Dados!C$3:E$15000,3,0),"Não Encontrado")))</f>
        <v/>
      </c>
      <c r="AB940" s="46" t="str">
        <f aca="false">IFERROR(IF(Z940&lt;&gt;"Não Encontrado",Z940,IF(AA940&lt;&gt;"Não Encontrado",AA940,"")),"")</f>
        <v/>
      </c>
      <c r="AC940" s="45" t="str">
        <f aca="false">IF(B940="","",IF(AB940="","NÃO","SIM"))</f>
        <v/>
      </c>
      <c r="AD940" s="45" t="str">
        <f aca="false">IFERROR(VLOOKUP(G940,Dados!$P$3:$R$500,3,0),"")</f>
        <v/>
      </c>
      <c r="AE940" s="45" t="str">
        <f aca="false">IFERROR(VLOOKUP(G940,Dados!$K$3:$L$500,2,0),"")</f>
        <v/>
      </c>
      <c r="AF940" s="45" t="str">
        <f aca="false">IFERROR(VLOOKUP(G940,Dados!$M$3:$N$500,2,0),"")</f>
        <v/>
      </c>
      <c r="AG940" s="45" t="str">
        <f aca="false">IF(F940="","",IF(AND(AD940="",AE940="",AF940=""),"-",IF(AND(AD940="BIT",AE940="",AF940=""),"BIT",IF(AND(AE940="ANEXO I",AD940="",AF940=""),"ANEXO I",IF(AND(AF940="ANEXO II",AD940="",AE940=""),"ANEXO II","Escolher")))))</f>
        <v/>
      </c>
      <c r="AH940" s="45" t="str">
        <f aca="false">IF(AG940&lt;&gt;"Pneus","",IFERROR(VLOOKUP(R940,Dados!$X$2:$Z$5,3,0)*(AI940-Q940),VLOOKUP(D940,Dados!$X$7:$Z$33,3,0)*(AI940-Q940)))</f>
        <v/>
      </c>
      <c r="AI940" s="47" t="str">
        <f aca="false">IF(B940="","",P940+Q940+O940+M940+L940-N940)</f>
        <v/>
      </c>
      <c r="AJ940" s="48" t="str">
        <f aca="false">IFERROR(IF(AND(AC940="SIM",AG940="-",Y940="REVENDA"),(AB940/1+1)*AI940,IF(AND(AC940="SIM",AG940="Pneus",Y940="REVENDA"),(AB940/1+1)*(AI940-AH940),"")),"")</f>
        <v/>
      </c>
      <c r="AK940" s="48" t="str">
        <f aca="false">IF(AJ940="","",AJ940*17%)</f>
        <v/>
      </c>
      <c r="AL940" s="48" t="str">
        <f aca="false">IFERROR(IF(AC940="NÃO","",IF(AK940="","",IF(E940="Simples Nacional",BF940,IF(T940=0.12,U940*0.5833337002,IF(T940=0,AI940*0.07,U940))))),"")</f>
        <v/>
      </c>
      <c r="AM940" s="47" t="str">
        <f aca="false">IFERROR(IF(AC940="NÃO","",IF(OR(AG940="-",AG940="Pneus"),AK940-AL940,"")),"")</f>
        <v/>
      </c>
      <c r="AN940" s="48" t="str">
        <f aca="false">IF(AND(Y940="REVENDA",AC940="SIM",AG940="BIT"),((AB940/1+1)*AI940)*0.4117,"")</f>
        <v/>
      </c>
      <c r="AO940" s="48" t="str">
        <f aca="false">IF(AN940="","",AN940*17%)</f>
        <v/>
      </c>
      <c r="AP940" s="49" t="str">
        <f aca="false">IF(AN940="","",IF(T940=0.12,(U940*0.4117)*0.4117,IF(T940=0,(AI940*0.07)*0.4117,U940*0.4117)))</f>
        <v/>
      </c>
      <c r="AQ940" s="47" t="str">
        <f aca="false">IF(AN940="","",AO940-AP940)</f>
        <v/>
      </c>
      <c r="AR940" s="50" t="str">
        <f aca="false">IFERROR(IF(AND(AC940="SIM",Y940="REVENDA",LEFT(AG940,5)="ANEXO")*OR(AE940="ANEXO I",AF940="ANEXO II"),VLOOKUP(H940,Dados!G:I,2,0),""),"INSERIR MVA")</f>
        <v/>
      </c>
      <c r="AS940" s="48" t="str">
        <f aca="false">IF(LEFT(AG940,5)="ANEXO",VLOOKUP(AG940,Dados!$X$111:$Z$112,2,0)*(AI940-Q940),"")</f>
        <v/>
      </c>
      <c r="AT940" s="48" t="str">
        <f aca="false">IFERROR(IF(AR940="","",(AI940*AR940)+AI940),"INSERIR MVA")</f>
        <v/>
      </c>
      <c r="AU940" s="48" t="str">
        <f aca="false">IF(AT940="","",IF(AY940=0.04,U940,AS940*AY940))</f>
        <v/>
      </c>
      <c r="AV940" s="47" t="str">
        <f aca="false">IFERROR(IF(AU940="","",(VLOOKUP(AG940,Dados!$X$111:$Z$112,3,0)*AT940*0.17)),"INSERIR MVA")</f>
        <v/>
      </c>
      <c r="AW940" s="47" t="str">
        <f aca="false">IFERROR(IF(AR940="","",AV940-AU940),"")</f>
        <v/>
      </c>
      <c r="AX940" s="51" t="str">
        <f aca="false">IFERROR(IF(AC940="NÃO","",IF(AM940&lt;&gt;"",AM940-W940,IF(AQ940&lt;&gt;"",AQ940-W940,IF(AW940&lt;&gt;"",AW940-W940,"")))),"")</f>
        <v/>
      </c>
      <c r="AY940" s="46" t="str">
        <f aca="false">IFERROR(IF(ISNA(VLOOKUP(R940,Dados!$X$2:$Y$5,2,0)),VLOOKUP(D940,Dados!$X$7:$Y$33,2,0),VLOOKUP(R940,Dados!$X$2:$Y$5,2,0)),"")</f>
        <v/>
      </c>
      <c r="AZ940" s="52" t="str">
        <f aca="false">IF(C940="","",IF(AND(Y940="CONSUMO",AC940="NÃO")*OR(AG940="-",AG940="BIT"),IF(E940&lt;&gt;"",(AI940-(P940+L940-N940+Q940)*AY940)/0.83),""))</f>
        <v/>
      </c>
      <c r="BA940" s="51" t="str">
        <f aca="false">IF(AZ940="","",AZ940*0.17-((P940+L940-N940+Q940)*AY940))</f>
        <v/>
      </c>
      <c r="BB940" s="51" t="str">
        <f aca="false">IF(AND(Y940="CONSUMO",AG940="ANEXO I",AY940&gt;4%),(AI940-(P940+L940-N940+Q940)*0.0514)/0.83*(0.5177)*(0.17)-AI940*0.0514,IF(AND(Y940="CONSUMO",AG940="ANEXO II",AY940&gt;4%),(AI940-(P940+L940-N940+Q940)*0.041)/0.83*(0.3295)*(0.17)-AI940*0.041,IF(AND(Y940="CONSUMO",AG940="ANEXO I",AY940=4%),(AI940-(P940+L940-N940+Q940)*0.04)/0.83*(0.5177)*(0.17)-AI940*0.04,IF(AND(Y940="CONSUMO",AG940="ANEXO II",AY940=4%),(AI940-(P940+L940-N940+Q940)*0.04)/0.83*(0.3295)*(0.17)-AI940*0.04,""))))</f>
        <v/>
      </c>
      <c r="BC940" s="51" t="str">
        <f aca="false">IF(C940="","",IF(AND(Y940="CONSUMO",AC940="SIM")*OR(AG940="-",AG940="BIT"),IF(E940&lt;&gt;"",(AI940-(P940+L940-N940+Q940)*AY940)/0.83),""))</f>
        <v/>
      </c>
      <c r="BD940" s="51" t="str">
        <f aca="false">IF(BC940="","",BC940*0.17)</f>
        <v/>
      </c>
      <c r="BE940" s="51" t="str">
        <f aca="false">IF(I940=6908,0,IF(BC940="","",BD940-((P940+L940-N940+Q940)*AY940)))</f>
        <v/>
      </c>
      <c r="BF940" s="53" t="str">
        <f aca="false">IF(B940="","",IF(OR(B940="",E940="Regime Normal"),0,(AI940-Q940)*VLOOKUP(R940,Dados!$X$98:$Y$108,2,0)))</f>
        <v/>
      </c>
      <c r="BG940" s="54" t="str">
        <f aca="false">IFERROR(VLOOKUP(I940,Dados!$AC$27:$AD$43,2,0),IF(B940="","",IF(D940&lt;&gt;"MT",IF(AND(AC940="SIM",Y940="Revenda"),"2403",IF(AND(AC940="SIM",Y940="Consumo"),"2407",IF(AND(AC940="NÃO",Y940="Revenda"),"2102",IF(AND(AC940="NÃO",Y940="Consumo"),"2556",)))),REPLACE(I940,1,1,1))))</f>
        <v/>
      </c>
    </row>
    <row r="941" customFormat="false" ht="12.8" hidden="false" customHeight="true" outlineLevel="0" collapsed="false">
      <c r="Y941" s="45"/>
      <c r="Z941" s="46" t="str">
        <f aca="false">IF(B941="","",(IFERROR(VLOOKUP(H941,Dados!A$3:B$15000,2,0),"Não Encontrado")))</f>
        <v/>
      </c>
      <c r="AA941" s="46" t="str">
        <f aca="false">IF(B941="","",(IFERROR(VLOOKUP(G941,Dados!C$3:E$15000,3,0),"Não Encontrado")))</f>
        <v/>
      </c>
      <c r="AB941" s="46" t="str">
        <f aca="false">IFERROR(IF(Z941&lt;&gt;"Não Encontrado",Z941,IF(AA941&lt;&gt;"Não Encontrado",AA941,"")),"")</f>
        <v/>
      </c>
      <c r="AC941" s="45" t="str">
        <f aca="false">IF(B941="","",IF(AB941="","NÃO","SIM"))</f>
        <v/>
      </c>
      <c r="AD941" s="45" t="str">
        <f aca="false">IFERROR(VLOOKUP(G941,Dados!$P$3:$R$500,3,0),"")</f>
        <v/>
      </c>
      <c r="AE941" s="45" t="str">
        <f aca="false">IFERROR(VLOOKUP(G941,Dados!$K$3:$L$500,2,0),"")</f>
        <v/>
      </c>
      <c r="AF941" s="45" t="str">
        <f aca="false">IFERROR(VLOOKUP(G941,Dados!$M$3:$N$500,2,0),"")</f>
        <v/>
      </c>
      <c r="AG941" s="45" t="str">
        <f aca="false">IF(F941="","",IF(AND(AD941="",AE941="",AF941=""),"-",IF(AND(AD941="BIT",AE941="",AF941=""),"BIT",IF(AND(AE941="ANEXO I",AD941="",AF941=""),"ANEXO I",IF(AND(AF941="ANEXO II",AD941="",AE941=""),"ANEXO II","Escolher")))))</f>
        <v/>
      </c>
      <c r="AH941" s="45" t="str">
        <f aca="false">IF(AG941&lt;&gt;"Pneus","",IFERROR(VLOOKUP(R941,Dados!$X$2:$Z$5,3,0)*(AI941-Q941),VLOOKUP(D941,Dados!$X$7:$Z$33,3,0)*(AI941-Q941)))</f>
        <v/>
      </c>
      <c r="AI941" s="47" t="str">
        <f aca="false">IF(B941="","",P941+Q941+O941+M941+L941-N941)</f>
        <v/>
      </c>
      <c r="AJ941" s="48" t="str">
        <f aca="false">IFERROR(IF(AND(AC941="SIM",AG941="-",Y941="REVENDA"),(AB941/1+1)*AI941,IF(AND(AC941="SIM",AG941="Pneus",Y941="REVENDA"),(AB941/1+1)*(AI941-AH941),"")),"")</f>
        <v/>
      </c>
      <c r="AK941" s="48" t="str">
        <f aca="false">IF(AJ941="","",AJ941*17%)</f>
        <v/>
      </c>
      <c r="AL941" s="48" t="str">
        <f aca="false">IFERROR(IF(AC941="NÃO","",IF(AK941="","",IF(E941="Simples Nacional",BF941,IF(T941=0.12,U941*0.5833337002,IF(T941=0,AI941*0.07,U941))))),"")</f>
        <v/>
      </c>
      <c r="AM941" s="47" t="str">
        <f aca="false">IFERROR(IF(AC941="NÃO","",IF(OR(AG941="-",AG941="Pneus"),AK941-AL941,"")),"")</f>
        <v/>
      </c>
      <c r="AN941" s="48" t="str">
        <f aca="false">IF(AND(Y941="REVENDA",AC941="SIM",AG941="BIT"),((AB941/1+1)*AI941)*0.4117,"")</f>
        <v/>
      </c>
      <c r="AO941" s="48" t="str">
        <f aca="false">IF(AN941="","",AN941*17%)</f>
        <v/>
      </c>
      <c r="AP941" s="49" t="str">
        <f aca="false">IF(AN941="","",IF(T941=0.12,(U941*0.4117)*0.4117,IF(T941=0,(AI941*0.07)*0.4117,U941*0.4117)))</f>
        <v/>
      </c>
      <c r="AQ941" s="47" t="str">
        <f aca="false">IF(AN941="","",AO941-AP941)</f>
        <v/>
      </c>
      <c r="AR941" s="50" t="str">
        <f aca="false">IFERROR(IF(AND(AC941="SIM",Y941="REVENDA",LEFT(AG941,5)="ANEXO")*OR(AE941="ANEXO I",AF941="ANEXO II"),VLOOKUP(H941,Dados!G:I,2,0),""),"INSERIR MVA")</f>
        <v/>
      </c>
      <c r="AS941" s="48" t="str">
        <f aca="false">IF(LEFT(AG941,5)="ANEXO",VLOOKUP(AG941,Dados!$X$111:$Z$112,2,0)*(AI941-Q941),"")</f>
        <v/>
      </c>
      <c r="AT941" s="48" t="str">
        <f aca="false">IFERROR(IF(AR941="","",(AI941*AR941)+AI941),"INSERIR MVA")</f>
        <v/>
      </c>
      <c r="AU941" s="48" t="str">
        <f aca="false">IF(AT941="","",IF(AY941=0.04,U941,AS941*AY941))</f>
        <v/>
      </c>
      <c r="AV941" s="47" t="str">
        <f aca="false">IFERROR(IF(AU941="","",(VLOOKUP(AG941,Dados!$X$111:$Z$112,3,0)*AT941*0.17)),"INSERIR MVA")</f>
        <v/>
      </c>
      <c r="AW941" s="47" t="str">
        <f aca="false">IFERROR(IF(AR941="","",AV941-AU941),"")</f>
        <v/>
      </c>
      <c r="AX941" s="51" t="str">
        <f aca="false">IFERROR(IF(AC941="NÃO","",IF(AM941&lt;&gt;"",AM941-W941,IF(AQ941&lt;&gt;"",AQ941-W941,IF(AW941&lt;&gt;"",AW941-W941,"")))),"")</f>
        <v/>
      </c>
      <c r="AY941" s="46" t="str">
        <f aca="false">IFERROR(IF(ISNA(VLOOKUP(R941,Dados!$X$2:$Y$5,2,0)),VLOOKUP(D941,Dados!$X$7:$Y$33,2,0),VLOOKUP(R941,Dados!$X$2:$Y$5,2,0)),"")</f>
        <v/>
      </c>
      <c r="AZ941" s="52" t="str">
        <f aca="false">IF(C941="","",IF(AND(Y941="CONSUMO",AC941="NÃO")*OR(AG941="-",AG941="BIT"),IF(E941&lt;&gt;"",(AI941-(P941+L941-N941+Q941)*AY941)/0.83),""))</f>
        <v/>
      </c>
      <c r="BA941" s="51" t="str">
        <f aca="false">IF(AZ941="","",AZ941*0.17-((P941+L941-N941+Q941)*AY941))</f>
        <v/>
      </c>
      <c r="BB941" s="51" t="str">
        <f aca="false">IF(AND(Y941="CONSUMO",AG941="ANEXO I",AY941&gt;4%),(AI941-(P941+L941-N941+Q941)*0.0514)/0.83*(0.5177)*(0.17)-AI941*0.0514,IF(AND(Y941="CONSUMO",AG941="ANEXO II",AY941&gt;4%),(AI941-(P941+L941-N941+Q941)*0.041)/0.83*(0.3295)*(0.17)-AI941*0.041,IF(AND(Y941="CONSUMO",AG941="ANEXO I",AY941=4%),(AI941-(P941+L941-N941+Q941)*0.04)/0.83*(0.5177)*(0.17)-AI941*0.04,IF(AND(Y941="CONSUMO",AG941="ANEXO II",AY941=4%),(AI941-(P941+L941-N941+Q941)*0.04)/0.83*(0.3295)*(0.17)-AI941*0.04,""))))</f>
        <v/>
      </c>
      <c r="BC941" s="51" t="str">
        <f aca="false">IF(C941="","",IF(AND(Y941="CONSUMO",AC941="SIM")*OR(AG941="-",AG941="BIT"),IF(E941&lt;&gt;"",(AI941-(P941+L941-N941+Q941)*AY941)/0.83),""))</f>
        <v/>
      </c>
      <c r="BD941" s="51" t="str">
        <f aca="false">IF(BC941="","",BC941*0.17)</f>
        <v/>
      </c>
      <c r="BE941" s="51" t="str">
        <f aca="false">IF(I941=6908,0,IF(BC941="","",BD941-((P941+L941-N941+Q941)*AY941)))</f>
        <v/>
      </c>
      <c r="BF941" s="53" t="str">
        <f aca="false">IF(B941="","",IF(OR(B941="",E941="Regime Normal"),0,(AI941-Q941)*VLOOKUP(R941,Dados!$X$98:$Y$108,2,0)))</f>
        <v/>
      </c>
      <c r="BG941" s="54" t="str">
        <f aca="false">IFERROR(VLOOKUP(I941,Dados!$AC$27:$AD$43,2,0),IF(B941="","",IF(D941&lt;&gt;"MT",IF(AND(AC941="SIM",Y941="Revenda"),"2403",IF(AND(AC941="SIM",Y941="Consumo"),"2407",IF(AND(AC941="NÃO",Y941="Revenda"),"2102",IF(AND(AC941="NÃO",Y941="Consumo"),"2556",)))),REPLACE(I941,1,1,1))))</f>
        <v/>
      </c>
    </row>
    <row r="942" customFormat="false" ht="12.8" hidden="false" customHeight="true" outlineLevel="0" collapsed="false">
      <c r="Y942" s="45"/>
      <c r="Z942" s="46" t="str">
        <f aca="false">IF(B942="","",(IFERROR(VLOOKUP(H942,Dados!A$3:B$15000,2,0),"Não Encontrado")))</f>
        <v/>
      </c>
      <c r="AA942" s="46" t="str">
        <f aca="false">IF(B942="","",(IFERROR(VLOOKUP(G942,Dados!C$3:E$15000,3,0),"Não Encontrado")))</f>
        <v/>
      </c>
      <c r="AB942" s="46" t="str">
        <f aca="false">IFERROR(IF(Z942&lt;&gt;"Não Encontrado",Z942,IF(AA942&lt;&gt;"Não Encontrado",AA942,"")),"")</f>
        <v/>
      </c>
      <c r="AC942" s="45" t="str">
        <f aca="false">IF(B942="","",IF(AB942="","NÃO","SIM"))</f>
        <v/>
      </c>
      <c r="AD942" s="45" t="str">
        <f aca="false">IFERROR(VLOOKUP(G942,Dados!$P$3:$R$500,3,0),"")</f>
        <v/>
      </c>
      <c r="AE942" s="45" t="str">
        <f aca="false">IFERROR(VLOOKUP(G942,Dados!$K$3:$L$500,2,0),"")</f>
        <v/>
      </c>
      <c r="AF942" s="45" t="str">
        <f aca="false">IFERROR(VLOOKUP(G942,Dados!$M$3:$N$500,2,0),"")</f>
        <v/>
      </c>
      <c r="AG942" s="45" t="str">
        <f aca="false">IF(F942="","",IF(AND(AD942="",AE942="",AF942=""),"-",IF(AND(AD942="BIT",AE942="",AF942=""),"BIT",IF(AND(AE942="ANEXO I",AD942="",AF942=""),"ANEXO I",IF(AND(AF942="ANEXO II",AD942="",AE942=""),"ANEXO II","Escolher")))))</f>
        <v/>
      </c>
      <c r="AH942" s="45" t="str">
        <f aca="false">IF(AG942&lt;&gt;"Pneus","",IFERROR(VLOOKUP(R942,Dados!$X$2:$Z$5,3,0)*(AI942-Q942),VLOOKUP(D942,Dados!$X$7:$Z$33,3,0)*(AI942-Q942)))</f>
        <v/>
      </c>
      <c r="AI942" s="47" t="str">
        <f aca="false">IF(B942="","",P942+Q942+O942+M942+L942-N942)</f>
        <v/>
      </c>
      <c r="AJ942" s="48" t="str">
        <f aca="false">IFERROR(IF(AND(AC942="SIM",AG942="-",Y942="REVENDA"),(AB942/1+1)*AI942,IF(AND(AC942="SIM",AG942="Pneus",Y942="REVENDA"),(AB942/1+1)*(AI942-AH942),"")),"")</f>
        <v/>
      </c>
      <c r="AK942" s="48" t="str">
        <f aca="false">IF(AJ942="","",AJ942*17%)</f>
        <v/>
      </c>
      <c r="AL942" s="48" t="str">
        <f aca="false">IFERROR(IF(AC942="NÃO","",IF(AK942="","",IF(E942="Simples Nacional",BF942,IF(T942=0.12,U942*0.5833337002,IF(T942=0,AI942*0.07,U942))))),"")</f>
        <v/>
      </c>
      <c r="AM942" s="47" t="str">
        <f aca="false">IFERROR(IF(AC942="NÃO","",IF(OR(AG942="-",AG942="Pneus"),AK942-AL942,"")),"")</f>
        <v/>
      </c>
      <c r="AN942" s="48" t="str">
        <f aca="false">IF(AND(Y942="REVENDA",AC942="SIM",AG942="BIT"),((AB942/1+1)*AI942)*0.4117,"")</f>
        <v/>
      </c>
      <c r="AO942" s="48" t="str">
        <f aca="false">IF(AN942="","",AN942*17%)</f>
        <v/>
      </c>
      <c r="AP942" s="49" t="str">
        <f aca="false">IF(AN942="","",IF(T942=0.12,(U942*0.4117)*0.4117,IF(T942=0,(AI942*0.07)*0.4117,U942*0.4117)))</f>
        <v/>
      </c>
      <c r="AQ942" s="47" t="str">
        <f aca="false">IF(AN942="","",AO942-AP942)</f>
        <v/>
      </c>
      <c r="AR942" s="50" t="str">
        <f aca="false">IFERROR(IF(AND(AC942="SIM",Y942="REVENDA",LEFT(AG942,5)="ANEXO")*OR(AE942="ANEXO I",AF942="ANEXO II"),VLOOKUP(H942,Dados!G:I,2,0),""),"INSERIR MVA")</f>
        <v/>
      </c>
      <c r="AS942" s="48" t="str">
        <f aca="false">IF(LEFT(AG942,5)="ANEXO",VLOOKUP(AG942,Dados!$X$111:$Z$112,2,0)*(AI942-Q942),"")</f>
        <v/>
      </c>
      <c r="AT942" s="48" t="str">
        <f aca="false">IFERROR(IF(AR942="","",(AI942*AR942)+AI942),"INSERIR MVA")</f>
        <v/>
      </c>
      <c r="AU942" s="48" t="str">
        <f aca="false">IF(AT942="","",IF(AY942=0.04,U942,AS942*AY942))</f>
        <v/>
      </c>
      <c r="AV942" s="47" t="str">
        <f aca="false">IFERROR(IF(AU942="","",(VLOOKUP(AG942,Dados!$X$111:$Z$112,3,0)*AT942*0.17)),"INSERIR MVA")</f>
        <v/>
      </c>
      <c r="AW942" s="47" t="str">
        <f aca="false">IFERROR(IF(AR942="","",AV942-AU942),"")</f>
        <v/>
      </c>
      <c r="AX942" s="51" t="str">
        <f aca="false">IFERROR(IF(AC942="NÃO","",IF(AM942&lt;&gt;"",AM942-W942,IF(AQ942&lt;&gt;"",AQ942-W942,IF(AW942&lt;&gt;"",AW942-W942,"")))),"")</f>
        <v/>
      </c>
      <c r="AY942" s="46" t="str">
        <f aca="false">IFERROR(IF(ISNA(VLOOKUP(R942,Dados!$X$2:$Y$5,2,0)),VLOOKUP(D942,Dados!$X$7:$Y$33,2,0),VLOOKUP(R942,Dados!$X$2:$Y$5,2,0)),"")</f>
        <v/>
      </c>
      <c r="AZ942" s="52" t="str">
        <f aca="false">IF(C942="","",IF(AND(Y942="CONSUMO",AC942="NÃO")*OR(AG942="-",AG942="BIT"),IF(E942&lt;&gt;"",(AI942-(P942+L942-N942+Q942)*AY942)/0.83),""))</f>
        <v/>
      </c>
      <c r="BA942" s="51" t="str">
        <f aca="false">IF(AZ942="","",AZ942*0.17-((P942+L942-N942+Q942)*AY942))</f>
        <v/>
      </c>
      <c r="BB942" s="51" t="str">
        <f aca="false">IF(AND(Y942="CONSUMO",AG942="ANEXO I",AY942&gt;4%),(AI942-(P942+L942-N942+Q942)*0.0514)/0.83*(0.5177)*(0.17)-AI942*0.0514,IF(AND(Y942="CONSUMO",AG942="ANEXO II",AY942&gt;4%),(AI942-(P942+L942-N942+Q942)*0.041)/0.83*(0.3295)*(0.17)-AI942*0.041,IF(AND(Y942="CONSUMO",AG942="ANEXO I",AY942=4%),(AI942-(P942+L942-N942+Q942)*0.04)/0.83*(0.5177)*(0.17)-AI942*0.04,IF(AND(Y942="CONSUMO",AG942="ANEXO II",AY942=4%),(AI942-(P942+L942-N942+Q942)*0.04)/0.83*(0.3295)*(0.17)-AI942*0.04,""))))</f>
        <v/>
      </c>
      <c r="BC942" s="51" t="str">
        <f aca="false">IF(C942="","",IF(AND(Y942="CONSUMO",AC942="SIM")*OR(AG942="-",AG942="BIT"),IF(E942&lt;&gt;"",(AI942-(P942+L942-N942+Q942)*AY942)/0.83),""))</f>
        <v/>
      </c>
      <c r="BD942" s="51" t="str">
        <f aca="false">IF(BC942="","",BC942*0.17)</f>
        <v/>
      </c>
      <c r="BE942" s="51" t="str">
        <f aca="false">IF(I942=6908,0,IF(BC942="","",BD942-((P942+L942-N942+Q942)*AY942)))</f>
        <v/>
      </c>
      <c r="BF942" s="53" t="str">
        <f aca="false">IF(B942="","",IF(OR(B942="",E942="Regime Normal"),0,(AI942-Q942)*VLOOKUP(R942,Dados!$X$98:$Y$108,2,0)))</f>
        <v/>
      </c>
      <c r="BG942" s="54" t="str">
        <f aca="false">IFERROR(VLOOKUP(I942,Dados!$AC$27:$AD$43,2,0),IF(B942="","",IF(D942&lt;&gt;"MT",IF(AND(AC942="SIM",Y942="Revenda"),"2403",IF(AND(AC942="SIM",Y942="Consumo"),"2407",IF(AND(AC942="NÃO",Y942="Revenda"),"2102",IF(AND(AC942="NÃO",Y942="Consumo"),"2556",)))),REPLACE(I942,1,1,1))))</f>
        <v/>
      </c>
    </row>
    <row r="943" customFormat="false" ht="12.8" hidden="false" customHeight="true" outlineLevel="0" collapsed="false">
      <c r="Y943" s="45"/>
      <c r="Z943" s="46" t="str">
        <f aca="false">IF(B943="","",(IFERROR(VLOOKUP(H943,Dados!A$3:B$15000,2,0),"Não Encontrado")))</f>
        <v/>
      </c>
      <c r="AA943" s="46" t="str">
        <f aca="false">IF(B943="","",(IFERROR(VLOOKUP(G943,Dados!C$3:E$15000,3,0),"Não Encontrado")))</f>
        <v/>
      </c>
      <c r="AB943" s="46" t="str">
        <f aca="false">IFERROR(IF(Z943&lt;&gt;"Não Encontrado",Z943,IF(AA943&lt;&gt;"Não Encontrado",AA943,"")),"")</f>
        <v/>
      </c>
      <c r="AC943" s="45" t="str">
        <f aca="false">IF(B943="","",IF(AB943="","NÃO","SIM"))</f>
        <v/>
      </c>
      <c r="AD943" s="45" t="str">
        <f aca="false">IFERROR(VLOOKUP(G943,Dados!$P$3:$R$500,3,0),"")</f>
        <v/>
      </c>
      <c r="AE943" s="45" t="str">
        <f aca="false">IFERROR(VLOOKUP(G943,Dados!$K$3:$L$500,2,0),"")</f>
        <v/>
      </c>
      <c r="AF943" s="45" t="str">
        <f aca="false">IFERROR(VLOOKUP(G943,Dados!$M$3:$N$500,2,0),"")</f>
        <v/>
      </c>
      <c r="AG943" s="45" t="str">
        <f aca="false">IF(F943="","",IF(AND(AD943="",AE943="",AF943=""),"-",IF(AND(AD943="BIT",AE943="",AF943=""),"BIT",IF(AND(AE943="ANEXO I",AD943="",AF943=""),"ANEXO I",IF(AND(AF943="ANEXO II",AD943="",AE943=""),"ANEXO II","Escolher")))))</f>
        <v/>
      </c>
      <c r="AH943" s="45" t="str">
        <f aca="false">IF(AG943&lt;&gt;"Pneus","",IFERROR(VLOOKUP(R943,Dados!$X$2:$Z$5,3,0)*(AI943-Q943),VLOOKUP(D943,Dados!$X$7:$Z$33,3,0)*(AI943-Q943)))</f>
        <v/>
      </c>
      <c r="AI943" s="47" t="str">
        <f aca="false">IF(B943="","",P943+Q943+O943+M943+L943-N943)</f>
        <v/>
      </c>
      <c r="AJ943" s="48" t="str">
        <f aca="false">IFERROR(IF(AND(AC943="SIM",AG943="-",Y943="REVENDA"),(AB943/1+1)*AI943,IF(AND(AC943="SIM",AG943="Pneus",Y943="REVENDA"),(AB943/1+1)*(AI943-AH943),"")),"")</f>
        <v/>
      </c>
      <c r="AK943" s="48" t="str">
        <f aca="false">IF(AJ943="","",AJ943*17%)</f>
        <v/>
      </c>
      <c r="AL943" s="48" t="str">
        <f aca="false">IFERROR(IF(AC943="NÃO","",IF(AK943="","",IF(E943="Simples Nacional",BF943,IF(T943=0.12,U943*0.5833337002,IF(T943=0,AI943*0.07,U943))))),"")</f>
        <v/>
      </c>
      <c r="AM943" s="47" t="str">
        <f aca="false">IFERROR(IF(AC943="NÃO","",IF(OR(AG943="-",AG943="Pneus"),AK943-AL943,"")),"")</f>
        <v/>
      </c>
      <c r="AN943" s="48" t="str">
        <f aca="false">IF(AND(Y943="REVENDA",AC943="SIM",AG943="BIT"),((AB943/1+1)*AI943)*0.4117,"")</f>
        <v/>
      </c>
      <c r="AO943" s="48" t="str">
        <f aca="false">IF(AN943="","",AN943*17%)</f>
        <v/>
      </c>
      <c r="AP943" s="49" t="str">
        <f aca="false">IF(AN943="","",IF(T943=0.12,(U943*0.4117)*0.4117,IF(T943=0,(AI943*0.07)*0.4117,U943*0.4117)))</f>
        <v/>
      </c>
      <c r="AQ943" s="47" t="str">
        <f aca="false">IF(AN943="","",AO943-AP943)</f>
        <v/>
      </c>
      <c r="AR943" s="50" t="str">
        <f aca="false">IFERROR(IF(AND(AC943="SIM",Y943="REVENDA",LEFT(AG943,5)="ANEXO")*OR(AE943="ANEXO I",AF943="ANEXO II"),VLOOKUP(H943,Dados!G:I,2,0),""),"INSERIR MVA")</f>
        <v/>
      </c>
      <c r="AS943" s="48" t="str">
        <f aca="false">IF(LEFT(AG943,5)="ANEXO",VLOOKUP(AG943,Dados!$X$111:$Z$112,2,0)*(AI943-Q943),"")</f>
        <v/>
      </c>
      <c r="AT943" s="48" t="str">
        <f aca="false">IFERROR(IF(AR943="","",(AI943*AR943)+AI943),"INSERIR MVA")</f>
        <v/>
      </c>
      <c r="AU943" s="48" t="str">
        <f aca="false">IF(AT943="","",IF(AY943=0.04,U943,AS943*AY943))</f>
        <v/>
      </c>
      <c r="AV943" s="47" t="str">
        <f aca="false">IFERROR(IF(AU943="","",(VLOOKUP(AG943,Dados!$X$111:$Z$112,3,0)*AT943*0.17)),"INSERIR MVA")</f>
        <v/>
      </c>
      <c r="AW943" s="47" t="str">
        <f aca="false">IFERROR(IF(AR943="","",AV943-AU943),"")</f>
        <v/>
      </c>
      <c r="AX943" s="51" t="str">
        <f aca="false">IFERROR(IF(AC943="NÃO","",IF(AM943&lt;&gt;"",AM943-W943,IF(AQ943&lt;&gt;"",AQ943-W943,IF(AW943&lt;&gt;"",AW943-W943,"")))),"")</f>
        <v/>
      </c>
      <c r="AY943" s="46" t="str">
        <f aca="false">IFERROR(IF(ISNA(VLOOKUP(R943,Dados!$X$2:$Y$5,2,0)),VLOOKUP(D943,Dados!$X$7:$Y$33,2,0),VLOOKUP(R943,Dados!$X$2:$Y$5,2,0)),"")</f>
        <v/>
      </c>
      <c r="AZ943" s="52" t="str">
        <f aca="false">IF(C943="","",IF(AND(Y943="CONSUMO",AC943="NÃO")*OR(AG943="-",AG943="BIT"),IF(E943&lt;&gt;"",(AI943-(P943+L943-N943+Q943)*AY943)/0.83),""))</f>
        <v/>
      </c>
      <c r="BA943" s="51" t="str">
        <f aca="false">IF(AZ943="","",AZ943*0.17-((P943+L943-N943+Q943)*AY943))</f>
        <v/>
      </c>
      <c r="BB943" s="51" t="str">
        <f aca="false">IF(AND(Y943="CONSUMO",AG943="ANEXO I",AY943&gt;4%),(AI943-(P943+L943-N943+Q943)*0.0514)/0.83*(0.5177)*(0.17)-AI943*0.0514,IF(AND(Y943="CONSUMO",AG943="ANEXO II",AY943&gt;4%),(AI943-(P943+L943-N943+Q943)*0.041)/0.83*(0.3295)*(0.17)-AI943*0.041,IF(AND(Y943="CONSUMO",AG943="ANEXO I",AY943=4%),(AI943-(P943+L943-N943+Q943)*0.04)/0.83*(0.5177)*(0.17)-AI943*0.04,IF(AND(Y943="CONSUMO",AG943="ANEXO II",AY943=4%),(AI943-(P943+L943-N943+Q943)*0.04)/0.83*(0.3295)*(0.17)-AI943*0.04,""))))</f>
        <v/>
      </c>
      <c r="BC943" s="51" t="str">
        <f aca="false">IF(C943="","",IF(AND(Y943="CONSUMO",AC943="SIM")*OR(AG943="-",AG943="BIT"),IF(E943&lt;&gt;"",(AI943-(P943+L943-N943+Q943)*AY943)/0.83),""))</f>
        <v/>
      </c>
      <c r="BD943" s="51" t="str">
        <f aca="false">IF(BC943="","",BC943*0.17)</f>
        <v/>
      </c>
      <c r="BE943" s="51" t="str">
        <f aca="false">IF(I943=6908,0,IF(BC943="","",BD943-((P943+L943-N943+Q943)*AY943)))</f>
        <v/>
      </c>
      <c r="BF943" s="53" t="str">
        <f aca="false">IF(B943="","",IF(OR(B943="",E943="Regime Normal"),0,(AI943-Q943)*VLOOKUP(R943,Dados!$X$98:$Y$108,2,0)))</f>
        <v/>
      </c>
      <c r="BG943" s="54" t="str">
        <f aca="false">IFERROR(VLOOKUP(I943,Dados!$AC$27:$AD$43,2,0),IF(B943="","",IF(D943&lt;&gt;"MT",IF(AND(AC943="SIM",Y943="Revenda"),"2403",IF(AND(AC943="SIM",Y943="Consumo"),"2407",IF(AND(AC943="NÃO",Y943="Revenda"),"2102",IF(AND(AC943="NÃO",Y943="Consumo"),"2556",)))),REPLACE(I943,1,1,1))))</f>
        <v/>
      </c>
    </row>
    <row r="944" customFormat="false" ht="12.8" hidden="false" customHeight="true" outlineLevel="0" collapsed="false">
      <c r="Y944" s="45"/>
      <c r="Z944" s="46" t="str">
        <f aca="false">IF(B944="","",(IFERROR(VLOOKUP(H944,Dados!A$3:B$15000,2,0),"Não Encontrado")))</f>
        <v/>
      </c>
      <c r="AA944" s="46" t="str">
        <f aca="false">IF(B944="","",(IFERROR(VLOOKUP(G944,Dados!C$3:E$15000,3,0),"Não Encontrado")))</f>
        <v/>
      </c>
      <c r="AB944" s="46" t="str">
        <f aca="false">IFERROR(IF(Z944&lt;&gt;"Não Encontrado",Z944,IF(AA944&lt;&gt;"Não Encontrado",AA944,"")),"")</f>
        <v/>
      </c>
      <c r="AC944" s="45" t="str">
        <f aca="false">IF(B944="","",IF(AB944="","NÃO","SIM"))</f>
        <v/>
      </c>
      <c r="AD944" s="45" t="str">
        <f aca="false">IFERROR(VLOOKUP(G944,Dados!$P$3:$R$500,3,0),"")</f>
        <v/>
      </c>
      <c r="AE944" s="45" t="str">
        <f aca="false">IFERROR(VLOOKUP(G944,Dados!$K$3:$L$500,2,0),"")</f>
        <v/>
      </c>
      <c r="AF944" s="45" t="str">
        <f aca="false">IFERROR(VLOOKUP(G944,Dados!$M$3:$N$500,2,0),"")</f>
        <v/>
      </c>
      <c r="AG944" s="45" t="str">
        <f aca="false">IF(F944="","",IF(AND(AD944="",AE944="",AF944=""),"-",IF(AND(AD944="BIT",AE944="",AF944=""),"BIT",IF(AND(AE944="ANEXO I",AD944="",AF944=""),"ANEXO I",IF(AND(AF944="ANEXO II",AD944="",AE944=""),"ANEXO II","Escolher")))))</f>
        <v/>
      </c>
      <c r="AH944" s="45" t="str">
        <f aca="false">IF(AG944&lt;&gt;"Pneus","",IFERROR(VLOOKUP(R944,Dados!$X$2:$Z$5,3,0)*(AI944-Q944),VLOOKUP(D944,Dados!$X$7:$Z$33,3,0)*(AI944-Q944)))</f>
        <v/>
      </c>
      <c r="AI944" s="47" t="str">
        <f aca="false">IF(B944="","",P944+Q944+O944+M944+L944-N944)</f>
        <v/>
      </c>
      <c r="AJ944" s="48" t="str">
        <f aca="false">IFERROR(IF(AND(AC944="SIM",AG944="-",Y944="REVENDA"),(AB944/1+1)*AI944,IF(AND(AC944="SIM",AG944="Pneus",Y944="REVENDA"),(AB944/1+1)*(AI944-AH944),"")),"")</f>
        <v/>
      </c>
      <c r="AK944" s="48" t="str">
        <f aca="false">IF(AJ944="","",AJ944*17%)</f>
        <v/>
      </c>
      <c r="AL944" s="48" t="str">
        <f aca="false">IFERROR(IF(AC944="NÃO","",IF(AK944="","",IF(E944="Simples Nacional",BF944,IF(T944=0.12,U944*0.5833337002,IF(T944=0,AI944*0.07,U944))))),"")</f>
        <v/>
      </c>
      <c r="AM944" s="47" t="str">
        <f aca="false">IFERROR(IF(AC944="NÃO","",IF(OR(AG944="-",AG944="Pneus"),AK944-AL944,"")),"")</f>
        <v/>
      </c>
      <c r="AN944" s="48" t="str">
        <f aca="false">IF(AND(Y944="REVENDA",AC944="SIM",AG944="BIT"),((AB944/1+1)*AI944)*0.4117,"")</f>
        <v/>
      </c>
      <c r="AO944" s="48" t="str">
        <f aca="false">IF(AN944="","",AN944*17%)</f>
        <v/>
      </c>
      <c r="AP944" s="49" t="str">
        <f aca="false">IF(AN944="","",IF(T944=0.12,(U944*0.4117)*0.4117,IF(T944=0,(AI944*0.07)*0.4117,U944*0.4117)))</f>
        <v/>
      </c>
      <c r="AQ944" s="47" t="str">
        <f aca="false">IF(AN944="","",AO944-AP944)</f>
        <v/>
      </c>
      <c r="AR944" s="50" t="str">
        <f aca="false">IFERROR(IF(AND(AC944="SIM",Y944="REVENDA",LEFT(AG944,5)="ANEXO")*OR(AE944="ANEXO I",AF944="ANEXO II"),VLOOKUP(H944,Dados!G:I,2,0),""),"INSERIR MVA")</f>
        <v/>
      </c>
      <c r="AS944" s="48" t="str">
        <f aca="false">IF(LEFT(AG944,5)="ANEXO",VLOOKUP(AG944,Dados!$X$111:$Z$112,2,0)*(AI944-Q944),"")</f>
        <v/>
      </c>
      <c r="AT944" s="48" t="str">
        <f aca="false">IFERROR(IF(AR944="","",(AI944*AR944)+AI944),"INSERIR MVA")</f>
        <v/>
      </c>
      <c r="AU944" s="48" t="str">
        <f aca="false">IF(AT944="","",IF(AY944=0.04,U944,AS944*AY944))</f>
        <v/>
      </c>
      <c r="AV944" s="47" t="str">
        <f aca="false">IFERROR(IF(AU944="","",(VLOOKUP(AG944,Dados!$X$111:$Z$112,3,0)*AT944*0.17)),"INSERIR MVA")</f>
        <v/>
      </c>
      <c r="AW944" s="47" t="str">
        <f aca="false">IFERROR(IF(AR944="","",AV944-AU944),"")</f>
        <v/>
      </c>
      <c r="AX944" s="51" t="str">
        <f aca="false">IFERROR(IF(AC944="NÃO","",IF(AM944&lt;&gt;"",AM944-W944,IF(AQ944&lt;&gt;"",AQ944-W944,IF(AW944&lt;&gt;"",AW944-W944,"")))),"")</f>
        <v/>
      </c>
      <c r="AY944" s="46" t="str">
        <f aca="false">IFERROR(IF(ISNA(VLOOKUP(R944,Dados!$X$2:$Y$5,2,0)),VLOOKUP(D944,Dados!$X$7:$Y$33,2,0),VLOOKUP(R944,Dados!$X$2:$Y$5,2,0)),"")</f>
        <v/>
      </c>
      <c r="AZ944" s="52" t="str">
        <f aca="false">IF(C944="","",IF(AND(Y944="CONSUMO",AC944="NÃO")*OR(AG944="-",AG944="BIT"),IF(E944&lt;&gt;"",(AI944-(P944+L944-N944+Q944)*AY944)/0.83),""))</f>
        <v/>
      </c>
      <c r="BA944" s="51" t="str">
        <f aca="false">IF(AZ944="","",AZ944*0.17-((P944+L944-N944+Q944)*AY944))</f>
        <v/>
      </c>
      <c r="BB944" s="51" t="str">
        <f aca="false">IF(AND(Y944="CONSUMO",AG944="ANEXO I",AY944&gt;4%),(AI944-(P944+L944-N944+Q944)*0.0514)/0.83*(0.5177)*(0.17)-AI944*0.0514,IF(AND(Y944="CONSUMO",AG944="ANEXO II",AY944&gt;4%),(AI944-(P944+L944-N944+Q944)*0.041)/0.83*(0.3295)*(0.17)-AI944*0.041,IF(AND(Y944="CONSUMO",AG944="ANEXO I",AY944=4%),(AI944-(P944+L944-N944+Q944)*0.04)/0.83*(0.5177)*(0.17)-AI944*0.04,IF(AND(Y944="CONSUMO",AG944="ANEXO II",AY944=4%),(AI944-(P944+L944-N944+Q944)*0.04)/0.83*(0.3295)*(0.17)-AI944*0.04,""))))</f>
        <v/>
      </c>
      <c r="BC944" s="51" t="str">
        <f aca="false">IF(C944="","",IF(AND(Y944="CONSUMO",AC944="SIM")*OR(AG944="-",AG944="BIT"),IF(E944&lt;&gt;"",(AI944-(P944+L944-N944+Q944)*AY944)/0.83),""))</f>
        <v/>
      </c>
      <c r="BD944" s="51" t="str">
        <f aca="false">IF(BC944="","",BC944*0.17)</f>
        <v/>
      </c>
      <c r="BE944" s="51" t="str">
        <f aca="false">IF(I944=6908,0,IF(BC944="","",BD944-((P944+L944-N944+Q944)*AY944)))</f>
        <v/>
      </c>
      <c r="BF944" s="53" t="str">
        <f aca="false">IF(B944="","",IF(OR(B944="",E944="Regime Normal"),0,(AI944-Q944)*VLOOKUP(R944,Dados!$X$98:$Y$108,2,0)))</f>
        <v/>
      </c>
      <c r="BG944" s="54" t="str">
        <f aca="false">IFERROR(VLOOKUP(I944,Dados!$AC$27:$AD$43,2,0),IF(B944="","",IF(D944&lt;&gt;"MT",IF(AND(AC944="SIM",Y944="Revenda"),"2403",IF(AND(AC944="SIM",Y944="Consumo"),"2407",IF(AND(AC944="NÃO",Y944="Revenda"),"2102",IF(AND(AC944="NÃO",Y944="Consumo"),"2556",)))),REPLACE(I944,1,1,1))))</f>
        <v/>
      </c>
    </row>
    <row r="945" customFormat="false" ht="12.8" hidden="false" customHeight="true" outlineLevel="0" collapsed="false">
      <c r="Y945" s="45"/>
      <c r="Z945" s="46" t="str">
        <f aca="false">IF(B945="","",(IFERROR(VLOOKUP(H945,Dados!A$3:B$15000,2,0),"Não Encontrado")))</f>
        <v/>
      </c>
      <c r="AA945" s="46" t="str">
        <f aca="false">IF(B945="","",(IFERROR(VLOOKUP(G945,Dados!C$3:E$15000,3,0),"Não Encontrado")))</f>
        <v/>
      </c>
      <c r="AB945" s="46" t="str">
        <f aca="false">IFERROR(IF(Z945&lt;&gt;"Não Encontrado",Z945,IF(AA945&lt;&gt;"Não Encontrado",AA945,"")),"")</f>
        <v/>
      </c>
      <c r="AC945" s="45" t="str">
        <f aca="false">IF(B945="","",IF(AB945="","NÃO","SIM"))</f>
        <v/>
      </c>
      <c r="AD945" s="45" t="str">
        <f aca="false">IFERROR(VLOOKUP(G945,Dados!$P$3:$R$500,3,0),"")</f>
        <v/>
      </c>
      <c r="AE945" s="45" t="str">
        <f aca="false">IFERROR(VLOOKUP(G945,Dados!$K$3:$L$500,2,0),"")</f>
        <v/>
      </c>
      <c r="AF945" s="45" t="str">
        <f aca="false">IFERROR(VLOOKUP(G945,Dados!$M$3:$N$500,2,0),"")</f>
        <v/>
      </c>
      <c r="AG945" s="45" t="str">
        <f aca="false">IF(F945="","",IF(AND(AD945="",AE945="",AF945=""),"-",IF(AND(AD945="BIT",AE945="",AF945=""),"BIT",IF(AND(AE945="ANEXO I",AD945="",AF945=""),"ANEXO I",IF(AND(AF945="ANEXO II",AD945="",AE945=""),"ANEXO II","Escolher")))))</f>
        <v/>
      </c>
      <c r="AH945" s="45" t="str">
        <f aca="false">IF(AG945&lt;&gt;"Pneus","",IFERROR(VLOOKUP(R945,Dados!$X$2:$Z$5,3,0)*(AI945-Q945),VLOOKUP(D945,Dados!$X$7:$Z$33,3,0)*(AI945-Q945)))</f>
        <v/>
      </c>
      <c r="AI945" s="47" t="str">
        <f aca="false">IF(B945="","",P945+Q945+O945+M945+L945-N945)</f>
        <v/>
      </c>
      <c r="AJ945" s="48" t="str">
        <f aca="false">IFERROR(IF(AND(AC945="SIM",AG945="-",Y945="REVENDA"),(AB945/1+1)*AI945,IF(AND(AC945="SIM",AG945="Pneus",Y945="REVENDA"),(AB945/1+1)*(AI945-AH945),"")),"")</f>
        <v/>
      </c>
      <c r="AK945" s="48" t="str">
        <f aca="false">IF(AJ945="","",AJ945*17%)</f>
        <v/>
      </c>
      <c r="AL945" s="48" t="str">
        <f aca="false">IFERROR(IF(AC945="NÃO","",IF(AK945="","",IF(E945="Simples Nacional",BF945,IF(T945=0.12,U945*0.5833337002,IF(T945=0,AI945*0.07,U945))))),"")</f>
        <v/>
      </c>
      <c r="AM945" s="47" t="str">
        <f aca="false">IFERROR(IF(AC945="NÃO","",IF(OR(AG945="-",AG945="Pneus"),AK945-AL945,"")),"")</f>
        <v/>
      </c>
      <c r="AN945" s="48" t="str">
        <f aca="false">IF(AND(Y945="REVENDA",AC945="SIM",AG945="BIT"),((AB945/1+1)*AI945)*0.4117,"")</f>
        <v/>
      </c>
      <c r="AO945" s="48" t="str">
        <f aca="false">IF(AN945="","",AN945*17%)</f>
        <v/>
      </c>
      <c r="AP945" s="49" t="str">
        <f aca="false">IF(AN945="","",IF(T945=0.12,(U945*0.4117)*0.4117,IF(T945=0,(AI945*0.07)*0.4117,U945*0.4117)))</f>
        <v/>
      </c>
      <c r="AQ945" s="47" t="str">
        <f aca="false">IF(AN945="","",AO945-AP945)</f>
        <v/>
      </c>
      <c r="AR945" s="50" t="str">
        <f aca="false">IFERROR(IF(AND(AC945="SIM",Y945="REVENDA",LEFT(AG945,5)="ANEXO")*OR(AE945="ANEXO I",AF945="ANEXO II"),VLOOKUP(H945,Dados!G:I,2,0),""),"INSERIR MVA")</f>
        <v/>
      </c>
      <c r="AS945" s="48" t="str">
        <f aca="false">IF(LEFT(AG945,5)="ANEXO",VLOOKUP(AG945,Dados!$X$111:$Z$112,2,0)*(AI945-Q945),"")</f>
        <v/>
      </c>
      <c r="AT945" s="48" t="str">
        <f aca="false">IFERROR(IF(AR945="","",(AI945*AR945)+AI945),"INSERIR MVA")</f>
        <v/>
      </c>
      <c r="AU945" s="48" t="str">
        <f aca="false">IF(AT945="","",IF(AY945=0.04,U945,AS945*AY945))</f>
        <v/>
      </c>
      <c r="AV945" s="47" t="str">
        <f aca="false">IFERROR(IF(AU945="","",(VLOOKUP(AG945,Dados!$X$111:$Z$112,3,0)*AT945*0.17)),"INSERIR MVA")</f>
        <v/>
      </c>
      <c r="AW945" s="47" t="str">
        <f aca="false">IFERROR(IF(AR945="","",AV945-AU945),"")</f>
        <v/>
      </c>
      <c r="AX945" s="51" t="str">
        <f aca="false">IFERROR(IF(AC945="NÃO","",IF(AM945&lt;&gt;"",AM945-W945,IF(AQ945&lt;&gt;"",AQ945-W945,IF(AW945&lt;&gt;"",AW945-W945,"")))),"")</f>
        <v/>
      </c>
      <c r="AY945" s="46" t="str">
        <f aca="false">IFERROR(IF(ISNA(VLOOKUP(R945,Dados!$X$2:$Y$5,2,0)),VLOOKUP(D945,Dados!$X$7:$Y$33,2,0),VLOOKUP(R945,Dados!$X$2:$Y$5,2,0)),"")</f>
        <v/>
      </c>
      <c r="AZ945" s="52" t="str">
        <f aca="false">IF(C945="","",IF(AND(Y945="CONSUMO",AC945="NÃO")*OR(AG945="-",AG945="BIT"),IF(E945&lt;&gt;"",(AI945-(P945+L945-N945+Q945)*AY945)/0.83),""))</f>
        <v/>
      </c>
      <c r="BA945" s="51" t="str">
        <f aca="false">IF(AZ945="","",AZ945*0.17-((P945+L945-N945+Q945)*AY945))</f>
        <v/>
      </c>
      <c r="BB945" s="51" t="str">
        <f aca="false">IF(AND(Y945="CONSUMO",AG945="ANEXO I",AY945&gt;4%),(AI945-(P945+L945-N945+Q945)*0.0514)/0.83*(0.5177)*(0.17)-AI945*0.0514,IF(AND(Y945="CONSUMO",AG945="ANEXO II",AY945&gt;4%),(AI945-(P945+L945-N945+Q945)*0.041)/0.83*(0.3295)*(0.17)-AI945*0.041,IF(AND(Y945="CONSUMO",AG945="ANEXO I",AY945=4%),(AI945-(P945+L945-N945+Q945)*0.04)/0.83*(0.5177)*(0.17)-AI945*0.04,IF(AND(Y945="CONSUMO",AG945="ANEXO II",AY945=4%),(AI945-(P945+L945-N945+Q945)*0.04)/0.83*(0.3295)*(0.17)-AI945*0.04,""))))</f>
        <v/>
      </c>
      <c r="BC945" s="51" t="str">
        <f aca="false">IF(C945="","",IF(AND(Y945="CONSUMO",AC945="SIM")*OR(AG945="-",AG945="BIT"),IF(E945&lt;&gt;"",(AI945-(P945+L945-N945+Q945)*AY945)/0.83),""))</f>
        <v/>
      </c>
      <c r="BD945" s="51" t="str">
        <f aca="false">IF(BC945="","",BC945*0.17)</f>
        <v/>
      </c>
      <c r="BE945" s="51" t="str">
        <f aca="false">IF(I945=6908,0,IF(BC945="","",BD945-((P945+L945-N945+Q945)*AY945)))</f>
        <v/>
      </c>
      <c r="BF945" s="53" t="str">
        <f aca="false">IF(B945="","",IF(OR(B945="",E945="Regime Normal"),0,(AI945-Q945)*VLOOKUP(R945,Dados!$X$98:$Y$108,2,0)))</f>
        <v/>
      </c>
      <c r="BG945" s="54" t="str">
        <f aca="false">IFERROR(VLOOKUP(I945,Dados!$AC$27:$AD$43,2,0),IF(B945="","",IF(D945&lt;&gt;"MT",IF(AND(AC945="SIM",Y945="Revenda"),"2403",IF(AND(AC945="SIM",Y945="Consumo"),"2407",IF(AND(AC945="NÃO",Y945="Revenda"),"2102",IF(AND(AC945="NÃO",Y945="Consumo"),"2556",)))),REPLACE(I945,1,1,1))))</f>
        <v/>
      </c>
    </row>
    <row r="946" customFormat="false" ht="12.8" hidden="false" customHeight="true" outlineLevel="0" collapsed="false">
      <c r="Y946" s="45"/>
      <c r="Z946" s="46" t="str">
        <f aca="false">IF(B946="","",(IFERROR(VLOOKUP(H946,Dados!A$3:B$15000,2,0),"Não Encontrado")))</f>
        <v/>
      </c>
      <c r="AA946" s="46" t="str">
        <f aca="false">IF(B946="","",(IFERROR(VLOOKUP(G946,Dados!C$3:E$15000,3,0),"Não Encontrado")))</f>
        <v/>
      </c>
      <c r="AB946" s="46" t="str">
        <f aca="false">IFERROR(IF(Z946&lt;&gt;"Não Encontrado",Z946,IF(AA946&lt;&gt;"Não Encontrado",AA946,"")),"")</f>
        <v/>
      </c>
      <c r="AC946" s="45" t="str">
        <f aca="false">IF(B946="","",IF(AB946="","NÃO","SIM"))</f>
        <v/>
      </c>
      <c r="AD946" s="45" t="str">
        <f aca="false">IFERROR(VLOOKUP(G946,Dados!$P$3:$R$500,3,0),"")</f>
        <v/>
      </c>
      <c r="AE946" s="45" t="str">
        <f aca="false">IFERROR(VLOOKUP(G946,Dados!$K$3:$L$500,2,0),"")</f>
        <v/>
      </c>
      <c r="AF946" s="45" t="str">
        <f aca="false">IFERROR(VLOOKUP(G946,Dados!$M$3:$N$500,2,0),"")</f>
        <v/>
      </c>
      <c r="AG946" s="45" t="str">
        <f aca="false">IF(F946="","",IF(AND(AD946="",AE946="",AF946=""),"-",IF(AND(AD946="BIT",AE946="",AF946=""),"BIT",IF(AND(AE946="ANEXO I",AD946="",AF946=""),"ANEXO I",IF(AND(AF946="ANEXO II",AD946="",AE946=""),"ANEXO II","Escolher")))))</f>
        <v/>
      </c>
      <c r="AH946" s="45" t="str">
        <f aca="false">IF(AG946&lt;&gt;"Pneus","",IFERROR(VLOOKUP(R946,Dados!$X$2:$Z$5,3,0)*(AI946-Q946),VLOOKUP(D946,Dados!$X$7:$Z$33,3,0)*(AI946-Q946)))</f>
        <v/>
      </c>
      <c r="AI946" s="47" t="str">
        <f aca="false">IF(B946="","",P946+Q946+O946+M946+L946-N946)</f>
        <v/>
      </c>
      <c r="AJ946" s="48" t="str">
        <f aca="false">IFERROR(IF(AND(AC946="SIM",AG946="-",Y946="REVENDA"),(AB946/1+1)*AI946,IF(AND(AC946="SIM",AG946="Pneus",Y946="REVENDA"),(AB946/1+1)*(AI946-AH946),"")),"")</f>
        <v/>
      </c>
      <c r="AK946" s="48" t="str">
        <f aca="false">IF(AJ946="","",AJ946*17%)</f>
        <v/>
      </c>
      <c r="AL946" s="48" t="str">
        <f aca="false">IFERROR(IF(AC946="NÃO","",IF(AK946="","",IF(E946="Simples Nacional",BF946,IF(T946=0.12,U946*0.5833337002,IF(T946=0,AI946*0.07,U946))))),"")</f>
        <v/>
      </c>
      <c r="AM946" s="47" t="str">
        <f aca="false">IFERROR(IF(AC946="NÃO","",IF(OR(AG946="-",AG946="Pneus"),AK946-AL946,"")),"")</f>
        <v/>
      </c>
      <c r="AN946" s="48" t="str">
        <f aca="false">IF(AND(Y946="REVENDA",AC946="SIM",AG946="BIT"),((AB946/1+1)*AI946)*0.4117,"")</f>
        <v/>
      </c>
      <c r="AO946" s="48" t="str">
        <f aca="false">IF(AN946="","",AN946*17%)</f>
        <v/>
      </c>
      <c r="AP946" s="49" t="str">
        <f aca="false">IF(AN946="","",IF(T946=0.12,(U946*0.4117)*0.4117,IF(T946=0,(AI946*0.07)*0.4117,U946*0.4117)))</f>
        <v/>
      </c>
      <c r="AQ946" s="47" t="str">
        <f aca="false">IF(AN946="","",AO946-AP946)</f>
        <v/>
      </c>
      <c r="AR946" s="50" t="str">
        <f aca="false">IFERROR(IF(AND(AC946="SIM",Y946="REVENDA",LEFT(AG946,5)="ANEXO")*OR(AE946="ANEXO I",AF946="ANEXO II"),VLOOKUP(H946,Dados!G:I,2,0),""),"INSERIR MVA")</f>
        <v/>
      </c>
      <c r="AS946" s="48" t="str">
        <f aca="false">IF(LEFT(AG946,5)="ANEXO",VLOOKUP(AG946,Dados!$X$111:$Z$112,2,0)*(AI946-Q946),"")</f>
        <v/>
      </c>
      <c r="AT946" s="48" t="str">
        <f aca="false">IFERROR(IF(AR946="","",(AI946*AR946)+AI946),"INSERIR MVA")</f>
        <v/>
      </c>
      <c r="AU946" s="48" t="str">
        <f aca="false">IF(AT946="","",IF(AY946=0.04,U946,AS946*AY946))</f>
        <v/>
      </c>
      <c r="AV946" s="47" t="str">
        <f aca="false">IFERROR(IF(AU946="","",(VLOOKUP(AG946,Dados!$X$111:$Z$112,3,0)*AT946*0.17)),"INSERIR MVA")</f>
        <v/>
      </c>
      <c r="AW946" s="47" t="str">
        <f aca="false">IFERROR(IF(AR946="","",AV946-AU946),"")</f>
        <v/>
      </c>
      <c r="AX946" s="51" t="str">
        <f aca="false">IFERROR(IF(AC946="NÃO","",IF(AM946&lt;&gt;"",AM946-W946,IF(AQ946&lt;&gt;"",AQ946-W946,IF(AW946&lt;&gt;"",AW946-W946,"")))),"")</f>
        <v/>
      </c>
      <c r="AY946" s="46" t="str">
        <f aca="false">IFERROR(IF(ISNA(VLOOKUP(R946,Dados!$X$2:$Y$5,2,0)),VLOOKUP(D946,Dados!$X$7:$Y$33,2,0),VLOOKUP(R946,Dados!$X$2:$Y$5,2,0)),"")</f>
        <v/>
      </c>
      <c r="AZ946" s="52" t="str">
        <f aca="false">IF(C946="","",IF(AND(Y946="CONSUMO",AC946="NÃO")*OR(AG946="-",AG946="BIT"),IF(E946&lt;&gt;"",(AI946-(P946+L946-N946+Q946)*AY946)/0.83),""))</f>
        <v/>
      </c>
      <c r="BA946" s="51" t="str">
        <f aca="false">IF(AZ946="","",AZ946*0.17-((P946+L946-N946+Q946)*AY946))</f>
        <v/>
      </c>
      <c r="BB946" s="51" t="str">
        <f aca="false">IF(AND(Y946="CONSUMO",AG946="ANEXO I",AY946&gt;4%),(AI946-(P946+L946-N946+Q946)*0.0514)/0.83*(0.5177)*(0.17)-AI946*0.0514,IF(AND(Y946="CONSUMO",AG946="ANEXO II",AY946&gt;4%),(AI946-(P946+L946-N946+Q946)*0.041)/0.83*(0.3295)*(0.17)-AI946*0.041,IF(AND(Y946="CONSUMO",AG946="ANEXO I",AY946=4%),(AI946-(P946+L946-N946+Q946)*0.04)/0.83*(0.5177)*(0.17)-AI946*0.04,IF(AND(Y946="CONSUMO",AG946="ANEXO II",AY946=4%),(AI946-(P946+L946-N946+Q946)*0.04)/0.83*(0.3295)*(0.17)-AI946*0.04,""))))</f>
        <v/>
      </c>
      <c r="BC946" s="51" t="str">
        <f aca="false">IF(C946="","",IF(AND(Y946="CONSUMO",AC946="SIM")*OR(AG946="-",AG946="BIT"),IF(E946&lt;&gt;"",(AI946-(P946+L946-N946+Q946)*AY946)/0.83),""))</f>
        <v/>
      </c>
      <c r="BD946" s="51" t="str">
        <f aca="false">IF(BC946="","",BC946*0.17)</f>
        <v/>
      </c>
      <c r="BE946" s="51" t="str">
        <f aca="false">IF(I946=6908,0,IF(BC946="","",BD946-((P946+L946-N946+Q946)*AY946)))</f>
        <v/>
      </c>
      <c r="BF946" s="53" t="str">
        <f aca="false">IF(B946="","",IF(OR(B946="",E946="Regime Normal"),0,(AI946-Q946)*VLOOKUP(R946,Dados!$X$98:$Y$108,2,0)))</f>
        <v/>
      </c>
      <c r="BG946" s="54" t="str">
        <f aca="false">IFERROR(VLOOKUP(I946,Dados!$AC$27:$AD$43,2,0),IF(B946="","",IF(D946&lt;&gt;"MT",IF(AND(AC946="SIM",Y946="Revenda"),"2403",IF(AND(AC946="SIM",Y946="Consumo"),"2407",IF(AND(AC946="NÃO",Y946="Revenda"),"2102",IF(AND(AC946="NÃO",Y946="Consumo"),"2556",)))),REPLACE(I946,1,1,1))))</f>
        <v/>
      </c>
    </row>
    <row r="947" customFormat="false" ht="12.8" hidden="false" customHeight="true" outlineLevel="0" collapsed="false">
      <c r="Y947" s="45"/>
      <c r="Z947" s="46" t="str">
        <f aca="false">IF(B947="","",(IFERROR(VLOOKUP(H947,Dados!A$3:B$15000,2,0),"Não Encontrado")))</f>
        <v/>
      </c>
      <c r="AA947" s="46" t="str">
        <f aca="false">IF(B947="","",(IFERROR(VLOOKUP(G947,Dados!C$3:E$15000,3,0),"Não Encontrado")))</f>
        <v/>
      </c>
      <c r="AB947" s="46" t="str">
        <f aca="false">IFERROR(IF(Z947&lt;&gt;"Não Encontrado",Z947,IF(AA947&lt;&gt;"Não Encontrado",AA947,"")),"")</f>
        <v/>
      </c>
      <c r="AC947" s="45" t="str">
        <f aca="false">IF(B947="","",IF(AB947="","NÃO","SIM"))</f>
        <v/>
      </c>
      <c r="AD947" s="45" t="str">
        <f aca="false">IFERROR(VLOOKUP(G947,Dados!$P$3:$R$500,3,0),"")</f>
        <v/>
      </c>
      <c r="AE947" s="45" t="str">
        <f aca="false">IFERROR(VLOOKUP(G947,Dados!$K$3:$L$500,2,0),"")</f>
        <v/>
      </c>
      <c r="AF947" s="45" t="str">
        <f aca="false">IFERROR(VLOOKUP(G947,Dados!$M$3:$N$500,2,0),"")</f>
        <v/>
      </c>
      <c r="AG947" s="45" t="str">
        <f aca="false">IF(F947="","",IF(AND(AD947="",AE947="",AF947=""),"-",IF(AND(AD947="BIT",AE947="",AF947=""),"BIT",IF(AND(AE947="ANEXO I",AD947="",AF947=""),"ANEXO I",IF(AND(AF947="ANEXO II",AD947="",AE947=""),"ANEXO II","Escolher")))))</f>
        <v/>
      </c>
      <c r="AH947" s="45" t="str">
        <f aca="false">IF(AG947&lt;&gt;"Pneus","",IFERROR(VLOOKUP(R947,Dados!$X$2:$Z$5,3,0)*(AI947-Q947),VLOOKUP(D947,Dados!$X$7:$Z$33,3,0)*(AI947-Q947)))</f>
        <v/>
      </c>
      <c r="AI947" s="47" t="str">
        <f aca="false">IF(B947="","",P947+Q947+O947+M947+L947-N947)</f>
        <v/>
      </c>
      <c r="AJ947" s="48" t="str">
        <f aca="false">IFERROR(IF(AND(AC947="SIM",AG947="-",Y947="REVENDA"),(AB947/1+1)*AI947,IF(AND(AC947="SIM",AG947="Pneus",Y947="REVENDA"),(AB947/1+1)*(AI947-AH947),"")),"")</f>
        <v/>
      </c>
      <c r="AK947" s="48" t="str">
        <f aca="false">IF(AJ947="","",AJ947*17%)</f>
        <v/>
      </c>
      <c r="AL947" s="48" t="str">
        <f aca="false">IFERROR(IF(AC947="NÃO","",IF(AK947="","",IF(E947="Simples Nacional",BF947,IF(T947=0.12,U947*0.5833337002,IF(T947=0,AI947*0.07,U947))))),"")</f>
        <v/>
      </c>
      <c r="AM947" s="47" t="str">
        <f aca="false">IFERROR(IF(AC947="NÃO","",IF(OR(AG947="-",AG947="Pneus"),AK947-AL947,"")),"")</f>
        <v/>
      </c>
      <c r="AN947" s="48" t="str">
        <f aca="false">IF(AND(Y947="REVENDA",AC947="SIM",AG947="BIT"),((AB947/1+1)*AI947)*0.4117,"")</f>
        <v/>
      </c>
      <c r="AO947" s="48" t="str">
        <f aca="false">IF(AN947="","",AN947*17%)</f>
        <v/>
      </c>
      <c r="AP947" s="49" t="str">
        <f aca="false">IF(AN947="","",IF(T947=0.12,(U947*0.4117)*0.4117,IF(T947=0,(AI947*0.07)*0.4117,U947*0.4117)))</f>
        <v/>
      </c>
      <c r="AQ947" s="47" t="str">
        <f aca="false">IF(AN947="","",AO947-AP947)</f>
        <v/>
      </c>
      <c r="AR947" s="50" t="str">
        <f aca="false">IFERROR(IF(AND(AC947="SIM",Y947="REVENDA",LEFT(AG947,5)="ANEXO")*OR(AE947="ANEXO I",AF947="ANEXO II"),VLOOKUP(H947,Dados!G:I,2,0),""),"INSERIR MVA")</f>
        <v/>
      </c>
      <c r="AS947" s="48" t="str">
        <f aca="false">IF(LEFT(AG947,5)="ANEXO",VLOOKUP(AG947,Dados!$X$111:$Z$112,2,0)*(AI947-Q947),"")</f>
        <v/>
      </c>
      <c r="AT947" s="48" t="str">
        <f aca="false">IFERROR(IF(AR947="","",(AI947*AR947)+AI947),"INSERIR MVA")</f>
        <v/>
      </c>
      <c r="AU947" s="48" t="str">
        <f aca="false">IF(AT947="","",IF(AY947=0.04,U947,AS947*AY947))</f>
        <v/>
      </c>
      <c r="AV947" s="47" t="str">
        <f aca="false">IFERROR(IF(AU947="","",(VLOOKUP(AG947,Dados!$X$111:$Z$112,3,0)*AT947*0.17)),"INSERIR MVA")</f>
        <v/>
      </c>
      <c r="AW947" s="47" t="str">
        <f aca="false">IFERROR(IF(AR947="","",AV947-AU947),"")</f>
        <v/>
      </c>
      <c r="AX947" s="51" t="str">
        <f aca="false">IFERROR(IF(AC947="NÃO","",IF(AM947&lt;&gt;"",AM947-W947,IF(AQ947&lt;&gt;"",AQ947-W947,IF(AW947&lt;&gt;"",AW947-W947,"")))),"")</f>
        <v/>
      </c>
      <c r="AY947" s="46" t="str">
        <f aca="false">IFERROR(IF(ISNA(VLOOKUP(R947,Dados!$X$2:$Y$5,2,0)),VLOOKUP(D947,Dados!$X$7:$Y$33,2,0),VLOOKUP(R947,Dados!$X$2:$Y$5,2,0)),"")</f>
        <v/>
      </c>
      <c r="AZ947" s="52" t="str">
        <f aca="false">IF(C947="","",IF(AND(Y947="CONSUMO",AC947="NÃO")*OR(AG947="-",AG947="BIT"),IF(E947&lt;&gt;"",(AI947-(P947+L947-N947+Q947)*AY947)/0.83),""))</f>
        <v/>
      </c>
      <c r="BA947" s="51" t="str">
        <f aca="false">IF(AZ947="","",AZ947*0.17-((P947+L947-N947+Q947)*AY947))</f>
        <v/>
      </c>
      <c r="BB947" s="51" t="str">
        <f aca="false">IF(AND(Y947="CONSUMO",AG947="ANEXO I",AY947&gt;4%),(AI947-(P947+L947-N947+Q947)*0.0514)/0.83*(0.5177)*(0.17)-AI947*0.0514,IF(AND(Y947="CONSUMO",AG947="ANEXO II",AY947&gt;4%),(AI947-(P947+L947-N947+Q947)*0.041)/0.83*(0.3295)*(0.17)-AI947*0.041,IF(AND(Y947="CONSUMO",AG947="ANEXO I",AY947=4%),(AI947-(P947+L947-N947+Q947)*0.04)/0.83*(0.5177)*(0.17)-AI947*0.04,IF(AND(Y947="CONSUMO",AG947="ANEXO II",AY947=4%),(AI947-(P947+L947-N947+Q947)*0.04)/0.83*(0.3295)*(0.17)-AI947*0.04,""))))</f>
        <v/>
      </c>
      <c r="BC947" s="51" t="str">
        <f aca="false">IF(C947="","",IF(AND(Y947="CONSUMO",AC947="SIM")*OR(AG947="-",AG947="BIT"),IF(E947&lt;&gt;"",(AI947-(P947+L947-N947+Q947)*AY947)/0.83),""))</f>
        <v/>
      </c>
      <c r="BD947" s="51" t="str">
        <f aca="false">IF(BC947="","",BC947*0.17)</f>
        <v/>
      </c>
      <c r="BE947" s="51" t="str">
        <f aca="false">IF(I947=6908,0,IF(BC947="","",BD947-((P947+L947-N947+Q947)*AY947)))</f>
        <v/>
      </c>
      <c r="BF947" s="53" t="str">
        <f aca="false">IF(B947="","",IF(OR(B947="",E947="Regime Normal"),0,(AI947-Q947)*VLOOKUP(R947,Dados!$X$98:$Y$108,2,0)))</f>
        <v/>
      </c>
      <c r="BG947" s="54" t="str">
        <f aca="false">IFERROR(VLOOKUP(I947,Dados!$AC$27:$AD$43,2,0),IF(B947="","",IF(D947&lt;&gt;"MT",IF(AND(AC947="SIM",Y947="Revenda"),"2403",IF(AND(AC947="SIM",Y947="Consumo"),"2407",IF(AND(AC947="NÃO",Y947="Revenda"),"2102",IF(AND(AC947="NÃO",Y947="Consumo"),"2556",)))),REPLACE(I947,1,1,1))))</f>
        <v/>
      </c>
    </row>
    <row r="948" customFormat="false" ht="12.8" hidden="false" customHeight="true" outlineLevel="0" collapsed="false">
      <c r="Y948" s="45"/>
      <c r="Z948" s="46" t="str">
        <f aca="false">IF(B948="","",(IFERROR(VLOOKUP(H948,Dados!A$3:B$15000,2,0),"Não Encontrado")))</f>
        <v/>
      </c>
      <c r="AA948" s="46" t="str">
        <f aca="false">IF(B948="","",(IFERROR(VLOOKUP(G948,Dados!C$3:E$15000,3,0),"Não Encontrado")))</f>
        <v/>
      </c>
      <c r="AB948" s="46" t="str">
        <f aca="false">IFERROR(IF(Z948&lt;&gt;"Não Encontrado",Z948,IF(AA948&lt;&gt;"Não Encontrado",AA948,"")),"")</f>
        <v/>
      </c>
      <c r="AC948" s="45" t="str">
        <f aca="false">IF(B948="","",IF(AB948="","NÃO","SIM"))</f>
        <v/>
      </c>
      <c r="AD948" s="45" t="str">
        <f aca="false">IFERROR(VLOOKUP(G948,Dados!$P$3:$R$500,3,0),"")</f>
        <v/>
      </c>
      <c r="AE948" s="45" t="str">
        <f aca="false">IFERROR(VLOOKUP(G948,Dados!$K$3:$L$500,2,0),"")</f>
        <v/>
      </c>
      <c r="AF948" s="45" t="str">
        <f aca="false">IFERROR(VLOOKUP(G948,Dados!$M$3:$N$500,2,0),"")</f>
        <v/>
      </c>
      <c r="AG948" s="45" t="str">
        <f aca="false">IF(F948="","",IF(AND(AD948="",AE948="",AF948=""),"-",IF(AND(AD948="BIT",AE948="",AF948=""),"BIT",IF(AND(AE948="ANEXO I",AD948="",AF948=""),"ANEXO I",IF(AND(AF948="ANEXO II",AD948="",AE948=""),"ANEXO II","Escolher")))))</f>
        <v/>
      </c>
      <c r="AH948" s="45" t="str">
        <f aca="false">IF(AG948&lt;&gt;"Pneus","",IFERROR(VLOOKUP(R948,Dados!$X$2:$Z$5,3,0)*(AI948-Q948),VLOOKUP(D948,Dados!$X$7:$Z$33,3,0)*(AI948-Q948)))</f>
        <v/>
      </c>
      <c r="AI948" s="47" t="str">
        <f aca="false">IF(B948="","",P948+Q948+O948+M948+L948-N948)</f>
        <v/>
      </c>
      <c r="AJ948" s="48" t="str">
        <f aca="false">IFERROR(IF(AND(AC948="SIM",AG948="-",Y948="REVENDA"),(AB948/1+1)*AI948,IF(AND(AC948="SIM",AG948="Pneus",Y948="REVENDA"),(AB948/1+1)*(AI948-AH948),"")),"")</f>
        <v/>
      </c>
      <c r="AK948" s="48" t="str">
        <f aca="false">IF(AJ948="","",AJ948*17%)</f>
        <v/>
      </c>
      <c r="AL948" s="48" t="str">
        <f aca="false">IFERROR(IF(AC948="NÃO","",IF(AK948="","",IF(E948="Simples Nacional",BF948,IF(T948=0.12,U948*0.5833337002,IF(T948=0,AI948*0.07,U948))))),"")</f>
        <v/>
      </c>
      <c r="AM948" s="47" t="str">
        <f aca="false">IFERROR(IF(AC948="NÃO","",IF(OR(AG948="-",AG948="Pneus"),AK948-AL948,"")),"")</f>
        <v/>
      </c>
      <c r="AN948" s="48" t="str">
        <f aca="false">IF(AND(Y948="REVENDA",AC948="SIM",AG948="BIT"),((AB948/1+1)*AI948)*0.4117,"")</f>
        <v/>
      </c>
      <c r="AO948" s="48" t="str">
        <f aca="false">IF(AN948="","",AN948*17%)</f>
        <v/>
      </c>
      <c r="AP948" s="49" t="str">
        <f aca="false">IF(AN948="","",IF(T948=0.12,(U948*0.4117)*0.4117,IF(T948=0,(AI948*0.07)*0.4117,U948*0.4117)))</f>
        <v/>
      </c>
      <c r="AQ948" s="47" t="str">
        <f aca="false">IF(AN948="","",AO948-AP948)</f>
        <v/>
      </c>
      <c r="AR948" s="50" t="str">
        <f aca="false">IFERROR(IF(AND(AC948="SIM",Y948="REVENDA",LEFT(AG948,5)="ANEXO")*OR(AE948="ANEXO I",AF948="ANEXO II"),VLOOKUP(H948,Dados!G:I,2,0),""),"INSERIR MVA")</f>
        <v/>
      </c>
      <c r="AS948" s="48" t="str">
        <f aca="false">IF(LEFT(AG948,5)="ANEXO",VLOOKUP(AG948,Dados!$X$111:$Z$112,2,0)*(AI948-Q948),"")</f>
        <v/>
      </c>
      <c r="AT948" s="48" t="str">
        <f aca="false">IFERROR(IF(AR948="","",(AI948*AR948)+AI948),"INSERIR MVA")</f>
        <v/>
      </c>
      <c r="AU948" s="48" t="str">
        <f aca="false">IF(AT948="","",IF(AY948=0.04,U948,AS948*AY948))</f>
        <v/>
      </c>
      <c r="AV948" s="47" t="str">
        <f aca="false">IFERROR(IF(AU948="","",(VLOOKUP(AG948,Dados!$X$111:$Z$112,3,0)*AT948*0.17)),"INSERIR MVA")</f>
        <v/>
      </c>
      <c r="AW948" s="47" t="str">
        <f aca="false">IFERROR(IF(AR948="","",AV948-AU948),"")</f>
        <v/>
      </c>
      <c r="AX948" s="51" t="str">
        <f aca="false">IFERROR(IF(AC948="NÃO","",IF(AM948&lt;&gt;"",AM948-W948,IF(AQ948&lt;&gt;"",AQ948-W948,IF(AW948&lt;&gt;"",AW948-W948,"")))),"")</f>
        <v/>
      </c>
      <c r="AY948" s="46" t="str">
        <f aca="false">IFERROR(IF(ISNA(VLOOKUP(R948,Dados!$X$2:$Y$5,2,0)),VLOOKUP(D948,Dados!$X$7:$Y$33,2,0),VLOOKUP(R948,Dados!$X$2:$Y$5,2,0)),"")</f>
        <v/>
      </c>
      <c r="AZ948" s="52" t="str">
        <f aca="false">IF(C948="","",IF(AND(Y948="CONSUMO",AC948="NÃO")*OR(AG948="-",AG948="BIT"),IF(E948&lt;&gt;"",(AI948-(P948+L948-N948+Q948)*AY948)/0.83),""))</f>
        <v/>
      </c>
      <c r="BA948" s="51" t="str">
        <f aca="false">IF(AZ948="","",AZ948*0.17-((P948+L948-N948+Q948)*AY948))</f>
        <v/>
      </c>
      <c r="BB948" s="51" t="str">
        <f aca="false">IF(AND(Y948="CONSUMO",AG948="ANEXO I",AY948&gt;4%),(AI948-(P948+L948-N948+Q948)*0.0514)/0.83*(0.5177)*(0.17)-AI948*0.0514,IF(AND(Y948="CONSUMO",AG948="ANEXO II",AY948&gt;4%),(AI948-(P948+L948-N948+Q948)*0.041)/0.83*(0.3295)*(0.17)-AI948*0.041,IF(AND(Y948="CONSUMO",AG948="ANEXO I",AY948=4%),(AI948-(P948+L948-N948+Q948)*0.04)/0.83*(0.5177)*(0.17)-AI948*0.04,IF(AND(Y948="CONSUMO",AG948="ANEXO II",AY948=4%),(AI948-(P948+L948-N948+Q948)*0.04)/0.83*(0.3295)*(0.17)-AI948*0.04,""))))</f>
        <v/>
      </c>
      <c r="BC948" s="51" t="str">
        <f aca="false">IF(C948="","",IF(AND(Y948="CONSUMO",AC948="SIM")*OR(AG948="-",AG948="BIT"),IF(E948&lt;&gt;"",(AI948-(P948+L948-N948+Q948)*AY948)/0.83),""))</f>
        <v/>
      </c>
      <c r="BD948" s="51" t="str">
        <f aca="false">IF(BC948="","",BC948*0.17)</f>
        <v/>
      </c>
      <c r="BE948" s="51" t="str">
        <f aca="false">IF(I948=6908,0,IF(BC948="","",BD948-((P948+L948-N948+Q948)*AY948)))</f>
        <v/>
      </c>
      <c r="BF948" s="53" t="str">
        <f aca="false">IF(B948="","",IF(OR(B948="",E948="Regime Normal"),0,(AI948-Q948)*VLOOKUP(R948,Dados!$X$98:$Y$108,2,0)))</f>
        <v/>
      </c>
      <c r="BG948" s="54" t="str">
        <f aca="false">IFERROR(VLOOKUP(I948,Dados!$AC$27:$AD$43,2,0),IF(B948="","",IF(D948&lt;&gt;"MT",IF(AND(AC948="SIM",Y948="Revenda"),"2403",IF(AND(AC948="SIM",Y948="Consumo"),"2407",IF(AND(AC948="NÃO",Y948="Revenda"),"2102",IF(AND(AC948="NÃO",Y948="Consumo"),"2556",)))),REPLACE(I948,1,1,1))))</f>
        <v/>
      </c>
    </row>
    <row r="949" customFormat="false" ht="12.8" hidden="false" customHeight="true" outlineLevel="0" collapsed="false">
      <c r="Y949" s="45"/>
      <c r="Z949" s="46" t="str">
        <f aca="false">IF(B949="","",(IFERROR(VLOOKUP(H949,Dados!A$3:B$15000,2,0),"Não Encontrado")))</f>
        <v/>
      </c>
      <c r="AA949" s="46" t="str">
        <f aca="false">IF(B949="","",(IFERROR(VLOOKUP(G949,Dados!C$3:E$15000,3,0),"Não Encontrado")))</f>
        <v/>
      </c>
      <c r="AB949" s="46" t="str">
        <f aca="false">IFERROR(IF(Z949&lt;&gt;"Não Encontrado",Z949,IF(AA949&lt;&gt;"Não Encontrado",AA949,"")),"")</f>
        <v/>
      </c>
      <c r="AC949" s="45" t="str">
        <f aca="false">IF(B949="","",IF(AB949="","NÃO","SIM"))</f>
        <v/>
      </c>
      <c r="AD949" s="45" t="str">
        <f aca="false">IFERROR(VLOOKUP(G949,Dados!$P$3:$R$500,3,0),"")</f>
        <v/>
      </c>
      <c r="AE949" s="45" t="str">
        <f aca="false">IFERROR(VLOOKUP(G949,Dados!$K$3:$L$500,2,0),"")</f>
        <v/>
      </c>
      <c r="AF949" s="45" t="str">
        <f aca="false">IFERROR(VLOOKUP(G949,Dados!$M$3:$N$500,2,0),"")</f>
        <v/>
      </c>
      <c r="AG949" s="45" t="str">
        <f aca="false">IF(F949="","",IF(AND(AD949="",AE949="",AF949=""),"-",IF(AND(AD949="BIT",AE949="",AF949=""),"BIT",IF(AND(AE949="ANEXO I",AD949="",AF949=""),"ANEXO I",IF(AND(AF949="ANEXO II",AD949="",AE949=""),"ANEXO II","Escolher")))))</f>
        <v/>
      </c>
      <c r="AH949" s="45" t="str">
        <f aca="false">IF(AG949&lt;&gt;"Pneus","",IFERROR(VLOOKUP(R949,Dados!$X$2:$Z$5,3,0)*(AI949-Q949),VLOOKUP(D949,Dados!$X$7:$Z$33,3,0)*(AI949-Q949)))</f>
        <v/>
      </c>
      <c r="AI949" s="47" t="str">
        <f aca="false">IF(B949="","",P949+Q949+O949+M949+L949-N949)</f>
        <v/>
      </c>
      <c r="AJ949" s="48" t="str">
        <f aca="false">IFERROR(IF(AND(AC949="SIM",AG949="-",Y949="REVENDA"),(AB949/1+1)*AI949,IF(AND(AC949="SIM",AG949="Pneus",Y949="REVENDA"),(AB949/1+1)*(AI949-AH949),"")),"")</f>
        <v/>
      </c>
      <c r="AK949" s="48" t="str">
        <f aca="false">IF(AJ949="","",AJ949*17%)</f>
        <v/>
      </c>
      <c r="AL949" s="48" t="str">
        <f aca="false">IFERROR(IF(AC949="NÃO","",IF(AK949="","",IF(E949="Simples Nacional",BF949,IF(T949=0.12,U949*0.5833337002,IF(T949=0,AI949*0.07,U949))))),"")</f>
        <v/>
      </c>
      <c r="AM949" s="47" t="str">
        <f aca="false">IFERROR(IF(AC949="NÃO","",IF(OR(AG949="-",AG949="Pneus"),AK949-AL949,"")),"")</f>
        <v/>
      </c>
      <c r="AN949" s="48" t="str">
        <f aca="false">IF(AND(Y949="REVENDA",AC949="SIM",AG949="BIT"),((AB949/1+1)*AI949)*0.4117,"")</f>
        <v/>
      </c>
      <c r="AO949" s="48" t="str">
        <f aca="false">IF(AN949="","",AN949*17%)</f>
        <v/>
      </c>
      <c r="AP949" s="49" t="str">
        <f aca="false">IF(AN949="","",IF(T949=0.12,(U949*0.4117)*0.4117,IF(T949=0,(AI949*0.07)*0.4117,U949*0.4117)))</f>
        <v/>
      </c>
      <c r="AQ949" s="47" t="str">
        <f aca="false">IF(AN949="","",AO949-AP949)</f>
        <v/>
      </c>
      <c r="AR949" s="50" t="str">
        <f aca="false">IFERROR(IF(AND(AC949="SIM",Y949="REVENDA",LEFT(AG949,5)="ANEXO")*OR(AE949="ANEXO I",AF949="ANEXO II"),VLOOKUP(H949,Dados!G:I,2,0),""),"INSERIR MVA")</f>
        <v/>
      </c>
      <c r="AS949" s="48" t="str">
        <f aca="false">IF(LEFT(AG949,5)="ANEXO",VLOOKUP(AG949,Dados!$X$111:$Z$112,2,0)*(AI949-Q949),"")</f>
        <v/>
      </c>
      <c r="AT949" s="48" t="str">
        <f aca="false">IFERROR(IF(AR949="","",(AI949*AR949)+AI949),"INSERIR MVA")</f>
        <v/>
      </c>
      <c r="AU949" s="48" t="str">
        <f aca="false">IF(AT949="","",IF(AY949=0.04,U949,AS949*AY949))</f>
        <v/>
      </c>
      <c r="AV949" s="47" t="str">
        <f aca="false">IFERROR(IF(AU949="","",(VLOOKUP(AG949,Dados!$X$111:$Z$112,3,0)*AT949*0.17)),"INSERIR MVA")</f>
        <v/>
      </c>
      <c r="AW949" s="47" t="str">
        <f aca="false">IFERROR(IF(AR949="","",AV949-AU949),"")</f>
        <v/>
      </c>
      <c r="AX949" s="51" t="str">
        <f aca="false">IFERROR(IF(AC949="NÃO","",IF(AM949&lt;&gt;"",AM949-W949,IF(AQ949&lt;&gt;"",AQ949-W949,IF(AW949&lt;&gt;"",AW949-W949,"")))),"")</f>
        <v/>
      </c>
      <c r="AY949" s="46" t="str">
        <f aca="false">IFERROR(IF(ISNA(VLOOKUP(R949,Dados!$X$2:$Y$5,2,0)),VLOOKUP(D949,Dados!$X$7:$Y$33,2,0),VLOOKUP(R949,Dados!$X$2:$Y$5,2,0)),"")</f>
        <v/>
      </c>
      <c r="AZ949" s="52" t="str">
        <f aca="false">IF(C949="","",IF(AND(Y949="CONSUMO",AC949="NÃO")*OR(AG949="-",AG949="BIT"),IF(E949&lt;&gt;"",(AI949-(P949+L949-N949+Q949)*AY949)/0.83),""))</f>
        <v/>
      </c>
      <c r="BA949" s="51" t="str">
        <f aca="false">IF(AZ949="","",AZ949*0.17-((P949+L949-N949+Q949)*AY949))</f>
        <v/>
      </c>
      <c r="BB949" s="51" t="str">
        <f aca="false">IF(AND(Y949="CONSUMO",AG949="ANEXO I",AY949&gt;4%),(AI949-(P949+L949-N949+Q949)*0.0514)/0.83*(0.5177)*(0.17)-AI949*0.0514,IF(AND(Y949="CONSUMO",AG949="ANEXO II",AY949&gt;4%),(AI949-(P949+L949-N949+Q949)*0.041)/0.83*(0.3295)*(0.17)-AI949*0.041,IF(AND(Y949="CONSUMO",AG949="ANEXO I",AY949=4%),(AI949-(P949+L949-N949+Q949)*0.04)/0.83*(0.5177)*(0.17)-AI949*0.04,IF(AND(Y949="CONSUMO",AG949="ANEXO II",AY949=4%),(AI949-(P949+L949-N949+Q949)*0.04)/0.83*(0.3295)*(0.17)-AI949*0.04,""))))</f>
        <v/>
      </c>
      <c r="BC949" s="51" t="str">
        <f aca="false">IF(C949="","",IF(AND(Y949="CONSUMO",AC949="SIM")*OR(AG949="-",AG949="BIT"),IF(E949&lt;&gt;"",(AI949-(P949+L949-N949+Q949)*AY949)/0.83),""))</f>
        <v/>
      </c>
      <c r="BD949" s="51" t="str">
        <f aca="false">IF(BC949="","",BC949*0.17)</f>
        <v/>
      </c>
      <c r="BE949" s="51" t="str">
        <f aca="false">IF(I949=6908,0,IF(BC949="","",BD949-((P949+L949-N949+Q949)*AY949)))</f>
        <v/>
      </c>
      <c r="BF949" s="53" t="str">
        <f aca="false">IF(B949="","",IF(OR(B949="",E949="Regime Normal"),0,(AI949-Q949)*VLOOKUP(R949,Dados!$X$98:$Y$108,2,0)))</f>
        <v/>
      </c>
      <c r="BG949" s="54" t="str">
        <f aca="false">IFERROR(VLOOKUP(I949,Dados!$AC$27:$AD$43,2,0),IF(B949="","",IF(D949&lt;&gt;"MT",IF(AND(AC949="SIM",Y949="Revenda"),"2403",IF(AND(AC949="SIM",Y949="Consumo"),"2407",IF(AND(AC949="NÃO",Y949="Revenda"),"2102",IF(AND(AC949="NÃO",Y949="Consumo"),"2556",)))),REPLACE(I949,1,1,1))))</f>
        <v/>
      </c>
    </row>
    <row r="950" customFormat="false" ht="12.8" hidden="false" customHeight="true" outlineLevel="0" collapsed="false">
      <c r="Y950" s="45"/>
      <c r="Z950" s="46" t="str">
        <f aca="false">IF(B950="","",(IFERROR(VLOOKUP(H950,Dados!A$3:B$15000,2,0),"Não Encontrado")))</f>
        <v/>
      </c>
      <c r="AA950" s="46" t="str">
        <f aca="false">IF(B950="","",(IFERROR(VLOOKUP(G950,Dados!C$3:E$15000,3,0),"Não Encontrado")))</f>
        <v/>
      </c>
      <c r="AB950" s="46" t="str">
        <f aca="false">IFERROR(IF(Z950&lt;&gt;"Não Encontrado",Z950,IF(AA950&lt;&gt;"Não Encontrado",AA950,"")),"")</f>
        <v/>
      </c>
      <c r="AC950" s="45" t="str">
        <f aca="false">IF(B950="","",IF(AB950="","NÃO","SIM"))</f>
        <v/>
      </c>
      <c r="AD950" s="45" t="str">
        <f aca="false">IFERROR(VLOOKUP(G950,Dados!$P$3:$R$500,3,0),"")</f>
        <v/>
      </c>
      <c r="AE950" s="45" t="str">
        <f aca="false">IFERROR(VLOOKUP(G950,Dados!$K$3:$L$500,2,0),"")</f>
        <v/>
      </c>
      <c r="AF950" s="45" t="str">
        <f aca="false">IFERROR(VLOOKUP(G950,Dados!$M$3:$N$500,2,0),"")</f>
        <v/>
      </c>
      <c r="AG950" s="45" t="str">
        <f aca="false">IF(F950="","",IF(AND(AD950="",AE950="",AF950=""),"-",IF(AND(AD950="BIT",AE950="",AF950=""),"BIT",IF(AND(AE950="ANEXO I",AD950="",AF950=""),"ANEXO I",IF(AND(AF950="ANEXO II",AD950="",AE950=""),"ANEXO II","Escolher")))))</f>
        <v/>
      </c>
      <c r="AH950" s="45" t="str">
        <f aca="false">IF(AG950&lt;&gt;"Pneus","",IFERROR(VLOOKUP(R950,Dados!$X$2:$Z$5,3,0)*(AI950-Q950),VLOOKUP(D950,Dados!$X$7:$Z$33,3,0)*(AI950-Q950)))</f>
        <v/>
      </c>
      <c r="AI950" s="47" t="str">
        <f aca="false">IF(B950="","",P950+Q950+O950+M950+L950-N950)</f>
        <v/>
      </c>
      <c r="AJ950" s="48" t="str">
        <f aca="false">IFERROR(IF(AND(AC950="SIM",AG950="-",Y950="REVENDA"),(AB950/1+1)*AI950,IF(AND(AC950="SIM",AG950="Pneus",Y950="REVENDA"),(AB950/1+1)*(AI950-AH950),"")),"")</f>
        <v/>
      </c>
      <c r="AK950" s="48" t="str">
        <f aca="false">IF(AJ950="","",AJ950*17%)</f>
        <v/>
      </c>
      <c r="AL950" s="48" t="str">
        <f aca="false">IFERROR(IF(AC950="NÃO","",IF(AK950="","",IF(E950="Simples Nacional",BF950,IF(T950=0.12,U950*0.5833337002,IF(T950=0,AI950*0.07,U950))))),"")</f>
        <v/>
      </c>
      <c r="AM950" s="47" t="str">
        <f aca="false">IFERROR(IF(AC950="NÃO","",IF(OR(AG950="-",AG950="Pneus"),AK950-AL950,"")),"")</f>
        <v/>
      </c>
      <c r="AN950" s="48" t="str">
        <f aca="false">IF(AND(Y950="REVENDA",AC950="SIM",AG950="BIT"),((AB950/1+1)*AI950)*0.4117,"")</f>
        <v/>
      </c>
      <c r="AO950" s="48" t="str">
        <f aca="false">IF(AN950="","",AN950*17%)</f>
        <v/>
      </c>
      <c r="AP950" s="49" t="str">
        <f aca="false">IF(AN950="","",IF(T950=0.12,(U950*0.4117)*0.4117,IF(T950=0,(AI950*0.07)*0.4117,U950*0.4117)))</f>
        <v/>
      </c>
      <c r="AQ950" s="47" t="str">
        <f aca="false">IF(AN950="","",AO950-AP950)</f>
        <v/>
      </c>
      <c r="AR950" s="50" t="str">
        <f aca="false">IFERROR(IF(AND(AC950="SIM",Y950="REVENDA",LEFT(AG950,5)="ANEXO")*OR(AE950="ANEXO I",AF950="ANEXO II"),VLOOKUP(H950,Dados!G:I,2,0),""),"INSERIR MVA")</f>
        <v/>
      </c>
      <c r="AS950" s="48" t="str">
        <f aca="false">IF(LEFT(AG950,5)="ANEXO",VLOOKUP(AG950,Dados!$X$111:$Z$112,2,0)*(AI950-Q950),"")</f>
        <v/>
      </c>
      <c r="AT950" s="48" t="str">
        <f aca="false">IFERROR(IF(AR950="","",(AI950*AR950)+AI950),"INSERIR MVA")</f>
        <v/>
      </c>
      <c r="AU950" s="48" t="str">
        <f aca="false">IF(AT950="","",IF(AY950=0.04,U950,AS950*AY950))</f>
        <v/>
      </c>
      <c r="AV950" s="47" t="str">
        <f aca="false">IFERROR(IF(AU950="","",(VLOOKUP(AG950,Dados!$X$111:$Z$112,3,0)*AT950*0.17)),"INSERIR MVA")</f>
        <v/>
      </c>
      <c r="AW950" s="47" t="str">
        <f aca="false">IFERROR(IF(AR950="","",AV950-AU950),"")</f>
        <v/>
      </c>
      <c r="AX950" s="51" t="str">
        <f aca="false">IFERROR(IF(AC950="NÃO","",IF(AM950&lt;&gt;"",AM950-W950,IF(AQ950&lt;&gt;"",AQ950-W950,IF(AW950&lt;&gt;"",AW950-W950,"")))),"")</f>
        <v/>
      </c>
      <c r="AY950" s="46" t="str">
        <f aca="false">IFERROR(IF(ISNA(VLOOKUP(R950,Dados!$X$2:$Y$5,2,0)),VLOOKUP(D950,Dados!$X$7:$Y$33,2,0),VLOOKUP(R950,Dados!$X$2:$Y$5,2,0)),"")</f>
        <v/>
      </c>
      <c r="AZ950" s="52" t="str">
        <f aca="false">IF(C950="","",IF(AND(Y950="CONSUMO",AC950="NÃO")*OR(AG950="-",AG950="BIT"),IF(E950&lt;&gt;"",(AI950-(P950+L950-N950+Q950)*AY950)/0.83),""))</f>
        <v/>
      </c>
      <c r="BA950" s="51" t="str">
        <f aca="false">IF(AZ950="","",AZ950*0.17-((P950+L950-N950+Q950)*AY950))</f>
        <v/>
      </c>
      <c r="BB950" s="51" t="str">
        <f aca="false">IF(AND(Y950="CONSUMO",AG950="ANEXO I",AY950&gt;4%),(AI950-(P950+L950-N950+Q950)*0.0514)/0.83*(0.5177)*(0.17)-AI950*0.0514,IF(AND(Y950="CONSUMO",AG950="ANEXO II",AY950&gt;4%),(AI950-(P950+L950-N950+Q950)*0.041)/0.83*(0.3295)*(0.17)-AI950*0.041,IF(AND(Y950="CONSUMO",AG950="ANEXO I",AY950=4%),(AI950-(P950+L950-N950+Q950)*0.04)/0.83*(0.5177)*(0.17)-AI950*0.04,IF(AND(Y950="CONSUMO",AG950="ANEXO II",AY950=4%),(AI950-(P950+L950-N950+Q950)*0.04)/0.83*(0.3295)*(0.17)-AI950*0.04,""))))</f>
        <v/>
      </c>
      <c r="BC950" s="51" t="str">
        <f aca="false">IF(C950="","",IF(AND(Y950="CONSUMO",AC950="SIM")*OR(AG950="-",AG950="BIT"),IF(E950&lt;&gt;"",(AI950-(P950+L950-N950+Q950)*AY950)/0.83),""))</f>
        <v/>
      </c>
      <c r="BD950" s="51" t="str">
        <f aca="false">IF(BC950="","",BC950*0.17)</f>
        <v/>
      </c>
      <c r="BE950" s="51" t="str">
        <f aca="false">IF(I950=6908,0,IF(BC950="","",BD950-((P950+L950-N950+Q950)*AY950)))</f>
        <v/>
      </c>
      <c r="BF950" s="53" t="str">
        <f aca="false">IF(B950="","",IF(OR(B950="",E950="Regime Normal"),0,(AI950-Q950)*VLOOKUP(R950,Dados!$X$98:$Y$108,2,0)))</f>
        <v/>
      </c>
      <c r="BG950" s="54" t="str">
        <f aca="false">IFERROR(VLOOKUP(I950,Dados!$AC$27:$AD$43,2,0),IF(B950="","",IF(D950&lt;&gt;"MT",IF(AND(AC950="SIM",Y950="Revenda"),"2403",IF(AND(AC950="SIM",Y950="Consumo"),"2407",IF(AND(AC950="NÃO",Y950="Revenda"),"2102",IF(AND(AC950="NÃO",Y950="Consumo"),"2556",)))),REPLACE(I950,1,1,1))))</f>
        <v/>
      </c>
    </row>
    <row r="951" customFormat="false" ht="12.8" hidden="false" customHeight="true" outlineLevel="0" collapsed="false">
      <c r="Y951" s="45"/>
      <c r="Z951" s="46" t="str">
        <f aca="false">IF(B951="","",(IFERROR(VLOOKUP(H951,Dados!A$3:B$15000,2,0),"Não Encontrado")))</f>
        <v/>
      </c>
      <c r="AA951" s="46" t="str">
        <f aca="false">IF(B951="","",(IFERROR(VLOOKUP(G951,Dados!C$3:E$15000,3,0),"Não Encontrado")))</f>
        <v/>
      </c>
      <c r="AB951" s="46" t="str">
        <f aca="false">IFERROR(IF(Z951&lt;&gt;"Não Encontrado",Z951,IF(AA951&lt;&gt;"Não Encontrado",AA951,"")),"")</f>
        <v/>
      </c>
      <c r="AC951" s="45" t="str">
        <f aca="false">IF(B951="","",IF(AB951="","NÃO","SIM"))</f>
        <v/>
      </c>
      <c r="AD951" s="45" t="str">
        <f aca="false">IFERROR(VLOOKUP(G951,Dados!$P$3:$R$500,3,0),"")</f>
        <v/>
      </c>
      <c r="AE951" s="45" t="str">
        <f aca="false">IFERROR(VLOOKUP(G951,Dados!$K$3:$L$500,2,0),"")</f>
        <v/>
      </c>
      <c r="AF951" s="45" t="str">
        <f aca="false">IFERROR(VLOOKUP(G951,Dados!$M$3:$N$500,2,0),"")</f>
        <v/>
      </c>
      <c r="AG951" s="45" t="str">
        <f aca="false">IF(F951="","",IF(AND(AD951="",AE951="",AF951=""),"-",IF(AND(AD951="BIT",AE951="",AF951=""),"BIT",IF(AND(AE951="ANEXO I",AD951="",AF951=""),"ANEXO I",IF(AND(AF951="ANEXO II",AD951="",AE951=""),"ANEXO II","Escolher")))))</f>
        <v/>
      </c>
      <c r="AH951" s="45" t="str">
        <f aca="false">IF(AG951&lt;&gt;"Pneus","",IFERROR(VLOOKUP(R951,Dados!$X$2:$Z$5,3,0)*(AI951-Q951),VLOOKUP(D951,Dados!$X$7:$Z$33,3,0)*(AI951-Q951)))</f>
        <v/>
      </c>
      <c r="AI951" s="47" t="str">
        <f aca="false">IF(B951="","",P951+Q951+O951+M951+L951-N951)</f>
        <v/>
      </c>
      <c r="AJ951" s="48" t="str">
        <f aca="false">IFERROR(IF(AND(AC951="SIM",AG951="-",Y951="REVENDA"),(AB951/1+1)*AI951,IF(AND(AC951="SIM",AG951="Pneus",Y951="REVENDA"),(AB951/1+1)*(AI951-AH951),"")),"")</f>
        <v/>
      </c>
      <c r="AK951" s="48" t="str">
        <f aca="false">IF(AJ951="","",AJ951*17%)</f>
        <v/>
      </c>
      <c r="AL951" s="48" t="str">
        <f aca="false">IFERROR(IF(AC951="NÃO","",IF(AK951="","",IF(E951="Simples Nacional",BF951,IF(T951=0.12,U951*0.5833337002,IF(T951=0,AI951*0.07,U951))))),"")</f>
        <v/>
      </c>
      <c r="AM951" s="47" t="str">
        <f aca="false">IFERROR(IF(AC951="NÃO","",IF(OR(AG951="-",AG951="Pneus"),AK951-AL951,"")),"")</f>
        <v/>
      </c>
      <c r="AN951" s="48" t="str">
        <f aca="false">IF(AND(Y951="REVENDA",AC951="SIM",AG951="BIT"),((AB951/1+1)*AI951)*0.4117,"")</f>
        <v/>
      </c>
      <c r="AO951" s="48" t="str">
        <f aca="false">IF(AN951="","",AN951*17%)</f>
        <v/>
      </c>
      <c r="AP951" s="49" t="str">
        <f aca="false">IF(AN951="","",IF(T951=0.12,(U951*0.4117)*0.4117,IF(T951=0,(AI951*0.07)*0.4117,U951*0.4117)))</f>
        <v/>
      </c>
      <c r="AQ951" s="47" t="str">
        <f aca="false">IF(AN951="","",AO951-AP951)</f>
        <v/>
      </c>
      <c r="AR951" s="50" t="str">
        <f aca="false">IFERROR(IF(AND(AC951="SIM",Y951="REVENDA",LEFT(AG951,5)="ANEXO")*OR(AE951="ANEXO I",AF951="ANEXO II"),VLOOKUP(H951,Dados!G:I,2,0),""),"INSERIR MVA")</f>
        <v/>
      </c>
      <c r="AS951" s="48" t="str">
        <f aca="false">IF(LEFT(AG951,5)="ANEXO",VLOOKUP(AG951,Dados!$X$111:$Z$112,2,0)*(AI951-Q951),"")</f>
        <v/>
      </c>
      <c r="AT951" s="48" t="str">
        <f aca="false">IFERROR(IF(AR951="","",(AI951*AR951)+AI951),"INSERIR MVA")</f>
        <v/>
      </c>
      <c r="AU951" s="48" t="str">
        <f aca="false">IF(AT951="","",IF(AY951=0.04,U951,AS951*AY951))</f>
        <v/>
      </c>
      <c r="AV951" s="47" t="str">
        <f aca="false">IFERROR(IF(AU951="","",(VLOOKUP(AG951,Dados!$X$111:$Z$112,3,0)*AT951*0.17)),"INSERIR MVA")</f>
        <v/>
      </c>
      <c r="AW951" s="47" t="str">
        <f aca="false">IFERROR(IF(AR951="","",AV951-AU951),"")</f>
        <v/>
      </c>
      <c r="AX951" s="51" t="str">
        <f aca="false">IFERROR(IF(AC951="NÃO","",IF(AM951&lt;&gt;"",AM951-W951,IF(AQ951&lt;&gt;"",AQ951-W951,IF(AW951&lt;&gt;"",AW951-W951,"")))),"")</f>
        <v/>
      </c>
      <c r="AY951" s="46" t="str">
        <f aca="false">IFERROR(IF(ISNA(VLOOKUP(R951,Dados!$X$2:$Y$5,2,0)),VLOOKUP(D951,Dados!$X$7:$Y$33,2,0),VLOOKUP(R951,Dados!$X$2:$Y$5,2,0)),"")</f>
        <v/>
      </c>
      <c r="AZ951" s="52" t="str">
        <f aca="false">IF(C951="","",IF(AND(Y951="CONSUMO",AC951="NÃO")*OR(AG951="-",AG951="BIT"),IF(E951&lt;&gt;"",(AI951-(P951+L951-N951+Q951)*AY951)/0.83),""))</f>
        <v/>
      </c>
      <c r="BA951" s="51" t="str">
        <f aca="false">IF(AZ951="","",AZ951*0.17-((P951+L951-N951+Q951)*AY951))</f>
        <v/>
      </c>
      <c r="BB951" s="51" t="str">
        <f aca="false">IF(AND(Y951="CONSUMO",AG951="ANEXO I",AY951&gt;4%),(AI951-(P951+L951-N951+Q951)*0.0514)/0.83*(0.5177)*(0.17)-AI951*0.0514,IF(AND(Y951="CONSUMO",AG951="ANEXO II",AY951&gt;4%),(AI951-(P951+L951-N951+Q951)*0.041)/0.83*(0.3295)*(0.17)-AI951*0.041,IF(AND(Y951="CONSUMO",AG951="ANEXO I",AY951=4%),(AI951-(P951+L951-N951+Q951)*0.04)/0.83*(0.5177)*(0.17)-AI951*0.04,IF(AND(Y951="CONSUMO",AG951="ANEXO II",AY951=4%),(AI951-(P951+L951-N951+Q951)*0.04)/0.83*(0.3295)*(0.17)-AI951*0.04,""))))</f>
        <v/>
      </c>
      <c r="BC951" s="51" t="str">
        <f aca="false">IF(C951="","",IF(AND(Y951="CONSUMO",AC951="SIM")*OR(AG951="-",AG951="BIT"),IF(E951&lt;&gt;"",(AI951-(P951+L951-N951+Q951)*AY951)/0.83),""))</f>
        <v/>
      </c>
      <c r="BD951" s="51" t="str">
        <f aca="false">IF(BC951="","",BC951*0.17)</f>
        <v/>
      </c>
      <c r="BE951" s="51" t="str">
        <f aca="false">IF(I951=6908,0,IF(BC951="","",BD951-((P951+L951-N951+Q951)*AY951)))</f>
        <v/>
      </c>
      <c r="BF951" s="53" t="str">
        <f aca="false">IF(B951="","",IF(OR(B951="",E951="Regime Normal"),0,(AI951-Q951)*VLOOKUP(R951,Dados!$X$98:$Y$108,2,0)))</f>
        <v/>
      </c>
      <c r="BG951" s="54" t="str">
        <f aca="false">IFERROR(VLOOKUP(I951,Dados!$AC$27:$AD$43,2,0),IF(B951="","",IF(D951&lt;&gt;"MT",IF(AND(AC951="SIM",Y951="Revenda"),"2403",IF(AND(AC951="SIM",Y951="Consumo"),"2407",IF(AND(AC951="NÃO",Y951="Revenda"),"2102",IF(AND(AC951="NÃO",Y951="Consumo"),"2556",)))),REPLACE(I951,1,1,1))))</f>
        <v/>
      </c>
    </row>
    <row r="952" customFormat="false" ht="12.8" hidden="false" customHeight="true" outlineLevel="0" collapsed="false">
      <c r="Y952" s="45"/>
      <c r="Z952" s="46" t="str">
        <f aca="false">IF(B952="","",(IFERROR(VLOOKUP(H952,Dados!A$3:B$15000,2,0),"Não Encontrado")))</f>
        <v/>
      </c>
      <c r="AA952" s="46" t="str">
        <f aca="false">IF(B952="","",(IFERROR(VLOOKUP(G952,Dados!C$3:E$15000,3,0),"Não Encontrado")))</f>
        <v/>
      </c>
      <c r="AB952" s="46" t="str">
        <f aca="false">IFERROR(IF(Z952&lt;&gt;"Não Encontrado",Z952,IF(AA952&lt;&gt;"Não Encontrado",AA952,"")),"")</f>
        <v/>
      </c>
      <c r="AC952" s="45" t="str">
        <f aca="false">IF(B952="","",IF(AB952="","NÃO","SIM"))</f>
        <v/>
      </c>
      <c r="AD952" s="45" t="str">
        <f aca="false">IFERROR(VLOOKUP(G952,Dados!$P$3:$R$500,3,0),"")</f>
        <v/>
      </c>
      <c r="AE952" s="45" t="str">
        <f aca="false">IFERROR(VLOOKUP(G952,Dados!$K$3:$L$500,2,0),"")</f>
        <v/>
      </c>
      <c r="AF952" s="45" t="str">
        <f aca="false">IFERROR(VLOOKUP(G952,Dados!$M$3:$N$500,2,0),"")</f>
        <v/>
      </c>
      <c r="AG952" s="45" t="str">
        <f aca="false">IF(F952="","",IF(AND(AD952="",AE952="",AF952=""),"-",IF(AND(AD952="BIT",AE952="",AF952=""),"BIT",IF(AND(AE952="ANEXO I",AD952="",AF952=""),"ANEXO I",IF(AND(AF952="ANEXO II",AD952="",AE952=""),"ANEXO II","Escolher")))))</f>
        <v/>
      </c>
      <c r="AH952" s="45" t="str">
        <f aca="false">IF(AG952&lt;&gt;"Pneus","",IFERROR(VLOOKUP(R952,Dados!$X$2:$Z$5,3,0)*(AI952-Q952),VLOOKUP(D952,Dados!$X$7:$Z$33,3,0)*(AI952-Q952)))</f>
        <v/>
      </c>
      <c r="AI952" s="47" t="str">
        <f aca="false">IF(B952="","",P952+Q952+O952+M952+L952-N952)</f>
        <v/>
      </c>
      <c r="AJ952" s="48" t="str">
        <f aca="false">IFERROR(IF(AND(AC952="SIM",AG952="-",Y952="REVENDA"),(AB952/1+1)*AI952,IF(AND(AC952="SIM",AG952="Pneus",Y952="REVENDA"),(AB952/1+1)*(AI952-AH952),"")),"")</f>
        <v/>
      </c>
      <c r="AK952" s="48" t="str">
        <f aca="false">IF(AJ952="","",AJ952*17%)</f>
        <v/>
      </c>
      <c r="AL952" s="48" t="str">
        <f aca="false">IFERROR(IF(AC952="NÃO","",IF(AK952="","",IF(E952="Simples Nacional",BF952,IF(T952=0.12,U952*0.5833337002,IF(T952=0,AI952*0.07,U952))))),"")</f>
        <v/>
      </c>
      <c r="AM952" s="47" t="str">
        <f aca="false">IFERROR(IF(AC952="NÃO","",IF(OR(AG952="-",AG952="Pneus"),AK952-AL952,"")),"")</f>
        <v/>
      </c>
      <c r="AN952" s="48" t="str">
        <f aca="false">IF(AND(Y952="REVENDA",AC952="SIM",AG952="BIT"),((AB952/1+1)*AI952)*0.4117,"")</f>
        <v/>
      </c>
      <c r="AO952" s="48" t="str">
        <f aca="false">IF(AN952="","",AN952*17%)</f>
        <v/>
      </c>
      <c r="AP952" s="49" t="str">
        <f aca="false">IF(AN952="","",IF(T952=0.12,(U952*0.4117)*0.4117,IF(T952=0,(AI952*0.07)*0.4117,U952*0.4117)))</f>
        <v/>
      </c>
      <c r="AQ952" s="47" t="str">
        <f aca="false">IF(AN952="","",AO952-AP952)</f>
        <v/>
      </c>
      <c r="AR952" s="50" t="str">
        <f aca="false">IFERROR(IF(AND(AC952="SIM",Y952="REVENDA",LEFT(AG952,5)="ANEXO")*OR(AE952="ANEXO I",AF952="ANEXO II"),VLOOKUP(H952,Dados!G:I,2,0),""),"INSERIR MVA")</f>
        <v/>
      </c>
      <c r="AS952" s="48" t="str">
        <f aca="false">IF(LEFT(AG952,5)="ANEXO",VLOOKUP(AG952,Dados!$X$111:$Z$112,2,0)*(AI952-Q952),"")</f>
        <v/>
      </c>
      <c r="AT952" s="48" t="str">
        <f aca="false">IFERROR(IF(AR952="","",(AI952*AR952)+AI952),"INSERIR MVA")</f>
        <v/>
      </c>
      <c r="AU952" s="48" t="str">
        <f aca="false">IF(AT952="","",IF(AY952=0.04,U952,AS952*AY952))</f>
        <v/>
      </c>
      <c r="AV952" s="47" t="str">
        <f aca="false">IFERROR(IF(AU952="","",(VLOOKUP(AG952,Dados!$X$111:$Z$112,3,0)*AT952*0.17)),"INSERIR MVA")</f>
        <v/>
      </c>
      <c r="AW952" s="47" t="str">
        <f aca="false">IFERROR(IF(AR952="","",AV952-AU952),"")</f>
        <v/>
      </c>
      <c r="AX952" s="51" t="str">
        <f aca="false">IFERROR(IF(AC952="NÃO","",IF(AM952&lt;&gt;"",AM952-W952,IF(AQ952&lt;&gt;"",AQ952-W952,IF(AW952&lt;&gt;"",AW952-W952,"")))),"")</f>
        <v/>
      </c>
      <c r="AY952" s="46" t="str">
        <f aca="false">IFERROR(IF(ISNA(VLOOKUP(R952,Dados!$X$2:$Y$5,2,0)),VLOOKUP(D952,Dados!$X$7:$Y$33,2,0),VLOOKUP(R952,Dados!$X$2:$Y$5,2,0)),"")</f>
        <v/>
      </c>
      <c r="AZ952" s="52" t="str">
        <f aca="false">IF(C952="","",IF(AND(Y952="CONSUMO",AC952="NÃO")*OR(AG952="-",AG952="BIT"),IF(E952&lt;&gt;"",(AI952-(P952+L952-N952+Q952)*AY952)/0.83),""))</f>
        <v/>
      </c>
      <c r="BA952" s="51" t="str">
        <f aca="false">IF(AZ952="","",AZ952*0.17-((P952+L952-N952+Q952)*AY952))</f>
        <v/>
      </c>
      <c r="BB952" s="51" t="str">
        <f aca="false">IF(AND(Y952="CONSUMO",AG952="ANEXO I",AY952&gt;4%),(AI952-(P952+L952-N952+Q952)*0.0514)/0.83*(0.5177)*(0.17)-AI952*0.0514,IF(AND(Y952="CONSUMO",AG952="ANEXO II",AY952&gt;4%),(AI952-(P952+L952-N952+Q952)*0.041)/0.83*(0.3295)*(0.17)-AI952*0.041,IF(AND(Y952="CONSUMO",AG952="ANEXO I",AY952=4%),(AI952-(P952+L952-N952+Q952)*0.04)/0.83*(0.5177)*(0.17)-AI952*0.04,IF(AND(Y952="CONSUMO",AG952="ANEXO II",AY952=4%),(AI952-(P952+L952-N952+Q952)*0.04)/0.83*(0.3295)*(0.17)-AI952*0.04,""))))</f>
        <v/>
      </c>
      <c r="BC952" s="51" t="str">
        <f aca="false">IF(C952="","",IF(AND(Y952="CONSUMO",AC952="SIM")*OR(AG952="-",AG952="BIT"),IF(E952&lt;&gt;"",(AI952-(P952+L952-N952+Q952)*AY952)/0.83),""))</f>
        <v/>
      </c>
      <c r="BD952" s="51" t="str">
        <f aca="false">IF(BC952="","",BC952*0.17)</f>
        <v/>
      </c>
      <c r="BE952" s="51" t="str">
        <f aca="false">IF(I952=6908,0,IF(BC952="","",BD952-((P952+L952-N952+Q952)*AY952)))</f>
        <v/>
      </c>
      <c r="BF952" s="53" t="str">
        <f aca="false">IF(B952="","",IF(OR(B952="",E952="Regime Normal"),0,(AI952-Q952)*VLOOKUP(R952,Dados!$X$98:$Y$108,2,0)))</f>
        <v/>
      </c>
      <c r="BG952" s="54" t="str">
        <f aca="false">IFERROR(VLOOKUP(I952,Dados!$AC$27:$AD$43,2,0),IF(B952="","",IF(D952&lt;&gt;"MT",IF(AND(AC952="SIM",Y952="Revenda"),"2403",IF(AND(AC952="SIM",Y952="Consumo"),"2407",IF(AND(AC952="NÃO",Y952="Revenda"),"2102",IF(AND(AC952="NÃO",Y952="Consumo"),"2556",)))),REPLACE(I952,1,1,1))))</f>
        <v/>
      </c>
    </row>
    <row r="953" customFormat="false" ht="12.8" hidden="false" customHeight="true" outlineLevel="0" collapsed="false">
      <c r="Y953" s="45"/>
      <c r="Z953" s="46" t="str">
        <f aca="false">IF(B953="","",(IFERROR(VLOOKUP(H953,Dados!A$3:B$15000,2,0),"Não Encontrado")))</f>
        <v/>
      </c>
      <c r="AA953" s="46" t="str">
        <f aca="false">IF(B953="","",(IFERROR(VLOOKUP(G953,Dados!C$3:E$15000,3,0),"Não Encontrado")))</f>
        <v/>
      </c>
      <c r="AB953" s="46" t="str">
        <f aca="false">IFERROR(IF(Z953&lt;&gt;"Não Encontrado",Z953,IF(AA953&lt;&gt;"Não Encontrado",AA953,"")),"")</f>
        <v/>
      </c>
      <c r="AC953" s="45" t="str">
        <f aca="false">IF(B953="","",IF(AB953="","NÃO","SIM"))</f>
        <v/>
      </c>
      <c r="AD953" s="45" t="str">
        <f aca="false">IFERROR(VLOOKUP(G953,Dados!$P$3:$R$500,3,0),"")</f>
        <v/>
      </c>
      <c r="AE953" s="45" t="str">
        <f aca="false">IFERROR(VLOOKUP(G953,Dados!$K$3:$L$500,2,0),"")</f>
        <v/>
      </c>
      <c r="AF953" s="45" t="str">
        <f aca="false">IFERROR(VLOOKUP(G953,Dados!$M$3:$N$500,2,0),"")</f>
        <v/>
      </c>
      <c r="AG953" s="45" t="str">
        <f aca="false">IF(F953="","",IF(AND(AD953="",AE953="",AF953=""),"-",IF(AND(AD953="BIT",AE953="",AF953=""),"BIT",IF(AND(AE953="ANEXO I",AD953="",AF953=""),"ANEXO I",IF(AND(AF953="ANEXO II",AD953="",AE953=""),"ANEXO II","Escolher")))))</f>
        <v/>
      </c>
      <c r="AH953" s="45" t="str">
        <f aca="false">IF(AG953&lt;&gt;"Pneus","",IFERROR(VLOOKUP(R953,Dados!$X$2:$Z$5,3,0)*(AI953-Q953),VLOOKUP(D953,Dados!$X$7:$Z$33,3,0)*(AI953-Q953)))</f>
        <v/>
      </c>
      <c r="AI953" s="47" t="str">
        <f aca="false">IF(B953="","",P953+Q953+O953+M953+L953-N953)</f>
        <v/>
      </c>
      <c r="AJ953" s="48" t="str">
        <f aca="false">IFERROR(IF(AND(AC953="SIM",AG953="-",Y953="REVENDA"),(AB953/1+1)*AI953,IF(AND(AC953="SIM",AG953="Pneus",Y953="REVENDA"),(AB953/1+1)*(AI953-AH953),"")),"")</f>
        <v/>
      </c>
      <c r="AK953" s="48" t="str">
        <f aca="false">IF(AJ953="","",AJ953*17%)</f>
        <v/>
      </c>
      <c r="AL953" s="48" t="str">
        <f aca="false">IFERROR(IF(AC953="NÃO","",IF(AK953="","",IF(E953="Simples Nacional",BF953,IF(T953=0.12,U953*0.5833337002,IF(T953=0,AI953*0.07,U953))))),"")</f>
        <v/>
      </c>
      <c r="AM953" s="47" t="str">
        <f aca="false">IFERROR(IF(AC953="NÃO","",IF(OR(AG953="-",AG953="Pneus"),AK953-AL953,"")),"")</f>
        <v/>
      </c>
      <c r="AN953" s="48" t="str">
        <f aca="false">IF(AND(Y953="REVENDA",AC953="SIM",AG953="BIT"),((AB953/1+1)*AI953)*0.4117,"")</f>
        <v/>
      </c>
      <c r="AO953" s="48" t="str">
        <f aca="false">IF(AN953="","",AN953*17%)</f>
        <v/>
      </c>
      <c r="AP953" s="49" t="str">
        <f aca="false">IF(AN953="","",IF(T953=0.12,(U953*0.4117)*0.4117,IF(T953=0,(AI953*0.07)*0.4117,U953*0.4117)))</f>
        <v/>
      </c>
      <c r="AQ953" s="47" t="str">
        <f aca="false">IF(AN953="","",AO953-AP953)</f>
        <v/>
      </c>
      <c r="AR953" s="50" t="str">
        <f aca="false">IFERROR(IF(AND(AC953="SIM",Y953="REVENDA",LEFT(AG953,5)="ANEXO")*OR(AE953="ANEXO I",AF953="ANEXO II"),VLOOKUP(H953,Dados!G:I,2,0),""),"INSERIR MVA")</f>
        <v/>
      </c>
      <c r="AS953" s="48" t="str">
        <f aca="false">IF(LEFT(AG953,5)="ANEXO",VLOOKUP(AG953,Dados!$X$111:$Z$112,2,0)*(AI953-Q953),"")</f>
        <v/>
      </c>
      <c r="AT953" s="48" t="str">
        <f aca="false">IFERROR(IF(AR953="","",(AI953*AR953)+AI953),"INSERIR MVA")</f>
        <v/>
      </c>
      <c r="AU953" s="48" t="str">
        <f aca="false">IF(AT953="","",IF(AY953=0.04,U953,AS953*AY953))</f>
        <v/>
      </c>
      <c r="AV953" s="47" t="str">
        <f aca="false">IFERROR(IF(AU953="","",(VLOOKUP(AG953,Dados!$X$111:$Z$112,3,0)*AT953*0.17)),"INSERIR MVA")</f>
        <v/>
      </c>
      <c r="AW953" s="47" t="str">
        <f aca="false">IFERROR(IF(AR953="","",AV953-AU953),"")</f>
        <v/>
      </c>
      <c r="AX953" s="51" t="str">
        <f aca="false">IFERROR(IF(AC953="NÃO","",IF(AM953&lt;&gt;"",AM953-W953,IF(AQ953&lt;&gt;"",AQ953-W953,IF(AW953&lt;&gt;"",AW953-W953,"")))),"")</f>
        <v/>
      </c>
      <c r="AY953" s="46" t="str">
        <f aca="false">IFERROR(IF(ISNA(VLOOKUP(R953,Dados!$X$2:$Y$5,2,0)),VLOOKUP(D953,Dados!$X$7:$Y$33,2,0),VLOOKUP(R953,Dados!$X$2:$Y$5,2,0)),"")</f>
        <v/>
      </c>
      <c r="AZ953" s="52" t="str">
        <f aca="false">IF(C953="","",IF(AND(Y953="CONSUMO",AC953="NÃO")*OR(AG953="-",AG953="BIT"),IF(E953&lt;&gt;"",(AI953-(P953+L953-N953+Q953)*AY953)/0.83),""))</f>
        <v/>
      </c>
      <c r="BA953" s="51" t="str">
        <f aca="false">IF(AZ953="","",AZ953*0.17-((P953+L953-N953+Q953)*AY953))</f>
        <v/>
      </c>
      <c r="BB953" s="51" t="str">
        <f aca="false">IF(AND(Y953="CONSUMO",AG953="ANEXO I",AY953&gt;4%),(AI953-(P953+L953-N953+Q953)*0.0514)/0.83*(0.5177)*(0.17)-AI953*0.0514,IF(AND(Y953="CONSUMO",AG953="ANEXO II",AY953&gt;4%),(AI953-(P953+L953-N953+Q953)*0.041)/0.83*(0.3295)*(0.17)-AI953*0.041,IF(AND(Y953="CONSUMO",AG953="ANEXO I",AY953=4%),(AI953-(P953+L953-N953+Q953)*0.04)/0.83*(0.5177)*(0.17)-AI953*0.04,IF(AND(Y953="CONSUMO",AG953="ANEXO II",AY953=4%),(AI953-(P953+L953-N953+Q953)*0.04)/0.83*(0.3295)*(0.17)-AI953*0.04,""))))</f>
        <v/>
      </c>
      <c r="BC953" s="51" t="str">
        <f aca="false">IF(C953="","",IF(AND(Y953="CONSUMO",AC953="SIM")*OR(AG953="-",AG953="BIT"),IF(E953&lt;&gt;"",(AI953-(P953+L953-N953+Q953)*AY953)/0.83),""))</f>
        <v/>
      </c>
      <c r="BD953" s="51" t="str">
        <f aca="false">IF(BC953="","",BC953*0.17)</f>
        <v/>
      </c>
      <c r="BE953" s="51" t="str">
        <f aca="false">IF(I953=6908,0,IF(BC953="","",BD953-((P953+L953-N953+Q953)*AY953)))</f>
        <v/>
      </c>
      <c r="BF953" s="53" t="str">
        <f aca="false">IF(B953="","",IF(OR(B953="",E953="Regime Normal"),0,(AI953-Q953)*VLOOKUP(R953,Dados!$X$98:$Y$108,2,0)))</f>
        <v/>
      </c>
      <c r="BG953" s="54" t="str">
        <f aca="false">IFERROR(VLOOKUP(I953,Dados!$AC$27:$AD$43,2,0),IF(B953="","",IF(D953&lt;&gt;"MT",IF(AND(AC953="SIM",Y953="Revenda"),"2403",IF(AND(AC953="SIM",Y953="Consumo"),"2407",IF(AND(AC953="NÃO",Y953="Revenda"),"2102",IF(AND(AC953="NÃO",Y953="Consumo"),"2556",)))),REPLACE(I953,1,1,1))))</f>
        <v/>
      </c>
    </row>
    <row r="954" customFormat="false" ht="12.8" hidden="false" customHeight="true" outlineLevel="0" collapsed="false">
      <c r="Y954" s="45"/>
      <c r="Z954" s="46" t="str">
        <f aca="false">IF(B954="","",(IFERROR(VLOOKUP(H954,Dados!A$3:B$15000,2,0),"Não Encontrado")))</f>
        <v/>
      </c>
      <c r="AA954" s="46" t="str">
        <f aca="false">IF(B954="","",(IFERROR(VLOOKUP(G954,Dados!C$3:E$15000,3,0),"Não Encontrado")))</f>
        <v/>
      </c>
      <c r="AB954" s="46" t="str">
        <f aca="false">IFERROR(IF(Z954&lt;&gt;"Não Encontrado",Z954,IF(AA954&lt;&gt;"Não Encontrado",AA954,"")),"")</f>
        <v/>
      </c>
      <c r="AC954" s="45" t="str">
        <f aca="false">IF(B954="","",IF(AB954="","NÃO","SIM"))</f>
        <v/>
      </c>
      <c r="AD954" s="45" t="str">
        <f aca="false">IFERROR(VLOOKUP(G954,Dados!$P$3:$R$500,3,0),"")</f>
        <v/>
      </c>
      <c r="AE954" s="45" t="str">
        <f aca="false">IFERROR(VLOOKUP(G954,Dados!$K$3:$L$500,2,0),"")</f>
        <v/>
      </c>
      <c r="AF954" s="45" t="str">
        <f aca="false">IFERROR(VLOOKUP(G954,Dados!$M$3:$N$500,2,0),"")</f>
        <v/>
      </c>
      <c r="AG954" s="45" t="str">
        <f aca="false">IF(F954="","",IF(AND(AD954="",AE954="",AF954=""),"-",IF(AND(AD954="BIT",AE954="",AF954=""),"BIT",IF(AND(AE954="ANEXO I",AD954="",AF954=""),"ANEXO I",IF(AND(AF954="ANEXO II",AD954="",AE954=""),"ANEXO II","Escolher")))))</f>
        <v/>
      </c>
      <c r="AH954" s="45" t="str">
        <f aca="false">IF(AG954&lt;&gt;"Pneus","",IFERROR(VLOOKUP(R954,Dados!$X$2:$Z$5,3,0)*(AI954-Q954),VLOOKUP(D954,Dados!$X$7:$Z$33,3,0)*(AI954-Q954)))</f>
        <v/>
      </c>
      <c r="AI954" s="47" t="str">
        <f aca="false">IF(B954="","",P954+Q954+O954+M954+L954-N954)</f>
        <v/>
      </c>
      <c r="AJ954" s="48" t="str">
        <f aca="false">IFERROR(IF(AND(AC954="SIM",AG954="-",Y954="REVENDA"),(AB954/1+1)*AI954,IF(AND(AC954="SIM",AG954="Pneus",Y954="REVENDA"),(AB954/1+1)*(AI954-AH954),"")),"")</f>
        <v/>
      </c>
      <c r="AK954" s="48" t="str">
        <f aca="false">IF(AJ954="","",AJ954*17%)</f>
        <v/>
      </c>
      <c r="AL954" s="48" t="str">
        <f aca="false">IFERROR(IF(AC954="NÃO","",IF(AK954="","",IF(E954="Simples Nacional",BF954,IF(T954=0.12,U954*0.5833337002,IF(T954=0,AI954*0.07,U954))))),"")</f>
        <v/>
      </c>
      <c r="AM954" s="47" t="str">
        <f aca="false">IFERROR(IF(AC954="NÃO","",IF(OR(AG954="-",AG954="Pneus"),AK954-AL954,"")),"")</f>
        <v/>
      </c>
      <c r="AN954" s="48" t="str">
        <f aca="false">IF(AND(Y954="REVENDA",AC954="SIM",AG954="BIT"),((AB954/1+1)*AI954)*0.4117,"")</f>
        <v/>
      </c>
      <c r="AO954" s="48" t="str">
        <f aca="false">IF(AN954="","",AN954*17%)</f>
        <v/>
      </c>
      <c r="AP954" s="49" t="str">
        <f aca="false">IF(AN954="","",IF(T954=0.12,(U954*0.4117)*0.4117,IF(T954=0,(AI954*0.07)*0.4117,U954*0.4117)))</f>
        <v/>
      </c>
      <c r="AQ954" s="47" t="str">
        <f aca="false">IF(AN954="","",AO954-AP954)</f>
        <v/>
      </c>
      <c r="AR954" s="50" t="str">
        <f aca="false">IFERROR(IF(AND(AC954="SIM",Y954="REVENDA",LEFT(AG954,5)="ANEXO")*OR(AE954="ANEXO I",AF954="ANEXO II"),VLOOKUP(H954,Dados!G:I,2,0),""),"INSERIR MVA")</f>
        <v/>
      </c>
      <c r="AS954" s="48" t="str">
        <f aca="false">IF(LEFT(AG954,5)="ANEXO",VLOOKUP(AG954,Dados!$X$111:$Z$112,2,0)*(AI954-Q954),"")</f>
        <v/>
      </c>
      <c r="AT954" s="48" t="str">
        <f aca="false">IFERROR(IF(AR954="","",(AI954*AR954)+AI954),"INSERIR MVA")</f>
        <v/>
      </c>
      <c r="AU954" s="48" t="str">
        <f aca="false">IF(AT954="","",IF(AY954=0.04,U954,AS954*AY954))</f>
        <v/>
      </c>
      <c r="AV954" s="47" t="str">
        <f aca="false">IFERROR(IF(AU954="","",(VLOOKUP(AG954,Dados!$X$111:$Z$112,3,0)*AT954*0.17)),"INSERIR MVA")</f>
        <v/>
      </c>
      <c r="AW954" s="47" t="str">
        <f aca="false">IFERROR(IF(AR954="","",AV954-AU954),"")</f>
        <v/>
      </c>
      <c r="AX954" s="51" t="str">
        <f aca="false">IFERROR(IF(AC954="NÃO","",IF(AM954&lt;&gt;"",AM954-W954,IF(AQ954&lt;&gt;"",AQ954-W954,IF(AW954&lt;&gt;"",AW954-W954,"")))),"")</f>
        <v/>
      </c>
      <c r="AY954" s="46" t="str">
        <f aca="false">IFERROR(IF(ISNA(VLOOKUP(R954,Dados!$X$2:$Y$5,2,0)),VLOOKUP(D954,Dados!$X$7:$Y$33,2,0),VLOOKUP(R954,Dados!$X$2:$Y$5,2,0)),"")</f>
        <v/>
      </c>
      <c r="AZ954" s="52" t="str">
        <f aca="false">IF(C954="","",IF(AND(Y954="CONSUMO",AC954="NÃO")*OR(AG954="-",AG954="BIT"),IF(E954&lt;&gt;"",(AI954-(P954+L954-N954+Q954)*AY954)/0.83),""))</f>
        <v/>
      </c>
      <c r="BA954" s="51" t="str">
        <f aca="false">IF(AZ954="","",AZ954*0.17-((P954+L954-N954+Q954)*AY954))</f>
        <v/>
      </c>
      <c r="BB954" s="51" t="str">
        <f aca="false">IF(AND(Y954="CONSUMO",AG954="ANEXO I",AY954&gt;4%),(AI954-(P954+L954-N954+Q954)*0.0514)/0.83*(0.5177)*(0.17)-AI954*0.0514,IF(AND(Y954="CONSUMO",AG954="ANEXO II",AY954&gt;4%),(AI954-(P954+L954-N954+Q954)*0.041)/0.83*(0.3295)*(0.17)-AI954*0.041,IF(AND(Y954="CONSUMO",AG954="ANEXO I",AY954=4%),(AI954-(P954+L954-N954+Q954)*0.04)/0.83*(0.5177)*(0.17)-AI954*0.04,IF(AND(Y954="CONSUMO",AG954="ANEXO II",AY954=4%),(AI954-(P954+L954-N954+Q954)*0.04)/0.83*(0.3295)*(0.17)-AI954*0.04,""))))</f>
        <v/>
      </c>
      <c r="BC954" s="51" t="str">
        <f aca="false">IF(C954="","",IF(AND(Y954="CONSUMO",AC954="SIM")*OR(AG954="-",AG954="BIT"),IF(E954&lt;&gt;"",(AI954-(P954+L954-N954+Q954)*AY954)/0.83),""))</f>
        <v/>
      </c>
      <c r="BD954" s="51" t="str">
        <f aca="false">IF(BC954="","",BC954*0.17)</f>
        <v/>
      </c>
      <c r="BE954" s="51" t="str">
        <f aca="false">IF(I954=6908,0,IF(BC954="","",BD954-((P954+L954-N954+Q954)*AY954)))</f>
        <v/>
      </c>
      <c r="BF954" s="53" t="str">
        <f aca="false">IF(B954="","",IF(OR(B954="",E954="Regime Normal"),0,(AI954-Q954)*VLOOKUP(R954,Dados!$X$98:$Y$108,2,0)))</f>
        <v/>
      </c>
      <c r="BG954" s="54" t="str">
        <f aca="false">IFERROR(VLOOKUP(I954,Dados!$AC$27:$AD$43,2,0),IF(B954="","",IF(D954&lt;&gt;"MT",IF(AND(AC954="SIM",Y954="Revenda"),"2403",IF(AND(AC954="SIM",Y954="Consumo"),"2407",IF(AND(AC954="NÃO",Y954="Revenda"),"2102",IF(AND(AC954="NÃO",Y954="Consumo"),"2556",)))),REPLACE(I954,1,1,1))))</f>
        <v/>
      </c>
    </row>
    <row r="955" customFormat="false" ht="12.8" hidden="false" customHeight="true" outlineLevel="0" collapsed="false">
      <c r="Y955" s="45"/>
      <c r="Z955" s="46" t="str">
        <f aca="false">IF(B955="","",(IFERROR(VLOOKUP(H955,Dados!A$3:B$15000,2,0),"Não Encontrado")))</f>
        <v/>
      </c>
      <c r="AA955" s="46" t="str">
        <f aca="false">IF(B955="","",(IFERROR(VLOOKUP(G955,Dados!C$3:E$15000,3,0),"Não Encontrado")))</f>
        <v/>
      </c>
      <c r="AB955" s="46" t="str">
        <f aca="false">IFERROR(IF(Z955&lt;&gt;"Não Encontrado",Z955,IF(AA955&lt;&gt;"Não Encontrado",AA955,"")),"")</f>
        <v/>
      </c>
      <c r="AC955" s="45" t="str">
        <f aca="false">IF(B955="","",IF(AB955="","NÃO","SIM"))</f>
        <v/>
      </c>
      <c r="AD955" s="45" t="str">
        <f aca="false">IFERROR(VLOOKUP(G955,Dados!$P$3:$R$500,3,0),"")</f>
        <v/>
      </c>
      <c r="AE955" s="45" t="str">
        <f aca="false">IFERROR(VLOOKUP(G955,Dados!$K$3:$L$500,2,0),"")</f>
        <v/>
      </c>
      <c r="AF955" s="45" t="str">
        <f aca="false">IFERROR(VLOOKUP(G955,Dados!$M$3:$N$500,2,0),"")</f>
        <v/>
      </c>
      <c r="AG955" s="45" t="str">
        <f aca="false">IF(F955="","",IF(AND(AD955="",AE955="",AF955=""),"-",IF(AND(AD955="BIT",AE955="",AF955=""),"BIT",IF(AND(AE955="ANEXO I",AD955="",AF955=""),"ANEXO I",IF(AND(AF955="ANEXO II",AD955="",AE955=""),"ANEXO II","Escolher")))))</f>
        <v/>
      </c>
      <c r="AH955" s="45" t="str">
        <f aca="false">IF(AG955&lt;&gt;"Pneus","",IFERROR(VLOOKUP(R955,Dados!$X$2:$Z$5,3,0)*(AI955-Q955),VLOOKUP(D955,Dados!$X$7:$Z$33,3,0)*(AI955-Q955)))</f>
        <v/>
      </c>
      <c r="AI955" s="47" t="str">
        <f aca="false">IF(B955="","",P955+Q955+O955+M955+L955-N955)</f>
        <v/>
      </c>
      <c r="AJ955" s="48" t="str">
        <f aca="false">IFERROR(IF(AND(AC955="SIM",AG955="-",Y955="REVENDA"),(AB955/1+1)*AI955,IF(AND(AC955="SIM",AG955="Pneus",Y955="REVENDA"),(AB955/1+1)*(AI955-AH955),"")),"")</f>
        <v/>
      </c>
      <c r="AK955" s="48" t="str">
        <f aca="false">IF(AJ955="","",AJ955*17%)</f>
        <v/>
      </c>
      <c r="AL955" s="48" t="str">
        <f aca="false">IFERROR(IF(AC955="NÃO","",IF(AK955="","",IF(E955="Simples Nacional",BF955,IF(T955=0.12,U955*0.5833337002,IF(T955=0,AI955*0.07,U955))))),"")</f>
        <v/>
      </c>
      <c r="AM955" s="47" t="str">
        <f aca="false">IFERROR(IF(AC955="NÃO","",IF(OR(AG955="-",AG955="Pneus"),AK955-AL955,"")),"")</f>
        <v/>
      </c>
      <c r="AN955" s="48" t="str">
        <f aca="false">IF(AND(Y955="REVENDA",AC955="SIM",AG955="BIT"),((AB955/1+1)*AI955)*0.4117,"")</f>
        <v/>
      </c>
      <c r="AO955" s="48" t="str">
        <f aca="false">IF(AN955="","",AN955*17%)</f>
        <v/>
      </c>
      <c r="AP955" s="49" t="str">
        <f aca="false">IF(AN955="","",IF(T955=0.12,(U955*0.4117)*0.4117,IF(T955=0,(AI955*0.07)*0.4117,U955*0.4117)))</f>
        <v/>
      </c>
      <c r="AQ955" s="47" t="str">
        <f aca="false">IF(AN955="","",AO955-AP955)</f>
        <v/>
      </c>
      <c r="AR955" s="50" t="str">
        <f aca="false">IFERROR(IF(AND(AC955="SIM",Y955="REVENDA",LEFT(AG955,5)="ANEXO")*OR(AE955="ANEXO I",AF955="ANEXO II"),VLOOKUP(H955,Dados!G:I,2,0),""),"INSERIR MVA")</f>
        <v/>
      </c>
      <c r="AS955" s="48" t="str">
        <f aca="false">IF(LEFT(AG955,5)="ANEXO",VLOOKUP(AG955,Dados!$X$111:$Z$112,2,0)*(AI955-Q955),"")</f>
        <v/>
      </c>
      <c r="AT955" s="48" t="str">
        <f aca="false">IFERROR(IF(AR955="","",(AI955*AR955)+AI955),"INSERIR MVA")</f>
        <v/>
      </c>
      <c r="AU955" s="48" t="str">
        <f aca="false">IF(AT955="","",IF(AY955=0.04,U955,AS955*AY955))</f>
        <v/>
      </c>
      <c r="AV955" s="47" t="str">
        <f aca="false">IFERROR(IF(AU955="","",(VLOOKUP(AG955,Dados!$X$111:$Z$112,3,0)*AT955*0.17)),"INSERIR MVA")</f>
        <v/>
      </c>
      <c r="AW955" s="47" t="str">
        <f aca="false">IFERROR(IF(AR955="","",AV955-AU955),"")</f>
        <v/>
      </c>
      <c r="AX955" s="51" t="str">
        <f aca="false">IFERROR(IF(AC955="NÃO","",IF(AM955&lt;&gt;"",AM955-W955,IF(AQ955&lt;&gt;"",AQ955-W955,IF(AW955&lt;&gt;"",AW955-W955,"")))),"")</f>
        <v/>
      </c>
      <c r="AY955" s="46" t="str">
        <f aca="false">IFERROR(IF(ISNA(VLOOKUP(R955,Dados!$X$2:$Y$5,2,0)),VLOOKUP(D955,Dados!$X$7:$Y$33,2,0),VLOOKUP(R955,Dados!$X$2:$Y$5,2,0)),"")</f>
        <v/>
      </c>
      <c r="AZ955" s="52" t="str">
        <f aca="false">IF(C955="","",IF(AND(Y955="CONSUMO",AC955="NÃO")*OR(AG955="-",AG955="BIT"),IF(E955&lt;&gt;"",(AI955-(P955+L955-N955+Q955)*AY955)/0.83),""))</f>
        <v/>
      </c>
      <c r="BA955" s="51" t="str">
        <f aca="false">IF(AZ955="","",AZ955*0.17-((P955+L955-N955+Q955)*AY955))</f>
        <v/>
      </c>
      <c r="BB955" s="51" t="str">
        <f aca="false">IF(AND(Y955="CONSUMO",AG955="ANEXO I",AY955&gt;4%),(AI955-(P955+L955-N955+Q955)*0.0514)/0.83*(0.5177)*(0.17)-AI955*0.0514,IF(AND(Y955="CONSUMO",AG955="ANEXO II",AY955&gt;4%),(AI955-(P955+L955-N955+Q955)*0.041)/0.83*(0.3295)*(0.17)-AI955*0.041,IF(AND(Y955="CONSUMO",AG955="ANEXO I",AY955=4%),(AI955-(P955+L955-N955+Q955)*0.04)/0.83*(0.5177)*(0.17)-AI955*0.04,IF(AND(Y955="CONSUMO",AG955="ANEXO II",AY955=4%),(AI955-(P955+L955-N955+Q955)*0.04)/0.83*(0.3295)*(0.17)-AI955*0.04,""))))</f>
        <v/>
      </c>
      <c r="BC955" s="51" t="str">
        <f aca="false">IF(C955="","",IF(AND(Y955="CONSUMO",AC955="SIM")*OR(AG955="-",AG955="BIT"),IF(E955&lt;&gt;"",(AI955-(P955+L955-N955+Q955)*AY955)/0.83),""))</f>
        <v/>
      </c>
      <c r="BD955" s="51" t="str">
        <f aca="false">IF(BC955="","",BC955*0.17)</f>
        <v/>
      </c>
      <c r="BE955" s="51" t="str">
        <f aca="false">IF(I955=6908,0,IF(BC955="","",BD955-((P955+L955-N955+Q955)*AY955)))</f>
        <v/>
      </c>
      <c r="BF955" s="53" t="str">
        <f aca="false">IF(B955="","",IF(OR(B955="",E955="Regime Normal"),0,(AI955-Q955)*VLOOKUP(R955,Dados!$X$98:$Y$108,2,0)))</f>
        <v/>
      </c>
      <c r="BG955" s="54" t="str">
        <f aca="false">IFERROR(VLOOKUP(I955,Dados!$AC$27:$AD$43,2,0),IF(B955="","",IF(D955&lt;&gt;"MT",IF(AND(AC955="SIM",Y955="Revenda"),"2403",IF(AND(AC955="SIM",Y955="Consumo"),"2407",IF(AND(AC955="NÃO",Y955="Revenda"),"2102",IF(AND(AC955="NÃO",Y955="Consumo"),"2556",)))),REPLACE(I955,1,1,1))))</f>
        <v/>
      </c>
    </row>
    <row r="956" customFormat="false" ht="12.8" hidden="false" customHeight="true" outlineLevel="0" collapsed="false">
      <c r="Y956" s="45"/>
      <c r="Z956" s="46" t="str">
        <f aca="false">IF(B956="","",(IFERROR(VLOOKUP(H956,Dados!A$3:B$15000,2,0),"Não Encontrado")))</f>
        <v/>
      </c>
      <c r="AA956" s="46" t="str">
        <f aca="false">IF(B956="","",(IFERROR(VLOOKUP(G956,Dados!C$3:E$15000,3,0),"Não Encontrado")))</f>
        <v/>
      </c>
      <c r="AB956" s="46" t="str">
        <f aca="false">IFERROR(IF(Z956&lt;&gt;"Não Encontrado",Z956,IF(AA956&lt;&gt;"Não Encontrado",AA956,"")),"")</f>
        <v/>
      </c>
      <c r="AC956" s="45" t="str">
        <f aca="false">IF(B956="","",IF(AB956="","NÃO","SIM"))</f>
        <v/>
      </c>
      <c r="AD956" s="45" t="str">
        <f aca="false">IFERROR(VLOOKUP(G956,Dados!$P$3:$R$500,3,0),"")</f>
        <v/>
      </c>
      <c r="AE956" s="45" t="str">
        <f aca="false">IFERROR(VLOOKUP(G956,Dados!$K$3:$L$500,2,0),"")</f>
        <v/>
      </c>
      <c r="AF956" s="45" t="str">
        <f aca="false">IFERROR(VLOOKUP(G956,Dados!$M$3:$N$500,2,0),"")</f>
        <v/>
      </c>
      <c r="AG956" s="45" t="str">
        <f aca="false">IF(F956="","",IF(AND(AD956="",AE956="",AF956=""),"-",IF(AND(AD956="BIT",AE956="",AF956=""),"BIT",IF(AND(AE956="ANEXO I",AD956="",AF956=""),"ANEXO I",IF(AND(AF956="ANEXO II",AD956="",AE956=""),"ANEXO II","Escolher")))))</f>
        <v/>
      </c>
      <c r="AH956" s="45" t="str">
        <f aca="false">IF(AG956&lt;&gt;"Pneus","",IFERROR(VLOOKUP(R956,Dados!$X$2:$Z$5,3,0)*(AI956-Q956),VLOOKUP(D956,Dados!$X$7:$Z$33,3,0)*(AI956-Q956)))</f>
        <v/>
      </c>
      <c r="AI956" s="47" t="str">
        <f aca="false">IF(B956="","",P956+Q956+O956+M956+L956-N956)</f>
        <v/>
      </c>
      <c r="AJ956" s="48" t="str">
        <f aca="false">IFERROR(IF(AND(AC956="SIM",AG956="-",Y956="REVENDA"),(AB956/1+1)*AI956,IF(AND(AC956="SIM",AG956="Pneus",Y956="REVENDA"),(AB956/1+1)*(AI956-AH956),"")),"")</f>
        <v/>
      </c>
      <c r="AK956" s="48" t="str">
        <f aca="false">IF(AJ956="","",AJ956*17%)</f>
        <v/>
      </c>
      <c r="AL956" s="48" t="str">
        <f aca="false">IFERROR(IF(AC956="NÃO","",IF(AK956="","",IF(E956="Simples Nacional",BF956,IF(T956=0.12,U956*0.5833337002,IF(T956=0,AI956*0.07,U956))))),"")</f>
        <v/>
      </c>
      <c r="AM956" s="47" t="str">
        <f aca="false">IFERROR(IF(AC956="NÃO","",IF(OR(AG956="-",AG956="Pneus"),AK956-AL956,"")),"")</f>
        <v/>
      </c>
      <c r="AN956" s="48" t="str">
        <f aca="false">IF(AND(Y956="REVENDA",AC956="SIM",AG956="BIT"),((AB956/1+1)*AI956)*0.4117,"")</f>
        <v/>
      </c>
      <c r="AO956" s="48" t="str">
        <f aca="false">IF(AN956="","",AN956*17%)</f>
        <v/>
      </c>
      <c r="AP956" s="49" t="str">
        <f aca="false">IF(AN956="","",IF(T956=0.12,(U956*0.4117)*0.4117,IF(T956=0,(AI956*0.07)*0.4117,U956*0.4117)))</f>
        <v/>
      </c>
      <c r="AQ956" s="47" t="str">
        <f aca="false">IF(AN956="","",AO956-AP956)</f>
        <v/>
      </c>
      <c r="AR956" s="50" t="str">
        <f aca="false">IFERROR(IF(AND(AC956="SIM",Y956="REVENDA",LEFT(AG956,5)="ANEXO")*OR(AE956="ANEXO I",AF956="ANEXO II"),VLOOKUP(H956,Dados!G:I,2,0),""),"INSERIR MVA")</f>
        <v/>
      </c>
      <c r="AS956" s="48" t="str">
        <f aca="false">IF(LEFT(AG956,5)="ANEXO",VLOOKUP(AG956,Dados!$X$111:$Z$112,2,0)*(AI956-Q956),"")</f>
        <v/>
      </c>
      <c r="AT956" s="48" t="str">
        <f aca="false">IFERROR(IF(AR956="","",(AI956*AR956)+AI956),"INSERIR MVA")</f>
        <v/>
      </c>
      <c r="AU956" s="48" t="str">
        <f aca="false">IF(AT956="","",IF(AY956=0.04,U956,AS956*AY956))</f>
        <v/>
      </c>
      <c r="AV956" s="47" t="str">
        <f aca="false">IFERROR(IF(AU956="","",(VLOOKUP(AG956,Dados!$X$111:$Z$112,3,0)*AT956*0.17)),"INSERIR MVA")</f>
        <v/>
      </c>
      <c r="AW956" s="47" t="str">
        <f aca="false">IFERROR(IF(AR956="","",AV956-AU956),"")</f>
        <v/>
      </c>
      <c r="AX956" s="51" t="str">
        <f aca="false">IFERROR(IF(AC956="NÃO","",IF(AM956&lt;&gt;"",AM956-W956,IF(AQ956&lt;&gt;"",AQ956-W956,IF(AW956&lt;&gt;"",AW956-W956,"")))),"")</f>
        <v/>
      </c>
      <c r="AY956" s="46" t="str">
        <f aca="false">IFERROR(IF(ISNA(VLOOKUP(R956,Dados!$X$2:$Y$5,2,0)),VLOOKUP(D956,Dados!$X$7:$Y$33,2,0),VLOOKUP(R956,Dados!$X$2:$Y$5,2,0)),"")</f>
        <v/>
      </c>
      <c r="AZ956" s="52" t="str">
        <f aca="false">IF(C956="","",IF(AND(Y956="CONSUMO",AC956="NÃO")*OR(AG956="-",AG956="BIT"),IF(E956&lt;&gt;"",(AI956-(P956+L956-N956+Q956)*AY956)/0.83),""))</f>
        <v/>
      </c>
      <c r="BA956" s="51" t="str">
        <f aca="false">IF(AZ956="","",AZ956*0.17-((P956+L956-N956+Q956)*AY956))</f>
        <v/>
      </c>
      <c r="BB956" s="51" t="str">
        <f aca="false">IF(AND(Y956="CONSUMO",AG956="ANEXO I",AY956&gt;4%),(AI956-(P956+L956-N956+Q956)*0.0514)/0.83*(0.5177)*(0.17)-AI956*0.0514,IF(AND(Y956="CONSUMO",AG956="ANEXO II",AY956&gt;4%),(AI956-(P956+L956-N956+Q956)*0.041)/0.83*(0.3295)*(0.17)-AI956*0.041,IF(AND(Y956="CONSUMO",AG956="ANEXO I",AY956=4%),(AI956-(P956+L956-N956+Q956)*0.04)/0.83*(0.5177)*(0.17)-AI956*0.04,IF(AND(Y956="CONSUMO",AG956="ANEXO II",AY956=4%),(AI956-(P956+L956-N956+Q956)*0.04)/0.83*(0.3295)*(0.17)-AI956*0.04,""))))</f>
        <v/>
      </c>
      <c r="BC956" s="51" t="str">
        <f aca="false">IF(C956="","",IF(AND(Y956="CONSUMO",AC956="SIM")*OR(AG956="-",AG956="BIT"),IF(E956&lt;&gt;"",(AI956-(P956+L956-N956+Q956)*AY956)/0.83),""))</f>
        <v/>
      </c>
      <c r="BD956" s="51" t="str">
        <f aca="false">IF(BC956="","",BC956*0.17)</f>
        <v/>
      </c>
      <c r="BE956" s="51" t="str">
        <f aca="false">IF(I956=6908,0,IF(BC956="","",BD956-((P956+L956-N956+Q956)*AY956)))</f>
        <v/>
      </c>
      <c r="BF956" s="53" t="str">
        <f aca="false">IF(B956="","",IF(OR(B956="",E956="Regime Normal"),0,(AI956-Q956)*VLOOKUP(R956,Dados!$X$98:$Y$108,2,0)))</f>
        <v/>
      </c>
      <c r="BG956" s="54" t="str">
        <f aca="false">IFERROR(VLOOKUP(I956,Dados!$AC$27:$AD$43,2,0),IF(B956="","",IF(D956&lt;&gt;"MT",IF(AND(AC956="SIM",Y956="Revenda"),"2403",IF(AND(AC956="SIM",Y956="Consumo"),"2407",IF(AND(AC956="NÃO",Y956="Revenda"),"2102",IF(AND(AC956="NÃO",Y956="Consumo"),"2556",)))),REPLACE(I956,1,1,1))))</f>
        <v/>
      </c>
    </row>
    <row r="957" customFormat="false" ht="12.8" hidden="false" customHeight="true" outlineLevel="0" collapsed="false">
      <c r="Y957" s="45"/>
      <c r="Z957" s="46" t="str">
        <f aca="false">IF(B957="","",(IFERROR(VLOOKUP(H957,Dados!A$3:B$15000,2,0),"Não Encontrado")))</f>
        <v/>
      </c>
      <c r="AA957" s="46" t="str">
        <f aca="false">IF(B957="","",(IFERROR(VLOOKUP(G957,Dados!C$3:E$15000,3,0),"Não Encontrado")))</f>
        <v/>
      </c>
      <c r="AB957" s="46" t="str">
        <f aca="false">IFERROR(IF(Z957&lt;&gt;"Não Encontrado",Z957,IF(AA957&lt;&gt;"Não Encontrado",AA957,"")),"")</f>
        <v/>
      </c>
      <c r="AC957" s="45" t="str">
        <f aca="false">IF(B957="","",IF(AB957="","NÃO","SIM"))</f>
        <v/>
      </c>
      <c r="AD957" s="45" t="str">
        <f aca="false">IFERROR(VLOOKUP(G957,Dados!$P$3:$R$500,3,0),"")</f>
        <v/>
      </c>
      <c r="AE957" s="45" t="str">
        <f aca="false">IFERROR(VLOOKUP(G957,Dados!$K$3:$L$500,2,0),"")</f>
        <v/>
      </c>
      <c r="AF957" s="45" t="str">
        <f aca="false">IFERROR(VLOOKUP(G957,Dados!$M$3:$N$500,2,0),"")</f>
        <v/>
      </c>
      <c r="AG957" s="45" t="str">
        <f aca="false">IF(F957="","",IF(AND(AD957="",AE957="",AF957=""),"-",IF(AND(AD957="BIT",AE957="",AF957=""),"BIT",IF(AND(AE957="ANEXO I",AD957="",AF957=""),"ANEXO I",IF(AND(AF957="ANEXO II",AD957="",AE957=""),"ANEXO II","Escolher")))))</f>
        <v/>
      </c>
      <c r="AH957" s="45" t="str">
        <f aca="false">IF(AG957&lt;&gt;"Pneus","",IFERROR(VLOOKUP(R957,Dados!$X$2:$Z$5,3,0)*(AI957-Q957),VLOOKUP(D957,Dados!$X$7:$Z$33,3,0)*(AI957-Q957)))</f>
        <v/>
      </c>
      <c r="AI957" s="47" t="str">
        <f aca="false">IF(B957="","",P957+Q957+O957+M957+L957-N957)</f>
        <v/>
      </c>
      <c r="AJ957" s="48" t="str">
        <f aca="false">IFERROR(IF(AND(AC957="SIM",AG957="-",Y957="REVENDA"),(AB957/1+1)*AI957,IF(AND(AC957="SIM",AG957="Pneus",Y957="REVENDA"),(AB957/1+1)*(AI957-AH957),"")),"")</f>
        <v/>
      </c>
      <c r="AK957" s="48" t="str">
        <f aca="false">IF(AJ957="","",AJ957*17%)</f>
        <v/>
      </c>
      <c r="AL957" s="48" t="str">
        <f aca="false">IFERROR(IF(AC957="NÃO","",IF(AK957="","",IF(E957="Simples Nacional",BF957,IF(T957=0.12,U957*0.5833337002,IF(T957=0,AI957*0.07,U957))))),"")</f>
        <v/>
      </c>
      <c r="AM957" s="47" t="str">
        <f aca="false">IFERROR(IF(AC957="NÃO","",IF(OR(AG957="-",AG957="Pneus"),AK957-AL957,"")),"")</f>
        <v/>
      </c>
      <c r="AN957" s="48" t="str">
        <f aca="false">IF(AND(Y957="REVENDA",AC957="SIM",AG957="BIT"),((AB957/1+1)*AI957)*0.4117,"")</f>
        <v/>
      </c>
      <c r="AO957" s="48" t="str">
        <f aca="false">IF(AN957="","",AN957*17%)</f>
        <v/>
      </c>
      <c r="AP957" s="49" t="str">
        <f aca="false">IF(AN957="","",IF(T957=0.12,(U957*0.4117)*0.4117,IF(T957=0,(AI957*0.07)*0.4117,U957*0.4117)))</f>
        <v/>
      </c>
      <c r="AQ957" s="47" t="str">
        <f aca="false">IF(AN957="","",AO957-AP957)</f>
        <v/>
      </c>
      <c r="AR957" s="50" t="str">
        <f aca="false">IFERROR(IF(AND(AC957="SIM",Y957="REVENDA",LEFT(AG957,5)="ANEXO")*OR(AE957="ANEXO I",AF957="ANEXO II"),VLOOKUP(H957,Dados!G:I,2,0),""),"INSERIR MVA")</f>
        <v/>
      </c>
      <c r="AS957" s="48" t="str">
        <f aca="false">IF(LEFT(AG957,5)="ANEXO",VLOOKUP(AG957,Dados!$X$111:$Z$112,2,0)*(AI957-Q957),"")</f>
        <v/>
      </c>
      <c r="AT957" s="48" t="str">
        <f aca="false">IFERROR(IF(AR957="","",(AI957*AR957)+AI957),"INSERIR MVA")</f>
        <v/>
      </c>
      <c r="AU957" s="48" t="str">
        <f aca="false">IF(AT957="","",IF(AY957=0.04,U957,AS957*AY957))</f>
        <v/>
      </c>
      <c r="AV957" s="47" t="str">
        <f aca="false">IFERROR(IF(AU957="","",(VLOOKUP(AG957,Dados!$X$111:$Z$112,3,0)*AT957*0.17)),"INSERIR MVA")</f>
        <v/>
      </c>
      <c r="AW957" s="47" t="str">
        <f aca="false">IFERROR(IF(AR957="","",AV957-AU957),"")</f>
        <v/>
      </c>
      <c r="AX957" s="51" t="str">
        <f aca="false">IFERROR(IF(AC957="NÃO","",IF(AM957&lt;&gt;"",AM957-W957,IF(AQ957&lt;&gt;"",AQ957-W957,IF(AW957&lt;&gt;"",AW957-W957,"")))),"")</f>
        <v/>
      </c>
      <c r="AY957" s="46" t="str">
        <f aca="false">IFERROR(IF(ISNA(VLOOKUP(R957,Dados!$X$2:$Y$5,2,0)),VLOOKUP(D957,Dados!$X$7:$Y$33,2,0),VLOOKUP(R957,Dados!$X$2:$Y$5,2,0)),"")</f>
        <v/>
      </c>
      <c r="AZ957" s="52" t="str">
        <f aca="false">IF(C957="","",IF(AND(Y957="CONSUMO",AC957="NÃO")*OR(AG957="-",AG957="BIT"),IF(E957&lt;&gt;"",(AI957-(P957+L957-N957+Q957)*AY957)/0.83),""))</f>
        <v/>
      </c>
      <c r="BA957" s="51" t="str">
        <f aca="false">IF(AZ957="","",AZ957*0.17-((P957+L957-N957+Q957)*AY957))</f>
        <v/>
      </c>
      <c r="BB957" s="51" t="str">
        <f aca="false">IF(AND(Y957="CONSUMO",AG957="ANEXO I",AY957&gt;4%),(AI957-(P957+L957-N957+Q957)*0.0514)/0.83*(0.5177)*(0.17)-AI957*0.0514,IF(AND(Y957="CONSUMO",AG957="ANEXO II",AY957&gt;4%),(AI957-(P957+L957-N957+Q957)*0.041)/0.83*(0.3295)*(0.17)-AI957*0.041,IF(AND(Y957="CONSUMO",AG957="ANEXO I",AY957=4%),(AI957-(P957+L957-N957+Q957)*0.04)/0.83*(0.5177)*(0.17)-AI957*0.04,IF(AND(Y957="CONSUMO",AG957="ANEXO II",AY957=4%),(AI957-(P957+L957-N957+Q957)*0.04)/0.83*(0.3295)*(0.17)-AI957*0.04,""))))</f>
        <v/>
      </c>
      <c r="BC957" s="51" t="str">
        <f aca="false">IF(C957="","",IF(AND(Y957="CONSUMO",AC957="SIM")*OR(AG957="-",AG957="BIT"),IF(E957&lt;&gt;"",(AI957-(P957+L957-N957+Q957)*AY957)/0.83),""))</f>
        <v/>
      </c>
      <c r="BD957" s="51" t="str">
        <f aca="false">IF(BC957="","",BC957*0.17)</f>
        <v/>
      </c>
      <c r="BE957" s="51" t="str">
        <f aca="false">IF(I957=6908,0,IF(BC957="","",BD957-((P957+L957-N957+Q957)*AY957)))</f>
        <v/>
      </c>
      <c r="BF957" s="53" t="str">
        <f aca="false">IF(B957="","",IF(OR(B957="",E957="Regime Normal"),0,(AI957-Q957)*VLOOKUP(R957,Dados!$X$98:$Y$108,2,0)))</f>
        <v/>
      </c>
      <c r="BG957" s="54" t="str">
        <f aca="false">IFERROR(VLOOKUP(I957,Dados!$AC$27:$AD$43,2,0),IF(B957="","",IF(D957&lt;&gt;"MT",IF(AND(AC957="SIM",Y957="Revenda"),"2403",IF(AND(AC957="SIM",Y957="Consumo"),"2407",IF(AND(AC957="NÃO",Y957="Revenda"),"2102",IF(AND(AC957="NÃO",Y957="Consumo"),"2556",)))),REPLACE(I957,1,1,1))))</f>
        <v/>
      </c>
    </row>
    <row r="958" customFormat="false" ht="12.8" hidden="false" customHeight="true" outlineLevel="0" collapsed="false">
      <c r="Y958" s="45"/>
      <c r="Z958" s="46" t="str">
        <f aca="false">IF(B958="","",(IFERROR(VLOOKUP(H958,Dados!A$3:B$15000,2,0),"Não Encontrado")))</f>
        <v/>
      </c>
      <c r="AA958" s="46" t="str">
        <f aca="false">IF(B958="","",(IFERROR(VLOOKUP(G958,Dados!C$3:E$15000,3,0),"Não Encontrado")))</f>
        <v/>
      </c>
      <c r="AB958" s="46" t="str">
        <f aca="false">IFERROR(IF(Z958&lt;&gt;"Não Encontrado",Z958,IF(AA958&lt;&gt;"Não Encontrado",AA958,"")),"")</f>
        <v/>
      </c>
      <c r="AC958" s="45" t="str">
        <f aca="false">IF(B958="","",IF(AB958="","NÃO","SIM"))</f>
        <v/>
      </c>
      <c r="AD958" s="45" t="str">
        <f aca="false">IFERROR(VLOOKUP(G958,Dados!$P$3:$R$500,3,0),"")</f>
        <v/>
      </c>
      <c r="AE958" s="45" t="str">
        <f aca="false">IFERROR(VLOOKUP(G958,Dados!$K$3:$L$500,2,0),"")</f>
        <v/>
      </c>
      <c r="AF958" s="45" t="str">
        <f aca="false">IFERROR(VLOOKUP(G958,Dados!$M$3:$N$500,2,0),"")</f>
        <v/>
      </c>
      <c r="AG958" s="45" t="str">
        <f aca="false">IF(F958="","",IF(AND(AD958="",AE958="",AF958=""),"-",IF(AND(AD958="BIT",AE958="",AF958=""),"BIT",IF(AND(AE958="ANEXO I",AD958="",AF958=""),"ANEXO I",IF(AND(AF958="ANEXO II",AD958="",AE958=""),"ANEXO II","Escolher")))))</f>
        <v/>
      </c>
      <c r="AH958" s="45" t="str">
        <f aca="false">IF(AG958&lt;&gt;"Pneus","",IFERROR(VLOOKUP(R958,Dados!$X$2:$Z$5,3,0)*(AI958-Q958),VLOOKUP(D958,Dados!$X$7:$Z$33,3,0)*(AI958-Q958)))</f>
        <v/>
      </c>
      <c r="AI958" s="47" t="str">
        <f aca="false">IF(B958="","",P958+Q958+O958+M958+L958-N958)</f>
        <v/>
      </c>
      <c r="AJ958" s="48" t="str">
        <f aca="false">IFERROR(IF(AND(AC958="SIM",AG958="-",Y958="REVENDA"),(AB958/1+1)*AI958,IF(AND(AC958="SIM",AG958="Pneus",Y958="REVENDA"),(AB958/1+1)*(AI958-AH958),"")),"")</f>
        <v/>
      </c>
      <c r="AK958" s="48" t="str">
        <f aca="false">IF(AJ958="","",AJ958*17%)</f>
        <v/>
      </c>
      <c r="AL958" s="48" t="str">
        <f aca="false">IFERROR(IF(AC958="NÃO","",IF(AK958="","",IF(E958="Simples Nacional",BF958,IF(T958=0.12,U958*0.5833337002,IF(T958=0,AI958*0.07,U958))))),"")</f>
        <v/>
      </c>
      <c r="AM958" s="47" t="str">
        <f aca="false">IFERROR(IF(AC958="NÃO","",IF(OR(AG958="-",AG958="Pneus"),AK958-AL958,"")),"")</f>
        <v/>
      </c>
      <c r="AN958" s="48" t="str">
        <f aca="false">IF(AND(Y958="REVENDA",AC958="SIM",AG958="BIT"),((AB958/1+1)*AI958)*0.4117,"")</f>
        <v/>
      </c>
      <c r="AO958" s="48" t="str">
        <f aca="false">IF(AN958="","",AN958*17%)</f>
        <v/>
      </c>
      <c r="AP958" s="49" t="str">
        <f aca="false">IF(AN958="","",IF(T958=0.12,(U958*0.4117)*0.4117,IF(T958=0,(AI958*0.07)*0.4117,U958*0.4117)))</f>
        <v/>
      </c>
      <c r="AQ958" s="47" t="str">
        <f aca="false">IF(AN958="","",AO958-AP958)</f>
        <v/>
      </c>
      <c r="AR958" s="50" t="str">
        <f aca="false">IFERROR(IF(AND(AC958="SIM",Y958="REVENDA",LEFT(AG958,5)="ANEXO")*OR(AE958="ANEXO I",AF958="ANEXO II"),VLOOKUP(H958,Dados!G:I,2,0),""),"INSERIR MVA")</f>
        <v/>
      </c>
      <c r="AS958" s="48" t="str">
        <f aca="false">IF(LEFT(AG958,5)="ANEXO",VLOOKUP(AG958,Dados!$X$111:$Z$112,2,0)*(AI958-Q958),"")</f>
        <v/>
      </c>
      <c r="AT958" s="48" t="str">
        <f aca="false">IFERROR(IF(AR958="","",(AI958*AR958)+AI958),"INSERIR MVA")</f>
        <v/>
      </c>
      <c r="AU958" s="48" t="str">
        <f aca="false">IF(AT958="","",IF(AY958=0.04,U958,AS958*AY958))</f>
        <v/>
      </c>
      <c r="AV958" s="47" t="str">
        <f aca="false">IFERROR(IF(AU958="","",(VLOOKUP(AG958,Dados!$X$111:$Z$112,3,0)*AT958*0.17)),"INSERIR MVA")</f>
        <v/>
      </c>
      <c r="AW958" s="47" t="str">
        <f aca="false">IFERROR(IF(AR958="","",AV958-AU958),"")</f>
        <v/>
      </c>
      <c r="AX958" s="51" t="str">
        <f aca="false">IFERROR(IF(AC958="NÃO","",IF(AM958&lt;&gt;"",AM958-W958,IF(AQ958&lt;&gt;"",AQ958-W958,IF(AW958&lt;&gt;"",AW958-W958,"")))),"")</f>
        <v/>
      </c>
      <c r="AY958" s="46" t="str">
        <f aca="false">IFERROR(IF(ISNA(VLOOKUP(R958,Dados!$X$2:$Y$5,2,0)),VLOOKUP(D958,Dados!$X$7:$Y$33,2,0),VLOOKUP(R958,Dados!$X$2:$Y$5,2,0)),"")</f>
        <v/>
      </c>
      <c r="AZ958" s="52" t="str">
        <f aca="false">IF(C958="","",IF(AND(Y958="CONSUMO",AC958="NÃO")*OR(AG958="-",AG958="BIT"),IF(E958&lt;&gt;"",(AI958-(P958+L958-N958+Q958)*AY958)/0.83),""))</f>
        <v/>
      </c>
      <c r="BA958" s="51" t="str">
        <f aca="false">IF(AZ958="","",AZ958*0.17-((P958+L958-N958+Q958)*AY958))</f>
        <v/>
      </c>
      <c r="BB958" s="51" t="str">
        <f aca="false">IF(AND(Y958="CONSUMO",AG958="ANEXO I",AY958&gt;4%),(AI958-(P958+L958-N958+Q958)*0.0514)/0.83*(0.5177)*(0.17)-AI958*0.0514,IF(AND(Y958="CONSUMO",AG958="ANEXO II",AY958&gt;4%),(AI958-(P958+L958-N958+Q958)*0.041)/0.83*(0.3295)*(0.17)-AI958*0.041,IF(AND(Y958="CONSUMO",AG958="ANEXO I",AY958=4%),(AI958-(P958+L958-N958+Q958)*0.04)/0.83*(0.5177)*(0.17)-AI958*0.04,IF(AND(Y958="CONSUMO",AG958="ANEXO II",AY958=4%),(AI958-(P958+L958-N958+Q958)*0.04)/0.83*(0.3295)*(0.17)-AI958*0.04,""))))</f>
        <v/>
      </c>
      <c r="BC958" s="51" t="str">
        <f aca="false">IF(C958="","",IF(AND(Y958="CONSUMO",AC958="SIM")*OR(AG958="-",AG958="BIT"),IF(E958&lt;&gt;"",(AI958-(P958+L958-N958+Q958)*AY958)/0.83),""))</f>
        <v/>
      </c>
      <c r="BD958" s="51" t="str">
        <f aca="false">IF(BC958="","",BC958*0.17)</f>
        <v/>
      </c>
      <c r="BE958" s="51" t="str">
        <f aca="false">IF(I958=6908,0,IF(BC958="","",BD958-((P958+L958-N958+Q958)*AY958)))</f>
        <v/>
      </c>
      <c r="BF958" s="53" t="str">
        <f aca="false">IF(B958="","",IF(OR(B958="",E958="Regime Normal"),0,(AI958-Q958)*VLOOKUP(R958,Dados!$X$98:$Y$108,2,0)))</f>
        <v/>
      </c>
      <c r="BG958" s="54" t="str">
        <f aca="false">IFERROR(VLOOKUP(I958,Dados!$AC$27:$AD$43,2,0),IF(B958="","",IF(D958&lt;&gt;"MT",IF(AND(AC958="SIM",Y958="Revenda"),"2403",IF(AND(AC958="SIM",Y958="Consumo"),"2407",IF(AND(AC958="NÃO",Y958="Revenda"),"2102",IF(AND(AC958="NÃO",Y958="Consumo"),"2556",)))),REPLACE(I958,1,1,1))))</f>
        <v/>
      </c>
    </row>
    <row r="959" customFormat="false" ht="12.8" hidden="false" customHeight="true" outlineLevel="0" collapsed="false">
      <c r="Y959" s="45"/>
      <c r="Z959" s="46" t="str">
        <f aca="false">IF(B959="","",(IFERROR(VLOOKUP(H959,Dados!A$3:B$15000,2,0),"Não Encontrado")))</f>
        <v/>
      </c>
      <c r="AA959" s="46" t="str">
        <f aca="false">IF(B959="","",(IFERROR(VLOOKUP(G959,Dados!C$3:E$15000,3,0),"Não Encontrado")))</f>
        <v/>
      </c>
      <c r="AB959" s="46" t="str">
        <f aca="false">IFERROR(IF(Z959&lt;&gt;"Não Encontrado",Z959,IF(AA959&lt;&gt;"Não Encontrado",AA959,"")),"")</f>
        <v/>
      </c>
      <c r="AC959" s="45" t="str">
        <f aca="false">IF(B959="","",IF(AB959="","NÃO","SIM"))</f>
        <v/>
      </c>
      <c r="AD959" s="45" t="str">
        <f aca="false">IFERROR(VLOOKUP(G959,Dados!$P$3:$R$500,3,0),"")</f>
        <v/>
      </c>
      <c r="AE959" s="45" t="str">
        <f aca="false">IFERROR(VLOOKUP(G959,Dados!$K$3:$L$500,2,0),"")</f>
        <v/>
      </c>
      <c r="AF959" s="45" t="str">
        <f aca="false">IFERROR(VLOOKUP(G959,Dados!$M$3:$N$500,2,0),"")</f>
        <v/>
      </c>
      <c r="AG959" s="45" t="str">
        <f aca="false">IF(F959="","",IF(AND(AD959="",AE959="",AF959=""),"-",IF(AND(AD959="BIT",AE959="",AF959=""),"BIT",IF(AND(AE959="ANEXO I",AD959="",AF959=""),"ANEXO I",IF(AND(AF959="ANEXO II",AD959="",AE959=""),"ANEXO II","Escolher")))))</f>
        <v/>
      </c>
      <c r="AH959" s="45" t="str">
        <f aca="false">IF(AG959&lt;&gt;"Pneus","",IFERROR(VLOOKUP(R959,Dados!$X$2:$Z$5,3,0)*(AI959-Q959),VLOOKUP(D959,Dados!$X$7:$Z$33,3,0)*(AI959-Q959)))</f>
        <v/>
      </c>
      <c r="AI959" s="47" t="str">
        <f aca="false">IF(B959="","",P959+Q959+O959+M959+L959-N959)</f>
        <v/>
      </c>
      <c r="AJ959" s="48" t="str">
        <f aca="false">IFERROR(IF(AND(AC959="SIM",AG959="-",Y959="REVENDA"),(AB959/1+1)*AI959,IF(AND(AC959="SIM",AG959="Pneus",Y959="REVENDA"),(AB959/1+1)*(AI959-AH959),"")),"")</f>
        <v/>
      </c>
      <c r="AK959" s="48" t="str">
        <f aca="false">IF(AJ959="","",AJ959*17%)</f>
        <v/>
      </c>
      <c r="AL959" s="48" t="str">
        <f aca="false">IFERROR(IF(AC959="NÃO","",IF(AK959="","",IF(E959="Simples Nacional",BF959,IF(T959=0.12,U959*0.5833337002,IF(T959=0,AI959*0.07,U959))))),"")</f>
        <v/>
      </c>
      <c r="AM959" s="47" t="str">
        <f aca="false">IFERROR(IF(AC959="NÃO","",IF(OR(AG959="-",AG959="Pneus"),AK959-AL959,"")),"")</f>
        <v/>
      </c>
      <c r="AN959" s="48" t="str">
        <f aca="false">IF(AND(Y959="REVENDA",AC959="SIM",AG959="BIT"),((AB959/1+1)*AI959)*0.4117,"")</f>
        <v/>
      </c>
      <c r="AO959" s="48" t="str">
        <f aca="false">IF(AN959="","",AN959*17%)</f>
        <v/>
      </c>
      <c r="AP959" s="49" t="str">
        <f aca="false">IF(AN959="","",IF(T959=0.12,(U959*0.4117)*0.4117,IF(T959=0,(AI959*0.07)*0.4117,U959*0.4117)))</f>
        <v/>
      </c>
      <c r="AQ959" s="47" t="str">
        <f aca="false">IF(AN959="","",AO959-AP959)</f>
        <v/>
      </c>
      <c r="AR959" s="50" t="str">
        <f aca="false">IFERROR(IF(AND(AC959="SIM",Y959="REVENDA",LEFT(AG959,5)="ANEXO")*OR(AE959="ANEXO I",AF959="ANEXO II"),VLOOKUP(H959,Dados!G:I,2,0),""),"INSERIR MVA")</f>
        <v/>
      </c>
      <c r="AS959" s="48" t="str">
        <f aca="false">IF(LEFT(AG959,5)="ANEXO",VLOOKUP(AG959,Dados!$X$111:$Z$112,2,0)*(AI959-Q959),"")</f>
        <v/>
      </c>
      <c r="AT959" s="48" t="str">
        <f aca="false">IFERROR(IF(AR959="","",(AI959*AR959)+AI959),"INSERIR MVA")</f>
        <v/>
      </c>
      <c r="AU959" s="48" t="str">
        <f aca="false">IF(AT959="","",IF(AY959=0.04,U959,AS959*AY959))</f>
        <v/>
      </c>
      <c r="AV959" s="47" t="str">
        <f aca="false">IFERROR(IF(AU959="","",(VLOOKUP(AG959,Dados!$X$111:$Z$112,3,0)*AT959*0.17)),"INSERIR MVA")</f>
        <v/>
      </c>
      <c r="AW959" s="47" t="str">
        <f aca="false">IFERROR(IF(AR959="","",AV959-AU959),"")</f>
        <v/>
      </c>
      <c r="AX959" s="51" t="str">
        <f aca="false">IFERROR(IF(AC959="NÃO","",IF(AM959&lt;&gt;"",AM959-W959,IF(AQ959&lt;&gt;"",AQ959-W959,IF(AW959&lt;&gt;"",AW959-W959,"")))),"")</f>
        <v/>
      </c>
      <c r="AY959" s="46" t="str">
        <f aca="false">IFERROR(IF(ISNA(VLOOKUP(R959,Dados!$X$2:$Y$5,2,0)),VLOOKUP(D959,Dados!$X$7:$Y$33,2,0),VLOOKUP(R959,Dados!$X$2:$Y$5,2,0)),"")</f>
        <v/>
      </c>
      <c r="AZ959" s="52" t="str">
        <f aca="false">IF(C959="","",IF(AND(Y959="CONSUMO",AC959="NÃO")*OR(AG959="-",AG959="BIT"),IF(E959&lt;&gt;"",(AI959-(P959+L959-N959+Q959)*AY959)/0.83),""))</f>
        <v/>
      </c>
      <c r="BA959" s="51" t="str">
        <f aca="false">IF(AZ959="","",AZ959*0.17-((P959+L959-N959+Q959)*AY959))</f>
        <v/>
      </c>
      <c r="BB959" s="51" t="str">
        <f aca="false">IF(AND(Y959="CONSUMO",AG959="ANEXO I",AY959&gt;4%),(AI959-(P959+L959-N959+Q959)*0.0514)/0.83*(0.5177)*(0.17)-AI959*0.0514,IF(AND(Y959="CONSUMO",AG959="ANEXO II",AY959&gt;4%),(AI959-(P959+L959-N959+Q959)*0.041)/0.83*(0.3295)*(0.17)-AI959*0.041,IF(AND(Y959="CONSUMO",AG959="ANEXO I",AY959=4%),(AI959-(P959+L959-N959+Q959)*0.04)/0.83*(0.5177)*(0.17)-AI959*0.04,IF(AND(Y959="CONSUMO",AG959="ANEXO II",AY959=4%),(AI959-(P959+L959-N959+Q959)*0.04)/0.83*(0.3295)*(0.17)-AI959*0.04,""))))</f>
        <v/>
      </c>
      <c r="BC959" s="51" t="str">
        <f aca="false">IF(C959="","",IF(AND(Y959="CONSUMO",AC959="SIM")*OR(AG959="-",AG959="BIT"),IF(E959&lt;&gt;"",(AI959-(P959+L959-N959+Q959)*AY959)/0.83),""))</f>
        <v/>
      </c>
      <c r="BD959" s="51" t="str">
        <f aca="false">IF(BC959="","",BC959*0.17)</f>
        <v/>
      </c>
      <c r="BE959" s="51" t="str">
        <f aca="false">IF(I959=6908,0,IF(BC959="","",BD959-((P959+L959-N959+Q959)*AY959)))</f>
        <v/>
      </c>
      <c r="BF959" s="53" t="str">
        <f aca="false">IF(B959="","",IF(OR(B959="",E959="Regime Normal"),0,(AI959-Q959)*VLOOKUP(R959,Dados!$X$98:$Y$108,2,0)))</f>
        <v/>
      </c>
      <c r="BG959" s="54" t="str">
        <f aca="false">IFERROR(VLOOKUP(I959,Dados!$AC$27:$AD$43,2,0),IF(B959="","",IF(D959&lt;&gt;"MT",IF(AND(AC959="SIM",Y959="Revenda"),"2403",IF(AND(AC959="SIM",Y959="Consumo"),"2407",IF(AND(AC959="NÃO",Y959="Revenda"),"2102",IF(AND(AC959="NÃO",Y959="Consumo"),"2556",)))),REPLACE(I959,1,1,1))))</f>
        <v/>
      </c>
    </row>
    <row r="960" customFormat="false" ht="12.8" hidden="false" customHeight="true" outlineLevel="0" collapsed="false">
      <c r="Y960" s="45"/>
      <c r="Z960" s="46" t="str">
        <f aca="false">IF(B960="","",(IFERROR(VLOOKUP(H960,Dados!A$3:B$15000,2,0),"Não Encontrado")))</f>
        <v/>
      </c>
      <c r="AA960" s="46" t="str">
        <f aca="false">IF(B960="","",(IFERROR(VLOOKUP(G960,Dados!C$3:E$15000,3,0),"Não Encontrado")))</f>
        <v/>
      </c>
      <c r="AB960" s="46" t="str">
        <f aca="false">IFERROR(IF(Z960&lt;&gt;"Não Encontrado",Z960,IF(AA960&lt;&gt;"Não Encontrado",AA960,"")),"")</f>
        <v/>
      </c>
      <c r="AC960" s="45" t="str">
        <f aca="false">IF(B960="","",IF(AB960="","NÃO","SIM"))</f>
        <v/>
      </c>
      <c r="AD960" s="45" t="str">
        <f aca="false">IFERROR(VLOOKUP(G960,Dados!$P$3:$R$500,3,0),"")</f>
        <v/>
      </c>
      <c r="AE960" s="45" t="str">
        <f aca="false">IFERROR(VLOOKUP(G960,Dados!$K$3:$L$500,2,0),"")</f>
        <v/>
      </c>
      <c r="AF960" s="45" t="str">
        <f aca="false">IFERROR(VLOOKUP(G960,Dados!$M$3:$N$500,2,0),"")</f>
        <v/>
      </c>
      <c r="AG960" s="45" t="str">
        <f aca="false">IF(F960="","",IF(AND(AD960="",AE960="",AF960=""),"-",IF(AND(AD960="BIT",AE960="",AF960=""),"BIT",IF(AND(AE960="ANEXO I",AD960="",AF960=""),"ANEXO I",IF(AND(AF960="ANEXO II",AD960="",AE960=""),"ANEXO II","Escolher")))))</f>
        <v/>
      </c>
      <c r="AH960" s="45" t="str">
        <f aca="false">IF(AG960&lt;&gt;"Pneus","",IFERROR(VLOOKUP(R960,Dados!$X$2:$Z$5,3,0)*(AI960-Q960),VLOOKUP(D960,Dados!$X$7:$Z$33,3,0)*(AI960-Q960)))</f>
        <v/>
      </c>
      <c r="AI960" s="47" t="str">
        <f aca="false">IF(B960="","",P960+Q960+O960+M960+L960-N960)</f>
        <v/>
      </c>
      <c r="AJ960" s="48" t="str">
        <f aca="false">IFERROR(IF(AND(AC960="SIM",AG960="-",Y960="REVENDA"),(AB960/1+1)*AI960,IF(AND(AC960="SIM",AG960="Pneus",Y960="REVENDA"),(AB960/1+1)*(AI960-AH960),"")),"")</f>
        <v/>
      </c>
      <c r="AK960" s="48" t="str">
        <f aca="false">IF(AJ960="","",AJ960*17%)</f>
        <v/>
      </c>
      <c r="AL960" s="48" t="str">
        <f aca="false">IFERROR(IF(AC960="NÃO","",IF(AK960="","",IF(E960="Simples Nacional",BF960,IF(T960=0.12,U960*0.5833337002,IF(T960=0,AI960*0.07,U960))))),"")</f>
        <v/>
      </c>
      <c r="AM960" s="47" t="str">
        <f aca="false">IFERROR(IF(AC960="NÃO","",IF(OR(AG960="-",AG960="Pneus"),AK960-AL960,"")),"")</f>
        <v/>
      </c>
      <c r="AN960" s="48" t="str">
        <f aca="false">IF(AND(Y960="REVENDA",AC960="SIM",AG960="BIT"),((AB960/1+1)*AI960)*0.4117,"")</f>
        <v/>
      </c>
      <c r="AO960" s="48" t="str">
        <f aca="false">IF(AN960="","",AN960*17%)</f>
        <v/>
      </c>
      <c r="AP960" s="49" t="str">
        <f aca="false">IF(AN960="","",IF(T960=0.12,(U960*0.4117)*0.4117,IF(T960=0,(AI960*0.07)*0.4117,U960*0.4117)))</f>
        <v/>
      </c>
      <c r="AQ960" s="47" t="str">
        <f aca="false">IF(AN960="","",AO960-AP960)</f>
        <v/>
      </c>
      <c r="AR960" s="50" t="str">
        <f aca="false">IFERROR(IF(AND(AC960="SIM",Y960="REVENDA",LEFT(AG960,5)="ANEXO")*OR(AE960="ANEXO I",AF960="ANEXO II"),VLOOKUP(H960,Dados!G:I,2,0),""),"INSERIR MVA")</f>
        <v/>
      </c>
      <c r="AS960" s="48" t="str">
        <f aca="false">IF(LEFT(AG960,5)="ANEXO",VLOOKUP(AG960,Dados!$X$111:$Z$112,2,0)*(AI960-Q960),"")</f>
        <v/>
      </c>
      <c r="AT960" s="48" t="str">
        <f aca="false">IFERROR(IF(AR960="","",(AI960*AR960)+AI960),"INSERIR MVA")</f>
        <v/>
      </c>
      <c r="AU960" s="48" t="str">
        <f aca="false">IF(AT960="","",IF(AY960=0.04,U960,AS960*AY960))</f>
        <v/>
      </c>
      <c r="AV960" s="47" t="str">
        <f aca="false">IFERROR(IF(AU960="","",(VLOOKUP(AG960,Dados!$X$111:$Z$112,3,0)*AT960*0.17)),"INSERIR MVA")</f>
        <v/>
      </c>
      <c r="AW960" s="47" t="str">
        <f aca="false">IFERROR(IF(AR960="","",AV960-AU960),"")</f>
        <v/>
      </c>
      <c r="AX960" s="51" t="str">
        <f aca="false">IFERROR(IF(AC960="NÃO","",IF(AM960&lt;&gt;"",AM960-W960,IF(AQ960&lt;&gt;"",AQ960-W960,IF(AW960&lt;&gt;"",AW960-W960,"")))),"")</f>
        <v/>
      </c>
      <c r="AY960" s="46" t="str">
        <f aca="false">IFERROR(IF(ISNA(VLOOKUP(R960,Dados!$X$2:$Y$5,2,0)),VLOOKUP(D960,Dados!$X$7:$Y$33,2,0),VLOOKUP(R960,Dados!$X$2:$Y$5,2,0)),"")</f>
        <v/>
      </c>
      <c r="AZ960" s="52" t="str">
        <f aca="false">IF(C960="","",IF(AND(Y960="CONSUMO",AC960="NÃO")*OR(AG960="-",AG960="BIT"),IF(E960&lt;&gt;"",(AI960-(P960+L960-N960+Q960)*AY960)/0.83),""))</f>
        <v/>
      </c>
      <c r="BA960" s="51" t="str">
        <f aca="false">IF(AZ960="","",AZ960*0.17-((P960+L960-N960+Q960)*AY960))</f>
        <v/>
      </c>
      <c r="BB960" s="51" t="str">
        <f aca="false">IF(AND(Y960="CONSUMO",AG960="ANEXO I",AY960&gt;4%),(AI960-(P960+L960-N960+Q960)*0.0514)/0.83*(0.5177)*(0.17)-AI960*0.0514,IF(AND(Y960="CONSUMO",AG960="ANEXO II",AY960&gt;4%),(AI960-(P960+L960-N960+Q960)*0.041)/0.83*(0.3295)*(0.17)-AI960*0.041,IF(AND(Y960="CONSUMO",AG960="ANEXO I",AY960=4%),(AI960-(P960+L960-N960+Q960)*0.04)/0.83*(0.5177)*(0.17)-AI960*0.04,IF(AND(Y960="CONSUMO",AG960="ANEXO II",AY960=4%),(AI960-(P960+L960-N960+Q960)*0.04)/0.83*(0.3295)*(0.17)-AI960*0.04,""))))</f>
        <v/>
      </c>
      <c r="BC960" s="51" t="str">
        <f aca="false">IF(C960="","",IF(AND(Y960="CONSUMO",AC960="SIM")*OR(AG960="-",AG960="BIT"),IF(E960&lt;&gt;"",(AI960-(P960+L960-N960+Q960)*AY960)/0.83),""))</f>
        <v/>
      </c>
      <c r="BD960" s="51" t="str">
        <f aca="false">IF(BC960="","",BC960*0.17)</f>
        <v/>
      </c>
      <c r="BE960" s="51" t="str">
        <f aca="false">IF(I960=6908,0,IF(BC960="","",BD960-((P960+L960-N960+Q960)*AY960)))</f>
        <v/>
      </c>
      <c r="BF960" s="53" t="str">
        <f aca="false">IF(B960="","",IF(OR(B960="",E960="Regime Normal"),0,(AI960-Q960)*VLOOKUP(R960,Dados!$X$98:$Y$108,2,0)))</f>
        <v/>
      </c>
      <c r="BG960" s="54" t="str">
        <f aca="false">IFERROR(VLOOKUP(I960,Dados!$AC$27:$AD$43,2,0),IF(B960="","",IF(D960&lt;&gt;"MT",IF(AND(AC960="SIM",Y960="Revenda"),"2403",IF(AND(AC960="SIM",Y960="Consumo"),"2407",IF(AND(AC960="NÃO",Y960="Revenda"),"2102",IF(AND(AC960="NÃO",Y960="Consumo"),"2556",)))),REPLACE(I960,1,1,1))))</f>
        <v/>
      </c>
    </row>
    <row r="961" customFormat="false" ht="12.8" hidden="false" customHeight="true" outlineLevel="0" collapsed="false">
      <c r="Y961" s="45"/>
      <c r="Z961" s="46" t="str">
        <f aca="false">IF(B961="","",(IFERROR(VLOOKUP(H961,Dados!A$3:B$15000,2,0),"Não Encontrado")))</f>
        <v/>
      </c>
      <c r="AA961" s="46" t="str">
        <f aca="false">IF(B961="","",(IFERROR(VLOOKUP(G961,Dados!C$3:E$15000,3,0),"Não Encontrado")))</f>
        <v/>
      </c>
      <c r="AB961" s="46" t="str">
        <f aca="false">IFERROR(IF(Z961&lt;&gt;"Não Encontrado",Z961,IF(AA961&lt;&gt;"Não Encontrado",AA961,"")),"")</f>
        <v/>
      </c>
      <c r="AC961" s="45" t="str">
        <f aca="false">IF(B961="","",IF(AB961="","NÃO","SIM"))</f>
        <v/>
      </c>
      <c r="AD961" s="45" t="str">
        <f aca="false">IFERROR(VLOOKUP(G961,Dados!$P$3:$R$500,3,0),"")</f>
        <v/>
      </c>
      <c r="AE961" s="45" t="str">
        <f aca="false">IFERROR(VLOOKUP(G961,Dados!$K$3:$L$500,2,0),"")</f>
        <v/>
      </c>
      <c r="AF961" s="45" t="str">
        <f aca="false">IFERROR(VLOOKUP(G961,Dados!$M$3:$N$500,2,0),"")</f>
        <v/>
      </c>
      <c r="AG961" s="45" t="str">
        <f aca="false">IF(F961="","",IF(AND(AD961="",AE961="",AF961=""),"-",IF(AND(AD961="BIT",AE961="",AF961=""),"BIT",IF(AND(AE961="ANEXO I",AD961="",AF961=""),"ANEXO I",IF(AND(AF961="ANEXO II",AD961="",AE961=""),"ANEXO II","Escolher")))))</f>
        <v/>
      </c>
      <c r="AH961" s="45" t="str">
        <f aca="false">IF(AG961&lt;&gt;"Pneus","",IFERROR(VLOOKUP(R961,Dados!$X$2:$Z$5,3,0)*(AI961-Q961),VLOOKUP(D961,Dados!$X$7:$Z$33,3,0)*(AI961-Q961)))</f>
        <v/>
      </c>
      <c r="AI961" s="47" t="str">
        <f aca="false">IF(B961="","",P961+Q961+O961+M961+L961-N961)</f>
        <v/>
      </c>
      <c r="AJ961" s="48" t="str">
        <f aca="false">IFERROR(IF(AND(AC961="SIM",AG961="-",Y961="REVENDA"),(AB961/1+1)*AI961,IF(AND(AC961="SIM",AG961="Pneus",Y961="REVENDA"),(AB961/1+1)*(AI961-AH961),"")),"")</f>
        <v/>
      </c>
      <c r="AK961" s="48" t="str">
        <f aca="false">IF(AJ961="","",AJ961*17%)</f>
        <v/>
      </c>
      <c r="AL961" s="48" t="str">
        <f aca="false">IFERROR(IF(AC961="NÃO","",IF(AK961="","",IF(E961="Simples Nacional",BF961,IF(T961=0.12,U961*0.5833337002,IF(T961=0,AI961*0.07,U961))))),"")</f>
        <v/>
      </c>
      <c r="AM961" s="47" t="str">
        <f aca="false">IFERROR(IF(AC961="NÃO","",IF(OR(AG961="-",AG961="Pneus"),AK961-AL961,"")),"")</f>
        <v/>
      </c>
      <c r="AN961" s="48" t="str">
        <f aca="false">IF(AND(Y961="REVENDA",AC961="SIM",AG961="BIT"),((AB961/1+1)*AI961)*0.4117,"")</f>
        <v/>
      </c>
      <c r="AO961" s="48" t="str">
        <f aca="false">IF(AN961="","",AN961*17%)</f>
        <v/>
      </c>
      <c r="AP961" s="49" t="str">
        <f aca="false">IF(AN961="","",IF(T961=0.12,(U961*0.4117)*0.4117,IF(T961=0,(AI961*0.07)*0.4117,U961*0.4117)))</f>
        <v/>
      </c>
      <c r="AQ961" s="47" t="str">
        <f aca="false">IF(AN961="","",AO961-AP961)</f>
        <v/>
      </c>
      <c r="AR961" s="50" t="str">
        <f aca="false">IFERROR(IF(AND(AC961="SIM",Y961="REVENDA",LEFT(AG961,5)="ANEXO")*OR(AE961="ANEXO I",AF961="ANEXO II"),VLOOKUP(H961,Dados!G:I,2,0),""),"INSERIR MVA")</f>
        <v/>
      </c>
      <c r="AS961" s="48" t="str">
        <f aca="false">IF(LEFT(AG961,5)="ANEXO",VLOOKUP(AG961,Dados!$X$111:$Z$112,2,0)*(AI961-Q961),"")</f>
        <v/>
      </c>
      <c r="AT961" s="48" t="str">
        <f aca="false">IFERROR(IF(AR961="","",(AI961*AR961)+AI961),"INSERIR MVA")</f>
        <v/>
      </c>
      <c r="AU961" s="48" t="str">
        <f aca="false">IF(AT961="","",IF(AY961=0.04,U961,AS961*AY961))</f>
        <v/>
      </c>
      <c r="AV961" s="47" t="str">
        <f aca="false">IFERROR(IF(AU961="","",(VLOOKUP(AG961,Dados!$X$111:$Z$112,3,0)*AT961*0.17)),"INSERIR MVA")</f>
        <v/>
      </c>
      <c r="AW961" s="47" t="str">
        <f aca="false">IFERROR(IF(AR961="","",AV961-AU961),"")</f>
        <v/>
      </c>
      <c r="AX961" s="51" t="str">
        <f aca="false">IFERROR(IF(AC961="NÃO","",IF(AM961&lt;&gt;"",AM961-W961,IF(AQ961&lt;&gt;"",AQ961-W961,IF(AW961&lt;&gt;"",AW961-W961,"")))),"")</f>
        <v/>
      </c>
      <c r="AY961" s="46" t="str">
        <f aca="false">IFERROR(IF(ISNA(VLOOKUP(R961,Dados!$X$2:$Y$5,2,0)),VLOOKUP(D961,Dados!$X$7:$Y$33,2,0),VLOOKUP(R961,Dados!$X$2:$Y$5,2,0)),"")</f>
        <v/>
      </c>
      <c r="AZ961" s="52" t="str">
        <f aca="false">IF(C961="","",IF(AND(Y961="CONSUMO",AC961="NÃO")*OR(AG961="-",AG961="BIT"),IF(E961&lt;&gt;"",(AI961-(P961+L961-N961+Q961)*AY961)/0.83),""))</f>
        <v/>
      </c>
      <c r="BA961" s="51" t="str">
        <f aca="false">IF(AZ961="","",AZ961*0.17-((P961+L961-N961+Q961)*AY961))</f>
        <v/>
      </c>
      <c r="BB961" s="51" t="str">
        <f aca="false">IF(AND(Y961="CONSUMO",AG961="ANEXO I",AY961&gt;4%),(AI961-(P961+L961-N961+Q961)*0.0514)/0.83*(0.5177)*(0.17)-AI961*0.0514,IF(AND(Y961="CONSUMO",AG961="ANEXO II",AY961&gt;4%),(AI961-(P961+L961-N961+Q961)*0.041)/0.83*(0.3295)*(0.17)-AI961*0.041,IF(AND(Y961="CONSUMO",AG961="ANEXO I",AY961=4%),(AI961-(P961+L961-N961+Q961)*0.04)/0.83*(0.5177)*(0.17)-AI961*0.04,IF(AND(Y961="CONSUMO",AG961="ANEXO II",AY961=4%),(AI961-(P961+L961-N961+Q961)*0.04)/0.83*(0.3295)*(0.17)-AI961*0.04,""))))</f>
        <v/>
      </c>
      <c r="BC961" s="51" t="str">
        <f aca="false">IF(C961="","",IF(AND(Y961="CONSUMO",AC961="SIM")*OR(AG961="-",AG961="BIT"),IF(E961&lt;&gt;"",(AI961-(P961+L961-N961+Q961)*AY961)/0.83),""))</f>
        <v/>
      </c>
      <c r="BD961" s="51" t="str">
        <f aca="false">IF(BC961="","",BC961*0.17)</f>
        <v/>
      </c>
      <c r="BE961" s="51" t="str">
        <f aca="false">IF(I961=6908,0,IF(BC961="","",BD961-((P961+L961-N961+Q961)*AY961)))</f>
        <v/>
      </c>
      <c r="BF961" s="53" t="str">
        <f aca="false">IF(B961="","",IF(OR(B961="",E961="Regime Normal"),0,(AI961-Q961)*VLOOKUP(R961,Dados!$X$98:$Y$108,2,0)))</f>
        <v/>
      </c>
      <c r="BG961" s="54" t="str">
        <f aca="false">IFERROR(VLOOKUP(I961,Dados!$AC$27:$AD$43,2,0),IF(B961="","",IF(D961&lt;&gt;"MT",IF(AND(AC961="SIM",Y961="Revenda"),"2403",IF(AND(AC961="SIM",Y961="Consumo"),"2407",IF(AND(AC961="NÃO",Y961="Revenda"),"2102",IF(AND(AC961="NÃO",Y961="Consumo"),"2556",)))),REPLACE(I961,1,1,1))))</f>
        <v/>
      </c>
    </row>
    <row r="962" customFormat="false" ht="12.8" hidden="false" customHeight="true" outlineLevel="0" collapsed="false">
      <c r="Y962" s="45"/>
      <c r="Z962" s="46" t="str">
        <f aca="false">IF(B962="","",(IFERROR(VLOOKUP(H962,Dados!A$3:B$15000,2,0),"Não Encontrado")))</f>
        <v/>
      </c>
      <c r="AA962" s="46" t="str">
        <f aca="false">IF(B962="","",(IFERROR(VLOOKUP(G962,Dados!C$3:E$15000,3,0),"Não Encontrado")))</f>
        <v/>
      </c>
      <c r="AB962" s="46" t="str">
        <f aca="false">IFERROR(IF(Z962&lt;&gt;"Não Encontrado",Z962,IF(AA962&lt;&gt;"Não Encontrado",AA962,"")),"")</f>
        <v/>
      </c>
      <c r="AC962" s="45" t="str">
        <f aca="false">IF(B962="","",IF(AB962="","NÃO","SIM"))</f>
        <v/>
      </c>
      <c r="AD962" s="45" t="str">
        <f aca="false">IFERROR(VLOOKUP(G962,Dados!$P$3:$R$500,3,0),"")</f>
        <v/>
      </c>
      <c r="AE962" s="45" t="str">
        <f aca="false">IFERROR(VLOOKUP(G962,Dados!$K$3:$L$500,2,0),"")</f>
        <v/>
      </c>
      <c r="AF962" s="45" t="str">
        <f aca="false">IFERROR(VLOOKUP(G962,Dados!$M$3:$N$500,2,0),"")</f>
        <v/>
      </c>
      <c r="AG962" s="45" t="str">
        <f aca="false">IF(F962="","",IF(AND(AD962="",AE962="",AF962=""),"-",IF(AND(AD962="BIT",AE962="",AF962=""),"BIT",IF(AND(AE962="ANEXO I",AD962="",AF962=""),"ANEXO I",IF(AND(AF962="ANEXO II",AD962="",AE962=""),"ANEXO II","Escolher")))))</f>
        <v/>
      </c>
      <c r="AH962" s="45" t="str">
        <f aca="false">IF(AG962&lt;&gt;"Pneus","",IFERROR(VLOOKUP(R962,Dados!$X$2:$Z$5,3,0)*(AI962-Q962),VLOOKUP(D962,Dados!$X$7:$Z$33,3,0)*(AI962-Q962)))</f>
        <v/>
      </c>
      <c r="AI962" s="47" t="str">
        <f aca="false">IF(B962="","",P962+Q962+O962+M962+L962-N962)</f>
        <v/>
      </c>
      <c r="AJ962" s="48" t="str">
        <f aca="false">IFERROR(IF(AND(AC962="SIM",AG962="-",Y962="REVENDA"),(AB962/1+1)*AI962,IF(AND(AC962="SIM",AG962="Pneus",Y962="REVENDA"),(AB962/1+1)*(AI962-AH962),"")),"")</f>
        <v/>
      </c>
      <c r="AK962" s="48" t="str">
        <f aca="false">IF(AJ962="","",AJ962*17%)</f>
        <v/>
      </c>
      <c r="AL962" s="48" t="str">
        <f aca="false">IFERROR(IF(AC962="NÃO","",IF(AK962="","",IF(E962="Simples Nacional",BF962,IF(T962=0.12,U962*0.5833337002,IF(T962=0,AI962*0.07,U962))))),"")</f>
        <v/>
      </c>
      <c r="AM962" s="47" t="str">
        <f aca="false">IFERROR(IF(AC962="NÃO","",IF(OR(AG962="-",AG962="Pneus"),AK962-AL962,"")),"")</f>
        <v/>
      </c>
      <c r="AN962" s="48" t="str">
        <f aca="false">IF(AND(Y962="REVENDA",AC962="SIM",AG962="BIT"),((AB962/1+1)*AI962)*0.4117,"")</f>
        <v/>
      </c>
      <c r="AO962" s="48" t="str">
        <f aca="false">IF(AN962="","",AN962*17%)</f>
        <v/>
      </c>
      <c r="AP962" s="49" t="str">
        <f aca="false">IF(AN962="","",IF(T962=0.12,(U962*0.4117)*0.4117,IF(T962=0,(AI962*0.07)*0.4117,U962*0.4117)))</f>
        <v/>
      </c>
      <c r="AQ962" s="47" t="str">
        <f aca="false">IF(AN962="","",AO962-AP962)</f>
        <v/>
      </c>
      <c r="AR962" s="50" t="str">
        <f aca="false">IFERROR(IF(AND(AC962="SIM",Y962="REVENDA",LEFT(AG962,5)="ANEXO")*OR(AE962="ANEXO I",AF962="ANEXO II"),VLOOKUP(H962,Dados!G:I,2,0),""),"INSERIR MVA")</f>
        <v/>
      </c>
      <c r="AS962" s="48" t="str">
        <f aca="false">IF(LEFT(AG962,5)="ANEXO",VLOOKUP(AG962,Dados!$X$111:$Z$112,2,0)*(AI962-Q962),"")</f>
        <v/>
      </c>
      <c r="AT962" s="48" t="str">
        <f aca="false">IFERROR(IF(AR962="","",(AI962*AR962)+AI962),"INSERIR MVA")</f>
        <v/>
      </c>
      <c r="AU962" s="48" t="str">
        <f aca="false">IF(AT962="","",IF(AY962=0.04,U962,AS962*AY962))</f>
        <v/>
      </c>
      <c r="AV962" s="47" t="str">
        <f aca="false">IFERROR(IF(AU962="","",(VLOOKUP(AG962,Dados!$X$111:$Z$112,3,0)*AT962*0.17)),"INSERIR MVA")</f>
        <v/>
      </c>
      <c r="AW962" s="47" t="str">
        <f aca="false">IFERROR(IF(AR962="","",AV962-AU962),"")</f>
        <v/>
      </c>
      <c r="AX962" s="51" t="str">
        <f aca="false">IFERROR(IF(AC962="NÃO","",IF(AM962&lt;&gt;"",AM962-W962,IF(AQ962&lt;&gt;"",AQ962-W962,IF(AW962&lt;&gt;"",AW962-W962,"")))),"")</f>
        <v/>
      </c>
      <c r="AY962" s="46" t="str">
        <f aca="false">IFERROR(IF(ISNA(VLOOKUP(R962,Dados!$X$2:$Y$5,2,0)),VLOOKUP(D962,Dados!$X$7:$Y$33,2,0),VLOOKUP(R962,Dados!$X$2:$Y$5,2,0)),"")</f>
        <v/>
      </c>
      <c r="AZ962" s="52" t="str">
        <f aca="false">IF(C962="","",IF(AND(Y962="CONSUMO",AC962="NÃO")*OR(AG962="-",AG962="BIT"),IF(E962&lt;&gt;"",(AI962-(P962+L962-N962+Q962)*AY962)/0.83),""))</f>
        <v/>
      </c>
      <c r="BA962" s="51" t="str">
        <f aca="false">IF(AZ962="","",AZ962*0.17-((P962+L962-N962+Q962)*AY962))</f>
        <v/>
      </c>
      <c r="BB962" s="51" t="str">
        <f aca="false">IF(AND(Y962="CONSUMO",AG962="ANEXO I",AY962&gt;4%),(AI962-(P962+L962-N962+Q962)*0.0514)/0.83*(0.5177)*(0.17)-AI962*0.0514,IF(AND(Y962="CONSUMO",AG962="ANEXO II",AY962&gt;4%),(AI962-(P962+L962-N962+Q962)*0.041)/0.83*(0.3295)*(0.17)-AI962*0.041,IF(AND(Y962="CONSUMO",AG962="ANEXO I",AY962=4%),(AI962-(P962+L962-N962+Q962)*0.04)/0.83*(0.5177)*(0.17)-AI962*0.04,IF(AND(Y962="CONSUMO",AG962="ANEXO II",AY962=4%),(AI962-(P962+L962-N962+Q962)*0.04)/0.83*(0.3295)*(0.17)-AI962*0.04,""))))</f>
        <v/>
      </c>
      <c r="BC962" s="51" t="str">
        <f aca="false">IF(C962="","",IF(AND(Y962="CONSUMO",AC962="SIM")*OR(AG962="-",AG962="BIT"),IF(E962&lt;&gt;"",(AI962-(P962+L962-N962+Q962)*AY962)/0.83),""))</f>
        <v/>
      </c>
      <c r="BD962" s="51" t="str">
        <f aca="false">IF(BC962="","",BC962*0.17)</f>
        <v/>
      </c>
      <c r="BE962" s="51" t="str">
        <f aca="false">IF(I962=6908,0,IF(BC962="","",BD962-((P962+L962-N962+Q962)*AY962)))</f>
        <v/>
      </c>
      <c r="BF962" s="53" t="str">
        <f aca="false">IF(B962="","",IF(OR(B962="",E962="Regime Normal"),0,(AI962-Q962)*VLOOKUP(R962,Dados!$X$98:$Y$108,2,0)))</f>
        <v/>
      </c>
      <c r="BG962" s="54" t="str">
        <f aca="false">IFERROR(VLOOKUP(I962,Dados!$AC$27:$AD$43,2,0),IF(B962="","",IF(D962&lt;&gt;"MT",IF(AND(AC962="SIM",Y962="Revenda"),"2403",IF(AND(AC962="SIM",Y962="Consumo"),"2407",IF(AND(AC962="NÃO",Y962="Revenda"),"2102",IF(AND(AC962="NÃO",Y962="Consumo"),"2556",)))),REPLACE(I962,1,1,1))))</f>
        <v/>
      </c>
    </row>
    <row r="963" customFormat="false" ht="12.8" hidden="false" customHeight="true" outlineLevel="0" collapsed="false">
      <c r="Y963" s="45"/>
      <c r="Z963" s="46" t="str">
        <f aca="false">IF(B963="","",(IFERROR(VLOOKUP(H963,Dados!A$3:B$15000,2,0),"Não Encontrado")))</f>
        <v/>
      </c>
      <c r="AA963" s="46" t="str">
        <f aca="false">IF(B963="","",(IFERROR(VLOOKUP(G963,Dados!C$3:E$15000,3,0),"Não Encontrado")))</f>
        <v/>
      </c>
      <c r="AB963" s="46" t="str">
        <f aca="false">IFERROR(IF(Z963&lt;&gt;"Não Encontrado",Z963,IF(AA963&lt;&gt;"Não Encontrado",AA963,"")),"")</f>
        <v/>
      </c>
      <c r="AC963" s="45" t="str">
        <f aca="false">IF(B963="","",IF(AB963="","NÃO","SIM"))</f>
        <v/>
      </c>
      <c r="AD963" s="45" t="str">
        <f aca="false">IFERROR(VLOOKUP(G963,Dados!$P$3:$R$500,3,0),"")</f>
        <v/>
      </c>
      <c r="AE963" s="45" t="str">
        <f aca="false">IFERROR(VLOOKUP(G963,Dados!$K$3:$L$500,2,0),"")</f>
        <v/>
      </c>
      <c r="AF963" s="45" t="str">
        <f aca="false">IFERROR(VLOOKUP(G963,Dados!$M$3:$N$500,2,0),"")</f>
        <v/>
      </c>
      <c r="AG963" s="45" t="str">
        <f aca="false">IF(F963="","",IF(AND(AD963="",AE963="",AF963=""),"-",IF(AND(AD963="BIT",AE963="",AF963=""),"BIT",IF(AND(AE963="ANEXO I",AD963="",AF963=""),"ANEXO I",IF(AND(AF963="ANEXO II",AD963="",AE963=""),"ANEXO II","Escolher")))))</f>
        <v/>
      </c>
      <c r="AH963" s="45" t="str">
        <f aca="false">IF(AG963&lt;&gt;"Pneus","",IFERROR(VLOOKUP(R963,Dados!$X$2:$Z$5,3,0)*(AI963-Q963),VLOOKUP(D963,Dados!$X$7:$Z$33,3,0)*(AI963-Q963)))</f>
        <v/>
      </c>
      <c r="AI963" s="47" t="str">
        <f aca="false">IF(B963="","",P963+Q963+O963+M963+L963-N963)</f>
        <v/>
      </c>
      <c r="AJ963" s="48" t="str">
        <f aca="false">IFERROR(IF(AND(AC963="SIM",AG963="-",Y963="REVENDA"),(AB963/1+1)*AI963,IF(AND(AC963="SIM",AG963="Pneus",Y963="REVENDA"),(AB963/1+1)*(AI963-AH963),"")),"")</f>
        <v/>
      </c>
      <c r="AK963" s="48" t="str">
        <f aca="false">IF(AJ963="","",AJ963*17%)</f>
        <v/>
      </c>
      <c r="AL963" s="48" t="str">
        <f aca="false">IFERROR(IF(AC963="NÃO","",IF(AK963="","",IF(E963="Simples Nacional",BF963,IF(T963=0.12,U963*0.5833337002,IF(T963=0,AI963*0.07,U963))))),"")</f>
        <v/>
      </c>
      <c r="AM963" s="47" t="str">
        <f aca="false">IFERROR(IF(AC963="NÃO","",IF(OR(AG963="-",AG963="Pneus"),AK963-AL963,"")),"")</f>
        <v/>
      </c>
      <c r="AN963" s="48" t="str">
        <f aca="false">IF(AND(Y963="REVENDA",AC963="SIM",AG963="BIT"),((AB963/1+1)*AI963)*0.4117,"")</f>
        <v/>
      </c>
      <c r="AO963" s="48" t="str">
        <f aca="false">IF(AN963="","",AN963*17%)</f>
        <v/>
      </c>
      <c r="AP963" s="49" t="str">
        <f aca="false">IF(AN963="","",IF(T963=0.12,(U963*0.4117)*0.4117,IF(T963=0,(AI963*0.07)*0.4117,U963*0.4117)))</f>
        <v/>
      </c>
      <c r="AQ963" s="47" t="str">
        <f aca="false">IF(AN963="","",AO963-AP963)</f>
        <v/>
      </c>
      <c r="AR963" s="50" t="str">
        <f aca="false">IFERROR(IF(AND(AC963="SIM",Y963="REVENDA",LEFT(AG963,5)="ANEXO")*OR(AE963="ANEXO I",AF963="ANEXO II"),VLOOKUP(H963,Dados!G:I,2,0),""),"INSERIR MVA")</f>
        <v/>
      </c>
      <c r="AS963" s="48" t="str">
        <f aca="false">IF(LEFT(AG963,5)="ANEXO",VLOOKUP(AG963,Dados!$X$111:$Z$112,2,0)*(AI963-Q963),"")</f>
        <v/>
      </c>
      <c r="AT963" s="48" t="str">
        <f aca="false">IFERROR(IF(AR963="","",(AI963*AR963)+AI963),"INSERIR MVA")</f>
        <v/>
      </c>
      <c r="AU963" s="48" t="str">
        <f aca="false">IF(AT963="","",IF(AY963=0.04,U963,AS963*AY963))</f>
        <v/>
      </c>
      <c r="AV963" s="47" t="str">
        <f aca="false">IFERROR(IF(AU963="","",(VLOOKUP(AG963,Dados!$X$111:$Z$112,3,0)*AT963*0.17)),"INSERIR MVA")</f>
        <v/>
      </c>
      <c r="AW963" s="47" t="str">
        <f aca="false">IFERROR(IF(AR963="","",AV963-AU963),"")</f>
        <v/>
      </c>
      <c r="AX963" s="51" t="str">
        <f aca="false">IFERROR(IF(AC963="NÃO","",IF(AM963&lt;&gt;"",AM963-W963,IF(AQ963&lt;&gt;"",AQ963-W963,IF(AW963&lt;&gt;"",AW963-W963,"")))),"")</f>
        <v/>
      </c>
      <c r="AY963" s="46" t="str">
        <f aca="false">IFERROR(IF(ISNA(VLOOKUP(R963,Dados!$X$2:$Y$5,2,0)),VLOOKUP(D963,Dados!$X$7:$Y$33,2,0),VLOOKUP(R963,Dados!$X$2:$Y$5,2,0)),"")</f>
        <v/>
      </c>
      <c r="AZ963" s="52" t="str">
        <f aca="false">IF(C963="","",IF(AND(Y963="CONSUMO",AC963="NÃO")*OR(AG963="-",AG963="BIT"),IF(E963&lt;&gt;"",(AI963-(P963+L963-N963+Q963)*AY963)/0.83),""))</f>
        <v/>
      </c>
      <c r="BA963" s="51" t="str">
        <f aca="false">IF(AZ963="","",AZ963*0.17-((P963+L963-N963+Q963)*AY963))</f>
        <v/>
      </c>
      <c r="BB963" s="51" t="str">
        <f aca="false">IF(AND(Y963="CONSUMO",AG963="ANEXO I",AY963&gt;4%),(AI963-(P963+L963-N963+Q963)*0.0514)/0.83*(0.5177)*(0.17)-AI963*0.0514,IF(AND(Y963="CONSUMO",AG963="ANEXO II",AY963&gt;4%),(AI963-(P963+L963-N963+Q963)*0.041)/0.83*(0.3295)*(0.17)-AI963*0.041,IF(AND(Y963="CONSUMO",AG963="ANEXO I",AY963=4%),(AI963-(P963+L963-N963+Q963)*0.04)/0.83*(0.5177)*(0.17)-AI963*0.04,IF(AND(Y963="CONSUMO",AG963="ANEXO II",AY963=4%),(AI963-(P963+L963-N963+Q963)*0.04)/0.83*(0.3295)*(0.17)-AI963*0.04,""))))</f>
        <v/>
      </c>
      <c r="BC963" s="51" t="str">
        <f aca="false">IF(C963="","",IF(AND(Y963="CONSUMO",AC963="SIM")*OR(AG963="-",AG963="BIT"),IF(E963&lt;&gt;"",(AI963-(P963+L963-N963+Q963)*AY963)/0.83),""))</f>
        <v/>
      </c>
      <c r="BD963" s="51" t="str">
        <f aca="false">IF(BC963="","",BC963*0.17)</f>
        <v/>
      </c>
      <c r="BE963" s="51" t="str">
        <f aca="false">IF(I963=6908,0,IF(BC963="","",BD963-((P963+L963-N963+Q963)*AY963)))</f>
        <v/>
      </c>
      <c r="BF963" s="53" t="str">
        <f aca="false">IF(B963="","",IF(OR(B963="",E963="Regime Normal"),0,(AI963-Q963)*VLOOKUP(R963,Dados!$X$98:$Y$108,2,0)))</f>
        <v/>
      </c>
      <c r="BG963" s="54" t="str">
        <f aca="false">IFERROR(VLOOKUP(I963,Dados!$AC$27:$AD$43,2,0),IF(B963="","",IF(D963&lt;&gt;"MT",IF(AND(AC963="SIM",Y963="Revenda"),"2403",IF(AND(AC963="SIM",Y963="Consumo"),"2407",IF(AND(AC963="NÃO",Y963="Revenda"),"2102",IF(AND(AC963="NÃO",Y963="Consumo"),"2556",)))),REPLACE(I963,1,1,1))))</f>
        <v/>
      </c>
    </row>
    <row r="964" customFormat="false" ht="12.8" hidden="false" customHeight="true" outlineLevel="0" collapsed="false">
      <c r="Y964" s="45"/>
      <c r="Z964" s="46" t="str">
        <f aca="false">IF(B964="","",(IFERROR(VLOOKUP(H964,Dados!A$3:B$15000,2,0),"Não Encontrado")))</f>
        <v/>
      </c>
      <c r="AA964" s="46" t="str">
        <f aca="false">IF(B964="","",(IFERROR(VLOOKUP(G964,Dados!C$3:E$15000,3,0),"Não Encontrado")))</f>
        <v/>
      </c>
      <c r="AB964" s="46" t="str">
        <f aca="false">IFERROR(IF(Z964&lt;&gt;"Não Encontrado",Z964,IF(AA964&lt;&gt;"Não Encontrado",AA964,"")),"")</f>
        <v/>
      </c>
      <c r="AC964" s="45" t="str">
        <f aca="false">IF(B964="","",IF(AB964="","NÃO","SIM"))</f>
        <v/>
      </c>
      <c r="AD964" s="45" t="str">
        <f aca="false">IFERROR(VLOOKUP(G964,Dados!$P$3:$R$500,3,0),"")</f>
        <v/>
      </c>
      <c r="AE964" s="45" t="str">
        <f aca="false">IFERROR(VLOOKUP(G964,Dados!$K$3:$L$500,2,0),"")</f>
        <v/>
      </c>
      <c r="AF964" s="45" t="str">
        <f aca="false">IFERROR(VLOOKUP(G964,Dados!$M$3:$N$500,2,0),"")</f>
        <v/>
      </c>
      <c r="AG964" s="45" t="str">
        <f aca="false">IF(F964="","",IF(AND(AD964="",AE964="",AF964=""),"-",IF(AND(AD964="BIT",AE964="",AF964=""),"BIT",IF(AND(AE964="ANEXO I",AD964="",AF964=""),"ANEXO I",IF(AND(AF964="ANEXO II",AD964="",AE964=""),"ANEXO II","Escolher")))))</f>
        <v/>
      </c>
      <c r="AH964" s="45" t="str">
        <f aca="false">IF(AG964&lt;&gt;"Pneus","",IFERROR(VLOOKUP(R964,Dados!$X$2:$Z$5,3,0)*(AI964-Q964),VLOOKUP(D964,Dados!$X$7:$Z$33,3,0)*(AI964-Q964)))</f>
        <v/>
      </c>
      <c r="AI964" s="47" t="str">
        <f aca="false">IF(B964="","",P964+Q964+O964+M964+L964-N964)</f>
        <v/>
      </c>
      <c r="AJ964" s="48" t="str">
        <f aca="false">IFERROR(IF(AND(AC964="SIM",AG964="-",Y964="REVENDA"),(AB964/1+1)*AI964,IF(AND(AC964="SIM",AG964="Pneus",Y964="REVENDA"),(AB964/1+1)*(AI964-AH964),"")),"")</f>
        <v/>
      </c>
      <c r="AK964" s="48" t="str">
        <f aca="false">IF(AJ964="","",AJ964*17%)</f>
        <v/>
      </c>
      <c r="AL964" s="48" t="str">
        <f aca="false">IFERROR(IF(AC964="NÃO","",IF(AK964="","",IF(E964="Simples Nacional",BF964,IF(T964=0.12,U964*0.5833337002,IF(T964=0,AI964*0.07,U964))))),"")</f>
        <v/>
      </c>
      <c r="AM964" s="47" t="str">
        <f aca="false">IFERROR(IF(AC964="NÃO","",IF(OR(AG964="-",AG964="Pneus"),AK964-AL964,"")),"")</f>
        <v/>
      </c>
      <c r="AN964" s="48" t="str">
        <f aca="false">IF(AND(Y964="REVENDA",AC964="SIM",AG964="BIT"),((AB964/1+1)*AI964)*0.4117,"")</f>
        <v/>
      </c>
      <c r="AO964" s="48" t="str">
        <f aca="false">IF(AN964="","",AN964*17%)</f>
        <v/>
      </c>
      <c r="AP964" s="49" t="str">
        <f aca="false">IF(AN964="","",IF(T964=0.12,(U964*0.4117)*0.4117,IF(T964=0,(AI964*0.07)*0.4117,U964*0.4117)))</f>
        <v/>
      </c>
      <c r="AQ964" s="47" t="str">
        <f aca="false">IF(AN964="","",AO964-AP964)</f>
        <v/>
      </c>
      <c r="AR964" s="50" t="str">
        <f aca="false">IFERROR(IF(AND(AC964="SIM",Y964="REVENDA",LEFT(AG964,5)="ANEXO")*OR(AE964="ANEXO I",AF964="ANEXO II"),VLOOKUP(H964,Dados!G:I,2,0),""),"INSERIR MVA")</f>
        <v/>
      </c>
      <c r="AS964" s="48" t="str">
        <f aca="false">IF(LEFT(AG964,5)="ANEXO",VLOOKUP(AG964,Dados!$X$111:$Z$112,2,0)*(AI964-Q964),"")</f>
        <v/>
      </c>
      <c r="AT964" s="48" t="str">
        <f aca="false">IFERROR(IF(AR964="","",(AI964*AR964)+AI964),"INSERIR MVA")</f>
        <v/>
      </c>
      <c r="AU964" s="48" t="str">
        <f aca="false">IF(AT964="","",IF(AY964=0.04,U964,AS964*AY964))</f>
        <v/>
      </c>
      <c r="AV964" s="47" t="str">
        <f aca="false">IFERROR(IF(AU964="","",(VLOOKUP(AG964,Dados!$X$111:$Z$112,3,0)*AT964*0.17)),"INSERIR MVA")</f>
        <v/>
      </c>
      <c r="AW964" s="47" t="str">
        <f aca="false">IFERROR(IF(AR964="","",AV964-AU964),"")</f>
        <v/>
      </c>
      <c r="AX964" s="51" t="str">
        <f aca="false">IFERROR(IF(AC964="NÃO","",IF(AM964&lt;&gt;"",AM964-W964,IF(AQ964&lt;&gt;"",AQ964-W964,IF(AW964&lt;&gt;"",AW964-W964,"")))),"")</f>
        <v/>
      </c>
      <c r="AY964" s="46" t="str">
        <f aca="false">IFERROR(IF(ISNA(VLOOKUP(R964,Dados!$X$2:$Y$5,2,0)),VLOOKUP(D964,Dados!$X$7:$Y$33,2,0),VLOOKUP(R964,Dados!$X$2:$Y$5,2,0)),"")</f>
        <v/>
      </c>
      <c r="AZ964" s="52" t="str">
        <f aca="false">IF(C964="","",IF(AND(Y964="CONSUMO",AC964="NÃO")*OR(AG964="-",AG964="BIT"),IF(E964&lt;&gt;"",(AI964-(P964+L964-N964+Q964)*AY964)/0.83),""))</f>
        <v/>
      </c>
      <c r="BA964" s="51" t="str">
        <f aca="false">IF(AZ964="","",AZ964*0.17-((P964+L964-N964+Q964)*AY964))</f>
        <v/>
      </c>
      <c r="BB964" s="51" t="str">
        <f aca="false">IF(AND(Y964="CONSUMO",AG964="ANEXO I",AY964&gt;4%),(AI964-(P964+L964-N964+Q964)*0.0514)/0.83*(0.5177)*(0.17)-AI964*0.0514,IF(AND(Y964="CONSUMO",AG964="ANEXO II",AY964&gt;4%),(AI964-(P964+L964-N964+Q964)*0.041)/0.83*(0.3295)*(0.17)-AI964*0.041,IF(AND(Y964="CONSUMO",AG964="ANEXO I",AY964=4%),(AI964-(P964+L964-N964+Q964)*0.04)/0.83*(0.5177)*(0.17)-AI964*0.04,IF(AND(Y964="CONSUMO",AG964="ANEXO II",AY964=4%),(AI964-(P964+L964-N964+Q964)*0.04)/0.83*(0.3295)*(0.17)-AI964*0.04,""))))</f>
        <v/>
      </c>
      <c r="BC964" s="51" t="str">
        <f aca="false">IF(C964="","",IF(AND(Y964="CONSUMO",AC964="SIM")*OR(AG964="-",AG964="BIT"),IF(E964&lt;&gt;"",(AI964-(P964+L964-N964+Q964)*AY964)/0.83),""))</f>
        <v/>
      </c>
      <c r="BD964" s="51" t="str">
        <f aca="false">IF(BC964="","",BC964*0.17)</f>
        <v/>
      </c>
      <c r="BE964" s="51" t="str">
        <f aca="false">IF(I964=6908,0,IF(BC964="","",BD964-((P964+L964-N964+Q964)*AY964)))</f>
        <v/>
      </c>
      <c r="BF964" s="53" t="str">
        <f aca="false">IF(B964="","",IF(OR(B964="",E964="Regime Normal"),0,(AI964-Q964)*VLOOKUP(R964,Dados!$X$98:$Y$108,2,0)))</f>
        <v/>
      </c>
      <c r="BG964" s="54" t="str">
        <f aca="false">IFERROR(VLOOKUP(I964,Dados!$AC$27:$AD$43,2,0),IF(B964="","",IF(D964&lt;&gt;"MT",IF(AND(AC964="SIM",Y964="Revenda"),"2403",IF(AND(AC964="SIM",Y964="Consumo"),"2407",IF(AND(AC964="NÃO",Y964="Revenda"),"2102",IF(AND(AC964="NÃO",Y964="Consumo"),"2556",)))),REPLACE(I964,1,1,1))))</f>
        <v/>
      </c>
    </row>
    <row r="965" customFormat="false" ht="12.8" hidden="false" customHeight="true" outlineLevel="0" collapsed="false">
      <c r="Y965" s="45"/>
      <c r="Z965" s="46" t="str">
        <f aca="false">IF(B965="","",(IFERROR(VLOOKUP(H965,Dados!A$3:B$15000,2,0),"Não Encontrado")))</f>
        <v/>
      </c>
      <c r="AA965" s="46" t="str">
        <f aca="false">IF(B965="","",(IFERROR(VLOOKUP(G965,Dados!C$3:E$15000,3,0),"Não Encontrado")))</f>
        <v/>
      </c>
      <c r="AB965" s="46" t="str">
        <f aca="false">IFERROR(IF(Z965&lt;&gt;"Não Encontrado",Z965,IF(AA965&lt;&gt;"Não Encontrado",AA965,"")),"")</f>
        <v/>
      </c>
      <c r="AC965" s="45" t="str">
        <f aca="false">IF(B965="","",IF(AB965="","NÃO","SIM"))</f>
        <v/>
      </c>
      <c r="AD965" s="45" t="str">
        <f aca="false">IFERROR(VLOOKUP(G965,Dados!$P$3:$R$500,3,0),"")</f>
        <v/>
      </c>
      <c r="AE965" s="45" t="str">
        <f aca="false">IFERROR(VLOOKUP(G965,Dados!$K$3:$L$500,2,0),"")</f>
        <v/>
      </c>
      <c r="AF965" s="45" t="str">
        <f aca="false">IFERROR(VLOOKUP(G965,Dados!$M$3:$N$500,2,0),"")</f>
        <v/>
      </c>
      <c r="AG965" s="45" t="str">
        <f aca="false">IF(F965="","",IF(AND(AD965="",AE965="",AF965=""),"-",IF(AND(AD965="BIT",AE965="",AF965=""),"BIT",IF(AND(AE965="ANEXO I",AD965="",AF965=""),"ANEXO I",IF(AND(AF965="ANEXO II",AD965="",AE965=""),"ANEXO II","Escolher")))))</f>
        <v/>
      </c>
      <c r="AH965" s="45" t="str">
        <f aca="false">IF(AG965&lt;&gt;"Pneus","",IFERROR(VLOOKUP(R965,Dados!$X$2:$Z$5,3,0)*(AI965-Q965),VLOOKUP(D965,Dados!$X$7:$Z$33,3,0)*(AI965-Q965)))</f>
        <v/>
      </c>
      <c r="AI965" s="47" t="str">
        <f aca="false">IF(B965="","",P965+Q965+O965+M965+L965-N965)</f>
        <v/>
      </c>
      <c r="AJ965" s="48" t="str">
        <f aca="false">IFERROR(IF(AND(AC965="SIM",AG965="-",Y965="REVENDA"),(AB965/1+1)*AI965,IF(AND(AC965="SIM",AG965="Pneus",Y965="REVENDA"),(AB965/1+1)*(AI965-AH965),"")),"")</f>
        <v/>
      </c>
      <c r="AK965" s="48" t="str">
        <f aca="false">IF(AJ965="","",AJ965*17%)</f>
        <v/>
      </c>
      <c r="AL965" s="48" t="str">
        <f aca="false">IFERROR(IF(AC965="NÃO","",IF(AK965="","",IF(E965="Simples Nacional",BF965,IF(T965=0.12,U965*0.5833337002,IF(T965=0,AI965*0.07,U965))))),"")</f>
        <v/>
      </c>
      <c r="AM965" s="47" t="str">
        <f aca="false">IFERROR(IF(AC965="NÃO","",IF(OR(AG965="-",AG965="Pneus"),AK965-AL965,"")),"")</f>
        <v/>
      </c>
      <c r="AN965" s="48" t="str">
        <f aca="false">IF(AND(Y965="REVENDA",AC965="SIM",AG965="BIT"),((AB965/1+1)*AI965)*0.4117,"")</f>
        <v/>
      </c>
      <c r="AO965" s="48" t="str">
        <f aca="false">IF(AN965="","",AN965*17%)</f>
        <v/>
      </c>
      <c r="AP965" s="49" t="str">
        <f aca="false">IF(AN965="","",IF(T965=0.12,(U965*0.4117)*0.4117,IF(T965=0,(AI965*0.07)*0.4117,U965*0.4117)))</f>
        <v/>
      </c>
      <c r="AQ965" s="47" t="str">
        <f aca="false">IF(AN965="","",AO965-AP965)</f>
        <v/>
      </c>
      <c r="AR965" s="50" t="str">
        <f aca="false">IFERROR(IF(AND(AC965="SIM",Y965="REVENDA",LEFT(AG965,5)="ANEXO")*OR(AE965="ANEXO I",AF965="ANEXO II"),VLOOKUP(H965,Dados!G:I,2,0),""),"INSERIR MVA")</f>
        <v/>
      </c>
      <c r="AS965" s="48" t="str">
        <f aca="false">IF(LEFT(AG965,5)="ANEXO",VLOOKUP(AG965,Dados!$X$111:$Z$112,2,0)*(AI965-Q965),"")</f>
        <v/>
      </c>
      <c r="AT965" s="48" t="str">
        <f aca="false">IFERROR(IF(AR965="","",(AI965*AR965)+AI965),"INSERIR MVA")</f>
        <v/>
      </c>
      <c r="AU965" s="48" t="str">
        <f aca="false">IF(AT965="","",IF(AY965=0.04,U965,AS965*AY965))</f>
        <v/>
      </c>
      <c r="AV965" s="47" t="str">
        <f aca="false">IFERROR(IF(AU965="","",(VLOOKUP(AG965,Dados!$X$111:$Z$112,3,0)*AT965*0.17)),"INSERIR MVA")</f>
        <v/>
      </c>
      <c r="AW965" s="47" t="str">
        <f aca="false">IFERROR(IF(AR965="","",AV965-AU965),"")</f>
        <v/>
      </c>
      <c r="AX965" s="51" t="str">
        <f aca="false">IFERROR(IF(AC965="NÃO","",IF(AM965&lt;&gt;"",AM965-W965,IF(AQ965&lt;&gt;"",AQ965-W965,IF(AW965&lt;&gt;"",AW965-W965,"")))),"")</f>
        <v/>
      </c>
      <c r="AY965" s="46" t="str">
        <f aca="false">IFERROR(IF(ISNA(VLOOKUP(R965,Dados!$X$2:$Y$5,2,0)),VLOOKUP(D965,Dados!$X$7:$Y$33,2,0),VLOOKUP(R965,Dados!$X$2:$Y$5,2,0)),"")</f>
        <v/>
      </c>
      <c r="AZ965" s="52" t="str">
        <f aca="false">IF(C965="","",IF(AND(Y965="CONSUMO",AC965="NÃO")*OR(AG965="-",AG965="BIT"),IF(E965&lt;&gt;"",(AI965-(P965+L965-N965+Q965)*AY965)/0.83),""))</f>
        <v/>
      </c>
      <c r="BA965" s="51" t="str">
        <f aca="false">IF(AZ965="","",AZ965*0.17-((P965+L965-N965+Q965)*AY965))</f>
        <v/>
      </c>
      <c r="BB965" s="51" t="str">
        <f aca="false">IF(AND(Y965="CONSUMO",AG965="ANEXO I",AY965&gt;4%),(AI965-(P965+L965-N965+Q965)*0.0514)/0.83*(0.5177)*(0.17)-AI965*0.0514,IF(AND(Y965="CONSUMO",AG965="ANEXO II",AY965&gt;4%),(AI965-(P965+L965-N965+Q965)*0.041)/0.83*(0.3295)*(0.17)-AI965*0.041,IF(AND(Y965="CONSUMO",AG965="ANEXO I",AY965=4%),(AI965-(P965+L965-N965+Q965)*0.04)/0.83*(0.5177)*(0.17)-AI965*0.04,IF(AND(Y965="CONSUMO",AG965="ANEXO II",AY965=4%),(AI965-(P965+L965-N965+Q965)*0.04)/0.83*(0.3295)*(0.17)-AI965*0.04,""))))</f>
        <v/>
      </c>
      <c r="BC965" s="51" t="str">
        <f aca="false">IF(C965="","",IF(AND(Y965="CONSUMO",AC965="SIM")*OR(AG965="-",AG965="BIT"),IF(E965&lt;&gt;"",(AI965-(P965+L965-N965+Q965)*AY965)/0.83),""))</f>
        <v/>
      </c>
      <c r="BD965" s="51" t="str">
        <f aca="false">IF(BC965="","",BC965*0.17)</f>
        <v/>
      </c>
      <c r="BE965" s="51" t="str">
        <f aca="false">IF(I965=6908,0,IF(BC965="","",BD965-((P965+L965-N965+Q965)*AY965)))</f>
        <v/>
      </c>
      <c r="BF965" s="53" t="str">
        <f aca="false">IF(B965="","",IF(OR(B965="",E965="Regime Normal"),0,(AI965-Q965)*VLOOKUP(R965,Dados!$X$98:$Y$108,2,0)))</f>
        <v/>
      </c>
      <c r="BG965" s="54" t="str">
        <f aca="false">IFERROR(VLOOKUP(I965,Dados!$AC$27:$AD$43,2,0),IF(B965="","",IF(D965&lt;&gt;"MT",IF(AND(AC965="SIM",Y965="Revenda"),"2403",IF(AND(AC965="SIM",Y965="Consumo"),"2407",IF(AND(AC965="NÃO",Y965="Revenda"),"2102",IF(AND(AC965="NÃO",Y965="Consumo"),"2556",)))),REPLACE(I965,1,1,1))))</f>
        <v/>
      </c>
    </row>
    <row r="966" customFormat="false" ht="12.8" hidden="false" customHeight="true" outlineLevel="0" collapsed="false">
      <c r="Y966" s="45"/>
      <c r="Z966" s="46" t="str">
        <f aca="false">IF(B966="","",(IFERROR(VLOOKUP(H966,Dados!A$3:B$15000,2,0),"Não Encontrado")))</f>
        <v/>
      </c>
      <c r="AA966" s="46" t="str">
        <f aca="false">IF(B966="","",(IFERROR(VLOOKUP(G966,Dados!C$3:E$15000,3,0),"Não Encontrado")))</f>
        <v/>
      </c>
      <c r="AB966" s="46" t="str">
        <f aca="false">IFERROR(IF(Z966&lt;&gt;"Não Encontrado",Z966,IF(AA966&lt;&gt;"Não Encontrado",AA966,"")),"")</f>
        <v/>
      </c>
      <c r="AC966" s="45" t="str">
        <f aca="false">IF(B966="","",IF(AB966="","NÃO","SIM"))</f>
        <v/>
      </c>
      <c r="AD966" s="45" t="str">
        <f aca="false">IFERROR(VLOOKUP(G966,Dados!$P$3:$R$500,3,0),"")</f>
        <v/>
      </c>
      <c r="AE966" s="45" t="str">
        <f aca="false">IFERROR(VLOOKUP(G966,Dados!$K$3:$L$500,2,0),"")</f>
        <v/>
      </c>
      <c r="AF966" s="45" t="str">
        <f aca="false">IFERROR(VLOOKUP(G966,Dados!$M$3:$N$500,2,0),"")</f>
        <v/>
      </c>
      <c r="AG966" s="45" t="str">
        <f aca="false">IF(F966="","",IF(AND(AD966="",AE966="",AF966=""),"-",IF(AND(AD966="BIT",AE966="",AF966=""),"BIT",IF(AND(AE966="ANEXO I",AD966="",AF966=""),"ANEXO I",IF(AND(AF966="ANEXO II",AD966="",AE966=""),"ANEXO II","Escolher")))))</f>
        <v/>
      </c>
      <c r="AH966" s="45" t="str">
        <f aca="false">IF(AG966&lt;&gt;"Pneus","",IFERROR(VLOOKUP(R966,Dados!$X$2:$Z$5,3,0)*(AI966-Q966),VLOOKUP(D966,Dados!$X$7:$Z$33,3,0)*(AI966-Q966)))</f>
        <v/>
      </c>
      <c r="AI966" s="47" t="str">
        <f aca="false">IF(B966="","",P966+Q966+O966+M966+L966-N966)</f>
        <v/>
      </c>
      <c r="AJ966" s="48" t="str">
        <f aca="false">IFERROR(IF(AND(AC966="SIM",AG966="-",Y966="REVENDA"),(AB966/1+1)*AI966,IF(AND(AC966="SIM",AG966="Pneus",Y966="REVENDA"),(AB966/1+1)*(AI966-AH966),"")),"")</f>
        <v/>
      </c>
      <c r="AK966" s="48" t="str">
        <f aca="false">IF(AJ966="","",AJ966*17%)</f>
        <v/>
      </c>
      <c r="AL966" s="48" t="str">
        <f aca="false">IFERROR(IF(AC966="NÃO","",IF(AK966="","",IF(E966="Simples Nacional",BF966,IF(T966=0.12,U966*0.5833337002,IF(T966=0,AI966*0.07,U966))))),"")</f>
        <v/>
      </c>
      <c r="AM966" s="47" t="str">
        <f aca="false">IFERROR(IF(AC966="NÃO","",IF(OR(AG966="-",AG966="Pneus"),AK966-AL966,"")),"")</f>
        <v/>
      </c>
      <c r="AN966" s="48" t="str">
        <f aca="false">IF(AND(Y966="REVENDA",AC966="SIM",AG966="BIT"),((AB966/1+1)*AI966)*0.4117,"")</f>
        <v/>
      </c>
      <c r="AO966" s="48" t="str">
        <f aca="false">IF(AN966="","",AN966*17%)</f>
        <v/>
      </c>
      <c r="AP966" s="49" t="str">
        <f aca="false">IF(AN966="","",IF(T966=0.12,(U966*0.4117)*0.4117,IF(T966=0,(AI966*0.07)*0.4117,U966*0.4117)))</f>
        <v/>
      </c>
      <c r="AQ966" s="47" t="str">
        <f aca="false">IF(AN966="","",AO966-AP966)</f>
        <v/>
      </c>
      <c r="AR966" s="50" t="str">
        <f aca="false">IFERROR(IF(AND(AC966="SIM",Y966="REVENDA",LEFT(AG966,5)="ANEXO")*OR(AE966="ANEXO I",AF966="ANEXO II"),VLOOKUP(H966,Dados!G:I,2,0),""),"INSERIR MVA")</f>
        <v/>
      </c>
      <c r="AS966" s="48" t="str">
        <f aca="false">IF(LEFT(AG966,5)="ANEXO",VLOOKUP(AG966,Dados!$X$111:$Z$112,2,0)*(AI966-Q966),"")</f>
        <v/>
      </c>
      <c r="AT966" s="48" t="str">
        <f aca="false">IFERROR(IF(AR966="","",(AI966*AR966)+AI966),"INSERIR MVA")</f>
        <v/>
      </c>
      <c r="AU966" s="48" t="str">
        <f aca="false">IF(AT966="","",IF(AY966=0.04,U966,AS966*AY966))</f>
        <v/>
      </c>
      <c r="AV966" s="47" t="str">
        <f aca="false">IFERROR(IF(AU966="","",(VLOOKUP(AG966,Dados!$X$111:$Z$112,3,0)*AT966*0.17)),"INSERIR MVA")</f>
        <v/>
      </c>
      <c r="AW966" s="47" t="str">
        <f aca="false">IFERROR(IF(AR966="","",AV966-AU966),"")</f>
        <v/>
      </c>
      <c r="AX966" s="51" t="str">
        <f aca="false">IFERROR(IF(AC966="NÃO","",IF(AM966&lt;&gt;"",AM966-W966,IF(AQ966&lt;&gt;"",AQ966-W966,IF(AW966&lt;&gt;"",AW966-W966,"")))),"")</f>
        <v/>
      </c>
      <c r="AY966" s="46" t="str">
        <f aca="false">IFERROR(IF(ISNA(VLOOKUP(R966,Dados!$X$2:$Y$5,2,0)),VLOOKUP(D966,Dados!$X$7:$Y$33,2,0),VLOOKUP(R966,Dados!$X$2:$Y$5,2,0)),"")</f>
        <v/>
      </c>
      <c r="AZ966" s="52" t="str">
        <f aca="false">IF(C966="","",IF(AND(Y966="CONSUMO",AC966="NÃO")*OR(AG966="-",AG966="BIT"),IF(E966&lt;&gt;"",(AI966-(P966+L966-N966+Q966)*AY966)/0.83),""))</f>
        <v/>
      </c>
      <c r="BA966" s="51" t="str">
        <f aca="false">IF(AZ966="","",AZ966*0.17-((P966+L966-N966+Q966)*AY966))</f>
        <v/>
      </c>
      <c r="BB966" s="51" t="str">
        <f aca="false">IF(AND(Y966="CONSUMO",AG966="ANEXO I",AY966&gt;4%),(AI966-(P966+L966-N966+Q966)*0.0514)/0.83*(0.5177)*(0.17)-AI966*0.0514,IF(AND(Y966="CONSUMO",AG966="ANEXO II",AY966&gt;4%),(AI966-(P966+L966-N966+Q966)*0.041)/0.83*(0.3295)*(0.17)-AI966*0.041,IF(AND(Y966="CONSUMO",AG966="ANEXO I",AY966=4%),(AI966-(P966+L966-N966+Q966)*0.04)/0.83*(0.5177)*(0.17)-AI966*0.04,IF(AND(Y966="CONSUMO",AG966="ANEXO II",AY966=4%),(AI966-(P966+L966-N966+Q966)*0.04)/0.83*(0.3295)*(0.17)-AI966*0.04,""))))</f>
        <v/>
      </c>
      <c r="BC966" s="51" t="str">
        <f aca="false">IF(C966="","",IF(AND(Y966="CONSUMO",AC966="SIM")*OR(AG966="-",AG966="BIT"),IF(E966&lt;&gt;"",(AI966-(P966+L966-N966+Q966)*AY966)/0.83),""))</f>
        <v/>
      </c>
      <c r="BD966" s="51" t="str">
        <f aca="false">IF(BC966="","",BC966*0.17)</f>
        <v/>
      </c>
      <c r="BE966" s="51" t="str">
        <f aca="false">IF(I966=6908,0,IF(BC966="","",BD966-((P966+L966-N966+Q966)*AY966)))</f>
        <v/>
      </c>
      <c r="BF966" s="53" t="str">
        <f aca="false">IF(B966="","",IF(OR(B966="",E966="Regime Normal"),0,(AI966-Q966)*VLOOKUP(R966,Dados!$X$98:$Y$108,2,0)))</f>
        <v/>
      </c>
      <c r="BG966" s="54" t="str">
        <f aca="false">IFERROR(VLOOKUP(I966,Dados!$AC$27:$AD$43,2,0),IF(B966="","",IF(D966&lt;&gt;"MT",IF(AND(AC966="SIM",Y966="Revenda"),"2403",IF(AND(AC966="SIM",Y966="Consumo"),"2407",IF(AND(AC966="NÃO",Y966="Revenda"),"2102",IF(AND(AC966="NÃO",Y966="Consumo"),"2556",)))),REPLACE(I966,1,1,1))))</f>
        <v/>
      </c>
    </row>
    <row r="967" customFormat="false" ht="12.8" hidden="false" customHeight="true" outlineLevel="0" collapsed="false">
      <c r="Y967" s="45"/>
      <c r="Z967" s="46" t="str">
        <f aca="false">IF(B967="","",(IFERROR(VLOOKUP(H967,Dados!A$3:B$15000,2,0),"Não Encontrado")))</f>
        <v/>
      </c>
      <c r="AA967" s="46" t="str">
        <f aca="false">IF(B967="","",(IFERROR(VLOOKUP(G967,Dados!C$3:E$15000,3,0),"Não Encontrado")))</f>
        <v/>
      </c>
      <c r="AB967" s="46" t="str">
        <f aca="false">IFERROR(IF(Z967&lt;&gt;"Não Encontrado",Z967,IF(AA967&lt;&gt;"Não Encontrado",AA967,"")),"")</f>
        <v/>
      </c>
      <c r="AC967" s="45" t="str">
        <f aca="false">IF(B967="","",IF(AB967="","NÃO","SIM"))</f>
        <v/>
      </c>
      <c r="AD967" s="45" t="str">
        <f aca="false">IFERROR(VLOOKUP(G967,Dados!$P$3:$R$500,3,0),"")</f>
        <v/>
      </c>
      <c r="AE967" s="45" t="str">
        <f aca="false">IFERROR(VLOOKUP(G967,Dados!$K$3:$L$500,2,0),"")</f>
        <v/>
      </c>
      <c r="AF967" s="45" t="str">
        <f aca="false">IFERROR(VLOOKUP(G967,Dados!$M$3:$N$500,2,0),"")</f>
        <v/>
      </c>
      <c r="AG967" s="45" t="str">
        <f aca="false">IF(F967="","",IF(AND(AD967="",AE967="",AF967=""),"-",IF(AND(AD967="BIT",AE967="",AF967=""),"BIT",IF(AND(AE967="ANEXO I",AD967="",AF967=""),"ANEXO I",IF(AND(AF967="ANEXO II",AD967="",AE967=""),"ANEXO II","Escolher")))))</f>
        <v/>
      </c>
      <c r="AH967" s="45" t="str">
        <f aca="false">IF(AG967&lt;&gt;"Pneus","",IFERROR(VLOOKUP(R967,Dados!$X$2:$Z$5,3,0)*(AI967-Q967),VLOOKUP(D967,Dados!$X$7:$Z$33,3,0)*(AI967-Q967)))</f>
        <v/>
      </c>
      <c r="AI967" s="47" t="str">
        <f aca="false">IF(B967="","",P967+Q967+O967+M967+L967-N967)</f>
        <v/>
      </c>
      <c r="AJ967" s="48" t="str">
        <f aca="false">IFERROR(IF(AND(AC967="SIM",AG967="-",Y967="REVENDA"),(AB967/1+1)*AI967,IF(AND(AC967="SIM",AG967="Pneus",Y967="REVENDA"),(AB967/1+1)*(AI967-AH967),"")),"")</f>
        <v/>
      </c>
      <c r="AK967" s="48" t="str">
        <f aca="false">IF(AJ967="","",AJ967*17%)</f>
        <v/>
      </c>
      <c r="AL967" s="48" t="str">
        <f aca="false">IFERROR(IF(AC967="NÃO","",IF(AK967="","",IF(E967="Simples Nacional",BF967,IF(T967=0.12,U967*0.5833337002,IF(T967=0,AI967*0.07,U967))))),"")</f>
        <v/>
      </c>
      <c r="AM967" s="47" t="str">
        <f aca="false">IFERROR(IF(AC967="NÃO","",IF(OR(AG967="-",AG967="Pneus"),AK967-AL967,"")),"")</f>
        <v/>
      </c>
      <c r="AN967" s="48" t="str">
        <f aca="false">IF(AND(Y967="REVENDA",AC967="SIM",AG967="BIT"),((AB967/1+1)*AI967)*0.4117,"")</f>
        <v/>
      </c>
      <c r="AO967" s="48" t="str">
        <f aca="false">IF(AN967="","",AN967*17%)</f>
        <v/>
      </c>
      <c r="AP967" s="49" t="str">
        <f aca="false">IF(AN967="","",IF(T967=0.12,(U967*0.4117)*0.4117,IF(T967=0,(AI967*0.07)*0.4117,U967*0.4117)))</f>
        <v/>
      </c>
      <c r="AQ967" s="47" t="str">
        <f aca="false">IF(AN967="","",AO967-AP967)</f>
        <v/>
      </c>
      <c r="AR967" s="50" t="str">
        <f aca="false">IFERROR(IF(AND(AC967="SIM",Y967="REVENDA",LEFT(AG967,5)="ANEXO")*OR(AE967="ANEXO I",AF967="ANEXO II"),VLOOKUP(H967,Dados!G:I,2,0),""),"INSERIR MVA")</f>
        <v/>
      </c>
      <c r="AS967" s="48" t="str">
        <f aca="false">IF(LEFT(AG967,5)="ANEXO",VLOOKUP(AG967,Dados!$X$111:$Z$112,2,0)*(AI967-Q967),"")</f>
        <v/>
      </c>
      <c r="AT967" s="48" t="str">
        <f aca="false">IFERROR(IF(AR967="","",(AI967*AR967)+AI967),"INSERIR MVA")</f>
        <v/>
      </c>
      <c r="AU967" s="48" t="str">
        <f aca="false">IF(AT967="","",IF(AY967=0.04,U967,AS967*AY967))</f>
        <v/>
      </c>
      <c r="AV967" s="47" t="str">
        <f aca="false">IFERROR(IF(AU967="","",(VLOOKUP(AG967,Dados!$X$111:$Z$112,3,0)*AT967*0.17)),"INSERIR MVA")</f>
        <v/>
      </c>
      <c r="AW967" s="47" t="str">
        <f aca="false">IFERROR(IF(AR967="","",AV967-AU967),"")</f>
        <v/>
      </c>
      <c r="AX967" s="51" t="str">
        <f aca="false">IFERROR(IF(AC967="NÃO","",IF(AM967&lt;&gt;"",AM967-W967,IF(AQ967&lt;&gt;"",AQ967-W967,IF(AW967&lt;&gt;"",AW967-W967,"")))),"")</f>
        <v/>
      </c>
      <c r="AY967" s="46" t="str">
        <f aca="false">IFERROR(IF(ISNA(VLOOKUP(R967,Dados!$X$2:$Y$5,2,0)),VLOOKUP(D967,Dados!$X$7:$Y$33,2,0),VLOOKUP(R967,Dados!$X$2:$Y$5,2,0)),"")</f>
        <v/>
      </c>
      <c r="AZ967" s="52" t="str">
        <f aca="false">IF(C967="","",IF(AND(Y967="CONSUMO",AC967="NÃO")*OR(AG967="-",AG967="BIT"),IF(E967&lt;&gt;"",(AI967-(P967+L967-N967+Q967)*AY967)/0.83),""))</f>
        <v/>
      </c>
      <c r="BA967" s="51" t="str">
        <f aca="false">IF(AZ967="","",AZ967*0.17-((P967+L967-N967+Q967)*AY967))</f>
        <v/>
      </c>
      <c r="BB967" s="51" t="str">
        <f aca="false">IF(AND(Y967="CONSUMO",AG967="ANEXO I",AY967&gt;4%),(AI967-(P967+L967-N967+Q967)*0.0514)/0.83*(0.5177)*(0.17)-AI967*0.0514,IF(AND(Y967="CONSUMO",AG967="ANEXO II",AY967&gt;4%),(AI967-(P967+L967-N967+Q967)*0.041)/0.83*(0.3295)*(0.17)-AI967*0.041,IF(AND(Y967="CONSUMO",AG967="ANEXO I",AY967=4%),(AI967-(P967+L967-N967+Q967)*0.04)/0.83*(0.5177)*(0.17)-AI967*0.04,IF(AND(Y967="CONSUMO",AG967="ANEXO II",AY967=4%),(AI967-(P967+L967-N967+Q967)*0.04)/0.83*(0.3295)*(0.17)-AI967*0.04,""))))</f>
        <v/>
      </c>
      <c r="BC967" s="51" t="str">
        <f aca="false">IF(C967="","",IF(AND(Y967="CONSUMO",AC967="SIM")*OR(AG967="-",AG967="BIT"),IF(E967&lt;&gt;"",(AI967-(P967+L967-N967+Q967)*AY967)/0.83),""))</f>
        <v/>
      </c>
      <c r="BD967" s="51" t="str">
        <f aca="false">IF(BC967="","",BC967*0.17)</f>
        <v/>
      </c>
      <c r="BE967" s="51" t="str">
        <f aca="false">IF(I967=6908,0,IF(BC967="","",BD967-((P967+L967-N967+Q967)*AY967)))</f>
        <v/>
      </c>
      <c r="BF967" s="53" t="str">
        <f aca="false">IF(B967="","",IF(OR(B967="",E967="Regime Normal"),0,(AI967-Q967)*VLOOKUP(R967,Dados!$X$98:$Y$108,2,0)))</f>
        <v/>
      </c>
      <c r="BG967" s="54" t="str">
        <f aca="false">IFERROR(VLOOKUP(I967,Dados!$AC$27:$AD$43,2,0),IF(B967="","",IF(D967&lt;&gt;"MT",IF(AND(AC967="SIM",Y967="Revenda"),"2403",IF(AND(AC967="SIM",Y967="Consumo"),"2407",IF(AND(AC967="NÃO",Y967="Revenda"),"2102",IF(AND(AC967="NÃO",Y967="Consumo"),"2556",)))),REPLACE(I967,1,1,1))))</f>
        <v/>
      </c>
    </row>
    <row r="968" customFormat="false" ht="12.8" hidden="false" customHeight="true" outlineLevel="0" collapsed="false">
      <c r="Y968" s="45"/>
      <c r="Z968" s="46" t="str">
        <f aca="false">IF(B968="","",(IFERROR(VLOOKUP(H968,Dados!A$3:B$15000,2,0),"Não Encontrado")))</f>
        <v/>
      </c>
      <c r="AA968" s="46" t="str">
        <f aca="false">IF(B968="","",(IFERROR(VLOOKUP(G968,Dados!C$3:E$15000,3,0),"Não Encontrado")))</f>
        <v/>
      </c>
      <c r="AB968" s="46" t="str">
        <f aca="false">IFERROR(IF(Z968&lt;&gt;"Não Encontrado",Z968,IF(AA968&lt;&gt;"Não Encontrado",AA968,"")),"")</f>
        <v/>
      </c>
      <c r="AC968" s="45" t="str">
        <f aca="false">IF(B968="","",IF(AB968="","NÃO","SIM"))</f>
        <v/>
      </c>
      <c r="AD968" s="45" t="str">
        <f aca="false">IFERROR(VLOOKUP(G968,Dados!$P$3:$R$500,3,0),"")</f>
        <v/>
      </c>
      <c r="AE968" s="45" t="str">
        <f aca="false">IFERROR(VLOOKUP(G968,Dados!$K$3:$L$500,2,0),"")</f>
        <v/>
      </c>
      <c r="AF968" s="45" t="str">
        <f aca="false">IFERROR(VLOOKUP(G968,Dados!$M$3:$N$500,2,0),"")</f>
        <v/>
      </c>
      <c r="AG968" s="45" t="str">
        <f aca="false">IF(F968="","",IF(AND(AD968="",AE968="",AF968=""),"-",IF(AND(AD968="BIT",AE968="",AF968=""),"BIT",IF(AND(AE968="ANEXO I",AD968="",AF968=""),"ANEXO I",IF(AND(AF968="ANEXO II",AD968="",AE968=""),"ANEXO II","Escolher")))))</f>
        <v/>
      </c>
      <c r="AH968" s="45" t="str">
        <f aca="false">IF(AG968&lt;&gt;"Pneus","",IFERROR(VLOOKUP(R968,Dados!$X$2:$Z$5,3,0)*(AI968-Q968),VLOOKUP(D968,Dados!$X$7:$Z$33,3,0)*(AI968-Q968)))</f>
        <v/>
      </c>
      <c r="AI968" s="47" t="str">
        <f aca="false">IF(B968="","",P968+Q968+O968+M968+L968-N968)</f>
        <v/>
      </c>
      <c r="AJ968" s="48" t="str">
        <f aca="false">IFERROR(IF(AND(AC968="SIM",AG968="-",Y968="REVENDA"),(AB968/1+1)*AI968,IF(AND(AC968="SIM",AG968="Pneus",Y968="REVENDA"),(AB968/1+1)*(AI968-AH968),"")),"")</f>
        <v/>
      </c>
      <c r="AK968" s="48" t="str">
        <f aca="false">IF(AJ968="","",AJ968*17%)</f>
        <v/>
      </c>
      <c r="AL968" s="48" t="str">
        <f aca="false">IFERROR(IF(AC968="NÃO","",IF(AK968="","",IF(E968="Simples Nacional",BF968,IF(T968=0.12,U968*0.5833337002,IF(T968=0,AI968*0.07,U968))))),"")</f>
        <v/>
      </c>
      <c r="AM968" s="47" t="str">
        <f aca="false">IFERROR(IF(AC968="NÃO","",IF(OR(AG968="-",AG968="Pneus"),AK968-AL968,"")),"")</f>
        <v/>
      </c>
      <c r="AN968" s="48" t="str">
        <f aca="false">IF(AND(Y968="REVENDA",AC968="SIM",AG968="BIT"),((AB968/1+1)*AI968)*0.4117,"")</f>
        <v/>
      </c>
      <c r="AO968" s="48" t="str">
        <f aca="false">IF(AN968="","",AN968*17%)</f>
        <v/>
      </c>
      <c r="AP968" s="49" t="str">
        <f aca="false">IF(AN968="","",IF(T968=0.12,(U968*0.4117)*0.4117,IF(T968=0,(AI968*0.07)*0.4117,U968*0.4117)))</f>
        <v/>
      </c>
      <c r="AQ968" s="47" t="str">
        <f aca="false">IF(AN968="","",AO968-AP968)</f>
        <v/>
      </c>
      <c r="AR968" s="50" t="str">
        <f aca="false">IFERROR(IF(AND(AC968="SIM",Y968="REVENDA",LEFT(AG968,5)="ANEXO")*OR(AE968="ANEXO I",AF968="ANEXO II"),VLOOKUP(H968,Dados!G:I,2,0),""),"INSERIR MVA")</f>
        <v/>
      </c>
      <c r="AS968" s="48" t="str">
        <f aca="false">IF(LEFT(AG968,5)="ANEXO",VLOOKUP(AG968,Dados!$X$111:$Z$112,2,0)*(AI968-Q968),"")</f>
        <v/>
      </c>
      <c r="AT968" s="48" t="str">
        <f aca="false">IFERROR(IF(AR968="","",(AI968*AR968)+AI968),"INSERIR MVA")</f>
        <v/>
      </c>
      <c r="AU968" s="48" t="str">
        <f aca="false">IF(AT968="","",IF(AY968=0.04,U968,AS968*AY968))</f>
        <v/>
      </c>
      <c r="AV968" s="47" t="str">
        <f aca="false">IFERROR(IF(AU968="","",(VLOOKUP(AG968,Dados!$X$111:$Z$112,3,0)*AT968*0.17)),"INSERIR MVA")</f>
        <v/>
      </c>
      <c r="AW968" s="47" t="str">
        <f aca="false">IFERROR(IF(AR968="","",AV968-AU968),"")</f>
        <v/>
      </c>
      <c r="AX968" s="51" t="str">
        <f aca="false">IFERROR(IF(AC968="NÃO","",IF(AM968&lt;&gt;"",AM968-W968,IF(AQ968&lt;&gt;"",AQ968-W968,IF(AW968&lt;&gt;"",AW968-W968,"")))),"")</f>
        <v/>
      </c>
      <c r="AY968" s="46" t="str">
        <f aca="false">IFERROR(IF(ISNA(VLOOKUP(R968,Dados!$X$2:$Y$5,2,0)),VLOOKUP(D968,Dados!$X$7:$Y$33,2,0),VLOOKUP(R968,Dados!$X$2:$Y$5,2,0)),"")</f>
        <v/>
      </c>
      <c r="AZ968" s="52" t="str">
        <f aca="false">IF(C968="","",IF(AND(Y968="CONSUMO",AC968="NÃO")*OR(AG968="-",AG968="BIT"),IF(E968&lt;&gt;"",(AI968-(P968+L968-N968+Q968)*AY968)/0.83),""))</f>
        <v/>
      </c>
      <c r="BA968" s="51" t="str">
        <f aca="false">IF(AZ968="","",AZ968*0.17-((P968+L968-N968+Q968)*AY968))</f>
        <v/>
      </c>
      <c r="BB968" s="51" t="str">
        <f aca="false">IF(AND(Y968="CONSUMO",AG968="ANEXO I",AY968&gt;4%),(AI968-(P968+L968-N968+Q968)*0.0514)/0.83*(0.5177)*(0.17)-AI968*0.0514,IF(AND(Y968="CONSUMO",AG968="ANEXO II",AY968&gt;4%),(AI968-(P968+L968-N968+Q968)*0.041)/0.83*(0.3295)*(0.17)-AI968*0.041,IF(AND(Y968="CONSUMO",AG968="ANEXO I",AY968=4%),(AI968-(P968+L968-N968+Q968)*0.04)/0.83*(0.5177)*(0.17)-AI968*0.04,IF(AND(Y968="CONSUMO",AG968="ANEXO II",AY968=4%),(AI968-(P968+L968-N968+Q968)*0.04)/0.83*(0.3295)*(0.17)-AI968*0.04,""))))</f>
        <v/>
      </c>
      <c r="BC968" s="51" t="str">
        <f aca="false">IF(C968="","",IF(AND(Y968="CONSUMO",AC968="SIM")*OR(AG968="-",AG968="BIT"),IF(E968&lt;&gt;"",(AI968-(P968+L968-N968+Q968)*AY968)/0.83),""))</f>
        <v/>
      </c>
      <c r="BD968" s="51" t="str">
        <f aca="false">IF(BC968="","",BC968*0.17)</f>
        <v/>
      </c>
      <c r="BE968" s="51" t="str">
        <f aca="false">IF(I968=6908,0,IF(BC968="","",BD968-((P968+L968-N968+Q968)*AY968)))</f>
        <v/>
      </c>
      <c r="BF968" s="53" t="str">
        <f aca="false">IF(B968="","",IF(OR(B968="",E968="Regime Normal"),0,(AI968-Q968)*VLOOKUP(R968,Dados!$X$98:$Y$108,2,0)))</f>
        <v/>
      </c>
      <c r="BG968" s="54" t="str">
        <f aca="false">IFERROR(VLOOKUP(I968,Dados!$AC$27:$AD$43,2,0),IF(B968="","",IF(D968&lt;&gt;"MT",IF(AND(AC968="SIM",Y968="Revenda"),"2403",IF(AND(AC968="SIM",Y968="Consumo"),"2407",IF(AND(AC968="NÃO",Y968="Revenda"),"2102",IF(AND(AC968="NÃO",Y968="Consumo"),"2556",)))),REPLACE(I968,1,1,1))))</f>
        <v/>
      </c>
    </row>
    <row r="969" customFormat="false" ht="12.8" hidden="false" customHeight="true" outlineLevel="0" collapsed="false">
      <c r="Y969" s="45"/>
      <c r="Z969" s="46" t="str">
        <f aca="false">IF(B969="","",(IFERROR(VLOOKUP(H969,Dados!A$3:B$15000,2,0),"Não Encontrado")))</f>
        <v/>
      </c>
      <c r="AA969" s="46" t="str">
        <f aca="false">IF(B969="","",(IFERROR(VLOOKUP(G969,Dados!C$3:E$15000,3,0),"Não Encontrado")))</f>
        <v/>
      </c>
      <c r="AB969" s="46" t="str">
        <f aca="false">IFERROR(IF(Z969&lt;&gt;"Não Encontrado",Z969,IF(AA969&lt;&gt;"Não Encontrado",AA969,"")),"")</f>
        <v/>
      </c>
      <c r="AC969" s="45" t="str">
        <f aca="false">IF(B969="","",IF(AB969="","NÃO","SIM"))</f>
        <v/>
      </c>
      <c r="AD969" s="45" t="str">
        <f aca="false">IFERROR(VLOOKUP(G969,Dados!$P$3:$R$500,3,0),"")</f>
        <v/>
      </c>
      <c r="AE969" s="45" t="str">
        <f aca="false">IFERROR(VLOOKUP(G969,Dados!$K$3:$L$500,2,0),"")</f>
        <v/>
      </c>
      <c r="AF969" s="45" t="str">
        <f aca="false">IFERROR(VLOOKUP(G969,Dados!$M$3:$N$500,2,0),"")</f>
        <v/>
      </c>
      <c r="AG969" s="45" t="str">
        <f aca="false">IF(F969="","",IF(AND(AD969="",AE969="",AF969=""),"-",IF(AND(AD969="BIT",AE969="",AF969=""),"BIT",IF(AND(AE969="ANEXO I",AD969="",AF969=""),"ANEXO I",IF(AND(AF969="ANEXO II",AD969="",AE969=""),"ANEXO II","Escolher")))))</f>
        <v/>
      </c>
      <c r="AH969" s="45" t="str">
        <f aca="false">IF(AG969&lt;&gt;"Pneus","",IFERROR(VLOOKUP(R969,Dados!$X$2:$Z$5,3,0)*(AI969-Q969),VLOOKUP(D969,Dados!$X$7:$Z$33,3,0)*(AI969-Q969)))</f>
        <v/>
      </c>
      <c r="AI969" s="47" t="str">
        <f aca="false">IF(B969="","",P969+Q969+O969+M969+L969-N969)</f>
        <v/>
      </c>
      <c r="AJ969" s="48" t="str">
        <f aca="false">IFERROR(IF(AND(AC969="SIM",AG969="-",Y969="REVENDA"),(AB969/1+1)*AI969,IF(AND(AC969="SIM",AG969="Pneus",Y969="REVENDA"),(AB969/1+1)*(AI969-AH969),"")),"")</f>
        <v/>
      </c>
      <c r="AK969" s="48" t="str">
        <f aca="false">IF(AJ969="","",AJ969*17%)</f>
        <v/>
      </c>
      <c r="AL969" s="48" t="str">
        <f aca="false">IFERROR(IF(AC969="NÃO","",IF(AK969="","",IF(E969="Simples Nacional",BF969,IF(T969=0.12,U969*0.5833337002,IF(T969=0,AI969*0.07,U969))))),"")</f>
        <v/>
      </c>
      <c r="AM969" s="47" t="str">
        <f aca="false">IFERROR(IF(AC969="NÃO","",IF(OR(AG969="-",AG969="Pneus"),AK969-AL969,"")),"")</f>
        <v/>
      </c>
      <c r="AN969" s="48" t="str">
        <f aca="false">IF(AND(Y969="REVENDA",AC969="SIM",AG969="BIT"),((AB969/1+1)*AI969)*0.4117,"")</f>
        <v/>
      </c>
      <c r="AO969" s="48" t="str">
        <f aca="false">IF(AN969="","",AN969*17%)</f>
        <v/>
      </c>
      <c r="AP969" s="49" t="str">
        <f aca="false">IF(AN969="","",IF(T969=0.12,(U969*0.4117)*0.4117,IF(T969=0,(AI969*0.07)*0.4117,U969*0.4117)))</f>
        <v/>
      </c>
      <c r="AQ969" s="47" t="str">
        <f aca="false">IF(AN969="","",AO969-AP969)</f>
        <v/>
      </c>
      <c r="AR969" s="50" t="str">
        <f aca="false">IFERROR(IF(AND(AC969="SIM",Y969="REVENDA",LEFT(AG969,5)="ANEXO")*OR(AE969="ANEXO I",AF969="ANEXO II"),VLOOKUP(H969,Dados!G:I,2,0),""),"INSERIR MVA")</f>
        <v/>
      </c>
      <c r="AS969" s="48" t="str">
        <f aca="false">IF(LEFT(AG969,5)="ANEXO",VLOOKUP(AG969,Dados!$X$111:$Z$112,2,0)*(AI969-Q969),"")</f>
        <v/>
      </c>
      <c r="AT969" s="48" t="str">
        <f aca="false">IFERROR(IF(AR969="","",(AI969*AR969)+AI969),"INSERIR MVA")</f>
        <v/>
      </c>
      <c r="AU969" s="48" t="str">
        <f aca="false">IF(AT969="","",IF(AY969=0.04,U969,AS969*AY969))</f>
        <v/>
      </c>
      <c r="AV969" s="47" t="str">
        <f aca="false">IFERROR(IF(AU969="","",(VLOOKUP(AG969,Dados!$X$111:$Z$112,3,0)*AT969*0.17)),"INSERIR MVA")</f>
        <v/>
      </c>
      <c r="AW969" s="47" t="str">
        <f aca="false">IFERROR(IF(AR969="","",AV969-AU969),"")</f>
        <v/>
      </c>
      <c r="AX969" s="51" t="str">
        <f aca="false">IFERROR(IF(AC969="NÃO","",IF(AM969&lt;&gt;"",AM969-W969,IF(AQ969&lt;&gt;"",AQ969-W969,IF(AW969&lt;&gt;"",AW969-W969,"")))),"")</f>
        <v/>
      </c>
      <c r="AY969" s="46" t="str">
        <f aca="false">IFERROR(IF(ISNA(VLOOKUP(R969,Dados!$X$2:$Y$5,2,0)),VLOOKUP(D969,Dados!$X$7:$Y$33,2,0),VLOOKUP(R969,Dados!$X$2:$Y$5,2,0)),"")</f>
        <v/>
      </c>
      <c r="AZ969" s="52" t="str">
        <f aca="false">IF(C969="","",IF(AND(Y969="CONSUMO",AC969="NÃO")*OR(AG969="-",AG969="BIT"),IF(E969&lt;&gt;"",(AI969-(P969+L969-N969+Q969)*AY969)/0.83),""))</f>
        <v/>
      </c>
      <c r="BA969" s="51" t="str">
        <f aca="false">IF(AZ969="","",AZ969*0.17-((P969+L969-N969+Q969)*AY969))</f>
        <v/>
      </c>
      <c r="BB969" s="51" t="str">
        <f aca="false">IF(AND(Y969="CONSUMO",AG969="ANEXO I",AY969&gt;4%),(AI969-(P969+L969-N969+Q969)*0.0514)/0.83*(0.5177)*(0.17)-AI969*0.0514,IF(AND(Y969="CONSUMO",AG969="ANEXO II",AY969&gt;4%),(AI969-(P969+L969-N969+Q969)*0.041)/0.83*(0.3295)*(0.17)-AI969*0.041,IF(AND(Y969="CONSUMO",AG969="ANEXO I",AY969=4%),(AI969-(P969+L969-N969+Q969)*0.04)/0.83*(0.5177)*(0.17)-AI969*0.04,IF(AND(Y969="CONSUMO",AG969="ANEXO II",AY969=4%),(AI969-(P969+L969-N969+Q969)*0.04)/0.83*(0.3295)*(0.17)-AI969*0.04,""))))</f>
        <v/>
      </c>
      <c r="BC969" s="51" t="str">
        <f aca="false">IF(C969="","",IF(AND(Y969="CONSUMO",AC969="SIM")*OR(AG969="-",AG969="BIT"),IF(E969&lt;&gt;"",(AI969-(P969+L969-N969+Q969)*AY969)/0.83),""))</f>
        <v/>
      </c>
      <c r="BD969" s="51" t="str">
        <f aca="false">IF(BC969="","",BC969*0.17)</f>
        <v/>
      </c>
      <c r="BE969" s="51" t="str">
        <f aca="false">IF(I969=6908,0,IF(BC969="","",BD969-((P969+L969-N969+Q969)*AY969)))</f>
        <v/>
      </c>
      <c r="BF969" s="53" t="str">
        <f aca="false">IF(B969="","",IF(OR(B969="",E969="Regime Normal"),0,(AI969-Q969)*VLOOKUP(R969,Dados!$X$98:$Y$108,2,0)))</f>
        <v/>
      </c>
      <c r="BG969" s="54" t="str">
        <f aca="false">IFERROR(VLOOKUP(I969,Dados!$AC$27:$AD$43,2,0),IF(B969="","",IF(D969&lt;&gt;"MT",IF(AND(AC969="SIM",Y969="Revenda"),"2403",IF(AND(AC969="SIM",Y969="Consumo"),"2407",IF(AND(AC969="NÃO",Y969="Revenda"),"2102",IF(AND(AC969="NÃO",Y969="Consumo"),"2556",)))),REPLACE(I969,1,1,1))))</f>
        <v/>
      </c>
    </row>
    <row r="970" customFormat="false" ht="12.8" hidden="false" customHeight="true" outlineLevel="0" collapsed="false">
      <c r="Y970" s="45"/>
      <c r="Z970" s="46" t="str">
        <f aca="false">IF(B970="","",(IFERROR(VLOOKUP(H970,Dados!A$3:B$15000,2,0),"Não Encontrado")))</f>
        <v/>
      </c>
      <c r="AA970" s="46" t="str">
        <f aca="false">IF(B970="","",(IFERROR(VLOOKUP(G970,Dados!C$3:E$15000,3,0),"Não Encontrado")))</f>
        <v/>
      </c>
      <c r="AB970" s="46" t="str">
        <f aca="false">IFERROR(IF(Z970&lt;&gt;"Não Encontrado",Z970,IF(AA970&lt;&gt;"Não Encontrado",AA970,"")),"")</f>
        <v/>
      </c>
      <c r="AC970" s="45" t="str">
        <f aca="false">IF(B970="","",IF(AB970="","NÃO","SIM"))</f>
        <v/>
      </c>
      <c r="AD970" s="45" t="str">
        <f aca="false">IFERROR(VLOOKUP(G970,Dados!$P$3:$R$500,3,0),"")</f>
        <v/>
      </c>
      <c r="AE970" s="45" t="str">
        <f aca="false">IFERROR(VLOOKUP(G970,Dados!$K$3:$L$500,2,0),"")</f>
        <v/>
      </c>
      <c r="AF970" s="45" t="str">
        <f aca="false">IFERROR(VLOOKUP(G970,Dados!$M$3:$N$500,2,0),"")</f>
        <v/>
      </c>
      <c r="AG970" s="45" t="str">
        <f aca="false">IF(F970="","",IF(AND(AD970="",AE970="",AF970=""),"-",IF(AND(AD970="BIT",AE970="",AF970=""),"BIT",IF(AND(AE970="ANEXO I",AD970="",AF970=""),"ANEXO I",IF(AND(AF970="ANEXO II",AD970="",AE970=""),"ANEXO II","Escolher")))))</f>
        <v/>
      </c>
      <c r="AH970" s="45" t="str">
        <f aca="false">IF(AG970&lt;&gt;"Pneus","",IFERROR(VLOOKUP(R970,Dados!$X$2:$Z$5,3,0)*(AI970-Q970),VLOOKUP(D970,Dados!$X$7:$Z$33,3,0)*(AI970-Q970)))</f>
        <v/>
      </c>
      <c r="AI970" s="47" t="str">
        <f aca="false">IF(B970="","",P970+Q970+O970+M970+L970-N970)</f>
        <v/>
      </c>
      <c r="AJ970" s="48" t="str">
        <f aca="false">IFERROR(IF(AND(AC970="SIM",AG970="-",Y970="REVENDA"),(AB970/1+1)*AI970,IF(AND(AC970="SIM",AG970="Pneus",Y970="REVENDA"),(AB970/1+1)*(AI970-AH970),"")),"")</f>
        <v/>
      </c>
      <c r="AK970" s="48" t="str">
        <f aca="false">IF(AJ970="","",AJ970*17%)</f>
        <v/>
      </c>
      <c r="AL970" s="48" t="str">
        <f aca="false">IFERROR(IF(AC970="NÃO","",IF(AK970="","",IF(E970="Simples Nacional",BF970,IF(T970=0.12,U970*0.5833337002,IF(T970=0,AI970*0.07,U970))))),"")</f>
        <v/>
      </c>
      <c r="AM970" s="47" t="str">
        <f aca="false">IFERROR(IF(AC970="NÃO","",IF(OR(AG970="-",AG970="Pneus"),AK970-AL970,"")),"")</f>
        <v/>
      </c>
      <c r="AN970" s="48" t="str">
        <f aca="false">IF(AND(Y970="REVENDA",AC970="SIM",AG970="BIT"),((AB970/1+1)*AI970)*0.4117,"")</f>
        <v/>
      </c>
      <c r="AO970" s="48" t="str">
        <f aca="false">IF(AN970="","",AN970*17%)</f>
        <v/>
      </c>
      <c r="AP970" s="49" t="str">
        <f aca="false">IF(AN970="","",IF(T970=0.12,(U970*0.4117)*0.4117,IF(T970=0,(AI970*0.07)*0.4117,U970*0.4117)))</f>
        <v/>
      </c>
      <c r="AQ970" s="47" t="str">
        <f aca="false">IF(AN970="","",AO970-AP970)</f>
        <v/>
      </c>
      <c r="AR970" s="50" t="str">
        <f aca="false">IFERROR(IF(AND(AC970="SIM",Y970="REVENDA",LEFT(AG970,5)="ANEXO")*OR(AE970="ANEXO I",AF970="ANEXO II"),VLOOKUP(H970,Dados!G:I,2,0),""),"INSERIR MVA")</f>
        <v/>
      </c>
      <c r="AS970" s="48" t="str">
        <f aca="false">IF(LEFT(AG970,5)="ANEXO",VLOOKUP(AG970,Dados!$X$111:$Z$112,2,0)*(AI970-Q970),"")</f>
        <v/>
      </c>
      <c r="AT970" s="48" t="str">
        <f aca="false">IFERROR(IF(AR970="","",(AI970*AR970)+AI970),"INSERIR MVA")</f>
        <v/>
      </c>
      <c r="AU970" s="48" t="str">
        <f aca="false">IF(AT970="","",IF(AY970=0.04,U970,AS970*AY970))</f>
        <v/>
      </c>
      <c r="AV970" s="47" t="str">
        <f aca="false">IFERROR(IF(AU970="","",(VLOOKUP(AG970,Dados!$X$111:$Z$112,3,0)*AT970*0.17)),"INSERIR MVA")</f>
        <v/>
      </c>
      <c r="AW970" s="47" t="str">
        <f aca="false">IFERROR(IF(AR970="","",AV970-AU970),"")</f>
        <v/>
      </c>
      <c r="AX970" s="51" t="str">
        <f aca="false">IFERROR(IF(AC970="NÃO","",IF(AM970&lt;&gt;"",AM970-W970,IF(AQ970&lt;&gt;"",AQ970-W970,IF(AW970&lt;&gt;"",AW970-W970,"")))),"")</f>
        <v/>
      </c>
      <c r="AY970" s="46" t="str">
        <f aca="false">IFERROR(IF(ISNA(VLOOKUP(R970,Dados!$X$2:$Y$5,2,0)),VLOOKUP(D970,Dados!$X$7:$Y$33,2,0),VLOOKUP(R970,Dados!$X$2:$Y$5,2,0)),"")</f>
        <v/>
      </c>
      <c r="AZ970" s="52" t="str">
        <f aca="false">IF(C970="","",IF(AND(Y970="CONSUMO",AC970="NÃO")*OR(AG970="-",AG970="BIT"),IF(E970&lt;&gt;"",(AI970-(P970+L970-N970+Q970)*AY970)/0.83),""))</f>
        <v/>
      </c>
      <c r="BA970" s="51" t="str">
        <f aca="false">IF(AZ970="","",AZ970*0.17-((P970+L970-N970+Q970)*AY970))</f>
        <v/>
      </c>
      <c r="BB970" s="51" t="str">
        <f aca="false">IF(AND(Y970="CONSUMO",AG970="ANEXO I",AY970&gt;4%),(AI970-(P970+L970-N970+Q970)*0.0514)/0.83*(0.5177)*(0.17)-AI970*0.0514,IF(AND(Y970="CONSUMO",AG970="ANEXO II",AY970&gt;4%),(AI970-(P970+L970-N970+Q970)*0.041)/0.83*(0.3295)*(0.17)-AI970*0.041,IF(AND(Y970="CONSUMO",AG970="ANEXO I",AY970=4%),(AI970-(P970+L970-N970+Q970)*0.04)/0.83*(0.5177)*(0.17)-AI970*0.04,IF(AND(Y970="CONSUMO",AG970="ANEXO II",AY970=4%),(AI970-(P970+L970-N970+Q970)*0.04)/0.83*(0.3295)*(0.17)-AI970*0.04,""))))</f>
        <v/>
      </c>
      <c r="BC970" s="51" t="str">
        <f aca="false">IF(C970="","",IF(AND(Y970="CONSUMO",AC970="SIM")*OR(AG970="-",AG970="BIT"),IF(E970&lt;&gt;"",(AI970-(P970+L970-N970+Q970)*AY970)/0.83),""))</f>
        <v/>
      </c>
      <c r="BD970" s="51" t="str">
        <f aca="false">IF(BC970="","",BC970*0.17)</f>
        <v/>
      </c>
      <c r="BE970" s="51" t="str">
        <f aca="false">IF(I970=6908,0,IF(BC970="","",BD970-((P970+L970-N970+Q970)*AY970)))</f>
        <v/>
      </c>
      <c r="BF970" s="53" t="str">
        <f aca="false">IF(B970="","",IF(OR(B970="",E970="Regime Normal"),0,(AI970-Q970)*VLOOKUP(R970,Dados!$X$98:$Y$108,2,0)))</f>
        <v/>
      </c>
      <c r="BG970" s="54" t="str">
        <f aca="false">IFERROR(VLOOKUP(I970,Dados!$AC$27:$AD$43,2,0),IF(B970="","",IF(D970&lt;&gt;"MT",IF(AND(AC970="SIM",Y970="Revenda"),"2403",IF(AND(AC970="SIM",Y970="Consumo"),"2407",IF(AND(AC970="NÃO",Y970="Revenda"),"2102",IF(AND(AC970="NÃO",Y970="Consumo"),"2556",)))),REPLACE(I970,1,1,1))))</f>
        <v/>
      </c>
    </row>
    <row r="971" customFormat="false" ht="12.8" hidden="false" customHeight="true" outlineLevel="0" collapsed="false">
      <c r="Y971" s="45"/>
      <c r="Z971" s="46" t="str">
        <f aca="false">IF(B971="","",(IFERROR(VLOOKUP(H971,Dados!A$3:B$15000,2,0),"Não Encontrado")))</f>
        <v/>
      </c>
      <c r="AA971" s="46" t="str">
        <f aca="false">IF(B971="","",(IFERROR(VLOOKUP(G971,Dados!C$3:E$15000,3,0),"Não Encontrado")))</f>
        <v/>
      </c>
      <c r="AB971" s="46" t="str">
        <f aca="false">IFERROR(IF(Z971&lt;&gt;"Não Encontrado",Z971,IF(AA971&lt;&gt;"Não Encontrado",AA971,"")),"")</f>
        <v/>
      </c>
      <c r="AC971" s="45" t="str">
        <f aca="false">IF(B971="","",IF(AB971="","NÃO","SIM"))</f>
        <v/>
      </c>
      <c r="AD971" s="45" t="str">
        <f aca="false">IFERROR(VLOOKUP(G971,Dados!$P$3:$R$500,3,0),"")</f>
        <v/>
      </c>
      <c r="AE971" s="45" t="str">
        <f aca="false">IFERROR(VLOOKUP(G971,Dados!$K$3:$L$500,2,0),"")</f>
        <v/>
      </c>
      <c r="AF971" s="45" t="str">
        <f aca="false">IFERROR(VLOOKUP(G971,Dados!$M$3:$N$500,2,0),"")</f>
        <v/>
      </c>
      <c r="AG971" s="45" t="str">
        <f aca="false">IF(F971="","",IF(AND(AD971="",AE971="",AF971=""),"-",IF(AND(AD971="BIT",AE971="",AF971=""),"BIT",IF(AND(AE971="ANEXO I",AD971="",AF971=""),"ANEXO I",IF(AND(AF971="ANEXO II",AD971="",AE971=""),"ANEXO II","Escolher")))))</f>
        <v/>
      </c>
      <c r="AH971" s="45" t="str">
        <f aca="false">IF(AG971&lt;&gt;"Pneus","",IFERROR(VLOOKUP(R971,Dados!$X$2:$Z$5,3,0)*(AI971-Q971),VLOOKUP(D971,Dados!$X$7:$Z$33,3,0)*(AI971-Q971)))</f>
        <v/>
      </c>
      <c r="AI971" s="47" t="str">
        <f aca="false">IF(B971="","",P971+Q971+O971+M971+L971-N971)</f>
        <v/>
      </c>
      <c r="AJ971" s="48" t="str">
        <f aca="false">IFERROR(IF(AND(AC971="SIM",AG971="-",Y971="REVENDA"),(AB971/1+1)*AI971,IF(AND(AC971="SIM",AG971="Pneus",Y971="REVENDA"),(AB971/1+1)*(AI971-AH971),"")),"")</f>
        <v/>
      </c>
      <c r="AK971" s="48" t="str">
        <f aca="false">IF(AJ971="","",AJ971*17%)</f>
        <v/>
      </c>
      <c r="AL971" s="48" t="str">
        <f aca="false">IFERROR(IF(AC971="NÃO","",IF(AK971="","",IF(E971="Simples Nacional",BF971,IF(T971=0.12,U971*0.5833337002,IF(T971=0,AI971*0.07,U971))))),"")</f>
        <v/>
      </c>
      <c r="AM971" s="47" t="str">
        <f aca="false">IFERROR(IF(AC971="NÃO","",IF(OR(AG971="-",AG971="Pneus"),AK971-AL971,"")),"")</f>
        <v/>
      </c>
      <c r="AN971" s="48" t="str">
        <f aca="false">IF(AND(Y971="REVENDA",AC971="SIM",AG971="BIT"),((AB971/1+1)*AI971)*0.4117,"")</f>
        <v/>
      </c>
      <c r="AO971" s="48" t="str">
        <f aca="false">IF(AN971="","",AN971*17%)</f>
        <v/>
      </c>
      <c r="AP971" s="49" t="str">
        <f aca="false">IF(AN971="","",IF(T971=0.12,(U971*0.4117)*0.4117,IF(T971=0,(AI971*0.07)*0.4117,U971*0.4117)))</f>
        <v/>
      </c>
      <c r="AQ971" s="47" t="str">
        <f aca="false">IF(AN971="","",AO971-AP971)</f>
        <v/>
      </c>
      <c r="AR971" s="50" t="str">
        <f aca="false">IFERROR(IF(AND(AC971="SIM",Y971="REVENDA",LEFT(AG971,5)="ANEXO")*OR(AE971="ANEXO I",AF971="ANEXO II"),VLOOKUP(H971,Dados!G:I,2,0),""),"INSERIR MVA")</f>
        <v/>
      </c>
      <c r="AS971" s="48" t="str">
        <f aca="false">IF(LEFT(AG971,5)="ANEXO",VLOOKUP(AG971,Dados!$X$111:$Z$112,2,0)*(AI971-Q971),"")</f>
        <v/>
      </c>
      <c r="AT971" s="48" t="str">
        <f aca="false">IFERROR(IF(AR971="","",(AI971*AR971)+AI971),"INSERIR MVA")</f>
        <v/>
      </c>
      <c r="AU971" s="48" t="str">
        <f aca="false">IF(AT971="","",IF(AY971=0.04,U971,AS971*AY971))</f>
        <v/>
      </c>
      <c r="AV971" s="47" t="str">
        <f aca="false">IFERROR(IF(AU971="","",(VLOOKUP(AG971,Dados!$X$111:$Z$112,3,0)*AT971*0.17)),"INSERIR MVA")</f>
        <v/>
      </c>
      <c r="AW971" s="47" t="str">
        <f aca="false">IFERROR(IF(AR971="","",AV971-AU971),"")</f>
        <v/>
      </c>
      <c r="AX971" s="51" t="str">
        <f aca="false">IFERROR(IF(AC971="NÃO","",IF(AM971&lt;&gt;"",AM971-W971,IF(AQ971&lt;&gt;"",AQ971-W971,IF(AW971&lt;&gt;"",AW971-W971,"")))),"")</f>
        <v/>
      </c>
      <c r="AY971" s="46" t="str">
        <f aca="false">IFERROR(IF(ISNA(VLOOKUP(R971,Dados!$X$2:$Y$5,2,0)),VLOOKUP(D971,Dados!$X$7:$Y$33,2,0),VLOOKUP(R971,Dados!$X$2:$Y$5,2,0)),"")</f>
        <v/>
      </c>
      <c r="AZ971" s="52" t="str">
        <f aca="false">IF(C971="","",IF(AND(Y971="CONSUMO",AC971="NÃO")*OR(AG971="-",AG971="BIT"),IF(E971&lt;&gt;"",(AI971-(P971+L971-N971+Q971)*AY971)/0.83),""))</f>
        <v/>
      </c>
      <c r="BA971" s="51" t="str">
        <f aca="false">IF(AZ971="","",AZ971*0.17-((P971+L971-N971+Q971)*AY971))</f>
        <v/>
      </c>
      <c r="BB971" s="51" t="str">
        <f aca="false">IF(AND(Y971="CONSUMO",AG971="ANEXO I",AY971&gt;4%),(AI971-(P971+L971-N971+Q971)*0.0514)/0.83*(0.5177)*(0.17)-AI971*0.0514,IF(AND(Y971="CONSUMO",AG971="ANEXO II",AY971&gt;4%),(AI971-(P971+L971-N971+Q971)*0.041)/0.83*(0.3295)*(0.17)-AI971*0.041,IF(AND(Y971="CONSUMO",AG971="ANEXO I",AY971=4%),(AI971-(P971+L971-N971+Q971)*0.04)/0.83*(0.5177)*(0.17)-AI971*0.04,IF(AND(Y971="CONSUMO",AG971="ANEXO II",AY971=4%),(AI971-(P971+L971-N971+Q971)*0.04)/0.83*(0.3295)*(0.17)-AI971*0.04,""))))</f>
        <v/>
      </c>
      <c r="BC971" s="51" t="str">
        <f aca="false">IF(C971="","",IF(AND(Y971="CONSUMO",AC971="SIM")*OR(AG971="-",AG971="BIT"),IF(E971&lt;&gt;"",(AI971-(P971+L971-N971+Q971)*AY971)/0.83),""))</f>
        <v/>
      </c>
      <c r="BD971" s="51" t="str">
        <f aca="false">IF(BC971="","",BC971*0.17)</f>
        <v/>
      </c>
      <c r="BE971" s="51" t="str">
        <f aca="false">IF(I971=6908,0,IF(BC971="","",BD971-((P971+L971-N971+Q971)*AY971)))</f>
        <v/>
      </c>
      <c r="BF971" s="53" t="str">
        <f aca="false">IF(B971="","",IF(OR(B971="",E971="Regime Normal"),0,(AI971-Q971)*VLOOKUP(R971,Dados!$X$98:$Y$108,2,0)))</f>
        <v/>
      </c>
      <c r="BG971" s="54" t="str">
        <f aca="false">IFERROR(VLOOKUP(I971,Dados!$AC$27:$AD$43,2,0),IF(B971="","",IF(D971&lt;&gt;"MT",IF(AND(AC971="SIM",Y971="Revenda"),"2403",IF(AND(AC971="SIM",Y971="Consumo"),"2407",IF(AND(AC971="NÃO",Y971="Revenda"),"2102",IF(AND(AC971="NÃO",Y971="Consumo"),"2556",)))),REPLACE(I971,1,1,1))))</f>
        <v/>
      </c>
    </row>
    <row r="972" customFormat="false" ht="12.8" hidden="false" customHeight="true" outlineLevel="0" collapsed="false">
      <c r="Y972" s="45"/>
      <c r="Z972" s="46" t="str">
        <f aca="false">IF(B972="","",(IFERROR(VLOOKUP(H972,Dados!A$3:B$15000,2,0),"Não Encontrado")))</f>
        <v/>
      </c>
      <c r="AA972" s="46" t="str">
        <f aca="false">IF(B972="","",(IFERROR(VLOOKUP(G972,Dados!C$3:E$15000,3,0),"Não Encontrado")))</f>
        <v/>
      </c>
      <c r="AB972" s="46" t="str">
        <f aca="false">IFERROR(IF(Z972&lt;&gt;"Não Encontrado",Z972,IF(AA972&lt;&gt;"Não Encontrado",AA972,"")),"")</f>
        <v/>
      </c>
      <c r="AC972" s="45" t="str">
        <f aca="false">IF(B972="","",IF(AB972="","NÃO","SIM"))</f>
        <v/>
      </c>
      <c r="AD972" s="45" t="str">
        <f aca="false">IFERROR(VLOOKUP(G972,Dados!$P$3:$R$500,3,0),"")</f>
        <v/>
      </c>
      <c r="AE972" s="45" t="str">
        <f aca="false">IFERROR(VLOOKUP(G972,Dados!$K$3:$L$500,2,0),"")</f>
        <v/>
      </c>
      <c r="AF972" s="45" t="str">
        <f aca="false">IFERROR(VLOOKUP(G972,Dados!$M$3:$N$500,2,0),"")</f>
        <v/>
      </c>
      <c r="AG972" s="45" t="str">
        <f aca="false">IF(F972="","",IF(AND(AD972="",AE972="",AF972=""),"-",IF(AND(AD972="BIT",AE972="",AF972=""),"BIT",IF(AND(AE972="ANEXO I",AD972="",AF972=""),"ANEXO I",IF(AND(AF972="ANEXO II",AD972="",AE972=""),"ANEXO II","Escolher")))))</f>
        <v/>
      </c>
      <c r="AH972" s="45" t="str">
        <f aca="false">IF(AG972&lt;&gt;"Pneus","",IFERROR(VLOOKUP(R972,Dados!$X$2:$Z$5,3,0)*(AI972-Q972),VLOOKUP(D972,Dados!$X$7:$Z$33,3,0)*(AI972-Q972)))</f>
        <v/>
      </c>
      <c r="AI972" s="47" t="str">
        <f aca="false">IF(B972="","",P972+Q972+O972+M972+L972-N972)</f>
        <v/>
      </c>
      <c r="AJ972" s="48" t="str">
        <f aca="false">IFERROR(IF(AND(AC972="SIM",AG972="-",Y972="REVENDA"),(AB972/1+1)*AI972,IF(AND(AC972="SIM",AG972="Pneus",Y972="REVENDA"),(AB972/1+1)*(AI972-AH972),"")),"")</f>
        <v/>
      </c>
      <c r="AK972" s="48" t="str">
        <f aca="false">IF(AJ972="","",AJ972*17%)</f>
        <v/>
      </c>
      <c r="AL972" s="48" t="str">
        <f aca="false">IFERROR(IF(AC972="NÃO","",IF(AK972="","",IF(E972="Simples Nacional",BF972,IF(T972=0.12,U972*0.5833337002,IF(T972=0,AI972*0.07,U972))))),"")</f>
        <v/>
      </c>
      <c r="AM972" s="47" t="str">
        <f aca="false">IFERROR(IF(AC972="NÃO","",IF(OR(AG972="-",AG972="Pneus"),AK972-AL972,"")),"")</f>
        <v/>
      </c>
      <c r="AN972" s="48" t="str">
        <f aca="false">IF(AND(Y972="REVENDA",AC972="SIM",AG972="BIT"),((AB972/1+1)*AI972)*0.4117,"")</f>
        <v/>
      </c>
      <c r="AO972" s="48" t="str">
        <f aca="false">IF(AN972="","",AN972*17%)</f>
        <v/>
      </c>
      <c r="AP972" s="49" t="str">
        <f aca="false">IF(AN972="","",IF(T972=0.12,(U972*0.4117)*0.4117,IF(T972=0,(AI972*0.07)*0.4117,U972*0.4117)))</f>
        <v/>
      </c>
      <c r="AQ972" s="47" t="str">
        <f aca="false">IF(AN972="","",AO972-AP972)</f>
        <v/>
      </c>
      <c r="AR972" s="50" t="str">
        <f aca="false">IFERROR(IF(AND(AC972="SIM",Y972="REVENDA",LEFT(AG972,5)="ANEXO")*OR(AE972="ANEXO I",AF972="ANEXO II"),VLOOKUP(H972,Dados!G:I,2,0),""),"INSERIR MVA")</f>
        <v/>
      </c>
      <c r="AS972" s="48" t="str">
        <f aca="false">IF(LEFT(AG972,5)="ANEXO",VLOOKUP(AG972,Dados!$X$111:$Z$112,2,0)*(AI972-Q972),"")</f>
        <v/>
      </c>
      <c r="AT972" s="48" t="str">
        <f aca="false">IFERROR(IF(AR972="","",(AI972*AR972)+AI972),"INSERIR MVA")</f>
        <v/>
      </c>
      <c r="AU972" s="48" t="str">
        <f aca="false">IF(AT972="","",IF(AY972=0.04,U972,AS972*AY972))</f>
        <v/>
      </c>
      <c r="AV972" s="47" t="str">
        <f aca="false">IFERROR(IF(AU972="","",(VLOOKUP(AG972,Dados!$X$111:$Z$112,3,0)*AT972*0.17)),"INSERIR MVA")</f>
        <v/>
      </c>
      <c r="AW972" s="47" t="str">
        <f aca="false">IFERROR(IF(AR972="","",AV972-AU972),"")</f>
        <v/>
      </c>
      <c r="AX972" s="51" t="str">
        <f aca="false">IFERROR(IF(AC972="NÃO","",IF(AM972&lt;&gt;"",AM972-W972,IF(AQ972&lt;&gt;"",AQ972-W972,IF(AW972&lt;&gt;"",AW972-W972,"")))),"")</f>
        <v/>
      </c>
      <c r="AY972" s="46" t="str">
        <f aca="false">IFERROR(IF(ISNA(VLOOKUP(R972,Dados!$X$2:$Y$5,2,0)),VLOOKUP(D972,Dados!$X$7:$Y$33,2,0),VLOOKUP(R972,Dados!$X$2:$Y$5,2,0)),"")</f>
        <v/>
      </c>
      <c r="AZ972" s="52" t="str">
        <f aca="false">IF(C972="","",IF(AND(Y972="CONSUMO",AC972="NÃO")*OR(AG972="-",AG972="BIT"),IF(E972&lt;&gt;"",(AI972-(P972+L972-N972+Q972)*AY972)/0.83),""))</f>
        <v/>
      </c>
      <c r="BA972" s="51" t="str">
        <f aca="false">IF(AZ972="","",AZ972*0.17-((P972+L972-N972+Q972)*AY972))</f>
        <v/>
      </c>
      <c r="BB972" s="51" t="str">
        <f aca="false">IF(AND(Y972="CONSUMO",AG972="ANEXO I",AY972&gt;4%),(AI972-(P972+L972-N972+Q972)*0.0514)/0.83*(0.5177)*(0.17)-AI972*0.0514,IF(AND(Y972="CONSUMO",AG972="ANEXO II",AY972&gt;4%),(AI972-(P972+L972-N972+Q972)*0.041)/0.83*(0.3295)*(0.17)-AI972*0.041,IF(AND(Y972="CONSUMO",AG972="ANEXO I",AY972=4%),(AI972-(P972+L972-N972+Q972)*0.04)/0.83*(0.5177)*(0.17)-AI972*0.04,IF(AND(Y972="CONSUMO",AG972="ANEXO II",AY972=4%),(AI972-(P972+L972-N972+Q972)*0.04)/0.83*(0.3295)*(0.17)-AI972*0.04,""))))</f>
        <v/>
      </c>
      <c r="BC972" s="51" t="str">
        <f aca="false">IF(C972="","",IF(AND(Y972="CONSUMO",AC972="SIM")*OR(AG972="-",AG972="BIT"),IF(E972&lt;&gt;"",(AI972-(P972+L972-N972+Q972)*AY972)/0.83),""))</f>
        <v/>
      </c>
      <c r="BD972" s="51" t="str">
        <f aca="false">IF(BC972="","",BC972*0.17)</f>
        <v/>
      </c>
      <c r="BE972" s="51" t="str">
        <f aca="false">IF(I972=6908,0,IF(BC972="","",BD972-((P972+L972-N972+Q972)*AY972)))</f>
        <v/>
      </c>
      <c r="BF972" s="53" t="str">
        <f aca="false">IF(B972="","",IF(OR(B972="",E972="Regime Normal"),0,(AI972-Q972)*VLOOKUP(R972,Dados!$X$98:$Y$108,2,0)))</f>
        <v/>
      </c>
      <c r="BG972" s="54" t="str">
        <f aca="false">IFERROR(VLOOKUP(I972,Dados!$AC$27:$AD$43,2,0),IF(B972="","",IF(D972&lt;&gt;"MT",IF(AND(AC972="SIM",Y972="Revenda"),"2403",IF(AND(AC972="SIM",Y972="Consumo"),"2407",IF(AND(AC972="NÃO",Y972="Revenda"),"2102",IF(AND(AC972="NÃO",Y972="Consumo"),"2556",)))),REPLACE(I972,1,1,1))))</f>
        <v/>
      </c>
    </row>
    <row r="973" customFormat="false" ht="12.8" hidden="false" customHeight="true" outlineLevel="0" collapsed="false">
      <c r="Y973" s="45"/>
      <c r="Z973" s="46" t="str">
        <f aca="false">IF(B973="","",(IFERROR(VLOOKUP(H973,Dados!A$3:B$15000,2,0),"Não Encontrado")))</f>
        <v/>
      </c>
      <c r="AA973" s="46" t="str">
        <f aca="false">IF(B973="","",(IFERROR(VLOOKUP(G973,Dados!C$3:E$15000,3,0),"Não Encontrado")))</f>
        <v/>
      </c>
      <c r="AB973" s="46" t="str">
        <f aca="false">IFERROR(IF(Z973&lt;&gt;"Não Encontrado",Z973,IF(AA973&lt;&gt;"Não Encontrado",AA973,"")),"")</f>
        <v/>
      </c>
      <c r="AC973" s="45" t="str">
        <f aca="false">IF(B973="","",IF(AB973="","NÃO","SIM"))</f>
        <v/>
      </c>
      <c r="AD973" s="45" t="str">
        <f aca="false">IFERROR(VLOOKUP(G973,Dados!$P$3:$R$500,3,0),"")</f>
        <v/>
      </c>
      <c r="AE973" s="45" t="str">
        <f aca="false">IFERROR(VLOOKUP(G973,Dados!$K$3:$L$500,2,0),"")</f>
        <v/>
      </c>
      <c r="AF973" s="45" t="str">
        <f aca="false">IFERROR(VLOOKUP(G973,Dados!$M$3:$N$500,2,0),"")</f>
        <v/>
      </c>
      <c r="AG973" s="45" t="str">
        <f aca="false">IF(F973="","",IF(AND(AD973="",AE973="",AF973=""),"-",IF(AND(AD973="BIT",AE973="",AF973=""),"BIT",IF(AND(AE973="ANEXO I",AD973="",AF973=""),"ANEXO I",IF(AND(AF973="ANEXO II",AD973="",AE973=""),"ANEXO II","Escolher")))))</f>
        <v/>
      </c>
      <c r="AH973" s="45" t="str">
        <f aca="false">IF(AG973&lt;&gt;"Pneus","",IFERROR(VLOOKUP(R973,Dados!$X$2:$Z$5,3,0)*(AI973-Q973),VLOOKUP(D973,Dados!$X$7:$Z$33,3,0)*(AI973-Q973)))</f>
        <v/>
      </c>
      <c r="AI973" s="47" t="str">
        <f aca="false">IF(B973="","",P973+Q973+O973+M973+L973-N973)</f>
        <v/>
      </c>
      <c r="AJ973" s="48" t="str">
        <f aca="false">IFERROR(IF(AND(AC973="SIM",AG973="-",Y973="REVENDA"),(AB973/1+1)*AI973,IF(AND(AC973="SIM",AG973="Pneus",Y973="REVENDA"),(AB973/1+1)*(AI973-AH973),"")),"")</f>
        <v/>
      </c>
      <c r="AK973" s="48" t="str">
        <f aca="false">IF(AJ973="","",AJ973*17%)</f>
        <v/>
      </c>
      <c r="AL973" s="48" t="str">
        <f aca="false">IFERROR(IF(AC973="NÃO","",IF(AK973="","",IF(E973="Simples Nacional",BF973,IF(T973=0.12,U973*0.5833337002,IF(T973=0,AI973*0.07,U973))))),"")</f>
        <v/>
      </c>
      <c r="AM973" s="47" t="str">
        <f aca="false">IFERROR(IF(AC973="NÃO","",IF(OR(AG973="-",AG973="Pneus"),AK973-AL973,"")),"")</f>
        <v/>
      </c>
      <c r="AN973" s="48" t="str">
        <f aca="false">IF(AND(Y973="REVENDA",AC973="SIM",AG973="BIT"),((AB973/1+1)*AI973)*0.4117,"")</f>
        <v/>
      </c>
      <c r="AO973" s="48" t="str">
        <f aca="false">IF(AN973="","",AN973*17%)</f>
        <v/>
      </c>
      <c r="AP973" s="49" t="str">
        <f aca="false">IF(AN973="","",IF(T973=0.12,(U973*0.4117)*0.4117,IF(T973=0,(AI973*0.07)*0.4117,U973*0.4117)))</f>
        <v/>
      </c>
      <c r="AQ973" s="47" t="str">
        <f aca="false">IF(AN973="","",AO973-AP973)</f>
        <v/>
      </c>
      <c r="AR973" s="50" t="str">
        <f aca="false">IFERROR(IF(AND(AC973="SIM",Y973="REVENDA",LEFT(AG973,5)="ANEXO")*OR(AE973="ANEXO I",AF973="ANEXO II"),VLOOKUP(H973,Dados!G:I,2,0),""),"INSERIR MVA")</f>
        <v/>
      </c>
      <c r="AS973" s="48" t="str">
        <f aca="false">IF(LEFT(AG973,5)="ANEXO",VLOOKUP(AG973,Dados!$X$111:$Z$112,2,0)*(AI973-Q973),"")</f>
        <v/>
      </c>
      <c r="AT973" s="48" t="str">
        <f aca="false">IFERROR(IF(AR973="","",(AI973*AR973)+AI973),"INSERIR MVA")</f>
        <v/>
      </c>
      <c r="AU973" s="48" t="str">
        <f aca="false">IF(AT973="","",IF(AY973=0.04,U973,AS973*AY973))</f>
        <v/>
      </c>
      <c r="AV973" s="47" t="str">
        <f aca="false">IFERROR(IF(AU973="","",(VLOOKUP(AG973,Dados!$X$111:$Z$112,3,0)*AT973*0.17)),"INSERIR MVA")</f>
        <v/>
      </c>
      <c r="AW973" s="47" t="str">
        <f aca="false">IFERROR(IF(AR973="","",AV973-AU973),"")</f>
        <v/>
      </c>
      <c r="AX973" s="51" t="str">
        <f aca="false">IFERROR(IF(AC973="NÃO","",IF(AM973&lt;&gt;"",AM973-W973,IF(AQ973&lt;&gt;"",AQ973-W973,IF(AW973&lt;&gt;"",AW973-W973,"")))),"")</f>
        <v/>
      </c>
      <c r="AY973" s="46" t="str">
        <f aca="false">IFERROR(IF(ISNA(VLOOKUP(R973,Dados!$X$2:$Y$5,2,0)),VLOOKUP(D973,Dados!$X$7:$Y$33,2,0),VLOOKUP(R973,Dados!$X$2:$Y$5,2,0)),"")</f>
        <v/>
      </c>
      <c r="AZ973" s="52" t="str">
        <f aca="false">IF(C973="","",IF(AND(Y973="CONSUMO",AC973="NÃO")*OR(AG973="-",AG973="BIT"),IF(E973&lt;&gt;"",(AI973-(P973+L973-N973+Q973)*AY973)/0.83),""))</f>
        <v/>
      </c>
      <c r="BA973" s="51" t="str">
        <f aca="false">IF(AZ973="","",AZ973*0.17-((P973+L973-N973+Q973)*AY973))</f>
        <v/>
      </c>
      <c r="BB973" s="51" t="str">
        <f aca="false">IF(AND(Y973="CONSUMO",AG973="ANEXO I",AY973&gt;4%),(AI973-(P973+L973-N973+Q973)*0.0514)/0.83*(0.5177)*(0.17)-AI973*0.0514,IF(AND(Y973="CONSUMO",AG973="ANEXO II",AY973&gt;4%),(AI973-(P973+L973-N973+Q973)*0.041)/0.83*(0.3295)*(0.17)-AI973*0.041,IF(AND(Y973="CONSUMO",AG973="ANEXO I",AY973=4%),(AI973-(P973+L973-N973+Q973)*0.04)/0.83*(0.5177)*(0.17)-AI973*0.04,IF(AND(Y973="CONSUMO",AG973="ANEXO II",AY973=4%),(AI973-(P973+L973-N973+Q973)*0.04)/0.83*(0.3295)*(0.17)-AI973*0.04,""))))</f>
        <v/>
      </c>
      <c r="BC973" s="51" t="str">
        <f aca="false">IF(C973="","",IF(AND(Y973="CONSUMO",AC973="SIM")*OR(AG973="-",AG973="BIT"),IF(E973&lt;&gt;"",(AI973-(P973+L973-N973+Q973)*AY973)/0.83),""))</f>
        <v/>
      </c>
      <c r="BD973" s="51" t="str">
        <f aca="false">IF(BC973="","",BC973*0.17)</f>
        <v/>
      </c>
      <c r="BE973" s="51" t="str">
        <f aca="false">IF(I973=6908,0,IF(BC973="","",BD973-((P973+L973-N973+Q973)*AY973)))</f>
        <v/>
      </c>
      <c r="BF973" s="53" t="str">
        <f aca="false">IF(B973="","",IF(OR(B973="",E973="Regime Normal"),0,(AI973-Q973)*VLOOKUP(R973,Dados!$X$98:$Y$108,2,0)))</f>
        <v/>
      </c>
      <c r="BG973" s="54" t="str">
        <f aca="false">IFERROR(VLOOKUP(I973,Dados!$AC$27:$AD$43,2,0),IF(B973="","",IF(D973&lt;&gt;"MT",IF(AND(AC973="SIM",Y973="Revenda"),"2403",IF(AND(AC973="SIM",Y973="Consumo"),"2407",IF(AND(AC973="NÃO",Y973="Revenda"),"2102",IF(AND(AC973="NÃO",Y973="Consumo"),"2556",)))),REPLACE(I973,1,1,1))))</f>
        <v/>
      </c>
    </row>
    <row r="974" customFormat="false" ht="12.8" hidden="false" customHeight="true" outlineLevel="0" collapsed="false">
      <c r="Y974" s="45"/>
      <c r="Z974" s="46" t="str">
        <f aca="false">IF(B974="","",(IFERROR(VLOOKUP(H974,Dados!A$3:B$15000,2,0),"Não Encontrado")))</f>
        <v/>
      </c>
      <c r="AA974" s="46" t="str">
        <f aca="false">IF(B974="","",(IFERROR(VLOOKUP(G974,Dados!C$3:E$15000,3,0),"Não Encontrado")))</f>
        <v/>
      </c>
      <c r="AB974" s="46" t="str">
        <f aca="false">IFERROR(IF(Z974&lt;&gt;"Não Encontrado",Z974,IF(AA974&lt;&gt;"Não Encontrado",AA974,"")),"")</f>
        <v/>
      </c>
      <c r="AC974" s="45" t="str">
        <f aca="false">IF(B974="","",IF(AB974="","NÃO","SIM"))</f>
        <v/>
      </c>
      <c r="AD974" s="45" t="str">
        <f aca="false">IFERROR(VLOOKUP(G974,Dados!$P$3:$R$500,3,0),"")</f>
        <v/>
      </c>
      <c r="AE974" s="45" t="str">
        <f aca="false">IFERROR(VLOOKUP(G974,Dados!$K$3:$L$500,2,0),"")</f>
        <v/>
      </c>
      <c r="AF974" s="45" t="str">
        <f aca="false">IFERROR(VLOOKUP(G974,Dados!$M$3:$N$500,2,0),"")</f>
        <v/>
      </c>
      <c r="AG974" s="45" t="str">
        <f aca="false">IF(F974="","",IF(AND(AD974="",AE974="",AF974=""),"-",IF(AND(AD974="BIT",AE974="",AF974=""),"BIT",IF(AND(AE974="ANEXO I",AD974="",AF974=""),"ANEXO I",IF(AND(AF974="ANEXO II",AD974="",AE974=""),"ANEXO II","Escolher")))))</f>
        <v/>
      </c>
      <c r="AH974" s="45" t="str">
        <f aca="false">IF(AG974&lt;&gt;"Pneus","",IFERROR(VLOOKUP(R974,Dados!$X$2:$Z$5,3,0)*(AI974-Q974),VLOOKUP(D974,Dados!$X$7:$Z$33,3,0)*(AI974-Q974)))</f>
        <v/>
      </c>
      <c r="AI974" s="47" t="str">
        <f aca="false">IF(B974="","",P974+Q974+O974+M974+L974-N974)</f>
        <v/>
      </c>
      <c r="AJ974" s="48" t="str">
        <f aca="false">IFERROR(IF(AND(AC974="SIM",AG974="-",Y974="REVENDA"),(AB974/1+1)*AI974,IF(AND(AC974="SIM",AG974="Pneus",Y974="REVENDA"),(AB974/1+1)*(AI974-AH974),"")),"")</f>
        <v/>
      </c>
      <c r="AK974" s="48" t="str">
        <f aca="false">IF(AJ974="","",AJ974*17%)</f>
        <v/>
      </c>
      <c r="AL974" s="48" t="str">
        <f aca="false">IFERROR(IF(AC974="NÃO","",IF(AK974="","",IF(E974="Simples Nacional",BF974,IF(T974=0.12,U974*0.5833337002,IF(T974=0,AI974*0.07,U974))))),"")</f>
        <v/>
      </c>
      <c r="AM974" s="47" t="str">
        <f aca="false">IFERROR(IF(AC974="NÃO","",IF(OR(AG974="-",AG974="Pneus"),AK974-AL974,"")),"")</f>
        <v/>
      </c>
      <c r="AN974" s="48" t="str">
        <f aca="false">IF(AND(Y974="REVENDA",AC974="SIM",AG974="BIT"),((AB974/1+1)*AI974)*0.4117,"")</f>
        <v/>
      </c>
      <c r="AO974" s="48" t="str">
        <f aca="false">IF(AN974="","",AN974*17%)</f>
        <v/>
      </c>
      <c r="AP974" s="49" t="str">
        <f aca="false">IF(AN974="","",IF(T974=0.12,(U974*0.4117)*0.4117,IF(T974=0,(AI974*0.07)*0.4117,U974*0.4117)))</f>
        <v/>
      </c>
      <c r="AQ974" s="47" t="str">
        <f aca="false">IF(AN974="","",AO974-AP974)</f>
        <v/>
      </c>
      <c r="AR974" s="50" t="str">
        <f aca="false">IFERROR(IF(AND(AC974="SIM",Y974="REVENDA",LEFT(AG974,5)="ANEXO")*OR(AE974="ANEXO I",AF974="ANEXO II"),VLOOKUP(H974,Dados!G:I,2,0),""),"INSERIR MVA")</f>
        <v/>
      </c>
      <c r="AS974" s="48" t="str">
        <f aca="false">IF(LEFT(AG974,5)="ANEXO",VLOOKUP(AG974,Dados!$X$111:$Z$112,2,0)*(AI974-Q974),"")</f>
        <v/>
      </c>
      <c r="AT974" s="48" t="str">
        <f aca="false">IFERROR(IF(AR974="","",(AI974*AR974)+AI974),"INSERIR MVA")</f>
        <v/>
      </c>
      <c r="AU974" s="48" t="str">
        <f aca="false">IF(AT974="","",IF(AY974=0.04,U974,AS974*AY974))</f>
        <v/>
      </c>
      <c r="AV974" s="47" t="str">
        <f aca="false">IFERROR(IF(AU974="","",(VLOOKUP(AG974,Dados!$X$111:$Z$112,3,0)*AT974*0.17)),"INSERIR MVA")</f>
        <v/>
      </c>
      <c r="AW974" s="47" t="str">
        <f aca="false">IFERROR(IF(AR974="","",AV974-AU974),"")</f>
        <v/>
      </c>
      <c r="AX974" s="51" t="str">
        <f aca="false">IFERROR(IF(AC974="NÃO","",IF(AM974&lt;&gt;"",AM974-W974,IF(AQ974&lt;&gt;"",AQ974-W974,IF(AW974&lt;&gt;"",AW974-W974,"")))),"")</f>
        <v/>
      </c>
      <c r="AY974" s="46" t="str">
        <f aca="false">IFERROR(IF(ISNA(VLOOKUP(R974,Dados!$X$2:$Y$5,2,0)),VLOOKUP(D974,Dados!$X$7:$Y$33,2,0),VLOOKUP(R974,Dados!$X$2:$Y$5,2,0)),"")</f>
        <v/>
      </c>
      <c r="AZ974" s="52" t="str">
        <f aca="false">IF(C974="","",IF(AND(Y974="CONSUMO",AC974="NÃO")*OR(AG974="-",AG974="BIT"),IF(E974&lt;&gt;"",(AI974-(P974+L974-N974+Q974)*AY974)/0.83),""))</f>
        <v/>
      </c>
      <c r="BA974" s="51" t="str">
        <f aca="false">IF(AZ974="","",AZ974*0.17-((P974+L974-N974+Q974)*AY974))</f>
        <v/>
      </c>
      <c r="BB974" s="51" t="str">
        <f aca="false">IF(AND(Y974="CONSUMO",AG974="ANEXO I",AY974&gt;4%),(AI974-(P974+L974-N974+Q974)*0.0514)/0.83*(0.5177)*(0.17)-AI974*0.0514,IF(AND(Y974="CONSUMO",AG974="ANEXO II",AY974&gt;4%),(AI974-(P974+L974-N974+Q974)*0.041)/0.83*(0.3295)*(0.17)-AI974*0.041,IF(AND(Y974="CONSUMO",AG974="ANEXO I",AY974=4%),(AI974-(P974+L974-N974+Q974)*0.04)/0.83*(0.5177)*(0.17)-AI974*0.04,IF(AND(Y974="CONSUMO",AG974="ANEXO II",AY974=4%),(AI974-(P974+L974-N974+Q974)*0.04)/0.83*(0.3295)*(0.17)-AI974*0.04,""))))</f>
        <v/>
      </c>
      <c r="BC974" s="51" t="str">
        <f aca="false">IF(C974="","",IF(AND(Y974="CONSUMO",AC974="SIM")*OR(AG974="-",AG974="BIT"),IF(E974&lt;&gt;"",(AI974-(P974+L974-N974+Q974)*AY974)/0.83),""))</f>
        <v/>
      </c>
      <c r="BD974" s="51" t="str">
        <f aca="false">IF(BC974="","",BC974*0.17)</f>
        <v/>
      </c>
      <c r="BE974" s="51" t="str">
        <f aca="false">IF(I974=6908,0,IF(BC974="","",BD974-((P974+L974-N974+Q974)*AY974)))</f>
        <v/>
      </c>
      <c r="BF974" s="53" t="str">
        <f aca="false">IF(B974="","",IF(OR(B974="",E974="Regime Normal"),0,(AI974-Q974)*VLOOKUP(R974,Dados!$X$98:$Y$108,2,0)))</f>
        <v/>
      </c>
      <c r="BG974" s="54" t="str">
        <f aca="false">IFERROR(VLOOKUP(I974,Dados!$AC$27:$AD$43,2,0),IF(B974="","",IF(D974&lt;&gt;"MT",IF(AND(AC974="SIM",Y974="Revenda"),"2403",IF(AND(AC974="SIM",Y974="Consumo"),"2407",IF(AND(AC974="NÃO",Y974="Revenda"),"2102",IF(AND(AC974="NÃO",Y974="Consumo"),"2556",)))),REPLACE(I974,1,1,1))))</f>
        <v/>
      </c>
    </row>
    <row r="975" customFormat="false" ht="12.8" hidden="false" customHeight="true" outlineLevel="0" collapsed="false">
      <c r="Y975" s="45"/>
      <c r="Z975" s="46" t="str">
        <f aca="false">IF(B975="","",(IFERROR(VLOOKUP(H975,Dados!A$3:B$15000,2,0),"Não Encontrado")))</f>
        <v/>
      </c>
      <c r="AA975" s="46" t="str">
        <f aca="false">IF(B975="","",(IFERROR(VLOOKUP(G975,Dados!C$3:E$15000,3,0),"Não Encontrado")))</f>
        <v/>
      </c>
      <c r="AB975" s="46" t="str">
        <f aca="false">IFERROR(IF(Z975&lt;&gt;"Não Encontrado",Z975,IF(AA975&lt;&gt;"Não Encontrado",AA975,"")),"")</f>
        <v/>
      </c>
      <c r="AC975" s="45" t="str">
        <f aca="false">IF(B975="","",IF(AB975="","NÃO","SIM"))</f>
        <v/>
      </c>
      <c r="AD975" s="45" t="str">
        <f aca="false">IFERROR(VLOOKUP(G975,Dados!$P$3:$R$500,3,0),"")</f>
        <v/>
      </c>
      <c r="AE975" s="45" t="str">
        <f aca="false">IFERROR(VLOOKUP(G975,Dados!$K$3:$L$500,2,0),"")</f>
        <v/>
      </c>
      <c r="AF975" s="45" t="str">
        <f aca="false">IFERROR(VLOOKUP(G975,Dados!$M$3:$N$500,2,0),"")</f>
        <v/>
      </c>
      <c r="AG975" s="45" t="str">
        <f aca="false">IF(F975="","",IF(AND(AD975="",AE975="",AF975=""),"-",IF(AND(AD975="BIT",AE975="",AF975=""),"BIT",IF(AND(AE975="ANEXO I",AD975="",AF975=""),"ANEXO I",IF(AND(AF975="ANEXO II",AD975="",AE975=""),"ANEXO II","Escolher")))))</f>
        <v/>
      </c>
      <c r="AH975" s="45" t="str">
        <f aca="false">IF(AG975&lt;&gt;"Pneus","",IFERROR(VLOOKUP(R975,Dados!$X$2:$Z$5,3,0)*(AI975-Q975),VLOOKUP(D975,Dados!$X$7:$Z$33,3,0)*(AI975-Q975)))</f>
        <v/>
      </c>
      <c r="AI975" s="47" t="str">
        <f aca="false">IF(B975="","",P975+Q975+O975+M975+L975-N975)</f>
        <v/>
      </c>
      <c r="AJ975" s="48" t="str">
        <f aca="false">IFERROR(IF(AND(AC975="SIM",AG975="-",Y975="REVENDA"),(AB975/1+1)*AI975,IF(AND(AC975="SIM",AG975="Pneus",Y975="REVENDA"),(AB975/1+1)*(AI975-AH975),"")),"")</f>
        <v/>
      </c>
      <c r="AK975" s="48" t="str">
        <f aca="false">IF(AJ975="","",AJ975*17%)</f>
        <v/>
      </c>
      <c r="AL975" s="48" t="str">
        <f aca="false">IFERROR(IF(AC975="NÃO","",IF(AK975="","",IF(E975="Simples Nacional",BF975,IF(T975=0.12,U975*0.5833337002,IF(T975=0,AI975*0.07,U975))))),"")</f>
        <v/>
      </c>
      <c r="AM975" s="47" t="str">
        <f aca="false">IFERROR(IF(AC975="NÃO","",IF(OR(AG975="-",AG975="Pneus"),AK975-AL975,"")),"")</f>
        <v/>
      </c>
      <c r="AN975" s="48" t="str">
        <f aca="false">IF(AND(Y975="REVENDA",AC975="SIM",AG975="BIT"),((AB975/1+1)*AI975)*0.4117,"")</f>
        <v/>
      </c>
      <c r="AO975" s="48" t="str">
        <f aca="false">IF(AN975="","",AN975*17%)</f>
        <v/>
      </c>
      <c r="AP975" s="49" t="str">
        <f aca="false">IF(AN975="","",IF(T975=0.12,(U975*0.4117)*0.4117,IF(T975=0,(AI975*0.07)*0.4117,U975*0.4117)))</f>
        <v/>
      </c>
      <c r="AQ975" s="47" t="str">
        <f aca="false">IF(AN975="","",AO975-AP975)</f>
        <v/>
      </c>
      <c r="AR975" s="50" t="str">
        <f aca="false">IFERROR(IF(AND(AC975="SIM",Y975="REVENDA",LEFT(AG975,5)="ANEXO")*OR(AE975="ANEXO I",AF975="ANEXO II"),VLOOKUP(H975,Dados!G:I,2,0),""),"INSERIR MVA")</f>
        <v/>
      </c>
      <c r="AS975" s="48" t="str">
        <f aca="false">IF(LEFT(AG975,5)="ANEXO",VLOOKUP(AG975,Dados!$X$111:$Z$112,2,0)*(AI975-Q975),"")</f>
        <v/>
      </c>
      <c r="AT975" s="48" t="str">
        <f aca="false">IFERROR(IF(AR975="","",(AI975*AR975)+AI975),"INSERIR MVA")</f>
        <v/>
      </c>
      <c r="AU975" s="48" t="str">
        <f aca="false">IF(AT975="","",IF(AY975=0.04,U975,AS975*AY975))</f>
        <v/>
      </c>
      <c r="AV975" s="47" t="str">
        <f aca="false">IFERROR(IF(AU975="","",(VLOOKUP(AG975,Dados!$X$111:$Z$112,3,0)*AT975*0.17)),"INSERIR MVA")</f>
        <v/>
      </c>
      <c r="AW975" s="47" t="str">
        <f aca="false">IFERROR(IF(AR975="","",AV975-AU975),"")</f>
        <v/>
      </c>
      <c r="AX975" s="51" t="str">
        <f aca="false">IFERROR(IF(AC975="NÃO","",IF(AM975&lt;&gt;"",AM975-W975,IF(AQ975&lt;&gt;"",AQ975-W975,IF(AW975&lt;&gt;"",AW975-W975,"")))),"")</f>
        <v/>
      </c>
      <c r="AY975" s="46" t="str">
        <f aca="false">IFERROR(IF(ISNA(VLOOKUP(R975,Dados!$X$2:$Y$5,2,0)),VLOOKUP(D975,Dados!$X$7:$Y$33,2,0),VLOOKUP(R975,Dados!$X$2:$Y$5,2,0)),"")</f>
        <v/>
      </c>
      <c r="AZ975" s="52" t="str">
        <f aca="false">IF(C975="","",IF(AND(Y975="CONSUMO",AC975="NÃO")*OR(AG975="-",AG975="BIT"),IF(E975&lt;&gt;"",(AI975-(P975+L975-N975+Q975)*AY975)/0.83),""))</f>
        <v/>
      </c>
      <c r="BA975" s="51" t="str">
        <f aca="false">IF(AZ975="","",AZ975*0.17-((P975+L975-N975+Q975)*AY975))</f>
        <v/>
      </c>
      <c r="BB975" s="51" t="str">
        <f aca="false">IF(AND(Y975="CONSUMO",AG975="ANEXO I",AY975&gt;4%),(AI975-(P975+L975-N975+Q975)*0.0514)/0.83*(0.5177)*(0.17)-AI975*0.0514,IF(AND(Y975="CONSUMO",AG975="ANEXO II",AY975&gt;4%),(AI975-(P975+L975-N975+Q975)*0.041)/0.83*(0.3295)*(0.17)-AI975*0.041,IF(AND(Y975="CONSUMO",AG975="ANEXO I",AY975=4%),(AI975-(P975+L975-N975+Q975)*0.04)/0.83*(0.5177)*(0.17)-AI975*0.04,IF(AND(Y975="CONSUMO",AG975="ANEXO II",AY975=4%),(AI975-(P975+L975-N975+Q975)*0.04)/0.83*(0.3295)*(0.17)-AI975*0.04,""))))</f>
        <v/>
      </c>
      <c r="BC975" s="51" t="str">
        <f aca="false">IF(C975="","",IF(AND(Y975="CONSUMO",AC975="SIM")*OR(AG975="-",AG975="BIT"),IF(E975&lt;&gt;"",(AI975-(P975+L975-N975+Q975)*AY975)/0.83),""))</f>
        <v/>
      </c>
      <c r="BD975" s="51" t="str">
        <f aca="false">IF(BC975="","",BC975*0.17)</f>
        <v/>
      </c>
      <c r="BE975" s="51" t="str">
        <f aca="false">IF(I975=6908,0,IF(BC975="","",BD975-((P975+L975-N975+Q975)*AY975)))</f>
        <v/>
      </c>
      <c r="BF975" s="53" t="str">
        <f aca="false">IF(B975="","",IF(OR(B975="",E975="Regime Normal"),0,(AI975-Q975)*VLOOKUP(R975,Dados!$X$98:$Y$108,2,0)))</f>
        <v/>
      </c>
      <c r="BG975" s="54" t="str">
        <f aca="false">IFERROR(VLOOKUP(I975,Dados!$AC$27:$AD$43,2,0),IF(B975="","",IF(D975&lt;&gt;"MT",IF(AND(AC975="SIM",Y975="Revenda"),"2403",IF(AND(AC975="SIM",Y975="Consumo"),"2407",IF(AND(AC975="NÃO",Y975="Revenda"),"2102",IF(AND(AC975="NÃO",Y975="Consumo"),"2556",)))),REPLACE(I975,1,1,1))))</f>
        <v/>
      </c>
    </row>
    <row r="976" customFormat="false" ht="12.8" hidden="false" customHeight="true" outlineLevel="0" collapsed="false">
      <c r="Y976" s="45"/>
      <c r="Z976" s="46" t="str">
        <f aca="false">IF(B976="","",(IFERROR(VLOOKUP(H976,Dados!A$3:B$15000,2,0),"Não Encontrado")))</f>
        <v/>
      </c>
      <c r="AA976" s="46" t="str">
        <f aca="false">IF(B976="","",(IFERROR(VLOOKUP(G976,Dados!C$3:E$15000,3,0),"Não Encontrado")))</f>
        <v/>
      </c>
      <c r="AB976" s="46" t="str">
        <f aca="false">IFERROR(IF(Z976&lt;&gt;"Não Encontrado",Z976,IF(AA976&lt;&gt;"Não Encontrado",AA976,"")),"")</f>
        <v/>
      </c>
      <c r="AC976" s="45" t="str">
        <f aca="false">IF(B976="","",IF(AB976="","NÃO","SIM"))</f>
        <v/>
      </c>
      <c r="AD976" s="45" t="str">
        <f aca="false">IFERROR(VLOOKUP(G976,Dados!$P$3:$R$500,3,0),"")</f>
        <v/>
      </c>
      <c r="AE976" s="45" t="str">
        <f aca="false">IFERROR(VLOOKUP(G976,Dados!$K$3:$L$500,2,0),"")</f>
        <v/>
      </c>
      <c r="AF976" s="45" t="str">
        <f aca="false">IFERROR(VLOOKUP(G976,Dados!$M$3:$N$500,2,0),"")</f>
        <v/>
      </c>
      <c r="AG976" s="45" t="str">
        <f aca="false">IF(F976="","",IF(AND(AD976="",AE976="",AF976=""),"-",IF(AND(AD976="BIT",AE976="",AF976=""),"BIT",IF(AND(AE976="ANEXO I",AD976="",AF976=""),"ANEXO I",IF(AND(AF976="ANEXO II",AD976="",AE976=""),"ANEXO II","Escolher")))))</f>
        <v/>
      </c>
      <c r="AH976" s="45" t="str">
        <f aca="false">IF(AG976&lt;&gt;"Pneus","",IFERROR(VLOOKUP(R976,Dados!$X$2:$Z$5,3,0)*(AI976-Q976),VLOOKUP(D976,Dados!$X$7:$Z$33,3,0)*(AI976-Q976)))</f>
        <v/>
      </c>
      <c r="AI976" s="47" t="str">
        <f aca="false">IF(B976="","",P976+Q976+O976+M976+L976-N976)</f>
        <v/>
      </c>
      <c r="AJ976" s="48" t="str">
        <f aca="false">IFERROR(IF(AND(AC976="SIM",AG976="-",Y976="REVENDA"),(AB976/1+1)*AI976,IF(AND(AC976="SIM",AG976="Pneus",Y976="REVENDA"),(AB976/1+1)*(AI976-AH976),"")),"")</f>
        <v/>
      </c>
      <c r="AK976" s="48" t="str">
        <f aca="false">IF(AJ976="","",AJ976*17%)</f>
        <v/>
      </c>
      <c r="AL976" s="48" t="str">
        <f aca="false">IFERROR(IF(AC976="NÃO","",IF(AK976="","",IF(E976="Simples Nacional",BF976,IF(T976=0.12,U976*0.5833337002,IF(T976=0,AI976*0.07,U976))))),"")</f>
        <v/>
      </c>
      <c r="AM976" s="47" t="str">
        <f aca="false">IFERROR(IF(AC976="NÃO","",IF(OR(AG976="-",AG976="Pneus"),AK976-AL976,"")),"")</f>
        <v/>
      </c>
      <c r="AN976" s="48" t="str">
        <f aca="false">IF(AND(Y976="REVENDA",AC976="SIM",AG976="BIT"),((AB976/1+1)*AI976)*0.4117,"")</f>
        <v/>
      </c>
      <c r="AO976" s="48" t="str">
        <f aca="false">IF(AN976="","",AN976*17%)</f>
        <v/>
      </c>
      <c r="AP976" s="49" t="str">
        <f aca="false">IF(AN976="","",IF(T976=0.12,(U976*0.4117)*0.4117,IF(T976=0,(AI976*0.07)*0.4117,U976*0.4117)))</f>
        <v/>
      </c>
      <c r="AQ976" s="47" t="str">
        <f aca="false">IF(AN976="","",AO976-AP976)</f>
        <v/>
      </c>
      <c r="AR976" s="50" t="str">
        <f aca="false">IFERROR(IF(AND(AC976="SIM",Y976="REVENDA",LEFT(AG976,5)="ANEXO")*OR(AE976="ANEXO I",AF976="ANEXO II"),VLOOKUP(H976,Dados!G:I,2,0),""),"INSERIR MVA")</f>
        <v/>
      </c>
      <c r="AS976" s="48" t="str">
        <f aca="false">IF(LEFT(AG976,5)="ANEXO",VLOOKUP(AG976,Dados!$X$111:$Z$112,2,0)*(AI976-Q976),"")</f>
        <v/>
      </c>
      <c r="AT976" s="48" t="str">
        <f aca="false">IFERROR(IF(AR976="","",(AI976*AR976)+AI976),"INSERIR MVA")</f>
        <v/>
      </c>
      <c r="AU976" s="48" t="str">
        <f aca="false">IF(AT976="","",IF(AY976=0.04,U976,AS976*AY976))</f>
        <v/>
      </c>
      <c r="AV976" s="47" t="str">
        <f aca="false">IFERROR(IF(AU976="","",(VLOOKUP(AG976,Dados!$X$111:$Z$112,3,0)*AT976*0.17)),"INSERIR MVA")</f>
        <v/>
      </c>
      <c r="AW976" s="47" t="str">
        <f aca="false">IFERROR(IF(AR976="","",AV976-AU976),"")</f>
        <v/>
      </c>
      <c r="AX976" s="51" t="str">
        <f aca="false">IFERROR(IF(AC976="NÃO","",IF(AM976&lt;&gt;"",AM976-W976,IF(AQ976&lt;&gt;"",AQ976-W976,IF(AW976&lt;&gt;"",AW976-W976,"")))),"")</f>
        <v/>
      </c>
      <c r="AY976" s="46" t="str">
        <f aca="false">IFERROR(IF(ISNA(VLOOKUP(R976,Dados!$X$2:$Y$5,2,0)),VLOOKUP(D976,Dados!$X$7:$Y$33,2,0),VLOOKUP(R976,Dados!$X$2:$Y$5,2,0)),"")</f>
        <v/>
      </c>
      <c r="AZ976" s="52" t="str">
        <f aca="false">IF(C976="","",IF(AND(Y976="CONSUMO",AC976="NÃO")*OR(AG976="-",AG976="BIT"),IF(E976&lt;&gt;"",(AI976-(P976+L976-N976+Q976)*AY976)/0.83),""))</f>
        <v/>
      </c>
      <c r="BA976" s="51" t="str">
        <f aca="false">IF(AZ976="","",AZ976*0.17-((P976+L976-N976+Q976)*AY976))</f>
        <v/>
      </c>
      <c r="BB976" s="51" t="str">
        <f aca="false">IF(AND(Y976="CONSUMO",AG976="ANEXO I",AY976&gt;4%),(AI976-(P976+L976-N976+Q976)*0.0514)/0.83*(0.5177)*(0.17)-AI976*0.0514,IF(AND(Y976="CONSUMO",AG976="ANEXO II",AY976&gt;4%),(AI976-(P976+L976-N976+Q976)*0.041)/0.83*(0.3295)*(0.17)-AI976*0.041,IF(AND(Y976="CONSUMO",AG976="ANEXO I",AY976=4%),(AI976-(P976+L976-N976+Q976)*0.04)/0.83*(0.5177)*(0.17)-AI976*0.04,IF(AND(Y976="CONSUMO",AG976="ANEXO II",AY976=4%),(AI976-(P976+L976-N976+Q976)*0.04)/0.83*(0.3295)*(0.17)-AI976*0.04,""))))</f>
        <v/>
      </c>
      <c r="BC976" s="51" t="str">
        <f aca="false">IF(C976="","",IF(AND(Y976="CONSUMO",AC976="SIM")*OR(AG976="-",AG976="BIT"),IF(E976&lt;&gt;"",(AI976-(P976+L976-N976+Q976)*AY976)/0.83),""))</f>
        <v/>
      </c>
      <c r="BD976" s="51" t="str">
        <f aca="false">IF(BC976="","",BC976*0.17)</f>
        <v/>
      </c>
      <c r="BE976" s="51" t="str">
        <f aca="false">IF(I976=6908,0,IF(BC976="","",BD976-((P976+L976-N976+Q976)*AY976)))</f>
        <v/>
      </c>
      <c r="BF976" s="53" t="str">
        <f aca="false">IF(B976="","",IF(OR(B976="",E976="Regime Normal"),0,(AI976-Q976)*VLOOKUP(R976,Dados!$X$98:$Y$108,2,0)))</f>
        <v/>
      </c>
      <c r="BG976" s="54" t="str">
        <f aca="false">IFERROR(VLOOKUP(I976,Dados!$AC$27:$AD$43,2,0),IF(B976="","",IF(D976&lt;&gt;"MT",IF(AND(AC976="SIM",Y976="Revenda"),"2403",IF(AND(AC976="SIM",Y976="Consumo"),"2407",IF(AND(AC976="NÃO",Y976="Revenda"),"2102",IF(AND(AC976="NÃO",Y976="Consumo"),"2556",)))),REPLACE(I976,1,1,1))))</f>
        <v/>
      </c>
    </row>
    <row r="977" customFormat="false" ht="12.8" hidden="false" customHeight="true" outlineLevel="0" collapsed="false">
      <c r="Y977" s="45"/>
      <c r="Z977" s="46" t="str">
        <f aca="false">IF(B977="","",(IFERROR(VLOOKUP(H977,Dados!A$3:B$15000,2,0),"Não Encontrado")))</f>
        <v/>
      </c>
      <c r="AA977" s="46" t="str">
        <f aca="false">IF(B977="","",(IFERROR(VLOOKUP(G977,Dados!C$3:E$15000,3,0),"Não Encontrado")))</f>
        <v/>
      </c>
      <c r="AB977" s="46" t="str">
        <f aca="false">IFERROR(IF(Z977&lt;&gt;"Não Encontrado",Z977,IF(AA977&lt;&gt;"Não Encontrado",AA977,"")),"")</f>
        <v/>
      </c>
      <c r="AC977" s="45" t="str">
        <f aca="false">IF(B977="","",IF(AB977="","NÃO","SIM"))</f>
        <v/>
      </c>
      <c r="AD977" s="45" t="str">
        <f aca="false">IFERROR(VLOOKUP(G977,Dados!$P$3:$R$500,3,0),"")</f>
        <v/>
      </c>
      <c r="AE977" s="45" t="str">
        <f aca="false">IFERROR(VLOOKUP(G977,Dados!$K$3:$L$500,2,0),"")</f>
        <v/>
      </c>
      <c r="AF977" s="45" t="str">
        <f aca="false">IFERROR(VLOOKUP(G977,Dados!$M$3:$N$500,2,0),"")</f>
        <v/>
      </c>
      <c r="AG977" s="45" t="str">
        <f aca="false">IF(F977="","",IF(AND(AD977="",AE977="",AF977=""),"-",IF(AND(AD977="BIT",AE977="",AF977=""),"BIT",IF(AND(AE977="ANEXO I",AD977="",AF977=""),"ANEXO I",IF(AND(AF977="ANEXO II",AD977="",AE977=""),"ANEXO II","Escolher")))))</f>
        <v/>
      </c>
      <c r="AH977" s="45" t="str">
        <f aca="false">IF(AG977&lt;&gt;"Pneus","",IFERROR(VLOOKUP(R977,Dados!$X$2:$Z$5,3,0)*(AI977-Q977),VLOOKUP(D977,Dados!$X$7:$Z$33,3,0)*(AI977-Q977)))</f>
        <v/>
      </c>
      <c r="AI977" s="47" t="str">
        <f aca="false">IF(B977="","",P977+Q977+O977+M977+L977-N977)</f>
        <v/>
      </c>
      <c r="AJ977" s="48" t="str">
        <f aca="false">IFERROR(IF(AND(AC977="SIM",AG977="-",Y977="REVENDA"),(AB977/1+1)*AI977,IF(AND(AC977="SIM",AG977="Pneus",Y977="REVENDA"),(AB977/1+1)*(AI977-AH977),"")),"")</f>
        <v/>
      </c>
      <c r="AK977" s="48" t="str">
        <f aca="false">IF(AJ977="","",AJ977*17%)</f>
        <v/>
      </c>
      <c r="AL977" s="48" t="str">
        <f aca="false">IFERROR(IF(AC977="NÃO","",IF(AK977="","",IF(E977="Simples Nacional",BF977,IF(T977=0.12,U977*0.5833337002,IF(T977=0,AI977*0.07,U977))))),"")</f>
        <v/>
      </c>
      <c r="AM977" s="47" t="str">
        <f aca="false">IFERROR(IF(AC977="NÃO","",IF(OR(AG977="-",AG977="Pneus"),AK977-AL977,"")),"")</f>
        <v/>
      </c>
      <c r="AN977" s="48" t="str">
        <f aca="false">IF(AND(Y977="REVENDA",AC977="SIM",AG977="BIT"),((AB977/1+1)*AI977)*0.4117,"")</f>
        <v/>
      </c>
      <c r="AO977" s="48" t="str">
        <f aca="false">IF(AN977="","",AN977*17%)</f>
        <v/>
      </c>
      <c r="AP977" s="49" t="str">
        <f aca="false">IF(AN977="","",IF(T977=0.12,(U977*0.4117)*0.4117,IF(T977=0,(AI977*0.07)*0.4117,U977*0.4117)))</f>
        <v/>
      </c>
      <c r="AQ977" s="47" t="str">
        <f aca="false">IF(AN977="","",AO977-AP977)</f>
        <v/>
      </c>
      <c r="AR977" s="50" t="str">
        <f aca="false">IFERROR(IF(AND(AC977="SIM",Y977="REVENDA",LEFT(AG977,5)="ANEXO")*OR(AE977="ANEXO I",AF977="ANEXO II"),VLOOKUP(H977,Dados!G:I,2,0),""),"INSERIR MVA")</f>
        <v/>
      </c>
      <c r="AS977" s="48" t="str">
        <f aca="false">IF(LEFT(AG977,5)="ANEXO",VLOOKUP(AG977,Dados!$X$111:$Z$112,2,0)*(AI977-Q977),"")</f>
        <v/>
      </c>
      <c r="AT977" s="48" t="str">
        <f aca="false">IFERROR(IF(AR977="","",(AI977*AR977)+AI977),"INSERIR MVA")</f>
        <v/>
      </c>
      <c r="AU977" s="48" t="str">
        <f aca="false">IF(AT977="","",IF(AY977=0.04,U977,AS977*AY977))</f>
        <v/>
      </c>
      <c r="AV977" s="47" t="str">
        <f aca="false">IFERROR(IF(AU977="","",(VLOOKUP(AG977,Dados!$X$111:$Z$112,3,0)*AT977*0.17)),"INSERIR MVA")</f>
        <v/>
      </c>
      <c r="AW977" s="47" t="str">
        <f aca="false">IFERROR(IF(AR977="","",AV977-AU977),"")</f>
        <v/>
      </c>
      <c r="AX977" s="51" t="str">
        <f aca="false">IFERROR(IF(AC977="NÃO","",IF(AM977&lt;&gt;"",AM977-W977,IF(AQ977&lt;&gt;"",AQ977-W977,IF(AW977&lt;&gt;"",AW977-W977,"")))),"")</f>
        <v/>
      </c>
      <c r="AY977" s="46" t="str">
        <f aca="false">IFERROR(IF(ISNA(VLOOKUP(R977,Dados!$X$2:$Y$5,2,0)),VLOOKUP(D977,Dados!$X$7:$Y$33,2,0),VLOOKUP(R977,Dados!$X$2:$Y$5,2,0)),"")</f>
        <v/>
      </c>
      <c r="AZ977" s="52" t="str">
        <f aca="false">IF(C977="","",IF(AND(Y977="CONSUMO",AC977="NÃO")*OR(AG977="-",AG977="BIT"),IF(E977&lt;&gt;"",(AI977-(P977+L977-N977+Q977)*AY977)/0.83),""))</f>
        <v/>
      </c>
      <c r="BA977" s="51" t="str">
        <f aca="false">IF(AZ977="","",AZ977*0.17-((P977+L977-N977+Q977)*AY977))</f>
        <v/>
      </c>
      <c r="BB977" s="51" t="str">
        <f aca="false">IF(AND(Y977="CONSUMO",AG977="ANEXO I",AY977&gt;4%),(AI977-(P977+L977-N977+Q977)*0.0514)/0.83*(0.5177)*(0.17)-AI977*0.0514,IF(AND(Y977="CONSUMO",AG977="ANEXO II",AY977&gt;4%),(AI977-(P977+L977-N977+Q977)*0.041)/0.83*(0.3295)*(0.17)-AI977*0.041,IF(AND(Y977="CONSUMO",AG977="ANEXO I",AY977=4%),(AI977-(P977+L977-N977+Q977)*0.04)/0.83*(0.5177)*(0.17)-AI977*0.04,IF(AND(Y977="CONSUMO",AG977="ANEXO II",AY977=4%),(AI977-(P977+L977-N977+Q977)*0.04)/0.83*(0.3295)*(0.17)-AI977*0.04,""))))</f>
        <v/>
      </c>
      <c r="BC977" s="51" t="str">
        <f aca="false">IF(C977="","",IF(AND(Y977="CONSUMO",AC977="SIM")*OR(AG977="-",AG977="BIT"),IF(E977&lt;&gt;"",(AI977-(P977+L977-N977+Q977)*AY977)/0.83),""))</f>
        <v/>
      </c>
      <c r="BD977" s="51" t="str">
        <f aca="false">IF(BC977="","",BC977*0.17)</f>
        <v/>
      </c>
      <c r="BE977" s="51" t="str">
        <f aca="false">IF(I977=6908,0,IF(BC977="","",BD977-((P977+L977-N977+Q977)*AY977)))</f>
        <v/>
      </c>
      <c r="BF977" s="53" t="str">
        <f aca="false">IF(B977="","",IF(OR(B977="",E977="Regime Normal"),0,(AI977-Q977)*VLOOKUP(R977,Dados!$X$98:$Y$108,2,0)))</f>
        <v/>
      </c>
      <c r="BG977" s="54" t="str">
        <f aca="false">IFERROR(VLOOKUP(I977,Dados!$AC$27:$AD$43,2,0),IF(B977="","",IF(D977&lt;&gt;"MT",IF(AND(AC977="SIM",Y977="Revenda"),"2403",IF(AND(AC977="SIM",Y977="Consumo"),"2407",IF(AND(AC977="NÃO",Y977="Revenda"),"2102",IF(AND(AC977="NÃO",Y977="Consumo"),"2556",)))),REPLACE(I977,1,1,1))))</f>
        <v/>
      </c>
    </row>
    <row r="978" customFormat="false" ht="12.8" hidden="false" customHeight="true" outlineLevel="0" collapsed="false">
      <c r="Y978" s="45"/>
      <c r="Z978" s="46" t="str">
        <f aca="false">IF(B978="","",(IFERROR(VLOOKUP(H978,Dados!A$3:B$15000,2,0),"Não Encontrado")))</f>
        <v/>
      </c>
      <c r="AA978" s="46" t="str">
        <f aca="false">IF(B978="","",(IFERROR(VLOOKUP(G978,Dados!C$3:E$15000,3,0),"Não Encontrado")))</f>
        <v/>
      </c>
      <c r="AB978" s="46" t="str">
        <f aca="false">IFERROR(IF(Z978&lt;&gt;"Não Encontrado",Z978,IF(AA978&lt;&gt;"Não Encontrado",AA978,"")),"")</f>
        <v/>
      </c>
      <c r="AC978" s="45" t="str">
        <f aca="false">IF(B978="","",IF(AB978="","NÃO","SIM"))</f>
        <v/>
      </c>
      <c r="AD978" s="45" t="str">
        <f aca="false">IFERROR(VLOOKUP(G978,Dados!$P$3:$R$500,3,0),"")</f>
        <v/>
      </c>
      <c r="AE978" s="45" t="str">
        <f aca="false">IFERROR(VLOOKUP(G978,Dados!$K$3:$L$500,2,0),"")</f>
        <v/>
      </c>
      <c r="AF978" s="45" t="str">
        <f aca="false">IFERROR(VLOOKUP(G978,Dados!$M$3:$N$500,2,0),"")</f>
        <v/>
      </c>
      <c r="AG978" s="45" t="str">
        <f aca="false">IF(F978="","",IF(AND(AD978="",AE978="",AF978=""),"-",IF(AND(AD978="BIT",AE978="",AF978=""),"BIT",IF(AND(AE978="ANEXO I",AD978="",AF978=""),"ANEXO I",IF(AND(AF978="ANEXO II",AD978="",AE978=""),"ANEXO II","Escolher")))))</f>
        <v/>
      </c>
      <c r="AH978" s="45" t="str">
        <f aca="false">IF(AG978&lt;&gt;"Pneus","",IFERROR(VLOOKUP(R978,Dados!$X$2:$Z$5,3,0)*(AI978-Q978),VLOOKUP(D978,Dados!$X$7:$Z$33,3,0)*(AI978-Q978)))</f>
        <v/>
      </c>
      <c r="AI978" s="47" t="str">
        <f aca="false">IF(B978="","",P978+Q978+O978+M978+L978-N978)</f>
        <v/>
      </c>
      <c r="AJ978" s="48" t="str">
        <f aca="false">IFERROR(IF(AND(AC978="SIM",AG978="-",Y978="REVENDA"),(AB978/1+1)*AI978,IF(AND(AC978="SIM",AG978="Pneus",Y978="REVENDA"),(AB978/1+1)*(AI978-AH978),"")),"")</f>
        <v/>
      </c>
      <c r="AK978" s="48" t="str">
        <f aca="false">IF(AJ978="","",AJ978*17%)</f>
        <v/>
      </c>
      <c r="AL978" s="48" t="str">
        <f aca="false">IFERROR(IF(AC978="NÃO","",IF(AK978="","",IF(E978="Simples Nacional",BF978,IF(T978=0.12,U978*0.5833337002,IF(T978=0,AI978*0.07,U978))))),"")</f>
        <v/>
      </c>
      <c r="AM978" s="47" t="str">
        <f aca="false">IFERROR(IF(AC978="NÃO","",IF(OR(AG978="-",AG978="Pneus"),AK978-AL978,"")),"")</f>
        <v/>
      </c>
      <c r="AN978" s="48" t="str">
        <f aca="false">IF(AND(Y978="REVENDA",AC978="SIM",AG978="BIT"),((AB978/1+1)*AI978)*0.4117,"")</f>
        <v/>
      </c>
      <c r="AO978" s="48" t="str">
        <f aca="false">IF(AN978="","",AN978*17%)</f>
        <v/>
      </c>
      <c r="AP978" s="49" t="str">
        <f aca="false">IF(AN978="","",IF(T978=0.12,(U978*0.4117)*0.4117,IF(T978=0,(AI978*0.07)*0.4117,U978*0.4117)))</f>
        <v/>
      </c>
      <c r="AQ978" s="47" t="str">
        <f aca="false">IF(AN978="","",AO978-AP978)</f>
        <v/>
      </c>
      <c r="AR978" s="50" t="str">
        <f aca="false">IFERROR(IF(AND(AC978="SIM",Y978="REVENDA",LEFT(AG978,5)="ANEXO")*OR(AE978="ANEXO I",AF978="ANEXO II"),VLOOKUP(H978,Dados!G:I,2,0),""),"INSERIR MVA")</f>
        <v/>
      </c>
      <c r="AS978" s="48" t="str">
        <f aca="false">IF(LEFT(AG978,5)="ANEXO",VLOOKUP(AG978,Dados!$X$111:$Z$112,2,0)*(AI978-Q978),"")</f>
        <v/>
      </c>
      <c r="AT978" s="48" t="str">
        <f aca="false">IFERROR(IF(AR978="","",(AI978*AR978)+AI978),"INSERIR MVA")</f>
        <v/>
      </c>
      <c r="AU978" s="48" t="str">
        <f aca="false">IF(AT978="","",IF(AY978=0.04,U978,AS978*AY978))</f>
        <v/>
      </c>
      <c r="AV978" s="47" t="str">
        <f aca="false">IFERROR(IF(AU978="","",(VLOOKUP(AG978,Dados!$X$111:$Z$112,3,0)*AT978*0.17)),"INSERIR MVA")</f>
        <v/>
      </c>
      <c r="AW978" s="47" t="str">
        <f aca="false">IFERROR(IF(AR978="","",AV978-AU978),"")</f>
        <v/>
      </c>
      <c r="AX978" s="51" t="str">
        <f aca="false">IFERROR(IF(AC978="NÃO","",IF(AM978&lt;&gt;"",AM978-W978,IF(AQ978&lt;&gt;"",AQ978-W978,IF(AW978&lt;&gt;"",AW978-W978,"")))),"")</f>
        <v/>
      </c>
      <c r="AY978" s="46" t="str">
        <f aca="false">IFERROR(IF(ISNA(VLOOKUP(R978,Dados!$X$2:$Y$5,2,0)),VLOOKUP(D978,Dados!$X$7:$Y$33,2,0),VLOOKUP(R978,Dados!$X$2:$Y$5,2,0)),"")</f>
        <v/>
      </c>
      <c r="AZ978" s="52" t="str">
        <f aca="false">IF(C978="","",IF(AND(Y978="CONSUMO",AC978="NÃO")*OR(AG978="-",AG978="BIT"),IF(E978&lt;&gt;"",(AI978-(P978+L978-N978+Q978)*AY978)/0.83),""))</f>
        <v/>
      </c>
      <c r="BA978" s="51" t="str">
        <f aca="false">IF(AZ978="","",AZ978*0.17-((P978+L978-N978+Q978)*AY978))</f>
        <v/>
      </c>
      <c r="BB978" s="51" t="str">
        <f aca="false">IF(AND(Y978="CONSUMO",AG978="ANEXO I",AY978&gt;4%),(AI978-(P978+L978-N978+Q978)*0.0514)/0.83*(0.5177)*(0.17)-AI978*0.0514,IF(AND(Y978="CONSUMO",AG978="ANEXO II",AY978&gt;4%),(AI978-(P978+L978-N978+Q978)*0.041)/0.83*(0.3295)*(0.17)-AI978*0.041,IF(AND(Y978="CONSUMO",AG978="ANEXO I",AY978=4%),(AI978-(P978+L978-N978+Q978)*0.04)/0.83*(0.5177)*(0.17)-AI978*0.04,IF(AND(Y978="CONSUMO",AG978="ANEXO II",AY978=4%),(AI978-(P978+L978-N978+Q978)*0.04)/0.83*(0.3295)*(0.17)-AI978*0.04,""))))</f>
        <v/>
      </c>
      <c r="BC978" s="51" t="str">
        <f aca="false">IF(C978="","",IF(AND(Y978="CONSUMO",AC978="SIM")*OR(AG978="-",AG978="BIT"),IF(E978&lt;&gt;"",(AI978-(P978+L978-N978+Q978)*AY978)/0.83),""))</f>
        <v/>
      </c>
      <c r="BD978" s="51" t="str">
        <f aca="false">IF(BC978="","",BC978*0.17)</f>
        <v/>
      </c>
      <c r="BE978" s="51" t="str">
        <f aca="false">IF(I978=6908,0,IF(BC978="","",BD978-((P978+L978-N978+Q978)*AY978)))</f>
        <v/>
      </c>
      <c r="BF978" s="53" t="str">
        <f aca="false">IF(B978="","",IF(OR(B978="",E978="Regime Normal"),0,(AI978-Q978)*VLOOKUP(R978,Dados!$X$98:$Y$108,2,0)))</f>
        <v/>
      </c>
      <c r="BG978" s="54" t="str">
        <f aca="false">IFERROR(VLOOKUP(I978,Dados!$AC$27:$AD$43,2,0),IF(B978="","",IF(D978&lt;&gt;"MT",IF(AND(AC978="SIM",Y978="Revenda"),"2403",IF(AND(AC978="SIM",Y978="Consumo"),"2407",IF(AND(AC978="NÃO",Y978="Revenda"),"2102",IF(AND(AC978="NÃO",Y978="Consumo"),"2556",)))),REPLACE(I978,1,1,1))))</f>
        <v/>
      </c>
    </row>
    <row r="979" customFormat="false" ht="12.8" hidden="false" customHeight="true" outlineLevel="0" collapsed="false">
      <c r="Y979" s="45"/>
      <c r="Z979" s="46" t="str">
        <f aca="false">IF(B979="","",(IFERROR(VLOOKUP(H979,Dados!A$3:B$15000,2,0),"Não Encontrado")))</f>
        <v/>
      </c>
      <c r="AA979" s="46" t="str">
        <f aca="false">IF(B979="","",(IFERROR(VLOOKUP(G979,Dados!C$3:E$15000,3,0),"Não Encontrado")))</f>
        <v/>
      </c>
      <c r="AB979" s="46" t="str">
        <f aca="false">IFERROR(IF(Z979&lt;&gt;"Não Encontrado",Z979,IF(AA979&lt;&gt;"Não Encontrado",AA979,"")),"")</f>
        <v/>
      </c>
      <c r="AC979" s="45" t="str">
        <f aca="false">IF(B979="","",IF(AB979="","NÃO","SIM"))</f>
        <v/>
      </c>
      <c r="AD979" s="45" t="str">
        <f aca="false">IFERROR(VLOOKUP(G979,Dados!$P$3:$R$500,3,0),"")</f>
        <v/>
      </c>
      <c r="AE979" s="45" t="str">
        <f aca="false">IFERROR(VLOOKUP(G979,Dados!$K$3:$L$500,2,0),"")</f>
        <v/>
      </c>
      <c r="AF979" s="45" t="str">
        <f aca="false">IFERROR(VLOOKUP(G979,Dados!$M$3:$N$500,2,0),"")</f>
        <v/>
      </c>
      <c r="AG979" s="45" t="str">
        <f aca="false">IF(F979="","",IF(AND(AD979="",AE979="",AF979=""),"-",IF(AND(AD979="BIT",AE979="",AF979=""),"BIT",IF(AND(AE979="ANEXO I",AD979="",AF979=""),"ANEXO I",IF(AND(AF979="ANEXO II",AD979="",AE979=""),"ANEXO II","Escolher")))))</f>
        <v/>
      </c>
      <c r="AH979" s="45" t="str">
        <f aca="false">IF(AG979&lt;&gt;"Pneus","",IFERROR(VLOOKUP(R979,Dados!$X$2:$Z$5,3,0)*(AI979-Q979),VLOOKUP(D979,Dados!$X$7:$Z$33,3,0)*(AI979-Q979)))</f>
        <v/>
      </c>
      <c r="AI979" s="47" t="str">
        <f aca="false">IF(B979="","",P979+Q979+O979+M979+L979-N979)</f>
        <v/>
      </c>
      <c r="AJ979" s="48" t="str">
        <f aca="false">IFERROR(IF(AND(AC979="SIM",AG979="-",Y979="REVENDA"),(AB979/1+1)*AI979,IF(AND(AC979="SIM",AG979="Pneus",Y979="REVENDA"),(AB979/1+1)*(AI979-AH979),"")),"")</f>
        <v/>
      </c>
      <c r="AK979" s="48" t="str">
        <f aca="false">IF(AJ979="","",AJ979*17%)</f>
        <v/>
      </c>
      <c r="AL979" s="48" t="str">
        <f aca="false">IFERROR(IF(AC979="NÃO","",IF(AK979="","",IF(E979="Simples Nacional",BF979,IF(T979=0.12,U979*0.5833337002,IF(T979=0,AI979*0.07,U979))))),"")</f>
        <v/>
      </c>
      <c r="AM979" s="47" t="str">
        <f aca="false">IFERROR(IF(AC979="NÃO","",IF(OR(AG979="-",AG979="Pneus"),AK979-AL979,"")),"")</f>
        <v/>
      </c>
      <c r="AN979" s="48" t="str">
        <f aca="false">IF(AND(Y979="REVENDA",AC979="SIM",AG979="BIT"),((AB979/1+1)*AI979)*0.4117,"")</f>
        <v/>
      </c>
      <c r="AO979" s="48" t="str">
        <f aca="false">IF(AN979="","",AN979*17%)</f>
        <v/>
      </c>
      <c r="AP979" s="49" t="str">
        <f aca="false">IF(AN979="","",IF(T979=0.12,(U979*0.4117)*0.4117,IF(T979=0,(AI979*0.07)*0.4117,U979*0.4117)))</f>
        <v/>
      </c>
      <c r="AQ979" s="47" t="str">
        <f aca="false">IF(AN979="","",AO979-AP979)</f>
        <v/>
      </c>
      <c r="AR979" s="50" t="str">
        <f aca="false">IFERROR(IF(AND(AC979="SIM",Y979="REVENDA",LEFT(AG979,5)="ANEXO")*OR(AE979="ANEXO I",AF979="ANEXO II"),VLOOKUP(H979,Dados!G:I,2,0),""),"INSERIR MVA")</f>
        <v/>
      </c>
      <c r="AS979" s="48" t="str">
        <f aca="false">IF(LEFT(AG979,5)="ANEXO",VLOOKUP(AG979,Dados!$X$111:$Z$112,2,0)*(AI979-Q979),"")</f>
        <v/>
      </c>
      <c r="AT979" s="48" t="str">
        <f aca="false">IFERROR(IF(AR979="","",(AI979*AR979)+AI979),"INSERIR MVA")</f>
        <v/>
      </c>
      <c r="AU979" s="48" t="str">
        <f aca="false">IF(AT979="","",IF(AY979=0.04,U979,AS979*AY979))</f>
        <v/>
      </c>
      <c r="AV979" s="47" t="str">
        <f aca="false">IFERROR(IF(AU979="","",(VLOOKUP(AG979,Dados!$X$111:$Z$112,3,0)*AT979*0.17)),"INSERIR MVA")</f>
        <v/>
      </c>
      <c r="AW979" s="47" t="str">
        <f aca="false">IFERROR(IF(AR979="","",AV979-AU979),"")</f>
        <v/>
      </c>
      <c r="AX979" s="51" t="str">
        <f aca="false">IFERROR(IF(AC979="NÃO","",IF(AM979&lt;&gt;"",AM979-W979,IF(AQ979&lt;&gt;"",AQ979-W979,IF(AW979&lt;&gt;"",AW979-W979,"")))),"")</f>
        <v/>
      </c>
      <c r="AY979" s="46" t="str">
        <f aca="false">IFERROR(IF(ISNA(VLOOKUP(R979,Dados!$X$2:$Y$5,2,0)),VLOOKUP(D979,Dados!$X$7:$Y$33,2,0),VLOOKUP(R979,Dados!$X$2:$Y$5,2,0)),"")</f>
        <v/>
      </c>
      <c r="AZ979" s="52" t="str">
        <f aca="false">IF(C979="","",IF(AND(Y979="CONSUMO",AC979="NÃO")*OR(AG979="-",AG979="BIT"),IF(E979&lt;&gt;"",(AI979-(P979+L979-N979+Q979)*AY979)/0.83),""))</f>
        <v/>
      </c>
      <c r="BA979" s="51" t="str">
        <f aca="false">IF(AZ979="","",AZ979*0.17-((P979+L979-N979+Q979)*AY979))</f>
        <v/>
      </c>
      <c r="BB979" s="51" t="str">
        <f aca="false">IF(AND(Y979="CONSUMO",AG979="ANEXO I",AY979&gt;4%),(AI979-(P979+L979-N979+Q979)*0.0514)/0.83*(0.5177)*(0.17)-AI979*0.0514,IF(AND(Y979="CONSUMO",AG979="ANEXO II",AY979&gt;4%),(AI979-(P979+L979-N979+Q979)*0.041)/0.83*(0.3295)*(0.17)-AI979*0.041,IF(AND(Y979="CONSUMO",AG979="ANEXO I",AY979=4%),(AI979-(P979+L979-N979+Q979)*0.04)/0.83*(0.5177)*(0.17)-AI979*0.04,IF(AND(Y979="CONSUMO",AG979="ANEXO II",AY979=4%),(AI979-(P979+L979-N979+Q979)*0.04)/0.83*(0.3295)*(0.17)-AI979*0.04,""))))</f>
        <v/>
      </c>
      <c r="BC979" s="51" t="str">
        <f aca="false">IF(C979="","",IF(AND(Y979="CONSUMO",AC979="SIM")*OR(AG979="-",AG979="BIT"),IF(E979&lt;&gt;"",(AI979-(P979+L979-N979+Q979)*AY979)/0.83),""))</f>
        <v/>
      </c>
      <c r="BD979" s="51" t="str">
        <f aca="false">IF(BC979="","",BC979*0.17)</f>
        <v/>
      </c>
      <c r="BE979" s="51" t="str">
        <f aca="false">IF(I979=6908,0,IF(BC979="","",BD979-((P979+L979-N979+Q979)*AY979)))</f>
        <v/>
      </c>
      <c r="BF979" s="53" t="str">
        <f aca="false">IF(B979="","",IF(OR(B979="",E979="Regime Normal"),0,(AI979-Q979)*VLOOKUP(R979,Dados!$X$98:$Y$108,2,0)))</f>
        <v/>
      </c>
      <c r="BG979" s="54" t="str">
        <f aca="false">IFERROR(VLOOKUP(I979,Dados!$AC$27:$AD$43,2,0),IF(B979="","",IF(D979&lt;&gt;"MT",IF(AND(AC979="SIM",Y979="Revenda"),"2403",IF(AND(AC979="SIM",Y979="Consumo"),"2407",IF(AND(AC979="NÃO",Y979="Revenda"),"2102",IF(AND(AC979="NÃO",Y979="Consumo"),"2556",)))),REPLACE(I979,1,1,1))))</f>
        <v/>
      </c>
    </row>
    <row r="980" customFormat="false" ht="12.8" hidden="false" customHeight="true" outlineLevel="0" collapsed="false">
      <c r="Y980" s="45"/>
      <c r="Z980" s="46" t="str">
        <f aca="false">IF(B980="","",(IFERROR(VLOOKUP(H980,Dados!A$3:B$15000,2,0),"Não Encontrado")))</f>
        <v/>
      </c>
      <c r="AA980" s="46" t="str">
        <f aca="false">IF(B980="","",(IFERROR(VLOOKUP(G980,Dados!C$3:E$15000,3,0),"Não Encontrado")))</f>
        <v/>
      </c>
      <c r="AB980" s="46" t="str">
        <f aca="false">IFERROR(IF(Z980&lt;&gt;"Não Encontrado",Z980,IF(AA980&lt;&gt;"Não Encontrado",AA980,"")),"")</f>
        <v/>
      </c>
      <c r="AC980" s="45" t="str">
        <f aca="false">IF(B980="","",IF(AB980="","NÃO","SIM"))</f>
        <v/>
      </c>
      <c r="AD980" s="45" t="str">
        <f aca="false">IFERROR(VLOOKUP(G980,Dados!$P$3:$R$500,3,0),"")</f>
        <v/>
      </c>
      <c r="AE980" s="45" t="str">
        <f aca="false">IFERROR(VLOOKUP(G980,Dados!$K$3:$L$500,2,0),"")</f>
        <v/>
      </c>
      <c r="AF980" s="45" t="str">
        <f aca="false">IFERROR(VLOOKUP(G980,Dados!$M$3:$N$500,2,0),"")</f>
        <v/>
      </c>
      <c r="AG980" s="45" t="str">
        <f aca="false">IF(F980="","",IF(AND(AD980="",AE980="",AF980=""),"-",IF(AND(AD980="BIT",AE980="",AF980=""),"BIT",IF(AND(AE980="ANEXO I",AD980="",AF980=""),"ANEXO I",IF(AND(AF980="ANEXO II",AD980="",AE980=""),"ANEXO II","Escolher")))))</f>
        <v/>
      </c>
      <c r="AH980" s="45" t="str">
        <f aca="false">IF(AG980&lt;&gt;"Pneus","",IFERROR(VLOOKUP(R980,Dados!$X$2:$Z$5,3,0)*(AI980-Q980),VLOOKUP(D980,Dados!$X$7:$Z$33,3,0)*(AI980-Q980)))</f>
        <v/>
      </c>
      <c r="AI980" s="47" t="str">
        <f aca="false">IF(B980="","",P980+Q980+O980+M980+L980-N980)</f>
        <v/>
      </c>
      <c r="AJ980" s="48" t="str">
        <f aca="false">IFERROR(IF(AND(AC980="SIM",AG980="-",Y980="REVENDA"),(AB980/1+1)*AI980,IF(AND(AC980="SIM",AG980="Pneus",Y980="REVENDA"),(AB980/1+1)*(AI980-AH980),"")),"")</f>
        <v/>
      </c>
      <c r="AK980" s="48" t="str">
        <f aca="false">IF(AJ980="","",AJ980*17%)</f>
        <v/>
      </c>
      <c r="AL980" s="48" t="str">
        <f aca="false">IFERROR(IF(AC980="NÃO","",IF(AK980="","",IF(E980="Simples Nacional",BF980,IF(T980=0.12,U980*0.5833337002,IF(T980=0,AI980*0.07,U980))))),"")</f>
        <v/>
      </c>
      <c r="AM980" s="47" t="str">
        <f aca="false">IFERROR(IF(AC980="NÃO","",IF(OR(AG980="-",AG980="Pneus"),AK980-AL980,"")),"")</f>
        <v/>
      </c>
      <c r="AN980" s="48" t="str">
        <f aca="false">IF(AND(Y980="REVENDA",AC980="SIM",AG980="BIT"),((AB980/1+1)*AI980)*0.4117,"")</f>
        <v/>
      </c>
      <c r="AO980" s="48" t="str">
        <f aca="false">IF(AN980="","",AN980*17%)</f>
        <v/>
      </c>
      <c r="AP980" s="49" t="str">
        <f aca="false">IF(AN980="","",IF(T980=0.12,(U980*0.4117)*0.4117,IF(T980=0,(AI980*0.07)*0.4117,U980*0.4117)))</f>
        <v/>
      </c>
      <c r="AQ980" s="47" t="str">
        <f aca="false">IF(AN980="","",AO980-AP980)</f>
        <v/>
      </c>
      <c r="AR980" s="50" t="str">
        <f aca="false">IFERROR(IF(AND(AC980="SIM",Y980="REVENDA",LEFT(AG980,5)="ANEXO")*OR(AE980="ANEXO I",AF980="ANEXO II"),VLOOKUP(H980,Dados!G:I,2,0),""),"INSERIR MVA")</f>
        <v/>
      </c>
      <c r="AS980" s="48" t="str">
        <f aca="false">IF(LEFT(AG980,5)="ANEXO",VLOOKUP(AG980,Dados!$X$111:$Z$112,2,0)*(AI980-Q980),"")</f>
        <v/>
      </c>
      <c r="AT980" s="48" t="str">
        <f aca="false">IFERROR(IF(AR980="","",(AI980*AR980)+AI980),"INSERIR MVA")</f>
        <v/>
      </c>
      <c r="AU980" s="48" t="str">
        <f aca="false">IF(AT980="","",IF(AY980=0.04,U980,AS980*AY980))</f>
        <v/>
      </c>
      <c r="AV980" s="47" t="str">
        <f aca="false">IFERROR(IF(AU980="","",(VLOOKUP(AG980,Dados!$X$111:$Z$112,3,0)*AT980*0.17)),"INSERIR MVA")</f>
        <v/>
      </c>
      <c r="AW980" s="47" t="str">
        <f aca="false">IFERROR(IF(AR980="","",AV980-AU980),"")</f>
        <v/>
      </c>
      <c r="AX980" s="51" t="str">
        <f aca="false">IFERROR(IF(AC980="NÃO","",IF(AM980&lt;&gt;"",AM980-W980,IF(AQ980&lt;&gt;"",AQ980-W980,IF(AW980&lt;&gt;"",AW980-W980,"")))),"")</f>
        <v/>
      </c>
      <c r="AY980" s="46" t="str">
        <f aca="false">IFERROR(IF(ISNA(VLOOKUP(R980,Dados!$X$2:$Y$5,2,0)),VLOOKUP(D980,Dados!$X$7:$Y$33,2,0),VLOOKUP(R980,Dados!$X$2:$Y$5,2,0)),"")</f>
        <v/>
      </c>
      <c r="AZ980" s="52" t="str">
        <f aca="false">IF(C980="","",IF(AND(Y980="CONSUMO",AC980="NÃO")*OR(AG980="-",AG980="BIT"),IF(E980&lt;&gt;"",(AI980-(P980+L980-N980+Q980)*AY980)/0.83),""))</f>
        <v/>
      </c>
      <c r="BA980" s="51" t="str">
        <f aca="false">IF(AZ980="","",AZ980*0.17-((P980+L980-N980+Q980)*AY980))</f>
        <v/>
      </c>
      <c r="BB980" s="51" t="str">
        <f aca="false">IF(AND(Y980="CONSUMO",AG980="ANEXO I",AY980&gt;4%),(AI980-(P980+L980-N980+Q980)*0.0514)/0.83*(0.5177)*(0.17)-AI980*0.0514,IF(AND(Y980="CONSUMO",AG980="ANEXO II",AY980&gt;4%),(AI980-(P980+L980-N980+Q980)*0.041)/0.83*(0.3295)*(0.17)-AI980*0.041,IF(AND(Y980="CONSUMO",AG980="ANEXO I",AY980=4%),(AI980-(P980+L980-N980+Q980)*0.04)/0.83*(0.5177)*(0.17)-AI980*0.04,IF(AND(Y980="CONSUMO",AG980="ANEXO II",AY980=4%),(AI980-(P980+L980-N980+Q980)*0.04)/0.83*(0.3295)*(0.17)-AI980*0.04,""))))</f>
        <v/>
      </c>
      <c r="BC980" s="51" t="str">
        <f aca="false">IF(C980="","",IF(AND(Y980="CONSUMO",AC980="SIM")*OR(AG980="-",AG980="BIT"),IF(E980&lt;&gt;"",(AI980-(P980+L980-N980+Q980)*AY980)/0.83),""))</f>
        <v/>
      </c>
      <c r="BD980" s="51" t="str">
        <f aca="false">IF(BC980="","",BC980*0.17)</f>
        <v/>
      </c>
      <c r="BE980" s="51" t="str">
        <f aca="false">IF(I980=6908,0,IF(BC980="","",BD980-((P980+L980-N980+Q980)*AY980)))</f>
        <v/>
      </c>
      <c r="BF980" s="53" t="str">
        <f aca="false">IF(B980="","",IF(OR(B980="",E980="Regime Normal"),0,(AI980-Q980)*VLOOKUP(R980,Dados!$X$98:$Y$108,2,0)))</f>
        <v/>
      </c>
      <c r="BG980" s="54" t="str">
        <f aca="false">IFERROR(VLOOKUP(I980,Dados!$AC$27:$AD$43,2,0),IF(B980="","",IF(D980&lt;&gt;"MT",IF(AND(AC980="SIM",Y980="Revenda"),"2403",IF(AND(AC980="SIM",Y980="Consumo"),"2407",IF(AND(AC980="NÃO",Y980="Revenda"),"2102",IF(AND(AC980="NÃO",Y980="Consumo"),"2556",)))),REPLACE(I980,1,1,1))))</f>
        <v/>
      </c>
    </row>
    <row r="981" customFormat="false" ht="12.8" hidden="false" customHeight="true" outlineLevel="0" collapsed="false">
      <c r="Y981" s="45"/>
      <c r="Z981" s="46" t="str">
        <f aca="false">IF(B981="","",(IFERROR(VLOOKUP(H981,Dados!A$3:B$15000,2,0),"Não Encontrado")))</f>
        <v/>
      </c>
      <c r="AA981" s="46" t="str">
        <f aca="false">IF(B981="","",(IFERROR(VLOOKUP(G981,Dados!C$3:E$15000,3,0),"Não Encontrado")))</f>
        <v/>
      </c>
      <c r="AB981" s="46" t="str">
        <f aca="false">IFERROR(IF(Z981&lt;&gt;"Não Encontrado",Z981,IF(AA981&lt;&gt;"Não Encontrado",AA981,"")),"")</f>
        <v/>
      </c>
      <c r="AC981" s="45" t="str">
        <f aca="false">IF(B981="","",IF(AB981="","NÃO","SIM"))</f>
        <v/>
      </c>
      <c r="AD981" s="45" t="str">
        <f aca="false">IFERROR(VLOOKUP(G981,Dados!$P$3:$R$500,3,0),"")</f>
        <v/>
      </c>
      <c r="AE981" s="45" t="str">
        <f aca="false">IFERROR(VLOOKUP(G981,Dados!$K$3:$L$500,2,0),"")</f>
        <v/>
      </c>
      <c r="AF981" s="45" t="str">
        <f aca="false">IFERROR(VLOOKUP(G981,Dados!$M$3:$N$500,2,0),"")</f>
        <v/>
      </c>
      <c r="AG981" s="45" t="str">
        <f aca="false">IF(F981="","",IF(AND(AD981="",AE981="",AF981=""),"-",IF(AND(AD981="BIT",AE981="",AF981=""),"BIT",IF(AND(AE981="ANEXO I",AD981="",AF981=""),"ANEXO I",IF(AND(AF981="ANEXO II",AD981="",AE981=""),"ANEXO II","Escolher")))))</f>
        <v/>
      </c>
      <c r="AH981" s="45" t="str">
        <f aca="false">IF(AG981&lt;&gt;"Pneus","",IFERROR(VLOOKUP(R981,Dados!$X$2:$Z$5,3,0)*(AI981-Q981),VLOOKUP(D981,Dados!$X$7:$Z$33,3,0)*(AI981-Q981)))</f>
        <v/>
      </c>
      <c r="AI981" s="47" t="str">
        <f aca="false">IF(B981="","",P981+Q981+O981+M981+L981-N981)</f>
        <v/>
      </c>
      <c r="AJ981" s="48" t="str">
        <f aca="false">IFERROR(IF(AND(AC981="SIM",AG981="-",Y981="REVENDA"),(AB981/1+1)*AI981,IF(AND(AC981="SIM",AG981="Pneus",Y981="REVENDA"),(AB981/1+1)*(AI981-AH981),"")),"")</f>
        <v/>
      </c>
      <c r="AK981" s="48" t="str">
        <f aca="false">IF(AJ981="","",AJ981*17%)</f>
        <v/>
      </c>
      <c r="AL981" s="48" t="str">
        <f aca="false">IFERROR(IF(AC981="NÃO","",IF(AK981="","",IF(E981="Simples Nacional",BF981,IF(T981=0.12,U981*0.5833337002,IF(T981=0,AI981*0.07,U981))))),"")</f>
        <v/>
      </c>
      <c r="AM981" s="47" t="str">
        <f aca="false">IFERROR(IF(AC981="NÃO","",IF(OR(AG981="-",AG981="Pneus"),AK981-AL981,"")),"")</f>
        <v/>
      </c>
      <c r="AN981" s="48" t="str">
        <f aca="false">IF(AND(Y981="REVENDA",AC981="SIM",AG981="BIT"),((AB981/1+1)*AI981)*0.4117,"")</f>
        <v/>
      </c>
      <c r="AO981" s="48" t="str">
        <f aca="false">IF(AN981="","",AN981*17%)</f>
        <v/>
      </c>
      <c r="AP981" s="49" t="str">
        <f aca="false">IF(AN981="","",IF(T981=0.12,(U981*0.4117)*0.4117,IF(T981=0,(AI981*0.07)*0.4117,U981*0.4117)))</f>
        <v/>
      </c>
      <c r="AQ981" s="47" t="str">
        <f aca="false">IF(AN981="","",AO981-AP981)</f>
        <v/>
      </c>
      <c r="AR981" s="50" t="str">
        <f aca="false">IFERROR(IF(AND(AC981="SIM",Y981="REVENDA",LEFT(AG981,5)="ANEXO")*OR(AE981="ANEXO I",AF981="ANEXO II"),VLOOKUP(H981,Dados!G:I,2,0),""),"INSERIR MVA")</f>
        <v/>
      </c>
      <c r="AS981" s="48" t="str">
        <f aca="false">IF(LEFT(AG981,5)="ANEXO",VLOOKUP(AG981,Dados!$X$111:$Z$112,2,0)*(AI981-Q981),"")</f>
        <v/>
      </c>
      <c r="AT981" s="48" t="str">
        <f aca="false">IFERROR(IF(AR981="","",(AI981*AR981)+AI981),"INSERIR MVA")</f>
        <v/>
      </c>
      <c r="AU981" s="48" t="str">
        <f aca="false">IF(AT981="","",IF(AY981=0.04,U981,AS981*AY981))</f>
        <v/>
      </c>
      <c r="AV981" s="47" t="str">
        <f aca="false">IFERROR(IF(AU981="","",(VLOOKUP(AG981,Dados!$X$111:$Z$112,3,0)*AT981*0.17)),"INSERIR MVA")</f>
        <v/>
      </c>
      <c r="AW981" s="47" t="str">
        <f aca="false">IFERROR(IF(AR981="","",AV981-AU981),"")</f>
        <v/>
      </c>
      <c r="AX981" s="51" t="str">
        <f aca="false">IFERROR(IF(AC981="NÃO","",IF(AM981&lt;&gt;"",AM981-W981,IF(AQ981&lt;&gt;"",AQ981-W981,IF(AW981&lt;&gt;"",AW981-W981,"")))),"")</f>
        <v/>
      </c>
      <c r="AY981" s="46" t="str">
        <f aca="false">IFERROR(IF(ISNA(VLOOKUP(R981,Dados!$X$2:$Y$5,2,0)),VLOOKUP(D981,Dados!$X$7:$Y$33,2,0),VLOOKUP(R981,Dados!$X$2:$Y$5,2,0)),"")</f>
        <v/>
      </c>
      <c r="AZ981" s="52" t="str">
        <f aca="false">IF(C981="","",IF(AND(Y981="CONSUMO",AC981="NÃO")*OR(AG981="-",AG981="BIT"),IF(E981&lt;&gt;"",(AI981-(P981+L981-N981+Q981)*AY981)/0.83),""))</f>
        <v/>
      </c>
      <c r="BA981" s="51" t="str">
        <f aca="false">IF(AZ981="","",AZ981*0.17-((P981+L981-N981+Q981)*AY981))</f>
        <v/>
      </c>
      <c r="BB981" s="51" t="str">
        <f aca="false">IF(AND(Y981="CONSUMO",AG981="ANEXO I",AY981&gt;4%),(AI981-(P981+L981-N981+Q981)*0.0514)/0.83*(0.5177)*(0.17)-AI981*0.0514,IF(AND(Y981="CONSUMO",AG981="ANEXO II",AY981&gt;4%),(AI981-(P981+L981-N981+Q981)*0.041)/0.83*(0.3295)*(0.17)-AI981*0.041,IF(AND(Y981="CONSUMO",AG981="ANEXO I",AY981=4%),(AI981-(P981+L981-N981+Q981)*0.04)/0.83*(0.5177)*(0.17)-AI981*0.04,IF(AND(Y981="CONSUMO",AG981="ANEXO II",AY981=4%),(AI981-(P981+L981-N981+Q981)*0.04)/0.83*(0.3295)*(0.17)-AI981*0.04,""))))</f>
        <v/>
      </c>
      <c r="BC981" s="51" t="str">
        <f aca="false">IF(C981="","",IF(AND(Y981="CONSUMO",AC981="SIM")*OR(AG981="-",AG981="BIT"),IF(E981&lt;&gt;"",(AI981-(P981+L981-N981+Q981)*AY981)/0.83),""))</f>
        <v/>
      </c>
      <c r="BD981" s="51" t="str">
        <f aca="false">IF(BC981="","",BC981*0.17)</f>
        <v/>
      </c>
      <c r="BE981" s="51" t="str">
        <f aca="false">IF(I981=6908,0,IF(BC981="","",BD981-((P981+L981-N981+Q981)*AY981)))</f>
        <v/>
      </c>
      <c r="BF981" s="53" t="str">
        <f aca="false">IF(B981="","",IF(OR(B981="",E981="Regime Normal"),0,(AI981-Q981)*VLOOKUP(R981,Dados!$X$98:$Y$108,2,0)))</f>
        <v/>
      </c>
      <c r="BG981" s="54" t="str">
        <f aca="false">IFERROR(VLOOKUP(I981,Dados!$AC$27:$AD$43,2,0),IF(B981="","",IF(D981&lt;&gt;"MT",IF(AND(AC981="SIM",Y981="Revenda"),"2403",IF(AND(AC981="SIM",Y981="Consumo"),"2407",IF(AND(AC981="NÃO",Y981="Revenda"),"2102",IF(AND(AC981="NÃO",Y981="Consumo"),"2556",)))),REPLACE(I981,1,1,1))))</f>
        <v/>
      </c>
    </row>
    <row r="982" customFormat="false" ht="12.8" hidden="false" customHeight="true" outlineLevel="0" collapsed="false">
      <c r="Y982" s="45"/>
      <c r="Z982" s="46" t="str">
        <f aca="false">IF(B982="","",(IFERROR(VLOOKUP(H982,Dados!A$3:B$15000,2,0),"Não Encontrado")))</f>
        <v/>
      </c>
      <c r="AA982" s="46" t="str">
        <f aca="false">IF(B982="","",(IFERROR(VLOOKUP(G982,Dados!C$3:E$15000,3,0),"Não Encontrado")))</f>
        <v/>
      </c>
      <c r="AB982" s="46" t="str">
        <f aca="false">IFERROR(IF(Z982&lt;&gt;"Não Encontrado",Z982,IF(AA982&lt;&gt;"Não Encontrado",AA982,"")),"")</f>
        <v/>
      </c>
      <c r="AC982" s="45" t="str">
        <f aca="false">IF(B982="","",IF(AB982="","NÃO","SIM"))</f>
        <v/>
      </c>
      <c r="AD982" s="45" t="str">
        <f aca="false">IFERROR(VLOOKUP(G982,Dados!$P$3:$R$500,3,0),"")</f>
        <v/>
      </c>
      <c r="AE982" s="45" t="str">
        <f aca="false">IFERROR(VLOOKUP(G982,Dados!$K$3:$L$500,2,0),"")</f>
        <v/>
      </c>
      <c r="AF982" s="45" t="str">
        <f aca="false">IFERROR(VLOOKUP(G982,Dados!$M$3:$N$500,2,0),"")</f>
        <v/>
      </c>
      <c r="AG982" s="45" t="str">
        <f aca="false">IF(F982="","",IF(AND(AD982="",AE982="",AF982=""),"-",IF(AND(AD982="BIT",AE982="",AF982=""),"BIT",IF(AND(AE982="ANEXO I",AD982="",AF982=""),"ANEXO I",IF(AND(AF982="ANEXO II",AD982="",AE982=""),"ANEXO II","Escolher")))))</f>
        <v/>
      </c>
      <c r="AH982" s="45" t="str">
        <f aca="false">IF(AG982&lt;&gt;"Pneus","",IFERROR(VLOOKUP(R982,Dados!$X$2:$Z$5,3,0)*(AI982-Q982),VLOOKUP(D982,Dados!$X$7:$Z$33,3,0)*(AI982-Q982)))</f>
        <v/>
      </c>
      <c r="AI982" s="47" t="str">
        <f aca="false">IF(B982="","",P982+Q982+O982+M982+L982-N982)</f>
        <v/>
      </c>
      <c r="AJ982" s="48" t="str">
        <f aca="false">IFERROR(IF(AND(AC982="SIM",AG982="-",Y982="REVENDA"),(AB982/1+1)*AI982,IF(AND(AC982="SIM",AG982="Pneus",Y982="REVENDA"),(AB982/1+1)*(AI982-AH982),"")),"")</f>
        <v/>
      </c>
      <c r="AK982" s="48" t="str">
        <f aca="false">IF(AJ982="","",AJ982*17%)</f>
        <v/>
      </c>
      <c r="AL982" s="48" t="str">
        <f aca="false">IFERROR(IF(AC982="NÃO","",IF(AK982="","",IF(E982="Simples Nacional",BF982,IF(T982=0.12,U982*0.5833337002,IF(T982=0,AI982*0.07,U982))))),"")</f>
        <v/>
      </c>
      <c r="AM982" s="47" t="str">
        <f aca="false">IFERROR(IF(AC982="NÃO","",IF(OR(AG982="-",AG982="Pneus"),AK982-AL982,"")),"")</f>
        <v/>
      </c>
      <c r="AN982" s="48" t="str">
        <f aca="false">IF(AND(Y982="REVENDA",AC982="SIM",AG982="BIT"),((AB982/1+1)*AI982)*0.4117,"")</f>
        <v/>
      </c>
      <c r="AO982" s="48" t="str">
        <f aca="false">IF(AN982="","",AN982*17%)</f>
        <v/>
      </c>
      <c r="AP982" s="49" t="str">
        <f aca="false">IF(AN982="","",IF(T982=0.12,(U982*0.4117)*0.4117,IF(T982=0,(AI982*0.07)*0.4117,U982*0.4117)))</f>
        <v/>
      </c>
      <c r="AQ982" s="47" t="str">
        <f aca="false">IF(AN982="","",AO982-AP982)</f>
        <v/>
      </c>
      <c r="AR982" s="50" t="str">
        <f aca="false">IFERROR(IF(AND(AC982="SIM",Y982="REVENDA",LEFT(AG982,5)="ANEXO")*OR(AE982="ANEXO I",AF982="ANEXO II"),VLOOKUP(H982,Dados!G:I,2,0),""),"INSERIR MVA")</f>
        <v/>
      </c>
      <c r="AS982" s="48" t="str">
        <f aca="false">IF(LEFT(AG982,5)="ANEXO",VLOOKUP(AG982,Dados!$X$111:$Z$112,2,0)*(AI982-Q982),"")</f>
        <v/>
      </c>
      <c r="AT982" s="48" t="str">
        <f aca="false">IFERROR(IF(AR982="","",(AI982*AR982)+AI982),"INSERIR MVA")</f>
        <v/>
      </c>
      <c r="AU982" s="48" t="str">
        <f aca="false">IF(AT982="","",IF(AY982=0.04,U982,AS982*AY982))</f>
        <v/>
      </c>
      <c r="AV982" s="47" t="str">
        <f aca="false">IFERROR(IF(AU982="","",(VLOOKUP(AG982,Dados!$X$111:$Z$112,3,0)*AT982*0.17)),"INSERIR MVA")</f>
        <v/>
      </c>
      <c r="AW982" s="47" t="str">
        <f aca="false">IFERROR(IF(AR982="","",AV982-AU982),"")</f>
        <v/>
      </c>
      <c r="AX982" s="51" t="str">
        <f aca="false">IFERROR(IF(AC982="NÃO","",IF(AM982&lt;&gt;"",AM982-W982,IF(AQ982&lt;&gt;"",AQ982-W982,IF(AW982&lt;&gt;"",AW982-W982,"")))),"")</f>
        <v/>
      </c>
      <c r="AY982" s="46" t="str">
        <f aca="false">IFERROR(IF(ISNA(VLOOKUP(R982,Dados!$X$2:$Y$5,2,0)),VLOOKUP(D982,Dados!$X$7:$Y$33,2,0),VLOOKUP(R982,Dados!$X$2:$Y$5,2,0)),"")</f>
        <v/>
      </c>
      <c r="AZ982" s="52" t="str">
        <f aca="false">IF(C982="","",IF(AND(Y982="CONSUMO",AC982="NÃO")*OR(AG982="-",AG982="BIT"),IF(E982&lt;&gt;"",(AI982-(P982+L982-N982+Q982)*AY982)/0.83),""))</f>
        <v/>
      </c>
      <c r="BA982" s="51" t="str">
        <f aca="false">IF(AZ982="","",AZ982*0.17-((P982+L982-N982+Q982)*AY982))</f>
        <v/>
      </c>
      <c r="BB982" s="51" t="str">
        <f aca="false">IF(AND(Y982="CONSUMO",AG982="ANEXO I",AY982&gt;4%),(AI982-(P982+L982-N982+Q982)*0.0514)/0.83*(0.5177)*(0.17)-AI982*0.0514,IF(AND(Y982="CONSUMO",AG982="ANEXO II",AY982&gt;4%),(AI982-(P982+L982-N982+Q982)*0.041)/0.83*(0.3295)*(0.17)-AI982*0.041,IF(AND(Y982="CONSUMO",AG982="ANEXO I",AY982=4%),(AI982-(P982+L982-N982+Q982)*0.04)/0.83*(0.5177)*(0.17)-AI982*0.04,IF(AND(Y982="CONSUMO",AG982="ANEXO II",AY982=4%),(AI982-(P982+L982-N982+Q982)*0.04)/0.83*(0.3295)*(0.17)-AI982*0.04,""))))</f>
        <v/>
      </c>
      <c r="BC982" s="51" t="str">
        <f aca="false">IF(C982="","",IF(AND(Y982="CONSUMO",AC982="SIM")*OR(AG982="-",AG982="BIT"),IF(E982&lt;&gt;"",(AI982-(P982+L982-N982+Q982)*AY982)/0.83),""))</f>
        <v/>
      </c>
      <c r="BD982" s="51" t="str">
        <f aca="false">IF(BC982="","",BC982*0.17)</f>
        <v/>
      </c>
      <c r="BE982" s="51" t="str">
        <f aca="false">IF(I982=6908,0,IF(BC982="","",BD982-((P982+L982-N982+Q982)*AY982)))</f>
        <v/>
      </c>
      <c r="BF982" s="53" t="str">
        <f aca="false">IF(B982="","",IF(OR(B982="",E982="Regime Normal"),0,(AI982-Q982)*VLOOKUP(R982,Dados!$X$98:$Y$108,2,0)))</f>
        <v/>
      </c>
      <c r="BG982" s="54" t="str">
        <f aca="false">IFERROR(VLOOKUP(I982,Dados!$AC$27:$AD$43,2,0),IF(B982="","",IF(D982&lt;&gt;"MT",IF(AND(AC982="SIM",Y982="Revenda"),"2403",IF(AND(AC982="SIM",Y982="Consumo"),"2407",IF(AND(AC982="NÃO",Y982="Revenda"),"2102",IF(AND(AC982="NÃO",Y982="Consumo"),"2556",)))),REPLACE(I982,1,1,1))))</f>
        <v/>
      </c>
    </row>
    <row r="983" customFormat="false" ht="12.8" hidden="false" customHeight="true" outlineLevel="0" collapsed="false">
      <c r="Y983" s="45"/>
      <c r="Z983" s="46" t="str">
        <f aca="false">IF(B983="","",(IFERROR(VLOOKUP(H983,Dados!A$3:B$15000,2,0),"Não Encontrado")))</f>
        <v/>
      </c>
      <c r="AA983" s="46" t="str">
        <f aca="false">IF(B983="","",(IFERROR(VLOOKUP(G983,Dados!C$3:E$15000,3,0),"Não Encontrado")))</f>
        <v/>
      </c>
      <c r="AB983" s="46" t="str">
        <f aca="false">IFERROR(IF(Z983&lt;&gt;"Não Encontrado",Z983,IF(AA983&lt;&gt;"Não Encontrado",AA983,"")),"")</f>
        <v/>
      </c>
      <c r="AC983" s="45" t="str">
        <f aca="false">IF(B983="","",IF(AB983="","NÃO","SIM"))</f>
        <v/>
      </c>
      <c r="AD983" s="45" t="str">
        <f aca="false">IFERROR(VLOOKUP(G983,Dados!$P$3:$R$500,3,0),"")</f>
        <v/>
      </c>
      <c r="AE983" s="45" t="str">
        <f aca="false">IFERROR(VLOOKUP(G983,Dados!$K$3:$L$500,2,0),"")</f>
        <v/>
      </c>
      <c r="AF983" s="45" t="str">
        <f aca="false">IFERROR(VLOOKUP(G983,Dados!$M$3:$N$500,2,0),"")</f>
        <v/>
      </c>
      <c r="AG983" s="45" t="str">
        <f aca="false">IF(F983="","",IF(AND(AD983="",AE983="",AF983=""),"-",IF(AND(AD983="BIT",AE983="",AF983=""),"BIT",IF(AND(AE983="ANEXO I",AD983="",AF983=""),"ANEXO I",IF(AND(AF983="ANEXO II",AD983="",AE983=""),"ANEXO II","Escolher")))))</f>
        <v/>
      </c>
      <c r="AH983" s="45" t="str">
        <f aca="false">IF(AG983&lt;&gt;"Pneus","",IFERROR(VLOOKUP(R983,Dados!$X$2:$Z$5,3,0)*(AI983-Q983),VLOOKUP(D983,Dados!$X$7:$Z$33,3,0)*(AI983-Q983)))</f>
        <v/>
      </c>
      <c r="AI983" s="47" t="str">
        <f aca="false">IF(B983="","",P983+Q983+O983+M983+L983-N983)</f>
        <v/>
      </c>
      <c r="AJ983" s="48" t="str">
        <f aca="false">IFERROR(IF(AND(AC983="SIM",AG983="-",Y983="REVENDA"),(AB983/1+1)*AI983,IF(AND(AC983="SIM",AG983="Pneus",Y983="REVENDA"),(AB983/1+1)*(AI983-AH983),"")),"")</f>
        <v/>
      </c>
      <c r="AK983" s="48" t="str">
        <f aca="false">IF(AJ983="","",AJ983*17%)</f>
        <v/>
      </c>
      <c r="AL983" s="48" t="str">
        <f aca="false">IFERROR(IF(AC983="NÃO","",IF(AK983="","",IF(E983="Simples Nacional",BF983,IF(T983=0.12,U983*0.5833337002,IF(T983=0,AI983*0.07,U983))))),"")</f>
        <v/>
      </c>
      <c r="AM983" s="47" t="str">
        <f aca="false">IFERROR(IF(AC983="NÃO","",IF(OR(AG983="-",AG983="Pneus"),AK983-AL983,"")),"")</f>
        <v/>
      </c>
      <c r="AN983" s="48" t="str">
        <f aca="false">IF(AND(Y983="REVENDA",AC983="SIM",AG983="BIT"),((AB983/1+1)*AI983)*0.4117,"")</f>
        <v/>
      </c>
      <c r="AO983" s="48" t="str">
        <f aca="false">IF(AN983="","",AN983*17%)</f>
        <v/>
      </c>
      <c r="AP983" s="49" t="str">
        <f aca="false">IF(AN983="","",IF(T983=0.12,(U983*0.4117)*0.4117,IF(T983=0,(AI983*0.07)*0.4117,U983*0.4117)))</f>
        <v/>
      </c>
      <c r="AQ983" s="47" t="str">
        <f aca="false">IF(AN983="","",AO983-AP983)</f>
        <v/>
      </c>
      <c r="AR983" s="50" t="str">
        <f aca="false">IFERROR(IF(AND(AC983="SIM",Y983="REVENDA",LEFT(AG983,5)="ANEXO")*OR(AE983="ANEXO I",AF983="ANEXO II"),VLOOKUP(H983,Dados!G:I,2,0),""),"INSERIR MVA")</f>
        <v/>
      </c>
      <c r="AS983" s="48" t="str">
        <f aca="false">IF(LEFT(AG983,5)="ANEXO",VLOOKUP(AG983,Dados!$X$111:$Z$112,2,0)*(AI983-Q983),"")</f>
        <v/>
      </c>
      <c r="AT983" s="48" t="str">
        <f aca="false">IFERROR(IF(AR983="","",(AI983*AR983)+AI983),"INSERIR MVA")</f>
        <v/>
      </c>
      <c r="AU983" s="48" t="str">
        <f aca="false">IF(AT983="","",IF(AY983=0.04,U983,AS983*AY983))</f>
        <v/>
      </c>
      <c r="AV983" s="47" t="str">
        <f aca="false">IFERROR(IF(AU983="","",(VLOOKUP(AG983,Dados!$X$111:$Z$112,3,0)*AT983*0.17)),"INSERIR MVA")</f>
        <v/>
      </c>
      <c r="AW983" s="47" t="str">
        <f aca="false">IFERROR(IF(AR983="","",AV983-AU983),"")</f>
        <v/>
      </c>
      <c r="AX983" s="51" t="str">
        <f aca="false">IFERROR(IF(AC983="NÃO","",IF(AM983&lt;&gt;"",AM983-W983,IF(AQ983&lt;&gt;"",AQ983-W983,IF(AW983&lt;&gt;"",AW983-W983,"")))),"")</f>
        <v/>
      </c>
      <c r="AY983" s="46" t="str">
        <f aca="false">IFERROR(IF(ISNA(VLOOKUP(R983,Dados!$X$2:$Y$5,2,0)),VLOOKUP(D983,Dados!$X$7:$Y$33,2,0),VLOOKUP(R983,Dados!$X$2:$Y$5,2,0)),"")</f>
        <v/>
      </c>
      <c r="AZ983" s="52" t="str">
        <f aca="false">IF(C983="","",IF(AND(Y983="CONSUMO",AC983="NÃO")*OR(AG983="-",AG983="BIT"),IF(E983&lt;&gt;"",(AI983-(P983+L983-N983+Q983)*AY983)/0.83),""))</f>
        <v/>
      </c>
      <c r="BA983" s="51" t="str">
        <f aca="false">IF(AZ983="","",AZ983*0.17-((P983+L983-N983+Q983)*AY983))</f>
        <v/>
      </c>
      <c r="BB983" s="51" t="str">
        <f aca="false">IF(AND(Y983="CONSUMO",AG983="ANEXO I",AY983&gt;4%),(AI983-(P983+L983-N983+Q983)*0.0514)/0.83*(0.5177)*(0.17)-AI983*0.0514,IF(AND(Y983="CONSUMO",AG983="ANEXO II",AY983&gt;4%),(AI983-(P983+L983-N983+Q983)*0.041)/0.83*(0.3295)*(0.17)-AI983*0.041,IF(AND(Y983="CONSUMO",AG983="ANEXO I",AY983=4%),(AI983-(P983+L983-N983+Q983)*0.04)/0.83*(0.5177)*(0.17)-AI983*0.04,IF(AND(Y983="CONSUMO",AG983="ANEXO II",AY983=4%),(AI983-(P983+L983-N983+Q983)*0.04)/0.83*(0.3295)*(0.17)-AI983*0.04,""))))</f>
        <v/>
      </c>
      <c r="BC983" s="51" t="str">
        <f aca="false">IF(C983="","",IF(AND(Y983="CONSUMO",AC983="SIM")*OR(AG983="-",AG983="BIT"),IF(E983&lt;&gt;"",(AI983-(P983+L983-N983+Q983)*AY983)/0.83),""))</f>
        <v/>
      </c>
      <c r="BD983" s="51" t="str">
        <f aca="false">IF(BC983="","",BC983*0.17)</f>
        <v/>
      </c>
      <c r="BE983" s="51" t="str">
        <f aca="false">IF(I983=6908,0,IF(BC983="","",BD983-((P983+L983-N983+Q983)*AY983)))</f>
        <v/>
      </c>
      <c r="BF983" s="53" t="str">
        <f aca="false">IF(B983="","",IF(OR(B983="",E983="Regime Normal"),0,(AI983-Q983)*VLOOKUP(R983,Dados!$X$98:$Y$108,2,0)))</f>
        <v/>
      </c>
      <c r="BG983" s="54" t="str">
        <f aca="false">IFERROR(VLOOKUP(I983,Dados!$AC$27:$AD$43,2,0),IF(B983="","",IF(D983&lt;&gt;"MT",IF(AND(AC983="SIM",Y983="Revenda"),"2403",IF(AND(AC983="SIM",Y983="Consumo"),"2407",IF(AND(AC983="NÃO",Y983="Revenda"),"2102",IF(AND(AC983="NÃO",Y983="Consumo"),"2556",)))),REPLACE(I983,1,1,1))))</f>
        <v/>
      </c>
    </row>
    <row r="984" customFormat="false" ht="12.8" hidden="false" customHeight="true" outlineLevel="0" collapsed="false">
      <c r="Y984" s="45"/>
      <c r="Z984" s="46" t="str">
        <f aca="false">IF(B984="","",(IFERROR(VLOOKUP(H984,Dados!A$3:B$15000,2,0),"Não Encontrado")))</f>
        <v/>
      </c>
      <c r="AA984" s="46" t="str">
        <f aca="false">IF(B984="","",(IFERROR(VLOOKUP(G984,Dados!C$3:E$15000,3,0),"Não Encontrado")))</f>
        <v/>
      </c>
      <c r="AB984" s="46" t="str">
        <f aca="false">IFERROR(IF(Z984&lt;&gt;"Não Encontrado",Z984,IF(AA984&lt;&gt;"Não Encontrado",AA984,"")),"")</f>
        <v/>
      </c>
      <c r="AC984" s="45" t="str">
        <f aca="false">IF(B984="","",IF(AB984="","NÃO","SIM"))</f>
        <v/>
      </c>
      <c r="AD984" s="45" t="str">
        <f aca="false">IFERROR(VLOOKUP(G984,Dados!$P$3:$R$500,3,0),"")</f>
        <v/>
      </c>
      <c r="AE984" s="45" t="str">
        <f aca="false">IFERROR(VLOOKUP(G984,Dados!$K$3:$L$500,2,0),"")</f>
        <v/>
      </c>
      <c r="AF984" s="45" t="str">
        <f aca="false">IFERROR(VLOOKUP(G984,Dados!$M$3:$N$500,2,0),"")</f>
        <v/>
      </c>
      <c r="AG984" s="45" t="str">
        <f aca="false">IF(F984="","",IF(AND(AD984="",AE984="",AF984=""),"-",IF(AND(AD984="BIT",AE984="",AF984=""),"BIT",IF(AND(AE984="ANEXO I",AD984="",AF984=""),"ANEXO I",IF(AND(AF984="ANEXO II",AD984="",AE984=""),"ANEXO II","Escolher")))))</f>
        <v/>
      </c>
      <c r="AH984" s="45" t="str">
        <f aca="false">IF(AG984&lt;&gt;"Pneus","",IFERROR(VLOOKUP(R984,Dados!$X$2:$Z$5,3,0)*(AI984-Q984),VLOOKUP(D984,Dados!$X$7:$Z$33,3,0)*(AI984-Q984)))</f>
        <v/>
      </c>
      <c r="AI984" s="47" t="str">
        <f aca="false">IF(B984="","",P984+Q984+O984+M984+L984-N984)</f>
        <v/>
      </c>
      <c r="AJ984" s="48" t="str">
        <f aca="false">IFERROR(IF(AND(AC984="SIM",AG984="-",Y984="REVENDA"),(AB984/1+1)*AI984,IF(AND(AC984="SIM",AG984="Pneus",Y984="REVENDA"),(AB984/1+1)*(AI984-AH984),"")),"")</f>
        <v/>
      </c>
      <c r="AK984" s="48" t="str">
        <f aca="false">IF(AJ984="","",AJ984*17%)</f>
        <v/>
      </c>
      <c r="AL984" s="48" t="str">
        <f aca="false">IFERROR(IF(AC984="NÃO","",IF(AK984="","",IF(E984="Simples Nacional",BF984,IF(T984=0.12,U984*0.5833337002,IF(T984=0,AI984*0.07,U984))))),"")</f>
        <v/>
      </c>
      <c r="AM984" s="47" t="str">
        <f aca="false">IFERROR(IF(AC984="NÃO","",IF(OR(AG984="-",AG984="Pneus"),AK984-AL984,"")),"")</f>
        <v/>
      </c>
      <c r="AN984" s="48" t="str">
        <f aca="false">IF(AND(Y984="REVENDA",AC984="SIM",AG984="BIT"),((AB984/1+1)*AI984)*0.4117,"")</f>
        <v/>
      </c>
      <c r="AO984" s="48" t="str">
        <f aca="false">IF(AN984="","",AN984*17%)</f>
        <v/>
      </c>
      <c r="AP984" s="49" t="str">
        <f aca="false">IF(AN984="","",IF(T984=0.12,(U984*0.4117)*0.4117,IF(T984=0,(AI984*0.07)*0.4117,U984*0.4117)))</f>
        <v/>
      </c>
      <c r="AQ984" s="47" t="str">
        <f aca="false">IF(AN984="","",AO984-AP984)</f>
        <v/>
      </c>
      <c r="AR984" s="50" t="str">
        <f aca="false">IFERROR(IF(AND(AC984="SIM",Y984="REVENDA",LEFT(AG984,5)="ANEXO")*OR(AE984="ANEXO I",AF984="ANEXO II"),VLOOKUP(H984,Dados!G:I,2,0),""),"INSERIR MVA")</f>
        <v/>
      </c>
      <c r="AS984" s="48" t="str">
        <f aca="false">IF(LEFT(AG984,5)="ANEXO",VLOOKUP(AG984,Dados!$X$111:$Z$112,2,0)*(AI984-Q984),"")</f>
        <v/>
      </c>
      <c r="AT984" s="48" t="str">
        <f aca="false">IFERROR(IF(AR984="","",(AI984*AR984)+AI984),"INSERIR MVA")</f>
        <v/>
      </c>
      <c r="AU984" s="48" t="str">
        <f aca="false">IF(AT984="","",IF(AY984=0.04,U984,AS984*AY984))</f>
        <v/>
      </c>
      <c r="AV984" s="47" t="str">
        <f aca="false">IFERROR(IF(AU984="","",(VLOOKUP(AG984,Dados!$X$111:$Z$112,3,0)*AT984*0.17)),"INSERIR MVA")</f>
        <v/>
      </c>
      <c r="AW984" s="47" t="str">
        <f aca="false">IFERROR(IF(AR984="","",AV984-AU984),"")</f>
        <v/>
      </c>
      <c r="AX984" s="51" t="str">
        <f aca="false">IFERROR(IF(AC984="NÃO","",IF(AM984&lt;&gt;"",AM984-W984,IF(AQ984&lt;&gt;"",AQ984-W984,IF(AW984&lt;&gt;"",AW984-W984,"")))),"")</f>
        <v/>
      </c>
      <c r="AY984" s="46" t="str">
        <f aca="false">IFERROR(IF(ISNA(VLOOKUP(R984,Dados!$X$2:$Y$5,2,0)),VLOOKUP(D984,Dados!$X$7:$Y$33,2,0),VLOOKUP(R984,Dados!$X$2:$Y$5,2,0)),"")</f>
        <v/>
      </c>
      <c r="AZ984" s="52" t="str">
        <f aca="false">IF(C984="","",IF(AND(Y984="CONSUMO",AC984="NÃO")*OR(AG984="-",AG984="BIT"),IF(E984&lt;&gt;"",(AI984-(P984+L984-N984+Q984)*AY984)/0.83),""))</f>
        <v/>
      </c>
      <c r="BA984" s="51" t="str">
        <f aca="false">IF(AZ984="","",AZ984*0.17-((P984+L984-N984+Q984)*AY984))</f>
        <v/>
      </c>
      <c r="BB984" s="51" t="str">
        <f aca="false">IF(AND(Y984="CONSUMO",AG984="ANEXO I",AY984&gt;4%),(AI984-(P984+L984-N984+Q984)*0.0514)/0.83*(0.5177)*(0.17)-AI984*0.0514,IF(AND(Y984="CONSUMO",AG984="ANEXO II",AY984&gt;4%),(AI984-(P984+L984-N984+Q984)*0.041)/0.83*(0.3295)*(0.17)-AI984*0.041,IF(AND(Y984="CONSUMO",AG984="ANEXO I",AY984=4%),(AI984-(P984+L984-N984+Q984)*0.04)/0.83*(0.5177)*(0.17)-AI984*0.04,IF(AND(Y984="CONSUMO",AG984="ANEXO II",AY984=4%),(AI984-(P984+L984-N984+Q984)*0.04)/0.83*(0.3295)*(0.17)-AI984*0.04,""))))</f>
        <v/>
      </c>
      <c r="BC984" s="51" t="str">
        <f aca="false">IF(C984="","",IF(AND(Y984="CONSUMO",AC984="SIM")*OR(AG984="-",AG984="BIT"),IF(E984&lt;&gt;"",(AI984-(P984+L984-N984+Q984)*AY984)/0.83),""))</f>
        <v/>
      </c>
      <c r="BD984" s="51" t="str">
        <f aca="false">IF(BC984="","",BC984*0.17)</f>
        <v/>
      </c>
      <c r="BE984" s="51" t="str">
        <f aca="false">IF(I984=6908,0,IF(BC984="","",BD984-((P984+L984-N984+Q984)*AY984)))</f>
        <v/>
      </c>
      <c r="BF984" s="53" t="str">
        <f aca="false">IF(B984="","",IF(OR(B984="",E984="Regime Normal"),0,(AI984-Q984)*VLOOKUP(R984,Dados!$X$98:$Y$108,2,0)))</f>
        <v/>
      </c>
      <c r="BG984" s="54" t="str">
        <f aca="false">IFERROR(VLOOKUP(I984,Dados!$AC$27:$AD$43,2,0),IF(B984="","",IF(D984&lt;&gt;"MT",IF(AND(AC984="SIM",Y984="Revenda"),"2403",IF(AND(AC984="SIM",Y984="Consumo"),"2407",IF(AND(AC984="NÃO",Y984="Revenda"),"2102",IF(AND(AC984="NÃO",Y984="Consumo"),"2556",)))),REPLACE(I984,1,1,1))))</f>
        <v/>
      </c>
    </row>
    <row r="985" customFormat="false" ht="12.8" hidden="false" customHeight="true" outlineLevel="0" collapsed="false">
      <c r="Y985" s="45"/>
      <c r="Z985" s="46" t="str">
        <f aca="false">IF(B985="","",(IFERROR(VLOOKUP(H985,Dados!A$3:B$15000,2,0),"Não Encontrado")))</f>
        <v/>
      </c>
      <c r="AA985" s="46" t="str">
        <f aca="false">IF(B985="","",(IFERROR(VLOOKUP(G985,Dados!C$3:E$15000,3,0),"Não Encontrado")))</f>
        <v/>
      </c>
      <c r="AB985" s="46" t="str">
        <f aca="false">IFERROR(IF(Z985&lt;&gt;"Não Encontrado",Z985,IF(AA985&lt;&gt;"Não Encontrado",AA985,"")),"")</f>
        <v/>
      </c>
      <c r="AC985" s="45" t="str">
        <f aca="false">IF(B985="","",IF(AB985="","NÃO","SIM"))</f>
        <v/>
      </c>
      <c r="AD985" s="45" t="str">
        <f aca="false">IFERROR(VLOOKUP(G985,Dados!$P$3:$R$500,3,0),"")</f>
        <v/>
      </c>
      <c r="AE985" s="45" t="str">
        <f aca="false">IFERROR(VLOOKUP(G985,Dados!$K$3:$L$500,2,0),"")</f>
        <v/>
      </c>
      <c r="AF985" s="45" t="str">
        <f aca="false">IFERROR(VLOOKUP(G985,Dados!$M$3:$N$500,2,0),"")</f>
        <v/>
      </c>
      <c r="AG985" s="45" t="str">
        <f aca="false">IF(F985="","",IF(AND(AD985="",AE985="",AF985=""),"-",IF(AND(AD985="BIT",AE985="",AF985=""),"BIT",IF(AND(AE985="ANEXO I",AD985="",AF985=""),"ANEXO I",IF(AND(AF985="ANEXO II",AD985="",AE985=""),"ANEXO II","Escolher")))))</f>
        <v/>
      </c>
      <c r="AH985" s="45" t="str">
        <f aca="false">IF(AG985&lt;&gt;"Pneus","",IFERROR(VLOOKUP(R985,Dados!$X$2:$Z$5,3,0)*(AI985-Q985),VLOOKUP(D985,Dados!$X$7:$Z$33,3,0)*(AI985-Q985)))</f>
        <v/>
      </c>
      <c r="AI985" s="47" t="str">
        <f aca="false">IF(B985="","",P985+Q985+O985+M985+L985-N985)</f>
        <v/>
      </c>
      <c r="AJ985" s="48" t="str">
        <f aca="false">IFERROR(IF(AND(AC985="SIM",AG985="-",Y985="REVENDA"),(AB985/1+1)*AI985,IF(AND(AC985="SIM",AG985="Pneus",Y985="REVENDA"),(AB985/1+1)*(AI985-AH985),"")),"")</f>
        <v/>
      </c>
      <c r="AK985" s="48" t="str">
        <f aca="false">IF(AJ985="","",AJ985*17%)</f>
        <v/>
      </c>
      <c r="AL985" s="48" t="str">
        <f aca="false">IFERROR(IF(AC985="NÃO","",IF(AK985="","",IF(E985="Simples Nacional",BF985,IF(T985=0.12,U985*0.5833337002,IF(T985=0,AI985*0.07,U985))))),"")</f>
        <v/>
      </c>
      <c r="AM985" s="47" t="str">
        <f aca="false">IFERROR(IF(AC985="NÃO","",IF(OR(AG985="-",AG985="Pneus"),AK985-AL985,"")),"")</f>
        <v/>
      </c>
      <c r="AN985" s="48" t="str">
        <f aca="false">IF(AND(Y985="REVENDA",AC985="SIM",AG985="BIT"),((AB985/1+1)*AI985)*0.4117,"")</f>
        <v/>
      </c>
      <c r="AO985" s="48" t="str">
        <f aca="false">IF(AN985="","",AN985*17%)</f>
        <v/>
      </c>
      <c r="AP985" s="49" t="str">
        <f aca="false">IF(AN985="","",IF(T985=0.12,(U985*0.4117)*0.4117,IF(T985=0,(AI985*0.07)*0.4117,U985*0.4117)))</f>
        <v/>
      </c>
      <c r="AQ985" s="47" t="str">
        <f aca="false">IF(AN985="","",AO985-AP985)</f>
        <v/>
      </c>
      <c r="AR985" s="50" t="str">
        <f aca="false">IFERROR(IF(AND(AC985="SIM",Y985="REVENDA",LEFT(AG985,5)="ANEXO")*OR(AE985="ANEXO I",AF985="ANEXO II"),VLOOKUP(H985,Dados!G:I,2,0),""),"INSERIR MVA")</f>
        <v/>
      </c>
      <c r="AS985" s="48" t="str">
        <f aca="false">IF(LEFT(AG985,5)="ANEXO",VLOOKUP(AG985,Dados!$X$111:$Z$112,2,0)*(AI985-Q985),"")</f>
        <v/>
      </c>
      <c r="AT985" s="48" t="str">
        <f aca="false">IFERROR(IF(AR985="","",(AI985*AR985)+AI985),"INSERIR MVA")</f>
        <v/>
      </c>
      <c r="AU985" s="48" t="str">
        <f aca="false">IF(AT985="","",IF(AY985=0.04,U985,AS985*AY985))</f>
        <v/>
      </c>
      <c r="AV985" s="47" t="str">
        <f aca="false">IFERROR(IF(AU985="","",(VLOOKUP(AG985,Dados!$X$111:$Z$112,3,0)*AT985*0.17)),"INSERIR MVA")</f>
        <v/>
      </c>
      <c r="AW985" s="47" t="str">
        <f aca="false">IFERROR(IF(AR985="","",AV985-AU985),"")</f>
        <v/>
      </c>
      <c r="AX985" s="51" t="str">
        <f aca="false">IFERROR(IF(AC985="NÃO","",IF(AM985&lt;&gt;"",AM985-W985,IF(AQ985&lt;&gt;"",AQ985-W985,IF(AW985&lt;&gt;"",AW985-W985,"")))),"")</f>
        <v/>
      </c>
      <c r="AY985" s="46" t="str">
        <f aca="false">IFERROR(IF(ISNA(VLOOKUP(R985,Dados!$X$2:$Y$5,2,0)),VLOOKUP(D985,Dados!$X$7:$Y$33,2,0),VLOOKUP(R985,Dados!$X$2:$Y$5,2,0)),"")</f>
        <v/>
      </c>
      <c r="AZ985" s="52" t="str">
        <f aca="false">IF(C985="","",IF(AND(Y985="CONSUMO",AC985="NÃO")*OR(AG985="-",AG985="BIT"),IF(E985&lt;&gt;"",(AI985-(P985+L985-N985+Q985)*AY985)/0.83),""))</f>
        <v/>
      </c>
      <c r="BA985" s="51" t="str">
        <f aca="false">IF(AZ985="","",AZ985*0.17-((P985+L985-N985+Q985)*AY985))</f>
        <v/>
      </c>
      <c r="BB985" s="51" t="str">
        <f aca="false">IF(AND(Y985="CONSUMO",AG985="ANEXO I",AY985&gt;4%),(AI985-(P985+L985-N985+Q985)*0.0514)/0.83*(0.5177)*(0.17)-AI985*0.0514,IF(AND(Y985="CONSUMO",AG985="ANEXO II",AY985&gt;4%),(AI985-(P985+L985-N985+Q985)*0.041)/0.83*(0.3295)*(0.17)-AI985*0.041,IF(AND(Y985="CONSUMO",AG985="ANEXO I",AY985=4%),(AI985-(P985+L985-N985+Q985)*0.04)/0.83*(0.5177)*(0.17)-AI985*0.04,IF(AND(Y985="CONSUMO",AG985="ANEXO II",AY985=4%),(AI985-(P985+L985-N985+Q985)*0.04)/0.83*(0.3295)*(0.17)-AI985*0.04,""))))</f>
        <v/>
      </c>
      <c r="BC985" s="51" t="str">
        <f aca="false">IF(C985="","",IF(AND(Y985="CONSUMO",AC985="SIM")*OR(AG985="-",AG985="BIT"),IF(E985&lt;&gt;"",(AI985-(P985+L985-N985+Q985)*AY985)/0.83),""))</f>
        <v/>
      </c>
      <c r="BD985" s="51" t="str">
        <f aca="false">IF(BC985="","",BC985*0.17)</f>
        <v/>
      </c>
      <c r="BE985" s="51" t="str">
        <f aca="false">IF(I985=6908,0,IF(BC985="","",BD985-((P985+L985-N985+Q985)*AY985)))</f>
        <v/>
      </c>
      <c r="BF985" s="53" t="str">
        <f aca="false">IF(B985="","",IF(OR(B985="",E985="Regime Normal"),0,(AI985-Q985)*VLOOKUP(R985,Dados!$X$98:$Y$108,2,0)))</f>
        <v/>
      </c>
      <c r="BG985" s="54" t="str">
        <f aca="false">IFERROR(VLOOKUP(I985,Dados!$AC$27:$AD$43,2,0),IF(B985="","",IF(D985&lt;&gt;"MT",IF(AND(AC985="SIM",Y985="Revenda"),"2403",IF(AND(AC985="SIM",Y985="Consumo"),"2407",IF(AND(AC985="NÃO",Y985="Revenda"),"2102",IF(AND(AC985="NÃO",Y985="Consumo"),"2556",)))),REPLACE(I985,1,1,1))))</f>
        <v/>
      </c>
    </row>
    <row r="986" customFormat="false" ht="12.8" hidden="false" customHeight="true" outlineLevel="0" collapsed="false">
      <c r="Y986" s="45"/>
      <c r="Z986" s="46" t="str">
        <f aca="false">IF(B986="","",(IFERROR(VLOOKUP(H986,Dados!A$3:B$15000,2,0),"Não Encontrado")))</f>
        <v/>
      </c>
      <c r="AA986" s="46" t="str">
        <f aca="false">IF(B986="","",(IFERROR(VLOOKUP(G986,Dados!C$3:E$15000,3,0),"Não Encontrado")))</f>
        <v/>
      </c>
      <c r="AB986" s="46" t="str">
        <f aca="false">IFERROR(IF(Z986&lt;&gt;"Não Encontrado",Z986,IF(AA986&lt;&gt;"Não Encontrado",AA986,"")),"")</f>
        <v/>
      </c>
      <c r="AC986" s="45" t="str">
        <f aca="false">IF(B986="","",IF(AB986="","NÃO","SIM"))</f>
        <v/>
      </c>
      <c r="AD986" s="45" t="str">
        <f aca="false">IFERROR(VLOOKUP(G986,Dados!$P$3:$R$500,3,0),"")</f>
        <v/>
      </c>
      <c r="AE986" s="45" t="str">
        <f aca="false">IFERROR(VLOOKUP(G986,Dados!$K$3:$L$500,2,0),"")</f>
        <v/>
      </c>
      <c r="AF986" s="45" t="str">
        <f aca="false">IFERROR(VLOOKUP(G986,Dados!$M$3:$N$500,2,0),"")</f>
        <v/>
      </c>
      <c r="AG986" s="45" t="str">
        <f aca="false">IF(F986="","",IF(AND(AD986="",AE986="",AF986=""),"-",IF(AND(AD986="BIT",AE986="",AF986=""),"BIT",IF(AND(AE986="ANEXO I",AD986="",AF986=""),"ANEXO I",IF(AND(AF986="ANEXO II",AD986="",AE986=""),"ANEXO II","Escolher")))))</f>
        <v/>
      </c>
      <c r="AH986" s="45" t="str">
        <f aca="false">IF(AG986&lt;&gt;"Pneus","",IFERROR(VLOOKUP(R986,Dados!$X$2:$Z$5,3,0)*(AI986-Q986),VLOOKUP(D986,Dados!$X$7:$Z$33,3,0)*(AI986-Q986)))</f>
        <v/>
      </c>
      <c r="AI986" s="47" t="str">
        <f aca="false">IF(B986="","",P986+Q986+O986+M986+L986-N986)</f>
        <v/>
      </c>
      <c r="AJ986" s="48" t="str">
        <f aca="false">IFERROR(IF(AND(AC986="SIM",AG986="-",Y986="REVENDA"),(AB986/1+1)*AI986,IF(AND(AC986="SIM",AG986="Pneus",Y986="REVENDA"),(AB986/1+1)*(AI986-AH986),"")),"")</f>
        <v/>
      </c>
      <c r="AK986" s="48" t="str">
        <f aca="false">IF(AJ986="","",AJ986*17%)</f>
        <v/>
      </c>
      <c r="AL986" s="48" t="str">
        <f aca="false">IFERROR(IF(AC986="NÃO","",IF(AK986="","",IF(E986="Simples Nacional",BF986,IF(T986=0.12,U986*0.5833337002,IF(T986=0,AI986*0.07,U986))))),"")</f>
        <v/>
      </c>
      <c r="AM986" s="47" t="str">
        <f aca="false">IFERROR(IF(AC986="NÃO","",IF(OR(AG986="-",AG986="Pneus"),AK986-AL986,"")),"")</f>
        <v/>
      </c>
      <c r="AN986" s="48" t="str">
        <f aca="false">IF(AND(Y986="REVENDA",AC986="SIM",AG986="BIT"),((AB986/1+1)*AI986)*0.4117,"")</f>
        <v/>
      </c>
      <c r="AO986" s="48" t="str">
        <f aca="false">IF(AN986="","",AN986*17%)</f>
        <v/>
      </c>
      <c r="AP986" s="49" t="str">
        <f aca="false">IF(AN986="","",IF(T986=0.12,(U986*0.4117)*0.4117,IF(T986=0,(AI986*0.07)*0.4117,U986*0.4117)))</f>
        <v/>
      </c>
      <c r="AQ986" s="47" t="str">
        <f aca="false">IF(AN986="","",AO986-AP986)</f>
        <v/>
      </c>
      <c r="AR986" s="50" t="str">
        <f aca="false">IFERROR(IF(AND(AC986="SIM",Y986="REVENDA",LEFT(AG986,5)="ANEXO")*OR(AE986="ANEXO I",AF986="ANEXO II"),VLOOKUP(H986,Dados!G:I,2,0),""),"INSERIR MVA")</f>
        <v/>
      </c>
      <c r="AS986" s="48" t="str">
        <f aca="false">IF(LEFT(AG986,5)="ANEXO",VLOOKUP(AG986,Dados!$X$111:$Z$112,2,0)*(AI986-Q986),"")</f>
        <v/>
      </c>
      <c r="AT986" s="48" t="str">
        <f aca="false">IFERROR(IF(AR986="","",(AI986*AR986)+AI986),"INSERIR MVA")</f>
        <v/>
      </c>
      <c r="AU986" s="48" t="str">
        <f aca="false">IF(AT986="","",IF(AY986=0.04,U986,AS986*AY986))</f>
        <v/>
      </c>
      <c r="AV986" s="47" t="str">
        <f aca="false">IFERROR(IF(AU986="","",(VLOOKUP(AG986,Dados!$X$111:$Z$112,3,0)*AT986*0.17)),"INSERIR MVA")</f>
        <v/>
      </c>
      <c r="AW986" s="47" t="str">
        <f aca="false">IFERROR(IF(AR986="","",AV986-AU986),"")</f>
        <v/>
      </c>
      <c r="AX986" s="51" t="str">
        <f aca="false">IFERROR(IF(AC986="NÃO","",IF(AM986&lt;&gt;"",AM986-W986,IF(AQ986&lt;&gt;"",AQ986-W986,IF(AW986&lt;&gt;"",AW986-W986,"")))),"")</f>
        <v/>
      </c>
      <c r="AY986" s="46" t="str">
        <f aca="false">IFERROR(IF(ISNA(VLOOKUP(R986,Dados!$X$2:$Y$5,2,0)),VLOOKUP(D986,Dados!$X$7:$Y$33,2,0),VLOOKUP(R986,Dados!$X$2:$Y$5,2,0)),"")</f>
        <v/>
      </c>
      <c r="AZ986" s="52" t="str">
        <f aca="false">IF(C986="","",IF(AND(Y986="CONSUMO",AC986="NÃO")*OR(AG986="-",AG986="BIT"),IF(E986&lt;&gt;"",(AI986-(P986+L986-N986+Q986)*AY986)/0.83),""))</f>
        <v/>
      </c>
      <c r="BA986" s="51" t="str">
        <f aca="false">IF(AZ986="","",AZ986*0.17-((P986+L986-N986+Q986)*AY986))</f>
        <v/>
      </c>
      <c r="BB986" s="51" t="str">
        <f aca="false">IF(AND(Y986="CONSUMO",AG986="ANEXO I",AY986&gt;4%),(AI986-(P986+L986-N986+Q986)*0.0514)/0.83*(0.5177)*(0.17)-AI986*0.0514,IF(AND(Y986="CONSUMO",AG986="ANEXO II",AY986&gt;4%),(AI986-(P986+L986-N986+Q986)*0.041)/0.83*(0.3295)*(0.17)-AI986*0.041,IF(AND(Y986="CONSUMO",AG986="ANEXO I",AY986=4%),(AI986-(P986+L986-N986+Q986)*0.04)/0.83*(0.5177)*(0.17)-AI986*0.04,IF(AND(Y986="CONSUMO",AG986="ANEXO II",AY986=4%),(AI986-(P986+L986-N986+Q986)*0.04)/0.83*(0.3295)*(0.17)-AI986*0.04,""))))</f>
        <v/>
      </c>
      <c r="BC986" s="51" t="str">
        <f aca="false">IF(C986="","",IF(AND(Y986="CONSUMO",AC986="SIM")*OR(AG986="-",AG986="BIT"),IF(E986&lt;&gt;"",(AI986-(P986+L986-N986+Q986)*AY986)/0.83),""))</f>
        <v/>
      </c>
      <c r="BD986" s="51" t="str">
        <f aca="false">IF(BC986="","",BC986*0.17)</f>
        <v/>
      </c>
      <c r="BE986" s="51" t="str">
        <f aca="false">IF(I986=6908,0,IF(BC986="","",BD986-((P986+L986-N986+Q986)*AY986)))</f>
        <v/>
      </c>
      <c r="BF986" s="53" t="str">
        <f aca="false">IF(B986="","",IF(OR(B986="",E986="Regime Normal"),0,(AI986-Q986)*VLOOKUP(R986,Dados!$X$98:$Y$108,2,0)))</f>
        <v/>
      </c>
      <c r="BG986" s="54" t="str">
        <f aca="false">IFERROR(VLOOKUP(I986,Dados!$AC$27:$AD$43,2,0),IF(B986="","",IF(D986&lt;&gt;"MT",IF(AND(AC986="SIM",Y986="Revenda"),"2403",IF(AND(AC986="SIM",Y986="Consumo"),"2407",IF(AND(AC986="NÃO",Y986="Revenda"),"2102",IF(AND(AC986="NÃO",Y986="Consumo"),"2556",)))),REPLACE(I986,1,1,1))))</f>
        <v/>
      </c>
    </row>
    <row r="987" customFormat="false" ht="12.8" hidden="false" customHeight="true" outlineLevel="0" collapsed="false">
      <c r="Y987" s="45"/>
      <c r="Z987" s="46" t="str">
        <f aca="false">IF(B987="","",(IFERROR(VLOOKUP(H987,Dados!A$3:B$15000,2,0),"Não Encontrado")))</f>
        <v/>
      </c>
      <c r="AA987" s="46" t="str">
        <f aca="false">IF(B987="","",(IFERROR(VLOOKUP(G987,Dados!C$3:E$15000,3,0),"Não Encontrado")))</f>
        <v/>
      </c>
      <c r="AB987" s="46" t="str">
        <f aca="false">IFERROR(IF(Z987&lt;&gt;"Não Encontrado",Z987,IF(AA987&lt;&gt;"Não Encontrado",AA987,"")),"")</f>
        <v/>
      </c>
      <c r="AC987" s="45" t="str">
        <f aca="false">IF(B987="","",IF(AB987="","NÃO","SIM"))</f>
        <v/>
      </c>
      <c r="AD987" s="45" t="str">
        <f aca="false">IFERROR(VLOOKUP(G987,Dados!$P$3:$R$500,3,0),"")</f>
        <v/>
      </c>
      <c r="AE987" s="45" t="str">
        <f aca="false">IFERROR(VLOOKUP(G987,Dados!$K$3:$L$500,2,0),"")</f>
        <v/>
      </c>
      <c r="AF987" s="45" t="str">
        <f aca="false">IFERROR(VLOOKUP(G987,Dados!$M$3:$N$500,2,0),"")</f>
        <v/>
      </c>
      <c r="AG987" s="45" t="str">
        <f aca="false">IF(F987="","",IF(AND(AD987="",AE987="",AF987=""),"-",IF(AND(AD987="BIT",AE987="",AF987=""),"BIT",IF(AND(AE987="ANEXO I",AD987="",AF987=""),"ANEXO I",IF(AND(AF987="ANEXO II",AD987="",AE987=""),"ANEXO II","Escolher")))))</f>
        <v/>
      </c>
      <c r="AH987" s="45" t="str">
        <f aca="false">IF(AG987&lt;&gt;"Pneus","",IFERROR(VLOOKUP(R987,Dados!$X$2:$Z$5,3,0)*(AI987-Q987),VLOOKUP(D987,Dados!$X$7:$Z$33,3,0)*(AI987-Q987)))</f>
        <v/>
      </c>
      <c r="AI987" s="47" t="str">
        <f aca="false">IF(B987="","",P987+Q987+O987+M987+L987-N987)</f>
        <v/>
      </c>
      <c r="AJ987" s="48" t="str">
        <f aca="false">IFERROR(IF(AND(AC987="SIM",AG987="-",Y987="REVENDA"),(AB987/1+1)*AI987,IF(AND(AC987="SIM",AG987="Pneus",Y987="REVENDA"),(AB987/1+1)*(AI987-AH987),"")),"")</f>
        <v/>
      </c>
      <c r="AK987" s="48" t="str">
        <f aca="false">IF(AJ987="","",AJ987*17%)</f>
        <v/>
      </c>
      <c r="AL987" s="48" t="str">
        <f aca="false">IFERROR(IF(AC987="NÃO","",IF(AK987="","",IF(E987="Simples Nacional",BF987,IF(T987=0.12,U987*0.5833337002,IF(T987=0,AI987*0.07,U987))))),"")</f>
        <v/>
      </c>
      <c r="AM987" s="47" t="str">
        <f aca="false">IFERROR(IF(AC987="NÃO","",IF(OR(AG987="-",AG987="Pneus"),AK987-AL987,"")),"")</f>
        <v/>
      </c>
      <c r="AN987" s="48" t="str">
        <f aca="false">IF(AND(Y987="REVENDA",AC987="SIM",AG987="BIT"),((AB987/1+1)*AI987)*0.4117,"")</f>
        <v/>
      </c>
      <c r="AO987" s="48" t="str">
        <f aca="false">IF(AN987="","",AN987*17%)</f>
        <v/>
      </c>
      <c r="AP987" s="49" t="str">
        <f aca="false">IF(AN987="","",IF(T987=0.12,(U987*0.4117)*0.4117,IF(T987=0,(AI987*0.07)*0.4117,U987*0.4117)))</f>
        <v/>
      </c>
      <c r="AQ987" s="47" t="str">
        <f aca="false">IF(AN987="","",AO987-AP987)</f>
        <v/>
      </c>
      <c r="AR987" s="50" t="str">
        <f aca="false">IFERROR(IF(AND(AC987="SIM",Y987="REVENDA",LEFT(AG987,5)="ANEXO")*OR(AE987="ANEXO I",AF987="ANEXO II"),VLOOKUP(H987,Dados!G:I,2,0),""),"INSERIR MVA")</f>
        <v/>
      </c>
      <c r="AS987" s="48" t="str">
        <f aca="false">IF(LEFT(AG987,5)="ANEXO",VLOOKUP(AG987,Dados!$X$111:$Z$112,2,0)*(AI987-Q987),"")</f>
        <v/>
      </c>
      <c r="AT987" s="48" t="str">
        <f aca="false">IFERROR(IF(AR987="","",(AI987*AR987)+AI987),"INSERIR MVA")</f>
        <v/>
      </c>
      <c r="AU987" s="48" t="str">
        <f aca="false">IF(AT987="","",IF(AY987=0.04,U987,AS987*AY987))</f>
        <v/>
      </c>
      <c r="AV987" s="47" t="str">
        <f aca="false">IFERROR(IF(AU987="","",(VLOOKUP(AG987,Dados!$X$111:$Z$112,3,0)*AT987*0.17)),"INSERIR MVA")</f>
        <v/>
      </c>
      <c r="AW987" s="47" t="str">
        <f aca="false">IFERROR(IF(AR987="","",AV987-AU987),"")</f>
        <v/>
      </c>
      <c r="AX987" s="51" t="str">
        <f aca="false">IFERROR(IF(AC987="NÃO","",IF(AM987&lt;&gt;"",AM987-W987,IF(AQ987&lt;&gt;"",AQ987-W987,IF(AW987&lt;&gt;"",AW987-W987,"")))),"")</f>
        <v/>
      </c>
      <c r="AY987" s="46" t="str">
        <f aca="false">IFERROR(IF(ISNA(VLOOKUP(R987,Dados!$X$2:$Y$5,2,0)),VLOOKUP(D987,Dados!$X$7:$Y$33,2,0),VLOOKUP(R987,Dados!$X$2:$Y$5,2,0)),"")</f>
        <v/>
      </c>
      <c r="AZ987" s="52" t="str">
        <f aca="false">IF(C987="","",IF(AND(Y987="CONSUMO",AC987="NÃO")*OR(AG987="-",AG987="BIT"),IF(E987&lt;&gt;"",(AI987-(P987+L987-N987+Q987)*AY987)/0.83),""))</f>
        <v/>
      </c>
      <c r="BA987" s="51" t="str">
        <f aca="false">IF(AZ987="","",AZ987*0.17-((P987+L987-N987+Q987)*AY987))</f>
        <v/>
      </c>
      <c r="BB987" s="51" t="str">
        <f aca="false">IF(AND(Y987="CONSUMO",AG987="ANEXO I",AY987&gt;4%),(AI987-(P987+L987-N987+Q987)*0.0514)/0.83*(0.5177)*(0.17)-AI987*0.0514,IF(AND(Y987="CONSUMO",AG987="ANEXO II",AY987&gt;4%),(AI987-(P987+L987-N987+Q987)*0.041)/0.83*(0.3295)*(0.17)-AI987*0.041,IF(AND(Y987="CONSUMO",AG987="ANEXO I",AY987=4%),(AI987-(P987+L987-N987+Q987)*0.04)/0.83*(0.5177)*(0.17)-AI987*0.04,IF(AND(Y987="CONSUMO",AG987="ANEXO II",AY987=4%),(AI987-(P987+L987-N987+Q987)*0.04)/0.83*(0.3295)*(0.17)-AI987*0.04,""))))</f>
        <v/>
      </c>
      <c r="BC987" s="51" t="str">
        <f aca="false">IF(C987="","",IF(AND(Y987="CONSUMO",AC987="SIM")*OR(AG987="-",AG987="BIT"),IF(E987&lt;&gt;"",(AI987-(P987+L987-N987+Q987)*AY987)/0.83),""))</f>
        <v/>
      </c>
      <c r="BD987" s="51" t="str">
        <f aca="false">IF(BC987="","",BC987*0.17)</f>
        <v/>
      </c>
      <c r="BE987" s="51" t="str">
        <f aca="false">IF(I987=6908,0,IF(BC987="","",BD987-((P987+L987-N987+Q987)*AY987)))</f>
        <v/>
      </c>
      <c r="BF987" s="53" t="str">
        <f aca="false">IF(B987="","",IF(OR(B987="",E987="Regime Normal"),0,(AI987-Q987)*VLOOKUP(R987,Dados!$X$98:$Y$108,2,0)))</f>
        <v/>
      </c>
      <c r="BG987" s="54" t="str">
        <f aca="false">IFERROR(VLOOKUP(I987,Dados!$AC$27:$AD$43,2,0),IF(B987="","",IF(D987&lt;&gt;"MT",IF(AND(AC987="SIM",Y987="Revenda"),"2403",IF(AND(AC987="SIM",Y987="Consumo"),"2407",IF(AND(AC987="NÃO",Y987="Revenda"),"2102",IF(AND(AC987="NÃO",Y987="Consumo"),"2556",)))),REPLACE(I987,1,1,1))))</f>
        <v/>
      </c>
    </row>
    <row r="988" customFormat="false" ht="12.8" hidden="false" customHeight="true" outlineLevel="0" collapsed="false">
      <c r="Y988" s="45"/>
      <c r="Z988" s="46" t="str">
        <f aca="false">IF(B988="","",(IFERROR(VLOOKUP(H988,Dados!A$3:B$15000,2,0),"Não Encontrado")))</f>
        <v/>
      </c>
      <c r="AA988" s="46" t="str">
        <f aca="false">IF(B988="","",(IFERROR(VLOOKUP(G988,Dados!C$3:E$15000,3,0),"Não Encontrado")))</f>
        <v/>
      </c>
      <c r="AB988" s="46" t="str">
        <f aca="false">IFERROR(IF(Z988&lt;&gt;"Não Encontrado",Z988,IF(AA988&lt;&gt;"Não Encontrado",AA988,"")),"")</f>
        <v/>
      </c>
      <c r="AC988" s="45" t="str">
        <f aca="false">IF(B988="","",IF(AB988="","NÃO","SIM"))</f>
        <v/>
      </c>
      <c r="AD988" s="45" t="str">
        <f aca="false">IFERROR(VLOOKUP(G988,Dados!$P$3:$R$500,3,0),"")</f>
        <v/>
      </c>
      <c r="AE988" s="45" t="str">
        <f aca="false">IFERROR(VLOOKUP(G988,Dados!$K$3:$L$500,2,0),"")</f>
        <v/>
      </c>
      <c r="AF988" s="45" t="str">
        <f aca="false">IFERROR(VLOOKUP(G988,Dados!$M$3:$N$500,2,0),"")</f>
        <v/>
      </c>
      <c r="AG988" s="45" t="str">
        <f aca="false">IF(F988="","",IF(AND(AD988="",AE988="",AF988=""),"-",IF(AND(AD988="BIT",AE988="",AF988=""),"BIT",IF(AND(AE988="ANEXO I",AD988="",AF988=""),"ANEXO I",IF(AND(AF988="ANEXO II",AD988="",AE988=""),"ANEXO II","Escolher")))))</f>
        <v/>
      </c>
      <c r="AH988" s="45" t="str">
        <f aca="false">IF(AG988&lt;&gt;"Pneus","",IFERROR(VLOOKUP(R988,Dados!$X$2:$Z$5,3,0)*(AI988-Q988),VLOOKUP(D988,Dados!$X$7:$Z$33,3,0)*(AI988-Q988)))</f>
        <v/>
      </c>
      <c r="AI988" s="47" t="str">
        <f aca="false">IF(B988="","",P988+Q988+O988+M988+L988-N988)</f>
        <v/>
      </c>
      <c r="AJ988" s="48" t="str">
        <f aca="false">IFERROR(IF(AND(AC988="SIM",AG988="-",Y988="REVENDA"),(AB988/1+1)*AI988,IF(AND(AC988="SIM",AG988="Pneus",Y988="REVENDA"),(AB988/1+1)*(AI988-AH988),"")),"")</f>
        <v/>
      </c>
      <c r="AK988" s="48" t="str">
        <f aca="false">IF(AJ988="","",AJ988*17%)</f>
        <v/>
      </c>
      <c r="AL988" s="48" t="str">
        <f aca="false">IFERROR(IF(AC988="NÃO","",IF(AK988="","",IF(E988="Simples Nacional",BF988,IF(T988=0.12,U988*0.5833337002,IF(T988=0,AI988*0.07,U988))))),"")</f>
        <v/>
      </c>
      <c r="AM988" s="47" t="str">
        <f aca="false">IFERROR(IF(AC988="NÃO","",IF(OR(AG988="-",AG988="Pneus"),AK988-AL988,"")),"")</f>
        <v/>
      </c>
      <c r="AN988" s="48" t="str">
        <f aca="false">IF(AND(Y988="REVENDA",AC988="SIM",AG988="BIT"),((AB988/1+1)*AI988)*0.4117,"")</f>
        <v/>
      </c>
      <c r="AO988" s="48" t="str">
        <f aca="false">IF(AN988="","",AN988*17%)</f>
        <v/>
      </c>
      <c r="AP988" s="49" t="str">
        <f aca="false">IF(AN988="","",IF(T988=0.12,(U988*0.4117)*0.4117,IF(T988=0,(AI988*0.07)*0.4117,U988*0.4117)))</f>
        <v/>
      </c>
      <c r="AQ988" s="47" t="str">
        <f aca="false">IF(AN988="","",AO988-AP988)</f>
        <v/>
      </c>
      <c r="AR988" s="50" t="str">
        <f aca="false">IFERROR(IF(AND(AC988="SIM",Y988="REVENDA",LEFT(AG988,5)="ANEXO")*OR(AE988="ANEXO I",AF988="ANEXO II"),VLOOKUP(H988,Dados!G:I,2,0),""),"INSERIR MVA")</f>
        <v/>
      </c>
      <c r="AS988" s="48" t="str">
        <f aca="false">IF(LEFT(AG988,5)="ANEXO",VLOOKUP(AG988,Dados!$X$111:$Z$112,2,0)*(AI988-Q988),"")</f>
        <v/>
      </c>
      <c r="AT988" s="48" t="str">
        <f aca="false">IFERROR(IF(AR988="","",(AI988*AR988)+AI988),"INSERIR MVA")</f>
        <v/>
      </c>
      <c r="AU988" s="48" t="str">
        <f aca="false">IF(AT988="","",IF(AY988=0.04,U988,AS988*AY988))</f>
        <v/>
      </c>
      <c r="AV988" s="47" t="str">
        <f aca="false">IFERROR(IF(AU988="","",(VLOOKUP(AG988,Dados!$X$111:$Z$112,3,0)*AT988*0.17)),"INSERIR MVA")</f>
        <v/>
      </c>
      <c r="AW988" s="47" t="str">
        <f aca="false">IFERROR(IF(AR988="","",AV988-AU988),"")</f>
        <v/>
      </c>
      <c r="AX988" s="51" t="str">
        <f aca="false">IFERROR(IF(AC988="NÃO","",IF(AM988&lt;&gt;"",AM988-W988,IF(AQ988&lt;&gt;"",AQ988-W988,IF(AW988&lt;&gt;"",AW988-W988,"")))),"")</f>
        <v/>
      </c>
      <c r="AY988" s="46" t="str">
        <f aca="false">IFERROR(IF(ISNA(VLOOKUP(R988,Dados!$X$2:$Y$5,2,0)),VLOOKUP(D988,Dados!$X$7:$Y$33,2,0),VLOOKUP(R988,Dados!$X$2:$Y$5,2,0)),"")</f>
        <v/>
      </c>
      <c r="AZ988" s="52" t="str">
        <f aca="false">IF(C988="","",IF(AND(Y988="CONSUMO",AC988="NÃO")*OR(AG988="-",AG988="BIT"),IF(E988&lt;&gt;"",(AI988-(P988+L988-N988+Q988)*AY988)/0.83),""))</f>
        <v/>
      </c>
      <c r="BA988" s="51" t="str">
        <f aca="false">IF(AZ988="","",AZ988*0.17-((P988+L988-N988+Q988)*AY988))</f>
        <v/>
      </c>
      <c r="BB988" s="51" t="str">
        <f aca="false">IF(AND(Y988="CONSUMO",AG988="ANEXO I",AY988&gt;4%),(AI988-(P988+L988-N988+Q988)*0.0514)/0.83*(0.5177)*(0.17)-AI988*0.0514,IF(AND(Y988="CONSUMO",AG988="ANEXO II",AY988&gt;4%),(AI988-(P988+L988-N988+Q988)*0.041)/0.83*(0.3295)*(0.17)-AI988*0.041,IF(AND(Y988="CONSUMO",AG988="ANEXO I",AY988=4%),(AI988-(P988+L988-N988+Q988)*0.04)/0.83*(0.5177)*(0.17)-AI988*0.04,IF(AND(Y988="CONSUMO",AG988="ANEXO II",AY988=4%),(AI988-(P988+L988-N988+Q988)*0.04)/0.83*(0.3295)*(0.17)-AI988*0.04,""))))</f>
        <v/>
      </c>
      <c r="BC988" s="51" t="str">
        <f aca="false">IF(C988="","",IF(AND(Y988="CONSUMO",AC988="SIM")*OR(AG988="-",AG988="BIT"),IF(E988&lt;&gt;"",(AI988-(P988+L988-N988+Q988)*AY988)/0.83),""))</f>
        <v/>
      </c>
      <c r="BD988" s="51" t="str">
        <f aca="false">IF(BC988="","",BC988*0.17)</f>
        <v/>
      </c>
      <c r="BE988" s="51" t="str">
        <f aca="false">IF(I988=6908,0,IF(BC988="","",BD988-((P988+L988-N988+Q988)*AY988)))</f>
        <v/>
      </c>
      <c r="BF988" s="53" t="str">
        <f aca="false">IF(B988="","",IF(OR(B988="",E988="Regime Normal"),0,(AI988-Q988)*VLOOKUP(R988,Dados!$X$98:$Y$108,2,0)))</f>
        <v/>
      </c>
      <c r="BG988" s="54" t="str">
        <f aca="false">IFERROR(VLOOKUP(I988,Dados!$AC$27:$AD$43,2,0),IF(B988="","",IF(D988&lt;&gt;"MT",IF(AND(AC988="SIM",Y988="Revenda"),"2403",IF(AND(AC988="SIM",Y988="Consumo"),"2407",IF(AND(AC988="NÃO",Y988="Revenda"),"2102",IF(AND(AC988="NÃO",Y988="Consumo"),"2556",)))),REPLACE(I988,1,1,1))))</f>
        <v/>
      </c>
    </row>
    <row r="989" customFormat="false" ht="12.8" hidden="false" customHeight="true" outlineLevel="0" collapsed="false">
      <c r="Y989" s="45"/>
      <c r="Z989" s="46" t="str">
        <f aca="false">IF(B989="","",(IFERROR(VLOOKUP(H989,Dados!A$3:B$15000,2,0),"Não Encontrado")))</f>
        <v/>
      </c>
      <c r="AA989" s="46" t="str">
        <f aca="false">IF(B989="","",(IFERROR(VLOOKUP(G989,Dados!C$3:E$15000,3,0),"Não Encontrado")))</f>
        <v/>
      </c>
      <c r="AB989" s="46" t="str">
        <f aca="false">IFERROR(IF(Z989&lt;&gt;"Não Encontrado",Z989,IF(AA989&lt;&gt;"Não Encontrado",AA989,"")),"")</f>
        <v/>
      </c>
      <c r="AC989" s="45" t="str">
        <f aca="false">IF(B989="","",IF(AB989="","NÃO","SIM"))</f>
        <v/>
      </c>
      <c r="AD989" s="45" t="str">
        <f aca="false">IFERROR(VLOOKUP(G989,Dados!$P$3:$R$500,3,0),"")</f>
        <v/>
      </c>
      <c r="AE989" s="45" t="str">
        <f aca="false">IFERROR(VLOOKUP(G989,Dados!$K$3:$L$500,2,0),"")</f>
        <v/>
      </c>
      <c r="AF989" s="45" t="str">
        <f aca="false">IFERROR(VLOOKUP(G989,Dados!$M$3:$N$500,2,0),"")</f>
        <v/>
      </c>
      <c r="AG989" s="45" t="str">
        <f aca="false">IF(F989="","",IF(AND(AD989="",AE989="",AF989=""),"-",IF(AND(AD989="BIT",AE989="",AF989=""),"BIT",IF(AND(AE989="ANEXO I",AD989="",AF989=""),"ANEXO I",IF(AND(AF989="ANEXO II",AD989="",AE989=""),"ANEXO II","Escolher")))))</f>
        <v/>
      </c>
      <c r="AH989" s="45" t="str">
        <f aca="false">IF(AG989&lt;&gt;"Pneus","",IFERROR(VLOOKUP(R989,Dados!$X$2:$Z$5,3,0)*(AI989-Q989),VLOOKUP(D989,Dados!$X$7:$Z$33,3,0)*(AI989-Q989)))</f>
        <v/>
      </c>
      <c r="AI989" s="47" t="str">
        <f aca="false">IF(B989="","",P989+Q989+O989+M989+L989-N989)</f>
        <v/>
      </c>
      <c r="AJ989" s="48" t="str">
        <f aca="false">IFERROR(IF(AND(AC989="SIM",AG989="-",Y989="REVENDA"),(AB989/1+1)*AI989,IF(AND(AC989="SIM",AG989="Pneus",Y989="REVENDA"),(AB989/1+1)*(AI989-AH989),"")),"")</f>
        <v/>
      </c>
      <c r="AK989" s="48" t="str">
        <f aca="false">IF(AJ989="","",AJ989*17%)</f>
        <v/>
      </c>
      <c r="AL989" s="48" t="str">
        <f aca="false">IFERROR(IF(AC989="NÃO","",IF(AK989="","",IF(E989="Simples Nacional",BF989,IF(T989=0.12,U989*0.5833337002,IF(T989=0,AI989*0.07,U989))))),"")</f>
        <v/>
      </c>
      <c r="AM989" s="47" t="str">
        <f aca="false">IFERROR(IF(AC989="NÃO","",IF(OR(AG989="-",AG989="Pneus"),AK989-AL989,"")),"")</f>
        <v/>
      </c>
      <c r="AN989" s="48" t="str">
        <f aca="false">IF(AND(Y989="REVENDA",AC989="SIM",AG989="BIT"),((AB989/1+1)*AI989)*0.4117,"")</f>
        <v/>
      </c>
      <c r="AO989" s="48" t="str">
        <f aca="false">IF(AN989="","",AN989*17%)</f>
        <v/>
      </c>
      <c r="AP989" s="49" t="str">
        <f aca="false">IF(AN989="","",IF(T989=0.12,(U989*0.4117)*0.4117,IF(T989=0,(AI989*0.07)*0.4117,U989*0.4117)))</f>
        <v/>
      </c>
      <c r="AQ989" s="47" t="str">
        <f aca="false">IF(AN989="","",AO989-AP989)</f>
        <v/>
      </c>
      <c r="AR989" s="50" t="str">
        <f aca="false">IFERROR(IF(AND(AC989="SIM",Y989="REVENDA",LEFT(AG989,5)="ANEXO")*OR(AE989="ANEXO I",AF989="ANEXO II"),VLOOKUP(H989,Dados!G:I,2,0),""),"INSERIR MVA")</f>
        <v/>
      </c>
      <c r="AS989" s="48" t="str">
        <f aca="false">IF(LEFT(AG989,5)="ANEXO",VLOOKUP(AG989,Dados!$X$111:$Z$112,2,0)*(AI989-Q989),"")</f>
        <v/>
      </c>
      <c r="AT989" s="48" t="str">
        <f aca="false">IFERROR(IF(AR989="","",(AI989*AR989)+AI989),"INSERIR MVA")</f>
        <v/>
      </c>
      <c r="AU989" s="48" t="str">
        <f aca="false">IF(AT989="","",IF(AY989=0.04,U989,AS989*AY989))</f>
        <v/>
      </c>
      <c r="AV989" s="47" t="str">
        <f aca="false">IFERROR(IF(AU989="","",(VLOOKUP(AG989,Dados!$X$111:$Z$112,3,0)*AT989*0.17)),"INSERIR MVA")</f>
        <v/>
      </c>
      <c r="AW989" s="47" t="str">
        <f aca="false">IFERROR(IF(AR989="","",AV989-AU989),"")</f>
        <v/>
      </c>
      <c r="AX989" s="51" t="str">
        <f aca="false">IFERROR(IF(AC989="NÃO","",IF(AM989&lt;&gt;"",AM989-W989,IF(AQ989&lt;&gt;"",AQ989-W989,IF(AW989&lt;&gt;"",AW989-W989,"")))),"")</f>
        <v/>
      </c>
      <c r="AY989" s="46" t="str">
        <f aca="false">IFERROR(IF(ISNA(VLOOKUP(R989,Dados!$X$2:$Y$5,2,0)),VLOOKUP(D989,Dados!$X$7:$Y$33,2,0),VLOOKUP(R989,Dados!$X$2:$Y$5,2,0)),"")</f>
        <v/>
      </c>
      <c r="AZ989" s="52" t="str">
        <f aca="false">IF(C989="","",IF(AND(Y989="CONSUMO",AC989="NÃO")*OR(AG989="-",AG989="BIT"),IF(E989&lt;&gt;"",(AI989-(P989+L989-N989+Q989)*AY989)/0.83),""))</f>
        <v/>
      </c>
      <c r="BA989" s="51" t="str">
        <f aca="false">IF(AZ989="","",AZ989*0.17-((P989+L989-N989+Q989)*AY989))</f>
        <v/>
      </c>
      <c r="BB989" s="51" t="str">
        <f aca="false">IF(AND(Y989="CONSUMO",AG989="ANEXO I",AY989&gt;4%),(AI989-(P989+L989-N989+Q989)*0.0514)/0.83*(0.5177)*(0.17)-AI989*0.0514,IF(AND(Y989="CONSUMO",AG989="ANEXO II",AY989&gt;4%),(AI989-(P989+L989-N989+Q989)*0.041)/0.83*(0.3295)*(0.17)-AI989*0.041,IF(AND(Y989="CONSUMO",AG989="ANEXO I",AY989=4%),(AI989-(P989+L989-N989+Q989)*0.04)/0.83*(0.5177)*(0.17)-AI989*0.04,IF(AND(Y989="CONSUMO",AG989="ANEXO II",AY989=4%),(AI989-(P989+L989-N989+Q989)*0.04)/0.83*(0.3295)*(0.17)-AI989*0.04,""))))</f>
        <v/>
      </c>
      <c r="BC989" s="51" t="str">
        <f aca="false">IF(C989="","",IF(AND(Y989="CONSUMO",AC989="SIM")*OR(AG989="-",AG989="BIT"),IF(E989&lt;&gt;"",(AI989-(P989+L989-N989+Q989)*AY989)/0.83),""))</f>
        <v/>
      </c>
      <c r="BD989" s="51" t="str">
        <f aca="false">IF(BC989="","",BC989*0.17)</f>
        <v/>
      </c>
      <c r="BE989" s="51" t="str">
        <f aca="false">IF(I989=6908,0,IF(BC989="","",BD989-((P989+L989-N989+Q989)*AY989)))</f>
        <v/>
      </c>
      <c r="BF989" s="53" t="str">
        <f aca="false">IF(B989="","",IF(OR(B989="",E989="Regime Normal"),0,(AI989-Q989)*VLOOKUP(R989,Dados!$X$98:$Y$108,2,0)))</f>
        <v/>
      </c>
      <c r="BG989" s="54" t="str">
        <f aca="false">IFERROR(VLOOKUP(I989,Dados!$AC$27:$AD$43,2,0),IF(B989="","",IF(D989&lt;&gt;"MT",IF(AND(AC989="SIM",Y989="Revenda"),"2403",IF(AND(AC989="SIM",Y989="Consumo"),"2407",IF(AND(AC989="NÃO",Y989="Revenda"),"2102",IF(AND(AC989="NÃO",Y989="Consumo"),"2556",)))),REPLACE(I989,1,1,1))))</f>
        <v/>
      </c>
    </row>
    <row r="990" customFormat="false" ht="12.8" hidden="false" customHeight="true" outlineLevel="0" collapsed="false">
      <c r="Y990" s="45"/>
      <c r="Z990" s="46" t="str">
        <f aca="false">IF(B990="","",(IFERROR(VLOOKUP(H990,Dados!A$3:B$15000,2,0),"Não Encontrado")))</f>
        <v/>
      </c>
      <c r="AA990" s="46" t="str">
        <f aca="false">IF(B990="","",(IFERROR(VLOOKUP(G990,Dados!C$3:E$15000,3,0),"Não Encontrado")))</f>
        <v/>
      </c>
      <c r="AB990" s="46" t="str">
        <f aca="false">IFERROR(IF(Z990&lt;&gt;"Não Encontrado",Z990,IF(AA990&lt;&gt;"Não Encontrado",AA990,"")),"")</f>
        <v/>
      </c>
      <c r="AC990" s="45" t="str">
        <f aca="false">IF(B990="","",IF(AB990="","NÃO","SIM"))</f>
        <v/>
      </c>
      <c r="AD990" s="45" t="str">
        <f aca="false">IFERROR(VLOOKUP(G990,Dados!$P$3:$R$500,3,0),"")</f>
        <v/>
      </c>
      <c r="AE990" s="45" t="str">
        <f aca="false">IFERROR(VLOOKUP(G990,Dados!$K$3:$L$500,2,0),"")</f>
        <v/>
      </c>
      <c r="AF990" s="45" t="str">
        <f aca="false">IFERROR(VLOOKUP(G990,Dados!$M$3:$N$500,2,0),"")</f>
        <v/>
      </c>
      <c r="AG990" s="45" t="str">
        <f aca="false">IF(F990="","",IF(AND(AD990="",AE990="",AF990=""),"-",IF(AND(AD990="BIT",AE990="",AF990=""),"BIT",IF(AND(AE990="ANEXO I",AD990="",AF990=""),"ANEXO I",IF(AND(AF990="ANEXO II",AD990="",AE990=""),"ANEXO II","Escolher")))))</f>
        <v/>
      </c>
      <c r="AH990" s="45" t="str">
        <f aca="false">IF(AG990&lt;&gt;"Pneus","",IFERROR(VLOOKUP(R990,Dados!$X$2:$Z$5,3,0)*(AI990-Q990),VLOOKUP(D990,Dados!$X$7:$Z$33,3,0)*(AI990-Q990)))</f>
        <v/>
      </c>
      <c r="AI990" s="47" t="str">
        <f aca="false">IF(B990="","",P990+Q990+O990+M990+L990-N990)</f>
        <v/>
      </c>
      <c r="AJ990" s="48" t="str">
        <f aca="false">IFERROR(IF(AND(AC990="SIM",AG990="-",Y990="REVENDA"),(AB990/1+1)*AI990,IF(AND(AC990="SIM",AG990="Pneus",Y990="REVENDA"),(AB990/1+1)*(AI990-AH990),"")),"")</f>
        <v/>
      </c>
      <c r="AK990" s="48" t="str">
        <f aca="false">IF(AJ990="","",AJ990*17%)</f>
        <v/>
      </c>
      <c r="AL990" s="48" t="str">
        <f aca="false">IFERROR(IF(AC990="NÃO","",IF(AK990="","",IF(E990="Simples Nacional",BF990,IF(T990=0.12,U990*0.5833337002,IF(T990=0,AI990*0.07,U990))))),"")</f>
        <v/>
      </c>
      <c r="AM990" s="47" t="str">
        <f aca="false">IFERROR(IF(AC990="NÃO","",IF(OR(AG990="-",AG990="Pneus"),AK990-AL990,"")),"")</f>
        <v/>
      </c>
      <c r="AN990" s="48" t="str">
        <f aca="false">IF(AND(Y990="REVENDA",AC990="SIM",AG990="BIT"),((AB990/1+1)*AI990)*0.4117,"")</f>
        <v/>
      </c>
      <c r="AO990" s="48" t="str">
        <f aca="false">IF(AN990="","",AN990*17%)</f>
        <v/>
      </c>
      <c r="AP990" s="49" t="str">
        <f aca="false">IF(AN990="","",IF(T990=0.12,(U990*0.4117)*0.4117,IF(T990=0,(AI990*0.07)*0.4117,U990*0.4117)))</f>
        <v/>
      </c>
      <c r="AQ990" s="47" t="str">
        <f aca="false">IF(AN990="","",AO990-AP990)</f>
        <v/>
      </c>
      <c r="AR990" s="50" t="str">
        <f aca="false">IFERROR(IF(AND(AC990="SIM",Y990="REVENDA",LEFT(AG990,5)="ANEXO")*OR(AE990="ANEXO I",AF990="ANEXO II"),VLOOKUP(H990,Dados!G:I,2,0),""),"INSERIR MVA")</f>
        <v/>
      </c>
      <c r="AS990" s="48" t="str">
        <f aca="false">IF(LEFT(AG990,5)="ANEXO",VLOOKUP(AG990,Dados!$X$111:$Z$112,2,0)*(AI990-Q990),"")</f>
        <v/>
      </c>
      <c r="AT990" s="48" t="str">
        <f aca="false">IFERROR(IF(AR990="","",(AI990*AR990)+AI990),"INSERIR MVA")</f>
        <v/>
      </c>
      <c r="AU990" s="48" t="str">
        <f aca="false">IF(AT990="","",IF(AY990=0.04,U990,AS990*AY990))</f>
        <v/>
      </c>
      <c r="AV990" s="47" t="str">
        <f aca="false">IFERROR(IF(AU990="","",(VLOOKUP(AG990,Dados!$X$111:$Z$112,3,0)*AT990*0.17)),"INSERIR MVA")</f>
        <v/>
      </c>
      <c r="AW990" s="47" t="str">
        <f aca="false">IFERROR(IF(AR990="","",AV990-AU990),"")</f>
        <v/>
      </c>
      <c r="AX990" s="51" t="str">
        <f aca="false">IFERROR(IF(AC990="NÃO","",IF(AM990&lt;&gt;"",AM990-W990,IF(AQ990&lt;&gt;"",AQ990-W990,IF(AW990&lt;&gt;"",AW990-W990,"")))),"")</f>
        <v/>
      </c>
      <c r="AY990" s="46" t="str">
        <f aca="false">IFERROR(IF(ISNA(VLOOKUP(R990,Dados!$X$2:$Y$5,2,0)),VLOOKUP(D990,Dados!$X$7:$Y$33,2,0),VLOOKUP(R990,Dados!$X$2:$Y$5,2,0)),"")</f>
        <v/>
      </c>
      <c r="AZ990" s="52" t="str">
        <f aca="false">IF(C990="","",IF(AND(Y990="CONSUMO",AC990="NÃO")*OR(AG990="-",AG990="BIT"),IF(E990&lt;&gt;"",(AI990-(P990+L990-N990+Q990)*AY990)/0.83),""))</f>
        <v/>
      </c>
      <c r="BA990" s="51" t="str">
        <f aca="false">IF(AZ990="","",AZ990*0.17-((P990+L990-N990+Q990)*AY990))</f>
        <v/>
      </c>
      <c r="BB990" s="51" t="str">
        <f aca="false">IF(AND(Y990="CONSUMO",AG990="ANEXO I",AY990&gt;4%),(AI990-(P990+L990-N990+Q990)*0.0514)/0.83*(0.5177)*(0.17)-AI990*0.0514,IF(AND(Y990="CONSUMO",AG990="ANEXO II",AY990&gt;4%),(AI990-(P990+L990-N990+Q990)*0.041)/0.83*(0.3295)*(0.17)-AI990*0.041,IF(AND(Y990="CONSUMO",AG990="ANEXO I",AY990=4%),(AI990-(P990+L990-N990+Q990)*0.04)/0.83*(0.5177)*(0.17)-AI990*0.04,IF(AND(Y990="CONSUMO",AG990="ANEXO II",AY990=4%),(AI990-(P990+L990-N990+Q990)*0.04)/0.83*(0.3295)*(0.17)-AI990*0.04,""))))</f>
        <v/>
      </c>
      <c r="BC990" s="51" t="str">
        <f aca="false">IF(C990="","",IF(AND(Y990="CONSUMO",AC990="SIM")*OR(AG990="-",AG990="BIT"),IF(E990&lt;&gt;"",(AI990-(P990+L990-N990+Q990)*AY990)/0.83),""))</f>
        <v/>
      </c>
      <c r="BD990" s="51" t="str">
        <f aca="false">IF(BC990="","",BC990*0.17)</f>
        <v/>
      </c>
      <c r="BE990" s="51" t="str">
        <f aca="false">IF(I990=6908,0,IF(BC990="","",BD990-((P990+L990-N990+Q990)*AY990)))</f>
        <v/>
      </c>
      <c r="BF990" s="53" t="str">
        <f aca="false">IF(B990="","",IF(OR(B990="",E990="Regime Normal"),0,(AI990-Q990)*VLOOKUP(R990,Dados!$X$98:$Y$108,2,0)))</f>
        <v/>
      </c>
      <c r="BG990" s="54" t="str">
        <f aca="false">IFERROR(VLOOKUP(I990,Dados!$AC$27:$AD$43,2,0),IF(B990="","",IF(D990&lt;&gt;"MT",IF(AND(AC990="SIM",Y990="Revenda"),"2403",IF(AND(AC990="SIM",Y990="Consumo"),"2407",IF(AND(AC990="NÃO",Y990="Revenda"),"2102",IF(AND(AC990="NÃO",Y990="Consumo"),"2556",)))),REPLACE(I990,1,1,1))))</f>
        <v/>
      </c>
    </row>
    <row r="991" customFormat="false" ht="12.8" hidden="false" customHeight="true" outlineLevel="0" collapsed="false">
      <c r="Y991" s="45"/>
      <c r="Z991" s="46" t="str">
        <f aca="false">IF(B991="","",(IFERROR(VLOOKUP(H991,Dados!A$3:B$15000,2,0),"Não Encontrado")))</f>
        <v/>
      </c>
      <c r="AA991" s="46" t="str">
        <f aca="false">IF(B991="","",(IFERROR(VLOOKUP(G991,Dados!C$3:E$15000,3,0),"Não Encontrado")))</f>
        <v/>
      </c>
      <c r="AB991" s="46" t="str">
        <f aca="false">IFERROR(IF(Z991&lt;&gt;"Não Encontrado",Z991,IF(AA991&lt;&gt;"Não Encontrado",AA991,"")),"")</f>
        <v/>
      </c>
      <c r="AC991" s="45" t="str">
        <f aca="false">IF(B991="","",IF(AB991="","NÃO","SIM"))</f>
        <v/>
      </c>
      <c r="AD991" s="45" t="str">
        <f aca="false">IFERROR(VLOOKUP(G991,Dados!$P$3:$R$500,3,0),"")</f>
        <v/>
      </c>
      <c r="AE991" s="45" t="str">
        <f aca="false">IFERROR(VLOOKUP(G991,Dados!$K$3:$L$500,2,0),"")</f>
        <v/>
      </c>
      <c r="AF991" s="45" t="str">
        <f aca="false">IFERROR(VLOOKUP(G991,Dados!$M$3:$N$500,2,0),"")</f>
        <v/>
      </c>
      <c r="AG991" s="45" t="str">
        <f aca="false">IF(F991="","",IF(AND(AD991="",AE991="",AF991=""),"-",IF(AND(AD991="BIT",AE991="",AF991=""),"BIT",IF(AND(AE991="ANEXO I",AD991="",AF991=""),"ANEXO I",IF(AND(AF991="ANEXO II",AD991="",AE991=""),"ANEXO II","Escolher")))))</f>
        <v/>
      </c>
      <c r="AH991" s="45" t="str">
        <f aca="false">IF(AG991&lt;&gt;"Pneus","",IFERROR(VLOOKUP(R991,Dados!$X$2:$Z$5,3,0)*(AI991-Q991),VLOOKUP(D991,Dados!$X$7:$Z$33,3,0)*(AI991-Q991)))</f>
        <v/>
      </c>
      <c r="AI991" s="47" t="str">
        <f aca="false">IF(B991="","",P991+Q991+O991+M991+L991-N991)</f>
        <v/>
      </c>
      <c r="AJ991" s="48" t="str">
        <f aca="false">IFERROR(IF(AND(AC991="SIM",AG991="-",Y991="REVENDA"),(AB991/1+1)*AI991,IF(AND(AC991="SIM",AG991="Pneus",Y991="REVENDA"),(AB991/1+1)*(AI991-AH991),"")),"")</f>
        <v/>
      </c>
      <c r="AK991" s="48" t="str">
        <f aca="false">IF(AJ991="","",AJ991*17%)</f>
        <v/>
      </c>
      <c r="AL991" s="48" t="str">
        <f aca="false">IFERROR(IF(AC991="NÃO","",IF(AK991="","",IF(E991="Simples Nacional",BF991,IF(T991=0.12,U991*0.5833337002,IF(T991=0,AI991*0.07,U991))))),"")</f>
        <v/>
      </c>
      <c r="AM991" s="47" t="str">
        <f aca="false">IFERROR(IF(AC991="NÃO","",IF(OR(AG991="-",AG991="Pneus"),AK991-AL991,"")),"")</f>
        <v/>
      </c>
      <c r="AN991" s="48" t="str">
        <f aca="false">IF(AND(Y991="REVENDA",AC991="SIM",AG991="BIT"),((AB991/1+1)*AI991)*0.4117,"")</f>
        <v/>
      </c>
      <c r="AO991" s="48" t="str">
        <f aca="false">IF(AN991="","",AN991*17%)</f>
        <v/>
      </c>
      <c r="AP991" s="49" t="str">
        <f aca="false">IF(AN991="","",IF(T991=0.12,(U991*0.4117)*0.4117,IF(T991=0,(AI991*0.07)*0.4117,U991*0.4117)))</f>
        <v/>
      </c>
      <c r="AQ991" s="47" t="str">
        <f aca="false">IF(AN991="","",AO991-AP991)</f>
        <v/>
      </c>
      <c r="AR991" s="50" t="str">
        <f aca="false">IFERROR(IF(AND(AC991="SIM",Y991="REVENDA",LEFT(AG991,5)="ANEXO")*OR(AE991="ANEXO I",AF991="ANEXO II"),VLOOKUP(H991,Dados!G:I,2,0),""),"INSERIR MVA")</f>
        <v/>
      </c>
      <c r="AS991" s="48" t="str">
        <f aca="false">IF(LEFT(AG991,5)="ANEXO",VLOOKUP(AG991,Dados!$X$111:$Z$112,2,0)*(AI991-Q991),"")</f>
        <v/>
      </c>
      <c r="AT991" s="48" t="str">
        <f aca="false">IFERROR(IF(AR991="","",(AI991*AR991)+AI991),"INSERIR MVA")</f>
        <v/>
      </c>
      <c r="AU991" s="48" t="str">
        <f aca="false">IF(AT991="","",IF(AY991=0.04,U991,AS991*AY991))</f>
        <v/>
      </c>
      <c r="AV991" s="47" t="str">
        <f aca="false">IFERROR(IF(AU991="","",(VLOOKUP(AG991,Dados!$X$111:$Z$112,3,0)*AT991*0.17)),"INSERIR MVA")</f>
        <v/>
      </c>
      <c r="AW991" s="47" t="str">
        <f aca="false">IFERROR(IF(AR991="","",AV991-AU991),"")</f>
        <v/>
      </c>
      <c r="AX991" s="51" t="str">
        <f aca="false">IFERROR(IF(AC991="NÃO","",IF(AM991&lt;&gt;"",AM991-W991,IF(AQ991&lt;&gt;"",AQ991-W991,IF(AW991&lt;&gt;"",AW991-W991,"")))),"")</f>
        <v/>
      </c>
      <c r="AY991" s="46" t="str">
        <f aca="false">IFERROR(IF(ISNA(VLOOKUP(R991,Dados!$X$2:$Y$5,2,0)),VLOOKUP(D991,Dados!$X$7:$Y$33,2,0),VLOOKUP(R991,Dados!$X$2:$Y$5,2,0)),"")</f>
        <v/>
      </c>
      <c r="AZ991" s="52" t="str">
        <f aca="false">IF(C991="","",IF(AND(Y991="CONSUMO",AC991="NÃO")*OR(AG991="-",AG991="BIT"),IF(E991&lt;&gt;"",(AI991-(P991+L991-N991+Q991)*AY991)/0.83),""))</f>
        <v/>
      </c>
      <c r="BA991" s="51" t="str">
        <f aca="false">IF(AZ991="","",AZ991*0.17-((P991+L991-N991+Q991)*AY991))</f>
        <v/>
      </c>
      <c r="BB991" s="51" t="str">
        <f aca="false">IF(AND(Y991="CONSUMO",AG991="ANEXO I",AY991&gt;4%),(AI991-(P991+L991-N991+Q991)*0.0514)/0.83*(0.5177)*(0.17)-AI991*0.0514,IF(AND(Y991="CONSUMO",AG991="ANEXO II",AY991&gt;4%),(AI991-(P991+L991-N991+Q991)*0.041)/0.83*(0.3295)*(0.17)-AI991*0.041,IF(AND(Y991="CONSUMO",AG991="ANEXO I",AY991=4%),(AI991-(P991+L991-N991+Q991)*0.04)/0.83*(0.5177)*(0.17)-AI991*0.04,IF(AND(Y991="CONSUMO",AG991="ANEXO II",AY991=4%),(AI991-(P991+L991-N991+Q991)*0.04)/0.83*(0.3295)*(0.17)-AI991*0.04,""))))</f>
        <v/>
      </c>
      <c r="BC991" s="51" t="str">
        <f aca="false">IF(C991="","",IF(AND(Y991="CONSUMO",AC991="SIM")*OR(AG991="-",AG991="BIT"),IF(E991&lt;&gt;"",(AI991-(P991+L991-N991+Q991)*AY991)/0.83),""))</f>
        <v/>
      </c>
      <c r="BD991" s="51" t="str">
        <f aca="false">IF(BC991="","",BC991*0.17)</f>
        <v/>
      </c>
      <c r="BE991" s="51" t="str">
        <f aca="false">IF(I991=6908,0,IF(BC991="","",BD991-((P991+L991-N991+Q991)*AY991)))</f>
        <v/>
      </c>
      <c r="BF991" s="53" t="str">
        <f aca="false">IF(B991="","",IF(OR(B991="",E991="Regime Normal"),0,(AI991-Q991)*VLOOKUP(R991,Dados!$X$98:$Y$108,2,0)))</f>
        <v/>
      </c>
      <c r="BG991" s="54" t="str">
        <f aca="false">IFERROR(VLOOKUP(I991,Dados!$AC$27:$AD$43,2,0),IF(B991="","",IF(D991&lt;&gt;"MT",IF(AND(AC991="SIM",Y991="Revenda"),"2403",IF(AND(AC991="SIM",Y991="Consumo"),"2407",IF(AND(AC991="NÃO",Y991="Revenda"),"2102",IF(AND(AC991="NÃO",Y991="Consumo"),"2556",)))),REPLACE(I991,1,1,1))))</f>
        <v/>
      </c>
    </row>
    <row r="992" customFormat="false" ht="12.8" hidden="false" customHeight="true" outlineLevel="0" collapsed="false">
      <c r="Y992" s="45"/>
      <c r="Z992" s="46" t="str">
        <f aca="false">IF(B992="","",(IFERROR(VLOOKUP(H992,Dados!A$3:B$15000,2,0),"Não Encontrado")))</f>
        <v/>
      </c>
      <c r="AA992" s="46" t="str">
        <f aca="false">IF(B992="","",(IFERROR(VLOOKUP(G992,Dados!C$3:E$15000,3,0),"Não Encontrado")))</f>
        <v/>
      </c>
      <c r="AB992" s="46" t="str">
        <f aca="false">IFERROR(IF(Z992&lt;&gt;"Não Encontrado",Z992,IF(AA992&lt;&gt;"Não Encontrado",AA992,"")),"")</f>
        <v/>
      </c>
      <c r="AC992" s="45" t="str">
        <f aca="false">IF(B992="","",IF(AB992="","NÃO","SIM"))</f>
        <v/>
      </c>
      <c r="AD992" s="45" t="str">
        <f aca="false">IFERROR(VLOOKUP(G992,Dados!$P$3:$R$500,3,0),"")</f>
        <v/>
      </c>
      <c r="AE992" s="45" t="str">
        <f aca="false">IFERROR(VLOOKUP(G992,Dados!$K$3:$L$500,2,0),"")</f>
        <v/>
      </c>
      <c r="AF992" s="45" t="str">
        <f aca="false">IFERROR(VLOOKUP(G992,Dados!$M$3:$N$500,2,0),"")</f>
        <v/>
      </c>
      <c r="AG992" s="45" t="str">
        <f aca="false">IF(F992="","",IF(AND(AD992="",AE992="",AF992=""),"-",IF(AND(AD992="BIT",AE992="",AF992=""),"BIT",IF(AND(AE992="ANEXO I",AD992="",AF992=""),"ANEXO I",IF(AND(AF992="ANEXO II",AD992="",AE992=""),"ANEXO II","Escolher")))))</f>
        <v/>
      </c>
      <c r="AH992" s="45" t="str">
        <f aca="false">IF(AG992&lt;&gt;"Pneus","",IFERROR(VLOOKUP(R992,Dados!$X$2:$Z$5,3,0)*(AI992-Q992),VLOOKUP(D992,Dados!$X$7:$Z$33,3,0)*(AI992-Q992)))</f>
        <v/>
      </c>
      <c r="AI992" s="47" t="str">
        <f aca="false">IF(B992="","",P992+Q992+O992+M992+L992-N992)</f>
        <v/>
      </c>
      <c r="AJ992" s="48" t="str">
        <f aca="false">IFERROR(IF(AND(AC992="SIM",AG992="-",Y992="REVENDA"),(AB992/1+1)*AI992,IF(AND(AC992="SIM",AG992="Pneus",Y992="REVENDA"),(AB992/1+1)*(AI992-AH992),"")),"")</f>
        <v/>
      </c>
      <c r="AK992" s="48" t="str">
        <f aca="false">IF(AJ992="","",AJ992*17%)</f>
        <v/>
      </c>
      <c r="AL992" s="48" t="str">
        <f aca="false">IFERROR(IF(AC992="NÃO","",IF(AK992="","",IF(E992="Simples Nacional",BF992,IF(T992=0.12,U992*0.5833337002,IF(T992=0,AI992*0.07,U992))))),"")</f>
        <v/>
      </c>
      <c r="AM992" s="47" t="str">
        <f aca="false">IFERROR(IF(AC992="NÃO","",IF(OR(AG992="-",AG992="Pneus"),AK992-AL992,"")),"")</f>
        <v/>
      </c>
      <c r="AN992" s="48" t="str">
        <f aca="false">IF(AND(Y992="REVENDA",AC992="SIM",AG992="BIT"),((AB992/1+1)*AI992)*0.4117,"")</f>
        <v/>
      </c>
      <c r="AO992" s="48" t="str">
        <f aca="false">IF(AN992="","",AN992*17%)</f>
        <v/>
      </c>
      <c r="AP992" s="49" t="str">
        <f aca="false">IF(AN992="","",IF(T992=0.12,(U992*0.4117)*0.4117,IF(T992=0,(AI992*0.07)*0.4117,U992*0.4117)))</f>
        <v/>
      </c>
      <c r="AQ992" s="47" t="str">
        <f aca="false">IF(AN992="","",AO992-AP992)</f>
        <v/>
      </c>
      <c r="AR992" s="50" t="str">
        <f aca="false">IFERROR(IF(AND(AC992="SIM",Y992="REVENDA",LEFT(AG992,5)="ANEXO")*OR(AE992="ANEXO I",AF992="ANEXO II"),VLOOKUP(H992,Dados!G:I,2,0),""),"INSERIR MVA")</f>
        <v/>
      </c>
      <c r="AS992" s="48" t="str">
        <f aca="false">IF(LEFT(AG992,5)="ANEXO",VLOOKUP(AG992,Dados!$X$111:$Z$112,2,0)*(AI992-Q992),"")</f>
        <v/>
      </c>
      <c r="AT992" s="48" t="str">
        <f aca="false">IFERROR(IF(AR992="","",(AI992*AR992)+AI992),"INSERIR MVA")</f>
        <v/>
      </c>
      <c r="AU992" s="48" t="str">
        <f aca="false">IF(AT992="","",IF(AY992=0.04,U992,AS992*AY992))</f>
        <v/>
      </c>
      <c r="AV992" s="47" t="str">
        <f aca="false">IFERROR(IF(AU992="","",(VLOOKUP(AG992,Dados!$X$111:$Z$112,3,0)*AT992*0.17)),"INSERIR MVA")</f>
        <v/>
      </c>
      <c r="AW992" s="47" t="str">
        <f aca="false">IFERROR(IF(AR992="","",AV992-AU992),"")</f>
        <v/>
      </c>
      <c r="AX992" s="51" t="str">
        <f aca="false">IFERROR(IF(AC992="NÃO","",IF(AM992&lt;&gt;"",AM992-W992,IF(AQ992&lt;&gt;"",AQ992-W992,IF(AW992&lt;&gt;"",AW992-W992,"")))),"")</f>
        <v/>
      </c>
      <c r="AY992" s="46" t="str">
        <f aca="false">IFERROR(IF(ISNA(VLOOKUP(R992,Dados!$X$2:$Y$5,2,0)),VLOOKUP(D992,Dados!$X$7:$Y$33,2,0),VLOOKUP(R992,Dados!$X$2:$Y$5,2,0)),"")</f>
        <v/>
      </c>
      <c r="AZ992" s="52" t="str">
        <f aca="false">IF(C992="","",IF(AND(Y992="CONSUMO",AC992="NÃO")*OR(AG992="-",AG992="BIT"),IF(E992&lt;&gt;"",(AI992-(P992+L992-N992+Q992)*AY992)/0.83),""))</f>
        <v/>
      </c>
      <c r="BA992" s="51" t="str">
        <f aca="false">IF(AZ992="","",AZ992*0.17-((P992+L992-N992+Q992)*AY992))</f>
        <v/>
      </c>
      <c r="BB992" s="51" t="str">
        <f aca="false">IF(AND(Y992="CONSUMO",AG992="ANEXO I",AY992&gt;4%),(AI992-(P992+L992-N992+Q992)*0.0514)/0.83*(0.5177)*(0.17)-AI992*0.0514,IF(AND(Y992="CONSUMO",AG992="ANEXO II",AY992&gt;4%),(AI992-(P992+L992-N992+Q992)*0.041)/0.83*(0.3295)*(0.17)-AI992*0.041,IF(AND(Y992="CONSUMO",AG992="ANEXO I",AY992=4%),(AI992-(P992+L992-N992+Q992)*0.04)/0.83*(0.5177)*(0.17)-AI992*0.04,IF(AND(Y992="CONSUMO",AG992="ANEXO II",AY992=4%),(AI992-(P992+L992-N992+Q992)*0.04)/0.83*(0.3295)*(0.17)-AI992*0.04,""))))</f>
        <v/>
      </c>
      <c r="BC992" s="51" t="str">
        <f aca="false">IF(C992="","",IF(AND(Y992="CONSUMO",AC992="SIM")*OR(AG992="-",AG992="BIT"),IF(E992&lt;&gt;"",(AI992-(P992+L992-N992+Q992)*AY992)/0.83),""))</f>
        <v/>
      </c>
      <c r="BD992" s="51" t="str">
        <f aca="false">IF(BC992="","",BC992*0.17)</f>
        <v/>
      </c>
      <c r="BE992" s="51" t="str">
        <f aca="false">IF(I992=6908,0,IF(BC992="","",BD992-((P992+L992-N992+Q992)*AY992)))</f>
        <v/>
      </c>
      <c r="BF992" s="53" t="str">
        <f aca="false">IF(B992="","",IF(OR(B992="",E992="Regime Normal"),0,(AI992-Q992)*VLOOKUP(R992,Dados!$X$98:$Y$108,2,0)))</f>
        <v/>
      </c>
      <c r="BG992" s="54" t="str">
        <f aca="false">IFERROR(VLOOKUP(I992,Dados!$AC$27:$AD$43,2,0),IF(B992="","",IF(D992&lt;&gt;"MT",IF(AND(AC992="SIM",Y992="Revenda"),"2403",IF(AND(AC992="SIM",Y992="Consumo"),"2407",IF(AND(AC992="NÃO",Y992="Revenda"),"2102",IF(AND(AC992="NÃO",Y992="Consumo"),"2556",)))),REPLACE(I992,1,1,1))))</f>
        <v/>
      </c>
    </row>
    <row r="993" customFormat="false" ht="12.8" hidden="false" customHeight="true" outlineLevel="0" collapsed="false">
      <c r="Y993" s="45"/>
      <c r="Z993" s="46" t="str">
        <f aca="false">IF(B993="","",(IFERROR(VLOOKUP(H993,Dados!A$3:B$15000,2,0),"Não Encontrado")))</f>
        <v/>
      </c>
      <c r="AA993" s="46" t="str">
        <f aca="false">IF(B993="","",(IFERROR(VLOOKUP(G993,Dados!C$3:E$15000,3,0),"Não Encontrado")))</f>
        <v/>
      </c>
      <c r="AB993" s="46" t="str">
        <f aca="false">IFERROR(IF(Z993&lt;&gt;"Não Encontrado",Z993,IF(AA993&lt;&gt;"Não Encontrado",AA993,"")),"")</f>
        <v/>
      </c>
      <c r="AC993" s="45" t="str">
        <f aca="false">IF(B993="","",IF(AB993="","NÃO","SIM"))</f>
        <v/>
      </c>
      <c r="AD993" s="45" t="str">
        <f aca="false">IFERROR(VLOOKUP(G993,Dados!$P$3:$R$500,3,0),"")</f>
        <v/>
      </c>
      <c r="AE993" s="45" t="str">
        <f aca="false">IFERROR(VLOOKUP(G993,Dados!$K$3:$L$500,2,0),"")</f>
        <v/>
      </c>
      <c r="AF993" s="45" t="str">
        <f aca="false">IFERROR(VLOOKUP(G993,Dados!$M$3:$N$500,2,0),"")</f>
        <v/>
      </c>
      <c r="AG993" s="45" t="str">
        <f aca="false">IF(F993="","",IF(AND(AD993="",AE993="",AF993=""),"-",IF(AND(AD993="BIT",AE993="",AF993=""),"BIT",IF(AND(AE993="ANEXO I",AD993="",AF993=""),"ANEXO I",IF(AND(AF993="ANEXO II",AD993="",AE993=""),"ANEXO II","Escolher")))))</f>
        <v/>
      </c>
      <c r="AH993" s="45" t="str">
        <f aca="false">IF(AG993&lt;&gt;"Pneus","",IFERROR(VLOOKUP(R993,Dados!$X$2:$Z$5,3,0)*(AI993-Q993),VLOOKUP(D993,Dados!$X$7:$Z$33,3,0)*(AI993-Q993)))</f>
        <v/>
      </c>
      <c r="AI993" s="47" t="str">
        <f aca="false">IF(B993="","",P993+Q993+O993+M993+L993-N993)</f>
        <v/>
      </c>
      <c r="AJ993" s="48" t="str">
        <f aca="false">IFERROR(IF(AND(AC993="SIM",AG993="-",Y993="REVENDA"),(AB993/1+1)*AI993,IF(AND(AC993="SIM",AG993="Pneus",Y993="REVENDA"),(AB993/1+1)*(AI993-AH993),"")),"")</f>
        <v/>
      </c>
      <c r="AK993" s="48" t="str">
        <f aca="false">IF(AJ993="","",AJ993*17%)</f>
        <v/>
      </c>
      <c r="AL993" s="48" t="str">
        <f aca="false">IFERROR(IF(AC993="NÃO","",IF(AK993="","",IF(E993="Simples Nacional",BF993,IF(T993=0.12,U993*0.5833337002,IF(T993=0,AI993*0.07,U993))))),"")</f>
        <v/>
      </c>
      <c r="AM993" s="47" t="str">
        <f aca="false">IFERROR(IF(AC993="NÃO","",IF(OR(AG993="-",AG993="Pneus"),AK993-AL993,"")),"")</f>
        <v/>
      </c>
      <c r="AN993" s="48" t="str">
        <f aca="false">IF(AND(Y993="REVENDA",AC993="SIM",AG993="BIT"),((AB993/1+1)*AI993)*0.4117,"")</f>
        <v/>
      </c>
      <c r="AO993" s="48" t="str">
        <f aca="false">IF(AN993="","",AN993*17%)</f>
        <v/>
      </c>
      <c r="AP993" s="49" t="str">
        <f aca="false">IF(AN993="","",IF(T993=0.12,(U993*0.4117)*0.4117,IF(T993=0,(AI993*0.07)*0.4117,U993*0.4117)))</f>
        <v/>
      </c>
      <c r="AQ993" s="47" t="str">
        <f aca="false">IF(AN993="","",AO993-AP993)</f>
        <v/>
      </c>
      <c r="AR993" s="50" t="str">
        <f aca="false">IFERROR(IF(AND(AC993="SIM",Y993="REVENDA",LEFT(AG993,5)="ANEXO")*OR(AE993="ANEXO I",AF993="ANEXO II"),VLOOKUP(H993,Dados!G:I,2,0),""),"INSERIR MVA")</f>
        <v/>
      </c>
      <c r="AS993" s="48" t="str">
        <f aca="false">IF(LEFT(AG993,5)="ANEXO",VLOOKUP(AG993,Dados!$X$111:$Z$112,2,0)*(AI993-Q993),"")</f>
        <v/>
      </c>
      <c r="AT993" s="48" t="str">
        <f aca="false">IFERROR(IF(AR993="","",(AI993*AR993)+AI993),"INSERIR MVA")</f>
        <v/>
      </c>
      <c r="AU993" s="48" t="str">
        <f aca="false">IF(AT993="","",IF(AY993=0.04,U993,AS993*AY993))</f>
        <v/>
      </c>
      <c r="AV993" s="47" t="str">
        <f aca="false">IFERROR(IF(AU993="","",(VLOOKUP(AG993,Dados!$X$111:$Z$112,3,0)*AT993*0.17)),"INSERIR MVA")</f>
        <v/>
      </c>
      <c r="AW993" s="47" t="str">
        <f aca="false">IFERROR(IF(AR993="","",AV993-AU993),"")</f>
        <v/>
      </c>
      <c r="AX993" s="51" t="str">
        <f aca="false">IFERROR(IF(AC993="NÃO","",IF(AM993&lt;&gt;"",AM993-W993,IF(AQ993&lt;&gt;"",AQ993-W993,IF(AW993&lt;&gt;"",AW993-W993,"")))),"")</f>
        <v/>
      </c>
      <c r="AY993" s="46" t="str">
        <f aca="false">IFERROR(IF(ISNA(VLOOKUP(R993,Dados!$X$2:$Y$5,2,0)),VLOOKUP(D993,Dados!$X$7:$Y$33,2,0),VLOOKUP(R993,Dados!$X$2:$Y$5,2,0)),"")</f>
        <v/>
      </c>
      <c r="AZ993" s="52" t="str">
        <f aca="false">IF(C993="","",IF(AND(Y993="CONSUMO",AC993="NÃO")*OR(AG993="-",AG993="BIT"),IF(E993&lt;&gt;"",(AI993-(P993+L993-N993+Q993)*AY993)/0.83),""))</f>
        <v/>
      </c>
      <c r="BA993" s="51" t="str">
        <f aca="false">IF(AZ993="","",AZ993*0.17-((P993+L993-N993+Q993)*AY993))</f>
        <v/>
      </c>
      <c r="BB993" s="51" t="str">
        <f aca="false">IF(AND(Y993="CONSUMO",AG993="ANEXO I",AY993&gt;4%),(AI993-(P993+L993-N993+Q993)*0.0514)/0.83*(0.5177)*(0.17)-AI993*0.0514,IF(AND(Y993="CONSUMO",AG993="ANEXO II",AY993&gt;4%),(AI993-(P993+L993-N993+Q993)*0.041)/0.83*(0.3295)*(0.17)-AI993*0.041,IF(AND(Y993="CONSUMO",AG993="ANEXO I",AY993=4%),(AI993-(P993+L993-N993+Q993)*0.04)/0.83*(0.5177)*(0.17)-AI993*0.04,IF(AND(Y993="CONSUMO",AG993="ANEXO II",AY993=4%),(AI993-(P993+L993-N993+Q993)*0.04)/0.83*(0.3295)*(0.17)-AI993*0.04,""))))</f>
        <v/>
      </c>
      <c r="BC993" s="51" t="str">
        <f aca="false">IF(C993="","",IF(AND(Y993="CONSUMO",AC993="SIM")*OR(AG993="-",AG993="BIT"),IF(E993&lt;&gt;"",(AI993-(P993+L993-N993+Q993)*AY993)/0.83),""))</f>
        <v/>
      </c>
      <c r="BD993" s="51" t="str">
        <f aca="false">IF(BC993="","",BC993*0.17)</f>
        <v/>
      </c>
      <c r="BE993" s="51" t="str">
        <f aca="false">IF(I993=6908,0,IF(BC993="","",BD993-((P993+L993-N993+Q993)*AY993)))</f>
        <v/>
      </c>
      <c r="BF993" s="53" t="str">
        <f aca="false">IF(B993="","",IF(OR(B993="",E993="Regime Normal"),0,(AI993-Q993)*VLOOKUP(R993,Dados!$X$98:$Y$108,2,0)))</f>
        <v/>
      </c>
      <c r="BG993" s="54" t="str">
        <f aca="false">IFERROR(VLOOKUP(I993,Dados!$AC$27:$AD$43,2,0),IF(B993="","",IF(D993&lt;&gt;"MT",IF(AND(AC993="SIM",Y993="Revenda"),"2403",IF(AND(AC993="SIM",Y993="Consumo"),"2407",IF(AND(AC993="NÃO",Y993="Revenda"),"2102",IF(AND(AC993="NÃO",Y993="Consumo"),"2556",)))),REPLACE(I993,1,1,1))))</f>
        <v/>
      </c>
    </row>
    <row r="994" customFormat="false" ht="12.8" hidden="false" customHeight="true" outlineLevel="0" collapsed="false">
      <c r="Y994" s="45"/>
      <c r="Z994" s="46" t="str">
        <f aca="false">IF(B994="","",(IFERROR(VLOOKUP(H994,Dados!A$3:B$15000,2,0),"Não Encontrado")))</f>
        <v/>
      </c>
      <c r="AA994" s="46" t="str">
        <f aca="false">IF(B994="","",(IFERROR(VLOOKUP(G994,Dados!C$3:E$15000,3,0),"Não Encontrado")))</f>
        <v/>
      </c>
      <c r="AB994" s="46" t="str">
        <f aca="false">IFERROR(IF(Z994&lt;&gt;"Não Encontrado",Z994,IF(AA994&lt;&gt;"Não Encontrado",AA994,"")),"")</f>
        <v/>
      </c>
      <c r="AC994" s="45" t="str">
        <f aca="false">IF(B994="","",IF(AB994="","NÃO","SIM"))</f>
        <v/>
      </c>
      <c r="AD994" s="45" t="str">
        <f aca="false">IFERROR(VLOOKUP(G994,Dados!$P$3:$R$500,3,0),"")</f>
        <v/>
      </c>
      <c r="AE994" s="45" t="str">
        <f aca="false">IFERROR(VLOOKUP(G994,Dados!$K$3:$L$500,2,0),"")</f>
        <v/>
      </c>
      <c r="AF994" s="45" t="str">
        <f aca="false">IFERROR(VLOOKUP(G994,Dados!$M$3:$N$500,2,0),"")</f>
        <v/>
      </c>
      <c r="AG994" s="45" t="str">
        <f aca="false">IF(F994="","",IF(AND(AD994="",AE994="",AF994=""),"-",IF(AND(AD994="BIT",AE994="",AF994=""),"BIT",IF(AND(AE994="ANEXO I",AD994="",AF994=""),"ANEXO I",IF(AND(AF994="ANEXO II",AD994="",AE994=""),"ANEXO II","Escolher")))))</f>
        <v/>
      </c>
      <c r="AH994" s="45" t="str">
        <f aca="false">IF(AG994&lt;&gt;"Pneus","",IFERROR(VLOOKUP(R994,Dados!$X$2:$Z$5,3,0)*(AI994-Q994),VLOOKUP(D994,Dados!$X$7:$Z$33,3,0)*(AI994-Q994)))</f>
        <v/>
      </c>
      <c r="AI994" s="47" t="str">
        <f aca="false">IF(B994="","",P994+Q994+O994+M994+L994-N994)</f>
        <v/>
      </c>
      <c r="AJ994" s="48" t="str">
        <f aca="false">IFERROR(IF(AND(AC994="SIM",AG994="-",Y994="REVENDA"),(AB994/1+1)*AI994,IF(AND(AC994="SIM",AG994="Pneus",Y994="REVENDA"),(AB994/1+1)*(AI994-AH994),"")),"")</f>
        <v/>
      </c>
      <c r="AK994" s="48" t="str">
        <f aca="false">IF(AJ994="","",AJ994*17%)</f>
        <v/>
      </c>
      <c r="AL994" s="48" t="str">
        <f aca="false">IFERROR(IF(AC994="NÃO","",IF(AK994="","",IF(E994="Simples Nacional",BF994,IF(T994=0.12,U994*0.5833337002,IF(T994=0,AI994*0.07,U994))))),"")</f>
        <v/>
      </c>
      <c r="AM994" s="47" t="str">
        <f aca="false">IFERROR(IF(AC994="NÃO","",IF(OR(AG994="-",AG994="Pneus"),AK994-AL994,"")),"")</f>
        <v/>
      </c>
      <c r="AN994" s="48" t="str">
        <f aca="false">IF(AND(Y994="REVENDA",AC994="SIM",AG994="BIT"),((AB994/1+1)*AI994)*0.4117,"")</f>
        <v/>
      </c>
      <c r="AO994" s="48" t="str">
        <f aca="false">IF(AN994="","",AN994*17%)</f>
        <v/>
      </c>
      <c r="AP994" s="49" t="str">
        <f aca="false">IF(AN994="","",IF(T994=0.12,(U994*0.4117)*0.4117,IF(T994=0,(AI994*0.07)*0.4117,U994*0.4117)))</f>
        <v/>
      </c>
      <c r="AQ994" s="47" t="str">
        <f aca="false">IF(AN994="","",AO994-AP994)</f>
        <v/>
      </c>
      <c r="AR994" s="50" t="str">
        <f aca="false">IFERROR(IF(AND(AC994="SIM",Y994="REVENDA",LEFT(AG994,5)="ANEXO")*OR(AE994="ANEXO I",AF994="ANEXO II"),VLOOKUP(H994,Dados!G:I,2,0),""),"INSERIR MVA")</f>
        <v/>
      </c>
      <c r="AS994" s="48" t="str">
        <f aca="false">IF(LEFT(AG994,5)="ANEXO",VLOOKUP(AG994,Dados!$X$111:$Z$112,2,0)*(AI994-Q994),"")</f>
        <v/>
      </c>
      <c r="AT994" s="48" t="str">
        <f aca="false">IFERROR(IF(AR994="","",(AI994*AR994)+AI994),"INSERIR MVA")</f>
        <v/>
      </c>
      <c r="AU994" s="48" t="str">
        <f aca="false">IF(AT994="","",IF(AY994=0.04,U994,AS994*AY994))</f>
        <v/>
      </c>
      <c r="AV994" s="47" t="str">
        <f aca="false">IFERROR(IF(AU994="","",(VLOOKUP(AG994,Dados!$X$111:$Z$112,3,0)*AT994*0.17)),"INSERIR MVA")</f>
        <v/>
      </c>
      <c r="AW994" s="47" t="str">
        <f aca="false">IFERROR(IF(AR994="","",AV994-AU994),"")</f>
        <v/>
      </c>
      <c r="AX994" s="51" t="str">
        <f aca="false">IFERROR(IF(AC994="NÃO","",IF(AM994&lt;&gt;"",AM994-W994,IF(AQ994&lt;&gt;"",AQ994-W994,IF(AW994&lt;&gt;"",AW994-W994,"")))),"")</f>
        <v/>
      </c>
      <c r="AY994" s="46" t="str">
        <f aca="false">IFERROR(IF(ISNA(VLOOKUP(R994,Dados!$X$2:$Y$5,2,0)),VLOOKUP(D994,Dados!$X$7:$Y$33,2,0),VLOOKUP(R994,Dados!$X$2:$Y$5,2,0)),"")</f>
        <v/>
      </c>
      <c r="AZ994" s="52" t="str">
        <f aca="false">IF(C994="","",IF(AND(Y994="CONSUMO",AC994="NÃO")*OR(AG994="-",AG994="BIT"),IF(E994&lt;&gt;"",(AI994-(P994+L994-N994+Q994)*AY994)/0.83),""))</f>
        <v/>
      </c>
      <c r="BA994" s="51" t="str">
        <f aca="false">IF(AZ994="","",AZ994*0.17-((P994+L994-N994+Q994)*AY994))</f>
        <v/>
      </c>
      <c r="BB994" s="51" t="str">
        <f aca="false">IF(AND(Y994="CONSUMO",AG994="ANEXO I",AY994&gt;4%),(AI994-(P994+L994-N994+Q994)*0.0514)/0.83*(0.5177)*(0.17)-AI994*0.0514,IF(AND(Y994="CONSUMO",AG994="ANEXO II",AY994&gt;4%),(AI994-(P994+L994-N994+Q994)*0.041)/0.83*(0.3295)*(0.17)-AI994*0.041,IF(AND(Y994="CONSUMO",AG994="ANEXO I",AY994=4%),(AI994-(P994+L994-N994+Q994)*0.04)/0.83*(0.5177)*(0.17)-AI994*0.04,IF(AND(Y994="CONSUMO",AG994="ANEXO II",AY994=4%),(AI994-(P994+L994-N994+Q994)*0.04)/0.83*(0.3295)*(0.17)-AI994*0.04,""))))</f>
        <v/>
      </c>
      <c r="BC994" s="51" t="str">
        <f aca="false">IF(C994="","",IF(AND(Y994="CONSUMO",AC994="SIM")*OR(AG994="-",AG994="BIT"),IF(E994&lt;&gt;"",(AI994-(P994+L994-N994+Q994)*AY994)/0.83),""))</f>
        <v/>
      </c>
      <c r="BD994" s="51" t="str">
        <f aca="false">IF(BC994="","",BC994*0.17)</f>
        <v/>
      </c>
      <c r="BE994" s="51" t="str">
        <f aca="false">IF(I994=6908,0,IF(BC994="","",BD994-((P994+L994-N994+Q994)*AY994)))</f>
        <v/>
      </c>
      <c r="BF994" s="53" t="str">
        <f aca="false">IF(B994="","",IF(OR(B994="",E994="Regime Normal"),0,(AI994-Q994)*VLOOKUP(R994,Dados!$X$98:$Y$108,2,0)))</f>
        <v/>
      </c>
      <c r="BG994" s="54" t="str">
        <f aca="false">IFERROR(VLOOKUP(I994,Dados!$AC$27:$AD$43,2,0),IF(B994="","",IF(D994&lt;&gt;"MT",IF(AND(AC994="SIM",Y994="Revenda"),"2403",IF(AND(AC994="SIM",Y994="Consumo"),"2407",IF(AND(AC994="NÃO",Y994="Revenda"),"2102",IF(AND(AC994="NÃO",Y994="Consumo"),"2556",)))),REPLACE(I994,1,1,1))))</f>
        <v/>
      </c>
    </row>
    <row r="995" customFormat="false" ht="12.8" hidden="false" customHeight="true" outlineLevel="0" collapsed="false">
      <c r="Y995" s="45"/>
      <c r="Z995" s="46" t="str">
        <f aca="false">IF(B995="","",(IFERROR(VLOOKUP(H995,Dados!A$3:B$15000,2,0),"Não Encontrado")))</f>
        <v/>
      </c>
      <c r="AA995" s="46" t="str">
        <f aca="false">IF(B995="","",(IFERROR(VLOOKUP(G995,Dados!C$3:E$15000,3,0),"Não Encontrado")))</f>
        <v/>
      </c>
      <c r="AB995" s="46" t="str">
        <f aca="false">IFERROR(IF(Z995&lt;&gt;"Não Encontrado",Z995,IF(AA995&lt;&gt;"Não Encontrado",AA995,"")),"")</f>
        <v/>
      </c>
      <c r="AC995" s="45" t="str">
        <f aca="false">IF(B995="","",IF(AB995="","NÃO","SIM"))</f>
        <v/>
      </c>
      <c r="AD995" s="45" t="str">
        <f aca="false">IFERROR(VLOOKUP(G995,Dados!$P$3:$R$500,3,0),"")</f>
        <v/>
      </c>
      <c r="AE995" s="45" t="str">
        <f aca="false">IFERROR(VLOOKUP(G995,Dados!$K$3:$L$500,2,0),"")</f>
        <v/>
      </c>
      <c r="AF995" s="45" t="str">
        <f aca="false">IFERROR(VLOOKUP(G995,Dados!$M$3:$N$500,2,0),"")</f>
        <v/>
      </c>
      <c r="AG995" s="45" t="str">
        <f aca="false">IF(F995="","",IF(AND(AD995="",AE995="",AF995=""),"-",IF(AND(AD995="BIT",AE995="",AF995=""),"BIT",IF(AND(AE995="ANEXO I",AD995="",AF995=""),"ANEXO I",IF(AND(AF995="ANEXO II",AD995="",AE995=""),"ANEXO II","Escolher")))))</f>
        <v/>
      </c>
      <c r="AH995" s="45" t="str">
        <f aca="false">IF(AG995&lt;&gt;"Pneus","",IFERROR(VLOOKUP(R995,Dados!$X$2:$Z$5,3,0)*(AI995-Q995),VLOOKUP(D995,Dados!$X$7:$Z$33,3,0)*(AI995-Q995)))</f>
        <v/>
      </c>
      <c r="AI995" s="47" t="str">
        <f aca="false">IF(B995="","",P995+Q995+O995+M995+L995-N995)</f>
        <v/>
      </c>
      <c r="AJ995" s="48" t="str">
        <f aca="false">IFERROR(IF(AND(AC995="SIM",AG995="-",Y995="REVENDA"),(AB995/1+1)*AI995,IF(AND(AC995="SIM",AG995="Pneus",Y995="REVENDA"),(AB995/1+1)*(AI995-AH995),"")),"")</f>
        <v/>
      </c>
      <c r="AK995" s="48" t="str">
        <f aca="false">IF(AJ995="","",AJ995*17%)</f>
        <v/>
      </c>
      <c r="AL995" s="48" t="str">
        <f aca="false">IFERROR(IF(AC995="NÃO","",IF(AK995="","",IF(E995="Simples Nacional",BF995,IF(T995=0.12,U995*0.5833337002,IF(T995=0,AI995*0.07,U995))))),"")</f>
        <v/>
      </c>
      <c r="AM995" s="47" t="str">
        <f aca="false">IFERROR(IF(AC995="NÃO","",IF(OR(AG995="-",AG995="Pneus"),AK995-AL995,"")),"")</f>
        <v/>
      </c>
      <c r="AN995" s="48" t="str">
        <f aca="false">IF(AND(Y995="REVENDA",AC995="SIM",AG995="BIT"),((AB995/1+1)*AI995)*0.4117,"")</f>
        <v/>
      </c>
      <c r="AO995" s="48" t="str">
        <f aca="false">IF(AN995="","",AN995*17%)</f>
        <v/>
      </c>
      <c r="AP995" s="49" t="str">
        <f aca="false">IF(AN995="","",IF(T995=0.12,(U995*0.4117)*0.4117,IF(T995=0,(AI995*0.07)*0.4117,U995*0.4117)))</f>
        <v/>
      </c>
      <c r="AQ995" s="47" t="str">
        <f aca="false">IF(AN995="","",AO995-AP995)</f>
        <v/>
      </c>
      <c r="AR995" s="50" t="str">
        <f aca="false">IFERROR(IF(AND(AC995="SIM",Y995="REVENDA",LEFT(AG995,5)="ANEXO")*OR(AE995="ANEXO I",AF995="ANEXO II"),VLOOKUP(H995,Dados!G:I,2,0),""),"INSERIR MVA")</f>
        <v/>
      </c>
      <c r="AS995" s="48" t="str">
        <f aca="false">IF(LEFT(AG995,5)="ANEXO",VLOOKUP(AG995,Dados!$X$111:$Z$112,2,0)*(AI995-Q995),"")</f>
        <v/>
      </c>
      <c r="AT995" s="48" t="str">
        <f aca="false">IFERROR(IF(AR995="","",(AI995*AR995)+AI995),"INSERIR MVA")</f>
        <v/>
      </c>
      <c r="AU995" s="48" t="str">
        <f aca="false">IF(AT995="","",IF(AY995=0.04,U995,AS995*AY995))</f>
        <v/>
      </c>
      <c r="AV995" s="47" t="str">
        <f aca="false">IFERROR(IF(AU995="","",(VLOOKUP(AG995,Dados!$X$111:$Z$112,3,0)*AT995*0.17)),"INSERIR MVA")</f>
        <v/>
      </c>
      <c r="AW995" s="47" t="str">
        <f aca="false">IFERROR(IF(AR995="","",AV995-AU995),"")</f>
        <v/>
      </c>
      <c r="AX995" s="51" t="str">
        <f aca="false">IFERROR(IF(AC995="NÃO","",IF(AM995&lt;&gt;"",AM995-W995,IF(AQ995&lt;&gt;"",AQ995-W995,IF(AW995&lt;&gt;"",AW995-W995,"")))),"")</f>
        <v/>
      </c>
      <c r="AY995" s="46" t="str">
        <f aca="false">IFERROR(IF(ISNA(VLOOKUP(R995,Dados!$X$2:$Y$5,2,0)),VLOOKUP(D995,Dados!$X$7:$Y$33,2,0),VLOOKUP(R995,Dados!$X$2:$Y$5,2,0)),"")</f>
        <v/>
      </c>
      <c r="AZ995" s="52" t="str">
        <f aca="false">IF(C995="","",IF(AND(Y995="CONSUMO",AC995="NÃO")*OR(AG995="-",AG995="BIT"),IF(E995&lt;&gt;"",(AI995-(P995+L995-N995+Q995)*AY995)/0.83),""))</f>
        <v/>
      </c>
      <c r="BA995" s="51" t="str">
        <f aca="false">IF(AZ995="","",AZ995*0.17-((P995+L995-N995+Q995)*AY995))</f>
        <v/>
      </c>
      <c r="BB995" s="51" t="str">
        <f aca="false">IF(AND(Y995="CONSUMO",AG995="ANEXO I",AY995&gt;4%),(AI995-(P995+L995-N995+Q995)*0.0514)/0.83*(0.5177)*(0.17)-AI995*0.0514,IF(AND(Y995="CONSUMO",AG995="ANEXO II",AY995&gt;4%),(AI995-(P995+L995-N995+Q995)*0.041)/0.83*(0.3295)*(0.17)-AI995*0.041,IF(AND(Y995="CONSUMO",AG995="ANEXO I",AY995=4%),(AI995-(P995+L995-N995+Q995)*0.04)/0.83*(0.5177)*(0.17)-AI995*0.04,IF(AND(Y995="CONSUMO",AG995="ANEXO II",AY995=4%),(AI995-(P995+L995-N995+Q995)*0.04)/0.83*(0.3295)*(0.17)-AI995*0.04,""))))</f>
        <v/>
      </c>
      <c r="BC995" s="51" t="str">
        <f aca="false">IF(C995="","",IF(AND(Y995="CONSUMO",AC995="SIM")*OR(AG995="-",AG995="BIT"),IF(E995&lt;&gt;"",(AI995-(P995+L995-N995+Q995)*AY995)/0.83),""))</f>
        <v/>
      </c>
      <c r="BD995" s="51" t="str">
        <f aca="false">IF(BC995="","",BC995*0.17)</f>
        <v/>
      </c>
      <c r="BE995" s="51" t="str">
        <f aca="false">IF(I995=6908,0,IF(BC995="","",BD995-((P995+L995-N995+Q995)*AY995)))</f>
        <v/>
      </c>
      <c r="BF995" s="53" t="str">
        <f aca="false">IF(B995="","",IF(OR(B995="",E995="Regime Normal"),0,(AI995-Q995)*VLOOKUP(R995,Dados!$X$98:$Y$108,2,0)))</f>
        <v/>
      </c>
      <c r="BG995" s="54" t="str">
        <f aca="false">IFERROR(VLOOKUP(I995,Dados!$AC$27:$AD$43,2,0),IF(B995="","",IF(D995&lt;&gt;"MT",IF(AND(AC995="SIM",Y995="Revenda"),"2403",IF(AND(AC995="SIM",Y995="Consumo"),"2407",IF(AND(AC995="NÃO",Y995="Revenda"),"2102",IF(AND(AC995="NÃO",Y995="Consumo"),"2556",)))),REPLACE(I995,1,1,1))))</f>
        <v/>
      </c>
    </row>
    <row r="996" customFormat="false" ht="12.8" hidden="false" customHeight="true" outlineLevel="0" collapsed="false">
      <c r="Y996" s="45"/>
      <c r="Z996" s="46" t="str">
        <f aca="false">IF(B996="","",(IFERROR(VLOOKUP(H996,Dados!A$3:B$15000,2,0),"Não Encontrado")))</f>
        <v/>
      </c>
      <c r="AA996" s="46" t="str">
        <f aca="false">IF(B996="","",(IFERROR(VLOOKUP(G996,Dados!C$3:E$15000,3,0),"Não Encontrado")))</f>
        <v/>
      </c>
      <c r="AB996" s="46" t="str">
        <f aca="false">IFERROR(IF(Z996&lt;&gt;"Não Encontrado",Z996,IF(AA996&lt;&gt;"Não Encontrado",AA996,"")),"")</f>
        <v/>
      </c>
      <c r="AC996" s="45" t="str">
        <f aca="false">IF(B996="","",IF(AB996="","NÃO","SIM"))</f>
        <v/>
      </c>
      <c r="AD996" s="45" t="str">
        <f aca="false">IFERROR(VLOOKUP(G996,Dados!$P$3:$R$500,3,0),"")</f>
        <v/>
      </c>
      <c r="AE996" s="45" t="str">
        <f aca="false">IFERROR(VLOOKUP(G996,Dados!$K$3:$L$500,2,0),"")</f>
        <v/>
      </c>
      <c r="AF996" s="45" t="str">
        <f aca="false">IFERROR(VLOOKUP(G996,Dados!$M$3:$N$500,2,0),"")</f>
        <v/>
      </c>
      <c r="AG996" s="45" t="str">
        <f aca="false">IF(F996="","",IF(AND(AD996="",AE996="",AF996=""),"-",IF(AND(AD996="BIT",AE996="",AF996=""),"BIT",IF(AND(AE996="ANEXO I",AD996="",AF996=""),"ANEXO I",IF(AND(AF996="ANEXO II",AD996="",AE996=""),"ANEXO II","Escolher")))))</f>
        <v/>
      </c>
      <c r="AH996" s="45" t="str">
        <f aca="false">IF(AG996&lt;&gt;"Pneus","",IFERROR(VLOOKUP(R996,Dados!$X$2:$Z$5,3,0)*(AI996-Q996),VLOOKUP(D996,Dados!$X$7:$Z$33,3,0)*(AI996-Q996)))</f>
        <v/>
      </c>
      <c r="AI996" s="47" t="str">
        <f aca="false">IF(B996="","",P996+Q996+O996+M996+L996-N996)</f>
        <v/>
      </c>
      <c r="AJ996" s="48" t="str">
        <f aca="false">IFERROR(IF(AND(AC996="SIM",AG996="-",Y996="REVENDA"),(AB996/1+1)*AI996,IF(AND(AC996="SIM",AG996="Pneus",Y996="REVENDA"),(AB996/1+1)*(AI996-AH996),"")),"")</f>
        <v/>
      </c>
      <c r="AK996" s="48" t="str">
        <f aca="false">IF(AJ996="","",AJ996*17%)</f>
        <v/>
      </c>
      <c r="AL996" s="48" t="str">
        <f aca="false">IFERROR(IF(AC996="NÃO","",IF(AK996="","",IF(E996="Simples Nacional",BF996,IF(T996=0.12,U996*0.5833337002,IF(T996=0,AI996*0.07,U996))))),"")</f>
        <v/>
      </c>
      <c r="AM996" s="47" t="str">
        <f aca="false">IFERROR(IF(AC996="NÃO","",IF(OR(AG996="-",AG996="Pneus"),AK996-AL996,"")),"")</f>
        <v/>
      </c>
      <c r="AN996" s="48" t="str">
        <f aca="false">IF(AND(Y996="REVENDA",AC996="SIM",AG996="BIT"),((AB996/1+1)*AI996)*0.4117,"")</f>
        <v/>
      </c>
      <c r="AO996" s="48" t="str">
        <f aca="false">IF(AN996="","",AN996*17%)</f>
        <v/>
      </c>
      <c r="AP996" s="49" t="str">
        <f aca="false">IF(AN996="","",IF(T996=0.12,(U996*0.4117)*0.4117,IF(T996=0,(AI996*0.07)*0.4117,U996*0.4117)))</f>
        <v/>
      </c>
      <c r="AQ996" s="47" t="str">
        <f aca="false">IF(AN996="","",AO996-AP996)</f>
        <v/>
      </c>
      <c r="AR996" s="50" t="str">
        <f aca="false">IFERROR(IF(AND(AC996="SIM",Y996="REVENDA",LEFT(AG996,5)="ANEXO")*OR(AE996="ANEXO I",AF996="ANEXO II"),VLOOKUP(H996,Dados!G:I,2,0),""),"INSERIR MVA")</f>
        <v/>
      </c>
      <c r="AS996" s="48" t="str">
        <f aca="false">IF(LEFT(AG996,5)="ANEXO",VLOOKUP(AG996,Dados!$X$111:$Z$112,2,0)*(AI996-Q996),"")</f>
        <v/>
      </c>
      <c r="AT996" s="48" t="str">
        <f aca="false">IFERROR(IF(AR996="","",(AI996*AR996)+AI996),"INSERIR MVA")</f>
        <v/>
      </c>
      <c r="AU996" s="48" t="str">
        <f aca="false">IF(AT996="","",IF(AY996=0.04,U996,AS996*AY996))</f>
        <v/>
      </c>
      <c r="AV996" s="47" t="str">
        <f aca="false">IFERROR(IF(AU996="","",(VLOOKUP(AG996,Dados!$X$111:$Z$112,3,0)*AT996*0.17)),"INSERIR MVA")</f>
        <v/>
      </c>
      <c r="AW996" s="47" t="str">
        <f aca="false">IFERROR(IF(AR996="","",AV996-AU996),"")</f>
        <v/>
      </c>
      <c r="AX996" s="51" t="str">
        <f aca="false">IFERROR(IF(AC996="NÃO","",IF(AM996&lt;&gt;"",AM996-W996,IF(AQ996&lt;&gt;"",AQ996-W996,IF(AW996&lt;&gt;"",AW996-W996,"")))),"")</f>
        <v/>
      </c>
      <c r="AY996" s="46" t="str">
        <f aca="false">IFERROR(IF(ISNA(VLOOKUP(R996,Dados!$X$2:$Y$5,2,0)),VLOOKUP(D996,Dados!$X$7:$Y$33,2,0),VLOOKUP(R996,Dados!$X$2:$Y$5,2,0)),"")</f>
        <v/>
      </c>
      <c r="AZ996" s="52" t="str">
        <f aca="false">IF(C996="","",IF(AND(Y996="CONSUMO",AC996="NÃO")*OR(AG996="-",AG996="BIT"),IF(E996&lt;&gt;"",(AI996-(P996+L996-N996+Q996)*AY996)/0.83),""))</f>
        <v/>
      </c>
      <c r="BA996" s="51" t="str">
        <f aca="false">IF(AZ996="","",AZ996*0.17-((P996+L996-N996+Q996)*AY996))</f>
        <v/>
      </c>
      <c r="BB996" s="51" t="str">
        <f aca="false">IF(AND(Y996="CONSUMO",AG996="ANEXO I",AY996&gt;4%),(AI996-(P996+L996-N996+Q996)*0.0514)/0.83*(0.5177)*(0.17)-AI996*0.0514,IF(AND(Y996="CONSUMO",AG996="ANEXO II",AY996&gt;4%),(AI996-(P996+L996-N996+Q996)*0.041)/0.83*(0.3295)*(0.17)-AI996*0.041,IF(AND(Y996="CONSUMO",AG996="ANEXO I",AY996=4%),(AI996-(P996+L996-N996+Q996)*0.04)/0.83*(0.5177)*(0.17)-AI996*0.04,IF(AND(Y996="CONSUMO",AG996="ANEXO II",AY996=4%),(AI996-(P996+L996-N996+Q996)*0.04)/0.83*(0.3295)*(0.17)-AI996*0.04,""))))</f>
        <v/>
      </c>
      <c r="BC996" s="51" t="str">
        <f aca="false">IF(C996="","",IF(AND(Y996="CONSUMO",AC996="SIM")*OR(AG996="-",AG996="BIT"),IF(E996&lt;&gt;"",(AI996-(P996+L996-N996+Q996)*AY996)/0.83),""))</f>
        <v/>
      </c>
      <c r="BD996" s="51" t="str">
        <f aca="false">IF(BC996="","",BC996*0.17)</f>
        <v/>
      </c>
      <c r="BE996" s="51" t="str">
        <f aca="false">IF(I996=6908,0,IF(BC996="","",BD996-((P996+L996-N996+Q996)*AY996)))</f>
        <v/>
      </c>
      <c r="BF996" s="53" t="str">
        <f aca="false">IF(B996="","",IF(OR(B996="",E996="Regime Normal"),0,(AI996-Q996)*VLOOKUP(R996,Dados!$X$98:$Y$108,2,0)))</f>
        <v/>
      </c>
      <c r="BG996" s="54" t="str">
        <f aca="false">IFERROR(VLOOKUP(I996,Dados!$AC$27:$AD$43,2,0),IF(B996="","",IF(D996&lt;&gt;"MT",IF(AND(AC996="SIM",Y996="Revenda"),"2403",IF(AND(AC996="SIM",Y996="Consumo"),"2407",IF(AND(AC996="NÃO",Y996="Revenda"),"2102",IF(AND(AC996="NÃO",Y996="Consumo"),"2556",)))),REPLACE(I996,1,1,1))))</f>
        <v/>
      </c>
    </row>
    <row r="997" customFormat="false" ht="12.8" hidden="false" customHeight="true" outlineLevel="0" collapsed="false">
      <c r="Y997" s="45"/>
      <c r="Z997" s="46" t="str">
        <f aca="false">IF(B997="","",(IFERROR(VLOOKUP(H997,Dados!A$3:B$15000,2,0),"Não Encontrado")))</f>
        <v/>
      </c>
      <c r="AA997" s="46" t="str">
        <f aca="false">IF(B997="","",(IFERROR(VLOOKUP(G997,Dados!C$3:E$15000,3,0),"Não Encontrado")))</f>
        <v/>
      </c>
      <c r="AB997" s="46" t="str">
        <f aca="false">IFERROR(IF(Z997&lt;&gt;"Não Encontrado",Z997,IF(AA997&lt;&gt;"Não Encontrado",AA997,"")),"")</f>
        <v/>
      </c>
      <c r="AC997" s="45" t="str">
        <f aca="false">IF(B997="","",IF(AB997="","NÃO","SIM"))</f>
        <v/>
      </c>
      <c r="AD997" s="45" t="str">
        <f aca="false">IFERROR(VLOOKUP(G997,Dados!$P$3:$R$500,3,0),"")</f>
        <v/>
      </c>
      <c r="AE997" s="45" t="str">
        <f aca="false">IFERROR(VLOOKUP(G997,Dados!$K$3:$L$500,2,0),"")</f>
        <v/>
      </c>
      <c r="AF997" s="45" t="str">
        <f aca="false">IFERROR(VLOOKUP(G997,Dados!$M$3:$N$500,2,0),"")</f>
        <v/>
      </c>
      <c r="AG997" s="45" t="str">
        <f aca="false">IF(F997="","",IF(AND(AD997="",AE997="",AF997=""),"-",IF(AND(AD997="BIT",AE997="",AF997=""),"BIT",IF(AND(AE997="ANEXO I",AD997="",AF997=""),"ANEXO I",IF(AND(AF997="ANEXO II",AD997="",AE997=""),"ANEXO II","Escolher")))))</f>
        <v/>
      </c>
      <c r="AH997" s="45" t="str">
        <f aca="false">IF(AG997&lt;&gt;"Pneus","",IFERROR(VLOOKUP(R997,Dados!$X$2:$Z$5,3,0)*(AI997-Q997),VLOOKUP(D997,Dados!$X$7:$Z$33,3,0)*(AI997-Q997)))</f>
        <v/>
      </c>
      <c r="AI997" s="47" t="str">
        <f aca="false">IF(B997="","",P997+Q997+O997+M997+L997-N997)</f>
        <v/>
      </c>
      <c r="AJ997" s="48" t="str">
        <f aca="false">IFERROR(IF(AND(AC997="SIM",AG997="-",Y997="REVENDA"),(AB997/1+1)*AI997,IF(AND(AC997="SIM",AG997="Pneus",Y997="REVENDA"),(AB997/1+1)*(AI997-AH997),"")),"")</f>
        <v/>
      </c>
      <c r="AK997" s="48" t="str">
        <f aca="false">IF(AJ997="","",AJ997*17%)</f>
        <v/>
      </c>
      <c r="AL997" s="48" t="str">
        <f aca="false">IFERROR(IF(AC997="NÃO","",IF(AK997="","",IF(E997="Simples Nacional",BF997,IF(T997=0.12,U997*0.5833337002,IF(T997=0,AI997*0.07,U997))))),"")</f>
        <v/>
      </c>
      <c r="AM997" s="47" t="str">
        <f aca="false">IFERROR(IF(AC997="NÃO","",IF(OR(AG997="-",AG997="Pneus"),AK997-AL997,"")),"")</f>
        <v/>
      </c>
      <c r="AN997" s="48" t="str">
        <f aca="false">IF(AND(Y997="REVENDA",AC997="SIM",AG997="BIT"),((AB997/1+1)*AI997)*0.4117,"")</f>
        <v/>
      </c>
      <c r="AO997" s="48" t="str">
        <f aca="false">IF(AN997="","",AN997*17%)</f>
        <v/>
      </c>
      <c r="AP997" s="49" t="str">
        <f aca="false">IF(AN997="","",IF(T997=0.12,(U997*0.4117)*0.4117,IF(T997=0,(AI997*0.07)*0.4117,U997*0.4117)))</f>
        <v/>
      </c>
      <c r="AQ997" s="47" t="str">
        <f aca="false">IF(AN997="","",AO997-AP997)</f>
        <v/>
      </c>
      <c r="AR997" s="50" t="str">
        <f aca="false">IFERROR(IF(AND(AC997="SIM",Y997="REVENDA",LEFT(AG997,5)="ANEXO")*OR(AE997="ANEXO I",AF997="ANEXO II"),VLOOKUP(H997,Dados!G:I,2,0),""),"INSERIR MVA")</f>
        <v/>
      </c>
      <c r="AS997" s="48" t="str">
        <f aca="false">IF(LEFT(AG997,5)="ANEXO",VLOOKUP(AG997,Dados!$X$111:$Z$112,2,0)*(AI997-Q997),"")</f>
        <v/>
      </c>
      <c r="AT997" s="48" t="str">
        <f aca="false">IFERROR(IF(AR997="","",(AI997*AR997)+AI997),"INSERIR MVA")</f>
        <v/>
      </c>
      <c r="AU997" s="48" t="str">
        <f aca="false">IF(AT997="","",IF(AY997=0.04,U997,AS997*AY997))</f>
        <v/>
      </c>
      <c r="AV997" s="47" t="str">
        <f aca="false">IFERROR(IF(AU997="","",(VLOOKUP(AG997,Dados!$X$111:$Z$112,3,0)*AT997*0.17)),"INSERIR MVA")</f>
        <v/>
      </c>
      <c r="AW997" s="47" t="str">
        <f aca="false">IFERROR(IF(AR997="","",AV997-AU997),"")</f>
        <v/>
      </c>
      <c r="AX997" s="51" t="str">
        <f aca="false">IFERROR(IF(AC997="NÃO","",IF(AM997&lt;&gt;"",AM997-W997,IF(AQ997&lt;&gt;"",AQ997-W997,IF(AW997&lt;&gt;"",AW997-W997,"")))),"")</f>
        <v/>
      </c>
      <c r="AY997" s="46" t="str">
        <f aca="false">IFERROR(IF(ISNA(VLOOKUP(R997,Dados!$X$2:$Y$5,2,0)),VLOOKUP(D997,Dados!$X$7:$Y$33,2,0),VLOOKUP(R997,Dados!$X$2:$Y$5,2,0)),"")</f>
        <v/>
      </c>
      <c r="AZ997" s="52" t="str">
        <f aca="false">IF(C997="","",IF(AND(Y997="CONSUMO",AC997="NÃO")*OR(AG997="-",AG997="BIT"),IF(E997&lt;&gt;"",(AI997-(P997+L997-N997+Q997)*AY997)/0.83),""))</f>
        <v/>
      </c>
      <c r="BA997" s="51" t="str">
        <f aca="false">IF(AZ997="","",AZ997*0.17-((P997+L997-N997+Q997)*AY997))</f>
        <v/>
      </c>
      <c r="BB997" s="51" t="str">
        <f aca="false">IF(AND(Y997="CONSUMO",AG997="ANEXO I",AY997&gt;4%),(AI997-(P997+L997-N997+Q997)*0.0514)/0.83*(0.5177)*(0.17)-AI997*0.0514,IF(AND(Y997="CONSUMO",AG997="ANEXO II",AY997&gt;4%),(AI997-(P997+L997-N997+Q997)*0.041)/0.83*(0.3295)*(0.17)-AI997*0.041,IF(AND(Y997="CONSUMO",AG997="ANEXO I",AY997=4%),(AI997-(P997+L997-N997+Q997)*0.04)/0.83*(0.5177)*(0.17)-AI997*0.04,IF(AND(Y997="CONSUMO",AG997="ANEXO II",AY997=4%),(AI997-(P997+L997-N997+Q997)*0.04)/0.83*(0.3295)*(0.17)-AI997*0.04,""))))</f>
        <v/>
      </c>
      <c r="BC997" s="51" t="str">
        <f aca="false">IF(C997="","",IF(AND(Y997="CONSUMO",AC997="SIM")*OR(AG997="-",AG997="BIT"),IF(E997&lt;&gt;"",(AI997-(P997+L997-N997+Q997)*AY997)/0.83),""))</f>
        <v/>
      </c>
      <c r="BD997" s="51" t="str">
        <f aca="false">IF(BC997="","",BC997*0.17)</f>
        <v/>
      </c>
      <c r="BE997" s="51" t="str">
        <f aca="false">IF(I997=6908,0,IF(BC997="","",BD997-((P997+L997-N997+Q997)*AY997)))</f>
        <v/>
      </c>
      <c r="BF997" s="53" t="str">
        <f aca="false">IF(B997="","",IF(OR(B997="",E997="Regime Normal"),0,(AI997-Q997)*VLOOKUP(R997,Dados!$X$98:$Y$108,2,0)))</f>
        <v/>
      </c>
      <c r="BG997" s="54" t="str">
        <f aca="false">IFERROR(VLOOKUP(I997,Dados!$AC$27:$AD$43,2,0),IF(B997="","",IF(D997&lt;&gt;"MT",IF(AND(AC997="SIM",Y997="Revenda"),"2403",IF(AND(AC997="SIM",Y997="Consumo"),"2407",IF(AND(AC997="NÃO",Y997="Revenda"),"2102",IF(AND(AC997="NÃO",Y997="Consumo"),"2556",)))),REPLACE(I997,1,1,1))))</f>
        <v/>
      </c>
    </row>
    <row r="998" customFormat="false" ht="12.8" hidden="false" customHeight="true" outlineLevel="0" collapsed="false">
      <c r="Y998" s="45"/>
      <c r="Z998" s="46" t="str">
        <f aca="false">IF(B998="","",(IFERROR(VLOOKUP(H998,Dados!A$3:B$15000,2,0),"Não Encontrado")))</f>
        <v/>
      </c>
      <c r="AA998" s="46" t="str">
        <f aca="false">IF(B998="","",(IFERROR(VLOOKUP(G998,Dados!C$3:E$15000,3,0),"Não Encontrado")))</f>
        <v/>
      </c>
      <c r="AB998" s="46" t="str">
        <f aca="false">IFERROR(IF(Z998&lt;&gt;"Não Encontrado",Z998,IF(AA998&lt;&gt;"Não Encontrado",AA998,"")),"")</f>
        <v/>
      </c>
      <c r="AC998" s="45" t="str">
        <f aca="false">IF(B998="","",IF(AB998="","NÃO","SIM"))</f>
        <v/>
      </c>
      <c r="AD998" s="45" t="str">
        <f aca="false">IFERROR(VLOOKUP(G998,Dados!$P$3:$R$500,3,0),"")</f>
        <v/>
      </c>
      <c r="AE998" s="45" t="str">
        <f aca="false">IFERROR(VLOOKUP(G998,Dados!$K$3:$L$500,2,0),"")</f>
        <v/>
      </c>
      <c r="AF998" s="45" t="str">
        <f aca="false">IFERROR(VLOOKUP(G998,Dados!$M$3:$N$500,2,0),"")</f>
        <v/>
      </c>
      <c r="AG998" s="45" t="str">
        <f aca="false">IF(F998="","",IF(AND(AD998="",AE998="",AF998=""),"-",IF(AND(AD998="BIT",AE998="",AF998=""),"BIT",IF(AND(AE998="ANEXO I",AD998="",AF998=""),"ANEXO I",IF(AND(AF998="ANEXO II",AD998="",AE998=""),"ANEXO II","Escolher")))))</f>
        <v/>
      </c>
      <c r="AH998" s="45" t="str">
        <f aca="false">IF(AG998&lt;&gt;"Pneus","",IFERROR(VLOOKUP(R998,Dados!$X$2:$Z$5,3,0)*(AI998-Q998),VLOOKUP(D998,Dados!$X$7:$Z$33,3,0)*(AI998-Q998)))</f>
        <v/>
      </c>
      <c r="AI998" s="47" t="str">
        <f aca="false">IF(B998="","",P998+Q998+O998+M998+L998-N998)</f>
        <v/>
      </c>
      <c r="AJ998" s="48" t="str">
        <f aca="false">IFERROR(IF(AND(AC998="SIM",AG998="-",Y998="REVENDA"),(AB998/1+1)*AI998,IF(AND(AC998="SIM",AG998="Pneus",Y998="REVENDA"),(AB998/1+1)*(AI998-AH998),"")),"")</f>
        <v/>
      </c>
      <c r="AK998" s="48" t="str">
        <f aca="false">IF(AJ998="","",AJ998*17%)</f>
        <v/>
      </c>
      <c r="AL998" s="48" t="str">
        <f aca="false">IFERROR(IF(AC998="NÃO","",IF(AK998="","",IF(E998="Simples Nacional",BF998,IF(T998=0.12,U998*0.5833337002,IF(T998=0,AI998*0.07,U998))))),"")</f>
        <v/>
      </c>
      <c r="AM998" s="47" t="str">
        <f aca="false">IFERROR(IF(AC998="NÃO","",IF(OR(AG998="-",AG998="Pneus"),AK998-AL998,"")),"")</f>
        <v/>
      </c>
      <c r="AN998" s="48" t="str">
        <f aca="false">IF(AND(Y998="REVENDA",AC998="SIM",AG998="BIT"),((AB998/1+1)*AI998)*0.4117,"")</f>
        <v/>
      </c>
      <c r="AO998" s="48" t="str">
        <f aca="false">IF(AN998="","",AN998*17%)</f>
        <v/>
      </c>
      <c r="AP998" s="49" t="str">
        <f aca="false">IF(AN998="","",IF(T998=0.12,(U998*0.4117)*0.4117,IF(T998=0,(AI998*0.07)*0.4117,U998*0.4117)))</f>
        <v/>
      </c>
      <c r="AQ998" s="47" t="str">
        <f aca="false">IF(AN998="","",AO998-AP998)</f>
        <v/>
      </c>
      <c r="AR998" s="50" t="str">
        <f aca="false">IFERROR(IF(AND(AC998="SIM",Y998="REVENDA",LEFT(AG998,5)="ANEXO")*OR(AE998="ANEXO I",AF998="ANEXO II"),VLOOKUP(H998,Dados!G:I,2,0),""),"INSERIR MVA")</f>
        <v/>
      </c>
      <c r="AS998" s="48" t="str">
        <f aca="false">IF(LEFT(AG998,5)="ANEXO",VLOOKUP(AG998,Dados!$X$111:$Z$112,2,0)*(AI998-Q998),"")</f>
        <v/>
      </c>
      <c r="AT998" s="48" t="str">
        <f aca="false">IFERROR(IF(AR998="","",(AI998*AR998)+AI998),"INSERIR MVA")</f>
        <v/>
      </c>
      <c r="AU998" s="48" t="str">
        <f aca="false">IF(AT998="","",IF(AY998=0.04,U998,AS998*AY998))</f>
        <v/>
      </c>
      <c r="AV998" s="47" t="str">
        <f aca="false">IFERROR(IF(AU998="","",(VLOOKUP(AG998,Dados!$X$111:$Z$112,3,0)*AT998*0.17)),"INSERIR MVA")</f>
        <v/>
      </c>
      <c r="AW998" s="47" t="str">
        <f aca="false">IFERROR(IF(AR998="","",AV998-AU998),"")</f>
        <v/>
      </c>
      <c r="AX998" s="51" t="str">
        <f aca="false">IFERROR(IF(AC998="NÃO","",IF(AM998&lt;&gt;"",AM998-W998,IF(AQ998&lt;&gt;"",AQ998-W998,IF(AW998&lt;&gt;"",AW998-W998,"")))),"")</f>
        <v/>
      </c>
      <c r="AY998" s="46" t="str">
        <f aca="false">IFERROR(IF(ISNA(VLOOKUP(R998,Dados!$X$2:$Y$5,2,0)),VLOOKUP(D998,Dados!$X$7:$Y$33,2,0),VLOOKUP(R998,Dados!$X$2:$Y$5,2,0)),"")</f>
        <v/>
      </c>
      <c r="AZ998" s="52" t="str">
        <f aca="false">IF(C998="","",IF(AND(Y998="CONSUMO",AC998="NÃO")*OR(AG998="-",AG998="BIT"),IF(E998&lt;&gt;"",(AI998-(P998+L998-N998+Q998)*AY998)/0.83),""))</f>
        <v/>
      </c>
      <c r="BA998" s="51" t="str">
        <f aca="false">IF(AZ998="","",AZ998*0.17-((P998+L998-N998+Q998)*AY998))</f>
        <v/>
      </c>
      <c r="BB998" s="51" t="str">
        <f aca="false">IF(AND(Y998="CONSUMO",AG998="ANEXO I",AY998&gt;4%),(AI998-(P998+L998-N998+Q998)*0.0514)/0.83*(0.5177)*(0.17)-AI998*0.0514,IF(AND(Y998="CONSUMO",AG998="ANEXO II",AY998&gt;4%),(AI998-(P998+L998-N998+Q998)*0.041)/0.83*(0.3295)*(0.17)-AI998*0.041,IF(AND(Y998="CONSUMO",AG998="ANEXO I",AY998=4%),(AI998-(P998+L998-N998+Q998)*0.04)/0.83*(0.5177)*(0.17)-AI998*0.04,IF(AND(Y998="CONSUMO",AG998="ANEXO II",AY998=4%),(AI998-(P998+L998-N998+Q998)*0.04)/0.83*(0.3295)*(0.17)-AI998*0.04,""))))</f>
        <v/>
      </c>
      <c r="BC998" s="51" t="str">
        <f aca="false">IF(C998="","",IF(AND(Y998="CONSUMO",AC998="SIM")*OR(AG998="-",AG998="BIT"),IF(E998&lt;&gt;"",(AI998-(P998+L998-N998+Q998)*AY998)/0.83),""))</f>
        <v/>
      </c>
      <c r="BD998" s="51" t="str">
        <f aca="false">IF(BC998="","",BC998*0.17)</f>
        <v/>
      </c>
      <c r="BE998" s="51" t="str">
        <f aca="false">IF(I998=6908,0,IF(BC998="","",BD998-((P998+L998-N998+Q998)*AY998)))</f>
        <v/>
      </c>
      <c r="BF998" s="53" t="str">
        <f aca="false">IF(B998="","",IF(OR(B998="",E998="Regime Normal"),0,(AI998-Q998)*VLOOKUP(R998,Dados!$X$98:$Y$108,2,0)))</f>
        <v/>
      </c>
      <c r="BG998" s="54" t="str">
        <f aca="false">IFERROR(VLOOKUP(I998,Dados!$AC$27:$AD$43,2,0),IF(B998="","",IF(D998&lt;&gt;"MT",IF(AND(AC998="SIM",Y998="Revenda"),"2403",IF(AND(AC998="SIM",Y998="Consumo"),"2407",IF(AND(AC998="NÃO",Y998="Revenda"),"2102",IF(AND(AC998="NÃO",Y998="Consumo"),"2556",)))),REPLACE(I998,1,1,1))))</f>
        <v/>
      </c>
    </row>
    <row r="999" customFormat="false" ht="12.8" hidden="false" customHeight="true" outlineLevel="0" collapsed="false">
      <c r="Y999" s="45"/>
      <c r="Z999" s="46" t="str">
        <f aca="false">IF(B999="","",(IFERROR(VLOOKUP(H999,Dados!A$3:B$15000,2,0),"Não Encontrado")))</f>
        <v/>
      </c>
      <c r="AA999" s="46" t="str">
        <f aca="false">IF(B999="","",(IFERROR(VLOOKUP(G999,Dados!C$3:E$15000,3,0),"Não Encontrado")))</f>
        <v/>
      </c>
      <c r="AB999" s="46" t="str">
        <f aca="false">IFERROR(IF(Z999&lt;&gt;"Não Encontrado",Z999,IF(AA999&lt;&gt;"Não Encontrado",AA999,"")),"")</f>
        <v/>
      </c>
      <c r="AC999" s="45" t="str">
        <f aca="false">IF(B999="","",IF(AB999="","NÃO","SIM"))</f>
        <v/>
      </c>
      <c r="AD999" s="45" t="str">
        <f aca="false">IFERROR(VLOOKUP(G999,Dados!$P$3:$R$500,3,0),"")</f>
        <v/>
      </c>
      <c r="AE999" s="45" t="str">
        <f aca="false">IFERROR(VLOOKUP(G999,Dados!$K$3:$L$500,2,0),"")</f>
        <v/>
      </c>
      <c r="AF999" s="45" t="str">
        <f aca="false">IFERROR(VLOOKUP(G999,Dados!$M$3:$N$500,2,0),"")</f>
        <v/>
      </c>
      <c r="AG999" s="45" t="str">
        <f aca="false">IF(F999="","",IF(AND(AD999="",AE999="",AF999=""),"-",IF(AND(AD999="BIT",AE999="",AF999=""),"BIT",IF(AND(AE999="ANEXO I",AD999="",AF999=""),"ANEXO I",IF(AND(AF999="ANEXO II",AD999="",AE999=""),"ANEXO II","Escolher")))))</f>
        <v/>
      </c>
      <c r="AH999" s="45" t="str">
        <f aca="false">IF(AG999&lt;&gt;"Pneus","",IFERROR(VLOOKUP(R999,Dados!$X$2:$Z$5,3,0)*(AI999-Q999),VLOOKUP(D999,Dados!$X$7:$Z$33,3,0)*(AI999-Q999)))</f>
        <v/>
      </c>
      <c r="AI999" s="47" t="str">
        <f aca="false">IF(B999="","",P999+Q999+O999+M999+L999-N999)</f>
        <v/>
      </c>
      <c r="AJ999" s="48" t="str">
        <f aca="false">IFERROR(IF(AND(AC999="SIM",AG999="-",Y999="REVENDA"),(AB999/1+1)*AI999,IF(AND(AC999="SIM",AG999="Pneus",Y999="REVENDA"),(AB999/1+1)*(AI999-AH999),"")),"")</f>
        <v/>
      </c>
      <c r="AK999" s="48" t="str">
        <f aca="false">IF(AJ999="","",AJ999*17%)</f>
        <v/>
      </c>
      <c r="AL999" s="48" t="str">
        <f aca="false">IFERROR(IF(AC999="NÃO","",IF(AK999="","",IF(E999="Simples Nacional",BF999,IF(T999=0.12,U999*0.5833337002,IF(T999=0,AI999*0.07,U999))))),"")</f>
        <v/>
      </c>
      <c r="AM999" s="47" t="str">
        <f aca="false">IFERROR(IF(AC999="NÃO","",IF(OR(AG999="-",AG999="Pneus"),AK999-AL999,"")),"")</f>
        <v/>
      </c>
      <c r="AN999" s="48" t="str">
        <f aca="false">IF(AND(Y999="REVENDA",AC999="SIM",AG999="BIT"),((AB999/1+1)*AI999)*0.4117,"")</f>
        <v/>
      </c>
      <c r="AO999" s="48" t="str">
        <f aca="false">IF(AN999="","",AN999*17%)</f>
        <v/>
      </c>
      <c r="AP999" s="49" t="str">
        <f aca="false">IF(AN999="","",IF(T999=0.12,(U999*0.4117)*0.4117,IF(T999=0,(AI999*0.07)*0.4117,U999*0.4117)))</f>
        <v/>
      </c>
      <c r="AQ999" s="47" t="str">
        <f aca="false">IF(AN999="","",AO999-AP999)</f>
        <v/>
      </c>
      <c r="AR999" s="50" t="str">
        <f aca="false">IFERROR(IF(AND(AC999="SIM",Y999="REVENDA",LEFT(AG999,5)="ANEXO")*OR(AE999="ANEXO I",AF999="ANEXO II"),VLOOKUP(H999,Dados!G:I,2,0),""),"INSERIR MVA")</f>
        <v/>
      </c>
      <c r="AS999" s="48" t="str">
        <f aca="false">IF(LEFT(AG999,5)="ANEXO",VLOOKUP(AG999,Dados!$X$111:$Z$112,2,0)*(AI999-Q999),"")</f>
        <v/>
      </c>
      <c r="AT999" s="48" t="str">
        <f aca="false">IFERROR(IF(AR999="","",(AI999*AR999)+AI999),"INSERIR MVA")</f>
        <v/>
      </c>
      <c r="AU999" s="48" t="str">
        <f aca="false">IF(AT999="","",IF(AY999=0.04,U999,AS999*AY999))</f>
        <v/>
      </c>
      <c r="AV999" s="47" t="str">
        <f aca="false">IFERROR(IF(AU999="","",(VLOOKUP(AG999,Dados!$X$111:$Z$112,3,0)*AT999*0.17)),"INSERIR MVA")</f>
        <v/>
      </c>
      <c r="AW999" s="47" t="str">
        <f aca="false">IFERROR(IF(AR999="","",AV999-AU999),"")</f>
        <v/>
      </c>
      <c r="AX999" s="51" t="str">
        <f aca="false">IFERROR(IF(AC999="NÃO","",IF(AM999&lt;&gt;"",AM999-W999,IF(AQ999&lt;&gt;"",AQ999-W999,IF(AW999&lt;&gt;"",AW999-W999,"")))),"")</f>
        <v/>
      </c>
      <c r="AY999" s="46" t="str">
        <f aca="false">IFERROR(IF(ISNA(VLOOKUP(R999,Dados!$X$2:$Y$5,2,0)),VLOOKUP(D999,Dados!$X$7:$Y$33,2,0),VLOOKUP(R999,Dados!$X$2:$Y$5,2,0)),"")</f>
        <v/>
      </c>
      <c r="AZ999" s="52" t="str">
        <f aca="false">IF(C999="","",IF(AND(Y999="CONSUMO",AC999="NÃO")*OR(AG999="-",AG999="BIT"),IF(E999&lt;&gt;"",(AI999-(P999+L999-N999+Q999)*AY999)/0.83),""))</f>
        <v/>
      </c>
      <c r="BA999" s="51" t="str">
        <f aca="false">IF(AZ999="","",AZ999*0.17-((P999+L999-N999+Q999)*AY999))</f>
        <v/>
      </c>
      <c r="BB999" s="51" t="str">
        <f aca="false">IF(AND(Y999="CONSUMO",AG999="ANEXO I",AY999&gt;4%),(AI999-(P999+L999-N999+Q999)*0.0514)/0.83*(0.5177)*(0.17)-AI999*0.0514,IF(AND(Y999="CONSUMO",AG999="ANEXO II",AY999&gt;4%),(AI999-(P999+L999-N999+Q999)*0.041)/0.83*(0.3295)*(0.17)-AI999*0.041,IF(AND(Y999="CONSUMO",AG999="ANEXO I",AY999=4%),(AI999-(P999+L999-N999+Q999)*0.04)/0.83*(0.5177)*(0.17)-AI999*0.04,IF(AND(Y999="CONSUMO",AG999="ANEXO II",AY999=4%),(AI999-(P999+L999-N999+Q999)*0.04)/0.83*(0.3295)*(0.17)-AI999*0.04,""))))</f>
        <v/>
      </c>
      <c r="BC999" s="51" t="str">
        <f aca="false">IF(C999="","",IF(AND(Y999="CONSUMO",AC999="SIM")*OR(AG999="-",AG999="BIT"),IF(E999&lt;&gt;"",(AI999-(P999+L999-N999+Q999)*AY999)/0.83),""))</f>
        <v/>
      </c>
      <c r="BD999" s="51" t="str">
        <f aca="false">IF(BC999="","",BC999*0.17)</f>
        <v/>
      </c>
      <c r="BE999" s="51" t="str">
        <f aca="false">IF(I999=6908,0,IF(BC999="","",BD999-((P999+L999-N999+Q999)*AY999)))</f>
        <v/>
      </c>
      <c r="BF999" s="53" t="str">
        <f aca="false">IF(B999="","",IF(OR(B999="",E999="Regime Normal"),0,(AI999-Q999)*VLOOKUP(R999,Dados!$X$98:$Y$108,2,0)))</f>
        <v/>
      </c>
      <c r="BG999" s="54" t="str">
        <f aca="false">IFERROR(VLOOKUP(I999,Dados!$AC$27:$AD$43,2,0),IF(B999="","",IF(D999&lt;&gt;"MT",IF(AND(AC999="SIM",Y999="Revenda"),"2403",IF(AND(AC999="SIM",Y999="Consumo"),"2407",IF(AND(AC999="NÃO",Y999="Revenda"),"2102",IF(AND(AC999="NÃO",Y999="Consumo"),"2556",)))),REPLACE(I999,1,1,1))))</f>
        <v/>
      </c>
    </row>
    <row r="1000" customFormat="false" ht="12.8" hidden="false" customHeight="true" outlineLevel="0" collapsed="false">
      <c r="Y1000" s="45"/>
      <c r="Z1000" s="46" t="str">
        <f aca="false">IF(B1000="","",(IFERROR(VLOOKUP(H1000,Dados!A$3:B$15000,2,0),"Não Encontrado")))</f>
        <v/>
      </c>
      <c r="AA1000" s="46" t="str">
        <f aca="false">IF(B1000="","",(IFERROR(VLOOKUP(G1000,Dados!C$3:E$15000,3,0),"Não Encontrado")))</f>
        <v/>
      </c>
      <c r="AB1000" s="46" t="str">
        <f aca="false">IFERROR(IF(Z1000&lt;&gt;"Não Encontrado",Z1000,IF(AA1000&lt;&gt;"Não Encontrado",AA1000,"")),"")</f>
        <v/>
      </c>
      <c r="AC1000" s="45" t="str">
        <f aca="false">IF(B1000="","",IF(AB1000="","NÃO","SIM"))</f>
        <v/>
      </c>
      <c r="AD1000" s="45" t="str">
        <f aca="false">IFERROR(VLOOKUP(G1000,Dados!$P$3:$R$500,3,0),"")</f>
        <v/>
      </c>
      <c r="AE1000" s="45" t="str">
        <f aca="false">IFERROR(VLOOKUP(G1000,Dados!$K$3:$L$500,2,0),"")</f>
        <v/>
      </c>
      <c r="AF1000" s="45" t="str">
        <f aca="false">IFERROR(VLOOKUP(G1000,Dados!$M$3:$N$500,2,0),"")</f>
        <v/>
      </c>
      <c r="AG1000" s="45" t="str">
        <f aca="false">IF(F1000="","",IF(AND(AD1000="",AE1000="",AF1000=""),"-",IF(AND(AD1000="BIT",AE1000="",AF1000=""),"BIT",IF(AND(AE1000="ANEXO I",AD1000="",AF1000=""),"ANEXO I",IF(AND(AF1000="ANEXO II",AD1000="",AE1000=""),"ANEXO II","Escolher")))))</f>
        <v/>
      </c>
      <c r="AH1000" s="45" t="str">
        <f aca="false">IF(AG1000&lt;&gt;"Pneus","",IFERROR(VLOOKUP(R1000,Dados!$X$2:$Z$5,3,0)*(AI1000-Q1000),VLOOKUP(D1000,Dados!$X$7:$Z$33,3,0)*(AI1000-Q1000)))</f>
        <v/>
      </c>
      <c r="AI1000" s="47" t="str">
        <f aca="false">IF(B1000="","",P1000+Q1000+O1000+M1000+L1000-N1000)</f>
        <v/>
      </c>
      <c r="AJ1000" s="48" t="str">
        <f aca="false">IFERROR(IF(AND(AC1000="SIM",AG1000="-",Y1000="REVENDA"),(AB1000/1+1)*AI1000,IF(AND(AC1000="SIM",AG1000="Pneus",Y1000="REVENDA"),(AB1000/1+1)*(AI1000-AH1000),"")),"")</f>
        <v/>
      </c>
      <c r="AK1000" s="48" t="str">
        <f aca="false">IF(AJ1000="","",AJ1000*17%)</f>
        <v/>
      </c>
      <c r="AL1000" s="48" t="str">
        <f aca="false">IFERROR(IF(AC1000="NÃO","",IF(AK1000="","",IF(E1000="Simples Nacional",BF1000,IF(T1000=0.12,U1000*0.5833337002,IF(T1000=0,AI1000*0.07,U1000))))),"")</f>
        <v/>
      </c>
      <c r="AM1000" s="47" t="str">
        <f aca="false">IFERROR(IF(AC1000="NÃO","",IF(OR(AG1000="-",AG1000="Pneus"),AK1000-AL1000,"")),"")</f>
        <v/>
      </c>
      <c r="AN1000" s="48" t="str">
        <f aca="false">IF(AND(Y1000="REVENDA",AC1000="SIM",AG1000="BIT"),((AB1000/1+1)*AI1000)*0.4117,"")</f>
        <v/>
      </c>
      <c r="AO1000" s="48" t="str">
        <f aca="false">IF(AN1000="","",AN1000*17%)</f>
        <v/>
      </c>
      <c r="AP1000" s="49" t="str">
        <f aca="false">IF(AN1000="","",IF(T1000=0.12,(U1000*0.4117)*0.4117,IF(T1000=0,(AI1000*0.07)*0.4117,U1000*0.4117)))</f>
        <v/>
      </c>
      <c r="AQ1000" s="47" t="str">
        <f aca="false">IF(AN1000="","",AO1000-AP1000)</f>
        <v/>
      </c>
      <c r="AR1000" s="50" t="str">
        <f aca="false">IFERROR(IF(AND(AC1000="SIM",Y1000="REVENDA",LEFT(AG1000,5)="ANEXO")*OR(AE1000="ANEXO I",AF1000="ANEXO II"),VLOOKUP(H1000,Dados!G:I,2,0),""),"INSERIR MVA")</f>
        <v/>
      </c>
      <c r="AS1000" s="48" t="str">
        <f aca="false">IF(LEFT(AG1000,5)="ANEXO",VLOOKUP(AG1000,Dados!$X$111:$Z$112,2,0)*(AI1000-Q1000),"")</f>
        <v/>
      </c>
      <c r="AT1000" s="48" t="str">
        <f aca="false">IFERROR(IF(AR1000="","",(AI1000*AR1000)+AI1000),"INSERIR MVA")</f>
        <v/>
      </c>
      <c r="AU1000" s="48" t="str">
        <f aca="false">IF(AT1000="","",IF(AY1000=0.04,U1000,AS1000*AY1000))</f>
        <v/>
      </c>
      <c r="AV1000" s="47" t="str">
        <f aca="false">IFERROR(IF(AU1000="","",(VLOOKUP(AG1000,Dados!$X$111:$Z$112,3,0)*AT1000*0.17)),"INSERIR MVA")</f>
        <v/>
      </c>
      <c r="AW1000" s="47" t="str">
        <f aca="false">IFERROR(IF(AR1000="","",AV1000-AU1000),"")</f>
        <v/>
      </c>
      <c r="AX1000" s="51" t="str">
        <f aca="false">IFERROR(IF(AC1000="NÃO","",IF(AM1000&lt;&gt;"",AM1000-W1000,IF(AQ1000&lt;&gt;"",AQ1000-W1000,IF(AW1000&lt;&gt;"",AW1000-W1000,"")))),"")</f>
        <v/>
      </c>
      <c r="AY1000" s="46" t="str">
        <f aca="false">IFERROR(IF(ISNA(VLOOKUP(R1000,Dados!$X$2:$Y$5,2,0)),VLOOKUP(D1000,Dados!$X$7:$Y$33,2,0),VLOOKUP(R1000,Dados!$X$2:$Y$5,2,0)),"")</f>
        <v/>
      </c>
      <c r="AZ1000" s="52" t="str">
        <f aca="false">IF(C1000="","",IF(AND(Y1000="CONSUMO",AC1000="NÃO")*OR(AG1000="-",AG1000="BIT"),IF(E1000&lt;&gt;"",(AI1000-(P1000+L1000-N1000+Q1000)*AY1000)/0.83),""))</f>
        <v/>
      </c>
      <c r="BA1000" s="51" t="str">
        <f aca="false">IF(AZ1000="","",AZ1000*0.17-((P1000+L1000-N1000+Q1000)*AY1000))</f>
        <v/>
      </c>
      <c r="BB1000" s="51" t="str">
        <f aca="false">IF(AND(Y1000="CONSUMO",AG1000="ANEXO I",AY1000&gt;4%),(AI1000-(P1000+L1000-N1000+Q1000)*0.0514)/0.83*(0.5177)*(0.17)-AI1000*0.0514,IF(AND(Y1000="CONSUMO",AG1000="ANEXO II",AY1000&gt;4%),(AI1000-(P1000+L1000-N1000+Q1000)*0.041)/0.83*(0.3295)*(0.17)-AI1000*0.041,IF(AND(Y1000="CONSUMO",AG1000="ANEXO I",AY1000=4%),(AI1000-(P1000+L1000-N1000+Q1000)*0.04)/0.83*(0.5177)*(0.17)-AI1000*0.04,IF(AND(Y1000="CONSUMO",AG1000="ANEXO II",AY1000=4%),(AI1000-(P1000+L1000-N1000+Q1000)*0.04)/0.83*(0.3295)*(0.17)-AI1000*0.04,""))))</f>
        <v/>
      </c>
      <c r="BC1000" s="51" t="str">
        <f aca="false">IF(C1000="","",IF(AND(Y1000="CONSUMO",AC1000="SIM")*OR(AG1000="-",AG1000="BIT"),IF(E1000&lt;&gt;"",(AI1000-(P1000+L1000-N1000+Q1000)*AY1000)/0.83),""))</f>
        <v/>
      </c>
      <c r="BD1000" s="51" t="str">
        <f aca="false">IF(BC1000="","",BC1000*0.17)</f>
        <v/>
      </c>
      <c r="BE1000" s="51" t="str">
        <f aca="false">IF(I1000=6908,0,IF(BC1000="","",BD1000-((P1000+L1000-N1000+Q1000)*AY1000)))</f>
        <v/>
      </c>
      <c r="BF1000" s="53" t="str">
        <f aca="false">IF(B1000="","",IF(OR(B1000="",E1000="Regime Normal"),0,(AI1000-Q1000)*VLOOKUP(R1000,Dados!$X$98:$Y$108,2,0)))</f>
        <v/>
      </c>
      <c r="BG1000" s="54" t="str">
        <f aca="false">IFERROR(VLOOKUP(I1000,Dados!$AC$27:$AD$43,2,0),IF(B1000="","",IF(D1000&lt;&gt;"MT",IF(AND(AC1000="SIM",Y1000="Revenda"),"2403",IF(AND(AC1000="SIM",Y1000="Consumo"),"2407",IF(AND(AC1000="NÃO",Y1000="Revenda"),"2102",IF(AND(AC1000="NÃO",Y1000="Consumo"),"2556",)))),REPLACE(I1000,1,1,1))))</f>
        <v/>
      </c>
    </row>
    <row r="1001" customFormat="false" ht="12.8" hidden="false" customHeight="true" outlineLevel="0" collapsed="false">
      <c r="Y1001" s="45"/>
      <c r="Z1001" s="46" t="str">
        <f aca="false">IF(B1001="","",(IFERROR(VLOOKUP(H1001,Dados!A$3:B$15000,2,0),"Não Encontrado")))</f>
        <v/>
      </c>
      <c r="AA1001" s="46" t="str">
        <f aca="false">IF(B1001="","",(IFERROR(VLOOKUP(G1001,Dados!C$3:E$15000,3,0),"Não Encontrado")))</f>
        <v/>
      </c>
      <c r="AB1001" s="46" t="str">
        <f aca="false">IFERROR(IF(Z1001&lt;&gt;"Não Encontrado",Z1001,IF(AA1001&lt;&gt;"Não Encontrado",AA1001,"")),"")</f>
        <v/>
      </c>
      <c r="AC1001" s="45" t="str">
        <f aca="false">IF(B1001="","",IF(AB1001="","NÃO","SIM"))</f>
        <v/>
      </c>
      <c r="AD1001" s="45" t="str">
        <f aca="false">IFERROR(VLOOKUP(G1001,Dados!$P$3:$R$500,3,0),"")</f>
        <v/>
      </c>
      <c r="AE1001" s="45" t="str">
        <f aca="false">IFERROR(VLOOKUP(G1001,Dados!$K$3:$L$500,2,0),"")</f>
        <v/>
      </c>
      <c r="AF1001" s="45" t="str">
        <f aca="false">IFERROR(VLOOKUP(G1001,Dados!$M$3:$N$500,2,0),"")</f>
        <v/>
      </c>
      <c r="AG1001" s="45" t="str">
        <f aca="false">IF(F1001="","",IF(AND(AD1001="",AE1001="",AF1001=""),"-",IF(AND(AD1001="BIT",AE1001="",AF1001=""),"BIT",IF(AND(AE1001="ANEXO I",AD1001="",AF1001=""),"ANEXO I",IF(AND(AF1001="ANEXO II",AD1001="",AE1001=""),"ANEXO II","Escolher")))))</f>
        <v/>
      </c>
      <c r="AH1001" s="45" t="str">
        <f aca="false">IF(AG1001&lt;&gt;"Pneus","",IFERROR(VLOOKUP(R1001,Dados!$X$2:$Z$5,3,0)*(AI1001-Q1001),VLOOKUP(D1001,Dados!$X$7:$Z$33,3,0)*(AI1001-Q1001)))</f>
        <v/>
      </c>
      <c r="AI1001" s="47" t="str">
        <f aca="false">IF(B1001="","",P1001+Q1001+O1001+M1001+L1001-N1001)</f>
        <v/>
      </c>
      <c r="AJ1001" s="48" t="str">
        <f aca="false">IFERROR(IF(AND(AC1001="SIM",AG1001="-",Y1001="REVENDA"),(AB1001/1+1)*AI1001,IF(AND(AC1001="SIM",AG1001="Pneus",Y1001="REVENDA"),(AB1001/1+1)*(AI1001-AH1001),"")),"")</f>
        <v/>
      </c>
      <c r="AK1001" s="48" t="str">
        <f aca="false">IF(AJ1001="","",AJ1001*17%)</f>
        <v/>
      </c>
      <c r="AL1001" s="48" t="str">
        <f aca="false">IFERROR(IF(AC1001="NÃO","",IF(AK1001="","",IF(E1001="Simples Nacional",BF1001,IF(T1001=0.12,U1001*0.5833337002,IF(T1001=0,AI1001*0.07,U1001))))),"")</f>
        <v/>
      </c>
      <c r="AM1001" s="47" t="str">
        <f aca="false">IFERROR(IF(AC1001="NÃO","",IF(OR(AG1001="-",AG1001="Pneus"),AK1001-AL1001,"")),"")</f>
        <v/>
      </c>
      <c r="AN1001" s="48" t="str">
        <f aca="false">IF(AND(Y1001="REVENDA",AC1001="SIM",AG1001="BIT"),((AB1001/1+1)*AI1001)*0.4117,"")</f>
        <v/>
      </c>
      <c r="AO1001" s="48" t="str">
        <f aca="false">IF(AN1001="","",AN1001*17%)</f>
        <v/>
      </c>
      <c r="AP1001" s="49" t="str">
        <f aca="false">IF(AN1001="","",IF(T1001=0.12,(U1001*0.4117)*0.4117,IF(T1001=0,(AI1001*0.07)*0.4117,U1001*0.4117)))</f>
        <v/>
      </c>
      <c r="AQ1001" s="47" t="str">
        <f aca="false">IF(AN1001="","",AO1001-AP1001)</f>
        <v/>
      </c>
      <c r="AR1001" s="50" t="str">
        <f aca="false">IFERROR(IF(AND(AC1001="SIM",Y1001="REVENDA",LEFT(AG1001,5)="ANEXO")*OR(AE1001="ANEXO I",AF1001="ANEXO II"),VLOOKUP(H1001,Dados!G:I,2,0),""),"INSERIR MVA")</f>
        <v/>
      </c>
      <c r="AS1001" s="48" t="str">
        <f aca="false">IF(LEFT(AG1001,5)="ANEXO",VLOOKUP(AG1001,Dados!$X$111:$Z$112,2,0)*(AI1001-Q1001),"")</f>
        <v/>
      </c>
      <c r="AT1001" s="48" t="str">
        <f aca="false">IFERROR(IF(AR1001="","",(AI1001*AR1001)+AI1001),"INSERIR MVA")</f>
        <v/>
      </c>
      <c r="AU1001" s="48" t="str">
        <f aca="false">IF(AT1001="","",IF(AY1001=0.04,U1001,AS1001*AY1001))</f>
        <v/>
      </c>
      <c r="AV1001" s="47" t="str">
        <f aca="false">IFERROR(IF(AU1001="","",(VLOOKUP(AG1001,Dados!$X$111:$Z$112,3,0)*AT1001*0.17)),"INSERIR MVA")</f>
        <v/>
      </c>
      <c r="AW1001" s="47" t="str">
        <f aca="false">IFERROR(IF(AR1001="","",AV1001-AU1001),"")</f>
        <v/>
      </c>
      <c r="AX1001" s="51" t="str">
        <f aca="false">IFERROR(IF(AC1001="NÃO","",IF(AM1001&lt;&gt;"",AM1001-W1001,IF(AQ1001&lt;&gt;"",AQ1001-W1001,IF(AW1001&lt;&gt;"",AW1001-W1001,"")))),"")</f>
        <v/>
      </c>
      <c r="AY1001" s="46" t="str">
        <f aca="false">IFERROR(IF(ISNA(VLOOKUP(R1001,Dados!$X$2:$Y$5,2,0)),VLOOKUP(D1001,Dados!$X$7:$Y$33,2,0),VLOOKUP(R1001,Dados!$X$2:$Y$5,2,0)),"")</f>
        <v/>
      </c>
      <c r="AZ1001" s="52" t="str">
        <f aca="false">IF(C1001="","",IF(AND(Y1001="CONSUMO",AC1001="NÃO")*OR(AG1001="-",AG1001="BIT"),IF(E1001&lt;&gt;"",(AI1001-(P1001+L1001-N1001+Q1001)*AY1001)/0.83),""))</f>
        <v/>
      </c>
      <c r="BA1001" s="51" t="str">
        <f aca="false">IF(AZ1001="","",AZ1001*0.17-((P1001+L1001-N1001+Q1001)*AY1001))</f>
        <v/>
      </c>
      <c r="BB1001" s="51" t="str">
        <f aca="false">IF(AND(Y1001="CONSUMO",AG1001="ANEXO I",AY1001&gt;4%),(AI1001-(P1001+L1001-N1001+Q1001)*0.0514)/0.83*(0.5177)*(0.17)-AI1001*0.0514,IF(AND(Y1001="CONSUMO",AG1001="ANEXO II",AY1001&gt;4%),(AI1001-(P1001+L1001-N1001+Q1001)*0.041)/0.83*(0.3295)*(0.17)-AI1001*0.041,IF(AND(Y1001="CONSUMO",AG1001="ANEXO I",AY1001=4%),(AI1001-(P1001+L1001-N1001+Q1001)*0.04)/0.83*(0.5177)*(0.17)-AI1001*0.04,IF(AND(Y1001="CONSUMO",AG1001="ANEXO II",AY1001=4%),(AI1001-(P1001+L1001-N1001+Q1001)*0.04)/0.83*(0.3295)*(0.17)-AI1001*0.04,""))))</f>
        <v/>
      </c>
      <c r="BC1001" s="51" t="str">
        <f aca="false">IF(C1001="","",IF(AND(Y1001="CONSUMO",AC1001="SIM")*OR(AG1001="-",AG1001="BIT"),IF(E1001&lt;&gt;"",(AI1001-(P1001+L1001-N1001+Q1001)*AY1001)/0.83),""))</f>
        <v/>
      </c>
      <c r="BD1001" s="51" t="str">
        <f aca="false">IF(BC1001="","",BC1001*0.17)</f>
        <v/>
      </c>
      <c r="BE1001" s="51" t="str">
        <f aca="false">IF(I1001=6908,0,IF(BC1001="","",BD1001-((P1001+L1001-N1001+Q1001)*AY1001)))</f>
        <v/>
      </c>
      <c r="BF1001" s="53" t="str">
        <f aca="false">IF(B1001="","",IF(OR(B1001="",E1001="Regime Normal"),0,(AI1001-Q1001)*VLOOKUP(R1001,Dados!$X$98:$Y$108,2,0)))</f>
        <v/>
      </c>
      <c r="BG1001" s="54" t="str">
        <f aca="false">IFERROR(VLOOKUP(I1001,Dados!$AC$27:$AD$43,2,0),IF(B1001="","",IF(D1001&lt;&gt;"MT",IF(AND(AC1001="SIM",Y1001="Revenda"),"2403",IF(AND(AC1001="SIM",Y1001="Consumo"),"2407",IF(AND(AC1001="NÃO",Y1001="Revenda"),"2102",IF(AND(AC1001="NÃO",Y1001="Consumo"),"2556",)))),REPLACE(I1001,1,1,1))))</f>
        <v/>
      </c>
    </row>
    <row r="1002" customFormat="false" ht="12.8" hidden="false" customHeight="true" outlineLevel="0" collapsed="false">
      <c r="Y1002" s="45"/>
      <c r="Z1002" s="46" t="str">
        <f aca="false">IF(B1002="","",(IFERROR(VLOOKUP(H1002,Dados!A$3:B$15000,2,0),"Não Encontrado")))</f>
        <v/>
      </c>
      <c r="AA1002" s="46" t="str">
        <f aca="false">IF(B1002="","",(IFERROR(VLOOKUP(G1002,Dados!C$3:E$15000,3,0),"Não Encontrado")))</f>
        <v/>
      </c>
      <c r="AB1002" s="46" t="str">
        <f aca="false">IFERROR(IF(Z1002&lt;&gt;"Não Encontrado",Z1002,IF(AA1002&lt;&gt;"Não Encontrado",AA1002,"")),"")</f>
        <v/>
      </c>
      <c r="AC1002" s="45" t="str">
        <f aca="false">IF(B1002="","",IF(AB1002="","NÃO","SIM"))</f>
        <v/>
      </c>
      <c r="AD1002" s="45" t="str">
        <f aca="false">IFERROR(VLOOKUP(G1002,Dados!$P$3:$R$500,3,0),"")</f>
        <v/>
      </c>
      <c r="AE1002" s="45" t="str">
        <f aca="false">IFERROR(VLOOKUP(G1002,Dados!$K$3:$L$500,2,0),"")</f>
        <v/>
      </c>
      <c r="AF1002" s="45" t="str">
        <f aca="false">IFERROR(VLOOKUP(G1002,Dados!$M$3:$N$500,2,0),"")</f>
        <v/>
      </c>
      <c r="AG1002" s="45" t="str">
        <f aca="false">IF(F1002="","",IF(AND(AD1002="",AE1002="",AF1002=""),"-",IF(AND(AD1002="BIT",AE1002="",AF1002=""),"BIT",IF(AND(AE1002="ANEXO I",AD1002="",AF1002=""),"ANEXO I",IF(AND(AF1002="ANEXO II",AD1002="",AE1002=""),"ANEXO II","Escolher")))))</f>
        <v/>
      </c>
      <c r="AH1002" s="45" t="str">
        <f aca="false">IF(AG1002&lt;&gt;"Pneus","",IFERROR(VLOOKUP(R1002,Dados!$X$2:$Z$5,3,0)*(AI1002-Q1002),VLOOKUP(D1002,Dados!$X$7:$Z$33,3,0)*(AI1002-Q1002)))</f>
        <v/>
      </c>
      <c r="AI1002" s="47" t="str">
        <f aca="false">IF(B1002="","",P1002+Q1002+O1002+M1002+L1002-N1002)</f>
        <v/>
      </c>
      <c r="AJ1002" s="48" t="str">
        <f aca="false">IFERROR(IF(AND(AC1002="SIM",AG1002="-",Y1002="REVENDA"),(AB1002/1+1)*AI1002,IF(AND(AC1002="SIM",AG1002="Pneus",Y1002="REVENDA"),(AB1002/1+1)*(AI1002-AH1002),"")),"")</f>
        <v/>
      </c>
      <c r="AK1002" s="48" t="str">
        <f aca="false">IF(AJ1002="","",AJ1002*17%)</f>
        <v/>
      </c>
      <c r="AL1002" s="48" t="str">
        <f aca="false">IFERROR(IF(AC1002="NÃO","",IF(AK1002="","",IF(E1002="Simples Nacional",BF1002,IF(T1002=0.12,U1002*0.5833337002,IF(T1002=0,AI1002*0.07,U1002))))),"")</f>
        <v/>
      </c>
      <c r="AM1002" s="47" t="str">
        <f aca="false">IFERROR(IF(AC1002="NÃO","",IF(OR(AG1002="-",AG1002="Pneus"),AK1002-AL1002,"")),"")</f>
        <v/>
      </c>
      <c r="AN1002" s="48" t="str">
        <f aca="false">IF(AND(Y1002="REVENDA",AC1002="SIM",AG1002="BIT"),((AB1002/1+1)*AI1002)*0.4117,"")</f>
        <v/>
      </c>
      <c r="AO1002" s="48" t="str">
        <f aca="false">IF(AN1002="","",AN1002*17%)</f>
        <v/>
      </c>
      <c r="AP1002" s="49" t="str">
        <f aca="false">IF(AN1002="","",IF(T1002=0.12,(U1002*0.4117)*0.4117,IF(T1002=0,(AI1002*0.07)*0.4117,U1002*0.4117)))</f>
        <v/>
      </c>
      <c r="AQ1002" s="47" t="str">
        <f aca="false">IF(AN1002="","",AO1002-AP1002)</f>
        <v/>
      </c>
      <c r="AR1002" s="50" t="str">
        <f aca="false">IFERROR(IF(AND(AC1002="SIM",Y1002="REVENDA",LEFT(AG1002,5)="ANEXO")*OR(AE1002="ANEXO I",AF1002="ANEXO II"),VLOOKUP(H1002,Dados!G:I,2,0),""),"INSERIR MVA")</f>
        <v/>
      </c>
      <c r="AS1002" s="48" t="str">
        <f aca="false">IF(LEFT(AG1002,5)="ANEXO",VLOOKUP(AG1002,Dados!$X$111:$Z$112,2,0)*(AI1002-Q1002),"")</f>
        <v/>
      </c>
      <c r="AT1002" s="48" t="str">
        <f aca="false">IFERROR(IF(AR1002="","",(AI1002*AR1002)+AI1002),"INSERIR MVA")</f>
        <v/>
      </c>
      <c r="AU1002" s="48" t="str">
        <f aca="false">IF(AT1002="","",IF(AY1002=0.04,U1002,AS1002*AY1002))</f>
        <v/>
      </c>
      <c r="AV1002" s="47" t="str">
        <f aca="false">IFERROR(IF(AU1002="","",(VLOOKUP(AG1002,Dados!$X$111:$Z$112,3,0)*AT1002*0.17)),"INSERIR MVA")</f>
        <v/>
      </c>
      <c r="AW1002" s="47" t="str">
        <f aca="false">IFERROR(IF(AR1002="","",AV1002-AU1002),"")</f>
        <v/>
      </c>
      <c r="AX1002" s="51" t="str">
        <f aca="false">IFERROR(IF(AC1002="NÃO","",IF(AM1002&lt;&gt;"",AM1002-W1002,IF(AQ1002&lt;&gt;"",AQ1002-W1002,IF(AW1002&lt;&gt;"",AW1002-W1002,"")))),"")</f>
        <v/>
      </c>
      <c r="AY1002" s="46" t="str">
        <f aca="false">IFERROR(IF(ISNA(VLOOKUP(R1002,Dados!$X$2:$Y$5,2,0)),VLOOKUP(D1002,Dados!$X$7:$Y$33,2,0),VLOOKUP(R1002,Dados!$X$2:$Y$5,2,0)),"")</f>
        <v/>
      </c>
      <c r="AZ1002" s="52" t="str">
        <f aca="false">IF(C1002="","",IF(AND(Y1002="CONSUMO",AC1002="NÃO")*OR(AG1002="-",AG1002="BIT"),IF(E1002&lt;&gt;"",(AI1002-(P1002+L1002-N1002+Q1002)*AY1002)/0.83),""))</f>
        <v/>
      </c>
      <c r="BA1002" s="51" t="str">
        <f aca="false">IF(AZ1002="","",AZ1002*0.17-((P1002+L1002-N1002+Q1002)*AY1002))</f>
        <v/>
      </c>
      <c r="BB1002" s="51" t="str">
        <f aca="false">IF(AND(Y1002="CONSUMO",AG1002="ANEXO I",AY1002&gt;4%),(AI1002-(P1002+L1002-N1002+Q1002)*0.0514)/0.83*(0.5177)*(0.17)-AI1002*0.0514,IF(AND(Y1002="CONSUMO",AG1002="ANEXO II",AY1002&gt;4%),(AI1002-(P1002+L1002-N1002+Q1002)*0.041)/0.83*(0.3295)*(0.17)-AI1002*0.041,IF(AND(Y1002="CONSUMO",AG1002="ANEXO I",AY1002=4%),(AI1002-(P1002+L1002-N1002+Q1002)*0.04)/0.83*(0.5177)*(0.17)-AI1002*0.04,IF(AND(Y1002="CONSUMO",AG1002="ANEXO II",AY1002=4%),(AI1002-(P1002+L1002-N1002+Q1002)*0.04)/0.83*(0.3295)*(0.17)-AI1002*0.04,""))))</f>
        <v/>
      </c>
      <c r="BC1002" s="51" t="str">
        <f aca="false">IF(C1002="","",IF(AND(Y1002="CONSUMO",AC1002="SIM")*OR(AG1002="-",AG1002="BIT"),IF(E1002&lt;&gt;"",(AI1002-(P1002+L1002-N1002+Q1002)*AY1002)/0.83),""))</f>
        <v/>
      </c>
      <c r="BD1002" s="51" t="str">
        <f aca="false">IF(BC1002="","",BC1002*0.17)</f>
        <v/>
      </c>
      <c r="BE1002" s="51" t="str">
        <f aca="false">IF(I1002=6908,0,IF(BC1002="","",BD1002-((P1002+L1002-N1002+Q1002)*AY1002)))</f>
        <v/>
      </c>
      <c r="BF1002" s="53" t="str">
        <f aca="false">IF(B1002="","",IF(OR(B1002="",E1002="Regime Normal"),0,(AI1002-Q1002)*VLOOKUP(R1002,Dados!$X$98:$Y$108,2,0)))</f>
        <v/>
      </c>
      <c r="BG1002" s="54" t="str">
        <f aca="false">IFERROR(VLOOKUP(I1002,Dados!$AC$27:$AD$43,2,0),IF(B1002="","",IF(D1002&lt;&gt;"MT",IF(AND(AC1002="SIM",Y1002="Revenda"),"2403",IF(AND(AC1002="SIM",Y1002="Consumo"),"2407",IF(AND(AC1002="NÃO",Y1002="Revenda"),"2102",IF(AND(AC1002="NÃO",Y1002="Consumo"),"2556",)))),REPLACE(I1002,1,1,1))))</f>
        <v/>
      </c>
    </row>
    <row r="1003" customFormat="false" ht="12.8" hidden="false" customHeight="true" outlineLevel="0" collapsed="false">
      <c r="Y1003" s="45"/>
      <c r="Z1003" s="46" t="str">
        <f aca="false">IF(B1003="","",(IFERROR(VLOOKUP(H1003,Dados!A$3:B$15000,2,0),"Não Encontrado")))</f>
        <v/>
      </c>
      <c r="AA1003" s="46" t="str">
        <f aca="false">IF(B1003="","",(IFERROR(VLOOKUP(G1003,Dados!C$3:E$15000,3,0),"Não Encontrado")))</f>
        <v/>
      </c>
      <c r="AB1003" s="46" t="str">
        <f aca="false">IFERROR(IF(Z1003&lt;&gt;"Não Encontrado",Z1003,IF(AA1003&lt;&gt;"Não Encontrado",AA1003,"")),"")</f>
        <v/>
      </c>
      <c r="AC1003" s="45" t="str">
        <f aca="false">IF(B1003="","",IF(AB1003="","NÃO","SIM"))</f>
        <v/>
      </c>
      <c r="AD1003" s="45" t="str">
        <f aca="false">IFERROR(VLOOKUP(G1003,Dados!$P$3:$R$500,3,0),"")</f>
        <v/>
      </c>
      <c r="AE1003" s="45" t="str">
        <f aca="false">IFERROR(VLOOKUP(G1003,Dados!$K$3:$L$500,2,0),"")</f>
        <v/>
      </c>
      <c r="AF1003" s="45" t="str">
        <f aca="false">IFERROR(VLOOKUP(G1003,Dados!$M$3:$N$500,2,0),"")</f>
        <v/>
      </c>
      <c r="AG1003" s="45" t="str">
        <f aca="false">IF(F1003="","",IF(AND(AD1003="",AE1003="",AF1003=""),"-",IF(AND(AD1003="BIT",AE1003="",AF1003=""),"BIT",IF(AND(AE1003="ANEXO I",AD1003="",AF1003=""),"ANEXO I",IF(AND(AF1003="ANEXO II",AD1003="",AE1003=""),"ANEXO II","Escolher")))))</f>
        <v/>
      </c>
      <c r="AH1003" s="45" t="str">
        <f aca="false">IF(AG1003&lt;&gt;"Pneus","",IFERROR(VLOOKUP(R1003,Dados!$X$2:$Z$5,3,0)*(AI1003-Q1003),VLOOKUP(D1003,Dados!$X$7:$Z$33,3,0)*(AI1003-Q1003)))</f>
        <v/>
      </c>
      <c r="AI1003" s="47" t="str">
        <f aca="false">IF(B1003="","",P1003+Q1003+O1003+M1003+L1003-N1003)</f>
        <v/>
      </c>
      <c r="AJ1003" s="48" t="str">
        <f aca="false">IFERROR(IF(AND(AC1003="SIM",AG1003="-",Y1003="REVENDA"),(AB1003/1+1)*AI1003,IF(AND(AC1003="SIM",AG1003="Pneus",Y1003="REVENDA"),(AB1003/1+1)*(AI1003-AH1003),"")),"")</f>
        <v/>
      </c>
      <c r="AK1003" s="48" t="str">
        <f aca="false">IF(AJ1003="","",AJ1003*17%)</f>
        <v/>
      </c>
      <c r="AL1003" s="48" t="str">
        <f aca="false">IFERROR(IF(AC1003="NÃO","",IF(AK1003="","",IF(E1003="Simples Nacional",BF1003,IF(T1003=0.12,U1003*0.5833337002,IF(T1003=0,AI1003*0.07,U1003))))),"")</f>
        <v/>
      </c>
      <c r="AM1003" s="47" t="str">
        <f aca="false">IFERROR(IF(AC1003="NÃO","",IF(OR(AG1003="-",AG1003="Pneus"),AK1003-AL1003,"")),"")</f>
        <v/>
      </c>
      <c r="AN1003" s="48" t="str">
        <f aca="false">IF(AND(Y1003="REVENDA",AC1003="SIM",AG1003="BIT"),((AB1003/1+1)*AI1003)*0.4117,"")</f>
        <v/>
      </c>
      <c r="AO1003" s="48" t="str">
        <f aca="false">IF(AN1003="","",AN1003*17%)</f>
        <v/>
      </c>
      <c r="AP1003" s="49" t="str">
        <f aca="false">IF(AN1003="","",IF(T1003=0.12,(U1003*0.4117)*0.4117,IF(T1003=0,(AI1003*0.07)*0.4117,U1003*0.4117)))</f>
        <v/>
      </c>
      <c r="AQ1003" s="47" t="str">
        <f aca="false">IF(AN1003="","",AO1003-AP1003)</f>
        <v/>
      </c>
      <c r="AR1003" s="50" t="str">
        <f aca="false">IFERROR(IF(AND(AC1003="SIM",Y1003="REVENDA",LEFT(AG1003,5)="ANEXO")*OR(AE1003="ANEXO I",AF1003="ANEXO II"),VLOOKUP(H1003,Dados!G:I,2,0),""),"INSERIR MVA")</f>
        <v/>
      </c>
      <c r="AS1003" s="48" t="str">
        <f aca="false">IF(LEFT(AG1003,5)="ANEXO",VLOOKUP(AG1003,Dados!$X$111:$Z$112,2,0)*(AI1003-Q1003),"")</f>
        <v/>
      </c>
      <c r="AT1003" s="48" t="str">
        <f aca="false">IFERROR(IF(AR1003="","",(AI1003*AR1003)+AI1003),"INSERIR MVA")</f>
        <v/>
      </c>
      <c r="AU1003" s="48" t="str">
        <f aca="false">IF(AT1003="","",IF(AY1003=0.04,U1003,AS1003*AY1003))</f>
        <v/>
      </c>
      <c r="AV1003" s="47" t="str">
        <f aca="false">IFERROR(IF(AU1003="","",(VLOOKUP(AG1003,Dados!$X$111:$Z$112,3,0)*AT1003*0.17)),"INSERIR MVA")</f>
        <v/>
      </c>
      <c r="AW1003" s="47" t="str">
        <f aca="false">IFERROR(IF(AR1003="","",AV1003-AU1003),"")</f>
        <v/>
      </c>
      <c r="AX1003" s="51" t="str">
        <f aca="false">IFERROR(IF(AC1003="NÃO","",IF(AM1003&lt;&gt;"",AM1003-W1003,IF(AQ1003&lt;&gt;"",AQ1003-W1003,IF(AW1003&lt;&gt;"",AW1003-W1003,"")))),"")</f>
        <v/>
      </c>
      <c r="AY1003" s="46" t="str">
        <f aca="false">IFERROR(IF(ISNA(VLOOKUP(R1003,Dados!$X$2:$Y$5,2,0)),VLOOKUP(D1003,Dados!$X$7:$Y$33,2,0),VLOOKUP(R1003,Dados!$X$2:$Y$5,2,0)),"")</f>
        <v/>
      </c>
      <c r="AZ1003" s="52" t="str">
        <f aca="false">IF(C1003="","",IF(AND(Y1003="CONSUMO",AC1003="NÃO")*OR(AG1003="-",AG1003="BIT"),IF(E1003&lt;&gt;"",(AI1003-(P1003+L1003-N1003+Q1003)*AY1003)/0.83),""))</f>
        <v/>
      </c>
      <c r="BA1003" s="51" t="str">
        <f aca="false">IF(AZ1003="","",AZ1003*0.17-((P1003+L1003-N1003+Q1003)*AY1003))</f>
        <v/>
      </c>
      <c r="BB1003" s="51" t="str">
        <f aca="false">IF(AND(Y1003="CONSUMO",AG1003="ANEXO I",AY1003&gt;4%),(AI1003-(P1003+L1003-N1003+Q1003)*0.0514)/0.83*(0.5177)*(0.17)-AI1003*0.0514,IF(AND(Y1003="CONSUMO",AG1003="ANEXO II",AY1003&gt;4%),(AI1003-(P1003+L1003-N1003+Q1003)*0.041)/0.83*(0.3295)*(0.17)-AI1003*0.041,IF(AND(Y1003="CONSUMO",AG1003="ANEXO I",AY1003=4%),(AI1003-(P1003+L1003-N1003+Q1003)*0.04)/0.83*(0.5177)*(0.17)-AI1003*0.04,IF(AND(Y1003="CONSUMO",AG1003="ANEXO II",AY1003=4%),(AI1003-(P1003+L1003-N1003+Q1003)*0.04)/0.83*(0.3295)*(0.17)-AI1003*0.04,""))))</f>
        <v/>
      </c>
      <c r="BC1003" s="51" t="str">
        <f aca="false">IF(C1003="","",IF(AND(Y1003="CONSUMO",AC1003="SIM")*OR(AG1003="-",AG1003="BIT"),IF(E1003&lt;&gt;"",(AI1003-(P1003+L1003-N1003+Q1003)*AY1003)/0.83),""))</f>
        <v/>
      </c>
      <c r="BD1003" s="51" t="str">
        <f aca="false">IF(BC1003="","",BC1003*0.17)</f>
        <v/>
      </c>
      <c r="BE1003" s="51" t="str">
        <f aca="false">IF(I1003=6908,0,IF(BC1003="","",BD1003-((P1003+L1003-N1003+Q1003)*AY1003)))</f>
        <v/>
      </c>
      <c r="BF1003" s="53" t="str">
        <f aca="false">IF(B1003="","",IF(OR(B1003="",E1003="Regime Normal"),0,(AI1003-Q1003)*VLOOKUP(R1003,Dados!$X$98:$Y$108,2,0)))</f>
        <v/>
      </c>
      <c r="BG1003" s="54" t="str">
        <f aca="false">IFERROR(VLOOKUP(I1003,Dados!$AC$27:$AD$43,2,0),IF(B1003="","",IF(D1003&lt;&gt;"MT",IF(AND(AC1003="SIM",Y1003="Revenda"),"2403",IF(AND(AC1003="SIM",Y1003="Consumo"),"2407",IF(AND(AC1003="NÃO",Y1003="Revenda"),"2102",IF(AND(AC1003="NÃO",Y1003="Consumo"),"2556",)))),REPLACE(I1003,1,1,1))))</f>
        <v/>
      </c>
    </row>
    <row r="1004" customFormat="false" ht="12.8" hidden="false" customHeight="true" outlineLevel="0" collapsed="false">
      <c r="Y1004" s="45"/>
      <c r="Z1004" s="46" t="str">
        <f aca="false">IF(B1004="","",(IFERROR(VLOOKUP(H1004,Dados!A$3:B$15000,2,0),"Não Encontrado")))</f>
        <v/>
      </c>
      <c r="AA1004" s="46" t="str">
        <f aca="false">IF(B1004="","",(IFERROR(VLOOKUP(G1004,Dados!C$3:E$15000,3,0),"Não Encontrado")))</f>
        <v/>
      </c>
      <c r="AB1004" s="46" t="str">
        <f aca="false">IFERROR(IF(Z1004&lt;&gt;"Não Encontrado",Z1004,IF(AA1004&lt;&gt;"Não Encontrado",AA1004,"")),"")</f>
        <v/>
      </c>
      <c r="AC1004" s="45" t="str">
        <f aca="false">IF(B1004="","",IF(AB1004="","NÃO","SIM"))</f>
        <v/>
      </c>
      <c r="AD1004" s="45" t="str">
        <f aca="false">IFERROR(VLOOKUP(G1004,Dados!$P$3:$R$500,3,0),"")</f>
        <v/>
      </c>
      <c r="AE1004" s="45" t="str">
        <f aca="false">IFERROR(VLOOKUP(G1004,Dados!$K$3:$L$500,2,0),"")</f>
        <v/>
      </c>
      <c r="AF1004" s="45" t="str">
        <f aca="false">IFERROR(VLOOKUP(G1004,Dados!$M$3:$N$500,2,0),"")</f>
        <v/>
      </c>
      <c r="AG1004" s="45" t="str">
        <f aca="false">IF(F1004="","",IF(AND(AD1004="",AE1004="",AF1004=""),"-",IF(AND(AD1004="BIT",AE1004="",AF1004=""),"BIT",IF(AND(AE1004="ANEXO I",AD1004="",AF1004=""),"ANEXO I",IF(AND(AF1004="ANEXO II",AD1004="",AE1004=""),"ANEXO II","Escolher")))))</f>
        <v/>
      </c>
      <c r="AH1004" s="45" t="str">
        <f aca="false">IF(AG1004&lt;&gt;"Pneus","",IFERROR(VLOOKUP(R1004,Dados!$X$2:$Z$5,3,0)*(AI1004-Q1004),VLOOKUP(D1004,Dados!$X$7:$Z$33,3,0)*(AI1004-Q1004)))</f>
        <v/>
      </c>
      <c r="AI1004" s="47" t="str">
        <f aca="false">IF(B1004="","",P1004+Q1004+O1004+M1004+L1004-N1004)</f>
        <v/>
      </c>
      <c r="AJ1004" s="48" t="str">
        <f aca="false">IFERROR(IF(AND(AC1004="SIM",AG1004="-",Y1004="REVENDA"),(AB1004/1+1)*AI1004,IF(AND(AC1004="SIM",AG1004="Pneus",Y1004="REVENDA"),(AB1004/1+1)*(AI1004-AH1004),"")),"")</f>
        <v/>
      </c>
      <c r="AK1004" s="48" t="str">
        <f aca="false">IF(AJ1004="","",AJ1004*17%)</f>
        <v/>
      </c>
      <c r="AL1004" s="48" t="str">
        <f aca="false">IFERROR(IF(AC1004="NÃO","",IF(AK1004="","",IF(E1004="Simples Nacional",BF1004,IF(T1004=0.12,U1004*0.5833337002,IF(T1004=0,AI1004*0.07,U1004))))),"")</f>
        <v/>
      </c>
      <c r="AM1004" s="47" t="str">
        <f aca="false">IFERROR(IF(AC1004="NÃO","",IF(OR(AG1004="-",AG1004="Pneus"),AK1004-AL1004,"")),"")</f>
        <v/>
      </c>
      <c r="AN1004" s="48" t="str">
        <f aca="false">IF(AND(Y1004="REVENDA",AC1004="SIM",AG1004="BIT"),((AB1004/1+1)*AI1004)*0.4117,"")</f>
        <v/>
      </c>
      <c r="AO1004" s="48" t="str">
        <f aca="false">IF(AN1004="","",AN1004*17%)</f>
        <v/>
      </c>
      <c r="AP1004" s="49" t="str">
        <f aca="false">IF(AN1004="","",IF(T1004=0.12,(U1004*0.4117)*0.4117,IF(T1004=0,(AI1004*0.07)*0.4117,U1004*0.4117)))</f>
        <v/>
      </c>
      <c r="AQ1004" s="47" t="str">
        <f aca="false">IF(AN1004="","",AO1004-AP1004)</f>
        <v/>
      </c>
      <c r="AR1004" s="50" t="str">
        <f aca="false">IFERROR(IF(AND(AC1004="SIM",Y1004="REVENDA",LEFT(AG1004,5)="ANEXO")*OR(AE1004="ANEXO I",AF1004="ANEXO II"),VLOOKUP(H1004,Dados!G:I,2,0),""),"INSERIR MVA")</f>
        <v/>
      </c>
      <c r="AS1004" s="48" t="str">
        <f aca="false">IF(LEFT(AG1004,5)="ANEXO",VLOOKUP(AG1004,Dados!$X$111:$Z$112,2,0)*(AI1004-Q1004),"")</f>
        <v/>
      </c>
      <c r="AT1004" s="48" t="str">
        <f aca="false">IFERROR(IF(AR1004="","",(AI1004*AR1004)+AI1004),"INSERIR MVA")</f>
        <v/>
      </c>
      <c r="AU1004" s="48" t="str">
        <f aca="false">IF(AT1004="","",IF(AY1004=0.04,U1004,AS1004*AY1004))</f>
        <v/>
      </c>
      <c r="AV1004" s="47" t="str">
        <f aca="false">IFERROR(IF(AU1004="","",(VLOOKUP(AG1004,Dados!$X$111:$Z$112,3,0)*AT1004*0.17)),"INSERIR MVA")</f>
        <v/>
      </c>
      <c r="AW1004" s="47" t="str">
        <f aca="false">IFERROR(IF(AR1004="","",AV1004-AU1004),"")</f>
        <v/>
      </c>
      <c r="AX1004" s="51" t="str">
        <f aca="false">IFERROR(IF(AC1004="NÃO","",IF(AM1004&lt;&gt;"",AM1004-W1004,IF(AQ1004&lt;&gt;"",AQ1004-W1004,IF(AW1004&lt;&gt;"",AW1004-W1004,"")))),"")</f>
        <v/>
      </c>
      <c r="AY1004" s="46" t="str">
        <f aca="false">IFERROR(IF(ISNA(VLOOKUP(R1004,Dados!$X$2:$Y$5,2,0)),VLOOKUP(D1004,Dados!$X$7:$Y$33,2,0),VLOOKUP(R1004,Dados!$X$2:$Y$5,2,0)),"")</f>
        <v/>
      </c>
      <c r="AZ1004" s="52" t="str">
        <f aca="false">IF(C1004="","",IF(AND(Y1004="CONSUMO",AC1004="NÃO")*OR(AG1004="-",AG1004="BIT"),IF(E1004&lt;&gt;"",(AI1004-(P1004+L1004-N1004+Q1004)*AY1004)/0.83),""))</f>
        <v/>
      </c>
      <c r="BA1004" s="51" t="str">
        <f aca="false">IF(AZ1004="","",AZ1004*0.17-((P1004+L1004-N1004+Q1004)*AY1004))</f>
        <v/>
      </c>
      <c r="BB1004" s="51" t="str">
        <f aca="false">IF(AND(Y1004="CONSUMO",AG1004="ANEXO I",AY1004&gt;4%),(AI1004-(P1004+L1004-N1004+Q1004)*0.0514)/0.83*(0.5177)*(0.17)-AI1004*0.0514,IF(AND(Y1004="CONSUMO",AG1004="ANEXO II",AY1004&gt;4%),(AI1004-(P1004+L1004-N1004+Q1004)*0.041)/0.83*(0.3295)*(0.17)-AI1004*0.041,IF(AND(Y1004="CONSUMO",AG1004="ANEXO I",AY1004=4%),(AI1004-(P1004+L1004-N1004+Q1004)*0.04)/0.83*(0.5177)*(0.17)-AI1004*0.04,IF(AND(Y1004="CONSUMO",AG1004="ANEXO II",AY1004=4%),(AI1004-(P1004+L1004-N1004+Q1004)*0.04)/0.83*(0.3295)*(0.17)-AI1004*0.04,""))))</f>
        <v/>
      </c>
      <c r="BC1004" s="51" t="str">
        <f aca="false">IF(C1004="","",IF(AND(Y1004="CONSUMO",AC1004="SIM")*OR(AG1004="-",AG1004="BIT"),IF(E1004&lt;&gt;"",(AI1004-(P1004+L1004-N1004+Q1004)*AY1004)/0.83),""))</f>
        <v/>
      </c>
      <c r="BD1004" s="51" t="str">
        <f aca="false">IF(BC1004="","",BC1004*0.17)</f>
        <v/>
      </c>
      <c r="BE1004" s="51" t="str">
        <f aca="false">IF(I1004=6908,0,IF(BC1004="","",BD1004-((P1004+L1004-N1004+Q1004)*AY1004)))</f>
        <v/>
      </c>
      <c r="BF1004" s="53" t="str">
        <f aca="false">IF(B1004="","",IF(OR(B1004="",E1004="Regime Normal"),0,(AI1004-Q1004)*VLOOKUP(R1004,Dados!$X$98:$Y$108,2,0)))</f>
        <v/>
      </c>
      <c r="BG1004" s="54" t="str">
        <f aca="false">IFERROR(VLOOKUP(I1004,Dados!$AC$27:$AD$43,2,0),IF(B1004="","",IF(D1004&lt;&gt;"MT",IF(AND(AC1004="SIM",Y1004="Revenda"),"2403",IF(AND(AC1004="SIM",Y1004="Consumo"),"2407",IF(AND(AC1004="NÃO",Y1004="Revenda"),"2102",IF(AND(AC1004="NÃO",Y1004="Consumo"),"2556",)))),REPLACE(I1004,1,1,1))))</f>
        <v/>
      </c>
    </row>
    <row r="1005" customFormat="false" ht="12.8" hidden="false" customHeight="true" outlineLevel="0" collapsed="false">
      <c r="Y1005" s="45"/>
      <c r="Z1005" s="46" t="str">
        <f aca="false">IF(B1005="","",(IFERROR(VLOOKUP(H1005,Dados!A$3:B$15000,2,0),"Não Encontrado")))</f>
        <v/>
      </c>
      <c r="AA1005" s="46" t="str">
        <f aca="false">IF(B1005="","",(IFERROR(VLOOKUP(G1005,Dados!C$3:E$15000,3,0),"Não Encontrado")))</f>
        <v/>
      </c>
      <c r="AB1005" s="46" t="str">
        <f aca="false">IFERROR(IF(Z1005&lt;&gt;"Não Encontrado",Z1005,IF(AA1005&lt;&gt;"Não Encontrado",AA1005,"")),"")</f>
        <v/>
      </c>
      <c r="AC1005" s="45" t="str">
        <f aca="false">IF(B1005="","",IF(AB1005="","NÃO","SIM"))</f>
        <v/>
      </c>
      <c r="AD1005" s="45" t="str">
        <f aca="false">IFERROR(VLOOKUP(G1005,Dados!$P$3:$R$500,3,0),"")</f>
        <v/>
      </c>
      <c r="AE1005" s="45" t="str">
        <f aca="false">IFERROR(VLOOKUP(G1005,Dados!$K$3:$L$500,2,0),"")</f>
        <v/>
      </c>
      <c r="AF1005" s="45" t="str">
        <f aca="false">IFERROR(VLOOKUP(G1005,Dados!$M$3:$N$500,2,0),"")</f>
        <v/>
      </c>
      <c r="AG1005" s="45" t="str">
        <f aca="false">IF(F1005="","",IF(AND(AD1005="",AE1005="",AF1005=""),"-",IF(AND(AD1005="BIT",AE1005="",AF1005=""),"BIT",IF(AND(AE1005="ANEXO I",AD1005="",AF1005=""),"ANEXO I",IF(AND(AF1005="ANEXO II",AD1005="",AE1005=""),"ANEXO II","Escolher")))))</f>
        <v/>
      </c>
      <c r="AH1005" s="45" t="str">
        <f aca="false">IF(AG1005&lt;&gt;"Pneus","",IFERROR(VLOOKUP(R1005,Dados!$X$2:$Z$5,3,0)*(AI1005-Q1005),VLOOKUP(D1005,Dados!$X$7:$Z$33,3,0)*(AI1005-Q1005)))</f>
        <v/>
      </c>
      <c r="AI1005" s="47" t="str">
        <f aca="false">IF(B1005="","",P1005+Q1005+O1005+M1005+L1005-N1005)</f>
        <v/>
      </c>
      <c r="AJ1005" s="48" t="str">
        <f aca="false">IFERROR(IF(AND(AC1005="SIM",AG1005="-",Y1005="REVENDA"),(AB1005/1+1)*AI1005,IF(AND(AC1005="SIM",AG1005="Pneus",Y1005="REVENDA"),(AB1005/1+1)*(AI1005-AH1005),"")),"")</f>
        <v/>
      </c>
      <c r="AK1005" s="48" t="str">
        <f aca="false">IF(AJ1005="","",AJ1005*17%)</f>
        <v/>
      </c>
      <c r="AL1005" s="48" t="str">
        <f aca="false">IFERROR(IF(AC1005="NÃO","",IF(AK1005="","",IF(E1005="Simples Nacional",BF1005,IF(T1005=0.12,U1005*0.5833337002,IF(T1005=0,AI1005*0.07,U1005))))),"")</f>
        <v/>
      </c>
      <c r="AM1005" s="47" t="str">
        <f aca="false">IFERROR(IF(AC1005="NÃO","",IF(OR(AG1005="-",AG1005="Pneus"),AK1005-AL1005,"")),"")</f>
        <v/>
      </c>
      <c r="AN1005" s="48" t="str">
        <f aca="false">IF(AND(Y1005="REVENDA",AC1005="SIM",AG1005="BIT"),((AB1005/1+1)*AI1005)*0.4117,"")</f>
        <v/>
      </c>
      <c r="AO1005" s="48" t="str">
        <f aca="false">IF(AN1005="","",AN1005*17%)</f>
        <v/>
      </c>
      <c r="AP1005" s="49" t="str">
        <f aca="false">IF(AN1005="","",IF(T1005=0.12,(U1005*0.4117)*0.4117,IF(T1005=0,(AI1005*0.07)*0.4117,U1005*0.4117)))</f>
        <v/>
      </c>
      <c r="AQ1005" s="47" t="str">
        <f aca="false">IF(AN1005="","",AO1005-AP1005)</f>
        <v/>
      </c>
      <c r="AR1005" s="50" t="str">
        <f aca="false">IFERROR(IF(AND(AC1005="SIM",Y1005="REVENDA",LEFT(AG1005,5)="ANEXO")*OR(AE1005="ANEXO I",AF1005="ANEXO II"),VLOOKUP(H1005,Dados!G:I,2,0),""),"INSERIR MVA")</f>
        <v/>
      </c>
      <c r="AS1005" s="48" t="str">
        <f aca="false">IF(LEFT(AG1005,5)="ANEXO",VLOOKUP(AG1005,Dados!$X$111:$Z$112,2,0)*(AI1005-Q1005),"")</f>
        <v/>
      </c>
      <c r="AT1005" s="48" t="str">
        <f aca="false">IFERROR(IF(AR1005="","",(AI1005*AR1005)+AI1005),"INSERIR MVA")</f>
        <v/>
      </c>
      <c r="AU1005" s="48" t="str">
        <f aca="false">IF(AT1005="","",IF(AY1005=0.04,U1005,AS1005*AY1005))</f>
        <v/>
      </c>
      <c r="AV1005" s="47" t="str">
        <f aca="false">IFERROR(IF(AU1005="","",(VLOOKUP(AG1005,Dados!$X$111:$Z$112,3,0)*AT1005*0.17)),"INSERIR MVA")</f>
        <v/>
      </c>
      <c r="AW1005" s="47" t="str">
        <f aca="false">IFERROR(IF(AR1005="","",AV1005-AU1005),"")</f>
        <v/>
      </c>
      <c r="AX1005" s="51" t="str">
        <f aca="false">IFERROR(IF(AC1005="NÃO","",IF(AM1005&lt;&gt;"",AM1005-W1005,IF(AQ1005&lt;&gt;"",AQ1005-W1005,IF(AW1005&lt;&gt;"",AW1005-W1005,"")))),"")</f>
        <v/>
      </c>
      <c r="AY1005" s="46" t="str">
        <f aca="false">IFERROR(IF(ISNA(VLOOKUP(R1005,Dados!$X$2:$Y$5,2,0)),VLOOKUP(D1005,Dados!$X$7:$Y$33,2,0),VLOOKUP(R1005,Dados!$X$2:$Y$5,2,0)),"")</f>
        <v/>
      </c>
      <c r="AZ1005" s="52" t="str">
        <f aca="false">IF(C1005="","",IF(AND(Y1005="CONSUMO",AC1005="NÃO")*OR(AG1005="-",AG1005="BIT"),IF(E1005&lt;&gt;"",(AI1005-(P1005+L1005-N1005+Q1005)*AY1005)/0.83),""))</f>
        <v/>
      </c>
      <c r="BA1005" s="51" t="str">
        <f aca="false">IF(AZ1005="","",AZ1005*0.17-((P1005+L1005-N1005+Q1005)*AY1005))</f>
        <v/>
      </c>
      <c r="BB1005" s="51" t="str">
        <f aca="false">IF(AND(Y1005="CONSUMO",AG1005="ANEXO I",AY1005&gt;4%),(AI1005-(P1005+L1005-N1005+Q1005)*0.0514)/0.83*(0.5177)*(0.17)-AI1005*0.0514,IF(AND(Y1005="CONSUMO",AG1005="ANEXO II",AY1005&gt;4%),(AI1005-(P1005+L1005-N1005+Q1005)*0.041)/0.83*(0.3295)*(0.17)-AI1005*0.041,IF(AND(Y1005="CONSUMO",AG1005="ANEXO I",AY1005=4%),(AI1005-(P1005+L1005-N1005+Q1005)*0.04)/0.83*(0.5177)*(0.17)-AI1005*0.04,IF(AND(Y1005="CONSUMO",AG1005="ANEXO II",AY1005=4%),(AI1005-(P1005+L1005-N1005+Q1005)*0.04)/0.83*(0.3295)*(0.17)-AI1005*0.04,""))))</f>
        <v/>
      </c>
      <c r="BC1005" s="51" t="str">
        <f aca="false">IF(C1005="","",IF(AND(Y1005="CONSUMO",AC1005="SIM")*OR(AG1005="-",AG1005="BIT"),IF(E1005&lt;&gt;"",(AI1005-(P1005+L1005-N1005+Q1005)*AY1005)/0.83),""))</f>
        <v/>
      </c>
      <c r="BD1005" s="51" t="str">
        <f aca="false">IF(BC1005="","",BC1005*0.17)</f>
        <v/>
      </c>
      <c r="BE1005" s="51" t="str">
        <f aca="false">IF(I1005=6908,0,IF(BC1005="","",BD1005-((P1005+L1005-N1005+Q1005)*AY1005)))</f>
        <v/>
      </c>
      <c r="BF1005" s="53" t="str">
        <f aca="false">IF(B1005="","",IF(OR(B1005="",E1005="Regime Normal"),0,(AI1005-Q1005)*VLOOKUP(R1005,Dados!$X$98:$Y$108,2,0)))</f>
        <v/>
      </c>
      <c r="BG1005" s="54" t="str">
        <f aca="false">IFERROR(VLOOKUP(I1005,Dados!$AC$27:$AD$43,2,0),IF(B1005="","",IF(D1005&lt;&gt;"MT",IF(AND(AC1005="SIM",Y1005="Revenda"),"2403",IF(AND(AC1005="SIM",Y1005="Consumo"),"2407",IF(AND(AC1005="NÃO",Y1005="Revenda"),"2102",IF(AND(AC1005="NÃO",Y1005="Consumo"),"2556",)))),REPLACE(I1005,1,1,1))))</f>
        <v/>
      </c>
    </row>
    <row r="1006" customFormat="false" ht="12.8" hidden="false" customHeight="true" outlineLevel="0" collapsed="false">
      <c r="Y1006" s="45"/>
      <c r="Z1006" s="46" t="str">
        <f aca="false">IF(B1006="","",(IFERROR(VLOOKUP(H1006,Dados!A$3:B$15000,2,0),"Não Encontrado")))</f>
        <v/>
      </c>
      <c r="AA1006" s="46" t="str">
        <f aca="false">IF(B1006="","",(IFERROR(VLOOKUP(G1006,Dados!C$3:E$15000,3,0),"Não Encontrado")))</f>
        <v/>
      </c>
      <c r="AB1006" s="46" t="str">
        <f aca="false">IFERROR(IF(Z1006&lt;&gt;"Não Encontrado",Z1006,IF(AA1006&lt;&gt;"Não Encontrado",AA1006,"")),"")</f>
        <v/>
      </c>
      <c r="AC1006" s="45" t="str">
        <f aca="false">IF(B1006="","",IF(AB1006="","NÃO","SIM"))</f>
        <v/>
      </c>
      <c r="AD1006" s="45" t="str">
        <f aca="false">IFERROR(VLOOKUP(G1006,Dados!$P$3:$R$500,3,0),"")</f>
        <v/>
      </c>
      <c r="AE1006" s="45" t="str">
        <f aca="false">IFERROR(VLOOKUP(G1006,Dados!$K$3:$L$500,2,0),"")</f>
        <v/>
      </c>
      <c r="AF1006" s="45" t="str">
        <f aca="false">IFERROR(VLOOKUP(G1006,Dados!$M$3:$N$500,2,0),"")</f>
        <v/>
      </c>
      <c r="AG1006" s="45" t="str">
        <f aca="false">IF(F1006="","",IF(AND(AD1006="",AE1006="",AF1006=""),"-",IF(AND(AD1006="BIT",AE1006="",AF1006=""),"BIT",IF(AND(AE1006="ANEXO I",AD1006="",AF1006=""),"ANEXO I",IF(AND(AF1006="ANEXO II",AD1006="",AE1006=""),"ANEXO II","Escolher")))))</f>
        <v/>
      </c>
      <c r="AH1006" s="45" t="str">
        <f aca="false">IF(AG1006&lt;&gt;"Pneus","",IFERROR(VLOOKUP(R1006,Dados!$X$2:$Z$5,3,0)*(AI1006-Q1006),VLOOKUP(D1006,Dados!$X$7:$Z$33,3,0)*(AI1006-Q1006)))</f>
        <v/>
      </c>
      <c r="AI1006" s="47" t="str">
        <f aca="false">IF(B1006="","",P1006+Q1006+O1006+M1006+L1006-N1006)</f>
        <v/>
      </c>
      <c r="AJ1006" s="48" t="str">
        <f aca="false">IFERROR(IF(AND(AC1006="SIM",AG1006="-",Y1006="REVENDA"),(AB1006/1+1)*AI1006,IF(AND(AC1006="SIM",AG1006="Pneus",Y1006="REVENDA"),(AB1006/1+1)*(AI1006-AH1006),"")),"")</f>
        <v/>
      </c>
      <c r="AK1006" s="48" t="str">
        <f aca="false">IF(AJ1006="","",AJ1006*17%)</f>
        <v/>
      </c>
      <c r="AL1006" s="48" t="str">
        <f aca="false">IFERROR(IF(AC1006="NÃO","",IF(AK1006="","",IF(E1006="Simples Nacional",BF1006,IF(T1006=0.12,U1006*0.5833337002,IF(T1006=0,AI1006*0.07,U1006))))),"")</f>
        <v/>
      </c>
      <c r="AM1006" s="47" t="str">
        <f aca="false">IFERROR(IF(AC1006="NÃO","",IF(OR(AG1006="-",AG1006="Pneus"),AK1006-AL1006,"")),"")</f>
        <v/>
      </c>
      <c r="AN1006" s="48" t="str">
        <f aca="false">IF(AND(Y1006="REVENDA",AC1006="SIM",AG1006="BIT"),((AB1006/1+1)*AI1006)*0.4117,"")</f>
        <v/>
      </c>
      <c r="AO1006" s="48" t="str">
        <f aca="false">IF(AN1006="","",AN1006*17%)</f>
        <v/>
      </c>
      <c r="AP1006" s="49" t="str">
        <f aca="false">IF(AN1006="","",IF(T1006=0.12,(U1006*0.4117)*0.4117,IF(T1006=0,(AI1006*0.07)*0.4117,U1006*0.4117)))</f>
        <v/>
      </c>
      <c r="AQ1006" s="47" t="str">
        <f aca="false">IF(AN1006="","",AO1006-AP1006)</f>
        <v/>
      </c>
      <c r="AR1006" s="50" t="str">
        <f aca="false">IFERROR(IF(AND(AC1006="SIM",Y1006="REVENDA",LEFT(AG1006,5)="ANEXO")*OR(AE1006="ANEXO I",AF1006="ANEXO II"),VLOOKUP(H1006,Dados!G:I,2,0),""),"INSERIR MVA")</f>
        <v/>
      </c>
      <c r="AS1006" s="48" t="str">
        <f aca="false">IF(LEFT(AG1006,5)="ANEXO",VLOOKUP(AG1006,Dados!$X$111:$Z$112,2,0)*(AI1006-Q1006),"")</f>
        <v/>
      </c>
      <c r="AT1006" s="48" t="str">
        <f aca="false">IFERROR(IF(AR1006="","",(AI1006*AR1006)+AI1006),"INSERIR MVA")</f>
        <v/>
      </c>
      <c r="AU1006" s="48" t="str">
        <f aca="false">IF(AT1006="","",IF(AY1006=0.04,U1006,AS1006*AY1006))</f>
        <v/>
      </c>
      <c r="AV1006" s="47" t="str">
        <f aca="false">IFERROR(IF(AU1006="","",(VLOOKUP(AG1006,Dados!$X$111:$Z$112,3,0)*AT1006*0.17)),"INSERIR MVA")</f>
        <v/>
      </c>
      <c r="AW1006" s="47" t="str">
        <f aca="false">IFERROR(IF(AR1006="","",AV1006-AU1006),"")</f>
        <v/>
      </c>
      <c r="AX1006" s="51" t="str">
        <f aca="false">IFERROR(IF(AC1006="NÃO","",IF(AM1006&lt;&gt;"",AM1006-W1006,IF(AQ1006&lt;&gt;"",AQ1006-W1006,IF(AW1006&lt;&gt;"",AW1006-W1006,"")))),"")</f>
        <v/>
      </c>
      <c r="AY1006" s="46" t="str">
        <f aca="false">IFERROR(IF(ISNA(VLOOKUP(R1006,Dados!$X$2:$Y$5,2,0)),VLOOKUP(D1006,Dados!$X$7:$Y$33,2,0),VLOOKUP(R1006,Dados!$X$2:$Y$5,2,0)),"")</f>
        <v/>
      </c>
      <c r="AZ1006" s="52" t="str">
        <f aca="false">IF(C1006="","",IF(AND(Y1006="CONSUMO",AC1006="NÃO")*OR(AG1006="-",AG1006="BIT"),IF(E1006&lt;&gt;"",(AI1006-(P1006+L1006-N1006+Q1006)*AY1006)/0.83),""))</f>
        <v/>
      </c>
      <c r="BA1006" s="51" t="str">
        <f aca="false">IF(AZ1006="","",AZ1006*0.17-((P1006+L1006-N1006+Q1006)*AY1006))</f>
        <v/>
      </c>
      <c r="BB1006" s="51" t="str">
        <f aca="false">IF(AND(Y1006="CONSUMO",AG1006="ANEXO I",AY1006&gt;4%),(AI1006-(P1006+L1006-N1006+Q1006)*0.0514)/0.83*(0.5177)*(0.17)-AI1006*0.0514,IF(AND(Y1006="CONSUMO",AG1006="ANEXO II",AY1006&gt;4%),(AI1006-(P1006+L1006-N1006+Q1006)*0.041)/0.83*(0.3295)*(0.17)-AI1006*0.041,IF(AND(Y1006="CONSUMO",AG1006="ANEXO I",AY1006=4%),(AI1006-(P1006+L1006-N1006+Q1006)*0.04)/0.83*(0.5177)*(0.17)-AI1006*0.04,IF(AND(Y1006="CONSUMO",AG1006="ANEXO II",AY1006=4%),(AI1006-(P1006+L1006-N1006+Q1006)*0.04)/0.83*(0.3295)*(0.17)-AI1006*0.04,""))))</f>
        <v/>
      </c>
      <c r="BC1006" s="51" t="str">
        <f aca="false">IF(C1006="","",IF(AND(Y1006="CONSUMO",AC1006="SIM")*OR(AG1006="-",AG1006="BIT"),IF(E1006&lt;&gt;"",(AI1006-(P1006+L1006-N1006+Q1006)*AY1006)/0.83),""))</f>
        <v/>
      </c>
      <c r="BD1006" s="51" t="str">
        <f aca="false">IF(BC1006="","",BC1006*0.17)</f>
        <v/>
      </c>
      <c r="BE1006" s="51" t="str">
        <f aca="false">IF(I1006=6908,0,IF(BC1006="","",BD1006-((P1006+L1006-N1006+Q1006)*AY1006)))</f>
        <v/>
      </c>
      <c r="BF1006" s="53" t="str">
        <f aca="false">IF(B1006="","",IF(OR(B1006="",E1006="Regime Normal"),0,(AI1006-Q1006)*VLOOKUP(R1006,Dados!$X$98:$Y$108,2,0)))</f>
        <v/>
      </c>
      <c r="BG1006" s="54" t="str">
        <f aca="false">IFERROR(VLOOKUP(I1006,Dados!$AC$27:$AD$43,2,0),IF(B1006="","",IF(D1006&lt;&gt;"MT",IF(AND(AC1006="SIM",Y1006="Revenda"),"2403",IF(AND(AC1006="SIM",Y1006="Consumo"),"2407",IF(AND(AC1006="NÃO",Y1006="Revenda"),"2102",IF(AND(AC1006="NÃO",Y1006="Consumo"),"2556",)))),REPLACE(I1006,1,1,1))))</f>
        <v/>
      </c>
    </row>
    <row r="1007" customFormat="false" ht="12.8" hidden="false" customHeight="true" outlineLevel="0" collapsed="false">
      <c r="Y1007" s="45"/>
      <c r="Z1007" s="46" t="str">
        <f aca="false">IF(B1007="","",(IFERROR(VLOOKUP(H1007,Dados!A$3:B$15000,2,0),"Não Encontrado")))</f>
        <v/>
      </c>
      <c r="AA1007" s="46" t="str">
        <f aca="false">IF(B1007="","",(IFERROR(VLOOKUP(G1007,Dados!C$3:E$15000,3,0),"Não Encontrado")))</f>
        <v/>
      </c>
      <c r="AB1007" s="46" t="str">
        <f aca="false">IFERROR(IF(Z1007&lt;&gt;"Não Encontrado",Z1007,IF(AA1007&lt;&gt;"Não Encontrado",AA1007,"")),"")</f>
        <v/>
      </c>
      <c r="AC1007" s="45" t="str">
        <f aca="false">IF(B1007="","",IF(AB1007="","NÃO","SIM"))</f>
        <v/>
      </c>
      <c r="AD1007" s="45" t="str">
        <f aca="false">IFERROR(VLOOKUP(G1007,Dados!$P$3:$R$500,3,0),"")</f>
        <v/>
      </c>
      <c r="AE1007" s="45" t="str">
        <f aca="false">IFERROR(VLOOKUP(G1007,Dados!$K$3:$L$500,2,0),"")</f>
        <v/>
      </c>
      <c r="AF1007" s="45" t="str">
        <f aca="false">IFERROR(VLOOKUP(G1007,Dados!$M$3:$N$500,2,0),"")</f>
        <v/>
      </c>
      <c r="AG1007" s="45" t="str">
        <f aca="false">IF(F1007="","",IF(AND(AD1007="",AE1007="",AF1007=""),"-",IF(AND(AD1007="BIT",AE1007="",AF1007=""),"BIT",IF(AND(AE1007="ANEXO I",AD1007="",AF1007=""),"ANEXO I",IF(AND(AF1007="ANEXO II",AD1007="",AE1007=""),"ANEXO II","Escolher")))))</f>
        <v/>
      </c>
      <c r="AH1007" s="45" t="str">
        <f aca="false">IF(AG1007&lt;&gt;"Pneus","",IFERROR(VLOOKUP(R1007,Dados!$X$2:$Z$5,3,0)*(AI1007-Q1007),VLOOKUP(D1007,Dados!$X$7:$Z$33,3,0)*(AI1007-Q1007)))</f>
        <v/>
      </c>
      <c r="AI1007" s="47" t="str">
        <f aca="false">IF(B1007="","",P1007+Q1007+O1007+M1007+L1007-N1007)</f>
        <v/>
      </c>
      <c r="AJ1007" s="48" t="str">
        <f aca="false">IFERROR(IF(AND(AC1007="SIM",AG1007="-",Y1007="REVENDA"),(AB1007/1+1)*AI1007,IF(AND(AC1007="SIM",AG1007="Pneus",Y1007="REVENDA"),(AB1007/1+1)*(AI1007-AH1007),"")),"")</f>
        <v/>
      </c>
      <c r="AK1007" s="48" t="str">
        <f aca="false">IF(AJ1007="","",AJ1007*17%)</f>
        <v/>
      </c>
      <c r="AL1007" s="48" t="str">
        <f aca="false">IFERROR(IF(AC1007="NÃO","",IF(AK1007="","",IF(E1007="Simples Nacional",BF1007,IF(T1007=0.12,U1007*0.5833337002,IF(T1007=0,AI1007*0.07,U1007))))),"")</f>
        <v/>
      </c>
      <c r="AM1007" s="47" t="str">
        <f aca="false">IFERROR(IF(AC1007="NÃO","",IF(OR(AG1007="-",AG1007="Pneus"),AK1007-AL1007,"")),"")</f>
        <v/>
      </c>
      <c r="AN1007" s="48" t="str">
        <f aca="false">IF(AND(Y1007="REVENDA",AC1007="SIM",AG1007="BIT"),((AB1007/1+1)*AI1007)*0.4117,"")</f>
        <v/>
      </c>
      <c r="AO1007" s="48" t="str">
        <f aca="false">IF(AN1007="","",AN1007*17%)</f>
        <v/>
      </c>
      <c r="AP1007" s="49" t="str">
        <f aca="false">IF(AN1007="","",IF(T1007=0.12,(U1007*0.4117)*0.4117,IF(T1007=0,(AI1007*0.07)*0.4117,U1007*0.4117)))</f>
        <v/>
      </c>
      <c r="AQ1007" s="47" t="str">
        <f aca="false">IF(AN1007="","",AO1007-AP1007)</f>
        <v/>
      </c>
      <c r="AR1007" s="50" t="str">
        <f aca="false">IFERROR(IF(AND(AC1007="SIM",Y1007="REVENDA",LEFT(AG1007,5)="ANEXO")*OR(AE1007="ANEXO I",AF1007="ANEXO II"),VLOOKUP(H1007,Dados!G:I,2,0),""),"INSERIR MVA")</f>
        <v/>
      </c>
      <c r="AS1007" s="48" t="str">
        <f aca="false">IF(LEFT(AG1007,5)="ANEXO",VLOOKUP(AG1007,Dados!$X$111:$Z$112,2,0)*(AI1007-Q1007),"")</f>
        <v/>
      </c>
      <c r="AT1007" s="48" t="str">
        <f aca="false">IFERROR(IF(AR1007="","",(AI1007*AR1007)+AI1007),"INSERIR MVA")</f>
        <v/>
      </c>
      <c r="AU1007" s="48" t="str">
        <f aca="false">IF(AT1007="","",IF(AY1007=0.04,U1007,AS1007*AY1007))</f>
        <v/>
      </c>
      <c r="AV1007" s="47" t="str">
        <f aca="false">IFERROR(IF(AU1007="","",(VLOOKUP(AG1007,Dados!$X$111:$Z$112,3,0)*AT1007*0.17)),"INSERIR MVA")</f>
        <v/>
      </c>
      <c r="AW1007" s="47" t="str">
        <f aca="false">IFERROR(IF(AR1007="","",AV1007-AU1007),"")</f>
        <v/>
      </c>
      <c r="AX1007" s="51" t="str">
        <f aca="false">IFERROR(IF(AC1007="NÃO","",IF(AM1007&lt;&gt;"",AM1007-W1007,IF(AQ1007&lt;&gt;"",AQ1007-W1007,IF(AW1007&lt;&gt;"",AW1007-W1007,"")))),"")</f>
        <v/>
      </c>
      <c r="AY1007" s="46" t="str">
        <f aca="false">IFERROR(IF(ISNA(VLOOKUP(R1007,Dados!$X$2:$Y$5,2,0)),VLOOKUP(D1007,Dados!$X$7:$Y$33,2,0),VLOOKUP(R1007,Dados!$X$2:$Y$5,2,0)),"")</f>
        <v/>
      </c>
      <c r="AZ1007" s="52" t="str">
        <f aca="false">IF(C1007="","",IF(AND(Y1007="CONSUMO",AC1007="NÃO")*OR(AG1007="-",AG1007="BIT"),IF(E1007&lt;&gt;"",(AI1007-(P1007+L1007-N1007+Q1007)*AY1007)/0.83),""))</f>
        <v/>
      </c>
      <c r="BA1007" s="51" t="str">
        <f aca="false">IF(AZ1007="","",AZ1007*0.17-((P1007+L1007-N1007+Q1007)*AY1007))</f>
        <v/>
      </c>
      <c r="BB1007" s="51" t="str">
        <f aca="false">IF(AND(Y1007="CONSUMO",AG1007="ANEXO I",AY1007&gt;4%),(AI1007-(P1007+L1007-N1007+Q1007)*0.0514)/0.83*(0.5177)*(0.17)-AI1007*0.0514,IF(AND(Y1007="CONSUMO",AG1007="ANEXO II",AY1007&gt;4%),(AI1007-(P1007+L1007-N1007+Q1007)*0.041)/0.83*(0.3295)*(0.17)-AI1007*0.041,IF(AND(Y1007="CONSUMO",AG1007="ANEXO I",AY1007=4%),(AI1007-(P1007+L1007-N1007+Q1007)*0.04)/0.83*(0.5177)*(0.17)-AI1007*0.04,IF(AND(Y1007="CONSUMO",AG1007="ANEXO II",AY1007=4%),(AI1007-(P1007+L1007-N1007+Q1007)*0.04)/0.83*(0.3295)*(0.17)-AI1007*0.04,""))))</f>
        <v/>
      </c>
      <c r="BC1007" s="51" t="str">
        <f aca="false">IF(C1007="","",IF(AND(Y1007="CONSUMO",AC1007="SIM")*OR(AG1007="-",AG1007="BIT"),IF(E1007&lt;&gt;"",(AI1007-(P1007+L1007-N1007+Q1007)*AY1007)/0.83),""))</f>
        <v/>
      </c>
      <c r="BD1007" s="51" t="str">
        <f aca="false">IF(BC1007="","",BC1007*0.17)</f>
        <v/>
      </c>
      <c r="BE1007" s="51" t="str">
        <f aca="false">IF(I1007=6908,0,IF(BC1007="","",BD1007-((P1007+L1007-N1007+Q1007)*AY1007)))</f>
        <v/>
      </c>
      <c r="BF1007" s="53" t="str">
        <f aca="false">IF(B1007="","",IF(OR(B1007="",E1007="Regime Normal"),0,(AI1007-Q1007)*VLOOKUP(R1007,Dados!$X$98:$Y$108,2,0)))</f>
        <v/>
      </c>
      <c r="BG1007" s="54" t="str">
        <f aca="false">IFERROR(VLOOKUP(I1007,Dados!$AC$27:$AD$43,2,0),IF(B1007="","",IF(D1007&lt;&gt;"MT",IF(AND(AC1007="SIM",Y1007="Revenda"),"2403",IF(AND(AC1007="SIM",Y1007="Consumo"),"2407",IF(AND(AC1007="NÃO",Y1007="Revenda"),"2102",IF(AND(AC1007="NÃO",Y1007="Consumo"),"2556",)))),REPLACE(I1007,1,1,1))))</f>
        <v/>
      </c>
    </row>
    <row r="1008" customFormat="false" ht="12.8" hidden="false" customHeight="true" outlineLevel="0" collapsed="false">
      <c r="Y1008" s="45"/>
      <c r="Z1008" s="46" t="str">
        <f aca="false">IF(B1008="","",(IFERROR(VLOOKUP(H1008,Dados!A$3:B$15000,2,0),"Não Encontrado")))</f>
        <v/>
      </c>
      <c r="AA1008" s="46" t="str">
        <f aca="false">IF(B1008="","",(IFERROR(VLOOKUP(G1008,Dados!C$3:E$15000,3,0),"Não Encontrado")))</f>
        <v/>
      </c>
      <c r="AB1008" s="46" t="str">
        <f aca="false">IFERROR(IF(Z1008&lt;&gt;"Não Encontrado",Z1008,IF(AA1008&lt;&gt;"Não Encontrado",AA1008,"")),"")</f>
        <v/>
      </c>
      <c r="AC1008" s="45" t="str">
        <f aca="false">IF(B1008="","",IF(AB1008="","NÃO","SIM"))</f>
        <v/>
      </c>
      <c r="AD1008" s="45" t="str">
        <f aca="false">IFERROR(VLOOKUP(G1008,Dados!$P$3:$R$500,3,0),"")</f>
        <v/>
      </c>
      <c r="AE1008" s="45" t="str">
        <f aca="false">IFERROR(VLOOKUP(G1008,Dados!$K$3:$L$500,2,0),"")</f>
        <v/>
      </c>
      <c r="AF1008" s="45" t="str">
        <f aca="false">IFERROR(VLOOKUP(G1008,Dados!$M$3:$N$500,2,0),"")</f>
        <v/>
      </c>
      <c r="AG1008" s="45" t="str">
        <f aca="false">IF(F1008="","",IF(AND(AD1008="",AE1008="",AF1008=""),"-",IF(AND(AD1008="BIT",AE1008="",AF1008=""),"BIT",IF(AND(AE1008="ANEXO I",AD1008="",AF1008=""),"ANEXO I",IF(AND(AF1008="ANEXO II",AD1008="",AE1008=""),"ANEXO II","Escolher")))))</f>
        <v/>
      </c>
      <c r="AH1008" s="45" t="str">
        <f aca="false">IF(AG1008&lt;&gt;"Pneus","",IFERROR(VLOOKUP(R1008,Dados!$X$2:$Z$5,3,0)*(AI1008-Q1008),VLOOKUP(D1008,Dados!$X$7:$Z$33,3,0)*(AI1008-Q1008)))</f>
        <v/>
      </c>
      <c r="AI1008" s="47" t="str">
        <f aca="false">IF(B1008="","",P1008+Q1008+O1008+M1008+L1008-N1008)</f>
        <v/>
      </c>
      <c r="AJ1008" s="48" t="str">
        <f aca="false">IFERROR(IF(AND(AC1008="SIM",AG1008="-",Y1008="REVENDA"),(AB1008/1+1)*AI1008,IF(AND(AC1008="SIM",AG1008="Pneus",Y1008="REVENDA"),(AB1008/1+1)*(AI1008-AH1008),"")),"")</f>
        <v/>
      </c>
      <c r="AK1008" s="48" t="str">
        <f aca="false">IF(AJ1008="","",AJ1008*17%)</f>
        <v/>
      </c>
      <c r="AL1008" s="48" t="str">
        <f aca="false">IFERROR(IF(AC1008="NÃO","",IF(AK1008="","",IF(E1008="Simples Nacional",BF1008,IF(T1008=0.12,U1008*0.5833337002,IF(T1008=0,AI1008*0.07,U1008))))),"")</f>
        <v/>
      </c>
      <c r="AM1008" s="47" t="str">
        <f aca="false">IFERROR(IF(AC1008="NÃO","",IF(OR(AG1008="-",AG1008="Pneus"),AK1008-AL1008,"")),"")</f>
        <v/>
      </c>
      <c r="AN1008" s="48" t="str">
        <f aca="false">IF(AND(Y1008="REVENDA",AC1008="SIM",AG1008="BIT"),((AB1008/1+1)*AI1008)*0.4117,"")</f>
        <v/>
      </c>
      <c r="AO1008" s="48" t="str">
        <f aca="false">IF(AN1008="","",AN1008*17%)</f>
        <v/>
      </c>
      <c r="AP1008" s="49" t="str">
        <f aca="false">IF(AN1008="","",IF(T1008=0.12,(U1008*0.4117)*0.4117,IF(T1008=0,(AI1008*0.07)*0.4117,U1008*0.4117)))</f>
        <v/>
      </c>
      <c r="AQ1008" s="47" t="str">
        <f aca="false">IF(AN1008="","",AO1008-AP1008)</f>
        <v/>
      </c>
      <c r="AR1008" s="50" t="str">
        <f aca="false">IFERROR(IF(AND(AC1008="SIM",Y1008="REVENDA",LEFT(AG1008,5)="ANEXO")*OR(AE1008="ANEXO I",AF1008="ANEXO II"),VLOOKUP(H1008,Dados!G:I,2,0),""),"INSERIR MVA")</f>
        <v/>
      </c>
      <c r="AS1008" s="48" t="str">
        <f aca="false">IF(LEFT(AG1008,5)="ANEXO",VLOOKUP(AG1008,Dados!$X$111:$Z$112,2,0)*(AI1008-Q1008),"")</f>
        <v/>
      </c>
      <c r="AT1008" s="48" t="str">
        <f aca="false">IFERROR(IF(AR1008="","",(AI1008*AR1008)+AI1008),"INSERIR MVA")</f>
        <v/>
      </c>
      <c r="AU1008" s="48" t="str">
        <f aca="false">IF(AT1008="","",IF(AY1008=0.04,U1008,AS1008*AY1008))</f>
        <v/>
      </c>
      <c r="AV1008" s="47" t="str">
        <f aca="false">IFERROR(IF(AU1008="","",(VLOOKUP(AG1008,Dados!$X$111:$Z$112,3,0)*AT1008*0.17)),"INSERIR MVA")</f>
        <v/>
      </c>
      <c r="AW1008" s="47" t="str">
        <f aca="false">IFERROR(IF(AR1008="","",AV1008-AU1008),"")</f>
        <v/>
      </c>
      <c r="AX1008" s="51" t="str">
        <f aca="false">IFERROR(IF(AC1008="NÃO","",IF(AM1008&lt;&gt;"",AM1008-W1008,IF(AQ1008&lt;&gt;"",AQ1008-W1008,IF(AW1008&lt;&gt;"",AW1008-W1008,"")))),"")</f>
        <v/>
      </c>
      <c r="AY1008" s="46" t="str">
        <f aca="false">IFERROR(IF(ISNA(VLOOKUP(R1008,Dados!$X$2:$Y$5,2,0)),VLOOKUP(D1008,Dados!$X$7:$Y$33,2,0),VLOOKUP(R1008,Dados!$X$2:$Y$5,2,0)),"")</f>
        <v/>
      </c>
      <c r="AZ1008" s="52" t="str">
        <f aca="false">IF(C1008="","",IF(AND(Y1008="CONSUMO",AC1008="NÃO")*OR(AG1008="-",AG1008="BIT"),IF(E1008&lt;&gt;"",(AI1008-(P1008+L1008-N1008+Q1008)*AY1008)/0.83),""))</f>
        <v/>
      </c>
      <c r="BA1008" s="51" t="str">
        <f aca="false">IF(AZ1008="","",AZ1008*0.17-((P1008+L1008-N1008+Q1008)*AY1008))</f>
        <v/>
      </c>
      <c r="BB1008" s="51" t="str">
        <f aca="false">IF(AND(Y1008="CONSUMO",AG1008="ANEXO I",AY1008&gt;4%),(AI1008-(P1008+L1008-N1008+Q1008)*0.0514)/0.83*(0.5177)*(0.17)-AI1008*0.0514,IF(AND(Y1008="CONSUMO",AG1008="ANEXO II",AY1008&gt;4%),(AI1008-(P1008+L1008-N1008+Q1008)*0.041)/0.83*(0.3295)*(0.17)-AI1008*0.041,IF(AND(Y1008="CONSUMO",AG1008="ANEXO I",AY1008=4%),(AI1008-(P1008+L1008-N1008+Q1008)*0.04)/0.83*(0.5177)*(0.17)-AI1008*0.04,IF(AND(Y1008="CONSUMO",AG1008="ANEXO II",AY1008=4%),(AI1008-(P1008+L1008-N1008+Q1008)*0.04)/0.83*(0.3295)*(0.17)-AI1008*0.04,""))))</f>
        <v/>
      </c>
      <c r="BC1008" s="51" t="str">
        <f aca="false">IF(C1008="","",IF(AND(Y1008="CONSUMO",AC1008="SIM")*OR(AG1008="-",AG1008="BIT"),IF(E1008&lt;&gt;"",(AI1008-(P1008+L1008-N1008+Q1008)*AY1008)/0.83),""))</f>
        <v/>
      </c>
      <c r="BD1008" s="51" t="str">
        <f aca="false">IF(BC1008="","",BC1008*0.17)</f>
        <v/>
      </c>
      <c r="BE1008" s="51" t="str">
        <f aca="false">IF(I1008=6908,0,IF(BC1008="","",BD1008-((P1008+L1008-N1008+Q1008)*AY1008)))</f>
        <v/>
      </c>
      <c r="BF1008" s="53" t="str">
        <f aca="false">IF(B1008="","",IF(OR(B1008="",E1008="Regime Normal"),0,(AI1008-Q1008)*VLOOKUP(R1008,Dados!$X$98:$Y$108,2,0)))</f>
        <v/>
      </c>
      <c r="BG1008" s="54" t="str">
        <f aca="false">IFERROR(VLOOKUP(I1008,Dados!$AC$27:$AD$43,2,0),IF(B1008="","",IF(D1008&lt;&gt;"MT",IF(AND(AC1008="SIM",Y1008="Revenda"),"2403",IF(AND(AC1008="SIM",Y1008="Consumo"),"2407",IF(AND(AC1008="NÃO",Y1008="Revenda"),"2102",IF(AND(AC1008="NÃO",Y1008="Consumo"),"2556",)))),REPLACE(I1008,1,1,1))))</f>
        <v/>
      </c>
    </row>
    <row r="1009" customFormat="false" ht="12.8" hidden="false" customHeight="true" outlineLevel="0" collapsed="false">
      <c r="Y1009" s="45"/>
      <c r="Z1009" s="46" t="str">
        <f aca="false">IF(B1009="","",(IFERROR(VLOOKUP(H1009,Dados!A$3:B$15000,2,0),"Não Encontrado")))</f>
        <v/>
      </c>
      <c r="AA1009" s="46" t="str">
        <f aca="false">IF(B1009="","",(IFERROR(VLOOKUP(G1009,Dados!C$3:E$15000,3,0),"Não Encontrado")))</f>
        <v/>
      </c>
      <c r="AB1009" s="46" t="str">
        <f aca="false">IFERROR(IF(Z1009&lt;&gt;"Não Encontrado",Z1009,IF(AA1009&lt;&gt;"Não Encontrado",AA1009,"")),"")</f>
        <v/>
      </c>
      <c r="AC1009" s="45" t="str">
        <f aca="false">IF(B1009="","",IF(AB1009="","NÃO","SIM"))</f>
        <v/>
      </c>
      <c r="AD1009" s="45" t="str">
        <f aca="false">IFERROR(VLOOKUP(G1009,Dados!$P$3:$R$500,3,0),"")</f>
        <v/>
      </c>
      <c r="AE1009" s="45" t="str">
        <f aca="false">IFERROR(VLOOKUP(G1009,Dados!$K$3:$L$500,2,0),"")</f>
        <v/>
      </c>
      <c r="AF1009" s="45" t="str">
        <f aca="false">IFERROR(VLOOKUP(G1009,Dados!$M$3:$N$500,2,0),"")</f>
        <v/>
      </c>
      <c r="AG1009" s="45" t="str">
        <f aca="false">IF(F1009="","",IF(AND(AD1009="",AE1009="",AF1009=""),"-",IF(AND(AD1009="BIT",AE1009="",AF1009=""),"BIT",IF(AND(AE1009="ANEXO I",AD1009="",AF1009=""),"ANEXO I",IF(AND(AF1009="ANEXO II",AD1009="",AE1009=""),"ANEXO II","Escolher")))))</f>
        <v/>
      </c>
      <c r="AH1009" s="45" t="str">
        <f aca="false">IF(AG1009&lt;&gt;"Pneus","",IFERROR(VLOOKUP(R1009,Dados!$X$2:$Z$5,3,0)*(AI1009-Q1009),VLOOKUP(D1009,Dados!$X$7:$Z$33,3,0)*(AI1009-Q1009)))</f>
        <v/>
      </c>
      <c r="AI1009" s="47" t="str">
        <f aca="false">IF(B1009="","",P1009+Q1009+O1009+M1009+L1009-N1009)</f>
        <v/>
      </c>
      <c r="AJ1009" s="48" t="str">
        <f aca="false">IFERROR(IF(AND(AC1009="SIM",AG1009="-",Y1009="REVENDA"),(AB1009/1+1)*AI1009,IF(AND(AC1009="SIM",AG1009="Pneus",Y1009="REVENDA"),(AB1009/1+1)*(AI1009-AH1009),"")),"")</f>
        <v/>
      </c>
      <c r="AK1009" s="48" t="str">
        <f aca="false">IF(AJ1009="","",AJ1009*17%)</f>
        <v/>
      </c>
      <c r="AL1009" s="48" t="str">
        <f aca="false">IFERROR(IF(AC1009="NÃO","",IF(AK1009="","",IF(E1009="Simples Nacional",BF1009,IF(T1009=0.12,U1009*0.5833337002,IF(T1009=0,AI1009*0.07,U1009))))),"")</f>
        <v/>
      </c>
      <c r="AM1009" s="47" t="str">
        <f aca="false">IFERROR(IF(AC1009="NÃO","",IF(OR(AG1009="-",AG1009="Pneus"),AK1009-AL1009,"")),"")</f>
        <v/>
      </c>
      <c r="AN1009" s="48" t="str">
        <f aca="false">IF(AND(Y1009="REVENDA",AC1009="SIM",AG1009="BIT"),((AB1009/1+1)*AI1009)*0.4117,"")</f>
        <v/>
      </c>
      <c r="AO1009" s="48" t="str">
        <f aca="false">IF(AN1009="","",AN1009*17%)</f>
        <v/>
      </c>
      <c r="AP1009" s="49" t="str">
        <f aca="false">IF(AN1009="","",IF(T1009=0.12,(U1009*0.4117)*0.4117,IF(T1009=0,(AI1009*0.07)*0.4117,U1009*0.4117)))</f>
        <v/>
      </c>
      <c r="AQ1009" s="47" t="str">
        <f aca="false">IF(AN1009="","",AO1009-AP1009)</f>
        <v/>
      </c>
      <c r="AR1009" s="50" t="str">
        <f aca="false">IFERROR(IF(AND(AC1009="SIM",Y1009="REVENDA",LEFT(AG1009,5)="ANEXO")*OR(AE1009="ANEXO I",AF1009="ANEXO II"),VLOOKUP(H1009,Dados!G:I,2,0),""),"INSERIR MVA")</f>
        <v/>
      </c>
      <c r="AS1009" s="48" t="str">
        <f aca="false">IF(LEFT(AG1009,5)="ANEXO",VLOOKUP(AG1009,Dados!$X$111:$Z$112,2,0)*(AI1009-Q1009),"")</f>
        <v/>
      </c>
      <c r="AT1009" s="48" t="str">
        <f aca="false">IFERROR(IF(AR1009="","",(AI1009*AR1009)+AI1009),"INSERIR MVA")</f>
        <v/>
      </c>
      <c r="AU1009" s="48" t="str">
        <f aca="false">IF(AT1009="","",IF(AY1009=0.04,U1009,AS1009*AY1009))</f>
        <v/>
      </c>
      <c r="AV1009" s="47" t="str">
        <f aca="false">IFERROR(IF(AU1009="","",(VLOOKUP(AG1009,Dados!$X$111:$Z$112,3,0)*AT1009*0.17)),"INSERIR MVA")</f>
        <v/>
      </c>
      <c r="AW1009" s="47" t="str">
        <f aca="false">IFERROR(IF(AR1009="","",AV1009-AU1009),"")</f>
        <v/>
      </c>
      <c r="AX1009" s="51" t="str">
        <f aca="false">IFERROR(IF(AC1009="NÃO","",IF(AM1009&lt;&gt;"",AM1009-W1009,IF(AQ1009&lt;&gt;"",AQ1009-W1009,IF(AW1009&lt;&gt;"",AW1009-W1009,"")))),"")</f>
        <v/>
      </c>
      <c r="AY1009" s="46" t="str">
        <f aca="false">IFERROR(IF(ISNA(VLOOKUP(R1009,Dados!$X$2:$Y$5,2,0)),VLOOKUP(D1009,Dados!$X$7:$Y$33,2,0),VLOOKUP(R1009,Dados!$X$2:$Y$5,2,0)),"")</f>
        <v/>
      </c>
      <c r="AZ1009" s="52" t="str">
        <f aca="false">IF(C1009="","",IF(AND(Y1009="CONSUMO",AC1009="NÃO")*OR(AG1009="-",AG1009="BIT"),IF(E1009&lt;&gt;"",(AI1009-(P1009+L1009-N1009+Q1009)*AY1009)/0.83),""))</f>
        <v/>
      </c>
      <c r="BA1009" s="51" t="str">
        <f aca="false">IF(AZ1009="","",AZ1009*0.17-((P1009+L1009-N1009+Q1009)*AY1009))</f>
        <v/>
      </c>
      <c r="BB1009" s="51" t="str">
        <f aca="false">IF(AND(Y1009="CONSUMO",AG1009="ANEXO I",AY1009&gt;4%),(AI1009-(P1009+L1009-N1009+Q1009)*0.0514)/0.83*(0.5177)*(0.17)-AI1009*0.0514,IF(AND(Y1009="CONSUMO",AG1009="ANEXO II",AY1009&gt;4%),(AI1009-(P1009+L1009-N1009+Q1009)*0.041)/0.83*(0.3295)*(0.17)-AI1009*0.041,IF(AND(Y1009="CONSUMO",AG1009="ANEXO I",AY1009=4%),(AI1009-(P1009+L1009-N1009+Q1009)*0.04)/0.83*(0.5177)*(0.17)-AI1009*0.04,IF(AND(Y1009="CONSUMO",AG1009="ANEXO II",AY1009=4%),(AI1009-(P1009+L1009-N1009+Q1009)*0.04)/0.83*(0.3295)*(0.17)-AI1009*0.04,""))))</f>
        <v/>
      </c>
      <c r="BC1009" s="51" t="str">
        <f aca="false">IF(C1009="","",IF(AND(Y1009="CONSUMO",AC1009="SIM")*OR(AG1009="-",AG1009="BIT"),IF(E1009&lt;&gt;"",(AI1009-(P1009+L1009-N1009+Q1009)*AY1009)/0.83),""))</f>
        <v/>
      </c>
      <c r="BD1009" s="51" t="str">
        <f aca="false">IF(BC1009="","",BC1009*0.17)</f>
        <v/>
      </c>
      <c r="BE1009" s="51" t="str">
        <f aca="false">IF(I1009=6908,0,IF(BC1009="","",BD1009-((P1009+L1009-N1009+Q1009)*AY1009)))</f>
        <v/>
      </c>
      <c r="BF1009" s="53" t="str">
        <f aca="false">IF(B1009="","",IF(OR(B1009="",E1009="Regime Normal"),0,(AI1009-Q1009)*VLOOKUP(R1009,Dados!$X$98:$Y$108,2,0)))</f>
        <v/>
      </c>
      <c r="BG1009" s="54" t="str">
        <f aca="false">IFERROR(VLOOKUP(I1009,Dados!$AC$27:$AD$43,2,0),IF(B1009="","",IF(D1009&lt;&gt;"MT",IF(AND(AC1009="SIM",Y1009="Revenda"),"2403",IF(AND(AC1009="SIM",Y1009="Consumo"),"2407",IF(AND(AC1009="NÃO",Y1009="Revenda"),"2102",IF(AND(AC1009="NÃO",Y1009="Consumo"),"2556",)))),REPLACE(I1009,1,1,1))))</f>
        <v/>
      </c>
    </row>
    <row r="1010" customFormat="false" ht="12.8" hidden="false" customHeight="true" outlineLevel="0" collapsed="false">
      <c r="Y1010" s="45"/>
      <c r="Z1010" s="46" t="str">
        <f aca="false">IF(B1010="","",(IFERROR(VLOOKUP(H1010,Dados!A$3:B$15000,2,0),"Não Encontrado")))</f>
        <v/>
      </c>
      <c r="AA1010" s="46" t="str">
        <f aca="false">IF(B1010="","",(IFERROR(VLOOKUP(G1010,Dados!C$3:E$15000,3,0),"Não Encontrado")))</f>
        <v/>
      </c>
      <c r="AB1010" s="46" t="str">
        <f aca="false">IFERROR(IF(Z1010&lt;&gt;"Não Encontrado",Z1010,IF(AA1010&lt;&gt;"Não Encontrado",AA1010,"")),"")</f>
        <v/>
      </c>
      <c r="AC1010" s="45" t="str">
        <f aca="false">IF(B1010="","",IF(AB1010="","NÃO","SIM"))</f>
        <v/>
      </c>
      <c r="AD1010" s="45" t="str">
        <f aca="false">IFERROR(VLOOKUP(G1010,Dados!$P$3:$R$500,3,0),"")</f>
        <v/>
      </c>
      <c r="AE1010" s="45" t="str">
        <f aca="false">IFERROR(VLOOKUP(G1010,Dados!$K$3:$L$500,2,0),"")</f>
        <v/>
      </c>
      <c r="AF1010" s="45" t="str">
        <f aca="false">IFERROR(VLOOKUP(G1010,Dados!$M$3:$N$500,2,0),"")</f>
        <v/>
      </c>
      <c r="AG1010" s="45" t="str">
        <f aca="false">IF(F1010="","",IF(AND(AD1010="",AE1010="",AF1010=""),"-",IF(AND(AD1010="BIT",AE1010="",AF1010=""),"BIT",IF(AND(AE1010="ANEXO I",AD1010="",AF1010=""),"ANEXO I",IF(AND(AF1010="ANEXO II",AD1010="",AE1010=""),"ANEXO II","Escolher")))))</f>
        <v/>
      </c>
      <c r="AH1010" s="45" t="str">
        <f aca="false">IF(AG1010&lt;&gt;"Pneus","",IFERROR(VLOOKUP(R1010,Dados!$X$2:$Z$5,3,0)*(AI1010-Q1010),VLOOKUP(D1010,Dados!$X$7:$Z$33,3,0)*(AI1010-Q1010)))</f>
        <v/>
      </c>
      <c r="AI1010" s="47" t="str">
        <f aca="false">IF(B1010="","",P1010+Q1010+O1010+M1010+L1010-N1010)</f>
        <v/>
      </c>
      <c r="AJ1010" s="48" t="str">
        <f aca="false">IFERROR(IF(AND(AC1010="SIM",AG1010="-",Y1010="REVENDA"),(AB1010/1+1)*AI1010,IF(AND(AC1010="SIM",AG1010="Pneus",Y1010="REVENDA"),(AB1010/1+1)*(AI1010-AH1010),"")),"")</f>
        <v/>
      </c>
      <c r="AK1010" s="48" t="str">
        <f aca="false">IF(AJ1010="","",AJ1010*17%)</f>
        <v/>
      </c>
      <c r="AL1010" s="48" t="str">
        <f aca="false">IFERROR(IF(AC1010="NÃO","",IF(AK1010="","",IF(E1010="Simples Nacional",BF1010,IF(T1010=0.12,U1010*0.5833337002,IF(T1010=0,AI1010*0.07,U1010))))),"")</f>
        <v/>
      </c>
      <c r="AM1010" s="47" t="str">
        <f aca="false">IFERROR(IF(AC1010="NÃO","",IF(OR(AG1010="-",AG1010="Pneus"),AK1010-AL1010,"")),"")</f>
        <v/>
      </c>
      <c r="AN1010" s="48" t="str">
        <f aca="false">IF(AND(Y1010="REVENDA",AC1010="SIM",AG1010="BIT"),((AB1010/1+1)*AI1010)*0.4117,"")</f>
        <v/>
      </c>
      <c r="AO1010" s="48" t="str">
        <f aca="false">IF(AN1010="","",AN1010*17%)</f>
        <v/>
      </c>
      <c r="AP1010" s="49" t="str">
        <f aca="false">IF(AN1010="","",IF(T1010=0.12,(U1010*0.4117)*0.4117,IF(T1010=0,(AI1010*0.07)*0.4117,U1010*0.4117)))</f>
        <v/>
      </c>
      <c r="AQ1010" s="47" t="str">
        <f aca="false">IF(AN1010="","",AO1010-AP1010)</f>
        <v/>
      </c>
      <c r="AR1010" s="50" t="str">
        <f aca="false">IFERROR(IF(AND(AC1010="SIM",Y1010="REVENDA",LEFT(AG1010,5)="ANEXO")*OR(AE1010="ANEXO I",AF1010="ANEXO II"),VLOOKUP(H1010,Dados!G:I,2,0),""),"INSERIR MVA")</f>
        <v/>
      </c>
      <c r="AS1010" s="48" t="str">
        <f aca="false">IF(LEFT(AG1010,5)="ANEXO",VLOOKUP(AG1010,Dados!$X$111:$Z$112,2,0)*(AI1010-Q1010),"")</f>
        <v/>
      </c>
      <c r="AT1010" s="48" t="str">
        <f aca="false">IFERROR(IF(AR1010="","",(AI1010*AR1010)+AI1010),"INSERIR MVA")</f>
        <v/>
      </c>
      <c r="AU1010" s="48" t="str">
        <f aca="false">IF(AT1010="","",IF(AY1010=0.04,U1010,AS1010*AY1010))</f>
        <v/>
      </c>
      <c r="AV1010" s="47" t="str">
        <f aca="false">IFERROR(IF(AU1010="","",(VLOOKUP(AG1010,Dados!$X$111:$Z$112,3,0)*AT1010*0.17)),"INSERIR MVA")</f>
        <v/>
      </c>
      <c r="AW1010" s="47" t="str">
        <f aca="false">IFERROR(IF(AR1010="","",AV1010-AU1010),"")</f>
        <v/>
      </c>
      <c r="AX1010" s="51" t="str">
        <f aca="false">IFERROR(IF(AC1010="NÃO","",IF(AM1010&lt;&gt;"",AM1010-W1010,IF(AQ1010&lt;&gt;"",AQ1010-W1010,IF(AW1010&lt;&gt;"",AW1010-W1010,"")))),"")</f>
        <v/>
      </c>
      <c r="AY1010" s="46" t="str">
        <f aca="false">IFERROR(IF(ISNA(VLOOKUP(R1010,Dados!$X$2:$Y$5,2,0)),VLOOKUP(D1010,Dados!$X$7:$Y$33,2,0),VLOOKUP(R1010,Dados!$X$2:$Y$5,2,0)),"")</f>
        <v/>
      </c>
      <c r="AZ1010" s="52" t="str">
        <f aca="false">IF(C1010="","",IF(AND(Y1010="CONSUMO",AC1010="NÃO")*OR(AG1010="-",AG1010="BIT"),IF(E1010&lt;&gt;"",(AI1010-(P1010+L1010-N1010+Q1010)*AY1010)/0.83),""))</f>
        <v/>
      </c>
      <c r="BA1010" s="51" t="str">
        <f aca="false">IF(AZ1010="","",AZ1010*0.17-((P1010+L1010-N1010+Q1010)*AY1010))</f>
        <v/>
      </c>
      <c r="BB1010" s="51" t="str">
        <f aca="false">IF(AND(Y1010="CONSUMO",AG1010="ANEXO I",AY1010&gt;4%),(AI1010-(P1010+L1010-N1010+Q1010)*0.0514)/0.83*(0.5177)*(0.17)-AI1010*0.0514,IF(AND(Y1010="CONSUMO",AG1010="ANEXO II",AY1010&gt;4%),(AI1010-(P1010+L1010-N1010+Q1010)*0.041)/0.83*(0.3295)*(0.17)-AI1010*0.041,IF(AND(Y1010="CONSUMO",AG1010="ANEXO I",AY1010=4%),(AI1010-(P1010+L1010-N1010+Q1010)*0.04)/0.83*(0.5177)*(0.17)-AI1010*0.04,IF(AND(Y1010="CONSUMO",AG1010="ANEXO II",AY1010=4%),(AI1010-(P1010+L1010-N1010+Q1010)*0.04)/0.83*(0.3295)*(0.17)-AI1010*0.04,""))))</f>
        <v/>
      </c>
      <c r="BC1010" s="51" t="str">
        <f aca="false">IF(C1010="","",IF(AND(Y1010="CONSUMO",AC1010="SIM")*OR(AG1010="-",AG1010="BIT"),IF(E1010&lt;&gt;"",(AI1010-(P1010+L1010-N1010+Q1010)*AY1010)/0.83),""))</f>
        <v/>
      </c>
      <c r="BD1010" s="51" t="str">
        <f aca="false">IF(BC1010="","",BC1010*0.17)</f>
        <v/>
      </c>
      <c r="BE1010" s="51" t="str">
        <f aca="false">IF(I1010=6908,0,IF(BC1010="","",BD1010-((P1010+L1010-N1010+Q1010)*AY1010)))</f>
        <v/>
      </c>
      <c r="BF1010" s="53" t="str">
        <f aca="false">IF(B1010="","",IF(OR(B1010="",E1010="Regime Normal"),0,(AI1010-Q1010)*VLOOKUP(R1010,Dados!$X$98:$Y$108,2,0)))</f>
        <v/>
      </c>
      <c r="BG1010" s="54" t="str">
        <f aca="false">IFERROR(VLOOKUP(I1010,Dados!$AC$27:$AD$43,2,0),IF(B1010="","",IF(D1010&lt;&gt;"MT",IF(AND(AC1010="SIM",Y1010="Revenda"),"2403",IF(AND(AC1010="SIM",Y1010="Consumo"),"2407",IF(AND(AC1010="NÃO",Y1010="Revenda"),"2102",IF(AND(AC1010="NÃO",Y1010="Consumo"),"2556",)))),REPLACE(I1010,1,1,1))))</f>
        <v/>
      </c>
    </row>
    <row r="1011" customFormat="false" ht="12.8" hidden="false" customHeight="true" outlineLevel="0" collapsed="false">
      <c r="Y1011" s="45"/>
      <c r="Z1011" s="46" t="str">
        <f aca="false">IF(B1011="","",(IFERROR(VLOOKUP(H1011,Dados!A$3:B$15000,2,0),"Não Encontrado")))</f>
        <v/>
      </c>
      <c r="AA1011" s="46" t="str">
        <f aca="false">IF(B1011="","",(IFERROR(VLOOKUP(G1011,Dados!C$3:E$15000,3,0),"Não Encontrado")))</f>
        <v/>
      </c>
      <c r="AB1011" s="46" t="str">
        <f aca="false">IFERROR(IF(Z1011&lt;&gt;"Não Encontrado",Z1011,IF(AA1011&lt;&gt;"Não Encontrado",AA1011,"")),"")</f>
        <v/>
      </c>
      <c r="AC1011" s="45" t="str">
        <f aca="false">IF(B1011="","",IF(AB1011="","NÃO","SIM"))</f>
        <v/>
      </c>
      <c r="AD1011" s="45" t="str">
        <f aca="false">IFERROR(VLOOKUP(G1011,Dados!$P$3:$R$500,3,0),"")</f>
        <v/>
      </c>
      <c r="AE1011" s="45" t="str">
        <f aca="false">IFERROR(VLOOKUP(G1011,Dados!$K$3:$L$500,2,0),"")</f>
        <v/>
      </c>
      <c r="AF1011" s="45" t="str">
        <f aca="false">IFERROR(VLOOKUP(G1011,Dados!$M$3:$N$500,2,0),"")</f>
        <v/>
      </c>
      <c r="AG1011" s="45" t="str">
        <f aca="false">IF(F1011="","",IF(AND(AD1011="",AE1011="",AF1011=""),"-",IF(AND(AD1011="BIT",AE1011="",AF1011=""),"BIT",IF(AND(AE1011="ANEXO I",AD1011="",AF1011=""),"ANEXO I",IF(AND(AF1011="ANEXO II",AD1011="",AE1011=""),"ANEXO II","Escolher")))))</f>
        <v/>
      </c>
      <c r="AH1011" s="45" t="str">
        <f aca="false">IF(AG1011&lt;&gt;"Pneus","",IFERROR(VLOOKUP(R1011,Dados!$X$2:$Z$5,3,0)*(AI1011-Q1011),VLOOKUP(D1011,Dados!$X$7:$Z$33,3,0)*(AI1011-Q1011)))</f>
        <v/>
      </c>
      <c r="AI1011" s="47" t="str">
        <f aca="false">IF(B1011="","",P1011+Q1011+O1011+M1011+L1011-N1011)</f>
        <v/>
      </c>
      <c r="AJ1011" s="48" t="str">
        <f aca="false">IFERROR(IF(AND(AC1011="SIM",AG1011="-",Y1011="REVENDA"),(AB1011/1+1)*AI1011,IF(AND(AC1011="SIM",AG1011="Pneus",Y1011="REVENDA"),(AB1011/1+1)*(AI1011-AH1011),"")),"")</f>
        <v/>
      </c>
      <c r="AK1011" s="48" t="str">
        <f aca="false">IF(AJ1011="","",AJ1011*17%)</f>
        <v/>
      </c>
      <c r="AL1011" s="48" t="str">
        <f aca="false">IFERROR(IF(AC1011="NÃO","",IF(AK1011="","",IF(E1011="Simples Nacional",BF1011,IF(T1011=0.12,U1011*0.5833337002,IF(T1011=0,AI1011*0.07,U1011))))),"")</f>
        <v/>
      </c>
      <c r="AM1011" s="47" t="str">
        <f aca="false">IFERROR(IF(AC1011="NÃO","",IF(OR(AG1011="-",AG1011="Pneus"),AK1011-AL1011,"")),"")</f>
        <v/>
      </c>
      <c r="AN1011" s="48" t="str">
        <f aca="false">IF(AND(Y1011="REVENDA",AC1011="SIM",AG1011="BIT"),((AB1011/1+1)*AI1011)*0.4117,"")</f>
        <v/>
      </c>
      <c r="AO1011" s="48" t="str">
        <f aca="false">IF(AN1011="","",AN1011*17%)</f>
        <v/>
      </c>
      <c r="AP1011" s="49" t="str">
        <f aca="false">IF(AN1011="","",IF(T1011=0.12,(U1011*0.4117)*0.4117,IF(T1011=0,(AI1011*0.07)*0.4117,U1011*0.4117)))</f>
        <v/>
      </c>
      <c r="AQ1011" s="47" t="str">
        <f aca="false">IF(AN1011="","",AO1011-AP1011)</f>
        <v/>
      </c>
      <c r="AR1011" s="50" t="str">
        <f aca="false">IFERROR(IF(AND(AC1011="SIM",Y1011="REVENDA",LEFT(AG1011,5)="ANEXO")*OR(AE1011="ANEXO I",AF1011="ANEXO II"),VLOOKUP(H1011,Dados!G:I,2,0),""),"INSERIR MVA")</f>
        <v/>
      </c>
      <c r="AS1011" s="48" t="str">
        <f aca="false">IF(LEFT(AG1011,5)="ANEXO",VLOOKUP(AG1011,Dados!$X$111:$Z$112,2,0)*(AI1011-Q1011),"")</f>
        <v/>
      </c>
      <c r="AT1011" s="48" t="str">
        <f aca="false">IFERROR(IF(AR1011="","",(AI1011*AR1011)+AI1011),"INSERIR MVA")</f>
        <v/>
      </c>
      <c r="AU1011" s="48" t="str">
        <f aca="false">IF(AT1011="","",IF(AY1011=0.04,U1011,AS1011*AY1011))</f>
        <v/>
      </c>
      <c r="AV1011" s="47" t="str">
        <f aca="false">IFERROR(IF(AU1011="","",(VLOOKUP(AG1011,Dados!$X$111:$Z$112,3,0)*AT1011*0.17)),"INSERIR MVA")</f>
        <v/>
      </c>
      <c r="AW1011" s="47" t="str">
        <f aca="false">IFERROR(IF(AR1011="","",AV1011-AU1011),"")</f>
        <v/>
      </c>
      <c r="AX1011" s="51" t="str">
        <f aca="false">IFERROR(IF(AC1011="NÃO","",IF(AM1011&lt;&gt;"",AM1011-W1011,IF(AQ1011&lt;&gt;"",AQ1011-W1011,IF(AW1011&lt;&gt;"",AW1011-W1011,"")))),"")</f>
        <v/>
      </c>
      <c r="AY1011" s="46" t="str">
        <f aca="false">IFERROR(IF(ISNA(VLOOKUP(R1011,Dados!$X$2:$Y$5,2,0)),VLOOKUP(D1011,Dados!$X$7:$Y$33,2,0),VLOOKUP(R1011,Dados!$X$2:$Y$5,2,0)),"")</f>
        <v/>
      </c>
      <c r="AZ1011" s="52" t="str">
        <f aca="false">IF(C1011="","",IF(AND(Y1011="CONSUMO",AC1011="NÃO")*OR(AG1011="-",AG1011="BIT"),IF(E1011&lt;&gt;"",(AI1011-(P1011+L1011-N1011+Q1011)*AY1011)/0.83),""))</f>
        <v/>
      </c>
      <c r="BA1011" s="51" t="str">
        <f aca="false">IF(AZ1011="","",AZ1011*0.17-((P1011+L1011-N1011+Q1011)*AY1011))</f>
        <v/>
      </c>
      <c r="BB1011" s="51" t="str">
        <f aca="false">IF(AND(Y1011="CONSUMO",AG1011="ANEXO I",AY1011&gt;4%),(AI1011-(P1011+L1011-N1011+Q1011)*0.0514)/0.83*(0.5177)*(0.17)-AI1011*0.0514,IF(AND(Y1011="CONSUMO",AG1011="ANEXO II",AY1011&gt;4%),(AI1011-(P1011+L1011-N1011+Q1011)*0.041)/0.83*(0.3295)*(0.17)-AI1011*0.041,IF(AND(Y1011="CONSUMO",AG1011="ANEXO I",AY1011=4%),(AI1011-(P1011+L1011-N1011+Q1011)*0.04)/0.83*(0.5177)*(0.17)-AI1011*0.04,IF(AND(Y1011="CONSUMO",AG1011="ANEXO II",AY1011=4%),(AI1011-(P1011+L1011-N1011+Q1011)*0.04)/0.83*(0.3295)*(0.17)-AI1011*0.04,""))))</f>
        <v/>
      </c>
      <c r="BC1011" s="51" t="str">
        <f aca="false">IF(C1011="","",IF(AND(Y1011="CONSUMO",AC1011="SIM")*OR(AG1011="-",AG1011="BIT"),IF(E1011&lt;&gt;"",(AI1011-(P1011+L1011-N1011+Q1011)*AY1011)/0.83),""))</f>
        <v/>
      </c>
      <c r="BD1011" s="51" t="str">
        <f aca="false">IF(BC1011="","",BC1011*0.17)</f>
        <v/>
      </c>
      <c r="BE1011" s="51" t="str">
        <f aca="false">IF(I1011=6908,0,IF(BC1011="","",BD1011-((P1011+L1011-N1011+Q1011)*AY1011)))</f>
        <v/>
      </c>
      <c r="BF1011" s="53" t="str">
        <f aca="false">IF(B1011="","",IF(OR(B1011="",E1011="Regime Normal"),0,(AI1011-Q1011)*VLOOKUP(R1011,Dados!$X$98:$Y$108,2,0)))</f>
        <v/>
      </c>
      <c r="BG1011" s="54" t="str">
        <f aca="false">IFERROR(VLOOKUP(I1011,Dados!$AC$27:$AD$43,2,0),IF(B1011="","",IF(D1011&lt;&gt;"MT",IF(AND(AC1011="SIM",Y1011="Revenda"),"2403",IF(AND(AC1011="SIM",Y1011="Consumo"),"2407",IF(AND(AC1011="NÃO",Y1011="Revenda"),"2102",IF(AND(AC1011="NÃO",Y1011="Consumo"),"2556",)))),REPLACE(I1011,1,1,1))))</f>
        <v/>
      </c>
    </row>
    <row r="1012" customFormat="false" ht="12.8" hidden="false" customHeight="true" outlineLevel="0" collapsed="false">
      <c r="Y1012" s="45"/>
      <c r="Z1012" s="46" t="str">
        <f aca="false">IF(B1012="","",(IFERROR(VLOOKUP(H1012,Dados!A$3:B$15000,2,0),"Não Encontrado")))</f>
        <v/>
      </c>
      <c r="AA1012" s="46" t="str">
        <f aca="false">IF(B1012="","",(IFERROR(VLOOKUP(G1012,Dados!C$3:E$15000,3,0),"Não Encontrado")))</f>
        <v/>
      </c>
      <c r="AB1012" s="46" t="str">
        <f aca="false">IFERROR(IF(Z1012&lt;&gt;"Não Encontrado",Z1012,IF(AA1012&lt;&gt;"Não Encontrado",AA1012,"")),"")</f>
        <v/>
      </c>
      <c r="AC1012" s="45" t="str">
        <f aca="false">IF(B1012="","",IF(AB1012="","NÃO","SIM"))</f>
        <v/>
      </c>
      <c r="AD1012" s="45" t="str">
        <f aca="false">IFERROR(VLOOKUP(G1012,Dados!$P$3:$R$500,3,0),"")</f>
        <v/>
      </c>
      <c r="AE1012" s="45" t="str">
        <f aca="false">IFERROR(VLOOKUP(G1012,Dados!$K$3:$L$500,2,0),"")</f>
        <v/>
      </c>
      <c r="AF1012" s="45" t="str">
        <f aca="false">IFERROR(VLOOKUP(G1012,Dados!$M$3:$N$500,2,0),"")</f>
        <v/>
      </c>
      <c r="AG1012" s="45" t="str">
        <f aca="false">IF(F1012="","",IF(AND(AD1012="",AE1012="",AF1012=""),"-",IF(AND(AD1012="BIT",AE1012="",AF1012=""),"BIT",IF(AND(AE1012="ANEXO I",AD1012="",AF1012=""),"ANEXO I",IF(AND(AF1012="ANEXO II",AD1012="",AE1012=""),"ANEXO II","Escolher")))))</f>
        <v/>
      </c>
      <c r="AH1012" s="45" t="str">
        <f aca="false">IF(AG1012&lt;&gt;"Pneus","",IFERROR(VLOOKUP(R1012,Dados!$X$2:$Z$5,3,0)*(AI1012-Q1012),VLOOKUP(D1012,Dados!$X$7:$Z$33,3,0)*(AI1012-Q1012)))</f>
        <v/>
      </c>
      <c r="AI1012" s="47" t="str">
        <f aca="false">IF(B1012="","",P1012+Q1012+O1012+M1012+L1012-N1012)</f>
        <v/>
      </c>
      <c r="AJ1012" s="48" t="str">
        <f aca="false">IFERROR(IF(AND(AC1012="SIM",AG1012="-",Y1012="REVENDA"),(AB1012/1+1)*AI1012,IF(AND(AC1012="SIM",AG1012="Pneus",Y1012="REVENDA"),(AB1012/1+1)*(AI1012-AH1012),"")),"")</f>
        <v/>
      </c>
      <c r="AK1012" s="48" t="str">
        <f aca="false">IF(AJ1012="","",AJ1012*17%)</f>
        <v/>
      </c>
      <c r="AL1012" s="48" t="str">
        <f aca="false">IFERROR(IF(AC1012="NÃO","",IF(AK1012="","",IF(E1012="Simples Nacional",BF1012,IF(T1012=0.12,U1012*0.5833337002,IF(T1012=0,AI1012*0.07,U1012))))),"")</f>
        <v/>
      </c>
      <c r="AM1012" s="47" t="str">
        <f aca="false">IFERROR(IF(AC1012="NÃO","",IF(OR(AG1012="-",AG1012="Pneus"),AK1012-AL1012,"")),"")</f>
        <v/>
      </c>
      <c r="AN1012" s="48" t="str">
        <f aca="false">IF(AND(Y1012="REVENDA",AC1012="SIM",AG1012="BIT"),((AB1012/1+1)*AI1012)*0.4117,"")</f>
        <v/>
      </c>
      <c r="AO1012" s="48" t="str">
        <f aca="false">IF(AN1012="","",AN1012*17%)</f>
        <v/>
      </c>
      <c r="AP1012" s="49" t="str">
        <f aca="false">IF(AN1012="","",IF(T1012=0.12,(U1012*0.4117)*0.4117,IF(T1012=0,(AI1012*0.07)*0.4117,U1012*0.4117)))</f>
        <v/>
      </c>
      <c r="AQ1012" s="47" t="str">
        <f aca="false">IF(AN1012="","",AO1012-AP1012)</f>
        <v/>
      </c>
      <c r="AR1012" s="50" t="str">
        <f aca="false">IFERROR(IF(AND(AC1012="SIM",Y1012="REVENDA",LEFT(AG1012,5)="ANEXO")*OR(AE1012="ANEXO I",AF1012="ANEXO II"),VLOOKUP(H1012,Dados!G:I,2,0),""),"INSERIR MVA")</f>
        <v/>
      </c>
      <c r="AS1012" s="48" t="str">
        <f aca="false">IF(LEFT(AG1012,5)="ANEXO",VLOOKUP(AG1012,Dados!$X$111:$Z$112,2,0)*(AI1012-Q1012),"")</f>
        <v/>
      </c>
      <c r="AT1012" s="48" t="str">
        <f aca="false">IFERROR(IF(AR1012="","",(AI1012*AR1012)+AI1012),"INSERIR MVA")</f>
        <v/>
      </c>
      <c r="AU1012" s="48" t="str">
        <f aca="false">IF(AT1012="","",IF(AY1012=0.04,U1012,AS1012*AY1012))</f>
        <v/>
      </c>
      <c r="AV1012" s="47" t="str">
        <f aca="false">IFERROR(IF(AU1012="","",(VLOOKUP(AG1012,Dados!$X$111:$Z$112,3,0)*AT1012*0.17)),"INSERIR MVA")</f>
        <v/>
      </c>
      <c r="AW1012" s="47" t="str">
        <f aca="false">IFERROR(IF(AR1012="","",AV1012-AU1012),"")</f>
        <v/>
      </c>
      <c r="AX1012" s="51" t="str">
        <f aca="false">IFERROR(IF(AC1012="NÃO","",IF(AM1012&lt;&gt;"",AM1012-W1012,IF(AQ1012&lt;&gt;"",AQ1012-W1012,IF(AW1012&lt;&gt;"",AW1012-W1012,"")))),"")</f>
        <v/>
      </c>
      <c r="AY1012" s="46" t="str">
        <f aca="false">IFERROR(IF(ISNA(VLOOKUP(R1012,Dados!$X$2:$Y$5,2,0)),VLOOKUP(D1012,Dados!$X$7:$Y$33,2,0),VLOOKUP(R1012,Dados!$X$2:$Y$5,2,0)),"")</f>
        <v/>
      </c>
      <c r="AZ1012" s="52" t="str">
        <f aca="false">IF(C1012="","",IF(AND(Y1012="CONSUMO",AC1012="NÃO")*OR(AG1012="-",AG1012="BIT"),IF(E1012&lt;&gt;"",(AI1012-(P1012+L1012-N1012+Q1012)*AY1012)/0.83),""))</f>
        <v/>
      </c>
      <c r="BA1012" s="51" t="str">
        <f aca="false">IF(AZ1012="","",AZ1012*0.17-((P1012+L1012-N1012+Q1012)*AY1012))</f>
        <v/>
      </c>
      <c r="BB1012" s="51" t="str">
        <f aca="false">IF(AND(Y1012="CONSUMO",AG1012="ANEXO I",AY1012&gt;4%),(AI1012-(P1012+L1012-N1012+Q1012)*0.0514)/0.83*(0.5177)*(0.17)-AI1012*0.0514,IF(AND(Y1012="CONSUMO",AG1012="ANEXO II",AY1012&gt;4%),(AI1012-(P1012+L1012-N1012+Q1012)*0.041)/0.83*(0.3295)*(0.17)-AI1012*0.041,IF(AND(Y1012="CONSUMO",AG1012="ANEXO I",AY1012=4%),(AI1012-(P1012+L1012-N1012+Q1012)*0.04)/0.83*(0.5177)*(0.17)-AI1012*0.04,IF(AND(Y1012="CONSUMO",AG1012="ANEXO II",AY1012=4%),(AI1012-(P1012+L1012-N1012+Q1012)*0.04)/0.83*(0.3295)*(0.17)-AI1012*0.04,""))))</f>
        <v/>
      </c>
      <c r="BC1012" s="51" t="str">
        <f aca="false">IF(C1012="","",IF(AND(Y1012="CONSUMO",AC1012="SIM")*OR(AG1012="-",AG1012="BIT"),IF(E1012&lt;&gt;"",(AI1012-(P1012+L1012-N1012+Q1012)*AY1012)/0.83),""))</f>
        <v/>
      </c>
      <c r="BD1012" s="51" t="str">
        <f aca="false">IF(BC1012="","",BC1012*0.17)</f>
        <v/>
      </c>
      <c r="BE1012" s="51" t="str">
        <f aca="false">IF(I1012=6908,0,IF(BC1012="","",BD1012-((P1012+L1012-N1012+Q1012)*AY1012)))</f>
        <v/>
      </c>
      <c r="BF1012" s="53" t="str">
        <f aca="false">IF(B1012="","",IF(OR(B1012="",E1012="Regime Normal"),0,(AI1012-Q1012)*VLOOKUP(R1012,Dados!$X$98:$Y$108,2,0)))</f>
        <v/>
      </c>
      <c r="BG1012" s="54" t="str">
        <f aca="false">IFERROR(VLOOKUP(I1012,Dados!$AC$27:$AD$43,2,0),IF(B1012="","",IF(D1012&lt;&gt;"MT",IF(AND(AC1012="SIM",Y1012="Revenda"),"2403",IF(AND(AC1012="SIM",Y1012="Consumo"),"2407",IF(AND(AC1012="NÃO",Y1012="Revenda"),"2102",IF(AND(AC1012="NÃO",Y1012="Consumo"),"2556",)))),REPLACE(I1012,1,1,1))))</f>
        <v/>
      </c>
    </row>
    <row r="1013" customFormat="false" ht="12.8" hidden="false" customHeight="true" outlineLevel="0" collapsed="false">
      <c r="Y1013" s="45"/>
      <c r="Z1013" s="46" t="str">
        <f aca="false">IF(B1013="","",(IFERROR(VLOOKUP(H1013,Dados!A$3:B$15000,2,0),"Não Encontrado")))</f>
        <v/>
      </c>
      <c r="AA1013" s="46" t="str">
        <f aca="false">IF(B1013="","",(IFERROR(VLOOKUP(G1013,Dados!C$3:E$15000,3,0),"Não Encontrado")))</f>
        <v/>
      </c>
      <c r="AB1013" s="46" t="str">
        <f aca="false">IFERROR(IF(Z1013&lt;&gt;"Não Encontrado",Z1013,IF(AA1013&lt;&gt;"Não Encontrado",AA1013,"")),"")</f>
        <v/>
      </c>
      <c r="AC1013" s="45" t="str">
        <f aca="false">IF(B1013="","",IF(AB1013="","NÃO","SIM"))</f>
        <v/>
      </c>
      <c r="AD1013" s="45" t="str">
        <f aca="false">IFERROR(VLOOKUP(G1013,Dados!$P$3:$R$500,3,0),"")</f>
        <v/>
      </c>
      <c r="AE1013" s="45" t="str">
        <f aca="false">IFERROR(VLOOKUP(G1013,Dados!$K$3:$L$500,2,0),"")</f>
        <v/>
      </c>
      <c r="AF1013" s="45" t="str">
        <f aca="false">IFERROR(VLOOKUP(G1013,Dados!$M$3:$N$500,2,0),"")</f>
        <v/>
      </c>
      <c r="AG1013" s="45" t="str">
        <f aca="false">IF(F1013="","",IF(AND(AD1013="",AE1013="",AF1013=""),"-",IF(AND(AD1013="BIT",AE1013="",AF1013=""),"BIT",IF(AND(AE1013="ANEXO I",AD1013="",AF1013=""),"ANEXO I",IF(AND(AF1013="ANEXO II",AD1013="",AE1013=""),"ANEXO II","Escolher")))))</f>
        <v/>
      </c>
      <c r="AH1013" s="45" t="str">
        <f aca="false">IF(AG1013&lt;&gt;"Pneus","",IFERROR(VLOOKUP(R1013,Dados!$X$2:$Z$5,3,0)*(AI1013-Q1013),VLOOKUP(D1013,Dados!$X$7:$Z$33,3,0)*(AI1013-Q1013)))</f>
        <v/>
      </c>
      <c r="AI1013" s="47" t="str">
        <f aca="false">IF(B1013="","",P1013+Q1013+O1013+M1013+L1013-N1013)</f>
        <v/>
      </c>
      <c r="AJ1013" s="48" t="str">
        <f aca="false">IFERROR(IF(AND(AC1013="SIM",AG1013="-",Y1013="REVENDA"),(AB1013/1+1)*AI1013,IF(AND(AC1013="SIM",AG1013="Pneus",Y1013="REVENDA"),(AB1013/1+1)*(AI1013-AH1013),"")),"")</f>
        <v/>
      </c>
      <c r="AK1013" s="48" t="str">
        <f aca="false">IF(AJ1013="","",AJ1013*17%)</f>
        <v/>
      </c>
      <c r="AL1013" s="48" t="str">
        <f aca="false">IFERROR(IF(AC1013="NÃO","",IF(AK1013="","",IF(E1013="Simples Nacional",BF1013,IF(T1013=0.12,U1013*0.5833337002,IF(T1013=0,AI1013*0.07,U1013))))),"")</f>
        <v/>
      </c>
      <c r="AM1013" s="47" t="str">
        <f aca="false">IFERROR(IF(AC1013="NÃO","",IF(OR(AG1013="-",AG1013="Pneus"),AK1013-AL1013,"")),"")</f>
        <v/>
      </c>
      <c r="AN1013" s="48" t="str">
        <f aca="false">IF(AND(Y1013="REVENDA",AC1013="SIM",AG1013="BIT"),((AB1013/1+1)*AI1013)*0.4117,"")</f>
        <v/>
      </c>
      <c r="AO1013" s="48" t="str">
        <f aca="false">IF(AN1013="","",AN1013*17%)</f>
        <v/>
      </c>
      <c r="AP1013" s="49" t="str">
        <f aca="false">IF(AN1013="","",IF(T1013=0.12,(U1013*0.4117)*0.4117,IF(T1013=0,(AI1013*0.07)*0.4117,U1013*0.4117)))</f>
        <v/>
      </c>
      <c r="AQ1013" s="47" t="str">
        <f aca="false">IF(AN1013="","",AO1013-AP1013)</f>
        <v/>
      </c>
      <c r="AR1013" s="50" t="str">
        <f aca="false">IFERROR(IF(AND(AC1013="SIM",Y1013="REVENDA",LEFT(AG1013,5)="ANEXO")*OR(AE1013="ANEXO I",AF1013="ANEXO II"),VLOOKUP(H1013,Dados!G:I,2,0),""),"INSERIR MVA")</f>
        <v/>
      </c>
      <c r="AS1013" s="48" t="str">
        <f aca="false">IF(LEFT(AG1013,5)="ANEXO",VLOOKUP(AG1013,Dados!$X$111:$Z$112,2,0)*(AI1013-Q1013),"")</f>
        <v/>
      </c>
      <c r="AT1013" s="48" t="str">
        <f aca="false">IFERROR(IF(AR1013="","",(AI1013*AR1013)+AI1013),"INSERIR MVA")</f>
        <v/>
      </c>
      <c r="AU1013" s="48" t="str">
        <f aca="false">IF(AT1013="","",IF(AY1013=0.04,U1013,AS1013*AY1013))</f>
        <v/>
      </c>
      <c r="AV1013" s="47" t="str">
        <f aca="false">IFERROR(IF(AU1013="","",(VLOOKUP(AG1013,Dados!$X$111:$Z$112,3,0)*AT1013*0.17)),"INSERIR MVA")</f>
        <v/>
      </c>
      <c r="AW1013" s="47" t="str">
        <f aca="false">IFERROR(IF(AR1013="","",AV1013-AU1013),"")</f>
        <v/>
      </c>
      <c r="AX1013" s="51" t="str">
        <f aca="false">IFERROR(IF(AC1013="NÃO","",IF(AM1013&lt;&gt;"",AM1013-W1013,IF(AQ1013&lt;&gt;"",AQ1013-W1013,IF(AW1013&lt;&gt;"",AW1013-W1013,"")))),"")</f>
        <v/>
      </c>
      <c r="AY1013" s="46" t="str">
        <f aca="false">IFERROR(IF(ISNA(VLOOKUP(R1013,Dados!$X$2:$Y$5,2,0)),VLOOKUP(D1013,Dados!$X$7:$Y$33,2,0),VLOOKUP(R1013,Dados!$X$2:$Y$5,2,0)),"")</f>
        <v/>
      </c>
      <c r="AZ1013" s="52" t="str">
        <f aca="false">IF(C1013="","",IF(AND(Y1013="CONSUMO",AC1013="NÃO")*OR(AG1013="-",AG1013="BIT"),IF(E1013&lt;&gt;"",(AI1013-(P1013+L1013-N1013+Q1013)*AY1013)/0.83),""))</f>
        <v/>
      </c>
      <c r="BA1013" s="51" t="str">
        <f aca="false">IF(AZ1013="","",AZ1013*0.17-((P1013+L1013-N1013+Q1013)*AY1013))</f>
        <v/>
      </c>
      <c r="BB1013" s="51" t="str">
        <f aca="false">IF(AND(Y1013="CONSUMO",AG1013="ANEXO I",AY1013&gt;4%),(AI1013-(P1013+L1013-N1013+Q1013)*0.0514)/0.83*(0.5177)*(0.17)-AI1013*0.0514,IF(AND(Y1013="CONSUMO",AG1013="ANEXO II",AY1013&gt;4%),(AI1013-(P1013+L1013-N1013+Q1013)*0.041)/0.83*(0.3295)*(0.17)-AI1013*0.041,IF(AND(Y1013="CONSUMO",AG1013="ANEXO I",AY1013=4%),(AI1013-(P1013+L1013-N1013+Q1013)*0.04)/0.83*(0.5177)*(0.17)-AI1013*0.04,IF(AND(Y1013="CONSUMO",AG1013="ANEXO II",AY1013=4%),(AI1013-(P1013+L1013-N1013+Q1013)*0.04)/0.83*(0.3295)*(0.17)-AI1013*0.04,""))))</f>
        <v/>
      </c>
      <c r="BC1013" s="51" t="str">
        <f aca="false">IF(C1013="","",IF(AND(Y1013="CONSUMO",AC1013="SIM")*OR(AG1013="-",AG1013="BIT"),IF(E1013&lt;&gt;"",(AI1013-(P1013+L1013-N1013+Q1013)*AY1013)/0.83),""))</f>
        <v/>
      </c>
      <c r="BD1013" s="51" t="str">
        <f aca="false">IF(BC1013="","",BC1013*0.17)</f>
        <v/>
      </c>
      <c r="BE1013" s="51" t="str">
        <f aca="false">IF(I1013=6908,0,IF(BC1013="","",BD1013-((P1013+L1013-N1013+Q1013)*AY1013)))</f>
        <v/>
      </c>
      <c r="BF1013" s="53" t="str">
        <f aca="false">IF(B1013="","",IF(OR(B1013="",E1013="Regime Normal"),0,(AI1013-Q1013)*VLOOKUP(R1013,Dados!$X$98:$Y$108,2,0)))</f>
        <v/>
      </c>
      <c r="BG1013" s="54" t="str">
        <f aca="false">IFERROR(VLOOKUP(I1013,Dados!$AC$27:$AD$43,2,0),IF(B1013="","",IF(D1013&lt;&gt;"MT",IF(AND(AC1013="SIM",Y1013="Revenda"),"2403",IF(AND(AC1013="SIM",Y1013="Consumo"),"2407",IF(AND(AC1013="NÃO",Y1013="Revenda"),"2102",IF(AND(AC1013="NÃO",Y1013="Consumo"),"2556",)))),REPLACE(I1013,1,1,1))))</f>
        <v/>
      </c>
    </row>
    <row r="1014" customFormat="false" ht="12.8" hidden="false" customHeight="true" outlineLevel="0" collapsed="false">
      <c r="Y1014" s="45"/>
      <c r="Z1014" s="46" t="str">
        <f aca="false">IF(B1014="","",(IFERROR(VLOOKUP(H1014,Dados!A$3:B$15000,2,0),"Não Encontrado")))</f>
        <v/>
      </c>
      <c r="AA1014" s="46" t="str">
        <f aca="false">IF(B1014="","",(IFERROR(VLOOKUP(G1014,Dados!C$3:E$15000,3,0),"Não Encontrado")))</f>
        <v/>
      </c>
      <c r="AB1014" s="46" t="str">
        <f aca="false">IFERROR(IF(Z1014&lt;&gt;"Não Encontrado",Z1014,IF(AA1014&lt;&gt;"Não Encontrado",AA1014,"")),"")</f>
        <v/>
      </c>
      <c r="AC1014" s="45" t="str">
        <f aca="false">IF(B1014="","",IF(AB1014="","NÃO","SIM"))</f>
        <v/>
      </c>
      <c r="AD1014" s="45" t="str">
        <f aca="false">IFERROR(VLOOKUP(G1014,Dados!$P$3:$R$500,3,0),"")</f>
        <v/>
      </c>
      <c r="AE1014" s="45" t="str">
        <f aca="false">IFERROR(VLOOKUP(G1014,Dados!$K$3:$L$500,2,0),"")</f>
        <v/>
      </c>
      <c r="AF1014" s="45" t="str">
        <f aca="false">IFERROR(VLOOKUP(G1014,Dados!$M$3:$N$500,2,0),"")</f>
        <v/>
      </c>
      <c r="AG1014" s="45" t="str">
        <f aca="false">IF(F1014="","",IF(AND(AD1014="",AE1014="",AF1014=""),"-",IF(AND(AD1014="BIT",AE1014="",AF1014=""),"BIT",IF(AND(AE1014="ANEXO I",AD1014="",AF1014=""),"ANEXO I",IF(AND(AF1014="ANEXO II",AD1014="",AE1014=""),"ANEXO II","Escolher")))))</f>
        <v/>
      </c>
      <c r="AH1014" s="45" t="str">
        <f aca="false">IF(AG1014&lt;&gt;"Pneus","",IFERROR(VLOOKUP(R1014,Dados!$X$2:$Z$5,3,0)*(AI1014-Q1014),VLOOKUP(D1014,Dados!$X$7:$Z$33,3,0)*(AI1014-Q1014)))</f>
        <v/>
      </c>
      <c r="AI1014" s="47" t="str">
        <f aca="false">IF(B1014="","",P1014+Q1014+O1014+M1014+L1014-N1014)</f>
        <v/>
      </c>
      <c r="AJ1014" s="48" t="str">
        <f aca="false">IFERROR(IF(AND(AC1014="SIM",AG1014="-",Y1014="REVENDA"),(AB1014/1+1)*AI1014,IF(AND(AC1014="SIM",AG1014="Pneus",Y1014="REVENDA"),(AB1014/1+1)*(AI1014-AH1014),"")),"")</f>
        <v/>
      </c>
      <c r="AK1014" s="48" t="str">
        <f aca="false">IF(AJ1014="","",AJ1014*17%)</f>
        <v/>
      </c>
      <c r="AL1014" s="48" t="str">
        <f aca="false">IFERROR(IF(AC1014="NÃO","",IF(AK1014="","",IF(E1014="Simples Nacional",BF1014,IF(T1014=0.12,U1014*0.5833337002,IF(T1014=0,AI1014*0.07,U1014))))),"")</f>
        <v/>
      </c>
      <c r="AM1014" s="47" t="str">
        <f aca="false">IFERROR(IF(AC1014="NÃO","",IF(OR(AG1014="-",AG1014="Pneus"),AK1014-AL1014,"")),"")</f>
        <v/>
      </c>
      <c r="AN1014" s="48" t="str">
        <f aca="false">IF(AND(Y1014="REVENDA",AC1014="SIM",AG1014="BIT"),((AB1014/1+1)*AI1014)*0.4117,"")</f>
        <v/>
      </c>
      <c r="AO1014" s="48" t="str">
        <f aca="false">IF(AN1014="","",AN1014*17%)</f>
        <v/>
      </c>
      <c r="AP1014" s="49" t="str">
        <f aca="false">IF(AN1014="","",IF(T1014=0.12,(U1014*0.4117)*0.4117,IF(T1014=0,(AI1014*0.07)*0.4117,U1014*0.4117)))</f>
        <v/>
      </c>
      <c r="AQ1014" s="47" t="str">
        <f aca="false">IF(AN1014="","",AO1014-AP1014)</f>
        <v/>
      </c>
      <c r="AR1014" s="50" t="str">
        <f aca="false">IFERROR(IF(AND(AC1014="SIM",Y1014="REVENDA",LEFT(AG1014,5)="ANEXO")*OR(AE1014="ANEXO I",AF1014="ANEXO II"),VLOOKUP(H1014,Dados!G:I,2,0),""),"INSERIR MVA")</f>
        <v/>
      </c>
      <c r="AS1014" s="48" t="str">
        <f aca="false">IF(LEFT(AG1014,5)="ANEXO",VLOOKUP(AG1014,Dados!$X$111:$Z$112,2,0)*(AI1014-Q1014),"")</f>
        <v/>
      </c>
      <c r="AT1014" s="48" t="str">
        <f aca="false">IFERROR(IF(AR1014="","",(AI1014*AR1014)+AI1014),"INSERIR MVA")</f>
        <v/>
      </c>
      <c r="AU1014" s="48" t="str">
        <f aca="false">IF(AT1014="","",IF(AY1014=0.04,U1014,AS1014*AY1014))</f>
        <v/>
      </c>
      <c r="AV1014" s="47" t="str">
        <f aca="false">IFERROR(IF(AU1014="","",(VLOOKUP(AG1014,Dados!$X$111:$Z$112,3,0)*AT1014*0.17)),"INSERIR MVA")</f>
        <v/>
      </c>
      <c r="AW1014" s="47" t="str">
        <f aca="false">IFERROR(IF(AR1014="","",AV1014-AU1014),"")</f>
        <v/>
      </c>
      <c r="AX1014" s="51" t="str">
        <f aca="false">IFERROR(IF(AC1014="NÃO","",IF(AM1014&lt;&gt;"",AM1014-W1014,IF(AQ1014&lt;&gt;"",AQ1014-W1014,IF(AW1014&lt;&gt;"",AW1014-W1014,"")))),"")</f>
        <v/>
      </c>
      <c r="AY1014" s="46" t="str">
        <f aca="false">IFERROR(IF(ISNA(VLOOKUP(R1014,Dados!$X$2:$Y$5,2,0)),VLOOKUP(D1014,Dados!$X$7:$Y$33,2,0),VLOOKUP(R1014,Dados!$X$2:$Y$5,2,0)),"")</f>
        <v/>
      </c>
      <c r="AZ1014" s="52" t="str">
        <f aca="false">IF(C1014="","",IF(AND(Y1014="CONSUMO",AC1014="NÃO")*OR(AG1014="-",AG1014="BIT"),IF(E1014&lt;&gt;"",(AI1014-(P1014+L1014-N1014+Q1014)*AY1014)/0.83),""))</f>
        <v/>
      </c>
      <c r="BA1014" s="51" t="str">
        <f aca="false">IF(AZ1014="","",AZ1014*0.17-((P1014+L1014-N1014+Q1014)*AY1014))</f>
        <v/>
      </c>
      <c r="BB1014" s="51" t="str">
        <f aca="false">IF(AND(Y1014="CONSUMO",AG1014="ANEXO I",AY1014&gt;4%),(AI1014-(P1014+L1014-N1014+Q1014)*0.0514)/0.83*(0.5177)*(0.17)-AI1014*0.0514,IF(AND(Y1014="CONSUMO",AG1014="ANEXO II",AY1014&gt;4%),(AI1014-(P1014+L1014-N1014+Q1014)*0.041)/0.83*(0.3295)*(0.17)-AI1014*0.041,IF(AND(Y1014="CONSUMO",AG1014="ANEXO I",AY1014=4%),(AI1014-(P1014+L1014-N1014+Q1014)*0.04)/0.83*(0.5177)*(0.17)-AI1014*0.04,IF(AND(Y1014="CONSUMO",AG1014="ANEXO II",AY1014=4%),(AI1014-(P1014+L1014-N1014+Q1014)*0.04)/0.83*(0.3295)*(0.17)-AI1014*0.04,""))))</f>
        <v/>
      </c>
      <c r="BC1014" s="51" t="str">
        <f aca="false">IF(C1014="","",IF(AND(Y1014="CONSUMO",AC1014="SIM")*OR(AG1014="-",AG1014="BIT"),IF(E1014&lt;&gt;"",(AI1014-(P1014+L1014-N1014+Q1014)*AY1014)/0.83),""))</f>
        <v/>
      </c>
      <c r="BD1014" s="51" t="str">
        <f aca="false">IF(BC1014="","",BC1014*0.17)</f>
        <v/>
      </c>
      <c r="BE1014" s="51" t="str">
        <f aca="false">IF(I1014=6908,0,IF(BC1014="","",BD1014-((P1014+L1014-N1014+Q1014)*AY1014)))</f>
        <v/>
      </c>
      <c r="BF1014" s="53" t="str">
        <f aca="false">IF(B1014="","",IF(OR(B1014="",E1014="Regime Normal"),0,(AI1014-Q1014)*VLOOKUP(R1014,Dados!$X$98:$Y$108,2,0)))</f>
        <v/>
      </c>
      <c r="BG1014" s="54" t="str">
        <f aca="false">IFERROR(VLOOKUP(I1014,Dados!$AC$27:$AD$43,2,0),IF(B1014="","",IF(D1014&lt;&gt;"MT",IF(AND(AC1014="SIM",Y1014="Revenda"),"2403",IF(AND(AC1014="SIM",Y1014="Consumo"),"2407",IF(AND(AC1014="NÃO",Y1014="Revenda"),"2102",IF(AND(AC1014="NÃO",Y1014="Consumo"),"2556",)))),REPLACE(I1014,1,1,1))))</f>
        <v/>
      </c>
    </row>
    <row r="1015" customFormat="false" ht="12.8" hidden="false" customHeight="true" outlineLevel="0" collapsed="false">
      <c r="Y1015" s="45"/>
      <c r="Z1015" s="46" t="str">
        <f aca="false">IF(B1015="","",(IFERROR(VLOOKUP(H1015,Dados!A$3:B$15000,2,0),"Não Encontrado")))</f>
        <v/>
      </c>
      <c r="AA1015" s="46" t="str">
        <f aca="false">IF(B1015="","",(IFERROR(VLOOKUP(G1015,Dados!C$3:E$15000,3,0),"Não Encontrado")))</f>
        <v/>
      </c>
      <c r="AB1015" s="46" t="str">
        <f aca="false">IFERROR(IF(Z1015&lt;&gt;"Não Encontrado",Z1015,IF(AA1015&lt;&gt;"Não Encontrado",AA1015,"")),"")</f>
        <v/>
      </c>
      <c r="AC1015" s="45" t="str">
        <f aca="false">IF(B1015="","",IF(AB1015="","NÃO","SIM"))</f>
        <v/>
      </c>
      <c r="AD1015" s="45" t="str">
        <f aca="false">IFERROR(VLOOKUP(G1015,Dados!$P$3:$R$500,3,0),"")</f>
        <v/>
      </c>
      <c r="AE1015" s="45" t="str">
        <f aca="false">IFERROR(VLOOKUP(G1015,Dados!$K$3:$L$500,2,0),"")</f>
        <v/>
      </c>
      <c r="AF1015" s="45" t="str">
        <f aca="false">IFERROR(VLOOKUP(G1015,Dados!$M$3:$N$500,2,0),"")</f>
        <v/>
      </c>
      <c r="AG1015" s="45" t="str">
        <f aca="false">IF(F1015="","",IF(AND(AD1015="",AE1015="",AF1015=""),"-",IF(AND(AD1015="BIT",AE1015="",AF1015=""),"BIT",IF(AND(AE1015="ANEXO I",AD1015="",AF1015=""),"ANEXO I",IF(AND(AF1015="ANEXO II",AD1015="",AE1015=""),"ANEXO II","Escolher")))))</f>
        <v/>
      </c>
      <c r="AH1015" s="45" t="str">
        <f aca="false">IF(AG1015&lt;&gt;"Pneus","",IFERROR(VLOOKUP(R1015,Dados!$X$2:$Z$5,3,0)*(AI1015-Q1015),VLOOKUP(D1015,Dados!$X$7:$Z$33,3,0)*(AI1015-Q1015)))</f>
        <v/>
      </c>
      <c r="AI1015" s="47" t="str">
        <f aca="false">IF(B1015="","",P1015+Q1015+O1015+M1015+L1015-N1015)</f>
        <v/>
      </c>
      <c r="AJ1015" s="48" t="str">
        <f aca="false">IFERROR(IF(AND(AC1015="SIM",AG1015="-",Y1015="REVENDA"),(AB1015/1+1)*AI1015,IF(AND(AC1015="SIM",AG1015="Pneus",Y1015="REVENDA"),(AB1015/1+1)*(AI1015-AH1015),"")),"")</f>
        <v/>
      </c>
      <c r="AK1015" s="48" t="str">
        <f aca="false">IF(AJ1015="","",AJ1015*17%)</f>
        <v/>
      </c>
      <c r="AL1015" s="48" t="str">
        <f aca="false">IFERROR(IF(AC1015="NÃO","",IF(AK1015="","",IF(E1015="Simples Nacional",BF1015,IF(T1015=0.12,U1015*0.5833337002,IF(T1015=0,AI1015*0.07,U1015))))),"")</f>
        <v/>
      </c>
      <c r="AM1015" s="47" t="str">
        <f aca="false">IFERROR(IF(AC1015="NÃO","",IF(OR(AG1015="-",AG1015="Pneus"),AK1015-AL1015,"")),"")</f>
        <v/>
      </c>
      <c r="AN1015" s="48" t="str">
        <f aca="false">IF(AND(Y1015="REVENDA",AC1015="SIM",AG1015="BIT"),((AB1015/1+1)*AI1015)*0.4117,"")</f>
        <v/>
      </c>
      <c r="AO1015" s="48" t="str">
        <f aca="false">IF(AN1015="","",AN1015*17%)</f>
        <v/>
      </c>
      <c r="AP1015" s="49" t="str">
        <f aca="false">IF(AN1015="","",IF(T1015=0.12,(U1015*0.4117)*0.4117,IF(T1015=0,(AI1015*0.07)*0.4117,U1015*0.4117)))</f>
        <v/>
      </c>
      <c r="AQ1015" s="47" t="str">
        <f aca="false">IF(AN1015="","",AO1015-AP1015)</f>
        <v/>
      </c>
      <c r="AR1015" s="50" t="str">
        <f aca="false">IFERROR(IF(AND(AC1015="SIM",Y1015="REVENDA",LEFT(AG1015,5)="ANEXO")*OR(AE1015="ANEXO I",AF1015="ANEXO II"),VLOOKUP(H1015,Dados!G:I,2,0),""),"INSERIR MVA")</f>
        <v/>
      </c>
      <c r="AS1015" s="48" t="str">
        <f aca="false">IF(LEFT(AG1015,5)="ANEXO",VLOOKUP(AG1015,Dados!$X$111:$Z$112,2,0)*(AI1015-Q1015),"")</f>
        <v/>
      </c>
      <c r="AT1015" s="48" t="str">
        <f aca="false">IFERROR(IF(AR1015="","",(AI1015*AR1015)+AI1015),"INSERIR MVA")</f>
        <v/>
      </c>
      <c r="AU1015" s="48" t="str">
        <f aca="false">IF(AT1015="","",IF(AY1015=0.04,U1015,AS1015*AY1015))</f>
        <v/>
      </c>
      <c r="AV1015" s="47" t="str">
        <f aca="false">IFERROR(IF(AU1015="","",(VLOOKUP(AG1015,Dados!$X$111:$Z$112,3,0)*AT1015*0.17)),"INSERIR MVA")</f>
        <v/>
      </c>
      <c r="AW1015" s="47" t="str">
        <f aca="false">IFERROR(IF(AR1015="","",AV1015-AU1015),"")</f>
        <v/>
      </c>
      <c r="AX1015" s="51" t="str">
        <f aca="false">IFERROR(IF(AC1015="NÃO","",IF(AM1015&lt;&gt;"",AM1015-W1015,IF(AQ1015&lt;&gt;"",AQ1015-W1015,IF(AW1015&lt;&gt;"",AW1015-W1015,"")))),"")</f>
        <v/>
      </c>
      <c r="AY1015" s="46" t="str">
        <f aca="false">IFERROR(IF(ISNA(VLOOKUP(R1015,Dados!$X$2:$Y$5,2,0)),VLOOKUP(D1015,Dados!$X$7:$Y$33,2,0),VLOOKUP(R1015,Dados!$X$2:$Y$5,2,0)),"")</f>
        <v/>
      </c>
      <c r="AZ1015" s="52" t="str">
        <f aca="false">IF(C1015="","",IF(AND(Y1015="CONSUMO",AC1015="NÃO")*OR(AG1015="-",AG1015="BIT"),IF(E1015&lt;&gt;"",(AI1015-(P1015+L1015-N1015+Q1015)*AY1015)/0.83),""))</f>
        <v/>
      </c>
      <c r="BA1015" s="51" t="str">
        <f aca="false">IF(AZ1015="","",AZ1015*0.17-((P1015+L1015-N1015+Q1015)*AY1015))</f>
        <v/>
      </c>
      <c r="BB1015" s="51" t="str">
        <f aca="false">IF(AND(Y1015="CONSUMO",AG1015="ANEXO I",AY1015&gt;4%),(AI1015-(P1015+L1015-N1015+Q1015)*0.0514)/0.83*(0.5177)*(0.17)-AI1015*0.0514,IF(AND(Y1015="CONSUMO",AG1015="ANEXO II",AY1015&gt;4%),(AI1015-(P1015+L1015-N1015+Q1015)*0.041)/0.83*(0.3295)*(0.17)-AI1015*0.041,IF(AND(Y1015="CONSUMO",AG1015="ANEXO I",AY1015=4%),(AI1015-(P1015+L1015-N1015+Q1015)*0.04)/0.83*(0.5177)*(0.17)-AI1015*0.04,IF(AND(Y1015="CONSUMO",AG1015="ANEXO II",AY1015=4%),(AI1015-(P1015+L1015-N1015+Q1015)*0.04)/0.83*(0.3295)*(0.17)-AI1015*0.04,""))))</f>
        <v/>
      </c>
      <c r="BC1015" s="51" t="str">
        <f aca="false">IF(C1015="","",IF(AND(Y1015="CONSUMO",AC1015="SIM")*OR(AG1015="-",AG1015="BIT"),IF(E1015&lt;&gt;"",(AI1015-(P1015+L1015-N1015+Q1015)*AY1015)/0.83),""))</f>
        <v/>
      </c>
      <c r="BD1015" s="51" t="str">
        <f aca="false">IF(BC1015="","",BC1015*0.17)</f>
        <v/>
      </c>
      <c r="BE1015" s="51" t="str">
        <f aca="false">IF(I1015=6908,0,IF(BC1015="","",BD1015-((P1015+L1015-N1015+Q1015)*AY1015)))</f>
        <v/>
      </c>
      <c r="BF1015" s="53" t="str">
        <f aca="false">IF(B1015="","",IF(OR(B1015="",E1015="Regime Normal"),0,(AI1015-Q1015)*VLOOKUP(R1015,Dados!$X$98:$Y$108,2,0)))</f>
        <v/>
      </c>
      <c r="BG1015" s="54" t="str">
        <f aca="false">IFERROR(VLOOKUP(I1015,Dados!$AC$27:$AD$43,2,0),IF(B1015="","",IF(D1015&lt;&gt;"MT",IF(AND(AC1015="SIM",Y1015="Revenda"),"2403",IF(AND(AC1015="SIM",Y1015="Consumo"),"2407",IF(AND(AC1015="NÃO",Y1015="Revenda"),"2102",IF(AND(AC1015="NÃO",Y1015="Consumo"),"2556",)))),REPLACE(I1015,1,1,1))))</f>
        <v/>
      </c>
    </row>
    <row r="1016" customFormat="false" ht="12.8" hidden="false" customHeight="true" outlineLevel="0" collapsed="false">
      <c r="Y1016" s="45"/>
      <c r="Z1016" s="46" t="str">
        <f aca="false">IF(B1016="","",(IFERROR(VLOOKUP(H1016,Dados!A$3:B$15000,2,0),"Não Encontrado")))</f>
        <v/>
      </c>
      <c r="AA1016" s="46" t="str">
        <f aca="false">IF(B1016="","",(IFERROR(VLOOKUP(G1016,Dados!C$3:E$15000,3,0),"Não Encontrado")))</f>
        <v/>
      </c>
      <c r="AB1016" s="46" t="str">
        <f aca="false">IFERROR(IF(Z1016&lt;&gt;"Não Encontrado",Z1016,IF(AA1016&lt;&gt;"Não Encontrado",AA1016,"")),"")</f>
        <v/>
      </c>
      <c r="AC1016" s="45" t="str">
        <f aca="false">IF(B1016="","",IF(AB1016="","NÃO","SIM"))</f>
        <v/>
      </c>
      <c r="AD1016" s="45" t="str">
        <f aca="false">IFERROR(VLOOKUP(G1016,Dados!$P$3:$R$500,3,0),"")</f>
        <v/>
      </c>
      <c r="AE1016" s="45" t="str">
        <f aca="false">IFERROR(VLOOKUP(G1016,Dados!$K$3:$L$500,2,0),"")</f>
        <v/>
      </c>
      <c r="AF1016" s="45" t="str">
        <f aca="false">IFERROR(VLOOKUP(G1016,Dados!$M$3:$N$500,2,0),"")</f>
        <v/>
      </c>
      <c r="AG1016" s="45" t="str">
        <f aca="false">IF(F1016="","",IF(AND(AD1016="",AE1016="",AF1016=""),"-",IF(AND(AD1016="BIT",AE1016="",AF1016=""),"BIT",IF(AND(AE1016="ANEXO I",AD1016="",AF1016=""),"ANEXO I",IF(AND(AF1016="ANEXO II",AD1016="",AE1016=""),"ANEXO II","Escolher")))))</f>
        <v/>
      </c>
      <c r="AH1016" s="45" t="str">
        <f aca="false">IF(AG1016&lt;&gt;"Pneus","",IFERROR(VLOOKUP(R1016,Dados!$X$2:$Z$5,3,0)*(AI1016-Q1016),VLOOKUP(D1016,Dados!$X$7:$Z$33,3,0)*(AI1016-Q1016)))</f>
        <v/>
      </c>
      <c r="AI1016" s="47" t="str">
        <f aca="false">IF(B1016="","",P1016+Q1016+O1016+M1016+L1016-N1016)</f>
        <v/>
      </c>
      <c r="AJ1016" s="48" t="str">
        <f aca="false">IFERROR(IF(AND(AC1016="SIM",AG1016="-",Y1016="REVENDA"),(AB1016/1+1)*AI1016,IF(AND(AC1016="SIM",AG1016="Pneus",Y1016="REVENDA"),(AB1016/1+1)*(AI1016-AH1016),"")),"")</f>
        <v/>
      </c>
      <c r="AK1016" s="48" t="str">
        <f aca="false">IF(AJ1016="","",AJ1016*17%)</f>
        <v/>
      </c>
      <c r="AL1016" s="48" t="str">
        <f aca="false">IFERROR(IF(AC1016="NÃO","",IF(AK1016="","",IF(E1016="Simples Nacional",BF1016,IF(T1016=0.12,U1016*0.5833337002,IF(T1016=0,AI1016*0.07,U1016))))),"")</f>
        <v/>
      </c>
      <c r="AM1016" s="47" t="str">
        <f aca="false">IFERROR(IF(AC1016="NÃO","",IF(OR(AG1016="-",AG1016="Pneus"),AK1016-AL1016,"")),"")</f>
        <v/>
      </c>
      <c r="AN1016" s="48" t="str">
        <f aca="false">IF(AND(Y1016="REVENDA",AC1016="SIM",AG1016="BIT"),((AB1016/1+1)*AI1016)*0.4117,"")</f>
        <v/>
      </c>
      <c r="AO1016" s="48" t="str">
        <f aca="false">IF(AN1016="","",AN1016*17%)</f>
        <v/>
      </c>
      <c r="AP1016" s="49" t="str">
        <f aca="false">IF(AN1016="","",IF(T1016=0.12,(U1016*0.4117)*0.4117,IF(T1016=0,(AI1016*0.07)*0.4117,U1016*0.4117)))</f>
        <v/>
      </c>
      <c r="AQ1016" s="47" t="str">
        <f aca="false">IF(AN1016="","",AO1016-AP1016)</f>
        <v/>
      </c>
      <c r="AR1016" s="50" t="str">
        <f aca="false">IFERROR(IF(AND(AC1016="SIM",Y1016="REVENDA",LEFT(AG1016,5)="ANEXO")*OR(AE1016="ANEXO I",AF1016="ANEXO II"),VLOOKUP(H1016,Dados!G:I,2,0),""),"INSERIR MVA")</f>
        <v/>
      </c>
      <c r="AS1016" s="48" t="str">
        <f aca="false">IF(LEFT(AG1016,5)="ANEXO",VLOOKUP(AG1016,Dados!$X$111:$Z$112,2,0)*(AI1016-Q1016),"")</f>
        <v/>
      </c>
      <c r="AT1016" s="48" t="str">
        <f aca="false">IFERROR(IF(AR1016="","",(AI1016*AR1016)+AI1016),"INSERIR MVA")</f>
        <v/>
      </c>
      <c r="AU1016" s="48" t="str">
        <f aca="false">IF(AT1016="","",IF(AY1016=0.04,U1016,AS1016*AY1016))</f>
        <v/>
      </c>
      <c r="AV1016" s="47" t="str">
        <f aca="false">IFERROR(IF(AU1016="","",(VLOOKUP(AG1016,Dados!$X$111:$Z$112,3,0)*AT1016*0.17)),"INSERIR MVA")</f>
        <v/>
      </c>
      <c r="AW1016" s="47" t="str">
        <f aca="false">IFERROR(IF(AR1016="","",AV1016-AU1016),"")</f>
        <v/>
      </c>
      <c r="AX1016" s="51" t="str">
        <f aca="false">IFERROR(IF(AC1016="NÃO","",IF(AM1016&lt;&gt;"",AM1016-W1016,IF(AQ1016&lt;&gt;"",AQ1016-W1016,IF(AW1016&lt;&gt;"",AW1016-W1016,"")))),"")</f>
        <v/>
      </c>
      <c r="AY1016" s="46" t="str">
        <f aca="false">IFERROR(IF(ISNA(VLOOKUP(R1016,Dados!$X$2:$Y$5,2,0)),VLOOKUP(D1016,Dados!$X$7:$Y$33,2,0),VLOOKUP(R1016,Dados!$X$2:$Y$5,2,0)),"")</f>
        <v/>
      </c>
      <c r="AZ1016" s="52" t="str">
        <f aca="false">IF(C1016="","",IF(AND(Y1016="CONSUMO",AC1016="NÃO")*OR(AG1016="-",AG1016="BIT"),IF(E1016&lt;&gt;"",(AI1016-(P1016+L1016-N1016+Q1016)*AY1016)/0.83),""))</f>
        <v/>
      </c>
      <c r="BA1016" s="51" t="str">
        <f aca="false">IF(AZ1016="","",AZ1016*0.17-((P1016+L1016-N1016+Q1016)*AY1016))</f>
        <v/>
      </c>
      <c r="BB1016" s="51" t="str">
        <f aca="false">IF(AND(Y1016="CONSUMO",AG1016="ANEXO I",AY1016&gt;4%),(AI1016-(P1016+L1016-N1016+Q1016)*0.0514)/0.83*(0.5177)*(0.17)-AI1016*0.0514,IF(AND(Y1016="CONSUMO",AG1016="ANEXO II",AY1016&gt;4%),(AI1016-(P1016+L1016-N1016+Q1016)*0.041)/0.83*(0.3295)*(0.17)-AI1016*0.041,IF(AND(Y1016="CONSUMO",AG1016="ANEXO I",AY1016=4%),(AI1016-(P1016+L1016-N1016+Q1016)*0.04)/0.83*(0.5177)*(0.17)-AI1016*0.04,IF(AND(Y1016="CONSUMO",AG1016="ANEXO II",AY1016=4%),(AI1016-(P1016+L1016-N1016+Q1016)*0.04)/0.83*(0.3295)*(0.17)-AI1016*0.04,""))))</f>
        <v/>
      </c>
      <c r="BC1016" s="51" t="str">
        <f aca="false">IF(C1016="","",IF(AND(Y1016="CONSUMO",AC1016="SIM")*OR(AG1016="-",AG1016="BIT"),IF(E1016&lt;&gt;"",(AI1016-(P1016+L1016-N1016+Q1016)*AY1016)/0.83),""))</f>
        <v/>
      </c>
      <c r="BD1016" s="51" t="str">
        <f aca="false">IF(BC1016="","",BC1016*0.17)</f>
        <v/>
      </c>
      <c r="BE1016" s="51" t="str">
        <f aca="false">IF(I1016=6908,0,IF(BC1016="","",BD1016-((P1016+L1016-N1016+Q1016)*AY1016)))</f>
        <v/>
      </c>
      <c r="BF1016" s="53" t="str">
        <f aca="false">IF(B1016="","",IF(OR(B1016="",E1016="Regime Normal"),0,(AI1016-Q1016)*VLOOKUP(R1016,Dados!$X$98:$Y$108,2,0)))</f>
        <v/>
      </c>
      <c r="BG1016" s="54" t="str">
        <f aca="false">IFERROR(VLOOKUP(I1016,Dados!$AC$27:$AD$43,2,0),IF(B1016="","",IF(D1016&lt;&gt;"MT",IF(AND(AC1016="SIM",Y1016="Revenda"),"2403",IF(AND(AC1016="SIM",Y1016="Consumo"),"2407",IF(AND(AC1016="NÃO",Y1016="Revenda"),"2102",IF(AND(AC1016="NÃO",Y1016="Consumo"),"2556",)))),REPLACE(I1016,1,1,1))))</f>
        <v/>
      </c>
    </row>
    <row r="1017" customFormat="false" ht="12.8" hidden="false" customHeight="true" outlineLevel="0" collapsed="false">
      <c r="Y1017" s="45"/>
      <c r="Z1017" s="46" t="str">
        <f aca="false">IF(B1017="","",(IFERROR(VLOOKUP(H1017,Dados!A$3:B$15000,2,0),"Não Encontrado")))</f>
        <v/>
      </c>
      <c r="AA1017" s="46" t="str">
        <f aca="false">IF(B1017="","",(IFERROR(VLOOKUP(G1017,Dados!C$3:E$15000,3,0),"Não Encontrado")))</f>
        <v/>
      </c>
      <c r="AB1017" s="46" t="str">
        <f aca="false">IFERROR(IF(Z1017&lt;&gt;"Não Encontrado",Z1017,IF(AA1017&lt;&gt;"Não Encontrado",AA1017,"")),"")</f>
        <v/>
      </c>
      <c r="AC1017" s="45" t="str">
        <f aca="false">IF(B1017="","",IF(AB1017="","NÃO","SIM"))</f>
        <v/>
      </c>
      <c r="AD1017" s="45" t="str">
        <f aca="false">IFERROR(VLOOKUP(G1017,Dados!$P$3:$R$500,3,0),"")</f>
        <v/>
      </c>
      <c r="AE1017" s="45" t="str">
        <f aca="false">IFERROR(VLOOKUP(G1017,Dados!$K$3:$L$500,2,0),"")</f>
        <v/>
      </c>
      <c r="AF1017" s="45" t="str">
        <f aca="false">IFERROR(VLOOKUP(G1017,Dados!$M$3:$N$500,2,0),"")</f>
        <v/>
      </c>
      <c r="AG1017" s="45" t="str">
        <f aca="false">IF(F1017="","",IF(AND(AD1017="",AE1017="",AF1017=""),"-",IF(AND(AD1017="BIT",AE1017="",AF1017=""),"BIT",IF(AND(AE1017="ANEXO I",AD1017="",AF1017=""),"ANEXO I",IF(AND(AF1017="ANEXO II",AD1017="",AE1017=""),"ANEXO II","Escolher")))))</f>
        <v/>
      </c>
      <c r="AH1017" s="45" t="str">
        <f aca="false">IF(AG1017&lt;&gt;"Pneus","",IFERROR(VLOOKUP(R1017,Dados!$X$2:$Z$5,3,0)*(AI1017-Q1017),VLOOKUP(D1017,Dados!$X$7:$Z$33,3,0)*(AI1017-Q1017)))</f>
        <v/>
      </c>
      <c r="AI1017" s="47" t="str">
        <f aca="false">IF(B1017="","",P1017+Q1017+O1017+M1017+L1017-N1017)</f>
        <v/>
      </c>
      <c r="AJ1017" s="48" t="str">
        <f aca="false">IFERROR(IF(AND(AC1017="SIM",AG1017="-",Y1017="REVENDA"),(AB1017/1+1)*AI1017,IF(AND(AC1017="SIM",AG1017="Pneus",Y1017="REVENDA"),(AB1017/1+1)*(AI1017-AH1017),"")),"")</f>
        <v/>
      </c>
      <c r="AK1017" s="48" t="str">
        <f aca="false">IF(AJ1017="","",AJ1017*17%)</f>
        <v/>
      </c>
      <c r="AL1017" s="48" t="str">
        <f aca="false">IFERROR(IF(AC1017="NÃO","",IF(AK1017="","",IF(E1017="Simples Nacional",BF1017,IF(T1017=0.12,U1017*0.5833337002,IF(T1017=0,AI1017*0.07,U1017))))),"")</f>
        <v/>
      </c>
      <c r="AM1017" s="47" t="str">
        <f aca="false">IFERROR(IF(AC1017="NÃO","",IF(OR(AG1017="-",AG1017="Pneus"),AK1017-AL1017,"")),"")</f>
        <v/>
      </c>
      <c r="AN1017" s="48" t="str">
        <f aca="false">IF(AND(Y1017="REVENDA",AC1017="SIM",AG1017="BIT"),((AB1017/1+1)*AI1017)*0.4117,"")</f>
        <v/>
      </c>
      <c r="AO1017" s="48" t="str">
        <f aca="false">IF(AN1017="","",AN1017*17%)</f>
        <v/>
      </c>
      <c r="AP1017" s="49" t="str">
        <f aca="false">IF(AN1017="","",IF(T1017=0.12,(U1017*0.4117)*0.4117,IF(T1017=0,(AI1017*0.07)*0.4117,U1017*0.4117)))</f>
        <v/>
      </c>
      <c r="AQ1017" s="47" t="str">
        <f aca="false">IF(AN1017="","",AO1017-AP1017)</f>
        <v/>
      </c>
      <c r="AR1017" s="50" t="str">
        <f aca="false">IFERROR(IF(AND(AC1017="SIM",Y1017="REVENDA",LEFT(AG1017,5)="ANEXO")*OR(AE1017="ANEXO I",AF1017="ANEXO II"),VLOOKUP(H1017,Dados!G:I,2,0),""),"INSERIR MVA")</f>
        <v/>
      </c>
      <c r="AS1017" s="48" t="str">
        <f aca="false">IF(LEFT(AG1017,5)="ANEXO",VLOOKUP(AG1017,Dados!$X$111:$Z$112,2,0)*(AI1017-Q1017),"")</f>
        <v/>
      </c>
      <c r="AT1017" s="48" t="str">
        <f aca="false">IFERROR(IF(AR1017="","",(AI1017*AR1017)+AI1017),"INSERIR MVA")</f>
        <v/>
      </c>
      <c r="AU1017" s="48" t="str">
        <f aca="false">IF(AT1017="","",IF(AY1017=0.04,U1017,AS1017*AY1017))</f>
        <v/>
      </c>
      <c r="AV1017" s="47" t="str">
        <f aca="false">IFERROR(IF(AU1017="","",(VLOOKUP(AG1017,Dados!$X$111:$Z$112,3,0)*AT1017*0.17)),"INSERIR MVA")</f>
        <v/>
      </c>
      <c r="AW1017" s="47" t="str">
        <f aca="false">IFERROR(IF(AR1017="","",AV1017-AU1017),"")</f>
        <v/>
      </c>
      <c r="AX1017" s="51" t="str">
        <f aca="false">IFERROR(IF(AC1017="NÃO","",IF(AM1017&lt;&gt;"",AM1017-W1017,IF(AQ1017&lt;&gt;"",AQ1017-W1017,IF(AW1017&lt;&gt;"",AW1017-W1017,"")))),"")</f>
        <v/>
      </c>
      <c r="AY1017" s="46" t="str">
        <f aca="false">IFERROR(IF(ISNA(VLOOKUP(R1017,Dados!$X$2:$Y$5,2,0)),VLOOKUP(D1017,Dados!$X$7:$Y$33,2,0),VLOOKUP(R1017,Dados!$X$2:$Y$5,2,0)),"")</f>
        <v/>
      </c>
      <c r="AZ1017" s="52" t="str">
        <f aca="false">IF(C1017="","",IF(AND(Y1017="CONSUMO",AC1017="NÃO")*OR(AG1017="-",AG1017="BIT"),IF(E1017&lt;&gt;"",(AI1017-(P1017+L1017-N1017+Q1017)*AY1017)/0.83),""))</f>
        <v/>
      </c>
      <c r="BA1017" s="51" t="str">
        <f aca="false">IF(AZ1017="","",AZ1017*0.17-((P1017+L1017-N1017+Q1017)*AY1017))</f>
        <v/>
      </c>
      <c r="BB1017" s="51" t="str">
        <f aca="false">IF(AND(Y1017="CONSUMO",AG1017="ANEXO I",AY1017&gt;4%),(AI1017-(P1017+L1017-N1017+Q1017)*0.0514)/0.83*(0.5177)*(0.17)-AI1017*0.0514,IF(AND(Y1017="CONSUMO",AG1017="ANEXO II",AY1017&gt;4%),(AI1017-(P1017+L1017-N1017+Q1017)*0.041)/0.83*(0.3295)*(0.17)-AI1017*0.041,IF(AND(Y1017="CONSUMO",AG1017="ANEXO I",AY1017=4%),(AI1017-(P1017+L1017-N1017+Q1017)*0.04)/0.83*(0.5177)*(0.17)-AI1017*0.04,IF(AND(Y1017="CONSUMO",AG1017="ANEXO II",AY1017=4%),(AI1017-(P1017+L1017-N1017+Q1017)*0.04)/0.83*(0.3295)*(0.17)-AI1017*0.04,""))))</f>
        <v/>
      </c>
      <c r="BC1017" s="51" t="str">
        <f aca="false">IF(C1017="","",IF(AND(Y1017="CONSUMO",AC1017="SIM")*OR(AG1017="-",AG1017="BIT"),IF(E1017&lt;&gt;"",(AI1017-(P1017+L1017-N1017+Q1017)*AY1017)/0.83),""))</f>
        <v/>
      </c>
      <c r="BD1017" s="51" t="str">
        <f aca="false">IF(BC1017="","",BC1017*0.17)</f>
        <v/>
      </c>
      <c r="BE1017" s="51" t="str">
        <f aca="false">IF(I1017=6908,0,IF(BC1017="","",BD1017-((P1017+L1017-N1017+Q1017)*AY1017)))</f>
        <v/>
      </c>
      <c r="BF1017" s="53" t="str">
        <f aca="false">IF(B1017="","",IF(OR(B1017="",E1017="Regime Normal"),0,(AI1017-Q1017)*VLOOKUP(R1017,Dados!$X$98:$Y$108,2,0)))</f>
        <v/>
      </c>
      <c r="BG1017" s="54" t="str">
        <f aca="false">IFERROR(VLOOKUP(I1017,Dados!$AC$27:$AD$43,2,0),IF(B1017="","",IF(D1017&lt;&gt;"MT",IF(AND(AC1017="SIM",Y1017="Revenda"),"2403",IF(AND(AC1017="SIM",Y1017="Consumo"),"2407",IF(AND(AC1017="NÃO",Y1017="Revenda"),"2102",IF(AND(AC1017="NÃO",Y1017="Consumo"),"2556",)))),REPLACE(I1017,1,1,1))))</f>
        <v/>
      </c>
    </row>
    <row r="1018" customFormat="false" ht="12.8" hidden="false" customHeight="true" outlineLevel="0" collapsed="false">
      <c r="Y1018" s="45"/>
      <c r="Z1018" s="46" t="str">
        <f aca="false">IF(B1018="","",(IFERROR(VLOOKUP(H1018,Dados!A$3:B$15000,2,0),"Não Encontrado")))</f>
        <v/>
      </c>
      <c r="AA1018" s="46" t="str">
        <f aca="false">IF(B1018="","",(IFERROR(VLOOKUP(G1018,Dados!C$3:E$15000,3,0),"Não Encontrado")))</f>
        <v/>
      </c>
      <c r="AB1018" s="46" t="str">
        <f aca="false">IFERROR(IF(Z1018&lt;&gt;"Não Encontrado",Z1018,IF(AA1018&lt;&gt;"Não Encontrado",AA1018,"")),"")</f>
        <v/>
      </c>
      <c r="AC1018" s="45" t="str">
        <f aca="false">IF(B1018="","",IF(AB1018="","NÃO","SIM"))</f>
        <v/>
      </c>
      <c r="AD1018" s="45" t="str">
        <f aca="false">IFERROR(VLOOKUP(G1018,Dados!$P$3:$R$500,3,0),"")</f>
        <v/>
      </c>
      <c r="AE1018" s="45" t="str">
        <f aca="false">IFERROR(VLOOKUP(G1018,Dados!$K$3:$L$500,2,0),"")</f>
        <v/>
      </c>
      <c r="AF1018" s="45" t="str">
        <f aca="false">IFERROR(VLOOKUP(G1018,Dados!$M$3:$N$500,2,0),"")</f>
        <v/>
      </c>
      <c r="AG1018" s="45" t="str">
        <f aca="false">IF(F1018="","",IF(AND(AD1018="",AE1018="",AF1018=""),"-",IF(AND(AD1018="BIT",AE1018="",AF1018=""),"BIT",IF(AND(AE1018="ANEXO I",AD1018="",AF1018=""),"ANEXO I",IF(AND(AF1018="ANEXO II",AD1018="",AE1018=""),"ANEXO II","Escolher")))))</f>
        <v/>
      </c>
      <c r="AH1018" s="45" t="str">
        <f aca="false">IF(AG1018&lt;&gt;"Pneus","",IFERROR(VLOOKUP(R1018,Dados!$X$2:$Z$5,3,0)*(AI1018-Q1018),VLOOKUP(D1018,Dados!$X$7:$Z$33,3,0)*(AI1018-Q1018)))</f>
        <v/>
      </c>
      <c r="AI1018" s="47" t="str">
        <f aca="false">IF(B1018="","",P1018+Q1018+O1018+M1018+L1018-N1018)</f>
        <v/>
      </c>
      <c r="AJ1018" s="48" t="str">
        <f aca="false">IFERROR(IF(AND(AC1018="SIM",AG1018="-",Y1018="REVENDA"),(AB1018/1+1)*AI1018,IF(AND(AC1018="SIM",AG1018="Pneus",Y1018="REVENDA"),(AB1018/1+1)*(AI1018-AH1018),"")),"")</f>
        <v/>
      </c>
      <c r="AK1018" s="48" t="str">
        <f aca="false">IF(AJ1018="","",AJ1018*17%)</f>
        <v/>
      </c>
      <c r="AL1018" s="48" t="str">
        <f aca="false">IFERROR(IF(AC1018="NÃO","",IF(AK1018="","",IF(E1018="Simples Nacional",BF1018,IF(T1018=0.12,U1018*0.5833337002,IF(T1018=0,AI1018*0.07,U1018))))),"")</f>
        <v/>
      </c>
      <c r="AM1018" s="47" t="str">
        <f aca="false">IFERROR(IF(AC1018="NÃO","",IF(OR(AG1018="-",AG1018="Pneus"),AK1018-AL1018,"")),"")</f>
        <v/>
      </c>
      <c r="AN1018" s="48" t="str">
        <f aca="false">IF(AND(Y1018="REVENDA",AC1018="SIM",AG1018="BIT"),((AB1018/1+1)*AI1018)*0.4117,"")</f>
        <v/>
      </c>
      <c r="AO1018" s="48" t="str">
        <f aca="false">IF(AN1018="","",AN1018*17%)</f>
        <v/>
      </c>
      <c r="AP1018" s="49" t="str">
        <f aca="false">IF(AN1018="","",IF(T1018=0.12,(U1018*0.4117)*0.4117,IF(T1018=0,(AI1018*0.07)*0.4117,U1018*0.4117)))</f>
        <v/>
      </c>
      <c r="AQ1018" s="47" t="str">
        <f aca="false">IF(AN1018="","",AO1018-AP1018)</f>
        <v/>
      </c>
      <c r="AR1018" s="50" t="str">
        <f aca="false">IFERROR(IF(AND(AC1018="SIM",Y1018="REVENDA",LEFT(AG1018,5)="ANEXO")*OR(AE1018="ANEXO I",AF1018="ANEXO II"),VLOOKUP(H1018,Dados!G:I,2,0),""),"INSERIR MVA")</f>
        <v/>
      </c>
      <c r="AS1018" s="48" t="str">
        <f aca="false">IF(LEFT(AG1018,5)="ANEXO",VLOOKUP(AG1018,Dados!$X$111:$Z$112,2,0)*(AI1018-Q1018),"")</f>
        <v/>
      </c>
      <c r="AT1018" s="48" t="str">
        <f aca="false">IFERROR(IF(AR1018="","",(AI1018*AR1018)+AI1018),"INSERIR MVA")</f>
        <v/>
      </c>
      <c r="AU1018" s="48" t="str">
        <f aca="false">IF(AT1018="","",IF(AY1018=0.04,U1018,AS1018*AY1018))</f>
        <v/>
      </c>
      <c r="AV1018" s="47" t="str">
        <f aca="false">IFERROR(IF(AU1018="","",(VLOOKUP(AG1018,Dados!$X$111:$Z$112,3,0)*AT1018*0.17)),"INSERIR MVA")</f>
        <v/>
      </c>
      <c r="AW1018" s="47" t="str">
        <f aca="false">IFERROR(IF(AR1018="","",AV1018-AU1018),"")</f>
        <v/>
      </c>
      <c r="AX1018" s="51" t="str">
        <f aca="false">IFERROR(IF(AC1018="NÃO","",IF(AM1018&lt;&gt;"",AM1018-W1018,IF(AQ1018&lt;&gt;"",AQ1018-W1018,IF(AW1018&lt;&gt;"",AW1018-W1018,"")))),"")</f>
        <v/>
      </c>
      <c r="AY1018" s="46" t="str">
        <f aca="false">IFERROR(IF(ISNA(VLOOKUP(R1018,Dados!$X$2:$Y$5,2,0)),VLOOKUP(D1018,Dados!$X$7:$Y$33,2,0),VLOOKUP(R1018,Dados!$X$2:$Y$5,2,0)),"")</f>
        <v/>
      </c>
      <c r="AZ1018" s="52" t="str">
        <f aca="false">IF(C1018="","",IF(AND(Y1018="CONSUMO",AC1018="NÃO")*OR(AG1018="-",AG1018="BIT"),IF(E1018&lt;&gt;"",(AI1018-(P1018+L1018-N1018+Q1018)*AY1018)/0.83),""))</f>
        <v/>
      </c>
      <c r="BA1018" s="51" t="str">
        <f aca="false">IF(AZ1018="","",AZ1018*0.17-((P1018+L1018-N1018+Q1018)*AY1018))</f>
        <v/>
      </c>
      <c r="BB1018" s="51" t="str">
        <f aca="false">IF(AND(Y1018="CONSUMO",AG1018="ANEXO I",AY1018&gt;4%),(AI1018-(P1018+L1018-N1018+Q1018)*0.0514)/0.83*(0.5177)*(0.17)-AI1018*0.0514,IF(AND(Y1018="CONSUMO",AG1018="ANEXO II",AY1018&gt;4%),(AI1018-(P1018+L1018-N1018+Q1018)*0.041)/0.83*(0.3295)*(0.17)-AI1018*0.041,IF(AND(Y1018="CONSUMO",AG1018="ANEXO I",AY1018=4%),(AI1018-(P1018+L1018-N1018+Q1018)*0.04)/0.83*(0.5177)*(0.17)-AI1018*0.04,IF(AND(Y1018="CONSUMO",AG1018="ANEXO II",AY1018=4%),(AI1018-(P1018+L1018-N1018+Q1018)*0.04)/0.83*(0.3295)*(0.17)-AI1018*0.04,""))))</f>
        <v/>
      </c>
      <c r="BC1018" s="51" t="str">
        <f aca="false">IF(C1018="","",IF(AND(Y1018="CONSUMO",AC1018="SIM")*OR(AG1018="-",AG1018="BIT"),IF(E1018&lt;&gt;"",(AI1018-(P1018+L1018-N1018+Q1018)*AY1018)/0.83),""))</f>
        <v/>
      </c>
      <c r="BD1018" s="51" t="str">
        <f aca="false">IF(BC1018="","",BC1018*0.17)</f>
        <v/>
      </c>
      <c r="BE1018" s="51" t="str">
        <f aca="false">IF(I1018=6908,0,IF(BC1018="","",BD1018-((P1018+L1018-N1018+Q1018)*AY1018)))</f>
        <v/>
      </c>
      <c r="BF1018" s="53" t="str">
        <f aca="false">IF(B1018="","",IF(OR(B1018="",E1018="Regime Normal"),0,(AI1018-Q1018)*VLOOKUP(R1018,Dados!$X$98:$Y$108,2,0)))</f>
        <v/>
      </c>
      <c r="BG1018" s="54" t="str">
        <f aca="false">IFERROR(VLOOKUP(I1018,Dados!$AC$27:$AD$43,2,0),IF(B1018="","",IF(D1018&lt;&gt;"MT",IF(AND(AC1018="SIM",Y1018="Revenda"),"2403",IF(AND(AC1018="SIM",Y1018="Consumo"),"2407",IF(AND(AC1018="NÃO",Y1018="Revenda"),"2102",IF(AND(AC1018="NÃO",Y1018="Consumo"),"2556",)))),REPLACE(I1018,1,1,1))))</f>
        <v/>
      </c>
    </row>
    <row r="1019" customFormat="false" ht="12.8" hidden="false" customHeight="true" outlineLevel="0" collapsed="false">
      <c r="Y1019" s="45"/>
      <c r="Z1019" s="46" t="str">
        <f aca="false">IF(B1019="","",(IFERROR(VLOOKUP(H1019,Dados!A$3:B$15000,2,0),"Não Encontrado")))</f>
        <v/>
      </c>
      <c r="AA1019" s="46" t="str">
        <f aca="false">IF(B1019="","",(IFERROR(VLOOKUP(G1019,Dados!C$3:E$15000,3,0),"Não Encontrado")))</f>
        <v/>
      </c>
      <c r="AB1019" s="46" t="str">
        <f aca="false">IFERROR(IF(Z1019&lt;&gt;"Não Encontrado",Z1019,IF(AA1019&lt;&gt;"Não Encontrado",AA1019,"")),"")</f>
        <v/>
      </c>
      <c r="AC1019" s="45" t="str">
        <f aca="false">IF(B1019="","",IF(AB1019="","NÃO","SIM"))</f>
        <v/>
      </c>
      <c r="AD1019" s="45" t="str">
        <f aca="false">IFERROR(VLOOKUP(G1019,Dados!$P$3:$R$500,3,0),"")</f>
        <v/>
      </c>
      <c r="AE1019" s="45" t="str">
        <f aca="false">IFERROR(VLOOKUP(G1019,Dados!$K$3:$L$500,2,0),"")</f>
        <v/>
      </c>
      <c r="AF1019" s="45" t="str">
        <f aca="false">IFERROR(VLOOKUP(G1019,Dados!$M$3:$N$500,2,0),"")</f>
        <v/>
      </c>
      <c r="AG1019" s="45" t="str">
        <f aca="false">IF(F1019="","",IF(AND(AD1019="",AE1019="",AF1019=""),"-",IF(AND(AD1019="BIT",AE1019="",AF1019=""),"BIT",IF(AND(AE1019="ANEXO I",AD1019="",AF1019=""),"ANEXO I",IF(AND(AF1019="ANEXO II",AD1019="",AE1019=""),"ANEXO II","Escolher")))))</f>
        <v/>
      </c>
      <c r="AH1019" s="45" t="str">
        <f aca="false">IF(AG1019&lt;&gt;"Pneus","",IFERROR(VLOOKUP(R1019,Dados!$X$2:$Z$5,3,0)*(AI1019-Q1019),VLOOKUP(D1019,Dados!$X$7:$Z$33,3,0)*(AI1019-Q1019)))</f>
        <v/>
      </c>
      <c r="AI1019" s="47" t="str">
        <f aca="false">IF(B1019="","",P1019+Q1019+O1019+M1019+L1019-N1019)</f>
        <v/>
      </c>
      <c r="AJ1019" s="48" t="str">
        <f aca="false">IFERROR(IF(AND(AC1019="SIM",AG1019="-",Y1019="REVENDA"),(AB1019/1+1)*AI1019,IF(AND(AC1019="SIM",AG1019="Pneus",Y1019="REVENDA"),(AB1019/1+1)*(AI1019-AH1019),"")),"")</f>
        <v/>
      </c>
      <c r="AK1019" s="48" t="str">
        <f aca="false">IF(AJ1019="","",AJ1019*17%)</f>
        <v/>
      </c>
      <c r="AL1019" s="48" t="str">
        <f aca="false">IFERROR(IF(AC1019="NÃO","",IF(AK1019="","",IF(E1019="Simples Nacional",BF1019,IF(T1019=0.12,U1019*0.5833337002,IF(T1019=0,AI1019*0.07,U1019))))),"")</f>
        <v/>
      </c>
      <c r="AM1019" s="47" t="str">
        <f aca="false">IFERROR(IF(AC1019="NÃO","",IF(OR(AG1019="-",AG1019="Pneus"),AK1019-AL1019,"")),"")</f>
        <v/>
      </c>
      <c r="AN1019" s="48" t="str">
        <f aca="false">IF(AND(Y1019="REVENDA",AC1019="SIM",AG1019="BIT"),((AB1019/1+1)*AI1019)*0.4117,"")</f>
        <v/>
      </c>
      <c r="AO1019" s="48" t="str">
        <f aca="false">IF(AN1019="","",AN1019*17%)</f>
        <v/>
      </c>
      <c r="AP1019" s="49" t="str">
        <f aca="false">IF(AN1019="","",IF(T1019=0.12,(U1019*0.4117)*0.4117,IF(T1019=0,(AI1019*0.07)*0.4117,U1019*0.4117)))</f>
        <v/>
      </c>
      <c r="AQ1019" s="47" t="str">
        <f aca="false">IF(AN1019="","",AO1019-AP1019)</f>
        <v/>
      </c>
      <c r="AR1019" s="50" t="str">
        <f aca="false">IFERROR(IF(AND(AC1019="SIM",Y1019="REVENDA",LEFT(AG1019,5)="ANEXO")*OR(AE1019="ANEXO I",AF1019="ANEXO II"),VLOOKUP(H1019,Dados!G:I,2,0),""),"INSERIR MVA")</f>
        <v/>
      </c>
      <c r="AS1019" s="48" t="str">
        <f aca="false">IF(LEFT(AG1019,5)="ANEXO",VLOOKUP(AG1019,Dados!$X$111:$Z$112,2,0)*(AI1019-Q1019),"")</f>
        <v/>
      </c>
      <c r="AT1019" s="48" t="str">
        <f aca="false">IFERROR(IF(AR1019="","",(AI1019*AR1019)+AI1019),"INSERIR MVA")</f>
        <v/>
      </c>
      <c r="AU1019" s="48" t="str">
        <f aca="false">IF(AT1019="","",IF(AY1019=0.04,U1019,AS1019*AY1019))</f>
        <v/>
      </c>
      <c r="AV1019" s="47" t="str">
        <f aca="false">IFERROR(IF(AU1019="","",(VLOOKUP(AG1019,Dados!$X$111:$Z$112,3,0)*AT1019*0.17)),"INSERIR MVA")</f>
        <v/>
      </c>
      <c r="AW1019" s="47" t="str">
        <f aca="false">IFERROR(IF(AR1019="","",AV1019-AU1019),"")</f>
        <v/>
      </c>
      <c r="AX1019" s="51" t="str">
        <f aca="false">IFERROR(IF(AC1019="NÃO","",IF(AM1019&lt;&gt;"",AM1019-W1019,IF(AQ1019&lt;&gt;"",AQ1019-W1019,IF(AW1019&lt;&gt;"",AW1019-W1019,"")))),"")</f>
        <v/>
      </c>
      <c r="AY1019" s="46" t="str">
        <f aca="false">IFERROR(IF(ISNA(VLOOKUP(R1019,Dados!$X$2:$Y$5,2,0)),VLOOKUP(D1019,Dados!$X$7:$Y$33,2,0),VLOOKUP(R1019,Dados!$X$2:$Y$5,2,0)),"")</f>
        <v/>
      </c>
      <c r="AZ1019" s="52" t="str">
        <f aca="false">IF(C1019="","",IF(AND(Y1019="CONSUMO",AC1019="NÃO")*OR(AG1019="-",AG1019="BIT"),IF(E1019&lt;&gt;"",(AI1019-(P1019+L1019-N1019+Q1019)*AY1019)/0.83),""))</f>
        <v/>
      </c>
      <c r="BA1019" s="51" t="str">
        <f aca="false">IF(AZ1019="","",AZ1019*0.17-((P1019+L1019-N1019+Q1019)*AY1019))</f>
        <v/>
      </c>
      <c r="BB1019" s="51" t="str">
        <f aca="false">IF(AND(Y1019="CONSUMO",AG1019="ANEXO I",AY1019&gt;4%),(AI1019-(P1019+L1019-N1019+Q1019)*0.0514)/0.83*(0.5177)*(0.17)-AI1019*0.0514,IF(AND(Y1019="CONSUMO",AG1019="ANEXO II",AY1019&gt;4%),(AI1019-(P1019+L1019-N1019+Q1019)*0.041)/0.83*(0.3295)*(0.17)-AI1019*0.041,IF(AND(Y1019="CONSUMO",AG1019="ANEXO I",AY1019=4%),(AI1019-(P1019+L1019-N1019+Q1019)*0.04)/0.83*(0.5177)*(0.17)-AI1019*0.04,IF(AND(Y1019="CONSUMO",AG1019="ANEXO II",AY1019=4%),(AI1019-(P1019+L1019-N1019+Q1019)*0.04)/0.83*(0.3295)*(0.17)-AI1019*0.04,""))))</f>
        <v/>
      </c>
      <c r="BC1019" s="51" t="str">
        <f aca="false">IF(C1019="","",IF(AND(Y1019="CONSUMO",AC1019="SIM")*OR(AG1019="-",AG1019="BIT"),IF(E1019&lt;&gt;"",(AI1019-(P1019+L1019-N1019+Q1019)*AY1019)/0.83),""))</f>
        <v/>
      </c>
      <c r="BD1019" s="51" t="str">
        <f aca="false">IF(BC1019="","",BC1019*0.17)</f>
        <v/>
      </c>
      <c r="BE1019" s="51" t="str">
        <f aca="false">IF(I1019=6908,0,IF(BC1019="","",BD1019-((P1019+L1019-N1019+Q1019)*AY1019)))</f>
        <v/>
      </c>
      <c r="BF1019" s="53" t="str">
        <f aca="false">IF(B1019="","",IF(OR(B1019="",E1019="Regime Normal"),0,(AI1019-Q1019)*VLOOKUP(R1019,Dados!$X$98:$Y$108,2,0)))</f>
        <v/>
      </c>
      <c r="BG1019" s="54" t="str">
        <f aca="false">IFERROR(VLOOKUP(I1019,Dados!$AC$27:$AD$43,2,0),IF(B1019="","",IF(D1019&lt;&gt;"MT",IF(AND(AC1019="SIM",Y1019="Revenda"),"2403",IF(AND(AC1019="SIM",Y1019="Consumo"),"2407",IF(AND(AC1019="NÃO",Y1019="Revenda"),"2102",IF(AND(AC1019="NÃO",Y1019="Consumo"),"2556",)))),REPLACE(I1019,1,1,1))))</f>
        <v/>
      </c>
    </row>
    <row r="1020" customFormat="false" ht="12.8" hidden="false" customHeight="true" outlineLevel="0" collapsed="false">
      <c r="Y1020" s="45"/>
      <c r="Z1020" s="46" t="str">
        <f aca="false">IF(B1020="","",(IFERROR(VLOOKUP(H1020,Dados!A$3:B$15000,2,0),"Não Encontrado")))</f>
        <v/>
      </c>
      <c r="AA1020" s="46" t="str">
        <f aca="false">IF(B1020="","",(IFERROR(VLOOKUP(G1020,Dados!C$3:E$15000,3,0),"Não Encontrado")))</f>
        <v/>
      </c>
      <c r="AB1020" s="46" t="str">
        <f aca="false">IFERROR(IF(Z1020&lt;&gt;"Não Encontrado",Z1020,IF(AA1020&lt;&gt;"Não Encontrado",AA1020,"")),"")</f>
        <v/>
      </c>
      <c r="AC1020" s="45" t="str">
        <f aca="false">IF(B1020="","",IF(AB1020="","NÃO","SIM"))</f>
        <v/>
      </c>
      <c r="AD1020" s="45" t="str">
        <f aca="false">IFERROR(VLOOKUP(G1020,Dados!$P$3:$R$500,3,0),"")</f>
        <v/>
      </c>
      <c r="AE1020" s="45" t="str">
        <f aca="false">IFERROR(VLOOKUP(G1020,Dados!$K$3:$L$500,2,0),"")</f>
        <v/>
      </c>
      <c r="AF1020" s="45" t="str">
        <f aca="false">IFERROR(VLOOKUP(G1020,Dados!$M$3:$N$500,2,0),"")</f>
        <v/>
      </c>
      <c r="AG1020" s="45" t="str">
        <f aca="false">IF(F1020="","",IF(AND(AD1020="",AE1020="",AF1020=""),"-",IF(AND(AD1020="BIT",AE1020="",AF1020=""),"BIT",IF(AND(AE1020="ANEXO I",AD1020="",AF1020=""),"ANEXO I",IF(AND(AF1020="ANEXO II",AD1020="",AE1020=""),"ANEXO II","Escolher")))))</f>
        <v/>
      </c>
      <c r="AH1020" s="45" t="str">
        <f aca="false">IF(AG1020&lt;&gt;"Pneus","",IFERROR(VLOOKUP(R1020,Dados!$X$2:$Z$5,3,0)*(AI1020-Q1020),VLOOKUP(D1020,Dados!$X$7:$Z$33,3,0)*(AI1020-Q1020)))</f>
        <v/>
      </c>
      <c r="AI1020" s="47" t="str">
        <f aca="false">IF(B1020="","",P1020+Q1020+O1020+M1020+L1020-N1020)</f>
        <v/>
      </c>
      <c r="AJ1020" s="48" t="str">
        <f aca="false">IFERROR(IF(AND(AC1020="SIM",AG1020="-",Y1020="REVENDA"),(AB1020/1+1)*AI1020,IF(AND(AC1020="SIM",AG1020="Pneus",Y1020="REVENDA"),(AB1020/1+1)*(AI1020-AH1020),"")),"")</f>
        <v/>
      </c>
      <c r="AK1020" s="48" t="str">
        <f aca="false">IF(AJ1020="","",AJ1020*17%)</f>
        <v/>
      </c>
      <c r="AL1020" s="48" t="str">
        <f aca="false">IFERROR(IF(AC1020="NÃO","",IF(AK1020="","",IF(E1020="Simples Nacional",BF1020,IF(T1020=0.12,U1020*0.5833337002,IF(T1020=0,AI1020*0.07,U1020))))),"")</f>
        <v/>
      </c>
      <c r="AM1020" s="47" t="str">
        <f aca="false">IFERROR(IF(AC1020="NÃO","",IF(OR(AG1020="-",AG1020="Pneus"),AK1020-AL1020,"")),"")</f>
        <v/>
      </c>
      <c r="AN1020" s="48" t="str">
        <f aca="false">IF(AND(Y1020="REVENDA",AC1020="SIM",AG1020="BIT"),((AB1020/1+1)*AI1020)*0.4117,"")</f>
        <v/>
      </c>
      <c r="AO1020" s="48" t="str">
        <f aca="false">IF(AN1020="","",AN1020*17%)</f>
        <v/>
      </c>
      <c r="AP1020" s="49" t="str">
        <f aca="false">IF(AN1020="","",IF(T1020=0.12,(U1020*0.4117)*0.4117,IF(T1020=0,(AI1020*0.07)*0.4117,U1020*0.4117)))</f>
        <v/>
      </c>
      <c r="AQ1020" s="47" t="str">
        <f aca="false">IF(AN1020="","",AO1020-AP1020)</f>
        <v/>
      </c>
      <c r="AR1020" s="50" t="str">
        <f aca="false">IFERROR(IF(AND(AC1020="SIM",Y1020="REVENDA",LEFT(AG1020,5)="ANEXO")*OR(AE1020="ANEXO I",AF1020="ANEXO II"),VLOOKUP(H1020,Dados!G:I,2,0),""),"INSERIR MVA")</f>
        <v/>
      </c>
      <c r="AS1020" s="48" t="str">
        <f aca="false">IF(LEFT(AG1020,5)="ANEXO",VLOOKUP(AG1020,Dados!$X$111:$Z$112,2,0)*(AI1020-Q1020),"")</f>
        <v/>
      </c>
      <c r="AT1020" s="48" t="str">
        <f aca="false">IFERROR(IF(AR1020="","",(AI1020*AR1020)+AI1020),"INSERIR MVA")</f>
        <v/>
      </c>
      <c r="AU1020" s="48" t="str">
        <f aca="false">IF(AT1020="","",IF(AY1020=0.04,U1020,AS1020*AY1020))</f>
        <v/>
      </c>
      <c r="AV1020" s="47" t="str">
        <f aca="false">IFERROR(IF(AU1020="","",(VLOOKUP(AG1020,Dados!$X$111:$Z$112,3,0)*AT1020*0.17)),"INSERIR MVA")</f>
        <v/>
      </c>
      <c r="AW1020" s="47" t="str">
        <f aca="false">IFERROR(IF(AR1020="","",AV1020-AU1020),"")</f>
        <v/>
      </c>
      <c r="AX1020" s="51" t="str">
        <f aca="false">IFERROR(IF(AC1020="NÃO","",IF(AM1020&lt;&gt;"",AM1020-W1020,IF(AQ1020&lt;&gt;"",AQ1020-W1020,IF(AW1020&lt;&gt;"",AW1020-W1020,"")))),"")</f>
        <v/>
      </c>
      <c r="AY1020" s="46" t="str">
        <f aca="false">IFERROR(IF(ISNA(VLOOKUP(R1020,Dados!$X$2:$Y$5,2,0)),VLOOKUP(D1020,Dados!$X$7:$Y$33,2,0),VLOOKUP(R1020,Dados!$X$2:$Y$5,2,0)),"")</f>
        <v/>
      </c>
      <c r="AZ1020" s="52" t="str">
        <f aca="false">IF(C1020="","",IF(AND(Y1020="CONSUMO",AC1020="NÃO")*OR(AG1020="-",AG1020="BIT"),IF(E1020&lt;&gt;"",(AI1020-(P1020+L1020-N1020+Q1020)*AY1020)/0.83),""))</f>
        <v/>
      </c>
      <c r="BA1020" s="51" t="str">
        <f aca="false">IF(AZ1020="","",AZ1020*0.17-((P1020+L1020-N1020+Q1020)*AY1020))</f>
        <v/>
      </c>
      <c r="BB1020" s="51" t="str">
        <f aca="false">IF(AND(Y1020="CONSUMO",AG1020="ANEXO I",AY1020&gt;4%),(AI1020-(P1020+L1020-N1020+Q1020)*0.0514)/0.83*(0.5177)*(0.17)-AI1020*0.0514,IF(AND(Y1020="CONSUMO",AG1020="ANEXO II",AY1020&gt;4%),(AI1020-(P1020+L1020-N1020+Q1020)*0.041)/0.83*(0.3295)*(0.17)-AI1020*0.041,IF(AND(Y1020="CONSUMO",AG1020="ANEXO I",AY1020=4%),(AI1020-(P1020+L1020-N1020+Q1020)*0.04)/0.83*(0.5177)*(0.17)-AI1020*0.04,IF(AND(Y1020="CONSUMO",AG1020="ANEXO II",AY1020=4%),(AI1020-(P1020+L1020-N1020+Q1020)*0.04)/0.83*(0.3295)*(0.17)-AI1020*0.04,""))))</f>
        <v/>
      </c>
      <c r="BC1020" s="51" t="str">
        <f aca="false">IF(C1020="","",IF(AND(Y1020="CONSUMO",AC1020="SIM")*OR(AG1020="-",AG1020="BIT"),IF(E1020&lt;&gt;"",(AI1020-(P1020+L1020-N1020+Q1020)*AY1020)/0.83),""))</f>
        <v/>
      </c>
      <c r="BD1020" s="51" t="str">
        <f aca="false">IF(BC1020="","",BC1020*0.17)</f>
        <v/>
      </c>
      <c r="BE1020" s="51" t="str">
        <f aca="false">IF(I1020=6908,0,IF(BC1020="","",BD1020-((P1020+L1020-N1020+Q1020)*AY1020)))</f>
        <v/>
      </c>
      <c r="BF1020" s="53" t="str">
        <f aca="false">IF(B1020="","",IF(OR(B1020="",E1020="Regime Normal"),0,(AI1020-Q1020)*VLOOKUP(R1020,Dados!$X$98:$Y$108,2,0)))</f>
        <v/>
      </c>
      <c r="BG1020" s="54" t="str">
        <f aca="false">IFERROR(VLOOKUP(I1020,Dados!$AC$27:$AD$43,2,0),IF(B1020="","",IF(D1020&lt;&gt;"MT",IF(AND(AC1020="SIM",Y1020="Revenda"),"2403",IF(AND(AC1020="SIM",Y1020="Consumo"),"2407",IF(AND(AC1020="NÃO",Y1020="Revenda"),"2102",IF(AND(AC1020="NÃO",Y1020="Consumo"),"2556",)))),REPLACE(I1020,1,1,1))))</f>
        <v/>
      </c>
    </row>
    <row r="1021" customFormat="false" ht="12.8" hidden="false" customHeight="true" outlineLevel="0" collapsed="false">
      <c r="Y1021" s="45"/>
      <c r="Z1021" s="46" t="str">
        <f aca="false">IF(B1021="","",(IFERROR(VLOOKUP(H1021,Dados!A$3:B$15000,2,0),"Não Encontrado")))</f>
        <v/>
      </c>
      <c r="AA1021" s="46" t="str">
        <f aca="false">IF(B1021="","",(IFERROR(VLOOKUP(G1021,Dados!C$3:E$15000,3,0),"Não Encontrado")))</f>
        <v/>
      </c>
      <c r="AB1021" s="46" t="str">
        <f aca="false">IFERROR(IF(Z1021&lt;&gt;"Não Encontrado",Z1021,IF(AA1021&lt;&gt;"Não Encontrado",AA1021,"")),"")</f>
        <v/>
      </c>
      <c r="AC1021" s="45" t="str">
        <f aca="false">IF(B1021="","",IF(AB1021="","NÃO","SIM"))</f>
        <v/>
      </c>
      <c r="AD1021" s="45" t="str">
        <f aca="false">IFERROR(VLOOKUP(G1021,Dados!$P$3:$R$500,3,0),"")</f>
        <v/>
      </c>
      <c r="AE1021" s="45" t="str">
        <f aca="false">IFERROR(VLOOKUP(G1021,Dados!$K$3:$L$500,2,0),"")</f>
        <v/>
      </c>
      <c r="AF1021" s="45" t="str">
        <f aca="false">IFERROR(VLOOKUP(G1021,Dados!$M$3:$N$500,2,0),"")</f>
        <v/>
      </c>
      <c r="AG1021" s="45" t="str">
        <f aca="false">IF(F1021="","",IF(AND(AD1021="",AE1021="",AF1021=""),"-",IF(AND(AD1021="BIT",AE1021="",AF1021=""),"BIT",IF(AND(AE1021="ANEXO I",AD1021="",AF1021=""),"ANEXO I",IF(AND(AF1021="ANEXO II",AD1021="",AE1021=""),"ANEXO II","Escolher")))))</f>
        <v/>
      </c>
      <c r="AH1021" s="45" t="str">
        <f aca="false">IF(AG1021&lt;&gt;"Pneus","",IFERROR(VLOOKUP(R1021,Dados!$X$2:$Z$5,3,0)*(AI1021-Q1021),VLOOKUP(D1021,Dados!$X$7:$Z$33,3,0)*(AI1021-Q1021)))</f>
        <v/>
      </c>
      <c r="AI1021" s="47" t="str">
        <f aca="false">IF(B1021="","",P1021+Q1021+O1021+M1021+L1021-N1021)</f>
        <v/>
      </c>
      <c r="AJ1021" s="48" t="str">
        <f aca="false">IFERROR(IF(AND(AC1021="SIM",AG1021="-",Y1021="REVENDA"),(AB1021/1+1)*AI1021,IF(AND(AC1021="SIM",AG1021="Pneus",Y1021="REVENDA"),(AB1021/1+1)*(AI1021-AH1021),"")),"")</f>
        <v/>
      </c>
      <c r="AK1021" s="48" t="str">
        <f aca="false">IF(AJ1021="","",AJ1021*17%)</f>
        <v/>
      </c>
      <c r="AL1021" s="48" t="str">
        <f aca="false">IFERROR(IF(AC1021="NÃO","",IF(AK1021="","",IF(E1021="Simples Nacional",BF1021,IF(T1021=0.12,U1021*0.5833337002,IF(T1021=0,AI1021*0.07,U1021))))),"")</f>
        <v/>
      </c>
      <c r="AM1021" s="47" t="str">
        <f aca="false">IFERROR(IF(AC1021="NÃO","",IF(OR(AG1021="-",AG1021="Pneus"),AK1021-AL1021,"")),"")</f>
        <v/>
      </c>
      <c r="AN1021" s="48" t="str">
        <f aca="false">IF(AND(Y1021="REVENDA",AC1021="SIM",AG1021="BIT"),((AB1021/1+1)*AI1021)*0.4117,"")</f>
        <v/>
      </c>
      <c r="AO1021" s="48" t="str">
        <f aca="false">IF(AN1021="","",AN1021*17%)</f>
        <v/>
      </c>
      <c r="AP1021" s="49" t="str">
        <f aca="false">IF(AN1021="","",IF(T1021=0.12,(U1021*0.4117)*0.4117,IF(T1021=0,(AI1021*0.07)*0.4117,U1021*0.4117)))</f>
        <v/>
      </c>
      <c r="AQ1021" s="47" t="str">
        <f aca="false">IF(AN1021="","",AO1021-AP1021)</f>
        <v/>
      </c>
      <c r="AR1021" s="50" t="str">
        <f aca="false">IFERROR(IF(AND(AC1021="SIM",Y1021="REVENDA",LEFT(AG1021,5)="ANEXO")*OR(AE1021="ANEXO I",AF1021="ANEXO II"),VLOOKUP(H1021,Dados!G:I,2,0),""),"INSERIR MVA")</f>
        <v/>
      </c>
      <c r="AS1021" s="48" t="str">
        <f aca="false">IF(LEFT(AG1021,5)="ANEXO",VLOOKUP(AG1021,Dados!$X$111:$Z$112,2,0)*(AI1021-Q1021),"")</f>
        <v/>
      </c>
      <c r="AT1021" s="48" t="str">
        <f aca="false">IFERROR(IF(AR1021="","",(AI1021*AR1021)+AI1021),"INSERIR MVA")</f>
        <v/>
      </c>
      <c r="AU1021" s="48" t="str">
        <f aca="false">IF(AT1021="","",IF(AY1021=0.04,U1021,AS1021*AY1021))</f>
        <v/>
      </c>
      <c r="AV1021" s="47" t="str">
        <f aca="false">IFERROR(IF(AU1021="","",(VLOOKUP(AG1021,Dados!$X$111:$Z$112,3,0)*AT1021*0.17)),"INSERIR MVA")</f>
        <v/>
      </c>
      <c r="AW1021" s="47" t="str">
        <f aca="false">IFERROR(IF(AR1021="","",AV1021-AU1021),"")</f>
        <v/>
      </c>
      <c r="AX1021" s="51" t="str">
        <f aca="false">IFERROR(IF(AC1021="NÃO","",IF(AM1021&lt;&gt;"",AM1021-W1021,IF(AQ1021&lt;&gt;"",AQ1021-W1021,IF(AW1021&lt;&gt;"",AW1021-W1021,"")))),"")</f>
        <v/>
      </c>
      <c r="AY1021" s="46" t="str">
        <f aca="false">IFERROR(IF(ISNA(VLOOKUP(R1021,Dados!$X$2:$Y$5,2,0)),VLOOKUP(D1021,Dados!$X$7:$Y$33,2,0),VLOOKUP(R1021,Dados!$X$2:$Y$5,2,0)),"")</f>
        <v/>
      </c>
      <c r="AZ1021" s="52" t="str">
        <f aca="false">IF(C1021="","",IF(AND(Y1021="CONSUMO",AC1021="NÃO")*OR(AG1021="-",AG1021="BIT"),IF(E1021&lt;&gt;"",(AI1021-(P1021+L1021-N1021+Q1021)*AY1021)/0.83),""))</f>
        <v/>
      </c>
      <c r="BA1021" s="51" t="str">
        <f aca="false">IF(AZ1021="","",AZ1021*0.17-((P1021+L1021-N1021+Q1021)*AY1021))</f>
        <v/>
      </c>
      <c r="BB1021" s="51" t="str">
        <f aca="false">IF(AND(Y1021="CONSUMO",AG1021="ANEXO I",AY1021&gt;4%),(AI1021-(P1021+L1021-N1021+Q1021)*0.0514)/0.83*(0.5177)*(0.17)-AI1021*0.0514,IF(AND(Y1021="CONSUMO",AG1021="ANEXO II",AY1021&gt;4%),(AI1021-(P1021+L1021-N1021+Q1021)*0.041)/0.83*(0.3295)*(0.17)-AI1021*0.041,IF(AND(Y1021="CONSUMO",AG1021="ANEXO I",AY1021=4%),(AI1021-(P1021+L1021-N1021+Q1021)*0.04)/0.83*(0.5177)*(0.17)-AI1021*0.04,IF(AND(Y1021="CONSUMO",AG1021="ANEXO II",AY1021=4%),(AI1021-(P1021+L1021-N1021+Q1021)*0.04)/0.83*(0.3295)*(0.17)-AI1021*0.04,""))))</f>
        <v/>
      </c>
      <c r="BC1021" s="51" t="str">
        <f aca="false">IF(C1021="","",IF(AND(Y1021="CONSUMO",AC1021="SIM")*OR(AG1021="-",AG1021="BIT"),IF(E1021&lt;&gt;"",(AI1021-(P1021+L1021-N1021+Q1021)*AY1021)/0.83),""))</f>
        <v/>
      </c>
      <c r="BD1021" s="51" t="str">
        <f aca="false">IF(BC1021="","",BC1021*0.17)</f>
        <v/>
      </c>
      <c r="BE1021" s="51" t="str">
        <f aca="false">IF(I1021=6908,0,IF(BC1021="","",BD1021-((P1021+L1021-N1021+Q1021)*AY1021)))</f>
        <v/>
      </c>
      <c r="BF1021" s="53" t="str">
        <f aca="false">IF(B1021="","",IF(OR(B1021="",E1021="Regime Normal"),0,(AI1021-Q1021)*VLOOKUP(R1021,Dados!$X$98:$Y$108,2,0)))</f>
        <v/>
      </c>
      <c r="BG1021" s="54" t="str">
        <f aca="false">IFERROR(VLOOKUP(I1021,Dados!$AC$27:$AD$43,2,0),IF(B1021="","",IF(D1021&lt;&gt;"MT",IF(AND(AC1021="SIM",Y1021="Revenda"),"2403",IF(AND(AC1021="SIM",Y1021="Consumo"),"2407",IF(AND(AC1021="NÃO",Y1021="Revenda"),"2102",IF(AND(AC1021="NÃO",Y1021="Consumo"),"2556",)))),REPLACE(I1021,1,1,1))))</f>
        <v/>
      </c>
    </row>
    <row r="1022" customFormat="false" ht="12.8" hidden="false" customHeight="true" outlineLevel="0" collapsed="false">
      <c r="Y1022" s="45"/>
      <c r="Z1022" s="46" t="str">
        <f aca="false">IF(B1022="","",(IFERROR(VLOOKUP(H1022,Dados!A$3:B$15000,2,0),"Não Encontrado")))</f>
        <v/>
      </c>
      <c r="AA1022" s="46" t="str">
        <f aca="false">IF(B1022="","",(IFERROR(VLOOKUP(G1022,Dados!C$3:E$15000,3,0),"Não Encontrado")))</f>
        <v/>
      </c>
      <c r="AB1022" s="46" t="str">
        <f aca="false">IFERROR(IF(Z1022&lt;&gt;"Não Encontrado",Z1022,IF(AA1022&lt;&gt;"Não Encontrado",AA1022,"")),"")</f>
        <v/>
      </c>
      <c r="AC1022" s="45" t="str">
        <f aca="false">IF(B1022="","",IF(AB1022="","NÃO","SIM"))</f>
        <v/>
      </c>
      <c r="AD1022" s="45" t="str">
        <f aca="false">IFERROR(VLOOKUP(G1022,Dados!$P$3:$R$500,3,0),"")</f>
        <v/>
      </c>
      <c r="AE1022" s="45" t="str">
        <f aca="false">IFERROR(VLOOKUP(G1022,Dados!$K$3:$L$500,2,0),"")</f>
        <v/>
      </c>
      <c r="AF1022" s="45" t="str">
        <f aca="false">IFERROR(VLOOKUP(G1022,Dados!$M$3:$N$500,2,0),"")</f>
        <v/>
      </c>
      <c r="AG1022" s="45" t="str">
        <f aca="false">IF(F1022="","",IF(AND(AD1022="",AE1022="",AF1022=""),"-",IF(AND(AD1022="BIT",AE1022="",AF1022=""),"BIT",IF(AND(AE1022="ANEXO I",AD1022="",AF1022=""),"ANEXO I",IF(AND(AF1022="ANEXO II",AD1022="",AE1022=""),"ANEXO II","Escolher")))))</f>
        <v/>
      </c>
      <c r="AH1022" s="45" t="str">
        <f aca="false">IF(AG1022&lt;&gt;"Pneus","",IFERROR(VLOOKUP(R1022,Dados!$X$2:$Z$5,3,0)*(AI1022-Q1022),VLOOKUP(D1022,Dados!$X$7:$Z$33,3,0)*(AI1022-Q1022)))</f>
        <v/>
      </c>
      <c r="AI1022" s="47" t="str">
        <f aca="false">IF(B1022="","",P1022+Q1022+O1022+M1022+L1022-N1022)</f>
        <v/>
      </c>
      <c r="AJ1022" s="48" t="str">
        <f aca="false">IFERROR(IF(AND(AC1022="SIM",AG1022="-",Y1022="REVENDA"),(AB1022/1+1)*AI1022,IF(AND(AC1022="SIM",AG1022="Pneus",Y1022="REVENDA"),(AB1022/1+1)*(AI1022-AH1022),"")),"")</f>
        <v/>
      </c>
      <c r="AK1022" s="48" t="str">
        <f aca="false">IF(AJ1022="","",AJ1022*17%)</f>
        <v/>
      </c>
      <c r="AL1022" s="48" t="str">
        <f aca="false">IFERROR(IF(AC1022="NÃO","",IF(AK1022="","",IF(E1022="Simples Nacional",BF1022,IF(T1022=0.12,U1022*0.5833337002,IF(T1022=0,AI1022*0.07,U1022))))),"")</f>
        <v/>
      </c>
      <c r="AM1022" s="47" t="str">
        <f aca="false">IFERROR(IF(AC1022="NÃO","",IF(OR(AG1022="-",AG1022="Pneus"),AK1022-AL1022,"")),"")</f>
        <v/>
      </c>
      <c r="AN1022" s="48" t="str">
        <f aca="false">IF(AND(Y1022="REVENDA",AC1022="SIM",AG1022="BIT"),((AB1022/1+1)*AI1022)*0.4117,"")</f>
        <v/>
      </c>
      <c r="AO1022" s="48" t="str">
        <f aca="false">IF(AN1022="","",AN1022*17%)</f>
        <v/>
      </c>
      <c r="AP1022" s="49" t="str">
        <f aca="false">IF(AN1022="","",IF(T1022=0.12,(U1022*0.4117)*0.4117,IF(T1022=0,(AI1022*0.07)*0.4117,U1022*0.4117)))</f>
        <v/>
      </c>
      <c r="AQ1022" s="47" t="str">
        <f aca="false">IF(AN1022="","",AO1022-AP1022)</f>
        <v/>
      </c>
      <c r="AR1022" s="50" t="str">
        <f aca="false">IFERROR(IF(AND(AC1022="SIM",Y1022="REVENDA",LEFT(AG1022,5)="ANEXO")*OR(AE1022="ANEXO I",AF1022="ANEXO II"),VLOOKUP(H1022,Dados!G:I,2,0),""),"INSERIR MVA")</f>
        <v/>
      </c>
      <c r="AS1022" s="48" t="str">
        <f aca="false">IF(LEFT(AG1022,5)="ANEXO",VLOOKUP(AG1022,Dados!$X$111:$Z$112,2,0)*(AI1022-Q1022),"")</f>
        <v/>
      </c>
      <c r="AT1022" s="48" t="str">
        <f aca="false">IFERROR(IF(AR1022="","",(AI1022*AR1022)+AI1022),"INSERIR MVA")</f>
        <v/>
      </c>
      <c r="AU1022" s="48" t="str">
        <f aca="false">IF(AT1022="","",IF(AY1022=0.04,U1022,AS1022*AY1022))</f>
        <v/>
      </c>
      <c r="AV1022" s="47" t="str">
        <f aca="false">IFERROR(IF(AU1022="","",(VLOOKUP(AG1022,Dados!$X$111:$Z$112,3,0)*AT1022*0.17)),"INSERIR MVA")</f>
        <v/>
      </c>
      <c r="AW1022" s="47" t="str">
        <f aca="false">IFERROR(IF(AR1022="","",AV1022-AU1022),"")</f>
        <v/>
      </c>
      <c r="AX1022" s="51" t="str">
        <f aca="false">IFERROR(IF(AC1022="NÃO","",IF(AM1022&lt;&gt;"",AM1022-W1022,IF(AQ1022&lt;&gt;"",AQ1022-W1022,IF(AW1022&lt;&gt;"",AW1022-W1022,"")))),"")</f>
        <v/>
      </c>
      <c r="AY1022" s="46" t="str">
        <f aca="false">IFERROR(IF(ISNA(VLOOKUP(R1022,Dados!$X$2:$Y$5,2,0)),VLOOKUP(D1022,Dados!$X$7:$Y$33,2,0),VLOOKUP(R1022,Dados!$X$2:$Y$5,2,0)),"")</f>
        <v/>
      </c>
      <c r="AZ1022" s="52" t="str">
        <f aca="false">IF(C1022="","",IF(AND(Y1022="CONSUMO",AC1022="NÃO")*OR(AG1022="-",AG1022="BIT"),IF(E1022&lt;&gt;"",(AI1022-(P1022+L1022-N1022+Q1022)*AY1022)/0.83),""))</f>
        <v/>
      </c>
      <c r="BA1022" s="51" t="str">
        <f aca="false">IF(AZ1022="","",AZ1022*0.17-((P1022+L1022-N1022+Q1022)*AY1022))</f>
        <v/>
      </c>
      <c r="BB1022" s="51" t="str">
        <f aca="false">IF(AND(Y1022="CONSUMO",AG1022="ANEXO I",AY1022&gt;4%),(AI1022-(P1022+L1022-N1022+Q1022)*0.0514)/0.83*(0.5177)*(0.17)-AI1022*0.0514,IF(AND(Y1022="CONSUMO",AG1022="ANEXO II",AY1022&gt;4%),(AI1022-(P1022+L1022-N1022+Q1022)*0.041)/0.83*(0.3295)*(0.17)-AI1022*0.041,IF(AND(Y1022="CONSUMO",AG1022="ANEXO I",AY1022=4%),(AI1022-(P1022+L1022-N1022+Q1022)*0.04)/0.83*(0.5177)*(0.17)-AI1022*0.04,IF(AND(Y1022="CONSUMO",AG1022="ANEXO II",AY1022=4%),(AI1022-(P1022+L1022-N1022+Q1022)*0.04)/0.83*(0.3295)*(0.17)-AI1022*0.04,""))))</f>
        <v/>
      </c>
      <c r="BC1022" s="51" t="str">
        <f aca="false">IF(C1022="","",IF(AND(Y1022="CONSUMO",AC1022="SIM")*OR(AG1022="-",AG1022="BIT"),IF(E1022&lt;&gt;"",(AI1022-(P1022+L1022-N1022+Q1022)*AY1022)/0.83),""))</f>
        <v/>
      </c>
      <c r="BD1022" s="51" t="str">
        <f aca="false">IF(BC1022="","",BC1022*0.17)</f>
        <v/>
      </c>
      <c r="BE1022" s="51" t="str">
        <f aca="false">IF(I1022=6908,0,IF(BC1022="","",BD1022-((P1022+L1022-N1022+Q1022)*AY1022)))</f>
        <v/>
      </c>
      <c r="BF1022" s="53" t="str">
        <f aca="false">IF(B1022="","",IF(OR(B1022="",E1022="Regime Normal"),0,(AI1022-Q1022)*VLOOKUP(R1022,Dados!$X$98:$Y$108,2,0)))</f>
        <v/>
      </c>
      <c r="BG1022" s="54" t="str">
        <f aca="false">IFERROR(VLOOKUP(I1022,Dados!$AC$27:$AD$43,2,0),IF(B1022="","",IF(D1022&lt;&gt;"MT",IF(AND(AC1022="SIM",Y1022="Revenda"),"2403",IF(AND(AC1022="SIM",Y1022="Consumo"),"2407",IF(AND(AC1022="NÃO",Y1022="Revenda"),"2102",IF(AND(AC1022="NÃO",Y1022="Consumo"),"2556",)))),REPLACE(I1022,1,1,1))))</f>
        <v/>
      </c>
    </row>
    <row r="1023" customFormat="false" ht="12.8" hidden="false" customHeight="true" outlineLevel="0" collapsed="false">
      <c r="Y1023" s="45"/>
      <c r="Z1023" s="46" t="str">
        <f aca="false">IF(B1023="","",(IFERROR(VLOOKUP(H1023,Dados!A$3:B$15000,2,0),"Não Encontrado")))</f>
        <v/>
      </c>
      <c r="AA1023" s="46" t="str">
        <f aca="false">IF(B1023="","",(IFERROR(VLOOKUP(G1023,Dados!C$3:E$15000,3,0),"Não Encontrado")))</f>
        <v/>
      </c>
      <c r="AB1023" s="46" t="str">
        <f aca="false">IFERROR(IF(Z1023&lt;&gt;"Não Encontrado",Z1023,IF(AA1023&lt;&gt;"Não Encontrado",AA1023,"")),"")</f>
        <v/>
      </c>
      <c r="AC1023" s="45" t="str">
        <f aca="false">IF(B1023="","",IF(AB1023="","NÃO","SIM"))</f>
        <v/>
      </c>
      <c r="AD1023" s="45" t="str">
        <f aca="false">IFERROR(VLOOKUP(G1023,Dados!$P$3:$R$500,3,0),"")</f>
        <v/>
      </c>
      <c r="AE1023" s="45" t="str">
        <f aca="false">IFERROR(VLOOKUP(G1023,Dados!$K$3:$L$500,2,0),"")</f>
        <v/>
      </c>
      <c r="AF1023" s="45" t="str">
        <f aca="false">IFERROR(VLOOKUP(G1023,Dados!$M$3:$N$500,2,0),"")</f>
        <v/>
      </c>
      <c r="AG1023" s="45" t="str">
        <f aca="false">IF(F1023="","",IF(AND(AD1023="",AE1023="",AF1023=""),"-",IF(AND(AD1023="BIT",AE1023="",AF1023=""),"BIT",IF(AND(AE1023="ANEXO I",AD1023="",AF1023=""),"ANEXO I",IF(AND(AF1023="ANEXO II",AD1023="",AE1023=""),"ANEXO II","Escolher")))))</f>
        <v/>
      </c>
      <c r="AH1023" s="45" t="str">
        <f aca="false">IF(AG1023&lt;&gt;"Pneus","",IFERROR(VLOOKUP(R1023,Dados!$X$2:$Z$5,3,0)*(AI1023-Q1023),VLOOKUP(D1023,Dados!$X$7:$Z$33,3,0)*(AI1023-Q1023)))</f>
        <v/>
      </c>
      <c r="AI1023" s="47" t="str">
        <f aca="false">IF(B1023="","",P1023+Q1023+O1023+M1023+L1023-N1023)</f>
        <v/>
      </c>
      <c r="AJ1023" s="48" t="str">
        <f aca="false">IFERROR(IF(AND(AC1023="SIM",AG1023="-",Y1023="REVENDA"),(AB1023/1+1)*AI1023,IF(AND(AC1023="SIM",AG1023="Pneus",Y1023="REVENDA"),(AB1023/1+1)*(AI1023-AH1023),"")),"")</f>
        <v/>
      </c>
      <c r="AK1023" s="48" t="str">
        <f aca="false">IF(AJ1023="","",AJ1023*17%)</f>
        <v/>
      </c>
      <c r="AL1023" s="48" t="str">
        <f aca="false">IFERROR(IF(AC1023="NÃO","",IF(AK1023="","",IF(E1023="Simples Nacional",BF1023,IF(T1023=0.12,U1023*0.5833337002,IF(T1023=0,AI1023*0.07,U1023))))),"")</f>
        <v/>
      </c>
      <c r="AM1023" s="47" t="str">
        <f aca="false">IFERROR(IF(AC1023="NÃO","",IF(OR(AG1023="-",AG1023="Pneus"),AK1023-AL1023,"")),"")</f>
        <v/>
      </c>
      <c r="AN1023" s="48" t="str">
        <f aca="false">IF(AND(Y1023="REVENDA",AC1023="SIM",AG1023="BIT"),((AB1023/1+1)*AI1023)*0.4117,"")</f>
        <v/>
      </c>
      <c r="AO1023" s="48" t="str">
        <f aca="false">IF(AN1023="","",AN1023*17%)</f>
        <v/>
      </c>
      <c r="AP1023" s="49" t="str">
        <f aca="false">IF(AN1023="","",IF(T1023=0.12,(U1023*0.4117)*0.4117,IF(T1023=0,(AI1023*0.07)*0.4117,U1023*0.4117)))</f>
        <v/>
      </c>
      <c r="AQ1023" s="47" t="str">
        <f aca="false">IF(AN1023="","",AO1023-AP1023)</f>
        <v/>
      </c>
      <c r="AR1023" s="50" t="str">
        <f aca="false">IFERROR(IF(AND(AC1023="SIM",Y1023="REVENDA",LEFT(AG1023,5)="ANEXO")*OR(AE1023="ANEXO I",AF1023="ANEXO II"),VLOOKUP(H1023,Dados!G:I,2,0),""),"INSERIR MVA")</f>
        <v/>
      </c>
      <c r="AS1023" s="48" t="str">
        <f aca="false">IF(LEFT(AG1023,5)="ANEXO",VLOOKUP(AG1023,Dados!$X$111:$Z$112,2,0)*(AI1023-Q1023),"")</f>
        <v/>
      </c>
      <c r="AT1023" s="48" t="str">
        <f aca="false">IFERROR(IF(AR1023="","",(AI1023*AR1023)+AI1023),"INSERIR MVA")</f>
        <v/>
      </c>
      <c r="AU1023" s="48" t="str">
        <f aca="false">IF(AT1023="","",IF(AY1023=0.04,U1023,AS1023*AY1023))</f>
        <v/>
      </c>
      <c r="AV1023" s="47" t="str">
        <f aca="false">IFERROR(IF(AU1023="","",(VLOOKUP(AG1023,Dados!$X$111:$Z$112,3,0)*AT1023*0.17)),"INSERIR MVA")</f>
        <v/>
      </c>
      <c r="AW1023" s="47" t="str">
        <f aca="false">IFERROR(IF(AR1023="","",AV1023-AU1023),"")</f>
        <v/>
      </c>
      <c r="AX1023" s="51" t="str">
        <f aca="false">IFERROR(IF(AC1023="NÃO","",IF(AM1023&lt;&gt;"",AM1023-W1023,IF(AQ1023&lt;&gt;"",AQ1023-W1023,IF(AW1023&lt;&gt;"",AW1023-W1023,"")))),"")</f>
        <v/>
      </c>
      <c r="AY1023" s="46" t="str">
        <f aca="false">IFERROR(IF(ISNA(VLOOKUP(R1023,Dados!$X$2:$Y$5,2,0)),VLOOKUP(D1023,Dados!$X$7:$Y$33,2,0),VLOOKUP(R1023,Dados!$X$2:$Y$5,2,0)),"")</f>
        <v/>
      </c>
      <c r="AZ1023" s="52" t="str">
        <f aca="false">IF(C1023="","",IF(AND(Y1023="CONSUMO",AC1023="NÃO")*OR(AG1023="-",AG1023="BIT"),IF(E1023&lt;&gt;"",(AI1023-(P1023+L1023-N1023+Q1023)*AY1023)/0.83),""))</f>
        <v/>
      </c>
      <c r="BA1023" s="51" t="str">
        <f aca="false">IF(AZ1023="","",AZ1023*0.17-((P1023+L1023-N1023+Q1023)*AY1023))</f>
        <v/>
      </c>
      <c r="BB1023" s="51" t="str">
        <f aca="false">IF(AND(Y1023="CONSUMO",AG1023="ANEXO I",AY1023&gt;4%),(AI1023-(P1023+L1023-N1023+Q1023)*0.0514)/0.83*(0.5177)*(0.17)-AI1023*0.0514,IF(AND(Y1023="CONSUMO",AG1023="ANEXO II",AY1023&gt;4%),(AI1023-(P1023+L1023-N1023+Q1023)*0.041)/0.83*(0.3295)*(0.17)-AI1023*0.041,IF(AND(Y1023="CONSUMO",AG1023="ANEXO I",AY1023=4%),(AI1023-(P1023+L1023-N1023+Q1023)*0.04)/0.83*(0.5177)*(0.17)-AI1023*0.04,IF(AND(Y1023="CONSUMO",AG1023="ANEXO II",AY1023=4%),(AI1023-(P1023+L1023-N1023+Q1023)*0.04)/0.83*(0.3295)*(0.17)-AI1023*0.04,""))))</f>
        <v/>
      </c>
      <c r="BC1023" s="51" t="str">
        <f aca="false">IF(C1023="","",IF(AND(Y1023="CONSUMO",AC1023="SIM")*OR(AG1023="-",AG1023="BIT"),IF(E1023&lt;&gt;"",(AI1023-(P1023+L1023-N1023+Q1023)*AY1023)/0.83),""))</f>
        <v/>
      </c>
      <c r="BD1023" s="51" t="str">
        <f aca="false">IF(BC1023="","",BC1023*0.17)</f>
        <v/>
      </c>
      <c r="BE1023" s="51" t="str">
        <f aca="false">IF(I1023=6908,0,IF(BC1023="","",BD1023-((P1023+L1023-N1023+Q1023)*AY1023)))</f>
        <v/>
      </c>
      <c r="BF1023" s="53" t="str">
        <f aca="false">IF(B1023="","",IF(OR(B1023="",E1023="Regime Normal"),0,(AI1023-Q1023)*VLOOKUP(R1023,Dados!$X$98:$Y$108,2,0)))</f>
        <v/>
      </c>
      <c r="BG1023" s="54" t="str">
        <f aca="false">IFERROR(VLOOKUP(I1023,Dados!$AC$27:$AD$43,2,0),IF(B1023="","",IF(D1023&lt;&gt;"MT",IF(AND(AC1023="SIM",Y1023="Revenda"),"2403",IF(AND(AC1023="SIM",Y1023="Consumo"),"2407",IF(AND(AC1023="NÃO",Y1023="Revenda"),"2102",IF(AND(AC1023="NÃO",Y1023="Consumo"),"2556",)))),REPLACE(I1023,1,1,1))))</f>
        <v/>
      </c>
    </row>
    <row r="1024" customFormat="false" ht="12.8" hidden="false" customHeight="true" outlineLevel="0" collapsed="false">
      <c r="Y1024" s="45"/>
      <c r="Z1024" s="46" t="str">
        <f aca="false">IF(B1024="","",(IFERROR(VLOOKUP(H1024,Dados!A$3:B$15000,2,0),"Não Encontrado")))</f>
        <v/>
      </c>
      <c r="AA1024" s="46" t="str">
        <f aca="false">IF(B1024="","",(IFERROR(VLOOKUP(G1024,Dados!C$3:E$15000,3,0),"Não Encontrado")))</f>
        <v/>
      </c>
      <c r="AB1024" s="46" t="str">
        <f aca="false">IFERROR(IF(Z1024&lt;&gt;"Não Encontrado",Z1024,IF(AA1024&lt;&gt;"Não Encontrado",AA1024,"")),"")</f>
        <v/>
      </c>
      <c r="AC1024" s="45" t="str">
        <f aca="false">IF(B1024="","",IF(AB1024="","NÃO","SIM"))</f>
        <v/>
      </c>
      <c r="AD1024" s="45" t="str">
        <f aca="false">IFERROR(VLOOKUP(G1024,Dados!$P$3:$R$500,3,0),"")</f>
        <v/>
      </c>
      <c r="AE1024" s="45" t="str">
        <f aca="false">IFERROR(VLOOKUP(G1024,Dados!$K$3:$L$500,2,0),"")</f>
        <v/>
      </c>
      <c r="AF1024" s="45" t="str">
        <f aca="false">IFERROR(VLOOKUP(G1024,Dados!$M$3:$N$500,2,0),"")</f>
        <v/>
      </c>
      <c r="AG1024" s="45" t="str">
        <f aca="false">IF(F1024="","",IF(AND(AD1024="",AE1024="",AF1024=""),"-",IF(AND(AD1024="BIT",AE1024="",AF1024=""),"BIT",IF(AND(AE1024="ANEXO I",AD1024="",AF1024=""),"ANEXO I",IF(AND(AF1024="ANEXO II",AD1024="",AE1024=""),"ANEXO II","Escolher")))))</f>
        <v/>
      </c>
      <c r="AH1024" s="45" t="str">
        <f aca="false">IF(AG1024&lt;&gt;"Pneus","",IFERROR(VLOOKUP(R1024,Dados!$X$2:$Z$5,3,0)*(AI1024-Q1024),VLOOKUP(D1024,Dados!$X$7:$Z$33,3,0)*(AI1024-Q1024)))</f>
        <v/>
      </c>
      <c r="AI1024" s="47" t="str">
        <f aca="false">IF(B1024="","",P1024+Q1024+O1024+M1024+L1024-N1024)</f>
        <v/>
      </c>
      <c r="AJ1024" s="48" t="str">
        <f aca="false">IFERROR(IF(AND(AC1024="SIM",AG1024="-",Y1024="REVENDA"),(AB1024/1+1)*AI1024,IF(AND(AC1024="SIM",AG1024="Pneus",Y1024="REVENDA"),(AB1024/1+1)*(AI1024-AH1024),"")),"")</f>
        <v/>
      </c>
      <c r="AK1024" s="48" t="str">
        <f aca="false">IF(AJ1024="","",AJ1024*17%)</f>
        <v/>
      </c>
      <c r="AL1024" s="48" t="str">
        <f aca="false">IFERROR(IF(AC1024="NÃO","",IF(AK1024="","",IF(E1024="Simples Nacional",BF1024,IF(T1024=0.12,U1024*0.5833337002,IF(T1024=0,AI1024*0.07,U1024))))),"")</f>
        <v/>
      </c>
      <c r="AM1024" s="47" t="str">
        <f aca="false">IFERROR(IF(AC1024="NÃO","",IF(OR(AG1024="-",AG1024="Pneus"),AK1024-AL1024,"")),"")</f>
        <v/>
      </c>
      <c r="AN1024" s="48" t="str">
        <f aca="false">IF(AND(Y1024="REVENDA",AC1024="SIM",AG1024="BIT"),((AB1024/1+1)*AI1024)*0.4117,"")</f>
        <v/>
      </c>
      <c r="AO1024" s="48" t="str">
        <f aca="false">IF(AN1024="","",AN1024*17%)</f>
        <v/>
      </c>
      <c r="AP1024" s="49" t="str">
        <f aca="false">IF(AN1024="","",IF(T1024=0.12,(U1024*0.4117)*0.4117,IF(T1024=0,(AI1024*0.07)*0.4117,U1024*0.4117)))</f>
        <v/>
      </c>
      <c r="AQ1024" s="47" t="str">
        <f aca="false">IF(AN1024="","",AO1024-AP1024)</f>
        <v/>
      </c>
      <c r="AR1024" s="50" t="str">
        <f aca="false">IFERROR(IF(AND(AC1024="SIM",Y1024="REVENDA",LEFT(AG1024,5)="ANEXO")*OR(AE1024="ANEXO I",AF1024="ANEXO II"),VLOOKUP(H1024,Dados!G:I,2,0),""),"INSERIR MVA")</f>
        <v/>
      </c>
      <c r="AS1024" s="48" t="str">
        <f aca="false">IF(LEFT(AG1024,5)="ANEXO",VLOOKUP(AG1024,Dados!$X$111:$Z$112,2,0)*(AI1024-Q1024),"")</f>
        <v/>
      </c>
      <c r="AT1024" s="48" t="str">
        <f aca="false">IFERROR(IF(AR1024="","",(AI1024*AR1024)+AI1024),"INSERIR MVA")</f>
        <v/>
      </c>
      <c r="AU1024" s="48" t="str">
        <f aca="false">IF(AT1024="","",IF(AY1024=0.04,U1024,AS1024*AY1024))</f>
        <v/>
      </c>
      <c r="AV1024" s="47" t="str">
        <f aca="false">IFERROR(IF(AU1024="","",(VLOOKUP(AG1024,Dados!$X$111:$Z$112,3,0)*AT1024*0.17)),"INSERIR MVA")</f>
        <v/>
      </c>
      <c r="AW1024" s="47" t="str">
        <f aca="false">IFERROR(IF(AR1024="","",AV1024-AU1024),"")</f>
        <v/>
      </c>
      <c r="AX1024" s="51" t="str">
        <f aca="false">IFERROR(IF(AC1024="NÃO","",IF(AM1024&lt;&gt;"",AM1024-W1024,IF(AQ1024&lt;&gt;"",AQ1024-W1024,IF(AW1024&lt;&gt;"",AW1024-W1024,"")))),"")</f>
        <v/>
      </c>
      <c r="AY1024" s="46" t="str">
        <f aca="false">IFERROR(IF(ISNA(VLOOKUP(R1024,Dados!$X$2:$Y$5,2,0)),VLOOKUP(D1024,Dados!$X$7:$Y$33,2,0),VLOOKUP(R1024,Dados!$X$2:$Y$5,2,0)),"")</f>
        <v/>
      </c>
      <c r="AZ1024" s="52" t="str">
        <f aca="false">IF(C1024="","",IF(AND(Y1024="CONSUMO",AC1024="NÃO")*OR(AG1024="-",AG1024="BIT"),IF(E1024&lt;&gt;"",(AI1024-(P1024+L1024-N1024+Q1024)*AY1024)/0.83),""))</f>
        <v/>
      </c>
      <c r="BA1024" s="51" t="str">
        <f aca="false">IF(AZ1024="","",AZ1024*0.17-((P1024+L1024-N1024+Q1024)*AY1024))</f>
        <v/>
      </c>
      <c r="BB1024" s="51" t="str">
        <f aca="false">IF(AND(Y1024="CONSUMO",AG1024="ANEXO I",AY1024&gt;4%),(AI1024-(P1024+L1024-N1024+Q1024)*0.0514)/0.83*(0.5177)*(0.17)-AI1024*0.0514,IF(AND(Y1024="CONSUMO",AG1024="ANEXO II",AY1024&gt;4%),(AI1024-(P1024+L1024-N1024+Q1024)*0.041)/0.83*(0.3295)*(0.17)-AI1024*0.041,IF(AND(Y1024="CONSUMO",AG1024="ANEXO I",AY1024=4%),(AI1024-(P1024+L1024-N1024+Q1024)*0.04)/0.83*(0.5177)*(0.17)-AI1024*0.04,IF(AND(Y1024="CONSUMO",AG1024="ANEXO II",AY1024=4%),(AI1024-(P1024+L1024-N1024+Q1024)*0.04)/0.83*(0.3295)*(0.17)-AI1024*0.04,""))))</f>
        <v/>
      </c>
      <c r="BC1024" s="51" t="str">
        <f aca="false">IF(C1024="","",IF(AND(Y1024="CONSUMO",AC1024="SIM")*OR(AG1024="-",AG1024="BIT"),IF(E1024&lt;&gt;"",(AI1024-(P1024+L1024-N1024+Q1024)*AY1024)/0.83),""))</f>
        <v/>
      </c>
      <c r="BD1024" s="51" t="str">
        <f aca="false">IF(BC1024="","",BC1024*0.17)</f>
        <v/>
      </c>
      <c r="BE1024" s="51" t="str">
        <f aca="false">IF(I1024=6908,0,IF(BC1024="","",BD1024-((P1024+L1024-N1024+Q1024)*AY1024)))</f>
        <v/>
      </c>
      <c r="BF1024" s="53" t="str">
        <f aca="false">IF(B1024="","",IF(OR(B1024="",E1024="Regime Normal"),0,(AI1024-Q1024)*VLOOKUP(R1024,Dados!$X$98:$Y$108,2,0)))</f>
        <v/>
      </c>
      <c r="BG1024" s="54" t="str">
        <f aca="false">IFERROR(VLOOKUP(I1024,Dados!$AC$27:$AD$43,2,0),IF(B1024="","",IF(D1024&lt;&gt;"MT",IF(AND(AC1024="SIM",Y1024="Revenda"),"2403",IF(AND(AC1024="SIM",Y1024="Consumo"),"2407",IF(AND(AC1024="NÃO",Y1024="Revenda"),"2102",IF(AND(AC1024="NÃO",Y1024="Consumo"),"2556",)))),REPLACE(I1024,1,1,1))))</f>
        <v/>
      </c>
    </row>
    <row r="1025" customFormat="false" ht="12.8" hidden="false" customHeight="true" outlineLevel="0" collapsed="false">
      <c r="Y1025" s="45"/>
      <c r="Z1025" s="46" t="str">
        <f aca="false">IF(B1025="","",(IFERROR(VLOOKUP(H1025,Dados!A$3:B$15000,2,0),"Não Encontrado")))</f>
        <v/>
      </c>
      <c r="AA1025" s="46" t="str">
        <f aca="false">IF(B1025="","",(IFERROR(VLOOKUP(G1025,Dados!C$3:E$15000,3,0),"Não Encontrado")))</f>
        <v/>
      </c>
      <c r="AB1025" s="46" t="str">
        <f aca="false">IFERROR(IF(Z1025&lt;&gt;"Não Encontrado",Z1025,IF(AA1025&lt;&gt;"Não Encontrado",AA1025,"")),"")</f>
        <v/>
      </c>
      <c r="AC1025" s="45" t="str">
        <f aca="false">IF(B1025="","",IF(AB1025="","NÃO","SIM"))</f>
        <v/>
      </c>
      <c r="AD1025" s="45" t="str">
        <f aca="false">IFERROR(VLOOKUP(G1025,Dados!$P$3:$R$500,3,0),"")</f>
        <v/>
      </c>
      <c r="AE1025" s="45" t="str">
        <f aca="false">IFERROR(VLOOKUP(G1025,Dados!$K$3:$L$500,2,0),"")</f>
        <v/>
      </c>
      <c r="AF1025" s="45" t="str">
        <f aca="false">IFERROR(VLOOKUP(G1025,Dados!$M$3:$N$500,2,0),"")</f>
        <v/>
      </c>
      <c r="AG1025" s="45" t="str">
        <f aca="false">IF(F1025="","",IF(AND(AD1025="",AE1025="",AF1025=""),"-",IF(AND(AD1025="BIT",AE1025="",AF1025=""),"BIT",IF(AND(AE1025="ANEXO I",AD1025="",AF1025=""),"ANEXO I",IF(AND(AF1025="ANEXO II",AD1025="",AE1025=""),"ANEXO II","Escolher")))))</f>
        <v/>
      </c>
      <c r="AH1025" s="45" t="str">
        <f aca="false">IF(AG1025&lt;&gt;"Pneus","",IFERROR(VLOOKUP(R1025,Dados!$X$2:$Z$5,3,0)*(AI1025-Q1025),VLOOKUP(D1025,Dados!$X$7:$Z$33,3,0)*(AI1025-Q1025)))</f>
        <v/>
      </c>
      <c r="AI1025" s="47" t="str">
        <f aca="false">IF(B1025="","",P1025+Q1025+O1025+M1025+L1025-N1025)</f>
        <v/>
      </c>
      <c r="AJ1025" s="48" t="str">
        <f aca="false">IFERROR(IF(AND(AC1025="SIM",AG1025="-",Y1025="REVENDA"),(AB1025/1+1)*AI1025,IF(AND(AC1025="SIM",AG1025="Pneus",Y1025="REVENDA"),(AB1025/1+1)*(AI1025-AH1025),"")),"")</f>
        <v/>
      </c>
      <c r="AK1025" s="48" t="str">
        <f aca="false">IF(AJ1025="","",AJ1025*17%)</f>
        <v/>
      </c>
      <c r="AL1025" s="48" t="str">
        <f aca="false">IFERROR(IF(AC1025="NÃO","",IF(AK1025="","",IF(E1025="Simples Nacional",BF1025,IF(T1025=0.12,U1025*0.5833337002,IF(T1025=0,AI1025*0.07,U1025))))),"")</f>
        <v/>
      </c>
      <c r="AM1025" s="47" t="str">
        <f aca="false">IFERROR(IF(AC1025="NÃO","",IF(OR(AG1025="-",AG1025="Pneus"),AK1025-AL1025,"")),"")</f>
        <v/>
      </c>
      <c r="AN1025" s="48" t="str">
        <f aca="false">IF(AND(Y1025="REVENDA",AC1025="SIM",AG1025="BIT"),((AB1025/1+1)*AI1025)*0.4117,"")</f>
        <v/>
      </c>
      <c r="AO1025" s="48" t="str">
        <f aca="false">IF(AN1025="","",AN1025*17%)</f>
        <v/>
      </c>
      <c r="AP1025" s="49" t="str">
        <f aca="false">IF(AN1025="","",IF(T1025=0.12,(U1025*0.4117)*0.4117,IF(T1025=0,(AI1025*0.07)*0.4117,U1025*0.4117)))</f>
        <v/>
      </c>
      <c r="AQ1025" s="47" t="str">
        <f aca="false">IF(AN1025="","",AO1025-AP1025)</f>
        <v/>
      </c>
      <c r="AR1025" s="50" t="str">
        <f aca="false">IFERROR(IF(AND(AC1025="SIM",Y1025="REVENDA",LEFT(AG1025,5)="ANEXO")*OR(AE1025="ANEXO I",AF1025="ANEXO II"),VLOOKUP(H1025,Dados!G:I,2,0),""),"INSERIR MVA")</f>
        <v/>
      </c>
      <c r="AS1025" s="48" t="str">
        <f aca="false">IF(LEFT(AG1025,5)="ANEXO",VLOOKUP(AG1025,Dados!$X$111:$Z$112,2,0)*(AI1025-Q1025),"")</f>
        <v/>
      </c>
      <c r="AT1025" s="48" t="str">
        <f aca="false">IFERROR(IF(AR1025="","",(AI1025*AR1025)+AI1025),"INSERIR MVA")</f>
        <v/>
      </c>
      <c r="AU1025" s="48" t="str">
        <f aca="false">IF(AT1025="","",IF(AY1025=0.04,U1025,AS1025*AY1025))</f>
        <v/>
      </c>
      <c r="AV1025" s="47" t="str">
        <f aca="false">IFERROR(IF(AU1025="","",(VLOOKUP(AG1025,Dados!$X$111:$Z$112,3,0)*AT1025*0.17)),"INSERIR MVA")</f>
        <v/>
      </c>
      <c r="AW1025" s="47" t="str">
        <f aca="false">IFERROR(IF(AR1025="","",AV1025-AU1025),"")</f>
        <v/>
      </c>
      <c r="AX1025" s="51" t="str">
        <f aca="false">IFERROR(IF(AC1025="NÃO","",IF(AM1025&lt;&gt;"",AM1025-W1025,IF(AQ1025&lt;&gt;"",AQ1025-W1025,IF(AW1025&lt;&gt;"",AW1025-W1025,"")))),"")</f>
        <v/>
      </c>
      <c r="AY1025" s="46" t="str">
        <f aca="false">IFERROR(IF(ISNA(VLOOKUP(R1025,Dados!$X$2:$Y$5,2,0)),VLOOKUP(D1025,Dados!$X$7:$Y$33,2,0),VLOOKUP(R1025,Dados!$X$2:$Y$5,2,0)),"")</f>
        <v/>
      </c>
      <c r="AZ1025" s="52" t="str">
        <f aca="false">IF(C1025="","",IF(AND(Y1025="CONSUMO",AC1025="NÃO")*OR(AG1025="-",AG1025="BIT"),IF(E1025&lt;&gt;"",(AI1025-(P1025+L1025-N1025+Q1025)*AY1025)/0.83),""))</f>
        <v/>
      </c>
      <c r="BA1025" s="51" t="str">
        <f aca="false">IF(AZ1025="","",AZ1025*0.17-((P1025+L1025-N1025+Q1025)*AY1025))</f>
        <v/>
      </c>
      <c r="BB1025" s="51" t="str">
        <f aca="false">IF(AND(Y1025="CONSUMO",AG1025="ANEXO I",AY1025&gt;4%),(AI1025-(P1025+L1025-N1025+Q1025)*0.0514)/0.83*(0.5177)*(0.17)-AI1025*0.0514,IF(AND(Y1025="CONSUMO",AG1025="ANEXO II",AY1025&gt;4%),(AI1025-(P1025+L1025-N1025+Q1025)*0.041)/0.83*(0.3295)*(0.17)-AI1025*0.041,IF(AND(Y1025="CONSUMO",AG1025="ANEXO I",AY1025=4%),(AI1025-(P1025+L1025-N1025+Q1025)*0.04)/0.83*(0.5177)*(0.17)-AI1025*0.04,IF(AND(Y1025="CONSUMO",AG1025="ANEXO II",AY1025=4%),(AI1025-(P1025+L1025-N1025+Q1025)*0.04)/0.83*(0.3295)*(0.17)-AI1025*0.04,""))))</f>
        <v/>
      </c>
      <c r="BC1025" s="51" t="str">
        <f aca="false">IF(C1025="","",IF(AND(Y1025="CONSUMO",AC1025="SIM")*OR(AG1025="-",AG1025="BIT"),IF(E1025&lt;&gt;"",(AI1025-(P1025+L1025-N1025+Q1025)*AY1025)/0.83),""))</f>
        <v/>
      </c>
      <c r="BD1025" s="51" t="str">
        <f aca="false">IF(BC1025="","",BC1025*0.17)</f>
        <v/>
      </c>
      <c r="BE1025" s="51" t="str">
        <f aca="false">IF(I1025=6908,0,IF(BC1025="","",BD1025-((P1025+L1025-N1025+Q1025)*AY1025)))</f>
        <v/>
      </c>
      <c r="BF1025" s="53" t="str">
        <f aca="false">IF(B1025="","",IF(OR(B1025="",E1025="Regime Normal"),0,(AI1025-Q1025)*VLOOKUP(R1025,Dados!$X$98:$Y$108,2,0)))</f>
        <v/>
      </c>
      <c r="BG1025" s="54" t="str">
        <f aca="false">IFERROR(VLOOKUP(I1025,Dados!$AC$27:$AD$43,2,0),IF(B1025="","",IF(D1025&lt;&gt;"MT",IF(AND(AC1025="SIM",Y1025="Revenda"),"2403",IF(AND(AC1025="SIM",Y1025="Consumo"),"2407",IF(AND(AC1025="NÃO",Y1025="Revenda"),"2102",IF(AND(AC1025="NÃO",Y1025="Consumo"),"2556",)))),REPLACE(I1025,1,1,1))))</f>
        <v/>
      </c>
    </row>
    <row r="1026" customFormat="false" ht="12.8" hidden="false" customHeight="true" outlineLevel="0" collapsed="false">
      <c r="Y1026" s="45"/>
      <c r="Z1026" s="46" t="str">
        <f aca="false">IF(B1026="","",(IFERROR(VLOOKUP(H1026,Dados!A$3:B$15000,2,0),"Não Encontrado")))</f>
        <v/>
      </c>
      <c r="AA1026" s="46" t="str">
        <f aca="false">IF(B1026="","",(IFERROR(VLOOKUP(G1026,Dados!C$3:E$15000,3,0),"Não Encontrado")))</f>
        <v/>
      </c>
      <c r="AB1026" s="46" t="str">
        <f aca="false">IFERROR(IF(Z1026&lt;&gt;"Não Encontrado",Z1026,IF(AA1026&lt;&gt;"Não Encontrado",AA1026,"")),"")</f>
        <v/>
      </c>
      <c r="AC1026" s="45" t="str">
        <f aca="false">IF(B1026="","",IF(AB1026="","NÃO","SIM"))</f>
        <v/>
      </c>
      <c r="AD1026" s="45" t="str">
        <f aca="false">IFERROR(VLOOKUP(G1026,Dados!$P$3:$R$500,3,0),"")</f>
        <v/>
      </c>
      <c r="AE1026" s="45" t="str">
        <f aca="false">IFERROR(VLOOKUP(G1026,Dados!$K$3:$L$500,2,0),"")</f>
        <v/>
      </c>
      <c r="AF1026" s="45" t="str">
        <f aca="false">IFERROR(VLOOKUP(G1026,Dados!$M$3:$N$500,2,0),"")</f>
        <v/>
      </c>
      <c r="AG1026" s="45" t="str">
        <f aca="false">IF(F1026="","",IF(AND(AD1026="",AE1026="",AF1026=""),"-",IF(AND(AD1026="BIT",AE1026="",AF1026=""),"BIT",IF(AND(AE1026="ANEXO I",AD1026="",AF1026=""),"ANEXO I",IF(AND(AF1026="ANEXO II",AD1026="",AE1026=""),"ANEXO II","Escolher")))))</f>
        <v/>
      </c>
      <c r="AH1026" s="45" t="str">
        <f aca="false">IF(AG1026&lt;&gt;"Pneus","",IFERROR(VLOOKUP(R1026,Dados!$X$2:$Z$5,3,0)*(AI1026-Q1026),VLOOKUP(D1026,Dados!$X$7:$Z$33,3,0)*(AI1026-Q1026)))</f>
        <v/>
      </c>
      <c r="AI1026" s="47" t="str">
        <f aca="false">IF(B1026="","",P1026+Q1026+O1026+M1026+L1026-N1026)</f>
        <v/>
      </c>
      <c r="AJ1026" s="48" t="str">
        <f aca="false">IFERROR(IF(AND(AC1026="SIM",AG1026="-",Y1026="REVENDA"),(AB1026/1+1)*AI1026,IF(AND(AC1026="SIM",AG1026="Pneus",Y1026="REVENDA"),(AB1026/1+1)*(AI1026-AH1026),"")),"")</f>
        <v/>
      </c>
      <c r="AK1026" s="48" t="str">
        <f aca="false">IF(AJ1026="","",AJ1026*17%)</f>
        <v/>
      </c>
      <c r="AL1026" s="48" t="str">
        <f aca="false">IFERROR(IF(AC1026="NÃO","",IF(AK1026="","",IF(E1026="Simples Nacional",BF1026,IF(T1026=0.12,U1026*0.5833337002,IF(T1026=0,AI1026*0.07,U1026))))),"")</f>
        <v/>
      </c>
      <c r="AM1026" s="47" t="str">
        <f aca="false">IFERROR(IF(AC1026="NÃO","",IF(OR(AG1026="-",AG1026="Pneus"),AK1026-AL1026,"")),"")</f>
        <v/>
      </c>
      <c r="AN1026" s="48" t="str">
        <f aca="false">IF(AND(Y1026="REVENDA",AC1026="SIM",AG1026="BIT"),((AB1026/1+1)*AI1026)*0.4117,"")</f>
        <v/>
      </c>
      <c r="AO1026" s="48" t="str">
        <f aca="false">IF(AN1026="","",AN1026*17%)</f>
        <v/>
      </c>
      <c r="AP1026" s="49" t="str">
        <f aca="false">IF(AN1026="","",IF(T1026=0.12,(U1026*0.4117)*0.4117,IF(T1026=0,(AI1026*0.07)*0.4117,U1026*0.4117)))</f>
        <v/>
      </c>
      <c r="AQ1026" s="47" t="str">
        <f aca="false">IF(AN1026="","",AO1026-AP1026)</f>
        <v/>
      </c>
      <c r="AR1026" s="50" t="str">
        <f aca="false">IFERROR(IF(AND(AC1026="SIM",Y1026="REVENDA",LEFT(AG1026,5)="ANEXO")*OR(AE1026="ANEXO I",AF1026="ANEXO II"),VLOOKUP(H1026,Dados!G:I,2,0),""),"INSERIR MVA")</f>
        <v/>
      </c>
      <c r="AS1026" s="48" t="str">
        <f aca="false">IF(LEFT(AG1026,5)="ANEXO",VLOOKUP(AG1026,Dados!$X$111:$Z$112,2,0)*(AI1026-Q1026),"")</f>
        <v/>
      </c>
      <c r="AT1026" s="48" t="str">
        <f aca="false">IFERROR(IF(AR1026="","",(AI1026*AR1026)+AI1026),"INSERIR MVA")</f>
        <v/>
      </c>
      <c r="AU1026" s="48" t="str">
        <f aca="false">IF(AT1026="","",IF(AY1026=0.04,U1026,AS1026*AY1026))</f>
        <v/>
      </c>
      <c r="AV1026" s="47" t="str">
        <f aca="false">IFERROR(IF(AU1026="","",(VLOOKUP(AG1026,Dados!$X$111:$Z$112,3,0)*AT1026*0.17)),"INSERIR MVA")</f>
        <v/>
      </c>
      <c r="AW1026" s="47" t="str">
        <f aca="false">IFERROR(IF(AR1026="","",AV1026-AU1026),"")</f>
        <v/>
      </c>
      <c r="AX1026" s="51" t="str">
        <f aca="false">IFERROR(IF(AC1026="NÃO","",IF(AM1026&lt;&gt;"",AM1026-W1026,IF(AQ1026&lt;&gt;"",AQ1026-W1026,IF(AW1026&lt;&gt;"",AW1026-W1026,"")))),"")</f>
        <v/>
      </c>
      <c r="AY1026" s="46" t="str">
        <f aca="false">IFERROR(IF(ISNA(VLOOKUP(R1026,Dados!$X$2:$Y$5,2,0)),VLOOKUP(D1026,Dados!$X$7:$Y$33,2,0),VLOOKUP(R1026,Dados!$X$2:$Y$5,2,0)),"")</f>
        <v/>
      </c>
      <c r="AZ1026" s="52" t="str">
        <f aca="false">IF(C1026="","",IF(AND(Y1026="CONSUMO",AC1026="NÃO")*OR(AG1026="-",AG1026="BIT"),IF(E1026&lt;&gt;"",(AI1026-(P1026+L1026-N1026+Q1026)*AY1026)/0.83),""))</f>
        <v/>
      </c>
      <c r="BA1026" s="51" t="str">
        <f aca="false">IF(AZ1026="","",AZ1026*0.17-((P1026+L1026-N1026+Q1026)*AY1026))</f>
        <v/>
      </c>
      <c r="BB1026" s="51" t="str">
        <f aca="false">IF(AND(Y1026="CONSUMO",AG1026="ANEXO I",AY1026&gt;4%),(AI1026-(P1026+L1026-N1026+Q1026)*0.0514)/0.83*(0.5177)*(0.17)-AI1026*0.0514,IF(AND(Y1026="CONSUMO",AG1026="ANEXO II",AY1026&gt;4%),(AI1026-(P1026+L1026-N1026+Q1026)*0.041)/0.83*(0.3295)*(0.17)-AI1026*0.041,IF(AND(Y1026="CONSUMO",AG1026="ANEXO I",AY1026=4%),(AI1026-(P1026+L1026-N1026+Q1026)*0.04)/0.83*(0.5177)*(0.17)-AI1026*0.04,IF(AND(Y1026="CONSUMO",AG1026="ANEXO II",AY1026=4%),(AI1026-(P1026+L1026-N1026+Q1026)*0.04)/0.83*(0.3295)*(0.17)-AI1026*0.04,""))))</f>
        <v/>
      </c>
      <c r="BC1026" s="51" t="str">
        <f aca="false">IF(C1026="","",IF(AND(Y1026="CONSUMO",AC1026="SIM")*OR(AG1026="-",AG1026="BIT"),IF(E1026&lt;&gt;"",(AI1026-(P1026+L1026-N1026+Q1026)*AY1026)/0.83),""))</f>
        <v/>
      </c>
      <c r="BD1026" s="51" t="str">
        <f aca="false">IF(BC1026="","",BC1026*0.17)</f>
        <v/>
      </c>
      <c r="BE1026" s="51" t="str">
        <f aca="false">IF(I1026=6908,0,IF(BC1026="","",BD1026-((P1026+L1026-N1026+Q1026)*AY1026)))</f>
        <v/>
      </c>
      <c r="BF1026" s="53" t="str">
        <f aca="false">IF(B1026="","",IF(OR(B1026="",E1026="Regime Normal"),0,(AI1026-Q1026)*VLOOKUP(R1026,Dados!$X$98:$Y$108,2,0)))</f>
        <v/>
      </c>
      <c r="BG1026" s="54" t="str">
        <f aca="false">IFERROR(VLOOKUP(I1026,Dados!$AC$27:$AD$43,2,0),IF(B1026="","",IF(D1026&lt;&gt;"MT",IF(AND(AC1026="SIM",Y1026="Revenda"),"2403",IF(AND(AC1026="SIM",Y1026="Consumo"),"2407",IF(AND(AC1026="NÃO",Y1026="Revenda"),"2102",IF(AND(AC1026="NÃO",Y1026="Consumo"),"2556",)))),REPLACE(I1026,1,1,1))))</f>
        <v/>
      </c>
    </row>
    <row r="1027" customFormat="false" ht="12.8" hidden="false" customHeight="true" outlineLevel="0" collapsed="false">
      <c r="Y1027" s="45"/>
      <c r="Z1027" s="46" t="str">
        <f aca="false">IF(B1027="","",(IFERROR(VLOOKUP(H1027,Dados!A$3:B$15000,2,0),"Não Encontrado")))</f>
        <v/>
      </c>
      <c r="AA1027" s="46" t="str">
        <f aca="false">IF(B1027="","",(IFERROR(VLOOKUP(G1027,Dados!C$3:E$15000,3,0),"Não Encontrado")))</f>
        <v/>
      </c>
      <c r="AB1027" s="46" t="str">
        <f aca="false">IFERROR(IF(Z1027&lt;&gt;"Não Encontrado",Z1027,IF(AA1027&lt;&gt;"Não Encontrado",AA1027,"")),"")</f>
        <v/>
      </c>
      <c r="AC1027" s="45" t="str">
        <f aca="false">IF(B1027="","",IF(AB1027="","NÃO","SIM"))</f>
        <v/>
      </c>
      <c r="AD1027" s="45" t="str">
        <f aca="false">IFERROR(VLOOKUP(G1027,Dados!$P$3:$R$500,3,0),"")</f>
        <v/>
      </c>
      <c r="AE1027" s="45" t="str">
        <f aca="false">IFERROR(VLOOKUP(G1027,Dados!$K$3:$L$500,2,0),"")</f>
        <v/>
      </c>
      <c r="AF1027" s="45" t="str">
        <f aca="false">IFERROR(VLOOKUP(G1027,Dados!$M$3:$N$500,2,0),"")</f>
        <v/>
      </c>
      <c r="AG1027" s="45" t="str">
        <f aca="false">IF(F1027="","",IF(AND(AD1027="",AE1027="",AF1027=""),"-",IF(AND(AD1027="BIT",AE1027="",AF1027=""),"BIT",IF(AND(AE1027="ANEXO I",AD1027="",AF1027=""),"ANEXO I",IF(AND(AF1027="ANEXO II",AD1027="",AE1027=""),"ANEXO II","Escolher")))))</f>
        <v/>
      </c>
      <c r="AH1027" s="45" t="str">
        <f aca="false">IF(AG1027&lt;&gt;"Pneus","",IFERROR(VLOOKUP(R1027,Dados!$X$2:$Z$5,3,0)*(AI1027-Q1027),VLOOKUP(D1027,Dados!$X$7:$Z$33,3,0)*(AI1027-Q1027)))</f>
        <v/>
      </c>
      <c r="AI1027" s="47" t="str">
        <f aca="false">IF(B1027="","",P1027+Q1027+O1027+M1027+L1027-N1027)</f>
        <v/>
      </c>
      <c r="AJ1027" s="48" t="str">
        <f aca="false">IFERROR(IF(AND(AC1027="SIM",AG1027="-",Y1027="REVENDA"),(AB1027/1+1)*AI1027,IF(AND(AC1027="SIM",AG1027="Pneus",Y1027="REVENDA"),(AB1027/1+1)*(AI1027-AH1027),"")),"")</f>
        <v/>
      </c>
      <c r="AK1027" s="48" t="str">
        <f aca="false">IF(AJ1027="","",AJ1027*17%)</f>
        <v/>
      </c>
      <c r="AL1027" s="48" t="str">
        <f aca="false">IFERROR(IF(AC1027="NÃO","",IF(AK1027="","",IF(E1027="Simples Nacional",BF1027,IF(T1027=0.12,U1027*0.5833337002,IF(T1027=0,AI1027*0.07,U1027))))),"")</f>
        <v/>
      </c>
      <c r="AM1027" s="47" t="str">
        <f aca="false">IFERROR(IF(AC1027="NÃO","",IF(OR(AG1027="-",AG1027="Pneus"),AK1027-AL1027,"")),"")</f>
        <v/>
      </c>
      <c r="AN1027" s="48" t="str">
        <f aca="false">IF(AND(Y1027="REVENDA",AC1027="SIM",AG1027="BIT"),((AB1027/1+1)*AI1027)*0.4117,"")</f>
        <v/>
      </c>
      <c r="AO1027" s="48" t="str">
        <f aca="false">IF(AN1027="","",AN1027*17%)</f>
        <v/>
      </c>
      <c r="AP1027" s="49" t="str">
        <f aca="false">IF(AN1027="","",IF(T1027=0.12,(U1027*0.4117)*0.4117,IF(T1027=0,(AI1027*0.07)*0.4117,U1027*0.4117)))</f>
        <v/>
      </c>
      <c r="AQ1027" s="47" t="str">
        <f aca="false">IF(AN1027="","",AO1027-AP1027)</f>
        <v/>
      </c>
      <c r="AR1027" s="50" t="str">
        <f aca="false">IFERROR(IF(AND(AC1027="SIM",Y1027="REVENDA",LEFT(AG1027,5)="ANEXO")*OR(AE1027="ANEXO I",AF1027="ANEXO II"),VLOOKUP(H1027,Dados!G:I,2,0),""),"INSERIR MVA")</f>
        <v/>
      </c>
      <c r="AS1027" s="48" t="str">
        <f aca="false">IF(LEFT(AG1027,5)="ANEXO",VLOOKUP(AG1027,Dados!$X$111:$Z$112,2,0)*(AI1027-Q1027),"")</f>
        <v/>
      </c>
      <c r="AT1027" s="48" t="str">
        <f aca="false">IFERROR(IF(AR1027="","",(AI1027*AR1027)+AI1027),"INSERIR MVA")</f>
        <v/>
      </c>
      <c r="AU1027" s="48" t="str">
        <f aca="false">IF(AT1027="","",IF(AY1027=0.04,U1027,AS1027*AY1027))</f>
        <v/>
      </c>
      <c r="AV1027" s="47" t="str">
        <f aca="false">IFERROR(IF(AU1027="","",(VLOOKUP(AG1027,Dados!$X$111:$Z$112,3,0)*AT1027*0.17)),"INSERIR MVA")</f>
        <v/>
      </c>
      <c r="AW1027" s="47" t="str">
        <f aca="false">IFERROR(IF(AR1027="","",AV1027-AU1027),"")</f>
        <v/>
      </c>
      <c r="AX1027" s="51" t="str">
        <f aca="false">IFERROR(IF(AC1027="NÃO","",IF(AM1027&lt;&gt;"",AM1027-W1027,IF(AQ1027&lt;&gt;"",AQ1027-W1027,IF(AW1027&lt;&gt;"",AW1027-W1027,"")))),"")</f>
        <v/>
      </c>
      <c r="AY1027" s="46" t="str">
        <f aca="false">IFERROR(IF(ISNA(VLOOKUP(R1027,Dados!$X$2:$Y$5,2,0)),VLOOKUP(D1027,Dados!$X$7:$Y$33,2,0),VLOOKUP(R1027,Dados!$X$2:$Y$5,2,0)),"")</f>
        <v/>
      </c>
      <c r="AZ1027" s="52" t="str">
        <f aca="false">IF(C1027="","",IF(AND(Y1027="CONSUMO",AC1027="NÃO")*OR(AG1027="-",AG1027="BIT"),IF(E1027&lt;&gt;"",(AI1027-(P1027+L1027-N1027+Q1027)*AY1027)/0.83),""))</f>
        <v/>
      </c>
      <c r="BA1027" s="51" t="str">
        <f aca="false">IF(AZ1027="","",AZ1027*0.17-((P1027+L1027-N1027+Q1027)*AY1027))</f>
        <v/>
      </c>
      <c r="BB1027" s="51" t="str">
        <f aca="false">IF(AND(Y1027="CONSUMO",AG1027="ANEXO I",AY1027&gt;4%),(AI1027-(P1027+L1027-N1027+Q1027)*0.0514)/0.83*(0.5177)*(0.17)-AI1027*0.0514,IF(AND(Y1027="CONSUMO",AG1027="ANEXO II",AY1027&gt;4%),(AI1027-(P1027+L1027-N1027+Q1027)*0.041)/0.83*(0.3295)*(0.17)-AI1027*0.041,IF(AND(Y1027="CONSUMO",AG1027="ANEXO I",AY1027=4%),(AI1027-(P1027+L1027-N1027+Q1027)*0.04)/0.83*(0.5177)*(0.17)-AI1027*0.04,IF(AND(Y1027="CONSUMO",AG1027="ANEXO II",AY1027=4%),(AI1027-(P1027+L1027-N1027+Q1027)*0.04)/0.83*(0.3295)*(0.17)-AI1027*0.04,""))))</f>
        <v/>
      </c>
      <c r="BC1027" s="51" t="str">
        <f aca="false">IF(C1027="","",IF(AND(Y1027="CONSUMO",AC1027="SIM")*OR(AG1027="-",AG1027="BIT"),IF(E1027&lt;&gt;"",(AI1027-(P1027+L1027-N1027+Q1027)*AY1027)/0.83),""))</f>
        <v/>
      </c>
      <c r="BD1027" s="51" t="str">
        <f aca="false">IF(BC1027="","",BC1027*0.17)</f>
        <v/>
      </c>
      <c r="BE1027" s="51" t="str">
        <f aca="false">IF(I1027=6908,0,IF(BC1027="","",BD1027-((P1027+L1027-N1027+Q1027)*AY1027)))</f>
        <v/>
      </c>
      <c r="BF1027" s="53" t="str">
        <f aca="false">IF(B1027="","",IF(OR(B1027="",E1027="Regime Normal"),0,(AI1027-Q1027)*VLOOKUP(R1027,Dados!$X$98:$Y$108,2,0)))</f>
        <v/>
      </c>
      <c r="BG1027" s="54" t="str">
        <f aca="false">IFERROR(VLOOKUP(I1027,Dados!$AC$27:$AD$43,2,0),IF(B1027="","",IF(D1027&lt;&gt;"MT",IF(AND(AC1027="SIM",Y1027="Revenda"),"2403",IF(AND(AC1027="SIM",Y1027="Consumo"),"2407",IF(AND(AC1027="NÃO",Y1027="Revenda"),"2102",IF(AND(AC1027="NÃO",Y1027="Consumo"),"2556",)))),REPLACE(I1027,1,1,1))))</f>
        <v/>
      </c>
    </row>
    <row r="1028" customFormat="false" ht="12.8" hidden="false" customHeight="true" outlineLevel="0" collapsed="false">
      <c r="Y1028" s="45"/>
      <c r="Z1028" s="46" t="str">
        <f aca="false">IF(B1028="","",(IFERROR(VLOOKUP(H1028,Dados!A$3:B$15000,2,0),"Não Encontrado")))</f>
        <v/>
      </c>
      <c r="AA1028" s="46" t="str">
        <f aca="false">IF(B1028="","",(IFERROR(VLOOKUP(G1028,Dados!C$3:E$15000,3,0),"Não Encontrado")))</f>
        <v/>
      </c>
      <c r="AB1028" s="46" t="str">
        <f aca="false">IFERROR(IF(Z1028&lt;&gt;"Não Encontrado",Z1028,IF(AA1028&lt;&gt;"Não Encontrado",AA1028,"")),"")</f>
        <v/>
      </c>
      <c r="AC1028" s="45" t="str">
        <f aca="false">IF(B1028="","",IF(AB1028="","NÃO","SIM"))</f>
        <v/>
      </c>
      <c r="AD1028" s="45" t="str">
        <f aca="false">IFERROR(VLOOKUP(G1028,Dados!$P$3:$R$500,3,0),"")</f>
        <v/>
      </c>
      <c r="AE1028" s="45" t="str">
        <f aca="false">IFERROR(VLOOKUP(G1028,Dados!$K$3:$L$500,2,0),"")</f>
        <v/>
      </c>
      <c r="AF1028" s="45" t="str">
        <f aca="false">IFERROR(VLOOKUP(G1028,Dados!$M$3:$N$500,2,0),"")</f>
        <v/>
      </c>
      <c r="AG1028" s="45" t="str">
        <f aca="false">IF(F1028="","",IF(AND(AD1028="",AE1028="",AF1028=""),"-",IF(AND(AD1028="BIT",AE1028="",AF1028=""),"BIT",IF(AND(AE1028="ANEXO I",AD1028="",AF1028=""),"ANEXO I",IF(AND(AF1028="ANEXO II",AD1028="",AE1028=""),"ANEXO II","Escolher")))))</f>
        <v/>
      </c>
      <c r="AH1028" s="45" t="str">
        <f aca="false">IF(AG1028&lt;&gt;"Pneus","",IFERROR(VLOOKUP(R1028,Dados!$X$2:$Z$5,3,0)*(AI1028-Q1028),VLOOKUP(D1028,Dados!$X$7:$Z$33,3,0)*(AI1028-Q1028)))</f>
        <v/>
      </c>
      <c r="AI1028" s="47" t="str">
        <f aca="false">IF(B1028="","",P1028+Q1028+O1028+M1028+L1028-N1028)</f>
        <v/>
      </c>
      <c r="AJ1028" s="48" t="str">
        <f aca="false">IFERROR(IF(AND(AC1028="SIM",AG1028="-",Y1028="REVENDA"),(AB1028/1+1)*AI1028,IF(AND(AC1028="SIM",AG1028="Pneus",Y1028="REVENDA"),(AB1028/1+1)*(AI1028-AH1028),"")),"")</f>
        <v/>
      </c>
      <c r="AK1028" s="48" t="str">
        <f aca="false">IF(AJ1028="","",AJ1028*17%)</f>
        <v/>
      </c>
      <c r="AL1028" s="48" t="str">
        <f aca="false">IFERROR(IF(AC1028="NÃO","",IF(AK1028="","",IF(E1028="Simples Nacional",BF1028,IF(T1028=0.12,U1028*0.5833337002,IF(T1028=0,AI1028*0.07,U1028))))),"")</f>
        <v/>
      </c>
      <c r="AM1028" s="47" t="str">
        <f aca="false">IFERROR(IF(AC1028="NÃO","",IF(OR(AG1028="-",AG1028="Pneus"),AK1028-AL1028,"")),"")</f>
        <v/>
      </c>
      <c r="AN1028" s="48" t="str">
        <f aca="false">IF(AND(Y1028="REVENDA",AC1028="SIM",AG1028="BIT"),((AB1028/1+1)*AI1028)*0.4117,"")</f>
        <v/>
      </c>
      <c r="AO1028" s="48" t="str">
        <f aca="false">IF(AN1028="","",AN1028*17%)</f>
        <v/>
      </c>
      <c r="AP1028" s="49" t="str">
        <f aca="false">IF(AN1028="","",IF(T1028=0.12,(U1028*0.4117)*0.4117,IF(T1028=0,(AI1028*0.07)*0.4117,U1028*0.4117)))</f>
        <v/>
      </c>
      <c r="AQ1028" s="47" t="str">
        <f aca="false">IF(AN1028="","",AO1028-AP1028)</f>
        <v/>
      </c>
      <c r="AR1028" s="50" t="str">
        <f aca="false">IFERROR(IF(AND(AC1028="SIM",Y1028="REVENDA",LEFT(AG1028,5)="ANEXO")*OR(AE1028="ANEXO I",AF1028="ANEXO II"),VLOOKUP(H1028,Dados!G:I,2,0),""),"INSERIR MVA")</f>
        <v/>
      </c>
      <c r="AS1028" s="48" t="str">
        <f aca="false">IF(LEFT(AG1028,5)="ANEXO",VLOOKUP(AG1028,Dados!$X$111:$Z$112,2,0)*(AI1028-Q1028),"")</f>
        <v/>
      </c>
      <c r="AT1028" s="48" t="str">
        <f aca="false">IFERROR(IF(AR1028="","",(AI1028*AR1028)+AI1028),"INSERIR MVA")</f>
        <v/>
      </c>
      <c r="AU1028" s="48" t="str">
        <f aca="false">IF(AT1028="","",IF(AY1028=0.04,U1028,AS1028*AY1028))</f>
        <v/>
      </c>
      <c r="AV1028" s="47" t="str">
        <f aca="false">IFERROR(IF(AU1028="","",(VLOOKUP(AG1028,Dados!$X$111:$Z$112,3,0)*AT1028*0.17)),"INSERIR MVA")</f>
        <v/>
      </c>
      <c r="AW1028" s="47" t="str">
        <f aca="false">IFERROR(IF(AR1028="","",AV1028-AU1028),"")</f>
        <v/>
      </c>
      <c r="AX1028" s="51" t="str">
        <f aca="false">IFERROR(IF(AC1028="NÃO","",IF(AM1028&lt;&gt;"",AM1028-W1028,IF(AQ1028&lt;&gt;"",AQ1028-W1028,IF(AW1028&lt;&gt;"",AW1028-W1028,"")))),"")</f>
        <v/>
      </c>
      <c r="AY1028" s="46" t="str">
        <f aca="false">IFERROR(IF(ISNA(VLOOKUP(R1028,Dados!$X$2:$Y$5,2,0)),VLOOKUP(D1028,Dados!$X$7:$Y$33,2,0),VLOOKUP(R1028,Dados!$X$2:$Y$5,2,0)),"")</f>
        <v/>
      </c>
      <c r="AZ1028" s="52" t="str">
        <f aca="false">IF(C1028="","",IF(AND(Y1028="CONSUMO",AC1028="NÃO")*OR(AG1028="-",AG1028="BIT"),IF(E1028&lt;&gt;"",(AI1028-(P1028+L1028-N1028+Q1028)*AY1028)/0.83),""))</f>
        <v/>
      </c>
      <c r="BA1028" s="51" t="str">
        <f aca="false">IF(AZ1028="","",AZ1028*0.17-((P1028+L1028-N1028+Q1028)*AY1028))</f>
        <v/>
      </c>
      <c r="BB1028" s="51" t="str">
        <f aca="false">IF(AND(Y1028="CONSUMO",AG1028="ANEXO I",AY1028&gt;4%),(AI1028-(P1028+L1028-N1028+Q1028)*0.0514)/0.83*(0.5177)*(0.17)-AI1028*0.0514,IF(AND(Y1028="CONSUMO",AG1028="ANEXO II",AY1028&gt;4%),(AI1028-(P1028+L1028-N1028+Q1028)*0.041)/0.83*(0.3295)*(0.17)-AI1028*0.041,IF(AND(Y1028="CONSUMO",AG1028="ANEXO I",AY1028=4%),(AI1028-(P1028+L1028-N1028+Q1028)*0.04)/0.83*(0.5177)*(0.17)-AI1028*0.04,IF(AND(Y1028="CONSUMO",AG1028="ANEXO II",AY1028=4%),(AI1028-(P1028+L1028-N1028+Q1028)*0.04)/0.83*(0.3295)*(0.17)-AI1028*0.04,""))))</f>
        <v/>
      </c>
      <c r="BC1028" s="51" t="str">
        <f aca="false">IF(C1028="","",IF(AND(Y1028="CONSUMO",AC1028="SIM")*OR(AG1028="-",AG1028="BIT"),IF(E1028&lt;&gt;"",(AI1028-(P1028+L1028-N1028+Q1028)*AY1028)/0.83),""))</f>
        <v/>
      </c>
      <c r="BD1028" s="51" t="str">
        <f aca="false">IF(BC1028="","",BC1028*0.17)</f>
        <v/>
      </c>
      <c r="BE1028" s="51" t="str">
        <f aca="false">IF(I1028=6908,0,IF(BC1028="","",BD1028-((P1028+L1028-N1028+Q1028)*AY1028)))</f>
        <v/>
      </c>
      <c r="BF1028" s="53" t="str">
        <f aca="false">IF(B1028="","",IF(OR(B1028="",E1028="Regime Normal"),0,(AI1028-Q1028)*VLOOKUP(R1028,Dados!$X$98:$Y$108,2,0)))</f>
        <v/>
      </c>
      <c r="BG1028" s="54" t="str">
        <f aca="false">IFERROR(VLOOKUP(I1028,Dados!$AC$27:$AD$43,2,0),IF(B1028="","",IF(D1028&lt;&gt;"MT",IF(AND(AC1028="SIM",Y1028="Revenda"),"2403",IF(AND(AC1028="SIM",Y1028="Consumo"),"2407",IF(AND(AC1028="NÃO",Y1028="Revenda"),"2102",IF(AND(AC1028="NÃO",Y1028="Consumo"),"2556",)))),REPLACE(I1028,1,1,1))))</f>
        <v/>
      </c>
    </row>
    <row r="1029" customFormat="false" ht="12.8" hidden="false" customHeight="true" outlineLevel="0" collapsed="false">
      <c r="Y1029" s="45"/>
      <c r="Z1029" s="46" t="str">
        <f aca="false">IF(B1029="","",(IFERROR(VLOOKUP(H1029,Dados!A$3:B$15000,2,0),"Não Encontrado")))</f>
        <v/>
      </c>
      <c r="AA1029" s="46" t="str">
        <f aca="false">IF(B1029="","",(IFERROR(VLOOKUP(G1029,Dados!C$3:E$15000,3,0),"Não Encontrado")))</f>
        <v/>
      </c>
      <c r="AB1029" s="46" t="str">
        <f aca="false">IFERROR(IF(Z1029&lt;&gt;"Não Encontrado",Z1029,IF(AA1029&lt;&gt;"Não Encontrado",AA1029,"")),"")</f>
        <v/>
      </c>
      <c r="AC1029" s="45" t="str">
        <f aca="false">IF(B1029="","",IF(AB1029="","NÃO","SIM"))</f>
        <v/>
      </c>
      <c r="AD1029" s="45" t="str">
        <f aca="false">IFERROR(VLOOKUP(G1029,Dados!$P$3:$R$500,3,0),"")</f>
        <v/>
      </c>
      <c r="AE1029" s="45" t="str">
        <f aca="false">IFERROR(VLOOKUP(G1029,Dados!$K$3:$L$500,2,0),"")</f>
        <v/>
      </c>
      <c r="AF1029" s="45" t="str">
        <f aca="false">IFERROR(VLOOKUP(G1029,Dados!$M$3:$N$500,2,0),"")</f>
        <v/>
      </c>
      <c r="AG1029" s="45" t="str">
        <f aca="false">IF(F1029="","",IF(AND(AD1029="",AE1029="",AF1029=""),"-",IF(AND(AD1029="BIT",AE1029="",AF1029=""),"BIT",IF(AND(AE1029="ANEXO I",AD1029="",AF1029=""),"ANEXO I",IF(AND(AF1029="ANEXO II",AD1029="",AE1029=""),"ANEXO II","Escolher")))))</f>
        <v/>
      </c>
      <c r="AH1029" s="45" t="str">
        <f aca="false">IF(AG1029&lt;&gt;"Pneus","",IFERROR(VLOOKUP(R1029,Dados!$X$2:$Z$5,3,0)*(AI1029-Q1029),VLOOKUP(D1029,Dados!$X$7:$Z$33,3,0)*(AI1029-Q1029)))</f>
        <v/>
      </c>
      <c r="AI1029" s="47" t="str">
        <f aca="false">IF(B1029="","",P1029+Q1029+O1029+M1029+L1029-N1029)</f>
        <v/>
      </c>
      <c r="AJ1029" s="48" t="str">
        <f aca="false">IFERROR(IF(AND(AC1029="SIM",AG1029="-",Y1029="REVENDA"),(AB1029/1+1)*AI1029,IF(AND(AC1029="SIM",AG1029="Pneus",Y1029="REVENDA"),(AB1029/1+1)*(AI1029-AH1029),"")),"")</f>
        <v/>
      </c>
      <c r="AK1029" s="48" t="str">
        <f aca="false">IF(AJ1029="","",AJ1029*17%)</f>
        <v/>
      </c>
      <c r="AL1029" s="48" t="str">
        <f aca="false">IFERROR(IF(AC1029="NÃO","",IF(AK1029="","",IF(E1029="Simples Nacional",BF1029,IF(T1029=0.12,U1029*0.5833337002,IF(T1029=0,AI1029*0.07,U1029))))),"")</f>
        <v/>
      </c>
      <c r="AM1029" s="47" t="str">
        <f aca="false">IFERROR(IF(AC1029="NÃO","",IF(OR(AG1029="-",AG1029="Pneus"),AK1029-AL1029,"")),"")</f>
        <v/>
      </c>
      <c r="AN1029" s="48" t="str">
        <f aca="false">IF(AND(Y1029="REVENDA",AC1029="SIM",AG1029="BIT"),((AB1029/1+1)*AI1029)*0.4117,"")</f>
        <v/>
      </c>
      <c r="AO1029" s="48" t="str">
        <f aca="false">IF(AN1029="","",AN1029*17%)</f>
        <v/>
      </c>
      <c r="AP1029" s="49" t="str">
        <f aca="false">IF(AN1029="","",IF(T1029=0.12,(U1029*0.4117)*0.4117,IF(T1029=0,(AI1029*0.07)*0.4117,U1029*0.4117)))</f>
        <v/>
      </c>
      <c r="AQ1029" s="47" t="str">
        <f aca="false">IF(AN1029="","",AO1029-AP1029)</f>
        <v/>
      </c>
      <c r="AR1029" s="50" t="str">
        <f aca="false">IFERROR(IF(AND(AC1029="SIM",Y1029="REVENDA",LEFT(AG1029,5)="ANEXO")*OR(AE1029="ANEXO I",AF1029="ANEXO II"),VLOOKUP(H1029,Dados!G:I,2,0),""),"INSERIR MVA")</f>
        <v/>
      </c>
      <c r="AS1029" s="48" t="str">
        <f aca="false">IF(LEFT(AG1029,5)="ANEXO",VLOOKUP(AG1029,Dados!$X$111:$Z$112,2,0)*(AI1029-Q1029),"")</f>
        <v/>
      </c>
      <c r="AT1029" s="48" t="str">
        <f aca="false">IFERROR(IF(AR1029="","",(AI1029*AR1029)+AI1029),"INSERIR MVA")</f>
        <v/>
      </c>
      <c r="AU1029" s="48" t="str">
        <f aca="false">IF(AT1029="","",IF(AY1029=0.04,U1029,AS1029*AY1029))</f>
        <v/>
      </c>
      <c r="AV1029" s="47" t="str">
        <f aca="false">IFERROR(IF(AU1029="","",(VLOOKUP(AG1029,Dados!$X$111:$Z$112,3,0)*AT1029*0.17)),"INSERIR MVA")</f>
        <v/>
      </c>
      <c r="AW1029" s="47" t="str">
        <f aca="false">IFERROR(IF(AR1029="","",AV1029-AU1029),"")</f>
        <v/>
      </c>
      <c r="AX1029" s="51" t="str">
        <f aca="false">IFERROR(IF(AC1029="NÃO","",IF(AM1029&lt;&gt;"",AM1029-W1029,IF(AQ1029&lt;&gt;"",AQ1029-W1029,IF(AW1029&lt;&gt;"",AW1029-W1029,"")))),"")</f>
        <v/>
      </c>
      <c r="AY1029" s="46" t="str">
        <f aca="false">IFERROR(IF(ISNA(VLOOKUP(R1029,Dados!$X$2:$Y$5,2,0)),VLOOKUP(D1029,Dados!$X$7:$Y$33,2,0),VLOOKUP(R1029,Dados!$X$2:$Y$5,2,0)),"")</f>
        <v/>
      </c>
      <c r="AZ1029" s="52" t="str">
        <f aca="false">IF(C1029="","",IF(AND(Y1029="CONSUMO",AC1029="NÃO")*OR(AG1029="-",AG1029="BIT"),IF(E1029&lt;&gt;"",(AI1029-(P1029+L1029-N1029+Q1029)*AY1029)/0.83),""))</f>
        <v/>
      </c>
      <c r="BA1029" s="51" t="str">
        <f aca="false">IF(AZ1029="","",AZ1029*0.17-((P1029+L1029-N1029+Q1029)*AY1029))</f>
        <v/>
      </c>
      <c r="BB1029" s="51" t="str">
        <f aca="false">IF(AND(Y1029="CONSUMO",AG1029="ANEXO I",AY1029&gt;4%),(AI1029-(P1029+L1029-N1029+Q1029)*0.0514)/0.83*(0.5177)*(0.17)-AI1029*0.0514,IF(AND(Y1029="CONSUMO",AG1029="ANEXO II",AY1029&gt;4%),(AI1029-(P1029+L1029-N1029+Q1029)*0.041)/0.83*(0.3295)*(0.17)-AI1029*0.041,IF(AND(Y1029="CONSUMO",AG1029="ANEXO I",AY1029=4%),(AI1029-(P1029+L1029-N1029+Q1029)*0.04)/0.83*(0.5177)*(0.17)-AI1029*0.04,IF(AND(Y1029="CONSUMO",AG1029="ANEXO II",AY1029=4%),(AI1029-(P1029+L1029-N1029+Q1029)*0.04)/0.83*(0.3295)*(0.17)-AI1029*0.04,""))))</f>
        <v/>
      </c>
      <c r="BC1029" s="51" t="str">
        <f aca="false">IF(C1029="","",IF(AND(Y1029="CONSUMO",AC1029="SIM")*OR(AG1029="-",AG1029="BIT"),IF(E1029&lt;&gt;"",(AI1029-(P1029+L1029-N1029+Q1029)*AY1029)/0.83),""))</f>
        <v/>
      </c>
      <c r="BD1029" s="51" t="str">
        <f aca="false">IF(BC1029="","",BC1029*0.17)</f>
        <v/>
      </c>
      <c r="BE1029" s="51" t="str">
        <f aca="false">IF(I1029=6908,0,IF(BC1029="","",BD1029-((P1029+L1029-N1029+Q1029)*AY1029)))</f>
        <v/>
      </c>
      <c r="BF1029" s="53" t="str">
        <f aca="false">IF(B1029="","",IF(OR(B1029="",E1029="Regime Normal"),0,(AI1029-Q1029)*VLOOKUP(R1029,Dados!$X$98:$Y$108,2,0)))</f>
        <v/>
      </c>
      <c r="BG1029" s="54" t="str">
        <f aca="false">IFERROR(VLOOKUP(I1029,Dados!$AC$27:$AD$43,2,0),IF(B1029="","",IF(D1029&lt;&gt;"MT",IF(AND(AC1029="SIM",Y1029="Revenda"),"2403",IF(AND(AC1029="SIM",Y1029="Consumo"),"2407",IF(AND(AC1029="NÃO",Y1029="Revenda"),"2102",IF(AND(AC1029="NÃO",Y1029="Consumo"),"2556",)))),REPLACE(I1029,1,1,1))))</f>
        <v/>
      </c>
    </row>
    <row r="1030" customFormat="false" ht="12.8" hidden="false" customHeight="true" outlineLevel="0" collapsed="false">
      <c r="Y1030" s="45"/>
      <c r="Z1030" s="46" t="str">
        <f aca="false">IF(B1030="","",(IFERROR(VLOOKUP(H1030,Dados!A$3:B$15000,2,0),"Não Encontrado")))</f>
        <v/>
      </c>
      <c r="AA1030" s="46" t="str">
        <f aca="false">IF(B1030="","",(IFERROR(VLOOKUP(G1030,Dados!C$3:E$15000,3,0),"Não Encontrado")))</f>
        <v/>
      </c>
      <c r="AB1030" s="46" t="str">
        <f aca="false">IFERROR(IF(Z1030&lt;&gt;"Não Encontrado",Z1030,IF(AA1030&lt;&gt;"Não Encontrado",AA1030,"")),"")</f>
        <v/>
      </c>
      <c r="AC1030" s="45" t="str">
        <f aca="false">IF(B1030="","",IF(AB1030="","NÃO","SIM"))</f>
        <v/>
      </c>
      <c r="AD1030" s="45" t="str">
        <f aca="false">IFERROR(VLOOKUP(G1030,Dados!$P$3:$R$500,3,0),"")</f>
        <v/>
      </c>
      <c r="AE1030" s="45" t="str">
        <f aca="false">IFERROR(VLOOKUP(G1030,Dados!$K$3:$L$500,2,0),"")</f>
        <v/>
      </c>
      <c r="AF1030" s="45" t="str">
        <f aca="false">IFERROR(VLOOKUP(G1030,Dados!$M$3:$N$500,2,0),"")</f>
        <v/>
      </c>
      <c r="AG1030" s="45" t="str">
        <f aca="false">IF(F1030="","",IF(AND(AD1030="",AE1030="",AF1030=""),"-",IF(AND(AD1030="BIT",AE1030="",AF1030=""),"BIT",IF(AND(AE1030="ANEXO I",AD1030="",AF1030=""),"ANEXO I",IF(AND(AF1030="ANEXO II",AD1030="",AE1030=""),"ANEXO II","Escolher")))))</f>
        <v/>
      </c>
      <c r="AH1030" s="45" t="str">
        <f aca="false">IF(AG1030&lt;&gt;"Pneus","",IFERROR(VLOOKUP(R1030,Dados!$X$2:$Z$5,3,0)*(AI1030-Q1030),VLOOKUP(D1030,Dados!$X$7:$Z$33,3,0)*(AI1030-Q1030)))</f>
        <v/>
      </c>
      <c r="AI1030" s="47" t="str">
        <f aca="false">IF(B1030="","",P1030+Q1030+O1030+M1030+L1030-N1030)</f>
        <v/>
      </c>
      <c r="AJ1030" s="48" t="str">
        <f aca="false">IFERROR(IF(AND(AC1030="SIM",AG1030="-",Y1030="REVENDA"),(AB1030/1+1)*AI1030,IF(AND(AC1030="SIM",AG1030="Pneus",Y1030="REVENDA"),(AB1030/1+1)*(AI1030-AH1030),"")),"")</f>
        <v/>
      </c>
      <c r="AK1030" s="48" t="str">
        <f aca="false">IF(AJ1030="","",AJ1030*17%)</f>
        <v/>
      </c>
      <c r="AL1030" s="48" t="str">
        <f aca="false">IFERROR(IF(AC1030="NÃO","",IF(AK1030="","",IF(E1030="Simples Nacional",BF1030,IF(T1030=0.12,U1030*0.5833337002,IF(T1030=0,AI1030*0.07,U1030))))),"")</f>
        <v/>
      </c>
      <c r="AM1030" s="47" t="str">
        <f aca="false">IFERROR(IF(AC1030="NÃO","",IF(OR(AG1030="-",AG1030="Pneus"),AK1030-AL1030,"")),"")</f>
        <v/>
      </c>
      <c r="AN1030" s="48" t="str">
        <f aca="false">IF(AND(Y1030="REVENDA",AC1030="SIM",AG1030="BIT"),((AB1030/1+1)*AI1030)*0.4117,"")</f>
        <v/>
      </c>
      <c r="AO1030" s="48" t="str">
        <f aca="false">IF(AN1030="","",AN1030*17%)</f>
        <v/>
      </c>
      <c r="AP1030" s="49" t="str">
        <f aca="false">IF(AN1030="","",IF(T1030=0.12,(U1030*0.4117)*0.4117,IF(T1030=0,(AI1030*0.07)*0.4117,U1030*0.4117)))</f>
        <v/>
      </c>
      <c r="AQ1030" s="47" t="str">
        <f aca="false">IF(AN1030="","",AO1030-AP1030)</f>
        <v/>
      </c>
      <c r="AR1030" s="50" t="str">
        <f aca="false">IFERROR(IF(AND(AC1030="SIM",Y1030="REVENDA",LEFT(AG1030,5)="ANEXO")*OR(AE1030="ANEXO I",AF1030="ANEXO II"),VLOOKUP(H1030,Dados!G:I,2,0),""),"INSERIR MVA")</f>
        <v/>
      </c>
      <c r="AS1030" s="48" t="str">
        <f aca="false">IF(LEFT(AG1030,5)="ANEXO",VLOOKUP(AG1030,Dados!$X$111:$Z$112,2,0)*(AI1030-Q1030),"")</f>
        <v/>
      </c>
      <c r="AT1030" s="48" t="str">
        <f aca="false">IFERROR(IF(AR1030="","",(AI1030*AR1030)+AI1030),"INSERIR MVA")</f>
        <v/>
      </c>
      <c r="AU1030" s="48" t="str">
        <f aca="false">IF(AT1030="","",IF(AY1030=0.04,U1030,AS1030*AY1030))</f>
        <v/>
      </c>
      <c r="AV1030" s="47" t="str">
        <f aca="false">IFERROR(IF(AU1030="","",(VLOOKUP(AG1030,Dados!$X$111:$Z$112,3,0)*AT1030*0.17)),"INSERIR MVA")</f>
        <v/>
      </c>
      <c r="AW1030" s="47" t="str">
        <f aca="false">IFERROR(IF(AR1030="","",AV1030-AU1030),"")</f>
        <v/>
      </c>
      <c r="AX1030" s="51" t="str">
        <f aca="false">IFERROR(IF(AC1030="NÃO","",IF(AM1030&lt;&gt;"",AM1030-W1030,IF(AQ1030&lt;&gt;"",AQ1030-W1030,IF(AW1030&lt;&gt;"",AW1030-W1030,"")))),"")</f>
        <v/>
      </c>
      <c r="AY1030" s="46" t="str">
        <f aca="false">IFERROR(IF(ISNA(VLOOKUP(R1030,Dados!$X$2:$Y$5,2,0)),VLOOKUP(D1030,Dados!$X$7:$Y$33,2,0),VLOOKUP(R1030,Dados!$X$2:$Y$5,2,0)),"")</f>
        <v/>
      </c>
      <c r="AZ1030" s="52" t="str">
        <f aca="false">IF(C1030="","",IF(AND(Y1030="CONSUMO",AC1030="NÃO")*OR(AG1030="-",AG1030="BIT"),IF(E1030&lt;&gt;"",(AI1030-(P1030+L1030-N1030+Q1030)*AY1030)/0.83),""))</f>
        <v/>
      </c>
      <c r="BA1030" s="51" t="str">
        <f aca="false">IF(AZ1030="","",AZ1030*0.17-((P1030+L1030-N1030+Q1030)*AY1030))</f>
        <v/>
      </c>
      <c r="BB1030" s="51" t="str">
        <f aca="false">IF(AND(Y1030="CONSUMO",AG1030="ANEXO I",AY1030&gt;4%),(AI1030-(P1030+L1030-N1030+Q1030)*0.0514)/0.83*(0.5177)*(0.17)-AI1030*0.0514,IF(AND(Y1030="CONSUMO",AG1030="ANEXO II",AY1030&gt;4%),(AI1030-(P1030+L1030-N1030+Q1030)*0.041)/0.83*(0.3295)*(0.17)-AI1030*0.041,IF(AND(Y1030="CONSUMO",AG1030="ANEXO I",AY1030=4%),(AI1030-(P1030+L1030-N1030+Q1030)*0.04)/0.83*(0.5177)*(0.17)-AI1030*0.04,IF(AND(Y1030="CONSUMO",AG1030="ANEXO II",AY1030=4%),(AI1030-(P1030+L1030-N1030+Q1030)*0.04)/0.83*(0.3295)*(0.17)-AI1030*0.04,""))))</f>
        <v/>
      </c>
      <c r="BC1030" s="51" t="str">
        <f aca="false">IF(C1030="","",IF(AND(Y1030="CONSUMO",AC1030="SIM")*OR(AG1030="-",AG1030="BIT"),IF(E1030&lt;&gt;"",(AI1030-(P1030+L1030-N1030+Q1030)*AY1030)/0.83),""))</f>
        <v/>
      </c>
      <c r="BD1030" s="51" t="str">
        <f aca="false">IF(BC1030="","",BC1030*0.17)</f>
        <v/>
      </c>
      <c r="BE1030" s="51" t="str">
        <f aca="false">IF(I1030=6908,0,IF(BC1030="","",BD1030-((P1030+L1030-N1030+Q1030)*AY1030)))</f>
        <v/>
      </c>
      <c r="BF1030" s="53" t="str">
        <f aca="false">IF(B1030="","",IF(OR(B1030="",E1030="Regime Normal"),0,(AI1030-Q1030)*VLOOKUP(R1030,Dados!$X$98:$Y$108,2,0)))</f>
        <v/>
      </c>
      <c r="BG1030" s="54" t="str">
        <f aca="false">IFERROR(VLOOKUP(I1030,Dados!$AC$27:$AD$43,2,0),IF(B1030="","",IF(D1030&lt;&gt;"MT",IF(AND(AC1030="SIM",Y1030="Revenda"),"2403",IF(AND(AC1030="SIM",Y1030="Consumo"),"2407",IF(AND(AC1030="NÃO",Y1030="Revenda"),"2102",IF(AND(AC1030="NÃO",Y1030="Consumo"),"2556",)))),REPLACE(I1030,1,1,1))))</f>
        <v/>
      </c>
    </row>
    <row r="1031" customFormat="false" ht="12.8" hidden="false" customHeight="true" outlineLevel="0" collapsed="false">
      <c r="Y1031" s="45"/>
      <c r="Z1031" s="46" t="str">
        <f aca="false">IF(B1031="","",(IFERROR(VLOOKUP(H1031,Dados!A$3:B$15000,2,0),"Não Encontrado")))</f>
        <v/>
      </c>
      <c r="AA1031" s="46" t="str">
        <f aca="false">IF(B1031="","",(IFERROR(VLOOKUP(G1031,Dados!C$3:E$15000,3,0),"Não Encontrado")))</f>
        <v/>
      </c>
      <c r="AB1031" s="46" t="str">
        <f aca="false">IFERROR(IF(Z1031&lt;&gt;"Não Encontrado",Z1031,IF(AA1031&lt;&gt;"Não Encontrado",AA1031,"")),"")</f>
        <v/>
      </c>
      <c r="AC1031" s="45" t="str">
        <f aca="false">IF(B1031="","",IF(AB1031="","NÃO","SIM"))</f>
        <v/>
      </c>
      <c r="AD1031" s="45" t="str">
        <f aca="false">IFERROR(VLOOKUP(G1031,Dados!$P$3:$R$500,3,0),"")</f>
        <v/>
      </c>
      <c r="AE1031" s="45" t="str">
        <f aca="false">IFERROR(VLOOKUP(G1031,Dados!$K$3:$L$500,2,0),"")</f>
        <v/>
      </c>
      <c r="AF1031" s="45" t="str">
        <f aca="false">IFERROR(VLOOKUP(G1031,Dados!$M$3:$N$500,2,0),"")</f>
        <v/>
      </c>
      <c r="AG1031" s="45" t="str">
        <f aca="false">IF(F1031="","",IF(AND(AD1031="",AE1031="",AF1031=""),"-",IF(AND(AD1031="BIT",AE1031="",AF1031=""),"BIT",IF(AND(AE1031="ANEXO I",AD1031="",AF1031=""),"ANEXO I",IF(AND(AF1031="ANEXO II",AD1031="",AE1031=""),"ANEXO II","Escolher")))))</f>
        <v/>
      </c>
      <c r="AH1031" s="45" t="str">
        <f aca="false">IF(AG1031&lt;&gt;"Pneus","",IFERROR(VLOOKUP(R1031,Dados!$X$2:$Z$5,3,0)*(AI1031-Q1031),VLOOKUP(D1031,Dados!$X$7:$Z$33,3,0)*(AI1031-Q1031)))</f>
        <v/>
      </c>
      <c r="AI1031" s="47" t="str">
        <f aca="false">IF(B1031="","",P1031+Q1031+O1031+M1031+L1031-N1031)</f>
        <v/>
      </c>
      <c r="AJ1031" s="48" t="str">
        <f aca="false">IFERROR(IF(AND(AC1031="SIM",AG1031="-",Y1031="REVENDA"),(AB1031/1+1)*AI1031,IF(AND(AC1031="SIM",AG1031="Pneus",Y1031="REVENDA"),(AB1031/1+1)*(AI1031-AH1031),"")),"")</f>
        <v/>
      </c>
      <c r="AK1031" s="48" t="str">
        <f aca="false">IF(AJ1031="","",AJ1031*17%)</f>
        <v/>
      </c>
      <c r="AL1031" s="48" t="str">
        <f aca="false">IFERROR(IF(AC1031="NÃO","",IF(AK1031="","",IF(E1031="Simples Nacional",BF1031,IF(T1031=0.12,U1031*0.5833337002,IF(T1031=0,AI1031*0.07,U1031))))),"")</f>
        <v/>
      </c>
      <c r="AM1031" s="47" t="str">
        <f aca="false">IFERROR(IF(AC1031="NÃO","",IF(OR(AG1031="-",AG1031="Pneus"),AK1031-AL1031,"")),"")</f>
        <v/>
      </c>
      <c r="AN1031" s="48" t="str">
        <f aca="false">IF(AND(Y1031="REVENDA",AC1031="SIM",AG1031="BIT"),((AB1031/1+1)*AI1031)*0.4117,"")</f>
        <v/>
      </c>
      <c r="AO1031" s="48" t="str">
        <f aca="false">IF(AN1031="","",AN1031*17%)</f>
        <v/>
      </c>
      <c r="AP1031" s="49" t="str">
        <f aca="false">IF(AN1031="","",IF(T1031=0.12,(U1031*0.4117)*0.4117,IF(T1031=0,(AI1031*0.07)*0.4117,U1031*0.4117)))</f>
        <v/>
      </c>
      <c r="AQ1031" s="47" t="str">
        <f aca="false">IF(AN1031="","",AO1031-AP1031)</f>
        <v/>
      </c>
      <c r="AR1031" s="50" t="str">
        <f aca="false">IFERROR(IF(AND(AC1031="SIM",Y1031="REVENDA",LEFT(AG1031,5)="ANEXO")*OR(AE1031="ANEXO I",AF1031="ANEXO II"),VLOOKUP(H1031,Dados!G:I,2,0),""),"INSERIR MVA")</f>
        <v/>
      </c>
      <c r="AS1031" s="48" t="str">
        <f aca="false">IF(LEFT(AG1031,5)="ANEXO",VLOOKUP(AG1031,Dados!$X$111:$Z$112,2,0)*(AI1031-Q1031),"")</f>
        <v/>
      </c>
      <c r="AT1031" s="48" t="str">
        <f aca="false">IFERROR(IF(AR1031="","",(AI1031*AR1031)+AI1031),"INSERIR MVA")</f>
        <v/>
      </c>
      <c r="AU1031" s="48" t="str">
        <f aca="false">IF(AT1031="","",IF(AY1031=0.04,U1031,AS1031*AY1031))</f>
        <v/>
      </c>
      <c r="AV1031" s="47" t="str">
        <f aca="false">IFERROR(IF(AU1031="","",(VLOOKUP(AG1031,Dados!$X$111:$Z$112,3,0)*AT1031*0.17)),"INSERIR MVA")</f>
        <v/>
      </c>
      <c r="AW1031" s="47" t="str">
        <f aca="false">IFERROR(IF(AR1031="","",AV1031-AU1031),"")</f>
        <v/>
      </c>
      <c r="AX1031" s="51" t="str">
        <f aca="false">IFERROR(IF(AC1031="NÃO","",IF(AM1031&lt;&gt;"",AM1031-W1031,IF(AQ1031&lt;&gt;"",AQ1031-W1031,IF(AW1031&lt;&gt;"",AW1031-W1031,"")))),"")</f>
        <v/>
      </c>
      <c r="AY1031" s="46" t="str">
        <f aca="false">IFERROR(IF(ISNA(VLOOKUP(R1031,Dados!$X$2:$Y$5,2,0)),VLOOKUP(D1031,Dados!$X$7:$Y$33,2,0),VLOOKUP(R1031,Dados!$X$2:$Y$5,2,0)),"")</f>
        <v/>
      </c>
      <c r="AZ1031" s="52" t="str">
        <f aca="false">IF(C1031="","",IF(AND(Y1031="CONSUMO",AC1031="NÃO")*OR(AG1031="-",AG1031="BIT"),IF(E1031&lt;&gt;"",(AI1031-(P1031+L1031-N1031+Q1031)*AY1031)/0.83),""))</f>
        <v/>
      </c>
      <c r="BA1031" s="51" t="str">
        <f aca="false">IF(AZ1031="","",AZ1031*0.17-((P1031+L1031-N1031+Q1031)*AY1031))</f>
        <v/>
      </c>
      <c r="BB1031" s="51" t="str">
        <f aca="false">IF(AND(Y1031="CONSUMO",AG1031="ANEXO I",AY1031&gt;4%),(AI1031-(P1031+L1031-N1031+Q1031)*0.0514)/0.83*(0.5177)*(0.17)-AI1031*0.0514,IF(AND(Y1031="CONSUMO",AG1031="ANEXO II",AY1031&gt;4%),(AI1031-(P1031+L1031-N1031+Q1031)*0.041)/0.83*(0.3295)*(0.17)-AI1031*0.041,IF(AND(Y1031="CONSUMO",AG1031="ANEXO I",AY1031=4%),(AI1031-(P1031+L1031-N1031+Q1031)*0.04)/0.83*(0.5177)*(0.17)-AI1031*0.04,IF(AND(Y1031="CONSUMO",AG1031="ANEXO II",AY1031=4%),(AI1031-(P1031+L1031-N1031+Q1031)*0.04)/0.83*(0.3295)*(0.17)-AI1031*0.04,""))))</f>
        <v/>
      </c>
      <c r="BC1031" s="51" t="str">
        <f aca="false">IF(C1031="","",IF(AND(Y1031="CONSUMO",AC1031="SIM")*OR(AG1031="-",AG1031="BIT"),IF(E1031&lt;&gt;"",(AI1031-(P1031+L1031-N1031+Q1031)*AY1031)/0.83),""))</f>
        <v/>
      </c>
      <c r="BD1031" s="51" t="str">
        <f aca="false">IF(BC1031="","",BC1031*0.17)</f>
        <v/>
      </c>
      <c r="BE1031" s="51" t="str">
        <f aca="false">IF(I1031=6908,0,IF(BC1031="","",BD1031-((P1031+L1031-N1031+Q1031)*AY1031)))</f>
        <v/>
      </c>
      <c r="BF1031" s="53" t="str">
        <f aca="false">IF(B1031="","",IF(OR(B1031="",E1031="Regime Normal"),0,(AI1031-Q1031)*VLOOKUP(R1031,Dados!$X$98:$Y$108,2,0)))</f>
        <v/>
      </c>
      <c r="BG1031" s="54" t="str">
        <f aca="false">IFERROR(VLOOKUP(I1031,Dados!$AC$27:$AD$43,2,0),IF(B1031="","",IF(D1031&lt;&gt;"MT",IF(AND(AC1031="SIM",Y1031="Revenda"),"2403",IF(AND(AC1031="SIM",Y1031="Consumo"),"2407",IF(AND(AC1031="NÃO",Y1031="Revenda"),"2102",IF(AND(AC1031="NÃO",Y1031="Consumo"),"2556",)))),REPLACE(I1031,1,1,1))))</f>
        <v/>
      </c>
    </row>
    <row r="1032" customFormat="false" ht="12.8" hidden="false" customHeight="true" outlineLevel="0" collapsed="false">
      <c r="Y1032" s="45"/>
      <c r="Z1032" s="46" t="str">
        <f aca="false">IF(B1032="","",(IFERROR(VLOOKUP(H1032,Dados!A$3:B$15000,2,0),"Não Encontrado")))</f>
        <v/>
      </c>
      <c r="AA1032" s="46" t="str">
        <f aca="false">IF(B1032="","",(IFERROR(VLOOKUP(G1032,Dados!C$3:E$15000,3,0),"Não Encontrado")))</f>
        <v/>
      </c>
      <c r="AB1032" s="46" t="str">
        <f aca="false">IFERROR(IF(Z1032&lt;&gt;"Não Encontrado",Z1032,IF(AA1032&lt;&gt;"Não Encontrado",AA1032,"")),"")</f>
        <v/>
      </c>
      <c r="AC1032" s="45" t="str">
        <f aca="false">IF(B1032="","",IF(AB1032="","NÃO","SIM"))</f>
        <v/>
      </c>
      <c r="AD1032" s="45" t="str">
        <f aca="false">IFERROR(VLOOKUP(G1032,Dados!$P$3:$R$500,3,0),"")</f>
        <v/>
      </c>
      <c r="AE1032" s="45" t="str">
        <f aca="false">IFERROR(VLOOKUP(G1032,Dados!$K$3:$L$500,2,0),"")</f>
        <v/>
      </c>
      <c r="AF1032" s="45" t="str">
        <f aca="false">IFERROR(VLOOKUP(G1032,Dados!$M$3:$N$500,2,0),"")</f>
        <v/>
      </c>
      <c r="AG1032" s="45" t="str">
        <f aca="false">IF(F1032="","",IF(AND(AD1032="",AE1032="",AF1032=""),"-",IF(AND(AD1032="BIT",AE1032="",AF1032=""),"BIT",IF(AND(AE1032="ANEXO I",AD1032="",AF1032=""),"ANEXO I",IF(AND(AF1032="ANEXO II",AD1032="",AE1032=""),"ANEXO II","Escolher")))))</f>
        <v/>
      </c>
      <c r="AH1032" s="45" t="str">
        <f aca="false">IF(AG1032&lt;&gt;"Pneus","",IFERROR(VLOOKUP(R1032,Dados!$X$2:$Z$5,3,0)*(AI1032-Q1032),VLOOKUP(D1032,Dados!$X$7:$Z$33,3,0)*(AI1032-Q1032)))</f>
        <v/>
      </c>
      <c r="AI1032" s="47" t="str">
        <f aca="false">IF(B1032="","",P1032+Q1032+O1032+M1032+L1032-N1032)</f>
        <v/>
      </c>
      <c r="AJ1032" s="48" t="str">
        <f aca="false">IFERROR(IF(AND(AC1032="SIM",AG1032="-",Y1032="REVENDA"),(AB1032/1+1)*AI1032,IF(AND(AC1032="SIM",AG1032="Pneus",Y1032="REVENDA"),(AB1032/1+1)*(AI1032-AH1032),"")),"")</f>
        <v/>
      </c>
      <c r="AK1032" s="48" t="str">
        <f aca="false">IF(AJ1032="","",AJ1032*17%)</f>
        <v/>
      </c>
      <c r="AL1032" s="48" t="str">
        <f aca="false">IFERROR(IF(AC1032="NÃO","",IF(AK1032="","",IF(E1032="Simples Nacional",BF1032,IF(T1032=0.12,U1032*0.5833337002,IF(T1032=0,AI1032*0.07,U1032))))),"")</f>
        <v/>
      </c>
      <c r="AM1032" s="47" t="str">
        <f aca="false">IFERROR(IF(AC1032="NÃO","",IF(OR(AG1032="-",AG1032="Pneus"),AK1032-AL1032,"")),"")</f>
        <v/>
      </c>
      <c r="AN1032" s="48" t="str">
        <f aca="false">IF(AND(Y1032="REVENDA",AC1032="SIM",AG1032="BIT"),((AB1032/1+1)*AI1032)*0.4117,"")</f>
        <v/>
      </c>
      <c r="AO1032" s="48" t="str">
        <f aca="false">IF(AN1032="","",AN1032*17%)</f>
        <v/>
      </c>
      <c r="AP1032" s="49" t="str">
        <f aca="false">IF(AN1032="","",IF(T1032=0.12,(U1032*0.4117)*0.4117,IF(T1032=0,(AI1032*0.07)*0.4117,U1032*0.4117)))</f>
        <v/>
      </c>
      <c r="AQ1032" s="47" t="str">
        <f aca="false">IF(AN1032="","",AO1032-AP1032)</f>
        <v/>
      </c>
      <c r="AR1032" s="50" t="str">
        <f aca="false">IFERROR(IF(AND(AC1032="SIM",Y1032="REVENDA",LEFT(AG1032,5)="ANEXO")*OR(AE1032="ANEXO I",AF1032="ANEXO II"),VLOOKUP(H1032,Dados!G:I,2,0),""),"INSERIR MVA")</f>
        <v/>
      </c>
      <c r="AS1032" s="48" t="str">
        <f aca="false">IF(LEFT(AG1032,5)="ANEXO",VLOOKUP(AG1032,Dados!$X$111:$Z$112,2,0)*(AI1032-Q1032),"")</f>
        <v/>
      </c>
      <c r="AT1032" s="48" t="str">
        <f aca="false">IFERROR(IF(AR1032="","",(AI1032*AR1032)+AI1032),"INSERIR MVA")</f>
        <v/>
      </c>
      <c r="AU1032" s="48" t="str">
        <f aca="false">IF(AT1032="","",IF(AY1032=0.04,U1032,AS1032*AY1032))</f>
        <v/>
      </c>
      <c r="AV1032" s="47" t="str">
        <f aca="false">IFERROR(IF(AU1032="","",(VLOOKUP(AG1032,Dados!$X$111:$Z$112,3,0)*AT1032*0.17)),"INSERIR MVA")</f>
        <v/>
      </c>
      <c r="AW1032" s="47" t="str">
        <f aca="false">IFERROR(IF(AR1032="","",AV1032-AU1032),"")</f>
        <v/>
      </c>
      <c r="AX1032" s="51" t="str">
        <f aca="false">IFERROR(IF(AC1032="NÃO","",IF(AM1032&lt;&gt;"",AM1032-W1032,IF(AQ1032&lt;&gt;"",AQ1032-W1032,IF(AW1032&lt;&gt;"",AW1032-W1032,"")))),"")</f>
        <v/>
      </c>
      <c r="AY1032" s="46" t="str">
        <f aca="false">IFERROR(IF(ISNA(VLOOKUP(R1032,Dados!$X$2:$Y$5,2,0)),VLOOKUP(D1032,Dados!$X$7:$Y$33,2,0),VLOOKUP(R1032,Dados!$X$2:$Y$5,2,0)),"")</f>
        <v/>
      </c>
      <c r="AZ1032" s="52" t="str">
        <f aca="false">IF(C1032="","",IF(AND(Y1032="CONSUMO",AC1032="NÃO")*OR(AG1032="-",AG1032="BIT"),IF(E1032&lt;&gt;"",(AI1032-(P1032+L1032-N1032+Q1032)*AY1032)/0.83),""))</f>
        <v/>
      </c>
      <c r="BA1032" s="51" t="str">
        <f aca="false">IF(AZ1032="","",AZ1032*0.17-((P1032+L1032-N1032+Q1032)*AY1032))</f>
        <v/>
      </c>
      <c r="BB1032" s="51" t="str">
        <f aca="false">IF(AND(Y1032="CONSUMO",AG1032="ANEXO I",AY1032&gt;4%),(AI1032-(P1032+L1032-N1032+Q1032)*0.0514)/0.83*(0.5177)*(0.17)-AI1032*0.0514,IF(AND(Y1032="CONSUMO",AG1032="ANEXO II",AY1032&gt;4%),(AI1032-(P1032+L1032-N1032+Q1032)*0.041)/0.83*(0.3295)*(0.17)-AI1032*0.041,IF(AND(Y1032="CONSUMO",AG1032="ANEXO I",AY1032=4%),(AI1032-(P1032+L1032-N1032+Q1032)*0.04)/0.83*(0.5177)*(0.17)-AI1032*0.04,IF(AND(Y1032="CONSUMO",AG1032="ANEXO II",AY1032=4%),(AI1032-(P1032+L1032-N1032+Q1032)*0.04)/0.83*(0.3295)*(0.17)-AI1032*0.04,""))))</f>
        <v/>
      </c>
      <c r="BC1032" s="51" t="str">
        <f aca="false">IF(C1032="","",IF(AND(Y1032="CONSUMO",AC1032="SIM")*OR(AG1032="-",AG1032="BIT"),IF(E1032&lt;&gt;"",(AI1032-(P1032+L1032-N1032+Q1032)*AY1032)/0.83),""))</f>
        <v/>
      </c>
      <c r="BD1032" s="51" t="str">
        <f aca="false">IF(BC1032="","",BC1032*0.17)</f>
        <v/>
      </c>
      <c r="BE1032" s="51" t="str">
        <f aca="false">IF(I1032=6908,0,IF(BC1032="","",BD1032-((P1032+L1032-N1032+Q1032)*AY1032)))</f>
        <v/>
      </c>
      <c r="BF1032" s="53" t="str">
        <f aca="false">IF(B1032="","",IF(OR(B1032="",E1032="Regime Normal"),0,(AI1032-Q1032)*VLOOKUP(R1032,Dados!$X$98:$Y$108,2,0)))</f>
        <v/>
      </c>
      <c r="BG1032" s="54" t="str">
        <f aca="false">IFERROR(VLOOKUP(I1032,Dados!$AC$27:$AD$43,2,0),IF(B1032="","",IF(D1032&lt;&gt;"MT",IF(AND(AC1032="SIM",Y1032="Revenda"),"2403",IF(AND(AC1032="SIM",Y1032="Consumo"),"2407",IF(AND(AC1032="NÃO",Y1032="Revenda"),"2102",IF(AND(AC1032="NÃO",Y1032="Consumo"),"2556",)))),REPLACE(I1032,1,1,1))))</f>
        <v/>
      </c>
    </row>
    <row r="1033" customFormat="false" ht="12.8" hidden="false" customHeight="true" outlineLevel="0" collapsed="false">
      <c r="Y1033" s="45"/>
      <c r="Z1033" s="46" t="str">
        <f aca="false">IF(B1033="","",(IFERROR(VLOOKUP(H1033,Dados!A$3:B$15000,2,0),"Não Encontrado")))</f>
        <v/>
      </c>
      <c r="AA1033" s="46" t="str">
        <f aca="false">IF(B1033="","",(IFERROR(VLOOKUP(G1033,Dados!C$3:E$15000,3,0),"Não Encontrado")))</f>
        <v/>
      </c>
      <c r="AB1033" s="46" t="str">
        <f aca="false">IFERROR(IF(Z1033&lt;&gt;"Não Encontrado",Z1033,IF(AA1033&lt;&gt;"Não Encontrado",AA1033,"")),"")</f>
        <v/>
      </c>
      <c r="AC1033" s="45" t="str">
        <f aca="false">IF(B1033="","",IF(AB1033="","NÃO","SIM"))</f>
        <v/>
      </c>
      <c r="AD1033" s="45" t="str">
        <f aca="false">IFERROR(VLOOKUP(G1033,Dados!$P$3:$R$500,3,0),"")</f>
        <v/>
      </c>
      <c r="AE1033" s="45" t="str">
        <f aca="false">IFERROR(VLOOKUP(G1033,Dados!$K$3:$L$500,2,0),"")</f>
        <v/>
      </c>
      <c r="AF1033" s="45" t="str">
        <f aca="false">IFERROR(VLOOKUP(G1033,Dados!$M$3:$N$500,2,0),"")</f>
        <v/>
      </c>
      <c r="AG1033" s="45" t="str">
        <f aca="false">IF(F1033="","",IF(AND(AD1033="",AE1033="",AF1033=""),"-",IF(AND(AD1033="BIT",AE1033="",AF1033=""),"BIT",IF(AND(AE1033="ANEXO I",AD1033="",AF1033=""),"ANEXO I",IF(AND(AF1033="ANEXO II",AD1033="",AE1033=""),"ANEXO II","Escolher")))))</f>
        <v/>
      </c>
      <c r="AH1033" s="45" t="str">
        <f aca="false">IF(AG1033&lt;&gt;"Pneus","",IFERROR(VLOOKUP(R1033,Dados!$X$2:$Z$5,3,0)*(AI1033-Q1033),VLOOKUP(D1033,Dados!$X$7:$Z$33,3,0)*(AI1033-Q1033)))</f>
        <v/>
      </c>
      <c r="AI1033" s="47" t="str">
        <f aca="false">IF(B1033="","",P1033+Q1033+O1033+M1033+L1033-N1033)</f>
        <v/>
      </c>
      <c r="AJ1033" s="48" t="str">
        <f aca="false">IFERROR(IF(AND(AC1033="SIM",AG1033="-",Y1033="REVENDA"),(AB1033/1+1)*AI1033,IF(AND(AC1033="SIM",AG1033="Pneus",Y1033="REVENDA"),(AB1033/1+1)*(AI1033-AH1033),"")),"")</f>
        <v/>
      </c>
      <c r="AK1033" s="48" t="str">
        <f aca="false">IF(AJ1033="","",AJ1033*17%)</f>
        <v/>
      </c>
      <c r="AL1033" s="48" t="str">
        <f aca="false">IFERROR(IF(AC1033="NÃO","",IF(AK1033="","",IF(E1033="Simples Nacional",BF1033,IF(T1033=0.12,U1033*0.5833337002,IF(T1033=0,AI1033*0.07,U1033))))),"")</f>
        <v/>
      </c>
      <c r="AM1033" s="47" t="str">
        <f aca="false">IFERROR(IF(AC1033="NÃO","",IF(OR(AG1033="-",AG1033="Pneus"),AK1033-AL1033,"")),"")</f>
        <v/>
      </c>
      <c r="AN1033" s="48" t="str">
        <f aca="false">IF(AND(Y1033="REVENDA",AC1033="SIM",AG1033="BIT"),((AB1033/1+1)*AI1033)*0.4117,"")</f>
        <v/>
      </c>
      <c r="AO1033" s="48" t="str">
        <f aca="false">IF(AN1033="","",AN1033*17%)</f>
        <v/>
      </c>
      <c r="AP1033" s="49" t="str">
        <f aca="false">IF(AN1033="","",IF(T1033=0.12,(U1033*0.4117)*0.4117,IF(T1033=0,(AI1033*0.07)*0.4117,U1033*0.4117)))</f>
        <v/>
      </c>
      <c r="AQ1033" s="47" t="str">
        <f aca="false">IF(AN1033="","",AO1033-AP1033)</f>
        <v/>
      </c>
      <c r="AR1033" s="50" t="str">
        <f aca="false">IFERROR(IF(AND(AC1033="SIM",Y1033="REVENDA",LEFT(AG1033,5)="ANEXO")*OR(AE1033="ANEXO I",AF1033="ANEXO II"),VLOOKUP(H1033,Dados!G:I,2,0),""),"INSERIR MVA")</f>
        <v/>
      </c>
      <c r="AS1033" s="48" t="str">
        <f aca="false">IF(LEFT(AG1033,5)="ANEXO",VLOOKUP(AG1033,Dados!$X$111:$Z$112,2,0)*(AI1033-Q1033),"")</f>
        <v/>
      </c>
      <c r="AT1033" s="48" t="str">
        <f aca="false">IFERROR(IF(AR1033="","",(AI1033*AR1033)+AI1033),"INSERIR MVA")</f>
        <v/>
      </c>
      <c r="AU1033" s="48" t="str">
        <f aca="false">IF(AT1033="","",IF(AY1033=0.04,U1033,AS1033*AY1033))</f>
        <v/>
      </c>
      <c r="AV1033" s="47" t="str">
        <f aca="false">IFERROR(IF(AU1033="","",(VLOOKUP(AG1033,Dados!$X$111:$Z$112,3,0)*AT1033*0.17)),"INSERIR MVA")</f>
        <v/>
      </c>
      <c r="AW1033" s="47" t="str">
        <f aca="false">IFERROR(IF(AR1033="","",AV1033-AU1033),"")</f>
        <v/>
      </c>
      <c r="AX1033" s="51" t="str">
        <f aca="false">IFERROR(IF(AC1033="NÃO","",IF(AM1033&lt;&gt;"",AM1033-W1033,IF(AQ1033&lt;&gt;"",AQ1033-W1033,IF(AW1033&lt;&gt;"",AW1033-W1033,"")))),"")</f>
        <v/>
      </c>
      <c r="AY1033" s="46" t="str">
        <f aca="false">IFERROR(IF(ISNA(VLOOKUP(R1033,Dados!$X$2:$Y$5,2,0)),VLOOKUP(D1033,Dados!$X$7:$Y$33,2,0),VLOOKUP(R1033,Dados!$X$2:$Y$5,2,0)),"")</f>
        <v/>
      </c>
      <c r="AZ1033" s="52" t="str">
        <f aca="false">IF(C1033="","",IF(AND(Y1033="CONSUMO",AC1033="NÃO")*OR(AG1033="-",AG1033="BIT"),IF(E1033&lt;&gt;"",(AI1033-(P1033+L1033-N1033+Q1033)*AY1033)/0.83),""))</f>
        <v/>
      </c>
      <c r="BA1033" s="51" t="str">
        <f aca="false">IF(AZ1033="","",AZ1033*0.17-((P1033+L1033-N1033+Q1033)*AY1033))</f>
        <v/>
      </c>
      <c r="BB1033" s="51" t="str">
        <f aca="false">IF(AND(Y1033="CONSUMO",AG1033="ANEXO I",AY1033&gt;4%),(AI1033-(P1033+L1033-N1033+Q1033)*0.0514)/0.83*(0.5177)*(0.17)-AI1033*0.0514,IF(AND(Y1033="CONSUMO",AG1033="ANEXO II",AY1033&gt;4%),(AI1033-(P1033+L1033-N1033+Q1033)*0.041)/0.83*(0.3295)*(0.17)-AI1033*0.041,IF(AND(Y1033="CONSUMO",AG1033="ANEXO I",AY1033=4%),(AI1033-(P1033+L1033-N1033+Q1033)*0.04)/0.83*(0.5177)*(0.17)-AI1033*0.04,IF(AND(Y1033="CONSUMO",AG1033="ANEXO II",AY1033=4%),(AI1033-(P1033+L1033-N1033+Q1033)*0.04)/0.83*(0.3295)*(0.17)-AI1033*0.04,""))))</f>
        <v/>
      </c>
      <c r="BC1033" s="51" t="str">
        <f aca="false">IF(C1033="","",IF(AND(Y1033="CONSUMO",AC1033="SIM")*OR(AG1033="-",AG1033="BIT"),IF(E1033&lt;&gt;"",(AI1033-(P1033+L1033-N1033+Q1033)*AY1033)/0.83),""))</f>
        <v/>
      </c>
      <c r="BD1033" s="51" t="str">
        <f aca="false">IF(BC1033="","",BC1033*0.17)</f>
        <v/>
      </c>
      <c r="BE1033" s="51" t="str">
        <f aca="false">IF(I1033=6908,0,IF(BC1033="","",BD1033-((P1033+L1033-N1033+Q1033)*AY1033)))</f>
        <v/>
      </c>
      <c r="BF1033" s="53" t="str">
        <f aca="false">IF(B1033="","",IF(OR(B1033="",E1033="Regime Normal"),0,(AI1033-Q1033)*VLOOKUP(R1033,Dados!$X$98:$Y$108,2,0)))</f>
        <v/>
      </c>
      <c r="BG1033" s="54" t="str">
        <f aca="false">IFERROR(VLOOKUP(I1033,Dados!$AC$27:$AD$43,2,0),IF(B1033="","",IF(D1033&lt;&gt;"MT",IF(AND(AC1033="SIM",Y1033="Revenda"),"2403",IF(AND(AC1033="SIM",Y1033="Consumo"),"2407",IF(AND(AC1033="NÃO",Y1033="Revenda"),"2102",IF(AND(AC1033="NÃO",Y1033="Consumo"),"2556",)))),REPLACE(I1033,1,1,1))))</f>
        <v/>
      </c>
    </row>
    <row r="1034" customFormat="false" ht="12.8" hidden="false" customHeight="true" outlineLevel="0" collapsed="false">
      <c r="Y1034" s="45"/>
      <c r="Z1034" s="46" t="str">
        <f aca="false">IF(B1034="","",(IFERROR(VLOOKUP(H1034,Dados!A$3:B$15000,2,0),"Não Encontrado")))</f>
        <v/>
      </c>
      <c r="AA1034" s="46" t="str">
        <f aca="false">IF(B1034="","",(IFERROR(VLOOKUP(G1034,Dados!C$3:E$15000,3,0),"Não Encontrado")))</f>
        <v/>
      </c>
      <c r="AB1034" s="46" t="str">
        <f aca="false">IFERROR(IF(Z1034&lt;&gt;"Não Encontrado",Z1034,IF(AA1034&lt;&gt;"Não Encontrado",AA1034,"")),"")</f>
        <v/>
      </c>
      <c r="AC1034" s="45" t="str">
        <f aca="false">IF(B1034="","",IF(AB1034="","NÃO","SIM"))</f>
        <v/>
      </c>
      <c r="AD1034" s="45" t="str">
        <f aca="false">IFERROR(VLOOKUP(G1034,Dados!$P$3:$R$500,3,0),"")</f>
        <v/>
      </c>
      <c r="AE1034" s="45" t="str">
        <f aca="false">IFERROR(VLOOKUP(G1034,Dados!$K$3:$L$500,2,0),"")</f>
        <v/>
      </c>
      <c r="AF1034" s="45" t="str">
        <f aca="false">IFERROR(VLOOKUP(G1034,Dados!$M$3:$N$500,2,0),"")</f>
        <v/>
      </c>
      <c r="AG1034" s="45" t="str">
        <f aca="false">IF(F1034="","",IF(AND(AD1034="",AE1034="",AF1034=""),"-",IF(AND(AD1034="BIT",AE1034="",AF1034=""),"BIT",IF(AND(AE1034="ANEXO I",AD1034="",AF1034=""),"ANEXO I",IF(AND(AF1034="ANEXO II",AD1034="",AE1034=""),"ANEXO II","Escolher")))))</f>
        <v/>
      </c>
      <c r="AH1034" s="45" t="str">
        <f aca="false">IF(AG1034&lt;&gt;"Pneus","",IFERROR(VLOOKUP(R1034,Dados!$X$2:$Z$5,3,0)*(AI1034-Q1034),VLOOKUP(D1034,Dados!$X$7:$Z$33,3,0)*(AI1034-Q1034)))</f>
        <v/>
      </c>
      <c r="AI1034" s="47" t="str">
        <f aca="false">IF(B1034="","",P1034+Q1034+O1034+M1034+L1034-N1034)</f>
        <v/>
      </c>
      <c r="AJ1034" s="48" t="str">
        <f aca="false">IFERROR(IF(AND(AC1034="SIM",AG1034="-",Y1034="REVENDA"),(AB1034/1+1)*AI1034,IF(AND(AC1034="SIM",AG1034="Pneus",Y1034="REVENDA"),(AB1034/1+1)*(AI1034-AH1034),"")),"")</f>
        <v/>
      </c>
      <c r="AK1034" s="48" t="str">
        <f aca="false">IF(AJ1034="","",AJ1034*17%)</f>
        <v/>
      </c>
      <c r="AL1034" s="48" t="str">
        <f aca="false">IFERROR(IF(AC1034="NÃO","",IF(AK1034="","",IF(E1034="Simples Nacional",BF1034,IF(T1034=0.12,U1034*0.5833337002,IF(T1034=0,AI1034*0.07,U1034))))),"")</f>
        <v/>
      </c>
      <c r="AM1034" s="47" t="str">
        <f aca="false">IFERROR(IF(AC1034="NÃO","",IF(OR(AG1034="-",AG1034="Pneus"),AK1034-AL1034,"")),"")</f>
        <v/>
      </c>
      <c r="AN1034" s="48" t="str">
        <f aca="false">IF(AND(Y1034="REVENDA",AC1034="SIM",AG1034="BIT"),((AB1034/1+1)*AI1034)*0.4117,"")</f>
        <v/>
      </c>
      <c r="AO1034" s="48" t="str">
        <f aca="false">IF(AN1034="","",AN1034*17%)</f>
        <v/>
      </c>
      <c r="AP1034" s="49" t="str">
        <f aca="false">IF(AN1034="","",IF(T1034=0.12,(U1034*0.4117)*0.4117,IF(T1034=0,(AI1034*0.07)*0.4117,U1034*0.4117)))</f>
        <v/>
      </c>
      <c r="AQ1034" s="47" t="str">
        <f aca="false">IF(AN1034="","",AO1034-AP1034)</f>
        <v/>
      </c>
      <c r="AR1034" s="50" t="str">
        <f aca="false">IFERROR(IF(AND(AC1034="SIM",Y1034="REVENDA",LEFT(AG1034,5)="ANEXO")*OR(AE1034="ANEXO I",AF1034="ANEXO II"),VLOOKUP(H1034,Dados!G:I,2,0),""),"INSERIR MVA")</f>
        <v/>
      </c>
      <c r="AS1034" s="48" t="str">
        <f aca="false">IF(LEFT(AG1034,5)="ANEXO",VLOOKUP(AG1034,Dados!$X$111:$Z$112,2,0)*(AI1034-Q1034),"")</f>
        <v/>
      </c>
      <c r="AT1034" s="48" t="str">
        <f aca="false">IFERROR(IF(AR1034="","",(AI1034*AR1034)+AI1034),"INSERIR MVA")</f>
        <v/>
      </c>
      <c r="AU1034" s="48" t="str">
        <f aca="false">IF(AT1034="","",IF(AY1034=0.04,U1034,AS1034*AY1034))</f>
        <v/>
      </c>
      <c r="AV1034" s="47" t="str">
        <f aca="false">IFERROR(IF(AU1034="","",(VLOOKUP(AG1034,Dados!$X$111:$Z$112,3,0)*AT1034*0.17)),"INSERIR MVA")</f>
        <v/>
      </c>
      <c r="AW1034" s="47" t="str">
        <f aca="false">IFERROR(IF(AR1034="","",AV1034-AU1034),"")</f>
        <v/>
      </c>
      <c r="AX1034" s="51" t="str">
        <f aca="false">IFERROR(IF(AC1034="NÃO","",IF(AM1034&lt;&gt;"",AM1034-W1034,IF(AQ1034&lt;&gt;"",AQ1034-W1034,IF(AW1034&lt;&gt;"",AW1034-W1034,"")))),"")</f>
        <v/>
      </c>
      <c r="AY1034" s="46" t="str">
        <f aca="false">IFERROR(IF(ISNA(VLOOKUP(R1034,Dados!$X$2:$Y$5,2,0)),VLOOKUP(D1034,Dados!$X$7:$Y$33,2,0),VLOOKUP(R1034,Dados!$X$2:$Y$5,2,0)),"")</f>
        <v/>
      </c>
      <c r="AZ1034" s="52" t="str">
        <f aca="false">IF(C1034="","",IF(AND(Y1034="CONSUMO",AC1034="NÃO")*OR(AG1034="-",AG1034="BIT"),IF(E1034&lt;&gt;"",(AI1034-(P1034+L1034-N1034+Q1034)*AY1034)/0.83),""))</f>
        <v/>
      </c>
      <c r="BA1034" s="51" t="str">
        <f aca="false">IF(AZ1034="","",AZ1034*0.17-((P1034+L1034-N1034+Q1034)*AY1034))</f>
        <v/>
      </c>
      <c r="BB1034" s="51" t="str">
        <f aca="false">IF(AND(Y1034="CONSUMO",AG1034="ANEXO I",AY1034&gt;4%),(AI1034-(P1034+L1034-N1034+Q1034)*0.0514)/0.83*(0.5177)*(0.17)-AI1034*0.0514,IF(AND(Y1034="CONSUMO",AG1034="ANEXO II",AY1034&gt;4%),(AI1034-(P1034+L1034-N1034+Q1034)*0.041)/0.83*(0.3295)*(0.17)-AI1034*0.041,IF(AND(Y1034="CONSUMO",AG1034="ANEXO I",AY1034=4%),(AI1034-(P1034+L1034-N1034+Q1034)*0.04)/0.83*(0.5177)*(0.17)-AI1034*0.04,IF(AND(Y1034="CONSUMO",AG1034="ANEXO II",AY1034=4%),(AI1034-(P1034+L1034-N1034+Q1034)*0.04)/0.83*(0.3295)*(0.17)-AI1034*0.04,""))))</f>
        <v/>
      </c>
      <c r="BC1034" s="51" t="str">
        <f aca="false">IF(C1034="","",IF(AND(Y1034="CONSUMO",AC1034="SIM")*OR(AG1034="-",AG1034="BIT"),IF(E1034&lt;&gt;"",(AI1034-(P1034+L1034-N1034+Q1034)*AY1034)/0.83),""))</f>
        <v/>
      </c>
      <c r="BD1034" s="51" t="str">
        <f aca="false">IF(BC1034="","",BC1034*0.17)</f>
        <v/>
      </c>
      <c r="BE1034" s="51" t="str">
        <f aca="false">IF(I1034=6908,0,IF(BC1034="","",BD1034-((P1034+L1034-N1034+Q1034)*AY1034)))</f>
        <v/>
      </c>
      <c r="BF1034" s="53" t="str">
        <f aca="false">IF(B1034="","",IF(OR(B1034="",E1034="Regime Normal"),0,(AI1034-Q1034)*VLOOKUP(R1034,Dados!$X$98:$Y$108,2,0)))</f>
        <v/>
      </c>
      <c r="BG1034" s="54" t="str">
        <f aca="false">IFERROR(VLOOKUP(I1034,Dados!$AC$27:$AD$43,2,0),IF(B1034="","",IF(D1034&lt;&gt;"MT",IF(AND(AC1034="SIM",Y1034="Revenda"),"2403",IF(AND(AC1034="SIM",Y1034="Consumo"),"2407",IF(AND(AC1034="NÃO",Y1034="Revenda"),"2102",IF(AND(AC1034="NÃO",Y1034="Consumo"),"2556",)))),REPLACE(I1034,1,1,1))))</f>
        <v/>
      </c>
    </row>
    <row r="1035" customFormat="false" ht="12.8" hidden="false" customHeight="true" outlineLevel="0" collapsed="false">
      <c r="Y1035" s="45"/>
      <c r="Z1035" s="46" t="str">
        <f aca="false">IF(B1035="","",(IFERROR(VLOOKUP(H1035,Dados!A$3:B$15000,2,0),"Não Encontrado")))</f>
        <v/>
      </c>
      <c r="AA1035" s="46" t="str">
        <f aca="false">IF(B1035="","",(IFERROR(VLOOKUP(G1035,Dados!C$3:E$15000,3,0),"Não Encontrado")))</f>
        <v/>
      </c>
      <c r="AB1035" s="46" t="str">
        <f aca="false">IFERROR(IF(Z1035&lt;&gt;"Não Encontrado",Z1035,IF(AA1035&lt;&gt;"Não Encontrado",AA1035,"")),"")</f>
        <v/>
      </c>
      <c r="AC1035" s="45" t="str">
        <f aca="false">IF(B1035="","",IF(AB1035="","NÃO","SIM"))</f>
        <v/>
      </c>
      <c r="AD1035" s="45" t="str">
        <f aca="false">IFERROR(VLOOKUP(G1035,Dados!$P$3:$R$500,3,0),"")</f>
        <v/>
      </c>
      <c r="AE1035" s="45" t="str">
        <f aca="false">IFERROR(VLOOKUP(G1035,Dados!$K$3:$L$500,2,0),"")</f>
        <v/>
      </c>
      <c r="AF1035" s="45" t="str">
        <f aca="false">IFERROR(VLOOKUP(G1035,Dados!$M$3:$N$500,2,0),"")</f>
        <v/>
      </c>
      <c r="AG1035" s="45" t="str">
        <f aca="false">IF(F1035="","",IF(AND(AD1035="",AE1035="",AF1035=""),"-",IF(AND(AD1035="BIT",AE1035="",AF1035=""),"BIT",IF(AND(AE1035="ANEXO I",AD1035="",AF1035=""),"ANEXO I",IF(AND(AF1035="ANEXO II",AD1035="",AE1035=""),"ANEXO II","Escolher")))))</f>
        <v/>
      </c>
      <c r="AH1035" s="45" t="str">
        <f aca="false">IF(AG1035&lt;&gt;"Pneus","",IFERROR(VLOOKUP(R1035,Dados!$X$2:$Z$5,3,0)*(AI1035-Q1035),VLOOKUP(D1035,Dados!$X$7:$Z$33,3,0)*(AI1035-Q1035)))</f>
        <v/>
      </c>
      <c r="AI1035" s="47" t="str">
        <f aca="false">IF(B1035="","",P1035+Q1035+O1035+M1035+L1035-N1035)</f>
        <v/>
      </c>
      <c r="AJ1035" s="48" t="str">
        <f aca="false">IFERROR(IF(AND(AC1035="SIM",AG1035="-",Y1035="REVENDA"),(AB1035/1+1)*AI1035,IF(AND(AC1035="SIM",AG1035="Pneus",Y1035="REVENDA"),(AB1035/1+1)*(AI1035-AH1035),"")),"")</f>
        <v/>
      </c>
      <c r="AK1035" s="48" t="str">
        <f aca="false">IF(AJ1035="","",AJ1035*17%)</f>
        <v/>
      </c>
      <c r="AL1035" s="48" t="str">
        <f aca="false">IFERROR(IF(AC1035="NÃO","",IF(AK1035="","",IF(E1035="Simples Nacional",BF1035,IF(T1035=0.12,U1035*0.5833337002,IF(T1035=0,AI1035*0.07,U1035))))),"")</f>
        <v/>
      </c>
      <c r="AM1035" s="47" t="str">
        <f aca="false">IFERROR(IF(AC1035="NÃO","",IF(OR(AG1035="-",AG1035="Pneus"),AK1035-AL1035,"")),"")</f>
        <v/>
      </c>
      <c r="AN1035" s="48" t="str">
        <f aca="false">IF(AND(Y1035="REVENDA",AC1035="SIM",AG1035="BIT"),((AB1035/1+1)*AI1035)*0.4117,"")</f>
        <v/>
      </c>
      <c r="AO1035" s="48" t="str">
        <f aca="false">IF(AN1035="","",AN1035*17%)</f>
        <v/>
      </c>
      <c r="AP1035" s="49" t="str">
        <f aca="false">IF(AN1035="","",IF(T1035=0.12,(U1035*0.4117)*0.4117,IF(T1035=0,(AI1035*0.07)*0.4117,U1035*0.4117)))</f>
        <v/>
      </c>
      <c r="AQ1035" s="47" t="str">
        <f aca="false">IF(AN1035="","",AO1035-AP1035)</f>
        <v/>
      </c>
      <c r="AR1035" s="50" t="str">
        <f aca="false">IFERROR(IF(AND(AC1035="SIM",Y1035="REVENDA",LEFT(AG1035,5)="ANEXO")*OR(AE1035="ANEXO I",AF1035="ANEXO II"),VLOOKUP(H1035,Dados!G:I,2,0),""),"INSERIR MVA")</f>
        <v/>
      </c>
      <c r="AS1035" s="48" t="str">
        <f aca="false">IF(LEFT(AG1035,5)="ANEXO",VLOOKUP(AG1035,Dados!$X$111:$Z$112,2,0)*(AI1035-Q1035),"")</f>
        <v/>
      </c>
      <c r="AT1035" s="48" t="str">
        <f aca="false">IFERROR(IF(AR1035="","",(AI1035*AR1035)+AI1035),"INSERIR MVA")</f>
        <v/>
      </c>
      <c r="AU1035" s="48" t="str">
        <f aca="false">IF(AT1035="","",IF(AY1035=0.04,U1035,AS1035*AY1035))</f>
        <v/>
      </c>
      <c r="AV1035" s="47" t="str">
        <f aca="false">IFERROR(IF(AU1035="","",(VLOOKUP(AG1035,Dados!$X$111:$Z$112,3,0)*AT1035*0.17)),"INSERIR MVA")</f>
        <v/>
      </c>
      <c r="AW1035" s="47" t="str">
        <f aca="false">IFERROR(IF(AR1035="","",AV1035-AU1035),"")</f>
        <v/>
      </c>
      <c r="AX1035" s="51" t="str">
        <f aca="false">IFERROR(IF(AC1035="NÃO","",IF(AM1035&lt;&gt;"",AM1035-W1035,IF(AQ1035&lt;&gt;"",AQ1035-W1035,IF(AW1035&lt;&gt;"",AW1035-W1035,"")))),"")</f>
        <v/>
      </c>
      <c r="AY1035" s="46" t="str">
        <f aca="false">IFERROR(IF(ISNA(VLOOKUP(R1035,Dados!$X$2:$Y$5,2,0)),VLOOKUP(D1035,Dados!$X$7:$Y$33,2,0),VLOOKUP(R1035,Dados!$X$2:$Y$5,2,0)),"")</f>
        <v/>
      </c>
      <c r="AZ1035" s="52" t="str">
        <f aca="false">IF(C1035="","",IF(AND(Y1035="CONSUMO",AC1035="NÃO")*OR(AG1035="-",AG1035="BIT"),IF(E1035&lt;&gt;"",(AI1035-(P1035+L1035-N1035+Q1035)*AY1035)/0.83),""))</f>
        <v/>
      </c>
      <c r="BA1035" s="51" t="str">
        <f aca="false">IF(AZ1035="","",AZ1035*0.17-((P1035+L1035-N1035+Q1035)*AY1035))</f>
        <v/>
      </c>
      <c r="BB1035" s="51" t="str">
        <f aca="false">IF(AND(Y1035="CONSUMO",AG1035="ANEXO I",AY1035&gt;4%),(AI1035-(P1035+L1035-N1035+Q1035)*0.0514)/0.83*(0.5177)*(0.17)-AI1035*0.0514,IF(AND(Y1035="CONSUMO",AG1035="ANEXO II",AY1035&gt;4%),(AI1035-(P1035+L1035-N1035+Q1035)*0.041)/0.83*(0.3295)*(0.17)-AI1035*0.041,IF(AND(Y1035="CONSUMO",AG1035="ANEXO I",AY1035=4%),(AI1035-(P1035+L1035-N1035+Q1035)*0.04)/0.83*(0.5177)*(0.17)-AI1035*0.04,IF(AND(Y1035="CONSUMO",AG1035="ANEXO II",AY1035=4%),(AI1035-(P1035+L1035-N1035+Q1035)*0.04)/0.83*(0.3295)*(0.17)-AI1035*0.04,""))))</f>
        <v/>
      </c>
      <c r="BC1035" s="51" t="str">
        <f aca="false">IF(C1035="","",IF(AND(Y1035="CONSUMO",AC1035="SIM")*OR(AG1035="-",AG1035="BIT"),IF(E1035&lt;&gt;"",(AI1035-(P1035+L1035-N1035+Q1035)*AY1035)/0.83),""))</f>
        <v/>
      </c>
      <c r="BD1035" s="51" t="str">
        <f aca="false">IF(BC1035="","",BC1035*0.17)</f>
        <v/>
      </c>
      <c r="BE1035" s="51" t="str">
        <f aca="false">IF(I1035=6908,0,IF(BC1035="","",BD1035-((P1035+L1035-N1035+Q1035)*AY1035)))</f>
        <v/>
      </c>
      <c r="BF1035" s="53" t="str">
        <f aca="false">IF(B1035="","",IF(OR(B1035="",E1035="Regime Normal"),0,(AI1035-Q1035)*VLOOKUP(R1035,Dados!$X$98:$Y$108,2,0)))</f>
        <v/>
      </c>
      <c r="BG1035" s="54" t="str">
        <f aca="false">IFERROR(VLOOKUP(I1035,Dados!$AC$27:$AD$43,2,0),IF(B1035="","",IF(D1035&lt;&gt;"MT",IF(AND(AC1035="SIM",Y1035="Revenda"),"2403",IF(AND(AC1035="SIM",Y1035="Consumo"),"2407",IF(AND(AC1035="NÃO",Y1035="Revenda"),"2102",IF(AND(AC1035="NÃO",Y1035="Consumo"),"2556",)))),REPLACE(I1035,1,1,1))))</f>
        <v/>
      </c>
    </row>
    <row r="1036" customFormat="false" ht="12.8" hidden="false" customHeight="true" outlineLevel="0" collapsed="false">
      <c r="Y1036" s="45"/>
      <c r="Z1036" s="46" t="str">
        <f aca="false">IF(B1036="","",(IFERROR(VLOOKUP(H1036,Dados!A$3:B$15000,2,0),"Não Encontrado")))</f>
        <v/>
      </c>
      <c r="AA1036" s="46" t="str">
        <f aca="false">IF(B1036="","",(IFERROR(VLOOKUP(G1036,Dados!C$3:E$15000,3,0),"Não Encontrado")))</f>
        <v/>
      </c>
      <c r="AB1036" s="46" t="str">
        <f aca="false">IFERROR(IF(Z1036&lt;&gt;"Não Encontrado",Z1036,IF(AA1036&lt;&gt;"Não Encontrado",AA1036,"")),"")</f>
        <v/>
      </c>
      <c r="AC1036" s="45" t="str">
        <f aca="false">IF(B1036="","",IF(AB1036="","NÃO","SIM"))</f>
        <v/>
      </c>
      <c r="AD1036" s="45" t="str">
        <f aca="false">IFERROR(VLOOKUP(G1036,Dados!$P$3:$R$500,3,0),"")</f>
        <v/>
      </c>
      <c r="AE1036" s="45" t="str">
        <f aca="false">IFERROR(VLOOKUP(G1036,Dados!$K$3:$L$500,2,0),"")</f>
        <v/>
      </c>
      <c r="AF1036" s="45" t="str">
        <f aca="false">IFERROR(VLOOKUP(G1036,Dados!$M$3:$N$500,2,0),"")</f>
        <v/>
      </c>
      <c r="AG1036" s="45" t="str">
        <f aca="false">IF(F1036="","",IF(AND(AD1036="",AE1036="",AF1036=""),"-",IF(AND(AD1036="BIT",AE1036="",AF1036=""),"BIT",IF(AND(AE1036="ANEXO I",AD1036="",AF1036=""),"ANEXO I",IF(AND(AF1036="ANEXO II",AD1036="",AE1036=""),"ANEXO II","Escolher")))))</f>
        <v/>
      </c>
      <c r="AH1036" s="45" t="str">
        <f aca="false">IF(AG1036&lt;&gt;"Pneus","",IFERROR(VLOOKUP(R1036,Dados!$X$2:$Z$5,3,0)*(AI1036-Q1036),VLOOKUP(D1036,Dados!$X$7:$Z$33,3,0)*(AI1036-Q1036)))</f>
        <v/>
      </c>
      <c r="AI1036" s="47" t="str">
        <f aca="false">IF(B1036="","",P1036+Q1036+O1036+M1036+L1036-N1036)</f>
        <v/>
      </c>
      <c r="AJ1036" s="48" t="str">
        <f aca="false">IFERROR(IF(AND(AC1036="SIM",AG1036="-",Y1036="REVENDA"),(AB1036/1+1)*AI1036,IF(AND(AC1036="SIM",AG1036="Pneus",Y1036="REVENDA"),(AB1036/1+1)*(AI1036-AH1036),"")),"")</f>
        <v/>
      </c>
      <c r="AK1036" s="48" t="str">
        <f aca="false">IF(AJ1036="","",AJ1036*17%)</f>
        <v/>
      </c>
      <c r="AL1036" s="48" t="str">
        <f aca="false">IFERROR(IF(AC1036="NÃO","",IF(AK1036="","",IF(E1036="Simples Nacional",BF1036,IF(T1036=0.12,U1036*0.5833337002,IF(T1036=0,AI1036*0.07,U1036))))),"")</f>
        <v/>
      </c>
      <c r="AM1036" s="47" t="str">
        <f aca="false">IFERROR(IF(AC1036="NÃO","",IF(OR(AG1036="-",AG1036="Pneus"),AK1036-AL1036,"")),"")</f>
        <v/>
      </c>
      <c r="AN1036" s="48" t="str">
        <f aca="false">IF(AND(Y1036="REVENDA",AC1036="SIM",AG1036="BIT"),((AB1036/1+1)*AI1036)*0.4117,"")</f>
        <v/>
      </c>
      <c r="AO1036" s="48" t="str">
        <f aca="false">IF(AN1036="","",AN1036*17%)</f>
        <v/>
      </c>
      <c r="AP1036" s="49" t="str">
        <f aca="false">IF(AN1036="","",IF(T1036=0.12,(U1036*0.4117)*0.4117,IF(T1036=0,(AI1036*0.07)*0.4117,U1036*0.4117)))</f>
        <v/>
      </c>
      <c r="AQ1036" s="47" t="str">
        <f aca="false">IF(AN1036="","",AO1036-AP1036)</f>
        <v/>
      </c>
      <c r="AR1036" s="50" t="str">
        <f aca="false">IFERROR(IF(AND(AC1036="SIM",Y1036="REVENDA",LEFT(AG1036,5)="ANEXO")*OR(AE1036="ANEXO I",AF1036="ANEXO II"),VLOOKUP(H1036,Dados!G:I,2,0),""),"INSERIR MVA")</f>
        <v/>
      </c>
      <c r="AS1036" s="48" t="str">
        <f aca="false">IF(LEFT(AG1036,5)="ANEXO",VLOOKUP(AG1036,Dados!$X$111:$Z$112,2,0)*(AI1036-Q1036),"")</f>
        <v/>
      </c>
      <c r="AT1036" s="48" t="str">
        <f aca="false">IFERROR(IF(AR1036="","",(AI1036*AR1036)+AI1036),"INSERIR MVA")</f>
        <v/>
      </c>
      <c r="AU1036" s="48" t="str">
        <f aca="false">IF(AT1036="","",IF(AY1036=0.04,U1036,AS1036*AY1036))</f>
        <v/>
      </c>
      <c r="AV1036" s="47" t="str">
        <f aca="false">IFERROR(IF(AU1036="","",(VLOOKUP(AG1036,Dados!$X$111:$Z$112,3,0)*AT1036*0.17)),"INSERIR MVA")</f>
        <v/>
      </c>
      <c r="AW1036" s="47" t="str">
        <f aca="false">IFERROR(IF(AR1036="","",AV1036-AU1036),"")</f>
        <v/>
      </c>
      <c r="AX1036" s="51" t="str">
        <f aca="false">IFERROR(IF(AC1036="NÃO","",IF(AM1036&lt;&gt;"",AM1036-W1036,IF(AQ1036&lt;&gt;"",AQ1036-W1036,IF(AW1036&lt;&gt;"",AW1036-W1036,"")))),"")</f>
        <v/>
      </c>
      <c r="AY1036" s="46" t="str">
        <f aca="false">IFERROR(IF(ISNA(VLOOKUP(R1036,Dados!$X$2:$Y$5,2,0)),VLOOKUP(D1036,Dados!$X$7:$Y$33,2,0),VLOOKUP(R1036,Dados!$X$2:$Y$5,2,0)),"")</f>
        <v/>
      </c>
      <c r="AZ1036" s="52" t="str">
        <f aca="false">IF(C1036="","",IF(AND(Y1036="CONSUMO",AC1036="NÃO")*OR(AG1036="-",AG1036="BIT"),IF(E1036&lt;&gt;"",(AI1036-(P1036+L1036-N1036+Q1036)*AY1036)/0.83),""))</f>
        <v/>
      </c>
      <c r="BA1036" s="51" t="str">
        <f aca="false">IF(AZ1036="","",AZ1036*0.17-((P1036+L1036-N1036+Q1036)*AY1036))</f>
        <v/>
      </c>
      <c r="BB1036" s="51" t="str">
        <f aca="false">IF(AND(Y1036="CONSUMO",AG1036="ANEXO I",AY1036&gt;4%),(AI1036-(P1036+L1036-N1036+Q1036)*0.0514)/0.83*(0.5177)*(0.17)-AI1036*0.0514,IF(AND(Y1036="CONSUMO",AG1036="ANEXO II",AY1036&gt;4%),(AI1036-(P1036+L1036-N1036+Q1036)*0.041)/0.83*(0.3295)*(0.17)-AI1036*0.041,IF(AND(Y1036="CONSUMO",AG1036="ANEXO I",AY1036=4%),(AI1036-(P1036+L1036-N1036+Q1036)*0.04)/0.83*(0.5177)*(0.17)-AI1036*0.04,IF(AND(Y1036="CONSUMO",AG1036="ANEXO II",AY1036=4%),(AI1036-(P1036+L1036-N1036+Q1036)*0.04)/0.83*(0.3295)*(0.17)-AI1036*0.04,""))))</f>
        <v/>
      </c>
      <c r="BC1036" s="51" t="str">
        <f aca="false">IF(C1036="","",IF(AND(Y1036="CONSUMO",AC1036="SIM")*OR(AG1036="-",AG1036="BIT"),IF(E1036&lt;&gt;"",(AI1036-(P1036+L1036-N1036+Q1036)*AY1036)/0.83),""))</f>
        <v/>
      </c>
      <c r="BD1036" s="51" t="str">
        <f aca="false">IF(BC1036="","",BC1036*0.17)</f>
        <v/>
      </c>
      <c r="BE1036" s="51" t="str">
        <f aca="false">IF(I1036=6908,0,IF(BC1036="","",BD1036-((P1036+L1036-N1036+Q1036)*AY1036)))</f>
        <v/>
      </c>
      <c r="BF1036" s="53" t="str">
        <f aca="false">IF(B1036="","",IF(OR(B1036="",E1036="Regime Normal"),0,(AI1036-Q1036)*VLOOKUP(R1036,Dados!$X$98:$Y$108,2,0)))</f>
        <v/>
      </c>
      <c r="BG1036" s="54" t="str">
        <f aca="false">IFERROR(VLOOKUP(I1036,Dados!$AC$27:$AD$43,2,0),IF(B1036="","",IF(D1036&lt;&gt;"MT",IF(AND(AC1036="SIM",Y1036="Revenda"),"2403",IF(AND(AC1036="SIM",Y1036="Consumo"),"2407",IF(AND(AC1036="NÃO",Y1036="Revenda"),"2102",IF(AND(AC1036="NÃO",Y1036="Consumo"),"2556",)))),REPLACE(I1036,1,1,1))))</f>
        <v/>
      </c>
    </row>
    <row r="1037" customFormat="false" ht="12.8" hidden="false" customHeight="true" outlineLevel="0" collapsed="false">
      <c r="Y1037" s="45"/>
      <c r="Z1037" s="46" t="str">
        <f aca="false">IF(B1037="","",(IFERROR(VLOOKUP(H1037,Dados!A$3:B$15000,2,0),"Não Encontrado")))</f>
        <v/>
      </c>
      <c r="AA1037" s="46" t="str">
        <f aca="false">IF(B1037="","",(IFERROR(VLOOKUP(G1037,Dados!C$3:E$15000,3,0),"Não Encontrado")))</f>
        <v/>
      </c>
      <c r="AB1037" s="46" t="str">
        <f aca="false">IFERROR(IF(Z1037&lt;&gt;"Não Encontrado",Z1037,IF(AA1037&lt;&gt;"Não Encontrado",AA1037,"")),"")</f>
        <v/>
      </c>
      <c r="AC1037" s="45" t="str">
        <f aca="false">IF(B1037="","",IF(AB1037="","NÃO","SIM"))</f>
        <v/>
      </c>
      <c r="AD1037" s="45" t="str">
        <f aca="false">IFERROR(VLOOKUP(G1037,Dados!$P$3:$R$500,3,0),"")</f>
        <v/>
      </c>
      <c r="AE1037" s="45" t="str">
        <f aca="false">IFERROR(VLOOKUP(G1037,Dados!$K$3:$L$500,2,0),"")</f>
        <v/>
      </c>
      <c r="AF1037" s="45" t="str">
        <f aca="false">IFERROR(VLOOKUP(G1037,Dados!$M$3:$N$500,2,0),"")</f>
        <v/>
      </c>
      <c r="AG1037" s="45" t="str">
        <f aca="false">IF(F1037="","",IF(AND(AD1037="",AE1037="",AF1037=""),"-",IF(AND(AD1037="BIT",AE1037="",AF1037=""),"BIT",IF(AND(AE1037="ANEXO I",AD1037="",AF1037=""),"ANEXO I",IF(AND(AF1037="ANEXO II",AD1037="",AE1037=""),"ANEXO II","Escolher")))))</f>
        <v/>
      </c>
      <c r="AH1037" s="45" t="str">
        <f aca="false">IF(AG1037&lt;&gt;"Pneus","",IFERROR(VLOOKUP(R1037,Dados!$X$2:$Z$5,3,0)*(AI1037-Q1037),VLOOKUP(D1037,Dados!$X$7:$Z$33,3,0)*(AI1037-Q1037)))</f>
        <v/>
      </c>
      <c r="AI1037" s="47" t="str">
        <f aca="false">IF(B1037="","",P1037+Q1037+O1037+M1037+L1037-N1037)</f>
        <v/>
      </c>
      <c r="AJ1037" s="48" t="str">
        <f aca="false">IFERROR(IF(AND(AC1037="SIM",AG1037="-",Y1037="REVENDA"),(AB1037/1+1)*AI1037,IF(AND(AC1037="SIM",AG1037="Pneus",Y1037="REVENDA"),(AB1037/1+1)*(AI1037-AH1037),"")),"")</f>
        <v/>
      </c>
      <c r="AK1037" s="48" t="str">
        <f aca="false">IF(AJ1037="","",AJ1037*17%)</f>
        <v/>
      </c>
      <c r="AL1037" s="48" t="str">
        <f aca="false">IFERROR(IF(AC1037="NÃO","",IF(AK1037="","",IF(E1037="Simples Nacional",BF1037,IF(T1037=0.12,U1037*0.5833337002,IF(T1037=0,AI1037*0.07,U1037))))),"")</f>
        <v/>
      </c>
      <c r="AM1037" s="47" t="str">
        <f aca="false">IFERROR(IF(AC1037="NÃO","",IF(OR(AG1037="-",AG1037="Pneus"),AK1037-AL1037,"")),"")</f>
        <v/>
      </c>
      <c r="AN1037" s="48" t="str">
        <f aca="false">IF(AND(Y1037="REVENDA",AC1037="SIM",AG1037="BIT"),((AB1037/1+1)*AI1037)*0.4117,"")</f>
        <v/>
      </c>
      <c r="AO1037" s="48" t="str">
        <f aca="false">IF(AN1037="","",AN1037*17%)</f>
        <v/>
      </c>
      <c r="AP1037" s="49" t="str">
        <f aca="false">IF(AN1037="","",IF(T1037=0.12,(U1037*0.4117)*0.4117,IF(T1037=0,(AI1037*0.07)*0.4117,U1037*0.4117)))</f>
        <v/>
      </c>
      <c r="AQ1037" s="47" t="str">
        <f aca="false">IF(AN1037="","",AO1037-AP1037)</f>
        <v/>
      </c>
      <c r="AR1037" s="50" t="str">
        <f aca="false">IFERROR(IF(AND(AC1037="SIM",Y1037="REVENDA",LEFT(AG1037,5)="ANEXO")*OR(AE1037="ANEXO I",AF1037="ANEXO II"),VLOOKUP(H1037,Dados!G:I,2,0),""),"INSERIR MVA")</f>
        <v/>
      </c>
      <c r="AS1037" s="48" t="str">
        <f aca="false">IF(LEFT(AG1037,5)="ANEXO",VLOOKUP(AG1037,Dados!$X$111:$Z$112,2,0)*(AI1037-Q1037),"")</f>
        <v/>
      </c>
      <c r="AT1037" s="48" t="str">
        <f aca="false">IFERROR(IF(AR1037="","",(AI1037*AR1037)+AI1037),"INSERIR MVA")</f>
        <v/>
      </c>
      <c r="AU1037" s="48" t="str">
        <f aca="false">IF(AT1037="","",IF(AY1037=0.04,U1037,AS1037*AY1037))</f>
        <v/>
      </c>
      <c r="AV1037" s="47" t="str">
        <f aca="false">IFERROR(IF(AU1037="","",(VLOOKUP(AG1037,Dados!$X$111:$Z$112,3,0)*AT1037*0.17)),"INSERIR MVA")</f>
        <v/>
      </c>
      <c r="AW1037" s="47" t="str">
        <f aca="false">IFERROR(IF(AR1037="","",AV1037-AU1037),"")</f>
        <v/>
      </c>
      <c r="AX1037" s="51" t="str">
        <f aca="false">IFERROR(IF(AC1037="NÃO","",IF(AM1037&lt;&gt;"",AM1037-W1037,IF(AQ1037&lt;&gt;"",AQ1037-W1037,IF(AW1037&lt;&gt;"",AW1037-W1037,"")))),"")</f>
        <v/>
      </c>
      <c r="AY1037" s="46" t="str">
        <f aca="false">IFERROR(IF(ISNA(VLOOKUP(R1037,Dados!$X$2:$Y$5,2,0)),VLOOKUP(D1037,Dados!$X$7:$Y$33,2,0),VLOOKUP(R1037,Dados!$X$2:$Y$5,2,0)),"")</f>
        <v/>
      </c>
      <c r="AZ1037" s="52" t="str">
        <f aca="false">IF(C1037="","",IF(AND(Y1037="CONSUMO",AC1037="NÃO")*OR(AG1037="-",AG1037="BIT"),IF(E1037&lt;&gt;"",(AI1037-(P1037+L1037-N1037+Q1037)*AY1037)/0.83),""))</f>
        <v/>
      </c>
      <c r="BA1037" s="51" t="str">
        <f aca="false">IF(AZ1037="","",AZ1037*0.17-((P1037+L1037-N1037+Q1037)*AY1037))</f>
        <v/>
      </c>
      <c r="BB1037" s="51" t="str">
        <f aca="false">IF(AND(Y1037="CONSUMO",AG1037="ANEXO I",AY1037&gt;4%),(AI1037-(P1037+L1037-N1037+Q1037)*0.0514)/0.83*(0.5177)*(0.17)-AI1037*0.0514,IF(AND(Y1037="CONSUMO",AG1037="ANEXO II",AY1037&gt;4%),(AI1037-(P1037+L1037-N1037+Q1037)*0.041)/0.83*(0.3295)*(0.17)-AI1037*0.041,IF(AND(Y1037="CONSUMO",AG1037="ANEXO I",AY1037=4%),(AI1037-(P1037+L1037-N1037+Q1037)*0.04)/0.83*(0.5177)*(0.17)-AI1037*0.04,IF(AND(Y1037="CONSUMO",AG1037="ANEXO II",AY1037=4%),(AI1037-(P1037+L1037-N1037+Q1037)*0.04)/0.83*(0.3295)*(0.17)-AI1037*0.04,""))))</f>
        <v/>
      </c>
      <c r="BC1037" s="51" t="str">
        <f aca="false">IF(C1037="","",IF(AND(Y1037="CONSUMO",AC1037="SIM")*OR(AG1037="-",AG1037="BIT"),IF(E1037&lt;&gt;"",(AI1037-(P1037+L1037-N1037+Q1037)*AY1037)/0.83),""))</f>
        <v/>
      </c>
      <c r="BD1037" s="51" t="str">
        <f aca="false">IF(BC1037="","",BC1037*0.17)</f>
        <v/>
      </c>
      <c r="BE1037" s="51" t="str">
        <f aca="false">IF(I1037=6908,0,IF(BC1037="","",BD1037-((P1037+L1037-N1037+Q1037)*AY1037)))</f>
        <v/>
      </c>
      <c r="BF1037" s="53" t="str">
        <f aca="false">IF(B1037="","",IF(OR(B1037="",E1037="Regime Normal"),0,(AI1037-Q1037)*VLOOKUP(R1037,Dados!$X$98:$Y$108,2,0)))</f>
        <v/>
      </c>
      <c r="BG1037" s="54" t="str">
        <f aca="false">IFERROR(VLOOKUP(I1037,Dados!$AC$27:$AD$43,2,0),IF(B1037="","",IF(D1037&lt;&gt;"MT",IF(AND(AC1037="SIM",Y1037="Revenda"),"2403",IF(AND(AC1037="SIM",Y1037="Consumo"),"2407",IF(AND(AC1037="NÃO",Y1037="Revenda"),"2102",IF(AND(AC1037="NÃO",Y1037="Consumo"),"2556",)))),REPLACE(I1037,1,1,1))))</f>
        <v/>
      </c>
    </row>
    <row r="1038" customFormat="false" ht="12.8" hidden="false" customHeight="true" outlineLevel="0" collapsed="false">
      <c r="Y1038" s="45"/>
      <c r="Z1038" s="46" t="str">
        <f aca="false">IF(B1038="","",(IFERROR(VLOOKUP(H1038,Dados!A$3:B$15000,2,0),"Não Encontrado")))</f>
        <v/>
      </c>
      <c r="AA1038" s="46" t="str">
        <f aca="false">IF(B1038="","",(IFERROR(VLOOKUP(G1038,Dados!C$3:E$15000,3,0),"Não Encontrado")))</f>
        <v/>
      </c>
      <c r="AB1038" s="46" t="str">
        <f aca="false">IFERROR(IF(Z1038&lt;&gt;"Não Encontrado",Z1038,IF(AA1038&lt;&gt;"Não Encontrado",AA1038,"")),"")</f>
        <v/>
      </c>
      <c r="AC1038" s="45" t="str">
        <f aca="false">IF(B1038="","",IF(AB1038="","NÃO","SIM"))</f>
        <v/>
      </c>
      <c r="AD1038" s="45" t="str">
        <f aca="false">IFERROR(VLOOKUP(G1038,Dados!$P$3:$R$500,3,0),"")</f>
        <v/>
      </c>
      <c r="AE1038" s="45" t="str">
        <f aca="false">IFERROR(VLOOKUP(G1038,Dados!$K$3:$L$500,2,0),"")</f>
        <v/>
      </c>
      <c r="AF1038" s="45" t="str">
        <f aca="false">IFERROR(VLOOKUP(G1038,Dados!$M$3:$N$500,2,0),"")</f>
        <v/>
      </c>
      <c r="AG1038" s="45" t="str">
        <f aca="false">IF(F1038="","",IF(AND(AD1038="",AE1038="",AF1038=""),"-",IF(AND(AD1038="BIT",AE1038="",AF1038=""),"BIT",IF(AND(AE1038="ANEXO I",AD1038="",AF1038=""),"ANEXO I",IF(AND(AF1038="ANEXO II",AD1038="",AE1038=""),"ANEXO II","Escolher")))))</f>
        <v/>
      </c>
      <c r="AH1038" s="45" t="str">
        <f aca="false">IF(AG1038&lt;&gt;"Pneus","",IFERROR(VLOOKUP(R1038,Dados!$X$2:$Z$5,3,0)*(AI1038-Q1038),VLOOKUP(D1038,Dados!$X$7:$Z$33,3,0)*(AI1038-Q1038)))</f>
        <v/>
      </c>
      <c r="AI1038" s="47" t="str">
        <f aca="false">IF(B1038="","",P1038+Q1038+O1038+M1038+L1038-N1038)</f>
        <v/>
      </c>
      <c r="AJ1038" s="48" t="str">
        <f aca="false">IFERROR(IF(AND(AC1038="SIM",AG1038="-",Y1038="REVENDA"),(AB1038/1+1)*AI1038,IF(AND(AC1038="SIM",AG1038="Pneus",Y1038="REVENDA"),(AB1038/1+1)*(AI1038-AH1038),"")),"")</f>
        <v/>
      </c>
      <c r="AK1038" s="48" t="str">
        <f aca="false">IF(AJ1038="","",AJ1038*17%)</f>
        <v/>
      </c>
      <c r="AL1038" s="48" t="str">
        <f aca="false">IFERROR(IF(AC1038="NÃO","",IF(AK1038="","",IF(E1038="Simples Nacional",BF1038,IF(T1038=0.12,U1038*0.5833337002,IF(T1038=0,AI1038*0.07,U1038))))),"")</f>
        <v/>
      </c>
      <c r="AM1038" s="47" t="str">
        <f aca="false">IFERROR(IF(AC1038="NÃO","",IF(OR(AG1038="-",AG1038="Pneus"),AK1038-AL1038,"")),"")</f>
        <v/>
      </c>
      <c r="AN1038" s="48" t="str">
        <f aca="false">IF(AND(Y1038="REVENDA",AC1038="SIM",AG1038="BIT"),((AB1038/1+1)*AI1038)*0.4117,"")</f>
        <v/>
      </c>
      <c r="AO1038" s="48" t="str">
        <f aca="false">IF(AN1038="","",AN1038*17%)</f>
        <v/>
      </c>
      <c r="AP1038" s="49" t="str">
        <f aca="false">IF(AN1038="","",IF(T1038=0.12,(U1038*0.4117)*0.4117,IF(T1038=0,(AI1038*0.07)*0.4117,U1038*0.4117)))</f>
        <v/>
      </c>
      <c r="AQ1038" s="47" t="str">
        <f aca="false">IF(AN1038="","",AO1038-AP1038)</f>
        <v/>
      </c>
      <c r="AR1038" s="50" t="str">
        <f aca="false">IFERROR(IF(AND(AC1038="SIM",Y1038="REVENDA",LEFT(AG1038,5)="ANEXO")*OR(AE1038="ANEXO I",AF1038="ANEXO II"),VLOOKUP(H1038,Dados!G:I,2,0),""),"INSERIR MVA")</f>
        <v/>
      </c>
      <c r="AS1038" s="48" t="str">
        <f aca="false">IF(LEFT(AG1038,5)="ANEXO",VLOOKUP(AG1038,Dados!$X$111:$Z$112,2,0)*(AI1038-Q1038),"")</f>
        <v/>
      </c>
      <c r="AT1038" s="48" t="str">
        <f aca="false">IFERROR(IF(AR1038="","",(AI1038*AR1038)+AI1038),"INSERIR MVA")</f>
        <v/>
      </c>
      <c r="AU1038" s="48" t="str">
        <f aca="false">IF(AT1038="","",IF(AY1038=0.04,U1038,AS1038*AY1038))</f>
        <v/>
      </c>
      <c r="AV1038" s="47" t="str">
        <f aca="false">IFERROR(IF(AU1038="","",(VLOOKUP(AG1038,Dados!$X$111:$Z$112,3,0)*AT1038*0.17)),"INSERIR MVA")</f>
        <v/>
      </c>
      <c r="AW1038" s="47" t="str">
        <f aca="false">IFERROR(IF(AR1038="","",AV1038-AU1038),"")</f>
        <v/>
      </c>
      <c r="AX1038" s="51" t="str">
        <f aca="false">IFERROR(IF(AC1038="NÃO","",IF(AM1038&lt;&gt;"",AM1038-W1038,IF(AQ1038&lt;&gt;"",AQ1038-W1038,IF(AW1038&lt;&gt;"",AW1038-W1038,"")))),"")</f>
        <v/>
      </c>
      <c r="AY1038" s="46" t="str">
        <f aca="false">IFERROR(IF(ISNA(VLOOKUP(R1038,Dados!$X$2:$Y$5,2,0)),VLOOKUP(D1038,Dados!$X$7:$Y$33,2,0),VLOOKUP(R1038,Dados!$X$2:$Y$5,2,0)),"")</f>
        <v/>
      </c>
      <c r="AZ1038" s="52" t="str">
        <f aca="false">IF(C1038="","",IF(AND(Y1038="CONSUMO",AC1038="NÃO")*OR(AG1038="-",AG1038="BIT"),IF(E1038&lt;&gt;"",(AI1038-(P1038+L1038-N1038+Q1038)*AY1038)/0.83),""))</f>
        <v/>
      </c>
      <c r="BA1038" s="51" t="str">
        <f aca="false">IF(AZ1038="","",AZ1038*0.17-((P1038+L1038-N1038+Q1038)*AY1038))</f>
        <v/>
      </c>
      <c r="BB1038" s="51" t="str">
        <f aca="false">IF(AND(Y1038="CONSUMO",AG1038="ANEXO I",AY1038&gt;4%),(AI1038-(P1038+L1038-N1038+Q1038)*0.0514)/0.83*(0.5177)*(0.17)-AI1038*0.0514,IF(AND(Y1038="CONSUMO",AG1038="ANEXO II",AY1038&gt;4%),(AI1038-(P1038+L1038-N1038+Q1038)*0.041)/0.83*(0.3295)*(0.17)-AI1038*0.041,IF(AND(Y1038="CONSUMO",AG1038="ANEXO I",AY1038=4%),(AI1038-(P1038+L1038-N1038+Q1038)*0.04)/0.83*(0.5177)*(0.17)-AI1038*0.04,IF(AND(Y1038="CONSUMO",AG1038="ANEXO II",AY1038=4%),(AI1038-(P1038+L1038-N1038+Q1038)*0.04)/0.83*(0.3295)*(0.17)-AI1038*0.04,""))))</f>
        <v/>
      </c>
      <c r="BC1038" s="51" t="str">
        <f aca="false">IF(C1038="","",IF(AND(Y1038="CONSUMO",AC1038="SIM")*OR(AG1038="-",AG1038="BIT"),IF(E1038&lt;&gt;"",(AI1038-(P1038+L1038-N1038+Q1038)*AY1038)/0.83),""))</f>
        <v/>
      </c>
      <c r="BD1038" s="51" t="str">
        <f aca="false">IF(BC1038="","",BC1038*0.17)</f>
        <v/>
      </c>
      <c r="BE1038" s="51" t="str">
        <f aca="false">IF(I1038=6908,0,IF(BC1038="","",BD1038-((P1038+L1038-N1038+Q1038)*AY1038)))</f>
        <v/>
      </c>
      <c r="BF1038" s="53" t="str">
        <f aca="false">IF(B1038="","",IF(OR(B1038="",E1038="Regime Normal"),0,(AI1038-Q1038)*VLOOKUP(R1038,Dados!$X$98:$Y$108,2,0)))</f>
        <v/>
      </c>
      <c r="BG1038" s="54" t="str">
        <f aca="false">IFERROR(VLOOKUP(I1038,Dados!$AC$27:$AD$43,2,0),IF(B1038="","",IF(D1038&lt;&gt;"MT",IF(AND(AC1038="SIM",Y1038="Revenda"),"2403",IF(AND(AC1038="SIM",Y1038="Consumo"),"2407",IF(AND(AC1038="NÃO",Y1038="Revenda"),"2102",IF(AND(AC1038="NÃO",Y1038="Consumo"),"2556",)))),REPLACE(I1038,1,1,1))))</f>
        <v/>
      </c>
    </row>
    <row r="1039" customFormat="false" ht="12.8" hidden="false" customHeight="true" outlineLevel="0" collapsed="false">
      <c r="Y1039" s="45"/>
      <c r="Z1039" s="46" t="str">
        <f aca="false">IF(B1039="","",(IFERROR(VLOOKUP(H1039,Dados!A$3:B$15000,2,0),"Não Encontrado")))</f>
        <v/>
      </c>
      <c r="AA1039" s="46" t="str">
        <f aca="false">IF(B1039="","",(IFERROR(VLOOKUP(G1039,Dados!C$3:E$15000,3,0),"Não Encontrado")))</f>
        <v/>
      </c>
      <c r="AB1039" s="46" t="str">
        <f aca="false">IFERROR(IF(Z1039&lt;&gt;"Não Encontrado",Z1039,IF(AA1039&lt;&gt;"Não Encontrado",AA1039,"")),"")</f>
        <v/>
      </c>
      <c r="AC1039" s="45" t="str">
        <f aca="false">IF(B1039="","",IF(AB1039="","NÃO","SIM"))</f>
        <v/>
      </c>
      <c r="AD1039" s="45" t="str">
        <f aca="false">IFERROR(VLOOKUP(G1039,Dados!$P$3:$R$500,3,0),"")</f>
        <v/>
      </c>
      <c r="AE1039" s="45" t="str">
        <f aca="false">IFERROR(VLOOKUP(G1039,Dados!$K$3:$L$500,2,0),"")</f>
        <v/>
      </c>
      <c r="AF1039" s="45" t="str">
        <f aca="false">IFERROR(VLOOKUP(G1039,Dados!$M$3:$N$500,2,0),"")</f>
        <v/>
      </c>
      <c r="AG1039" s="45" t="str">
        <f aca="false">IF(F1039="","",IF(AND(AD1039="",AE1039="",AF1039=""),"-",IF(AND(AD1039="BIT",AE1039="",AF1039=""),"BIT",IF(AND(AE1039="ANEXO I",AD1039="",AF1039=""),"ANEXO I",IF(AND(AF1039="ANEXO II",AD1039="",AE1039=""),"ANEXO II","Escolher")))))</f>
        <v/>
      </c>
      <c r="AH1039" s="45" t="str">
        <f aca="false">IF(AG1039&lt;&gt;"Pneus","",IFERROR(VLOOKUP(R1039,Dados!$X$2:$Z$5,3,0)*(AI1039-Q1039),VLOOKUP(D1039,Dados!$X$7:$Z$33,3,0)*(AI1039-Q1039)))</f>
        <v/>
      </c>
      <c r="AI1039" s="47" t="str">
        <f aca="false">IF(B1039="","",P1039+Q1039+O1039+M1039+L1039-N1039)</f>
        <v/>
      </c>
      <c r="AJ1039" s="48" t="str">
        <f aca="false">IFERROR(IF(AND(AC1039="SIM",AG1039="-",Y1039="REVENDA"),(AB1039/1+1)*AI1039,IF(AND(AC1039="SIM",AG1039="Pneus",Y1039="REVENDA"),(AB1039/1+1)*(AI1039-AH1039),"")),"")</f>
        <v/>
      </c>
      <c r="AK1039" s="48" t="str">
        <f aca="false">IF(AJ1039="","",AJ1039*17%)</f>
        <v/>
      </c>
      <c r="AL1039" s="48" t="str">
        <f aca="false">IFERROR(IF(AC1039="NÃO","",IF(AK1039="","",IF(E1039="Simples Nacional",BF1039,IF(T1039=0.12,U1039*0.5833337002,IF(T1039=0,AI1039*0.07,U1039))))),"")</f>
        <v/>
      </c>
      <c r="AM1039" s="47" t="str">
        <f aca="false">IFERROR(IF(AC1039="NÃO","",IF(OR(AG1039="-",AG1039="Pneus"),AK1039-AL1039,"")),"")</f>
        <v/>
      </c>
      <c r="AN1039" s="48" t="str">
        <f aca="false">IF(AND(Y1039="REVENDA",AC1039="SIM",AG1039="BIT"),((AB1039/1+1)*AI1039)*0.4117,"")</f>
        <v/>
      </c>
      <c r="AO1039" s="48" t="str">
        <f aca="false">IF(AN1039="","",AN1039*17%)</f>
        <v/>
      </c>
      <c r="AP1039" s="49" t="str">
        <f aca="false">IF(AN1039="","",IF(T1039=0.12,(U1039*0.4117)*0.4117,IF(T1039=0,(AI1039*0.07)*0.4117,U1039*0.4117)))</f>
        <v/>
      </c>
      <c r="AQ1039" s="47" t="str">
        <f aca="false">IF(AN1039="","",AO1039-AP1039)</f>
        <v/>
      </c>
      <c r="AR1039" s="50" t="str">
        <f aca="false">IFERROR(IF(AND(AC1039="SIM",Y1039="REVENDA",LEFT(AG1039,5)="ANEXO")*OR(AE1039="ANEXO I",AF1039="ANEXO II"),VLOOKUP(H1039,Dados!G:I,2,0),""),"INSERIR MVA")</f>
        <v/>
      </c>
      <c r="AS1039" s="48" t="str">
        <f aca="false">IF(LEFT(AG1039,5)="ANEXO",VLOOKUP(AG1039,Dados!$X$111:$Z$112,2,0)*(AI1039-Q1039),"")</f>
        <v/>
      </c>
      <c r="AT1039" s="48" t="str">
        <f aca="false">IFERROR(IF(AR1039="","",(AI1039*AR1039)+AI1039),"INSERIR MVA")</f>
        <v/>
      </c>
      <c r="AU1039" s="48" t="str">
        <f aca="false">IF(AT1039="","",IF(AY1039=0.04,U1039,AS1039*AY1039))</f>
        <v/>
      </c>
      <c r="AV1039" s="47" t="str">
        <f aca="false">IFERROR(IF(AU1039="","",(VLOOKUP(AG1039,Dados!$X$111:$Z$112,3,0)*AT1039*0.17)),"INSERIR MVA")</f>
        <v/>
      </c>
      <c r="AW1039" s="47" t="str">
        <f aca="false">IFERROR(IF(AR1039="","",AV1039-AU1039),"")</f>
        <v/>
      </c>
      <c r="AX1039" s="51" t="str">
        <f aca="false">IFERROR(IF(AC1039="NÃO","",IF(AM1039&lt;&gt;"",AM1039-W1039,IF(AQ1039&lt;&gt;"",AQ1039-W1039,IF(AW1039&lt;&gt;"",AW1039-W1039,"")))),"")</f>
        <v/>
      </c>
      <c r="AY1039" s="46" t="str">
        <f aca="false">IFERROR(IF(ISNA(VLOOKUP(R1039,Dados!$X$2:$Y$5,2,0)),VLOOKUP(D1039,Dados!$X$7:$Y$33,2,0),VLOOKUP(R1039,Dados!$X$2:$Y$5,2,0)),"")</f>
        <v/>
      </c>
      <c r="AZ1039" s="52" t="str">
        <f aca="false">IF(C1039="","",IF(AND(Y1039="CONSUMO",AC1039="NÃO")*OR(AG1039="-",AG1039="BIT"),IF(E1039&lt;&gt;"",(AI1039-(P1039+L1039-N1039+Q1039)*AY1039)/0.83),""))</f>
        <v/>
      </c>
      <c r="BA1039" s="51" t="str">
        <f aca="false">IF(AZ1039="","",AZ1039*0.17-((P1039+L1039-N1039+Q1039)*AY1039))</f>
        <v/>
      </c>
      <c r="BB1039" s="51" t="str">
        <f aca="false">IF(AND(Y1039="CONSUMO",AG1039="ANEXO I",AY1039&gt;4%),(AI1039-(P1039+L1039-N1039+Q1039)*0.0514)/0.83*(0.5177)*(0.17)-AI1039*0.0514,IF(AND(Y1039="CONSUMO",AG1039="ANEXO II",AY1039&gt;4%),(AI1039-(P1039+L1039-N1039+Q1039)*0.041)/0.83*(0.3295)*(0.17)-AI1039*0.041,IF(AND(Y1039="CONSUMO",AG1039="ANEXO I",AY1039=4%),(AI1039-(P1039+L1039-N1039+Q1039)*0.04)/0.83*(0.5177)*(0.17)-AI1039*0.04,IF(AND(Y1039="CONSUMO",AG1039="ANEXO II",AY1039=4%),(AI1039-(P1039+L1039-N1039+Q1039)*0.04)/0.83*(0.3295)*(0.17)-AI1039*0.04,""))))</f>
        <v/>
      </c>
      <c r="BC1039" s="51" t="str">
        <f aca="false">IF(C1039="","",IF(AND(Y1039="CONSUMO",AC1039="SIM")*OR(AG1039="-",AG1039="BIT"),IF(E1039&lt;&gt;"",(AI1039-(P1039+L1039-N1039+Q1039)*AY1039)/0.83),""))</f>
        <v/>
      </c>
      <c r="BD1039" s="51" t="str">
        <f aca="false">IF(BC1039="","",BC1039*0.17)</f>
        <v/>
      </c>
      <c r="BE1039" s="51" t="str">
        <f aca="false">IF(I1039=6908,0,IF(BC1039="","",BD1039-((P1039+L1039-N1039+Q1039)*AY1039)))</f>
        <v/>
      </c>
      <c r="BF1039" s="53" t="str">
        <f aca="false">IF(B1039="","",IF(OR(B1039="",E1039="Regime Normal"),0,(AI1039-Q1039)*VLOOKUP(R1039,Dados!$X$98:$Y$108,2,0)))</f>
        <v/>
      </c>
      <c r="BG1039" s="54" t="str">
        <f aca="false">IFERROR(VLOOKUP(I1039,Dados!$AC$27:$AD$43,2,0),IF(B1039="","",IF(D1039&lt;&gt;"MT",IF(AND(AC1039="SIM",Y1039="Revenda"),"2403",IF(AND(AC1039="SIM",Y1039="Consumo"),"2407",IF(AND(AC1039="NÃO",Y1039="Revenda"),"2102",IF(AND(AC1039="NÃO",Y1039="Consumo"),"2556",)))),REPLACE(I1039,1,1,1))))</f>
        <v/>
      </c>
    </row>
    <row r="1040" customFormat="false" ht="12.8" hidden="false" customHeight="true" outlineLevel="0" collapsed="false">
      <c r="Y1040" s="45"/>
      <c r="Z1040" s="46" t="str">
        <f aca="false">IF(B1040="","",(IFERROR(VLOOKUP(H1040,Dados!A$3:B$15000,2,0),"Não Encontrado")))</f>
        <v/>
      </c>
      <c r="AA1040" s="46" t="str">
        <f aca="false">IF(B1040="","",(IFERROR(VLOOKUP(G1040,Dados!C$3:E$15000,3,0),"Não Encontrado")))</f>
        <v/>
      </c>
      <c r="AB1040" s="46" t="str">
        <f aca="false">IFERROR(IF(Z1040&lt;&gt;"Não Encontrado",Z1040,IF(AA1040&lt;&gt;"Não Encontrado",AA1040,"")),"")</f>
        <v/>
      </c>
      <c r="AC1040" s="45" t="str">
        <f aca="false">IF(B1040="","",IF(AB1040="","NÃO","SIM"))</f>
        <v/>
      </c>
      <c r="AD1040" s="45" t="str">
        <f aca="false">IFERROR(VLOOKUP(G1040,Dados!$P$3:$R$500,3,0),"")</f>
        <v/>
      </c>
      <c r="AE1040" s="45" t="str">
        <f aca="false">IFERROR(VLOOKUP(G1040,Dados!$K$3:$L$500,2,0),"")</f>
        <v/>
      </c>
      <c r="AF1040" s="45" t="str">
        <f aca="false">IFERROR(VLOOKUP(G1040,Dados!$M$3:$N$500,2,0),"")</f>
        <v/>
      </c>
      <c r="AG1040" s="45" t="str">
        <f aca="false">IF(F1040="","",IF(AND(AD1040="",AE1040="",AF1040=""),"-",IF(AND(AD1040="BIT",AE1040="",AF1040=""),"BIT",IF(AND(AE1040="ANEXO I",AD1040="",AF1040=""),"ANEXO I",IF(AND(AF1040="ANEXO II",AD1040="",AE1040=""),"ANEXO II","Escolher")))))</f>
        <v/>
      </c>
      <c r="AH1040" s="45" t="str">
        <f aca="false">IF(AG1040&lt;&gt;"Pneus","",IFERROR(VLOOKUP(R1040,Dados!$X$2:$Z$5,3,0)*(AI1040-Q1040),VLOOKUP(D1040,Dados!$X$7:$Z$33,3,0)*(AI1040-Q1040)))</f>
        <v/>
      </c>
      <c r="AI1040" s="47" t="str">
        <f aca="false">IF(B1040="","",P1040+Q1040+O1040+M1040+L1040-N1040)</f>
        <v/>
      </c>
      <c r="AJ1040" s="48" t="str">
        <f aca="false">IFERROR(IF(AND(AC1040="SIM",AG1040="-",Y1040="REVENDA"),(AB1040/1+1)*AI1040,IF(AND(AC1040="SIM",AG1040="Pneus",Y1040="REVENDA"),(AB1040/1+1)*(AI1040-AH1040),"")),"")</f>
        <v/>
      </c>
      <c r="AK1040" s="48" t="str">
        <f aca="false">IF(AJ1040="","",AJ1040*17%)</f>
        <v/>
      </c>
      <c r="AL1040" s="48" t="str">
        <f aca="false">IFERROR(IF(AC1040="NÃO","",IF(AK1040="","",IF(E1040="Simples Nacional",BF1040,IF(T1040=0.12,U1040*0.5833337002,IF(T1040=0,AI1040*0.07,U1040))))),"")</f>
        <v/>
      </c>
      <c r="AM1040" s="47" t="str">
        <f aca="false">IFERROR(IF(AC1040="NÃO","",IF(OR(AG1040="-",AG1040="Pneus"),AK1040-AL1040,"")),"")</f>
        <v/>
      </c>
      <c r="AN1040" s="48" t="str">
        <f aca="false">IF(AND(Y1040="REVENDA",AC1040="SIM",AG1040="BIT"),((AB1040/1+1)*AI1040)*0.4117,"")</f>
        <v/>
      </c>
      <c r="AO1040" s="48" t="str">
        <f aca="false">IF(AN1040="","",AN1040*17%)</f>
        <v/>
      </c>
      <c r="AP1040" s="49" t="str">
        <f aca="false">IF(AN1040="","",IF(T1040=0.12,(U1040*0.4117)*0.4117,IF(T1040=0,(AI1040*0.07)*0.4117,U1040*0.4117)))</f>
        <v/>
      </c>
      <c r="AQ1040" s="47" t="str">
        <f aca="false">IF(AN1040="","",AO1040-AP1040)</f>
        <v/>
      </c>
      <c r="AR1040" s="50" t="str">
        <f aca="false">IFERROR(IF(AND(AC1040="SIM",Y1040="REVENDA",LEFT(AG1040,5)="ANEXO")*OR(AE1040="ANEXO I",AF1040="ANEXO II"),VLOOKUP(H1040,Dados!G:I,2,0),""),"INSERIR MVA")</f>
        <v/>
      </c>
      <c r="AS1040" s="48" t="str">
        <f aca="false">IF(LEFT(AG1040,5)="ANEXO",VLOOKUP(AG1040,Dados!$X$111:$Z$112,2,0)*(AI1040-Q1040),"")</f>
        <v/>
      </c>
      <c r="AT1040" s="48" t="str">
        <f aca="false">IFERROR(IF(AR1040="","",(AI1040*AR1040)+AI1040),"INSERIR MVA")</f>
        <v/>
      </c>
      <c r="AU1040" s="48" t="str">
        <f aca="false">IF(AT1040="","",IF(AY1040=0.04,U1040,AS1040*AY1040))</f>
        <v/>
      </c>
      <c r="AV1040" s="47" t="str">
        <f aca="false">IFERROR(IF(AU1040="","",(VLOOKUP(AG1040,Dados!$X$111:$Z$112,3,0)*AT1040*0.17)),"INSERIR MVA")</f>
        <v/>
      </c>
      <c r="AW1040" s="47" t="str">
        <f aca="false">IFERROR(IF(AR1040="","",AV1040-AU1040),"")</f>
        <v/>
      </c>
      <c r="AX1040" s="51" t="str">
        <f aca="false">IFERROR(IF(AC1040="NÃO","",IF(AM1040&lt;&gt;"",AM1040-W1040,IF(AQ1040&lt;&gt;"",AQ1040-W1040,IF(AW1040&lt;&gt;"",AW1040-W1040,"")))),"")</f>
        <v/>
      </c>
      <c r="AY1040" s="46" t="str">
        <f aca="false">IFERROR(IF(ISNA(VLOOKUP(R1040,Dados!$X$2:$Y$5,2,0)),VLOOKUP(D1040,Dados!$X$7:$Y$33,2,0),VLOOKUP(R1040,Dados!$X$2:$Y$5,2,0)),"")</f>
        <v/>
      </c>
      <c r="AZ1040" s="52" t="str">
        <f aca="false">IF(C1040="","",IF(AND(Y1040="CONSUMO",AC1040="NÃO")*OR(AG1040="-",AG1040="BIT"),IF(E1040&lt;&gt;"",(AI1040-(P1040+L1040-N1040+Q1040)*AY1040)/0.83),""))</f>
        <v/>
      </c>
      <c r="BA1040" s="51" t="str">
        <f aca="false">IF(AZ1040="","",AZ1040*0.17-((P1040+L1040-N1040+Q1040)*AY1040))</f>
        <v/>
      </c>
      <c r="BB1040" s="51" t="str">
        <f aca="false">IF(AND(Y1040="CONSUMO",AG1040="ANEXO I",AY1040&gt;4%),(AI1040-(P1040+L1040-N1040+Q1040)*0.0514)/0.83*(0.5177)*(0.17)-AI1040*0.0514,IF(AND(Y1040="CONSUMO",AG1040="ANEXO II",AY1040&gt;4%),(AI1040-(P1040+L1040-N1040+Q1040)*0.041)/0.83*(0.3295)*(0.17)-AI1040*0.041,IF(AND(Y1040="CONSUMO",AG1040="ANEXO I",AY1040=4%),(AI1040-(P1040+L1040-N1040+Q1040)*0.04)/0.83*(0.5177)*(0.17)-AI1040*0.04,IF(AND(Y1040="CONSUMO",AG1040="ANEXO II",AY1040=4%),(AI1040-(P1040+L1040-N1040+Q1040)*0.04)/0.83*(0.3295)*(0.17)-AI1040*0.04,""))))</f>
        <v/>
      </c>
      <c r="BC1040" s="51" t="str">
        <f aca="false">IF(C1040="","",IF(AND(Y1040="CONSUMO",AC1040="SIM")*OR(AG1040="-",AG1040="BIT"),IF(E1040&lt;&gt;"",(AI1040-(P1040+L1040-N1040+Q1040)*AY1040)/0.83),""))</f>
        <v/>
      </c>
      <c r="BD1040" s="51" t="str">
        <f aca="false">IF(BC1040="","",BC1040*0.17)</f>
        <v/>
      </c>
      <c r="BE1040" s="51" t="str">
        <f aca="false">IF(I1040=6908,0,IF(BC1040="","",BD1040-((P1040+L1040-N1040+Q1040)*AY1040)))</f>
        <v/>
      </c>
      <c r="BF1040" s="53" t="str">
        <f aca="false">IF(B1040="","",IF(OR(B1040="",E1040="Regime Normal"),0,(AI1040-Q1040)*VLOOKUP(R1040,Dados!$X$98:$Y$108,2,0)))</f>
        <v/>
      </c>
      <c r="BG1040" s="54" t="str">
        <f aca="false">IFERROR(VLOOKUP(I1040,Dados!$AC$27:$AD$43,2,0),IF(B1040="","",IF(D1040&lt;&gt;"MT",IF(AND(AC1040="SIM",Y1040="Revenda"),"2403",IF(AND(AC1040="SIM",Y1040="Consumo"),"2407",IF(AND(AC1040="NÃO",Y1040="Revenda"),"2102",IF(AND(AC1040="NÃO",Y1040="Consumo"),"2556",)))),REPLACE(I1040,1,1,1))))</f>
        <v/>
      </c>
    </row>
    <row r="1041" customFormat="false" ht="12.8" hidden="false" customHeight="true" outlineLevel="0" collapsed="false">
      <c r="Y1041" s="45"/>
      <c r="Z1041" s="46" t="str">
        <f aca="false">IF(B1041="","",(IFERROR(VLOOKUP(H1041,Dados!A$3:B$15000,2,0),"Não Encontrado")))</f>
        <v/>
      </c>
      <c r="AA1041" s="46" t="str">
        <f aca="false">IF(B1041="","",(IFERROR(VLOOKUP(G1041,Dados!C$3:E$15000,3,0),"Não Encontrado")))</f>
        <v/>
      </c>
      <c r="AB1041" s="46" t="str">
        <f aca="false">IFERROR(IF(Z1041&lt;&gt;"Não Encontrado",Z1041,IF(AA1041&lt;&gt;"Não Encontrado",AA1041,"")),"")</f>
        <v/>
      </c>
      <c r="AC1041" s="45" t="str">
        <f aca="false">IF(B1041="","",IF(AB1041="","NÃO","SIM"))</f>
        <v/>
      </c>
      <c r="AD1041" s="45" t="str">
        <f aca="false">IFERROR(VLOOKUP(G1041,Dados!$P$3:$R$500,3,0),"")</f>
        <v/>
      </c>
      <c r="AE1041" s="45" t="str">
        <f aca="false">IFERROR(VLOOKUP(G1041,Dados!$K$3:$L$500,2,0),"")</f>
        <v/>
      </c>
      <c r="AF1041" s="45" t="str">
        <f aca="false">IFERROR(VLOOKUP(G1041,Dados!$M$3:$N$500,2,0),"")</f>
        <v/>
      </c>
      <c r="AG1041" s="45" t="str">
        <f aca="false">IF(F1041="","",IF(AND(AD1041="",AE1041="",AF1041=""),"-",IF(AND(AD1041="BIT",AE1041="",AF1041=""),"BIT",IF(AND(AE1041="ANEXO I",AD1041="",AF1041=""),"ANEXO I",IF(AND(AF1041="ANEXO II",AD1041="",AE1041=""),"ANEXO II","Escolher")))))</f>
        <v/>
      </c>
      <c r="AH1041" s="45" t="str">
        <f aca="false">IF(AG1041&lt;&gt;"Pneus","",IFERROR(VLOOKUP(R1041,Dados!$X$2:$Z$5,3,0)*(AI1041-Q1041),VLOOKUP(D1041,Dados!$X$7:$Z$33,3,0)*(AI1041-Q1041)))</f>
        <v/>
      </c>
      <c r="AI1041" s="47" t="str">
        <f aca="false">IF(B1041="","",P1041+Q1041+O1041+M1041+L1041-N1041)</f>
        <v/>
      </c>
      <c r="AJ1041" s="48" t="str">
        <f aca="false">IFERROR(IF(AND(AC1041="SIM",AG1041="-",Y1041="REVENDA"),(AB1041/1+1)*AI1041,IF(AND(AC1041="SIM",AG1041="Pneus",Y1041="REVENDA"),(AB1041/1+1)*(AI1041-AH1041),"")),"")</f>
        <v/>
      </c>
      <c r="AK1041" s="48" t="str">
        <f aca="false">IF(AJ1041="","",AJ1041*17%)</f>
        <v/>
      </c>
      <c r="AL1041" s="48" t="str">
        <f aca="false">IFERROR(IF(AC1041="NÃO","",IF(AK1041="","",IF(E1041="Simples Nacional",BF1041,IF(T1041=0.12,U1041*0.5833337002,IF(T1041=0,AI1041*0.07,U1041))))),"")</f>
        <v/>
      </c>
      <c r="AM1041" s="47" t="str">
        <f aca="false">IFERROR(IF(AC1041="NÃO","",IF(OR(AG1041="-",AG1041="Pneus"),AK1041-AL1041,"")),"")</f>
        <v/>
      </c>
      <c r="AN1041" s="48" t="str">
        <f aca="false">IF(AND(Y1041="REVENDA",AC1041="SIM",AG1041="BIT"),((AB1041/1+1)*AI1041)*0.4117,"")</f>
        <v/>
      </c>
      <c r="AO1041" s="48" t="str">
        <f aca="false">IF(AN1041="","",AN1041*17%)</f>
        <v/>
      </c>
      <c r="AP1041" s="49" t="str">
        <f aca="false">IF(AN1041="","",IF(T1041=0.12,(U1041*0.4117)*0.4117,IF(T1041=0,(AI1041*0.07)*0.4117,U1041*0.4117)))</f>
        <v/>
      </c>
      <c r="AQ1041" s="47" t="str">
        <f aca="false">IF(AN1041="","",AO1041-AP1041)</f>
        <v/>
      </c>
      <c r="AR1041" s="50" t="str">
        <f aca="false">IFERROR(IF(AND(AC1041="SIM",Y1041="REVENDA",LEFT(AG1041,5)="ANEXO")*OR(AE1041="ANEXO I",AF1041="ANEXO II"),VLOOKUP(H1041,Dados!G:I,2,0),""),"INSERIR MVA")</f>
        <v/>
      </c>
      <c r="AS1041" s="48" t="str">
        <f aca="false">IF(LEFT(AG1041,5)="ANEXO",VLOOKUP(AG1041,Dados!$X$111:$Z$112,2,0)*(AI1041-Q1041),"")</f>
        <v/>
      </c>
      <c r="AT1041" s="48" t="str">
        <f aca="false">IFERROR(IF(AR1041="","",(AI1041*AR1041)+AI1041),"INSERIR MVA")</f>
        <v/>
      </c>
      <c r="AU1041" s="48" t="str">
        <f aca="false">IF(AT1041="","",IF(AY1041=0.04,U1041,AS1041*AY1041))</f>
        <v/>
      </c>
      <c r="AV1041" s="47" t="str">
        <f aca="false">IFERROR(IF(AU1041="","",(VLOOKUP(AG1041,Dados!$X$111:$Z$112,3,0)*AT1041*0.17)),"INSERIR MVA")</f>
        <v/>
      </c>
      <c r="AW1041" s="47" t="str">
        <f aca="false">IFERROR(IF(AR1041="","",AV1041-AU1041),"")</f>
        <v/>
      </c>
      <c r="AX1041" s="51" t="str">
        <f aca="false">IFERROR(IF(AC1041="NÃO","",IF(AM1041&lt;&gt;"",AM1041-W1041,IF(AQ1041&lt;&gt;"",AQ1041-W1041,IF(AW1041&lt;&gt;"",AW1041-W1041,"")))),"")</f>
        <v/>
      </c>
      <c r="AY1041" s="46" t="str">
        <f aca="false">IFERROR(IF(ISNA(VLOOKUP(R1041,Dados!$X$2:$Y$5,2,0)),VLOOKUP(D1041,Dados!$X$7:$Y$33,2,0),VLOOKUP(R1041,Dados!$X$2:$Y$5,2,0)),"")</f>
        <v/>
      </c>
      <c r="AZ1041" s="52" t="str">
        <f aca="false">IF(C1041="","",IF(AND(Y1041="CONSUMO",AC1041="NÃO")*OR(AG1041="-",AG1041="BIT"),IF(E1041&lt;&gt;"",(AI1041-(P1041+L1041-N1041+Q1041)*AY1041)/0.83),""))</f>
        <v/>
      </c>
      <c r="BA1041" s="51" t="str">
        <f aca="false">IF(AZ1041="","",AZ1041*0.17-((P1041+L1041-N1041+Q1041)*AY1041))</f>
        <v/>
      </c>
      <c r="BB1041" s="51" t="str">
        <f aca="false">IF(AND(Y1041="CONSUMO",AG1041="ANEXO I",AY1041&gt;4%),(AI1041-(P1041+L1041-N1041+Q1041)*0.0514)/0.83*(0.5177)*(0.17)-AI1041*0.0514,IF(AND(Y1041="CONSUMO",AG1041="ANEXO II",AY1041&gt;4%),(AI1041-(P1041+L1041-N1041+Q1041)*0.041)/0.83*(0.3295)*(0.17)-AI1041*0.041,IF(AND(Y1041="CONSUMO",AG1041="ANEXO I",AY1041=4%),(AI1041-(P1041+L1041-N1041+Q1041)*0.04)/0.83*(0.5177)*(0.17)-AI1041*0.04,IF(AND(Y1041="CONSUMO",AG1041="ANEXO II",AY1041=4%),(AI1041-(P1041+L1041-N1041+Q1041)*0.04)/0.83*(0.3295)*(0.17)-AI1041*0.04,""))))</f>
        <v/>
      </c>
      <c r="BC1041" s="51" t="str">
        <f aca="false">IF(C1041="","",IF(AND(Y1041="CONSUMO",AC1041="SIM")*OR(AG1041="-",AG1041="BIT"),IF(E1041&lt;&gt;"",(AI1041-(P1041+L1041-N1041+Q1041)*AY1041)/0.83),""))</f>
        <v/>
      </c>
      <c r="BD1041" s="51" t="str">
        <f aca="false">IF(BC1041="","",BC1041*0.17)</f>
        <v/>
      </c>
      <c r="BE1041" s="51" t="str">
        <f aca="false">IF(I1041=6908,0,IF(BC1041="","",BD1041-((P1041+L1041-N1041+Q1041)*AY1041)))</f>
        <v/>
      </c>
      <c r="BF1041" s="53" t="str">
        <f aca="false">IF(B1041="","",IF(OR(B1041="",E1041="Regime Normal"),0,(AI1041-Q1041)*VLOOKUP(R1041,Dados!$X$98:$Y$108,2,0)))</f>
        <v/>
      </c>
      <c r="BG1041" s="54" t="str">
        <f aca="false">IFERROR(VLOOKUP(I1041,Dados!$AC$27:$AD$43,2,0),IF(B1041="","",IF(D1041&lt;&gt;"MT",IF(AND(AC1041="SIM",Y1041="Revenda"),"2403",IF(AND(AC1041="SIM",Y1041="Consumo"),"2407",IF(AND(AC1041="NÃO",Y1041="Revenda"),"2102",IF(AND(AC1041="NÃO",Y1041="Consumo"),"2556",)))),REPLACE(I1041,1,1,1))))</f>
        <v/>
      </c>
    </row>
    <row r="1042" customFormat="false" ht="12.8" hidden="false" customHeight="true" outlineLevel="0" collapsed="false">
      <c r="Y1042" s="45"/>
      <c r="Z1042" s="46" t="str">
        <f aca="false">IF(B1042="","",(IFERROR(VLOOKUP(H1042,Dados!A$3:B$15000,2,0),"Não Encontrado")))</f>
        <v/>
      </c>
      <c r="AA1042" s="46" t="str">
        <f aca="false">IF(B1042="","",(IFERROR(VLOOKUP(G1042,Dados!C$3:E$15000,3,0),"Não Encontrado")))</f>
        <v/>
      </c>
      <c r="AB1042" s="46" t="str">
        <f aca="false">IFERROR(IF(Z1042&lt;&gt;"Não Encontrado",Z1042,IF(AA1042&lt;&gt;"Não Encontrado",AA1042,"")),"")</f>
        <v/>
      </c>
      <c r="AC1042" s="45" t="str">
        <f aca="false">IF(B1042="","",IF(AB1042="","NÃO","SIM"))</f>
        <v/>
      </c>
      <c r="AD1042" s="45" t="str">
        <f aca="false">IFERROR(VLOOKUP(G1042,Dados!$P$3:$R$500,3,0),"")</f>
        <v/>
      </c>
      <c r="AE1042" s="45" t="str">
        <f aca="false">IFERROR(VLOOKUP(G1042,Dados!$K$3:$L$500,2,0),"")</f>
        <v/>
      </c>
      <c r="AF1042" s="45" t="str">
        <f aca="false">IFERROR(VLOOKUP(G1042,Dados!$M$3:$N$500,2,0),"")</f>
        <v/>
      </c>
      <c r="AG1042" s="45" t="str">
        <f aca="false">IF(F1042="","",IF(AND(AD1042="",AE1042="",AF1042=""),"-",IF(AND(AD1042="BIT",AE1042="",AF1042=""),"BIT",IF(AND(AE1042="ANEXO I",AD1042="",AF1042=""),"ANEXO I",IF(AND(AF1042="ANEXO II",AD1042="",AE1042=""),"ANEXO II","Escolher")))))</f>
        <v/>
      </c>
      <c r="AH1042" s="45" t="str">
        <f aca="false">IF(AG1042&lt;&gt;"Pneus","",IFERROR(VLOOKUP(R1042,Dados!$X$2:$Z$5,3,0)*(AI1042-Q1042),VLOOKUP(D1042,Dados!$X$7:$Z$33,3,0)*(AI1042-Q1042)))</f>
        <v/>
      </c>
      <c r="AI1042" s="47" t="str">
        <f aca="false">IF(B1042="","",P1042+Q1042+O1042+M1042+L1042-N1042)</f>
        <v/>
      </c>
      <c r="AJ1042" s="48" t="str">
        <f aca="false">IFERROR(IF(AND(AC1042="SIM",AG1042="-",Y1042="REVENDA"),(AB1042/1+1)*AI1042,IF(AND(AC1042="SIM",AG1042="Pneus",Y1042="REVENDA"),(AB1042/1+1)*(AI1042-AH1042),"")),"")</f>
        <v/>
      </c>
      <c r="AK1042" s="48" t="str">
        <f aca="false">IF(AJ1042="","",AJ1042*17%)</f>
        <v/>
      </c>
      <c r="AL1042" s="48" t="str">
        <f aca="false">IFERROR(IF(AC1042="NÃO","",IF(AK1042="","",IF(E1042="Simples Nacional",BF1042,IF(T1042=0.12,U1042*0.5833337002,IF(T1042=0,AI1042*0.07,U1042))))),"")</f>
        <v/>
      </c>
      <c r="AM1042" s="47" t="str">
        <f aca="false">IFERROR(IF(AC1042="NÃO","",IF(OR(AG1042="-",AG1042="Pneus"),AK1042-AL1042,"")),"")</f>
        <v/>
      </c>
      <c r="AN1042" s="48" t="str">
        <f aca="false">IF(AND(Y1042="REVENDA",AC1042="SIM",AG1042="BIT"),((AB1042/1+1)*AI1042)*0.4117,"")</f>
        <v/>
      </c>
      <c r="AO1042" s="48" t="str">
        <f aca="false">IF(AN1042="","",AN1042*17%)</f>
        <v/>
      </c>
      <c r="AP1042" s="49" t="str">
        <f aca="false">IF(AN1042="","",IF(T1042=0.12,(U1042*0.4117)*0.4117,IF(T1042=0,(AI1042*0.07)*0.4117,U1042*0.4117)))</f>
        <v/>
      </c>
      <c r="AQ1042" s="47" t="str">
        <f aca="false">IF(AN1042="","",AO1042-AP1042)</f>
        <v/>
      </c>
      <c r="AR1042" s="50" t="str">
        <f aca="false">IFERROR(IF(AND(AC1042="SIM",Y1042="REVENDA",LEFT(AG1042,5)="ANEXO")*OR(AE1042="ANEXO I",AF1042="ANEXO II"),VLOOKUP(H1042,Dados!G:I,2,0),""),"INSERIR MVA")</f>
        <v/>
      </c>
      <c r="AS1042" s="48" t="str">
        <f aca="false">IF(LEFT(AG1042,5)="ANEXO",VLOOKUP(AG1042,Dados!$X$111:$Z$112,2,0)*(AI1042-Q1042),"")</f>
        <v/>
      </c>
      <c r="AT1042" s="48" t="str">
        <f aca="false">IFERROR(IF(AR1042="","",(AI1042*AR1042)+AI1042),"INSERIR MVA")</f>
        <v/>
      </c>
      <c r="AU1042" s="48" t="str">
        <f aca="false">IF(AT1042="","",IF(AY1042=0.04,U1042,AS1042*AY1042))</f>
        <v/>
      </c>
      <c r="AV1042" s="47" t="str">
        <f aca="false">IFERROR(IF(AU1042="","",(VLOOKUP(AG1042,Dados!$X$111:$Z$112,3,0)*AT1042*0.17)),"INSERIR MVA")</f>
        <v/>
      </c>
      <c r="AW1042" s="47" t="str">
        <f aca="false">IFERROR(IF(AR1042="","",AV1042-AU1042),"")</f>
        <v/>
      </c>
      <c r="AX1042" s="51" t="str">
        <f aca="false">IFERROR(IF(AC1042="NÃO","",IF(AM1042&lt;&gt;"",AM1042-W1042,IF(AQ1042&lt;&gt;"",AQ1042-W1042,IF(AW1042&lt;&gt;"",AW1042-W1042,"")))),"")</f>
        <v/>
      </c>
      <c r="AY1042" s="46" t="str">
        <f aca="false">IFERROR(IF(ISNA(VLOOKUP(R1042,Dados!$X$2:$Y$5,2,0)),VLOOKUP(D1042,Dados!$X$7:$Y$33,2,0),VLOOKUP(R1042,Dados!$X$2:$Y$5,2,0)),"")</f>
        <v/>
      </c>
      <c r="AZ1042" s="52" t="str">
        <f aca="false">IF(C1042="","",IF(AND(Y1042="CONSUMO",AC1042="NÃO")*OR(AG1042="-",AG1042="BIT"),IF(E1042&lt;&gt;"",(AI1042-(P1042+L1042-N1042+Q1042)*AY1042)/0.83),""))</f>
        <v/>
      </c>
      <c r="BA1042" s="51" t="str">
        <f aca="false">IF(AZ1042="","",AZ1042*0.17-((P1042+L1042-N1042+Q1042)*AY1042))</f>
        <v/>
      </c>
      <c r="BB1042" s="51" t="str">
        <f aca="false">IF(AND(Y1042="CONSUMO",AG1042="ANEXO I",AY1042&gt;4%),(AI1042-(P1042+L1042-N1042+Q1042)*0.0514)/0.83*(0.5177)*(0.17)-AI1042*0.0514,IF(AND(Y1042="CONSUMO",AG1042="ANEXO II",AY1042&gt;4%),(AI1042-(P1042+L1042-N1042+Q1042)*0.041)/0.83*(0.3295)*(0.17)-AI1042*0.041,IF(AND(Y1042="CONSUMO",AG1042="ANEXO I",AY1042=4%),(AI1042-(P1042+L1042-N1042+Q1042)*0.04)/0.83*(0.5177)*(0.17)-AI1042*0.04,IF(AND(Y1042="CONSUMO",AG1042="ANEXO II",AY1042=4%),(AI1042-(P1042+L1042-N1042+Q1042)*0.04)/0.83*(0.3295)*(0.17)-AI1042*0.04,""))))</f>
        <v/>
      </c>
      <c r="BC1042" s="51" t="str">
        <f aca="false">IF(C1042="","",IF(AND(Y1042="CONSUMO",AC1042="SIM")*OR(AG1042="-",AG1042="BIT"),IF(E1042&lt;&gt;"",(AI1042-(P1042+L1042-N1042+Q1042)*AY1042)/0.83),""))</f>
        <v/>
      </c>
      <c r="BD1042" s="51" t="str">
        <f aca="false">IF(BC1042="","",BC1042*0.17)</f>
        <v/>
      </c>
      <c r="BE1042" s="51" t="str">
        <f aca="false">IF(I1042=6908,0,IF(BC1042="","",BD1042-((P1042+L1042-N1042+Q1042)*AY1042)))</f>
        <v/>
      </c>
      <c r="BF1042" s="53" t="str">
        <f aca="false">IF(B1042="","",IF(OR(B1042="",E1042="Regime Normal"),0,(AI1042-Q1042)*VLOOKUP(R1042,Dados!$X$98:$Y$108,2,0)))</f>
        <v/>
      </c>
      <c r="BG1042" s="54" t="str">
        <f aca="false">IFERROR(VLOOKUP(I1042,Dados!$AC$27:$AD$43,2,0),IF(B1042="","",IF(D1042&lt;&gt;"MT",IF(AND(AC1042="SIM",Y1042="Revenda"),"2403",IF(AND(AC1042="SIM",Y1042="Consumo"),"2407",IF(AND(AC1042="NÃO",Y1042="Revenda"),"2102",IF(AND(AC1042="NÃO",Y1042="Consumo"),"2556",)))),REPLACE(I1042,1,1,1))))</f>
        <v/>
      </c>
    </row>
    <row r="1043" customFormat="false" ht="12.8" hidden="false" customHeight="true" outlineLevel="0" collapsed="false">
      <c r="Y1043" s="45"/>
      <c r="Z1043" s="46" t="str">
        <f aca="false">IF(B1043="","",(IFERROR(VLOOKUP(H1043,Dados!A$3:B$15000,2,0),"Não Encontrado")))</f>
        <v/>
      </c>
      <c r="AA1043" s="46" t="str">
        <f aca="false">IF(B1043="","",(IFERROR(VLOOKUP(G1043,Dados!C$3:E$15000,3,0),"Não Encontrado")))</f>
        <v/>
      </c>
      <c r="AB1043" s="46" t="str">
        <f aca="false">IFERROR(IF(Z1043&lt;&gt;"Não Encontrado",Z1043,IF(AA1043&lt;&gt;"Não Encontrado",AA1043,"")),"")</f>
        <v/>
      </c>
      <c r="AC1043" s="45" t="str">
        <f aca="false">IF(B1043="","",IF(AB1043="","NÃO","SIM"))</f>
        <v/>
      </c>
      <c r="AD1043" s="45" t="str">
        <f aca="false">IFERROR(VLOOKUP(G1043,Dados!$P$3:$R$500,3,0),"")</f>
        <v/>
      </c>
      <c r="AE1043" s="45" t="str">
        <f aca="false">IFERROR(VLOOKUP(G1043,Dados!$K$3:$L$500,2,0),"")</f>
        <v/>
      </c>
      <c r="AF1043" s="45" t="str">
        <f aca="false">IFERROR(VLOOKUP(G1043,Dados!$M$3:$N$500,2,0),"")</f>
        <v/>
      </c>
      <c r="AG1043" s="45" t="str">
        <f aca="false">IF(F1043="","",IF(AND(AD1043="",AE1043="",AF1043=""),"-",IF(AND(AD1043="BIT",AE1043="",AF1043=""),"BIT",IF(AND(AE1043="ANEXO I",AD1043="",AF1043=""),"ANEXO I",IF(AND(AF1043="ANEXO II",AD1043="",AE1043=""),"ANEXO II","Escolher")))))</f>
        <v/>
      </c>
      <c r="AH1043" s="45" t="str">
        <f aca="false">IF(AG1043&lt;&gt;"Pneus","",IFERROR(VLOOKUP(R1043,Dados!$X$2:$Z$5,3,0)*(AI1043-Q1043),VLOOKUP(D1043,Dados!$X$7:$Z$33,3,0)*(AI1043-Q1043)))</f>
        <v/>
      </c>
      <c r="AI1043" s="47" t="str">
        <f aca="false">IF(B1043="","",P1043+Q1043+O1043+M1043+L1043-N1043)</f>
        <v/>
      </c>
      <c r="AJ1043" s="48" t="str">
        <f aca="false">IFERROR(IF(AND(AC1043="SIM",AG1043="-",Y1043="REVENDA"),(AB1043/1+1)*AI1043,IF(AND(AC1043="SIM",AG1043="Pneus",Y1043="REVENDA"),(AB1043/1+1)*(AI1043-AH1043),"")),"")</f>
        <v/>
      </c>
      <c r="AK1043" s="48" t="str">
        <f aca="false">IF(AJ1043="","",AJ1043*17%)</f>
        <v/>
      </c>
      <c r="AL1043" s="48" t="str">
        <f aca="false">IFERROR(IF(AC1043="NÃO","",IF(AK1043="","",IF(E1043="Simples Nacional",BF1043,IF(T1043=0.12,U1043*0.5833337002,IF(T1043=0,AI1043*0.07,U1043))))),"")</f>
        <v/>
      </c>
      <c r="AM1043" s="47" t="str">
        <f aca="false">IFERROR(IF(AC1043="NÃO","",IF(OR(AG1043="-",AG1043="Pneus"),AK1043-AL1043,"")),"")</f>
        <v/>
      </c>
      <c r="AN1043" s="48" t="str">
        <f aca="false">IF(AND(Y1043="REVENDA",AC1043="SIM",AG1043="BIT"),((AB1043/1+1)*AI1043)*0.4117,"")</f>
        <v/>
      </c>
      <c r="AO1043" s="48" t="str">
        <f aca="false">IF(AN1043="","",AN1043*17%)</f>
        <v/>
      </c>
      <c r="AP1043" s="49" t="str">
        <f aca="false">IF(AN1043="","",IF(T1043=0.12,(U1043*0.4117)*0.4117,IF(T1043=0,(AI1043*0.07)*0.4117,U1043*0.4117)))</f>
        <v/>
      </c>
      <c r="AQ1043" s="47" t="str">
        <f aca="false">IF(AN1043="","",AO1043-AP1043)</f>
        <v/>
      </c>
      <c r="AR1043" s="50" t="str">
        <f aca="false">IFERROR(IF(AND(AC1043="SIM",Y1043="REVENDA",LEFT(AG1043,5)="ANEXO")*OR(AE1043="ANEXO I",AF1043="ANEXO II"),VLOOKUP(H1043,Dados!G:I,2,0),""),"INSERIR MVA")</f>
        <v/>
      </c>
      <c r="AS1043" s="48" t="str">
        <f aca="false">IF(LEFT(AG1043,5)="ANEXO",VLOOKUP(AG1043,Dados!$X$111:$Z$112,2,0)*(AI1043-Q1043),"")</f>
        <v/>
      </c>
      <c r="AT1043" s="48" t="str">
        <f aca="false">IFERROR(IF(AR1043="","",(AI1043*AR1043)+AI1043),"INSERIR MVA")</f>
        <v/>
      </c>
      <c r="AU1043" s="48" t="str">
        <f aca="false">IF(AT1043="","",IF(AY1043=0.04,U1043,AS1043*AY1043))</f>
        <v/>
      </c>
      <c r="AV1043" s="47" t="str">
        <f aca="false">IFERROR(IF(AU1043="","",(VLOOKUP(AG1043,Dados!$X$111:$Z$112,3,0)*AT1043*0.17)),"INSERIR MVA")</f>
        <v/>
      </c>
      <c r="AW1043" s="47" t="str">
        <f aca="false">IFERROR(IF(AR1043="","",AV1043-AU1043),"")</f>
        <v/>
      </c>
      <c r="AX1043" s="51" t="str">
        <f aca="false">IFERROR(IF(AC1043="NÃO","",IF(AM1043&lt;&gt;"",AM1043-W1043,IF(AQ1043&lt;&gt;"",AQ1043-W1043,IF(AW1043&lt;&gt;"",AW1043-W1043,"")))),"")</f>
        <v/>
      </c>
      <c r="AY1043" s="46" t="str">
        <f aca="false">IFERROR(IF(ISNA(VLOOKUP(R1043,Dados!$X$2:$Y$5,2,0)),VLOOKUP(D1043,Dados!$X$7:$Y$33,2,0),VLOOKUP(R1043,Dados!$X$2:$Y$5,2,0)),"")</f>
        <v/>
      </c>
      <c r="AZ1043" s="52" t="str">
        <f aca="false">IF(C1043="","",IF(AND(Y1043="CONSUMO",AC1043="NÃO")*OR(AG1043="-",AG1043="BIT"),IF(E1043&lt;&gt;"",(AI1043-(P1043+L1043-N1043+Q1043)*AY1043)/0.83),""))</f>
        <v/>
      </c>
      <c r="BA1043" s="51" t="str">
        <f aca="false">IF(AZ1043="","",AZ1043*0.17-((P1043+L1043-N1043+Q1043)*AY1043))</f>
        <v/>
      </c>
      <c r="BB1043" s="51" t="str">
        <f aca="false">IF(AND(Y1043="CONSUMO",AG1043="ANEXO I",AY1043&gt;4%),(AI1043-(P1043+L1043-N1043+Q1043)*0.0514)/0.83*(0.5177)*(0.17)-AI1043*0.0514,IF(AND(Y1043="CONSUMO",AG1043="ANEXO II",AY1043&gt;4%),(AI1043-(P1043+L1043-N1043+Q1043)*0.041)/0.83*(0.3295)*(0.17)-AI1043*0.041,IF(AND(Y1043="CONSUMO",AG1043="ANEXO I",AY1043=4%),(AI1043-(P1043+L1043-N1043+Q1043)*0.04)/0.83*(0.5177)*(0.17)-AI1043*0.04,IF(AND(Y1043="CONSUMO",AG1043="ANEXO II",AY1043=4%),(AI1043-(P1043+L1043-N1043+Q1043)*0.04)/0.83*(0.3295)*(0.17)-AI1043*0.04,""))))</f>
        <v/>
      </c>
      <c r="BC1043" s="51" t="str">
        <f aca="false">IF(C1043="","",IF(AND(Y1043="CONSUMO",AC1043="SIM")*OR(AG1043="-",AG1043="BIT"),IF(E1043&lt;&gt;"",(AI1043-(P1043+L1043-N1043+Q1043)*AY1043)/0.83),""))</f>
        <v/>
      </c>
      <c r="BD1043" s="51" t="str">
        <f aca="false">IF(BC1043="","",BC1043*0.17)</f>
        <v/>
      </c>
      <c r="BE1043" s="51" t="str">
        <f aca="false">IF(I1043=6908,0,IF(BC1043="","",BD1043-((P1043+L1043-N1043+Q1043)*AY1043)))</f>
        <v/>
      </c>
      <c r="BF1043" s="53" t="str">
        <f aca="false">IF(B1043="","",IF(OR(B1043="",E1043="Regime Normal"),0,(AI1043-Q1043)*VLOOKUP(R1043,Dados!$X$98:$Y$108,2,0)))</f>
        <v/>
      </c>
      <c r="BG1043" s="54" t="str">
        <f aca="false">IFERROR(VLOOKUP(I1043,Dados!$AC$27:$AD$43,2,0),IF(B1043="","",IF(D1043&lt;&gt;"MT",IF(AND(AC1043="SIM",Y1043="Revenda"),"2403",IF(AND(AC1043="SIM",Y1043="Consumo"),"2407",IF(AND(AC1043="NÃO",Y1043="Revenda"),"2102",IF(AND(AC1043="NÃO",Y1043="Consumo"),"2556",)))),REPLACE(I1043,1,1,1))))</f>
        <v/>
      </c>
    </row>
    <row r="1044" customFormat="false" ht="12.8" hidden="false" customHeight="true" outlineLevel="0" collapsed="false">
      <c r="Y1044" s="45"/>
      <c r="Z1044" s="46" t="str">
        <f aca="false">IF(B1044="","",(IFERROR(VLOOKUP(H1044,Dados!A$3:B$15000,2,0),"Não Encontrado")))</f>
        <v/>
      </c>
      <c r="AA1044" s="46" t="str">
        <f aca="false">IF(B1044="","",(IFERROR(VLOOKUP(G1044,Dados!C$3:E$15000,3,0),"Não Encontrado")))</f>
        <v/>
      </c>
      <c r="AB1044" s="46" t="str">
        <f aca="false">IFERROR(IF(Z1044&lt;&gt;"Não Encontrado",Z1044,IF(AA1044&lt;&gt;"Não Encontrado",AA1044,"")),"")</f>
        <v/>
      </c>
      <c r="AC1044" s="45" t="str">
        <f aca="false">IF(B1044="","",IF(AB1044="","NÃO","SIM"))</f>
        <v/>
      </c>
      <c r="AD1044" s="45" t="str">
        <f aca="false">IFERROR(VLOOKUP(G1044,Dados!$P$3:$R$500,3,0),"")</f>
        <v/>
      </c>
      <c r="AE1044" s="45" t="str">
        <f aca="false">IFERROR(VLOOKUP(G1044,Dados!$K$3:$L$500,2,0),"")</f>
        <v/>
      </c>
      <c r="AF1044" s="45" t="str">
        <f aca="false">IFERROR(VLOOKUP(G1044,Dados!$M$3:$N$500,2,0),"")</f>
        <v/>
      </c>
      <c r="AG1044" s="45" t="str">
        <f aca="false">IF(F1044="","",IF(AND(AD1044="",AE1044="",AF1044=""),"-",IF(AND(AD1044="BIT",AE1044="",AF1044=""),"BIT",IF(AND(AE1044="ANEXO I",AD1044="",AF1044=""),"ANEXO I",IF(AND(AF1044="ANEXO II",AD1044="",AE1044=""),"ANEXO II","Escolher")))))</f>
        <v/>
      </c>
      <c r="AH1044" s="45" t="str">
        <f aca="false">IF(AG1044&lt;&gt;"Pneus","",IFERROR(VLOOKUP(R1044,Dados!$X$2:$Z$5,3,0)*(AI1044-Q1044),VLOOKUP(D1044,Dados!$X$7:$Z$33,3,0)*(AI1044-Q1044)))</f>
        <v/>
      </c>
      <c r="AI1044" s="47" t="str">
        <f aca="false">IF(B1044="","",P1044+Q1044+O1044+M1044+L1044-N1044)</f>
        <v/>
      </c>
      <c r="AJ1044" s="48" t="str">
        <f aca="false">IFERROR(IF(AND(AC1044="SIM",AG1044="-",Y1044="REVENDA"),(AB1044/1+1)*AI1044,IF(AND(AC1044="SIM",AG1044="Pneus",Y1044="REVENDA"),(AB1044/1+1)*(AI1044-AH1044),"")),"")</f>
        <v/>
      </c>
      <c r="AK1044" s="48" t="str">
        <f aca="false">IF(AJ1044="","",AJ1044*17%)</f>
        <v/>
      </c>
      <c r="AL1044" s="48" t="str">
        <f aca="false">IFERROR(IF(AC1044="NÃO","",IF(AK1044="","",IF(E1044="Simples Nacional",BF1044,IF(T1044=0.12,U1044*0.5833337002,IF(T1044=0,AI1044*0.07,U1044))))),"")</f>
        <v/>
      </c>
      <c r="AM1044" s="47" t="str">
        <f aca="false">IFERROR(IF(AC1044="NÃO","",IF(OR(AG1044="-",AG1044="Pneus"),AK1044-AL1044,"")),"")</f>
        <v/>
      </c>
      <c r="AN1044" s="48" t="str">
        <f aca="false">IF(AND(Y1044="REVENDA",AC1044="SIM",AG1044="BIT"),((AB1044/1+1)*AI1044)*0.4117,"")</f>
        <v/>
      </c>
      <c r="AO1044" s="48" t="str">
        <f aca="false">IF(AN1044="","",AN1044*17%)</f>
        <v/>
      </c>
      <c r="AP1044" s="49" t="str">
        <f aca="false">IF(AN1044="","",IF(T1044=0.12,(U1044*0.4117)*0.4117,IF(T1044=0,(AI1044*0.07)*0.4117,U1044*0.4117)))</f>
        <v/>
      </c>
      <c r="AQ1044" s="47" t="str">
        <f aca="false">IF(AN1044="","",AO1044-AP1044)</f>
        <v/>
      </c>
      <c r="AR1044" s="50" t="str">
        <f aca="false">IFERROR(IF(AND(AC1044="SIM",Y1044="REVENDA",LEFT(AG1044,5)="ANEXO")*OR(AE1044="ANEXO I",AF1044="ANEXO II"),VLOOKUP(H1044,Dados!G:I,2,0),""),"INSERIR MVA")</f>
        <v/>
      </c>
      <c r="AS1044" s="48" t="str">
        <f aca="false">IF(LEFT(AG1044,5)="ANEXO",VLOOKUP(AG1044,Dados!$X$111:$Z$112,2,0)*(AI1044-Q1044),"")</f>
        <v/>
      </c>
      <c r="AT1044" s="48" t="str">
        <f aca="false">IFERROR(IF(AR1044="","",(AI1044*AR1044)+AI1044),"INSERIR MVA")</f>
        <v/>
      </c>
      <c r="AU1044" s="48" t="str">
        <f aca="false">IF(AT1044="","",IF(AY1044=0.04,U1044,AS1044*AY1044))</f>
        <v/>
      </c>
      <c r="AV1044" s="47" t="str">
        <f aca="false">IFERROR(IF(AU1044="","",(VLOOKUP(AG1044,Dados!$X$111:$Z$112,3,0)*AT1044*0.17)),"INSERIR MVA")</f>
        <v/>
      </c>
      <c r="AW1044" s="47" t="str">
        <f aca="false">IFERROR(IF(AR1044="","",AV1044-AU1044),"")</f>
        <v/>
      </c>
      <c r="AX1044" s="51" t="str">
        <f aca="false">IFERROR(IF(AC1044="NÃO","",IF(AM1044&lt;&gt;"",AM1044-W1044,IF(AQ1044&lt;&gt;"",AQ1044-W1044,IF(AW1044&lt;&gt;"",AW1044-W1044,"")))),"")</f>
        <v/>
      </c>
      <c r="AY1044" s="46" t="str">
        <f aca="false">IFERROR(IF(ISNA(VLOOKUP(R1044,Dados!$X$2:$Y$5,2,0)),VLOOKUP(D1044,Dados!$X$7:$Y$33,2,0),VLOOKUP(R1044,Dados!$X$2:$Y$5,2,0)),"")</f>
        <v/>
      </c>
      <c r="AZ1044" s="52" t="str">
        <f aca="false">IF(C1044="","",IF(AND(Y1044="CONSUMO",AC1044="NÃO")*OR(AG1044="-",AG1044="BIT"),IF(E1044&lt;&gt;"",(AI1044-(P1044+L1044-N1044+Q1044)*AY1044)/0.83),""))</f>
        <v/>
      </c>
      <c r="BA1044" s="51" t="str">
        <f aca="false">IF(AZ1044="","",AZ1044*0.17-((P1044+L1044-N1044+Q1044)*AY1044))</f>
        <v/>
      </c>
      <c r="BB1044" s="51" t="str">
        <f aca="false">IF(AND(Y1044="CONSUMO",AG1044="ANEXO I",AY1044&gt;4%),(AI1044-(P1044+L1044-N1044+Q1044)*0.0514)/0.83*(0.5177)*(0.17)-AI1044*0.0514,IF(AND(Y1044="CONSUMO",AG1044="ANEXO II",AY1044&gt;4%),(AI1044-(P1044+L1044-N1044+Q1044)*0.041)/0.83*(0.3295)*(0.17)-AI1044*0.041,IF(AND(Y1044="CONSUMO",AG1044="ANEXO I",AY1044=4%),(AI1044-(P1044+L1044-N1044+Q1044)*0.04)/0.83*(0.5177)*(0.17)-AI1044*0.04,IF(AND(Y1044="CONSUMO",AG1044="ANEXO II",AY1044=4%),(AI1044-(P1044+L1044-N1044+Q1044)*0.04)/0.83*(0.3295)*(0.17)-AI1044*0.04,""))))</f>
        <v/>
      </c>
      <c r="BC1044" s="51" t="str">
        <f aca="false">IF(C1044="","",IF(AND(Y1044="CONSUMO",AC1044="SIM")*OR(AG1044="-",AG1044="BIT"),IF(E1044&lt;&gt;"",(AI1044-(P1044+L1044-N1044+Q1044)*AY1044)/0.83),""))</f>
        <v/>
      </c>
      <c r="BD1044" s="51" t="str">
        <f aca="false">IF(BC1044="","",BC1044*0.17)</f>
        <v/>
      </c>
      <c r="BE1044" s="51" t="str">
        <f aca="false">IF(I1044=6908,0,IF(BC1044="","",BD1044-((P1044+L1044-N1044+Q1044)*AY1044)))</f>
        <v/>
      </c>
      <c r="BF1044" s="53" t="str">
        <f aca="false">IF(B1044="","",IF(OR(B1044="",E1044="Regime Normal"),0,(AI1044-Q1044)*VLOOKUP(R1044,Dados!$X$98:$Y$108,2,0)))</f>
        <v/>
      </c>
      <c r="BG1044" s="54" t="str">
        <f aca="false">IFERROR(VLOOKUP(I1044,Dados!$AC$27:$AD$43,2,0),IF(B1044="","",IF(D1044&lt;&gt;"MT",IF(AND(AC1044="SIM",Y1044="Revenda"),"2403",IF(AND(AC1044="SIM",Y1044="Consumo"),"2407",IF(AND(AC1044="NÃO",Y1044="Revenda"),"2102",IF(AND(AC1044="NÃO",Y1044="Consumo"),"2556",)))),REPLACE(I1044,1,1,1))))</f>
        <v/>
      </c>
    </row>
    <row r="1045" customFormat="false" ht="12.8" hidden="false" customHeight="true" outlineLevel="0" collapsed="false">
      <c r="Y1045" s="45"/>
      <c r="Z1045" s="46" t="str">
        <f aca="false">IF(B1045="","",(IFERROR(VLOOKUP(H1045,Dados!A$3:B$15000,2,0),"Não Encontrado")))</f>
        <v/>
      </c>
      <c r="AA1045" s="46" t="str">
        <f aca="false">IF(B1045="","",(IFERROR(VLOOKUP(G1045,Dados!C$3:E$15000,3,0),"Não Encontrado")))</f>
        <v/>
      </c>
      <c r="AB1045" s="46" t="str">
        <f aca="false">IFERROR(IF(Z1045&lt;&gt;"Não Encontrado",Z1045,IF(AA1045&lt;&gt;"Não Encontrado",AA1045,"")),"")</f>
        <v/>
      </c>
      <c r="AC1045" s="45" t="str">
        <f aca="false">IF(B1045="","",IF(AB1045="","NÃO","SIM"))</f>
        <v/>
      </c>
      <c r="AD1045" s="45" t="str">
        <f aca="false">IFERROR(VLOOKUP(G1045,Dados!$P$3:$R$500,3,0),"")</f>
        <v/>
      </c>
      <c r="AE1045" s="45" t="str">
        <f aca="false">IFERROR(VLOOKUP(G1045,Dados!$K$3:$L$500,2,0),"")</f>
        <v/>
      </c>
      <c r="AF1045" s="45" t="str">
        <f aca="false">IFERROR(VLOOKUP(G1045,Dados!$M$3:$N$500,2,0),"")</f>
        <v/>
      </c>
      <c r="AG1045" s="45" t="str">
        <f aca="false">IF(F1045="","",IF(AND(AD1045="",AE1045="",AF1045=""),"-",IF(AND(AD1045="BIT",AE1045="",AF1045=""),"BIT",IF(AND(AE1045="ANEXO I",AD1045="",AF1045=""),"ANEXO I",IF(AND(AF1045="ANEXO II",AD1045="",AE1045=""),"ANEXO II","Escolher")))))</f>
        <v/>
      </c>
      <c r="AH1045" s="45" t="str">
        <f aca="false">IF(AG1045&lt;&gt;"Pneus","",IFERROR(VLOOKUP(R1045,Dados!$X$2:$Z$5,3,0)*(AI1045-Q1045),VLOOKUP(D1045,Dados!$X$7:$Z$33,3,0)*(AI1045-Q1045)))</f>
        <v/>
      </c>
      <c r="AI1045" s="47" t="str">
        <f aca="false">IF(B1045="","",P1045+Q1045+O1045+M1045+L1045-N1045)</f>
        <v/>
      </c>
      <c r="AJ1045" s="48" t="str">
        <f aca="false">IFERROR(IF(AND(AC1045="SIM",AG1045="-",Y1045="REVENDA"),(AB1045/1+1)*AI1045,IF(AND(AC1045="SIM",AG1045="Pneus",Y1045="REVENDA"),(AB1045/1+1)*(AI1045-AH1045),"")),"")</f>
        <v/>
      </c>
      <c r="AK1045" s="48" t="str">
        <f aca="false">IF(AJ1045="","",AJ1045*17%)</f>
        <v/>
      </c>
      <c r="AL1045" s="48" t="str">
        <f aca="false">IFERROR(IF(AC1045="NÃO","",IF(AK1045="","",IF(E1045="Simples Nacional",BF1045,IF(T1045=0.12,U1045*0.5833337002,IF(T1045=0,AI1045*0.07,U1045))))),"")</f>
        <v/>
      </c>
      <c r="AM1045" s="47" t="str">
        <f aca="false">IFERROR(IF(AC1045="NÃO","",IF(OR(AG1045="-",AG1045="Pneus"),AK1045-AL1045,"")),"")</f>
        <v/>
      </c>
      <c r="AN1045" s="48" t="str">
        <f aca="false">IF(AND(Y1045="REVENDA",AC1045="SIM",AG1045="BIT"),((AB1045/1+1)*AI1045)*0.4117,"")</f>
        <v/>
      </c>
      <c r="AO1045" s="48" t="str">
        <f aca="false">IF(AN1045="","",AN1045*17%)</f>
        <v/>
      </c>
      <c r="AP1045" s="49" t="str">
        <f aca="false">IF(AN1045="","",IF(T1045=0.12,(U1045*0.4117)*0.4117,IF(T1045=0,(AI1045*0.07)*0.4117,U1045*0.4117)))</f>
        <v/>
      </c>
      <c r="AQ1045" s="47" t="str">
        <f aca="false">IF(AN1045="","",AO1045-AP1045)</f>
        <v/>
      </c>
      <c r="AR1045" s="50" t="str">
        <f aca="false">IFERROR(IF(AND(AC1045="SIM",Y1045="REVENDA",LEFT(AG1045,5)="ANEXO")*OR(AE1045="ANEXO I",AF1045="ANEXO II"),VLOOKUP(H1045,Dados!G:I,2,0),""),"INSERIR MVA")</f>
        <v/>
      </c>
      <c r="AS1045" s="48" t="str">
        <f aca="false">IF(LEFT(AG1045,5)="ANEXO",VLOOKUP(AG1045,Dados!$X$111:$Z$112,2,0)*(AI1045-Q1045),"")</f>
        <v/>
      </c>
      <c r="AT1045" s="48" t="str">
        <f aca="false">IFERROR(IF(AR1045="","",(AI1045*AR1045)+AI1045),"INSERIR MVA")</f>
        <v/>
      </c>
      <c r="AU1045" s="48" t="str">
        <f aca="false">IF(AT1045="","",IF(AY1045=0.04,U1045,AS1045*AY1045))</f>
        <v/>
      </c>
      <c r="AV1045" s="47" t="str">
        <f aca="false">IFERROR(IF(AU1045="","",(VLOOKUP(AG1045,Dados!$X$111:$Z$112,3,0)*AT1045*0.17)),"INSERIR MVA")</f>
        <v/>
      </c>
      <c r="AW1045" s="47" t="str">
        <f aca="false">IFERROR(IF(AR1045="","",AV1045-AU1045),"")</f>
        <v/>
      </c>
      <c r="AX1045" s="51" t="str">
        <f aca="false">IFERROR(IF(AC1045="NÃO","",IF(AM1045&lt;&gt;"",AM1045-W1045,IF(AQ1045&lt;&gt;"",AQ1045-W1045,IF(AW1045&lt;&gt;"",AW1045-W1045,"")))),"")</f>
        <v/>
      </c>
      <c r="AY1045" s="46" t="str">
        <f aca="false">IFERROR(IF(ISNA(VLOOKUP(R1045,Dados!$X$2:$Y$5,2,0)),VLOOKUP(D1045,Dados!$X$7:$Y$33,2,0),VLOOKUP(R1045,Dados!$X$2:$Y$5,2,0)),"")</f>
        <v/>
      </c>
      <c r="AZ1045" s="52" t="str">
        <f aca="false">IF(C1045="","",IF(AND(Y1045="CONSUMO",AC1045="NÃO")*OR(AG1045="-",AG1045="BIT"),IF(E1045&lt;&gt;"",(AI1045-(P1045+L1045-N1045+Q1045)*AY1045)/0.83),""))</f>
        <v/>
      </c>
      <c r="BA1045" s="51" t="str">
        <f aca="false">IF(AZ1045="","",AZ1045*0.17-((P1045+L1045-N1045+Q1045)*AY1045))</f>
        <v/>
      </c>
      <c r="BB1045" s="51" t="str">
        <f aca="false">IF(AND(Y1045="CONSUMO",AG1045="ANEXO I",AY1045&gt;4%),(AI1045-(P1045+L1045-N1045+Q1045)*0.0514)/0.83*(0.5177)*(0.17)-AI1045*0.0514,IF(AND(Y1045="CONSUMO",AG1045="ANEXO II",AY1045&gt;4%),(AI1045-(P1045+L1045-N1045+Q1045)*0.041)/0.83*(0.3295)*(0.17)-AI1045*0.041,IF(AND(Y1045="CONSUMO",AG1045="ANEXO I",AY1045=4%),(AI1045-(P1045+L1045-N1045+Q1045)*0.04)/0.83*(0.5177)*(0.17)-AI1045*0.04,IF(AND(Y1045="CONSUMO",AG1045="ANEXO II",AY1045=4%),(AI1045-(P1045+L1045-N1045+Q1045)*0.04)/0.83*(0.3295)*(0.17)-AI1045*0.04,""))))</f>
        <v/>
      </c>
      <c r="BC1045" s="51" t="str">
        <f aca="false">IF(C1045="","",IF(AND(Y1045="CONSUMO",AC1045="SIM")*OR(AG1045="-",AG1045="BIT"),IF(E1045&lt;&gt;"",(AI1045-(P1045+L1045-N1045+Q1045)*AY1045)/0.83),""))</f>
        <v/>
      </c>
      <c r="BD1045" s="51" t="str">
        <f aca="false">IF(BC1045="","",BC1045*0.17)</f>
        <v/>
      </c>
      <c r="BE1045" s="51" t="str">
        <f aca="false">IF(I1045=6908,0,IF(BC1045="","",BD1045-((P1045+L1045-N1045+Q1045)*AY1045)))</f>
        <v/>
      </c>
      <c r="BF1045" s="53" t="str">
        <f aca="false">IF(B1045="","",IF(OR(B1045="",E1045="Regime Normal"),0,(AI1045-Q1045)*VLOOKUP(R1045,Dados!$X$98:$Y$108,2,0)))</f>
        <v/>
      </c>
      <c r="BG1045" s="54" t="str">
        <f aca="false">IFERROR(VLOOKUP(I1045,Dados!$AC$27:$AD$43,2,0),IF(B1045="","",IF(D1045&lt;&gt;"MT",IF(AND(AC1045="SIM",Y1045="Revenda"),"2403",IF(AND(AC1045="SIM",Y1045="Consumo"),"2407",IF(AND(AC1045="NÃO",Y1045="Revenda"),"2102",IF(AND(AC1045="NÃO",Y1045="Consumo"),"2556",)))),REPLACE(I1045,1,1,1))))</f>
        <v/>
      </c>
    </row>
    <row r="1046" customFormat="false" ht="12.8" hidden="false" customHeight="true" outlineLevel="0" collapsed="false">
      <c r="Y1046" s="45"/>
      <c r="Z1046" s="46" t="str">
        <f aca="false">IF(B1046="","",(IFERROR(VLOOKUP(H1046,Dados!A$3:B$15000,2,0),"Não Encontrado")))</f>
        <v/>
      </c>
      <c r="AA1046" s="46" t="str">
        <f aca="false">IF(B1046="","",(IFERROR(VLOOKUP(G1046,Dados!C$3:E$15000,3,0),"Não Encontrado")))</f>
        <v/>
      </c>
      <c r="AB1046" s="46" t="str">
        <f aca="false">IFERROR(IF(Z1046&lt;&gt;"Não Encontrado",Z1046,IF(AA1046&lt;&gt;"Não Encontrado",AA1046,"")),"")</f>
        <v/>
      </c>
      <c r="AC1046" s="45" t="str">
        <f aca="false">IF(B1046="","",IF(AB1046="","NÃO","SIM"))</f>
        <v/>
      </c>
      <c r="AD1046" s="45" t="str">
        <f aca="false">IFERROR(VLOOKUP(G1046,Dados!$P$3:$R$500,3,0),"")</f>
        <v/>
      </c>
      <c r="AE1046" s="45" t="str">
        <f aca="false">IFERROR(VLOOKUP(G1046,Dados!$K$3:$L$500,2,0),"")</f>
        <v/>
      </c>
      <c r="AF1046" s="45" t="str">
        <f aca="false">IFERROR(VLOOKUP(G1046,Dados!$M$3:$N$500,2,0),"")</f>
        <v/>
      </c>
      <c r="AG1046" s="45" t="str">
        <f aca="false">IF(F1046="","",IF(AND(AD1046="",AE1046="",AF1046=""),"-",IF(AND(AD1046="BIT",AE1046="",AF1046=""),"BIT",IF(AND(AE1046="ANEXO I",AD1046="",AF1046=""),"ANEXO I",IF(AND(AF1046="ANEXO II",AD1046="",AE1046=""),"ANEXO II","Escolher")))))</f>
        <v/>
      </c>
      <c r="AH1046" s="45" t="str">
        <f aca="false">IF(AG1046&lt;&gt;"Pneus","",IFERROR(VLOOKUP(R1046,Dados!$X$2:$Z$5,3,0)*(AI1046-Q1046),VLOOKUP(D1046,Dados!$X$7:$Z$33,3,0)*(AI1046-Q1046)))</f>
        <v/>
      </c>
      <c r="AI1046" s="47" t="str">
        <f aca="false">IF(B1046="","",P1046+Q1046+O1046+M1046+L1046-N1046)</f>
        <v/>
      </c>
      <c r="AJ1046" s="48" t="str">
        <f aca="false">IFERROR(IF(AND(AC1046="SIM",AG1046="-",Y1046="REVENDA"),(AB1046/1+1)*AI1046,IF(AND(AC1046="SIM",AG1046="Pneus",Y1046="REVENDA"),(AB1046/1+1)*(AI1046-AH1046),"")),"")</f>
        <v/>
      </c>
      <c r="AK1046" s="48" t="str">
        <f aca="false">IF(AJ1046="","",AJ1046*17%)</f>
        <v/>
      </c>
      <c r="AL1046" s="48" t="str">
        <f aca="false">IFERROR(IF(AC1046="NÃO","",IF(AK1046="","",IF(E1046="Simples Nacional",BF1046,IF(T1046=0.12,U1046*0.5833337002,IF(T1046=0,AI1046*0.07,U1046))))),"")</f>
        <v/>
      </c>
      <c r="AM1046" s="47" t="str">
        <f aca="false">IFERROR(IF(AC1046="NÃO","",IF(OR(AG1046="-",AG1046="Pneus"),AK1046-AL1046,"")),"")</f>
        <v/>
      </c>
      <c r="AN1046" s="48" t="str">
        <f aca="false">IF(AND(Y1046="REVENDA",AC1046="SIM",AG1046="BIT"),((AB1046/1+1)*AI1046)*0.4117,"")</f>
        <v/>
      </c>
      <c r="AO1046" s="48" t="str">
        <f aca="false">IF(AN1046="","",AN1046*17%)</f>
        <v/>
      </c>
      <c r="AP1046" s="49" t="str">
        <f aca="false">IF(AN1046="","",IF(T1046=0.12,(U1046*0.4117)*0.4117,IF(T1046=0,(AI1046*0.07)*0.4117,U1046*0.4117)))</f>
        <v/>
      </c>
      <c r="AQ1046" s="47" t="str">
        <f aca="false">IF(AN1046="","",AO1046-AP1046)</f>
        <v/>
      </c>
      <c r="AR1046" s="50" t="str">
        <f aca="false">IFERROR(IF(AND(AC1046="SIM",Y1046="REVENDA",LEFT(AG1046,5)="ANEXO")*OR(AE1046="ANEXO I",AF1046="ANEXO II"),VLOOKUP(H1046,Dados!G:I,2,0),""),"INSERIR MVA")</f>
        <v/>
      </c>
      <c r="AS1046" s="48" t="str">
        <f aca="false">IF(LEFT(AG1046,5)="ANEXO",VLOOKUP(AG1046,Dados!$X$111:$Z$112,2,0)*(AI1046-Q1046),"")</f>
        <v/>
      </c>
      <c r="AT1046" s="48" t="str">
        <f aca="false">IFERROR(IF(AR1046="","",(AI1046*AR1046)+AI1046),"INSERIR MVA")</f>
        <v/>
      </c>
      <c r="AU1046" s="48" t="str">
        <f aca="false">IF(AT1046="","",IF(AY1046=0.04,U1046,AS1046*AY1046))</f>
        <v/>
      </c>
      <c r="AV1046" s="47" t="str">
        <f aca="false">IFERROR(IF(AU1046="","",(VLOOKUP(AG1046,Dados!$X$111:$Z$112,3,0)*AT1046*0.17)),"INSERIR MVA")</f>
        <v/>
      </c>
      <c r="AW1046" s="47" t="str">
        <f aca="false">IFERROR(IF(AR1046="","",AV1046-AU1046),"")</f>
        <v/>
      </c>
      <c r="AX1046" s="51" t="str">
        <f aca="false">IFERROR(IF(AC1046="NÃO","",IF(AM1046&lt;&gt;"",AM1046-W1046,IF(AQ1046&lt;&gt;"",AQ1046-W1046,IF(AW1046&lt;&gt;"",AW1046-W1046,"")))),"")</f>
        <v/>
      </c>
      <c r="AY1046" s="46" t="str">
        <f aca="false">IFERROR(IF(ISNA(VLOOKUP(R1046,Dados!$X$2:$Y$5,2,0)),VLOOKUP(D1046,Dados!$X$7:$Y$33,2,0),VLOOKUP(R1046,Dados!$X$2:$Y$5,2,0)),"")</f>
        <v/>
      </c>
      <c r="AZ1046" s="52" t="str">
        <f aca="false">IF(C1046="","",IF(AND(Y1046="CONSUMO",AC1046="NÃO")*OR(AG1046="-",AG1046="BIT"),IF(E1046&lt;&gt;"",(AI1046-(P1046+L1046-N1046+Q1046)*AY1046)/0.83),""))</f>
        <v/>
      </c>
      <c r="BA1046" s="51" t="str">
        <f aca="false">IF(AZ1046="","",AZ1046*0.17-((P1046+L1046-N1046+Q1046)*AY1046))</f>
        <v/>
      </c>
      <c r="BB1046" s="51" t="str">
        <f aca="false">IF(AND(Y1046="CONSUMO",AG1046="ANEXO I",AY1046&gt;4%),(AI1046-(P1046+L1046-N1046+Q1046)*0.0514)/0.83*(0.5177)*(0.17)-AI1046*0.0514,IF(AND(Y1046="CONSUMO",AG1046="ANEXO II",AY1046&gt;4%),(AI1046-(P1046+L1046-N1046+Q1046)*0.041)/0.83*(0.3295)*(0.17)-AI1046*0.041,IF(AND(Y1046="CONSUMO",AG1046="ANEXO I",AY1046=4%),(AI1046-(P1046+L1046-N1046+Q1046)*0.04)/0.83*(0.5177)*(0.17)-AI1046*0.04,IF(AND(Y1046="CONSUMO",AG1046="ANEXO II",AY1046=4%),(AI1046-(P1046+L1046-N1046+Q1046)*0.04)/0.83*(0.3295)*(0.17)-AI1046*0.04,""))))</f>
        <v/>
      </c>
      <c r="BC1046" s="51" t="str">
        <f aca="false">IF(C1046="","",IF(AND(Y1046="CONSUMO",AC1046="SIM")*OR(AG1046="-",AG1046="BIT"),IF(E1046&lt;&gt;"",(AI1046-(P1046+L1046-N1046+Q1046)*AY1046)/0.83),""))</f>
        <v/>
      </c>
      <c r="BD1046" s="51" t="str">
        <f aca="false">IF(BC1046="","",BC1046*0.17)</f>
        <v/>
      </c>
      <c r="BE1046" s="51" t="str">
        <f aca="false">IF(I1046=6908,0,IF(BC1046="","",BD1046-((P1046+L1046-N1046+Q1046)*AY1046)))</f>
        <v/>
      </c>
      <c r="BF1046" s="53" t="str">
        <f aca="false">IF(B1046="","",IF(OR(B1046="",E1046="Regime Normal"),0,(AI1046-Q1046)*VLOOKUP(R1046,Dados!$X$98:$Y$108,2,0)))</f>
        <v/>
      </c>
      <c r="BG1046" s="54" t="str">
        <f aca="false">IFERROR(VLOOKUP(I1046,Dados!$AC$27:$AD$43,2,0),IF(B1046="","",IF(D1046&lt;&gt;"MT",IF(AND(AC1046="SIM",Y1046="Revenda"),"2403",IF(AND(AC1046="SIM",Y1046="Consumo"),"2407",IF(AND(AC1046="NÃO",Y1046="Revenda"),"2102",IF(AND(AC1046="NÃO",Y1046="Consumo"),"2556",)))),REPLACE(I1046,1,1,1))))</f>
        <v/>
      </c>
    </row>
    <row r="1047" customFormat="false" ht="12.8" hidden="false" customHeight="true" outlineLevel="0" collapsed="false">
      <c r="Y1047" s="45"/>
      <c r="Z1047" s="46" t="str">
        <f aca="false">IF(B1047="","",(IFERROR(VLOOKUP(H1047,Dados!A$3:B$15000,2,0),"Não Encontrado")))</f>
        <v/>
      </c>
      <c r="AA1047" s="46" t="str">
        <f aca="false">IF(B1047="","",(IFERROR(VLOOKUP(G1047,Dados!C$3:E$15000,3,0),"Não Encontrado")))</f>
        <v/>
      </c>
      <c r="AB1047" s="46" t="str">
        <f aca="false">IFERROR(IF(Z1047&lt;&gt;"Não Encontrado",Z1047,IF(AA1047&lt;&gt;"Não Encontrado",AA1047,"")),"")</f>
        <v/>
      </c>
      <c r="AC1047" s="45" t="str">
        <f aca="false">IF(B1047="","",IF(AB1047="","NÃO","SIM"))</f>
        <v/>
      </c>
      <c r="AD1047" s="45" t="str">
        <f aca="false">IFERROR(VLOOKUP(G1047,Dados!$P$3:$R$500,3,0),"")</f>
        <v/>
      </c>
      <c r="AE1047" s="45" t="str">
        <f aca="false">IFERROR(VLOOKUP(G1047,Dados!$K$3:$L$500,2,0),"")</f>
        <v/>
      </c>
      <c r="AF1047" s="45" t="str">
        <f aca="false">IFERROR(VLOOKUP(G1047,Dados!$M$3:$N$500,2,0),"")</f>
        <v/>
      </c>
      <c r="AG1047" s="45" t="str">
        <f aca="false">IF(F1047="","",IF(AND(AD1047="",AE1047="",AF1047=""),"-",IF(AND(AD1047="BIT",AE1047="",AF1047=""),"BIT",IF(AND(AE1047="ANEXO I",AD1047="",AF1047=""),"ANEXO I",IF(AND(AF1047="ANEXO II",AD1047="",AE1047=""),"ANEXO II","Escolher")))))</f>
        <v/>
      </c>
      <c r="AH1047" s="45" t="str">
        <f aca="false">IF(AG1047&lt;&gt;"Pneus","",IFERROR(VLOOKUP(R1047,Dados!$X$2:$Z$5,3,0)*(AI1047-Q1047),VLOOKUP(D1047,Dados!$X$7:$Z$33,3,0)*(AI1047-Q1047)))</f>
        <v/>
      </c>
      <c r="AI1047" s="47" t="str">
        <f aca="false">IF(B1047="","",P1047+Q1047+O1047+M1047+L1047-N1047)</f>
        <v/>
      </c>
      <c r="AJ1047" s="48" t="str">
        <f aca="false">IFERROR(IF(AND(AC1047="SIM",AG1047="-",Y1047="REVENDA"),(AB1047/1+1)*AI1047,IF(AND(AC1047="SIM",AG1047="Pneus",Y1047="REVENDA"),(AB1047/1+1)*(AI1047-AH1047),"")),"")</f>
        <v/>
      </c>
      <c r="AK1047" s="48" t="str">
        <f aca="false">IF(AJ1047="","",AJ1047*17%)</f>
        <v/>
      </c>
      <c r="AL1047" s="48" t="str">
        <f aca="false">IFERROR(IF(AC1047="NÃO","",IF(AK1047="","",IF(E1047="Simples Nacional",BF1047,IF(T1047=0.12,U1047*0.5833337002,IF(T1047=0,AI1047*0.07,U1047))))),"")</f>
        <v/>
      </c>
      <c r="AM1047" s="47" t="str">
        <f aca="false">IFERROR(IF(AC1047="NÃO","",IF(OR(AG1047="-",AG1047="Pneus"),AK1047-AL1047,"")),"")</f>
        <v/>
      </c>
      <c r="AN1047" s="48" t="str">
        <f aca="false">IF(AND(Y1047="REVENDA",AC1047="SIM",AG1047="BIT"),((AB1047/1+1)*AI1047)*0.4117,"")</f>
        <v/>
      </c>
      <c r="AO1047" s="48" t="str">
        <f aca="false">IF(AN1047="","",AN1047*17%)</f>
        <v/>
      </c>
      <c r="AP1047" s="49" t="str">
        <f aca="false">IF(AN1047="","",IF(T1047=0.12,(U1047*0.4117)*0.4117,IF(T1047=0,(AI1047*0.07)*0.4117,U1047*0.4117)))</f>
        <v/>
      </c>
      <c r="AQ1047" s="47" t="str">
        <f aca="false">IF(AN1047="","",AO1047-AP1047)</f>
        <v/>
      </c>
      <c r="AR1047" s="50" t="str">
        <f aca="false">IFERROR(IF(AND(AC1047="SIM",Y1047="REVENDA",LEFT(AG1047,5)="ANEXO")*OR(AE1047="ANEXO I",AF1047="ANEXO II"),VLOOKUP(H1047,Dados!G:I,2,0),""),"INSERIR MVA")</f>
        <v/>
      </c>
      <c r="AS1047" s="48" t="str">
        <f aca="false">IF(LEFT(AG1047,5)="ANEXO",VLOOKUP(AG1047,Dados!$X$111:$Z$112,2,0)*(AI1047-Q1047),"")</f>
        <v/>
      </c>
      <c r="AT1047" s="48" t="str">
        <f aca="false">IFERROR(IF(AR1047="","",(AI1047*AR1047)+AI1047),"INSERIR MVA")</f>
        <v/>
      </c>
      <c r="AU1047" s="48" t="str">
        <f aca="false">IF(AT1047="","",IF(AY1047=0.04,U1047,AS1047*AY1047))</f>
        <v/>
      </c>
      <c r="AV1047" s="47" t="str">
        <f aca="false">IFERROR(IF(AU1047="","",(VLOOKUP(AG1047,Dados!$X$111:$Z$112,3,0)*AT1047*0.17)),"INSERIR MVA")</f>
        <v/>
      </c>
      <c r="AW1047" s="47" t="str">
        <f aca="false">IFERROR(IF(AR1047="","",AV1047-AU1047),"")</f>
        <v/>
      </c>
      <c r="AX1047" s="51" t="str">
        <f aca="false">IFERROR(IF(AC1047="NÃO","",IF(AM1047&lt;&gt;"",AM1047-W1047,IF(AQ1047&lt;&gt;"",AQ1047-W1047,IF(AW1047&lt;&gt;"",AW1047-W1047,"")))),"")</f>
        <v/>
      </c>
      <c r="AY1047" s="46" t="str">
        <f aca="false">IFERROR(IF(ISNA(VLOOKUP(R1047,Dados!$X$2:$Y$5,2,0)),VLOOKUP(D1047,Dados!$X$7:$Y$33,2,0),VLOOKUP(R1047,Dados!$X$2:$Y$5,2,0)),"")</f>
        <v/>
      </c>
      <c r="AZ1047" s="52" t="str">
        <f aca="false">IF(C1047="","",IF(AND(Y1047="CONSUMO",AC1047="NÃO")*OR(AG1047="-",AG1047="BIT"),IF(E1047&lt;&gt;"",(AI1047-(P1047+L1047-N1047+Q1047)*AY1047)/0.83),""))</f>
        <v/>
      </c>
      <c r="BA1047" s="51" t="str">
        <f aca="false">IF(AZ1047="","",AZ1047*0.17-((P1047+L1047-N1047+Q1047)*AY1047))</f>
        <v/>
      </c>
      <c r="BB1047" s="51" t="str">
        <f aca="false">IF(AND(Y1047="CONSUMO",AG1047="ANEXO I",AY1047&gt;4%),(AI1047-(P1047+L1047-N1047+Q1047)*0.0514)/0.83*(0.5177)*(0.17)-AI1047*0.0514,IF(AND(Y1047="CONSUMO",AG1047="ANEXO II",AY1047&gt;4%),(AI1047-(P1047+L1047-N1047+Q1047)*0.041)/0.83*(0.3295)*(0.17)-AI1047*0.041,IF(AND(Y1047="CONSUMO",AG1047="ANEXO I",AY1047=4%),(AI1047-(P1047+L1047-N1047+Q1047)*0.04)/0.83*(0.5177)*(0.17)-AI1047*0.04,IF(AND(Y1047="CONSUMO",AG1047="ANEXO II",AY1047=4%),(AI1047-(P1047+L1047-N1047+Q1047)*0.04)/0.83*(0.3295)*(0.17)-AI1047*0.04,""))))</f>
        <v/>
      </c>
      <c r="BC1047" s="51" t="str">
        <f aca="false">IF(C1047="","",IF(AND(Y1047="CONSUMO",AC1047="SIM")*OR(AG1047="-",AG1047="BIT"),IF(E1047&lt;&gt;"",(AI1047-(P1047+L1047-N1047+Q1047)*AY1047)/0.83),""))</f>
        <v/>
      </c>
      <c r="BD1047" s="51" t="str">
        <f aca="false">IF(BC1047="","",BC1047*0.17)</f>
        <v/>
      </c>
      <c r="BE1047" s="51" t="str">
        <f aca="false">IF(I1047=6908,0,IF(BC1047="","",BD1047-((P1047+L1047-N1047+Q1047)*AY1047)))</f>
        <v/>
      </c>
      <c r="BF1047" s="53" t="str">
        <f aca="false">IF(B1047="","",IF(OR(B1047="",E1047="Regime Normal"),0,(AI1047-Q1047)*VLOOKUP(R1047,Dados!$X$98:$Y$108,2,0)))</f>
        <v/>
      </c>
      <c r="BG1047" s="54" t="str">
        <f aca="false">IFERROR(VLOOKUP(I1047,Dados!$AC$27:$AD$43,2,0),IF(B1047="","",IF(D1047&lt;&gt;"MT",IF(AND(AC1047="SIM",Y1047="Revenda"),"2403",IF(AND(AC1047="SIM",Y1047="Consumo"),"2407",IF(AND(AC1047="NÃO",Y1047="Revenda"),"2102",IF(AND(AC1047="NÃO",Y1047="Consumo"),"2556",)))),REPLACE(I1047,1,1,1))))</f>
        <v/>
      </c>
    </row>
    <row r="1048" customFormat="false" ht="12.8" hidden="false" customHeight="true" outlineLevel="0" collapsed="false">
      <c r="Y1048" s="45"/>
      <c r="Z1048" s="46" t="str">
        <f aca="false">IF(B1048="","",(IFERROR(VLOOKUP(H1048,Dados!A$3:B$15000,2,0),"Não Encontrado")))</f>
        <v/>
      </c>
      <c r="AA1048" s="46" t="str">
        <f aca="false">IF(B1048="","",(IFERROR(VLOOKUP(G1048,Dados!C$3:E$15000,3,0),"Não Encontrado")))</f>
        <v/>
      </c>
      <c r="AB1048" s="46" t="str">
        <f aca="false">IFERROR(IF(Z1048&lt;&gt;"Não Encontrado",Z1048,IF(AA1048&lt;&gt;"Não Encontrado",AA1048,"")),"")</f>
        <v/>
      </c>
      <c r="AC1048" s="45" t="str">
        <f aca="false">IF(B1048="","",IF(AB1048="","NÃO","SIM"))</f>
        <v/>
      </c>
      <c r="AD1048" s="45" t="str">
        <f aca="false">IFERROR(VLOOKUP(G1048,Dados!$P$3:$R$500,3,0),"")</f>
        <v/>
      </c>
      <c r="AE1048" s="45" t="str">
        <f aca="false">IFERROR(VLOOKUP(G1048,Dados!$K$3:$L$500,2,0),"")</f>
        <v/>
      </c>
      <c r="AF1048" s="45" t="str">
        <f aca="false">IFERROR(VLOOKUP(G1048,Dados!$M$3:$N$500,2,0),"")</f>
        <v/>
      </c>
      <c r="AG1048" s="45" t="str">
        <f aca="false">IF(F1048="","",IF(AND(AD1048="",AE1048="",AF1048=""),"-",IF(AND(AD1048="BIT",AE1048="",AF1048=""),"BIT",IF(AND(AE1048="ANEXO I",AD1048="",AF1048=""),"ANEXO I",IF(AND(AF1048="ANEXO II",AD1048="",AE1048=""),"ANEXO II","Escolher")))))</f>
        <v/>
      </c>
      <c r="AH1048" s="45" t="str">
        <f aca="false">IF(AG1048&lt;&gt;"Pneus","",IFERROR(VLOOKUP(R1048,Dados!$X$2:$Z$5,3,0)*(AI1048-Q1048),VLOOKUP(D1048,Dados!$X$7:$Z$33,3,0)*(AI1048-Q1048)))</f>
        <v/>
      </c>
      <c r="AI1048" s="47" t="str">
        <f aca="false">IF(B1048="","",P1048+Q1048+O1048+M1048+L1048-N1048)</f>
        <v/>
      </c>
      <c r="AJ1048" s="48" t="str">
        <f aca="false">IFERROR(IF(AND(AC1048="SIM",AG1048="-",Y1048="REVENDA"),(AB1048/1+1)*AI1048,IF(AND(AC1048="SIM",AG1048="Pneus",Y1048="REVENDA"),(AB1048/1+1)*(AI1048-AH1048),"")),"")</f>
        <v/>
      </c>
      <c r="AK1048" s="48" t="str">
        <f aca="false">IF(AJ1048="","",AJ1048*17%)</f>
        <v/>
      </c>
      <c r="AL1048" s="48" t="str">
        <f aca="false">IFERROR(IF(AC1048="NÃO","",IF(AK1048="","",IF(E1048="Simples Nacional",BF1048,IF(T1048=0.12,U1048*0.5833337002,IF(T1048=0,AI1048*0.07,U1048))))),"")</f>
        <v/>
      </c>
      <c r="AM1048" s="47" t="str">
        <f aca="false">IFERROR(IF(AC1048="NÃO","",IF(OR(AG1048="-",AG1048="Pneus"),AK1048-AL1048,"")),"")</f>
        <v/>
      </c>
      <c r="AN1048" s="48" t="str">
        <f aca="false">IF(AND(Y1048="REVENDA",AC1048="SIM",AG1048="BIT"),((AB1048/1+1)*AI1048)*0.4117,"")</f>
        <v/>
      </c>
      <c r="AO1048" s="48" t="str">
        <f aca="false">IF(AN1048="","",AN1048*17%)</f>
        <v/>
      </c>
      <c r="AP1048" s="49" t="str">
        <f aca="false">IF(AN1048="","",IF(T1048=0.12,(U1048*0.4117)*0.4117,IF(T1048=0,(AI1048*0.07)*0.4117,U1048*0.4117)))</f>
        <v/>
      </c>
      <c r="AQ1048" s="47" t="str">
        <f aca="false">IF(AN1048="","",AO1048-AP1048)</f>
        <v/>
      </c>
      <c r="AR1048" s="50" t="str">
        <f aca="false">IFERROR(IF(AND(AC1048="SIM",Y1048="REVENDA",LEFT(AG1048,5)="ANEXO")*OR(AE1048="ANEXO I",AF1048="ANEXO II"),VLOOKUP(H1048,Dados!G:I,2,0),""),"INSERIR MVA")</f>
        <v/>
      </c>
      <c r="AS1048" s="48" t="str">
        <f aca="false">IF(LEFT(AG1048,5)="ANEXO",VLOOKUP(AG1048,Dados!$X$111:$Z$112,2,0)*(AI1048-Q1048),"")</f>
        <v/>
      </c>
      <c r="AT1048" s="48" t="str">
        <f aca="false">IFERROR(IF(AR1048="","",(AI1048*AR1048)+AI1048),"INSERIR MVA")</f>
        <v/>
      </c>
      <c r="AU1048" s="48" t="str">
        <f aca="false">IF(AT1048="","",IF(AY1048=0.04,U1048,AS1048*AY1048))</f>
        <v/>
      </c>
      <c r="AV1048" s="47" t="str">
        <f aca="false">IFERROR(IF(AU1048="","",(VLOOKUP(AG1048,Dados!$X$111:$Z$112,3,0)*AT1048*0.17)),"INSERIR MVA")</f>
        <v/>
      </c>
      <c r="AW1048" s="47" t="str">
        <f aca="false">IFERROR(IF(AR1048="","",AV1048-AU1048),"")</f>
        <v/>
      </c>
      <c r="AX1048" s="51" t="str">
        <f aca="false">IFERROR(IF(AC1048="NÃO","",IF(AM1048&lt;&gt;"",AM1048-W1048,IF(AQ1048&lt;&gt;"",AQ1048-W1048,IF(AW1048&lt;&gt;"",AW1048-W1048,"")))),"")</f>
        <v/>
      </c>
      <c r="AY1048" s="46" t="str">
        <f aca="false">IFERROR(IF(ISNA(VLOOKUP(R1048,Dados!$X$2:$Y$5,2,0)),VLOOKUP(D1048,Dados!$X$7:$Y$33,2,0),VLOOKUP(R1048,Dados!$X$2:$Y$5,2,0)),"")</f>
        <v/>
      </c>
      <c r="AZ1048" s="52" t="str">
        <f aca="false">IF(C1048="","",IF(AND(Y1048="CONSUMO",AC1048="NÃO")*OR(AG1048="-",AG1048="BIT"),IF(E1048&lt;&gt;"",(AI1048-(P1048+L1048-N1048+Q1048)*AY1048)/0.83),""))</f>
        <v/>
      </c>
      <c r="BA1048" s="51" t="str">
        <f aca="false">IF(AZ1048="","",AZ1048*0.17-((P1048+L1048-N1048+Q1048)*AY1048))</f>
        <v/>
      </c>
      <c r="BB1048" s="51" t="str">
        <f aca="false">IF(AND(Y1048="CONSUMO",AG1048="ANEXO I",AY1048&gt;4%),(AI1048-(P1048+L1048-N1048+Q1048)*0.0514)/0.83*(0.5177)*(0.17)-AI1048*0.0514,IF(AND(Y1048="CONSUMO",AG1048="ANEXO II",AY1048&gt;4%),(AI1048-(P1048+L1048-N1048+Q1048)*0.041)/0.83*(0.3295)*(0.17)-AI1048*0.041,IF(AND(Y1048="CONSUMO",AG1048="ANEXO I",AY1048=4%),(AI1048-(P1048+L1048-N1048+Q1048)*0.04)/0.83*(0.5177)*(0.17)-AI1048*0.04,IF(AND(Y1048="CONSUMO",AG1048="ANEXO II",AY1048=4%),(AI1048-(P1048+L1048-N1048+Q1048)*0.04)/0.83*(0.3295)*(0.17)-AI1048*0.04,""))))</f>
        <v/>
      </c>
      <c r="BC1048" s="51" t="str">
        <f aca="false">IF(C1048="","",IF(AND(Y1048="CONSUMO",AC1048="SIM")*OR(AG1048="-",AG1048="BIT"),IF(E1048&lt;&gt;"",(AI1048-(P1048+L1048-N1048+Q1048)*AY1048)/0.83),""))</f>
        <v/>
      </c>
      <c r="BD1048" s="51" t="str">
        <f aca="false">IF(BC1048="","",BC1048*0.17)</f>
        <v/>
      </c>
      <c r="BE1048" s="51" t="str">
        <f aca="false">IF(I1048=6908,0,IF(BC1048="","",BD1048-((P1048+L1048-N1048+Q1048)*AY1048)))</f>
        <v/>
      </c>
      <c r="BF1048" s="53" t="str">
        <f aca="false">IF(B1048="","",IF(OR(B1048="",E1048="Regime Normal"),0,(AI1048-Q1048)*VLOOKUP(R1048,Dados!$X$98:$Y$108,2,0)))</f>
        <v/>
      </c>
      <c r="BG1048" s="54" t="str">
        <f aca="false">IFERROR(VLOOKUP(I1048,Dados!$AC$27:$AD$43,2,0),IF(B1048="","",IF(D1048&lt;&gt;"MT",IF(AND(AC1048="SIM",Y1048="Revenda"),"2403",IF(AND(AC1048="SIM",Y1048="Consumo"),"2407",IF(AND(AC1048="NÃO",Y1048="Revenda"),"2102",IF(AND(AC1048="NÃO",Y1048="Consumo"),"2556",)))),REPLACE(I1048,1,1,1))))</f>
        <v/>
      </c>
    </row>
    <row r="1049" customFormat="false" ht="12.8" hidden="false" customHeight="true" outlineLevel="0" collapsed="false">
      <c r="Y1049" s="45"/>
      <c r="Z1049" s="46" t="str">
        <f aca="false">IF(B1049="","",(IFERROR(VLOOKUP(H1049,Dados!A$3:B$15000,2,0),"Não Encontrado")))</f>
        <v/>
      </c>
      <c r="AA1049" s="46" t="str">
        <f aca="false">IF(B1049="","",(IFERROR(VLOOKUP(G1049,Dados!C$3:E$15000,3,0),"Não Encontrado")))</f>
        <v/>
      </c>
      <c r="AB1049" s="46" t="str">
        <f aca="false">IFERROR(IF(Z1049&lt;&gt;"Não Encontrado",Z1049,IF(AA1049&lt;&gt;"Não Encontrado",AA1049,"")),"")</f>
        <v/>
      </c>
      <c r="AC1049" s="45" t="str">
        <f aca="false">IF(B1049="","",IF(AB1049="","NÃO","SIM"))</f>
        <v/>
      </c>
      <c r="AD1049" s="45" t="str">
        <f aca="false">IFERROR(VLOOKUP(G1049,Dados!$P$3:$R$500,3,0),"")</f>
        <v/>
      </c>
      <c r="AE1049" s="45" t="str">
        <f aca="false">IFERROR(VLOOKUP(G1049,Dados!$K$3:$L$500,2,0),"")</f>
        <v/>
      </c>
      <c r="AF1049" s="45" t="str">
        <f aca="false">IFERROR(VLOOKUP(G1049,Dados!$M$3:$N$500,2,0),"")</f>
        <v/>
      </c>
      <c r="AG1049" s="45" t="str">
        <f aca="false">IF(F1049="","",IF(AND(AD1049="",AE1049="",AF1049=""),"-",IF(AND(AD1049="BIT",AE1049="",AF1049=""),"BIT",IF(AND(AE1049="ANEXO I",AD1049="",AF1049=""),"ANEXO I",IF(AND(AF1049="ANEXO II",AD1049="",AE1049=""),"ANEXO II","Escolher")))))</f>
        <v/>
      </c>
      <c r="AH1049" s="45" t="str">
        <f aca="false">IF(AG1049&lt;&gt;"Pneus","",IFERROR(VLOOKUP(R1049,Dados!$X$2:$Z$5,3,0)*(AI1049-Q1049),VLOOKUP(D1049,Dados!$X$7:$Z$33,3,0)*(AI1049-Q1049)))</f>
        <v/>
      </c>
      <c r="AI1049" s="47" t="str">
        <f aca="false">IF(B1049="","",P1049+Q1049+O1049+M1049+L1049-N1049)</f>
        <v/>
      </c>
      <c r="AJ1049" s="48" t="str">
        <f aca="false">IFERROR(IF(AND(AC1049="SIM",AG1049="-",Y1049="REVENDA"),(AB1049/1+1)*AI1049,IF(AND(AC1049="SIM",AG1049="Pneus",Y1049="REVENDA"),(AB1049/1+1)*(AI1049-AH1049),"")),"")</f>
        <v/>
      </c>
      <c r="AK1049" s="48" t="str">
        <f aca="false">IF(AJ1049="","",AJ1049*17%)</f>
        <v/>
      </c>
      <c r="AL1049" s="48" t="str">
        <f aca="false">IFERROR(IF(AC1049="NÃO","",IF(AK1049="","",IF(E1049="Simples Nacional",BF1049,IF(T1049=0.12,U1049*0.5833337002,IF(T1049=0,AI1049*0.07,U1049))))),"")</f>
        <v/>
      </c>
      <c r="AM1049" s="47" t="str">
        <f aca="false">IFERROR(IF(AC1049="NÃO","",IF(OR(AG1049="-",AG1049="Pneus"),AK1049-AL1049,"")),"")</f>
        <v/>
      </c>
      <c r="AN1049" s="48" t="str">
        <f aca="false">IF(AND(Y1049="REVENDA",AC1049="SIM",AG1049="BIT"),((AB1049/1+1)*AI1049)*0.4117,"")</f>
        <v/>
      </c>
      <c r="AO1049" s="48" t="str">
        <f aca="false">IF(AN1049="","",AN1049*17%)</f>
        <v/>
      </c>
      <c r="AP1049" s="49" t="str">
        <f aca="false">IF(AN1049="","",IF(T1049=0.12,(U1049*0.4117)*0.4117,IF(T1049=0,(AI1049*0.07)*0.4117,U1049*0.4117)))</f>
        <v/>
      </c>
      <c r="AQ1049" s="47" t="str">
        <f aca="false">IF(AN1049="","",AO1049-AP1049)</f>
        <v/>
      </c>
      <c r="AR1049" s="50" t="str">
        <f aca="false">IFERROR(IF(AND(AC1049="SIM",Y1049="REVENDA",LEFT(AG1049,5)="ANEXO")*OR(AE1049="ANEXO I",AF1049="ANEXO II"),VLOOKUP(H1049,Dados!G:I,2,0),""),"INSERIR MVA")</f>
        <v/>
      </c>
      <c r="AS1049" s="48" t="str">
        <f aca="false">IF(LEFT(AG1049,5)="ANEXO",VLOOKUP(AG1049,Dados!$X$111:$Z$112,2,0)*(AI1049-Q1049),"")</f>
        <v/>
      </c>
      <c r="AT1049" s="48" t="str">
        <f aca="false">IFERROR(IF(AR1049="","",(AI1049*AR1049)+AI1049),"INSERIR MVA")</f>
        <v/>
      </c>
      <c r="AU1049" s="48" t="str">
        <f aca="false">IF(AT1049="","",IF(AY1049=0.04,U1049,AS1049*AY1049))</f>
        <v/>
      </c>
      <c r="AV1049" s="47" t="str">
        <f aca="false">IFERROR(IF(AU1049="","",(VLOOKUP(AG1049,Dados!$X$111:$Z$112,3,0)*AT1049*0.17)),"INSERIR MVA")</f>
        <v/>
      </c>
      <c r="AW1049" s="47" t="str">
        <f aca="false">IFERROR(IF(AR1049="","",AV1049-AU1049),"")</f>
        <v/>
      </c>
      <c r="AX1049" s="51" t="str">
        <f aca="false">IFERROR(IF(AC1049="NÃO","",IF(AM1049&lt;&gt;"",AM1049-W1049,IF(AQ1049&lt;&gt;"",AQ1049-W1049,IF(AW1049&lt;&gt;"",AW1049-W1049,"")))),"")</f>
        <v/>
      </c>
      <c r="AY1049" s="46" t="str">
        <f aca="false">IFERROR(IF(ISNA(VLOOKUP(R1049,Dados!$X$2:$Y$5,2,0)),VLOOKUP(D1049,Dados!$X$7:$Y$33,2,0),VLOOKUP(R1049,Dados!$X$2:$Y$5,2,0)),"")</f>
        <v/>
      </c>
      <c r="AZ1049" s="52" t="str">
        <f aca="false">IF(C1049="","",IF(AND(Y1049="CONSUMO",AC1049="NÃO")*OR(AG1049="-",AG1049="BIT"),IF(E1049&lt;&gt;"",(AI1049-(P1049+L1049-N1049+Q1049)*AY1049)/0.83),""))</f>
        <v/>
      </c>
      <c r="BA1049" s="51" t="str">
        <f aca="false">IF(AZ1049="","",AZ1049*0.17-((P1049+L1049-N1049+Q1049)*AY1049))</f>
        <v/>
      </c>
      <c r="BB1049" s="51" t="str">
        <f aca="false">IF(AND(Y1049="CONSUMO",AG1049="ANEXO I",AY1049&gt;4%),(AI1049-(P1049+L1049-N1049+Q1049)*0.0514)/0.83*(0.5177)*(0.17)-AI1049*0.0514,IF(AND(Y1049="CONSUMO",AG1049="ANEXO II",AY1049&gt;4%),(AI1049-(P1049+L1049-N1049+Q1049)*0.041)/0.83*(0.3295)*(0.17)-AI1049*0.041,IF(AND(Y1049="CONSUMO",AG1049="ANEXO I",AY1049=4%),(AI1049-(P1049+L1049-N1049+Q1049)*0.04)/0.83*(0.5177)*(0.17)-AI1049*0.04,IF(AND(Y1049="CONSUMO",AG1049="ANEXO II",AY1049=4%),(AI1049-(P1049+L1049-N1049+Q1049)*0.04)/0.83*(0.3295)*(0.17)-AI1049*0.04,""))))</f>
        <v/>
      </c>
      <c r="BC1049" s="51" t="str">
        <f aca="false">IF(C1049="","",IF(AND(Y1049="CONSUMO",AC1049="SIM")*OR(AG1049="-",AG1049="BIT"),IF(E1049&lt;&gt;"",(AI1049-(P1049+L1049-N1049+Q1049)*AY1049)/0.83),""))</f>
        <v/>
      </c>
      <c r="BD1049" s="51" t="str">
        <f aca="false">IF(BC1049="","",BC1049*0.17)</f>
        <v/>
      </c>
      <c r="BE1049" s="51" t="str">
        <f aca="false">IF(I1049=6908,0,IF(BC1049="","",BD1049-((P1049+L1049-N1049+Q1049)*AY1049)))</f>
        <v/>
      </c>
      <c r="BF1049" s="53" t="str">
        <f aca="false">IF(B1049="","",IF(OR(B1049="",E1049="Regime Normal"),0,(AI1049-Q1049)*VLOOKUP(R1049,Dados!$X$98:$Y$108,2,0)))</f>
        <v/>
      </c>
      <c r="BG1049" s="54" t="str">
        <f aca="false">IFERROR(VLOOKUP(I1049,Dados!$AC$27:$AD$43,2,0),IF(B1049="","",IF(D1049&lt;&gt;"MT",IF(AND(AC1049="SIM",Y1049="Revenda"),"2403",IF(AND(AC1049="SIM",Y1049="Consumo"),"2407",IF(AND(AC1049="NÃO",Y1049="Revenda"),"2102",IF(AND(AC1049="NÃO",Y1049="Consumo"),"2556",)))),REPLACE(I1049,1,1,1))))</f>
        <v/>
      </c>
    </row>
    <row r="1050" customFormat="false" ht="12.8" hidden="false" customHeight="true" outlineLevel="0" collapsed="false">
      <c r="Y1050" s="45"/>
      <c r="Z1050" s="46" t="str">
        <f aca="false">IF(B1050="","",(IFERROR(VLOOKUP(H1050,Dados!A$3:B$15000,2,0),"Não Encontrado")))</f>
        <v/>
      </c>
      <c r="AA1050" s="46" t="str">
        <f aca="false">IF(B1050="","",(IFERROR(VLOOKUP(G1050,Dados!C$3:E$15000,3,0),"Não Encontrado")))</f>
        <v/>
      </c>
      <c r="AB1050" s="46" t="str">
        <f aca="false">IFERROR(IF(Z1050&lt;&gt;"Não Encontrado",Z1050,IF(AA1050&lt;&gt;"Não Encontrado",AA1050,"")),"")</f>
        <v/>
      </c>
      <c r="AC1050" s="45" t="str">
        <f aca="false">IF(B1050="","",IF(AB1050="","NÃO","SIM"))</f>
        <v/>
      </c>
      <c r="AD1050" s="45" t="str">
        <f aca="false">IFERROR(VLOOKUP(G1050,Dados!$P$3:$R$500,3,0),"")</f>
        <v/>
      </c>
      <c r="AE1050" s="45" t="str">
        <f aca="false">IFERROR(VLOOKUP(G1050,Dados!$K$3:$L$500,2,0),"")</f>
        <v/>
      </c>
      <c r="AF1050" s="45" t="str">
        <f aca="false">IFERROR(VLOOKUP(G1050,Dados!$M$3:$N$500,2,0),"")</f>
        <v/>
      </c>
      <c r="AG1050" s="45" t="str">
        <f aca="false">IF(F1050="","",IF(AND(AD1050="",AE1050="",AF1050=""),"-",IF(AND(AD1050="BIT",AE1050="",AF1050=""),"BIT",IF(AND(AE1050="ANEXO I",AD1050="",AF1050=""),"ANEXO I",IF(AND(AF1050="ANEXO II",AD1050="",AE1050=""),"ANEXO II","Escolher")))))</f>
        <v/>
      </c>
      <c r="AH1050" s="45" t="str">
        <f aca="false">IF(AG1050&lt;&gt;"Pneus","",IFERROR(VLOOKUP(R1050,Dados!$X$2:$Z$5,3,0)*(AI1050-Q1050),VLOOKUP(D1050,Dados!$X$7:$Z$33,3,0)*(AI1050-Q1050)))</f>
        <v/>
      </c>
      <c r="AI1050" s="47" t="str">
        <f aca="false">IF(B1050="","",P1050+Q1050+O1050+M1050+L1050-N1050)</f>
        <v/>
      </c>
      <c r="AJ1050" s="48" t="str">
        <f aca="false">IFERROR(IF(AND(AC1050="SIM",AG1050="-",Y1050="REVENDA"),(AB1050/1+1)*AI1050,IF(AND(AC1050="SIM",AG1050="Pneus",Y1050="REVENDA"),(AB1050/1+1)*(AI1050-AH1050),"")),"")</f>
        <v/>
      </c>
      <c r="AK1050" s="48" t="str">
        <f aca="false">IF(AJ1050="","",AJ1050*17%)</f>
        <v/>
      </c>
      <c r="AL1050" s="48" t="str">
        <f aca="false">IFERROR(IF(AC1050="NÃO","",IF(AK1050="","",IF(E1050="Simples Nacional",BF1050,IF(T1050=0.12,U1050*0.5833337002,IF(T1050=0,AI1050*0.07,U1050))))),"")</f>
        <v/>
      </c>
      <c r="AM1050" s="47" t="str">
        <f aca="false">IFERROR(IF(AC1050="NÃO","",IF(OR(AG1050="-",AG1050="Pneus"),AK1050-AL1050,"")),"")</f>
        <v/>
      </c>
      <c r="AN1050" s="48" t="str">
        <f aca="false">IF(AND(Y1050="REVENDA",AC1050="SIM",AG1050="BIT"),((AB1050/1+1)*AI1050)*0.4117,"")</f>
        <v/>
      </c>
      <c r="AO1050" s="48" t="str">
        <f aca="false">IF(AN1050="","",AN1050*17%)</f>
        <v/>
      </c>
      <c r="AP1050" s="49" t="str">
        <f aca="false">IF(AN1050="","",IF(T1050=0.12,(U1050*0.4117)*0.4117,IF(T1050=0,(AI1050*0.07)*0.4117,U1050*0.4117)))</f>
        <v/>
      </c>
      <c r="AQ1050" s="47" t="str">
        <f aca="false">IF(AN1050="","",AO1050-AP1050)</f>
        <v/>
      </c>
      <c r="AR1050" s="50" t="str">
        <f aca="false">IFERROR(IF(AND(AC1050="SIM",Y1050="REVENDA",LEFT(AG1050,5)="ANEXO")*OR(AE1050="ANEXO I",AF1050="ANEXO II"),VLOOKUP(H1050,Dados!G:I,2,0),""),"INSERIR MVA")</f>
        <v/>
      </c>
      <c r="AS1050" s="48" t="str">
        <f aca="false">IF(LEFT(AG1050,5)="ANEXO",VLOOKUP(AG1050,Dados!$X$111:$Z$112,2,0)*(AI1050-Q1050),"")</f>
        <v/>
      </c>
      <c r="AT1050" s="48" t="str">
        <f aca="false">IFERROR(IF(AR1050="","",(AI1050*AR1050)+AI1050),"INSERIR MVA")</f>
        <v/>
      </c>
      <c r="AU1050" s="48" t="str">
        <f aca="false">IF(AT1050="","",IF(AY1050=0.04,U1050,AS1050*AY1050))</f>
        <v/>
      </c>
      <c r="AV1050" s="47" t="str">
        <f aca="false">IFERROR(IF(AU1050="","",(VLOOKUP(AG1050,Dados!$X$111:$Z$112,3,0)*AT1050*0.17)),"INSERIR MVA")</f>
        <v/>
      </c>
      <c r="AW1050" s="47" t="str">
        <f aca="false">IFERROR(IF(AR1050="","",AV1050-AU1050),"")</f>
        <v/>
      </c>
      <c r="AX1050" s="51" t="str">
        <f aca="false">IFERROR(IF(AC1050="NÃO","",IF(AM1050&lt;&gt;"",AM1050-W1050,IF(AQ1050&lt;&gt;"",AQ1050-W1050,IF(AW1050&lt;&gt;"",AW1050-W1050,"")))),"")</f>
        <v/>
      </c>
      <c r="AY1050" s="46" t="str">
        <f aca="false">IFERROR(IF(ISNA(VLOOKUP(R1050,Dados!$X$2:$Y$5,2,0)),VLOOKUP(D1050,Dados!$X$7:$Y$33,2,0),VLOOKUP(R1050,Dados!$X$2:$Y$5,2,0)),"")</f>
        <v/>
      </c>
      <c r="AZ1050" s="52" t="str">
        <f aca="false">IF(C1050="","",IF(AND(Y1050="CONSUMO",AC1050="NÃO")*OR(AG1050="-",AG1050="BIT"),IF(E1050&lt;&gt;"",(AI1050-(P1050+L1050-N1050+Q1050)*AY1050)/0.83),""))</f>
        <v/>
      </c>
      <c r="BA1050" s="51" t="str">
        <f aca="false">IF(AZ1050="","",AZ1050*0.17-((P1050+L1050-N1050+Q1050)*AY1050))</f>
        <v/>
      </c>
      <c r="BB1050" s="51" t="str">
        <f aca="false">IF(AND(Y1050="CONSUMO",AG1050="ANEXO I",AY1050&gt;4%),(AI1050-(P1050+L1050-N1050+Q1050)*0.0514)/0.83*(0.5177)*(0.17)-AI1050*0.0514,IF(AND(Y1050="CONSUMO",AG1050="ANEXO II",AY1050&gt;4%),(AI1050-(P1050+L1050-N1050+Q1050)*0.041)/0.83*(0.3295)*(0.17)-AI1050*0.041,IF(AND(Y1050="CONSUMO",AG1050="ANEXO I",AY1050=4%),(AI1050-(P1050+L1050-N1050+Q1050)*0.04)/0.83*(0.5177)*(0.17)-AI1050*0.04,IF(AND(Y1050="CONSUMO",AG1050="ANEXO II",AY1050=4%),(AI1050-(P1050+L1050-N1050+Q1050)*0.04)/0.83*(0.3295)*(0.17)-AI1050*0.04,""))))</f>
        <v/>
      </c>
      <c r="BC1050" s="51" t="str">
        <f aca="false">IF(C1050="","",IF(AND(Y1050="CONSUMO",AC1050="SIM")*OR(AG1050="-",AG1050="BIT"),IF(E1050&lt;&gt;"",(AI1050-(P1050+L1050-N1050+Q1050)*AY1050)/0.83),""))</f>
        <v/>
      </c>
      <c r="BD1050" s="51" t="str">
        <f aca="false">IF(BC1050="","",BC1050*0.17)</f>
        <v/>
      </c>
      <c r="BE1050" s="51" t="str">
        <f aca="false">IF(I1050=6908,0,IF(BC1050="","",BD1050-((P1050+L1050-N1050+Q1050)*AY1050)))</f>
        <v/>
      </c>
      <c r="BF1050" s="53" t="str">
        <f aca="false">IF(B1050="","",IF(OR(B1050="",E1050="Regime Normal"),0,(AI1050-Q1050)*VLOOKUP(R1050,Dados!$X$98:$Y$108,2,0)))</f>
        <v/>
      </c>
      <c r="BG1050" s="54" t="str">
        <f aca="false">IFERROR(VLOOKUP(I1050,Dados!$AC$27:$AD$43,2,0),IF(B1050="","",IF(D1050&lt;&gt;"MT",IF(AND(AC1050="SIM",Y1050="Revenda"),"2403",IF(AND(AC1050="SIM",Y1050="Consumo"),"2407",IF(AND(AC1050="NÃO",Y1050="Revenda"),"2102",IF(AND(AC1050="NÃO",Y1050="Consumo"),"2556",)))),REPLACE(I1050,1,1,1))))</f>
        <v/>
      </c>
    </row>
    <row r="1051" customFormat="false" ht="12.8" hidden="false" customHeight="true" outlineLevel="0" collapsed="false">
      <c r="Y1051" s="45"/>
      <c r="Z1051" s="46" t="str">
        <f aca="false">IF(B1051="","",(IFERROR(VLOOKUP(H1051,Dados!A$3:B$15000,2,0),"Não Encontrado")))</f>
        <v/>
      </c>
      <c r="AA1051" s="46" t="str">
        <f aca="false">IF(B1051="","",(IFERROR(VLOOKUP(G1051,Dados!C$3:E$15000,3,0),"Não Encontrado")))</f>
        <v/>
      </c>
      <c r="AB1051" s="46" t="str">
        <f aca="false">IFERROR(IF(Z1051&lt;&gt;"Não Encontrado",Z1051,IF(AA1051&lt;&gt;"Não Encontrado",AA1051,"")),"")</f>
        <v/>
      </c>
      <c r="AC1051" s="45" t="str">
        <f aca="false">IF(B1051="","",IF(AB1051="","NÃO","SIM"))</f>
        <v/>
      </c>
      <c r="AD1051" s="45" t="str">
        <f aca="false">IFERROR(VLOOKUP(G1051,Dados!$P$3:$R$500,3,0),"")</f>
        <v/>
      </c>
      <c r="AE1051" s="45" t="str">
        <f aca="false">IFERROR(VLOOKUP(G1051,Dados!$K$3:$L$500,2,0),"")</f>
        <v/>
      </c>
      <c r="AF1051" s="45" t="str">
        <f aca="false">IFERROR(VLOOKUP(G1051,Dados!$M$3:$N$500,2,0),"")</f>
        <v/>
      </c>
      <c r="AG1051" s="45" t="str">
        <f aca="false">IF(F1051="","",IF(AND(AD1051="",AE1051="",AF1051=""),"-",IF(AND(AD1051="BIT",AE1051="",AF1051=""),"BIT",IF(AND(AE1051="ANEXO I",AD1051="",AF1051=""),"ANEXO I",IF(AND(AF1051="ANEXO II",AD1051="",AE1051=""),"ANEXO II","Escolher")))))</f>
        <v/>
      </c>
      <c r="AH1051" s="45" t="str">
        <f aca="false">IF(AG1051&lt;&gt;"Pneus","",IFERROR(VLOOKUP(R1051,Dados!$X$2:$Z$5,3,0)*(AI1051-Q1051),VLOOKUP(D1051,Dados!$X$7:$Z$33,3,0)*(AI1051-Q1051)))</f>
        <v/>
      </c>
      <c r="AI1051" s="47" t="str">
        <f aca="false">IF(B1051="","",P1051+Q1051+O1051+M1051+L1051-N1051)</f>
        <v/>
      </c>
      <c r="AJ1051" s="48" t="str">
        <f aca="false">IFERROR(IF(AND(AC1051="SIM",AG1051="-",Y1051="REVENDA"),(AB1051/1+1)*AI1051,IF(AND(AC1051="SIM",AG1051="Pneus",Y1051="REVENDA"),(AB1051/1+1)*(AI1051-AH1051),"")),"")</f>
        <v/>
      </c>
      <c r="AK1051" s="48" t="str">
        <f aca="false">IF(AJ1051="","",AJ1051*17%)</f>
        <v/>
      </c>
      <c r="AL1051" s="48" t="str">
        <f aca="false">IFERROR(IF(AC1051="NÃO","",IF(AK1051="","",IF(E1051="Simples Nacional",BF1051,IF(T1051=0.12,U1051*0.5833337002,IF(T1051=0,AI1051*0.07,U1051))))),"")</f>
        <v/>
      </c>
      <c r="AM1051" s="47" t="str">
        <f aca="false">IFERROR(IF(AC1051="NÃO","",IF(OR(AG1051="-",AG1051="Pneus"),AK1051-AL1051,"")),"")</f>
        <v/>
      </c>
      <c r="AN1051" s="48" t="str">
        <f aca="false">IF(AND(Y1051="REVENDA",AC1051="SIM",AG1051="BIT"),((AB1051/1+1)*AI1051)*0.4117,"")</f>
        <v/>
      </c>
      <c r="AO1051" s="48" t="str">
        <f aca="false">IF(AN1051="","",AN1051*17%)</f>
        <v/>
      </c>
      <c r="AP1051" s="49" t="str">
        <f aca="false">IF(AN1051="","",IF(T1051=0.12,(U1051*0.4117)*0.4117,IF(T1051=0,(AI1051*0.07)*0.4117,U1051*0.4117)))</f>
        <v/>
      </c>
      <c r="AQ1051" s="47" t="str">
        <f aca="false">IF(AN1051="","",AO1051-AP1051)</f>
        <v/>
      </c>
      <c r="AR1051" s="50" t="str">
        <f aca="false">IFERROR(IF(AND(AC1051="SIM",Y1051="REVENDA",LEFT(AG1051,5)="ANEXO")*OR(AE1051="ANEXO I",AF1051="ANEXO II"),VLOOKUP(H1051,Dados!G:I,2,0),""),"INSERIR MVA")</f>
        <v/>
      </c>
      <c r="AS1051" s="48" t="str">
        <f aca="false">IF(LEFT(AG1051,5)="ANEXO",VLOOKUP(AG1051,Dados!$X$111:$Z$112,2,0)*(AI1051-Q1051),"")</f>
        <v/>
      </c>
      <c r="AT1051" s="48" t="str">
        <f aca="false">IFERROR(IF(AR1051="","",(AI1051*AR1051)+AI1051),"INSERIR MVA")</f>
        <v/>
      </c>
      <c r="AU1051" s="48" t="str">
        <f aca="false">IF(AT1051="","",IF(AY1051=0.04,U1051,AS1051*AY1051))</f>
        <v/>
      </c>
      <c r="AV1051" s="47" t="str">
        <f aca="false">IFERROR(IF(AU1051="","",(VLOOKUP(AG1051,Dados!$X$111:$Z$112,3,0)*AT1051*0.17)),"INSERIR MVA")</f>
        <v/>
      </c>
      <c r="AW1051" s="47" t="str">
        <f aca="false">IFERROR(IF(AR1051="","",AV1051-AU1051),"")</f>
        <v/>
      </c>
      <c r="AX1051" s="51" t="str">
        <f aca="false">IFERROR(IF(AC1051="NÃO","",IF(AM1051&lt;&gt;"",AM1051-W1051,IF(AQ1051&lt;&gt;"",AQ1051-W1051,IF(AW1051&lt;&gt;"",AW1051-W1051,"")))),"")</f>
        <v/>
      </c>
      <c r="AY1051" s="46" t="str">
        <f aca="false">IFERROR(IF(ISNA(VLOOKUP(R1051,Dados!$X$2:$Y$5,2,0)),VLOOKUP(D1051,Dados!$X$7:$Y$33,2,0),VLOOKUP(R1051,Dados!$X$2:$Y$5,2,0)),"")</f>
        <v/>
      </c>
      <c r="AZ1051" s="52" t="str">
        <f aca="false">IF(C1051="","",IF(AND(Y1051="CONSUMO",AC1051="NÃO")*OR(AG1051="-",AG1051="BIT"),IF(E1051&lt;&gt;"",(AI1051-(P1051+L1051-N1051+Q1051)*AY1051)/0.83),""))</f>
        <v/>
      </c>
      <c r="BA1051" s="51" t="str">
        <f aca="false">IF(AZ1051="","",AZ1051*0.17-((P1051+L1051-N1051+Q1051)*AY1051))</f>
        <v/>
      </c>
      <c r="BB1051" s="51" t="str">
        <f aca="false">IF(AND(Y1051="CONSUMO",AG1051="ANEXO I",AY1051&gt;4%),(AI1051-(P1051+L1051-N1051+Q1051)*0.0514)/0.83*(0.5177)*(0.17)-AI1051*0.0514,IF(AND(Y1051="CONSUMO",AG1051="ANEXO II",AY1051&gt;4%),(AI1051-(P1051+L1051-N1051+Q1051)*0.041)/0.83*(0.3295)*(0.17)-AI1051*0.041,IF(AND(Y1051="CONSUMO",AG1051="ANEXO I",AY1051=4%),(AI1051-(P1051+L1051-N1051+Q1051)*0.04)/0.83*(0.5177)*(0.17)-AI1051*0.04,IF(AND(Y1051="CONSUMO",AG1051="ANEXO II",AY1051=4%),(AI1051-(P1051+L1051-N1051+Q1051)*0.04)/0.83*(0.3295)*(0.17)-AI1051*0.04,""))))</f>
        <v/>
      </c>
      <c r="BC1051" s="51" t="str">
        <f aca="false">IF(C1051="","",IF(AND(Y1051="CONSUMO",AC1051="SIM")*OR(AG1051="-",AG1051="BIT"),IF(E1051&lt;&gt;"",(AI1051-(P1051+L1051-N1051+Q1051)*AY1051)/0.83),""))</f>
        <v/>
      </c>
      <c r="BD1051" s="51" t="str">
        <f aca="false">IF(BC1051="","",BC1051*0.17)</f>
        <v/>
      </c>
      <c r="BE1051" s="51" t="str">
        <f aca="false">IF(I1051=6908,0,IF(BC1051="","",BD1051-((P1051+L1051-N1051+Q1051)*AY1051)))</f>
        <v/>
      </c>
      <c r="BF1051" s="53" t="str">
        <f aca="false">IF(B1051="","",IF(OR(B1051="",E1051="Regime Normal"),0,(AI1051-Q1051)*VLOOKUP(R1051,Dados!$X$98:$Y$108,2,0)))</f>
        <v/>
      </c>
      <c r="BG1051" s="54" t="str">
        <f aca="false">IFERROR(VLOOKUP(I1051,Dados!$AC$27:$AD$43,2,0),IF(B1051="","",IF(D1051&lt;&gt;"MT",IF(AND(AC1051="SIM",Y1051="Revenda"),"2403",IF(AND(AC1051="SIM",Y1051="Consumo"),"2407",IF(AND(AC1051="NÃO",Y1051="Revenda"),"2102",IF(AND(AC1051="NÃO",Y1051="Consumo"),"2556",)))),REPLACE(I1051,1,1,1))))</f>
        <v/>
      </c>
    </row>
    <row r="1052" customFormat="false" ht="12.8" hidden="false" customHeight="true" outlineLevel="0" collapsed="false">
      <c r="Y1052" s="45"/>
      <c r="Z1052" s="46" t="str">
        <f aca="false">IF(B1052="","",(IFERROR(VLOOKUP(H1052,Dados!A$3:B$15000,2,0),"Não Encontrado")))</f>
        <v/>
      </c>
      <c r="AA1052" s="46" t="str">
        <f aca="false">IF(B1052="","",(IFERROR(VLOOKUP(G1052,Dados!C$3:E$15000,3,0),"Não Encontrado")))</f>
        <v/>
      </c>
      <c r="AB1052" s="46" t="str">
        <f aca="false">IFERROR(IF(Z1052&lt;&gt;"Não Encontrado",Z1052,IF(AA1052&lt;&gt;"Não Encontrado",AA1052,"")),"")</f>
        <v/>
      </c>
      <c r="AC1052" s="45" t="str">
        <f aca="false">IF(B1052="","",IF(AB1052="","NÃO","SIM"))</f>
        <v/>
      </c>
      <c r="AD1052" s="45" t="str">
        <f aca="false">IFERROR(VLOOKUP(G1052,Dados!$P$3:$R$500,3,0),"")</f>
        <v/>
      </c>
      <c r="AE1052" s="45" t="str">
        <f aca="false">IFERROR(VLOOKUP(G1052,Dados!$K$3:$L$500,2,0),"")</f>
        <v/>
      </c>
      <c r="AF1052" s="45" t="str">
        <f aca="false">IFERROR(VLOOKUP(G1052,Dados!$M$3:$N$500,2,0),"")</f>
        <v/>
      </c>
      <c r="AG1052" s="45" t="str">
        <f aca="false">IF(F1052="","",IF(AND(AD1052="",AE1052="",AF1052=""),"-",IF(AND(AD1052="BIT",AE1052="",AF1052=""),"BIT",IF(AND(AE1052="ANEXO I",AD1052="",AF1052=""),"ANEXO I",IF(AND(AF1052="ANEXO II",AD1052="",AE1052=""),"ANEXO II","Escolher")))))</f>
        <v/>
      </c>
      <c r="AH1052" s="45" t="str">
        <f aca="false">IF(AG1052&lt;&gt;"Pneus","",IFERROR(VLOOKUP(R1052,Dados!$X$2:$Z$5,3,0)*(AI1052-Q1052),VLOOKUP(D1052,Dados!$X$7:$Z$33,3,0)*(AI1052-Q1052)))</f>
        <v/>
      </c>
      <c r="AI1052" s="47" t="str">
        <f aca="false">IF(B1052="","",P1052+Q1052+O1052+M1052+L1052-N1052)</f>
        <v/>
      </c>
      <c r="AJ1052" s="48" t="str">
        <f aca="false">IFERROR(IF(AND(AC1052="SIM",AG1052="-",Y1052="REVENDA"),(AB1052/1+1)*AI1052,IF(AND(AC1052="SIM",AG1052="Pneus",Y1052="REVENDA"),(AB1052/1+1)*(AI1052-AH1052),"")),"")</f>
        <v/>
      </c>
      <c r="AK1052" s="48" t="str">
        <f aca="false">IF(AJ1052="","",AJ1052*17%)</f>
        <v/>
      </c>
      <c r="AL1052" s="48" t="str">
        <f aca="false">IFERROR(IF(AC1052="NÃO","",IF(AK1052="","",IF(E1052="Simples Nacional",BF1052,IF(T1052=0.12,U1052*0.5833337002,IF(T1052=0,AI1052*0.07,U1052))))),"")</f>
        <v/>
      </c>
      <c r="AM1052" s="47" t="str">
        <f aca="false">IFERROR(IF(AC1052="NÃO","",IF(OR(AG1052="-",AG1052="Pneus"),AK1052-AL1052,"")),"")</f>
        <v/>
      </c>
      <c r="AN1052" s="48" t="str">
        <f aca="false">IF(AND(Y1052="REVENDA",AC1052="SIM",AG1052="BIT"),((AB1052/1+1)*AI1052)*0.4117,"")</f>
        <v/>
      </c>
      <c r="AO1052" s="48" t="str">
        <f aca="false">IF(AN1052="","",AN1052*17%)</f>
        <v/>
      </c>
      <c r="AP1052" s="49" t="str">
        <f aca="false">IF(AN1052="","",IF(T1052=0.12,(U1052*0.4117)*0.4117,IF(T1052=0,(AI1052*0.07)*0.4117,U1052*0.4117)))</f>
        <v/>
      </c>
      <c r="AQ1052" s="47" t="str">
        <f aca="false">IF(AN1052="","",AO1052-AP1052)</f>
        <v/>
      </c>
      <c r="AR1052" s="50" t="str">
        <f aca="false">IFERROR(IF(AND(AC1052="SIM",Y1052="REVENDA",LEFT(AG1052,5)="ANEXO")*OR(AE1052="ANEXO I",AF1052="ANEXO II"),VLOOKUP(H1052,Dados!G:I,2,0),""),"INSERIR MVA")</f>
        <v/>
      </c>
      <c r="AS1052" s="48" t="str">
        <f aca="false">IF(LEFT(AG1052,5)="ANEXO",VLOOKUP(AG1052,Dados!$X$111:$Z$112,2,0)*(AI1052-Q1052),"")</f>
        <v/>
      </c>
      <c r="AT1052" s="48" t="str">
        <f aca="false">IFERROR(IF(AR1052="","",(AI1052*AR1052)+AI1052),"INSERIR MVA")</f>
        <v/>
      </c>
      <c r="AU1052" s="48" t="str">
        <f aca="false">IF(AT1052="","",IF(AY1052=0.04,U1052,AS1052*AY1052))</f>
        <v/>
      </c>
      <c r="AV1052" s="47" t="str">
        <f aca="false">IFERROR(IF(AU1052="","",(VLOOKUP(AG1052,Dados!$X$111:$Z$112,3,0)*AT1052*0.17)),"INSERIR MVA")</f>
        <v/>
      </c>
      <c r="AW1052" s="47" t="str">
        <f aca="false">IFERROR(IF(AR1052="","",AV1052-AU1052),"")</f>
        <v/>
      </c>
      <c r="AX1052" s="51" t="str">
        <f aca="false">IFERROR(IF(AC1052="NÃO","",IF(AM1052&lt;&gt;"",AM1052-W1052,IF(AQ1052&lt;&gt;"",AQ1052-W1052,IF(AW1052&lt;&gt;"",AW1052-W1052,"")))),"")</f>
        <v/>
      </c>
      <c r="AY1052" s="46" t="str">
        <f aca="false">IFERROR(IF(ISNA(VLOOKUP(R1052,Dados!$X$2:$Y$5,2,0)),VLOOKUP(D1052,Dados!$X$7:$Y$33,2,0),VLOOKUP(R1052,Dados!$X$2:$Y$5,2,0)),"")</f>
        <v/>
      </c>
      <c r="AZ1052" s="52" t="str">
        <f aca="false">IF(C1052="","",IF(AND(Y1052="CONSUMO",AC1052="NÃO")*OR(AG1052="-",AG1052="BIT"),IF(E1052&lt;&gt;"",(AI1052-(P1052+L1052-N1052+Q1052)*AY1052)/0.83),""))</f>
        <v/>
      </c>
      <c r="BA1052" s="51" t="str">
        <f aca="false">IF(AZ1052="","",AZ1052*0.17-((P1052+L1052-N1052+Q1052)*AY1052))</f>
        <v/>
      </c>
      <c r="BB1052" s="51" t="str">
        <f aca="false">IF(AND(Y1052="CONSUMO",AG1052="ANEXO I",AY1052&gt;4%),(AI1052-(P1052+L1052-N1052+Q1052)*0.0514)/0.83*(0.5177)*(0.17)-AI1052*0.0514,IF(AND(Y1052="CONSUMO",AG1052="ANEXO II",AY1052&gt;4%),(AI1052-(P1052+L1052-N1052+Q1052)*0.041)/0.83*(0.3295)*(0.17)-AI1052*0.041,IF(AND(Y1052="CONSUMO",AG1052="ANEXO I",AY1052=4%),(AI1052-(P1052+L1052-N1052+Q1052)*0.04)/0.83*(0.5177)*(0.17)-AI1052*0.04,IF(AND(Y1052="CONSUMO",AG1052="ANEXO II",AY1052=4%),(AI1052-(P1052+L1052-N1052+Q1052)*0.04)/0.83*(0.3295)*(0.17)-AI1052*0.04,""))))</f>
        <v/>
      </c>
      <c r="BC1052" s="51" t="str">
        <f aca="false">IF(C1052="","",IF(AND(Y1052="CONSUMO",AC1052="SIM")*OR(AG1052="-",AG1052="BIT"),IF(E1052&lt;&gt;"",(AI1052-(P1052+L1052-N1052+Q1052)*AY1052)/0.83),""))</f>
        <v/>
      </c>
      <c r="BD1052" s="51" t="str">
        <f aca="false">IF(BC1052="","",BC1052*0.17)</f>
        <v/>
      </c>
      <c r="BE1052" s="51" t="str">
        <f aca="false">IF(I1052=6908,0,IF(BC1052="","",BD1052-((P1052+L1052-N1052+Q1052)*AY1052)))</f>
        <v/>
      </c>
      <c r="BF1052" s="53" t="str">
        <f aca="false">IF(B1052="","",IF(OR(B1052="",E1052="Regime Normal"),0,(AI1052-Q1052)*VLOOKUP(R1052,Dados!$X$98:$Y$108,2,0)))</f>
        <v/>
      </c>
      <c r="BG1052" s="54" t="str">
        <f aca="false">IFERROR(VLOOKUP(I1052,Dados!$AC$27:$AD$43,2,0),IF(B1052="","",IF(D1052&lt;&gt;"MT",IF(AND(AC1052="SIM",Y1052="Revenda"),"2403",IF(AND(AC1052="SIM",Y1052="Consumo"),"2407",IF(AND(AC1052="NÃO",Y1052="Revenda"),"2102",IF(AND(AC1052="NÃO",Y1052="Consumo"),"2556",)))),REPLACE(I1052,1,1,1))))</f>
        <v/>
      </c>
    </row>
    <row r="1053" customFormat="false" ht="12.8" hidden="false" customHeight="true" outlineLevel="0" collapsed="false">
      <c r="Y1053" s="45"/>
      <c r="Z1053" s="46" t="str">
        <f aca="false">IF(B1053="","",(IFERROR(VLOOKUP(H1053,Dados!A$3:B$15000,2,0),"Não Encontrado")))</f>
        <v/>
      </c>
      <c r="AA1053" s="46" t="str">
        <f aca="false">IF(B1053="","",(IFERROR(VLOOKUP(G1053,Dados!C$3:E$15000,3,0),"Não Encontrado")))</f>
        <v/>
      </c>
      <c r="AB1053" s="46" t="str">
        <f aca="false">IFERROR(IF(Z1053&lt;&gt;"Não Encontrado",Z1053,IF(AA1053&lt;&gt;"Não Encontrado",AA1053,"")),"")</f>
        <v/>
      </c>
      <c r="AC1053" s="45" t="str">
        <f aca="false">IF(B1053="","",IF(AB1053="","NÃO","SIM"))</f>
        <v/>
      </c>
      <c r="AD1053" s="45" t="str">
        <f aca="false">IFERROR(VLOOKUP(G1053,Dados!$P$3:$R$500,3,0),"")</f>
        <v/>
      </c>
      <c r="AE1053" s="45" t="str">
        <f aca="false">IFERROR(VLOOKUP(G1053,Dados!$K$3:$L$500,2,0),"")</f>
        <v/>
      </c>
      <c r="AF1053" s="45" t="str">
        <f aca="false">IFERROR(VLOOKUP(G1053,Dados!$M$3:$N$500,2,0),"")</f>
        <v/>
      </c>
      <c r="AG1053" s="45" t="str">
        <f aca="false">IF(F1053="","",IF(AND(AD1053="",AE1053="",AF1053=""),"-",IF(AND(AD1053="BIT",AE1053="",AF1053=""),"BIT",IF(AND(AE1053="ANEXO I",AD1053="",AF1053=""),"ANEXO I",IF(AND(AF1053="ANEXO II",AD1053="",AE1053=""),"ANEXO II","Escolher")))))</f>
        <v/>
      </c>
      <c r="AH1053" s="45" t="str">
        <f aca="false">IF(AG1053&lt;&gt;"Pneus","",IFERROR(VLOOKUP(R1053,Dados!$X$2:$Z$5,3,0)*(AI1053-Q1053),VLOOKUP(D1053,Dados!$X$7:$Z$33,3,0)*(AI1053-Q1053)))</f>
        <v/>
      </c>
      <c r="AI1053" s="47" t="str">
        <f aca="false">IF(B1053="","",P1053+Q1053+O1053+M1053+L1053-N1053)</f>
        <v/>
      </c>
      <c r="AJ1053" s="48" t="str">
        <f aca="false">IFERROR(IF(AND(AC1053="SIM",AG1053="-",Y1053="REVENDA"),(AB1053/1+1)*AI1053,IF(AND(AC1053="SIM",AG1053="Pneus",Y1053="REVENDA"),(AB1053/1+1)*(AI1053-AH1053),"")),"")</f>
        <v/>
      </c>
      <c r="AK1053" s="48" t="str">
        <f aca="false">IF(AJ1053="","",AJ1053*17%)</f>
        <v/>
      </c>
      <c r="AL1053" s="48" t="str">
        <f aca="false">IFERROR(IF(AC1053="NÃO","",IF(AK1053="","",IF(E1053="Simples Nacional",BF1053,IF(T1053=0.12,U1053*0.5833337002,IF(T1053=0,AI1053*0.07,U1053))))),"")</f>
        <v/>
      </c>
      <c r="AM1053" s="47" t="str">
        <f aca="false">IFERROR(IF(AC1053="NÃO","",IF(OR(AG1053="-",AG1053="Pneus"),AK1053-AL1053,"")),"")</f>
        <v/>
      </c>
      <c r="AN1053" s="48" t="str">
        <f aca="false">IF(AND(Y1053="REVENDA",AC1053="SIM",AG1053="BIT"),((AB1053/1+1)*AI1053)*0.4117,"")</f>
        <v/>
      </c>
      <c r="AO1053" s="48" t="str">
        <f aca="false">IF(AN1053="","",AN1053*17%)</f>
        <v/>
      </c>
      <c r="AP1053" s="49" t="str">
        <f aca="false">IF(AN1053="","",IF(T1053=0.12,(U1053*0.4117)*0.4117,IF(T1053=0,(AI1053*0.07)*0.4117,U1053*0.4117)))</f>
        <v/>
      </c>
      <c r="AQ1053" s="47" t="str">
        <f aca="false">IF(AN1053="","",AO1053-AP1053)</f>
        <v/>
      </c>
      <c r="AR1053" s="50" t="str">
        <f aca="false">IFERROR(IF(AND(AC1053="SIM",Y1053="REVENDA",LEFT(AG1053,5)="ANEXO")*OR(AE1053="ANEXO I",AF1053="ANEXO II"),VLOOKUP(H1053,Dados!G:I,2,0),""),"INSERIR MVA")</f>
        <v/>
      </c>
      <c r="AS1053" s="48" t="str">
        <f aca="false">IF(LEFT(AG1053,5)="ANEXO",VLOOKUP(AG1053,Dados!$X$111:$Z$112,2,0)*(AI1053-Q1053),"")</f>
        <v/>
      </c>
      <c r="AT1053" s="48" t="str">
        <f aca="false">IFERROR(IF(AR1053="","",(AI1053*AR1053)+AI1053),"INSERIR MVA")</f>
        <v/>
      </c>
      <c r="AU1053" s="48" t="str">
        <f aca="false">IF(AT1053="","",IF(AY1053=0.04,U1053,AS1053*AY1053))</f>
        <v/>
      </c>
      <c r="AV1053" s="47" t="str">
        <f aca="false">IFERROR(IF(AU1053="","",(VLOOKUP(AG1053,Dados!$X$111:$Z$112,3,0)*AT1053*0.17)),"INSERIR MVA")</f>
        <v/>
      </c>
      <c r="AW1053" s="47" t="str">
        <f aca="false">IFERROR(IF(AR1053="","",AV1053-AU1053),"")</f>
        <v/>
      </c>
      <c r="AX1053" s="51" t="str">
        <f aca="false">IFERROR(IF(AC1053="NÃO","",IF(AM1053&lt;&gt;"",AM1053-W1053,IF(AQ1053&lt;&gt;"",AQ1053-W1053,IF(AW1053&lt;&gt;"",AW1053-W1053,"")))),"")</f>
        <v/>
      </c>
      <c r="AY1053" s="46" t="str">
        <f aca="false">IFERROR(IF(ISNA(VLOOKUP(R1053,Dados!$X$2:$Y$5,2,0)),VLOOKUP(D1053,Dados!$X$7:$Y$33,2,0),VLOOKUP(R1053,Dados!$X$2:$Y$5,2,0)),"")</f>
        <v/>
      </c>
      <c r="AZ1053" s="52" t="str">
        <f aca="false">IF(C1053="","",IF(AND(Y1053="CONSUMO",AC1053="NÃO")*OR(AG1053="-",AG1053="BIT"),IF(E1053&lt;&gt;"",(AI1053-(P1053+L1053-N1053+Q1053)*AY1053)/0.83),""))</f>
        <v/>
      </c>
      <c r="BA1053" s="51" t="str">
        <f aca="false">IF(AZ1053="","",AZ1053*0.17-((P1053+L1053-N1053+Q1053)*AY1053))</f>
        <v/>
      </c>
      <c r="BB1053" s="51" t="str">
        <f aca="false">IF(AND(Y1053="CONSUMO",AG1053="ANEXO I",AY1053&gt;4%),(AI1053-(P1053+L1053-N1053+Q1053)*0.0514)/0.83*(0.5177)*(0.17)-AI1053*0.0514,IF(AND(Y1053="CONSUMO",AG1053="ANEXO II",AY1053&gt;4%),(AI1053-(P1053+L1053-N1053+Q1053)*0.041)/0.83*(0.3295)*(0.17)-AI1053*0.041,IF(AND(Y1053="CONSUMO",AG1053="ANEXO I",AY1053=4%),(AI1053-(P1053+L1053-N1053+Q1053)*0.04)/0.83*(0.5177)*(0.17)-AI1053*0.04,IF(AND(Y1053="CONSUMO",AG1053="ANEXO II",AY1053=4%),(AI1053-(P1053+L1053-N1053+Q1053)*0.04)/0.83*(0.3295)*(0.17)-AI1053*0.04,""))))</f>
        <v/>
      </c>
      <c r="BC1053" s="51" t="str">
        <f aca="false">IF(C1053="","",IF(AND(Y1053="CONSUMO",AC1053="SIM")*OR(AG1053="-",AG1053="BIT"),IF(E1053&lt;&gt;"",(AI1053-(P1053+L1053-N1053+Q1053)*AY1053)/0.83),""))</f>
        <v/>
      </c>
      <c r="BD1053" s="51" t="str">
        <f aca="false">IF(BC1053="","",BC1053*0.17)</f>
        <v/>
      </c>
      <c r="BE1053" s="51" t="str">
        <f aca="false">IF(I1053=6908,0,IF(BC1053="","",BD1053-((P1053+L1053-N1053+Q1053)*AY1053)))</f>
        <v/>
      </c>
      <c r="BF1053" s="53" t="str">
        <f aca="false">IF(B1053="","",IF(OR(B1053="",E1053="Regime Normal"),0,(AI1053-Q1053)*VLOOKUP(R1053,Dados!$X$98:$Y$108,2,0)))</f>
        <v/>
      </c>
      <c r="BG1053" s="54" t="str">
        <f aca="false">IFERROR(VLOOKUP(I1053,Dados!$AC$27:$AD$43,2,0),IF(B1053="","",IF(D1053&lt;&gt;"MT",IF(AND(AC1053="SIM",Y1053="Revenda"),"2403",IF(AND(AC1053="SIM",Y1053="Consumo"),"2407",IF(AND(AC1053="NÃO",Y1053="Revenda"),"2102",IF(AND(AC1053="NÃO",Y1053="Consumo"),"2556",)))),REPLACE(I1053,1,1,1))))</f>
        <v/>
      </c>
    </row>
    <row r="1054" customFormat="false" ht="12.8" hidden="false" customHeight="true" outlineLevel="0" collapsed="false">
      <c r="Y1054" s="45"/>
      <c r="Z1054" s="46" t="str">
        <f aca="false">IF(B1054="","",(IFERROR(VLOOKUP(H1054,Dados!A$3:B$15000,2,0),"Não Encontrado")))</f>
        <v/>
      </c>
      <c r="AA1054" s="46" t="str">
        <f aca="false">IF(B1054="","",(IFERROR(VLOOKUP(G1054,Dados!C$3:E$15000,3,0),"Não Encontrado")))</f>
        <v/>
      </c>
      <c r="AB1054" s="46" t="str">
        <f aca="false">IFERROR(IF(Z1054&lt;&gt;"Não Encontrado",Z1054,IF(AA1054&lt;&gt;"Não Encontrado",AA1054,"")),"")</f>
        <v/>
      </c>
      <c r="AC1054" s="45" t="str">
        <f aca="false">IF(B1054="","",IF(AB1054="","NÃO","SIM"))</f>
        <v/>
      </c>
      <c r="AD1054" s="45" t="str">
        <f aca="false">IFERROR(VLOOKUP(G1054,Dados!$P$3:$R$500,3,0),"")</f>
        <v/>
      </c>
      <c r="AE1054" s="45" t="str">
        <f aca="false">IFERROR(VLOOKUP(G1054,Dados!$K$3:$L$500,2,0),"")</f>
        <v/>
      </c>
      <c r="AF1054" s="45" t="str">
        <f aca="false">IFERROR(VLOOKUP(G1054,Dados!$M$3:$N$500,2,0),"")</f>
        <v/>
      </c>
      <c r="AG1054" s="45" t="str">
        <f aca="false">IF(F1054="","",IF(AND(AD1054="",AE1054="",AF1054=""),"-",IF(AND(AD1054="BIT",AE1054="",AF1054=""),"BIT",IF(AND(AE1054="ANEXO I",AD1054="",AF1054=""),"ANEXO I",IF(AND(AF1054="ANEXO II",AD1054="",AE1054=""),"ANEXO II","Escolher")))))</f>
        <v/>
      </c>
      <c r="AH1054" s="45" t="str">
        <f aca="false">IF(AG1054&lt;&gt;"Pneus","",IFERROR(VLOOKUP(R1054,Dados!$X$2:$Z$5,3,0)*(AI1054-Q1054),VLOOKUP(D1054,Dados!$X$7:$Z$33,3,0)*(AI1054-Q1054)))</f>
        <v/>
      </c>
      <c r="AI1054" s="47" t="str">
        <f aca="false">IF(B1054="","",P1054+Q1054+O1054+M1054+L1054-N1054)</f>
        <v/>
      </c>
      <c r="AJ1054" s="48" t="str">
        <f aca="false">IFERROR(IF(AND(AC1054="SIM",AG1054="-",Y1054="REVENDA"),(AB1054/1+1)*AI1054,IF(AND(AC1054="SIM",AG1054="Pneus",Y1054="REVENDA"),(AB1054/1+1)*(AI1054-AH1054),"")),"")</f>
        <v/>
      </c>
      <c r="AK1054" s="48" t="str">
        <f aca="false">IF(AJ1054="","",AJ1054*17%)</f>
        <v/>
      </c>
      <c r="AL1054" s="48" t="str">
        <f aca="false">IFERROR(IF(AC1054="NÃO","",IF(AK1054="","",IF(E1054="Simples Nacional",BF1054,IF(T1054=0.12,U1054*0.5833337002,IF(T1054=0,AI1054*0.07,U1054))))),"")</f>
        <v/>
      </c>
      <c r="AM1054" s="47" t="str">
        <f aca="false">IFERROR(IF(AC1054="NÃO","",IF(OR(AG1054="-",AG1054="Pneus"),AK1054-AL1054,"")),"")</f>
        <v/>
      </c>
      <c r="AN1054" s="48" t="str">
        <f aca="false">IF(AND(Y1054="REVENDA",AC1054="SIM",AG1054="BIT"),((AB1054/1+1)*AI1054)*0.4117,"")</f>
        <v/>
      </c>
      <c r="AO1054" s="48" t="str">
        <f aca="false">IF(AN1054="","",AN1054*17%)</f>
        <v/>
      </c>
      <c r="AP1054" s="49" t="str">
        <f aca="false">IF(AN1054="","",IF(T1054=0.12,(U1054*0.4117)*0.4117,IF(T1054=0,(AI1054*0.07)*0.4117,U1054*0.4117)))</f>
        <v/>
      </c>
      <c r="AQ1054" s="47" t="str">
        <f aca="false">IF(AN1054="","",AO1054-AP1054)</f>
        <v/>
      </c>
      <c r="AR1054" s="50" t="str">
        <f aca="false">IFERROR(IF(AND(AC1054="SIM",Y1054="REVENDA",LEFT(AG1054,5)="ANEXO")*OR(AE1054="ANEXO I",AF1054="ANEXO II"),VLOOKUP(H1054,Dados!G:I,2,0),""),"INSERIR MVA")</f>
        <v/>
      </c>
      <c r="AS1054" s="48" t="str">
        <f aca="false">IF(LEFT(AG1054,5)="ANEXO",VLOOKUP(AG1054,Dados!$X$111:$Z$112,2,0)*(AI1054-Q1054),"")</f>
        <v/>
      </c>
      <c r="AT1054" s="48" t="str">
        <f aca="false">IFERROR(IF(AR1054="","",(AI1054*AR1054)+AI1054),"INSERIR MVA")</f>
        <v/>
      </c>
      <c r="AU1054" s="48" t="str">
        <f aca="false">IF(AT1054="","",IF(AY1054=0.04,U1054,AS1054*AY1054))</f>
        <v/>
      </c>
      <c r="AV1054" s="47" t="str">
        <f aca="false">IFERROR(IF(AU1054="","",(VLOOKUP(AG1054,Dados!$X$111:$Z$112,3,0)*AT1054*0.17)),"INSERIR MVA")</f>
        <v/>
      </c>
      <c r="AW1054" s="47" t="str">
        <f aca="false">IFERROR(IF(AR1054="","",AV1054-AU1054),"")</f>
        <v/>
      </c>
      <c r="AX1054" s="51" t="str">
        <f aca="false">IFERROR(IF(AC1054="NÃO","",IF(AM1054&lt;&gt;"",AM1054-W1054,IF(AQ1054&lt;&gt;"",AQ1054-W1054,IF(AW1054&lt;&gt;"",AW1054-W1054,"")))),"")</f>
        <v/>
      </c>
      <c r="AY1054" s="46" t="str">
        <f aca="false">IFERROR(IF(ISNA(VLOOKUP(R1054,Dados!$X$2:$Y$5,2,0)),VLOOKUP(D1054,Dados!$X$7:$Y$33,2,0),VLOOKUP(R1054,Dados!$X$2:$Y$5,2,0)),"")</f>
        <v/>
      </c>
      <c r="AZ1054" s="52" t="str">
        <f aca="false">IF(C1054="","",IF(AND(Y1054="CONSUMO",AC1054="NÃO")*OR(AG1054="-",AG1054="BIT"),IF(E1054&lt;&gt;"",(AI1054-(P1054+L1054-N1054+Q1054)*AY1054)/0.83),""))</f>
        <v/>
      </c>
      <c r="BA1054" s="51" t="str">
        <f aca="false">IF(AZ1054="","",AZ1054*0.17-((P1054+L1054-N1054+Q1054)*AY1054))</f>
        <v/>
      </c>
      <c r="BB1054" s="51" t="str">
        <f aca="false">IF(AND(Y1054="CONSUMO",AG1054="ANEXO I",AY1054&gt;4%),(AI1054-(P1054+L1054-N1054+Q1054)*0.0514)/0.83*(0.5177)*(0.17)-AI1054*0.0514,IF(AND(Y1054="CONSUMO",AG1054="ANEXO II",AY1054&gt;4%),(AI1054-(P1054+L1054-N1054+Q1054)*0.041)/0.83*(0.3295)*(0.17)-AI1054*0.041,IF(AND(Y1054="CONSUMO",AG1054="ANEXO I",AY1054=4%),(AI1054-(P1054+L1054-N1054+Q1054)*0.04)/0.83*(0.5177)*(0.17)-AI1054*0.04,IF(AND(Y1054="CONSUMO",AG1054="ANEXO II",AY1054=4%),(AI1054-(P1054+L1054-N1054+Q1054)*0.04)/0.83*(0.3295)*(0.17)-AI1054*0.04,""))))</f>
        <v/>
      </c>
      <c r="BC1054" s="51" t="str">
        <f aca="false">IF(C1054="","",IF(AND(Y1054="CONSUMO",AC1054="SIM")*OR(AG1054="-",AG1054="BIT"),IF(E1054&lt;&gt;"",(AI1054-(P1054+L1054-N1054+Q1054)*AY1054)/0.83),""))</f>
        <v/>
      </c>
      <c r="BD1054" s="51" t="str">
        <f aca="false">IF(BC1054="","",BC1054*0.17)</f>
        <v/>
      </c>
      <c r="BE1054" s="51" t="str">
        <f aca="false">IF(I1054=6908,0,IF(BC1054="","",BD1054-((P1054+L1054-N1054+Q1054)*AY1054)))</f>
        <v/>
      </c>
      <c r="BF1054" s="53" t="str">
        <f aca="false">IF(B1054="","",IF(OR(B1054="",E1054="Regime Normal"),0,(AI1054-Q1054)*VLOOKUP(R1054,Dados!$X$98:$Y$108,2,0)))</f>
        <v/>
      </c>
      <c r="BG1054" s="54" t="str">
        <f aca="false">IFERROR(VLOOKUP(I1054,Dados!$AC$27:$AD$43,2,0),IF(B1054="","",IF(D1054&lt;&gt;"MT",IF(AND(AC1054="SIM",Y1054="Revenda"),"2403",IF(AND(AC1054="SIM",Y1054="Consumo"),"2407",IF(AND(AC1054="NÃO",Y1054="Revenda"),"2102",IF(AND(AC1054="NÃO",Y1054="Consumo"),"2556",)))),REPLACE(I1054,1,1,1))))</f>
        <v/>
      </c>
    </row>
    <row r="1055" customFormat="false" ht="12.8" hidden="false" customHeight="true" outlineLevel="0" collapsed="false">
      <c r="Y1055" s="45"/>
      <c r="Z1055" s="46" t="str">
        <f aca="false">IF(B1055="","",(IFERROR(VLOOKUP(H1055,Dados!A$3:B$15000,2,0),"Não Encontrado")))</f>
        <v/>
      </c>
      <c r="AA1055" s="46" t="str">
        <f aca="false">IF(B1055="","",(IFERROR(VLOOKUP(G1055,Dados!C$3:E$15000,3,0),"Não Encontrado")))</f>
        <v/>
      </c>
      <c r="AB1055" s="46" t="str">
        <f aca="false">IFERROR(IF(Z1055&lt;&gt;"Não Encontrado",Z1055,IF(AA1055&lt;&gt;"Não Encontrado",AA1055,"")),"")</f>
        <v/>
      </c>
      <c r="AC1055" s="45" t="str">
        <f aca="false">IF(B1055="","",IF(AB1055="","NÃO","SIM"))</f>
        <v/>
      </c>
      <c r="AD1055" s="45" t="str">
        <f aca="false">IFERROR(VLOOKUP(G1055,Dados!$P$3:$R$500,3,0),"")</f>
        <v/>
      </c>
      <c r="AE1055" s="45" t="str">
        <f aca="false">IFERROR(VLOOKUP(G1055,Dados!$K$3:$L$500,2,0),"")</f>
        <v/>
      </c>
      <c r="AF1055" s="45" t="str">
        <f aca="false">IFERROR(VLOOKUP(G1055,Dados!$M$3:$N$500,2,0),"")</f>
        <v/>
      </c>
      <c r="AG1055" s="45" t="str">
        <f aca="false">IF(F1055="","",IF(AND(AD1055="",AE1055="",AF1055=""),"-",IF(AND(AD1055="BIT",AE1055="",AF1055=""),"BIT",IF(AND(AE1055="ANEXO I",AD1055="",AF1055=""),"ANEXO I",IF(AND(AF1055="ANEXO II",AD1055="",AE1055=""),"ANEXO II","Escolher")))))</f>
        <v/>
      </c>
      <c r="AH1055" s="45" t="str">
        <f aca="false">IF(AG1055&lt;&gt;"Pneus","",IFERROR(VLOOKUP(R1055,Dados!$X$2:$Z$5,3,0)*(AI1055-Q1055),VLOOKUP(D1055,Dados!$X$7:$Z$33,3,0)*(AI1055-Q1055)))</f>
        <v/>
      </c>
      <c r="AI1055" s="47" t="str">
        <f aca="false">IF(B1055="","",P1055+Q1055+O1055+M1055+L1055-N1055)</f>
        <v/>
      </c>
      <c r="AJ1055" s="48" t="str">
        <f aca="false">IFERROR(IF(AND(AC1055="SIM",AG1055="-",Y1055="REVENDA"),(AB1055/1+1)*AI1055,IF(AND(AC1055="SIM",AG1055="Pneus",Y1055="REVENDA"),(AB1055/1+1)*(AI1055-AH1055),"")),"")</f>
        <v/>
      </c>
      <c r="AK1055" s="48" t="str">
        <f aca="false">IF(AJ1055="","",AJ1055*17%)</f>
        <v/>
      </c>
      <c r="AL1055" s="48" t="str">
        <f aca="false">IFERROR(IF(AC1055="NÃO","",IF(AK1055="","",IF(E1055="Simples Nacional",BF1055,IF(T1055=0.12,U1055*0.5833337002,IF(T1055=0,AI1055*0.07,U1055))))),"")</f>
        <v/>
      </c>
      <c r="AM1055" s="47" t="str">
        <f aca="false">IFERROR(IF(AC1055="NÃO","",IF(OR(AG1055="-",AG1055="Pneus"),AK1055-AL1055,"")),"")</f>
        <v/>
      </c>
      <c r="AN1055" s="48" t="str">
        <f aca="false">IF(AND(Y1055="REVENDA",AC1055="SIM",AG1055="BIT"),((AB1055/1+1)*AI1055)*0.4117,"")</f>
        <v/>
      </c>
      <c r="AO1055" s="48" t="str">
        <f aca="false">IF(AN1055="","",AN1055*17%)</f>
        <v/>
      </c>
      <c r="AP1055" s="49" t="str">
        <f aca="false">IF(AN1055="","",IF(T1055=0.12,(U1055*0.4117)*0.4117,IF(T1055=0,(AI1055*0.07)*0.4117,U1055*0.4117)))</f>
        <v/>
      </c>
      <c r="AQ1055" s="47" t="str">
        <f aca="false">IF(AN1055="","",AO1055-AP1055)</f>
        <v/>
      </c>
      <c r="AR1055" s="50" t="str">
        <f aca="false">IFERROR(IF(AND(AC1055="SIM",Y1055="REVENDA",LEFT(AG1055,5)="ANEXO")*OR(AE1055="ANEXO I",AF1055="ANEXO II"),VLOOKUP(H1055,Dados!G:I,2,0),""),"INSERIR MVA")</f>
        <v/>
      </c>
      <c r="AS1055" s="48" t="str">
        <f aca="false">IF(LEFT(AG1055,5)="ANEXO",VLOOKUP(AG1055,Dados!$X$111:$Z$112,2,0)*(AI1055-Q1055),"")</f>
        <v/>
      </c>
      <c r="AT1055" s="48" t="str">
        <f aca="false">IFERROR(IF(AR1055="","",(AI1055*AR1055)+AI1055),"INSERIR MVA")</f>
        <v/>
      </c>
      <c r="AU1055" s="48" t="str">
        <f aca="false">IF(AT1055="","",IF(AY1055=0.04,U1055,AS1055*AY1055))</f>
        <v/>
      </c>
      <c r="AV1055" s="47" t="str">
        <f aca="false">IFERROR(IF(AU1055="","",(VLOOKUP(AG1055,Dados!$X$111:$Z$112,3,0)*AT1055*0.17)),"INSERIR MVA")</f>
        <v/>
      </c>
      <c r="AW1055" s="47" t="str">
        <f aca="false">IFERROR(IF(AR1055="","",AV1055-AU1055),"")</f>
        <v/>
      </c>
      <c r="AX1055" s="51" t="str">
        <f aca="false">IFERROR(IF(AC1055="NÃO","",IF(AM1055&lt;&gt;"",AM1055-W1055,IF(AQ1055&lt;&gt;"",AQ1055-W1055,IF(AW1055&lt;&gt;"",AW1055-W1055,"")))),"")</f>
        <v/>
      </c>
      <c r="AY1055" s="46" t="str">
        <f aca="false">IFERROR(IF(ISNA(VLOOKUP(R1055,Dados!$X$2:$Y$5,2,0)),VLOOKUP(D1055,Dados!$X$7:$Y$33,2,0),VLOOKUP(R1055,Dados!$X$2:$Y$5,2,0)),"")</f>
        <v/>
      </c>
      <c r="AZ1055" s="52" t="str">
        <f aca="false">IF(C1055="","",IF(AND(Y1055="CONSUMO",AC1055="NÃO")*OR(AG1055="-",AG1055="BIT"),IF(E1055&lt;&gt;"",(AI1055-(P1055+L1055-N1055+Q1055)*AY1055)/0.83),""))</f>
        <v/>
      </c>
      <c r="BA1055" s="51" t="str">
        <f aca="false">IF(AZ1055="","",AZ1055*0.17-((P1055+L1055-N1055+Q1055)*AY1055))</f>
        <v/>
      </c>
      <c r="BB1055" s="51" t="str">
        <f aca="false">IF(AND(Y1055="CONSUMO",AG1055="ANEXO I",AY1055&gt;4%),(AI1055-(P1055+L1055-N1055+Q1055)*0.0514)/0.83*(0.5177)*(0.17)-AI1055*0.0514,IF(AND(Y1055="CONSUMO",AG1055="ANEXO II",AY1055&gt;4%),(AI1055-(P1055+L1055-N1055+Q1055)*0.041)/0.83*(0.3295)*(0.17)-AI1055*0.041,IF(AND(Y1055="CONSUMO",AG1055="ANEXO I",AY1055=4%),(AI1055-(P1055+L1055-N1055+Q1055)*0.04)/0.83*(0.5177)*(0.17)-AI1055*0.04,IF(AND(Y1055="CONSUMO",AG1055="ANEXO II",AY1055=4%),(AI1055-(P1055+L1055-N1055+Q1055)*0.04)/0.83*(0.3295)*(0.17)-AI1055*0.04,""))))</f>
        <v/>
      </c>
      <c r="BC1055" s="51" t="str">
        <f aca="false">IF(C1055="","",IF(AND(Y1055="CONSUMO",AC1055="SIM")*OR(AG1055="-",AG1055="BIT"),IF(E1055&lt;&gt;"",(AI1055-(P1055+L1055-N1055+Q1055)*AY1055)/0.83),""))</f>
        <v/>
      </c>
      <c r="BD1055" s="51" t="str">
        <f aca="false">IF(BC1055="","",BC1055*0.17)</f>
        <v/>
      </c>
      <c r="BE1055" s="51" t="str">
        <f aca="false">IF(I1055=6908,0,IF(BC1055="","",BD1055-((P1055+L1055-N1055+Q1055)*AY1055)))</f>
        <v/>
      </c>
      <c r="BF1055" s="53" t="str">
        <f aca="false">IF(B1055="","",IF(OR(B1055="",E1055="Regime Normal"),0,(AI1055-Q1055)*VLOOKUP(R1055,Dados!$X$98:$Y$108,2,0)))</f>
        <v/>
      </c>
      <c r="BG1055" s="54" t="str">
        <f aca="false">IFERROR(VLOOKUP(I1055,Dados!$AC$27:$AD$43,2,0),IF(B1055="","",IF(D1055&lt;&gt;"MT",IF(AND(AC1055="SIM",Y1055="Revenda"),"2403",IF(AND(AC1055="SIM",Y1055="Consumo"),"2407",IF(AND(AC1055="NÃO",Y1055="Revenda"),"2102",IF(AND(AC1055="NÃO",Y1055="Consumo"),"2556",)))),REPLACE(I1055,1,1,1))))</f>
        <v/>
      </c>
    </row>
    <row r="1056" customFormat="false" ht="12.8" hidden="false" customHeight="true" outlineLevel="0" collapsed="false">
      <c r="Y1056" s="45"/>
      <c r="Z1056" s="46" t="str">
        <f aca="false">IF(B1056="","",(IFERROR(VLOOKUP(H1056,Dados!A$3:B$15000,2,0),"Não Encontrado")))</f>
        <v/>
      </c>
      <c r="AA1056" s="46" t="str">
        <f aca="false">IF(B1056="","",(IFERROR(VLOOKUP(G1056,Dados!C$3:E$15000,3,0),"Não Encontrado")))</f>
        <v/>
      </c>
      <c r="AB1056" s="46" t="str">
        <f aca="false">IFERROR(IF(Z1056&lt;&gt;"Não Encontrado",Z1056,IF(AA1056&lt;&gt;"Não Encontrado",AA1056,"")),"")</f>
        <v/>
      </c>
      <c r="AC1056" s="45" t="str">
        <f aca="false">IF(B1056="","",IF(AB1056="","NÃO","SIM"))</f>
        <v/>
      </c>
      <c r="AD1056" s="45" t="str">
        <f aca="false">IFERROR(VLOOKUP(G1056,Dados!$P$3:$R$500,3,0),"")</f>
        <v/>
      </c>
      <c r="AE1056" s="45" t="str">
        <f aca="false">IFERROR(VLOOKUP(G1056,Dados!$K$3:$L$500,2,0),"")</f>
        <v/>
      </c>
      <c r="AF1056" s="45" t="str">
        <f aca="false">IFERROR(VLOOKUP(G1056,Dados!$M$3:$N$500,2,0),"")</f>
        <v/>
      </c>
      <c r="AG1056" s="45" t="str">
        <f aca="false">IF(F1056="","",IF(AND(AD1056="",AE1056="",AF1056=""),"-",IF(AND(AD1056="BIT",AE1056="",AF1056=""),"BIT",IF(AND(AE1056="ANEXO I",AD1056="",AF1056=""),"ANEXO I",IF(AND(AF1056="ANEXO II",AD1056="",AE1056=""),"ANEXO II","Escolher")))))</f>
        <v/>
      </c>
      <c r="AH1056" s="45" t="str">
        <f aca="false">IF(AG1056&lt;&gt;"Pneus","",IFERROR(VLOOKUP(R1056,Dados!$X$2:$Z$5,3,0)*(AI1056-Q1056),VLOOKUP(D1056,Dados!$X$7:$Z$33,3,0)*(AI1056-Q1056)))</f>
        <v/>
      </c>
      <c r="AI1056" s="47" t="str">
        <f aca="false">IF(B1056="","",P1056+Q1056+O1056+M1056+L1056-N1056)</f>
        <v/>
      </c>
      <c r="AJ1056" s="48" t="str">
        <f aca="false">IFERROR(IF(AND(AC1056="SIM",AG1056="-",Y1056="REVENDA"),(AB1056/1+1)*AI1056,IF(AND(AC1056="SIM",AG1056="Pneus",Y1056="REVENDA"),(AB1056/1+1)*(AI1056-AH1056),"")),"")</f>
        <v/>
      </c>
      <c r="AK1056" s="48" t="str">
        <f aca="false">IF(AJ1056="","",AJ1056*17%)</f>
        <v/>
      </c>
      <c r="AL1056" s="48" t="str">
        <f aca="false">IFERROR(IF(AC1056="NÃO","",IF(AK1056="","",IF(E1056="Simples Nacional",BF1056,IF(T1056=0.12,U1056*0.5833337002,IF(T1056=0,AI1056*0.07,U1056))))),"")</f>
        <v/>
      </c>
      <c r="AM1056" s="47" t="str">
        <f aca="false">IFERROR(IF(AC1056="NÃO","",IF(OR(AG1056="-",AG1056="Pneus"),AK1056-AL1056,"")),"")</f>
        <v/>
      </c>
      <c r="AN1056" s="48" t="str">
        <f aca="false">IF(AND(Y1056="REVENDA",AC1056="SIM",AG1056="BIT"),((AB1056/1+1)*AI1056)*0.4117,"")</f>
        <v/>
      </c>
      <c r="AO1056" s="48" t="str">
        <f aca="false">IF(AN1056="","",AN1056*17%)</f>
        <v/>
      </c>
      <c r="AP1056" s="49" t="str">
        <f aca="false">IF(AN1056="","",IF(T1056=0.12,(U1056*0.4117)*0.4117,IF(T1056=0,(AI1056*0.07)*0.4117,U1056*0.4117)))</f>
        <v/>
      </c>
      <c r="AQ1056" s="47" t="str">
        <f aca="false">IF(AN1056="","",AO1056-AP1056)</f>
        <v/>
      </c>
      <c r="AR1056" s="50" t="str">
        <f aca="false">IFERROR(IF(AND(AC1056="SIM",Y1056="REVENDA",LEFT(AG1056,5)="ANEXO")*OR(AE1056="ANEXO I",AF1056="ANEXO II"),VLOOKUP(H1056,Dados!G:I,2,0),""),"INSERIR MVA")</f>
        <v/>
      </c>
      <c r="AS1056" s="48" t="str">
        <f aca="false">IF(LEFT(AG1056,5)="ANEXO",VLOOKUP(AG1056,Dados!$X$111:$Z$112,2,0)*(AI1056-Q1056),"")</f>
        <v/>
      </c>
      <c r="AT1056" s="48" t="str">
        <f aca="false">IFERROR(IF(AR1056="","",(AI1056*AR1056)+AI1056),"INSERIR MVA")</f>
        <v/>
      </c>
      <c r="AU1056" s="48" t="str">
        <f aca="false">IF(AT1056="","",IF(AY1056=0.04,U1056,AS1056*AY1056))</f>
        <v/>
      </c>
      <c r="AV1056" s="47" t="str">
        <f aca="false">IFERROR(IF(AU1056="","",(VLOOKUP(AG1056,Dados!$X$111:$Z$112,3,0)*AT1056*0.17)),"INSERIR MVA")</f>
        <v/>
      </c>
      <c r="AW1056" s="47" t="str">
        <f aca="false">IFERROR(IF(AR1056="","",AV1056-AU1056),"")</f>
        <v/>
      </c>
      <c r="AX1056" s="51" t="str">
        <f aca="false">IFERROR(IF(AC1056="NÃO","",IF(AM1056&lt;&gt;"",AM1056-W1056,IF(AQ1056&lt;&gt;"",AQ1056-W1056,IF(AW1056&lt;&gt;"",AW1056-W1056,"")))),"")</f>
        <v/>
      </c>
      <c r="AY1056" s="46" t="str">
        <f aca="false">IFERROR(IF(ISNA(VLOOKUP(R1056,Dados!$X$2:$Y$5,2,0)),VLOOKUP(D1056,Dados!$X$7:$Y$33,2,0),VLOOKUP(R1056,Dados!$X$2:$Y$5,2,0)),"")</f>
        <v/>
      </c>
      <c r="AZ1056" s="52" t="str">
        <f aca="false">IF(C1056="","",IF(AND(Y1056="CONSUMO",AC1056="NÃO")*OR(AG1056="-",AG1056="BIT"),IF(E1056&lt;&gt;"",(AI1056-(P1056+L1056-N1056+Q1056)*AY1056)/0.83),""))</f>
        <v/>
      </c>
      <c r="BA1056" s="51" t="str">
        <f aca="false">IF(AZ1056="","",AZ1056*0.17-((P1056+L1056-N1056+Q1056)*AY1056))</f>
        <v/>
      </c>
      <c r="BB1056" s="51" t="str">
        <f aca="false">IF(AND(Y1056="CONSUMO",AG1056="ANEXO I",AY1056&gt;4%),(AI1056-(P1056+L1056-N1056+Q1056)*0.0514)/0.83*(0.5177)*(0.17)-AI1056*0.0514,IF(AND(Y1056="CONSUMO",AG1056="ANEXO II",AY1056&gt;4%),(AI1056-(P1056+L1056-N1056+Q1056)*0.041)/0.83*(0.3295)*(0.17)-AI1056*0.041,IF(AND(Y1056="CONSUMO",AG1056="ANEXO I",AY1056=4%),(AI1056-(P1056+L1056-N1056+Q1056)*0.04)/0.83*(0.5177)*(0.17)-AI1056*0.04,IF(AND(Y1056="CONSUMO",AG1056="ANEXO II",AY1056=4%),(AI1056-(P1056+L1056-N1056+Q1056)*0.04)/0.83*(0.3295)*(0.17)-AI1056*0.04,""))))</f>
        <v/>
      </c>
      <c r="BC1056" s="51" t="str">
        <f aca="false">IF(C1056="","",IF(AND(Y1056="CONSUMO",AC1056="SIM")*OR(AG1056="-",AG1056="BIT"),IF(E1056&lt;&gt;"",(AI1056-(P1056+L1056-N1056+Q1056)*AY1056)/0.83),""))</f>
        <v/>
      </c>
      <c r="BD1056" s="51" t="str">
        <f aca="false">IF(BC1056="","",BC1056*0.17)</f>
        <v/>
      </c>
      <c r="BE1056" s="51" t="str">
        <f aca="false">IF(I1056=6908,0,IF(BC1056="","",BD1056-((P1056+L1056-N1056+Q1056)*AY1056)))</f>
        <v/>
      </c>
      <c r="BF1056" s="53" t="str">
        <f aca="false">IF(B1056="","",IF(OR(B1056="",E1056="Regime Normal"),0,(AI1056-Q1056)*VLOOKUP(R1056,Dados!$X$98:$Y$108,2,0)))</f>
        <v/>
      </c>
      <c r="BG1056" s="54" t="str">
        <f aca="false">IFERROR(VLOOKUP(I1056,Dados!$AC$27:$AD$43,2,0),IF(B1056="","",IF(D1056&lt;&gt;"MT",IF(AND(AC1056="SIM",Y1056="Revenda"),"2403",IF(AND(AC1056="SIM",Y1056="Consumo"),"2407",IF(AND(AC1056="NÃO",Y1056="Revenda"),"2102",IF(AND(AC1056="NÃO",Y1056="Consumo"),"2556",)))),REPLACE(I1056,1,1,1))))</f>
        <v/>
      </c>
    </row>
    <row r="1057" customFormat="false" ht="12.8" hidden="false" customHeight="true" outlineLevel="0" collapsed="false">
      <c r="Y1057" s="45"/>
      <c r="Z1057" s="46" t="str">
        <f aca="false">IF(B1057="","",(IFERROR(VLOOKUP(H1057,Dados!A$3:B$15000,2,0),"Não Encontrado")))</f>
        <v/>
      </c>
      <c r="AA1057" s="46" t="str">
        <f aca="false">IF(B1057="","",(IFERROR(VLOOKUP(G1057,Dados!C$3:E$15000,3,0),"Não Encontrado")))</f>
        <v/>
      </c>
      <c r="AB1057" s="46" t="str">
        <f aca="false">IFERROR(IF(Z1057&lt;&gt;"Não Encontrado",Z1057,IF(AA1057&lt;&gt;"Não Encontrado",AA1057,"")),"")</f>
        <v/>
      </c>
      <c r="AC1057" s="45" t="str">
        <f aca="false">IF(B1057="","",IF(AB1057="","NÃO","SIM"))</f>
        <v/>
      </c>
      <c r="AD1057" s="45" t="str">
        <f aca="false">IFERROR(VLOOKUP(G1057,Dados!$P$3:$R$500,3,0),"")</f>
        <v/>
      </c>
      <c r="AE1057" s="45" t="str">
        <f aca="false">IFERROR(VLOOKUP(G1057,Dados!$K$3:$L$500,2,0),"")</f>
        <v/>
      </c>
      <c r="AF1057" s="45" t="str">
        <f aca="false">IFERROR(VLOOKUP(G1057,Dados!$M$3:$N$500,2,0),"")</f>
        <v/>
      </c>
      <c r="AG1057" s="45" t="str">
        <f aca="false">IF(F1057="","",IF(AND(AD1057="",AE1057="",AF1057=""),"-",IF(AND(AD1057="BIT",AE1057="",AF1057=""),"BIT",IF(AND(AE1057="ANEXO I",AD1057="",AF1057=""),"ANEXO I",IF(AND(AF1057="ANEXO II",AD1057="",AE1057=""),"ANEXO II","Escolher")))))</f>
        <v/>
      </c>
      <c r="AH1057" s="45" t="str">
        <f aca="false">IF(AG1057&lt;&gt;"Pneus","",IFERROR(VLOOKUP(R1057,Dados!$X$2:$Z$5,3,0)*(AI1057-Q1057),VLOOKUP(D1057,Dados!$X$7:$Z$33,3,0)*(AI1057-Q1057)))</f>
        <v/>
      </c>
      <c r="AI1057" s="47" t="str">
        <f aca="false">IF(B1057="","",P1057+Q1057+O1057+M1057+L1057-N1057)</f>
        <v/>
      </c>
      <c r="AJ1057" s="48" t="str">
        <f aca="false">IFERROR(IF(AND(AC1057="SIM",AG1057="-",Y1057="REVENDA"),(AB1057/1+1)*AI1057,IF(AND(AC1057="SIM",AG1057="Pneus",Y1057="REVENDA"),(AB1057/1+1)*(AI1057-AH1057),"")),"")</f>
        <v/>
      </c>
      <c r="AK1057" s="48" t="str">
        <f aca="false">IF(AJ1057="","",AJ1057*17%)</f>
        <v/>
      </c>
      <c r="AL1057" s="48" t="str">
        <f aca="false">IFERROR(IF(AC1057="NÃO","",IF(AK1057="","",IF(E1057="Simples Nacional",BF1057,IF(T1057=0.12,U1057*0.5833337002,IF(T1057=0,AI1057*0.07,U1057))))),"")</f>
        <v/>
      </c>
      <c r="AM1057" s="47" t="str">
        <f aca="false">IFERROR(IF(AC1057="NÃO","",IF(OR(AG1057="-",AG1057="Pneus"),AK1057-AL1057,"")),"")</f>
        <v/>
      </c>
      <c r="AN1057" s="48" t="str">
        <f aca="false">IF(AND(Y1057="REVENDA",AC1057="SIM",AG1057="BIT"),((AB1057/1+1)*AI1057)*0.4117,"")</f>
        <v/>
      </c>
      <c r="AO1057" s="48" t="str">
        <f aca="false">IF(AN1057="","",AN1057*17%)</f>
        <v/>
      </c>
      <c r="AP1057" s="49" t="str">
        <f aca="false">IF(AN1057="","",IF(T1057=0.12,(U1057*0.4117)*0.4117,IF(T1057=0,(AI1057*0.07)*0.4117,U1057*0.4117)))</f>
        <v/>
      </c>
      <c r="AQ1057" s="47" t="str">
        <f aca="false">IF(AN1057="","",AO1057-AP1057)</f>
        <v/>
      </c>
      <c r="AR1057" s="50" t="str">
        <f aca="false">IFERROR(IF(AND(AC1057="SIM",Y1057="REVENDA",LEFT(AG1057,5)="ANEXO")*OR(AE1057="ANEXO I",AF1057="ANEXO II"),VLOOKUP(H1057,Dados!G:I,2,0),""),"INSERIR MVA")</f>
        <v/>
      </c>
      <c r="AS1057" s="48" t="str">
        <f aca="false">IF(LEFT(AG1057,5)="ANEXO",VLOOKUP(AG1057,Dados!$X$111:$Z$112,2,0)*(AI1057-Q1057),"")</f>
        <v/>
      </c>
      <c r="AT1057" s="48" t="str">
        <f aca="false">IFERROR(IF(AR1057="","",(AI1057*AR1057)+AI1057),"INSERIR MVA")</f>
        <v/>
      </c>
      <c r="AU1057" s="48" t="str">
        <f aca="false">IF(AT1057="","",IF(AY1057=0.04,U1057,AS1057*AY1057))</f>
        <v/>
      </c>
      <c r="AV1057" s="47" t="str">
        <f aca="false">IFERROR(IF(AU1057="","",(VLOOKUP(AG1057,Dados!$X$111:$Z$112,3,0)*AT1057*0.17)),"INSERIR MVA")</f>
        <v/>
      </c>
      <c r="AW1057" s="47" t="str">
        <f aca="false">IFERROR(IF(AR1057="","",AV1057-AU1057),"")</f>
        <v/>
      </c>
      <c r="AX1057" s="51" t="str">
        <f aca="false">IFERROR(IF(AC1057="NÃO","",IF(AM1057&lt;&gt;"",AM1057-W1057,IF(AQ1057&lt;&gt;"",AQ1057-W1057,IF(AW1057&lt;&gt;"",AW1057-W1057,"")))),"")</f>
        <v/>
      </c>
      <c r="AY1057" s="46" t="str">
        <f aca="false">IFERROR(IF(ISNA(VLOOKUP(R1057,Dados!$X$2:$Y$5,2,0)),VLOOKUP(D1057,Dados!$X$7:$Y$33,2,0),VLOOKUP(R1057,Dados!$X$2:$Y$5,2,0)),"")</f>
        <v/>
      </c>
      <c r="AZ1057" s="52" t="str">
        <f aca="false">IF(C1057="","",IF(AND(Y1057="CONSUMO",AC1057="NÃO")*OR(AG1057="-",AG1057="BIT"),IF(E1057&lt;&gt;"",(AI1057-(P1057+L1057-N1057+Q1057)*AY1057)/0.83),""))</f>
        <v/>
      </c>
      <c r="BA1057" s="51" t="str">
        <f aca="false">IF(AZ1057="","",AZ1057*0.17-((P1057+L1057-N1057+Q1057)*AY1057))</f>
        <v/>
      </c>
      <c r="BB1057" s="51" t="str">
        <f aca="false">IF(AND(Y1057="CONSUMO",AG1057="ANEXO I",AY1057&gt;4%),(AI1057-(P1057+L1057-N1057+Q1057)*0.0514)/0.83*(0.5177)*(0.17)-AI1057*0.0514,IF(AND(Y1057="CONSUMO",AG1057="ANEXO II",AY1057&gt;4%),(AI1057-(P1057+L1057-N1057+Q1057)*0.041)/0.83*(0.3295)*(0.17)-AI1057*0.041,IF(AND(Y1057="CONSUMO",AG1057="ANEXO I",AY1057=4%),(AI1057-(P1057+L1057-N1057+Q1057)*0.04)/0.83*(0.5177)*(0.17)-AI1057*0.04,IF(AND(Y1057="CONSUMO",AG1057="ANEXO II",AY1057=4%),(AI1057-(P1057+L1057-N1057+Q1057)*0.04)/0.83*(0.3295)*(0.17)-AI1057*0.04,""))))</f>
        <v/>
      </c>
      <c r="BC1057" s="51" t="str">
        <f aca="false">IF(C1057="","",IF(AND(Y1057="CONSUMO",AC1057="SIM")*OR(AG1057="-",AG1057="BIT"),IF(E1057&lt;&gt;"",(AI1057-(P1057+L1057-N1057+Q1057)*AY1057)/0.83),""))</f>
        <v/>
      </c>
      <c r="BD1057" s="51" t="str">
        <f aca="false">IF(BC1057="","",BC1057*0.17)</f>
        <v/>
      </c>
      <c r="BE1057" s="51" t="str">
        <f aca="false">IF(I1057=6908,0,IF(BC1057="","",BD1057-((P1057+L1057-N1057+Q1057)*AY1057)))</f>
        <v/>
      </c>
      <c r="BF1057" s="53" t="str">
        <f aca="false">IF(B1057="","",IF(OR(B1057="",E1057="Regime Normal"),0,(AI1057-Q1057)*VLOOKUP(R1057,Dados!$X$98:$Y$108,2,0)))</f>
        <v/>
      </c>
      <c r="BG1057" s="54" t="str">
        <f aca="false">IFERROR(VLOOKUP(I1057,Dados!$AC$27:$AD$43,2,0),IF(B1057="","",IF(D1057&lt;&gt;"MT",IF(AND(AC1057="SIM",Y1057="Revenda"),"2403",IF(AND(AC1057="SIM",Y1057="Consumo"),"2407",IF(AND(AC1057="NÃO",Y1057="Revenda"),"2102",IF(AND(AC1057="NÃO",Y1057="Consumo"),"2556",)))),REPLACE(I1057,1,1,1))))</f>
        <v/>
      </c>
    </row>
    <row r="1058" customFormat="false" ht="12.8" hidden="false" customHeight="true" outlineLevel="0" collapsed="false">
      <c r="Y1058" s="45"/>
      <c r="Z1058" s="46" t="str">
        <f aca="false">IF(B1058="","",(IFERROR(VLOOKUP(H1058,Dados!A$3:B$15000,2,0),"Não Encontrado")))</f>
        <v/>
      </c>
      <c r="AA1058" s="46" t="str">
        <f aca="false">IF(B1058="","",(IFERROR(VLOOKUP(G1058,Dados!C$3:E$15000,3,0),"Não Encontrado")))</f>
        <v/>
      </c>
      <c r="AB1058" s="46" t="str">
        <f aca="false">IFERROR(IF(Z1058&lt;&gt;"Não Encontrado",Z1058,IF(AA1058&lt;&gt;"Não Encontrado",AA1058,"")),"")</f>
        <v/>
      </c>
      <c r="AC1058" s="45" t="str">
        <f aca="false">IF(B1058="","",IF(AB1058="","NÃO","SIM"))</f>
        <v/>
      </c>
      <c r="AD1058" s="45" t="str">
        <f aca="false">IFERROR(VLOOKUP(G1058,Dados!$P$3:$R$500,3,0),"")</f>
        <v/>
      </c>
      <c r="AE1058" s="45" t="str">
        <f aca="false">IFERROR(VLOOKUP(G1058,Dados!$K$3:$L$500,2,0),"")</f>
        <v/>
      </c>
      <c r="AF1058" s="45" t="str">
        <f aca="false">IFERROR(VLOOKUP(G1058,Dados!$M$3:$N$500,2,0),"")</f>
        <v/>
      </c>
      <c r="AG1058" s="45" t="str">
        <f aca="false">IF(F1058="","",IF(AND(AD1058="",AE1058="",AF1058=""),"-",IF(AND(AD1058="BIT",AE1058="",AF1058=""),"BIT",IF(AND(AE1058="ANEXO I",AD1058="",AF1058=""),"ANEXO I",IF(AND(AF1058="ANEXO II",AD1058="",AE1058=""),"ANEXO II","Escolher")))))</f>
        <v/>
      </c>
      <c r="AH1058" s="45" t="str">
        <f aca="false">IF(AG1058&lt;&gt;"Pneus","",IFERROR(VLOOKUP(R1058,Dados!$X$2:$Z$5,3,0)*(AI1058-Q1058),VLOOKUP(D1058,Dados!$X$7:$Z$33,3,0)*(AI1058-Q1058)))</f>
        <v/>
      </c>
      <c r="AI1058" s="47" t="str">
        <f aca="false">IF(B1058="","",P1058+Q1058+O1058+M1058+L1058-N1058)</f>
        <v/>
      </c>
      <c r="AJ1058" s="48" t="str">
        <f aca="false">IFERROR(IF(AND(AC1058="SIM",AG1058="-",Y1058="REVENDA"),(AB1058/1+1)*AI1058,IF(AND(AC1058="SIM",AG1058="Pneus",Y1058="REVENDA"),(AB1058/1+1)*(AI1058-AH1058),"")),"")</f>
        <v/>
      </c>
      <c r="AK1058" s="48" t="str">
        <f aca="false">IF(AJ1058="","",AJ1058*17%)</f>
        <v/>
      </c>
      <c r="AL1058" s="48" t="str">
        <f aca="false">IFERROR(IF(AC1058="NÃO","",IF(AK1058="","",IF(E1058="Simples Nacional",BF1058,IF(T1058=0.12,U1058*0.5833337002,IF(T1058=0,AI1058*0.07,U1058))))),"")</f>
        <v/>
      </c>
      <c r="AM1058" s="47" t="str">
        <f aca="false">IFERROR(IF(AC1058="NÃO","",IF(OR(AG1058="-",AG1058="Pneus"),AK1058-AL1058,"")),"")</f>
        <v/>
      </c>
      <c r="AN1058" s="48" t="str">
        <f aca="false">IF(AND(Y1058="REVENDA",AC1058="SIM",AG1058="BIT"),((AB1058/1+1)*AI1058)*0.4117,"")</f>
        <v/>
      </c>
      <c r="AO1058" s="48" t="str">
        <f aca="false">IF(AN1058="","",AN1058*17%)</f>
        <v/>
      </c>
      <c r="AP1058" s="49" t="str">
        <f aca="false">IF(AN1058="","",IF(T1058=0.12,(U1058*0.4117)*0.4117,IF(T1058=0,(AI1058*0.07)*0.4117,U1058*0.4117)))</f>
        <v/>
      </c>
      <c r="AQ1058" s="47" t="str">
        <f aca="false">IF(AN1058="","",AO1058-AP1058)</f>
        <v/>
      </c>
      <c r="AR1058" s="50" t="str">
        <f aca="false">IFERROR(IF(AND(AC1058="SIM",Y1058="REVENDA",LEFT(AG1058,5)="ANEXO")*OR(AE1058="ANEXO I",AF1058="ANEXO II"),VLOOKUP(H1058,Dados!G:I,2,0),""),"INSERIR MVA")</f>
        <v/>
      </c>
      <c r="AS1058" s="48" t="str">
        <f aca="false">IF(LEFT(AG1058,5)="ANEXO",VLOOKUP(AG1058,Dados!$X$111:$Z$112,2,0)*(AI1058-Q1058),"")</f>
        <v/>
      </c>
      <c r="AT1058" s="48" t="str">
        <f aca="false">IFERROR(IF(AR1058="","",(AI1058*AR1058)+AI1058),"INSERIR MVA")</f>
        <v/>
      </c>
      <c r="AU1058" s="48" t="str">
        <f aca="false">IF(AT1058="","",IF(AY1058=0.04,U1058,AS1058*AY1058))</f>
        <v/>
      </c>
      <c r="AV1058" s="47" t="str">
        <f aca="false">IFERROR(IF(AU1058="","",(VLOOKUP(AG1058,Dados!$X$111:$Z$112,3,0)*AT1058*0.17)),"INSERIR MVA")</f>
        <v/>
      </c>
      <c r="AW1058" s="47" t="str">
        <f aca="false">IFERROR(IF(AR1058="","",AV1058-AU1058),"")</f>
        <v/>
      </c>
      <c r="AX1058" s="51" t="str">
        <f aca="false">IFERROR(IF(AC1058="NÃO","",IF(AM1058&lt;&gt;"",AM1058-W1058,IF(AQ1058&lt;&gt;"",AQ1058-W1058,IF(AW1058&lt;&gt;"",AW1058-W1058,"")))),"")</f>
        <v/>
      </c>
      <c r="AY1058" s="46" t="str">
        <f aca="false">IFERROR(IF(ISNA(VLOOKUP(R1058,Dados!$X$2:$Y$5,2,0)),VLOOKUP(D1058,Dados!$X$7:$Y$33,2,0),VLOOKUP(R1058,Dados!$X$2:$Y$5,2,0)),"")</f>
        <v/>
      </c>
      <c r="AZ1058" s="52" t="str">
        <f aca="false">IF(C1058="","",IF(AND(Y1058="CONSUMO",AC1058="NÃO")*OR(AG1058="-",AG1058="BIT"),IF(E1058&lt;&gt;"",(AI1058-(P1058+L1058-N1058+Q1058)*AY1058)/0.83),""))</f>
        <v/>
      </c>
      <c r="BA1058" s="51" t="str">
        <f aca="false">IF(AZ1058="","",AZ1058*0.17-((P1058+L1058-N1058+Q1058)*AY1058))</f>
        <v/>
      </c>
      <c r="BB1058" s="51" t="str">
        <f aca="false">IF(AND(Y1058="CONSUMO",AG1058="ANEXO I",AY1058&gt;4%),(AI1058-(P1058+L1058-N1058+Q1058)*0.0514)/0.83*(0.5177)*(0.17)-AI1058*0.0514,IF(AND(Y1058="CONSUMO",AG1058="ANEXO II",AY1058&gt;4%),(AI1058-(P1058+L1058-N1058+Q1058)*0.041)/0.83*(0.3295)*(0.17)-AI1058*0.041,IF(AND(Y1058="CONSUMO",AG1058="ANEXO I",AY1058=4%),(AI1058-(P1058+L1058-N1058+Q1058)*0.04)/0.83*(0.5177)*(0.17)-AI1058*0.04,IF(AND(Y1058="CONSUMO",AG1058="ANEXO II",AY1058=4%),(AI1058-(P1058+L1058-N1058+Q1058)*0.04)/0.83*(0.3295)*(0.17)-AI1058*0.04,""))))</f>
        <v/>
      </c>
      <c r="BC1058" s="51" t="str">
        <f aca="false">IF(C1058="","",IF(AND(Y1058="CONSUMO",AC1058="SIM")*OR(AG1058="-",AG1058="BIT"),IF(E1058&lt;&gt;"",(AI1058-(P1058+L1058-N1058+Q1058)*AY1058)/0.83),""))</f>
        <v/>
      </c>
      <c r="BD1058" s="51" t="str">
        <f aca="false">IF(BC1058="","",BC1058*0.17)</f>
        <v/>
      </c>
      <c r="BE1058" s="51" t="str">
        <f aca="false">IF(I1058=6908,0,IF(BC1058="","",BD1058-((P1058+L1058-N1058+Q1058)*AY1058)))</f>
        <v/>
      </c>
      <c r="BF1058" s="53" t="str">
        <f aca="false">IF(B1058="","",IF(OR(B1058="",E1058="Regime Normal"),0,(AI1058-Q1058)*VLOOKUP(R1058,Dados!$X$98:$Y$108,2,0)))</f>
        <v/>
      </c>
      <c r="BG1058" s="54" t="str">
        <f aca="false">IFERROR(VLOOKUP(I1058,Dados!$AC$27:$AD$43,2,0),IF(B1058="","",IF(D1058&lt;&gt;"MT",IF(AND(AC1058="SIM",Y1058="Revenda"),"2403",IF(AND(AC1058="SIM",Y1058="Consumo"),"2407",IF(AND(AC1058="NÃO",Y1058="Revenda"),"2102",IF(AND(AC1058="NÃO",Y1058="Consumo"),"2556",)))),REPLACE(I1058,1,1,1))))</f>
        <v/>
      </c>
    </row>
    <row r="1059" customFormat="false" ht="12.8" hidden="false" customHeight="true" outlineLevel="0" collapsed="false">
      <c r="Y1059" s="45"/>
      <c r="Z1059" s="46" t="str">
        <f aca="false">IF(B1059="","",(IFERROR(VLOOKUP(H1059,Dados!A$3:B$15000,2,0),"Não Encontrado")))</f>
        <v/>
      </c>
      <c r="AA1059" s="46" t="str">
        <f aca="false">IF(B1059="","",(IFERROR(VLOOKUP(G1059,Dados!C$3:E$15000,3,0),"Não Encontrado")))</f>
        <v/>
      </c>
      <c r="AB1059" s="46" t="str">
        <f aca="false">IFERROR(IF(Z1059&lt;&gt;"Não Encontrado",Z1059,IF(AA1059&lt;&gt;"Não Encontrado",AA1059,"")),"")</f>
        <v/>
      </c>
      <c r="AC1059" s="45" t="str">
        <f aca="false">IF(B1059="","",IF(AB1059="","NÃO","SIM"))</f>
        <v/>
      </c>
      <c r="AD1059" s="45" t="str">
        <f aca="false">IFERROR(VLOOKUP(G1059,Dados!$P$3:$R$500,3,0),"")</f>
        <v/>
      </c>
      <c r="AE1059" s="45" t="str">
        <f aca="false">IFERROR(VLOOKUP(G1059,Dados!$K$3:$L$500,2,0),"")</f>
        <v/>
      </c>
      <c r="AF1059" s="45" t="str">
        <f aca="false">IFERROR(VLOOKUP(G1059,Dados!$M$3:$N$500,2,0),"")</f>
        <v/>
      </c>
      <c r="AG1059" s="45" t="str">
        <f aca="false">IF(F1059="","",IF(AND(AD1059="",AE1059="",AF1059=""),"-",IF(AND(AD1059="BIT",AE1059="",AF1059=""),"BIT",IF(AND(AE1059="ANEXO I",AD1059="",AF1059=""),"ANEXO I",IF(AND(AF1059="ANEXO II",AD1059="",AE1059=""),"ANEXO II","Escolher")))))</f>
        <v/>
      </c>
      <c r="AH1059" s="45" t="str">
        <f aca="false">IF(AG1059&lt;&gt;"Pneus","",IFERROR(VLOOKUP(R1059,Dados!$X$2:$Z$5,3,0)*(AI1059-Q1059),VLOOKUP(D1059,Dados!$X$7:$Z$33,3,0)*(AI1059-Q1059)))</f>
        <v/>
      </c>
      <c r="AI1059" s="47" t="str">
        <f aca="false">IF(B1059="","",P1059+Q1059+O1059+M1059+L1059-N1059)</f>
        <v/>
      </c>
      <c r="AJ1059" s="48" t="str">
        <f aca="false">IFERROR(IF(AND(AC1059="SIM",AG1059="-",Y1059="REVENDA"),(AB1059/1+1)*AI1059,IF(AND(AC1059="SIM",AG1059="Pneus",Y1059="REVENDA"),(AB1059/1+1)*(AI1059-AH1059),"")),"")</f>
        <v/>
      </c>
      <c r="AK1059" s="48" t="str">
        <f aca="false">IF(AJ1059="","",AJ1059*17%)</f>
        <v/>
      </c>
      <c r="AL1059" s="48" t="str">
        <f aca="false">IFERROR(IF(AC1059="NÃO","",IF(AK1059="","",IF(E1059="Simples Nacional",BF1059,IF(T1059=0.12,U1059*0.5833337002,IF(T1059=0,AI1059*0.07,U1059))))),"")</f>
        <v/>
      </c>
      <c r="AM1059" s="47" t="str">
        <f aca="false">IFERROR(IF(AC1059="NÃO","",IF(OR(AG1059="-",AG1059="Pneus"),AK1059-AL1059,"")),"")</f>
        <v/>
      </c>
      <c r="AN1059" s="48" t="str">
        <f aca="false">IF(AND(Y1059="REVENDA",AC1059="SIM",AG1059="BIT"),((AB1059/1+1)*AI1059)*0.4117,"")</f>
        <v/>
      </c>
      <c r="AO1059" s="48" t="str">
        <f aca="false">IF(AN1059="","",AN1059*17%)</f>
        <v/>
      </c>
      <c r="AP1059" s="49" t="str">
        <f aca="false">IF(AN1059="","",IF(T1059=0.12,(U1059*0.4117)*0.4117,IF(T1059=0,(AI1059*0.07)*0.4117,U1059*0.4117)))</f>
        <v/>
      </c>
      <c r="AQ1059" s="47" t="str">
        <f aca="false">IF(AN1059="","",AO1059-AP1059)</f>
        <v/>
      </c>
      <c r="AR1059" s="50" t="str">
        <f aca="false">IFERROR(IF(AND(AC1059="SIM",Y1059="REVENDA",LEFT(AG1059,5)="ANEXO")*OR(AE1059="ANEXO I",AF1059="ANEXO II"),VLOOKUP(H1059,Dados!G:I,2,0),""),"INSERIR MVA")</f>
        <v/>
      </c>
      <c r="AS1059" s="48" t="str">
        <f aca="false">IF(LEFT(AG1059,5)="ANEXO",VLOOKUP(AG1059,Dados!$X$111:$Z$112,2,0)*(AI1059-Q1059),"")</f>
        <v/>
      </c>
      <c r="AT1059" s="48" t="str">
        <f aca="false">IFERROR(IF(AR1059="","",(AI1059*AR1059)+AI1059),"INSERIR MVA")</f>
        <v/>
      </c>
      <c r="AU1059" s="48" t="str">
        <f aca="false">IF(AT1059="","",IF(AY1059=0.04,U1059,AS1059*AY1059))</f>
        <v/>
      </c>
      <c r="AV1059" s="47" t="str">
        <f aca="false">IFERROR(IF(AU1059="","",(VLOOKUP(AG1059,Dados!$X$111:$Z$112,3,0)*AT1059*0.17)),"INSERIR MVA")</f>
        <v/>
      </c>
      <c r="AW1059" s="47" t="str">
        <f aca="false">IFERROR(IF(AR1059="","",AV1059-AU1059),"")</f>
        <v/>
      </c>
      <c r="AX1059" s="51" t="str">
        <f aca="false">IFERROR(IF(AC1059="NÃO","",IF(AM1059&lt;&gt;"",AM1059-W1059,IF(AQ1059&lt;&gt;"",AQ1059-W1059,IF(AW1059&lt;&gt;"",AW1059-W1059,"")))),"")</f>
        <v/>
      </c>
      <c r="AY1059" s="46" t="str">
        <f aca="false">IFERROR(IF(ISNA(VLOOKUP(R1059,Dados!$X$2:$Y$5,2,0)),VLOOKUP(D1059,Dados!$X$7:$Y$33,2,0),VLOOKUP(R1059,Dados!$X$2:$Y$5,2,0)),"")</f>
        <v/>
      </c>
      <c r="AZ1059" s="52" t="str">
        <f aca="false">IF(C1059="","",IF(AND(Y1059="CONSUMO",AC1059="NÃO")*OR(AG1059="-",AG1059="BIT"),IF(E1059&lt;&gt;"",(AI1059-(P1059+L1059-N1059+Q1059)*AY1059)/0.83),""))</f>
        <v/>
      </c>
      <c r="BA1059" s="51" t="str">
        <f aca="false">IF(AZ1059="","",AZ1059*0.17-((P1059+L1059-N1059+Q1059)*AY1059))</f>
        <v/>
      </c>
      <c r="BB1059" s="51" t="str">
        <f aca="false">IF(AND(Y1059="CONSUMO",AG1059="ANEXO I",AY1059&gt;4%),(AI1059-(P1059+L1059-N1059+Q1059)*0.0514)/0.83*(0.5177)*(0.17)-AI1059*0.0514,IF(AND(Y1059="CONSUMO",AG1059="ANEXO II",AY1059&gt;4%),(AI1059-(P1059+L1059-N1059+Q1059)*0.041)/0.83*(0.3295)*(0.17)-AI1059*0.041,IF(AND(Y1059="CONSUMO",AG1059="ANEXO I",AY1059=4%),(AI1059-(P1059+L1059-N1059+Q1059)*0.04)/0.83*(0.5177)*(0.17)-AI1059*0.04,IF(AND(Y1059="CONSUMO",AG1059="ANEXO II",AY1059=4%),(AI1059-(P1059+L1059-N1059+Q1059)*0.04)/0.83*(0.3295)*(0.17)-AI1059*0.04,""))))</f>
        <v/>
      </c>
      <c r="BC1059" s="51" t="str">
        <f aca="false">IF(C1059="","",IF(AND(Y1059="CONSUMO",AC1059="SIM")*OR(AG1059="-",AG1059="BIT"),IF(E1059&lt;&gt;"",(AI1059-(P1059+L1059-N1059+Q1059)*AY1059)/0.83),""))</f>
        <v/>
      </c>
      <c r="BD1059" s="51" t="str">
        <f aca="false">IF(BC1059="","",BC1059*0.17)</f>
        <v/>
      </c>
      <c r="BE1059" s="51" t="str">
        <f aca="false">IF(I1059=6908,0,IF(BC1059="","",BD1059-((P1059+L1059-N1059+Q1059)*AY1059)))</f>
        <v/>
      </c>
      <c r="BF1059" s="53" t="str">
        <f aca="false">IF(B1059="","",IF(OR(B1059="",E1059="Regime Normal"),0,(AI1059-Q1059)*VLOOKUP(R1059,Dados!$X$98:$Y$108,2,0)))</f>
        <v/>
      </c>
      <c r="BG1059" s="54" t="str">
        <f aca="false">IFERROR(VLOOKUP(I1059,Dados!$AC$27:$AD$43,2,0),IF(B1059="","",IF(D1059&lt;&gt;"MT",IF(AND(AC1059="SIM",Y1059="Revenda"),"2403",IF(AND(AC1059="SIM",Y1059="Consumo"),"2407",IF(AND(AC1059="NÃO",Y1059="Revenda"),"2102",IF(AND(AC1059="NÃO",Y1059="Consumo"),"2556",)))),REPLACE(I1059,1,1,1))))</f>
        <v/>
      </c>
    </row>
    <row r="1060" customFormat="false" ht="12.8" hidden="false" customHeight="true" outlineLevel="0" collapsed="false">
      <c r="Y1060" s="45"/>
      <c r="Z1060" s="46" t="str">
        <f aca="false">IF(B1060="","",(IFERROR(VLOOKUP(H1060,Dados!A$3:B$15000,2,0),"Não Encontrado")))</f>
        <v/>
      </c>
      <c r="AA1060" s="46" t="str">
        <f aca="false">IF(B1060="","",(IFERROR(VLOOKUP(G1060,Dados!C$3:E$15000,3,0),"Não Encontrado")))</f>
        <v/>
      </c>
      <c r="AB1060" s="46" t="str">
        <f aca="false">IFERROR(IF(Z1060&lt;&gt;"Não Encontrado",Z1060,IF(AA1060&lt;&gt;"Não Encontrado",AA1060,"")),"")</f>
        <v/>
      </c>
      <c r="AC1060" s="45" t="str">
        <f aca="false">IF(B1060="","",IF(AB1060="","NÃO","SIM"))</f>
        <v/>
      </c>
      <c r="AD1060" s="45" t="str">
        <f aca="false">IFERROR(VLOOKUP(G1060,Dados!$P$3:$R$500,3,0),"")</f>
        <v/>
      </c>
      <c r="AE1060" s="45" t="str">
        <f aca="false">IFERROR(VLOOKUP(G1060,Dados!$K$3:$L$500,2,0),"")</f>
        <v/>
      </c>
      <c r="AF1060" s="45" t="str">
        <f aca="false">IFERROR(VLOOKUP(G1060,Dados!$M$3:$N$500,2,0),"")</f>
        <v/>
      </c>
      <c r="AG1060" s="45" t="str">
        <f aca="false">IF(F1060="","",IF(AND(AD1060="",AE1060="",AF1060=""),"-",IF(AND(AD1060="BIT",AE1060="",AF1060=""),"BIT",IF(AND(AE1060="ANEXO I",AD1060="",AF1060=""),"ANEXO I",IF(AND(AF1060="ANEXO II",AD1060="",AE1060=""),"ANEXO II","Escolher")))))</f>
        <v/>
      </c>
      <c r="AH1060" s="45" t="str">
        <f aca="false">IF(AG1060&lt;&gt;"Pneus","",IFERROR(VLOOKUP(R1060,Dados!$X$2:$Z$5,3,0)*(AI1060-Q1060),VLOOKUP(D1060,Dados!$X$7:$Z$33,3,0)*(AI1060-Q1060)))</f>
        <v/>
      </c>
      <c r="AI1060" s="47" t="str">
        <f aca="false">IF(B1060="","",P1060+Q1060+O1060+M1060+L1060-N1060)</f>
        <v/>
      </c>
      <c r="AJ1060" s="48" t="str">
        <f aca="false">IFERROR(IF(AND(AC1060="SIM",AG1060="-",Y1060="REVENDA"),(AB1060/1+1)*AI1060,IF(AND(AC1060="SIM",AG1060="Pneus",Y1060="REVENDA"),(AB1060/1+1)*(AI1060-AH1060),"")),"")</f>
        <v/>
      </c>
      <c r="AK1060" s="48" t="str">
        <f aca="false">IF(AJ1060="","",AJ1060*17%)</f>
        <v/>
      </c>
      <c r="AL1060" s="48" t="str">
        <f aca="false">IFERROR(IF(AC1060="NÃO","",IF(AK1060="","",IF(E1060="Simples Nacional",BF1060,IF(T1060=0.12,U1060*0.5833337002,IF(T1060=0,AI1060*0.07,U1060))))),"")</f>
        <v/>
      </c>
      <c r="AM1060" s="47" t="str">
        <f aca="false">IFERROR(IF(AC1060="NÃO","",IF(OR(AG1060="-",AG1060="Pneus"),AK1060-AL1060,"")),"")</f>
        <v/>
      </c>
      <c r="AN1060" s="48" t="str">
        <f aca="false">IF(AND(Y1060="REVENDA",AC1060="SIM",AG1060="BIT"),((AB1060/1+1)*AI1060)*0.4117,"")</f>
        <v/>
      </c>
      <c r="AO1060" s="48" t="str">
        <f aca="false">IF(AN1060="","",AN1060*17%)</f>
        <v/>
      </c>
      <c r="AP1060" s="49" t="str">
        <f aca="false">IF(AN1060="","",IF(T1060=0.12,(U1060*0.4117)*0.4117,IF(T1060=0,(AI1060*0.07)*0.4117,U1060*0.4117)))</f>
        <v/>
      </c>
      <c r="AQ1060" s="47" t="str">
        <f aca="false">IF(AN1060="","",AO1060-AP1060)</f>
        <v/>
      </c>
      <c r="AR1060" s="50" t="str">
        <f aca="false">IFERROR(IF(AND(AC1060="SIM",Y1060="REVENDA",LEFT(AG1060,5)="ANEXO")*OR(AE1060="ANEXO I",AF1060="ANEXO II"),VLOOKUP(H1060,Dados!G:I,2,0),""),"INSERIR MVA")</f>
        <v/>
      </c>
      <c r="AS1060" s="48" t="str">
        <f aca="false">IF(LEFT(AG1060,5)="ANEXO",VLOOKUP(AG1060,Dados!$X$111:$Z$112,2,0)*(AI1060-Q1060),"")</f>
        <v/>
      </c>
      <c r="AT1060" s="48" t="str">
        <f aca="false">IFERROR(IF(AR1060="","",(AI1060*AR1060)+AI1060),"INSERIR MVA")</f>
        <v/>
      </c>
      <c r="AU1060" s="48" t="str">
        <f aca="false">IF(AT1060="","",IF(AY1060=0.04,U1060,AS1060*AY1060))</f>
        <v/>
      </c>
      <c r="AV1060" s="47" t="str">
        <f aca="false">IFERROR(IF(AU1060="","",(VLOOKUP(AG1060,Dados!$X$111:$Z$112,3,0)*AT1060*0.17)),"INSERIR MVA")</f>
        <v/>
      </c>
      <c r="AW1060" s="47" t="str">
        <f aca="false">IFERROR(IF(AR1060="","",AV1060-AU1060),"")</f>
        <v/>
      </c>
      <c r="AX1060" s="51" t="str">
        <f aca="false">IFERROR(IF(AC1060="NÃO","",IF(AM1060&lt;&gt;"",AM1060-W1060,IF(AQ1060&lt;&gt;"",AQ1060-W1060,IF(AW1060&lt;&gt;"",AW1060-W1060,"")))),"")</f>
        <v/>
      </c>
      <c r="AY1060" s="46" t="str">
        <f aca="false">IFERROR(IF(ISNA(VLOOKUP(R1060,Dados!$X$2:$Y$5,2,0)),VLOOKUP(D1060,Dados!$X$7:$Y$33,2,0),VLOOKUP(R1060,Dados!$X$2:$Y$5,2,0)),"")</f>
        <v/>
      </c>
      <c r="AZ1060" s="52" t="str">
        <f aca="false">IF(C1060="","",IF(AND(Y1060="CONSUMO",AC1060="NÃO")*OR(AG1060="-",AG1060="BIT"),IF(E1060&lt;&gt;"",(AI1060-(P1060+L1060-N1060+Q1060)*AY1060)/0.83),""))</f>
        <v/>
      </c>
      <c r="BA1060" s="51" t="str">
        <f aca="false">IF(AZ1060="","",AZ1060*0.17-((P1060+L1060-N1060+Q1060)*AY1060))</f>
        <v/>
      </c>
      <c r="BB1060" s="51" t="str">
        <f aca="false">IF(AND(Y1060="CONSUMO",AG1060="ANEXO I",AY1060&gt;4%),(AI1060-(P1060+L1060-N1060+Q1060)*0.0514)/0.83*(0.5177)*(0.17)-AI1060*0.0514,IF(AND(Y1060="CONSUMO",AG1060="ANEXO II",AY1060&gt;4%),(AI1060-(P1060+L1060-N1060+Q1060)*0.041)/0.83*(0.3295)*(0.17)-AI1060*0.041,IF(AND(Y1060="CONSUMO",AG1060="ANEXO I",AY1060=4%),(AI1060-(P1060+L1060-N1060+Q1060)*0.04)/0.83*(0.5177)*(0.17)-AI1060*0.04,IF(AND(Y1060="CONSUMO",AG1060="ANEXO II",AY1060=4%),(AI1060-(P1060+L1060-N1060+Q1060)*0.04)/0.83*(0.3295)*(0.17)-AI1060*0.04,""))))</f>
        <v/>
      </c>
      <c r="BC1060" s="51" t="str">
        <f aca="false">IF(C1060="","",IF(AND(Y1060="CONSUMO",AC1060="SIM")*OR(AG1060="-",AG1060="BIT"),IF(E1060&lt;&gt;"",(AI1060-(P1060+L1060-N1060+Q1060)*AY1060)/0.83),""))</f>
        <v/>
      </c>
      <c r="BD1060" s="51" t="str">
        <f aca="false">IF(BC1060="","",BC1060*0.17)</f>
        <v/>
      </c>
      <c r="BE1060" s="51" t="str">
        <f aca="false">IF(I1060=6908,0,IF(BC1060="","",BD1060-((P1060+L1060-N1060+Q1060)*AY1060)))</f>
        <v/>
      </c>
      <c r="BF1060" s="53" t="str">
        <f aca="false">IF(B1060="","",IF(OR(B1060="",E1060="Regime Normal"),0,(AI1060-Q1060)*VLOOKUP(R1060,Dados!$X$98:$Y$108,2,0)))</f>
        <v/>
      </c>
      <c r="BG1060" s="54" t="str">
        <f aca="false">IFERROR(VLOOKUP(I1060,Dados!$AC$27:$AD$43,2,0),IF(B1060="","",IF(D1060&lt;&gt;"MT",IF(AND(AC1060="SIM",Y1060="Revenda"),"2403",IF(AND(AC1060="SIM",Y1060="Consumo"),"2407",IF(AND(AC1060="NÃO",Y1060="Revenda"),"2102",IF(AND(AC1060="NÃO",Y1060="Consumo"),"2556",)))),REPLACE(I1060,1,1,1))))</f>
        <v/>
      </c>
    </row>
    <row r="1061" customFormat="false" ht="12.8" hidden="false" customHeight="true" outlineLevel="0" collapsed="false">
      <c r="Y1061" s="45"/>
      <c r="Z1061" s="46" t="str">
        <f aca="false">IF(B1061="","",(IFERROR(VLOOKUP(H1061,Dados!A$3:B$15000,2,0),"Não Encontrado")))</f>
        <v/>
      </c>
      <c r="AA1061" s="46" t="str">
        <f aca="false">IF(B1061="","",(IFERROR(VLOOKUP(G1061,Dados!C$3:E$15000,3,0),"Não Encontrado")))</f>
        <v/>
      </c>
      <c r="AB1061" s="46" t="str">
        <f aca="false">IFERROR(IF(Z1061&lt;&gt;"Não Encontrado",Z1061,IF(AA1061&lt;&gt;"Não Encontrado",AA1061,"")),"")</f>
        <v/>
      </c>
      <c r="AC1061" s="45" t="str">
        <f aca="false">IF(B1061="","",IF(AB1061="","NÃO","SIM"))</f>
        <v/>
      </c>
      <c r="AD1061" s="45" t="str">
        <f aca="false">IFERROR(VLOOKUP(G1061,Dados!$P$3:$R$500,3,0),"")</f>
        <v/>
      </c>
      <c r="AE1061" s="45" t="str">
        <f aca="false">IFERROR(VLOOKUP(G1061,Dados!$K$3:$L$500,2,0),"")</f>
        <v/>
      </c>
      <c r="AF1061" s="45" t="str">
        <f aca="false">IFERROR(VLOOKUP(G1061,Dados!$M$3:$N$500,2,0),"")</f>
        <v/>
      </c>
      <c r="AG1061" s="45" t="str">
        <f aca="false">IF(F1061="","",IF(AND(AD1061="",AE1061="",AF1061=""),"-",IF(AND(AD1061="BIT",AE1061="",AF1061=""),"BIT",IF(AND(AE1061="ANEXO I",AD1061="",AF1061=""),"ANEXO I",IF(AND(AF1061="ANEXO II",AD1061="",AE1061=""),"ANEXO II","Escolher")))))</f>
        <v/>
      </c>
      <c r="AH1061" s="45" t="str">
        <f aca="false">IF(AG1061&lt;&gt;"Pneus","",IFERROR(VLOOKUP(R1061,Dados!$X$2:$Z$5,3,0)*(AI1061-Q1061),VLOOKUP(D1061,Dados!$X$7:$Z$33,3,0)*(AI1061-Q1061)))</f>
        <v/>
      </c>
      <c r="AI1061" s="47" t="str">
        <f aca="false">IF(B1061="","",P1061+Q1061+O1061+M1061+L1061-N1061)</f>
        <v/>
      </c>
      <c r="AJ1061" s="48" t="str">
        <f aca="false">IFERROR(IF(AND(AC1061="SIM",AG1061="-",Y1061="REVENDA"),(AB1061/1+1)*AI1061,IF(AND(AC1061="SIM",AG1061="Pneus",Y1061="REVENDA"),(AB1061/1+1)*(AI1061-AH1061),"")),"")</f>
        <v/>
      </c>
      <c r="AK1061" s="48" t="str">
        <f aca="false">IF(AJ1061="","",AJ1061*17%)</f>
        <v/>
      </c>
      <c r="AL1061" s="48" t="str">
        <f aca="false">IFERROR(IF(AC1061="NÃO","",IF(AK1061="","",IF(E1061="Simples Nacional",BF1061,IF(T1061=0.12,U1061*0.5833337002,IF(T1061=0,AI1061*0.07,U1061))))),"")</f>
        <v/>
      </c>
      <c r="AM1061" s="47" t="str">
        <f aca="false">IFERROR(IF(AC1061="NÃO","",IF(OR(AG1061="-",AG1061="Pneus"),AK1061-AL1061,"")),"")</f>
        <v/>
      </c>
      <c r="AN1061" s="48" t="str">
        <f aca="false">IF(AND(Y1061="REVENDA",AC1061="SIM",AG1061="BIT"),((AB1061/1+1)*AI1061)*0.4117,"")</f>
        <v/>
      </c>
      <c r="AO1061" s="48" t="str">
        <f aca="false">IF(AN1061="","",AN1061*17%)</f>
        <v/>
      </c>
      <c r="AP1061" s="49" t="str">
        <f aca="false">IF(AN1061="","",IF(T1061=0.12,(U1061*0.4117)*0.4117,IF(T1061=0,(AI1061*0.07)*0.4117,U1061*0.4117)))</f>
        <v/>
      </c>
      <c r="AQ1061" s="47" t="str">
        <f aca="false">IF(AN1061="","",AO1061-AP1061)</f>
        <v/>
      </c>
      <c r="AR1061" s="50" t="str">
        <f aca="false">IFERROR(IF(AND(AC1061="SIM",Y1061="REVENDA",LEFT(AG1061,5)="ANEXO")*OR(AE1061="ANEXO I",AF1061="ANEXO II"),VLOOKUP(H1061,Dados!G:I,2,0),""),"INSERIR MVA")</f>
        <v/>
      </c>
      <c r="AS1061" s="48" t="str">
        <f aca="false">IF(LEFT(AG1061,5)="ANEXO",VLOOKUP(AG1061,Dados!$X$111:$Z$112,2,0)*(AI1061-Q1061),"")</f>
        <v/>
      </c>
      <c r="AT1061" s="48" t="str">
        <f aca="false">IFERROR(IF(AR1061="","",(AI1061*AR1061)+AI1061),"INSERIR MVA")</f>
        <v/>
      </c>
      <c r="AU1061" s="48" t="str">
        <f aca="false">IF(AT1061="","",IF(AY1061=0.04,U1061,AS1061*AY1061))</f>
        <v/>
      </c>
      <c r="AV1061" s="47" t="str">
        <f aca="false">IFERROR(IF(AU1061="","",(VLOOKUP(AG1061,Dados!$X$111:$Z$112,3,0)*AT1061*0.17)),"INSERIR MVA")</f>
        <v/>
      </c>
      <c r="AW1061" s="47" t="str">
        <f aca="false">IFERROR(IF(AR1061="","",AV1061-AU1061),"")</f>
        <v/>
      </c>
      <c r="AX1061" s="51" t="str">
        <f aca="false">IFERROR(IF(AC1061="NÃO","",IF(AM1061&lt;&gt;"",AM1061-W1061,IF(AQ1061&lt;&gt;"",AQ1061-W1061,IF(AW1061&lt;&gt;"",AW1061-W1061,"")))),"")</f>
        <v/>
      </c>
      <c r="AY1061" s="46" t="str">
        <f aca="false">IFERROR(IF(ISNA(VLOOKUP(R1061,Dados!$X$2:$Y$5,2,0)),VLOOKUP(D1061,Dados!$X$7:$Y$33,2,0),VLOOKUP(R1061,Dados!$X$2:$Y$5,2,0)),"")</f>
        <v/>
      </c>
      <c r="AZ1061" s="52" t="str">
        <f aca="false">IF(C1061="","",IF(AND(Y1061="CONSUMO",AC1061="NÃO")*OR(AG1061="-",AG1061="BIT"),IF(E1061&lt;&gt;"",(AI1061-(P1061+L1061-N1061+Q1061)*AY1061)/0.83),""))</f>
        <v/>
      </c>
      <c r="BA1061" s="51" t="str">
        <f aca="false">IF(AZ1061="","",AZ1061*0.17-((P1061+L1061-N1061+Q1061)*AY1061))</f>
        <v/>
      </c>
      <c r="BB1061" s="51" t="str">
        <f aca="false">IF(AND(Y1061="CONSUMO",AG1061="ANEXO I",AY1061&gt;4%),(AI1061-(P1061+L1061-N1061+Q1061)*0.0514)/0.83*(0.5177)*(0.17)-AI1061*0.0514,IF(AND(Y1061="CONSUMO",AG1061="ANEXO II",AY1061&gt;4%),(AI1061-(P1061+L1061-N1061+Q1061)*0.041)/0.83*(0.3295)*(0.17)-AI1061*0.041,IF(AND(Y1061="CONSUMO",AG1061="ANEXO I",AY1061=4%),(AI1061-(P1061+L1061-N1061+Q1061)*0.04)/0.83*(0.5177)*(0.17)-AI1061*0.04,IF(AND(Y1061="CONSUMO",AG1061="ANEXO II",AY1061=4%),(AI1061-(P1061+L1061-N1061+Q1061)*0.04)/0.83*(0.3295)*(0.17)-AI1061*0.04,""))))</f>
        <v/>
      </c>
      <c r="BC1061" s="51" t="str">
        <f aca="false">IF(C1061="","",IF(AND(Y1061="CONSUMO",AC1061="SIM")*OR(AG1061="-",AG1061="BIT"),IF(E1061&lt;&gt;"",(AI1061-(P1061+L1061-N1061+Q1061)*AY1061)/0.83),""))</f>
        <v/>
      </c>
      <c r="BD1061" s="51" t="str">
        <f aca="false">IF(BC1061="","",BC1061*0.17)</f>
        <v/>
      </c>
      <c r="BE1061" s="51" t="str">
        <f aca="false">IF(I1061=6908,0,IF(BC1061="","",BD1061-((P1061+L1061-N1061+Q1061)*AY1061)))</f>
        <v/>
      </c>
      <c r="BF1061" s="53" t="str">
        <f aca="false">IF(B1061="","",IF(OR(B1061="",E1061="Regime Normal"),0,(AI1061-Q1061)*VLOOKUP(R1061,Dados!$X$98:$Y$108,2,0)))</f>
        <v/>
      </c>
      <c r="BG1061" s="54" t="str">
        <f aca="false">IFERROR(VLOOKUP(I1061,Dados!$AC$27:$AD$43,2,0),IF(B1061="","",IF(D1061&lt;&gt;"MT",IF(AND(AC1061="SIM",Y1061="Revenda"),"2403",IF(AND(AC1061="SIM",Y1061="Consumo"),"2407",IF(AND(AC1061="NÃO",Y1061="Revenda"),"2102",IF(AND(AC1061="NÃO",Y1061="Consumo"),"2556",)))),REPLACE(I1061,1,1,1))))</f>
        <v/>
      </c>
    </row>
    <row r="1062" customFormat="false" ht="12.8" hidden="false" customHeight="true" outlineLevel="0" collapsed="false">
      <c r="Y1062" s="45"/>
      <c r="Z1062" s="46" t="str">
        <f aca="false">IF(B1062="","",(IFERROR(VLOOKUP(H1062,Dados!A$3:B$15000,2,0),"Não Encontrado")))</f>
        <v/>
      </c>
      <c r="AA1062" s="46" t="str">
        <f aca="false">IF(B1062="","",(IFERROR(VLOOKUP(G1062,Dados!C$3:E$15000,3,0),"Não Encontrado")))</f>
        <v/>
      </c>
      <c r="AB1062" s="46" t="str">
        <f aca="false">IFERROR(IF(Z1062&lt;&gt;"Não Encontrado",Z1062,IF(AA1062&lt;&gt;"Não Encontrado",AA1062,"")),"")</f>
        <v/>
      </c>
      <c r="AC1062" s="45" t="str">
        <f aca="false">IF(B1062="","",IF(AB1062="","NÃO","SIM"))</f>
        <v/>
      </c>
      <c r="AD1062" s="45" t="str">
        <f aca="false">IFERROR(VLOOKUP(G1062,Dados!$P$3:$R$500,3,0),"")</f>
        <v/>
      </c>
      <c r="AE1062" s="45" t="str">
        <f aca="false">IFERROR(VLOOKUP(G1062,Dados!$K$3:$L$500,2,0),"")</f>
        <v/>
      </c>
      <c r="AF1062" s="45" t="str">
        <f aca="false">IFERROR(VLOOKUP(G1062,Dados!$M$3:$N$500,2,0),"")</f>
        <v/>
      </c>
      <c r="AG1062" s="45" t="str">
        <f aca="false">IF(F1062="","",IF(AND(AD1062="",AE1062="",AF1062=""),"-",IF(AND(AD1062="BIT",AE1062="",AF1062=""),"BIT",IF(AND(AE1062="ANEXO I",AD1062="",AF1062=""),"ANEXO I",IF(AND(AF1062="ANEXO II",AD1062="",AE1062=""),"ANEXO II","Escolher")))))</f>
        <v/>
      </c>
      <c r="AH1062" s="45" t="str">
        <f aca="false">IF(AG1062&lt;&gt;"Pneus","",IFERROR(VLOOKUP(R1062,Dados!$X$2:$Z$5,3,0)*(AI1062-Q1062),VLOOKUP(D1062,Dados!$X$7:$Z$33,3,0)*(AI1062-Q1062)))</f>
        <v/>
      </c>
      <c r="AI1062" s="47" t="str">
        <f aca="false">IF(B1062="","",P1062+Q1062+O1062+M1062+L1062-N1062)</f>
        <v/>
      </c>
      <c r="AJ1062" s="48" t="str">
        <f aca="false">IFERROR(IF(AND(AC1062="SIM",AG1062="-",Y1062="REVENDA"),(AB1062/1+1)*AI1062,IF(AND(AC1062="SIM",AG1062="Pneus",Y1062="REVENDA"),(AB1062/1+1)*(AI1062-AH1062),"")),"")</f>
        <v/>
      </c>
      <c r="AK1062" s="48" t="str">
        <f aca="false">IF(AJ1062="","",AJ1062*17%)</f>
        <v/>
      </c>
      <c r="AL1062" s="48" t="str">
        <f aca="false">IFERROR(IF(AC1062="NÃO","",IF(AK1062="","",IF(E1062="Simples Nacional",BF1062,IF(T1062=0.12,U1062*0.5833337002,IF(T1062=0,AI1062*0.07,U1062))))),"")</f>
        <v/>
      </c>
      <c r="AM1062" s="47" t="str">
        <f aca="false">IFERROR(IF(AC1062="NÃO","",IF(OR(AG1062="-",AG1062="Pneus"),AK1062-AL1062,"")),"")</f>
        <v/>
      </c>
      <c r="AN1062" s="48" t="str">
        <f aca="false">IF(AND(Y1062="REVENDA",AC1062="SIM",AG1062="BIT"),((AB1062/1+1)*AI1062)*0.4117,"")</f>
        <v/>
      </c>
      <c r="AO1062" s="48" t="str">
        <f aca="false">IF(AN1062="","",AN1062*17%)</f>
        <v/>
      </c>
      <c r="AP1062" s="49" t="str">
        <f aca="false">IF(AN1062="","",IF(T1062=0.12,(U1062*0.4117)*0.4117,IF(T1062=0,(AI1062*0.07)*0.4117,U1062*0.4117)))</f>
        <v/>
      </c>
      <c r="AQ1062" s="47" t="str">
        <f aca="false">IF(AN1062="","",AO1062-AP1062)</f>
        <v/>
      </c>
      <c r="AR1062" s="50" t="str">
        <f aca="false">IFERROR(IF(AND(AC1062="SIM",Y1062="REVENDA",LEFT(AG1062,5)="ANEXO")*OR(AE1062="ANEXO I",AF1062="ANEXO II"),VLOOKUP(H1062,Dados!G:I,2,0),""),"INSERIR MVA")</f>
        <v/>
      </c>
      <c r="AS1062" s="48" t="str">
        <f aca="false">IF(LEFT(AG1062,5)="ANEXO",VLOOKUP(AG1062,Dados!$X$111:$Z$112,2,0)*(AI1062-Q1062),"")</f>
        <v/>
      </c>
      <c r="AT1062" s="48" t="str">
        <f aca="false">IFERROR(IF(AR1062="","",(AI1062*AR1062)+AI1062),"INSERIR MVA")</f>
        <v/>
      </c>
      <c r="AU1062" s="48" t="str">
        <f aca="false">IF(AT1062="","",IF(AY1062=0.04,U1062,AS1062*AY1062))</f>
        <v/>
      </c>
      <c r="AV1062" s="47" t="str">
        <f aca="false">IFERROR(IF(AU1062="","",(VLOOKUP(AG1062,Dados!$X$111:$Z$112,3,0)*AT1062*0.17)),"INSERIR MVA")</f>
        <v/>
      </c>
      <c r="AW1062" s="47" t="str">
        <f aca="false">IFERROR(IF(AR1062="","",AV1062-AU1062),"")</f>
        <v/>
      </c>
      <c r="AX1062" s="51" t="str">
        <f aca="false">IFERROR(IF(AC1062="NÃO","",IF(AM1062&lt;&gt;"",AM1062-W1062,IF(AQ1062&lt;&gt;"",AQ1062-W1062,IF(AW1062&lt;&gt;"",AW1062-W1062,"")))),"")</f>
        <v/>
      </c>
      <c r="AY1062" s="46" t="str">
        <f aca="false">IFERROR(IF(ISNA(VLOOKUP(R1062,Dados!$X$2:$Y$5,2,0)),VLOOKUP(D1062,Dados!$X$7:$Y$33,2,0),VLOOKUP(R1062,Dados!$X$2:$Y$5,2,0)),"")</f>
        <v/>
      </c>
      <c r="AZ1062" s="52" t="str">
        <f aca="false">IF(C1062="","",IF(AND(Y1062="CONSUMO",AC1062="NÃO")*OR(AG1062="-",AG1062="BIT"),IF(E1062&lt;&gt;"",(AI1062-(P1062+L1062-N1062+Q1062)*AY1062)/0.83),""))</f>
        <v/>
      </c>
      <c r="BA1062" s="51" t="str">
        <f aca="false">IF(AZ1062="","",AZ1062*0.17-((P1062+L1062-N1062+Q1062)*AY1062))</f>
        <v/>
      </c>
      <c r="BB1062" s="51" t="str">
        <f aca="false">IF(AND(Y1062="CONSUMO",AG1062="ANEXO I",AY1062&gt;4%),(AI1062-(P1062+L1062-N1062+Q1062)*0.0514)/0.83*(0.5177)*(0.17)-AI1062*0.0514,IF(AND(Y1062="CONSUMO",AG1062="ANEXO II",AY1062&gt;4%),(AI1062-(P1062+L1062-N1062+Q1062)*0.041)/0.83*(0.3295)*(0.17)-AI1062*0.041,IF(AND(Y1062="CONSUMO",AG1062="ANEXO I",AY1062=4%),(AI1062-(P1062+L1062-N1062+Q1062)*0.04)/0.83*(0.5177)*(0.17)-AI1062*0.04,IF(AND(Y1062="CONSUMO",AG1062="ANEXO II",AY1062=4%),(AI1062-(P1062+L1062-N1062+Q1062)*0.04)/0.83*(0.3295)*(0.17)-AI1062*0.04,""))))</f>
        <v/>
      </c>
      <c r="BC1062" s="51" t="str">
        <f aca="false">IF(C1062="","",IF(AND(Y1062="CONSUMO",AC1062="SIM")*OR(AG1062="-",AG1062="BIT"),IF(E1062&lt;&gt;"",(AI1062-(P1062+L1062-N1062+Q1062)*AY1062)/0.83),""))</f>
        <v/>
      </c>
      <c r="BD1062" s="51" t="str">
        <f aca="false">IF(BC1062="","",BC1062*0.17)</f>
        <v/>
      </c>
      <c r="BE1062" s="51" t="str">
        <f aca="false">IF(I1062=6908,0,IF(BC1062="","",BD1062-((P1062+L1062-N1062+Q1062)*AY1062)))</f>
        <v/>
      </c>
      <c r="BF1062" s="53" t="str">
        <f aca="false">IF(B1062="","",IF(OR(B1062="",E1062="Regime Normal"),0,(AI1062-Q1062)*VLOOKUP(R1062,Dados!$X$98:$Y$108,2,0)))</f>
        <v/>
      </c>
      <c r="BG1062" s="54" t="str">
        <f aca="false">IFERROR(VLOOKUP(I1062,Dados!$AC$27:$AD$43,2,0),IF(B1062="","",IF(D1062&lt;&gt;"MT",IF(AND(AC1062="SIM",Y1062="Revenda"),"2403",IF(AND(AC1062="SIM",Y1062="Consumo"),"2407",IF(AND(AC1062="NÃO",Y1062="Revenda"),"2102",IF(AND(AC1062="NÃO",Y1062="Consumo"),"2556",)))),REPLACE(I1062,1,1,1))))</f>
        <v/>
      </c>
    </row>
    <row r="1063" customFormat="false" ht="12.8" hidden="false" customHeight="true" outlineLevel="0" collapsed="false">
      <c r="Y1063" s="45"/>
      <c r="Z1063" s="46" t="str">
        <f aca="false">IF(B1063="","",(IFERROR(VLOOKUP(H1063,Dados!A$3:B$15000,2,0),"Não Encontrado")))</f>
        <v/>
      </c>
      <c r="AA1063" s="46" t="str">
        <f aca="false">IF(B1063="","",(IFERROR(VLOOKUP(G1063,Dados!C$3:E$15000,3,0),"Não Encontrado")))</f>
        <v/>
      </c>
      <c r="AB1063" s="46" t="str">
        <f aca="false">IFERROR(IF(Z1063&lt;&gt;"Não Encontrado",Z1063,IF(AA1063&lt;&gt;"Não Encontrado",AA1063,"")),"")</f>
        <v/>
      </c>
      <c r="AC1063" s="45" t="str">
        <f aca="false">IF(B1063="","",IF(AB1063="","NÃO","SIM"))</f>
        <v/>
      </c>
      <c r="AD1063" s="45" t="str">
        <f aca="false">IFERROR(VLOOKUP(G1063,Dados!$P$3:$R$500,3,0),"")</f>
        <v/>
      </c>
      <c r="AE1063" s="45" t="str">
        <f aca="false">IFERROR(VLOOKUP(G1063,Dados!$K$3:$L$500,2,0),"")</f>
        <v/>
      </c>
      <c r="AF1063" s="45" t="str">
        <f aca="false">IFERROR(VLOOKUP(G1063,Dados!$M$3:$N$500,2,0),"")</f>
        <v/>
      </c>
      <c r="AG1063" s="45" t="str">
        <f aca="false">IF(F1063="","",IF(AND(AD1063="",AE1063="",AF1063=""),"-",IF(AND(AD1063="BIT",AE1063="",AF1063=""),"BIT",IF(AND(AE1063="ANEXO I",AD1063="",AF1063=""),"ANEXO I",IF(AND(AF1063="ANEXO II",AD1063="",AE1063=""),"ANEXO II","Escolher")))))</f>
        <v/>
      </c>
      <c r="AH1063" s="45" t="str">
        <f aca="false">IF(AG1063&lt;&gt;"Pneus","",IFERROR(VLOOKUP(R1063,Dados!$X$2:$Z$5,3,0)*(AI1063-Q1063),VLOOKUP(D1063,Dados!$X$7:$Z$33,3,0)*(AI1063-Q1063)))</f>
        <v/>
      </c>
      <c r="AI1063" s="47" t="str">
        <f aca="false">IF(B1063="","",P1063+Q1063+O1063+M1063+L1063-N1063)</f>
        <v/>
      </c>
      <c r="AJ1063" s="48" t="str">
        <f aca="false">IFERROR(IF(AND(AC1063="SIM",AG1063="-",Y1063="REVENDA"),(AB1063/1+1)*AI1063,IF(AND(AC1063="SIM",AG1063="Pneus",Y1063="REVENDA"),(AB1063/1+1)*(AI1063-AH1063),"")),"")</f>
        <v/>
      </c>
      <c r="AK1063" s="48" t="str">
        <f aca="false">IF(AJ1063="","",AJ1063*17%)</f>
        <v/>
      </c>
      <c r="AL1063" s="48" t="str">
        <f aca="false">IFERROR(IF(AC1063="NÃO","",IF(AK1063="","",IF(E1063="Simples Nacional",BF1063,IF(T1063=0.12,U1063*0.5833337002,IF(T1063=0,AI1063*0.07,U1063))))),"")</f>
        <v/>
      </c>
      <c r="AM1063" s="47" t="str">
        <f aca="false">IFERROR(IF(AC1063="NÃO","",IF(OR(AG1063="-",AG1063="Pneus"),AK1063-AL1063,"")),"")</f>
        <v/>
      </c>
      <c r="AN1063" s="48" t="str">
        <f aca="false">IF(AND(Y1063="REVENDA",AC1063="SIM",AG1063="BIT"),((AB1063/1+1)*AI1063)*0.4117,"")</f>
        <v/>
      </c>
      <c r="AO1063" s="48" t="str">
        <f aca="false">IF(AN1063="","",AN1063*17%)</f>
        <v/>
      </c>
      <c r="AP1063" s="49" t="str">
        <f aca="false">IF(AN1063="","",IF(T1063=0.12,(U1063*0.4117)*0.4117,IF(T1063=0,(AI1063*0.07)*0.4117,U1063*0.4117)))</f>
        <v/>
      </c>
      <c r="AQ1063" s="47" t="str">
        <f aca="false">IF(AN1063="","",AO1063-AP1063)</f>
        <v/>
      </c>
      <c r="AR1063" s="50" t="str">
        <f aca="false">IFERROR(IF(AND(AC1063="SIM",Y1063="REVENDA",LEFT(AG1063,5)="ANEXO")*OR(AE1063="ANEXO I",AF1063="ANEXO II"),VLOOKUP(H1063,Dados!G:I,2,0),""),"INSERIR MVA")</f>
        <v/>
      </c>
      <c r="AS1063" s="48" t="str">
        <f aca="false">IF(LEFT(AG1063,5)="ANEXO",VLOOKUP(AG1063,Dados!$X$111:$Z$112,2,0)*(AI1063-Q1063),"")</f>
        <v/>
      </c>
      <c r="AT1063" s="48" t="str">
        <f aca="false">IFERROR(IF(AR1063="","",(AI1063*AR1063)+AI1063),"INSERIR MVA")</f>
        <v/>
      </c>
      <c r="AU1063" s="48" t="str">
        <f aca="false">IF(AT1063="","",IF(AY1063=0.04,U1063,AS1063*AY1063))</f>
        <v/>
      </c>
      <c r="AV1063" s="47" t="str">
        <f aca="false">IFERROR(IF(AU1063="","",(VLOOKUP(AG1063,Dados!$X$111:$Z$112,3,0)*AT1063*0.17)),"INSERIR MVA")</f>
        <v/>
      </c>
      <c r="AW1063" s="47" t="str">
        <f aca="false">IFERROR(IF(AR1063="","",AV1063-AU1063),"")</f>
        <v/>
      </c>
      <c r="AX1063" s="51" t="str">
        <f aca="false">IFERROR(IF(AC1063="NÃO","",IF(AM1063&lt;&gt;"",AM1063-W1063,IF(AQ1063&lt;&gt;"",AQ1063-W1063,IF(AW1063&lt;&gt;"",AW1063-W1063,"")))),"")</f>
        <v/>
      </c>
      <c r="AY1063" s="46" t="str">
        <f aca="false">IFERROR(IF(ISNA(VLOOKUP(R1063,Dados!$X$2:$Y$5,2,0)),VLOOKUP(D1063,Dados!$X$7:$Y$33,2,0),VLOOKUP(R1063,Dados!$X$2:$Y$5,2,0)),"")</f>
        <v/>
      </c>
      <c r="AZ1063" s="52" t="str">
        <f aca="false">IF(C1063="","",IF(AND(Y1063="CONSUMO",AC1063="NÃO")*OR(AG1063="-",AG1063="BIT"),IF(E1063&lt;&gt;"",(AI1063-(P1063+L1063-N1063+Q1063)*AY1063)/0.83),""))</f>
        <v/>
      </c>
      <c r="BA1063" s="51" t="str">
        <f aca="false">IF(AZ1063="","",AZ1063*0.17-((P1063+L1063-N1063+Q1063)*AY1063))</f>
        <v/>
      </c>
      <c r="BB1063" s="51" t="str">
        <f aca="false">IF(AND(Y1063="CONSUMO",AG1063="ANEXO I",AY1063&gt;4%),(AI1063-(P1063+L1063-N1063+Q1063)*0.0514)/0.83*(0.5177)*(0.17)-AI1063*0.0514,IF(AND(Y1063="CONSUMO",AG1063="ANEXO II",AY1063&gt;4%),(AI1063-(P1063+L1063-N1063+Q1063)*0.041)/0.83*(0.3295)*(0.17)-AI1063*0.041,IF(AND(Y1063="CONSUMO",AG1063="ANEXO I",AY1063=4%),(AI1063-(P1063+L1063-N1063+Q1063)*0.04)/0.83*(0.5177)*(0.17)-AI1063*0.04,IF(AND(Y1063="CONSUMO",AG1063="ANEXO II",AY1063=4%),(AI1063-(P1063+L1063-N1063+Q1063)*0.04)/0.83*(0.3295)*(0.17)-AI1063*0.04,""))))</f>
        <v/>
      </c>
      <c r="BC1063" s="51" t="str">
        <f aca="false">IF(C1063="","",IF(AND(Y1063="CONSUMO",AC1063="SIM")*OR(AG1063="-",AG1063="BIT"),IF(E1063&lt;&gt;"",(AI1063-(P1063+L1063-N1063+Q1063)*AY1063)/0.83),""))</f>
        <v/>
      </c>
      <c r="BD1063" s="51" t="str">
        <f aca="false">IF(BC1063="","",BC1063*0.17)</f>
        <v/>
      </c>
      <c r="BE1063" s="51" t="str">
        <f aca="false">IF(I1063=6908,0,IF(BC1063="","",BD1063-((P1063+L1063-N1063+Q1063)*AY1063)))</f>
        <v/>
      </c>
      <c r="BF1063" s="53" t="str">
        <f aca="false">IF(B1063="","",IF(OR(B1063="",E1063="Regime Normal"),0,(AI1063-Q1063)*VLOOKUP(R1063,Dados!$X$98:$Y$108,2,0)))</f>
        <v/>
      </c>
      <c r="BG1063" s="54" t="str">
        <f aca="false">IFERROR(VLOOKUP(I1063,Dados!$AC$27:$AD$43,2,0),IF(B1063="","",IF(D1063&lt;&gt;"MT",IF(AND(AC1063="SIM",Y1063="Revenda"),"2403",IF(AND(AC1063="SIM",Y1063="Consumo"),"2407",IF(AND(AC1063="NÃO",Y1063="Revenda"),"2102",IF(AND(AC1063="NÃO",Y1063="Consumo"),"2556",)))),REPLACE(I1063,1,1,1))))</f>
        <v/>
      </c>
    </row>
    <row r="1064" customFormat="false" ht="12.8" hidden="false" customHeight="true" outlineLevel="0" collapsed="false">
      <c r="Y1064" s="45"/>
      <c r="Z1064" s="46" t="str">
        <f aca="false">IF(B1064="","",(IFERROR(VLOOKUP(H1064,Dados!A$3:B$15000,2,0),"Não Encontrado")))</f>
        <v/>
      </c>
      <c r="AA1064" s="46" t="str">
        <f aca="false">IF(B1064="","",(IFERROR(VLOOKUP(G1064,Dados!C$3:E$15000,3,0),"Não Encontrado")))</f>
        <v/>
      </c>
      <c r="AB1064" s="46" t="str">
        <f aca="false">IFERROR(IF(Z1064&lt;&gt;"Não Encontrado",Z1064,IF(AA1064&lt;&gt;"Não Encontrado",AA1064,"")),"")</f>
        <v/>
      </c>
      <c r="AC1064" s="45" t="str">
        <f aca="false">IF(B1064="","",IF(AB1064="","NÃO","SIM"))</f>
        <v/>
      </c>
      <c r="AD1064" s="45" t="str">
        <f aca="false">IFERROR(VLOOKUP(G1064,Dados!$P$3:$R$500,3,0),"")</f>
        <v/>
      </c>
      <c r="AE1064" s="45" t="str">
        <f aca="false">IFERROR(VLOOKUP(G1064,Dados!$K$3:$L$500,2,0),"")</f>
        <v/>
      </c>
      <c r="AF1064" s="45" t="str">
        <f aca="false">IFERROR(VLOOKUP(G1064,Dados!$M$3:$N$500,2,0),"")</f>
        <v/>
      </c>
      <c r="AG1064" s="45" t="str">
        <f aca="false">IF(F1064="","",IF(AND(AD1064="",AE1064="",AF1064=""),"-",IF(AND(AD1064="BIT",AE1064="",AF1064=""),"BIT",IF(AND(AE1064="ANEXO I",AD1064="",AF1064=""),"ANEXO I",IF(AND(AF1064="ANEXO II",AD1064="",AE1064=""),"ANEXO II","Escolher")))))</f>
        <v/>
      </c>
      <c r="AH1064" s="45" t="str">
        <f aca="false">IF(AG1064&lt;&gt;"Pneus","",IFERROR(VLOOKUP(R1064,Dados!$X$2:$Z$5,3,0)*(AI1064-Q1064),VLOOKUP(D1064,Dados!$X$7:$Z$33,3,0)*(AI1064-Q1064)))</f>
        <v/>
      </c>
      <c r="AI1064" s="47" t="str">
        <f aca="false">IF(B1064="","",P1064+Q1064+O1064+M1064+L1064-N1064)</f>
        <v/>
      </c>
      <c r="AJ1064" s="48" t="str">
        <f aca="false">IFERROR(IF(AND(AC1064="SIM",AG1064="-",Y1064="REVENDA"),(AB1064/1+1)*AI1064,IF(AND(AC1064="SIM",AG1064="Pneus",Y1064="REVENDA"),(AB1064/1+1)*(AI1064-AH1064),"")),"")</f>
        <v/>
      </c>
      <c r="AK1064" s="48" t="str">
        <f aca="false">IF(AJ1064="","",AJ1064*17%)</f>
        <v/>
      </c>
      <c r="AL1064" s="48" t="str">
        <f aca="false">IFERROR(IF(AC1064="NÃO","",IF(AK1064="","",IF(E1064="Simples Nacional",BF1064,IF(T1064=0.12,U1064*0.5833337002,IF(T1064=0,AI1064*0.07,U1064))))),"")</f>
        <v/>
      </c>
      <c r="AM1064" s="47" t="str">
        <f aca="false">IFERROR(IF(AC1064="NÃO","",IF(OR(AG1064="-",AG1064="Pneus"),AK1064-AL1064,"")),"")</f>
        <v/>
      </c>
      <c r="AN1064" s="48" t="str">
        <f aca="false">IF(AND(Y1064="REVENDA",AC1064="SIM",AG1064="BIT"),((AB1064/1+1)*AI1064)*0.4117,"")</f>
        <v/>
      </c>
      <c r="AO1064" s="48" t="str">
        <f aca="false">IF(AN1064="","",AN1064*17%)</f>
        <v/>
      </c>
      <c r="AP1064" s="49" t="str">
        <f aca="false">IF(AN1064="","",IF(T1064=0.12,(U1064*0.4117)*0.4117,IF(T1064=0,(AI1064*0.07)*0.4117,U1064*0.4117)))</f>
        <v/>
      </c>
      <c r="AQ1064" s="47" t="str">
        <f aca="false">IF(AN1064="","",AO1064-AP1064)</f>
        <v/>
      </c>
      <c r="AR1064" s="50" t="str">
        <f aca="false">IFERROR(IF(AND(AC1064="SIM",Y1064="REVENDA",LEFT(AG1064,5)="ANEXO")*OR(AE1064="ANEXO I",AF1064="ANEXO II"),VLOOKUP(H1064,Dados!G:I,2,0),""),"INSERIR MVA")</f>
        <v/>
      </c>
      <c r="AS1064" s="48" t="str">
        <f aca="false">IF(LEFT(AG1064,5)="ANEXO",VLOOKUP(AG1064,Dados!$X$111:$Z$112,2,0)*(AI1064-Q1064),"")</f>
        <v/>
      </c>
      <c r="AT1064" s="48" t="str">
        <f aca="false">IFERROR(IF(AR1064="","",(AI1064*AR1064)+AI1064),"INSERIR MVA")</f>
        <v/>
      </c>
      <c r="AU1064" s="48" t="str">
        <f aca="false">IF(AT1064="","",IF(AY1064=0.04,U1064,AS1064*AY1064))</f>
        <v/>
      </c>
      <c r="AV1064" s="47" t="str">
        <f aca="false">IFERROR(IF(AU1064="","",(VLOOKUP(AG1064,Dados!$X$111:$Z$112,3,0)*AT1064*0.17)),"INSERIR MVA")</f>
        <v/>
      </c>
      <c r="AW1064" s="47" t="str">
        <f aca="false">IFERROR(IF(AR1064="","",AV1064-AU1064),"")</f>
        <v/>
      </c>
      <c r="AX1064" s="51" t="str">
        <f aca="false">IFERROR(IF(AC1064="NÃO","",IF(AM1064&lt;&gt;"",AM1064-W1064,IF(AQ1064&lt;&gt;"",AQ1064-W1064,IF(AW1064&lt;&gt;"",AW1064-W1064,"")))),"")</f>
        <v/>
      </c>
      <c r="AY1064" s="46" t="str">
        <f aca="false">IFERROR(IF(ISNA(VLOOKUP(R1064,Dados!$X$2:$Y$5,2,0)),VLOOKUP(D1064,Dados!$X$7:$Y$33,2,0),VLOOKUP(R1064,Dados!$X$2:$Y$5,2,0)),"")</f>
        <v/>
      </c>
      <c r="AZ1064" s="52" t="str">
        <f aca="false">IF(C1064="","",IF(AND(Y1064="CONSUMO",AC1064="NÃO")*OR(AG1064="-",AG1064="BIT"),IF(E1064&lt;&gt;"",(AI1064-(P1064+L1064-N1064+Q1064)*AY1064)/0.83),""))</f>
        <v/>
      </c>
      <c r="BA1064" s="51" t="str">
        <f aca="false">IF(AZ1064="","",AZ1064*0.17-((P1064+L1064-N1064+Q1064)*AY1064))</f>
        <v/>
      </c>
      <c r="BB1064" s="51" t="str">
        <f aca="false">IF(AND(Y1064="CONSUMO",AG1064="ANEXO I",AY1064&gt;4%),(AI1064-(P1064+L1064-N1064+Q1064)*0.0514)/0.83*(0.5177)*(0.17)-AI1064*0.0514,IF(AND(Y1064="CONSUMO",AG1064="ANEXO II",AY1064&gt;4%),(AI1064-(P1064+L1064-N1064+Q1064)*0.041)/0.83*(0.3295)*(0.17)-AI1064*0.041,IF(AND(Y1064="CONSUMO",AG1064="ANEXO I",AY1064=4%),(AI1064-(P1064+L1064-N1064+Q1064)*0.04)/0.83*(0.5177)*(0.17)-AI1064*0.04,IF(AND(Y1064="CONSUMO",AG1064="ANEXO II",AY1064=4%),(AI1064-(P1064+L1064-N1064+Q1064)*0.04)/0.83*(0.3295)*(0.17)-AI1064*0.04,""))))</f>
        <v/>
      </c>
      <c r="BC1064" s="51" t="str">
        <f aca="false">IF(C1064="","",IF(AND(Y1064="CONSUMO",AC1064="SIM")*OR(AG1064="-",AG1064="BIT"),IF(E1064&lt;&gt;"",(AI1064-(P1064+L1064-N1064+Q1064)*AY1064)/0.83),""))</f>
        <v/>
      </c>
      <c r="BD1064" s="51" t="str">
        <f aca="false">IF(BC1064="","",BC1064*0.17)</f>
        <v/>
      </c>
      <c r="BE1064" s="51" t="str">
        <f aca="false">IF(I1064=6908,0,IF(BC1064="","",BD1064-((P1064+L1064-N1064+Q1064)*AY1064)))</f>
        <v/>
      </c>
      <c r="BF1064" s="53" t="str">
        <f aca="false">IF(B1064="","",IF(OR(B1064="",E1064="Regime Normal"),0,(AI1064-Q1064)*VLOOKUP(R1064,Dados!$X$98:$Y$108,2,0)))</f>
        <v/>
      </c>
      <c r="BG1064" s="54" t="str">
        <f aca="false">IFERROR(VLOOKUP(I1064,Dados!$AC$27:$AD$43,2,0),IF(B1064="","",IF(D1064&lt;&gt;"MT",IF(AND(AC1064="SIM",Y1064="Revenda"),"2403",IF(AND(AC1064="SIM",Y1064="Consumo"),"2407",IF(AND(AC1064="NÃO",Y1064="Revenda"),"2102",IF(AND(AC1064="NÃO",Y1064="Consumo"),"2556",)))),REPLACE(I1064,1,1,1))))</f>
        <v/>
      </c>
    </row>
    <row r="1065" customFormat="false" ht="12.8" hidden="false" customHeight="true" outlineLevel="0" collapsed="false">
      <c r="Y1065" s="45"/>
      <c r="Z1065" s="46" t="str">
        <f aca="false">IF(B1065="","",(IFERROR(VLOOKUP(H1065,Dados!A$3:B$15000,2,0),"Não Encontrado")))</f>
        <v/>
      </c>
      <c r="AA1065" s="46" t="str">
        <f aca="false">IF(B1065="","",(IFERROR(VLOOKUP(G1065,Dados!C$3:E$15000,3,0),"Não Encontrado")))</f>
        <v/>
      </c>
      <c r="AB1065" s="46" t="str">
        <f aca="false">IFERROR(IF(Z1065&lt;&gt;"Não Encontrado",Z1065,IF(AA1065&lt;&gt;"Não Encontrado",AA1065,"")),"")</f>
        <v/>
      </c>
      <c r="AC1065" s="45" t="str">
        <f aca="false">IF(B1065="","",IF(AB1065="","NÃO","SIM"))</f>
        <v/>
      </c>
      <c r="AD1065" s="45" t="str">
        <f aca="false">IFERROR(VLOOKUP(G1065,Dados!$P$3:$R$500,3,0),"")</f>
        <v/>
      </c>
      <c r="AE1065" s="45" t="str">
        <f aca="false">IFERROR(VLOOKUP(G1065,Dados!$K$3:$L$500,2,0),"")</f>
        <v/>
      </c>
      <c r="AF1065" s="45" t="str">
        <f aca="false">IFERROR(VLOOKUP(G1065,Dados!$M$3:$N$500,2,0),"")</f>
        <v/>
      </c>
      <c r="AG1065" s="45" t="str">
        <f aca="false">IF(F1065="","",IF(AND(AD1065="",AE1065="",AF1065=""),"-",IF(AND(AD1065="BIT",AE1065="",AF1065=""),"BIT",IF(AND(AE1065="ANEXO I",AD1065="",AF1065=""),"ANEXO I",IF(AND(AF1065="ANEXO II",AD1065="",AE1065=""),"ANEXO II","Escolher")))))</f>
        <v/>
      </c>
      <c r="AH1065" s="45" t="str">
        <f aca="false">IF(AG1065&lt;&gt;"Pneus","",IFERROR(VLOOKUP(R1065,Dados!$X$2:$Z$5,3,0)*(AI1065-Q1065),VLOOKUP(D1065,Dados!$X$7:$Z$33,3,0)*(AI1065-Q1065)))</f>
        <v/>
      </c>
      <c r="AI1065" s="47" t="str">
        <f aca="false">IF(B1065="","",P1065+Q1065+O1065+M1065+L1065-N1065)</f>
        <v/>
      </c>
      <c r="AJ1065" s="48" t="str">
        <f aca="false">IFERROR(IF(AND(AC1065="SIM",AG1065="-",Y1065="REVENDA"),(AB1065/1+1)*AI1065,IF(AND(AC1065="SIM",AG1065="Pneus",Y1065="REVENDA"),(AB1065/1+1)*(AI1065-AH1065),"")),"")</f>
        <v/>
      </c>
      <c r="AK1065" s="48" t="str">
        <f aca="false">IF(AJ1065="","",AJ1065*17%)</f>
        <v/>
      </c>
      <c r="AL1065" s="48" t="str">
        <f aca="false">IFERROR(IF(AC1065="NÃO","",IF(AK1065="","",IF(E1065="Simples Nacional",BF1065,IF(T1065=0.12,U1065*0.5833337002,IF(T1065=0,AI1065*0.07,U1065))))),"")</f>
        <v/>
      </c>
      <c r="AM1065" s="47" t="str">
        <f aca="false">IFERROR(IF(AC1065="NÃO","",IF(OR(AG1065="-",AG1065="Pneus"),AK1065-AL1065,"")),"")</f>
        <v/>
      </c>
      <c r="AN1065" s="48" t="str">
        <f aca="false">IF(AND(Y1065="REVENDA",AC1065="SIM",AG1065="BIT"),((AB1065/1+1)*AI1065)*0.4117,"")</f>
        <v/>
      </c>
      <c r="AO1065" s="48" t="str">
        <f aca="false">IF(AN1065="","",AN1065*17%)</f>
        <v/>
      </c>
      <c r="AP1065" s="49" t="str">
        <f aca="false">IF(AN1065="","",IF(T1065=0.12,(U1065*0.4117)*0.4117,IF(T1065=0,(AI1065*0.07)*0.4117,U1065*0.4117)))</f>
        <v/>
      </c>
      <c r="AQ1065" s="47" t="str">
        <f aca="false">IF(AN1065="","",AO1065-AP1065)</f>
        <v/>
      </c>
      <c r="AR1065" s="50" t="str">
        <f aca="false">IFERROR(IF(AND(AC1065="SIM",Y1065="REVENDA",LEFT(AG1065,5)="ANEXO")*OR(AE1065="ANEXO I",AF1065="ANEXO II"),VLOOKUP(H1065,Dados!G:I,2,0),""),"INSERIR MVA")</f>
        <v/>
      </c>
      <c r="AS1065" s="48" t="str">
        <f aca="false">IF(LEFT(AG1065,5)="ANEXO",VLOOKUP(AG1065,Dados!$X$111:$Z$112,2,0)*(AI1065-Q1065),"")</f>
        <v/>
      </c>
      <c r="AT1065" s="48" t="str">
        <f aca="false">IFERROR(IF(AR1065="","",(AI1065*AR1065)+AI1065),"INSERIR MVA")</f>
        <v/>
      </c>
      <c r="AU1065" s="48" t="str">
        <f aca="false">IF(AT1065="","",IF(AY1065=0.04,U1065,AS1065*AY1065))</f>
        <v/>
      </c>
      <c r="AV1065" s="47" t="str">
        <f aca="false">IFERROR(IF(AU1065="","",(VLOOKUP(AG1065,Dados!$X$111:$Z$112,3,0)*AT1065*0.17)),"INSERIR MVA")</f>
        <v/>
      </c>
      <c r="AW1065" s="47" t="str">
        <f aca="false">IFERROR(IF(AR1065="","",AV1065-AU1065),"")</f>
        <v/>
      </c>
      <c r="AX1065" s="51" t="str">
        <f aca="false">IFERROR(IF(AC1065="NÃO","",IF(AM1065&lt;&gt;"",AM1065-W1065,IF(AQ1065&lt;&gt;"",AQ1065-W1065,IF(AW1065&lt;&gt;"",AW1065-W1065,"")))),"")</f>
        <v/>
      </c>
      <c r="AY1065" s="46" t="str">
        <f aca="false">IFERROR(IF(ISNA(VLOOKUP(R1065,Dados!$X$2:$Y$5,2,0)),VLOOKUP(D1065,Dados!$X$7:$Y$33,2,0),VLOOKUP(R1065,Dados!$X$2:$Y$5,2,0)),"")</f>
        <v/>
      </c>
      <c r="AZ1065" s="52" t="str">
        <f aca="false">IF(C1065="","",IF(AND(Y1065="CONSUMO",AC1065="NÃO")*OR(AG1065="-",AG1065="BIT"),IF(E1065&lt;&gt;"",(AI1065-(P1065+L1065-N1065+Q1065)*AY1065)/0.83),""))</f>
        <v/>
      </c>
      <c r="BA1065" s="51" t="str">
        <f aca="false">IF(AZ1065="","",AZ1065*0.17-((P1065+L1065-N1065+Q1065)*AY1065))</f>
        <v/>
      </c>
      <c r="BB1065" s="51" t="str">
        <f aca="false">IF(AND(Y1065="CONSUMO",AG1065="ANEXO I",AY1065&gt;4%),(AI1065-(P1065+L1065-N1065+Q1065)*0.0514)/0.83*(0.5177)*(0.17)-AI1065*0.0514,IF(AND(Y1065="CONSUMO",AG1065="ANEXO II",AY1065&gt;4%),(AI1065-(P1065+L1065-N1065+Q1065)*0.041)/0.83*(0.3295)*(0.17)-AI1065*0.041,IF(AND(Y1065="CONSUMO",AG1065="ANEXO I",AY1065=4%),(AI1065-(P1065+L1065-N1065+Q1065)*0.04)/0.83*(0.5177)*(0.17)-AI1065*0.04,IF(AND(Y1065="CONSUMO",AG1065="ANEXO II",AY1065=4%),(AI1065-(P1065+L1065-N1065+Q1065)*0.04)/0.83*(0.3295)*(0.17)-AI1065*0.04,""))))</f>
        <v/>
      </c>
      <c r="BC1065" s="51" t="str">
        <f aca="false">IF(C1065="","",IF(AND(Y1065="CONSUMO",AC1065="SIM")*OR(AG1065="-",AG1065="BIT"),IF(E1065&lt;&gt;"",(AI1065-(P1065+L1065-N1065+Q1065)*AY1065)/0.83),""))</f>
        <v/>
      </c>
      <c r="BD1065" s="51" t="str">
        <f aca="false">IF(BC1065="","",BC1065*0.17)</f>
        <v/>
      </c>
      <c r="BE1065" s="51" t="str">
        <f aca="false">IF(I1065=6908,0,IF(BC1065="","",BD1065-((P1065+L1065-N1065+Q1065)*AY1065)))</f>
        <v/>
      </c>
      <c r="BF1065" s="53" t="str">
        <f aca="false">IF(B1065="","",IF(OR(B1065="",E1065="Regime Normal"),0,(AI1065-Q1065)*VLOOKUP(R1065,Dados!$X$98:$Y$108,2,0)))</f>
        <v/>
      </c>
      <c r="BG1065" s="54" t="str">
        <f aca="false">IFERROR(VLOOKUP(I1065,Dados!$AC$27:$AD$43,2,0),IF(B1065="","",IF(D1065&lt;&gt;"MT",IF(AND(AC1065="SIM",Y1065="Revenda"),"2403",IF(AND(AC1065="SIM",Y1065="Consumo"),"2407",IF(AND(AC1065="NÃO",Y1065="Revenda"),"2102",IF(AND(AC1065="NÃO",Y1065="Consumo"),"2556",)))),REPLACE(I1065,1,1,1))))</f>
        <v/>
      </c>
    </row>
    <row r="1066" customFormat="false" ht="12.8" hidden="false" customHeight="true" outlineLevel="0" collapsed="false">
      <c r="Y1066" s="45"/>
      <c r="Z1066" s="46" t="str">
        <f aca="false">IF(B1066="","",(IFERROR(VLOOKUP(H1066,Dados!A$3:B$15000,2,0),"Não Encontrado")))</f>
        <v/>
      </c>
      <c r="AA1066" s="46" t="str">
        <f aca="false">IF(B1066="","",(IFERROR(VLOOKUP(G1066,Dados!C$3:E$15000,3,0),"Não Encontrado")))</f>
        <v/>
      </c>
      <c r="AB1066" s="46" t="str">
        <f aca="false">IFERROR(IF(Z1066&lt;&gt;"Não Encontrado",Z1066,IF(AA1066&lt;&gt;"Não Encontrado",AA1066,"")),"")</f>
        <v/>
      </c>
      <c r="AC1066" s="45" t="str">
        <f aca="false">IF(B1066="","",IF(AB1066="","NÃO","SIM"))</f>
        <v/>
      </c>
      <c r="AD1066" s="45" t="str">
        <f aca="false">IFERROR(VLOOKUP(G1066,Dados!$P$3:$R$500,3,0),"")</f>
        <v/>
      </c>
      <c r="AE1066" s="45" t="str">
        <f aca="false">IFERROR(VLOOKUP(G1066,Dados!$K$3:$L$500,2,0),"")</f>
        <v/>
      </c>
      <c r="AF1066" s="45" t="str">
        <f aca="false">IFERROR(VLOOKUP(G1066,Dados!$M$3:$N$500,2,0),"")</f>
        <v/>
      </c>
      <c r="AG1066" s="45" t="str">
        <f aca="false">IF(F1066="","",IF(AND(AD1066="",AE1066="",AF1066=""),"-",IF(AND(AD1066="BIT",AE1066="",AF1066=""),"BIT",IF(AND(AE1066="ANEXO I",AD1066="",AF1066=""),"ANEXO I",IF(AND(AF1066="ANEXO II",AD1066="",AE1066=""),"ANEXO II","Escolher")))))</f>
        <v/>
      </c>
      <c r="AH1066" s="45" t="str">
        <f aca="false">IF(AG1066&lt;&gt;"Pneus","",IFERROR(VLOOKUP(R1066,Dados!$X$2:$Z$5,3,0)*(AI1066-Q1066),VLOOKUP(D1066,Dados!$X$7:$Z$33,3,0)*(AI1066-Q1066)))</f>
        <v/>
      </c>
      <c r="AI1066" s="47" t="str">
        <f aca="false">IF(B1066="","",P1066+Q1066+O1066+M1066+L1066-N1066)</f>
        <v/>
      </c>
      <c r="AJ1066" s="48" t="str">
        <f aca="false">IFERROR(IF(AND(AC1066="SIM",AG1066="-",Y1066="REVENDA"),(AB1066/1+1)*AI1066,IF(AND(AC1066="SIM",AG1066="Pneus",Y1066="REVENDA"),(AB1066/1+1)*(AI1066-AH1066),"")),"")</f>
        <v/>
      </c>
      <c r="AK1066" s="48" t="str">
        <f aca="false">IF(AJ1066="","",AJ1066*17%)</f>
        <v/>
      </c>
      <c r="AL1066" s="48" t="str">
        <f aca="false">IFERROR(IF(AC1066="NÃO","",IF(AK1066="","",IF(E1066="Simples Nacional",BF1066,IF(T1066=0.12,U1066*0.5833337002,IF(T1066=0,AI1066*0.07,U1066))))),"")</f>
        <v/>
      </c>
      <c r="AM1066" s="47" t="str">
        <f aca="false">IFERROR(IF(AC1066="NÃO","",IF(OR(AG1066="-",AG1066="Pneus"),AK1066-AL1066,"")),"")</f>
        <v/>
      </c>
      <c r="AN1066" s="48" t="str">
        <f aca="false">IF(AND(Y1066="REVENDA",AC1066="SIM",AG1066="BIT"),((AB1066/1+1)*AI1066)*0.4117,"")</f>
        <v/>
      </c>
      <c r="AO1066" s="48" t="str">
        <f aca="false">IF(AN1066="","",AN1066*17%)</f>
        <v/>
      </c>
      <c r="AP1066" s="49" t="str">
        <f aca="false">IF(AN1066="","",IF(T1066=0.12,(U1066*0.4117)*0.4117,IF(T1066=0,(AI1066*0.07)*0.4117,U1066*0.4117)))</f>
        <v/>
      </c>
      <c r="AQ1066" s="47" t="str">
        <f aca="false">IF(AN1066="","",AO1066-AP1066)</f>
        <v/>
      </c>
      <c r="AR1066" s="50" t="str">
        <f aca="false">IFERROR(IF(AND(AC1066="SIM",Y1066="REVENDA",LEFT(AG1066,5)="ANEXO")*OR(AE1066="ANEXO I",AF1066="ANEXO II"),VLOOKUP(H1066,Dados!G:I,2,0),""),"INSERIR MVA")</f>
        <v/>
      </c>
      <c r="AS1066" s="48" t="str">
        <f aca="false">IF(LEFT(AG1066,5)="ANEXO",VLOOKUP(AG1066,Dados!$X$111:$Z$112,2,0)*(AI1066-Q1066),"")</f>
        <v/>
      </c>
      <c r="AT1066" s="48" t="str">
        <f aca="false">IFERROR(IF(AR1066="","",(AI1066*AR1066)+AI1066),"INSERIR MVA")</f>
        <v/>
      </c>
      <c r="AU1066" s="48" t="str">
        <f aca="false">IF(AT1066="","",IF(AY1066=0.04,U1066,AS1066*AY1066))</f>
        <v/>
      </c>
      <c r="AV1066" s="47" t="str">
        <f aca="false">IFERROR(IF(AU1066="","",(VLOOKUP(AG1066,Dados!$X$111:$Z$112,3,0)*AT1066*0.17)),"INSERIR MVA")</f>
        <v/>
      </c>
      <c r="AW1066" s="47" t="str">
        <f aca="false">IFERROR(IF(AR1066="","",AV1066-AU1066),"")</f>
        <v/>
      </c>
      <c r="AX1066" s="51" t="str">
        <f aca="false">IFERROR(IF(AC1066="NÃO","",IF(AM1066&lt;&gt;"",AM1066-W1066,IF(AQ1066&lt;&gt;"",AQ1066-W1066,IF(AW1066&lt;&gt;"",AW1066-W1066,"")))),"")</f>
        <v/>
      </c>
      <c r="AY1066" s="46" t="str">
        <f aca="false">IFERROR(IF(ISNA(VLOOKUP(R1066,Dados!$X$2:$Y$5,2,0)),VLOOKUP(D1066,Dados!$X$7:$Y$33,2,0),VLOOKUP(R1066,Dados!$X$2:$Y$5,2,0)),"")</f>
        <v/>
      </c>
      <c r="AZ1066" s="52" t="str">
        <f aca="false">IF(C1066="","",IF(AND(Y1066="CONSUMO",AC1066="NÃO")*OR(AG1066="-",AG1066="BIT"),IF(E1066&lt;&gt;"",(AI1066-(P1066+L1066-N1066+Q1066)*AY1066)/0.83),""))</f>
        <v/>
      </c>
      <c r="BA1066" s="51" t="str">
        <f aca="false">IF(AZ1066="","",AZ1066*0.17-((P1066+L1066-N1066+Q1066)*AY1066))</f>
        <v/>
      </c>
      <c r="BB1066" s="51" t="str">
        <f aca="false">IF(AND(Y1066="CONSUMO",AG1066="ANEXO I",AY1066&gt;4%),(AI1066-(P1066+L1066-N1066+Q1066)*0.0514)/0.83*(0.5177)*(0.17)-AI1066*0.0514,IF(AND(Y1066="CONSUMO",AG1066="ANEXO II",AY1066&gt;4%),(AI1066-(P1066+L1066-N1066+Q1066)*0.041)/0.83*(0.3295)*(0.17)-AI1066*0.041,IF(AND(Y1066="CONSUMO",AG1066="ANEXO I",AY1066=4%),(AI1066-(P1066+L1066-N1066+Q1066)*0.04)/0.83*(0.5177)*(0.17)-AI1066*0.04,IF(AND(Y1066="CONSUMO",AG1066="ANEXO II",AY1066=4%),(AI1066-(P1066+L1066-N1066+Q1066)*0.04)/0.83*(0.3295)*(0.17)-AI1066*0.04,""))))</f>
        <v/>
      </c>
      <c r="BC1066" s="51" t="str">
        <f aca="false">IF(C1066="","",IF(AND(Y1066="CONSUMO",AC1066="SIM")*OR(AG1066="-",AG1066="BIT"),IF(E1066&lt;&gt;"",(AI1066-(P1066+L1066-N1066+Q1066)*AY1066)/0.83),""))</f>
        <v/>
      </c>
      <c r="BD1066" s="51" t="str">
        <f aca="false">IF(BC1066="","",BC1066*0.17)</f>
        <v/>
      </c>
      <c r="BE1066" s="51" t="str">
        <f aca="false">IF(I1066=6908,0,IF(BC1066="","",BD1066-((P1066+L1066-N1066+Q1066)*AY1066)))</f>
        <v/>
      </c>
      <c r="BF1066" s="53" t="str">
        <f aca="false">IF(B1066="","",IF(OR(B1066="",E1066="Regime Normal"),0,(AI1066-Q1066)*VLOOKUP(R1066,Dados!$X$98:$Y$108,2,0)))</f>
        <v/>
      </c>
      <c r="BG1066" s="54" t="str">
        <f aca="false">IFERROR(VLOOKUP(I1066,Dados!$AC$27:$AD$43,2,0),IF(B1066="","",IF(D1066&lt;&gt;"MT",IF(AND(AC1066="SIM",Y1066="Revenda"),"2403",IF(AND(AC1066="SIM",Y1066="Consumo"),"2407",IF(AND(AC1066="NÃO",Y1066="Revenda"),"2102",IF(AND(AC1066="NÃO",Y1066="Consumo"),"2556",)))),REPLACE(I1066,1,1,1))))</f>
        <v/>
      </c>
    </row>
    <row r="1067" customFormat="false" ht="12.8" hidden="false" customHeight="true" outlineLevel="0" collapsed="false">
      <c r="Y1067" s="45"/>
      <c r="Z1067" s="46" t="str">
        <f aca="false">IF(B1067="","",(IFERROR(VLOOKUP(H1067,Dados!A$3:B$15000,2,0),"Não Encontrado")))</f>
        <v/>
      </c>
      <c r="AA1067" s="46" t="str">
        <f aca="false">IF(B1067="","",(IFERROR(VLOOKUP(G1067,Dados!C$3:E$15000,3,0),"Não Encontrado")))</f>
        <v/>
      </c>
      <c r="AB1067" s="46" t="str">
        <f aca="false">IFERROR(IF(Z1067&lt;&gt;"Não Encontrado",Z1067,IF(AA1067&lt;&gt;"Não Encontrado",AA1067,"")),"")</f>
        <v/>
      </c>
      <c r="AC1067" s="45" t="str">
        <f aca="false">IF(B1067="","",IF(AB1067="","NÃO","SIM"))</f>
        <v/>
      </c>
      <c r="AD1067" s="45" t="str">
        <f aca="false">IFERROR(VLOOKUP(G1067,Dados!$P$3:$R$500,3,0),"")</f>
        <v/>
      </c>
      <c r="AE1067" s="45" t="str">
        <f aca="false">IFERROR(VLOOKUP(G1067,Dados!$K$3:$L$500,2,0),"")</f>
        <v/>
      </c>
      <c r="AF1067" s="45" t="str">
        <f aca="false">IFERROR(VLOOKUP(G1067,Dados!$M$3:$N$500,2,0),"")</f>
        <v/>
      </c>
      <c r="AG1067" s="45" t="str">
        <f aca="false">IF(F1067="","",IF(AND(AD1067="",AE1067="",AF1067=""),"-",IF(AND(AD1067="BIT",AE1067="",AF1067=""),"BIT",IF(AND(AE1067="ANEXO I",AD1067="",AF1067=""),"ANEXO I",IF(AND(AF1067="ANEXO II",AD1067="",AE1067=""),"ANEXO II","Escolher")))))</f>
        <v/>
      </c>
      <c r="AH1067" s="45" t="str">
        <f aca="false">IF(AG1067&lt;&gt;"Pneus","",IFERROR(VLOOKUP(R1067,Dados!$X$2:$Z$5,3,0)*(AI1067-Q1067),VLOOKUP(D1067,Dados!$X$7:$Z$33,3,0)*(AI1067-Q1067)))</f>
        <v/>
      </c>
      <c r="AI1067" s="47" t="str">
        <f aca="false">IF(B1067="","",P1067+Q1067+O1067+M1067+L1067-N1067)</f>
        <v/>
      </c>
      <c r="AJ1067" s="48" t="str">
        <f aca="false">IFERROR(IF(AND(AC1067="SIM",AG1067="-",Y1067="REVENDA"),(AB1067/1+1)*AI1067,IF(AND(AC1067="SIM",AG1067="Pneus",Y1067="REVENDA"),(AB1067/1+1)*(AI1067-AH1067),"")),"")</f>
        <v/>
      </c>
      <c r="AK1067" s="48" t="str">
        <f aca="false">IF(AJ1067="","",AJ1067*17%)</f>
        <v/>
      </c>
      <c r="AL1067" s="48" t="str">
        <f aca="false">IFERROR(IF(AC1067="NÃO","",IF(AK1067="","",IF(E1067="Simples Nacional",BF1067,IF(T1067=0.12,U1067*0.5833337002,IF(T1067=0,AI1067*0.07,U1067))))),"")</f>
        <v/>
      </c>
      <c r="AM1067" s="47" t="str">
        <f aca="false">IFERROR(IF(AC1067="NÃO","",IF(OR(AG1067="-",AG1067="Pneus"),AK1067-AL1067,"")),"")</f>
        <v/>
      </c>
      <c r="AN1067" s="48" t="str">
        <f aca="false">IF(AND(Y1067="REVENDA",AC1067="SIM",AG1067="BIT"),((AB1067/1+1)*AI1067)*0.4117,"")</f>
        <v/>
      </c>
      <c r="AO1067" s="48" t="str">
        <f aca="false">IF(AN1067="","",AN1067*17%)</f>
        <v/>
      </c>
      <c r="AP1067" s="49" t="str">
        <f aca="false">IF(AN1067="","",IF(T1067=0.12,(U1067*0.4117)*0.4117,IF(T1067=0,(AI1067*0.07)*0.4117,U1067*0.4117)))</f>
        <v/>
      </c>
      <c r="AQ1067" s="47" t="str">
        <f aca="false">IF(AN1067="","",AO1067-AP1067)</f>
        <v/>
      </c>
      <c r="AR1067" s="50" t="str">
        <f aca="false">IFERROR(IF(AND(AC1067="SIM",Y1067="REVENDA",LEFT(AG1067,5)="ANEXO")*OR(AE1067="ANEXO I",AF1067="ANEXO II"),VLOOKUP(H1067,Dados!G:I,2,0),""),"INSERIR MVA")</f>
        <v/>
      </c>
      <c r="AS1067" s="48" t="str">
        <f aca="false">IF(LEFT(AG1067,5)="ANEXO",VLOOKUP(AG1067,Dados!$X$111:$Z$112,2,0)*(AI1067-Q1067),"")</f>
        <v/>
      </c>
      <c r="AT1067" s="48" t="str">
        <f aca="false">IFERROR(IF(AR1067="","",(AI1067*AR1067)+AI1067),"INSERIR MVA")</f>
        <v/>
      </c>
      <c r="AU1067" s="48" t="str">
        <f aca="false">IF(AT1067="","",IF(AY1067=0.04,U1067,AS1067*AY1067))</f>
        <v/>
      </c>
      <c r="AV1067" s="47" t="str">
        <f aca="false">IFERROR(IF(AU1067="","",(VLOOKUP(AG1067,Dados!$X$111:$Z$112,3,0)*AT1067*0.17)),"INSERIR MVA")</f>
        <v/>
      </c>
      <c r="AW1067" s="47" t="str">
        <f aca="false">IFERROR(IF(AR1067="","",AV1067-AU1067),"")</f>
        <v/>
      </c>
      <c r="AX1067" s="51" t="str">
        <f aca="false">IFERROR(IF(AC1067="NÃO","",IF(AM1067&lt;&gt;"",AM1067-W1067,IF(AQ1067&lt;&gt;"",AQ1067-W1067,IF(AW1067&lt;&gt;"",AW1067-W1067,"")))),"")</f>
        <v/>
      </c>
      <c r="AY1067" s="46" t="str">
        <f aca="false">IFERROR(IF(ISNA(VLOOKUP(R1067,Dados!$X$2:$Y$5,2,0)),VLOOKUP(D1067,Dados!$X$7:$Y$33,2,0),VLOOKUP(R1067,Dados!$X$2:$Y$5,2,0)),"")</f>
        <v/>
      </c>
      <c r="AZ1067" s="52" t="str">
        <f aca="false">IF(C1067="","",IF(AND(Y1067="CONSUMO",AC1067="NÃO")*OR(AG1067="-",AG1067="BIT"),IF(E1067&lt;&gt;"",(AI1067-(P1067+L1067-N1067+Q1067)*AY1067)/0.83),""))</f>
        <v/>
      </c>
      <c r="BA1067" s="51" t="str">
        <f aca="false">IF(AZ1067="","",AZ1067*0.17-((P1067+L1067-N1067+Q1067)*AY1067))</f>
        <v/>
      </c>
      <c r="BB1067" s="51" t="str">
        <f aca="false">IF(AND(Y1067="CONSUMO",AG1067="ANEXO I",AY1067&gt;4%),(AI1067-(P1067+L1067-N1067+Q1067)*0.0514)/0.83*(0.5177)*(0.17)-AI1067*0.0514,IF(AND(Y1067="CONSUMO",AG1067="ANEXO II",AY1067&gt;4%),(AI1067-(P1067+L1067-N1067+Q1067)*0.041)/0.83*(0.3295)*(0.17)-AI1067*0.041,IF(AND(Y1067="CONSUMO",AG1067="ANEXO I",AY1067=4%),(AI1067-(P1067+L1067-N1067+Q1067)*0.04)/0.83*(0.5177)*(0.17)-AI1067*0.04,IF(AND(Y1067="CONSUMO",AG1067="ANEXO II",AY1067=4%),(AI1067-(P1067+L1067-N1067+Q1067)*0.04)/0.83*(0.3295)*(0.17)-AI1067*0.04,""))))</f>
        <v/>
      </c>
      <c r="BC1067" s="51" t="str">
        <f aca="false">IF(C1067="","",IF(AND(Y1067="CONSUMO",AC1067="SIM")*OR(AG1067="-",AG1067="BIT"),IF(E1067&lt;&gt;"",(AI1067-(P1067+L1067-N1067+Q1067)*AY1067)/0.83),""))</f>
        <v/>
      </c>
      <c r="BD1067" s="51" t="str">
        <f aca="false">IF(BC1067="","",BC1067*0.17)</f>
        <v/>
      </c>
      <c r="BE1067" s="51" t="str">
        <f aca="false">IF(I1067=6908,0,IF(BC1067="","",BD1067-((P1067+L1067-N1067+Q1067)*AY1067)))</f>
        <v/>
      </c>
      <c r="BF1067" s="53" t="str">
        <f aca="false">IF(B1067="","",IF(OR(B1067="",E1067="Regime Normal"),0,(AI1067-Q1067)*VLOOKUP(R1067,Dados!$X$98:$Y$108,2,0)))</f>
        <v/>
      </c>
      <c r="BG1067" s="54" t="str">
        <f aca="false">IFERROR(VLOOKUP(I1067,Dados!$AC$27:$AD$43,2,0),IF(B1067="","",IF(D1067&lt;&gt;"MT",IF(AND(AC1067="SIM",Y1067="Revenda"),"2403",IF(AND(AC1067="SIM",Y1067="Consumo"),"2407",IF(AND(AC1067="NÃO",Y1067="Revenda"),"2102",IF(AND(AC1067="NÃO",Y1067="Consumo"),"2556",)))),REPLACE(I1067,1,1,1))))</f>
        <v/>
      </c>
    </row>
    <row r="1068" customFormat="false" ht="12.8" hidden="false" customHeight="true" outlineLevel="0" collapsed="false">
      <c r="Y1068" s="45"/>
      <c r="Z1068" s="46" t="str">
        <f aca="false">IF(B1068="","",(IFERROR(VLOOKUP(H1068,Dados!A$3:B$15000,2,0),"Não Encontrado")))</f>
        <v/>
      </c>
      <c r="AA1068" s="46" t="str">
        <f aca="false">IF(B1068="","",(IFERROR(VLOOKUP(G1068,Dados!C$3:E$15000,3,0),"Não Encontrado")))</f>
        <v/>
      </c>
      <c r="AB1068" s="46" t="str">
        <f aca="false">IFERROR(IF(Z1068&lt;&gt;"Não Encontrado",Z1068,IF(AA1068&lt;&gt;"Não Encontrado",AA1068,"")),"")</f>
        <v/>
      </c>
      <c r="AC1068" s="45" t="str">
        <f aca="false">IF(B1068="","",IF(AB1068="","NÃO","SIM"))</f>
        <v/>
      </c>
      <c r="AD1068" s="45" t="str">
        <f aca="false">IFERROR(VLOOKUP(G1068,Dados!$P$3:$R$500,3,0),"")</f>
        <v/>
      </c>
      <c r="AE1068" s="45" t="str">
        <f aca="false">IFERROR(VLOOKUP(G1068,Dados!$K$3:$L$500,2,0),"")</f>
        <v/>
      </c>
      <c r="AF1068" s="45" t="str">
        <f aca="false">IFERROR(VLOOKUP(G1068,Dados!$M$3:$N$500,2,0),"")</f>
        <v/>
      </c>
      <c r="AG1068" s="45" t="str">
        <f aca="false">IF(F1068="","",IF(AND(AD1068="",AE1068="",AF1068=""),"-",IF(AND(AD1068="BIT",AE1068="",AF1068=""),"BIT",IF(AND(AE1068="ANEXO I",AD1068="",AF1068=""),"ANEXO I",IF(AND(AF1068="ANEXO II",AD1068="",AE1068=""),"ANEXO II","Escolher")))))</f>
        <v/>
      </c>
      <c r="AH1068" s="45" t="str">
        <f aca="false">IF(AG1068&lt;&gt;"Pneus","",IFERROR(VLOOKUP(R1068,Dados!$X$2:$Z$5,3,0)*(AI1068-Q1068),VLOOKUP(D1068,Dados!$X$7:$Z$33,3,0)*(AI1068-Q1068)))</f>
        <v/>
      </c>
      <c r="AI1068" s="47" t="str">
        <f aca="false">IF(B1068="","",P1068+Q1068+O1068+M1068+L1068-N1068)</f>
        <v/>
      </c>
      <c r="AJ1068" s="48" t="str">
        <f aca="false">IFERROR(IF(AND(AC1068="SIM",AG1068="-",Y1068="REVENDA"),(AB1068/1+1)*AI1068,IF(AND(AC1068="SIM",AG1068="Pneus",Y1068="REVENDA"),(AB1068/1+1)*(AI1068-AH1068),"")),"")</f>
        <v/>
      </c>
      <c r="AK1068" s="48" t="str">
        <f aca="false">IF(AJ1068="","",AJ1068*17%)</f>
        <v/>
      </c>
      <c r="AL1068" s="48" t="str">
        <f aca="false">IFERROR(IF(AC1068="NÃO","",IF(AK1068="","",IF(E1068="Simples Nacional",BF1068,IF(T1068=0.12,U1068*0.5833337002,IF(T1068=0,AI1068*0.07,U1068))))),"")</f>
        <v/>
      </c>
      <c r="AM1068" s="47" t="str">
        <f aca="false">IFERROR(IF(AC1068="NÃO","",IF(OR(AG1068="-",AG1068="Pneus"),AK1068-AL1068,"")),"")</f>
        <v/>
      </c>
      <c r="AN1068" s="48" t="str">
        <f aca="false">IF(AND(Y1068="REVENDA",AC1068="SIM",AG1068="BIT"),((AB1068/1+1)*AI1068)*0.4117,"")</f>
        <v/>
      </c>
      <c r="AO1068" s="48" t="str">
        <f aca="false">IF(AN1068="","",AN1068*17%)</f>
        <v/>
      </c>
      <c r="AP1068" s="49" t="str">
        <f aca="false">IF(AN1068="","",IF(T1068=0.12,(U1068*0.4117)*0.4117,IF(T1068=0,(AI1068*0.07)*0.4117,U1068*0.4117)))</f>
        <v/>
      </c>
      <c r="AQ1068" s="47" t="str">
        <f aca="false">IF(AN1068="","",AO1068-AP1068)</f>
        <v/>
      </c>
      <c r="AR1068" s="50" t="str">
        <f aca="false">IFERROR(IF(AND(AC1068="SIM",Y1068="REVENDA",LEFT(AG1068,5)="ANEXO")*OR(AE1068="ANEXO I",AF1068="ANEXO II"),VLOOKUP(H1068,Dados!G:I,2,0),""),"INSERIR MVA")</f>
        <v/>
      </c>
      <c r="AS1068" s="48" t="str">
        <f aca="false">IF(LEFT(AG1068,5)="ANEXO",VLOOKUP(AG1068,Dados!$X$111:$Z$112,2,0)*(AI1068-Q1068),"")</f>
        <v/>
      </c>
      <c r="AT1068" s="48" t="str">
        <f aca="false">IFERROR(IF(AR1068="","",(AI1068*AR1068)+AI1068),"INSERIR MVA")</f>
        <v/>
      </c>
      <c r="AU1068" s="48" t="str">
        <f aca="false">IF(AT1068="","",IF(AY1068=0.04,U1068,AS1068*AY1068))</f>
        <v/>
      </c>
      <c r="AV1068" s="47" t="str">
        <f aca="false">IFERROR(IF(AU1068="","",(VLOOKUP(AG1068,Dados!$X$111:$Z$112,3,0)*AT1068*0.17)),"INSERIR MVA")</f>
        <v/>
      </c>
      <c r="AW1068" s="47" t="str">
        <f aca="false">IFERROR(IF(AR1068="","",AV1068-AU1068),"")</f>
        <v/>
      </c>
      <c r="AX1068" s="51" t="str">
        <f aca="false">IFERROR(IF(AC1068="NÃO","",IF(AM1068&lt;&gt;"",AM1068-W1068,IF(AQ1068&lt;&gt;"",AQ1068-W1068,IF(AW1068&lt;&gt;"",AW1068-W1068,"")))),"")</f>
        <v/>
      </c>
      <c r="AY1068" s="46" t="str">
        <f aca="false">IFERROR(IF(ISNA(VLOOKUP(R1068,Dados!$X$2:$Y$5,2,0)),VLOOKUP(D1068,Dados!$X$7:$Y$33,2,0),VLOOKUP(R1068,Dados!$X$2:$Y$5,2,0)),"")</f>
        <v/>
      </c>
      <c r="AZ1068" s="52" t="str">
        <f aca="false">IF(C1068="","",IF(AND(Y1068="CONSUMO",AC1068="NÃO")*OR(AG1068="-",AG1068="BIT"),IF(E1068&lt;&gt;"",(AI1068-(P1068+L1068-N1068+Q1068)*AY1068)/0.83),""))</f>
        <v/>
      </c>
      <c r="BA1068" s="51" t="str">
        <f aca="false">IF(AZ1068="","",AZ1068*0.17-((P1068+L1068-N1068+Q1068)*AY1068))</f>
        <v/>
      </c>
      <c r="BB1068" s="51" t="str">
        <f aca="false">IF(AND(Y1068="CONSUMO",AG1068="ANEXO I",AY1068&gt;4%),(AI1068-(P1068+L1068-N1068+Q1068)*0.0514)/0.83*(0.5177)*(0.17)-AI1068*0.0514,IF(AND(Y1068="CONSUMO",AG1068="ANEXO II",AY1068&gt;4%),(AI1068-(P1068+L1068-N1068+Q1068)*0.041)/0.83*(0.3295)*(0.17)-AI1068*0.041,IF(AND(Y1068="CONSUMO",AG1068="ANEXO I",AY1068=4%),(AI1068-(P1068+L1068-N1068+Q1068)*0.04)/0.83*(0.5177)*(0.17)-AI1068*0.04,IF(AND(Y1068="CONSUMO",AG1068="ANEXO II",AY1068=4%),(AI1068-(P1068+L1068-N1068+Q1068)*0.04)/0.83*(0.3295)*(0.17)-AI1068*0.04,""))))</f>
        <v/>
      </c>
      <c r="BC1068" s="51" t="str">
        <f aca="false">IF(C1068="","",IF(AND(Y1068="CONSUMO",AC1068="SIM")*OR(AG1068="-",AG1068="BIT"),IF(E1068&lt;&gt;"",(AI1068-(P1068+L1068-N1068+Q1068)*AY1068)/0.83),""))</f>
        <v/>
      </c>
      <c r="BD1068" s="51" t="str">
        <f aca="false">IF(BC1068="","",BC1068*0.17)</f>
        <v/>
      </c>
      <c r="BE1068" s="51" t="str">
        <f aca="false">IF(I1068=6908,0,IF(BC1068="","",BD1068-((P1068+L1068-N1068+Q1068)*AY1068)))</f>
        <v/>
      </c>
      <c r="BF1068" s="53" t="str">
        <f aca="false">IF(B1068="","",IF(OR(B1068="",E1068="Regime Normal"),0,(AI1068-Q1068)*VLOOKUP(R1068,Dados!$X$98:$Y$108,2,0)))</f>
        <v/>
      </c>
      <c r="BG1068" s="54" t="str">
        <f aca="false">IFERROR(VLOOKUP(I1068,Dados!$AC$27:$AD$43,2,0),IF(B1068="","",IF(D1068&lt;&gt;"MT",IF(AND(AC1068="SIM",Y1068="Revenda"),"2403",IF(AND(AC1068="SIM",Y1068="Consumo"),"2407",IF(AND(AC1068="NÃO",Y1068="Revenda"),"2102",IF(AND(AC1068="NÃO",Y1068="Consumo"),"2556",)))),REPLACE(I1068,1,1,1))))</f>
        <v/>
      </c>
    </row>
    <row r="1069" customFormat="false" ht="12.8" hidden="false" customHeight="true" outlineLevel="0" collapsed="false">
      <c r="Y1069" s="45"/>
      <c r="Z1069" s="46" t="str">
        <f aca="false">IF(B1069="","",(IFERROR(VLOOKUP(H1069,Dados!A$3:B$15000,2,0),"Não Encontrado")))</f>
        <v/>
      </c>
      <c r="AA1069" s="46" t="str">
        <f aca="false">IF(B1069="","",(IFERROR(VLOOKUP(G1069,Dados!C$3:E$15000,3,0),"Não Encontrado")))</f>
        <v/>
      </c>
      <c r="AB1069" s="46" t="str">
        <f aca="false">IFERROR(IF(Z1069&lt;&gt;"Não Encontrado",Z1069,IF(AA1069&lt;&gt;"Não Encontrado",AA1069,"")),"")</f>
        <v/>
      </c>
      <c r="AC1069" s="45" t="str">
        <f aca="false">IF(B1069="","",IF(AB1069="","NÃO","SIM"))</f>
        <v/>
      </c>
      <c r="AD1069" s="45" t="str">
        <f aca="false">IFERROR(VLOOKUP(G1069,Dados!$P$3:$R$500,3,0),"")</f>
        <v/>
      </c>
      <c r="AE1069" s="45" t="str">
        <f aca="false">IFERROR(VLOOKUP(G1069,Dados!$K$3:$L$500,2,0),"")</f>
        <v/>
      </c>
      <c r="AF1069" s="45" t="str">
        <f aca="false">IFERROR(VLOOKUP(G1069,Dados!$M$3:$N$500,2,0),"")</f>
        <v/>
      </c>
      <c r="AG1069" s="45" t="str">
        <f aca="false">IF(F1069="","",IF(AND(AD1069="",AE1069="",AF1069=""),"-",IF(AND(AD1069="BIT",AE1069="",AF1069=""),"BIT",IF(AND(AE1069="ANEXO I",AD1069="",AF1069=""),"ANEXO I",IF(AND(AF1069="ANEXO II",AD1069="",AE1069=""),"ANEXO II","Escolher")))))</f>
        <v/>
      </c>
      <c r="AH1069" s="45" t="str">
        <f aca="false">IF(AG1069&lt;&gt;"Pneus","",IFERROR(VLOOKUP(R1069,Dados!$X$2:$Z$5,3,0)*(AI1069-Q1069),VLOOKUP(D1069,Dados!$X$7:$Z$33,3,0)*(AI1069-Q1069)))</f>
        <v/>
      </c>
      <c r="AI1069" s="47" t="str">
        <f aca="false">IF(B1069="","",P1069+Q1069+O1069+M1069+L1069-N1069)</f>
        <v/>
      </c>
      <c r="AJ1069" s="48" t="str">
        <f aca="false">IFERROR(IF(AND(AC1069="SIM",AG1069="-",Y1069="REVENDA"),(AB1069/1+1)*AI1069,IF(AND(AC1069="SIM",AG1069="Pneus",Y1069="REVENDA"),(AB1069/1+1)*(AI1069-AH1069),"")),"")</f>
        <v/>
      </c>
      <c r="AK1069" s="48" t="str">
        <f aca="false">IF(AJ1069="","",AJ1069*17%)</f>
        <v/>
      </c>
      <c r="AL1069" s="48" t="str">
        <f aca="false">IFERROR(IF(AC1069="NÃO","",IF(AK1069="","",IF(E1069="Simples Nacional",BF1069,IF(T1069=0.12,U1069*0.5833337002,IF(T1069=0,AI1069*0.07,U1069))))),"")</f>
        <v/>
      </c>
      <c r="AM1069" s="47" t="str">
        <f aca="false">IFERROR(IF(AC1069="NÃO","",IF(OR(AG1069="-",AG1069="Pneus"),AK1069-AL1069,"")),"")</f>
        <v/>
      </c>
      <c r="AN1069" s="48" t="str">
        <f aca="false">IF(AND(Y1069="REVENDA",AC1069="SIM",AG1069="BIT"),((AB1069/1+1)*AI1069)*0.4117,"")</f>
        <v/>
      </c>
      <c r="AO1069" s="48" t="str">
        <f aca="false">IF(AN1069="","",AN1069*17%)</f>
        <v/>
      </c>
      <c r="AP1069" s="49" t="str">
        <f aca="false">IF(AN1069="","",IF(T1069=0.12,(U1069*0.4117)*0.4117,IF(T1069=0,(AI1069*0.07)*0.4117,U1069*0.4117)))</f>
        <v/>
      </c>
      <c r="AQ1069" s="47" t="str">
        <f aca="false">IF(AN1069="","",AO1069-AP1069)</f>
        <v/>
      </c>
      <c r="AR1069" s="50" t="str">
        <f aca="false">IFERROR(IF(AND(AC1069="SIM",Y1069="REVENDA",LEFT(AG1069,5)="ANEXO")*OR(AE1069="ANEXO I",AF1069="ANEXO II"),VLOOKUP(H1069,Dados!G:I,2,0),""),"INSERIR MVA")</f>
        <v/>
      </c>
      <c r="AS1069" s="48" t="str">
        <f aca="false">IF(LEFT(AG1069,5)="ANEXO",VLOOKUP(AG1069,Dados!$X$111:$Z$112,2,0)*(AI1069-Q1069),"")</f>
        <v/>
      </c>
      <c r="AT1069" s="48" t="str">
        <f aca="false">IFERROR(IF(AR1069="","",(AI1069*AR1069)+AI1069),"INSERIR MVA")</f>
        <v/>
      </c>
      <c r="AU1069" s="48" t="str">
        <f aca="false">IF(AT1069="","",IF(AY1069=0.04,U1069,AS1069*AY1069))</f>
        <v/>
      </c>
      <c r="AV1069" s="47" t="str">
        <f aca="false">IFERROR(IF(AU1069="","",(VLOOKUP(AG1069,Dados!$X$111:$Z$112,3,0)*AT1069*0.17)),"INSERIR MVA")</f>
        <v/>
      </c>
      <c r="AW1069" s="47" t="str">
        <f aca="false">IFERROR(IF(AR1069="","",AV1069-AU1069),"")</f>
        <v/>
      </c>
      <c r="AX1069" s="51" t="str">
        <f aca="false">IFERROR(IF(AC1069="NÃO","",IF(AM1069&lt;&gt;"",AM1069-W1069,IF(AQ1069&lt;&gt;"",AQ1069-W1069,IF(AW1069&lt;&gt;"",AW1069-W1069,"")))),"")</f>
        <v/>
      </c>
      <c r="AY1069" s="46" t="str">
        <f aca="false">IFERROR(IF(ISNA(VLOOKUP(R1069,Dados!$X$2:$Y$5,2,0)),VLOOKUP(D1069,Dados!$X$7:$Y$33,2,0),VLOOKUP(R1069,Dados!$X$2:$Y$5,2,0)),"")</f>
        <v/>
      </c>
      <c r="AZ1069" s="52" t="str">
        <f aca="false">IF(C1069="","",IF(AND(Y1069="CONSUMO",AC1069="NÃO")*OR(AG1069="-",AG1069="BIT"),IF(E1069&lt;&gt;"",(AI1069-(P1069+L1069-N1069+Q1069)*AY1069)/0.83),""))</f>
        <v/>
      </c>
      <c r="BA1069" s="51" t="str">
        <f aca="false">IF(AZ1069="","",AZ1069*0.17-((P1069+L1069-N1069+Q1069)*AY1069))</f>
        <v/>
      </c>
      <c r="BB1069" s="51" t="str">
        <f aca="false">IF(AND(Y1069="CONSUMO",AG1069="ANEXO I",AY1069&gt;4%),(AI1069-(P1069+L1069-N1069+Q1069)*0.0514)/0.83*(0.5177)*(0.17)-AI1069*0.0514,IF(AND(Y1069="CONSUMO",AG1069="ANEXO II",AY1069&gt;4%),(AI1069-(P1069+L1069-N1069+Q1069)*0.041)/0.83*(0.3295)*(0.17)-AI1069*0.041,IF(AND(Y1069="CONSUMO",AG1069="ANEXO I",AY1069=4%),(AI1069-(P1069+L1069-N1069+Q1069)*0.04)/0.83*(0.5177)*(0.17)-AI1069*0.04,IF(AND(Y1069="CONSUMO",AG1069="ANEXO II",AY1069=4%),(AI1069-(P1069+L1069-N1069+Q1069)*0.04)/0.83*(0.3295)*(0.17)-AI1069*0.04,""))))</f>
        <v/>
      </c>
      <c r="BC1069" s="51" t="str">
        <f aca="false">IF(C1069="","",IF(AND(Y1069="CONSUMO",AC1069="SIM")*OR(AG1069="-",AG1069="BIT"),IF(E1069&lt;&gt;"",(AI1069-(P1069+L1069-N1069+Q1069)*AY1069)/0.83),""))</f>
        <v/>
      </c>
      <c r="BD1069" s="51" t="str">
        <f aca="false">IF(BC1069="","",BC1069*0.17)</f>
        <v/>
      </c>
      <c r="BE1069" s="51" t="str">
        <f aca="false">IF(I1069=6908,0,IF(BC1069="","",BD1069-((P1069+L1069-N1069+Q1069)*AY1069)))</f>
        <v/>
      </c>
      <c r="BF1069" s="53" t="str">
        <f aca="false">IF(B1069="","",IF(OR(B1069="",E1069="Regime Normal"),0,(AI1069-Q1069)*VLOOKUP(R1069,Dados!$X$98:$Y$108,2,0)))</f>
        <v/>
      </c>
      <c r="BG1069" s="54" t="str">
        <f aca="false">IFERROR(VLOOKUP(I1069,Dados!$AC$27:$AD$43,2,0),IF(B1069="","",IF(D1069&lt;&gt;"MT",IF(AND(AC1069="SIM",Y1069="Revenda"),"2403",IF(AND(AC1069="SIM",Y1069="Consumo"),"2407",IF(AND(AC1069="NÃO",Y1069="Revenda"),"2102",IF(AND(AC1069="NÃO",Y1069="Consumo"),"2556",)))),REPLACE(I1069,1,1,1))))</f>
        <v/>
      </c>
    </row>
    <row r="1070" customFormat="false" ht="12.8" hidden="false" customHeight="true" outlineLevel="0" collapsed="false">
      <c r="Y1070" s="45"/>
      <c r="Z1070" s="46" t="str">
        <f aca="false">IF(B1070="","",(IFERROR(VLOOKUP(H1070,Dados!A$3:B$15000,2,0),"Não Encontrado")))</f>
        <v/>
      </c>
      <c r="AA1070" s="46" t="str">
        <f aca="false">IF(B1070="","",(IFERROR(VLOOKUP(G1070,Dados!C$3:E$15000,3,0),"Não Encontrado")))</f>
        <v/>
      </c>
      <c r="AB1070" s="46" t="str">
        <f aca="false">IFERROR(IF(Z1070&lt;&gt;"Não Encontrado",Z1070,IF(AA1070&lt;&gt;"Não Encontrado",AA1070,"")),"")</f>
        <v/>
      </c>
      <c r="AC1070" s="45" t="str">
        <f aca="false">IF(B1070="","",IF(AB1070="","NÃO","SIM"))</f>
        <v/>
      </c>
      <c r="AD1070" s="45" t="str">
        <f aca="false">IFERROR(VLOOKUP(G1070,Dados!$P$3:$R$500,3,0),"")</f>
        <v/>
      </c>
      <c r="AE1070" s="45" t="str">
        <f aca="false">IFERROR(VLOOKUP(G1070,Dados!$K$3:$L$500,2,0),"")</f>
        <v/>
      </c>
      <c r="AF1070" s="45" t="str">
        <f aca="false">IFERROR(VLOOKUP(G1070,Dados!$M$3:$N$500,2,0),"")</f>
        <v/>
      </c>
      <c r="AG1070" s="45" t="str">
        <f aca="false">IF(F1070="","",IF(AND(AD1070="",AE1070="",AF1070=""),"-",IF(AND(AD1070="BIT",AE1070="",AF1070=""),"BIT",IF(AND(AE1070="ANEXO I",AD1070="",AF1070=""),"ANEXO I",IF(AND(AF1070="ANEXO II",AD1070="",AE1070=""),"ANEXO II","Escolher")))))</f>
        <v/>
      </c>
      <c r="AH1070" s="45" t="str">
        <f aca="false">IF(AG1070&lt;&gt;"Pneus","",IFERROR(VLOOKUP(R1070,Dados!$X$2:$Z$5,3,0)*(AI1070-Q1070),VLOOKUP(D1070,Dados!$X$7:$Z$33,3,0)*(AI1070-Q1070)))</f>
        <v/>
      </c>
      <c r="AI1070" s="47" t="str">
        <f aca="false">IF(B1070="","",P1070+Q1070+O1070+M1070+L1070-N1070)</f>
        <v/>
      </c>
      <c r="AJ1070" s="48" t="str">
        <f aca="false">IFERROR(IF(AND(AC1070="SIM",AG1070="-",Y1070="REVENDA"),(AB1070/1+1)*AI1070,IF(AND(AC1070="SIM",AG1070="Pneus",Y1070="REVENDA"),(AB1070/1+1)*(AI1070-AH1070),"")),"")</f>
        <v/>
      </c>
      <c r="AK1070" s="48" t="str">
        <f aca="false">IF(AJ1070="","",AJ1070*17%)</f>
        <v/>
      </c>
      <c r="AL1070" s="48" t="str">
        <f aca="false">IFERROR(IF(AC1070="NÃO","",IF(AK1070="","",IF(E1070="Simples Nacional",BF1070,IF(T1070=0.12,U1070*0.5833337002,IF(T1070=0,AI1070*0.07,U1070))))),"")</f>
        <v/>
      </c>
      <c r="AM1070" s="47" t="str">
        <f aca="false">IFERROR(IF(AC1070="NÃO","",IF(OR(AG1070="-",AG1070="Pneus"),AK1070-AL1070,"")),"")</f>
        <v/>
      </c>
      <c r="AN1070" s="48" t="str">
        <f aca="false">IF(AND(Y1070="REVENDA",AC1070="SIM",AG1070="BIT"),((AB1070/1+1)*AI1070)*0.4117,"")</f>
        <v/>
      </c>
      <c r="AO1070" s="48" t="str">
        <f aca="false">IF(AN1070="","",AN1070*17%)</f>
        <v/>
      </c>
      <c r="AP1070" s="49" t="str">
        <f aca="false">IF(AN1070="","",IF(T1070=0.12,(U1070*0.4117)*0.4117,IF(T1070=0,(AI1070*0.07)*0.4117,U1070*0.4117)))</f>
        <v/>
      </c>
      <c r="AQ1070" s="47" t="str">
        <f aca="false">IF(AN1070="","",AO1070-AP1070)</f>
        <v/>
      </c>
      <c r="AR1070" s="50" t="str">
        <f aca="false">IFERROR(IF(AND(AC1070="SIM",Y1070="REVENDA",LEFT(AG1070,5)="ANEXO")*OR(AE1070="ANEXO I",AF1070="ANEXO II"),VLOOKUP(H1070,Dados!G:I,2,0),""),"INSERIR MVA")</f>
        <v/>
      </c>
      <c r="AS1070" s="48" t="str">
        <f aca="false">IF(LEFT(AG1070,5)="ANEXO",VLOOKUP(AG1070,Dados!$X$111:$Z$112,2,0)*(AI1070-Q1070),"")</f>
        <v/>
      </c>
      <c r="AT1070" s="48" t="str">
        <f aca="false">IFERROR(IF(AR1070="","",(AI1070*AR1070)+AI1070),"INSERIR MVA")</f>
        <v/>
      </c>
      <c r="AU1070" s="48" t="str">
        <f aca="false">IF(AT1070="","",IF(AY1070=0.04,U1070,AS1070*AY1070))</f>
        <v/>
      </c>
      <c r="AV1070" s="47" t="str">
        <f aca="false">IFERROR(IF(AU1070="","",(VLOOKUP(AG1070,Dados!$X$111:$Z$112,3,0)*AT1070*0.17)),"INSERIR MVA")</f>
        <v/>
      </c>
      <c r="AW1070" s="47" t="str">
        <f aca="false">IFERROR(IF(AR1070="","",AV1070-AU1070),"")</f>
        <v/>
      </c>
      <c r="AX1070" s="51" t="str">
        <f aca="false">IFERROR(IF(AC1070="NÃO","",IF(AM1070&lt;&gt;"",AM1070-W1070,IF(AQ1070&lt;&gt;"",AQ1070-W1070,IF(AW1070&lt;&gt;"",AW1070-W1070,"")))),"")</f>
        <v/>
      </c>
      <c r="AY1070" s="46" t="str">
        <f aca="false">IFERROR(IF(ISNA(VLOOKUP(R1070,Dados!$X$2:$Y$5,2,0)),VLOOKUP(D1070,Dados!$X$7:$Y$33,2,0),VLOOKUP(R1070,Dados!$X$2:$Y$5,2,0)),"")</f>
        <v/>
      </c>
      <c r="AZ1070" s="52" t="str">
        <f aca="false">IF(C1070="","",IF(AND(Y1070="CONSUMO",AC1070="NÃO")*OR(AG1070="-",AG1070="BIT"),IF(E1070&lt;&gt;"",(AI1070-(P1070+L1070-N1070+Q1070)*AY1070)/0.83),""))</f>
        <v/>
      </c>
      <c r="BA1070" s="51" t="str">
        <f aca="false">IF(AZ1070="","",AZ1070*0.17-((P1070+L1070-N1070+Q1070)*AY1070))</f>
        <v/>
      </c>
      <c r="BB1070" s="51" t="str">
        <f aca="false">IF(AND(Y1070="CONSUMO",AG1070="ANEXO I",AY1070&gt;4%),(AI1070-(P1070+L1070-N1070+Q1070)*0.0514)/0.83*(0.5177)*(0.17)-AI1070*0.0514,IF(AND(Y1070="CONSUMO",AG1070="ANEXO II",AY1070&gt;4%),(AI1070-(P1070+L1070-N1070+Q1070)*0.041)/0.83*(0.3295)*(0.17)-AI1070*0.041,IF(AND(Y1070="CONSUMO",AG1070="ANEXO I",AY1070=4%),(AI1070-(P1070+L1070-N1070+Q1070)*0.04)/0.83*(0.5177)*(0.17)-AI1070*0.04,IF(AND(Y1070="CONSUMO",AG1070="ANEXO II",AY1070=4%),(AI1070-(P1070+L1070-N1070+Q1070)*0.04)/0.83*(0.3295)*(0.17)-AI1070*0.04,""))))</f>
        <v/>
      </c>
      <c r="BC1070" s="51" t="str">
        <f aca="false">IF(C1070="","",IF(AND(Y1070="CONSUMO",AC1070="SIM")*OR(AG1070="-",AG1070="BIT"),IF(E1070&lt;&gt;"",(AI1070-(P1070+L1070-N1070+Q1070)*AY1070)/0.83),""))</f>
        <v/>
      </c>
      <c r="BD1070" s="51" t="str">
        <f aca="false">IF(BC1070="","",BC1070*0.17)</f>
        <v/>
      </c>
      <c r="BE1070" s="51" t="str">
        <f aca="false">IF(I1070=6908,0,IF(BC1070="","",BD1070-((P1070+L1070-N1070+Q1070)*AY1070)))</f>
        <v/>
      </c>
      <c r="BF1070" s="53" t="str">
        <f aca="false">IF(B1070="","",IF(OR(B1070="",E1070="Regime Normal"),0,(AI1070-Q1070)*VLOOKUP(R1070,Dados!$X$98:$Y$108,2,0)))</f>
        <v/>
      </c>
      <c r="BG1070" s="54" t="str">
        <f aca="false">IFERROR(VLOOKUP(I1070,Dados!$AC$27:$AD$43,2,0),IF(B1070="","",IF(D1070&lt;&gt;"MT",IF(AND(AC1070="SIM",Y1070="Revenda"),"2403",IF(AND(AC1070="SIM",Y1070="Consumo"),"2407",IF(AND(AC1070="NÃO",Y1070="Revenda"),"2102",IF(AND(AC1070="NÃO",Y1070="Consumo"),"2556",)))),REPLACE(I1070,1,1,1))))</f>
        <v/>
      </c>
    </row>
    <row r="1071" customFormat="false" ht="12.8" hidden="false" customHeight="true" outlineLevel="0" collapsed="false">
      <c r="Y1071" s="45"/>
      <c r="Z1071" s="46" t="str">
        <f aca="false">IF(B1071="","",(IFERROR(VLOOKUP(H1071,Dados!A$3:B$15000,2,0),"Não Encontrado")))</f>
        <v/>
      </c>
      <c r="AA1071" s="46" t="str">
        <f aca="false">IF(B1071="","",(IFERROR(VLOOKUP(G1071,Dados!C$3:E$15000,3,0),"Não Encontrado")))</f>
        <v/>
      </c>
      <c r="AB1071" s="46" t="str">
        <f aca="false">IFERROR(IF(Z1071&lt;&gt;"Não Encontrado",Z1071,IF(AA1071&lt;&gt;"Não Encontrado",AA1071,"")),"")</f>
        <v/>
      </c>
      <c r="AC1071" s="45" t="str">
        <f aca="false">IF(B1071="","",IF(AB1071="","NÃO","SIM"))</f>
        <v/>
      </c>
      <c r="AD1071" s="45" t="str">
        <f aca="false">IFERROR(VLOOKUP(G1071,Dados!$P$3:$R$500,3,0),"")</f>
        <v/>
      </c>
      <c r="AE1071" s="45" t="str">
        <f aca="false">IFERROR(VLOOKUP(G1071,Dados!$K$3:$L$500,2,0),"")</f>
        <v/>
      </c>
      <c r="AF1071" s="45" t="str">
        <f aca="false">IFERROR(VLOOKUP(G1071,Dados!$M$3:$N$500,2,0),"")</f>
        <v/>
      </c>
      <c r="AG1071" s="45" t="str">
        <f aca="false">IF(F1071="","",IF(AND(AD1071="",AE1071="",AF1071=""),"-",IF(AND(AD1071="BIT",AE1071="",AF1071=""),"BIT",IF(AND(AE1071="ANEXO I",AD1071="",AF1071=""),"ANEXO I",IF(AND(AF1071="ANEXO II",AD1071="",AE1071=""),"ANEXO II","Escolher")))))</f>
        <v/>
      </c>
      <c r="AH1071" s="45" t="str">
        <f aca="false">IF(AG1071&lt;&gt;"Pneus","",IFERROR(VLOOKUP(R1071,Dados!$X$2:$Z$5,3,0)*(AI1071-Q1071),VLOOKUP(D1071,Dados!$X$7:$Z$33,3,0)*(AI1071-Q1071)))</f>
        <v/>
      </c>
      <c r="AI1071" s="47" t="str">
        <f aca="false">IF(B1071="","",P1071+Q1071+O1071+M1071+L1071-N1071)</f>
        <v/>
      </c>
      <c r="AJ1071" s="48" t="str">
        <f aca="false">IFERROR(IF(AND(AC1071="SIM",AG1071="-",Y1071="REVENDA"),(AB1071/1+1)*AI1071,IF(AND(AC1071="SIM",AG1071="Pneus",Y1071="REVENDA"),(AB1071/1+1)*(AI1071-AH1071),"")),"")</f>
        <v/>
      </c>
      <c r="AK1071" s="48" t="str">
        <f aca="false">IF(AJ1071="","",AJ1071*17%)</f>
        <v/>
      </c>
      <c r="AL1071" s="48" t="str">
        <f aca="false">IFERROR(IF(AC1071="NÃO","",IF(AK1071="","",IF(E1071="Simples Nacional",BF1071,IF(T1071=0.12,U1071*0.5833337002,IF(T1071=0,AI1071*0.07,U1071))))),"")</f>
        <v/>
      </c>
      <c r="AM1071" s="47" t="str">
        <f aca="false">IFERROR(IF(AC1071="NÃO","",IF(OR(AG1071="-",AG1071="Pneus"),AK1071-AL1071,"")),"")</f>
        <v/>
      </c>
      <c r="AN1071" s="48" t="str">
        <f aca="false">IF(AND(Y1071="REVENDA",AC1071="SIM",AG1071="BIT"),((AB1071/1+1)*AI1071)*0.4117,"")</f>
        <v/>
      </c>
      <c r="AO1071" s="48" t="str">
        <f aca="false">IF(AN1071="","",AN1071*17%)</f>
        <v/>
      </c>
      <c r="AP1071" s="49" t="str">
        <f aca="false">IF(AN1071="","",IF(T1071=0.12,(U1071*0.4117)*0.4117,IF(T1071=0,(AI1071*0.07)*0.4117,U1071*0.4117)))</f>
        <v/>
      </c>
      <c r="AQ1071" s="47" t="str">
        <f aca="false">IF(AN1071="","",AO1071-AP1071)</f>
        <v/>
      </c>
      <c r="AR1071" s="50" t="str">
        <f aca="false">IFERROR(IF(AND(AC1071="SIM",Y1071="REVENDA",LEFT(AG1071,5)="ANEXO")*OR(AE1071="ANEXO I",AF1071="ANEXO II"),VLOOKUP(H1071,Dados!G:I,2,0),""),"INSERIR MVA")</f>
        <v/>
      </c>
      <c r="AS1071" s="48" t="str">
        <f aca="false">IF(LEFT(AG1071,5)="ANEXO",VLOOKUP(AG1071,Dados!$X$111:$Z$112,2,0)*(AI1071-Q1071),"")</f>
        <v/>
      </c>
      <c r="AT1071" s="48" t="str">
        <f aca="false">IFERROR(IF(AR1071="","",(AI1071*AR1071)+AI1071),"INSERIR MVA")</f>
        <v/>
      </c>
      <c r="AU1071" s="48" t="str">
        <f aca="false">IF(AT1071="","",IF(AY1071=0.04,U1071,AS1071*AY1071))</f>
        <v/>
      </c>
      <c r="AV1071" s="47" t="str">
        <f aca="false">IFERROR(IF(AU1071="","",(VLOOKUP(AG1071,Dados!$X$111:$Z$112,3,0)*AT1071*0.17)),"INSERIR MVA")</f>
        <v/>
      </c>
      <c r="AW1071" s="47" t="str">
        <f aca="false">IFERROR(IF(AR1071="","",AV1071-AU1071),"")</f>
        <v/>
      </c>
      <c r="AX1071" s="51" t="str">
        <f aca="false">IFERROR(IF(AC1071="NÃO","",IF(AM1071&lt;&gt;"",AM1071-W1071,IF(AQ1071&lt;&gt;"",AQ1071-W1071,IF(AW1071&lt;&gt;"",AW1071-W1071,"")))),"")</f>
        <v/>
      </c>
      <c r="AY1071" s="46" t="str">
        <f aca="false">IFERROR(IF(ISNA(VLOOKUP(R1071,Dados!$X$2:$Y$5,2,0)),VLOOKUP(D1071,Dados!$X$7:$Y$33,2,0),VLOOKUP(R1071,Dados!$X$2:$Y$5,2,0)),"")</f>
        <v/>
      </c>
      <c r="AZ1071" s="52" t="str">
        <f aca="false">IF(C1071="","",IF(AND(Y1071="CONSUMO",AC1071="NÃO")*OR(AG1071="-",AG1071="BIT"),IF(E1071&lt;&gt;"",(AI1071-(P1071+L1071-N1071+Q1071)*AY1071)/0.83),""))</f>
        <v/>
      </c>
      <c r="BA1071" s="51" t="str">
        <f aca="false">IF(AZ1071="","",AZ1071*0.17-((P1071+L1071-N1071+Q1071)*AY1071))</f>
        <v/>
      </c>
      <c r="BB1071" s="51" t="str">
        <f aca="false">IF(AND(Y1071="CONSUMO",AG1071="ANEXO I",AY1071&gt;4%),(AI1071-(P1071+L1071-N1071+Q1071)*0.0514)/0.83*(0.5177)*(0.17)-AI1071*0.0514,IF(AND(Y1071="CONSUMO",AG1071="ANEXO II",AY1071&gt;4%),(AI1071-(P1071+L1071-N1071+Q1071)*0.041)/0.83*(0.3295)*(0.17)-AI1071*0.041,IF(AND(Y1071="CONSUMO",AG1071="ANEXO I",AY1071=4%),(AI1071-(P1071+L1071-N1071+Q1071)*0.04)/0.83*(0.5177)*(0.17)-AI1071*0.04,IF(AND(Y1071="CONSUMO",AG1071="ANEXO II",AY1071=4%),(AI1071-(P1071+L1071-N1071+Q1071)*0.04)/0.83*(0.3295)*(0.17)-AI1071*0.04,""))))</f>
        <v/>
      </c>
      <c r="BC1071" s="51" t="str">
        <f aca="false">IF(C1071="","",IF(AND(Y1071="CONSUMO",AC1071="SIM")*OR(AG1071="-",AG1071="BIT"),IF(E1071&lt;&gt;"",(AI1071-(P1071+L1071-N1071+Q1071)*AY1071)/0.83),""))</f>
        <v/>
      </c>
      <c r="BD1071" s="51" t="str">
        <f aca="false">IF(BC1071="","",BC1071*0.17)</f>
        <v/>
      </c>
      <c r="BE1071" s="51" t="str">
        <f aca="false">IF(I1071=6908,0,IF(BC1071="","",BD1071-((P1071+L1071-N1071+Q1071)*AY1071)))</f>
        <v/>
      </c>
      <c r="BF1071" s="53" t="str">
        <f aca="false">IF(B1071="","",IF(OR(B1071="",E1071="Regime Normal"),0,(AI1071-Q1071)*VLOOKUP(R1071,Dados!$X$98:$Y$108,2,0)))</f>
        <v/>
      </c>
      <c r="BG1071" s="54" t="str">
        <f aca="false">IFERROR(VLOOKUP(I1071,Dados!$AC$27:$AD$43,2,0),IF(B1071="","",IF(D1071&lt;&gt;"MT",IF(AND(AC1071="SIM",Y1071="Revenda"),"2403",IF(AND(AC1071="SIM",Y1071="Consumo"),"2407",IF(AND(AC1071="NÃO",Y1071="Revenda"),"2102",IF(AND(AC1071="NÃO",Y1071="Consumo"),"2556",)))),REPLACE(I1071,1,1,1))))</f>
        <v/>
      </c>
    </row>
    <row r="1072" customFormat="false" ht="12.8" hidden="false" customHeight="true" outlineLevel="0" collapsed="false">
      <c r="Y1072" s="45"/>
      <c r="Z1072" s="46" t="str">
        <f aca="false">IF(B1072="","",(IFERROR(VLOOKUP(H1072,Dados!A$3:B$15000,2,0),"Não Encontrado")))</f>
        <v/>
      </c>
      <c r="AA1072" s="46" t="str">
        <f aca="false">IF(B1072="","",(IFERROR(VLOOKUP(G1072,Dados!C$3:E$15000,3,0),"Não Encontrado")))</f>
        <v/>
      </c>
      <c r="AB1072" s="46" t="str">
        <f aca="false">IFERROR(IF(Z1072&lt;&gt;"Não Encontrado",Z1072,IF(AA1072&lt;&gt;"Não Encontrado",AA1072,"")),"")</f>
        <v/>
      </c>
      <c r="AC1072" s="45" t="str">
        <f aca="false">IF(B1072="","",IF(AB1072="","NÃO","SIM"))</f>
        <v/>
      </c>
      <c r="AD1072" s="45" t="str">
        <f aca="false">IFERROR(VLOOKUP(G1072,Dados!$P$3:$R$500,3,0),"")</f>
        <v/>
      </c>
      <c r="AE1072" s="45" t="str">
        <f aca="false">IFERROR(VLOOKUP(G1072,Dados!$K$3:$L$500,2,0),"")</f>
        <v/>
      </c>
      <c r="AF1072" s="45" t="str">
        <f aca="false">IFERROR(VLOOKUP(G1072,Dados!$M$3:$N$500,2,0),"")</f>
        <v/>
      </c>
      <c r="AG1072" s="45" t="str">
        <f aca="false">IF(F1072="","",IF(AND(AD1072="",AE1072="",AF1072=""),"-",IF(AND(AD1072="BIT",AE1072="",AF1072=""),"BIT",IF(AND(AE1072="ANEXO I",AD1072="",AF1072=""),"ANEXO I",IF(AND(AF1072="ANEXO II",AD1072="",AE1072=""),"ANEXO II","Escolher")))))</f>
        <v/>
      </c>
      <c r="AH1072" s="45" t="str">
        <f aca="false">IF(AG1072&lt;&gt;"Pneus","",IFERROR(VLOOKUP(R1072,Dados!$X$2:$Z$5,3,0)*(AI1072-Q1072),VLOOKUP(D1072,Dados!$X$7:$Z$33,3,0)*(AI1072-Q1072)))</f>
        <v/>
      </c>
      <c r="AI1072" s="47" t="str">
        <f aca="false">IF(B1072="","",P1072+Q1072+O1072+M1072+L1072-N1072)</f>
        <v/>
      </c>
      <c r="AJ1072" s="48" t="str">
        <f aca="false">IFERROR(IF(AND(AC1072="SIM",AG1072="-",Y1072="REVENDA"),(AB1072/1+1)*AI1072,IF(AND(AC1072="SIM",AG1072="Pneus",Y1072="REVENDA"),(AB1072/1+1)*(AI1072-AH1072),"")),"")</f>
        <v/>
      </c>
      <c r="AK1072" s="48" t="str">
        <f aca="false">IF(AJ1072="","",AJ1072*17%)</f>
        <v/>
      </c>
      <c r="AL1072" s="48" t="str">
        <f aca="false">IFERROR(IF(AC1072="NÃO","",IF(AK1072="","",IF(E1072="Simples Nacional",BF1072,IF(T1072=0.12,U1072*0.5833337002,IF(T1072=0,AI1072*0.07,U1072))))),"")</f>
        <v/>
      </c>
      <c r="AM1072" s="47" t="str">
        <f aca="false">IFERROR(IF(AC1072="NÃO","",IF(OR(AG1072="-",AG1072="Pneus"),AK1072-AL1072,"")),"")</f>
        <v/>
      </c>
      <c r="AN1072" s="48" t="str">
        <f aca="false">IF(AND(Y1072="REVENDA",AC1072="SIM",AG1072="BIT"),((AB1072/1+1)*AI1072)*0.4117,"")</f>
        <v/>
      </c>
      <c r="AO1072" s="48" t="str">
        <f aca="false">IF(AN1072="","",AN1072*17%)</f>
        <v/>
      </c>
      <c r="AP1072" s="49" t="str">
        <f aca="false">IF(AN1072="","",IF(T1072=0.12,(U1072*0.4117)*0.4117,IF(T1072=0,(AI1072*0.07)*0.4117,U1072*0.4117)))</f>
        <v/>
      </c>
      <c r="AQ1072" s="47" t="str">
        <f aca="false">IF(AN1072="","",AO1072-AP1072)</f>
        <v/>
      </c>
      <c r="AR1072" s="50" t="str">
        <f aca="false">IFERROR(IF(AND(AC1072="SIM",Y1072="REVENDA",LEFT(AG1072,5)="ANEXO")*OR(AE1072="ANEXO I",AF1072="ANEXO II"),VLOOKUP(H1072,Dados!G:I,2,0),""),"INSERIR MVA")</f>
        <v/>
      </c>
      <c r="AS1072" s="48" t="str">
        <f aca="false">IF(LEFT(AG1072,5)="ANEXO",VLOOKUP(AG1072,Dados!$X$111:$Z$112,2,0)*(AI1072-Q1072),"")</f>
        <v/>
      </c>
      <c r="AT1072" s="48" t="str">
        <f aca="false">IFERROR(IF(AR1072="","",(AI1072*AR1072)+AI1072),"INSERIR MVA")</f>
        <v/>
      </c>
      <c r="AU1072" s="48" t="str">
        <f aca="false">IF(AT1072="","",IF(AY1072=0.04,U1072,AS1072*AY1072))</f>
        <v/>
      </c>
      <c r="AV1072" s="47" t="str">
        <f aca="false">IFERROR(IF(AU1072="","",(VLOOKUP(AG1072,Dados!$X$111:$Z$112,3,0)*AT1072*0.17)),"INSERIR MVA")</f>
        <v/>
      </c>
      <c r="AW1072" s="47" t="str">
        <f aca="false">IFERROR(IF(AR1072="","",AV1072-AU1072),"")</f>
        <v/>
      </c>
      <c r="AX1072" s="51" t="str">
        <f aca="false">IFERROR(IF(AC1072="NÃO","",IF(AM1072&lt;&gt;"",AM1072-W1072,IF(AQ1072&lt;&gt;"",AQ1072-W1072,IF(AW1072&lt;&gt;"",AW1072-W1072,"")))),"")</f>
        <v/>
      </c>
      <c r="AY1072" s="46" t="str">
        <f aca="false">IFERROR(IF(ISNA(VLOOKUP(R1072,Dados!$X$2:$Y$5,2,0)),VLOOKUP(D1072,Dados!$X$7:$Y$33,2,0),VLOOKUP(R1072,Dados!$X$2:$Y$5,2,0)),"")</f>
        <v/>
      </c>
      <c r="AZ1072" s="52" t="str">
        <f aca="false">IF(C1072="","",IF(AND(Y1072="CONSUMO",AC1072="NÃO")*OR(AG1072="-",AG1072="BIT"),IF(E1072&lt;&gt;"",(AI1072-(P1072+L1072-N1072+Q1072)*AY1072)/0.83),""))</f>
        <v/>
      </c>
      <c r="BA1072" s="51" t="str">
        <f aca="false">IF(AZ1072="","",AZ1072*0.17-((P1072+L1072-N1072+Q1072)*AY1072))</f>
        <v/>
      </c>
      <c r="BB1072" s="51" t="str">
        <f aca="false">IF(AND(Y1072="CONSUMO",AG1072="ANEXO I",AY1072&gt;4%),(AI1072-(P1072+L1072-N1072+Q1072)*0.0514)/0.83*(0.5177)*(0.17)-AI1072*0.0514,IF(AND(Y1072="CONSUMO",AG1072="ANEXO II",AY1072&gt;4%),(AI1072-(P1072+L1072-N1072+Q1072)*0.041)/0.83*(0.3295)*(0.17)-AI1072*0.041,IF(AND(Y1072="CONSUMO",AG1072="ANEXO I",AY1072=4%),(AI1072-(P1072+L1072-N1072+Q1072)*0.04)/0.83*(0.5177)*(0.17)-AI1072*0.04,IF(AND(Y1072="CONSUMO",AG1072="ANEXO II",AY1072=4%),(AI1072-(P1072+L1072-N1072+Q1072)*0.04)/0.83*(0.3295)*(0.17)-AI1072*0.04,""))))</f>
        <v/>
      </c>
      <c r="BC1072" s="51" t="str">
        <f aca="false">IF(C1072="","",IF(AND(Y1072="CONSUMO",AC1072="SIM")*OR(AG1072="-",AG1072="BIT"),IF(E1072&lt;&gt;"",(AI1072-(P1072+L1072-N1072+Q1072)*AY1072)/0.83),""))</f>
        <v/>
      </c>
      <c r="BD1072" s="51" t="str">
        <f aca="false">IF(BC1072="","",BC1072*0.17)</f>
        <v/>
      </c>
      <c r="BE1072" s="51" t="str">
        <f aca="false">IF(I1072=6908,0,IF(BC1072="","",BD1072-((P1072+L1072-N1072+Q1072)*AY1072)))</f>
        <v/>
      </c>
      <c r="BF1072" s="53" t="str">
        <f aca="false">IF(B1072="","",IF(OR(B1072="",E1072="Regime Normal"),0,(AI1072-Q1072)*VLOOKUP(R1072,Dados!$X$98:$Y$108,2,0)))</f>
        <v/>
      </c>
      <c r="BG1072" s="54" t="str">
        <f aca="false">IFERROR(VLOOKUP(I1072,Dados!$AC$27:$AD$43,2,0),IF(B1072="","",IF(D1072&lt;&gt;"MT",IF(AND(AC1072="SIM",Y1072="Revenda"),"2403",IF(AND(AC1072="SIM",Y1072="Consumo"),"2407",IF(AND(AC1072="NÃO",Y1072="Revenda"),"2102",IF(AND(AC1072="NÃO",Y1072="Consumo"),"2556",)))),REPLACE(I1072,1,1,1))))</f>
        <v/>
      </c>
    </row>
    <row r="1073" customFormat="false" ht="12.8" hidden="false" customHeight="true" outlineLevel="0" collapsed="false">
      <c r="Y1073" s="45"/>
      <c r="Z1073" s="46" t="str">
        <f aca="false">IF(B1073="","",(IFERROR(VLOOKUP(H1073,Dados!A$3:B$15000,2,0),"Não Encontrado")))</f>
        <v/>
      </c>
      <c r="AA1073" s="46" t="str">
        <f aca="false">IF(B1073="","",(IFERROR(VLOOKUP(G1073,Dados!C$3:E$15000,3,0),"Não Encontrado")))</f>
        <v/>
      </c>
      <c r="AB1073" s="46" t="str">
        <f aca="false">IFERROR(IF(Z1073&lt;&gt;"Não Encontrado",Z1073,IF(AA1073&lt;&gt;"Não Encontrado",AA1073,"")),"")</f>
        <v/>
      </c>
      <c r="AC1073" s="45" t="str">
        <f aca="false">IF(B1073="","",IF(AB1073="","NÃO","SIM"))</f>
        <v/>
      </c>
      <c r="AD1073" s="45" t="str">
        <f aca="false">IFERROR(VLOOKUP(G1073,Dados!$P$3:$R$500,3,0),"")</f>
        <v/>
      </c>
      <c r="AE1073" s="45" t="str">
        <f aca="false">IFERROR(VLOOKUP(G1073,Dados!$K$3:$L$500,2,0),"")</f>
        <v/>
      </c>
      <c r="AF1073" s="45" t="str">
        <f aca="false">IFERROR(VLOOKUP(G1073,Dados!$M$3:$N$500,2,0),"")</f>
        <v/>
      </c>
      <c r="AG1073" s="45" t="str">
        <f aca="false">IF(F1073="","",IF(AND(AD1073="",AE1073="",AF1073=""),"-",IF(AND(AD1073="BIT",AE1073="",AF1073=""),"BIT",IF(AND(AE1073="ANEXO I",AD1073="",AF1073=""),"ANEXO I",IF(AND(AF1073="ANEXO II",AD1073="",AE1073=""),"ANEXO II","Escolher")))))</f>
        <v/>
      </c>
      <c r="AH1073" s="45" t="str">
        <f aca="false">IF(AG1073&lt;&gt;"Pneus","",IFERROR(VLOOKUP(R1073,Dados!$X$2:$Z$5,3,0)*(AI1073-Q1073),VLOOKUP(D1073,Dados!$X$7:$Z$33,3,0)*(AI1073-Q1073)))</f>
        <v/>
      </c>
      <c r="AI1073" s="47" t="str">
        <f aca="false">IF(B1073="","",P1073+Q1073+O1073+M1073+L1073-N1073)</f>
        <v/>
      </c>
      <c r="AJ1073" s="48" t="str">
        <f aca="false">IFERROR(IF(AND(AC1073="SIM",AG1073="-",Y1073="REVENDA"),(AB1073/1+1)*AI1073,IF(AND(AC1073="SIM",AG1073="Pneus",Y1073="REVENDA"),(AB1073/1+1)*(AI1073-AH1073),"")),"")</f>
        <v/>
      </c>
      <c r="AK1073" s="48" t="str">
        <f aca="false">IF(AJ1073="","",AJ1073*17%)</f>
        <v/>
      </c>
      <c r="AL1073" s="48" t="str">
        <f aca="false">IFERROR(IF(AC1073="NÃO","",IF(AK1073="","",IF(E1073="Simples Nacional",BF1073,IF(T1073=0.12,U1073*0.5833337002,IF(T1073=0,AI1073*0.07,U1073))))),"")</f>
        <v/>
      </c>
      <c r="AM1073" s="47" t="str">
        <f aca="false">IFERROR(IF(AC1073="NÃO","",IF(OR(AG1073="-",AG1073="Pneus"),AK1073-AL1073,"")),"")</f>
        <v/>
      </c>
      <c r="AN1073" s="48" t="str">
        <f aca="false">IF(AND(Y1073="REVENDA",AC1073="SIM",AG1073="BIT"),((AB1073/1+1)*AI1073)*0.4117,"")</f>
        <v/>
      </c>
      <c r="AO1073" s="48" t="str">
        <f aca="false">IF(AN1073="","",AN1073*17%)</f>
        <v/>
      </c>
      <c r="AP1073" s="49" t="str">
        <f aca="false">IF(AN1073="","",IF(T1073=0.12,(U1073*0.4117)*0.4117,IF(T1073=0,(AI1073*0.07)*0.4117,U1073*0.4117)))</f>
        <v/>
      </c>
      <c r="AQ1073" s="47" t="str">
        <f aca="false">IF(AN1073="","",AO1073-AP1073)</f>
        <v/>
      </c>
      <c r="AR1073" s="50" t="str">
        <f aca="false">IFERROR(IF(AND(AC1073="SIM",Y1073="REVENDA",LEFT(AG1073,5)="ANEXO")*OR(AE1073="ANEXO I",AF1073="ANEXO II"),VLOOKUP(H1073,Dados!G:I,2,0),""),"INSERIR MVA")</f>
        <v/>
      </c>
      <c r="AS1073" s="48" t="str">
        <f aca="false">IF(LEFT(AG1073,5)="ANEXO",VLOOKUP(AG1073,Dados!$X$111:$Z$112,2,0)*(AI1073-Q1073),"")</f>
        <v/>
      </c>
      <c r="AT1073" s="48" t="str">
        <f aca="false">IFERROR(IF(AR1073="","",(AI1073*AR1073)+AI1073),"INSERIR MVA")</f>
        <v/>
      </c>
      <c r="AU1073" s="48" t="str">
        <f aca="false">IF(AT1073="","",IF(AY1073=0.04,U1073,AS1073*AY1073))</f>
        <v/>
      </c>
      <c r="AV1073" s="47" t="str">
        <f aca="false">IFERROR(IF(AU1073="","",(VLOOKUP(AG1073,Dados!$X$111:$Z$112,3,0)*AT1073*0.17)),"INSERIR MVA")</f>
        <v/>
      </c>
      <c r="AW1073" s="47" t="str">
        <f aca="false">IFERROR(IF(AR1073="","",AV1073-AU1073),"")</f>
        <v/>
      </c>
      <c r="AX1073" s="51" t="str">
        <f aca="false">IFERROR(IF(AC1073="NÃO","",IF(AM1073&lt;&gt;"",AM1073-W1073,IF(AQ1073&lt;&gt;"",AQ1073-W1073,IF(AW1073&lt;&gt;"",AW1073-W1073,"")))),"")</f>
        <v/>
      </c>
      <c r="AY1073" s="46" t="str">
        <f aca="false">IFERROR(IF(ISNA(VLOOKUP(R1073,Dados!$X$2:$Y$5,2,0)),VLOOKUP(D1073,Dados!$X$7:$Y$33,2,0),VLOOKUP(R1073,Dados!$X$2:$Y$5,2,0)),"")</f>
        <v/>
      </c>
      <c r="AZ1073" s="52" t="str">
        <f aca="false">IF(C1073="","",IF(AND(Y1073="CONSUMO",AC1073="NÃO")*OR(AG1073="-",AG1073="BIT"),IF(E1073&lt;&gt;"",(AI1073-(P1073+L1073-N1073+Q1073)*AY1073)/0.83),""))</f>
        <v/>
      </c>
      <c r="BA1073" s="51" t="str">
        <f aca="false">IF(AZ1073="","",AZ1073*0.17-((P1073+L1073-N1073+Q1073)*AY1073))</f>
        <v/>
      </c>
      <c r="BB1073" s="51" t="str">
        <f aca="false">IF(AND(Y1073="CONSUMO",AG1073="ANEXO I",AY1073&gt;4%),(AI1073-(P1073+L1073-N1073+Q1073)*0.0514)/0.83*(0.5177)*(0.17)-AI1073*0.0514,IF(AND(Y1073="CONSUMO",AG1073="ANEXO II",AY1073&gt;4%),(AI1073-(P1073+L1073-N1073+Q1073)*0.041)/0.83*(0.3295)*(0.17)-AI1073*0.041,IF(AND(Y1073="CONSUMO",AG1073="ANEXO I",AY1073=4%),(AI1073-(P1073+L1073-N1073+Q1073)*0.04)/0.83*(0.5177)*(0.17)-AI1073*0.04,IF(AND(Y1073="CONSUMO",AG1073="ANEXO II",AY1073=4%),(AI1073-(P1073+L1073-N1073+Q1073)*0.04)/0.83*(0.3295)*(0.17)-AI1073*0.04,""))))</f>
        <v/>
      </c>
      <c r="BC1073" s="51" t="str">
        <f aca="false">IF(C1073="","",IF(AND(Y1073="CONSUMO",AC1073="SIM")*OR(AG1073="-",AG1073="BIT"),IF(E1073&lt;&gt;"",(AI1073-(P1073+L1073-N1073+Q1073)*AY1073)/0.83),""))</f>
        <v/>
      </c>
      <c r="BD1073" s="51" t="str">
        <f aca="false">IF(BC1073="","",BC1073*0.17)</f>
        <v/>
      </c>
      <c r="BE1073" s="51" t="str">
        <f aca="false">IF(I1073=6908,0,IF(BC1073="","",BD1073-((P1073+L1073-N1073+Q1073)*AY1073)))</f>
        <v/>
      </c>
      <c r="BF1073" s="53" t="str">
        <f aca="false">IF(B1073="","",IF(OR(B1073="",E1073="Regime Normal"),0,(AI1073-Q1073)*VLOOKUP(R1073,Dados!$X$98:$Y$108,2,0)))</f>
        <v/>
      </c>
      <c r="BG1073" s="54" t="str">
        <f aca="false">IFERROR(VLOOKUP(I1073,Dados!$AC$27:$AD$43,2,0),IF(B1073="","",IF(D1073&lt;&gt;"MT",IF(AND(AC1073="SIM",Y1073="Revenda"),"2403",IF(AND(AC1073="SIM",Y1073="Consumo"),"2407",IF(AND(AC1073="NÃO",Y1073="Revenda"),"2102",IF(AND(AC1073="NÃO",Y1073="Consumo"),"2556",)))),REPLACE(I1073,1,1,1))))</f>
        <v/>
      </c>
    </row>
    <row r="1074" customFormat="false" ht="12.8" hidden="false" customHeight="true" outlineLevel="0" collapsed="false">
      <c r="Y1074" s="45"/>
      <c r="Z1074" s="46" t="str">
        <f aca="false">IF(B1074="","",(IFERROR(VLOOKUP(H1074,Dados!A$3:B$15000,2,0),"Não Encontrado")))</f>
        <v/>
      </c>
      <c r="AA1074" s="46" t="str">
        <f aca="false">IF(B1074="","",(IFERROR(VLOOKUP(G1074,Dados!C$3:E$15000,3,0),"Não Encontrado")))</f>
        <v/>
      </c>
      <c r="AB1074" s="46" t="str">
        <f aca="false">IFERROR(IF(Z1074&lt;&gt;"Não Encontrado",Z1074,IF(AA1074&lt;&gt;"Não Encontrado",AA1074,"")),"")</f>
        <v/>
      </c>
      <c r="AC1074" s="45" t="str">
        <f aca="false">IF(B1074="","",IF(AB1074="","NÃO","SIM"))</f>
        <v/>
      </c>
      <c r="AD1074" s="45" t="str">
        <f aca="false">IFERROR(VLOOKUP(G1074,Dados!$P$3:$R$500,3,0),"")</f>
        <v/>
      </c>
      <c r="AE1074" s="45" t="str">
        <f aca="false">IFERROR(VLOOKUP(G1074,Dados!$K$3:$L$500,2,0),"")</f>
        <v/>
      </c>
      <c r="AF1074" s="45" t="str">
        <f aca="false">IFERROR(VLOOKUP(G1074,Dados!$M$3:$N$500,2,0),"")</f>
        <v/>
      </c>
      <c r="AG1074" s="45" t="str">
        <f aca="false">IF(F1074="","",IF(AND(AD1074="",AE1074="",AF1074=""),"-",IF(AND(AD1074="BIT",AE1074="",AF1074=""),"BIT",IF(AND(AE1074="ANEXO I",AD1074="",AF1074=""),"ANEXO I",IF(AND(AF1074="ANEXO II",AD1074="",AE1074=""),"ANEXO II","Escolher")))))</f>
        <v/>
      </c>
      <c r="AH1074" s="45" t="str">
        <f aca="false">IF(AG1074&lt;&gt;"Pneus","",IFERROR(VLOOKUP(R1074,Dados!$X$2:$Z$5,3,0)*(AI1074-Q1074),VLOOKUP(D1074,Dados!$X$7:$Z$33,3,0)*(AI1074-Q1074)))</f>
        <v/>
      </c>
      <c r="AI1074" s="47" t="str">
        <f aca="false">IF(B1074="","",P1074+Q1074+O1074+M1074+L1074-N1074)</f>
        <v/>
      </c>
      <c r="AJ1074" s="48" t="str">
        <f aca="false">IFERROR(IF(AND(AC1074="SIM",AG1074="-",Y1074="REVENDA"),(AB1074/1+1)*AI1074,IF(AND(AC1074="SIM",AG1074="Pneus",Y1074="REVENDA"),(AB1074/1+1)*(AI1074-AH1074),"")),"")</f>
        <v/>
      </c>
      <c r="AK1074" s="48" t="str">
        <f aca="false">IF(AJ1074="","",AJ1074*17%)</f>
        <v/>
      </c>
      <c r="AL1074" s="48" t="str">
        <f aca="false">IFERROR(IF(AC1074="NÃO","",IF(AK1074="","",IF(E1074="Simples Nacional",BF1074,IF(T1074=0.12,U1074*0.5833337002,IF(T1074=0,AI1074*0.07,U1074))))),"")</f>
        <v/>
      </c>
      <c r="AM1074" s="47" t="str">
        <f aca="false">IFERROR(IF(AC1074="NÃO","",IF(OR(AG1074="-",AG1074="Pneus"),AK1074-AL1074,"")),"")</f>
        <v/>
      </c>
      <c r="AN1074" s="48" t="str">
        <f aca="false">IF(AND(Y1074="REVENDA",AC1074="SIM",AG1074="BIT"),((AB1074/1+1)*AI1074)*0.4117,"")</f>
        <v/>
      </c>
      <c r="AO1074" s="48" t="str">
        <f aca="false">IF(AN1074="","",AN1074*17%)</f>
        <v/>
      </c>
      <c r="AP1074" s="49" t="str">
        <f aca="false">IF(AN1074="","",IF(T1074=0.12,(U1074*0.4117)*0.4117,IF(T1074=0,(AI1074*0.07)*0.4117,U1074*0.4117)))</f>
        <v/>
      </c>
      <c r="AQ1074" s="47" t="str">
        <f aca="false">IF(AN1074="","",AO1074-AP1074)</f>
        <v/>
      </c>
      <c r="AR1074" s="50" t="str">
        <f aca="false">IFERROR(IF(AND(AC1074="SIM",Y1074="REVENDA",LEFT(AG1074,5)="ANEXO")*OR(AE1074="ANEXO I",AF1074="ANEXO II"),VLOOKUP(H1074,Dados!G:I,2,0),""),"INSERIR MVA")</f>
        <v/>
      </c>
      <c r="AS1074" s="48" t="str">
        <f aca="false">IF(LEFT(AG1074,5)="ANEXO",VLOOKUP(AG1074,Dados!$X$111:$Z$112,2,0)*(AI1074-Q1074),"")</f>
        <v/>
      </c>
      <c r="AT1074" s="48" t="str">
        <f aca="false">IFERROR(IF(AR1074="","",(AI1074*AR1074)+AI1074),"INSERIR MVA")</f>
        <v/>
      </c>
      <c r="AU1074" s="48" t="str">
        <f aca="false">IF(AT1074="","",IF(AY1074=0.04,U1074,AS1074*AY1074))</f>
        <v/>
      </c>
      <c r="AV1074" s="47" t="str">
        <f aca="false">IFERROR(IF(AU1074="","",(VLOOKUP(AG1074,Dados!$X$111:$Z$112,3,0)*AT1074*0.17)),"INSERIR MVA")</f>
        <v/>
      </c>
      <c r="AW1074" s="47" t="str">
        <f aca="false">IFERROR(IF(AR1074="","",AV1074-AU1074),"")</f>
        <v/>
      </c>
      <c r="AX1074" s="51" t="str">
        <f aca="false">IFERROR(IF(AC1074="NÃO","",IF(AM1074&lt;&gt;"",AM1074-W1074,IF(AQ1074&lt;&gt;"",AQ1074-W1074,IF(AW1074&lt;&gt;"",AW1074-W1074,"")))),"")</f>
        <v/>
      </c>
      <c r="AY1074" s="46" t="str">
        <f aca="false">IFERROR(IF(ISNA(VLOOKUP(R1074,Dados!$X$2:$Y$5,2,0)),VLOOKUP(D1074,Dados!$X$7:$Y$33,2,0),VLOOKUP(R1074,Dados!$X$2:$Y$5,2,0)),"")</f>
        <v/>
      </c>
      <c r="AZ1074" s="52" t="str">
        <f aca="false">IF(C1074="","",IF(AND(Y1074="CONSUMO",AC1074="NÃO")*OR(AG1074="-",AG1074="BIT"),IF(E1074&lt;&gt;"",(AI1074-(P1074+L1074-N1074+Q1074)*AY1074)/0.83),""))</f>
        <v/>
      </c>
      <c r="BA1074" s="51" t="str">
        <f aca="false">IF(AZ1074="","",AZ1074*0.17-((P1074+L1074-N1074+Q1074)*AY1074))</f>
        <v/>
      </c>
      <c r="BB1074" s="51" t="str">
        <f aca="false">IF(AND(Y1074="CONSUMO",AG1074="ANEXO I",AY1074&gt;4%),(AI1074-(P1074+L1074-N1074+Q1074)*0.0514)/0.83*(0.5177)*(0.17)-AI1074*0.0514,IF(AND(Y1074="CONSUMO",AG1074="ANEXO II",AY1074&gt;4%),(AI1074-(P1074+L1074-N1074+Q1074)*0.041)/0.83*(0.3295)*(0.17)-AI1074*0.041,IF(AND(Y1074="CONSUMO",AG1074="ANEXO I",AY1074=4%),(AI1074-(P1074+L1074-N1074+Q1074)*0.04)/0.83*(0.5177)*(0.17)-AI1074*0.04,IF(AND(Y1074="CONSUMO",AG1074="ANEXO II",AY1074=4%),(AI1074-(P1074+L1074-N1074+Q1074)*0.04)/0.83*(0.3295)*(0.17)-AI1074*0.04,""))))</f>
        <v/>
      </c>
      <c r="BC1074" s="51" t="str">
        <f aca="false">IF(C1074="","",IF(AND(Y1074="CONSUMO",AC1074="SIM")*OR(AG1074="-",AG1074="BIT"),IF(E1074&lt;&gt;"",(AI1074-(P1074+L1074-N1074+Q1074)*AY1074)/0.83),""))</f>
        <v/>
      </c>
      <c r="BD1074" s="51" t="str">
        <f aca="false">IF(BC1074="","",BC1074*0.17)</f>
        <v/>
      </c>
      <c r="BE1074" s="51" t="str">
        <f aca="false">IF(I1074=6908,0,IF(BC1074="","",BD1074-((P1074+L1074-N1074+Q1074)*AY1074)))</f>
        <v/>
      </c>
      <c r="BF1074" s="53" t="str">
        <f aca="false">IF(B1074="","",IF(OR(B1074="",E1074="Regime Normal"),0,(AI1074-Q1074)*VLOOKUP(R1074,Dados!$X$98:$Y$108,2,0)))</f>
        <v/>
      </c>
      <c r="BG1074" s="54" t="str">
        <f aca="false">IFERROR(VLOOKUP(I1074,Dados!$AC$27:$AD$43,2,0),IF(B1074="","",IF(D1074&lt;&gt;"MT",IF(AND(AC1074="SIM",Y1074="Revenda"),"2403",IF(AND(AC1074="SIM",Y1074="Consumo"),"2407",IF(AND(AC1074="NÃO",Y1074="Revenda"),"2102",IF(AND(AC1074="NÃO",Y1074="Consumo"),"2556",)))),REPLACE(I1074,1,1,1))))</f>
        <v/>
      </c>
    </row>
    <row r="1075" customFormat="false" ht="12.8" hidden="false" customHeight="true" outlineLevel="0" collapsed="false">
      <c r="Y1075" s="45"/>
      <c r="Z1075" s="46" t="str">
        <f aca="false">IF(B1075="","",(IFERROR(VLOOKUP(H1075,Dados!A$3:B$15000,2,0),"Não Encontrado")))</f>
        <v/>
      </c>
      <c r="AA1075" s="46" t="str">
        <f aca="false">IF(B1075="","",(IFERROR(VLOOKUP(G1075,Dados!C$3:E$15000,3,0),"Não Encontrado")))</f>
        <v/>
      </c>
      <c r="AB1075" s="46" t="str">
        <f aca="false">IFERROR(IF(Z1075&lt;&gt;"Não Encontrado",Z1075,IF(AA1075&lt;&gt;"Não Encontrado",AA1075,"")),"")</f>
        <v/>
      </c>
      <c r="AC1075" s="45" t="str">
        <f aca="false">IF(B1075="","",IF(AB1075="","NÃO","SIM"))</f>
        <v/>
      </c>
      <c r="AD1075" s="45" t="str">
        <f aca="false">IFERROR(VLOOKUP(G1075,Dados!$P$3:$R$500,3,0),"")</f>
        <v/>
      </c>
      <c r="AE1075" s="45" t="str">
        <f aca="false">IFERROR(VLOOKUP(G1075,Dados!$K$3:$L$500,2,0),"")</f>
        <v/>
      </c>
      <c r="AF1075" s="45" t="str">
        <f aca="false">IFERROR(VLOOKUP(G1075,Dados!$M$3:$N$500,2,0),"")</f>
        <v/>
      </c>
      <c r="AG1075" s="45" t="str">
        <f aca="false">IF(F1075="","",IF(AND(AD1075="",AE1075="",AF1075=""),"-",IF(AND(AD1075="BIT",AE1075="",AF1075=""),"BIT",IF(AND(AE1075="ANEXO I",AD1075="",AF1075=""),"ANEXO I",IF(AND(AF1075="ANEXO II",AD1075="",AE1075=""),"ANEXO II","Escolher")))))</f>
        <v/>
      </c>
      <c r="AH1075" s="45" t="str">
        <f aca="false">IF(AG1075&lt;&gt;"Pneus","",IFERROR(VLOOKUP(R1075,Dados!$X$2:$Z$5,3,0)*(AI1075-Q1075),VLOOKUP(D1075,Dados!$X$7:$Z$33,3,0)*(AI1075-Q1075)))</f>
        <v/>
      </c>
      <c r="AI1075" s="47" t="str">
        <f aca="false">IF(B1075="","",P1075+Q1075+O1075+M1075+L1075-N1075)</f>
        <v/>
      </c>
      <c r="AJ1075" s="48" t="str">
        <f aca="false">IFERROR(IF(AND(AC1075="SIM",AG1075="-",Y1075="REVENDA"),(AB1075/1+1)*AI1075,IF(AND(AC1075="SIM",AG1075="Pneus",Y1075="REVENDA"),(AB1075/1+1)*(AI1075-AH1075),"")),"")</f>
        <v/>
      </c>
      <c r="AK1075" s="48" t="str">
        <f aca="false">IF(AJ1075="","",AJ1075*17%)</f>
        <v/>
      </c>
      <c r="AL1075" s="48" t="str">
        <f aca="false">IFERROR(IF(AC1075="NÃO","",IF(AK1075="","",IF(E1075="Simples Nacional",BF1075,IF(T1075=0.12,U1075*0.5833337002,IF(T1075=0,AI1075*0.07,U1075))))),"")</f>
        <v/>
      </c>
      <c r="AM1075" s="47" t="str">
        <f aca="false">IFERROR(IF(AC1075="NÃO","",IF(OR(AG1075="-",AG1075="Pneus"),AK1075-AL1075,"")),"")</f>
        <v/>
      </c>
      <c r="AN1075" s="48" t="str">
        <f aca="false">IF(AND(Y1075="REVENDA",AC1075="SIM",AG1075="BIT"),((AB1075/1+1)*AI1075)*0.4117,"")</f>
        <v/>
      </c>
      <c r="AO1075" s="48" t="str">
        <f aca="false">IF(AN1075="","",AN1075*17%)</f>
        <v/>
      </c>
      <c r="AP1075" s="49" t="str">
        <f aca="false">IF(AN1075="","",IF(T1075=0.12,(U1075*0.4117)*0.4117,IF(T1075=0,(AI1075*0.07)*0.4117,U1075*0.4117)))</f>
        <v/>
      </c>
      <c r="AQ1075" s="47" t="str">
        <f aca="false">IF(AN1075="","",AO1075-AP1075)</f>
        <v/>
      </c>
      <c r="AR1075" s="50" t="str">
        <f aca="false">IFERROR(IF(AND(AC1075="SIM",Y1075="REVENDA",LEFT(AG1075,5)="ANEXO")*OR(AE1075="ANEXO I",AF1075="ANEXO II"),VLOOKUP(H1075,Dados!G:I,2,0),""),"INSERIR MVA")</f>
        <v/>
      </c>
      <c r="AS1075" s="48" t="str">
        <f aca="false">IF(LEFT(AG1075,5)="ANEXO",VLOOKUP(AG1075,Dados!$X$111:$Z$112,2,0)*(AI1075-Q1075),"")</f>
        <v/>
      </c>
      <c r="AT1075" s="48" t="str">
        <f aca="false">IFERROR(IF(AR1075="","",(AI1075*AR1075)+AI1075),"INSERIR MVA")</f>
        <v/>
      </c>
      <c r="AU1075" s="48" t="str">
        <f aca="false">IF(AT1075="","",IF(AY1075=0.04,U1075,AS1075*AY1075))</f>
        <v/>
      </c>
      <c r="AV1075" s="47" t="str">
        <f aca="false">IFERROR(IF(AU1075="","",(VLOOKUP(AG1075,Dados!$X$111:$Z$112,3,0)*AT1075*0.17)),"INSERIR MVA")</f>
        <v/>
      </c>
      <c r="AW1075" s="47" t="str">
        <f aca="false">IFERROR(IF(AR1075="","",AV1075-AU1075),"")</f>
        <v/>
      </c>
      <c r="AX1075" s="51" t="str">
        <f aca="false">IFERROR(IF(AC1075="NÃO","",IF(AM1075&lt;&gt;"",AM1075-W1075,IF(AQ1075&lt;&gt;"",AQ1075-W1075,IF(AW1075&lt;&gt;"",AW1075-W1075,"")))),"")</f>
        <v/>
      </c>
      <c r="AY1075" s="46" t="str">
        <f aca="false">IFERROR(IF(ISNA(VLOOKUP(R1075,Dados!$X$2:$Y$5,2,0)),VLOOKUP(D1075,Dados!$X$7:$Y$33,2,0),VLOOKUP(R1075,Dados!$X$2:$Y$5,2,0)),"")</f>
        <v/>
      </c>
      <c r="AZ1075" s="52" t="str">
        <f aca="false">IF(C1075="","",IF(AND(Y1075="CONSUMO",AC1075="NÃO")*OR(AG1075="-",AG1075="BIT"),IF(E1075&lt;&gt;"",(AI1075-(P1075+L1075-N1075+Q1075)*AY1075)/0.83),""))</f>
        <v/>
      </c>
      <c r="BA1075" s="51" t="str">
        <f aca="false">IF(AZ1075="","",AZ1075*0.17-((P1075+L1075-N1075+Q1075)*AY1075))</f>
        <v/>
      </c>
      <c r="BB1075" s="51" t="str">
        <f aca="false">IF(AND(Y1075="CONSUMO",AG1075="ANEXO I",AY1075&gt;4%),(AI1075-(P1075+L1075-N1075+Q1075)*0.0514)/0.83*(0.5177)*(0.17)-AI1075*0.0514,IF(AND(Y1075="CONSUMO",AG1075="ANEXO II",AY1075&gt;4%),(AI1075-(P1075+L1075-N1075+Q1075)*0.041)/0.83*(0.3295)*(0.17)-AI1075*0.041,IF(AND(Y1075="CONSUMO",AG1075="ANEXO I",AY1075=4%),(AI1075-(P1075+L1075-N1075+Q1075)*0.04)/0.83*(0.5177)*(0.17)-AI1075*0.04,IF(AND(Y1075="CONSUMO",AG1075="ANEXO II",AY1075=4%),(AI1075-(P1075+L1075-N1075+Q1075)*0.04)/0.83*(0.3295)*(0.17)-AI1075*0.04,""))))</f>
        <v/>
      </c>
      <c r="BC1075" s="51" t="str">
        <f aca="false">IF(C1075="","",IF(AND(Y1075="CONSUMO",AC1075="SIM")*OR(AG1075="-",AG1075="BIT"),IF(E1075&lt;&gt;"",(AI1075-(P1075+L1075-N1075+Q1075)*AY1075)/0.83),""))</f>
        <v/>
      </c>
      <c r="BD1075" s="51" t="str">
        <f aca="false">IF(BC1075="","",BC1075*0.17)</f>
        <v/>
      </c>
      <c r="BE1075" s="51" t="str">
        <f aca="false">IF(I1075=6908,0,IF(BC1075="","",BD1075-((P1075+L1075-N1075+Q1075)*AY1075)))</f>
        <v/>
      </c>
      <c r="BF1075" s="53" t="str">
        <f aca="false">IF(B1075="","",IF(OR(B1075="",E1075="Regime Normal"),0,(AI1075-Q1075)*VLOOKUP(R1075,Dados!$X$98:$Y$108,2,0)))</f>
        <v/>
      </c>
      <c r="BG1075" s="54" t="str">
        <f aca="false">IFERROR(VLOOKUP(I1075,Dados!$AC$27:$AD$43,2,0),IF(B1075="","",IF(D1075&lt;&gt;"MT",IF(AND(AC1075="SIM",Y1075="Revenda"),"2403",IF(AND(AC1075="SIM",Y1075="Consumo"),"2407",IF(AND(AC1075="NÃO",Y1075="Revenda"),"2102",IF(AND(AC1075="NÃO",Y1075="Consumo"),"2556",)))),REPLACE(I1075,1,1,1))))</f>
        <v/>
      </c>
    </row>
    <row r="1076" customFormat="false" ht="12.8" hidden="false" customHeight="true" outlineLevel="0" collapsed="false">
      <c r="Y1076" s="45"/>
      <c r="Z1076" s="46" t="str">
        <f aca="false">IF(B1076="","",(IFERROR(VLOOKUP(H1076,Dados!A$3:B$15000,2,0),"Não Encontrado")))</f>
        <v/>
      </c>
      <c r="AA1076" s="46" t="str">
        <f aca="false">IF(B1076="","",(IFERROR(VLOOKUP(G1076,Dados!C$3:E$15000,3,0),"Não Encontrado")))</f>
        <v/>
      </c>
      <c r="AB1076" s="46" t="str">
        <f aca="false">IFERROR(IF(Z1076&lt;&gt;"Não Encontrado",Z1076,IF(AA1076&lt;&gt;"Não Encontrado",AA1076,"")),"")</f>
        <v/>
      </c>
      <c r="AC1076" s="45" t="str">
        <f aca="false">IF(B1076="","",IF(AB1076="","NÃO","SIM"))</f>
        <v/>
      </c>
      <c r="AD1076" s="45" t="str">
        <f aca="false">IFERROR(VLOOKUP(G1076,Dados!$P$3:$R$500,3,0),"")</f>
        <v/>
      </c>
      <c r="AE1076" s="45" t="str">
        <f aca="false">IFERROR(VLOOKUP(G1076,Dados!$K$3:$L$500,2,0),"")</f>
        <v/>
      </c>
      <c r="AF1076" s="45" t="str">
        <f aca="false">IFERROR(VLOOKUP(G1076,Dados!$M$3:$N$500,2,0),"")</f>
        <v/>
      </c>
      <c r="AG1076" s="45" t="str">
        <f aca="false">IF(F1076="","",IF(AND(AD1076="",AE1076="",AF1076=""),"-",IF(AND(AD1076="BIT",AE1076="",AF1076=""),"BIT",IF(AND(AE1076="ANEXO I",AD1076="",AF1076=""),"ANEXO I",IF(AND(AF1076="ANEXO II",AD1076="",AE1076=""),"ANEXO II","Escolher")))))</f>
        <v/>
      </c>
      <c r="AH1076" s="45" t="str">
        <f aca="false">IF(AG1076&lt;&gt;"Pneus","",IFERROR(VLOOKUP(R1076,Dados!$X$2:$Z$5,3,0)*(AI1076-Q1076),VLOOKUP(D1076,Dados!$X$7:$Z$33,3,0)*(AI1076-Q1076)))</f>
        <v/>
      </c>
      <c r="AI1076" s="47" t="str">
        <f aca="false">IF(B1076="","",P1076+Q1076+O1076+M1076+L1076-N1076)</f>
        <v/>
      </c>
      <c r="AJ1076" s="48" t="str">
        <f aca="false">IFERROR(IF(AND(AC1076="SIM",AG1076="-",Y1076="REVENDA"),(AB1076/1+1)*AI1076,IF(AND(AC1076="SIM",AG1076="Pneus",Y1076="REVENDA"),(AB1076/1+1)*(AI1076-AH1076),"")),"")</f>
        <v/>
      </c>
      <c r="AK1076" s="48" t="str">
        <f aca="false">IF(AJ1076="","",AJ1076*17%)</f>
        <v/>
      </c>
      <c r="AL1076" s="48" t="str">
        <f aca="false">IFERROR(IF(AC1076="NÃO","",IF(AK1076="","",IF(E1076="Simples Nacional",BF1076,IF(T1076=0.12,U1076*0.5833337002,IF(T1076=0,AI1076*0.07,U1076))))),"")</f>
        <v/>
      </c>
      <c r="AM1076" s="47" t="str">
        <f aca="false">IFERROR(IF(AC1076="NÃO","",IF(OR(AG1076="-",AG1076="Pneus"),AK1076-AL1076,"")),"")</f>
        <v/>
      </c>
      <c r="AN1076" s="48" t="str">
        <f aca="false">IF(AND(Y1076="REVENDA",AC1076="SIM",AG1076="BIT"),((AB1076/1+1)*AI1076)*0.4117,"")</f>
        <v/>
      </c>
      <c r="AO1076" s="48" t="str">
        <f aca="false">IF(AN1076="","",AN1076*17%)</f>
        <v/>
      </c>
      <c r="AP1076" s="49" t="str">
        <f aca="false">IF(AN1076="","",IF(T1076=0.12,(U1076*0.4117)*0.4117,IF(T1076=0,(AI1076*0.07)*0.4117,U1076*0.4117)))</f>
        <v/>
      </c>
      <c r="AQ1076" s="47" t="str">
        <f aca="false">IF(AN1076="","",AO1076-AP1076)</f>
        <v/>
      </c>
      <c r="AR1076" s="50" t="str">
        <f aca="false">IFERROR(IF(AND(AC1076="SIM",Y1076="REVENDA",LEFT(AG1076,5)="ANEXO")*OR(AE1076="ANEXO I",AF1076="ANEXO II"),VLOOKUP(H1076,Dados!G:I,2,0),""),"INSERIR MVA")</f>
        <v/>
      </c>
      <c r="AS1076" s="48" t="str">
        <f aca="false">IF(LEFT(AG1076,5)="ANEXO",VLOOKUP(AG1076,Dados!$X$111:$Z$112,2,0)*(AI1076-Q1076),"")</f>
        <v/>
      </c>
      <c r="AT1076" s="48" t="str">
        <f aca="false">IFERROR(IF(AR1076="","",(AI1076*AR1076)+AI1076),"INSERIR MVA")</f>
        <v/>
      </c>
      <c r="AU1076" s="48" t="str">
        <f aca="false">IF(AT1076="","",IF(AY1076=0.04,U1076,AS1076*AY1076))</f>
        <v/>
      </c>
      <c r="AV1076" s="47" t="str">
        <f aca="false">IFERROR(IF(AU1076="","",(VLOOKUP(AG1076,Dados!$X$111:$Z$112,3,0)*AT1076*0.17)),"INSERIR MVA")</f>
        <v/>
      </c>
      <c r="AW1076" s="47" t="str">
        <f aca="false">IFERROR(IF(AR1076="","",AV1076-AU1076),"")</f>
        <v/>
      </c>
      <c r="AX1076" s="51" t="str">
        <f aca="false">IFERROR(IF(AC1076="NÃO","",IF(AM1076&lt;&gt;"",AM1076-W1076,IF(AQ1076&lt;&gt;"",AQ1076-W1076,IF(AW1076&lt;&gt;"",AW1076-W1076,"")))),"")</f>
        <v/>
      </c>
      <c r="AY1076" s="46" t="str">
        <f aca="false">IFERROR(IF(ISNA(VLOOKUP(R1076,Dados!$X$2:$Y$5,2,0)),VLOOKUP(D1076,Dados!$X$7:$Y$33,2,0),VLOOKUP(R1076,Dados!$X$2:$Y$5,2,0)),"")</f>
        <v/>
      </c>
      <c r="AZ1076" s="52" t="str">
        <f aca="false">IF(C1076="","",IF(AND(Y1076="CONSUMO",AC1076="NÃO")*OR(AG1076="-",AG1076="BIT"),IF(E1076&lt;&gt;"",(AI1076-(P1076+L1076-N1076+Q1076)*AY1076)/0.83),""))</f>
        <v/>
      </c>
      <c r="BA1076" s="51" t="str">
        <f aca="false">IF(AZ1076="","",AZ1076*0.17-((P1076+L1076-N1076+Q1076)*AY1076))</f>
        <v/>
      </c>
      <c r="BB1076" s="51" t="str">
        <f aca="false">IF(AND(Y1076="CONSUMO",AG1076="ANEXO I",AY1076&gt;4%),(AI1076-(P1076+L1076-N1076+Q1076)*0.0514)/0.83*(0.5177)*(0.17)-AI1076*0.0514,IF(AND(Y1076="CONSUMO",AG1076="ANEXO II",AY1076&gt;4%),(AI1076-(P1076+L1076-N1076+Q1076)*0.041)/0.83*(0.3295)*(0.17)-AI1076*0.041,IF(AND(Y1076="CONSUMO",AG1076="ANEXO I",AY1076=4%),(AI1076-(P1076+L1076-N1076+Q1076)*0.04)/0.83*(0.5177)*(0.17)-AI1076*0.04,IF(AND(Y1076="CONSUMO",AG1076="ANEXO II",AY1076=4%),(AI1076-(P1076+L1076-N1076+Q1076)*0.04)/0.83*(0.3295)*(0.17)-AI1076*0.04,""))))</f>
        <v/>
      </c>
      <c r="BC1076" s="51" t="str">
        <f aca="false">IF(C1076="","",IF(AND(Y1076="CONSUMO",AC1076="SIM")*OR(AG1076="-",AG1076="BIT"),IF(E1076&lt;&gt;"",(AI1076-(P1076+L1076-N1076+Q1076)*AY1076)/0.83),""))</f>
        <v/>
      </c>
      <c r="BD1076" s="51" t="str">
        <f aca="false">IF(BC1076="","",BC1076*0.17)</f>
        <v/>
      </c>
      <c r="BE1076" s="51" t="str">
        <f aca="false">IF(I1076=6908,0,IF(BC1076="","",BD1076-((P1076+L1076-N1076+Q1076)*AY1076)))</f>
        <v/>
      </c>
      <c r="BF1076" s="53" t="str">
        <f aca="false">IF(B1076="","",IF(OR(B1076="",E1076="Regime Normal"),0,(AI1076-Q1076)*VLOOKUP(R1076,Dados!$X$98:$Y$108,2,0)))</f>
        <v/>
      </c>
      <c r="BG1076" s="54" t="str">
        <f aca="false">IFERROR(VLOOKUP(I1076,Dados!$AC$27:$AD$43,2,0),IF(B1076="","",IF(D1076&lt;&gt;"MT",IF(AND(AC1076="SIM",Y1076="Revenda"),"2403",IF(AND(AC1076="SIM",Y1076="Consumo"),"2407",IF(AND(AC1076="NÃO",Y1076="Revenda"),"2102",IF(AND(AC1076="NÃO",Y1076="Consumo"),"2556",)))),REPLACE(I1076,1,1,1))))</f>
        <v/>
      </c>
    </row>
    <row r="1077" customFormat="false" ht="12.8" hidden="false" customHeight="true" outlineLevel="0" collapsed="false">
      <c r="Y1077" s="45"/>
      <c r="Z1077" s="46" t="str">
        <f aca="false">IF(B1077="","",(IFERROR(VLOOKUP(H1077,Dados!A$3:B$15000,2,0),"Não Encontrado")))</f>
        <v/>
      </c>
      <c r="AA1077" s="46" t="str">
        <f aca="false">IF(B1077="","",(IFERROR(VLOOKUP(G1077,Dados!C$3:E$15000,3,0),"Não Encontrado")))</f>
        <v/>
      </c>
      <c r="AB1077" s="46" t="str">
        <f aca="false">IFERROR(IF(Z1077&lt;&gt;"Não Encontrado",Z1077,IF(AA1077&lt;&gt;"Não Encontrado",AA1077,"")),"")</f>
        <v/>
      </c>
      <c r="AC1077" s="45" t="str">
        <f aca="false">IF(B1077="","",IF(AB1077="","NÃO","SIM"))</f>
        <v/>
      </c>
      <c r="AD1077" s="45" t="str">
        <f aca="false">IFERROR(VLOOKUP(G1077,Dados!$P$3:$R$500,3,0),"")</f>
        <v/>
      </c>
      <c r="AE1077" s="45" t="str">
        <f aca="false">IFERROR(VLOOKUP(G1077,Dados!$K$3:$L$500,2,0),"")</f>
        <v/>
      </c>
      <c r="AF1077" s="45" t="str">
        <f aca="false">IFERROR(VLOOKUP(G1077,Dados!$M$3:$N$500,2,0),"")</f>
        <v/>
      </c>
      <c r="AG1077" s="45" t="str">
        <f aca="false">IF(F1077="","",IF(AND(AD1077="",AE1077="",AF1077=""),"-",IF(AND(AD1077="BIT",AE1077="",AF1077=""),"BIT",IF(AND(AE1077="ANEXO I",AD1077="",AF1077=""),"ANEXO I",IF(AND(AF1077="ANEXO II",AD1077="",AE1077=""),"ANEXO II","Escolher")))))</f>
        <v/>
      </c>
      <c r="AH1077" s="45" t="str">
        <f aca="false">IF(AG1077&lt;&gt;"Pneus","",IFERROR(VLOOKUP(R1077,Dados!$X$2:$Z$5,3,0)*(AI1077-Q1077),VLOOKUP(D1077,Dados!$X$7:$Z$33,3,0)*(AI1077-Q1077)))</f>
        <v/>
      </c>
      <c r="AI1077" s="47" t="str">
        <f aca="false">IF(B1077="","",P1077+Q1077+O1077+M1077+L1077-N1077)</f>
        <v/>
      </c>
      <c r="AJ1077" s="48" t="str">
        <f aca="false">IFERROR(IF(AND(AC1077="SIM",AG1077="-",Y1077="REVENDA"),(AB1077/1+1)*AI1077,IF(AND(AC1077="SIM",AG1077="Pneus",Y1077="REVENDA"),(AB1077/1+1)*(AI1077-AH1077),"")),"")</f>
        <v/>
      </c>
      <c r="AK1077" s="48" t="str">
        <f aca="false">IF(AJ1077="","",AJ1077*17%)</f>
        <v/>
      </c>
      <c r="AL1077" s="48" t="str">
        <f aca="false">IFERROR(IF(AC1077="NÃO","",IF(AK1077="","",IF(E1077="Simples Nacional",BF1077,IF(T1077=0.12,U1077*0.5833337002,IF(T1077=0,AI1077*0.07,U1077))))),"")</f>
        <v/>
      </c>
      <c r="AM1077" s="47" t="str">
        <f aca="false">IFERROR(IF(AC1077="NÃO","",IF(OR(AG1077="-",AG1077="Pneus"),AK1077-AL1077,"")),"")</f>
        <v/>
      </c>
      <c r="AN1077" s="48" t="str">
        <f aca="false">IF(AND(Y1077="REVENDA",AC1077="SIM",AG1077="BIT"),((AB1077/1+1)*AI1077)*0.4117,"")</f>
        <v/>
      </c>
      <c r="AO1077" s="48" t="str">
        <f aca="false">IF(AN1077="","",AN1077*17%)</f>
        <v/>
      </c>
      <c r="AP1077" s="49" t="str">
        <f aca="false">IF(AN1077="","",IF(T1077=0.12,(U1077*0.4117)*0.4117,IF(T1077=0,(AI1077*0.07)*0.4117,U1077*0.4117)))</f>
        <v/>
      </c>
      <c r="AQ1077" s="47" t="str">
        <f aca="false">IF(AN1077="","",AO1077-AP1077)</f>
        <v/>
      </c>
      <c r="AR1077" s="50" t="str">
        <f aca="false">IFERROR(IF(AND(AC1077="SIM",Y1077="REVENDA",LEFT(AG1077,5)="ANEXO")*OR(AE1077="ANEXO I",AF1077="ANEXO II"),VLOOKUP(H1077,Dados!G:I,2,0),""),"INSERIR MVA")</f>
        <v/>
      </c>
      <c r="AS1077" s="48" t="str">
        <f aca="false">IF(LEFT(AG1077,5)="ANEXO",VLOOKUP(AG1077,Dados!$X$111:$Z$112,2,0)*(AI1077-Q1077),"")</f>
        <v/>
      </c>
      <c r="AT1077" s="48" t="str">
        <f aca="false">IFERROR(IF(AR1077="","",(AI1077*AR1077)+AI1077),"INSERIR MVA")</f>
        <v/>
      </c>
      <c r="AU1077" s="48" t="str">
        <f aca="false">IF(AT1077="","",IF(AY1077=0.04,U1077,AS1077*AY1077))</f>
        <v/>
      </c>
      <c r="AV1077" s="47" t="str">
        <f aca="false">IFERROR(IF(AU1077="","",(VLOOKUP(AG1077,Dados!$X$111:$Z$112,3,0)*AT1077*0.17)),"INSERIR MVA")</f>
        <v/>
      </c>
      <c r="AW1077" s="47" t="str">
        <f aca="false">IFERROR(IF(AR1077="","",AV1077-AU1077),"")</f>
        <v/>
      </c>
      <c r="AX1077" s="51" t="str">
        <f aca="false">IFERROR(IF(AC1077="NÃO","",IF(AM1077&lt;&gt;"",AM1077-W1077,IF(AQ1077&lt;&gt;"",AQ1077-W1077,IF(AW1077&lt;&gt;"",AW1077-W1077,"")))),"")</f>
        <v/>
      </c>
      <c r="AY1077" s="46" t="str">
        <f aca="false">IFERROR(IF(ISNA(VLOOKUP(R1077,Dados!$X$2:$Y$5,2,0)),VLOOKUP(D1077,Dados!$X$7:$Y$33,2,0),VLOOKUP(R1077,Dados!$X$2:$Y$5,2,0)),"")</f>
        <v/>
      </c>
      <c r="AZ1077" s="52" t="str">
        <f aca="false">IF(C1077="","",IF(AND(Y1077="CONSUMO",AC1077="NÃO")*OR(AG1077="-",AG1077="BIT"),IF(E1077&lt;&gt;"",(AI1077-(P1077+L1077-N1077+Q1077)*AY1077)/0.83),""))</f>
        <v/>
      </c>
      <c r="BA1077" s="51" t="str">
        <f aca="false">IF(AZ1077="","",AZ1077*0.17-((P1077+L1077-N1077+Q1077)*AY1077))</f>
        <v/>
      </c>
      <c r="BB1077" s="51" t="str">
        <f aca="false">IF(AND(Y1077="CONSUMO",AG1077="ANEXO I",AY1077&gt;4%),(AI1077-(P1077+L1077-N1077+Q1077)*0.0514)/0.83*(0.5177)*(0.17)-AI1077*0.0514,IF(AND(Y1077="CONSUMO",AG1077="ANEXO II",AY1077&gt;4%),(AI1077-(P1077+L1077-N1077+Q1077)*0.041)/0.83*(0.3295)*(0.17)-AI1077*0.041,IF(AND(Y1077="CONSUMO",AG1077="ANEXO I",AY1077=4%),(AI1077-(P1077+L1077-N1077+Q1077)*0.04)/0.83*(0.5177)*(0.17)-AI1077*0.04,IF(AND(Y1077="CONSUMO",AG1077="ANEXO II",AY1077=4%),(AI1077-(P1077+L1077-N1077+Q1077)*0.04)/0.83*(0.3295)*(0.17)-AI1077*0.04,""))))</f>
        <v/>
      </c>
      <c r="BC1077" s="51" t="str">
        <f aca="false">IF(C1077="","",IF(AND(Y1077="CONSUMO",AC1077="SIM")*OR(AG1077="-",AG1077="BIT"),IF(E1077&lt;&gt;"",(AI1077-(P1077+L1077-N1077+Q1077)*AY1077)/0.83),""))</f>
        <v/>
      </c>
      <c r="BD1077" s="51" t="str">
        <f aca="false">IF(BC1077="","",BC1077*0.17)</f>
        <v/>
      </c>
      <c r="BE1077" s="51" t="str">
        <f aca="false">IF(I1077=6908,0,IF(BC1077="","",BD1077-((P1077+L1077-N1077+Q1077)*AY1077)))</f>
        <v/>
      </c>
      <c r="BF1077" s="53" t="str">
        <f aca="false">IF(B1077="","",IF(OR(B1077="",E1077="Regime Normal"),0,(AI1077-Q1077)*VLOOKUP(R1077,Dados!$X$98:$Y$108,2,0)))</f>
        <v/>
      </c>
      <c r="BG1077" s="54" t="str">
        <f aca="false">IFERROR(VLOOKUP(I1077,Dados!$AC$27:$AD$43,2,0),IF(B1077="","",IF(D1077&lt;&gt;"MT",IF(AND(AC1077="SIM",Y1077="Revenda"),"2403",IF(AND(AC1077="SIM",Y1077="Consumo"),"2407",IF(AND(AC1077="NÃO",Y1077="Revenda"),"2102",IF(AND(AC1077="NÃO",Y1077="Consumo"),"2556",)))),REPLACE(I1077,1,1,1))))</f>
        <v/>
      </c>
    </row>
    <row r="1078" customFormat="false" ht="12.8" hidden="false" customHeight="true" outlineLevel="0" collapsed="false">
      <c r="Y1078" s="45"/>
      <c r="Z1078" s="46" t="str">
        <f aca="false">IF(B1078="","",(IFERROR(VLOOKUP(H1078,Dados!A$3:B$15000,2,0),"Não Encontrado")))</f>
        <v/>
      </c>
      <c r="AA1078" s="46" t="str">
        <f aca="false">IF(B1078="","",(IFERROR(VLOOKUP(G1078,Dados!C$3:E$15000,3,0),"Não Encontrado")))</f>
        <v/>
      </c>
      <c r="AB1078" s="46" t="str">
        <f aca="false">IFERROR(IF(Z1078&lt;&gt;"Não Encontrado",Z1078,IF(AA1078&lt;&gt;"Não Encontrado",AA1078,"")),"")</f>
        <v/>
      </c>
      <c r="AC1078" s="45" t="str">
        <f aca="false">IF(B1078="","",IF(AB1078="","NÃO","SIM"))</f>
        <v/>
      </c>
      <c r="AD1078" s="45" t="str">
        <f aca="false">IFERROR(VLOOKUP(G1078,Dados!$P$3:$R$500,3,0),"")</f>
        <v/>
      </c>
      <c r="AE1078" s="45" t="str">
        <f aca="false">IFERROR(VLOOKUP(G1078,Dados!$K$3:$L$500,2,0),"")</f>
        <v/>
      </c>
      <c r="AF1078" s="45" t="str">
        <f aca="false">IFERROR(VLOOKUP(G1078,Dados!$M$3:$N$500,2,0),"")</f>
        <v/>
      </c>
      <c r="AG1078" s="45" t="str">
        <f aca="false">IF(F1078="","",IF(AND(AD1078="",AE1078="",AF1078=""),"-",IF(AND(AD1078="BIT",AE1078="",AF1078=""),"BIT",IF(AND(AE1078="ANEXO I",AD1078="",AF1078=""),"ANEXO I",IF(AND(AF1078="ANEXO II",AD1078="",AE1078=""),"ANEXO II","Escolher")))))</f>
        <v/>
      </c>
      <c r="AH1078" s="45" t="str">
        <f aca="false">IF(AG1078&lt;&gt;"Pneus","",IFERROR(VLOOKUP(R1078,Dados!$X$2:$Z$5,3,0)*(AI1078-Q1078),VLOOKUP(D1078,Dados!$X$7:$Z$33,3,0)*(AI1078-Q1078)))</f>
        <v/>
      </c>
      <c r="AI1078" s="47" t="str">
        <f aca="false">IF(B1078="","",P1078+Q1078+O1078+M1078+L1078-N1078)</f>
        <v/>
      </c>
      <c r="AJ1078" s="48" t="str">
        <f aca="false">IFERROR(IF(AND(AC1078="SIM",AG1078="-",Y1078="REVENDA"),(AB1078/1+1)*AI1078,IF(AND(AC1078="SIM",AG1078="Pneus",Y1078="REVENDA"),(AB1078/1+1)*(AI1078-AH1078),"")),"")</f>
        <v/>
      </c>
      <c r="AK1078" s="48" t="str">
        <f aca="false">IF(AJ1078="","",AJ1078*17%)</f>
        <v/>
      </c>
      <c r="AL1078" s="48" t="str">
        <f aca="false">IFERROR(IF(AC1078="NÃO","",IF(AK1078="","",IF(E1078="Simples Nacional",BF1078,IF(T1078=0.12,U1078*0.5833337002,IF(T1078=0,AI1078*0.07,U1078))))),"")</f>
        <v/>
      </c>
      <c r="AM1078" s="47" t="str">
        <f aca="false">IFERROR(IF(AC1078="NÃO","",IF(OR(AG1078="-",AG1078="Pneus"),AK1078-AL1078,"")),"")</f>
        <v/>
      </c>
      <c r="AN1078" s="48" t="str">
        <f aca="false">IF(AND(Y1078="REVENDA",AC1078="SIM",AG1078="BIT"),((AB1078/1+1)*AI1078)*0.4117,"")</f>
        <v/>
      </c>
      <c r="AO1078" s="48" t="str">
        <f aca="false">IF(AN1078="","",AN1078*17%)</f>
        <v/>
      </c>
      <c r="AP1078" s="49" t="str">
        <f aca="false">IF(AN1078="","",IF(T1078=0.12,(U1078*0.4117)*0.4117,IF(T1078=0,(AI1078*0.07)*0.4117,U1078*0.4117)))</f>
        <v/>
      </c>
      <c r="AQ1078" s="47" t="str">
        <f aca="false">IF(AN1078="","",AO1078-AP1078)</f>
        <v/>
      </c>
      <c r="AR1078" s="50" t="str">
        <f aca="false">IFERROR(IF(AND(AC1078="SIM",Y1078="REVENDA",LEFT(AG1078,5)="ANEXO")*OR(AE1078="ANEXO I",AF1078="ANEXO II"),VLOOKUP(H1078,Dados!G:I,2,0),""),"INSERIR MVA")</f>
        <v/>
      </c>
      <c r="AS1078" s="48" t="str">
        <f aca="false">IF(LEFT(AG1078,5)="ANEXO",VLOOKUP(AG1078,Dados!$X$111:$Z$112,2,0)*(AI1078-Q1078),"")</f>
        <v/>
      </c>
      <c r="AT1078" s="48" t="str">
        <f aca="false">IFERROR(IF(AR1078="","",(AI1078*AR1078)+AI1078),"INSERIR MVA")</f>
        <v/>
      </c>
      <c r="AU1078" s="48" t="str">
        <f aca="false">IF(AT1078="","",IF(AY1078=0.04,U1078,AS1078*AY1078))</f>
        <v/>
      </c>
      <c r="AV1078" s="47" t="str">
        <f aca="false">IFERROR(IF(AU1078="","",(VLOOKUP(AG1078,Dados!$X$111:$Z$112,3,0)*AT1078*0.17)),"INSERIR MVA")</f>
        <v/>
      </c>
      <c r="AW1078" s="47" t="str">
        <f aca="false">IFERROR(IF(AR1078="","",AV1078-AU1078),"")</f>
        <v/>
      </c>
      <c r="AX1078" s="51" t="str">
        <f aca="false">IFERROR(IF(AC1078="NÃO","",IF(AM1078&lt;&gt;"",AM1078-W1078,IF(AQ1078&lt;&gt;"",AQ1078-W1078,IF(AW1078&lt;&gt;"",AW1078-W1078,"")))),"")</f>
        <v/>
      </c>
      <c r="AY1078" s="46" t="str">
        <f aca="false">IFERROR(IF(ISNA(VLOOKUP(R1078,Dados!$X$2:$Y$5,2,0)),VLOOKUP(D1078,Dados!$X$7:$Y$33,2,0),VLOOKUP(R1078,Dados!$X$2:$Y$5,2,0)),"")</f>
        <v/>
      </c>
      <c r="AZ1078" s="52" t="str">
        <f aca="false">IF(C1078="","",IF(AND(Y1078="CONSUMO",AC1078="NÃO")*OR(AG1078="-",AG1078="BIT"),IF(E1078&lt;&gt;"",(AI1078-(P1078+L1078-N1078+Q1078)*AY1078)/0.83),""))</f>
        <v/>
      </c>
      <c r="BA1078" s="51" t="str">
        <f aca="false">IF(AZ1078="","",AZ1078*0.17-((P1078+L1078-N1078+Q1078)*AY1078))</f>
        <v/>
      </c>
      <c r="BB1078" s="51" t="str">
        <f aca="false">IF(AND(Y1078="CONSUMO",AG1078="ANEXO I",AY1078&gt;4%),(AI1078-(P1078+L1078-N1078+Q1078)*0.0514)/0.83*(0.5177)*(0.17)-AI1078*0.0514,IF(AND(Y1078="CONSUMO",AG1078="ANEXO II",AY1078&gt;4%),(AI1078-(P1078+L1078-N1078+Q1078)*0.041)/0.83*(0.3295)*(0.17)-AI1078*0.041,IF(AND(Y1078="CONSUMO",AG1078="ANEXO I",AY1078=4%),(AI1078-(P1078+L1078-N1078+Q1078)*0.04)/0.83*(0.5177)*(0.17)-AI1078*0.04,IF(AND(Y1078="CONSUMO",AG1078="ANEXO II",AY1078=4%),(AI1078-(P1078+L1078-N1078+Q1078)*0.04)/0.83*(0.3295)*(0.17)-AI1078*0.04,""))))</f>
        <v/>
      </c>
      <c r="BC1078" s="51" t="str">
        <f aca="false">IF(C1078="","",IF(AND(Y1078="CONSUMO",AC1078="SIM")*OR(AG1078="-",AG1078="BIT"),IF(E1078&lt;&gt;"",(AI1078-(P1078+L1078-N1078+Q1078)*AY1078)/0.83),""))</f>
        <v/>
      </c>
      <c r="BD1078" s="51" t="str">
        <f aca="false">IF(BC1078="","",BC1078*0.17)</f>
        <v/>
      </c>
      <c r="BE1078" s="51" t="str">
        <f aca="false">IF(I1078=6908,0,IF(BC1078="","",BD1078-((P1078+L1078-N1078+Q1078)*AY1078)))</f>
        <v/>
      </c>
      <c r="BF1078" s="53" t="str">
        <f aca="false">IF(B1078="","",IF(OR(B1078="",E1078="Regime Normal"),0,(AI1078-Q1078)*VLOOKUP(R1078,Dados!$X$98:$Y$108,2,0)))</f>
        <v/>
      </c>
      <c r="BG1078" s="54" t="str">
        <f aca="false">IFERROR(VLOOKUP(I1078,Dados!$AC$27:$AD$43,2,0),IF(B1078="","",IF(D1078&lt;&gt;"MT",IF(AND(AC1078="SIM",Y1078="Revenda"),"2403",IF(AND(AC1078="SIM",Y1078="Consumo"),"2407",IF(AND(AC1078="NÃO",Y1078="Revenda"),"2102",IF(AND(AC1078="NÃO",Y1078="Consumo"),"2556",)))),REPLACE(I1078,1,1,1))))</f>
        <v/>
      </c>
    </row>
    <row r="1079" customFormat="false" ht="12.8" hidden="false" customHeight="true" outlineLevel="0" collapsed="false">
      <c r="Y1079" s="45"/>
      <c r="Z1079" s="46" t="str">
        <f aca="false">IF(B1079="","",(IFERROR(VLOOKUP(H1079,Dados!A$3:B$15000,2,0),"Não Encontrado")))</f>
        <v/>
      </c>
      <c r="AA1079" s="46" t="str">
        <f aca="false">IF(B1079="","",(IFERROR(VLOOKUP(G1079,Dados!C$3:E$15000,3,0),"Não Encontrado")))</f>
        <v/>
      </c>
      <c r="AB1079" s="46" t="str">
        <f aca="false">IFERROR(IF(Z1079&lt;&gt;"Não Encontrado",Z1079,IF(AA1079&lt;&gt;"Não Encontrado",AA1079,"")),"")</f>
        <v/>
      </c>
      <c r="AC1079" s="45" t="str">
        <f aca="false">IF(B1079="","",IF(AB1079="","NÃO","SIM"))</f>
        <v/>
      </c>
      <c r="AD1079" s="45" t="str">
        <f aca="false">IFERROR(VLOOKUP(G1079,Dados!$P$3:$R$500,3,0),"")</f>
        <v/>
      </c>
      <c r="AE1079" s="45" t="str">
        <f aca="false">IFERROR(VLOOKUP(G1079,Dados!$K$3:$L$500,2,0),"")</f>
        <v/>
      </c>
      <c r="AF1079" s="45" t="str">
        <f aca="false">IFERROR(VLOOKUP(G1079,Dados!$M$3:$N$500,2,0),"")</f>
        <v/>
      </c>
      <c r="AG1079" s="45" t="str">
        <f aca="false">IF(F1079="","",IF(AND(AD1079="",AE1079="",AF1079=""),"-",IF(AND(AD1079="BIT",AE1079="",AF1079=""),"BIT",IF(AND(AE1079="ANEXO I",AD1079="",AF1079=""),"ANEXO I",IF(AND(AF1079="ANEXO II",AD1079="",AE1079=""),"ANEXO II","Escolher")))))</f>
        <v/>
      </c>
      <c r="AH1079" s="45" t="str">
        <f aca="false">IF(AG1079&lt;&gt;"Pneus","",IFERROR(VLOOKUP(R1079,Dados!$X$2:$Z$5,3,0)*(AI1079-Q1079),VLOOKUP(D1079,Dados!$X$7:$Z$33,3,0)*(AI1079-Q1079)))</f>
        <v/>
      </c>
      <c r="AI1079" s="47" t="str">
        <f aca="false">IF(B1079="","",P1079+Q1079+O1079+M1079+L1079-N1079)</f>
        <v/>
      </c>
      <c r="AJ1079" s="48" t="str">
        <f aca="false">IFERROR(IF(AND(AC1079="SIM",AG1079="-",Y1079="REVENDA"),(AB1079/1+1)*AI1079,IF(AND(AC1079="SIM",AG1079="Pneus",Y1079="REVENDA"),(AB1079/1+1)*(AI1079-AH1079),"")),"")</f>
        <v/>
      </c>
      <c r="AK1079" s="48" t="str">
        <f aca="false">IF(AJ1079="","",AJ1079*17%)</f>
        <v/>
      </c>
      <c r="AL1079" s="48" t="str">
        <f aca="false">IFERROR(IF(AC1079="NÃO","",IF(AK1079="","",IF(E1079="Simples Nacional",BF1079,IF(T1079=0.12,U1079*0.5833337002,IF(T1079=0,AI1079*0.07,U1079))))),"")</f>
        <v/>
      </c>
      <c r="AM1079" s="47" t="str">
        <f aca="false">IFERROR(IF(AC1079="NÃO","",IF(OR(AG1079="-",AG1079="Pneus"),AK1079-AL1079,"")),"")</f>
        <v/>
      </c>
      <c r="AN1079" s="48" t="str">
        <f aca="false">IF(AND(Y1079="REVENDA",AC1079="SIM",AG1079="BIT"),((AB1079/1+1)*AI1079)*0.4117,"")</f>
        <v/>
      </c>
      <c r="AO1079" s="48" t="str">
        <f aca="false">IF(AN1079="","",AN1079*17%)</f>
        <v/>
      </c>
      <c r="AP1079" s="49" t="str">
        <f aca="false">IF(AN1079="","",IF(T1079=0.12,(U1079*0.4117)*0.4117,IF(T1079=0,(AI1079*0.07)*0.4117,U1079*0.4117)))</f>
        <v/>
      </c>
      <c r="AQ1079" s="47" t="str">
        <f aca="false">IF(AN1079="","",AO1079-AP1079)</f>
        <v/>
      </c>
      <c r="AR1079" s="50" t="str">
        <f aca="false">IFERROR(IF(AND(AC1079="SIM",Y1079="REVENDA",LEFT(AG1079,5)="ANEXO")*OR(AE1079="ANEXO I",AF1079="ANEXO II"),VLOOKUP(H1079,Dados!G:I,2,0),""),"INSERIR MVA")</f>
        <v/>
      </c>
      <c r="AS1079" s="48" t="str">
        <f aca="false">IF(LEFT(AG1079,5)="ANEXO",VLOOKUP(AG1079,Dados!$X$111:$Z$112,2,0)*(AI1079-Q1079),"")</f>
        <v/>
      </c>
      <c r="AT1079" s="48" t="str">
        <f aca="false">IFERROR(IF(AR1079="","",(AI1079*AR1079)+AI1079),"INSERIR MVA")</f>
        <v/>
      </c>
      <c r="AU1079" s="48" t="str">
        <f aca="false">IF(AT1079="","",IF(AY1079=0.04,U1079,AS1079*AY1079))</f>
        <v/>
      </c>
      <c r="AV1079" s="47" t="str">
        <f aca="false">IFERROR(IF(AU1079="","",(VLOOKUP(AG1079,Dados!$X$111:$Z$112,3,0)*AT1079*0.17)),"INSERIR MVA")</f>
        <v/>
      </c>
      <c r="AW1079" s="47" t="str">
        <f aca="false">IFERROR(IF(AR1079="","",AV1079-AU1079),"")</f>
        <v/>
      </c>
      <c r="AX1079" s="51" t="str">
        <f aca="false">IFERROR(IF(AC1079="NÃO","",IF(AM1079&lt;&gt;"",AM1079-W1079,IF(AQ1079&lt;&gt;"",AQ1079-W1079,IF(AW1079&lt;&gt;"",AW1079-W1079,"")))),"")</f>
        <v/>
      </c>
      <c r="AY1079" s="46" t="str">
        <f aca="false">IFERROR(IF(ISNA(VLOOKUP(R1079,Dados!$X$2:$Y$5,2,0)),VLOOKUP(D1079,Dados!$X$7:$Y$33,2,0),VLOOKUP(R1079,Dados!$X$2:$Y$5,2,0)),"")</f>
        <v/>
      </c>
      <c r="AZ1079" s="52" t="str">
        <f aca="false">IF(C1079="","",IF(AND(Y1079="CONSUMO",AC1079="NÃO")*OR(AG1079="-",AG1079="BIT"),IF(E1079&lt;&gt;"",(AI1079-(P1079+L1079-N1079+Q1079)*AY1079)/0.83),""))</f>
        <v/>
      </c>
      <c r="BA1079" s="51" t="str">
        <f aca="false">IF(AZ1079="","",AZ1079*0.17-((P1079+L1079-N1079+Q1079)*AY1079))</f>
        <v/>
      </c>
      <c r="BB1079" s="51" t="str">
        <f aca="false">IF(AND(Y1079="CONSUMO",AG1079="ANEXO I",AY1079&gt;4%),(AI1079-(P1079+L1079-N1079+Q1079)*0.0514)/0.83*(0.5177)*(0.17)-AI1079*0.0514,IF(AND(Y1079="CONSUMO",AG1079="ANEXO II",AY1079&gt;4%),(AI1079-(P1079+L1079-N1079+Q1079)*0.041)/0.83*(0.3295)*(0.17)-AI1079*0.041,IF(AND(Y1079="CONSUMO",AG1079="ANEXO I",AY1079=4%),(AI1079-(P1079+L1079-N1079+Q1079)*0.04)/0.83*(0.5177)*(0.17)-AI1079*0.04,IF(AND(Y1079="CONSUMO",AG1079="ANEXO II",AY1079=4%),(AI1079-(P1079+L1079-N1079+Q1079)*0.04)/0.83*(0.3295)*(0.17)-AI1079*0.04,""))))</f>
        <v/>
      </c>
      <c r="BC1079" s="51" t="str">
        <f aca="false">IF(C1079="","",IF(AND(Y1079="CONSUMO",AC1079="SIM")*OR(AG1079="-",AG1079="BIT"),IF(E1079&lt;&gt;"",(AI1079-(P1079+L1079-N1079+Q1079)*AY1079)/0.83),""))</f>
        <v/>
      </c>
      <c r="BD1079" s="51" t="str">
        <f aca="false">IF(BC1079="","",BC1079*0.17)</f>
        <v/>
      </c>
      <c r="BE1079" s="51" t="str">
        <f aca="false">IF(I1079=6908,0,IF(BC1079="","",BD1079-((P1079+L1079-N1079+Q1079)*AY1079)))</f>
        <v/>
      </c>
      <c r="BF1079" s="53" t="str">
        <f aca="false">IF(B1079="","",IF(OR(B1079="",E1079="Regime Normal"),0,(AI1079-Q1079)*VLOOKUP(R1079,Dados!$X$98:$Y$108,2,0)))</f>
        <v/>
      </c>
      <c r="BG1079" s="54" t="str">
        <f aca="false">IFERROR(VLOOKUP(I1079,Dados!$AC$27:$AD$43,2,0),IF(B1079="","",IF(D1079&lt;&gt;"MT",IF(AND(AC1079="SIM",Y1079="Revenda"),"2403",IF(AND(AC1079="SIM",Y1079="Consumo"),"2407",IF(AND(AC1079="NÃO",Y1079="Revenda"),"2102",IF(AND(AC1079="NÃO",Y1079="Consumo"),"2556",)))),REPLACE(I1079,1,1,1))))</f>
        <v/>
      </c>
    </row>
    <row r="1080" customFormat="false" ht="12.8" hidden="false" customHeight="true" outlineLevel="0" collapsed="false">
      <c r="Y1080" s="45"/>
      <c r="Z1080" s="46" t="str">
        <f aca="false">IF(B1080="","",(IFERROR(VLOOKUP(H1080,Dados!A$3:B$15000,2,0),"Não Encontrado")))</f>
        <v/>
      </c>
      <c r="AA1080" s="46" t="str">
        <f aca="false">IF(B1080="","",(IFERROR(VLOOKUP(G1080,Dados!C$3:E$15000,3,0),"Não Encontrado")))</f>
        <v/>
      </c>
      <c r="AB1080" s="46" t="str">
        <f aca="false">IFERROR(IF(Z1080&lt;&gt;"Não Encontrado",Z1080,IF(AA1080&lt;&gt;"Não Encontrado",AA1080,"")),"")</f>
        <v/>
      </c>
      <c r="AC1080" s="45" t="str">
        <f aca="false">IF(B1080="","",IF(AB1080="","NÃO","SIM"))</f>
        <v/>
      </c>
      <c r="AD1080" s="45" t="str">
        <f aca="false">IFERROR(VLOOKUP(G1080,Dados!$P$3:$R$500,3,0),"")</f>
        <v/>
      </c>
      <c r="AE1080" s="45" t="str">
        <f aca="false">IFERROR(VLOOKUP(G1080,Dados!$K$3:$L$500,2,0),"")</f>
        <v/>
      </c>
      <c r="AF1080" s="45" t="str">
        <f aca="false">IFERROR(VLOOKUP(G1080,Dados!$M$3:$N$500,2,0),"")</f>
        <v/>
      </c>
      <c r="AG1080" s="45" t="str">
        <f aca="false">IF(F1080="","",IF(AND(AD1080="",AE1080="",AF1080=""),"-",IF(AND(AD1080="BIT",AE1080="",AF1080=""),"BIT",IF(AND(AE1080="ANEXO I",AD1080="",AF1080=""),"ANEXO I",IF(AND(AF1080="ANEXO II",AD1080="",AE1080=""),"ANEXO II","Escolher")))))</f>
        <v/>
      </c>
      <c r="AH1080" s="45" t="str">
        <f aca="false">IF(AG1080&lt;&gt;"Pneus","",IFERROR(VLOOKUP(R1080,Dados!$X$2:$Z$5,3,0)*(AI1080-Q1080),VLOOKUP(D1080,Dados!$X$7:$Z$33,3,0)*(AI1080-Q1080)))</f>
        <v/>
      </c>
      <c r="AI1080" s="47" t="str">
        <f aca="false">IF(B1080="","",P1080+Q1080+O1080+M1080+L1080-N1080)</f>
        <v/>
      </c>
      <c r="AJ1080" s="48" t="str">
        <f aca="false">IFERROR(IF(AND(AC1080="SIM",AG1080="-",Y1080="REVENDA"),(AB1080/1+1)*AI1080,IF(AND(AC1080="SIM",AG1080="Pneus",Y1080="REVENDA"),(AB1080/1+1)*(AI1080-AH1080),"")),"")</f>
        <v/>
      </c>
      <c r="AK1080" s="48" t="str">
        <f aca="false">IF(AJ1080="","",AJ1080*17%)</f>
        <v/>
      </c>
      <c r="AL1080" s="48" t="str">
        <f aca="false">IFERROR(IF(AC1080="NÃO","",IF(AK1080="","",IF(E1080="Simples Nacional",BF1080,IF(T1080=0.12,U1080*0.5833337002,IF(T1080=0,AI1080*0.07,U1080))))),"")</f>
        <v/>
      </c>
      <c r="AM1080" s="47" t="str">
        <f aca="false">IFERROR(IF(AC1080="NÃO","",IF(OR(AG1080="-",AG1080="Pneus"),AK1080-AL1080,"")),"")</f>
        <v/>
      </c>
      <c r="AN1080" s="48" t="str">
        <f aca="false">IF(AND(Y1080="REVENDA",AC1080="SIM",AG1080="BIT"),((AB1080/1+1)*AI1080)*0.4117,"")</f>
        <v/>
      </c>
      <c r="AO1080" s="48" t="str">
        <f aca="false">IF(AN1080="","",AN1080*17%)</f>
        <v/>
      </c>
      <c r="AP1080" s="49" t="str">
        <f aca="false">IF(AN1080="","",IF(T1080=0.12,(U1080*0.4117)*0.4117,IF(T1080=0,(AI1080*0.07)*0.4117,U1080*0.4117)))</f>
        <v/>
      </c>
      <c r="AQ1080" s="47" t="str">
        <f aca="false">IF(AN1080="","",AO1080-AP1080)</f>
        <v/>
      </c>
      <c r="AR1080" s="50" t="str">
        <f aca="false">IFERROR(IF(AND(AC1080="SIM",Y1080="REVENDA",LEFT(AG1080,5)="ANEXO")*OR(AE1080="ANEXO I",AF1080="ANEXO II"),VLOOKUP(H1080,Dados!G:I,2,0),""),"INSERIR MVA")</f>
        <v/>
      </c>
      <c r="AS1080" s="48" t="str">
        <f aca="false">IF(LEFT(AG1080,5)="ANEXO",VLOOKUP(AG1080,Dados!$X$111:$Z$112,2,0)*(AI1080-Q1080),"")</f>
        <v/>
      </c>
      <c r="AT1080" s="48" t="str">
        <f aca="false">IFERROR(IF(AR1080="","",(AI1080*AR1080)+AI1080),"INSERIR MVA")</f>
        <v/>
      </c>
      <c r="AU1080" s="48" t="str">
        <f aca="false">IF(AT1080="","",IF(AY1080=0.04,U1080,AS1080*AY1080))</f>
        <v/>
      </c>
      <c r="AV1080" s="47" t="str">
        <f aca="false">IFERROR(IF(AU1080="","",(VLOOKUP(AG1080,Dados!$X$111:$Z$112,3,0)*AT1080*0.17)),"INSERIR MVA")</f>
        <v/>
      </c>
      <c r="AW1080" s="47" t="str">
        <f aca="false">IFERROR(IF(AR1080="","",AV1080-AU1080),"")</f>
        <v/>
      </c>
      <c r="AX1080" s="51" t="str">
        <f aca="false">IFERROR(IF(AC1080="NÃO","",IF(AM1080&lt;&gt;"",AM1080-W1080,IF(AQ1080&lt;&gt;"",AQ1080-W1080,IF(AW1080&lt;&gt;"",AW1080-W1080,"")))),"")</f>
        <v/>
      </c>
      <c r="AY1080" s="46" t="str">
        <f aca="false">IFERROR(IF(ISNA(VLOOKUP(R1080,Dados!$X$2:$Y$5,2,0)),VLOOKUP(D1080,Dados!$X$7:$Y$33,2,0),VLOOKUP(R1080,Dados!$X$2:$Y$5,2,0)),"")</f>
        <v/>
      </c>
      <c r="AZ1080" s="52" t="str">
        <f aca="false">IF(C1080="","",IF(AND(Y1080="CONSUMO",AC1080="NÃO")*OR(AG1080="-",AG1080="BIT"),IF(E1080&lt;&gt;"",(AI1080-(P1080+L1080-N1080+Q1080)*AY1080)/0.83),""))</f>
        <v/>
      </c>
      <c r="BA1080" s="51" t="str">
        <f aca="false">IF(AZ1080="","",AZ1080*0.17-((P1080+L1080-N1080+Q1080)*AY1080))</f>
        <v/>
      </c>
      <c r="BB1080" s="51" t="str">
        <f aca="false">IF(AND(Y1080="CONSUMO",AG1080="ANEXO I",AY1080&gt;4%),(AI1080-(P1080+L1080-N1080+Q1080)*0.0514)/0.83*(0.5177)*(0.17)-AI1080*0.0514,IF(AND(Y1080="CONSUMO",AG1080="ANEXO II",AY1080&gt;4%),(AI1080-(P1080+L1080-N1080+Q1080)*0.041)/0.83*(0.3295)*(0.17)-AI1080*0.041,IF(AND(Y1080="CONSUMO",AG1080="ANEXO I",AY1080=4%),(AI1080-(P1080+L1080-N1080+Q1080)*0.04)/0.83*(0.5177)*(0.17)-AI1080*0.04,IF(AND(Y1080="CONSUMO",AG1080="ANEXO II",AY1080=4%),(AI1080-(P1080+L1080-N1080+Q1080)*0.04)/0.83*(0.3295)*(0.17)-AI1080*0.04,""))))</f>
        <v/>
      </c>
      <c r="BC1080" s="51" t="str">
        <f aca="false">IF(C1080="","",IF(AND(Y1080="CONSUMO",AC1080="SIM")*OR(AG1080="-",AG1080="BIT"),IF(E1080&lt;&gt;"",(AI1080-(P1080+L1080-N1080+Q1080)*AY1080)/0.83),""))</f>
        <v/>
      </c>
      <c r="BD1080" s="51" t="str">
        <f aca="false">IF(BC1080="","",BC1080*0.17)</f>
        <v/>
      </c>
      <c r="BE1080" s="51" t="str">
        <f aca="false">IF(I1080=6908,0,IF(BC1080="","",BD1080-((P1080+L1080-N1080+Q1080)*AY1080)))</f>
        <v/>
      </c>
      <c r="BF1080" s="53" t="str">
        <f aca="false">IF(B1080="","",IF(OR(B1080="",E1080="Regime Normal"),0,(AI1080-Q1080)*VLOOKUP(R1080,Dados!$X$98:$Y$108,2,0)))</f>
        <v/>
      </c>
      <c r="BG1080" s="54" t="str">
        <f aca="false">IFERROR(VLOOKUP(I1080,Dados!$AC$27:$AD$43,2,0),IF(B1080="","",IF(D1080&lt;&gt;"MT",IF(AND(AC1080="SIM",Y1080="Revenda"),"2403",IF(AND(AC1080="SIM",Y1080="Consumo"),"2407",IF(AND(AC1080="NÃO",Y1080="Revenda"),"2102",IF(AND(AC1080="NÃO",Y1080="Consumo"),"2556",)))),REPLACE(I1080,1,1,1))))</f>
        <v/>
      </c>
    </row>
    <row r="1081" customFormat="false" ht="12.8" hidden="false" customHeight="true" outlineLevel="0" collapsed="false">
      <c r="Y1081" s="45"/>
      <c r="Z1081" s="46" t="str">
        <f aca="false">IF(B1081="","",(IFERROR(VLOOKUP(H1081,Dados!A$3:B$15000,2,0),"Não Encontrado")))</f>
        <v/>
      </c>
      <c r="AA1081" s="46" t="str">
        <f aca="false">IF(B1081="","",(IFERROR(VLOOKUP(G1081,Dados!C$3:E$15000,3,0),"Não Encontrado")))</f>
        <v/>
      </c>
      <c r="AB1081" s="46" t="str">
        <f aca="false">IFERROR(IF(Z1081&lt;&gt;"Não Encontrado",Z1081,IF(AA1081&lt;&gt;"Não Encontrado",AA1081,"")),"")</f>
        <v/>
      </c>
      <c r="AC1081" s="45" t="str">
        <f aca="false">IF(B1081="","",IF(AB1081="","NÃO","SIM"))</f>
        <v/>
      </c>
      <c r="AD1081" s="45" t="str">
        <f aca="false">IFERROR(VLOOKUP(G1081,Dados!$P$3:$R$500,3,0),"")</f>
        <v/>
      </c>
      <c r="AE1081" s="45" t="str">
        <f aca="false">IFERROR(VLOOKUP(G1081,Dados!$K$3:$L$500,2,0),"")</f>
        <v/>
      </c>
      <c r="AF1081" s="45" t="str">
        <f aca="false">IFERROR(VLOOKUP(G1081,Dados!$M$3:$N$500,2,0),"")</f>
        <v/>
      </c>
      <c r="AG1081" s="45" t="str">
        <f aca="false">IF(F1081="","",IF(AND(AD1081="",AE1081="",AF1081=""),"-",IF(AND(AD1081="BIT",AE1081="",AF1081=""),"BIT",IF(AND(AE1081="ANEXO I",AD1081="",AF1081=""),"ANEXO I",IF(AND(AF1081="ANEXO II",AD1081="",AE1081=""),"ANEXO II","Escolher")))))</f>
        <v/>
      </c>
      <c r="AH1081" s="45" t="str">
        <f aca="false">IF(AG1081&lt;&gt;"Pneus","",IFERROR(VLOOKUP(R1081,Dados!$X$2:$Z$5,3,0)*(AI1081-Q1081),VLOOKUP(D1081,Dados!$X$7:$Z$33,3,0)*(AI1081-Q1081)))</f>
        <v/>
      </c>
      <c r="AI1081" s="47" t="str">
        <f aca="false">IF(B1081="","",P1081+Q1081+O1081+M1081+L1081-N1081)</f>
        <v/>
      </c>
      <c r="AJ1081" s="48" t="str">
        <f aca="false">IFERROR(IF(AND(AC1081="SIM",AG1081="-",Y1081="REVENDA"),(AB1081/1+1)*AI1081,IF(AND(AC1081="SIM",AG1081="Pneus",Y1081="REVENDA"),(AB1081/1+1)*(AI1081-AH1081),"")),"")</f>
        <v/>
      </c>
      <c r="AK1081" s="48" t="str">
        <f aca="false">IF(AJ1081="","",AJ1081*17%)</f>
        <v/>
      </c>
      <c r="AL1081" s="48" t="str">
        <f aca="false">IFERROR(IF(AC1081="NÃO","",IF(AK1081="","",IF(E1081="Simples Nacional",BF1081,IF(T1081=0.12,U1081*0.5833337002,IF(T1081=0,AI1081*0.07,U1081))))),"")</f>
        <v/>
      </c>
      <c r="AM1081" s="47" t="str">
        <f aca="false">IFERROR(IF(AC1081="NÃO","",IF(OR(AG1081="-",AG1081="Pneus"),AK1081-AL1081,"")),"")</f>
        <v/>
      </c>
      <c r="AN1081" s="48" t="str">
        <f aca="false">IF(AND(Y1081="REVENDA",AC1081="SIM",AG1081="BIT"),((AB1081/1+1)*AI1081)*0.4117,"")</f>
        <v/>
      </c>
      <c r="AO1081" s="48" t="str">
        <f aca="false">IF(AN1081="","",AN1081*17%)</f>
        <v/>
      </c>
      <c r="AP1081" s="49" t="str">
        <f aca="false">IF(AN1081="","",IF(T1081=0.12,(U1081*0.4117)*0.4117,IF(T1081=0,(AI1081*0.07)*0.4117,U1081*0.4117)))</f>
        <v/>
      </c>
      <c r="AQ1081" s="47" t="str">
        <f aca="false">IF(AN1081="","",AO1081-AP1081)</f>
        <v/>
      </c>
      <c r="AR1081" s="50" t="str">
        <f aca="false">IFERROR(IF(AND(AC1081="SIM",Y1081="REVENDA",LEFT(AG1081,5)="ANEXO")*OR(AE1081="ANEXO I",AF1081="ANEXO II"),VLOOKUP(H1081,Dados!G:I,2,0),""),"INSERIR MVA")</f>
        <v/>
      </c>
      <c r="AS1081" s="48" t="str">
        <f aca="false">IF(LEFT(AG1081,5)="ANEXO",VLOOKUP(AG1081,Dados!$X$111:$Z$112,2,0)*(AI1081-Q1081),"")</f>
        <v/>
      </c>
      <c r="AT1081" s="48" t="str">
        <f aca="false">IFERROR(IF(AR1081="","",(AI1081*AR1081)+AI1081),"INSERIR MVA")</f>
        <v/>
      </c>
      <c r="AU1081" s="48" t="str">
        <f aca="false">IF(AT1081="","",IF(AY1081=0.04,U1081,AS1081*AY1081))</f>
        <v/>
      </c>
      <c r="AV1081" s="47" t="str">
        <f aca="false">IFERROR(IF(AU1081="","",(VLOOKUP(AG1081,Dados!$X$111:$Z$112,3,0)*AT1081*0.17)),"INSERIR MVA")</f>
        <v/>
      </c>
      <c r="AW1081" s="47" t="str">
        <f aca="false">IFERROR(IF(AR1081="","",AV1081-AU1081),"")</f>
        <v/>
      </c>
      <c r="AX1081" s="51" t="str">
        <f aca="false">IFERROR(IF(AC1081="NÃO","",IF(AM1081&lt;&gt;"",AM1081-W1081,IF(AQ1081&lt;&gt;"",AQ1081-W1081,IF(AW1081&lt;&gt;"",AW1081-W1081,"")))),"")</f>
        <v/>
      </c>
      <c r="AY1081" s="46" t="str">
        <f aca="false">IFERROR(IF(ISNA(VLOOKUP(R1081,Dados!$X$2:$Y$5,2,0)),VLOOKUP(D1081,Dados!$X$7:$Y$33,2,0),VLOOKUP(R1081,Dados!$X$2:$Y$5,2,0)),"")</f>
        <v/>
      </c>
      <c r="AZ1081" s="52" t="str">
        <f aca="false">IF(C1081="","",IF(AND(Y1081="CONSUMO",AC1081="NÃO")*OR(AG1081="-",AG1081="BIT"),IF(E1081&lt;&gt;"",(AI1081-(P1081+L1081-N1081+Q1081)*AY1081)/0.83),""))</f>
        <v/>
      </c>
      <c r="BA1081" s="51" t="str">
        <f aca="false">IF(AZ1081="","",AZ1081*0.17-((P1081+L1081-N1081+Q1081)*AY1081))</f>
        <v/>
      </c>
      <c r="BB1081" s="51" t="str">
        <f aca="false">IF(AND(Y1081="CONSUMO",AG1081="ANEXO I",AY1081&gt;4%),(AI1081-(P1081+L1081-N1081+Q1081)*0.0514)/0.83*(0.5177)*(0.17)-AI1081*0.0514,IF(AND(Y1081="CONSUMO",AG1081="ANEXO II",AY1081&gt;4%),(AI1081-(P1081+L1081-N1081+Q1081)*0.041)/0.83*(0.3295)*(0.17)-AI1081*0.041,IF(AND(Y1081="CONSUMO",AG1081="ANEXO I",AY1081=4%),(AI1081-(P1081+L1081-N1081+Q1081)*0.04)/0.83*(0.5177)*(0.17)-AI1081*0.04,IF(AND(Y1081="CONSUMO",AG1081="ANEXO II",AY1081=4%),(AI1081-(P1081+L1081-N1081+Q1081)*0.04)/0.83*(0.3295)*(0.17)-AI1081*0.04,""))))</f>
        <v/>
      </c>
      <c r="BC1081" s="51" t="str">
        <f aca="false">IF(C1081="","",IF(AND(Y1081="CONSUMO",AC1081="SIM")*OR(AG1081="-",AG1081="BIT"),IF(E1081&lt;&gt;"",(AI1081-(P1081+L1081-N1081+Q1081)*AY1081)/0.83),""))</f>
        <v/>
      </c>
      <c r="BD1081" s="51" t="str">
        <f aca="false">IF(BC1081="","",BC1081*0.17)</f>
        <v/>
      </c>
      <c r="BE1081" s="51" t="str">
        <f aca="false">IF(I1081=6908,0,IF(BC1081="","",BD1081-((P1081+L1081-N1081+Q1081)*AY1081)))</f>
        <v/>
      </c>
      <c r="BF1081" s="53" t="str">
        <f aca="false">IF(B1081="","",IF(OR(B1081="",E1081="Regime Normal"),0,(AI1081-Q1081)*VLOOKUP(R1081,Dados!$X$98:$Y$108,2,0)))</f>
        <v/>
      </c>
      <c r="BG1081" s="54" t="str">
        <f aca="false">IFERROR(VLOOKUP(I1081,Dados!$AC$27:$AD$43,2,0),IF(B1081="","",IF(D1081&lt;&gt;"MT",IF(AND(AC1081="SIM",Y1081="Revenda"),"2403",IF(AND(AC1081="SIM",Y1081="Consumo"),"2407",IF(AND(AC1081="NÃO",Y1081="Revenda"),"2102",IF(AND(AC1081="NÃO",Y1081="Consumo"),"2556",)))),REPLACE(I1081,1,1,1))))</f>
        <v/>
      </c>
    </row>
    <row r="1082" customFormat="false" ht="12.8" hidden="false" customHeight="true" outlineLevel="0" collapsed="false">
      <c r="Y1082" s="45"/>
      <c r="Z1082" s="46" t="str">
        <f aca="false">IF(B1082="","",(IFERROR(VLOOKUP(H1082,Dados!A$3:B$15000,2,0),"Não Encontrado")))</f>
        <v/>
      </c>
      <c r="AA1082" s="46" t="str">
        <f aca="false">IF(B1082="","",(IFERROR(VLOOKUP(G1082,Dados!C$3:E$15000,3,0),"Não Encontrado")))</f>
        <v/>
      </c>
      <c r="AB1082" s="46" t="str">
        <f aca="false">IFERROR(IF(Z1082&lt;&gt;"Não Encontrado",Z1082,IF(AA1082&lt;&gt;"Não Encontrado",AA1082,"")),"")</f>
        <v/>
      </c>
      <c r="AC1082" s="45" t="str">
        <f aca="false">IF(B1082="","",IF(AB1082="","NÃO","SIM"))</f>
        <v/>
      </c>
      <c r="AD1082" s="45" t="str">
        <f aca="false">IFERROR(VLOOKUP(G1082,Dados!$P$3:$R$500,3,0),"")</f>
        <v/>
      </c>
      <c r="AE1082" s="45" t="str">
        <f aca="false">IFERROR(VLOOKUP(G1082,Dados!$K$3:$L$500,2,0),"")</f>
        <v/>
      </c>
      <c r="AF1082" s="45" t="str">
        <f aca="false">IFERROR(VLOOKUP(G1082,Dados!$M$3:$N$500,2,0),"")</f>
        <v/>
      </c>
      <c r="AG1082" s="45" t="str">
        <f aca="false">IF(F1082="","",IF(AND(AD1082="",AE1082="",AF1082=""),"-",IF(AND(AD1082="BIT",AE1082="",AF1082=""),"BIT",IF(AND(AE1082="ANEXO I",AD1082="",AF1082=""),"ANEXO I",IF(AND(AF1082="ANEXO II",AD1082="",AE1082=""),"ANEXO II","Escolher")))))</f>
        <v/>
      </c>
      <c r="AH1082" s="45" t="str">
        <f aca="false">IF(AG1082&lt;&gt;"Pneus","",IFERROR(VLOOKUP(R1082,Dados!$X$2:$Z$5,3,0)*(AI1082-Q1082),VLOOKUP(D1082,Dados!$X$7:$Z$33,3,0)*(AI1082-Q1082)))</f>
        <v/>
      </c>
      <c r="AI1082" s="47" t="str">
        <f aca="false">IF(B1082="","",P1082+Q1082+O1082+M1082+L1082-N1082)</f>
        <v/>
      </c>
      <c r="AJ1082" s="48" t="str">
        <f aca="false">IFERROR(IF(AND(AC1082="SIM",AG1082="-",Y1082="REVENDA"),(AB1082/1+1)*AI1082,IF(AND(AC1082="SIM",AG1082="Pneus",Y1082="REVENDA"),(AB1082/1+1)*(AI1082-AH1082),"")),"")</f>
        <v/>
      </c>
      <c r="AK1082" s="48" t="str">
        <f aca="false">IF(AJ1082="","",AJ1082*17%)</f>
        <v/>
      </c>
      <c r="AL1082" s="48" t="str">
        <f aca="false">IFERROR(IF(AC1082="NÃO","",IF(AK1082="","",IF(E1082="Simples Nacional",BF1082,IF(T1082=0.12,U1082*0.5833337002,IF(T1082=0,AI1082*0.07,U1082))))),"")</f>
        <v/>
      </c>
      <c r="AM1082" s="47" t="str">
        <f aca="false">IFERROR(IF(AC1082="NÃO","",IF(OR(AG1082="-",AG1082="Pneus"),AK1082-AL1082,"")),"")</f>
        <v/>
      </c>
      <c r="AN1082" s="48" t="str">
        <f aca="false">IF(AND(Y1082="REVENDA",AC1082="SIM",AG1082="BIT"),((AB1082/1+1)*AI1082)*0.4117,"")</f>
        <v/>
      </c>
      <c r="AO1082" s="48" t="str">
        <f aca="false">IF(AN1082="","",AN1082*17%)</f>
        <v/>
      </c>
      <c r="AP1082" s="49" t="str">
        <f aca="false">IF(AN1082="","",IF(T1082=0.12,(U1082*0.4117)*0.4117,IF(T1082=0,(AI1082*0.07)*0.4117,U1082*0.4117)))</f>
        <v/>
      </c>
      <c r="AQ1082" s="47" t="str">
        <f aca="false">IF(AN1082="","",AO1082-AP1082)</f>
        <v/>
      </c>
      <c r="AR1082" s="50" t="str">
        <f aca="false">IFERROR(IF(AND(AC1082="SIM",Y1082="REVENDA",LEFT(AG1082,5)="ANEXO")*OR(AE1082="ANEXO I",AF1082="ANEXO II"),VLOOKUP(H1082,Dados!G:I,2,0),""),"INSERIR MVA")</f>
        <v/>
      </c>
      <c r="AS1082" s="48" t="str">
        <f aca="false">IF(LEFT(AG1082,5)="ANEXO",VLOOKUP(AG1082,Dados!$X$111:$Z$112,2,0)*(AI1082-Q1082),"")</f>
        <v/>
      </c>
      <c r="AT1082" s="48" t="str">
        <f aca="false">IFERROR(IF(AR1082="","",(AI1082*AR1082)+AI1082),"INSERIR MVA")</f>
        <v/>
      </c>
      <c r="AU1082" s="48" t="str">
        <f aca="false">IF(AT1082="","",IF(AY1082=0.04,U1082,AS1082*AY1082))</f>
        <v/>
      </c>
      <c r="AV1082" s="47" t="str">
        <f aca="false">IFERROR(IF(AU1082="","",(VLOOKUP(AG1082,Dados!$X$111:$Z$112,3,0)*AT1082*0.17)),"INSERIR MVA")</f>
        <v/>
      </c>
      <c r="AW1082" s="47" t="str">
        <f aca="false">IFERROR(IF(AR1082="","",AV1082-AU1082),"")</f>
        <v/>
      </c>
      <c r="AX1082" s="51" t="str">
        <f aca="false">IFERROR(IF(AC1082="NÃO","",IF(AM1082&lt;&gt;"",AM1082-W1082,IF(AQ1082&lt;&gt;"",AQ1082-W1082,IF(AW1082&lt;&gt;"",AW1082-W1082,"")))),"")</f>
        <v/>
      </c>
      <c r="AY1082" s="46" t="str">
        <f aca="false">IFERROR(IF(ISNA(VLOOKUP(R1082,Dados!$X$2:$Y$5,2,0)),VLOOKUP(D1082,Dados!$X$7:$Y$33,2,0),VLOOKUP(R1082,Dados!$X$2:$Y$5,2,0)),"")</f>
        <v/>
      </c>
      <c r="AZ1082" s="52" t="str">
        <f aca="false">IF(C1082="","",IF(AND(Y1082="CONSUMO",AC1082="NÃO")*OR(AG1082="-",AG1082="BIT"),IF(E1082&lt;&gt;"",(AI1082-(P1082+L1082-N1082+Q1082)*AY1082)/0.83),""))</f>
        <v/>
      </c>
      <c r="BA1082" s="51" t="str">
        <f aca="false">IF(AZ1082="","",AZ1082*0.17-((P1082+L1082-N1082+Q1082)*AY1082))</f>
        <v/>
      </c>
      <c r="BB1082" s="51" t="str">
        <f aca="false">IF(AND(Y1082="CONSUMO",AG1082="ANEXO I",AY1082&gt;4%),(AI1082-(P1082+L1082-N1082+Q1082)*0.0514)/0.83*(0.5177)*(0.17)-AI1082*0.0514,IF(AND(Y1082="CONSUMO",AG1082="ANEXO II",AY1082&gt;4%),(AI1082-(P1082+L1082-N1082+Q1082)*0.041)/0.83*(0.3295)*(0.17)-AI1082*0.041,IF(AND(Y1082="CONSUMO",AG1082="ANEXO I",AY1082=4%),(AI1082-(P1082+L1082-N1082+Q1082)*0.04)/0.83*(0.5177)*(0.17)-AI1082*0.04,IF(AND(Y1082="CONSUMO",AG1082="ANEXO II",AY1082=4%),(AI1082-(P1082+L1082-N1082+Q1082)*0.04)/0.83*(0.3295)*(0.17)-AI1082*0.04,""))))</f>
        <v/>
      </c>
      <c r="BC1082" s="51" t="str">
        <f aca="false">IF(C1082="","",IF(AND(Y1082="CONSUMO",AC1082="SIM")*OR(AG1082="-",AG1082="BIT"),IF(E1082&lt;&gt;"",(AI1082-(P1082+L1082-N1082+Q1082)*AY1082)/0.83),""))</f>
        <v/>
      </c>
      <c r="BD1082" s="51" t="str">
        <f aca="false">IF(BC1082="","",BC1082*0.17)</f>
        <v/>
      </c>
      <c r="BE1082" s="51" t="str">
        <f aca="false">IF(I1082=6908,0,IF(BC1082="","",BD1082-((P1082+L1082-N1082+Q1082)*AY1082)))</f>
        <v/>
      </c>
      <c r="BF1082" s="53" t="str">
        <f aca="false">IF(B1082="","",IF(OR(B1082="",E1082="Regime Normal"),0,(AI1082-Q1082)*VLOOKUP(R1082,Dados!$X$98:$Y$108,2,0)))</f>
        <v/>
      </c>
      <c r="BG1082" s="54" t="str">
        <f aca="false">IFERROR(VLOOKUP(I1082,Dados!$AC$27:$AD$43,2,0),IF(B1082="","",IF(D1082&lt;&gt;"MT",IF(AND(AC1082="SIM",Y1082="Revenda"),"2403",IF(AND(AC1082="SIM",Y1082="Consumo"),"2407",IF(AND(AC1082="NÃO",Y1082="Revenda"),"2102",IF(AND(AC1082="NÃO",Y1082="Consumo"),"2556",)))),REPLACE(I1082,1,1,1))))</f>
        <v/>
      </c>
    </row>
    <row r="1083" customFormat="false" ht="12.8" hidden="false" customHeight="true" outlineLevel="0" collapsed="false">
      <c r="Y1083" s="45"/>
      <c r="Z1083" s="46" t="str">
        <f aca="false">IF(B1083="","",(IFERROR(VLOOKUP(H1083,Dados!A$3:B$15000,2,0),"Não Encontrado")))</f>
        <v/>
      </c>
      <c r="AA1083" s="46" t="str">
        <f aca="false">IF(B1083="","",(IFERROR(VLOOKUP(G1083,Dados!C$3:E$15000,3,0),"Não Encontrado")))</f>
        <v/>
      </c>
      <c r="AB1083" s="46" t="str">
        <f aca="false">IFERROR(IF(Z1083&lt;&gt;"Não Encontrado",Z1083,IF(AA1083&lt;&gt;"Não Encontrado",AA1083,"")),"")</f>
        <v/>
      </c>
      <c r="AC1083" s="45" t="str">
        <f aca="false">IF(B1083="","",IF(AB1083="","NÃO","SIM"))</f>
        <v/>
      </c>
      <c r="AD1083" s="45" t="str">
        <f aca="false">IFERROR(VLOOKUP(G1083,Dados!$P$3:$R$500,3,0),"")</f>
        <v/>
      </c>
      <c r="AE1083" s="45" t="str">
        <f aca="false">IFERROR(VLOOKUP(G1083,Dados!$K$3:$L$500,2,0),"")</f>
        <v/>
      </c>
      <c r="AF1083" s="45" t="str">
        <f aca="false">IFERROR(VLOOKUP(G1083,Dados!$M$3:$N$500,2,0),"")</f>
        <v/>
      </c>
      <c r="AG1083" s="45" t="str">
        <f aca="false">IF(F1083="","",IF(AND(AD1083="",AE1083="",AF1083=""),"-",IF(AND(AD1083="BIT",AE1083="",AF1083=""),"BIT",IF(AND(AE1083="ANEXO I",AD1083="",AF1083=""),"ANEXO I",IF(AND(AF1083="ANEXO II",AD1083="",AE1083=""),"ANEXO II","Escolher")))))</f>
        <v/>
      </c>
      <c r="AH1083" s="45" t="str">
        <f aca="false">IF(AG1083&lt;&gt;"Pneus","",IFERROR(VLOOKUP(R1083,Dados!$X$2:$Z$5,3,0)*(AI1083-Q1083),VLOOKUP(D1083,Dados!$X$7:$Z$33,3,0)*(AI1083-Q1083)))</f>
        <v/>
      </c>
      <c r="AI1083" s="47" t="str">
        <f aca="false">IF(B1083="","",P1083+Q1083+O1083+M1083+L1083-N1083)</f>
        <v/>
      </c>
      <c r="AJ1083" s="48" t="str">
        <f aca="false">IFERROR(IF(AND(AC1083="SIM",AG1083="-",Y1083="REVENDA"),(AB1083/1+1)*AI1083,IF(AND(AC1083="SIM",AG1083="Pneus",Y1083="REVENDA"),(AB1083/1+1)*(AI1083-AH1083),"")),"")</f>
        <v/>
      </c>
      <c r="AK1083" s="48" t="str">
        <f aca="false">IF(AJ1083="","",AJ1083*17%)</f>
        <v/>
      </c>
      <c r="AL1083" s="48" t="str">
        <f aca="false">IFERROR(IF(AC1083="NÃO","",IF(AK1083="","",IF(E1083="Simples Nacional",BF1083,IF(T1083=0.12,U1083*0.5833337002,IF(T1083=0,AI1083*0.07,U1083))))),"")</f>
        <v/>
      </c>
      <c r="AM1083" s="47" t="str">
        <f aca="false">IFERROR(IF(AC1083="NÃO","",IF(OR(AG1083="-",AG1083="Pneus"),AK1083-AL1083,"")),"")</f>
        <v/>
      </c>
      <c r="AN1083" s="48" t="str">
        <f aca="false">IF(AND(Y1083="REVENDA",AC1083="SIM",AG1083="BIT"),((AB1083/1+1)*AI1083)*0.4117,"")</f>
        <v/>
      </c>
      <c r="AO1083" s="48" t="str">
        <f aca="false">IF(AN1083="","",AN1083*17%)</f>
        <v/>
      </c>
      <c r="AP1083" s="49" t="str">
        <f aca="false">IF(AN1083="","",IF(T1083=0.12,(U1083*0.4117)*0.4117,IF(T1083=0,(AI1083*0.07)*0.4117,U1083*0.4117)))</f>
        <v/>
      </c>
      <c r="AQ1083" s="47" t="str">
        <f aca="false">IF(AN1083="","",AO1083-AP1083)</f>
        <v/>
      </c>
      <c r="AR1083" s="50" t="str">
        <f aca="false">IFERROR(IF(AND(AC1083="SIM",Y1083="REVENDA",LEFT(AG1083,5)="ANEXO")*OR(AE1083="ANEXO I",AF1083="ANEXO II"),VLOOKUP(H1083,Dados!G:I,2,0),""),"INSERIR MVA")</f>
        <v/>
      </c>
      <c r="AS1083" s="48" t="str">
        <f aca="false">IF(LEFT(AG1083,5)="ANEXO",VLOOKUP(AG1083,Dados!$X$111:$Z$112,2,0)*(AI1083-Q1083),"")</f>
        <v/>
      </c>
      <c r="AT1083" s="48" t="str">
        <f aca="false">IFERROR(IF(AR1083="","",(AI1083*AR1083)+AI1083),"INSERIR MVA")</f>
        <v/>
      </c>
      <c r="AU1083" s="48" t="str">
        <f aca="false">IF(AT1083="","",IF(AY1083=0.04,U1083,AS1083*AY1083))</f>
        <v/>
      </c>
      <c r="AV1083" s="47" t="str">
        <f aca="false">IFERROR(IF(AU1083="","",(VLOOKUP(AG1083,Dados!$X$111:$Z$112,3,0)*AT1083*0.17)),"INSERIR MVA")</f>
        <v/>
      </c>
      <c r="AW1083" s="47" t="str">
        <f aca="false">IFERROR(IF(AR1083="","",AV1083-AU1083),"")</f>
        <v/>
      </c>
      <c r="AX1083" s="51" t="str">
        <f aca="false">IFERROR(IF(AC1083="NÃO","",IF(AM1083&lt;&gt;"",AM1083-W1083,IF(AQ1083&lt;&gt;"",AQ1083-W1083,IF(AW1083&lt;&gt;"",AW1083-W1083,"")))),"")</f>
        <v/>
      </c>
      <c r="AY1083" s="46" t="str">
        <f aca="false">IFERROR(IF(ISNA(VLOOKUP(R1083,Dados!$X$2:$Y$5,2,0)),VLOOKUP(D1083,Dados!$X$7:$Y$33,2,0),VLOOKUP(R1083,Dados!$X$2:$Y$5,2,0)),"")</f>
        <v/>
      </c>
      <c r="AZ1083" s="52" t="str">
        <f aca="false">IF(C1083="","",IF(AND(Y1083="CONSUMO",AC1083="NÃO")*OR(AG1083="-",AG1083="BIT"),IF(E1083&lt;&gt;"",(AI1083-(P1083+L1083-N1083+Q1083)*AY1083)/0.83),""))</f>
        <v/>
      </c>
      <c r="BA1083" s="51" t="str">
        <f aca="false">IF(AZ1083="","",AZ1083*0.17-((P1083+L1083-N1083+Q1083)*AY1083))</f>
        <v/>
      </c>
      <c r="BB1083" s="51" t="str">
        <f aca="false">IF(AND(Y1083="CONSUMO",AG1083="ANEXO I",AY1083&gt;4%),(AI1083-(P1083+L1083-N1083+Q1083)*0.0514)/0.83*(0.5177)*(0.17)-AI1083*0.0514,IF(AND(Y1083="CONSUMO",AG1083="ANEXO II",AY1083&gt;4%),(AI1083-(P1083+L1083-N1083+Q1083)*0.041)/0.83*(0.3295)*(0.17)-AI1083*0.041,IF(AND(Y1083="CONSUMO",AG1083="ANEXO I",AY1083=4%),(AI1083-(P1083+L1083-N1083+Q1083)*0.04)/0.83*(0.5177)*(0.17)-AI1083*0.04,IF(AND(Y1083="CONSUMO",AG1083="ANEXO II",AY1083=4%),(AI1083-(P1083+L1083-N1083+Q1083)*0.04)/0.83*(0.3295)*(0.17)-AI1083*0.04,""))))</f>
        <v/>
      </c>
      <c r="BC1083" s="51" t="str">
        <f aca="false">IF(C1083="","",IF(AND(Y1083="CONSUMO",AC1083="SIM")*OR(AG1083="-",AG1083="BIT"),IF(E1083&lt;&gt;"",(AI1083-(P1083+L1083-N1083+Q1083)*AY1083)/0.83),""))</f>
        <v/>
      </c>
      <c r="BD1083" s="51" t="str">
        <f aca="false">IF(BC1083="","",BC1083*0.17)</f>
        <v/>
      </c>
      <c r="BE1083" s="51" t="str">
        <f aca="false">IF(I1083=6908,0,IF(BC1083="","",BD1083-((P1083+L1083-N1083+Q1083)*AY1083)))</f>
        <v/>
      </c>
      <c r="BF1083" s="53" t="str">
        <f aca="false">IF(B1083="","",IF(OR(B1083="",E1083="Regime Normal"),0,(AI1083-Q1083)*VLOOKUP(R1083,Dados!$X$98:$Y$108,2,0)))</f>
        <v/>
      </c>
      <c r="BG1083" s="54" t="str">
        <f aca="false">IFERROR(VLOOKUP(I1083,Dados!$AC$27:$AD$43,2,0),IF(B1083="","",IF(D1083&lt;&gt;"MT",IF(AND(AC1083="SIM",Y1083="Revenda"),"2403",IF(AND(AC1083="SIM",Y1083="Consumo"),"2407",IF(AND(AC1083="NÃO",Y1083="Revenda"),"2102",IF(AND(AC1083="NÃO",Y1083="Consumo"),"2556",)))),REPLACE(I1083,1,1,1))))</f>
        <v/>
      </c>
    </row>
    <row r="1084" customFormat="false" ht="12.8" hidden="false" customHeight="true" outlineLevel="0" collapsed="false">
      <c r="Y1084" s="45"/>
      <c r="Z1084" s="46" t="str">
        <f aca="false">IF(B1084="","",(IFERROR(VLOOKUP(H1084,Dados!A$3:B$15000,2,0),"Não Encontrado")))</f>
        <v/>
      </c>
      <c r="AA1084" s="46" t="str">
        <f aca="false">IF(B1084="","",(IFERROR(VLOOKUP(G1084,Dados!C$3:E$15000,3,0),"Não Encontrado")))</f>
        <v/>
      </c>
      <c r="AB1084" s="46" t="str">
        <f aca="false">IFERROR(IF(Z1084&lt;&gt;"Não Encontrado",Z1084,IF(AA1084&lt;&gt;"Não Encontrado",AA1084,"")),"")</f>
        <v/>
      </c>
      <c r="AC1084" s="45" t="str">
        <f aca="false">IF(B1084="","",IF(AB1084="","NÃO","SIM"))</f>
        <v/>
      </c>
      <c r="AD1084" s="45" t="str">
        <f aca="false">IFERROR(VLOOKUP(G1084,Dados!$P$3:$R$500,3,0),"")</f>
        <v/>
      </c>
      <c r="AE1084" s="45" t="str">
        <f aca="false">IFERROR(VLOOKUP(G1084,Dados!$K$3:$L$500,2,0),"")</f>
        <v/>
      </c>
      <c r="AF1084" s="45" t="str">
        <f aca="false">IFERROR(VLOOKUP(G1084,Dados!$M$3:$N$500,2,0),"")</f>
        <v/>
      </c>
      <c r="AG1084" s="45" t="str">
        <f aca="false">IF(F1084="","",IF(AND(AD1084="",AE1084="",AF1084=""),"-",IF(AND(AD1084="BIT",AE1084="",AF1084=""),"BIT",IF(AND(AE1084="ANEXO I",AD1084="",AF1084=""),"ANEXO I",IF(AND(AF1084="ANEXO II",AD1084="",AE1084=""),"ANEXO II","Escolher")))))</f>
        <v/>
      </c>
      <c r="AH1084" s="45" t="str">
        <f aca="false">IF(AG1084&lt;&gt;"Pneus","",IFERROR(VLOOKUP(R1084,Dados!$X$2:$Z$5,3,0)*(AI1084-Q1084),VLOOKUP(D1084,Dados!$X$7:$Z$33,3,0)*(AI1084-Q1084)))</f>
        <v/>
      </c>
      <c r="AI1084" s="47" t="str">
        <f aca="false">IF(B1084="","",P1084+Q1084+O1084+M1084+L1084-N1084)</f>
        <v/>
      </c>
      <c r="AJ1084" s="48" t="str">
        <f aca="false">IFERROR(IF(AND(AC1084="SIM",AG1084="-",Y1084="REVENDA"),(AB1084/1+1)*AI1084,IF(AND(AC1084="SIM",AG1084="Pneus",Y1084="REVENDA"),(AB1084/1+1)*(AI1084-AH1084),"")),"")</f>
        <v/>
      </c>
      <c r="AK1084" s="48" t="str">
        <f aca="false">IF(AJ1084="","",AJ1084*17%)</f>
        <v/>
      </c>
      <c r="AL1084" s="48" t="str">
        <f aca="false">IFERROR(IF(AC1084="NÃO","",IF(AK1084="","",IF(E1084="Simples Nacional",BF1084,IF(T1084=0.12,U1084*0.5833337002,IF(T1084=0,AI1084*0.07,U1084))))),"")</f>
        <v/>
      </c>
      <c r="AM1084" s="47" t="str">
        <f aca="false">IFERROR(IF(AC1084="NÃO","",IF(OR(AG1084="-",AG1084="Pneus"),AK1084-AL1084,"")),"")</f>
        <v/>
      </c>
      <c r="AN1084" s="48" t="str">
        <f aca="false">IF(AND(Y1084="REVENDA",AC1084="SIM",AG1084="BIT"),((AB1084/1+1)*AI1084)*0.4117,"")</f>
        <v/>
      </c>
      <c r="AO1084" s="48" t="str">
        <f aca="false">IF(AN1084="","",AN1084*17%)</f>
        <v/>
      </c>
      <c r="AP1084" s="49" t="str">
        <f aca="false">IF(AN1084="","",IF(T1084=0.12,(U1084*0.4117)*0.4117,IF(T1084=0,(AI1084*0.07)*0.4117,U1084*0.4117)))</f>
        <v/>
      </c>
      <c r="AQ1084" s="47" t="str">
        <f aca="false">IF(AN1084="","",AO1084-AP1084)</f>
        <v/>
      </c>
      <c r="AR1084" s="50" t="str">
        <f aca="false">IFERROR(IF(AND(AC1084="SIM",Y1084="REVENDA",LEFT(AG1084,5)="ANEXO")*OR(AE1084="ANEXO I",AF1084="ANEXO II"),VLOOKUP(H1084,Dados!G:I,2,0),""),"INSERIR MVA")</f>
        <v/>
      </c>
      <c r="AS1084" s="48" t="str">
        <f aca="false">IF(LEFT(AG1084,5)="ANEXO",VLOOKUP(AG1084,Dados!$X$111:$Z$112,2,0)*(AI1084-Q1084),"")</f>
        <v/>
      </c>
      <c r="AT1084" s="48" t="str">
        <f aca="false">IFERROR(IF(AR1084="","",(AI1084*AR1084)+AI1084),"INSERIR MVA")</f>
        <v/>
      </c>
      <c r="AU1084" s="48" t="str">
        <f aca="false">IF(AT1084="","",IF(AY1084=0.04,U1084,AS1084*AY1084))</f>
        <v/>
      </c>
      <c r="AV1084" s="47" t="str">
        <f aca="false">IFERROR(IF(AU1084="","",(VLOOKUP(AG1084,Dados!$X$111:$Z$112,3,0)*AT1084*0.17)),"INSERIR MVA")</f>
        <v/>
      </c>
      <c r="AW1084" s="47" t="str">
        <f aca="false">IFERROR(IF(AR1084="","",AV1084-AU1084),"")</f>
        <v/>
      </c>
      <c r="AX1084" s="51" t="str">
        <f aca="false">IFERROR(IF(AC1084="NÃO","",IF(AM1084&lt;&gt;"",AM1084-W1084,IF(AQ1084&lt;&gt;"",AQ1084-W1084,IF(AW1084&lt;&gt;"",AW1084-W1084,"")))),"")</f>
        <v/>
      </c>
      <c r="AY1084" s="46" t="str">
        <f aca="false">IFERROR(IF(ISNA(VLOOKUP(R1084,Dados!$X$2:$Y$5,2,0)),VLOOKUP(D1084,Dados!$X$7:$Y$33,2,0),VLOOKUP(R1084,Dados!$X$2:$Y$5,2,0)),"")</f>
        <v/>
      </c>
      <c r="AZ1084" s="52" t="str">
        <f aca="false">IF(C1084="","",IF(AND(Y1084="CONSUMO",AC1084="NÃO")*OR(AG1084="-",AG1084="BIT"),IF(E1084&lt;&gt;"",(AI1084-(P1084+L1084-N1084+Q1084)*AY1084)/0.83),""))</f>
        <v/>
      </c>
      <c r="BA1084" s="51" t="str">
        <f aca="false">IF(AZ1084="","",AZ1084*0.17-((P1084+L1084-N1084+Q1084)*AY1084))</f>
        <v/>
      </c>
      <c r="BB1084" s="51" t="str">
        <f aca="false">IF(AND(Y1084="CONSUMO",AG1084="ANEXO I",AY1084&gt;4%),(AI1084-(P1084+L1084-N1084+Q1084)*0.0514)/0.83*(0.5177)*(0.17)-AI1084*0.0514,IF(AND(Y1084="CONSUMO",AG1084="ANEXO II",AY1084&gt;4%),(AI1084-(P1084+L1084-N1084+Q1084)*0.041)/0.83*(0.3295)*(0.17)-AI1084*0.041,IF(AND(Y1084="CONSUMO",AG1084="ANEXO I",AY1084=4%),(AI1084-(P1084+L1084-N1084+Q1084)*0.04)/0.83*(0.5177)*(0.17)-AI1084*0.04,IF(AND(Y1084="CONSUMO",AG1084="ANEXO II",AY1084=4%),(AI1084-(P1084+L1084-N1084+Q1084)*0.04)/0.83*(0.3295)*(0.17)-AI1084*0.04,""))))</f>
        <v/>
      </c>
      <c r="BC1084" s="51" t="str">
        <f aca="false">IF(C1084="","",IF(AND(Y1084="CONSUMO",AC1084="SIM")*OR(AG1084="-",AG1084="BIT"),IF(E1084&lt;&gt;"",(AI1084-(P1084+L1084-N1084+Q1084)*AY1084)/0.83),""))</f>
        <v/>
      </c>
      <c r="BD1084" s="51" t="str">
        <f aca="false">IF(BC1084="","",BC1084*0.17)</f>
        <v/>
      </c>
      <c r="BE1084" s="51" t="str">
        <f aca="false">IF(I1084=6908,0,IF(BC1084="","",BD1084-((P1084+L1084-N1084+Q1084)*AY1084)))</f>
        <v/>
      </c>
      <c r="BF1084" s="53" t="str">
        <f aca="false">IF(B1084="","",IF(OR(B1084="",E1084="Regime Normal"),0,(AI1084-Q1084)*VLOOKUP(R1084,Dados!$X$98:$Y$108,2,0)))</f>
        <v/>
      </c>
      <c r="BG1084" s="54" t="str">
        <f aca="false">IFERROR(VLOOKUP(I1084,Dados!$AC$27:$AD$43,2,0),IF(B1084="","",IF(D1084&lt;&gt;"MT",IF(AND(AC1084="SIM",Y1084="Revenda"),"2403",IF(AND(AC1084="SIM",Y1084="Consumo"),"2407",IF(AND(AC1084="NÃO",Y1084="Revenda"),"2102",IF(AND(AC1084="NÃO",Y1084="Consumo"),"2556",)))),REPLACE(I1084,1,1,1))))</f>
        <v/>
      </c>
    </row>
    <row r="1085" customFormat="false" ht="12.8" hidden="false" customHeight="true" outlineLevel="0" collapsed="false">
      <c r="Y1085" s="45"/>
      <c r="Z1085" s="46" t="str">
        <f aca="false">IF(B1085="","",(IFERROR(VLOOKUP(H1085,Dados!A$3:B$15000,2,0),"Não Encontrado")))</f>
        <v/>
      </c>
      <c r="AA1085" s="46" t="str">
        <f aca="false">IF(B1085="","",(IFERROR(VLOOKUP(G1085,Dados!C$3:E$15000,3,0),"Não Encontrado")))</f>
        <v/>
      </c>
      <c r="AB1085" s="46" t="str">
        <f aca="false">IFERROR(IF(Z1085&lt;&gt;"Não Encontrado",Z1085,IF(AA1085&lt;&gt;"Não Encontrado",AA1085,"")),"")</f>
        <v/>
      </c>
      <c r="AC1085" s="45" t="str">
        <f aca="false">IF(B1085="","",IF(AB1085="","NÃO","SIM"))</f>
        <v/>
      </c>
      <c r="AD1085" s="45" t="str">
        <f aca="false">IFERROR(VLOOKUP(G1085,Dados!$P$3:$R$500,3,0),"")</f>
        <v/>
      </c>
      <c r="AE1085" s="45" t="str">
        <f aca="false">IFERROR(VLOOKUP(G1085,Dados!$K$3:$L$500,2,0),"")</f>
        <v/>
      </c>
      <c r="AF1085" s="45" t="str">
        <f aca="false">IFERROR(VLOOKUP(G1085,Dados!$M$3:$N$500,2,0),"")</f>
        <v/>
      </c>
      <c r="AG1085" s="45" t="str">
        <f aca="false">IF(F1085="","",IF(AND(AD1085="",AE1085="",AF1085=""),"-",IF(AND(AD1085="BIT",AE1085="",AF1085=""),"BIT",IF(AND(AE1085="ANEXO I",AD1085="",AF1085=""),"ANEXO I",IF(AND(AF1085="ANEXO II",AD1085="",AE1085=""),"ANEXO II","Escolher")))))</f>
        <v/>
      </c>
      <c r="AH1085" s="45" t="str">
        <f aca="false">IF(AG1085&lt;&gt;"Pneus","",IFERROR(VLOOKUP(R1085,Dados!$X$2:$Z$5,3,0)*(AI1085-Q1085),VLOOKUP(D1085,Dados!$X$7:$Z$33,3,0)*(AI1085-Q1085)))</f>
        <v/>
      </c>
      <c r="AI1085" s="47" t="str">
        <f aca="false">IF(B1085="","",P1085+Q1085+O1085+M1085+L1085-N1085)</f>
        <v/>
      </c>
      <c r="AJ1085" s="48" t="str">
        <f aca="false">IFERROR(IF(AND(AC1085="SIM",AG1085="-",Y1085="REVENDA"),(AB1085/1+1)*AI1085,IF(AND(AC1085="SIM",AG1085="Pneus",Y1085="REVENDA"),(AB1085/1+1)*(AI1085-AH1085),"")),"")</f>
        <v/>
      </c>
      <c r="AK1085" s="48" t="str">
        <f aca="false">IF(AJ1085="","",AJ1085*17%)</f>
        <v/>
      </c>
      <c r="AL1085" s="48" t="str">
        <f aca="false">IFERROR(IF(AC1085="NÃO","",IF(AK1085="","",IF(E1085="Simples Nacional",BF1085,IF(T1085=0.12,U1085*0.5833337002,IF(T1085=0,AI1085*0.07,U1085))))),"")</f>
        <v/>
      </c>
      <c r="AM1085" s="47" t="str">
        <f aca="false">IFERROR(IF(AC1085="NÃO","",IF(OR(AG1085="-",AG1085="Pneus"),AK1085-AL1085,"")),"")</f>
        <v/>
      </c>
      <c r="AN1085" s="48" t="str">
        <f aca="false">IF(AND(Y1085="REVENDA",AC1085="SIM",AG1085="BIT"),((AB1085/1+1)*AI1085)*0.4117,"")</f>
        <v/>
      </c>
      <c r="AO1085" s="48" t="str">
        <f aca="false">IF(AN1085="","",AN1085*17%)</f>
        <v/>
      </c>
      <c r="AP1085" s="49" t="str">
        <f aca="false">IF(AN1085="","",IF(T1085=0.12,(U1085*0.4117)*0.4117,IF(T1085=0,(AI1085*0.07)*0.4117,U1085*0.4117)))</f>
        <v/>
      </c>
      <c r="AQ1085" s="47" t="str">
        <f aca="false">IF(AN1085="","",AO1085-AP1085)</f>
        <v/>
      </c>
      <c r="AR1085" s="50" t="str">
        <f aca="false">IFERROR(IF(AND(AC1085="SIM",Y1085="REVENDA",LEFT(AG1085,5)="ANEXO")*OR(AE1085="ANEXO I",AF1085="ANEXO II"),VLOOKUP(H1085,Dados!G:I,2,0),""),"INSERIR MVA")</f>
        <v/>
      </c>
      <c r="AS1085" s="48" t="str">
        <f aca="false">IF(LEFT(AG1085,5)="ANEXO",VLOOKUP(AG1085,Dados!$X$111:$Z$112,2,0)*(AI1085-Q1085),"")</f>
        <v/>
      </c>
      <c r="AT1085" s="48" t="str">
        <f aca="false">IFERROR(IF(AR1085="","",(AI1085*AR1085)+AI1085),"INSERIR MVA")</f>
        <v/>
      </c>
      <c r="AU1085" s="48" t="str">
        <f aca="false">IF(AT1085="","",IF(AY1085=0.04,U1085,AS1085*AY1085))</f>
        <v/>
      </c>
      <c r="AV1085" s="47" t="str">
        <f aca="false">IFERROR(IF(AU1085="","",(VLOOKUP(AG1085,Dados!$X$111:$Z$112,3,0)*AT1085*0.17)),"INSERIR MVA")</f>
        <v/>
      </c>
      <c r="AW1085" s="47" t="str">
        <f aca="false">IFERROR(IF(AR1085="","",AV1085-AU1085),"")</f>
        <v/>
      </c>
      <c r="AX1085" s="51" t="str">
        <f aca="false">IFERROR(IF(AC1085="NÃO","",IF(AM1085&lt;&gt;"",AM1085-W1085,IF(AQ1085&lt;&gt;"",AQ1085-W1085,IF(AW1085&lt;&gt;"",AW1085-W1085,"")))),"")</f>
        <v/>
      </c>
      <c r="AY1085" s="46" t="str">
        <f aca="false">IFERROR(IF(ISNA(VLOOKUP(R1085,Dados!$X$2:$Y$5,2,0)),VLOOKUP(D1085,Dados!$X$7:$Y$33,2,0),VLOOKUP(R1085,Dados!$X$2:$Y$5,2,0)),"")</f>
        <v/>
      </c>
      <c r="AZ1085" s="52" t="str">
        <f aca="false">IF(C1085="","",IF(AND(Y1085="CONSUMO",AC1085="NÃO")*OR(AG1085="-",AG1085="BIT"),IF(E1085&lt;&gt;"",(AI1085-(P1085+L1085-N1085+Q1085)*AY1085)/0.83),""))</f>
        <v/>
      </c>
      <c r="BA1085" s="51" t="str">
        <f aca="false">IF(AZ1085="","",AZ1085*0.17-((P1085+L1085-N1085+Q1085)*AY1085))</f>
        <v/>
      </c>
      <c r="BB1085" s="51" t="str">
        <f aca="false">IF(AND(Y1085="CONSUMO",AG1085="ANEXO I",AY1085&gt;4%),(AI1085-(P1085+L1085-N1085+Q1085)*0.0514)/0.83*(0.5177)*(0.17)-AI1085*0.0514,IF(AND(Y1085="CONSUMO",AG1085="ANEXO II",AY1085&gt;4%),(AI1085-(P1085+L1085-N1085+Q1085)*0.041)/0.83*(0.3295)*(0.17)-AI1085*0.041,IF(AND(Y1085="CONSUMO",AG1085="ANEXO I",AY1085=4%),(AI1085-(P1085+L1085-N1085+Q1085)*0.04)/0.83*(0.5177)*(0.17)-AI1085*0.04,IF(AND(Y1085="CONSUMO",AG1085="ANEXO II",AY1085=4%),(AI1085-(P1085+L1085-N1085+Q1085)*0.04)/0.83*(0.3295)*(0.17)-AI1085*0.04,""))))</f>
        <v/>
      </c>
      <c r="BC1085" s="51" t="str">
        <f aca="false">IF(C1085="","",IF(AND(Y1085="CONSUMO",AC1085="SIM")*OR(AG1085="-",AG1085="BIT"),IF(E1085&lt;&gt;"",(AI1085-(P1085+L1085-N1085+Q1085)*AY1085)/0.83),""))</f>
        <v/>
      </c>
      <c r="BD1085" s="51" t="str">
        <f aca="false">IF(BC1085="","",BC1085*0.17)</f>
        <v/>
      </c>
      <c r="BE1085" s="51" t="str">
        <f aca="false">IF(I1085=6908,0,IF(BC1085="","",BD1085-((P1085+L1085-N1085+Q1085)*AY1085)))</f>
        <v/>
      </c>
      <c r="BF1085" s="53" t="str">
        <f aca="false">IF(B1085="","",IF(OR(B1085="",E1085="Regime Normal"),0,(AI1085-Q1085)*VLOOKUP(R1085,Dados!$X$98:$Y$108,2,0)))</f>
        <v/>
      </c>
      <c r="BG1085" s="54" t="str">
        <f aca="false">IFERROR(VLOOKUP(I1085,Dados!$AC$27:$AD$43,2,0),IF(B1085="","",IF(D1085&lt;&gt;"MT",IF(AND(AC1085="SIM",Y1085="Revenda"),"2403",IF(AND(AC1085="SIM",Y1085="Consumo"),"2407",IF(AND(AC1085="NÃO",Y1085="Revenda"),"2102",IF(AND(AC1085="NÃO",Y1085="Consumo"),"2556",)))),REPLACE(I1085,1,1,1))))</f>
        <v/>
      </c>
    </row>
    <row r="1086" customFormat="false" ht="12.8" hidden="false" customHeight="true" outlineLevel="0" collapsed="false">
      <c r="Y1086" s="45"/>
      <c r="Z1086" s="46" t="str">
        <f aca="false">IF(B1086="","",(IFERROR(VLOOKUP(H1086,Dados!A$3:B$15000,2,0),"Não Encontrado")))</f>
        <v/>
      </c>
      <c r="AA1086" s="46" t="str">
        <f aca="false">IF(B1086="","",(IFERROR(VLOOKUP(G1086,Dados!C$3:E$15000,3,0),"Não Encontrado")))</f>
        <v/>
      </c>
      <c r="AB1086" s="46" t="str">
        <f aca="false">IFERROR(IF(Z1086&lt;&gt;"Não Encontrado",Z1086,IF(AA1086&lt;&gt;"Não Encontrado",AA1086,"")),"")</f>
        <v/>
      </c>
      <c r="AC1086" s="45" t="str">
        <f aca="false">IF(B1086="","",IF(AB1086="","NÃO","SIM"))</f>
        <v/>
      </c>
      <c r="AD1086" s="45" t="str">
        <f aca="false">IFERROR(VLOOKUP(G1086,Dados!$P$3:$R$500,3,0),"")</f>
        <v/>
      </c>
      <c r="AE1086" s="45" t="str">
        <f aca="false">IFERROR(VLOOKUP(G1086,Dados!$K$3:$L$500,2,0),"")</f>
        <v/>
      </c>
      <c r="AF1086" s="45" t="str">
        <f aca="false">IFERROR(VLOOKUP(G1086,Dados!$M$3:$N$500,2,0),"")</f>
        <v/>
      </c>
      <c r="AG1086" s="45" t="str">
        <f aca="false">IF(F1086="","",IF(AND(AD1086="",AE1086="",AF1086=""),"-",IF(AND(AD1086="BIT",AE1086="",AF1086=""),"BIT",IF(AND(AE1086="ANEXO I",AD1086="",AF1086=""),"ANEXO I",IF(AND(AF1086="ANEXO II",AD1086="",AE1086=""),"ANEXO II","Escolher")))))</f>
        <v/>
      </c>
      <c r="AH1086" s="45" t="str">
        <f aca="false">IF(AG1086&lt;&gt;"Pneus","",IFERROR(VLOOKUP(R1086,Dados!$X$2:$Z$5,3,0)*(AI1086-Q1086),VLOOKUP(D1086,Dados!$X$7:$Z$33,3,0)*(AI1086-Q1086)))</f>
        <v/>
      </c>
      <c r="AI1086" s="47" t="str">
        <f aca="false">IF(B1086="","",P1086+Q1086+O1086+M1086+L1086-N1086)</f>
        <v/>
      </c>
      <c r="AJ1086" s="48" t="str">
        <f aca="false">IFERROR(IF(AND(AC1086="SIM",AG1086="-",Y1086="REVENDA"),(AB1086/1+1)*AI1086,IF(AND(AC1086="SIM",AG1086="Pneus",Y1086="REVENDA"),(AB1086/1+1)*(AI1086-AH1086),"")),"")</f>
        <v/>
      </c>
      <c r="AK1086" s="48" t="str">
        <f aca="false">IF(AJ1086="","",AJ1086*17%)</f>
        <v/>
      </c>
      <c r="AL1086" s="48" t="str">
        <f aca="false">IFERROR(IF(AC1086="NÃO","",IF(AK1086="","",IF(E1086="Simples Nacional",BF1086,IF(T1086=0.12,U1086*0.5833337002,IF(T1086=0,AI1086*0.07,U1086))))),"")</f>
        <v/>
      </c>
      <c r="AM1086" s="47" t="str">
        <f aca="false">IFERROR(IF(AC1086="NÃO","",IF(OR(AG1086="-",AG1086="Pneus"),AK1086-AL1086,"")),"")</f>
        <v/>
      </c>
      <c r="AN1086" s="48" t="str">
        <f aca="false">IF(AND(Y1086="REVENDA",AC1086="SIM",AG1086="BIT"),((AB1086/1+1)*AI1086)*0.4117,"")</f>
        <v/>
      </c>
      <c r="AO1086" s="48" t="str">
        <f aca="false">IF(AN1086="","",AN1086*17%)</f>
        <v/>
      </c>
      <c r="AP1086" s="49" t="str">
        <f aca="false">IF(AN1086="","",IF(T1086=0.12,(U1086*0.4117)*0.4117,IF(T1086=0,(AI1086*0.07)*0.4117,U1086*0.4117)))</f>
        <v/>
      </c>
      <c r="AQ1086" s="47" t="str">
        <f aca="false">IF(AN1086="","",AO1086-AP1086)</f>
        <v/>
      </c>
      <c r="AR1086" s="50" t="str">
        <f aca="false">IFERROR(IF(AND(AC1086="SIM",Y1086="REVENDA",LEFT(AG1086,5)="ANEXO")*OR(AE1086="ANEXO I",AF1086="ANEXO II"),VLOOKUP(H1086,Dados!G:I,2,0),""),"INSERIR MVA")</f>
        <v/>
      </c>
      <c r="AS1086" s="48" t="str">
        <f aca="false">IF(LEFT(AG1086,5)="ANEXO",VLOOKUP(AG1086,Dados!$X$111:$Z$112,2,0)*(AI1086-Q1086),"")</f>
        <v/>
      </c>
      <c r="AT1086" s="48" t="str">
        <f aca="false">IFERROR(IF(AR1086="","",(AI1086*AR1086)+AI1086),"INSERIR MVA")</f>
        <v/>
      </c>
      <c r="AU1086" s="48" t="str">
        <f aca="false">IF(AT1086="","",IF(AY1086=0.04,U1086,AS1086*AY1086))</f>
        <v/>
      </c>
      <c r="AV1086" s="47" t="str">
        <f aca="false">IFERROR(IF(AU1086="","",(VLOOKUP(AG1086,Dados!$X$111:$Z$112,3,0)*AT1086*0.17)),"INSERIR MVA")</f>
        <v/>
      </c>
      <c r="AW1086" s="47" t="str">
        <f aca="false">IFERROR(IF(AR1086="","",AV1086-AU1086),"")</f>
        <v/>
      </c>
      <c r="AX1086" s="51" t="str">
        <f aca="false">IFERROR(IF(AC1086="NÃO","",IF(AM1086&lt;&gt;"",AM1086-W1086,IF(AQ1086&lt;&gt;"",AQ1086-W1086,IF(AW1086&lt;&gt;"",AW1086-W1086,"")))),"")</f>
        <v/>
      </c>
      <c r="AY1086" s="46" t="str">
        <f aca="false">IFERROR(IF(ISNA(VLOOKUP(R1086,Dados!$X$2:$Y$5,2,0)),VLOOKUP(D1086,Dados!$X$7:$Y$33,2,0),VLOOKUP(R1086,Dados!$X$2:$Y$5,2,0)),"")</f>
        <v/>
      </c>
      <c r="AZ1086" s="52" t="str">
        <f aca="false">IF(C1086="","",IF(AND(Y1086="CONSUMO",AC1086="NÃO")*OR(AG1086="-",AG1086="BIT"),IF(E1086&lt;&gt;"",(AI1086-(P1086+L1086-N1086+Q1086)*AY1086)/0.83),""))</f>
        <v/>
      </c>
      <c r="BA1086" s="51" t="str">
        <f aca="false">IF(AZ1086="","",AZ1086*0.17-((P1086+L1086-N1086+Q1086)*AY1086))</f>
        <v/>
      </c>
      <c r="BB1086" s="51" t="str">
        <f aca="false">IF(AND(Y1086="CONSUMO",AG1086="ANEXO I",AY1086&gt;4%),(AI1086-(P1086+L1086-N1086+Q1086)*0.0514)/0.83*(0.5177)*(0.17)-AI1086*0.0514,IF(AND(Y1086="CONSUMO",AG1086="ANEXO II",AY1086&gt;4%),(AI1086-(P1086+L1086-N1086+Q1086)*0.041)/0.83*(0.3295)*(0.17)-AI1086*0.041,IF(AND(Y1086="CONSUMO",AG1086="ANEXO I",AY1086=4%),(AI1086-(P1086+L1086-N1086+Q1086)*0.04)/0.83*(0.5177)*(0.17)-AI1086*0.04,IF(AND(Y1086="CONSUMO",AG1086="ANEXO II",AY1086=4%),(AI1086-(P1086+L1086-N1086+Q1086)*0.04)/0.83*(0.3295)*(0.17)-AI1086*0.04,""))))</f>
        <v/>
      </c>
      <c r="BC1086" s="51" t="str">
        <f aca="false">IF(C1086="","",IF(AND(Y1086="CONSUMO",AC1086="SIM")*OR(AG1086="-",AG1086="BIT"),IF(E1086&lt;&gt;"",(AI1086-(P1086+L1086-N1086+Q1086)*AY1086)/0.83),""))</f>
        <v/>
      </c>
      <c r="BD1086" s="51" t="str">
        <f aca="false">IF(BC1086="","",BC1086*0.17)</f>
        <v/>
      </c>
      <c r="BE1086" s="51" t="str">
        <f aca="false">IF(I1086=6908,0,IF(BC1086="","",BD1086-((P1086+L1086-N1086+Q1086)*AY1086)))</f>
        <v/>
      </c>
      <c r="BF1086" s="53" t="str">
        <f aca="false">IF(B1086="","",IF(OR(B1086="",E1086="Regime Normal"),0,(AI1086-Q1086)*VLOOKUP(R1086,Dados!$X$98:$Y$108,2,0)))</f>
        <v/>
      </c>
      <c r="BG1086" s="54" t="str">
        <f aca="false">IFERROR(VLOOKUP(I1086,Dados!$AC$27:$AD$43,2,0),IF(B1086="","",IF(D1086&lt;&gt;"MT",IF(AND(AC1086="SIM",Y1086="Revenda"),"2403",IF(AND(AC1086="SIM",Y1086="Consumo"),"2407",IF(AND(AC1086="NÃO",Y1086="Revenda"),"2102",IF(AND(AC1086="NÃO",Y1086="Consumo"),"2556",)))),REPLACE(I1086,1,1,1))))</f>
        <v/>
      </c>
    </row>
    <row r="1087" customFormat="false" ht="12.8" hidden="false" customHeight="true" outlineLevel="0" collapsed="false">
      <c r="Y1087" s="45"/>
      <c r="Z1087" s="46" t="str">
        <f aca="false">IF(B1087="","",(IFERROR(VLOOKUP(H1087,Dados!A$3:B$15000,2,0),"Não Encontrado")))</f>
        <v/>
      </c>
      <c r="AA1087" s="46" t="str">
        <f aca="false">IF(B1087="","",(IFERROR(VLOOKUP(G1087,Dados!C$3:E$15000,3,0),"Não Encontrado")))</f>
        <v/>
      </c>
      <c r="AB1087" s="46" t="str">
        <f aca="false">IFERROR(IF(Z1087&lt;&gt;"Não Encontrado",Z1087,IF(AA1087&lt;&gt;"Não Encontrado",AA1087,"")),"")</f>
        <v/>
      </c>
      <c r="AC1087" s="45" t="str">
        <f aca="false">IF(B1087="","",IF(AB1087="","NÃO","SIM"))</f>
        <v/>
      </c>
      <c r="AD1087" s="45" t="str">
        <f aca="false">IFERROR(VLOOKUP(G1087,Dados!$P$3:$R$500,3,0),"")</f>
        <v/>
      </c>
      <c r="AE1087" s="45" t="str">
        <f aca="false">IFERROR(VLOOKUP(G1087,Dados!$K$3:$L$500,2,0),"")</f>
        <v/>
      </c>
      <c r="AF1087" s="45" t="str">
        <f aca="false">IFERROR(VLOOKUP(G1087,Dados!$M$3:$N$500,2,0),"")</f>
        <v/>
      </c>
      <c r="AG1087" s="45" t="str">
        <f aca="false">IF(F1087="","",IF(AND(AD1087="",AE1087="",AF1087=""),"-",IF(AND(AD1087="BIT",AE1087="",AF1087=""),"BIT",IF(AND(AE1087="ANEXO I",AD1087="",AF1087=""),"ANEXO I",IF(AND(AF1087="ANEXO II",AD1087="",AE1087=""),"ANEXO II","Escolher")))))</f>
        <v/>
      </c>
      <c r="AH1087" s="45" t="str">
        <f aca="false">IF(AG1087&lt;&gt;"Pneus","",IFERROR(VLOOKUP(R1087,Dados!$X$2:$Z$5,3,0)*(AI1087-Q1087),VLOOKUP(D1087,Dados!$X$7:$Z$33,3,0)*(AI1087-Q1087)))</f>
        <v/>
      </c>
      <c r="AI1087" s="47" t="str">
        <f aca="false">IF(B1087="","",P1087+Q1087+O1087+M1087+L1087-N1087)</f>
        <v/>
      </c>
      <c r="AJ1087" s="48" t="str">
        <f aca="false">IFERROR(IF(AND(AC1087="SIM",AG1087="-",Y1087="REVENDA"),(AB1087/1+1)*AI1087,IF(AND(AC1087="SIM",AG1087="Pneus",Y1087="REVENDA"),(AB1087/1+1)*(AI1087-AH1087),"")),"")</f>
        <v/>
      </c>
      <c r="AK1087" s="48" t="str">
        <f aca="false">IF(AJ1087="","",AJ1087*17%)</f>
        <v/>
      </c>
      <c r="AL1087" s="48" t="str">
        <f aca="false">IFERROR(IF(AC1087="NÃO","",IF(AK1087="","",IF(E1087="Simples Nacional",BF1087,IF(T1087=0.12,U1087*0.5833337002,IF(T1087=0,AI1087*0.07,U1087))))),"")</f>
        <v/>
      </c>
      <c r="AM1087" s="47" t="str">
        <f aca="false">IFERROR(IF(AC1087="NÃO","",IF(OR(AG1087="-",AG1087="Pneus"),AK1087-AL1087,"")),"")</f>
        <v/>
      </c>
      <c r="AN1087" s="48" t="str">
        <f aca="false">IF(AND(Y1087="REVENDA",AC1087="SIM",AG1087="BIT"),((AB1087/1+1)*AI1087)*0.4117,"")</f>
        <v/>
      </c>
      <c r="AO1087" s="48" t="str">
        <f aca="false">IF(AN1087="","",AN1087*17%)</f>
        <v/>
      </c>
      <c r="AP1087" s="49" t="str">
        <f aca="false">IF(AN1087="","",IF(T1087=0.12,(U1087*0.4117)*0.4117,IF(T1087=0,(AI1087*0.07)*0.4117,U1087*0.4117)))</f>
        <v/>
      </c>
      <c r="AQ1087" s="47" t="str">
        <f aca="false">IF(AN1087="","",AO1087-AP1087)</f>
        <v/>
      </c>
      <c r="AR1087" s="50" t="str">
        <f aca="false">IFERROR(IF(AND(AC1087="SIM",Y1087="REVENDA",LEFT(AG1087,5)="ANEXO")*OR(AE1087="ANEXO I",AF1087="ANEXO II"),VLOOKUP(H1087,Dados!G:I,2,0),""),"INSERIR MVA")</f>
        <v/>
      </c>
      <c r="AS1087" s="48" t="str">
        <f aca="false">IF(LEFT(AG1087,5)="ANEXO",VLOOKUP(AG1087,Dados!$X$111:$Z$112,2,0)*(AI1087-Q1087),"")</f>
        <v/>
      </c>
      <c r="AT1087" s="48" t="str">
        <f aca="false">IFERROR(IF(AR1087="","",(AI1087*AR1087)+AI1087),"INSERIR MVA")</f>
        <v/>
      </c>
      <c r="AU1087" s="48" t="str">
        <f aca="false">IF(AT1087="","",IF(AY1087=0.04,U1087,AS1087*AY1087))</f>
        <v/>
      </c>
      <c r="AV1087" s="47" t="str">
        <f aca="false">IFERROR(IF(AU1087="","",(VLOOKUP(AG1087,Dados!$X$111:$Z$112,3,0)*AT1087*0.17)),"INSERIR MVA")</f>
        <v/>
      </c>
      <c r="AW1087" s="47" t="str">
        <f aca="false">IFERROR(IF(AR1087="","",AV1087-AU1087),"")</f>
        <v/>
      </c>
      <c r="AX1087" s="51" t="str">
        <f aca="false">IFERROR(IF(AC1087="NÃO","",IF(AM1087&lt;&gt;"",AM1087-W1087,IF(AQ1087&lt;&gt;"",AQ1087-W1087,IF(AW1087&lt;&gt;"",AW1087-W1087,"")))),"")</f>
        <v/>
      </c>
      <c r="AY1087" s="46" t="str">
        <f aca="false">IFERROR(IF(ISNA(VLOOKUP(R1087,Dados!$X$2:$Y$5,2,0)),VLOOKUP(D1087,Dados!$X$7:$Y$33,2,0),VLOOKUP(R1087,Dados!$X$2:$Y$5,2,0)),"")</f>
        <v/>
      </c>
      <c r="AZ1087" s="52" t="str">
        <f aca="false">IF(C1087="","",IF(AND(Y1087="CONSUMO",AC1087="NÃO")*OR(AG1087="-",AG1087="BIT"),IF(E1087&lt;&gt;"",(AI1087-(P1087+L1087-N1087+Q1087)*AY1087)/0.83),""))</f>
        <v/>
      </c>
      <c r="BA1087" s="51" t="str">
        <f aca="false">IF(AZ1087="","",AZ1087*0.17-((P1087+L1087-N1087+Q1087)*AY1087))</f>
        <v/>
      </c>
      <c r="BB1087" s="51" t="str">
        <f aca="false">IF(AND(Y1087="CONSUMO",AG1087="ANEXO I",AY1087&gt;4%),(AI1087-(P1087+L1087-N1087+Q1087)*0.0514)/0.83*(0.5177)*(0.17)-AI1087*0.0514,IF(AND(Y1087="CONSUMO",AG1087="ANEXO II",AY1087&gt;4%),(AI1087-(P1087+L1087-N1087+Q1087)*0.041)/0.83*(0.3295)*(0.17)-AI1087*0.041,IF(AND(Y1087="CONSUMO",AG1087="ANEXO I",AY1087=4%),(AI1087-(P1087+L1087-N1087+Q1087)*0.04)/0.83*(0.5177)*(0.17)-AI1087*0.04,IF(AND(Y1087="CONSUMO",AG1087="ANEXO II",AY1087=4%),(AI1087-(P1087+L1087-N1087+Q1087)*0.04)/0.83*(0.3295)*(0.17)-AI1087*0.04,""))))</f>
        <v/>
      </c>
      <c r="BC1087" s="51" t="str">
        <f aca="false">IF(C1087="","",IF(AND(Y1087="CONSUMO",AC1087="SIM")*OR(AG1087="-",AG1087="BIT"),IF(E1087&lt;&gt;"",(AI1087-(P1087+L1087-N1087+Q1087)*AY1087)/0.83),""))</f>
        <v/>
      </c>
      <c r="BD1087" s="51" t="str">
        <f aca="false">IF(BC1087="","",BC1087*0.17)</f>
        <v/>
      </c>
      <c r="BE1087" s="51" t="str">
        <f aca="false">IF(I1087=6908,0,IF(BC1087="","",BD1087-((P1087+L1087-N1087+Q1087)*AY1087)))</f>
        <v/>
      </c>
      <c r="BF1087" s="53" t="str">
        <f aca="false">IF(B1087="","",IF(OR(B1087="",E1087="Regime Normal"),0,(AI1087-Q1087)*VLOOKUP(R1087,Dados!$X$98:$Y$108,2,0)))</f>
        <v/>
      </c>
      <c r="BG1087" s="54" t="str">
        <f aca="false">IFERROR(VLOOKUP(I1087,Dados!$AC$27:$AD$43,2,0),IF(B1087="","",IF(D1087&lt;&gt;"MT",IF(AND(AC1087="SIM",Y1087="Revenda"),"2403",IF(AND(AC1087="SIM",Y1087="Consumo"),"2407",IF(AND(AC1087="NÃO",Y1087="Revenda"),"2102",IF(AND(AC1087="NÃO",Y1087="Consumo"),"2556",)))),REPLACE(I1087,1,1,1))))</f>
        <v/>
      </c>
    </row>
    <row r="1088" customFormat="false" ht="12.8" hidden="false" customHeight="true" outlineLevel="0" collapsed="false">
      <c r="Y1088" s="45"/>
      <c r="Z1088" s="46" t="str">
        <f aca="false">IF(B1088="","",(IFERROR(VLOOKUP(H1088,Dados!A$3:B$15000,2,0),"Não Encontrado")))</f>
        <v/>
      </c>
      <c r="AA1088" s="46" t="str">
        <f aca="false">IF(B1088="","",(IFERROR(VLOOKUP(G1088,Dados!C$3:E$15000,3,0),"Não Encontrado")))</f>
        <v/>
      </c>
      <c r="AB1088" s="46" t="str">
        <f aca="false">IFERROR(IF(Z1088&lt;&gt;"Não Encontrado",Z1088,IF(AA1088&lt;&gt;"Não Encontrado",AA1088,"")),"")</f>
        <v/>
      </c>
      <c r="AC1088" s="45" t="str">
        <f aca="false">IF(B1088="","",IF(AB1088="","NÃO","SIM"))</f>
        <v/>
      </c>
      <c r="AD1088" s="45" t="str">
        <f aca="false">IFERROR(VLOOKUP(G1088,Dados!$P$3:$R$500,3,0),"")</f>
        <v/>
      </c>
      <c r="AE1088" s="45" t="str">
        <f aca="false">IFERROR(VLOOKUP(G1088,Dados!$K$3:$L$500,2,0),"")</f>
        <v/>
      </c>
      <c r="AF1088" s="45" t="str">
        <f aca="false">IFERROR(VLOOKUP(G1088,Dados!$M$3:$N$500,2,0),"")</f>
        <v/>
      </c>
      <c r="AG1088" s="45" t="str">
        <f aca="false">IF(F1088="","",IF(AND(AD1088="",AE1088="",AF1088=""),"-",IF(AND(AD1088="BIT",AE1088="",AF1088=""),"BIT",IF(AND(AE1088="ANEXO I",AD1088="",AF1088=""),"ANEXO I",IF(AND(AF1088="ANEXO II",AD1088="",AE1088=""),"ANEXO II","Escolher")))))</f>
        <v/>
      </c>
      <c r="AH1088" s="45" t="str">
        <f aca="false">IF(AG1088&lt;&gt;"Pneus","",IFERROR(VLOOKUP(R1088,Dados!$X$2:$Z$5,3,0)*(AI1088-Q1088),VLOOKUP(D1088,Dados!$X$7:$Z$33,3,0)*(AI1088-Q1088)))</f>
        <v/>
      </c>
      <c r="AI1088" s="47" t="str">
        <f aca="false">IF(B1088="","",P1088+Q1088+O1088+M1088+L1088-N1088)</f>
        <v/>
      </c>
      <c r="AJ1088" s="48" t="str">
        <f aca="false">IFERROR(IF(AND(AC1088="SIM",AG1088="-",Y1088="REVENDA"),(AB1088/1+1)*AI1088,IF(AND(AC1088="SIM",AG1088="Pneus",Y1088="REVENDA"),(AB1088/1+1)*(AI1088-AH1088),"")),"")</f>
        <v/>
      </c>
      <c r="AK1088" s="48" t="str">
        <f aca="false">IF(AJ1088="","",AJ1088*17%)</f>
        <v/>
      </c>
      <c r="AL1088" s="48" t="str">
        <f aca="false">IFERROR(IF(AC1088="NÃO","",IF(AK1088="","",IF(E1088="Simples Nacional",BF1088,IF(T1088=0.12,U1088*0.5833337002,IF(T1088=0,AI1088*0.07,U1088))))),"")</f>
        <v/>
      </c>
      <c r="AM1088" s="47" t="str">
        <f aca="false">IFERROR(IF(AC1088="NÃO","",IF(OR(AG1088="-",AG1088="Pneus"),AK1088-AL1088,"")),"")</f>
        <v/>
      </c>
      <c r="AN1088" s="48" t="str">
        <f aca="false">IF(AND(Y1088="REVENDA",AC1088="SIM",AG1088="BIT"),((AB1088/1+1)*AI1088)*0.4117,"")</f>
        <v/>
      </c>
      <c r="AO1088" s="48" t="str">
        <f aca="false">IF(AN1088="","",AN1088*17%)</f>
        <v/>
      </c>
      <c r="AP1088" s="49" t="str">
        <f aca="false">IF(AN1088="","",IF(T1088=0.12,(U1088*0.4117)*0.4117,IF(T1088=0,(AI1088*0.07)*0.4117,U1088*0.4117)))</f>
        <v/>
      </c>
      <c r="AQ1088" s="47" t="str">
        <f aca="false">IF(AN1088="","",AO1088-AP1088)</f>
        <v/>
      </c>
      <c r="AR1088" s="50" t="str">
        <f aca="false">IFERROR(IF(AND(AC1088="SIM",Y1088="REVENDA",LEFT(AG1088,5)="ANEXO")*OR(AE1088="ANEXO I",AF1088="ANEXO II"),VLOOKUP(H1088,Dados!G:I,2,0),""),"INSERIR MVA")</f>
        <v/>
      </c>
      <c r="AS1088" s="48" t="str">
        <f aca="false">IF(LEFT(AG1088,5)="ANEXO",VLOOKUP(AG1088,Dados!$X$111:$Z$112,2,0)*(AI1088-Q1088),"")</f>
        <v/>
      </c>
      <c r="AT1088" s="48" t="str">
        <f aca="false">IFERROR(IF(AR1088="","",(AI1088*AR1088)+AI1088),"INSERIR MVA")</f>
        <v/>
      </c>
      <c r="AU1088" s="48" t="str">
        <f aca="false">IF(AT1088="","",IF(AY1088=0.04,U1088,AS1088*AY1088))</f>
        <v/>
      </c>
      <c r="AV1088" s="47" t="str">
        <f aca="false">IFERROR(IF(AU1088="","",(VLOOKUP(AG1088,Dados!$X$111:$Z$112,3,0)*AT1088*0.17)),"INSERIR MVA")</f>
        <v/>
      </c>
      <c r="AW1088" s="47" t="str">
        <f aca="false">IFERROR(IF(AR1088="","",AV1088-AU1088),"")</f>
        <v/>
      </c>
      <c r="AX1088" s="51" t="str">
        <f aca="false">IFERROR(IF(AC1088="NÃO","",IF(AM1088&lt;&gt;"",AM1088-W1088,IF(AQ1088&lt;&gt;"",AQ1088-W1088,IF(AW1088&lt;&gt;"",AW1088-W1088,"")))),"")</f>
        <v/>
      </c>
      <c r="AY1088" s="46" t="str">
        <f aca="false">IFERROR(IF(ISNA(VLOOKUP(R1088,Dados!$X$2:$Y$5,2,0)),VLOOKUP(D1088,Dados!$X$7:$Y$33,2,0),VLOOKUP(R1088,Dados!$X$2:$Y$5,2,0)),"")</f>
        <v/>
      </c>
      <c r="AZ1088" s="52" t="str">
        <f aca="false">IF(C1088="","",IF(AND(Y1088="CONSUMO",AC1088="NÃO")*OR(AG1088="-",AG1088="BIT"),IF(E1088&lt;&gt;"",(AI1088-(P1088+L1088-N1088+Q1088)*AY1088)/0.83),""))</f>
        <v/>
      </c>
      <c r="BA1088" s="51" t="str">
        <f aca="false">IF(AZ1088="","",AZ1088*0.17-((P1088+L1088-N1088+Q1088)*AY1088))</f>
        <v/>
      </c>
      <c r="BB1088" s="51" t="str">
        <f aca="false">IF(AND(Y1088="CONSUMO",AG1088="ANEXO I",AY1088&gt;4%),(AI1088-(P1088+L1088-N1088+Q1088)*0.0514)/0.83*(0.5177)*(0.17)-AI1088*0.0514,IF(AND(Y1088="CONSUMO",AG1088="ANEXO II",AY1088&gt;4%),(AI1088-(P1088+L1088-N1088+Q1088)*0.041)/0.83*(0.3295)*(0.17)-AI1088*0.041,IF(AND(Y1088="CONSUMO",AG1088="ANEXO I",AY1088=4%),(AI1088-(P1088+L1088-N1088+Q1088)*0.04)/0.83*(0.5177)*(0.17)-AI1088*0.04,IF(AND(Y1088="CONSUMO",AG1088="ANEXO II",AY1088=4%),(AI1088-(P1088+L1088-N1088+Q1088)*0.04)/0.83*(0.3295)*(0.17)-AI1088*0.04,""))))</f>
        <v/>
      </c>
      <c r="BC1088" s="51" t="str">
        <f aca="false">IF(C1088="","",IF(AND(Y1088="CONSUMO",AC1088="SIM")*OR(AG1088="-",AG1088="BIT"),IF(E1088&lt;&gt;"",(AI1088-(P1088+L1088-N1088+Q1088)*AY1088)/0.83),""))</f>
        <v/>
      </c>
      <c r="BD1088" s="51" t="str">
        <f aca="false">IF(BC1088="","",BC1088*0.17)</f>
        <v/>
      </c>
      <c r="BE1088" s="51" t="str">
        <f aca="false">IF(I1088=6908,0,IF(BC1088="","",BD1088-((P1088+L1088-N1088+Q1088)*AY1088)))</f>
        <v/>
      </c>
      <c r="BF1088" s="53" t="str">
        <f aca="false">IF(B1088="","",IF(OR(B1088="",E1088="Regime Normal"),0,(AI1088-Q1088)*VLOOKUP(R1088,Dados!$X$98:$Y$108,2,0)))</f>
        <v/>
      </c>
      <c r="BG1088" s="54" t="str">
        <f aca="false">IFERROR(VLOOKUP(I1088,Dados!$AC$27:$AD$43,2,0),IF(B1088="","",IF(D1088&lt;&gt;"MT",IF(AND(AC1088="SIM",Y1088="Revenda"),"2403",IF(AND(AC1088="SIM",Y1088="Consumo"),"2407",IF(AND(AC1088="NÃO",Y1088="Revenda"),"2102",IF(AND(AC1088="NÃO",Y1088="Consumo"),"2556",)))),REPLACE(I1088,1,1,1))))</f>
        <v/>
      </c>
    </row>
    <row r="1089" customFormat="false" ht="12.8" hidden="false" customHeight="true" outlineLevel="0" collapsed="false">
      <c r="Y1089" s="45"/>
      <c r="Z1089" s="46" t="str">
        <f aca="false">IF(B1089="","",(IFERROR(VLOOKUP(H1089,Dados!A$3:B$15000,2,0),"Não Encontrado")))</f>
        <v/>
      </c>
      <c r="AA1089" s="46" t="str">
        <f aca="false">IF(B1089="","",(IFERROR(VLOOKUP(G1089,Dados!C$3:E$15000,3,0),"Não Encontrado")))</f>
        <v/>
      </c>
      <c r="AB1089" s="46" t="str">
        <f aca="false">IFERROR(IF(Z1089&lt;&gt;"Não Encontrado",Z1089,IF(AA1089&lt;&gt;"Não Encontrado",AA1089,"")),"")</f>
        <v/>
      </c>
      <c r="AC1089" s="45" t="str">
        <f aca="false">IF(B1089="","",IF(AB1089="","NÃO","SIM"))</f>
        <v/>
      </c>
      <c r="AD1089" s="45" t="str">
        <f aca="false">IFERROR(VLOOKUP(G1089,Dados!$P$3:$R$500,3,0),"")</f>
        <v/>
      </c>
      <c r="AE1089" s="45" t="str">
        <f aca="false">IFERROR(VLOOKUP(G1089,Dados!$K$3:$L$500,2,0),"")</f>
        <v/>
      </c>
      <c r="AF1089" s="45" t="str">
        <f aca="false">IFERROR(VLOOKUP(G1089,Dados!$M$3:$N$500,2,0),"")</f>
        <v/>
      </c>
      <c r="AG1089" s="45" t="str">
        <f aca="false">IF(F1089="","",IF(AND(AD1089="",AE1089="",AF1089=""),"-",IF(AND(AD1089="BIT",AE1089="",AF1089=""),"BIT",IF(AND(AE1089="ANEXO I",AD1089="",AF1089=""),"ANEXO I",IF(AND(AF1089="ANEXO II",AD1089="",AE1089=""),"ANEXO II","Escolher")))))</f>
        <v/>
      </c>
      <c r="AH1089" s="45" t="str">
        <f aca="false">IF(AG1089&lt;&gt;"Pneus","",IFERROR(VLOOKUP(R1089,Dados!$X$2:$Z$5,3,0)*(AI1089-Q1089),VLOOKUP(D1089,Dados!$X$7:$Z$33,3,0)*(AI1089-Q1089)))</f>
        <v/>
      </c>
      <c r="AI1089" s="47" t="str">
        <f aca="false">IF(B1089="","",P1089+Q1089+O1089+M1089+L1089-N1089)</f>
        <v/>
      </c>
      <c r="AJ1089" s="48" t="str">
        <f aca="false">IFERROR(IF(AND(AC1089="SIM",AG1089="-",Y1089="REVENDA"),(AB1089/1+1)*AI1089,IF(AND(AC1089="SIM",AG1089="Pneus",Y1089="REVENDA"),(AB1089/1+1)*(AI1089-AH1089),"")),"")</f>
        <v/>
      </c>
      <c r="AK1089" s="48" t="str">
        <f aca="false">IF(AJ1089="","",AJ1089*17%)</f>
        <v/>
      </c>
      <c r="AL1089" s="48" t="str">
        <f aca="false">IFERROR(IF(AC1089="NÃO","",IF(AK1089="","",IF(E1089="Simples Nacional",BF1089,IF(T1089=0.12,U1089*0.5833337002,IF(T1089=0,AI1089*0.07,U1089))))),"")</f>
        <v/>
      </c>
      <c r="AM1089" s="47" t="str">
        <f aca="false">IFERROR(IF(AC1089="NÃO","",IF(OR(AG1089="-",AG1089="Pneus"),AK1089-AL1089,"")),"")</f>
        <v/>
      </c>
      <c r="AN1089" s="48" t="str">
        <f aca="false">IF(AND(Y1089="REVENDA",AC1089="SIM",AG1089="BIT"),((AB1089/1+1)*AI1089)*0.4117,"")</f>
        <v/>
      </c>
      <c r="AO1089" s="48" t="str">
        <f aca="false">IF(AN1089="","",AN1089*17%)</f>
        <v/>
      </c>
      <c r="AP1089" s="49" t="str">
        <f aca="false">IF(AN1089="","",IF(T1089=0.12,(U1089*0.4117)*0.4117,IF(T1089=0,(AI1089*0.07)*0.4117,U1089*0.4117)))</f>
        <v/>
      </c>
      <c r="AQ1089" s="47" t="str">
        <f aca="false">IF(AN1089="","",AO1089-AP1089)</f>
        <v/>
      </c>
      <c r="AR1089" s="50" t="str">
        <f aca="false">IFERROR(IF(AND(AC1089="SIM",Y1089="REVENDA",LEFT(AG1089,5)="ANEXO")*OR(AE1089="ANEXO I",AF1089="ANEXO II"),VLOOKUP(H1089,Dados!G:I,2,0),""),"INSERIR MVA")</f>
        <v/>
      </c>
      <c r="AS1089" s="48" t="str">
        <f aca="false">IF(LEFT(AG1089,5)="ANEXO",VLOOKUP(AG1089,Dados!$X$111:$Z$112,2,0)*(AI1089-Q1089),"")</f>
        <v/>
      </c>
      <c r="AT1089" s="48" t="str">
        <f aca="false">IFERROR(IF(AR1089="","",(AI1089*AR1089)+AI1089),"INSERIR MVA")</f>
        <v/>
      </c>
      <c r="AU1089" s="48" t="str">
        <f aca="false">IF(AT1089="","",IF(AY1089=0.04,U1089,AS1089*AY1089))</f>
        <v/>
      </c>
      <c r="AV1089" s="47" t="str">
        <f aca="false">IFERROR(IF(AU1089="","",(VLOOKUP(AG1089,Dados!$X$111:$Z$112,3,0)*AT1089*0.17)),"INSERIR MVA")</f>
        <v/>
      </c>
      <c r="AW1089" s="47" t="str">
        <f aca="false">IFERROR(IF(AR1089="","",AV1089-AU1089),"")</f>
        <v/>
      </c>
      <c r="AX1089" s="51" t="str">
        <f aca="false">IFERROR(IF(AC1089="NÃO","",IF(AM1089&lt;&gt;"",AM1089-W1089,IF(AQ1089&lt;&gt;"",AQ1089-W1089,IF(AW1089&lt;&gt;"",AW1089-W1089,"")))),"")</f>
        <v/>
      </c>
      <c r="AY1089" s="46" t="str">
        <f aca="false">IFERROR(IF(ISNA(VLOOKUP(R1089,Dados!$X$2:$Y$5,2,0)),VLOOKUP(D1089,Dados!$X$7:$Y$33,2,0),VLOOKUP(R1089,Dados!$X$2:$Y$5,2,0)),"")</f>
        <v/>
      </c>
      <c r="AZ1089" s="52" t="str">
        <f aca="false">IF(C1089="","",IF(AND(Y1089="CONSUMO",AC1089="NÃO")*OR(AG1089="-",AG1089="BIT"),IF(E1089&lt;&gt;"",(AI1089-(P1089+L1089-N1089+Q1089)*AY1089)/0.83),""))</f>
        <v/>
      </c>
      <c r="BA1089" s="51" t="str">
        <f aca="false">IF(AZ1089="","",AZ1089*0.17-((P1089+L1089-N1089+Q1089)*AY1089))</f>
        <v/>
      </c>
      <c r="BB1089" s="51" t="str">
        <f aca="false">IF(AND(Y1089="CONSUMO",AG1089="ANEXO I",AY1089&gt;4%),(AI1089-(P1089+L1089-N1089+Q1089)*0.0514)/0.83*(0.5177)*(0.17)-AI1089*0.0514,IF(AND(Y1089="CONSUMO",AG1089="ANEXO II",AY1089&gt;4%),(AI1089-(P1089+L1089-N1089+Q1089)*0.041)/0.83*(0.3295)*(0.17)-AI1089*0.041,IF(AND(Y1089="CONSUMO",AG1089="ANEXO I",AY1089=4%),(AI1089-(P1089+L1089-N1089+Q1089)*0.04)/0.83*(0.5177)*(0.17)-AI1089*0.04,IF(AND(Y1089="CONSUMO",AG1089="ANEXO II",AY1089=4%),(AI1089-(P1089+L1089-N1089+Q1089)*0.04)/0.83*(0.3295)*(0.17)-AI1089*0.04,""))))</f>
        <v/>
      </c>
      <c r="BC1089" s="51" t="str">
        <f aca="false">IF(C1089="","",IF(AND(Y1089="CONSUMO",AC1089="SIM")*OR(AG1089="-",AG1089="BIT"),IF(E1089&lt;&gt;"",(AI1089-(P1089+L1089-N1089+Q1089)*AY1089)/0.83),""))</f>
        <v/>
      </c>
      <c r="BD1089" s="51" t="str">
        <f aca="false">IF(BC1089="","",BC1089*0.17)</f>
        <v/>
      </c>
      <c r="BE1089" s="51" t="str">
        <f aca="false">IF(I1089=6908,0,IF(BC1089="","",BD1089-((P1089+L1089-N1089+Q1089)*AY1089)))</f>
        <v/>
      </c>
      <c r="BF1089" s="53" t="str">
        <f aca="false">IF(B1089="","",IF(OR(B1089="",E1089="Regime Normal"),0,(AI1089-Q1089)*VLOOKUP(R1089,Dados!$X$98:$Y$108,2,0)))</f>
        <v/>
      </c>
      <c r="BG1089" s="54" t="str">
        <f aca="false">IFERROR(VLOOKUP(I1089,Dados!$AC$27:$AD$43,2,0),IF(B1089="","",IF(D1089&lt;&gt;"MT",IF(AND(AC1089="SIM",Y1089="Revenda"),"2403",IF(AND(AC1089="SIM",Y1089="Consumo"),"2407",IF(AND(AC1089="NÃO",Y1089="Revenda"),"2102",IF(AND(AC1089="NÃO",Y1089="Consumo"),"2556",)))),REPLACE(I1089,1,1,1))))</f>
        <v/>
      </c>
    </row>
    <row r="1090" customFormat="false" ht="12.8" hidden="false" customHeight="true" outlineLevel="0" collapsed="false">
      <c r="Y1090" s="45"/>
      <c r="Z1090" s="46" t="str">
        <f aca="false">IF(B1090="","",(IFERROR(VLOOKUP(H1090,Dados!A$3:B$15000,2,0),"Não Encontrado")))</f>
        <v/>
      </c>
      <c r="AA1090" s="46" t="str">
        <f aca="false">IF(B1090="","",(IFERROR(VLOOKUP(G1090,Dados!C$3:E$15000,3,0),"Não Encontrado")))</f>
        <v/>
      </c>
      <c r="AB1090" s="46" t="str">
        <f aca="false">IFERROR(IF(Z1090&lt;&gt;"Não Encontrado",Z1090,IF(AA1090&lt;&gt;"Não Encontrado",AA1090,"")),"")</f>
        <v/>
      </c>
      <c r="AC1090" s="45" t="str">
        <f aca="false">IF(B1090="","",IF(AB1090="","NÃO","SIM"))</f>
        <v/>
      </c>
      <c r="AD1090" s="45" t="str">
        <f aca="false">IFERROR(VLOOKUP(G1090,Dados!$P$3:$R$500,3,0),"")</f>
        <v/>
      </c>
      <c r="AE1090" s="45" t="str">
        <f aca="false">IFERROR(VLOOKUP(G1090,Dados!$K$3:$L$500,2,0),"")</f>
        <v/>
      </c>
      <c r="AF1090" s="45" t="str">
        <f aca="false">IFERROR(VLOOKUP(G1090,Dados!$M$3:$N$500,2,0),"")</f>
        <v/>
      </c>
      <c r="AG1090" s="45" t="str">
        <f aca="false">IF(F1090="","",IF(AND(AD1090="",AE1090="",AF1090=""),"-",IF(AND(AD1090="BIT",AE1090="",AF1090=""),"BIT",IF(AND(AE1090="ANEXO I",AD1090="",AF1090=""),"ANEXO I",IF(AND(AF1090="ANEXO II",AD1090="",AE1090=""),"ANEXO II","Escolher")))))</f>
        <v/>
      </c>
      <c r="AH1090" s="45" t="str">
        <f aca="false">IF(AG1090&lt;&gt;"Pneus","",IFERROR(VLOOKUP(R1090,Dados!$X$2:$Z$5,3,0)*(AI1090-Q1090),VLOOKUP(D1090,Dados!$X$7:$Z$33,3,0)*(AI1090-Q1090)))</f>
        <v/>
      </c>
      <c r="AI1090" s="47" t="str">
        <f aca="false">IF(B1090="","",P1090+Q1090+O1090+M1090+L1090-N1090)</f>
        <v/>
      </c>
      <c r="AJ1090" s="48" t="str">
        <f aca="false">IFERROR(IF(AND(AC1090="SIM",AG1090="-",Y1090="REVENDA"),(AB1090/1+1)*AI1090,IF(AND(AC1090="SIM",AG1090="Pneus",Y1090="REVENDA"),(AB1090/1+1)*(AI1090-AH1090),"")),"")</f>
        <v/>
      </c>
      <c r="AK1090" s="48" t="str">
        <f aca="false">IF(AJ1090="","",AJ1090*17%)</f>
        <v/>
      </c>
      <c r="AL1090" s="48" t="str">
        <f aca="false">IFERROR(IF(AC1090="NÃO","",IF(AK1090="","",IF(E1090="Simples Nacional",BF1090,IF(T1090=0.12,U1090*0.5833337002,IF(T1090=0,AI1090*0.07,U1090))))),"")</f>
        <v/>
      </c>
      <c r="AM1090" s="47" t="str">
        <f aca="false">IFERROR(IF(AC1090="NÃO","",IF(OR(AG1090="-",AG1090="Pneus"),AK1090-AL1090,"")),"")</f>
        <v/>
      </c>
      <c r="AN1090" s="48" t="str">
        <f aca="false">IF(AND(Y1090="REVENDA",AC1090="SIM",AG1090="BIT"),((AB1090/1+1)*AI1090)*0.4117,"")</f>
        <v/>
      </c>
      <c r="AO1090" s="48" t="str">
        <f aca="false">IF(AN1090="","",AN1090*17%)</f>
        <v/>
      </c>
      <c r="AP1090" s="49" t="str">
        <f aca="false">IF(AN1090="","",IF(T1090=0.12,(U1090*0.4117)*0.4117,IF(T1090=0,(AI1090*0.07)*0.4117,U1090*0.4117)))</f>
        <v/>
      </c>
      <c r="AQ1090" s="47" t="str">
        <f aca="false">IF(AN1090="","",AO1090-AP1090)</f>
        <v/>
      </c>
      <c r="AR1090" s="50" t="str">
        <f aca="false">IFERROR(IF(AND(AC1090="SIM",Y1090="REVENDA",LEFT(AG1090,5)="ANEXO")*OR(AE1090="ANEXO I",AF1090="ANEXO II"),VLOOKUP(H1090,Dados!G:I,2,0),""),"INSERIR MVA")</f>
        <v/>
      </c>
      <c r="AS1090" s="48" t="str">
        <f aca="false">IF(LEFT(AG1090,5)="ANEXO",VLOOKUP(AG1090,Dados!$X$111:$Z$112,2,0)*(AI1090-Q1090),"")</f>
        <v/>
      </c>
      <c r="AT1090" s="48" t="str">
        <f aca="false">IFERROR(IF(AR1090="","",(AI1090*AR1090)+AI1090),"INSERIR MVA")</f>
        <v/>
      </c>
      <c r="AU1090" s="48" t="str">
        <f aca="false">IF(AT1090="","",IF(AY1090=0.04,U1090,AS1090*AY1090))</f>
        <v/>
      </c>
      <c r="AV1090" s="47" t="str">
        <f aca="false">IFERROR(IF(AU1090="","",(VLOOKUP(AG1090,Dados!$X$111:$Z$112,3,0)*AT1090*0.17)),"INSERIR MVA")</f>
        <v/>
      </c>
      <c r="AW1090" s="47" t="str">
        <f aca="false">IFERROR(IF(AR1090="","",AV1090-AU1090),"")</f>
        <v/>
      </c>
      <c r="AX1090" s="51" t="str">
        <f aca="false">IFERROR(IF(AC1090="NÃO","",IF(AM1090&lt;&gt;"",AM1090-W1090,IF(AQ1090&lt;&gt;"",AQ1090-W1090,IF(AW1090&lt;&gt;"",AW1090-W1090,"")))),"")</f>
        <v/>
      </c>
      <c r="AY1090" s="46" t="str">
        <f aca="false">IFERROR(IF(ISNA(VLOOKUP(R1090,Dados!$X$2:$Y$5,2,0)),VLOOKUP(D1090,Dados!$X$7:$Y$33,2,0),VLOOKUP(R1090,Dados!$X$2:$Y$5,2,0)),"")</f>
        <v/>
      </c>
      <c r="AZ1090" s="52" t="str">
        <f aca="false">IF(C1090="","",IF(AND(Y1090="CONSUMO",AC1090="NÃO")*OR(AG1090="-",AG1090="BIT"),IF(E1090&lt;&gt;"",(AI1090-(P1090+L1090-N1090+Q1090)*AY1090)/0.83),""))</f>
        <v/>
      </c>
      <c r="BA1090" s="51" t="str">
        <f aca="false">IF(AZ1090="","",AZ1090*0.17-((P1090+L1090-N1090+Q1090)*AY1090))</f>
        <v/>
      </c>
      <c r="BB1090" s="51" t="str">
        <f aca="false">IF(AND(Y1090="CONSUMO",AG1090="ANEXO I",AY1090&gt;4%),(AI1090-(P1090+L1090-N1090+Q1090)*0.0514)/0.83*(0.5177)*(0.17)-AI1090*0.0514,IF(AND(Y1090="CONSUMO",AG1090="ANEXO II",AY1090&gt;4%),(AI1090-(P1090+L1090-N1090+Q1090)*0.041)/0.83*(0.3295)*(0.17)-AI1090*0.041,IF(AND(Y1090="CONSUMO",AG1090="ANEXO I",AY1090=4%),(AI1090-(P1090+L1090-N1090+Q1090)*0.04)/0.83*(0.5177)*(0.17)-AI1090*0.04,IF(AND(Y1090="CONSUMO",AG1090="ANEXO II",AY1090=4%),(AI1090-(P1090+L1090-N1090+Q1090)*0.04)/0.83*(0.3295)*(0.17)-AI1090*0.04,""))))</f>
        <v/>
      </c>
      <c r="BC1090" s="51" t="str">
        <f aca="false">IF(C1090="","",IF(AND(Y1090="CONSUMO",AC1090="SIM")*OR(AG1090="-",AG1090="BIT"),IF(E1090&lt;&gt;"",(AI1090-(P1090+L1090-N1090+Q1090)*AY1090)/0.83),""))</f>
        <v/>
      </c>
      <c r="BD1090" s="51" t="str">
        <f aca="false">IF(BC1090="","",BC1090*0.17)</f>
        <v/>
      </c>
      <c r="BE1090" s="51" t="str">
        <f aca="false">IF(I1090=6908,0,IF(BC1090="","",BD1090-((P1090+L1090-N1090+Q1090)*AY1090)))</f>
        <v/>
      </c>
      <c r="BF1090" s="53" t="str">
        <f aca="false">IF(B1090="","",IF(OR(B1090="",E1090="Regime Normal"),0,(AI1090-Q1090)*VLOOKUP(R1090,Dados!$X$98:$Y$108,2,0)))</f>
        <v/>
      </c>
      <c r="BG1090" s="54" t="str">
        <f aca="false">IFERROR(VLOOKUP(I1090,Dados!$AC$27:$AD$43,2,0),IF(B1090="","",IF(D1090&lt;&gt;"MT",IF(AND(AC1090="SIM",Y1090="Revenda"),"2403",IF(AND(AC1090="SIM",Y1090="Consumo"),"2407",IF(AND(AC1090="NÃO",Y1090="Revenda"),"2102",IF(AND(AC1090="NÃO",Y1090="Consumo"),"2556",)))),REPLACE(I1090,1,1,1))))</f>
        <v/>
      </c>
    </row>
    <row r="1091" customFormat="false" ht="12.8" hidden="false" customHeight="true" outlineLevel="0" collapsed="false">
      <c r="Y1091" s="45"/>
      <c r="Z1091" s="46" t="str">
        <f aca="false">IF(B1091="","",(IFERROR(VLOOKUP(H1091,Dados!A$3:B$15000,2,0),"Não Encontrado")))</f>
        <v/>
      </c>
      <c r="AA1091" s="46" t="str">
        <f aca="false">IF(B1091="","",(IFERROR(VLOOKUP(G1091,Dados!C$3:E$15000,3,0),"Não Encontrado")))</f>
        <v/>
      </c>
      <c r="AB1091" s="46" t="str">
        <f aca="false">IFERROR(IF(Z1091&lt;&gt;"Não Encontrado",Z1091,IF(AA1091&lt;&gt;"Não Encontrado",AA1091,"")),"")</f>
        <v/>
      </c>
      <c r="AC1091" s="45" t="str">
        <f aca="false">IF(B1091="","",IF(AB1091="","NÃO","SIM"))</f>
        <v/>
      </c>
      <c r="AD1091" s="45" t="str">
        <f aca="false">IFERROR(VLOOKUP(G1091,Dados!$P$3:$R$500,3,0),"")</f>
        <v/>
      </c>
      <c r="AE1091" s="45" t="str">
        <f aca="false">IFERROR(VLOOKUP(G1091,Dados!$K$3:$L$500,2,0),"")</f>
        <v/>
      </c>
      <c r="AF1091" s="45" t="str">
        <f aca="false">IFERROR(VLOOKUP(G1091,Dados!$M$3:$N$500,2,0),"")</f>
        <v/>
      </c>
      <c r="AG1091" s="45" t="str">
        <f aca="false">IF(F1091="","",IF(AND(AD1091="",AE1091="",AF1091=""),"-",IF(AND(AD1091="BIT",AE1091="",AF1091=""),"BIT",IF(AND(AE1091="ANEXO I",AD1091="",AF1091=""),"ANEXO I",IF(AND(AF1091="ANEXO II",AD1091="",AE1091=""),"ANEXO II","Escolher")))))</f>
        <v/>
      </c>
      <c r="AH1091" s="45" t="str">
        <f aca="false">IF(AG1091&lt;&gt;"Pneus","",IFERROR(VLOOKUP(R1091,Dados!$X$2:$Z$5,3,0)*(AI1091-Q1091),VLOOKUP(D1091,Dados!$X$7:$Z$33,3,0)*(AI1091-Q1091)))</f>
        <v/>
      </c>
      <c r="AI1091" s="47" t="str">
        <f aca="false">IF(B1091="","",P1091+Q1091+O1091+M1091+L1091-N1091)</f>
        <v/>
      </c>
      <c r="AJ1091" s="48" t="str">
        <f aca="false">IFERROR(IF(AND(AC1091="SIM",AG1091="-",Y1091="REVENDA"),(AB1091/1+1)*AI1091,IF(AND(AC1091="SIM",AG1091="Pneus",Y1091="REVENDA"),(AB1091/1+1)*(AI1091-AH1091),"")),"")</f>
        <v/>
      </c>
      <c r="AK1091" s="48" t="str">
        <f aca="false">IF(AJ1091="","",AJ1091*17%)</f>
        <v/>
      </c>
      <c r="AL1091" s="48" t="str">
        <f aca="false">IFERROR(IF(AC1091="NÃO","",IF(AK1091="","",IF(E1091="Simples Nacional",BF1091,IF(T1091=0.12,U1091*0.5833337002,IF(T1091=0,AI1091*0.07,U1091))))),"")</f>
        <v/>
      </c>
      <c r="AM1091" s="47" t="str">
        <f aca="false">IFERROR(IF(AC1091="NÃO","",IF(OR(AG1091="-",AG1091="Pneus"),AK1091-AL1091,"")),"")</f>
        <v/>
      </c>
      <c r="AN1091" s="48" t="str">
        <f aca="false">IF(AND(Y1091="REVENDA",AC1091="SIM",AG1091="BIT"),((AB1091/1+1)*AI1091)*0.4117,"")</f>
        <v/>
      </c>
      <c r="AO1091" s="48" t="str">
        <f aca="false">IF(AN1091="","",AN1091*17%)</f>
        <v/>
      </c>
      <c r="AP1091" s="49" t="str">
        <f aca="false">IF(AN1091="","",IF(T1091=0.12,(U1091*0.4117)*0.4117,IF(T1091=0,(AI1091*0.07)*0.4117,U1091*0.4117)))</f>
        <v/>
      </c>
      <c r="AQ1091" s="47" t="str">
        <f aca="false">IF(AN1091="","",AO1091-AP1091)</f>
        <v/>
      </c>
      <c r="AR1091" s="50" t="str">
        <f aca="false">IFERROR(IF(AND(AC1091="SIM",Y1091="REVENDA",LEFT(AG1091,5)="ANEXO")*OR(AE1091="ANEXO I",AF1091="ANEXO II"),VLOOKUP(H1091,Dados!G:I,2,0),""),"INSERIR MVA")</f>
        <v/>
      </c>
      <c r="AS1091" s="48" t="str">
        <f aca="false">IF(LEFT(AG1091,5)="ANEXO",VLOOKUP(AG1091,Dados!$X$111:$Z$112,2,0)*(AI1091-Q1091),"")</f>
        <v/>
      </c>
      <c r="AT1091" s="48" t="str">
        <f aca="false">IFERROR(IF(AR1091="","",(AI1091*AR1091)+AI1091),"INSERIR MVA")</f>
        <v/>
      </c>
      <c r="AU1091" s="48" t="str">
        <f aca="false">IF(AT1091="","",IF(AY1091=0.04,U1091,AS1091*AY1091))</f>
        <v/>
      </c>
      <c r="AV1091" s="47" t="str">
        <f aca="false">IFERROR(IF(AU1091="","",(VLOOKUP(AG1091,Dados!$X$111:$Z$112,3,0)*AT1091*0.17)),"INSERIR MVA")</f>
        <v/>
      </c>
      <c r="AW1091" s="47" t="str">
        <f aca="false">IFERROR(IF(AR1091="","",AV1091-AU1091),"")</f>
        <v/>
      </c>
      <c r="AX1091" s="51" t="str">
        <f aca="false">IFERROR(IF(AC1091="NÃO","",IF(AM1091&lt;&gt;"",AM1091-W1091,IF(AQ1091&lt;&gt;"",AQ1091-W1091,IF(AW1091&lt;&gt;"",AW1091-W1091,"")))),"")</f>
        <v/>
      </c>
      <c r="AY1091" s="46" t="str">
        <f aca="false">IFERROR(IF(ISNA(VLOOKUP(R1091,Dados!$X$2:$Y$5,2,0)),VLOOKUP(D1091,Dados!$X$7:$Y$33,2,0),VLOOKUP(R1091,Dados!$X$2:$Y$5,2,0)),"")</f>
        <v/>
      </c>
      <c r="AZ1091" s="52" t="str">
        <f aca="false">IF(C1091="","",IF(AND(Y1091="CONSUMO",AC1091="NÃO")*OR(AG1091="-",AG1091="BIT"),IF(E1091&lt;&gt;"",(AI1091-(P1091+L1091-N1091+Q1091)*AY1091)/0.83),""))</f>
        <v/>
      </c>
      <c r="BA1091" s="51" t="str">
        <f aca="false">IF(AZ1091="","",AZ1091*0.17-((P1091+L1091-N1091+Q1091)*AY1091))</f>
        <v/>
      </c>
      <c r="BB1091" s="51" t="str">
        <f aca="false">IF(AND(Y1091="CONSUMO",AG1091="ANEXO I",AY1091&gt;4%),(AI1091-(P1091+L1091-N1091+Q1091)*0.0514)/0.83*(0.5177)*(0.17)-AI1091*0.0514,IF(AND(Y1091="CONSUMO",AG1091="ANEXO II",AY1091&gt;4%),(AI1091-(P1091+L1091-N1091+Q1091)*0.041)/0.83*(0.3295)*(0.17)-AI1091*0.041,IF(AND(Y1091="CONSUMO",AG1091="ANEXO I",AY1091=4%),(AI1091-(P1091+L1091-N1091+Q1091)*0.04)/0.83*(0.5177)*(0.17)-AI1091*0.04,IF(AND(Y1091="CONSUMO",AG1091="ANEXO II",AY1091=4%),(AI1091-(P1091+L1091-N1091+Q1091)*0.04)/0.83*(0.3295)*(0.17)-AI1091*0.04,""))))</f>
        <v/>
      </c>
      <c r="BC1091" s="51" t="str">
        <f aca="false">IF(C1091="","",IF(AND(Y1091="CONSUMO",AC1091="SIM")*OR(AG1091="-",AG1091="BIT"),IF(E1091&lt;&gt;"",(AI1091-(P1091+L1091-N1091+Q1091)*AY1091)/0.83),""))</f>
        <v/>
      </c>
      <c r="BD1091" s="51" t="str">
        <f aca="false">IF(BC1091="","",BC1091*0.17)</f>
        <v/>
      </c>
      <c r="BE1091" s="51" t="str">
        <f aca="false">IF(I1091=6908,0,IF(BC1091="","",BD1091-((P1091+L1091-N1091+Q1091)*AY1091)))</f>
        <v/>
      </c>
      <c r="BF1091" s="53" t="str">
        <f aca="false">IF(B1091="","",IF(OR(B1091="",E1091="Regime Normal"),0,(AI1091-Q1091)*VLOOKUP(R1091,Dados!$X$98:$Y$108,2,0)))</f>
        <v/>
      </c>
      <c r="BG1091" s="54" t="str">
        <f aca="false">IFERROR(VLOOKUP(I1091,Dados!$AC$27:$AD$43,2,0),IF(B1091="","",IF(D1091&lt;&gt;"MT",IF(AND(AC1091="SIM",Y1091="Revenda"),"2403",IF(AND(AC1091="SIM",Y1091="Consumo"),"2407",IF(AND(AC1091="NÃO",Y1091="Revenda"),"2102",IF(AND(AC1091="NÃO",Y1091="Consumo"),"2556",)))),REPLACE(I1091,1,1,1))))</f>
        <v/>
      </c>
    </row>
    <row r="1092" customFormat="false" ht="12.8" hidden="false" customHeight="true" outlineLevel="0" collapsed="false">
      <c r="Y1092" s="45"/>
      <c r="Z1092" s="46" t="str">
        <f aca="false">IF(B1092="","",(IFERROR(VLOOKUP(H1092,Dados!A$3:B$15000,2,0),"Não Encontrado")))</f>
        <v/>
      </c>
      <c r="AA1092" s="46" t="str">
        <f aca="false">IF(B1092="","",(IFERROR(VLOOKUP(G1092,Dados!C$3:E$15000,3,0),"Não Encontrado")))</f>
        <v/>
      </c>
      <c r="AB1092" s="46" t="str">
        <f aca="false">IFERROR(IF(Z1092&lt;&gt;"Não Encontrado",Z1092,IF(AA1092&lt;&gt;"Não Encontrado",AA1092,"")),"")</f>
        <v/>
      </c>
      <c r="AC1092" s="45" t="str">
        <f aca="false">IF(B1092="","",IF(AB1092="","NÃO","SIM"))</f>
        <v/>
      </c>
      <c r="AD1092" s="45" t="str">
        <f aca="false">IFERROR(VLOOKUP(G1092,Dados!$P$3:$R$500,3,0),"")</f>
        <v/>
      </c>
      <c r="AE1092" s="45" t="str">
        <f aca="false">IFERROR(VLOOKUP(G1092,Dados!$K$3:$L$500,2,0),"")</f>
        <v/>
      </c>
      <c r="AF1092" s="45" t="str">
        <f aca="false">IFERROR(VLOOKUP(G1092,Dados!$M$3:$N$500,2,0),"")</f>
        <v/>
      </c>
      <c r="AG1092" s="45" t="str">
        <f aca="false">IF(F1092="","",IF(AND(AD1092="",AE1092="",AF1092=""),"-",IF(AND(AD1092="BIT",AE1092="",AF1092=""),"BIT",IF(AND(AE1092="ANEXO I",AD1092="",AF1092=""),"ANEXO I",IF(AND(AF1092="ANEXO II",AD1092="",AE1092=""),"ANEXO II","Escolher")))))</f>
        <v/>
      </c>
      <c r="AH1092" s="45" t="str">
        <f aca="false">IF(AG1092&lt;&gt;"Pneus","",IFERROR(VLOOKUP(R1092,Dados!$X$2:$Z$5,3,0)*(AI1092-Q1092),VLOOKUP(D1092,Dados!$X$7:$Z$33,3,0)*(AI1092-Q1092)))</f>
        <v/>
      </c>
      <c r="AI1092" s="47" t="str">
        <f aca="false">IF(B1092="","",P1092+Q1092+O1092+M1092+L1092-N1092)</f>
        <v/>
      </c>
      <c r="AJ1092" s="48" t="str">
        <f aca="false">IFERROR(IF(AND(AC1092="SIM",AG1092="-",Y1092="REVENDA"),(AB1092/1+1)*AI1092,IF(AND(AC1092="SIM",AG1092="Pneus",Y1092="REVENDA"),(AB1092/1+1)*(AI1092-AH1092),"")),"")</f>
        <v/>
      </c>
      <c r="AK1092" s="48" t="str">
        <f aca="false">IF(AJ1092="","",AJ1092*17%)</f>
        <v/>
      </c>
      <c r="AL1092" s="48" t="str">
        <f aca="false">IFERROR(IF(AC1092="NÃO","",IF(AK1092="","",IF(E1092="Simples Nacional",BF1092,IF(T1092=0.12,U1092*0.5833337002,IF(T1092=0,AI1092*0.07,U1092))))),"")</f>
        <v/>
      </c>
      <c r="AM1092" s="47" t="str">
        <f aca="false">IFERROR(IF(AC1092="NÃO","",IF(OR(AG1092="-",AG1092="Pneus"),AK1092-AL1092,"")),"")</f>
        <v/>
      </c>
      <c r="AN1092" s="48" t="str">
        <f aca="false">IF(AND(Y1092="REVENDA",AC1092="SIM",AG1092="BIT"),((AB1092/1+1)*AI1092)*0.4117,"")</f>
        <v/>
      </c>
      <c r="AO1092" s="48" t="str">
        <f aca="false">IF(AN1092="","",AN1092*17%)</f>
        <v/>
      </c>
      <c r="AP1092" s="49" t="str">
        <f aca="false">IF(AN1092="","",IF(T1092=0.12,(U1092*0.4117)*0.4117,IF(T1092=0,(AI1092*0.07)*0.4117,U1092*0.4117)))</f>
        <v/>
      </c>
      <c r="AQ1092" s="47" t="str">
        <f aca="false">IF(AN1092="","",AO1092-AP1092)</f>
        <v/>
      </c>
      <c r="AR1092" s="50" t="str">
        <f aca="false">IFERROR(IF(AND(AC1092="SIM",Y1092="REVENDA",LEFT(AG1092,5)="ANEXO")*OR(AE1092="ANEXO I",AF1092="ANEXO II"),VLOOKUP(H1092,Dados!G:I,2,0),""),"INSERIR MVA")</f>
        <v/>
      </c>
      <c r="AS1092" s="48" t="str">
        <f aca="false">IF(LEFT(AG1092,5)="ANEXO",VLOOKUP(AG1092,Dados!$X$111:$Z$112,2,0)*(AI1092-Q1092),"")</f>
        <v/>
      </c>
      <c r="AT1092" s="48" t="str">
        <f aca="false">IFERROR(IF(AR1092="","",(AI1092*AR1092)+AI1092),"INSERIR MVA")</f>
        <v/>
      </c>
      <c r="AU1092" s="48" t="str">
        <f aca="false">IF(AT1092="","",IF(AY1092=0.04,U1092,AS1092*AY1092))</f>
        <v/>
      </c>
      <c r="AV1092" s="47" t="str">
        <f aca="false">IFERROR(IF(AU1092="","",(VLOOKUP(AG1092,Dados!$X$111:$Z$112,3,0)*AT1092*0.17)),"INSERIR MVA")</f>
        <v/>
      </c>
      <c r="AW1092" s="47" t="str">
        <f aca="false">IFERROR(IF(AR1092="","",AV1092-AU1092),"")</f>
        <v/>
      </c>
      <c r="AX1092" s="51" t="str">
        <f aca="false">IFERROR(IF(AC1092="NÃO","",IF(AM1092&lt;&gt;"",AM1092-W1092,IF(AQ1092&lt;&gt;"",AQ1092-W1092,IF(AW1092&lt;&gt;"",AW1092-W1092,"")))),"")</f>
        <v/>
      </c>
      <c r="AY1092" s="46" t="str">
        <f aca="false">IFERROR(IF(ISNA(VLOOKUP(R1092,Dados!$X$2:$Y$5,2,0)),VLOOKUP(D1092,Dados!$X$7:$Y$33,2,0),VLOOKUP(R1092,Dados!$X$2:$Y$5,2,0)),"")</f>
        <v/>
      </c>
      <c r="AZ1092" s="52" t="str">
        <f aca="false">IF(C1092="","",IF(AND(Y1092="CONSUMO",AC1092="NÃO")*OR(AG1092="-",AG1092="BIT"),IF(E1092&lt;&gt;"",(AI1092-(P1092+L1092-N1092+Q1092)*AY1092)/0.83),""))</f>
        <v/>
      </c>
      <c r="BA1092" s="51" t="str">
        <f aca="false">IF(AZ1092="","",AZ1092*0.17-((P1092+L1092-N1092+Q1092)*AY1092))</f>
        <v/>
      </c>
      <c r="BB1092" s="51" t="str">
        <f aca="false">IF(AND(Y1092="CONSUMO",AG1092="ANEXO I",AY1092&gt;4%),(AI1092-(P1092+L1092-N1092+Q1092)*0.0514)/0.83*(0.5177)*(0.17)-AI1092*0.0514,IF(AND(Y1092="CONSUMO",AG1092="ANEXO II",AY1092&gt;4%),(AI1092-(P1092+L1092-N1092+Q1092)*0.041)/0.83*(0.3295)*(0.17)-AI1092*0.041,IF(AND(Y1092="CONSUMO",AG1092="ANEXO I",AY1092=4%),(AI1092-(P1092+L1092-N1092+Q1092)*0.04)/0.83*(0.5177)*(0.17)-AI1092*0.04,IF(AND(Y1092="CONSUMO",AG1092="ANEXO II",AY1092=4%),(AI1092-(P1092+L1092-N1092+Q1092)*0.04)/0.83*(0.3295)*(0.17)-AI1092*0.04,""))))</f>
        <v/>
      </c>
      <c r="BC1092" s="51" t="str">
        <f aca="false">IF(C1092="","",IF(AND(Y1092="CONSUMO",AC1092="SIM")*OR(AG1092="-",AG1092="BIT"),IF(E1092&lt;&gt;"",(AI1092-(P1092+L1092-N1092+Q1092)*AY1092)/0.83),""))</f>
        <v/>
      </c>
      <c r="BD1092" s="51" t="str">
        <f aca="false">IF(BC1092="","",BC1092*0.17)</f>
        <v/>
      </c>
      <c r="BE1092" s="51" t="str">
        <f aca="false">IF(I1092=6908,0,IF(BC1092="","",BD1092-((P1092+L1092-N1092+Q1092)*AY1092)))</f>
        <v/>
      </c>
      <c r="BF1092" s="53" t="str">
        <f aca="false">IF(B1092="","",IF(OR(B1092="",E1092="Regime Normal"),0,(AI1092-Q1092)*VLOOKUP(R1092,Dados!$X$98:$Y$108,2,0)))</f>
        <v/>
      </c>
      <c r="BG1092" s="54" t="str">
        <f aca="false">IFERROR(VLOOKUP(I1092,Dados!$AC$27:$AD$43,2,0),IF(B1092="","",IF(D1092&lt;&gt;"MT",IF(AND(AC1092="SIM",Y1092="Revenda"),"2403",IF(AND(AC1092="SIM",Y1092="Consumo"),"2407",IF(AND(AC1092="NÃO",Y1092="Revenda"),"2102",IF(AND(AC1092="NÃO",Y1092="Consumo"),"2556",)))),REPLACE(I1092,1,1,1))))</f>
        <v/>
      </c>
    </row>
    <row r="1093" customFormat="false" ht="12.8" hidden="false" customHeight="true" outlineLevel="0" collapsed="false">
      <c r="Y1093" s="45"/>
      <c r="Z1093" s="46" t="str">
        <f aca="false">IF(B1093="","",(IFERROR(VLOOKUP(H1093,Dados!A$3:B$15000,2,0),"Não Encontrado")))</f>
        <v/>
      </c>
      <c r="AA1093" s="46" t="str">
        <f aca="false">IF(B1093="","",(IFERROR(VLOOKUP(G1093,Dados!C$3:E$15000,3,0),"Não Encontrado")))</f>
        <v/>
      </c>
      <c r="AB1093" s="46" t="str">
        <f aca="false">IFERROR(IF(Z1093&lt;&gt;"Não Encontrado",Z1093,IF(AA1093&lt;&gt;"Não Encontrado",AA1093,"")),"")</f>
        <v/>
      </c>
      <c r="AC1093" s="45" t="str">
        <f aca="false">IF(B1093="","",IF(AB1093="","NÃO","SIM"))</f>
        <v/>
      </c>
      <c r="AD1093" s="45" t="str">
        <f aca="false">IFERROR(VLOOKUP(G1093,Dados!$P$3:$R$500,3,0),"")</f>
        <v/>
      </c>
      <c r="AE1093" s="45" t="str">
        <f aca="false">IFERROR(VLOOKUP(G1093,Dados!$K$3:$L$500,2,0),"")</f>
        <v/>
      </c>
      <c r="AF1093" s="45" t="str">
        <f aca="false">IFERROR(VLOOKUP(G1093,Dados!$M$3:$N$500,2,0),"")</f>
        <v/>
      </c>
      <c r="AG1093" s="45" t="str">
        <f aca="false">IF(F1093="","",IF(AND(AD1093="",AE1093="",AF1093=""),"-",IF(AND(AD1093="BIT",AE1093="",AF1093=""),"BIT",IF(AND(AE1093="ANEXO I",AD1093="",AF1093=""),"ANEXO I",IF(AND(AF1093="ANEXO II",AD1093="",AE1093=""),"ANEXO II","Escolher")))))</f>
        <v/>
      </c>
      <c r="AH1093" s="45" t="str">
        <f aca="false">IF(AG1093&lt;&gt;"Pneus","",IFERROR(VLOOKUP(R1093,Dados!$X$2:$Z$5,3,0)*(AI1093-Q1093),VLOOKUP(D1093,Dados!$X$7:$Z$33,3,0)*(AI1093-Q1093)))</f>
        <v/>
      </c>
      <c r="AI1093" s="47" t="str">
        <f aca="false">IF(B1093="","",P1093+Q1093+O1093+M1093+L1093-N1093)</f>
        <v/>
      </c>
      <c r="AJ1093" s="48" t="str">
        <f aca="false">IFERROR(IF(AND(AC1093="SIM",AG1093="-",Y1093="REVENDA"),(AB1093/1+1)*AI1093,IF(AND(AC1093="SIM",AG1093="Pneus",Y1093="REVENDA"),(AB1093/1+1)*(AI1093-AH1093),"")),"")</f>
        <v/>
      </c>
      <c r="AK1093" s="48" t="str">
        <f aca="false">IF(AJ1093="","",AJ1093*17%)</f>
        <v/>
      </c>
      <c r="AL1093" s="48" t="str">
        <f aca="false">IFERROR(IF(AC1093="NÃO","",IF(AK1093="","",IF(E1093="Simples Nacional",BF1093,IF(T1093=0.12,U1093*0.5833337002,IF(T1093=0,AI1093*0.07,U1093))))),"")</f>
        <v/>
      </c>
      <c r="AM1093" s="47" t="str">
        <f aca="false">IFERROR(IF(AC1093="NÃO","",IF(OR(AG1093="-",AG1093="Pneus"),AK1093-AL1093,"")),"")</f>
        <v/>
      </c>
      <c r="AN1093" s="48" t="str">
        <f aca="false">IF(AND(Y1093="REVENDA",AC1093="SIM",AG1093="BIT"),((AB1093/1+1)*AI1093)*0.4117,"")</f>
        <v/>
      </c>
      <c r="AO1093" s="48" t="str">
        <f aca="false">IF(AN1093="","",AN1093*17%)</f>
        <v/>
      </c>
      <c r="AP1093" s="49" t="str">
        <f aca="false">IF(AN1093="","",IF(T1093=0.12,(U1093*0.4117)*0.4117,IF(T1093=0,(AI1093*0.07)*0.4117,U1093*0.4117)))</f>
        <v/>
      </c>
      <c r="AQ1093" s="47" t="str">
        <f aca="false">IF(AN1093="","",AO1093-AP1093)</f>
        <v/>
      </c>
      <c r="AR1093" s="50" t="str">
        <f aca="false">IFERROR(IF(AND(AC1093="SIM",Y1093="REVENDA",LEFT(AG1093,5)="ANEXO")*OR(AE1093="ANEXO I",AF1093="ANEXO II"),VLOOKUP(H1093,Dados!G:I,2,0),""),"INSERIR MVA")</f>
        <v/>
      </c>
      <c r="AS1093" s="48" t="str">
        <f aca="false">IF(LEFT(AG1093,5)="ANEXO",VLOOKUP(AG1093,Dados!$X$111:$Z$112,2,0)*(AI1093-Q1093),"")</f>
        <v/>
      </c>
      <c r="AT1093" s="48" t="str">
        <f aca="false">IFERROR(IF(AR1093="","",(AI1093*AR1093)+AI1093),"INSERIR MVA")</f>
        <v/>
      </c>
      <c r="AU1093" s="48" t="str">
        <f aca="false">IF(AT1093="","",IF(AY1093=0.04,U1093,AS1093*AY1093))</f>
        <v/>
      </c>
      <c r="AV1093" s="47" t="str">
        <f aca="false">IFERROR(IF(AU1093="","",(VLOOKUP(AG1093,Dados!$X$111:$Z$112,3,0)*AT1093*0.17)),"INSERIR MVA")</f>
        <v/>
      </c>
      <c r="AW1093" s="47" t="str">
        <f aca="false">IFERROR(IF(AR1093="","",AV1093-AU1093),"")</f>
        <v/>
      </c>
      <c r="AX1093" s="51" t="str">
        <f aca="false">IFERROR(IF(AC1093="NÃO","",IF(AM1093&lt;&gt;"",AM1093-W1093,IF(AQ1093&lt;&gt;"",AQ1093-W1093,IF(AW1093&lt;&gt;"",AW1093-W1093,"")))),"")</f>
        <v/>
      </c>
      <c r="AY1093" s="46" t="str">
        <f aca="false">IFERROR(IF(ISNA(VLOOKUP(R1093,Dados!$X$2:$Y$5,2,0)),VLOOKUP(D1093,Dados!$X$7:$Y$33,2,0),VLOOKUP(R1093,Dados!$X$2:$Y$5,2,0)),"")</f>
        <v/>
      </c>
      <c r="AZ1093" s="52" t="str">
        <f aca="false">IF(C1093="","",IF(AND(Y1093="CONSUMO",AC1093="NÃO")*OR(AG1093="-",AG1093="BIT"),IF(E1093&lt;&gt;"",(AI1093-(P1093+L1093-N1093+Q1093)*AY1093)/0.83),""))</f>
        <v/>
      </c>
      <c r="BA1093" s="51" t="str">
        <f aca="false">IF(AZ1093="","",AZ1093*0.17-((P1093+L1093-N1093+Q1093)*AY1093))</f>
        <v/>
      </c>
      <c r="BB1093" s="51" t="str">
        <f aca="false">IF(AND(Y1093="CONSUMO",AG1093="ANEXO I",AY1093&gt;4%),(AI1093-(P1093+L1093-N1093+Q1093)*0.0514)/0.83*(0.5177)*(0.17)-AI1093*0.0514,IF(AND(Y1093="CONSUMO",AG1093="ANEXO II",AY1093&gt;4%),(AI1093-(P1093+L1093-N1093+Q1093)*0.041)/0.83*(0.3295)*(0.17)-AI1093*0.041,IF(AND(Y1093="CONSUMO",AG1093="ANEXO I",AY1093=4%),(AI1093-(P1093+L1093-N1093+Q1093)*0.04)/0.83*(0.5177)*(0.17)-AI1093*0.04,IF(AND(Y1093="CONSUMO",AG1093="ANEXO II",AY1093=4%),(AI1093-(P1093+L1093-N1093+Q1093)*0.04)/0.83*(0.3295)*(0.17)-AI1093*0.04,""))))</f>
        <v/>
      </c>
      <c r="BC1093" s="51" t="str">
        <f aca="false">IF(C1093="","",IF(AND(Y1093="CONSUMO",AC1093="SIM")*OR(AG1093="-",AG1093="BIT"),IF(E1093&lt;&gt;"",(AI1093-(P1093+L1093-N1093+Q1093)*AY1093)/0.83),""))</f>
        <v/>
      </c>
      <c r="BD1093" s="51" t="str">
        <f aca="false">IF(BC1093="","",BC1093*0.17)</f>
        <v/>
      </c>
      <c r="BE1093" s="51" t="str">
        <f aca="false">IF(I1093=6908,0,IF(BC1093="","",BD1093-((P1093+L1093-N1093+Q1093)*AY1093)))</f>
        <v/>
      </c>
      <c r="BF1093" s="53" t="str">
        <f aca="false">IF(B1093="","",IF(OR(B1093="",E1093="Regime Normal"),0,(AI1093-Q1093)*VLOOKUP(R1093,Dados!$X$98:$Y$108,2,0)))</f>
        <v/>
      </c>
      <c r="BG1093" s="54" t="str">
        <f aca="false">IFERROR(VLOOKUP(I1093,Dados!$AC$27:$AD$43,2,0),IF(B1093="","",IF(D1093&lt;&gt;"MT",IF(AND(AC1093="SIM",Y1093="Revenda"),"2403",IF(AND(AC1093="SIM",Y1093="Consumo"),"2407",IF(AND(AC1093="NÃO",Y1093="Revenda"),"2102",IF(AND(AC1093="NÃO",Y1093="Consumo"),"2556",)))),REPLACE(I1093,1,1,1))))</f>
        <v/>
      </c>
    </row>
    <row r="1094" customFormat="false" ht="12.8" hidden="false" customHeight="true" outlineLevel="0" collapsed="false">
      <c r="Y1094" s="45"/>
      <c r="Z1094" s="46" t="str">
        <f aca="false">IF(B1094="","",(IFERROR(VLOOKUP(H1094,Dados!A$3:B$15000,2,0),"Não Encontrado")))</f>
        <v/>
      </c>
      <c r="AA1094" s="46" t="str">
        <f aca="false">IF(B1094="","",(IFERROR(VLOOKUP(G1094,Dados!C$3:E$15000,3,0),"Não Encontrado")))</f>
        <v/>
      </c>
      <c r="AB1094" s="46" t="str">
        <f aca="false">IFERROR(IF(Z1094&lt;&gt;"Não Encontrado",Z1094,IF(AA1094&lt;&gt;"Não Encontrado",AA1094,"")),"")</f>
        <v/>
      </c>
      <c r="AC1094" s="45" t="str">
        <f aca="false">IF(B1094="","",IF(AB1094="","NÃO","SIM"))</f>
        <v/>
      </c>
      <c r="AD1094" s="45" t="str">
        <f aca="false">IFERROR(VLOOKUP(G1094,Dados!$P$3:$R$500,3,0),"")</f>
        <v/>
      </c>
      <c r="AE1094" s="45" t="str">
        <f aca="false">IFERROR(VLOOKUP(G1094,Dados!$K$3:$L$500,2,0),"")</f>
        <v/>
      </c>
      <c r="AF1094" s="45" t="str">
        <f aca="false">IFERROR(VLOOKUP(G1094,Dados!$M$3:$N$500,2,0),"")</f>
        <v/>
      </c>
      <c r="AG1094" s="45" t="str">
        <f aca="false">IF(F1094="","",IF(AND(AD1094="",AE1094="",AF1094=""),"-",IF(AND(AD1094="BIT",AE1094="",AF1094=""),"BIT",IF(AND(AE1094="ANEXO I",AD1094="",AF1094=""),"ANEXO I",IF(AND(AF1094="ANEXO II",AD1094="",AE1094=""),"ANEXO II","Escolher")))))</f>
        <v/>
      </c>
      <c r="AH1094" s="45" t="str">
        <f aca="false">IF(AG1094&lt;&gt;"Pneus","",IFERROR(VLOOKUP(R1094,Dados!$X$2:$Z$5,3,0)*(AI1094-Q1094),VLOOKUP(D1094,Dados!$X$7:$Z$33,3,0)*(AI1094-Q1094)))</f>
        <v/>
      </c>
      <c r="AI1094" s="47" t="str">
        <f aca="false">IF(B1094="","",P1094+Q1094+O1094+M1094+L1094-N1094)</f>
        <v/>
      </c>
      <c r="AJ1094" s="48" t="str">
        <f aca="false">IFERROR(IF(AND(AC1094="SIM",AG1094="-",Y1094="REVENDA"),(AB1094/1+1)*AI1094,IF(AND(AC1094="SIM",AG1094="Pneus",Y1094="REVENDA"),(AB1094/1+1)*(AI1094-AH1094),"")),"")</f>
        <v/>
      </c>
      <c r="AK1094" s="48" t="str">
        <f aca="false">IF(AJ1094="","",AJ1094*17%)</f>
        <v/>
      </c>
      <c r="AL1094" s="48" t="str">
        <f aca="false">IFERROR(IF(AC1094="NÃO","",IF(AK1094="","",IF(E1094="Simples Nacional",BF1094,IF(T1094=0.12,U1094*0.5833337002,IF(T1094=0,AI1094*0.07,U1094))))),"")</f>
        <v/>
      </c>
      <c r="AM1094" s="47" t="str">
        <f aca="false">IFERROR(IF(AC1094="NÃO","",IF(OR(AG1094="-",AG1094="Pneus"),AK1094-AL1094,"")),"")</f>
        <v/>
      </c>
      <c r="AN1094" s="48" t="str">
        <f aca="false">IF(AND(Y1094="REVENDA",AC1094="SIM",AG1094="BIT"),((AB1094/1+1)*AI1094)*0.4117,"")</f>
        <v/>
      </c>
      <c r="AO1094" s="48" t="str">
        <f aca="false">IF(AN1094="","",AN1094*17%)</f>
        <v/>
      </c>
      <c r="AP1094" s="49" t="str">
        <f aca="false">IF(AN1094="","",IF(T1094=0.12,(U1094*0.4117)*0.4117,IF(T1094=0,(AI1094*0.07)*0.4117,U1094*0.4117)))</f>
        <v/>
      </c>
      <c r="AQ1094" s="47" t="str">
        <f aca="false">IF(AN1094="","",AO1094-AP1094)</f>
        <v/>
      </c>
      <c r="AR1094" s="50" t="str">
        <f aca="false">IFERROR(IF(AND(AC1094="SIM",Y1094="REVENDA",LEFT(AG1094,5)="ANEXO")*OR(AE1094="ANEXO I",AF1094="ANEXO II"),VLOOKUP(H1094,Dados!G:I,2,0),""),"INSERIR MVA")</f>
        <v/>
      </c>
      <c r="AS1094" s="48" t="str">
        <f aca="false">IF(LEFT(AG1094,5)="ANEXO",VLOOKUP(AG1094,Dados!$X$111:$Z$112,2,0)*(AI1094-Q1094),"")</f>
        <v/>
      </c>
      <c r="AT1094" s="48" t="str">
        <f aca="false">IFERROR(IF(AR1094="","",(AI1094*AR1094)+AI1094),"INSERIR MVA")</f>
        <v/>
      </c>
      <c r="AU1094" s="48" t="str">
        <f aca="false">IF(AT1094="","",IF(AY1094=0.04,U1094,AS1094*AY1094))</f>
        <v/>
      </c>
      <c r="AV1094" s="47" t="str">
        <f aca="false">IFERROR(IF(AU1094="","",(VLOOKUP(AG1094,Dados!$X$111:$Z$112,3,0)*AT1094*0.17)),"INSERIR MVA")</f>
        <v/>
      </c>
      <c r="AW1094" s="47" t="str">
        <f aca="false">IFERROR(IF(AR1094="","",AV1094-AU1094),"")</f>
        <v/>
      </c>
      <c r="AX1094" s="51" t="str">
        <f aca="false">IFERROR(IF(AC1094="NÃO","",IF(AM1094&lt;&gt;"",AM1094-W1094,IF(AQ1094&lt;&gt;"",AQ1094-W1094,IF(AW1094&lt;&gt;"",AW1094-W1094,"")))),"")</f>
        <v/>
      </c>
      <c r="AY1094" s="46" t="str">
        <f aca="false">IFERROR(IF(ISNA(VLOOKUP(R1094,Dados!$X$2:$Y$5,2,0)),VLOOKUP(D1094,Dados!$X$7:$Y$33,2,0),VLOOKUP(R1094,Dados!$X$2:$Y$5,2,0)),"")</f>
        <v/>
      </c>
      <c r="AZ1094" s="52" t="str">
        <f aca="false">IF(C1094="","",IF(AND(Y1094="CONSUMO",AC1094="NÃO")*OR(AG1094="-",AG1094="BIT"),IF(E1094&lt;&gt;"",(AI1094-(P1094+L1094-N1094+Q1094)*AY1094)/0.83),""))</f>
        <v/>
      </c>
      <c r="BA1094" s="51" t="str">
        <f aca="false">IF(AZ1094="","",AZ1094*0.17-((P1094+L1094-N1094+Q1094)*AY1094))</f>
        <v/>
      </c>
      <c r="BB1094" s="51" t="str">
        <f aca="false">IF(AND(Y1094="CONSUMO",AG1094="ANEXO I",AY1094&gt;4%),(AI1094-(P1094+L1094-N1094+Q1094)*0.0514)/0.83*(0.5177)*(0.17)-AI1094*0.0514,IF(AND(Y1094="CONSUMO",AG1094="ANEXO II",AY1094&gt;4%),(AI1094-(P1094+L1094-N1094+Q1094)*0.041)/0.83*(0.3295)*(0.17)-AI1094*0.041,IF(AND(Y1094="CONSUMO",AG1094="ANEXO I",AY1094=4%),(AI1094-(P1094+L1094-N1094+Q1094)*0.04)/0.83*(0.5177)*(0.17)-AI1094*0.04,IF(AND(Y1094="CONSUMO",AG1094="ANEXO II",AY1094=4%),(AI1094-(P1094+L1094-N1094+Q1094)*0.04)/0.83*(0.3295)*(0.17)-AI1094*0.04,""))))</f>
        <v/>
      </c>
      <c r="BC1094" s="51" t="str">
        <f aca="false">IF(C1094="","",IF(AND(Y1094="CONSUMO",AC1094="SIM")*OR(AG1094="-",AG1094="BIT"),IF(E1094&lt;&gt;"",(AI1094-(P1094+L1094-N1094+Q1094)*AY1094)/0.83),""))</f>
        <v/>
      </c>
      <c r="BD1094" s="51" t="str">
        <f aca="false">IF(BC1094="","",BC1094*0.17)</f>
        <v/>
      </c>
      <c r="BE1094" s="51" t="str">
        <f aca="false">IF(I1094=6908,0,IF(BC1094="","",BD1094-((P1094+L1094-N1094+Q1094)*AY1094)))</f>
        <v/>
      </c>
      <c r="BF1094" s="53" t="str">
        <f aca="false">IF(B1094="","",IF(OR(B1094="",E1094="Regime Normal"),0,(AI1094-Q1094)*VLOOKUP(R1094,Dados!$X$98:$Y$108,2,0)))</f>
        <v/>
      </c>
      <c r="BG1094" s="54" t="str">
        <f aca="false">IFERROR(VLOOKUP(I1094,Dados!$AC$27:$AD$43,2,0),IF(B1094="","",IF(D1094&lt;&gt;"MT",IF(AND(AC1094="SIM",Y1094="Revenda"),"2403",IF(AND(AC1094="SIM",Y1094="Consumo"),"2407",IF(AND(AC1094="NÃO",Y1094="Revenda"),"2102",IF(AND(AC1094="NÃO",Y1094="Consumo"),"2556",)))),REPLACE(I1094,1,1,1))))</f>
        <v/>
      </c>
    </row>
    <row r="1095" customFormat="false" ht="12.8" hidden="false" customHeight="true" outlineLevel="0" collapsed="false">
      <c r="Y1095" s="45"/>
      <c r="Z1095" s="46" t="str">
        <f aca="false">IF(B1095="","",(IFERROR(VLOOKUP(H1095,Dados!A$3:B$15000,2,0),"Não Encontrado")))</f>
        <v/>
      </c>
      <c r="AA1095" s="46" t="str">
        <f aca="false">IF(B1095="","",(IFERROR(VLOOKUP(G1095,Dados!C$3:E$15000,3,0),"Não Encontrado")))</f>
        <v/>
      </c>
      <c r="AB1095" s="46" t="str">
        <f aca="false">IFERROR(IF(Z1095&lt;&gt;"Não Encontrado",Z1095,IF(AA1095&lt;&gt;"Não Encontrado",AA1095,"")),"")</f>
        <v/>
      </c>
      <c r="AC1095" s="45" t="str">
        <f aca="false">IF(B1095="","",IF(AB1095="","NÃO","SIM"))</f>
        <v/>
      </c>
      <c r="AD1095" s="45" t="str">
        <f aca="false">IFERROR(VLOOKUP(G1095,Dados!$P$3:$R$500,3,0),"")</f>
        <v/>
      </c>
      <c r="AE1095" s="45" t="str">
        <f aca="false">IFERROR(VLOOKUP(G1095,Dados!$K$3:$L$500,2,0),"")</f>
        <v/>
      </c>
      <c r="AF1095" s="45" t="str">
        <f aca="false">IFERROR(VLOOKUP(G1095,Dados!$M$3:$N$500,2,0),"")</f>
        <v/>
      </c>
      <c r="AG1095" s="45" t="str">
        <f aca="false">IF(F1095="","",IF(AND(AD1095="",AE1095="",AF1095=""),"-",IF(AND(AD1095="BIT",AE1095="",AF1095=""),"BIT",IF(AND(AE1095="ANEXO I",AD1095="",AF1095=""),"ANEXO I",IF(AND(AF1095="ANEXO II",AD1095="",AE1095=""),"ANEXO II","Escolher")))))</f>
        <v/>
      </c>
      <c r="AH1095" s="45" t="str">
        <f aca="false">IF(AG1095&lt;&gt;"Pneus","",IFERROR(VLOOKUP(R1095,Dados!$X$2:$Z$5,3,0)*(AI1095-Q1095),VLOOKUP(D1095,Dados!$X$7:$Z$33,3,0)*(AI1095-Q1095)))</f>
        <v/>
      </c>
      <c r="AI1095" s="47" t="str">
        <f aca="false">IF(B1095="","",P1095+Q1095+O1095+M1095+L1095-N1095)</f>
        <v/>
      </c>
      <c r="AJ1095" s="48" t="str">
        <f aca="false">IFERROR(IF(AND(AC1095="SIM",AG1095="-",Y1095="REVENDA"),(AB1095/1+1)*AI1095,IF(AND(AC1095="SIM",AG1095="Pneus",Y1095="REVENDA"),(AB1095/1+1)*(AI1095-AH1095),"")),"")</f>
        <v/>
      </c>
      <c r="AK1095" s="48" t="str">
        <f aca="false">IF(AJ1095="","",AJ1095*17%)</f>
        <v/>
      </c>
      <c r="AL1095" s="48" t="str">
        <f aca="false">IFERROR(IF(AC1095="NÃO","",IF(AK1095="","",IF(E1095="Simples Nacional",BF1095,IF(T1095=0.12,U1095*0.5833337002,IF(T1095=0,AI1095*0.07,U1095))))),"")</f>
        <v/>
      </c>
      <c r="AM1095" s="47" t="str">
        <f aca="false">IFERROR(IF(AC1095="NÃO","",IF(OR(AG1095="-",AG1095="Pneus"),AK1095-AL1095,"")),"")</f>
        <v/>
      </c>
      <c r="AN1095" s="48" t="str">
        <f aca="false">IF(AND(Y1095="REVENDA",AC1095="SIM",AG1095="BIT"),((AB1095/1+1)*AI1095)*0.4117,"")</f>
        <v/>
      </c>
      <c r="AO1095" s="48" t="str">
        <f aca="false">IF(AN1095="","",AN1095*17%)</f>
        <v/>
      </c>
      <c r="AP1095" s="49" t="str">
        <f aca="false">IF(AN1095="","",IF(T1095=0.12,(U1095*0.4117)*0.4117,IF(T1095=0,(AI1095*0.07)*0.4117,U1095*0.4117)))</f>
        <v/>
      </c>
      <c r="AQ1095" s="47" t="str">
        <f aca="false">IF(AN1095="","",AO1095-AP1095)</f>
        <v/>
      </c>
      <c r="AR1095" s="50" t="str">
        <f aca="false">IFERROR(IF(AND(AC1095="SIM",Y1095="REVENDA",LEFT(AG1095,5)="ANEXO")*OR(AE1095="ANEXO I",AF1095="ANEXO II"),VLOOKUP(H1095,Dados!G:I,2,0),""),"INSERIR MVA")</f>
        <v/>
      </c>
      <c r="AS1095" s="48" t="str">
        <f aca="false">IF(LEFT(AG1095,5)="ANEXO",VLOOKUP(AG1095,Dados!$X$111:$Z$112,2,0)*(AI1095-Q1095),"")</f>
        <v/>
      </c>
      <c r="AT1095" s="48" t="str">
        <f aca="false">IFERROR(IF(AR1095="","",(AI1095*AR1095)+AI1095),"INSERIR MVA")</f>
        <v/>
      </c>
      <c r="AU1095" s="48" t="str">
        <f aca="false">IF(AT1095="","",IF(AY1095=0.04,U1095,AS1095*AY1095))</f>
        <v/>
      </c>
      <c r="AV1095" s="47" t="str">
        <f aca="false">IFERROR(IF(AU1095="","",(VLOOKUP(AG1095,Dados!$X$111:$Z$112,3,0)*AT1095*0.17)),"INSERIR MVA")</f>
        <v/>
      </c>
      <c r="AW1095" s="47" t="str">
        <f aca="false">IFERROR(IF(AR1095="","",AV1095-AU1095),"")</f>
        <v/>
      </c>
      <c r="AX1095" s="51" t="str">
        <f aca="false">IFERROR(IF(AC1095="NÃO","",IF(AM1095&lt;&gt;"",AM1095-W1095,IF(AQ1095&lt;&gt;"",AQ1095-W1095,IF(AW1095&lt;&gt;"",AW1095-W1095,"")))),"")</f>
        <v/>
      </c>
      <c r="AY1095" s="46" t="str">
        <f aca="false">IFERROR(IF(ISNA(VLOOKUP(R1095,Dados!$X$2:$Y$5,2,0)),VLOOKUP(D1095,Dados!$X$7:$Y$33,2,0),VLOOKUP(R1095,Dados!$X$2:$Y$5,2,0)),"")</f>
        <v/>
      </c>
      <c r="AZ1095" s="52" t="str">
        <f aca="false">IF(C1095="","",IF(AND(Y1095="CONSUMO",AC1095="NÃO")*OR(AG1095="-",AG1095="BIT"),IF(E1095&lt;&gt;"",(AI1095-(P1095+L1095-N1095+Q1095)*AY1095)/0.83),""))</f>
        <v/>
      </c>
      <c r="BA1095" s="51" t="str">
        <f aca="false">IF(AZ1095="","",AZ1095*0.17-((P1095+L1095-N1095+Q1095)*AY1095))</f>
        <v/>
      </c>
      <c r="BB1095" s="51" t="str">
        <f aca="false">IF(AND(Y1095="CONSUMO",AG1095="ANEXO I",AY1095&gt;4%),(AI1095-(P1095+L1095-N1095+Q1095)*0.0514)/0.83*(0.5177)*(0.17)-AI1095*0.0514,IF(AND(Y1095="CONSUMO",AG1095="ANEXO II",AY1095&gt;4%),(AI1095-(P1095+L1095-N1095+Q1095)*0.041)/0.83*(0.3295)*(0.17)-AI1095*0.041,IF(AND(Y1095="CONSUMO",AG1095="ANEXO I",AY1095=4%),(AI1095-(P1095+L1095-N1095+Q1095)*0.04)/0.83*(0.5177)*(0.17)-AI1095*0.04,IF(AND(Y1095="CONSUMO",AG1095="ANEXO II",AY1095=4%),(AI1095-(P1095+L1095-N1095+Q1095)*0.04)/0.83*(0.3295)*(0.17)-AI1095*0.04,""))))</f>
        <v/>
      </c>
      <c r="BC1095" s="51" t="str">
        <f aca="false">IF(C1095="","",IF(AND(Y1095="CONSUMO",AC1095="SIM")*OR(AG1095="-",AG1095="BIT"),IF(E1095&lt;&gt;"",(AI1095-(P1095+L1095-N1095+Q1095)*AY1095)/0.83),""))</f>
        <v/>
      </c>
      <c r="BD1095" s="51" t="str">
        <f aca="false">IF(BC1095="","",BC1095*0.17)</f>
        <v/>
      </c>
      <c r="BE1095" s="51" t="str">
        <f aca="false">IF(I1095=6908,0,IF(BC1095="","",BD1095-((P1095+L1095-N1095+Q1095)*AY1095)))</f>
        <v/>
      </c>
      <c r="BF1095" s="53" t="str">
        <f aca="false">IF(B1095="","",IF(OR(B1095="",E1095="Regime Normal"),0,(AI1095-Q1095)*VLOOKUP(R1095,Dados!$X$98:$Y$108,2,0)))</f>
        <v/>
      </c>
      <c r="BG1095" s="54" t="str">
        <f aca="false">IFERROR(VLOOKUP(I1095,Dados!$AC$27:$AD$43,2,0),IF(B1095="","",IF(D1095&lt;&gt;"MT",IF(AND(AC1095="SIM",Y1095="Revenda"),"2403",IF(AND(AC1095="SIM",Y1095="Consumo"),"2407",IF(AND(AC1095="NÃO",Y1095="Revenda"),"2102",IF(AND(AC1095="NÃO",Y1095="Consumo"),"2556",)))),REPLACE(I1095,1,1,1))))</f>
        <v/>
      </c>
    </row>
    <row r="1096" customFormat="false" ht="12.8" hidden="false" customHeight="true" outlineLevel="0" collapsed="false">
      <c r="Y1096" s="45"/>
      <c r="Z1096" s="46" t="str">
        <f aca="false">IF(B1096="","",(IFERROR(VLOOKUP(H1096,Dados!A$3:B$15000,2,0),"Não Encontrado")))</f>
        <v/>
      </c>
      <c r="AA1096" s="46" t="str">
        <f aca="false">IF(B1096="","",(IFERROR(VLOOKUP(G1096,Dados!C$3:E$15000,3,0),"Não Encontrado")))</f>
        <v/>
      </c>
      <c r="AB1096" s="46" t="str">
        <f aca="false">IFERROR(IF(Z1096&lt;&gt;"Não Encontrado",Z1096,IF(AA1096&lt;&gt;"Não Encontrado",AA1096,"")),"")</f>
        <v/>
      </c>
      <c r="AC1096" s="45" t="str">
        <f aca="false">IF(B1096="","",IF(AB1096="","NÃO","SIM"))</f>
        <v/>
      </c>
      <c r="AD1096" s="45" t="str">
        <f aca="false">IFERROR(VLOOKUP(G1096,Dados!$P$3:$R$500,3,0),"")</f>
        <v/>
      </c>
      <c r="AE1096" s="45" t="str">
        <f aca="false">IFERROR(VLOOKUP(G1096,Dados!$K$3:$L$500,2,0),"")</f>
        <v/>
      </c>
      <c r="AF1096" s="45" t="str">
        <f aca="false">IFERROR(VLOOKUP(G1096,Dados!$M$3:$N$500,2,0),"")</f>
        <v/>
      </c>
      <c r="AG1096" s="45" t="str">
        <f aca="false">IF(F1096="","",IF(AND(AD1096="",AE1096="",AF1096=""),"-",IF(AND(AD1096="BIT",AE1096="",AF1096=""),"BIT",IF(AND(AE1096="ANEXO I",AD1096="",AF1096=""),"ANEXO I",IF(AND(AF1096="ANEXO II",AD1096="",AE1096=""),"ANEXO II","Escolher")))))</f>
        <v/>
      </c>
      <c r="AH1096" s="45" t="str">
        <f aca="false">IF(AG1096&lt;&gt;"Pneus","",IFERROR(VLOOKUP(R1096,Dados!$X$2:$Z$5,3,0)*(AI1096-Q1096),VLOOKUP(D1096,Dados!$X$7:$Z$33,3,0)*(AI1096-Q1096)))</f>
        <v/>
      </c>
      <c r="AI1096" s="47" t="str">
        <f aca="false">IF(B1096="","",P1096+Q1096+O1096+M1096+L1096-N1096)</f>
        <v/>
      </c>
      <c r="AJ1096" s="48" t="str">
        <f aca="false">IFERROR(IF(AND(AC1096="SIM",AG1096="-",Y1096="REVENDA"),(AB1096/1+1)*AI1096,IF(AND(AC1096="SIM",AG1096="Pneus",Y1096="REVENDA"),(AB1096/1+1)*(AI1096-AH1096),"")),"")</f>
        <v/>
      </c>
      <c r="AK1096" s="48" t="str">
        <f aca="false">IF(AJ1096="","",AJ1096*17%)</f>
        <v/>
      </c>
      <c r="AL1096" s="48" t="str">
        <f aca="false">IFERROR(IF(AC1096="NÃO","",IF(AK1096="","",IF(E1096="Simples Nacional",BF1096,IF(T1096=0.12,U1096*0.5833337002,IF(T1096=0,AI1096*0.07,U1096))))),"")</f>
        <v/>
      </c>
      <c r="AM1096" s="47" t="str">
        <f aca="false">IFERROR(IF(AC1096="NÃO","",IF(OR(AG1096="-",AG1096="Pneus"),AK1096-AL1096,"")),"")</f>
        <v/>
      </c>
      <c r="AN1096" s="48" t="str">
        <f aca="false">IF(AND(Y1096="REVENDA",AC1096="SIM",AG1096="BIT"),((AB1096/1+1)*AI1096)*0.4117,"")</f>
        <v/>
      </c>
      <c r="AO1096" s="48" t="str">
        <f aca="false">IF(AN1096="","",AN1096*17%)</f>
        <v/>
      </c>
      <c r="AP1096" s="49" t="str">
        <f aca="false">IF(AN1096="","",IF(T1096=0.12,(U1096*0.4117)*0.4117,IF(T1096=0,(AI1096*0.07)*0.4117,U1096*0.4117)))</f>
        <v/>
      </c>
      <c r="AQ1096" s="47" t="str">
        <f aca="false">IF(AN1096="","",AO1096-AP1096)</f>
        <v/>
      </c>
      <c r="AR1096" s="50" t="str">
        <f aca="false">IFERROR(IF(AND(AC1096="SIM",Y1096="REVENDA",LEFT(AG1096,5)="ANEXO")*OR(AE1096="ANEXO I",AF1096="ANEXO II"),VLOOKUP(H1096,Dados!G:I,2,0),""),"INSERIR MVA")</f>
        <v/>
      </c>
      <c r="AS1096" s="48" t="str">
        <f aca="false">IF(LEFT(AG1096,5)="ANEXO",VLOOKUP(AG1096,Dados!$X$111:$Z$112,2,0)*(AI1096-Q1096),"")</f>
        <v/>
      </c>
      <c r="AT1096" s="48" t="str">
        <f aca="false">IFERROR(IF(AR1096="","",(AI1096*AR1096)+AI1096),"INSERIR MVA")</f>
        <v/>
      </c>
      <c r="AU1096" s="48" t="str">
        <f aca="false">IF(AT1096="","",IF(AY1096=0.04,U1096,AS1096*AY1096))</f>
        <v/>
      </c>
      <c r="AV1096" s="47" t="str">
        <f aca="false">IFERROR(IF(AU1096="","",(VLOOKUP(AG1096,Dados!$X$111:$Z$112,3,0)*AT1096*0.17)),"INSERIR MVA")</f>
        <v/>
      </c>
      <c r="AW1096" s="47" t="str">
        <f aca="false">IFERROR(IF(AR1096="","",AV1096-AU1096),"")</f>
        <v/>
      </c>
      <c r="AX1096" s="51" t="str">
        <f aca="false">IFERROR(IF(AC1096="NÃO","",IF(AM1096&lt;&gt;"",AM1096-W1096,IF(AQ1096&lt;&gt;"",AQ1096-W1096,IF(AW1096&lt;&gt;"",AW1096-W1096,"")))),"")</f>
        <v/>
      </c>
      <c r="AY1096" s="46" t="str">
        <f aca="false">IFERROR(IF(ISNA(VLOOKUP(R1096,Dados!$X$2:$Y$5,2,0)),VLOOKUP(D1096,Dados!$X$7:$Y$33,2,0),VLOOKUP(R1096,Dados!$X$2:$Y$5,2,0)),"")</f>
        <v/>
      </c>
      <c r="AZ1096" s="52" t="str">
        <f aca="false">IF(C1096="","",IF(AND(Y1096="CONSUMO",AC1096="NÃO")*OR(AG1096="-",AG1096="BIT"),IF(E1096&lt;&gt;"",(AI1096-(P1096+L1096-N1096+Q1096)*AY1096)/0.83),""))</f>
        <v/>
      </c>
      <c r="BA1096" s="51" t="str">
        <f aca="false">IF(AZ1096="","",AZ1096*0.17-((P1096+L1096-N1096+Q1096)*AY1096))</f>
        <v/>
      </c>
      <c r="BB1096" s="51" t="str">
        <f aca="false">IF(AND(Y1096="CONSUMO",AG1096="ANEXO I",AY1096&gt;4%),(AI1096-(P1096+L1096-N1096+Q1096)*0.0514)/0.83*(0.5177)*(0.17)-AI1096*0.0514,IF(AND(Y1096="CONSUMO",AG1096="ANEXO II",AY1096&gt;4%),(AI1096-(P1096+L1096-N1096+Q1096)*0.041)/0.83*(0.3295)*(0.17)-AI1096*0.041,IF(AND(Y1096="CONSUMO",AG1096="ANEXO I",AY1096=4%),(AI1096-(P1096+L1096-N1096+Q1096)*0.04)/0.83*(0.5177)*(0.17)-AI1096*0.04,IF(AND(Y1096="CONSUMO",AG1096="ANEXO II",AY1096=4%),(AI1096-(P1096+L1096-N1096+Q1096)*0.04)/0.83*(0.3295)*(0.17)-AI1096*0.04,""))))</f>
        <v/>
      </c>
      <c r="BC1096" s="51" t="str">
        <f aca="false">IF(C1096="","",IF(AND(Y1096="CONSUMO",AC1096="SIM")*OR(AG1096="-",AG1096="BIT"),IF(E1096&lt;&gt;"",(AI1096-(P1096+L1096-N1096+Q1096)*AY1096)/0.83),""))</f>
        <v/>
      </c>
      <c r="BD1096" s="51" t="str">
        <f aca="false">IF(BC1096="","",BC1096*0.17)</f>
        <v/>
      </c>
      <c r="BE1096" s="51" t="str">
        <f aca="false">IF(I1096=6908,0,IF(BC1096="","",BD1096-((P1096+L1096-N1096+Q1096)*AY1096)))</f>
        <v/>
      </c>
      <c r="BF1096" s="53" t="str">
        <f aca="false">IF(B1096="","",IF(OR(B1096="",E1096="Regime Normal"),0,(AI1096-Q1096)*VLOOKUP(R1096,Dados!$X$98:$Y$108,2,0)))</f>
        <v/>
      </c>
      <c r="BG1096" s="54" t="str">
        <f aca="false">IFERROR(VLOOKUP(I1096,Dados!$AC$27:$AD$43,2,0),IF(B1096="","",IF(D1096&lt;&gt;"MT",IF(AND(AC1096="SIM",Y1096="Revenda"),"2403",IF(AND(AC1096="SIM",Y1096="Consumo"),"2407",IF(AND(AC1096="NÃO",Y1096="Revenda"),"2102",IF(AND(AC1096="NÃO",Y1096="Consumo"),"2556",)))),REPLACE(I1096,1,1,1))))</f>
        <v/>
      </c>
    </row>
    <row r="1097" customFormat="false" ht="12.8" hidden="false" customHeight="true" outlineLevel="0" collapsed="false">
      <c r="Y1097" s="45"/>
      <c r="Z1097" s="46" t="str">
        <f aca="false">IF(B1097="","",(IFERROR(VLOOKUP(H1097,Dados!A$3:B$15000,2,0),"Não Encontrado")))</f>
        <v/>
      </c>
      <c r="AA1097" s="46" t="str">
        <f aca="false">IF(B1097="","",(IFERROR(VLOOKUP(G1097,Dados!C$3:E$15000,3,0),"Não Encontrado")))</f>
        <v/>
      </c>
      <c r="AB1097" s="46" t="str">
        <f aca="false">IFERROR(IF(Z1097&lt;&gt;"Não Encontrado",Z1097,IF(AA1097&lt;&gt;"Não Encontrado",AA1097,"")),"")</f>
        <v/>
      </c>
      <c r="AC1097" s="45" t="str">
        <f aca="false">IF(B1097="","",IF(AB1097="","NÃO","SIM"))</f>
        <v/>
      </c>
      <c r="AD1097" s="45" t="str">
        <f aca="false">IFERROR(VLOOKUP(G1097,Dados!$P$3:$R$500,3,0),"")</f>
        <v/>
      </c>
      <c r="AE1097" s="45" t="str">
        <f aca="false">IFERROR(VLOOKUP(G1097,Dados!$K$3:$L$500,2,0),"")</f>
        <v/>
      </c>
      <c r="AF1097" s="45" t="str">
        <f aca="false">IFERROR(VLOOKUP(G1097,Dados!$M$3:$N$500,2,0),"")</f>
        <v/>
      </c>
      <c r="AG1097" s="45" t="str">
        <f aca="false">IF(F1097="","",IF(AND(AD1097="",AE1097="",AF1097=""),"-",IF(AND(AD1097="BIT",AE1097="",AF1097=""),"BIT",IF(AND(AE1097="ANEXO I",AD1097="",AF1097=""),"ANEXO I",IF(AND(AF1097="ANEXO II",AD1097="",AE1097=""),"ANEXO II","Escolher")))))</f>
        <v/>
      </c>
      <c r="AH1097" s="45" t="str">
        <f aca="false">IF(AG1097&lt;&gt;"Pneus","",IFERROR(VLOOKUP(R1097,Dados!$X$2:$Z$5,3,0)*(AI1097-Q1097),VLOOKUP(D1097,Dados!$X$7:$Z$33,3,0)*(AI1097-Q1097)))</f>
        <v/>
      </c>
      <c r="AI1097" s="47" t="str">
        <f aca="false">IF(B1097="","",P1097+Q1097+O1097+M1097+L1097-N1097)</f>
        <v/>
      </c>
      <c r="AJ1097" s="48" t="str">
        <f aca="false">IFERROR(IF(AND(AC1097="SIM",AG1097="-",Y1097="REVENDA"),(AB1097/1+1)*AI1097,IF(AND(AC1097="SIM",AG1097="Pneus",Y1097="REVENDA"),(AB1097/1+1)*(AI1097-AH1097),"")),"")</f>
        <v/>
      </c>
      <c r="AK1097" s="48" t="str">
        <f aca="false">IF(AJ1097="","",AJ1097*17%)</f>
        <v/>
      </c>
      <c r="AL1097" s="48" t="str">
        <f aca="false">IFERROR(IF(AC1097="NÃO","",IF(AK1097="","",IF(E1097="Simples Nacional",BF1097,IF(T1097=0.12,U1097*0.5833337002,IF(T1097=0,AI1097*0.07,U1097))))),"")</f>
        <v/>
      </c>
      <c r="AM1097" s="47" t="str">
        <f aca="false">IFERROR(IF(AC1097="NÃO","",IF(OR(AG1097="-",AG1097="Pneus"),AK1097-AL1097,"")),"")</f>
        <v/>
      </c>
      <c r="AN1097" s="48" t="str">
        <f aca="false">IF(AND(Y1097="REVENDA",AC1097="SIM",AG1097="BIT"),((AB1097/1+1)*AI1097)*0.4117,"")</f>
        <v/>
      </c>
      <c r="AO1097" s="48" t="str">
        <f aca="false">IF(AN1097="","",AN1097*17%)</f>
        <v/>
      </c>
      <c r="AP1097" s="49" t="str">
        <f aca="false">IF(AN1097="","",IF(T1097=0.12,(U1097*0.4117)*0.4117,IF(T1097=0,(AI1097*0.07)*0.4117,U1097*0.4117)))</f>
        <v/>
      </c>
      <c r="AQ1097" s="47" t="str">
        <f aca="false">IF(AN1097="","",AO1097-AP1097)</f>
        <v/>
      </c>
      <c r="AR1097" s="50" t="str">
        <f aca="false">IFERROR(IF(AND(AC1097="SIM",Y1097="REVENDA",LEFT(AG1097,5)="ANEXO")*OR(AE1097="ANEXO I",AF1097="ANEXO II"),VLOOKUP(H1097,Dados!G:I,2,0),""),"INSERIR MVA")</f>
        <v/>
      </c>
      <c r="AS1097" s="48" t="str">
        <f aca="false">IF(LEFT(AG1097,5)="ANEXO",VLOOKUP(AG1097,Dados!$X$111:$Z$112,2,0)*(AI1097-Q1097),"")</f>
        <v/>
      </c>
      <c r="AT1097" s="48" t="str">
        <f aca="false">IFERROR(IF(AR1097="","",(AI1097*AR1097)+AI1097),"INSERIR MVA")</f>
        <v/>
      </c>
      <c r="AU1097" s="48" t="str">
        <f aca="false">IF(AT1097="","",IF(AY1097=0.04,U1097,AS1097*AY1097))</f>
        <v/>
      </c>
      <c r="AV1097" s="47" t="str">
        <f aca="false">IFERROR(IF(AU1097="","",(VLOOKUP(AG1097,Dados!$X$111:$Z$112,3,0)*AT1097*0.17)),"INSERIR MVA")</f>
        <v/>
      </c>
      <c r="AW1097" s="47" t="str">
        <f aca="false">IFERROR(IF(AR1097="","",AV1097-AU1097),"")</f>
        <v/>
      </c>
      <c r="AX1097" s="51" t="str">
        <f aca="false">IFERROR(IF(AC1097="NÃO","",IF(AM1097&lt;&gt;"",AM1097-W1097,IF(AQ1097&lt;&gt;"",AQ1097-W1097,IF(AW1097&lt;&gt;"",AW1097-W1097,"")))),"")</f>
        <v/>
      </c>
      <c r="AY1097" s="46" t="str">
        <f aca="false">IFERROR(IF(ISNA(VLOOKUP(R1097,Dados!$X$2:$Y$5,2,0)),VLOOKUP(D1097,Dados!$X$7:$Y$33,2,0),VLOOKUP(R1097,Dados!$X$2:$Y$5,2,0)),"")</f>
        <v/>
      </c>
      <c r="AZ1097" s="52" t="str">
        <f aca="false">IF(C1097="","",IF(AND(Y1097="CONSUMO",AC1097="NÃO")*OR(AG1097="-",AG1097="BIT"),IF(E1097&lt;&gt;"",(AI1097-(P1097+L1097-N1097+Q1097)*AY1097)/0.83),""))</f>
        <v/>
      </c>
      <c r="BA1097" s="51" t="str">
        <f aca="false">IF(AZ1097="","",AZ1097*0.17-((P1097+L1097-N1097+Q1097)*AY1097))</f>
        <v/>
      </c>
      <c r="BB1097" s="51" t="str">
        <f aca="false">IF(AND(Y1097="CONSUMO",AG1097="ANEXO I",AY1097&gt;4%),(AI1097-(P1097+L1097-N1097+Q1097)*0.0514)/0.83*(0.5177)*(0.17)-AI1097*0.0514,IF(AND(Y1097="CONSUMO",AG1097="ANEXO II",AY1097&gt;4%),(AI1097-(P1097+L1097-N1097+Q1097)*0.041)/0.83*(0.3295)*(0.17)-AI1097*0.041,IF(AND(Y1097="CONSUMO",AG1097="ANEXO I",AY1097=4%),(AI1097-(P1097+L1097-N1097+Q1097)*0.04)/0.83*(0.5177)*(0.17)-AI1097*0.04,IF(AND(Y1097="CONSUMO",AG1097="ANEXO II",AY1097=4%),(AI1097-(P1097+L1097-N1097+Q1097)*0.04)/0.83*(0.3295)*(0.17)-AI1097*0.04,""))))</f>
        <v/>
      </c>
      <c r="BC1097" s="51" t="str">
        <f aca="false">IF(C1097="","",IF(AND(Y1097="CONSUMO",AC1097="SIM")*OR(AG1097="-",AG1097="BIT"),IF(E1097&lt;&gt;"",(AI1097-(P1097+L1097-N1097+Q1097)*AY1097)/0.83),""))</f>
        <v/>
      </c>
      <c r="BD1097" s="51" t="str">
        <f aca="false">IF(BC1097="","",BC1097*0.17)</f>
        <v/>
      </c>
      <c r="BE1097" s="51" t="str">
        <f aca="false">IF(I1097=6908,0,IF(BC1097="","",BD1097-((P1097+L1097-N1097+Q1097)*AY1097)))</f>
        <v/>
      </c>
      <c r="BF1097" s="53" t="str">
        <f aca="false">IF(B1097="","",IF(OR(B1097="",E1097="Regime Normal"),0,(AI1097-Q1097)*VLOOKUP(R1097,Dados!$X$98:$Y$108,2,0)))</f>
        <v/>
      </c>
      <c r="BG1097" s="54" t="str">
        <f aca="false">IFERROR(VLOOKUP(I1097,Dados!$AC$27:$AD$43,2,0),IF(B1097="","",IF(D1097&lt;&gt;"MT",IF(AND(AC1097="SIM",Y1097="Revenda"),"2403",IF(AND(AC1097="SIM",Y1097="Consumo"),"2407",IF(AND(AC1097="NÃO",Y1097="Revenda"),"2102",IF(AND(AC1097="NÃO",Y1097="Consumo"),"2556",)))),REPLACE(I1097,1,1,1))))</f>
        <v/>
      </c>
    </row>
    <row r="1098" customFormat="false" ht="12.8" hidden="false" customHeight="true" outlineLevel="0" collapsed="false">
      <c r="Y1098" s="45"/>
      <c r="Z1098" s="46" t="str">
        <f aca="false">IF(B1098="","",(IFERROR(VLOOKUP(H1098,Dados!A$3:B$15000,2,0),"Não Encontrado")))</f>
        <v/>
      </c>
      <c r="AA1098" s="46" t="str">
        <f aca="false">IF(B1098="","",(IFERROR(VLOOKUP(G1098,Dados!C$3:E$15000,3,0),"Não Encontrado")))</f>
        <v/>
      </c>
      <c r="AB1098" s="46" t="str">
        <f aca="false">IFERROR(IF(Z1098&lt;&gt;"Não Encontrado",Z1098,IF(AA1098&lt;&gt;"Não Encontrado",AA1098,"")),"")</f>
        <v/>
      </c>
      <c r="AC1098" s="45" t="str">
        <f aca="false">IF(B1098="","",IF(AB1098="","NÃO","SIM"))</f>
        <v/>
      </c>
      <c r="AD1098" s="45" t="str">
        <f aca="false">IFERROR(VLOOKUP(G1098,Dados!$P$3:$R$500,3,0),"")</f>
        <v/>
      </c>
      <c r="AE1098" s="45" t="str">
        <f aca="false">IFERROR(VLOOKUP(G1098,Dados!$K$3:$L$500,2,0),"")</f>
        <v/>
      </c>
      <c r="AF1098" s="45" t="str">
        <f aca="false">IFERROR(VLOOKUP(G1098,Dados!$M$3:$N$500,2,0),"")</f>
        <v/>
      </c>
      <c r="AG1098" s="45" t="str">
        <f aca="false">IF(F1098="","",IF(AND(AD1098="",AE1098="",AF1098=""),"-",IF(AND(AD1098="BIT",AE1098="",AF1098=""),"BIT",IF(AND(AE1098="ANEXO I",AD1098="",AF1098=""),"ANEXO I",IF(AND(AF1098="ANEXO II",AD1098="",AE1098=""),"ANEXO II","Escolher")))))</f>
        <v/>
      </c>
      <c r="AH1098" s="45" t="str">
        <f aca="false">IF(AG1098&lt;&gt;"Pneus","",IFERROR(VLOOKUP(R1098,Dados!$X$2:$Z$5,3,0)*(AI1098-Q1098),VLOOKUP(D1098,Dados!$X$7:$Z$33,3,0)*(AI1098-Q1098)))</f>
        <v/>
      </c>
      <c r="AI1098" s="47" t="str">
        <f aca="false">IF(B1098="","",P1098+Q1098+O1098+M1098+L1098-N1098)</f>
        <v/>
      </c>
      <c r="AJ1098" s="48" t="str">
        <f aca="false">IFERROR(IF(AND(AC1098="SIM",AG1098="-",Y1098="REVENDA"),(AB1098/1+1)*AI1098,IF(AND(AC1098="SIM",AG1098="Pneus",Y1098="REVENDA"),(AB1098/1+1)*(AI1098-AH1098),"")),"")</f>
        <v/>
      </c>
      <c r="AK1098" s="48" t="str">
        <f aca="false">IF(AJ1098="","",AJ1098*17%)</f>
        <v/>
      </c>
      <c r="AL1098" s="48" t="str">
        <f aca="false">IFERROR(IF(AC1098="NÃO","",IF(AK1098="","",IF(E1098="Simples Nacional",BF1098,IF(T1098=0.12,U1098*0.5833337002,IF(T1098=0,AI1098*0.07,U1098))))),"")</f>
        <v/>
      </c>
      <c r="AM1098" s="47" t="str">
        <f aca="false">IFERROR(IF(AC1098="NÃO","",IF(OR(AG1098="-",AG1098="Pneus"),AK1098-AL1098,"")),"")</f>
        <v/>
      </c>
      <c r="AN1098" s="48" t="str">
        <f aca="false">IF(AND(Y1098="REVENDA",AC1098="SIM",AG1098="BIT"),((AB1098/1+1)*AI1098)*0.4117,"")</f>
        <v/>
      </c>
      <c r="AO1098" s="48" t="str">
        <f aca="false">IF(AN1098="","",AN1098*17%)</f>
        <v/>
      </c>
      <c r="AP1098" s="49" t="str">
        <f aca="false">IF(AN1098="","",IF(T1098=0.12,(U1098*0.4117)*0.4117,IF(T1098=0,(AI1098*0.07)*0.4117,U1098*0.4117)))</f>
        <v/>
      </c>
      <c r="AQ1098" s="47" t="str">
        <f aca="false">IF(AN1098="","",AO1098-AP1098)</f>
        <v/>
      </c>
      <c r="AR1098" s="50" t="str">
        <f aca="false">IFERROR(IF(AND(AC1098="SIM",Y1098="REVENDA",LEFT(AG1098,5)="ANEXO")*OR(AE1098="ANEXO I",AF1098="ANEXO II"),VLOOKUP(H1098,Dados!G:I,2,0),""),"INSERIR MVA")</f>
        <v/>
      </c>
      <c r="AS1098" s="48" t="str">
        <f aca="false">IF(LEFT(AG1098,5)="ANEXO",VLOOKUP(AG1098,Dados!$X$111:$Z$112,2,0)*(AI1098-Q1098),"")</f>
        <v/>
      </c>
      <c r="AT1098" s="48" t="str">
        <f aca="false">IFERROR(IF(AR1098="","",(AI1098*AR1098)+AI1098),"INSERIR MVA")</f>
        <v/>
      </c>
      <c r="AU1098" s="48" t="str">
        <f aca="false">IF(AT1098="","",IF(AY1098=0.04,U1098,AS1098*AY1098))</f>
        <v/>
      </c>
      <c r="AV1098" s="47" t="str">
        <f aca="false">IFERROR(IF(AU1098="","",(VLOOKUP(AG1098,Dados!$X$111:$Z$112,3,0)*AT1098*0.17)),"INSERIR MVA")</f>
        <v/>
      </c>
      <c r="AW1098" s="47" t="str">
        <f aca="false">IFERROR(IF(AR1098="","",AV1098-AU1098),"")</f>
        <v/>
      </c>
      <c r="AX1098" s="51" t="str">
        <f aca="false">IFERROR(IF(AC1098="NÃO","",IF(AM1098&lt;&gt;"",AM1098-W1098,IF(AQ1098&lt;&gt;"",AQ1098-W1098,IF(AW1098&lt;&gt;"",AW1098-W1098,"")))),"")</f>
        <v/>
      </c>
      <c r="AY1098" s="46" t="str">
        <f aca="false">IFERROR(IF(ISNA(VLOOKUP(R1098,Dados!$X$2:$Y$5,2,0)),VLOOKUP(D1098,Dados!$X$7:$Y$33,2,0),VLOOKUP(R1098,Dados!$X$2:$Y$5,2,0)),"")</f>
        <v/>
      </c>
      <c r="AZ1098" s="52" t="str">
        <f aca="false">IF(C1098="","",IF(AND(Y1098="CONSUMO",AC1098="NÃO")*OR(AG1098="-",AG1098="BIT"),IF(E1098&lt;&gt;"",(AI1098-(P1098+L1098-N1098+Q1098)*AY1098)/0.83),""))</f>
        <v/>
      </c>
      <c r="BA1098" s="51" t="str">
        <f aca="false">IF(AZ1098="","",AZ1098*0.17-((P1098+L1098-N1098+Q1098)*AY1098))</f>
        <v/>
      </c>
      <c r="BB1098" s="51" t="str">
        <f aca="false">IF(AND(Y1098="CONSUMO",AG1098="ANEXO I",AY1098&gt;4%),(AI1098-(P1098+L1098-N1098+Q1098)*0.0514)/0.83*(0.5177)*(0.17)-AI1098*0.0514,IF(AND(Y1098="CONSUMO",AG1098="ANEXO II",AY1098&gt;4%),(AI1098-(P1098+L1098-N1098+Q1098)*0.041)/0.83*(0.3295)*(0.17)-AI1098*0.041,IF(AND(Y1098="CONSUMO",AG1098="ANEXO I",AY1098=4%),(AI1098-(P1098+L1098-N1098+Q1098)*0.04)/0.83*(0.5177)*(0.17)-AI1098*0.04,IF(AND(Y1098="CONSUMO",AG1098="ANEXO II",AY1098=4%),(AI1098-(P1098+L1098-N1098+Q1098)*0.04)/0.83*(0.3295)*(0.17)-AI1098*0.04,""))))</f>
        <v/>
      </c>
      <c r="BC1098" s="51" t="str">
        <f aca="false">IF(C1098="","",IF(AND(Y1098="CONSUMO",AC1098="SIM")*OR(AG1098="-",AG1098="BIT"),IF(E1098&lt;&gt;"",(AI1098-(P1098+L1098-N1098+Q1098)*AY1098)/0.83),""))</f>
        <v/>
      </c>
      <c r="BD1098" s="51" t="str">
        <f aca="false">IF(BC1098="","",BC1098*0.17)</f>
        <v/>
      </c>
      <c r="BE1098" s="51" t="str">
        <f aca="false">IF(I1098=6908,0,IF(BC1098="","",BD1098-((P1098+L1098-N1098+Q1098)*AY1098)))</f>
        <v/>
      </c>
      <c r="BF1098" s="53" t="str">
        <f aca="false">IF(B1098="","",IF(OR(B1098="",E1098="Regime Normal"),0,(AI1098-Q1098)*VLOOKUP(R1098,Dados!$X$98:$Y$108,2,0)))</f>
        <v/>
      </c>
      <c r="BG1098" s="54" t="str">
        <f aca="false">IFERROR(VLOOKUP(I1098,Dados!$AC$27:$AD$43,2,0),IF(B1098="","",IF(D1098&lt;&gt;"MT",IF(AND(AC1098="SIM",Y1098="Revenda"),"2403",IF(AND(AC1098="SIM",Y1098="Consumo"),"2407",IF(AND(AC1098="NÃO",Y1098="Revenda"),"2102",IF(AND(AC1098="NÃO",Y1098="Consumo"),"2556",)))),REPLACE(I1098,1,1,1))))</f>
        <v/>
      </c>
    </row>
    <row r="1099" customFormat="false" ht="12.8" hidden="false" customHeight="true" outlineLevel="0" collapsed="false">
      <c r="Y1099" s="45"/>
      <c r="Z1099" s="46" t="str">
        <f aca="false">IF(B1099="","",(IFERROR(VLOOKUP(H1099,Dados!A$3:B$15000,2,0),"Não Encontrado")))</f>
        <v/>
      </c>
      <c r="AA1099" s="46" t="str">
        <f aca="false">IF(B1099="","",(IFERROR(VLOOKUP(G1099,Dados!C$3:E$15000,3,0),"Não Encontrado")))</f>
        <v/>
      </c>
      <c r="AB1099" s="46" t="str">
        <f aca="false">IFERROR(IF(Z1099&lt;&gt;"Não Encontrado",Z1099,IF(AA1099&lt;&gt;"Não Encontrado",AA1099,"")),"")</f>
        <v/>
      </c>
      <c r="AC1099" s="45" t="str">
        <f aca="false">IF(B1099="","",IF(AB1099="","NÃO","SIM"))</f>
        <v/>
      </c>
      <c r="AD1099" s="45" t="str">
        <f aca="false">IFERROR(VLOOKUP(G1099,Dados!$P$3:$R$500,3,0),"")</f>
        <v/>
      </c>
      <c r="AE1099" s="45" t="str">
        <f aca="false">IFERROR(VLOOKUP(G1099,Dados!$K$3:$L$500,2,0),"")</f>
        <v/>
      </c>
      <c r="AF1099" s="45" t="str">
        <f aca="false">IFERROR(VLOOKUP(G1099,Dados!$M$3:$N$500,2,0),"")</f>
        <v/>
      </c>
      <c r="AG1099" s="45" t="str">
        <f aca="false">IF(F1099="","",IF(AND(AD1099="",AE1099="",AF1099=""),"-",IF(AND(AD1099="BIT",AE1099="",AF1099=""),"BIT",IF(AND(AE1099="ANEXO I",AD1099="",AF1099=""),"ANEXO I",IF(AND(AF1099="ANEXO II",AD1099="",AE1099=""),"ANEXO II","Escolher")))))</f>
        <v/>
      </c>
      <c r="AH1099" s="45" t="str">
        <f aca="false">IF(AG1099&lt;&gt;"Pneus","",IFERROR(VLOOKUP(R1099,Dados!$X$2:$Z$5,3,0)*(AI1099-Q1099),VLOOKUP(D1099,Dados!$X$7:$Z$33,3,0)*(AI1099-Q1099)))</f>
        <v/>
      </c>
      <c r="AI1099" s="47" t="str">
        <f aca="false">IF(B1099="","",P1099+Q1099+O1099+M1099+L1099-N1099)</f>
        <v/>
      </c>
      <c r="AJ1099" s="48" t="str">
        <f aca="false">IFERROR(IF(AND(AC1099="SIM",AG1099="-",Y1099="REVENDA"),(AB1099/1+1)*AI1099,IF(AND(AC1099="SIM",AG1099="Pneus",Y1099="REVENDA"),(AB1099/1+1)*(AI1099-AH1099),"")),"")</f>
        <v/>
      </c>
      <c r="AK1099" s="48" t="str">
        <f aca="false">IF(AJ1099="","",AJ1099*17%)</f>
        <v/>
      </c>
      <c r="AL1099" s="48" t="str">
        <f aca="false">IFERROR(IF(AC1099="NÃO","",IF(AK1099="","",IF(E1099="Simples Nacional",BF1099,IF(T1099=0.12,U1099*0.5833337002,IF(T1099=0,AI1099*0.07,U1099))))),"")</f>
        <v/>
      </c>
      <c r="AM1099" s="47" t="str">
        <f aca="false">IFERROR(IF(AC1099="NÃO","",IF(OR(AG1099="-",AG1099="Pneus"),AK1099-AL1099,"")),"")</f>
        <v/>
      </c>
      <c r="AN1099" s="48" t="str">
        <f aca="false">IF(AND(Y1099="REVENDA",AC1099="SIM",AG1099="BIT"),((AB1099/1+1)*AI1099)*0.4117,"")</f>
        <v/>
      </c>
      <c r="AO1099" s="48" t="str">
        <f aca="false">IF(AN1099="","",AN1099*17%)</f>
        <v/>
      </c>
      <c r="AP1099" s="49" t="str">
        <f aca="false">IF(AN1099="","",IF(T1099=0.12,(U1099*0.4117)*0.4117,IF(T1099=0,(AI1099*0.07)*0.4117,U1099*0.4117)))</f>
        <v/>
      </c>
      <c r="AQ1099" s="47" t="str">
        <f aca="false">IF(AN1099="","",AO1099-AP1099)</f>
        <v/>
      </c>
      <c r="AR1099" s="50" t="str">
        <f aca="false">IFERROR(IF(AND(AC1099="SIM",Y1099="REVENDA",LEFT(AG1099,5)="ANEXO")*OR(AE1099="ANEXO I",AF1099="ANEXO II"),VLOOKUP(H1099,Dados!G:I,2,0),""),"INSERIR MVA")</f>
        <v/>
      </c>
      <c r="AS1099" s="48" t="str">
        <f aca="false">IF(LEFT(AG1099,5)="ANEXO",VLOOKUP(AG1099,Dados!$X$111:$Z$112,2,0)*(AI1099-Q1099),"")</f>
        <v/>
      </c>
      <c r="AT1099" s="48" t="str">
        <f aca="false">IFERROR(IF(AR1099="","",(AI1099*AR1099)+AI1099),"INSERIR MVA")</f>
        <v/>
      </c>
      <c r="AU1099" s="48" t="str">
        <f aca="false">IF(AT1099="","",IF(AY1099=0.04,U1099,AS1099*AY1099))</f>
        <v/>
      </c>
      <c r="AV1099" s="47" t="str">
        <f aca="false">IFERROR(IF(AU1099="","",(VLOOKUP(AG1099,Dados!$X$111:$Z$112,3,0)*AT1099*0.17)),"INSERIR MVA")</f>
        <v/>
      </c>
      <c r="AW1099" s="47" t="str">
        <f aca="false">IFERROR(IF(AR1099="","",AV1099-AU1099),"")</f>
        <v/>
      </c>
      <c r="AX1099" s="51" t="str">
        <f aca="false">IFERROR(IF(AC1099="NÃO","",IF(AM1099&lt;&gt;"",AM1099-W1099,IF(AQ1099&lt;&gt;"",AQ1099-W1099,IF(AW1099&lt;&gt;"",AW1099-W1099,"")))),"")</f>
        <v/>
      </c>
      <c r="AY1099" s="46" t="str">
        <f aca="false">IFERROR(IF(ISNA(VLOOKUP(R1099,Dados!$X$2:$Y$5,2,0)),VLOOKUP(D1099,Dados!$X$7:$Y$33,2,0),VLOOKUP(R1099,Dados!$X$2:$Y$5,2,0)),"")</f>
        <v/>
      </c>
      <c r="AZ1099" s="52" t="str">
        <f aca="false">IF(C1099="","",IF(AND(Y1099="CONSUMO",AC1099="NÃO")*OR(AG1099="-",AG1099="BIT"),IF(E1099&lt;&gt;"",(AI1099-(P1099+L1099-N1099+Q1099)*AY1099)/0.83),""))</f>
        <v/>
      </c>
      <c r="BA1099" s="51" t="str">
        <f aca="false">IF(AZ1099="","",AZ1099*0.17-((P1099+L1099-N1099+Q1099)*AY1099))</f>
        <v/>
      </c>
      <c r="BB1099" s="51" t="str">
        <f aca="false">IF(AND(Y1099="CONSUMO",AG1099="ANEXO I",AY1099&gt;4%),(AI1099-(P1099+L1099-N1099+Q1099)*0.0514)/0.83*(0.5177)*(0.17)-AI1099*0.0514,IF(AND(Y1099="CONSUMO",AG1099="ANEXO II",AY1099&gt;4%),(AI1099-(P1099+L1099-N1099+Q1099)*0.041)/0.83*(0.3295)*(0.17)-AI1099*0.041,IF(AND(Y1099="CONSUMO",AG1099="ANEXO I",AY1099=4%),(AI1099-(P1099+L1099-N1099+Q1099)*0.04)/0.83*(0.5177)*(0.17)-AI1099*0.04,IF(AND(Y1099="CONSUMO",AG1099="ANEXO II",AY1099=4%),(AI1099-(P1099+L1099-N1099+Q1099)*0.04)/0.83*(0.3295)*(0.17)-AI1099*0.04,""))))</f>
        <v/>
      </c>
      <c r="BC1099" s="51" t="str">
        <f aca="false">IF(C1099="","",IF(AND(Y1099="CONSUMO",AC1099="SIM")*OR(AG1099="-",AG1099="BIT"),IF(E1099&lt;&gt;"",(AI1099-(P1099+L1099-N1099+Q1099)*AY1099)/0.83),""))</f>
        <v/>
      </c>
      <c r="BD1099" s="51" t="str">
        <f aca="false">IF(BC1099="","",BC1099*0.17)</f>
        <v/>
      </c>
      <c r="BE1099" s="51" t="str">
        <f aca="false">IF(I1099=6908,0,IF(BC1099="","",BD1099-((P1099+L1099-N1099+Q1099)*AY1099)))</f>
        <v/>
      </c>
      <c r="BF1099" s="53" t="str">
        <f aca="false">IF(B1099="","",IF(OR(B1099="",E1099="Regime Normal"),0,(AI1099-Q1099)*VLOOKUP(R1099,Dados!$X$98:$Y$108,2,0)))</f>
        <v/>
      </c>
      <c r="BG1099" s="54" t="str">
        <f aca="false">IFERROR(VLOOKUP(I1099,Dados!$AC$27:$AD$43,2,0),IF(B1099="","",IF(D1099&lt;&gt;"MT",IF(AND(AC1099="SIM",Y1099="Revenda"),"2403",IF(AND(AC1099="SIM",Y1099="Consumo"),"2407",IF(AND(AC1099="NÃO",Y1099="Revenda"),"2102",IF(AND(AC1099="NÃO",Y1099="Consumo"),"2556",)))),REPLACE(I1099,1,1,1))))</f>
        <v/>
      </c>
    </row>
    <row r="1100" customFormat="false" ht="12.8" hidden="false" customHeight="true" outlineLevel="0" collapsed="false">
      <c r="Y1100" s="45"/>
      <c r="Z1100" s="46" t="str">
        <f aca="false">IF(B1100="","",(IFERROR(VLOOKUP(H1100,Dados!A$3:B$15000,2,0),"Não Encontrado")))</f>
        <v/>
      </c>
      <c r="AA1100" s="46" t="str">
        <f aca="false">IF(B1100="","",(IFERROR(VLOOKUP(G1100,Dados!C$3:E$15000,3,0),"Não Encontrado")))</f>
        <v/>
      </c>
      <c r="AB1100" s="46" t="str">
        <f aca="false">IFERROR(IF(Z1100&lt;&gt;"Não Encontrado",Z1100,IF(AA1100&lt;&gt;"Não Encontrado",AA1100,"")),"")</f>
        <v/>
      </c>
      <c r="AC1100" s="45" t="str">
        <f aca="false">IF(B1100="","",IF(AB1100="","NÃO","SIM"))</f>
        <v/>
      </c>
      <c r="AD1100" s="45" t="str">
        <f aca="false">IFERROR(VLOOKUP(G1100,Dados!$P$3:$R$500,3,0),"")</f>
        <v/>
      </c>
      <c r="AE1100" s="45" t="str">
        <f aca="false">IFERROR(VLOOKUP(G1100,Dados!$K$3:$L$500,2,0),"")</f>
        <v/>
      </c>
      <c r="AF1100" s="45" t="str">
        <f aca="false">IFERROR(VLOOKUP(G1100,Dados!$M$3:$N$500,2,0),"")</f>
        <v/>
      </c>
      <c r="AG1100" s="45" t="str">
        <f aca="false">IF(F1100="","",IF(AND(AD1100="",AE1100="",AF1100=""),"-",IF(AND(AD1100="BIT",AE1100="",AF1100=""),"BIT",IF(AND(AE1100="ANEXO I",AD1100="",AF1100=""),"ANEXO I",IF(AND(AF1100="ANEXO II",AD1100="",AE1100=""),"ANEXO II","Escolher")))))</f>
        <v/>
      </c>
      <c r="AH1100" s="45" t="str">
        <f aca="false">IF(AG1100&lt;&gt;"Pneus","",IFERROR(VLOOKUP(R1100,Dados!$X$2:$Z$5,3,0)*(AI1100-Q1100),VLOOKUP(D1100,Dados!$X$7:$Z$33,3,0)*(AI1100-Q1100)))</f>
        <v/>
      </c>
      <c r="AI1100" s="47" t="str">
        <f aca="false">IF(B1100="","",P1100+Q1100+O1100+M1100+L1100-N1100)</f>
        <v/>
      </c>
      <c r="AJ1100" s="48" t="str">
        <f aca="false">IFERROR(IF(AND(AC1100="SIM",AG1100="-",Y1100="REVENDA"),(AB1100/1+1)*AI1100,IF(AND(AC1100="SIM",AG1100="Pneus",Y1100="REVENDA"),(AB1100/1+1)*(AI1100-AH1100),"")),"")</f>
        <v/>
      </c>
      <c r="AK1100" s="48" t="str">
        <f aca="false">IF(AJ1100="","",AJ1100*17%)</f>
        <v/>
      </c>
      <c r="AL1100" s="48" t="str">
        <f aca="false">IFERROR(IF(AC1100="NÃO","",IF(AK1100="","",IF(E1100="Simples Nacional",BF1100,IF(T1100=0.12,U1100*0.5833337002,IF(T1100=0,AI1100*0.07,U1100))))),"")</f>
        <v/>
      </c>
      <c r="AM1100" s="47" t="str">
        <f aca="false">IFERROR(IF(AC1100="NÃO","",IF(OR(AG1100="-",AG1100="Pneus"),AK1100-AL1100,"")),"")</f>
        <v/>
      </c>
      <c r="AN1100" s="48" t="str">
        <f aca="false">IF(AND(Y1100="REVENDA",AC1100="SIM",AG1100="BIT"),((AB1100/1+1)*AI1100)*0.4117,"")</f>
        <v/>
      </c>
      <c r="AO1100" s="48" t="str">
        <f aca="false">IF(AN1100="","",AN1100*17%)</f>
        <v/>
      </c>
      <c r="AP1100" s="49" t="str">
        <f aca="false">IF(AN1100="","",IF(T1100=0.12,(U1100*0.4117)*0.4117,IF(T1100=0,(AI1100*0.07)*0.4117,U1100*0.4117)))</f>
        <v/>
      </c>
      <c r="AQ1100" s="47" t="str">
        <f aca="false">IF(AN1100="","",AO1100-AP1100)</f>
        <v/>
      </c>
      <c r="AR1100" s="50" t="str">
        <f aca="false">IFERROR(IF(AND(AC1100="SIM",Y1100="REVENDA",LEFT(AG1100,5)="ANEXO")*OR(AE1100="ANEXO I",AF1100="ANEXO II"),VLOOKUP(H1100,Dados!G:I,2,0),""),"INSERIR MVA")</f>
        <v/>
      </c>
      <c r="AS1100" s="48" t="str">
        <f aca="false">IF(LEFT(AG1100,5)="ANEXO",VLOOKUP(AG1100,Dados!$X$111:$Z$112,2,0)*(AI1100-Q1100),"")</f>
        <v/>
      </c>
      <c r="AT1100" s="48" t="str">
        <f aca="false">IFERROR(IF(AR1100="","",(AI1100*AR1100)+AI1100),"INSERIR MVA")</f>
        <v/>
      </c>
      <c r="AU1100" s="48" t="str">
        <f aca="false">IF(AT1100="","",IF(AY1100=0.04,U1100,AS1100*AY1100))</f>
        <v/>
      </c>
      <c r="AV1100" s="47" t="str">
        <f aca="false">IFERROR(IF(AU1100="","",(VLOOKUP(AG1100,Dados!$X$111:$Z$112,3,0)*AT1100*0.17)),"INSERIR MVA")</f>
        <v/>
      </c>
      <c r="AW1100" s="47" t="str">
        <f aca="false">IFERROR(IF(AR1100="","",AV1100-AU1100),"")</f>
        <v/>
      </c>
      <c r="AX1100" s="51" t="str">
        <f aca="false">IFERROR(IF(AC1100="NÃO","",IF(AM1100&lt;&gt;"",AM1100-W1100,IF(AQ1100&lt;&gt;"",AQ1100-W1100,IF(AW1100&lt;&gt;"",AW1100-W1100,"")))),"")</f>
        <v/>
      </c>
      <c r="AY1100" s="46" t="str">
        <f aca="false">IFERROR(IF(ISNA(VLOOKUP(R1100,Dados!$X$2:$Y$5,2,0)),VLOOKUP(D1100,Dados!$X$7:$Y$33,2,0),VLOOKUP(R1100,Dados!$X$2:$Y$5,2,0)),"")</f>
        <v/>
      </c>
      <c r="AZ1100" s="52" t="str">
        <f aca="false">IF(C1100="","",IF(AND(Y1100="CONSUMO",AC1100="NÃO")*OR(AG1100="-",AG1100="BIT"),IF(E1100&lt;&gt;"",(AI1100-(P1100+L1100-N1100+Q1100)*AY1100)/0.83),""))</f>
        <v/>
      </c>
      <c r="BA1100" s="51" t="str">
        <f aca="false">IF(AZ1100="","",AZ1100*0.17-((P1100+L1100-N1100+Q1100)*AY1100))</f>
        <v/>
      </c>
      <c r="BB1100" s="51" t="str">
        <f aca="false">IF(AND(Y1100="CONSUMO",AG1100="ANEXO I",AY1100&gt;4%),(AI1100-(P1100+L1100-N1100+Q1100)*0.0514)/0.83*(0.5177)*(0.17)-AI1100*0.0514,IF(AND(Y1100="CONSUMO",AG1100="ANEXO II",AY1100&gt;4%),(AI1100-(P1100+L1100-N1100+Q1100)*0.041)/0.83*(0.3295)*(0.17)-AI1100*0.041,IF(AND(Y1100="CONSUMO",AG1100="ANEXO I",AY1100=4%),(AI1100-(P1100+L1100-N1100+Q1100)*0.04)/0.83*(0.5177)*(0.17)-AI1100*0.04,IF(AND(Y1100="CONSUMO",AG1100="ANEXO II",AY1100=4%),(AI1100-(P1100+L1100-N1100+Q1100)*0.04)/0.83*(0.3295)*(0.17)-AI1100*0.04,""))))</f>
        <v/>
      </c>
      <c r="BC1100" s="51" t="str">
        <f aca="false">IF(C1100="","",IF(AND(Y1100="CONSUMO",AC1100="SIM")*OR(AG1100="-",AG1100="BIT"),IF(E1100&lt;&gt;"",(AI1100-(P1100+L1100-N1100+Q1100)*AY1100)/0.83),""))</f>
        <v/>
      </c>
      <c r="BD1100" s="51" t="str">
        <f aca="false">IF(BC1100="","",BC1100*0.17)</f>
        <v/>
      </c>
      <c r="BE1100" s="51" t="str">
        <f aca="false">IF(I1100=6908,0,IF(BC1100="","",BD1100-((P1100+L1100-N1100+Q1100)*AY1100)))</f>
        <v/>
      </c>
      <c r="BF1100" s="53" t="str">
        <f aca="false">IF(B1100="","",IF(OR(B1100="",E1100="Regime Normal"),0,(AI1100-Q1100)*VLOOKUP(R1100,Dados!$X$98:$Y$108,2,0)))</f>
        <v/>
      </c>
      <c r="BG1100" s="54" t="str">
        <f aca="false">IFERROR(VLOOKUP(I1100,Dados!$AC$27:$AD$43,2,0),IF(B1100="","",IF(D1100&lt;&gt;"MT",IF(AND(AC1100="SIM",Y1100="Revenda"),"2403",IF(AND(AC1100="SIM",Y1100="Consumo"),"2407",IF(AND(AC1100="NÃO",Y1100="Revenda"),"2102",IF(AND(AC1100="NÃO",Y1100="Consumo"),"2556",)))),REPLACE(I1100,1,1,1))))</f>
        <v/>
      </c>
    </row>
    <row r="1101" customFormat="false" ht="12.8" hidden="false" customHeight="true" outlineLevel="0" collapsed="false">
      <c r="Y1101" s="45"/>
      <c r="Z1101" s="46" t="str">
        <f aca="false">IF(B1101="","",(IFERROR(VLOOKUP(H1101,Dados!A$3:B$15000,2,0),"Não Encontrado")))</f>
        <v/>
      </c>
      <c r="AA1101" s="46" t="str">
        <f aca="false">IF(B1101="","",(IFERROR(VLOOKUP(G1101,Dados!C$3:E$15000,3,0),"Não Encontrado")))</f>
        <v/>
      </c>
      <c r="AB1101" s="46" t="str">
        <f aca="false">IFERROR(IF(Z1101&lt;&gt;"Não Encontrado",Z1101,IF(AA1101&lt;&gt;"Não Encontrado",AA1101,"")),"")</f>
        <v/>
      </c>
      <c r="AC1101" s="45" t="str">
        <f aca="false">IF(B1101="","",IF(AB1101="","NÃO","SIM"))</f>
        <v/>
      </c>
      <c r="AD1101" s="45" t="str">
        <f aca="false">IFERROR(VLOOKUP(G1101,Dados!$P$3:$R$500,3,0),"")</f>
        <v/>
      </c>
      <c r="AE1101" s="45" t="str">
        <f aca="false">IFERROR(VLOOKUP(G1101,Dados!$K$3:$L$500,2,0),"")</f>
        <v/>
      </c>
      <c r="AF1101" s="45" t="str">
        <f aca="false">IFERROR(VLOOKUP(G1101,Dados!$M$3:$N$500,2,0),"")</f>
        <v/>
      </c>
      <c r="AG1101" s="45" t="str">
        <f aca="false">IF(F1101="","",IF(AND(AD1101="",AE1101="",AF1101=""),"-",IF(AND(AD1101="BIT",AE1101="",AF1101=""),"BIT",IF(AND(AE1101="ANEXO I",AD1101="",AF1101=""),"ANEXO I",IF(AND(AF1101="ANEXO II",AD1101="",AE1101=""),"ANEXO II","Escolher")))))</f>
        <v/>
      </c>
      <c r="AH1101" s="45" t="str">
        <f aca="false">IF(AG1101&lt;&gt;"Pneus","",IFERROR(VLOOKUP(R1101,Dados!$X$2:$Z$5,3,0)*(AI1101-Q1101),VLOOKUP(D1101,Dados!$X$7:$Z$33,3,0)*(AI1101-Q1101)))</f>
        <v/>
      </c>
      <c r="AI1101" s="47" t="str">
        <f aca="false">IF(B1101="","",P1101+Q1101+O1101+M1101+L1101-N1101)</f>
        <v/>
      </c>
      <c r="AJ1101" s="48" t="str">
        <f aca="false">IFERROR(IF(AND(AC1101="SIM",AG1101="-",Y1101="REVENDA"),(AB1101/1+1)*AI1101,IF(AND(AC1101="SIM",AG1101="Pneus",Y1101="REVENDA"),(AB1101/1+1)*(AI1101-AH1101),"")),"")</f>
        <v/>
      </c>
      <c r="AK1101" s="48" t="str">
        <f aca="false">IF(AJ1101="","",AJ1101*17%)</f>
        <v/>
      </c>
      <c r="AL1101" s="48" t="str">
        <f aca="false">IFERROR(IF(AC1101="NÃO","",IF(AK1101="","",IF(E1101="Simples Nacional",BF1101,IF(T1101=0.12,U1101*0.5833337002,IF(T1101=0,AI1101*0.07,U1101))))),"")</f>
        <v/>
      </c>
      <c r="AM1101" s="47" t="str">
        <f aca="false">IFERROR(IF(AC1101="NÃO","",IF(OR(AG1101="-",AG1101="Pneus"),AK1101-AL1101,"")),"")</f>
        <v/>
      </c>
      <c r="AN1101" s="48" t="str">
        <f aca="false">IF(AND(Y1101="REVENDA",AC1101="SIM",AG1101="BIT"),((AB1101/1+1)*AI1101)*0.4117,"")</f>
        <v/>
      </c>
      <c r="AO1101" s="48" t="str">
        <f aca="false">IF(AN1101="","",AN1101*17%)</f>
        <v/>
      </c>
      <c r="AP1101" s="49" t="str">
        <f aca="false">IF(AN1101="","",IF(T1101=0.12,(U1101*0.4117)*0.4117,IF(T1101=0,(AI1101*0.07)*0.4117,U1101*0.4117)))</f>
        <v/>
      </c>
      <c r="AQ1101" s="47" t="str">
        <f aca="false">IF(AN1101="","",AO1101-AP1101)</f>
        <v/>
      </c>
      <c r="AR1101" s="50" t="str">
        <f aca="false">IFERROR(IF(AND(AC1101="SIM",Y1101="REVENDA",LEFT(AG1101,5)="ANEXO")*OR(AE1101="ANEXO I",AF1101="ANEXO II"),VLOOKUP(H1101,Dados!G:I,2,0),""),"INSERIR MVA")</f>
        <v/>
      </c>
      <c r="AS1101" s="48" t="str">
        <f aca="false">IF(LEFT(AG1101,5)="ANEXO",VLOOKUP(AG1101,Dados!$X$111:$Z$112,2,0)*(AI1101-Q1101),"")</f>
        <v/>
      </c>
      <c r="AT1101" s="48" t="str">
        <f aca="false">IFERROR(IF(AR1101="","",(AI1101*AR1101)+AI1101),"INSERIR MVA")</f>
        <v/>
      </c>
      <c r="AU1101" s="48" t="str">
        <f aca="false">IF(AT1101="","",IF(AY1101=0.04,U1101,AS1101*AY1101))</f>
        <v/>
      </c>
      <c r="AV1101" s="47" t="str">
        <f aca="false">IFERROR(IF(AU1101="","",(VLOOKUP(AG1101,Dados!$X$111:$Z$112,3,0)*AT1101*0.17)),"INSERIR MVA")</f>
        <v/>
      </c>
      <c r="AW1101" s="47" t="str">
        <f aca="false">IFERROR(IF(AR1101="","",AV1101-AU1101),"")</f>
        <v/>
      </c>
      <c r="AX1101" s="51" t="str">
        <f aca="false">IFERROR(IF(AC1101="NÃO","",IF(AM1101&lt;&gt;"",AM1101-W1101,IF(AQ1101&lt;&gt;"",AQ1101-W1101,IF(AW1101&lt;&gt;"",AW1101-W1101,"")))),"")</f>
        <v/>
      </c>
      <c r="AY1101" s="46" t="str">
        <f aca="false">IFERROR(IF(ISNA(VLOOKUP(R1101,Dados!$X$2:$Y$5,2,0)),VLOOKUP(D1101,Dados!$X$7:$Y$33,2,0),VLOOKUP(R1101,Dados!$X$2:$Y$5,2,0)),"")</f>
        <v/>
      </c>
      <c r="AZ1101" s="52" t="str">
        <f aca="false">IF(C1101="","",IF(AND(Y1101="CONSUMO",AC1101="NÃO")*OR(AG1101="-",AG1101="BIT"),IF(E1101&lt;&gt;"",(AI1101-(P1101+L1101-N1101+Q1101)*AY1101)/0.83),""))</f>
        <v/>
      </c>
      <c r="BA1101" s="51" t="str">
        <f aca="false">IF(AZ1101="","",AZ1101*0.17-((P1101+L1101-N1101+Q1101)*AY1101))</f>
        <v/>
      </c>
      <c r="BB1101" s="51" t="str">
        <f aca="false">IF(AND(Y1101="CONSUMO",AG1101="ANEXO I",AY1101&gt;4%),(AI1101-(P1101+L1101-N1101+Q1101)*0.0514)/0.83*(0.5177)*(0.17)-AI1101*0.0514,IF(AND(Y1101="CONSUMO",AG1101="ANEXO II",AY1101&gt;4%),(AI1101-(P1101+L1101-N1101+Q1101)*0.041)/0.83*(0.3295)*(0.17)-AI1101*0.041,IF(AND(Y1101="CONSUMO",AG1101="ANEXO I",AY1101=4%),(AI1101-(P1101+L1101-N1101+Q1101)*0.04)/0.83*(0.5177)*(0.17)-AI1101*0.04,IF(AND(Y1101="CONSUMO",AG1101="ANEXO II",AY1101=4%),(AI1101-(P1101+L1101-N1101+Q1101)*0.04)/0.83*(0.3295)*(0.17)-AI1101*0.04,""))))</f>
        <v/>
      </c>
      <c r="BC1101" s="51" t="str">
        <f aca="false">IF(C1101="","",IF(AND(Y1101="CONSUMO",AC1101="SIM")*OR(AG1101="-",AG1101="BIT"),IF(E1101&lt;&gt;"",(AI1101-(P1101+L1101-N1101+Q1101)*AY1101)/0.83),""))</f>
        <v/>
      </c>
      <c r="BD1101" s="51" t="str">
        <f aca="false">IF(BC1101="","",BC1101*0.17)</f>
        <v/>
      </c>
      <c r="BE1101" s="51" t="str">
        <f aca="false">IF(I1101=6908,0,IF(BC1101="","",BD1101-((P1101+L1101-N1101+Q1101)*AY1101)))</f>
        <v/>
      </c>
      <c r="BF1101" s="53" t="str">
        <f aca="false">IF(B1101="","",IF(OR(B1101="",E1101="Regime Normal"),0,(AI1101-Q1101)*VLOOKUP(R1101,Dados!$X$98:$Y$108,2,0)))</f>
        <v/>
      </c>
      <c r="BG1101" s="54" t="str">
        <f aca="false">IFERROR(VLOOKUP(I1101,Dados!$AC$27:$AD$43,2,0),IF(B1101="","",IF(D1101&lt;&gt;"MT",IF(AND(AC1101="SIM",Y1101="Revenda"),"2403",IF(AND(AC1101="SIM",Y1101="Consumo"),"2407",IF(AND(AC1101="NÃO",Y1101="Revenda"),"2102",IF(AND(AC1101="NÃO",Y1101="Consumo"),"2556",)))),REPLACE(I1101,1,1,1))))</f>
        <v/>
      </c>
    </row>
    <row r="1102" customFormat="false" ht="12.8" hidden="false" customHeight="true" outlineLevel="0" collapsed="false">
      <c r="Y1102" s="45"/>
      <c r="Z1102" s="46" t="str">
        <f aca="false">IF(B1102="","",(IFERROR(VLOOKUP(H1102,Dados!A$3:B$15000,2,0),"Não Encontrado")))</f>
        <v/>
      </c>
      <c r="AA1102" s="46" t="str">
        <f aca="false">IF(B1102="","",(IFERROR(VLOOKUP(G1102,Dados!C$3:E$15000,3,0),"Não Encontrado")))</f>
        <v/>
      </c>
      <c r="AB1102" s="46" t="str">
        <f aca="false">IFERROR(IF(Z1102&lt;&gt;"Não Encontrado",Z1102,IF(AA1102&lt;&gt;"Não Encontrado",AA1102,"")),"")</f>
        <v/>
      </c>
      <c r="AC1102" s="45" t="str">
        <f aca="false">IF(B1102="","",IF(AB1102="","NÃO","SIM"))</f>
        <v/>
      </c>
      <c r="AD1102" s="45" t="str">
        <f aca="false">IFERROR(VLOOKUP(G1102,Dados!$P$3:$R$500,3,0),"")</f>
        <v/>
      </c>
      <c r="AE1102" s="45" t="str">
        <f aca="false">IFERROR(VLOOKUP(G1102,Dados!$K$3:$L$500,2,0),"")</f>
        <v/>
      </c>
      <c r="AF1102" s="45" t="str">
        <f aca="false">IFERROR(VLOOKUP(G1102,Dados!$M$3:$N$500,2,0),"")</f>
        <v/>
      </c>
      <c r="AG1102" s="45" t="str">
        <f aca="false">IF(F1102="","",IF(AND(AD1102="",AE1102="",AF1102=""),"-",IF(AND(AD1102="BIT",AE1102="",AF1102=""),"BIT",IF(AND(AE1102="ANEXO I",AD1102="",AF1102=""),"ANEXO I",IF(AND(AF1102="ANEXO II",AD1102="",AE1102=""),"ANEXO II","Escolher")))))</f>
        <v/>
      </c>
      <c r="AH1102" s="45" t="str">
        <f aca="false">IF(AG1102&lt;&gt;"Pneus","",IFERROR(VLOOKUP(R1102,Dados!$X$2:$Z$5,3,0)*(AI1102-Q1102),VLOOKUP(D1102,Dados!$X$7:$Z$33,3,0)*(AI1102-Q1102)))</f>
        <v/>
      </c>
      <c r="AI1102" s="47" t="str">
        <f aca="false">IF(B1102="","",P1102+Q1102+O1102+M1102+L1102-N1102)</f>
        <v/>
      </c>
      <c r="AJ1102" s="48" t="str">
        <f aca="false">IFERROR(IF(AND(AC1102="SIM",AG1102="-",Y1102="REVENDA"),(AB1102/1+1)*AI1102,IF(AND(AC1102="SIM",AG1102="Pneus",Y1102="REVENDA"),(AB1102/1+1)*(AI1102-AH1102),"")),"")</f>
        <v/>
      </c>
      <c r="AK1102" s="48" t="str">
        <f aca="false">IF(AJ1102="","",AJ1102*17%)</f>
        <v/>
      </c>
      <c r="AL1102" s="48" t="str">
        <f aca="false">IFERROR(IF(AC1102="NÃO","",IF(AK1102="","",IF(E1102="Simples Nacional",BF1102,IF(T1102=0.12,U1102*0.5833337002,IF(T1102=0,AI1102*0.07,U1102))))),"")</f>
        <v/>
      </c>
      <c r="AM1102" s="47" t="str">
        <f aca="false">IFERROR(IF(AC1102="NÃO","",IF(OR(AG1102="-",AG1102="Pneus"),AK1102-AL1102,"")),"")</f>
        <v/>
      </c>
      <c r="AN1102" s="48" t="str">
        <f aca="false">IF(AND(Y1102="REVENDA",AC1102="SIM",AG1102="BIT"),((AB1102/1+1)*AI1102)*0.4117,"")</f>
        <v/>
      </c>
      <c r="AO1102" s="48" t="str">
        <f aca="false">IF(AN1102="","",AN1102*17%)</f>
        <v/>
      </c>
      <c r="AP1102" s="49" t="str">
        <f aca="false">IF(AN1102="","",IF(T1102=0.12,(U1102*0.4117)*0.4117,IF(T1102=0,(AI1102*0.07)*0.4117,U1102*0.4117)))</f>
        <v/>
      </c>
      <c r="AQ1102" s="47" t="str">
        <f aca="false">IF(AN1102="","",AO1102-AP1102)</f>
        <v/>
      </c>
      <c r="AR1102" s="50" t="str">
        <f aca="false">IFERROR(IF(AND(AC1102="SIM",Y1102="REVENDA",LEFT(AG1102,5)="ANEXO")*OR(AE1102="ANEXO I",AF1102="ANEXO II"),VLOOKUP(H1102,Dados!G:I,2,0),""),"INSERIR MVA")</f>
        <v/>
      </c>
      <c r="AS1102" s="48" t="str">
        <f aca="false">IF(LEFT(AG1102,5)="ANEXO",VLOOKUP(AG1102,Dados!$X$111:$Z$112,2,0)*(AI1102-Q1102),"")</f>
        <v/>
      </c>
      <c r="AT1102" s="48" t="str">
        <f aca="false">IFERROR(IF(AR1102="","",(AI1102*AR1102)+AI1102),"INSERIR MVA")</f>
        <v/>
      </c>
      <c r="AU1102" s="48" t="str">
        <f aca="false">IF(AT1102="","",IF(AY1102=0.04,U1102,AS1102*AY1102))</f>
        <v/>
      </c>
      <c r="AV1102" s="47" t="str">
        <f aca="false">IFERROR(IF(AU1102="","",(VLOOKUP(AG1102,Dados!$X$111:$Z$112,3,0)*AT1102*0.17)),"INSERIR MVA")</f>
        <v/>
      </c>
      <c r="AW1102" s="47" t="str">
        <f aca="false">IFERROR(IF(AR1102="","",AV1102-AU1102),"")</f>
        <v/>
      </c>
      <c r="AX1102" s="51" t="str">
        <f aca="false">IFERROR(IF(AC1102="NÃO","",IF(AM1102&lt;&gt;"",AM1102-W1102,IF(AQ1102&lt;&gt;"",AQ1102-W1102,IF(AW1102&lt;&gt;"",AW1102-W1102,"")))),"")</f>
        <v/>
      </c>
      <c r="AY1102" s="46" t="str">
        <f aca="false">IFERROR(IF(ISNA(VLOOKUP(R1102,Dados!$X$2:$Y$5,2,0)),VLOOKUP(D1102,Dados!$X$7:$Y$33,2,0),VLOOKUP(R1102,Dados!$X$2:$Y$5,2,0)),"")</f>
        <v/>
      </c>
      <c r="AZ1102" s="52" t="str">
        <f aca="false">IF(C1102="","",IF(AND(Y1102="CONSUMO",AC1102="NÃO")*OR(AG1102="-",AG1102="BIT"),IF(E1102&lt;&gt;"",(AI1102-(P1102+L1102-N1102+Q1102)*AY1102)/0.83),""))</f>
        <v/>
      </c>
      <c r="BA1102" s="51" t="str">
        <f aca="false">IF(AZ1102="","",AZ1102*0.17-((P1102+L1102-N1102+Q1102)*AY1102))</f>
        <v/>
      </c>
      <c r="BB1102" s="51" t="str">
        <f aca="false">IF(AND(Y1102="CONSUMO",AG1102="ANEXO I",AY1102&gt;4%),(AI1102-(P1102+L1102-N1102+Q1102)*0.0514)/0.83*(0.5177)*(0.17)-AI1102*0.0514,IF(AND(Y1102="CONSUMO",AG1102="ANEXO II",AY1102&gt;4%),(AI1102-(P1102+L1102-N1102+Q1102)*0.041)/0.83*(0.3295)*(0.17)-AI1102*0.041,IF(AND(Y1102="CONSUMO",AG1102="ANEXO I",AY1102=4%),(AI1102-(P1102+L1102-N1102+Q1102)*0.04)/0.83*(0.5177)*(0.17)-AI1102*0.04,IF(AND(Y1102="CONSUMO",AG1102="ANEXO II",AY1102=4%),(AI1102-(P1102+L1102-N1102+Q1102)*0.04)/0.83*(0.3295)*(0.17)-AI1102*0.04,""))))</f>
        <v/>
      </c>
      <c r="BC1102" s="51" t="str">
        <f aca="false">IF(C1102="","",IF(AND(Y1102="CONSUMO",AC1102="SIM")*OR(AG1102="-",AG1102="BIT"),IF(E1102&lt;&gt;"",(AI1102-(P1102+L1102-N1102+Q1102)*AY1102)/0.83),""))</f>
        <v/>
      </c>
      <c r="BD1102" s="51" t="str">
        <f aca="false">IF(BC1102="","",BC1102*0.17)</f>
        <v/>
      </c>
      <c r="BE1102" s="51" t="str">
        <f aca="false">IF(I1102=6908,0,IF(BC1102="","",BD1102-((P1102+L1102-N1102+Q1102)*AY1102)))</f>
        <v/>
      </c>
      <c r="BF1102" s="53" t="str">
        <f aca="false">IF(B1102="","",IF(OR(B1102="",E1102="Regime Normal"),0,(AI1102-Q1102)*VLOOKUP(R1102,Dados!$X$98:$Y$108,2,0)))</f>
        <v/>
      </c>
      <c r="BG1102" s="54" t="str">
        <f aca="false">IFERROR(VLOOKUP(I1102,Dados!$AC$27:$AD$43,2,0),IF(B1102="","",IF(D1102&lt;&gt;"MT",IF(AND(AC1102="SIM",Y1102="Revenda"),"2403",IF(AND(AC1102="SIM",Y1102="Consumo"),"2407",IF(AND(AC1102="NÃO",Y1102="Revenda"),"2102",IF(AND(AC1102="NÃO",Y1102="Consumo"),"2556",)))),REPLACE(I1102,1,1,1))))</f>
        <v/>
      </c>
    </row>
    <row r="1103" customFormat="false" ht="12.8" hidden="false" customHeight="true" outlineLevel="0" collapsed="false">
      <c r="Y1103" s="45"/>
      <c r="Z1103" s="46" t="str">
        <f aca="false">IF(B1103="","",(IFERROR(VLOOKUP(H1103,Dados!A$3:B$15000,2,0),"Não Encontrado")))</f>
        <v/>
      </c>
      <c r="AA1103" s="46" t="str">
        <f aca="false">IF(B1103="","",(IFERROR(VLOOKUP(G1103,Dados!C$3:E$15000,3,0),"Não Encontrado")))</f>
        <v/>
      </c>
      <c r="AB1103" s="46" t="str">
        <f aca="false">IFERROR(IF(Z1103&lt;&gt;"Não Encontrado",Z1103,IF(AA1103&lt;&gt;"Não Encontrado",AA1103,"")),"")</f>
        <v/>
      </c>
      <c r="AC1103" s="45" t="str">
        <f aca="false">IF(B1103="","",IF(AB1103="","NÃO","SIM"))</f>
        <v/>
      </c>
      <c r="AD1103" s="45" t="str">
        <f aca="false">IFERROR(VLOOKUP(G1103,Dados!$P$3:$R$500,3,0),"")</f>
        <v/>
      </c>
      <c r="AE1103" s="45" t="str">
        <f aca="false">IFERROR(VLOOKUP(G1103,Dados!$K$3:$L$500,2,0),"")</f>
        <v/>
      </c>
      <c r="AF1103" s="45" t="str">
        <f aca="false">IFERROR(VLOOKUP(G1103,Dados!$M$3:$N$500,2,0),"")</f>
        <v/>
      </c>
      <c r="AG1103" s="45" t="str">
        <f aca="false">IF(F1103="","",IF(AND(AD1103="",AE1103="",AF1103=""),"-",IF(AND(AD1103="BIT",AE1103="",AF1103=""),"BIT",IF(AND(AE1103="ANEXO I",AD1103="",AF1103=""),"ANEXO I",IF(AND(AF1103="ANEXO II",AD1103="",AE1103=""),"ANEXO II","Escolher")))))</f>
        <v/>
      </c>
      <c r="AH1103" s="45" t="str">
        <f aca="false">IF(AG1103&lt;&gt;"Pneus","",IFERROR(VLOOKUP(R1103,Dados!$X$2:$Z$5,3,0)*(AI1103-Q1103),VLOOKUP(D1103,Dados!$X$7:$Z$33,3,0)*(AI1103-Q1103)))</f>
        <v/>
      </c>
      <c r="AI1103" s="47" t="str">
        <f aca="false">IF(B1103="","",P1103+Q1103+O1103+M1103+L1103-N1103)</f>
        <v/>
      </c>
      <c r="AJ1103" s="48" t="str">
        <f aca="false">IFERROR(IF(AND(AC1103="SIM",AG1103="-",Y1103="REVENDA"),(AB1103/1+1)*AI1103,IF(AND(AC1103="SIM",AG1103="Pneus",Y1103="REVENDA"),(AB1103/1+1)*(AI1103-AH1103),"")),"")</f>
        <v/>
      </c>
      <c r="AK1103" s="48" t="str">
        <f aca="false">IF(AJ1103="","",AJ1103*17%)</f>
        <v/>
      </c>
      <c r="AL1103" s="48" t="str">
        <f aca="false">IFERROR(IF(AC1103="NÃO","",IF(AK1103="","",IF(E1103="Simples Nacional",BF1103,IF(T1103=0.12,U1103*0.5833337002,IF(T1103=0,AI1103*0.07,U1103))))),"")</f>
        <v/>
      </c>
      <c r="AM1103" s="47" t="str">
        <f aca="false">IFERROR(IF(AC1103="NÃO","",IF(OR(AG1103="-",AG1103="Pneus"),AK1103-AL1103,"")),"")</f>
        <v/>
      </c>
      <c r="AN1103" s="48" t="str">
        <f aca="false">IF(AND(Y1103="REVENDA",AC1103="SIM",AG1103="BIT"),((AB1103/1+1)*AI1103)*0.4117,"")</f>
        <v/>
      </c>
      <c r="AO1103" s="48" t="str">
        <f aca="false">IF(AN1103="","",AN1103*17%)</f>
        <v/>
      </c>
      <c r="AP1103" s="49" t="str">
        <f aca="false">IF(AN1103="","",IF(T1103=0.12,(U1103*0.4117)*0.4117,IF(T1103=0,(AI1103*0.07)*0.4117,U1103*0.4117)))</f>
        <v/>
      </c>
      <c r="AQ1103" s="47" t="str">
        <f aca="false">IF(AN1103="","",AO1103-AP1103)</f>
        <v/>
      </c>
      <c r="AR1103" s="50" t="str">
        <f aca="false">IFERROR(IF(AND(AC1103="SIM",Y1103="REVENDA",LEFT(AG1103,5)="ANEXO")*OR(AE1103="ANEXO I",AF1103="ANEXO II"),VLOOKUP(H1103,Dados!G:I,2,0),""),"INSERIR MVA")</f>
        <v/>
      </c>
      <c r="AS1103" s="48" t="str">
        <f aca="false">IF(LEFT(AG1103,5)="ANEXO",VLOOKUP(AG1103,Dados!$X$111:$Z$112,2,0)*(AI1103-Q1103),"")</f>
        <v/>
      </c>
      <c r="AT1103" s="48" t="str">
        <f aca="false">IFERROR(IF(AR1103="","",(AI1103*AR1103)+AI1103),"INSERIR MVA")</f>
        <v/>
      </c>
      <c r="AU1103" s="48" t="str">
        <f aca="false">IF(AT1103="","",IF(AY1103=0.04,U1103,AS1103*AY1103))</f>
        <v/>
      </c>
      <c r="AV1103" s="47" t="str">
        <f aca="false">IFERROR(IF(AU1103="","",(VLOOKUP(AG1103,Dados!$X$111:$Z$112,3,0)*AT1103*0.17)),"INSERIR MVA")</f>
        <v/>
      </c>
      <c r="AW1103" s="47" t="str">
        <f aca="false">IFERROR(IF(AR1103="","",AV1103-AU1103),"")</f>
        <v/>
      </c>
      <c r="AX1103" s="51" t="str">
        <f aca="false">IFERROR(IF(AC1103="NÃO","",IF(AM1103&lt;&gt;"",AM1103-W1103,IF(AQ1103&lt;&gt;"",AQ1103-W1103,IF(AW1103&lt;&gt;"",AW1103-W1103,"")))),"")</f>
        <v/>
      </c>
      <c r="AY1103" s="46" t="str">
        <f aca="false">IFERROR(IF(ISNA(VLOOKUP(R1103,Dados!$X$2:$Y$5,2,0)),VLOOKUP(D1103,Dados!$X$7:$Y$33,2,0),VLOOKUP(R1103,Dados!$X$2:$Y$5,2,0)),"")</f>
        <v/>
      </c>
      <c r="AZ1103" s="52" t="str">
        <f aca="false">IF(C1103="","",IF(AND(Y1103="CONSUMO",AC1103="NÃO")*OR(AG1103="-",AG1103="BIT"),IF(E1103&lt;&gt;"",(AI1103-(P1103+L1103-N1103+Q1103)*AY1103)/0.83),""))</f>
        <v/>
      </c>
      <c r="BA1103" s="51" t="str">
        <f aca="false">IF(AZ1103="","",AZ1103*0.17-((P1103+L1103-N1103+Q1103)*AY1103))</f>
        <v/>
      </c>
      <c r="BB1103" s="51" t="str">
        <f aca="false">IF(AND(Y1103="CONSUMO",AG1103="ANEXO I",AY1103&gt;4%),(AI1103-(P1103+L1103-N1103+Q1103)*0.0514)/0.83*(0.5177)*(0.17)-AI1103*0.0514,IF(AND(Y1103="CONSUMO",AG1103="ANEXO II",AY1103&gt;4%),(AI1103-(P1103+L1103-N1103+Q1103)*0.041)/0.83*(0.3295)*(0.17)-AI1103*0.041,IF(AND(Y1103="CONSUMO",AG1103="ANEXO I",AY1103=4%),(AI1103-(P1103+L1103-N1103+Q1103)*0.04)/0.83*(0.5177)*(0.17)-AI1103*0.04,IF(AND(Y1103="CONSUMO",AG1103="ANEXO II",AY1103=4%),(AI1103-(P1103+L1103-N1103+Q1103)*0.04)/0.83*(0.3295)*(0.17)-AI1103*0.04,""))))</f>
        <v/>
      </c>
      <c r="BC1103" s="51" t="str">
        <f aca="false">IF(C1103="","",IF(AND(Y1103="CONSUMO",AC1103="SIM")*OR(AG1103="-",AG1103="BIT"),IF(E1103&lt;&gt;"",(AI1103-(P1103+L1103-N1103+Q1103)*AY1103)/0.83),""))</f>
        <v/>
      </c>
      <c r="BD1103" s="51" t="str">
        <f aca="false">IF(BC1103="","",BC1103*0.17)</f>
        <v/>
      </c>
      <c r="BE1103" s="51" t="str">
        <f aca="false">IF(I1103=6908,0,IF(BC1103="","",BD1103-((P1103+L1103-N1103+Q1103)*AY1103)))</f>
        <v/>
      </c>
      <c r="BF1103" s="53" t="str">
        <f aca="false">IF(B1103="","",IF(OR(B1103="",E1103="Regime Normal"),0,(AI1103-Q1103)*VLOOKUP(R1103,Dados!$X$98:$Y$108,2,0)))</f>
        <v/>
      </c>
      <c r="BG1103" s="54" t="str">
        <f aca="false">IFERROR(VLOOKUP(I1103,Dados!$AC$27:$AD$43,2,0),IF(B1103="","",IF(D1103&lt;&gt;"MT",IF(AND(AC1103="SIM",Y1103="Revenda"),"2403",IF(AND(AC1103="SIM",Y1103="Consumo"),"2407",IF(AND(AC1103="NÃO",Y1103="Revenda"),"2102",IF(AND(AC1103="NÃO",Y1103="Consumo"),"2556",)))),REPLACE(I1103,1,1,1))))</f>
        <v/>
      </c>
    </row>
    <row r="1104" customFormat="false" ht="12.8" hidden="false" customHeight="true" outlineLevel="0" collapsed="false">
      <c r="Y1104" s="45"/>
      <c r="Z1104" s="46" t="str">
        <f aca="false">IF(B1104="","",(IFERROR(VLOOKUP(H1104,Dados!A$3:B$15000,2,0),"Não Encontrado")))</f>
        <v/>
      </c>
      <c r="AA1104" s="46" t="str">
        <f aca="false">IF(B1104="","",(IFERROR(VLOOKUP(G1104,Dados!C$3:E$15000,3,0),"Não Encontrado")))</f>
        <v/>
      </c>
      <c r="AB1104" s="46" t="str">
        <f aca="false">IFERROR(IF(Z1104&lt;&gt;"Não Encontrado",Z1104,IF(AA1104&lt;&gt;"Não Encontrado",AA1104,"")),"")</f>
        <v/>
      </c>
      <c r="AC1104" s="45" t="str">
        <f aca="false">IF(B1104="","",IF(AB1104="","NÃO","SIM"))</f>
        <v/>
      </c>
      <c r="AD1104" s="45" t="str">
        <f aca="false">IFERROR(VLOOKUP(G1104,Dados!$P$3:$R$500,3,0),"")</f>
        <v/>
      </c>
      <c r="AE1104" s="45" t="str">
        <f aca="false">IFERROR(VLOOKUP(G1104,Dados!$K$3:$L$500,2,0),"")</f>
        <v/>
      </c>
      <c r="AF1104" s="45" t="str">
        <f aca="false">IFERROR(VLOOKUP(G1104,Dados!$M$3:$N$500,2,0),"")</f>
        <v/>
      </c>
      <c r="AG1104" s="45" t="str">
        <f aca="false">IF(F1104="","",IF(AND(AD1104="",AE1104="",AF1104=""),"-",IF(AND(AD1104="BIT",AE1104="",AF1104=""),"BIT",IF(AND(AE1104="ANEXO I",AD1104="",AF1104=""),"ANEXO I",IF(AND(AF1104="ANEXO II",AD1104="",AE1104=""),"ANEXO II","Escolher")))))</f>
        <v/>
      </c>
      <c r="AH1104" s="45" t="str">
        <f aca="false">IF(AG1104&lt;&gt;"Pneus","",IFERROR(VLOOKUP(R1104,Dados!$X$2:$Z$5,3,0)*(AI1104-Q1104),VLOOKUP(D1104,Dados!$X$7:$Z$33,3,0)*(AI1104-Q1104)))</f>
        <v/>
      </c>
      <c r="AI1104" s="47" t="str">
        <f aca="false">IF(B1104="","",P1104+Q1104+O1104+M1104+L1104-N1104)</f>
        <v/>
      </c>
      <c r="AJ1104" s="48" t="str">
        <f aca="false">IFERROR(IF(AND(AC1104="SIM",AG1104="-",Y1104="REVENDA"),(AB1104/1+1)*AI1104,IF(AND(AC1104="SIM",AG1104="Pneus",Y1104="REVENDA"),(AB1104/1+1)*(AI1104-AH1104),"")),"")</f>
        <v/>
      </c>
      <c r="AK1104" s="48" t="str">
        <f aca="false">IF(AJ1104="","",AJ1104*17%)</f>
        <v/>
      </c>
      <c r="AL1104" s="48" t="str">
        <f aca="false">IFERROR(IF(AC1104="NÃO","",IF(AK1104="","",IF(E1104="Simples Nacional",BF1104,IF(T1104=0.12,U1104*0.5833337002,IF(T1104=0,AI1104*0.07,U1104))))),"")</f>
        <v/>
      </c>
      <c r="AM1104" s="47" t="str">
        <f aca="false">IFERROR(IF(AC1104="NÃO","",IF(OR(AG1104="-",AG1104="Pneus"),AK1104-AL1104,"")),"")</f>
        <v/>
      </c>
      <c r="AN1104" s="48" t="str">
        <f aca="false">IF(AND(Y1104="REVENDA",AC1104="SIM",AG1104="BIT"),((AB1104/1+1)*AI1104)*0.4117,"")</f>
        <v/>
      </c>
      <c r="AO1104" s="48" t="str">
        <f aca="false">IF(AN1104="","",AN1104*17%)</f>
        <v/>
      </c>
      <c r="AP1104" s="49" t="str">
        <f aca="false">IF(AN1104="","",IF(T1104=0.12,(U1104*0.4117)*0.4117,IF(T1104=0,(AI1104*0.07)*0.4117,U1104*0.4117)))</f>
        <v/>
      </c>
      <c r="AQ1104" s="47" t="str">
        <f aca="false">IF(AN1104="","",AO1104-AP1104)</f>
        <v/>
      </c>
      <c r="AR1104" s="50" t="str">
        <f aca="false">IFERROR(IF(AND(AC1104="SIM",Y1104="REVENDA",LEFT(AG1104,5)="ANEXO")*OR(AE1104="ANEXO I",AF1104="ANEXO II"),VLOOKUP(H1104,Dados!G:I,2,0),""),"INSERIR MVA")</f>
        <v/>
      </c>
      <c r="AS1104" s="48" t="str">
        <f aca="false">IF(LEFT(AG1104,5)="ANEXO",VLOOKUP(AG1104,Dados!$X$111:$Z$112,2,0)*(AI1104-Q1104),"")</f>
        <v/>
      </c>
      <c r="AT1104" s="48" t="str">
        <f aca="false">IFERROR(IF(AR1104="","",(AI1104*AR1104)+AI1104),"INSERIR MVA")</f>
        <v/>
      </c>
      <c r="AU1104" s="48" t="str">
        <f aca="false">IF(AT1104="","",IF(AY1104=0.04,U1104,AS1104*AY1104))</f>
        <v/>
      </c>
      <c r="AV1104" s="47" t="str">
        <f aca="false">IFERROR(IF(AU1104="","",(VLOOKUP(AG1104,Dados!$X$111:$Z$112,3,0)*AT1104*0.17)),"INSERIR MVA")</f>
        <v/>
      </c>
      <c r="AW1104" s="47" t="str">
        <f aca="false">IFERROR(IF(AR1104="","",AV1104-AU1104),"")</f>
        <v/>
      </c>
      <c r="AX1104" s="51" t="str">
        <f aca="false">IFERROR(IF(AC1104="NÃO","",IF(AM1104&lt;&gt;"",AM1104-W1104,IF(AQ1104&lt;&gt;"",AQ1104-W1104,IF(AW1104&lt;&gt;"",AW1104-W1104,"")))),"")</f>
        <v/>
      </c>
      <c r="AY1104" s="46" t="str">
        <f aca="false">IFERROR(IF(ISNA(VLOOKUP(R1104,Dados!$X$2:$Y$5,2,0)),VLOOKUP(D1104,Dados!$X$7:$Y$33,2,0),VLOOKUP(R1104,Dados!$X$2:$Y$5,2,0)),"")</f>
        <v/>
      </c>
      <c r="AZ1104" s="52" t="str">
        <f aca="false">IF(C1104="","",IF(AND(Y1104="CONSUMO",AC1104="NÃO")*OR(AG1104="-",AG1104="BIT"),IF(E1104&lt;&gt;"",(AI1104-(P1104+L1104-N1104+Q1104)*AY1104)/0.83),""))</f>
        <v/>
      </c>
      <c r="BA1104" s="51" t="str">
        <f aca="false">IF(AZ1104="","",AZ1104*0.17-((P1104+L1104-N1104+Q1104)*AY1104))</f>
        <v/>
      </c>
      <c r="BB1104" s="51" t="str">
        <f aca="false">IF(AND(Y1104="CONSUMO",AG1104="ANEXO I",AY1104&gt;4%),(AI1104-(P1104+L1104-N1104+Q1104)*0.0514)/0.83*(0.5177)*(0.17)-AI1104*0.0514,IF(AND(Y1104="CONSUMO",AG1104="ANEXO II",AY1104&gt;4%),(AI1104-(P1104+L1104-N1104+Q1104)*0.041)/0.83*(0.3295)*(0.17)-AI1104*0.041,IF(AND(Y1104="CONSUMO",AG1104="ANEXO I",AY1104=4%),(AI1104-(P1104+L1104-N1104+Q1104)*0.04)/0.83*(0.5177)*(0.17)-AI1104*0.04,IF(AND(Y1104="CONSUMO",AG1104="ANEXO II",AY1104=4%),(AI1104-(P1104+L1104-N1104+Q1104)*0.04)/0.83*(0.3295)*(0.17)-AI1104*0.04,""))))</f>
        <v/>
      </c>
      <c r="BC1104" s="51" t="str">
        <f aca="false">IF(C1104="","",IF(AND(Y1104="CONSUMO",AC1104="SIM")*OR(AG1104="-",AG1104="BIT"),IF(E1104&lt;&gt;"",(AI1104-(P1104+L1104-N1104+Q1104)*AY1104)/0.83),""))</f>
        <v/>
      </c>
      <c r="BD1104" s="51" t="str">
        <f aca="false">IF(BC1104="","",BC1104*0.17)</f>
        <v/>
      </c>
      <c r="BE1104" s="51" t="str">
        <f aca="false">IF(I1104=6908,0,IF(BC1104="","",BD1104-((P1104+L1104-N1104+Q1104)*AY1104)))</f>
        <v/>
      </c>
      <c r="BF1104" s="53" t="str">
        <f aca="false">IF(B1104="","",IF(OR(B1104="",E1104="Regime Normal"),0,(AI1104-Q1104)*VLOOKUP(R1104,Dados!$X$98:$Y$108,2,0)))</f>
        <v/>
      </c>
      <c r="BG1104" s="54" t="str">
        <f aca="false">IFERROR(VLOOKUP(I1104,Dados!$AC$27:$AD$43,2,0),IF(B1104="","",IF(D1104&lt;&gt;"MT",IF(AND(AC1104="SIM",Y1104="Revenda"),"2403",IF(AND(AC1104="SIM",Y1104="Consumo"),"2407",IF(AND(AC1104="NÃO",Y1104="Revenda"),"2102",IF(AND(AC1104="NÃO",Y1104="Consumo"),"2556",)))),REPLACE(I1104,1,1,1))))</f>
        <v/>
      </c>
    </row>
    <row r="1105" customFormat="false" ht="12.8" hidden="false" customHeight="true" outlineLevel="0" collapsed="false">
      <c r="Y1105" s="45"/>
      <c r="Z1105" s="46" t="str">
        <f aca="false">IF(B1105="","",(IFERROR(VLOOKUP(H1105,Dados!A$3:B$15000,2,0),"Não Encontrado")))</f>
        <v/>
      </c>
      <c r="AA1105" s="46" t="str">
        <f aca="false">IF(B1105="","",(IFERROR(VLOOKUP(G1105,Dados!C$3:E$15000,3,0),"Não Encontrado")))</f>
        <v/>
      </c>
      <c r="AB1105" s="46" t="str">
        <f aca="false">IFERROR(IF(Z1105&lt;&gt;"Não Encontrado",Z1105,IF(AA1105&lt;&gt;"Não Encontrado",AA1105,"")),"")</f>
        <v/>
      </c>
      <c r="AC1105" s="45" t="str">
        <f aca="false">IF(B1105="","",IF(AB1105="","NÃO","SIM"))</f>
        <v/>
      </c>
      <c r="AD1105" s="45" t="str">
        <f aca="false">IFERROR(VLOOKUP(G1105,Dados!$P$3:$R$500,3,0),"")</f>
        <v/>
      </c>
      <c r="AE1105" s="45" t="str">
        <f aca="false">IFERROR(VLOOKUP(G1105,Dados!$K$3:$L$500,2,0),"")</f>
        <v/>
      </c>
      <c r="AF1105" s="45" t="str">
        <f aca="false">IFERROR(VLOOKUP(G1105,Dados!$M$3:$N$500,2,0),"")</f>
        <v/>
      </c>
      <c r="AG1105" s="45" t="str">
        <f aca="false">IF(F1105="","",IF(AND(AD1105="",AE1105="",AF1105=""),"-",IF(AND(AD1105="BIT",AE1105="",AF1105=""),"BIT",IF(AND(AE1105="ANEXO I",AD1105="",AF1105=""),"ANEXO I",IF(AND(AF1105="ANEXO II",AD1105="",AE1105=""),"ANEXO II","Escolher")))))</f>
        <v/>
      </c>
      <c r="AH1105" s="45" t="str">
        <f aca="false">IF(AG1105&lt;&gt;"Pneus","",IFERROR(VLOOKUP(R1105,Dados!$X$2:$Z$5,3,0)*(AI1105-Q1105),VLOOKUP(D1105,Dados!$X$7:$Z$33,3,0)*(AI1105-Q1105)))</f>
        <v/>
      </c>
      <c r="AI1105" s="47" t="str">
        <f aca="false">IF(B1105="","",P1105+Q1105+O1105+M1105+L1105-N1105)</f>
        <v/>
      </c>
      <c r="AJ1105" s="48" t="str">
        <f aca="false">IFERROR(IF(AND(AC1105="SIM",AG1105="-",Y1105="REVENDA"),(AB1105/1+1)*AI1105,IF(AND(AC1105="SIM",AG1105="Pneus",Y1105="REVENDA"),(AB1105/1+1)*(AI1105-AH1105),"")),"")</f>
        <v/>
      </c>
      <c r="AK1105" s="48" t="str">
        <f aca="false">IF(AJ1105="","",AJ1105*17%)</f>
        <v/>
      </c>
      <c r="AL1105" s="48" t="str">
        <f aca="false">IFERROR(IF(AC1105="NÃO","",IF(AK1105="","",IF(E1105="Simples Nacional",BF1105,IF(T1105=0.12,U1105*0.5833337002,IF(T1105=0,AI1105*0.07,U1105))))),"")</f>
        <v/>
      </c>
      <c r="AM1105" s="47" t="str">
        <f aca="false">IFERROR(IF(AC1105="NÃO","",IF(OR(AG1105="-",AG1105="Pneus"),AK1105-AL1105,"")),"")</f>
        <v/>
      </c>
      <c r="AN1105" s="48" t="str">
        <f aca="false">IF(AND(Y1105="REVENDA",AC1105="SIM",AG1105="BIT"),((AB1105/1+1)*AI1105)*0.4117,"")</f>
        <v/>
      </c>
      <c r="AO1105" s="48" t="str">
        <f aca="false">IF(AN1105="","",AN1105*17%)</f>
        <v/>
      </c>
      <c r="AP1105" s="49" t="str">
        <f aca="false">IF(AN1105="","",IF(T1105=0.12,(U1105*0.4117)*0.4117,IF(T1105=0,(AI1105*0.07)*0.4117,U1105*0.4117)))</f>
        <v/>
      </c>
      <c r="AQ1105" s="47" t="str">
        <f aca="false">IF(AN1105="","",AO1105-AP1105)</f>
        <v/>
      </c>
      <c r="AR1105" s="50" t="str">
        <f aca="false">IFERROR(IF(AND(AC1105="SIM",Y1105="REVENDA",LEFT(AG1105,5)="ANEXO")*OR(AE1105="ANEXO I",AF1105="ANEXO II"),VLOOKUP(H1105,Dados!G:I,2,0),""),"INSERIR MVA")</f>
        <v/>
      </c>
      <c r="AS1105" s="48" t="str">
        <f aca="false">IF(LEFT(AG1105,5)="ANEXO",VLOOKUP(AG1105,Dados!$X$111:$Z$112,2,0)*(AI1105-Q1105),"")</f>
        <v/>
      </c>
      <c r="AT1105" s="48" t="str">
        <f aca="false">IFERROR(IF(AR1105="","",(AI1105*AR1105)+AI1105),"INSERIR MVA")</f>
        <v/>
      </c>
      <c r="AU1105" s="48" t="str">
        <f aca="false">IF(AT1105="","",IF(AY1105=0.04,U1105,AS1105*AY1105))</f>
        <v/>
      </c>
      <c r="AV1105" s="47" t="str">
        <f aca="false">IFERROR(IF(AU1105="","",(VLOOKUP(AG1105,Dados!$X$111:$Z$112,3,0)*AT1105*0.17)),"INSERIR MVA")</f>
        <v/>
      </c>
      <c r="AW1105" s="47" t="str">
        <f aca="false">IFERROR(IF(AR1105="","",AV1105-AU1105),"")</f>
        <v/>
      </c>
      <c r="AX1105" s="51" t="str">
        <f aca="false">IFERROR(IF(AC1105="NÃO","",IF(AM1105&lt;&gt;"",AM1105-W1105,IF(AQ1105&lt;&gt;"",AQ1105-W1105,IF(AW1105&lt;&gt;"",AW1105-W1105,"")))),"")</f>
        <v/>
      </c>
      <c r="AY1105" s="46" t="str">
        <f aca="false">IFERROR(IF(ISNA(VLOOKUP(R1105,Dados!$X$2:$Y$5,2,0)),VLOOKUP(D1105,Dados!$X$7:$Y$33,2,0),VLOOKUP(R1105,Dados!$X$2:$Y$5,2,0)),"")</f>
        <v/>
      </c>
      <c r="AZ1105" s="52" t="str">
        <f aca="false">IF(C1105="","",IF(AND(Y1105="CONSUMO",AC1105="NÃO")*OR(AG1105="-",AG1105="BIT"),IF(E1105&lt;&gt;"",(AI1105-(P1105+L1105-N1105+Q1105)*AY1105)/0.83),""))</f>
        <v/>
      </c>
      <c r="BA1105" s="51" t="str">
        <f aca="false">IF(AZ1105="","",AZ1105*0.17-((P1105+L1105-N1105+Q1105)*AY1105))</f>
        <v/>
      </c>
      <c r="BB1105" s="51" t="str">
        <f aca="false">IF(AND(Y1105="CONSUMO",AG1105="ANEXO I",AY1105&gt;4%),(AI1105-(P1105+L1105-N1105+Q1105)*0.0514)/0.83*(0.5177)*(0.17)-AI1105*0.0514,IF(AND(Y1105="CONSUMO",AG1105="ANEXO II",AY1105&gt;4%),(AI1105-(P1105+L1105-N1105+Q1105)*0.041)/0.83*(0.3295)*(0.17)-AI1105*0.041,IF(AND(Y1105="CONSUMO",AG1105="ANEXO I",AY1105=4%),(AI1105-(P1105+L1105-N1105+Q1105)*0.04)/0.83*(0.5177)*(0.17)-AI1105*0.04,IF(AND(Y1105="CONSUMO",AG1105="ANEXO II",AY1105=4%),(AI1105-(P1105+L1105-N1105+Q1105)*0.04)/0.83*(0.3295)*(0.17)-AI1105*0.04,""))))</f>
        <v/>
      </c>
      <c r="BC1105" s="51" t="str">
        <f aca="false">IF(C1105="","",IF(AND(Y1105="CONSUMO",AC1105="SIM")*OR(AG1105="-",AG1105="BIT"),IF(E1105&lt;&gt;"",(AI1105-(P1105+L1105-N1105+Q1105)*AY1105)/0.83),""))</f>
        <v/>
      </c>
      <c r="BD1105" s="51" t="str">
        <f aca="false">IF(BC1105="","",BC1105*0.17)</f>
        <v/>
      </c>
      <c r="BE1105" s="51" t="str">
        <f aca="false">IF(I1105=6908,0,IF(BC1105="","",BD1105-((P1105+L1105-N1105+Q1105)*AY1105)))</f>
        <v/>
      </c>
      <c r="BF1105" s="53" t="str">
        <f aca="false">IF(B1105="","",IF(OR(B1105="",E1105="Regime Normal"),0,(AI1105-Q1105)*VLOOKUP(R1105,Dados!$X$98:$Y$108,2,0)))</f>
        <v/>
      </c>
      <c r="BG1105" s="54" t="str">
        <f aca="false">IFERROR(VLOOKUP(I1105,Dados!$AC$27:$AD$43,2,0),IF(B1105="","",IF(D1105&lt;&gt;"MT",IF(AND(AC1105="SIM",Y1105="Revenda"),"2403",IF(AND(AC1105="SIM",Y1105="Consumo"),"2407",IF(AND(AC1105="NÃO",Y1105="Revenda"),"2102",IF(AND(AC1105="NÃO",Y1105="Consumo"),"2556",)))),REPLACE(I1105,1,1,1))))</f>
        <v/>
      </c>
    </row>
    <row r="1106" customFormat="false" ht="12.8" hidden="false" customHeight="true" outlineLevel="0" collapsed="false">
      <c r="Y1106" s="45"/>
      <c r="Z1106" s="46" t="str">
        <f aca="false">IF(B1106="","",(IFERROR(VLOOKUP(H1106,Dados!A$3:B$15000,2,0),"Não Encontrado")))</f>
        <v/>
      </c>
      <c r="AA1106" s="46" t="str">
        <f aca="false">IF(B1106="","",(IFERROR(VLOOKUP(G1106,Dados!C$3:E$15000,3,0),"Não Encontrado")))</f>
        <v/>
      </c>
      <c r="AB1106" s="46" t="str">
        <f aca="false">IFERROR(IF(Z1106&lt;&gt;"Não Encontrado",Z1106,IF(AA1106&lt;&gt;"Não Encontrado",AA1106,"")),"")</f>
        <v/>
      </c>
      <c r="AC1106" s="45" t="str">
        <f aca="false">IF(B1106="","",IF(AB1106="","NÃO","SIM"))</f>
        <v/>
      </c>
      <c r="AD1106" s="45" t="str">
        <f aca="false">IFERROR(VLOOKUP(G1106,Dados!$P$3:$R$500,3,0),"")</f>
        <v/>
      </c>
      <c r="AE1106" s="45" t="str">
        <f aca="false">IFERROR(VLOOKUP(G1106,Dados!$K$3:$L$500,2,0),"")</f>
        <v/>
      </c>
      <c r="AF1106" s="45" t="str">
        <f aca="false">IFERROR(VLOOKUP(G1106,Dados!$M$3:$N$500,2,0),"")</f>
        <v/>
      </c>
      <c r="AG1106" s="45" t="str">
        <f aca="false">IF(F1106="","",IF(AND(AD1106="",AE1106="",AF1106=""),"-",IF(AND(AD1106="BIT",AE1106="",AF1106=""),"BIT",IF(AND(AE1106="ANEXO I",AD1106="",AF1106=""),"ANEXO I",IF(AND(AF1106="ANEXO II",AD1106="",AE1106=""),"ANEXO II","Escolher")))))</f>
        <v/>
      </c>
      <c r="AH1106" s="45" t="str">
        <f aca="false">IF(AG1106&lt;&gt;"Pneus","",IFERROR(VLOOKUP(R1106,Dados!$X$2:$Z$5,3,0)*(AI1106-Q1106),VLOOKUP(D1106,Dados!$X$7:$Z$33,3,0)*(AI1106-Q1106)))</f>
        <v/>
      </c>
      <c r="AI1106" s="47" t="str">
        <f aca="false">IF(B1106="","",P1106+Q1106+O1106+M1106+L1106-N1106)</f>
        <v/>
      </c>
      <c r="AJ1106" s="48" t="str">
        <f aca="false">IFERROR(IF(AND(AC1106="SIM",AG1106="-",Y1106="REVENDA"),(AB1106/1+1)*AI1106,IF(AND(AC1106="SIM",AG1106="Pneus",Y1106="REVENDA"),(AB1106/1+1)*(AI1106-AH1106),"")),"")</f>
        <v/>
      </c>
      <c r="AK1106" s="48" t="str">
        <f aca="false">IF(AJ1106="","",AJ1106*17%)</f>
        <v/>
      </c>
      <c r="AL1106" s="48" t="str">
        <f aca="false">IFERROR(IF(AC1106="NÃO","",IF(AK1106="","",IF(E1106="Simples Nacional",BF1106,IF(T1106=0.12,U1106*0.5833337002,IF(T1106=0,AI1106*0.07,U1106))))),"")</f>
        <v/>
      </c>
      <c r="AM1106" s="47" t="str">
        <f aca="false">IFERROR(IF(AC1106="NÃO","",IF(OR(AG1106="-",AG1106="Pneus"),AK1106-AL1106,"")),"")</f>
        <v/>
      </c>
      <c r="AN1106" s="48" t="str">
        <f aca="false">IF(AND(Y1106="REVENDA",AC1106="SIM",AG1106="BIT"),((AB1106/1+1)*AI1106)*0.4117,"")</f>
        <v/>
      </c>
      <c r="AO1106" s="48" t="str">
        <f aca="false">IF(AN1106="","",AN1106*17%)</f>
        <v/>
      </c>
      <c r="AP1106" s="49" t="str">
        <f aca="false">IF(AN1106="","",IF(T1106=0.12,(U1106*0.4117)*0.4117,IF(T1106=0,(AI1106*0.07)*0.4117,U1106*0.4117)))</f>
        <v/>
      </c>
      <c r="AQ1106" s="47" t="str">
        <f aca="false">IF(AN1106="","",AO1106-AP1106)</f>
        <v/>
      </c>
      <c r="AR1106" s="50" t="str">
        <f aca="false">IFERROR(IF(AND(AC1106="SIM",Y1106="REVENDA",LEFT(AG1106,5)="ANEXO")*OR(AE1106="ANEXO I",AF1106="ANEXO II"),VLOOKUP(H1106,Dados!G:I,2,0),""),"INSERIR MVA")</f>
        <v/>
      </c>
      <c r="AS1106" s="48" t="str">
        <f aca="false">IF(LEFT(AG1106,5)="ANEXO",VLOOKUP(AG1106,Dados!$X$111:$Z$112,2,0)*(AI1106-Q1106),"")</f>
        <v/>
      </c>
      <c r="AT1106" s="48" t="str">
        <f aca="false">IFERROR(IF(AR1106="","",(AI1106*AR1106)+AI1106),"INSERIR MVA")</f>
        <v/>
      </c>
      <c r="AU1106" s="48" t="str">
        <f aca="false">IF(AT1106="","",IF(AY1106=0.04,U1106,AS1106*AY1106))</f>
        <v/>
      </c>
      <c r="AV1106" s="47" t="str">
        <f aca="false">IFERROR(IF(AU1106="","",(VLOOKUP(AG1106,Dados!$X$111:$Z$112,3,0)*AT1106*0.17)),"INSERIR MVA")</f>
        <v/>
      </c>
      <c r="AW1106" s="47" t="str">
        <f aca="false">IFERROR(IF(AR1106="","",AV1106-AU1106),"")</f>
        <v/>
      </c>
      <c r="AX1106" s="51" t="str">
        <f aca="false">IFERROR(IF(AC1106="NÃO","",IF(AM1106&lt;&gt;"",AM1106-W1106,IF(AQ1106&lt;&gt;"",AQ1106-W1106,IF(AW1106&lt;&gt;"",AW1106-W1106,"")))),"")</f>
        <v/>
      </c>
      <c r="AY1106" s="46" t="str">
        <f aca="false">IFERROR(IF(ISNA(VLOOKUP(R1106,Dados!$X$2:$Y$5,2,0)),VLOOKUP(D1106,Dados!$X$7:$Y$33,2,0),VLOOKUP(R1106,Dados!$X$2:$Y$5,2,0)),"")</f>
        <v/>
      </c>
      <c r="AZ1106" s="52" t="str">
        <f aca="false">IF(C1106="","",IF(AND(Y1106="CONSUMO",AC1106="NÃO")*OR(AG1106="-",AG1106="BIT"),IF(E1106&lt;&gt;"",(AI1106-(P1106+L1106-N1106+Q1106)*AY1106)/0.83),""))</f>
        <v/>
      </c>
      <c r="BA1106" s="51" t="str">
        <f aca="false">IF(AZ1106="","",AZ1106*0.17-((P1106+L1106-N1106+Q1106)*AY1106))</f>
        <v/>
      </c>
      <c r="BB1106" s="51" t="str">
        <f aca="false">IF(AND(Y1106="CONSUMO",AG1106="ANEXO I",AY1106&gt;4%),(AI1106-(P1106+L1106-N1106+Q1106)*0.0514)/0.83*(0.5177)*(0.17)-AI1106*0.0514,IF(AND(Y1106="CONSUMO",AG1106="ANEXO II",AY1106&gt;4%),(AI1106-(P1106+L1106-N1106+Q1106)*0.041)/0.83*(0.3295)*(0.17)-AI1106*0.041,IF(AND(Y1106="CONSUMO",AG1106="ANEXO I",AY1106=4%),(AI1106-(P1106+L1106-N1106+Q1106)*0.04)/0.83*(0.5177)*(0.17)-AI1106*0.04,IF(AND(Y1106="CONSUMO",AG1106="ANEXO II",AY1106=4%),(AI1106-(P1106+L1106-N1106+Q1106)*0.04)/0.83*(0.3295)*(0.17)-AI1106*0.04,""))))</f>
        <v/>
      </c>
      <c r="BC1106" s="51" t="str">
        <f aca="false">IF(C1106="","",IF(AND(Y1106="CONSUMO",AC1106="SIM")*OR(AG1106="-",AG1106="BIT"),IF(E1106&lt;&gt;"",(AI1106-(P1106+L1106-N1106+Q1106)*AY1106)/0.83),""))</f>
        <v/>
      </c>
      <c r="BD1106" s="51" t="str">
        <f aca="false">IF(BC1106="","",BC1106*0.17)</f>
        <v/>
      </c>
      <c r="BE1106" s="51" t="str">
        <f aca="false">IF(I1106=6908,0,IF(BC1106="","",BD1106-((P1106+L1106-N1106+Q1106)*AY1106)))</f>
        <v/>
      </c>
      <c r="BF1106" s="53" t="str">
        <f aca="false">IF(B1106="","",IF(OR(B1106="",E1106="Regime Normal"),0,(AI1106-Q1106)*VLOOKUP(R1106,Dados!$X$98:$Y$108,2,0)))</f>
        <v/>
      </c>
      <c r="BG1106" s="54" t="str">
        <f aca="false">IFERROR(VLOOKUP(I1106,Dados!$AC$27:$AD$43,2,0),IF(B1106="","",IF(D1106&lt;&gt;"MT",IF(AND(AC1106="SIM",Y1106="Revenda"),"2403",IF(AND(AC1106="SIM",Y1106="Consumo"),"2407",IF(AND(AC1106="NÃO",Y1106="Revenda"),"2102",IF(AND(AC1106="NÃO",Y1106="Consumo"),"2556",)))),REPLACE(I1106,1,1,1))))</f>
        <v/>
      </c>
    </row>
    <row r="1107" customFormat="false" ht="12.8" hidden="false" customHeight="true" outlineLevel="0" collapsed="false">
      <c r="Y1107" s="45"/>
      <c r="Z1107" s="46" t="str">
        <f aca="false">IF(B1107="","",(IFERROR(VLOOKUP(H1107,Dados!A$3:B$15000,2,0),"Não Encontrado")))</f>
        <v/>
      </c>
      <c r="AA1107" s="46" t="str">
        <f aca="false">IF(B1107="","",(IFERROR(VLOOKUP(G1107,Dados!C$3:E$15000,3,0),"Não Encontrado")))</f>
        <v/>
      </c>
      <c r="AB1107" s="46" t="str">
        <f aca="false">IFERROR(IF(Z1107&lt;&gt;"Não Encontrado",Z1107,IF(AA1107&lt;&gt;"Não Encontrado",AA1107,"")),"")</f>
        <v/>
      </c>
      <c r="AC1107" s="45" t="str">
        <f aca="false">IF(B1107="","",IF(AB1107="","NÃO","SIM"))</f>
        <v/>
      </c>
      <c r="AD1107" s="45" t="str">
        <f aca="false">IFERROR(VLOOKUP(G1107,Dados!$P$3:$R$500,3,0),"")</f>
        <v/>
      </c>
      <c r="AE1107" s="45" t="str">
        <f aca="false">IFERROR(VLOOKUP(G1107,Dados!$K$3:$L$500,2,0),"")</f>
        <v/>
      </c>
      <c r="AF1107" s="45" t="str">
        <f aca="false">IFERROR(VLOOKUP(G1107,Dados!$M$3:$N$500,2,0),"")</f>
        <v/>
      </c>
      <c r="AG1107" s="45" t="str">
        <f aca="false">IF(F1107="","",IF(AND(AD1107="",AE1107="",AF1107=""),"-",IF(AND(AD1107="BIT",AE1107="",AF1107=""),"BIT",IF(AND(AE1107="ANEXO I",AD1107="",AF1107=""),"ANEXO I",IF(AND(AF1107="ANEXO II",AD1107="",AE1107=""),"ANEXO II","Escolher")))))</f>
        <v/>
      </c>
      <c r="AH1107" s="45" t="str">
        <f aca="false">IF(AG1107&lt;&gt;"Pneus","",IFERROR(VLOOKUP(R1107,Dados!$X$2:$Z$5,3,0)*(AI1107-Q1107),VLOOKUP(D1107,Dados!$X$7:$Z$33,3,0)*(AI1107-Q1107)))</f>
        <v/>
      </c>
      <c r="AI1107" s="47" t="str">
        <f aca="false">IF(B1107="","",P1107+Q1107+O1107+M1107+L1107-N1107)</f>
        <v/>
      </c>
      <c r="AJ1107" s="48" t="str">
        <f aca="false">IFERROR(IF(AND(AC1107="SIM",AG1107="-",Y1107="REVENDA"),(AB1107/1+1)*AI1107,IF(AND(AC1107="SIM",AG1107="Pneus",Y1107="REVENDA"),(AB1107/1+1)*(AI1107-AH1107),"")),"")</f>
        <v/>
      </c>
      <c r="AK1107" s="48" t="str">
        <f aca="false">IF(AJ1107="","",AJ1107*17%)</f>
        <v/>
      </c>
      <c r="AL1107" s="48" t="str">
        <f aca="false">IFERROR(IF(AC1107="NÃO","",IF(AK1107="","",IF(E1107="Simples Nacional",BF1107,IF(T1107=0.12,U1107*0.5833337002,IF(T1107=0,AI1107*0.07,U1107))))),"")</f>
        <v/>
      </c>
      <c r="AM1107" s="47" t="str">
        <f aca="false">IFERROR(IF(AC1107="NÃO","",IF(OR(AG1107="-",AG1107="Pneus"),AK1107-AL1107,"")),"")</f>
        <v/>
      </c>
      <c r="AN1107" s="48" t="str">
        <f aca="false">IF(AND(Y1107="REVENDA",AC1107="SIM",AG1107="BIT"),((AB1107/1+1)*AI1107)*0.4117,"")</f>
        <v/>
      </c>
      <c r="AO1107" s="48" t="str">
        <f aca="false">IF(AN1107="","",AN1107*17%)</f>
        <v/>
      </c>
      <c r="AP1107" s="49" t="str">
        <f aca="false">IF(AN1107="","",IF(T1107=0.12,(U1107*0.4117)*0.4117,IF(T1107=0,(AI1107*0.07)*0.4117,U1107*0.4117)))</f>
        <v/>
      </c>
      <c r="AQ1107" s="47" t="str">
        <f aca="false">IF(AN1107="","",AO1107-AP1107)</f>
        <v/>
      </c>
      <c r="AR1107" s="50" t="str">
        <f aca="false">IFERROR(IF(AND(AC1107="SIM",Y1107="REVENDA",LEFT(AG1107,5)="ANEXO")*OR(AE1107="ANEXO I",AF1107="ANEXO II"),VLOOKUP(H1107,Dados!G:I,2,0),""),"INSERIR MVA")</f>
        <v/>
      </c>
      <c r="AS1107" s="48" t="str">
        <f aca="false">IF(LEFT(AG1107,5)="ANEXO",VLOOKUP(AG1107,Dados!$X$111:$Z$112,2,0)*(AI1107-Q1107),"")</f>
        <v/>
      </c>
      <c r="AT1107" s="48" t="str">
        <f aca="false">IFERROR(IF(AR1107="","",(AI1107*AR1107)+AI1107),"INSERIR MVA")</f>
        <v/>
      </c>
      <c r="AU1107" s="48" t="str">
        <f aca="false">IF(AT1107="","",IF(AY1107=0.04,U1107,AS1107*AY1107))</f>
        <v/>
      </c>
      <c r="AV1107" s="47" t="str">
        <f aca="false">IFERROR(IF(AU1107="","",(VLOOKUP(AG1107,Dados!$X$111:$Z$112,3,0)*AT1107*0.17)),"INSERIR MVA")</f>
        <v/>
      </c>
      <c r="AW1107" s="47" t="str">
        <f aca="false">IFERROR(IF(AR1107="","",AV1107-AU1107),"")</f>
        <v/>
      </c>
      <c r="AX1107" s="51" t="str">
        <f aca="false">IFERROR(IF(AC1107="NÃO","",IF(AM1107&lt;&gt;"",AM1107-W1107,IF(AQ1107&lt;&gt;"",AQ1107-W1107,IF(AW1107&lt;&gt;"",AW1107-W1107,"")))),"")</f>
        <v/>
      </c>
      <c r="AY1107" s="46" t="str">
        <f aca="false">IFERROR(IF(ISNA(VLOOKUP(R1107,Dados!$X$2:$Y$5,2,0)),VLOOKUP(D1107,Dados!$X$7:$Y$33,2,0),VLOOKUP(R1107,Dados!$X$2:$Y$5,2,0)),"")</f>
        <v/>
      </c>
      <c r="AZ1107" s="52" t="str">
        <f aca="false">IF(C1107="","",IF(AND(Y1107="CONSUMO",AC1107="NÃO")*OR(AG1107="-",AG1107="BIT"),IF(E1107&lt;&gt;"",(AI1107-(P1107+L1107-N1107+Q1107)*AY1107)/0.83),""))</f>
        <v/>
      </c>
      <c r="BA1107" s="51" t="str">
        <f aca="false">IF(AZ1107="","",AZ1107*0.17-((P1107+L1107-N1107+Q1107)*AY1107))</f>
        <v/>
      </c>
      <c r="BB1107" s="51" t="str">
        <f aca="false">IF(AND(Y1107="CONSUMO",AG1107="ANEXO I",AY1107&gt;4%),(AI1107-(P1107+L1107-N1107+Q1107)*0.0514)/0.83*(0.5177)*(0.17)-AI1107*0.0514,IF(AND(Y1107="CONSUMO",AG1107="ANEXO II",AY1107&gt;4%),(AI1107-(P1107+L1107-N1107+Q1107)*0.041)/0.83*(0.3295)*(0.17)-AI1107*0.041,IF(AND(Y1107="CONSUMO",AG1107="ANEXO I",AY1107=4%),(AI1107-(P1107+L1107-N1107+Q1107)*0.04)/0.83*(0.5177)*(0.17)-AI1107*0.04,IF(AND(Y1107="CONSUMO",AG1107="ANEXO II",AY1107=4%),(AI1107-(P1107+L1107-N1107+Q1107)*0.04)/0.83*(0.3295)*(0.17)-AI1107*0.04,""))))</f>
        <v/>
      </c>
      <c r="BC1107" s="51" t="str">
        <f aca="false">IF(C1107="","",IF(AND(Y1107="CONSUMO",AC1107="SIM")*OR(AG1107="-",AG1107="BIT"),IF(E1107&lt;&gt;"",(AI1107-(P1107+L1107-N1107+Q1107)*AY1107)/0.83),""))</f>
        <v/>
      </c>
      <c r="BD1107" s="51" t="str">
        <f aca="false">IF(BC1107="","",BC1107*0.17)</f>
        <v/>
      </c>
      <c r="BE1107" s="51" t="str">
        <f aca="false">IF(I1107=6908,0,IF(BC1107="","",BD1107-((P1107+L1107-N1107+Q1107)*AY1107)))</f>
        <v/>
      </c>
      <c r="BF1107" s="53" t="str">
        <f aca="false">IF(B1107="","",IF(OR(B1107="",E1107="Regime Normal"),0,(AI1107-Q1107)*VLOOKUP(R1107,Dados!$X$98:$Y$108,2,0)))</f>
        <v/>
      </c>
      <c r="BG1107" s="54" t="str">
        <f aca="false">IFERROR(VLOOKUP(I1107,Dados!$AC$27:$AD$43,2,0),IF(B1107="","",IF(D1107&lt;&gt;"MT",IF(AND(AC1107="SIM",Y1107="Revenda"),"2403",IF(AND(AC1107="SIM",Y1107="Consumo"),"2407",IF(AND(AC1107="NÃO",Y1107="Revenda"),"2102",IF(AND(AC1107="NÃO",Y1107="Consumo"),"2556",)))),REPLACE(I1107,1,1,1))))</f>
        <v/>
      </c>
    </row>
    <row r="1108" customFormat="false" ht="12.8" hidden="false" customHeight="true" outlineLevel="0" collapsed="false">
      <c r="Y1108" s="45"/>
      <c r="Z1108" s="46" t="str">
        <f aca="false">IF(B1108="","",(IFERROR(VLOOKUP(H1108,Dados!A$3:B$15000,2,0),"Não Encontrado")))</f>
        <v/>
      </c>
      <c r="AA1108" s="46" t="str">
        <f aca="false">IF(B1108="","",(IFERROR(VLOOKUP(G1108,Dados!C$3:E$15000,3,0),"Não Encontrado")))</f>
        <v/>
      </c>
      <c r="AB1108" s="46" t="str">
        <f aca="false">IFERROR(IF(Z1108&lt;&gt;"Não Encontrado",Z1108,IF(AA1108&lt;&gt;"Não Encontrado",AA1108,"")),"")</f>
        <v/>
      </c>
      <c r="AC1108" s="45" t="str">
        <f aca="false">IF(B1108="","",IF(AB1108="","NÃO","SIM"))</f>
        <v/>
      </c>
      <c r="AD1108" s="45" t="str">
        <f aca="false">IFERROR(VLOOKUP(G1108,Dados!$P$3:$R$500,3,0),"")</f>
        <v/>
      </c>
      <c r="AE1108" s="45" t="str">
        <f aca="false">IFERROR(VLOOKUP(G1108,Dados!$K$3:$L$500,2,0),"")</f>
        <v/>
      </c>
      <c r="AF1108" s="45" t="str">
        <f aca="false">IFERROR(VLOOKUP(G1108,Dados!$M$3:$N$500,2,0),"")</f>
        <v/>
      </c>
      <c r="AG1108" s="45" t="str">
        <f aca="false">IF(F1108="","",IF(AND(AD1108="",AE1108="",AF1108=""),"-",IF(AND(AD1108="BIT",AE1108="",AF1108=""),"BIT",IF(AND(AE1108="ANEXO I",AD1108="",AF1108=""),"ANEXO I",IF(AND(AF1108="ANEXO II",AD1108="",AE1108=""),"ANEXO II","Escolher")))))</f>
        <v/>
      </c>
      <c r="AH1108" s="45" t="str">
        <f aca="false">IF(AG1108&lt;&gt;"Pneus","",IFERROR(VLOOKUP(R1108,Dados!$X$2:$Z$5,3,0)*(AI1108-Q1108),VLOOKUP(D1108,Dados!$X$7:$Z$33,3,0)*(AI1108-Q1108)))</f>
        <v/>
      </c>
      <c r="AI1108" s="47" t="str">
        <f aca="false">IF(B1108="","",P1108+Q1108+O1108+M1108+L1108-N1108)</f>
        <v/>
      </c>
      <c r="AJ1108" s="48" t="str">
        <f aca="false">IFERROR(IF(AND(AC1108="SIM",AG1108="-",Y1108="REVENDA"),(AB1108/1+1)*AI1108,IF(AND(AC1108="SIM",AG1108="Pneus",Y1108="REVENDA"),(AB1108/1+1)*(AI1108-AH1108),"")),"")</f>
        <v/>
      </c>
      <c r="AK1108" s="48" t="str">
        <f aca="false">IF(AJ1108="","",AJ1108*17%)</f>
        <v/>
      </c>
      <c r="AL1108" s="48" t="str">
        <f aca="false">IFERROR(IF(AC1108="NÃO","",IF(AK1108="","",IF(E1108="Simples Nacional",BF1108,IF(T1108=0.12,U1108*0.5833337002,IF(T1108=0,AI1108*0.07,U1108))))),"")</f>
        <v/>
      </c>
      <c r="AM1108" s="47" t="str">
        <f aca="false">IFERROR(IF(AC1108="NÃO","",IF(OR(AG1108="-",AG1108="Pneus"),AK1108-AL1108,"")),"")</f>
        <v/>
      </c>
      <c r="AN1108" s="48" t="str">
        <f aca="false">IF(AND(Y1108="REVENDA",AC1108="SIM",AG1108="BIT"),((AB1108/1+1)*AI1108)*0.4117,"")</f>
        <v/>
      </c>
      <c r="AO1108" s="48" t="str">
        <f aca="false">IF(AN1108="","",AN1108*17%)</f>
        <v/>
      </c>
      <c r="AP1108" s="49" t="str">
        <f aca="false">IF(AN1108="","",IF(T1108=0.12,(U1108*0.4117)*0.4117,IF(T1108=0,(AI1108*0.07)*0.4117,U1108*0.4117)))</f>
        <v/>
      </c>
      <c r="AQ1108" s="47" t="str">
        <f aca="false">IF(AN1108="","",AO1108-AP1108)</f>
        <v/>
      </c>
      <c r="AR1108" s="50" t="str">
        <f aca="false">IFERROR(IF(AND(AC1108="SIM",Y1108="REVENDA",LEFT(AG1108,5)="ANEXO")*OR(AE1108="ANEXO I",AF1108="ANEXO II"),VLOOKUP(H1108,Dados!G:I,2,0),""),"INSERIR MVA")</f>
        <v/>
      </c>
      <c r="AS1108" s="48" t="str">
        <f aca="false">IF(LEFT(AG1108,5)="ANEXO",VLOOKUP(AG1108,Dados!$X$111:$Z$112,2,0)*(AI1108-Q1108),"")</f>
        <v/>
      </c>
      <c r="AT1108" s="48" t="str">
        <f aca="false">IFERROR(IF(AR1108="","",(AI1108*AR1108)+AI1108),"INSERIR MVA")</f>
        <v/>
      </c>
      <c r="AU1108" s="48" t="str">
        <f aca="false">IF(AT1108="","",IF(AY1108=0.04,U1108,AS1108*AY1108))</f>
        <v/>
      </c>
      <c r="AV1108" s="47" t="str">
        <f aca="false">IFERROR(IF(AU1108="","",(VLOOKUP(AG1108,Dados!$X$111:$Z$112,3,0)*AT1108*0.17)),"INSERIR MVA")</f>
        <v/>
      </c>
      <c r="AW1108" s="47" t="str">
        <f aca="false">IFERROR(IF(AR1108="","",AV1108-AU1108),"")</f>
        <v/>
      </c>
      <c r="AX1108" s="51" t="str">
        <f aca="false">IFERROR(IF(AC1108="NÃO","",IF(AM1108&lt;&gt;"",AM1108-W1108,IF(AQ1108&lt;&gt;"",AQ1108-W1108,IF(AW1108&lt;&gt;"",AW1108-W1108,"")))),"")</f>
        <v/>
      </c>
      <c r="AY1108" s="46" t="str">
        <f aca="false">IFERROR(IF(ISNA(VLOOKUP(R1108,Dados!$X$2:$Y$5,2,0)),VLOOKUP(D1108,Dados!$X$7:$Y$33,2,0),VLOOKUP(R1108,Dados!$X$2:$Y$5,2,0)),"")</f>
        <v/>
      </c>
      <c r="AZ1108" s="52" t="str">
        <f aca="false">IF(C1108="","",IF(AND(Y1108="CONSUMO",AC1108="NÃO")*OR(AG1108="-",AG1108="BIT"),IF(E1108&lt;&gt;"",(AI1108-(P1108+L1108-N1108+Q1108)*AY1108)/0.83),""))</f>
        <v/>
      </c>
      <c r="BA1108" s="51" t="str">
        <f aca="false">IF(AZ1108="","",AZ1108*0.17-((P1108+L1108-N1108+Q1108)*AY1108))</f>
        <v/>
      </c>
      <c r="BB1108" s="51" t="str">
        <f aca="false">IF(AND(Y1108="CONSUMO",AG1108="ANEXO I",AY1108&gt;4%),(AI1108-(P1108+L1108-N1108+Q1108)*0.0514)/0.83*(0.5177)*(0.17)-AI1108*0.0514,IF(AND(Y1108="CONSUMO",AG1108="ANEXO II",AY1108&gt;4%),(AI1108-(P1108+L1108-N1108+Q1108)*0.041)/0.83*(0.3295)*(0.17)-AI1108*0.041,IF(AND(Y1108="CONSUMO",AG1108="ANEXO I",AY1108=4%),(AI1108-(P1108+L1108-N1108+Q1108)*0.04)/0.83*(0.5177)*(0.17)-AI1108*0.04,IF(AND(Y1108="CONSUMO",AG1108="ANEXO II",AY1108=4%),(AI1108-(P1108+L1108-N1108+Q1108)*0.04)/0.83*(0.3295)*(0.17)-AI1108*0.04,""))))</f>
        <v/>
      </c>
      <c r="BC1108" s="51" t="str">
        <f aca="false">IF(C1108="","",IF(AND(Y1108="CONSUMO",AC1108="SIM")*OR(AG1108="-",AG1108="BIT"),IF(E1108&lt;&gt;"",(AI1108-(P1108+L1108-N1108+Q1108)*AY1108)/0.83),""))</f>
        <v/>
      </c>
      <c r="BD1108" s="51" t="str">
        <f aca="false">IF(BC1108="","",BC1108*0.17)</f>
        <v/>
      </c>
      <c r="BE1108" s="51" t="str">
        <f aca="false">IF(I1108=6908,0,IF(BC1108="","",BD1108-((P1108+L1108-N1108+Q1108)*AY1108)))</f>
        <v/>
      </c>
      <c r="BF1108" s="53" t="str">
        <f aca="false">IF(B1108="","",IF(OR(B1108="",E1108="Regime Normal"),0,(AI1108-Q1108)*VLOOKUP(R1108,Dados!$X$98:$Y$108,2,0)))</f>
        <v/>
      </c>
      <c r="BG1108" s="54" t="str">
        <f aca="false">IFERROR(VLOOKUP(I1108,Dados!$AC$27:$AD$43,2,0),IF(B1108="","",IF(D1108&lt;&gt;"MT",IF(AND(AC1108="SIM",Y1108="Revenda"),"2403",IF(AND(AC1108="SIM",Y1108="Consumo"),"2407",IF(AND(AC1108="NÃO",Y1108="Revenda"),"2102",IF(AND(AC1108="NÃO",Y1108="Consumo"),"2556",)))),REPLACE(I1108,1,1,1))))</f>
        <v/>
      </c>
    </row>
    <row r="1109" customFormat="false" ht="12.8" hidden="false" customHeight="true" outlineLevel="0" collapsed="false">
      <c r="Y1109" s="45"/>
      <c r="Z1109" s="46" t="str">
        <f aca="false">IF(B1109="","",(IFERROR(VLOOKUP(H1109,Dados!A$3:B$15000,2,0),"Não Encontrado")))</f>
        <v/>
      </c>
      <c r="AA1109" s="46" t="str">
        <f aca="false">IF(B1109="","",(IFERROR(VLOOKUP(G1109,Dados!C$3:E$15000,3,0),"Não Encontrado")))</f>
        <v/>
      </c>
      <c r="AB1109" s="46" t="str">
        <f aca="false">IFERROR(IF(Z1109&lt;&gt;"Não Encontrado",Z1109,IF(AA1109&lt;&gt;"Não Encontrado",AA1109,"")),"")</f>
        <v/>
      </c>
      <c r="AC1109" s="45" t="str">
        <f aca="false">IF(B1109="","",IF(AB1109="","NÃO","SIM"))</f>
        <v/>
      </c>
      <c r="AD1109" s="45" t="str">
        <f aca="false">IFERROR(VLOOKUP(G1109,Dados!$P$3:$R$500,3,0),"")</f>
        <v/>
      </c>
      <c r="AE1109" s="45" t="str">
        <f aca="false">IFERROR(VLOOKUP(G1109,Dados!$K$3:$L$500,2,0),"")</f>
        <v/>
      </c>
      <c r="AF1109" s="45" t="str">
        <f aca="false">IFERROR(VLOOKUP(G1109,Dados!$M$3:$N$500,2,0),"")</f>
        <v/>
      </c>
      <c r="AG1109" s="45" t="str">
        <f aca="false">IF(F1109="","",IF(AND(AD1109="",AE1109="",AF1109=""),"-",IF(AND(AD1109="BIT",AE1109="",AF1109=""),"BIT",IF(AND(AE1109="ANEXO I",AD1109="",AF1109=""),"ANEXO I",IF(AND(AF1109="ANEXO II",AD1109="",AE1109=""),"ANEXO II","Escolher")))))</f>
        <v/>
      </c>
      <c r="AH1109" s="45" t="str">
        <f aca="false">IF(AG1109&lt;&gt;"Pneus","",IFERROR(VLOOKUP(R1109,Dados!$X$2:$Z$5,3,0)*(AI1109-Q1109),VLOOKUP(D1109,Dados!$X$7:$Z$33,3,0)*(AI1109-Q1109)))</f>
        <v/>
      </c>
      <c r="AI1109" s="47" t="str">
        <f aca="false">IF(B1109="","",P1109+Q1109+O1109+M1109+L1109-N1109)</f>
        <v/>
      </c>
      <c r="AJ1109" s="48" t="str">
        <f aca="false">IFERROR(IF(AND(AC1109="SIM",AG1109="-",Y1109="REVENDA"),(AB1109/1+1)*AI1109,IF(AND(AC1109="SIM",AG1109="Pneus",Y1109="REVENDA"),(AB1109/1+1)*(AI1109-AH1109),"")),"")</f>
        <v/>
      </c>
      <c r="AK1109" s="48" t="str">
        <f aca="false">IF(AJ1109="","",AJ1109*17%)</f>
        <v/>
      </c>
      <c r="AL1109" s="48" t="str">
        <f aca="false">IFERROR(IF(AC1109="NÃO","",IF(AK1109="","",IF(E1109="Simples Nacional",BF1109,IF(T1109=0.12,U1109*0.5833337002,IF(T1109=0,AI1109*0.07,U1109))))),"")</f>
        <v/>
      </c>
      <c r="AM1109" s="47" t="str">
        <f aca="false">IFERROR(IF(AC1109="NÃO","",IF(OR(AG1109="-",AG1109="Pneus"),AK1109-AL1109,"")),"")</f>
        <v/>
      </c>
      <c r="AN1109" s="48" t="str">
        <f aca="false">IF(AND(Y1109="REVENDA",AC1109="SIM",AG1109="BIT"),((AB1109/1+1)*AI1109)*0.4117,"")</f>
        <v/>
      </c>
      <c r="AO1109" s="48" t="str">
        <f aca="false">IF(AN1109="","",AN1109*17%)</f>
        <v/>
      </c>
      <c r="AP1109" s="49" t="str">
        <f aca="false">IF(AN1109="","",IF(T1109=0.12,(U1109*0.4117)*0.4117,IF(T1109=0,(AI1109*0.07)*0.4117,U1109*0.4117)))</f>
        <v/>
      </c>
      <c r="AQ1109" s="47" t="str">
        <f aca="false">IF(AN1109="","",AO1109-AP1109)</f>
        <v/>
      </c>
      <c r="AR1109" s="50" t="str">
        <f aca="false">IFERROR(IF(AND(AC1109="SIM",Y1109="REVENDA",LEFT(AG1109,5)="ANEXO")*OR(AE1109="ANEXO I",AF1109="ANEXO II"),VLOOKUP(H1109,Dados!G:I,2,0),""),"INSERIR MVA")</f>
        <v/>
      </c>
      <c r="AS1109" s="48" t="str">
        <f aca="false">IF(LEFT(AG1109,5)="ANEXO",VLOOKUP(AG1109,Dados!$X$111:$Z$112,2,0)*(AI1109-Q1109),"")</f>
        <v/>
      </c>
      <c r="AT1109" s="48" t="str">
        <f aca="false">IFERROR(IF(AR1109="","",(AI1109*AR1109)+AI1109),"INSERIR MVA")</f>
        <v/>
      </c>
      <c r="AU1109" s="48" t="str">
        <f aca="false">IF(AT1109="","",IF(AY1109=0.04,U1109,AS1109*AY1109))</f>
        <v/>
      </c>
      <c r="AV1109" s="47" t="str">
        <f aca="false">IFERROR(IF(AU1109="","",(VLOOKUP(AG1109,Dados!$X$111:$Z$112,3,0)*AT1109*0.17)),"INSERIR MVA")</f>
        <v/>
      </c>
      <c r="AW1109" s="47" t="str">
        <f aca="false">IFERROR(IF(AR1109="","",AV1109-AU1109),"")</f>
        <v/>
      </c>
      <c r="AX1109" s="51" t="str">
        <f aca="false">IFERROR(IF(AC1109="NÃO","",IF(AM1109&lt;&gt;"",AM1109-W1109,IF(AQ1109&lt;&gt;"",AQ1109-W1109,IF(AW1109&lt;&gt;"",AW1109-W1109,"")))),"")</f>
        <v/>
      </c>
      <c r="AY1109" s="46" t="str">
        <f aca="false">IFERROR(IF(ISNA(VLOOKUP(R1109,Dados!$X$2:$Y$5,2,0)),VLOOKUP(D1109,Dados!$X$7:$Y$33,2,0),VLOOKUP(R1109,Dados!$X$2:$Y$5,2,0)),"")</f>
        <v/>
      </c>
      <c r="AZ1109" s="52" t="str">
        <f aca="false">IF(C1109="","",IF(AND(Y1109="CONSUMO",AC1109="NÃO")*OR(AG1109="-",AG1109="BIT"),IF(E1109&lt;&gt;"",(AI1109-(P1109+L1109-N1109+Q1109)*AY1109)/0.83),""))</f>
        <v/>
      </c>
      <c r="BA1109" s="51" t="str">
        <f aca="false">IF(AZ1109="","",AZ1109*0.17-((P1109+L1109-N1109+Q1109)*AY1109))</f>
        <v/>
      </c>
      <c r="BB1109" s="51" t="str">
        <f aca="false">IF(AND(Y1109="CONSUMO",AG1109="ANEXO I",AY1109&gt;4%),(AI1109-(P1109+L1109-N1109+Q1109)*0.0514)/0.83*(0.5177)*(0.17)-AI1109*0.0514,IF(AND(Y1109="CONSUMO",AG1109="ANEXO II",AY1109&gt;4%),(AI1109-(P1109+L1109-N1109+Q1109)*0.041)/0.83*(0.3295)*(0.17)-AI1109*0.041,IF(AND(Y1109="CONSUMO",AG1109="ANEXO I",AY1109=4%),(AI1109-(P1109+L1109-N1109+Q1109)*0.04)/0.83*(0.5177)*(0.17)-AI1109*0.04,IF(AND(Y1109="CONSUMO",AG1109="ANEXO II",AY1109=4%),(AI1109-(P1109+L1109-N1109+Q1109)*0.04)/0.83*(0.3295)*(0.17)-AI1109*0.04,""))))</f>
        <v/>
      </c>
      <c r="BC1109" s="51" t="str">
        <f aca="false">IF(C1109="","",IF(AND(Y1109="CONSUMO",AC1109="SIM")*OR(AG1109="-",AG1109="BIT"),IF(E1109&lt;&gt;"",(AI1109-(P1109+L1109-N1109+Q1109)*AY1109)/0.83),""))</f>
        <v/>
      </c>
      <c r="BD1109" s="51" t="str">
        <f aca="false">IF(BC1109="","",BC1109*0.17)</f>
        <v/>
      </c>
      <c r="BE1109" s="51" t="str">
        <f aca="false">IF(I1109=6908,0,IF(BC1109="","",BD1109-((P1109+L1109-N1109+Q1109)*AY1109)))</f>
        <v/>
      </c>
      <c r="BF1109" s="53" t="str">
        <f aca="false">IF(B1109="","",IF(OR(B1109="",E1109="Regime Normal"),0,(AI1109-Q1109)*VLOOKUP(R1109,Dados!$X$98:$Y$108,2,0)))</f>
        <v/>
      </c>
      <c r="BG1109" s="54" t="str">
        <f aca="false">IFERROR(VLOOKUP(I1109,Dados!$AC$27:$AD$43,2,0),IF(B1109="","",IF(D1109&lt;&gt;"MT",IF(AND(AC1109="SIM",Y1109="Revenda"),"2403",IF(AND(AC1109="SIM",Y1109="Consumo"),"2407",IF(AND(AC1109="NÃO",Y1109="Revenda"),"2102",IF(AND(AC1109="NÃO",Y1109="Consumo"),"2556",)))),REPLACE(I1109,1,1,1))))</f>
        <v/>
      </c>
    </row>
    <row r="1110" customFormat="false" ht="12.8" hidden="false" customHeight="true" outlineLevel="0" collapsed="false">
      <c r="Y1110" s="45"/>
      <c r="Z1110" s="46" t="str">
        <f aca="false">IF(B1110="","",(IFERROR(VLOOKUP(H1110,Dados!A$3:B$15000,2,0),"Não Encontrado")))</f>
        <v/>
      </c>
      <c r="AA1110" s="46" t="str">
        <f aca="false">IF(B1110="","",(IFERROR(VLOOKUP(G1110,Dados!C$3:E$15000,3,0),"Não Encontrado")))</f>
        <v/>
      </c>
      <c r="AB1110" s="46" t="str">
        <f aca="false">IFERROR(IF(Z1110&lt;&gt;"Não Encontrado",Z1110,IF(AA1110&lt;&gt;"Não Encontrado",AA1110,"")),"")</f>
        <v/>
      </c>
      <c r="AC1110" s="45" t="str">
        <f aca="false">IF(B1110="","",IF(AB1110="","NÃO","SIM"))</f>
        <v/>
      </c>
      <c r="AD1110" s="45" t="str">
        <f aca="false">IFERROR(VLOOKUP(G1110,Dados!$P$3:$R$500,3,0),"")</f>
        <v/>
      </c>
      <c r="AE1110" s="45" t="str">
        <f aca="false">IFERROR(VLOOKUP(G1110,Dados!$K$3:$L$500,2,0),"")</f>
        <v/>
      </c>
      <c r="AF1110" s="45" t="str">
        <f aca="false">IFERROR(VLOOKUP(G1110,Dados!$M$3:$N$500,2,0),"")</f>
        <v/>
      </c>
      <c r="AG1110" s="45" t="str">
        <f aca="false">IF(F1110="","",IF(AND(AD1110="",AE1110="",AF1110=""),"-",IF(AND(AD1110="BIT",AE1110="",AF1110=""),"BIT",IF(AND(AE1110="ANEXO I",AD1110="",AF1110=""),"ANEXO I",IF(AND(AF1110="ANEXO II",AD1110="",AE1110=""),"ANEXO II","Escolher")))))</f>
        <v/>
      </c>
      <c r="AH1110" s="45" t="str">
        <f aca="false">IF(AG1110&lt;&gt;"Pneus","",IFERROR(VLOOKUP(R1110,Dados!$X$2:$Z$5,3,0)*(AI1110-Q1110),VLOOKUP(D1110,Dados!$X$7:$Z$33,3,0)*(AI1110-Q1110)))</f>
        <v/>
      </c>
      <c r="AI1110" s="47" t="str">
        <f aca="false">IF(B1110="","",P1110+Q1110+O1110+M1110+L1110-N1110)</f>
        <v/>
      </c>
      <c r="AJ1110" s="48" t="str">
        <f aca="false">IFERROR(IF(AND(AC1110="SIM",AG1110="-",Y1110="REVENDA"),(AB1110/1+1)*AI1110,IF(AND(AC1110="SIM",AG1110="Pneus",Y1110="REVENDA"),(AB1110/1+1)*(AI1110-AH1110),"")),"")</f>
        <v/>
      </c>
      <c r="AK1110" s="48" t="str">
        <f aca="false">IF(AJ1110="","",AJ1110*17%)</f>
        <v/>
      </c>
      <c r="AL1110" s="48" t="str">
        <f aca="false">IFERROR(IF(AC1110="NÃO","",IF(AK1110="","",IF(E1110="Simples Nacional",BF1110,IF(T1110=0.12,U1110*0.5833337002,IF(T1110=0,AI1110*0.07,U1110))))),"")</f>
        <v/>
      </c>
      <c r="AM1110" s="47" t="str">
        <f aca="false">IFERROR(IF(AC1110="NÃO","",IF(OR(AG1110="-",AG1110="Pneus"),AK1110-AL1110,"")),"")</f>
        <v/>
      </c>
      <c r="AN1110" s="48" t="str">
        <f aca="false">IF(AND(Y1110="REVENDA",AC1110="SIM",AG1110="BIT"),((AB1110/1+1)*AI1110)*0.4117,"")</f>
        <v/>
      </c>
      <c r="AO1110" s="48" t="str">
        <f aca="false">IF(AN1110="","",AN1110*17%)</f>
        <v/>
      </c>
      <c r="AP1110" s="49" t="str">
        <f aca="false">IF(AN1110="","",IF(T1110=0.12,(U1110*0.4117)*0.4117,IF(T1110=0,(AI1110*0.07)*0.4117,U1110*0.4117)))</f>
        <v/>
      </c>
      <c r="AQ1110" s="47" t="str">
        <f aca="false">IF(AN1110="","",AO1110-AP1110)</f>
        <v/>
      </c>
      <c r="AR1110" s="50" t="str">
        <f aca="false">IFERROR(IF(AND(AC1110="SIM",Y1110="REVENDA",LEFT(AG1110,5)="ANEXO")*OR(AE1110="ANEXO I",AF1110="ANEXO II"),VLOOKUP(H1110,Dados!G:I,2,0),""),"INSERIR MVA")</f>
        <v/>
      </c>
      <c r="AS1110" s="48" t="str">
        <f aca="false">IF(LEFT(AG1110,5)="ANEXO",VLOOKUP(AG1110,Dados!$X$111:$Z$112,2,0)*(AI1110-Q1110),"")</f>
        <v/>
      </c>
      <c r="AT1110" s="48" t="str">
        <f aca="false">IFERROR(IF(AR1110="","",(AI1110*AR1110)+AI1110),"INSERIR MVA")</f>
        <v/>
      </c>
      <c r="AU1110" s="48" t="str">
        <f aca="false">IF(AT1110="","",IF(AY1110=0.04,U1110,AS1110*AY1110))</f>
        <v/>
      </c>
      <c r="AV1110" s="47" t="str">
        <f aca="false">IFERROR(IF(AU1110="","",(VLOOKUP(AG1110,Dados!$X$111:$Z$112,3,0)*AT1110*0.17)),"INSERIR MVA")</f>
        <v/>
      </c>
      <c r="AW1110" s="47" t="str">
        <f aca="false">IFERROR(IF(AR1110="","",AV1110-AU1110),"")</f>
        <v/>
      </c>
      <c r="AX1110" s="51" t="str">
        <f aca="false">IFERROR(IF(AC1110="NÃO","",IF(AM1110&lt;&gt;"",AM1110-W1110,IF(AQ1110&lt;&gt;"",AQ1110-W1110,IF(AW1110&lt;&gt;"",AW1110-W1110,"")))),"")</f>
        <v/>
      </c>
      <c r="AY1110" s="46" t="str">
        <f aca="false">IFERROR(IF(ISNA(VLOOKUP(R1110,Dados!$X$2:$Y$5,2,0)),VLOOKUP(D1110,Dados!$X$7:$Y$33,2,0),VLOOKUP(R1110,Dados!$X$2:$Y$5,2,0)),"")</f>
        <v/>
      </c>
      <c r="AZ1110" s="52" t="str">
        <f aca="false">IF(C1110="","",IF(AND(Y1110="CONSUMO",AC1110="NÃO")*OR(AG1110="-",AG1110="BIT"),IF(E1110&lt;&gt;"",(AI1110-(P1110+L1110-N1110+Q1110)*AY1110)/0.83),""))</f>
        <v/>
      </c>
      <c r="BA1110" s="51" t="str">
        <f aca="false">IF(AZ1110="","",AZ1110*0.17-((P1110+L1110-N1110+Q1110)*AY1110))</f>
        <v/>
      </c>
      <c r="BB1110" s="51" t="str">
        <f aca="false">IF(AND(Y1110="CONSUMO",AG1110="ANEXO I",AY1110&gt;4%),(AI1110-(P1110+L1110-N1110+Q1110)*0.0514)/0.83*(0.5177)*(0.17)-AI1110*0.0514,IF(AND(Y1110="CONSUMO",AG1110="ANEXO II",AY1110&gt;4%),(AI1110-(P1110+L1110-N1110+Q1110)*0.041)/0.83*(0.3295)*(0.17)-AI1110*0.041,IF(AND(Y1110="CONSUMO",AG1110="ANEXO I",AY1110=4%),(AI1110-(P1110+L1110-N1110+Q1110)*0.04)/0.83*(0.5177)*(0.17)-AI1110*0.04,IF(AND(Y1110="CONSUMO",AG1110="ANEXO II",AY1110=4%),(AI1110-(P1110+L1110-N1110+Q1110)*0.04)/0.83*(0.3295)*(0.17)-AI1110*0.04,""))))</f>
        <v/>
      </c>
      <c r="BC1110" s="51" t="str">
        <f aca="false">IF(C1110="","",IF(AND(Y1110="CONSUMO",AC1110="SIM")*OR(AG1110="-",AG1110="BIT"),IF(E1110&lt;&gt;"",(AI1110-(P1110+L1110-N1110+Q1110)*AY1110)/0.83),""))</f>
        <v/>
      </c>
      <c r="BD1110" s="51" t="str">
        <f aca="false">IF(BC1110="","",BC1110*0.17)</f>
        <v/>
      </c>
      <c r="BE1110" s="51" t="str">
        <f aca="false">IF(I1110=6908,0,IF(BC1110="","",BD1110-((P1110+L1110-N1110+Q1110)*AY1110)))</f>
        <v/>
      </c>
      <c r="BF1110" s="53" t="str">
        <f aca="false">IF(B1110="","",IF(OR(B1110="",E1110="Regime Normal"),0,(AI1110-Q1110)*VLOOKUP(R1110,Dados!$X$98:$Y$108,2,0)))</f>
        <v/>
      </c>
      <c r="BG1110" s="54" t="str">
        <f aca="false">IFERROR(VLOOKUP(I1110,Dados!$AC$27:$AD$43,2,0),IF(B1110="","",IF(D1110&lt;&gt;"MT",IF(AND(AC1110="SIM",Y1110="Revenda"),"2403",IF(AND(AC1110="SIM",Y1110="Consumo"),"2407",IF(AND(AC1110="NÃO",Y1110="Revenda"),"2102",IF(AND(AC1110="NÃO",Y1110="Consumo"),"2556",)))),REPLACE(I1110,1,1,1))))</f>
        <v/>
      </c>
    </row>
    <row r="1111" customFormat="false" ht="12.8" hidden="false" customHeight="true" outlineLevel="0" collapsed="false">
      <c r="Y1111" s="45"/>
      <c r="Z1111" s="46" t="str">
        <f aca="false">IF(B1111="","",(IFERROR(VLOOKUP(H1111,Dados!A$3:B$15000,2,0),"Não Encontrado")))</f>
        <v/>
      </c>
      <c r="AA1111" s="46" t="str">
        <f aca="false">IF(B1111="","",(IFERROR(VLOOKUP(G1111,Dados!C$3:E$15000,3,0),"Não Encontrado")))</f>
        <v/>
      </c>
      <c r="AB1111" s="46" t="str">
        <f aca="false">IFERROR(IF(Z1111&lt;&gt;"Não Encontrado",Z1111,IF(AA1111&lt;&gt;"Não Encontrado",AA1111,"")),"")</f>
        <v/>
      </c>
      <c r="AC1111" s="45" t="str">
        <f aca="false">IF(B1111="","",IF(AB1111="","NÃO","SIM"))</f>
        <v/>
      </c>
      <c r="AD1111" s="45" t="str">
        <f aca="false">IFERROR(VLOOKUP(G1111,Dados!$P$3:$R$500,3,0),"")</f>
        <v/>
      </c>
      <c r="AE1111" s="45" t="str">
        <f aca="false">IFERROR(VLOOKUP(G1111,Dados!$K$3:$L$500,2,0),"")</f>
        <v/>
      </c>
      <c r="AF1111" s="45" t="str">
        <f aca="false">IFERROR(VLOOKUP(G1111,Dados!$M$3:$N$500,2,0),"")</f>
        <v/>
      </c>
      <c r="AG1111" s="45" t="str">
        <f aca="false">IF(F1111="","",IF(AND(AD1111="",AE1111="",AF1111=""),"-",IF(AND(AD1111="BIT",AE1111="",AF1111=""),"BIT",IF(AND(AE1111="ANEXO I",AD1111="",AF1111=""),"ANEXO I",IF(AND(AF1111="ANEXO II",AD1111="",AE1111=""),"ANEXO II","Escolher")))))</f>
        <v/>
      </c>
      <c r="AH1111" s="45" t="str">
        <f aca="false">IF(AG1111&lt;&gt;"Pneus","",IFERROR(VLOOKUP(R1111,Dados!$X$2:$Z$5,3,0)*(AI1111-Q1111),VLOOKUP(D1111,Dados!$X$7:$Z$33,3,0)*(AI1111-Q1111)))</f>
        <v/>
      </c>
      <c r="AI1111" s="47" t="str">
        <f aca="false">IF(B1111="","",P1111+Q1111+O1111+M1111+L1111-N1111)</f>
        <v/>
      </c>
      <c r="AJ1111" s="48" t="str">
        <f aca="false">IFERROR(IF(AND(AC1111="SIM",AG1111="-",Y1111="REVENDA"),(AB1111/1+1)*AI1111,IF(AND(AC1111="SIM",AG1111="Pneus",Y1111="REVENDA"),(AB1111/1+1)*(AI1111-AH1111),"")),"")</f>
        <v/>
      </c>
      <c r="AK1111" s="48" t="str">
        <f aca="false">IF(AJ1111="","",AJ1111*17%)</f>
        <v/>
      </c>
      <c r="AL1111" s="48" t="str">
        <f aca="false">IFERROR(IF(AC1111="NÃO","",IF(AK1111="","",IF(E1111="Simples Nacional",BF1111,IF(T1111=0.12,U1111*0.5833337002,IF(T1111=0,AI1111*0.07,U1111))))),"")</f>
        <v/>
      </c>
      <c r="AM1111" s="47" t="str">
        <f aca="false">IFERROR(IF(AC1111="NÃO","",IF(OR(AG1111="-",AG1111="Pneus"),AK1111-AL1111,"")),"")</f>
        <v/>
      </c>
      <c r="AN1111" s="48" t="str">
        <f aca="false">IF(AND(Y1111="REVENDA",AC1111="SIM",AG1111="BIT"),((AB1111/1+1)*AI1111)*0.4117,"")</f>
        <v/>
      </c>
      <c r="AO1111" s="48" t="str">
        <f aca="false">IF(AN1111="","",AN1111*17%)</f>
        <v/>
      </c>
      <c r="AP1111" s="49" t="str">
        <f aca="false">IF(AN1111="","",IF(T1111=0.12,(U1111*0.4117)*0.4117,IF(T1111=0,(AI1111*0.07)*0.4117,U1111*0.4117)))</f>
        <v/>
      </c>
      <c r="AQ1111" s="47" t="str">
        <f aca="false">IF(AN1111="","",AO1111-AP1111)</f>
        <v/>
      </c>
      <c r="AR1111" s="50" t="str">
        <f aca="false">IFERROR(IF(AND(AC1111="SIM",Y1111="REVENDA",LEFT(AG1111,5)="ANEXO")*OR(AE1111="ANEXO I",AF1111="ANEXO II"),VLOOKUP(H1111,Dados!G:I,2,0),""),"INSERIR MVA")</f>
        <v/>
      </c>
      <c r="AS1111" s="48" t="str">
        <f aca="false">IF(LEFT(AG1111,5)="ANEXO",VLOOKUP(AG1111,Dados!$X$111:$Z$112,2,0)*(AI1111-Q1111),"")</f>
        <v/>
      </c>
      <c r="AT1111" s="48" t="str">
        <f aca="false">IFERROR(IF(AR1111="","",(AI1111*AR1111)+AI1111),"INSERIR MVA")</f>
        <v/>
      </c>
      <c r="AU1111" s="48" t="str">
        <f aca="false">IF(AT1111="","",IF(AY1111=0.04,U1111,AS1111*AY1111))</f>
        <v/>
      </c>
      <c r="AV1111" s="47" t="str">
        <f aca="false">IFERROR(IF(AU1111="","",(VLOOKUP(AG1111,Dados!$X$111:$Z$112,3,0)*AT1111*0.17)),"INSERIR MVA")</f>
        <v/>
      </c>
      <c r="AW1111" s="47" t="str">
        <f aca="false">IFERROR(IF(AR1111="","",AV1111-AU1111),"")</f>
        <v/>
      </c>
      <c r="AX1111" s="51" t="str">
        <f aca="false">IFERROR(IF(AC1111="NÃO","",IF(AM1111&lt;&gt;"",AM1111-W1111,IF(AQ1111&lt;&gt;"",AQ1111-W1111,IF(AW1111&lt;&gt;"",AW1111-W1111,"")))),"")</f>
        <v/>
      </c>
      <c r="AY1111" s="46" t="str">
        <f aca="false">IFERROR(IF(ISNA(VLOOKUP(R1111,Dados!$X$2:$Y$5,2,0)),VLOOKUP(D1111,Dados!$X$7:$Y$33,2,0),VLOOKUP(R1111,Dados!$X$2:$Y$5,2,0)),"")</f>
        <v/>
      </c>
      <c r="AZ1111" s="52" t="str">
        <f aca="false">IF(C1111="","",IF(AND(Y1111="CONSUMO",AC1111="NÃO")*OR(AG1111="-",AG1111="BIT"),IF(E1111&lt;&gt;"",(AI1111-(P1111+L1111-N1111+Q1111)*AY1111)/0.83),""))</f>
        <v/>
      </c>
      <c r="BA1111" s="51" t="str">
        <f aca="false">IF(AZ1111="","",AZ1111*0.17-((P1111+L1111-N1111+Q1111)*AY1111))</f>
        <v/>
      </c>
      <c r="BB1111" s="51" t="str">
        <f aca="false">IF(AND(Y1111="CONSUMO",AG1111="ANEXO I",AY1111&gt;4%),(AI1111-(P1111+L1111-N1111+Q1111)*0.0514)/0.83*(0.5177)*(0.17)-AI1111*0.0514,IF(AND(Y1111="CONSUMO",AG1111="ANEXO II",AY1111&gt;4%),(AI1111-(P1111+L1111-N1111+Q1111)*0.041)/0.83*(0.3295)*(0.17)-AI1111*0.041,IF(AND(Y1111="CONSUMO",AG1111="ANEXO I",AY1111=4%),(AI1111-(P1111+L1111-N1111+Q1111)*0.04)/0.83*(0.5177)*(0.17)-AI1111*0.04,IF(AND(Y1111="CONSUMO",AG1111="ANEXO II",AY1111=4%),(AI1111-(P1111+L1111-N1111+Q1111)*0.04)/0.83*(0.3295)*(0.17)-AI1111*0.04,""))))</f>
        <v/>
      </c>
      <c r="BC1111" s="51" t="str">
        <f aca="false">IF(C1111="","",IF(AND(Y1111="CONSUMO",AC1111="SIM")*OR(AG1111="-",AG1111="BIT"),IF(E1111&lt;&gt;"",(AI1111-(P1111+L1111-N1111+Q1111)*AY1111)/0.83),""))</f>
        <v/>
      </c>
      <c r="BD1111" s="51" t="str">
        <f aca="false">IF(BC1111="","",BC1111*0.17)</f>
        <v/>
      </c>
      <c r="BE1111" s="51" t="str">
        <f aca="false">IF(I1111=6908,0,IF(BC1111="","",BD1111-((P1111+L1111-N1111+Q1111)*AY1111)))</f>
        <v/>
      </c>
      <c r="BF1111" s="53" t="str">
        <f aca="false">IF(B1111="","",IF(OR(B1111="",E1111="Regime Normal"),0,(AI1111-Q1111)*VLOOKUP(R1111,Dados!$X$98:$Y$108,2,0)))</f>
        <v/>
      </c>
      <c r="BG1111" s="54" t="str">
        <f aca="false">IFERROR(VLOOKUP(I1111,Dados!$AC$27:$AD$43,2,0),IF(B1111="","",IF(D1111&lt;&gt;"MT",IF(AND(AC1111="SIM",Y1111="Revenda"),"2403",IF(AND(AC1111="SIM",Y1111="Consumo"),"2407",IF(AND(AC1111="NÃO",Y1111="Revenda"),"2102",IF(AND(AC1111="NÃO",Y1111="Consumo"),"2556",)))),REPLACE(I1111,1,1,1))))</f>
        <v/>
      </c>
    </row>
    <row r="1112" customFormat="false" ht="12.8" hidden="false" customHeight="true" outlineLevel="0" collapsed="false">
      <c r="Y1112" s="45"/>
      <c r="Z1112" s="46" t="str">
        <f aca="false">IF(B1112="","",(IFERROR(VLOOKUP(H1112,Dados!A$3:B$15000,2,0),"Não Encontrado")))</f>
        <v/>
      </c>
      <c r="AA1112" s="46" t="str">
        <f aca="false">IF(B1112="","",(IFERROR(VLOOKUP(G1112,Dados!C$3:E$15000,3,0),"Não Encontrado")))</f>
        <v/>
      </c>
      <c r="AB1112" s="46" t="str">
        <f aca="false">IFERROR(IF(Z1112&lt;&gt;"Não Encontrado",Z1112,IF(AA1112&lt;&gt;"Não Encontrado",AA1112,"")),"")</f>
        <v/>
      </c>
      <c r="AC1112" s="45" t="str">
        <f aca="false">IF(B1112="","",IF(AB1112="","NÃO","SIM"))</f>
        <v/>
      </c>
      <c r="AD1112" s="45" t="str">
        <f aca="false">IFERROR(VLOOKUP(G1112,Dados!$P$3:$R$500,3,0),"")</f>
        <v/>
      </c>
      <c r="AE1112" s="45" t="str">
        <f aca="false">IFERROR(VLOOKUP(G1112,Dados!$K$3:$L$500,2,0),"")</f>
        <v/>
      </c>
      <c r="AF1112" s="45" t="str">
        <f aca="false">IFERROR(VLOOKUP(G1112,Dados!$M$3:$N$500,2,0),"")</f>
        <v/>
      </c>
      <c r="AG1112" s="45" t="str">
        <f aca="false">IF(F1112="","",IF(AND(AD1112="",AE1112="",AF1112=""),"-",IF(AND(AD1112="BIT",AE1112="",AF1112=""),"BIT",IF(AND(AE1112="ANEXO I",AD1112="",AF1112=""),"ANEXO I",IF(AND(AF1112="ANEXO II",AD1112="",AE1112=""),"ANEXO II","Escolher")))))</f>
        <v/>
      </c>
      <c r="AH1112" s="45" t="str">
        <f aca="false">IF(AG1112&lt;&gt;"Pneus","",IFERROR(VLOOKUP(R1112,Dados!$X$2:$Z$5,3,0)*(AI1112-Q1112),VLOOKUP(D1112,Dados!$X$7:$Z$33,3,0)*(AI1112-Q1112)))</f>
        <v/>
      </c>
      <c r="AI1112" s="47" t="str">
        <f aca="false">IF(B1112="","",P1112+Q1112+O1112+M1112+L1112-N1112)</f>
        <v/>
      </c>
      <c r="AJ1112" s="48" t="str">
        <f aca="false">IFERROR(IF(AND(AC1112="SIM",AG1112="-",Y1112="REVENDA"),(AB1112/1+1)*AI1112,IF(AND(AC1112="SIM",AG1112="Pneus",Y1112="REVENDA"),(AB1112/1+1)*(AI1112-AH1112),"")),"")</f>
        <v/>
      </c>
      <c r="AK1112" s="48" t="str">
        <f aca="false">IF(AJ1112="","",AJ1112*17%)</f>
        <v/>
      </c>
      <c r="AL1112" s="48" t="str">
        <f aca="false">IFERROR(IF(AC1112="NÃO","",IF(AK1112="","",IF(E1112="Simples Nacional",BF1112,IF(T1112=0.12,U1112*0.5833337002,IF(T1112=0,AI1112*0.07,U1112))))),"")</f>
        <v/>
      </c>
      <c r="AM1112" s="47" t="str">
        <f aca="false">IFERROR(IF(AC1112="NÃO","",IF(OR(AG1112="-",AG1112="Pneus"),AK1112-AL1112,"")),"")</f>
        <v/>
      </c>
      <c r="AN1112" s="48" t="str">
        <f aca="false">IF(AND(Y1112="REVENDA",AC1112="SIM",AG1112="BIT"),((AB1112/1+1)*AI1112)*0.4117,"")</f>
        <v/>
      </c>
      <c r="AO1112" s="48" t="str">
        <f aca="false">IF(AN1112="","",AN1112*17%)</f>
        <v/>
      </c>
      <c r="AP1112" s="49" t="str">
        <f aca="false">IF(AN1112="","",IF(T1112=0.12,(U1112*0.4117)*0.4117,IF(T1112=0,(AI1112*0.07)*0.4117,U1112*0.4117)))</f>
        <v/>
      </c>
      <c r="AQ1112" s="47" t="str">
        <f aca="false">IF(AN1112="","",AO1112-AP1112)</f>
        <v/>
      </c>
      <c r="AR1112" s="50" t="str">
        <f aca="false">IFERROR(IF(AND(AC1112="SIM",Y1112="REVENDA",LEFT(AG1112,5)="ANEXO")*OR(AE1112="ANEXO I",AF1112="ANEXO II"),VLOOKUP(H1112,Dados!G:I,2,0),""),"INSERIR MVA")</f>
        <v/>
      </c>
      <c r="AS1112" s="48" t="str">
        <f aca="false">IF(LEFT(AG1112,5)="ANEXO",VLOOKUP(AG1112,Dados!$X$111:$Z$112,2,0)*(AI1112-Q1112),"")</f>
        <v/>
      </c>
      <c r="AT1112" s="48" t="str">
        <f aca="false">IFERROR(IF(AR1112="","",(AI1112*AR1112)+AI1112),"INSERIR MVA")</f>
        <v/>
      </c>
      <c r="AU1112" s="48" t="str">
        <f aca="false">IF(AT1112="","",IF(AY1112=0.04,U1112,AS1112*AY1112))</f>
        <v/>
      </c>
      <c r="AV1112" s="47" t="str">
        <f aca="false">IFERROR(IF(AU1112="","",(VLOOKUP(AG1112,Dados!$X$111:$Z$112,3,0)*AT1112*0.17)),"INSERIR MVA")</f>
        <v/>
      </c>
      <c r="AW1112" s="47" t="str">
        <f aca="false">IFERROR(IF(AR1112="","",AV1112-AU1112),"")</f>
        <v/>
      </c>
      <c r="AX1112" s="51" t="str">
        <f aca="false">IFERROR(IF(AC1112="NÃO","",IF(AM1112&lt;&gt;"",AM1112-W1112,IF(AQ1112&lt;&gt;"",AQ1112-W1112,IF(AW1112&lt;&gt;"",AW1112-W1112,"")))),"")</f>
        <v/>
      </c>
      <c r="AY1112" s="46" t="str">
        <f aca="false">IFERROR(IF(ISNA(VLOOKUP(R1112,Dados!$X$2:$Y$5,2,0)),VLOOKUP(D1112,Dados!$X$7:$Y$33,2,0),VLOOKUP(R1112,Dados!$X$2:$Y$5,2,0)),"")</f>
        <v/>
      </c>
      <c r="AZ1112" s="52" t="str">
        <f aca="false">IF(C1112="","",IF(AND(Y1112="CONSUMO",AC1112="NÃO")*OR(AG1112="-",AG1112="BIT"),IF(E1112&lt;&gt;"",(AI1112-(P1112+L1112-N1112+Q1112)*AY1112)/0.83),""))</f>
        <v/>
      </c>
      <c r="BA1112" s="51" t="str">
        <f aca="false">IF(AZ1112="","",AZ1112*0.17-((P1112+L1112-N1112+Q1112)*AY1112))</f>
        <v/>
      </c>
      <c r="BB1112" s="51" t="str">
        <f aca="false">IF(AND(Y1112="CONSUMO",AG1112="ANEXO I",AY1112&gt;4%),(AI1112-(P1112+L1112-N1112+Q1112)*0.0514)/0.83*(0.5177)*(0.17)-AI1112*0.0514,IF(AND(Y1112="CONSUMO",AG1112="ANEXO II",AY1112&gt;4%),(AI1112-(P1112+L1112-N1112+Q1112)*0.041)/0.83*(0.3295)*(0.17)-AI1112*0.041,IF(AND(Y1112="CONSUMO",AG1112="ANEXO I",AY1112=4%),(AI1112-(P1112+L1112-N1112+Q1112)*0.04)/0.83*(0.5177)*(0.17)-AI1112*0.04,IF(AND(Y1112="CONSUMO",AG1112="ANEXO II",AY1112=4%),(AI1112-(P1112+L1112-N1112+Q1112)*0.04)/0.83*(0.3295)*(0.17)-AI1112*0.04,""))))</f>
        <v/>
      </c>
      <c r="BC1112" s="51" t="str">
        <f aca="false">IF(C1112="","",IF(AND(Y1112="CONSUMO",AC1112="SIM")*OR(AG1112="-",AG1112="BIT"),IF(E1112&lt;&gt;"",(AI1112-(P1112+L1112-N1112+Q1112)*AY1112)/0.83),""))</f>
        <v/>
      </c>
      <c r="BD1112" s="51" t="str">
        <f aca="false">IF(BC1112="","",BC1112*0.17)</f>
        <v/>
      </c>
      <c r="BE1112" s="51" t="str">
        <f aca="false">IF(I1112=6908,0,IF(BC1112="","",BD1112-((P1112+L1112-N1112+Q1112)*AY1112)))</f>
        <v/>
      </c>
      <c r="BF1112" s="53" t="str">
        <f aca="false">IF(B1112="","",IF(OR(B1112="",E1112="Regime Normal"),0,(AI1112-Q1112)*VLOOKUP(R1112,Dados!$X$98:$Y$108,2,0)))</f>
        <v/>
      </c>
      <c r="BG1112" s="54" t="str">
        <f aca="false">IFERROR(VLOOKUP(I1112,Dados!$AC$27:$AD$43,2,0),IF(B1112="","",IF(D1112&lt;&gt;"MT",IF(AND(AC1112="SIM",Y1112="Revenda"),"2403",IF(AND(AC1112="SIM",Y1112="Consumo"),"2407",IF(AND(AC1112="NÃO",Y1112="Revenda"),"2102",IF(AND(AC1112="NÃO",Y1112="Consumo"),"2556",)))),REPLACE(I1112,1,1,1))))</f>
        <v/>
      </c>
    </row>
    <row r="1113" customFormat="false" ht="12.8" hidden="false" customHeight="true" outlineLevel="0" collapsed="false">
      <c r="Y1113" s="45"/>
      <c r="Z1113" s="46" t="str">
        <f aca="false">IF(B1113="","",(IFERROR(VLOOKUP(H1113,Dados!A$3:B$15000,2,0),"Não Encontrado")))</f>
        <v/>
      </c>
      <c r="AA1113" s="46" t="str">
        <f aca="false">IF(B1113="","",(IFERROR(VLOOKUP(G1113,Dados!C$3:E$15000,3,0),"Não Encontrado")))</f>
        <v/>
      </c>
      <c r="AB1113" s="46" t="str">
        <f aca="false">IFERROR(IF(Z1113&lt;&gt;"Não Encontrado",Z1113,IF(AA1113&lt;&gt;"Não Encontrado",AA1113,"")),"")</f>
        <v/>
      </c>
      <c r="AC1113" s="45" t="str">
        <f aca="false">IF(B1113="","",IF(AB1113="","NÃO","SIM"))</f>
        <v/>
      </c>
      <c r="AD1113" s="45" t="str">
        <f aca="false">IFERROR(VLOOKUP(G1113,Dados!$P$3:$R$500,3,0),"")</f>
        <v/>
      </c>
      <c r="AE1113" s="45" t="str">
        <f aca="false">IFERROR(VLOOKUP(G1113,Dados!$K$3:$L$500,2,0),"")</f>
        <v/>
      </c>
      <c r="AF1113" s="45" t="str">
        <f aca="false">IFERROR(VLOOKUP(G1113,Dados!$M$3:$N$500,2,0),"")</f>
        <v/>
      </c>
      <c r="AG1113" s="45" t="str">
        <f aca="false">IF(F1113="","",IF(AND(AD1113="",AE1113="",AF1113=""),"-",IF(AND(AD1113="BIT",AE1113="",AF1113=""),"BIT",IF(AND(AE1113="ANEXO I",AD1113="",AF1113=""),"ANEXO I",IF(AND(AF1113="ANEXO II",AD1113="",AE1113=""),"ANEXO II","Escolher")))))</f>
        <v/>
      </c>
      <c r="AH1113" s="45" t="str">
        <f aca="false">IF(AG1113&lt;&gt;"Pneus","",IFERROR(VLOOKUP(R1113,Dados!$X$2:$Z$5,3,0)*(AI1113-Q1113),VLOOKUP(D1113,Dados!$X$7:$Z$33,3,0)*(AI1113-Q1113)))</f>
        <v/>
      </c>
      <c r="AI1113" s="47" t="str">
        <f aca="false">IF(B1113="","",P1113+Q1113+O1113+M1113+L1113-N1113)</f>
        <v/>
      </c>
      <c r="AJ1113" s="48" t="str">
        <f aca="false">IFERROR(IF(AND(AC1113="SIM",AG1113="-",Y1113="REVENDA"),(AB1113/1+1)*AI1113,IF(AND(AC1113="SIM",AG1113="Pneus",Y1113="REVENDA"),(AB1113/1+1)*(AI1113-AH1113),"")),"")</f>
        <v/>
      </c>
      <c r="AK1113" s="48" t="str">
        <f aca="false">IF(AJ1113="","",AJ1113*17%)</f>
        <v/>
      </c>
      <c r="AL1113" s="48" t="str">
        <f aca="false">IFERROR(IF(AC1113="NÃO","",IF(AK1113="","",IF(E1113="Simples Nacional",BF1113,IF(T1113=0.12,U1113*0.5833337002,IF(T1113=0,AI1113*0.07,U1113))))),"")</f>
        <v/>
      </c>
      <c r="AM1113" s="47" t="str">
        <f aca="false">IFERROR(IF(AC1113="NÃO","",IF(OR(AG1113="-",AG1113="Pneus"),AK1113-AL1113,"")),"")</f>
        <v/>
      </c>
      <c r="AN1113" s="48" t="str">
        <f aca="false">IF(AND(Y1113="REVENDA",AC1113="SIM",AG1113="BIT"),((AB1113/1+1)*AI1113)*0.4117,"")</f>
        <v/>
      </c>
      <c r="AO1113" s="48" t="str">
        <f aca="false">IF(AN1113="","",AN1113*17%)</f>
        <v/>
      </c>
      <c r="AP1113" s="49" t="str">
        <f aca="false">IF(AN1113="","",IF(T1113=0.12,(U1113*0.4117)*0.4117,IF(T1113=0,(AI1113*0.07)*0.4117,U1113*0.4117)))</f>
        <v/>
      </c>
      <c r="AQ1113" s="47" t="str">
        <f aca="false">IF(AN1113="","",AO1113-AP1113)</f>
        <v/>
      </c>
      <c r="AR1113" s="50" t="str">
        <f aca="false">IFERROR(IF(AND(AC1113="SIM",Y1113="REVENDA",LEFT(AG1113,5)="ANEXO")*OR(AE1113="ANEXO I",AF1113="ANEXO II"),VLOOKUP(H1113,Dados!G:I,2,0),""),"INSERIR MVA")</f>
        <v/>
      </c>
      <c r="AS1113" s="48" t="str">
        <f aca="false">IF(LEFT(AG1113,5)="ANEXO",VLOOKUP(AG1113,Dados!$X$111:$Z$112,2,0)*(AI1113-Q1113),"")</f>
        <v/>
      </c>
      <c r="AT1113" s="48" t="str">
        <f aca="false">IFERROR(IF(AR1113="","",(AI1113*AR1113)+AI1113),"INSERIR MVA")</f>
        <v/>
      </c>
      <c r="AU1113" s="48" t="str">
        <f aca="false">IF(AT1113="","",IF(AY1113=0.04,U1113,AS1113*AY1113))</f>
        <v/>
      </c>
      <c r="AV1113" s="47" t="str">
        <f aca="false">IFERROR(IF(AU1113="","",(VLOOKUP(AG1113,Dados!$X$111:$Z$112,3,0)*AT1113*0.17)),"INSERIR MVA")</f>
        <v/>
      </c>
      <c r="AW1113" s="47" t="str">
        <f aca="false">IFERROR(IF(AR1113="","",AV1113-AU1113),"")</f>
        <v/>
      </c>
      <c r="AX1113" s="51" t="str">
        <f aca="false">IFERROR(IF(AC1113="NÃO","",IF(AM1113&lt;&gt;"",AM1113-W1113,IF(AQ1113&lt;&gt;"",AQ1113-W1113,IF(AW1113&lt;&gt;"",AW1113-W1113,"")))),"")</f>
        <v/>
      </c>
      <c r="AY1113" s="46" t="str">
        <f aca="false">IFERROR(IF(ISNA(VLOOKUP(R1113,Dados!$X$2:$Y$5,2,0)),VLOOKUP(D1113,Dados!$X$7:$Y$33,2,0),VLOOKUP(R1113,Dados!$X$2:$Y$5,2,0)),"")</f>
        <v/>
      </c>
      <c r="AZ1113" s="52" t="str">
        <f aca="false">IF(C1113="","",IF(AND(Y1113="CONSUMO",AC1113="NÃO")*OR(AG1113="-",AG1113="BIT"),IF(E1113&lt;&gt;"",(AI1113-(P1113+L1113-N1113+Q1113)*AY1113)/0.83),""))</f>
        <v/>
      </c>
      <c r="BA1113" s="51" t="str">
        <f aca="false">IF(AZ1113="","",AZ1113*0.17-((P1113+L1113-N1113+Q1113)*AY1113))</f>
        <v/>
      </c>
      <c r="BB1113" s="51" t="str">
        <f aca="false">IF(AND(Y1113="CONSUMO",AG1113="ANEXO I",AY1113&gt;4%),(AI1113-(P1113+L1113-N1113+Q1113)*0.0514)/0.83*(0.5177)*(0.17)-AI1113*0.0514,IF(AND(Y1113="CONSUMO",AG1113="ANEXO II",AY1113&gt;4%),(AI1113-(P1113+L1113-N1113+Q1113)*0.041)/0.83*(0.3295)*(0.17)-AI1113*0.041,IF(AND(Y1113="CONSUMO",AG1113="ANEXO I",AY1113=4%),(AI1113-(P1113+L1113-N1113+Q1113)*0.04)/0.83*(0.5177)*(0.17)-AI1113*0.04,IF(AND(Y1113="CONSUMO",AG1113="ANEXO II",AY1113=4%),(AI1113-(P1113+L1113-N1113+Q1113)*0.04)/0.83*(0.3295)*(0.17)-AI1113*0.04,""))))</f>
        <v/>
      </c>
      <c r="BC1113" s="51" t="str">
        <f aca="false">IF(C1113="","",IF(AND(Y1113="CONSUMO",AC1113="SIM")*OR(AG1113="-",AG1113="BIT"),IF(E1113&lt;&gt;"",(AI1113-(P1113+L1113-N1113+Q1113)*AY1113)/0.83),""))</f>
        <v/>
      </c>
      <c r="BD1113" s="51" t="str">
        <f aca="false">IF(BC1113="","",BC1113*0.17)</f>
        <v/>
      </c>
      <c r="BE1113" s="51" t="str">
        <f aca="false">IF(I1113=6908,0,IF(BC1113="","",BD1113-((P1113+L1113-N1113+Q1113)*AY1113)))</f>
        <v/>
      </c>
      <c r="BF1113" s="53" t="str">
        <f aca="false">IF(B1113="","",IF(OR(B1113="",E1113="Regime Normal"),0,(AI1113-Q1113)*VLOOKUP(R1113,Dados!$X$98:$Y$108,2,0)))</f>
        <v/>
      </c>
      <c r="BG1113" s="54" t="str">
        <f aca="false">IFERROR(VLOOKUP(I1113,Dados!$AC$27:$AD$43,2,0),IF(B1113="","",IF(D1113&lt;&gt;"MT",IF(AND(AC1113="SIM",Y1113="Revenda"),"2403",IF(AND(AC1113="SIM",Y1113="Consumo"),"2407",IF(AND(AC1113="NÃO",Y1113="Revenda"),"2102",IF(AND(AC1113="NÃO",Y1113="Consumo"),"2556",)))),REPLACE(I1113,1,1,1))))</f>
        <v/>
      </c>
    </row>
    <row r="1114" customFormat="false" ht="12.8" hidden="false" customHeight="true" outlineLevel="0" collapsed="false">
      <c r="Y1114" s="45"/>
      <c r="Z1114" s="46" t="str">
        <f aca="false">IF(B1114="","",(IFERROR(VLOOKUP(H1114,Dados!A$3:B$15000,2,0),"Não Encontrado")))</f>
        <v/>
      </c>
      <c r="AA1114" s="46" t="str">
        <f aca="false">IF(B1114="","",(IFERROR(VLOOKUP(G1114,Dados!C$3:E$15000,3,0),"Não Encontrado")))</f>
        <v/>
      </c>
      <c r="AB1114" s="46" t="str">
        <f aca="false">IFERROR(IF(Z1114&lt;&gt;"Não Encontrado",Z1114,IF(AA1114&lt;&gt;"Não Encontrado",AA1114,"")),"")</f>
        <v/>
      </c>
      <c r="AC1114" s="45" t="str">
        <f aca="false">IF(B1114="","",IF(AB1114="","NÃO","SIM"))</f>
        <v/>
      </c>
      <c r="AD1114" s="45" t="str">
        <f aca="false">IFERROR(VLOOKUP(G1114,Dados!$P$3:$R$500,3,0),"")</f>
        <v/>
      </c>
      <c r="AE1114" s="45" t="str">
        <f aca="false">IFERROR(VLOOKUP(G1114,Dados!$K$3:$L$500,2,0),"")</f>
        <v/>
      </c>
      <c r="AF1114" s="45" t="str">
        <f aca="false">IFERROR(VLOOKUP(G1114,Dados!$M$3:$N$500,2,0),"")</f>
        <v/>
      </c>
      <c r="AG1114" s="45" t="str">
        <f aca="false">IF(F1114="","",IF(AND(AD1114="",AE1114="",AF1114=""),"-",IF(AND(AD1114="BIT",AE1114="",AF1114=""),"BIT",IF(AND(AE1114="ANEXO I",AD1114="",AF1114=""),"ANEXO I",IF(AND(AF1114="ANEXO II",AD1114="",AE1114=""),"ANEXO II","Escolher")))))</f>
        <v/>
      </c>
      <c r="AH1114" s="45" t="str">
        <f aca="false">IF(AG1114&lt;&gt;"Pneus","",IFERROR(VLOOKUP(R1114,Dados!$X$2:$Z$5,3,0)*(AI1114-Q1114),VLOOKUP(D1114,Dados!$X$7:$Z$33,3,0)*(AI1114-Q1114)))</f>
        <v/>
      </c>
      <c r="AI1114" s="47" t="str">
        <f aca="false">IF(B1114="","",P1114+Q1114+O1114+M1114+L1114-N1114)</f>
        <v/>
      </c>
      <c r="AJ1114" s="48" t="str">
        <f aca="false">IFERROR(IF(AND(AC1114="SIM",AG1114="-",Y1114="REVENDA"),(AB1114/1+1)*AI1114,IF(AND(AC1114="SIM",AG1114="Pneus",Y1114="REVENDA"),(AB1114/1+1)*(AI1114-AH1114),"")),"")</f>
        <v/>
      </c>
      <c r="AK1114" s="48" t="str">
        <f aca="false">IF(AJ1114="","",AJ1114*17%)</f>
        <v/>
      </c>
      <c r="AL1114" s="48" t="str">
        <f aca="false">IFERROR(IF(AC1114="NÃO","",IF(AK1114="","",IF(E1114="Simples Nacional",BF1114,IF(T1114=0.12,U1114*0.5833337002,IF(T1114=0,AI1114*0.07,U1114))))),"")</f>
        <v/>
      </c>
      <c r="AM1114" s="47" t="str">
        <f aca="false">IFERROR(IF(AC1114="NÃO","",IF(OR(AG1114="-",AG1114="Pneus"),AK1114-AL1114,"")),"")</f>
        <v/>
      </c>
      <c r="AN1114" s="48" t="str">
        <f aca="false">IF(AND(Y1114="REVENDA",AC1114="SIM",AG1114="BIT"),((AB1114/1+1)*AI1114)*0.4117,"")</f>
        <v/>
      </c>
      <c r="AO1114" s="48" t="str">
        <f aca="false">IF(AN1114="","",AN1114*17%)</f>
        <v/>
      </c>
      <c r="AP1114" s="49" t="str">
        <f aca="false">IF(AN1114="","",IF(T1114=0.12,(U1114*0.4117)*0.4117,IF(T1114=0,(AI1114*0.07)*0.4117,U1114*0.4117)))</f>
        <v/>
      </c>
      <c r="AQ1114" s="47" t="str">
        <f aca="false">IF(AN1114="","",AO1114-AP1114)</f>
        <v/>
      </c>
      <c r="AR1114" s="50" t="str">
        <f aca="false">IFERROR(IF(AND(AC1114="SIM",Y1114="REVENDA",LEFT(AG1114,5)="ANEXO")*OR(AE1114="ANEXO I",AF1114="ANEXO II"),VLOOKUP(H1114,Dados!G:I,2,0),""),"INSERIR MVA")</f>
        <v/>
      </c>
      <c r="AS1114" s="48" t="str">
        <f aca="false">IF(LEFT(AG1114,5)="ANEXO",VLOOKUP(AG1114,Dados!$X$111:$Z$112,2,0)*(AI1114-Q1114),"")</f>
        <v/>
      </c>
      <c r="AT1114" s="48" t="str">
        <f aca="false">IFERROR(IF(AR1114="","",(AI1114*AR1114)+AI1114),"INSERIR MVA")</f>
        <v/>
      </c>
      <c r="AU1114" s="48" t="str">
        <f aca="false">IF(AT1114="","",IF(AY1114=0.04,U1114,AS1114*AY1114))</f>
        <v/>
      </c>
      <c r="AV1114" s="47" t="str">
        <f aca="false">IFERROR(IF(AU1114="","",(VLOOKUP(AG1114,Dados!$X$111:$Z$112,3,0)*AT1114*0.17)),"INSERIR MVA")</f>
        <v/>
      </c>
      <c r="AW1114" s="47" t="str">
        <f aca="false">IFERROR(IF(AR1114="","",AV1114-AU1114),"")</f>
        <v/>
      </c>
      <c r="AX1114" s="51" t="str">
        <f aca="false">IFERROR(IF(AC1114="NÃO","",IF(AM1114&lt;&gt;"",AM1114-W1114,IF(AQ1114&lt;&gt;"",AQ1114-W1114,IF(AW1114&lt;&gt;"",AW1114-W1114,"")))),"")</f>
        <v/>
      </c>
      <c r="AY1114" s="46" t="str">
        <f aca="false">IFERROR(IF(ISNA(VLOOKUP(R1114,Dados!$X$2:$Y$5,2,0)),VLOOKUP(D1114,Dados!$X$7:$Y$33,2,0),VLOOKUP(R1114,Dados!$X$2:$Y$5,2,0)),"")</f>
        <v/>
      </c>
      <c r="AZ1114" s="52" t="str">
        <f aca="false">IF(C1114="","",IF(AND(Y1114="CONSUMO",AC1114="NÃO")*OR(AG1114="-",AG1114="BIT"),IF(E1114&lt;&gt;"",(AI1114-(P1114+L1114-N1114+Q1114)*AY1114)/0.83),""))</f>
        <v/>
      </c>
      <c r="BA1114" s="51" t="str">
        <f aca="false">IF(AZ1114="","",AZ1114*0.17-((P1114+L1114-N1114+Q1114)*AY1114))</f>
        <v/>
      </c>
      <c r="BB1114" s="51" t="str">
        <f aca="false">IF(AND(Y1114="CONSUMO",AG1114="ANEXO I",AY1114&gt;4%),(AI1114-(P1114+L1114-N1114+Q1114)*0.0514)/0.83*(0.5177)*(0.17)-AI1114*0.0514,IF(AND(Y1114="CONSUMO",AG1114="ANEXO II",AY1114&gt;4%),(AI1114-(P1114+L1114-N1114+Q1114)*0.041)/0.83*(0.3295)*(0.17)-AI1114*0.041,IF(AND(Y1114="CONSUMO",AG1114="ANEXO I",AY1114=4%),(AI1114-(P1114+L1114-N1114+Q1114)*0.04)/0.83*(0.5177)*(0.17)-AI1114*0.04,IF(AND(Y1114="CONSUMO",AG1114="ANEXO II",AY1114=4%),(AI1114-(P1114+L1114-N1114+Q1114)*0.04)/0.83*(0.3295)*(0.17)-AI1114*0.04,""))))</f>
        <v/>
      </c>
      <c r="BC1114" s="51" t="str">
        <f aca="false">IF(C1114="","",IF(AND(Y1114="CONSUMO",AC1114="SIM")*OR(AG1114="-",AG1114="BIT"),IF(E1114&lt;&gt;"",(AI1114-(P1114+L1114-N1114+Q1114)*AY1114)/0.83),""))</f>
        <v/>
      </c>
      <c r="BD1114" s="51" t="str">
        <f aca="false">IF(BC1114="","",BC1114*0.17)</f>
        <v/>
      </c>
      <c r="BE1114" s="51" t="str">
        <f aca="false">IF(I1114=6908,0,IF(BC1114="","",BD1114-((P1114+L1114-N1114+Q1114)*AY1114)))</f>
        <v/>
      </c>
      <c r="BF1114" s="53" t="str">
        <f aca="false">IF(B1114="","",IF(OR(B1114="",E1114="Regime Normal"),0,(AI1114-Q1114)*VLOOKUP(R1114,Dados!$X$98:$Y$108,2,0)))</f>
        <v/>
      </c>
      <c r="BG1114" s="54" t="str">
        <f aca="false">IFERROR(VLOOKUP(I1114,Dados!$AC$27:$AD$43,2,0),IF(B1114="","",IF(D1114&lt;&gt;"MT",IF(AND(AC1114="SIM",Y1114="Revenda"),"2403",IF(AND(AC1114="SIM",Y1114="Consumo"),"2407",IF(AND(AC1114="NÃO",Y1114="Revenda"),"2102",IF(AND(AC1114="NÃO",Y1114="Consumo"),"2556",)))),REPLACE(I1114,1,1,1))))</f>
        <v/>
      </c>
    </row>
    <row r="1115" customFormat="false" ht="12.8" hidden="false" customHeight="true" outlineLevel="0" collapsed="false">
      <c r="Y1115" s="45"/>
      <c r="Z1115" s="46" t="str">
        <f aca="false">IF(B1115="","",(IFERROR(VLOOKUP(H1115,Dados!A$3:B$15000,2,0),"Não Encontrado")))</f>
        <v/>
      </c>
      <c r="AA1115" s="46" t="str">
        <f aca="false">IF(B1115="","",(IFERROR(VLOOKUP(G1115,Dados!C$3:E$15000,3,0),"Não Encontrado")))</f>
        <v/>
      </c>
      <c r="AB1115" s="46" t="str">
        <f aca="false">IFERROR(IF(Z1115&lt;&gt;"Não Encontrado",Z1115,IF(AA1115&lt;&gt;"Não Encontrado",AA1115,"")),"")</f>
        <v/>
      </c>
      <c r="AC1115" s="45" t="str">
        <f aca="false">IF(B1115="","",IF(AB1115="","NÃO","SIM"))</f>
        <v/>
      </c>
      <c r="AD1115" s="45" t="str">
        <f aca="false">IFERROR(VLOOKUP(G1115,Dados!$P$3:$R$500,3,0),"")</f>
        <v/>
      </c>
      <c r="AE1115" s="45" t="str">
        <f aca="false">IFERROR(VLOOKUP(G1115,Dados!$K$3:$L$500,2,0),"")</f>
        <v/>
      </c>
      <c r="AF1115" s="45" t="str">
        <f aca="false">IFERROR(VLOOKUP(G1115,Dados!$M$3:$N$500,2,0),"")</f>
        <v/>
      </c>
      <c r="AG1115" s="45" t="str">
        <f aca="false">IF(F1115="","",IF(AND(AD1115="",AE1115="",AF1115=""),"-",IF(AND(AD1115="BIT",AE1115="",AF1115=""),"BIT",IF(AND(AE1115="ANEXO I",AD1115="",AF1115=""),"ANEXO I",IF(AND(AF1115="ANEXO II",AD1115="",AE1115=""),"ANEXO II","Escolher")))))</f>
        <v/>
      </c>
      <c r="AH1115" s="45" t="str">
        <f aca="false">IF(AG1115&lt;&gt;"Pneus","",IFERROR(VLOOKUP(R1115,Dados!$X$2:$Z$5,3,0)*(AI1115-Q1115),VLOOKUP(D1115,Dados!$X$7:$Z$33,3,0)*(AI1115-Q1115)))</f>
        <v/>
      </c>
      <c r="AI1115" s="47" t="str">
        <f aca="false">IF(B1115="","",P1115+Q1115+O1115+M1115+L1115-N1115)</f>
        <v/>
      </c>
      <c r="AJ1115" s="48" t="str">
        <f aca="false">IFERROR(IF(AND(AC1115="SIM",AG1115="-",Y1115="REVENDA"),(AB1115/1+1)*AI1115,IF(AND(AC1115="SIM",AG1115="Pneus",Y1115="REVENDA"),(AB1115/1+1)*(AI1115-AH1115),"")),"")</f>
        <v/>
      </c>
      <c r="AK1115" s="48" t="str">
        <f aca="false">IF(AJ1115="","",AJ1115*17%)</f>
        <v/>
      </c>
      <c r="AL1115" s="48" t="str">
        <f aca="false">IFERROR(IF(AC1115="NÃO","",IF(AK1115="","",IF(E1115="Simples Nacional",BF1115,IF(T1115=0.12,U1115*0.5833337002,IF(T1115=0,AI1115*0.07,U1115))))),"")</f>
        <v/>
      </c>
      <c r="AM1115" s="47" t="str">
        <f aca="false">IFERROR(IF(AC1115="NÃO","",IF(OR(AG1115="-",AG1115="Pneus"),AK1115-AL1115,"")),"")</f>
        <v/>
      </c>
      <c r="AN1115" s="48" t="str">
        <f aca="false">IF(AND(Y1115="REVENDA",AC1115="SIM",AG1115="BIT"),((AB1115/1+1)*AI1115)*0.4117,"")</f>
        <v/>
      </c>
      <c r="AO1115" s="48" t="str">
        <f aca="false">IF(AN1115="","",AN1115*17%)</f>
        <v/>
      </c>
      <c r="AP1115" s="49" t="str">
        <f aca="false">IF(AN1115="","",IF(T1115=0.12,(U1115*0.4117)*0.4117,IF(T1115=0,(AI1115*0.07)*0.4117,U1115*0.4117)))</f>
        <v/>
      </c>
      <c r="AQ1115" s="47" t="str">
        <f aca="false">IF(AN1115="","",AO1115-AP1115)</f>
        <v/>
      </c>
      <c r="AR1115" s="50" t="str">
        <f aca="false">IFERROR(IF(AND(AC1115="SIM",Y1115="REVENDA",LEFT(AG1115,5)="ANEXO")*OR(AE1115="ANEXO I",AF1115="ANEXO II"),VLOOKUP(H1115,Dados!G:I,2,0),""),"INSERIR MVA")</f>
        <v/>
      </c>
      <c r="AS1115" s="48" t="str">
        <f aca="false">IF(LEFT(AG1115,5)="ANEXO",VLOOKUP(AG1115,Dados!$X$111:$Z$112,2,0)*(AI1115-Q1115),"")</f>
        <v/>
      </c>
      <c r="AT1115" s="48" t="str">
        <f aca="false">IFERROR(IF(AR1115="","",(AI1115*AR1115)+AI1115),"INSERIR MVA")</f>
        <v/>
      </c>
      <c r="AU1115" s="48" t="str">
        <f aca="false">IF(AT1115="","",IF(AY1115=0.04,U1115,AS1115*AY1115))</f>
        <v/>
      </c>
      <c r="AV1115" s="47" t="str">
        <f aca="false">IFERROR(IF(AU1115="","",(VLOOKUP(AG1115,Dados!$X$111:$Z$112,3,0)*AT1115*0.17)),"INSERIR MVA")</f>
        <v/>
      </c>
      <c r="AW1115" s="47" t="str">
        <f aca="false">IFERROR(IF(AR1115="","",AV1115-AU1115),"")</f>
        <v/>
      </c>
      <c r="AX1115" s="51" t="str">
        <f aca="false">IFERROR(IF(AC1115="NÃO","",IF(AM1115&lt;&gt;"",AM1115-W1115,IF(AQ1115&lt;&gt;"",AQ1115-W1115,IF(AW1115&lt;&gt;"",AW1115-W1115,"")))),"")</f>
        <v/>
      </c>
      <c r="AY1115" s="46" t="str">
        <f aca="false">IFERROR(IF(ISNA(VLOOKUP(R1115,Dados!$X$2:$Y$5,2,0)),VLOOKUP(D1115,Dados!$X$7:$Y$33,2,0),VLOOKUP(R1115,Dados!$X$2:$Y$5,2,0)),"")</f>
        <v/>
      </c>
      <c r="AZ1115" s="52" t="str">
        <f aca="false">IF(C1115="","",IF(AND(Y1115="CONSUMO",AC1115="NÃO")*OR(AG1115="-",AG1115="BIT"),IF(E1115&lt;&gt;"",(AI1115-(P1115+L1115-N1115+Q1115)*AY1115)/0.83),""))</f>
        <v/>
      </c>
      <c r="BA1115" s="51" t="str">
        <f aca="false">IF(AZ1115="","",AZ1115*0.17-((P1115+L1115-N1115+Q1115)*AY1115))</f>
        <v/>
      </c>
      <c r="BB1115" s="51" t="str">
        <f aca="false">IF(AND(Y1115="CONSUMO",AG1115="ANEXO I",AY1115&gt;4%),(AI1115-(P1115+L1115-N1115+Q1115)*0.0514)/0.83*(0.5177)*(0.17)-AI1115*0.0514,IF(AND(Y1115="CONSUMO",AG1115="ANEXO II",AY1115&gt;4%),(AI1115-(P1115+L1115-N1115+Q1115)*0.041)/0.83*(0.3295)*(0.17)-AI1115*0.041,IF(AND(Y1115="CONSUMO",AG1115="ANEXO I",AY1115=4%),(AI1115-(P1115+L1115-N1115+Q1115)*0.04)/0.83*(0.5177)*(0.17)-AI1115*0.04,IF(AND(Y1115="CONSUMO",AG1115="ANEXO II",AY1115=4%),(AI1115-(P1115+L1115-N1115+Q1115)*0.04)/0.83*(0.3295)*(0.17)-AI1115*0.04,""))))</f>
        <v/>
      </c>
      <c r="BC1115" s="51" t="str">
        <f aca="false">IF(C1115="","",IF(AND(Y1115="CONSUMO",AC1115="SIM")*OR(AG1115="-",AG1115="BIT"),IF(E1115&lt;&gt;"",(AI1115-(P1115+L1115-N1115+Q1115)*AY1115)/0.83),""))</f>
        <v/>
      </c>
      <c r="BD1115" s="51" t="str">
        <f aca="false">IF(BC1115="","",BC1115*0.17)</f>
        <v/>
      </c>
      <c r="BE1115" s="51" t="str">
        <f aca="false">IF(I1115=6908,0,IF(BC1115="","",BD1115-((P1115+L1115-N1115+Q1115)*AY1115)))</f>
        <v/>
      </c>
      <c r="BF1115" s="53" t="str">
        <f aca="false">IF(B1115="","",IF(OR(B1115="",E1115="Regime Normal"),0,(AI1115-Q1115)*VLOOKUP(R1115,Dados!$X$98:$Y$108,2,0)))</f>
        <v/>
      </c>
      <c r="BG1115" s="54" t="str">
        <f aca="false">IFERROR(VLOOKUP(I1115,Dados!$AC$27:$AD$43,2,0),IF(B1115="","",IF(D1115&lt;&gt;"MT",IF(AND(AC1115="SIM",Y1115="Revenda"),"2403",IF(AND(AC1115="SIM",Y1115="Consumo"),"2407",IF(AND(AC1115="NÃO",Y1115="Revenda"),"2102",IF(AND(AC1115="NÃO",Y1115="Consumo"),"2556",)))),REPLACE(I1115,1,1,1))))</f>
        <v/>
      </c>
    </row>
    <row r="1116" customFormat="false" ht="12.8" hidden="false" customHeight="true" outlineLevel="0" collapsed="false">
      <c r="Y1116" s="45"/>
      <c r="Z1116" s="46" t="str">
        <f aca="false">IF(B1116="","",(IFERROR(VLOOKUP(H1116,Dados!A$3:B$15000,2,0),"Não Encontrado")))</f>
        <v/>
      </c>
      <c r="AA1116" s="46" t="str">
        <f aca="false">IF(B1116="","",(IFERROR(VLOOKUP(G1116,Dados!C$3:E$15000,3,0),"Não Encontrado")))</f>
        <v/>
      </c>
      <c r="AB1116" s="46" t="str">
        <f aca="false">IFERROR(IF(Z1116&lt;&gt;"Não Encontrado",Z1116,IF(AA1116&lt;&gt;"Não Encontrado",AA1116,"")),"")</f>
        <v/>
      </c>
      <c r="AC1116" s="45" t="str">
        <f aca="false">IF(B1116="","",IF(AB1116="","NÃO","SIM"))</f>
        <v/>
      </c>
      <c r="AD1116" s="45" t="str">
        <f aca="false">IFERROR(VLOOKUP(G1116,Dados!$P$3:$R$500,3,0),"")</f>
        <v/>
      </c>
      <c r="AE1116" s="45" t="str">
        <f aca="false">IFERROR(VLOOKUP(G1116,Dados!$K$3:$L$500,2,0),"")</f>
        <v/>
      </c>
      <c r="AF1116" s="45" t="str">
        <f aca="false">IFERROR(VLOOKUP(G1116,Dados!$M$3:$N$500,2,0),"")</f>
        <v/>
      </c>
      <c r="AG1116" s="45" t="str">
        <f aca="false">IF(F1116="","",IF(AND(AD1116="",AE1116="",AF1116=""),"-",IF(AND(AD1116="BIT",AE1116="",AF1116=""),"BIT",IF(AND(AE1116="ANEXO I",AD1116="",AF1116=""),"ANEXO I",IF(AND(AF1116="ANEXO II",AD1116="",AE1116=""),"ANEXO II","Escolher")))))</f>
        <v/>
      </c>
      <c r="AH1116" s="45" t="str">
        <f aca="false">IF(AG1116&lt;&gt;"Pneus","",IFERROR(VLOOKUP(R1116,Dados!$X$2:$Z$5,3,0)*(AI1116-Q1116),VLOOKUP(D1116,Dados!$X$7:$Z$33,3,0)*(AI1116-Q1116)))</f>
        <v/>
      </c>
      <c r="AI1116" s="47" t="str">
        <f aca="false">IF(B1116="","",P1116+Q1116+O1116+M1116+L1116-N1116)</f>
        <v/>
      </c>
      <c r="AJ1116" s="48" t="str">
        <f aca="false">IFERROR(IF(AND(AC1116="SIM",AG1116="-",Y1116="REVENDA"),(AB1116/1+1)*AI1116,IF(AND(AC1116="SIM",AG1116="Pneus",Y1116="REVENDA"),(AB1116/1+1)*(AI1116-AH1116),"")),"")</f>
        <v/>
      </c>
      <c r="AK1116" s="48" t="str">
        <f aca="false">IF(AJ1116="","",AJ1116*17%)</f>
        <v/>
      </c>
      <c r="AL1116" s="48" t="str">
        <f aca="false">IFERROR(IF(AC1116="NÃO","",IF(AK1116="","",IF(E1116="Simples Nacional",BF1116,IF(T1116=0.12,U1116*0.5833337002,IF(T1116=0,AI1116*0.07,U1116))))),"")</f>
        <v/>
      </c>
      <c r="AM1116" s="47" t="str">
        <f aca="false">IFERROR(IF(AC1116="NÃO","",IF(OR(AG1116="-",AG1116="Pneus"),AK1116-AL1116,"")),"")</f>
        <v/>
      </c>
      <c r="AN1116" s="48" t="str">
        <f aca="false">IF(AND(Y1116="REVENDA",AC1116="SIM",AG1116="BIT"),((AB1116/1+1)*AI1116)*0.4117,"")</f>
        <v/>
      </c>
      <c r="AO1116" s="48" t="str">
        <f aca="false">IF(AN1116="","",AN1116*17%)</f>
        <v/>
      </c>
      <c r="AP1116" s="49" t="str">
        <f aca="false">IF(AN1116="","",IF(T1116=0.12,(U1116*0.4117)*0.4117,IF(T1116=0,(AI1116*0.07)*0.4117,U1116*0.4117)))</f>
        <v/>
      </c>
      <c r="AQ1116" s="47" t="str">
        <f aca="false">IF(AN1116="","",AO1116-AP1116)</f>
        <v/>
      </c>
      <c r="AR1116" s="50" t="str">
        <f aca="false">IFERROR(IF(AND(AC1116="SIM",Y1116="REVENDA",LEFT(AG1116,5)="ANEXO")*OR(AE1116="ANEXO I",AF1116="ANEXO II"),VLOOKUP(H1116,Dados!G:I,2,0),""),"INSERIR MVA")</f>
        <v/>
      </c>
      <c r="AS1116" s="48" t="str">
        <f aca="false">IF(LEFT(AG1116,5)="ANEXO",VLOOKUP(AG1116,Dados!$X$111:$Z$112,2,0)*(AI1116-Q1116),"")</f>
        <v/>
      </c>
      <c r="AT1116" s="48" t="str">
        <f aca="false">IFERROR(IF(AR1116="","",(AI1116*AR1116)+AI1116),"INSERIR MVA")</f>
        <v/>
      </c>
      <c r="AU1116" s="48" t="str">
        <f aca="false">IF(AT1116="","",IF(AY1116=0.04,U1116,AS1116*AY1116))</f>
        <v/>
      </c>
      <c r="AV1116" s="47" t="str">
        <f aca="false">IFERROR(IF(AU1116="","",(VLOOKUP(AG1116,Dados!$X$111:$Z$112,3,0)*AT1116*0.17)),"INSERIR MVA")</f>
        <v/>
      </c>
      <c r="AW1116" s="47" t="str">
        <f aca="false">IFERROR(IF(AR1116="","",AV1116-AU1116),"")</f>
        <v/>
      </c>
      <c r="AX1116" s="51" t="str">
        <f aca="false">IFERROR(IF(AC1116="NÃO","",IF(AM1116&lt;&gt;"",AM1116-W1116,IF(AQ1116&lt;&gt;"",AQ1116-W1116,IF(AW1116&lt;&gt;"",AW1116-W1116,"")))),"")</f>
        <v/>
      </c>
      <c r="AY1116" s="46" t="str">
        <f aca="false">IFERROR(IF(ISNA(VLOOKUP(R1116,Dados!$X$2:$Y$5,2,0)),VLOOKUP(D1116,Dados!$X$7:$Y$33,2,0),VLOOKUP(R1116,Dados!$X$2:$Y$5,2,0)),"")</f>
        <v/>
      </c>
      <c r="AZ1116" s="52" t="str">
        <f aca="false">IF(C1116="","",IF(AND(Y1116="CONSUMO",AC1116="NÃO")*OR(AG1116="-",AG1116="BIT"),IF(E1116&lt;&gt;"",(AI1116-(P1116+L1116-N1116+Q1116)*AY1116)/0.83),""))</f>
        <v/>
      </c>
      <c r="BA1116" s="51" t="str">
        <f aca="false">IF(AZ1116="","",AZ1116*0.17-((P1116+L1116-N1116+Q1116)*AY1116))</f>
        <v/>
      </c>
      <c r="BB1116" s="51" t="str">
        <f aca="false">IF(AND(Y1116="CONSUMO",AG1116="ANEXO I",AY1116&gt;4%),(AI1116-(P1116+L1116-N1116+Q1116)*0.0514)/0.83*(0.5177)*(0.17)-AI1116*0.0514,IF(AND(Y1116="CONSUMO",AG1116="ANEXO II",AY1116&gt;4%),(AI1116-(P1116+L1116-N1116+Q1116)*0.041)/0.83*(0.3295)*(0.17)-AI1116*0.041,IF(AND(Y1116="CONSUMO",AG1116="ANEXO I",AY1116=4%),(AI1116-(P1116+L1116-N1116+Q1116)*0.04)/0.83*(0.5177)*(0.17)-AI1116*0.04,IF(AND(Y1116="CONSUMO",AG1116="ANEXO II",AY1116=4%),(AI1116-(P1116+L1116-N1116+Q1116)*0.04)/0.83*(0.3295)*(0.17)-AI1116*0.04,""))))</f>
        <v/>
      </c>
      <c r="BC1116" s="51" t="str">
        <f aca="false">IF(C1116="","",IF(AND(Y1116="CONSUMO",AC1116="SIM")*OR(AG1116="-",AG1116="BIT"),IF(E1116&lt;&gt;"",(AI1116-(P1116+L1116-N1116+Q1116)*AY1116)/0.83),""))</f>
        <v/>
      </c>
      <c r="BD1116" s="51" t="str">
        <f aca="false">IF(BC1116="","",BC1116*0.17)</f>
        <v/>
      </c>
      <c r="BE1116" s="51" t="str">
        <f aca="false">IF(I1116=6908,0,IF(BC1116="","",BD1116-((P1116+L1116-N1116+Q1116)*AY1116)))</f>
        <v/>
      </c>
      <c r="BF1116" s="53" t="str">
        <f aca="false">IF(B1116="","",IF(OR(B1116="",E1116="Regime Normal"),0,(AI1116-Q1116)*VLOOKUP(R1116,Dados!$X$98:$Y$108,2,0)))</f>
        <v/>
      </c>
      <c r="BG1116" s="54" t="str">
        <f aca="false">IFERROR(VLOOKUP(I1116,Dados!$AC$27:$AD$43,2,0),IF(B1116="","",IF(D1116&lt;&gt;"MT",IF(AND(AC1116="SIM",Y1116="Revenda"),"2403",IF(AND(AC1116="SIM",Y1116="Consumo"),"2407",IF(AND(AC1116="NÃO",Y1116="Revenda"),"2102",IF(AND(AC1116="NÃO",Y1116="Consumo"),"2556",)))),REPLACE(I1116,1,1,1))))</f>
        <v/>
      </c>
    </row>
    <row r="1117" customFormat="false" ht="12.8" hidden="false" customHeight="true" outlineLevel="0" collapsed="false">
      <c r="Y1117" s="45"/>
      <c r="Z1117" s="46" t="str">
        <f aca="false">IF(B1117="","",(IFERROR(VLOOKUP(H1117,Dados!A$3:B$15000,2,0),"Não Encontrado")))</f>
        <v/>
      </c>
      <c r="AA1117" s="46" t="str">
        <f aca="false">IF(B1117="","",(IFERROR(VLOOKUP(G1117,Dados!C$3:E$15000,3,0),"Não Encontrado")))</f>
        <v/>
      </c>
      <c r="AB1117" s="46" t="str">
        <f aca="false">IFERROR(IF(Z1117&lt;&gt;"Não Encontrado",Z1117,IF(AA1117&lt;&gt;"Não Encontrado",AA1117,"")),"")</f>
        <v/>
      </c>
      <c r="AC1117" s="45" t="str">
        <f aca="false">IF(B1117="","",IF(AB1117="","NÃO","SIM"))</f>
        <v/>
      </c>
      <c r="AD1117" s="45" t="str">
        <f aca="false">IFERROR(VLOOKUP(G1117,Dados!$P$3:$R$500,3,0),"")</f>
        <v/>
      </c>
      <c r="AE1117" s="45" t="str">
        <f aca="false">IFERROR(VLOOKUP(G1117,Dados!$K$3:$L$500,2,0),"")</f>
        <v/>
      </c>
      <c r="AF1117" s="45" t="str">
        <f aca="false">IFERROR(VLOOKUP(G1117,Dados!$M$3:$N$500,2,0),"")</f>
        <v/>
      </c>
      <c r="AG1117" s="45" t="str">
        <f aca="false">IF(F1117="","",IF(AND(AD1117="",AE1117="",AF1117=""),"-",IF(AND(AD1117="BIT",AE1117="",AF1117=""),"BIT",IF(AND(AE1117="ANEXO I",AD1117="",AF1117=""),"ANEXO I",IF(AND(AF1117="ANEXO II",AD1117="",AE1117=""),"ANEXO II","Escolher")))))</f>
        <v/>
      </c>
      <c r="AH1117" s="45" t="str">
        <f aca="false">IF(AG1117&lt;&gt;"Pneus","",IFERROR(VLOOKUP(R1117,Dados!$X$2:$Z$5,3,0)*(AI1117-Q1117),VLOOKUP(D1117,Dados!$X$7:$Z$33,3,0)*(AI1117-Q1117)))</f>
        <v/>
      </c>
      <c r="AI1117" s="47" t="str">
        <f aca="false">IF(B1117="","",P1117+Q1117+O1117+M1117+L1117-N1117)</f>
        <v/>
      </c>
      <c r="AJ1117" s="48" t="str">
        <f aca="false">IFERROR(IF(AND(AC1117="SIM",AG1117="-",Y1117="REVENDA"),(AB1117/1+1)*AI1117,IF(AND(AC1117="SIM",AG1117="Pneus",Y1117="REVENDA"),(AB1117/1+1)*(AI1117-AH1117),"")),"")</f>
        <v/>
      </c>
      <c r="AK1117" s="48" t="str">
        <f aca="false">IF(AJ1117="","",AJ1117*17%)</f>
        <v/>
      </c>
      <c r="AL1117" s="48" t="str">
        <f aca="false">IFERROR(IF(AC1117="NÃO","",IF(AK1117="","",IF(E1117="Simples Nacional",BF1117,IF(T1117=0.12,U1117*0.5833337002,IF(T1117=0,AI1117*0.07,U1117))))),"")</f>
        <v/>
      </c>
      <c r="AM1117" s="47" t="str">
        <f aca="false">IFERROR(IF(AC1117="NÃO","",IF(OR(AG1117="-",AG1117="Pneus"),AK1117-AL1117,"")),"")</f>
        <v/>
      </c>
      <c r="AN1117" s="48" t="str">
        <f aca="false">IF(AND(Y1117="REVENDA",AC1117="SIM",AG1117="BIT"),((AB1117/1+1)*AI1117)*0.4117,"")</f>
        <v/>
      </c>
      <c r="AO1117" s="48" t="str">
        <f aca="false">IF(AN1117="","",AN1117*17%)</f>
        <v/>
      </c>
      <c r="AP1117" s="49" t="str">
        <f aca="false">IF(AN1117="","",IF(T1117=0.12,(U1117*0.4117)*0.4117,IF(T1117=0,(AI1117*0.07)*0.4117,U1117*0.4117)))</f>
        <v/>
      </c>
      <c r="AQ1117" s="47" t="str">
        <f aca="false">IF(AN1117="","",AO1117-AP1117)</f>
        <v/>
      </c>
      <c r="AR1117" s="50" t="str">
        <f aca="false">IFERROR(IF(AND(AC1117="SIM",Y1117="REVENDA",LEFT(AG1117,5)="ANEXO")*OR(AE1117="ANEXO I",AF1117="ANEXO II"),VLOOKUP(H1117,Dados!G:I,2,0),""),"INSERIR MVA")</f>
        <v/>
      </c>
      <c r="AS1117" s="48" t="str">
        <f aca="false">IF(LEFT(AG1117,5)="ANEXO",VLOOKUP(AG1117,Dados!$X$111:$Z$112,2,0)*(AI1117-Q1117),"")</f>
        <v/>
      </c>
      <c r="AT1117" s="48" t="str">
        <f aca="false">IFERROR(IF(AR1117="","",(AI1117*AR1117)+AI1117),"INSERIR MVA")</f>
        <v/>
      </c>
      <c r="AU1117" s="48" t="str">
        <f aca="false">IF(AT1117="","",IF(AY1117=0.04,U1117,AS1117*AY1117))</f>
        <v/>
      </c>
      <c r="AV1117" s="47" t="str">
        <f aca="false">IFERROR(IF(AU1117="","",(VLOOKUP(AG1117,Dados!$X$111:$Z$112,3,0)*AT1117*0.17)),"INSERIR MVA")</f>
        <v/>
      </c>
      <c r="AW1117" s="47" t="str">
        <f aca="false">IFERROR(IF(AR1117="","",AV1117-AU1117),"")</f>
        <v/>
      </c>
      <c r="AX1117" s="51" t="str">
        <f aca="false">IFERROR(IF(AC1117="NÃO","",IF(AM1117&lt;&gt;"",AM1117-W1117,IF(AQ1117&lt;&gt;"",AQ1117-W1117,IF(AW1117&lt;&gt;"",AW1117-W1117,"")))),"")</f>
        <v/>
      </c>
      <c r="AY1117" s="46" t="str">
        <f aca="false">IFERROR(IF(ISNA(VLOOKUP(R1117,Dados!$X$2:$Y$5,2,0)),VLOOKUP(D1117,Dados!$X$7:$Y$33,2,0),VLOOKUP(R1117,Dados!$X$2:$Y$5,2,0)),"")</f>
        <v/>
      </c>
      <c r="AZ1117" s="52" t="str">
        <f aca="false">IF(C1117="","",IF(AND(Y1117="CONSUMO",AC1117="NÃO")*OR(AG1117="-",AG1117="BIT"),IF(E1117&lt;&gt;"",(AI1117-(P1117+L1117-N1117+Q1117)*AY1117)/0.83),""))</f>
        <v/>
      </c>
      <c r="BA1117" s="51" t="str">
        <f aca="false">IF(AZ1117="","",AZ1117*0.17-((P1117+L1117-N1117+Q1117)*AY1117))</f>
        <v/>
      </c>
      <c r="BB1117" s="51" t="str">
        <f aca="false">IF(AND(Y1117="CONSUMO",AG1117="ANEXO I",AY1117&gt;4%),(AI1117-(P1117+L1117-N1117+Q1117)*0.0514)/0.83*(0.5177)*(0.17)-AI1117*0.0514,IF(AND(Y1117="CONSUMO",AG1117="ANEXO II",AY1117&gt;4%),(AI1117-(P1117+L1117-N1117+Q1117)*0.041)/0.83*(0.3295)*(0.17)-AI1117*0.041,IF(AND(Y1117="CONSUMO",AG1117="ANEXO I",AY1117=4%),(AI1117-(P1117+L1117-N1117+Q1117)*0.04)/0.83*(0.5177)*(0.17)-AI1117*0.04,IF(AND(Y1117="CONSUMO",AG1117="ANEXO II",AY1117=4%),(AI1117-(P1117+L1117-N1117+Q1117)*0.04)/0.83*(0.3295)*(0.17)-AI1117*0.04,""))))</f>
        <v/>
      </c>
      <c r="BC1117" s="51" t="str">
        <f aca="false">IF(C1117="","",IF(AND(Y1117="CONSUMO",AC1117="SIM")*OR(AG1117="-",AG1117="BIT"),IF(E1117&lt;&gt;"",(AI1117-(P1117+L1117-N1117+Q1117)*AY1117)/0.83),""))</f>
        <v/>
      </c>
      <c r="BD1117" s="51" t="str">
        <f aca="false">IF(BC1117="","",BC1117*0.17)</f>
        <v/>
      </c>
      <c r="BE1117" s="51" t="str">
        <f aca="false">IF(I1117=6908,0,IF(BC1117="","",BD1117-((P1117+L1117-N1117+Q1117)*AY1117)))</f>
        <v/>
      </c>
      <c r="BF1117" s="53" t="str">
        <f aca="false">IF(B1117="","",IF(OR(B1117="",E1117="Regime Normal"),0,(AI1117-Q1117)*VLOOKUP(R1117,Dados!$X$98:$Y$108,2,0)))</f>
        <v/>
      </c>
      <c r="BG1117" s="54" t="str">
        <f aca="false">IFERROR(VLOOKUP(I1117,Dados!$AC$27:$AD$43,2,0),IF(B1117="","",IF(D1117&lt;&gt;"MT",IF(AND(AC1117="SIM",Y1117="Revenda"),"2403",IF(AND(AC1117="SIM",Y1117="Consumo"),"2407",IF(AND(AC1117="NÃO",Y1117="Revenda"),"2102",IF(AND(AC1117="NÃO",Y1117="Consumo"),"2556",)))),REPLACE(I1117,1,1,1))))</f>
        <v/>
      </c>
    </row>
    <row r="1118" customFormat="false" ht="12.8" hidden="false" customHeight="true" outlineLevel="0" collapsed="false">
      <c r="Y1118" s="45"/>
      <c r="Z1118" s="46" t="str">
        <f aca="false">IF(B1118="","",(IFERROR(VLOOKUP(H1118,Dados!A$3:B$15000,2,0),"Não Encontrado")))</f>
        <v/>
      </c>
      <c r="AA1118" s="46" t="str">
        <f aca="false">IF(B1118="","",(IFERROR(VLOOKUP(G1118,Dados!C$3:E$15000,3,0),"Não Encontrado")))</f>
        <v/>
      </c>
      <c r="AB1118" s="46" t="str">
        <f aca="false">IFERROR(IF(Z1118&lt;&gt;"Não Encontrado",Z1118,IF(AA1118&lt;&gt;"Não Encontrado",AA1118,"")),"")</f>
        <v/>
      </c>
      <c r="AC1118" s="45" t="str">
        <f aca="false">IF(B1118="","",IF(AB1118="","NÃO","SIM"))</f>
        <v/>
      </c>
      <c r="AD1118" s="45" t="str">
        <f aca="false">IFERROR(VLOOKUP(G1118,Dados!$P$3:$R$500,3,0),"")</f>
        <v/>
      </c>
      <c r="AE1118" s="45" t="str">
        <f aca="false">IFERROR(VLOOKUP(G1118,Dados!$K$3:$L$500,2,0),"")</f>
        <v/>
      </c>
      <c r="AF1118" s="45" t="str">
        <f aca="false">IFERROR(VLOOKUP(G1118,Dados!$M$3:$N$500,2,0),"")</f>
        <v/>
      </c>
      <c r="AG1118" s="45" t="str">
        <f aca="false">IF(F1118="","",IF(AND(AD1118="",AE1118="",AF1118=""),"-",IF(AND(AD1118="BIT",AE1118="",AF1118=""),"BIT",IF(AND(AE1118="ANEXO I",AD1118="",AF1118=""),"ANEXO I",IF(AND(AF1118="ANEXO II",AD1118="",AE1118=""),"ANEXO II","Escolher")))))</f>
        <v/>
      </c>
      <c r="AH1118" s="45" t="str">
        <f aca="false">IF(AG1118&lt;&gt;"Pneus","",IFERROR(VLOOKUP(R1118,Dados!$X$2:$Z$5,3,0)*(AI1118-Q1118),VLOOKUP(D1118,Dados!$X$7:$Z$33,3,0)*(AI1118-Q1118)))</f>
        <v/>
      </c>
      <c r="AI1118" s="47" t="str">
        <f aca="false">IF(B1118="","",P1118+Q1118+O1118+M1118+L1118-N1118)</f>
        <v/>
      </c>
      <c r="AJ1118" s="48" t="str">
        <f aca="false">IFERROR(IF(AND(AC1118="SIM",AG1118="-",Y1118="REVENDA"),(AB1118/1+1)*AI1118,IF(AND(AC1118="SIM",AG1118="Pneus",Y1118="REVENDA"),(AB1118/1+1)*(AI1118-AH1118),"")),"")</f>
        <v/>
      </c>
      <c r="AK1118" s="48" t="str">
        <f aca="false">IF(AJ1118="","",AJ1118*17%)</f>
        <v/>
      </c>
      <c r="AL1118" s="48" t="str">
        <f aca="false">IFERROR(IF(AC1118="NÃO","",IF(AK1118="","",IF(E1118="Simples Nacional",BF1118,IF(T1118=0.12,U1118*0.5833337002,IF(T1118=0,AI1118*0.07,U1118))))),"")</f>
        <v/>
      </c>
      <c r="AM1118" s="47" t="str">
        <f aca="false">IFERROR(IF(AC1118="NÃO","",IF(OR(AG1118="-",AG1118="Pneus"),AK1118-AL1118,"")),"")</f>
        <v/>
      </c>
      <c r="AN1118" s="48" t="str">
        <f aca="false">IF(AND(Y1118="REVENDA",AC1118="SIM",AG1118="BIT"),((AB1118/1+1)*AI1118)*0.4117,"")</f>
        <v/>
      </c>
      <c r="AO1118" s="48" t="str">
        <f aca="false">IF(AN1118="","",AN1118*17%)</f>
        <v/>
      </c>
      <c r="AP1118" s="49" t="str">
        <f aca="false">IF(AN1118="","",IF(T1118=0.12,(U1118*0.4117)*0.4117,IF(T1118=0,(AI1118*0.07)*0.4117,U1118*0.4117)))</f>
        <v/>
      </c>
      <c r="AQ1118" s="47" t="str">
        <f aca="false">IF(AN1118="","",AO1118-AP1118)</f>
        <v/>
      </c>
      <c r="AR1118" s="50" t="str">
        <f aca="false">IFERROR(IF(AND(AC1118="SIM",Y1118="REVENDA",LEFT(AG1118,5)="ANEXO")*OR(AE1118="ANEXO I",AF1118="ANEXO II"),VLOOKUP(H1118,Dados!G:I,2,0),""),"INSERIR MVA")</f>
        <v/>
      </c>
      <c r="AS1118" s="48" t="str">
        <f aca="false">IF(LEFT(AG1118,5)="ANEXO",VLOOKUP(AG1118,Dados!$X$111:$Z$112,2,0)*(AI1118-Q1118),"")</f>
        <v/>
      </c>
      <c r="AT1118" s="48" t="str">
        <f aca="false">IFERROR(IF(AR1118="","",(AI1118*AR1118)+AI1118),"INSERIR MVA")</f>
        <v/>
      </c>
      <c r="AU1118" s="48" t="str">
        <f aca="false">IF(AT1118="","",IF(AY1118=0.04,U1118,AS1118*AY1118))</f>
        <v/>
      </c>
      <c r="AV1118" s="47" t="str">
        <f aca="false">IFERROR(IF(AU1118="","",(VLOOKUP(AG1118,Dados!$X$111:$Z$112,3,0)*AT1118*0.17)),"INSERIR MVA")</f>
        <v/>
      </c>
      <c r="AW1118" s="47" t="str">
        <f aca="false">IFERROR(IF(AR1118="","",AV1118-AU1118),"")</f>
        <v/>
      </c>
      <c r="AX1118" s="51" t="str">
        <f aca="false">IFERROR(IF(AC1118="NÃO","",IF(AM1118&lt;&gt;"",AM1118-W1118,IF(AQ1118&lt;&gt;"",AQ1118-W1118,IF(AW1118&lt;&gt;"",AW1118-W1118,"")))),"")</f>
        <v/>
      </c>
      <c r="AY1118" s="46" t="str">
        <f aca="false">IFERROR(IF(ISNA(VLOOKUP(R1118,Dados!$X$2:$Y$5,2,0)),VLOOKUP(D1118,Dados!$X$7:$Y$33,2,0),VLOOKUP(R1118,Dados!$X$2:$Y$5,2,0)),"")</f>
        <v/>
      </c>
      <c r="AZ1118" s="52" t="str">
        <f aca="false">IF(C1118="","",IF(AND(Y1118="CONSUMO",AC1118="NÃO")*OR(AG1118="-",AG1118="BIT"),IF(E1118&lt;&gt;"",(AI1118-(P1118+L1118-N1118+Q1118)*AY1118)/0.83),""))</f>
        <v/>
      </c>
      <c r="BA1118" s="51" t="str">
        <f aca="false">IF(AZ1118="","",AZ1118*0.17-((P1118+L1118-N1118+Q1118)*AY1118))</f>
        <v/>
      </c>
      <c r="BB1118" s="51" t="str">
        <f aca="false">IF(AND(Y1118="CONSUMO",AG1118="ANEXO I",AY1118&gt;4%),(AI1118-(P1118+L1118-N1118+Q1118)*0.0514)/0.83*(0.5177)*(0.17)-AI1118*0.0514,IF(AND(Y1118="CONSUMO",AG1118="ANEXO II",AY1118&gt;4%),(AI1118-(P1118+L1118-N1118+Q1118)*0.041)/0.83*(0.3295)*(0.17)-AI1118*0.041,IF(AND(Y1118="CONSUMO",AG1118="ANEXO I",AY1118=4%),(AI1118-(P1118+L1118-N1118+Q1118)*0.04)/0.83*(0.5177)*(0.17)-AI1118*0.04,IF(AND(Y1118="CONSUMO",AG1118="ANEXO II",AY1118=4%),(AI1118-(P1118+L1118-N1118+Q1118)*0.04)/0.83*(0.3295)*(0.17)-AI1118*0.04,""))))</f>
        <v/>
      </c>
      <c r="BC1118" s="51" t="str">
        <f aca="false">IF(C1118="","",IF(AND(Y1118="CONSUMO",AC1118="SIM")*OR(AG1118="-",AG1118="BIT"),IF(E1118&lt;&gt;"",(AI1118-(P1118+L1118-N1118+Q1118)*AY1118)/0.83),""))</f>
        <v/>
      </c>
      <c r="BD1118" s="51" t="str">
        <f aca="false">IF(BC1118="","",BC1118*0.17)</f>
        <v/>
      </c>
      <c r="BE1118" s="51" t="str">
        <f aca="false">IF(I1118=6908,0,IF(BC1118="","",BD1118-((P1118+L1118-N1118+Q1118)*AY1118)))</f>
        <v/>
      </c>
      <c r="BF1118" s="53" t="str">
        <f aca="false">IF(B1118="","",IF(OR(B1118="",E1118="Regime Normal"),0,(AI1118-Q1118)*VLOOKUP(R1118,Dados!$X$98:$Y$108,2,0)))</f>
        <v/>
      </c>
      <c r="BG1118" s="54" t="str">
        <f aca="false">IFERROR(VLOOKUP(I1118,Dados!$AC$27:$AD$43,2,0),IF(B1118="","",IF(D1118&lt;&gt;"MT",IF(AND(AC1118="SIM",Y1118="Revenda"),"2403",IF(AND(AC1118="SIM",Y1118="Consumo"),"2407",IF(AND(AC1118="NÃO",Y1118="Revenda"),"2102",IF(AND(AC1118="NÃO",Y1118="Consumo"),"2556",)))),REPLACE(I1118,1,1,1))))</f>
        <v/>
      </c>
    </row>
    <row r="1119" customFormat="false" ht="12.8" hidden="false" customHeight="true" outlineLevel="0" collapsed="false">
      <c r="Y1119" s="45"/>
      <c r="Z1119" s="46" t="str">
        <f aca="false">IF(B1119="","",(IFERROR(VLOOKUP(H1119,Dados!A$3:B$15000,2,0),"Não Encontrado")))</f>
        <v/>
      </c>
      <c r="AA1119" s="46" t="str">
        <f aca="false">IF(B1119="","",(IFERROR(VLOOKUP(G1119,Dados!C$3:E$15000,3,0),"Não Encontrado")))</f>
        <v/>
      </c>
      <c r="AB1119" s="46" t="str">
        <f aca="false">IFERROR(IF(Z1119&lt;&gt;"Não Encontrado",Z1119,IF(AA1119&lt;&gt;"Não Encontrado",AA1119,"")),"")</f>
        <v/>
      </c>
      <c r="AC1119" s="45" t="str">
        <f aca="false">IF(B1119="","",IF(AB1119="","NÃO","SIM"))</f>
        <v/>
      </c>
      <c r="AD1119" s="45" t="str">
        <f aca="false">IFERROR(VLOOKUP(G1119,Dados!$P$3:$R$500,3,0),"")</f>
        <v/>
      </c>
      <c r="AE1119" s="45" t="str">
        <f aca="false">IFERROR(VLOOKUP(G1119,Dados!$K$3:$L$500,2,0),"")</f>
        <v/>
      </c>
      <c r="AF1119" s="45" t="str">
        <f aca="false">IFERROR(VLOOKUP(G1119,Dados!$M$3:$N$500,2,0),"")</f>
        <v/>
      </c>
      <c r="AG1119" s="45" t="str">
        <f aca="false">IF(F1119="","",IF(AND(AD1119="",AE1119="",AF1119=""),"-",IF(AND(AD1119="BIT",AE1119="",AF1119=""),"BIT",IF(AND(AE1119="ANEXO I",AD1119="",AF1119=""),"ANEXO I",IF(AND(AF1119="ANEXO II",AD1119="",AE1119=""),"ANEXO II","Escolher")))))</f>
        <v/>
      </c>
      <c r="AH1119" s="45" t="str">
        <f aca="false">IF(AG1119&lt;&gt;"Pneus","",IFERROR(VLOOKUP(R1119,Dados!$X$2:$Z$5,3,0)*(AI1119-Q1119),VLOOKUP(D1119,Dados!$X$7:$Z$33,3,0)*(AI1119-Q1119)))</f>
        <v/>
      </c>
      <c r="AI1119" s="47" t="str">
        <f aca="false">IF(B1119="","",P1119+Q1119+O1119+M1119+L1119-N1119)</f>
        <v/>
      </c>
      <c r="AJ1119" s="48" t="str">
        <f aca="false">IFERROR(IF(AND(AC1119="SIM",AG1119="-",Y1119="REVENDA"),(AB1119/1+1)*AI1119,IF(AND(AC1119="SIM",AG1119="Pneus",Y1119="REVENDA"),(AB1119/1+1)*(AI1119-AH1119),"")),"")</f>
        <v/>
      </c>
      <c r="AK1119" s="48" t="str">
        <f aca="false">IF(AJ1119="","",AJ1119*17%)</f>
        <v/>
      </c>
      <c r="AL1119" s="48" t="str">
        <f aca="false">IFERROR(IF(AC1119="NÃO","",IF(AK1119="","",IF(E1119="Simples Nacional",BF1119,IF(T1119=0.12,U1119*0.5833337002,IF(T1119=0,AI1119*0.07,U1119))))),"")</f>
        <v/>
      </c>
      <c r="AM1119" s="47" t="str">
        <f aca="false">IFERROR(IF(AC1119="NÃO","",IF(OR(AG1119="-",AG1119="Pneus"),AK1119-AL1119,"")),"")</f>
        <v/>
      </c>
      <c r="AN1119" s="48" t="str">
        <f aca="false">IF(AND(Y1119="REVENDA",AC1119="SIM",AG1119="BIT"),((AB1119/1+1)*AI1119)*0.4117,"")</f>
        <v/>
      </c>
      <c r="AO1119" s="48" t="str">
        <f aca="false">IF(AN1119="","",AN1119*17%)</f>
        <v/>
      </c>
      <c r="AP1119" s="49" t="str">
        <f aca="false">IF(AN1119="","",IF(T1119=0.12,(U1119*0.4117)*0.4117,IF(T1119=0,(AI1119*0.07)*0.4117,U1119*0.4117)))</f>
        <v/>
      </c>
      <c r="AQ1119" s="47" t="str">
        <f aca="false">IF(AN1119="","",AO1119-AP1119)</f>
        <v/>
      </c>
      <c r="AR1119" s="50" t="str">
        <f aca="false">IFERROR(IF(AND(AC1119="SIM",Y1119="REVENDA",LEFT(AG1119,5)="ANEXO")*OR(AE1119="ANEXO I",AF1119="ANEXO II"),VLOOKUP(H1119,Dados!G:I,2,0),""),"INSERIR MVA")</f>
        <v/>
      </c>
      <c r="AS1119" s="48" t="str">
        <f aca="false">IF(LEFT(AG1119,5)="ANEXO",VLOOKUP(AG1119,Dados!$X$111:$Z$112,2,0)*(AI1119-Q1119),"")</f>
        <v/>
      </c>
      <c r="AT1119" s="48" t="str">
        <f aca="false">IFERROR(IF(AR1119="","",(AI1119*AR1119)+AI1119),"INSERIR MVA")</f>
        <v/>
      </c>
      <c r="AU1119" s="48" t="str">
        <f aca="false">IF(AT1119="","",IF(AY1119=0.04,U1119,AS1119*AY1119))</f>
        <v/>
      </c>
      <c r="AV1119" s="47" t="str">
        <f aca="false">IFERROR(IF(AU1119="","",(VLOOKUP(AG1119,Dados!$X$111:$Z$112,3,0)*AT1119*0.17)),"INSERIR MVA")</f>
        <v/>
      </c>
      <c r="AW1119" s="47" t="str">
        <f aca="false">IFERROR(IF(AR1119="","",AV1119-AU1119),"")</f>
        <v/>
      </c>
      <c r="AX1119" s="51" t="str">
        <f aca="false">IFERROR(IF(AC1119="NÃO","",IF(AM1119&lt;&gt;"",AM1119-W1119,IF(AQ1119&lt;&gt;"",AQ1119-W1119,IF(AW1119&lt;&gt;"",AW1119-W1119,"")))),"")</f>
        <v/>
      </c>
      <c r="AY1119" s="46" t="str">
        <f aca="false">IFERROR(IF(ISNA(VLOOKUP(R1119,Dados!$X$2:$Y$5,2,0)),VLOOKUP(D1119,Dados!$X$7:$Y$33,2,0),VLOOKUP(R1119,Dados!$X$2:$Y$5,2,0)),"")</f>
        <v/>
      </c>
      <c r="AZ1119" s="52" t="str">
        <f aca="false">IF(C1119="","",IF(AND(Y1119="CONSUMO",AC1119="NÃO")*OR(AG1119="-",AG1119="BIT"),IF(E1119&lt;&gt;"",(AI1119-(P1119+L1119-N1119+Q1119)*AY1119)/0.83),""))</f>
        <v/>
      </c>
      <c r="BA1119" s="51" t="str">
        <f aca="false">IF(AZ1119="","",AZ1119*0.17-((P1119+L1119-N1119+Q1119)*AY1119))</f>
        <v/>
      </c>
      <c r="BB1119" s="51" t="str">
        <f aca="false">IF(AND(Y1119="CONSUMO",AG1119="ANEXO I",AY1119&gt;4%),(AI1119-(P1119+L1119-N1119+Q1119)*0.0514)/0.83*(0.5177)*(0.17)-AI1119*0.0514,IF(AND(Y1119="CONSUMO",AG1119="ANEXO II",AY1119&gt;4%),(AI1119-(P1119+L1119-N1119+Q1119)*0.041)/0.83*(0.3295)*(0.17)-AI1119*0.041,IF(AND(Y1119="CONSUMO",AG1119="ANEXO I",AY1119=4%),(AI1119-(P1119+L1119-N1119+Q1119)*0.04)/0.83*(0.5177)*(0.17)-AI1119*0.04,IF(AND(Y1119="CONSUMO",AG1119="ANEXO II",AY1119=4%),(AI1119-(P1119+L1119-N1119+Q1119)*0.04)/0.83*(0.3295)*(0.17)-AI1119*0.04,""))))</f>
        <v/>
      </c>
      <c r="BC1119" s="51" t="str">
        <f aca="false">IF(C1119="","",IF(AND(Y1119="CONSUMO",AC1119="SIM")*OR(AG1119="-",AG1119="BIT"),IF(E1119&lt;&gt;"",(AI1119-(P1119+L1119-N1119+Q1119)*AY1119)/0.83),""))</f>
        <v/>
      </c>
      <c r="BD1119" s="51" t="str">
        <f aca="false">IF(BC1119="","",BC1119*0.17)</f>
        <v/>
      </c>
      <c r="BE1119" s="51" t="str">
        <f aca="false">IF(I1119=6908,0,IF(BC1119="","",BD1119-((P1119+L1119-N1119+Q1119)*AY1119)))</f>
        <v/>
      </c>
      <c r="BF1119" s="53" t="str">
        <f aca="false">IF(B1119="","",IF(OR(B1119="",E1119="Regime Normal"),0,(AI1119-Q1119)*VLOOKUP(R1119,Dados!$X$98:$Y$108,2,0)))</f>
        <v/>
      </c>
      <c r="BG1119" s="54" t="str">
        <f aca="false">IFERROR(VLOOKUP(I1119,Dados!$AC$27:$AD$43,2,0),IF(B1119="","",IF(D1119&lt;&gt;"MT",IF(AND(AC1119="SIM",Y1119="Revenda"),"2403",IF(AND(AC1119="SIM",Y1119="Consumo"),"2407",IF(AND(AC1119="NÃO",Y1119="Revenda"),"2102",IF(AND(AC1119="NÃO",Y1119="Consumo"),"2556",)))),REPLACE(I1119,1,1,1))))</f>
        <v/>
      </c>
    </row>
    <row r="1120" customFormat="false" ht="12.8" hidden="false" customHeight="true" outlineLevel="0" collapsed="false">
      <c r="Y1120" s="45"/>
      <c r="Z1120" s="46" t="str">
        <f aca="false">IF(B1120="","",(IFERROR(VLOOKUP(H1120,Dados!A$3:B$15000,2,0),"Não Encontrado")))</f>
        <v/>
      </c>
      <c r="AA1120" s="46" t="str">
        <f aca="false">IF(B1120="","",(IFERROR(VLOOKUP(G1120,Dados!C$3:E$15000,3,0),"Não Encontrado")))</f>
        <v/>
      </c>
      <c r="AB1120" s="46" t="str">
        <f aca="false">IFERROR(IF(Z1120&lt;&gt;"Não Encontrado",Z1120,IF(AA1120&lt;&gt;"Não Encontrado",AA1120,"")),"")</f>
        <v/>
      </c>
      <c r="AC1120" s="45" t="str">
        <f aca="false">IF(B1120="","",IF(AB1120="","NÃO","SIM"))</f>
        <v/>
      </c>
      <c r="AD1120" s="45" t="str">
        <f aca="false">IFERROR(VLOOKUP(G1120,Dados!$P$3:$R$500,3,0),"")</f>
        <v/>
      </c>
      <c r="AE1120" s="45" t="str">
        <f aca="false">IFERROR(VLOOKUP(G1120,Dados!$K$3:$L$500,2,0),"")</f>
        <v/>
      </c>
      <c r="AF1120" s="45" t="str">
        <f aca="false">IFERROR(VLOOKUP(G1120,Dados!$M$3:$N$500,2,0),"")</f>
        <v/>
      </c>
      <c r="AG1120" s="45" t="str">
        <f aca="false">IF(F1120="","",IF(AND(AD1120="",AE1120="",AF1120=""),"-",IF(AND(AD1120="BIT",AE1120="",AF1120=""),"BIT",IF(AND(AE1120="ANEXO I",AD1120="",AF1120=""),"ANEXO I",IF(AND(AF1120="ANEXO II",AD1120="",AE1120=""),"ANEXO II","Escolher")))))</f>
        <v/>
      </c>
      <c r="AH1120" s="45" t="str">
        <f aca="false">IF(AG1120&lt;&gt;"Pneus","",IFERROR(VLOOKUP(R1120,Dados!$X$2:$Z$5,3,0)*(AI1120-Q1120),VLOOKUP(D1120,Dados!$X$7:$Z$33,3,0)*(AI1120-Q1120)))</f>
        <v/>
      </c>
      <c r="AI1120" s="47" t="str">
        <f aca="false">IF(B1120="","",P1120+Q1120+O1120+M1120+L1120-N1120)</f>
        <v/>
      </c>
      <c r="AJ1120" s="48" t="str">
        <f aca="false">IFERROR(IF(AND(AC1120="SIM",AG1120="-",Y1120="REVENDA"),(AB1120/1+1)*AI1120,IF(AND(AC1120="SIM",AG1120="Pneus",Y1120="REVENDA"),(AB1120/1+1)*(AI1120-AH1120),"")),"")</f>
        <v/>
      </c>
      <c r="AK1120" s="48" t="str">
        <f aca="false">IF(AJ1120="","",AJ1120*17%)</f>
        <v/>
      </c>
      <c r="AL1120" s="48" t="str">
        <f aca="false">IFERROR(IF(AC1120="NÃO","",IF(AK1120="","",IF(E1120="Simples Nacional",BF1120,IF(T1120=0.12,U1120*0.5833337002,IF(T1120=0,AI1120*0.07,U1120))))),"")</f>
        <v/>
      </c>
      <c r="AM1120" s="47" t="str">
        <f aca="false">IFERROR(IF(AC1120="NÃO","",IF(OR(AG1120="-",AG1120="Pneus"),AK1120-AL1120,"")),"")</f>
        <v/>
      </c>
      <c r="AN1120" s="48" t="str">
        <f aca="false">IF(AND(Y1120="REVENDA",AC1120="SIM",AG1120="BIT"),((AB1120/1+1)*AI1120)*0.4117,"")</f>
        <v/>
      </c>
      <c r="AO1120" s="48" t="str">
        <f aca="false">IF(AN1120="","",AN1120*17%)</f>
        <v/>
      </c>
      <c r="AP1120" s="49" t="str">
        <f aca="false">IF(AN1120="","",IF(T1120=0.12,(U1120*0.4117)*0.4117,IF(T1120=0,(AI1120*0.07)*0.4117,U1120*0.4117)))</f>
        <v/>
      </c>
      <c r="AQ1120" s="47" t="str">
        <f aca="false">IF(AN1120="","",AO1120-AP1120)</f>
        <v/>
      </c>
      <c r="AR1120" s="50" t="str">
        <f aca="false">IFERROR(IF(AND(AC1120="SIM",Y1120="REVENDA",LEFT(AG1120,5)="ANEXO")*OR(AE1120="ANEXO I",AF1120="ANEXO II"),VLOOKUP(H1120,Dados!G:I,2,0),""),"INSERIR MVA")</f>
        <v/>
      </c>
      <c r="AS1120" s="48" t="str">
        <f aca="false">IF(LEFT(AG1120,5)="ANEXO",VLOOKUP(AG1120,Dados!$X$111:$Z$112,2,0)*(AI1120-Q1120),"")</f>
        <v/>
      </c>
      <c r="AT1120" s="48" t="str">
        <f aca="false">IFERROR(IF(AR1120="","",(AI1120*AR1120)+AI1120),"INSERIR MVA")</f>
        <v/>
      </c>
      <c r="AU1120" s="48" t="str">
        <f aca="false">IF(AT1120="","",IF(AY1120=0.04,U1120,AS1120*AY1120))</f>
        <v/>
      </c>
      <c r="AV1120" s="47" t="str">
        <f aca="false">IFERROR(IF(AU1120="","",(VLOOKUP(AG1120,Dados!$X$111:$Z$112,3,0)*AT1120*0.17)),"INSERIR MVA")</f>
        <v/>
      </c>
      <c r="AW1120" s="47" t="str">
        <f aca="false">IFERROR(IF(AR1120="","",AV1120-AU1120),"")</f>
        <v/>
      </c>
      <c r="AX1120" s="51" t="str">
        <f aca="false">IFERROR(IF(AC1120="NÃO","",IF(AM1120&lt;&gt;"",AM1120-W1120,IF(AQ1120&lt;&gt;"",AQ1120-W1120,IF(AW1120&lt;&gt;"",AW1120-W1120,"")))),"")</f>
        <v/>
      </c>
      <c r="AY1120" s="46" t="str">
        <f aca="false">IFERROR(IF(ISNA(VLOOKUP(R1120,Dados!$X$2:$Y$5,2,0)),VLOOKUP(D1120,Dados!$X$7:$Y$33,2,0),VLOOKUP(R1120,Dados!$X$2:$Y$5,2,0)),"")</f>
        <v/>
      </c>
      <c r="AZ1120" s="52" t="str">
        <f aca="false">IF(C1120="","",IF(AND(Y1120="CONSUMO",AC1120="NÃO")*OR(AG1120="-",AG1120="BIT"),IF(E1120&lt;&gt;"",(AI1120-(P1120+L1120-N1120+Q1120)*AY1120)/0.83),""))</f>
        <v/>
      </c>
      <c r="BA1120" s="51" t="str">
        <f aca="false">IF(AZ1120="","",AZ1120*0.17-((P1120+L1120-N1120+Q1120)*AY1120))</f>
        <v/>
      </c>
      <c r="BB1120" s="51" t="str">
        <f aca="false">IF(AND(Y1120="CONSUMO",AG1120="ANEXO I",AY1120&gt;4%),(AI1120-(P1120+L1120-N1120+Q1120)*0.0514)/0.83*(0.5177)*(0.17)-AI1120*0.0514,IF(AND(Y1120="CONSUMO",AG1120="ANEXO II",AY1120&gt;4%),(AI1120-(P1120+L1120-N1120+Q1120)*0.041)/0.83*(0.3295)*(0.17)-AI1120*0.041,IF(AND(Y1120="CONSUMO",AG1120="ANEXO I",AY1120=4%),(AI1120-(P1120+L1120-N1120+Q1120)*0.04)/0.83*(0.5177)*(0.17)-AI1120*0.04,IF(AND(Y1120="CONSUMO",AG1120="ANEXO II",AY1120=4%),(AI1120-(P1120+L1120-N1120+Q1120)*0.04)/0.83*(0.3295)*(0.17)-AI1120*0.04,""))))</f>
        <v/>
      </c>
      <c r="BC1120" s="51" t="str">
        <f aca="false">IF(C1120="","",IF(AND(Y1120="CONSUMO",AC1120="SIM")*OR(AG1120="-",AG1120="BIT"),IF(E1120&lt;&gt;"",(AI1120-(P1120+L1120-N1120+Q1120)*AY1120)/0.83),""))</f>
        <v/>
      </c>
      <c r="BD1120" s="51" t="str">
        <f aca="false">IF(BC1120="","",BC1120*0.17)</f>
        <v/>
      </c>
      <c r="BE1120" s="51" t="str">
        <f aca="false">IF(I1120=6908,0,IF(BC1120="","",BD1120-((P1120+L1120-N1120+Q1120)*AY1120)))</f>
        <v/>
      </c>
      <c r="BF1120" s="53" t="str">
        <f aca="false">IF(B1120="","",IF(OR(B1120="",E1120="Regime Normal"),0,(AI1120-Q1120)*VLOOKUP(R1120,Dados!$X$98:$Y$108,2,0)))</f>
        <v/>
      </c>
      <c r="BG1120" s="54" t="str">
        <f aca="false">IFERROR(VLOOKUP(I1120,Dados!$AC$27:$AD$43,2,0),IF(B1120="","",IF(D1120&lt;&gt;"MT",IF(AND(AC1120="SIM",Y1120="Revenda"),"2403",IF(AND(AC1120="SIM",Y1120="Consumo"),"2407",IF(AND(AC1120="NÃO",Y1120="Revenda"),"2102",IF(AND(AC1120="NÃO",Y1120="Consumo"),"2556",)))),REPLACE(I1120,1,1,1))))</f>
        <v/>
      </c>
    </row>
    <row r="1121" customFormat="false" ht="12.8" hidden="false" customHeight="true" outlineLevel="0" collapsed="false">
      <c r="Y1121" s="45"/>
      <c r="Z1121" s="46" t="str">
        <f aca="false">IF(B1121="","",(IFERROR(VLOOKUP(H1121,Dados!A$3:B$15000,2,0),"Não Encontrado")))</f>
        <v/>
      </c>
      <c r="AA1121" s="46" t="str">
        <f aca="false">IF(B1121="","",(IFERROR(VLOOKUP(G1121,Dados!C$3:E$15000,3,0),"Não Encontrado")))</f>
        <v/>
      </c>
      <c r="AB1121" s="46" t="str">
        <f aca="false">IFERROR(IF(Z1121&lt;&gt;"Não Encontrado",Z1121,IF(AA1121&lt;&gt;"Não Encontrado",AA1121,"")),"")</f>
        <v/>
      </c>
      <c r="AC1121" s="45" t="str">
        <f aca="false">IF(B1121="","",IF(AB1121="","NÃO","SIM"))</f>
        <v/>
      </c>
      <c r="AD1121" s="45" t="str">
        <f aca="false">IFERROR(VLOOKUP(G1121,Dados!$P$3:$R$500,3,0),"")</f>
        <v/>
      </c>
      <c r="AE1121" s="45" t="str">
        <f aca="false">IFERROR(VLOOKUP(G1121,Dados!$K$3:$L$500,2,0),"")</f>
        <v/>
      </c>
      <c r="AF1121" s="45" t="str">
        <f aca="false">IFERROR(VLOOKUP(G1121,Dados!$M$3:$N$500,2,0),"")</f>
        <v/>
      </c>
      <c r="AG1121" s="45" t="str">
        <f aca="false">IF(F1121="","",IF(AND(AD1121="",AE1121="",AF1121=""),"-",IF(AND(AD1121="BIT",AE1121="",AF1121=""),"BIT",IF(AND(AE1121="ANEXO I",AD1121="",AF1121=""),"ANEXO I",IF(AND(AF1121="ANEXO II",AD1121="",AE1121=""),"ANEXO II","Escolher")))))</f>
        <v/>
      </c>
      <c r="AH1121" s="45" t="str">
        <f aca="false">IF(AG1121&lt;&gt;"Pneus","",IFERROR(VLOOKUP(R1121,Dados!$X$2:$Z$5,3,0)*(AI1121-Q1121),VLOOKUP(D1121,Dados!$X$7:$Z$33,3,0)*(AI1121-Q1121)))</f>
        <v/>
      </c>
      <c r="AI1121" s="47" t="str">
        <f aca="false">IF(B1121="","",P1121+Q1121+O1121+M1121+L1121-N1121)</f>
        <v/>
      </c>
      <c r="AJ1121" s="48" t="str">
        <f aca="false">IFERROR(IF(AND(AC1121="SIM",AG1121="-",Y1121="REVENDA"),(AB1121/1+1)*AI1121,IF(AND(AC1121="SIM",AG1121="Pneus",Y1121="REVENDA"),(AB1121/1+1)*(AI1121-AH1121),"")),"")</f>
        <v/>
      </c>
      <c r="AK1121" s="48" t="str">
        <f aca="false">IF(AJ1121="","",AJ1121*17%)</f>
        <v/>
      </c>
      <c r="AL1121" s="48" t="str">
        <f aca="false">IFERROR(IF(AC1121="NÃO","",IF(AK1121="","",IF(E1121="Simples Nacional",BF1121,IF(T1121=0.12,U1121*0.5833337002,IF(T1121=0,AI1121*0.07,U1121))))),"")</f>
        <v/>
      </c>
      <c r="AM1121" s="47" t="str">
        <f aca="false">IFERROR(IF(AC1121="NÃO","",IF(OR(AG1121="-",AG1121="Pneus"),AK1121-AL1121,"")),"")</f>
        <v/>
      </c>
      <c r="AN1121" s="48" t="str">
        <f aca="false">IF(AND(Y1121="REVENDA",AC1121="SIM",AG1121="BIT"),((AB1121/1+1)*AI1121)*0.4117,"")</f>
        <v/>
      </c>
      <c r="AO1121" s="48" t="str">
        <f aca="false">IF(AN1121="","",AN1121*17%)</f>
        <v/>
      </c>
      <c r="AP1121" s="49" t="str">
        <f aca="false">IF(AN1121="","",IF(T1121=0.12,(U1121*0.4117)*0.4117,IF(T1121=0,(AI1121*0.07)*0.4117,U1121*0.4117)))</f>
        <v/>
      </c>
      <c r="AQ1121" s="47" t="str">
        <f aca="false">IF(AN1121="","",AO1121-AP1121)</f>
        <v/>
      </c>
      <c r="AR1121" s="50" t="str">
        <f aca="false">IFERROR(IF(AND(AC1121="SIM",Y1121="REVENDA",LEFT(AG1121,5)="ANEXO")*OR(AE1121="ANEXO I",AF1121="ANEXO II"),VLOOKUP(H1121,Dados!G:I,2,0),""),"INSERIR MVA")</f>
        <v/>
      </c>
      <c r="AS1121" s="48" t="str">
        <f aca="false">IF(LEFT(AG1121,5)="ANEXO",VLOOKUP(AG1121,Dados!$X$111:$Z$112,2,0)*(AI1121-Q1121),"")</f>
        <v/>
      </c>
      <c r="AT1121" s="48" t="str">
        <f aca="false">IFERROR(IF(AR1121="","",(AI1121*AR1121)+AI1121),"INSERIR MVA")</f>
        <v/>
      </c>
      <c r="AU1121" s="48" t="str">
        <f aca="false">IF(AT1121="","",IF(AY1121=0.04,U1121,AS1121*AY1121))</f>
        <v/>
      </c>
      <c r="AV1121" s="47" t="str">
        <f aca="false">IFERROR(IF(AU1121="","",(VLOOKUP(AG1121,Dados!$X$111:$Z$112,3,0)*AT1121*0.17)),"INSERIR MVA")</f>
        <v/>
      </c>
      <c r="AW1121" s="47" t="str">
        <f aca="false">IFERROR(IF(AR1121="","",AV1121-AU1121),"")</f>
        <v/>
      </c>
      <c r="AX1121" s="51" t="str">
        <f aca="false">IFERROR(IF(AC1121="NÃO","",IF(AM1121&lt;&gt;"",AM1121-W1121,IF(AQ1121&lt;&gt;"",AQ1121-W1121,IF(AW1121&lt;&gt;"",AW1121-W1121,"")))),"")</f>
        <v/>
      </c>
      <c r="AY1121" s="46" t="str">
        <f aca="false">IFERROR(IF(ISNA(VLOOKUP(R1121,Dados!$X$2:$Y$5,2,0)),VLOOKUP(D1121,Dados!$X$7:$Y$33,2,0),VLOOKUP(R1121,Dados!$X$2:$Y$5,2,0)),"")</f>
        <v/>
      </c>
      <c r="AZ1121" s="52" t="str">
        <f aca="false">IF(C1121="","",IF(AND(Y1121="CONSUMO",AC1121="NÃO")*OR(AG1121="-",AG1121="BIT"),IF(E1121&lt;&gt;"",(AI1121-(P1121+L1121-N1121+Q1121)*AY1121)/0.83),""))</f>
        <v/>
      </c>
      <c r="BA1121" s="51" t="str">
        <f aca="false">IF(AZ1121="","",AZ1121*0.17-((P1121+L1121-N1121+Q1121)*AY1121))</f>
        <v/>
      </c>
      <c r="BB1121" s="51" t="str">
        <f aca="false">IF(AND(Y1121="CONSUMO",AG1121="ANEXO I",AY1121&gt;4%),(AI1121-(P1121+L1121-N1121+Q1121)*0.0514)/0.83*(0.5177)*(0.17)-AI1121*0.0514,IF(AND(Y1121="CONSUMO",AG1121="ANEXO II",AY1121&gt;4%),(AI1121-(P1121+L1121-N1121+Q1121)*0.041)/0.83*(0.3295)*(0.17)-AI1121*0.041,IF(AND(Y1121="CONSUMO",AG1121="ANEXO I",AY1121=4%),(AI1121-(P1121+L1121-N1121+Q1121)*0.04)/0.83*(0.5177)*(0.17)-AI1121*0.04,IF(AND(Y1121="CONSUMO",AG1121="ANEXO II",AY1121=4%),(AI1121-(P1121+L1121-N1121+Q1121)*0.04)/0.83*(0.3295)*(0.17)-AI1121*0.04,""))))</f>
        <v/>
      </c>
      <c r="BC1121" s="51" t="str">
        <f aca="false">IF(C1121="","",IF(AND(Y1121="CONSUMO",AC1121="SIM")*OR(AG1121="-",AG1121="BIT"),IF(E1121&lt;&gt;"",(AI1121-(P1121+L1121-N1121+Q1121)*AY1121)/0.83),""))</f>
        <v/>
      </c>
      <c r="BD1121" s="51" t="str">
        <f aca="false">IF(BC1121="","",BC1121*0.17)</f>
        <v/>
      </c>
      <c r="BE1121" s="51" t="str">
        <f aca="false">IF(I1121=6908,0,IF(BC1121="","",BD1121-((P1121+L1121-N1121+Q1121)*AY1121)))</f>
        <v/>
      </c>
      <c r="BF1121" s="53" t="str">
        <f aca="false">IF(B1121="","",IF(OR(B1121="",E1121="Regime Normal"),0,(AI1121-Q1121)*VLOOKUP(R1121,Dados!$X$98:$Y$108,2,0)))</f>
        <v/>
      </c>
      <c r="BG1121" s="54" t="str">
        <f aca="false">IFERROR(VLOOKUP(I1121,Dados!$AC$27:$AD$43,2,0),IF(B1121="","",IF(D1121&lt;&gt;"MT",IF(AND(AC1121="SIM",Y1121="Revenda"),"2403",IF(AND(AC1121="SIM",Y1121="Consumo"),"2407",IF(AND(AC1121="NÃO",Y1121="Revenda"),"2102",IF(AND(AC1121="NÃO",Y1121="Consumo"),"2556",)))),REPLACE(I1121,1,1,1))))</f>
        <v/>
      </c>
    </row>
    <row r="1122" customFormat="false" ht="12.8" hidden="false" customHeight="true" outlineLevel="0" collapsed="false">
      <c r="Y1122" s="45"/>
      <c r="Z1122" s="46" t="str">
        <f aca="false">IF(B1122="","",(IFERROR(VLOOKUP(H1122,Dados!A$3:B$15000,2,0),"Não Encontrado")))</f>
        <v/>
      </c>
      <c r="AA1122" s="46" t="str">
        <f aca="false">IF(B1122="","",(IFERROR(VLOOKUP(G1122,Dados!C$3:E$15000,3,0),"Não Encontrado")))</f>
        <v/>
      </c>
      <c r="AB1122" s="46" t="str">
        <f aca="false">IFERROR(IF(Z1122&lt;&gt;"Não Encontrado",Z1122,IF(AA1122&lt;&gt;"Não Encontrado",AA1122,"")),"")</f>
        <v/>
      </c>
      <c r="AC1122" s="45" t="str">
        <f aca="false">IF(B1122="","",IF(AB1122="","NÃO","SIM"))</f>
        <v/>
      </c>
      <c r="AD1122" s="45" t="str">
        <f aca="false">IFERROR(VLOOKUP(G1122,Dados!$P$3:$R$500,3,0),"")</f>
        <v/>
      </c>
      <c r="AE1122" s="45" t="str">
        <f aca="false">IFERROR(VLOOKUP(G1122,Dados!$K$3:$L$500,2,0),"")</f>
        <v/>
      </c>
      <c r="AF1122" s="45" t="str">
        <f aca="false">IFERROR(VLOOKUP(G1122,Dados!$M$3:$N$500,2,0),"")</f>
        <v/>
      </c>
      <c r="AG1122" s="45" t="str">
        <f aca="false">IF(F1122="","",IF(AND(AD1122="",AE1122="",AF1122=""),"-",IF(AND(AD1122="BIT",AE1122="",AF1122=""),"BIT",IF(AND(AE1122="ANEXO I",AD1122="",AF1122=""),"ANEXO I",IF(AND(AF1122="ANEXO II",AD1122="",AE1122=""),"ANEXO II","Escolher")))))</f>
        <v/>
      </c>
      <c r="AH1122" s="45" t="str">
        <f aca="false">IF(AG1122&lt;&gt;"Pneus","",IFERROR(VLOOKUP(R1122,Dados!$X$2:$Z$5,3,0)*(AI1122-Q1122),VLOOKUP(D1122,Dados!$X$7:$Z$33,3,0)*(AI1122-Q1122)))</f>
        <v/>
      </c>
      <c r="AI1122" s="47" t="str">
        <f aca="false">IF(B1122="","",P1122+Q1122+O1122+M1122+L1122-N1122)</f>
        <v/>
      </c>
      <c r="AJ1122" s="48" t="str">
        <f aca="false">IFERROR(IF(AND(AC1122="SIM",AG1122="-",Y1122="REVENDA"),(AB1122/1+1)*AI1122,IF(AND(AC1122="SIM",AG1122="Pneus",Y1122="REVENDA"),(AB1122/1+1)*(AI1122-AH1122),"")),"")</f>
        <v/>
      </c>
      <c r="AK1122" s="48" t="str">
        <f aca="false">IF(AJ1122="","",AJ1122*17%)</f>
        <v/>
      </c>
      <c r="AL1122" s="48" t="str">
        <f aca="false">IFERROR(IF(AC1122="NÃO","",IF(AK1122="","",IF(E1122="Simples Nacional",BF1122,IF(T1122=0.12,U1122*0.5833337002,IF(T1122=0,AI1122*0.07,U1122))))),"")</f>
        <v/>
      </c>
      <c r="AM1122" s="47" t="str">
        <f aca="false">IFERROR(IF(AC1122="NÃO","",IF(OR(AG1122="-",AG1122="Pneus"),AK1122-AL1122,"")),"")</f>
        <v/>
      </c>
      <c r="AN1122" s="48" t="str">
        <f aca="false">IF(AND(Y1122="REVENDA",AC1122="SIM",AG1122="BIT"),((AB1122/1+1)*AI1122)*0.4117,"")</f>
        <v/>
      </c>
      <c r="AO1122" s="48" t="str">
        <f aca="false">IF(AN1122="","",AN1122*17%)</f>
        <v/>
      </c>
      <c r="AP1122" s="49" t="str">
        <f aca="false">IF(AN1122="","",IF(T1122=0.12,(U1122*0.4117)*0.4117,IF(T1122=0,(AI1122*0.07)*0.4117,U1122*0.4117)))</f>
        <v/>
      </c>
      <c r="AQ1122" s="47" t="str">
        <f aca="false">IF(AN1122="","",AO1122-AP1122)</f>
        <v/>
      </c>
      <c r="AR1122" s="50" t="str">
        <f aca="false">IFERROR(IF(AND(AC1122="SIM",Y1122="REVENDA",LEFT(AG1122,5)="ANEXO")*OR(AE1122="ANEXO I",AF1122="ANEXO II"),VLOOKUP(H1122,Dados!G:I,2,0),""),"INSERIR MVA")</f>
        <v/>
      </c>
      <c r="AS1122" s="48" t="str">
        <f aca="false">IF(LEFT(AG1122,5)="ANEXO",VLOOKUP(AG1122,Dados!$X$111:$Z$112,2,0)*(AI1122-Q1122),"")</f>
        <v/>
      </c>
      <c r="AT1122" s="48" t="str">
        <f aca="false">IFERROR(IF(AR1122="","",(AI1122*AR1122)+AI1122),"INSERIR MVA")</f>
        <v/>
      </c>
      <c r="AU1122" s="48" t="str">
        <f aca="false">IF(AT1122="","",IF(AY1122=0.04,U1122,AS1122*AY1122))</f>
        <v/>
      </c>
      <c r="AV1122" s="47" t="str">
        <f aca="false">IFERROR(IF(AU1122="","",(VLOOKUP(AG1122,Dados!$X$111:$Z$112,3,0)*AT1122*0.17)),"INSERIR MVA")</f>
        <v/>
      </c>
      <c r="AW1122" s="47" t="str">
        <f aca="false">IFERROR(IF(AR1122="","",AV1122-AU1122),"")</f>
        <v/>
      </c>
      <c r="AX1122" s="51" t="str">
        <f aca="false">IFERROR(IF(AC1122="NÃO","",IF(AM1122&lt;&gt;"",AM1122-W1122,IF(AQ1122&lt;&gt;"",AQ1122-W1122,IF(AW1122&lt;&gt;"",AW1122-W1122,"")))),"")</f>
        <v/>
      </c>
      <c r="AY1122" s="46" t="str">
        <f aca="false">IFERROR(IF(ISNA(VLOOKUP(R1122,Dados!$X$2:$Y$5,2,0)),VLOOKUP(D1122,Dados!$X$7:$Y$33,2,0),VLOOKUP(R1122,Dados!$X$2:$Y$5,2,0)),"")</f>
        <v/>
      </c>
      <c r="AZ1122" s="52" t="str">
        <f aca="false">IF(C1122="","",IF(AND(Y1122="CONSUMO",AC1122="NÃO")*OR(AG1122="-",AG1122="BIT"),IF(E1122&lt;&gt;"",(AI1122-(P1122+L1122-N1122+Q1122)*AY1122)/0.83),""))</f>
        <v/>
      </c>
      <c r="BA1122" s="51" t="str">
        <f aca="false">IF(AZ1122="","",AZ1122*0.17-((P1122+L1122-N1122+Q1122)*AY1122))</f>
        <v/>
      </c>
      <c r="BB1122" s="51" t="str">
        <f aca="false">IF(AND(Y1122="CONSUMO",AG1122="ANEXO I",AY1122&gt;4%),(AI1122-(P1122+L1122-N1122+Q1122)*0.0514)/0.83*(0.5177)*(0.17)-AI1122*0.0514,IF(AND(Y1122="CONSUMO",AG1122="ANEXO II",AY1122&gt;4%),(AI1122-(P1122+L1122-N1122+Q1122)*0.041)/0.83*(0.3295)*(0.17)-AI1122*0.041,IF(AND(Y1122="CONSUMO",AG1122="ANEXO I",AY1122=4%),(AI1122-(P1122+L1122-N1122+Q1122)*0.04)/0.83*(0.5177)*(0.17)-AI1122*0.04,IF(AND(Y1122="CONSUMO",AG1122="ANEXO II",AY1122=4%),(AI1122-(P1122+L1122-N1122+Q1122)*0.04)/0.83*(0.3295)*(0.17)-AI1122*0.04,""))))</f>
        <v/>
      </c>
      <c r="BC1122" s="51" t="str">
        <f aca="false">IF(C1122="","",IF(AND(Y1122="CONSUMO",AC1122="SIM")*OR(AG1122="-",AG1122="BIT"),IF(E1122&lt;&gt;"",(AI1122-(P1122+L1122-N1122+Q1122)*AY1122)/0.83),""))</f>
        <v/>
      </c>
      <c r="BD1122" s="51" t="str">
        <f aca="false">IF(BC1122="","",BC1122*0.17)</f>
        <v/>
      </c>
      <c r="BE1122" s="51" t="str">
        <f aca="false">IF(I1122=6908,0,IF(BC1122="","",BD1122-((P1122+L1122-N1122+Q1122)*AY1122)))</f>
        <v/>
      </c>
      <c r="BF1122" s="53" t="str">
        <f aca="false">IF(B1122="","",IF(OR(B1122="",E1122="Regime Normal"),0,(AI1122-Q1122)*VLOOKUP(R1122,Dados!$X$98:$Y$108,2,0)))</f>
        <v/>
      </c>
      <c r="BG1122" s="54" t="str">
        <f aca="false">IFERROR(VLOOKUP(I1122,Dados!$AC$27:$AD$43,2,0),IF(B1122="","",IF(D1122&lt;&gt;"MT",IF(AND(AC1122="SIM",Y1122="Revenda"),"2403",IF(AND(AC1122="SIM",Y1122="Consumo"),"2407",IF(AND(AC1122="NÃO",Y1122="Revenda"),"2102",IF(AND(AC1122="NÃO",Y1122="Consumo"),"2556",)))),REPLACE(I1122,1,1,1))))</f>
        <v/>
      </c>
    </row>
    <row r="1123" customFormat="false" ht="12.8" hidden="false" customHeight="true" outlineLevel="0" collapsed="false">
      <c r="Y1123" s="45"/>
      <c r="Z1123" s="46" t="str">
        <f aca="false">IF(B1123="","",(IFERROR(VLOOKUP(H1123,Dados!A$3:B$15000,2,0),"Não Encontrado")))</f>
        <v/>
      </c>
      <c r="AA1123" s="46" t="str">
        <f aca="false">IF(B1123="","",(IFERROR(VLOOKUP(G1123,Dados!C$3:E$15000,3,0),"Não Encontrado")))</f>
        <v/>
      </c>
      <c r="AB1123" s="46" t="str">
        <f aca="false">IFERROR(IF(Z1123&lt;&gt;"Não Encontrado",Z1123,IF(AA1123&lt;&gt;"Não Encontrado",AA1123,"")),"")</f>
        <v/>
      </c>
      <c r="AC1123" s="45" t="str">
        <f aca="false">IF(B1123="","",IF(AB1123="","NÃO","SIM"))</f>
        <v/>
      </c>
      <c r="AD1123" s="45" t="str">
        <f aca="false">IFERROR(VLOOKUP(G1123,Dados!$P$3:$R$500,3,0),"")</f>
        <v/>
      </c>
      <c r="AE1123" s="45" t="str">
        <f aca="false">IFERROR(VLOOKUP(G1123,Dados!$K$3:$L$500,2,0),"")</f>
        <v/>
      </c>
      <c r="AF1123" s="45" t="str">
        <f aca="false">IFERROR(VLOOKUP(G1123,Dados!$M$3:$N$500,2,0),"")</f>
        <v/>
      </c>
      <c r="AG1123" s="45" t="str">
        <f aca="false">IF(F1123="","",IF(AND(AD1123="",AE1123="",AF1123=""),"-",IF(AND(AD1123="BIT",AE1123="",AF1123=""),"BIT",IF(AND(AE1123="ANEXO I",AD1123="",AF1123=""),"ANEXO I",IF(AND(AF1123="ANEXO II",AD1123="",AE1123=""),"ANEXO II","Escolher")))))</f>
        <v/>
      </c>
      <c r="AH1123" s="45" t="str">
        <f aca="false">IF(AG1123&lt;&gt;"Pneus","",IFERROR(VLOOKUP(R1123,Dados!$X$2:$Z$5,3,0)*(AI1123-Q1123),VLOOKUP(D1123,Dados!$X$7:$Z$33,3,0)*(AI1123-Q1123)))</f>
        <v/>
      </c>
      <c r="AI1123" s="47" t="str">
        <f aca="false">IF(B1123="","",P1123+Q1123+O1123+M1123+L1123-N1123)</f>
        <v/>
      </c>
      <c r="AJ1123" s="48" t="str">
        <f aca="false">IFERROR(IF(AND(AC1123="SIM",AG1123="-",Y1123="REVENDA"),(AB1123/1+1)*AI1123,IF(AND(AC1123="SIM",AG1123="Pneus",Y1123="REVENDA"),(AB1123/1+1)*(AI1123-AH1123),"")),"")</f>
        <v/>
      </c>
      <c r="AK1123" s="48" t="str">
        <f aca="false">IF(AJ1123="","",AJ1123*17%)</f>
        <v/>
      </c>
      <c r="AL1123" s="48" t="str">
        <f aca="false">IFERROR(IF(AC1123="NÃO","",IF(AK1123="","",IF(E1123="Simples Nacional",BF1123,IF(T1123=0.12,U1123*0.5833337002,IF(T1123=0,AI1123*0.07,U1123))))),"")</f>
        <v/>
      </c>
      <c r="AM1123" s="47" t="str">
        <f aca="false">IFERROR(IF(AC1123="NÃO","",IF(OR(AG1123="-",AG1123="Pneus"),AK1123-AL1123,"")),"")</f>
        <v/>
      </c>
      <c r="AN1123" s="48" t="str">
        <f aca="false">IF(AND(Y1123="REVENDA",AC1123="SIM",AG1123="BIT"),((AB1123/1+1)*AI1123)*0.4117,"")</f>
        <v/>
      </c>
      <c r="AO1123" s="48" t="str">
        <f aca="false">IF(AN1123="","",AN1123*17%)</f>
        <v/>
      </c>
      <c r="AP1123" s="49" t="str">
        <f aca="false">IF(AN1123="","",IF(T1123=0.12,(U1123*0.4117)*0.4117,IF(T1123=0,(AI1123*0.07)*0.4117,U1123*0.4117)))</f>
        <v/>
      </c>
      <c r="AQ1123" s="47" t="str">
        <f aca="false">IF(AN1123="","",AO1123-AP1123)</f>
        <v/>
      </c>
      <c r="AR1123" s="50" t="str">
        <f aca="false">IFERROR(IF(AND(AC1123="SIM",Y1123="REVENDA",LEFT(AG1123,5)="ANEXO")*OR(AE1123="ANEXO I",AF1123="ANEXO II"),VLOOKUP(H1123,Dados!G:I,2,0),""),"INSERIR MVA")</f>
        <v/>
      </c>
      <c r="AS1123" s="48" t="str">
        <f aca="false">IF(LEFT(AG1123,5)="ANEXO",VLOOKUP(AG1123,Dados!$X$111:$Z$112,2,0)*(AI1123-Q1123),"")</f>
        <v/>
      </c>
      <c r="AT1123" s="48" t="str">
        <f aca="false">IFERROR(IF(AR1123="","",(AI1123*AR1123)+AI1123),"INSERIR MVA")</f>
        <v/>
      </c>
      <c r="AU1123" s="48" t="str">
        <f aca="false">IF(AT1123="","",IF(AY1123=0.04,U1123,AS1123*AY1123))</f>
        <v/>
      </c>
      <c r="AV1123" s="47" t="str">
        <f aca="false">IFERROR(IF(AU1123="","",(VLOOKUP(AG1123,Dados!$X$111:$Z$112,3,0)*AT1123*0.17)),"INSERIR MVA")</f>
        <v/>
      </c>
      <c r="AW1123" s="47" t="str">
        <f aca="false">IFERROR(IF(AR1123="","",AV1123-AU1123),"")</f>
        <v/>
      </c>
      <c r="AX1123" s="51" t="str">
        <f aca="false">IFERROR(IF(AC1123="NÃO","",IF(AM1123&lt;&gt;"",AM1123-W1123,IF(AQ1123&lt;&gt;"",AQ1123-W1123,IF(AW1123&lt;&gt;"",AW1123-W1123,"")))),"")</f>
        <v/>
      </c>
      <c r="AY1123" s="46" t="str">
        <f aca="false">IFERROR(IF(ISNA(VLOOKUP(R1123,Dados!$X$2:$Y$5,2,0)),VLOOKUP(D1123,Dados!$X$7:$Y$33,2,0),VLOOKUP(R1123,Dados!$X$2:$Y$5,2,0)),"")</f>
        <v/>
      </c>
      <c r="AZ1123" s="52" t="str">
        <f aca="false">IF(C1123="","",IF(AND(Y1123="CONSUMO",AC1123="NÃO")*OR(AG1123="-",AG1123="BIT"),IF(E1123&lt;&gt;"",(AI1123-(P1123+L1123-N1123+Q1123)*AY1123)/0.83),""))</f>
        <v/>
      </c>
      <c r="BA1123" s="51" t="str">
        <f aca="false">IF(AZ1123="","",AZ1123*0.17-((P1123+L1123-N1123+Q1123)*AY1123))</f>
        <v/>
      </c>
      <c r="BB1123" s="51" t="str">
        <f aca="false">IF(AND(Y1123="CONSUMO",AG1123="ANEXO I",AY1123&gt;4%),(AI1123-(P1123+L1123-N1123+Q1123)*0.0514)/0.83*(0.5177)*(0.17)-AI1123*0.0514,IF(AND(Y1123="CONSUMO",AG1123="ANEXO II",AY1123&gt;4%),(AI1123-(P1123+L1123-N1123+Q1123)*0.041)/0.83*(0.3295)*(0.17)-AI1123*0.041,IF(AND(Y1123="CONSUMO",AG1123="ANEXO I",AY1123=4%),(AI1123-(P1123+L1123-N1123+Q1123)*0.04)/0.83*(0.5177)*(0.17)-AI1123*0.04,IF(AND(Y1123="CONSUMO",AG1123="ANEXO II",AY1123=4%),(AI1123-(P1123+L1123-N1123+Q1123)*0.04)/0.83*(0.3295)*(0.17)-AI1123*0.04,""))))</f>
        <v/>
      </c>
      <c r="BC1123" s="51" t="str">
        <f aca="false">IF(C1123="","",IF(AND(Y1123="CONSUMO",AC1123="SIM")*OR(AG1123="-",AG1123="BIT"),IF(E1123&lt;&gt;"",(AI1123-(P1123+L1123-N1123+Q1123)*AY1123)/0.83),""))</f>
        <v/>
      </c>
      <c r="BD1123" s="51" t="str">
        <f aca="false">IF(BC1123="","",BC1123*0.17)</f>
        <v/>
      </c>
      <c r="BE1123" s="51" t="str">
        <f aca="false">IF(I1123=6908,0,IF(BC1123="","",BD1123-((P1123+L1123-N1123+Q1123)*AY1123)))</f>
        <v/>
      </c>
      <c r="BF1123" s="53" t="str">
        <f aca="false">IF(B1123="","",IF(OR(B1123="",E1123="Regime Normal"),0,(AI1123-Q1123)*VLOOKUP(R1123,Dados!$X$98:$Y$108,2,0)))</f>
        <v/>
      </c>
      <c r="BG1123" s="54" t="str">
        <f aca="false">IFERROR(VLOOKUP(I1123,Dados!$AC$27:$AD$43,2,0),IF(B1123="","",IF(D1123&lt;&gt;"MT",IF(AND(AC1123="SIM",Y1123="Revenda"),"2403",IF(AND(AC1123="SIM",Y1123="Consumo"),"2407",IF(AND(AC1123="NÃO",Y1123="Revenda"),"2102",IF(AND(AC1123="NÃO",Y1123="Consumo"),"2556",)))),REPLACE(I1123,1,1,1))))</f>
        <v/>
      </c>
    </row>
    <row r="1124" customFormat="false" ht="12.8" hidden="false" customHeight="true" outlineLevel="0" collapsed="false">
      <c r="Y1124" s="45"/>
      <c r="Z1124" s="46" t="str">
        <f aca="false">IF(B1124="","",(IFERROR(VLOOKUP(H1124,Dados!A$3:B$15000,2,0),"Não Encontrado")))</f>
        <v/>
      </c>
      <c r="AA1124" s="46" t="str">
        <f aca="false">IF(B1124="","",(IFERROR(VLOOKUP(G1124,Dados!C$3:E$15000,3,0),"Não Encontrado")))</f>
        <v/>
      </c>
      <c r="AB1124" s="46" t="str">
        <f aca="false">IFERROR(IF(Z1124&lt;&gt;"Não Encontrado",Z1124,IF(AA1124&lt;&gt;"Não Encontrado",AA1124,"")),"")</f>
        <v/>
      </c>
      <c r="AC1124" s="45" t="str">
        <f aca="false">IF(B1124="","",IF(AB1124="","NÃO","SIM"))</f>
        <v/>
      </c>
      <c r="AD1124" s="45" t="str">
        <f aca="false">IFERROR(VLOOKUP(G1124,Dados!$P$3:$R$500,3,0),"")</f>
        <v/>
      </c>
      <c r="AE1124" s="45" t="str">
        <f aca="false">IFERROR(VLOOKUP(G1124,Dados!$K$3:$L$500,2,0),"")</f>
        <v/>
      </c>
      <c r="AF1124" s="45" t="str">
        <f aca="false">IFERROR(VLOOKUP(G1124,Dados!$M$3:$N$500,2,0),"")</f>
        <v/>
      </c>
      <c r="AG1124" s="45" t="str">
        <f aca="false">IF(F1124="","",IF(AND(AD1124="",AE1124="",AF1124=""),"-",IF(AND(AD1124="BIT",AE1124="",AF1124=""),"BIT",IF(AND(AE1124="ANEXO I",AD1124="",AF1124=""),"ANEXO I",IF(AND(AF1124="ANEXO II",AD1124="",AE1124=""),"ANEXO II","Escolher")))))</f>
        <v/>
      </c>
      <c r="AH1124" s="45" t="str">
        <f aca="false">IF(AG1124&lt;&gt;"Pneus","",IFERROR(VLOOKUP(R1124,Dados!$X$2:$Z$5,3,0)*(AI1124-Q1124),VLOOKUP(D1124,Dados!$X$7:$Z$33,3,0)*(AI1124-Q1124)))</f>
        <v/>
      </c>
      <c r="AI1124" s="47" t="str">
        <f aca="false">IF(B1124="","",P1124+Q1124+O1124+M1124+L1124-N1124)</f>
        <v/>
      </c>
      <c r="AJ1124" s="48" t="str">
        <f aca="false">IFERROR(IF(AND(AC1124="SIM",AG1124="-",Y1124="REVENDA"),(AB1124/1+1)*AI1124,IF(AND(AC1124="SIM",AG1124="Pneus",Y1124="REVENDA"),(AB1124/1+1)*(AI1124-AH1124),"")),"")</f>
        <v/>
      </c>
      <c r="AK1124" s="48" t="str">
        <f aca="false">IF(AJ1124="","",AJ1124*17%)</f>
        <v/>
      </c>
      <c r="AL1124" s="48" t="str">
        <f aca="false">IFERROR(IF(AC1124="NÃO","",IF(AK1124="","",IF(E1124="Simples Nacional",BF1124,IF(T1124=0.12,U1124*0.5833337002,IF(T1124=0,AI1124*0.07,U1124))))),"")</f>
        <v/>
      </c>
      <c r="AM1124" s="47" t="str">
        <f aca="false">IFERROR(IF(AC1124="NÃO","",IF(OR(AG1124="-",AG1124="Pneus"),AK1124-AL1124,"")),"")</f>
        <v/>
      </c>
      <c r="AN1124" s="48" t="str">
        <f aca="false">IF(AND(Y1124="REVENDA",AC1124="SIM",AG1124="BIT"),((AB1124/1+1)*AI1124)*0.4117,"")</f>
        <v/>
      </c>
      <c r="AO1124" s="48" t="str">
        <f aca="false">IF(AN1124="","",AN1124*17%)</f>
        <v/>
      </c>
      <c r="AP1124" s="49" t="str">
        <f aca="false">IF(AN1124="","",IF(T1124=0.12,(U1124*0.4117)*0.4117,IF(T1124=0,(AI1124*0.07)*0.4117,U1124*0.4117)))</f>
        <v/>
      </c>
      <c r="AQ1124" s="47" t="str">
        <f aca="false">IF(AN1124="","",AO1124-AP1124)</f>
        <v/>
      </c>
      <c r="AR1124" s="50" t="str">
        <f aca="false">IFERROR(IF(AND(AC1124="SIM",Y1124="REVENDA",LEFT(AG1124,5)="ANEXO")*OR(AE1124="ANEXO I",AF1124="ANEXO II"),VLOOKUP(H1124,Dados!G:I,2,0),""),"INSERIR MVA")</f>
        <v/>
      </c>
      <c r="AS1124" s="48" t="str">
        <f aca="false">IF(LEFT(AG1124,5)="ANEXO",VLOOKUP(AG1124,Dados!$X$111:$Z$112,2,0)*(AI1124-Q1124),"")</f>
        <v/>
      </c>
      <c r="AT1124" s="48" t="str">
        <f aca="false">IFERROR(IF(AR1124="","",(AI1124*AR1124)+AI1124),"INSERIR MVA")</f>
        <v/>
      </c>
      <c r="AU1124" s="48" t="str">
        <f aca="false">IF(AT1124="","",IF(AY1124=0.04,U1124,AS1124*AY1124))</f>
        <v/>
      </c>
      <c r="AV1124" s="47" t="str">
        <f aca="false">IFERROR(IF(AU1124="","",(VLOOKUP(AG1124,Dados!$X$111:$Z$112,3,0)*AT1124*0.17)),"INSERIR MVA")</f>
        <v/>
      </c>
      <c r="AW1124" s="47" t="str">
        <f aca="false">IFERROR(IF(AR1124="","",AV1124-AU1124),"")</f>
        <v/>
      </c>
      <c r="AX1124" s="51" t="str">
        <f aca="false">IFERROR(IF(AC1124="NÃO","",IF(AM1124&lt;&gt;"",AM1124-W1124,IF(AQ1124&lt;&gt;"",AQ1124-W1124,IF(AW1124&lt;&gt;"",AW1124-W1124,"")))),"")</f>
        <v/>
      </c>
      <c r="AY1124" s="46" t="str">
        <f aca="false">IFERROR(IF(ISNA(VLOOKUP(R1124,Dados!$X$2:$Y$5,2,0)),VLOOKUP(D1124,Dados!$X$7:$Y$33,2,0),VLOOKUP(R1124,Dados!$X$2:$Y$5,2,0)),"")</f>
        <v/>
      </c>
      <c r="AZ1124" s="52" t="str">
        <f aca="false">IF(C1124="","",IF(AND(Y1124="CONSUMO",AC1124="NÃO")*OR(AG1124="-",AG1124="BIT"),IF(E1124&lt;&gt;"",(AI1124-(P1124+L1124-N1124+Q1124)*AY1124)/0.83),""))</f>
        <v/>
      </c>
      <c r="BA1124" s="51" t="str">
        <f aca="false">IF(AZ1124="","",AZ1124*0.17-((P1124+L1124-N1124+Q1124)*AY1124))</f>
        <v/>
      </c>
      <c r="BB1124" s="51" t="str">
        <f aca="false">IF(AND(Y1124="CONSUMO",AG1124="ANEXO I",AY1124&gt;4%),(AI1124-(P1124+L1124-N1124+Q1124)*0.0514)/0.83*(0.5177)*(0.17)-AI1124*0.0514,IF(AND(Y1124="CONSUMO",AG1124="ANEXO II",AY1124&gt;4%),(AI1124-(P1124+L1124-N1124+Q1124)*0.041)/0.83*(0.3295)*(0.17)-AI1124*0.041,IF(AND(Y1124="CONSUMO",AG1124="ANEXO I",AY1124=4%),(AI1124-(P1124+L1124-N1124+Q1124)*0.04)/0.83*(0.5177)*(0.17)-AI1124*0.04,IF(AND(Y1124="CONSUMO",AG1124="ANEXO II",AY1124=4%),(AI1124-(P1124+L1124-N1124+Q1124)*0.04)/0.83*(0.3295)*(0.17)-AI1124*0.04,""))))</f>
        <v/>
      </c>
      <c r="BC1124" s="51" t="str">
        <f aca="false">IF(C1124="","",IF(AND(Y1124="CONSUMO",AC1124="SIM")*OR(AG1124="-",AG1124="BIT"),IF(E1124&lt;&gt;"",(AI1124-(P1124+L1124-N1124+Q1124)*AY1124)/0.83),""))</f>
        <v/>
      </c>
      <c r="BD1124" s="51" t="str">
        <f aca="false">IF(BC1124="","",BC1124*0.17)</f>
        <v/>
      </c>
      <c r="BE1124" s="51" t="str">
        <f aca="false">IF(I1124=6908,0,IF(BC1124="","",BD1124-((P1124+L1124-N1124+Q1124)*AY1124)))</f>
        <v/>
      </c>
      <c r="BF1124" s="53" t="str">
        <f aca="false">IF(B1124="","",IF(OR(B1124="",E1124="Regime Normal"),0,(AI1124-Q1124)*VLOOKUP(R1124,Dados!$X$98:$Y$108,2,0)))</f>
        <v/>
      </c>
      <c r="BG1124" s="54" t="str">
        <f aca="false">IFERROR(VLOOKUP(I1124,Dados!$AC$27:$AD$43,2,0),IF(B1124="","",IF(D1124&lt;&gt;"MT",IF(AND(AC1124="SIM",Y1124="Revenda"),"2403",IF(AND(AC1124="SIM",Y1124="Consumo"),"2407",IF(AND(AC1124="NÃO",Y1124="Revenda"),"2102",IF(AND(AC1124="NÃO",Y1124="Consumo"),"2556",)))),REPLACE(I1124,1,1,1))))</f>
        <v/>
      </c>
    </row>
    <row r="1125" customFormat="false" ht="12.8" hidden="false" customHeight="true" outlineLevel="0" collapsed="false">
      <c r="Y1125" s="45"/>
      <c r="Z1125" s="46" t="str">
        <f aca="false">IF(B1125="","",(IFERROR(VLOOKUP(H1125,Dados!A$3:B$15000,2,0),"Não Encontrado")))</f>
        <v/>
      </c>
      <c r="AA1125" s="46" t="str">
        <f aca="false">IF(B1125="","",(IFERROR(VLOOKUP(G1125,Dados!C$3:E$15000,3,0),"Não Encontrado")))</f>
        <v/>
      </c>
      <c r="AB1125" s="46" t="str">
        <f aca="false">IFERROR(IF(Z1125&lt;&gt;"Não Encontrado",Z1125,IF(AA1125&lt;&gt;"Não Encontrado",AA1125,"")),"")</f>
        <v/>
      </c>
      <c r="AC1125" s="45" t="str">
        <f aca="false">IF(B1125="","",IF(AB1125="","NÃO","SIM"))</f>
        <v/>
      </c>
      <c r="AD1125" s="45" t="str">
        <f aca="false">IFERROR(VLOOKUP(G1125,Dados!$P$3:$R$500,3,0),"")</f>
        <v/>
      </c>
      <c r="AE1125" s="45" t="str">
        <f aca="false">IFERROR(VLOOKUP(G1125,Dados!$K$3:$L$500,2,0),"")</f>
        <v/>
      </c>
      <c r="AF1125" s="45" t="str">
        <f aca="false">IFERROR(VLOOKUP(G1125,Dados!$M$3:$N$500,2,0),"")</f>
        <v/>
      </c>
      <c r="AG1125" s="45" t="str">
        <f aca="false">IF(F1125="","",IF(AND(AD1125="",AE1125="",AF1125=""),"-",IF(AND(AD1125="BIT",AE1125="",AF1125=""),"BIT",IF(AND(AE1125="ANEXO I",AD1125="",AF1125=""),"ANEXO I",IF(AND(AF1125="ANEXO II",AD1125="",AE1125=""),"ANEXO II","Escolher")))))</f>
        <v/>
      </c>
      <c r="AH1125" s="45" t="str">
        <f aca="false">IF(AG1125&lt;&gt;"Pneus","",IFERROR(VLOOKUP(R1125,Dados!$X$2:$Z$5,3,0)*(AI1125-Q1125),VLOOKUP(D1125,Dados!$X$7:$Z$33,3,0)*(AI1125-Q1125)))</f>
        <v/>
      </c>
      <c r="AI1125" s="47" t="str">
        <f aca="false">IF(B1125="","",P1125+Q1125+O1125+M1125+L1125-N1125)</f>
        <v/>
      </c>
      <c r="AJ1125" s="48" t="str">
        <f aca="false">IFERROR(IF(AND(AC1125="SIM",AG1125="-",Y1125="REVENDA"),(AB1125/1+1)*AI1125,IF(AND(AC1125="SIM",AG1125="Pneus",Y1125="REVENDA"),(AB1125/1+1)*(AI1125-AH1125),"")),"")</f>
        <v/>
      </c>
      <c r="AK1125" s="48" t="str">
        <f aca="false">IF(AJ1125="","",AJ1125*17%)</f>
        <v/>
      </c>
      <c r="AL1125" s="48" t="str">
        <f aca="false">IFERROR(IF(AC1125="NÃO","",IF(AK1125="","",IF(E1125="Simples Nacional",BF1125,IF(T1125=0.12,U1125*0.5833337002,IF(T1125=0,AI1125*0.07,U1125))))),"")</f>
        <v/>
      </c>
      <c r="AM1125" s="47" t="str">
        <f aca="false">IFERROR(IF(AC1125="NÃO","",IF(OR(AG1125="-",AG1125="Pneus"),AK1125-AL1125,"")),"")</f>
        <v/>
      </c>
      <c r="AN1125" s="48" t="str">
        <f aca="false">IF(AND(Y1125="REVENDA",AC1125="SIM",AG1125="BIT"),((AB1125/1+1)*AI1125)*0.4117,"")</f>
        <v/>
      </c>
      <c r="AO1125" s="48" t="str">
        <f aca="false">IF(AN1125="","",AN1125*17%)</f>
        <v/>
      </c>
      <c r="AP1125" s="49" t="str">
        <f aca="false">IF(AN1125="","",IF(T1125=0.12,(U1125*0.4117)*0.4117,IF(T1125=0,(AI1125*0.07)*0.4117,U1125*0.4117)))</f>
        <v/>
      </c>
      <c r="AQ1125" s="47" t="str">
        <f aca="false">IF(AN1125="","",AO1125-AP1125)</f>
        <v/>
      </c>
      <c r="AR1125" s="50" t="str">
        <f aca="false">IFERROR(IF(AND(AC1125="SIM",Y1125="REVENDA",LEFT(AG1125,5)="ANEXO")*OR(AE1125="ANEXO I",AF1125="ANEXO II"),VLOOKUP(H1125,Dados!G:I,2,0),""),"INSERIR MVA")</f>
        <v/>
      </c>
      <c r="AS1125" s="48" t="str">
        <f aca="false">IF(LEFT(AG1125,5)="ANEXO",VLOOKUP(AG1125,Dados!$X$111:$Z$112,2,0)*(AI1125-Q1125),"")</f>
        <v/>
      </c>
      <c r="AT1125" s="48" t="str">
        <f aca="false">IFERROR(IF(AR1125="","",(AI1125*AR1125)+AI1125),"INSERIR MVA")</f>
        <v/>
      </c>
      <c r="AU1125" s="48" t="str">
        <f aca="false">IF(AT1125="","",IF(AY1125=0.04,U1125,AS1125*AY1125))</f>
        <v/>
      </c>
      <c r="AV1125" s="47" t="str">
        <f aca="false">IFERROR(IF(AU1125="","",(VLOOKUP(AG1125,Dados!$X$111:$Z$112,3,0)*AT1125*0.17)),"INSERIR MVA")</f>
        <v/>
      </c>
      <c r="AW1125" s="47" t="str">
        <f aca="false">IFERROR(IF(AR1125="","",AV1125-AU1125),"")</f>
        <v/>
      </c>
      <c r="AX1125" s="51" t="str">
        <f aca="false">IFERROR(IF(AC1125="NÃO","",IF(AM1125&lt;&gt;"",AM1125-W1125,IF(AQ1125&lt;&gt;"",AQ1125-W1125,IF(AW1125&lt;&gt;"",AW1125-W1125,"")))),"")</f>
        <v/>
      </c>
      <c r="AY1125" s="46" t="str">
        <f aca="false">IFERROR(IF(ISNA(VLOOKUP(R1125,Dados!$X$2:$Y$5,2,0)),VLOOKUP(D1125,Dados!$X$7:$Y$33,2,0),VLOOKUP(R1125,Dados!$X$2:$Y$5,2,0)),"")</f>
        <v/>
      </c>
      <c r="AZ1125" s="52" t="str">
        <f aca="false">IF(C1125="","",IF(AND(Y1125="CONSUMO",AC1125="NÃO")*OR(AG1125="-",AG1125="BIT"),IF(E1125&lt;&gt;"",(AI1125-(P1125+L1125-N1125+Q1125)*AY1125)/0.83),""))</f>
        <v/>
      </c>
      <c r="BA1125" s="51" t="str">
        <f aca="false">IF(AZ1125="","",AZ1125*0.17-((P1125+L1125-N1125+Q1125)*AY1125))</f>
        <v/>
      </c>
      <c r="BB1125" s="51" t="str">
        <f aca="false">IF(AND(Y1125="CONSUMO",AG1125="ANEXO I",AY1125&gt;4%),(AI1125-(P1125+L1125-N1125+Q1125)*0.0514)/0.83*(0.5177)*(0.17)-AI1125*0.0514,IF(AND(Y1125="CONSUMO",AG1125="ANEXO II",AY1125&gt;4%),(AI1125-(P1125+L1125-N1125+Q1125)*0.041)/0.83*(0.3295)*(0.17)-AI1125*0.041,IF(AND(Y1125="CONSUMO",AG1125="ANEXO I",AY1125=4%),(AI1125-(P1125+L1125-N1125+Q1125)*0.04)/0.83*(0.5177)*(0.17)-AI1125*0.04,IF(AND(Y1125="CONSUMO",AG1125="ANEXO II",AY1125=4%),(AI1125-(P1125+L1125-N1125+Q1125)*0.04)/0.83*(0.3295)*(0.17)-AI1125*0.04,""))))</f>
        <v/>
      </c>
      <c r="BC1125" s="51" t="str">
        <f aca="false">IF(C1125="","",IF(AND(Y1125="CONSUMO",AC1125="SIM")*OR(AG1125="-",AG1125="BIT"),IF(E1125&lt;&gt;"",(AI1125-(P1125+L1125-N1125+Q1125)*AY1125)/0.83),""))</f>
        <v/>
      </c>
      <c r="BD1125" s="51" t="str">
        <f aca="false">IF(BC1125="","",BC1125*0.17)</f>
        <v/>
      </c>
      <c r="BE1125" s="51" t="str">
        <f aca="false">IF(I1125=6908,0,IF(BC1125="","",BD1125-((P1125+L1125-N1125+Q1125)*AY1125)))</f>
        <v/>
      </c>
      <c r="BF1125" s="53" t="str">
        <f aca="false">IF(B1125="","",IF(OR(B1125="",E1125="Regime Normal"),0,(AI1125-Q1125)*VLOOKUP(R1125,Dados!$X$98:$Y$108,2,0)))</f>
        <v/>
      </c>
      <c r="BG1125" s="54" t="str">
        <f aca="false">IFERROR(VLOOKUP(I1125,Dados!$AC$27:$AD$43,2,0),IF(B1125="","",IF(D1125&lt;&gt;"MT",IF(AND(AC1125="SIM",Y1125="Revenda"),"2403",IF(AND(AC1125="SIM",Y1125="Consumo"),"2407",IF(AND(AC1125="NÃO",Y1125="Revenda"),"2102",IF(AND(AC1125="NÃO",Y1125="Consumo"),"2556",)))),REPLACE(I1125,1,1,1))))</f>
        <v/>
      </c>
    </row>
    <row r="1126" customFormat="false" ht="12.8" hidden="false" customHeight="true" outlineLevel="0" collapsed="false">
      <c r="Y1126" s="45"/>
      <c r="Z1126" s="46" t="str">
        <f aca="false">IF(B1126="","",(IFERROR(VLOOKUP(H1126,Dados!A$3:B$15000,2,0),"Não Encontrado")))</f>
        <v/>
      </c>
      <c r="AA1126" s="46" t="str">
        <f aca="false">IF(B1126="","",(IFERROR(VLOOKUP(G1126,Dados!C$3:E$15000,3,0),"Não Encontrado")))</f>
        <v/>
      </c>
      <c r="AB1126" s="46" t="str">
        <f aca="false">IFERROR(IF(Z1126&lt;&gt;"Não Encontrado",Z1126,IF(AA1126&lt;&gt;"Não Encontrado",AA1126,"")),"")</f>
        <v/>
      </c>
      <c r="AC1126" s="45" t="str">
        <f aca="false">IF(B1126="","",IF(AB1126="","NÃO","SIM"))</f>
        <v/>
      </c>
      <c r="AD1126" s="45" t="str">
        <f aca="false">IFERROR(VLOOKUP(G1126,Dados!$P$3:$R$500,3,0),"")</f>
        <v/>
      </c>
      <c r="AE1126" s="45" t="str">
        <f aca="false">IFERROR(VLOOKUP(G1126,Dados!$K$3:$L$500,2,0),"")</f>
        <v/>
      </c>
      <c r="AF1126" s="45" t="str">
        <f aca="false">IFERROR(VLOOKUP(G1126,Dados!$M$3:$N$500,2,0),"")</f>
        <v/>
      </c>
      <c r="AG1126" s="45" t="str">
        <f aca="false">IF(F1126="","",IF(AND(AD1126="",AE1126="",AF1126=""),"-",IF(AND(AD1126="BIT",AE1126="",AF1126=""),"BIT",IF(AND(AE1126="ANEXO I",AD1126="",AF1126=""),"ANEXO I",IF(AND(AF1126="ANEXO II",AD1126="",AE1126=""),"ANEXO II","Escolher")))))</f>
        <v/>
      </c>
      <c r="AH1126" s="45" t="str">
        <f aca="false">IF(AG1126&lt;&gt;"Pneus","",IFERROR(VLOOKUP(R1126,Dados!$X$2:$Z$5,3,0)*(AI1126-Q1126),VLOOKUP(D1126,Dados!$X$7:$Z$33,3,0)*(AI1126-Q1126)))</f>
        <v/>
      </c>
      <c r="AI1126" s="47" t="str">
        <f aca="false">IF(B1126="","",P1126+Q1126+O1126+M1126+L1126-N1126)</f>
        <v/>
      </c>
      <c r="AJ1126" s="48" t="str">
        <f aca="false">IFERROR(IF(AND(AC1126="SIM",AG1126="-",Y1126="REVENDA"),(AB1126/1+1)*AI1126,IF(AND(AC1126="SIM",AG1126="Pneus",Y1126="REVENDA"),(AB1126/1+1)*(AI1126-AH1126),"")),"")</f>
        <v/>
      </c>
      <c r="AK1126" s="48" t="str">
        <f aca="false">IF(AJ1126="","",AJ1126*17%)</f>
        <v/>
      </c>
      <c r="AL1126" s="48" t="str">
        <f aca="false">IFERROR(IF(AC1126="NÃO","",IF(AK1126="","",IF(E1126="Simples Nacional",BF1126,IF(T1126=0.12,U1126*0.5833337002,IF(T1126=0,AI1126*0.07,U1126))))),"")</f>
        <v/>
      </c>
      <c r="AM1126" s="47" t="str">
        <f aca="false">IFERROR(IF(AC1126="NÃO","",IF(OR(AG1126="-",AG1126="Pneus"),AK1126-AL1126,"")),"")</f>
        <v/>
      </c>
      <c r="AN1126" s="48" t="str">
        <f aca="false">IF(AND(Y1126="REVENDA",AC1126="SIM",AG1126="BIT"),((AB1126/1+1)*AI1126)*0.4117,"")</f>
        <v/>
      </c>
      <c r="AO1126" s="48" t="str">
        <f aca="false">IF(AN1126="","",AN1126*17%)</f>
        <v/>
      </c>
      <c r="AP1126" s="49" t="str">
        <f aca="false">IF(AN1126="","",IF(T1126=0.12,(U1126*0.4117)*0.4117,IF(T1126=0,(AI1126*0.07)*0.4117,U1126*0.4117)))</f>
        <v/>
      </c>
      <c r="AQ1126" s="47" t="str">
        <f aca="false">IF(AN1126="","",AO1126-AP1126)</f>
        <v/>
      </c>
      <c r="AR1126" s="50" t="str">
        <f aca="false">IFERROR(IF(AND(AC1126="SIM",Y1126="REVENDA",LEFT(AG1126,5)="ANEXO")*OR(AE1126="ANEXO I",AF1126="ANEXO II"),VLOOKUP(H1126,Dados!G:I,2,0),""),"INSERIR MVA")</f>
        <v/>
      </c>
      <c r="AS1126" s="48" t="str">
        <f aca="false">IF(LEFT(AG1126,5)="ANEXO",VLOOKUP(AG1126,Dados!$X$111:$Z$112,2,0)*(AI1126-Q1126),"")</f>
        <v/>
      </c>
      <c r="AT1126" s="48" t="str">
        <f aca="false">IFERROR(IF(AR1126="","",(AI1126*AR1126)+AI1126),"INSERIR MVA")</f>
        <v/>
      </c>
      <c r="AU1126" s="48" t="str">
        <f aca="false">IF(AT1126="","",IF(AY1126=0.04,U1126,AS1126*AY1126))</f>
        <v/>
      </c>
      <c r="AV1126" s="47" t="str">
        <f aca="false">IFERROR(IF(AU1126="","",(VLOOKUP(AG1126,Dados!$X$111:$Z$112,3,0)*AT1126*0.17)),"INSERIR MVA")</f>
        <v/>
      </c>
      <c r="AW1126" s="47" t="str">
        <f aca="false">IFERROR(IF(AR1126="","",AV1126-AU1126),"")</f>
        <v/>
      </c>
      <c r="AX1126" s="51" t="str">
        <f aca="false">IFERROR(IF(AC1126="NÃO","",IF(AM1126&lt;&gt;"",AM1126-W1126,IF(AQ1126&lt;&gt;"",AQ1126-W1126,IF(AW1126&lt;&gt;"",AW1126-W1126,"")))),"")</f>
        <v/>
      </c>
      <c r="AY1126" s="46" t="str">
        <f aca="false">IFERROR(IF(ISNA(VLOOKUP(R1126,Dados!$X$2:$Y$5,2,0)),VLOOKUP(D1126,Dados!$X$7:$Y$33,2,0),VLOOKUP(R1126,Dados!$X$2:$Y$5,2,0)),"")</f>
        <v/>
      </c>
      <c r="AZ1126" s="52" t="str">
        <f aca="false">IF(C1126="","",IF(AND(Y1126="CONSUMO",AC1126="NÃO")*OR(AG1126="-",AG1126="BIT"),IF(E1126&lt;&gt;"",(AI1126-(P1126+L1126-N1126+Q1126)*AY1126)/0.83),""))</f>
        <v/>
      </c>
      <c r="BA1126" s="51" t="str">
        <f aca="false">IF(AZ1126="","",AZ1126*0.17-((P1126+L1126-N1126+Q1126)*AY1126))</f>
        <v/>
      </c>
      <c r="BB1126" s="51" t="str">
        <f aca="false">IF(AND(Y1126="CONSUMO",AG1126="ANEXO I",AY1126&gt;4%),(AI1126-(P1126+L1126-N1126+Q1126)*0.0514)/0.83*(0.5177)*(0.17)-AI1126*0.0514,IF(AND(Y1126="CONSUMO",AG1126="ANEXO II",AY1126&gt;4%),(AI1126-(P1126+L1126-N1126+Q1126)*0.041)/0.83*(0.3295)*(0.17)-AI1126*0.041,IF(AND(Y1126="CONSUMO",AG1126="ANEXO I",AY1126=4%),(AI1126-(P1126+L1126-N1126+Q1126)*0.04)/0.83*(0.5177)*(0.17)-AI1126*0.04,IF(AND(Y1126="CONSUMO",AG1126="ANEXO II",AY1126=4%),(AI1126-(P1126+L1126-N1126+Q1126)*0.04)/0.83*(0.3295)*(0.17)-AI1126*0.04,""))))</f>
        <v/>
      </c>
      <c r="BC1126" s="51" t="str">
        <f aca="false">IF(C1126="","",IF(AND(Y1126="CONSUMO",AC1126="SIM")*OR(AG1126="-",AG1126="BIT"),IF(E1126&lt;&gt;"",(AI1126-(P1126+L1126-N1126+Q1126)*AY1126)/0.83),""))</f>
        <v/>
      </c>
      <c r="BD1126" s="51" t="str">
        <f aca="false">IF(BC1126="","",BC1126*0.17)</f>
        <v/>
      </c>
      <c r="BE1126" s="51" t="str">
        <f aca="false">IF(I1126=6908,0,IF(BC1126="","",BD1126-((P1126+L1126-N1126+Q1126)*AY1126)))</f>
        <v/>
      </c>
      <c r="BF1126" s="53" t="str">
        <f aca="false">IF(B1126="","",IF(OR(B1126="",E1126="Regime Normal"),0,(AI1126-Q1126)*VLOOKUP(R1126,Dados!$X$98:$Y$108,2,0)))</f>
        <v/>
      </c>
      <c r="BG1126" s="54" t="str">
        <f aca="false">IFERROR(VLOOKUP(I1126,Dados!$AC$27:$AD$43,2,0),IF(B1126="","",IF(D1126&lt;&gt;"MT",IF(AND(AC1126="SIM",Y1126="Revenda"),"2403",IF(AND(AC1126="SIM",Y1126="Consumo"),"2407",IF(AND(AC1126="NÃO",Y1126="Revenda"),"2102",IF(AND(AC1126="NÃO",Y1126="Consumo"),"2556",)))),REPLACE(I1126,1,1,1))))</f>
        <v/>
      </c>
    </row>
    <row r="1127" customFormat="false" ht="12.8" hidden="false" customHeight="true" outlineLevel="0" collapsed="false">
      <c r="Y1127" s="45"/>
      <c r="Z1127" s="46" t="str">
        <f aca="false">IF(B1127="","",(IFERROR(VLOOKUP(H1127,Dados!A$3:B$15000,2,0),"Não Encontrado")))</f>
        <v/>
      </c>
      <c r="AA1127" s="46" t="str">
        <f aca="false">IF(B1127="","",(IFERROR(VLOOKUP(G1127,Dados!C$3:E$15000,3,0),"Não Encontrado")))</f>
        <v/>
      </c>
      <c r="AB1127" s="46" t="str">
        <f aca="false">IFERROR(IF(Z1127&lt;&gt;"Não Encontrado",Z1127,IF(AA1127&lt;&gt;"Não Encontrado",AA1127,"")),"")</f>
        <v/>
      </c>
      <c r="AC1127" s="45" t="str">
        <f aca="false">IF(B1127="","",IF(AB1127="","NÃO","SIM"))</f>
        <v/>
      </c>
      <c r="AD1127" s="45" t="str">
        <f aca="false">IFERROR(VLOOKUP(G1127,Dados!$P$3:$R$500,3,0),"")</f>
        <v/>
      </c>
      <c r="AE1127" s="45" t="str">
        <f aca="false">IFERROR(VLOOKUP(G1127,Dados!$K$3:$L$500,2,0),"")</f>
        <v/>
      </c>
      <c r="AF1127" s="45" t="str">
        <f aca="false">IFERROR(VLOOKUP(G1127,Dados!$M$3:$N$500,2,0),"")</f>
        <v/>
      </c>
      <c r="AG1127" s="45" t="str">
        <f aca="false">IF(F1127="","",IF(AND(AD1127="",AE1127="",AF1127=""),"-",IF(AND(AD1127="BIT",AE1127="",AF1127=""),"BIT",IF(AND(AE1127="ANEXO I",AD1127="",AF1127=""),"ANEXO I",IF(AND(AF1127="ANEXO II",AD1127="",AE1127=""),"ANEXO II","Escolher")))))</f>
        <v/>
      </c>
      <c r="AH1127" s="45" t="str">
        <f aca="false">IF(AG1127&lt;&gt;"Pneus","",IFERROR(VLOOKUP(R1127,Dados!$X$2:$Z$5,3,0)*(AI1127-Q1127),VLOOKUP(D1127,Dados!$X$7:$Z$33,3,0)*(AI1127-Q1127)))</f>
        <v/>
      </c>
      <c r="AI1127" s="47" t="str">
        <f aca="false">IF(B1127="","",P1127+Q1127+O1127+M1127+L1127-N1127)</f>
        <v/>
      </c>
      <c r="AJ1127" s="48" t="str">
        <f aca="false">IFERROR(IF(AND(AC1127="SIM",AG1127="-",Y1127="REVENDA"),(AB1127/1+1)*AI1127,IF(AND(AC1127="SIM",AG1127="Pneus",Y1127="REVENDA"),(AB1127/1+1)*(AI1127-AH1127),"")),"")</f>
        <v/>
      </c>
      <c r="AK1127" s="48" t="str">
        <f aca="false">IF(AJ1127="","",AJ1127*17%)</f>
        <v/>
      </c>
      <c r="AL1127" s="48" t="str">
        <f aca="false">IFERROR(IF(AC1127="NÃO","",IF(AK1127="","",IF(E1127="Simples Nacional",BF1127,IF(T1127=0.12,U1127*0.5833337002,IF(T1127=0,AI1127*0.07,U1127))))),"")</f>
        <v/>
      </c>
      <c r="AM1127" s="47" t="str">
        <f aca="false">IFERROR(IF(AC1127="NÃO","",IF(OR(AG1127="-",AG1127="Pneus"),AK1127-AL1127,"")),"")</f>
        <v/>
      </c>
      <c r="AN1127" s="48" t="str">
        <f aca="false">IF(AND(Y1127="REVENDA",AC1127="SIM",AG1127="BIT"),((AB1127/1+1)*AI1127)*0.4117,"")</f>
        <v/>
      </c>
      <c r="AO1127" s="48" t="str">
        <f aca="false">IF(AN1127="","",AN1127*17%)</f>
        <v/>
      </c>
      <c r="AP1127" s="49" t="str">
        <f aca="false">IF(AN1127="","",IF(T1127=0.12,(U1127*0.4117)*0.4117,IF(T1127=0,(AI1127*0.07)*0.4117,U1127*0.4117)))</f>
        <v/>
      </c>
      <c r="AQ1127" s="47" t="str">
        <f aca="false">IF(AN1127="","",AO1127-AP1127)</f>
        <v/>
      </c>
      <c r="AR1127" s="50" t="str">
        <f aca="false">IFERROR(IF(AND(AC1127="SIM",Y1127="REVENDA",LEFT(AG1127,5)="ANEXO")*OR(AE1127="ANEXO I",AF1127="ANEXO II"),VLOOKUP(H1127,Dados!G:I,2,0),""),"INSERIR MVA")</f>
        <v/>
      </c>
      <c r="AS1127" s="48" t="str">
        <f aca="false">IF(LEFT(AG1127,5)="ANEXO",VLOOKUP(AG1127,Dados!$X$111:$Z$112,2,0)*(AI1127-Q1127),"")</f>
        <v/>
      </c>
      <c r="AT1127" s="48" t="str">
        <f aca="false">IFERROR(IF(AR1127="","",(AI1127*AR1127)+AI1127),"INSERIR MVA")</f>
        <v/>
      </c>
      <c r="AU1127" s="48" t="str">
        <f aca="false">IF(AT1127="","",IF(AY1127=0.04,U1127,AS1127*AY1127))</f>
        <v/>
      </c>
      <c r="AV1127" s="47" t="str">
        <f aca="false">IFERROR(IF(AU1127="","",(VLOOKUP(AG1127,Dados!$X$111:$Z$112,3,0)*AT1127*0.17)),"INSERIR MVA")</f>
        <v/>
      </c>
      <c r="AW1127" s="47" t="str">
        <f aca="false">IFERROR(IF(AR1127="","",AV1127-AU1127),"")</f>
        <v/>
      </c>
      <c r="AX1127" s="51" t="str">
        <f aca="false">IFERROR(IF(AC1127="NÃO","",IF(AM1127&lt;&gt;"",AM1127-W1127,IF(AQ1127&lt;&gt;"",AQ1127-W1127,IF(AW1127&lt;&gt;"",AW1127-W1127,"")))),"")</f>
        <v/>
      </c>
      <c r="AY1127" s="46" t="str">
        <f aca="false">IFERROR(IF(ISNA(VLOOKUP(R1127,Dados!$X$2:$Y$5,2,0)),VLOOKUP(D1127,Dados!$X$7:$Y$33,2,0),VLOOKUP(R1127,Dados!$X$2:$Y$5,2,0)),"")</f>
        <v/>
      </c>
      <c r="AZ1127" s="52" t="str">
        <f aca="false">IF(C1127="","",IF(AND(Y1127="CONSUMO",AC1127="NÃO")*OR(AG1127="-",AG1127="BIT"),IF(E1127&lt;&gt;"",(AI1127-(P1127+L1127-N1127+Q1127)*AY1127)/0.83),""))</f>
        <v/>
      </c>
      <c r="BA1127" s="51" t="str">
        <f aca="false">IF(AZ1127="","",AZ1127*0.17-((P1127+L1127-N1127+Q1127)*AY1127))</f>
        <v/>
      </c>
      <c r="BB1127" s="51" t="str">
        <f aca="false">IF(AND(Y1127="CONSUMO",AG1127="ANEXO I",AY1127&gt;4%),(AI1127-(P1127+L1127-N1127+Q1127)*0.0514)/0.83*(0.5177)*(0.17)-AI1127*0.0514,IF(AND(Y1127="CONSUMO",AG1127="ANEXO II",AY1127&gt;4%),(AI1127-(P1127+L1127-N1127+Q1127)*0.041)/0.83*(0.3295)*(0.17)-AI1127*0.041,IF(AND(Y1127="CONSUMO",AG1127="ANEXO I",AY1127=4%),(AI1127-(P1127+L1127-N1127+Q1127)*0.04)/0.83*(0.5177)*(0.17)-AI1127*0.04,IF(AND(Y1127="CONSUMO",AG1127="ANEXO II",AY1127=4%),(AI1127-(P1127+L1127-N1127+Q1127)*0.04)/0.83*(0.3295)*(0.17)-AI1127*0.04,""))))</f>
        <v/>
      </c>
      <c r="BC1127" s="51" t="str">
        <f aca="false">IF(C1127="","",IF(AND(Y1127="CONSUMO",AC1127="SIM")*OR(AG1127="-",AG1127="BIT"),IF(E1127&lt;&gt;"",(AI1127-(P1127+L1127-N1127+Q1127)*AY1127)/0.83),""))</f>
        <v/>
      </c>
      <c r="BD1127" s="51" t="str">
        <f aca="false">IF(BC1127="","",BC1127*0.17)</f>
        <v/>
      </c>
      <c r="BE1127" s="51" t="str">
        <f aca="false">IF(I1127=6908,0,IF(BC1127="","",BD1127-((P1127+L1127-N1127+Q1127)*AY1127)))</f>
        <v/>
      </c>
      <c r="BF1127" s="53" t="str">
        <f aca="false">IF(B1127="","",IF(OR(B1127="",E1127="Regime Normal"),0,(AI1127-Q1127)*VLOOKUP(R1127,Dados!$X$98:$Y$108,2,0)))</f>
        <v/>
      </c>
      <c r="BG1127" s="54" t="str">
        <f aca="false">IFERROR(VLOOKUP(I1127,Dados!$AC$27:$AD$43,2,0),IF(B1127="","",IF(D1127&lt;&gt;"MT",IF(AND(AC1127="SIM",Y1127="Revenda"),"2403",IF(AND(AC1127="SIM",Y1127="Consumo"),"2407",IF(AND(AC1127="NÃO",Y1127="Revenda"),"2102",IF(AND(AC1127="NÃO",Y1127="Consumo"),"2556",)))),REPLACE(I1127,1,1,1))))</f>
        <v/>
      </c>
    </row>
    <row r="1128" customFormat="false" ht="12.8" hidden="false" customHeight="true" outlineLevel="0" collapsed="false">
      <c r="Y1128" s="45"/>
      <c r="Z1128" s="46" t="str">
        <f aca="false">IF(B1128="","",(IFERROR(VLOOKUP(H1128,Dados!A$3:B$15000,2,0),"Não Encontrado")))</f>
        <v/>
      </c>
      <c r="AA1128" s="46" t="str">
        <f aca="false">IF(B1128="","",(IFERROR(VLOOKUP(G1128,Dados!C$3:E$15000,3,0),"Não Encontrado")))</f>
        <v/>
      </c>
      <c r="AB1128" s="46" t="str">
        <f aca="false">IFERROR(IF(Z1128&lt;&gt;"Não Encontrado",Z1128,IF(AA1128&lt;&gt;"Não Encontrado",AA1128,"")),"")</f>
        <v/>
      </c>
      <c r="AC1128" s="45" t="str">
        <f aca="false">IF(B1128="","",IF(AB1128="","NÃO","SIM"))</f>
        <v/>
      </c>
      <c r="AD1128" s="45" t="str">
        <f aca="false">IFERROR(VLOOKUP(G1128,Dados!$P$3:$R$500,3,0),"")</f>
        <v/>
      </c>
      <c r="AE1128" s="45" t="str">
        <f aca="false">IFERROR(VLOOKUP(G1128,Dados!$K$3:$L$500,2,0),"")</f>
        <v/>
      </c>
      <c r="AF1128" s="45" t="str">
        <f aca="false">IFERROR(VLOOKUP(G1128,Dados!$M$3:$N$500,2,0),"")</f>
        <v/>
      </c>
      <c r="AG1128" s="45" t="str">
        <f aca="false">IF(F1128="","",IF(AND(AD1128="",AE1128="",AF1128=""),"-",IF(AND(AD1128="BIT",AE1128="",AF1128=""),"BIT",IF(AND(AE1128="ANEXO I",AD1128="",AF1128=""),"ANEXO I",IF(AND(AF1128="ANEXO II",AD1128="",AE1128=""),"ANEXO II","Escolher")))))</f>
        <v/>
      </c>
      <c r="AH1128" s="45" t="str">
        <f aca="false">IF(AG1128&lt;&gt;"Pneus","",IFERROR(VLOOKUP(R1128,Dados!$X$2:$Z$5,3,0)*(AI1128-Q1128),VLOOKUP(D1128,Dados!$X$7:$Z$33,3,0)*(AI1128-Q1128)))</f>
        <v/>
      </c>
      <c r="AI1128" s="47" t="str">
        <f aca="false">IF(B1128="","",P1128+Q1128+O1128+M1128+L1128-N1128)</f>
        <v/>
      </c>
      <c r="AJ1128" s="48" t="str">
        <f aca="false">IFERROR(IF(AND(AC1128="SIM",AG1128="-",Y1128="REVENDA"),(AB1128/1+1)*AI1128,IF(AND(AC1128="SIM",AG1128="Pneus",Y1128="REVENDA"),(AB1128/1+1)*(AI1128-AH1128),"")),"")</f>
        <v/>
      </c>
      <c r="AK1128" s="48" t="str">
        <f aca="false">IF(AJ1128="","",AJ1128*17%)</f>
        <v/>
      </c>
      <c r="AL1128" s="48" t="str">
        <f aca="false">IFERROR(IF(AC1128="NÃO","",IF(AK1128="","",IF(E1128="Simples Nacional",BF1128,IF(T1128=0.12,U1128*0.5833337002,IF(T1128=0,AI1128*0.07,U1128))))),"")</f>
        <v/>
      </c>
      <c r="AM1128" s="47" t="str">
        <f aca="false">IFERROR(IF(AC1128="NÃO","",IF(OR(AG1128="-",AG1128="Pneus"),AK1128-AL1128,"")),"")</f>
        <v/>
      </c>
      <c r="AN1128" s="48" t="str">
        <f aca="false">IF(AND(Y1128="REVENDA",AC1128="SIM",AG1128="BIT"),((AB1128/1+1)*AI1128)*0.4117,"")</f>
        <v/>
      </c>
      <c r="AO1128" s="48" t="str">
        <f aca="false">IF(AN1128="","",AN1128*17%)</f>
        <v/>
      </c>
      <c r="AP1128" s="49" t="str">
        <f aca="false">IF(AN1128="","",IF(T1128=0.12,(U1128*0.4117)*0.4117,IF(T1128=0,(AI1128*0.07)*0.4117,U1128*0.4117)))</f>
        <v/>
      </c>
      <c r="AQ1128" s="47" t="str">
        <f aca="false">IF(AN1128="","",AO1128-AP1128)</f>
        <v/>
      </c>
      <c r="AR1128" s="50" t="str">
        <f aca="false">IFERROR(IF(AND(AC1128="SIM",Y1128="REVENDA",LEFT(AG1128,5)="ANEXO")*OR(AE1128="ANEXO I",AF1128="ANEXO II"),VLOOKUP(H1128,Dados!G:I,2,0),""),"INSERIR MVA")</f>
        <v/>
      </c>
      <c r="AS1128" s="48" t="str">
        <f aca="false">IF(LEFT(AG1128,5)="ANEXO",VLOOKUP(AG1128,Dados!$X$111:$Z$112,2,0)*(AI1128-Q1128),"")</f>
        <v/>
      </c>
      <c r="AT1128" s="48" t="str">
        <f aca="false">IFERROR(IF(AR1128="","",(AI1128*AR1128)+AI1128),"INSERIR MVA")</f>
        <v/>
      </c>
      <c r="AU1128" s="48" t="str">
        <f aca="false">IF(AT1128="","",IF(AY1128=0.04,U1128,AS1128*AY1128))</f>
        <v/>
      </c>
      <c r="AV1128" s="47" t="str">
        <f aca="false">IFERROR(IF(AU1128="","",(VLOOKUP(AG1128,Dados!$X$111:$Z$112,3,0)*AT1128*0.17)),"INSERIR MVA")</f>
        <v/>
      </c>
      <c r="AW1128" s="47" t="str">
        <f aca="false">IFERROR(IF(AR1128="","",AV1128-AU1128),"")</f>
        <v/>
      </c>
      <c r="AX1128" s="51" t="str">
        <f aca="false">IFERROR(IF(AC1128="NÃO","",IF(AM1128&lt;&gt;"",AM1128-W1128,IF(AQ1128&lt;&gt;"",AQ1128-W1128,IF(AW1128&lt;&gt;"",AW1128-W1128,"")))),"")</f>
        <v/>
      </c>
      <c r="AY1128" s="46" t="str">
        <f aca="false">IFERROR(IF(ISNA(VLOOKUP(R1128,Dados!$X$2:$Y$5,2,0)),VLOOKUP(D1128,Dados!$X$7:$Y$33,2,0),VLOOKUP(R1128,Dados!$X$2:$Y$5,2,0)),"")</f>
        <v/>
      </c>
      <c r="AZ1128" s="52" t="str">
        <f aca="false">IF(C1128="","",IF(AND(Y1128="CONSUMO",AC1128="NÃO")*OR(AG1128="-",AG1128="BIT"),IF(E1128&lt;&gt;"",(AI1128-(P1128+L1128-N1128+Q1128)*AY1128)/0.83),""))</f>
        <v/>
      </c>
      <c r="BA1128" s="51" t="str">
        <f aca="false">IF(AZ1128="","",AZ1128*0.17-((P1128+L1128-N1128+Q1128)*AY1128))</f>
        <v/>
      </c>
      <c r="BB1128" s="51" t="str">
        <f aca="false">IF(AND(Y1128="CONSUMO",AG1128="ANEXO I",AY1128&gt;4%),(AI1128-(P1128+L1128-N1128+Q1128)*0.0514)/0.83*(0.5177)*(0.17)-AI1128*0.0514,IF(AND(Y1128="CONSUMO",AG1128="ANEXO II",AY1128&gt;4%),(AI1128-(P1128+L1128-N1128+Q1128)*0.041)/0.83*(0.3295)*(0.17)-AI1128*0.041,IF(AND(Y1128="CONSUMO",AG1128="ANEXO I",AY1128=4%),(AI1128-(P1128+L1128-N1128+Q1128)*0.04)/0.83*(0.5177)*(0.17)-AI1128*0.04,IF(AND(Y1128="CONSUMO",AG1128="ANEXO II",AY1128=4%),(AI1128-(P1128+L1128-N1128+Q1128)*0.04)/0.83*(0.3295)*(0.17)-AI1128*0.04,""))))</f>
        <v/>
      </c>
      <c r="BC1128" s="51" t="str">
        <f aca="false">IF(C1128="","",IF(AND(Y1128="CONSUMO",AC1128="SIM")*OR(AG1128="-",AG1128="BIT"),IF(E1128&lt;&gt;"",(AI1128-(P1128+L1128-N1128+Q1128)*AY1128)/0.83),""))</f>
        <v/>
      </c>
      <c r="BD1128" s="51" t="str">
        <f aca="false">IF(BC1128="","",BC1128*0.17)</f>
        <v/>
      </c>
      <c r="BE1128" s="51" t="str">
        <f aca="false">IF(I1128=6908,0,IF(BC1128="","",BD1128-((P1128+L1128-N1128+Q1128)*AY1128)))</f>
        <v/>
      </c>
      <c r="BF1128" s="53" t="str">
        <f aca="false">IF(B1128="","",IF(OR(B1128="",E1128="Regime Normal"),0,(AI1128-Q1128)*VLOOKUP(R1128,Dados!$X$98:$Y$108,2,0)))</f>
        <v/>
      </c>
      <c r="BG1128" s="54" t="str">
        <f aca="false">IFERROR(VLOOKUP(I1128,Dados!$AC$27:$AD$43,2,0),IF(B1128="","",IF(D1128&lt;&gt;"MT",IF(AND(AC1128="SIM",Y1128="Revenda"),"2403",IF(AND(AC1128="SIM",Y1128="Consumo"),"2407",IF(AND(AC1128="NÃO",Y1128="Revenda"),"2102",IF(AND(AC1128="NÃO",Y1128="Consumo"),"2556",)))),REPLACE(I1128,1,1,1))))</f>
        <v/>
      </c>
    </row>
    <row r="1129" customFormat="false" ht="12.8" hidden="false" customHeight="true" outlineLevel="0" collapsed="false">
      <c r="Y1129" s="45"/>
      <c r="Z1129" s="46" t="str">
        <f aca="false">IF(B1129="","",(IFERROR(VLOOKUP(H1129,Dados!A$3:B$15000,2,0),"Não Encontrado")))</f>
        <v/>
      </c>
      <c r="AA1129" s="46" t="str">
        <f aca="false">IF(B1129="","",(IFERROR(VLOOKUP(G1129,Dados!C$3:E$15000,3,0),"Não Encontrado")))</f>
        <v/>
      </c>
      <c r="AB1129" s="46" t="str">
        <f aca="false">IFERROR(IF(Z1129&lt;&gt;"Não Encontrado",Z1129,IF(AA1129&lt;&gt;"Não Encontrado",AA1129,"")),"")</f>
        <v/>
      </c>
      <c r="AC1129" s="45" t="str">
        <f aca="false">IF(B1129="","",IF(AB1129="","NÃO","SIM"))</f>
        <v/>
      </c>
      <c r="AD1129" s="45" t="str">
        <f aca="false">IFERROR(VLOOKUP(G1129,Dados!$P$3:$R$500,3,0),"")</f>
        <v/>
      </c>
      <c r="AE1129" s="45" t="str">
        <f aca="false">IFERROR(VLOOKUP(G1129,Dados!$K$3:$L$500,2,0),"")</f>
        <v/>
      </c>
      <c r="AF1129" s="45" t="str">
        <f aca="false">IFERROR(VLOOKUP(G1129,Dados!$M$3:$N$500,2,0),"")</f>
        <v/>
      </c>
      <c r="AG1129" s="45" t="str">
        <f aca="false">IF(F1129="","",IF(AND(AD1129="",AE1129="",AF1129=""),"-",IF(AND(AD1129="BIT",AE1129="",AF1129=""),"BIT",IF(AND(AE1129="ANEXO I",AD1129="",AF1129=""),"ANEXO I",IF(AND(AF1129="ANEXO II",AD1129="",AE1129=""),"ANEXO II","Escolher")))))</f>
        <v/>
      </c>
      <c r="AH1129" s="45" t="str">
        <f aca="false">IF(AG1129&lt;&gt;"Pneus","",IFERROR(VLOOKUP(R1129,Dados!$X$2:$Z$5,3,0)*(AI1129-Q1129),VLOOKUP(D1129,Dados!$X$7:$Z$33,3,0)*(AI1129-Q1129)))</f>
        <v/>
      </c>
      <c r="AI1129" s="47" t="str">
        <f aca="false">IF(B1129="","",P1129+Q1129+O1129+M1129+L1129-N1129)</f>
        <v/>
      </c>
      <c r="AJ1129" s="48" t="str">
        <f aca="false">IFERROR(IF(AND(AC1129="SIM",AG1129="-",Y1129="REVENDA"),(AB1129/1+1)*AI1129,IF(AND(AC1129="SIM",AG1129="Pneus",Y1129="REVENDA"),(AB1129/1+1)*(AI1129-AH1129),"")),"")</f>
        <v/>
      </c>
      <c r="AK1129" s="48" t="str">
        <f aca="false">IF(AJ1129="","",AJ1129*17%)</f>
        <v/>
      </c>
      <c r="AL1129" s="48" t="str">
        <f aca="false">IFERROR(IF(AC1129="NÃO","",IF(AK1129="","",IF(E1129="Simples Nacional",BF1129,IF(T1129=0.12,U1129*0.5833337002,IF(T1129=0,AI1129*0.07,U1129))))),"")</f>
        <v/>
      </c>
      <c r="AM1129" s="47" t="str">
        <f aca="false">IFERROR(IF(AC1129="NÃO","",IF(OR(AG1129="-",AG1129="Pneus"),AK1129-AL1129,"")),"")</f>
        <v/>
      </c>
      <c r="AN1129" s="48" t="str">
        <f aca="false">IF(AND(Y1129="REVENDA",AC1129="SIM",AG1129="BIT"),((AB1129/1+1)*AI1129)*0.4117,"")</f>
        <v/>
      </c>
      <c r="AO1129" s="48" t="str">
        <f aca="false">IF(AN1129="","",AN1129*17%)</f>
        <v/>
      </c>
      <c r="AP1129" s="49" t="str">
        <f aca="false">IF(AN1129="","",IF(T1129=0.12,(U1129*0.4117)*0.4117,IF(T1129=0,(AI1129*0.07)*0.4117,U1129*0.4117)))</f>
        <v/>
      </c>
      <c r="AQ1129" s="47" t="str">
        <f aca="false">IF(AN1129="","",AO1129-AP1129)</f>
        <v/>
      </c>
      <c r="AR1129" s="50" t="str">
        <f aca="false">IFERROR(IF(AND(AC1129="SIM",Y1129="REVENDA",LEFT(AG1129,5)="ANEXO")*OR(AE1129="ANEXO I",AF1129="ANEXO II"),VLOOKUP(H1129,Dados!G:I,2,0),""),"INSERIR MVA")</f>
        <v/>
      </c>
      <c r="AS1129" s="48" t="str">
        <f aca="false">IF(LEFT(AG1129,5)="ANEXO",VLOOKUP(AG1129,Dados!$X$111:$Z$112,2,0)*(AI1129-Q1129),"")</f>
        <v/>
      </c>
      <c r="AT1129" s="48" t="str">
        <f aca="false">IFERROR(IF(AR1129="","",(AI1129*AR1129)+AI1129),"INSERIR MVA")</f>
        <v/>
      </c>
      <c r="AU1129" s="48" t="str">
        <f aca="false">IF(AT1129="","",IF(AY1129=0.04,U1129,AS1129*AY1129))</f>
        <v/>
      </c>
      <c r="AV1129" s="47" t="str">
        <f aca="false">IFERROR(IF(AU1129="","",(VLOOKUP(AG1129,Dados!$X$111:$Z$112,3,0)*AT1129*0.17)),"INSERIR MVA")</f>
        <v/>
      </c>
      <c r="AW1129" s="47" t="str">
        <f aca="false">IFERROR(IF(AR1129="","",AV1129-AU1129),"")</f>
        <v/>
      </c>
      <c r="AX1129" s="51" t="str">
        <f aca="false">IFERROR(IF(AC1129="NÃO","",IF(AM1129&lt;&gt;"",AM1129-W1129,IF(AQ1129&lt;&gt;"",AQ1129-W1129,IF(AW1129&lt;&gt;"",AW1129-W1129,"")))),"")</f>
        <v/>
      </c>
      <c r="AY1129" s="46" t="str">
        <f aca="false">IFERROR(IF(ISNA(VLOOKUP(R1129,Dados!$X$2:$Y$5,2,0)),VLOOKUP(D1129,Dados!$X$7:$Y$33,2,0),VLOOKUP(R1129,Dados!$X$2:$Y$5,2,0)),"")</f>
        <v/>
      </c>
      <c r="AZ1129" s="52" t="str">
        <f aca="false">IF(C1129="","",IF(AND(Y1129="CONSUMO",AC1129="NÃO")*OR(AG1129="-",AG1129="BIT"),IF(E1129&lt;&gt;"",(AI1129-(P1129+L1129-N1129+Q1129)*AY1129)/0.83),""))</f>
        <v/>
      </c>
      <c r="BA1129" s="51" t="str">
        <f aca="false">IF(AZ1129="","",AZ1129*0.17-((P1129+L1129-N1129+Q1129)*AY1129))</f>
        <v/>
      </c>
      <c r="BB1129" s="51" t="str">
        <f aca="false">IF(AND(Y1129="CONSUMO",AG1129="ANEXO I",AY1129&gt;4%),(AI1129-(P1129+L1129-N1129+Q1129)*0.0514)/0.83*(0.5177)*(0.17)-AI1129*0.0514,IF(AND(Y1129="CONSUMO",AG1129="ANEXO II",AY1129&gt;4%),(AI1129-(P1129+L1129-N1129+Q1129)*0.041)/0.83*(0.3295)*(0.17)-AI1129*0.041,IF(AND(Y1129="CONSUMO",AG1129="ANEXO I",AY1129=4%),(AI1129-(P1129+L1129-N1129+Q1129)*0.04)/0.83*(0.5177)*(0.17)-AI1129*0.04,IF(AND(Y1129="CONSUMO",AG1129="ANEXO II",AY1129=4%),(AI1129-(P1129+L1129-N1129+Q1129)*0.04)/0.83*(0.3295)*(0.17)-AI1129*0.04,""))))</f>
        <v/>
      </c>
      <c r="BC1129" s="51" t="str">
        <f aca="false">IF(C1129="","",IF(AND(Y1129="CONSUMO",AC1129="SIM")*OR(AG1129="-",AG1129="BIT"),IF(E1129&lt;&gt;"",(AI1129-(P1129+L1129-N1129+Q1129)*AY1129)/0.83),""))</f>
        <v/>
      </c>
      <c r="BD1129" s="51" t="str">
        <f aca="false">IF(BC1129="","",BC1129*0.17)</f>
        <v/>
      </c>
      <c r="BE1129" s="51" t="str">
        <f aca="false">IF(I1129=6908,0,IF(BC1129="","",BD1129-((P1129+L1129-N1129+Q1129)*AY1129)))</f>
        <v/>
      </c>
      <c r="BF1129" s="53" t="str">
        <f aca="false">IF(B1129="","",IF(OR(B1129="",E1129="Regime Normal"),0,(AI1129-Q1129)*VLOOKUP(R1129,Dados!$X$98:$Y$108,2,0)))</f>
        <v/>
      </c>
      <c r="BG1129" s="54" t="str">
        <f aca="false">IFERROR(VLOOKUP(I1129,Dados!$AC$27:$AD$43,2,0),IF(B1129="","",IF(D1129&lt;&gt;"MT",IF(AND(AC1129="SIM",Y1129="Revenda"),"2403",IF(AND(AC1129="SIM",Y1129="Consumo"),"2407",IF(AND(AC1129="NÃO",Y1129="Revenda"),"2102",IF(AND(AC1129="NÃO",Y1129="Consumo"),"2556",)))),REPLACE(I1129,1,1,1))))</f>
        <v/>
      </c>
    </row>
    <row r="1130" customFormat="false" ht="12.8" hidden="false" customHeight="true" outlineLevel="0" collapsed="false">
      <c r="Y1130" s="45"/>
      <c r="Z1130" s="46" t="str">
        <f aca="false">IF(B1130="","",(IFERROR(VLOOKUP(H1130,Dados!A$3:B$15000,2,0),"Não Encontrado")))</f>
        <v/>
      </c>
      <c r="AA1130" s="46" t="str">
        <f aca="false">IF(B1130="","",(IFERROR(VLOOKUP(G1130,Dados!C$3:E$15000,3,0),"Não Encontrado")))</f>
        <v/>
      </c>
      <c r="AB1130" s="46" t="str">
        <f aca="false">IFERROR(IF(Z1130&lt;&gt;"Não Encontrado",Z1130,IF(AA1130&lt;&gt;"Não Encontrado",AA1130,"")),"")</f>
        <v/>
      </c>
      <c r="AC1130" s="45" t="str">
        <f aca="false">IF(B1130="","",IF(AB1130="","NÃO","SIM"))</f>
        <v/>
      </c>
      <c r="AD1130" s="45" t="str">
        <f aca="false">IFERROR(VLOOKUP(G1130,Dados!$P$3:$R$500,3,0),"")</f>
        <v/>
      </c>
      <c r="AE1130" s="45" t="str">
        <f aca="false">IFERROR(VLOOKUP(G1130,Dados!$K$3:$L$500,2,0),"")</f>
        <v/>
      </c>
      <c r="AF1130" s="45" t="str">
        <f aca="false">IFERROR(VLOOKUP(G1130,Dados!$M$3:$N$500,2,0),"")</f>
        <v/>
      </c>
      <c r="AG1130" s="45" t="str">
        <f aca="false">IF(F1130="","",IF(AND(AD1130="",AE1130="",AF1130=""),"-",IF(AND(AD1130="BIT",AE1130="",AF1130=""),"BIT",IF(AND(AE1130="ANEXO I",AD1130="",AF1130=""),"ANEXO I",IF(AND(AF1130="ANEXO II",AD1130="",AE1130=""),"ANEXO II","Escolher")))))</f>
        <v/>
      </c>
      <c r="AH1130" s="45" t="str">
        <f aca="false">IF(AG1130&lt;&gt;"Pneus","",IFERROR(VLOOKUP(R1130,Dados!$X$2:$Z$5,3,0)*(AI1130-Q1130),VLOOKUP(D1130,Dados!$X$7:$Z$33,3,0)*(AI1130-Q1130)))</f>
        <v/>
      </c>
      <c r="AI1130" s="47" t="str">
        <f aca="false">IF(B1130="","",P1130+Q1130+O1130+M1130+L1130-N1130)</f>
        <v/>
      </c>
      <c r="AJ1130" s="48" t="str">
        <f aca="false">IFERROR(IF(AND(AC1130="SIM",AG1130="-",Y1130="REVENDA"),(AB1130/1+1)*AI1130,IF(AND(AC1130="SIM",AG1130="Pneus",Y1130="REVENDA"),(AB1130/1+1)*(AI1130-AH1130),"")),"")</f>
        <v/>
      </c>
      <c r="AK1130" s="48" t="str">
        <f aca="false">IF(AJ1130="","",AJ1130*17%)</f>
        <v/>
      </c>
      <c r="AL1130" s="48" t="str">
        <f aca="false">IFERROR(IF(AC1130="NÃO","",IF(AK1130="","",IF(E1130="Simples Nacional",BF1130,IF(T1130=0.12,U1130*0.5833337002,IF(T1130=0,AI1130*0.07,U1130))))),"")</f>
        <v/>
      </c>
      <c r="AM1130" s="47" t="str">
        <f aca="false">IFERROR(IF(AC1130="NÃO","",IF(OR(AG1130="-",AG1130="Pneus"),AK1130-AL1130,"")),"")</f>
        <v/>
      </c>
      <c r="AN1130" s="48" t="str">
        <f aca="false">IF(AND(Y1130="REVENDA",AC1130="SIM",AG1130="BIT"),((AB1130/1+1)*AI1130)*0.4117,"")</f>
        <v/>
      </c>
      <c r="AO1130" s="48" t="str">
        <f aca="false">IF(AN1130="","",AN1130*17%)</f>
        <v/>
      </c>
      <c r="AP1130" s="49" t="str">
        <f aca="false">IF(AN1130="","",IF(T1130=0.12,(U1130*0.4117)*0.4117,IF(T1130=0,(AI1130*0.07)*0.4117,U1130*0.4117)))</f>
        <v/>
      </c>
      <c r="AQ1130" s="47" t="str">
        <f aca="false">IF(AN1130="","",AO1130-AP1130)</f>
        <v/>
      </c>
      <c r="AR1130" s="50" t="str">
        <f aca="false">IFERROR(IF(AND(AC1130="SIM",Y1130="REVENDA",LEFT(AG1130,5)="ANEXO")*OR(AE1130="ANEXO I",AF1130="ANEXO II"),VLOOKUP(H1130,Dados!G:I,2,0),""),"INSERIR MVA")</f>
        <v/>
      </c>
      <c r="AS1130" s="48" t="str">
        <f aca="false">IF(LEFT(AG1130,5)="ANEXO",VLOOKUP(AG1130,Dados!$X$111:$Z$112,2,0)*(AI1130-Q1130),"")</f>
        <v/>
      </c>
      <c r="AT1130" s="48" t="str">
        <f aca="false">IFERROR(IF(AR1130="","",(AI1130*AR1130)+AI1130),"INSERIR MVA")</f>
        <v/>
      </c>
      <c r="AU1130" s="48" t="str">
        <f aca="false">IF(AT1130="","",IF(AY1130=0.04,U1130,AS1130*AY1130))</f>
        <v/>
      </c>
      <c r="AV1130" s="47" t="str">
        <f aca="false">IFERROR(IF(AU1130="","",(VLOOKUP(AG1130,Dados!$X$111:$Z$112,3,0)*AT1130*0.17)),"INSERIR MVA")</f>
        <v/>
      </c>
      <c r="AW1130" s="47" t="str">
        <f aca="false">IFERROR(IF(AR1130="","",AV1130-AU1130),"")</f>
        <v/>
      </c>
      <c r="AX1130" s="51" t="str">
        <f aca="false">IFERROR(IF(AC1130="NÃO","",IF(AM1130&lt;&gt;"",AM1130-W1130,IF(AQ1130&lt;&gt;"",AQ1130-W1130,IF(AW1130&lt;&gt;"",AW1130-W1130,"")))),"")</f>
        <v/>
      </c>
      <c r="AY1130" s="46" t="str">
        <f aca="false">IFERROR(IF(ISNA(VLOOKUP(R1130,Dados!$X$2:$Y$5,2,0)),VLOOKUP(D1130,Dados!$X$7:$Y$33,2,0),VLOOKUP(R1130,Dados!$X$2:$Y$5,2,0)),"")</f>
        <v/>
      </c>
      <c r="AZ1130" s="52" t="str">
        <f aca="false">IF(C1130="","",IF(AND(Y1130="CONSUMO",AC1130="NÃO")*OR(AG1130="-",AG1130="BIT"),IF(E1130&lt;&gt;"",(AI1130-(P1130+L1130-N1130+Q1130)*AY1130)/0.83),""))</f>
        <v/>
      </c>
      <c r="BA1130" s="51" t="str">
        <f aca="false">IF(AZ1130="","",AZ1130*0.17-((P1130+L1130-N1130+Q1130)*AY1130))</f>
        <v/>
      </c>
      <c r="BB1130" s="51" t="str">
        <f aca="false">IF(AND(Y1130="CONSUMO",AG1130="ANEXO I",AY1130&gt;4%),(AI1130-(P1130+L1130-N1130+Q1130)*0.0514)/0.83*(0.5177)*(0.17)-AI1130*0.0514,IF(AND(Y1130="CONSUMO",AG1130="ANEXO II",AY1130&gt;4%),(AI1130-(P1130+L1130-N1130+Q1130)*0.041)/0.83*(0.3295)*(0.17)-AI1130*0.041,IF(AND(Y1130="CONSUMO",AG1130="ANEXO I",AY1130=4%),(AI1130-(P1130+L1130-N1130+Q1130)*0.04)/0.83*(0.5177)*(0.17)-AI1130*0.04,IF(AND(Y1130="CONSUMO",AG1130="ANEXO II",AY1130=4%),(AI1130-(P1130+L1130-N1130+Q1130)*0.04)/0.83*(0.3295)*(0.17)-AI1130*0.04,""))))</f>
        <v/>
      </c>
      <c r="BC1130" s="51" t="str">
        <f aca="false">IF(C1130="","",IF(AND(Y1130="CONSUMO",AC1130="SIM")*OR(AG1130="-",AG1130="BIT"),IF(E1130&lt;&gt;"",(AI1130-(P1130+L1130-N1130+Q1130)*AY1130)/0.83),""))</f>
        <v/>
      </c>
      <c r="BD1130" s="51" t="str">
        <f aca="false">IF(BC1130="","",BC1130*0.17)</f>
        <v/>
      </c>
      <c r="BE1130" s="51" t="str">
        <f aca="false">IF(I1130=6908,0,IF(BC1130="","",BD1130-((P1130+L1130-N1130+Q1130)*AY1130)))</f>
        <v/>
      </c>
      <c r="BF1130" s="53" t="str">
        <f aca="false">IF(B1130="","",IF(OR(B1130="",E1130="Regime Normal"),0,(AI1130-Q1130)*VLOOKUP(R1130,Dados!$X$98:$Y$108,2,0)))</f>
        <v/>
      </c>
      <c r="BG1130" s="54" t="str">
        <f aca="false">IFERROR(VLOOKUP(I1130,Dados!$AC$27:$AD$43,2,0),IF(B1130="","",IF(D1130&lt;&gt;"MT",IF(AND(AC1130="SIM",Y1130="Revenda"),"2403",IF(AND(AC1130="SIM",Y1130="Consumo"),"2407",IF(AND(AC1130="NÃO",Y1130="Revenda"),"2102",IF(AND(AC1130="NÃO",Y1130="Consumo"),"2556",)))),REPLACE(I1130,1,1,1))))</f>
        <v/>
      </c>
    </row>
    <row r="1131" customFormat="false" ht="12.8" hidden="false" customHeight="true" outlineLevel="0" collapsed="false">
      <c r="Y1131" s="45"/>
      <c r="Z1131" s="46" t="str">
        <f aca="false">IF(B1131="","",(IFERROR(VLOOKUP(H1131,Dados!A$3:B$15000,2,0),"Não Encontrado")))</f>
        <v/>
      </c>
      <c r="AA1131" s="46" t="str">
        <f aca="false">IF(B1131="","",(IFERROR(VLOOKUP(G1131,Dados!C$3:E$15000,3,0),"Não Encontrado")))</f>
        <v/>
      </c>
      <c r="AB1131" s="46" t="str">
        <f aca="false">IFERROR(IF(Z1131&lt;&gt;"Não Encontrado",Z1131,IF(AA1131&lt;&gt;"Não Encontrado",AA1131,"")),"")</f>
        <v/>
      </c>
      <c r="AC1131" s="45" t="str">
        <f aca="false">IF(B1131="","",IF(AB1131="","NÃO","SIM"))</f>
        <v/>
      </c>
      <c r="AD1131" s="45" t="str">
        <f aca="false">IFERROR(VLOOKUP(G1131,Dados!$P$3:$R$500,3,0),"")</f>
        <v/>
      </c>
      <c r="AE1131" s="45" t="str">
        <f aca="false">IFERROR(VLOOKUP(G1131,Dados!$K$3:$L$500,2,0),"")</f>
        <v/>
      </c>
      <c r="AF1131" s="45" t="str">
        <f aca="false">IFERROR(VLOOKUP(G1131,Dados!$M$3:$N$500,2,0),"")</f>
        <v/>
      </c>
      <c r="AG1131" s="45" t="str">
        <f aca="false">IF(F1131="","",IF(AND(AD1131="",AE1131="",AF1131=""),"-",IF(AND(AD1131="BIT",AE1131="",AF1131=""),"BIT",IF(AND(AE1131="ANEXO I",AD1131="",AF1131=""),"ANEXO I",IF(AND(AF1131="ANEXO II",AD1131="",AE1131=""),"ANEXO II","Escolher")))))</f>
        <v/>
      </c>
      <c r="AH1131" s="45" t="str">
        <f aca="false">IF(AG1131&lt;&gt;"Pneus","",IFERROR(VLOOKUP(R1131,Dados!$X$2:$Z$5,3,0)*(AI1131-Q1131),VLOOKUP(D1131,Dados!$X$7:$Z$33,3,0)*(AI1131-Q1131)))</f>
        <v/>
      </c>
      <c r="AI1131" s="47" t="str">
        <f aca="false">IF(B1131="","",P1131+Q1131+O1131+M1131+L1131-N1131)</f>
        <v/>
      </c>
      <c r="AJ1131" s="48" t="str">
        <f aca="false">IFERROR(IF(AND(AC1131="SIM",AG1131="-",Y1131="REVENDA"),(AB1131/1+1)*AI1131,IF(AND(AC1131="SIM",AG1131="Pneus",Y1131="REVENDA"),(AB1131/1+1)*(AI1131-AH1131),"")),"")</f>
        <v/>
      </c>
      <c r="AK1131" s="48" t="str">
        <f aca="false">IF(AJ1131="","",AJ1131*17%)</f>
        <v/>
      </c>
      <c r="AL1131" s="48" t="str">
        <f aca="false">IFERROR(IF(AC1131="NÃO","",IF(AK1131="","",IF(E1131="Simples Nacional",BF1131,IF(T1131=0.12,U1131*0.5833337002,IF(T1131=0,AI1131*0.07,U1131))))),"")</f>
        <v/>
      </c>
      <c r="AM1131" s="47" t="str">
        <f aca="false">IFERROR(IF(AC1131="NÃO","",IF(OR(AG1131="-",AG1131="Pneus"),AK1131-AL1131,"")),"")</f>
        <v/>
      </c>
      <c r="AN1131" s="48" t="str">
        <f aca="false">IF(AND(Y1131="REVENDA",AC1131="SIM",AG1131="BIT"),((AB1131/1+1)*AI1131)*0.4117,"")</f>
        <v/>
      </c>
      <c r="AO1131" s="48" t="str">
        <f aca="false">IF(AN1131="","",AN1131*17%)</f>
        <v/>
      </c>
      <c r="AP1131" s="49" t="str">
        <f aca="false">IF(AN1131="","",IF(T1131=0.12,(U1131*0.4117)*0.4117,IF(T1131=0,(AI1131*0.07)*0.4117,U1131*0.4117)))</f>
        <v/>
      </c>
      <c r="AQ1131" s="47" t="str">
        <f aca="false">IF(AN1131="","",AO1131-AP1131)</f>
        <v/>
      </c>
      <c r="AR1131" s="50" t="str">
        <f aca="false">IFERROR(IF(AND(AC1131="SIM",Y1131="REVENDA",LEFT(AG1131,5)="ANEXO")*OR(AE1131="ANEXO I",AF1131="ANEXO II"),VLOOKUP(H1131,Dados!G:I,2,0),""),"INSERIR MVA")</f>
        <v/>
      </c>
      <c r="AS1131" s="48" t="str">
        <f aca="false">IF(LEFT(AG1131,5)="ANEXO",VLOOKUP(AG1131,Dados!$X$111:$Z$112,2,0)*(AI1131-Q1131),"")</f>
        <v/>
      </c>
      <c r="AT1131" s="48" t="str">
        <f aca="false">IFERROR(IF(AR1131="","",(AI1131*AR1131)+AI1131),"INSERIR MVA")</f>
        <v/>
      </c>
      <c r="AU1131" s="48" t="str">
        <f aca="false">IF(AT1131="","",IF(AY1131=0.04,U1131,AS1131*AY1131))</f>
        <v/>
      </c>
      <c r="AV1131" s="47" t="str">
        <f aca="false">IFERROR(IF(AU1131="","",(VLOOKUP(AG1131,Dados!$X$111:$Z$112,3,0)*AT1131*0.17)),"INSERIR MVA")</f>
        <v/>
      </c>
      <c r="AW1131" s="47" t="str">
        <f aca="false">IFERROR(IF(AR1131="","",AV1131-AU1131),"")</f>
        <v/>
      </c>
      <c r="AX1131" s="51" t="str">
        <f aca="false">IFERROR(IF(AC1131="NÃO","",IF(AM1131&lt;&gt;"",AM1131-W1131,IF(AQ1131&lt;&gt;"",AQ1131-W1131,IF(AW1131&lt;&gt;"",AW1131-W1131,"")))),"")</f>
        <v/>
      </c>
      <c r="AY1131" s="46" t="str">
        <f aca="false">IFERROR(IF(ISNA(VLOOKUP(R1131,Dados!$X$2:$Y$5,2,0)),VLOOKUP(D1131,Dados!$X$7:$Y$33,2,0),VLOOKUP(R1131,Dados!$X$2:$Y$5,2,0)),"")</f>
        <v/>
      </c>
      <c r="AZ1131" s="52" t="str">
        <f aca="false">IF(C1131="","",IF(AND(Y1131="CONSUMO",AC1131="NÃO")*OR(AG1131="-",AG1131="BIT"),IF(E1131&lt;&gt;"",(AI1131-(P1131+L1131-N1131+Q1131)*AY1131)/0.83),""))</f>
        <v/>
      </c>
      <c r="BA1131" s="51" t="str">
        <f aca="false">IF(AZ1131="","",AZ1131*0.17-((P1131+L1131-N1131+Q1131)*AY1131))</f>
        <v/>
      </c>
      <c r="BB1131" s="51" t="str">
        <f aca="false">IF(AND(Y1131="CONSUMO",AG1131="ANEXO I",AY1131&gt;4%),(AI1131-(P1131+L1131-N1131+Q1131)*0.0514)/0.83*(0.5177)*(0.17)-AI1131*0.0514,IF(AND(Y1131="CONSUMO",AG1131="ANEXO II",AY1131&gt;4%),(AI1131-(P1131+L1131-N1131+Q1131)*0.041)/0.83*(0.3295)*(0.17)-AI1131*0.041,IF(AND(Y1131="CONSUMO",AG1131="ANEXO I",AY1131=4%),(AI1131-(P1131+L1131-N1131+Q1131)*0.04)/0.83*(0.5177)*(0.17)-AI1131*0.04,IF(AND(Y1131="CONSUMO",AG1131="ANEXO II",AY1131=4%),(AI1131-(P1131+L1131-N1131+Q1131)*0.04)/0.83*(0.3295)*(0.17)-AI1131*0.04,""))))</f>
        <v/>
      </c>
      <c r="BC1131" s="51" t="str">
        <f aca="false">IF(C1131="","",IF(AND(Y1131="CONSUMO",AC1131="SIM")*OR(AG1131="-",AG1131="BIT"),IF(E1131&lt;&gt;"",(AI1131-(P1131+L1131-N1131+Q1131)*AY1131)/0.83),""))</f>
        <v/>
      </c>
      <c r="BD1131" s="51" t="str">
        <f aca="false">IF(BC1131="","",BC1131*0.17)</f>
        <v/>
      </c>
      <c r="BE1131" s="51" t="str">
        <f aca="false">IF(I1131=6908,0,IF(BC1131="","",BD1131-((P1131+L1131-N1131+Q1131)*AY1131)))</f>
        <v/>
      </c>
      <c r="BF1131" s="53" t="str">
        <f aca="false">IF(B1131="","",IF(OR(B1131="",E1131="Regime Normal"),0,(AI1131-Q1131)*VLOOKUP(R1131,Dados!$X$98:$Y$108,2,0)))</f>
        <v/>
      </c>
      <c r="BG1131" s="54" t="str">
        <f aca="false">IFERROR(VLOOKUP(I1131,Dados!$AC$27:$AD$43,2,0),IF(B1131="","",IF(D1131&lt;&gt;"MT",IF(AND(AC1131="SIM",Y1131="Revenda"),"2403",IF(AND(AC1131="SIM",Y1131="Consumo"),"2407",IF(AND(AC1131="NÃO",Y1131="Revenda"),"2102",IF(AND(AC1131="NÃO",Y1131="Consumo"),"2556",)))),REPLACE(I1131,1,1,1))))</f>
        <v/>
      </c>
    </row>
    <row r="1132" customFormat="false" ht="12.8" hidden="false" customHeight="true" outlineLevel="0" collapsed="false">
      <c r="Y1132" s="45"/>
      <c r="Z1132" s="46" t="str">
        <f aca="false">IF(B1132="","",(IFERROR(VLOOKUP(H1132,Dados!A$3:B$15000,2,0),"Não Encontrado")))</f>
        <v/>
      </c>
      <c r="AA1132" s="46" t="str">
        <f aca="false">IF(B1132="","",(IFERROR(VLOOKUP(G1132,Dados!C$3:E$15000,3,0),"Não Encontrado")))</f>
        <v/>
      </c>
      <c r="AB1132" s="46" t="str">
        <f aca="false">IFERROR(IF(Z1132&lt;&gt;"Não Encontrado",Z1132,IF(AA1132&lt;&gt;"Não Encontrado",AA1132,"")),"")</f>
        <v/>
      </c>
      <c r="AC1132" s="45" t="str">
        <f aca="false">IF(B1132="","",IF(AB1132="","NÃO","SIM"))</f>
        <v/>
      </c>
      <c r="AD1132" s="45" t="str">
        <f aca="false">IFERROR(VLOOKUP(G1132,Dados!$P$3:$R$500,3,0),"")</f>
        <v/>
      </c>
      <c r="AE1132" s="45" t="str">
        <f aca="false">IFERROR(VLOOKUP(G1132,Dados!$K$3:$L$500,2,0),"")</f>
        <v/>
      </c>
      <c r="AF1132" s="45" t="str">
        <f aca="false">IFERROR(VLOOKUP(G1132,Dados!$M$3:$N$500,2,0),"")</f>
        <v/>
      </c>
      <c r="AG1132" s="45" t="str">
        <f aca="false">IF(F1132="","",IF(AND(AD1132="",AE1132="",AF1132=""),"-",IF(AND(AD1132="BIT",AE1132="",AF1132=""),"BIT",IF(AND(AE1132="ANEXO I",AD1132="",AF1132=""),"ANEXO I",IF(AND(AF1132="ANEXO II",AD1132="",AE1132=""),"ANEXO II","Escolher")))))</f>
        <v/>
      </c>
      <c r="AH1132" s="45" t="str">
        <f aca="false">IF(AG1132&lt;&gt;"Pneus","",IFERROR(VLOOKUP(R1132,Dados!$X$2:$Z$5,3,0)*(AI1132-Q1132),VLOOKUP(D1132,Dados!$X$7:$Z$33,3,0)*(AI1132-Q1132)))</f>
        <v/>
      </c>
      <c r="AI1132" s="47" t="str">
        <f aca="false">IF(B1132="","",P1132+Q1132+O1132+M1132+L1132-N1132)</f>
        <v/>
      </c>
      <c r="AJ1132" s="48" t="str">
        <f aca="false">IFERROR(IF(AND(AC1132="SIM",AG1132="-",Y1132="REVENDA"),(AB1132/1+1)*AI1132,IF(AND(AC1132="SIM",AG1132="Pneus",Y1132="REVENDA"),(AB1132/1+1)*(AI1132-AH1132),"")),"")</f>
        <v/>
      </c>
      <c r="AK1132" s="48" t="str">
        <f aca="false">IF(AJ1132="","",AJ1132*17%)</f>
        <v/>
      </c>
      <c r="AL1132" s="48" t="str">
        <f aca="false">IFERROR(IF(AC1132="NÃO","",IF(AK1132="","",IF(E1132="Simples Nacional",BF1132,IF(T1132=0.12,U1132*0.5833337002,IF(T1132=0,AI1132*0.07,U1132))))),"")</f>
        <v/>
      </c>
      <c r="AM1132" s="47" t="str">
        <f aca="false">IFERROR(IF(AC1132="NÃO","",IF(OR(AG1132="-",AG1132="Pneus"),AK1132-AL1132,"")),"")</f>
        <v/>
      </c>
      <c r="AN1132" s="48" t="str">
        <f aca="false">IF(AND(Y1132="REVENDA",AC1132="SIM",AG1132="BIT"),((AB1132/1+1)*AI1132)*0.4117,"")</f>
        <v/>
      </c>
      <c r="AO1132" s="48" t="str">
        <f aca="false">IF(AN1132="","",AN1132*17%)</f>
        <v/>
      </c>
      <c r="AP1132" s="49" t="str">
        <f aca="false">IF(AN1132="","",IF(T1132=0.12,(U1132*0.4117)*0.4117,IF(T1132=0,(AI1132*0.07)*0.4117,U1132*0.4117)))</f>
        <v/>
      </c>
      <c r="AQ1132" s="47" t="str">
        <f aca="false">IF(AN1132="","",AO1132-AP1132)</f>
        <v/>
      </c>
      <c r="AR1132" s="50" t="str">
        <f aca="false">IFERROR(IF(AND(AC1132="SIM",Y1132="REVENDA",LEFT(AG1132,5)="ANEXO")*OR(AE1132="ANEXO I",AF1132="ANEXO II"),VLOOKUP(H1132,Dados!G:I,2,0),""),"INSERIR MVA")</f>
        <v/>
      </c>
      <c r="AS1132" s="48" t="str">
        <f aca="false">IF(LEFT(AG1132,5)="ANEXO",VLOOKUP(AG1132,Dados!$X$111:$Z$112,2,0)*(AI1132-Q1132),"")</f>
        <v/>
      </c>
      <c r="AT1132" s="48" t="str">
        <f aca="false">IFERROR(IF(AR1132="","",(AI1132*AR1132)+AI1132),"INSERIR MVA")</f>
        <v/>
      </c>
      <c r="AU1132" s="48" t="str">
        <f aca="false">IF(AT1132="","",IF(AY1132=0.04,U1132,AS1132*AY1132))</f>
        <v/>
      </c>
      <c r="AV1132" s="47" t="str">
        <f aca="false">IFERROR(IF(AU1132="","",(VLOOKUP(AG1132,Dados!$X$111:$Z$112,3,0)*AT1132*0.17)),"INSERIR MVA")</f>
        <v/>
      </c>
      <c r="AW1132" s="47" t="str">
        <f aca="false">IFERROR(IF(AR1132="","",AV1132-AU1132),"")</f>
        <v/>
      </c>
      <c r="AX1132" s="51" t="str">
        <f aca="false">IFERROR(IF(AC1132="NÃO","",IF(AM1132&lt;&gt;"",AM1132-W1132,IF(AQ1132&lt;&gt;"",AQ1132-W1132,IF(AW1132&lt;&gt;"",AW1132-W1132,"")))),"")</f>
        <v/>
      </c>
      <c r="AY1132" s="46" t="str">
        <f aca="false">IFERROR(IF(ISNA(VLOOKUP(R1132,Dados!$X$2:$Y$5,2,0)),VLOOKUP(D1132,Dados!$X$7:$Y$33,2,0),VLOOKUP(R1132,Dados!$X$2:$Y$5,2,0)),"")</f>
        <v/>
      </c>
      <c r="AZ1132" s="52" t="str">
        <f aca="false">IF(C1132="","",IF(AND(Y1132="CONSUMO",AC1132="NÃO")*OR(AG1132="-",AG1132="BIT"),IF(E1132&lt;&gt;"",(AI1132-(P1132+L1132-N1132+Q1132)*AY1132)/0.83),""))</f>
        <v/>
      </c>
      <c r="BA1132" s="51" t="str">
        <f aca="false">IF(AZ1132="","",AZ1132*0.17-((P1132+L1132-N1132+Q1132)*AY1132))</f>
        <v/>
      </c>
      <c r="BB1132" s="51" t="str">
        <f aca="false">IF(AND(Y1132="CONSUMO",AG1132="ANEXO I",AY1132&gt;4%),(AI1132-(P1132+L1132-N1132+Q1132)*0.0514)/0.83*(0.5177)*(0.17)-AI1132*0.0514,IF(AND(Y1132="CONSUMO",AG1132="ANEXO II",AY1132&gt;4%),(AI1132-(P1132+L1132-N1132+Q1132)*0.041)/0.83*(0.3295)*(0.17)-AI1132*0.041,IF(AND(Y1132="CONSUMO",AG1132="ANEXO I",AY1132=4%),(AI1132-(P1132+L1132-N1132+Q1132)*0.04)/0.83*(0.5177)*(0.17)-AI1132*0.04,IF(AND(Y1132="CONSUMO",AG1132="ANEXO II",AY1132=4%),(AI1132-(P1132+L1132-N1132+Q1132)*0.04)/0.83*(0.3295)*(0.17)-AI1132*0.04,""))))</f>
        <v/>
      </c>
      <c r="BC1132" s="51" t="str">
        <f aca="false">IF(C1132="","",IF(AND(Y1132="CONSUMO",AC1132="SIM")*OR(AG1132="-",AG1132="BIT"),IF(E1132&lt;&gt;"",(AI1132-(P1132+L1132-N1132+Q1132)*AY1132)/0.83),""))</f>
        <v/>
      </c>
      <c r="BD1132" s="51" t="str">
        <f aca="false">IF(BC1132="","",BC1132*0.17)</f>
        <v/>
      </c>
      <c r="BE1132" s="51" t="str">
        <f aca="false">IF(I1132=6908,0,IF(BC1132="","",BD1132-((P1132+L1132-N1132+Q1132)*AY1132)))</f>
        <v/>
      </c>
      <c r="BF1132" s="53" t="str">
        <f aca="false">IF(B1132="","",IF(OR(B1132="",E1132="Regime Normal"),0,(AI1132-Q1132)*VLOOKUP(R1132,Dados!$X$98:$Y$108,2,0)))</f>
        <v/>
      </c>
      <c r="BG1132" s="54" t="str">
        <f aca="false">IFERROR(VLOOKUP(I1132,Dados!$AC$27:$AD$43,2,0),IF(B1132="","",IF(D1132&lt;&gt;"MT",IF(AND(AC1132="SIM",Y1132="Revenda"),"2403",IF(AND(AC1132="SIM",Y1132="Consumo"),"2407",IF(AND(AC1132="NÃO",Y1132="Revenda"),"2102",IF(AND(AC1132="NÃO",Y1132="Consumo"),"2556",)))),REPLACE(I1132,1,1,1))))</f>
        <v/>
      </c>
    </row>
    <row r="1133" customFormat="false" ht="12.8" hidden="false" customHeight="true" outlineLevel="0" collapsed="false">
      <c r="Y1133" s="45"/>
      <c r="Z1133" s="46" t="str">
        <f aca="false">IF(B1133="","",(IFERROR(VLOOKUP(H1133,Dados!A$3:B$15000,2,0),"Não Encontrado")))</f>
        <v/>
      </c>
      <c r="AA1133" s="46" t="str">
        <f aca="false">IF(B1133="","",(IFERROR(VLOOKUP(G1133,Dados!C$3:E$15000,3,0),"Não Encontrado")))</f>
        <v/>
      </c>
      <c r="AB1133" s="46" t="str">
        <f aca="false">IFERROR(IF(Z1133&lt;&gt;"Não Encontrado",Z1133,IF(AA1133&lt;&gt;"Não Encontrado",AA1133,"")),"")</f>
        <v/>
      </c>
      <c r="AC1133" s="45" t="str">
        <f aca="false">IF(B1133="","",IF(AB1133="","NÃO","SIM"))</f>
        <v/>
      </c>
      <c r="AD1133" s="45" t="str">
        <f aca="false">IFERROR(VLOOKUP(G1133,Dados!$P$3:$R$500,3,0),"")</f>
        <v/>
      </c>
      <c r="AE1133" s="45" t="str">
        <f aca="false">IFERROR(VLOOKUP(G1133,Dados!$K$3:$L$500,2,0),"")</f>
        <v/>
      </c>
      <c r="AF1133" s="45" t="str">
        <f aca="false">IFERROR(VLOOKUP(G1133,Dados!$M$3:$N$500,2,0),"")</f>
        <v/>
      </c>
      <c r="AG1133" s="45" t="str">
        <f aca="false">IF(F1133="","",IF(AND(AD1133="",AE1133="",AF1133=""),"-",IF(AND(AD1133="BIT",AE1133="",AF1133=""),"BIT",IF(AND(AE1133="ANEXO I",AD1133="",AF1133=""),"ANEXO I",IF(AND(AF1133="ANEXO II",AD1133="",AE1133=""),"ANEXO II","Escolher")))))</f>
        <v/>
      </c>
      <c r="AH1133" s="45" t="str">
        <f aca="false">IF(AG1133&lt;&gt;"Pneus","",IFERROR(VLOOKUP(R1133,Dados!$X$2:$Z$5,3,0)*(AI1133-Q1133),VLOOKUP(D1133,Dados!$X$7:$Z$33,3,0)*(AI1133-Q1133)))</f>
        <v/>
      </c>
      <c r="AI1133" s="47" t="str">
        <f aca="false">IF(B1133="","",P1133+Q1133+O1133+M1133+L1133-N1133)</f>
        <v/>
      </c>
      <c r="AJ1133" s="48" t="str">
        <f aca="false">IFERROR(IF(AND(AC1133="SIM",AG1133="-",Y1133="REVENDA"),(AB1133/1+1)*AI1133,IF(AND(AC1133="SIM",AG1133="Pneus",Y1133="REVENDA"),(AB1133/1+1)*(AI1133-AH1133),"")),"")</f>
        <v/>
      </c>
      <c r="AK1133" s="48" t="str">
        <f aca="false">IF(AJ1133="","",AJ1133*17%)</f>
        <v/>
      </c>
      <c r="AL1133" s="48" t="str">
        <f aca="false">IFERROR(IF(AC1133="NÃO","",IF(AK1133="","",IF(E1133="Simples Nacional",BF1133,IF(T1133=0.12,U1133*0.5833337002,IF(T1133=0,AI1133*0.07,U1133))))),"")</f>
        <v/>
      </c>
      <c r="AM1133" s="47" t="str">
        <f aca="false">IFERROR(IF(AC1133="NÃO","",IF(OR(AG1133="-",AG1133="Pneus"),AK1133-AL1133,"")),"")</f>
        <v/>
      </c>
      <c r="AN1133" s="48" t="str">
        <f aca="false">IF(AND(Y1133="REVENDA",AC1133="SIM",AG1133="BIT"),((AB1133/1+1)*AI1133)*0.4117,"")</f>
        <v/>
      </c>
      <c r="AO1133" s="48" t="str">
        <f aca="false">IF(AN1133="","",AN1133*17%)</f>
        <v/>
      </c>
      <c r="AP1133" s="49" t="str">
        <f aca="false">IF(AN1133="","",IF(T1133=0.12,(U1133*0.4117)*0.4117,IF(T1133=0,(AI1133*0.07)*0.4117,U1133*0.4117)))</f>
        <v/>
      </c>
      <c r="AQ1133" s="47" t="str">
        <f aca="false">IF(AN1133="","",AO1133-AP1133)</f>
        <v/>
      </c>
      <c r="AR1133" s="50" t="str">
        <f aca="false">IFERROR(IF(AND(AC1133="SIM",Y1133="REVENDA",LEFT(AG1133,5)="ANEXO")*OR(AE1133="ANEXO I",AF1133="ANEXO II"),VLOOKUP(H1133,Dados!G:I,2,0),""),"INSERIR MVA")</f>
        <v/>
      </c>
      <c r="AS1133" s="48" t="str">
        <f aca="false">IF(LEFT(AG1133,5)="ANEXO",VLOOKUP(AG1133,Dados!$X$111:$Z$112,2,0)*(AI1133-Q1133),"")</f>
        <v/>
      </c>
      <c r="AT1133" s="48" t="str">
        <f aca="false">IFERROR(IF(AR1133="","",(AI1133*AR1133)+AI1133),"INSERIR MVA")</f>
        <v/>
      </c>
      <c r="AU1133" s="48" t="str">
        <f aca="false">IF(AT1133="","",IF(AY1133=0.04,U1133,AS1133*AY1133))</f>
        <v/>
      </c>
      <c r="AV1133" s="47" t="str">
        <f aca="false">IFERROR(IF(AU1133="","",(VLOOKUP(AG1133,Dados!$X$111:$Z$112,3,0)*AT1133*0.17)),"INSERIR MVA")</f>
        <v/>
      </c>
      <c r="AW1133" s="47" t="str">
        <f aca="false">IFERROR(IF(AR1133="","",AV1133-AU1133),"")</f>
        <v/>
      </c>
      <c r="AX1133" s="51" t="str">
        <f aca="false">IFERROR(IF(AC1133="NÃO","",IF(AM1133&lt;&gt;"",AM1133-W1133,IF(AQ1133&lt;&gt;"",AQ1133-W1133,IF(AW1133&lt;&gt;"",AW1133-W1133,"")))),"")</f>
        <v/>
      </c>
      <c r="AY1133" s="46" t="str">
        <f aca="false">IFERROR(IF(ISNA(VLOOKUP(R1133,Dados!$X$2:$Y$5,2,0)),VLOOKUP(D1133,Dados!$X$7:$Y$33,2,0),VLOOKUP(R1133,Dados!$X$2:$Y$5,2,0)),"")</f>
        <v/>
      </c>
      <c r="AZ1133" s="52" t="str">
        <f aca="false">IF(C1133="","",IF(AND(Y1133="CONSUMO",AC1133="NÃO")*OR(AG1133="-",AG1133="BIT"),IF(E1133&lt;&gt;"",(AI1133-(P1133+L1133-N1133+Q1133)*AY1133)/0.83),""))</f>
        <v/>
      </c>
      <c r="BA1133" s="51" t="str">
        <f aca="false">IF(AZ1133="","",AZ1133*0.17-((P1133+L1133-N1133+Q1133)*AY1133))</f>
        <v/>
      </c>
      <c r="BB1133" s="51" t="str">
        <f aca="false">IF(AND(Y1133="CONSUMO",AG1133="ANEXO I",AY1133&gt;4%),(AI1133-(P1133+L1133-N1133+Q1133)*0.0514)/0.83*(0.5177)*(0.17)-AI1133*0.0514,IF(AND(Y1133="CONSUMO",AG1133="ANEXO II",AY1133&gt;4%),(AI1133-(P1133+L1133-N1133+Q1133)*0.041)/0.83*(0.3295)*(0.17)-AI1133*0.041,IF(AND(Y1133="CONSUMO",AG1133="ANEXO I",AY1133=4%),(AI1133-(P1133+L1133-N1133+Q1133)*0.04)/0.83*(0.5177)*(0.17)-AI1133*0.04,IF(AND(Y1133="CONSUMO",AG1133="ANEXO II",AY1133=4%),(AI1133-(P1133+L1133-N1133+Q1133)*0.04)/0.83*(0.3295)*(0.17)-AI1133*0.04,""))))</f>
        <v/>
      </c>
      <c r="BC1133" s="51" t="str">
        <f aca="false">IF(C1133="","",IF(AND(Y1133="CONSUMO",AC1133="SIM")*OR(AG1133="-",AG1133="BIT"),IF(E1133&lt;&gt;"",(AI1133-(P1133+L1133-N1133+Q1133)*AY1133)/0.83),""))</f>
        <v/>
      </c>
      <c r="BD1133" s="51" t="str">
        <f aca="false">IF(BC1133="","",BC1133*0.17)</f>
        <v/>
      </c>
      <c r="BE1133" s="51" t="str">
        <f aca="false">IF(I1133=6908,0,IF(BC1133="","",BD1133-((P1133+L1133-N1133+Q1133)*AY1133)))</f>
        <v/>
      </c>
      <c r="BF1133" s="53" t="str">
        <f aca="false">IF(B1133="","",IF(OR(B1133="",E1133="Regime Normal"),0,(AI1133-Q1133)*VLOOKUP(R1133,Dados!$X$98:$Y$108,2,0)))</f>
        <v/>
      </c>
      <c r="BG1133" s="54" t="str">
        <f aca="false">IFERROR(VLOOKUP(I1133,Dados!$AC$27:$AD$43,2,0),IF(B1133="","",IF(D1133&lt;&gt;"MT",IF(AND(AC1133="SIM",Y1133="Revenda"),"2403",IF(AND(AC1133="SIM",Y1133="Consumo"),"2407",IF(AND(AC1133="NÃO",Y1133="Revenda"),"2102",IF(AND(AC1133="NÃO",Y1133="Consumo"),"2556",)))),REPLACE(I1133,1,1,1))))</f>
        <v/>
      </c>
    </row>
    <row r="1134" customFormat="false" ht="12.8" hidden="false" customHeight="true" outlineLevel="0" collapsed="false">
      <c r="Y1134" s="45"/>
      <c r="Z1134" s="46" t="str">
        <f aca="false">IF(B1134="","",(IFERROR(VLOOKUP(H1134,Dados!A$3:B$15000,2,0),"Não Encontrado")))</f>
        <v/>
      </c>
      <c r="AA1134" s="46" t="str">
        <f aca="false">IF(B1134="","",(IFERROR(VLOOKUP(G1134,Dados!C$3:E$15000,3,0),"Não Encontrado")))</f>
        <v/>
      </c>
      <c r="AB1134" s="46" t="str">
        <f aca="false">IFERROR(IF(Z1134&lt;&gt;"Não Encontrado",Z1134,IF(AA1134&lt;&gt;"Não Encontrado",AA1134,"")),"")</f>
        <v/>
      </c>
      <c r="AC1134" s="45" t="str">
        <f aca="false">IF(B1134="","",IF(AB1134="","NÃO","SIM"))</f>
        <v/>
      </c>
      <c r="AD1134" s="45" t="str">
        <f aca="false">IFERROR(VLOOKUP(G1134,Dados!$P$3:$R$500,3,0),"")</f>
        <v/>
      </c>
      <c r="AE1134" s="45" t="str">
        <f aca="false">IFERROR(VLOOKUP(G1134,Dados!$K$3:$L$500,2,0),"")</f>
        <v/>
      </c>
      <c r="AF1134" s="45" t="str">
        <f aca="false">IFERROR(VLOOKUP(G1134,Dados!$M$3:$N$500,2,0),"")</f>
        <v/>
      </c>
      <c r="AG1134" s="45" t="str">
        <f aca="false">IF(F1134="","",IF(AND(AD1134="",AE1134="",AF1134=""),"-",IF(AND(AD1134="BIT",AE1134="",AF1134=""),"BIT",IF(AND(AE1134="ANEXO I",AD1134="",AF1134=""),"ANEXO I",IF(AND(AF1134="ANEXO II",AD1134="",AE1134=""),"ANEXO II","Escolher")))))</f>
        <v/>
      </c>
      <c r="AH1134" s="45" t="str">
        <f aca="false">IF(AG1134&lt;&gt;"Pneus","",IFERROR(VLOOKUP(R1134,Dados!$X$2:$Z$5,3,0)*(AI1134-Q1134),VLOOKUP(D1134,Dados!$X$7:$Z$33,3,0)*(AI1134-Q1134)))</f>
        <v/>
      </c>
      <c r="AI1134" s="47" t="str">
        <f aca="false">IF(B1134="","",P1134+Q1134+O1134+M1134+L1134-N1134)</f>
        <v/>
      </c>
      <c r="AJ1134" s="48" t="str">
        <f aca="false">IFERROR(IF(AND(AC1134="SIM",AG1134="-",Y1134="REVENDA"),(AB1134/1+1)*AI1134,IF(AND(AC1134="SIM",AG1134="Pneus",Y1134="REVENDA"),(AB1134/1+1)*(AI1134-AH1134),"")),"")</f>
        <v/>
      </c>
      <c r="AK1134" s="48" t="str">
        <f aca="false">IF(AJ1134="","",AJ1134*17%)</f>
        <v/>
      </c>
      <c r="AL1134" s="48" t="str">
        <f aca="false">IFERROR(IF(AC1134="NÃO","",IF(AK1134="","",IF(E1134="Simples Nacional",BF1134,IF(T1134=0.12,U1134*0.5833337002,IF(T1134=0,AI1134*0.07,U1134))))),"")</f>
        <v/>
      </c>
      <c r="AM1134" s="47" t="str">
        <f aca="false">IFERROR(IF(AC1134="NÃO","",IF(OR(AG1134="-",AG1134="Pneus"),AK1134-AL1134,"")),"")</f>
        <v/>
      </c>
      <c r="AN1134" s="48" t="str">
        <f aca="false">IF(AND(Y1134="REVENDA",AC1134="SIM",AG1134="BIT"),((AB1134/1+1)*AI1134)*0.4117,"")</f>
        <v/>
      </c>
      <c r="AO1134" s="48" t="str">
        <f aca="false">IF(AN1134="","",AN1134*17%)</f>
        <v/>
      </c>
      <c r="AP1134" s="49" t="str">
        <f aca="false">IF(AN1134="","",IF(T1134=0.12,(U1134*0.4117)*0.4117,IF(T1134=0,(AI1134*0.07)*0.4117,U1134*0.4117)))</f>
        <v/>
      </c>
      <c r="AQ1134" s="47" t="str">
        <f aca="false">IF(AN1134="","",AO1134-AP1134)</f>
        <v/>
      </c>
      <c r="AR1134" s="50" t="str">
        <f aca="false">IFERROR(IF(AND(AC1134="SIM",Y1134="REVENDA",LEFT(AG1134,5)="ANEXO")*OR(AE1134="ANEXO I",AF1134="ANEXO II"),VLOOKUP(H1134,Dados!G:I,2,0),""),"INSERIR MVA")</f>
        <v/>
      </c>
      <c r="AS1134" s="48" t="str">
        <f aca="false">IF(LEFT(AG1134,5)="ANEXO",VLOOKUP(AG1134,Dados!$X$111:$Z$112,2,0)*(AI1134-Q1134),"")</f>
        <v/>
      </c>
      <c r="AT1134" s="48" t="str">
        <f aca="false">IFERROR(IF(AR1134="","",(AI1134*AR1134)+AI1134),"INSERIR MVA")</f>
        <v/>
      </c>
      <c r="AU1134" s="48" t="str">
        <f aca="false">IF(AT1134="","",IF(AY1134=0.04,U1134,AS1134*AY1134))</f>
        <v/>
      </c>
      <c r="AV1134" s="47" t="str">
        <f aca="false">IFERROR(IF(AU1134="","",(VLOOKUP(AG1134,Dados!$X$111:$Z$112,3,0)*AT1134*0.17)),"INSERIR MVA")</f>
        <v/>
      </c>
      <c r="AW1134" s="47" t="str">
        <f aca="false">IFERROR(IF(AR1134="","",AV1134-AU1134),"")</f>
        <v/>
      </c>
      <c r="AX1134" s="51" t="str">
        <f aca="false">IFERROR(IF(AC1134="NÃO","",IF(AM1134&lt;&gt;"",AM1134-W1134,IF(AQ1134&lt;&gt;"",AQ1134-W1134,IF(AW1134&lt;&gt;"",AW1134-W1134,"")))),"")</f>
        <v/>
      </c>
      <c r="AY1134" s="46" t="str">
        <f aca="false">IFERROR(IF(ISNA(VLOOKUP(R1134,Dados!$X$2:$Y$5,2,0)),VLOOKUP(D1134,Dados!$X$7:$Y$33,2,0),VLOOKUP(R1134,Dados!$X$2:$Y$5,2,0)),"")</f>
        <v/>
      </c>
      <c r="AZ1134" s="52" t="str">
        <f aca="false">IF(C1134="","",IF(AND(Y1134="CONSUMO",AC1134="NÃO")*OR(AG1134="-",AG1134="BIT"),IF(E1134&lt;&gt;"",(AI1134-(P1134+L1134-N1134+Q1134)*AY1134)/0.83),""))</f>
        <v/>
      </c>
      <c r="BA1134" s="51" t="str">
        <f aca="false">IF(AZ1134="","",AZ1134*0.17-((P1134+L1134-N1134+Q1134)*AY1134))</f>
        <v/>
      </c>
      <c r="BB1134" s="51" t="str">
        <f aca="false">IF(AND(Y1134="CONSUMO",AG1134="ANEXO I",AY1134&gt;4%),(AI1134-(P1134+L1134-N1134+Q1134)*0.0514)/0.83*(0.5177)*(0.17)-AI1134*0.0514,IF(AND(Y1134="CONSUMO",AG1134="ANEXO II",AY1134&gt;4%),(AI1134-(P1134+L1134-N1134+Q1134)*0.041)/0.83*(0.3295)*(0.17)-AI1134*0.041,IF(AND(Y1134="CONSUMO",AG1134="ANEXO I",AY1134=4%),(AI1134-(P1134+L1134-N1134+Q1134)*0.04)/0.83*(0.5177)*(0.17)-AI1134*0.04,IF(AND(Y1134="CONSUMO",AG1134="ANEXO II",AY1134=4%),(AI1134-(P1134+L1134-N1134+Q1134)*0.04)/0.83*(0.3295)*(0.17)-AI1134*0.04,""))))</f>
        <v/>
      </c>
      <c r="BC1134" s="51" t="str">
        <f aca="false">IF(C1134="","",IF(AND(Y1134="CONSUMO",AC1134="SIM")*OR(AG1134="-",AG1134="BIT"),IF(E1134&lt;&gt;"",(AI1134-(P1134+L1134-N1134+Q1134)*AY1134)/0.83),""))</f>
        <v/>
      </c>
      <c r="BD1134" s="51" t="str">
        <f aca="false">IF(BC1134="","",BC1134*0.17)</f>
        <v/>
      </c>
      <c r="BE1134" s="51" t="str">
        <f aca="false">IF(I1134=6908,0,IF(BC1134="","",BD1134-((P1134+L1134-N1134+Q1134)*AY1134)))</f>
        <v/>
      </c>
      <c r="BF1134" s="53" t="str">
        <f aca="false">IF(B1134="","",IF(OR(B1134="",E1134="Regime Normal"),0,(AI1134-Q1134)*VLOOKUP(R1134,Dados!$X$98:$Y$108,2,0)))</f>
        <v/>
      </c>
      <c r="BG1134" s="54" t="str">
        <f aca="false">IFERROR(VLOOKUP(I1134,Dados!$AC$27:$AD$43,2,0),IF(B1134="","",IF(D1134&lt;&gt;"MT",IF(AND(AC1134="SIM",Y1134="Revenda"),"2403",IF(AND(AC1134="SIM",Y1134="Consumo"),"2407",IF(AND(AC1134="NÃO",Y1134="Revenda"),"2102",IF(AND(AC1134="NÃO",Y1134="Consumo"),"2556",)))),REPLACE(I1134,1,1,1))))</f>
        <v/>
      </c>
    </row>
    <row r="1135" customFormat="false" ht="12.8" hidden="false" customHeight="true" outlineLevel="0" collapsed="false">
      <c r="Y1135" s="45"/>
      <c r="Z1135" s="46" t="str">
        <f aca="false">IF(B1135="","",(IFERROR(VLOOKUP(H1135,Dados!A$3:B$15000,2,0),"Não Encontrado")))</f>
        <v/>
      </c>
      <c r="AA1135" s="46" t="str">
        <f aca="false">IF(B1135="","",(IFERROR(VLOOKUP(G1135,Dados!C$3:E$15000,3,0),"Não Encontrado")))</f>
        <v/>
      </c>
      <c r="AB1135" s="46" t="str">
        <f aca="false">IFERROR(IF(Z1135&lt;&gt;"Não Encontrado",Z1135,IF(AA1135&lt;&gt;"Não Encontrado",AA1135,"")),"")</f>
        <v/>
      </c>
      <c r="AC1135" s="45" t="str">
        <f aca="false">IF(B1135="","",IF(AB1135="","NÃO","SIM"))</f>
        <v/>
      </c>
      <c r="AD1135" s="45" t="str">
        <f aca="false">IFERROR(VLOOKUP(G1135,Dados!$P$3:$R$500,3,0),"")</f>
        <v/>
      </c>
      <c r="AE1135" s="45" t="str">
        <f aca="false">IFERROR(VLOOKUP(G1135,Dados!$K$3:$L$500,2,0),"")</f>
        <v/>
      </c>
      <c r="AF1135" s="45" t="str">
        <f aca="false">IFERROR(VLOOKUP(G1135,Dados!$M$3:$N$500,2,0),"")</f>
        <v/>
      </c>
      <c r="AG1135" s="45" t="str">
        <f aca="false">IF(F1135="","",IF(AND(AD1135="",AE1135="",AF1135=""),"-",IF(AND(AD1135="BIT",AE1135="",AF1135=""),"BIT",IF(AND(AE1135="ANEXO I",AD1135="",AF1135=""),"ANEXO I",IF(AND(AF1135="ANEXO II",AD1135="",AE1135=""),"ANEXO II","Escolher")))))</f>
        <v/>
      </c>
      <c r="AH1135" s="45" t="str">
        <f aca="false">IF(AG1135&lt;&gt;"Pneus","",IFERROR(VLOOKUP(R1135,Dados!$X$2:$Z$5,3,0)*(AI1135-Q1135),VLOOKUP(D1135,Dados!$X$7:$Z$33,3,0)*(AI1135-Q1135)))</f>
        <v/>
      </c>
      <c r="AI1135" s="47" t="str">
        <f aca="false">IF(B1135="","",P1135+Q1135+O1135+M1135+L1135-N1135)</f>
        <v/>
      </c>
      <c r="AJ1135" s="48" t="str">
        <f aca="false">IFERROR(IF(AND(AC1135="SIM",AG1135="-",Y1135="REVENDA"),(AB1135/1+1)*AI1135,IF(AND(AC1135="SIM",AG1135="Pneus",Y1135="REVENDA"),(AB1135/1+1)*(AI1135-AH1135),"")),"")</f>
        <v/>
      </c>
      <c r="AK1135" s="48" t="str">
        <f aca="false">IF(AJ1135="","",AJ1135*17%)</f>
        <v/>
      </c>
      <c r="AL1135" s="48" t="str">
        <f aca="false">IFERROR(IF(AC1135="NÃO","",IF(AK1135="","",IF(E1135="Simples Nacional",BF1135,IF(T1135=0.12,U1135*0.5833337002,IF(T1135=0,AI1135*0.07,U1135))))),"")</f>
        <v/>
      </c>
      <c r="AM1135" s="47" t="str">
        <f aca="false">IFERROR(IF(AC1135="NÃO","",IF(OR(AG1135="-",AG1135="Pneus"),AK1135-AL1135,"")),"")</f>
        <v/>
      </c>
      <c r="AN1135" s="48" t="str">
        <f aca="false">IF(AND(Y1135="REVENDA",AC1135="SIM",AG1135="BIT"),((AB1135/1+1)*AI1135)*0.4117,"")</f>
        <v/>
      </c>
      <c r="AO1135" s="48" t="str">
        <f aca="false">IF(AN1135="","",AN1135*17%)</f>
        <v/>
      </c>
      <c r="AP1135" s="49" t="str">
        <f aca="false">IF(AN1135="","",IF(T1135=0.12,(U1135*0.4117)*0.4117,IF(T1135=0,(AI1135*0.07)*0.4117,U1135*0.4117)))</f>
        <v/>
      </c>
      <c r="AQ1135" s="47" t="str">
        <f aca="false">IF(AN1135="","",AO1135-AP1135)</f>
        <v/>
      </c>
      <c r="AR1135" s="50" t="str">
        <f aca="false">IFERROR(IF(AND(AC1135="SIM",Y1135="REVENDA",LEFT(AG1135,5)="ANEXO")*OR(AE1135="ANEXO I",AF1135="ANEXO II"),VLOOKUP(H1135,Dados!G:I,2,0),""),"INSERIR MVA")</f>
        <v/>
      </c>
      <c r="AS1135" s="48" t="str">
        <f aca="false">IF(LEFT(AG1135,5)="ANEXO",VLOOKUP(AG1135,Dados!$X$111:$Z$112,2,0)*(AI1135-Q1135),"")</f>
        <v/>
      </c>
      <c r="AT1135" s="48" t="str">
        <f aca="false">IFERROR(IF(AR1135="","",(AI1135*AR1135)+AI1135),"INSERIR MVA")</f>
        <v/>
      </c>
      <c r="AU1135" s="48" t="str">
        <f aca="false">IF(AT1135="","",IF(AY1135=0.04,U1135,AS1135*AY1135))</f>
        <v/>
      </c>
      <c r="AV1135" s="47" t="str">
        <f aca="false">IFERROR(IF(AU1135="","",(VLOOKUP(AG1135,Dados!$X$111:$Z$112,3,0)*AT1135*0.17)),"INSERIR MVA")</f>
        <v/>
      </c>
      <c r="AW1135" s="47" t="str">
        <f aca="false">IFERROR(IF(AR1135="","",AV1135-AU1135),"")</f>
        <v/>
      </c>
      <c r="AX1135" s="51" t="str">
        <f aca="false">IFERROR(IF(AC1135="NÃO","",IF(AM1135&lt;&gt;"",AM1135-W1135,IF(AQ1135&lt;&gt;"",AQ1135-W1135,IF(AW1135&lt;&gt;"",AW1135-W1135,"")))),"")</f>
        <v/>
      </c>
      <c r="AY1135" s="46" t="str">
        <f aca="false">IFERROR(IF(ISNA(VLOOKUP(R1135,Dados!$X$2:$Y$5,2,0)),VLOOKUP(D1135,Dados!$X$7:$Y$33,2,0),VLOOKUP(R1135,Dados!$X$2:$Y$5,2,0)),"")</f>
        <v/>
      </c>
      <c r="AZ1135" s="52" t="str">
        <f aca="false">IF(C1135="","",IF(AND(Y1135="CONSUMO",AC1135="NÃO")*OR(AG1135="-",AG1135="BIT"),IF(E1135&lt;&gt;"",(AI1135-(P1135+L1135-N1135+Q1135)*AY1135)/0.83),""))</f>
        <v/>
      </c>
      <c r="BA1135" s="51" t="str">
        <f aca="false">IF(AZ1135="","",AZ1135*0.17-((P1135+L1135-N1135+Q1135)*AY1135))</f>
        <v/>
      </c>
      <c r="BB1135" s="51" t="str">
        <f aca="false">IF(AND(Y1135="CONSUMO",AG1135="ANEXO I",AY1135&gt;4%),(AI1135-(P1135+L1135-N1135+Q1135)*0.0514)/0.83*(0.5177)*(0.17)-AI1135*0.0514,IF(AND(Y1135="CONSUMO",AG1135="ANEXO II",AY1135&gt;4%),(AI1135-(P1135+L1135-N1135+Q1135)*0.041)/0.83*(0.3295)*(0.17)-AI1135*0.041,IF(AND(Y1135="CONSUMO",AG1135="ANEXO I",AY1135=4%),(AI1135-(P1135+L1135-N1135+Q1135)*0.04)/0.83*(0.5177)*(0.17)-AI1135*0.04,IF(AND(Y1135="CONSUMO",AG1135="ANEXO II",AY1135=4%),(AI1135-(P1135+L1135-N1135+Q1135)*0.04)/0.83*(0.3295)*(0.17)-AI1135*0.04,""))))</f>
        <v/>
      </c>
      <c r="BC1135" s="51" t="str">
        <f aca="false">IF(C1135="","",IF(AND(Y1135="CONSUMO",AC1135="SIM")*OR(AG1135="-",AG1135="BIT"),IF(E1135&lt;&gt;"",(AI1135-(P1135+L1135-N1135+Q1135)*AY1135)/0.83),""))</f>
        <v/>
      </c>
      <c r="BD1135" s="51" t="str">
        <f aca="false">IF(BC1135="","",BC1135*0.17)</f>
        <v/>
      </c>
      <c r="BE1135" s="51" t="str">
        <f aca="false">IF(I1135=6908,0,IF(BC1135="","",BD1135-((P1135+L1135-N1135+Q1135)*AY1135)))</f>
        <v/>
      </c>
      <c r="BF1135" s="53" t="str">
        <f aca="false">IF(B1135="","",IF(OR(B1135="",E1135="Regime Normal"),0,(AI1135-Q1135)*VLOOKUP(R1135,Dados!$X$98:$Y$108,2,0)))</f>
        <v/>
      </c>
      <c r="BG1135" s="54" t="str">
        <f aca="false">IFERROR(VLOOKUP(I1135,Dados!$AC$27:$AD$43,2,0),IF(B1135="","",IF(D1135&lt;&gt;"MT",IF(AND(AC1135="SIM",Y1135="Revenda"),"2403",IF(AND(AC1135="SIM",Y1135="Consumo"),"2407",IF(AND(AC1135="NÃO",Y1135="Revenda"),"2102",IF(AND(AC1135="NÃO",Y1135="Consumo"),"2556",)))),REPLACE(I1135,1,1,1))))</f>
        <v/>
      </c>
    </row>
    <row r="1136" customFormat="false" ht="12.8" hidden="false" customHeight="true" outlineLevel="0" collapsed="false">
      <c r="Y1136" s="45"/>
      <c r="Z1136" s="46" t="str">
        <f aca="false">IF(B1136="","",(IFERROR(VLOOKUP(H1136,Dados!A$3:B$15000,2,0),"Não Encontrado")))</f>
        <v/>
      </c>
      <c r="AA1136" s="46" t="str">
        <f aca="false">IF(B1136="","",(IFERROR(VLOOKUP(G1136,Dados!C$3:E$15000,3,0),"Não Encontrado")))</f>
        <v/>
      </c>
      <c r="AB1136" s="46" t="str">
        <f aca="false">IFERROR(IF(Z1136&lt;&gt;"Não Encontrado",Z1136,IF(AA1136&lt;&gt;"Não Encontrado",AA1136,"")),"")</f>
        <v/>
      </c>
      <c r="AC1136" s="45" t="str">
        <f aca="false">IF(B1136="","",IF(AB1136="","NÃO","SIM"))</f>
        <v/>
      </c>
      <c r="AD1136" s="45" t="str">
        <f aca="false">IFERROR(VLOOKUP(G1136,Dados!$P$3:$R$500,3,0),"")</f>
        <v/>
      </c>
      <c r="AE1136" s="45" t="str">
        <f aca="false">IFERROR(VLOOKUP(G1136,Dados!$K$3:$L$500,2,0),"")</f>
        <v/>
      </c>
      <c r="AF1136" s="45" t="str">
        <f aca="false">IFERROR(VLOOKUP(G1136,Dados!$M$3:$N$500,2,0),"")</f>
        <v/>
      </c>
      <c r="AG1136" s="45" t="str">
        <f aca="false">IF(F1136="","",IF(AND(AD1136="",AE1136="",AF1136=""),"-",IF(AND(AD1136="BIT",AE1136="",AF1136=""),"BIT",IF(AND(AE1136="ANEXO I",AD1136="",AF1136=""),"ANEXO I",IF(AND(AF1136="ANEXO II",AD1136="",AE1136=""),"ANEXO II","Escolher")))))</f>
        <v/>
      </c>
      <c r="AH1136" s="45" t="str">
        <f aca="false">IF(AG1136&lt;&gt;"Pneus","",IFERROR(VLOOKUP(R1136,Dados!$X$2:$Z$5,3,0)*(AI1136-Q1136),VLOOKUP(D1136,Dados!$X$7:$Z$33,3,0)*(AI1136-Q1136)))</f>
        <v/>
      </c>
      <c r="AI1136" s="47" t="str">
        <f aca="false">IF(B1136="","",P1136+Q1136+O1136+M1136+L1136-N1136)</f>
        <v/>
      </c>
      <c r="AJ1136" s="48" t="str">
        <f aca="false">IFERROR(IF(AND(AC1136="SIM",AG1136="-",Y1136="REVENDA"),(AB1136/1+1)*AI1136,IF(AND(AC1136="SIM",AG1136="Pneus",Y1136="REVENDA"),(AB1136/1+1)*(AI1136-AH1136),"")),"")</f>
        <v/>
      </c>
      <c r="AK1136" s="48" t="str">
        <f aca="false">IF(AJ1136="","",AJ1136*17%)</f>
        <v/>
      </c>
      <c r="AL1136" s="48" t="str">
        <f aca="false">IFERROR(IF(AC1136="NÃO","",IF(AK1136="","",IF(E1136="Simples Nacional",BF1136,IF(T1136=0.12,U1136*0.5833337002,IF(T1136=0,AI1136*0.07,U1136))))),"")</f>
        <v/>
      </c>
      <c r="AM1136" s="47" t="str">
        <f aca="false">IFERROR(IF(AC1136="NÃO","",IF(OR(AG1136="-",AG1136="Pneus"),AK1136-AL1136,"")),"")</f>
        <v/>
      </c>
      <c r="AN1136" s="48" t="str">
        <f aca="false">IF(AND(Y1136="REVENDA",AC1136="SIM",AG1136="BIT"),((AB1136/1+1)*AI1136)*0.4117,"")</f>
        <v/>
      </c>
      <c r="AO1136" s="48" t="str">
        <f aca="false">IF(AN1136="","",AN1136*17%)</f>
        <v/>
      </c>
      <c r="AP1136" s="49" t="str">
        <f aca="false">IF(AN1136="","",IF(T1136=0.12,(U1136*0.4117)*0.4117,IF(T1136=0,(AI1136*0.07)*0.4117,U1136*0.4117)))</f>
        <v/>
      </c>
      <c r="AQ1136" s="47" t="str">
        <f aca="false">IF(AN1136="","",AO1136-AP1136)</f>
        <v/>
      </c>
      <c r="AR1136" s="50" t="str">
        <f aca="false">IFERROR(IF(AND(AC1136="SIM",Y1136="REVENDA",LEFT(AG1136,5)="ANEXO")*OR(AE1136="ANEXO I",AF1136="ANEXO II"),VLOOKUP(H1136,Dados!G:I,2,0),""),"INSERIR MVA")</f>
        <v/>
      </c>
      <c r="AS1136" s="48" t="str">
        <f aca="false">IF(LEFT(AG1136,5)="ANEXO",VLOOKUP(AG1136,Dados!$X$111:$Z$112,2,0)*(AI1136-Q1136),"")</f>
        <v/>
      </c>
      <c r="AT1136" s="48" t="str">
        <f aca="false">IFERROR(IF(AR1136="","",(AI1136*AR1136)+AI1136),"INSERIR MVA")</f>
        <v/>
      </c>
      <c r="AU1136" s="48" t="str">
        <f aca="false">IF(AT1136="","",IF(AY1136=0.04,U1136,AS1136*AY1136))</f>
        <v/>
      </c>
      <c r="AV1136" s="47" t="str">
        <f aca="false">IFERROR(IF(AU1136="","",(VLOOKUP(AG1136,Dados!$X$111:$Z$112,3,0)*AT1136*0.17)),"INSERIR MVA")</f>
        <v/>
      </c>
      <c r="AW1136" s="47" t="str">
        <f aca="false">IFERROR(IF(AR1136="","",AV1136-AU1136),"")</f>
        <v/>
      </c>
      <c r="AX1136" s="51" t="str">
        <f aca="false">IFERROR(IF(AC1136="NÃO","",IF(AM1136&lt;&gt;"",AM1136-W1136,IF(AQ1136&lt;&gt;"",AQ1136-W1136,IF(AW1136&lt;&gt;"",AW1136-W1136,"")))),"")</f>
        <v/>
      </c>
      <c r="AY1136" s="46" t="str">
        <f aca="false">IFERROR(IF(ISNA(VLOOKUP(R1136,Dados!$X$2:$Y$5,2,0)),VLOOKUP(D1136,Dados!$X$7:$Y$33,2,0),VLOOKUP(R1136,Dados!$X$2:$Y$5,2,0)),"")</f>
        <v/>
      </c>
      <c r="AZ1136" s="52" t="str">
        <f aca="false">IF(C1136="","",IF(AND(Y1136="CONSUMO",AC1136="NÃO")*OR(AG1136="-",AG1136="BIT"),IF(E1136&lt;&gt;"",(AI1136-(P1136+L1136-N1136+Q1136)*AY1136)/0.83),""))</f>
        <v/>
      </c>
      <c r="BA1136" s="51" t="str">
        <f aca="false">IF(AZ1136="","",AZ1136*0.17-((P1136+L1136-N1136+Q1136)*AY1136))</f>
        <v/>
      </c>
      <c r="BB1136" s="51" t="str">
        <f aca="false">IF(AND(Y1136="CONSUMO",AG1136="ANEXO I",AY1136&gt;4%),(AI1136-(P1136+L1136-N1136+Q1136)*0.0514)/0.83*(0.5177)*(0.17)-AI1136*0.0514,IF(AND(Y1136="CONSUMO",AG1136="ANEXO II",AY1136&gt;4%),(AI1136-(P1136+L1136-N1136+Q1136)*0.041)/0.83*(0.3295)*(0.17)-AI1136*0.041,IF(AND(Y1136="CONSUMO",AG1136="ANEXO I",AY1136=4%),(AI1136-(P1136+L1136-N1136+Q1136)*0.04)/0.83*(0.5177)*(0.17)-AI1136*0.04,IF(AND(Y1136="CONSUMO",AG1136="ANEXO II",AY1136=4%),(AI1136-(P1136+L1136-N1136+Q1136)*0.04)/0.83*(0.3295)*(0.17)-AI1136*0.04,""))))</f>
        <v/>
      </c>
      <c r="BC1136" s="51" t="str">
        <f aca="false">IF(C1136="","",IF(AND(Y1136="CONSUMO",AC1136="SIM")*OR(AG1136="-",AG1136="BIT"),IF(E1136&lt;&gt;"",(AI1136-(P1136+L1136-N1136+Q1136)*AY1136)/0.83),""))</f>
        <v/>
      </c>
      <c r="BD1136" s="51" t="str">
        <f aca="false">IF(BC1136="","",BC1136*0.17)</f>
        <v/>
      </c>
      <c r="BE1136" s="51" t="str">
        <f aca="false">IF(I1136=6908,0,IF(BC1136="","",BD1136-((P1136+L1136-N1136+Q1136)*AY1136)))</f>
        <v/>
      </c>
      <c r="BF1136" s="53" t="str">
        <f aca="false">IF(B1136="","",IF(OR(B1136="",E1136="Regime Normal"),0,(AI1136-Q1136)*VLOOKUP(R1136,Dados!$X$98:$Y$108,2,0)))</f>
        <v/>
      </c>
      <c r="BG1136" s="54" t="str">
        <f aca="false">IFERROR(VLOOKUP(I1136,Dados!$AC$27:$AD$43,2,0),IF(B1136="","",IF(D1136&lt;&gt;"MT",IF(AND(AC1136="SIM",Y1136="Revenda"),"2403",IF(AND(AC1136="SIM",Y1136="Consumo"),"2407",IF(AND(AC1136="NÃO",Y1136="Revenda"),"2102",IF(AND(AC1136="NÃO",Y1136="Consumo"),"2556",)))),REPLACE(I1136,1,1,1))))</f>
        <v/>
      </c>
    </row>
    <row r="1137" customFormat="false" ht="12.8" hidden="false" customHeight="true" outlineLevel="0" collapsed="false">
      <c r="Y1137" s="45"/>
      <c r="Z1137" s="46" t="str">
        <f aca="false">IF(B1137="","",(IFERROR(VLOOKUP(H1137,Dados!A$3:B$15000,2,0),"Não Encontrado")))</f>
        <v/>
      </c>
      <c r="AA1137" s="46" t="str">
        <f aca="false">IF(B1137="","",(IFERROR(VLOOKUP(G1137,Dados!C$3:E$15000,3,0),"Não Encontrado")))</f>
        <v/>
      </c>
      <c r="AB1137" s="46" t="str">
        <f aca="false">IFERROR(IF(Z1137&lt;&gt;"Não Encontrado",Z1137,IF(AA1137&lt;&gt;"Não Encontrado",AA1137,"")),"")</f>
        <v/>
      </c>
      <c r="AC1137" s="45" t="str">
        <f aca="false">IF(B1137="","",IF(AB1137="","NÃO","SIM"))</f>
        <v/>
      </c>
      <c r="AD1137" s="45" t="str">
        <f aca="false">IFERROR(VLOOKUP(G1137,Dados!$P$3:$R$500,3,0),"")</f>
        <v/>
      </c>
      <c r="AE1137" s="45" t="str">
        <f aca="false">IFERROR(VLOOKUP(G1137,Dados!$K$3:$L$500,2,0),"")</f>
        <v/>
      </c>
      <c r="AF1137" s="45" t="str">
        <f aca="false">IFERROR(VLOOKUP(G1137,Dados!$M$3:$N$500,2,0),"")</f>
        <v/>
      </c>
      <c r="AG1137" s="45" t="str">
        <f aca="false">IF(F1137="","",IF(AND(AD1137="",AE1137="",AF1137=""),"-",IF(AND(AD1137="BIT",AE1137="",AF1137=""),"BIT",IF(AND(AE1137="ANEXO I",AD1137="",AF1137=""),"ANEXO I",IF(AND(AF1137="ANEXO II",AD1137="",AE1137=""),"ANEXO II","Escolher")))))</f>
        <v/>
      </c>
      <c r="AH1137" s="45" t="str">
        <f aca="false">IF(AG1137&lt;&gt;"Pneus","",IFERROR(VLOOKUP(R1137,Dados!$X$2:$Z$5,3,0)*(AI1137-Q1137),VLOOKUP(D1137,Dados!$X$7:$Z$33,3,0)*(AI1137-Q1137)))</f>
        <v/>
      </c>
      <c r="AI1137" s="47" t="str">
        <f aca="false">IF(B1137="","",P1137+Q1137+O1137+M1137+L1137-N1137)</f>
        <v/>
      </c>
      <c r="AJ1137" s="48" t="str">
        <f aca="false">IFERROR(IF(AND(AC1137="SIM",AG1137="-",Y1137="REVENDA"),(AB1137/1+1)*AI1137,IF(AND(AC1137="SIM",AG1137="Pneus",Y1137="REVENDA"),(AB1137/1+1)*(AI1137-AH1137),"")),"")</f>
        <v/>
      </c>
      <c r="AK1137" s="48" t="str">
        <f aca="false">IF(AJ1137="","",AJ1137*17%)</f>
        <v/>
      </c>
      <c r="AL1137" s="48" t="str">
        <f aca="false">IFERROR(IF(AC1137="NÃO","",IF(AK1137="","",IF(E1137="Simples Nacional",BF1137,IF(T1137=0.12,U1137*0.5833337002,IF(T1137=0,AI1137*0.07,U1137))))),"")</f>
        <v/>
      </c>
      <c r="AM1137" s="47" t="str">
        <f aca="false">IFERROR(IF(AC1137="NÃO","",IF(OR(AG1137="-",AG1137="Pneus"),AK1137-AL1137,"")),"")</f>
        <v/>
      </c>
      <c r="AN1137" s="48" t="str">
        <f aca="false">IF(AND(Y1137="REVENDA",AC1137="SIM",AG1137="BIT"),((AB1137/1+1)*AI1137)*0.4117,"")</f>
        <v/>
      </c>
      <c r="AO1137" s="48" t="str">
        <f aca="false">IF(AN1137="","",AN1137*17%)</f>
        <v/>
      </c>
      <c r="AP1137" s="49" t="str">
        <f aca="false">IF(AN1137="","",IF(T1137=0.12,(U1137*0.4117)*0.4117,IF(T1137=0,(AI1137*0.07)*0.4117,U1137*0.4117)))</f>
        <v/>
      </c>
      <c r="AQ1137" s="47" t="str">
        <f aca="false">IF(AN1137="","",AO1137-AP1137)</f>
        <v/>
      </c>
      <c r="AR1137" s="50" t="str">
        <f aca="false">IFERROR(IF(AND(AC1137="SIM",Y1137="REVENDA",LEFT(AG1137,5)="ANEXO")*OR(AE1137="ANEXO I",AF1137="ANEXO II"),VLOOKUP(H1137,Dados!G:I,2,0),""),"INSERIR MVA")</f>
        <v/>
      </c>
      <c r="AS1137" s="48" t="str">
        <f aca="false">IF(LEFT(AG1137,5)="ANEXO",VLOOKUP(AG1137,Dados!$X$111:$Z$112,2,0)*(AI1137-Q1137),"")</f>
        <v/>
      </c>
      <c r="AT1137" s="48" t="str">
        <f aca="false">IFERROR(IF(AR1137="","",(AI1137*AR1137)+AI1137),"INSERIR MVA")</f>
        <v/>
      </c>
      <c r="AU1137" s="48" t="str">
        <f aca="false">IF(AT1137="","",IF(AY1137=0.04,U1137,AS1137*AY1137))</f>
        <v/>
      </c>
      <c r="AV1137" s="47" t="str">
        <f aca="false">IFERROR(IF(AU1137="","",(VLOOKUP(AG1137,Dados!$X$111:$Z$112,3,0)*AT1137*0.17)),"INSERIR MVA")</f>
        <v/>
      </c>
      <c r="AW1137" s="47" t="str">
        <f aca="false">IFERROR(IF(AR1137="","",AV1137-AU1137),"")</f>
        <v/>
      </c>
      <c r="AX1137" s="51" t="str">
        <f aca="false">IFERROR(IF(AC1137="NÃO","",IF(AM1137&lt;&gt;"",AM1137-W1137,IF(AQ1137&lt;&gt;"",AQ1137-W1137,IF(AW1137&lt;&gt;"",AW1137-W1137,"")))),"")</f>
        <v/>
      </c>
      <c r="AY1137" s="46" t="str">
        <f aca="false">IFERROR(IF(ISNA(VLOOKUP(R1137,Dados!$X$2:$Y$5,2,0)),VLOOKUP(D1137,Dados!$X$7:$Y$33,2,0),VLOOKUP(R1137,Dados!$X$2:$Y$5,2,0)),"")</f>
        <v/>
      </c>
      <c r="AZ1137" s="52" t="str">
        <f aca="false">IF(C1137="","",IF(AND(Y1137="CONSUMO",AC1137="NÃO")*OR(AG1137="-",AG1137="BIT"),IF(E1137&lt;&gt;"",(AI1137-(P1137+L1137-N1137+Q1137)*AY1137)/0.83),""))</f>
        <v/>
      </c>
      <c r="BA1137" s="51" t="str">
        <f aca="false">IF(AZ1137="","",AZ1137*0.17-((P1137+L1137-N1137+Q1137)*AY1137))</f>
        <v/>
      </c>
      <c r="BB1137" s="51" t="str">
        <f aca="false">IF(AND(Y1137="CONSUMO",AG1137="ANEXO I",AY1137&gt;4%),(AI1137-(P1137+L1137-N1137+Q1137)*0.0514)/0.83*(0.5177)*(0.17)-AI1137*0.0514,IF(AND(Y1137="CONSUMO",AG1137="ANEXO II",AY1137&gt;4%),(AI1137-(P1137+L1137-N1137+Q1137)*0.041)/0.83*(0.3295)*(0.17)-AI1137*0.041,IF(AND(Y1137="CONSUMO",AG1137="ANEXO I",AY1137=4%),(AI1137-(P1137+L1137-N1137+Q1137)*0.04)/0.83*(0.5177)*(0.17)-AI1137*0.04,IF(AND(Y1137="CONSUMO",AG1137="ANEXO II",AY1137=4%),(AI1137-(P1137+L1137-N1137+Q1137)*0.04)/0.83*(0.3295)*(0.17)-AI1137*0.04,""))))</f>
        <v/>
      </c>
      <c r="BC1137" s="51" t="str">
        <f aca="false">IF(C1137="","",IF(AND(Y1137="CONSUMO",AC1137="SIM")*OR(AG1137="-",AG1137="BIT"),IF(E1137&lt;&gt;"",(AI1137-(P1137+L1137-N1137+Q1137)*AY1137)/0.83),""))</f>
        <v/>
      </c>
      <c r="BD1137" s="51" t="str">
        <f aca="false">IF(BC1137="","",BC1137*0.17)</f>
        <v/>
      </c>
      <c r="BE1137" s="51" t="str">
        <f aca="false">IF(I1137=6908,0,IF(BC1137="","",BD1137-((P1137+L1137-N1137+Q1137)*AY1137)))</f>
        <v/>
      </c>
      <c r="BF1137" s="53" t="str">
        <f aca="false">IF(B1137="","",IF(OR(B1137="",E1137="Regime Normal"),0,(AI1137-Q1137)*VLOOKUP(R1137,Dados!$X$98:$Y$108,2,0)))</f>
        <v/>
      </c>
      <c r="BG1137" s="54" t="str">
        <f aca="false">IFERROR(VLOOKUP(I1137,Dados!$AC$27:$AD$43,2,0),IF(B1137="","",IF(D1137&lt;&gt;"MT",IF(AND(AC1137="SIM",Y1137="Revenda"),"2403",IF(AND(AC1137="SIM",Y1137="Consumo"),"2407",IF(AND(AC1137="NÃO",Y1137="Revenda"),"2102",IF(AND(AC1137="NÃO",Y1137="Consumo"),"2556",)))),REPLACE(I1137,1,1,1))))</f>
        <v/>
      </c>
    </row>
    <row r="1138" customFormat="false" ht="12.8" hidden="false" customHeight="true" outlineLevel="0" collapsed="false">
      <c r="Y1138" s="45"/>
      <c r="Z1138" s="46" t="str">
        <f aca="false">IF(B1138="","",(IFERROR(VLOOKUP(H1138,Dados!A$3:B$15000,2,0),"Não Encontrado")))</f>
        <v/>
      </c>
      <c r="AA1138" s="46" t="str">
        <f aca="false">IF(B1138="","",(IFERROR(VLOOKUP(G1138,Dados!C$3:E$15000,3,0),"Não Encontrado")))</f>
        <v/>
      </c>
      <c r="AB1138" s="46" t="str">
        <f aca="false">IFERROR(IF(Z1138&lt;&gt;"Não Encontrado",Z1138,IF(AA1138&lt;&gt;"Não Encontrado",AA1138,"")),"")</f>
        <v/>
      </c>
      <c r="AC1138" s="45" t="str">
        <f aca="false">IF(B1138="","",IF(AB1138="","NÃO","SIM"))</f>
        <v/>
      </c>
      <c r="AD1138" s="45" t="str">
        <f aca="false">IFERROR(VLOOKUP(G1138,Dados!$P$3:$R$500,3,0),"")</f>
        <v/>
      </c>
      <c r="AE1138" s="45" t="str">
        <f aca="false">IFERROR(VLOOKUP(G1138,Dados!$K$3:$L$500,2,0),"")</f>
        <v/>
      </c>
      <c r="AF1138" s="45" t="str">
        <f aca="false">IFERROR(VLOOKUP(G1138,Dados!$M$3:$N$500,2,0),"")</f>
        <v/>
      </c>
      <c r="AG1138" s="45" t="str">
        <f aca="false">IF(F1138="","",IF(AND(AD1138="",AE1138="",AF1138=""),"-",IF(AND(AD1138="BIT",AE1138="",AF1138=""),"BIT",IF(AND(AE1138="ANEXO I",AD1138="",AF1138=""),"ANEXO I",IF(AND(AF1138="ANEXO II",AD1138="",AE1138=""),"ANEXO II","Escolher")))))</f>
        <v/>
      </c>
      <c r="AH1138" s="45" t="str">
        <f aca="false">IF(AG1138&lt;&gt;"Pneus","",IFERROR(VLOOKUP(R1138,Dados!$X$2:$Z$5,3,0)*(AI1138-Q1138),VLOOKUP(D1138,Dados!$X$7:$Z$33,3,0)*(AI1138-Q1138)))</f>
        <v/>
      </c>
      <c r="AI1138" s="47" t="str">
        <f aca="false">IF(B1138="","",P1138+Q1138+O1138+M1138+L1138-N1138)</f>
        <v/>
      </c>
      <c r="AJ1138" s="48" t="str">
        <f aca="false">IFERROR(IF(AND(AC1138="SIM",AG1138="-",Y1138="REVENDA"),(AB1138/1+1)*AI1138,IF(AND(AC1138="SIM",AG1138="Pneus",Y1138="REVENDA"),(AB1138/1+1)*(AI1138-AH1138),"")),"")</f>
        <v/>
      </c>
      <c r="AK1138" s="48" t="str">
        <f aca="false">IF(AJ1138="","",AJ1138*17%)</f>
        <v/>
      </c>
      <c r="AL1138" s="48" t="str">
        <f aca="false">IFERROR(IF(AC1138="NÃO","",IF(AK1138="","",IF(E1138="Simples Nacional",BF1138,IF(T1138=0.12,U1138*0.5833337002,IF(T1138=0,AI1138*0.07,U1138))))),"")</f>
        <v/>
      </c>
      <c r="AM1138" s="47" t="str">
        <f aca="false">IFERROR(IF(AC1138="NÃO","",IF(OR(AG1138="-",AG1138="Pneus"),AK1138-AL1138,"")),"")</f>
        <v/>
      </c>
      <c r="AN1138" s="48" t="str">
        <f aca="false">IF(AND(Y1138="REVENDA",AC1138="SIM",AG1138="BIT"),((AB1138/1+1)*AI1138)*0.4117,"")</f>
        <v/>
      </c>
      <c r="AO1138" s="48" t="str">
        <f aca="false">IF(AN1138="","",AN1138*17%)</f>
        <v/>
      </c>
      <c r="AP1138" s="49" t="str">
        <f aca="false">IF(AN1138="","",IF(T1138=0.12,(U1138*0.4117)*0.4117,IF(T1138=0,(AI1138*0.07)*0.4117,U1138*0.4117)))</f>
        <v/>
      </c>
      <c r="AQ1138" s="47" t="str">
        <f aca="false">IF(AN1138="","",AO1138-AP1138)</f>
        <v/>
      </c>
      <c r="AR1138" s="50" t="str">
        <f aca="false">IFERROR(IF(AND(AC1138="SIM",Y1138="REVENDA",LEFT(AG1138,5)="ANEXO")*OR(AE1138="ANEXO I",AF1138="ANEXO II"),VLOOKUP(H1138,Dados!G:I,2,0),""),"INSERIR MVA")</f>
        <v/>
      </c>
      <c r="AS1138" s="48" t="str">
        <f aca="false">IF(LEFT(AG1138,5)="ANEXO",VLOOKUP(AG1138,Dados!$X$111:$Z$112,2,0)*(AI1138-Q1138),"")</f>
        <v/>
      </c>
      <c r="AT1138" s="48" t="str">
        <f aca="false">IFERROR(IF(AR1138="","",(AI1138*AR1138)+AI1138),"INSERIR MVA")</f>
        <v/>
      </c>
      <c r="AU1138" s="48" t="str">
        <f aca="false">IF(AT1138="","",IF(AY1138=0.04,U1138,AS1138*AY1138))</f>
        <v/>
      </c>
      <c r="AV1138" s="47" t="str">
        <f aca="false">IFERROR(IF(AU1138="","",(VLOOKUP(AG1138,Dados!$X$111:$Z$112,3,0)*AT1138*0.17)),"INSERIR MVA")</f>
        <v/>
      </c>
      <c r="AW1138" s="47" t="str">
        <f aca="false">IFERROR(IF(AR1138="","",AV1138-AU1138),"")</f>
        <v/>
      </c>
      <c r="AX1138" s="51" t="str">
        <f aca="false">IFERROR(IF(AC1138="NÃO","",IF(AM1138&lt;&gt;"",AM1138-W1138,IF(AQ1138&lt;&gt;"",AQ1138-W1138,IF(AW1138&lt;&gt;"",AW1138-W1138,"")))),"")</f>
        <v/>
      </c>
      <c r="AY1138" s="46" t="str">
        <f aca="false">IFERROR(IF(ISNA(VLOOKUP(R1138,Dados!$X$2:$Y$5,2,0)),VLOOKUP(D1138,Dados!$X$7:$Y$33,2,0),VLOOKUP(R1138,Dados!$X$2:$Y$5,2,0)),"")</f>
        <v/>
      </c>
      <c r="AZ1138" s="52" t="str">
        <f aca="false">IF(C1138="","",IF(AND(Y1138="CONSUMO",AC1138="NÃO")*OR(AG1138="-",AG1138="BIT"),IF(E1138&lt;&gt;"",(AI1138-(P1138+L1138-N1138+Q1138)*AY1138)/0.83),""))</f>
        <v/>
      </c>
      <c r="BA1138" s="51" t="str">
        <f aca="false">IF(AZ1138="","",AZ1138*0.17-((P1138+L1138-N1138+Q1138)*AY1138))</f>
        <v/>
      </c>
      <c r="BB1138" s="51" t="str">
        <f aca="false">IF(AND(Y1138="CONSUMO",AG1138="ANEXO I",AY1138&gt;4%),(AI1138-(P1138+L1138-N1138+Q1138)*0.0514)/0.83*(0.5177)*(0.17)-AI1138*0.0514,IF(AND(Y1138="CONSUMO",AG1138="ANEXO II",AY1138&gt;4%),(AI1138-(P1138+L1138-N1138+Q1138)*0.041)/0.83*(0.3295)*(0.17)-AI1138*0.041,IF(AND(Y1138="CONSUMO",AG1138="ANEXO I",AY1138=4%),(AI1138-(P1138+L1138-N1138+Q1138)*0.04)/0.83*(0.5177)*(0.17)-AI1138*0.04,IF(AND(Y1138="CONSUMO",AG1138="ANEXO II",AY1138=4%),(AI1138-(P1138+L1138-N1138+Q1138)*0.04)/0.83*(0.3295)*(0.17)-AI1138*0.04,""))))</f>
        <v/>
      </c>
      <c r="BC1138" s="51" t="str">
        <f aca="false">IF(C1138="","",IF(AND(Y1138="CONSUMO",AC1138="SIM")*OR(AG1138="-",AG1138="BIT"),IF(E1138&lt;&gt;"",(AI1138-(P1138+L1138-N1138+Q1138)*AY1138)/0.83),""))</f>
        <v/>
      </c>
      <c r="BD1138" s="51" t="str">
        <f aca="false">IF(BC1138="","",BC1138*0.17)</f>
        <v/>
      </c>
      <c r="BE1138" s="51" t="str">
        <f aca="false">IF(I1138=6908,0,IF(BC1138="","",BD1138-((P1138+L1138-N1138+Q1138)*AY1138)))</f>
        <v/>
      </c>
      <c r="BF1138" s="53" t="str">
        <f aca="false">IF(B1138="","",IF(OR(B1138="",E1138="Regime Normal"),0,(AI1138-Q1138)*VLOOKUP(R1138,Dados!$X$98:$Y$108,2,0)))</f>
        <v/>
      </c>
      <c r="BG1138" s="54" t="str">
        <f aca="false">IFERROR(VLOOKUP(I1138,Dados!$AC$27:$AD$43,2,0),IF(B1138="","",IF(D1138&lt;&gt;"MT",IF(AND(AC1138="SIM",Y1138="Revenda"),"2403",IF(AND(AC1138="SIM",Y1138="Consumo"),"2407",IF(AND(AC1138="NÃO",Y1138="Revenda"),"2102",IF(AND(AC1138="NÃO",Y1138="Consumo"),"2556",)))),REPLACE(I1138,1,1,1))))</f>
        <v/>
      </c>
    </row>
    <row r="1139" customFormat="false" ht="12.8" hidden="false" customHeight="true" outlineLevel="0" collapsed="false">
      <c r="Y1139" s="45"/>
      <c r="Z1139" s="46" t="str">
        <f aca="false">IF(B1139="","",(IFERROR(VLOOKUP(H1139,Dados!A$3:B$15000,2,0),"Não Encontrado")))</f>
        <v/>
      </c>
      <c r="AA1139" s="46" t="str">
        <f aca="false">IF(B1139="","",(IFERROR(VLOOKUP(G1139,Dados!C$3:E$15000,3,0),"Não Encontrado")))</f>
        <v/>
      </c>
      <c r="AB1139" s="46" t="str">
        <f aca="false">IFERROR(IF(Z1139&lt;&gt;"Não Encontrado",Z1139,IF(AA1139&lt;&gt;"Não Encontrado",AA1139,"")),"")</f>
        <v/>
      </c>
      <c r="AC1139" s="45" t="str">
        <f aca="false">IF(B1139="","",IF(AB1139="","NÃO","SIM"))</f>
        <v/>
      </c>
      <c r="AD1139" s="45" t="str">
        <f aca="false">IFERROR(VLOOKUP(G1139,Dados!$P$3:$R$500,3,0),"")</f>
        <v/>
      </c>
      <c r="AE1139" s="45" t="str">
        <f aca="false">IFERROR(VLOOKUP(G1139,Dados!$K$3:$L$500,2,0),"")</f>
        <v/>
      </c>
      <c r="AF1139" s="45" t="str">
        <f aca="false">IFERROR(VLOOKUP(G1139,Dados!$M$3:$N$500,2,0),"")</f>
        <v/>
      </c>
      <c r="AG1139" s="45" t="str">
        <f aca="false">IF(F1139="","",IF(AND(AD1139="",AE1139="",AF1139=""),"-",IF(AND(AD1139="BIT",AE1139="",AF1139=""),"BIT",IF(AND(AE1139="ANEXO I",AD1139="",AF1139=""),"ANEXO I",IF(AND(AF1139="ANEXO II",AD1139="",AE1139=""),"ANEXO II","Escolher")))))</f>
        <v/>
      </c>
      <c r="AH1139" s="45" t="str">
        <f aca="false">IF(AG1139&lt;&gt;"Pneus","",IFERROR(VLOOKUP(R1139,Dados!$X$2:$Z$5,3,0)*(AI1139-Q1139),VLOOKUP(D1139,Dados!$X$7:$Z$33,3,0)*(AI1139-Q1139)))</f>
        <v/>
      </c>
      <c r="AI1139" s="47" t="str">
        <f aca="false">IF(B1139="","",P1139+Q1139+O1139+M1139+L1139-N1139)</f>
        <v/>
      </c>
      <c r="AJ1139" s="48" t="str">
        <f aca="false">IFERROR(IF(AND(AC1139="SIM",AG1139="-",Y1139="REVENDA"),(AB1139/1+1)*AI1139,IF(AND(AC1139="SIM",AG1139="Pneus",Y1139="REVENDA"),(AB1139/1+1)*(AI1139-AH1139),"")),"")</f>
        <v/>
      </c>
      <c r="AK1139" s="48" t="str">
        <f aca="false">IF(AJ1139="","",AJ1139*17%)</f>
        <v/>
      </c>
      <c r="AL1139" s="48" t="str">
        <f aca="false">IFERROR(IF(AC1139="NÃO","",IF(AK1139="","",IF(E1139="Simples Nacional",BF1139,IF(T1139=0.12,U1139*0.5833337002,IF(T1139=0,AI1139*0.07,U1139))))),"")</f>
        <v/>
      </c>
      <c r="AM1139" s="47" t="str">
        <f aca="false">IFERROR(IF(AC1139="NÃO","",IF(OR(AG1139="-",AG1139="Pneus"),AK1139-AL1139,"")),"")</f>
        <v/>
      </c>
      <c r="AN1139" s="48" t="str">
        <f aca="false">IF(AND(Y1139="REVENDA",AC1139="SIM",AG1139="BIT"),((AB1139/1+1)*AI1139)*0.4117,"")</f>
        <v/>
      </c>
      <c r="AO1139" s="48" t="str">
        <f aca="false">IF(AN1139="","",AN1139*17%)</f>
        <v/>
      </c>
      <c r="AP1139" s="49" t="str">
        <f aca="false">IF(AN1139="","",IF(T1139=0.12,(U1139*0.4117)*0.4117,IF(T1139=0,(AI1139*0.07)*0.4117,U1139*0.4117)))</f>
        <v/>
      </c>
      <c r="AQ1139" s="47" t="str">
        <f aca="false">IF(AN1139="","",AO1139-AP1139)</f>
        <v/>
      </c>
      <c r="AR1139" s="50" t="str">
        <f aca="false">IFERROR(IF(AND(AC1139="SIM",Y1139="REVENDA",LEFT(AG1139,5)="ANEXO")*OR(AE1139="ANEXO I",AF1139="ANEXO II"),VLOOKUP(H1139,Dados!G:I,2,0),""),"INSERIR MVA")</f>
        <v/>
      </c>
      <c r="AS1139" s="48" t="str">
        <f aca="false">IF(LEFT(AG1139,5)="ANEXO",VLOOKUP(AG1139,Dados!$X$111:$Z$112,2,0)*(AI1139-Q1139),"")</f>
        <v/>
      </c>
      <c r="AT1139" s="48" t="str">
        <f aca="false">IFERROR(IF(AR1139="","",(AI1139*AR1139)+AI1139),"INSERIR MVA")</f>
        <v/>
      </c>
      <c r="AU1139" s="48" t="str">
        <f aca="false">IF(AT1139="","",IF(AY1139=0.04,U1139,AS1139*AY1139))</f>
        <v/>
      </c>
      <c r="AV1139" s="47" t="str">
        <f aca="false">IFERROR(IF(AU1139="","",(VLOOKUP(AG1139,Dados!$X$111:$Z$112,3,0)*AT1139*0.17)),"INSERIR MVA")</f>
        <v/>
      </c>
      <c r="AW1139" s="47" t="str">
        <f aca="false">IFERROR(IF(AR1139="","",AV1139-AU1139),"")</f>
        <v/>
      </c>
      <c r="AX1139" s="51" t="str">
        <f aca="false">IFERROR(IF(AC1139="NÃO","",IF(AM1139&lt;&gt;"",AM1139-W1139,IF(AQ1139&lt;&gt;"",AQ1139-W1139,IF(AW1139&lt;&gt;"",AW1139-W1139,"")))),"")</f>
        <v/>
      </c>
      <c r="AY1139" s="46" t="str">
        <f aca="false">IFERROR(IF(ISNA(VLOOKUP(R1139,Dados!$X$2:$Y$5,2,0)),VLOOKUP(D1139,Dados!$X$7:$Y$33,2,0),VLOOKUP(R1139,Dados!$X$2:$Y$5,2,0)),"")</f>
        <v/>
      </c>
      <c r="AZ1139" s="52" t="str">
        <f aca="false">IF(C1139="","",IF(AND(Y1139="CONSUMO",AC1139="NÃO")*OR(AG1139="-",AG1139="BIT"),IF(E1139&lt;&gt;"",(AI1139-(P1139+L1139-N1139+Q1139)*AY1139)/0.83),""))</f>
        <v/>
      </c>
      <c r="BA1139" s="51" t="str">
        <f aca="false">IF(AZ1139="","",AZ1139*0.17-((P1139+L1139-N1139+Q1139)*AY1139))</f>
        <v/>
      </c>
      <c r="BB1139" s="51" t="str">
        <f aca="false">IF(AND(Y1139="CONSUMO",AG1139="ANEXO I",AY1139&gt;4%),(AI1139-(P1139+L1139-N1139+Q1139)*0.0514)/0.83*(0.5177)*(0.17)-AI1139*0.0514,IF(AND(Y1139="CONSUMO",AG1139="ANEXO II",AY1139&gt;4%),(AI1139-(P1139+L1139-N1139+Q1139)*0.041)/0.83*(0.3295)*(0.17)-AI1139*0.041,IF(AND(Y1139="CONSUMO",AG1139="ANEXO I",AY1139=4%),(AI1139-(P1139+L1139-N1139+Q1139)*0.04)/0.83*(0.5177)*(0.17)-AI1139*0.04,IF(AND(Y1139="CONSUMO",AG1139="ANEXO II",AY1139=4%),(AI1139-(P1139+L1139-N1139+Q1139)*0.04)/0.83*(0.3295)*(0.17)-AI1139*0.04,""))))</f>
        <v/>
      </c>
      <c r="BC1139" s="51" t="str">
        <f aca="false">IF(C1139="","",IF(AND(Y1139="CONSUMO",AC1139="SIM")*OR(AG1139="-",AG1139="BIT"),IF(E1139&lt;&gt;"",(AI1139-(P1139+L1139-N1139+Q1139)*AY1139)/0.83),""))</f>
        <v/>
      </c>
      <c r="BD1139" s="51" t="str">
        <f aca="false">IF(BC1139="","",BC1139*0.17)</f>
        <v/>
      </c>
      <c r="BE1139" s="51" t="str">
        <f aca="false">IF(I1139=6908,0,IF(BC1139="","",BD1139-((P1139+L1139-N1139+Q1139)*AY1139)))</f>
        <v/>
      </c>
      <c r="BF1139" s="53" t="str">
        <f aca="false">IF(B1139="","",IF(OR(B1139="",E1139="Regime Normal"),0,(AI1139-Q1139)*VLOOKUP(R1139,Dados!$X$98:$Y$108,2,0)))</f>
        <v/>
      </c>
      <c r="BG1139" s="54" t="str">
        <f aca="false">IFERROR(VLOOKUP(I1139,Dados!$AC$27:$AD$43,2,0),IF(B1139="","",IF(D1139&lt;&gt;"MT",IF(AND(AC1139="SIM",Y1139="Revenda"),"2403",IF(AND(AC1139="SIM",Y1139="Consumo"),"2407",IF(AND(AC1139="NÃO",Y1139="Revenda"),"2102",IF(AND(AC1139="NÃO",Y1139="Consumo"),"2556",)))),REPLACE(I1139,1,1,1))))</f>
        <v/>
      </c>
    </row>
    <row r="1140" customFormat="false" ht="12.8" hidden="false" customHeight="true" outlineLevel="0" collapsed="false">
      <c r="Y1140" s="45"/>
      <c r="Z1140" s="46" t="str">
        <f aca="false">IF(B1140="","",(IFERROR(VLOOKUP(H1140,Dados!A$3:B$15000,2,0),"Não Encontrado")))</f>
        <v/>
      </c>
      <c r="AA1140" s="46" t="str">
        <f aca="false">IF(B1140="","",(IFERROR(VLOOKUP(G1140,Dados!C$3:E$15000,3,0),"Não Encontrado")))</f>
        <v/>
      </c>
      <c r="AB1140" s="46" t="str">
        <f aca="false">IFERROR(IF(Z1140&lt;&gt;"Não Encontrado",Z1140,IF(AA1140&lt;&gt;"Não Encontrado",AA1140,"")),"")</f>
        <v/>
      </c>
      <c r="AC1140" s="45" t="str">
        <f aca="false">IF(B1140="","",IF(AB1140="","NÃO","SIM"))</f>
        <v/>
      </c>
      <c r="AD1140" s="45" t="str">
        <f aca="false">IFERROR(VLOOKUP(G1140,Dados!$P$3:$R$500,3,0),"")</f>
        <v/>
      </c>
      <c r="AE1140" s="45" t="str">
        <f aca="false">IFERROR(VLOOKUP(G1140,Dados!$K$3:$L$500,2,0),"")</f>
        <v/>
      </c>
      <c r="AF1140" s="45" t="str">
        <f aca="false">IFERROR(VLOOKUP(G1140,Dados!$M$3:$N$500,2,0),"")</f>
        <v/>
      </c>
      <c r="AG1140" s="45" t="str">
        <f aca="false">IF(F1140="","",IF(AND(AD1140="",AE1140="",AF1140=""),"-",IF(AND(AD1140="BIT",AE1140="",AF1140=""),"BIT",IF(AND(AE1140="ANEXO I",AD1140="",AF1140=""),"ANEXO I",IF(AND(AF1140="ANEXO II",AD1140="",AE1140=""),"ANEXO II","Escolher")))))</f>
        <v/>
      </c>
      <c r="AH1140" s="45" t="str">
        <f aca="false">IF(AG1140&lt;&gt;"Pneus","",IFERROR(VLOOKUP(R1140,Dados!$X$2:$Z$5,3,0)*(AI1140-Q1140),VLOOKUP(D1140,Dados!$X$7:$Z$33,3,0)*(AI1140-Q1140)))</f>
        <v/>
      </c>
      <c r="AI1140" s="47" t="str">
        <f aca="false">IF(B1140="","",P1140+Q1140+O1140+M1140+L1140-N1140)</f>
        <v/>
      </c>
      <c r="AJ1140" s="48" t="str">
        <f aca="false">IFERROR(IF(AND(AC1140="SIM",AG1140="-",Y1140="REVENDA"),(AB1140/1+1)*AI1140,IF(AND(AC1140="SIM",AG1140="Pneus",Y1140="REVENDA"),(AB1140/1+1)*(AI1140-AH1140),"")),"")</f>
        <v/>
      </c>
      <c r="AK1140" s="48" t="str">
        <f aca="false">IF(AJ1140="","",AJ1140*17%)</f>
        <v/>
      </c>
      <c r="AL1140" s="48" t="str">
        <f aca="false">IFERROR(IF(AC1140="NÃO","",IF(AK1140="","",IF(E1140="Simples Nacional",BF1140,IF(T1140=0.12,U1140*0.5833337002,IF(T1140=0,AI1140*0.07,U1140))))),"")</f>
        <v/>
      </c>
      <c r="AM1140" s="47" t="str">
        <f aca="false">IFERROR(IF(AC1140="NÃO","",IF(OR(AG1140="-",AG1140="Pneus"),AK1140-AL1140,"")),"")</f>
        <v/>
      </c>
      <c r="AN1140" s="48" t="str">
        <f aca="false">IF(AND(Y1140="REVENDA",AC1140="SIM",AG1140="BIT"),((AB1140/1+1)*AI1140)*0.4117,"")</f>
        <v/>
      </c>
      <c r="AO1140" s="48" t="str">
        <f aca="false">IF(AN1140="","",AN1140*17%)</f>
        <v/>
      </c>
      <c r="AP1140" s="49" t="str">
        <f aca="false">IF(AN1140="","",IF(T1140=0.12,(U1140*0.4117)*0.4117,IF(T1140=0,(AI1140*0.07)*0.4117,U1140*0.4117)))</f>
        <v/>
      </c>
      <c r="AQ1140" s="47" t="str">
        <f aca="false">IF(AN1140="","",AO1140-AP1140)</f>
        <v/>
      </c>
      <c r="AR1140" s="50" t="str">
        <f aca="false">IFERROR(IF(AND(AC1140="SIM",Y1140="REVENDA",LEFT(AG1140,5)="ANEXO")*OR(AE1140="ANEXO I",AF1140="ANEXO II"),VLOOKUP(H1140,Dados!G:I,2,0),""),"INSERIR MVA")</f>
        <v/>
      </c>
      <c r="AS1140" s="48" t="str">
        <f aca="false">IF(LEFT(AG1140,5)="ANEXO",VLOOKUP(AG1140,Dados!$X$111:$Z$112,2,0)*(AI1140-Q1140),"")</f>
        <v/>
      </c>
      <c r="AT1140" s="48" t="str">
        <f aca="false">IFERROR(IF(AR1140="","",(AI1140*AR1140)+AI1140),"INSERIR MVA")</f>
        <v/>
      </c>
      <c r="AU1140" s="48" t="str">
        <f aca="false">IF(AT1140="","",IF(AY1140=0.04,U1140,AS1140*AY1140))</f>
        <v/>
      </c>
      <c r="AV1140" s="47" t="str">
        <f aca="false">IFERROR(IF(AU1140="","",(VLOOKUP(AG1140,Dados!$X$111:$Z$112,3,0)*AT1140*0.17)),"INSERIR MVA")</f>
        <v/>
      </c>
      <c r="AW1140" s="47" t="str">
        <f aca="false">IFERROR(IF(AR1140="","",AV1140-AU1140),"")</f>
        <v/>
      </c>
      <c r="AX1140" s="51" t="str">
        <f aca="false">IFERROR(IF(AC1140="NÃO","",IF(AM1140&lt;&gt;"",AM1140-W1140,IF(AQ1140&lt;&gt;"",AQ1140-W1140,IF(AW1140&lt;&gt;"",AW1140-W1140,"")))),"")</f>
        <v/>
      </c>
      <c r="AY1140" s="46" t="str">
        <f aca="false">IFERROR(IF(ISNA(VLOOKUP(R1140,Dados!$X$2:$Y$5,2,0)),VLOOKUP(D1140,Dados!$X$7:$Y$33,2,0),VLOOKUP(R1140,Dados!$X$2:$Y$5,2,0)),"")</f>
        <v/>
      </c>
      <c r="AZ1140" s="52" t="str">
        <f aca="false">IF(C1140="","",IF(AND(Y1140="CONSUMO",AC1140="NÃO")*OR(AG1140="-",AG1140="BIT"),IF(E1140&lt;&gt;"",(AI1140-(P1140+L1140-N1140+Q1140)*AY1140)/0.83),""))</f>
        <v/>
      </c>
      <c r="BA1140" s="51" t="str">
        <f aca="false">IF(AZ1140="","",AZ1140*0.17-((P1140+L1140-N1140+Q1140)*AY1140))</f>
        <v/>
      </c>
      <c r="BB1140" s="51" t="str">
        <f aca="false">IF(AND(Y1140="CONSUMO",AG1140="ANEXO I",AY1140&gt;4%),(AI1140-(P1140+L1140-N1140+Q1140)*0.0514)/0.83*(0.5177)*(0.17)-AI1140*0.0514,IF(AND(Y1140="CONSUMO",AG1140="ANEXO II",AY1140&gt;4%),(AI1140-(P1140+L1140-N1140+Q1140)*0.041)/0.83*(0.3295)*(0.17)-AI1140*0.041,IF(AND(Y1140="CONSUMO",AG1140="ANEXO I",AY1140=4%),(AI1140-(P1140+L1140-N1140+Q1140)*0.04)/0.83*(0.5177)*(0.17)-AI1140*0.04,IF(AND(Y1140="CONSUMO",AG1140="ANEXO II",AY1140=4%),(AI1140-(P1140+L1140-N1140+Q1140)*0.04)/0.83*(0.3295)*(0.17)-AI1140*0.04,""))))</f>
        <v/>
      </c>
      <c r="BC1140" s="51" t="str">
        <f aca="false">IF(C1140="","",IF(AND(Y1140="CONSUMO",AC1140="SIM")*OR(AG1140="-",AG1140="BIT"),IF(E1140&lt;&gt;"",(AI1140-(P1140+L1140-N1140+Q1140)*AY1140)/0.83),""))</f>
        <v/>
      </c>
      <c r="BD1140" s="51" t="str">
        <f aca="false">IF(BC1140="","",BC1140*0.17)</f>
        <v/>
      </c>
      <c r="BE1140" s="51" t="str">
        <f aca="false">IF(I1140=6908,0,IF(BC1140="","",BD1140-((P1140+L1140-N1140+Q1140)*AY1140)))</f>
        <v/>
      </c>
      <c r="BF1140" s="53" t="str">
        <f aca="false">IF(B1140="","",IF(OR(B1140="",E1140="Regime Normal"),0,(AI1140-Q1140)*VLOOKUP(R1140,Dados!$X$98:$Y$108,2,0)))</f>
        <v/>
      </c>
      <c r="BG1140" s="54" t="str">
        <f aca="false">IFERROR(VLOOKUP(I1140,Dados!$AC$27:$AD$43,2,0),IF(B1140="","",IF(D1140&lt;&gt;"MT",IF(AND(AC1140="SIM",Y1140="Revenda"),"2403",IF(AND(AC1140="SIM",Y1140="Consumo"),"2407",IF(AND(AC1140="NÃO",Y1140="Revenda"),"2102",IF(AND(AC1140="NÃO",Y1140="Consumo"),"2556",)))),REPLACE(I1140,1,1,1))))</f>
        <v/>
      </c>
    </row>
    <row r="1141" customFormat="false" ht="12.8" hidden="false" customHeight="true" outlineLevel="0" collapsed="false">
      <c r="Y1141" s="45"/>
      <c r="Z1141" s="46" t="str">
        <f aca="false">IF(B1141="","",(IFERROR(VLOOKUP(H1141,Dados!A$3:B$15000,2,0),"Não Encontrado")))</f>
        <v/>
      </c>
      <c r="AA1141" s="46" t="str">
        <f aca="false">IF(B1141="","",(IFERROR(VLOOKUP(G1141,Dados!C$3:E$15000,3,0),"Não Encontrado")))</f>
        <v/>
      </c>
      <c r="AB1141" s="46" t="str">
        <f aca="false">IFERROR(IF(Z1141&lt;&gt;"Não Encontrado",Z1141,IF(AA1141&lt;&gt;"Não Encontrado",AA1141,"")),"")</f>
        <v/>
      </c>
      <c r="AC1141" s="45" t="str">
        <f aca="false">IF(B1141="","",IF(AB1141="","NÃO","SIM"))</f>
        <v/>
      </c>
      <c r="AD1141" s="45" t="str">
        <f aca="false">IFERROR(VLOOKUP(G1141,Dados!$P$3:$R$500,3,0),"")</f>
        <v/>
      </c>
      <c r="AE1141" s="45" t="str">
        <f aca="false">IFERROR(VLOOKUP(G1141,Dados!$K$3:$L$500,2,0),"")</f>
        <v/>
      </c>
      <c r="AF1141" s="45" t="str">
        <f aca="false">IFERROR(VLOOKUP(G1141,Dados!$M$3:$N$500,2,0),"")</f>
        <v/>
      </c>
      <c r="AG1141" s="45" t="str">
        <f aca="false">IF(F1141="","",IF(AND(AD1141="",AE1141="",AF1141=""),"-",IF(AND(AD1141="BIT",AE1141="",AF1141=""),"BIT",IF(AND(AE1141="ANEXO I",AD1141="",AF1141=""),"ANEXO I",IF(AND(AF1141="ANEXO II",AD1141="",AE1141=""),"ANEXO II","Escolher")))))</f>
        <v/>
      </c>
      <c r="AH1141" s="45" t="str">
        <f aca="false">IF(AG1141&lt;&gt;"Pneus","",IFERROR(VLOOKUP(R1141,Dados!$X$2:$Z$5,3,0)*(AI1141-Q1141),VLOOKUP(D1141,Dados!$X$7:$Z$33,3,0)*(AI1141-Q1141)))</f>
        <v/>
      </c>
      <c r="AI1141" s="47" t="str">
        <f aca="false">IF(B1141="","",P1141+Q1141+O1141+M1141+L1141-N1141)</f>
        <v/>
      </c>
      <c r="AJ1141" s="48" t="str">
        <f aca="false">IFERROR(IF(AND(AC1141="SIM",AG1141="-",Y1141="REVENDA"),(AB1141/1+1)*AI1141,IF(AND(AC1141="SIM",AG1141="Pneus",Y1141="REVENDA"),(AB1141/1+1)*(AI1141-AH1141),"")),"")</f>
        <v/>
      </c>
      <c r="AK1141" s="48" t="str">
        <f aca="false">IF(AJ1141="","",AJ1141*17%)</f>
        <v/>
      </c>
      <c r="AL1141" s="48" t="str">
        <f aca="false">IFERROR(IF(AC1141="NÃO","",IF(AK1141="","",IF(E1141="Simples Nacional",BF1141,IF(T1141=0.12,U1141*0.5833337002,IF(T1141=0,AI1141*0.07,U1141))))),"")</f>
        <v/>
      </c>
      <c r="AM1141" s="47" t="str">
        <f aca="false">IFERROR(IF(AC1141="NÃO","",IF(OR(AG1141="-",AG1141="Pneus"),AK1141-AL1141,"")),"")</f>
        <v/>
      </c>
      <c r="AN1141" s="48" t="str">
        <f aca="false">IF(AND(Y1141="REVENDA",AC1141="SIM",AG1141="BIT"),((AB1141/1+1)*AI1141)*0.4117,"")</f>
        <v/>
      </c>
      <c r="AO1141" s="48" t="str">
        <f aca="false">IF(AN1141="","",AN1141*17%)</f>
        <v/>
      </c>
      <c r="AP1141" s="49" t="str">
        <f aca="false">IF(AN1141="","",IF(T1141=0.12,(U1141*0.4117)*0.4117,IF(T1141=0,(AI1141*0.07)*0.4117,U1141*0.4117)))</f>
        <v/>
      </c>
      <c r="AQ1141" s="47" t="str">
        <f aca="false">IF(AN1141="","",AO1141-AP1141)</f>
        <v/>
      </c>
      <c r="AR1141" s="50" t="str">
        <f aca="false">IFERROR(IF(AND(AC1141="SIM",Y1141="REVENDA",LEFT(AG1141,5)="ANEXO")*OR(AE1141="ANEXO I",AF1141="ANEXO II"),VLOOKUP(H1141,Dados!G:I,2,0),""),"INSERIR MVA")</f>
        <v/>
      </c>
      <c r="AS1141" s="48" t="str">
        <f aca="false">IF(LEFT(AG1141,5)="ANEXO",VLOOKUP(AG1141,Dados!$X$111:$Z$112,2,0)*(AI1141-Q1141),"")</f>
        <v/>
      </c>
      <c r="AT1141" s="48" t="str">
        <f aca="false">IFERROR(IF(AR1141="","",(AI1141*AR1141)+AI1141),"INSERIR MVA")</f>
        <v/>
      </c>
      <c r="AU1141" s="48" t="str">
        <f aca="false">IF(AT1141="","",IF(AY1141=0.04,U1141,AS1141*AY1141))</f>
        <v/>
      </c>
      <c r="AV1141" s="47" t="str">
        <f aca="false">IFERROR(IF(AU1141="","",(VLOOKUP(AG1141,Dados!$X$111:$Z$112,3,0)*AT1141*0.17)),"INSERIR MVA")</f>
        <v/>
      </c>
      <c r="AW1141" s="47" t="str">
        <f aca="false">IFERROR(IF(AR1141="","",AV1141-AU1141),"")</f>
        <v/>
      </c>
      <c r="AX1141" s="51" t="str">
        <f aca="false">IFERROR(IF(AC1141="NÃO","",IF(AM1141&lt;&gt;"",AM1141-W1141,IF(AQ1141&lt;&gt;"",AQ1141-W1141,IF(AW1141&lt;&gt;"",AW1141-W1141,"")))),"")</f>
        <v/>
      </c>
      <c r="AY1141" s="46" t="str">
        <f aca="false">IFERROR(IF(ISNA(VLOOKUP(R1141,Dados!$X$2:$Y$5,2,0)),VLOOKUP(D1141,Dados!$X$7:$Y$33,2,0),VLOOKUP(R1141,Dados!$X$2:$Y$5,2,0)),"")</f>
        <v/>
      </c>
      <c r="AZ1141" s="52" t="str">
        <f aca="false">IF(C1141="","",IF(AND(Y1141="CONSUMO",AC1141="NÃO")*OR(AG1141="-",AG1141="BIT"),IF(E1141&lt;&gt;"",(AI1141-(P1141+L1141-N1141+Q1141)*AY1141)/0.83),""))</f>
        <v/>
      </c>
      <c r="BA1141" s="51" t="str">
        <f aca="false">IF(AZ1141="","",AZ1141*0.17-((P1141+L1141-N1141+Q1141)*AY1141))</f>
        <v/>
      </c>
      <c r="BB1141" s="51" t="str">
        <f aca="false">IF(AND(Y1141="CONSUMO",AG1141="ANEXO I",AY1141&gt;4%),(AI1141-(P1141+L1141-N1141+Q1141)*0.0514)/0.83*(0.5177)*(0.17)-AI1141*0.0514,IF(AND(Y1141="CONSUMO",AG1141="ANEXO II",AY1141&gt;4%),(AI1141-(P1141+L1141-N1141+Q1141)*0.041)/0.83*(0.3295)*(0.17)-AI1141*0.041,IF(AND(Y1141="CONSUMO",AG1141="ANEXO I",AY1141=4%),(AI1141-(P1141+L1141-N1141+Q1141)*0.04)/0.83*(0.5177)*(0.17)-AI1141*0.04,IF(AND(Y1141="CONSUMO",AG1141="ANEXO II",AY1141=4%),(AI1141-(P1141+L1141-N1141+Q1141)*0.04)/0.83*(0.3295)*(0.17)-AI1141*0.04,""))))</f>
        <v/>
      </c>
      <c r="BC1141" s="51" t="str">
        <f aca="false">IF(C1141="","",IF(AND(Y1141="CONSUMO",AC1141="SIM")*OR(AG1141="-",AG1141="BIT"),IF(E1141&lt;&gt;"",(AI1141-(P1141+L1141-N1141+Q1141)*AY1141)/0.83),""))</f>
        <v/>
      </c>
      <c r="BD1141" s="51" t="str">
        <f aca="false">IF(BC1141="","",BC1141*0.17)</f>
        <v/>
      </c>
      <c r="BE1141" s="51" t="str">
        <f aca="false">IF(I1141=6908,0,IF(BC1141="","",BD1141-((P1141+L1141-N1141+Q1141)*AY1141)))</f>
        <v/>
      </c>
      <c r="BF1141" s="53" t="str">
        <f aca="false">IF(B1141="","",IF(OR(B1141="",E1141="Regime Normal"),0,(AI1141-Q1141)*VLOOKUP(R1141,Dados!$X$98:$Y$108,2,0)))</f>
        <v/>
      </c>
      <c r="BG1141" s="54" t="str">
        <f aca="false">IFERROR(VLOOKUP(I1141,Dados!$AC$27:$AD$43,2,0),IF(B1141="","",IF(D1141&lt;&gt;"MT",IF(AND(AC1141="SIM",Y1141="Revenda"),"2403",IF(AND(AC1141="SIM",Y1141="Consumo"),"2407",IF(AND(AC1141="NÃO",Y1141="Revenda"),"2102",IF(AND(AC1141="NÃO",Y1141="Consumo"),"2556",)))),REPLACE(I1141,1,1,1))))</f>
        <v/>
      </c>
    </row>
    <row r="1142" customFormat="false" ht="12.8" hidden="false" customHeight="true" outlineLevel="0" collapsed="false">
      <c r="Y1142" s="45"/>
      <c r="Z1142" s="46" t="str">
        <f aca="false">IF(B1142="","",(IFERROR(VLOOKUP(H1142,Dados!A$3:B$15000,2,0),"Não Encontrado")))</f>
        <v/>
      </c>
      <c r="AA1142" s="46" t="str">
        <f aca="false">IF(B1142="","",(IFERROR(VLOOKUP(G1142,Dados!C$3:E$15000,3,0),"Não Encontrado")))</f>
        <v/>
      </c>
      <c r="AB1142" s="46" t="str">
        <f aca="false">IFERROR(IF(Z1142&lt;&gt;"Não Encontrado",Z1142,IF(AA1142&lt;&gt;"Não Encontrado",AA1142,"")),"")</f>
        <v/>
      </c>
      <c r="AC1142" s="45" t="str">
        <f aca="false">IF(B1142="","",IF(AB1142="","NÃO","SIM"))</f>
        <v/>
      </c>
      <c r="AD1142" s="45" t="str">
        <f aca="false">IFERROR(VLOOKUP(G1142,Dados!$P$3:$R$500,3,0),"")</f>
        <v/>
      </c>
      <c r="AE1142" s="45" t="str">
        <f aca="false">IFERROR(VLOOKUP(G1142,Dados!$K$3:$L$500,2,0),"")</f>
        <v/>
      </c>
      <c r="AF1142" s="45" t="str">
        <f aca="false">IFERROR(VLOOKUP(G1142,Dados!$M$3:$N$500,2,0),"")</f>
        <v/>
      </c>
      <c r="AG1142" s="45" t="str">
        <f aca="false">IF(F1142="","",IF(AND(AD1142="",AE1142="",AF1142=""),"-",IF(AND(AD1142="BIT",AE1142="",AF1142=""),"BIT",IF(AND(AE1142="ANEXO I",AD1142="",AF1142=""),"ANEXO I",IF(AND(AF1142="ANEXO II",AD1142="",AE1142=""),"ANEXO II","Escolher")))))</f>
        <v/>
      </c>
      <c r="AH1142" s="45" t="str">
        <f aca="false">IF(AG1142&lt;&gt;"Pneus","",IFERROR(VLOOKUP(R1142,Dados!$X$2:$Z$5,3,0)*(AI1142-Q1142),VLOOKUP(D1142,Dados!$X$7:$Z$33,3,0)*(AI1142-Q1142)))</f>
        <v/>
      </c>
      <c r="AI1142" s="47" t="str">
        <f aca="false">IF(B1142="","",P1142+Q1142+O1142+M1142+L1142-N1142)</f>
        <v/>
      </c>
      <c r="AJ1142" s="48" t="str">
        <f aca="false">IFERROR(IF(AND(AC1142="SIM",AG1142="-",Y1142="REVENDA"),(AB1142/1+1)*AI1142,IF(AND(AC1142="SIM",AG1142="Pneus",Y1142="REVENDA"),(AB1142/1+1)*(AI1142-AH1142),"")),"")</f>
        <v/>
      </c>
      <c r="AK1142" s="48" t="str">
        <f aca="false">IF(AJ1142="","",AJ1142*17%)</f>
        <v/>
      </c>
      <c r="AL1142" s="48" t="str">
        <f aca="false">IFERROR(IF(AC1142="NÃO","",IF(AK1142="","",IF(E1142="Simples Nacional",BF1142,IF(T1142=0.12,U1142*0.5833337002,IF(T1142=0,AI1142*0.07,U1142))))),"")</f>
        <v/>
      </c>
      <c r="AM1142" s="47" t="str">
        <f aca="false">IFERROR(IF(AC1142="NÃO","",IF(OR(AG1142="-",AG1142="Pneus"),AK1142-AL1142,"")),"")</f>
        <v/>
      </c>
      <c r="AN1142" s="48" t="str">
        <f aca="false">IF(AND(Y1142="REVENDA",AC1142="SIM",AG1142="BIT"),((AB1142/1+1)*AI1142)*0.4117,"")</f>
        <v/>
      </c>
      <c r="AO1142" s="48" t="str">
        <f aca="false">IF(AN1142="","",AN1142*17%)</f>
        <v/>
      </c>
      <c r="AP1142" s="49" t="str">
        <f aca="false">IF(AN1142="","",IF(T1142=0.12,(U1142*0.4117)*0.4117,IF(T1142=0,(AI1142*0.07)*0.4117,U1142*0.4117)))</f>
        <v/>
      </c>
      <c r="AQ1142" s="47" t="str">
        <f aca="false">IF(AN1142="","",AO1142-AP1142)</f>
        <v/>
      </c>
      <c r="AR1142" s="50" t="str">
        <f aca="false">IFERROR(IF(AND(AC1142="SIM",Y1142="REVENDA",LEFT(AG1142,5)="ANEXO")*OR(AE1142="ANEXO I",AF1142="ANEXO II"),VLOOKUP(H1142,Dados!G:I,2,0),""),"INSERIR MVA")</f>
        <v/>
      </c>
      <c r="AS1142" s="48" t="str">
        <f aca="false">IF(LEFT(AG1142,5)="ANEXO",VLOOKUP(AG1142,Dados!$X$111:$Z$112,2,0)*(AI1142-Q1142),"")</f>
        <v/>
      </c>
      <c r="AT1142" s="48" t="str">
        <f aca="false">IFERROR(IF(AR1142="","",(AI1142*AR1142)+AI1142),"INSERIR MVA")</f>
        <v/>
      </c>
      <c r="AU1142" s="48" t="str">
        <f aca="false">IF(AT1142="","",IF(AY1142=0.04,U1142,AS1142*AY1142))</f>
        <v/>
      </c>
      <c r="AV1142" s="47" t="str">
        <f aca="false">IFERROR(IF(AU1142="","",(VLOOKUP(AG1142,Dados!$X$111:$Z$112,3,0)*AT1142*0.17)),"INSERIR MVA")</f>
        <v/>
      </c>
      <c r="AW1142" s="47" t="str">
        <f aca="false">IFERROR(IF(AR1142="","",AV1142-AU1142),"")</f>
        <v/>
      </c>
      <c r="AX1142" s="51" t="str">
        <f aca="false">IFERROR(IF(AC1142="NÃO","",IF(AM1142&lt;&gt;"",AM1142-W1142,IF(AQ1142&lt;&gt;"",AQ1142-W1142,IF(AW1142&lt;&gt;"",AW1142-W1142,"")))),"")</f>
        <v/>
      </c>
      <c r="AY1142" s="46" t="str">
        <f aca="false">IFERROR(IF(ISNA(VLOOKUP(R1142,Dados!$X$2:$Y$5,2,0)),VLOOKUP(D1142,Dados!$X$7:$Y$33,2,0),VLOOKUP(R1142,Dados!$X$2:$Y$5,2,0)),"")</f>
        <v/>
      </c>
      <c r="AZ1142" s="52" t="str">
        <f aca="false">IF(C1142="","",IF(AND(Y1142="CONSUMO",AC1142="NÃO")*OR(AG1142="-",AG1142="BIT"),IF(E1142&lt;&gt;"",(AI1142-(P1142+L1142-N1142+Q1142)*AY1142)/0.83),""))</f>
        <v/>
      </c>
      <c r="BA1142" s="51" t="str">
        <f aca="false">IF(AZ1142="","",AZ1142*0.17-((P1142+L1142-N1142+Q1142)*AY1142))</f>
        <v/>
      </c>
      <c r="BB1142" s="51" t="str">
        <f aca="false">IF(AND(Y1142="CONSUMO",AG1142="ANEXO I",AY1142&gt;4%),(AI1142-(P1142+L1142-N1142+Q1142)*0.0514)/0.83*(0.5177)*(0.17)-AI1142*0.0514,IF(AND(Y1142="CONSUMO",AG1142="ANEXO II",AY1142&gt;4%),(AI1142-(P1142+L1142-N1142+Q1142)*0.041)/0.83*(0.3295)*(0.17)-AI1142*0.041,IF(AND(Y1142="CONSUMO",AG1142="ANEXO I",AY1142=4%),(AI1142-(P1142+L1142-N1142+Q1142)*0.04)/0.83*(0.5177)*(0.17)-AI1142*0.04,IF(AND(Y1142="CONSUMO",AG1142="ANEXO II",AY1142=4%),(AI1142-(P1142+L1142-N1142+Q1142)*0.04)/0.83*(0.3295)*(0.17)-AI1142*0.04,""))))</f>
        <v/>
      </c>
      <c r="BC1142" s="51" t="str">
        <f aca="false">IF(C1142="","",IF(AND(Y1142="CONSUMO",AC1142="SIM")*OR(AG1142="-",AG1142="BIT"),IF(E1142&lt;&gt;"",(AI1142-(P1142+L1142-N1142+Q1142)*AY1142)/0.83),""))</f>
        <v/>
      </c>
      <c r="BD1142" s="51" t="str">
        <f aca="false">IF(BC1142="","",BC1142*0.17)</f>
        <v/>
      </c>
      <c r="BE1142" s="51" t="str">
        <f aca="false">IF(I1142=6908,0,IF(BC1142="","",BD1142-((P1142+L1142-N1142+Q1142)*AY1142)))</f>
        <v/>
      </c>
      <c r="BF1142" s="53" t="str">
        <f aca="false">IF(B1142="","",IF(OR(B1142="",E1142="Regime Normal"),0,(AI1142-Q1142)*VLOOKUP(R1142,Dados!$X$98:$Y$108,2,0)))</f>
        <v/>
      </c>
      <c r="BG1142" s="54" t="str">
        <f aca="false">IFERROR(VLOOKUP(I1142,Dados!$AC$27:$AD$43,2,0),IF(B1142="","",IF(D1142&lt;&gt;"MT",IF(AND(AC1142="SIM",Y1142="Revenda"),"2403",IF(AND(AC1142="SIM",Y1142="Consumo"),"2407",IF(AND(AC1142="NÃO",Y1142="Revenda"),"2102",IF(AND(AC1142="NÃO",Y1142="Consumo"),"2556",)))),REPLACE(I1142,1,1,1))))</f>
        <v/>
      </c>
    </row>
    <row r="1143" customFormat="false" ht="12.8" hidden="false" customHeight="true" outlineLevel="0" collapsed="false">
      <c r="Y1143" s="45"/>
      <c r="Z1143" s="46" t="str">
        <f aca="false">IF(B1143="","",(IFERROR(VLOOKUP(H1143,Dados!A$3:B$15000,2,0),"Não Encontrado")))</f>
        <v/>
      </c>
      <c r="AA1143" s="46" t="str">
        <f aca="false">IF(B1143="","",(IFERROR(VLOOKUP(G1143,Dados!C$3:E$15000,3,0),"Não Encontrado")))</f>
        <v/>
      </c>
      <c r="AB1143" s="46" t="str">
        <f aca="false">IFERROR(IF(Z1143&lt;&gt;"Não Encontrado",Z1143,IF(AA1143&lt;&gt;"Não Encontrado",AA1143,"")),"")</f>
        <v/>
      </c>
      <c r="AC1143" s="45" t="str">
        <f aca="false">IF(B1143="","",IF(AB1143="","NÃO","SIM"))</f>
        <v/>
      </c>
      <c r="AD1143" s="45" t="str">
        <f aca="false">IFERROR(VLOOKUP(G1143,Dados!$P$3:$R$500,3,0),"")</f>
        <v/>
      </c>
      <c r="AE1143" s="45" t="str">
        <f aca="false">IFERROR(VLOOKUP(G1143,Dados!$K$3:$L$500,2,0),"")</f>
        <v/>
      </c>
      <c r="AF1143" s="45" t="str">
        <f aca="false">IFERROR(VLOOKUP(G1143,Dados!$M$3:$N$500,2,0),"")</f>
        <v/>
      </c>
      <c r="AG1143" s="45" t="str">
        <f aca="false">IF(F1143="","",IF(AND(AD1143="",AE1143="",AF1143=""),"-",IF(AND(AD1143="BIT",AE1143="",AF1143=""),"BIT",IF(AND(AE1143="ANEXO I",AD1143="",AF1143=""),"ANEXO I",IF(AND(AF1143="ANEXO II",AD1143="",AE1143=""),"ANEXO II","Escolher")))))</f>
        <v/>
      </c>
      <c r="AH1143" s="45" t="str">
        <f aca="false">IF(AG1143&lt;&gt;"Pneus","",IFERROR(VLOOKUP(R1143,Dados!$X$2:$Z$5,3,0)*(AI1143-Q1143),VLOOKUP(D1143,Dados!$X$7:$Z$33,3,0)*(AI1143-Q1143)))</f>
        <v/>
      </c>
      <c r="AI1143" s="47" t="str">
        <f aca="false">IF(B1143="","",P1143+Q1143+O1143+M1143+L1143-N1143)</f>
        <v/>
      </c>
      <c r="AJ1143" s="48" t="str">
        <f aca="false">IFERROR(IF(AND(AC1143="SIM",AG1143="-",Y1143="REVENDA"),(AB1143/1+1)*AI1143,IF(AND(AC1143="SIM",AG1143="Pneus",Y1143="REVENDA"),(AB1143/1+1)*(AI1143-AH1143),"")),"")</f>
        <v/>
      </c>
      <c r="AK1143" s="48" t="str">
        <f aca="false">IF(AJ1143="","",AJ1143*17%)</f>
        <v/>
      </c>
      <c r="AL1143" s="48" t="str">
        <f aca="false">IFERROR(IF(AC1143="NÃO","",IF(AK1143="","",IF(E1143="Simples Nacional",BF1143,IF(T1143=0.12,U1143*0.5833337002,IF(T1143=0,AI1143*0.07,U1143))))),"")</f>
        <v/>
      </c>
      <c r="AM1143" s="47" t="str">
        <f aca="false">IFERROR(IF(AC1143="NÃO","",IF(OR(AG1143="-",AG1143="Pneus"),AK1143-AL1143,"")),"")</f>
        <v/>
      </c>
      <c r="AN1143" s="48" t="str">
        <f aca="false">IF(AND(Y1143="REVENDA",AC1143="SIM",AG1143="BIT"),((AB1143/1+1)*AI1143)*0.4117,"")</f>
        <v/>
      </c>
      <c r="AO1143" s="48" t="str">
        <f aca="false">IF(AN1143="","",AN1143*17%)</f>
        <v/>
      </c>
      <c r="AP1143" s="49" t="str">
        <f aca="false">IF(AN1143="","",IF(T1143=0.12,(U1143*0.4117)*0.4117,IF(T1143=0,(AI1143*0.07)*0.4117,U1143*0.4117)))</f>
        <v/>
      </c>
      <c r="AQ1143" s="47" t="str">
        <f aca="false">IF(AN1143="","",AO1143-AP1143)</f>
        <v/>
      </c>
      <c r="AR1143" s="50" t="str">
        <f aca="false">IFERROR(IF(AND(AC1143="SIM",Y1143="REVENDA",LEFT(AG1143,5)="ANEXO")*OR(AE1143="ANEXO I",AF1143="ANEXO II"),VLOOKUP(H1143,Dados!G:I,2,0),""),"INSERIR MVA")</f>
        <v/>
      </c>
      <c r="AS1143" s="48" t="str">
        <f aca="false">IF(LEFT(AG1143,5)="ANEXO",VLOOKUP(AG1143,Dados!$X$111:$Z$112,2,0)*(AI1143-Q1143),"")</f>
        <v/>
      </c>
      <c r="AT1143" s="48" t="str">
        <f aca="false">IFERROR(IF(AR1143="","",(AI1143*AR1143)+AI1143),"INSERIR MVA")</f>
        <v/>
      </c>
      <c r="AU1143" s="48" t="str">
        <f aca="false">IF(AT1143="","",IF(AY1143=0.04,U1143,AS1143*AY1143))</f>
        <v/>
      </c>
      <c r="AV1143" s="47" t="str">
        <f aca="false">IFERROR(IF(AU1143="","",(VLOOKUP(AG1143,Dados!$X$111:$Z$112,3,0)*AT1143*0.17)),"INSERIR MVA")</f>
        <v/>
      </c>
      <c r="AW1143" s="47" t="str">
        <f aca="false">IFERROR(IF(AR1143="","",AV1143-AU1143),"")</f>
        <v/>
      </c>
      <c r="AX1143" s="51" t="str">
        <f aca="false">IFERROR(IF(AC1143="NÃO","",IF(AM1143&lt;&gt;"",AM1143-W1143,IF(AQ1143&lt;&gt;"",AQ1143-W1143,IF(AW1143&lt;&gt;"",AW1143-W1143,"")))),"")</f>
        <v/>
      </c>
      <c r="AY1143" s="46" t="str">
        <f aca="false">IFERROR(IF(ISNA(VLOOKUP(R1143,Dados!$X$2:$Y$5,2,0)),VLOOKUP(D1143,Dados!$X$7:$Y$33,2,0),VLOOKUP(R1143,Dados!$X$2:$Y$5,2,0)),"")</f>
        <v/>
      </c>
      <c r="AZ1143" s="52" t="str">
        <f aca="false">IF(C1143="","",IF(AND(Y1143="CONSUMO",AC1143="NÃO")*OR(AG1143="-",AG1143="BIT"),IF(E1143&lt;&gt;"",(AI1143-(P1143+L1143-N1143+Q1143)*AY1143)/0.83),""))</f>
        <v/>
      </c>
      <c r="BA1143" s="51" t="str">
        <f aca="false">IF(AZ1143="","",AZ1143*0.17-((P1143+L1143-N1143+Q1143)*AY1143))</f>
        <v/>
      </c>
      <c r="BB1143" s="51" t="str">
        <f aca="false">IF(AND(Y1143="CONSUMO",AG1143="ANEXO I",AY1143&gt;4%),(AI1143-(P1143+L1143-N1143+Q1143)*0.0514)/0.83*(0.5177)*(0.17)-AI1143*0.0514,IF(AND(Y1143="CONSUMO",AG1143="ANEXO II",AY1143&gt;4%),(AI1143-(P1143+L1143-N1143+Q1143)*0.041)/0.83*(0.3295)*(0.17)-AI1143*0.041,IF(AND(Y1143="CONSUMO",AG1143="ANEXO I",AY1143=4%),(AI1143-(P1143+L1143-N1143+Q1143)*0.04)/0.83*(0.5177)*(0.17)-AI1143*0.04,IF(AND(Y1143="CONSUMO",AG1143="ANEXO II",AY1143=4%),(AI1143-(P1143+L1143-N1143+Q1143)*0.04)/0.83*(0.3295)*(0.17)-AI1143*0.04,""))))</f>
        <v/>
      </c>
      <c r="BC1143" s="51" t="str">
        <f aca="false">IF(C1143="","",IF(AND(Y1143="CONSUMO",AC1143="SIM")*OR(AG1143="-",AG1143="BIT"),IF(E1143&lt;&gt;"",(AI1143-(P1143+L1143-N1143+Q1143)*AY1143)/0.83),""))</f>
        <v/>
      </c>
      <c r="BD1143" s="51" t="str">
        <f aca="false">IF(BC1143="","",BC1143*0.17)</f>
        <v/>
      </c>
      <c r="BE1143" s="51" t="str">
        <f aca="false">IF(I1143=6908,0,IF(BC1143="","",BD1143-((P1143+L1143-N1143+Q1143)*AY1143)))</f>
        <v/>
      </c>
      <c r="BF1143" s="53" t="str">
        <f aca="false">IF(B1143="","",IF(OR(B1143="",E1143="Regime Normal"),0,(AI1143-Q1143)*VLOOKUP(R1143,Dados!$X$98:$Y$108,2,0)))</f>
        <v/>
      </c>
      <c r="BG1143" s="54" t="str">
        <f aca="false">IFERROR(VLOOKUP(I1143,Dados!$AC$27:$AD$43,2,0),IF(B1143="","",IF(D1143&lt;&gt;"MT",IF(AND(AC1143="SIM",Y1143="Revenda"),"2403",IF(AND(AC1143="SIM",Y1143="Consumo"),"2407",IF(AND(AC1143="NÃO",Y1143="Revenda"),"2102",IF(AND(AC1143="NÃO",Y1143="Consumo"),"2556",)))),REPLACE(I1143,1,1,1))))</f>
        <v/>
      </c>
    </row>
    <row r="1144" customFormat="false" ht="12.8" hidden="false" customHeight="true" outlineLevel="0" collapsed="false">
      <c r="Y1144" s="45"/>
      <c r="Z1144" s="46" t="str">
        <f aca="false">IF(B1144="","",(IFERROR(VLOOKUP(H1144,Dados!A$3:B$15000,2,0),"Não Encontrado")))</f>
        <v/>
      </c>
      <c r="AA1144" s="46" t="str">
        <f aca="false">IF(B1144="","",(IFERROR(VLOOKUP(G1144,Dados!C$3:E$15000,3,0),"Não Encontrado")))</f>
        <v/>
      </c>
      <c r="AB1144" s="46" t="str">
        <f aca="false">IFERROR(IF(Z1144&lt;&gt;"Não Encontrado",Z1144,IF(AA1144&lt;&gt;"Não Encontrado",AA1144,"")),"")</f>
        <v/>
      </c>
      <c r="AC1144" s="45" t="str">
        <f aca="false">IF(B1144="","",IF(AB1144="","NÃO","SIM"))</f>
        <v/>
      </c>
      <c r="AD1144" s="45" t="str">
        <f aca="false">IFERROR(VLOOKUP(G1144,Dados!$P$3:$R$500,3,0),"")</f>
        <v/>
      </c>
      <c r="AE1144" s="45" t="str">
        <f aca="false">IFERROR(VLOOKUP(G1144,Dados!$K$3:$L$500,2,0),"")</f>
        <v/>
      </c>
      <c r="AF1144" s="45" t="str">
        <f aca="false">IFERROR(VLOOKUP(G1144,Dados!$M$3:$N$500,2,0),"")</f>
        <v/>
      </c>
      <c r="AG1144" s="45" t="str">
        <f aca="false">IF(F1144="","",IF(AND(AD1144="",AE1144="",AF1144=""),"-",IF(AND(AD1144="BIT",AE1144="",AF1144=""),"BIT",IF(AND(AE1144="ANEXO I",AD1144="",AF1144=""),"ANEXO I",IF(AND(AF1144="ANEXO II",AD1144="",AE1144=""),"ANEXO II","Escolher")))))</f>
        <v/>
      </c>
      <c r="AH1144" s="45" t="str">
        <f aca="false">IF(AG1144&lt;&gt;"Pneus","",IFERROR(VLOOKUP(R1144,Dados!$X$2:$Z$5,3,0)*(AI1144-Q1144),VLOOKUP(D1144,Dados!$X$7:$Z$33,3,0)*(AI1144-Q1144)))</f>
        <v/>
      </c>
      <c r="AI1144" s="47" t="str">
        <f aca="false">IF(B1144="","",P1144+Q1144+O1144+M1144+L1144-N1144)</f>
        <v/>
      </c>
      <c r="AJ1144" s="48" t="str">
        <f aca="false">IFERROR(IF(AND(AC1144="SIM",AG1144="-",Y1144="REVENDA"),(AB1144/1+1)*AI1144,IF(AND(AC1144="SIM",AG1144="Pneus",Y1144="REVENDA"),(AB1144/1+1)*(AI1144-AH1144),"")),"")</f>
        <v/>
      </c>
      <c r="AK1144" s="48" t="str">
        <f aca="false">IF(AJ1144="","",AJ1144*17%)</f>
        <v/>
      </c>
      <c r="AL1144" s="48" t="str">
        <f aca="false">IFERROR(IF(AC1144="NÃO","",IF(AK1144="","",IF(E1144="Simples Nacional",BF1144,IF(T1144=0.12,U1144*0.5833337002,IF(T1144=0,AI1144*0.07,U1144))))),"")</f>
        <v/>
      </c>
      <c r="AM1144" s="47" t="str">
        <f aca="false">IFERROR(IF(AC1144="NÃO","",IF(OR(AG1144="-",AG1144="Pneus"),AK1144-AL1144,"")),"")</f>
        <v/>
      </c>
      <c r="AN1144" s="48" t="str">
        <f aca="false">IF(AND(Y1144="REVENDA",AC1144="SIM",AG1144="BIT"),((AB1144/1+1)*AI1144)*0.4117,"")</f>
        <v/>
      </c>
      <c r="AO1144" s="48" t="str">
        <f aca="false">IF(AN1144="","",AN1144*17%)</f>
        <v/>
      </c>
      <c r="AP1144" s="49" t="str">
        <f aca="false">IF(AN1144="","",IF(T1144=0.12,(U1144*0.4117)*0.4117,IF(T1144=0,(AI1144*0.07)*0.4117,U1144*0.4117)))</f>
        <v/>
      </c>
      <c r="AQ1144" s="47" t="str">
        <f aca="false">IF(AN1144="","",AO1144-AP1144)</f>
        <v/>
      </c>
      <c r="AR1144" s="50" t="str">
        <f aca="false">IFERROR(IF(AND(AC1144="SIM",Y1144="REVENDA",LEFT(AG1144,5)="ANEXO")*OR(AE1144="ANEXO I",AF1144="ANEXO II"),VLOOKUP(H1144,Dados!G:I,2,0),""),"INSERIR MVA")</f>
        <v/>
      </c>
      <c r="AS1144" s="48" t="str">
        <f aca="false">IF(LEFT(AG1144,5)="ANEXO",VLOOKUP(AG1144,Dados!$X$111:$Z$112,2,0)*(AI1144-Q1144),"")</f>
        <v/>
      </c>
      <c r="AT1144" s="48" t="str">
        <f aca="false">IFERROR(IF(AR1144="","",(AI1144*AR1144)+AI1144),"INSERIR MVA")</f>
        <v/>
      </c>
      <c r="AU1144" s="48" t="str">
        <f aca="false">IF(AT1144="","",IF(AY1144=0.04,U1144,AS1144*AY1144))</f>
        <v/>
      </c>
      <c r="AV1144" s="47" t="str">
        <f aca="false">IFERROR(IF(AU1144="","",(VLOOKUP(AG1144,Dados!$X$111:$Z$112,3,0)*AT1144*0.17)),"INSERIR MVA")</f>
        <v/>
      </c>
      <c r="AW1144" s="47" t="str">
        <f aca="false">IFERROR(IF(AR1144="","",AV1144-AU1144),"")</f>
        <v/>
      </c>
      <c r="AX1144" s="51" t="str">
        <f aca="false">IFERROR(IF(AC1144="NÃO","",IF(AM1144&lt;&gt;"",AM1144-W1144,IF(AQ1144&lt;&gt;"",AQ1144-W1144,IF(AW1144&lt;&gt;"",AW1144-W1144,"")))),"")</f>
        <v/>
      </c>
      <c r="AY1144" s="46" t="str">
        <f aca="false">IFERROR(IF(ISNA(VLOOKUP(R1144,Dados!$X$2:$Y$5,2,0)),VLOOKUP(D1144,Dados!$X$7:$Y$33,2,0),VLOOKUP(R1144,Dados!$X$2:$Y$5,2,0)),"")</f>
        <v/>
      </c>
      <c r="AZ1144" s="52" t="str">
        <f aca="false">IF(C1144="","",IF(AND(Y1144="CONSUMO",AC1144="NÃO")*OR(AG1144="-",AG1144="BIT"),IF(E1144&lt;&gt;"",(AI1144-(P1144+L1144-N1144+Q1144)*AY1144)/0.83),""))</f>
        <v/>
      </c>
      <c r="BA1144" s="51" t="str">
        <f aca="false">IF(AZ1144="","",AZ1144*0.17-((P1144+L1144-N1144+Q1144)*AY1144))</f>
        <v/>
      </c>
      <c r="BB1144" s="51" t="str">
        <f aca="false">IF(AND(Y1144="CONSUMO",AG1144="ANEXO I",AY1144&gt;4%),(AI1144-(P1144+L1144-N1144+Q1144)*0.0514)/0.83*(0.5177)*(0.17)-AI1144*0.0514,IF(AND(Y1144="CONSUMO",AG1144="ANEXO II",AY1144&gt;4%),(AI1144-(P1144+L1144-N1144+Q1144)*0.041)/0.83*(0.3295)*(0.17)-AI1144*0.041,IF(AND(Y1144="CONSUMO",AG1144="ANEXO I",AY1144=4%),(AI1144-(P1144+L1144-N1144+Q1144)*0.04)/0.83*(0.5177)*(0.17)-AI1144*0.04,IF(AND(Y1144="CONSUMO",AG1144="ANEXO II",AY1144=4%),(AI1144-(P1144+L1144-N1144+Q1144)*0.04)/0.83*(0.3295)*(0.17)-AI1144*0.04,""))))</f>
        <v/>
      </c>
      <c r="BC1144" s="51" t="str">
        <f aca="false">IF(C1144="","",IF(AND(Y1144="CONSUMO",AC1144="SIM")*OR(AG1144="-",AG1144="BIT"),IF(E1144&lt;&gt;"",(AI1144-(P1144+L1144-N1144+Q1144)*AY1144)/0.83),""))</f>
        <v/>
      </c>
      <c r="BD1144" s="51" t="str">
        <f aca="false">IF(BC1144="","",BC1144*0.17)</f>
        <v/>
      </c>
      <c r="BE1144" s="51" t="str">
        <f aca="false">IF(I1144=6908,0,IF(BC1144="","",BD1144-((P1144+L1144-N1144+Q1144)*AY1144)))</f>
        <v/>
      </c>
      <c r="BF1144" s="53" t="str">
        <f aca="false">IF(B1144="","",IF(OR(B1144="",E1144="Regime Normal"),0,(AI1144-Q1144)*VLOOKUP(R1144,Dados!$X$98:$Y$108,2,0)))</f>
        <v/>
      </c>
      <c r="BG1144" s="54" t="str">
        <f aca="false">IFERROR(VLOOKUP(I1144,Dados!$AC$27:$AD$43,2,0),IF(B1144="","",IF(D1144&lt;&gt;"MT",IF(AND(AC1144="SIM",Y1144="Revenda"),"2403",IF(AND(AC1144="SIM",Y1144="Consumo"),"2407",IF(AND(AC1144="NÃO",Y1144="Revenda"),"2102",IF(AND(AC1144="NÃO",Y1144="Consumo"),"2556",)))),REPLACE(I1144,1,1,1))))</f>
        <v/>
      </c>
    </row>
    <row r="1145" customFormat="false" ht="12.8" hidden="false" customHeight="true" outlineLevel="0" collapsed="false">
      <c r="Y1145" s="45"/>
      <c r="Z1145" s="46" t="str">
        <f aca="false">IF(B1145="","",(IFERROR(VLOOKUP(H1145,Dados!A$3:B$15000,2,0),"Não Encontrado")))</f>
        <v/>
      </c>
      <c r="AA1145" s="46" t="str">
        <f aca="false">IF(B1145="","",(IFERROR(VLOOKUP(G1145,Dados!C$3:E$15000,3,0),"Não Encontrado")))</f>
        <v/>
      </c>
      <c r="AB1145" s="46" t="str">
        <f aca="false">IFERROR(IF(Z1145&lt;&gt;"Não Encontrado",Z1145,IF(AA1145&lt;&gt;"Não Encontrado",AA1145,"")),"")</f>
        <v/>
      </c>
      <c r="AC1145" s="45" t="str">
        <f aca="false">IF(B1145="","",IF(AB1145="","NÃO","SIM"))</f>
        <v/>
      </c>
      <c r="AD1145" s="45" t="str">
        <f aca="false">IFERROR(VLOOKUP(G1145,Dados!$P$3:$R$500,3,0),"")</f>
        <v/>
      </c>
      <c r="AE1145" s="45" t="str">
        <f aca="false">IFERROR(VLOOKUP(G1145,Dados!$K$3:$L$500,2,0),"")</f>
        <v/>
      </c>
      <c r="AF1145" s="45" t="str">
        <f aca="false">IFERROR(VLOOKUP(G1145,Dados!$M$3:$N$500,2,0),"")</f>
        <v/>
      </c>
      <c r="AG1145" s="45" t="str">
        <f aca="false">IF(F1145="","",IF(AND(AD1145="",AE1145="",AF1145=""),"-",IF(AND(AD1145="BIT",AE1145="",AF1145=""),"BIT",IF(AND(AE1145="ANEXO I",AD1145="",AF1145=""),"ANEXO I",IF(AND(AF1145="ANEXO II",AD1145="",AE1145=""),"ANEXO II","Escolher")))))</f>
        <v/>
      </c>
      <c r="AH1145" s="45" t="str">
        <f aca="false">IF(AG1145&lt;&gt;"Pneus","",IFERROR(VLOOKUP(R1145,Dados!$X$2:$Z$5,3,0)*(AI1145-Q1145),VLOOKUP(D1145,Dados!$X$7:$Z$33,3,0)*(AI1145-Q1145)))</f>
        <v/>
      </c>
      <c r="AI1145" s="47" t="str">
        <f aca="false">IF(B1145="","",P1145+Q1145+O1145+M1145+L1145-N1145)</f>
        <v/>
      </c>
      <c r="AJ1145" s="48" t="str">
        <f aca="false">IFERROR(IF(AND(AC1145="SIM",AG1145="-",Y1145="REVENDA"),(AB1145/1+1)*AI1145,IF(AND(AC1145="SIM",AG1145="Pneus",Y1145="REVENDA"),(AB1145/1+1)*(AI1145-AH1145),"")),"")</f>
        <v/>
      </c>
      <c r="AK1145" s="48" t="str">
        <f aca="false">IF(AJ1145="","",AJ1145*17%)</f>
        <v/>
      </c>
      <c r="AL1145" s="48" t="str">
        <f aca="false">IFERROR(IF(AC1145="NÃO","",IF(AK1145="","",IF(E1145="Simples Nacional",BF1145,IF(T1145=0.12,U1145*0.5833337002,IF(T1145=0,AI1145*0.07,U1145))))),"")</f>
        <v/>
      </c>
      <c r="AM1145" s="47" t="str">
        <f aca="false">IFERROR(IF(AC1145="NÃO","",IF(OR(AG1145="-",AG1145="Pneus"),AK1145-AL1145,"")),"")</f>
        <v/>
      </c>
      <c r="AN1145" s="48" t="str">
        <f aca="false">IF(AND(Y1145="REVENDA",AC1145="SIM",AG1145="BIT"),((AB1145/1+1)*AI1145)*0.4117,"")</f>
        <v/>
      </c>
      <c r="AO1145" s="48" t="str">
        <f aca="false">IF(AN1145="","",AN1145*17%)</f>
        <v/>
      </c>
      <c r="AP1145" s="49" t="str">
        <f aca="false">IF(AN1145="","",IF(T1145=0.12,(U1145*0.4117)*0.4117,IF(T1145=0,(AI1145*0.07)*0.4117,U1145*0.4117)))</f>
        <v/>
      </c>
      <c r="AQ1145" s="47" t="str">
        <f aca="false">IF(AN1145="","",AO1145-AP1145)</f>
        <v/>
      </c>
      <c r="AR1145" s="50" t="str">
        <f aca="false">IFERROR(IF(AND(AC1145="SIM",Y1145="REVENDA",LEFT(AG1145,5)="ANEXO")*OR(AE1145="ANEXO I",AF1145="ANEXO II"),VLOOKUP(H1145,Dados!G:I,2,0),""),"INSERIR MVA")</f>
        <v/>
      </c>
      <c r="AS1145" s="48" t="str">
        <f aca="false">IF(LEFT(AG1145,5)="ANEXO",VLOOKUP(AG1145,Dados!$X$111:$Z$112,2,0)*(AI1145-Q1145),"")</f>
        <v/>
      </c>
      <c r="AT1145" s="48" t="str">
        <f aca="false">IFERROR(IF(AR1145="","",(AI1145*AR1145)+AI1145),"INSERIR MVA")</f>
        <v/>
      </c>
      <c r="AU1145" s="48" t="str">
        <f aca="false">IF(AT1145="","",IF(AY1145=0.04,U1145,AS1145*AY1145))</f>
        <v/>
      </c>
      <c r="AV1145" s="47" t="str">
        <f aca="false">IFERROR(IF(AU1145="","",(VLOOKUP(AG1145,Dados!$X$111:$Z$112,3,0)*AT1145*0.17)),"INSERIR MVA")</f>
        <v/>
      </c>
      <c r="AW1145" s="47" t="str">
        <f aca="false">IFERROR(IF(AR1145="","",AV1145-AU1145),"")</f>
        <v/>
      </c>
      <c r="AX1145" s="51" t="str">
        <f aca="false">IFERROR(IF(AC1145="NÃO","",IF(AM1145&lt;&gt;"",AM1145-W1145,IF(AQ1145&lt;&gt;"",AQ1145-W1145,IF(AW1145&lt;&gt;"",AW1145-W1145,"")))),"")</f>
        <v/>
      </c>
      <c r="AY1145" s="46" t="str">
        <f aca="false">IFERROR(IF(ISNA(VLOOKUP(R1145,Dados!$X$2:$Y$5,2,0)),VLOOKUP(D1145,Dados!$X$7:$Y$33,2,0),VLOOKUP(R1145,Dados!$X$2:$Y$5,2,0)),"")</f>
        <v/>
      </c>
      <c r="AZ1145" s="52" t="str">
        <f aca="false">IF(C1145="","",IF(AND(Y1145="CONSUMO",AC1145="NÃO")*OR(AG1145="-",AG1145="BIT"),IF(E1145&lt;&gt;"",(AI1145-(P1145+L1145-N1145+Q1145)*AY1145)/0.83),""))</f>
        <v/>
      </c>
      <c r="BA1145" s="51" t="str">
        <f aca="false">IF(AZ1145="","",AZ1145*0.17-((P1145+L1145-N1145+Q1145)*AY1145))</f>
        <v/>
      </c>
      <c r="BB1145" s="51" t="str">
        <f aca="false">IF(AND(Y1145="CONSUMO",AG1145="ANEXO I",AY1145&gt;4%),(AI1145-(P1145+L1145-N1145+Q1145)*0.0514)/0.83*(0.5177)*(0.17)-AI1145*0.0514,IF(AND(Y1145="CONSUMO",AG1145="ANEXO II",AY1145&gt;4%),(AI1145-(P1145+L1145-N1145+Q1145)*0.041)/0.83*(0.3295)*(0.17)-AI1145*0.041,IF(AND(Y1145="CONSUMO",AG1145="ANEXO I",AY1145=4%),(AI1145-(P1145+L1145-N1145+Q1145)*0.04)/0.83*(0.5177)*(0.17)-AI1145*0.04,IF(AND(Y1145="CONSUMO",AG1145="ANEXO II",AY1145=4%),(AI1145-(P1145+L1145-N1145+Q1145)*0.04)/0.83*(0.3295)*(0.17)-AI1145*0.04,""))))</f>
        <v/>
      </c>
      <c r="BC1145" s="51" t="str">
        <f aca="false">IF(C1145="","",IF(AND(Y1145="CONSUMO",AC1145="SIM")*OR(AG1145="-",AG1145="BIT"),IF(E1145&lt;&gt;"",(AI1145-(P1145+L1145-N1145+Q1145)*AY1145)/0.83),""))</f>
        <v/>
      </c>
      <c r="BD1145" s="51" t="str">
        <f aca="false">IF(BC1145="","",BC1145*0.17)</f>
        <v/>
      </c>
      <c r="BE1145" s="51" t="str">
        <f aca="false">IF(I1145=6908,0,IF(BC1145="","",BD1145-((P1145+L1145-N1145+Q1145)*AY1145)))</f>
        <v/>
      </c>
      <c r="BF1145" s="53" t="str">
        <f aca="false">IF(B1145="","",IF(OR(B1145="",E1145="Regime Normal"),0,(AI1145-Q1145)*VLOOKUP(R1145,Dados!$X$98:$Y$108,2,0)))</f>
        <v/>
      </c>
      <c r="BG1145" s="54" t="str">
        <f aca="false">IFERROR(VLOOKUP(I1145,Dados!$AC$27:$AD$43,2,0),IF(B1145="","",IF(D1145&lt;&gt;"MT",IF(AND(AC1145="SIM",Y1145="Revenda"),"2403",IF(AND(AC1145="SIM",Y1145="Consumo"),"2407",IF(AND(AC1145="NÃO",Y1145="Revenda"),"2102",IF(AND(AC1145="NÃO",Y1145="Consumo"),"2556",)))),REPLACE(I1145,1,1,1))))</f>
        <v/>
      </c>
    </row>
    <row r="1146" customFormat="false" ht="12.8" hidden="false" customHeight="true" outlineLevel="0" collapsed="false">
      <c r="Y1146" s="45"/>
      <c r="Z1146" s="46" t="str">
        <f aca="false">IF(B1146="","",(IFERROR(VLOOKUP(H1146,Dados!A$3:B$15000,2,0),"Não Encontrado")))</f>
        <v/>
      </c>
      <c r="AA1146" s="46" t="str">
        <f aca="false">IF(B1146="","",(IFERROR(VLOOKUP(G1146,Dados!C$3:E$15000,3,0),"Não Encontrado")))</f>
        <v/>
      </c>
      <c r="AB1146" s="46" t="str">
        <f aca="false">IFERROR(IF(Z1146&lt;&gt;"Não Encontrado",Z1146,IF(AA1146&lt;&gt;"Não Encontrado",AA1146,"")),"")</f>
        <v/>
      </c>
      <c r="AC1146" s="45" t="str">
        <f aca="false">IF(B1146="","",IF(AB1146="","NÃO","SIM"))</f>
        <v/>
      </c>
      <c r="AD1146" s="45" t="str">
        <f aca="false">IFERROR(VLOOKUP(G1146,Dados!$P$3:$R$500,3,0),"")</f>
        <v/>
      </c>
      <c r="AE1146" s="45" t="str">
        <f aca="false">IFERROR(VLOOKUP(G1146,Dados!$K$3:$L$500,2,0),"")</f>
        <v/>
      </c>
      <c r="AF1146" s="45" t="str">
        <f aca="false">IFERROR(VLOOKUP(G1146,Dados!$M$3:$N$500,2,0),"")</f>
        <v/>
      </c>
      <c r="AG1146" s="45" t="str">
        <f aca="false">IF(F1146="","",IF(AND(AD1146="",AE1146="",AF1146=""),"-",IF(AND(AD1146="BIT",AE1146="",AF1146=""),"BIT",IF(AND(AE1146="ANEXO I",AD1146="",AF1146=""),"ANEXO I",IF(AND(AF1146="ANEXO II",AD1146="",AE1146=""),"ANEXO II","Escolher")))))</f>
        <v/>
      </c>
      <c r="AH1146" s="45" t="str">
        <f aca="false">IF(AG1146&lt;&gt;"Pneus","",IFERROR(VLOOKUP(R1146,Dados!$X$2:$Z$5,3,0)*(AI1146-Q1146),VLOOKUP(D1146,Dados!$X$7:$Z$33,3,0)*(AI1146-Q1146)))</f>
        <v/>
      </c>
      <c r="AI1146" s="47" t="str">
        <f aca="false">IF(B1146="","",P1146+Q1146+O1146+M1146+L1146-N1146)</f>
        <v/>
      </c>
      <c r="AJ1146" s="48" t="str">
        <f aca="false">IFERROR(IF(AND(AC1146="SIM",AG1146="-",Y1146="REVENDA"),(AB1146/1+1)*AI1146,IF(AND(AC1146="SIM",AG1146="Pneus",Y1146="REVENDA"),(AB1146/1+1)*(AI1146-AH1146),"")),"")</f>
        <v/>
      </c>
      <c r="AK1146" s="48" t="str">
        <f aca="false">IF(AJ1146="","",AJ1146*17%)</f>
        <v/>
      </c>
      <c r="AL1146" s="48" t="str">
        <f aca="false">IFERROR(IF(AC1146="NÃO","",IF(AK1146="","",IF(E1146="Simples Nacional",BF1146,IF(T1146=0.12,U1146*0.5833337002,IF(T1146=0,AI1146*0.07,U1146))))),"")</f>
        <v/>
      </c>
      <c r="AM1146" s="47" t="str">
        <f aca="false">IFERROR(IF(AC1146="NÃO","",IF(OR(AG1146="-",AG1146="Pneus"),AK1146-AL1146,"")),"")</f>
        <v/>
      </c>
      <c r="AN1146" s="48" t="str">
        <f aca="false">IF(AND(Y1146="REVENDA",AC1146="SIM",AG1146="BIT"),((AB1146/1+1)*AI1146)*0.4117,"")</f>
        <v/>
      </c>
      <c r="AO1146" s="48" t="str">
        <f aca="false">IF(AN1146="","",AN1146*17%)</f>
        <v/>
      </c>
      <c r="AP1146" s="49" t="str">
        <f aca="false">IF(AN1146="","",IF(T1146=0.12,(U1146*0.4117)*0.4117,IF(T1146=0,(AI1146*0.07)*0.4117,U1146*0.4117)))</f>
        <v/>
      </c>
      <c r="AQ1146" s="47" t="str">
        <f aca="false">IF(AN1146="","",AO1146-AP1146)</f>
        <v/>
      </c>
      <c r="AR1146" s="50" t="str">
        <f aca="false">IFERROR(IF(AND(AC1146="SIM",Y1146="REVENDA",LEFT(AG1146,5)="ANEXO")*OR(AE1146="ANEXO I",AF1146="ANEXO II"),VLOOKUP(H1146,Dados!G:I,2,0),""),"INSERIR MVA")</f>
        <v/>
      </c>
      <c r="AS1146" s="48" t="str">
        <f aca="false">IF(LEFT(AG1146,5)="ANEXO",VLOOKUP(AG1146,Dados!$X$111:$Z$112,2,0)*(AI1146-Q1146),"")</f>
        <v/>
      </c>
      <c r="AT1146" s="48" t="str">
        <f aca="false">IFERROR(IF(AR1146="","",(AI1146*AR1146)+AI1146),"INSERIR MVA")</f>
        <v/>
      </c>
      <c r="AU1146" s="48" t="str">
        <f aca="false">IF(AT1146="","",IF(AY1146=0.04,U1146,AS1146*AY1146))</f>
        <v/>
      </c>
      <c r="AV1146" s="47" t="str">
        <f aca="false">IFERROR(IF(AU1146="","",(VLOOKUP(AG1146,Dados!$X$111:$Z$112,3,0)*AT1146*0.17)),"INSERIR MVA")</f>
        <v/>
      </c>
      <c r="AW1146" s="47" t="str">
        <f aca="false">IFERROR(IF(AR1146="","",AV1146-AU1146),"")</f>
        <v/>
      </c>
      <c r="AX1146" s="51" t="str">
        <f aca="false">IFERROR(IF(AC1146="NÃO","",IF(AM1146&lt;&gt;"",AM1146-W1146,IF(AQ1146&lt;&gt;"",AQ1146-W1146,IF(AW1146&lt;&gt;"",AW1146-W1146,"")))),"")</f>
        <v/>
      </c>
      <c r="AY1146" s="46" t="str">
        <f aca="false">IFERROR(IF(ISNA(VLOOKUP(R1146,Dados!$X$2:$Y$5,2,0)),VLOOKUP(D1146,Dados!$X$7:$Y$33,2,0),VLOOKUP(R1146,Dados!$X$2:$Y$5,2,0)),"")</f>
        <v/>
      </c>
      <c r="AZ1146" s="52" t="str">
        <f aca="false">IF(C1146="","",IF(AND(Y1146="CONSUMO",AC1146="NÃO")*OR(AG1146="-",AG1146="BIT"),IF(E1146&lt;&gt;"",(AI1146-(P1146+L1146-N1146+Q1146)*AY1146)/0.83),""))</f>
        <v/>
      </c>
      <c r="BA1146" s="51" t="str">
        <f aca="false">IF(AZ1146="","",AZ1146*0.17-((P1146+L1146-N1146+Q1146)*AY1146))</f>
        <v/>
      </c>
      <c r="BB1146" s="51" t="str">
        <f aca="false">IF(AND(Y1146="CONSUMO",AG1146="ANEXO I",AY1146&gt;4%),(AI1146-(P1146+L1146-N1146+Q1146)*0.0514)/0.83*(0.5177)*(0.17)-AI1146*0.0514,IF(AND(Y1146="CONSUMO",AG1146="ANEXO II",AY1146&gt;4%),(AI1146-(P1146+L1146-N1146+Q1146)*0.041)/0.83*(0.3295)*(0.17)-AI1146*0.041,IF(AND(Y1146="CONSUMO",AG1146="ANEXO I",AY1146=4%),(AI1146-(P1146+L1146-N1146+Q1146)*0.04)/0.83*(0.5177)*(0.17)-AI1146*0.04,IF(AND(Y1146="CONSUMO",AG1146="ANEXO II",AY1146=4%),(AI1146-(P1146+L1146-N1146+Q1146)*0.04)/0.83*(0.3295)*(0.17)-AI1146*0.04,""))))</f>
        <v/>
      </c>
      <c r="BC1146" s="51" t="str">
        <f aca="false">IF(C1146="","",IF(AND(Y1146="CONSUMO",AC1146="SIM")*OR(AG1146="-",AG1146="BIT"),IF(E1146&lt;&gt;"",(AI1146-(P1146+L1146-N1146+Q1146)*AY1146)/0.83),""))</f>
        <v/>
      </c>
      <c r="BD1146" s="51" t="str">
        <f aca="false">IF(BC1146="","",BC1146*0.17)</f>
        <v/>
      </c>
      <c r="BE1146" s="51" t="str">
        <f aca="false">IF(I1146=6908,0,IF(BC1146="","",BD1146-((P1146+L1146-N1146+Q1146)*AY1146)))</f>
        <v/>
      </c>
      <c r="BF1146" s="53" t="str">
        <f aca="false">IF(B1146="","",IF(OR(B1146="",E1146="Regime Normal"),0,(AI1146-Q1146)*VLOOKUP(R1146,Dados!$X$98:$Y$108,2,0)))</f>
        <v/>
      </c>
      <c r="BG1146" s="54" t="str">
        <f aca="false">IFERROR(VLOOKUP(I1146,Dados!$AC$27:$AD$43,2,0),IF(B1146="","",IF(D1146&lt;&gt;"MT",IF(AND(AC1146="SIM",Y1146="Revenda"),"2403",IF(AND(AC1146="SIM",Y1146="Consumo"),"2407",IF(AND(AC1146="NÃO",Y1146="Revenda"),"2102",IF(AND(AC1146="NÃO",Y1146="Consumo"),"2556",)))),REPLACE(I1146,1,1,1))))</f>
        <v/>
      </c>
    </row>
    <row r="1147" customFormat="false" ht="12.8" hidden="false" customHeight="true" outlineLevel="0" collapsed="false">
      <c r="Y1147" s="45"/>
      <c r="Z1147" s="46" t="str">
        <f aca="false">IF(B1147="","",(IFERROR(VLOOKUP(H1147,Dados!A$3:B$15000,2,0),"Não Encontrado")))</f>
        <v/>
      </c>
      <c r="AA1147" s="46" t="str">
        <f aca="false">IF(B1147="","",(IFERROR(VLOOKUP(G1147,Dados!C$3:E$15000,3,0),"Não Encontrado")))</f>
        <v/>
      </c>
      <c r="AB1147" s="46" t="str">
        <f aca="false">IFERROR(IF(Z1147&lt;&gt;"Não Encontrado",Z1147,IF(AA1147&lt;&gt;"Não Encontrado",AA1147,"")),"")</f>
        <v/>
      </c>
      <c r="AC1147" s="45" t="str">
        <f aca="false">IF(B1147="","",IF(AB1147="","NÃO","SIM"))</f>
        <v/>
      </c>
      <c r="AD1147" s="45" t="str">
        <f aca="false">IFERROR(VLOOKUP(G1147,Dados!$P$3:$R$500,3,0),"")</f>
        <v/>
      </c>
      <c r="AE1147" s="45" t="str">
        <f aca="false">IFERROR(VLOOKUP(G1147,Dados!$K$3:$L$500,2,0),"")</f>
        <v/>
      </c>
      <c r="AF1147" s="45" t="str">
        <f aca="false">IFERROR(VLOOKUP(G1147,Dados!$M$3:$N$500,2,0),"")</f>
        <v/>
      </c>
      <c r="AG1147" s="45" t="str">
        <f aca="false">IF(F1147="","",IF(AND(AD1147="",AE1147="",AF1147=""),"-",IF(AND(AD1147="BIT",AE1147="",AF1147=""),"BIT",IF(AND(AE1147="ANEXO I",AD1147="",AF1147=""),"ANEXO I",IF(AND(AF1147="ANEXO II",AD1147="",AE1147=""),"ANEXO II","Escolher")))))</f>
        <v/>
      </c>
      <c r="AH1147" s="45" t="str">
        <f aca="false">IF(AG1147&lt;&gt;"Pneus","",IFERROR(VLOOKUP(R1147,Dados!$X$2:$Z$5,3,0)*(AI1147-Q1147),VLOOKUP(D1147,Dados!$X$7:$Z$33,3,0)*(AI1147-Q1147)))</f>
        <v/>
      </c>
      <c r="AI1147" s="47" t="str">
        <f aca="false">IF(B1147="","",P1147+Q1147+O1147+M1147+L1147-N1147)</f>
        <v/>
      </c>
      <c r="AJ1147" s="48" t="str">
        <f aca="false">IFERROR(IF(AND(AC1147="SIM",AG1147="-",Y1147="REVENDA"),(AB1147/1+1)*AI1147,IF(AND(AC1147="SIM",AG1147="Pneus",Y1147="REVENDA"),(AB1147/1+1)*(AI1147-AH1147),"")),"")</f>
        <v/>
      </c>
      <c r="AK1147" s="48" t="str">
        <f aca="false">IF(AJ1147="","",AJ1147*17%)</f>
        <v/>
      </c>
      <c r="AL1147" s="48" t="str">
        <f aca="false">IFERROR(IF(AC1147="NÃO","",IF(AK1147="","",IF(E1147="Simples Nacional",BF1147,IF(T1147=0.12,U1147*0.5833337002,IF(T1147=0,AI1147*0.07,U1147))))),"")</f>
        <v/>
      </c>
      <c r="AM1147" s="47" t="str">
        <f aca="false">IFERROR(IF(AC1147="NÃO","",IF(OR(AG1147="-",AG1147="Pneus"),AK1147-AL1147,"")),"")</f>
        <v/>
      </c>
      <c r="AN1147" s="48" t="str">
        <f aca="false">IF(AND(Y1147="REVENDA",AC1147="SIM",AG1147="BIT"),((AB1147/1+1)*AI1147)*0.4117,"")</f>
        <v/>
      </c>
      <c r="AO1147" s="48" t="str">
        <f aca="false">IF(AN1147="","",AN1147*17%)</f>
        <v/>
      </c>
      <c r="AP1147" s="49" t="str">
        <f aca="false">IF(AN1147="","",IF(T1147=0.12,(U1147*0.4117)*0.4117,IF(T1147=0,(AI1147*0.07)*0.4117,U1147*0.4117)))</f>
        <v/>
      </c>
      <c r="AQ1147" s="47" t="str">
        <f aca="false">IF(AN1147="","",AO1147-AP1147)</f>
        <v/>
      </c>
      <c r="AR1147" s="50" t="str">
        <f aca="false">IFERROR(IF(AND(AC1147="SIM",Y1147="REVENDA",LEFT(AG1147,5)="ANEXO")*OR(AE1147="ANEXO I",AF1147="ANEXO II"),VLOOKUP(H1147,Dados!G:I,2,0),""),"INSERIR MVA")</f>
        <v/>
      </c>
      <c r="AS1147" s="48" t="str">
        <f aca="false">IF(LEFT(AG1147,5)="ANEXO",VLOOKUP(AG1147,Dados!$X$111:$Z$112,2,0)*(AI1147-Q1147),"")</f>
        <v/>
      </c>
      <c r="AT1147" s="48" t="str">
        <f aca="false">IFERROR(IF(AR1147="","",(AI1147*AR1147)+AI1147),"INSERIR MVA")</f>
        <v/>
      </c>
      <c r="AU1147" s="48" t="str">
        <f aca="false">IF(AT1147="","",IF(AY1147=0.04,U1147,AS1147*AY1147))</f>
        <v/>
      </c>
      <c r="AV1147" s="47" t="str">
        <f aca="false">IFERROR(IF(AU1147="","",(VLOOKUP(AG1147,Dados!$X$111:$Z$112,3,0)*AT1147*0.17)),"INSERIR MVA")</f>
        <v/>
      </c>
      <c r="AW1147" s="47" t="str">
        <f aca="false">IFERROR(IF(AR1147="","",AV1147-AU1147),"")</f>
        <v/>
      </c>
      <c r="AX1147" s="51" t="str">
        <f aca="false">IFERROR(IF(AC1147="NÃO","",IF(AM1147&lt;&gt;"",AM1147-W1147,IF(AQ1147&lt;&gt;"",AQ1147-W1147,IF(AW1147&lt;&gt;"",AW1147-W1147,"")))),"")</f>
        <v/>
      </c>
      <c r="AY1147" s="46" t="str">
        <f aca="false">IFERROR(IF(ISNA(VLOOKUP(R1147,Dados!$X$2:$Y$5,2,0)),VLOOKUP(D1147,Dados!$X$7:$Y$33,2,0),VLOOKUP(R1147,Dados!$X$2:$Y$5,2,0)),"")</f>
        <v/>
      </c>
      <c r="AZ1147" s="52" t="str">
        <f aca="false">IF(C1147="","",IF(AND(Y1147="CONSUMO",AC1147="NÃO")*OR(AG1147="-",AG1147="BIT"),IF(E1147&lt;&gt;"",(AI1147-(P1147+L1147-N1147+Q1147)*AY1147)/0.83),""))</f>
        <v/>
      </c>
      <c r="BA1147" s="51" t="str">
        <f aca="false">IF(AZ1147="","",AZ1147*0.17-((P1147+L1147-N1147+Q1147)*AY1147))</f>
        <v/>
      </c>
      <c r="BB1147" s="51" t="str">
        <f aca="false">IF(AND(Y1147="CONSUMO",AG1147="ANEXO I",AY1147&gt;4%),(AI1147-(P1147+L1147-N1147+Q1147)*0.0514)/0.83*(0.5177)*(0.17)-AI1147*0.0514,IF(AND(Y1147="CONSUMO",AG1147="ANEXO II",AY1147&gt;4%),(AI1147-(P1147+L1147-N1147+Q1147)*0.041)/0.83*(0.3295)*(0.17)-AI1147*0.041,IF(AND(Y1147="CONSUMO",AG1147="ANEXO I",AY1147=4%),(AI1147-(P1147+L1147-N1147+Q1147)*0.04)/0.83*(0.5177)*(0.17)-AI1147*0.04,IF(AND(Y1147="CONSUMO",AG1147="ANEXO II",AY1147=4%),(AI1147-(P1147+L1147-N1147+Q1147)*0.04)/0.83*(0.3295)*(0.17)-AI1147*0.04,""))))</f>
        <v/>
      </c>
      <c r="BC1147" s="51" t="str">
        <f aca="false">IF(C1147="","",IF(AND(Y1147="CONSUMO",AC1147="SIM")*OR(AG1147="-",AG1147="BIT"),IF(E1147&lt;&gt;"",(AI1147-(P1147+L1147-N1147+Q1147)*AY1147)/0.83),""))</f>
        <v/>
      </c>
      <c r="BD1147" s="51" t="str">
        <f aca="false">IF(BC1147="","",BC1147*0.17)</f>
        <v/>
      </c>
      <c r="BE1147" s="51" t="str">
        <f aca="false">IF(I1147=6908,0,IF(BC1147="","",BD1147-((P1147+L1147-N1147+Q1147)*AY1147)))</f>
        <v/>
      </c>
      <c r="BF1147" s="53" t="str">
        <f aca="false">IF(B1147="","",IF(OR(B1147="",E1147="Regime Normal"),0,(AI1147-Q1147)*VLOOKUP(R1147,Dados!$X$98:$Y$108,2,0)))</f>
        <v/>
      </c>
      <c r="BG1147" s="54" t="str">
        <f aca="false">IFERROR(VLOOKUP(I1147,Dados!$AC$27:$AD$43,2,0),IF(B1147="","",IF(D1147&lt;&gt;"MT",IF(AND(AC1147="SIM",Y1147="Revenda"),"2403",IF(AND(AC1147="SIM",Y1147="Consumo"),"2407",IF(AND(AC1147="NÃO",Y1147="Revenda"),"2102",IF(AND(AC1147="NÃO",Y1147="Consumo"),"2556",)))),REPLACE(I1147,1,1,1))))</f>
        <v/>
      </c>
    </row>
    <row r="1148" customFormat="false" ht="12.8" hidden="false" customHeight="true" outlineLevel="0" collapsed="false">
      <c r="Y1148" s="45"/>
      <c r="Z1148" s="46" t="str">
        <f aca="false">IF(B1148="","",(IFERROR(VLOOKUP(H1148,Dados!A$3:B$15000,2,0),"Não Encontrado")))</f>
        <v/>
      </c>
      <c r="AA1148" s="46" t="str">
        <f aca="false">IF(B1148="","",(IFERROR(VLOOKUP(G1148,Dados!C$3:E$15000,3,0),"Não Encontrado")))</f>
        <v/>
      </c>
      <c r="AB1148" s="46" t="str">
        <f aca="false">IFERROR(IF(Z1148&lt;&gt;"Não Encontrado",Z1148,IF(AA1148&lt;&gt;"Não Encontrado",AA1148,"")),"")</f>
        <v/>
      </c>
      <c r="AC1148" s="45" t="str">
        <f aca="false">IF(B1148="","",IF(AB1148="","NÃO","SIM"))</f>
        <v/>
      </c>
      <c r="AD1148" s="45" t="str">
        <f aca="false">IFERROR(VLOOKUP(G1148,Dados!$P$3:$R$500,3,0),"")</f>
        <v/>
      </c>
      <c r="AE1148" s="45" t="str">
        <f aca="false">IFERROR(VLOOKUP(G1148,Dados!$K$3:$L$500,2,0),"")</f>
        <v/>
      </c>
      <c r="AF1148" s="45" t="str">
        <f aca="false">IFERROR(VLOOKUP(G1148,Dados!$M$3:$N$500,2,0),"")</f>
        <v/>
      </c>
      <c r="AG1148" s="45" t="str">
        <f aca="false">IF(F1148="","",IF(AND(AD1148="",AE1148="",AF1148=""),"-",IF(AND(AD1148="BIT",AE1148="",AF1148=""),"BIT",IF(AND(AE1148="ANEXO I",AD1148="",AF1148=""),"ANEXO I",IF(AND(AF1148="ANEXO II",AD1148="",AE1148=""),"ANEXO II","Escolher")))))</f>
        <v/>
      </c>
      <c r="AH1148" s="45" t="str">
        <f aca="false">IF(AG1148&lt;&gt;"Pneus","",IFERROR(VLOOKUP(R1148,Dados!$X$2:$Z$5,3,0)*(AI1148-Q1148),VLOOKUP(D1148,Dados!$X$7:$Z$33,3,0)*(AI1148-Q1148)))</f>
        <v/>
      </c>
      <c r="AI1148" s="47" t="str">
        <f aca="false">IF(B1148="","",P1148+Q1148+O1148+M1148+L1148-N1148)</f>
        <v/>
      </c>
      <c r="AJ1148" s="48" t="str">
        <f aca="false">IFERROR(IF(AND(AC1148="SIM",AG1148="-",Y1148="REVENDA"),(AB1148/1+1)*AI1148,IF(AND(AC1148="SIM",AG1148="Pneus",Y1148="REVENDA"),(AB1148/1+1)*(AI1148-AH1148),"")),"")</f>
        <v/>
      </c>
      <c r="AK1148" s="48" t="str">
        <f aca="false">IF(AJ1148="","",AJ1148*17%)</f>
        <v/>
      </c>
      <c r="AL1148" s="48" t="str">
        <f aca="false">IFERROR(IF(AC1148="NÃO","",IF(AK1148="","",IF(E1148="Simples Nacional",BF1148,IF(T1148=0.12,U1148*0.5833337002,IF(T1148=0,AI1148*0.07,U1148))))),"")</f>
        <v/>
      </c>
      <c r="AM1148" s="47" t="str">
        <f aca="false">IFERROR(IF(AC1148="NÃO","",IF(OR(AG1148="-",AG1148="Pneus"),AK1148-AL1148,"")),"")</f>
        <v/>
      </c>
      <c r="AN1148" s="48" t="str">
        <f aca="false">IF(AND(Y1148="REVENDA",AC1148="SIM",AG1148="BIT"),((AB1148/1+1)*AI1148)*0.4117,"")</f>
        <v/>
      </c>
      <c r="AO1148" s="48" t="str">
        <f aca="false">IF(AN1148="","",AN1148*17%)</f>
        <v/>
      </c>
      <c r="AP1148" s="49" t="str">
        <f aca="false">IF(AN1148="","",IF(T1148=0.12,(U1148*0.4117)*0.4117,IF(T1148=0,(AI1148*0.07)*0.4117,U1148*0.4117)))</f>
        <v/>
      </c>
      <c r="AQ1148" s="47" t="str">
        <f aca="false">IF(AN1148="","",AO1148-AP1148)</f>
        <v/>
      </c>
      <c r="AR1148" s="50" t="str">
        <f aca="false">IFERROR(IF(AND(AC1148="SIM",Y1148="REVENDA",LEFT(AG1148,5)="ANEXO")*OR(AE1148="ANEXO I",AF1148="ANEXO II"),VLOOKUP(H1148,Dados!G:I,2,0),""),"INSERIR MVA")</f>
        <v/>
      </c>
      <c r="AS1148" s="48" t="str">
        <f aca="false">IF(LEFT(AG1148,5)="ANEXO",VLOOKUP(AG1148,Dados!$X$111:$Z$112,2,0)*(AI1148-Q1148),"")</f>
        <v/>
      </c>
      <c r="AT1148" s="48" t="str">
        <f aca="false">IFERROR(IF(AR1148="","",(AI1148*AR1148)+AI1148),"INSERIR MVA")</f>
        <v/>
      </c>
      <c r="AU1148" s="48" t="str">
        <f aca="false">IF(AT1148="","",IF(AY1148=0.04,U1148,AS1148*AY1148))</f>
        <v/>
      </c>
      <c r="AV1148" s="47" t="str">
        <f aca="false">IFERROR(IF(AU1148="","",(VLOOKUP(AG1148,Dados!$X$111:$Z$112,3,0)*AT1148*0.17)),"INSERIR MVA")</f>
        <v/>
      </c>
      <c r="AW1148" s="47" t="str">
        <f aca="false">IFERROR(IF(AR1148="","",AV1148-AU1148),"")</f>
        <v/>
      </c>
      <c r="AX1148" s="51" t="str">
        <f aca="false">IFERROR(IF(AC1148="NÃO","",IF(AM1148&lt;&gt;"",AM1148-W1148,IF(AQ1148&lt;&gt;"",AQ1148-W1148,IF(AW1148&lt;&gt;"",AW1148-W1148,"")))),"")</f>
        <v/>
      </c>
      <c r="AY1148" s="46" t="str">
        <f aca="false">IFERROR(IF(ISNA(VLOOKUP(R1148,Dados!$X$2:$Y$5,2,0)),VLOOKUP(D1148,Dados!$X$7:$Y$33,2,0),VLOOKUP(R1148,Dados!$X$2:$Y$5,2,0)),"")</f>
        <v/>
      </c>
      <c r="AZ1148" s="52" t="str">
        <f aca="false">IF(C1148="","",IF(AND(Y1148="CONSUMO",AC1148="NÃO")*OR(AG1148="-",AG1148="BIT"),IF(E1148&lt;&gt;"",(AI1148-(P1148+L1148-N1148+Q1148)*AY1148)/0.83),""))</f>
        <v/>
      </c>
      <c r="BA1148" s="51" t="str">
        <f aca="false">IF(AZ1148="","",AZ1148*0.17-((P1148+L1148-N1148+Q1148)*AY1148))</f>
        <v/>
      </c>
      <c r="BB1148" s="51" t="str">
        <f aca="false">IF(AND(Y1148="CONSUMO",AG1148="ANEXO I",AY1148&gt;4%),(AI1148-(P1148+L1148-N1148+Q1148)*0.0514)/0.83*(0.5177)*(0.17)-AI1148*0.0514,IF(AND(Y1148="CONSUMO",AG1148="ANEXO II",AY1148&gt;4%),(AI1148-(P1148+L1148-N1148+Q1148)*0.041)/0.83*(0.3295)*(0.17)-AI1148*0.041,IF(AND(Y1148="CONSUMO",AG1148="ANEXO I",AY1148=4%),(AI1148-(P1148+L1148-N1148+Q1148)*0.04)/0.83*(0.5177)*(0.17)-AI1148*0.04,IF(AND(Y1148="CONSUMO",AG1148="ANEXO II",AY1148=4%),(AI1148-(P1148+L1148-N1148+Q1148)*0.04)/0.83*(0.3295)*(0.17)-AI1148*0.04,""))))</f>
        <v/>
      </c>
      <c r="BC1148" s="51" t="str">
        <f aca="false">IF(C1148="","",IF(AND(Y1148="CONSUMO",AC1148="SIM")*OR(AG1148="-",AG1148="BIT"),IF(E1148&lt;&gt;"",(AI1148-(P1148+L1148-N1148+Q1148)*AY1148)/0.83),""))</f>
        <v/>
      </c>
      <c r="BD1148" s="51" t="str">
        <f aca="false">IF(BC1148="","",BC1148*0.17)</f>
        <v/>
      </c>
      <c r="BE1148" s="51" t="str">
        <f aca="false">IF(I1148=6908,0,IF(BC1148="","",BD1148-((P1148+L1148-N1148+Q1148)*AY1148)))</f>
        <v/>
      </c>
      <c r="BF1148" s="53" t="str">
        <f aca="false">IF(B1148="","",IF(OR(B1148="",E1148="Regime Normal"),0,(AI1148-Q1148)*VLOOKUP(R1148,Dados!$X$98:$Y$108,2,0)))</f>
        <v/>
      </c>
      <c r="BG1148" s="54" t="str">
        <f aca="false">IFERROR(VLOOKUP(I1148,Dados!$AC$27:$AD$43,2,0),IF(B1148="","",IF(D1148&lt;&gt;"MT",IF(AND(AC1148="SIM",Y1148="Revenda"),"2403",IF(AND(AC1148="SIM",Y1148="Consumo"),"2407",IF(AND(AC1148="NÃO",Y1148="Revenda"),"2102",IF(AND(AC1148="NÃO",Y1148="Consumo"),"2556",)))),REPLACE(I1148,1,1,1))))</f>
        <v/>
      </c>
    </row>
    <row r="1149" customFormat="false" ht="12.8" hidden="false" customHeight="true" outlineLevel="0" collapsed="false">
      <c r="Y1149" s="45"/>
      <c r="Z1149" s="46" t="str">
        <f aca="false">IF(B1149="","",(IFERROR(VLOOKUP(H1149,Dados!A$3:B$15000,2,0),"Não Encontrado")))</f>
        <v/>
      </c>
      <c r="AA1149" s="46" t="str">
        <f aca="false">IF(B1149="","",(IFERROR(VLOOKUP(G1149,Dados!C$3:E$15000,3,0),"Não Encontrado")))</f>
        <v/>
      </c>
      <c r="AB1149" s="46" t="str">
        <f aca="false">IFERROR(IF(Z1149&lt;&gt;"Não Encontrado",Z1149,IF(AA1149&lt;&gt;"Não Encontrado",AA1149,"")),"")</f>
        <v/>
      </c>
      <c r="AC1149" s="45" t="str">
        <f aca="false">IF(B1149="","",IF(AB1149="","NÃO","SIM"))</f>
        <v/>
      </c>
      <c r="AD1149" s="45" t="str">
        <f aca="false">IFERROR(VLOOKUP(G1149,Dados!$P$3:$R$500,3,0),"")</f>
        <v/>
      </c>
      <c r="AE1149" s="45" t="str">
        <f aca="false">IFERROR(VLOOKUP(G1149,Dados!$K$3:$L$500,2,0),"")</f>
        <v/>
      </c>
      <c r="AF1149" s="45" t="str">
        <f aca="false">IFERROR(VLOOKUP(G1149,Dados!$M$3:$N$500,2,0),"")</f>
        <v/>
      </c>
      <c r="AG1149" s="45" t="str">
        <f aca="false">IF(F1149="","",IF(AND(AD1149="",AE1149="",AF1149=""),"-",IF(AND(AD1149="BIT",AE1149="",AF1149=""),"BIT",IF(AND(AE1149="ANEXO I",AD1149="",AF1149=""),"ANEXO I",IF(AND(AF1149="ANEXO II",AD1149="",AE1149=""),"ANEXO II","Escolher")))))</f>
        <v/>
      </c>
      <c r="AH1149" s="45" t="str">
        <f aca="false">IF(AG1149&lt;&gt;"Pneus","",IFERROR(VLOOKUP(R1149,Dados!$X$2:$Z$5,3,0)*(AI1149-Q1149),VLOOKUP(D1149,Dados!$X$7:$Z$33,3,0)*(AI1149-Q1149)))</f>
        <v/>
      </c>
      <c r="AI1149" s="47" t="str">
        <f aca="false">IF(B1149="","",P1149+Q1149+O1149+M1149+L1149-N1149)</f>
        <v/>
      </c>
      <c r="AJ1149" s="48" t="str">
        <f aca="false">IFERROR(IF(AND(AC1149="SIM",AG1149="-",Y1149="REVENDA"),(AB1149/1+1)*AI1149,IF(AND(AC1149="SIM",AG1149="Pneus",Y1149="REVENDA"),(AB1149/1+1)*(AI1149-AH1149),"")),"")</f>
        <v/>
      </c>
      <c r="AK1149" s="48" t="str">
        <f aca="false">IF(AJ1149="","",AJ1149*17%)</f>
        <v/>
      </c>
      <c r="AL1149" s="48" t="str">
        <f aca="false">IFERROR(IF(AC1149="NÃO","",IF(AK1149="","",IF(E1149="Simples Nacional",BF1149,IF(T1149=0.12,U1149*0.5833337002,IF(T1149=0,AI1149*0.07,U1149))))),"")</f>
        <v/>
      </c>
      <c r="AM1149" s="47" t="str">
        <f aca="false">IFERROR(IF(AC1149="NÃO","",IF(OR(AG1149="-",AG1149="Pneus"),AK1149-AL1149,"")),"")</f>
        <v/>
      </c>
      <c r="AN1149" s="48" t="str">
        <f aca="false">IF(AND(Y1149="REVENDA",AC1149="SIM",AG1149="BIT"),((AB1149/1+1)*AI1149)*0.4117,"")</f>
        <v/>
      </c>
      <c r="AO1149" s="48" t="str">
        <f aca="false">IF(AN1149="","",AN1149*17%)</f>
        <v/>
      </c>
      <c r="AP1149" s="49" t="str">
        <f aca="false">IF(AN1149="","",IF(T1149=0.12,(U1149*0.4117)*0.4117,IF(T1149=0,(AI1149*0.07)*0.4117,U1149*0.4117)))</f>
        <v/>
      </c>
      <c r="AQ1149" s="47" t="str">
        <f aca="false">IF(AN1149="","",AO1149-AP1149)</f>
        <v/>
      </c>
      <c r="AR1149" s="50" t="str">
        <f aca="false">IFERROR(IF(AND(AC1149="SIM",Y1149="REVENDA",LEFT(AG1149,5)="ANEXO")*OR(AE1149="ANEXO I",AF1149="ANEXO II"),VLOOKUP(H1149,Dados!G:I,2,0),""),"INSERIR MVA")</f>
        <v/>
      </c>
      <c r="AS1149" s="48" t="str">
        <f aca="false">IF(LEFT(AG1149,5)="ANEXO",VLOOKUP(AG1149,Dados!$X$111:$Z$112,2,0)*(AI1149-Q1149),"")</f>
        <v/>
      </c>
      <c r="AT1149" s="48" t="str">
        <f aca="false">IFERROR(IF(AR1149="","",(AI1149*AR1149)+AI1149),"INSERIR MVA")</f>
        <v/>
      </c>
      <c r="AU1149" s="48" t="str">
        <f aca="false">IF(AT1149="","",IF(AY1149=0.04,U1149,AS1149*AY1149))</f>
        <v/>
      </c>
      <c r="AV1149" s="47" t="str">
        <f aca="false">IFERROR(IF(AU1149="","",(VLOOKUP(AG1149,Dados!$X$111:$Z$112,3,0)*AT1149*0.17)),"INSERIR MVA")</f>
        <v/>
      </c>
      <c r="AW1149" s="47" t="str">
        <f aca="false">IFERROR(IF(AR1149="","",AV1149-AU1149),"")</f>
        <v/>
      </c>
      <c r="AX1149" s="51" t="str">
        <f aca="false">IFERROR(IF(AC1149="NÃO","",IF(AM1149&lt;&gt;"",AM1149-W1149,IF(AQ1149&lt;&gt;"",AQ1149-W1149,IF(AW1149&lt;&gt;"",AW1149-W1149,"")))),"")</f>
        <v/>
      </c>
      <c r="AY1149" s="46" t="str">
        <f aca="false">IFERROR(IF(ISNA(VLOOKUP(R1149,Dados!$X$2:$Y$5,2,0)),VLOOKUP(D1149,Dados!$X$7:$Y$33,2,0),VLOOKUP(R1149,Dados!$X$2:$Y$5,2,0)),"")</f>
        <v/>
      </c>
      <c r="AZ1149" s="52" t="str">
        <f aca="false">IF(C1149="","",IF(AND(Y1149="CONSUMO",AC1149="NÃO")*OR(AG1149="-",AG1149="BIT"),IF(E1149&lt;&gt;"",(AI1149-(P1149+L1149-N1149+Q1149)*AY1149)/0.83),""))</f>
        <v/>
      </c>
      <c r="BA1149" s="51" t="str">
        <f aca="false">IF(AZ1149="","",AZ1149*0.17-((P1149+L1149-N1149+Q1149)*AY1149))</f>
        <v/>
      </c>
      <c r="BB1149" s="51" t="str">
        <f aca="false">IF(AND(Y1149="CONSUMO",AG1149="ANEXO I",AY1149&gt;4%),(AI1149-(P1149+L1149-N1149+Q1149)*0.0514)/0.83*(0.5177)*(0.17)-AI1149*0.0514,IF(AND(Y1149="CONSUMO",AG1149="ANEXO II",AY1149&gt;4%),(AI1149-(P1149+L1149-N1149+Q1149)*0.041)/0.83*(0.3295)*(0.17)-AI1149*0.041,IF(AND(Y1149="CONSUMO",AG1149="ANEXO I",AY1149=4%),(AI1149-(P1149+L1149-N1149+Q1149)*0.04)/0.83*(0.5177)*(0.17)-AI1149*0.04,IF(AND(Y1149="CONSUMO",AG1149="ANEXO II",AY1149=4%),(AI1149-(P1149+L1149-N1149+Q1149)*0.04)/0.83*(0.3295)*(0.17)-AI1149*0.04,""))))</f>
        <v/>
      </c>
      <c r="BC1149" s="51" t="str">
        <f aca="false">IF(C1149="","",IF(AND(Y1149="CONSUMO",AC1149="SIM")*OR(AG1149="-",AG1149="BIT"),IF(E1149&lt;&gt;"",(AI1149-(P1149+L1149-N1149+Q1149)*AY1149)/0.83),""))</f>
        <v/>
      </c>
      <c r="BD1149" s="51" t="str">
        <f aca="false">IF(BC1149="","",BC1149*0.17)</f>
        <v/>
      </c>
      <c r="BE1149" s="51" t="str">
        <f aca="false">IF(I1149=6908,0,IF(BC1149="","",BD1149-((P1149+L1149-N1149+Q1149)*AY1149)))</f>
        <v/>
      </c>
      <c r="BF1149" s="53" t="str">
        <f aca="false">IF(B1149="","",IF(OR(B1149="",E1149="Regime Normal"),0,(AI1149-Q1149)*VLOOKUP(R1149,Dados!$X$98:$Y$108,2,0)))</f>
        <v/>
      </c>
      <c r="BG1149" s="54" t="str">
        <f aca="false">IFERROR(VLOOKUP(I1149,Dados!$AC$27:$AD$43,2,0),IF(B1149="","",IF(D1149&lt;&gt;"MT",IF(AND(AC1149="SIM",Y1149="Revenda"),"2403",IF(AND(AC1149="SIM",Y1149="Consumo"),"2407",IF(AND(AC1149="NÃO",Y1149="Revenda"),"2102",IF(AND(AC1149="NÃO",Y1149="Consumo"),"2556",)))),REPLACE(I1149,1,1,1))))</f>
        <v/>
      </c>
    </row>
    <row r="1150" customFormat="false" ht="12.8" hidden="false" customHeight="true" outlineLevel="0" collapsed="false">
      <c r="Y1150" s="45"/>
      <c r="Z1150" s="46" t="str">
        <f aca="false">IF(B1150="","",(IFERROR(VLOOKUP(H1150,Dados!A$3:B$15000,2,0),"Não Encontrado")))</f>
        <v/>
      </c>
      <c r="AA1150" s="46" t="str">
        <f aca="false">IF(B1150="","",(IFERROR(VLOOKUP(G1150,Dados!C$3:E$15000,3,0),"Não Encontrado")))</f>
        <v/>
      </c>
      <c r="AB1150" s="46" t="str">
        <f aca="false">IFERROR(IF(Z1150&lt;&gt;"Não Encontrado",Z1150,IF(AA1150&lt;&gt;"Não Encontrado",AA1150,"")),"")</f>
        <v/>
      </c>
      <c r="AC1150" s="45" t="str">
        <f aca="false">IF(B1150="","",IF(AB1150="","NÃO","SIM"))</f>
        <v/>
      </c>
      <c r="AD1150" s="45" t="str">
        <f aca="false">IFERROR(VLOOKUP(G1150,Dados!$P$3:$R$500,3,0),"")</f>
        <v/>
      </c>
      <c r="AE1150" s="45" t="str">
        <f aca="false">IFERROR(VLOOKUP(G1150,Dados!$K$3:$L$500,2,0),"")</f>
        <v/>
      </c>
      <c r="AF1150" s="45" t="str">
        <f aca="false">IFERROR(VLOOKUP(G1150,Dados!$M$3:$N$500,2,0),"")</f>
        <v/>
      </c>
      <c r="AG1150" s="45" t="str">
        <f aca="false">IF(F1150="","",IF(AND(AD1150="",AE1150="",AF1150=""),"-",IF(AND(AD1150="BIT",AE1150="",AF1150=""),"BIT",IF(AND(AE1150="ANEXO I",AD1150="",AF1150=""),"ANEXO I",IF(AND(AF1150="ANEXO II",AD1150="",AE1150=""),"ANEXO II","Escolher")))))</f>
        <v/>
      </c>
      <c r="AH1150" s="45" t="str">
        <f aca="false">IF(AG1150&lt;&gt;"Pneus","",IFERROR(VLOOKUP(R1150,Dados!$X$2:$Z$5,3,0)*(AI1150-Q1150),VLOOKUP(D1150,Dados!$X$7:$Z$33,3,0)*(AI1150-Q1150)))</f>
        <v/>
      </c>
      <c r="AI1150" s="47" t="str">
        <f aca="false">IF(B1150="","",P1150+Q1150+O1150+M1150+L1150-N1150)</f>
        <v/>
      </c>
      <c r="AJ1150" s="48" t="str">
        <f aca="false">IFERROR(IF(AND(AC1150="SIM",AG1150="-",Y1150="REVENDA"),(AB1150/1+1)*AI1150,IF(AND(AC1150="SIM",AG1150="Pneus",Y1150="REVENDA"),(AB1150/1+1)*(AI1150-AH1150),"")),"")</f>
        <v/>
      </c>
      <c r="AK1150" s="48" t="str">
        <f aca="false">IF(AJ1150="","",AJ1150*17%)</f>
        <v/>
      </c>
      <c r="AL1150" s="48" t="str">
        <f aca="false">IFERROR(IF(AC1150="NÃO","",IF(AK1150="","",IF(E1150="Simples Nacional",BF1150,IF(T1150=0.12,U1150*0.5833337002,IF(T1150=0,AI1150*0.07,U1150))))),"")</f>
        <v/>
      </c>
      <c r="AM1150" s="47" t="str">
        <f aca="false">IFERROR(IF(AC1150="NÃO","",IF(OR(AG1150="-",AG1150="Pneus"),AK1150-AL1150,"")),"")</f>
        <v/>
      </c>
      <c r="AN1150" s="48" t="str">
        <f aca="false">IF(AND(Y1150="REVENDA",AC1150="SIM",AG1150="BIT"),((AB1150/1+1)*AI1150)*0.4117,"")</f>
        <v/>
      </c>
      <c r="AO1150" s="48" t="str">
        <f aca="false">IF(AN1150="","",AN1150*17%)</f>
        <v/>
      </c>
      <c r="AP1150" s="49" t="str">
        <f aca="false">IF(AN1150="","",IF(T1150=0.12,(U1150*0.4117)*0.4117,IF(T1150=0,(AI1150*0.07)*0.4117,U1150*0.4117)))</f>
        <v/>
      </c>
      <c r="AQ1150" s="47" t="str">
        <f aca="false">IF(AN1150="","",AO1150-AP1150)</f>
        <v/>
      </c>
      <c r="AR1150" s="50" t="str">
        <f aca="false">IFERROR(IF(AND(AC1150="SIM",Y1150="REVENDA",LEFT(AG1150,5)="ANEXO")*OR(AE1150="ANEXO I",AF1150="ANEXO II"),VLOOKUP(H1150,Dados!G:I,2,0),""),"INSERIR MVA")</f>
        <v/>
      </c>
      <c r="AS1150" s="48" t="str">
        <f aca="false">IF(LEFT(AG1150,5)="ANEXO",VLOOKUP(AG1150,Dados!$X$111:$Z$112,2,0)*(AI1150-Q1150),"")</f>
        <v/>
      </c>
      <c r="AT1150" s="48" t="str">
        <f aca="false">IFERROR(IF(AR1150="","",(AI1150*AR1150)+AI1150),"INSERIR MVA")</f>
        <v/>
      </c>
      <c r="AU1150" s="48" t="str">
        <f aca="false">IF(AT1150="","",IF(AY1150=0.04,U1150,AS1150*AY1150))</f>
        <v/>
      </c>
      <c r="AV1150" s="47" t="str">
        <f aca="false">IFERROR(IF(AU1150="","",(VLOOKUP(AG1150,Dados!$X$111:$Z$112,3,0)*AT1150*0.17)),"INSERIR MVA")</f>
        <v/>
      </c>
      <c r="AW1150" s="47" t="str">
        <f aca="false">IFERROR(IF(AR1150="","",AV1150-AU1150),"")</f>
        <v/>
      </c>
      <c r="AX1150" s="51" t="str">
        <f aca="false">IFERROR(IF(AC1150="NÃO","",IF(AM1150&lt;&gt;"",AM1150-W1150,IF(AQ1150&lt;&gt;"",AQ1150-W1150,IF(AW1150&lt;&gt;"",AW1150-W1150,"")))),"")</f>
        <v/>
      </c>
      <c r="AY1150" s="46" t="str">
        <f aca="false">IFERROR(IF(ISNA(VLOOKUP(R1150,Dados!$X$2:$Y$5,2,0)),VLOOKUP(D1150,Dados!$X$7:$Y$33,2,0),VLOOKUP(R1150,Dados!$X$2:$Y$5,2,0)),"")</f>
        <v/>
      </c>
      <c r="AZ1150" s="52" t="str">
        <f aca="false">IF(C1150="","",IF(AND(Y1150="CONSUMO",AC1150="NÃO")*OR(AG1150="-",AG1150="BIT"),IF(E1150&lt;&gt;"",(AI1150-(P1150+L1150-N1150+Q1150)*AY1150)/0.83),""))</f>
        <v/>
      </c>
      <c r="BA1150" s="51" t="str">
        <f aca="false">IF(AZ1150="","",AZ1150*0.17-((P1150+L1150-N1150+Q1150)*AY1150))</f>
        <v/>
      </c>
      <c r="BB1150" s="51" t="str">
        <f aca="false">IF(AND(Y1150="CONSUMO",AG1150="ANEXO I",AY1150&gt;4%),(AI1150-(P1150+L1150-N1150+Q1150)*0.0514)/0.83*(0.5177)*(0.17)-AI1150*0.0514,IF(AND(Y1150="CONSUMO",AG1150="ANEXO II",AY1150&gt;4%),(AI1150-(P1150+L1150-N1150+Q1150)*0.041)/0.83*(0.3295)*(0.17)-AI1150*0.041,IF(AND(Y1150="CONSUMO",AG1150="ANEXO I",AY1150=4%),(AI1150-(P1150+L1150-N1150+Q1150)*0.04)/0.83*(0.5177)*(0.17)-AI1150*0.04,IF(AND(Y1150="CONSUMO",AG1150="ANEXO II",AY1150=4%),(AI1150-(P1150+L1150-N1150+Q1150)*0.04)/0.83*(0.3295)*(0.17)-AI1150*0.04,""))))</f>
        <v/>
      </c>
      <c r="BC1150" s="51" t="str">
        <f aca="false">IF(C1150="","",IF(AND(Y1150="CONSUMO",AC1150="SIM")*OR(AG1150="-",AG1150="BIT"),IF(E1150&lt;&gt;"",(AI1150-(P1150+L1150-N1150+Q1150)*AY1150)/0.83),""))</f>
        <v/>
      </c>
      <c r="BD1150" s="51" t="str">
        <f aca="false">IF(BC1150="","",BC1150*0.17)</f>
        <v/>
      </c>
      <c r="BE1150" s="51" t="str">
        <f aca="false">IF(I1150=6908,0,IF(BC1150="","",BD1150-((P1150+L1150-N1150+Q1150)*AY1150)))</f>
        <v/>
      </c>
      <c r="BF1150" s="53" t="str">
        <f aca="false">IF(B1150="","",IF(OR(B1150="",E1150="Regime Normal"),0,(AI1150-Q1150)*VLOOKUP(R1150,Dados!$X$98:$Y$108,2,0)))</f>
        <v/>
      </c>
      <c r="BG1150" s="54" t="str">
        <f aca="false">IFERROR(VLOOKUP(I1150,Dados!$AC$27:$AD$43,2,0),IF(B1150="","",IF(D1150&lt;&gt;"MT",IF(AND(AC1150="SIM",Y1150="Revenda"),"2403",IF(AND(AC1150="SIM",Y1150="Consumo"),"2407",IF(AND(AC1150="NÃO",Y1150="Revenda"),"2102",IF(AND(AC1150="NÃO",Y1150="Consumo"),"2556",)))),REPLACE(I1150,1,1,1))))</f>
        <v/>
      </c>
    </row>
    <row r="1151" customFormat="false" ht="12.8" hidden="false" customHeight="true" outlineLevel="0" collapsed="false">
      <c r="Y1151" s="45"/>
      <c r="Z1151" s="46" t="str">
        <f aca="false">IF(B1151="","",(IFERROR(VLOOKUP(H1151,Dados!A$3:B$15000,2,0),"Não Encontrado")))</f>
        <v/>
      </c>
      <c r="AA1151" s="46" t="str">
        <f aca="false">IF(B1151="","",(IFERROR(VLOOKUP(G1151,Dados!C$3:E$15000,3,0),"Não Encontrado")))</f>
        <v/>
      </c>
      <c r="AB1151" s="46" t="str">
        <f aca="false">IFERROR(IF(Z1151&lt;&gt;"Não Encontrado",Z1151,IF(AA1151&lt;&gt;"Não Encontrado",AA1151,"")),"")</f>
        <v/>
      </c>
      <c r="AC1151" s="45" t="str">
        <f aca="false">IF(B1151="","",IF(AB1151="","NÃO","SIM"))</f>
        <v/>
      </c>
      <c r="AD1151" s="45" t="str">
        <f aca="false">IFERROR(VLOOKUP(G1151,Dados!$P$3:$R$500,3,0),"")</f>
        <v/>
      </c>
      <c r="AE1151" s="45" t="str">
        <f aca="false">IFERROR(VLOOKUP(G1151,Dados!$K$3:$L$500,2,0),"")</f>
        <v/>
      </c>
      <c r="AF1151" s="45" t="str">
        <f aca="false">IFERROR(VLOOKUP(G1151,Dados!$M$3:$N$500,2,0),"")</f>
        <v/>
      </c>
      <c r="AG1151" s="45" t="str">
        <f aca="false">IF(F1151="","",IF(AND(AD1151="",AE1151="",AF1151=""),"-",IF(AND(AD1151="BIT",AE1151="",AF1151=""),"BIT",IF(AND(AE1151="ANEXO I",AD1151="",AF1151=""),"ANEXO I",IF(AND(AF1151="ANEXO II",AD1151="",AE1151=""),"ANEXO II","Escolher")))))</f>
        <v/>
      </c>
      <c r="AH1151" s="45" t="str">
        <f aca="false">IF(AG1151&lt;&gt;"Pneus","",IFERROR(VLOOKUP(R1151,Dados!$X$2:$Z$5,3,0)*(AI1151-Q1151),VLOOKUP(D1151,Dados!$X$7:$Z$33,3,0)*(AI1151-Q1151)))</f>
        <v/>
      </c>
      <c r="AI1151" s="47" t="str">
        <f aca="false">IF(B1151="","",P1151+Q1151+O1151+M1151+L1151-N1151)</f>
        <v/>
      </c>
      <c r="AJ1151" s="48" t="str">
        <f aca="false">IFERROR(IF(AND(AC1151="SIM",AG1151="-",Y1151="REVENDA"),(AB1151/1+1)*AI1151,IF(AND(AC1151="SIM",AG1151="Pneus",Y1151="REVENDA"),(AB1151/1+1)*(AI1151-AH1151),"")),"")</f>
        <v/>
      </c>
      <c r="AK1151" s="48" t="str">
        <f aca="false">IF(AJ1151="","",AJ1151*17%)</f>
        <v/>
      </c>
      <c r="AL1151" s="48" t="str">
        <f aca="false">IFERROR(IF(AC1151="NÃO","",IF(AK1151="","",IF(E1151="Simples Nacional",BF1151,IF(T1151=0.12,U1151*0.5833337002,IF(T1151=0,AI1151*0.07,U1151))))),"")</f>
        <v/>
      </c>
      <c r="AM1151" s="47" t="str">
        <f aca="false">IFERROR(IF(AC1151="NÃO","",IF(OR(AG1151="-",AG1151="Pneus"),AK1151-AL1151,"")),"")</f>
        <v/>
      </c>
      <c r="AN1151" s="48" t="str">
        <f aca="false">IF(AND(Y1151="REVENDA",AC1151="SIM",AG1151="BIT"),((AB1151/1+1)*AI1151)*0.4117,"")</f>
        <v/>
      </c>
      <c r="AO1151" s="48" t="str">
        <f aca="false">IF(AN1151="","",AN1151*17%)</f>
        <v/>
      </c>
      <c r="AP1151" s="49" t="str">
        <f aca="false">IF(AN1151="","",IF(T1151=0.12,(U1151*0.4117)*0.4117,IF(T1151=0,(AI1151*0.07)*0.4117,U1151*0.4117)))</f>
        <v/>
      </c>
      <c r="AQ1151" s="47" t="str">
        <f aca="false">IF(AN1151="","",AO1151-AP1151)</f>
        <v/>
      </c>
      <c r="AR1151" s="50" t="str">
        <f aca="false">IFERROR(IF(AND(AC1151="SIM",Y1151="REVENDA",LEFT(AG1151,5)="ANEXO")*OR(AE1151="ANEXO I",AF1151="ANEXO II"),VLOOKUP(H1151,Dados!G:I,2,0),""),"INSERIR MVA")</f>
        <v/>
      </c>
      <c r="AS1151" s="48" t="str">
        <f aca="false">IF(LEFT(AG1151,5)="ANEXO",VLOOKUP(AG1151,Dados!$X$111:$Z$112,2,0)*(AI1151-Q1151),"")</f>
        <v/>
      </c>
      <c r="AT1151" s="48" t="str">
        <f aca="false">IFERROR(IF(AR1151="","",(AI1151*AR1151)+AI1151),"INSERIR MVA")</f>
        <v/>
      </c>
      <c r="AU1151" s="48" t="str">
        <f aca="false">IF(AT1151="","",IF(AY1151=0.04,U1151,AS1151*AY1151))</f>
        <v/>
      </c>
      <c r="AV1151" s="47" t="str">
        <f aca="false">IFERROR(IF(AU1151="","",(VLOOKUP(AG1151,Dados!$X$111:$Z$112,3,0)*AT1151*0.17)),"INSERIR MVA")</f>
        <v/>
      </c>
      <c r="AW1151" s="47" t="str">
        <f aca="false">IFERROR(IF(AR1151="","",AV1151-AU1151),"")</f>
        <v/>
      </c>
      <c r="AX1151" s="51" t="str">
        <f aca="false">IFERROR(IF(AC1151="NÃO","",IF(AM1151&lt;&gt;"",AM1151-W1151,IF(AQ1151&lt;&gt;"",AQ1151-W1151,IF(AW1151&lt;&gt;"",AW1151-W1151,"")))),"")</f>
        <v/>
      </c>
      <c r="AY1151" s="46" t="str">
        <f aca="false">IFERROR(IF(ISNA(VLOOKUP(R1151,Dados!$X$2:$Y$5,2,0)),VLOOKUP(D1151,Dados!$X$7:$Y$33,2,0),VLOOKUP(R1151,Dados!$X$2:$Y$5,2,0)),"")</f>
        <v/>
      </c>
      <c r="AZ1151" s="52" t="str">
        <f aca="false">IF(C1151="","",IF(AND(Y1151="CONSUMO",AC1151="NÃO")*OR(AG1151="-",AG1151="BIT"),IF(E1151&lt;&gt;"",(AI1151-(P1151+L1151-N1151+Q1151)*AY1151)/0.83),""))</f>
        <v/>
      </c>
      <c r="BA1151" s="51" t="str">
        <f aca="false">IF(AZ1151="","",AZ1151*0.17-((P1151+L1151-N1151+Q1151)*AY1151))</f>
        <v/>
      </c>
      <c r="BB1151" s="51" t="str">
        <f aca="false">IF(AND(Y1151="CONSUMO",AG1151="ANEXO I",AY1151&gt;4%),(AI1151-(P1151+L1151-N1151+Q1151)*0.0514)/0.83*(0.5177)*(0.17)-AI1151*0.0514,IF(AND(Y1151="CONSUMO",AG1151="ANEXO II",AY1151&gt;4%),(AI1151-(P1151+L1151-N1151+Q1151)*0.041)/0.83*(0.3295)*(0.17)-AI1151*0.041,IF(AND(Y1151="CONSUMO",AG1151="ANEXO I",AY1151=4%),(AI1151-(P1151+L1151-N1151+Q1151)*0.04)/0.83*(0.5177)*(0.17)-AI1151*0.04,IF(AND(Y1151="CONSUMO",AG1151="ANEXO II",AY1151=4%),(AI1151-(P1151+L1151-N1151+Q1151)*0.04)/0.83*(0.3295)*(0.17)-AI1151*0.04,""))))</f>
        <v/>
      </c>
      <c r="BC1151" s="51" t="str">
        <f aca="false">IF(C1151="","",IF(AND(Y1151="CONSUMO",AC1151="SIM")*OR(AG1151="-",AG1151="BIT"),IF(E1151&lt;&gt;"",(AI1151-(P1151+L1151-N1151+Q1151)*AY1151)/0.83),""))</f>
        <v/>
      </c>
      <c r="BD1151" s="51" t="str">
        <f aca="false">IF(BC1151="","",BC1151*0.17)</f>
        <v/>
      </c>
      <c r="BE1151" s="51" t="str">
        <f aca="false">IF(I1151=6908,0,IF(BC1151="","",BD1151-((P1151+L1151-N1151+Q1151)*AY1151)))</f>
        <v/>
      </c>
      <c r="BF1151" s="53" t="str">
        <f aca="false">IF(B1151="","",IF(OR(B1151="",E1151="Regime Normal"),0,(AI1151-Q1151)*VLOOKUP(R1151,Dados!$X$98:$Y$108,2,0)))</f>
        <v/>
      </c>
      <c r="BG1151" s="54" t="str">
        <f aca="false">IFERROR(VLOOKUP(I1151,Dados!$AC$27:$AD$43,2,0),IF(B1151="","",IF(D1151&lt;&gt;"MT",IF(AND(AC1151="SIM",Y1151="Revenda"),"2403",IF(AND(AC1151="SIM",Y1151="Consumo"),"2407",IF(AND(AC1151="NÃO",Y1151="Revenda"),"2102",IF(AND(AC1151="NÃO",Y1151="Consumo"),"2556",)))),REPLACE(I1151,1,1,1))))</f>
        <v/>
      </c>
    </row>
    <row r="1152" customFormat="false" ht="12.8" hidden="false" customHeight="true" outlineLevel="0" collapsed="false">
      <c r="Y1152" s="45"/>
      <c r="Z1152" s="46" t="str">
        <f aca="false">IF(B1152="","",(IFERROR(VLOOKUP(H1152,Dados!A$3:B$15000,2,0),"Não Encontrado")))</f>
        <v/>
      </c>
      <c r="AA1152" s="46" t="str">
        <f aca="false">IF(B1152="","",(IFERROR(VLOOKUP(G1152,Dados!C$3:E$15000,3,0),"Não Encontrado")))</f>
        <v/>
      </c>
      <c r="AB1152" s="46" t="str">
        <f aca="false">IFERROR(IF(Z1152&lt;&gt;"Não Encontrado",Z1152,IF(AA1152&lt;&gt;"Não Encontrado",AA1152,"")),"")</f>
        <v/>
      </c>
      <c r="AC1152" s="45" t="str">
        <f aca="false">IF(B1152="","",IF(AB1152="","NÃO","SIM"))</f>
        <v/>
      </c>
      <c r="AD1152" s="45" t="str">
        <f aca="false">IFERROR(VLOOKUP(G1152,Dados!$P$3:$R$500,3,0),"")</f>
        <v/>
      </c>
      <c r="AE1152" s="45" t="str">
        <f aca="false">IFERROR(VLOOKUP(G1152,Dados!$K$3:$L$500,2,0),"")</f>
        <v/>
      </c>
      <c r="AF1152" s="45" t="str">
        <f aca="false">IFERROR(VLOOKUP(G1152,Dados!$M$3:$N$500,2,0),"")</f>
        <v/>
      </c>
      <c r="AG1152" s="45" t="str">
        <f aca="false">IF(F1152="","",IF(AND(AD1152="",AE1152="",AF1152=""),"-",IF(AND(AD1152="BIT",AE1152="",AF1152=""),"BIT",IF(AND(AE1152="ANEXO I",AD1152="",AF1152=""),"ANEXO I",IF(AND(AF1152="ANEXO II",AD1152="",AE1152=""),"ANEXO II","Escolher")))))</f>
        <v/>
      </c>
      <c r="AH1152" s="45" t="str">
        <f aca="false">IF(AG1152&lt;&gt;"Pneus","",IFERROR(VLOOKUP(R1152,Dados!$X$2:$Z$5,3,0)*(AI1152-Q1152),VLOOKUP(D1152,Dados!$X$7:$Z$33,3,0)*(AI1152-Q1152)))</f>
        <v/>
      </c>
      <c r="AI1152" s="47" t="str">
        <f aca="false">IF(B1152="","",P1152+Q1152+O1152+M1152+L1152-N1152)</f>
        <v/>
      </c>
      <c r="AJ1152" s="48" t="str">
        <f aca="false">IFERROR(IF(AND(AC1152="SIM",AG1152="-",Y1152="REVENDA"),(AB1152/1+1)*AI1152,IF(AND(AC1152="SIM",AG1152="Pneus",Y1152="REVENDA"),(AB1152/1+1)*(AI1152-AH1152),"")),"")</f>
        <v/>
      </c>
      <c r="AK1152" s="48" t="str">
        <f aca="false">IF(AJ1152="","",AJ1152*17%)</f>
        <v/>
      </c>
      <c r="AL1152" s="48" t="str">
        <f aca="false">IFERROR(IF(AC1152="NÃO","",IF(AK1152="","",IF(E1152="Simples Nacional",BF1152,IF(T1152=0.12,U1152*0.5833337002,IF(T1152=0,AI1152*0.07,U1152))))),"")</f>
        <v/>
      </c>
      <c r="AM1152" s="47" t="str">
        <f aca="false">IFERROR(IF(AC1152="NÃO","",IF(OR(AG1152="-",AG1152="Pneus"),AK1152-AL1152,"")),"")</f>
        <v/>
      </c>
      <c r="AN1152" s="48" t="str">
        <f aca="false">IF(AND(Y1152="REVENDA",AC1152="SIM",AG1152="BIT"),((AB1152/1+1)*AI1152)*0.4117,"")</f>
        <v/>
      </c>
      <c r="AO1152" s="48" t="str">
        <f aca="false">IF(AN1152="","",AN1152*17%)</f>
        <v/>
      </c>
      <c r="AP1152" s="49" t="str">
        <f aca="false">IF(AN1152="","",IF(T1152=0.12,(U1152*0.4117)*0.4117,IF(T1152=0,(AI1152*0.07)*0.4117,U1152*0.4117)))</f>
        <v/>
      </c>
      <c r="AQ1152" s="47" t="str">
        <f aca="false">IF(AN1152="","",AO1152-AP1152)</f>
        <v/>
      </c>
      <c r="AR1152" s="50" t="str">
        <f aca="false">IFERROR(IF(AND(AC1152="SIM",Y1152="REVENDA",LEFT(AG1152,5)="ANEXO")*OR(AE1152="ANEXO I",AF1152="ANEXO II"),VLOOKUP(H1152,Dados!G:I,2,0),""),"INSERIR MVA")</f>
        <v/>
      </c>
      <c r="AS1152" s="48" t="str">
        <f aca="false">IF(LEFT(AG1152,5)="ANEXO",VLOOKUP(AG1152,Dados!$X$111:$Z$112,2,0)*(AI1152-Q1152),"")</f>
        <v/>
      </c>
      <c r="AT1152" s="48" t="str">
        <f aca="false">IFERROR(IF(AR1152="","",(AI1152*AR1152)+AI1152),"INSERIR MVA")</f>
        <v/>
      </c>
      <c r="AU1152" s="48" t="str">
        <f aca="false">IF(AT1152="","",IF(AY1152=0.04,U1152,AS1152*AY1152))</f>
        <v/>
      </c>
      <c r="AV1152" s="47" t="str">
        <f aca="false">IFERROR(IF(AU1152="","",(VLOOKUP(AG1152,Dados!$X$111:$Z$112,3,0)*AT1152*0.17)),"INSERIR MVA")</f>
        <v/>
      </c>
      <c r="AW1152" s="47" t="str">
        <f aca="false">IFERROR(IF(AR1152="","",AV1152-AU1152),"")</f>
        <v/>
      </c>
      <c r="AX1152" s="51" t="str">
        <f aca="false">IFERROR(IF(AC1152="NÃO","",IF(AM1152&lt;&gt;"",AM1152-W1152,IF(AQ1152&lt;&gt;"",AQ1152-W1152,IF(AW1152&lt;&gt;"",AW1152-W1152,"")))),"")</f>
        <v/>
      </c>
      <c r="AY1152" s="46" t="str">
        <f aca="false">IFERROR(IF(ISNA(VLOOKUP(R1152,Dados!$X$2:$Y$5,2,0)),VLOOKUP(D1152,Dados!$X$7:$Y$33,2,0),VLOOKUP(R1152,Dados!$X$2:$Y$5,2,0)),"")</f>
        <v/>
      </c>
      <c r="AZ1152" s="52" t="str">
        <f aca="false">IF(C1152="","",IF(AND(Y1152="CONSUMO",AC1152="NÃO")*OR(AG1152="-",AG1152="BIT"),IF(E1152&lt;&gt;"",(AI1152-(P1152+L1152-N1152+Q1152)*AY1152)/0.83),""))</f>
        <v/>
      </c>
      <c r="BA1152" s="51" t="str">
        <f aca="false">IF(AZ1152="","",AZ1152*0.17-((P1152+L1152-N1152+Q1152)*AY1152))</f>
        <v/>
      </c>
      <c r="BB1152" s="51" t="str">
        <f aca="false">IF(AND(Y1152="CONSUMO",AG1152="ANEXO I",AY1152&gt;4%),(AI1152-(P1152+L1152-N1152+Q1152)*0.0514)/0.83*(0.5177)*(0.17)-AI1152*0.0514,IF(AND(Y1152="CONSUMO",AG1152="ANEXO II",AY1152&gt;4%),(AI1152-(P1152+L1152-N1152+Q1152)*0.041)/0.83*(0.3295)*(0.17)-AI1152*0.041,IF(AND(Y1152="CONSUMO",AG1152="ANEXO I",AY1152=4%),(AI1152-(P1152+L1152-N1152+Q1152)*0.04)/0.83*(0.5177)*(0.17)-AI1152*0.04,IF(AND(Y1152="CONSUMO",AG1152="ANEXO II",AY1152=4%),(AI1152-(P1152+L1152-N1152+Q1152)*0.04)/0.83*(0.3295)*(0.17)-AI1152*0.04,""))))</f>
        <v/>
      </c>
      <c r="BC1152" s="51" t="str">
        <f aca="false">IF(C1152="","",IF(AND(Y1152="CONSUMO",AC1152="SIM")*OR(AG1152="-",AG1152="BIT"),IF(E1152&lt;&gt;"",(AI1152-(P1152+L1152-N1152+Q1152)*AY1152)/0.83),""))</f>
        <v/>
      </c>
      <c r="BD1152" s="51" t="str">
        <f aca="false">IF(BC1152="","",BC1152*0.17)</f>
        <v/>
      </c>
      <c r="BE1152" s="51" t="str">
        <f aca="false">IF(I1152=6908,0,IF(BC1152="","",BD1152-((P1152+L1152-N1152+Q1152)*AY1152)))</f>
        <v/>
      </c>
      <c r="BF1152" s="53" t="str">
        <f aca="false">IF(B1152="","",IF(OR(B1152="",E1152="Regime Normal"),0,(AI1152-Q1152)*VLOOKUP(R1152,Dados!$X$98:$Y$108,2,0)))</f>
        <v/>
      </c>
      <c r="BG1152" s="54" t="str">
        <f aca="false">IFERROR(VLOOKUP(I1152,Dados!$AC$27:$AD$43,2,0),IF(B1152="","",IF(D1152&lt;&gt;"MT",IF(AND(AC1152="SIM",Y1152="Revenda"),"2403",IF(AND(AC1152="SIM",Y1152="Consumo"),"2407",IF(AND(AC1152="NÃO",Y1152="Revenda"),"2102",IF(AND(AC1152="NÃO",Y1152="Consumo"),"2556",)))),REPLACE(I1152,1,1,1))))</f>
        <v/>
      </c>
    </row>
    <row r="1153" customFormat="false" ht="12.8" hidden="false" customHeight="true" outlineLevel="0" collapsed="false">
      <c r="Y1153" s="45"/>
      <c r="Z1153" s="46" t="str">
        <f aca="false">IF(B1153="","",(IFERROR(VLOOKUP(H1153,Dados!A$3:B$15000,2,0),"Não Encontrado")))</f>
        <v/>
      </c>
      <c r="AA1153" s="46" t="str">
        <f aca="false">IF(B1153="","",(IFERROR(VLOOKUP(G1153,Dados!C$3:E$15000,3,0),"Não Encontrado")))</f>
        <v/>
      </c>
      <c r="AB1153" s="46" t="str">
        <f aca="false">IFERROR(IF(Z1153&lt;&gt;"Não Encontrado",Z1153,IF(AA1153&lt;&gt;"Não Encontrado",AA1153,"")),"")</f>
        <v/>
      </c>
      <c r="AC1153" s="45" t="str">
        <f aca="false">IF(B1153="","",IF(AB1153="","NÃO","SIM"))</f>
        <v/>
      </c>
      <c r="AD1153" s="45" t="str">
        <f aca="false">IFERROR(VLOOKUP(G1153,Dados!$P$3:$R$500,3,0),"")</f>
        <v/>
      </c>
      <c r="AE1153" s="45" t="str">
        <f aca="false">IFERROR(VLOOKUP(G1153,Dados!$K$3:$L$500,2,0),"")</f>
        <v/>
      </c>
      <c r="AF1153" s="45" t="str">
        <f aca="false">IFERROR(VLOOKUP(G1153,Dados!$M$3:$N$500,2,0),"")</f>
        <v/>
      </c>
      <c r="AG1153" s="45" t="str">
        <f aca="false">IF(F1153="","",IF(AND(AD1153="",AE1153="",AF1153=""),"-",IF(AND(AD1153="BIT",AE1153="",AF1153=""),"BIT",IF(AND(AE1153="ANEXO I",AD1153="",AF1153=""),"ANEXO I",IF(AND(AF1153="ANEXO II",AD1153="",AE1153=""),"ANEXO II","Escolher")))))</f>
        <v/>
      </c>
      <c r="AH1153" s="45" t="str">
        <f aca="false">IF(AG1153&lt;&gt;"Pneus","",IFERROR(VLOOKUP(R1153,Dados!$X$2:$Z$5,3,0)*(AI1153-Q1153),VLOOKUP(D1153,Dados!$X$7:$Z$33,3,0)*(AI1153-Q1153)))</f>
        <v/>
      </c>
      <c r="AI1153" s="47" t="str">
        <f aca="false">IF(B1153="","",P1153+Q1153+O1153+M1153+L1153-N1153)</f>
        <v/>
      </c>
      <c r="AJ1153" s="48" t="str">
        <f aca="false">IFERROR(IF(AND(AC1153="SIM",AG1153="-",Y1153="REVENDA"),(AB1153/1+1)*AI1153,IF(AND(AC1153="SIM",AG1153="Pneus",Y1153="REVENDA"),(AB1153/1+1)*(AI1153-AH1153),"")),"")</f>
        <v/>
      </c>
      <c r="AK1153" s="48" t="str">
        <f aca="false">IF(AJ1153="","",AJ1153*17%)</f>
        <v/>
      </c>
      <c r="AL1153" s="48" t="str">
        <f aca="false">IFERROR(IF(AC1153="NÃO","",IF(AK1153="","",IF(E1153="Simples Nacional",BF1153,IF(T1153=0.12,U1153*0.5833337002,IF(T1153=0,AI1153*0.07,U1153))))),"")</f>
        <v/>
      </c>
      <c r="AM1153" s="47" t="str">
        <f aca="false">IFERROR(IF(AC1153="NÃO","",IF(OR(AG1153="-",AG1153="Pneus"),AK1153-AL1153,"")),"")</f>
        <v/>
      </c>
      <c r="AN1153" s="48" t="str">
        <f aca="false">IF(AND(Y1153="REVENDA",AC1153="SIM",AG1153="BIT"),((AB1153/1+1)*AI1153)*0.4117,"")</f>
        <v/>
      </c>
      <c r="AO1153" s="48" t="str">
        <f aca="false">IF(AN1153="","",AN1153*17%)</f>
        <v/>
      </c>
      <c r="AP1153" s="49" t="str">
        <f aca="false">IF(AN1153="","",IF(T1153=0.12,(U1153*0.4117)*0.4117,IF(T1153=0,(AI1153*0.07)*0.4117,U1153*0.4117)))</f>
        <v/>
      </c>
      <c r="AQ1153" s="47" t="str">
        <f aca="false">IF(AN1153="","",AO1153-AP1153)</f>
        <v/>
      </c>
      <c r="AR1153" s="50" t="str">
        <f aca="false">IFERROR(IF(AND(AC1153="SIM",Y1153="REVENDA",LEFT(AG1153,5)="ANEXO")*OR(AE1153="ANEXO I",AF1153="ANEXO II"),VLOOKUP(H1153,Dados!G:I,2,0),""),"INSERIR MVA")</f>
        <v/>
      </c>
      <c r="AS1153" s="48" t="str">
        <f aca="false">IF(LEFT(AG1153,5)="ANEXO",VLOOKUP(AG1153,Dados!$X$111:$Z$112,2,0)*(AI1153-Q1153),"")</f>
        <v/>
      </c>
      <c r="AT1153" s="48" t="str">
        <f aca="false">IFERROR(IF(AR1153="","",(AI1153*AR1153)+AI1153),"INSERIR MVA")</f>
        <v/>
      </c>
      <c r="AU1153" s="48" t="str">
        <f aca="false">IF(AT1153="","",IF(AY1153=0.04,U1153,AS1153*AY1153))</f>
        <v/>
      </c>
      <c r="AV1153" s="47" t="str">
        <f aca="false">IFERROR(IF(AU1153="","",(VLOOKUP(AG1153,Dados!$X$111:$Z$112,3,0)*AT1153*0.17)),"INSERIR MVA")</f>
        <v/>
      </c>
      <c r="AW1153" s="47" t="str">
        <f aca="false">IFERROR(IF(AR1153="","",AV1153-AU1153),"")</f>
        <v/>
      </c>
      <c r="AX1153" s="51" t="str">
        <f aca="false">IFERROR(IF(AC1153="NÃO","",IF(AM1153&lt;&gt;"",AM1153-W1153,IF(AQ1153&lt;&gt;"",AQ1153-W1153,IF(AW1153&lt;&gt;"",AW1153-W1153,"")))),"")</f>
        <v/>
      </c>
      <c r="AY1153" s="46" t="str">
        <f aca="false">IFERROR(IF(ISNA(VLOOKUP(R1153,Dados!$X$2:$Y$5,2,0)),VLOOKUP(D1153,Dados!$X$7:$Y$33,2,0),VLOOKUP(R1153,Dados!$X$2:$Y$5,2,0)),"")</f>
        <v/>
      </c>
      <c r="AZ1153" s="52" t="str">
        <f aca="false">IF(C1153="","",IF(AND(Y1153="CONSUMO",AC1153="NÃO")*OR(AG1153="-",AG1153="BIT"),IF(E1153&lt;&gt;"",(AI1153-(P1153+L1153-N1153+Q1153)*AY1153)/0.83),""))</f>
        <v/>
      </c>
      <c r="BA1153" s="51" t="str">
        <f aca="false">IF(AZ1153="","",AZ1153*0.17-((P1153+L1153-N1153+Q1153)*AY1153))</f>
        <v/>
      </c>
      <c r="BB1153" s="51" t="str">
        <f aca="false">IF(AND(Y1153="CONSUMO",AG1153="ANEXO I",AY1153&gt;4%),(AI1153-(P1153+L1153-N1153+Q1153)*0.0514)/0.83*(0.5177)*(0.17)-AI1153*0.0514,IF(AND(Y1153="CONSUMO",AG1153="ANEXO II",AY1153&gt;4%),(AI1153-(P1153+L1153-N1153+Q1153)*0.041)/0.83*(0.3295)*(0.17)-AI1153*0.041,IF(AND(Y1153="CONSUMO",AG1153="ANEXO I",AY1153=4%),(AI1153-(P1153+L1153-N1153+Q1153)*0.04)/0.83*(0.5177)*(0.17)-AI1153*0.04,IF(AND(Y1153="CONSUMO",AG1153="ANEXO II",AY1153=4%),(AI1153-(P1153+L1153-N1153+Q1153)*0.04)/0.83*(0.3295)*(0.17)-AI1153*0.04,""))))</f>
        <v/>
      </c>
      <c r="BC1153" s="51" t="str">
        <f aca="false">IF(C1153="","",IF(AND(Y1153="CONSUMO",AC1153="SIM")*OR(AG1153="-",AG1153="BIT"),IF(E1153&lt;&gt;"",(AI1153-(P1153+L1153-N1153+Q1153)*AY1153)/0.83),""))</f>
        <v/>
      </c>
      <c r="BD1153" s="51" t="str">
        <f aca="false">IF(BC1153="","",BC1153*0.17)</f>
        <v/>
      </c>
      <c r="BE1153" s="51" t="str">
        <f aca="false">IF(I1153=6908,0,IF(BC1153="","",BD1153-((P1153+L1153-N1153+Q1153)*AY1153)))</f>
        <v/>
      </c>
      <c r="BF1153" s="53" t="str">
        <f aca="false">IF(B1153="","",IF(OR(B1153="",E1153="Regime Normal"),0,(AI1153-Q1153)*VLOOKUP(R1153,Dados!$X$98:$Y$108,2,0)))</f>
        <v/>
      </c>
      <c r="BG1153" s="54" t="str">
        <f aca="false">IFERROR(VLOOKUP(I1153,Dados!$AC$27:$AD$43,2,0),IF(B1153="","",IF(D1153&lt;&gt;"MT",IF(AND(AC1153="SIM",Y1153="Revenda"),"2403",IF(AND(AC1153="SIM",Y1153="Consumo"),"2407",IF(AND(AC1153="NÃO",Y1153="Revenda"),"2102",IF(AND(AC1153="NÃO",Y1153="Consumo"),"2556",)))),REPLACE(I1153,1,1,1))))</f>
        <v/>
      </c>
    </row>
    <row r="1154" customFormat="false" ht="12.8" hidden="false" customHeight="true" outlineLevel="0" collapsed="false">
      <c r="Y1154" s="45"/>
      <c r="Z1154" s="46" t="str">
        <f aca="false">IF(B1154="","",(IFERROR(VLOOKUP(H1154,Dados!A$3:B$15000,2,0),"Não Encontrado")))</f>
        <v/>
      </c>
      <c r="AA1154" s="46" t="str">
        <f aca="false">IF(B1154="","",(IFERROR(VLOOKUP(G1154,Dados!C$3:E$15000,3,0),"Não Encontrado")))</f>
        <v/>
      </c>
      <c r="AB1154" s="46" t="str">
        <f aca="false">IFERROR(IF(Z1154&lt;&gt;"Não Encontrado",Z1154,IF(AA1154&lt;&gt;"Não Encontrado",AA1154,"")),"")</f>
        <v/>
      </c>
      <c r="AC1154" s="45" t="str">
        <f aca="false">IF(B1154="","",IF(AB1154="","NÃO","SIM"))</f>
        <v/>
      </c>
      <c r="AD1154" s="45" t="str">
        <f aca="false">IFERROR(VLOOKUP(G1154,Dados!$P$3:$R$500,3,0),"")</f>
        <v/>
      </c>
      <c r="AE1154" s="45" t="str">
        <f aca="false">IFERROR(VLOOKUP(G1154,Dados!$K$3:$L$500,2,0),"")</f>
        <v/>
      </c>
      <c r="AF1154" s="45" t="str">
        <f aca="false">IFERROR(VLOOKUP(G1154,Dados!$M$3:$N$500,2,0),"")</f>
        <v/>
      </c>
      <c r="AG1154" s="45" t="str">
        <f aca="false">IF(F1154="","",IF(AND(AD1154="",AE1154="",AF1154=""),"-",IF(AND(AD1154="BIT",AE1154="",AF1154=""),"BIT",IF(AND(AE1154="ANEXO I",AD1154="",AF1154=""),"ANEXO I",IF(AND(AF1154="ANEXO II",AD1154="",AE1154=""),"ANEXO II","Escolher")))))</f>
        <v/>
      </c>
      <c r="AH1154" s="45" t="str">
        <f aca="false">IF(AG1154&lt;&gt;"Pneus","",IFERROR(VLOOKUP(R1154,Dados!$X$2:$Z$5,3,0)*(AI1154-Q1154),VLOOKUP(D1154,Dados!$X$7:$Z$33,3,0)*(AI1154-Q1154)))</f>
        <v/>
      </c>
      <c r="AI1154" s="47" t="str">
        <f aca="false">IF(B1154="","",P1154+Q1154+O1154+M1154+L1154-N1154)</f>
        <v/>
      </c>
      <c r="AJ1154" s="48" t="str">
        <f aca="false">IFERROR(IF(AND(AC1154="SIM",AG1154="-",Y1154="REVENDA"),(AB1154/1+1)*AI1154,IF(AND(AC1154="SIM",AG1154="Pneus",Y1154="REVENDA"),(AB1154/1+1)*(AI1154-AH1154),"")),"")</f>
        <v/>
      </c>
      <c r="AK1154" s="48" t="str">
        <f aca="false">IF(AJ1154="","",AJ1154*17%)</f>
        <v/>
      </c>
      <c r="AL1154" s="48" t="str">
        <f aca="false">IFERROR(IF(AC1154="NÃO","",IF(AK1154="","",IF(E1154="Simples Nacional",BF1154,IF(T1154=0.12,U1154*0.5833337002,IF(T1154=0,AI1154*0.07,U1154))))),"")</f>
        <v/>
      </c>
      <c r="AM1154" s="47" t="str">
        <f aca="false">IFERROR(IF(AC1154="NÃO","",IF(OR(AG1154="-",AG1154="Pneus"),AK1154-AL1154,"")),"")</f>
        <v/>
      </c>
      <c r="AN1154" s="48" t="str">
        <f aca="false">IF(AND(Y1154="REVENDA",AC1154="SIM",AG1154="BIT"),((AB1154/1+1)*AI1154)*0.4117,"")</f>
        <v/>
      </c>
      <c r="AO1154" s="48" t="str">
        <f aca="false">IF(AN1154="","",AN1154*17%)</f>
        <v/>
      </c>
      <c r="AP1154" s="49" t="str">
        <f aca="false">IF(AN1154="","",IF(T1154=0.12,(U1154*0.4117)*0.4117,IF(T1154=0,(AI1154*0.07)*0.4117,U1154*0.4117)))</f>
        <v/>
      </c>
      <c r="AQ1154" s="47" t="str">
        <f aca="false">IF(AN1154="","",AO1154-AP1154)</f>
        <v/>
      </c>
      <c r="AR1154" s="50" t="str">
        <f aca="false">IFERROR(IF(AND(AC1154="SIM",Y1154="REVENDA",LEFT(AG1154,5)="ANEXO")*OR(AE1154="ANEXO I",AF1154="ANEXO II"),VLOOKUP(H1154,Dados!G:I,2,0),""),"INSERIR MVA")</f>
        <v/>
      </c>
      <c r="AS1154" s="48" t="str">
        <f aca="false">IF(LEFT(AG1154,5)="ANEXO",VLOOKUP(AG1154,Dados!$X$111:$Z$112,2,0)*(AI1154-Q1154),"")</f>
        <v/>
      </c>
      <c r="AT1154" s="48" t="str">
        <f aca="false">IFERROR(IF(AR1154="","",(AI1154*AR1154)+AI1154),"INSERIR MVA")</f>
        <v/>
      </c>
      <c r="AU1154" s="48" t="str">
        <f aca="false">IF(AT1154="","",IF(AY1154=0.04,U1154,AS1154*AY1154))</f>
        <v/>
      </c>
      <c r="AV1154" s="47" t="str">
        <f aca="false">IFERROR(IF(AU1154="","",(VLOOKUP(AG1154,Dados!$X$111:$Z$112,3,0)*AT1154*0.17)),"INSERIR MVA")</f>
        <v/>
      </c>
      <c r="AW1154" s="47" t="str">
        <f aca="false">IFERROR(IF(AR1154="","",AV1154-AU1154),"")</f>
        <v/>
      </c>
      <c r="AX1154" s="51" t="str">
        <f aca="false">IFERROR(IF(AC1154="NÃO","",IF(AM1154&lt;&gt;"",AM1154-W1154,IF(AQ1154&lt;&gt;"",AQ1154-W1154,IF(AW1154&lt;&gt;"",AW1154-W1154,"")))),"")</f>
        <v/>
      </c>
      <c r="AY1154" s="46" t="str">
        <f aca="false">IFERROR(IF(ISNA(VLOOKUP(R1154,Dados!$X$2:$Y$5,2,0)),VLOOKUP(D1154,Dados!$X$7:$Y$33,2,0),VLOOKUP(R1154,Dados!$X$2:$Y$5,2,0)),"")</f>
        <v/>
      </c>
      <c r="AZ1154" s="52" t="str">
        <f aca="false">IF(C1154="","",IF(AND(Y1154="CONSUMO",AC1154="NÃO")*OR(AG1154="-",AG1154="BIT"),IF(E1154&lt;&gt;"",(AI1154-(P1154+L1154-N1154+Q1154)*AY1154)/0.83),""))</f>
        <v/>
      </c>
      <c r="BA1154" s="51" t="str">
        <f aca="false">IF(AZ1154="","",AZ1154*0.17-((P1154+L1154-N1154+Q1154)*AY1154))</f>
        <v/>
      </c>
      <c r="BB1154" s="51" t="str">
        <f aca="false">IF(AND(Y1154="CONSUMO",AG1154="ANEXO I",AY1154&gt;4%),(AI1154-(P1154+L1154-N1154+Q1154)*0.0514)/0.83*(0.5177)*(0.17)-AI1154*0.0514,IF(AND(Y1154="CONSUMO",AG1154="ANEXO II",AY1154&gt;4%),(AI1154-(P1154+L1154-N1154+Q1154)*0.041)/0.83*(0.3295)*(0.17)-AI1154*0.041,IF(AND(Y1154="CONSUMO",AG1154="ANEXO I",AY1154=4%),(AI1154-(P1154+L1154-N1154+Q1154)*0.04)/0.83*(0.5177)*(0.17)-AI1154*0.04,IF(AND(Y1154="CONSUMO",AG1154="ANEXO II",AY1154=4%),(AI1154-(P1154+L1154-N1154+Q1154)*0.04)/0.83*(0.3295)*(0.17)-AI1154*0.04,""))))</f>
        <v/>
      </c>
      <c r="BC1154" s="51" t="str">
        <f aca="false">IF(C1154="","",IF(AND(Y1154="CONSUMO",AC1154="SIM")*OR(AG1154="-",AG1154="BIT"),IF(E1154&lt;&gt;"",(AI1154-(P1154+L1154-N1154+Q1154)*AY1154)/0.83),""))</f>
        <v/>
      </c>
      <c r="BD1154" s="51" t="str">
        <f aca="false">IF(BC1154="","",BC1154*0.17)</f>
        <v/>
      </c>
      <c r="BE1154" s="51" t="str">
        <f aca="false">IF(I1154=6908,0,IF(BC1154="","",BD1154-((P1154+L1154-N1154+Q1154)*AY1154)))</f>
        <v/>
      </c>
      <c r="BF1154" s="53" t="str">
        <f aca="false">IF(B1154="","",IF(OR(B1154="",E1154="Regime Normal"),0,(AI1154-Q1154)*VLOOKUP(R1154,Dados!$X$98:$Y$108,2,0)))</f>
        <v/>
      </c>
      <c r="BG1154" s="54" t="str">
        <f aca="false">IFERROR(VLOOKUP(I1154,Dados!$AC$27:$AD$43,2,0),IF(B1154="","",IF(D1154&lt;&gt;"MT",IF(AND(AC1154="SIM",Y1154="Revenda"),"2403",IF(AND(AC1154="SIM",Y1154="Consumo"),"2407",IF(AND(AC1154="NÃO",Y1154="Revenda"),"2102",IF(AND(AC1154="NÃO",Y1154="Consumo"),"2556",)))),REPLACE(I1154,1,1,1))))</f>
        <v/>
      </c>
    </row>
    <row r="1155" customFormat="false" ht="12.8" hidden="false" customHeight="true" outlineLevel="0" collapsed="false">
      <c r="Y1155" s="45"/>
      <c r="Z1155" s="46" t="str">
        <f aca="false">IF(B1155="","",(IFERROR(VLOOKUP(H1155,Dados!A$3:B$15000,2,0),"Não Encontrado")))</f>
        <v/>
      </c>
      <c r="AA1155" s="46" t="str">
        <f aca="false">IF(B1155="","",(IFERROR(VLOOKUP(G1155,Dados!C$3:E$15000,3,0),"Não Encontrado")))</f>
        <v/>
      </c>
      <c r="AB1155" s="46" t="str">
        <f aca="false">IFERROR(IF(Z1155&lt;&gt;"Não Encontrado",Z1155,IF(AA1155&lt;&gt;"Não Encontrado",AA1155,"")),"")</f>
        <v/>
      </c>
      <c r="AC1155" s="45" t="str">
        <f aca="false">IF(B1155="","",IF(AB1155="","NÃO","SIM"))</f>
        <v/>
      </c>
      <c r="AD1155" s="45" t="str">
        <f aca="false">IFERROR(VLOOKUP(G1155,Dados!$P$3:$R$500,3,0),"")</f>
        <v/>
      </c>
      <c r="AE1155" s="45" t="str">
        <f aca="false">IFERROR(VLOOKUP(G1155,Dados!$K$3:$L$500,2,0),"")</f>
        <v/>
      </c>
      <c r="AF1155" s="45" t="str">
        <f aca="false">IFERROR(VLOOKUP(G1155,Dados!$M$3:$N$500,2,0),"")</f>
        <v/>
      </c>
      <c r="AG1155" s="45" t="str">
        <f aca="false">IF(F1155="","",IF(AND(AD1155="",AE1155="",AF1155=""),"-",IF(AND(AD1155="BIT",AE1155="",AF1155=""),"BIT",IF(AND(AE1155="ANEXO I",AD1155="",AF1155=""),"ANEXO I",IF(AND(AF1155="ANEXO II",AD1155="",AE1155=""),"ANEXO II","Escolher")))))</f>
        <v/>
      </c>
      <c r="AH1155" s="45" t="str">
        <f aca="false">IF(AG1155&lt;&gt;"Pneus","",IFERROR(VLOOKUP(R1155,Dados!$X$2:$Z$5,3,0)*(AI1155-Q1155),VLOOKUP(D1155,Dados!$X$7:$Z$33,3,0)*(AI1155-Q1155)))</f>
        <v/>
      </c>
      <c r="AI1155" s="47" t="str">
        <f aca="false">IF(B1155="","",P1155+Q1155+O1155+M1155+L1155-N1155)</f>
        <v/>
      </c>
      <c r="AJ1155" s="48" t="str">
        <f aca="false">IFERROR(IF(AND(AC1155="SIM",AG1155="-",Y1155="REVENDA"),(AB1155/1+1)*AI1155,IF(AND(AC1155="SIM",AG1155="Pneus",Y1155="REVENDA"),(AB1155/1+1)*(AI1155-AH1155),"")),"")</f>
        <v/>
      </c>
      <c r="AK1155" s="48" t="str">
        <f aca="false">IF(AJ1155="","",AJ1155*17%)</f>
        <v/>
      </c>
      <c r="AL1155" s="48" t="str">
        <f aca="false">IFERROR(IF(AC1155="NÃO","",IF(AK1155="","",IF(E1155="Simples Nacional",BF1155,IF(T1155=0.12,U1155*0.5833337002,IF(T1155=0,AI1155*0.07,U1155))))),"")</f>
        <v/>
      </c>
      <c r="AM1155" s="47" t="str">
        <f aca="false">IFERROR(IF(AC1155="NÃO","",IF(OR(AG1155="-",AG1155="Pneus"),AK1155-AL1155,"")),"")</f>
        <v/>
      </c>
      <c r="AN1155" s="48" t="str">
        <f aca="false">IF(AND(Y1155="REVENDA",AC1155="SIM",AG1155="BIT"),((AB1155/1+1)*AI1155)*0.4117,"")</f>
        <v/>
      </c>
      <c r="AO1155" s="48" t="str">
        <f aca="false">IF(AN1155="","",AN1155*17%)</f>
        <v/>
      </c>
      <c r="AP1155" s="49" t="str">
        <f aca="false">IF(AN1155="","",IF(T1155=0.12,(U1155*0.4117)*0.4117,IF(T1155=0,(AI1155*0.07)*0.4117,U1155*0.4117)))</f>
        <v/>
      </c>
      <c r="AQ1155" s="47" t="str">
        <f aca="false">IF(AN1155="","",AO1155-AP1155)</f>
        <v/>
      </c>
      <c r="AR1155" s="50" t="str">
        <f aca="false">IFERROR(IF(AND(AC1155="SIM",Y1155="REVENDA",LEFT(AG1155,5)="ANEXO")*OR(AE1155="ANEXO I",AF1155="ANEXO II"),VLOOKUP(H1155,Dados!G:I,2,0),""),"INSERIR MVA")</f>
        <v/>
      </c>
      <c r="AS1155" s="48" t="str">
        <f aca="false">IF(LEFT(AG1155,5)="ANEXO",VLOOKUP(AG1155,Dados!$X$111:$Z$112,2,0)*(AI1155-Q1155),"")</f>
        <v/>
      </c>
      <c r="AT1155" s="48" t="str">
        <f aca="false">IFERROR(IF(AR1155="","",(AI1155*AR1155)+AI1155),"INSERIR MVA")</f>
        <v/>
      </c>
      <c r="AU1155" s="48" t="str">
        <f aca="false">IF(AT1155="","",IF(AY1155=0.04,U1155,AS1155*AY1155))</f>
        <v/>
      </c>
      <c r="AV1155" s="47" t="str">
        <f aca="false">IFERROR(IF(AU1155="","",(VLOOKUP(AG1155,Dados!$X$111:$Z$112,3,0)*AT1155*0.17)),"INSERIR MVA")</f>
        <v/>
      </c>
      <c r="AW1155" s="47" t="str">
        <f aca="false">IFERROR(IF(AR1155="","",AV1155-AU1155),"")</f>
        <v/>
      </c>
      <c r="AX1155" s="51" t="str">
        <f aca="false">IFERROR(IF(AC1155="NÃO","",IF(AM1155&lt;&gt;"",AM1155-W1155,IF(AQ1155&lt;&gt;"",AQ1155-W1155,IF(AW1155&lt;&gt;"",AW1155-W1155,"")))),"")</f>
        <v/>
      </c>
      <c r="AY1155" s="46" t="str">
        <f aca="false">IFERROR(IF(ISNA(VLOOKUP(R1155,Dados!$X$2:$Y$5,2,0)),VLOOKUP(D1155,Dados!$X$7:$Y$33,2,0),VLOOKUP(R1155,Dados!$X$2:$Y$5,2,0)),"")</f>
        <v/>
      </c>
      <c r="AZ1155" s="52" t="str">
        <f aca="false">IF(C1155="","",IF(AND(Y1155="CONSUMO",AC1155="NÃO")*OR(AG1155="-",AG1155="BIT"),IF(E1155&lt;&gt;"",(AI1155-(P1155+L1155-N1155+Q1155)*AY1155)/0.83),""))</f>
        <v/>
      </c>
      <c r="BA1155" s="51" t="str">
        <f aca="false">IF(AZ1155="","",AZ1155*0.17-((P1155+L1155-N1155+Q1155)*AY1155))</f>
        <v/>
      </c>
      <c r="BB1155" s="51" t="str">
        <f aca="false">IF(AND(Y1155="CONSUMO",AG1155="ANEXO I",AY1155&gt;4%),(AI1155-(P1155+L1155-N1155+Q1155)*0.0514)/0.83*(0.5177)*(0.17)-AI1155*0.0514,IF(AND(Y1155="CONSUMO",AG1155="ANEXO II",AY1155&gt;4%),(AI1155-(P1155+L1155-N1155+Q1155)*0.041)/0.83*(0.3295)*(0.17)-AI1155*0.041,IF(AND(Y1155="CONSUMO",AG1155="ANEXO I",AY1155=4%),(AI1155-(P1155+L1155-N1155+Q1155)*0.04)/0.83*(0.5177)*(0.17)-AI1155*0.04,IF(AND(Y1155="CONSUMO",AG1155="ANEXO II",AY1155=4%),(AI1155-(P1155+L1155-N1155+Q1155)*0.04)/0.83*(0.3295)*(0.17)-AI1155*0.04,""))))</f>
        <v/>
      </c>
      <c r="BC1155" s="51" t="str">
        <f aca="false">IF(C1155="","",IF(AND(Y1155="CONSUMO",AC1155="SIM")*OR(AG1155="-",AG1155="BIT"),IF(E1155&lt;&gt;"",(AI1155-(P1155+L1155-N1155+Q1155)*AY1155)/0.83),""))</f>
        <v/>
      </c>
      <c r="BD1155" s="51" t="str">
        <f aca="false">IF(BC1155="","",BC1155*0.17)</f>
        <v/>
      </c>
      <c r="BE1155" s="51" t="str">
        <f aca="false">IF(I1155=6908,0,IF(BC1155="","",BD1155-((P1155+L1155-N1155+Q1155)*AY1155)))</f>
        <v/>
      </c>
      <c r="BF1155" s="53" t="str">
        <f aca="false">IF(B1155="","",IF(OR(B1155="",E1155="Regime Normal"),0,(AI1155-Q1155)*VLOOKUP(R1155,Dados!$X$98:$Y$108,2,0)))</f>
        <v/>
      </c>
      <c r="BG1155" s="54" t="str">
        <f aca="false">IFERROR(VLOOKUP(I1155,Dados!$AC$27:$AD$43,2,0),IF(B1155="","",IF(D1155&lt;&gt;"MT",IF(AND(AC1155="SIM",Y1155="Revenda"),"2403",IF(AND(AC1155="SIM",Y1155="Consumo"),"2407",IF(AND(AC1155="NÃO",Y1155="Revenda"),"2102",IF(AND(AC1155="NÃO",Y1155="Consumo"),"2556",)))),REPLACE(I1155,1,1,1))))</f>
        <v/>
      </c>
    </row>
    <row r="1156" customFormat="false" ht="12.8" hidden="false" customHeight="true" outlineLevel="0" collapsed="false">
      <c r="Y1156" s="45"/>
      <c r="Z1156" s="46" t="str">
        <f aca="false">IF(B1156="","",(IFERROR(VLOOKUP(H1156,Dados!A$3:B$15000,2,0),"Não Encontrado")))</f>
        <v/>
      </c>
      <c r="AA1156" s="46" t="str">
        <f aca="false">IF(B1156="","",(IFERROR(VLOOKUP(G1156,Dados!C$3:E$15000,3,0),"Não Encontrado")))</f>
        <v/>
      </c>
      <c r="AB1156" s="46" t="str">
        <f aca="false">IFERROR(IF(Z1156&lt;&gt;"Não Encontrado",Z1156,IF(AA1156&lt;&gt;"Não Encontrado",AA1156,"")),"")</f>
        <v/>
      </c>
      <c r="AC1156" s="45" t="str">
        <f aca="false">IF(B1156="","",IF(AB1156="","NÃO","SIM"))</f>
        <v/>
      </c>
      <c r="AD1156" s="45" t="str">
        <f aca="false">IFERROR(VLOOKUP(G1156,Dados!$P$3:$R$500,3,0),"")</f>
        <v/>
      </c>
      <c r="AE1156" s="45" t="str">
        <f aca="false">IFERROR(VLOOKUP(G1156,Dados!$K$3:$L$500,2,0),"")</f>
        <v/>
      </c>
      <c r="AF1156" s="45" t="str">
        <f aca="false">IFERROR(VLOOKUP(G1156,Dados!$M$3:$N$500,2,0),"")</f>
        <v/>
      </c>
      <c r="AG1156" s="45" t="str">
        <f aca="false">IF(F1156="","",IF(AND(AD1156="",AE1156="",AF1156=""),"-",IF(AND(AD1156="BIT",AE1156="",AF1156=""),"BIT",IF(AND(AE1156="ANEXO I",AD1156="",AF1156=""),"ANEXO I",IF(AND(AF1156="ANEXO II",AD1156="",AE1156=""),"ANEXO II","Escolher")))))</f>
        <v/>
      </c>
      <c r="AH1156" s="45" t="str">
        <f aca="false">IF(AG1156&lt;&gt;"Pneus","",IFERROR(VLOOKUP(R1156,Dados!$X$2:$Z$5,3,0)*(AI1156-Q1156),VLOOKUP(D1156,Dados!$X$7:$Z$33,3,0)*(AI1156-Q1156)))</f>
        <v/>
      </c>
      <c r="AI1156" s="47" t="str">
        <f aca="false">IF(B1156="","",P1156+Q1156+O1156+M1156+L1156-N1156)</f>
        <v/>
      </c>
      <c r="AJ1156" s="48" t="str">
        <f aca="false">IFERROR(IF(AND(AC1156="SIM",AG1156="-",Y1156="REVENDA"),(AB1156/1+1)*AI1156,IF(AND(AC1156="SIM",AG1156="Pneus",Y1156="REVENDA"),(AB1156/1+1)*(AI1156-AH1156),"")),"")</f>
        <v/>
      </c>
      <c r="AK1156" s="48" t="str">
        <f aca="false">IF(AJ1156="","",AJ1156*17%)</f>
        <v/>
      </c>
      <c r="AL1156" s="48" t="str">
        <f aca="false">IFERROR(IF(AC1156="NÃO","",IF(AK1156="","",IF(E1156="Simples Nacional",BF1156,IF(T1156=0.12,U1156*0.5833337002,IF(T1156=0,AI1156*0.07,U1156))))),"")</f>
        <v/>
      </c>
      <c r="AM1156" s="47" t="str">
        <f aca="false">IFERROR(IF(AC1156="NÃO","",IF(OR(AG1156="-",AG1156="Pneus"),AK1156-AL1156,"")),"")</f>
        <v/>
      </c>
      <c r="AN1156" s="48" t="str">
        <f aca="false">IF(AND(Y1156="REVENDA",AC1156="SIM",AG1156="BIT"),((AB1156/1+1)*AI1156)*0.4117,"")</f>
        <v/>
      </c>
      <c r="AO1156" s="48" t="str">
        <f aca="false">IF(AN1156="","",AN1156*17%)</f>
        <v/>
      </c>
      <c r="AP1156" s="49" t="str">
        <f aca="false">IF(AN1156="","",IF(T1156=0.12,(U1156*0.4117)*0.4117,IF(T1156=0,(AI1156*0.07)*0.4117,U1156*0.4117)))</f>
        <v/>
      </c>
      <c r="AQ1156" s="47" t="str">
        <f aca="false">IF(AN1156="","",AO1156-AP1156)</f>
        <v/>
      </c>
      <c r="AR1156" s="50" t="str">
        <f aca="false">IFERROR(IF(AND(AC1156="SIM",Y1156="REVENDA",LEFT(AG1156,5)="ANEXO")*OR(AE1156="ANEXO I",AF1156="ANEXO II"),VLOOKUP(H1156,Dados!G:I,2,0),""),"INSERIR MVA")</f>
        <v/>
      </c>
      <c r="AS1156" s="48" t="str">
        <f aca="false">IF(LEFT(AG1156,5)="ANEXO",VLOOKUP(AG1156,Dados!$X$111:$Z$112,2,0)*(AI1156-Q1156),"")</f>
        <v/>
      </c>
      <c r="AT1156" s="48" t="str">
        <f aca="false">IFERROR(IF(AR1156="","",(AI1156*AR1156)+AI1156),"INSERIR MVA")</f>
        <v/>
      </c>
      <c r="AU1156" s="48" t="str">
        <f aca="false">IF(AT1156="","",IF(AY1156=0.04,U1156,AS1156*AY1156))</f>
        <v/>
      </c>
      <c r="AV1156" s="47" t="str">
        <f aca="false">IFERROR(IF(AU1156="","",(VLOOKUP(AG1156,Dados!$X$111:$Z$112,3,0)*AT1156*0.17)),"INSERIR MVA")</f>
        <v/>
      </c>
      <c r="AW1156" s="47" t="str">
        <f aca="false">IFERROR(IF(AR1156="","",AV1156-AU1156),"")</f>
        <v/>
      </c>
      <c r="AX1156" s="51" t="str">
        <f aca="false">IFERROR(IF(AC1156="NÃO","",IF(AM1156&lt;&gt;"",AM1156-W1156,IF(AQ1156&lt;&gt;"",AQ1156-W1156,IF(AW1156&lt;&gt;"",AW1156-W1156,"")))),"")</f>
        <v/>
      </c>
      <c r="AY1156" s="46" t="str">
        <f aca="false">IFERROR(IF(ISNA(VLOOKUP(R1156,Dados!$X$2:$Y$5,2,0)),VLOOKUP(D1156,Dados!$X$7:$Y$33,2,0),VLOOKUP(R1156,Dados!$X$2:$Y$5,2,0)),"")</f>
        <v/>
      </c>
      <c r="AZ1156" s="52" t="str">
        <f aca="false">IF(C1156="","",IF(AND(Y1156="CONSUMO",AC1156="NÃO")*OR(AG1156="-",AG1156="BIT"),IF(E1156&lt;&gt;"",(AI1156-(P1156+L1156-N1156+Q1156)*AY1156)/0.83),""))</f>
        <v/>
      </c>
      <c r="BA1156" s="51" t="str">
        <f aca="false">IF(AZ1156="","",AZ1156*0.17-((P1156+L1156-N1156+Q1156)*AY1156))</f>
        <v/>
      </c>
      <c r="BB1156" s="51" t="str">
        <f aca="false">IF(AND(Y1156="CONSUMO",AG1156="ANEXO I",AY1156&gt;4%),(AI1156-(P1156+L1156-N1156+Q1156)*0.0514)/0.83*(0.5177)*(0.17)-AI1156*0.0514,IF(AND(Y1156="CONSUMO",AG1156="ANEXO II",AY1156&gt;4%),(AI1156-(P1156+L1156-N1156+Q1156)*0.041)/0.83*(0.3295)*(0.17)-AI1156*0.041,IF(AND(Y1156="CONSUMO",AG1156="ANEXO I",AY1156=4%),(AI1156-(P1156+L1156-N1156+Q1156)*0.04)/0.83*(0.5177)*(0.17)-AI1156*0.04,IF(AND(Y1156="CONSUMO",AG1156="ANEXO II",AY1156=4%),(AI1156-(P1156+L1156-N1156+Q1156)*0.04)/0.83*(0.3295)*(0.17)-AI1156*0.04,""))))</f>
        <v/>
      </c>
      <c r="BC1156" s="51" t="str">
        <f aca="false">IF(C1156="","",IF(AND(Y1156="CONSUMO",AC1156="SIM")*OR(AG1156="-",AG1156="BIT"),IF(E1156&lt;&gt;"",(AI1156-(P1156+L1156-N1156+Q1156)*AY1156)/0.83),""))</f>
        <v/>
      </c>
      <c r="BD1156" s="51" t="str">
        <f aca="false">IF(BC1156="","",BC1156*0.17)</f>
        <v/>
      </c>
      <c r="BE1156" s="51" t="str">
        <f aca="false">IF(I1156=6908,0,IF(BC1156="","",BD1156-((P1156+L1156-N1156+Q1156)*AY1156)))</f>
        <v/>
      </c>
      <c r="BF1156" s="53" t="str">
        <f aca="false">IF(B1156="","",IF(OR(B1156="",E1156="Regime Normal"),0,(AI1156-Q1156)*VLOOKUP(R1156,Dados!$X$98:$Y$108,2,0)))</f>
        <v/>
      </c>
      <c r="BG1156" s="54" t="str">
        <f aca="false">IFERROR(VLOOKUP(I1156,Dados!$AC$27:$AD$43,2,0),IF(B1156="","",IF(D1156&lt;&gt;"MT",IF(AND(AC1156="SIM",Y1156="Revenda"),"2403",IF(AND(AC1156="SIM",Y1156="Consumo"),"2407",IF(AND(AC1156="NÃO",Y1156="Revenda"),"2102",IF(AND(AC1156="NÃO",Y1156="Consumo"),"2556",)))),REPLACE(I1156,1,1,1))))</f>
        <v/>
      </c>
    </row>
    <row r="1157" customFormat="false" ht="12.8" hidden="false" customHeight="true" outlineLevel="0" collapsed="false">
      <c r="Y1157" s="45"/>
      <c r="Z1157" s="46" t="str">
        <f aca="false">IF(B1157="","",(IFERROR(VLOOKUP(H1157,Dados!A$3:B$15000,2,0),"Não Encontrado")))</f>
        <v/>
      </c>
      <c r="AA1157" s="46" t="str">
        <f aca="false">IF(B1157="","",(IFERROR(VLOOKUP(G1157,Dados!C$3:E$15000,3,0),"Não Encontrado")))</f>
        <v/>
      </c>
      <c r="AB1157" s="46" t="str">
        <f aca="false">IFERROR(IF(Z1157&lt;&gt;"Não Encontrado",Z1157,IF(AA1157&lt;&gt;"Não Encontrado",AA1157,"")),"")</f>
        <v/>
      </c>
      <c r="AC1157" s="45" t="str">
        <f aca="false">IF(B1157="","",IF(AB1157="","NÃO","SIM"))</f>
        <v/>
      </c>
      <c r="AD1157" s="45" t="str">
        <f aca="false">IFERROR(VLOOKUP(G1157,Dados!$P$3:$R$500,3,0),"")</f>
        <v/>
      </c>
      <c r="AE1157" s="45" t="str">
        <f aca="false">IFERROR(VLOOKUP(G1157,Dados!$K$3:$L$500,2,0),"")</f>
        <v/>
      </c>
      <c r="AF1157" s="45" t="str">
        <f aca="false">IFERROR(VLOOKUP(G1157,Dados!$M$3:$N$500,2,0),"")</f>
        <v/>
      </c>
      <c r="AG1157" s="45" t="str">
        <f aca="false">IF(F1157="","",IF(AND(AD1157="",AE1157="",AF1157=""),"-",IF(AND(AD1157="BIT",AE1157="",AF1157=""),"BIT",IF(AND(AE1157="ANEXO I",AD1157="",AF1157=""),"ANEXO I",IF(AND(AF1157="ANEXO II",AD1157="",AE1157=""),"ANEXO II","Escolher")))))</f>
        <v/>
      </c>
      <c r="AH1157" s="45" t="str">
        <f aca="false">IF(AG1157&lt;&gt;"Pneus","",IFERROR(VLOOKUP(R1157,Dados!$X$2:$Z$5,3,0)*(AI1157-Q1157),VLOOKUP(D1157,Dados!$X$7:$Z$33,3,0)*(AI1157-Q1157)))</f>
        <v/>
      </c>
      <c r="AI1157" s="47" t="str">
        <f aca="false">IF(B1157="","",P1157+Q1157+O1157+M1157+L1157-N1157)</f>
        <v/>
      </c>
      <c r="AJ1157" s="48" t="str">
        <f aca="false">IFERROR(IF(AND(AC1157="SIM",AG1157="-",Y1157="REVENDA"),(AB1157/1+1)*AI1157,IF(AND(AC1157="SIM",AG1157="Pneus",Y1157="REVENDA"),(AB1157/1+1)*(AI1157-AH1157),"")),"")</f>
        <v/>
      </c>
      <c r="AK1157" s="48" t="str">
        <f aca="false">IF(AJ1157="","",AJ1157*17%)</f>
        <v/>
      </c>
      <c r="AL1157" s="48" t="str">
        <f aca="false">IFERROR(IF(AC1157="NÃO","",IF(AK1157="","",IF(E1157="Simples Nacional",BF1157,IF(T1157=0.12,U1157*0.5833337002,IF(T1157=0,AI1157*0.07,U1157))))),"")</f>
        <v/>
      </c>
      <c r="AM1157" s="47" t="str">
        <f aca="false">IFERROR(IF(AC1157="NÃO","",IF(OR(AG1157="-",AG1157="Pneus"),AK1157-AL1157,"")),"")</f>
        <v/>
      </c>
      <c r="AN1157" s="48" t="str">
        <f aca="false">IF(AND(Y1157="REVENDA",AC1157="SIM",AG1157="BIT"),((AB1157/1+1)*AI1157)*0.4117,"")</f>
        <v/>
      </c>
      <c r="AO1157" s="48" t="str">
        <f aca="false">IF(AN1157="","",AN1157*17%)</f>
        <v/>
      </c>
      <c r="AP1157" s="49" t="str">
        <f aca="false">IF(AN1157="","",IF(T1157=0.12,(U1157*0.4117)*0.4117,IF(T1157=0,(AI1157*0.07)*0.4117,U1157*0.4117)))</f>
        <v/>
      </c>
      <c r="AQ1157" s="47" t="str">
        <f aca="false">IF(AN1157="","",AO1157-AP1157)</f>
        <v/>
      </c>
      <c r="AR1157" s="50" t="str">
        <f aca="false">IFERROR(IF(AND(AC1157="SIM",Y1157="REVENDA",LEFT(AG1157,5)="ANEXO")*OR(AE1157="ANEXO I",AF1157="ANEXO II"),VLOOKUP(H1157,Dados!G:I,2,0),""),"INSERIR MVA")</f>
        <v/>
      </c>
      <c r="AS1157" s="48" t="str">
        <f aca="false">IF(LEFT(AG1157,5)="ANEXO",VLOOKUP(AG1157,Dados!$X$111:$Z$112,2,0)*(AI1157-Q1157),"")</f>
        <v/>
      </c>
      <c r="AT1157" s="48" t="str">
        <f aca="false">IFERROR(IF(AR1157="","",(AI1157*AR1157)+AI1157),"INSERIR MVA")</f>
        <v/>
      </c>
      <c r="AU1157" s="48" t="str">
        <f aca="false">IF(AT1157="","",IF(AY1157=0.04,U1157,AS1157*AY1157))</f>
        <v/>
      </c>
      <c r="AV1157" s="47" t="str">
        <f aca="false">IFERROR(IF(AU1157="","",(VLOOKUP(AG1157,Dados!$X$111:$Z$112,3,0)*AT1157*0.17)),"INSERIR MVA")</f>
        <v/>
      </c>
      <c r="AW1157" s="47" t="str">
        <f aca="false">IFERROR(IF(AR1157="","",AV1157-AU1157),"")</f>
        <v/>
      </c>
      <c r="AX1157" s="51" t="str">
        <f aca="false">IFERROR(IF(AC1157="NÃO","",IF(AM1157&lt;&gt;"",AM1157-W1157,IF(AQ1157&lt;&gt;"",AQ1157-W1157,IF(AW1157&lt;&gt;"",AW1157-W1157,"")))),"")</f>
        <v/>
      </c>
      <c r="AY1157" s="46" t="str">
        <f aca="false">IFERROR(IF(ISNA(VLOOKUP(R1157,Dados!$X$2:$Y$5,2,0)),VLOOKUP(D1157,Dados!$X$7:$Y$33,2,0),VLOOKUP(R1157,Dados!$X$2:$Y$5,2,0)),"")</f>
        <v/>
      </c>
      <c r="AZ1157" s="52" t="str">
        <f aca="false">IF(C1157="","",IF(AND(Y1157="CONSUMO",AC1157="NÃO")*OR(AG1157="-",AG1157="BIT"),IF(E1157&lt;&gt;"",(AI1157-(P1157+L1157-N1157+Q1157)*AY1157)/0.83),""))</f>
        <v/>
      </c>
      <c r="BA1157" s="51" t="str">
        <f aca="false">IF(AZ1157="","",AZ1157*0.17-((P1157+L1157-N1157+Q1157)*AY1157))</f>
        <v/>
      </c>
      <c r="BB1157" s="51" t="str">
        <f aca="false">IF(AND(Y1157="CONSUMO",AG1157="ANEXO I",AY1157&gt;4%),(AI1157-(P1157+L1157-N1157+Q1157)*0.0514)/0.83*(0.5177)*(0.17)-AI1157*0.0514,IF(AND(Y1157="CONSUMO",AG1157="ANEXO II",AY1157&gt;4%),(AI1157-(P1157+L1157-N1157+Q1157)*0.041)/0.83*(0.3295)*(0.17)-AI1157*0.041,IF(AND(Y1157="CONSUMO",AG1157="ANEXO I",AY1157=4%),(AI1157-(P1157+L1157-N1157+Q1157)*0.04)/0.83*(0.5177)*(0.17)-AI1157*0.04,IF(AND(Y1157="CONSUMO",AG1157="ANEXO II",AY1157=4%),(AI1157-(P1157+L1157-N1157+Q1157)*0.04)/0.83*(0.3295)*(0.17)-AI1157*0.04,""))))</f>
        <v/>
      </c>
      <c r="BC1157" s="51" t="str">
        <f aca="false">IF(C1157="","",IF(AND(Y1157="CONSUMO",AC1157="SIM")*OR(AG1157="-",AG1157="BIT"),IF(E1157&lt;&gt;"",(AI1157-(P1157+L1157-N1157+Q1157)*AY1157)/0.83),""))</f>
        <v/>
      </c>
      <c r="BD1157" s="51" t="str">
        <f aca="false">IF(BC1157="","",BC1157*0.17)</f>
        <v/>
      </c>
      <c r="BE1157" s="51" t="str">
        <f aca="false">IF(I1157=6908,0,IF(BC1157="","",BD1157-((P1157+L1157-N1157+Q1157)*AY1157)))</f>
        <v/>
      </c>
      <c r="BF1157" s="53" t="str">
        <f aca="false">IF(B1157="","",IF(OR(B1157="",E1157="Regime Normal"),0,(AI1157-Q1157)*VLOOKUP(R1157,Dados!$X$98:$Y$108,2,0)))</f>
        <v/>
      </c>
      <c r="BG1157" s="54" t="str">
        <f aca="false">IFERROR(VLOOKUP(I1157,Dados!$AC$27:$AD$43,2,0),IF(B1157="","",IF(D1157&lt;&gt;"MT",IF(AND(AC1157="SIM",Y1157="Revenda"),"2403",IF(AND(AC1157="SIM",Y1157="Consumo"),"2407",IF(AND(AC1157="NÃO",Y1157="Revenda"),"2102",IF(AND(AC1157="NÃO",Y1157="Consumo"),"2556",)))),REPLACE(I1157,1,1,1))))</f>
        <v/>
      </c>
    </row>
    <row r="1158" customFormat="false" ht="12.8" hidden="false" customHeight="true" outlineLevel="0" collapsed="false">
      <c r="Y1158" s="45"/>
      <c r="Z1158" s="46" t="str">
        <f aca="false">IF(B1158="","",(IFERROR(VLOOKUP(H1158,Dados!A$3:B$15000,2,0),"Não Encontrado")))</f>
        <v/>
      </c>
      <c r="AA1158" s="46" t="str">
        <f aca="false">IF(B1158="","",(IFERROR(VLOOKUP(G1158,Dados!C$3:E$15000,3,0),"Não Encontrado")))</f>
        <v/>
      </c>
      <c r="AB1158" s="46" t="str">
        <f aca="false">IFERROR(IF(Z1158&lt;&gt;"Não Encontrado",Z1158,IF(AA1158&lt;&gt;"Não Encontrado",AA1158,"")),"")</f>
        <v/>
      </c>
      <c r="AC1158" s="45" t="str">
        <f aca="false">IF(B1158="","",IF(AB1158="","NÃO","SIM"))</f>
        <v/>
      </c>
      <c r="AD1158" s="45" t="str">
        <f aca="false">IFERROR(VLOOKUP(G1158,Dados!$P$3:$R$500,3,0),"")</f>
        <v/>
      </c>
      <c r="AE1158" s="45" t="str">
        <f aca="false">IFERROR(VLOOKUP(G1158,Dados!$K$3:$L$500,2,0),"")</f>
        <v/>
      </c>
      <c r="AF1158" s="45" t="str">
        <f aca="false">IFERROR(VLOOKUP(G1158,Dados!$M$3:$N$500,2,0),"")</f>
        <v/>
      </c>
      <c r="AG1158" s="45" t="str">
        <f aca="false">IF(F1158="","",IF(AND(AD1158="",AE1158="",AF1158=""),"-",IF(AND(AD1158="BIT",AE1158="",AF1158=""),"BIT",IF(AND(AE1158="ANEXO I",AD1158="",AF1158=""),"ANEXO I",IF(AND(AF1158="ANEXO II",AD1158="",AE1158=""),"ANEXO II","Escolher")))))</f>
        <v/>
      </c>
      <c r="AH1158" s="45" t="str">
        <f aca="false">IF(AG1158&lt;&gt;"Pneus","",IFERROR(VLOOKUP(R1158,Dados!$X$2:$Z$5,3,0)*(AI1158-Q1158),VLOOKUP(D1158,Dados!$X$7:$Z$33,3,0)*(AI1158-Q1158)))</f>
        <v/>
      </c>
      <c r="AI1158" s="47" t="str">
        <f aca="false">IF(B1158="","",P1158+Q1158+O1158+M1158+L1158-N1158)</f>
        <v/>
      </c>
      <c r="AJ1158" s="48" t="str">
        <f aca="false">IFERROR(IF(AND(AC1158="SIM",AG1158="-",Y1158="REVENDA"),(AB1158/1+1)*AI1158,IF(AND(AC1158="SIM",AG1158="Pneus",Y1158="REVENDA"),(AB1158/1+1)*(AI1158-AH1158),"")),"")</f>
        <v/>
      </c>
      <c r="AK1158" s="48" t="str">
        <f aca="false">IF(AJ1158="","",AJ1158*17%)</f>
        <v/>
      </c>
      <c r="AL1158" s="48" t="str">
        <f aca="false">IFERROR(IF(AC1158="NÃO","",IF(AK1158="","",IF(E1158="Simples Nacional",BF1158,IF(T1158=0.12,U1158*0.5833337002,IF(T1158=0,AI1158*0.07,U1158))))),"")</f>
        <v/>
      </c>
      <c r="AM1158" s="47" t="str">
        <f aca="false">IFERROR(IF(AC1158="NÃO","",IF(OR(AG1158="-",AG1158="Pneus"),AK1158-AL1158,"")),"")</f>
        <v/>
      </c>
      <c r="AN1158" s="48" t="str">
        <f aca="false">IF(AND(Y1158="REVENDA",AC1158="SIM",AG1158="BIT"),((AB1158/1+1)*AI1158)*0.4117,"")</f>
        <v/>
      </c>
      <c r="AO1158" s="48" t="str">
        <f aca="false">IF(AN1158="","",AN1158*17%)</f>
        <v/>
      </c>
      <c r="AP1158" s="49" t="str">
        <f aca="false">IF(AN1158="","",IF(T1158=0.12,(U1158*0.4117)*0.4117,IF(T1158=0,(AI1158*0.07)*0.4117,U1158*0.4117)))</f>
        <v/>
      </c>
      <c r="AQ1158" s="47" t="str">
        <f aca="false">IF(AN1158="","",AO1158-AP1158)</f>
        <v/>
      </c>
      <c r="AR1158" s="50" t="str">
        <f aca="false">IFERROR(IF(AND(AC1158="SIM",Y1158="REVENDA",LEFT(AG1158,5)="ANEXO")*OR(AE1158="ANEXO I",AF1158="ANEXO II"),VLOOKUP(H1158,Dados!G:I,2,0),""),"INSERIR MVA")</f>
        <v/>
      </c>
      <c r="AS1158" s="48" t="str">
        <f aca="false">IF(LEFT(AG1158,5)="ANEXO",VLOOKUP(AG1158,Dados!$X$111:$Z$112,2,0)*(AI1158-Q1158),"")</f>
        <v/>
      </c>
      <c r="AT1158" s="48" t="str">
        <f aca="false">IFERROR(IF(AR1158="","",(AI1158*AR1158)+AI1158),"INSERIR MVA")</f>
        <v/>
      </c>
      <c r="AU1158" s="48" t="str">
        <f aca="false">IF(AT1158="","",IF(AY1158=0.04,U1158,AS1158*AY1158))</f>
        <v/>
      </c>
      <c r="AV1158" s="47" t="str">
        <f aca="false">IFERROR(IF(AU1158="","",(VLOOKUP(AG1158,Dados!$X$111:$Z$112,3,0)*AT1158*0.17)),"INSERIR MVA")</f>
        <v/>
      </c>
      <c r="AW1158" s="47" t="str">
        <f aca="false">IFERROR(IF(AR1158="","",AV1158-AU1158),"")</f>
        <v/>
      </c>
      <c r="AX1158" s="51" t="str">
        <f aca="false">IFERROR(IF(AC1158="NÃO","",IF(AM1158&lt;&gt;"",AM1158-W1158,IF(AQ1158&lt;&gt;"",AQ1158-W1158,IF(AW1158&lt;&gt;"",AW1158-W1158,"")))),"")</f>
        <v/>
      </c>
      <c r="AY1158" s="46" t="str">
        <f aca="false">IFERROR(IF(ISNA(VLOOKUP(R1158,Dados!$X$2:$Y$5,2,0)),VLOOKUP(D1158,Dados!$X$7:$Y$33,2,0),VLOOKUP(R1158,Dados!$X$2:$Y$5,2,0)),"")</f>
        <v/>
      </c>
      <c r="AZ1158" s="52" t="str">
        <f aca="false">IF(C1158="","",IF(AND(Y1158="CONSUMO",AC1158="NÃO")*OR(AG1158="-",AG1158="BIT"),IF(E1158&lt;&gt;"",(AI1158-(P1158+L1158-N1158+Q1158)*AY1158)/0.83),""))</f>
        <v/>
      </c>
      <c r="BA1158" s="51" t="str">
        <f aca="false">IF(AZ1158="","",AZ1158*0.17-((P1158+L1158-N1158+Q1158)*AY1158))</f>
        <v/>
      </c>
      <c r="BB1158" s="51" t="str">
        <f aca="false">IF(AND(Y1158="CONSUMO",AG1158="ANEXO I",AY1158&gt;4%),(AI1158-(P1158+L1158-N1158+Q1158)*0.0514)/0.83*(0.5177)*(0.17)-AI1158*0.0514,IF(AND(Y1158="CONSUMO",AG1158="ANEXO II",AY1158&gt;4%),(AI1158-(P1158+L1158-N1158+Q1158)*0.041)/0.83*(0.3295)*(0.17)-AI1158*0.041,IF(AND(Y1158="CONSUMO",AG1158="ANEXO I",AY1158=4%),(AI1158-(P1158+L1158-N1158+Q1158)*0.04)/0.83*(0.5177)*(0.17)-AI1158*0.04,IF(AND(Y1158="CONSUMO",AG1158="ANEXO II",AY1158=4%),(AI1158-(P1158+L1158-N1158+Q1158)*0.04)/0.83*(0.3295)*(0.17)-AI1158*0.04,""))))</f>
        <v/>
      </c>
      <c r="BC1158" s="51" t="str">
        <f aca="false">IF(C1158="","",IF(AND(Y1158="CONSUMO",AC1158="SIM")*OR(AG1158="-",AG1158="BIT"),IF(E1158&lt;&gt;"",(AI1158-(P1158+L1158-N1158+Q1158)*AY1158)/0.83),""))</f>
        <v/>
      </c>
      <c r="BD1158" s="51" t="str">
        <f aca="false">IF(BC1158="","",BC1158*0.17)</f>
        <v/>
      </c>
      <c r="BE1158" s="51" t="str">
        <f aca="false">IF(I1158=6908,0,IF(BC1158="","",BD1158-((P1158+L1158-N1158+Q1158)*AY1158)))</f>
        <v/>
      </c>
      <c r="BF1158" s="53" t="str">
        <f aca="false">IF(B1158="","",IF(OR(B1158="",E1158="Regime Normal"),0,(AI1158-Q1158)*VLOOKUP(R1158,Dados!$X$98:$Y$108,2,0)))</f>
        <v/>
      </c>
      <c r="BG1158" s="54" t="str">
        <f aca="false">IFERROR(VLOOKUP(I1158,Dados!$AC$27:$AD$43,2,0),IF(B1158="","",IF(D1158&lt;&gt;"MT",IF(AND(AC1158="SIM",Y1158="Revenda"),"2403",IF(AND(AC1158="SIM",Y1158="Consumo"),"2407",IF(AND(AC1158="NÃO",Y1158="Revenda"),"2102",IF(AND(AC1158="NÃO",Y1158="Consumo"),"2556",)))),REPLACE(I1158,1,1,1))))</f>
        <v/>
      </c>
    </row>
    <row r="1159" customFormat="false" ht="12.8" hidden="false" customHeight="true" outlineLevel="0" collapsed="false">
      <c r="Y1159" s="45"/>
      <c r="Z1159" s="46" t="str">
        <f aca="false">IF(B1159="","",(IFERROR(VLOOKUP(H1159,Dados!A$3:B$15000,2,0),"Não Encontrado")))</f>
        <v/>
      </c>
      <c r="AA1159" s="46" t="str">
        <f aca="false">IF(B1159="","",(IFERROR(VLOOKUP(G1159,Dados!C$3:E$15000,3,0),"Não Encontrado")))</f>
        <v/>
      </c>
      <c r="AB1159" s="46" t="str">
        <f aca="false">IFERROR(IF(Z1159&lt;&gt;"Não Encontrado",Z1159,IF(AA1159&lt;&gt;"Não Encontrado",AA1159,"")),"")</f>
        <v/>
      </c>
      <c r="AC1159" s="45" t="str">
        <f aca="false">IF(B1159="","",IF(AB1159="","NÃO","SIM"))</f>
        <v/>
      </c>
      <c r="AD1159" s="45" t="str">
        <f aca="false">IFERROR(VLOOKUP(G1159,Dados!$P$3:$R$500,3,0),"")</f>
        <v/>
      </c>
      <c r="AE1159" s="45" t="str">
        <f aca="false">IFERROR(VLOOKUP(G1159,Dados!$K$3:$L$500,2,0),"")</f>
        <v/>
      </c>
      <c r="AF1159" s="45" t="str">
        <f aca="false">IFERROR(VLOOKUP(G1159,Dados!$M$3:$N$500,2,0),"")</f>
        <v/>
      </c>
      <c r="AG1159" s="45" t="str">
        <f aca="false">IF(F1159="","",IF(AND(AD1159="",AE1159="",AF1159=""),"-",IF(AND(AD1159="BIT",AE1159="",AF1159=""),"BIT",IF(AND(AE1159="ANEXO I",AD1159="",AF1159=""),"ANEXO I",IF(AND(AF1159="ANEXO II",AD1159="",AE1159=""),"ANEXO II","Escolher")))))</f>
        <v/>
      </c>
      <c r="AH1159" s="45" t="str">
        <f aca="false">IF(AG1159&lt;&gt;"Pneus","",IFERROR(VLOOKUP(R1159,Dados!$X$2:$Z$5,3,0)*(AI1159-Q1159),VLOOKUP(D1159,Dados!$X$7:$Z$33,3,0)*(AI1159-Q1159)))</f>
        <v/>
      </c>
      <c r="AI1159" s="47" t="str">
        <f aca="false">IF(B1159="","",P1159+Q1159+O1159+M1159+L1159-N1159)</f>
        <v/>
      </c>
      <c r="AJ1159" s="48" t="str">
        <f aca="false">IFERROR(IF(AND(AC1159="SIM",AG1159="-",Y1159="REVENDA"),(AB1159/1+1)*AI1159,IF(AND(AC1159="SIM",AG1159="Pneus",Y1159="REVENDA"),(AB1159/1+1)*(AI1159-AH1159),"")),"")</f>
        <v/>
      </c>
      <c r="AK1159" s="48" t="str">
        <f aca="false">IF(AJ1159="","",AJ1159*17%)</f>
        <v/>
      </c>
      <c r="AL1159" s="48" t="str">
        <f aca="false">IFERROR(IF(AC1159="NÃO","",IF(AK1159="","",IF(E1159="Simples Nacional",BF1159,IF(T1159=0.12,U1159*0.5833337002,IF(T1159=0,AI1159*0.07,U1159))))),"")</f>
        <v/>
      </c>
      <c r="AM1159" s="47" t="str">
        <f aca="false">IFERROR(IF(AC1159="NÃO","",IF(OR(AG1159="-",AG1159="Pneus"),AK1159-AL1159,"")),"")</f>
        <v/>
      </c>
      <c r="AN1159" s="48" t="str">
        <f aca="false">IF(AND(Y1159="REVENDA",AC1159="SIM",AG1159="BIT"),((AB1159/1+1)*AI1159)*0.4117,"")</f>
        <v/>
      </c>
      <c r="AO1159" s="48" t="str">
        <f aca="false">IF(AN1159="","",AN1159*17%)</f>
        <v/>
      </c>
      <c r="AP1159" s="49" t="str">
        <f aca="false">IF(AN1159="","",IF(T1159=0.12,(U1159*0.4117)*0.4117,IF(T1159=0,(AI1159*0.07)*0.4117,U1159*0.4117)))</f>
        <v/>
      </c>
      <c r="AQ1159" s="47" t="str">
        <f aca="false">IF(AN1159="","",AO1159-AP1159)</f>
        <v/>
      </c>
      <c r="AR1159" s="50" t="str">
        <f aca="false">IFERROR(IF(AND(AC1159="SIM",Y1159="REVENDA",LEFT(AG1159,5)="ANEXO")*OR(AE1159="ANEXO I",AF1159="ANEXO II"),VLOOKUP(H1159,Dados!G:I,2,0),""),"INSERIR MVA")</f>
        <v/>
      </c>
      <c r="AS1159" s="48" t="str">
        <f aca="false">IF(LEFT(AG1159,5)="ANEXO",VLOOKUP(AG1159,Dados!$X$111:$Z$112,2,0)*(AI1159-Q1159),"")</f>
        <v/>
      </c>
      <c r="AT1159" s="48" t="str">
        <f aca="false">IFERROR(IF(AR1159="","",(AI1159*AR1159)+AI1159),"INSERIR MVA")</f>
        <v/>
      </c>
      <c r="AU1159" s="48" t="str">
        <f aca="false">IF(AT1159="","",IF(AY1159=0.04,U1159,AS1159*AY1159))</f>
        <v/>
      </c>
      <c r="AV1159" s="47" t="str">
        <f aca="false">IFERROR(IF(AU1159="","",(VLOOKUP(AG1159,Dados!$X$111:$Z$112,3,0)*AT1159*0.17)),"INSERIR MVA")</f>
        <v/>
      </c>
      <c r="AW1159" s="47" t="str">
        <f aca="false">IFERROR(IF(AR1159="","",AV1159-AU1159),"")</f>
        <v/>
      </c>
      <c r="AX1159" s="51" t="str">
        <f aca="false">IFERROR(IF(AC1159="NÃO","",IF(AM1159&lt;&gt;"",AM1159-W1159,IF(AQ1159&lt;&gt;"",AQ1159-W1159,IF(AW1159&lt;&gt;"",AW1159-W1159,"")))),"")</f>
        <v/>
      </c>
      <c r="AY1159" s="46" t="str">
        <f aca="false">IFERROR(IF(ISNA(VLOOKUP(R1159,Dados!$X$2:$Y$5,2,0)),VLOOKUP(D1159,Dados!$X$7:$Y$33,2,0),VLOOKUP(R1159,Dados!$X$2:$Y$5,2,0)),"")</f>
        <v/>
      </c>
      <c r="AZ1159" s="52" t="str">
        <f aca="false">IF(C1159="","",IF(AND(Y1159="CONSUMO",AC1159="NÃO")*OR(AG1159="-",AG1159="BIT"),IF(E1159&lt;&gt;"",(AI1159-(P1159+L1159-N1159+Q1159)*AY1159)/0.83),""))</f>
        <v/>
      </c>
      <c r="BA1159" s="51" t="str">
        <f aca="false">IF(AZ1159="","",AZ1159*0.17-((P1159+L1159-N1159+Q1159)*AY1159))</f>
        <v/>
      </c>
      <c r="BB1159" s="51" t="str">
        <f aca="false">IF(AND(Y1159="CONSUMO",AG1159="ANEXO I",AY1159&gt;4%),(AI1159-(P1159+L1159-N1159+Q1159)*0.0514)/0.83*(0.5177)*(0.17)-AI1159*0.0514,IF(AND(Y1159="CONSUMO",AG1159="ANEXO II",AY1159&gt;4%),(AI1159-(P1159+L1159-N1159+Q1159)*0.041)/0.83*(0.3295)*(0.17)-AI1159*0.041,IF(AND(Y1159="CONSUMO",AG1159="ANEXO I",AY1159=4%),(AI1159-(P1159+L1159-N1159+Q1159)*0.04)/0.83*(0.5177)*(0.17)-AI1159*0.04,IF(AND(Y1159="CONSUMO",AG1159="ANEXO II",AY1159=4%),(AI1159-(P1159+L1159-N1159+Q1159)*0.04)/0.83*(0.3295)*(0.17)-AI1159*0.04,""))))</f>
        <v/>
      </c>
      <c r="BC1159" s="51" t="str">
        <f aca="false">IF(C1159="","",IF(AND(Y1159="CONSUMO",AC1159="SIM")*OR(AG1159="-",AG1159="BIT"),IF(E1159&lt;&gt;"",(AI1159-(P1159+L1159-N1159+Q1159)*AY1159)/0.83),""))</f>
        <v/>
      </c>
      <c r="BD1159" s="51" t="str">
        <f aca="false">IF(BC1159="","",BC1159*0.17)</f>
        <v/>
      </c>
      <c r="BE1159" s="51" t="str">
        <f aca="false">IF(I1159=6908,0,IF(BC1159="","",BD1159-((P1159+L1159-N1159+Q1159)*AY1159)))</f>
        <v/>
      </c>
      <c r="BF1159" s="53" t="str">
        <f aca="false">IF(B1159="","",IF(OR(B1159="",E1159="Regime Normal"),0,(AI1159-Q1159)*VLOOKUP(R1159,Dados!$X$98:$Y$108,2,0)))</f>
        <v/>
      </c>
      <c r="BG1159" s="54" t="str">
        <f aca="false">IFERROR(VLOOKUP(I1159,Dados!$AC$27:$AD$43,2,0),IF(B1159="","",IF(D1159&lt;&gt;"MT",IF(AND(AC1159="SIM",Y1159="Revenda"),"2403",IF(AND(AC1159="SIM",Y1159="Consumo"),"2407",IF(AND(AC1159="NÃO",Y1159="Revenda"),"2102",IF(AND(AC1159="NÃO",Y1159="Consumo"),"2556",)))),REPLACE(I1159,1,1,1))))</f>
        <v/>
      </c>
    </row>
    <row r="1160" customFormat="false" ht="12.8" hidden="false" customHeight="true" outlineLevel="0" collapsed="false">
      <c r="Y1160" s="45"/>
      <c r="Z1160" s="46" t="str">
        <f aca="false">IF(B1160="","",(IFERROR(VLOOKUP(H1160,Dados!A$3:B$15000,2,0),"Não Encontrado")))</f>
        <v/>
      </c>
      <c r="AA1160" s="46" t="str">
        <f aca="false">IF(B1160="","",(IFERROR(VLOOKUP(G1160,Dados!C$3:E$15000,3,0),"Não Encontrado")))</f>
        <v/>
      </c>
      <c r="AB1160" s="46" t="str">
        <f aca="false">IFERROR(IF(Z1160&lt;&gt;"Não Encontrado",Z1160,IF(AA1160&lt;&gt;"Não Encontrado",AA1160,"")),"")</f>
        <v/>
      </c>
      <c r="AC1160" s="45" t="str">
        <f aca="false">IF(B1160="","",IF(AB1160="","NÃO","SIM"))</f>
        <v/>
      </c>
      <c r="AD1160" s="45" t="str">
        <f aca="false">IFERROR(VLOOKUP(G1160,Dados!$P$3:$R$500,3,0),"")</f>
        <v/>
      </c>
      <c r="AE1160" s="45" t="str">
        <f aca="false">IFERROR(VLOOKUP(G1160,Dados!$K$3:$L$500,2,0),"")</f>
        <v/>
      </c>
      <c r="AF1160" s="45" t="str">
        <f aca="false">IFERROR(VLOOKUP(G1160,Dados!$M$3:$N$500,2,0),"")</f>
        <v/>
      </c>
      <c r="AG1160" s="45" t="str">
        <f aca="false">IF(F1160="","",IF(AND(AD1160="",AE1160="",AF1160=""),"-",IF(AND(AD1160="BIT",AE1160="",AF1160=""),"BIT",IF(AND(AE1160="ANEXO I",AD1160="",AF1160=""),"ANEXO I",IF(AND(AF1160="ANEXO II",AD1160="",AE1160=""),"ANEXO II","Escolher")))))</f>
        <v/>
      </c>
      <c r="AH1160" s="45" t="str">
        <f aca="false">IF(AG1160&lt;&gt;"Pneus","",IFERROR(VLOOKUP(R1160,Dados!$X$2:$Z$5,3,0)*(AI1160-Q1160),VLOOKUP(D1160,Dados!$X$7:$Z$33,3,0)*(AI1160-Q1160)))</f>
        <v/>
      </c>
      <c r="AI1160" s="47" t="str">
        <f aca="false">IF(B1160="","",P1160+Q1160+O1160+M1160+L1160-N1160)</f>
        <v/>
      </c>
      <c r="AJ1160" s="48" t="str">
        <f aca="false">IFERROR(IF(AND(AC1160="SIM",AG1160="-",Y1160="REVENDA"),(AB1160/1+1)*AI1160,IF(AND(AC1160="SIM",AG1160="Pneus",Y1160="REVENDA"),(AB1160/1+1)*(AI1160-AH1160),"")),"")</f>
        <v/>
      </c>
      <c r="AK1160" s="48" t="str">
        <f aca="false">IF(AJ1160="","",AJ1160*17%)</f>
        <v/>
      </c>
      <c r="AL1160" s="48" t="str">
        <f aca="false">IFERROR(IF(AC1160="NÃO","",IF(AK1160="","",IF(E1160="Simples Nacional",BF1160,IF(T1160=0.12,U1160*0.5833337002,IF(T1160=0,AI1160*0.07,U1160))))),"")</f>
        <v/>
      </c>
      <c r="AM1160" s="47" t="str">
        <f aca="false">IFERROR(IF(AC1160="NÃO","",IF(OR(AG1160="-",AG1160="Pneus"),AK1160-AL1160,"")),"")</f>
        <v/>
      </c>
      <c r="AN1160" s="48" t="str">
        <f aca="false">IF(AND(Y1160="REVENDA",AC1160="SIM",AG1160="BIT"),((AB1160/1+1)*AI1160)*0.4117,"")</f>
        <v/>
      </c>
      <c r="AO1160" s="48" t="str">
        <f aca="false">IF(AN1160="","",AN1160*17%)</f>
        <v/>
      </c>
      <c r="AP1160" s="49" t="str">
        <f aca="false">IF(AN1160="","",IF(T1160=0.12,(U1160*0.4117)*0.4117,IF(T1160=0,(AI1160*0.07)*0.4117,U1160*0.4117)))</f>
        <v/>
      </c>
      <c r="AQ1160" s="47" t="str">
        <f aca="false">IF(AN1160="","",AO1160-AP1160)</f>
        <v/>
      </c>
      <c r="AR1160" s="50" t="str">
        <f aca="false">IFERROR(IF(AND(AC1160="SIM",Y1160="REVENDA",LEFT(AG1160,5)="ANEXO")*OR(AE1160="ANEXO I",AF1160="ANEXO II"),VLOOKUP(H1160,Dados!G:I,2,0),""),"INSERIR MVA")</f>
        <v/>
      </c>
      <c r="AS1160" s="48" t="str">
        <f aca="false">IF(LEFT(AG1160,5)="ANEXO",VLOOKUP(AG1160,Dados!$X$111:$Z$112,2,0)*(AI1160-Q1160),"")</f>
        <v/>
      </c>
      <c r="AT1160" s="48" t="str">
        <f aca="false">IFERROR(IF(AR1160="","",(AI1160*AR1160)+AI1160),"INSERIR MVA")</f>
        <v/>
      </c>
      <c r="AU1160" s="48" t="str">
        <f aca="false">IF(AT1160="","",IF(AY1160=0.04,U1160,AS1160*AY1160))</f>
        <v/>
      </c>
      <c r="AV1160" s="47" t="str">
        <f aca="false">IFERROR(IF(AU1160="","",(VLOOKUP(AG1160,Dados!$X$111:$Z$112,3,0)*AT1160*0.17)),"INSERIR MVA")</f>
        <v/>
      </c>
      <c r="AW1160" s="47" t="str">
        <f aca="false">IFERROR(IF(AR1160="","",AV1160-AU1160),"")</f>
        <v/>
      </c>
      <c r="AX1160" s="51" t="str">
        <f aca="false">IFERROR(IF(AC1160="NÃO","",IF(AM1160&lt;&gt;"",AM1160-W1160,IF(AQ1160&lt;&gt;"",AQ1160-W1160,IF(AW1160&lt;&gt;"",AW1160-W1160,"")))),"")</f>
        <v/>
      </c>
      <c r="AY1160" s="46" t="str">
        <f aca="false">IFERROR(IF(ISNA(VLOOKUP(R1160,Dados!$X$2:$Y$5,2,0)),VLOOKUP(D1160,Dados!$X$7:$Y$33,2,0),VLOOKUP(R1160,Dados!$X$2:$Y$5,2,0)),"")</f>
        <v/>
      </c>
      <c r="AZ1160" s="52" t="str">
        <f aca="false">IF(C1160="","",IF(AND(Y1160="CONSUMO",AC1160="NÃO")*OR(AG1160="-",AG1160="BIT"),IF(E1160&lt;&gt;"",(AI1160-(P1160+L1160-N1160+Q1160)*AY1160)/0.83),""))</f>
        <v/>
      </c>
      <c r="BA1160" s="51" t="str">
        <f aca="false">IF(AZ1160="","",AZ1160*0.17-((P1160+L1160-N1160+Q1160)*AY1160))</f>
        <v/>
      </c>
      <c r="BB1160" s="51" t="str">
        <f aca="false">IF(AND(Y1160="CONSUMO",AG1160="ANEXO I",AY1160&gt;4%),(AI1160-(P1160+L1160-N1160+Q1160)*0.0514)/0.83*(0.5177)*(0.17)-AI1160*0.0514,IF(AND(Y1160="CONSUMO",AG1160="ANEXO II",AY1160&gt;4%),(AI1160-(P1160+L1160-N1160+Q1160)*0.041)/0.83*(0.3295)*(0.17)-AI1160*0.041,IF(AND(Y1160="CONSUMO",AG1160="ANEXO I",AY1160=4%),(AI1160-(P1160+L1160-N1160+Q1160)*0.04)/0.83*(0.5177)*(0.17)-AI1160*0.04,IF(AND(Y1160="CONSUMO",AG1160="ANEXO II",AY1160=4%),(AI1160-(P1160+L1160-N1160+Q1160)*0.04)/0.83*(0.3295)*(0.17)-AI1160*0.04,""))))</f>
        <v/>
      </c>
      <c r="BC1160" s="51" t="str">
        <f aca="false">IF(C1160="","",IF(AND(Y1160="CONSUMO",AC1160="SIM")*OR(AG1160="-",AG1160="BIT"),IF(E1160&lt;&gt;"",(AI1160-(P1160+L1160-N1160+Q1160)*AY1160)/0.83),""))</f>
        <v/>
      </c>
      <c r="BD1160" s="51" t="str">
        <f aca="false">IF(BC1160="","",BC1160*0.17)</f>
        <v/>
      </c>
      <c r="BE1160" s="51" t="str">
        <f aca="false">IF(I1160=6908,0,IF(BC1160="","",BD1160-((P1160+L1160-N1160+Q1160)*AY1160)))</f>
        <v/>
      </c>
      <c r="BF1160" s="53" t="str">
        <f aca="false">IF(B1160="","",IF(OR(B1160="",E1160="Regime Normal"),0,(AI1160-Q1160)*VLOOKUP(R1160,Dados!$X$98:$Y$108,2,0)))</f>
        <v/>
      </c>
      <c r="BG1160" s="54" t="str">
        <f aca="false">IFERROR(VLOOKUP(I1160,Dados!$AC$27:$AD$43,2,0),IF(B1160="","",IF(D1160&lt;&gt;"MT",IF(AND(AC1160="SIM",Y1160="Revenda"),"2403",IF(AND(AC1160="SIM",Y1160="Consumo"),"2407",IF(AND(AC1160="NÃO",Y1160="Revenda"),"2102",IF(AND(AC1160="NÃO",Y1160="Consumo"),"2556",)))),REPLACE(I1160,1,1,1))))</f>
        <v/>
      </c>
    </row>
    <row r="1161" customFormat="false" ht="12.8" hidden="false" customHeight="true" outlineLevel="0" collapsed="false">
      <c r="Y1161" s="45"/>
      <c r="Z1161" s="46" t="str">
        <f aca="false">IF(B1161="","",(IFERROR(VLOOKUP(H1161,Dados!A$3:B$15000,2,0),"Não Encontrado")))</f>
        <v/>
      </c>
      <c r="AA1161" s="46" t="str">
        <f aca="false">IF(B1161="","",(IFERROR(VLOOKUP(G1161,Dados!C$3:E$15000,3,0),"Não Encontrado")))</f>
        <v/>
      </c>
      <c r="AB1161" s="46" t="str">
        <f aca="false">IFERROR(IF(Z1161&lt;&gt;"Não Encontrado",Z1161,IF(AA1161&lt;&gt;"Não Encontrado",AA1161,"")),"")</f>
        <v/>
      </c>
      <c r="AC1161" s="45" t="str">
        <f aca="false">IF(B1161="","",IF(AB1161="","NÃO","SIM"))</f>
        <v/>
      </c>
      <c r="AD1161" s="45" t="str">
        <f aca="false">IFERROR(VLOOKUP(G1161,Dados!$P$3:$R$500,3,0),"")</f>
        <v/>
      </c>
      <c r="AE1161" s="45" t="str">
        <f aca="false">IFERROR(VLOOKUP(G1161,Dados!$K$3:$L$500,2,0),"")</f>
        <v/>
      </c>
      <c r="AF1161" s="45" t="str">
        <f aca="false">IFERROR(VLOOKUP(G1161,Dados!$M$3:$N$500,2,0),"")</f>
        <v/>
      </c>
      <c r="AG1161" s="45" t="str">
        <f aca="false">IF(F1161="","",IF(AND(AD1161="",AE1161="",AF1161=""),"-",IF(AND(AD1161="BIT",AE1161="",AF1161=""),"BIT",IF(AND(AE1161="ANEXO I",AD1161="",AF1161=""),"ANEXO I",IF(AND(AF1161="ANEXO II",AD1161="",AE1161=""),"ANEXO II","Escolher")))))</f>
        <v/>
      </c>
      <c r="AH1161" s="45" t="str">
        <f aca="false">IF(AG1161&lt;&gt;"Pneus","",IFERROR(VLOOKUP(R1161,Dados!$X$2:$Z$5,3,0)*(AI1161-Q1161),VLOOKUP(D1161,Dados!$X$7:$Z$33,3,0)*(AI1161-Q1161)))</f>
        <v/>
      </c>
      <c r="AI1161" s="47" t="str">
        <f aca="false">IF(B1161="","",P1161+Q1161+O1161+M1161+L1161-N1161)</f>
        <v/>
      </c>
      <c r="AJ1161" s="48" t="str">
        <f aca="false">IFERROR(IF(AND(AC1161="SIM",AG1161="-",Y1161="REVENDA"),(AB1161/1+1)*AI1161,IF(AND(AC1161="SIM",AG1161="Pneus",Y1161="REVENDA"),(AB1161/1+1)*(AI1161-AH1161),"")),"")</f>
        <v/>
      </c>
      <c r="AK1161" s="48" t="str">
        <f aca="false">IF(AJ1161="","",AJ1161*17%)</f>
        <v/>
      </c>
      <c r="AL1161" s="48" t="str">
        <f aca="false">IFERROR(IF(AC1161="NÃO","",IF(AK1161="","",IF(E1161="Simples Nacional",BF1161,IF(T1161=0.12,U1161*0.5833337002,IF(T1161=0,AI1161*0.07,U1161))))),"")</f>
        <v/>
      </c>
      <c r="AM1161" s="47" t="str">
        <f aca="false">IFERROR(IF(AC1161="NÃO","",IF(OR(AG1161="-",AG1161="Pneus"),AK1161-AL1161,"")),"")</f>
        <v/>
      </c>
      <c r="AN1161" s="48" t="str">
        <f aca="false">IF(AND(Y1161="REVENDA",AC1161="SIM",AG1161="BIT"),((AB1161/1+1)*AI1161)*0.4117,"")</f>
        <v/>
      </c>
      <c r="AO1161" s="48" t="str">
        <f aca="false">IF(AN1161="","",AN1161*17%)</f>
        <v/>
      </c>
      <c r="AP1161" s="49" t="str">
        <f aca="false">IF(AN1161="","",IF(T1161=0.12,(U1161*0.4117)*0.4117,IF(T1161=0,(AI1161*0.07)*0.4117,U1161*0.4117)))</f>
        <v/>
      </c>
      <c r="AQ1161" s="47" t="str">
        <f aca="false">IF(AN1161="","",AO1161-AP1161)</f>
        <v/>
      </c>
      <c r="AR1161" s="50" t="str">
        <f aca="false">IFERROR(IF(AND(AC1161="SIM",Y1161="REVENDA",LEFT(AG1161,5)="ANEXO")*OR(AE1161="ANEXO I",AF1161="ANEXO II"),VLOOKUP(H1161,Dados!G:I,2,0),""),"INSERIR MVA")</f>
        <v/>
      </c>
      <c r="AS1161" s="48" t="str">
        <f aca="false">IF(LEFT(AG1161,5)="ANEXO",VLOOKUP(AG1161,Dados!$X$111:$Z$112,2,0)*(AI1161-Q1161),"")</f>
        <v/>
      </c>
      <c r="AT1161" s="48" t="str">
        <f aca="false">IFERROR(IF(AR1161="","",(AI1161*AR1161)+AI1161),"INSERIR MVA")</f>
        <v/>
      </c>
      <c r="AU1161" s="48" t="str">
        <f aca="false">IF(AT1161="","",IF(AY1161=0.04,U1161,AS1161*AY1161))</f>
        <v/>
      </c>
      <c r="AV1161" s="47" t="str">
        <f aca="false">IFERROR(IF(AU1161="","",(VLOOKUP(AG1161,Dados!$X$111:$Z$112,3,0)*AT1161*0.17)),"INSERIR MVA")</f>
        <v/>
      </c>
      <c r="AW1161" s="47" t="str">
        <f aca="false">IFERROR(IF(AR1161="","",AV1161-AU1161),"")</f>
        <v/>
      </c>
      <c r="AX1161" s="51" t="str">
        <f aca="false">IFERROR(IF(AC1161="NÃO","",IF(AM1161&lt;&gt;"",AM1161-W1161,IF(AQ1161&lt;&gt;"",AQ1161-W1161,IF(AW1161&lt;&gt;"",AW1161-W1161,"")))),"")</f>
        <v/>
      </c>
      <c r="AY1161" s="46" t="str">
        <f aca="false">IFERROR(IF(ISNA(VLOOKUP(R1161,Dados!$X$2:$Y$5,2,0)),VLOOKUP(D1161,Dados!$X$7:$Y$33,2,0),VLOOKUP(R1161,Dados!$X$2:$Y$5,2,0)),"")</f>
        <v/>
      </c>
      <c r="AZ1161" s="52" t="str">
        <f aca="false">IF(C1161="","",IF(AND(Y1161="CONSUMO",AC1161="NÃO")*OR(AG1161="-",AG1161="BIT"),IF(E1161&lt;&gt;"",(AI1161-(P1161+L1161-N1161+Q1161)*AY1161)/0.83),""))</f>
        <v/>
      </c>
      <c r="BA1161" s="51" t="str">
        <f aca="false">IF(AZ1161="","",AZ1161*0.17-((P1161+L1161-N1161+Q1161)*AY1161))</f>
        <v/>
      </c>
      <c r="BB1161" s="51" t="str">
        <f aca="false">IF(AND(Y1161="CONSUMO",AG1161="ANEXO I",AY1161&gt;4%),(AI1161-(P1161+L1161-N1161+Q1161)*0.0514)/0.83*(0.5177)*(0.17)-AI1161*0.0514,IF(AND(Y1161="CONSUMO",AG1161="ANEXO II",AY1161&gt;4%),(AI1161-(P1161+L1161-N1161+Q1161)*0.041)/0.83*(0.3295)*(0.17)-AI1161*0.041,IF(AND(Y1161="CONSUMO",AG1161="ANEXO I",AY1161=4%),(AI1161-(P1161+L1161-N1161+Q1161)*0.04)/0.83*(0.5177)*(0.17)-AI1161*0.04,IF(AND(Y1161="CONSUMO",AG1161="ANEXO II",AY1161=4%),(AI1161-(P1161+L1161-N1161+Q1161)*0.04)/0.83*(0.3295)*(0.17)-AI1161*0.04,""))))</f>
        <v/>
      </c>
      <c r="BC1161" s="51" t="str">
        <f aca="false">IF(C1161="","",IF(AND(Y1161="CONSUMO",AC1161="SIM")*OR(AG1161="-",AG1161="BIT"),IF(E1161&lt;&gt;"",(AI1161-(P1161+L1161-N1161+Q1161)*AY1161)/0.83),""))</f>
        <v/>
      </c>
      <c r="BD1161" s="51" t="str">
        <f aca="false">IF(BC1161="","",BC1161*0.17)</f>
        <v/>
      </c>
      <c r="BE1161" s="51" t="str">
        <f aca="false">IF(I1161=6908,0,IF(BC1161="","",BD1161-((P1161+L1161-N1161+Q1161)*AY1161)))</f>
        <v/>
      </c>
      <c r="BF1161" s="53" t="str">
        <f aca="false">IF(B1161="","",IF(OR(B1161="",E1161="Regime Normal"),0,(AI1161-Q1161)*VLOOKUP(R1161,Dados!$X$98:$Y$108,2,0)))</f>
        <v/>
      </c>
      <c r="BG1161" s="54" t="str">
        <f aca="false">IFERROR(VLOOKUP(I1161,Dados!$AC$27:$AD$43,2,0),IF(B1161="","",IF(D1161&lt;&gt;"MT",IF(AND(AC1161="SIM",Y1161="Revenda"),"2403",IF(AND(AC1161="SIM",Y1161="Consumo"),"2407",IF(AND(AC1161="NÃO",Y1161="Revenda"),"2102",IF(AND(AC1161="NÃO",Y1161="Consumo"),"2556",)))),REPLACE(I1161,1,1,1))))</f>
        <v/>
      </c>
    </row>
    <row r="1162" customFormat="false" ht="12.8" hidden="false" customHeight="true" outlineLevel="0" collapsed="false">
      <c r="Y1162" s="45"/>
      <c r="Z1162" s="46" t="str">
        <f aca="false">IF(B1162="","",(IFERROR(VLOOKUP(H1162,Dados!A$3:B$15000,2,0),"Não Encontrado")))</f>
        <v/>
      </c>
      <c r="AA1162" s="46" t="str">
        <f aca="false">IF(B1162="","",(IFERROR(VLOOKUP(G1162,Dados!C$3:E$15000,3,0),"Não Encontrado")))</f>
        <v/>
      </c>
      <c r="AB1162" s="46" t="str">
        <f aca="false">IFERROR(IF(Z1162&lt;&gt;"Não Encontrado",Z1162,IF(AA1162&lt;&gt;"Não Encontrado",AA1162,"")),"")</f>
        <v/>
      </c>
      <c r="AC1162" s="45" t="str">
        <f aca="false">IF(B1162="","",IF(AB1162="","NÃO","SIM"))</f>
        <v/>
      </c>
      <c r="AD1162" s="45" t="str">
        <f aca="false">IFERROR(VLOOKUP(G1162,Dados!$P$3:$R$500,3,0),"")</f>
        <v/>
      </c>
      <c r="AE1162" s="45" t="str">
        <f aca="false">IFERROR(VLOOKUP(G1162,Dados!$K$3:$L$500,2,0),"")</f>
        <v/>
      </c>
      <c r="AF1162" s="45" t="str">
        <f aca="false">IFERROR(VLOOKUP(G1162,Dados!$M$3:$N$500,2,0),"")</f>
        <v/>
      </c>
      <c r="AG1162" s="45" t="str">
        <f aca="false">IF(F1162="","",IF(AND(AD1162="",AE1162="",AF1162=""),"-",IF(AND(AD1162="BIT",AE1162="",AF1162=""),"BIT",IF(AND(AE1162="ANEXO I",AD1162="",AF1162=""),"ANEXO I",IF(AND(AF1162="ANEXO II",AD1162="",AE1162=""),"ANEXO II","Escolher")))))</f>
        <v/>
      </c>
      <c r="AH1162" s="45" t="str">
        <f aca="false">IF(AG1162&lt;&gt;"Pneus","",IFERROR(VLOOKUP(R1162,Dados!$X$2:$Z$5,3,0)*(AI1162-Q1162),VLOOKUP(D1162,Dados!$X$7:$Z$33,3,0)*(AI1162-Q1162)))</f>
        <v/>
      </c>
      <c r="AI1162" s="47" t="str">
        <f aca="false">IF(B1162="","",P1162+Q1162+O1162+M1162+L1162-N1162)</f>
        <v/>
      </c>
      <c r="AJ1162" s="48" t="str">
        <f aca="false">IFERROR(IF(AND(AC1162="SIM",AG1162="-",Y1162="REVENDA"),(AB1162/1+1)*AI1162,IF(AND(AC1162="SIM",AG1162="Pneus",Y1162="REVENDA"),(AB1162/1+1)*(AI1162-AH1162),"")),"")</f>
        <v/>
      </c>
      <c r="AK1162" s="48" t="str">
        <f aca="false">IF(AJ1162="","",AJ1162*17%)</f>
        <v/>
      </c>
      <c r="AL1162" s="48" t="str">
        <f aca="false">IFERROR(IF(AC1162="NÃO","",IF(AK1162="","",IF(E1162="Simples Nacional",BF1162,IF(T1162=0.12,U1162*0.5833337002,IF(T1162=0,AI1162*0.07,U1162))))),"")</f>
        <v/>
      </c>
      <c r="AM1162" s="47" t="str">
        <f aca="false">IFERROR(IF(AC1162="NÃO","",IF(OR(AG1162="-",AG1162="Pneus"),AK1162-AL1162,"")),"")</f>
        <v/>
      </c>
      <c r="AN1162" s="48" t="str">
        <f aca="false">IF(AND(Y1162="REVENDA",AC1162="SIM",AG1162="BIT"),((AB1162/1+1)*AI1162)*0.4117,"")</f>
        <v/>
      </c>
      <c r="AO1162" s="48" t="str">
        <f aca="false">IF(AN1162="","",AN1162*17%)</f>
        <v/>
      </c>
      <c r="AP1162" s="49" t="str">
        <f aca="false">IF(AN1162="","",IF(T1162=0.12,(U1162*0.4117)*0.4117,IF(T1162=0,(AI1162*0.07)*0.4117,U1162*0.4117)))</f>
        <v/>
      </c>
      <c r="AQ1162" s="47" t="str">
        <f aca="false">IF(AN1162="","",AO1162-AP1162)</f>
        <v/>
      </c>
      <c r="AR1162" s="50" t="str">
        <f aca="false">IFERROR(IF(AND(AC1162="SIM",Y1162="REVENDA",LEFT(AG1162,5)="ANEXO")*OR(AE1162="ANEXO I",AF1162="ANEXO II"),VLOOKUP(H1162,Dados!G:I,2,0),""),"INSERIR MVA")</f>
        <v/>
      </c>
      <c r="AS1162" s="48" t="str">
        <f aca="false">IF(LEFT(AG1162,5)="ANEXO",VLOOKUP(AG1162,Dados!$X$111:$Z$112,2,0)*(AI1162-Q1162),"")</f>
        <v/>
      </c>
      <c r="AT1162" s="48" t="str">
        <f aca="false">IFERROR(IF(AR1162="","",(AI1162*AR1162)+AI1162),"INSERIR MVA")</f>
        <v/>
      </c>
      <c r="AU1162" s="48" t="str">
        <f aca="false">IF(AT1162="","",IF(AY1162=0.04,U1162,AS1162*AY1162))</f>
        <v/>
      </c>
      <c r="AV1162" s="47" t="str">
        <f aca="false">IFERROR(IF(AU1162="","",(VLOOKUP(AG1162,Dados!$X$111:$Z$112,3,0)*AT1162*0.17)),"INSERIR MVA")</f>
        <v/>
      </c>
      <c r="AW1162" s="47" t="str">
        <f aca="false">IFERROR(IF(AR1162="","",AV1162-AU1162),"")</f>
        <v/>
      </c>
      <c r="AX1162" s="51" t="str">
        <f aca="false">IFERROR(IF(AC1162="NÃO","",IF(AM1162&lt;&gt;"",AM1162-W1162,IF(AQ1162&lt;&gt;"",AQ1162-W1162,IF(AW1162&lt;&gt;"",AW1162-W1162,"")))),"")</f>
        <v/>
      </c>
      <c r="AY1162" s="46" t="str">
        <f aca="false">IFERROR(IF(ISNA(VLOOKUP(R1162,Dados!$X$2:$Y$5,2,0)),VLOOKUP(D1162,Dados!$X$7:$Y$33,2,0),VLOOKUP(R1162,Dados!$X$2:$Y$5,2,0)),"")</f>
        <v/>
      </c>
      <c r="AZ1162" s="52" t="str">
        <f aca="false">IF(C1162="","",IF(AND(Y1162="CONSUMO",AC1162="NÃO")*OR(AG1162="-",AG1162="BIT"),IF(E1162&lt;&gt;"",(AI1162-(P1162+L1162-N1162+Q1162)*AY1162)/0.83),""))</f>
        <v/>
      </c>
      <c r="BA1162" s="51" t="str">
        <f aca="false">IF(AZ1162="","",AZ1162*0.17-((P1162+L1162-N1162+Q1162)*AY1162))</f>
        <v/>
      </c>
      <c r="BB1162" s="51" t="str">
        <f aca="false">IF(AND(Y1162="CONSUMO",AG1162="ANEXO I",AY1162&gt;4%),(AI1162-(P1162+L1162-N1162+Q1162)*0.0514)/0.83*(0.5177)*(0.17)-AI1162*0.0514,IF(AND(Y1162="CONSUMO",AG1162="ANEXO II",AY1162&gt;4%),(AI1162-(P1162+L1162-N1162+Q1162)*0.041)/0.83*(0.3295)*(0.17)-AI1162*0.041,IF(AND(Y1162="CONSUMO",AG1162="ANEXO I",AY1162=4%),(AI1162-(P1162+L1162-N1162+Q1162)*0.04)/0.83*(0.5177)*(0.17)-AI1162*0.04,IF(AND(Y1162="CONSUMO",AG1162="ANEXO II",AY1162=4%),(AI1162-(P1162+L1162-N1162+Q1162)*0.04)/0.83*(0.3295)*(0.17)-AI1162*0.04,""))))</f>
        <v/>
      </c>
      <c r="BC1162" s="51" t="str">
        <f aca="false">IF(C1162="","",IF(AND(Y1162="CONSUMO",AC1162="SIM")*OR(AG1162="-",AG1162="BIT"),IF(E1162&lt;&gt;"",(AI1162-(P1162+L1162-N1162+Q1162)*AY1162)/0.83),""))</f>
        <v/>
      </c>
      <c r="BD1162" s="51" t="str">
        <f aca="false">IF(BC1162="","",BC1162*0.17)</f>
        <v/>
      </c>
      <c r="BE1162" s="51" t="str">
        <f aca="false">IF(I1162=6908,0,IF(BC1162="","",BD1162-((P1162+L1162-N1162+Q1162)*AY1162)))</f>
        <v/>
      </c>
      <c r="BF1162" s="53" t="str">
        <f aca="false">IF(B1162="","",IF(OR(B1162="",E1162="Regime Normal"),0,(AI1162-Q1162)*VLOOKUP(R1162,Dados!$X$98:$Y$108,2,0)))</f>
        <v/>
      </c>
      <c r="BG1162" s="54" t="str">
        <f aca="false">IFERROR(VLOOKUP(I1162,Dados!$AC$27:$AD$43,2,0),IF(B1162="","",IF(D1162&lt;&gt;"MT",IF(AND(AC1162="SIM",Y1162="Revenda"),"2403",IF(AND(AC1162="SIM",Y1162="Consumo"),"2407",IF(AND(AC1162="NÃO",Y1162="Revenda"),"2102",IF(AND(AC1162="NÃO",Y1162="Consumo"),"2556",)))),REPLACE(I1162,1,1,1))))</f>
        <v/>
      </c>
    </row>
    <row r="1163" customFormat="false" ht="12.8" hidden="false" customHeight="true" outlineLevel="0" collapsed="false">
      <c r="Y1163" s="45"/>
      <c r="Z1163" s="46" t="str">
        <f aca="false">IF(B1163="","",(IFERROR(VLOOKUP(H1163,Dados!A$3:B$15000,2,0),"Não Encontrado")))</f>
        <v/>
      </c>
      <c r="AA1163" s="46" t="str">
        <f aca="false">IF(B1163="","",(IFERROR(VLOOKUP(G1163,Dados!C$3:E$15000,3,0),"Não Encontrado")))</f>
        <v/>
      </c>
      <c r="AB1163" s="46" t="str">
        <f aca="false">IFERROR(IF(Z1163&lt;&gt;"Não Encontrado",Z1163,IF(AA1163&lt;&gt;"Não Encontrado",AA1163,"")),"")</f>
        <v/>
      </c>
      <c r="AC1163" s="45" t="str">
        <f aca="false">IF(B1163="","",IF(AB1163="","NÃO","SIM"))</f>
        <v/>
      </c>
      <c r="AD1163" s="45" t="str">
        <f aca="false">IFERROR(VLOOKUP(G1163,Dados!$P$3:$R$500,3,0),"")</f>
        <v/>
      </c>
      <c r="AE1163" s="45" t="str">
        <f aca="false">IFERROR(VLOOKUP(G1163,Dados!$K$3:$L$500,2,0),"")</f>
        <v/>
      </c>
      <c r="AF1163" s="45" t="str">
        <f aca="false">IFERROR(VLOOKUP(G1163,Dados!$M$3:$N$500,2,0),"")</f>
        <v/>
      </c>
      <c r="AG1163" s="45" t="str">
        <f aca="false">IF(F1163="","",IF(AND(AD1163="",AE1163="",AF1163=""),"-",IF(AND(AD1163="BIT",AE1163="",AF1163=""),"BIT",IF(AND(AE1163="ANEXO I",AD1163="",AF1163=""),"ANEXO I",IF(AND(AF1163="ANEXO II",AD1163="",AE1163=""),"ANEXO II","Escolher")))))</f>
        <v/>
      </c>
      <c r="AH1163" s="45" t="str">
        <f aca="false">IF(AG1163&lt;&gt;"Pneus","",IFERROR(VLOOKUP(R1163,Dados!$X$2:$Z$5,3,0)*(AI1163-Q1163),VLOOKUP(D1163,Dados!$X$7:$Z$33,3,0)*(AI1163-Q1163)))</f>
        <v/>
      </c>
      <c r="AI1163" s="47" t="str">
        <f aca="false">IF(B1163="","",P1163+Q1163+O1163+M1163+L1163-N1163)</f>
        <v/>
      </c>
      <c r="AJ1163" s="48" t="str">
        <f aca="false">IFERROR(IF(AND(AC1163="SIM",AG1163="-",Y1163="REVENDA"),(AB1163/1+1)*AI1163,IF(AND(AC1163="SIM",AG1163="Pneus",Y1163="REVENDA"),(AB1163/1+1)*(AI1163-AH1163),"")),"")</f>
        <v/>
      </c>
      <c r="AK1163" s="48" t="str">
        <f aca="false">IF(AJ1163="","",AJ1163*17%)</f>
        <v/>
      </c>
      <c r="AL1163" s="48" t="str">
        <f aca="false">IFERROR(IF(AC1163="NÃO","",IF(AK1163="","",IF(E1163="Simples Nacional",BF1163,IF(T1163=0.12,U1163*0.5833337002,IF(T1163=0,AI1163*0.07,U1163))))),"")</f>
        <v/>
      </c>
      <c r="AM1163" s="47" t="str">
        <f aca="false">IFERROR(IF(AC1163="NÃO","",IF(OR(AG1163="-",AG1163="Pneus"),AK1163-AL1163,"")),"")</f>
        <v/>
      </c>
      <c r="AN1163" s="48" t="str">
        <f aca="false">IF(AND(Y1163="REVENDA",AC1163="SIM",AG1163="BIT"),((AB1163/1+1)*AI1163)*0.4117,"")</f>
        <v/>
      </c>
      <c r="AO1163" s="48" t="str">
        <f aca="false">IF(AN1163="","",AN1163*17%)</f>
        <v/>
      </c>
      <c r="AP1163" s="49" t="str">
        <f aca="false">IF(AN1163="","",IF(T1163=0.12,(U1163*0.4117)*0.4117,IF(T1163=0,(AI1163*0.07)*0.4117,U1163*0.4117)))</f>
        <v/>
      </c>
      <c r="AQ1163" s="47" t="str">
        <f aca="false">IF(AN1163="","",AO1163-AP1163)</f>
        <v/>
      </c>
      <c r="AR1163" s="50" t="str">
        <f aca="false">IFERROR(IF(AND(AC1163="SIM",Y1163="REVENDA",LEFT(AG1163,5)="ANEXO")*OR(AE1163="ANEXO I",AF1163="ANEXO II"),VLOOKUP(H1163,Dados!G:I,2,0),""),"INSERIR MVA")</f>
        <v/>
      </c>
      <c r="AS1163" s="48" t="str">
        <f aca="false">IF(LEFT(AG1163,5)="ANEXO",VLOOKUP(AG1163,Dados!$X$111:$Z$112,2,0)*(AI1163-Q1163),"")</f>
        <v/>
      </c>
      <c r="AT1163" s="48" t="str">
        <f aca="false">IFERROR(IF(AR1163="","",(AI1163*AR1163)+AI1163),"INSERIR MVA")</f>
        <v/>
      </c>
      <c r="AU1163" s="48" t="str">
        <f aca="false">IF(AT1163="","",IF(AY1163=0.04,U1163,AS1163*AY1163))</f>
        <v/>
      </c>
      <c r="AV1163" s="47" t="str">
        <f aca="false">IFERROR(IF(AU1163="","",(VLOOKUP(AG1163,Dados!$X$111:$Z$112,3,0)*AT1163*0.17)),"INSERIR MVA")</f>
        <v/>
      </c>
      <c r="AW1163" s="47" t="str">
        <f aca="false">IFERROR(IF(AR1163="","",AV1163-AU1163),"")</f>
        <v/>
      </c>
      <c r="AX1163" s="51" t="str">
        <f aca="false">IFERROR(IF(AC1163="NÃO","",IF(AM1163&lt;&gt;"",AM1163-W1163,IF(AQ1163&lt;&gt;"",AQ1163-W1163,IF(AW1163&lt;&gt;"",AW1163-W1163,"")))),"")</f>
        <v/>
      </c>
      <c r="AY1163" s="46" t="str">
        <f aca="false">IFERROR(IF(ISNA(VLOOKUP(R1163,Dados!$X$2:$Y$5,2,0)),VLOOKUP(D1163,Dados!$X$7:$Y$33,2,0),VLOOKUP(R1163,Dados!$X$2:$Y$5,2,0)),"")</f>
        <v/>
      </c>
      <c r="AZ1163" s="52" t="str">
        <f aca="false">IF(C1163="","",IF(AND(Y1163="CONSUMO",AC1163="NÃO")*OR(AG1163="-",AG1163="BIT"),IF(E1163&lt;&gt;"",(AI1163-(P1163+L1163-N1163+Q1163)*AY1163)/0.83),""))</f>
        <v/>
      </c>
      <c r="BA1163" s="51" t="str">
        <f aca="false">IF(AZ1163="","",AZ1163*0.17-((P1163+L1163-N1163+Q1163)*AY1163))</f>
        <v/>
      </c>
      <c r="BB1163" s="51" t="str">
        <f aca="false">IF(AND(Y1163="CONSUMO",AG1163="ANEXO I",AY1163&gt;4%),(AI1163-(P1163+L1163-N1163+Q1163)*0.0514)/0.83*(0.5177)*(0.17)-AI1163*0.0514,IF(AND(Y1163="CONSUMO",AG1163="ANEXO II",AY1163&gt;4%),(AI1163-(P1163+L1163-N1163+Q1163)*0.041)/0.83*(0.3295)*(0.17)-AI1163*0.041,IF(AND(Y1163="CONSUMO",AG1163="ANEXO I",AY1163=4%),(AI1163-(P1163+L1163-N1163+Q1163)*0.04)/0.83*(0.5177)*(0.17)-AI1163*0.04,IF(AND(Y1163="CONSUMO",AG1163="ANEXO II",AY1163=4%),(AI1163-(P1163+L1163-N1163+Q1163)*0.04)/0.83*(0.3295)*(0.17)-AI1163*0.04,""))))</f>
        <v/>
      </c>
      <c r="BC1163" s="51" t="str">
        <f aca="false">IF(C1163="","",IF(AND(Y1163="CONSUMO",AC1163="SIM")*OR(AG1163="-",AG1163="BIT"),IF(E1163&lt;&gt;"",(AI1163-(P1163+L1163-N1163+Q1163)*AY1163)/0.83),""))</f>
        <v/>
      </c>
      <c r="BD1163" s="51" t="str">
        <f aca="false">IF(BC1163="","",BC1163*0.17)</f>
        <v/>
      </c>
      <c r="BE1163" s="51" t="str">
        <f aca="false">IF(I1163=6908,0,IF(BC1163="","",BD1163-((P1163+L1163-N1163+Q1163)*AY1163)))</f>
        <v/>
      </c>
      <c r="BF1163" s="53" t="str">
        <f aca="false">IF(B1163="","",IF(OR(B1163="",E1163="Regime Normal"),0,(AI1163-Q1163)*VLOOKUP(R1163,Dados!$X$98:$Y$108,2,0)))</f>
        <v/>
      </c>
      <c r="BG1163" s="54" t="str">
        <f aca="false">IFERROR(VLOOKUP(I1163,Dados!$AC$27:$AD$43,2,0),IF(B1163="","",IF(D1163&lt;&gt;"MT",IF(AND(AC1163="SIM",Y1163="Revenda"),"2403",IF(AND(AC1163="SIM",Y1163="Consumo"),"2407",IF(AND(AC1163="NÃO",Y1163="Revenda"),"2102",IF(AND(AC1163="NÃO",Y1163="Consumo"),"2556",)))),REPLACE(I1163,1,1,1))))</f>
        <v/>
      </c>
    </row>
    <row r="1164" customFormat="false" ht="12.8" hidden="false" customHeight="true" outlineLevel="0" collapsed="false">
      <c r="Y1164" s="45"/>
      <c r="Z1164" s="46" t="str">
        <f aca="false">IF(B1164="","",(IFERROR(VLOOKUP(H1164,Dados!A$3:B$15000,2,0),"Não Encontrado")))</f>
        <v/>
      </c>
      <c r="AA1164" s="46" t="str">
        <f aca="false">IF(B1164="","",(IFERROR(VLOOKUP(G1164,Dados!C$3:E$15000,3,0),"Não Encontrado")))</f>
        <v/>
      </c>
      <c r="AB1164" s="46" t="str">
        <f aca="false">IFERROR(IF(Z1164&lt;&gt;"Não Encontrado",Z1164,IF(AA1164&lt;&gt;"Não Encontrado",AA1164,"")),"")</f>
        <v/>
      </c>
      <c r="AC1164" s="45" t="str">
        <f aca="false">IF(B1164="","",IF(AB1164="","NÃO","SIM"))</f>
        <v/>
      </c>
      <c r="AD1164" s="45" t="str">
        <f aca="false">IFERROR(VLOOKUP(G1164,Dados!$P$3:$R$500,3,0),"")</f>
        <v/>
      </c>
      <c r="AE1164" s="45" t="str">
        <f aca="false">IFERROR(VLOOKUP(G1164,Dados!$K$3:$L$500,2,0),"")</f>
        <v/>
      </c>
      <c r="AF1164" s="45" t="str">
        <f aca="false">IFERROR(VLOOKUP(G1164,Dados!$M$3:$N$500,2,0),"")</f>
        <v/>
      </c>
      <c r="AG1164" s="45" t="str">
        <f aca="false">IF(F1164="","",IF(AND(AD1164="",AE1164="",AF1164=""),"-",IF(AND(AD1164="BIT",AE1164="",AF1164=""),"BIT",IF(AND(AE1164="ANEXO I",AD1164="",AF1164=""),"ANEXO I",IF(AND(AF1164="ANEXO II",AD1164="",AE1164=""),"ANEXO II","Escolher")))))</f>
        <v/>
      </c>
      <c r="AH1164" s="45" t="str">
        <f aca="false">IF(AG1164&lt;&gt;"Pneus","",IFERROR(VLOOKUP(R1164,Dados!$X$2:$Z$5,3,0)*(AI1164-Q1164),VLOOKUP(D1164,Dados!$X$7:$Z$33,3,0)*(AI1164-Q1164)))</f>
        <v/>
      </c>
      <c r="AI1164" s="47" t="str">
        <f aca="false">IF(B1164="","",P1164+Q1164+O1164+M1164+L1164-N1164)</f>
        <v/>
      </c>
      <c r="AJ1164" s="48" t="str">
        <f aca="false">IFERROR(IF(AND(AC1164="SIM",AG1164="-",Y1164="REVENDA"),(AB1164/1+1)*AI1164,IF(AND(AC1164="SIM",AG1164="Pneus",Y1164="REVENDA"),(AB1164/1+1)*(AI1164-AH1164),"")),"")</f>
        <v/>
      </c>
      <c r="AK1164" s="48" t="str">
        <f aca="false">IF(AJ1164="","",AJ1164*17%)</f>
        <v/>
      </c>
      <c r="AL1164" s="48" t="str">
        <f aca="false">IFERROR(IF(AC1164="NÃO","",IF(AK1164="","",IF(E1164="Simples Nacional",BF1164,IF(T1164=0.12,U1164*0.5833337002,IF(T1164=0,AI1164*0.07,U1164))))),"")</f>
        <v/>
      </c>
      <c r="AM1164" s="47" t="str">
        <f aca="false">IFERROR(IF(AC1164="NÃO","",IF(OR(AG1164="-",AG1164="Pneus"),AK1164-AL1164,"")),"")</f>
        <v/>
      </c>
      <c r="AN1164" s="48" t="str">
        <f aca="false">IF(AND(Y1164="REVENDA",AC1164="SIM",AG1164="BIT"),((AB1164/1+1)*AI1164)*0.4117,"")</f>
        <v/>
      </c>
      <c r="AO1164" s="48" t="str">
        <f aca="false">IF(AN1164="","",AN1164*17%)</f>
        <v/>
      </c>
      <c r="AP1164" s="49" t="str">
        <f aca="false">IF(AN1164="","",IF(T1164=0.12,(U1164*0.4117)*0.4117,IF(T1164=0,(AI1164*0.07)*0.4117,U1164*0.4117)))</f>
        <v/>
      </c>
      <c r="AQ1164" s="47" t="str">
        <f aca="false">IF(AN1164="","",AO1164-AP1164)</f>
        <v/>
      </c>
      <c r="AR1164" s="50" t="str">
        <f aca="false">IFERROR(IF(AND(AC1164="SIM",Y1164="REVENDA",LEFT(AG1164,5)="ANEXO")*OR(AE1164="ANEXO I",AF1164="ANEXO II"),VLOOKUP(H1164,Dados!G:I,2,0),""),"INSERIR MVA")</f>
        <v/>
      </c>
      <c r="AS1164" s="48" t="str">
        <f aca="false">IF(LEFT(AG1164,5)="ANEXO",VLOOKUP(AG1164,Dados!$X$111:$Z$112,2,0)*(AI1164-Q1164),"")</f>
        <v/>
      </c>
      <c r="AT1164" s="48" t="str">
        <f aca="false">IFERROR(IF(AR1164="","",(AI1164*AR1164)+AI1164),"INSERIR MVA")</f>
        <v/>
      </c>
      <c r="AU1164" s="48" t="str">
        <f aca="false">IF(AT1164="","",IF(AY1164=0.04,U1164,AS1164*AY1164))</f>
        <v/>
      </c>
      <c r="AV1164" s="47" t="str">
        <f aca="false">IFERROR(IF(AU1164="","",(VLOOKUP(AG1164,Dados!$X$111:$Z$112,3,0)*AT1164*0.17)),"INSERIR MVA")</f>
        <v/>
      </c>
      <c r="AW1164" s="47" t="str">
        <f aca="false">IFERROR(IF(AR1164="","",AV1164-AU1164),"")</f>
        <v/>
      </c>
      <c r="AX1164" s="51" t="str">
        <f aca="false">IFERROR(IF(AC1164="NÃO","",IF(AM1164&lt;&gt;"",AM1164-W1164,IF(AQ1164&lt;&gt;"",AQ1164-W1164,IF(AW1164&lt;&gt;"",AW1164-W1164,"")))),"")</f>
        <v/>
      </c>
      <c r="AY1164" s="46" t="str">
        <f aca="false">IFERROR(IF(ISNA(VLOOKUP(R1164,Dados!$X$2:$Y$5,2,0)),VLOOKUP(D1164,Dados!$X$7:$Y$33,2,0),VLOOKUP(R1164,Dados!$X$2:$Y$5,2,0)),"")</f>
        <v/>
      </c>
      <c r="AZ1164" s="52" t="str">
        <f aca="false">IF(C1164="","",IF(AND(Y1164="CONSUMO",AC1164="NÃO")*OR(AG1164="-",AG1164="BIT"),IF(E1164&lt;&gt;"",(AI1164-(P1164+L1164-N1164+Q1164)*AY1164)/0.83),""))</f>
        <v/>
      </c>
      <c r="BA1164" s="51" t="str">
        <f aca="false">IF(AZ1164="","",AZ1164*0.17-((P1164+L1164-N1164+Q1164)*AY1164))</f>
        <v/>
      </c>
      <c r="BB1164" s="51" t="str">
        <f aca="false">IF(AND(Y1164="CONSUMO",AG1164="ANEXO I",AY1164&gt;4%),(AI1164-(P1164+L1164-N1164+Q1164)*0.0514)/0.83*(0.5177)*(0.17)-AI1164*0.0514,IF(AND(Y1164="CONSUMO",AG1164="ANEXO II",AY1164&gt;4%),(AI1164-(P1164+L1164-N1164+Q1164)*0.041)/0.83*(0.3295)*(0.17)-AI1164*0.041,IF(AND(Y1164="CONSUMO",AG1164="ANEXO I",AY1164=4%),(AI1164-(P1164+L1164-N1164+Q1164)*0.04)/0.83*(0.5177)*(0.17)-AI1164*0.04,IF(AND(Y1164="CONSUMO",AG1164="ANEXO II",AY1164=4%),(AI1164-(P1164+L1164-N1164+Q1164)*0.04)/0.83*(0.3295)*(0.17)-AI1164*0.04,""))))</f>
        <v/>
      </c>
      <c r="BC1164" s="51" t="str">
        <f aca="false">IF(C1164="","",IF(AND(Y1164="CONSUMO",AC1164="SIM")*OR(AG1164="-",AG1164="BIT"),IF(E1164&lt;&gt;"",(AI1164-(P1164+L1164-N1164+Q1164)*AY1164)/0.83),""))</f>
        <v/>
      </c>
      <c r="BD1164" s="51" t="str">
        <f aca="false">IF(BC1164="","",BC1164*0.17)</f>
        <v/>
      </c>
      <c r="BE1164" s="51" t="str">
        <f aca="false">IF(I1164=6908,0,IF(BC1164="","",BD1164-((P1164+L1164-N1164+Q1164)*AY1164)))</f>
        <v/>
      </c>
      <c r="BF1164" s="53" t="str">
        <f aca="false">IF(B1164="","",IF(OR(B1164="",E1164="Regime Normal"),0,(AI1164-Q1164)*VLOOKUP(R1164,Dados!$X$98:$Y$108,2,0)))</f>
        <v/>
      </c>
      <c r="BG1164" s="54" t="str">
        <f aca="false">IFERROR(VLOOKUP(I1164,Dados!$AC$27:$AD$43,2,0),IF(B1164="","",IF(D1164&lt;&gt;"MT",IF(AND(AC1164="SIM",Y1164="Revenda"),"2403",IF(AND(AC1164="SIM",Y1164="Consumo"),"2407",IF(AND(AC1164="NÃO",Y1164="Revenda"),"2102",IF(AND(AC1164="NÃO",Y1164="Consumo"),"2556",)))),REPLACE(I1164,1,1,1))))</f>
        <v/>
      </c>
    </row>
    <row r="1165" customFormat="false" ht="12.8" hidden="false" customHeight="true" outlineLevel="0" collapsed="false">
      <c r="Y1165" s="45"/>
      <c r="Z1165" s="46" t="str">
        <f aca="false">IF(B1165="","",(IFERROR(VLOOKUP(H1165,Dados!A$3:B$15000,2,0),"Não Encontrado")))</f>
        <v/>
      </c>
      <c r="AA1165" s="46" t="str">
        <f aca="false">IF(B1165="","",(IFERROR(VLOOKUP(G1165,Dados!C$3:E$15000,3,0),"Não Encontrado")))</f>
        <v/>
      </c>
      <c r="AB1165" s="46" t="str">
        <f aca="false">IFERROR(IF(Z1165&lt;&gt;"Não Encontrado",Z1165,IF(AA1165&lt;&gt;"Não Encontrado",AA1165,"")),"")</f>
        <v/>
      </c>
      <c r="AC1165" s="45" t="str">
        <f aca="false">IF(B1165="","",IF(AB1165="","NÃO","SIM"))</f>
        <v/>
      </c>
      <c r="AD1165" s="45" t="str">
        <f aca="false">IFERROR(VLOOKUP(G1165,Dados!$P$3:$R$500,3,0),"")</f>
        <v/>
      </c>
      <c r="AE1165" s="45" t="str">
        <f aca="false">IFERROR(VLOOKUP(G1165,Dados!$K$3:$L$500,2,0),"")</f>
        <v/>
      </c>
      <c r="AF1165" s="45" t="str">
        <f aca="false">IFERROR(VLOOKUP(G1165,Dados!$M$3:$N$500,2,0),"")</f>
        <v/>
      </c>
      <c r="AG1165" s="45" t="str">
        <f aca="false">IF(F1165="","",IF(AND(AD1165="",AE1165="",AF1165=""),"-",IF(AND(AD1165="BIT",AE1165="",AF1165=""),"BIT",IF(AND(AE1165="ANEXO I",AD1165="",AF1165=""),"ANEXO I",IF(AND(AF1165="ANEXO II",AD1165="",AE1165=""),"ANEXO II","Escolher")))))</f>
        <v/>
      </c>
      <c r="AH1165" s="45" t="str">
        <f aca="false">IF(AG1165&lt;&gt;"Pneus","",IFERROR(VLOOKUP(R1165,Dados!$X$2:$Z$5,3,0)*(AI1165-Q1165),VLOOKUP(D1165,Dados!$X$7:$Z$33,3,0)*(AI1165-Q1165)))</f>
        <v/>
      </c>
      <c r="AI1165" s="47" t="str">
        <f aca="false">IF(B1165="","",P1165+Q1165+O1165+M1165+L1165-N1165)</f>
        <v/>
      </c>
      <c r="AJ1165" s="48" t="str">
        <f aca="false">IFERROR(IF(AND(AC1165="SIM",AG1165="-",Y1165="REVENDA"),(AB1165/1+1)*AI1165,IF(AND(AC1165="SIM",AG1165="Pneus",Y1165="REVENDA"),(AB1165/1+1)*(AI1165-AH1165),"")),"")</f>
        <v/>
      </c>
      <c r="AK1165" s="48" t="str">
        <f aca="false">IF(AJ1165="","",AJ1165*17%)</f>
        <v/>
      </c>
      <c r="AL1165" s="48" t="str">
        <f aca="false">IFERROR(IF(AC1165="NÃO","",IF(AK1165="","",IF(E1165="Simples Nacional",BF1165,IF(T1165=0.12,U1165*0.5833337002,IF(T1165=0,AI1165*0.07,U1165))))),"")</f>
        <v/>
      </c>
      <c r="AM1165" s="47" t="str">
        <f aca="false">IFERROR(IF(AC1165="NÃO","",IF(OR(AG1165="-",AG1165="Pneus"),AK1165-AL1165,"")),"")</f>
        <v/>
      </c>
      <c r="AN1165" s="48" t="str">
        <f aca="false">IF(AND(Y1165="REVENDA",AC1165="SIM",AG1165="BIT"),((AB1165/1+1)*AI1165)*0.4117,"")</f>
        <v/>
      </c>
      <c r="AO1165" s="48" t="str">
        <f aca="false">IF(AN1165="","",AN1165*17%)</f>
        <v/>
      </c>
      <c r="AP1165" s="49" t="str">
        <f aca="false">IF(AN1165="","",IF(T1165=0.12,(U1165*0.4117)*0.4117,IF(T1165=0,(AI1165*0.07)*0.4117,U1165*0.4117)))</f>
        <v/>
      </c>
      <c r="AQ1165" s="47" t="str">
        <f aca="false">IF(AN1165="","",AO1165-AP1165)</f>
        <v/>
      </c>
      <c r="AR1165" s="50" t="str">
        <f aca="false">IFERROR(IF(AND(AC1165="SIM",Y1165="REVENDA",LEFT(AG1165,5)="ANEXO")*OR(AE1165="ANEXO I",AF1165="ANEXO II"),VLOOKUP(H1165,Dados!G:I,2,0),""),"INSERIR MVA")</f>
        <v/>
      </c>
      <c r="AS1165" s="48" t="str">
        <f aca="false">IF(LEFT(AG1165,5)="ANEXO",VLOOKUP(AG1165,Dados!$X$111:$Z$112,2,0)*(AI1165-Q1165),"")</f>
        <v/>
      </c>
      <c r="AT1165" s="48" t="str">
        <f aca="false">IFERROR(IF(AR1165="","",(AI1165*AR1165)+AI1165),"INSERIR MVA")</f>
        <v/>
      </c>
      <c r="AU1165" s="48" t="str">
        <f aca="false">IF(AT1165="","",IF(AY1165=0.04,U1165,AS1165*AY1165))</f>
        <v/>
      </c>
      <c r="AV1165" s="47" t="str">
        <f aca="false">IFERROR(IF(AU1165="","",(VLOOKUP(AG1165,Dados!$X$111:$Z$112,3,0)*AT1165*0.17)),"INSERIR MVA")</f>
        <v/>
      </c>
      <c r="AW1165" s="47" t="str">
        <f aca="false">IFERROR(IF(AR1165="","",AV1165-AU1165),"")</f>
        <v/>
      </c>
      <c r="AX1165" s="51" t="str">
        <f aca="false">IFERROR(IF(AC1165="NÃO","",IF(AM1165&lt;&gt;"",AM1165-W1165,IF(AQ1165&lt;&gt;"",AQ1165-W1165,IF(AW1165&lt;&gt;"",AW1165-W1165,"")))),"")</f>
        <v/>
      </c>
      <c r="AY1165" s="46" t="str">
        <f aca="false">IFERROR(IF(ISNA(VLOOKUP(R1165,Dados!$X$2:$Y$5,2,0)),VLOOKUP(D1165,Dados!$X$7:$Y$33,2,0),VLOOKUP(R1165,Dados!$X$2:$Y$5,2,0)),"")</f>
        <v/>
      </c>
      <c r="AZ1165" s="52" t="str">
        <f aca="false">IF(C1165="","",IF(AND(Y1165="CONSUMO",AC1165="NÃO")*OR(AG1165="-",AG1165="BIT"),IF(E1165&lt;&gt;"",(AI1165-(P1165+L1165-N1165+Q1165)*AY1165)/0.83),""))</f>
        <v/>
      </c>
      <c r="BA1165" s="51" t="str">
        <f aca="false">IF(AZ1165="","",AZ1165*0.17-((P1165+L1165-N1165+Q1165)*AY1165))</f>
        <v/>
      </c>
      <c r="BB1165" s="51" t="str">
        <f aca="false">IF(AND(Y1165="CONSUMO",AG1165="ANEXO I",AY1165&gt;4%),(AI1165-(P1165+L1165-N1165+Q1165)*0.0514)/0.83*(0.5177)*(0.17)-AI1165*0.0514,IF(AND(Y1165="CONSUMO",AG1165="ANEXO II",AY1165&gt;4%),(AI1165-(P1165+L1165-N1165+Q1165)*0.041)/0.83*(0.3295)*(0.17)-AI1165*0.041,IF(AND(Y1165="CONSUMO",AG1165="ANEXO I",AY1165=4%),(AI1165-(P1165+L1165-N1165+Q1165)*0.04)/0.83*(0.5177)*(0.17)-AI1165*0.04,IF(AND(Y1165="CONSUMO",AG1165="ANEXO II",AY1165=4%),(AI1165-(P1165+L1165-N1165+Q1165)*0.04)/0.83*(0.3295)*(0.17)-AI1165*0.04,""))))</f>
        <v/>
      </c>
      <c r="BC1165" s="51" t="str">
        <f aca="false">IF(C1165="","",IF(AND(Y1165="CONSUMO",AC1165="SIM")*OR(AG1165="-",AG1165="BIT"),IF(E1165&lt;&gt;"",(AI1165-(P1165+L1165-N1165+Q1165)*AY1165)/0.83),""))</f>
        <v/>
      </c>
      <c r="BD1165" s="51" t="str">
        <f aca="false">IF(BC1165="","",BC1165*0.17)</f>
        <v/>
      </c>
      <c r="BE1165" s="51" t="str">
        <f aca="false">IF(I1165=6908,0,IF(BC1165="","",BD1165-((P1165+L1165-N1165+Q1165)*AY1165)))</f>
        <v/>
      </c>
      <c r="BF1165" s="53" t="str">
        <f aca="false">IF(B1165="","",IF(OR(B1165="",E1165="Regime Normal"),0,(AI1165-Q1165)*VLOOKUP(R1165,Dados!$X$98:$Y$108,2,0)))</f>
        <v/>
      </c>
      <c r="BG1165" s="54" t="str">
        <f aca="false">IFERROR(VLOOKUP(I1165,Dados!$AC$27:$AD$43,2,0),IF(B1165="","",IF(D1165&lt;&gt;"MT",IF(AND(AC1165="SIM",Y1165="Revenda"),"2403",IF(AND(AC1165="SIM",Y1165="Consumo"),"2407",IF(AND(AC1165="NÃO",Y1165="Revenda"),"2102",IF(AND(AC1165="NÃO",Y1165="Consumo"),"2556",)))),REPLACE(I1165,1,1,1))))</f>
        <v/>
      </c>
    </row>
    <row r="1166" customFormat="false" ht="12.8" hidden="false" customHeight="true" outlineLevel="0" collapsed="false">
      <c r="Y1166" s="45"/>
      <c r="Z1166" s="46" t="str">
        <f aca="false">IF(B1166="","",(IFERROR(VLOOKUP(H1166,Dados!A$3:B$15000,2,0),"Não Encontrado")))</f>
        <v/>
      </c>
      <c r="AA1166" s="46" t="str">
        <f aca="false">IF(B1166="","",(IFERROR(VLOOKUP(G1166,Dados!C$3:E$15000,3,0),"Não Encontrado")))</f>
        <v/>
      </c>
      <c r="AB1166" s="46" t="str">
        <f aca="false">IFERROR(IF(Z1166&lt;&gt;"Não Encontrado",Z1166,IF(AA1166&lt;&gt;"Não Encontrado",AA1166,"")),"")</f>
        <v/>
      </c>
      <c r="AC1166" s="45" t="str">
        <f aca="false">IF(B1166="","",IF(AB1166="","NÃO","SIM"))</f>
        <v/>
      </c>
      <c r="AD1166" s="45" t="str">
        <f aca="false">IFERROR(VLOOKUP(G1166,Dados!$P$3:$R$500,3,0),"")</f>
        <v/>
      </c>
      <c r="AE1166" s="45" t="str">
        <f aca="false">IFERROR(VLOOKUP(G1166,Dados!$K$3:$L$500,2,0),"")</f>
        <v/>
      </c>
      <c r="AF1166" s="45" t="str">
        <f aca="false">IFERROR(VLOOKUP(G1166,Dados!$M$3:$N$500,2,0),"")</f>
        <v/>
      </c>
      <c r="AG1166" s="45" t="str">
        <f aca="false">IF(F1166="","",IF(AND(AD1166="",AE1166="",AF1166=""),"-",IF(AND(AD1166="BIT",AE1166="",AF1166=""),"BIT",IF(AND(AE1166="ANEXO I",AD1166="",AF1166=""),"ANEXO I",IF(AND(AF1166="ANEXO II",AD1166="",AE1166=""),"ANEXO II","Escolher")))))</f>
        <v/>
      </c>
      <c r="AH1166" s="45" t="str">
        <f aca="false">IF(AG1166&lt;&gt;"Pneus","",IFERROR(VLOOKUP(R1166,Dados!$X$2:$Z$5,3,0)*(AI1166-Q1166),VLOOKUP(D1166,Dados!$X$7:$Z$33,3,0)*(AI1166-Q1166)))</f>
        <v/>
      </c>
      <c r="AI1166" s="47" t="str">
        <f aca="false">IF(B1166="","",P1166+Q1166+O1166+M1166+L1166-N1166)</f>
        <v/>
      </c>
      <c r="AJ1166" s="48" t="str">
        <f aca="false">IFERROR(IF(AND(AC1166="SIM",AG1166="-",Y1166="REVENDA"),(AB1166/1+1)*AI1166,IF(AND(AC1166="SIM",AG1166="Pneus",Y1166="REVENDA"),(AB1166/1+1)*(AI1166-AH1166),"")),"")</f>
        <v/>
      </c>
      <c r="AK1166" s="48" t="str">
        <f aca="false">IF(AJ1166="","",AJ1166*17%)</f>
        <v/>
      </c>
      <c r="AL1166" s="48" t="str">
        <f aca="false">IFERROR(IF(AC1166="NÃO","",IF(AK1166="","",IF(E1166="Simples Nacional",BF1166,IF(T1166=0.12,U1166*0.5833337002,IF(T1166=0,AI1166*0.07,U1166))))),"")</f>
        <v/>
      </c>
      <c r="AM1166" s="47" t="str">
        <f aca="false">IFERROR(IF(AC1166="NÃO","",IF(OR(AG1166="-",AG1166="Pneus"),AK1166-AL1166,"")),"")</f>
        <v/>
      </c>
      <c r="AN1166" s="48" t="str">
        <f aca="false">IF(AND(Y1166="REVENDA",AC1166="SIM",AG1166="BIT"),((AB1166/1+1)*AI1166)*0.4117,"")</f>
        <v/>
      </c>
      <c r="AO1166" s="48" t="str">
        <f aca="false">IF(AN1166="","",AN1166*17%)</f>
        <v/>
      </c>
      <c r="AP1166" s="49" t="str">
        <f aca="false">IF(AN1166="","",IF(T1166=0.12,(U1166*0.4117)*0.4117,IF(T1166=0,(AI1166*0.07)*0.4117,U1166*0.4117)))</f>
        <v/>
      </c>
      <c r="AQ1166" s="47" t="str">
        <f aca="false">IF(AN1166="","",AO1166-AP1166)</f>
        <v/>
      </c>
      <c r="AR1166" s="50" t="str">
        <f aca="false">IFERROR(IF(AND(AC1166="SIM",Y1166="REVENDA",LEFT(AG1166,5)="ANEXO")*OR(AE1166="ANEXO I",AF1166="ANEXO II"),VLOOKUP(H1166,Dados!G:I,2,0),""),"INSERIR MVA")</f>
        <v/>
      </c>
      <c r="AS1166" s="48" t="str">
        <f aca="false">IF(LEFT(AG1166,5)="ANEXO",VLOOKUP(AG1166,Dados!$X$111:$Z$112,2,0)*(AI1166-Q1166),"")</f>
        <v/>
      </c>
      <c r="AT1166" s="48" t="str">
        <f aca="false">IFERROR(IF(AR1166="","",(AI1166*AR1166)+AI1166),"INSERIR MVA")</f>
        <v/>
      </c>
      <c r="AU1166" s="48" t="str">
        <f aca="false">IF(AT1166="","",IF(AY1166=0.04,U1166,AS1166*AY1166))</f>
        <v/>
      </c>
      <c r="AV1166" s="47" t="str">
        <f aca="false">IFERROR(IF(AU1166="","",(VLOOKUP(AG1166,Dados!$X$111:$Z$112,3,0)*AT1166*0.17)),"INSERIR MVA")</f>
        <v/>
      </c>
      <c r="AW1166" s="47" t="str">
        <f aca="false">IFERROR(IF(AR1166="","",AV1166-AU1166),"")</f>
        <v/>
      </c>
      <c r="AX1166" s="51" t="str">
        <f aca="false">IFERROR(IF(AC1166="NÃO","",IF(AM1166&lt;&gt;"",AM1166-W1166,IF(AQ1166&lt;&gt;"",AQ1166-W1166,IF(AW1166&lt;&gt;"",AW1166-W1166,"")))),"")</f>
        <v/>
      </c>
      <c r="AY1166" s="46" t="str">
        <f aca="false">IFERROR(IF(ISNA(VLOOKUP(R1166,Dados!$X$2:$Y$5,2,0)),VLOOKUP(D1166,Dados!$X$7:$Y$33,2,0),VLOOKUP(R1166,Dados!$X$2:$Y$5,2,0)),"")</f>
        <v/>
      </c>
      <c r="AZ1166" s="52" t="str">
        <f aca="false">IF(C1166="","",IF(AND(Y1166="CONSUMO",AC1166="NÃO")*OR(AG1166="-",AG1166="BIT"),IF(E1166&lt;&gt;"",(AI1166-(P1166+L1166-N1166+Q1166)*AY1166)/0.83),""))</f>
        <v/>
      </c>
      <c r="BA1166" s="51" t="str">
        <f aca="false">IF(AZ1166="","",AZ1166*0.17-((P1166+L1166-N1166+Q1166)*AY1166))</f>
        <v/>
      </c>
      <c r="BB1166" s="51" t="str">
        <f aca="false">IF(AND(Y1166="CONSUMO",AG1166="ANEXO I",AY1166&gt;4%),(AI1166-(P1166+L1166-N1166+Q1166)*0.0514)/0.83*(0.5177)*(0.17)-AI1166*0.0514,IF(AND(Y1166="CONSUMO",AG1166="ANEXO II",AY1166&gt;4%),(AI1166-(P1166+L1166-N1166+Q1166)*0.041)/0.83*(0.3295)*(0.17)-AI1166*0.041,IF(AND(Y1166="CONSUMO",AG1166="ANEXO I",AY1166=4%),(AI1166-(P1166+L1166-N1166+Q1166)*0.04)/0.83*(0.5177)*(0.17)-AI1166*0.04,IF(AND(Y1166="CONSUMO",AG1166="ANEXO II",AY1166=4%),(AI1166-(P1166+L1166-N1166+Q1166)*0.04)/0.83*(0.3295)*(0.17)-AI1166*0.04,""))))</f>
        <v/>
      </c>
      <c r="BC1166" s="51" t="str">
        <f aca="false">IF(C1166="","",IF(AND(Y1166="CONSUMO",AC1166="SIM")*OR(AG1166="-",AG1166="BIT"),IF(E1166&lt;&gt;"",(AI1166-(P1166+L1166-N1166+Q1166)*AY1166)/0.83),""))</f>
        <v/>
      </c>
      <c r="BD1166" s="51" t="str">
        <f aca="false">IF(BC1166="","",BC1166*0.17)</f>
        <v/>
      </c>
      <c r="BE1166" s="51" t="str">
        <f aca="false">IF(I1166=6908,0,IF(BC1166="","",BD1166-((P1166+L1166-N1166+Q1166)*AY1166)))</f>
        <v/>
      </c>
      <c r="BF1166" s="53" t="str">
        <f aca="false">IF(B1166="","",IF(OR(B1166="",E1166="Regime Normal"),0,(AI1166-Q1166)*VLOOKUP(R1166,Dados!$X$98:$Y$108,2,0)))</f>
        <v/>
      </c>
      <c r="BG1166" s="54" t="str">
        <f aca="false">IFERROR(VLOOKUP(I1166,Dados!$AC$27:$AD$43,2,0),IF(B1166="","",IF(D1166&lt;&gt;"MT",IF(AND(AC1166="SIM",Y1166="Revenda"),"2403",IF(AND(AC1166="SIM",Y1166="Consumo"),"2407",IF(AND(AC1166="NÃO",Y1166="Revenda"),"2102",IF(AND(AC1166="NÃO",Y1166="Consumo"),"2556",)))),REPLACE(I1166,1,1,1))))</f>
        <v/>
      </c>
    </row>
    <row r="1167" customFormat="false" ht="12.8" hidden="false" customHeight="true" outlineLevel="0" collapsed="false">
      <c r="Y1167" s="45"/>
      <c r="Z1167" s="46" t="str">
        <f aca="false">IF(B1167="","",(IFERROR(VLOOKUP(H1167,Dados!A$3:B$15000,2,0),"Não Encontrado")))</f>
        <v/>
      </c>
      <c r="AA1167" s="46" t="str">
        <f aca="false">IF(B1167="","",(IFERROR(VLOOKUP(G1167,Dados!C$3:E$15000,3,0),"Não Encontrado")))</f>
        <v/>
      </c>
      <c r="AB1167" s="46" t="str">
        <f aca="false">IFERROR(IF(Z1167&lt;&gt;"Não Encontrado",Z1167,IF(AA1167&lt;&gt;"Não Encontrado",AA1167,"")),"")</f>
        <v/>
      </c>
      <c r="AC1167" s="45" t="str">
        <f aca="false">IF(B1167="","",IF(AB1167="","NÃO","SIM"))</f>
        <v/>
      </c>
      <c r="AD1167" s="45" t="str">
        <f aca="false">IFERROR(VLOOKUP(G1167,Dados!$P$3:$R$500,3,0),"")</f>
        <v/>
      </c>
      <c r="AE1167" s="45" t="str">
        <f aca="false">IFERROR(VLOOKUP(G1167,Dados!$K$3:$L$500,2,0),"")</f>
        <v/>
      </c>
      <c r="AF1167" s="45" t="str">
        <f aca="false">IFERROR(VLOOKUP(G1167,Dados!$M$3:$N$500,2,0),"")</f>
        <v/>
      </c>
      <c r="AG1167" s="45" t="str">
        <f aca="false">IF(F1167="","",IF(AND(AD1167="",AE1167="",AF1167=""),"-",IF(AND(AD1167="BIT",AE1167="",AF1167=""),"BIT",IF(AND(AE1167="ANEXO I",AD1167="",AF1167=""),"ANEXO I",IF(AND(AF1167="ANEXO II",AD1167="",AE1167=""),"ANEXO II","Escolher")))))</f>
        <v/>
      </c>
      <c r="AH1167" s="45" t="str">
        <f aca="false">IF(AG1167&lt;&gt;"Pneus","",IFERROR(VLOOKUP(R1167,Dados!$X$2:$Z$5,3,0)*(AI1167-Q1167),VLOOKUP(D1167,Dados!$X$7:$Z$33,3,0)*(AI1167-Q1167)))</f>
        <v/>
      </c>
      <c r="AI1167" s="47" t="str">
        <f aca="false">IF(B1167="","",P1167+Q1167+O1167+M1167+L1167-N1167)</f>
        <v/>
      </c>
      <c r="AJ1167" s="48" t="str">
        <f aca="false">IFERROR(IF(AND(AC1167="SIM",AG1167="-",Y1167="REVENDA"),(AB1167/1+1)*AI1167,IF(AND(AC1167="SIM",AG1167="Pneus",Y1167="REVENDA"),(AB1167/1+1)*(AI1167-AH1167),"")),"")</f>
        <v/>
      </c>
      <c r="AK1167" s="48" t="str">
        <f aca="false">IF(AJ1167="","",AJ1167*17%)</f>
        <v/>
      </c>
      <c r="AL1167" s="48" t="str">
        <f aca="false">IFERROR(IF(AC1167="NÃO","",IF(AK1167="","",IF(E1167="Simples Nacional",BF1167,IF(T1167=0.12,U1167*0.5833337002,IF(T1167=0,AI1167*0.07,U1167))))),"")</f>
        <v/>
      </c>
      <c r="AM1167" s="47" t="str">
        <f aca="false">IFERROR(IF(AC1167="NÃO","",IF(OR(AG1167="-",AG1167="Pneus"),AK1167-AL1167,"")),"")</f>
        <v/>
      </c>
      <c r="AN1167" s="48" t="str">
        <f aca="false">IF(AND(Y1167="REVENDA",AC1167="SIM",AG1167="BIT"),((AB1167/1+1)*AI1167)*0.4117,"")</f>
        <v/>
      </c>
      <c r="AO1167" s="48" t="str">
        <f aca="false">IF(AN1167="","",AN1167*17%)</f>
        <v/>
      </c>
      <c r="AP1167" s="49" t="str">
        <f aca="false">IF(AN1167="","",IF(T1167=0.12,(U1167*0.4117)*0.4117,IF(T1167=0,(AI1167*0.07)*0.4117,U1167*0.4117)))</f>
        <v/>
      </c>
      <c r="AQ1167" s="47" t="str">
        <f aca="false">IF(AN1167="","",AO1167-AP1167)</f>
        <v/>
      </c>
      <c r="AR1167" s="50" t="str">
        <f aca="false">IFERROR(IF(AND(AC1167="SIM",Y1167="REVENDA",LEFT(AG1167,5)="ANEXO")*OR(AE1167="ANEXO I",AF1167="ANEXO II"),VLOOKUP(H1167,Dados!G:I,2,0),""),"INSERIR MVA")</f>
        <v/>
      </c>
      <c r="AS1167" s="48" t="str">
        <f aca="false">IF(LEFT(AG1167,5)="ANEXO",VLOOKUP(AG1167,Dados!$X$111:$Z$112,2,0)*(AI1167-Q1167),"")</f>
        <v/>
      </c>
      <c r="AT1167" s="48" t="str">
        <f aca="false">IFERROR(IF(AR1167="","",(AI1167*AR1167)+AI1167),"INSERIR MVA")</f>
        <v/>
      </c>
      <c r="AU1167" s="48" t="str">
        <f aca="false">IF(AT1167="","",IF(AY1167=0.04,U1167,AS1167*AY1167))</f>
        <v/>
      </c>
      <c r="AV1167" s="47" t="str">
        <f aca="false">IFERROR(IF(AU1167="","",(VLOOKUP(AG1167,Dados!$X$111:$Z$112,3,0)*AT1167*0.17)),"INSERIR MVA")</f>
        <v/>
      </c>
      <c r="AW1167" s="47" t="str">
        <f aca="false">IFERROR(IF(AR1167="","",AV1167-AU1167),"")</f>
        <v/>
      </c>
      <c r="AX1167" s="51" t="str">
        <f aca="false">IFERROR(IF(AC1167="NÃO","",IF(AM1167&lt;&gt;"",AM1167-W1167,IF(AQ1167&lt;&gt;"",AQ1167-W1167,IF(AW1167&lt;&gt;"",AW1167-W1167,"")))),"")</f>
        <v/>
      </c>
      <c r="AY1167" s="46" t="str">
        <f aca="false">IFERROR(IF(ISNA(VLOOKUP(R1167,Dados!$X$2:$Y$5,2,0)),VLOOKUP(D1167,Dados!$X$7:$Y$33,2,0),VLOOKUP(R1167,Dados!$X$2:$Y$5,2,0)),"")</f>
        <v/>
      </c>
      <c r="AZ1167" s="52" t="str">
        <f aca="false">IF(C1167="","",IF(AND(Y1167="CONSUMO",AC1167="NÃO")*OR(AG1167="-",AG1167="BIT"),IF(E1167&lt;&gt;"",(AI1167-(P1167+L1167-N1167+Q1167)*AY1167)/0.83),""))</f>
        <v/>
      </c>
      <c r="BA1167" s="51" t="str">
        <f aca="false">IF(AZ1167="","",AZ1167*0.17-((P1167+L1167-N1167+Q1167)*AY1167))</f>
        <v/>
      </c>
      <c r="BB1167" s="51" t="str">
        <f aca="false">IF(AND(Y1167="CONSUMO",AG1167="ANEXO I",AY1167&gt;4%),(AI1167-(P1167+L1167-N1167+Q1167)*0.0514)/0.83*(0.5177)*(0.17)-AI1167*0.0514,IF(AND(Y1167="CONSUMO",AG1167="ANEXO II",AY1167&gt;4%),(AI1167-(P1167+L1167-N1167+Q1167)*0.041)/0.83*(0.3295)*(0.17)-AI1167*0.041,IF(AND(Y1167="CONSUMO",AG1167="ANEXO I",AY1167=4%),(AI1167-(P1167+L1167-N1167+Q1167)*0.04)/0.83*(0.5177)*(0.17)-AI1167*0.04,IF(AND(Y1167="CONSUMO",AG1167="ANEXO II",AY1167=4%),(AI1167-(P1167+L1167-N1167+Q1167)*0.04)/0.83*(0.3295)*(0.17)-AI1167*0.04,""))))</f>
        <v/>
      </c>
      <c r="BC1167" s="51" t="str">
        <f aca="false">IF(C1167="","",IF(AND(Y1167="CONSUMO",AC1167="SIM")*OR(AG1167="-",AG1167="BIT"),IF(E1167&lt;&gt;"",(AI1167-(P1167+L1167-N1167+Q1167)*AY1167)/0.83),""))</f>
        <v/>
      </c>
      <c r="BD1167" s="51" t="str">
        <f aca="false">IF(BC1167="","",BC1167*0.17)</f>
        <v/>
      </c>
      <c r="BE1167" s="51" t="str">
        <f aca="false">IF(I1167=6908,0,IF(BC1167="","",BD1167-((P1167+L1167-N1167+Q1167)*AY1167)))</f>
        <v/>
      </c>
      <c r="BF1167" s="53" t="str">
        <f aca="false">IF(B1167="","",IF(OR(B1167="",E1167="Regime Normal"),0,(AI1167-Q1167)*VLOOKUP(R1167,Dados!$X$98:$Y$108,2,0)))</f>
        <v/>
      </c>
      <c r="BG1167" s="54" t="str">
        <f aca="false">IFERROR(VLOOKUP(I1167,Dados!$AC$27:$AD$43,2,0),IF(B1167="","",IF(D1167&lt;&gt;"MT",IF(AND(AC1167="SIM",Y1167="Revenda"),"2403",IF(AND(AC1167="SIM",Y1167="Consumo"),"2407",IF(AND(AC1167="NÃO",Y1167="Revenda"),"2102",IF(AND(AC1167="NÃO",Y1167="Consumo"),"2556",)))),REPLACE(I1167,1,1,1))))</f>
        <v/>
      </c>
    </row>
    <row r="1168" customFormat="false" ht="12.8" hidden="false" customHeight="true" outlineLevel="0" collapsed="false">
      <c r="Y1168" s="45"/>
      <c r="Z1168" s="46" t="str">
        <f aca="false">IF(B1168="","",(IFERROR(VLOOKUP(H1168,Dados!A$3:B$15000,2,0),"Não Encontrado")))</f>
        <v/>
      </c>
      <c r="AA1168" s="46" t="str">
        <f aca="false">IF(B1168="","",(IFERROR(VLOOKUP(G1168,Dados!C$3:E$15000,3,0),"Não Encontrado")))</f>
        <v/>
      </c>
      <c r="AB1168" s="46" t="str">
        <f aca="false">IFERROR(IF(Z1168&lt;&gt;"Não Encontrado",Z1168,IF(AA1168&lt;&gt;"Não Encontrado",AA1168,"")),"")</f>
        <v/>
      </c>
      <c r="AC1168" s="45" t="str">
        <f aca="false">IF(B1168="","",IF(AB1168="","NÃO","SIM"))</f>
        <v/>
      </c>
      <c r="AD1168" s="45" t="str">
        <f aca="false">IFERROR(VLOOKUP(G1168,Dados!$P$3:$R$500,3,0),"")</f>
        <v/>
      </c>
      <c r="AE1168" s="45" t="str">
        <f aca="false">IFERROR(VLOOKUP(G1168,Dados!$K$3:$L$500,2,0),"")</f>
        <v/>
      </c>
      <c r="AF1168" s="45" t="str">
        <f aca="false">IFERROR(VLOOKUP(G1168,Dados!$M$3:$N$500,2,0),"")</f>
        <v/>
      </c>
      <c r="AG1168" s="45" t="str">
        <f aca="false">IF(F1168="","",IF(AND(AD1168="",AE1168="",AF1168=""),"-",IF(AND(AD1168="BIT",AE1168="",AF1168=""),"BIT",IF(AND(AE1168="ANEXO I",AD1168="",AF1168=""),"ANEXO I",IF(AND(AF1168="ANEXO II",AD1168="",AE1168=""),"ANEXO II","Escolher")))))</f>
        <v/>
      </c>
      <c r="AH1168" s="45" t="str">
        <f aca="false">IF(AG1168&lt;&gt;"Pneus","",IFERROR(VLOOKUP(R1168,Dados!$X$2:$Z$5,3,0)*(AI1168-Q1168),VLOOKUP(D1168,Dados!$X$7:$Z$33,3,0)*(AI1168-Q1168)))</f>
        <v/>
      </c>
      <c r="AI1168" s="47" t="str">
        <f aca="false">IF(B1168="","",P1168+Q1168+O1168+M1168+L1168-N1168)</f>
        <v/>
      </c>
      <c r="AJ1168" s="48" t="str">
        <f aca="false">IFERROR(IF(AND(AC1168="SIM",AG1168="-",Y1168="REVENDA"),(AB1168/1+1)*AI1168,IF(AND(AC1168="SIM",AG1168="Pneus",Y1168="REVENDA"),(AB1168/1+1)*(AI1168-AH1168),"")),"")</f>
        <v/>
      </c>
      <c r="AK1168" s="48" t="str">
        <f aca="false">IF(AJ1168="","",AJ1168*17%)</f>
        <v/>
      </c>
      <c r="AL1168" s="48" t="str">
        <f aca="false">IFERROR(IF(AC1168="NÃO","",IF(AK1168="","",IF(E1168="Simples Nacional",BF1168,IF(T1168=0.12,U1168*0.5833337002,IF(T1168=0,AI1168*0.07,U1168))))),"")</f>
        <v/>
      </c>
      <c r="AM1168" s="47" t="str">
        <f aca="false">IFERROR(IF(AC1168="NÃO","",IF(OR(AG1168="-",AG1168="Pneus"),AK1168-AL1168,"")),"")</f>
        <v/>
      </c>
      <c r="AN1168" s="48" t="str">
        <f aca="false">IF(AND(Y1168="REVENDA",AC1168="SIM",AG1168="BIT"),((AB1168/1+1)*AI1168)*0.4117,"")</f>
        <v/>
      </c>
      <c r="AO1168" s="48" t="str">
        <f aca="false">IF(AN1168="","",AN1168*17%)</f>
        <v/>
      </c>
      <c r="AP1168" s="49" t="str">
        <f aca="false">IF(AN1168="","",IF(T1168=0.12,(U1168*0.4117)*0.4117,IF(T1168=0,(AI1168*0.07)*0.4117,U1168*0.4117)))</f>
        <v/>
      </c>
      <c r="AQ1168" s="47" t="str">
        <f aca="false">IF(AN1168="","",AO1168-AP1168)</f>
        <v/>
      </c>
      <c r="AR1168" s="50" t="str">
        <f aca="false">IFERROR(IF(AND(AC1168="SIM",Y1168="REVENDA",LEFT(AG1168,5)="ANEXO")*OR(AE1168="ANEXO I",AF1168="ANEXO II"),VLOOKUP(H1168,Dados!G:I,2,0),""),"INSERIR MVA")</f>
        <v/>
      </c>
      <c r="AS1168" s="48" t="str">
        <f aca="false">IF(LEFT(AG1168,5)="ANEXO",VLOOKUP(AG1168,Dados!$X$111:$Z$112,2,0)*(AI1168-Q1168),"")</f>
        <v/>
      </c>
      <c r="AT1168" s="48" t="str">
        <f aca="false">IFERROR(IF(AR1168="","",(AI1168*AR1168)+AI1168),"INSERIR MVA")</f>
        <v/>
      </c>
      <c r="AU1168" s="48" t="str">
        <f aca="false">IF(AT1168="","",IF(AY1168=0.04,U1168,AS1168*AY1168))</f>
        <v/>
      </c>
      <c r="AV1168" s="47" t="str">
        <f aca="false">IFERROR(IF(AU1168="","",(VLOOKUP(AG1168,Dados!$X$111:$Z$112,3,0)*AT1168*0.17)),"INSERIR MVA")</f>
        <v/>
      </c>
      <c r="AW1168" s="47" t="str">
        <f aca="false">IFERROR(IF(AR1168="","",AV1168-AU1168),"")</f>
        <v/>
      </c>
      <c r="AX1168" s="51" t="str">
        <f aca="false">IFERROR(IF(AC1168="NÃO","",IF(AM1168&lt;&gt;"",AM1168-W1168,IF(AQ1168&lt;&gt;"",AQ1168-W1168,IF(AW1168&lt;&gt;"",AW1168-W1168,"")))),"")</f>
        <v/>
      </c>
      <c r="AY1168" s="46" t="str">
        <f aca="false">IFERROR(IF(ISNA(VLOOKUP(R1168,Dados!$X$2:$Y$5,2,0)),VLOOKUP(D1168,Dados!$X$7:$Y$33,2,0),VLOOKUP(R1168,Dados!$X$2:$Y$5,2,0)),"")</f>
        <v/>
      </c>
      <c r="AZ1168" s="52" t="str">
        <f aca="false">IF(C1168="","",IF(AND(Y1168="CONSUMO",AC1168="NÃO")*OR(AG1168="-",AG1168="BIT"),IF(E1168&lt;&gt;"",(AI1168-(P1168+L1168-N1168+Q1168)*AY1168)/0.83),""))</f>
        <v/>
      </c>
      <c r="BA1168" s="51" t="str">
        <f aca="false">IF(AZ1168="","",AZ1168*0.17-((P1168+L1168-N1168+Q1168)*AY1168))</f>
        <v/>
      </c>
      <c r="BB1168" s="51" t="str">
        <f aca="false">IF(AND(Y1168="CONSUMO",AG1168="ANEXO I",AY1168&gt;4%),(AI1168-(P1168+L1168-N1168+Q1168)*0.0514)/0.83*(0.5177)*(0.17)-AI1168*0.0514,IF(AND(Y1168="CONSUMO",AG1168="ANEXO II",AY1168&gt;4%),(AI1168-(P1168+L1168-N1168+Q1168)*0.041)/0.83*(0.3295)*(0.17)-AI1168*0.041,IF(AND(Y1168="CONSUMO",AG1168="ANEXO I",AY1168=4%),(AI1168-(P1168+L1168-N1168+Q1168)*0.04)/0.83*(0.5177)*(0.17)-AI1168*0.04,IF(AND(Y1168="CONSUMO",AG1168="ANEXO II",AY1168=4%),(AI1168-(P1168+L1168-N1168+Q1168)*0.04)/0.83*(0.3295)*(0.17)-AI1168*0.04,""))))</f>
        <v/>
      </c>
      <c r="BC1168" s="51" t="str">
        <f aca="false">IF(C1168="","",IF(AND(Y1168="CONSUMO",AC1168="SIM")*OR(AG1168="-",AG1168="BIT"),IF(E1168&lt;&gt;"",(AI1168-(P1168+L1168-N1168+Q1168)*AY1168)/0.83),""))</f>
        <v/>
      </c>
      <c r="BD1168" s="51" t="str">
        <f aca="false">IF(BC1168="","",BC1168*0.17)</f>
        <v/>
      </c>
      <c r="BE1168" s="51" t="str">
        <f aca="false">IF(I1168=6908,0,IF(BC1168="","",BD1168-((P1168+L1168-N1168+Q1168)*AY1168)))</f>
        <v/>
      </c>
      <c r="BF1168" s="53" t="str">
        <f aca="false">IF(B1168="","",IF(OR(B1168="",E1168="Regime Normal"),0,(AI1168-Q1168)*VLOOKUP(R1168,Dados!$X$98:$Y$108,2,0)))</f>
        <v/>
      </c>
      <c r="BG1168" s="54" t="str">
        <f aca="false">IFERROR(VLOOKUP(I1168,Dados!$AC$27:$AD$43,2,0),IF(B1168="","",IF(D1168&lt;&gt;"MT",IF(AND(AC1168="SIM",Y1168="Revenda"),"2403",IF(AND(AC1168="SIM",Y1168="Consumo"),"2407",IF(AND(AC1168="NÃO",Y1168="Revenda"),"2102",IF(AND(AC1168="NÃO",Y1168="Consumo"),"2556",)))),REPLACE(I1168,1,1,1))))</f>
        <v/>
      </c>
    </row>
    <row r="1169" customFormat="false" ht="12.8" hidden="false" customHeight="true" outlineLevel="0" collapsed="false">
      <c r="Y1169" s="45"/>
      <c r="Z1169" s="46" t="str">
        <f aca="false">IF(B1169="","",(IFERROR(VLOOKUP(H1169,Dados!A$3:B$15000,2,0),"Não Encontrado")))</f>
        <v/>
      </c>
      <c r="AA1169" s="46" t="str">
        <f aca="false">IF(B1169="","",(IFERROR(VLOOKUP(G1169,Dados!C$3:E$15000,3,0),"Não Encontrado")))</f>
        <v/>
      </c>
      <c r="AB1169" s="46" t="str">
        <f aca="false">IFERROR(IF(Z1169&lt;&gt;"Não Encontrado",Z1169,IF(AA1169&lt;&gt;"Não Encontrado",AA1169,"")),"")</f>
        <v/>
      </c>
      <c r="AC1169" s="45" t="str">
        <f aca="false">IF(B1169="","",IF(AB1169="","NÃO","SIM"))</f>
        <v/>
      </c>
      <c r="AD1169" s="45" t="str">
        <f aca="false">IFERROR(VLOOKUP(G1169,Dados!$P$3:$R$500,3,0),"")</f>
        <v/>
      </c>
      <c r="AE1169" s="45" t="str">
        <f aca="false">IFERROR(VLOOKUP(G1169,Dados!$K$3:$L$500,2,0),"")</f>
        <v/>
      </c>
      <c r="AF1169" s="45" t="str">
        <f aca="false">IFERROR(VLOOKUP(G1169,Dados!$M$3:$N$500,2,0),"")</f>
        <v/>
      </c>
      <c r="AG1169" s="45" t="str">
        <f aca="false">IF(F1169="","",IF(AND(AD1169="",AE1169="",AF1169=""),"-",IF(AND(AD1169="BIT",AE1169="",AF1169=""),"BIT",IF(AND(AE1169="ANEXO I",AD1169="",AF1169=""),"ANEXO I",IF(AND(AF1169="ANEXO II",AD1169="",AE1169=""),"ANEXO II","Escolher")))))</f>
        <v/>
      </c>
      <c r="AH1169" s="45" t="str">
        <f aca="false">IF(AG1169&lt;&gt;"Pneus","",IFERROR(VLOOKUP(R1169,Dados!$X$2:$Z$5,3,0)*(AI1169-Q1169),VLOOKUP(D1169,Dados!$X$7:$Z$33,3,0)*(AI1169-Q1169)))</f>
        <v/>
      </c>
      <c r="AI1169" s="47" t="str">
        <f aca="false">IF(B1169="","",P1169+Q1169+O1169+M1169+L1169-N1169)</f>
        <v/>
      </c>
      <c r="AJ1169" s="48" t="str">
        <f aca="false">IFERROR(IF(AND(AC1169="SIM",AG1169="-",Y1169="REVENDA"),(AB1169/1+1)*AI1169,IF(AND(AC1169="SIM",AG1169="Pneus",Y1169="REVENDA"),(AB1169/1+1)*(AI1169-AH1169),"")),"")</f>
        <v/>
      </c>
      <c r="AK1169" s="48" t="str">
        <f aca="false">IF(AJ1169="","",AJ1169*17%)</f>
        <v/>
      </c>
      <c r="AL1169" s="48" t="str">
        <f aca="false">IFERROR(IF(AC1169="NÃO","",IF(AK1169="","",IF(E1169="Simples Nacional",BF1169,IF(T1169=0.12,U1169*0.5833337002,IF(T1169=0,AI1169*0.07,U1169))))),"")</f>
        <v/>
      </c>
      <c r="AM1169" s="47" t="str">
        <f aca="false">IFERROR(IF(AC1169="NÃO","",IF(OR(AG1169="-",AG1169="Pneus"),AK1169-AL1169,"")),"")</f>
        <v/>
      </c>
      <c r="AN1169" s="48" t="str">
        <f aca="false">IF(AND(Y1169="REVENDA",AC1169="SIM",AG1169="BIT"),((AB1169/1+1)*AI1169)*0.4117,"")</f>
        <v/>
      </c>
      <c r="AO1169" s="48" t="str">
        <f aca="false">IF(AN1169="","",AN1169*17%)</f>
        <v/>
      </c>
      <c r="AP1169" s="49" t="str">
        <f aca="false">IF(AN1169="","",IF(T1169=0.12,(U1169*0.4117)*0.4117,IF(T1169=0,(AI1169*0.07)*0.4117,U1169*0.4117)))</f>
        <v/>
      </c>
      <c r="AQ1169" s="47" t="str">
        <f aca="false">IF(AN1169="","",AO1169-AP1169)</f>
        <v/>
      </c>
      <c r="AR1169" s="50" t="str">
        <f aca="false">IFERROR(IF(AND(AC1169="SIM",Y1169="REVENDA",LEFT(AG1169,5)="ANEXO")*OR(AE1169="ANEXO I",AF1169="ANEXO II"),VLOOKUP(H1169,Dados!G:I,2,0),""),"INSERIR MVA")</f>
        <v/>
      </c>
      <c r="AS1169" s="48" t="str">
        <f aca="false">IF(LEFT(AG1169,5)="ANEXO",VLOOKUP(AG1169,Dados!$X$111:$Z$112,2,0)*(AI1169-Q1169),"")</f>
        <v/>
      </c>
      <c r="AT1169" s="48" t="str">
        <f aca="false">IFERROR(IF(AR1169="","",(AI1169*AR1169)+AI1169),"INSERIR MVA")</f>
        <v/>
      </c>
      <c r="AU1169" s="48" t="str">
        <f aca="false">IF(AT1169="","",IF(AY1169=0.04,U1169,AS1169*AY1169))</f>
        <v/>
      </c>
      <c r="AV1169" s="47" t="str">
        <f aca="false">IFERROR(IF(AU1169="","",(VLOOKUP(AG1169,Dados!$X$111:$Z$112,3,0)*AT1169*0.17)),"INSERIR MVA")</f>
        <v/>
      </c>
      <c r="AW1169" s="47" t="str">
        <f aca="false">IFERROR(IF(AR1169="","",AV1169-AU1169),"")</f>
        <v/>
      </c>
      <c r="AX1169" s="51" t="str">
        <f aca="false">IFERROR(IF(AC1169="NÃO","",IF(AM1169&lt;&gt;"",AM1169-W1169,IF(AQ1169&lt;&gt;"",AQ1169-W1169,IF(AW1169&lt;&gt;"",AW1169-W1169,"")))),"")</f>
        <v/>
      </c>
      <c r="AY1169" s="46" t="str">
        <f aca="false">IFERROR(IF(ISNA(VLOOKUP(R1169,Dados!$X$2:$Y$5,2,0)),VLOOKUP(D1169,Dados!$X$7:$Y$33,2,0),VLOOKUP(R1169,Dados!$X$2:$Y$5,2,0)),"")</f>
        <v/>
      </c>
      <c r="AZ1169" s="52" t="str">
        <f aca="false">IF(C1169="","",IF(AND(Y1169="CONSUMO",AC1169="NÃO")*OR(AG1169="-",AG1169="BIT"),IF(E1169&lt;&gt;"",(AI1169-(P1169+L1169-N1169+Q1169)*AY1169)/0.83),""))</f>
        <v/>
      </c>
      <c r="BA1169" s="51" t="str">
        <f aca="false">IF(AZ1169="","",AZ1169*0.17-((P1169+L1169-N1169+Q1169)*AY1169))</f>
        <v/>
      </c>
      <c r="BB1169" s="51" t="str">
        <f aca="false">IF(AND(Y1169="CONSUMO",AG1169="ANEXO I",AY1169&gt;4%),(AI1169-(P1169+L1169-N1169+Q1169)*0.0514)/0.83*(0.5177)*(0.17)-AI1169*0.0514,IF(AND(Y1169="CONSUMO",AG1169="ANEXO II",AY1169&gt;4%),(AI1169-(P1169+L1169-N1169+Q1169)*0.041)/0.83*(0.3295)*(0.17)-AI1169*0.041,IF(AND(Y1169="CONSUMO",AG1169="ANEXO I",AY1169=4%),(AI1169-(P1169+L1169-N1169+Q1169)*0.04)/0.83*(0.5177)*(0.17)-AI1169*0.04,IF(AND(Y1169="CONSUMO",AG1169="ANEXO II",AY1169=4%),(AI1169-(P1169+L1169-N1169+Q1169)*0.04)/0.83*(0.3295)*(0.17)-AI1169*0.04,""))))</f>
        <v/>
      </c>
      <c r="BC1169" s="51" t="str">
        <f aca="false">IF(C1169="","",IF(AND(Y1169="CONSUMO",AC1169="SIM")*OR(AG1169="-",AG1169="BIT"),IF(E1169&lt;&gt;"",(AI1169-(P1169+L1169-N1169+Q1169)*AY1169)/0.83),""))</f>
        <v/>
      </c>
      <c r="BD1169" s="51" t="str">
        <f aca="false">IF(BC1169="","",BC1169*0.17)</f>
        <v/>
      </c>
      <c r="BE1169" s="51" t="str">
        <f aca="false">IF(I1169=6908,0,IF(BC1169="","",BD1169-((P1169+L1169-N1169+Q1169)*AY1169)))</f>
        <v/>
      </c>
      <c r="BF1169" s="53" t="str">
        <f aca="false">IF(B1169="","",IF(OR(B1169="",E1169="Regime Normal"),0,(AI1169-Q1169)*VLOOKUP(R1169,Dados!$X$98:$Y$108,2,0)))</f>
        <v/>
      </c>
      <c r="BG1169" s="54" t="str">
        <f aca="false">IFERROR(VLOOKUP(I1169,Dados!$AC$27:$AD$43,2,0),IF(B1169="","",IF(D1169&lt;&gt;"MT",IF(AND(AC1169="SIM",Y1169="Revenda"),"2403",IF(AND(AC1169="SIM",Y1169="Consumo"),"2407",IF(AND(AC1169="NÃO",Y1169="Revenda"),"2102",IF(AND(AC1169="NÃO",Y1169="Consumo"),"2556",)))),REPLACE(I1169,1,1,1))))</f>
        <v/>
      </c>
    </row>
    <row r="1170" customFormat="false" ht="12.8" hidden="false" customHeight="true" outlineLevel="0" collapsed="false">
      <c r="Y1170" s="45"/>
      <c r="Z1170" s="46" t="str">
        <f aca="false">IF(B1170="","",(IFERROR(VLOOKUP(H1170,Dados!A$3:B$15000,2,0),"Não Encontrado")))</f>
        <v/>
      </c>
      <c r="AA1170" s="46" t="str">
        <f aca="false">IF(B1170="","",(IFERROR(VLOOKUP(G1170,Dados!C$3:E$15000,3,0),"Não Encontrado")))</f>
        <v/>
      </c>
      <c r="AB1170" s="46" t="str">
        <f aca="false">IFERROR(IF(Z1170&lt;&gt;"Não Encontrado",Z1170,IF(AA1170&lt;&gt;"Não Encontrado",AA1170,"")),"")</f>
        <v/>
      </c>
      <c r="AC1170" s="45" t="str">
        <f aca="false">IF(B1170="","",IF(AB1170="","NÃO","SIM"))</f>
        <v/>
      </c>
      <c r="AD1170" s="45" t="str">
        <f aca="false">IFERROR(VLOOKUP(G1170,Dados!$P$3:$R$500,3,0),"")</f>
        <v/>
      </c>
      <c r="AE1170" s="45" t="str">
        <f aca="false">IFERROR(VLOOKUP(G1170,Dados!$K$3:$L$500,2,0),"")</f>
        <v/>
      </c>
      <c r="AF1170" s="45" t="str">
        <f aca="false">IFERROR(VLOOKUP(G1170,Dados!$M$3:$N$500,2,0),"")</f>
        <v/>
      </c>
      <c r="AG1170" s="45" t="str">
        <f aca="false">IF(F1170="","",IF(AND(AD1170="",AE1170="",AF1170=""),"-",IF(AND(AD1170="BIT",AE1170="",AF1170=""),"BIT",IF(AND(AE1170="ANEXO I",AD1170="",AF1170=""),"ANEXO I",IF(AND(AF1170="ANEXO II",AD1170="",AE1170=""),"ANEXO II","Escolher")))))</f>
        <v/>
      </c>
      <c r="AH1170" s="45" t="str">
        <f aca="false">IF(AG1170&lt;&gt;"Pneus","",IFERROR(VLOOKUP(R1170,Dados!$X$2:$Z$5,3,0)*(AI1170-Q1170),VLOOKUP(D1170,Dados!$X$7:$Z$33,3,0)*(AI1170-Q1170)))</f>
        <v/>
      </c>
      <c r="AI1170" s="47" t="str">
        <f aca="false">IF(B1170="","",P1170+Q1170+O1170+M1170+L1170-N1170)</f>
        <v/>
      </c>
      <c r="AJ1170" s="48" t="str">
        <f aca="false">IFERROR(IF(AND(AC1170="SIM",AG1170="-",Y1170="REVENDA"),(AB1170/1+1)*AI1170,IF(AND(AC1170="SIM",AG1170="Pneus",Y1170="REVENDA"),(AB1170/1+1)*(AI1170-AH1170),"")),"")</f>
        <v/>
      </c>
      <c r="AK1170" s="48" t="str">
        <f aca="false">IF(AJ1170="","",AJ1170*17%)</f>
        <v/>
      </c>
      <c r="AL1170" s="48" t="str">
        <f aca="false">IFERROR(IF(AC1170="NÃO","",IF(AK1170="","",IF(E1170="Simples Nacional",BF1170,IF(T1170=0.12,U1170*0.5833337002,IF(T1170=0,AI1170*0.07,U1170))))),"")</f>
        <v/>
      </c>
      <c r="AM1170" s="47" t="str">
        <f aca="false">IFERROR(IF(AC1170="NÃO","",IF(OR(AG1170="-",AG1170="Pneus"),AK1170-AL1170,"")),"")</f>
        <v/>
      </c>
      <c r="AN1170" s="48" t="str">
        <f aca="false">IF(AND(Y1170="REVENDA",AC1170="SIM",AG1170="BIT"),((AB1170/1+1)*AI1170)*0.4117,"")</f>
        <v/>
      </c>
      <c r="AO1170" s="48" t="str">
        <f aca="false">IF(AN1170="","",AN1170*17%)</f>
        <v/>
      </c>
      <c r="AP1170" s="49" t="str">
        <f aca="false">IF(AN1170="","",IF(T1170=0.12,(U1170*0.4117)*0.4117,IF(T1170=0,(AI1170*0.07)*0.4117,U1170*0.4117)))</f>
        <v/>
      </c>
      <c r="AQ1170" s="47" t="str">
        <f aca="false">IF(AN1170="","",AO1170-AP1170)</f>
        <v/>
      </c>
      <c r="AR1170" s="50" t="str">
        <f aca="false">IFERROR(IF(AND(AC1170="SIM",Y1170="REVENDA",LEFT(AG1170,5)="ANEXO")*OR(AE1170="ANEXO I",AF1170="ANEXO II"),VLOOKUP(H1170,Dados!G:I,2,0),""),"INSERIR MVA")</f>
        <v/>
      </c>
      <c r="AS1170" s="48" t="str">
        <f aca="false">IF(LEFT(AG1170,5)="ANEXO",VLOOKUP(AG1170,Dados!$X$111:$Z$112,2,0)*(AI1170-Q1170),"")</f>
        <v/>
      </c>
      <c r="AT1170" s="48" t="str">
        <f aca="false">IFERROR(IF(AR1170="","",(AI1170*AR1170)+AI1170),"INSERIR MVA")</f>
        <v/>
      </c>
      <c r="AU1170" s="48" t="str">
        <f aca="false">IF(AT1170="","",IF(AY1170=0.04,U1170,AS1170*AY1170))</f>
        <v/>
      </c>
      <c r="AV1170" s="47" t="str">
        <f aca="false">IFERROR(IF(AU1170="","",(VLOOKUP(AG1170,Dados!$X$111:$Z$112,3,0)*AT1170*0.17)),"INSERIR MVA")</f>
        <v/>
      </c>
      <c r="AW1170" s="47" t="str">
        <f aca="false">IFERROR(IF(AR1170="","",AV1170-AU1170),"")</f>
        <v/>
      </c>
      <c r="AX1170" s="51" t="str">
        <f aca="false">IFERROR(IF(AC1170="NÃO","",IF(AM1170&lt;&gt;"",AM1170-W1170,IF(AQ1170&lt;&gt;"",AQ1170-W1170,IF(AW1170&lt;&gt;"",AW1170-W1170,"")))),"")</f>
        <v/>
      </c>
      <c r="AY1170" s="46" t="str">
        <f aca="false">IFERROR(IF(ISNA(VLOOKUP(R1170,Dados!$X$2:$Y$5,2,0)),VLOOKUP(D1170,Dados!$X$7:$Y$33,2,0),VLOOKUP(R1170,Dados!$X$2:$Y$5,2,0)),"")</f>
        <v/>
      </c>
      <c r="AZ1170" s="52" t="str">
        <f aca="false">IF(C1170="","",IF(AND(Y1170="CONSUMO",AC1170="NÃO")*OR(AG1170="-",AG1170="BIT"),IF(E1170&lt;&gt;"",(AI1170-(P1170+L1170-N1170+Q1170)*AY1170)/0.83),""))</f>
        <v/>
      </c>
      <c r="BA1170" s="51" t="str">
        <f aca="false">IF(AZ1170="","",AZ1170*0.17-((P1170+L1170-N1170+Q1170)*AY1170))</f>
        <v/>
      </c>
      <c r="BB1170" s="51" t="str">
        <f aca="false">IF(AND(Y1170="CONSUMO",AG1170="ANEXO I",AY1170&gt;4%),(AI1170-(P1170+L1170-N1170+Q1170)*0.0514)/0.83*(0.5177)*(0.17)-AI1170*0.0514,IF(AND(Y1170="CONSUMO",AG1170="ANEXO II",AY1170&gt;4%),(AI1170-(P1170+L1170-N1170+Q1170)*0.041)/0.83*(0.3295)*(0.17)-AI1170*0.041,IF(AND(Y1170="CONSUMO",AG1170="ANEXO I",AY1170=4%),(AI1170-(P1170+L1170-N1170+Q1170)*0.04)/0.83*(0.5177)*(0.17)-AI1170*0.04,IF(AND(Y1170="CONSUMO",AG1170="ANEXO II",AY1170=4%),(AI1170-(P1170+L1170-N1170+Q1170)*0.04)/0.83*(0.3295)*(0.17)-AI1170*0.04,""))))</f>
        <v/>
      </c>
      <c r="BC1170" s="51" t="str">
        <f aca="false">IF(C1170="","",IF(AND(Y1170="CONSUMO",AC1170="SIM")*OR(AG1170="-",AG1170="BIT"),IF(E1170&lt;&gt;"",(AI1170-(P1170+L1170-N1170+Q1170)*AY1170)/0.83),""))</f>
        <v/>
      </c>
      <c r="BD1170" s="51" t="str">
        <f aca="false">IF(BC1170="","",BC1170*0.17)</f>
        <v/>
      </c>
      <c r="BE1170" s="51" t="str">
        <f aca="false">IF(I1170=6908,0,IF(BC1170="","",BD1170-((P1170+L1170-N1170+Q1170)*AY1170)))</f>
        <v/>
      </c>
      <c r="BF1170" s="53" t="str">
        <f aca="false">IF(B1170="","",IF(OR(B1170="",E1170="Regime Normal"),0,(AI1170-Q1170)*VLOOKUP(R1170,Dados!$X$98:$Y$108,2,0)))</f>
        <v/>
      </c>
      <c r="BG1170" s="54" t="str">
        <f aca="false">IFERROR(VLOOKUP(I1170,Dados!$AC$27:$AD$43,2,0),IF(B1170="","",IF(D1170&lt;&gt;"MT",IF(AND(AC1170="SIM",Y1170="Revenda"),"2403",IF(AND(AC1170="SIM",Y1170="Consumo"),"2407",IF(AND(AC1170="NÃO",Y1170="Revenda"),"2102",IF(AND(AC1170="NÃO",Y1170="Consumo"),"2556",)))),REPLACE(I1170,1,1,1))))</f>
        <v/>
      </c>
    </row>
    <row r="1171" customFormat="false" ht="12.8" hidden="false" customHeight="true" outlineLevel="0" collapsed="false">
      <c r="Y1171" s="45"/>
      <c r="Z1171" s="46" t="str">
        <f aca="false">IF(B1171="","",(IFERROR(VLOOKUP(H1171,Dados!A$3:B$15000,2,0),"Não Encontrado")))</f>
        <v/>
      </c>
      <c r="AA1171" s="46" t="str">
        <f aca="false">IF(B1171="","",(IFERROR(VLOOKUP(G1171,Dados!C$3:E$15000,3,0),"Não Encontrado")))</f>
        <v/>
      </c>
      <c r="AB1171" s="46" t="str">
        <f aca="false">IFERROR(IF(Z1171&lt;&gt;"Não Encontrado",Z1171,IF(AA1171&lt;&gt;"Não Encontrado",AA1171,"")),"")</f>
        <v/>
      </c>
      <c r="AC1171" s="45" t="str">
        <f aca="false">IF(B1171="","",IF(AB1171="","NÃO","SIM"))</f>
        <v/>
      </c>
      <c r="AD1171" s="45" t="str">
        <f aca="false">IFERROR(VLOOKUP(G1171,Dados!$P$3:$R$500,3,0),"")</f>
        <v/>
      </c>
      <c r="AE1171" s="45" t="str">
        <f aca="false">IFERROR(VLOOKUP(G1171,Dados!$K$3:$L$500,2,0),"")</f>
        <v/>
      </c>
      <c r="AF1171" s="45" t="str">
        <f aca="false">IFERROR(VLOOKUP(G1171,Dados!$M$3:$N$500,2,0),"")</f>
        <v/>
      </c>
      <c r="AG1171" s="45" t="str">
        <f aca="false">IF(F1171="","",IF(AND(AD1171="",AE1171="",AF1171=""),"-",IF(AND(AD1171="BIT",AE1171="",AF1171=""),"BIT",IF(AND(AE1171="ANEXO I",AD1171="",AF1171=""),"ANEXO I",IF(AND(AF1171="ANEXO II",AD1171="",AE1171=""),"ANEXO II","Escolher")))))</f>
        <v/>
      </c>
      <c r="AH1171" s="45" t="str">
        <f aca="false">IF(AG1171&lt;&gt;"Pneus","",IFERROR(VLOOKUP(R1171,Dados!$X$2:$Z$5,3,0)*(AI1171-Q1171),VLOOKUP(D1171,Dados!$X$7:$Z$33,3,0)*(AI1171-Q1171)))</f>
        <v/>
      </c>
      <c r="AI1171" s="47" t="str">
        <f aca="false">IF(B1171="","",P1171+Q1171+O1171+M1171+L1171-N1171)</f>
        <v/>
      </c>
      <c r="AJ1171" s="48" t="str">
        <f aca="false">IFERROR(IF(AND(AC1171="SIM",AG1171="-",Y1171="REVENDA"),(AB1171/1+1)*AI1171,IF(AND(AC1171="SIM",AG1171="Pneus",Y1171="REVENDA"),(AB1171/1+1)*(AI1171-AH1171),"")),"")</f>
        <v/>
      </c>
      <c r="AK1171" s="48" t="str">
        <f aca="false">IF(AJ1171="","",AJ1171*17%)</f>
        <v/>
      </c>
      <c r="AL1171" s="48" t="str">
        <f aca="false">IFERROR(IF(AC1171="NÃO","",IF(AK1171="","",IF(E1171="Simples Nacional",BF1171,IF(T1171=0.12,U1171*0.5833337002,IF(T1171=0,AI1171*0.07,U1171))))),"")</f>
        <v/>
      </c>
      <c r="AM1171" s="47" t="str">
        <f aca="false">IFERROR(IF(AC1171="NÃO","",IF(OR(AG1171="-",AG1171="Pneus"),AK1171-AL1171,"")),"")</f>
        <v/>
      </c>
      <c r="AN1171" s="48" t="str">
        <f aca="false">IF(AND(Y1171="REVENDA",AC1171="SIM",AG1171="BIT"),((AB1171/1+1)*AI1171)*0.4117,"")</f>
        <v/>
      </c>
      <c r="AO1171" s="48" t="str">
        <f aca="false">IF(AN1171="","",AN1171*17%)</f>
        <v/>
      </c>
      <c r="AP1171" s="49" t="str">
        <f aca="false">IF(AN1171="","",IF(T1171=0.12,(U1171*0.4117)*0.4117,IF(T1171=0,(AI1171*0.07)*0.4117,U1171*0.4117)))</f>
        <v/>
      </c>
      <c r="AQ1171" s="47" t="str">
        <f aca="false">IF(AN1171="","",AO1171-AP1171)</f>
        <v/>
      </c>
      <c r="AR1171" s="50" t="str">
        <f aca="false">IFERROR(IF(AND(AC1171="SIM",Y1171="REVENDA",LEFT(AG1171,5)="ANEXO")*OR(AE1171="ANEXO I",AF1171="ANEXO II"),VLOOKUP(H1171,Dados!G:I,2,0),""),"INSERIR MVA")</f>
        <v/>
      </c>
      <c r="AS1171" s="48" t="str">
        <f aca="false">IF(LEFT(AG1171,5)="ANEXO",VLOOKUP(AG1171,Dados!$X$111:$Z$112,2,0)*(AI1171-Q1171),"")</f>
        <v/>
      </c>
      <c r="AT1171" s="48" t="str">
        <f aca="false">IFERROR(IF(AR1171="","",(AI1171*AR1171)+AI1171),"INSERIR MVA")</f>
        <v/>
      </c>
      <c r="AU1171" s="48" t="str">
        <f aca="false">IF(AT1171="","",IF(AY1171=0.04,U1171,AS1171*AY1171))</f>
        <v/>
      </c>
      <c r="AV1171" s="47" t="str">
        <f aca="false">IFERROR(IF(AU1171="","",(VLOOKUP(AG1171,Dados!$X$111:$Z$112,3,0)*AT1171*0.17)),"INSERIR MVA")</f>
        <v/>
      </c>
      <c r="AW1171" s="47" t="str">
        <f aca="false">IFERROR(IF(AR1171="","",AV1171-AU1171),"")</f>
        <v/>
      </c>
      <c r="AX1171" s="51" t="str">
        <f aca="false">IFERROR(IF(AC1171="NÃO","",IF(AM1171&lt;&gt;"",AM1171-W1171,IF(AQ1171&lt;&gt;"",AQ1171-W1171,IF(AW1171&lt;&gt;"",AW1171-W1171,"")))),"")</f>
        <v/>
      </c>
      <c r="AY1171" s="46" t="str">
        <f aca="false">IFERROR(IF(ISNA(VLOOKUP(R1171,Dados!$X$2:$Y$5,2,0)),VLOOKUP(D1171,Dados!$X$7:$Y$33,2,0),VLOOKUP(R1171,Dados!$X$2:$Y$5,2,0)),"")</f>
        <v/>
      </c>
      <c r="AZ1171" s="52" t="str">
        <f aca="false">IF(C1171="","",IF(AND(Y1171="CONSUMO",AC1171="NÃO")*OR(AG1171="-",AG1171="BIT"),IF(E1171&lt;&gt;"",(AI1171-(P1171+L1171-N1171+Q1171)*AY1171)/0.83),""))</f>
        <v/>
      </c>
      <c r="BA1171" s="51" t="str">
        <f aca="false">IF(AZ1171="","",AZ1171*0.17-((P1171+L1171-N1171+Q1171)*AY1171))</f>
        <v/>
      </c>
      <c r="BB1171" s="51" t="str">
        <f aca="false">IF(AND(Y1171="CONSUMO",AG1171="ANEXO I",AY1171&gt;4%),(AI1171-(P1171+L1171-N1171+Q1171)*0.0514)/0.83*(0.5177)*(0.17)-AI1171*0.0514,IF(AND(Y1171="CONSUMO",AG1171="ANEXO II",AY1171&gt;4%),(AI1171-(P1171+L1171-N1171+Q1171)*0.041)/0.83*(0.3295)*(0.17)-AI1171*0.041,IF(AND(Y1171="CONSUMO",AG1171="ANEXO I",AY1171=4%),(AI1171-(P1171+L1171-N1171+Q1171)*0.04)/0.83*(0.5177)*(0.17)-AI1171*0.04,IF(AND(Y1171="CONSUMO",AG1171="ANEXO II",AY1171=4%),(AI1171-(P1171+L1171-N1171+Q1171)*0.04)/0.83*(0.3295)*(0.17)-AI1171*0.04,""))))</f>
        <v/>
      </c>
      <c r="BC1171" s="51" t="str">
        <f aca="false">IF(C1171="","",IF(AND(Y1171="CONSUMO",AC1171="SIM")*OR(AG1171="-",AG1171="BIT"),IF(E1171&lt;&gt;"",(AI1171-(P1171+L1171-N1171+Q1171)*AY1171)/0.83),""))</f>
        <v/>
      </c>
      <c r="BD1171" s="51" t="str">
        <f aca="false">IF(BC1171="","",BC1171*0.17)</f>
        <v/>
      </c>
      <c r="BE1171" s="51" t="str">
        <f aca="false">IF(I1171=6908,0,IF(BC1171="","",BD1171-((P1171+L1171-N1171+Q1171)*AY1171)))</f>
        <v/>
      </c>
      <c r="BF1171" s="53" t="str">
        <f aca="false">IF(B1171="","",IF(OR(B1171="",E1171="Regime Normal"),0,(AI1171-Q1171)*VLOOKUP(R1171,Dados!$X$98:$Y$108,2,0)))</f>
        <v/>
      </c>
      <c r="BG1171" s="54" t="str">
        <f aca="false">IFERROR(VLOOKUP(I1171,Dados!$AC$27:$AD$43,2,0),IF(B1171="","",IF(D1171&lt;&gt;"MT",IF(AND(AC1171="SIM",Y1171="Revenda"),"2403",IF(AND(AC1171="SIM",Y1171="Consumo"),"2407",IF(AND(AC1171="NÃO",Y1171="Revenda"),"2102",IF(AND(AC1171="NÃO",Y1171="Consumo"),"2556",)))),REPLACE(I1171,1,1,1))))</f>
        <v/>
      </c>
    </row>
    <row r="1172" customFormat="false" ht="12.8" hidden="false" customHeight="true" outlineLevel="0" collapsed="false">
      <c r="Y1172" s="45"/>
      <c r="Z1172" s="46" t="str">
        <f aca="false">IF(B1172="","",(IFERROR(VLOOKUP(H1172,Dados!A$3:B$15000,2,0),"Não Encontrado")))</f>
        <v/>
      </c>
      <c r="AA1172" s="46" t="str">
        <f aca="false">IF(B1172="","",(IFERROR(VLOOKUP(G1172,Dados!C$3:E$15000,3,0),"Não Encontrado")))</f>
        <v/>
      </c>
      <c r="AB1172" s="46" t="str">
        <f aca="false">IFERROR(IF(Z1172&lt;&gt;"Não Encontrado",Z1172,IF(AA1172&lt;&gt;"Não Encontrado",AA1172,"")),"")</f>
        <v/>
      </c>
      <c r="AC1172" s="45" t="str">
        <f aca="false">IF(B1172="","",IF(AB1172="","NÃO","SIM"))</f>
        <v/>
      </c>
      <c r="AD1172" s="45" t="str">
        <f aca="false">IFERROR(VLOOKUP(G1172,Dados!$P$3:$R$500,3,0),"")</f>
        <v/>
      </c>
      <c r="AE1172" s="45" t="str">
        <f aca="false">IFERROR(VLOOKUP(G1172,Dados!$K$3:$L$500,2,0),"")</f>
        <v/>
      </c>
      <c r="AF1172" s="45" t="str">
        <f aca="false">IFERROR(VLOOKUP(G1172,Dados!$M$3:$N$500,2,0),"")</f>
        <v/>
      </c>
      <c r="AG1172" s="45" t="str">
        <f aca="false">IF(F1172="","",IF(AND(AD1172="",AE1172="",AF1172=""),"-",IF(AND(AD1172="BIT",AE1172="",AF1172=""),"BIT",IF(AND(AE1172="ANEXO I",AD1172="",AF1172=""),"ANEXO I",IF(AND(AF1172="ANEXO II",AD1172="",AE1172=""),"ANEXO II","Escolher")))))</f>
        <v/>
      </c>
      <c r="AH1172" s="45" t="str">
        <f aca="false">IF(AG1172&lt;&gt;"Pneus","",IFERROR(VLOOKUP(R1172,Dados!$X$2:$Z$5,3,0)*(AI1172-Q1172),VLOOKUP(D1172,Dados!$X$7:$Z$33,3,0)*(AI1172-Q1172)))</f>
        <v/>
      </c>
      <c r="AI1172" s="47" t="str">
        <f aca="false">IF(B1172="","",P1172+Q1172+O1172+M1172+L1172-N1172)</f>
        <v/>
      </c>
      <c r="AJ1172" s="48" t="str">
        <f aca="false">IFERROR(IF(AND(AC1172="SIM",AG1172="-",Y1172="REVENDA"),(AB1172/1+1)*AI1172,IF(AND(AC1172="SIM",AG1172="Pneus",Y1172="REVENDA"),(AB1172/1+1)*(AI1172-AH1172),"")),"")</f>
        <v/>
      </c>
      <c r="AK1172" s="48" t="str">
        <f aca="false">IF(AJ1172="","",AJ1172*17%)</f>
        <v/>
      </c>
      <c r="AL1172" s="48" t="str">
        <f aca="false">IFERROR(IF(AC1172="NÃO","",IF(AK1172="","",IF(E1172="Simples Nacional",BF1172,IF(T1172=0.12,U1172*0.5833337002,IF(T1172=0,AI1172*0.07,U1172))))),"")</f>
        <v/>
      </c>
      <c r="AM1172" s="47" t="str">
        <f aca="false">IFERROR(IF(AC1172="NÃO","",IF(OR(AG1172="-",AG1172="Pneus"),AK1172-AL1172,"")),"")</f>
        <v/>
      </c>
      <c r="AN1172" s="48" t="str">
        <f aca="false">IF(AND(Y1172="REVENDA",AC1172="SIM",AG1172="BIT"),((AB1172/1+1)*AI1172)*0.4117,"")</f>
        <v/>
      </c>
      <c r="AO1172" s="48" t="str">
        <f aca="false">IF(AN1172="","",AN1172*17%)</f>
        <v/>
      </c>
      <c r="AP1172" s="49" t="str">
        <f aca="false">IF(AN1172="","",IF(T1172=0.12,(U1172*0.4117)*0.4117,IF(T1172=0,(AI1172*0.07)*0.4117,U1172*0.4117)))</f>
        <v/>
      </c>
      <c r="AQ1172" s="47" t="str">
        <f aca="false">IF(AN1172="","",AO1172-AP1172)</f>
        <v/>
      </c>
      <c r="AR1172" s="50" t="str">
        <f aca="false">IFERROR(IF(AND(AC1172="SIM",Y1172="REVENDA",LEFT(AG1172,5)="ANEXO")*OR(AE1172="ANEXO I",AF1172="ANEXO II"),VLOOKUP(H1172,Dados!G:I,2,0),""),"INSERIR MVA")</f>
        <v/>
      </c>
      <c r="AS1172" s="48" t="str">
        <f aca="false">IF(LEFT(AG1172,5)="ANEXO",VLOOKUP(AG1172,Dados!$X$111:$Z$112,2,0)*(AI1172-Q1172),"")</f>
        <v/>
      </c>
      <c r="AT1172" s="48" t="str">
        <f aca="false">IFERROR(IF(AR1172="","",(AI1172*AR1172)+AI1172),"INSERIR MVA")</f>
        <v/>
      </c>
      <c r="AU1172" s="48" t="str">
        <f aca="false">IF(AT1172="","",IF(AY1172=0.04,U1172,AS1172*AY1172))</f>
        <v/>
      </c>
      <c r="AV1172" s="47" t="str">
        <f aca="false">IFERROR(IF(AU1172="","",(VLOOKUP(AG1172,Dados!$X$111:$Z$112,3,0)*AT1172*0.17)),"INSERIR MVA")</f>
        <v/>
      </c>
      <c r="AW1172" s="47" t="str">
        <f aca="false">IFERROR(IF(AR1172="","",AV1172-AU1172),"")</f>
        <v/>
      </c>
      <c r="AX1172" s="51" t="str">
        <f aca="false">IFERROR(IF(AC1172="NÃO","",IF(AM1172&lt;&gt;"",AM1172-W1172,IF(AQ1172&lt;&gt;"",AQ1172-W1172,IF(AW1172&lt;&gt;"",AW1172-W1172,"")))),"")</f>
        <v/>
      </c>
      <c r="AY1172" s="46" t="str">
        <f aca="false">IFERROR(IF(ISNA(VLOOKUP(R1172,Dados!$X$2:$Y$5,2,0)),VLOOKUP(D1172,Dados!$X$7:$Y$33,2,0),VLOOKUP(R1172,Dados!$X$2:$Y$5,2,0)),"")</f>
        <v/>
      </c>
      <c r="AZ1172" s="52" t="str">
        <f aca="false">IF(C1172="","",IF(AND(Y1172="CONSUMO",AC1172="NÃO")*OR(AG1172="-",AG1172="BIT"),IF(E1172&lt;&gt;"",(AI1172-(P1172+L1172-N1172+Q1172)*AY1172)/0.83),""))</f>
        <v/>
      </c>
      <c r="BA1172" s="51" t="str">
        <f aca="false">IF(AZ1172="","",AZ1172*0.17-((P1172+L1172-N1172+Q1172)*AY1172))</f>
        <v/>
      </c>
      <c r="BB1172" s="51" t="str">
        <f aca="false">IF(AND(Y1172="CONSUMO",AG1172="ANEXO I",AY1172&gt;4%),(AI1172-(P1172+L1172-N1172+Q1172)*0.0514)/0.83*(0.5177)*(0.17)-AI1172*0.0514,IF(AND(Y1172="CONSUMO",AG1172="ANEXO II",AY1172&gt;4%),(AI1172-(P1172+L1172-N1172+Q1172)*0.041)/0.83*(0.3295)*(0.17)-AI1172*0.041,IF(AND(Y1172="CONSUMO",AG1172="ANEXO I",AY1172=4%),(AI1172-(P1172+L1172-N1172+Q1172)*0.04)/0.83*(0.5177)*(0.17)-AI1172*0.04,IF(AND(Y1172="CONSUMO",AG1172="ANEXO II",AY1172=4%),(AI1172-(P1172+L1172-N1172+Q1172)*0.04)/0.83*(0.3295)*(0.17)-AI1172*0.04,""))))</f>
        <v/>
      </c>
      <c r="BC1172" s="51" t="str">
        <f aca="false">IF(C1172="","",IF(AND(Y1172="CONSUMO",AC1172="SIM")*OR(AG1172="-",AG1172="BIT"),IF(E1172&lt;&gt;"",(AI1172-(P1172+L1172-N1172+Q1172)*AY1172)/0.83),""))</f>
        <v/>
      </c>
      <c r="BD1172" s="51" t="str">
        <f aca="false">IF(BC1172="","",BC1172*0.17)</f>
        <v/>
      </c>
      <c r="BE1172" s="51" t="str">
        <f aca="false">IF(I1172=6908,0,IF(BC1172="","",BD1172-((P1172+L1172-N1172+Q1172)*AY1172)))</f>
        <v/>
      </c>
      <c r="BF1172" s="53" t="str">
        <f aca="false">IF(B1172="","",IF(OR(B1172="",E1172="Regime Normal"),0,(AI1172-Q1172)*VLOOKUP(R1172,Dados!$X$98:$Y$108,2,0)))</f>
        <v/>
      </c>
      <c r="BG1172" s="54" t="str">
        <f aca="false">IFERROR(VLOOKUP(I1172,Dados!$AC$27:$AD$43,2,0),IF(B1172="","",IF(D1172&lt;&gt;"MT",IF(AND(AC1172="SIM",Y1172="Revenda"),"2403",IF(AND(AC1172="SIM",Y1172="Consumo"),"2407",IF(AND(AC1172="NÃO",Y1172="Revenda"),"2102",IF(AND(AC1172="NÃO",Y1172="Consumo"),"2556",)))),REPLACE(I1172,1,1,1))))</f>
        <v/>
      </c>
    </row>
    <row r="1173" customFormat="false" ht="12.8" hidden="false" customHeight="true" outlineLevel="0" collapsed="false">
      <c r="Y1173" s="45"/>
      <c r="Z1173" s="46" t="str">
        <f aca="false">IF(B1173="","",(IFERROR(VLOOKUP(H1173,Dados!A$3:B$15000,2,0),"Não Encontrado")))</f>
        <v/>
      </c>
      <c r="AA1173" s="46" t="str">
        <f aca="false">IF(B1173="","",(IFERROR(VLOOKUP(G1173,Dados!C$3:E$15000,3,0),"Não Encontrado")))</f>
        <v/>
      </c>
      <c r="AB1173" s="46" t="str">
        <f aca="false">IFERROR(IF(Z1173&lt;&gt;"Não Encontrado",Z1173,IF(AA1173&lt;&gt;"Não Encontrado",AA1173,"")),"")</f>
        <v/>
      </c>
      <c r="AC1173" s="45" t="str">
        <f aca="false">IF(B1173="","",IF(AB1173="","NÃO","SIM"))</f>
        <v/>
      </c>
      <c r="AD1173" s="45" t="str">
        <f aca="false">IFERROR(VLOOKUP(G1173,Dados!$P$3:$R$500,3,0),"")</f>
        <v/>
      </c>
      <c r="AE1173" s="45" t="str">
        <f aca="false">IFERROR(VLOOKUP(G1173,Dados!$K$3:$L$500,2,0),"")</f>
        <v/>
      </c>
      <c r="AF1173" s="45" t="str">
        <f aca="false">IFERROR(VLOOKUP(G1173,Dados!$M$3:$N$500,2,0),"")</f>
        <v/>
      </c>
      <c r="AG1173" s="45" t="str">
        <f aca="false">IF(F1173="","",IF(AND(AD1173="",AE1173="",AF1173=""),"-",IF(AND(AD1173="BIT",AE1173="",AF1173=""),"BIT",IF(AND(AE1173="ANEXO I",AD1173="",AF1173=""),"ANEXO I",IF(AND(AF1173="ANEXO II",AD1173="",AE1173=""),"ANEXO II","Escolher")))))</f>
        <v/>
      </c>
      <c r="AH1173" s="45" t="str">
        <f aca="false">IF(AG1173&lt;&gt;"Pneus","",IFERROR(VLOOKUP(R1173,Dados!$X$2:$Z$5,3,0)*(AI1173-Q1173),VLOOKUP(D1173,Dados!$X$7:$Z$33,3,0)*(AI1173-Q1173)))</f>
        <v/>
      </c>
      <c r="AI1173" s="47" t="str">
        <f aca="false">IF(B1173="","",P1173+Q1173+O1173+M1173+L1173-N1173)</f>
        <v/>
      </c>
      <c r="AJ1173" s="48" t="str">
        <f aca="false">IFERROR(IF(AND(AC1173="SIM",AG1173="-",Y1173="REVENDA"),(AB1173/1+1)*AI1173,IF(AND(AC1173="SIM",AG1173="Pneus",Y1173="REVENDA"),(AB1173/1+1)*(AI1173-AH1173),"")),"")</f>
        <v/>
      </c>
      <c r="AK1173" s="48" t="str">
        <f aca="false">IF(AJ1173="","",AJ1173*17%)</f>
        <v/>
      </c>
      <c r="AL1173" s="48" t="str">
        <f aca="false">IFERROR(IF(AC1173="NÃO","",IF(AK1173="","",IF(E1173="Simples Nacional",BF1173,IF(T1173=0.12,U1173*0.5833337002,IF(T1173=0,AI1173*0.07,U1173))))),"")</f>
        <v/>
      </c>
      <c r="AM1173" s="47" t="str">
        <f aca="false">IFERROR(IF(AC1173="NÃO","",IF(OR(AG1173="-",AG1173="Pneus"),AK1173-AL1173,"")),"")</f>
        <v/>
      </c>
      <c r="AN1173" s="48" t="str">
        <f aca="false">IF(AND(Y1173="REVENDA",AC1173="SIM",AG1173="BIT"),((AB1173/1+1)*AI1173)*0.4117,"")</f>
        <v/>
      </c>
      <c r="AO1173" s="48" t="str">
        <f aca="false">IF(AN1173="","",AN1173*17%)</f>
        <v/>
      </c>
      <c r="AP1173" s="49" t="str">
        <f aca="false">IF(AN1173="","",IF(T1173=0.12,(U1173*0.4117)*0.4117,IF(T1173=0,(AI1173*0.07)*0.4117,U1173*0.4117)))</f>
        <v/>
      </c>
      <c r="AQ1173" s="47" t="str">
        <f aca="false">IF(AN1173="","",AO1173-AP1173)</f>
        <v/>
      </c>
      <c r="AR1173" s="50" t="str">
        <f aca="false">IFERROR(IF(AND(AC1173="SIM",Y1173="REVENDA",LEFT(AG1173,5)="ANEXO")*OR(AE1173="ANEXO I",AF1173="ANEXO II"),VLOOKUP(H1173,Dados!G:I,2,0),""),"INSERIR MVA")</f>
        <v/>
      </c>
      <c r="AS1173" s="48" t="str">
        <f aca="false">IF(LEFT(AG1173,5)="ANEXO",VLOOKUP(AG1173,Dados!$X$111:$Z$112,2,0)*(AI1173-Q1173),"")</f>
        <v/>
      </c>
      <c r="AT1173" s="48" t="str">
        <f aca="false">IFERROR(IF(AR1173="","",(AI1173*AR1173)+AI1173),"INSERIR MVA")</f>
        <v/>
      </c>
      <c r="AU1173" s="48" t="str">
        <f aca="false">IF(AT1173="","",IF(AY1173=0.04,U1173,AS1173*AY1173))</f>
        <v/>
      </c>
      <c r="AV1173" s="47" t="str">
        <f aca="false">IFERROR(IF(AU1173="","",(VLOOKUP(AG1173,Dados!$X$111:$Z$112,3,0)*AT1173*0.17)),"INSERIR MVA")</f>
        <v/>
      </c>
      <c r="AW1173" s="47" t="str">
        <f aca="false">IFERROR(IF(AR1173="","",AV1173-AU1173),"")</f>
        <v/>
      </c>
      <c r="AX1173" s="51" t="str">
        <f aca="false">IFERROR(IF(AC1173="NÃO","",IF(AM1173&lt;&gt;"",AM1173-W1173,IF(AQ1173&lt;&gt;"",AQ1173-W1173,IF(AW1173&lt;&gt;"",AW1173-W1173,"")))),"")</f>
        <v/>
      </c>
      <c r="AY1173" s="46" t="str">
        <f aca="false">IFERROR(IF(ISNA(VLOOKUP(R1173,Dados!$X$2:$Y$5,2,0)),VLOOKUP(D1173,Dados!$X$7:$Y$33,2,0),VLOOKUP(R1173,Dados!$X$2:$Y$5,2,0)),"")</f>
        <v/>
      </c>
      <c r="AZ1173" s="52" t="str">
        <f aca="false">IF(C1173="","",IF(AND(Y1173="CONSUMO",AC1173="NÃO")*OR(AG1173="-",AG1173="BIT"),IF(E1173&lt;&gt;"",(AI1173-(P1173+L1173-N1173+Q1173)*AY1173)/0.83),""))</f>
        <v/>
      </c>
      <c r="BA1173" s="51" t="str">
        <f aca="false">IF(AZ1173="","",AZ1173*0.17-((P1173+L1173-N1173+Q1173)*AY1173))</f>
        <v/>
      </c>
      <c r="BB1173" s="51" t="str">
        <f aca="false">IF(AND(Y1173="CONSUMO",AG1173="ANEXO I",AY1173&gt;4%),(AI1173-(P1173+L1173-N1173+Q1173)*0.0514)/0.83*(0.5177)*(0.17)-AI1173*0.0514,IF(AND(Y1173="CONSUMO",AG1173="ANEXO II",AY1173&gt;4%),(AI1173-(P1173+L1173-N1173+Q1173)*0.041)/0.83*(0.3295)*(0.17)-AI1173*0.041,IF(AND(Y1173="CONSUMO",AG1173="ANEXO I",AY1173=4%),(AI1173-(P1173+L1173-N1173+Q1173)*0.04)/0.83*(0.5177)*(0.17)-AI1173*0.04,IF(AND(Y1173="CONSUMO",AG1173="ANEXO II",AY1173=4%),(AI1173-(P1173+L1173-N1173+Q1173)*0.04)/0.83*(0.3295)*(0.17)-AI1173*0.04,""))))</f>
        <v/>
      </c>
      <c r="BC1173" s="51" t="str">
        <f aca="false">IF(C1173="","",IF(AND(Y1173="CONSUMO",AC1173="SIM")*OR(AG1173="-",AG1173="BIT"),IF(E1173&lt;&gt;"",(AI1173-(P1173+L1173-N1173+Q1173)*AY1173)/0.83),""))</f>
        <v/>
      </c>
      <c r="BD1173" s="51" t="str">
        <f aca="false">IF(BC1173="","",BC1173*0.17)</f>
        <v/>
      </c>
      <c r="BE1173" s="51" t="str">
        <f aca="false">IF(I1173=6908,0,IF(BC1173="","",BD1173-((P1173+L1173-N1173+Q1173)*AY1173)))</f>
        <v/>
      </c>
      <c r="BF1173" s="53" t="str">
        <f aca="false">IF(B1173="","",IF(OR(B1173="",E1173="Regime Normal"),0,(AI1173-Q1173)*VLOOKUP(R1173,Dados!$X$98:$Y$108,2,0)))</f>
        <v/>
      </c>
      <c r="BG1173" s="54" t="str">
        <f aca="false">IFERROR(VLOOKUP(I1173,Dados!$AC$27:$AD$43,2,0),IF(B1173="","",IF(D1173&lt;&gt;"MT",IF(AND(AC1173="SIM",Y1173="Revenda"),"2403",IF(AND(AC1173="SIM",Y1173="Consumo"),"2407",IF(AND(AC1173="NÃO",Y1173="Revenda"),"2102",IF(AND(AC1173="NÃO",Y1173="Consumo"),"2556",)))),REPLACE(I1173,1,1,1))))</f>
        <v/>
      </c>
    </row>
    <row r="1174" customFormat="false" ht="12.8" hidden="false" customHeight="true" outlineLevel="0" collapsed="false">
      <c r="Y1174" s="45"/>
      <c r="Z1174" s="46" t="str">
        <f aca="false">IF(B1174="","",(IFERROR(VLOOKUP(H1174,Dados!A$3:B$15000,2,0),"Não Encontrado")))</f>
        <v/>
      </c>
      <c r="AA1174" s="46" t="str">
        <f aca="false">IF(B1174="","",(IFERROR(VLOOKUP(G1174,Dados!C$3:E$15000,3,0),"Não Encontrado")))</f>
        <v/>
      </c>
      <c r="AB1174" s="46" t="str">
        <f aca="false">IFERROR(IF(Z1174&lt;&gt;"Não Encontrado",Z1174,IF(AA1174&lt;&gt;"Não Encontrado",AA1174,"")),"")</f>
        <v/>
      </c>
      <c r="AC1174" s="45" t="str">
        <f aca="false">IF(B1174="","",IF(AB1174="","NÃO","SIM"))</f>
        <v/>
      </c>
      <c r="AD1174" s="45" t="str">
        <f aca="false">IFERROR(VLOOKUP(G1174,Dados!$P$3:$R$500,3,0),"")</f>
        <v/>
      </c>
      <c r="AE1174" s="45" t="str">
        <f aca="false">IFERROR(VLOOKUP(G1174,Dados!$K$3:$L$500,2,0),"")</f>
        <v/>
      </c>
      <c r="AF1174" s="45" t="str">
        <f aca="false">IFERROR(VLOOKUP(G1174,Dados!$M$3:$N$500,2,0),"")</f>
        <v/>
      </c>
      <c r="AG1174" s="45" t="str">
        <f aca="false">IF(F1174="","",IF(AND(AD1174="",AE1174="",AF1174=""),"-",IF(AND(AD1174="BIT",AE1174="",AF1174=""),"BIT",IF(AND(AE1174="ANEXO I",AD1174="",AF1174=""),"ANEXO I",IF(AND(AF1174="ANEXO II",AD1174="",AE1174=""),"ANEXO II","Escolher")))))</f>
        <v/>
      </c>
      <c r="AH1174" s="45" t="str">
        <f aca="false">IF(AG1174&lt;&gt;"Pneus","",IFERROR(VLOOKUP(R1174,Dados!$X$2:$Z$5,3,0)*(AI1174-Q1174),VLOOKUP(D1174,Dados!$X$7:$Z$33,3,0)*(AI1174-Q1174)))</f>
        <v/>
      </c>
      <c r="AI1174" s="47" t="str">
        <f aca="false">IF(B1174="","",P1174+Q1174+O1174+M1174+L1174-N1174)</f>
        <v/>
      </c>
      <c r="AJ1174" s="48" t="str">
        <f aca="false">IFERROR(IF(AND(AC1174="SIM",AG1174="-",Y1174="REVENDA"),(AB1174/1+1)*AI1174,IF(AND(AC1174="SIM",AG1174="Pneus",Y1174="REVENDA"),(AB1174/1+1)*(AI1174-AH1174),"")),"")</f>
        <v/>
      </c>
      <c r="AK1174" s="48" t="str">
        <f aca="false">IF(AJ1174="","",AJ1174*17%)</f>
        <v/>
      </c>
      <c r="AL1174" s="48" t="str">
        <f aca="false">IFERROR(IF(AC1174="NÃO","",IF(AK1174="","",IF(E1174="Simples Nacional",BF1174,IF(T1174=0.12,U1174*0.5833337002,IF(T1174=0,AI1174*0.07,U1174))))),"")</f>
        <v/>
      </c>
      <c r="AM1174" s="47" t="str">
        <f aca="false">IFERROR(IF(AC1174="NÃO","",IF(OR(AG1174="-",AG1174="Pneus"),AK1174-AL1174,"")),"")</f>
        <v/>
      </c>
      <c r="AN1174" s="48" t="str">
        <f aca="false">IF(AND(Y1174="REVENDA",AC1174="SIM",AG1174="BIT"),((AB1174/1+1)*AI1174)*0.4117,"")</f>
        <v/>
      </c>
      <c r="AO1174" s="48" t="str">
        <f aca="false">IF(AN1174="","",AN1174*17%)</f>
        <v/>
      </c>
      <c r="AP1174" s="49" t="str">
        <f aca="false">IF(AN1174="","",IF(T1174=0.12,(U1174*0.4117)*0.4117,IF(T1174=0,(AI1174*0.07)*0.4117,U1174*0.4117)))</f>
        <v/>
      </c>
      <c r="AQ1174" s="47" t="str">
        <f aca="false">IF(AN1174="","",AO1174-AP1174)</f>
        <v/>
      </c>
      <c r="AR1174" s="50" t="str">
        <f aca="false">IFERROR(IF(AND(AC1174="SIM",Y1174="REVENDA",LEFT(AG1174,5)="ANEXO")*OR(AE1174="ANEXO I",AF1174="ANEXO II"),VLOOKUP(H1174,Dados!G:I,2,0),""),"INSERIR MVA")</f>
        <v/>
      </c>
      <c r="AS1174" s="48" t="str">
        <f aca="false">IF(LEFT(AG1174,5)="ANEXO",VLOOKUP(AG1174,Dados!$X$111:$Z$112,2,0)*(AI1174-Q1174),"")</f>
        <v/>
      </c>
      <c r="AT1174" s="48" t="str">
        <f aca="false">IFERROR(IF(AR1174="","",(AI1174*AR1174)+AI1174),"INSERIR MVA")</f>
        <v/>
      </c>
      <c r="AU1174" s="48" t="str">
        <f aca="false">IF(AT1174="","",IF(AY1174=0.04,U1174,AS1174*AY1174))</f>
        <v/>
      </c>
      <c r="AV1174" s="47" t="str">
        <f aca="false">IFERROR(IF(AU1174="","",(VLOOKUP(AG1174,Dados!$X$111:$Z$112,3,0)*AT1174*0.17)),"INSERIR MVA")</f>
        <v/>
      </c>
      <c r="AW1174" s="47" t="str">
        <f aca="false">IFERROR(IF(AR1174="","",AV1174-AU1174),"")</f>
        <v/>
      </c>
      <c r="AX1174" s="51" t="str">
        <f aca="false">IFERROR(IF(AC1174="NÃO","",IF(AM1174&lt;&gt;"",AM1174-W1174,IF(AQ1174&lt;&gt;"",AQ1174-W1174,IF(AW1174&lt;&gt;"",AW1174-W1174,"")))),"")</f>
        <v/>
      </c>
      <c r="AY1174" s="46" t="str">
        <f aca="false">IFERROR(IF(ISNA(VLOOKUP(R1174,Dados!$X$2:$Y$5,2,0)),VLOOKUP(D1174,Dados!$X$7:$Y$33,2,0),VLOOKUP(R1174,Dados!$X$2:$Y$5,2,0)),"")</f>
        <v/>
      </c>
      <c r="AZ1174" s="52" t="str">
        <f aca="false">IF(C1174="","",IF(AND(Y1174="CONSUMO",AC1174="NÃO")*OR(AG1174="-",AG1174="BIT"),IF(E1174&lt;&gt;"",(AI1174-(P1174+L1174-N1174+Q1174)*AY1174)/0.83),""))</f>
        <v/>
      </c>
      <c r="BA1174" s="51" t="str">
        <f aca="false">IF(AZ1174="","",AZ1174*0.17-((P1174+L1174-N1174+Q1174)*AY1174))</f>
        <v/>
      </c>
      <c r="BB1174" s="51" t="str">
        <f aca="false">IF(AND(Y1174="CONSUMO",AG1174="ANEXO I",AY1174&gt;4%),(AI1174-(P1174+L1174-N1174+Q1174)*0.0514)/0.83*(0.5177)*(0.17)-AI1174*0.0514,IF(AND(Y1174="CONSUMO",AG1174="ANEXO II",AY1174&gt;4%),(AI1174-(P1174+L1174-N1174+Q1174)*0.041)/0.83*(0.3295)*(0.17)-AI1174*0.041,IF(AND(Y1174="CONSUMO",AG1174="ANEXO I",AY1174=4%),(AI1174-(P1174+L1174-N1174+Q1174)*0.04)/0.83*(0.5177)*(0.17)-AI1174*0.04,IF(AND(Y1174="CONSUMO",AG1174="ANEXO II",AY1174=4%),(AI1174-(P1174+L1174-N1174+Q1174)*0.04)/0.83*(0.3295)*(0.17)-AI1174*0.04,""))))</f>
        <v/>
      </c>
      <c r="BC1174" s="51" t="str">
        <f aca="false">IF(C1174="","",IF(AND(Y1174="CONSUMO",AC1174="SIM")*OR(AG1174="-",AG1174="BIT"),IF(E1174&lt;&gt;"",(AI1174-(P1174+L1174-N1174+Q1174)*AY1174)/0.83),""))</f>
        <v/>
      </c>
      <c r="BD1174" s="51" t="str">
        <f aca="false">IF(BC1174="","",BC1174*0.17)</f>
        <v/>
      </c>
      <c r="BE1174" s="51" t="str">
        <f aca="false">IF(I1174=6908,0,IF(BC1174="","",BD1174-((P1174+L1174-N1174+Q1174)*AY1174)))</f>
        <v/>
      </c>
      <c r="BF1174" s="53" t="str">
        <f aca="false">IF(B1174="","",IF(OR(B1174="",E1174="Regime Normal"),0,(AI1174-Q1174)*VLOOKUP(R1174,Dados!$X$98:$Y$108,2,0)))</f>
        <v/>
      </c>
      <c r="BG1174" s="54" t="str">
        <f aca="false">IFERROR(VLOOKUP(I1174,Dados!$AC$27:$AD$43,2,0),IF(B1174="","",IF(D1174&lt;&gt;"MT",IF(AND(AC1174="SIM",Y1174="Revenda"),"2403",IF(AND(AC1174="SIM",Y1174="Consumo"),"2407",IF(AND(AC1174="NÃO",Y1174="Revenda"),"2102",IF(AND(AC1174="NÃO",Y1174="Consumo"),"2556",)))),REPLACE(I1174,1,1,1))))</f>
        <v/>
      </c>
    </row>
    <row r="1175" customFormat="false" ht="12.8" hidden="false" customHeight="true" outlineLevel="0" collapsed="false">
      <c r="Y1175" s="45"/>
      <c r="Z1175" s="46" t="str">
        <f aca="false">IF(B1175="","",(IFERROR(VLOOKUP(H1175,Dados!A$3:B$15000,2,0),"Não Encontrado")))</f>
        <v/>
      </c>
      <c r="AA1175" s="46" t="str">
        <f aca="false">IF(B1175="","",(IFERROR(VLOOKUP(G1175,Dados!C$3:E$15000,3,0),"Não Encontrado")))</f>
        <v/>
      </c>
      <c r="AB1175" s="46" t="str">
        <f aca="false">IFERROR(IF(Z1175&lt;&gt;"Não Encontrado",Z1175,IF(AA1175&lt;&gt;"Não Encontrado",AA1175,"")),"")</f>
        <v/>
      </c>
      <c r="AC1175" s="45" t="str">
        <f aca="false">IF(B1175="","",IF(AB1175="","NÃO","SIM"))</f>
        <v/>
      </c>
      <c r="AD1175" s="45" t="str">
        <f aca="false">IFERROR(VLOOKUP(G1175,Dados!$P$3:$R$500,3,0),"")</f>
        <v/>
      </c>
      <c r="AE1175" s="45" t="str">
        <f aca="false">IFERROR(VLOOKUP(G1175,Dados!$K$3:$L$500,2,0),"")</f>
        <v/>
      </c>
      <c r="AF1175" s="45" t="str">
        <f aca="false">IFERROR(VLOOKUP(G1175,Dados!$M$3:$N$500,2,0),"")</f>
        <v/>
      </c>
      <c r="AG1175" s="45" t="str">
        <f aca="false">IF(F1175="","",IF(AND(AD1175="",AE1175="",AF1175=""),"-",IF(AND(AD1175="BIT",AE1175="",AF1175=""),"BIT",IF(AND(AE1175="ANEXO I",AD1175="",AF1175=""),"ANEXO I",IF(AND(AF1175="ANEXO II",AD1175="",AE1175=""),"ANEXO II","Escolher")))))</f>
        <v/>
      </c>
      <c r="AH1175" s="45" t="str">
        <f aca="false">IF(AG1175&lt;&gt;"Pneus","",IFERROR(VLOOKUP(R1175,Dados!$X$2:$Z$5,3,0)*(AI1175-Q1175),VLOOKUP(D1175,Dados!$X$7:$Z$33,3,0)*(AI1175-Q1175)))</f>
        <v/>
      </c>
      <c r="AI1175" s="47" t="str">
        <f aca="false">IF(B1175="","",P1175+Q1175+O1175+M1175+L1175-N1175)</f>
        <v/>
      </c>
      <c r="AJ1175" s="48" t="str">
        <f aca="false">IFERROR(IF(AND(AC1175="SIM",AG1175="-",Y1175="REVENDA"),(AB1175/1+1)*AI1175,IF(AND(AC1175="SIM",AG1175="Pneus",Y1175="REVENDA"),(AB1175/1+1)*(AI1175-AH1175),"")),"")</f>
        <v/>
      </c>
      <c r="AK1175" s="48" t="str">
        <f aca="false">IF(AJ1175="","",AJ1175*17%)</f>
        <v/>
      </c>
      <c r="AL1175" s="48" t="str">
        <f aca="false">IFERROR(IF(AC1175="NÃO","",IF(AK1175="","",IF(E1175="Simples Nacional",BF1175,IF(T1175=0.12,U1175*0.5833337002,IF(T1175=0,AI1175*0.07,U1175))))),"")</f>
        <v/>
      </c>
      <c r="AM1175" s="47" t="str">
        <f aca="false">IFERROR(IF(AC1175="NÃO","",IF(OR(AG1175="-",AG1175="Pneus"),AK1175-AL1175,"")),"")</f>
        <v/>
      </c>
      <c r="AN1175" s="48" t="str">
        <f aca="false">IF(AND(Y1175="REVENDA",AC1175="SIM",AG1175="BIT"),((AB1175/1+1)*AI1175)*0.4117,"")</f>
        <v/>
      </c>
      <c r="AO1175" s="48" t="str">
        <f aca="false">IF(AN1175="","",AN1175*17%)</f>
        <v/>
      </c>
      <c r="AP1175" s="49" t="str">
        <f aca="false">IF(AN1175="","",IF(T1175=0.12,(U1175*0.4117)*0.4117,IF(T1175=0,(AI1175*0.07)*0.4117,U1175*0.4117)))</f>
        <v/>
      </c>
      <c r="AQ1175" s="47" t="str">
        <f aca="false">IF(AN1175="","",AO1175-AP1175)</f>
        <v/>
      </c>
      <c r="AR1175" s="50" t="str">
        <f aca="false">IFERROR(IF(AND(AC1175="SIM",Y1175="REVENDA",LEFT(AG1175,5)="ANEXO")*OR(AE1175="ANEXO I",AF1175="ANEXO II"),VLOOKUP(H1175,Dados!G:I,2,0),""),"INSERIR MVA")</f>
        <v/>
      </c>
      <c r="AS1175" s="48" t="str">
        <f aca="false">IF(LEFT(AG1175,5)="ANEXO",VLOOKUP(AG1175,Dados!$X$111:$Z$112,2,0)*(AI1175-Q1175),"")</f>
        <v/>
      </c>
      <c r="AT1175" s="48" t="str">
        <f aca="false">IFERROR(IF(AR1175="","",(AI1175*AR1175)+AI1175),"INSERIR MVA")</f>
        <v/>
      </c>
      <c r="AU1175" s="48" t="str">
        <f aca="false">IF(AT1175="","",IF(AY1175=0.04,U1175,AS1175*AY1175))</f>
        <v/>
      </c>
      <c r="AV1175" s="47" t="str">
        <f aca="false">IFERROR(IF(AU1175="","",(VLOOKUP(AG1175,Dados!$X$111:$Z$112,3,0)*AT1175*0.17)),"INSERIR MVA")</f>
        <v/>
      </c>
      <c r="AW1175" s="47" t="str">
        <f aca="false">IFERROR(IF(AR1175="","",AV1175-AU1175),"")</f>
        <v/>
      </c>
      <c r="AX1175" s="51" t="str">
        <f aca="false">IFERROR(IF(AC1175="NÃO","",IF(AM1175&lt;&gt;"",AM1175-W1175,IF(AQ1175&lt;&gt;"",AQ1175-W1175,IF(AW1175&lt;&gt;"",AW1175-W1175,"")))),"")</f>
        <v/>
      </c>
      <c r="AY1175" s="46" t="str">
        <f aca="false">IFERROR(IF(ISNA(VLOOKUP(R1175,Dados!$X$2:$Y$5,2,0)),VLOOKUP(D1175,Dados!$X$7:$Y$33,2,0),VLOOKUP(R1175,Dados!$X$2:$Y$5,2,0)),"")</f>
        <v/>
      </c>
      <c r="AZ1175" s="52" t="str">
        <f aca="false">IF(C1175="","",IF(AND(Y1175="CONSUMO",AC1175="NÃO")*OR(AG1175="-",AG1175="BIT"),IF(E1175&lt;&gt;"",(AI1175-(P1175+L1175-N1175+Q1175)*AY1175)/0.83),""))</f>
        <v/>
      </c>
      <c r="BA1175" s="51" t="str">
        <f aca="false">IF(AZ1175="","",AZ1175*0.17-((P1175+L1175-N1175+Q1175)*AY1175))</f>
        <v/>
      </c>
      <c r="BB1175" s="51" t="str">
        <f aca="false">IF(AND(Y1175="CONSUMO",AG1175="ANEXO I",AY1175&gt;4%),(AI1175-(P1175+L1175-N1175+Q1175)*0.0514)/0.83*(0.5177)*(0.17)-AI1175*0.0514,IF(AND(Y1175="CONSUMO",AG1175="ANEXO II",AY1175&gt;4%),(AI1175-(P1175+L1175-N1175+Q1175)*0.041)/0.83*(0.3295)*(0.17)-AI1175*0.041,IF(AND(Y1175="CONSUMO",AG1175="ANEXO I",AY1175=4%),(AI1175-(P1175+L1175-N1175+Q1175)*0.04)/0.83*(0.5177)*(0.17)-AI1175*0.04,IF(AND(Y1175="CONSUMO",AG1175="ANEXO II",AY1175=4%),(AI1175-(P1175+L1175-N1175+Q1175)*0.04)/0.83*(0.3295)*(0.17)-AI1175*0.04,""))))</f>
        <v/>
      </c>
      <c r="BC1175" s="51" t="str">
        <f aca="false">IF(C1175="","",IF(AND(Y1175="CONSUMO",AC1175="SIM")*OR(AG1175="-",AG1175="BIT"),IF(E1175&lt;&gt;"",(AI1175-(P1175+L1175-N1175+Q1175)*AY1175)/0.83),""))</f>
        <v/>
      </c>
      <c r="BD1175" s="51" t="str">
        <f aca="false">IF(BC1175="","",BC1175*0.17)</f>
        <v/>
      </c>
      <c r="BE1175" s="51" t="str">
        <f aca="false">IF(I1175=6908,0,IF(BC1175="","",BD1175-((P1175+L1175-N1175+Q1175)*AY1175)))</f>
        <v/>
      </c>
      <c r="BF1175" s="53" t="str">
        <f aca="false">IF(B1175="","",IF(OR(B1175="",E1175="Regime Normal"),0,(AI1175-Q1175)*VLOOKUP(R1175,Dados!$X$98:$Y$108,2,0)))</f>
        <v/>
      </c>
      <c r="BG1175" s="54" t="str">
        <f aca="false">IFERROR(VLOOKUP(I1175,Dados!$AC$27:$AD$43,2,0),IF(B1175="","",IF(D1175&lt;&gt;"MT",IF(AND(AC1175="SIM",Y1175="Revenda"),"2403",IF(AND(AC1175="SIM",Y1175="Consumo"),"2407",IF(AND(AC1175="NÃO",Y1175="Revenda"),"2102",IF(AND(AC1175="NÃO",Y1175="Consumo"),"2556",)))),REPLACE(I1175,1,1,1))))</f>
        <v/>
      </c>
    </row>
    <row r="1176" customFormat="false" ht="12.8" hidden="false" customHeight="true" outlineLevel="0" collapsed="false">
      <c r="Y1176" s="45"/>
      <c r="Z1176" s="46" t="str">
        <f aca="false">IF(B1176="","",(IFERROR(VLOOKUP(H1176,Dados!A$3:B$15000,2,0),"Não Encontrado")))</f>
        <v/>
      </c>
      <c r="AA1176" s="46" t="str">
        <f aca="false">IF(B1176="","",(IFERROR(VLOOKUP(G1176,Dados!C$3:E$15000,3,0),"Não Encontrado")))</f>
        <v/>
      </c>
      <c r="AB1176" s="46" t="str">
        <f aca="false">IFERROR(IF(Z1176&lt;&gt;"Não Encontrado",Z1176,IF(AA1176&lt;&gt;"Não Encontrado",AA1176,"")),"")</f>
        <v/>
      </c>
      <c r="AC1176" s="45" t="str">
        <f aca="false">IF(B1176="","",IF(AB1176="","NÃO","SIM"))</f>
        <v/>
      </c>
      <c r="AD1176" s="45" t="str">
        <f aca="false">IFERROR(VLOOKUP(G1176,Dados!$P$3:$R$500,3,0),"")</f>
        <v/>
      </c>
      <c r="AE1176" s="45" t="str">
        <f aca="false">IFERROR(VLOOKUP(G1176,Dados!$K$3:$L$500,2,0),"")</f>
        <v/>
      </c>
      <c r="AF1176" s="45" t="str">
        <f aca="false">IFERROR(VLOOKUP(G1176,Dados!$M$3:$N$500,2,0),"")</f>
        <v/>
      </c>
      <c r="AG1176" s="45" t="str">
        <f aca="false">IF(F1176="","",IF(AND(AD1176="",AE1176="",AF1176=""),"-",IF(AND(AD1176="BIT",AE1176="",AF1176=""),"BIT",IF(AND(AE1176="ANEXO I",AD1176="",AF1176=""),"ANEXO I",IF(AND(AF1176="ANEXO II",AD1176="",AE1176=""),"ANEXO II","Escolher")))))</f>
        <v/>
      </c>
      <c r="AH1176" s="45" t="str">
        <f aca="false">IF(AG1176&lt;&gt;"Pneus","",IFERROR(VLOOKUP(R1176,Dados!$X$2:$Z$5,3,0)*(AI1176-Q1176),VLOOKUP(D1176,Dados!$X$7:$Z$33,3,0)*(AI1176-Q1176)))</f>
        <v/>
      </c>
      <c r="AI1176" s="47" t="str">
        <f aca="false">IF(B1176="","",P1176+Q1176+O1176+M1176+L1176-N1176)</f>
        <v/>
      </c>
      <c r="AJ1176" s="48" t="str">
        <f aca="false">IFERROR(IF(AND(AC1176="SIM",AG1176="-",Y1176="REVENDA"),(AB1176/1+1)*AI1176,IF(AND(AC1176="SIM",AG1176="Pneus",Y1176="REVENDA"),(AB1176/1+1)*(AI1176-AH1176),"")),"")</f>
        <v/>
      </c>
      <c r="AK1176" s="48" t="str">
        <f aca="false">IF(AJ1176="","",AJ1176*17%)</f>
        <v/>
      </c>
      <c r="AL1176" s="48" t="str">
        <f aca="false">IFERROR(IF(AC1176="NÃO","",IF(AK1176="","",IF(E1176="Simples Nacional",BF1176,IF(T1176=0.12,U1176*0.5833337002,IF(T1176=0,AI1176*0.07,U1176))))),"")</f>
        <v/>
      </c>
      <c r="AM1176" s="47" t="str">
        <f aca="false">IFERROR(IF(AC1176="NÃO","",IF(OR(AG1176="-",AG1176="Pneus"),AK1176-AL1176,"")),"")</f>
        <v/>
      </c>
      <c r="AN1176" s="48" t="str">
        <f aca="false">IF(AND(Y1176="REVENDA",AC1176="SIM",AG1176="BIT"),((AB1176/1+1)*AI1176)*0.4117,"")</f>
        <v/>
      </c>
      <c r="AO1176" s="48" t="str">
        <f aca="false">IF(AN1176="","",AN1176*17%)</f>
        <v/>
      </c>
      <c r="AP1176" s="49" t="str">
        <f aca="false">IF(AN1176="","",IF(T1176=0.12,(U1176*0.4117)*0.4117,IF(T1176=0,(AI1176*0.07)*0.4117,U1176*0.4117)))</f>
        <v/>
      </c>
      <c r="AQ1176" s="47" t="str">
        <f aca="false">IF(AN1176="","",AO1176-AP1176)</f>
        <v/>
      </c>
      <c r="AR1176" s="50" t="str">
        <f aca="false">IFERROR(IF(AND(AC1176="SIM",Y1176="REVENDA",LEFT(AG1176,5)="ANEXO")*OR(AE1176="ANEXO I",AF1176="ANEXO II"),VLOOKUP(H1176,Dados!G:I,2,0),""),"INSERIR MVA")</f>
        <v/>
      </c>
      <c r="AS1176" s="48" t="str">
        <f aca="false">IF(LEFT(AG1176,5)="ANEXO",VLOOKUP(AG1176,Dados!$X$111:$Z$112,2,0)*(AI1176-Q1176),"")</f>
        <v/>
      </c>
      <c r="AT1176" s="48" t="str">
        <f aca="false">IFERROR(IF(AR1176="","",(AI1176*AR1176)+AI1176),"INSERIR MVA")</f>
        <v/>
      </c>
      <c r="AU1176" s="48" t="str">
        <f aca="false">IF(AT1176="","",IF(AY1176=0.04,U1176,AS1176*AY1176))</f>
        <v/>
      </c>
      <c r="AV1176" s="47" t="str">
        <f aca="false">IFERROR(IF(AU1176="","",(VLOOKUP(AG1176,Dados!$X$111:$Z$112,3,0)*AT1176*0.17)),"INSERIR MVA")</f>
        <v/>
      </c>
      <c r="AW1176" s="47" t="str">
        <f aca="false">IFERROR(IF(AR1176="","",AV1176-AU1176),"")</f>
        <v/>
      </c>
      <c r="AX1176" s="51" t="str">
        <f aca="false">IFERROR(IF(AC1176="NÃO","",IF(AM1176&lt;&gt;"",AM1176-W1176,IF(AQ1176&lt;&gt;"",AQ1176-W1176,IF(AW1176&lt;&gt;"",AW1176-W1176,"")))),"")</f>
        <v/>
      </c>
      <c r="AY1176" s="46" t="str">
        <f aca="false">IFERROR(IF(ISNA(VLOOKUP(R1176,Dados!$X$2:$Y$5,2,0)),VLOOKUP(D1176,Dados!$X$7:$Y$33,2,0),VLOOKUP(R1176,Dados!$X$2:$Y$5,2,0)),"")</f>
        <v/>
      </c>
      <c r="AZ1176" s="52" t="str">
        <f aca="false">IF(C1176="","",IF(AND(Y1176="CONSUMO",AC1176="NÃO")*OR(AG1176="-",AG1176="BIT"),IF(E1176&lt;&gt;"",(AI1176-(P1176+L1176-N1176+Q1176)*AY1176)/0.83),""))</f>
        <v/>
      </c>
      <c r="BA1176" s="51" t="str">
        <f aca="false">IF(AZ1176="","",AZ1176*0.17-((P1176+L1176-N1176+Q1176)*AY1176))</f>
        <v/>
      </c>
      <c r="BB1176" s="51" t="str">
        <f aca="false">IF(AND(Y1176="CONSUMO",AG1176="ANEXO I",AY1176&gt;4%),(AI1176-(P1176+L1176-N1176+Q1176)*0.0514)/0.83*(0.5177)*(0.17)-AI1176*0.0514,IF(AND(Y1176="CONSUMO",AG1176="ANEXO II",AY1176&gt;4%),(AI1176-(P1176+L1176-N1176+Q1176)*0.041)/0.83*(0.3295)*(0.17)-AI1176*0.041,IF(AND(Y1176="CONSUMO",AG1176="ANEXO I",AY1176=4%),(AI1176-(P1176+L1176-N1176+Q1176)*0.04)/0.83*(0.5177)*(0.17)-AI1176*0.04,IF(AND(Y1176="CONSUMO",AG1176="ANEXO II",AY1176=4%),(AI1176-(P1176+L1176-N1176+Q1176)*0.04)/0.83*(0.3295)*(0.17)-AI1176*0.04,""))))</f>
        <v/>
      </c>
      <c r="BC1176" s="51" t="str">
        <f aca="false">IF(C1176="","",IF(AND(Y1176="CONSUMO",AC1176="SIM")*OR(AG1176="-",AG1176="BIT"),IF(E1176&lt;&gt;"",(AI1176-(P1176+L1176-N1176+Q1176)*AY1176)/0.83),""))</f>
        <v/>
      </c>
      <c r="BD1176" s="51" t="str">
        <f aca="false">IF(BC1176="","",BC1176*0.17)</f>
        <v/>
      </c>
      <c r="BE1176" s="51" t="str">
        <f aca="false">IF(I1176=6908,0,IF(BC1176="","",BD1176-((P1176+L1176-N1176+Q1176)*AY1176)))</f>
        <v/>
      </c>
      <c r="BF1176" s="53" t="str">
        <f aca="false">IF(B1176="","",IF(OR(B1176="",E1176="Regime Normal"),0,(AI1176-Q1176)*VLOOKUP(R1176,Dados!$X$98:$Y$108,2,0)))</f>
        <v/>
      </c>
      <c r="BG1176" s="54" t="str">
        <f aca="false">IFERROR(VLOOKUP(I1176,Dados!$AC$27:$AD$43,2,0),IF(B1176="","",IF(D1176&lt;&gt;"MT",IF(AND(AC1176="SIM",Y1176="Revenda"),"2403",IF(AND(AC1176="SIM",Y1176="Consumo"),"2407",IF(AND(AC1176="NÃO",Y1176="Revenda"),"2102",IF(AND(AC1176="NÃO",Y1176="Consumo"),"2556",)))),REPLACE(I1176,1,1,1))))</f>
        <v/>
      </c>
    </row>
    <row r="1177" customFormat="false" ht="12.8" hidden="false" customHeight="true" outlineLevel="0" collapsed="false">
      <c r="Y1177" s="45"/>
      <c r="Z1177" s="46" t="str">
        <f aca="false">IF(B1177="","",(IFERROR(VLOOKUP(H1177,Dados!A$3:B$15000,2,0),"Não Encontrado")))</f>
        <v/>
      </c>
      <c r="AA1177" s="46" t="str">
        <f aca="false">IF(B1177="","",(IFERROR(VLOOKUP(G1177,Dados!C$3:E$15000,3,0),"Não Encontrado")))</f>
        <v/>
      </c>
      <c r="AB1177" s="46" t="str">
        <f aca="false">IFERROR(IF(Z1177&lt;&gt;"Não Encontrado",Z1177,IF(AA1177&lt;&gt;"Não Encontrado",AA1177,"")),"")</f>
        <v/>
      </c>
      <c r="AC1177" s="45" t="str">
        <f aca="false">IF(B1177="","",IF(AB1177="","NÃO","SIM"))</f>
        <v/>
      </c>
      <c r="AD1177" s="45" t="str">
        <f aca="false">IFERROR(VLOOKUP(G1177,Dados!$P$3:$R$500,3,0),"")</f>
        <v/>
      </c>
      <c r="AE1177" s="45" t="str">
        <f aca="false">IFERROR(VLOOKUP(G1177,Dados!$K$3:$L$500,2,0),"")</f>
        <v/>
      </c>
      <c r="AF1177" s="45" t="str">
        <f aca="false">IFERROR(VLOOKUP(G1177,Dados!$M$3:$N$500,2,0),"")</f>
        <v/>
      </c>
      <c r="AG1177" s="45" t="str">
        <f aca="false">IF(F1177="","",IF(AND(AD1177="",AE1177="",AF1177=""),"-",IF(AND(AD1177="BIT",AE1177="",AF1177=""),"BIT",IF(AND(AE1177="ANEXO I",AD1177="",AF1177=""),"ANEXO I",IF(AND(AF1177="ANEXO II",AD1177="",AE1177=""),"ANEXO II","Escolher")))))</f>
        <v/>
      </c>
      <c r="AH1177" s="45" t="str">
        <f aca="false">IF(AG1177&lt;&gt;"Pneus","",IFERROR(VLOOKUP(R1177,Dados!$X$2:$Z$5,3,0)*(AI1177-Q1177),VLOOKUP(D1177,Dados!$X$7:$Z$33,3,0)*(AI1177-Q1177)))</f>
        <v/>
      </c>
      <c r="AI1177" s="47" t="str">
        <f aca="false">IF(B1177="","",P1177+Q1177+O1177+M1177+L1177-N1177)</f>
        <v/>
      </c>
      <c r="AJ1177" s="48" t="str">
        <f aca="false">IFERROR(IF(AND(AC1177="SIM",AG1177="-",Y1177="REVENDA"),(AB1177/1+1)*AI1177,IF(AND(AC1177="SIM",AG1177="Pneus",Y1177="REVENDA"),(AB1177/1+1)*(AI1177-AH1177),"")),"")</f>
        <v/>
      </c>
      <c r="AK1177" s="48" t="str">
        <f aca="false">IF(AJ1177="","",AJ1177*17%)</f>
        <v/>
      </c>
      <c r="AL1177" s="48" t="str">
        <f aca="false">IFERROR(IF(AC1177="NÃO","",IF(AK1177="","",IF(E1177="Simples Nacional",BF1177,IF(T1177=0.12,U1177*0.5833337002,IF(T1177=0,AI1177*0.07,U1177))))),"")</f>
        <v/>
      </c>
      <c r="AM1177" s="47" t="str">
        <f aca="false">IFERROR(IF(AC1177="NÃO","",IF(OR(AG1177="-",AG1177="Pneus"),AK1177-AL1177,"")),"")</f>
        <v/>
      </c>
      <c r="AN1177" s="48" t="str">
        <f aca="false">IF(AND(Y1177="REVENDA",AC1177="SIM",AG1177="BIT"),((AB1177/1+1)*AI1177)*0.4117,"")</f>
        <v/>
      </c>
      <c r="AO1177" s="48" t="str">
        <f aca="false">IF(AN1177="","",AN1177*17%)</f>
        <v/>
      </c>
      <c r="AP1177" s="49" t="str">
        <f aca="false">IF(AN1177="","",IF(T1177=0.12,(U1177*0.4117)*0.4117,IF(T1177=0,(AI1177*0.07)*0.4117,U1177*0.4117)))</f>
        <v/>
      </c>
      <c r="AQ1177" s="47" t="str">
        <f aca="false">IF(AN1177="","",AO1177-AP1177)</f>
        <v/>
      </c>
      <c r="AR1177" s="50" t="str">
        <f aca="false">IFERROR(IF(AND(AC1177="SIM",Y1177="REVENDA",LEFT(AG1177,5)="ANEXO")*OR(AE1177="ANEXO I",AF1177="ANEXO II"),VLOOKUP(H1177,Dados!G:I,2,0),""),"INSERIR MVA")</f>
        <v/>
      </c>
      <c r="AS1177" s="48" t="str">
        <f aca="false">IF(LEFT(AG1177,5)="ANEXO",VLOOKUP(AG1177,Dados!$X$111:$Z$112,2,0)*(AI1177-Q1177),"")</f>
        <v/>
      </c>
      <c r="AT1177" s="48" t="str">
        <f aca="false">IFERROR(IF(AR1177="","",(AI1177*AR1177)+AI1177),"INSERIR MVA")</f>
        <v/>
      </c>
      <c r="AU1177" s="48" t="str">
        <f aca="false">IF(AT1177="","",IF(AY1177=0.04,U1177,AS1177*AY1177))</f>
        <v/>
      </c>
      <c r="AV1177" s="47" t="str">
        <f aca="false">IFERROR(IF(AU1177="","",(VLOOKUP(AG1177,Dados!$X$111:$Z$112,3,0)*AT1177*0.17)),"INSERIR MVA")</f>
        <v/>
      </c>
      <c r="AW1177" s="47" t="str">
        <f aca="false">IFERROR(IF(AR1177="","",AV1177-AU1177),"")</f>
        <v/>
      </c>
      <c r="AX1177" s="51" t="str">
        <f aca="false">IFERROR(IF(AC1177="NÃO","",IF(AM1177&lt;&gt;"",AM1177-W1177,IF(AQ1177&lt;&gt;"",AQ1177-W1177,IF(AW1177&lt;&gt;"",AW1177-W1177,"")))),"")</f>
        <v/>
      </c>
      <c r="AY1177" s="46" t="str">
        <f aca="false">IFERROR(IF(ISNA(VLOOKUP(R1177,Dados!$X$2:$Y$5,2,0)),VLOOKUP(D1177,Dados!$X$7:$Y$33,2,0),VLOOKUP(R1177,Dados!$X$2:$Y$5,2,0)),"")</f>
        <v/>
      </c>
      <c r="AZ1177" s="52" t="str">
        <f aca="false">IF(C1177="","",IF(AND(Y1177="CONSUMO",AC1177="NÃO")*OR(AG1177="-",AG1177="BIT"),IF(E1177&lt;&gt;"",(AI1177-(P1177+L1177-N1177+Q1177)*AY1177)/0.83),""))</f>
        <v/>
      </c>
      <c r="BA1177" s="51" t="str">
        <f aca="false">IF(AZ1177="","",AZ1177*0.17-((P1177+L1177-N1177+Q1177)*AY1177))</f>
        <v/>
      </c>
      <c r="BB1177" s="51" t="str">
        <f aca="false">IF(AND(Y1177="CONSUMO",AG1177="ANEXO I",AY1177&gt;4%),(AI1177-(P1177+L1177-N1177+Q1177)*0.0514)/0.83*(0.5177)*(0.17)-AI1177*0.0514,IF(AND(Y1177="CONSUMO",AG1177="ANEXO II",AY1177&gt;4%),(AI1177-(P1177+L1177-N1177+Q1177)*0.041)/0.83*(0.3295)*(0.17)-AI1177*0.041,IF(AND(Y1177="CONSUMO",AG1177="ANEXO I",AY1177=4%),(AI1177-(P1177+L1177-N1177+Q1177)*0.04)/0.83*(0.5177)*(0.17)-AI1177*0.04,IF(AND(Y1177="CONSUMO",AG1177="ANEXO II",AY1177=4%),(AI1177-(P1177+L1177-N1177+Q1177)*0.04)/0.83*(0.3295)*(0.17)-AI1177*0.04,""))))</f>
        <v/>
      </c>
      <c r="BC1177" s="51" t="str">
        <f aca="false">IF(C1177="","",IF(AND(Y1177="CONSUMO",AC1177="SIM")*OR(AG1177="-",AG1177="BIT"),IF(E1177&lt;&gt;"",(AI1177-(P1177+L1177-N1177+Q1177)*AY1177)/0.83),""))</f>
        <v/>
      </c>
      <c r="BD1177" s="51" t="str">
        <f aca="false">IF(BC1177="","",BC1177*0.17)</f>
        <v/>
      </c>
      <c r="BE1177" s="51" t="str">
        <f aca="false">IF(I1177=6908,0,IF(BC1177="","",BD1177-((P1177+L1177-N1177+Q1177)*AY1177)))</f>
        <v/>
      </c>
      <c r="BF1177" s="53" t="str">
        <f aca="false">IF(B1177="","",IF(OR(B1177="",E1177="Regime Normal"),0,(AI1177-Q1177)*VLOOKUP(R1177,Dados!$X$98:$Y$108,2,0)))</f>
        <v/>
      </c>
      <c r="BG1177" s="54" t="str">
        <f aca="false">IFERROR(VLOOKUP(I1177,Dados!$AC$27:$AD$43,2,0),IF(B1177="","",IF(D1177&lt;&gt;"MT",IF(AND(AC1177="SIM",Y1177="Revenda"),"2403",IF(AND(AC1177="SIM",Y1177="Consumo"),"2407",IF(AND(AC1177="NÃO",Y1177="Revenda"),"2102",IF(AND(AC1177="NÃO",Y1177="Consumo"),"2556",)))),REPLACE(I1177,1,1,1))))</f>
        <v/>
      </c>
    </row>
    <row r="1178" customFormat="false" ht="12.8" hidden="false" customHeight="true" outlineLevel="0" collapsed="false">
      <c r="Y1178" s="45"/>
      <c r="Z1178" s="46" t="str">
        <f aca="false">IF(B1178="","",(IFERROR(VLOOKUP(H1178,Dados!A$3:B$15000,2,0),"Não Encontrado")))</f>
        <v/>
      </c>
      <c r="AA1178" s="46" t="str">
        <f aca="false">IF(B1178="","",(IFERROR(VLOOKUP(G1178,Dados!C$3:E$15000,3,0),"Não Encontrado")))</f>
        <v/>
      </c>
      <c r="AB1178" s="46" t="str">
        <f aca="false">IFERROR(IF(Z1178&lt;&gt;"Não Encontrado",Z1178,IF(AA1178&lt;&gt;"Não Encontrado",AA1178,"")),"")</f>
        <v/>
      </c>
      <c r="AC1178" s="45" t="str">
        <f aca="false">IF(B1178="","",IF(AB1178="","NÃO","SIM"))</f>
        <v/>
      </c>
      <c r="AD1178" s="45" t="str">
        <f aca="false">IFERROR(VLOOKUP(G1178,Dados!$P$3:$R$500,3,0),"")</f>
        <v/>
      </c>
      <c r="AE1178" s="45" t="str">
        <f aca="false">IFERROR(VLOOKUP(G1178,Dados!$K$3:$L$500,2,0),"")</f>
        <v/>
      </c>
      <c r="AF1178" s="45" t="str">
        <f aca="false">IFERROR(VLOOKUP(G1178,Dados!$M$3:$N$500,2,0),"")</f>
        <v/>
      </c>
      <c r="AG1178" s="45" t="str">
        <f aca="false">IF(F1178="","",IF(AND(AD1178="",AE1178="",AF1178=""),"-",IF(AND(AD1178="BIT",AE1178="",AF1178=""),"BIT",IF(AND(AE1178="ANEXO I",AD1178="",AF1178=""),"ANEXO I",IF(AND(AF1178="ANEXO II",AD1178="",AE1178=""),"ANEXO II","Escolher")))))</f>
        <v/>
      </c>
      <c r="AH1178" s="45" t="str">
        <f aca="false">IF(AG1178&lt;&gt;"Pneus","",IFERROR(VLOOKUP(R1178,Dados!$X$2:$Z$5,3,0)*(AI1178-Q1178),VLOOKUP(D1178,Dados!$X$7:$Z$33,3,0)*(AI1178-Q1178)))</f>
        <v/>
      </c>
      <c r="AI1178" s="47" t="str">
        <f aca="false">IF(B1178="","",P1178+Q1178+O1178+M1178+L1178-N1178)</f>
        <v/>
      </c>
      <c r="AJ1178" s="48" t="str">
        <f aca="false">IFERROR(IF(AND(AC1178="SIM",AG1178="-",Y1178="REVENDA"),(AB1178/1+1)*AI1178,IF(AND(AC1178="SIM",AG1178="Pneus",Y1178="REVENDA"),(AB1178/1+1)*(AI1178-AH1178),"")),"")</f>
        <v/>
      </c>
      <c r="AK1178" s="48" t="str">
        <f aca="false">IF(AJ1178="","",AJ1178*17%)</f>
        <v/>
      </c>
      <c r="AL1178" s="48" t="str">
        <f aca="false">IFERROR(IF(AC1178="NÃO","",IF(AK1178="","",IF(E1178="Simples Nacional",BF1178,IF(T1178=0.12,U1178*0.5833337002,IF(T1178=0,AI1178*0.07,U1178))))),"")</f>
        <v/>
      </c>
      <c r="AM1178" s="47" t="str">
        <f aca="false">IFERROR(IF(AC1178="NÃO","",IF(OR(AG1178="-",AG1178="Pneus"),AK1178-AL1178,"")),"")</f>
        <v/>
      </c>
      <c r="AN1178" s="48" t="str">
        <f aca="false">IF(AND(Y1178="REVENDA",AC1178="SIM",AG1178="BIT"),((AB1178/1+1)*AI1178)*0.4117,"")</f>
        <v/>
      </c>
      <c r="AO1178" s="48" t="str">
        <f aca="false">IF(AN1178="","",AN1178*17%)</f>
        <v/>
      </c>
      <c r="AP1178" s="49" t="str">
        <f aca="false">IF(AN1178="","",IF(T1178=0.12,(U1178*0.4117)*0.4117,IF(T1178=0,(AI1178*0.07)*0.4117,U1178*0.4117)))</f>
        <v/>
      </c>
      <c r="AQ1178" s="47" t="str">
        <f aca="false">IF(AN1178="","",AO1178-AP1178)</f>
        <v/>
      </c>
      <c r="AR1178" s="50" t="str">
        <f aca="false">IFERROR(IF(AND(AC1178="SIM",Y1178="REVENDA",LEFT(AG1178,5)="ANEXO")*OR(AE1178="ANEXO I",AF1178="ANEXO II"),VLOOKUP(H1178,Dados!G:I,2,0),""),"INSERIR MVA")</f>
        <v/>
      </c>
      <c r="AS1178" s="48" t="str">
        <f aca="false">IF(LEFT(AG1178,5)="ANEXO",VLOOKUP(AG1178,Dados!$X$111:$Z$112,2,0)*(AI1178-Q1178),"")</f>
        <v/>
      </c>
      <c r="AT1178" s="48" t="str">
        <f aca="false">IFERROR(IF(AR1178="","",(AI1178*AR1178)+AI1178),"INSERIR MVA")</f>
        <v/>
      </c>
      <c r="AU1178" s="48" t="str">
        <f aca="false">IF(AT1178="","",IF(AY1178=0.04,U1178,AS1178*AY1178))</f>
        <v/>
      </c>
      <c r="AV1178" s="47" t="str">
        <f aca="false">IFERROR(IF(AU1178="","",(VLOOKUP(AG1178,Dados!$X$111:$Z$112,3,0)*AT1178*0.17)),"INSERIR MVA")</f>
        <v/>
      </c>
      <c r="AW1178" s="47" t="str">
        <f aca="false">IFERROR(IF(AR1178="","",AV1178-AU1178),"")</f>
        <v/>
      </c>
      <c r="AX1178" s="51" t="str">
        <f aca="false">IFERROR(IF(AC1178="NÃO","",IF(AM1178&lt;&gt;"",AM1178-W1178,IF(AQ1178&lt;&gt;"",AQ1178-W1178,IF(AW1178&lt;&gt;"",AW1178-W1178,"")))),"")</f>
        <v/>
      </c>
      <c r="AY1178" s="46" t="str">
        <f aca="false">IFERROR(IF(ISNA(VLOOKUP(R1178,Dados!$X$2:$Y$5,2,0)),VLOOKUP(D1178,Dados!$X$7:$Y$33,2,0),VLOOKUP(R1178,Dados!$X$2:$Y$5,2,0)),"")</f>
        <v/>
      </c>
      <c r="AZ1178" s="52" t="str">
        <f aca="false">IF(C1178="","",IF(AND(Y1178="CONSUMO",AC1178="NÃO")*OR(AG1178="-",AG1178="BIT"),IF(E1178&lt;&gt;"",(AI1178-(P1178+L1178-N1178+Q1178)*AY1178)/0.83),""))</f>
        <v/>
      </c>
      <c r="BA1178" s="51" t="str">
        <f aca="false">IF(AZ1178="","",AZ1178*0.17-((P1178+L1178-N1178+Q1178)*AY1178))</f>
        <v/>
      </c>
      <c r="BB1178" s="51" t="str">
        <f aca="false">IF(AND(Y1178="CONSUMO",AG1178="ANEXO I",AY1178&gt;4%),(AI1178-(P1178+L1178-N1178+Q1178)*0.0514)/0.83*(0.5177)*(0.17)-AI1178*0.0514,IF(AND(Y1178="CONSUMO",AG1178="ANEXO II",AY1178&gt;4%),(AI1178-(P1178+L1178-N1178+Q1178)*0.041)/0.83*(0.3295)*(0.17)-AI1178*0.041,IF(AND(Y1178="CONSUMO",AG1178="ANEXO I",AY1178=4%),(AI1178-(P1178+L1178-N1178+Q1178)*0.04)/0.83*(0.5177)*(0.17)-AI1178*0.04,IF(AND(Y1178="CONSUMO",AG1178="ANEXO II",AY1178=4%),(AI1178-(P1178+L1178-N1178+Q1178)*0.04)/0.83*(0.3295)*(0.17)-AI1178*0.04,""))))</f>
        <v/>
      </c>
      <c r="BC1178" s="51" t="str">
        <f aca="false">IF(C1178="","",IF(AND(Y1178="CONSUMO",AC1178="SIM")*OR(AG1178="-",AG1178="BIT"),IF(E1178&lt;&gt;"",(AI1178-(P1178+L1178-N1178+Q1178)*AY1178)/0.83),""))</f>
        <v/>
      </c>
      <c r="BD1178" s="51" t="str">
        <f aca="false">IF(BC1178="","",BC1178*0.17)</f>
        <v/>
      </c>
      <c r="BE1178" s="51" t="str">
        <f aca="false">IF(I1178=6908,0,IF(BC1178="","",BD1178-((P1178+L1178-N1178+Q1178)*AY1178)))</f>
        <v/>
      </c>
      <c r="BF1178" s="53" t="str">
        <f aca="false">IF(B1178="","",IF(OR(B1178="",E1178="Regime Normal"),0,(AI1178-Q1178)*VLOOKUP(R1178,Dados!$X$98:$Y$108,2,0)))</f>
        <v/>
      </c>
      <c r="BG1178" s="54" t="str">
        <f aca="false">IFERROR(VLOOKUP(I1178,Dados!$AC$27:$AD$43,2,0),IF(B1178="","",IF(D1178&lt;&gt;"MT",IF(AND(AC1178="SIM",Y1178="Revenda"),"2403",IF(AND(AC1178="SIM",Y1178="Consumo"),"2407",IF(AND(AC1178="NÃO",Y1178="Revenda"),"2102",IF(AND(AC1178="NÃO",Y1178="Consumo"),"2556",)))),REPLACE(I1178,1,1,1))))</f>
        <v/>
      </c>
    </row>
    <row r="1179" customFormat="false" ht="12.8" hidden="false" customHeight="true" outlineLevel="0" collapsed="false">
      <c r="Y1179" s="45"/>
      <c r="Z1179" s="46" t="str">
        <f aca="false">IF(B1179="","",(IFERROR(VLOOKUP(H1179,Dados!A$3:B$15000,2,0),"Não Encontrado")))</f>
        <v/>
      </c>
      <c r="AA1179" s="46" t="str">
        <f aca="false">IF(B1179="","",(IFERROR(VLOOKUP(G1179,Dados!C$3:E$15000,3,0),"Não Encontrado")))</f>
        <v/>
      </c>
      <c r="AB1179" s="46" t="str">
        <f aca="false">IFERROR(IF(Z1179&lt;&gt;"Não Encontrado",Z1179,IF(AA1179&lt;&gt;"Não Encontrado",AA1179,"")),"")</f>
        <v/>
      </c>
      <c r="AC1179" s="45" t="str">
        <f aca="false">IF(B1179="","",IF(AB1179="","NÃO","SIM"))</f>
        <v/>
      </c>
      <c r="AD1179" s="45" t="str">
        <f aca="false">IFERROR(VLOOKUP(G1179,Dados!$P$3:$R$500,3,0),"")</f>
        <v/>
      </c>
      <c r="AE1179" s="45" t="str">
        <f aca="false">IFERROR(VLOOKUP(G1179,Dados!$K$3:$L$500,2,0),"")</f>
        <v/>
      </c>
      <c r="AF1179" s="45" t="str">
        <f aca="false">IFERROR(VLOOKUP(G1179,Dados!$M$3:$N$500,2,0),"")</f>
        <v/>
      </c>
      <c r="AG1179" s="45" t="str">
        <f aca="false">IF(F1179="","",IF(AND(AD1179="",AE1179="",AF1179=""),"-",IF(AND(AD1179="BIT",AE1179="",AF1179=""),"BIT",IF(AND(AE1179="ANEXO I",AD1179="",AF1179=""),"ANEXO I",IF(AND(AF1179="ANEXO II",AD1179="",AE1179=""),"ANEXO II","Escolher")))))</f>
        <v/>
      </c>
      <c r="AH1179" s="45" t="str">
        <f aca="false">IF(AG1179&lt;&gt;"Pneus","",IFERROR(VLOOKUP(R1179,Dados!$X$2:$Z$5,3,0)*(AI1179-Q1179),VLOOKUP(D1179,Dados!$X$7:$Z$33,3,0)*(AI1179-Q1179)))</f>
        <v/>
      </c>
      <c r="AI1179" s="47" t="str">
        <f aca="false">IF(B1179="","",P1179+Q1179+O1179+M1179+L1179-N1179)</f>
        <v/>
      </c>
      <c r="AJ1179" s="48" t="str">
        <f aca="false">IFERROR(IF(AND(AC1179="SIM",AG1179="-",Y1179="REVENDA"),(AB1179/1+1)*AI1179,IF(AND(AC1179="SIM",AG1179="Pneus",Y1179="REVENDA"),(AB1179/1+1)*(AI1179-AH1179),"")),"")</f>
        <v/>
      </c>
      <c r="AK1179" s="48" t="str">
        <f aca="false">IF(AJ1179="","",AJ1179*17%)</f>
        <v/>
      </c>
      <c r="AL1179" s="48" t="str">
        <f aca="false">IFERROR(IF(AC1179="NÃO","",IF(AK1179="","",IF(E1179="Simples Nacional",BF1179,IF(T1179=0.12,U1179*0.5833337002,IF(T1179=0,AI1179*0.07,U1179))))),"")</f>
        <v/>
      </c>
      <c r="AM1179" s="47" t="str">
        <f aca="false">IFERROR(IF(AC1179="NÃO","",IF(OR(AG1179="-",AG1179="Pneus"),AK1179-AL1179,"")),"")</f>
        <v/>
      </c>
      <c r="AN1179" s="48" t="str">
        <f aca="false">IF(AND(Y1179="REVENDA",AC1179="SIM",AG1179="BIT"),((AB1179/1+1)*AI1179)*0.4117,"")</f>
        <v/>
      </c>
      <c r="AO1179" s="48" t="str">
        <f aca="false">IF(AN1179="","",AN1179*17%)</f>
        <v/>
      </c>
      <c r="AP1179" s="49" t="str">
        <f aca="false">IF(AN1179="","",IF(T1179=0.12,(U1179*0.4117)*0.4117,IF(T1179=0,(AI1179*0.07)*0.4117,U1179*0.4117)))</f>
        <v/>
      </c>
      <c r="AQ1179" s="47" t="str">
        <f aca="false">IF(AN1179="","",AO1179-AP1179)</f>
        <v/>
      </c>
      <c r="AR1179" s="50" t="str">
        <f aca="false">IFERROR(IF(AND(AC1179="SIM",Y1179="REVENDA",LEFT(AG1179,5)="ANEXO")*OR(AE1179="ANEXO I",AF1179="ANEXO II"),VLOOKUP(H1179,Dados!G:I,2,0),""),"INSERIR MVA")</f>
        <v/>
      </c>
      <c r="AS1179" s="48" t="str">
        <f aca="false">IF(LEFT(AG1179,5)="ANEXO",VLOOKUP(AG1179,Dados!$X$111:$Z$112,2,0)*(AI1179-Q1179),"")</f>
        <v/>
      </c>
      <c r="AT1179" s="48" t="str">
        <f aca="false">IFERROR(IF(AR1179="","",(AI1179*AR1179)+AI1179),"INSERIR MVA")</f>
        <v/>
      </c>
      <c r="AU1179" s="48" t="str">
        <f aca="false">IF(AT1179="","",IF(AY1179=0.04,U1179,AS1179*AY1179))</f>
        <v/>
      </c>
      <c r="AV1179" s="47" t="str">
        <f aca="false">IFERROR(IF(AU1179="","",(VLOOKUP(AG1179,Dados!$X$111:$Z$112,3,0)*AT1179*0.17)),"INSERIR MVA")</f>
        <v/>
      </c>
      <c r="AW1179" s="47" t="str">
        <f aca="false">IFERROR(IF(AR1179="","",AV1179-AU1179),"")</f>
        <v/>
      </c>
      <c r="AX1179" s="51" t="str">
        <f aca="false">IFERROR(IF(AC1179="NÃO","",IF(AM1179&lt;&gt;"",AM1179-W1179,IF(AQ1179&lt;&gt;"",AQ1179-W1179,IF(AW1179&lt;&gt;"",AW1179-W1179,"")))),"")</f>
        <v/>
      </c>
      <c r="AY1179" s="46" t="str">
        <f aca="false">IFERROR(IF(ISNA(VLOOKUP(R1179,Dados!$X$2:$Y$5,2,0)),VLOOKUP(D1179,Dados!$X$7:$Y$33,2,0),VLOOKUP(R1179,Dados!$X$2:$Y$5,2,0)),"")</f>
        <v/>
      </c>
      <c r="AZ1179" s="52" t="str">
        <f aca="false">IF(C1179="","",IF(AND(Y1179="CONSUMO",AC1179="NÃO")*OR(AG1179="-",AG1179="BIT"),IF(E1179&lt;&gt;"",(AI1179-(P1179+L1179-N1179+Q1179)*AY1179)/0.83),""))</f>
        <v/>
      </c>
      <c r="BA1179" s="51" t="str">
        <f aca="false">IF(AZ1179="","",AZ1179*0.17-((P1179+L1179-N1179+Q1179)*AY1179))</f>
        <v/>
      </c>
      <c r="BB1179" s="51" t="str">
        <f aca="false">IF(AND(Y1179="CONSUMO",AG1179="ANEXO I",AY1179&gt;4%),(AI1179-(P1179+L1179-N1179+Q1179)*0.0514)/0.83*(0.5177)*(0.17)-AI1179*0.0514,IF(AND(Y1179="CONSUMO",AG1179="ANEXO II",AY1179&gt;4%),(AI1179-(P1179+L1179-N1179+Q1179)*0.041)/0.83*(0.3295)*(0.17)-AI1179*0.041,IF(AND(Y1179="CONSUMO",AG1179="ANEXO I",AY1179=4%),(AI1179-(P1179+L1179-N1179+Q1179)*0.04)/0.83*(0.5177)*(0.17)-AI1179*0.04,IF(AND(Y1179="CONSUMO",AG1179="ANEXO II",AY1179=4%),(AI1179-(P1179+L1179-N1179+Q1179)*0.04)/0.83*(0.3295)*(0.17)-AI1179*0.04,""))))</f>
        <v/>
      </c>
      <c r="BC1179" s="51" t="str">
        <f aca="false">IF(C1179="","",IF(AND(Y1179="CONSUMO",AC1179="SIM")*OR(AG1179="-",AG1179="BIT"),IF(E1179&lt;&gt;"",(AI1179-(P1179+L1179-N1179+Q1179)*AY1179)/0.83),""))</f>
        <v/>
      </c>
      <c r="BD1179" s="51" t="str">
        <f aca="false">IF(BC1179="","",BC1179*0.17)</f>
        <v/>
      </c>
      <c r="BE1179" s="51" t="str">
        <f aca="false">IF(I1179=6908,0,IF(BC1179="","",BD1179-((P1179+L1179-N1179+Q1179)*AY1179)))</f>
        <v/>
      </c>
      <c r="BF1179" s="53" t="str">
        <f aca="false">IF(B1179="","",IF(OR(B1179="",E1179="Regime Normal"),0,(AI1179-Q1179)*VLOOKUP(R1179,Dados!$X$98:$Y$108,2,0)))</f>
        <v/>
      </c>
      <c r="BG1179" s="54" t="str">
        <f aca="false">IFERROR(VLOOKUP(I1179,Dados!$AC$27:$AD$43,2,0),IF(B1179="","",IF(D1179&lt;&gt;"MT",IF(AND(AC1179="SIM",Y1179="Revenda"),"2403",IF(AND(AC1179="SIM",Y1179="Consumo"),"2407",IF(AND(AC1179="NÃO",Y1179="Revenda"),"2102",IF(AND(AC1179="NÃO",Y1179="Consumo"),"2556",)))),REPLACE(I1179,1,1,1))))</f>
        <v/>
      </c>
    </row>
    <row r="1180" customFormat="false" ht="12.8" hidden="false" customHeight="true" outlineLevel="0" collapsed="false">
      <c r="Y1180" s="45"/>
      <c r="Z1180" s="46" t="str">
        <f aca="false">IF(B1180="","",(IFERROR(VLOOKUP(H1180,Dados!A$3:B$15000,2,0),"Não Encontrado")))</f>
        <v/>
      </c>
      <c r="AA1180" s="46" t="str">
        <f aca="false">IF(B1180="","",(IFERROR(VLOOKUP(G1180,Dados!C$3:E$15000,3,0),"Não Encontrado")))</f>
        <v/>
      </c>
      <c r="AB1180" s="46" t="str">
        <f aca="false">IFERROR(IF(Z1180&lt;&gt;"Não Encontrado",Z1180,IF(AA1180&lt;&gt;"Não Encontrado",AA1180,"")),"")</f>
        <v/>
      </c>
      <c r="AC1180" s="45" t="str">
        <f aca="false">IF(B1180="","",IF(AB1180="","NÃO","SIM"))</f>
        <v/>
      </c>
      <c r="AD1180" s="45" t="str">
        <f aca="false">IFERROR(VLOOKUP(G1180,Dados!$P$3:$R$500,3,0),"")</f>
        <v/>
      </c>
      <c r="AE1180" s="45" t="str">
        <f aca="false">IFERROR(VLOOKUP(G1180,Dados!$K$3:$L$500,2,0),"")</f>
        <v/>
      </c>
      <c r="AF1180" s="45" t="str">
        <f aca="false">IFERROR(VLOOKUP(G1180,Dados!$M$3:$N$500,2,0),"")</f>
        <v/>
      </c>
      <c r="AG1180" s="45" t="str">
        <f aca="false">IF(F1180="","",IF(AND(AD1180="",AE1180="",AF1180=""),"-",IF(AND(AD1180="BIT",AE1180="",AF1180=""),"BIT",IF(AND(AE1180="ANEXO I",AD1180="",AF1180=""),"ANEXO I",IF(AND(AF1180="ANEXO II",AD1180="",AE1180=""),"ANEXO II","Escolher")))))</f>
        <v/>
      </c>
      <c r="AH1180" s="45" t="str">
        <f aca="false">IF(AG1180&lt;&gt;"Pneus","",IFERROR(VLOOKUP(R1180,Dados!$X$2:$Z$5,3,0)*(AI1180-Q1180),VLOOKUP(D1180,Dados!$X$7:$Z$33,3,0)*(AI1180-Q1180)))</f>
        <v/>
      </c>
      <c r="AI1180" s="47" t="str">
        <f aca="false">IF(B1180="","",P1180+Q1180+O1180+M1180+L1180-N1180)</f>
        <v/>
      </c>
      <c r="AJ1180" s="48" t="str">
        <f aca="false">IFERROR(IF(AND(AC1180="SIM",AG1180="-",Y1180="REVENDA"),(AB1180/1+1)*AI1180,IF(AND(AC1180="SIM",AG1180="Pneus",Y1180="REVENDA"),(AB1180/1+1)*(AI1180-AH1180),"")),"")</f>
        <v/>
      </c>
      <c r="AK1180" s="48" t="str">
        <f aca="false">IF(AJ1180="","",AJ1180*17%)</f>
        <v/>
      </c>
      <c r="AL1180" s="48" t="str">
        <f aca="false">IFERROR(IF(AC1180="NÃO","",IF(AK1180="","",IF(E1180="Simples Nacional",BF1180,IF(T1180=0.12,U1180*0.5833337002,IF(T1180=0,AI1180*0.07,U1180))))),"")</f>
        <v/>
      </c>
      <c r="AM1180" s="47" t="str">
        <f aca="false">IFERROR(IF(AC1180="NÃO","",IF(OR(AG1180="-",AG1180="Pneus"),AK1180-AL1180,"")),"")</f>
        <v/>
      </c>
      <c r="AN1180" s="48" t="str">
        <f aca="false">IF(AND(Y1180="REVENDA",AC1180="SIM",AG1180="BIT"),((AB1180/1+1)*AI1180)*0.4117,"")</f>
        <v/>
      </c>
      <c r="AO1180" s="48" t="str">
        <f aca="false">IF(AN1180="","",AN1180*17%)</f>
        <v/>
      </c>
      <c r="AP1180" s="49" t="str">
        <f aca="false">IF(AN1180="","",IF(T1180=0.12,(U1180*0.4117)*0.4117,IF(T1180=0,(AI1180*0.07)*0.4117,U1180*0.4117)))</f>
        <v/>
      </c>
      <c r="AQ1180" s="47" t="str">
        <f aca="false">IF(AN1180="","",AO1180-AP1180)</f>
        <v/>
      </c>
      <c r="AR1180" s="50" t="str">
        <f aca="false">IFERROR(IF(AND(AC1180="SIM",Y1180="REVENDA",LEFT(AG1180,5)="ANEXO")*OR(AE1180="ANEXO I",AF1180="ANEXO II"),VLOOKUP(H1180,Dados!G:I,2,0),""),"INSERIR MVA")</f>
        <v/>
      </c>
      <c r="AS1180" s="48" t="str">
        <f aca="false">IF(LEFT(AG1180,5)="ANEXO",VLOOKUP(AG1180,Dados!$X$111:$Z$112,2,0)*(AI1180-Q1180),"")</f>
        <v/>
      </c>
      <c r="AT1180" s="48" t="str">
        <f aca="false">IFERROR(IF(AR1180="","",(AI1180*AR1180)+AI1180),"INSERIR MVA")</f>
        <v/>
      </c>
      <c r="AU1180" s="48" t="str">
        <f aca="false">IF(AT1180="","",IF(AY1180=0.04,U1180,AS1180*AY1180))</f>
        <v/>
      </c>
      <c r="AV1180" s="47" t="str">
        <f aca="false">IFERROR(IF(AU1180="","",(VLOOKUP(AG1180,Dados!$X$111:$Z$112,3,0)*AT1180*0.17)),"INSERIR MVA")</f>
        <v/>
      </c>
      <c r="AW1180" s="47" t="str">
        <f aca="false">IFERROR(IF(AR1180="","",AV1180-AU1180),"")</f>
        <v/>
      </c>
      <c r="AX1180" s="51" t="str">
        <f aca="false">IFERROR(IF(AC1180="NÃO","",IF(AM1180&lt;&gt;"",AM1180-W1180,IF(AQ1180&lt;&gt;"",AQ1180-W1180,IF(AW1180&lt;&gt;"",AW1180-W1180,"")))),"")</f>
        <v/>
      </c>
      <c r="AY1180" s="46" t="str">
        <f aca="false">IFERROR(IF(ISNA(VLOOKUP(R1180,Dados!$X$2:$Y$5,2,0)),VLOOKUP(D1180,Dados!$X$7:$Y$33,2,0),VLOOKUP(R1180,Dados!$X$2:$Y$5,2,0)),"")</f>
        <v/>
      </c>
      <c r="AZ1180" s="52" t="str">
        <f aca="false">IF(C1180="","",IF(AND(Y1180="CONSUMO",AC1180="NÃO")*OR(AG1180="-",AG1180="BIT"),IF(E1180&lt;&gt;"",(AI1180-(P1180+L1180-N1180+Q1180)*AY1180)/0.83),""))</f>
        <v/>
      </c>
      <c r="BA1180" s="51" t="str">
        <f aca="false">IF(AZ1180="","",AZ1180*0.17-((P1180+L1180-N1180+Q1180)*AY1180))</f>
        <v/>
      </c>
      <c r="BB1180" s="51" t="str">
        <f aca="false">IF(AND(Y1180="CONSUMO",AG1180="ANEXO I",AY1180&gt;4%),(AI1180-(P1180+L1180-N1180+Q1180)*0.0514)/0.83*(0.5177)*(0.17)-AI1180*0.0514,IF(AND(Y1180="CONSUMO",AG1180="ANEXO II",AY1180&gt;4%),(AI1180-(P1180+L1180-N1180+Q1180)*0.041)/0.83*(0.3295)*(0.17)-AI1180*0.041,IF(AND(Y1180="CONSUMO",AG1180="ANEXO I",AY1180=4%),(AI1180-(P1180+L1180-N1180+Q1180)*0.04)/0.83*(0.5177)*(0.17)-AI1180*0.04,IF(AND(Y1180="CONSUMO",AG1180="ANEXO II",AY1180=4%),(AI1180-(P1180+L1180-N1180+Q1180)*0.04)/0.83*(0.3295)*(0.17)-AI1180*0.04,""))))</f>
        <v/>
      </c>
      <c r="BC1180" s="51" t="str">
        <f aca="false">IF(C1180="","",IF(AND(Y1180="CONSUMO",AC1180="SIM")*OR(AG1180="-",AG1180="BIT"),IF(E1180&lt;&gt;"",(AI1180-(P1180+L1180-N1180+Q1180)*AY1180)/0.83),""))</f>
        <v/>
      </c>
      <c r="BD1180" s="51" t="str">
        <f aca="false">IF(BC1180="","",BC1180*0.17)</f>
        <v/>
      </c>
      <c r="BE1180" s="51" t="str">
        <f aca="false">IF(I1180=6908,0,IF(BC1180="","",BD1180-((P1180+L1180-N1180+Q1180)*AY1180)))</f>
        <v/>
      </c>
      <c r="BF1180" s="53" t="str">
        <f aca="false">IF(B1180="","",IF(OR(B1180="",E1180="Regime Normal"),0,(AI1180-Q1180)*VLOOKUP(R1180,Dados!$X$98:$Y$108,2,0)))</f>
        <v/>
      </c>
      <c r="BG1180" s="54" t="str">
        <f aca="false">IFERROR(VLOOKUP(I1180,Dados!$AC$27:$AD$43,2,0),IF(B1180="","",IF(D1180&lt;&gt;"MT",IF(AND(AC1180="SIM",Y1180="Revenda"),"2403",IF(AND(AC1180="SIM",Y1180="Consumo"),"2407",IF(AND(AC1180="NÃO",Y1180="Revenda"),"2102",IF(AND(AC1180="NÃO",Y1180="Consumo"),"2556",)))),REPLACE(I1180,1,1,1))))</f>
        <v/>
      </c>
    </row>
    <row r="1181" customFormat="false" ht="12.8" hidden="false" customHeight="true" outlineLevel="0" collapsed="false">
      <c r="Y1181" s="45"/>
      <c r="Z1181" s="46" t="str">
        <f aca="false">IF(B1181="","",(IFERROR(VLOOKUP(H1181,Dados!A$3:B$15000,2,0),"Não Encontrado")))</f>
        <v/>
      </c>
      <c r="AA1181" s="46" t="str">
        <f aca="false">IF(B1181="","",(IFERROR(VLOOKUP(G1181,Dados!C$3:E$15000,3,0),"Não Encontrado")))</f>
        <v/>
      </c>
      <c r="AB1181" s="46" t="str">
        <f aca="false">IFERROR(IF(Z1181&lt;&gt;"Não Encontrado",Z1181,IF(AA1181&lt;&gt;"Não Encontrado",AA1181,"")),"")</f>
        <v/>
      </c>
      <c r="AC1181" s="45" t="str">
        <f aca="false">IF(B1181="","",IF(AB1181="","NÃO","SIM"))</f>
        <v/>
      </c>
      <c r="AD1181" s="45" t="str">
        <f aca="false">IFERROR(VLOOKUP(G1181,Dados!$P$3:$R$500,3,0),"")</f>
        <v/>
      </c>
      <c r="AE1181" s="45" t="str">
        <f aca="false">IFERROR(VLOOKUP(G1181,Dados!$K$3:$L$500,2,0),"")</f>
        <v/>
      </c>
      <c r="AF1181" s="45" t="str">
        <f aca="false">IFERROR(VLOOKUP(G1181,Dados!$M$3:$N$500,2,0),"")</f>
        <v/>
      </c>
      <c r="AG1181" s="45" t="str">
        <f aca="false">IF(F1181="","",IF(AND(AD1181="",AE1181="",AF1181=""),"-",IF(AND(AD1181="BIT",AE1181="",AF1181=""),"BIT",IF(AND(AE1181="ANEXO I",AD1181="",AF1181=""),"ANEXO I",IF(AND(AF1181="ANEXO II",AD1181="",AE1181=""),"ANEXO II","Escolher")))))</f>
        <v/>
      </c>
      <c r="AH1181" s="45" t="str">
        <f aca="false">IF(AG1181&lt;&gt;"Pneus","",IFERROR(VLOOKUP(R1181,Dados!$X$2:$Z$5,3,0)*(AI1181-Q1181),VLOOKUP(D1181,Dados!$X$7:$Z$33,3,0)*(AI1181-Q1181)))</f>
        <v/>
      </c>
      <c r="AI1181" s="47" t="str">
        <f aca="false">IF(B1181="","",P1181+Q1181+O1181+M1181+L1181-N1181)</f>
        <v/>
      </c>
      <c r="AJ1181" s="48" t="str">
        <f aca="false">IFERROR(IF(AND(AC1181="SIM",AG1181="-",Y1181="REVENDA"),(AB1181/1+1)*AI1181,IF(AND(AC1181="SIM",AG1181="Pneus",Y1181="REVENDA"),(AB1181/1+1)*(AI1181-AH1181),"")),"")</f>
        <v/>
      </c>
      <c r="AK1181" s="48" t="str">
        <f aca="false">IF(AJ1181="","",AJ1181*17%)</f>
        <v/>
      </c>
      <c r="AL1181" s="48" t="str">
        <f aca="false">IFERROR(IF(AC1181="NÃO","",IF(AK1181="","",IF(E1181="Simples Nacional",BF1181,IF(T1181=0.12,U1181*0.5833337002,IF(T1181=0,AI1181*0.07,U1181))))),"")</f>
        <v/>
      </c>
      <c r="AM1181" s="47" t="str">
        <f aca="false">IFERROR(IF(AC1181="NÃO","",IF(OR(AG1181="-",AG1181="Pneus"),AK1181-AL1181,"")),"")</f>
        <v/>
      </c>
      <c r="AN1181" s="48" t="str">
        <f aca="false">IF(AND(Y1181="REVENDA",AC1181="SIM",AG1181="BIT"),((AB1181/1+1)*AI1181)*0.4117,"")</f>
        <v/>
      </c>
      <c r="AO1181" s="48" t="str">
        <f aca="false">IF(AN1181="","",AN1181*17%)</f>
        <v/>
      </c>
      <c r="AP1181" s="49" t="str">
        <f aca="false">IF(AN1181="","",IF(T1181=0.12,(U1181*0.4117)*0.4117,IF(T1181=0,(AI1181*0.07)*0.4117,U1181*0.4117)))</f>
        <v/>
      </c>
      <c r="AQ1181" s="47" t="str">
        <f aca="false">IF(AN1181="","",AO1181-AP1181)</f>
        <v/>
      </c>
      <c r="AR1181" s="50" t="str">
        <f aca="false">IFERROR(IF(AND(AC1181="SIM",Y1181="REVENDA",LEFT(AG1181,5)="ANEXO")*OR(AE1181="ANEXO I",AF1181="ANEXO II"),VLOOKUP(H1181,Dados!G:I,2,0),""),"INSERIR MVA")</f>
        <v/>
      </c>
      <c r="AS1181" s="48" t="str">
        <f aca="false">IF(LEFT(AG1181,5)="ANEXO",VLOOKUP(AG1181,Dados!$X$111:$Z$112,2,0)*(AI1181-Q1181),"")</f>
        <v/>
      </c>
      <c r="AT1181" s="48" t="str">
        <f aca="false">IFERROR(IF(AR1181="","",(AI1181*AR1181)+AI1181),"INSERIR MVA")</f>
        <v/>
      </c>
      <c r="AU1181" s="48" t="str">
        <f aca="false">IF(AT1181="","",IF(AY1181=0.04,U1181,AS1181*AY1181))</f>
        <v/>
      </c>
      <c r="AV1181" s="47" t="str">
        <f aca="false">IFERROR(IF(AU1181="","",(VLOOKUP(AG1181,Dados!$X$111:$Z$112,3,0)*AT1181*0.17)),"INSERIR MVA")</f>
        <v/>
      </c>
      <c r="AW1181" s="47" t="str">
        <f aca="false">IFERROR(IF(AR1181="","",AV1181-AU1181),"")</f>
        <v/>
      </c>
      <c r="AX1181" s="51" t="str">
        <f aca="false">IFERROR(IF(AC1181="NÃO","",IF(AM1181&lt;&gt;"",AM1181-W1181,IF(AQ1181&lt;&gt;"",AQ1181-W1181,IF(AW1181&lt;&gt;"",AW1181-W1181,"")))),"")</f>
        <v/>
      </c>
      <c r="AY1181" s="46" t="str">
        <f aca="false">IFERROR(IF(ISNA(VLOOKUP(R1181,Dados!$X$2:$Y$5,2,0)),VLOOKUP(D1181,Dados!$X$7:$Y$33,2,0),VLOOKUP(R1181,Dados!$X$2:$Y$5,2,0)),"")</f>
        <v/>
      </c>
      <c r="AZ1181" s="52" t="str">
        <f aca="false">IF(C1181="","",IF(AND(Y1181="CONSUMO",AC1181="NÃO")*OR(AG1181="-",AG1181="BIT"),IF(E1181&lt;&gt;"",(AI1181-(P1181+L1181-N1181+Q1181)*AY1181)/0.83),""))</f>
        <v/>
      </c>
      <c r="BA1181" s="51" t="str">
        <f aca="false">IF(AZ1181="","",AZ1181*0.17-((P1181+L1181-N1181+Q1181)*AY1181))</f>
        <v/>
      </c>
      <c r="BB1181" s="51" t="str">
        <f aca="false">IF(AND(Y1181="CONSUMO",AG1181="ANEXO I",AY1181&gt;4%),(AI1181-(P1181+L1181-N1181+Q1181)*0.0514)/0.83*(0.5177)*(0.17)-AI1181*0.0514,IF(AND(Y1181="CONSUMO",AG1181="ANEXO II",AY1181&gt;4%),(AI1181-(P1181+L1181-N1181+Q1181)*0.041)/0.83*(0.3295)*(0.17)-AI1181*0.041,IF(AND(Y1181="CONSUMO",AG1181="ANEXO I",AY1181=4%),(AI1181-(P1181+L1181-N1181+Q1181)*0.04)/0.83*(0.5177)*(0.17)-AI1181*0.04,IF(AND(Y1181="CONSUMO",AG1181="ANEXO II",AY1181=4%),(AI1181-(P1181+L1181-N1181+Q1181)*0.04)/0.83*(0.3295)*(0.17)-AI1181*0.04,""))))</f>
        <v/>
      </c>
      <c r="BC1181" s="51" t="str">
        <f aca="false">IF(C1181="","",IF(AND(Y1181="CONSUMO",AC1181="SIM")*OR(AG1181="-",AG1181="BIT"),IF(E1181&lt;&gt;"",(AI1181-(P1181+L1181-N1181+Q1181)*AY1181)/0.83),""))</f>
        <v/>
      </c>
      <c r="BD1181" s="51" t="str">
        <f aca="false">IF(BC1181="","",BC1181*0.17)</f>
        <v/>
      </c>
      <c r="BE1181" s="51" t="str">
        <f aca="false">IF(I1181=6908,0,IF(BC1181="","",BD1181-((P1181+L1181-N1181+Q1181)*AY1181)))</f>
        <v/>
      </c>
      <c r="BF1181" s="53" t="str">
        <f aca="false">IF(B1181="","",IF(OR(B1181="",E1181="Regime Normal"),0,(AI1181-Q1181)*VLOOKUP(R1181,Dados!$X$98:$Y$108,2,0)))</f>
        <v/>
      </c>
      <c r="BG1181" s="54" t="str">
        <f aca="false">IFERROR(VLOOKUP(I1181,Dados!$AC$27:$AD$43,2,0),IF(B1181="","",IF(D1181&lt;&gt;"MT",IF(AND(AC1181="SIM",Y1181="Revenda"),"2403",IF(AND(AC1181="SIM",Y1181="Consumo"),"2407",IF(AND(AC1181="NÃO",Y1181="Revenda"),"2102",IF(AND(AC1181="NÃO",Y1181="Consumo"),"2556",)))),REPLACE(I1181,1,1,1))))</f>
        <v/>
      </c>
    </row>
    <row r="1182" customFormat="false" ht="12.8" hidden="false" customHeight="true" outlineLevel="0" collapsed="false">
      <c r="Y1182" s="45"/>
      <c r="Z1182" s="46" t="str">
        <f aca="false">IF(B1182="","",(IFERROR(VLOOKUP(H1182,Dados!A$3:B$15000,2,0),"Não Encontrado")))</f>
        <v/>
      </c>
      <c r="AA1182" s="46" t="str">
        <f aca="false">IF(B1182="","",(IFERROR(VLOOKUP(G1182,Dados!C$3:E$15000,3,0),"Não Encontrado")))</f>
        <v/>
      </c>
      <c r="AB1182" s="46" t="str">
        <f aca="false">IFERROR(IF(Z1182&lt;&gt;"Não Encontrado",Z1182,IF(AA1182&lt;&gt;"Não Encontrado",AA1182,"")),"")</f>
        <v/>
      </c>
      <c r="AC1182" s="45" t="str">
        <f aca="false">IF(B1182="","",IF(AB1182="","NÃO","SIM"))</f>
        <v/>
      </c>
      <c r="AD1182" s="45" t="str">
        <f aca="false">IFERROR(VLOOKUP(G1182,Dados!$P$3:$R$500,3,0),"")</f>
        <v/>
      </c>
      <c r="AE1182" s="45" t="str">
        <f aca="false">IFERROR(VLOOKUP(G1182,Dados!$K$3:$L$500,2,0),"")</f>
        <v/>
      </c>
      <c r="AF1182" s="45" t="str">
        <f aca="false">IFERROR(VLOOKUP(G1182,Dados!$M$3:$N$500,2,0),"")</f>
        <v/>
      </c>
      <c r="AG1182" s="45" t="str">
        <f aca="false">IF(F1182="","",IF(AND(AD1182="",AE1182="",AF1182=""),"-",IF(AND(AD1182="BIT",AE1182="",AF1182=""),"BIT",IF(AND(AE1182="ANEXO I",AD1182="",AF1182=""),"ANEXO I",IF(AND(AF1182="ANEXO II",AD1182="",AE1182=""),"ANEXO II","Escolher")))))</f>
        <v/>
      </c>
      <c r="AH1182" s="45" t="str">
        <f aca="false">IF(AG1182&lt;&gt;"Pneus","",IFERROR(VLOOKUP(R1182,Dados!$X$2:$Z$5,3,0)*(AI1182-Q1182),VLOOKUP(D1182,Dados!$X$7:$Z$33,3,0)*(AI1182-Q1182)))</f>
        <v/>
      </c>
      <c r="AI1182" s="47" t="str">
        <f aca="false">IF(B1182="","",P1182+Q1182+O1182+M1182+L1182-N1182)</f>
        <v/>
      </c>
      <c r="AJ1182" s="48" t="str">
        <f aca="false">IFERROR(IF(AND(AC1182="SIM",AG1182="-",Y1182="REVENDA"),(AB1182/1+1)*AI1182,IF(AND(AC1182="SIM",AG1182="Pneus",Y1182="REVENDA"),(AB1182/1+1)*(AI1182-AH1182),"")),"")</f>
        <v/>
      </c>
      <c r="AK1182" s="48" t="str">
        <f aca="false">IF(AJ1182="","",AJ1182*17%)</f>
        <v/>
      </c>
      <c r="AL1182" s="48" t="str">
        <f aca="false">IFERROR(IF(AC1182="NÃO","",IF(AK1182="","",IF(E1182="Simples Nacional",BF1182,IF(T1182=0.12,U1182*0.5833337002,IF(T1182=0,AI1182*0.07,U1182))))),"")</f>
        <v/>
      </c>
      <c r="AM1182" s="47" t="str">
        <f aca="false">IFERROR(IF(AC1182="NÃO","",IF(OR(AG1182="-",AG1182="Pneus"),AK1182-AL1182,"")),"")</f>
        <v/>
      </c>
      <c r="AN1182" s="48" t="str">
        <f aca="false">IF(AND(Y1182="REVENDA",AC1182="SIM",AG1182="BIT"),((AB1182/1+1)*AI1182)*0.4117,"")</f>
        <v/>
      </c>
      <c r="AO1182" s="48" t="str">
        <f aca="false">IF(AN1182="","",AN1182*17%)</f>
        <v/>
      </c>
      <c r="AP1182" s="49" t="str">
        <f aca="false">IF(AN1182="","",IF(T1182=0.12,(U1182*0.4117)*0.4117,IF(T1182=0,(AI1182*0.07)*0.4117,U1182*0.4117)))</f>
        <v/>
      </c>
      <c r="AQ1182" s="47" t="str">
        <f aca="false">IF(AN1182="","",AO1182-AP1182)</f>
        <v/>
      </c>
      <c r="AR1182" s="50" t="str">
        <f aca="false">IFERROR(IF(AND(AC1182="SIM",Y1182="REVENDA",LEFT(AG1182,5)="ANEXO")*OR(AE1182="ANEXO I",AF1182="ANEXO II"),VLOOKUP(H1182,Dados!G:I,2,0),""),"INSERIR MVA")</f>
        <v/>
      </c>
      <c r="AS1182" s="48" t="str">
        <f aca="false">IF(LEFT(AG1182,5)="ANEXO",VLOOKUP(AG1182,Dados!$X$111:$Z$112,2,0)*(AI1182-Q1182),"")</f>
        <v/>
      </c>
      <c r="AT1182" s="48" t="str">
        <f aca="false">IFERROR(IF(AR1182="","",(AI1182*AR1182)+AI1182),"INSERIR MVA")</f>
        <v/>
      </c>
      <c r="AU1182" s="48" t="str">
        <f aca="false">IF(AT1182="","",IF(AY1182=0.04,U1182,AS1182*AY1182))</f>
        <v/>
      </c>
      <c r="AV1182" s="47" t="str">
        <f aca="false">IFERROR(IF(AU1182="","",(VLOOKUP(AG1182,Dados!$X$111:$Z$112,3,0)*AT1182*0.17)),"INSERIR MVA")</f>
        <v/>
      </c>
      <c r="AW1182" s="47" t="str">
        <f aca="false">IFERROR(IF(AR1182="","",AV1182-AU1182),"")</f>
        <v/>
      </c>
      <c r="AX1182" s="51" t="str">
        <f aca="false">IFERROR(IF(AC1182="NÃO","",IF(AM1182&lt;&gt;"",AM1182-W1182,IF(AQ1182&lt;&gt;"",AQ1182-W1182,IF(AW1182&lt;&gt;"",AW1182-W1182,"")))),"")</f>
        <v/>
      </c>
      <c r="AY1182" s="46" t="str">
        <f aca="false">IFERROR(IF(ISNA(VLOOKUP(R1182,Dados!$X$2:$Y$5,2,0)),VLOOKUP(D1182,Dados!$X$7:$Y$33,2,0),VLOOKUP(R1182,Dados!$X$2:$Y$5,2,0)),"")</f>
        <v/>
      </c>
      <c r="AZ1182" s="52" t="str">
        <f aca="false">IF(C1182="","",IF(AND(Y1182="CONSUMO",AC1182="NÃO")*OR(AG1182="-",AG1182="BIT"),IF(E1182&lt;&gt;"",(AI1182-(P1182+L1182-N1182+Q1182)*AY1182)/0.83),""))</f>
        <v/>
      </c>
      <c r="BA1182" s="51" t="str">
        <f aca="false">IF(AZ1182="","",AZ1182*0.17-((P1182+L1182-N1182+Q1182)*AY1182))</f>
        <v/>
      </c>
      <c r="BB1182" s="51" t="str">
        <f aca="false">IF(AND(Y1182="CONSUMO",AG1182="ANEXO I",AY1182&gt;4%),(AI1182-(P1182+L1182-N1182+Q1182)*0.0514)/0.83*(0.5177)*(0.17)-AI1182*0.0514,IF(AND(Y1182="CONSUMO",AG1182="ANEXO II",AY1182&gt;4%),(AI1182-(P1182+L1182-N1182+Q1182)*0.041)/0.83*(0.3295)*(0.17)-AI1182*0.041,IF(AND(Y1182="CONSUMO",AG1182="ANEXO I",AY1182=4%),(AI1182-(P1182+L1182-N1182+Q1182)*0.04)/0.83*(0.5177)*(0.17)-AI1182*0.04,IF(AND(Y1182="CONSUMO",AG1182="ANEXO II",AY1182=4%),(AI1182-(P1182+L1182-N1182+Q1182)*0.04)/0.83*(0.3295)*(0.17)-AI1182*0.04,""))))</f>
        <v/>
      </c>
      <c r="BC1182" s="51" t="str">
        <f aca="false">IF(C1182="","",IF(AND(Y1182="CONSUMO",AC1182="SIM")*OR(AG1182="-",AG1182="BIT"),IF(E1182&lt;&gt;"",(AI1182-(P1182+L1182-N1182+Q1182)*AY1182)/0.83),""))</f>
        <v/>
      </c>
      <c r="BD1182" s="51" t="str">
        <f aca="false">IF(BC1182="","",BC1182*0.17)</f>
        <v/>
      </c>
      <c r="BE1182" s="51" t="str">
        <f aca="false">IF(I1182=6908,0,IF(BC1182="","",BD1182-((P1182+L1182-N1182+Q1182)*AY1182)))</f>
        <v/>
      </c>
      <c r="BF1182" s="53" t="str">
        <f aca="false">IF(B1182="","",IF(OR(B1182="",E1182="Regime Normal"),0,(AI1182-Q1182)*VLOOKUP(R1182,Dados!$X$98:$Y$108,2,0)))</f>
        <v/>
      </c>
      <c r="BG1182" s="54" t="str">
        <f aca="false">IFERROR(VLOOKUP(I1182,Dados!$AC$27:$AD$43,2,0),IF(B1182="","",IF(D1182&lt;&gt;"MT",IF(AND(AC1182="SIM",Y1182="Revenda"),"2403",IF(AND(AC1182="SIM",Y1182="Consumo"),"2407",IF(AND(AC1182="NÃO",Y1182="Revenda"),"2102",IF(AND(AC1182="NÃO",Y1182="Consumo"),"2556",)))),REPLACE(I1182,1,1,1))))</f>
        <v/>
      </c>
    </row>
    <row r="1183" customFormat="false" ht="12.8" hidden="false" customHeight="true" outlineLevel="0" collapsed="false">
      <c r="Y1183" s="45"/>
      <c r="Z1183" s="46" t="str">
        <f aca="false">IF(B1183="","",(IFERROR(VLOOKUP(H1183,Dados!A$3:B$15000,2,0),"Não Encontrado")))</f>
        <v/>
      </c>
      <c r="AA1183" s="46" t="str">
        <f aca="false">IF(B1183="","",(IFERROR(VLOOKUP(G1183,Dados!C$3:E$15000,3,0),"Não Encontrado")))</f>
        <v/>
      </c>
      <c r="AB1183" s="46" t="str">
        <f aca="false">IFERROR(IF(Z1183&lt;&gt;"Não Encontrado",Z1183,IF(AA1183&lt;&gt;"Não Encontrado",AA1183,"")),"")</f>
        <v/>
      </c>
      <c r="AC1183" s="45" t="str">
        <f aca="false">IF(B1183="","",IF(AB1183="","NÃO","SIM"))</f>
        <v/>
      </c>
      <c r="AD1183" s="45" t="str">
        <f aca="false">IFERROR(VLOOKUP(G1183,Dados!$P$3:$R$500,3,0),"")</f>
        <v/>
      </c>
      <c r="AE1183" s="45" t="str">
        <f aca="false">IFERROR(VLOOKUP(G1183,Dados!$K$3:$L$500,2,0),"")</f>
        <v/>
      </c>
      <c r="AF1183" s="45" t="str">
        <f aca="false">IFERROR(VLOOKUP(G1183,Dados!$M$3:$N$500,2,0),"")</f>
        <v/>
      </c>
      <c r="AG1183" s="45" t="str">
        <f aca="false">IF(F1183="","",IF(AND(AD1183="",AE1183="",AF1183=""),"-",IF(AND(AD1183="BIT",AE1183="",AF1183=""),"BIT",IF(AND(AE1183="ANEXO I",AD1183="",AF1183=""),"ANEXO I",IF(AND(AF1183="ANEXO II",AD1183="",AE1183=""),"ANEXO II","Escolher")))))</f>
        <v/>
      </c>
      <c r="AH1183" s="45" t="str">
        <f aca="false">IF(AG1183&lt;&gt;"Pneus","",IFERROR(VLOOKUP(R1183,Dados!$X$2:$Z$5,3,0)*(AI1183-Q1183),VLOOKUP(D1183,Dados!$X$7:$Z$33,3,0)*(AI1183-Q1183)))</f>
        <v/>
      </c>
      <c r="AI1183" s="47" t="str">
        <f aca="false">IF(B1183="","",P1183+Q1183+O1183+M1183+L1183-N1183)</f>
        <v/>
      </c>
      <c r="AJ1183" s="48" t="str">
        <f aca="false">IFERROR(IF(AND(AC1183="SIM",AG1183="-",Y1183="REVENDA"),(AB1183/1+1)*AI1183,IF(AND(AC1183="SIM",AG1183="Pneus",Y1183="REVENDA"),(AB1183/1+1)*(AI1183-AH1183),"")),"")</f>
        <v/>
      </c>
      <c r="AK1183" s="48" t="str">
        <f aca="false">IF(AJ1183="","",AJ1183*17%)</f>
        <v/>
      </c>
      <c r="AL1183" s="48" t="str">
        <f aca="false">IFERROR(IF(AC1183="NÃO","",IF(AK1183="","",IF(E1183="Simples Nacional",BF1183,IF(T1183=0.12,U1183*0.5833337002,IF(T1183=0,AI1183*0.07,U1183))))),"")</f>
        <v/>
      </c>
      <c r="AM1183" s="47" t="str">
        <f aca="false">IFERROR(IF(AC1183="NÃO","",IF(OR(AG1183="-",AG1183="Pneus"),AK1183-AL1183,"")),"")</f>
        <v/>
      </c>
      <c r="AN1183" s="48" t="str">
        <f aca="false">IF(AND(Y1183="REVENDA",AC1183="SIM",AG1183="BIT"),((AB1183/1+1)*AI1183)*0.4117,"")</f>
        <v/>
      </c>
      <c r="AO1183" s="48" t="str">
        <f aca="false">IF(AN1183="","",AN1183*17%)</f>
        <v/>
      </c>
      <c r="AP1183" s="49" t="str">
        <f aca="false">IF(AN1183="","",IF(T1183=0.12,(U1183*0.4117)*0.4117,IF(T1183=0,(AI1183*0.07)*0.4117,U1183*0.4117)))</f>
        <v/>
      </c>
      <c r="AQ1183" s="47" t="str">
        <f aca="false">IF(AN1183="","",AO1183-AP1183)</f>
        <v/>
      </c>
      <c r="AR1183" s="50" t="str">
        <f aca="false">IFERROR(IF(AND(AC1183="SIM",Y1183="REVENDA",LEFT(AG1183,5)="ANEXO")*OR(AE1183="ANEXO I",AF1183="ANEXO II"),VLOOKUP(H1183,Dados!G:I,2,0),""),"INSERIR MVA")</f>
        <v/>
      </c>
      <c r="AS1183" s="48" t="str">
        <f aca="false">IF(LEFT(AG1183,5)="ANEXO",VLOOKUP(AG1183,Dados!$X$111:$Z$112,2,0)*(AI1183-Q1183),"")</f>
        <v/>
      </c>
      <c r="AT1183" s="48" t="str">
        <f aca="false">IFERROR(IF(AR1183="","",(AI1183*AR1183)+AI1183),"INSERIR MVA")</f>
        <v/>
      </c>
      <c r="AU1183" s="48" t="str">
        <f aca="false">IF(AT1183="","",IF(AY1183=0.04,U1183,AS1183*AY1183))</f>
        <v/>
      </c>
      <c r="AV1183" s="47" t="str">
        <f aca="false">IFERROR(IF(AU1183="","",(VLOOKUP(AG1183,Dados!$X$111:$Z$112,3,0)*AT1183*0.17)),"INSERIR MVA")</f>
        <v/>
      </c>
      <c r="AW1183" s="47" t="str">
        <f aca="false">IFERROR(IF(AR1183="","",AV1183-AU1183),"")</f>
        <v/>
      </c>
      <c r="AX1183" s="51" t="str">
        <f aca="false">IFERROR(IF(AC1183="NÃO","",IF(AM1183&lt;&gt;"",AM1183-W1183,IF(AQ1183&lt;&gt;"",AQ1183-W1183,IF(AW1183&lt;&gt;"",AW1183-W1183,"")))),"")</f>
        <v/>
      </c>
      <c r="AY1183" s="46" t="str">
        <f aca="false">IFERROR(IF(ISNA(VLOOKUP(R1183,Dados!$X$2:$Y$5,2,0)),VLOOKUP(D1183,Dados!$X$7:$Y$33,2,0),VLOOKUP(R1183,Dados!$X$2:$Y$5,2,0)),"")</f>
        <v/>
      </c>
      <c r="AZ1183" s="52" t="str">
        <f aca="false">IF(C1183="","",IF(AND(Y1183="CONSUMO",AC1183="NÃO")*OR(AG1183="-",AG1183="BIT"),IF(E1183&lt;&gt;"",(AI1183-(P1183+L1183-N1183+Q1183)*AY1183)/0.83),""))</f>
        <v/>
      </c>
      <c r="BA1183" s="51" t="str">
        <f aca="false">IF(AZ1183="","",AZ1183*0.17-((P1183+L1183-N1183+Q1183)*AY1183))</f>
        <v/>
      </c>
      <c r="BB1183" s="51" t="str">
        <f aca="false">IF(AND(Y1183="CONSUMO",AG1183="ANEXO I",AY1183&gt;4%),(AI1183-(P1183+L1183-N1183+Q1183)*0.0514)/0.83*(0.5177)*(0.17)-AI1183*0.0514,IF(AND(Y1183="CONSUMO",AG1183="ANEXO II",AY1183&gt;4%),(AI1183-(P1183+L1183-N1183+Q1183)*0.041)/0.83*(0.3295)*(0.17)-AI1183*0.041,IF(AND(Y1183="CONSUMO",AG1183="ANEXO I",AY1183=4%),(AI1183-(P1183+L1183-N1183+Q1183)*0.04)/0.83*(0.5177)*(0.17)-AI1183*0.04,IF(AND(Y1183="CONSUMO",AG1183="ANEXO II",AY1183=4%),(AI1183-(P1183+L1183-N1183+Q1183)*0.04)/0.83*(0.3295)*(0.17)-AI1183*0.04,""))))</f>
        <v/>
      </c>
      <c r="BC1183" s="51" t="str">
        <f aca="false">IF(C1183="","",IF(AND(Y1183="CONSUMO",AC1183="SIM")*OR(AG1183="-",AG1183="BIT"),IF(E1183&lt;&gt;"",(AI1183-(P1183+L1183-N1183+Q1183)*AY1183)/0.83),""))</f>
        <v/>
      </c>
      <c r="BD1183" s="51" t="str">
        <f aca="false">IF(BC1183="","",BC1183*0.17)</f>
        <v/>
      </c>
      <c r="BE1183" s="51" t="str">
        <f aca="false">IF(I1183=6908,0,IF(BC1183="","",BD1183-((P1183+L1183-N1183+Q1183)*AY1183)))</f>
        <v/>
      </c>
      <c r="BF1183" s="53" t="str">
        <f aca="false">IF(B1183="","",IF(OR(B1183="",E1183="Regime Normal"),0,(AI1183-Q1183)*VLOOKUP(R1183,Dados!$X$98:$Y$108,2,0)))</f>
        <v/>
      </c>
      <c r="BG1183" s="54" t="str">
        <f aca="false">IFERROR(VLOOKUP(I1183,Dados!$AC$27:$AD$43,2,0),IF(B1183="","",IF(D1183&lt;&gt;"MT",IF(AND(AC1183="SIM",Y1183="Revenda"),"2403",IF(AND(AC1183="SIM",Y1183="Consumo"),"2407",IF(AND(AC1183="NÃO",Y1183="Revenda"),"2102",IF(AND(AC1183="NÃO",Y1183="Consumo"),"2556",)))),REPLACE(I1183,1,1,1))))</f>
        <v/>
      </c>
    </row>
    <row r="1184" customFormat="false" ht="12.8" hidden="false" customHeight="true" outlineLevel="0" collapsed="false">
      <c r="Y1184" s="45"/>
      <c r="Z1184" s="46" t="str">
        <f aca="false">IF(B1184="","",(IFERROR(VLOOKUP(H1184,Dados!A$3:B$15000,2,0),"Não Encontrado")))</f>
        <v/>
      </c>
      <c r="AA1184" s="46" t="str">
        <f aca="false">IF(B1184="","",(IFERROR(VLOOKUP(G1184,Dados!C$3:E$15000,3,0),"Não Encontrado")))</f>
        <v/>
      </c>
      <c r="AB1184" s="46" t="str">
        <f aca="false">IFERROR(IF(Z1184&lt;&gt;"Não Encontrado",Z1184,IF(AA1184&lt;&gt;"Não Encontrado",AA1184,"")),"")</f>
        <v/>
      </c>
      <c r="AC1184" s="45" t="str">
        <f aca="false">IF(B1184="","",IF(AB1184="","NÃO","SIM"))</f>
        <v/>
      </c>
      <c r="AD1184" s="45" t="str">
        <f aca="false">IFERROR(VLOOKUP(G1184,Dados!$P$3:$R$500,3,0),"")</f>
        <v/>
      </c>
      <c r="AE1184" s="45" t="str">
        <f aca="false">IFERROR(VLOOKUP(G1184,Dados!$K$3:$L$500,2,0),"")</f>
        <v/>
      </c>
      <c r="AF1184" s="45" t="str">
        <f aca="false">IFERROR(VLOOKUP(G1184,Dados!$M$3:$N$500,2,0),"")</f>
        <v/>
      </c>
      <c r="AG1184" s="45" t="str">
        <f aca="false">IF(F1184="","",IF(AND(AD1184="",AE1184="",AF1184=""),"-",IF(AND(AD1184="BIT",AE1184="",AF1184=""),"BIT",IF(AND(AE1184="ANEXO I",AD1184="",AF1184=""),"ANEXO I",IF(AND(AF1184="ANEXO II",AD1184="",AE1184=""),"ANEXO II","Escolher")))))</f>
        <v/>
      </c>
      <c r="AH1184" s="45" t="str">
        <f aca="false">IF(AG1184&lt;&gt;"Pneus","",IFERROR(VLOOKUP(R1184,Dados!$X$2:$Z$5,3,0)*(AI1184-Q1184),VLOOKUP(D1184,Dados!$X$7:$Z$33,3,0)*(AI1184-Q1184)))</f>
        <v/>
      </c>
      <c r="AI1184" s="47" t="str">
        <f aca="false">IF(B1184="","",P1184+Q1184+O1184+M1184+L1184-N1184)</f>
        <v/>
      </c>
      <c r="AJ1184" s="48" t="str">
        <f aca="false">IFERROR(IF(AND(AC1184="SIM",AG1184="-",Y1184="REVENDA"),(AB1184/1+1)*AI1184,IF(AND(AC1184="SIM",AG1184="Pneus",Y1184="REVENDA"),(AB1184/1+1)*(AI1184-AH1184),"")),"")</f>
        <v/>
      </c>
      <c r="AK1184" s="48" t="str">
        <f aca="false">IF(AJ1184="","",AJ1184*17%)</f>
        <v/>
      </c>
      <c r="AL1184" s="48" t="str">
        <f aca="false">IFERROR(IF(AC1184="NÃO","",IF(AK1184="","",IF(E1184="Simples Nacional",BF1184,IF(T1184=0.12,U1184*0.5833337002,IF(T1184=0,AI1184*0.07,U1184))))),"")</f>
        <v/>
      </c>
      <c r="AM1184" s="47" t="str">
        <f aca="false">IFERROR(IF(AC1184="NÃO","",IF(OR(AG1184="-",AG1184="Pneus"),AK1184-AL1184,"")),"")</f>
        <v/>
      </c>
      <c r="AN1184" s="48" t="str">
        <f aca="false">IF(AND(Y1184="REVENDA",AC1184="SIM",AG1184="BIT"),((AB1184/1+1)*AI1184)*0.4117,"")</f>
        <v/>
      </c>
      <c r="AO1184" s="48" t="str">
        <f aca="false">IF(AN1184="","",AN1184*17%)</f>
        <v/>
      </c>
      <c r="AP1184" s="49" t="str">
        <f aca="false">IF(AN1184="","",IF(T1184=0.12,(U1184*0.4117)*0.4117,IF(T1184=0,(AI1184*0.07)*0.4117,U1184*0.4117)))</f>
        <v/>
      </c>
      <c r="AQ1184" s="47" t="str">
        <f aca="false">IF(AN1184="","",AO1184-AP1184)</f>
        <v/>
      </c>
      <c r="AR1184" s="50" t="str">
        <f aca="false">IFERROR(IF(AND(AC1184="SIM",Y1184="REVENDA",LEFT(AG1184,5)="ANEXO")*OR(AE1184="ANEXO I",AF1184="ANEXO II"),VLOOKUP(H1184,Dados!G:I,2,0),""),"INSERIR MVA")</f>
        <v/>
      </c>
      <c r="AS1184" s="48" t="str">
        <f aca="false">IF(LEFT(AG1184,5)="ANEXO",VLOOKUP(AG1184,Dados!$X$111:$Z$112,2,0)*(AI1184-Q1184),"")</f>
        <v/>
      </c>
      <c r="AT1184" s="48" t="str">
        <f aca="false">IFERROR(IF(AR1184="","",(AI1184*AR1184)+AI1184),"INSERIR MVA")</f>
        <v/>
      </c>
      <c r="AU1184" s="48" t="str">
        <f aca="false">IF(AT1184="","",IF(AY1184=0.04,U1184,AS1184*AY1184))</f>
        <v/>
      </c>
      <c r="AV1184" s="47" t="str">
        <f aca="false">IFERROR(IF(AU1184="","",(VLOOKUP(AG1184,Dados!$X$111:$Z$112,3,0)*AT1184*0.17)),"INSERIR MVA")</f>
        <v/>
      </c>
      <c r="AW1184" s="47" t="str">
        <f aca="false">IFERROR(IF(AR1184="","",AV1184-AU1184),"")</f>
        <v/>
      </c>
      <c r="AX1184" s="51" t="str">
        <f aca="false">IFERROR(IF(AC1184="NÃO","",IF(AM1184&lt;&gt;"",AM1184-W1184,IF(AQ1184&lt;&gt;"",AQ1184-W1184,IF(AW1184&lt;&gt;"",AW1184-W1184,"")))),"")</f>
        <v/>
      </c>
      <c r="AY1184" s="46" t="str">
        <f aca="false">IFERROR(IF(ISNA(VLOOKUP(R1184,Dados!$X$2:$Y$5,2,0)),VLOOKUP(D1184,Dados!$X$7:$Y$33,2,0),VLOOKUP(R1184,Dados!$X$2:$Y$5,2,0)),"")</f>
        <v/>
      </c>
      <c r="AZ1184" s="52" t="str">
        <f aca="false">IF(C1184="","",IF(AND(Y1184="CONSUMO",AC1184="NÃO")*OR(AG1184="-",AG1184="BIT"),IF(E1184&lt;&gt;"",(AI1184-(P1184+L1184-N1184+Q1184)*AY1184)/0.83),""))</f>
        <v/>
      </c>
      <c r="BA1184" s="51" t="str">
        <f aca="false">IF(AZ1184="","",AZ1184*0.17-((P1184+L1184-N1184+Q1184)*AY1184))</f>
        <v/>
      </c>
      <c r="BB1184" s="51" t="str">
        <f aca="false">IF(AND(Y1184="CONSUMO",AG1184="ANEXO I",AY1184&gt;4%),(AI1184-(P1184+L1184-N1184+Q1184)*0.0514)/0.83*(0.5177)*(0.17)-AI1184*0.0514,IF(AND(Y1184="CONSUMO",AG1184="ANEXO II",AY1184&gt;4%),(AI1184-(P1184+L1184-N1184+Q1184)*0.041)/0.83*(0.3295)*(0.17)-AI1184*0.041,IF(AND(Y1184="CONSUMO",AG1184="ANEXO I",AY1184=4%),(AI1184-(P1184+L1184-N1184+Q1184)*0.04)/0.83*(0.5177)*(0.17)-AI1184*0.04,IF(AND(Y1184="CONSUMO",AG1184="ANEXO II",AY1184=4%),(AI1184-(P1184+L1184-N1184+Q1184)*0.04)/0.83*(0.3295)*(0.17)-AI1184*0.04,""))))</f>
        <v/>
      </c>
      <c r="BC1184" s="51" t="str">
        <f aca="false">IF(C1184="","",IF(AND(Y1184="CONSUMO",AC1184="SIM")*OR(AG1184="-",AG1184="BIT"),IF(E1184&lt;&gt;"",(AI1184-(P1184+L1184-N1184+Q1184)*AY1184)/0.83),""))</f>
        <v/>
      </c>
      <c r="BD1184" s="51" t="str">
        <f aca="false">IF(BC1184="","",BC1184*0.17)</f>
        <v/>
      </c>
      <c r="BE1184" s="51" t="str">
        <f aca="false">IF(I1184=6908,0,IF(BC1184="","",BD1184-((P1184+L1184-N1184+Q1184)*AY1184)))</f>
        <v/>
      </c>
      <c r="BF1184" s="53" t="str">
        <f aca="false">IF(B1184="","",IF(OR(B1184="",E1184="Regime Normal"),0,(AI1184-Q1184)*VLOOKUP(R1184,Dados!$X$98:$Y$108,2,0)))</f>
        <v/>
      </c>
      <c r="BG1184" s="54" t="str">
        <f aca="false">IFERROR(VLOOKUP(I1184,Dados!$AC$27:$AD$43,2,0),IF(B1184="","",IF(D1184&lt;&gt;"MT",IF(AND(AC1184="SIM",Y1184="Revenda"),"2403",IF(AND(AC1184="SIM",Y1184="Consumo"),"2407",IF(AND(AC1184="NÃO",Y1184="Revenda"),"2102",IF(AND(AC1184="NÃO",Y1184="Consumo"),"2556",)))),REPLACE(I1184,1,1,1))))</f>
        <v/>
      </c>
    </row>
    <row r="1185" customFormat="false" ht="12.8" hidden="false" customHeight="true" outlineLevel="0" collapsed="false">
      <c r="Y1185" s="45"/>
      <c r="Z1185" s="46" t="str">
        <f aca="false">IF(B1185="","",(IFERROR(VLOOKUP(H1185,Dados!A$3:B$15000,2,0),"Não Encontrado")))</f>
        <v/>
      </c>
      <c r="AA1185" s="46" t="str">
        <f aca="false">IF(B1185="","",(IFERROR(VLOOKUP(G1185,Dados!C$3:E$15000,3,0),"Não Encontrado")))</f>
        <v/>
      </c>
      <c r="AB1185" s="46" t="str">
        <f aca="false">IFERROR(IF(Z1185&lt;&gt;"Não Encontrado",Z1185,IF(AA1185&lt;&gt;"Não Encontrado",AA1185,"")),"")</f>
        <v/>
      </c>
      <c r="AC1185" s="45" t="str">
        <f aca="false">IF(B1185="","",IF(AB1185="","NÃO","SIM"))</f>
        <v/>
      </c>
      <c r="AD1185" s="45" t="str">
        <f aca="false">IFERROR(VLOOKUP(G1185,Dados!$P$3:$R$500,3,0),"")</f>
        <v/>
      </c>
      <c r="AE1185" s="45" t="str">
        <f aca="false">IFERROR(VLOOKUP(G1185,Dados!$K$3:$L$500,2,0),"")</f>
        <v/>
      </c>
      <c r="AF1185" s="45" t="str">
        <f aca="false">IFERROR(VLOOKUP(G1185,Dados!$M$3:$N$500,2,0),"")</f>
        <v/>
      </c>
      <c r="AG1185" s="45" t="str">
        <f aca="false">IF(F1185="","",IF(AND(AD1185="",AE1185="",AF1185=""),"-",IF(AND(AD1185="BIT",AE1185="",AF1185=""),"BIT",IF(AND(AE1185="ANEXO I",AD1185="",AF1185=""),"ANEXO I",IF(AND(AF1185="ANEXO II",AD1185="",AE1185=""),"ANEXO II","Escolher")))))</f>
        <v/>
      </c>
      <c r="AH1185" s="45" t="str">
        <f aca="false">IF(AG1185&lt;&gt;"Pneus","",IFERROR(VLOOKUP(R1185,Dados!$X$2:$Z$5,3,0)*(AI1185-Q1185),VLOOKUP(D1185,Dados!$X$7:$Z$33,3,0)*(AI1185-Q1185)))</f>
        <v/>
      </c>
      <c r="AI1185" s="47" t="str">
        <f aca="false">IF(B1185="","",P1185+Q1185+O1185+M1185+L1185-N1185)</f>
        <v/>
      </c>
      <c r="AJ1185" s="48" t="str">
        <f aca="false">IFERROR(IF(AND(AC1185="SIM",AG1185="-",Y1185="REVENDA"),(AB1185/1+1)*AI1185,IF(AND(AC1185="SIM",AG1185="Pneus",Y1185="REVENDA"),(AB1185/1+1)*(AI1185-AH1185),"")),"")</f>
        <v/>
      </c>
      <c r="AK1185" s="48" t="str">
        <f aca="false">IF(AJ1185="","",AJ1185*17%)</f>
        <v/>
      </c>
      <c r="AL1185" s="48" t="str">
        <f aca="false">IFERROR(IF(AC1185="NÃO","",IF(AK1185="","",IF(E1185="Simples Nacional",BF1185,IF(T1185=0.12,U1185*0.5833337002,IF(T1185=0,AI1185*0.07,U1185))))),"")</f>
        <v/>
      </c>
      <c r="AM1185" s="47" t="str">
        <f aca="false">IFERROR(IF(AC1185="NÃO","",IF(OR(AG1185="-",AG1185="Pneus"),AK1185-AL1185,"")),"")</f>
        <v/>
      </c>
      <c r="AN1185" s="48" t="str">
        <f aca="false">IF(AND(Y1185="REVENDA",AC1185="SIM",AG1185="BIT"),((AB1185/1+1)*AI1185)*0.4117,"")</f>
        <v/>
      </c>
      <c r="AO1185" s="48" t="str">
        <f aca="false">IF(AN1185="","",AN1185*17%)</f>
        <v/>
      </c>
      <c r="AP1185" s="49" t="str">
        <f aca="false">IF(AN1185="","",IF(T1185=0.12,(U1185*0.4117)*0.4117,IF(T1185=0,(AI1185*0.07)*0.4117,U1185*0.4117)))</f>
        <v/>
      </c>
      <c r="AQ1185" s="47" t="str">
        <f aca="false">IF(AN1185="","",AO1185-AP1185)</f>
        <v/>
      </c>
      <c r="AR1185" s="50" t="str">
        <f aca="false">IFERROR(IF(AND(AC1185="SIM",Y1185="REVENDA",LEFT(AG1185,5)="ANEXO")*OR(AE1185="ANEXO I",AF1185="ANEXO II"),VLOOKUP(H1185,Dados!G:I,2,0),""),"INSERIR MVA")</f>
        <v/>
      </c>
      <c r="AS1185" s="48" t="str">
        <f aca="false">IF(LEFT(AG1185,5)="ANEXO",VLOOKUP(AG1185,Dados!$X$111:$Z$112,2,0)*(AI1185-Q1185),"")</f>
        <v/>
      </c>
      <c r="AT1185" s="48" t="str">
        <f aca="false">IFERROR(IF(AR1185="","",(AI1185*AR1185)+AI1185),"INSERIR MVA")</f>
        <v/>
      </c>
      <c r="AU1185" s="48" t="str">
        <f aca="false">IF(AT1185="","",IF(AY1185=0.04,U1185,AS1185*AY1185))</f>
        <v/>
      </c>
      <c r="AV1185" s="47" t="str">
        <f aca="false">IFERROR(IF(AU1185="","",(VLOOKUP(AG1185,Dados!$X$111:$Z$112,3,0)*AT1185*0.17)),"INSERIR MVA")</f>
        <v/>
      </c>
      <c r="AW1185" s="47" t="str">
        <f aca="false">IFERROR(IF(AR1185="","",AV1185-AU1185),"")</f>
        <v/>
      </c>
      <c r="AX1185" s="51" t="str">
        <f aca="false">IFERROR(IF(AC1185="NÃO","",IF(AM1185&lt;&gt;"",AM1185-W1185,IF(AQ1185&lt;&gt;"",AQ1185-W1185,IF(AW1185&lt;&gt;"",AW1185-W1185,"")))),"")</f>
        <v/>
      </c>
      <c r="AY1185" s="46" t="str">
        <f aca="false">IFERROR(IF(ISNA(VLOOKUP(R1185,Dados!$X$2:$Y$5,2,0)),VLOOKUP(D1185,Dados!$X$7:$Y$33,2,0),VLOOKUP(R1185,Dados!$X$2:$Y$5,2,0)),"")</f>
        <v/>
      </c>
      <c r="AZ1185" s="52" t="str">
        <f aca="false">IF(C1185="","",IF(AND(Y1185="CONSUMO",AC1185="NÃO")*OR(AG1185="-",AG1185="BIT"),IF(E1185&lt;&gt;"",(AI1185-(P1185+L1185-N1185+Q1185)*AY1185)/0.83),""))</f>
        <v/>
      </c>
      <c r="BA1185" s="51" t="str">
        <f aca="false">IF(AZ1185="","",AZ1185*0.17-((P1185+L1185-N1185+Q1185)*AY1185))</f>
        <v/>
      </c>
      <c r="BB1185" s="51" t="str">
        <f aca="false">IF(AND(Y1185="CONSUMO",AG1185="ANEXO I",AY1185&gt;4%),(AI1185-(P1185+L1185-N1185+Q1185)*0.0514)/0.83*(0.5177)*(0.17)-AI1185*0.0514,IF(AND(Y1185="CONSUMO",AG1185="ANEXO II",AY1185&gt;4%),(AI1185-(P1185+L1185-N1185+Q1185)*0.041)/0.83*(0.3295)*(0.17)-AI1185*0.041,IF(AND(Y1185="CONSUMO",AG1185="ANEXO I",AY1185=4%),(AI1185-(P1185+L1185-N1185+Q1185)*0.04)/0.83*(0.5177)*(0.17)-AI1185*0.04,IF(AND(Y1185="CONSUMO",AG1185="ANEXO II",AY1185=4%),(AI1185-(P1185+L1185-N1185+Q1185)*0.04)/0.83*(0.3295)*(0.17)-AI1185*0.04,""))))</f>
        <v/>
      </c>
      <c r="BC1185" s="51" t="str">
        <f aca="false">IF(C1185="","",IF(AND(Y1185="CONSUMO",AC1185="SIM")*OR(AG1185="-",AG1185="BIT"),IF(E1185&lt;&gt;"",(AI1185-(P1185+L1185-N1185+Q1185)*AY1185)/0.83),""))</f>
        <v/>
      </c>
      <c r="BD1185" s="51" t="str">
        <f aca="false">IF(BC1185="","",BC1185*0.17)</f>
        <v/>
      </c>
      <c r="BE1185" s="51" t="str">
        <f aca="false">IF(I1185=6908,0,IF(BC1185="","",BD1185-((P1185+L1185-N1185+Q1185)*AY1185)))</f>
        <v/>
      </c>
      <c r="BF1185" s="53" t="str">
        <f aca="false">IF(B1185="","",IF(OR(B1185="",E1185="Regime Normal"),0,(AI1185-Q1185)*VLOOKUP(R1185,Dados!$X$98:$Y$108,2,0)))</f>
        <v/>
      </c>
      <c r="BG1185" s="54" t="str">
        <f aca="false">IFERROR(VLOOKUP(I1185,Dados!$AC$27:$AD$43,2,0),IF(B1185="","",IF(D1185&lt;&gt;"MT",IF(AND(AC1185="SIM",Y1185="Revenda"),"2403",IF(AND(AC1185="SIM",Y1185="Consumo"),"2407",IF(AND(AC1185="NÃO",Y1185="Revenda"),"2102",IF(AND(AC1185="NÃO",Y1185="Consumo"),"2556",)))),REPLACE(I1185,1,1,1))))</f>
        <v/>
      </c>
    </row>
    <row r="1186" customFormat="false" ht="12.8" hidden="false" customHeight="true" outlineLevel="0" collapsed="false">
      <c r="Y1186" s="45"/>
      <c r="Z1186" s="46" t="str">
        <f aca="false">IF(B1186="","",(IFERROR(VLOOKUP(H1186,Dados!A$3:B$15000,2,0),"Não Encontrado")))</f>
        <v/>
      </c>
      <c r="AA1186" s="46" t="str">
        <f aca="false">IF(B1186="","",(IFERROR(VLOOKUP(G1186,Dados!C$3:E$15000,3,0),"Não Encontrado")))</f>
        <v/>
      </c>
      <c r="AB1186" s="46" t="str">
        <f aca="false">IFERROR(IF(Z1186&lt;&gt;"Não Encontrado",Z1186,IF(AA1186&lt;&gt;"Não Encontrado",AA1186,"")),"")</f>
        <v/>
      </c>
      <c r="AC1186" s="45" t="str">
        <f aca="false">IF(B1186="","",IF(AB1186="","NÃO","SIM"))</f>
        <v/>
      </c>
      <c r="AD1186" s="45" t="str">
        <f aca="false">IFERROR(VLOOKUP(G1186,Dados!$P$3:$R$500,3,0),"")</f>
        <v/>
      </c>
      <c r="AE1186" s="45" t="str">
        <f aca="false">IFERROR(VLOOKUP(G1186,Dados!$K$3:$L$500,2,0),"")</f>
        <v/>
      </c>
      <c r="AF1186" s="45" t="str">
        <f aca="false">IFERROR(VLOOKUP(G1186,Dados!$M$3:$N$500,2,0),"")</f>
        <v/>
      </c>
      <c r="AG1186" s="45" t="str">
        <f aca="false">IF(F1186="","",IF(AND(AD1186="",AE1186="",AF1186=""),"-",IF(AND(AD1186="BIT",AE1186="",AF1186=""),"BIT",IF(AND(AE1186="ANEXO I",AD1186="",AF1186=""),"ANEXO I",IF(AND(AF1186="ANEXO II",AD1186="",AE1186=""),"ANEXO II","Escolher")))))</f>
        <v/>
      </c>
      <c r="AH1186" s="45" t="str">
        <f aca="false">IF(AG1186&lt;&gt;"Pneus","",IFERROR(VLOOKUP(R1186,Dados!$X$2:$Z$5,3,0)*(AI1186-Q1186),VLOOKUP(D1186,Dados!$X$7:$Z$33,3,0)*(AI1186-Q1186)))</f>
        <v/>
      </c>
      <c r="AI1186" s="47" t="str">
        <f aca="false">IF(B1186="","",P1186+Q1186+O1186+M1186+L1186-N1186)</f>
        <v/>
      </c>
      <c r="AJ1186" s="48" t="str">
        <f aca="false">IFERROR(IF(AND(AC1186="SIM",AG1186="-",Y1186="REVENDA"),(AB1186/1+1)*AI1186,IF(AND(AC1186="SIM",AG1186="Pneus",Y1186="REVENDA"),(AB1186/1+1)*(AI1186-AH1186),"")),"")</f>
        <v/>
      </c>
      <c r="AK1186" s="48" t="str">
        <f aca="false">IF(AJ1186="","",AJ1186*17%)</f>
        <v/>
      </c>
      <c r="AL1186" s="48" t="str">
        <f aca="false">IFERROR(IF(AC1186="NÃO","",IF(AK1186="","",IF(E1186="Simples Nacional",BF1186,IF(T1186=0.12,U1186*0.5833337002,IF(T1186=0,AI1186*0.07,U1186))))),"")</f>
        <v/>
      </c>
      <c r="AM1186" s="47" t="str">
        <f aca="false">IFERROR(IF(AC1186="NÃO","",IF(OR(AG1186="-",AG1186="Pneus"),AK1186-AL1186,"")),"")</f>
        <v/>
      </c>
      <c r="AN1186" s="48" t="str">
        <f aca="false">IF(AND(Y1186="REVENDA",AC1186="SIM",AG1186="BIT"),((AB1186/1+1)*AI1186)*0.4117,"")</f>
        <v/>
      </c>
      <c r="AO1186" s="48" t="str">
        <f aca="false">IF(AN1186="","",AN1186*17%)</f>
        <v/>
      </c>
      <c r="AP1186" s="49" t="str">
        <f aca="false">IF(AN1186="","",IF(T1186=0.12,(U1186*0.4117)*0.4117,IF(T1186=0,(AI1186*0.07)*0.4117,U1186*0.4117)))</f>
        <v/>
      </c>
      <c r="AQ1186" s="47" t="str">
        <f aca="false">IF(AN1186="","",AO1186-AP1186)</f>
        <v/>
      </c>
      <c r="AR1186" s="50" t="str">
        <f aca="false">IFERROR(IF(AND(AC1186="SIM",Y1186="REVENDA",LEFT(AG1186,5)="ANEXO")*OR(AE1186="ANEXO I",AF1186="ANEXO II"),VLOOKUP(H1186,Dados!G:I,2,0),""),"INSERIR MVA")</f>
        <v/>
      </c>
      <c r="AS1186" s="48" t="str">
        <f aca="false">IF(LEFT(AG1186,5)="ANEXO",VLOOKUP(AG1186,Dados!$X$111:$Z$112,2,0)*(AI1186-Q1186),"")</f>
        <v/>
      </c>
      <c r="AT1186" s="48" t="str">
        <f aca="false">IFERROR(IF(AR1186="","",(AI1186*AR1186)+AI1186),"INSERIR MVA")</f>
        <v/>
      </c>
      <c r="AU1186" s="48" t="str">
        <f aca="false">IF(AT1186="","",IF(AY1186=0.04,U1186,AS1186*AY1186))</f>
        <v/>
      </c>
      <c r="AV1186" s="47" t="str">
        <f aca="false">IFERROR(IF(AU1186="","",(VLOOKUP(AG1186,Dados!$X$111:$Z$112,3,0)*AT1186*0.17)),"INSERIR MVA")</f>
        <v/>
      </c>
      <c r="AW1186" s="47" t="str">
        <f aca="false">IFERROR(IF(AR1186="","",AV1186-AU1186),"")</f>
        <v/>
      </c>
      <c r="AX1186" s="51" t="str">
        <f aca="false">IFERROR(IF(AC1186="NÃO","",IF(AM1186&lt;&gt;"",AM1186-W1186,IF(AQ1186&lt;&gt;"",AQ1186-W1186,IF(AW1186&lt;&gt;"",AW1186-W1186,"")))),"")</f>
        <v/>
      </c>
      <c r="AY1186" s="46" t="str">
        <f aca="false">IFERROR(IF(ISNA(VLOOKUP(R1186,Dados!$X$2:$Y$5,2,0)),VLOOKUP(D1186,Dados!$X$7:$Y$33,2,0),VLOOKUP(R1186,Dados!$X$2:$Y$5,2,0)),"")</f>
        <v/>
      </c>
      <c r="AZ1186" s="52" t="str">
        <f aca="false">IF(C1186="","",IF(AND(Y1186="CONSUMO",AC1186="NÃO")*OR(AG1186="-",AG1186="BIT"),IF(E1186&lt;&gt;"",(AI1186-(P1186+L1186-N1186+Q1186)*AY1186)/0.83),""))</f>
        <v/>
      </c>
      <c r="BA1186" s="51" t="str">
        <f aca="false">IF(AZ1186="","",AZ1186*0.17-((P1186+L1186-N1186+Q1186)*AY1186))</f>
        <v/>
      </c>
      <c r="BB1186" s="51" t="str">
        <f aca="false">IF(AND(Y1186="CONSUMO",AG1186="ANEXO I",AY1186&gt;4%),(AI1186-(P1186+L1186-N1186+Q1186)*0.0514)/0.83*(0.5177)*(0.17)-AI1186*0.0514,IF(AND(Y1186="CONSUMO",AG1186="ANEXO II",AY1186&gt;4%),(AI1186-(P1186+L1186-N1186+Q1186)*0.041)/0.83*(0.3295)*(0.17)-AI1186*0.041,IF(AND(Y1186="CONSUMO",AG1186="ANEXO I",AY1186=4%),(AI1186-(P1186+L1186-N1186+Q1186)*0.04)/0.83*(0.5177)*(0.17)-AI1186*0.04,IF(AND(Y1186="CONSUMO",AG1186="ANEXO II",AY1186=4%),(AI1186-(P1186+L1186-N1186+Q1186)*0.04)/0.83*(0.3295)*(0.17)-AI1186*0.04,""))))</f>
        <v/>
      </c>
      <c r="BC1186" s="51" t="str">
        <f aca="false">IF(C1186="","",IF(AND(Y1186="CONSUMO",AC1186="SIM")*OR(AG1186="-",AG1186="BIT"),IF(E1186&lt;&gt;"",(AI1186-(P1186+L1186-N1186+Q1186)*AY1186)/0.83),""))</f>
        <v/>
      </c>
      <c r="BD1186" s="51" t="str">
        <f aca="false">IF(BC1186="","",BC1186*0.17)</f>
        <v/>
      </c>
      <c r="BE1186" s="51" t="str">
        <f aca="false">IF(I1186=6908,0,IF(BC1186="","",BD1186-((P1186+L1186-N1186+Q1186)*AY1186)))</f>
        <v/>
      </c>
      <c r="BF1186" s="53" t="str">
        <f aca="false">IF(B1186="","",IF(OR(B1186="",E1186="Regime Normal"),0,(AI1186-Q1186)*VLOOKUP(R1186,Dados!$X$98:$Y$108,2,0)))</f>
        <v/>
      </c>
      <c r="BG1186" s="54" t="str">
        <f aca="false">IFERROR(VLOOKUP(I1186,Dados!$AC$27:$AD$43,2,0),IF(B1186="","",IF(D1186&lt;&gt;"MT",IF(AND(AC1186="SIM",Y1186="Revenda"),"2403",IF(AND(AC1186="SIM",Y1186="Consumo"),"2407",IF(AND(AC1186="NÃO",Y1186="Revenda"),"2102",IF(AND(AC1186="NÃO",Y1186="Consumo"),"2556",)))),REPLACE(I1186,1,1,1))))</f>
        <v/>
      </c>
    </row>
    <row r="1187" customFormat="false" ht="12.8" hidden="false" customHeight="true" outlineLevel="0" collapsed="false">
      <c r="Y1187" s="45"/>
      <c r="Z1187" s="46" t="str">
        <f aca="false">IF(B1187="","",(IFERROR(VLOOKUP(H1187,Dados!A$3:B$15000,2,0),"Não Encontrado")))</f>
        <v/>
      </c>
      <c r="AA1187" s="46" t="str">
        <f aca="false">IF(B1187="","",(IFERROR(VLOOKUP(G1187,Dados!C$3:E$15000,3,0),"Não Encontrado")))</f>
        <v/>
      </c>
      <c r="AB1187" s="46" t="str">
        <f aca="false">IFERROR(IF(Z1187&lt;&gt;"Não Encontrado",Z1187,IF(AA1187&lt;&gt;"Não Encontrado",AA1187,"")),"")</f>
        <v/>
      </c>
      <c r="AC1187" s="45" t="str">
        <f aca="false">IF(B1187="","",IF(AB1187="","NÃO","SIM"))</f>
        <v/>
      </c>
      <c r="AD1187" s="45" t="str">
        <f aca="false">IFERROR(VLOOKUP(G1187,Dados!$P$3:$R$500,3,0),"")</f>
        <v/>
      </c>
      <c r="AE1187" s="45" t="str">
        <f aca="false">IFERROR(VLOOKUP(G1187,Dados!$K$3:$L$500,2,0),"")</f>
        <v/>
      </c>
      <c r="AF1187" s="45" t="str">
        <f aca="false">IFERROR(VLOOKUP(G1187,Dados!$M$3:$N$500,2,0),"")</f>
        <v/>
      </c>
      <c r="AG1187" s="45" t="str">
        <f aca="false">IF(F1187="","",IF(AND(AD1187="",AE1187="",AF1187=""),"-",IF(AND(AD1187="BIT",AE1187="",AF1187=""),"BIT",IF(AND(AE1187="ANEXO I",AD1187="",AF1187=""),"ANEXO I",IF(AND(AF1187="ANEXO II",AD1187="",AE1187=""),"ANEXO II","Escolher")))))</f>
        <v/>
      </c>
      <c r="AH1187" s="45" t="str">
        <f aca="false">IF(AG1187&lt;&gt;"Pneus","",IFERROR(VLOOKUP(R1187,Dados!$X$2:$Z$5,3,0)*(AI1187-Q1187),VLOOKUP(D1187,Dados!$X$7:$Z$33,3,0)*(AI1187-Q1187)))</f>
        <v/>
      </c>
      <c r="AI1187" s="47" t="str">
        <f aca="false">IF(B1187="","",P1187+Q1187+O1187+M1187+L1187-N1187)</f>
        <v/>
      </c>
      <c r="AJ1187" s="48" t="str">
        <f aca="false">IFERROR(IF(AND(AC1187="SIM",AG1187="-",Y1187="REVENDA"),(AB1187/1+1)*AI1187,IF(AND(AC1187="SIM",AG1187="Pneus",Y1187="REVENDA"),(AB1187/1+1)*(AI1187-AH1187),"")),"")</f>
        <v/>
      </c>
      <c r="AK1187" s="48" t="str">
        <f aca="false">IF(AJ1187="","",AJ1187*17%)</f>
        <v/>
      </c>
      <c r="AL1187" s="48" t="str">
        <f aca="false">IFERROR(IF(AC1187="NÃO","",IF(AK1187="","",IF(E1187="Simples Nacional",BF1187,IF(T1187=0.12,U1187*0.5833337002,IF(T1187=0,AI1187*0.07,U1187))))),"")</f>
        <v/>
      </c>
      <c r="AM1187" s="47" t="str">
        <f aca="false">IFERROR(IF(AC1187="NÃO","",IF(OR(AG1187="-",AG1187="Pneus"),AK1187-AL1187,"")),"")</f>
        <v/>
      </c>
      <c r="AN1187" s="48" t="str">
        <f aca="false">IF(AND(Y1187="REVENDA",AC1187="SIM",AG1187="BIT"),((AB1187/1+1)*AI1187)*0.4117,"")</f>
        <v/>
      </c>
      <c r="AO1187" s="48" t="str">
        <f aca="false">IF(AN1187="","",AN1187*17%)</f>
        <v/>
      </c>
      <c r="AP1187" s="49" t="str">
        <f aca="false">IF(AN1187="","",IF(T1187=0.12,(U1187*0.4117)*0.4117,IF(T1187=0,(AI1187*0.07)*0.4117,U1187*0.4117)))</f>
        <v/>
      </c>
      <c r="AQ1187" s="47" t="str">
        <f aca="false">IF(AN1187="","",AO1187-AP1187)</f>
        <v/>
      </c>
      <c r="AR1187" s="50" t="str">
        <f aca="false">IFERROR(IF(AND(AC1187="SIM",Y1187="REVENDA",LEFT(AG1187,5)="ANEXO")*OR(AE1187="ANEXO I",AF1187="ANEXO II"),VLOOKUP(H1187,Dados!G:I,2,0),""),"INSERIR MVA")</f>
        <v/>
      </c>
      <c r="AS1187" s="48" t="str">
        <f aca="false">IF(LEFT(AG1187,5)="ANEXO",VLOOKUP(AG1187,Dados!$X$111:$Z$112,2,0)*(AI1187-Q1187),"")</f>
        <v/>
      </c>
      <c r="AT1187" s="48" t="str">
        <f aca="false">IFERROR(IF(AR1187="","",(AI1187*AR1187)+AI1187),"INSERIR MVA")</f>
        <v/>
      </c>
      <c r="AU1187" s="48" t="str">
        <f aca="false">IF(AT1187="","",IF(AY1187=0.04,U1187,AS1187*AY1187))</f>
        <v/>
      </c>
      <c r="AV1187" s="47" t="str">
        <f aca="false">IFERROR(IF(AU1187="","",(VLOOKUP(AG1187,Dados!$X$111:$Z$112,3,0)*AT1187*0.17)),"INSERIR MVA")</f>
        <v/>
      </c>
      <c r="AW1187" s="47" t="str">
        <f aca="false">IFERROR(IF(AR1187="","",AV1187-AU1187),"")</f>
        <v/>
      </c>
      <c r="AX1187" s="51" t="str">
        <f aca="false">IFERROR(IF(AC1187="NÃO","",IF(AM1187&lt;&gt;"",AM1187-W1187,IF(AQ1187&lt;&gt;"",AQ1187-W1187,IF(AW1187&lt;&gt;"",AW1187-W1187,"")))),"")</f>
        <v/>
      </c>
      <c r="AY1187" s="46" t="str">
        <f aca="false">IFERROR(IF(ISNA(VLOOKUP(R1187,Dados!$X$2:$Y$5,2,0)),VLOOKUP(D1187,Dados!$X$7:$Y$33,2,0),VLOOKUP(R1187,Dados!$X$2:$Y$5,2,0)),"")</f>
        <v/>
      </c>
      <c r="AZ1187" s="52" t="str">
        <f aca="false">IF(C1187="","",IF(AND(Y1187="CONSUMO",AC1187="NÃO")*OR(AG1187="-",AG1187="BIT"),IF(E1187&lt;&gt;"",(AI1187-(P1187+L1187-N1187+Q1187)*AY1187)/0.83),""))</f>
        <v/>
      </c>
      <c r="BA1187" s="51" t="str">
        <f aca="false">IF(AZ1187="","",AZ1187*0.17-((P1187+L1187-N1187+Q1187)*AY1187))</f>
        <v/>
      </c>
      <c r="BB1187" s="51" t="str">
        <f aca="false">IF(AND(Y1187="CONSUMO",AG1187="ANEXO I",AY1187&gt;4%),(AI1187-(P1187+L1187-N1187+Q1187)*0.0514)/0.83*(0.5177)*(0.17)-AI1187*0.0514,IF(AND(Y1187="CONSUMO",AG1187="ANEXO II",AY1187&gt;4%),(AI1187-(P1187+L1187-N1187+Q1187)*0.041)/0.83*(0.3295)*(0.17)-AI1187*0.041,IF(AND(Y1187="CONSUMO",AG1187="ANEXO I",AY1187=4%),(AI1187-(P1187+L1187-N1187+Q1187)*0.04)/0.83*(0.5177)*(0.17)-AI1187*0.04,IF(AND(Y1187="CONSUMO",AG1187="ANEXO II",AY1187=4%),(AI1187-(P1187+L1187-N1187+Q1187)*0.04)/0.83*(0.3295)*(0.17)-AI1187*0.04,""))))</f>
        <v/>
      </c>
      <c r="BC1187" s="51" t="str">
        <f aca="false">IF(C1187="","",IF(AND(Y1187="CONSUMO",AC1187="SIM")*OR(AG1187="-",AG1187="BIT"),IF(E1187&lt;&gt;"",(AI1187-(P1187+L1187-N1187+Q1187)*AY1187)/0.83),""))</f>
        <v/>
      </c>
      <c r="BD1187" s="51" t="str">
        <f aca="false">IF(BC1187="","",BC1187*0.17)</f>
        <v/>
      </c>
      <c r="BE1187" s="51" t="str">
        <f aca="false">IF(I1187=6908,0,IF(BC1187="","",BD1187-((P1187+L1187-N1187+Q1187)*AY1187)))</f>
        <v/>
      </c>
      <c r="BF1187" s="53" t="str">
        <f aca="false">IF(B1187="","",IF(OR(B1187="",E1187="Regime Normal"),0,(AI1187-Q1187)*VLOOKUP(R1187,Dados!$X$98:$Y$108,2,0)))</f>
        <v/>
      </c>
      <c r="BG1187" s="54" t="str">
        <f aca="false">IFERROR(VLOOKUP(I1187,Dados!$AC$27:$AD$43,2,0),IF(B1187="","",IF(D1187&lt;&gt;"MT",IF(AND(AC1187="SIM",Y1187="Revenda"),"2403",IF(AND(AC1187="SIM",Y1187="Consumo"),"2407",IF(AND(AC1187="NÃO",Y1187="Revenda"),"2102",IF(AND(AC1187="NÃO",Y1187="Consumo"),"2556",)))),REPLACE(I1187,1,1,1))))</f>
        <v/>
      </c>
    </row>
    <row r="1188" customFormat="false" ht="12.8" hidden="false" customHeight="true" outlineLevel="0" collapsed="false">
      <c r="Y1188" s="45"/>
      <c r="Z1188" s="46" t="str">
        <f aca="false">IF(B1188="","",(IFERROR(VLOOKUP(H1188,Dados!A$3:B$15000,2,0),"Não Encontrado")))</f>
        <v/>
      </c>
      <c r="AA1188" s="46" t="str">
        <f aca="false">IF(B1188="","",(IFERROR(VLOOKUP(G1188,Dados!C$3:E$15000,3,0),"Não Encontrado")))</f>
        <v/>
      </c>
      <c r="AB1188" s="46" t="str">
        <f aca="false">IFERROR(IF(Z1188&lt;&gt;"Não Encontrado",Z1188,IF(AA1188&lt;&gt;"Não Encontrado",AA1188,"")),"")</f>
        <v/>
      </c>
      <c r="AC1188" s="45" t="str">
        <f aca="false">IF(B1188="","",IF(AB1188="","NÃO","SIM"))</f>
        <v/>
      </c>
      <c r="AD1188" s="45" t="str">
        <f aca="false">IFERROR(VLOOKUP(G1188,Dados!$P$3:$R$500,3,0),"")</f>
        <v/>
      </c>
      <c r="AE1188" s="45" t="str">
        <f aca="false">IFERROR(VLOOKUP(G1188,Dados!$K$3:$L$500,2,0),"")</f>
        <v/>
      </c>
      <c r="AF1188" s="45" t="str">
        <f aca="false">IFERROR(VLOOKUP(G1188,Dados!$M$3:$N$500,2,0),"")</f>
        <v/>
      </c>
      <c r="AG1188" s="45" t="str">
        <f aca="false">IF(F1188="","",IF(AND(AD1188="",AE1188="",AF1188=""),"-",IF(AND(AD1188="BIT",AE1188="",AF1188=""),"BIT",IF(AND(AE1188="ANEXO I",AD1188="",AF1188=""),"ANEXO I",IF(AND(AF1188="ANEXO II",AD1188="",AE1188=""),"ANEXO II","Escolher")))))</f>
        <v/>
      </c>
      <c r="AH1188" s="45" t="str">
        <f aca="false">IF(AG1188&lt;&gt;"Pneus","",IFERROR(VLOOKUP(R1188,Dados!$X$2:$Z$5,3,0)*(AI1188-Q1188),VLOOKUP(D1188,Dados!$X$7:$Z$33,3,0)*(AI1188-Q1188)))</f>
        <v/>
      </c>
      <c r="AI1188" s="47" t="str">
        <f aca="false">IF(B1188="","",P1188+Q1188+O1188+M1188+L1188-N1188)</f>
        <v/>
      </c>
      <c r="AJ1188" s="48" t="str">
        <f aca="false">IFERROR(IF(AND(AC1188="SIM",AG1188="-",Y1188="REVENDA"),(AB1188/1+1)*AI1188,IF(AND(AC1188="SIM",AG1188="Pneus",Y1188="REVENDA"),(AB1188/1+1)*(AI1188-AH1188),"")),"")</f>
        <v/>
      </c>
      <c r="AK1188" s="48" t="str">
        <f aca="false">IF(AJ1188="","",AJ1188*17%)</f>
        <v/>
      </c>
      <c r="AL1188" s="48" t="str">
        <f aca="false">IFERROR(IF(AC1188="NÃO","",IF(AK1188="","",IF(E1188="Simples Nacional",BF1188,IF(T1188=0.12,U1188*0.5833337002,IF(T1188=0,AI1188*0.07,U1188))))),"")</f>
        <v/>
      </c>
      <c r="AM1188" s="47" t="str">
        <f aca="false">IFERROR(IF(AC1188="NÃO","",IF(OR(AG1188="-",AG1188="Pneus"),AK1188-AL1188,"")),"")</f>
        <v/>
      </c>
      <c r="AN1188" s="48" t="str">
        <f aca="false">IF(AND(Y1188="REVENDA",AC1188="SIM",AG1188="BIT"),((AB1188/1+1)*AI1188)*0.4117,"")</f>
        <v/>
      </c>
      <c r="AO1188" s="48" t="str">
        <f aca="false">IF(AN1188="","",AN1188*17%)</f>
        <v/>
      </c>
      <c r="AP1188" s="49" t="str">
        <f aca="false">IF(AN1188="","",IF(T1188=0.12,(U1188*0.4117)*0.4117,IF(T1188=0,(AI1188*0.07)*0.4117,U1188*0.4117)))</f>
        <v/>
      </c>
      <c r="AQ1188" s="47" t="str">
        <f aca="false">IF(AN1188="","",AO1188-AP1188)</f>
        <v/>
      </c>
      <c r="AR1188" s="50" t="str">
        <f aca="false">IFERROR(IF(AND(AC1188="SIM",Y1188="REVENDA",LEFT(AG1188,5)="ANEXO")*OR(AE1188="ANEXO I",AF1188="ANEXO II"),VLOOKUP(H1188,Dados!G:I,2,0),""),"INSERIR MVA")</f>
        <v/>
      </c>
      <c r="AS1188" s="48" t="str">
        <f aca="false">IF(LEFT(AG1188,5)="ANEXO",VLOOKUP(AG1188,Dados!$X$111:$Z$112,2,0)*(AI1188-Q1188),"")</f>
        <v/>
      </c>
      <c r="AT1188" s="48" t="str">
        <f aca="false">IFERROR(IF(AR1188="","",(AI1188*AR1188)+AI1188),"INSERIR MVA")</f>
        <v/>
      </c>
      <c r="AU1188" s="48" t="str">
        <f aca="false">IF(AT1188="","",IF(AY1188=0.04,U1188,AS1188*AY1188))</f>
        <v/>
      </c>
      <c r="AV1188" s="47" t="str">
        <f aca="false">IFERROR(IF(AU1188="","",(VLOOKUP(AG1188,Dados!$X$111:$Z$112,3,0)*AT1188*0.17)),"INSERIR MVA")</f>
        <v/>
      </c>
      <c r="AW1188" s="47" t="str">
        <f aca="false">IFERROR(IF(AR1188="","",AV1188-AU1188),"")</f>
        <v/>
      </c>
      <c r="AX1188" s="51" t="str">
        <f aca="false">IFERROR(IF(AC1188="NÃO","",IF(AM1188&lt;&gt;"",AM1188-W1188,IF(AQ1188&lt;&gt;"",AQ1188-W1188,IF(AW1188&lt;&gt;"",AW1188-W1188,"")))),"")</f>
        <v/>
      </c>
      <c r="AY1188" s="46" t="str">
        <f aca="false">IFERROR(IF(ISNA(VLOOKUP(R1188,Dados!$X$2:$Y$5,2,0)),VLOOKUP(D1188,Dados!$X$7:$Y$33,2,0),VLOOKUP(R1188,Dados!$X$2:$Y$5,2,0)),"")</f>
        <v/>
      </c>
      <c r="AZ1188" s="52" t="str">
        <f aca="false">IF(C1188="","",IF(AND(Y1188="CONSUMO",AC1188="NÃO")*OR(AG1188="-",AG1188="BIT"),IF(E1188&lt;&gt;"",(AI1188-(P1188+L1188-N1188+Q1188)*AY1188)/0.83),""))</f>
        <v/>
      </c>
      <c r="BA1188" s="51" t="str">
        <f aca="false">IF(AZ1188="","",AZ1188*0.17-((P1188+L1188-N1188+Q1188)*AY1188))</f>
        <v/>
      </c>
      <c r="BB1188" s="51" t="str">
        <f aca="false">IF(AND(Y1188="CONSUMO",AG1188="ANEXO I",AY1188&gt;4%),(AI1188-(P1188+L1188-N1188+Q1188)*0.0514)/0.83*(0.5177)*(0.17)-AI1188*0.0514,IF(AND(Y1188="CONSUMO",AG1188="ANEXO II",AY1188&gt;4%),(AI1188-(P1188+L1188-N1188+Q1188)*0.041)/0.83*(0.3295)*(0.17)-AI1188*0.041,IF(AND(Y1188="CONSUMO",AG1188="ANEXO I",AY1188=4%),(AI1188-(P1188+L1188-N1188+Q1188)*0.04)/0.83*(0.5177)*(0.17)-AI1188*0.04,IF(AND(Y1188="CONSUMO",AG1188="ANEXO II",AY1188=4%),(AI1188-(P1188+L1188-N1188+Q1188)*0.04)/0.83*(0.3295)*(0.17)-AI1188*0.04,""))))</f>
        <v/>
      </c>
      <c r="BC1188" s="51" t="str">
        <f aca="false">IF(C1188="","",IF(AND(Y1188="CONSUMO",AC1188="SIM")*OR(AG1188="-",AG1188="BIT"),IF(E1188&lt;&gt;"",(AI1188-(P1188+L1188-N1188+Q1188)*AY1188)/0.83),""))</f>
        <v/>
      </c>
      <c r="BD1188" s="51" t="str">
        <f aca="false">IF(BC1188="","",BC1188*0.17)</f>
        <v/>
      </c>
      <c r="BE1188" s="51" t="str">
        <f aca="false">IF(I1188=6908,0,IF(BC1188="","",BD1188-((P1188+L1188-N1188+Q1188)*AY1188)))</f>
        <v/>
      </c>
      <c r="BF1188" s="53" t="str">
        <f aca="false">IF(B1188="","",IF(OR(B1188="",E1188="Regime Normal"),0,(AI1188-Q1188)*VLOOKUP(R1188,Dados!$X$98:$Y$108,2,0)))</f>
        <v/>
      </c>
      <c r="BG1188" s="54" t="str">
        <f aca="false">IFERROR(VLOOKUP(I1188,Dados!$AC$27:$AD$43,2,0),IF(B1188="","",IF(D1188&lt;&gt;"MT",IF(AND(AC1188="SIM",Y1188="Revenda"),"2403",IF(AND(AC1188="SIM",Y1188="Consumo"),"2407",IF(AND(AC1188="NÃO",Y1188="Revenda"),"2102",IF(AND(AC1188="NÃO",Y1188="Consumo"),"2556",)))),REPLACE(I1188,1,1,1))))</f>
        <v/>
      </c>
    </row>
    <row r="1189" customFormat="false" ht="12.8" hidden="false" customHeight="true" outlineLevel="0" collapsed="false">
      <c r="Y1189" s="45"/>
      <c r="Z1189" s="46" t="str">
        <f aca="false">IF(B1189="","",(IFERROR(VLOOKUP(H1189,Dados!A$3:B$15000,2,0),"Não Encontrado")))</f>
        <v/>
      </c>
      <c r="AA1189" s="46" t="str">
        <f aca="false">IF(B1189="","",(IFERROR(VLOOKUP(G1189,Dados!C$3:E$15000,3,0),"Não Encontrado")))</f>
        <v/>
      </c>
      <c r="AB1189" s="46" t="str">
        <f aca="false">IFERROR(IF(Z1189&lt;&gt;"Não Encontrado",Z1189,IF(AA1189&lt;&gt;"Não Encontrado",AA1189,"")),"")</f>
        <v/>
      </c>
      <c r="AC1189" s="45" t="str">
        <f aca="false">IF(B1189="","",IF(AB1189="","NÃO","SIM"))</f>
        <v/>
      </c>
      <c r="AD1189" s="45" t="str">
        <f aca="false">IFERROR(VLOOKUP(G1189,Dados!$P$3:$R$500,3,0),"")</f>
        <v/>
      </c>
      <c r="AE1189" s="45" t="str">
        <f aca="false">IFERROR(VLOOKUP(G1189,Dados!$K$3:$L$500,2,0),"")</f>
        <v/>
      </c>
      <c r="AF1189" s="45" t="str">
        <f aca="false">IFERROR(VLOOKUP(G1189,Dados!$M$3:$N$500,2,0),"")</f>
        <v/>
      </c>
      <c r="AG1189" s="45" t="str">
        <f aca="false">IF(F1189="","",IF(AND(AD1189="",AE1189="",AF1189=""),"-",IF(AND(AD1189="BIT",AE1189="",AF1189=""),"BIT",IF(AND(AE1189="ANEXO I",AD1189="",AF1189=""),"ANEXO I",IF(AND(AF1189="ANEXO II",AD1189="",AE1189=""),"ANEXO II","Escolher")))))</f>
        <v/>
      </c>
      <c r="AH1189" s="45" t="str">
        <f aca="false">IF(AG1189&lt;&gt;"Pneus","",IFERROR(VLOOKUP(R1189,Dados!$X$2:$Z$5,3,0)*(AI1189-Q1189),VLOOKUP(D1189,Dados!$X$7:$Z$33,3,0)*(AI1189-Q1189)))</f>
        <v/>
      </c>
      <c r="AI1189" s="47" t="str">
        <f aca="false">IF(B1189="","",P1189+Q1189+O1189+M1189+L1189-N1189)</f>
        <v/>
      </c>
      <c r="AJ1189" s="48" t="str">
        <f aca="false">IFERROR(IF(AND(AC1189="SIM",AG1189="-",Y1189="REVENDA"),(AB1189/1+1)*AI1189,IF(AND(AC1189="SIM",AG1189="Pneus",Y1189="REVENDA"),(AB1189/1+1)*(AI1189-AH1189),"")),"")</f>
        <v/>
      </c>
      <c r="AK1189" s="48" t="str">
        <f aca="false">IF(AJ1189="","",AJ1189*17%)</f>
        <v/>
      </c>
      <c r="AL1189" s="48" t="str">
        <f aca="false">IFERROR(IF(AC1189="NÃO","",IF(AK1189="","",IF(E1189="Simples Nacional",BF1189,IF(T1189=0.12,U1189*0.5833337002,IF(T1189=0,AI1189*0.07,U1189))))),"")</f>
        <v/>
      </c>
      <c r="AM1189" s="47" t="str">
        <f aca="false">IFERROR(IF(AC1189="NÃO","",IF(OR(AG1189="-",AG1189="Pneus"),AK1189-AL1189,"")),"")</f>
        <v/>
      </c>
      <c r="AN1189" s="48" t="str">
        <f aca="false">IF(AND(Y1189="REVENDA",AC1189="SIM",AG1189="BIT"),((AB1189/1+1)*AI1189)*0.4117,"")</f>
        <v/>
      </c>
      <c r="AO1189" s="48" t="str">
        <f aca="false">IF(AN1189="","",AN1189*17%)</f>
        <v/>
      </c>
      <c r="AP1189" s="49" t="str">
        <f aca="false">IF(AN1189="","",IF(T1189=0.12,(U1189*0.4117)*0.4117,IF(T1189=0,(AI1189*0.07)*0.4117,U1189*0.4117)))</f>
        <v/>
      </c>
      <c r="AQ1189" s="47" t="str">
        <f aca="false">IF(AN1189="","",AO1189-AP1189)</f>
        <v/>
      </c>
      <c r="AR1189" s="50" t="str">
        <f aca="false">IFERROR(IF(AND(AC1189="SIM",Y1189="REVENDA",LEFT(AG1189,5)="ANEXO")*OR(AE1189="ANEXO I",AF1189="ANEXO II"),VLOOKUP(H1189,Dados!G:I,2,0),""),"INSERIR MVA")</f>
        <v/>
      </c>
      <c r="AS1189" s="48" t="str">
        <f aca="false">IF(LEFT(AG1189,5)="ANEXO",VLOOKUP(AG1189,Dados!$X$111:$Z$112,2,0)*(AI1189-Q1189),"")</f>
        <v/>
      </c>
      <c r="AT1189" s="48" t="str">
        <f aca="false">IFERROR(IF(AR1189="","",(AI1189*AR1189)+AI1189),"INSERIR MVA")</f>
        <v/>
      </c>
      <c r="AU1189" s="48" t="str">
        <f aca="false">IF(AT1189="","",IF(AY1189=0.04,U1189,AS1189*AY1189))</f>
        <v/>
      </c>
      <c r="AV1189" s="47" t="str">
        <f aca="false">IFERROR(IF(AU1189="","",(VLOOKUP(AG1189,Dados!$X$111:$Z$112,3,0)*AT1189*0.17)),"INSERIR MVA")</f>
        <v/>
      </c>
      <c r="AW1189" s="47" t="str">
        <f aca="false">IFERROR(IF(AR1189="","",AV1189-AU1189),"")</f>
        <v/>
      </c>
      <c r="AX1189" s="51" t="str">
        <f aca="false">IFERROR(IF(AC1189="NÃO","",IF(AM1189&lt;&gt;"",AM1189-W1189,IF(AQ1189&lt;&gt;"",AQ1189-W1189,IF(AW1189&lt;&gt;"",AW1189-W1189,"")))),"")</f>
        <v/>
      </c>
      <c r="AY1189" s="46" t="str">
        <f aca="false">IFERROR(IF(ISNA(VLOOKUP(R1189,Dados!$X$2:$Y$5,2,0)),VLOOKUP(D1189,Dados!$X$7:$Y$33,2,0),VLOOKUP(R1189,Dados!$X$2:$Y$5,2,0)),"")</f>
        <v/>
      </c>
      <c r="AZ1189" s="52" t="str">
        <f aca="false">IF(C1189="","",IF(AND(Y1189="CONSUMO",AC1189="NÃO")*OR(AG1189="-",AG1189="BIT"),IF(E1189&lt;&gt;"",(AI1189-(P1189+L1189-N1189+Q1189)*AY1189)/0.83),""))</f>
        <v/>
      </c>
      <c r="BA1189" s="51" t="str">
        <f aca="false">IF(AZ1189="","",AZ1189*0.17-((P1189+L1189-N1189+Q1189)*AY1189))</f>
        <v/>
      </c>
      <c r="BB1189" s="51" t="str">
        <f aca="false">IF(AND(Y1189="CONSUMO",AG1189="ANEXO I",AY1189&gt;4%),(AI1189-(P1189+L1189-N1189+Q1189)*0.0514)/0.83*(0.5177)*(0.17)-AI1189*0.0514,IF(AND(Y1189="CONSUMO",AG1189="ANEXO II",AY1189&gt;4%),(AI1189-(P1189+L1189-N1189+Q1189)*0.041)/0.83*(0.3295)*(0.17)-AI1189*0.041,IF(AND(Y1189="CONSUMO",AG1189="ANEXO I",AY1189=4%),(AI1189-(P1189+L1189-N1189+Q1189)*0.04)/0.83*(0.5177)*(0.17)-AI1189*0.04,IF(AND(Y1189="CONSUMO",AG1189="ANEXO II",AY1189=4%),(AI1189-(P1189+L1189-N1189+Q1189)*0.04)/0.83*(0.3295)*(0.17)-AI1189*0.04,""))))</f>
        <v/>
      </c>
      <c r="BC1189" s="51" t="str">
        <f aca="false">IF(C1189="","",IF(AND(Y1189="CONSUMO",AC1189="SIM")*OR(AG1189="-",AG1189="BIT"),IF(E1189&lt;&gt;"",(AI1189-(P1189+L1189-N1189+Q1189)*AY1189)/0.83),""))</f>
        <v/>
      </c>
      <c r="BD1189" s="51" t="str">
        <f aca="false">IF(BC1189="","",BC1189*0.17)</f>
        <v/>
      </c>
      <c r="BE1189" s="51" t="str">
        <f aca="false">IF(I1189=6908,0,IF(BC1189="","",BD1189-((P1189+L1189-N1189+Q1189)*AY1189)))</f>
        <v/>
      </c>
      <c r="BF1189" s="53" t="str">
        <f aca="false">IF(B1189="","",IF(OR(B1189="",E1189="Regime Normal"),0,(AI1189-Q1189)*VLOOKUP(R1189,Dados!$X$98:$Y$108,2,0)))</f>
        <v/>
      </c>
      <c r="BG1189" s="54" t="str">
        <f aca="false">IFERROR(VLOOKUP(I1189,Dados!$AC$27:$AD$43,2,0),IF(B1189="","",IF(D1189&lt;&gt;"MT",IF(AND(AC1189="SIM",Y1189="Revenda"),"2403",IF(AND(AC1189="SIM",Y1189="Consumo"),"2407",IF(AND(AC1189="NÃO",Y1189="Revenda"),"2102",IF(AND(AC1189="NÃO",Y1189="Consumo"),"2556",)))),REPLACE(I1189,1,1,1))))</f>
        <v/>
      </c>
    </row>
    <row r="1190" customFormat="false" ht="12.8" hidden="false" customHeight="true" outlineLevel="0" collapsed="false">
      <c r="Y1190" s="45"/>
      <c r="Z1190" s="46" t="str">
        <f aca="false">IF(B1190="","",(IFERROR(VLOOKUP(H1190,Dados!A$3:B$15000,2,0),"Não Encontrado")))</f>
        <v/>
      </c>
      <c r="AA1190" s="46" t="str">
        <f aca="false">IF(B1190="","",(IFERROR(VLOOKUP(G1190,Dados!C$3:E$15000,3,0),"Não Encontrado")))</f>
        <v/>
      </c>
      <c r="AB1190" s="46" t="str">
        <f aca="false">IFERROR(IF(Z1190&lt;&gt;"Não Encontrado",Z1190,IF(AA1190&lt;&gt;"Não Encontrado",AA1190,"")),"")</f>
        <v/>
      </c>
      <c r="AC1190" s="45" t="str">
        <f aca="false">IF(B1190="","",IF(AB1190="","NÃO","SIM"))</f>
        <v/>
      </c>
      <c r="AD1190" s="45" t="str">
        <f aca="false">IFERROR(VLOOKUP(G1190,Dados!$P$3:$R$500,3,0),"")</f>
        <v/>
      </c>
      <c r="AE1190" s="45" t="str">
        <f aca="false">IFERROR(VLOOKUP(G1190,Dados!$K$3:$L$500,2,0),"")</f>
        <v/>
      </c>
      <c r="AF1190" s="45" t="str">
        <f aca="false">IFERROR(VLOOKUP(G1190,Dados!$M$3:$N$500,2,0),"")</f>
        <v/>
      </c>
      <c r="AG1190" s="45" t="str">
        <f aca="false">IF(F1190="","",IF(AND(AD1190="",AE1190="",AF1190=""),"-",IF(AND(AD1190="BIT",AE1190="",AF1190=""),"BIT",IF(AND(AE1190="ANEXO I",AD1190="",AF1190=""),"ANEXO I",IF(AND(AF1190="ANEXO II",AD1190="",AE1190=""),"ANEXO II","Escolher")))))</f>
        <v/>
      </c>
      <c r="AH1190" s="45" t="str">
        <f aca="false">IF(AG1190&lt;&gt;"Pneus","",IFERROR(VLOOKUP(R1190,Dados!$X$2:$Z$5,3,0)*(AI1190-Q1190),VLOOKUP(D1190,Dados!$X$7:$Z$33,3,0)*(AI1190-Q1190)))</f>
        <v/>
      </c>
      <c r="AI1190" s="47" t="str">
        <f aca="false">IF(B1190="","",P1190+Q1190+O1190+M1190+L1190-N1190)</f>
        <v/>
      </c>
      <c r="AJ1190" s="48" t="str">
        <f aca="false">IFERROR(IF(AND(AC1190="SIM",AG1190="-",Y1190="REVENDA"),(AB1190/1+1)*AI1190,IF(AND(AC1190="SIM",AG1190="Pneus",Y1190="REVENDA"),(AB1190/1+1)*(AI1190-AH1190),"")),"")</f>
        <v/>
      </c>
      <c r="AK1190" s="48" t="str">
        <f aca="false">IF(AJ1190="","",AJ1190*17%)</f>
        <v/>
      </c>
      <c r="AL1190" s="48" t="str">
        <f aca="false">IFERROR(IF(AC1190="NÃO","",IF(AK1190="","",IF(E1190="Simples Nacional",BF1190,IF(T1190=0.12,U1190*0.5833337002,IF(T1190=0,AI1190*0.07,U1190))))),"")</f>
        <v/>
      </c>
      <c r="AM1190" s="47" t="str">
        <f aca="false">IFERROR(IF(AC1190="NÃO","",IF(OR(AG1190="-",AG1190="Pneus"),AK1190-AL1190,"")),"")</f>
        <v/>
      </c>
      <c r="AN1190" s="48" t="str">
        <f aca="false">IF(AND(Y1190="REVENDA",AC1190="SIM",AG1190="BIT"),((AB1190/1+1)*AI1190)*0.4117,"")</f>
        <v/>
      </c>
      <c r="AO1190" s="48" t="str">
        <f aca="false">IF(AN1190="","",AN1190*17%)</f>
        <v/>
      </c>
      <c r="AP1190" s="49" t="str">
        <f aca="false">IF(AN1190="","",IF(T1190=0.12,(U1190*0.4117)*0.4117,IF(T1190=0,(AI1190*0.07)*0.4117,U1190*0.4117)))</f>
        <v/>
      </c>
      <c r="AQ1190" s="47" t="str">
        <f aca="false">IF(AN1190="","",AO1190-AP1190)</f>
        <v/>
      </c>
      <c r="AR1190" s="50" t="str">
        <f aca="false">IFERROR(IF(AND(AC1190="SIM",Y1190="REVENDA",LEFT(AG1190,5)="ANEXO")*OR(AE1190="ANEXO I",AF1190="ANEXO II"),VLOOKUP(H1190,Dados!G:I,2,0),""),"INSERIR MVA")</f>
        <v/>
      </c>
      <c r="AS1190" s="48" t="str">
        <f aca="false">IF(LEFT(AG1190,5)="ANEXO",VLOOKUP(AG1190,Dados!$X$111:$Z$112,2,0)*(AI1190-Q1190),"")</f>
        <v/>
      </c>
      <c r="AT1190" s="48" t="str">
        <f aca="false">IFERROR(IF(AR1190="","",(AI1190*AR1190)+AI1190),"INSERIR MVA")</f>
        <v/>
      </c>
      <c r="AU1190" s="48" t="str">
        <f aca="false">IF(AT1190="","",IF(AY1190=0.04,U1190,AS1190*AY1190))</f>
        <v/>
      </c>
      <c r="AV1190" s="47" t="str">
        <f aca="false">IFERROR(IF(AU1190="","",(VLOOKUP(AG1190,Dados!$X$111:$Z$112,3,0)*AT1190*0.17)),"INSERIR MVA")</f>
        <v/>
      </c>
      <c r="AW1190" s="47" t="str">
        <f aca="false">IFERROR(IF(AR1190="","",AV1190-AU1190),"")</f>
        <v/>
      </c>
      <c r="AX1190" s="51" t="str">
        <f aca="false">IFERROR(IF(AC1190="NÃO","",IF(AM1190&lt;&gt;"",AM1190-W1190,IF(AQ1190&lt;&gt;"",AQ1190-W1190,IF(AW1190&lt;&gt;"",AW1190-W1190,"")))),"")</f>
        <v/>
      </c>
      <c r="AY1190" s="46" t="str">
        <f aca="false">IFERROR(IF(ISNA(VLOOKUP(R1190,Dados!$X$2:$Y$5,2,0)),VLOOKUP(D1190,Dados!$X$7:$Y$33,2,0),VLOOKUP(R1190,Dados!$X$2:$Y$5,2,0)),"")</f>
        <v/>
      </c>
      <c r="AZ1190" s="52" t="str">
        <f aca="false">IF(C1190="","",IF(AND(Y1190="CONSUMO",AC1190="NÃO")*OR(AG1190="-",AG1190="BIT"),IF(E1190&lt;&gt;"",(AI1190-(P1190+L1190-N1190+Q1190)*AY1190)/0.83),""))</f>
        <v/>
      </c>
      <c r="BA1190" s="51" t="str">
        <f aca="false">IF(AZ1190="","",AZ1190*0.17-((P1190+L1190-N1190+Q1190)*AY1190))</f>
        <v/>
      </c>
      <c r="BB1190" s="51" t="str">
        <f aca="false">IF(AND(Y1190="CONSUMO",AG1190="ANEXO I",AY1190&gt;4%),(AI1190-(P1190+L1190-N1190+Q1190)*0.0514)/0.83*(0.5177)*(0.17)-AI1190*0.0514,IF(AND(Y1190="CONSUMO",AG1190="ANEXO II",AY1190&gt;4%),(AI1190-(P1190+L1190-N1190+Q1190)*0.041)/0.83*(0.3295)*(0.17)-AI1190*0.041,IF(AND(Y1190="CONSUMO",AG1190="ANEXO I",AY1190=4%),(AI1190-(P1190+L1190-N1190+Q1190)*0.04)/0.83*(0.5177)*(0.17)-AI1190*0.04,IF(AND(Y1190="CONSUMO",AG1190="ANEXO II",AY1190=4%),(AI1190-(P1190+L1190-N1190+Q1190)*0.04)/0.83*(0.3295)*(0.17)-AI1190*0.04,""))))</f>
        <v/>
      </c>
      <c r="BC1190" s="51" t="str">
        <f aca="false">IF(C1190="","",IF(AND(Y1190="CONSUMO",AC1190="SIM")*OR(AG1190="-",AG1190="BIT"),IF(E1190&lt;&gt;"",(AI1190-(P1190+L1190-N1190+Q1190)*AY1190)/0.83),""))</f>
        <v/>
      </c>
      <c r="BD1190" s="51" t="str">
        <f aca="false">IF(BC1190="","",BC1190*0.17)</f>
        <v/>
      </c>
      <c r="BE1190" s="51" t="str">
        <f aca="false">IF(I1190=6908,0,IF(BC1190="","",BD1190-((P1190+L1190-N1190+Q1190)*AY1190)))</f>
        <v/>
      </c>
      <c r="BF1190" s="53" t="str">
        <f aca="false">IF(B1190="","",IF(OR(B1190="",E1190="Regime Normal"),0,(AI1190-Q1190)*VLOOKUP(R1190,Dados!$X$98:$Y$108,2,0)))</f>
        <v/>
      </c>
      <c r="BG1190" s="54" t="str">
        <f aca="false">IFERROR(VLOOKUP(I1190,Dados!$AC$27:$AD$43,2,0),IF(B1190="","",IF(D1190&lt;&gt;"MT",IF(AND(AC1190="SIM",Y1190="Revenda"),"2403",IF(AND(AC1190="SIM",Y1190="Consumo"),"2407",IF(AND(AC1190="NÃO",Y1190="Revenda"),"2102",IF(AND(AC1190="NÃO",Y1190="Consumo"),"2556",)))),REPLACE(I1190,1,1,1))))</f>
        <v/>
      </c>
    </row>
    <row r="1191" customFormat="false" ht="12.8" hidden="false" customHeight="true" outlineLevel="0" collapsed="false">
      <c r="Y1191" s="45"/>
      <c r="Z1191" s="46" t="str">
        <f aca="false">IF(B1191="","",(IFERROR(VLOOKUP(H1191,Dados!A$3:B$15000,2,0),"Não Encontrado")))</f>
        <v/>
      </c>
      <c r="AA1191" s="46" t="str">
        <f aca="false">IF(B1191="","",(IFERROR(VLOOKUP(G1191,Dados!C$3:E$15000,3,0),"Não Encontrado")))</f>
        <v/>
      </c>
      <c r="AB1191" s="46" t="str">
        <f aca="false">IFERROR(IF(Z1191&lt;&gt;"Não Encontrado",Z1191,IF(AA1191&lt;&gt;"Não Encontrado",AA1191,"")),"")</f>
        <v/>
      </c>
      <c r="AC1191" s="45" t="str">
        <f aca="false">IF(B1191="","",IF(AB1191="","NÃO","SIM"))</f>
        <v/>
      </c>
      <c r="AD1191" s="45" t="str">
        <f aca="false">IFERROR(VLOOKUP(G1191,Dados!$P$3:$R$500,3,0),"")</f>
        <v/>
      </c>
      <c r="AE1191" s="45" t="str">
        <f aca="false">IFERROR(VLOOKUP(G1191,Dados!$K$3:$L$500,2,0),"")</f>
        <v/>
      </c>
      <c r="AF1191" s="45" t="str">
        <f aca="false">IFERROR(VLOOKUP(G1191,Dados!$M$3:$N$500,2,0),"")</f>
        <v/>
      </c>
      <c r="AG1191" s="45" t="str">
        <f aca="false">IF(F1191="","",IF(AND(AD1191="",AE1191="",AF1191=""),"-",IF(AND(AD1191="BIT",AE1191="",AF1191=""),"BIT",IF(AND(AE1191="ANEXO I",AD1191="",AF1191=""),"ANEXO I",IF(AND(AF1191="ANEXO II",AD1191="",AE1191=""),"ANEXO II","Escolher")))))</f>
        <v/>
      </c>
      <c r="AH1191" s="45" t="str">
        <f aca="false">IF(AG1191&lt;&gt;"Pneus","",IFERROR(VLOOKUP(R1191,Dados!$X$2:$Z$5,3,0)*(AI1191-Q1191),VLOOKUP(D1191,Dados!$X$7:$Z$33,3,0)*(AI1191-Q1191)))</f>
        <v/>
      </c>
      <c r="AI1191" s="47" t="str">
        <f aca="false">IF(B1191="","",P1191+Q1191+O1191+M1191+L1191-N1191)</f>
        <v/>
      </c>
      <c r="AJ1191" s="48" t="str">
        <f aca="false">IFERROR(IF(AND(AC1191="SIM",AG1191="-",Y1191="REVENDA"),(AB1191/1+1)*AI1191,IF(AND(AC1191="SIM",AG1191="Pneus",Y1191="REVENDA"),(AB1191/1+1)*(AI1191-AH1191),"")),"")</f>
        <v/>
      </c>
      <c r="AK1191" s="48" t="str">
        <f aca="false">IF(AJ1191="","",AJ1191*17%)</f>
        <v/>
      </c>
      <c r="AL1191" s="48" t="str">
        <f aca="false">IFERROR(IF(AC1191="NÃO","",IF(AK1191="","",IF(E1191="Simples Nacional",BF1191,IF(T1191=0.12,U1191*0.5833337002,IF(T1191=0,AI1191*0.07,U1191))))),"")</f>
        <v/>
      </c>
      <c r="AM1191" s="47" t="str">
        <f aca="false">IFERROR(IF(AC1191="NÃO","",IF(OR(AG1191="-",AG1191="Pneus"),AK1191-AL1191,"")),"")</f>
        <v/>
      </c>
      <c r="AN1191" s="48" t="str">
        <f aca="false">IF(AND(Y1191="REVENDA",AC1191="SIM",AG1191="BIT"),((AB1191/1+1)*AI1191)*0.4117,"")</f>
        <v/>
      </c>
      <c r="AO1191" s="48" t="str">
        <f aca="false">IF(AN1191="","",AN1191*17%)</f>
        <v/>
      </c>
      <c r="AP1191" s="49" t="str">
        <f aca="false">IF(AN1191="","",IF(T1191=0.12,(U1191*0.4117)*0.4117,IF(T1191=0,(AI1191*0.07)*0.4117,U1191*0.4117)))</f>
        <v/>
      </c>
      <c r="AQ1191" s="47" t="str">
        <f aca="false">IF(AN1191="","",AO1191-AP1191)</f>
        <v/>
      </c>
      <c r="AR1191" s="50" t="str">
        <f aca="false">IFERROR(IF(AND(AC1191="SIM",Y1191="REVENDA",LEFT(AG1191,5)="ANEXO")*OR(AE1191="ANEXO I",AF1191="ANEXO II"),VLOOKUP(H1191,Dados!G:I,2,0),""),"INSERIR MVA")</f>
        <v/>
      </c>
      <c r="AS1191" s="48" t="str">
        <f aca="false">IF(LEFT(AG1191,5)="ANEXO",VLOOKUP(AG1191,Dados!$X$111:$Z$112,2,0)*(AI1191-Q1191),"")</f>
        <v/>
      </c>
      <c r="AT1191" s="48" t="str">
        <f aca="false">IFERROR(IF(AR1191="","",(AI1191*AR1191)+AI1191),"INSERIR MVA")</f>
        <v/>
      </c>
      <c r="AU1191" s="48" t="str">
        <f aca="false">IF(AT1191="","",IF(AY1191=0.04,U1191,AS1191*AY1191))</f>
        <v/>
      </c>
      <c r="AV1191" s="47" t="str">
        <f aca="false">IFERROR(IF(AU1191="","",(VLOOKUP(AG1191,Dados!$X$111:$Z$112,3,0)*AT1191*0.17)),"INSERIR MVA")</f>
        <v/>
      </c>
      <c r="AW1191" s="47" t="str">
        <f aca="false">IFERROR(IF(AR1191="","",AV1191-AU1191),"")</f>
        <v/>
      </c>
      <c r="AX1191" s="51" t="str">
        <f aca="false">IFERROR(IF(AC1191="NÃO","",IF(AM1191&lt;&gt;"",AM1191-W1191,IF(AQ1191&lt;&gt;"",AQ1191-W1191,IF(AW1191&lt;&gt;"",AW1191-W1191,"")))),"")</f>
        <v/>
      </c>
      <c r="AY1191" s="46" t="str">
        <f aca="false">IFERROR(IF(ISNA(VLOOKUP(R1191,Dados!$X$2:$Y$5,2,0)),VLOOKUP(D1191,Dados!$X$7:$Y$33,2,0),VLOOKUP(R1191,Dados!$X$2:$Y$5,2,0)),"")</f>
        <v/>
      </c>
      <c r="AZ1191" s="52" t="str">
        <f aca="false">IF(C1191="","",IF(AND(Y1191="CONSUMO",AC1191="NÃO")*OR(AG1191="-",AG1191="BIT"),IF(E1191&lt;&gt;"",(AI1191-(P1191+L1191-N1191+Q1191)*AY1191)/0.83),""))</f>
        <v/>
      </c>
      <c r="BA1191" s="51" t="str">
        <f aca="false">IF(AZ1191="","",AZ1191*0.17-((P1191+L1191-N1191+Q1191)*AY1191))</f>
        <v/>
      </c>
      <c r="BB1191" s="51" t="str">
        <f aca="false">IF(AND(Y1191="CONSUMO",AG1191="ANEXO I",AY1191&gt;4%),(AI1191-(P1191+L1191-N1191+Q1191)*0.0514)/0.83*(0.5177)*(0.17)-AI1191*0.0514,IF(AND(Y1191="CONSUMO",AG1191="ANEXO II",AY1191&gt;4%),(AI1191-(P1191+L1191-N1191+Q1191)*0.041)/0.83*(0.3295)*(0.17)-AI1191*0.041,IF(AND(Y1191="CONSUMO",AG1191="ANEXO I",AY1191=4%),(AI1191-(P1191+L1191-N1191+Q1191)*0.04)/0.83*(0.5177)*(0.17)-AI1191*0.04,IF(AND(Y1191="CONSUMO",AG1191="ANEXO II",AY1191=4%),(AI1191-(P1191+L1191-N1191+Q1191)*0.04)/0.83*(0.3295)*(0.17)-AI1191*0.04,""))))</f>
        <v/>
      </c>
      <c r="BC1191" s="51" t="str">
        <f aca="false">IF(C1191="","",IF(AND(Y1191="CONSUMO",AC1191="SIM")*OR(AG1191="-",AG1191="BIT"),IF(E1191&lt;&gt;"",(AI1191-(P1191+L1191-N1191+Q1191)*AY1191)/0.83),""))</f>
        <v/>
      </c>
      <c r="BD1191" s="51" t="str">
        <f aca="false">IF(BC1191="","",BC1191*0.17)</f>
        <v/>
      </c>
      <c r="BE1191" s="51" t="str">
        <f aca="false">IF(I1191=6908,0,IF(BC1191="","",BD1191-((P1191+L1191-N1191+Q1191)*AY1191)))</f>
        <v/>
      </c>
      <c r="BF1191" s="53" t="str">
        <f aca="false">IF(B1191="","",IF(OR(B1191="",E1191="Regime Normal"),0,(AI1191-Q1191)*VLOOKUP(R1191,Dados!$X$98:$Y$108,2,0)))</f>
        <v/>
      </c>
      <c r="BG1191" s="54" t="str">
        <f aca="false">IFERROR(VLOOKUP(I1191,Dados!$AC$27:$AD$43,2,0),IF(B1191="","",IF(D1191&lt;&gt;"MT",IF(AND(AC1191="SIM",Y1191="Revenda"),"2403",IF(AND(AC1191="SIM",Y1191="Consumo"),"2407",IF(AND(AC1191="NÃO",Y1191="Revenda"),"2102",IF(AND(AC1191="NÃO",Y1191="Consumo"),"2556",)))),REPLACE(I1191,1,1,1))))</f>
        <v/>
      </c>
    </row>
    <row r="1192" customFormat="false" ht="12.8" hidden="false" customHeight="true" outlineLevel="0" collapsed="false">
      <c r="Y1192" s="45"/>
      <c r="Z1192" s="46" t="str">
        <f aca="false">IF(B1192="","",(IFERROR(VLOOKUP(H1192,Dados!A$3:B$15000,2,0),"Não Encontrado")))</f>
        <v/>
      </c>
      <c r="AA1192" s="46" t="str">
        <f aca="false">IF(B1192="","",(IFERROR(VLOOKUP(G1192,Dados!C$3:E$15000,3,0),"Não Encontrado")))</f>
        <v/>
      </c>
      <c r="AB1192" s="46" t="str">
        <f aca="false">IFERROR(IF(Z1192&lt;&gt;"Não Encontrado",Z1192,IF(AA1192&lt;&gt;"Não Encontrado",AA1192,"")),"")</f>
        <v/>
      </c>
      <c r="AC1192" s="45" t="str">
        <f aca="false">IF(B1192="","",IF(AB1192="","NÃO","SIM"))</f>
        <v/>
      </c>
      <c r="AD1192" s="45" t="str">
        <f aca="false">IFERROR(VLOOKUP(G1192,Dados!$P$3:$R$500,3,0),"")</f>
        <v/>
      </c>
      <c r="AE1192" s="45" t="str">
        <f aca="false">IFERROR(VLOOKUP(G1192,Dados!$K$3:$L$500,2,0),"")</f>
        <v/>
      </c>
      <c r="AF1192" s="45" t="str">
        <f aca="false">IFERROR(VLOOKUP(G1192,Dados!$M$3:$N$500,2,0),"")</f>
        <v/>
      </c>
      <c r="AG1192" s="45" t="str">
        <f aca="false">IF(F1192="","",IF(AND(AD1192="",AE1192="",AF1192=""),"-",IF(AND(AD1192="BIT",AE1192="",AF1192=""),"BIT",IF(AND(AE1192="ANEXO I",AD1192="",AF1192=""),"ANEXO I",IF(AND(AF1192="ANEXO II",AD1192="",AE1192=""),"ANEXO II","Escolher")))))</f>
        <v/>
      </c>
      <c r="AH1192" s="45" t="str">
        <f aca="false">IF(AG1192&lt;&gt;"Pneus","",IFERROR(VLOOKUP(R1192,Dados!$X$2:$Z$5,3,0)*(AI1192-Q1192),VLOOKUP(D1192,Dados!$X$7:$Z$33,3,0)*(AI1192-Q1192)))</f>
        <v/>
      </c>
      <c r="AI1192" s="47" t="str">
        <f aca="false">IF(B1192="","",P1192+Q1192+O1192+M1192+L1192-N1192)</f>
        <v/>
      </c>
      <c r="AJ1192" s="48" t="str">
        <f aca="false">IFERROR(IF(AND(AC1192="SIM",AG1192="-",Y1192="REVENDA"),(AB1192/1+1)*AI1192,IF(AND(AC1192="SIM",AG1192="Pneus",Y1192="REVENDA"),(AB1192/1+1)*(AI1192-AH1192),"")),"")</f>
        <v/>
      </c>
      <c r="AK1192" s="48" t="str">
        <f aca="false">IF(AJ1192="","",AJ1192*17%)</f>
        <v/>
      </c>
      <c r="AL1192" s="48" t="str">
        <f aca="false">IFERROR(IF(AC1192="NÃO","",IF(AK1192="","",IF(E1192="Simples Nacional",BF1192,IF(T1192=0.12,U1192*0.5833337002,IF(T1192=0,AI1192*0.07,U1192))))),"")</f>
        <v/>
      </c>
      <c r="AM1192" s="47" t="str">
        <f aca="false">IFERROR(IF(AC1192="NÃO","",IF(OR(AG1192="-",AG1192="Pneus"),AK1192-AL1192,"")),"")</f>
        <v/>
      </c>
      <c r="AN1192" s="48" t="str">
        <f aca="false">IF(AND(Y1192="REVENDA",AC1192="SIM",AG1192="BIT"),((AB1192/1+1)*AI1192)*0.4117,"")</f>
        <v/>
      </c>
      <c r="AO1192" s="48" t="str">
        <f aca="false">IF(AN1192="","",AN1192*17%)</f>
        <v/>
      </c>
      <c r="AP1192" s="49" t="str">
        <f aca="false">IF(AN1192="","",IF(T1192=0.12,(U1192*0.4117)*0.4117,IF(T1192=0,(AI1192*0.07)*0.4117,U1192*0.4117)))</f>
        <v/>
      </c>
      <c r="AQ1192" s="47" t="str">
        <f aca="false">IF(AN1192="","",AO1192-AP1192)</f>
        <v/>
      </c>
      <c r="AR1192" s="50" t="str">
        <f aca="false">IFERROR(IF(AND(AC1192="SIM",Y1192="REVENDA",LEFT(AG1192,5)="ANEXO")*OR(AE1192="ANEXO I",AF1192="ANEXO II"),VLOOKUP(H1192,Dados!G:I,2,0),""),"INSERIR MVA")</f>
        <v/>
      </c>
      <c r="AS1192" s="48" t="str">
        <f aca="false">IF(LEFT(AG1192,5)="ANEXO",VLOOKUP(AG1192,Dados!$X$111:$Z$112,2,0)*(AI1192-Q1192),"")</f>
        <v/>
      </c>
      <c r="AT1192" s="48" t="str">
        <f aca="false">IFERROR(IF(AR1192="","",(AI1192*AR1192)+AI1192),"INSERIR MVA")</f>
        <v/>
      </c>
      <c r="AU1192" s="48" t="str">
        <f aca="false">IF(AT1192="","",IF(AY1192=0.04,U1192,AS1192*AY1192))</f>
        <v/>
      </c>
      <c r="AV1192" s="47" t="str">
        <f aca="false">IFERROR(IF(AU1192="","",(VLOOKUP(AG1192,Dados!$X$111:$Z$112,3,0)*AT1192*0.17)),"INSERIR MVA")</f>
        <v/>
      </c>
      <c r="AW1192" s="47" t="str">
        <f aca="false">IFERROR(IF(AR1192="","",AV1192-AU1192),"")</f>
        <v/>
      </c>
      <c r="AX1192" s="51" t="str">
        <f aca="false">IFERROR(IF(AC1192="NÃO","",IF(AM1192&lt;&gt;"",AM1192-W1192,IF(AQ1192&lt;&gt;"",AQ1192-W1192,IF(AW1192&lt;&gt;"",AW1192-W1192,"")))),"")</f>
        <v/>
      </c>
      <c r="AY1192" s="46" t="str">
        <f aca="false">IFERROR(IF(ISNA(VLOOKUP(R1192,Dados!$X$2:$Y$5,2,0)),VLOOKUP(D1192,Dados!$X$7:$Y$33,2,0),VLOOKUP(R1192,Dados!$X$2:$Y$5,2,0)),"")</f>
        <v/>
      </c>
      <c r="AZ1192" s="52" t="str">
        <f aca="false">IF(C1192="","",IF(AND(Y1192="CONSUMO",AC1192="NÃO")*OR(AG1192="-",AG1192="BIT"),IF(E1192&lt;&gt;"",(AI1192-(P1192+L1192-N1192+Q1192)*AY1192)/0.83),""))</f>
        <v/>
      </c>
      <c r="BA1192" s="51" t="str">
        <f aca="false">IF(AZ1192="","",AZ1192*0.17-((P1192+L1192-N1192+Q1192)*AY1192))</f>
        <v/>
      </c>
      <c r="BB1192" s="51" t="str">
        <f aca="false">IF(AND(Y1192="CONSUMO",AG1192="ANEXO I",AY1192&gt;4%),(AI1192-(P1192+L1192-N1192+Q1192)*0.0514)/0.83*(0.5177)*(0.17)-AI1192*0.0514,IF(AND(Y1192="CONSUMO",AG1192="ANEXO II",AY1192&gt;4%),(AI1192-(P1192+L1192-N1192+Q1192)*0.041)/0.83*(0.3295)*(0.17)-AI1192*0.041,IF(AND(Y1192="CONSUMO",AG1192="ANEXO I",AY1192=4%),(AI1192-(P1192+L1192-N1192+Q1192)*0.04)/0.83*(0.5177)*(0.17)-AI1192*0.04,IF(AND(Y1192="CONSUMO",AG1192="ANEXO II",AY1192=4%),(AI1192-(P1192+L1192-N1192+Q1192)*0.04)/0.83*(0.3295)*(0.17)-AI1192*0.04,""))))</f>
        <v/>
      </c>
      <c r="BC1192" s="51" t="str">
        <f aca="false">IF(C1192="","",IF(AND(Y1192="CONSUMO",AC1192="SIM")*OR(AG1192="-",AG1192="BIT"),IF(E1192&lt;&gt;"",(AI1192-(P1192+L1192-N1192+Q1192)*AY1192)/0.83),""))</f>
        <v/>
      </c>
      <c r="BD1192" s="51" t="str">
        <f aca="false">IF(BC1192="","",BC1192*0.17)</f>
        <v/>
      </c>
      <c r="BE1192" s="51" t="str">
        <f aca="false">IF(I1192=6908,0,IF(BC1192="","",BD1192-((P1192+L1192-N1192+Q1192)*AY1192)))</f>
        <v/>
      </c>
      <c r="BF1192" s="53" t="str">
        <f aca="false">IF(B1192="","",IF(OR(B1192="",E1192="Regime Normal"),0,(AI1192-Q1192)*VLOOKUP(R1192,Dados!$X$98:$Y$108,2,0)))</f>
        <v/>
      </c>
      <c r="BG1192" s="54" t="str">
        <f aca="false">IFERROR(VLOOKUP(I1192,Dados!$AC$27:$AD$43,2,0),IF(B1192="","",IF(D1192&lt;&gt;"MT",IF(AND(AC1192="SIM",Y1192="Revenda"),"2403",IF(AND(AC1192="SIM",Y1192="Consumo"),"2407",IF(AND(AC1192="NÃO",Y1192="Revenda"),"2102",IF(AND(AC1192="NÃO",Y1192="Consumo"),"2556",)))),REPLACE(I1192,1,1,1))))</f>
        <v/>
      </c>
    </row>
    <row r="1193" customFormat="false" ht="12.8" hidden="false" customHeight="true" outlineLevel="0" collapsed="false">
      <c r="Y1193" s="45"/>
      <c r="Z1193" s="46" t="str">
        <f aca="false">IF(B1193="","",(IFERROR(VLOOKUP(H1193,Dados!A$3:B$15000,2,0),"Não Encontrado")))</f>
        <v/>
      </c>
      <c r="AA1193" s="46" t="str">
        <f aca="false">IF(B1193="","",(IFERROR(VLOOKUP(G1193,Dados!C$3:E$15000,3,0),"Não Encontrado")))</f>
        <v/>
      </c>
      <c r="AB1193" s="46" t="str">
        <f aca="false">IFERROR(IF(Z1193&lt;&gt;"Não Encontrado",Z1193,IF(AA1193&lt;&gt;"Não Encontrado",AA1193,"")),"")</f>
        <v/>
      </c>
      <c r="AC1193" s="45" t="str">
        <f aca="false">IF(B1193="","",IF(AB1193="","NÃO","SIM"))</f>
        <v/>
      </c>
      <c r="AD1193" s="45" t="str">
        <f aca="false">IFERROR(VLOOKUP(G1193,Dados!$P$3:$R$500,3,0),"")</f>
        <v/>
      </c>
      <c r="AE1193" s="45" t="str">
        <f aca="false">IFERROR(VLOOKUP(G1193,Dados!$K$3:$L$500,2,0),"")</f>
        <v/>
      </c>
      <c r="AF1193" s="45" t="str">
        <f aca="false">IFERROR(VLOOKUP(G1193,Dados!$M$3:$N$500,2,0),"")</f>
        <v/>
      </c>
      <c r="AG1193" s="45" t="str">
        <f aca="false">IF(F1193="","",IF(AND(AD1193="",AE1193="",AF1193=""),"-",IF(AND(AD1193="BIT",AE1193="",AF1193=""),"BIT",IF(AND(AE1193="ANEXO I",AD1193="",AF1193=""),"ANEXO I",IF(AND(AF1193="ANEXO II",AD1193="",AE1193=""),"ANEXO II","Escolher")))))</f>
        <v/>
      </c>
      <c r="AH1193" s="45" t="str">
        <f aca="false">IF(AG1193&lt;&gt;"Pneus","",IFERROR(VLOOKUP(R1193,Dados!$X$2:$Z$5,3,0)*(AI1193-Q1193),VLOOKUP(D1193,Dados!$X$7:$Z$33,3,0)*(AI1193-Q1193)))</f>
        <v/>
      </c>
      <c r="AI1193" s="47" t="str">
        <f aca="false">IF(B1193="","",P1193+Q1193+O1193+M1193+L1193-N1193)</f>
        <v/>
      </c>
      <c r="AJ1193" s="48" t="str">
        <f aca="false">IFERROR(IF(AND(AC1193="SIM",AG1193="-",Y1193="REVENDA"),(AB1193/1+1)*AI1193,IF(AND(AC1193="SIM",AG1193="Pneus",Y1193="REVENDA"),(AB1193/1+1)*(AI1193-AH1193),"")),"")</f>
        <v/>
      </c>
      <c r="AK1193" s="48" t="str">
        <f aca="false">IF(AJ1193="","",AJ1193*17%)</f>
        <v/>
      </c>
      <c r="AL1193" s="48" t="str">
        <f aca="false">IFERROR(IF(AC1193="NÃO","",IF(AK1193="","",IF(E1193="Simples Nacional",BF1193,IF(T1193=0.12,U1193*0.5833337002,IF(T1193=0,AI1193*0.07,U1193))))),"")</f>
        <v/>
      </c>
      <c r="AM1193" s="47" t="str">
        <f aca="false">IFERROR(IF(AC1193="NÃO","",IF(OR(AG1193="-",AG1193="Pneus"),AK1193-AL1193,"")),"")</f>
        <v/>
      </c>
      <c r="AN1193" s="48" t="str">
        <f aca="false">IF(AND(Y1193="REVENDA",AC1193="SIM",AG1193="BIT"),((AB1193/1+1)*AI1193)*0.4117,"")</f>
        <v/>
      </c>
      <c r="AO1193" s="48" t="str">
        <f aca="false">IF(AN1193="","",AN1193*17%)</f>
        <v/>
      </c>
      <c r="AP1193" s="49" t="str">
        <f aca="false">IF(AN1193="","",IF(T1193=0.12,(U1193*0.4117)*0.4117,IF(T1193=0,(AI1193*0.07)*0.4117,U1193*0.4117)))</f>
        <v/>
      </c>
      <c r="AQ1193" s="47" t="str">
        <f aca="false">IF(AN1193="","",AO1193-AP1193)</f>
        <v/>
      </c>
      <c r="AR1193" s="50" t="str">
        <f aca="false">IFERROR(IF(AND(AC1193="SIM",Y1193="REVENDA",LEFT(AG1193,5)="ANEXO")*OR(AE1193="ANEXO I",AF1193="ANEXO II"),VLOOKUP(H1193,Dados!G:I,2,0),""),"INSERIR MVA")</f>
        <v/>
      </c>
      <c r="AS1193" s="48" t="str">
        <f aca="false">IF(LEFT(AG1193,5)="ANEXO",VLOOKUP(AG1193,Dados!$X$111:$Z$112,2,0)*(AI1193-Q1193),"")</f>
        <v/>
      </c>
      <c r="AT1193" s="48" t="str">
        <f aca="false">IFERROR(IF(AR1193="","",(AI1193*AR1193)+AI1193),"INSERIR MVA")</f>
        <v/>
      </c>
      <c r="AU1193" s="48" t="str">
        <f aca="false">IF(AT1193="","",IF(AY1193=0.04,U1193,AS1193*AY1193))</f>
        <v/>
      </c>
      <c r="AV1193" s="47" t="str">
        <f aca="false">IFERROR(IF(AU1193="","",(VLOOKUP(AG1193,Dados!$X$111:$Z$112,3,0)*AT1193*0.17)),"INSERIR MVA")</f>
        <v/>
      </c>
      <c r="AW1193" s="47" t="str">
        <f aca="false">IFERROR(IF(AR1193="","",AV1193-AU1193),"")</f>
        <v/>
      </c>
      <c r="AX1193" s="51" t="str">
        <f aca="false">IFERROR(IF(AC1193="NÃO","",IF(AM1193&lt;&gt;"",AM1193-W1193,IF(AQ1193&lt;&gt;"",AQ1193-W1193,IF(AW1193&lt;&gt;"",AW1193-W1193,"")))),"")</f>
        <v/>
      </c>
      <c r="AY1193" s="46" t="str">
        <f aca="false">IFERROR(IF(ISNA(VLOOKUP(R1193,Dados!$X$2:$Y$5,2,0)),VLOOKUP(D1193,Dados!$X$7:$Y$33,2,0),VLOOKUP(R1193,Dados!$X$2:$Y$5,2,0)),"")</f>
        <v/>
      </c>
      <c r="AZ1193" s="52" t="str">
        <f aca="false">IF(C1193="","",IF(AND(Y1193="CONSUMO",AC1193="NÃO")*OR(AG1193="-",AG1193="BIT"),IF(E1193&lt;&gt;"",(AI1193-(P1193+L1193-N1193+Q1193)*AY1193)/0.83),""))</f>
        <v/>
      </c>
      <c r="BA1193" s="51" t="str">
        <f aca="false">IF(AZ1193="","",AZ1193*0.17-((P1193+L1193-N1193+Q1193)*AY1193))</f>
        <v/>
      </c>
      <c r="BB1193" s="51" t="str">
        <f aca="false">IF(AND(Y1193="CONSUMO",AG1193="ANEXO I",AY1193&gt;4%),(AI1193-(P1193+L1193-N1193+Q1193)*0.0514)/0.83*(0.5177)*(0.17)-AI1193*0.0514,IF(AND(Y1193="CONSUMO",AG1193="ANEXO II",AY1193&gt;4%),(AI1193-(P1193+L1193-N1193+Q1193)*0.041)/0.83*(0.3295)*(0.17)-AI1193*0.041,IF(AND(Y1193="CONSUMO",AG1193="ANEXO I",AY1193=4%),(AI1193-(P1193+L1193-N1193+Q1193)*0.04)/0.83*(0.5177)*(0.17)-AI1193*0.04,IF(AND(Y1193="CONSUMO",AG1193="ANEXO II",AY1193=4%),(AI1193-(P1193+L1193-N1193+Q1193)*0.04)/0.83*(0.3295)*(0.17)-AI1193*0.04,""))))</f>
        <v/>
      </c>
      <c r="BC1193" s="51" t="str">
        <f aca="false">IF(C1193="","",IF(AND(Y1193="CONSUMO",AC1193="SIM")*OR(AG1193="-",AG1193="BIT"),IF(E1193&lt;&gt;"",(AI1193-(P1193+L1193-N1193+Q1193)*AY1193)/0.83),""))</f>
        <v/>
      </c>
      <c r="BD1193" s="51" t="str">
        <f aca="false">IF(BC1193="","",BC1193*0.17)</f>
        <v/>
      </c>
      <c r="BE1193" s="51" t="str">
        <f aca="false">IF(I1193=6908,0,IF(BC1193="","",BD1193-((P1193+L1193-N1193+Q1193)*AY1193)))</f>
        <v/>
      </c>
      <c r="BF1193" s="53" t="str">
        <f aca="false">IF(B1193="","",IF(OR(B1193="",E1193="Regime Normal"),0,(AI1193-Q1193)*VLOOKUP(R1193,Dados!$X$98:$Y$108,2,0)))</f>
        <v/>
      </c>
      <c r="BG1193" s="54" t="str">
        <f aca="false">IFERROR(VLOOKUP(I1193,Dados!$AC$27:$AD$43,2,0),IF(B1193="","",IF(D1193&lt;&gt;"MT",IF(AND(AC1193="SIM",Y1193="Revenda"),"2403",IF(AND(AC1193="SIM",Y1193="Consumo"),"2407",IF(AND(AC1193="NÃO",Y1193="Revenda"),"2102",IF(AND(AC1193="NÃO",Y1193="Consumo"),"2556",)))),REPLACE(I1193,1,1,1))))</f>
        <v/>
      </c>
    </row>
    <row r="1194" customFormat="false" ht="12.8" hidden="false" customHeight="true" outlineLevel="0" collapsed="false">
      <c r="Y1194" s="45"/>
      <c r="Z1194" s="46" t="str">
        <f aca="false">IF(B1194="","",(IFERROR(VLOOKUP(H1194,Dados!A$3:B$15000,2,0),"Não Encontrado")))</f>
        <v/>
      </c>
      <c r="AA1194" s="46" t="str">
        <f aca="false">IF(B1194="","",(IFERROR(VLOOKUP(G1194,Dados!C$3:E$15000,3,0),"Não Encontrado")))</f>
        <v/>
      </c>
      <c r="AB1194" s="46" t="str">
        <f aca="false">IFERROR(IF(Z1194&lt;&gt;"Não Encontrado",Z1194,IF(AA1194&lt;&gt;"Não Encontrado",AA1194,"")),"")</f>
        <v/>
      </c>
      <c r="AC1194" s="45" t="str">
        <f aca="false">IF(B1194="","",IF(AB1194="","NÃO","SIM"))</f>
        <v/>
      </c>
      <c r="AD1194" s="45" t="str">
        <f aca="false">IFERROR(VLOOKUP(G1194,Dados!$P$3:$R$500,3,0),"")</f>
        <v/>
      </c>
      <c r="AE1194" s="45" t="str">
        <f aca="false">IFERROR(VLOOKUP(G1194,Dados!$K$3:$L$500,2,0),"")</f>
        <v/>
      </c>
      <c r="AF1194" s="45" t="str">
        <f aca="false">IFERROR(VLOOKUP(G1194,Dados!$M$3:$N$500,2,0),"")</f>
        <v/>
      </c>
      <c r="AG1194" s="45" t="str">
        <f aca="false">IF(F1194="","",IF(AND(AD1194="",AE1194="",AF1194=""),"-",IF(AND(AD1194="BIT",AE1194="",AF1194=""),"BIT",IF(AND(AE1194="ANEXO I",AD1194="",AF1194=""),"ANEXO I",IF(AND(AF1194="ANEXO II",AD1194="",AE1194=""),"ANEXO II","Escolher")))))</f>
        <v/>
      </c>
      <c r="AH1194" s="45" t="str">
        <f aca="false">IF(AG1194&lt;&gt;"Pneus","",IFERROR(VLOOKUP(R1194,Dados!$X$2:$Z$5,3,0)*(AI1194-Q1194),VLOOKUP(D1194,Dados!$X$7:$Z$33,3,0)*(AI1194-Q1194)))</f>
        <v/>
      </c>
      <c r="AI1194" s="47" t="str">
        <f aca="false">IF(B1194="","",P1194+Q1194+O1194+M1194+L1194-N1194)</f>
        <v/>
      </c>
      <c r="AJ1194" s="48" t="str">
        <f aca="false">IFERROR(IF(AND(AC1194="SIM",AG1194="-",Y1194="REVENDA"),(AB1194/1+1)*AI1194,IF(AND(AC1194="SIM",AG1194="Pneus",Y1194="REVENDA"),(AB1194/1+1)*(AI1194-AH1194),"")),"")</f>
        <v/>
      </c>
      <c r="AK1194" s="48" t="str">
        <f aca="false">IF(AJ1194="","",AJ1194*17%)</f>
        <v/>
      </c>
      <c r="AL1194" s="48" t="str">
        <f aca="false">IFERROR(IF(AC1194="NÃO","",IF(AK1194="","",IF(E1194="Simples Nacional",BF1194,IF(T1194=0.12,U1194*0.5833337002,IF(T1194=0,AI1194*0.07,U1194))))),"")</f>
        <v/>
      </c>
      <c r="AM1194" s="47" t="str">
        <f aca="false">IFERROR(IF(AC1194="NÃO","",IF(OR(AG1194="-",AG1194="Pneus"),AK1194-AL1194,"")),"")</f>
        <v/>
      </c>
      <c r="AN1194" s="48" t="str">
        <f aca="false">IF(AND(Y1194="REVENDA",AC1194="SIM",AG1194="BIT"),((AB1194/1+1)*AI1194)*0.4117,"")</f>
        <v/>
      </c>
      <c r="AO1194" s="48" t="str">
        <f aca="false">IF(AN1194="","",AN1194*17%)</f>
        <v/>
      </c>
      <c r="AP1194" s="49" t="str">
        <f aca="false">IF(AN1194="","",IF(T1194=0.12,(U1194*0.4117)*0.4117,IF(T1194=0,(AI1194*0.07)*0.4117,U1194*0.4117)))</f>
        <v/>
      </c>
      <c r="AQ1194" s="47" t="str">
        <f aca="false">IF(AN1194="","",AO1194-AP1194)</f>
        <v/>
      </c>
      <c r="AR1194" s="50" t="str">
        <f aca="false">IFERROR(IF(AND(AC1194="SIM",Y1194="REVENDA",LEFT(AG1194,5)="ANEXO")*OR(AE1194="ANEXO I",AF1194="ANEXO II"),VLOOKUP(H1194,Dados!G:I,2,0),""),"INSERIR MVA")</f>
        <v/>
      </c>
      <c r="AS1194" s="48" t="str">
        <f aca="false">IF(LEFT(AG1194,5)="ANEXO",VLOOKUP(AG1194,Dados!$X$111:$Z$112,2,0)*(AI1194-Q1194),"")</f>
        <v/>
      </c>
      <c r="AT1194" s="48" t="str">
        <f aca="false">IFERROR(IF(AR1194="","",(AI1194*AR1194)+AI1194),"INSERIR MVA")</f>
        <v/>
      </c>
      <c r="AU1194" s="48" t="str">
        <f aca="false">IF(AT1194="","",IF(AY1194=0.04,U1194,AS1194*AY1194))</f>
        <v/>
      </c>
      <c r="AV1194" s="47" t="str">
        <f aca="false">IFERROR(IF(AU1194="","",(VLOOKUP(AG1194,Dados!$X$111:$Z$112,3,0)*AT1194*0.17)),"INSERIR MVA")</f>
        <v/>
      </c>
      <c r="AW1194" s="47" t="str">
        <f aca="false">IFERROR(IF(AR1194="","",AV1194-AU1194),"")</f>
        <v/>
      </c>
      <c r="AX1194" s="51" t="str">
        <f aca="false">IFERROR(IF(AC1194="NÃO","",IF(AM1194&lt;&gt;"",AM1194-W1194,IF(AQ1194&lt;&gt;"",AQ1194-W1194,IF(AW1194&lt;&gt;"",AW1194-W1194,"")))),"")</f>
        <v/>
      </c>
      <c r="AY1194" s="46" t="str">
        <f aca="false">IFERROR(IF(ISNA(VLOOKUP(R1194,Dados!$X$2:$Y$5,2,0)),VLOOKUP(D1194,Dados!$X$7:$Y$33,2,0),VLOOKUP(R1194,Dados!$X$2:$Y$5,2,0)),"")</f>
        <v/>
      </c>
      <c r="AZ1194" s="52" t="str">
        <f aca="false">IF(C1194="","",IF(AND(Y1194="CONSUMO",AC1194="NÃO")*OR(AG1194="-",AG1194="BIT"),IF(E1194&lt;&gt;"",(AI1194-(P1194+L1194-N1194+Q1194)*AY1194)/0.83),""))</f>
        <v/>
      </c>
      <c r="BA1194" s="51" t="str">
        <f aca="false">IF(AZ1194="","",AZ1194*0.17-((P1194+L1194-N1194+Q1194)*AY1194))</f>
        <v/>
      </c>
      <c r="BB1194" s="51" t="str">
        <f aca="false">IF(AND(Y1194="CONSUMO",AG1194="ANEXO I",AY1194&gt;4%),(AI1194-(P1194+L1194-N1194+Q1194)*0.0514)/0.83*(0.5177)*(0.17)-AI1194*0.0514,IF(AND(Y1194="CONSUMO",AG1194="ANEXO II",AY1194&gt;4%),(AI1194-(P1194+L1194-N1194+Q1194)*0.041)/0.83*(0.3295)*(0.17)-AI1194*0.041,IF(AND(Y1194="CONSUMO",AG1194="ANEXO I",AY1194=4%),(AI1194-(P1194+L1194-N1194+Q1194)*0.04)/0.83*(0.5177)*(0.17)-AI1194*0.04,IF(AND(Y1194="CONSUMO",AG1194="ANEXO II",AY1194=4%),(AI1194-(P1194+L1194-N1194+Q1194)*0.04)/0.83*(0.3295)*(0.17)-AI1194*0.04,""))))</f>
        <v/>
      </c>
      <c r="BC1194" s="51" t="str">
        <f aca="false">IF(C1194="","",IF(AND(Y1194="CONSUMO",AC1194="SIM")*OR(AG1194="-",AG1194="BIT"),IF(E1194&lt;&gt;"",(AI1194-(P1194+L1194-N1194+Q1194)*AY1194)/0.83),""))</f>
        <v/>
      </c>
      <c r="BD1194" s="51" t="str">
        <f aca="false">IF(BC1194="","",BC1194*0.17)</f>
        <v/>
      </c>
      <c r="BE1194" s="51" t="str">
        <f aca="false">IF(I1194=6908,0,IF(BC1194="","",BD1194-((P1194+L1194-N1194+Q1194)*AY1194)))</f>
        <v/>
      </c>
      <c r="BF1194" s="53" t="str">
        <f aca="false">IF(B1194="","",IF(OR(B1194="",E1194="Regime Normal"),0,(AI1194-Q1194)*VLOOKUP(R1194,Dados!$X$98:$Y$108,2,0)))</f>
        <v/>
      </c>
      <c r="BG1194" s="54" t="str">
        <f aca="false">IFERROR(VLOOKUP(I1194,Dados!$AC$27:$AD$43,2,0),IF(B1194="","",IF(D1194&lt;&gt;"MT",IF(AND(AC1194="SIM",Y1194="Revenda"),"2403",IF(AND(AC1194="SIM",Y1194="Consumo"),"2407",IF(AND(AC1194="NÃO",Y1194="Revenda"),"2102",IF(AND(AC1194="NÃO",Y1194="Consumo"),"2556",)))),REPLACE(I1194,1,1,1))))</f>
        <v/>
      </c>
    </row>
    <row r="1195" customFormat="false" ht="12.8" hidden="false" customHeight="true" outlineLevel="0" collapsed="false">
      <c r="Y1195" s="45"/>
      <c r="Z1195" s="46" t="str">
        <f aca="false">IF(B1195="","",(IFERROR(VLOOKUP(H1195,Dados!A$3:B$15000,2,0),"Não Encontrado")))</f>
        <v/>
      </c>
      <c r="AA1195" s="46" t="str">
        <f aca="false">IF(B1195="","",(IFERROR(VLOOKUP(G1195,Dados!C$3:E$15000,3,0),"Não Encontrado")))</f>
        <v/>
      </c>
      <c r="AB1195" s="46" t="str">
        <f aca="false">IFERROR(IF(Z1195&lt;&gt;"Não Encontrado",Z1195,IF(AA1195&lt;&gt;"Não Encontrado",AA1195,"")),"")</f>
        <v/>
      </c>
      <c r="AC1195" s="45" t="str">
        <f aca="false">IF(B1195="","",IF(AB1195="","NÃO","SIM"))</f>
        <v/>
      </c>
      <c r="AD1195" s="45" t="str">
        <f aca="false">IFERROR(VLOOKUP(G1195,Dados!$P$3:$R$500,3,0),"")</f>
        <v/>
      </c>
      <c r="AE1195" s="45" t="str">
        <f aca="false">IFERROR(VLOOKUP(G1195,Dados!$K$3:$L$500,2,0),"")</f>
        <v/>
      </c>
      <c r="AF1195" s="45" t="str">
        <f aca="false">IFERROR(VLOOKUP(G1195,Dados!$M$3:$N$500,2,0),"")</f>
        <v/>
      </c>
      <c r="AG1195" s="45" t="str">
        <f aca="false">IF(F1195="","",IF(AND(AD1195="",AE1195="",AF1195=""),"-",IF(AND(AD1195="BIT",AE1195="",AF1195=""),"BIT",IF(AND(AE1195="ANEXO I",AD1195="",AF1195=""),"ANEXO I",IF(AND(AF1195="ANEXO II",AD1195="",AE1195=""),"ANEXO II","Escolher")))))</f>
        <v/>
      </c>
      <c r="AH1195" s="45" t="str">
        <f aca="false">IF(AG1195&lt;&gt;"Pneus","",IFERROR(VLOOKUP(R1195,Dados!$X$2:$Z$5,3,0)*(AI1195-Q1195),VLOOKUP(D1195,Dados!$X$7:$Z$33,3,0)*(AI1195-Q1195)))</f>
        <v/>
      </c>
      <c r="AI1195" s="47" t="str">
        <f aca="false">IF(B1195="","",P1195+Q1195+O1195+M1195+L1195-N1195)</f>
        <v/>
      </c>
      <c r="AJ1195" s="48" t="str">
        <f aca="false">IFERROR(IF(AND(AC1195="SIM",AG1195="-",Y1195="REVENDA"),(AB1195/1+1)*AI1195,IF(AND(AC1195="SIM",AG1195="Pneus",Y1195="REVENDA"),(AB1195/1+1)*(AI1195-AH1195),"")),"")</f>
        <v/>
      </c>
      <c r="AK1195" s="48" t="str">
        <f aca="false">IF(AJ1195="","",AJ1195*17%)</f>
        <v/>
      </c>
      <c r="AL1195" s="48" t="str">
        <f aca="false">IFERROR(IF(AC1195="NÃO","",IF(AK1195="","",IF(E1195="Simples Nacional",BF1195,IF(T1195=0.12,U1195*0.5833337002,IF(T1195=0,AI1195*0.07,U1195))))),"")</f>
        <v/>
      </c>
      <c r="AM1195" s="47" t="str">
        <f aca="false">IFERROR(IF(AC1195="NÃO","",IF(OR(AG1195="-",AG1195="Pneus"),AK1195-AL1195,"")),"")</f>
        <v/>
      </c>
      <c r="AN1195" s="48" t="str">
        <f aca="false">IF(AND(Y1195="REVENDA",AC1195="SIM",AG1195="BIT"),((AB1195/1+1)*AI1195)*0.4117,"")</f>
        <v/>
      </c>
      <c r="AO1195" s="48" t="str">
        <f aca="false">IF(AN1195="","",AN1195*17%)</f>
        <v/>
      </c>
      <c r="AP1195" s="49" t="str">
        <f aca="false">IF(AN1195="","",IF(T1195=0.12,(U1195*0.4117)*0.4117,IF(T1195=0,(AI1195*0.07)*0.4117,U1195*0.4117)))</f>
        <v/>
      </c>
      <c r="AQ1195" s="47" t="str">
        <f aca="false">IF(AN1195="","",AO1195-AP1195)</f>
        <v/>
      </c>
      <c r="AR1195" s="50" t="str">
        <f aca="false">IFERROR(IF(AND(AC1195="SIM",Y1195="REVENDA",LEFT(AG1195,5)="ANEXO")*OR(AE1195="ANEXO I",AF1195="ANEXO II"),VLOOKUP(H1195,Dados!G:I,2,0),""),"INSERIR MVA")</f>
        <v/>
      </c>
      <c r="AS1195" s="48" t="str">
        <f aca="false">IF(LEFT(AG1195,5)="ANEXO",VLOOKUP(AG1195,Dados!$X$111:$Z$112,2,0)*(AI1195-Q1195),"")</f>
        <v/>
      </c>
      <c r="AT1195" s="48" t="str">
        <f aca="false">IFERROR(IF(AR1195="","",(AI1195*AR1195)+AI1195),"INSERIR MVA")</f>
        <v/>
      </c>
      <c r="AU1195" s="48" t="str">
        <f aca="false">IF(AT1195="","",IF(AY1195=0.04,U1195,AS1195*AY1195))</f>
        <v/>
      </c>
      <c r="AV1195" s="47" t="str">
        <f aca="false">IFERROR(IF(AU1195="","",(VLOOKUP(AG1195,Dados!$X$111:$Z$112,3,0)*AT1195*0.17)),"INSERIR MVA")</f>
        <v/>
      </c>
      <c r="AW1195" s="47" t="str">
        <f aca="false">IFERROR(IF(AR1195="","",AV1195-AU1195),"")</f>
        <v/>
      </c>
      <c r="AX1195" s="51" t="str">
        <f aca="false">IFERROR(IF(AC1195="NÃO","",IF(AM1195&lt;&gt;"",AM1195-W1195,IF(AQ1195&lt;&gt;"",AQ1195-W1195,IF(AW1195&lt;&gt;"",AW1195-W1195,"")))),"")</f>
        <v/>
      </c>
      <c r="AY1195" s="46" t="str">
        <f aca="false">IFERROR(IF(ISNA(VLOOKUP(R1195,Dados!$X$2:$Y$5,2,0)),VLOOKUP(D1195,Dados!$X$7:$Y$33,2,0),VLOOKUP(R1195,Dados!$X$2:$Y$5,2,0)),"")</f>
        <v/>
      </c>
      <c r="AZ1195" s="52" t="str">
        <f aca="false">IF(C1195="","",IF(AND(Y1195="CONSUMO",AC1195="NÃO")*OR(AG1195="-",AG1195="BIT"),IF(E1195&lt;&gt;"",(AI1195-(P1195+L1195-N1195+Q1195)*AY1195)/0.83),""))</f>
        <v/>
      </c>
      <c r="BA1195" s="51" t="str">
        <f aca="false">IF(AZ1195="","",AZ1195*0.17-((P1195+L1195-N1195+Q1195)*AY1195))</f>
        <v/>
      </c>
      <c r="BB1195" s="51" t="str">
        <f aca="false">IF(AND(Y1195="CONSUMO",AG1195="ANEXO I",AY1195&gt;4%),(AI1195-(P1195+L1195-N1195+Q1195)*0.0514)/0.83*(0.5177)*(0.17)-AI1195*0.0514,IF(AND(Y1195="CONSUMO",AG1195="ANEXO II",AY1195&gt;4%),(AI1195-(P1195+L1195-N1195+Q1195)*0.041)/0.83*(0.3295)*(0.17)-AI1195*0.041,IF(AND(Y1195="CONSUMO",AG1195="ANEXO I",AY1195=4%),(AI1195-(P1195+L1195-N1195+Q1195)*0.04)/0.83*(0.5177)*(0.17)-AI1195*0.04,IF(AND(Y1195="CONSUMO",AG1195="ANEXO II",AY1195=4%),(AI1195-(P1195+L1195-N1195+Q1195)*0.04)/0.83*(0.3295)*(0.17)-AI1195*0.04,""))))</f>
        <v/>
      </c>
      <c r="BC1195" s="51" t="str">
        <f aca="false">IF(C1195="","",IF(AND(Y1195="CONSUMO",AC1195="SIM")*OR(AG1195="-",AG1195="BIT"),IF(E1195&lt;&gt;"",(AI1195-(P1195+L1195-N1195+Q1195)*AY1195)/0.83),""))</f>
        <v/>
      </c>
      <c r="BD1195" s="51" t="str">
        <f aca="false">IF(BC1195="","",BC1195*0.17)</f>
        <v/>
      </c>
      <c r="BE1195" s="51" t="str">
        <f aca="false">IF(I1195=6908,0,IF(BC1195="","",BD1195-((P1195+L1195-N1195+Q1195)*AY1195)))</f>
        <v/>
      </c>
      <c r="BF1195" s="53" t="str">
        <f aca="false">IF(B1195="","",IF(OR(B1195="",E1195="Regime Normal"),0,(AI1195-Q1195)*VLOOKUP(R1195,Dados!$X$98:$Y$108,2,0)))</f>
        <v/>
      </c>
      <c r="BG1195" s="54" t="str">
        <f aca="false">IFERROR(VLOOKUP(I1195,Dados!$AC$27:$AD$43,2,0),IF(B1195="","",IF(D1195&lt;&gt;"MT",IF(AND(AC1195="SIM",Y1195="Revenda"),"2403",IF(AND(AC1195="SIM",Y1195="Consumo"),"2407",IF(AND(AC1195="NÃO",Y1195="Revenda"),"2102",IF(AND(AC1195="NÃO",Y1195="Consumo"),"2556",)))),REPLACE(I1195,1,1,1))))</f>
        <v/>
      </c>
    </row>
    <row r="1196" customFormat="false" ht="12.8" hidden="false" customHeight="true" outlineLevel="0" collapsed="false">
      <c r="Y1196" s="45"/>
      <c r="Z1196" s="46" t="str">
        <f aca="false">IF(B1196="","",(IFERROR(VLOOKUP(H1196,Dados!A$3:B$15000,2,0),"Não Encontrado")))</f>
        <v/>
      </c>
      <c r="AA1196" s="46" t="str">
        <f aca="false">IF(B1196="","",(IFERROR(VLOOKUP(G1196,Dados!C$3:E$15000,3,0),"Não Encontrado")))</f>
        <v/>
      </c>
      <c r="AB1196" s="46" t="str">
        <f aca="false">IFERROR(IF(Z1196&lt;&gt;"Não Encontrado",Z1196,IF(AA1196&lt;&gt;"Não Encontrado",AA1196,"")),"")</f>
        <v/>
      </c>
      <c r="AC1196" s="45" t="str">
        <f aca="false">IF(B1196="","",IF(AB1196="","NÃO","SIM"))</f>
        <v/>
      </c>
      <c r="AD1196" s="45" t="str">
        <f aca="false">IFERROR(VLOOKUP(G1196,Dados!$P$3:$R$500,3,0),"")</f>
        <v/>
      </c>
      <c r="AE1196" s="45" t="str">
        <f aca="false">IFERROR(VLOOKUP(G1196,Dados!$K$3:$L$500,2,0),"")</f>
        <v/>
      </c>
      <c r="AF1196" s="45" t="str">
        <f aca="false">IFERROR(VLOOKUP(G1196,Dados!$M$3:$N$500,2,0),"")</f>
        <v/>
      </c>
      <c r="AG1196" s="45" t="str">
        <f aca="false">IF(F1196="","",IF(AND(AD1196="",AE1196="",AF1196=""),"-",IF(AND(AD1196="BIT",AE1196="",AF1196=""),"BIT",IF(AND(AE1196="ANEXO I",AD1196="",AF1196=""),"ANEXO I",IF(AND(AF1196="ANEXO II",AD1196="",AE1196=""),"ANEXO II","Escolher")))))</f>
        <v/>
      </c>
      <c r="AH1196" s="45" t="str">
        <f aca="false">IF(AG1196&lt;&gt;"Pneus","",IFERROR(VLOOKUP(R1196,Dados!$X$2:$Z$5,3,0)*(AI1196-Q1196),VLOOKUP(D1196,Dados!$X$7:$Z$33,3,0)*(AI1196-Q1196)))</f>
        <v/>
      </c>
      <c r="AI1196" s="47" t="str">
        <f aca="false">IF(B1196="","",P1196+Q1196+O1196+M1196+L1196-N1196)</f>
        <v/>
      </c>
      <c r="AJ1196" s="48" t="str">
        <f aca="false">IFERROR(IF(AND(AC1196="SIM",AG1196="-",Y1196="REVENDA"),(AB1196/1+1)*AI1196,IF(AND(AC1196="SIM",AG1196="Pneus",Y1196="REVENDA"),(AB1196/1+1)*(AI1196-AH1196),"")),"")</f>
        <v/>
      </c>
      <c r="AK1196" s="48" t="str">
        <f aca="false">IF(AJ1196="","",AJ1196*17%)</f>
        <v/>
      </c>
      <c r="AL1196" s="48" t="str">
        <f aca="false">IFERROR(IF(AC1196="NÃO","",IF(AK1196="","",IF(E1196="Simples Nacional",BF1196,IF(T1196=0.12,U1196*0.5833337002,IF(T1196=0,AI1196*0.07,U1196))))),"")</f>
        <v/>
      </c>
      <c r="AM1196" s="47" t="str">
        <f aca="false">IFERROR(IF(AC1196="NÃO","",IF(OR(AG1196="-",AG1196="Pneus"),AK1196-AL1196,"")),"")</f>
        <v/>
      </c>
      <c r="AN1196" s="48" t="str">
        <f aca="false">IF(AND(Y1196="REVENDA",AC1196="SIM",AG1196="BIT"),((AB1196/1+1)*AI1196)*0.4117,"")</f>
        <v/>
      </c>
      <c r="AO1196" s="48" t="str">
        <f aca="false">IF(AN1196="","",AN1196*17%)</f>
        <v/>
      </c>
      <c r="AP1196" s="49" t="str">
        <f aca="false">IF(AN1196="","",IF(T1196=0.12,(U1196*0.4117)*0.4117,IF(T1196=0,(AI1196*0.07)*0.4117,U1196*0.4117)))</f>
        <v/>
      </c>
      <c r="AQ1196" s="47" t="str">
        <f aca="false">IF(AN1196="","",AO1196-AP1196)</f>
        <v/>
      </c>
      <c r="AR1196" s="50" t="str">
        <f aca="false">IFERROR(IF(AND(AC1196="SIM",Y1196="REVENDA",LEFT(AG1196,5)="ANEXO")*OR(AE1196="ANEXO I",AF1196="ANEXO II"),VLOOKUP(H1196,Dados!G:I,2,0),""),"INSERIR MVA")</f>
        <v/>
      </c>
      <c r="AS1196" s="48" t="str">
        <f aca="false">IF(LEFT(AG1196,5)="ANEXO",VLOOKUP(AG1196,Dados!$X$111:$Z$112,2,0)*(AI1196-Q1196),"")</f>
        <v/>
      </c>
      <c r="AT1196" s="48" t="str">
        <f aca="false">IFERROR(IF(AR1196="","",(AI1196*AR1196)+AI1196),"INSERIR MVA")</f>
        <v/>
      </c>
      <c r="AU1196" s="48" t="str">
        <f aca="false">IF(AT1196="","",IF(AY1196=0.04,U1196,AS1196*AY1196))</f>
        <v/>
      </c>
      <c r="AV1196" s="47" t="str">
        <f aca="false">IFERROR(IF(AU1196="","",(VLOOKUP(AG1196,Dados!$X$111:$Z$112,3,0)*AT1196*0.17)),"INSERIR MVA")</f>
        <v/>
      </c>
      <c r="AW1196" s="47" t="str">
        <f aca="false">IFERROR(IF(AR1196="","",AV1196-AU1196),"")</f>
        <v/>
      </c>
      <c r="AX1196" s="51" t="str">
        <f aca="false">IFERROR(IF(AC1196="NÃO","",IF(AM1196&lt;&gt;"",AM1196-W1196,IF(AQ1196&lt;&gt;"",AQ1196-W1196,IF(AW1196&lt;&gt;"",AW1196-W1196,"")))),"")</f>
        <v/>
      </c>
      <c r="AY1196" s="46" t="str">
        <f aca="false">IFERROR(IF(ISNA(VLOOKUP(R1196,Dados!$X$2:$Y$5,2,0)),VLOOKUP(D1196,Dados!$X$7:$Y$33,2,0),VLOOKUP(R1196,Dados!$X$2:$Y$5,2,0)),"")</f>
        <v/>
      </c>
      <c r="AZ1196" s="52" t="str">
        <f aca="false">IF(C1196="","",IF(AND(Y1196="CONSUMO",AC1196="NÃO")*OR(AG1196="-",AG1196="BIT"),IF(E1196&lt;&gt;"",(AI1196-(P1196+L1196-N1196+Q1196)*AY1196)/0.83),""))</f>
        <v/>
      </c>
      <c r="BA1196" s="51" t="str">
        <f aca="false">IF(AZ1196="","",AZ1196*0.17-((P1196+L1196-N1196+Q1196)*AY1196))</f>
        <v/>
      </c>
      <c r="BB1196" s="51" t="str">
        <f aca="false">IF(AND(Y1196="CONSUMO",AG1196="ANEXO I",AY1196&gt;4%),(AI1196-(P1196+L1196-N1196+Q1196)*0.0514)/0.83*(0.5177)*(0.17)-AI1196*0.0514,IF(AND(Y1196="CONSUMO",AG1196="ANEXO II",AY1196&gt;4%),(AI1196-(P1196+L1196-N1196+Q1196)*0.041)/0.83*(0.3295)*(0.17)-AI1196*0.041,IF(AND(Y1196="CONSUMO",AG1196="ANEXO I",AY1196=4%),(AI1196-(P1196+L1196-N1196+Q1196)*0.04)/0.83*(0.5177)*(0.17)-AI1196*0.04,IF(AND(Y1196="CONSUMO",AG1196="ANEXO II",AY1196=4%),(AI1196-(P1196+L1196-N1196+Q1196)*0.04)/0.83*(0.3295)*(0.17)-AI1196*0.04,""))))</f>
        <v/>
      </c>
      <c r="BC1196" s="51" t="str">
        <f aca="false">IF(C1196="","",IF(AND(Y1196="CONSUMO",AC1196="SIM")*OR(AG1196="-",AG1196="BIT"),IF(E1196&lt;&gt;"",(AI1196-(P1196+L1196-N1196+Q1196)*AY1196)/0.83),""))</f>
        <v/>
      </c>
      <c r="BD1196" s="51" t="str">
        <f aca="false">IF(BC1196="","",BC1196*0.17)</f>
        <v/>
      </c>
      <c r="BE1196" s="51" t="str">
        <f aca="false">IF(I1196=6908,0,IF(BC1196="","",BD1196-((P1196+L1196-N1196+Q1196)*AY1196)))</f>
        <v/>
      </c>
      <c r="BF1196" s="53" t="str">
        <f aca="false">IF(B1196="","",IF(OR(B1196="",E1196="Regime Normal"),0,(AI1196-Q1196)*VLOOKUP(R1196,Dados!$X$98:$Y$108,2,0)))</f>
        <v/>
      </c>
      <c r="BG1196" s="54" t="str">
        <f aca="false">IFERROR(VLOOKUP(I1196,Dados!$AC$27:$AD$43,2,0),IF(B1196="","",IF(D1196&lt;&gt;"MT",IF(AND(AC1196="SIM",Y1196="Revenda"),"2403",IF(AND(AC1196="SIM",Y1196="Consumo"),"2407",IF(AND(AC1196="NÃO",Y1196="Revenda"),"2102",IF(AND(AC1196="NÃO",Y1196="Consumo"),"2556",)))),REPLACE(I1196,1,1,1))))</f>
        <v/>
      </c>
    </row>
    <row r="1197" customFormat="false" ht="12.8" hidden="false" customHeight="true" outlineLevel="0" collapsed="false">
      <c r="Y1197" s="45"/>
      <c r="Z1197" s="46" t="str">
        <f aca="false">IF(B1197="","",(IFERROR(VLOOKUP(H1197,Dados!A$3:B$15000,2,0),"Não Encontrado")))</f>
        <v/>
      </c>
      <c r="AA1197" s="46" t="str">
        <f aca="false">IF(B1197="","",(IFERROR(VLOOKUP(G1197,Dados!C$3:E$15000,3,0),"Não Encontrado")))</f>
        <v/>
      </c>
      <c r="AB1197" s="46" t="str">
        <f aca="false">IFERROR(IF(Z1197&lt;&gt;"Não Encontrado",Z1197,IF(AA1197&lt;&gt;"Não Encontrado",AA1197,"")),"")</f>
        <v/>
      </c>
      <c r="AC1197" s="45" t="str">
        <f aca="false">IF(B1197="","",IF(AB1197="","NÃO","SIM"))</f>
        <v/>
      </c>
      <c r="AD1197" s="45" t="str">
        <f aca="false">IFERROR(VLOOKUP(G1197,Dados!$P$3:$R$500,3,0),"")</f>
        <v/>
      </c>
      <c r="AE1197" s="45" t="str">
        <f aca="false">IFERROR(VLOOKUP(G1197,Dados!$K$3:$L$500,2,0),"")</f>
        <v/>
      </c>
      <c r="AF1197" s="45" t="str">
        <f aca="false">IFERROR(VLOOKUP(G1197,Dados!$M$3:$N$500,2,0),"")</f>
        <v/>
      </c>
      <c r="AG1197" s="45" t="str">
        <f aca="false">IF(F1197="","",IF(AND(AD1197="",AE1197="",AF1197=""),"-",IF(AND(AD1197="BIT",AE1197="",AF1197=""),"BIT",IF(AND(AE1197="ANEXO I",AD1197="",AF1197=""),"ANEXO I",IF(AND(AF1197="ANEXO II",AD1197="",AE1197=""),"ANEXO II","Escolher")))))</f>
        <v/>
      </c>
      <c r="AH1197" s="45" t="str">
        <f aca="false">IF(AG1197&lt;&gt;"Pneus","",IFERROR(VLOOKUP(R1197,Dados!$X$2:$Z$5,3,0)*(AI1197-Q1197),VLOOKUP(D1197,Dados!$X$7:$Z$33,3,0)*(AI1197-Q1197)))</f>
        <v/>
      </c>
      <c r="AI1197" s="47" t="str">
        <f aca="false">IF(B1197="","",P1197+Q1197+O1197+M1197+L1197-N1197)</f>
        <v/>
      </c>
      <c r="AJ1197" s="48" t="str">
        <f aca="false">IFERROR(IF(AND(AC1197="SIM",AG1197="-",Y1197="REVENDA"),(AB1197/1+1)*AI1197,IF(AND(AC1197="SIM",AG1197="Pneus",Y1197="REVENDA"),(AB1197/1+1)*(AI1197-AH1197),"")),"")</f>
        <v/>
      </c>
      <c r="AK1197" s="48" t="str">
        <f aca="false">IF(AJ1197="","",AJ1197*17%)</f>
        <v/>
      </c>
      <c r="AL1197" s="48" t="str">
        <f aca="false">IFERROR(IF(AC1197="NÃO","",IF(AK1197="","",IF(E1197="Simples Nacional",BF1197,IF(T1197=0.12,U1197*0.5833337002,IF(T1197=0,AI1197*0.07,U1197))))),"")</f>
        <v/>
      </c>
      <c r="AM1197" s="47" t="str">
        <f aca="false">IFERROR(IF(AC1197="NÃO","",IF(OR(AG1197="-",AG1197="Pneus"),AK1197-AL1197,"")),"")</f>
        <v/>
      </c>
      <c r="AN1197" s="48" t="str">
        <f aca="false">IF(AND(Y1197="REVENDA",AC1197="SIM",AG1197="BIT"),((AB1197/1+1)*AI1197)*0.4117,"")</f>
        <v/>
      </c>
      <c r="AO1197" s="48" t="str">
        <f aca="false">IF(AN1197="","",AN1197*17%)</f>
        <v/>
      </c>
      <c r="AP1197" s="49" t="str">
        <f aca="false">IF(AN1197="","",IF(T1197=0.12,(U1197*0.4117)*0.4117,IF(T1197=0,(AI1197*0.07)*0.4117,U1197*0.4117)))</f>
        <v/>
      </c>
      <c r="AQ1197" s="47" t="str">
        <f aca="false">IF(AN1197="","",AO1197-AP1197)</f>
        <v/>
      </c>
      <c r="AR1197" s="50" t="str">
        <f aca="false">IFERROR(IF(AND(AC1197="SIM",Y1197="REVENDA",LEFT(AG1197,5)="ANEXO")*OR(AE1197="ANEXO I",AF1197="ANEXO II"),VLOOKUP(H1197,Dados!G:I,2,0),""),"INSERIR MVA")</f>
        <v/>
      </c>
      <c r="AS1197" s="48" t="str">
        <f aca="false">IF(LEFT(AG1197,5)="ANEXO",VLOOKUP(AG1197,Dados!$X$111:$Z$112,2,0)*(AI1197-Q1197),"")</f>
        <v/>
      </c>
      <c r="AT1197" s="48" t="str">
        <f aca="false">IFERROR(IF(AR1197="","",(AI1197*AR1197)+AI1197),"INSERIR MVA")</f>
        <v/>
      </c>
      <c r="AU1197" s="48" t="str">
        <f aca="false">IF(AT1197="","",IF(AY1197=0.04,U1197,AS1197*AY1197))</f>
        <v/>
      </c>
      <c r="AV1197" s="47" t="str">
        <f aca="false">IFERROR(IF(AU1197="","",(VLOOKUP(AG1197,Dados!$X$111:$Z$112,3,0)*AT1197*0.17)),"INSERIR MVA")</f>
        <v/>
      </c>
      <c r="AW1197" s="47" t="str">
        <f aca="false">IFERROR(IF(AR1197="","",AV1197-AU1197),"")</f>
        <v/>
      </c>
      <c r="AX1197" s="51" t="str">
        <f aca="false">IFERROR(IF(AC1197="NÃO","",IF(AM1197&lt;&gt;"",AM1197-W1197,IF(AQ1197&lt;&gt;"",AQ1197-W1197,IF(AW1197&lt;&gt;"",AW1197-W1197,"")))),"")</f>
        <v/>
      </c>
      <c r="AY1197" s="46" t="str">
        <f aca="false">IFERROR(IF(ISNA(VLOOKUP(R1197,Dados!$X$2:$Y$5,2,0)),VLOOKUP(D1197,Dados!$X$7:$Y$33,2,0),VLOOKUP(R1197,Dados!$X$2:$Y$5,2,0)),"")</f>
        <v/>
      </c>
      <c r="AZ1197" s="52" t="str">
        <f aca="false">IF(C1197="","",IF(AND(Y1197="CONSUMO",AC1197="NÃO")*OR(AG1197="-",AG1197="BIT"),IF(E1197&lt;&gt;"",(AI1197-(P1197+L1197-N1197+Q1197)*AY1197)/0.83),""))</f>
        <v/>
      </c>
      <c r="BA1197" s="51" t="str">
        <f aca="false">IF(AZ1197="","",AZ1197*0.17-((P1197+L1197-N1197+Q1197)*AY1197))</f>
        <v/>
      </c>
      <c r="BB1197" s="51" t="str">
        <f aca="false">IF(AND(Y1197="CONSUMO",AG1197="ANEXO I",AY1197&gt;4%),(AI1197-(P1197+L1197-N1197+Q1197)*0.0514)/0.83*(0.5177)*(0.17)-AI1197*0.0514,IF(AND(Y1197="CONSUMO",AG1197="ANEXO II",AY1197&gt;4%),(AI1197-(P1197+L1197-N1197+Q1197)*0.041)/0.83*(0.3295)*(0.17)-AI1197*0.041,IF(AND(Y1197="CONSUMO",AG1197="ANEXO I",AY1197=4%),(AI1197-(P1197+L1197-N1197+Q1197)*0.04)/0.83*(0.5177)*(0.17)-AI1197*0.04,IF(AND(Y1197="CONSUMO",AG1197="ANEXO II",AY1197=4%),(AI1197-(P1197+L1197-N1197+Q1197)*0.04)/0.83*(0.3295)*(0.17)-AI1197*0.04,""))))</f>
        <v/>
      </c>
      <c r="BC1197" s="51" t="str">
        <f aca="false">IF(C1197="","",IF(AND(Y1197="CONSUMO",AC1197="SIM")*OR(AG1197="-",AG1197="BIT"),IF(E1197&lt;&gt;"",(AI1197-(P1197+L1197-N1197+Q1197)*AY1197)/0.83),""))</f>
        <v/>
      </c>
      <c r="BD1197" s="51" t="str">
        <f aca="false">IF(BC1197="","",BC1197*0.17)</f>
        <v/>
      </c>
      <c r="BE1197" s="51" t="str">
        <f aca="false">IF(I1197=6908,0,IF(BC1197="","",BD1197-((P1197+L1197-N1197+Q1197)*AY1197)))</f>
        <v/>
      </c>
      <c r="BF1197" s="53" t="str">
        <f aca="false">IF(B1197="","",IF(OR(B1197="",E1197="Regime Normal"),0,(AI1197-Q1197)*VLOOKUP(R1197,Dados!$X$98:$Y$108,2,0)))</f>
        <v/>
      </c>
      <c r="BG1197" s="54" t="str">
        <f aca="false">IFERROR(VLOOKUP(I1197,Dados!$AC$27:$AD$43,2,0),IF(B1197="","",IF(D1197&lt;&gt;"MT",IF(AND(AC1197="SIM",Y1197="Revenda"),"2403",IF(AND(AC1197="SIM",Y1197="Consumo"),"2407",IF(AND(AC1197="NÃO",Y1197="Revenda"),"2102",IF(AND(AC1197="NÃO",Y1197="Consumo"),"2556",)))),REPLACE(I1197,1,1,1))))</f>
        <v/>
      </c>
    </row>
    <row r="1198" customFormat="false" ht="12.8" hidden="false" customHeight="true" outlineLevel="0" collapsed="false">
      <c r="Y1198" s="45"/>
      <c r="Z1198" s="46" t="str">
        <f aca="false">IF(B1198="","",(IFERROR(VLOOKUP(H1198,Dados!A$3:B$15000,2,0),"Não Encontrado")))</f>
        <v/>
      </c>
      <c r="AA1198" s="46" t="str">
        <f aca="false">IF(B1198="","",(IFERROR(VLOOKUP(G1198,Dados!C$3:E$15000,3,0),"Não Encontrado")))</f>
        <v/>
      </c>
      <c r="AB1198" s="46" t="str">
        <f aca="false">IFERROR(IF(Z1198&lt;&gt;"Não Encontrado",Z1198,IF(AA1198&lt;&gt;"Não Encontrado",AA1198,"")),"")</f>
        <v/>
      </c>
      <c r="AC1198" s="45" t="str">
        <f aca="false">IF(B1198="","",IF(AB1198="","NÃO","SIM"))</f>
        <v/>
      </c>
      <c r="AD1198" s="45" t="str">
        <f aca="false">IFERROR(VLOOKUP(G1198,Dados!$P$3:$R$500,3,0),"")</f>
        <v/>
      </c>
      <c r="AE1198" s="45" t="str">
        <f aca="false">IFERROR(VLOOKUP(G1198,Dados!$K$3:$L$500,2,0),"")</f>
        <v/>
      </c>
      <c r="AF1198" s="45" t="str">
        <f aca="false">IFERROR(VLOOKUP(G1198,Dados!$M$3:$N$500,2,0),"")</f>
        <v/>
      </c>
      <c r="AG1198" s="45" t="str">
        <f aca="false">IF(F1198="","",IF(AND(AD1198="",AE1198="",AF1198=""),"-",IF(AND(AD1198="BIT",AE1198="",AF1198=""),"BIT",IF(AND(AE1198="ANEXO I",AD1198="",AF1198=""),"ANEXO I",IF(AND(AF1198="ANEXO II",AD1198="",AE1198=""),"ANEXO II","Escolher")))))</f>
        <v/>
      </c>
      <c r="AH1198" s="45" t="str">
        <f aca="false">IF(AG1198&lt;&gt;"Pneus","",IFERROR(VLOOKUP(R1198,Dados!$X$2:$Z$5,3,0)*(AI1198-Q1198),VLOOKUP(D1198,Dados!$X$7:$Z$33,3,0)*(AI1198-Q1198)))</f>
        <v/>
      </c>
      <c r="AI1198" s="47" t="str">
        <f aca="false">IF(B1198="","",P1198+Q1198+O1198+M1198+L1198-N1198)</f>
        <v/>
      </c>
      <c r="AJ1198" s="48" t="str">
        <f aca="false">IFERROR(IF(AND(AC1198="SIM",AG1198="-",Y1198="REVENDA"),(AB1198/1+1)*AI1198,IF(AND(AC1198="SIM",AG1198="Pneus",Y1198="REVENDA"),(AB1198/1+1)*(AI1198-AH1198),"")),"")</f>
        <v/>
      </c>
      <c r="AK1198" s="48" t="str">
        <f aca="false">IF(AJ1198="","",AJ1198*17%)</f>
        <v/>
      </c>
      <c r="AL1198" s="48" t="str">
        <f aca="false">IFERROR(IF(AC1198="NÃO","",IF(AK1198="","",IF(E1198="Simples Nacional",BF1198,IF(T1198=0.12,U1198*0.5833337002,IF(T1198=0,AI1198*0.07,U1198))))),"")</f>
        <v/>
      </c>
      <c r="AM1198" s="47" t="str">
        <f aca="false">IFERROR(IF(AC1198="NÃO","",IF(OR(AG1198="-",AG1198="Pneus"),AK1198-AL1198,"")),"")</f>
        <v/>
      </c>
      <c r="AN1198" s="48" t="str">
        <f aca="false">IF(AND(Y1198="REVENDA",AC1198="SIM",AG1198="BIT"),((AB1198/1+1)*AI1198)*0.4117,"")</f>
        <v/>
      </c>
      <c r="AO1198" s="48" t="str">
        <f aca="false">IF(AN1198="","",AN1198*17%)</f>
        <v/>
      </c>
      <c r="AP1198" s="49" t="str">
        <f aca="false">IF(AN1198="","",IF(T1198=0.12,(U1198*0.4117)*0.4117,IF(T1198=0,(AI1198*0.07)*0.4117,U1198*0.4117)))</f>
        <v/>
      </c>
      <c r="AQ1198" s="47" t="str">
        <f aca="false">IF(AN1198="","",AO1198-AP1198)</f>
        <v/>
      </c>
      <c r="AR1198" s="50" t="str">
        <f aca="false">IFERROR(IF(AND(AC1198="SIM",Y1198="REVENDA",LEFT(AG1198,5)="ANEXO")*OR(AE1198="ANEXO I",AF1198="ANEXO II"),VLOOKUP(H1198,Dados!G:I,2,0),""),"INSERIR MVA")</f>
        <v/>
      </c>
      <c r="AS1198" s="48" t="str">
        <f aca="false">IF(LEFT(AG1198,5)="ANEXO",VLOOKUP(AG1198,Dados!$X$111:$Z$112,2,0)*(AI1198-Q1198),"")</f>
        <v/>
      </c>
      <c r="AT1198" s="48" t="str">
        <f aca="false">IFERROR(IF(AR1198="","",(AI1198*AR1198)+AI1198),"INSERIR MVA")</f>
        <v/>
      </c>
      <c r="AU1198" s="48" t="str">
        <f aca="false">IF(AT1198="","",IF(AY1198=0.04,U1198,AS1198*AY1198))</f>
        <v/>
      </c>
      <c r="AV1198" s="47" t="str">
        <f aca="false">IFERROR(IF(AU1198="","",(VLOOKUP(AG1198,Dados!$X$111:$Z$112,3,0)*AT1198*0.17)),"INSERIR MVA")</f>
        <v/>
      </c>
      <c r="AW1198" s="47" t="str">
        <f aca="false">IFERROR(IF(AR1198="","",AV1198-AU1198),"")</f>
        <v/>
      </c>
      <c r="AX1198" s="51" t="str">
        <f aca="false">IFERROR(IF(AC1198="NÃO","",IF(AM1198&lt;&gt;"",AM1198-W1198,IF(AQ1198&lt;&gt;"",AQ1198-W1198,IF(AW1198&lt;&gt;"",AW1198-W1198,"")))),"")</f>
        <v/>
      </c>
      <c r="AY1198" s="46" t="str">
        <f aca="false">IFERROR(IF(ISNA(VLOOKUP(R1198,Dados!$X$2:$Y$5,2,0)),VLOOKUP(D1198,Dados!$X$7:$Y$33,2,0),VLOOKUP(R1198,Dados!$X$2:$Y$5,2,0)),"")</f>
        <v/>
      </c>
      <c r="AZ1198" s="52" t="str">
        <f aca="false">IF(C1198="","",IF(AND(Y1198="CONSUMO",AC1198="NÃO")*OR(AG1198="-",AG1198="BIT"),IF(E1198&lt;&gt;"",(AI1198-(P1198+L1198-N1198+Q1198)*AY1198)/0.83),""))</f>
        <v/>
      </c>
      <c r="BA1198" s="51" t="str">
        <f aca="false">IF(AZ1198="","",AZ1198*0.17-((P1198+L1198-N1198+Q1198)*AY1198))</f>
        <v/>
      </c>
      <c r="BB1198" s="51" t="str">
        <f aca="false">IF(AND(Y1198="CONSUMO",AG1198="ANEXO I",AY1198&gt;4%),(AI1198-(P1198+L1198-N1198+Q1198)*0.0514)/0.83*(0.5177)*(0.17)-AI1198*0.0514,IF(AND(Y1198="CONSUMO",AG1198="ANEXO II",AY1198&gt;4%),(AI1198-(P1198+L1198-N1198+Q1198)*0.041)/0.83*(0.3295)*(0.17)-AI1198*0.041,IF(AND(Y1198="CONSUMO",AG1198="ANEXO I",AY1198=4%),(AI1198-(P1198+L1198-N1198+Q1198)*0.04)/0.83*(0.5177)*(0.17)-AI1198*0.04,IF(AND(Y1198="CONSUMO",AG1198="ANEXO II",AY1198=4%),(AI1198-(P1198+L1198-N1198+Q1198)*0.04)/0.83*(0.3295)*(0.17)-AI1198*0.04,""))))</f>
        <v/>
      </c>
      <c r="BC1198" s="51" t="str">
        <f aca="false">IF(C1198="","",IF(AND(Y1198="CONSUMO",AC1198="SIM")*OR(AG1198="-",AG1198="BIT"),IF(E1198&lt;&gt;"",(AI1198-(P1198+L1198-N1198+Q1198)*AY1198)/0.83),""))</f>
        <v/>
      </c>
      <c r="BD1198" s="51" t="str">
        <f aca="false">IF(BC1198="","",BC1198*0.17)</f>
        <v/>
      </c>
      <c r="BE1198" s="51" t="str">
        <f aca="false">IF(I1198=6908,0,IF(BC1198="","",BD1198-((P1198+L1198-N1198+Q1198)*AY1198)))</f>
        <v/>
      </c>
      <c r="BF1198" s="53" t="str">
        <f aca="false">IF(B1198="","",IF(OR(B1198="",E1198="Regime Normal"),0,(AI1198-Q1198)*VLOOKUP(R1198,Dados!$X$98:$Y$108,2,0)))</f>
        <v/>
      </c>
      <c r="BG1198" s="54" t="str">
        <f aca="false">IFERROR(VLOOKUP(I1198,Dados!$AC$27:$AD$43,2,0),IF(B1198="","",IF(D1198&lt;&gt;"MT",IF(AND(AC1198="SIM",Y1198="Revenda"),"2403",IF(AND(AC1198="SIM",Y1198="Consumo"),"2407",IF(AND(AC1198="NÃO",Y1198="Revenda"),"2102",IF(AND(AC1198="NÃO",Y1198="Consumo"),"2556",)))),REPLACE(I1198,1,1,1))))</f>
        <v/>
      </c>
    </row>
    <row r="1199" customFormat="false" ht="12.8" hidden="false" customHeight="true" outlineLevel="0" collapsed="false">
      <c r="Y1199" s="45"/>
      <c r="Z1199" s="46" t="str">
        <f aca="false">IF(B1199="","",(IFERROR(VLOOKUP(H1199,Dados!A$3:B$15000,2,0),"Não Encontrado")))</f>
        <v/>
      </c>
      <c r="AA1199" s="46" t="str">
        <f aca="false">IF(B1199="","",(IFERROR(VLOOKUP(G1199,Dados!C$3:E$15000,3,0),"Não Encontrado")))</f>
        <v/>
      </c>
      <c r="AB1199" s="46" t="str">
        <f aca="false">IFERROR(IF(Z1199&lt;&gt;"Não Encontrado",Z1199,IF(AA1199&lt;&gt;"Não Encontrado",AA1199,"")),"")</f>
        <v/>
      </c>
      <c r="AC1199" s="45" t="str">
        <f aca="false">IF(B1199="","",IF(AB1199="","NÃO","SIM"))</f>
        <v/>
      </c>
      <c r="AD1199" s="45" t="str">
        <f aca="false">IFERROR(VLOOKUP(G1199,Dados!$P$3:$R$500,3,0),"")</f>
        <v/>
      </c>
      <c r="AE1199" s="45" t="str">
        <f aca="false">IFERROR(VLOOKUP(G1199,Dados!$K$3:$L$500,2,0),"")</f>
        <v/>
      </c>
      <c r="AF1199" s="45" t="str">
        <f aca="false">IFERROR(VLOOKUP(G1199,Dados!$M$3:$N$500,2,0),"")</f>
        <v/>
      </c>
      <c r="AG1199" s="45" t="str">
        <f aca="false">IF(F1199="","",IF(AND(AD1199="",AE1199="",AF1199=""),"-",IF(AND(AD1199="BIT",AE1199="",AF1199=""),"BIT",IF(AND(AE1199="ANEXO I",AD1199="",AF1199=""),"ANEXO I",IF(AND(AF1199="ANEXO II",AD1199="",AE1199=""),"ANEXO II","Escolher")))))</f>
        <v/>
      </c>
      <c r="AH1199" s="45" t="str">
        <f aca="false">IF(AG1199&lt;&gt;"Pneus","",IFERROR(VLOOKUP(R1199,Dados!$X$2:$Z$5,3,0)*(AI1199-Q1199),VLOOKUP(D1199,Dados!$X$7:$Z$33,3,0)*(AI1199-Q1199)))</f>
        <v/>
      </c>
      <c r="AI1199" s="47" t="str">
        <f aca="false">IF(B1199="","",P1199+Q1199+O1199+M1199+L1199-N1199)</f>
        <v/>
      </c>
      <c r="AJ1199" s="48" t="str">
        <f aca="false">IFERROR(IF(AND(AC1199="SIM",AG1199="-",Y1199="REVENDA"),(AB1199/1+1)*AI1199,IF(AND(AC1199="SIM",AG1199="Pneus",Y1199="REVENDA"),(AB1199/1+1)*(AI1199-AH1199),"")),"")</f>
        <v/>
      </c>
      <c r="AK1199" s="48" t="str">
        <f aca="false">IF(AJ1199="","",AJ1199*17%)</f>
        <v/>
      </c>
      <c r="AL1199" s="48" t="str">
        <f aca="false">IFERROR(IF(AC1199="NÃO","",IF(AK1199="","",IF(E1199="Simples Nacional",BF1199,IF(T1199=0.12,U1199*0.5833337002,IF(T1199=0,AI1199*0.07,U1199))))),"")</f>
        <v/>
      </c>
      <c r="AM1199" s="47" t="str">
        <f aca="false">IFERROR(IF(AC1199="NÃO","",IF(OR(AG1199="-",AG1199="Pneus"),AK1199-AL1199,"")),"")</f>
        <v/>
      </c>
      <c r="AN1199" s="48" t="str">
        <f aca="false">IF(AND(Y1199="REVENDA",AC1199="SIM",AG1199="BIT"),((AB1199/1+1)*AI1199)*0.4117,"")</f>
        <v/>
      </c>
      <c r="AO1199" s="48" t="str">
        <f aca="false">IF(AN1199="","",AN1199*17%)</f>
        <v/>
      </c>
      <c r="AP1199" s="49" t="str">
        <f aca="false">IF(AN1199="","",IF(T1199=0.12,(U1199*0.4117)*0.4117,IF(T1199=0,(AI1199*0.07)*0.4117,U1199*0.4117)))</f>
        <v/>
      </c>
      <c r="AQ1199" s="47" t="str">
        <f aca="false">IF(AN1199="","",AO1199-AP1199)</f>
        <v/>
      </c>
      <c r="AR1199" s="50" t="str">
        <f aca="false">IFERROR(IF(AND(AC1199="SIM",Y1199="REVENDA",LEFT(AG1199,5)="ANEXO")*OR(AE1199="ANEXO I",AF1199="ANEXO II"),VLOOKUP(H1199,Dados!G:I,2,0),""),"INSERIR MVA")</f>
        <v/>
      </c>
      <c r="AS1199" s="48" t="str">
        <f aca="false">IF(LEFT(AG1199,5)="ANEXO",VLOOKUP(AG1199,Dados!$X$111:$Z$112,2,0)*(AI1199-Q1199),"")</f>
        <v/>
      </c>
      <c r="AT1199" s="48" t="str">
        <f aca="false">IFERROR(IF(AR1199="","",(AI1199*AR1199)+AI1199),"INSERIR MVA")</f>
        <v/>
      </c>
      <c r="AU1199" s="48" t="str">
        <f aca="false">IF(AT1199="","",IF(AY1199=0.04,U1199,AS1199*AY1199))</f>
        <v/>
      </c>
      <c r="AV1199" s="47" t="str">
        <f aca="false">IFERROR(IF(AU1199="","",(VLOOKUP(AG1199,Dados!$X$111:$Z$112,3,0)*AT1199*0.17)),"INSERIR MVA")</f>
        <v/>
      </c>
      <c r="AW1199" s="47" t="str">
        <f aca="false">IFERROR(IF(AR1199="","",AV1199-AU1199),"")</f>
        <v/>
      </c>
      <c r="AX1199" s="51" t="str">
        <f aca="false">IFERROR(IF(AC1199="NÃO","",IF(AM1199&lt;&gt;"",AM1199-W1199,IF(AQ1199&lt;&gt;"",AQ1199-W1199,IF(AW1199&lt;&gt;"",AW1199-W1199,"")))),"")</f>
        <v/>
      </c>
      <c r="AY1199" s="46" t="str">
        <f aca="false">IFERROR(IF(ISNA(VLOOKUP(R1199,Dados!$X$2:$Y$5,2,0)),VLOOKUP(D1199,Dados!$X$7:$Y$33,2,0),VLOOKUP(R1199,Dados!$X$2:$Y$5,2,0)),"")</f>
        <v/>
      </c>
      <c r="AZ1199" s="52" t="str">
        <f aca="false">IF(C1199="","",IF(AND(Y1199="CONSUMO",AC1199="NÃO")*OR(AG1199="-",AG1199="BIT"),IF(E1199&lt;&gt;"",(AI1199-(P1199+L1199-N1199+Q1199)*AY1199)/0.83),""))</f>
        <v/>
      </c>
      <c r="BA1199" s="51" t="str">
        <f aca="false">IF(AZ1199="","",AZ1199*0.17-((P1199+L1199-N1199+Q1199)*AY1199))</f>
        <v/>
      </c>
      <c r="BB1199" s="51" t="str">
        <f aca="false">IF(AND(Y1199="CONSUMO",AG1199="ANEXO I",AY1199&gt;4%),(AI1199-(P1199+L1199-N1199+Q1199)*0.0514)/0.83*(0.5177)*(0.17)-AI1199*0.0514,IF(AND(Y1199="CONSUMO",AG1199="ANEXO II",AY1199&gt;4%),(AI1199-(P1199+L1199-N1199+Q1199)*0.041)/0.83*(0.3295)*(0.17)-AI1199*0.041,IF(AND(Y1199="CONSUMO",AG1199="ANEXO I",AY1199=4%),(AI1199-(P1199+L1199-N1199+Q1199)*0.04)/0.83*(0.5177)*(0.17)-AI1199*0.04,IF(AND(Y1199="CONSUMO",AG1199="ANEXO II",AY1199=4%),(AI1199-(P1199+L1199-N1199+Q1199)*0.04)/0.83*(0.3295)*(0.17)-AI1199*0.04,""))))</f>
        <v/>
      </c>
      <c r="BC1199" s="51" t="str">
        <f aca="false">IF(C1199="","",IF(AND(Y1199="CONSUMO",AC1199="SIM")*OR(AG1199="-",AG1199="BIT"),IF(E1199&lt;&gt;"",(AI1199-(P1199+L1199-N1199+Q1199)*AY1199)/0.83),""))</f>
        <v/>
      </c>
      <c r="BD1199" s="51" t="str">
        <f aca="false">IF(BC1199="","",BC1199*0.17)</f>
        <v/>
      </c>
      <c r="BE1199" s="51" t="str">
        <f aca="false">IF(I1199=6908,0,IF(BC1199="","",BD1199-((P1199+L1199-N1199+Q1199)*AY1199)))</f>
        <v/>
      </c>
      <c r="BF1199" s="53" t="str">
        <f aca="false">IF(B1199="","",IF(OR(B1199="",E1199="Regime Normal"),0,(AI1199-Q1199)*VLOOKUP(R1199,Dados!$X$98:$Y$108,2,0)))</f>
        <v/>
      </c>
      <c r="BG1199" s="54" t="str">
        <f aca="false">IFERROR(VLOOKUP(I1199,Dados!$AC$27:$AD$43,2,0),IF(B1199="","",IF(D1199&lt;&gt;"MT",IF(AND(AC1199="SIM",Y1199="Revenda"),"2403",IF(AND(AC1199="SIM",Y1199="Consumo"),"2407",IF(AND(AC1199="NÃO",Y1199="Revenda"),"2102",IF(AND(AC1199="NÃO",Y1199="Consumo"),"2556",)))),REPLACE(I1199,1,1,1))))</f>
        <v/>
      </c>
    </row>
    <row r="1200" customFormat="false" ht="12.8" hidden="false" customHeight="true" outlineLevel="0" collapsed="false">
      <c r="Y1200" s="45"/>
      <c r="Z1200" s="46" t="str">
        <f aca="false">IF(B1200="","",(IFERROR(VLOOKUP(H1200,Dados!A$3:B$15000,2,0),"Não Encontrado")))</f>
        <v/>
      </c>
      <c r="AA1200" s="46" t="str">
        <f aca="false">IF(B1200="","",(IFERROR(VLOOKUP(G1200,Dados!C$3:E$15000,3,0),"Não Encontrado")))</f>
        <v/>
      </c>
      <c r="AB1200" s="46" t="str">
        <f aca="false">IFERROR(IF(Z1200&lt;&gt;"Não Encontrado",Z1200,IF(AA1200&lt;&gt;"Não Encontrado",AA1200,"")),"")</f>
        <v/>
      </c>
      <c r="AC1200" s="45" t="str">
        <f aca="false">IF(B1200="","",IF(AB1200="","NÃO","SIM"))</f>
        <v/>
      </c>
      <c r="AD1200" s="45" t="str">
        <f aca="false">IFERROR(VLOOKUP(G1200,Dados!$P$3:$R$500,3,0),"")</f>
        <v/>
      </c>
      <c r="AE1200" s="45" t="str">
        <f aca="false">IFERROR(VLOOKUP(G1200,Dados!$K$3:$L$500,2,0),"")</f>
        <v/>
      </c>
      <c r="AF1200" s="45" t="str">
        <f aca="false">IFERROR(VLOOKUP(G1200,Dados!$M$3:$N$500,2,0),"")</f>
        <v/>
      </c>
      <c r="AG1200" s="45" t="str">
        <f aca="false">IF(F1200="","",IF(AND(AD1200="",AE1200="",AF1200=""),"-",IF(AND(AD1200="BIT",AE1200="",AF1200=""),"BIT",IF(AND(AE1200="ANEXO I",AD1200="",AF1200=""),"ANEXO I",IF(AND(AF1200="ANEXO II",AD1200="",AE1200=""),"ANEXO II","Escolher")))))</f>
        <v/>
      </c>
      <c r="AH1200" s="45" t="str">
        <f aca="false">IF(AG1200&lt;&gt;"Pneus","",IFERROR(VLOOKUP(R1200,Dados!$X$2:$Z$5,3,0)*(AI1200-Q1200),VLOOKUP(D1200,Dados!$X$7:$Z$33,3,0)*(AI1200-Q1200)))</f>
        <v/>
      </c>
      <c r="AI1200" s="47" t="str">
        <f aca="false">IF(B1200="","",P1200+Q1200+O1200+M1200+L1200-N1200)</f>
        <v/>
      </c>
      <c r="AJ1200" s="48" t="str">
        <f aca="false">IFERROR(IF(AND(AC1200="SIM",AG1200="-",Y1200="REVENDA"),(AB1200/1+1)*AI1200,IF(AND(AC1200="SIM",AG1200="Pneus",Y1200="REVENDA"),(AB1200/1+1)*(AI1200-AH1200),"")),"")</f>
        <v/>
      </c>
      <c r="AK1200" s="48" t="str">
        <f aca="false">IF(AJ1200="","",AJ1200*17%)</f>
        <v/>
      </c>
      <c r="AL1200" s="48" t="str">
        <f aca="false">IFERROR(IF(AC1200="NÃO","",IF(AK1200="","",IF(E1200="Simples Nacional",BF1200,IF(T1200=0.12,U1200*0.5833337002,IF(T1200=0,AI1200*0.07,U1200))))),"")</f>
        <v/>
      </c>
      <c r="AM1200" s="47" t="str">
        <f aca="false">IFERROR(IF(AC1200="NÃO","",IF(OR(AG1200="-",AG1200="Pneus"),AK1200-AL1200,"")),"")</f>
        <v/>
      </c>
      <c r="AN1200" s="48" t="str">
        <f aca="false">IF(AND(Y1200="REVENDA",AC1200="SIM",AG1200="BIT"),((AB1200/1+1)*AI1200)*0.4117,"")</f>
        <v/>
      </c>
      <c r="AO1200" s="48" t="str">
        <f aca="false">IF(AN1200="","",AN1200*17%)</f>
        <v/>
      </c>
      <c r="AP1200" s="49" t="str">
        <f aca="false">IF(AN1200="","",IF(T1200=0.12,(U1200*0.4117)*0.4117,IF(T1200=0,(AI1200*0.07)*0.4117,U1200*0.4117)))</f>
        <v/>
      </c>
      <c r="AQ1200" s="47" t="str">
        <f aca="false">IF(AN1200="","",AO1200-AP1200)</f>
        <v/>
      </c>
      <c r="AR1200" s="50" t="str">
        <f aca="false">IFERROR(IF(AND(AC1200="SIM",Y1200="REVENDA",LEFT(AG1200,5)="ANEXO")*OR(AE1200="ANEXO I",AF1200="ANEXO II"),VLOOKUP(H1200,Dados!G:I,2,0),""),"INSERIR MVA")</f>
        <v/>
      </c>
      <c r="AS1200" s="48" t="str">
        <f aca="false">IF(LEFT(AG1200,5)="ANEXO",VLOOKUP(AG1200,Dados!$X$111:$Z$112,2,0)*(AI1200-Q1200),"")</f>
        <v/>
      </c>
      <c r="AT1200" s="48" t="str">
        <f aca="false">IFERROR(IF(AR1200="","",(AI1200*AR1200)+AI1200),"INSERIR MVA")</f>
        <v/>
      </c>
      <c r="AU1200" s="48" t="str">
        <f aca="false">IF(AT1200="","",IF(AY1200=0.04,U1200,AS1200*AY1200))</f>
        <v/>
      </c>
      <c r="AV1200" s="47" t="str">
        <f aca="false">IFERROR(IF(AU1200="","",(VLOOKUP(AG1200,Dados!$X$111:$Z$112,3,0)*AT1200*0.17)),"INSERIR MVA")</f>
        <v/>
      </c>
      <c r="AW1200" s="47" t="str">
        <f aca="false">IFERROR(IF(AR1200="","",AV1200-AU1200),"")</f>
        <v/>
      </c>
      <c r="AX1200" s="51" t="str">
        <f aca="false">IFERROR(IF(AC1200="NÃO","",IF(AM1200&lt;&gt;"",AM1200-W1200,IF(AQ1200&lt;&gt;"",AQ1200-W1200,IF(AW1200&lt;&gt;"",AW1200-W1200,"")))),"")</f>
        <v/>
      </c>
      <c r="AY1200" s="46" t="str">
        <f aca="false">IFERROR(IF(ISNA(VLOOKUP(R1200,Dados!$X$2:$Y$5,2,0)),VLOOKUP(D1200,Dados!$X$7:$Y$33,2,0),VLOOKUP(R1200,Dados!$X$2:$Y$5,2,0)),"")</f>
        <v/>
      </c>
      <c r="AZ1200" s="52" t="str">
        <f aca="false">IF(C1200="","",IF(AND(Y1200="CONSUMO",AC1200="NÃO")*OR(AG1200="-",AG1200="BIT"),IF(E1200&lt;&gt;"",(AI1200-(P1200+L1200-N1200+Q1200)*AY1200)/0.83),""))</f>
        <v/>
      </c>
      <c r="BA1200" s="51" t="str">
        <f aca="false">IF(AZ1200="","",AZ1200*0.17-((P1200+L1200-N1200+Q1200)*AY1200))</f>
        <v/>
      </c>
      <c r="BB1200" s="51" t="str">
        <f aca="false">IF(AND(Y1200="CONSUMO",AG1200="ANEXO I",AY1200&gt;4%),(AI1200-(P1200+L1200-N1200+Q1200)*0.0514)/0.83*(0.5177)*(0.17)-AI1200*0.0514,IF(AND(Y1200="CONSUMO",AG1200="ANEXO II",AY1200&gt;4%),(AI1200-(P1200+L1200-N1200+Q1200)*0.041)/0.83*(0.3295)*(0.17)-AI1200*0.041,IF(AND(Y1200="CONSUMO",AG1200="ANEXO I",AY1200=4%),(AI1200-(P1200+L1200-N1200+Q1200)*0.04)/0.83*(0.5177)*(0.17)-AI1200*0.04,IF(AND(Y1200="CONSUMO",AG1200="ANEXO II",AY1200=4%),(AI1200-(P1200+L1200-N1200+Q1200)*0.04)/0.83*(0.3295)*(0.17)-AI1200*0.04,""))))</f>
        <v/>
      </c>
      <c r="BC1200" s="51" t="str">
        <f aca="false">IF(C1200="","",IF(AND(Y1200="CONSUMO",AC1200="SIM")*OR(AG1200="-",AG1200="BIT"),IF(E1200&lt;&gt;"",(AI1200-(P1200+L1200-N1200+Q1200)*AY1200)/0.83),""))</f>
        <v/>
      </c>
      <c r="BD1200" s="51" t="str">
        <f aca="false">IF(BC1200="","",BC1200*0.17)</f>
        <v/>
      </c>
      <c r="BE1200" s="51" t="str">
        <f aca="false">IF(I1200=6908,0,IF(BC1200="","",BD1200-((P1200+L1200-N1200+Q1200)*AY1200)))</f>
        <v/>
      </c>
      <c r="BF1200" s="53" t="str">
        <f aca="false">IF(B1200="","",IF(OR(B1200="",E1200="Regime Normal"),0,(AI1200-Q1200)*VLOOKUP(R1200,Dados!$X$98:$Y$108,2,0)))</f>
        <v/>
      </c>
      <c r="BG1200" s="54" t="str">
        <f aca="false">IFERROR(VLOOKUP(I1200,Dados!$AC$27:$AD$43,2,0),IF(B1200="","",IF(D1200&lt;&gt;"MT",IF(AND(AC1200="SIM",Y1200="Revenda"),"2403",IF(AND(AC1200="SIM",Y1200="Consumo"),"2407",IF(AND(AC1200="NÃO",Y1200="Revenda"),"2102",IF(AND(AC1200="NÃO",Y1200="Consumo"),"2556",)))),REPLACE(I1200,1,1,1))))</f>
        <v/>
      </c>
    </row>
    <row r="1201" customFormat="false" ht="12.8" hidden="false" customHeight="true" outlineLevel="0" collapsed="false">
      <c r="Y1201" s="45"/>
      <c r="Z1201" s="46" t="str">
        <f aca="false">IF(B1201="","",(IFERROR(VLOOKUP(H1201,Dados!A$3:B$15000,2,0),"Não Encontrado")))</f>
        <v/>
      </c>
      <c r="AA1201" s="46" t="str">
        <f aca="false">IF(B1201="","",(IFERROR(VLOOKUP(G1201,Dados!C$3:E$15000,3,0),"Não Encontrado")))</f>
        <v/>
      </c>
      <c r="AB1201" s="46" t="str">
        <f aca="false">IFERROR(IF(Z1201&lt;&gt;"Não Encontrado",Z1201,IF(AA1201&lt;&gt;"Não Encontrado",AA1201,"")),"")</f>
        <v/>
      </c>
      <c r="AC1201" s="45" t="str">
        <f aca="false">IF(B1201="","",IF(AB1201="","NÃO","SIM"))</f>
        <v/>
      </c>
      <c r="AD1201" s="45" t="str">
        <f aca="false">IFERROR(VLOOKUP(G1201,Dados!$P$3:$R$500,3,0),"")</f>
        <v/>
      </c>
      <c r="AE1201" s="45" t="str">
        <f aca="false">IFERROR(VLOOKUP(G1201,Dados!$K$3:$L$500,2,0),"")</f>
        <v/>
      </c>
      <c r="AF1201" s="45" t="str">
        <f aca="false">IFERROR(VLOOKUP(G1201,Dados!$M$3:$N$500,2,0),"")</f>
        <v/>
      </c>
      <c r="AG1201" s="45" t="str">
        <f aca="false">IF(F1201="","",IF(AND(AD1201="",AE1201="",AF1201=""),"-",IF(AND(AD1201="BIT",AE1201="",AF1201=""),"BIT",IF(AND(AE1201="ANEXO I",AD1201="",AF1201=""),"ANEXO I",IF(AND(AF1201="ANEXO II",AD1201="",AE1201=""),"ANEXO II","Escolher")))))</f>
        <v/>
      </c>
      <c r="AH1201" s="45" t="str">
        <f aca="false">IF(AG1201&lt;&gt;"Pneus","",IFERROR(VLOOKUP(R1201,Dados!$X$2:$Z$5,3,0)*(AI1201-Q1201),VLOOKUP(D1201,Dados!$X$7:$Z$33,3,0)*(AI1201-Q1201)))</f>
        <v/>
      </c>
      <c r="AI1201" s="47" t="str">
        <f aca="false">IF(B1201="","",P1201+Q1201+O1201+M1201+L1201-N1201)</f>
        <v/>
      </c>
      <c r="AJ1201" s="48" t="str">
        <f aca="false">IFERROR(IF(AND(AC1201="SIM",AG1201="-",Y1201="REVENDA"),(AB1201/1+1)*AI1201,IF(AND(AC1201="SIM",AG1201="Pneus",Y1201="REVENDA"),(AB1201/1+1)*(AI1201-AH1201),"")),"")</f>
        <v/>
      </c>
      <c r="AK1201" s="48" t="str">
        <f aca="false">IF(AJ1201="","",AJ1201*17%)</f>
        <v/>
      </c>
      <c r="AL1201" s="48" t="str">
        <f aca="false">IFERROR(IF(AC1201="NÃO","",IF(AK1201="","",IF(E1201="Simples Nacional",BF1201,IF(T1201=0.12,U1201*0.5833337002,IF(T1201=0,AI1201*0.07,U1201))))),"")</f>
        <v/>
      </c>
      <c r="AM1201" s="47" t="str">
        <f aca="false">IFERROR(IF(AC1201="NÃO","",IF(OR(AG1201="-",AG1201="Pneus"),AK1201-AL1201,"")),"")</f>
        <v/>
      </c>
      <c r="AN1201" s="48" t="str">
        <f aca="false">IF(AND(Y1201="REVENDA",AC1201="SIM",AG1201="BIT"),((AB1201/1+1)*AI1201)*0.4117,"")</f>
        <v/>
      </c>
      <c r="AO1201" s="48" t="str">
        <f aca="false">IF(AN1201="","",AN1201*17%)</f>
        <v/>
      </c>
      <c r="AP1201" s="49" t="str">
        <f aca="false">IF(AN1201="","",IF(T1201=0.12,(U1201*0.4117)*0.4117,IF(T1201=0,(AI1201*0.07)*0.4117,U1201*0.4117)))</f>
        <v/>
      </c>
      <c r="AQ1201" s="47" t="str">
        <f aca="false">IF(AN1201="","",AO1201-AP1201)</f>
        <v/>
      </c>
      <c r="AR1201" s="50" t="str">
        <f aca="false">IFERROR(IF(AND(AC1201="SIM",Y1201="REVENDA",LEFT(AG1201,5)="ANEXO")*OR(AE1201="ANEXO I",AF1201="ANEXO II"),VLOOKUP(H1201,Dados!G:I,2,0),""),"INSERIR MVA")</f>
        <v/>
      </c>
      <c r="AS1201" s="48" t="str">
        <f aca="false">IF(LEFT(AG1201,5)="ANEXO",VLOOKUP(AG1201,Dados!$X$111:$Z$112,2,0)*(AI1201-Q1201),"")</f>
        <v/>
      </c>
      <c r="AT1201" s="48" t="str">
        <f aca="false">IFERROR(IF(AR1201="","",(AI1201*AR1201)+AI1201),"INSERIR MVA")</f>
        <v/>
      </c>
      <c r="AU1201" s="48" t="str">
        <f aca="false">IF(AT1201="","",IF(AY1201=0.04,U1201,AS1201*AY1201))</f>
        <v/>
      </c>
      <c r="AV1201" s="47" t="str">
        <f aca="false">IFERROR(IF(AU1201="","",(VLOOKUP(AG1201,Dados!$X$111:$Z$112,3,0)*AT1201*0.17)),"INSERIR MVA")</f>
        <v/>
      </c>
      <c r="AW1201" s="47" t="str">
        <f aca="false">IFERROR(IF(AR1201="","",AV1201-AU1201),"")</f>
        <v/>
      </c>
      <c r="AX1201" s="51" t="str">
        <f aca="false">IFERROR(IF(AC1201="NÃO","",IF(AM1201&lt;&gt;"",AM1201-W1201,IF(AQ1201&lt;&gt;"",AQ1201-W1201,IF(AW1201&lt;&gt;"",AW1201-W1201,"")))),"")</f>
        <v/>
      </c>
      <c r="AY1201" s="46" t="str">
        <f aca="false">IFERROR(IF(ISNA(VLOOKUP(R1201,Dados!$X$2:$Y$5,2,0)),VLOOKUP(D1201,Dados!$X$7:$Y$33,2,0),VLOOKUP(R1201,Dados!$X$2:$Y$5,2,0)),"")</f>
        <v/>
      </c>
      <c r="AZ1201" s="52" t="str">
        <f aca="false">IF(C1201="","",IF(AND(Y1201="CONSUMO",AC1201="NÃO")*OR(AG1201="-",AG1201="BIT"),IF(E1201&lt;&gt;"",(AI1201-(P1201+L1201-N1201+Q1201)*AY1201)/0.83),""))</f>
        <v/>
      </c>
      <c r="BA1201" s="51" t="str">
        <f aca="false">IF(AZ1201="","",AZ1201*0.17-((P1201+L1201-N1201+Q1201)*AY1201))</f>
        <v/>
      </c>
      <c r="BB1201" s="51" t="str">
        <f aca="false">IF(AND(Y1201="CONSUMO",AG1201="ANEXO I",AY1201&gt;4%),(AI1201-(P1201+L1201-N1201+Q1201)*0.0514)/0.83*(0.5177)*(0.17)-AI1201*0.0514,IF(AND(Y1201="CONSUMO",AG1201="ANEXO II",AY1201&gt;4%),(AI1201-(P1201+L1201-N1201+Q1201)*0.041)/0.83*(0.3295)*(0.17)-AI1201*0.041,IF(AND(Y1201="CONSUMO",AG1201="ANEXO I",AY1201=4%),(AI1201-(P1201+L1201-N1201+Q1201)*0.04)/0.83*(0.5177)*(0.17)-AI1201*0.04,IF(AND(Y1201="CONSUMO",AG1201="ANEXO II",AY1201=4%),(AI1201-(P1201+L1201-N1201+Q1201)*0.04)/0.83*(0.3295)*(0.17)-AI1201*0.04,""))))</f>
        <v/>
      </c>
      <c r="BC1201" s="51" t="str">
        <f aca="false">IF(C1201="","",IF(AND(Y1201="CONSUMO",AC1201="SIM")*OR(AG1201="-",AG1201="BIT"),IF(E1201&lt;&gt;"",(AI1201-(P1201+L1201-N1201+Q1201)*AY1201)/0.83),""))</f>
        <v/>
      </c>
      <c r="BD1201" s="51" t="str">
        <f aca="false">IF(BC1201="","",BC1201*0.17)</f>
        <v/>
      </c>
      <c r="BE1201" s="51" t="str">
        <f aca="false">IF(I1201=6908,0,IF(BC1201="","",BD1201-((P1201+L1201-N1201+Q1201)*AY1201)))</f>
        <v/>
      </c>
      <c r="BF1201" s="53" t="str">
        <f aca="false">IF(B1201="","",IF(OR(B1201="",E1201="Regime Normal"),0,(AI1201-Q1201)*VLOOKUP(R1201,Dados!$X$98:$Y$108,2,0)))</f>
        <v/>
      </c>
      <c r="BG1201" s="54" t="str">
        <f aca="false">IFERROR(VLOOKUP(I1201,Dados!$AC$27:$AD$43,2,0),IF(B1201="","",IF(D1201&lt;&gt;"MT",IF(AND(AC1201="SIM",Y1201="Revenda"),"2403",IF(AND(AC1201="SIM",Y1201="Consumo"),"2407",IF(AND(AC1201="NÃO",Y1201="Revenda"),"2102",IF(AND(AC1201="NÃO",Y1201="Consumo"),"2556",)))),REPLACE(I1201,1,1,1))))</f>
        <v/>
      </c>
    </row>
    <row r="1202" customFormat="false" ht="12.8" hidden="false" customHeight="true" outlineLevel="0" collapsed="false">
      <c r="Y1202" s="45"/>
      <c r="Z1202" s="46" t="str">
        <f aca="false">IF(B1202="","",(IFERROR(VLOOKUP(H1202,Dados!A$3:B$15000,2,0),"Não Encontrado")))</f>
        <v/>
      </c>
      <c r="AA1202" s="46" t="str">
        <f aca="false">IF(B1202="","",(IFERROR(VLOOKUP(G1202,Dados!C$3:E$15000,3,0),"Não Encontrado")))</f>
        <v/>
      </c>
      <c r="AB1202" s="46" t="str">
        <f aca="false">IFERROR(IF(Z1202&lt;&gt;"Não Encontrado",Z1202,IF(AA1202&lt;&gt;"Não Encontrado",AA1202,"")),"")</f>
        <v/>
      </c>
      <c r="AC1202" s="45" t="str">
        <f aca="false">IF(B1202="","",IF(AB1202="","NÃO","SIM"))</f>
        <v/>
      </c>
      <c r="AD1202" s="45" t="str">
        <f aca="false">IFERROR(VLOOKUP(G1202,Dados!$P$3:$R$500,3,0),"")</f>
        <v/>
      </c>
      <c r="AE1202" s="45" t="str">
        <f aca="false">IFERROR(VLOOKUP(G1202,Dados!$K$3:$L$500,2,0),"")</f>
        <v/>
      </c>
      <c r="AF1202" s="45" t="str">
        <f aca="false">IFERROR(VLOOKUP(G1202,Dados!$M$3:$N$500,2,0),"")</f>
        <v/>
      </c>
      <c r="AG1202" s="45" t="str">
        <f aca="false">IF(F1202="","",IF(AND(AD1202="",AE1202="",AF1202=""),"-",IF(AND(AD1202="BIT",AE1202="",AF1202=""),"BIT",IF(AND(AE1202="ANEXO I",AD1202="",AF1202=""),"ANEXO I",IF(AND(AF1202="ANEXO II",AD1202="",AE1202=""),"ANEXO II","Escolher")))))</f>
        <v/>
      </c>
      <c r="AH1202" s="45" t="str">
        <f aca="false">IF(AG1202&lt;&gt;"Pneus","",IFERROR(VLOOKUP(R1202,Dados!$X$2:$Z$5,3,0)*(AI1202-Q1202),VLOOKUP(D1202,Dados!$X$7:$Z$33,3,0)*(AI1202-Q1202)))</f>
        <v/>
      </c>
      <c r="AI1202" s="47" t="str">
        <f aca="false">IF(B1202="","",P1202+Q1202+O1202+M1202+L1202-N1202)</f>
        <v/>
      </c>
      <c r="AJ1202" s="48" t="str">
        <f aca="false">IFERROR(IF(AND(AC1202="SIM",AG1202="-",Y1202="REVENDA"),(AB1202/1+1)*AI1202,IF(AND(AC1202="SIM",AG1202="Pneus",Y1202="REVENDA"),(AB1202/1+1)*(AI1202-AH1202),"")),"")</f>
        <v/>
      </c>
      <c r="AK1202" s="48" t="str">
        <f aca="false">IF(AJ1202="","",AJ1202*17%)</f>
        <v/>
      </c>
      <c r="AL1202" s="48" t="str">
        <f aca="false">IFERROR(IF(AC1202="NÃO","",IF(AK1202="","",IF(E1202="Simples Nacional",BF1202,IF(T1202=0.12,U1202*0.5833337002,IF(T1202=0,AI1202*0.07,U1202))))),"")</f>
        <v/>
      </c>
      <c r="AM1202" s="47" t="str">
        <f aca="false">IFERROR(IF(AC1202="NÃO","",IF(OR(AG1202="-",AG1202="Pneus"),AK1202-AL1202,"")),"")</f>
        <v/>
      </c>
      <c r="AN1202" s="48" t="str">
        <f aca="false">IF(AND(Y1202="REVENDA",AC1202="SIM",AG1202="BIT"),((AB1202/1+1)*AI1202)*0.4117,"")</f>
        <v/>
      </c>
      <c r="AO1202" s="48" t="str">
        <f aca="false">IF(AN1202="","",AN1202*17%)</f>
        <v/>
      </c>
      <c r="AP1202" s="49" t="str">
        <f aca="false">IF(AN1202="","",IF(T1202=0.12,(U1202*0.4117)*0.4117,IF(T1202=0,(AI1202*0.07)*0.4117,U1202*0.4117)))</f>
        <v/>
      </c>
      <c r="AQ1202" s="47" t="str">
        <f aca="false">IF(AN1202="","",AO1202-AP1202)</f>
        <v/>
      </c>
      <c r="AR1202" s="50" t="str">
        <f aca="false">IFERROR(IF(AND(AC1202="SIM",Y1202="REVENDA",LEFT(AG1202,5)="ANEXO")*OR(AE1202="ANEXO I",AF1202="ANEXO II"),VLOOKUP(H1202,Dados!G:I,2,0),""),"INSERIR MVA")</f>
        <v/>
      </c>
      <c r="AS1202" s="48" t="str">
        <f aca="false">IF(LEFT(AG1202,5)="ANEXO",VLOOKUP(AG1202,Dados!$X$111:$Z$112,2,0)*(AI1202-Q1202),"")</f>
        <v/>
      </c>
      <c r="AT1202" s="48" t="str">
        <f aca="false">IFERROR(IF(AR1202="","",(AI1202*AR1202)+AI1202),"INSERIR MVA")</f>
        <v/>
      </c>
      <c r="AU1202" s="48" t="str">
        <f aca="false">IF(AT1202="","",IF(AY1202=0.04,U1202,AS1202*AY1202))</f>
        <v/>
      </c>
      <c r="AV1202" s="47" t="str">
        <f aca="false">IFERROR(IF(AU1202="","",(VLOOKUP(AG1202,Dados!$X$111:$Z$112,3,0)*AT1202*0.17)),"INSERIR MVA")</f>
        <v/>
      </c>
      <c r="AW1202" s="47" t="str">
        <f aca="false">IFERROR(IF(AR1202="","",AV1202-AU1202),"")</f>
        <v/>
      </c>
      <c r="AX1202" s="51" t="str">
        <f aca="false">IFERROR(IF(AC1202="NÃO","",IF(AM1202&lt;&gt;"",AM1202-W1202,IF(AQ1202&lt;&gt;"",AQ1202-W1202,IF(AW1202&lt;&gt;"",AW1202-W1202,"")))),"")</f>
        <v/>
      </c>
      <c r="AY1202" s="46" t="str">
        <f aca="false">IFERROR(IF(ISNA(VLOOKUP(R1202,Dados!$X$2:$Y$5,2,0)),VLOOKUP(D1202,Dados!$X$7:$Y$33,2,0),VLOOKUP(R1202,Dados!$X$2:$Y$5,2,0)),"")</f>
        <v/>
      </c>
      <c r="AZ1202" s="52" t="str">
        <f aca="false">IF(C1202="","",IF(AND(Y1202="CONSUMO",AC1202="NÃO")*OR(AG1202="-",AG1202="BIT"),IF(E1202&lt;&gt;"",(AI1202-(P1202+L1202-N1202+Q1202)*AY1202)/0.83),""))</f>
        <v/>
      </c>
      <c r="BA1202" s="51" t="str">
        <f aca="false">IF(AZ1202="","",AZ1202*0.17-((P1202+L1202-N1202+Q1202)*AY1202))</f>
        <v/>
      </c>
      <c r="BB1202" s="51" t="str">
        <f aca="false">IF(AND(Y1202="CONSUMO",AG1202="ANEXO I",AY1202&gt;4%),(AI1202-(P1202+L1202-N1202+Q1202)*0.0514)/0.83*(0.5177)*(0.17)-AI1202*0.0514,IF(AND(Y1202="CONSUMO",AG1202="ANEXO II",AY1202&gt;4%),(AI1202-(P1202+L1202-N1202+Q1202)*0.041)/0.83*(0.3295)*(0.17)-AI1202*0.041,IF(AND(Y1202="CONSUMO",AG1202="ANEXO I",AY1202=4%),(AI1202-(P1202+L1202-N1202+Q1202)*0.04)/0.83*(0.5177)*(0.17)-AI1202*0.04,IF(AND(Y1202="CONSUMO",AG1202="ANEXO II",AY1202=4%),(AI1202-(P1202+L1202-N1202+Q1202)*0.04)/0.83*(0.3295)*(0.17)-AI1202*0.04,""))))</f>
        <v/>
      </c>
      <c r="BC1202" s="51" t="str">
        <f aca="false">IF(C1202="","",IF(AND(Y1202="CONSUMO",AC1202="SIM")*OR(AG1202="-",AG1202="BIT"),IF(E1202&lt;&gt;"",(AI1202-(P1202+L1202-N1202+Q1202)*AY1202)/0.83),""))</f>
        <v/>
      </c>
      <c r="BD1202" s="51" t="str">
        <f aca="false">IF(BC1202="","",BC1202*0.17)</f>
        <v/>
      </c>
      <c r="BE1202" s="51" t="str">
        <f aca="false">IF(I1202=6908,0,IF(BC1202="","",BD1202-((P1202+L1202-N1202+Q1202)*AY1202)))</f>
        <v/>
      </c>
      <c r="BF1202" s="53" t="str">
        <f aca="false">IF(B1202="","",IF(OR(B1202="",E1202="Regime Normal"),0,(AI1202-Q1202)*VLOOKUP(R1202,Dados!$X$98:$Y$108,2,0)))</f>
        <v/>
      </c>
      <c r="BG1202" s="54" t="str">
        <f aca="false">IFERROR(VLOOKUP(I1202,Dados!$AC$27:$AD$43,2,0),IF(B1202="","",IF(D1202&lt;&gt;"MT",IF(AND(AC1202="SIM",Y1202="Revenda"),"2403",IF(AND(AC1202="SIM",Y1202="Consumo"),"2407",IF(AND(AC1202="NÃO",Y1202="Revenda"),"2102",IF(AND(AC1202="NÃO",Y1202="Consumo"),"2556",)))),REPLACE(I1202,1,1,1))))</f>
        <v/>
      </c>
    </row>
    <row r="1203" customFormat="false" ht="12.8" hidden="false" customHeight="true" outlineLevel="0" collapsed="false">
      <c r="Y1203" s="45"/>
      <c r="Z1203" s="46" t="str">
        <f aca="false">IF(B1203="","",(IFERROR(VLOOKUP(H1203,Dados!A$3:B$15000,2,0),"Não Encontrado")))</f>
        <v/>
      </c>
      <c r="AA1203" s="46" t="str">
        <f aca="false">IF(B1203="","",(IFERROR(VLOOKUP(G1203,Dados!C$3:E$15000,3,0),"Não Encontrado")))</f>
        <v/>
      </c>
      <c r="AB1203" s="46" t="str">
        <f aca="false">IFERROR(IF(Z1203&lt;&gt;"Não Encontrado",Z1203,IF(AA1203&lt;&gt;"Não Encontrado",AA1203,"")),"")</f>
        <v/>
      </c>
      <c r="AC1203" s="45" t="str">
        <f aca="false">IF(B1203="","",IF(AB1203="","NÃO","SIM"))</f>
        <v/>
      </c>
      <c r="AD1203" s="45" t="str">
        <f aca="false">IFERROR(VLOOKUP(G1203,Dados!$P$3:$R$500,3,0),"")</f>
        <v/>
      </c>
      <c r="AE1203" s="45" t="str">
        <f aca="false">IFERROR(VLOOKUP(G1203,Dados!$K$3:$L$500,2,0),"")</f>
        <v/>
      </c>
      <c r="AF1203" s="45" t="str">
        <f aca="false">IFERROR(VLOOKUP(G1203,Dados!$M$3:$N$500,2,0),"")</f>
        <v/>
      </c>
      <c r="AG1203" s="45" t="str">
        <f aca="false">IF(F1203="","",IF(AND(AD1203="",AE1203="",AF1203=""),"-",IF(AND(AD1203="BIT",AE1203="",AF1203=""),"BIT",IF(AND(AE1203="ANEXO I",AD1203="",AF1203=""),"ANEXO I",IF(AND(AF1203="ANEXO II",AD1203="",AE1203=""),"ANEXO II","Escolher")))))</f>
        <v/>
      </c>
      <c r="AH1203" s="45" t="str">
        <f aca="false">IF(AG1203&lt;&gt;"Pneus","",IFERROR(VLOOKUP(R1203,Dados!$X$2:$Z$5,3,0)*(AI1203-Q1203),VLOOKUP(D1203,Dados!$X$7:$Z$33,3,0)*(AI1203-Q1203)))</f>
        <v/>
      </c>
      <c r="AI1203" s="47" t="str">
        <f aca="false">IF(B1203="","",P1203+Q1203+O1203+M1203+L1203-N1203)</f>
        <v/>
      </c>
      <c r="AJ1203" s="48" t="str">
        <f aca="false">IFERROR(IF(AND(AC1203="SIM",AG1203="-",Y1203="REVENDA"),(AB1203/1+1)*AI1203,IF(AND(AC1203="SIM",AG1203="Pneus",Y1203="REVENDA"),(AB1203/1+1)*(AI1203-AH1203),"")),"")</f>
        <v/>
      </c>
      <c r="AK1203" s="48" t="str">
        <f aca="false">IF(AJ1203="","",AJ1203*17%)</f>
        <v/>
      </c>
      <c r="AL1203" s="48" t="str">
        <f aca="false">IFERROR(IF(AC1203="NÃO","",IF(AK1203="","",IF(E1203="Simples Nacional",BF1203,IF(T1203=0.12,U1203*0.5833337002,IF(T1203=0,AI1203*0.07,U1203))))),"")</f>
        <v/>
      </c>
      <c r="AM1203" s="47" t="str">
        <f aca="false">IFERROR(IF(AC1203="NÃO","",IF(OR(AG1203="-",AG1203="Pneus"),AK1203-AL1203,"")),"")</f>
        <v/>
      </c>
      <c r="AN1203" s="48" t="str">
        <f aca="false">IF(AND(Y1203="REVENDA",AC1203="SIM",AG1203="BIT"),((AB1203/1+1)*AI1203)*0.4117,"")</f>
        <v/>
      </c>
      <c r="AO1203" s="48" t="str">
        <f aca="false">IF(AN1203="","",AN1203*17%)</f>
        <v/>
      </c>
      <c r="AP1203" s="49" t="str">
        <f aca="false">IF(AN1203="","",IF(T1203=0.12,(U1203*0.4117)*0.4117,IF(T1203=0,(AI1203*0.07)*0.4117,U1203*0.4117)))</f>
        <v/>
      </c>
      <c r="AQ1203" s="47" t="str">
        <f aca="false">IF(AN1203="","",AO1203-AP1203)</f>
        <v/>
      </c>
      <c r="AR1203" s="50" t="str">
        <f aca="false">IFERROR(IF(AND(AC1203="SIM",Y1203="REVENDA",LEFT(AG1203,5)="ANEXO")*OR(AE1203="ANEXO I",AF1203="ANEXO II"),VLOOKUP(H1203,Dados!G:I,2,0),""),"INSERIR MVA")</f>
        <v/>
      </c>
      <c r="AS1203" s="48" t="str">
        <f aca="false">IF(LEFT(AG1203,5)="ANEXO",VLOOKUP(AG1203,Dados!$X$111:$Z$112,2,0)*(AI1203-Q1203),"")</f>
        <v/>
      </c>
      <c r="AT1203" s="48" t="str">
        <f aca="false">IFERROR(IF(AR1203="","",(AI1203*AR1203)+AI1203),"INSERIR MVA")</f>
        <v/>
      </c>
      <c r="AU1203" s="48" t="str">
        <f aca="false">IF(AT1203="","",IF(AY1203=0.04,U1203,AS1203*AY1203))</f>
        <v/>
      </c>
      <c r="AV1203" s="47" t="str">
        <f aca="false">IFERROR(IF(AU1203="","",(VLOOKUP(AG1203,Dados!$X$111:$Z$112,3,0)*AT1203*0.17)),"INSERIR MVA")</f>
        <v/>
      </c>
      <c r="AW1203" s="47" t="str">
        <f aca="false">IFERROR(IF(AR1203="","",AV1203-AU1203),"")</f>
        <v/>
      </c>
      <c r="AX1203" s="51" t="str">
        <f aca="false">IFERROR(IF(AC1203="NÃO","",IF(AM1203&lt;&gt;"",AM1203-W1203,IF(AQ1203&lt;&gt;"",AQ1203-W1203,IF(AW1203&lt;&gt;"",AW1203-W1203,"")))),"")</f>
        <v/>
      </c>
      <c r="AY1203" s="46" t="str">
        <f aca="false">IFERROR(IF(ISNA(VLOOKUP(R1203,Dados!$X$2:$Y$5,2,0)),VLOOKUP(D1203,Dados!$X$7:$Y$33,2,0),VLOOKUP(R1203,Dados!$X$2:$Y$5,2,0)),"")</f>
        <v/>
      </c>
      <c r="AZ1203" s="52" t="str">
        <f aca="false">IF(C1203="","",IF(AND(Y1203="CONSUMO",AC1203="NÃO")*OR(AG1203="-",AG1203="BIT"),IF(E1203&lt;&gt;"",(AI1203-(P1203+L1203-N1203+Q1203)*AY1203)/0.83),""))</f>
        <v/>
      </c>
      <c r="BA1203" s="51" t="str">
        <f aca="false">IF(AZ1203="","",AZ1203*0.17-((P1203+L1203-N1203+Q1203)*AY1203))</f>
        <v/>
      </c>
      <c r="BB1203" s="51" t="str">
        <f aca="false">IF(AND(Y1203="CONSUMO",AG1203="ANEXO I",AY1203&gt;4%),(AI1203-(P1203+L1203-N1203+Q1203)*0.0514)/0.83*(0.5177)*(0.17)-AI1203*0.0514,IF(AND(Y1203="CONSUMO",AG1203="ANEXO II",AY1203&gt;4%),(AI1203-(P1203+L1203-N1203+Q1203)*0.041)/0.83*(0.3295)*(0.17)-AI1203*0.041,IF(AND(Y1203="CONSUMO",AG1203="ANEXO I",AY1203=4%),(AI1203-(P1203+L1203-N1203+Q1203)*0.04)/0.83*(0.5177)*(0.17)-AI1203*0.04,IF(AND(Y1203="CONSUMO",AG1203="ANEXO II",AY1203=4%),(AI1203-(P1203+L1203-N1203+Q1203)*0.04)/0.83*(0.3295)*(0.17)-AI1203*0.04,""))))</f>
        <v/>
      </c>
      <c r="BC1203" s="51" t="str">
        <f aca="false">IF(C1203="","",IF(AND(Y1203="CONSUMO",AC1203="SIM")*OR(AG1203="-",AG1203="BIT"),IF(E1203&lt;&gt;"",(AI1203-(P1203+L1203-N1203+Q1203)*AY1203)/0.83),""))</f>
        <v/>
      </c>
      <c r="BD1203" s="51" t="str">
        <f aca="false">IF(BC1203="","",BC1203*0.17)</f>
        <v/>
      </c>
      <c r="BE1203" s="51" t="str">
        <f aca="false">IF(I1203=6908,0,IF(BC1203="","",BD1203-((P1203+L1203-N1203+Q1203)*AY1203)))</f>
        <v/>
      </c>
      <c r="BF1203" s="53" t="str">
        <f aca="false">IF(B1203="","",IF(OR(B1203="",E1203="Regime Normal"),0,(AI1203-Q1203)*VLOOKUP(R1203,Dados!$X$98:$Y$108,2,0)))</f>
        <v/>
      </c>
      <c r="BG1203" s="54" t="str">
        <f aca="false">IFERROR(VLOOKUP(I1203,Dados!$AC$27:$AD$43,2,0),IF(B1203="","",IF(D1203&lt;&gt;"MT",IF(AND(AC1203="SIM",Y1203="Revenda"),"2403",IF(AND(AC1203="SIM",Y1203="Consumo"),"2407",IF(AND(AC1203="NÃO",Y1203="Revenda"),"2102",IF(AND(AC1203="NÃO",Y1203="Consumo"),"2556",)))),REPLACE(I1203,1,1,1))))</f>
        <v/>
      </c>
    </row>
    <row r="1204" customFormat="false" ht="12.8" hidden="false" customHeight="true" outlineLevel="0" collapsed="false">
      <c r="Y1204" s="45"/>
      <c r="Z1204" s="46" t="str">
        <f aca="false">IF(B1204="","",(IFERROR(VLOOKUP(H1204,Dados!A$3:B$15000,2,0),"Não Encontrado")))</f>
        <v/>
      </c>
      <c r="AA1204" s="46" t="str">
        <f aca="false">IF(B1204="","",(IFERROR(VLOOKUP(G1204,Dados!C$3:E$15000,3,0),"Não Encontrado")))</f>
        <v/>
      </c>
      <c r="AB1204" s="46" t="str">
        <f aca="false">IFERROR(IF(Z1204&lt;&gt;"Não Encontrado",Z1204,IF(AA1204&lt;&gt;"Não Encontrado",AA1204,"")),"")</f>
        <v/>
      </c>
      <c r="AC1204" s="45" t="str">
        <f aca="false">IF(B1204="","",IF(AB1204="","NÃO","SIM"))</f>
        <v/>
      </c>
      <c r="AD1204" s="45" t="str">
        <f aca="false">IFERROR(VLOOKUP(G1204,Dados!$P$3:$R$500,3,0),"")</f>
        <v/>
      </c>
      <c r="AE1204" s="45" t="str">
        <f aca="false">IFERROR(VLOOKUP(G1204,Dados!$K$3:$L$500,2,0),"")</f>
        <v/>
      </c>
      <c r="AF1204" s="45" t="str">
        <f aca="false">IFERROR(VLOOKUP(G1204,Dados!$M$3:$N$500,2,0),"")</f>
        <v/>
      </c>
      <c r="AG1204" s="45" t="str">
        <f aca="false">IF(F1204="","",IF(AND(AD1204="",AE1204="",AF1204=""),"-",IF(AND(AD1204="BIT",AE1204="",AF1204=""),"BIT",IF(AND(AE1204="ANEXO I",AD1204="",AF1204=""),"ANEXO I",IF(AND(AF1204="ANEXO II",AD1204="",AE1204=""),"ANEXO II","Escolher")))))</f>
        <v/>
      </c>
      <c r="AH1204" s="45" t="str">
        <f aca="false">IF(AG1204&lt;&gt;"Pneus","",IFERROR(VLOOKUP(R1204,Dados!$X$2:$Z$5,3,0)*(AI1204-Q1204),VLOOKUP(D1204,Dados!$X$7:$Z$33,3,0)*(AI1204-Q1204)))</f>
        <v/>
      </c>
      <c r="AI1204" s="47" t="str">
        <f aca="false">IF(B1204="","",P1204+Q1204+O1204+M1204+L1204-N1204)</f>
        <v/>
      </c>
      <c r="AJ1204" s="48" t="str">
        <f aca="false">IFERROR(IF(AND(AC1204="SIM",AG1204="-",Y1204="REVENDA"),(AB1204/1+1)*AI1204,IF(AND(AC1204="SIM",AG1204="Pneus",Y1204="REVENDA"),(AB1204/1+1)*(AI1204-AH1204),"")),"")</f>
        <v/>
      </c>
      <c r="AK1204" s="48" t="str">
        <f aca="false">IF(AJ1204="","",AJ1204*17%)</f>
        <v/>
      </c>
      <c r="AL1204" s="48" t="str">
        <f aca="false">IFERROR(IF(AC1204="NÃO","",IF(AK1204="","",IF(E1204="Simples Nacional",BF1204,IF(T1204=0.12,U1204*0.5833337002,IF(T1204=0,AI1204*0.07,U1204))))),"")</f>
        <v/>
      </c>
      <c r="AM1204" s="47" t="str">
        <f aca="false">IFERROR(IF(AC1204="NÃO","",IF(OR(AG1204="-",AG1204="Pneus"),AK1204-AL1204,"")),"")</f>
        <v/>
      </c>
      <c r="AN1204" s="48" t="str">
        <f aca="false">IF(AND(Y1204="REVENDA",AC1204="SIM",AG1204="BIT"),((AB1204/1+1)*AI1204)*0.4117,"")</f>
        <v/>
      </c>
      <c r="AO1204" s="48" t="str">
        <f aca="false">IF(AN1204="","",AN1204*17%)</f>
        <v/>
      </c>
      <c r="AP1204" s="49" t="str">
        <f aca="false">IF(AN1204="","",IF(T1204=0.12,(U1204*0.4117)*0.4117,IF(T1204=0,(AI1204*0.07)*0.4117,U1204*0.4117)))</f>
        <v/>
      </c>
      <c r="AQ1204" s="47" t="str">
        <f aca="false">IF(AN1204="","",AO1204-AP1204)</f>
        <v/>
      </c>
      <c r="AR1204" s="50" t="str">
        <f aca="false">IFERROR(IF(AND(AC1204="SIM",Y1204="REVENDA",LEFT(AG1204,5)="ANEXO")*OR(AE1204="ANEXO I",AF1204="ANEXO II"),VLOOKUP(H1204,Dados!G:I,2,0),""),"INSERIR MVA")</f>
        <v/>
      </c>
      <c r="AS1204" s="48" t="str">
        <f aca="false">IF(LEFT(AG1204,5)="ANEXO",VLOOKUP(AG1204,Dados!$X$111:$Z$112,2,0)*(AI1204-Q1204),"")</f>
        <v/>
      </c>
      <c r="AT1204" s="48" t="str">
        <f aca="false">IFERROR(IF(AR1204="","",(AI1204*AR1204)+AI1204),"INSERIR MVA")</f>
        <v/>
      </c>
      <c r="AU1204" s="48" t="str">
        <f aca="false">IF(AT1204="","",IF(AY1204=0.04,U1204,AS1204*AY1204))</f>
        <v/>
      </c>
      <c r="AV1204" s="47" t="str">
        <f aca="false">IFERROR(IF(AU1204="","",(VLOOKUP(AG1204,Dados!$X$111:$Z$112,3,0)*AT1204*0.17)),"INSERIR MVA")</f>
        <v/>
      </c>
      <c r="AW1204" s="47" t="str">
        <f aca="false">IFERROR(IF(AR1204="","",AV1204-AU1204),"")</f>
        <v/>
      </c>
      <c r="AX1204" s="51" t="str">
        <f aca="false">IFERROR(IF(AC1204="NÃO","",IF(AM1204&lt;&gt;"",AM1204-W1204,IF(AQ1204&lt;&gt;"",AQ1204-W1204,IF(AW1204&lt;&gt;"",AW1204-W1204,"")))),"")</f>
        <v/>
      </c>
      <c r="AY1204" s="46" t="str">
        <f aca="false">IFERROR(IF(ISNA(VLOOKUP(R1204,Dados!$X$2:$Y$5,2,0)),VLOOKUP(D1204,Dados!$X$7:$Y$33,2,0),VLOOKUP(R1204,Dados!$X$2:$Y$5,2,0)),"")</f>
        <v/>
      </c>
      <c r="AZ1204" s="52" t="str">
        <f aca="false">IF(C1204="","",IF(AND(Y1204="CONSUMO",AC1204="NÃO")*OR(AG1204="-",AG1204="BIT"),IF(E1204&lt;&gt;"",(AI1204-(P1204+L1204-N1204+Q1204)*AY1204)/0.83),""))</f>
        <v/>
      </c>
      <c r="BA1204" s="51" t="str">
        <f aca="false">IF(AZ1204="","",AZ1204*0.17-((P1204+L1204-N1204+Q1204)*AY1204))</f>
        <v/>
      </c>
      <c r="BB1204" s="51" t="str">
        <f aca="false">IF(AND(Y1204="CONSUMO",AG1204="ANEXO I",AY1204&gt;4%),(AI1204-(P1204+L1204-N1204+Q1204)*0.0514)/0.83*(0.5177)*(0.17)-AI1204*0.0514,IF(AND(Y1204="CONSUMO",AG1204="ANEXO II",AY1204&gt;4%),(AI1204-(P1204+L1204-N1204+Q1204)*0.041)/0.83*(0.3295)*(0.17)-AI1204*0.041,IF(AND(Y1204="CONSUMO",AG1204="ANEXO I",AY1204=4%),(AI1204-(P1204+L1204-N1204+Q1204)*0.04)/0.83*(0.5177)*(0.17)-AI1204*0.04,IF(AND(Y1204="CONSUMO",AG1204="ANEXO II",AY1204=4%),(AI1204-(P1204+L1204-N1204+Q1204)*0.04)/0.83*(0.3295)*(0.17)-AI1204*0.04,""))))</f>
        <v/>
      </c>
      <c r="BC1204" s="51" t="str">
        <f aca="false">IF(C1204="","",IF(AND(Y1204="CONSUMO",AC1204="SIM")*OR(AG1204="-",AG1204="BIT"),IF(E1204&lt;&gt;"",(AI1204-(P1204+L1204-N1204+Q1204)*AY1204)/0.83),""))</f>
        <v/>
      </c>
      <c r="BD1204" s="51" t="str">
        <f aca="false">IF(BC1204="","",BC1204*0.17)</f>
        <v/>
      </c>
      <c r="BE1204" s="51" t="str">
        <f aca="false">IF(I1204=6908,0,IF(BC1204="","",BD1204-((P1204+L1204-N1204+Q1204)*AY1204)))</f>
        <v/>
      </c>
      <c r="BF1204" s="53" t="str">
        <f aca="false">IF(B1204="","",IF(OR(B1204="",E1204="Regime Normal"),0,(AI1204-Q1204)*VLOOKUP(R1204,Dados!$X$98:$Y$108,2,0)))</f>
        <v/>
      </c>
      <c r="BG1204" s="54" t="str">
        <f aca="false">IFERROR(VLOOKUP(I1204,Dados!$AC$27:$AD$43,2,0),IF(B1204="","",IF(D1204&lt;&gt;"MT",IF(AND(AC1204="SIM",Y1204="Revenda"),"2403",IF(AND(AC1204="SIM",Y1204="Consumo"),"2407",IF(AND(AC1204="NÃO",Y1204="Revenda"),"2102",IF(AND(AC1204="NÃO",Y1204="Consumo"),"2556",)))),REPLACE(I1204,1,1,1))))</f>
        <v/>
      </c>
    </row>
    <row r="1205" customFormat="false" ht="12.8" hidden="false" customHeight="true" outlineLevel="0" collapsed="false">
      <c r="Y1205" s="45"/>
      <c r="Z1205" s="46" t="str">
        <f aca="false">IF(B1205="","",(IFERROR(VLOOKUP(H1205,Dados!A$3:B$15000,2,0),"Não Encontrado")))</f>
        <v/>
      </c>
      <c r="AA1205" s="46" t="str">
        <f aca="false">IF(B1205="","",(IFERROR(VLOOKUP(G1205,Dados!C$3:E$15000,3,0),"Não Encontrado")))</f>
        <v/>
      </c>
      <c r="AB1205" s="46" t="str">
        <f aca="false">IFERROR(IF(Z1205&lt;&gt;"Não Encontrado",Z1205,IF(AA1205&lt;&gt;"Não Encontrado",AA1205,"")),"")</f>
        <v/>
      </c>
      <c r="AC1205" s="45" t="str">
        <f aca="false">IF(B1205="","",IF(AB1205="","NÃO","SIM"))</f>
        <v/>
      </c>
      <c r="AD1205" s="45" t="str">
        <f aca="false">IFERROR(VLOOKUP(G1205,Dados!$P$3:$R$500,3,0),"")</f>
        <v/>
      </c>
      <c r="AE1205" s="45" t="str">
        <f aca="false">IFERROR(VLOOKUP(G1205,Dados!$K$3:$L$500,2,0),"")</f>
        <v/>
      </c>
      <c r="AF1205" s="45" t="str">
        <f aca="false">IFERROR(VLOOKUP(G1205,Dados!$M$3:$N$500,2,0),"")</f>
        <v/>
      </c>
      <c r="AG1205" s="45" t="str">
        <f aca="false">IF(F1205="","",IF(AND(AD1205="",AE1205="",AF1205=""),"-",IF(AND(AD1205="BIT",AE1205="",AF1205=""),"BIT",IF(AND(AE1205="ANEXO I",AD1205="",AF1205=""),"ANEXO I",IF(AND(AF1205="ANEXO II",AD1205="",AE1205=""),"ANEXO II","Escolher")))))</f>
        <v/>
      </c>
      <c r="AH1205" s="45" t="str">
        <f aca="false">IF(AG1205&lt;&gt;"Pneus","",IFERROR(VLOOKUP(R1205,Dados!$X$2:$Z$5,3,0)*(AI1205-Q1205),VLOOKUP(D1205,Dados!$X$7:$Z$33,3,0)*(AI1205-Q1205)))</f>
        <v/>
      </c>
      <c r="AI1205" s="47" t="str">
        <f aca="false">IF(B1205="","",P1205+Q1205+O1205+M1205+L1205-N1205)</f>
        <v/>
      </c>
      <c r="AJ1205" s="48" t="str">
        <f aca="false">IFERROR(IF(AND(AC1205="SIM",AG1205="-",Y1205="REVENDA"),(AB1205/1+1)*AI1205,IF(AND(AC1205="SIM",AG1205="Pneus",Y1205="REVENDA"),(AB1205/1+1)*(AI1205-AH1205),"")),"")</f>
        <v/>
      </c>
      <c r="AK1205" s="48" t="str">
        <f aca="false">IF(AJ1205="","",AJ1205*17%)</f>
        <v/>
      </c>
      <c r="AL1205" s="48" t="str">
        <f aca="false">IFERROR(IF(AC1205="NÃO","",IF(AK1205="","",IF(E1205="Simples Nacional",BF1205,IF(T1205=0.12,U1205*0.5833337002,IF(T1205=0,AI1205*0.07,U1205))))),"")</f>
        <v/>
      </c>
      <c r="AM1205" s="47" t="str">
        <f aca="false">IFERROR(IF(AC1205="NÃO","",IF(OR(AG1205="-",AG1205="Pneus"),AK1205-AL1205,"")),"")</f>
        <v/>
      </c>
      <c r="AN1205" s="48" t="str">
        <f aca="false">IF(AND(Y1205="REVENDA",AC1205="SIM",AG1205="BIT"),((AB1205/1+1)*AI1205)*0.4117,"")</f>
        <v/>
      </c>
      <c r="AO1205" s="48" t="str">
        <f aca="false">IF(AN1205="","",AN1205*17%)</f>
        <v/>
      </c>
      <c r="AP1205" s="49" t="str">
        <f aca="false">IF(AN1205="","",IF(T1205=0.12,(U1205*0.4117)*0.4117,IF(T1205=0,(AI1205*0.07)*0.4117,U1205*0.4117)))</f>
        <v/>
      </c>
      <c r="AQ1205" s="47" t="str">
        <f aca="false">IF(AN1205="","",AO1205-AP1205)</f>
        <v/>
      </c>
      <c r="AR1205" s="50" t="str">
        <f aca="false">IFERROR(IF(AND(AC1205="SIM",Y1205="REVENDA",LEFT(AG1205,5)="ANEXO")*OR(AE1205="ANEXO I",AF1205="ANEXO II"),VLOOKUP(H1205,Dados!G:I,2,0),""),"INSERIR MVA")</f>
        <v/>
      </c>
      <c r="AS1205" s="48" t="str">
        <f aca="false">IF(LEFT(AG1205,5)="ANEXO",VLOOKUP(AG1205,Dados!$X$111:$Z$112,2,0)*(AI1205-Q1205),"")</f>
        <v/>
      </c>
      <c r="AT1205" s="48" t="str">
        <f aca="false">IFERROR(IF(AR1205="","",(AI1205*AR1205)+AI1205),"INSERIR MVA")</f>
        <v/>
      </c>
      <c r="AU1205" s="48" t="str">
        <f aca="false">IF(AT1205="","",IF(AY1205=0.04,U1205,AS1205*AY1205))</f>
        <v/>
      </c>
      <c r="AV1205" s="47" t="str">
        <f aca="false">IFERROR(IF(AU1205="","",(VLOOKUP(AG1205,Dados!$X$111:$Z$112,3,0)*AT1205*0.17)),"INSERIR MVA")</f>
        <v/>
      </c>
      <c r="AW1205" s="47" t="str">
        <f aca="false">IFERROR(IF(AR1205="","",AV1205-AU1205),"")</f>
        <v/>
      </c>
      <c r="AX1205" s="51" t="str">
        <f aca="false">IFERROR(IF(AC1205="NÃO","",IF(AM1205&lt;&gt;"",AM1205-W1205,IF(AQ1205&lt;&gt;"",AQ1205-W1205,IF(AW1205&lt;&gt;"",AW1205-W1205,"")))),"")</f>
        <v/>
      </c>
      <c r="AY1205" s="46" t="str">
        <f aca="false">IFERROR(IF(ISNA(VLOOKUP(R1205,Dados!$X$2:$Y$5,2,0)),VLOOKUP(D1205,Dados!$X$7:$Y$33,2,0),VLOOKUP(R1205,Dados!$X$2:$Y$5,2,0)),"")</f>
        <v/>
      </c>
      <c r="AZ1205" s="52" t="str">
        <f aca="false">IF(C1205="","",IF(AND(Y1205="CONSUMO",AC1205="NÃO")*OR(AG1205="-",AG1205="BIT"),IF(E1205&lt;&gt;"",(AI1205-(P1205+L1205-N1205+Q1205)*AY1205)/0.83),""))</f>
        <v/>
      </c>
      <c r="BA1205" s="51" t="str">
        <f aca="false">IF(AZ1205="","",AZ1205*0.17-((P1205+L1205-N1205+Q1205)*AY1205))</f>
        <v/>
      </c>
      <c r="BB1205" s="51" t="str">
        <f aca="false">IF(AND(Y1205="CONSUMO",AG1205="ANEXO I",AY1205&gt;4%),(AI1205-(P1205+L1205-N1205+Q1205)*0.0514)/0.83*(0.5177)*(0.17)-AI1205*0.0514,IF(AND(Y1205="CONSUMO",AG1205="ANEXO II",AY1205&gt;4%),(AI1205-(P1205+L1205-N1205+Q1205)*0.041)/0.83*(0.3295)*(0.17)-AI1205*0.041,IF(AND(Y1205="CONSUMO",AG1205="ANEXO I",AY1205=4%),(AI1205-(P1205+L1205-N1205+Q1205)*0.04)/0.83*(0.5177)*(0.17)-AI1205*0.04,IF(AND(Y1205="CONSUMO",AG1205="ANEXO II",AY1205=4%),(AI1205-(P1205+L1205-N1205+Q1205)*0.04)/0.83*(0.3295)*(0.17)-AI1205*0.04,""))))</f>
        <v/>
      </c>
      <c r="BC1205" s="51" t="str">
        <f aca="false">IF(C1205="","",IF(AND(Y1205="CONSUMO",AC1205="SIM")*OR(AG1205="-",AG1205="BIT"),IF(E1205&lt;&gt;"",(AI1205-(P1205+L1205-N1205+Q1205)*AY1205)/0.83),""))</f>
        <v/>
      </c>
      <c r="BD1205" s="51" t="str">
        <f aca="false">IF(BC1205="","",BC1205*0.17)</f>
        <v/>
      </c>
      <c r="BE1205" s="51" t="str">
        <f aca="false">IF(I1205=6908,0,IF(BC1205="","",BD1205-((P1205+L1205-N1205+Q1205)*AY1205)))</f>
        <v/>
      </c>
      <c r="BF1205" s="53" t="str">
        <f aca="false">IF(B1205="","",IF(OR(B1205="",E1205="Regime Normal"),0,(AI1205-Q1205)*VLOOKUP(R1205,Dados!$X$98:$Y$108,2,0)))</f>
        <v/>
      </c>
      <c r="BG1205" s="54" t="str">
        <f aca="false">IFERROR(VLOOKUP(I1205,Dados!$AC$27:$AD$43,2,0),IF(B1205="","",IF(D1205&lt;&gt;"MT",IF(AND(AC1205="SIM",Y1205="Revenda"),"2403",IF(AND(AC1205="SIM",Y1205="Consumo"),"2407",IF(AND(AC1205="NÃO",Y1205="Revenda"),"2102",IF(AND(AC1205="NÃO",Y1205="Consumo"),"2556",)))),REPLACE(I1205,1,1,1))))</f>
        <v/>
      </c>
    </row>
    <row r="1206" customFormat="false" ht="12.8" hidden="false" customHeight="true" outlineLevel="0" collapsed="false">
      <c r="Y1206" s="45"/>
      <c r="Z1206" s="46" t="str">
        <f aca="false">IF(B1206="","",(IFERROR(VLOOKUP(H1206,Dados!A$3:B$15000,2,0),"Não Encontrado")))</f>
        <v/>
      </c>
      <c r="AA1206" s="46" t="str">
        <f aca="false">IF(B1206="","",(IFERROR(VLOOKUP(G1206,Dados!C$3:E$15000,3,0),"Não Encontrado")))</f>
        <v/>
      </c>
      <c r="AB1206" s="46" t="str">
        <f aca="false">IFERROR(IF(Z1206&lt;&gt;"Não Encontrado",Z1206,IF(AA1206&lt;&gt;"Não Encontrado",AA1206,"")),"")</f>
        <v/>
      </c>
      <c r="AC1206" s="45" t="str">
        <f aca="false">IF(B1206="","",IF(AB1206="","NÃO","SIM"))</f>
        <v/>
      </c>
      <c r="AD1206" s="45" t="str">
        <f aca="false">IFERROR(VLOOKUP(G1206,Dados!$P$3:$R$500,3,0),"")</f>
        <v/>
      </c>
      <c r="AE1206" s="45" t="str">
        <f aca="false">IFERROR(VLOOKUP(G1206,Dados!$K$3:$L$500,2,0),"")</f>
        <v/>
      </c>
      <c r="AF1206" s="45" t="str">
        <f aca="false">IFERROR(VLOOKUP(G1206,Dados!$M$3:$N$500,2,0),"")</f>
        <v/>
      </c>
      <c r="AG1206" s="45" t="str">
        <f aca="false">IF(F1206="","",IF(AND(AD1206="",AE1206="",AF1206=""),"-",IF(AND(AD1206="BIT",AE1206="",AF1206=""),"BIT",IF(AND(AE1206="ANEXO I",AD1206="",AF1206=""),"ANEXO I",IF(AND(AF1206="ANEXO II",AD1206="",AE1206=""),"ANEXO II","Escolher")))))</f>
        <v/>
      </c>
      <c r="AH1206" s="45" t="str">
        <f aca="false">IF(AG1206&lt;&gt;"Pneus","",IFERROR(VLOOKUP(R1206,Dados!$X$2:$Z$5,3,0)*(AI1206-Q1206),VLOOKUP(D1206,Dados!$X$7:$Z$33,3,0)*(AI1206-Q1206)))</f>
        <v/>
      </c>
      <c r="AI1206" s="47" t="str">
        <f aca="false">IF(B1206="","",P1206+Q1206+O1206+M1206+L1206-N1206)</f>
        <v/>
      </c>
      <c r="AJ1206" s="48" t="str">
        <f aca="false">IFERROR(IF(AND(AC1206="SIM",AG1206="-",Y1206="REVENDA"),(AB1206/1+1)*AI1206,IF(AND(AC1206="SIM",AG1206="Pneus",Y1206="REVENDA"),(AB1206/1+1)*(AI1206-AH1206),"")),"")</f>
        <v/>
      </c>
      <c r="AK1206" s="48" t="str">
        <f aca="false">IF(AJ1206="","",AJ1206*17%)</f>
        <v/>
      </c>
      <c r="AL1206" s="48" t="str">
        <f aca="false">IFERROR(IF(AC1206="NÃO","",IF(AK1206="","",IF(E1206="Simples Nacional",BF1206,IF(T1206=0.12,U1206*0.5833337002,IF(T1206=0,AI1206*0.07,U1206))))),"")</f>
        <v/>
      </c>
      <c r="AM1206" s="47" t="str">
        <f aca="false">IFERROR(IF(AC1206="NÃO","",IF(OR(AG1206="-",AG1206="Pneus"),AK1206-AL1206,"")),"")</f>
        <v/>
      </c>
      <c r="AN1206" s="48" t="str">
        <f aca="false">IF(AND(Y1206="REVENDA",AC1206="SIM",AG1206="BIT"),((AB1206/1+1)*AI1206)*0.4117,"")</f>
        <v/>
      </c>
      <c r="AO1206" s="48" t="str">
        <f aca="false">IF(AN1206="","",AN1206*17%)</f>
        <v/>
      </c>
      <c r="AP1206" s="49" t="str">
        <f aca="false">IF(AN1206="","",IF(T1206=0.12,(U1206*0.4117)*0.4117,IF(T1206=0,(AI1206*0.07)*0.4117,U1206*0.4117)))</f>
        <v/>
      </c>
      <c r="AQ1206" s="47" t="str">
        <f aca="false">IF(AN1206="","",AO1206-AP1206)</f>
        <v/>
      </c>
      <c r="AR1206" s="50" t="str">
        <f aca="false">IFERROR(IF(AND(AC1206="SIM",Y1206="REVENDA",LEFT(AG1206,5)="ANEXO")*OR(AE1206="ANEXO I",AF1206="ANEXO II"),VLOOKUP(H1206,Dados!G:I,2,0),""),"INSERIR MVA")</f>
        <v/>
      </c>
      <c r="AS1206" s="48" t="str">
        <f aca="false">IF(LEFT(AG1206,5)="ANEXO",VLOOKUP(AG1206,Dados!$X$111:$Z$112,2,0)*(AI1206-Q1206),"")</f>
        <v/>
      </c>
      <c r="AT1206" s="48" t="str">
        <f aca="false">IFERROR(IF(AR1206="","",(AI1206*AR1206)+AI1206),"INSERIR MVA")</f>
        <v/>
      </c>
      <c r="AU1206" s="48" t="str">
        <f aca="false">IF(AT1206="","",IF(AY1206=0.04,U1206,AS1206*AY1206))</f>
        <v/>
      </c>
      <c r="AV1206" s="47" t="str">
        <f aca="false">IFERROR(IF(AU1206="","",(VLOOKUP(AG1206,Dados!$X$111:$Z$112,3,0)*AT1206*0.17)),"INSERIR MVA")</f>
        <v/>
      </c>
      <c r="AW1206" s="47" t="str">
        <f aca="false">IFERROR(IF(AR1206="","",AV1206-AU1206),"")</f>
        <v/>
      </c>
      <c r="AX1206" s="51" t="str">
        <f aca="false">IFERROR(IF(AC1206="NÃO","",IF(AM1206&lt;&gt;"",AM1206-W1206,IF(AQ1206&lt;&gt;"",AQ1206-W1206,IF(AW1206&lt;&gt;"",AW1206-W1206,"")))),"")</f>
        <v/>
      </c>
      <c r="AY1206" s="46" t="str">
        <f aca="false">IFERROR(IF(ISNA(VLOOKUP(R1206,Dados!$X$2:$Y$5,2,0)),VLOOKUP(D1206,Dados!$X$7:$Y$33,2,0),VLOOKUP(R1206,Dados!$X$2:$Y$5,2,0)),"")</f>
        <v/>
      </c>
      <c r="AZ1206" s="52" t="str">
        <f aca="false">IF(C1206="","",IF(AND(Y1206="CONSUMO",AC1206="NÃO")*OR(AG1206="-",AG1206="BIT"),IF(E1206&lt;&gt;"",(AI1206-(P1206+L1206-N1206+Q1206)*AY1206)/0.83),""))</f>
        <v/>
      </c>
      <c r="BA1206" s="51" t="str">
        <f aca="false">IF(AZ1206="","",AZ1206*0.17-((P1206+L1206-N1206+Q1206)*AY1206))</f>
        <v/>
      </c>
      <c r="BB1206" s="51" t="str">
        <f aca="false">IF(AND(Y1206="CONSUMO",AG1206="ANEXO I",AY1206&gt;4%),(AI1206-(P1206+L1206-N1206+Q1206)*0.0514)/0.83*(0.5177)*(0.17)-AI1206*0.0514,IF(AND(Y1206="CONSUMO",AG1206="ANEXO II",AY1206&gt;4%),(AI1206-(P1206+L1206-N1206+Q1206)*0.041)/0.83*(0.3295)*(0.17)-AI1206*0.041,IF(AND(Y1206="CONSUMO",AG1206="ANEXO I",AY1206=4%),(AI1206-(P1206+L1206-N1206+Q1206)*0.04)/0.83*(0.5177)*(0.17)-AI1206*0.04,IF(AND(Y1206="CONSUMO",AG1206="ANEXO II",AY1206=4%),(AI1206-(P1206+L1206-N1206+Q1206)*0.04)/0.83*(0.3295)*(0.17)-AI1206*0.04,""))))</f>
        <v/>
      </c>
      <c r="BC1206" s="51" t="str">
        <f aca="false">IF(C1206="","",IF(AND(Y1206="CONSUMO",AC1206="SIM")*OR(AG1206="-",AG1206="BIT"),IF(E1206&lt;&gt;"",(AI1206-(P1206+L1206-N1206+Q1206)*AY1206)/0.83),""))</f>
        <v/>
      </c>
      <c r="BD1206" s="51" t="str">
        <f aca="false">IF(BC1206="","",BC1206*0.17)</f>
        <v/>
      </c>
      <c r="BE1206" s="51" t="str">
        <f aca="false">IF(I1206=6908,0,IF(BC1206="","",BD1206-((P1206+L1206-N1206+Q1206)*AY1206)))</f>
        <v/>
      </c>
      <c r="BF1206" s="53" t="str">
        <f aca="false">IF(B1206="","",IF(OR(B1206="",E1206="Regime Normal"),0,(AI1206-Q1206)*VLOOKUP(R1206,Dados!$X$98:$Y$108,2,0)))</f>
        <v/>
      </c>
      <c r="BG1206" s="54" t="str">
        <f aca="false">IFERROR(VLOOKUP(I1206,Dados!$AC$27:$AD$43,2,0),IF(B1206="","",IF(D1206&lt;&gt;"MT",IF(AND(AC1206="SIM",Y1206="Revenda"),"2403",IF(AND(AC1206="SIM",Y1206="Consumo"),"2407",IF(AND(AC1206="NÃO",Y1206="Revenda"),"2102",IF(AND(AC1206="NÃO",Y1206="Consumo"),"2556",)))),REPLACE(I1206,1,1,1))))</f>
        <v/>
      </c>
    </row>
    <row r="1207" customFormat="false" ht="12.8" hidden="false" customHeight="true" outlineLevel="0" collapsed="false">
      <c r="Y1207" s="45"/>
      <c r="Z1207" s="46" t="str">
        <f aca="false">IF(B1207="","",(IFERROR(VLOOKUP(H1207,Dados!A$3:B$15000,2,0),"Não Encontrado")))</f>
        <v/>
      </c>
      <c r="AA1207" s="46" t="str">
        <f aca="false">IF(B1207="","",(IFERROR(VLOOKUP(G1207,Dados!C$3:E$15000,3,0),"Não Encontrado")))</f>
        <v/>
      </c>
      <c r="AB1207" s="46" t="str">
        <f aca="false">IFERROR(IF(Z1207&lt;&gt;"Não Encontrado",Z1207,IF(AA1207&lt;&gt;"Não Encontrado",AA1207,"")),"")</f>
        <v/>
      </c>
      <c r="AC1207" s="45" t="str">
        <f aca="false">IF(B1207="","",IF(AB1207="","NÃO","SIM"))</f>
        <v/>
      </c>
      <c r="AD1207" s="45" t="str">
        <f aca="false">IFERROR(VLOOKUP(G1207,Dados!$P$3:$R$500,3,0),"")</f>
        <v/>
      </c>
      <c r="AE1207" s="45" t="str">
        <f aca="false">IFERROR(VLOOKUP(G1207,Dados!$K$3:$L$500,2,0),"")</f>
        <v/>
      </c>
      <c r="AF1207" s="45" t="str">
        <f aca="false">IFERROR(VLOOKUP(G1207,Dados!$M$3:$N$500,2,0),"")</f>
        <v/>
      </c>
      <c r="AG1207" s="45" t="str">
        <f aca="false">IF(F1207="","",IF(AND(AD1207="",AE1207="",AF1207=""),"-",IF(AND(AD1207="BIT",AE1207="",AF1207=""),"BIT",IF(AND(AE1207="ANEXO I",AD1207="",AF1207=""),"ANEXO I",IF(AND(AF1207="ANEXO II",AD1207="",AE1207=""),"ANEXO II","Escolher")))))</f>
        <v/>
      </c>
      <c r="AH1207" s="45" t="str">
        <f aca="false">IF(AG1207&lt;&gt;"Pneus","",IFERROR(VLOOKUP(R1207,Dados!$X$2:$Z$5,3,0)*(AI1207-Q1207),VLOOKUP(D1207,Dados!$X$7:$Z$33,3,0)*(AI1207-Q1207)))</f>
        <v/>
      </c>
      <c r="AI1207" s="47" t="str">
        <f aca="false">IF(B1207="","",P1207+Q1207+O1207+M1207+L1207-N1207)</f>
        <v/>
      </c>
      <c r="AJ1207" s="48" t="str">
        <f aca="false">IFERROR(IF(AND(AC1207="SIM",AG1207="-",Y1207="REVENDA"),(AB1207/1+1)*AI1207,IF(AND(AC1207="SIM",AG1207="Pneus",Y1207="REVENDA"),(AB1207/1+1)*(AI1207-AH1207),"")),"")</f>
        <v/>
      </c>
      <c r="AK1207" s="48" t="str">
        <f aca="false">IF(AJ1207="","",AJ1207*17%)</f>
        <v/>
      </c>
      <c r="AL1207" s="48" t="str">
        <f aca="false">IFERROR(IF(AC1207="NÃO","",IF(AK1207="","",IF(E1207="Simples Nacional",BF1207,IF(T1207=0.12,U1207*0.5833337002,IF(T1207=0,AI1207*0.07,U1207))))),"")</f>
        <v/>
      </c>
      <c r="AM1207" s="47" t="str">
        <f aca="false">IFERROR(IF(AC1207="NÃO","",IF(OR(AG1207="-",AG1207="Pneus"),AK1207-AL1207,"")),"")</f>
        <v/>
      </c>
      <c r="AN1207" s="48" t="str">
        <f aca="false">IF(AND(Y1207="REVENDA",AC1207="SIM",AG1207="BIT"),((AB1207/1+1)*AI1207)*0.4117,"")</f>
        <v/>
      </c>
      <c r="AO1207" s="48" t="str">
        <f aca="false">IF(AN1207="","",AN1207*17%)</f>
        <v/>
      </c>
      <c r="AP1207" s="49" t="str">
        <f aca="false">IF(AN1207="","",IF(T1207=0.12,(U1207*0.4117)*0.4117,IF(T1207=0,(AI1207*0.07)*0.4117,U1207*0.4117)))</f>
        <v/>
      </c>
      <c r="AQ1207" s="47" t="str">
        <f aca="false">IF(AN1207="","",AO1207-AP1207)</f>
        <v/>
      </c>
      <c r="AR1207" s="50" t="str">
        <f aca="false">IFERROR(IF(AND(AC1207="SIM",Y1207="REVENDA",LEFT(AG1207,5)="ANEXO")*OR(AE1207="ANEXO I",AF1207="ANEXO II"),VLOOKUP(H1207,Dados!G:I,2,0),""),"INSERIR MVA")</f>
        <v/>
      </c>
      <c r="AS1207" s="48" t="str">
        <f aca="false">IF(LEFT(AG1207,5)="ANEXO",VLOOKUP(AG1207,Dados!$X$111:$Z$112,2,0)*(AI1207-Q1207),"")</f>
        <v/>
      </c>
      <c r="AT1207" s="48" t="str">
        <f aca="false">IFERROR(IF(AR1207="","",(AI1207*AR1207)+AI1207),"INSERIR MVA")</f>
        <v/>
      </c>
      <c r="AU1207" s="48" t="str">
        <f aca="false">IF(AT1207="","",IF(AY1207=0.04,U1207,AS1207*AY1207))</f>
        <v/>
      </c>
      <c r="AV1207" s="47" t="str">
        <f aca="false">IFERROR(IF(AU1207="","",(VLOOKUP(AG1207,Dados!$X$111:$Z$112,3,0)*AT1207*0.17)),"INSERIR MVA")</f>
        <v/>
      </c>
      <c r="AW1207" s="47" t="str">
        <f aca="false">IFERROR(IF(AR1207="","",AV1207-AU1207),"")</f>
        <v/>
      </c>
      <c r="AX1207" s="51" t="str">
        <f aca="false">IFERROR(IF(AC1207="NÃO","",IF(AM1207&lt;&gt;"",AM1207-W1207,IF(AQ1207&lt;&gt;"",AQ1207-W1207,IF(AW1207&lt;&gt;"",AW1207-W1207,"")))),"")</f>
        <v/>
      </c>
      <c r="AY1207" s="46" t="str">
        <f aca="false">IFERROR(IF(ISNA(VLOOKUP(R1207,Dados!$X$2:$Y$5,2,0)),VLOOKUP(D1207,Dados!$X$7:$Y$33,2,0),VLOOKUP(R1207,Dados!$X$2:$Y$5,2,0)),"")</f>
        <v/>
      </c>
      <c r="AZ1207" s="52" t="str">
        <f aca="false">IF(C1207="","",IF(AND(Y1207="CONSUMO",AC1207="NÃO")*OR(AG1207="-",AG1207="BIT"),IF(E1207&lt;&gt;"",(AI1207-(P1207+L1207-N1207+Q1207)*AY1207)/0.83),""))</f>
        <v/>
      </c>
      <c r="BA1207" s="51" t="str">
        <f aca="false">IF(AZ1207="","",AZ1207*0.17-((P1207+L1207-N1207+Q1207)*AY1207))</f>
        <v/>
      </c>
      <c r="BB1207" s="51" t="str">
        <f aca="false">IF(AND(Y1207="CONSUMO",AG1207="ANEXO I",AY1207&gt;4%),(AI1207-(P1207+L1207-N1207+Q1207)*0.0514)/0.83*(0.5177)*(0.17)-AI1207*0.0514,IF(AND(Y1207="CONSUMO",AG1207="ANEXO II",AY1207&gt;4%),(AI1207-(P1207+L1207-N1207+Q1207)*0.041)/0.83*(0.3295)*(0.17)-AI1207*0.041,IF(AND(Y1207="CONSUMO",AG1207="ANEXO I",AY1207=4%),(AI1207-(P1207+L1207-N1207+Q1207)*0.04)/0.83*(0.5177)*(0.17)-AI1207*0.04,IF(AND(Y1207="CONSUMO",AG1207="ANEXO II",AY1207=4%),(AI1207-(P1207+L1207-N1207+Q1207)*0.04)/0.83*(0.3295)*(0.17)-AI1207*0.04,""))))</f>
        <v/>
      </c>
      <c r="BC1207" s="51" t="str">
        <f aca="false">IF(C1207="","",IF(AND(Y1207="CONSUMO",AC1207="SIM")*OR(AG1207="-",AG1207="BIT"),IF(E1207&lt;&gt;"",(AI1207-(P1207+L1207-N1207+Q1207)*AY1207)/0.83),""))</f>
        <v/>
      </c>
      <c r="BD1207" s="51" t="str">
        <f aca="false">IF(BC1207="","",BC1207*0.17)</f>
        <v/>
      </c>
      <c r="BE1207" s="51" t="str">
        <f aca="false">IF(I1207=6908,0,IF(BC1207="","",BD1207-((P1207+L1207-N1207+Q1207)*AY1207)))</f>
        <v/>
      </c>
      <c r="BF1207" s="53" t="str">
        <f aca="false">IF(B1207="","",IF(OR(B1207="",E1207="Regime Normal"),0,(AI1207-Q1207)*VLOOKUP(R1207,Dados!$X$98:$Y$108,2,0)))</f>
        <v/>
      </c>
      <c r="BG1207" s="54" t="str">
        <f aca="false">IFERROR(VLOOKUP(I1207,Dados!$AC$27:$AD$43,2,0),IF(B1207="","",IF(D1207&lt;&gt;"MT",IF(AND(AC1207="SIM",Y1207="Revenda"),"2403",IF(AND(AC1207="SIM",Y1207="Consumo"),"2407",IF(AND(AC1207="NÃO",Y1207="Revenda"),"2102",IF(AND(AC1207="NÃO",Y1207="Consumo"),"2556",)))),REPLACE(I1207,1,1,1))))</f>
        <v/>
      </c>
    </row>
    <row r="1208" customFormat="false" ht="12.8" hidden="false" customHeight="true" outlineLevel="0" collapsed="false">
      <c r="Y1208" s="45"/>
      <c r="Z1208" s="46" t="str">
        <f aca="false">IF(B1208="","",(IFERROR(VLOOKUP(H1208,Dados!A$3:B$15000,2,0),"Não Encontrado")))</f>
        <v/>
      </c>
      <c r="AA1208" s="46" t="str">
        <f aca="false">IF(B1208="","",(IFERROR(VLOOKUP(G1208,Dados!C$3:E$15000,3,0),"Não Encontrado")))</f>
        <v/>
      </c>
      <c r="AB1208" s="46" t="str">
        <f aca="false">IFERROR(IF(Z1208&lt;&gt;"Não Encontrado",Z1208,IF(AA1208&lt;&gt;"Não Encontrado",AA1208,"")),"")</f>
        <v/>
      </c>
      <c r="AC1208" s="45" t="str">
        <f aca="false">IF(B1208="","",IF(AB1208="","NÃO","SIM"))</f>
        <v/>
      </c>
      <c r="AD1208" s="45" t="str">
        <f aca="false">IFERROR(VLOOKUP(G1208,Dados!$P$3:$R$500,3,0),"")</f>
        <v/>
      </c>
      <c r="AE1208" s="45" t="str">
        <f aca="false">IFERROR(VLOOKUP(G1208,Dados!$K$3:$L$500,2,0),"")</f>
        <v/>
      </c>
      <c r="AF1208" s="45" t="str">
        <f aca="false">IFERROR(VLOOKUP(G1208,Dados!$M$3:$N$500,2,0),"")</f>
        <v/>
      </c>
      <c r="AG1208" s="45" t="str">
        <f aca="false">IF(F1208="","",IF(AND(AD1208="",AE1208="",AF1208=""),"-",IF(AND(AD1208="BIT",AE1208="",AF1208=""),"BIT",IF(AND(AE1208="ANEXO I",AD1208="",AF1208=""),"ANEXO I",IF(AND(AF1208="ANEXO II",AD1208="",AE1208=""),"ANEXO II","Escolher")))))</f>
        <v/>
      </c>
      <c r="AH1208" s="45" t="str">
        <f aca="false">IF(AG1208&lt;&gt;"Pneus","",IFERROR(VLOOKUP(R1208,Dados!$X$2:$Z$5,3,0)*(AI1208-Q1208),VLOOKUP(D1208,Dados!$X$7:$Z$33,3,0)*(AI1208-Q1208)))</f>
        <v/>
      </c>
      <c r="AI1208" s="47" t="str">
        <f aca="false">IF(B1208="","",P1208+Q1208+O1208+M1208+L1208-N1208)</f>
        <v/>
      </c>
      <c r="AJ1208" s="48" t="str">
        <f aca="false">IFERROR(IF(AND(AC1208="SIM",AG1208="-",Y1208="REVENDA"),(AB1208/1+1)*AI1208,IF(AND(AC1208="SIM",AG1208="Pneus",Y1208="REVENDA"),(AB1208/1+1)*(AI1208-AH1208),"")),"")</f>
        <v/>
      </c>
      <c r="AK1208" s="48" t="str">
        <f aca="false">IF(AJ1208="","",AJ1208*17%)</f>
        <v/>
      </c>
      <c r="AL1208" s="48" t="str">
        <f aca="false">IFERROR(IF(AC1208="NÃO","",IF(AK1208="","",IF(E1208="Simples Nacional",BF1208,IF(T1208=0.12,U1208*0.5833337002,IF(T1208=0,AI1208*0.07,U1208))))),"")</f>
        <v/>
      </c>
      <c r="AM1208" s="47" t="str">
        <f aca="false">IFERROR(IF(AC1208="NÃO","",IF(OR(AG1208="-",AG1208="Pneus"),AK1208-AL1208,"")),"")</f>
        <v/>
      </c>
      <c r="AN1208" s="48" t="str">
        <f aca="false">IF(AND(Y1208="REVENDA",AC1208="SIM",AG1208="BIT"),((AB1208/1+1)*AI1208)*0.4117,"")</f>
        <v/>
      </c>
      <c r="AO1208" s="48" t="str">
        <f aca="false">IF(AN1208="","",AN1208*17%)</f>
        <v/>
      </c>
      <c r="AP1208" s="49" t="str">
        <f aca="false">IF(AN1208="","",IF(T1208=0.12,(U1208*0.4117)*0.4117,IF(T1208=0,(AI1208*0.07)*0.4117,U1208*0.4117)))</f>
        <v/>
      </c>
      <c r="AQ1208" s="47" t="str">
        <f aca="false">IF(AN1208="","",AO1208-AP1208)</f>
        <v/>
      </c>
      <c r="AR1208" s="50" t="str">
        <f aca="false">IFERROR(IF(AND(AC1208="SIM",Y1208="REVENDA",LEFT(AG1208,5)="ANEXO")*OR(AE1208="ANEXO I",AF1208="ANEXO II"),VLOOKUP(H1208,Dados!G:I,2,0),""),"INSERIR MVA")</f>
        <v/>
      </c>
      <c r="AS1208" s="48" t="str">
        <f aca="false">IF(LEFT(AG1208,5)="ANEXO",VLOOKUP(AG1208,Dados!$X$111:$Z$112,2,0)*(AI1208-Q1208),"")</f>
        <v/>
      </c>
      <c r="AT1208" s="48" t="str">
        <f aca="false">IFERROR(IF(AR1208="","",(AI1208*AR1208)+AI1208),"INSERIR MVA")</f>
        <v/>
      </c>
      <c r="AU1208" s="48" t="str">
        <f aca="false">IF(AT1208="","",IF(AY1208=0.04,U1208,AS1208*AY1208))</f>
        <v/>
      </c>
      <c r="AV1208" s="47" t="str">
        <f aca="false">IFERROR(IF(AU1208="","",(VLOOKUP(AG1208,Dados!$X$111:$Z$112,3,0)*AT1208*0.17)),"INSERIR MVA")</f>
        <v/>
      </c>
      <c r="AW1208" s="47" t="str">
        <f aca="false">IFERROR(IF(AR1208="","",AV1208-AU1208),"")</f>
        <v/>
      </c>
      <c r="AX1208" s="51" t="str">
        <f aca="false">IFERROR(IF(AC1208="NÃO","",IF(AM1208&lt;&gt;"",AM1208-W1208,IF(AQ1208&lt;&gt;"",AQ1208-W1208,IF(AW1208&lt;&gt;"",AW1208-W1208,"")))),"")</f>
        <v/>
      </c>
      <c r="AY1208" s="46" t="str">
        <f aca="false">IFERROR(IF(ISNA(VLOOKUP(R1208,Dados!$X$2:$Y$5,2,0)),VLOOKUP(D1208,Dados!$X$7:$Y$33,2,0),VLOOKUP(R1208,Dados!$X$2:$Y$5,2,0)),"")</f>
        <v/>
      </c>
      <c r="AZ1208" s="52" t="str">
        <f aca="false">IF(C1208="","",IF(AND(Y1208="CONSUMO",AC1208="NÃO")*OR(AG1208="-",AG1208="BIT"),IF(E1208&lt;&gt;"",(AI1208-(P1208+L1208-N1208+Q1208)*AY1208)/0.83),""))</f>
        <v/>
      </c>
      <c r="BA1208" s="51" t="str">
        <f aca="false">IF(AZ1208="","",AZ1208*0.17-((P1208+L1208-N1208+Q1208)*AY1208))</f>
        <v/>
      </c>
      <c r="BB1208" s="51" t="str">
        <f aca="false">IF(AND(Y1208="CONSUMO",AG1208="ANEXO I",AY1208&gt;4%),(AI1208-(P1208+L1208-N1208+Q1208)*0.0514)/0.83*(0.5177)*(0.17)-AI1208*0.0514,IF(AND(Y1208="CONSUMO",AG1208="ANEXO II",AY1208&gt;4%),(AI1208-(P1208+L1208-N1208+Q1208)*0.041)/0.83*(0.3295)*(0.17)-AI1208*0.041,IF(AND(Y1208="CONSUMO",AG1208="ANEXO I",AY1208=4%),(AI1208-(P1208+L1208-N1208+Q1208)*0.04)/0.83*(0.5177)*(0.17)-AI1208*0.04,IF(AND(Y1208="CONSUMO",AG1208="ANEXO II",AY1208=4%),(AI1208-(P1208+L1208-N1208+Q1208)*0.04)/0.83*(0.3295)*(0.17)-AI1208*0.04,""))))</f>
        <v/>
      </c>
      <c r="BC1208" s="51" t="str">
        <f aca="false">IF(C1208="","",IF(AND(Y1208="CONSUMO",AC1208="SIM")*OR(AG1208="-",AG1208="BIT"),IF(E1208&lt;&gt;"",(AI1208-(P1208+L1208-N1208+Q1208)*AY1208)/0.83),""))</f>
        <v/>
      </c>
      <c r="BD1208" s="51" t="str">
        <f aca="false">IF(BC1208="","",BC1208*0.17)</f>
        <v/>
      </c>
      <c r="BE1208" s="51" t="str">
        <f aca="false">IF(I1208=6908,0,IF(BC1208="","",BD1208-((P1208+L1208-N1208+Q1208)*AY1208)))</f>
        <v/>
      </c>
      <c r="BF1208" s="53" t="str">
        <f aca="false">IF(B1208="","",IF(OR(B1208="",E1208="Regime Normal"),0,(AI1208-Q1208)*VLOOKUP(R1208,Dados!$X$98:$Y$108,2,0)))</f>
        <v/>
      </c>
      <c r="BG1208" s="54" t="str">
        <f aca="false">IFERROR(VLOOKUP(I1208,Dados!$AC$27:$AD$43,2,0),IF(B1208="","",IF(D1208&lt;&gt;"MT",IF(AND(AC1208="SIM",Y1208="Revenda"),"2403",IF(AND(AC1208="SIM",Y1208="Consumo"),"2407",IF(AND(AC1208="NÃO",Y1208="Revenda"),"2102",IF(AND(AC1208="NÃO",Y1208="Consumo"),"2556",)))),REPLACE(I1208,1,1,1))))</f>
        <v/>
      </c>
    </row>
    <row r="1209" customFormat="false" ht="12.8" hidden="false" customHeight="true" outlineLevel="0" collapsed="false">
      <c r="Y1209" s="45"/>
      <c r="Z1209" s="46" t="str">
        <f aca="false">IF(B1209="","",(IFERROR(VLOOKUP(H1209,Dados!A$3:B$15000,2,0),"Não Encontrado")))</f>
        <v/>
      </c>
      <c r="AA1209" s="46" t="str">
        <f aca="false">IF(B1209="","",(IFERROR(VLOOKUP(G1209,Dados!C$3:E$15000,3,0),"Não Encontrado")))</f>
        <v/>
      </c>
      <c r="AB1209" s="46" t="str">
        <f aca="false">IFERROR(IF(Z1209&lt;&gt;"Não Encontrado",Z1209,IF(AA1209&lt;&gt;"Não Encontrado",AA1209,"")),"")</f>
        <v/>
      </c>
      <c r="AC1209" s="45" t="str">
        <f aca="false">IF(B1209="","",IF(AB1209="","NÃO","SIM"))</f>
        <v/>
      </c>
      <c r="AD1209" s="45" t="str">
        <f aca="false">IFERROR(VLOOKUP(G1209,Dados!$P$3:$R$500,3,0),"")</f>
        <v/>
      </c>
      <c r="AE1209" s="45" t="str">
        <f aca="false">IFERROR(VLOOKUP(G1209,Dados!$K$3:$L$500,2,0),"")</f>
        <v/>
      </c>
      <c r="AF1209" s="45" t="str">
        <f aca="false">IFERROR(VLOOKUP(G1209,Dados!$M$3:$N$500,2,0),"")</f>
        <v/>
      </c>
      <c r="AG1209" s="45" t="str">
        <f aca="false">IF(F1209="","",IF(AND(AD1209="",AE1209="",AF1209=""),"-",IF(AND(AD1209="BIT",AE1209="",AF1209=""),"BIT",IF(AND(AE1209="ANEXO I",AD1209="",AF1209=""),"ANEXO I",IF(AND(AF1209="ANEXO II",AD1209="",AE1209=""),"ANEXO II","Escolher")))))</f>
        <v/>
      </c>
      <c r="AH1209" s="45" t="str">
        <f aca="false">IF(AG1209&lt;&gt;"Pneus","",IFERROR(VLOOKUP(R1209,Dados!$X$2:$Z$5,3,0)*(AI1209-Q1209),VLOOKUP(D1209,Dados!$X$7:$Z$33,3,0)*(AI1209-Q1209)))</f>
        <v/>
      </c>
      <c r="AI1209" s="47" t="str">
        <f aca="false">IF(B1209="","",P1209+Q1209+O1209+M1209+L1209-N1209)</f>
        <v/>
      </c>
      <c r="AJ1209" s="48" t="str">
        <f aca="false">IFERROR(IF(AND(AC1209="SIM",AG1209="-",Y1209="REVENDA"),(AB1209/1+1)*AI1209,IF(AND(AC1209="SIM",AG1209="Pneus",Y1209="REVENDA"),(AB1209/1+1)*(AI1209-AH1209),"")),"")</f>
        <v/>
      </c>
      <c r="AK1209" s="48" t="str">
        <f aca="false">IF(AJ1209="","",AJ1209*17%)</f>
        <v/>
      </c>
      <c r="AL1209" s="48" t="str">
        <f aca="false">IFERROR(IF(AC1209="NÃO","",IF(AK1209="","",IF(E1209="Simples Nacional",BF1209,IF(T1209=0.12,U1209*0.5833337002,IF(T1209=0,AI1209*0.07,U1209))))),"")</f>
        <v/>
      </c>
      <c r="AM1209" s="47" t="str">
        <f aca="false">IFERROR(IF(AC1209="NÃO","",IF(OR(AG1209="-",AG1209="Pneus"),AK1209-AL1209,"")),"")</f>
        <v/>
      </c>
      <c r="AN1209" s="48" t="str">
        <f aca="false">IF(AND(Y1209="REVENDA",AC1209="SIM",AG1209="BIT"),((AB1209/1+1)*AI1209)*0.4117,"")</f>
        <v/>
      </c>
      <c r="AO1209" s="48" t="str">
        <f aca="false">IF(AN1209="","",AN1209*17%)</f>
        <v/>
      </c>
      <c r="AP1209" s="49" t="str">
        <f aca="false">IF(AN1209="","",IF(T1209=0.12,(U1209*0.4117)*0.4117,IF(T1209=0,(AI1209*0.07)*0.4117,U1209*0.4117)))</f>
        <v/>
      </c>
      <c r="AQ1209" s="47" t="str">
        <f aca="false">IF(AN1209="","",AO1209-AP1209)</f>
        <v/>
      </c>
      <c r="AR1209" s="50" t="str">
        <f aca="false">IFERROR(IF(AND(AC1209="SIM",Y1209="REVENDA",LEFT(AG1209,5)="ANEXO")*OR(AE1209="ANEXO I",AF1209="ANEXO II"),VLOOKUP(H1209,Dados!G:I,2,0),""),"INSERIR MVA")</f>
        <v/>
      </c>
      <c r="AS1209" s="48" t="str">
        <f aca="false">IF(LEFT(AG1209,5)="ANEXO",VLOOKUP(AG1209,Dados!$X$111:$Z$112,2,0)*(AI1209-Q1209),"")</f>
        <v/>
      </c>
      <c r="AT1209" s="48" t="str">
        <f aca="false">IFERROR(IF(AR1209="","",(AI1209*AR1209)+AI1209),"INSERIR MVA")</f>
        <v/>
      </c>
      <c r="AU1209" s="48" t="str">
        <f aca="false">IF(AT1209="","",IF(AY1209=0.04,U1209,AS1209*AY1209))</f>
        <v/>
      </c>
      <c r="AV1209" s="47" t="str">
        <f aca="false">IFERROR(IF(AU1209="","",(VLOOKUP(AG1209,Dados!$X$111:$Z$112,3,0)*AT1209*0.17)),"INSERIR MVA")</f>
        <v/>
      </c>
      <c r="AW1209" s="47" t="str">
        <f aca="false">IFERROR(IF(AR1209="","",AV1209-AU1209),"")</f>
        <v/>
      </c>
      <c r="AX1209" s="51" t="str">
        <f aca="false">IFERROR(IF(AC1209="NÃO","",IF(AM1209&lt;&gt;"",AM1209-W1209,IF(AQ1209&lt;&gt;"",AQ1209-W1209,IF(AW1209&lt;&gt;"",AW1209-W1209,"")))),"")</f>
        <v/>
      </c>
      <c r="AY1209" s="46" t="str">
        <f aca="false">IFERROR(IF(ISNA(VLOOKUP(R1209,Dados!$X$2:$Y$5,2,0)),VLOOKUP(D1209,Dados!$X$7:$Y$33,2,0),VLOOKUP(R1209,Dados!$X$2:$Y$5,2,0)),"")</f>
        <v/>
      </c>
      <c r="AZ1209" s="52" t="str">
        <f aca="false">IF(C1209="","",IF(AND(Y1209="CONSUMO",AC1209="NÃO")*OR(AG1209="-",AG1209="BIT"),IF(E1209&lt;&gt;"",(AI1209-(P1209+L1209-N1209+Q1209)*AY1209)/0.83),""))</f>
        <v/>
      </c>
      <c r="BA1209" s="51" t="str">
        <f aca="false">IF(AZ1209="","",AZ1209*0.17-((P1209+L1209-N1209+Q1209)*AY1209))</f>
        <v/>
      </c>
      <c r="BB1209" s="51" t="str">
        <f aca="false">IF(AND(Y1209="CONSUMO",AG1209="ANEXO I",AY1209&gt;4%),(AI1209-(P1209+L1209-N1209+Q1209)*0.0514)/0.83*(0.5177)*(0.17)-AI1209*0.0514,IF(AND(Y1209="CONSUMO",AG1209="ANEXO II",AY1209&gt;4%),(AI1209-(P1209+L1209-N1209+Q1209)*0.041)/0.83*(0.3295)*(0.17)-AI1209*0.041,IF(AND(Y1209="CONSUMO",AG1209="ANEXO I",AY1209=4%),(AI1209-(P1209+L1209-N1209+Q1209)*0.04)/0.83*(0.5177)*(0.17)-AI1209*0.04,IF(AND(Y1209="CONSUMO",AG1209="ANEXO II",AY1209=4%),(AI1209-(P1209+L1209-N1209+Q1209)*0.04)/0.83*(0.3295)*(0.17)-AI1209*0.04,""))))</f>
        <v/>
      </c>
      <c r="BC1209" s="51" t="str">
        <f aca="false">IF(C1209="","",IF(AND(Y1209="CONSUMO",AC1209="SIM")*OR(AG1209="-",AG1209="BIT"),IF(E1209&lt;&gt;"",(AI1209-(P1209+L1209-N1209+Q1209)*AY1209)/0.83),""))</f>
        <v/>
      </c>
      <c r="BD1209" s="51" t="str">
        <f aca="false">IF(BC1209="","",BC1209*0.17)</f>
        <v/>
      </c>
      <c r="BE1209" s="51" t="str">
        <f aca="false">IF(I1209=6908,0,IF(BC1209="","",BD1209-((P1209+L1209-N1209+Q1209)*AY1209)))</f>
        <v/>
      </c>
      <c r="BF1209" s="53" t="str">
        <f aca="false">IF(B1209="","",IF(OR(B1209="",E1209="Regime Normal"),0,(AI1209-Q1209)*VLOOKUP(R1209,Dados!$X$98:$Y$108,2,0)))</f>
        <v/>
      </c>
      <c r="BG1209" s="54" t="str">
        <f aca="false">IFERROR(VLOOKUP(I1209,Dados!$AC$27:$AD$43,2,0),IF(B1209="","",IF(D1209&lt;&gt;"MT",IF(AND(AC1209="SIM",Y1209="Revenda"),"2403",IF(AND(AC1209="SIM",Y1209="Consumo"),"2407",IF(AND(AC1209="NÃO",Y1209="Revenda"),"2102",IF(AND(AC1209="NÃO",Y1209="Consumo"),"2556",)))),REPLACE(I1209,1,1,1))))</f>
        <v/>
      </c>
    </row>
    <row r="1210" customFormat="false" ht="12.8" hidden="false" customHeight="true" outlineLevel="0" collapsed="false">
      <c r="Y1210" s="45"/>
      <c r="Z1210" s="46" t="str">
        <f aca="false">IF(B1210="","",(IFERROR(VLOOKUP(H1210,Dados!A$3:B$15000,2,0),"Não Encontrado")))</f>
        <v/>
      </c>
      <c r="AA1210" s="46" t="str">
        <f aca="false">IF(B1210="","",(IFERROR(VLOOKUP(G1210,Dados!C$3:E$15000,3,0),"Não Encontrado")))</f>
        <v/>
      </c>
      <c r="AB1210" s="46" t="str">
        <f aca="false">IFERROR(IF(Z1210&lt;&gt;"Não Encontrado",Z1210,IF(AA1210&lt;&gt;"Não Encontrado",AA1210,"")),"")</f>
        <v/>
      </c>
      <c r="AC1210" s="45" t="str">
        <f aca="false">IF(B1210="","",IF(AB1210="","NÃO","SIM"))</f>
        <v/>
      </c>
      <c r="AD1210" s="45" t="str">
        <f aca="false">IFERROR(VLOOKUP(G1210,Dados!$P$3:$R$500,3,0),"")</f>
        <v/>
      </c>
      <c r="AE1210" s="45" t="str">
        <f aca="false">IFERROR(VLOOKUP(G1210,Dados!$K$3:$L$500,2,0),"")</f>
        <v/>
      </c>
      <c r="AF1210" s="45" t="str">
        <f aca="false">IFERROR(VLOOKUP(G1210,Dados!$M$3:$N$500,2,0),"")</f>
        <v/>
      </c>
      <c r="AG1210" s="45" t="str">
        <f aca="false">IF(F1210="","",IF(AND(AD1210="",AE1210="",AF1210=""),"-",IF(AND(AD1210="BIT",AE1210="",AF1210=""),"BIT",IF(AND(AE1210="ANEXO I",AD1210="",AF1210=""),"ANEXO I",IF(AND(AF1210="ANEXO II",AD1210="",AE1210=""),"ANEXO II","Escolher")))))</f>
        <v/>
      </c>
      <c r="AH1210" s="45" t="str">
        <f aca="false">IF(AG1210&lt;&gt;"Pneus","",IFERROR(VLOOKUP(R1210,Dados!$X$2:$Z$5,3,0)*(AI1210-Q1210),VLOOKUP(D1210,Dados!$X$7:$Z$33,3,0)*(AI1210-Q1210)))</f>
        <v/>
      </c>
      <c r="AI1210" s="47" t="str">
        <f aca="false">IF(B1210="","",P1210+Q1210+O1210+M1210+L1210-N1210)</f>
        <v/>
      </c>
      <c r="AJ1210" s="48" t="str">
        <f aca="false">IFERROR(IF(AND(AC1210="SIM",AG1210="-",Y1210="REVENDA"),(AB1210/1+1)*AI1210,IF(AND(AC1210="SIM",AG1210="Pneus",Y1210="REVENDA"),(AB1210/1+1)*(AI1210-AH1210),"")),"")</f>
        <v/>
      </c>
      <c r="AK1210" s="48" t="str">
        <f aca="false">IF(AJ1210="","",AJ1210*17%)</f>
        <v/>
      </c>
      <c r="AL1210" s="48" t="str">
        <f aca="false">IFERROR(IF(AC1210="NÃO","",IF(AK1210="","",IF(E1210="Simples Nacional",BF1210,IF(T1210=0.12,U1210*0.5833337002,IF(T1210=0,AI1210*0.07,U1210))))),"")</f>
        <v/>
      </c>
      <c r="AM1210" s="47" t="str">
        <f aca="false">IFERROR(IF(AC1210="NÃO","",IF(OR(AG1210="-",AG1210="Pneus"),AK1210-AL1210,"")),"")</f>
        <v/>
      </c>
      <c r="AN1210" s="48" t="str">
        <f aca="false">IF(AND(Y1210="REVENDA",AC1210="SIM",AG1210="BIT"),((AB1210/1+1)*AI1210)*0.4117,"")</f>
        <v/>
      </c>
      <c r="AO1210" s="48" t="str">
        <f aca="false">IF(AN1210="","",AN1210*17%)</f>
        <v/>
      </c>
      <c r="AP1210" s="49" t="str">
        <f aca="false">IF(AN1210="","",IF(T1210=0.12,(U1210*0.4117)*0.4117,IF(T1210=0,(AI1210*0.07)*0.4117,U1210*0.4117)))</f>
        <v/>
      </c>
      <c r="AQ1210" s="47" t="str">
        <f aca="false">IF(AN1210="","",AO1210-AP1210)</f>
        <v/>
      </c>
      <c r="AR1210" s="50" t="str">
        <f aca="false">IFERROR(IF(AND(AC1210="SIM",Y1210="REVENDA",LEFT(AG1210,5)="ANEXO")*OR(AE1210="ANEXO I",AF1210="ANEXO II"),VLOOKUP(H1210,Dados!G:I,2,0),""),"INSERIR MVA")</f>
        <v/>
      </c>
      <c r="AS1210" s="48" t="str">
        <f aca="false">IF(LEFT(AG1210,5)="ANEXO",VLOOKUP(AG1210,Dados!$X$111:$Z$112,2,0)*(AI1210-Q1210),"")</f>
        <v/>
      </c>
      <c r="AT1210" s="48" t="str">
        <f aca="false">IFERROR(IF(AR1210="","",(AI1210*AR1210)+AI1210),"INSERIR MVA")</f>
        <v/>
      </c>
      <c r="AU1210" s="48" t="str">
        <f aca="false">IF(AT1210="","",IF(AY1210=0.04,U1210,AS1210*AY1210))</f>
        <v/>
      </c>
      <c r="AV1210" s="47" t="str">
        <f aca="false">IFERROR(IF(AU1210="","",(VLOOKUP(AG1210,Dados!$X$111:$Z$112,3,0)*AT1210*0.17)),"INSERIR MVA")</f>
        <v/>
      </c>
      <c r="AW1210" s="47" t="str">
        <f aca="false">IFERROR(IF(AR1210="","",AV1210-AU1210),"")</f>
        <v/>
      </c>
      <c r="AX1210" s="51" t="str">
        <f aca="false">IFERROR(IF(AC1210="NÃO","",IF(AM1210&lt;&gt;"",AM1210-W1210,IF(AQ1210&lt;&gt;"",AQ1210-W1210,IF(AW1210&lt;&gt;"",AW1210-W1210,"")))),"")</f>
        <v/>
      </c>
      <c r="AY1210" s="46" t="str">
        <f aca="false">IFERROR(IF(ISNA(VLOOKUP(R1210,Dados!$X$2:$Y$5,2,0)),VLOOKUP(D1210,Dados!$X$7:$Y$33,2,0),VLOOKUP(R1210,Dados!$X$2:$Y$5,2,0)),"")</f>
        <v/>
      </c>
      <c r="AZ1210" s="52" t="str">
        <f aca="false">IF(C1210="","",IF(AND(Y1210="CONSUMO",AC1210="NÃO")*OR(AG1210="-",AG1210="BIT"),IF(E1210&lt;&gt;"",(AI1210-(P1210+L1210-N1210+Q1210)*AY1210)/0.83),""))</f>
        <v/>
      </c>
      <c r="BA1210" s="51" t="str">
        <f aca="false">IF(AZ1210="","",AZ1210*0.17-((P1210+L1210-N1210+Q1210)*AY1210))</f>
        <v/>
      </c>
      <c r="BB1210" s="51" t="str">
        <f aca="false">IF(AND(Y1210="CONSUMO",AG1210="ANEXO I",AY1210&gt;4%),(AI1210-(P1210+L1210-N1210+Q1210)*0.0514)/0.83*(0.5177)*(0.17)-AI1210*0.0514,IF(AND(Y1210="CONSUMO",AG1210="ANEXO II",AY1210&gt;4%),(AI1210-(P1210+L1210-N1210+Q1210)*0.041)/0.83*(0.3295)*(0.17)-AI1210*0.041,IF(AND(Y1210="CONSUMO",AG1210="ANEXO I",AY1210=4%),(AI1210-(P1210+L1210-N1210+Q1210)*0.04)/0.83*(0.5177)*(0.17)-AI1210*0.04,IF(AND(Y1210="CONSUMO",AG1210="ANEXO II",AY1210=4%),(AI1210-(P1210+L1210-N1210+Q1210)*0.04)/0.83*(0.3295)*(0.17)-AI1210*0.04,""))))</f>
        <v/>
      </c>
      <c r="BC1210" s="51" t="str">
        <f aca="false">IF(C1210="","",IF(AND(Y1210="CONSUMO",AC1210="SIM")*OR(AG1210="-",AG1210="BIT"),IF(E1210&lt;&gt;"",(AI1210-(P1210+L1210-N1210+Q1210)*AY1210)/0.83),""))</f>
        <v/>
      </c>
      <c r="BD1210" s="51" t="str">
        <f aca="false">IF(BC1210="","",BC1210*0.17)</f>
        <v/>
      </c>
      <c r="BE1210" s="51" t="str">
        <f aca="false">IF(I1210=6908,0,IF(BC1210="","",BD1210-((P1210+L1210-N1210+Q1210)*AY1210)))</f>
        <v/>
      </c>
      <c r="BF1210" s="53" t="str">
        <f aca="false">IF(B1210="","",IF(OR(B1210="",E1210="Regime Normal"),0,(AI1210-Q1210)*VLOOKUP(R1210,Dados!$X$98:$Y$108,2,0)))</f>
        <v/>
      </c>
      <c r="BG1210" s="54" t="str">
        <f aca="false">IFERROR(VLOOKUP(I1210,Dados!$AC$27:$AD$43,2,0),IF(B1210="","",IF(D1210&lt;&gt;"MT",IF(AND(AC1210="SIM",Y1210="Revenda"),"2403",IF(AND(AC1210="SIM",Y1210="Consumo"),"2407",IF(AND(AC1210="NÃO",Y1210="Revenda"),"2102",IF(AND(AC1210="NÃO",Y1210="Consumo"),"2556",)))),REPLACE(I1210,1,1,1))))</f>
        <v/>
      </c>
    </row>
    <row r="1211" customFormat="false" ht="12.8" hidden="false" customHeight="true" outlineLevel="0" collapsed="false">
      <c r="Y1211" s="45"/>
      <c r="Z1211" s="46" t="str">
        <f aca="false">IF(B1211="","",(IFERROR(VLOOKUP(H1211,Dados!A$3:B$15000,2,0),"Não Encontrado")))</f>
        <v/>
      </c>
      <c r="AA1211" s="46" t="str">
        <f aca="false">IF(B1211="","",(IFERROR(VLOOKUP(G1211,Dados!C$3:E$15000,3,0),"Não Encontrado")))</f>
        <v/>
      </c>
      <c r="AB1211" s="46" t="str">
        <f aca="false">IFERROR(IF(Z1211&lt;&gt;"Não Encontrado",Z1211,IF(AA1211&lt;&gt;"Não Encontrado",AA1211,"")),"")</f>
        <v/>
      </c>
      <c r="AC1211" s="45" t="str">
        <f aca="false">IF(B1211="","",IF(AB1211="","NÃO","SIM"))</f>
        <v/>
      </c>
      <c r="AD1211" s="45" t="str">
        <f aca="false">IFERROR(VLOOKUP(G1211,Dados!$P$3:$R$500,3,0),"")</f>
        <v/>
      </c>
      <c r="AE1211" s="45" t="str">
        <f aca="false">IFERROR(VLOOKUP(G1211,Dados!$K$3:$L$500,2,0),"")</f>
        <v/>
      </c>
      <c r="AF1211" s="45" t="str">
        <f aca="false">IFERROR(VLOOKUP(G1211,Dados!$M$3:$N$500,2,0),"")</f>
        <v/>
      </c>
      <c r="AG1211" s="45" t="str">
        <f aca="false">IF(F1211="","",IF(AND(AD1211="",AE1211="",AF1211=""),"-",IF(AND(AD1211="BIT",AE1211="",AF1211=""),"BIT",IF(AND(AE1211="ANEXO I",AD1211="",AF1211=""),"ANEXO I",IF(AND(AF1211="ANEXO II",AD1211="",AE1211=""),"ANEXO II","Escolher")))))</f>
        <v/>
      </c>
      <c r="AH1211" s="45" t="str">
        <f aca="false">IF(AG1211&lt;&gt;"Pneus","",IFERROR(VLOOKUP(R1211,Dados!$X$2:$Z$5,3,0)*(AI1211-Q1211),VLOOKUP(D1211,Dados!$X$7:$Z$33,3,0)*(AI1211-Q1211)))</f>
        <v/>
      </c>
      <c r="AI1211" s="47" t="str">
        <f aca="false">IF(B1211="","",P1211+Q1211+O1211+M1211+L1211-N1211)</f>
        <v/>
      </c>
      <c r="AJ1211" s="48" t="str">
        <f aca="false">IFERROR(IF(AND(AC1211="SIM",AG1211="-",Y1211="REVENDA"),(AB1211/1+1)*AI1211,IF(AND(AC1211="SIM",AG1211="Pneus",Y1211="REVENDA"),(AB1211/1+1)*(AI1211-AH1211),"")),"")</f>
        <v/>
      </c>
      <c r="AK1211" s="48" t="str">
        <f aca="false">IF(AJ1211="","",AJ1211*17%)</f>
        <v/>
      </c>
      <c r="AL1211" s="48" t="str">
        <f aca="false">IFERROR(IF(AC1211="NÃO","",IF(AK1211="","",IF(E1211="Simples Nacional",BF1211,IF(T1211=0.12,U1211*0.5833337002,IF(T1211=0,AI1211*0.07,U1211))))),"")</f>
        <v/>
      </c>
      <c r="AM1211" s="47" t="str">
        <f aca="false">IFERROR(IF(AC1211="NÃO","",IF(OR(AG1211="-",AG1211="Pneus"),AK1211-AL1211,"")),"")</f>
        <v/>
      </c>
      <c r="AN1211" s="48" t="str">
        <f aca="false">IF(AND(Y1211="REVENDA",AC1211="SIM",AG1211="BIT"),((AB1211/1+1)*AI1211)*0.4117,"")</f>
        <v/>
      </c>
      <c r="AO1211" s="48" t="str">
        <f aca="false">IF(AN1211="","",AN1211*17%)</f>
        <v/>
      </c>
      <c r="AP1211" s="49" t="str">
        <f aca="false">IF(AN1211="","",IF(T1211=0.12,(U1211*0.4117)*0.4117,IF(T1211=0,(AI1211*0.07)*0.4117,U1211*0.4117)))</f>
        <v/>
      </c>
      <c r="AQ1211" s="47" t="str">
        <f aca="false">IF(AN1211="","",AO1211-AP1211)</f>
        <v/>
      </c>
      <c r="AR1211" s="50" t="str">
        <f aca="false">IFERROR(IF(AND(AC1211="SIM",Y1211="REVENDA",LEFT(AG1211,5)="ANEXO")*OR(AE1211="ANEXO I",AF1211="ANEXO II"),VLOOKUP(H1211,Dados!G:I,2,0),""),"INSERIR MVA")</f>
        <v/>
      </c>
      <c r="AS1211" s="48" t="str">
        <f aca="false">IF(LEFT(AG1211,5)="ANEXO",VLOOKUP(AG1211,Dados!$X$111:$Z$112,2,0)*(AI1211-Q1211),"")</f>
        <v/>
      </c>
      <c r="AT1211" s="48" t="str">
        <f aca="false">IFERROR(IF(AR1211="","",(AI1211*AR1211)+AI1211),"INSERIR MVA")</f>
        <v/>
      </c>
      <c r="AU1211" s="48" t="str">
        <f aca="false">IF(AT1211="","",IF(AY1211=0.04,U1211,AS1211*AY1211))</f>
        <v/>
      </c>
      <c r="AV1211" s="47" t="str">
        <f aca="false">IFERROR(IF(AU1211="","",(VLOOKUP(AG1211,Dados!$X$111:$Z$112,3,0)*AT1211*0.17)),"INSERIR MVA")</f>
        <v/>
      </c>
      <c r="AW1211" s="47" t="str">
        <f aca="false">IFERROR(IF(AR1211="","",AV1211-AU1211),"")</f>
        <v/>
      </c>
      <c r="AX1211" s="51" t="str">
        <f aca="false">IFERROR(IF(AC1211="NÃO","",IF(AM1211&lt;&gt;"",AM1211-W1211,IF(AQ1211&lt;&gt;"",AQ1211-W1211,IF(AW1211&lt;&gt;"",AW1211-W1211,"")))),"")</f>
        <v/>
      </c>
      <c r="AY1211" s="46" t="str">
        <f aca="false">IFERROR(IF(ISNA(VLOOKUP(R1211,Dados!$X$2:$Y$5,2,0)),VLOOKUP(D1211,Dados!$X$7:$Y$33,2,0),VLOOKUP(R1211,Dados!$X$2:$Y$5,2,0)),"")</f>
        <v/>
      </c>
      <c r="AZ1211" s="52" t="str">
        <f aca="false">IF(C1211="","",IF(AND(Y1211="CONSUMO",AC1211="NÃO")*OR(AG1211="-",AG1211="BIT"),IF(E1211&lt;&gt;"",(AI1211-(P1211+L1211-N1211+Q1211)*AY1211)/0.83),""))</f>
        <v/>
      </c>
      <c r="BA1211" s="51" t="str">
        <f aca="false">IF(AZ1211="","",AZ1211*0.17-((P1211+L1211-N1211+Q1211)*AY1211))</f>
        <v/>
      </c>
      <c r="BB1211" s="51" t="str">
        <f aca="false">IF(AND(Y1211="CONSUMO",AG1211="ANEXO I",AY1211&gt;4%),(AI1211-(P1211+L1211-N1211+Q1211)*0.0514)/0.83*(0.5177)*(0.17)-AI1211*0.0514,IF(AND(Y1211="CONSUMO",AG1211="ANEXO II",AY1211&gt;4%),(AI1211-(P1211+L1211-N1211+Q1211)*0.041)/0.83*(0.3295)*(0.17)-AI1211*0.041,IF(AND(Y1211="CONSUMO",AG1211="ANEXO I",AY1211=4%),(AI1211-(P1211+L1211-N1211+Q1211)*0.04)/0.83*(0.5177)*(0.17)-AI1211*0.04,IF(AND(Y1211="CONSUMO",AG1211="ANEXO II",AY1211=4%),(AI1211-(P1211+L1211-N1211+Q1211)*0.04)/0.83*(0.3295)*(0.17)-AI1211*0.04,""))))</f>
        <v/>
      </c>
      <c r="BC1211" s="51" t="str">
        <f aca="false">IF(C1211="","",IF(AND(Y1211="CONSUMO",AC1211="SIM")*OR(AG1211="-",AG1211="BIT"),IF(E1211&lt;&gt;"",(AI1211-(P1211+L1211-N1211+Q1211)*AY1211)/0.83),""))</f>
        <v/>
      </c>
      <c r="BD1211" s="51" t="str">
        <f aca="false">IF(BC1211="","",BC1211*0.17)</f>
        <v/>
      </c>
      <c r="BE1211" s="51" t="str">
        <f aca="false">IF(I1211=6908,0,IF(BC1211="","",BD1211-((P1211+L1211-N1211+Q1211)*AY1211)))</f>
        <v/>
      </c>
      <c r="BF1211" s="53" t="str">
        <f aca="false">IF(B1211="","",IF(OR(B1211="",E1211="Regime Normal"),0,(AI1211-Q1211)*VLOOKUP(R1211,Dados!$X$98:$Y$108,2,0)))</f>
        <v/>
      </c>
      <c r="BG1211" s="54" t="str">
        <f aca="false">IFERROR(VLOOKUP(I1211,Dados!$AC$27:$AD$43,2,0),IF(B1211="","",IF(D1211&lt;&gt;"MT",IF(AND(AC1211="SIM",Y1211="Revenda"),"2403",IF(AND(AC1211="SIM",Y1211="Consumo"),"2407",IF(AND(AC1211="NÃO",Y1211="Revenda"),"2102",IF(AND(AC1211="NÃO",Y1211="Consumo"),"2556",)))),REPLACE(I1211,1,1,1))))</f>
        <v/>
      </c>
    </row>
    <row r="1212" customFormat="false" ht="12.8" hidden="false" customHeight="true" outlineLevel="0" collapsed="false">
      <c r="Y1212" s="45"/>
      <c r="Z1212" s="46" t="str">
        <f aca="false">IF(B1212="","",(IFERROR(VLOOKUP(H1212,Dados!A$3:B$15000,2,0),"Não Encontrado")))</f>
        <v/>
      </c>
      <c r="AA1212" s="46" t="str">
        <f aca="false">IF(B1212="","",(IFERROR(VLOOKUP(G1212,Dados!C$3:E$15000,3,0),"Não Encontrado")))</f>
        <v/>
      </c>
      <c r="AB1212" s="46" t="str">
        <f aca="false">IFERROR(IF(Z1212&lt;&gt;"Não Encontrado",Z1212,IF(AA1212&lt;&gt;"Não Encontrado",AA1212,"")),"")</f>
        <v/>
      </c>
      <c r="AC1212" s="45" t="str">
        <f aca="false">IF(B1212="","",IF(AB1212="","NÃO","SIM"))</f>
        <v/>
      </c>
      <c r="AD1212" s="45" t="str">
        <f aca="false">IFERROR(VLOOKUP(G1212,Dados!$P$3:$R$500,3,0),"")</f>
        <v/>
      </c>
      <c r="AE1212" s="45" t="str">
        <f aca="false">IFERROR(VLOOKUP(G1212,Dados!$K$3:$L$500,2,0),"")</f>
        <v/>
      </c>
      <c r="AF1212" s="45" t="str">
        <f aca="false">IFERROR(VLOOKUP(G1212,Dados!$M$3:$N$500,2,0),"")</f>
        <v/>
      </c>
      <c r="AG1212" s="45" t="str">
        <f aca="false">IF(F1212="","",IF(AND(AD1212="",AE1212="",AF1212=""),"-",IF(AND(AD1212="BIT",AE1212="",AF1212=""),"BIT",IF(AND(AE1212="ANEXO I",AD1212="",AF1212=""),"ANEXO I",IF(AND(AF1212="ANEXO II",AD1212="",AE1212=""),"ANEXO II","Escolher")))))</f>
        <v/>
      </c>
      <c r="AH1212" s="45" t="str">
        <f aca="false">IF(AG1212&lt;&gt;"Pneus","",IFERROR(VLOOKUP(R1212,Dados!$X$2:$Z$5,3,0)*(AI1212-Q1212),VLOOKUP(D1212,Dados!$X$7:$Z$33,3,0)*(AI1212-Q1212)))</f>
        <v/>
      </c>
      <c r="AI1212" s="47" t="str">
        <f aca="false">IF(B1212="","",P1212+Q1212+O1212+M1212+L1212-N1212)</f>
        <v/>
      </c>
      <c r="AJ1212" s="48" t="str">
        <f aca="false">IFERROR(IF(AND(AC1212="SIM",AG1212="-",Y1212="REVENDA"),(AB1212/1+1)*AI1212,IF(AND(AC1212="SIM",AG1212="Pneus",Y1212="REVENDA"),(AB1212/1+1)*(AI1212-AH1212),"")),"")</f>
        <v/>
      </c>
      <c r="AK1212" s="48" t="str">
        <f aca="false">IF(AJ1212="","",AJ1212*17%)</f>
        <v/>
      </c>
      <c r="AL1212" s="48" t="str">
        <f aca="false">IFERROR(IF(AC1212="NÃO","",IF(AK1212="","",IF(E1212="Simples Nacional",BF1212,IF(T1212=0.12,U1212*0.5833337002,IF(T1212=0,AI1212*0.07,U1212))))),"")</f>
        <v/>
      </c>
      <c r="AM1212" s="47" t="str">
        <f aca="false">IFERROR(IF(AC1212="NÃO","",IF(OR(AG1212="-",AG1212="Pneus"),AK1212-AL1212,"")),"")</f>
        <v/>
      </c>
      <c r="AN1212" s="48" t="str">
        <f aca="false">IF(AND(Y1212="REVENDA",AC1212="SIM",AG1212="BIT"),((AB1212/1+1)*AI1212)*0.4117,"")</f>
        <v/>
      </c>
      <c r="AO1212" s="48" t="str">
        <f aca="false">IF(AN1212="","",AN1212*17%)</f>
        <v/>
      </c>
      <c r="AP1212" s="49" t="str">
        <f aca="false">IF(AN1212="","",IF(T1212=0.12,(U1212*0.4117)*0.4117,IF(T1212=0,(AI1212*0.07)*0.4117,U1212*0.4117)))</f>
        <v/>
      </c>
      <c r="AQ1212" s="47" t="str">
        <f aca="false">IF(AN1212="","",AO1212-AP1212)</f>
        <v/>
      </c>
      <c r="AR1212" s="50" t="str">
        <f aca="false">IFERROR(IF(AND(AC1212="SIM",Y1212="REVENDA",LEFT(AG1212,5)="ANEXO")*OR(AE1212="ANEXO I",AF1212="ANEXO II"),VLOOKUP(H1212,Dados!G:I,2,0),""),"INSERIR MVA")</f>
        <v/>
      </c>
      <c r="AS1212" s="48" t="str">
        <f aca="false">IF(LEFT(AG1212,5)="ANEXO",VLOOKUP(AG1212,Dados!$X$111:$Z$112,2,0)*(AI1212-Q1212),"")</f>
        <v/>
      </c>
      <c r="AT1212" s="48" t="str">
        <f aca="false">IFERROR(IF(AR1212="","",(AI1212*AR1212)+AI1212),"INSERIR MVA")</f>
        <v/>
      </c>
      <c r="AU1212" s="48" t="str">
        <f aca="false">IF(AT1212="","",IF(AY1212=0.04,U1212,AS1212*AY1212))</f>
        <v/>
      </c>
      <c r="AV1212" s="47" t="str">
        <f aca="false">IFERROR(IF(AU1212="","",(VLOOKUP(AG1212,Dados!$X$111:$Z$112,3,0)*AT1212*0.17)),"INSERIR MVA")</f>
        <v/>
      </c>
      <c r="AW1212" s="47" t="str">
        <f aca="false">IFERROR(IF(AR1212="","",AV1212-AU1212),"")</f>
        <v/>
      </c>
      <c r="AX1212" s="51" t="str">
        <f aca="false">IFERROR(IF(AC1212="NÃO","",IF(AM1212&lt;&gt;"",AM1212-W1212,IF(AQ1212&lt;&gt;"",AQ1212-W1212,IF(AW1212&lt;&gt;"",AW1212-W1212,"")))),"")</f>
        <v/>
      </c>
      <c r="AY1212" s="46" t="str">
        <f aca="false">IFERROR(IF(ISNA(VLOOKUP(R1212,Dados!$X$2:$Y$5,2,0)),VLOOKUP(D1212,Dados!$X$7:$Y$33,2,0),VLOOKUP(R1212,Dados!$X$2:$Y$5,2,0)),"")</f>
        <v/>
      </c>
      <c r="AZ1212" s="52" t="str">
        <f aca="false">IF(C1212="","",IF(AND(Y1212="CONSUMO",AC1212="NÃO")*OR(AG1212="-",AG1212="BIT"),IF(E1212&lt;&gt;"",(AI1212-(P1212+L1212-N1212+Q1212)*AY1212)/0.83),""))</f>
        <v/>
      </c>
      <c r="BA1212" s="51" t="str">
        <f aca="false">IF(AZ1212="","",AZ1212*0.17-((P1212+L1212-N1212+Q1212)*AY1212))</f>
        <v/>
      </c>
      <c r="BB1212" s="51" t="str">
        <f aca="false">IF(AND(Y1212="CONSUMO",AG1212="ANEXO I",AY1212&gt;4%),(AI1212-(P1212+L1212-N1212+Q1212)*0.0514)/0.83*(0.5177)*(0.17)-AI1212*0.0514,IF(AND(Y1212="CONSUMO",AG1212="ANEXO II",AY1212&gt;4%),(AI1212-(P1212+L1212-N1212+Q1212)*0.041)/0.83*(0.3295)*(0.17)-AI1212*0.041,IF(AND(Y1212="CONSUMO",AG1212="ANEXO I",AY1212=4%),(AI1212-(P1212+L1212-N1212+Q1212)*0.04)/0.83*(0.5177)*(0.17)-AI1212*0.04,IF(AND(Y1212="CONSUMO",AG1212="ANEXO II",AY1212=4%),(AI1212-(P1212+L1212-N1212+Q1212)*0.04)/0.83*(0.3295)*(0.17)-AI1212*0.04,""))))</f>
        <v/>
      </c>
      <c r="BC1212" s="51" t="str">
        <f aca="false">IF(C1212="","",IF(AND(Y1212="CONSUMO",AC1212="SIM")*OR(AG1212="-",AG1212="BIT"),IF(E1212&lt;&gt;"",(AI1212-(P1212+L1212-N1212+Q1212)*AY1212)/0.83),""))</f>
        <v/>
      </c>
      <c r="BD1212" s="51" t="str">
        <f aca="false">IF(BC1212="","",BC1212*0.17)</f>
        <v/>
      </c>
      <c r="BE1212" s="51" t="str">
        <f aca="false">IF(I1212=6908,0,IF(BC1212="","",BD1212-((P1212+L1212-N1212+Q1212)*AY1212)))</f>
        <v/>
      </c>
      <c r="BF1212" s="53" t="str">
        <f aca="false">IF(B1212="","",IF(OR(B1212="",E1212="Regime Normal"),0,(AI1212-Q1212)*VLOOKUP(R1212,Dados!$X$98:$Y$108,2,0)))</f>
        <v/>
      </c>
      <c r="BG1212" s="54" t="str">
        <f aca="false">IFERROR(VLOOKUP(I1212,Dados!$AC$27:$AD$43,2,0),IF(B1212="","",IF(D1212&lt;&gt;"MT",IF(AND(AC1212="SIM",Y1212="Revenda"),"2403",IF(AND(AC1212="SIM",Y1212="Consumo"),"2407",IF(AND(AC1212="NÃO",Y1212="Revenda"),"2102",IF(AND(AC1212="NÃO",Y1212="Consumo"),"2556",)))),REPLACE(I1212,1,1,1))))</f>
        <v/>
      </c>
    </row>
    <row r="1213" customFormat="false" ht="12.8" hidden="false" customHeight="true" outlineLevel="0" collapsed="false">
      <c r="Y1213" s="45"/>
      <c r="Z1213" s="46" t="str">
        <f aca="false">IF(B1213="","",(IFERROR(VLOOKUP(H1213,Dados!A$3:B$15000,2,0),"Não Encontrado")))</f>
        <v/>
      </c>
      <c r="AA1213" s="46" t="str">
        <f aca="false">IF(B1213="","",(IFERROR(VLOOKUP(G1213,Dados!C$3:E$15000,3,0),"Não Encontrado")))</f>
        <v/>
      </c>
      <c r="AB1213" s="46" t="str">
        <f aca="false">IFERROR(IF(Z1213&lt;&gt;"Não Encontrado",Z1213,IF(AA1213&lt;&gt;"Não Encontrado",AA1213,"")),"")</f>
        <v/>
      </c>
      <c r="AC1213" s="45" t="str">
        <f aca="false">IF(B1213="","",IF(AB1213="","NÃO","SIM"))</f>
        <v/>
      </c>
      <c r="AD1213" s="45" t="str">
        <f aca="false">IFERROR(VLOOKUP(G1213,Dados!$P$3:$R$500,3,0),"")</f>
        <v/>
      </c>
      <c r="AE1213" s="45" t="str">
        <f aca="false">IFERROR(VLOOKUP(G1213,Dados!$K$3:$L$500,2,0),"")</f>
        <v/>
      </c>
      <c r="AF1213" s="45" t="str">
        <f aca="false">IFERROR(VLOOKUP(G1213,Dados!$M$3:$N$500,2,0),"")</f>
        <v/>
      </c>
      <c r="AG1213" s="45" t="str">
        <f aca="false">IF(F1213="","",IF(AND(AD1213="",AE1213="",AF1213=""),"-",IF(AND(AD1213="BIT",AE1213="",AF1213=""),"BIT",IF(AND(AE1213="ANEXO I",AD1213="",AF1213=""),"ANEXO I",IF(AND(AF1213="ANEXO II",AD1213="",AE1213=""),"ANEXO II","Escolher")))))</f>
        <v/>
      </c>
      <c r="AH1213" s="45" t="str">
        <f aca="false">IF(AG1213&lt;&gt;"Pneus","",IFERROR(VLOOKUP(R1213,Dados!$X$2:$Z$5,3,0)*(AI1213-Q1213),VLOOKUP(D1213,Dados!$X$7:$Z$33,3,0)*(AI1213-Q1213)))</f>
        <v/>
      </c>
      <c r="AI1213" s="47" t="str">
        <f aca="false">IF(B1213="","",P1213+Q1213+O1213+M1213+L1213-N1213)</f>
        <v/>
      </c>
      <c r="AJ1213" s="48" t="str">
        <f aca="false">IFERROR(IF(AND(AC1213="SIM",AG1213="-",Y1213="REVENDA"),(AB1213/1+1)*AI1213,IF(AND(AC1213="SIM",AG1213="Pneus",Y1213="REVENDA"),(AB1213/1+1)*(AI1213-AH1213),"")),"")</f>
        <v/>
      </c>
      <c r="AK1213" s="48" t="str">
        <f aca="false">IF(AJ1213="","",AJ1213*17%)</f>
        <v/>
      </c>
      <c r="AL1213" s="48" t="str">
        <f aca="false">IFERROR(IF(AC1213="NÃO","",IF(AK1213="","",IF(E1213="Simples Nacional",BF1213,IF(T1213=0.12,U1213*0.5833337002,IF(T1213=0,AI1213*0.07,U1213))))),"")</f>
        <v/>
      </c>
      <c r="AM1213" s="47" t="str">
        <f aca="false">IFERROR(IF(AC1213="NÃO","",IF(OR(AG1213="-",AG1213="Pneus"),AK1213-AL1213,"")),"")</f>
        <v/>
      </c>
      <c r="AN1213" s="48" t="str">
        <f aca="false">IF(AND(Y1213="REVENDA",AC1213="SIM",AG1213="BIT"),((AB1213/1+1)*AI1213)*0.4117,"")</f>
        <v/>
      </c>
      <c r="AO1213" s="48" t="str">
        <f aca="false">IF(AN1213="","",AN1213*17%)</f>
        <v/>
      </c>
      <c r="AP1213" s="49" t="str">
        <f aca="false">IF(AN1213="","",IF(T1213=0.12,(U1213*0.4117)*0.4117,IF(T1213=0,(AI1213*0.07)*0.4117,U1213*0.4117)))</f>
        <v/>
      </c>
      <c r="AQ1213" s="47" t="str">
        <f aca="false">IF(AN1213="","",AO1213-AP1213)</f>
        <v/>
      </c>
      <c r="AR1213" s="50" t="str">
        <f aca="false">IFERROR(IF(AND(AC1213="SIM",Y1213="REVENDA",LEFT(AG1213,5)="ANEXO")*OR(AE1213="ANEXO I",AF1213="ANEXO II"),VLOOKUP(H1213,Dados!G:I,2,0),""),"INSERIR MVA")</f>
        <v/>
      </c>
      <c r="AS1213" s="48" t="str">
        <f aca="false">IF(LEFT(AG1213,5)="ANEXO",VLOOKUP(AG1213,Dados!$X$111:$Z$112,2,0)*(AI1213-Q1213),"")</f>
        <v/>
      </c>
      <c r="AT1213" s="48" t="str">
        <f aca="false">IFERROR(IF(AR1213="","",(AI1213*AR1213)+AI1213),"INSERIR MVA")</f>
        <v/>
      </c>
      <c r="AU1213" s="48" t="str">
        <f aca="false">IF(AT1213="","",IF(AY1213=0.04,U1213,AS1213*AY1213))</f>
        <v/>
      </c>
      <c r="AV1213" s="47" t="str">
        <f aca="false">IFERROR(IF(AU1213="","",(VLOOKUP(AG1213,Dados!$X$111:$Z$112,3,0)*AT1213*0.17)),"INSERIR MVA")</f>
        <v/>
      </c>
      <c r="AW1213" s="47" t="str">
        <f aca="false">IFERROR(IF(AR1213="","",AV1213-AU1213),"")</f>
        <v/>
      </c>
      <c r="AX1213" s="51" t="str">
        <f aca="false">IFERROR(IF(AC1213="NÃO","",IF(AM1213&lt;&gt;"",AM1213-W1213,IF(AQ1213&lt;&gt;"",AQ1213-W1213,IF(AW1213&lt;&gt;"",AW1213-W1213,"")))),"")</f>
        <v/>
      </c>
      <c r="AY1213" s="46" t="str">
        <f aca="false">IFERROR(IF(ISNA(VLOOKUP(R1213,Dados!$X$2:$Y$5,2,0)),VLOOKUP(D1213,Dados!$X$7:$Y$33,2,0),VLOOKUP(R1213,Dados!$X$2:$Y$5,2,0)),"")</f>
        <v/>
      </c>
      <c r="AZ1213" s="52" t="str">
        <f aca="false">IF(C1213="","",IF(AND(Y1213="CONSUMO",AC1213="NÃO")*OR(AG1213="-",AG1213="BIT"),IF(E1213&lt;&gt;"",(AI1213-(P1213+L1213-N1213+Q1213)*AY1213)/0.83),""))</f>
        <v/>
      </c>
      <c r="BA1213" s="51" t="str">
        <f aca="false">IF(AZ1213="","",AZ1213*0.17-((P1213+L1213-N1213+Q1213)*AY1213))</f>
        <v/>
      </c>
      <c r="BB1213" s="51" t="str">
        <f aca="false">IF(AND(Y1213="CONSUMO",AG1213="ANEXO I",AY1213&gt;4%),(AI1213-(P1213+L1213-N1213+Q1213)*0.0514)/0.83*(0.5177)*(0.17)-AI1213*0.0514,IF(AND(Y1213="CONSUMO",AG1213="ANEXO II",AY1213&gt;4%),(AI1213-(P1213+L1213-N1213+Q1213)*0.041)/0.83*(0.3295)*(0.17)-AI1213*0.041,IF(AND(Y1213="CONSUMO",AG1213="ANEXO I",AY1213=4%),(AI1213-(P1213+L1213-N1213+Q1213)*0.04)/0.83*(0.5177)*(0.17)-AI1213*0.04,IF(AND(Y1213="CONSUMO",AG1213="ANEXO II",AY1213=4%),(AI1213-(P1213+L1213-N1213+Q1213)*0.04)/0.83*(0.3295)*(0.17)-AI1213*0.04,""))))</f>
        <v/>
      </c>
      <c r="BC1213" s="51" t="str">
        <f aca="false">IF(C1213="","",IF(AND(Y1213="CONSUMO",AC1213="SIM")*OR(AG1213="-",AG1213="BIT"),IF(E1213&lt;&gt;"",(AI1213-(P1213+L1213-N1213+Q1213)*AY1213)/0.83),""))</f>
        <v/>
      </c>
      <c r="BD1213" s="51" t="str">
        <f aca="false">IF(BC1213="","",BC1213*0.17)</f>
        <v/>
      </c>
      <c r="BE1213" s="51" t="str">
        <f aca="false">IF(I1213=6908,0,IF(BC1213="","",BD1213-((P1213+L1213-N1213+Q1213)*AY1213)))</f>
        <v/>
      </c>
      <c r="BF1213" s="53" t="str">
        <f aca="false">IF(B1213="","",IF(OR(B1213="",E1213="Regime Normal"),0,(AI1213-Q1213)*VLOOKUP(R1213,Dados!$X$98:$Y$108,2,0)))</f>
        <v/>
      </c>
      <c r="BG1213" s="54" t="str">
        <f aca="false">IFERROR(VLOOKUP(I1213,Dados!$AC$27:$AD$43,2,0),IF(B1213="","",IF(D1213&lt;&gt;"MT",IF(AND(AC1213="SIM",Y1213="Revenda"),"2403",IF(AND(AC1213="SIM",Y1213="Consumo"),"2407",IF(AND(AC1213="NÃO",Y1213="Revenda"),"2102",IF(AND(AC1213="NÃO",Y1213="Consumo"),"2556",)))),REPLACE(I1213,1,1,1))))</f>
        <v/>
      </c>
    </row>
    <row r="1214" customFormat="false" ht="12.8" hidden="false" customHeight="true" outlineLevel="0" collapsed="false">
      <c r="Y1214" s="45"/>
      <c r="Z1214" s="46" t="str">
        <f aca="false">IF(B1214="","",(IFERROR(VLOOKUP(H1214,Dados!A$3:B$15000,2,0),"Não Encontrado")))</f>
        <v/>
      </c>
      <c r="AA1214" s="46" t="str">
        <f aca="false">IF(B1214="","",(IFERROR(VLOOKUP(G1214,Dados!C$3:E$15000,3,0),"Não Encontrado")))</f>
        <v/>
      </c>
      <c r="AB1214" s="46" t="str">
        <f aca="false">IFERROR(IF(Z1214&lt;&gt;"Não Encontrado",Z1214,IF(AA1214&lt;&gt;"Não Encontrado",AA1214,"")),"")</f>
        <v/>
      </c>
      <c r="AC1214" s="45" t="str">
        <f aca="false">IF(B1214="","",IF(AB1214="","NÃO","SIM"))</f>
        <v/>
      </c>
      <c r="AD1214" s="45" t="str">
        <f aca="false">IFERROR(VLOOKUP(G1214,Dados!$P$3:$R$500,3,0),"")</f>
        <v/>
      </c>
      <c r="AE1214" s="45" t="str">
        <f aca="false">IFERROR(VLOOKUP(G1214,Dados!$K$3:$L$500,2,0),"")</f>
        <v/>
      </c>
      <c r="AF1214" s="45" t="str">
        <f aca="false">IFERROR(VLOOKUP(G1214,Dados!$M$3:$N$500,2,0),"")</f>
        <v/>
      </c>
      <c r="AG1214" s="45" t="str">
        <f aca="false">IF(F1214="","",IF(AND(AD1214="",AE1214="",AF1214=""),"-",IF(AND(AD1214="BIT",AE1214="",AF1214=""),"BIT",IF(AND(AE1214="ANEXO I",AD1214="",AF1214=""),"ANEXO I",IF(AND(AF1214="ANEXO II",AD1214="",AE1214=""),"ANEXO II","Escolher")))))</f>
        <v/>
      </c>
      <c r="AH1214" s="45" t="str">
        <f aca="false">IF(AG1214&lt;&gt;"Pneus","",IFERROR(VLOOKUP(R1214,Dados!$X$2:$Z$5,3,0)*(AI1214-Q1214),VLOOKUP(D1214,Dados!$X$7:$Z$33,3,0)*(AI1214-Q1214)))</f>
        <v/>
      </c>
      <c r="AI1214" s="47" t="str">
        <f aca="false">IF(B1214="","",P1214+Q1214+O1214+M1214+L1214-N1214)</f>
        <v/>
      </c>
      <c r="AJ1214" s="48" t="str">
        <f aca="false">IFERROR(IF(AND(AC1214="SIM",AG1214="-",Y1214="REVENDA"),(AB1214/1+1)*AI1214,IF(AND(AC1214="SIM",AG1214="Pneus",Y1214="REVENDA"),(AB1214/1+1)*(AI1214-AH1214),"")),"")</f>
        <v/>
      </c>
      <c r="AK1214" s="48" t="str">
        <f aca="false">IF(AJ1214="","",AJ1214*17%)</f>
        <v/>
      </c>
      <c r="AL1214" s="48" t="str">
        <f aca="false">IFERROR(IF(AC1214="NÃO","",IF(AK1214="","",IF(E1214="Simples Nacional",BF1214,IF(T1214=0.12,U1214*0.5833337002,IF(T1214=0,AI1214*0.07,U1214))))),"")</f>
        <v/>
      </c>
      <c r="AM1214" s="47" t="str">
        <f aca="false">IFERROR(IF(AC1214="NÃO","",IF(OR(AG1214="-",AG1214="Pneus"),AK1214-AL1214,"")),"")</f>
        <v/>
      </c>
      <c r="AN1214" s="48" t="str">
        <f aca="false">IF(AND(Y1214="REVENDA",AC1214="SIM",AG1214="BIT"),((AB1214/1+1)*AI1214)*0.4117,"")</f>
        <v/>
      </c>
      <c r="AO1214" s="48" t="str">
        <f aca="false">IF(AN1214="","",AN1214*17%)</f>
        <v/>
      </c>
      <c r="AP1214" s="49" t="str">
        <f aca="false">IF(AN1214="","",IF(T1214=0.12,(U1214*0.4117)*0.4117,IF(T1214=0,(AI1214*0.07)*0.4117,U1214*0.4117)))</f>
        <v/>
      </c>
      <c r="AQ1214" s="47" t="str">
        <f aca="false">IF(AN1214="","",AO1214-AP1214)</f>
        <v/>
      </c>
      <c r="AR1214" s="50" t="str">
        <f aca="false">IFERROR(IF(AND(AC1214="SIM",Y1214="REVENDA",LEFT(AG1214,5)="ANEXO")*OR(AE1214="ANEXO I",AF1214="ANEXO II"),VLOOKUP(H1214,Dados!G:I,2,0),""),"INSERIR MVA")</f>
        <v/>
      </c>
      <c r="AS1214" s="48" t="str">
        <f aca="false">IF(LEFT(AG1214,5)="ANEXO",VLOOKUP(AG1214,Dados!$X$111:$Z$112,2,0)*(AI1214-Q1214),"")</f>
        <v/>
      </c>
      <c r="AT1214" s="48" t="str">
        <f aca="false">IFERROR(IF(AR1214="","",(AI1214*AR1214)+AI1214),"INSERIR MVA")</f>
        <v/>
      </c>
      <c r="AU1214" s="48" t="str">
        <f aca="false">IF(AT1214="","",IF(AY1214=0.04,U1214,AS1214*AY1214))</f>
        <v/>
      </c>
      <c r="AV1214" s="47" t="str">
        <f aca="false">IFERROR(IF(AU1214="","",(VLOOKUP(AG1214,Dados!$X$111:$Z$112,3,0)*AT1214*0.17)),"INSERIR MVA")</f>
        <v/>
      </c>
      <c r="AW1214" s="47" t="str">
        <f aca="false">IFERROR(IF(AR1214="","",AV1214-AU1214),"")</f>
        <v/>
      </c>
      <c r="AX1214" s="51" t="str">
        <f aca="false">IFERROR(IF(AC1214="NÃO","",IF(AM1214&lt;&gt;"",AM1214-W1214,IF(AQ1214&lt;&gt;"",AQ1214-W1214,IF(AW1214&lt;&gt;"",AW1214-W1214,"")))),"")</f>
        <v/>
      </c>
      <c r="AY1214" s="46" t="str">
        <f aca="false">IFERROR(IF(ISNA(VLOOKUP(R1214,Dados!$X$2:$Y$5,2,0)),VLOOKUP(D1214,Dados!$X$7:$Y$33,2,0),VLOOKUP(R1214,Dados!$X$2:$Y$5,2,0)),"")</f>
        <v/>
      </c>
      <c r="AZ1214" s="52" t="str">
        <f aca="false">IF(C1214="","",IF(AND(Y1214="CONSUMO",AC1214="NÃO")*OR(AG1214="-",AG1214="BIT"),IF(E1214&lt;&gt;"",(AI1214-(P1214+L1214-N1214+Q1214)*AY1214)/0.83),""))</f>
        <v/>
      </c>
      <c r="BA1214" s="51" t="str">
        <f aca="false">IF(AZ1214="","",AZ1214*0.17-((P1214+L1214-N1214+Q1214)*AY1214))</f>
        <v/>
      </c>
      <c r="BB1214" s="51" t="str">
        <f aca="false">IF(AND(Y1214="CONSUMO",AG1214="ANEXO I",AY1214&gt;4%),(AI1214-(P1214+L1214-N1214+Q1214)*0.0514)/0.83*(0.5177)*(0.17)-AI1214*0.0514,IF(AND(Y1214="CONSUMO",AG1214="ANEXO II",AY1214&gt;4%),(AI1214-(P1214+L1214-N1214+Q1214)*0.041)/0.83*(0.3295)*(0.17)-AI1214*0.041,IF(AND(Y1214="CONSUMO",AG1214="ANEXO I",AY1214=4%),(AI1214-(P1214+L1214-N1214+Q1214)*0.04)/0.83*(0.5177)*(0.17)-AI1214*0.04,IF(AND(Y1214="CONSUMO",AG1214="ANEXO II",AY1214=4%),(AI1214-(P1214+L1214-N1214+Q1214)*0.04)/0.83*(0.3295)*(0.17)-AI1214*0.04,""))))</f>
        <v/>
      </c>
      <c r="BC1214" s="51" t="str">
        <f aca="false">IF(C1214="","",IF(AND(Y1214="CONSUMO",AC1214="SIM")*OR(AG1214="-",AG1214="BIT"),IF(E1214&lt;&gt;"",(AI1214-(P1214+L1214-N1214+Q1214)*AY1214)/0.83),""))</f>
        <v/>
      </c>
      <c r="BD1214" s="51" t="str">
        <f aca="false">IF(BC1214="","",BC1214*0.17)</f>
        <v/>
      </c>
      <c r="BE1214" s="51" t="str">
        <f aca="false">IF(I1214=6908,0,IF(BC1214="","",BD1214-((P1214+L1214-N1214+Q1214)*AY1214)))</f>
        <v/>
      </c>
      <c r="BF1214" s="53" t="str">
        <f aca="false">IF(B1214="","",IF(OR(B1214="",E1214="Regime Normal"),0,(AI1214-Q1214)*VLOOKUP(R1214,Dados!$X$98:$Y$108,2,0)))</f>
        <v/>
      </c>
      <c r="BG1214" s="54" t="str">
        <f aca="false">IFERROR(VLOOKUP(I1214,Dados!$AC$27:$AD$43,2,0),IF(B1214="","",IF(D1214&lt;&gt;"MT",IF(AND(AC1214="SIM",Y1214="Revenda"),"2403",IF(AND(AC1214="SIM",Y1214="Consumo"),"2407",IF(AND(AC1214="NÃO",Y1214="Revenda"),"2102",IF(AND(AC1214="NÃO",Y1214="Consumo"),"2556",)))),REPLACE(I1214,1,1,1))))</f>
        <v/>
      </c>
    </row>
    <row r="1215" customFormat="false" ht="12.8" hidden="false" customHeight="true" outlineLevel="0" collapsed="false">
      <c r="Y1215" s="45"/>
      <c r="Z1215" s="46" t="str">
        <f aca="false">IF(B1215="","",(IFERROR(VLOOKUP(H1215,Dados!A$3:B$15000,2,0),"Não Encontrado")))</f>
        <v/>
      </c>
      <c r="AA1215" s="46" t="str">
        <f aca="false">IF(B1215="","",(IFERROR(VLOOKUP(G1215,Dados!C$3:E$15000,3,0),"Não Encontrado")))</f>
        <v/>
      </c>
      <c r="AB1215" s="46" t="str">
        <f aca="false">IFERROR(IF(Z1215&lt;&gt;"Não Encontrado",Z1215,IF(AA1215&lt;&gt;"Não Encontrado",AA1215,"")),"")</f>
        <v/>
      </c>
      <c r="AC1215" s="45" t="str">
        <f aca="false">IF(B1215="","",IF(AB1215="","NÃO","SIM"))</f>
        <v/>
      </c>
      <c r="AD1215" s="45" t="str">
        <f aca="false">IFERROR(VLOOKUP(G1215,Dados!$P$3:$R$500,3,0),"")</f>
        <v/>
      </c>
      <c r="AE1215" s="45" t="str">
        <f aca="false">IFERROR(VLOOKUP(G1215,Dados!$K$3:$L$500,2,0),"")</f>
        <v/>
      </c>
      <c r="AF1215" s="45" t="str">
        <f aca="false">IFERROR(VLOOKUP(G1215,Dados!$M$3:$N$500,2,0),"")</f>
        <v/>
      </c>
      <c r="AG1215" s="45" t="str">
        <f aca="false">IF(F1215="","",IF(AND(AD1215="",AE1215="",AF1215=""),"-",IF(AND(AD1215="BIT",AE1215="",AF1215=""),"BIT",IF(AND(AE1215="ANEXO I",AD1215="",AF1215=""),"ANEXO I",IF(AND(AF1215="ANEXO II",AD1215="",AE1215=""),"ANEXO II","Escolher")))))</f>
        <v/>
      </c>
      <c r="AH1215" s="45" t="str">
        <f aca="false">IF(AG1215&lt;&gt;"Pneus","",IFERROR(VLOOKUP(R1215,Dados!$X$2:$Z$5,3,0)*(AI1215-Q1215),VLOOKUP(D1215,Dados!$X$7:$Z$33,3,0)*(AI1215-Q1215)))</f>
        <v/>
      </c>
      <c r="AI1215" s="47" t="str">
        <f aca="false">IF(B1215="","",P1215+Q1215+O1215+M1215+L1215-N1215)</f>
        <v/>
      </c>
      <c r="AJ1215" s="48" t="str">
        <f aca="false">IFERROR(IF(AND(AC1215="SIM",AG1215="-",Y1215="REVENDA"),(AB1215/1+1)*AI1215,IF(AND(AC1215="SIM",AG1215="Pneus",Y1215="REVENDA"),(AB1215/1+1)*(AI1215-AH1215),"")),"")</f>
        <v/>
      </c>
      <c r="AK1215" s="48" t="str">
        <f aca="false">IF(AJ1215="","",AJ1215*17%)</f>
        <v/>
      </c>
      <c r="AL1215" s="48" t="str">
        <f aca="false">IFERROR(IF(AC1215="NÃO","",IF(AK1215="","",IF(E1215="Simples Nacional",BF1215,IF(T1215=0.12,U1215*0.5833337002,IF(T1215=0,AI1215*0.07,U1215))))),"")</f>
        <v/>
      </c>
      <c r="AM1215" s="47" t="str">
        <f aca="false">IFERROR(IF(AC1215="NÃO","",IF(OR(AG1215="-",AG1215="Pneus"),AK1215-AL1215,"")),"")</f>
        <v/>
      </c>
      <c r="AN1215" s="48" t="str">
        <f aca="false">IF(AND(Y1215="REVENDA",AC1215="SIM",AG1215="BIT"),((AB1215/1+1)*AI1215)*0.4117,"")</f>
        <v/>
      </c>
      <c r="AO1215" s="48" t="str">
        <f aca="false">IF(AN1215="","",AN1215*17%)</f>
        <v/>
      </c>
      <c r="AP1215" s="49" t="str">
        <f aca="false">IF(AN1215="","",IF(T1215=0.12,(U1215*0.4117)*0.4117,IF(T1215=0,(AI1215*0.07)*0.4117,U1215*0.4117)))</f>
        <v/>
      </c>
      <c r="AQ1215" s="47" t="str">
        <f aca="false">IF(AN1215="","",AO1215-AP1215)</f>
        <v/>
      </c>
      <c r="AR1215" s="50" t="str">
        <f aca="false">IFERROR(IF(AND(AC1215="SIM",Y1215="REVENDA",LEFT(AG1215,5)="ANEXO")*OR(AE1215="ANEXO I",AF1215="ANEXO II"),VLOOKUP(H1215,Dados!G:I,2,0),""),"INSERIR MVA")</f>
        <v/>
      </c>
      <c r="AS1215" s="48" t="str">
        <f aca="false">IF(LEFT(AG1215,5)="ANEXO",VLOOKUP(AG1215,Dados!$X$111:$Z$112,2,0)*(AI1215-Q1215),"")</f>
        <v/>
      </c>
      <c r="AT1215" s="48" t="str">
        <f aca="false">IFERROR(IF(AR1215="","",(AI1215*AR1215)+AI1215),"INSERIR MVA")</f>
        <v/>
      </c>
      <c r="AU1215" s="48" t="str">
        <f aca="false">IF(AT1215="","",IF(AY1215=0.04,U1215,AS1215*AY1215))</f>
        <v/>
      </c>
      <c r="AV1215" s="47" t="str">
        <f aca="false">IFERROR(IF(AU1215="","",(VLOOKUP(AG1215,Dados!$X$111:$Z$112,3,0)*AT1215*0.17)),"INSERIR MVA")</f>
        <v/>
      </c>
      <c r="AW1215" s="47" t="str">
        <f aca="false">IFERROR(IF(AR1215="","",AV1215-AU1215),"")</f>
        <v/>
      </c>
      <c r="AX1215" s="51" t="str">
        <f aca="false">IFERROR(IF(AC1215="NÃO","",IF(AM1215&lt;&gt;"",AM1215-W1215,IF(AQ1215&lt;&gt;"",AQ1215-W1215,IF(AW1215&lt;&gt;"",AW1215-W1215,"")))),"")</f>
        <v/>
      </c>
      <c r="AY1215" s="46" t="str">
        <f aca="false">IFERROR(IF(ISNA(VLOOKUP(R1215,Dados!$X$2:$Y$5,2,0)),VLOOKUP(D1215,Dados!$X$7:$Y$33,2,0),VLOOKUP(R1215,Dados!$X$2:$Y$5,2,0)),"")</f>
        <v/>
      </c>
      <c r="AZ1215" s="52" t="str">
        <f aca="false">IF(C1215="","",IF(AND(Y1215="CONSUMO",AC1215="NÃO")*OR(AG1215="-",AG1215="BIT"),IF(E1215&lt;&gt;"",(AI1215-(P1215+L1215-N1215+Q1215)*AY1215)/0.83),""))</f>
        <v/>
      </c>
      <c r="BA1215" s="51" t="str">
        <f aca="false">IF(AZ1215="","",AZ1215*0.17-((P1215+L1215-N1215+Q1215)*AY1215))</f>
        <v/>
      </c>
      <c r="BB1215" s="51" t="str">
        <f aca="false">IF(AND(Y1215="CONSUMO",AG1215="ANEXO I",AY1215&gt;4%),(AI1215-(P1215+L1215-N1215+Q1215)*0.0514)/0.83*(0.5177)*(0.17)-AI1215*0.0514,IF(AND(Y1215="CONSUMO",AG1215="ANEXO II",AY1215&gt;4%),(AI1215-(P1215+L1215-N1215+Q1215)*0.041)/0.83*(0.3295)*(0.17)-AI1215*0.041,IF(AND(Y1215="CONSUMO",AG1215="ANEXO I",AY1215=4%),(AI1215-(P1215+L1215-N1215+Q1215)*0.04)/0.83*(0.5177)*(0.17)-AI1215*0.04,IF(AND(Y1215="CONSUMO",AG1215="ANEXO II",AY1215=4%),(AI1215-(P1215+L1215-N1215+Q1215)*0.04)/0.83*(0.3295)*(0.17)-AI1215*0.04,""))))</f>
        <v/>
      </c>
      <c r="BC1215" s="51" t="str">
        <f aca="false">IF(C1215="","",IF(AND(Y1215="CONSUMO",AC1215="SIM")*OR(AG1215="-",AG1215="BIT"),IF(E1215&lt;&gt;"",(AI1215-(P1215+L1215-N1215+Q1215)*AY1215)/0.83),""))</f>
        <v/>
      </c>
      <c r="BD1215" s="51" t="str">
        <f aca="false">IF(BC1215="","",BC1215*0.17)</f>
        <v/>
      </c>
      <c r="BE1215" s="51" t="str">
        <f aca="false">IF(I1215=6908,0,IF(BC1215="","",BD1215-((P1215+L1215-N1215+Q1215)*AY1215)))</f>
        <v/>
      </c>
      <c r="BF1215" s="53" t="str">
        <f aca="false">IF(B1215="","",IF(OR(B1215="",E1215="Regime Normal"),0,(AI1215-Q1215)*VLOOKUP(R1215,Dados!$X$98:$Y$108,2,0)))</f>
        <v/>
      </c>
      <c r="BG1215" s="54" t="str">
        <f aca="false">IFERROR(VLOOKUP(I1215,Dados!$AC$27:$AD$43,2,0),IF(B1215="","",IF(D1215&lt;&gt;"MT",IF(AND(AC1215="SIM",Y1215="Revenda"),"2403",IF(AND(AC1215="SIM",Y1215="Consumo"),"2407",IF(AND(AC1215="NÃO",Y1215="Revenda"),"2102",IF(AND(AC1215="NÃO",Y1215="Consumo"),"2556",)))),REPLACE(I1215,1,1,1))))</f>
        <v/>
      </c>
    </row>
    <row r="1216" customFormat="false" ht="12.8" hidden="false" customHeight="true" outlineLevel="0" collapsed="false">
      <c r="Y1216" s="45"/>
      <c r="Z1216" s="46" t="str">
        <f aca="false">IF(B1216="","",(IFERROR(VLOOKUP(H1216,Dados!A$3:B$15000,2,0),"Não Encontrado")))</f>
        <v/>
      </c>
      <c r="AA1216" s="46" t="str">
        <f aca="false">IF(B1216="","",(IFERROR(VLOOKUP(G1216,Dados!C$3:E$15000,3,0),"Não Encontrado")))</f>
        <v/>
      </c>
      <c r="AB1216" s="46" t="str">
        <f aca="false">IFERROR(IF(Z1216&lt;&gt;"Não Encontrado",Z1216,IF(AA1216&lt;&gt;"Não Encontrado",AA1216,"")),"")</f>
        <v/>
      </c>
      <c r="AC1216" s="45" t="str">
        <f aca="false">IF(B1216="","",IF(AB1216="","NÃO","SIM"))</f>
        <v/>
      </c>
      <c r="AD1216" s="45" t="str">
        <f aca="false">IFERROR(VLOOKUP(G1216,Dados!$P$3:$R$500,3,0),"")</f>
        <v/>
      </c>
      <c r="AE1216" s="45" t="str">
        <f aca="false">IFERROR(VLOOKUP(G1216,Dados!$K$3:$L$500,2,0),"")</f>
        <v/>
      </c>
      <c r="AF1216" s="45" t="str">
        <f aca="false">IFERROR(VLOOKUP(G1216,Dados!$M$3:$N$500,2,0),"")</f>
        <v/>
      </c>
      <c r="AG1216" s="45" t="str">
        <f aca="false">IF(F1216="","",IF(AND(AD1216="",AE1216="",AF1216=""),"-",IF(AND(AD1216="BIT",AE1216="",AF1216=""),"BIT",IF(AND(AE1216="ANEXO I",AD1216="",AF1216=""),"ANEXO I",IF(AND(AF1216="ANEXO II",AD1216="",AE1216=""),"ANEXO II","Escolher")))))</f>
        <v/>
      </c>
      <c r="AH1216" s="45" t="str">
        <f aca="false">IF(AG1216&lt;&gt;"Pneus","",IFERROR(VLOOKUP(R1216,Dados!$X$2:$Z$5,3,0)*(AI1216-Q1216),VLOOKUP(D1216,Dados!$X$7:$Z$33,3,0)*(AI1216-Q1216)))</f>
        <v/>
      </c>
      <c r="AI1216" s="47" t="str">
        <f aca="false">IF(B1216="","",P1216+Q1216+O1216+M1216+L1216-N1216)</f>
        <v/>
      </c>
      <c r="AJ1216" s="48" t="str">
        <f aca="false">IFERROR(IF(AND(AC1216="SIM",AG1216="-",Y1216="REVENDA"),(AB1216/1+1)*AI1216,IF(AND(AC1216="SIM",AG1216="Pneus",Y1216="REVENDA"),(AB1216/1+1)*(AI1216-AH1216),"")),"")</f>
        <v/>
      </c>
      <c r="AK1216" s="48" t="str">
        <f aca="false">IF(AJ1216="","",AJ1216*17%)</f>
        <v/>
      </c>
      <c r="AL1216" s="48" t="str">
        <f aca="false">IFERROR(IF(AC1216="NÃO","",IF(AK1216="","",IF(E1216="Simples Nacional",BF1216,IF(T1216=0.12,U1216*0.5833337002,IF(T1216=0,AI1216*0.07,U1216))))),"")</f>
        <v/>
      </c>
      <c r="AM1216" s="47" t="str">
        <f aca="false">IFERROR(IF(AC1216="NÃO","",IF(OR(AG1216="-",AG1216="Pneus"),AK1216-AL1216,"")),"")</f>
        <v/>
      </c>
      <c r="AN1216" s="48" t="str">
        <f aca="false">IF(AND(Y1216="REVENDA",AC1216="SIM",AG1216="BIT"),((AB1216/1+1)*AI1216)*0.4117,"")</f>
        <v/>
      </c>
      <c r="AO1216" s="48" t="str">
        <f aca="false">IF(AN1216="","",AN1216*17%)</f>
        <v/>
      </c>
      <c r="AP1216" s="49" t="str">
        <f aca="false">IF(AN1216="","",IF(T1216=0.12,(U1216*0.4117)*0.4117,IF(T1216=0,(AI1216*0.07)*0.4117,U1216*0.4117)))</f>
        <v/>
      </c>
      <c r="AQ1216" s="47" t="str">
        <f aca="false">IF(AN1216="","",AO1216-AP1216)</f>
        <v/>
      </c>
      <c r="AR1216" s="50" t="str">
        <f aca="false">IFERROR(IF(AND(AC1216="SIM",Y1216="REVENDA",LEFT(AG1216,5)="ANEXO")*OR(AE1216="ANEXO I",AF1216="ANEXO II"),VLOOKUP(H1216,Dados!G:I,2,0),""),"INSERIR MVA")</f>
        <v/>
      </c>
      <c r="AS1216" s="48" t="str">
        <f aca="false">IF(LEFT(AG1216,5)="ANEXO",VLOOKUP(AG1216,Dados!$X$111:$Z$112,2,0)*(AI1216-Q1216),"")</f>
        <v/>
      </c>
      <c r="AT1216" s="48" t="str">
        <f aca="false">IFERROR(IF(AR1216="","",(AI1216*AR1216)+AI1216),"INSERIR MVA")</f>
        <v/>
      </c>
      <c r="AU1216" s="48" t="str">
        <f aca="false">IF(AT1216="","",IF(AY1216=0.04,U1216,AS1216*AY1216))</f>
        <v/>
      </c>
      <c r="AV1216" s="47" t="str">
        <f aca="false">IFERROR(IF(AU1216="","",(VLOOKUP(AG1216,Dados!$X$111:$Z$112,3,0)*AT1216*0.17)),"INSERIR MVA")</f>
        <v/>
      </c>
      <c r="AW1216" s="47" t="str">
        <f aca="false">IFERROR(IF(AR1216="","",AV1216-AU1216),"")</f>
        <v/>
      </c>
      <c r="AX1216" s="51" t="str">
        <f aca="false">IFERROR(IF(AC1216="NÃO","",IF(AM1216&lt;&gt;"",AM1216-W1216,IF(AQ1216&lt;&gt;"",AQ1216-W1216,IF(AW1216&lt;&gt;"",AW1216-W1216,"")))),"")</f>
        <v/>
      </c>
      <c r="AY1216" s="46" t="str">
        <f aca="false">IFERROR(IF(ISNA(VLOOKUP(R1216,Dados!$X$2:$Y$5,2,0)),VLOOKUP(D1216,Dados!$X$7:$Y$33,2,0),VLOOKUP(R1216,Dados!$X$2:$Y$5,2,0)),"")</f>
        <v/>
      </c>
      <c r="AZ1216" s="52" t="str">
        <f aca="false">IF(C1216="","",IF(AND(Y1216="CONSUMO",AC1216="NÃO")*OR(AG1216="-",AG1216="BIT"),IF(E1216&lt;&gt;"",(AI1216-(P1216+L1216-N1216+Q1216)*AY1216)/0.83),""))</f>
        <v/>
      </c>
      <c r="BA1216" s="51" t="str">
        <f aca="false">IF(AZ1216="","",AZ1216*0.17-((P1216+L1216-N1216+Q1216)*AY1216))</f>
        <v/>
      </c>
      <c r="BB1216" s="51" t="str">
        <f aca="false">IF(AND(Y1216="CONSUMO",AG1216="ANEXO I",AY1216&gt;4%),(AI1216-(P1216+L1216-N1216+Q1216)*0.0514)/0.83*(0.5177)*(0.17)-AI1216*0.0514,IF(AND(Y1216="CONSUMO",AG1216="ANEXO II",AY1216&gt;4%),(AI1216-(P1216+L1216-N1216+Q1216)*0.041)/0.83*(0.3295)*(0.17)-AI1216*0.041,IF(AND(Y1216="CONSUMO",AG1216="ANEXO I",AY1216=4%),(AI1216-(P1216+L1216-N1216+Q1216)*0.04)/0.83*(0.5177)*(0.17)-AI1216*0.04,IF(AND(Y1216="CONSUMO",AG1216="ANEXO II",AY1216=4%),(AI1216-(P1216+L1216-N1216+Q1216)*0.04)/0.83*(0.3295)*(0.17)-AI1216*0.04,""))))</f>
        <v/>
      </c>
      <c r="BC1216" s="51" t="str">
        <f aca="false">IF(C1216="","",IF(AND(Y1216="CONSUMO",AC1216="SIM")*OR(AG1216="-",AG1216="BIT"),IF(E1216&lt;&gt;"",(AI1216-(P1216+L1216-N1216+Q1216)*AY1216)/0.83),""))</f>
        <v/>
      </c>
      <c r="BD1216" s="51" t="str">
        <f aca="false">IF(BC1216="","",BC1216*0.17)</f>
        <v/>
      </c>
      <c r="BE1216" s="51" t="str">
        <f aca="false">IF(I1216=6908,0,IF(BC1216="","",BD1216-((P1216+L1216-N1216+Q1216)*AY1216)))</f>
        <v/>
      </c>
      <c r="BF1216" s="53" t="str">
        <f aca="false">IF(B1216="","",IF(OR(B1216="",E1216="Regime Normal"),0,(AI1216-Q1216)*VLOOKUP(R1216,Dados!$X$98:$Y$108,2,0)))</f>
        <v/>
      </c>
      <c r="BG1216" s="54" t="str">
        <f aca="false">IFERROR(VLOOKUP(I1216,Dados!$AC$27:$AD$43,2,0),IF(B1216="","",IF(D1216&lt;&gt;"MT",IF(AND(AC1216="SIM",Y1216="Revenda"),"2403",IF(AND(AC1216="SIM",Y1216="Consumo"),"2407",IF(AND(AC1216="NÃO",Y1216="Revenda"),"2102",IF(AND(AC1216="NÃO",Y1216="Consumo"),"2556",)))),REPLACE(I1216,1,1,1))))</f>
        <v/>
      </c>
    </row>
    <row r="1217" customFormat="false" ht="12.8" hidden="false" customHeight="true" outlineLevel="0" collapsed="false">
      <c r="Y1217" s="45"/>
      <c r="Z1217" s="46" t="str">
        <f aca="false">IF(B1217="","",(IFERROR(VLOOKUP(H1217,Dados!A$3:B$15000,2,0),"Não Encontrado")))</f>
        <v/>
      </c>
      <c r="AA1217" s="46" t="str">
        <f aca="false">IF(B1217="","",(IFERROR(VLOOKUP(G1217,Dados!C$3:E$15000,3,0),"Não Encontrado")))</f>
        <v/>
      </c>
      <c r="AB1217" s="46" t="str">
        <f aca="false">IFERROR(IF(Z1217&lt;&gt;"Não Encontrado",Z1217,IF(AA1217&lt;&gt;"Não Encontrado",AA1217,"")),"")</f>
        <v/>
      </c>
      <c r="AC1217" s="45" t="str">
        <f aca="false">IF(B1217="","",IF(AB1217="","NÃO","SIM"))</f>
        <v/>
      </c>
      <c r="AD1217" s="45" t="str">
        <f aca="false">IFERROR(VLOOKUP(G1217,Dados!$P$3:$R$500,3,0),"")</f>
        <v/>
      </c>
      <c r="AE1217" s="45" t="str">
        <f aca="false">IFERROR(VLOOKUP(G1217,Dados!$K$3:$L$500,2,0),"")</f>
        <v/>
      </c>
      <c r="AF1217" s="45" t="str">
        <f aca="false">IFERROR(VLOOKUP(G1217,Dados!$M$3:$N$500,2,0),"")</f>
        <v/>
      </c>
      <c r="AG1217" s="45" t="str">
        <f aca="false">IF(F1217="","",IF(AND(AD1217="",AE1217="",AF1217=""),"-",IF(AND(AD1217="BIT",AE1217="",AF1217=""),"BIT",IF(AND(AE1217="ANEXO I",AD1217="",AF1217=""),"ANEXO I",IF(AND(AF1217="ANEXO II",AD1217="",AE1217=""),"ANEXO II","Escolher")))))</f>
        <v/>
      </c>
      <c r="AH1217" s="45" t="str">
        <f aca="false">IF(AG1217&lt;&gt;"Pneus","",IFERROR(VLOOKUP(R1217,Dados!$X$2:$Z$5,3,0)*(AI1217-Q1217),VLOOKUP(D1217,Dados!$X$7:$Z$33,3,0)*(AI1217-Q1217)))</f>
        <v/>
      </c>
      <c r="AI1217" s="47" t="str">
        <f aca="false">IF(B1217="","",P1217+Q1217+O1217+M1217+L1217-N1217)</f>
        <v/>
      </c>
      <c r="AJ1217" s="48" t="str">
        <f aca="false">IFERROR(IF(AND(AC1217="SIM",AG1217="-",Y1217="REVENDA"),(AB1217/1+1)*AI1217,IF(AND(AC1217="SIM",AG1217="Pneus",Y1217="REVENDA"),(AB1217/1+1)*(AI1217-AH1217),"")),"")</f>
        <v/>
      </c>
      <c r="AK1217" s="48" t="str">
        <f aca="false">IF(AJ1217="","",AJ1217*17%)</f>
        <v/>
      </c>
      <c r="AL1217" s="48" t="str">
        <f aca="false">IFERROR(IF(AC1217="NÃO","",IF(AK1217="","",IF(E1217="Simples Nacional",BF1217,IF(T1217=0.12,U1217*0.5833337002,IF(T1217=0,AI1217*0.07,U1217))))),"")</f>
        <v/>
      </c>
      <c r="AM1217" s="47" t="str">
        <f aca="false">IFERROR(IF(AC1217="NÃO","",IF(OR(AG1217="-",AG1217="Pneus"),AK1217-AL1217,"")),"")</f>
        <v/>
      </c>
      <c r="AN1217" s="48" t="str">
        <f aca="false">IF(AND(Y1217="REVENDA",AC1217="SIM",AG1217="BIT"),((AB1217/1+1)*AI1217)*0.4117,"")</f>
        <v/>
      </c>
      <c r="AO1217" s="48" t="str">
        <f aca="false">IF(AN1217="","",AN1217*17%)</f>
        <v/>
      </c>
      <c r="AP1217" s="49" t="str">
        <f aca="false">IF(AN1217="","",IF(T1217=0.12,(U1217*0.4117)*0.4117,IF(T1217=0,(AI1217*0.07)*0.4117,U1217*0.4117)))</f>
        <v/>
      </c>
      <c r="AQ1217" s="47" t="str">
        <f aca="false">IF(AN1217="","",AO1217-AP1217)</f>
        <v/>
      </c>
      <c r="AR1217" s="50" t="str">
        <f aca="false">IFERROR(IF(AND(AC1217="SIM",Y1217="REVENDA",LEFT(AG1217,5)="ANEXO")*OR(AE1217="ANEXO I",AF1217="ANEXO II"),VLOOKUP(H1217,Dados!G:I,2,0),""),"INSERIR MVA")</f>
        <v/>
      </c>
      <c r="AS1217" s="48" t="str">
        <f aca="false">IF(LEFT(AG1217,5)="ANEXO",VLOOKUP(AG1217,Dados!$X$111:$Z$112,2,0)*(AI1217-Q1217),"")</f>
        <v/>
      </c>
      <c r="AT1217" s="48" t="str">
        <f aca="false">IFERROR(IF(AR1217="","",(AI1217*AR1217)+AI1217),"INSERIR MVA")</f>
        <v/>
      </c>
      <c r="AU1217" s="48" t="str">
        <f aca="false">IF(AT1217="","",IF(AY1217=0.04,U1217,AS1217*AY1217))</f>
        <v/>
      </c>
      <c r="AV1217" s="47" t="str">
        <f aca="false">IFERROR(IF(AU1217="","",(VLOOKUP(AG1217,Dados!$X$111:$Z$112,3,0)*AT1217*0.17)),"INSERIR MVA")</f>
        <v/>
      </c>
      <c r="AW1217" s="47" t="str">
        <f aca="false">IFERROR(IF(AR1217="","",AV1217-AU1217),"")</f>
        <v/>
      </c>
      <c r="AX1217" s="51" t="str">
        <f aca="false">IFERROR(IF(AC1217="NÃO","",IF(AM1217&lt;&gt;"",AM1217-W1217,IF(AQ1217&lt;&gt;"",AQ1217-W1217,IF(AW1217&lt;&gt;"",AW1217-W1217,"")))),"")</f>
        <v/>
      </c>
      <c r="AY1217" s="46" t="str">
        <f aca="false">IFERROR(IF(ISNA(VLOOKUP(R1217,Dados!$X$2:$Y$5,2,0)),VLOOKUP(D1217,Dados!$X$7:$Y$33,2,0),VLOOKUP(R1217,Dados!$X$2:$Y$5,2,0)),"")</f>
        <v/>
      </c>
      <c r="AZ1217" s="52" t="str">
        <f aca="false">IF(C1217="","",IF(AND(Y1217="CONSUMO",AC1217="NÃO")*OR(AG1217="-",AG1217="BIT"),IF(E1217&lt;&gt;"",(AI1217-(P1217+L1217-N1217+Q1217)*AY1217)/0.83),""))</f>
        <v/>
      </c>
      <c r="BA1217" s="51" t="str">
        <f aca="false">IF(AZ1217="","",AZ1217*0.17-((P1217+L1217-N1217+Q1217)*AY1217))</f>
        <v/>
      </c>
      <c r="BB1217" s="51" t="str">
        <f aca="false">IF(AND(Y1217="CONSUMO",AG1217="ANEXO I",AY1217&gt;4%),(AI1217-(P1217+L1217-N1217+Q1217)*0.0514)/0.83*(0.5177)*(0.17)-AI1217*0.0514,IF(AND(Y1217="CONSUMO",AG1217="ANEXO II",AY1217&gt;4%),(AI1217-(P1217+L1217-N1217+Q1217)*0.041)/0.83*(0.3295)*(0.17)-AI1217*0.041,IF(AND(Y1217="CONSUMO",AG1217="ANEXO I",AY1217=4%),(AI1217-(P1217+L1217-N1217+Q1217)*0.04)/0.83*(0.5177)*(0.17)-AI1217*0.04,IF(AND(Y1217="CONSUMO",AG1217="ANEXO II",AY1217=4%),(AI1217-(P1217+L1217-N1217+Q1217)*0.04)/0.83*(0.3295)*(0.17)-AI1217*0.04,""))))</f>
        <v/>
      </c>
      <c r="BC1217" s="51" t="str">
        <f aca="false">IF(C1217="","",IF(AND(Y1217="CONSUMO",AC1217="SIM")*OR(AG1217="-",AG1217="BIT"),IF(E1217&lt;&gt;"",(AI1217-(P1217+L1217-N1217+Q1217)*AY1217)/0.83),""))</f>
        <v/>
      </c>
      <c r="BD1217" s="51" t="str">
        <f aca="false">IF(BC1217="","",BC1217*0.17)</f>
        <v/>
      </c>
      <c r="BE1217" s="51" t="str">
        <f aca="false">IF(I1217=6908,0,IF(BC1217="","",BD1217-((P1217+L1217-N1217+Q1217)*AY1217)))</f>
        <v/>
      </c>
      <c r="BF1217" s="53" t="str">
        <f aca="false">IF(B1217="","",IF(OR(B1217="",E1217="Regime Normal"),0,(AI1217-Q1217)*VLOOKUP(R1217,Dados!$X$98:$Y$108,2,0)))</f>
        <v/>
      </c>
      <c r="BG1217" s="54" t="str">
        <f aca="false">IFERROR(VLOOKUP(I1217,Dados!$AC$27:$AD$43,2,0),IF(B1217="","",IF(D1217&lt;&gt;"MT",IF(AND(AC1217="SIM",Y1217="Revenda"),"2403",IF(AND(AC1217="SIM",Y1217="Consumo"),"2407",IF(AND(AC1217="NÃO",Y1217="Revenda"),"2102",IF(AND(AC1217="NÃO",Y1217="Consumo"),"2556",)))),REPLACE(I1217,1,1,1))))</f>
        <v/>
      </c>
    </row>
    <row r="1218" customFormat="false" ht="12.8" hidden="false" customHeight="true" outlineLevel="0" collapsed="false">
      <c r="Y1218" s="45"/>
      <c r="Z1218" s="46" t="str">
        <f aca="false">IF(B1218="","",(IFERROR(VLOOKUP(H1218,Dados!A$3:B$15000,2,0),"Não Encontrado")))</f>
        <v/>
      </c>
      <c r="AA1218" s="46" t="str">
        <f aca="false">IF(B1218="","",(IFERROR(VLOOKUP(G1218,Dados!C$3:E$15000,3,0),"Não Encontrado")))</f>
        <v/>
      </c>
      <c r="AB1218" s="46" t="str">
        <f aca="false">IFERROR(IF(Z1218&lt;&gt;"Não Encontrado",Z1218,IF(AA1218&lt;&gt;"Não Encontrado",AA1218,"")),"")</f>
        <v/>
      </c>
      <c r="AC1218" s="45" t="str">
        <f aca="false">IF(B1218="","",IF(AB1218="","NÃO","SIM"))</f>
        <v/>
      </c>
      <c r="AD1218" s="45" t="str">
        <f aca="false">IFERROR(VLOOKUP(G1218,Dados!$P$3:$R$500,3,0),"")</f>
        <v/>
      </c>
      <c r="AE1218" s="45" t="str">
        <f aca="false">IFERROR(VLOOKUP(G1218,Dados!$K$3:$L$500,2,0),"")</f>
        <v/>
      </c>
      <c r="AF1218" s="45" t="str">
        <f aca="false">IFERROR(VLOOKUP(G1218,Dados!$M$3:$N$500,2,0),"")</f>
        <v/>
      </c>
      <c r="AG1218" s="45" t="str">
        <f aca="false">IF(F1218="","",IF(AND(AD1218="",AE1218="",AF1218=""),"-",IF(AND(AD1218="BIT",AE1218="",AF1218=""),"BIT",IF(AND(AE1218="ANEXO I",AD1218="",AF1218=""),"ANEXO I",IF(AND(AF1218="ANEXO II",AD1218="",AE1218=""),"ANEXO II","Escolher")))))</f>
        <v/>
      </c>
      <c r="AH1218" s="45" t="str">
        <f aca="false">IF(AG1218&lt;&gt;"Pneus","",IFERROR(VLOOKUP(R1218,Dados!$X$2:$Z$5,3,0)*(AI1218-Q1218),VLOOKUP(D1218,Dados!$X$7:$Z$33,3,0)*(AI1218-Q1218)))</f>
        <v/>
      </c>
      <c r="AI1218" s="47" t="str">
        <f aca="false">IF(B1218="","",P1218+Q1218+O1218+M1218+L1218-N1218)</f>
        <v/>
      </c>
      <c r="AJ1218" s="48" t="str">
        <f aca="false">IFERROR(IF(AND(AC1218="SIM",AG1218="-",Y1218="REVENDA"),(AB1218/1+1)*AI1218,IF(AND(AC1218="SIM",AG1218="Pneus",Y1218="REVENDA"),(AB1218/1+1)*(AI1218-AH1218),"")),"")</f>
        <v/>
      </c>
      <c r="AK1218" s="48" t="str">
        <f aca="false">IF(AJ1218="","",AJ1218*17%)</f>
        <v/>
      </c>
      <c r="AL1218" s="48" t="str">
        <f aca="false">IFERROR(IF(AC1218="NÃO","",IF(AK1218="","",IF(E1218="Simples Nacional",BF1218,IF(T1218=0.12,U1218*0.5833337002,IF(T1218=0,AI1218*0.07,U1218))))),"")</f>
        <v/>
      </c>
      <c r="AM1218" s="47" t="str">
        <f aca="false">IFERROR(IF(AC1218="NÃO","",IF(OR(AG1218="-",AG1218="Pneus"),AK1218-AL1218,"")),"")</f>
        <v/>
      </c>
      <c r="AN1218" s="48" t="str">
        <f aca="false">IF(AND(Y1218="REVENDA",AC1218="SIM",AG1218="BIT"),((AB1218/1+1)*AI1218)*0.4117,"")</f>
        <v/>
      </c>
      <c r="AO1218" s="48" t="str">
        <f aca="false">IF(AN1218="","",AN1218*17%)</f>
        <v/>
      </c>
      <c r="AP1218" s="49" t="str">
        <f aca="false">IF(AN1218="","",IF(T1218=0.12,(U1218*0.4117)*0.4117,IF(T1218=0,(AI1218*0.07)*0.4117,U1218*0.4117)))</f>
        <v/>
      </c>
      <c r="AQ1218" s="47" t="str">
        <f aca="false">IF(AN1218="","",AO1218-AP1218)</f>
        <v/>
      </c>
      <c r="AR1218" s="50" t="str">
        <f aca="false">IFERROR(IF(AND(AC1218="SIM",Y1218="REVENDA",LEFT(AG1218,5)="ANEXO")*OR(AE1218="ANEXO I",AF1218="ANEXO II"),VLOOKUP(H1218,Dados!G:I,2,0),""),"INSERIR MVA")</f>
        <v/>
      </c>
      <c r="AS1218" s="48" t="str">
        <f aca="false">IF(LEFT(AG1218,5)="ANEXO",VLOOKUP(AG1218,Dados!$X$111:$Z$112,2,0)*(AI1218-Q1218),"")</f>
        <v/>
      </c>
      <c r="AT1218" s="48" t="str">
        <f aca="false">IFERROR(IF(AR1218="","",(AI1218*AR1218)+AI1218),"INSERIR MVA")</f>
        <v/>
      </c>
      <c r="AU1218" s="48" t="str">
        <f aca="false">IF(AT1218="","",IF(AY1218=0.04,U1218,AS1218*AY1218))</f>
        <v/>
      </c>
      <c r="AV1218" s="47" t="str">
        <f aca="false">IFERROR(IF(AU1218="","",(VLOOKUP(AG1218,Dados!$X$111:$Z$112,3,0)*AT1218*0.17)),"INSERIR MVA")</f>
        <v/>
      </c>
      <c r="AW1218" s="47" t="str">
        <f aca="false">IFERROR(IF(AR1218="","",AV1218-AU1218),"")</f>
        <v/>
      </c>
      <c r="AX1218" s="51" t="str">
        <f aca="false">IFERROR(IF(AC1218="NÃO","",IF(AM1218&lt;&gt;"",AM1218-W1218,IF(AQ1218&lt;&gt;"",AQ1218-W1218,IF(AW1218&lt;&gt;"",AW1218-W1218,"")))),"")</f>
        <v/>
      </c>
      <c r="AY1218" s="46" t="str">
        <f aca="false">IFERROR(IF(ISNA(VLOOKUP(R1218,Dados!$X$2:$Y$5,2,0)),VLOOKUP(D1218,Dados!$X$7:$Y$33,2,0),VLOOKUP(R1218,Dados!$X$2:$Y$5,2,0)),"")</f>
        <v/>
      </c>
      <c r="AZ1218" s="52" t="str">
        <f aca="false">IF(C1218="","",IF(AND(Y1218="CONSUMO",AC1218="NÃO")*OR(AG1218="-",AG1218="BIT"),IF(E1218&lt;&gt;"",(AI1218-(P1218+L1218-N1218+Q1218)*AY1218)/0.83),""))</f>
        <v/>
      </c>
      <c r="BA1218" s="51" t="str">
        <f aca="false">IF(AZ1218="","",AZ1218*0.17-((P1218+L1218-N1218+Q1218)*AY1218))</f>
        <v/>
      </c>
      <c r="BB1218" s="51" t="str">
        <f aca="false">IF(AND(Y1218="CONSUMO",AG1218="ANEXO I",AY1218&gt;4%),(AI1218-(P1218+L1218-N1218+Q1218)*0.0514)/0.83*(0.5177)*(0.17)-AI1218*0.0514,IF(AND(Y1218="CONSUMO",AG1218="ANEXO II",AY1218&gt;4%),(AI1218-(P1218+L1218-N1218+Q1218)*0.041)/0.83*(0.3295)*(0.17)-AI1218*0.041,IF(AND(Y1218="CONSUMO",AG1218="ANEXO I",AY1218=4%),(AI1218-(P1218+L1218-N1218+Q1218)*0.04)/0.83*(0.5177)*(0.17)-AI1218*0.04,IF(AND(Y1218="CONSUMO",AG1218="ANEXO II",AY1218=4%),(AI1218-(P1218+L1218-N1218+Q1218)*0.04)/0.83*(0.3295)*(0.17)-AI1218*0.04,""))))</f>
        <v/>
      </c>
      <c r="BC1218" s="51" t="str">
        <f aca="false">IF(C1218="","",IF(AND(Y1218="CONSUMO",AC1218="SIM")*OR(AG1218="-",AG1218="BIT"),IF(E1218&lt;&gt;"",(AI1218-(P1218+L1218-N1218+Q1218)*AY1218)/0.83),""))</f>
        <v/>
      </c>
      <c r="BD1218" s="51" t="str">
        <f aca="false">IF(BC1218="","",BC1218*0.17)</f>
        <v/>
      </c>
      <c r="BE1218" s="51" t="str">
        <f aca="false">IF(I1218=6908,0,IF(BC1218="","",BD1218-((P1218+L1218-N1218+Q1218)*AY1218)))</f>
        <v/>
      </c>
      <c r="BF1218" s="53" t="str">
        <f aca="false">IF(B1218="","",IF(OR(B1218="",E1218="Regime Normal"),0,(AI1218-Q1218)*VLOOKUP(R1218,Dados!$X$98:$Y$108,2,0)))</f>
        <v/>
      </c>
      <c r="BG1218" s="54" t="str">
        <f aca="false">IFERROR(VLOOKUP(I1218,Dados!$AC$27:$AD$43,2,0),IF(B1218="","",IF(D1218&lt;&gt;"MT",IF(AND(AC1218="SIM",Y1218="Revenda"),"2403",IF(AND(AC1218="SIM",Y1218="Consumo"),"2407",IF(AND(AC1218="NÃO",Y1218="Revenda"),"2102",IF(AND(AC1218="NÃO",Y1218="Consumo"),"2556",)))),REPLACE(I1218,1,1,1))))</f>
        <v/>
      </c>
    </row>
    <row r="1219" customFormat="false" ht="12.8" hidden="false" customHeight="true" outlineLevel="0" collapsed="false">
      <c r="Y1219" s="45"/>
      <c r="Z1219" s="46" t="str">
        <f aca="false">IF(B1219="","",(IFERROR(VLOOKUP(H1219,Dados!A$3:B$15000,2,0),"Não Encontrado")))</f>
        <v/>
      </c>
      <c r="AA1219" s="46" t="str">
        <f aca="false">IF(B1219="","",(IFERROR(VLOOKUP(G1219,Dados!C$3:E$15000,3,0),"Não Encontrado")))</f>
        <v/>
      </c>
      <c r="AB1219" s="46" t="str">
        <f aca="false">IFERROR(IF(Z1219&lt;&gt;"Não Encontrado",Z1219,IF(AA1219&lt;&gt;"Não Encontrado",AA1219,"")),"")</f>
        <v/>
      </c>
      <c r="AC1219" s="45" t="str">
        <f aca="false">IF(B1219="","",IF(AB1219="","NÃO","SIM"))</f>
        <v/>
      </c>
      <c r="AD1219" s="45" t="str">
        <f aca="false">IFERROR(VLOOKUP(G1219,Dados!$P$3:$R$500,3,0),"")</f>
        <v/>
      </c>
      <c r="AE1219" s="45" t="str">
        <f aca="false">IFERROR(VLOOKUP(G1219,Dados!$K$3:$L$500,2,0),"")</f>
        <v/>
      </c>
      <c r="AF1219" s="45" t="str">
        <f aca="false">IFERROR(VLOOKUP(G1219,Dados!$M$3:$N$500,2,0),"")</f>
        <v/>
      </c>
      <c r="AG1219" s="45" t="str">
        <f aca="false">IF(F1219="","",IF(AND(AD1219="",AE1219="",AF1219=""),"-",IF(AND(AD1219="BIT",AE1219="",AF1219=""),"BIT",IF(AND(AE1219="ANEXO I",AD1219="",AF1219=""),"ANEXO I",IF(AND(AF1219="ANEXO II",AD1219="",AE1219=""),"ANEXO II","Escolher")))))</f>
        <v/>
      </c>
      <c r="AH1219" s="45" t="str">
        <f aca="false">IF(AG1219&lt;&gt;"Pneus","",IFERROR(VLOOKUP(R1219,Dados!$X$2:$Z$5,3,0)*(AI1219-Q1219),VLOOKUP(D1219,Dados!$X$7:$Z$33,3,0)*(AI1219-Q1219)))</f>
        <v/>
      </c>
      <c r="AI1219" s="47" t="str">
        <f aca="false">IF(B1219="","",P1219+Q1219+O1219+M1219+L1219-N1219)</f>
        <v/>
      </c>
      <c r="AJ1219" s="48" t="str">
        <f aca="false">IFERROR(IF(AND(AC1219="SIM",AG1219="-",Y1219="REVENDA"),(AB1219/1+1)*AI1219,IF(AND(AC1219="SIM",AG1219="Pneus",Y1219="REVENDA"),(AB1219/1+1)*(AI1219-AH1219),"")),"")</f>
        <v/>
      </c>
      <c r="AK1219" s="48" t="str">
        <f aca="false">IF(AJ1219="","",AJ1219*17%)</f>
        <v/>
      </c>
      <c r="AL1219" s="48" t="str">
        <f aca="false">IFERROR(IF(AC1219="NÃO","",IF(AK1219="","",IF(E1219="Simples Nacional",BF1219,IF(T1219=0.12,U1219*0.5833337002,IF(T1219=0,AI1219*0.07,U1219))))),"")</f>
        <v/>
      </c>
      <c r="AM1219" s="47" t="str">
        <f aca="false">IFERROR(IF(AC1219="NÃO","",IF(OR(AG1219="-",AG1219="Pneus"),AK1219-AL1219,"")),"")</f>
        <v/>
      </c>
      <c r="AN1219" s="48" t="str">
        <f aca="false">IF(AND(Y1219="REVENDA",AC1219="SIM",AG1219="BIT"),((AB1219/1+1)*AI1219)*0.4117,"")</f>
        <v/>
      </c>
      <c r="AO1219" s="48" t="str">
        <f aca="false">IF(AN1219="","",AN1219*17%)</f>
        <v/>
      </c>
      <c r="AP1219" s="49" t="str">
        <f aca="false">IF(AN1219="","",IF(T1219=0.12,(U1219*0.4117)*0.4117,IF(T1219=0,(AI1219*0.07)*0.4117,U1219*0.4117)))</f>
        <v/>
      </c>
      <c r="AQ1219" s="47" t="str">
        <f aca="false">IF(AN1219="","",AO1219-AP1219)</f>
        <v/>
      </c>
      <c r="AR1219" s="50" t="str">
        <f aca="false">IFERROR(IF(AND(AC1219="SIM",Y1219="REVENDA",LEFT(AG1219,5)="ANEXO")*OR(AE1219="ANEXO I",AF1219="ANEXO II"),VLOOKUP(H1219,Dados!G:I,2,0),""),"INSERIR MVA")</f>
        <v/>
      </c>
      <c r="AS1219" s="48" t="str">
        <f aca="false">IF(LEFT(AG1219,5)="ANEXO",VLOOKUP(AG1219,Dados!$X$111:$Z$112,2,0)*(AI1219-Q1219),"")</f>
        <v/>
      </c>
      <c r="AT1219" s="48" t="str">
        <f aca="false">IFERROR(IF(AR1219="","",(AI1219*AR1219)+AI1219),"INSERIR MVA")</f>
        <v/>
      </c>
      <c r="AU1219" s="48" t="str">
        <f aca="false">IF(AT1219="","",IF(AY1219=0.04,U1219,AS1219*AY1219))</f>
        <v/>
      </c>
      <c r="AV1219" s="47" t="str">
        <f aca="false">IFERROR(IF(AU1219="","",(VLOOKUP(AG1219,Dados!$X$111:$Z$112,3,0)*AT1219*0.17)),"INSERIR MVA")</f>
        <v/>
      </c>
      <c r="AW1219" s="47" t="str">
        <f aca="false">IFERROR(IF(AR1219="","",AV1219-AU1219),"")</f>
        <v/>
      </c>
      <c r="AX1219" s="51" t="str">
        <f aca="false">IFERROR(IF(AC1219="NÃO","",IF(AM1219&lt;&gt;"",AM1219-W1219,IF(AQ1219&lt;&gt;"",AQ1219-W1219,IF(AW1219&lt;&gt;"",AW1219-W1219,"")))),"")</f>
        <v/>
      </c>
      <c r="AY1219" s="46" t="str">
        <f aca="false">IFERROR(IF(ISNA(VLOOKUP(R1219,Dados!$X$2:$Y$5,2,0)),VLOOKUP(D1219,Dados!$X$7:$Y$33,2,0),VLOOKUP(R1219,Dados!$X$2:$Y$5,2,0)),"")</f>
        <v/>
      </c>
      <c r="AZ1219" s="52" t="str">
        <f aca="false">IF(C1219="","",IF(AND(Y1219="CONSUMO",AC1219="NÃO")*OR(AG1219="-",AG1219="BIT"),IF(E1219&lt;&gt;"",(AI1219-(P1219+L1219-N1219+Q1219)*AY1219)/0.83),""))</f>
        <v/>
      </c>
      <c r="BA1219" s="51" t="str">
        <f aca="false">IF(AZ1219="","",AZ1219*0.17-((P1219+L1219-N1219+Q1219)*AY1219))</f>
        <v/>
      </c>
      <c r="BB1219" s="51" t="str">
        <f aca="false">IF(AND(Y1219="CONSUMO",AG1219="ANEXO I",AY1219&gt;4%),(AI1219-(P1219+L1219-N1219+Q1219)*0.0514)/0.83*(0.5177)*(0.17)-AI1219*0.0514,IF(AND(Y1219="CONSUMO",AG1219="ANEXO II",AY1219&gt;4%),(AI1219-(P1219+L1219-N1219+Q1219)*0.041)/0.83*(0.3295)*(0.17)-AI1219*0.041,IF(AND(Y1219="CONSUMO",AG1219="ANEXO I",AY1219=4%),(AI1219-(P1219+L1219-N1219+Q1219)*0.04)/0.83*(0.5177)*(0.17)-AI1219*0.04,IF(AND(Y1219="CONSUMO",AG1219="ANEXO II",AY1219=4%),(AI1219-(P1219+L1219-N1219+Q1219)*0.04)/0.83*(0.3295)*(0.17)-AI1219*0.04,""))))</f>
        <v/>
      </c>
      <c r="BC1219" s="51" t="str">
        <f aca="false">IF(C1219="","",IF(AND(Y1219="CONSUMO",AC1219="SIM")*OR(AG1219="-",AG1219="BIT"),IF(E1219&lt;&gt;"",(AI1219-(P1219+L1219-N1219+Q1219)*AY1219)/0.83),""))</f>
        <v/>
      </c>
      <c r="BD1219" s="51" t="str">
        <f aca="false">IF(BC1219="","",BC1219*0.17)</f>
        <v/>
      </c>
      <c r="BE1219" s="51" t="str">
        <f aca="false">IF(I1219=6908,0,IF(BC1219="","",BD1219-((P1219+L1219-N1219+Q1219)*AY1219)))</f>
        <v/>
      </c>
      <c r="BF1219" s="53" t="str">
        <f aca="false">IF(B1219="","",IF(OR(B1219="",E1219="Regime Normal"),0,(AI1219-Q1219)*VLOOKUP(R1219,Dados!$X$98:$Y$108,2,0)))</f>
        <v/>
      </c>
      <c r="BG1219" s="54" t="str">
        <f aca="false">IFERROR(VLOOKUP(I1219,Dados!$AC$27:$AD$43,2,0),IF(B1219="","",IF(D1219&lt;&gt;"MT",IF(AND(AC1219="SIM",Y1219="Revenda"),"2403",IF(AND(AC1219="SIM",Y1219="Consumo"),"2407",IF(AND(AC1219="NÃO",Y1219="Revenda"),"2102",IF(AND(AC1219="NÃO",Y1219="Consumo"),"2556",)))),REPLACE(I1219,1,1,1))))</f>
        <v/>
      </c>
    </row>
    <row r="1220" customFormat="false" ht="12.8" hidden="false" customHeight="true" outlineLevel="0" collapsed="false">
      <c r="Y1220" s="45"/>
      <c r="Z1220" s="46" t="str">
        <f aca="false">IF(B1220="","",(IFERROR(VLOOKUP(H1220,Dados!A$3:B$15000,2,0),"Não Encontrado")))</f>
        <v/>
      </c>
      <c r="AA1220" s="46" t="str">
        <f aca="false">IF(B1220="","",(IFERROR(VLOOKUP(G1220,Dados!C$3:E$15000,3,0),"Não Encontrado")))</f>
        <v/>
      </c>
      <c r="AB1220" s="46" t="str">
        <f aca="false">IFERROR(IF(Z1220&lt;&gt;"Não Encontrado",Z1220,IF(AA1220&lt;&gt;"Não Encontrado",AA1220,"")),"")</f>
        <v/>
      </c>
      <c r="AC1220" s="45" t="str">
        <f aca="false">IF(B1220="","",IF(AB1220="","NÃO","SIM"))</f>
        <v/>
      </c>
      <c r="AD1220" s="45" t="str">
        <f aca="false">IFERROR(VLOOKUP(G1220,Dados!$P$3:$R$500,3,0),"")</f>
        <v/>
      </c>
      <c r="AE1220" s="45" t="str">
        <f aca="false">IFERROR(VLOOKUP(G1220,Dados!$K$3:$L$500,2,0),"")</f>
        <v/>
      </c>
      <c r="AF1220" s="45" t="str">
        <f aca="false">IFERROR(VLOOKUP(G1220,Dados!$M$3:$N$500,2,0),"")</f>
        <v/>
      </c>
      <c r="AG1220" s="45" t="str">
        <f aca="false">IF(F1220="","",IF(AND(AD1220="",AE1220="",AF1220=""),"-",IF(AND(AD1220="BIT",AE1220="",AF1220=""),"BIT",IF(AND(AE1220="ANEXO I",AD1220="",AF1220=""),"ANEXO I",IF(AND(AF1220="ANEXO II",AD1220="",AE1220=""),"ANEXO II","Escolher")))))</f>
        <v/>
      </c>
      <c r="AH1220" s="45" t="str">
        <f aca="false">IF(AG1220&lt;&gt;"Pneus","",IFERROR(VLOOKUP(R1220,Dados!$X$2:$Z$5,3,0)*(AI1220-Q1220),VLOOKUP(D1220,Dados!$X$7:$Z$33,3,0)*(AI1220-Q1220)))</f>
        <v/>
      </c>
      <c r="AI1220" s="47" t="str">
        <f aca="false">IF(B1220="","",P1220+Q1220+O1220+M1220+L1220-N1220)</f>
        <v/>
      </c>
      <c r="AJ1220" s="48" t="str">
        <f aca="false">IFERROR(IF(AND(AC1220="SIM",AG1220="-",Y1220="REVENDA"),(AB1220/1+1)*AI1220,IF(AND(AC1220="SIM",AG1220="Pneus",Y1220="REVENDA"),(AB1220/1+1)*(AI1220-AH1220),"")),"")</f>
        <v/>
      </c>
      <c r="AK1220" s="48" t="str">
        <f aca="false">IF(AJ1220="","",AJ1220*17%)</f>
        <v/>
      </c>
      <c r="AL1220" s="48" t="str">
        <f aca="false">IFERROR(IF(AC1220="NÃO","",IF(AK1220="","",IF(E1220="Simples Nacional",BF1220,IF(T1220=0.12,U1220*0.5833337002,IF(T1220=0,AI1220*0.07,U1220))))),"")</f>
        <v/>
      </c>
      <c r="AM1220" s="47" t="str">
        <f aca="false">IFERROR(IF(AC1220="NÃO","",IF(OR(AG1220="-",AG1220="Pneus"),AK1220-AL1220,"")),"")</f>
        <v/>
      </c>
      <c r="AN1220" s="48" t="str">
        <f aca="false">IF(AND(Y1220="REVENDA",AC1220="SIM",AG1220="BIT"),((AB1220/1+1)*AI1220)*0.4117,"")</f>
        <v/>
      </c>
      <c r="AO1220" s="48" t="str">
        <f aca="false">IF(AN1220="","",AN1220*17%)</f>
        <v/>
      </c>
      <c r="AP1220" s="49" t="str">
        <f aca="false">IF(AN1220="","",IF(T1220=0.12,(U1220*0.4117)*0.4117,IF(T1220=0,(AI1220*0.07)*0.4117,U1220*0.4117)))</f>
        <v/>
      </c>
      <c r="AQ1220" s="47" t="str">
        <f aca="false">IF(AN1220="","",AO1220-AP1220)</f>
        <v/>
      </c>
      <c r="AR1220" s="50" t="str">
        <f aca="false">IFERROR(IF(AND(AC1220="SIM",Y1220="REVENDA",LEFT(AG1220,5)="ANEXO")*OR(AE1220="ANEXO I",AF1220="ANEXO II"),VLOOKUP(H1220,Dados!G:I,2,0),""),"INSERIR MVA")</f>
        <v/>
      </c>
      <c r="AS1220" s="48" t="str">
        <f aca="false">IF(LEFT(AG1220,5)="ANEXO",VLOOKUP(AG1220,Dados!$X$111:$Z$112,2,0)*(AI1220-Q1220),"")</f>
        <v/>
      </c>
      <c r="AT1220" s="48" t="str">
        <f aca="false">IFERROR(IF(AR1220="","",(AI1220*AR1220)+AI1220),"INSERIR MVA")</f>
        <v/>
      </c>
      <c r="AU1220" s="48" t="str">
        <f aca="false">IF(AT1220="","",IF(AY1220=0.04,U1220,AS1220*AY1220))</f>
        <v/>
      </c>
      <c r="AV1220" s="47" t="str">
        <f aca="false">IFERROR(IF(AU1220="","",(VLOOKUP(AG1220,Dados!$X$111:$Z$112,3,0)*AT1220*0.17)),"INSERIR MVA")</f>
        <v/>
      </c>
      <c r="AW1220" s="47" t="str">
        <f aca="false">IFERROR(IF(AR1220="","",AV1220-AU1220),"")</f>
        <v/>
      </c>
      <c r="AX1220" s="51" t="str">
        <f aca="false">IFERROR(IF(AC1220="NÃO","",IF(AM1220&lt;&gt;"",AM1220-W1220,IF(AQ1220&lt;&gt;"",AQ1220-W1220,IF(AW1220&lt;&gt;"",AW1220-W1220,"")))),"")</f>
        <v/>
      </c>
      <c r="AY1220" s="46" t="str">
        <f aca="false">IFERROR(IF(ISNA(VLOOKUP(R1220,Dados!$X$2:$Y$5,2,0)),VLOOKUP(D1220,Dados!$X$7:$Y$33,2,0),VLOOKUP(R1220,Dados!$X$2:$Y$5,2,0)),"")</f>
        <v/>
      </c>
      <c r="AZ1220" s="52" t="str">
        <f aca="false">IF(C1220="","",IF(AND(Y1220="CONSUMO",AC1220="NÃO")*OR(AG1220="-",AG1220="BIT"),IF(E1220&lt;&gt;"",(AI1220-(P1220+L1220-N1220+Q1220)*AY1220)/0.83),""))</f>
        <v/>
      </c>
      <c r="BA1220" s="51" t="str">
        <f aca="false">IF(AZ1220="","",AZ1220*0.17-((P1220+L1220-N1220+Q1220)*AY1220))</f>
        <v/>
      </c>
      <c r="BB1220" s="51" t="str">
        <f aca="false">IF(AND(Y1220="CONSUMO",AG1220="ANEXO I",AY1220&gt;4%),(AI1220-(P1220+L1220-N1220+Q1220)*0.0514)/0.83*(0.5177)*(0.17)-AI1220*0.0514,IF(AND(Y1220="CONSUMO",AG1220="ANEXO II",AY1220&gt;4%),(AI1220-(P1220+L1220-N1220+Q1220)*0.041)/0.83*(0.3295)*(0.17)-AI1220*0.041,IF(AND(Y1220="CONSUMO",AG1220="ANEXO I",AY1220=4%),(AI1220-(P1220+L1220-N1220+Q1220)*0.04)/0.83*(0.5177)*(0.17)-AI1220*0.04,IF(AND(Y1220="CONSUMO",AG1220="ANEXO II",AY1220=4%),(AI1220-(P1220+L1220-N1220+Q1220)*0.04)/0.83*(0.3295)*(0.17)-AI1220*0.04,""))))</f>
        <v/>
      </c>
      <c r="BC1220" s="51" t="str">
        <f aca="false">IF(C1220="","",IF(AND(Y1220="CONSUMO",AC1220="SIM")*OR(AG1220="-",AG1220="BIT"),IF(E1220&lt;&gt;"",(AI1220-(P1220+L1220-N1220+Q1220)*AY1220)/0.83),""))</f>
        <v/>
      </c>
      <c r="BD1220" s="51" t="str">
        <f aca="false">IF(BC1220="","",BC1220*0.17)</f>
        <v/>
      </c>
      <c r="BE1220" s="51" t="str">
        <f aca="false">IF(I1220=6908,0,IF(BC1220="","",BD1220-((P1220+L1220-N1220+Q1220)*AY1220)))</f>
        <v/>
      </c>
      <c r="BF1220" s="53" t="str">
        <f aca="false">IF(B1220="","",IF(OR(B1220="",E1220="Regime Normal"),0,(AI1220-Q1220)*VLOOKUP(R1220,Dados!$X$98:$Y$108,2,0)))</f>
        <v/>
      </c>
      <c r="BG1220" s="54" t="str">
        <f aca="false">IFERROR(VLOOKUP(I1220,Dados!$AC$27:$AD$43,2,0),IF(B1220="","",IF(D1220&lt;&gt;"MT",IF(AND(AC1220="SIM",Y1220="Revenda"),"2403",IF(AND(AC1220="SIM",Y1220="Consumo"),"2407",IF(AND(AC1220="NÃO",Y1220="Revenda"),"2102",IF(AND(AC1220="NÃO",Y1220="Consumo"),"2556",)))),REPLACE(I1220,1,1,1))))</f>
        <v/>
      </c>
    </row>
    <row r="1221" customFormat="false" ht="12.8" hidden="false" customHeight="true" outlineLevel="0" collapsed="false">
      <c r="Y1221" s="45"/>
      <c r="Z1221" s="46" t="str">
        <f aca="false">IF(B1221="","",(IFERROR(VLOOKUP(H1221,Dados!A$3:B$15000,2,0),"Não Encontrado")))</f>
        <v/>
      </c>
      <c r="AA1221" s="46" t="str">
        <f aca="false">IF(B1221="","",(IFERROR(VLOOKUP(G1221,Dados!C$3:E$15000,3,0),"Não Encontrado")))</f>
        <v/>
      </c>
      <c r="AB1221" s="46" t="str">
        <f aca="false">IFERROR(IF(Z1221&lt;&gt;"Não Encontrado",Z1221,IF(AA1221&lt;&gt;"Não Encontrado",AA1221,"")),"")</f>
        <v/>
      </c>
      <c r="AC1221" s="45" t="str">
        <f aca="false">IF(B1221="","",IF(AB1221="","NÃO","SIM"))</f>
        <v/>
      </c>
      <c r="AD1221" s="45" t="str">
        <f aca="false">IFERROR(VLOOKUP(G1221,Dados!$P$3:$R$500,3,0),"")</f>
        <v/>
      </c>
      <c r="AE1221" s="45" t="str">
        <f aca="false">IFERROR(VLOOKUP(G1221,Dados!$K$3:$L$500,2,0),"")</f>
        <v/>
      </c>
      <c r="AF1221" s="45" t="str">
        <f aca="false">IFERROR(VLOOKUP(G1221,Dados!$M$3:$N$500,2,0),"")</f>
        <v/>
      </c>
      <c r="AG1221" s="45" t="str">
        <f aca="false">IF(F1221="","",IF(AND(AD1221="",AE1221="",AF1221=""),"-",IF(AND(AD1221="BIT",AE1221="",AF1221=""),"BIT",IF(AND(AE1221="ANEXO I",AD1221="",AF1221=""),"ANEXO I",IF(AND(AF1221="ANEXO II",AD1221="",AE1221=""),"ANEXO II","Escolher")))))</f>
        <v/>
      </c>
      <c r="AH1221" s="45" t="str">
        <f aca="false">IF(AG1221&lt;&gt;"Pneus","",IFERROR(VLOOKUP(R1221,Dados!$X$2:$Z$5,3,0)*(AI1221-Q1221),VLOOKUP(D1221,Dados!$X$7:$Z$33,3,0)*(AI1221-Q1221)))</f>
        <v/>
      </c>
      <c r="AI1221" s="47" t="str">
        <f aca="false">IF(B1221="","",P1221+Q1221+O1221+M1221+L1221-N1221)</f>
        <v/>
      </c>
      <c r="AJ1221" s="48" t="str">
        <f aca="false">IFERROR(IF(AND(AC1221="SIM",AG1221="-",Y1221="REVENDA"),(AB1221/1+1)*AI1221,IF(AND(AC1221="SIM",AG1221="Pneus",Y1221="REVENDA"),(AB1221/1+1)*(AI1221-AH1221),"")),"")</f>
        <v/>
      </c>
      <c r="AK1221" s="48" t="str">
        <f aca="false">IF(AJ1221="","",AJ1221*17%)</f>
        <v/>
      </c>
      <c r="AL1221" s="48" t="str">
        <f aca="false">IFERROR(IF(AC1221="NÃO","",IF(AK1221="","",IF(E1221="Simples Nacional",BF1221,IF(T1221=0.12,U1221*0.5833337002,IF(T1221=0,AI1221*0.07,U1221))))),"")</f>
        <v/>
      </c>
      <c r="AM1221" s="47" t="str">
        <f aca="false">IFERROR(IF(AC1221="NÃO","",IF(OR(AG1221="-",AG1221="Pneus"),AK1221-AL1221,"")),"")</f>
        <v/>
      </c>
      <c r="AN1221" s="48" t="str">
        <f aca="false">IF(AND(Y1221="REVENDA",AC1221="SIM",AG1221="BIT"),((AB1221/1+1)*AI1221)*0.4117,"")</f>
        <v/>
      </c>
      <c r="AO1221" s="48" t="str">
        <f aca="false">IF(AN1221="","",AN1221*17%)</f>
        <v/>
      </c>
      <c r="AP1221" s="49" t="str">
        <f aca="false">IF(AN1221="","",IF(T1221=0.12,(U1221*0.4117)*0.4117,IF(T1221=0,(AI1221*0.07)*0.4117,U1221*0.4117)))</f>
        <v/>
      </c>
      <c r="AQ1221" s="47" t="str">
        <f aca="false">IF(AN1221="","",AO1221-AP1221)</f>
        <v/>
      </c>
      <c r="AR1221" s="50" t="str">
        <f aca="false">IFERROR(IF(AND(AC1221="SIM",Y1221="REVENDA",LEFT(AG1221,5)="ANEXO")*OR(AE1221="ANEXO I",AF1221="ANEXO II"),VLOOKUP(H1221,Dados!G:I,2,0),""),"INSERIR MVA")</f>
        <v/>
      </c>
      <c r="AS1221" s="48" t="str">
        <f aca="false">IF(LEFT(AG1221,5)="ANEXO",VLOOKUP(AG1221,Dados!$X$111:$Z$112,2,0)*(AI1221-Q1221),"")</f>
        <v/>
      </c>
      <c r="AT1221" s="48" t="str">
        <f aca="false">IFERROR(IF(AR1221="","",(AI1221*AR1221)+AI1221),"INSERIR MVA")</f>
        <v/>
      </c>
      <c r="AU1221" s="48" t="str">
        <f aca="false">IF(AT1221="","",IF(AY1221=0.04,U1221,AS1221*AY1221))</f>
        <v/>
      </c>
      <c r="AV1221" s="47" t="str">
        <f aca="false">IFERROR(IF(AU1221="","",(VLOOKUP(AG1221,Dados!$X$111:$Z$112,3,0)*AT1221*0.17)),"INSERIR MVA")</f>
        <v/>
      </c>
      <c r="AW1221" s="47" t="str">
        <f aca="false">IFERROR(IF(AR1221="","",AV1221-AU1221),"")</f>
        <v/>
      </c>
      <c r="AX1221" s="51" t="str">
        <f aca="false">IFERROR(IF(AC1221="NÃO","",IF(AM1221&lt;&gt;"",AM1221-W1221,IF(AQ1221&lt;&gt;"",AQ1221-W1221,IF(AW1221&lt;&gt;"",AW1221-W1221,"")))),"")</f>
        <v/>
      </c>
      <c r="AY1221" s="46" t="str">
        <f aca="false">IFERROR(IF(ISNA(VLOOKUP(R1221,Dados!$X$2:$Y$5,2,0)),VLOOKUP(D1221,Dados!$X$7:$Y$33,2,0),VLOOKUP(R1221,Dados!$X$2:$Y$5,2,0)),"")</f>
        <v/>
      </c>
      <c r="AZ1221" s="52" t="str">
        <f aca="false">IF(C1221="","",IF(AND(Y1221="CONSUMO",AC1221="NÃO")*OR(AG1221="-",AG1221="BIT"),IF(E1221&lt;&gt;"",(AI1221-(P1221+L1221-N1221+Q1221)*AY1221)/0.83),""))</f>
        <v/>
      </c>
      <c r="BA1221" s="51" t="str">
        <f aca="false">IF(AZ1221="","",AZ1221*0.17-((P1221+L1221-N1221+Q1221)*AY1221))</f>
        <v/>
      </c>
      <c r="BB1221" s="51" t="str">
        <f aca="false">IF(AND(Y1221="CONSUMO",AG1221="ANEXO I",AY1221&gt;4%),(AI1221-(P1221+L1221-N1221+Q1221)*0.0514)/0.83*(0.5177)*(0.17)-AI1221*0.0514,IF(AND(Y1221="CONSUMO",AG1221="ANEXO II",AY1221&gt;4%),(AI1221-(P1221+L1221-N1221+Q1221)*0.041)/0.83*(0.3295)*(0.17)-AI1221*0.041,IF(AND(Y1221="CONSUMO",AG1221="ANEXO I",AY1221=4%),(AI1221-(P1221+L1221-N1221+Q1221)*0.04)/0.83*(0.5177)*(0.17)-AI1221*0.04,IF(AND(Y1221="CONSUMO",AG1221="ANEXO II",AY1221=4%),(AI1221-(P1221+L1221-N1221+Q1221)*0.04)/0.83*(0.3295)*(0.17)-AI1221*0.04,""))))</f>
        <v/>
      </c>
      <c r="BC1221" s="51" t="str">
        <f aca="false">IF(C1221="","",IF(AND(Y1221="CONSUMO",AC1221="SIM")*OR(AG1221="-",AG1221="BIT"),IF(E1221&lt;&gt;"",(AI1221-(P1221+L1221-N1221+Q1221)*AY1221)/0.83),""))</f>
        <v/>
      </c>
      <c r="BD1221" s="51" t="str">
        <f aca="false">IF(BC1221="","",BC1221*0.17)</f>
        <v/>
      </c>
      <c r="BE1221" s="51" t="str">
        <f aca="false">IF(I1221=6908,0,IF(BC1221="","",BD1221-((P1221+L1221-N1221+Q1221)*AY1221)))</f>
        <v/>
      </c>
      <c r="BF1221" s="53" t="str">
        <f aca="false">IF(B1221="","",IF(OR(B1221="",E1221="Regime Normal"),0,(AI1221-Q1221)*VLOOKUP(R1221,Dados!$X$98:$Y$108,2,0)))</f>
        <v/>
      </c>
      <c r="BG1221" s="54" t="str">
        <f aca="false">IFERROR(VLOOKUP(I1221,Dados!$AC$27:$AD$43,2,0),IF(B1221="","",IF(D1221&lt;&gt;"MT",IF(AND(AC1221="SIM",Y1221="Revenda"),"2403",IF(AND(AC1221="SIM",Y1221="Consumo"),"2407",IF(AND(AC1221="NÃO",Y1221="Revenda"),"2102",IF(AND(AC1221="NÃO",Y1221="Consumo"),"2556",)))),REPLACE(I1221,1,1,1))))</f>
        <v/>
      </c>
    </row>
    <row r="1222" customFormat="false" ht="12.8" hidden="false" customHeight="true" outlineLevel="0" collapsed="false">
      <c r="Y1222" s="45"/>
      <c r="Z1222" s="46" t="str">
        <f aca="false">IF(B1222="","",(IFERROR(VLOOKUP(H1222,Dados!A$3:B$15000,2,0),"Não Encontrado")))</f>
        <v/>
      </c>
      <c r="AA1222" s="46" t="str">
        <f aca="false">IF(B1222="","",(IFERROR(VLOOKUP(G1222,Dados!C$3:E$15000,3,0),"Não Encontrado")))</f>
        <v/>
      </c>
      <c r="AB1222" s="46" t="str">
        <f aca="false">IFERROR(IF(Z1222&lt;&gt;"Não Encontrado",Z1222,IF(AA1222&lt;&gt;"Não Encontrado",AA1222,"")),"")</f>
        <v/>
      </c>
      <c r="AC1222" s="45" t="str">
        <f aca="false">IF(B1222="","",IF(AB1222="","NÃO","SIM"))</f>
        <v/>
      </c>
      <c r="AD1222" s="45" t="str">
        <f aca="false">IFERROR(VLOOKUP(G1222,Dados!$P$3:$R$500,3,0),"")</f>
        <v/>
      </c>
      <c r="AE1222" s="45" t="str">
        <f aca="false">IFERROR(VLOOKUP(G1222,Dados!$K$3:$L$500,2,0),"")</f>
        <v/>
      </c>
      <c r="AF1222" s="45" t="str">
        <f aca="false">IFERROR(VLOOKUP(G1222,Dados!$M$3:$N$500,2,0),"")</f>
        <v/>
      </c>
      <c r="AG1222" s="45" t="str">
        <f aca="false">IF(F1222="","",IF(AND(AD1222="",AE1222="",AF1222=""),"-",IF(AND(AD1222="BIT",AE1222="",AF1222=""),"BIT",IF(AND(AE1222="ANEXO I",AD1222="",AF1222=""),"ANEXO I",IF(AND(AF1222="ANEXO II",AD1222="",AE1222=""),"ANEXO II","Escolher")))))</f>
        <v/>
      </c>
      <c r="AH1222" s="45" t="str">
        <f aca="false">IF(AG1222&lt;&gt;"Pneus","",IFERROR(VLOOKUP(R1222,Dados!$X$2:$Z$5,3,0)*(AI1222-Q1222),VLOOKUP(D1222,Dados!$X$7:$Z$33,3,0)*(AI1222-Q1222)))</f>
        <v/>
      </c>
      <c r="AI1222" s="47" t="str">
        <f aca="false">IF(B1222="","",P1222+Q1222+O1222+M1222+L1222-N1222)</f>
        <v/>
      </c>
      <c r="AJ1222" s="48" t="str">
        <f aca="false">IFERROR(IF(AND(AC1222="SIM",AG1222="-",Y1222="REVENDA"),(AB1222/1+1)*AI1222,IF(AND(AC1222="SIM",AG1222="Pneus",Y1222="REVENDA"),(AB1222/1+1)*(AI1222-AH1222),"")),"")</f>
        <v/>
      </c>
      <c r="AK1222" s="48" t="str">
        <f aca="false">IF(AJ1222="","",AJ1222*17%)</f>
        <v/>
      </c>
      <c r="AL1222" s="48" t="str">
        <f aca="false">IFERROR(IF(AC1222="NÃO","",IF(AK1222="","",IF(E1222="Simples Nacional",BF1222,IF(T1222=0.12,U1222*0.5833337002,IF(T1222=0,AI1222*0.07,U1222))))),"")</f>
        <v/>
      </c>
      <c r="AM1222" s="47" t="str">
        <f aca="false">IFERROR(IF(AC1222="NÃO","",IF(OR(AG1222="-",AG1222="Pneus"),AK1222-AL1222,"")),"")</f>
        <v/>
      </c>
      <c r="AN1222" s="48" t="str">
        <f aca="false">IF(AND(Y1222="REVENDA",AC1222="SIM",AG1222="BIT"),((AB1222/1+1)*AI1222)*0.4117,"")</f>
        <v/>
      </c>
      <c r="AO1222" s="48" t="str">
        <f aca="false">IF(AN1222="","",AN1222*17%)</f>
        <v/>
      </c>
      <c r="AP1222" s="49" t="str">
        <f aca="false">IF(AN1222="","",IF(T1222=0.12,(U1222*0.4117)*0.4117,IF(T1222=0,(AI1222*0.07)*0.4117,U1222*0.4117)))</f>
        <v/>
      </c>
      <c r="AQ1222" s="47" t="str">
        <f aca="false">IF(AN1222="","",AO1222-AP1222)</f>
        <v/>
      </c>
      <c r="AR1222" s="50" t="str">
        <f aca="false">IFERROR(IF(AND(AC1222="SIM",Y1222="REVENDA",LEFT(AG1222,5)="ANEXO")*OR(AE1222="ANEXO I",AF1222="ANEXO II"),VLOOKUP(H1222,Dados!G:I,2,0),""),"INSERIR MVA")</f>
        <v/>
      </c>
      <c r="AS1222" s="48" t="str">
        <f aca="false">IF(LEFT(AG1222,5)="ANEXO",VLOOKUP(AG1222,Dados!$X$111:$Z$112,2,0)*(AI1222-Q1222),"")</f>
        <v/>
      </c>
      <c r="AT1222" s="48" t="str">
        <f aca="false">IFERROR(IF(AR1222="","",(AI1222*AR1222)+AI1222),"INSERIR MVA")</f>
        <v/>
      </c>
      <c r="AU1222" s="48" t="str">
        <f aca="false">IF(AT1222="","",IF(AY1222=0.04,U1222,AS1222*AY1222))</f>
        <v/>
      </c>
      <c r="AV1222" s="47" t="str">
        <f aca="false">IFERROR(IF(AU1222="","",(VLOOKUP(AG1222,Dados!$X$111:$Z$112,3,0)*AT1222*0.17)),"INSERIR MVA")</f>
        <v/>
      </c>
      <c r="AW1222" s="47" t="str">
        <f aca="false">IFERROR(IF(AR1222="","",AV1222-AU1222),"")</f>
        <v/>
      </c>
      <c r="AX1222" s="51" t="str">
        <f aca="false">IFERROR(IF(AC1222="NÃO","",IF(AM1222&lt;&gt;"",AM1222-W1222,IF(AQ1222&lt;&gt;"",AQ1222-W1222,IF(AW1222&lt;&gt;"",AW1222-W1222,"")))),"")</f>
        <v/>
      </c>
      <c r="AY1222" s="46" t="str">
        <f aca="false">IFERROR(IF(ISNA(VLOOKUP(R1222,Dados!$X$2:$Y$5,2,0)),VLOOKUP(D1222,Dados!$X$7:$Y$33,2,0),VLOOKUP(R1222,Dados!$X$2:$Y$5,2,0)),"")</f>
        <v/>
      </c>
      <c r="AZ1222" s="52" t="str">
        <f aca="false">IF(C1222="","",IF(AND(Y1222="CONSUMO",AC1222="NÃO")*OR(AG1222="-",AG1222="BIT"),IF(E1222&lt;&gt;"",(AI1222-(P1222+L1222-N1222+Q1222)*AY1222)/0.83),""))</f>
        <v/>
      </c>
      <c r="BA1222" s="51" t="str">
        <f aca="false">IF(AZ1222="","",AZ1222*0.17-((P1222+L1222-N1222+Q1222)*AY1222))</f>
        <v/>
      </c>
      <c r="BB1222" s="51" t="str">
        <f aca="false">IF(AND(Y1222="CONSUMO",AG1222="ANEXO I",AY1222&gt;4%),(AI1222-(P1222+L1222-N1222+Q1222)*0.0514)/0.83*(0.5177)*(0.17)-AI1222*0.0514,IF(AND(Y1222="CONSUMO",AG1222="ANEXO II",AY1222&gt;4%),(AI1222-(P1222+L1222-N1222+Q1222)*0.041)/0.83*(0.3295)*(0.17)-AI1222*0.041,IF(AND(Y1222="CONSUMO",AG1222="ANEXO I",AY1222=4%),(AI1222-(P1222+L1222-N1222+Q1222)*0.04)/0.83*(0.5177)*(0.17)-AI1222*0.04,IF(AND(Y1222="CONSUMO",AG1222="ANEXO II",AY1222=4%),(AI1222-(P1222+L1222-N1222+Q1222)*0.04)/0.83*(0.3295)*(0.17)-AI1222*0.04,""))))</f>
        <v/>
      </c>
      <c r="BC1222" s="51" t="str">
        <f aca="false">IF(C1222="","",IF(AND(Y1222="CONSUMO",AC1222="SIM")*OR(AG1222="-",AG1222="BIT"),IF(E1222&lt;&gt;"",(AI1222-(P1222+L1222-N1222+Q1222)*AY1222)/0.83),""))</f>
        <v/>
      </c>
      <c r="BD1222" s="51" t="str">
        <f aca="false">IF(BC1222="","",BC1222*0.17)</f>
        <v/>
      </c>
      <c r="BE1222" s="51" t="str">
        <f aca="false">IF(I1222=6908,0,IF(BC1222="","",BD1222-((P1222+L1222-N1222+Q1222)*AY1222)))</f>
        <v/>
      </c>
      <c r="BF1222" s="53" t="str">
        <f aca="false">IF(B1222="","",IF(OR(B1222="",E1222="Regime Normal"),0,(AI1222-Q1222)*VLOOKUP(R1222,Dados!$X$98:$Y$108,2,0)))</f>
        <v/>
      </c>
      <c r="BG1222" s="54" t="str">
        <f aca="false">IFERROR(VLOOKUP(I1222,Dados!$AC$27:$AD$43,2,0),IF(B1222="","",IF(D1222&lt;&gt;"MT",IF(AND(AC1222="SIM",Y1222="Revenda"),"2403",IF(AND(AC1222="SIM",Y1222="Consumo"),"2407",IF(AND(AC1222="NÃO",Y1222="Revenda"),"2102",IF(AND(AC1222="NÃO",Y1222="Consumo"),"2556",)))),REPLACE(I1222,1,1,1))))</f>
        <v/>
      </c>
    </row>
    <row r="1223" customFormat="false" ht="12.8" hidden="false" customHeight="true" outlineLevel="0" collapsed="false">
      <c r="Y1223" s="45"/>
      <c r="Z1223" s="46" t="str">
        <f aca="false">IF(B1223="","",(IFERROR(VLOOKUP(H1223,Dados!A$3:B$15000,2,0),"Não Encontrado")))</f>
        <v/>
      </c>
      <c r="AA1223" s="46" t="str">
        <f aca="false">IF(B1223="","",(IFERROR(VLOOKUP(G1223,Dados!C$3:E$15000,3,0),"Não Encontrado")))</f>
        <v/>
      </c>
      <c r="AB1223" s="46" t="str">
        <f aca="false">IFERROR(IF(Z1223&lt;&gt;"Não Encontrado",Z1223,IF(AA1223&lt;&gt;"Não Encontrado",AA1223,"")),"")</f>
        <v/>
      </c>
      <c r="AC1223" s="45" t="str">
        <f aca="false">IF(B1223="","",IF(AB1223="","NÃO","SIM"))</f>
        <v/>
      </c>
      <c r="AD1223" s="45" t="str">
        <f aca="false">IFERROR(VLOOKUP(G1223,Dados!$P$3:$R$500,3,0),"")</f>
        <v/>
      </c>
      <c r="AE1223" s="45" t="str">
        <f aca="false">IFERROR(VLOOKUP(G1223,Dados!$K$3:$L$500,2,0),"")</f>
        <v/>
      </c>
      <c r="AF1223" s="45" t="str">
        <f aca="false">IFERROR(VLOOKUP(G1223,Dados!$M$3:$N$500,2,0),"")</f>
        <v/>
      </c>
      <c r="AG1223" s="45" t="str">
        <f aca="false">IF(F1223="","",IF(AND(AD1223="",AE1223="",AF1223=""),"-",IF(AND(AD1223="BIT",AE1223="",AF1223=""),"BIT",IF(AND(AE1223="ANEXO I",AD1223="",AF1223=""),"ANEXO I",IF(AND(AF1223="ANEXO II",AD1223="",AE1223=""),"ANEXO II","Escolher")))))</f>
        <v/>
      </c>
      <c r="AH1223" s="45" t="str">
        <f aca="false">IF(AG1223&lt;&gt;"Pneus","",IFERROR(VLOOKUP(R1223,Dados!$X$2:$Z$5,3,0)*(AI1223-Q1223),VLOOKUP(D1223,Dados!$X$7:$Z$33,3,0)*(AI1223-Q1223)))</f>
        <v/>
      </c>
      <c r="AI1223" s="47" t="str">
        <f aca="false">IF(B1223="","",P1223+Q1223+O1223+M1223+L1223-N1223)</f>
        <v/>
      </c>
      <c r="AJ1223" s="48" t="str">
        <f aca="false">IFERROR(IF(AND(AC1223="SIM",AG1223="-",Y1223="REVENDA"),(AB1223/1+1)*AI1223,IF(AND(AC1223="SIM",AG1223="Pneus",Y1223="REVENDA"),(AB1223/1+1)*(AI1223-AH1223),"")),"")</f>
        <v/>
      </c>
      <c r="AK1223" s="48" t="str">
        <f aca="false">IF(AJ1223="","",AJ1223*17%)</f>
        <v/>
      </c>
      <c r="AL1223" s="48" t="str">
        <f aca="false">IFERROR(IF(AC1223="NÃO","",IF(AK1223="","",IF(E1223="Simples Nacional",BF1223,IF(T1223=0.12,U1223*0.5833337002,IF(T1223=0,AI1223*0.07,U1223))))),"")</f>
        <v/>
      </c>
      <c r="AM1223" s="47" t="str">
        <f aca="false">IFERROR(IF(AC1223="NÃO","",IF(OR(AG1223="-",AG1223="Pneus"),AK1223-AL1223,"")),"")</f>
        <v/>
      </c>
      <c r="AN1223" s="48" t="str">
        <f aca="false">IF(AND(Y1223="REVENDA",AC1223="SIM",AG1223="BIT"),((AB1223/1+1)*AI1223)*0.4117,"")</f>
        <v/>
      </c>
      <c r="AO1223" s="48" t="str">
        <f aca="false">IF(AN1223="","",AN1223*17%)</f>
        <v/>
      </c>
      <c r="AP1223" s="49" t="str">
        <f aca="false">IF(AN1223="","",IF(T1223=0.12,(U1223*0.4117)*0.4117,IF(T1223=0,(AI1223*0.07)*0.4117,U1223*0.4117)))</f>
        <v/>
      </c>
      <c r="AQ1223" s="47" t="str">
        <f aca="false">IF(AN1223="","",AO1223-AP1223)</f>
        <v/>
      </c>
      <c r="AR1223" s="50" t="str">
        <f aca="false">IFERROR(IF(AND(AC1223="SIM",Y1223="REVENDA",LEFT(AG1223,5)="ANEXO")*OR(AE1223="ANEXO I",AF1223="ANEXO II"),VLOOKUP(H1223,Dados!G:I,2,0),""),"INSERIR MVA")</f>
        <v/>
      </c>
      <c r="AS1223" s="48" t="str">
        <f aca="false">IF(LEFT(AG1223,5)="ANEXO",VLOOKUP(AG1223,Dados!$X$111:$Z$112,2,0)*(AI1223-Q1223),"")</f>
        <v/>
      </c>
      <c r="AT1223" s="48" t="str">
        <f aca="false">IFERROR(IF(AR1223="","",(AI1223*AR1223)+AI1223),"INSERIR MVA")</f>
        <v/>
      </c>
      <c r="AU1223" s="48" t="str">
        <f aca="false">IF(AT1223="","",IF(AY1223=0.04,U1223,AS1223*AY1223))</f>
        <v/>
      </c>
      <c r="AV1223" s="47" t="str">
        <f aca="false">IFERROR(IF(AU1223="","",(VLOOKUP(AG1223,Dados!$X$111:$Z$112,3,0)*AT1223*0.17)),"INSERIR MVA")</f>
        <v/>
      </c>
      <c r="AW1223" s="47" t="str">
        <f aca="false">IFERROR(IF(AR1223="","",AV1223-AU1223),"")</f>
        <v/>
      </c>
      <c r="AX1223" s="51" t="str">
        <f aca="false">IFERROR(IF(AC1223="NÃO","",IF(AM1223&lt;&gt;"",AM1223-W1223,IF(AQ1223&lt;&gt;"",AQ1223-W1223,IF(AW1223&lt;&gt;"",AW1223-W1223,"")))),"")</f>
        <v/>
      </c>
      <c r="AY1223" s="46" t="str">
        <f aca="false">IFERROR(IF(ISNA(VLOOKUP(R1223,Dados!$X$2:$Y$5,2,0)),VLOOKUP(D1223,Dados!$X$7:$Y$33,2,0),VLOOKUP(R1223,Dados!$X$2:$Y$5,2,0)),"")</f>
        <v/>
      </c>
      <c r="AZ1223" s="52" t="str">
        <f aca="false">IF(C1223="","",IF(AND(Y1223="CONSUMO",AC1223="NÃO")*OR(AG1223="-",AG1223="BIT"),IF(E1223&lt;&gt;"",(AI1223-(P1223+L1223-N1223+Q1223)*AY1223)/0.83),""))</f>
        <v/>
      </c>
      <c r="BA1223" s="51" t="str">
        <f aca="false">IF(AZ1223="","",AZ1223*0.17-((P1223+L1223-N1223+Q1223)*AY1223))</f>
        <v/>
      </c>
      <c r="BB1223" s="51" t="str">
        <f aca="false">IF(AND(Y1223="CONSUMO",AG1223="ANEXO I",AY1223&gt;4%),(AI1223-(P1223+L1223-N1223+Q1223)*0.0514)/0.83*(0.5177)*(0.17)-AI1223*0.0514,IF(AND(Y1223="CONSUMO",AG1223="ANEXO II",AY1223&gt;4%),(AI1223-(P1223+L1223-N1223+Q1223)*0.041)/0.83*(0.3295)*(0.17)-AI1223*0.041,IF(AND(Y1223="CONSUMO",AG1223="ANEXO I",AY1223=4%),(AI1223-(P1223+L1223-N1223+Q1223)*0.04)/0.83*(0.5177)*(0.17)-AI1223*0.04,IF(AND(Y1223="CONSUMO",AG1223="ANEXO II",AY1223=4%),(AI1223-(P1223+L1223-N1223+Q1223)*0.04)/0.83*(0.3295)*(0.17)-AI1223*0.04,""))))</f>
        <v/>
      </c>
      <c r="BC1223" s="51" t="str">
        <f aca="false">IF(C1223="","",IF(AND(Y1223="CONSUMO",AC1223="SIM")*OR(AG1223="-",AG1223="BIT"),IF(E1223&lt;&gt;"",(AI1223-(P1223+L1223-N1223+Q1223)*AY1223)/0.83),""))</f>
        <v/>
      </c>
      <c r="BD1223" s="51" t="str">
        <f aca="false">IF(BC1223="","",BC1223*0.17)</f>
        <v/>
      </c>
      <c r="BE1223" s="51" t="str">
        <f aca="false">IF(I1223=6908,0,IF(BC1223="","",BD1223-((P1223+L1223-N1223+Q1223)*AY1223)))</f>
        <v/>
      </c>
      <c r="BF1223" s="53" t="str">
        <f aca="false">IF(B1223="","",IF(OR(B1223="",E1223="Regime Normal"),0,(AI1223-Q1223)*VLOOKUP(R1223,Dados!$X$98:$Y$108,2,0)))</f>
        <v/>
      </c>
      <c r="BG1223" s="54" t="str">
        <f aca="false">IFERROR(VLOOKUP(I1223,Dados!$AC$27:$AD$43,2,0),IF(B1223="","",IF(D1223&lt;&gt;"MT",IF(AND(AC1223="SIM",Y1223="Revenda"),"2403",IF(AND(AC1223="SIM",Y1223="Consumo"),"2407",IF(AND(AC1223="NÃO",Y1223="Revenda"),"2102",IF(AND(AC1223="NÃO",Y1223="Consumo"),"2556",)))),REPLACE(I1223,1,1,1))))</f>
        <v/>
      </c>
    </row>
    <row r="1224" customFormat="false" ht="12.8" hidden="false" customHeight="true" outlineLevel="0" collapsed="false">
      <c r="Y1224" s="45"/>
      <c r="Z1224" s="46" t="str">
        <f aca="false">IF(B1224="","",(IFERROR(VLOOKUP(H1224,Dados!A$3:B$15000,2,0),"Não Encontrado")))</f>
        <v/>
      </c>
      <c r="AA1224" s="46" t="str">
        <f aca="false">IF(B1224="","",(IFERROR(VLOOKUP(G1224,Dados!C$3:E$15000,3,0),"Não Encontrado")))</f>
        <v/>
      </c>
      <c r="AB1224" s="46" t="str">
        <f aca="false">IFERROR(IF(Z1224&lt;&gt;"Não Encontrado",Z1224,IF(AA1224&lt;&gt;"Não Encontrado",AA1224,"")),"")</f>
        <v/>
      </c>
      <c r="AC1224" s="45" t="str">
        <f aca="false">IF(B1224="","",IF(AB1224="","NÃO","SIM"))</f>
        <v/>
      </c>
      <c r="AD1224" s="45" t="str">
        <f aca="false">IFERROR(VLOOKUP(G1224,Dados!$P$3:$R$500,3,0),"")</f>
        <v/>
      </c>
      <c r="AE1224" s="45" t="str">
        <f aca="false">IFERROR(VLOOKUP(G1224,Dados!$K$3:$L$500,2,0),"")</f>
        <v/>
      </c>
      <c r="AF1224" s="45" t="str">
        <f aca="false">IFERROR(VLOOKUP(G1224,Dados!$M$3:$N$500,2,0),"")</f>
        <v/>
      </c>
      <c r="AG1224" s="45" t="str">
        <f aca="false">IF(F1224="","",IF(AND(AD1224="",AE1224="",AF1224=""),"-",IF(AND(AD1224="BIT",AE1224="",AF1224=""),"BIT",IF(AND(AE1224="ANEXO I",AD1224="",AF1224=""),"ANEXO I",IF(AND(AF1224="ANEXO II",AD1224="",AE1224=""),"ANEXO II","Escolher")))))</f>
        <v/>
      </c>
      <c r="AH1224" s="45" t="str">
        <f aca="false">IF(AG1224&lt;&gt;"Pneus","",IFERROR(VLOOKUP(R1224,Dados!$X$2:$Z$5,3,0)*(AI1224-Q1224),VLOOKUP(D1224,Dados!$X$7:$Z$33,3,0)*(AI1224-Q1224)))</f>
        <v/>
      </c>
      <c r="AI1224" s="47" t="str">
        <f aca="false">IF(B1224="","",P1224+Q1224+O1224+M1224+L1224-N1224)</f>
        <v/>
      </c>
      <c r="AJ1224" s="48" t="str">
        <f aca="false">IFERROR(IF(AND(AC1224="SIM",AG1224="-",Y1224="REVENDA"),(AB1224/1+1)*AI1224,IF(AND(AC1224="SIM",AG1224="Pneus",Y1224="REVENDA"),(AB1224/1+1)*(AI1224-AH1224),"")),"")</f>
        <v/>
      </c>
      <c r="AK1224" s="48" t="str">
        <f aca="false">IF(AJ1224="","",AJ1224*17%)</f>
        <v/>
      </c>
      <c r="AL1224" s="48" t="str">
        <f aca="false">IFERROR(IF(AC1224="NÃO","",IF(AK1224="","",IF(E1224="Simples Nacional",BF1224,IF(T1224=0.12,U1224*0.5833337002,IF(T1224=0,AI1224*0.07,U1224))))),"")</f>
        <v/>
      </c>
      <c r="AM1224" s="47" t="str">
        <f aca="false">IFERROR(IF(AC1224="NÃO","",IF(OR(AG1224="-",AG1224="Pneus"),AK1224-AL1224,"")),"")</f>
        <v/>
      </c>
      <c r="AN1224" s="48" t="str">
        <f aca="false">IF(AND(Y1224="REVENDA",AC1224="SIM",AG1224="BIT"),((AB1224/1+1)*AI1224)*0.4117,"")</f>
        <v/>
      </c>
      <c r="AO1224" s="48" t="str">
        <f aca="false">IF(AN1224="","",AN1224*17%)</f>
        <v/>
      </c>
      <c r="AP1224" s="49" t="str">
        <f aca="false">IF(AN1224="","",IF(T1224=0.12,(U1224*0.4117)*0.4117,IF(T1224=0,(AI1224*0.07)*0.4117,U1224*0.4117)))</f>
        <v/>
      </c>
      <c r="AQ1224" s="47" t="str">
        <f aca="false">IF(AN1224="","",AO1224-AP1224)</f>
        <v/>
      </c>
      <c r="AR1224" s="50" t="str">
        <f aca="false">IFERROR(IF(AND(AC1224="SIM",Y1224="REVENDA",LEFT(AG1224,5)="ANEXO")*OR(AE1224="ANEXO I",AF1224="ANEXO II"),VLOOKUP(H1224,Dados!G:I,2,0),""),"INSERIR MVA")</f>
        <v/>
      </c>
      <c r="AS1224" s="48" t="str">
        <f aca="false">IF(LEFT(AG1224,5)="ANEXO",VLOOKUP(AG1224,Dados!$X$111:$Z$112,2,0)*(AI1224-Q1224),"")</f>
        <v/>
      </c>
      <c r="AT1224" s="48" t="str">
        <f aca="false">IFERROR(IF(AR1224="","",(AI1224*AR1224)+AI1224),"INSERIR MVA")</f>
        <v/>
      </c>
      <c r="AU1224" s="48" t="str">
        <f aca="false">IF(AT1224="","",IF(AY1224=0.04,U1224,AS1224*AY1224))</f>
        <v/>
      </c>
      <c r="AV1224" s="47" t="str">
        <f aca="false">IFERROR(IF(AU1224="","",(VLOOKUP(AG1224,Dados!$X$111:$Z$112,3,0)*AT1224*0.17)),"INSERIR MVA")</f>
        <v/>
      </c>
      <c r="AW1224" s="47" t="str">
        <f aca="false">IFERROR(IF(AR1224="","",AV1224-AU1224),"")</f>
        <v/>
      </c>
      <c r="AX1224" s="51" t="str">
        <f aca="false">IFERROR(IF(AC1224="NÃO","",IF(AM1224&lt;&gt;"",AM1224-W1224,IF(AQ1224&lt;&gt;"",AQ1224-W1224,IF(AW1224&lt;&gt;"",AW1224-W1224,"")))),"")</f>
        <v/>
      </c>
      <c r="AY1224" s="46" t="str">
        <f aca="false">IFERROR(IF(ISNA(VLOOKUP(R1224,Dados!$X$2:$Y$5,2,0)),VLOOKUP(D1224,Dados!$X$7:$Y$33,2,0),VLOOKUP(R1224,Dados!$X$2:$Y$5,2,0)),"")</f>
        <v/>
      </c>
      <c r="AZ1224" s="52" t="str">
        <f aca="false">IF(C1224="","",IF(AND(Y1224="CONSUMO",AC1224="NÃO")*OR(AG1224="-",AG1224="BIT"),IF(E1224&lt;&gt;"",(AI1224-(P1224+L1224-N1224+Q1224)*AY1224)/0.83),""))</f>
        <v/>
      </c>
      <c r="BA1224" s="51" t="str">
        <f aca="false">IF(AZ1224="","",AZ1224*0.17-((P1224+L1224-N1224+Q1224)*AY1224))</f>
        <v/>
      </c>
      <c r="BB1224" s="51" t="str">
        <f aca="false">IF(AND(Y1224="CONSUMO",AG1224="ANEXO I",AY1224&gt;4%),(AI1224-(P1224+L1224-N1224+Q1224)*0.0514)/0.83*(0.5177)*(0.17)-AI1224*0.0514,IF(AND(Y1224="CONSUMO",AG1224="ANEXO II",AY1224&gt;4%),(AI1224-(P1224+L1224-N1224+Q1224)*0.041)/0.83*(0.3295)*(0.17)-AI1224*0.041,IF(AND(Y1224="CONSUMO",AG1224="ANEXO I",AY1224=4%),(AI1224-(P1224+L1224-N1224+Q1224)*0.04)/0.83*(0.5177)*(0.17)-AI1224*0.04,IF(AND(Y1224="CONSUMO",AG1224="ANEXO II",AY1224=4%),(AI1224-(P1224+L1224-N1224+Q1224)*0.04)/0.83*(0.3295)*(0.17)-AI1224*0.04,""))))</f>
        <v/>
      </c>
      <c r="BC1224" s="51" t="str">
        <f aca="false">IF(C1224="","",IF(AND(Y1224="CONSUMO",AC1224="SIM")*OR(AG1224="-",AG1224="BIT"),IF(E1224&lt;&gt;"",(AI1224-(P1224+L1224-N1224+Q1224)*AY1224)/0.83),""))</f>
        <v/>
      </c>
      <c r="BD1224" s="51" t="str">
        <f aca="false">IF(BC1224="","",BC1224*0.17)</f>
        <v/>
      </c>
      <c r="BE1224" s="51" t="str">
        <f aca="false">IF(I1224=6908,0,IF(BC1224="","",BD1224-((P1224+L1224-N1224+Q1224)*AY1224)))</f>
        <v/>
      </c>
      <c r="BF1224" s="53" t="str">
        <f aca="false">IF(B1224="","",IF(OR(B1224="",E1224="Regime Normal"),0,(AI1224-Q1224)*VLOOKUP(R1224,Dados!$X$98:$Y$108,2,0)))</f>
        <v/>
      </c>
      <c r="BG1224" s="54" t="str">
        <f aca="false">IFERROR(VLOOKUP(I1224,Dados!$AC$27:$AD$43,2,0),IF(B1224="","",IF(D1224&lt;&gt;"MT",IF(AND(AC1224="SIM",Y1224="Revenda"),"2403",IF(AND(AC1224="SIM",Y1224="Consumo"),"2407",IF(AND(AC1224="NÃO",Y1224="Revenda"),"2102",IF(AND(AC1224="NÃO",Y1224="Consumo"),"2556",)))),REPLACE(I1224,1,1,1))))</f>
        <v/>
      </c>
    </row>
    <row r="1225" customFormat="false" ht="12.8" hidden="false" customHeight="true" outlineLevel="0" collapsed="false">
      <c r="Y1225" s="45"/>
      <c r="Z1225" s="46" t="str">
        <f aca="false">IF(B1225="","",(IFERROR(VLOOKUP(H1225,Dados!A$3:B$15000,2,0),"Não Encontrado")))</f>
        <v/>
      </c>
      <c r="AA1225" s="46" t="str">
        <f aca="false">IF(B1225="","",(IFERROR(VLOOKUP(G1225,Dados!C$3:E$15000,3,0),"Não Encontrado")))</f>
        <v/>
      </c>
      <c r="AB1225" s="46" t="str">
        <f aca="false">IFERROR(IF(Z1225&lt;&gt;"Não Encontrado",Z1225,IF(AA1225&lt;&gt;"Não Encontrado",AA1225,"")),"")</f>
        <v/>
      </c>
      <c r="AC1225" s="45" t="str">
        <f aca="false">IF(B1225="","",IF(AB1225="","NÃO","SIM"))</f>
        <v/>
      </c>
      <c r="AD1225" s="45" t="str">
        <f aca="false">IFERROR(VLOOKUP(G1225,Dados!$P$3:$R$500,3,0),"")</f>
        <v/>
      </c>
      <c r="AE1225" s="45" t="str">
        <f aca="false">IFERROR(VLOOKUP(G1225,Dados!$K$3:$L$500,2,0),"")</f>
        <v/>
      </c>
      <c r="AF1225" s="45" t="str">
        <f aca="false">IFERROR(VLOOKUP(G1225,Dados!$M$3:$N$500,2,0),"")</f>
        <v/>
      </c>
      <c r="AG1225" s="45" t="str">
        <f aca="false">IF(F1225="","",IF(AND(AD1225="",AE1225="",AF1225=""),"-",IF(AND(AD1225="BIT",AE1225="",AF1225=""),"BIT",IF(AND(AE1225="ANEXO I",AD1225="",AF1225=""),"ANEXO I",IF(AND(AF1225="ANEXO II",AD1225="",AE1225=""),"ANEXO II","Escolher")))))</f>
        <v/>
      </c>
      <c r="AH1225" s="45" t="str">
        <f aca="false">IF(AG1225&lt;&gt;"Pneus","",IFERROR(VLOOKUP(R1225,Dados!$X$2:$Z$5,3,0)*(AI1225-Q1225),VLOOKUP(D1225,Dados!$X$7:$Z$33,3,0)*(AI1225-Q1225)))</f>
        <v/>
      </c>
      <c r="AI1225" s="47" t="str">
        <f aca="false">IF(B1225="","",P1225+Q1225+O1225+M1225+L1225-N1225)</f>
        <v/>
      </c>
      <c r="AJ1225" s="48" t="str">
        <f aca="false">IFERROR(IF(AND(AC1225="SIM",AG1225="-",Y1225="REVENDA"),(AB1225/1+1)*AI1225,IF(AND(AC1225="SIM",AG1225="Pneus",Y1225="REVENDA"),(AB1225/1+1)*(AI1225-AH1225),"")),"")</f>
        <v/>
      </c>
      <c r="AK1225" s="48" t="str">
        <f aca="false">IF(AJ1225="","",AJ1225*17%)</f>
        <v/>
      </c>
      <c r="AL1225" s="48" t="str">
        <f aca="false">IFERROR(IF(AC1225="NÃO","",IF(AK1225="","",IF(E1225="Simples Nacional",BF1225,IF(T1225=0.12,U1225*0.5833337002,IF(T1225=0,AI1225*0.07,U1225))))),"")</f>
        <v/>
      </c>
      <c r="AM1225" s="47" t="str">
        <f aca="false">IFERROR(IF(AC1225="NÃO","",IF(OR(AG1225="-",AG1225="Pneus"),AK1225-AL1225,"")),"")</f>
        <v/>
      </c>
      <c r="AN1225" s="48" t="str">
        <f aca="false">IF(AND(Y1225="REVENDA",AC1225="SIM",AG1225="BIT"),((AB1225/1+1)*AI1225)*0.4117,"")</f>
        <v/>
      </c>
      <c r="AO1225" s="48" t="str">
        <f aca="false">IF(AN1225="","",AN1225*17%)</f>
        <v/>
      </c>
      <c r="AP1225" s="49" t="str">
        <f aca="false">IF(AN1225="","",IF(T1225=0.12,(U1225*0.4117)*0.4117,IF(T1225=0,(AI1225*0.07)*0.4117,U1225*0.4117)))</f>
        <v/>
      </c>
      <c r="AQ1225" s="47" t="str">
        <f aca="false">IF(AN1225="","",AO1225-AP1225)</f>
        <v/>
      </c>
      <c r="AR1225" s="50" t="str">
        <f aca="false">IFERROR(IF(AND(AC1225="SIM",Y1225="REVENDA",LEFT(AG1225,5)="ANEXO")*OR(AE1225="ANEXO I",AF1225="ANEXO II"),VLOOKUP(H1225,Dados!G:I,2,0),""),"INSERIR MVA")</f>
        <v/>
      </c>
      <c r="AS1225" s="48" t="str">
        <f aca="false">IF(LEFT(AG1225,5)="ANEXO",VLOOKUP(AG1225,Dados!$X$111:$Z$112,2,0)*(AI1225-Q1225),"")</f>
        <v/>
      </c>
      <c r="AT1225" s="48" t="str">
        <f aca="false">IFERROR(IF(AR1225="","",(AI1225*AR1225)+AI1225),"INSERIR MVA")</f>
        <v/>
      </c>
      <c r="AU1225" s="48" t="str">
        <f aca="false">IF(AT1225="","",IF(AY1225=0.04,U1225,AS1225*AY1225))</f>
        <v/>
      </c>
      <c r="AV1225" s="47" t="str">
        <f aca="false">IFERROR(IF(AU1225="","",(VLOOKUP(AG1225,Dados!$X$111:$Z$112,3,0)*AT1225*0.17)),"INSERIR MVA")</f>
        <v/>
      </c>
      <c r="AW1225" s="47" t="str">
        <f aca="false">IFERROR(IF(AR1225="","",AV1225-AU1225),"")</f>
        <v/>
      </c>
      <c r="AX1225" s="51" t="str">
        <f aca="false">IFERROR(IF(AC1225="NÃO","",IF(AM1225&lt;&gt;"",AM1225-W1225,IF(AQ1225&lt;&gt;"",AQ1225-W1225,IF(AW1225&lt;&gt;"",AW1225-W1225,"")))),"")</f>
        <v/>
      </c>
      <c r="AY1225" s="46" t="str">
        <f aca="false">IFERROR(IF(ISNA(VLOOKUP(R1225,Dados!$X$2:$Y$5,2,0)),VLOOKUP(D1225,Dados!$X$7:$Y$33,2,0),VLOOKUP(R1225,Dados!$X$2:$Y$5,2,0)),"")</f>
        <v/>
      </c>
      <c r="AZ1225" s="52" t="str">
        <f aca="false">IF(C1225="","",IF(AND(Y1225="CONSUMO",AC1225="NÃO")*OR(AG1225="-",AG1225="BIT"),IF(E1225&lt;&gt;"",(AI1225-(P1225+L1225-N1225+Q1225)*AY1225)/0.83),""))</f>
        <v/>
      </c>
      <c r="BA1225" s="51" t="str">
        <f aca="false">IF(AZ1225="","",AZ1225*0.17-((P1225+L1225-N1225+Q1225)*AY1225))</f>
        <v/>
      </c>
      <c r="BB1225" s="51" t="str">
        <f aca="false">IF(AND(Y1225="CONSUMO",AG1225="ANEXO I",AY1225&gt;4%),(AI1225-(P1225+L1225-N1225+Q1225)*0.0514)/0.83*(0.5177)*(0.17)-AI1225*0.0514,IF(AND(Y1225="CONSUMO",AG1225="ANEXO II",AY1225&gt;4%),(AI1225-(P1225+L1225-N1225+Q1225)*0.041)/0.83*(0.3295)*(0.17)-AI1225*0.041,IF(AND(Y1225="CONSUMO",AG1225="ANEXO I",AY1225=4%),(AI1225-(P1225+L1225-N1225+Q1225)*0.04)/0.83*(0.5177)*(0.17)-AI1225*0.04,IF(AND(Y1225="CONSUMO",AG1225="ANEXO II",AY1225=4%),(AI1225-(P1225+L1225-N1225+Q1225)*0.04)/0.83*(0.3295)*(0.17)-AI1225*0.04,""))))</f>
        <v/>
      </c>
      <c r="BC1225" s="51" t="str">
        <f aca="false">IF(C1225="","",IF(AND(Y1225="CONSUMO",AC1225="SIM")*OR(AG1225="-",AG1225="BIT"),IF(E1225&lt;&gt;"",(AI1225-(P1225+L1225-N1225+Q1225)*AY1225)/0.83),""))</f>
        <v/>
      </c>
      <c r="BD1225" s="51" t="str">
        <f aca="false">IF(BC1225="","",BC1225*0.17)</f>
        <v/>
      </c>
      <c r="BE1225" s="51" t="str">
        <f aca="false">IF(I1225=6908,0,IF(BC1225="","",BD1225-((P1225+L1225-N1225+Q1225)*AY1225)))</f>
        <v/>
      </c>
      <c r="BF1225" s="53" t="str">
        <f aca="false">IF(B1225="","",IF(OR(B1225="",E1225="Regime Normal"),0,(AI1225-Q1225)*VLOOKUP(R1225,Dados!$X$98:$Y$108,2,0)))</f>
        <v/>
      </c>
      <c r="BG1225" s="54" t="str">
        <f aca="false">IFERROR(VLOOKUP(I1225,Dados!$AC$27:$AD$43,2,0),IF(B1225="","",IF(D1225&lt;&gt;"MT",IF(AND(AC1225="SIM",Y1225="Revenda"),"2403",IF(AND(AC1225="SIM",Y1225="Consumo"),"2407",IF(AND(AC1225="NÃO",Y1225="Revenda"),"2102",IF(AND(AC1225="NÃO",Y1225="Consumo"),"2556",)))),REPLACE(I1225,1,1,1))))</f>
        <v/>
      </c>
    </row>
    <row r="1226" customFormat="false" ht="12.8" hidden="false" customHeight="true" outlineLevel="0" collapsed="false">
      <c r="Y1226" s="45"/>
      <c r="Z1226" s="46" t="str">
        <f aca="false">IF(B1226="","",(IFERROR(VLOOKUP(H1226,Dados!A$3:B$15000,2,0),"Não Encontrado")))</f>
        <v/>
      </c>
      <c r="AA1226" s="46" t="str">
        <f aca="false">IF(B1226="","",(IFERROR(VLOOKUP(G1226,Dados!C$3:E$15000,3,0),"Não Encontrado")))</f>
        <v/>
      </c>
      <c r="AB1226" s="46" t="str">
        <f aca="false">IFERROR(IF(Z1226&lt;&gt;"Não Encontrado",Z1226,IF(AA1226&lt;&gt;"Não Encontrado",AA1226,"")),"")</f>
        <v/>
      </c>
      <c r="AC1226" s="45" t="str">
        <f aca="false">IF(B1226="","",IF(AB1226="","NÃO","SIM"))</f>
        <v/>
      </c>
      <c r="AD1226" s="45" t="str">
        <f aca="false">IFERROR(VLOOKUP(G1226,Dados!$P$3:$R$500,3,0),"")</f>
        <v/>
      </c>
      <c r="AE1226" s="45" t="str">
        <f aca="false">IFERROR(VLOOKUP(G1226,Dados!$K$3:$L$500,2,0),"")</f>
        <v/>
      </c>
      <c r="AF1226" s="45" t="str">
        <f aca="false">IFERROR(VLOOKUP(G1226,Dados!$M$3:$N$500,2,0),"")</f>
        <v/>
      </c>
      <c r="AG1226" s="45" t="str">
        <f aca="false">IF(F1226="","",IF(AND(AD1226="",AE1226="",AF1226=""),"-",IF(AND(AD1226="BIT",AE1226="",AF1226=""),"BIT",IF(AND(AE1226="ANEXO I",AD1226="",AF1226=""),"ANEXO I",IF(AND(AF1226="ANEXO II",AD1226="",AE1226=""),"ANEXO II","Escolher")))))</f>
        <v/>
      </c>
      <c r="AH1226" s="45" t="str">
        <f aca="false">IF(AG1226&lt;&gt;"Pneus","",IFERROR(VLOOKUP(R1226,Dados!$X$2:$Z$5,3,0)*(AI1226-Q1226),VLOOKUP(D1226,Dados!$X$7:$Z$33,3,0)*(AI1226-Q1226)))</f>
        <v/>
      </c>
      <c r="AI1226" s="47" t="str">
        <f aca="false">IF(B1226="","",P1226+Q1226+O1226+M1226+L1226-N1226)</f>
        <v/>
      </c>
      <c r="AJ1226" s="48" t="str">
        <f aca="false">IFERROR(IF(AND(AC1226="SIM",AG1226="-",Y1226="REVENDA"),(AB1226/1+1)*AI1226,IF(AND(AC1226="SIM",AG1226="Pneus",Y1226="REVENDA"),(AB1226/1+1)*(AI1226-AH1226),"")),"")</f>
        <v/>
      </c>
      <c r="AK1226" s="48" t="str">
        <f aca="false">IF(AJ1226="","",AJ1226*17%)</f>
        <v/>
      </c>
      <c r="AL1226" s="48" t="str">
        <f aca="false">IFERROR(IF(AC1226="NÃO","",IF(AK1226="","",IF(E1226="Simples Nacional",BF1226,IF(T1226=0.12,U1226*0.5833337002,IF(T1226=0,AI1226*0.07,U1226))))),"")</f>
        <v/>
      </c>
      <c r="AM1226" s="47" t="str">
        <f aca="false">IFERROR(IF(AC1226="NÃO","",IF(OR(AG1226="-",AG1226="Pneus"),AK1226-AL1226,"")),"")</f>
        <v/>
      </c>
      <c r="AN1226" s="48" t="str">
        <f aca="false">IF(AND(Y1226="REVENDA",AC1226="SIM",AG1226="BIT"),((AB1226/1+1)*AI1226)*0.4117,"")</f>
        <v/>
      </c>
      <c r="AO1226" s="48" t="str">
        <f aca="false">IF(AN1226="","",AN1226*17%)</f>
        <v/>
      </c>
      <c r="AP1226" s="49" t="str">
        <f aca="false">IF(AN1226="","",IF(T1226=0.12,(U1226*0.4117)*0.4117,IF(T1226=0,(AI1226*0.07)*0.4117,U1226*0.4117)))</f>
        <v/>
      </c>
      <c r="AQ1226" s="47" t="str">
        <f aca="false">IF(AN1226="","",AO1226-AP1226)</f>
        <v/>
      </c>
      <c r="AR1226" s="50" t="str">
        <f aca="false">IFERROR(IF(AND(AC1226="SIM",Y1226="REVENDA",LEFT(AG1226,5)="ANEXO")*OR(AE1226="ANEXO I",AF1226="ANEXO II"),VLOOKUP(H1226,Dados!G:I,2,0),""),"INSERIR MVA")</f>
        <v/>
      </c>
      <c r="AS1226" s="48" t="str">
        <f aca="false">IF(LEFT(AG1226,5)="ANEXO",VLOOKUP(AG1226,Dados!$X$111:$Z$112,2,0)*(AI1226-Q1226),"")</f>
        <v/>
      </c>
      <c r="AT1226" s="48" t="str">
        <f aca="false">IFERROR(IF(AR1226="","",(AI1226*AR1226)+AI1226),"INSERIR MVA")</f>
        <v/>
      </c>
      <c r="AU1226" s="48" t="str">
        <f aca="false">IF(AT1226="","",IF(AY1226=0.04,U1226,AS1226*AY1226))</f>
        <v/>
      </c>
      <c r="AV1226" s="47" t="str">
        <f aca="false">IFERROR(IF(AU1226="","",(VLOOKUP(AG1226,Dados!$X$111:$Z$112,3,0)*AT1226*0.17)),"INSERIR MVA")</f>
        <v/>
      </c>
      <c r="AW1226" s="47" t="str">
        <f aca="false">IFERROR(IF(AR1226="","",AV1226-AU1226),"")</f>
        <v/>
      </c>
      <c r="AX1226" s="51" t="str">
        <f aca="false">IFERROR(IF(AC1226="NÃO","",IF(AM1226&lt;&gt;"",AM1226-W1226,IF(AQ1226&lt;&gt;"",AQ1226-W1226,IF(AW1226&lt;&gt;"",AW1226-W1226,"")))),"")</f>
        <v/>
      </c>
      <c r="AY1226" s="46" t="str">
        <f aca="false">IFERROR(IF(ISNA(VLOOKUP(R1226,Dados!$X$2:$Y$5,2,0)),VLOOKUP(D1226,Dados!$X$7:$Y$33,2,0),VLOOKUP(R1226,Dados!$X$2:$Y$5,2,0)),"")</f>
        <v/>
      </c>
      <c r="AZ1226" s="52" t="str">
        <f aca="false">IF(C1226="","",IF(AND(Y1226="CONSUMO",AC1226="NÃO")*OR(AG1226="-",AG1226="BIT"),IF(E1226&lt;&gt;"",(AI1226-(P1226+L1226-N1226+Q1226)*AY1226)/0.83),""))</f>
        <v/>
      </c>
      <c r="BA1226" s="51" t="str">
        <f aca="false">IF(AZ1226="","",AZ1226*0.17-((P1226+L1226-N1226+Q1226)*AY1226))</f>
        <v/>
      </c>
      <c r="BB1226" s="51" t="str">
        <f aca="false">IF(AND(Y1226="CONSUMO",AG1226="ANEXO I",AY1226&gt;4%),(AI1226-(P1226+L1226-N1226+Q1226)*0.0514)/0.83*(0.5177)*(0.17)-AI1226*0.0514,IF(AND(Y1226="CONSUMO",AG1226="ANEXO II",AY1226&gt;4%),(AI1226-(P1226+L1226-N1226+Q1226)*0.041)/0.83*(0.3295)*(0.17)-AI1226*0.041,IF(AND(Y1226="CONSUMO",AG1226="ANEXO I",AY1226=4%),(AI1226-(P1226+L1226-N1226+Q1226)*0.04)/0.83*(0.5177)*(0.17)-AI1226*0.04,IF(AND(Y1226="CONSUMO",AG1226="ANEXO II",AY1226=4%),(AI1226-(P1226+L1226-N1226+Q1226)*0.04)/0.83*(0.3295)*(0.17)-AI1226*0.04,""))))</f>
        <v/>
      </c>
      <c r="BC1226" s="51" t="str">
        <f aca="false">IF(C1226="","",IF(AND(Y1226="CONSUMO",AC1226="SIM")*OR(AG1226="-",AG1226="BIT"),IF(E1226&lt;&gt;"",(AI1226-(P1226+L1226-N1226+Q1226)*AY1226)/0.83),""))</f>
        <v/>
      </c>
      <c r="BD1226" s="51" t="str">
        <f aca="false">IF(BC1226="","",BC1226*0.17)</f>
        <v/>
      </c>
      <c r="BE1226" s="51" t="str">
        <f aca="false">IF(I1226=6908,0,IF(BC1226="","",BD1226-((P1226+L1226-N1226+Q1226)*AY1226)))</f>
        <v/>
      </c>
      <c r="BF1226" s="53" t="str">
        <f aca="false">IF(B1226="","",IF(OR(B1226="",E1226="Regime Normal"),0,(AI1226-Q1226)*VLOOKUP(R1226,Dados!$X$98:$Y$108,2,0)))</f>
        <v/>
      </c>
      <c r="BG1226" s="54" t="str">
        <f aca="false">IFERROR(VLOOKUP(I1226,Dados!$AC$27:$AD$43,2,0),IF(B1226="","",IF(D1226&lt;&gt;"MT",IF(AND(AC1226="SIM",Y1226="Revenda"),"2403",IF(AND(AC1226="SIM",Y1226="Consumo"),"2407",IF(AND(AC1226="NÃO",Y1226="Revenda"),"2102",IF(AND(AC1226="NÃO",Y1226="Consumo"),"2556",)))),REPLACE(I1226,1,1,1))))</f>
        <v/>
      </c>
    </row>
    <row r="1227" customFormat="false" ht="12.8" hidden="false" customHeight="true" outlineLevel="0" collapsed="false">
      <c r="Y1227" s="45"/>
      <c r="Z1227" s="46" t="str">
        <f aca="false">IF(B1227="","",(IFERROR(VLOOKUP(H1227,Dados!A$3:B$15000,2,0),"Não Encontrado")))</f>
        <v/>
      </c>
      <c r="AA1227" s="46" t="str">
        <f aca="false">IF(B1227="","",(IFERROR(VLOOKUP(G1227,Dados!C$3:E$15000,3,0),"Não Encontrado")))</f>
        <v/>
      </c>
      <c r="AB1227" s="46" t="str">
        <f aca="false">IFERROR(IF(Z1227&lt;&gt;"Não Encontrado",Z1227,IF(AA1227&lt;&gt;"Não Encontrado",AA1227,"")),"")</f>
        <v/>
      </c>
      <c r="AC1227" s="45" t="str">
        <f aca="false">IF(B1227="","",IF(AB1227="","NÃO","SIM"))</f>
        <v/>
      </c>
      <c r="AD1227" s="45" t="str">
        <f aca="false">IFERROR(VLOOKUP(G1227,Dados!$P$3:$R$500,3,0),"")</f>
        <v/>
      </c>
      <c r="AE1227" s="45" t="str">
        <f aca="false">IFERROR(VLOOKUP(G1227,Dados!$K$3:$L$500,2,0),"")</f>
        <v/>
      </c>
      <c r="AF1227" s="45" t="str">
        <f aca="false">IFERROR(VLOOKUP(G1227,Dados!$M$3:$N$500,2,0),"")</f>
        <v/>
      </c>
      <c r="AG1227" s="45" t="str">
        <f aca="false">IF(F1227="","",IF(AND(AD1227="",AE1227="",AF1227=""),"-",IF(AND(AD1227="BIT",AE1227="",AF1227=""),"BIT",IF(AND(AE1227="ANEXO I",AD1227="",AF1227=""),"ANEXO I",IF(AND(AF1227="ANEXO II",AD1227="",AE1227=""),"ANEXO II","Escolher")))))</f>
        <v/>
      </c>
      <c r="AH1227" s="45" t="str">
        <f aca="false">IF(AG1227&lt;&gt;"Pneus","",IFERROR(VLOOKUP(R1227,Dados!$X$2:$Z$5,3,0)*(AI1227-Q1227),VLOOKUP(D1227,Dados!$X$7:$Z$33,3,0)*(AI1227-Q1227)))</f>
        <v/>
      </c>
      <c r="AI1227" s="47" t="str">
        <f aca="false">IF(B1227="","",P1227+Q1227+O1227+M1227+L1227-N1227)</f>
        <v/>
      </c>
      <c r="AJ1227" s="48" t="str">
        <f aca="false">IFERROR(IF(AND(AC1227="SIM",AG1227="-",Y1227="REVENDA"),(AB1227/1+1)*AI1227,IF(AND(AC1227="SIM",AG1227="Pneus",Y1227="REVENDA"),(AB1227/1+1)*(AI1227-AH1227),"")),"")</f>
        <v/>
      </c>
      <c r="AK1227" s="48" t="str">
        <f aca="false">IF(AJ1227="","",AJ1227*17%)</f>
        <v/>
      </c>
      <c r="AL1227" s="48" t="str">
        <f aca="false">IFERROR(IF(AC1227="NÃO","",IF(AK1227="","",IF(E1227="Simples Nacional",BF1227,IF(T1227=0.12,U1227*0.5833337002,IF(T1227=0,AI1227*0.07,U1227))))),"")</f>
        <v/>
      </c>
      <c r="AM1227" s="47" t="str">
        <f aca="false">IFERROR(IF(AC1227="NÃO","",IF(OR(AG1227="-",AG1227="Pneus"),AK1227-AL1227,"")),"")</f>
        <v/>
      </c>
      <c r="AN1227" s="48" t="str">
        <f aca="false">IF(AND(Y1227="REVENDA",AC1227="SIM",AG1227="BIT"),((AB1227/1+1)*AI1227)*0.4117,"")</f>
        <v/>
      </c>
      <c r="AO1227" s="48" t="str">
        <f aca="false">IF(AN1227="","",AN1227*17%)</f>
        <v/>
      </c>
      <c r="AP1227" s="49" t="str">
        <f aca="false">IF(AN1227="","",IF(T1227=0.12,(U1227*0.4117)*0.4117,IF(T1227=0,(AI1227*0.07)*0.4117,U1227*0.4117)))</f>
        <v/>
      </c>
      <c r="AQ1227" s="47" t="str">
        <f aca="false">IF(AN1227="","",AO1227-AP1227)</f>
        <v/>
      </c>
      <c r="AR1227" s="50" t="str">
        <f aca="false">IFERROR(IF(AND(AC1227="SIM",Y1227="REVENDA",LEFT(AG1227,5)="ANEXO")*OR(AE1227="ANEXO I",AF1227="ANEXO II"),VLOOKUP(H1227,Dados!G:I,2,0),""),"INSERIR MVA")</f>
        <v/>
      </c>
      <c r="AS1227" s="48" t="str">
        <f aca="false">IF(LEFT(AG1227,5)="ANEXO",VLOOKUP(AG1227,Dados!$X$111:$Z$112,2,0)*(AI1227-Q1227),"")</f>
        <v/>
      </c>
      <c r="AT1227" s="48" t="str">
        <f aca="false">IFERROR(IF(AR1227="","",(AI1227*AR1227)+AI1227),"INSERIR MVA")</f>
        <v/>
      </c>
      <c r="AU1227" s="48" t="str">
        <f aca="false">IF(AT1227="","",IF(AY1227=0.04,U1227,AS1227*AY1227))</f>
        <v/>
      </c>
      <c r="AV1227" s="47" t="str">
        <f aca="false">IFERROR(IF(AU1227="","",(VLOOKUP(AG1227,Dados!$X$111:$Z$112,3,0)*AT1227*0.17)),"INSERIR MVA")</f>
        <v/>
      </c>
      <c r="AW1227" s="47" t="str">
        <f aca="false">IFERROR(IF(AR1227="","",AV1227-AU1227),"")</f>
        <v/>
      </c>
      <c r="AX1227" s="51" t="str">
        <f aca="false">IFERROR(IF(AC1227="NÃO","",IF(AM1227&lt;&gt;"",AM1227-W1227,IF(AQ1227&lt;&gt;"",AQ1227-W1227,IF(AW1227&lt;&gt;"",AW1227-W1227,"")))),"")</f>
        <v/>
      </c>
      <c r="AY1227" s="46" t="str">
        <f aca="false">IFERROR(IF(ISNA(VLOOKUP(R1227,Dados!$X$2:$Y$5,2,0)),VLOOKUP(D1227,Dados!$X$7:$Y$33,2,0),VLOOKUP(R1227,Dados!$X$2:$Y$5,2,0)),"")</f>
        <v/>
      </c>
      <c r="AZ1227" s="52" t="str">
        <f aca="false">IF(C1227="","",IF(AND(Y1227="CONSUMO",AC1227="NÃO")*OR(AG1227="-",AG1227="BIT"),IF(E1227&lt;&gt;"",(AI1227-(P1227+L1227-N1227+Q1227)*AY1227)/0.83),""))</f>
        <v/>
      </c>
      <c r="BA1227" s="51" t="str">
        <f aca="false">IF(AZ1227="","",AZ1227*0.17-((P1227+L1227-N1227+Q1227)*AY1227))</f>
        <v/>
      </c>
      <c r="BB1227" s="51" t="str">
        <f aca="false">IF(AND(Y1227="CONSUMO",AG1227="ANEXO I",AY1227&gt;4%),(AI1227-(P1227+L1227-N1227+Q1227)*0.0514)/0.83*(0.5177)*(0.17)-AI1227*0.0514,IF(AND(Y1227="CONSUMO",AG1227="ANEXO II",AY1227&gt;4%),(AI1227-(P1227+L1227-N1227+Q1227)*0.041)/0.83*(0.3295)*(0.17)-AI1227*0.041,IF(AND(Y1227="CONSUMO",AG1227="ANEXO I",AY1227=4%),(AI1227-(P1227+L1227-N1227+Q1227)*0.04)/0.83*(0.5177)*(0.17)-AI1227*0.04,IF(AND(Y1227="CONSUMO",AG1227="ANEXO II",AY1227=4%),(AI1227-(P1227+L1227-N1227+Q1227)*0.04)/0.83*(0.3295)*(0.17)-AI1227*0.04,""))))</f>
        <v/>
      </c>
      <c r="BC1227" s="51" t="str">
        <f aca="false">IF(C1227="","",IF(AND(Y1227="CONSUMO",AC1227="SIM")*OR(AG1227="-",AG1227="BIT"),IF(E1227&lt;&gt;"",(AI1227-(P1227+L1227-N1227+Q1227)*AY1227)/0.83),""))</f>
        <v/>
      </c>
      <c r="BD1227" s="51" t="str">
        <f aca="false">IF(BC1227="","",BC1227*0.17)</f>
        <v/>
      </c>
      <c r="BE1227" s="51" t="str">
        <f aca="false">IF(I1227=6908,0,IF(BC1227="","",BD1227-((P1227+L1227-N1227+Q1227)*AY1227)))</f>
        <v/>
      </c>
      <c r="BF1227" s="53" t="str">
        <f aca="false">IF(B1227="","",IF(OR(B1227="",E1227="Regime Normal"),0,(AI1227-Q1227)*VLOOKUP(R1227,Dados!$X$98:$Y$108,2,0)))</f>
        <v/>
      </c>
      <c r="BG1227" s="54" t="str">
        <f aca="false">IFERROR(VLOOKUP(I1227,Dados!$AC$27:$AD$43,2,0),IF(B1227="","",IF(D1227&lt;&gt;"MT",IF(AND(AC1227="SIM",Y1227="Revenda"),"2403",IF(AND(AC1227="SIM",Y1227="Consumo"),"2407",IF(AND(AC1227="NÃO",Y1227="Revenda"),"2102",IF(AND(AC1227="NÃO",Y1227="Consumo"),"2556",)))),REPLACE(I1227,1,1,1))))</f>
        <v/>
      </c>
    </row>
    <row r="1228" customFormat="false" ht="12.8" hidden="false" customHeight="true" outlineLevel="0" collapsed="false">
      <c r="Y1228" s="45"/>
      <c r="Z1228" s="46" t="str">
        <f aca="false">IF(B1228="","",(IFERROR(VLOOKUP(H1228,Dados!A$3:B$15000,2,0),"Não Encontrado")))</f>
        <v/>
      </c>
      <c r="AA1228" s="46" t="str">
        <f aca="false">IF(B1228="","",(IFERROR(VLOOKUP(G1228,Dados!C$3:E$15000,3,0),"Não Encontrado")))</f>
        <v/>
      </c>
      <c r="AB1228" s="46" t="str">
        <f aca="false">IFERROR(IF(Z1228&lt;&gt;"Não Encontrado",Z1228,IF(AA1228&lt;&gt;"Não Encontrado",AA1228,"")),"")</f>
        <v/>
      </c>
      <c r="AC1228" s="45" t="str">
        <f aca="false">IF(B1228="","",IF(AB1228="","NÃO","SIM"))</f>
        <v/>
      </c>
      <c r="AD1228" s="45" t="str">
        <f aca="false">IFERROR(VLOOKUP(G1228,Dados!$P$3:$R$500,3,0),"")</f>
        <v/>
      </c>
      <c r="AE1228" s="45" t="str">
        <f aca="false">IFERROR(VLOOKUP(G1228,Dados!$K$3:$L$500,2,0),"")</f>
        <v/>
      </c>
      <c r="AF1228" s="45" t="str">
        <f aca="false">IFERROR(VLOOKUP(G1228,Dados!$M$3:$N$500,2,0),"")</f>
        <v/>
      </c>
      <c r="AG1228" s="45" t="str">
        <f aca="false">IF(F1228="","",IF(AND(AD1228="",AE1228="",AF1228=""),"-",IF(AND(AD1228="BIT",AE1228="",AF1228=""),"BIT",IF(AND(AE1228="ANEXO I",AD1228="",AF1228=""),"ANEXO I",IF(AND(AF1228="ANEXO II",AD1228="",AE1228=""),"ANEXO II","Escolher")))))</f>
        <v/>
      </c>
      <c r="AH1228" s="45" t="str">
        <f aca="false">IF(AG1228&lt;&gt;"Pneus","",IFERROR(VLOOKUP(R1228,Dados!$X$2:$Z$5,3,0)*(AI1228-Q1228),VLOOKUP(D1228,Dados!$X$7:$Z$33,3,0)*(AI1228-Q1228)))</f>
        <v/>
      </c>
      <c r="AI1228" s="47" t="str">
        <f aca="false">IF(B1228="","",P1228+Q1228+O1228+M1228+L1228-N1228)</f>
        <v/>
      </c>
      <c r="AJ1228" s="48" t="str">
        <f aca="false">IFERROR(IF(AND(AC1228="SIM",AG1228="-",Y1228="REVENDA"),(AB1228/1+1)*AI1228,IF(AND(AC1228="SIM",AG1228="Pneus",Y1228="REVENDA"),(AB1228/1+1)*(AI1228-AH1228),"")),"")</f>
        <v/>
      </c>
      <c r="AK1228" s="48" t="str">
        <f aca="false">IF(AJ1228="","",AJ1228*17%)</f>
        <v/>
      </c>
      <c r="AL1228" s="48" t="str">
        <f aca="false">IFERROR(IF(AC1228="NÃO","",IF(AK1228="","",IF(E1228="Simples Nacional",BF1228,IF(T1228=0.12,U1228*0.5833337002,IF(T1228=0,AI1228*0.07,U1228))))),"")</f>
        <v/>
      </c>
      <c r="AM1228" s="47" t="str">
        <f aca="false">IFERROR(IF(AC1228="NÃO","",IF(OR(AG1228="-",AG1228="Pneus"),AK1228-AL1228,"")),"")</f>
        <v/>
      </c>
      <c r="AN1228" s="48" t="str">
        <f aca="false">IF(AND(Y1228="REVENDA",AC1228="SIM",AG1228="BIT"),((AB1228/1+1)*AI1228)*0.4117,"")</f>
        <v/>
      </c>
      <c r="AO1228" s="48" t="str">
        <f aca="false">IF(AN1228="","",AN1228*17%)</f>
        <v/>
      </c>
      <c r="AP1228" s="49" t="str">
        <f aca="false">IF(AN1228="","",IF(T1228=0.12,(U1228*0.4117)*0.4117,IF(T1228=0,(AI1228*0.07)*0.4117,U1228*0.4117)))</f>
        <v/>
      </c>
      <c r="AQ1228" s="47" t="str">
        <f aca="false">IF(AN1228="","",AO1228-AP1228)</f>
        <v/>
      </c>
      <c r="AR1228" s="50" t="str">
        <f aca="false">IFERROR(IF(AND(AC1228="SIM",Y1228="REVENDA",LEFT(AG1228,5)="ANEXO")*OR(AE1228="ANEXO I",AF1228="ANEXO II"),VLOOKUP(H1228,Dados!G:I,2,0),""),"INSERIR MVA")</f>
        <v/>
      </c>
      <c r="AS1228" s="48" t="str">
        <f aca="false">IF(LEFT(AG1228,5)="ANEXO",VLOOKUP(AG1228,Dados!$X$111:$Z$112,2,0)*(AI1228-Q1228),"")</f>
        <v/>
      </c>
      <c r="AT1228" s="48" t="str">
        <f aca="false">IFERROR(IF(AR1228="","",(AI1228*AR1228)+AI1228),"INSERIR MVA")</f>
        <v/>
      </c>
      <c r="AU1228" s="48" t="str">
        <f aca="false">IF(AT1228="","",IF(AY1228=0.04,U1228,AS1228*AY1228))</f>
        <v/>
      </c>
      <c r="AV1228" s="47" t="str">
        <f aca="false">IFERROR(IF(AU1228="","",(VLOOKUP(AG1228,Dados!$X$111:$Z$112,3,0)*AT1228*0.17)),"INSERIR MVA")</f>
        <v/>
      </c>
      <c r="AW1228" s="47" t="str">
        <f aca="false">IFERROR(IF(AR1228="","",AV1228-AU1228),"")</f>
        <v/>
      </c>
      <c r="AX1228" s="51" t="str">
        <f aca="false">IFERROR(IF(AC1228="NÃO","",IF(AM1228&lt;&gt;"",AM1228-W1228,IF(AQ1228&lt;&gt;"",AQ1228-W1228,IF(AW1228&lt;&gt;"",AW1228-W1228,"")))),"")</f>
        <v/>
      </c>
      <c r="AY1228" s="46" t="str">
        <f aca="false">IFERROR(IF(ISNA(VLOOKUP(R1228,Dados!$X$2:$Y$5,2,0)),VLOOKUP(D1228,Dados!$X$7:$Y$33,2,0),VLOOKUP(R1228,Dados!$X$2:$Y$5,2,0)),"")</f>
        <v/>
      </c>
      <c r="AZ1228" s="52" t="str">
        <f aca="false">IF(C1228="","",IF(AND(Y1228="CONSUMO",AC1228="NÃO")*OR(AG1228="-",AG1228="BIT"),IF(E1228&lt;&gt;"",(AI1228-(P1228+L1228-N1228+Q1228)*AY1228)/0.83),""))</f>
        <v/>
      </c>
      <c r="BA1228" s="51" t="str">
        <f aca="false">IF(AZ1228="","",AZ1228*0.17-((P1228+L1228-N1228+Q1228)*AY1228))</f>
        <v/>
      </c>
      <c r="BB1228" s="51" t="str">
        <f aca="false">IF(AND(Y1228="CONSUMO",AG1228="ANEXO I",AY1228&gt;4%),(AI1228-(P1228+L1228-N1228+Q1228)*0.0514)/0.83*(0.5177)*(0.17)-AI1228*0.0514,IF(AND(Y1228="CONSUMO",AG1228="ANEXO II",AY1228&gt;4%),(AI1228-(P1228+L1228-N1228+Q1228)*0.041)/0.83*(0.3295)*(0.17)-AI1228*0.041,IF(AND(Y1228="CONSUMO",AG1228="ANEXO I",AY1228=4%),(AI1228-(P1228+L1228-N1228+Q1228)*0.04)/0.83*(0.5177)*(0.17)-AI1228*0.04,IF(AND(Y1228="CONSUMO",AG1228="ANEXO II",AY1228=4%),(AI1228-(P1228+L1228-N1228+Q1228)*0.04)/0.83*(0.3295)*(0.17)-AI1228*0.04,""))))</f>
        <v/>
      </c>
      <c r="BC1228" s="51" t="str">
        <f aca="false">IF(C1228="","",IF(AND(Y1228="CONSUMO",AC1228="SIM")*OR(AG1228="-",AG1228="BIT"),IF(E1228&lt;&gt;"",(AI1228-(P1228+L1228-N1228+Q1228)*AY1228)/0.83),""))</f>
        <v/>
      </c>
      <c r="BD1228" s="51" t="str">
        <f aca="false">IF(BC1228="","",BC1228*0.17)</f>
        <v/>
      </c>
      <c r="BE1228" s="51" t="str">
        <f aca="false">IF(I1228=6908,0,IF(BC1228="","",BD1228-((P1228+L1228-N1228+Q1228)*AY1228)))</f>
        <v/>
      </c>
      <c r="BF1228" s="53" t="str">
        <f aca="false">IF(B1228="","",IF(OR(B1228="",E1228="Regime Normal"),0,(AI1228-Q1228)*VLOOKUP(R1228,Dados!$X$98:$Y$108,2,0)))</f>
        <v/>
      </c>
      <c r="BG1228" s="54" t="str">
        <f aca="false">IFERROR(VLOOKUP(I1228,Dados!$AC$27:$AD$43,2,0),IF(B1228="","",IF(D1228&lt;&gt;"MT",IF(AND(AC1228="SIM",Y1228="Revenda"),"2403",IF(AND(AC1228="SIM",Y1228="Consumo"),"2407",IF(AND(AC1228="NÃO",Y1228="Revenda"),"2102",IF(AND(AC1228="NÃO",Y1228="Consumo"),"2556",)))),REPLACE(I1228,1,1,1))))</f>
        <v/>
      </c>
    </row>
    <row r="1229" customFormat="false" ht="12.8" hidden="false" customHeight="true" outlineLevel="0" collapsed="false">
      <c r="Y1229" s="45"/>
      <c r="Z1229" s="46" t="str">
        <f aca="false">IF(B1229="","",(IFERROR(VLOOKUP(H1229,Dados!A$3:B$15000,2,0),"Não Encontrado")))</f>
        <v/>
      </c>
      <c r="AA1229" s="46" t="str">
        <f aca="false">IF(B1229="","",(IFERROR(VLOOKUP(G1229,Dados!C$3:E$15000,3,0),"Não Encontrado")))</f>
        <v/>
      </c>
      <c r="AB1229" s="46" t="str">
        <f aca="false">IFERROR(IF(Z1229&lt;&gt;"Não Encontrado",Z1229,IF(AA1229&lt;&gt;"Não Encontrado",AA1229,"")),"")</f>
        <v/>
      </c>
      <c r="AC1229" s="45" t="str">
        <f aca="false">IF(B1229="","",IF(AB1229="","NÃO","SIM"))</f>
        <v/>
      </c>
      <c r="AD1229" s="45" t="str">
        <f aca="false">IFERROR(VLOOKUP(G1229,Dados!$P$3:$R$500,3,0),"")</f>
        <v/>
      </c>
      <c r="AE1229" s="45" t="str">
        <f aca="false">IFERROR(VLOOKUP(G1229,Dados!$K$3:$L$500,2,0),"")</f>
        <v/>
      </c>
      <c r="AF1229" s="45" t="str">
        <f aca="false">IFERROR(VLOOKUP(G1229,Dados!$M$3:$N$500,2,0),"")</f>
        <v/>
      </c>
      <c r="AG1229" s="45" t="str">
        <f aca="false">IF(F1229="","",IF(AND(AD1229="",AE1229="",AF1229=""),"-",IF(AND(AD1229="BIT",AE1229="",AF1229=""),"BIT",IF(AND(AE1229="ANEXO I",AD1229="",AF1229=""),"ANEXO I",IF(AND(AF1229="ANEXO II",AD1229="",AE1229=""),"ANEXO II","Escolher")))))</f>
        <v/>
      </c>
      <c r="AH1229" s="45" t="str">
        <f aca="false">IF(AG1229&lt;&gt;"Pneus","",IFERROR(VLOOKUP(R1229,Dados!$X$2:$Z$5,3,0)*(AI1229-Q1229),VLOOKUP(D1229,Dados!$X$7:$Z$33,3,0)*(AI1229-Q1229)))</f>
        <v/>
      </c>
      <c r="AI1229" s="47" t="str">
        <f aca="false">IF(B1229="","",P1229+Q1229+O1229+M1229+L1229-N1229)</f>
        <v/>
      </c>
      <c r="AJ1229" s="48" t="str">
        <f aca="false">IFERROR(IF(AND(AC1229="SIM",AG1229="-",Y1229="REVENDA"),(AB1229/1+1)*AI1229,IF(AND(AC1229="SIM",AG1229="Pneus",Y1229="REVENDA"),(AB1229/1+1)*(AI1229-AH1229),"")),"")</f>
        <v/>
      </c>
      <c r="AK1229" s="48" t="str">
        <f aca="false">IF(AJ1229="","",AJ1229*17%)</f>
        <v/>
      </c>
      <c r="AL1229" s="48" t="str">
        <f aca="false">IFERROR(IF(AC1229="NÃO","",IF(AK1229="","",IF(E1229="Simples Nacional",BF1229,IF(T1229=0.12,U1229*0.5833337002,IF(T1229=0,AI1229*0.07,U1229))))),"")</f>
        <v/>
      </c>
      <c r="AM1229" s="47" t="str">
        <f aca="false">IFERROR(IF(AC1229="NÃO","",IF(OR(AG1229="-",AG1229="Pneus"),AK1229-AL1229,"")),"")</f>
        <v/>
      </c>
      <c r="AN1229" s="48" t="str">
        <f aca="false">IF(AND(Y1229="REVENDA",AC1229="SIM",AG1229="BIT"),((AB1229/1+1)*AI1229)*0.4117,"")</f>
        <v/>
      </c>
      <c r="AO1229" s="48" t="str">
        <f aca="false">IF(AN1229="","",AN1229*17%)</f>
        <v/>
      </c>
      <c r="AP1229" s="49" t="str">
        <f aca="false">IF(AN1229="","",IF(T1229=0.12,(U1229*0.4117)*0.4117,IF(T1229=0,(AI1229*0.07)*0.4117,U1229*0.4117)))</f>
        <v/>
      </c>
      <c r="AQ1229" s="47" t="str">
        <f aca="false">IF(AN1229="","",AO1229-AP1229)</f>
        <v/>
      </c>
      <c r="AR1229" s="50" t="str">
        <f aca="false">IFERROR(IF(AND(AC1229="SIM",Y1229="REVENDA",LEFT(AG1229,5)="ANEXO")*OR(AE1229="ANEXO I",AF1229="ANEXO II"),VLOOKUP(H1229,Dados!G:I,2,0),""),"INSERIR MVA")</f>
        <v/>
      </c>
      <c r="AS1229" s="48" t="str">
        <f aca="false">IF(LEFT(AG1229,5)="ANEXO",VLOOKUP(AG1229,Dados!$X$111:$Z$112,2,0)*(AI1229-Q1229),"")</f>
        <v/>
      </c>
      <c r="AT1229" s="48" t="str">
        <f aca="false">IFERROR(IF(AR1229="","",(AI1229*AR1229)+AI1229),"INSERIR MVA")</f>
        <v/>
      </c>
      <c r="AU1229" s="48" t="str">
        <f aca="false">IF(AT1229="","",IF(AY1229=0.04,U1229,AS1229*AY1229))</f>
        <v/>
      </c>
      <c r="AV1229" s="47" t="str">
        <f aca="false">IFERROR(IF(AU1229="","",(VLOOKUP(AG1229,Dados!$X$111:$Z$112,3,0)*AT1229*0.17)),"INSERIR MVA")</f>
        <v/>
      </c>
      <c r="AW1229" s="47" t="str">
        <f aca="false">IFERROR(IF(AR1229="","",AV1229-AU1229),"")</f>
        <v/>
      </c>
      <c r="AX1229" s="51" t="str">
        <f aca="false">IFERROR(IF(AC1229="NÃO","",IF(AM1229&lt;&gt;"",AM1229-W1229,IF(AQ1229&lt;&gt;"",AQ1229-W1229,IF(AW1229&lt;&gt;"",AW1229-W1229,"")))),"")</f>
        <v/>
      </c>
      <c r="AY1229" s="46" t="str">
        <f aca="false">IFERROR(IF(ISNA(VLOOKUP(R1229,Dados!$X$2:$Y$5,2,0)),VLOOKUP(D1229,Dados!$X$7:$Y$33,2,0),VLOOKUP(R1229,Dados!$X$2:$Y$5,2,0)),"")</f>
        <v/>
      </c>
      <c r="AZ1229" s="52" t="str">
        <f aca="false">IF(C1229="","",IF(AND(Y1229="CONSUMO",AC1229="NÃO")*OR(AG1229="-",AG1229="BIT"),IF(E1229&lt;&gt;"",(AI1229-(P1229+L1229-N1229+Q1229)*AY1229)/0.83),""))</f>
        <v/>
      </c>
      <c r="BA1229" s="51" t="str">
        <f aca="false">IF(AZ1229="","",AZ1229*0.17-((P1229+L1229-N1229+Q1229)*AY1229))</f>
        <v/>
      </c>
      <c r="BB1229" s="51" t="str">
        <f aca="false">IF(AND(Y1229="CONSUMO",AG1229="ANEXO I",AY1229&gt;4%),(AI1229-(P1229+L1229-N1229+Q1229)*0.0514)/0.83*(0.5177)*(0.17)-AI1229*0.0514,IF(AND(Y1229="CONSUMO",AG1229="ANEXO II",AY1229&gt;4%),(AI1229-(P1229+L1229-N1229+Q1229)*0.041)/0.83*(0.3295)*(0.17)-AI1229*0.041,IF(AND(Y1229="CONSUMO",AG1229="ANEXO I",AY1229=4%),(AI1229-(P1229+L1229-N1229+Q1229)*0.04)/0.83*(0.5177)*(0.17)-AI1229*0.04,IF(AND(Y1229="CONSUMO",AG1229="ANEXO II",AY1229=4%),(AI1229-(P1229+L1229-N1229+Q1229)*0.04)/0.83*(0.3295)*(0.17)-AI1229*0.04,""))))</f>
        <v/>
      </c>
      <c r="BC1229" s="51" t="str">
        <f aca="false">IF(C1229="","",IF(AND(Y1229="CONSUMO",AC1229="SIM")*OR(AG1229="-",AG1229="BIT"),IF(E1229&lt;&gt;"",(AI1229-(P1229+L1229-N1229+Q1229)*AY1229)/0.83),""))</f>
        <v/>
      </c>
      <c r="BD1229" s="51" t="str">
        <f aca="false">IF(BC1229="","",BC1229*0.17)</f>
        <v/>
      </c>
      <c r="BE1229" s="51" t="str">
        <f aca="false">IF(I1229=6908,0,IF(BC1229="","",BD1229-((P1229+L1229-N1229+Q1229)*AY1229)))</f>
        <v/>
      </c>
      <c r="BF1229" s="53" t="str">
        <f aca="false">IF(B1229="","",IF(OR(B1229="",E1229="Regime Normal"),0,(AI1229-Q1229)*VLOOKUP(R1229,Dados!$X$98:$Y$108,2,0)))</f>
        <v/>
      </c>
      <c r="BG1229" s="54" t="str">
        <f aca="false">IFERROR(VLOOKUP(I1229,Dados!$AC$27:$AD$43,2,0),IF(B1229="","",IF(D1229&lt;&gt;"MT",IF(AND(AC1229="SIM",Y1229="Revenda"),"2403",IF(AND(AC1229="SIM",Y1229="Consumo"),"2407",IF(AND(AC1229="NÃO",Y1229="Revenda"),"2102",IF(AND(AC1229="NÃO",Y1229="Consumo"),"2556",)))),REPLACE(I1229,1,1,1))))</f>
        <v/>
      </c>
    </row>
    <row r="1230" customFormat="false" ht="12.8" hidden="false" customHeight="true" outlineLevel="0" collapsed="false">
      <c r="Y1230" s="45"/>
      <c r="Z1230" s="46" t="str">
        <f aca="false">IF(B1230="","",(IFERROR(VLOOKUP(H1230,Dados!A$3:B$15000,2,0),"Não Encontrado")))</f>
        <v/>
      </c>
      <c r="AA1230" s="46" t="str">
        <f aca="false">IF(B1230="","",(IFERROR(VLOOKUP(G1230,Dados!C$3:E$15000,3,0),"Não Encontrado")))</f>
        <v/>
      </c>
      <c r="AB1230" s="46" t="str">
        <f aca="false">IFERROR(IF(Z1230&lt;&gt;"Não Encontrado",Z1230,IF(AA1230&lt;&gt;"Não Encontrado",AA1230,"")),"")</f>
        <v/>
      </c>
      <c r="AC1230" s="45" t="str">
        <f aca="false">IF(B1230="","",IF(AB1230="","NÃO","SIM"))</f>
        <v/>
      </c>
      <c r="AD1230" s="45" t="str">
        <f aca="false">IFERROR(VLOOKUP(G1230,Dados!$P$3:$R$500,3,0),"")</f>
        <v/>
      </c>
      <c r="AE1230" s="45" t="str">
        <f aca="false">IFERROR(VLOOKUP(G1230,Dados!$K$3:$L$500,2,0),"")</f>
        <v/>
      </c>
      <c r="AF1230" s="45" t="str">
        <f aca="false">IFERROR(VLOOKUP(G1230,Dados!$M$3:$N$500,2,0),"")</f>
        <v/>
      </c>
      <c r="AG1230" s="45" t="str">
        <f aca="false">IF(F1230="","",IF(AND(AD1230="",AE1230="",AF1230=""),"-",IF(AND(AD1230="BIT",AE1230="",AF1230=""),"BIT",IF(AND(AE1230="ANEXO I",AD1230="",AF1230=""),"ANEXO I",IF(AND(AF1230="ANEXO II",AD1230="",AE1230=""),"ANEXO II","Escolher")))))</f>
        <v/>
      </c>
      <c r="AH1230" s="45" t="str">
        <f aca="false">IF(AG1230&lt;&gt;"Pneus","",IFERROR(VLOOKUP(R1230,Dados!$X$2:$Z$5,3,0)*(AI1230-Q1230),VLOOKUP(D1230,Dados!$X$7:$Z$33,3,0)*(AI1230-Q1230)))</f>
        <v/>
      </c>
      <c r="AI1230" s="47" t="str">
        <f aca="false">IF(B1230="","",P1230+Q1230+O1230+M1230+L1230-N1230)</f>
        <v/>
      </c>
      <c r="AJ1230" s="48" t="str">
        <f aca="false">IFERROR(IF(AND(AC1230="SIM",AG1230="-",Y1230="REVENDA"),(AB1230/1+1)*AI1230,IF(AND(AC1230="SIM",AG1230="Pneus",Y1230="REVENDA"),(AB1230/1+1)*(AI1230-AH1230),"")),"")</f>
        <v/>
      </c>
      <c r="AK1230" s="48" t="str">
        <f aca="false">IF(AJ1230="","",AJ1230*17%)</f>
        <v/>
      </c>
      <c r="AL1230" s="48" t="str">
        <f aca="false">IFERROR(IF(AC1230="NÃO","",IF(AK1230="","",IF(E1230="Simples Nacional",BF1230,IF(T1230=0.12,U1230*0.5833337002,IF(T1230=0,AI1230*0.07,U1230))))),"")</f>
        <v/>
      </c>
      <c r="AM1230" s="47" t="str">
        <f aca="false">IFERROR(IF(AC1230="NÃO","",IF(OR(AG1230="-",AG1230="Pneus"),AK1230-AL1230,"")),"")</f>
        <v/>
      </c>
      <c r="AN1230" s="48" t="str">
        <f aca="false">IF(AND(Y1230="REVENDA",AC1230="SIM",AG1230="BIT"),((AB1230/1+1)*AI1230)*0.4117,"")</f>
        <v/>
      </c>
      <c r="AO1230" s="48" t="str">
        <f aca="false">IF(AN1230="","",AN1230*17%)</f>
        <v/>
      </c>
      <c r="AP1230" s="49" t="str">
        <f aca="false">IF(AN1230="","",IF(T1230=0.12,(U1230*0.4117)*0.4117,IF(T1230=0,(AI1230*0.07)*0.4117,U1230*0.4117)))</f>
        <v/>
      </c>
      <c r="AQ1230" s="47" t="str">
        <f aca="false">IF(AN1230="","",AO1230-AP1230)</f>
        <v/>
      </c>
      <c r="AR1230" s="50" t="str">
        <f aca="false">IFERROR(IF(AND(AC1230="SIM",Y1230="REVENDA",LEFT(AG1230,5)="ANEXO")*OR(AE1230="ANEXO I",AF1230="ANEXO II"),VLOOKUP(H1230,Dados!G:I,2,0),""),"INSERIR MVA")</f>
        <v/>
      </c>
      <c r="AS1230" s="48" t="str">
        <f aca="false">IF(LEFT(AG1230,5)="ANEXO",VLOOKUP(AG1230,Dados!$X$111:$Z$112,2,0)*(AI1230-Q1230),"")</f>
        <v/>
      </c>
      <c r="AT1230" s="48" t="str">
        <f aca="false">IFERROR(IF(AR1230="","",(AI1230*AR1230)+AI1230),"INSERIR MVA")</f>
        <v/>
      </c>
      <c r="AU1230" s="48" t="str">
        <f aca="false">IF(AT1230="","",IF(AY1230=0.04,U1230,AS1230*AY1230))</f>
        <v/>
      </c>
      <c r="AV1230" s="47" t="str">
        <f aca="false">IFERROR(IF(AU1230="","",(VLOOKUP(AG1230,Dados!$X$111:$Z$112,3,0)*AT1230*0.17)),"INSERIR MVA")</f>
        <v/>
      </c>
      <c r="AW1230" s="47" t="str">
        <f aca="false">IFERROR(IF(AR1230="","",AV1230-AU1230),"")</f>
        <v/>
      </c>
      <c r="AX1230" s="51" t="str">
        <f aca="false">IFERROR(IF(AC1230="NÃO","",IF(AM1230&lt;&gt;"",AM1230-W1230,IF(AQ1230&lt;&gt;"",AQ1230-W1230,IF(AW1230&lt;&gt;"",AW1230-W1230,"")))),"")</f>
        <v/>
      </c>
      <c r="AY1230" s="46" t="str">
        <f aca="false">IFERROR(IF(ISNA(VLOOKUP(R1230,Dados!$X$2:$Y$5,2,0)),VLOOKUP(D1230,Dados!$X$7:$Y$33,2,0),VLOOKUP(R1230,Dados!$X$2:$Y$5,2,0)),"")</f>
        <v/>
      </c>
      <c r="AZ1230" s="52" t="str">
        <f aca="false">IF(C1230="","",IF(AND(Y1230="CONSUMO",AC1230="NÃO")*OR(AG1230="-",AG1230="BIT"),IF(E1230&lt;&gt;"",(AI1230-(P1230+L1230-N1230+Q1230)*AY1230)/0.83),""))</f>
        <v/>
      </c>
      <c r="BA1230" s="51" t="str">
        <f aca="false">IF(AZ1230="","",AZ1230*0.17-((P1230+L1230-N1230+Q1230)*AY1230))</f>
        <v/>
      </c>
      <c r="BB1230" s="51" t="str">
        <f aca="false">IF(AND(Y1230="CONSUMO",AG1230="ANEXO I",AY1230&gt;4%),(AI1230-(P1230+L1230-N1230+Q1230)*0.0514)/0.83*(0.5177)*(0.17)-AI1230*0.0514,IF(AND(Y1230="CONSUMO",AG1230="ANEXO II",AY1230&gt;4%),(AI1230-(P1230+L1230-N1230+Q1230)*0.041)/0.83*(0.3295)*(0.17)-AI1230*0.041,IF(AND(Y1230="CONSUMO",AG1230="ANEXO I",AY1230=4%),(AI1230-(P1230+L1230-N1230+Q1230)*0.04)/0.83*(0.5177)*(0.17)-AI1230*0.04,IF(AND(Y1230="CONSUMO",AG1230="ANEXO II",AY1230=4%),(AI1230-(P1230+L1230-N1230+Q1230)*0.04)/0.83*(0.3295)*(0.17)-AI1230*0.04,""))))</f>
        <v/>
      </c>
      <c r="BC1230" s="51" t="str">
        <f aca="false">IF(C1230="","",IF(AND(Y1230="CONSUMO",AC1230="SIM")*OR(AG1230="-",AG1230="BIT"),IF(E1230&lt;&gt;"",(AI1230-(P1230+L1230-N1230+Q1230)*AY1230)/0.83),""))</f>
        <v/>
      </c>
      <c r="BD1230" s="51" t="str">
        <f aca="false">IF(BC1230="","",BC1230*0.17)</f>
        <v/>
      </c>
      <c r="BE1230" s="51" t="str">
        <f aca="false">IF(I1230=6908,0,IF(BC1230="","",BD1230-((P1230+L1230-N1230+Q1230)*AY1230)))</f>
        <v/>
      </c>
      <c r="BF1230" s="53" t="str">
        <f aca="false">IF(B1230="","",IF(OR(B1230="",E1230="Regime Normal"),0,(AI1230-Q1230)*VLOOKUP(R1230,Dados!$X$98:$Y$108,2,0)))</f>
        <v/>
      </c>
      <c r="BG1230" s="54" t="str">
        <f aca="false">IFERROR(VLOOKUP(I1230,Dados!$AC$27:$AD$43,2,0),IF(B1230="","",IF(D1230&lt;&gt;"MT",IF(AND(AC1230="SIM",Y1230="Revenda"),"2403",IF(AND(AC1230="SIM",Y1230="Consumo"),"2407",IF(AND(AC1230="NÃO",Y1230="Revenda"),"2102",IF(AND(AC1230="NÃO",Y1230="Consumo"),"2556",)))),REPLACE(I1230,1,1,1))))</f>
        <v/>
      </c>
    </row>
    <row r="1231" customFormat="false" ht="12.8" hidden="false" customHeight="true" outlineLevel="0" collapsed="false">
      <c r="Y1231" s="45"/>
      <c r="Z1231" s="46" t="str">
        <f aca="false">IF(B1231="","",(IFERROR(VLOOKUP(H1231,Dados!A$3:B$15000,2,0),"Não Encontrado")))</f>
        <v/>
      </c>
      <c r="AA1231" s="46" t="str">
        <f aca="false">IF(B1231="","",(IFERROR(VLOOKUP(G1231,Dados!C$3:E$15000,3,0),"Não Encontrado")))</f>
        <v/>
      </c>
      <c r="AB1231" s="46" t="str">
        <f aca="false">IFERROR(IF(Z1231&lt;&gt;"Não Encontrado",Z1231,IF(AA1231&lt;&gt;"Não Encontrado",AA1231,"")),"")</f>
        <v/>
      </c>
      <c r="AC1231" s="45" t="str">
        <f aca="false">IF(B1231="","",IF(AB1231="","NÃO","SIM"))</f>
        <v/>
      </c>
      <c r="AD1231" s="45" t="str">
        <f aca="false">IFERROR(VLOOKUP(G1231,Dados!$P$3:$R$500,3,0),"")</f>
        <v/>
      </c>
      <c r="AE1231" s="45" t="str">
        <f aca="false">IFERROR(VLOOKUP(G1231,Dados!$K$3:$L$500,2,0),"")</f>
        <v/>
      </c>
      <c r="AF1231" s="45" t="str">
        <f aca="false">IFERROR(VLOOKUP(G1231,Dados!$M$3:$N$500,2,0),"")</f>
        <v/>
      </c>
      <c r="AG1231" s="45" t="str">
        <f aca="false">IF(F1231="","",IF(AND(AD1231="",AE1231="",AF1231=""),"-",IF(AND(AD1231="BIT",AE1231="",AF1231=""),"BIT",IF(AND(AE1231="ANEXO I",AD1231="",AF1231=""),"ANEXO I",IF(AND(AF1231="ANEXO II",AD1231="",AE1231=""),"ANEXO II","Escolher")))))</f>
        <v/>
      </c>
      <c r="AH1231" s="45" t="str">
        <f aca="false">IF(AG1231&lt;&gt;"Pneus","",IFERROR(VLOOKUP(R1231,Dados!$X$2:$Z$5,3,0)*(AI1231-Q1231),VLOOKUP(D1231,Dados!$X$7:$Z$33,3,0)*(AI1231-Q1231)))</f>
        <v/>
      </c>
      <c r="AI1231" s="47" t="str">
        <f aca="false">IF(B1231="","",P1231+Q1231+O1231+M1231+L1231-N1231)</f>
        <v/>
      </c>
      <c r="AJ1231" s="48" t="str">
        <f aca="false">IFERROR(IF(AND(AC1231="SIM",AG1231="-",Y1231="REVENDA"),(AB1231/1+1)*AI1231,IF(AND(AC1231="SIM",AG1231="Pneus",Y1231="REVENDA"),(AB1231/1+1)*(AI1231-AH1231),"")),"")</f>
        <v/>
      </c>
      <c r="AK1231" s="48" t="str">
        <f aca="false">IF(AJ1231="","",AJ1231*17%)</f>
        <v/>
      </c>
      <c r="AL1231" s="48" t="str">
        <f aca="false">IFERROR(IF(AC1231="NÃO","",IF(AK1231="","",IF(E1231="Simples Nacional",BF1231,IF(T1231=0.12,U1231*0.5833337002,IF(T1231=0,AI1231*0.07,U1231))))),"")</f>
        <v/>
      </c>
      <c r="AM1231" s="47" t="str">
        <f aca="false">IFERROR(IF(AC1231="NÃO","",IF(OR(AG1231="-",AG1231="Pneus"),AK1231-AL1231,"")),"")</f>
        <v/>
      </c>
      <c r="AN1231" s="48" t="str">
        <f aca="false">IF(AND(Y1231="REVENDA",AC1231="SIM",AG1231="BIT"),((AB1231/1+1)*AI1231)*0.4117,"")</f>
        <v/>
      </c>
      <c r="AO1231" s="48" t="str">
        <f aca="false">IF(AN1231="","",AN1231*17%)</f>
        <v/>
      </c>
      <c r="AP1231" s="49" t="str">
        <f aca="false">IF(AN1231="","",IF(T1231=0.12,(U1231*0.4117)*0.4117,IF(T1231=0,(AI1231*0.07)*0.4117,U1231*0.4117)))</f>
        <v/>
      </c>
      <c r="AQ1231" s="47" t="str">
        <f aca="false">IF(AN1231="","",AO1231-AP1231)</f>
        <v/>
      </c>
      <c r="AR1231" s="50" t="str">
        <f aca="false">IFERROR(IF(AND(AC1231="SIM",Y1231="REVENDA",LEFT(AG1231,5)="ANEXO")*OR(AE1231="ANEXO I",AF1231="ANEXO II"),VLOOKUP(H1231,Dados!G:I,2,0),""),"INSERIR MVA")</f>
        <v/>
      </c>
      <c r="AS1231" s="48" t="str">
        <f aca="false">IF(LEFT(AG1231,5)="ANEXO",VLOOKUP(AG1231,Dados!$X$111:$Z$112,2,0)*(AI1231-Q1231),"")</f>
        <v/>
      </c>
      <c r="AT1231" s="48" t="str">
        <f aca="false">IFERROR(IF(AR1231="","",(AI1231*AR1231)+AI1231),"INSERIR MVA")</f>
        <v/>
      </c>
      <c r="AU1231" s="48" t="str">
        <f aca="false">IF(AT1231="","",IF(AY1231=0.04,U1231,AS1231*AY1231))</f>
        <v/>
      </c>
      <c r="AV1231" s="47" t="str">
        <f aca="false">IFERROR(IF(AU1231="","",(VLOOKUP(AG1231,Dados!$X$111:$Z$112,3,0)*AT1231*0.17)),"INSERIR MVA")</f>
        <v/>
      </c>
      <c r="AW1231" s="47" t="str">
        <f aca="false">IFERROR(IF(AR1231="","",AV1231-AU1231),"")</f>
        <v/>
      </c>
      <c r="AX1231" s="51" t="str">
        <f aca="false">IFERROR(IF(AC1231="NÃO","",IF(AM1231&lt;&gt;"",AM1231-W1231,IF(AQ1231&lt;&gt;"",AQ1231-W1231,IF(AW1231&lt;&gt;"",AW1231-W1231,"")))),"")</f>
        <v/>
      </c>
      <c r="AY1231" s="46" t="str">
        <f aca="false">IFERROR(IF(ISNA(VLOOKUP(R1231,Dados!$X$2:$Y$5,2,0)),VLOOKUP(D1231,Dados!$X$7:$Y$33,2,0),VLOOKUP(R1231,Dados!$X$2:$Y$5,2,0)),"")</f>
        <v/>
      </c>
      <c r="AZ1231" s="52" t="str">
        <f aca="false">IF(C1231="","",IF(AND(Y1231="CONSUMO",AC1231="NÃO")*OR(AG1231="-",AG1231="BIT"),IF(E1231&lt;&gt;"",(AI1231-(P1231+L1231-N1231+Q1231)*AY1231)/0.83),""))</f>
        <v/>
      </c>
      <c r="BA1231" s="51" t="str">
        <f aca="false">IF(AZ1231="","",AZ1231*0.17-((P1231+L1231-N1231+Q1231)*AY1231))</f>
        <v/>
      </c>
      <c r="BB1231" s="51" t="str">
        <f aca="false">IF(AND(Y1231="CONSUMO",AG1231="ANEXO I",AY1231&gt;4%),(AI1231-(P1231+L1231-N1231+Q1231)*0.0514)/0.83*(0.5177)*(0.17)-AI1231*0.0514,IF(AND(Y1231="CONSUMO",AG1231="ANEXO II",AY1231&gt;4%),(AI1231-(P1231+L1231-N1231+Q1231)*0.041)/0.83*(0.3295)*(0.17)-AI1231*0.041,IF(AND(Y1231="CONSUMO",AG1231="ANEXO I",AY1231=4%),(AI1231-(P1231+L1231-N1231+Q1231)*0.04)/0.83*(0.5177)*(0.17)-AI1231*0.04,IF(AND(Y1231="CONSUMO",AG1231="ANEXO II",AY1231=4%),(AI1231-(P1231+L1231-N1231+Q1231)*0.04)/0.83*(0.3295)*(0.17)-AI1231*0.04,""))))</f>
        <v/>
      </c>
      <c r="BC1231" s="51" t="str">
        <f aca="false">IF(C1231="","",IF(AND(Y1231="CONSUMO",AC1231="SIM")*OR(AG1231="-",AG1231="BIT"),IF(E1231&lt;&gt;"",(AI1231-(P1231+L1231-N1231+Q1231)*AY1231)/0.83),""))</f>
        <v/>
      </c>
      <c r="BD1231" s="51" t="str">
        <f aca="false">IF(BC1231="","",BC1231*0.17)</f>
        <v/>
      </c>
      <c r="BE1231" s="51" t="str">
        <f aca="false">IF(I1231=6908,0,IF(BC1231="","",BD1231-((P1231+L1231-N1231+Q1231)*AY1231)))</f>
        <v/>
      </c>
      <c r="BF1231" s="53" t="str">
        <f aca="false">IF(B1231="","",IF(OR(B1231="",E1231="Regime Normal"),0,(AI1231-Q1231)*VLOOKUP(R1231,Dados!$X$98:$Y$108,2,0)))</f>
        <v/>
      </c>
      <c r="BG1231" s="54" t="str">
        <f aca="false">IFERROR(VLOOKUP(I1231,Dados!$AC$27:$AD$43,2,0),IF(B1231="","",IF(D1231&lt;&gt;"MT",IF(AND(AC1231="SIM",Y1231="Revenda"),"2403",IF(AND(AC1231="SIM",Y1231="Consumo"),"2407",IF(AND(AC1231="NÃO",Y1231="Revenda"),"2102",IF(AND(AC1231="NÃO",Y1231="Consumo"),"2556",)))),REPLACE(I1231,1,1,1))))</f>
        <v/>
      </c>
    </row>
    <row r="1232" customFormat="false" ht="12.8" hidden="false" customHeight="true" outlineLevel="0" collapsed="false">
      <c r="Y1232" s="45"/>
      <c r="Z1232" s="46" t="str">
        <f aca="false">IF(B1232="","",(IFERROR(VLOOKUP(H1232,Dados!A$3:B$15000,2,0),"Não Encontrado")))</f>
        <v/>
      </c>
      <c r="AA1232" s="46" t="str">
        <f aca="false">IF(B1232="","",(IFERROR(VLOOKUP(G1232,Dados!C$3:E$15000,3,0),"Não Encontrado")))</f>
        <v/>
      </c>
      <c r="AB1232" s="46" t="str">
        <f aca="false">IFERROR(IF(Z1232&lt;&gt;"Não Encontrado",Z1232,IF(AA1232&lt;&gt;"Não Encontrado",AA1232,"")),"")</f>
        <v/>
      </c>
      <c r="AC1232" s="45" t="str">
        <f aca="false">IF(B1232="","",IF(AB1232="","NÃO","SIM"))</f>
        <v/>
      </c>
      <c r="AD1232" s="45" t="str">
        <f aca="false">IFERROR(VLOOKUP(G1232,Dados!$P$3:$R$500,3,0),"")</f>
        <v/>
      </c>
      <c r="AE1232" s="45" t="str">
        <f aca="false">IFERROR(VLOOKUP(G1232,Dados!$K$3:$L$500,2,0),"")</f>
        <v/>
      </c>
      <c r="AF1232" s="45" t="str">
        <f aca="false">IFERROR(VLOOKUP(G1232,Dados!$M$3:$N$500,2,0),"")</f>
        <v/>
      </c>
      <c r="AG1232" s="45" t="str">
        <f aca="false">IF(F1232="","",IF(AND(AD1232="",AE1232="",AF1232=""),"-",IF(AND(AD1232="BIT",AE1232="",AF1232=""),"BIT",IF(AND(AE1232="ANEXO I",AD1232="",AF1232=""),"ANEXO I",IF(AND(AF1232="ANEXO II",AD1232="",AE1232=""),"ANEXO II","Escolher")))))</f>
        <v/>
      </c>
      <c r="AH1232" s="45" t="str">
        <f aca="false">IF(AG1232&lt;&gt;"Pneus","",IFERROR(VLOOKUP(R1232,Dados!$X$2:$Z$5,3,0)*(AI1232-Q1232),VLOOKUP(D1232,Dados!$X$7:$Z$33,3,0)*(AI1232-Q1232)))</f>
        <v/>
      </c>
      <c r="AI1232" s="47" t="str">
        <f aca="false">IF(B1232="","",P1232+Q1232+O1232+M1232+L1232-N1232)</f>
        <v/>
      </c>
      <c r="AJ1232" s="48" t="str">
        <f aca="false">IFERROR(IF(AND(AC1232="SIM",AG1232="-",Y1232="REVENDA"),(AB1232/1+1)*AI1232,IF(AND(AC1232="SIM",AG1232="Pneus",Y1232="REVENDA"),(AB1232/1+1)*(AI1232-AH1232),"")),"")</f>
        <v/>
      </c>
      <c r="AK1232" s="48" t="str">
        <f aca="false">IF(AJ1232="","",AJ1232*17%)</f>
        <v/>
      </c>
      <c r="AL1232" s="48" t="str">
        <f aca="false">IFERROR(IF(AC1232="NÃO","",IF(AK1232="","",IF(E1232="Simples Nacional",BF1232,IF(T1232=0.12,U1232*0.5833337002,IF(T1232=0,AI1232*0.07,U1232))))),"")</f>
        <v/>
      </c>
      <c r="AM1232" s="47" t="str">
        <f aca="false">IFERROR(IF(AC1232="NÃO","",IF(OR(AG1232="-",AG1232="Pneus"),AK1232-AL1232,"")),"")</f>
        <v/>
      </c>
      <c r="AN1232" s="48" t="str">
        <f aca="false">IF(AND(Y1232="REVENDA",AC1232="SIM",AG1232="BIT"),((AB1232/1+1)*AI1232)*0.4117,"")</f>
        <v/>
      </c>
      <c r="AO1232" s="48" t="str">
        <f aca="false">IF(AN1232="","",AN1232*17%)</f>
        <v/>
      </c>
      <c r="AP1232" s="49" t="str">
        <f aca="false">IF(AN1232="","",IF(T1232=0.12,(U1232*0.4117)*0.4117,IF(T1232=0,(AI1232*0.07)*0.4117,U1232*0.4117)))</f>
        <v/>
      </c>
      <c r="AQ1232" s="47" t="str">
        <f aca="false">IF(AN1232="","",AO1232-AP1232)</f>
        <v/>
      </c>
      <c r="AR1232" s="50" t="str">
        <f aca="false">IFERROR(IF(AND(AC1232="SIM",Y1232="REVENDA",LEFT(AG1232,5)="ANEXO")*OR(AE1232="ANEXO I",AF1232="ANEXO II"),VLOOKUP(H1232,Dados!G:I,2,0),""),"INSERIR MVA")</f>
        <v/>
      </c>
      <c r="AS1232" s="48" t="str">
        <f aca="false">IF(LEFT(AG1232,5)="ANEXO",VLOOKUP(AG1232,Dados!$X$111:$Z$112,2,0)*(AI1232-Q1232),"")</f>
        <v/>
      </c>
      <c r="AT1232" s="48" t="str">
        <f aca="false">IFERROR(IF(AR1232="","",(AI1232*AR1232)+AI1232),"INSERIR MVA")</f>
        <v/>
      </c>
      <c r="AU1232" s="48" t="str">
        <f aca="false">IF(AT1232="","",IF(AY1232=0.04,U1232,AS1232*AY1232))</f>
        <v/>
      </c>
      <c r="AV1232" s="47" t="str">
        <f aca="false">IFERROR(IF(AU1232="","",(VLOOKUP(AG1232,Dados!$X$111:$Z$112,3,0)*AT1232*0.17)),"INSERIR MVA")</f>
        <v/>
      </c>
      <c r="AW1232" s="47" t="str">
        <f aca="false">IFERROR(IF(AR1232="","",AV1232-AU1232),"")</f>
        <v/>
      </c>
      <c r="AX1232" s="51" t="str">
        <f aca="false">IFERROR(IF(AC1232="NÃO","",IF(AM1232&lt;&gt;"",AM1232-W1232,IF(AQ1232&lt;&gt;"",AQ1232-W1232,IF(AW1232&lt;&gt;"",AW1232-W1232,"")))),"")</f>
        <v/>
      </c>
      <c r="AY1232" s="46" t="str">
        <f aca="false">IFERROR(IF(ISNA(VLOOKUP(R1232,Dados!$X$2:$Y$5,2,0)),VLOOKUP(D1232,Dados!$X$7:$Y$33,2,0),VLOOKUP(R1232,Dados!$X$2:$Y$5,2,0)),"")</f>
        <v/>
      </c>
      <c r="AZ1232" s="52" t="str">
        <f aca="false">IF(C1232="","",IF(AND(Y1232="CONSUMO",AC1232="NÃO")*OR(AG1232="-",AG1232="BIT"),IF(E1232&lt;&gt;"",(AI1232-(P1232+L1232-N1232+Q1232)*AY1232)/0.83),""))</f>
        <v/>
      </c>
      <c r="BA1232" s="51" t="str">
        <f aca="false">IF(AZ1232="","",AZ1232*0.17-((P1232+L1232-N1232+Q1232)*AY1232))</f>
        <v/>
      </c>
      <c r="BB1232" s="51" t="str">
        <f aca="false">IF(AND(Y1232="CONSUMO",AG1232="ANEXO I",AY1232&gt;4%),(AI1232-(P1232+L1232-N1232+Q1232)*0.0514)/0.83*(0.5177)*(0.17)-AI1232*0.0514,IF(AND(Y1232="CONSUMO",AG1232="ANEXO II",AY1232&gt;4%),(AI1232-(P1232+L1232-N1232+Q1232)*0.041)/0.83*(0.3295)*(0.17)-AI1232*0.041,IF(AND(Y1232="CONSUMO",AG1232="ANEXO I",AY1232=4%),(AI1232-(P1232+L1232-N1232+Q1232)*0.04)/0.83*(0.5177)*(0.17)-AI1232*0.04,IF(AND(Y1232="CONSUMO",AG1232="ANEXO II",AY1232=4%),(AI1232-(P1232+L1232-N1232+Q1232)*0.04)/0.83*(0.3295)*(0.17)-AI1232*0.04,""))))</f>
        <v/>
      </c>
      <c r="BC1232" s="51" t="str">
        <f aca="false">IF(C1232="","",IF(AND(Y1232="CONSUMO",AC1232="SIM")*OR(AG1232="-",AG1232="BIT"),IF(E1232&lt;&gt;"",(AI1232-(P1232+L1232-N1232+Q1232)*AY1232)/0.83),""))</f>
        <v/>
      </c>
      <c r="BD1232" s="51" t="str">
        <f aca="false">IF(BC1232="","",BC1232*0.17)</f>
        <v/>
      </c>
      <c r="BE1232" s="51" t="str">
        <f aca="false">IF(I1232=6908,0,IF(BC1232="","",BD1232-((P1232+L1232-N1232+Q1232)*AY1232)))</f>
        <v/>
      </c>
      <c r="BF1232" s="53" t="str">
        <f aca="false">IF(B1232="","",IF(OR(B1232="",E1232="Regime Normal"),0,(AI1232-Q1232)*VLOOKUP(R1232,Dados!$X$98:$Y$108,2,0)))</f>
        <v/>
      </c>
      <c r="BG1232" s="54" t="str">
        <f aca="false">IFERROR(VLOOKUP(I1232,Dados!$AC$27:$AD$43,2,0),IF(B1232="","",IF(D1232&lt;&gt;"MT",IF(AND(AC1232="SIM",Y1232="Revenda"),"2403",IF(AND(AC1232="SIM",Y1232="Consumo"),"2407",IF(AND(AC1232="NÃO",Y1232="Revenda"),"2102",IF(AND(AC1232="NÃO",Y1232="Consumo"),"2556",)))),REPLACE(I1232,1,1,1))))</f>
        <v/>
      </c>
    </row>
    <row r="1233" customFormat="false" ht="12.8" hidden="false" customHeight="true" outlineLevel="0" collapsed="false">
      <c r="Y1233" s="45"/>
      <c r="Z1233" s="46" t="str">
        <f aca="false">IF(B1233="","",(IFERROR(VLOOKUP(H1233,Dados!A$3:B$15000,2,0),"Não Encontrado")))</f>
        <v/>
      </c>
      <c r="AA1233" s="46" t="str">
        <f aca="false">IF(B1233="","",(IFERROR(VLOOKUP(G1233,Dados!C$3:E$15000,3,0),"Não Encontrado")))</f>
        <v/>
      </c>
      <c r="AB1233" s="46" t="str">
        <f aca="false">IFERROR(IF(Z1233&lt;&gt;"Não Encontrado",Z1233,IF(AA1233&lt;&gt;"Não Encontrado",AA1233,"")),"")</f>
        <v/>
      </c>
      <c r="AC1233" s="45" t="str">
        <f aca="false">IF(B1233="","",IF(AB1233="","NÃO","SIM"))</f>
        <v/>
      </c>
      <c r="AD1233" s="45" t="str">
        <f aca="false">IFERROR(VLOOKUP(G1233,Dados!$P$3:$R$500,3,0),"")</f>
        <v/>
      </c>
      <c r="AE1233" s="45" t="str">
        <f aca="false">IFERROR(VLOOKUP(G1233,Dados!$K$3:$L$500,2,0),"")</f>
        <v/>
      </c>
      <c r="AF1233" s="45" t="str">
        <f aca="false">IFERROR(VLOOKUP(G1233,Dados!$M$3:$N$500,2,0),"")</f>
        <v/>
      </c>
      <c r="AG1233" s="45" t="str">
        <f aca="false">IF(F1233="","",IF(AND(AD1233="",AE1233="",AF1233=""),"-",IF(AND(AD1233="BIT",AE1233="",AF1233=""),"BIT",IF(AND(AE1233="ANEXO I",AD1233="",AF1233=""),"ANEXO I",IF(AND(AF1233="ANEXO II",AD1233="",AE1233=""),"ANEXO II","Escolher")))))</f>
        <v/>
      </c>
      <c r="AH1233" s="45" t="str">
        <f aca="false">IF(AG1233&lt;&gt;"Pneus","",IFERROR(VLOOKUP(R1233,Dados!$X$2:$Z$5,3,0)*(AI1233-Q1233),VLOOKUP(D1233,Dados!$X$7:$Z$33,3,0)*(AI1233-Q1233)))</f>
        <v/>
      </c>
      <c r="AI1233" s="47" t="str">
        <f aca="false">IF(B1233="","",P1233+Q1233+O1233+M1233+L1233-N1233)</f>
        <v/>
      </c>
      <c r="AJ1233" s="48" t="str">
        <f aca="false">IFERROR(IF(AND(AC1233="SIM",AG1233="-",Y1233="REVENDA"),(AB1233/1+1)*AI1233,IF(AND(AC1233="SIM",AG1233="Pneus",Y1233="REVENDA"),(AB1233/1+1)*(AI1233-AH1233),"")),"")</f>
        <v/>
      </c>
      <c r="AK1233" s="48" t="str">
        <f aca="false">IF(AJ1233="","",AJ1233*17%)</f>
        <v/>
      </c>
      <c r="AL1233" s="48" t="str">
        <f aca="false">IFERROR(IF(AC1233="NÃO","",IF(AK1233="","",IF(E1233="Simples Nacional",BF1233,IF(T1233=0.12,U1233*0.5833337002,IF(T1233=0,AI1233*0.07,U1233))))),"")</f>
        <v/>
      </c>
      <c r="AM1233" s="47" t="str">
        <f aca="false">IFERROR(IF(AC1233="NÃO","",IF(OR(AG1233="-",AG1233="Pneus"),AK1233-AL1233,"")),"")</f>
        <v/>
      </c>
      <c r="AN1233" s="48" t="str">
        <f aca="false">IF(AND(Y1233="REVENDA",AC1233="SIM",AG1233="BIT"),((AB1233/1+1)*AI1233)*0.4117,"")</f>
        <v/>
      </c>
      <c r="AO1233" s="48" t="str">
        <f aca="false">IF(AN1233="","",AN1233*17%)</f>
        <v/>
      </c>
      <c r="AP1233" s="49" t="str">
        <f aca="false">IF(AN1233="","",IF(T1233=0.12,(U1233*0.4117)*0.4117,IF(T1233=0,(AI1233*0.07)*0.4117,U1233*0.4117)))</f>
        <v/>
      </c>
      <c r="AQ1233" s="47" t="str">
        <f aca="false">IF(AN1233="","",AO1233-AP1233)</f>
        <v/>
      </c>
      <c r="AR1233" s="50" t="str">
        <f aca="false">IFERROR(IF(AND(AC1233="SIM",Y1233="REVENDA",LEFT(AG1233,5)="ANEXO")*OR(AE1233="ANEXO I",AF1233="ANEXO II"),VLOOKUP(H1233,Dados!G:I,2,0),""),"INSERIR MVA")</f>
        <v/>
      </c>
      <c r="AS1233" s="48" t="str">
        <f aca="false">IF(LEFT(AG1233,5)="ANEXO",VLOOKUP(AG1233,Dados!$X$111:$Z$112,2,0)*(AI1233-Q1233),"")</f>
        <v/>
      </c>
      <c r="AT1233" s="48" t="str">
        <f aca="false">IFERROR(IF(AR1233="","",(AI1233*AR1233)+AI1233),"INSERIR MVA")</f>
        <v/>
      </c>
      <c r="AU1233" s="48" t="str">
        <f aca="false">IF(AT1233="","",IF(AY1233=0.04,U1233,AS1233*AY1233))</f>
        <v/>
      </c>
      <c r="AV1233" s="47" t="str">
        <f aca="false">IFERROR(IF(AU1233="","",(VLOOKUP(AG1233,Dados!$X$111:$Z$112,3,0)*AT1233*0.17)),"INSERIR MVA")</f>
        <v/>
      </c>
      <c r="AW1233" s="47" t="str">
        <f aca="false">IFERROR(IF(AR1233="","",AV1233-AU1233),"")</f>
        <v/>
      </c>
      <c r="AX1233" s="51" t="str">
        <f aca="false">IFERROR(IF(AC1233="NÃO","",IF(AM1233&lt;&gt;"",AM1233-W1233,IF(AQ1233&lt;&gt;"",AQ1233-W1233,IF(AW1233&lt;&gt;"",AW1233-W1233,"")))),"")</f>
        <v/>
      </c>
      <c r="AY1233" s="46" t="str">
        <f aca="false">IFERROR(IF(ISNA(VLOOKUP(R1233,Dados!$X$2:$Y$5,2,0)),VLOOKUP(D1233,Dados!$X$7:$Y$33,2,0),VLOOKUP(R1233,Dados!$X$2:$Y$5,2,0)),"")</f>
        <v/>
      </c>
      <c r="AZ1233" s="52" t="str">
        <f aca="false">IF(C1233="","",IF(AND(Y1233="CONSUMO",AC1233="NÃO")*OR(AG1233="-",AG1233="BIT"),IF(E1233&lt;&gt;"",(AI1233-(P1233+L1233-N1233+Q1233)*AY1233)/0.83),""))</f>
        <v/>
      </c>
      <c r="BA1233" s="51" t="str">
        <f aca="false">IF(AZ1233="","",AZ1233*0.17-((P1233+L1233-N1233+Q1233)*AY1233))</f>
        <v/>
      </c>
      <c r="BB1233" s="51" t="str">
        <f aca="false">IF(AND(Y1233="CONSUMO",AG1233="ANEXO I",AY1233&gt;4%),(AI1233-(P1233+L1233-N1233+Q1233)*0.0514)/0.83*(0.5177)*(0.17)-AI1233*0.0514,IF(AND(Y1233="CONSUMO",AG1233="ANEXO II",AY1233&gt;4%),(AI1233-(P1233+L1233-N1233+Q1233)*0.041)/0.83*(0.3295)*(0.17)-AI1233*0.041,IF(AND(Y1233="CONSUMO",AG1233="ANEXO I",AY1233=4%),(AI1233-(P1233+L1233-N1233+Q1233)*0.04)/0.83*(0.5177)*(0.17)-AI1233*0.04,IF(AND(Y1233="CONSUMO",AG1233="ANEXO II",AY1233=4%),(AI1233-(P1233+L1233-N1233+Q1233)*0.04)/0.83*(0.3295)*(0.17)-AI1233*0.04,""))))</f>
        <v/>
      </c>
      <c r="BC1233" s="51" t="str">
        <f aca="false">IF(C1233="","",IF(AND(Y1233="CONSUMO",AC1233="SIM")*OR(AG1233="-",AG1233="BIT"),IF(E1233&lt;&gt;"",(AI1233-(P1233+L1233-N1233+Q1233)*AY1233)/0.83),""))</f>
        <v/>
      </c>
      <c r="BD1233" s="51" t="str">
        <f aca="false">IF(BC1233="","",BC1233*0.17)</f>
        <v/>
      </c>
      <c r="BE1233" s="51" t="str">
        <f aca="false">IF(I1233=6908,0,IF(BC1233="","",BD1233-((P1233+L1233-N1233+Q1233)*AY1233)))</f>
        <v/>
      </c>
      <c r="BF1233" s="53" t="str">
        <f aca="false">IF(B1233="","",IF(OR(B1233="",E1233="Regime Normal"),0,(AI1233-Q1233)*VLOOKUP(R1233,Dados!$X$98:$Y$108,2,0)))</f>
        <v/>
      </c>
      <c r="BG1233" s="54" t="str">
        <f aca="false">IFERROR(VLOOKUP(I1233,Dados!$AC$27:$AD$43,2,0),IF(B1233="","",IF(D1233&lt;&gt;"MT",IF(AND(AC1233="SIM",Y1233="Revenda"),"2403",IF(AND(AC1233="SIM",Y1233="Consumo"),"2407",IF(AND(AC1233="NÃO",Y1233="Revenda"),"2102",IF(AND(AC1233="NÃO",Y1233="Consumo"),"2556",)))),REPLACE(I1233,1,1,1))))</f>
        <v/>
      </c>
    </row>
    <row r="1234" customFormat="false" ht="12.8" hidden="false" customHeight="true" outlineLevel="0" collapsed="false">
      <c r="Y1234" s="45"/>
      <c r="Z1234" s="46" t="str">
        <f aca="false">IF(B1234="","",(IFERROR(VLOOKUP(H1234,Dados!A$3:B$15000,2,0),"Não Encontrado")))</f>
        <v/>
      </c>
      <c r="AA1234" s="46" t="str">
        <f aca="false">IF(B1234="","",(IFERROR(VLOOKUP(G1234,Dados!C$3:E$15000,3,0),"Não Encontrado")))</f>
        <v/>
      </c>
      <c r="AB1234" s="46" t="str">
        <f aca="false">IFERROR(IF(Z1234&lt;&gt;"Não Encontrado",Z1234,IF(AA1234&lt;&gt;"Não Encontrado",AA1234,"")),"")</f>
        <v/>
      </c>
      <c r="AC1234" s="45" t="str">
        <f aca="false">IF(B1234="","",IF(AB1234="","NÃO","SIM"))</f>
        <v/>
      </c>
      <c r="AD1234" s="45" t="str">
        <f aca="false">IFERROR(VLOOKUP(G1234,Dados!$P$3:$R$500,3,0),"")</f>
        <v/>
      </c>
      <c r="AE1234" s="45" t="str">
        <f aca="false">IFERROR(VLOOKUP(G1234,Dados!$K$3:$L$500,2,0),"")</f>
        <v/>
      </c>
      <c r="AF1234" s="45" t="str">
        <f aca="false">IFERROR(VLOOKUP(G1234,Dados!$M$3:$N$500,2,0),"")</f>
        <v/>
      </c>
      <c r="AG1234" s="45" t="str">
        <f aca="false">IF(F1234="","",IF(AND(AD1234="",AE1234="",AF1234=""),"-",IF(AND(AD1234="BIT",AE1234="",AF1234=""),"BIT",IF(AND(AE1234="ANEXO I",AD1234="",AF1234=""),"ANEXO I",IF(AND(AF1234="ANEXO II",AD1234="",AE1234=""),"ANEXO II","Escolher")))))</f>
        <v/>
      </c>
      <c r="AH1234" s="45" t="str">
        <f aca="false">IF(AG1234&lt;&gt;"Pneus","",IFERROR(VLOOKUP(R1234,Dados!$X$2:$Z$5,3,0)*(AI1234-Q1234),VLOOKUP(D1234,Dados!$X$7:$Z$33,3,0)*(AI1234-Q1234)))</f>
        <v/>
      </c>
      <c r="AI1234" s="47" t="str">
        <f aca="false">IF(B1234="","",P1234+Q1234+O1234+M1234+L1234-N1234)</f>
        <v/>
      </c>
      <c r="AJ1234" s="48" t="str">
        <f aca="false">IFERROR(IF(AND(AC1234="SIM",AG1234="-",Y1234="REVENDA"),(AB1234/1+1)*AI1234,IF(AND(AC1234="SIM",AG1234="Pneus",Y1234="REVENDA"),(AB1234/1+1)*(AI1234-AH1234),"")),"")</f>
        <v/>
      </c>
      <c r="AK1234" s="48" t="str">
        <f aca="false">IF(AJ1234="","",AJ1234*17%)</f>
        <v/>
      </c>
      <c r="AL1234" s="48" t="str">
        <f aca="false">IFERROR(IF(AC1234="NÃO","",IF(AK1234="","",IF(E1234="Simples Nacional",BF1234,IF(T1234=0.12,U1234*0.5833337002,IF(T1234=0,AI1234*0.07,U1234))))),"")</f>
        <v/>
      </c>
      <c r="AM1234" s="47" t="str">
        <f aca="false">IFERROR(IF(AC1234="NÃO","",IF(OR(AG1234="-",AG1234="Pneus"),AK1234-AL1234,"")),"")</f>
        <v/>
      </c>
      <c r="AN1234" s="48" t="str">
        <f aca="false">IF(AND(Y1234="REVENDA",AC1234="SIM",AG1234="BIT"),((AB1234/1+1)*AI1234)*0.4117,"")</f>
        <v/>
      </c>
      <c r="AO1234" s="48" t="str">
        <f aca="false">IF(AN1234="","",AN1234*17%)</f>
        <v/>
      </c>
      <c r="AP1234" s="49" t="str">
        <f aca="false">IF(AN1234="","",IF(T1234=0.12,(U1234*0.4117)*0.4117,IF(T1234=0,(AI1234*0.07)*0.4117,U1234*0.4117)))</f>
        <v/>
      </c>
      <c r="AQ1234" s="47" t="str">
        <f aca="false">IF(AN1234="","",AO1234-AP1234)</f>
        <v/>
      </c>
      <c r="AR1234" s="50" t="str">
        <f aca="false">IFERROR(IF(AND(AC1234="SIM",Y1234="REVENDA",LEFT(AG1234,5)="ANEXO")*OR(AE1234="ANEXO I",AF1234="ANEXO II"),VLOOKUP(H1234,Dados!G:I,2,0),""),"INSERIR MVA")</f>
        <v/>
      </c>
      <c r="AS1234" s="48" t="str">
        <f aca="false">IF(LEFT(AG1234,5)="ANEXO",VLOOKUP(AG1234,Dados!$X$111:$Z$112,2,0)*(AI1234-Q1234),"")</f>
        <v/>
      </c>
      <c r="AT1234" s="48" t="str">
        <f aca="false">IFERROR(IF(AR1234="","",(AI1234*AR1234)+AI1234),"INSERIR MVA")</f>
        <v/>
      </c>
      <c r="AU1234" s="48" t="str">
        <f aca="false">IF(AT1234="","",IF(AY1234=0.04,U1234,AS1234*AY1234))</f>
        <v/>
      </c>
      <c r="AV1234" s="47" t="str">
        <f aca="false">IFERROR(IF(AU1234="","",(VLOOKUP(AG1234,Dados!$X$111:$Z$112,3,0)*AT1234*0.17)),"INSERIR MVA")</f>
        <v/>
      </c>
      <c r="AW1234" s="47" t="str">
        <f aca="false">IFERROR(IF(AR1234="","",AV1234-AU1234),"")</f>
        <v/>
      </c>
      <c r="AX1234" s="51" t="str">
        <f aca="false">IFERROR(IF(AC1234="NÃO","",IF(AM1234&lt;&gt;"",AM1234-W1234,IF(AQ1234&lt;&gt;"",AQ1234-W1234,IF(AW1234&lt;&gt;"",AW1234-W1234,"")))),"")</f>
        <v/>
      </c>
      <c r="AY1234" s="46" t="str">
        <f aca="false">IFERROR(IF(ISNA(VLOOKUP(R1234,Dados!$X$2:$Y$5,2,0)),VLOOKUP(D1234,Dados!$X$7:$Y$33,2,0),VLOOKUP(R1234,Dados!$X$2:$Y$5,2,0)),"")</f>
        <v/>
      </c>
      <c r="AZ1234" s="52" t="str">
        <f aca="false">IF(C1234="","",IF(AND(Y1234="CONSUMO",AC1234="NÃO")*OR(AG1234="-",AG1234="BIT"),IF(E1234&lt;&gt;"",(AI1234-(P1234+L1234-N1234+Q1234)*AY1234)/0.83),""))</f>
        <v/>
      </c>
      <c r="BA1234" s="51" t="str">
        <f aca="false">IF(AZ1234="","",AZ1234*0.17-((P1234+L1234-N1234+Q1234)*AY1234))</f>
        <v/>
      </c>
      <c r="BB1234" s="51" t="str">
        <f aca="false">IF(AND(Y1234="CONSUMO",AG1234="ANEXO I",AY1234&gt;4%),(AI1234-(P1234+L1234-N1234+Q1234)*0.0514)/0.83*(0.5177)*(0.17)-AI1234*0.0514,IF(AND(Y1234="CONSUMO",AG1234="ANEXO II",AY1234&gt;4%),(AI1234-(P1234+L1234-N1234+Q1234)*0.041)/0.83*(0.3295)*(0.17)-AI1234*0.041,IF(AND(Y1234="CONSUMO",AG1234="ANEXO I",AY1234=4%),(AI1234-(P1234+L1234-N1234+Q1234)*0.04)/0.83*(0.5177)*(0.17)-AI1234*0.04,IF(AND(Y1234="CONSUMO",AG1234="ANEXO II",AY1234=4%),(AI1234-(P1234+L1234-N1234+Q1234)*0.04)/0.83*(0.3295)*(0.17)-AI1234*0.04,""))))</f>
        <v/>
      </c>
      <c r="BC1234" s="51" t="str">
        <f aca="false">IF(C1234="","",IF(AND(Y1234="CONSUMO",AC1234="SIM")*OR(AG1234="-",AG1234="BIT"),IF(E1234&lt;&gt;"",(AI1234-(P1234+L1234-N1234+Q1234)*AY1234)/0.83),""))</f>
        <v/>
      </c>
      <c r="BD1234" s="51" t="str">
        <f aca="false">IF(BC1234="","",BC1234*0.17)</f>
        <v/>
      </c>
      <c r="BE1234" s="51" t="str">
        <f aca="false">IF(I1234=6908,0,IF(BC1234="","",BD1234-((P1234+L1234-N1234+Q1234)*AY1234)))</f>
        <v/>
      </c>
      <c r="BF1234" s="53" t="str">
        <f aca="false">IF(B1234="","",IF(OR(B1234="",E1234="Regime Normal"),0,(AI1234-Q1234)*VLOOKUP(R1234,Dados!$X$98:$Y$108,2,0)))</f>
        <v/>
      </c>
      <c r="BG1234" s="54" t="str">
        <f aca="false">IFERROR(VLOOKUP(I1234,Dados!$AC$27:$AD$43,2,0),IF(B1234="","",IF(D1234&lt;&gt;"MT",IF(AND(AC1234="SIM",Y1234="Revenda"),"2403",IF(AND(AC1234="SIM",Y1234="Consumo"),"2407",IF(AND(AC1234="NÃO",Y1234="Revenda"),"2102",IF(AND(AC1234="NÃO",Y1234="Consumo"),"2556",)))),REPLACE(I1234,1,1,1))))</f>
        <v/>
      </c>
    </row>
    <row r="1235" customFormat="false" ht="12.8" hidden="false" customHeight="true" outlineLevel="0" collapsed="false">
      <c r="Y1235" s="45"/>
      <c r="Z1235" s="46" t="str">
        <f aca="false">IF(B1235="","",(IFERROR(VLOOKUP(H1235,Dados!A$3:B$15000,2,0),"Não Encontrado")))</f>
        <v/>
      </c>
      <c r="AA1235" s="46" t="str">
        <f aca="false">IF(B1235="","",(IFERROR(VLOOKUP(G1235,Dados!C$3:E$15000,3,0),"Não Encontrado")))</f>
        <v/>
      </c>
      <c r="AB1235" s="46" t="str">
        <f aca="false">IFERROR(IF(Z1235&lt;&gt;"Não Encontrado",Z1235,IF(AA1235&lt;&gt;"Não Encontrado",AA1235,"")),"")</f>
        <v/>
      </c>
      <c r="AC1235" s="45" t="str">
        <f aca="false">IF(B1235="","",IF(AB1235="","NÃO","SIM"))</f>
        <v/>
      </c>
      <c r="AD1235" s="45" t="str">
        <f aca="false">IFERROR(VLOOKUP(G1235,Dados!$P$3:$R$500,3,0),"")</f>
        <v/>
      </c>
      <c r="AE1235" s="45" t="str">
        <f aca="false">IFERROR(VLOOKUP(G1235,Dados!$K$3:$L$500,2,0),"")</f>
        <v/>
      </c>
      <c r="AF1235" s="45" t="str">
        <f aca="false">IFERROR(VLOOKUP(G1235,Dados!$M$3:$N$500,2,0),"")</f>
        <v/>
      </c>
      <c r="AG1235" s="45" t="str">
        <f aca="false">IF(F1235="","",IF(AND(AD1235="",AE1235="",AF1235=""),"-",IF(AND(AD1235="BIT",AE1235="",AF1235=""),"BIT",IF(AND(AE1235="ANEXO I",AD1235="",AF1235=""),"ANEXO I",IF(AND(AF1235="ANEXO II",AD1235="",AE1235=""),"ANEXO II","Escolher")))))</f>
        <v/>
      </c>
      <c r="AH1235" s="45" t="str">
        <f aca="false">IF(AG1235&lt;&gt;"Pneus","",IFERROR(VLOOKUP(R1235,Dados!$X$2:$Z$5,3,0)*(AI1235-Q1235),VLOOKUP(D1235,Dados!$X$7:$Z$33,3,0)*(AI1235-Q1235)))</f>
        <v/>
      </c>
      <c r="AI1235" s="47" t="str">
        <f aca="false">IF(B1235="","",P1235+Q1235+O1235+M1235+L1235-N1235)</f>
        <v/>
      </c>
      <c r="AJ1235" s="48" t="str">
        <f aca="false">IFERROR(IF(AND(AC1235="SIM",AG1235="-",Y1235="REVENDA"),(AB1235/1+1)*AI1235,IF(AND(AC1235="SIM",AG1235="Pneus",Y1235="REVENDA"),(AB1235/1+1)*(AI1235-AH1235),"")),"")</f>
        <v/>
      </c>
      <c r="AK1235" s="48" t="str">
        <f aca="false">IF(AJ1235="","",AJ1235*17%)</f>
        <v/>
      </c>
      <c r="AL1235" s="48" t="str">
        <f aca="false">IFERROR(IF(AC1235="NÃO","",IF(AK1235="","",IF(E1235="Simples Nacional",BF1235,IF(T1235=0.12,U1235*0.5833337002,IF(T1235=0,AI1235*0.07,U1235))))),"")</f>
        <v/>
      </c>
      <c r="AM1235" s="47" t="str">
        <f aca="false">IFERROR(IF(AC1235="NÃO","",IF(OR(AG1235="-",AG1235="Pneus"),AK1235-AL1235,"")),"")</f>
        <v/>
      </c>
      <c r="AN1235" s="48" t="str">
        <f aca="false">IF(AND(Y1235="REVENDA",AC1235="SIM",AG1235="BIT"),((AB1235/1+1)*AI1235)*0.4117,"")</f>
        <v/>
      </c>
      <c r="AO1235" s="48" t="str">
        <f aca="false">IF(AN1235="","",AN1235*17%)</f>
        <v/>
      </c>
      <c r="AP1235" s="49" t="str">
        <f aca="false">IF(AN1235="","",IF(T1235=0.12,(U1235*0.4117)*0.4117,IF(T1235=0,(AI1235*0.07)*0.4117,U1235*0.4117)))</f>
        <v/>
      </c>
      <c r="AQ1235" s="47" t="str">
        <f aca="false">IF(AN1235="","",AO1235-AP1235)</f>
        <v/>
      </c>
      <c r="AR1235" s="50" t="str">
        <f aca="false">IFERROR(IF(AND(AC1235="SIM",Y1235="REVENDA",LEFT(AG1235,5)="ANEXO")*OR(AE1235="ANEXO I",AF1235="ANEXO II"),VLOOKUP(H1235,Dados!G:I,2,0),""),"INSERIR MVA")</f>
        <v/>
      </c>
      <c r="AS1235" s="48" t="str">
        <f aca="false">IF(LEFT(AG1235,5)="ANEXO",VLOOKUP(AG1235,Dados!$X$111:$Z$112,2,0)*(AI1235-Q1235),"")</f>
        <v/>
      </c>
      <c r="AT1235" s="48" t="str">
        <f aca="false">IFERROR(IF(AR1235="","",(AI1235*AR1235)+AI1235),"INSERIR MVA")</f>
        <v/>
      </c>
      <c r="AU1235" s="48" t="str">
        <f aca="false">IF(AT1235="","",IF(AY1235=0.04,U1235,AS1235*AY1235))</f>
        <v/>
      </c>
      <c r="AV1235" s="47" t="str">
        <f aca="false">IFERROR(IF(AU1235="","",(VLOOKUP(AG1235,Dados!$X$111:$Z$112,3,0)*AT1235*0.17)),"INSERIR MVA")</f>
        <v/>
      </c>
      <c r="AW1235" s="47" t="str">
        <f aca="false">IFERROR(IF(AR1235="","",AV1235-AU1235),"")</f>
        <v/>
      </c>
      <c r="AX1235" s="51" t="str">
        <f aca="false">IFERROR(IF(AC1235="NÃO","",IF(AM1235&lt;&gt;"",AM1235-W1235,IF(AQ1235&lt;&gt;"",AQ1235-W1235,IF(AW1235&lt;&gt;"",AW1235-W1235,"")))),"")</f>
        <v/>
      </c>
      <c r="AY1235" s="46" t="str">
        <f aca="false">IFERROR(IF(ISNA(VLOOKUP(R1235,Dados!$X$2:$Y$5,2,0)),VLOOKUP(D1235,Dados!$X$7:$Y$33,2,0),VLOOKUP(R1235,Dados!$X$2:$Y$5,2,0)),"")</f>
        <v/>
      </c>
      <c r="AZ1235" s="52" t="str">
        <f aca="false">IF(C1235="","",IF(AND(Y1235="CONSUMO",AC1235="NÃO")*OR(AG1235="-",AG1235="BIT"),IF(E1235&lt;&gt;"",(AI1235-(P1235+L1235-N1235+Q1235)*AY1235)/0.83),""))</f>
        <v/>
      </c>
      <c r="BA1235" s="51" t="str">
        <f aca="false">IF(AZ1235="","",AZ1235*0.17-((P1235+L1235-N1235+Q1235)*AY1235))</f>
        <v/>
      </c>
      <c r="BB1235" s="51" t="str">
        <f aca="false">IF(AND(Y1235="CONSUMO",AG1235="ANEXO I",AY1235&gt;4%),(AI1235-(P1235+L1235-N1235+Q1235)*0.0514)/0.83*(0.5177)*(0.17)-AI1235*0.0514,IF(AND(Y1235="CONSUMO",AG1235="ANEXO II",AY1235&gt;4%),(AI1235-(P1235+L1235-N1235+Q1235)*0.041)/0.83*(0.3295)*(0.17)-AI1235*0.041,IF(AND(Y1235="CONSUMO",AG1235="ANEXO I",AY1235=4%),(AI1235-(P1235+L1235-N1235+Q1235)*0.04)/0.83*(0.5177)*(0.17)-AI1235*0.04,IF(AND(Y1235="CONSUMO",AG1235="ANEXO II",AY1235=4%),(AI1235-(P1235+L1235-N1235+Q1235)*0.04)/0.83*(0.3295)*(0.17)-AI1235*0.04,""))))</f>
        <v/>
      </c>
      <c r="BC1235" s="51" t="str">
        <f aca="false">IF(C1235="","",IF(AND(Y1235="CONSUMO",AC1235="SIM")*OR(AG1235="-",AG1235="BIT"),IF(E1235&lt;&gt;"",(AI1235-(P1235+L1235-N1235+Q1235)*AY1235)/0.83),""))</f>
        <v/>
      </c>
      <c r="BD1235" s="51" t="str">
        <f aca="false">IF(BC1235="","",BC1235*0.17)</f>
        <v/>
      </c>
      <c r="BE1235" s="51" t="str">
        <f aca="false">IF(I1235=6908,0,IF(BC1235="","",BD1235-((P1235+L1235-N1235+Q1235)*AY1235)))</f>
        <v/>
      </c>
      <c r="BF1235" s="53" t="str">
        <f aca="false">IF(B1235="","",IF(OR(B1235="",E1235="Regime Normal"),0,(AI1235-Q1235)*VLOOKUP(R1235,Dados!$X$98:$Y$108,2,0)))</f>
        <v/>
      </c>
      <c r="BG1235" s="54" t="str">
        <f aca="false">IFERROR(VLOOKUP(I1235,Dados!$AC$27:$AD$43,2,0),IF(B1235="","",IF(D1235&lt;&gt;"MT",IF(AND(AC1235="SIM",Y1235="Revenda"),"2403",IF(AND(AC1235="SIM",Y1235="Consumo"),"2407",IF(AND(AC1235="NÃO",Y1235="Revenda"),"2102",IF(AND(AC1235="NÃO",Y1235="Consumo"),"2556",)))),REPLACE(I1235,1,1,1))))</f>
        <v/>
      </c>
    </row>
    <row r="1236" customFormat="false" ht="12.8" hidden="false" customHeight="true" outlineLevel="0" collapsed="false">
      <c r="Y1236" s="45"/>
      <c r="Z1236" s="46" t="str">
        <f aca="false">IF(B1236="","",(IFERROR(VLOOKUP(H1236,Dados!A$3:B$15000,2,0),"Não Encontrado")))</f>
        <v/>
      </c>
      <c r="AA1236" s="46" t="str">
        <f aca="false">IF(B1236="","",(IFERROR(VLOOKUP(G1236,Dados!C$3:E$15000,3,0),"Não Encontrado")))</f>
        <v/>
      </c>
      <c r="AB1236" s="46" t="str">
        <f aca="false">IFERROR(IF(Z1236&lt;&gt;"Não Encontrado",Z1236,IF(AA1236&lt;&gt;"Não Encontrado",AA1236,"")),"")</f>
        <v/>
      </c>
      <c r="AC1236" s="45" t="str">
        <f aca="false">IF(B1236="","",IF(AB1236="","NÃO","SIM"))</f>
        <v/>
      </c>
      <c r="AD1236" s="45" t="str">
        <f aca="false">IFERROR(VLOOKUP(G1236,Dados!$P$3:$R$500,3,0),"")</f>
        <v/>
      </c>
      <c r="AE1236" s="45" t="str">
        <f aca="false">IFERROR(VLOOKUP(G1236,Dados!$K$3:$L$500,2,0),"")</f>
        <v/>
      </c>
      <c r="AF1236" s="45" t="str">
        <f aca="false">IFERROR(VLOOKUP(G1236,Dados!$M$3:$N$500,2,0),"")</f>
        <v/>
      </c>
      <c r="AG1236" s="45" t="str">
        <f aca="false">IF(F1236="","",IF(AND(AD1236="",AE1236="",AF1236=""),"-",IF(AND(AD1236="BIT",AE1236="",AF1236=""),"BIT",IF(AND(AE1236="ANEXO I",AD1236="",AF1236=""),"ANEXO I",IF(AND(AF1236="ANEXO II",AD1236="",AE1236=""),"ANEXO II","Escolher")))))</f>
        <v/>
      </c>
      <c r="AH1236" s="45" t="str">
        <f aca="false">IF(AG1236&lt;&gt;"Pneus","",IFERROR(VLOOKUP(R1236,Dados!$X$2:$Z$5,3,0)*(AI1236-Q1236),VLOOKUP(D1236,Dados!$X$7:$Z$33,3,0)*(AI1236-Q1236)))</f>
        <v/>
      </c>
      <c r="AI1236" s="47" t="str">
        <f aca="false">IF(B1236="","",P1236+Q1236+O1236+M1236+L1236-N1236)</f>
        <v/>
      </c>
      <c r="AJ1236" s="48" t="str">
        <f aca="false">IFERROR(IF(AND(AC1236="SIM",AG1236="-",Y1236="REVENDA"),(AB1236/1+1)*AI1236,IF(AND(AC1236="SIM",AG1236="Pneus",Y1236="REVENDA"),(AB1236/1+1)*(AI1236-AH1236),"")),"")</f>
        <v/>
      </c>
      <c r="AK1236" s="48" t="str">
        <f aca="false">IF(AJ1236="","",AJ1236*17%)</f>
        <v/>
      </c>
      <c r="AL1236" s="48" t="str">
        <f aca="false">IFERROR(IF(AC1236="NÃO","",IF(AK1236="","",IF(E1236="Simples Nacional",BF1236,IF(T1236=0.12,U1236*0.5833337002,IF(T1236=0,AI1236*0.07,U1236))))),"")</f>
        <v/>
      </c>
      <c r="AM1236" s="47" t="str">
        <f aca="false">IFERROR(IF(AC1236="NÃO","",IF(OR(AG1236="-",AG1236="Pneus"),AK1236-AL1236,"")),"")</f>
        <v/>
      </c>
      <c r="AN1236" s="48" t="str">
        <f aca="false">IF(AND(Y1236="REVENDA",AC1236="SIM",AG1236="BIT"),((AB1236/1+1)*AI1236)*0.4117,"")</f>
        <v/>
      </c>
      <c r="AO1236" s="48" t="str">
        <f aca="false">IF(AN1236="","",AN1236*17%)</f>
        <v/>
      </c>
      <c r="AP1236" s="49" t="str">
        <f aca="false">IF(AN1236="","",IF(T1236=0.12,(U1236*0.4117)*0.4117,IF(T1236=0,(AI1236*0.07)*0.4117,U1236*0.4117)))</f>
        <v/>
      </c>
      <c r="AQ1236" s="47" t="str">
        <f aca="false">IF(AN1236="","",AO1236-AP1236)</f>
        <v/>
      </c>
      <c r="AR1236" s="50" t="str">
        <f aca="false">IFERROR(IF(AND(AC1236="SIM",Y1236="REVENDA",LEFT(AG1236,5)="ANEXO")*OR(AE1236="ANEXO I",AF1236="ANEXO II"),VLOOKUP(H1236,Dados!G:I,2,0),""),"INSERIR MVA")</f>
        <v/>
      </c>
      <c r="AS1236" s="48" t="str">
        <f aca="false">IF(LEFT(AG1236,5)="ANEXO",VLOOKUP(AG1236,Dados!$X$111:$Z$112,2,0)*(AI1236-Q1236),"")</f>
        <v/>
      </c>
      <c r="AT1236" s="48" t="str">
        <f aca="false">IFERROR(IF(AR1236="","",(AI1236*AR1236)+AI1236),"INSERIR MVA")</f>
        <v/>
      </c>
      <c r="AU1236" s="48" t="str">
        <f aca="false">IF(AT1236="","",IF(AY1236=0.04,U1236,AS1236*AY1236))</f>
        <v/>
      </c>
      <c r="AV1236" s="47" t="str">
        <f aca="false">IFERROR(IF(AU1236="","",(VLOOKUP(AG1236,Dados!$X$111:$Z$112,3,0)*AT1236*0.17)),"INSERIR MVA")</f>
        <v/>
      </c>
      <c r="AW1236" s="47" t="str">
        <f aca="false">IFERROR(IF(AR1236="","",AV1236-AU1236),"")</f>
        <v/>
      </c>
      <c r="AX1236" s="51" t="str">
        <f aca="false">IFERROR(IF(AC1236="NÃO","",IF(AM1236&lt;&gt;"",AM1236-W1236,IF(AQ1236&lt;&gt;"",AQ1236-W1236,IF(AW1236&lt;&gt;"",AW1236-W1236,"")))),"")</f>
        <v/>
      </c>
      <c r="AY1236" s="46" t="str">
        <f aca="false">IFERROR(IF(ISNA(VLOOKUP(R1236,Dados!$X$2:$Y$5,2,0)),VLOOKUP(D1236,Dados!$X$7:$Y$33,2,0),VLOOKUP(R1236,Dados!$X$2:$Y$5,2,0)),"")</f>
        <v/>
      </c>
      <c r="AZ1236" s="52" t="str">
        <f aca="false">IF(C1236="","",IF(AND(Y1236="CONSUMO",AC1236="NÃO")*OR(AG1236="-",AG1236="BIT"),IF(E1236&lt;&gt;"",(AI1236-(P1236+L1236-N1236+Q1236)*AY1236)/0.83),""))</f>
        <v/>
      </c>
      <c r="BA1236" s="51" t="str">
        <f aca="false">IF(AZ1236="","",AZ1236*0.17-((P1236+L1236-N1236+Q1236)*AY1236))</f>
        <v/>
      </c>
      <c r="BB1236" s="51" t="str">
        <f aca="false">IF(AND(Y1236="CONSUMO",AG1236="ANEXO I",AY1236&gt;4%),(AI1236-(P1236+L1236-N1236+Q1236)*0.0514)/0.83*(0.5177)*(0.17)-AI1236*0.0514,IF(AND(Y1236="CONSUMO",AG1236="ANEXO II",AY1236&gt;4%),(AI1236-(P1236+L1236-N1236+Q1236)*0.041)/0.83*(0.3295)*(0.17)-AI1236*0.041,IF(AND(Y1236="CONSUMO",AG1236="ANEXO I",AY1236=4%),(AI1236-(P1236+L1236-N1236+Q1236)*0.04)/0.83*(0.5177)*(0.17)-AI1236*0.04,IF(AND(Y1236="CONSUMO",AG1236="ANEXO II",AY1236=4%),(AI1236-(P1236+L1236-N1236+Q1236)*0.04)/0.83*(0.3295)*(0.17)-AI1236*0.04,""))))</f>
        <v/>
      </c>
      <c r="BC1236" s="51" t="str">
        <f aca="false">IF(C1236="","",IF(AND(Y1236="CONSUMO",AC1236="SIM")*OR(AG1236="-",AG1236="BIT"),IF(E1236&lt;&gt;"",(AI1236-(P1236+L1236-N1236+Q1236)*AY1236)/0.83),""))</f>
        <v/>
      </c>
      <c r="BD1236" s="51" t="str">
        <f aca="false">IF(BC1236="","",BC1236*0.17)</f>
        <v/>
      </c>
      <c r="BE1236" s="51" t="str">
        <f aca="false">IF(I1236=6908,0,IF(BC1236="","",BD1236-((P1236+L1236-N1236+Q1236)*AY1236)))</f>
        <v/>
      </c>
      <c r="BF1236" s="53" t="str">
        <f aca="false">IF(B1236="","",IF(OR(B1236="",E1236="Regime Normal"),0,(AI1236-Q1236)*VLOOKUP(R1236,Dados!$X$98:$Y$108,2,0)))</f>
        <v/>
      </c>
      <c r="BG1236" s="54" t="str">
        <f aca="false">IFERROR(VLOOKUP(I1236,Dados!$AC$27:$AD$43,2,0),IF(B1236="","",IF(D1236&lt;&gt;"MT",IF(AND(AC1236="SIM",Y1236="Revenda"),"2403",IF(AND(AC1236="SIM",Y1236="Consumo"),"2407",IF(AND(AC1236="NÃO",Y1236="Revenda"),"2102",IF(AND(AC1236="NÃO",Y1236="Consumo"),"2556",)))),REPLACE(I1236,1,1,1))))</f>
        <v/>
      </c>
    </row>
    <row r="1237" customFormat="false" ht="12.8" hidden="false" customHeight="true" outlineLevel="0" collapsed="false">
      <c r="Y1237" s="45"/>
      <c r="Z1237" s="46" t="str">
        <f aca="false">IF(B1237="","",(IFERROR(VLOOKUP(H1237,Dados!A$3:B$15000,2,0),"Não Encontrado")))</f>
        <v/>
      </c>
      <c r="AA1237" s="46" t="str">
        <f aca="false">IF(B1237="","",(IFERROR(VLOOKUP(G1237,Dados!C$3:E$15000,3,0),"Não Encontrado")))</f>
        <v/>
      </c>
      <c r="AB1237" s="46" t="str">
        <f aca="false">IFERROR(IF(Z1237&lt;&gt;"Não Encontrado",Z1237,IF(AA1237&lt;&gt;"Não Encontrado",AA1237,"")),"")</f>
        <v/>
      </c>
      <c r="AC1237" s="45" t="str">
        <f aca="false">IF(B1237="","",IF(AB1237="","NÃO","SIM"))</f>
        <v/>
      </c>
      <c r="AD1237" s="45" t="str">
        <f aca="false">IFERROR(VLOOKUP(G1237,Dados!$P$3:$R$500,3,0),"")</f>
        <v/>
      </c>
      <c r="AE1237" s="45" t="str">
        <f aca="false">IFERROR(VLOOKUP(G1237,Dados!$K$3:$L$500,2,0),"")</f>
        <v/>
      </c>
      <c r="AF1237" s="45" t="str">
        <f aca="false">IFERROR(VLOOKUP(G1237,Dados!$M$3:$N$500,2,0),"")</f>
        <v/>
      </c>
      <c r="AG1237" s="45" t="str">
        <f aca="false">IF(F1237="","",IF(AND(AD1237="",AE1237="",AF1237=""),"-",IF(AND(AD1237="BIT",AE1237="",AF1237=""),"BIT",IF(AND(AE1237="ANEXO I",AD1237="",AF1237=""),"ANEXO I",IF(AND(AF1237="ANEXO II",AD1237="",AE1237=""),"ANEXO II","Escolher")))))</f>
        <v/>
      </c>
      <c r="AH1237" s="45" t="str">
        <f aca="false">IF(AG1237&lt;&gt;"Pneus","",IFERROR(VLOOKUP(R1237,Dados!$X$2:$Z$5,3,0)*(AI1237-Q1237),VLOOKUP(D1237,Dados!$X$7:$Z$33,3,0)*(AI1237-Q1237)))</f>
        <v/>
      </c>
      <c r="AI1237" s="47" t="str">
        <f aca="false">IF(B1237="","",P1237+Q1237+O1237+M1237+L1237-N1237)</f>
        <v/>
      </c>
      <c r="AJ1237" s="48" t="str">
        <f aca="false">IFERROR(IF(AND(AC1237="SIM",AG1237="-",Y1237="REVENDA"),(AB1237/1+1)*AI1237,IF(AND(AC1237="SIM",AG1237="Pneus",Y1237="REVENDA"),(AB1237/1+1)*(AI1237-AH1237),"")),"")</f>
        <v/>
      </c>
      <c r="AK1237" s="48" t="str">
        <f aca="false">IF(AJ1237="","",AJ1237*17%)</f>
        <v/>
      </c>
      <c r="AL1237" s="48" t="str">
        <f aca="false">IFERROR(IF(AC1237="NÃO","",IF(AK1237="","",IF(E1237="Simples Nacional",BF1237,IF(T1237=0.12,U1237*0.5833337002,IF(T1237=0,AI1237*0.07,U1237))))),"")</f>
        <v/>
      </c>
      <c r="AM1237" s="47" t="str">
        <f aca="false">IFERROR(IF(AC1237="NÃO","",IF(OR(AG1237="-",AG1237="Pneus"),AK1237-AL1237,"")),"")</f>
        <v/>
      </c>
      <c r="AN1237" s="48" t="str">
        <f aca="false">IF(AND(Y1237="REVENDA",AC1237="SIM",AG1237="BIT"),((AB1237/1+1)*AI1237)*0.4117,"")</f>
        <v/>
      </c>
      <c r="AO1237" s="48" t="str">
        <f aca="false">IF(AN1237="","",AN1237*17%)</f>
        <v/>
      </c>
      <c r="AP1237" s="49" t="str">
        <f aca="false">IF(AN1237="","",IF(T1237=0.12,(U1237*0.4117)*0.4117,IF(T1237=0,(AI1237*0.07)*0.4117,U1237*0.4117)))</f>
        <v/>
      </c>
      <c r="AQ1237" s="47" t="str">
        <f aca="false">IF(AN1237="","",AO1237-AP1237)</f>
        <v/>
      </c>
      <c r="AR1237" s="50" t="str">
        <f aca="false">IFERROR(IF(AND(AC1237="SIM",Y1237="REVENDA",LEFT(AG1237,5)="ANEXO")*OR(AE1237="ANEXO I",AF1237="ANEXO II"),VLOOKUP(H1237,Dados!G:I,2,0),""),"INSERIR MVA")</f>
        <v/>
      </c>
      <c r="AS1237" s="48" t="str">
        <f aca="false">IF(LEFT(AG1237,5)="ANEXO",VLOOKUP(AG1237,Dados!$X$111:$Z$112,2,0)*(AI1237-Q1237),"")</f>
        <v/>
      </c>
      <c r="AT1237" s="48" t="str">
        <f aca="false">IFERROR(IF(AR1237="","",(AI1237*AR1237)+AI1237),"INSERIR MVA")</f>
        <v/>
      </c>
      <c r="AU1237" s="48" t="str">
        <f aca="false">IF(AT1237="","",IF(AY1237=0.04,U1237,AS1237*AY1237))</f>
        <v/>
      </c>
      <c r="AV1237" s="47" t="str">
        <f aca="false">IFERROR(IF(AU1237="","",(VLOOKUP(AG1237,Dados!$X$111:$Z$112,3,0)*AT1237*0.17)),"INSERIR MVA")</f>
        <v/>
      </c>
      <c r="AW1237" s="47" t="str">
        <f aca="false">IFERROR(IF(AR1237="","",AV1237-AU1237),"")</f>
        <v/>
      </c>
      <c r="AX1237" s="51" t="str">
        <f aca="false">IFERROR(IF(AC1237="NÃO","",IF(AM1237&lt;&gt;"",AM1237-W1237,IF(AQ1237&lt;&gt;"",AQ1237-W1237,IF(AW1237&lt;&gt;"",AW1237-W1237,"")))),"")</f>
        <v/>
      </c>
      <c r="AY1237" s="46" t="str">
        <f aca="false">IFERROR(IF(ISNA(VLOOKUP(R1237,Dados!$X$2:$Y$5,2,0)),VLOOKUP(D1237,Dados!$X$7:$Y$33,2,0),VLOOKUP(R1237,Dados!$X$2:$Y$5,2,0)),"")</f>
        <v/>
      </c>
      <c r="AZ1237" s="52" t="str">
        <f aca="false">IF(C1237="","",IF(AND(Y1237="CONSUMO",AC1237="NÃO")*OR(AG1237="-",AG1237="BIT"),IF(E1237&lt;&gt;"",(AI1237-(P1237+L1237-N1237+Q1237)*AY1237)/0.83),""))</f>
        <v/>
      </c>
      <c r="BA1237" s="51" t="str">
        <f aca="false">IF(AZ1237="","",AZ1237*0.17-((P1237+L1237-N1237+Q1237)*AY1237))</f>
        <v/>
      </c>
      <c r="BB1237" s="51" t="str">
        <f aca="false">IF(AND(Y1237="CONSUMO",AG1237="ANEXO I",AY1237&gt;4%),(AI1237-(P1237+L1237-N1237+Q1237)*0.0514)/0.83*(0.5177)*(0.17)-AI1237*0.0514,IF(AND(Y1237="CONSUMO",AG1237="ANEXO II",AY1237&gt;4%),(AI1237-(P1237+L1237-N1237+Q1237)*0.041)/0.83*(0.3295)*(0.17)-AI1237*0.041,IF(AND(Y1237="CONSUMO",AG1237="ANEXO I",AY1237=4%),(AI1237-(P1237+L1237-N1237+Q1237)*0.04)/0.83*(0.5177)*(0.17)-AI1237*0.04,IF(AND(Y1237="CONSUMO",AG1237="ANEXO II",AY1237=4%),(AI1237-(P1237+L1237-N1237+Q1237)*0.04)/0.83*(0.3295)*(0.17)-AI1237*0.04,""))))</f>
        <v/>
      </c>
      <c r="BC1237" s="51" t="str">
        <f aca="false">IF(C1237="","",IF(AND(Y1237="CONSUMO",AC1237="SIM")*OR(AG1237="-",AG1237="BIT"),IF(E1237&lt;&gt;"",(AI1237-(P1237+L1237-N1237+Q1237)*AY1237)/0.83),""))</f>
        <v/>
      </c>
      <c r="BD1237" s="51" t="str">
        <f aca="false">IF(BC1237="","",BC1237*0.17)</f>
        <v/>
      </c>
      <c r="BE1237" s="51" t="str">
        <f aca="false">IF(I1237=6908,0,IF(BC1237="","",BD1237-((P1237+L1237-N1237+Q1237)*AY1237)))</f>
        <v/>
      </c>
      <c r="BF1237" s="53" t="str">
        <f aca="false">IF(B1237="","",IF(OR(B1237="",E1237="Regime Normal"),0,(AI1237-Q1237)*VLOOKUP(R1237,Dados!$X$98:$Y$108,2,0)))</f>
        <v/>
      </c>
      <c r="BG1237" s="54" t="str">
        <f aca="false">IFERROR(VLOOKUP(I1237,Dados!$AC$27:$AD$43,2,0),IF(B1237="","",IF(D1237&lt;&gt;"MT",IF(AND(AC1237="SIM",Y1237="Revenda"),"2403",IF(AND(AC1237="SIM",Y1237="Consumo"),"2407",IF(AND(AC1237="NÃO",Y1237="Revenda"),"2102",IF(AND(AC1237="NÃO",Y1237="Consumo"),"2556",)))),REPLACE(I1237,1,1,1))))</f>
        <v/>
      </c>
    </row>
    <row r="1238" customFormat="false" ht="12.8" hidden="false" customHeight="true" outlineLevel="0" collapsed="false">
      <c r="Y1238" s="45"/>
      <c r="Z1238" s="46" t="str">
        <f aca="false">IF(B1238="","",(IFERROR(VLOOKUP(H1238,Dados!A$3:B$15000,2,0),"Não Encontrado")))</f>
        <v/>
      </c>
      <c r="AA1238" s="46" t="str">
        <f aca="false">IF(B1238="","",(IFERROR(VLOOKUP(G1238,Dados!C$3:E$15000,3,0),"Não Encontrado")))</f>
        <v/>
      </c>
      <c r="AB1238" s="46" t="str">
        <f aca="false">IFERROR(IF(Z1238&lt;&gt;"Não Encontrado",Z1238,IF(AA1238&lt;&gt;"Não Encontrado",AA1238,"")),"")</f>
        <v/>
      </c>
      <c r="AC1238" s="45" t="str">
        <f aca="false">IF(B1238="","",IF(AB1238="","NÃO","SIM"))</f>
        <v/>
      </c>
      <c r="AD1238" s="45" t="str">
        <f aca="false">IFERROR(VLOOKUP(G1238,Dados!$P$3:$R$500,3,0),"")</f>
        <v/>
      </c>
      <c r="AE1238" s="45" t="str">
        <f aca="false">IFERROR(VLOOKUP(G1238,Dados!$K$3:$L$500,2,0),"")</f>
        <v/>
      </c>
      <c r="AF1238" s="45" t="str">
        <f aca="false">IFERROR(VLOOKUP(G1238,Dados!$M$3:$N$500,2,0),"")</f>
        <v/>
      </c>
      <c r="AG1238" s="45" t="str">
        <f aca="false">IF(F1238="","",IF(AND(AD1238="",AE1238="",AF1238=""),"-",IF(AND(AD1238="BIT",AE1238="",AF1238=""),"BIT",IF(AND(AE1238="ANEXO I",AD1238="",AF1238=""),"ANEXO I",IF(AND(AF1238="ANEXO II",AD1238="",AE1238=""),"ANEXO II","Escolher")))))</f>
        <v/>
      </c>
      <c r="AH1238" s="45" t="str">
        <f aca="false">IF(AG1238&lt;&gt;"Pneus","",IFERROR(VLOOKUP(R1238,Dados!$X$2:$Z$5,3,0)*(AI1238-Q1238),VLOOKUP(D1238,Dados!$X$7:$Z$33,3,0)*(AI1238-Q1238)))</f>
        <v/>
      </c>
      <c r="AI1238" s="47" t="str">
        <f aca="false">IF(B1238="","",P1238+Q1238+O1238+M1238+L1238-N1238)</f>
        <v/>
      </c>
      <c r="AJ1238" s="48" t="str">
        <f aca="false">IFERROR(IF(AND(AC1238="SIM",AG1238="-",Y1238="REVENDA"),(AB1238/1+1)*AI1238,IF(AND(AC1238="SIM",AG1238="Pneus",Y1238="REVENDA"),(AB1238/1+1)*(AI1238-AH1238),"")),"")</f>
        <v/>
      </c>
      <c r="AK1238" s="48" t="str">
        <f aca="false">IF(AJ1238="","",AJ1238*17%)</f>
        <v/>
      </c>
      <c r="AL1238" s="48" t="str">
        <f aca="false">IFERROR(IF(AC1238="NÃO","",IF(AK1238="","",IF(E1238="Simples Nacional",BF1238,IF(T1238=0.12,U1238*0.5833337002,IF(T1238=0,AI1238*0.07,U1238))))),"")</f>
        <v/>
      </c>
      <c r="AM1238" s="47" t="str">
        <f aca="false">IFERROR(IF(AC1238="NÃO","",IF(OR(AG1238="-",AG1238="Pneus"),AK1238-AL1238,"")),"")</f>
        <v/>
      </c>
      <c r="AN1238" s="48" t="str">
        <f aca="false">IF(AND(Y1238="REVENDA",AC1238="SIM",AG1238="BIT"),((AB1238/1+1)*AI1238)*0.4117,"")</f>
        <v/>
      </c>
      <c r="AO1238" s="48" t="str">
        <f aca="false">IF(AN1238="","",AN1238*17%)</f>
        <v/>
      </c>
      <c r="AP1238" s="49" t="str">
        <f aca="false">IF(AN1238="","",IF(T1238=0.12,(U1238*0.4117)*0.4117,IF(T1238=0,(AI1238*0.07)*0.4117,U1238*0.4117)))</f>
        <v/>
      </c>
      <c r="AQ1238" s="47" t="str">
        <f aca="false">IF(AN1238="","",AO1238-AP1238)</f>
        <v/>
      </c>
      <c r="AR1238" s="50" t="str">
        <f aca="false">IFERROR(IF(AND(AC1238="SIM",Y1238="REVENDA",LEFT(AG1238,5)="ANEXO")*OR(AE1238="ANEXO I",AF1238="ANEXO II"),VLOOKUP(H1238,Dados!G:I,2,0),""),"INSERIR MVA")</f>
        <v/>
      </c>
      <c r="AS1238" s="48" t="str">
        <f aca="false">IF(LEFT(AG1238,5)="ANEXO",VLOOKUP(AG1238,Dados!$X$111:$Z$112,2,0)*(AI1238-Q1238),"")</f>
        <v/>
      </c>
      <c r="AT1238" s="48" t="str">
        <f aca="false">IFERROR(IF(AR1238="","",(AI1238*AR1238)+AI1238),"INSERIR MVA")</f>
        <v/>
      </c>
      <c r="AU1238" s="48" t="str">
        <f aca="false">IF(AT1238="","",IF(AY1238=0.04,U1238,AS1238*AY1238))</f>
        <v/>
      </c>
      <c r="AV1238" s="47" t="str">
        <f aca="false">IFERROR(IF(AU1238="","",(VLOOKUP(AG1238,Dados!$X$111:$Z$112,3,0)*AT1238*0.17)),"INSERIR MVA")</f>
        <v/>
      </c>
      <c r="AW1238" s="47" t="str">
        <f aca="false">IFERROR(IF(AR1238="","",AV1238-AU1238),"")</f>
        <v/>
      </c>
      <c r="AX1238" s="51" t="str">
        <f aca="false">IFERROR(IF(AC1238="NÃO","",IF(AM1238&lt;&gt;"",AM1238-W1238,IF(AQ1238&lt;&gt;"",AQ1238-W1238,IF(AW1238&lt;&gt;"",AW1238-W1238,"")))),"")</f>
        <v/>
      </c>
      <c r="AY1238" s="46" t="str">
        <f aca="false">IFERROR(IF(ISNA(VLOOKUP(R1238,Dados!$X$2:$Y$5,2,0)),VLOOKUP(D1238,Dados!$X$7:$Y$33,2,0),VLOOKUP(R1238,Dados!$X$2:$Y$5,2,0)),"")</f>
        <v/>
      </c>
      <c r="AZ1238" s="52" t="str">
        <f aca="false">IF(C1238="","",IF(AND(Y1238="CONSUMO",AC1238="NÃO")*OR(AG1238="-",AG1238="BIT"),IF(E1238&lt;&gt;"",(AI1238-(P1238+L1238-N1238+Q1238)*AY1238)/0.83),""))</f>
        <v/>
      </c>
      <c r="BA1238" s="51" t="str">
        <f aca="false">IF(AZ1238="","",AZ1238*0.17-((P1238+L1238-N1238+Q1238)*AY1238))</f>
        <v/>
      </c>
      <c r="BB1238" s="51" t="str">
        <f aca="false">IF(AND(Y1238="CONSUMO",AG1238="ANEXO I",AY1238&gt;4%),(AI1238-(P1238+L1238-N1238+Q1238)*0.0514)/0.83*(0.5177)*(0.17)-AI1238*0.0514,IF(AND(Y1238="CONSUMO",AG1238="ANEXO II",AY1238&gt;4%),(AI1238-(P1238+L1238-N1238+Q1238)*0.041)/0.83*(0.3295)*(0.17)-AI1238*0.041,IF(AND(Y1238="CONSUMO",AG1238="ANEXO I",AY1238=4%),(AI1238-(P1238+L1238-N1238+Q1238)*0.04)/0.83*(0.5177)*(0.17)-AI1238*0.04,IF(AND(Y1238="CONSUMO",AG1238="ANEXO II",AY1238=4%),(AI1238-(P1238+L1238-N1238+Q1238)*0.04)/0.83*(0.3295)*(0.17)-AI1238*0.04,""))))</f>
        <v/>
      </c>
      <c r="BC1238" s="51" t="str">
        <f aca="false">IF(C1238="","",IF(AND(Y1238="CONSUMO",AC1238="SIM")*OR(AG1238="-",AG1238="BIT"),IF(E1238&lt;&gt;"",(AI1238-(P1238+L1238-N1238+Q1238)*AY1238)/0.83),""))</f>
        <v/>
      </c>
      <c r="BD1238" s="51" t="str">
        <f aca="false">IF(BC1238="","",BC1238*0.17)</f>
        <v/>
      </c>
      <c r="BE1238" s="51" t="str">
        <f aca="false">IF(I1238=6908,0,IF(BC1238="","",BD1238-((P1238+L1238-N1238+Q1238)*AY1238)))</f>
        <v/>
      </c>
      <c r="BF1238" s="53" t="str">
        <f aca="false">IF(B1238="","",IF(OR(B1238="",E1238="Regime Normal"),0,(AI1238-Q1238)*VLOOKUP(R1238,Dados!$X$98:$Y$108,2,0)))</f>
        <v/>
      </c>
      <c r="BG1238" s="54" t="str">
        <f aca="false">IFERROR(VLOOKUP(I1238,Dados!$AC$27:$AD$43,2,0),IF(B1238="","",IF(D1238&lt;&gt;"MT",IF(AND(AC1238="SIM",Y1238="Revenda"),"2403",IF(AND(AC1238="SIM",Y1238="Consumo"),"2407",IF(AND(AC1238="NÃO",Y1238="Revenda"),"2102",IF(AND(AC1238="NÃO",Y1238="Consumo"),"2556",)))),REPLACE(I1238,1,1,1))))</f>
        <v/>
      </c>
    </row>
    <row r="1239" customFormat="false" ht="12.8" hidden="false" customHeight="true" outlineLevel="0" collapsed="false">
      <c r="Y1239" s="45"/>
      <c r="Z1239" s="46" t="str">
        <f aca="false">IF(B1239="","",(IFERROR(VLOOKUP(H1239,Dados!A$3:B$15000,2,0),"Não Encontrado")))</f>
        <v/>
      </c>
      <c r="AA1239" s="46" t="str">
        <f aca="false">IF(B1239="","",(IFERROR(VLOOKUP(G1239,Dados!C$3:E$15000,3,0),"Não Encontrado")))</f>
        <v/>
      </c>
      <c r="AB1239" s="46" t="str">
        <f aca="false">IFERROR(IF(Z1239&lt;&gt;"Não Encontrado",Z1239,IF(AA1239&lt;&gt;"Não Encontrado",AA1239,"")),"")</f>
        <v/>
      </c>
      <c r="AC1239" s="45" t="str">
        <f aca="false">IF(B1239="","",IF(AB1239="","NÃO","SIM"))</f>
        <v/>
      </c>
      <c r="AD1239" s="45" t="str">
        <f aca="false">IFERROR(VLOOKUP(G1239,Dados!$P$3:$R$500,3,0),"")</f>
        <v/>
      </c>
      <c r="AE1239" s="45" t="str">
        <f aca="false">IFERROR(VLOOKUP(G1239,Dados!$K$3:$L$500,2,0),"")</f>
        <v/>
      </c>
      <c r="AF1239" s="45" t="str">
        <f aca="false">IFERROR(VLOOKUP(G1239,Dados!$M$3:$N$500,2,0),"")</f>
        <v/>
      </c>
      <c r="AG1239" s="45" t="str">
        <f aca="false">IF(F1239="","",IF(AND(AD1239="",AE1239="",AF1239=""),"-",IF(AND(AD1239="BIT",AE1239="",AF1239=""),"BIT",IF(AND(AE1239="ANEXO I",AD1239="",AF1239=""),"ANEXO I",IF(AND(AF1239="ANEXO II",AD1239="",AE1239=""),"ANEXO II","Escolher")))))</f>
        <v/>
      </c>
      <c r="AH1239" s="45" t="str">
        <f aca="false">IF(AG1239&lt;&gt;"Pneus","",IFERROR(VLOOKUP(R1239,Dados!$X$2:$Z$5,3,0)*(AI1239-Q1239),VLOOKUP(D1239,Dados!$X$7:$Z$33,3,0)*(AI1239-Q1239)))</f>
        <v/>
      </c>
      <c r="AI1239" s="47" t="str">
        <f aca="false">IF(B1239="","",P1239+Q1239+O1239+M1239+L1239-N1239)</f>
        <v/>
      </c>
      <c r="AJ1239" s="48" t="str">
        <f aca="false">IFERROR(IF(AND(AC1239="SIM",AG1239="-",Y1239="REVENDA"),(AB1239/1+1)*AI1239,IF(AND(AC1239="SIM",AG1239="Pneus",Y1239="REVENDA"),(AB1239/1+1)*(AI1239-AH1239),"")),"")</f>
        <v/>
      </c>
      <c r="AK1239" s="48" t="str">
        <f aca="false">IF(AJ1239="","",AJ1239*17%)</f>
        <v/>
      </c>
      <c r="AL1239" s="48" t="str">
        <f aca="false">IFERROR(IF(AC1239="NÃO","",IF(AK1239="","",IF(E1239="Simples Nacional",BF1239,IF(T1239=0.12,U1239*0.5833337002,IF(T1239=0,AI1239*0.07,U1239))))),"")</f>
        <v/>
      </c>
      <c r="AM1239" s="47" t="str">
        <f aca="false">IFERROR(IF(AC1239="NÃO","",IF(OR(AG1239="-",AG1239="Pneus"),AK1239-AL1239,"")),"")</f>
        <v/>
      </c>
      <c r="AN1239" s="48" t="str">
        <f aca="false">IF(AND(Y1239="REVENDA",AC1239="SIM",AG1239="BIT"),((AB1239/1+1)*AI1239)*0.4117,"")</f>
        <v/>
      </c>
      <c r="AO1239" s="48" t="str">
        <f aca="false">IF(AN1239="","",AN1239*17%)</f>
        <v/>
      </c>
      <c r="AP1239" s="49" t="str">
        <f aca="false">IF(AN1239="","",IF(T1239=0.12,(U1239*0.4117)*0.4117,IF(T1239=0,(AI1239*0.07)*0.4117,U1239*0.4117)))</f>
        <v/>
      </c>
      <c r="AQ1239" s="47" t="str">
        <f aca="false">IF(AN1239="","",AO1239-AP1239)</f>
        <v/>
      </c>
      <c r="AR1239" s="50" t="str">
        <f aca="false">IFERROR(IF(AND(AC1239="SIM",Y1239="REVENDA",LEFT(AG1239,5)="ANEXO")*OR(AE1239="ANEXO I",AF1239="ANEXO II"),VLOOKUP(H1239,Dados!G:I,2,0),""),"INSERIR MVA")</f>
        <v/>
      </c>
      <c r="AS1239" s="48" t="str">
        <f aca="false">IF(LEFT(AG1239,5)="ANEXO",VLOOKUP(AG1239,Dados!$X$111:$Z$112,2,0)*(AI1239-Q1239),"")</f>
        <v/>
      </c>
      <c r="AT1239" s="48" t="str">
        <f aca="false">IFERROR(IF(AR1239="","",(AI1239*AR1239)+AI1239),"INSERIR MVA")</f>
        <v/>
      </c>
      <c r="AU1239" s="48" t="str">
        <f aca="false">IF(AT1239="","",IF(AY1239=0.04,U1239,AS1239*AY1239))</f>
        <v/>
      </c>
      <c r="AV1239" s="47" t="str">
        <f aca="false">IFERROR(IF(AU1239="","",(VLOOKUP(AG1239,Dados!$X$111:$Z$112,3,0)*AT1239*0.17)),"INSERIR MVA")</f>
        <v/>
      </c>
      <c r="AW1239" s="47" t="str">
        <f aca="false">IFERROR(IF(AR1239="","",AV1239-AU1239),"")</f>
        <v/>
      </c>
      <c r="AX1239" s="51" t="str">
        <f aca="false">IFERROR(IF(AC1239="NÃO","",IF(AM1239&lt;&gt;"",AM1239-W1239,IF(AQ1239&lt;&gt;"",AQ1239-W1239,IF(AW1239&lt;&gt;"",AW1239-W1239,"")))),"")</f>
        <v/>
      </c>
      <c r="AY1239" s="46" t="str">
        <f aca="false">IFERROR(IF(ISNA(VLOOKUP(R1239,Dados!$X$2:$Y$5,2,0)),VLOOKUP(D1239,Dados!$X$7:$Y$33,2,0),VLOOKUP(R1239,Dados!$X$2:$Y$5,2,0)),"")</f>
        <v/>
      </c>
      <c r="AZ1239" s="52" t="str">
        <f aca="false">IF(C1239="","",IF(AND(Y1239="CONSUMO",AC1239="NÃO")*OR(AG1239="-",AG1239="BIT"),IF(E1239&lt;&gt;"",(AI1239-(P1239+L1239-N1239+Q1239)*AY1239)/0.83),""))</f>
        <v/>
      </c>
      <c r="BA1239" s="51" t="str">
        <f aca="false">IF(AZ1239="","",AZ1239*0.17-((P1239+L1239-N1239+Q1239)*AY1239))</f>
        <v/>
      </c>
      <c r="BB1239" s="51" t="str">
        <f aca="false">IF(AND(Y1239="CONSUMO",AG1239="ANEXO I",AY1239&gt;4%),(AI1239-(P1239+L1239-N1239+Q1239)*0.0514)/0.83*(0.5177)*(0.17)-AI1239*0.0514,IF(AND(Y1239="CONSUMO",AG1239="ANEXO II",AY1239&gt;4%),(AI1239-(P1239+L1239-N1239+Q1239)*0.041)/0.83*(0.3295)*(0.17)-AI1239*0.041,IF(AND(Y1239="CONSUMO",AG1239="ANEXO I",AY1239=4%),(AI1239-(P1239+L1239-N1239+Q1239)*0.04)/0.83*(0.5177)*(0.17)-AI1239*0.04,IF(AND(Y1239="CONSUMO",AG1239="ANEXO II",AY1239=4%),(AI1239-(P1239+L1239-N1239+Q1239)*0.04)/0.83*(0.3295)*(0.17)-AI1239*0.04,""))))</f>
        <v/>
      </c>
      <c r="BC1239" s="51" t="str">
        <f aca="false">IF(C1239="","",IF(AND(Y1239="CONSUMO",AC1239="SIM")*OR(AG1239="-",AG1239="BIT"),IF(E1239&lt;&gt;"",(AI1239-(P1239+L1239-N1239+Q1239)*AY1239)/0.83),""))</f>
        <v/>
      </c>
      <c r="BD1239" s="51" t="str">
        <f aca="false">IF(BC1239="","",BC1239*0.17)</f>
        <v/>
      </c>
      <c r="BE1239" s="51" t="str">
        <f aca="false">IF(I1239=6908,0,IF(BC1239="","",BD1239-((P1239+L1239-N1239+Q1239)*AY1239)))</f>
        <v/>
      </c>
      <c r="BF1239" s="53" t="str">
        <f aca="false">IF(B1239="","",IF(OR(B1239="",E1239="Regime Normal"),0,(AI1239-Q1239)*VLOOKUP(R1239,Dados!$X$98:$Y$108,2,0)))</f>
        <v/>
      </c>
      <c r="BG1239" s="54" t="str">
        <f aca="false">IFERROR(VLOOKUP(I1239,Dados!$AC$27:$AD$43,2,0),IF(B1239="","",IF(D1239&lt;&gt;"MT",IF(AND(AC1239="SIM",Y1239="Revenda"),"2403",IF(AND(AC1239="SIM",Y1239="Consumo"),"2407",IF(AND(AC1239="NÃO",Y1239="Revenda"),"2102",IF(AND(AC1239="NÃO",Y1239="Consumo"),"2556",)))),REPLACE(I1239,1,1,1))))</f>
        <v/>
      </c>
    </row>
    <row r="1240" customFormat="false" ht="12.8" hidden="false" customHeight="true" outlineLevel="0" collapsed="false">
      <c r="Y1240" s="45"/>
      <c r="Z1240" s="46" t="str">
        <f aca="false">IF(B1240="","",(IFERROR(VLOOKUP(H1240,Dados!A$3:B$15000,2,0),"Não Encontrado")))</f>
        <v/>
      </c>
      <c r="AA1240" s="46" t="str">
        <f aca="false">IF(B1240="","",(IFERROR(VLOOKUP(G1240,Dados!C$3:E$15000,3,0),"Não Encontrado")))</f>
        <v/>
      </c>
      <c r="AB1240" s="46" t="str">
        <f aca="false">IFERROR(IF(Z1240&lt;&gt;"Não Encontrado",Z1240,IF(AA1240&lt;&gt;"Não Encontrado",AA1240,"")),"")</f>
        <v/>
      </c>
      <c r="AC1240" s="45" t="str">
        <f aca="false">IF(B1240="","",IF(AB1240="","NÃO","SIM"))</f>
        <v/>
      </c>
      <c r="AD1240" s="45" t="str">
        <f aca="false">IFERROR(VLOOKUP(G1240,Dados!$P$3:$R$500,3,0),"")</f>
        <v/>
      </c>
      <c r="AE1240" s="45" t="str">
        <f aca="false">IFERROR(VLOOKUP(G1240,Dados!$K$3:$L$500,2,0),"")</f>
        <v/>
      </c>
      <c r="AF1240" s="45" t="str">
        <f aca="false">IFERROR(VLOOKUP(G1240,Dados!$M$3:$N$500,2,0),"")</f>
        <v/>
      </c>
      <c r="AG1240" s="45" t="str">
        <f aca="false">IF(F1240="","",IF(AND(AD1240="",AE1240="",AF1240=""),"-",IF(AND(AD1240="BIT",AE1240="",AF1240=""),"BIT",IF(AND(AE1240="ANEXO I",AD1240="",AF1240=""),"ANEXO I",IF(AND(AF1240="ANEXO II",AD1240="",AE1240=""),"ANEXO II","Escolher")))))</f>
        <v/>
      </c>
      <c r="AH1240" s="45" t="str">
        <f aca="false">IF(AG1240&lt;&gt;"Pneus","",IFERROR(VLOOKUP(R1240,Dados!$X$2:$Z$5,3,0)*(AI1240-Q1240),VLOOKUP(D1240,Dados!$X$7:$Z$33,3,0)*(AI1240-Q1240)))</f>
        <v/>
      </c>
      <c r="AI1240" s="47" t="str">
        <f aca="false">IF(B1240="","",P1240+Q1240+O1240+M1240+L1240-N1240)</f>
        <v/>
      </c>
      <c r="AJ1240" s="48" t="str">
        <f aca="false">IFERROR(IF(AND(AC1240="SIM",AG1240="-",Y1240="REVENDA"),(AB1240/1+1)*AI1240,IF(AND(AC1240="SIM",AG1240="Pneus",Y1240="REVENDA"),(AB1240/1+1)*(AI1240-AH1240),"")),"")</f>
        <v/>
      </c>
      <c r="AK1240" s="48" t="str">
        <f aca="false">IF(AJ1240="","",AJ1240*17%)</f>
        <v/>
      </c>
      <c r="AL1240" s="48" t="str">
        <f aca="false">IFERROR(IF(AC1240="NÃO","",IF(AK1240="","",IF(E1240="Simples Nacional",BF1240,IF(T1240=0.12,U1240*0.5833337002,IF(T1240=0,AI1240*0.07,U1240))))),"")</f>
        <v/>
      </c>
      <c r="AM1240" s="47" t="str">
        <f aca="false">IFERROR(IF(AC1240="NÃO","",IF(OR(AG1240="-",AG1240="Pneus"),AK1240-AL1240,"")),"")</f>
        <v/>
      </c>
      <c r="AN1240" s="48" t="str">
        <f aca="false">IF(AND(Y1240="REVENDA",AC1240="SIM",AG1240="BIT"),((AB1240/1+1)*AI1240)*0.4117,"")</f>
        <v/>
      </c>
      <c r="AO1240" s="48" t="str">
        <f aca="false">IF(AN1240="","",AN1240*17%)</f>
        <v/>
      </c>
      <c r="AP1240" s="49" t="str">
        <f aca="false">IF(AN1240="","",IF(T1240=0.12,(U1240*0.4117)*0.4117,IF(T1240=0,(AI1240*0.07)*0.4117,U1240*0.4117)))</f>
        <v/>
      </c>
      <c r="AQ1240" s="47" t="str">
        <f aca="false">IF(AN1240="","",AO1240-AP1240)</f>
        <v/>
      </c>
      <c r="AR1240" s="50" t="str">
        <f aca="false">IFERROR(IF(AND(AC1240="SIM",Y1240="REVENDA",LEFT(AG1240,5)="ANEXO")*OR(AE1240="ANEXO I",AF1240="ANEXO II"),VLOOKUP(H1240,Dados!G:I,2,0),""),"INSERIR MVA")</f>
        <v/>
      </c>
      <c r="AS1240" s="48" t="str">
        <f aca="false">IF(LEFT(AG1240,5)="ANEXO",VLOOKUP(AG1240,Dados!$X$111:$Z$112,2,0)*(AI1240-Q1240),"")</f>
        <v/>
      </c>
      <c r="AT1240" s="48" t="str">
        <f aca="false">IFERROR(IF(AR1240="","",(AI1240*AR1240)+AI1240),"INSERIR MVA")</f>
        <v/>
      </c>
      <c r="AU1240" s="48" t="str">
        <f aca="false">IF(AT1240="","",IF(AY1240=0.04,U1240,AS1240*AY1240))</f>
        <v/>
      </c>
      <c r="AV1240" s="47" t="str">
        <f aca="false">IFERROR(IF(AU1240="","",(VLOOKUP(AG1240,Dados!$X$111:$Z$112,3,0)*AT1240*0.17)),"INSERIR MVA")</f>
        <v/>
      </c>
      <c r="AW1240" s="47" t="str">
        <f aca="false">IFERROR(IF(AR1240="","",AV1240-AU1240),"")</f>
        <v/>
      </c>
      <c r="AX1240" s="51" t="str">
        <f aca="false">IFERROR(IF(AC1240="NÃO","",IF(AM1240&lt;&gt;"",AM1240-W1240,IF(AQ1240&lt;&gt;"",AQ1240-W1240,IF(AW1240&lt;&gt;"",AW1240-W1240,"")))),"")</f>
        <v/>
      </c>
      <c r="AY1240" s="46" t="str">
        <f aca="false">IFERROR(IF(ISNA(VLOOKUP(R1240,Dados!$X$2:$Y$5,2,0)),VLOOKUP(D1240,Dados!$X$7:$Y$33,2,0),VLOOKUP(R1240,Dados!$X$2:$Y$5,2,0)),"")</f>
        <v/>
      </c>
      <c r="AZ1240" s="52" t="str">
        <f aca="false">IF(C1240="","",IF(AND(Y1240="CONSUMO",AC1240="NÃO")*OR(AG1240="-",AG1240="BIT"),IF(E1240&lt;&gt;"",(AI1240-(P1240+L1240-N1240+Q1240)*AY1240)/0.83),""))</f>
        <v/>
      </c>
      <c r="BA1240" s="51" t="str">
        <f aca="false">IF(AZ1240="","",AZ1240*0.17-((P1240+L1240-N1240+Q1240)*AY1240))</f>
        <v/>
      </c>
      <c r="BB1240" s="51" t="str">
        <f aca="false">IF(AND(Y1240="CONSUMO",AG1240="ANEXO I",AY1240&gt;4%),(AI1240-(P1240+L1240-N1240+Q1240)*0.0514)/0.83*(0.5177)*(0.17)-AI1240*0.0514,IF(AND(Y1240="CONSUMO",AG1240="ANEXO II",AY1240&gt;4%),(AI1240-(P1240+L1240-N1240+Q1240)*0.041)/0.83*(0.3295)*(0.17)-AI1240*0.041,IF(AND(Y1240="CONSUMO",AG1240="ANEXO I",AY1240=4%),(AI1240-(P1240+L1240-N1240+Q1240)*0.04)/0.83*(0.5177)*(0.17)-AI1240*0.04,IF(AND(Y1240="CONSUMO",AG1240="ANEXO II",AY1240=4%),(AI1240-(P1240+L1240-N1240+Q1240)*0.04)/0.83*(0.3295)*(0.17)-AI1240*0.04,""))))</f>
        <v/>
      </c>
      <c r="BC1240" s="51" t="str">
        <f aca="false">IF(C1240="","",IF(AND(Y1240="CONSUMO",AC1240="SIM")*OR(AG1240="-",AG1240="BIT"),IF(E1240&lt;&gt;"",(AI1240-(P1240+L1240-N1240+Q1240)*AY1240)/0.83),""))</f>
        <v/>
      </c>
      <c r="BD1240" s="51" t="str">
        <f aca="false">IF(BC1240="","",BC1240*0.17)</f>
        <v/>
      </c>
      <c r="BE1240" s="51" t="str">
        <f aca="false">IF(I1240=6908,0,IF(BC1240="","",BD1240-((P1240+L1240-N1240+Q1240)*AY1240)))</f>
        <v/>
      </c>
      <c r="BF1240" s="53" t="str">
        <f aca="false">IF(B1240="","",IF(OR(B1240="",E1240="Regime Normal"),0,(AI1240-Q1240)*VLOOKUP(R1240,Dados!$X$98:$Y$108,2,0)))</f>
        <v/>
      </c>
      <c r="BG1240" s="54" t="str">
        <f aca="false">IFERROR(VLOOKUP(I1240,Dados!$AC$27:$AD$43,2,0),IF(B1240="","",IF(D1240&lt;&gt;"MT",IF(AND(AC1240="SIM",Y1240="Revenda"),"2403",IF(AND(AC1240="SIM",Y1240="Consumo"),"2407",IF(AND(AC1240="NÃO",Y1240="Revenda"),"2102",IF(AND(AC1240="NÃO",Y1240="Consumo"),"2556",)))),REPLACE(I1240,1,1,1))))</f>
        <v/>
      </c>
    </row>
    <row r="1241" customFormat="false" ht="12.8" hidden="false" customHeight="true" outlineLevel="0" collapsed="false">
      <c r="Y1241" s="45"/>
      <c r="Z1241" s="46" t="str">
        <f aca="false">IF(B1241="","",(IFERROR(VLOOKUP(H1241,Dados!A$3:B$15000,2,0),"Não Encontrado")))</f>
        <v/>
      </c>
      <c r="AA1241" s="46" t="str">
        <f aca="false">IF(B1241="","",(IFERROR(VLOOKUP(G1241,Dados!C$3:E$15000,3,0),"Não Encontrado")))</f>
        <v/>
      </c>
      <c r="AB1241" s="46" t="str">
        <f aca="false">IFERROR(IF(Z1241&lt;&gt;"Não Encontrado",Z1241,IF(AA1241&lt;&gt;"Não Encontrado",AA1241,"")),"")</f>
        <v/>
      </c>
      <c r="AC1241" s="45" t="str">
        <f aca="false">IF(B1241="","",IF(AB1241="","NÃO","SIM"))</f>
        <v/>
      </c>
      <c r="AD1241" s="45" t="str">
        <f aca="false">IFERROR(VLOOKUP(G1241,Dados!$P$3:$R$500,3,0),"")</f>
        <v/>
      </c>
      <c r="AE1241" s="45" t="str">
        <f aca="false">IFERROR(VLOOKUP(G1241,Dados!$K$3:$L$500,2,0),"")</f>
        <v/>
      </c>
      <c r="AF1241" s="45" t="str">
        <f aca="false">IFERROR(VLOOKUP(G1241,Dados!$M$3:$N$500,2,0),"")</f>
        <v/>
      </c>
      <c r="AG1241" s="45" t="str">
        <f aca="false">IF(F1241="","",IF(AND(AD1241="",AE1241="",AF1241=""),"-",IF(AND(AD1241="BIT",AE1241="",AF1241=""),"BIT",IF(AND(AE1241="ANEXO I",AD1241="",AF1241=""),"ANEXO I",IF(AND(AF1241="ANEXO II",AD1241="",AE1241=""),"ANEXO II","Escolher")))))</f>
        <v/>
      </c>
      <c r="AH1241" s="45" t="str">
        <f aca="false">IF(AG1241&lt;&gt;"Pneus","",IFERROR(VLOOKUP(R1241,Dados!$X$2:$Z$5,3,0)*(AI1241-Q1241),VLOOKUP(D1241,Dados!$X$7:$Z$33,3,0)*(AI1241-Q1241)))</f>
        <v/>
      </c>
      <c r="AI1241" s="47" t="str">
        <f aca="false">IF(B1241="","",P1241+Q1241+O1241+M1241+L1241-N1241)</f>
        <v/>
      </c>
      <c r="AJ1241" s="48" t="str">
        <f aca="false">IFERROR(IF(AND(AC1241="SIM",AG1241="-",Y1241="REVENDA"),(AB1241/1+1)*AI1241,IF(AND(AC1241="SIM",AG1241="Pneus",Y1241="REVENDA"),(AB1241/1+1)*(AI1241-AH1241),"")),"")</f>
        <v/>
      </c>
      <c r="AK1241" s="48" t="str">
        <f aca="false">IF(AJ1241="","",AJ1241*17%)</f>
        <v/>
      </c>
      <c r="AL1241" s="48" t="str">
        <f aca="false">IFERROR(IF(AC1241="NÃO","",IF(AK1241="","",IF(E1241="Simples Nacional",BF1241,IF(T1241=0.12,U1241*0.5833337002,IF(T1241=0,AI1241*0.07,U1241))))),"")</f>
        <v/>
      </c>
      <c r="AM1241" s="47" t="str">
        <f aca="false">IFERROR(IF(AC1241="NÃO","",IF(OR(AG1241="-",AG1241="Pneus"),AK1241-AL1241,"")),"")</f>
        <v/>
      </c>
      <c r="AN1241" s="48" t="str">
        <f aca="false">IF(AND(Y1241="REVENDA",AC1241="SIM",AG1241="BIT"),((AB1241/1+1)*AI1241)*0.4117,"")</f>
        <v/>
      </c>
      <c r="AO1241" s="48" t="str">
        <f aca="false">IF(AN1241="","",AN1241*17%)</f>
        <v/>
      </c>
      <c r="AP1241" s="49" t="str">
        <f aca="false">IF(AN1241="","",IF(T1241=0.12,(U1241*0.4117)*0.4117,IF(T1241=0,(AI1241*0.07)*0.4117,U1241*0.4117)))</f>
        <v/>
      </c>
      <c r="AQ1241" s="47" t="str">
        <f aca="false">IF(AN1241="","",AO1241-AP1241)</f>
        <v/>
      </c>
      <c r="AR1241" s="50" t="str">
        <f aca="false">IFERROR(IF(AND(AC1241="SIM",Y1241="REVENDA",LEFT(AG1241,5)="ANEXO")*OR(AE1241="ANEXO I",AF1241="ANEXO II"),VLOOKUP(H1241,Dados!G:I,2,0),""),"INSERIR MVA")</f>
        <v/>
      </c>
      <c r="AS1241" s="48" t="str">
        <f aca="false">IF(LEFT(AG1241,5)="ANEXO",VLOOKUP(AG1241,Dados!$X$111:$Z$112,2,0)*(AI1241-Q1241),"")</f>
        <v/>
      </c>
      <c r="AT1241" s="48" t="str">
        <f aca="false">IFERROR(IF(AR1241="","",(AI1241*AR1241)+AI1241),"INSERIR MVA")</f>
        <v/>
      </c>
      <c r="AU1241" s="48" t="str">
        <f aca="false">IF(AT1241="","",IF(AY1241=0.04,U1241,AS1241*AY1241))</f>
        <v/>
      </c>
      <c r="AV1241" s="47" t="str">
        <f aca="false">IFERROR(IF(AU1241="","",(VLOOKUP(AG1241,Dados!$X$111:$Z$112,3,0)*AT1241*0.17)),"INSERIR MVA")</f>
        <v/>
      </c>
      <c r="AW1241" s="47" t="str">
        <f aca="false">IFERROR(IF(AR1241="","",AV1241-AU1241),"")</f>
        <v/>
      </c>
      <c r="AX1241" s="51" t="str">
        <f aca="false">IFERROR(IF(AC1241="NÃO","",IF(AM1241&lt;&gt;"",AM1241-W1241,IF(AQ1241&lt;&gt;"",AQ1241-W1241,IF(AW1241&lt;&gt;"",AW1241-W1241,"")))),"")</f>
        <v/>
      </c>
      <c r="AY1241" s="46" t="str">
        <f aca="false">IFERROR(IF(ISNA(VLOOKUP(R1241,Dados!$X$2:$Y$5,2,0)),VLOOKUP(D1241,Dados!$X$7:$Y$33,2,0),VLOOKUP(R1241,Dados!$X$2:$Y$5,2,0)),"")</f>
        <v/>
      </c>
      <c r="AZ1241" s="52" t="str">
        <f aca="false">IF(C1241="","",IF(AND(Y1241="CONSUMO",AC1241="NÃO")*OR(AG1241="-",AG1241="BIT"),IF(E1241&lt;&gt;"",(AI1241-(P1241+L1241-N1241+Q1241)*AY1241)/0.83),""))</f>
        <v/>
      </c>
      <c r="BA1241" s="51" t="str">
        <f aca="false">IF(AZ1241="","",AZ1241*0.17-((P1241+L1241-N1241+Q1241)*AY1241))</f>
        <v/>
      </c>
      <c r="BB1241" s="51" t="str">
        <f aca="false">IF(AND(Y1241="CONSUMO",AG1241="ANEXO I",AY1241&gt;4%),(AI1241-(P1241+L1241-N1241+Q1241)*0.0514)/0.83*(0.5177)*(0.17)-AI1241*0.0514,IF(AND(Y1241="CONSUMO",AG1241="ANEXO II",AY1241&gt;4%),(AI1241-(P1241+L1241-N1241+Q1241)*0.041)/0.83*(0.3295)*(0.17)-AI1241*0.041,IF(AND(Y1241="CONSUMO",AG1241="ANEXO I",AY1241=4%),(AI1241-(P1241+L1241-N1241+Q1241)*0.04)/0.83*(0.5177)*(0.17)-AI1241*0.04,IF(AND(Y1241="CONSUMO",AG1241="ANEXO II",AY1241=4%),(AI1241-(P1241+L1241-N1241+Q1241)*0.04)/0.83*(0.3295)*(0.17)-AI1241*0.04,""))))</f>
        <v/>
      </c>
      <c r="BC1241" s="51" t="str">
        <f aca="false">IF(C1241="","",IF(AND(Y1241="CONSUMO",AC1241="SIM")*OR(AG1241="-",AG1241="BIT"),IF(E1241&lt;&gt;"",(AI1241-(P1241+L1241-N1241+Q1241)*AY1241)/0.83),""))</f>
        <v/>
      </c>
      <c r="BD1241" s="51" t="str">
        <f aca="false">IF(BC1241="","",BC1241*0.17)</f>
        <v/>
      </c>
      <c r="BE1241" s="51" t="str">
        <f aca="false">IF(I1241=6908,0,IF(BC1241="","",BD1241-((P1241+L1241-N1241+Q1241)*AY1241)))</f>
        <v/>
      </c>
      <c r="BF1241" s="53" t="str">
        <f aca="false">IF(B1241="","",IF(OR(B1241="",E1241="Regime Normal"),0,(AI1241-Q1241)*VLOOKUP(R1241,Dados!$X$98:$Y$108,2,0)))</f>
        <v/>
      </c>
      <c r="BG1241" s="54" t="str">
        <f aca="false">IFERROR(VLOOKUP(I1241,Dados!$AC$27:$AD$43,2,0),IF(B1241="","",IF(D1241&lt;&gt;"MT",IF(AND(AC1241="SIM",Y1241="Revenda"),"2403",IF(AND(AC1241="SIM",Y1241="Consumo"),"2407",IF(AND(AC1241="NÃO",Y1241="Revenda"),"2102",IF(AND(AC1241="NÃO",Y1241="Consumo"),"2556",)))),REPLACE(I1241,1,1,1))))</f>
        <v/>
      </c>
    </row>
    <row r="1242" customFormat="false" ht="12.8" hidden="false" customHeight="true" outlineLevel="0" collapsed="false">
      <c r="Y1242" s="45"/>
      <c r="Z1242" s="46" t="str">
        <f aca="false">IF(B1242="","",(IFERROR(VLOOKUP(H1242,Dados!A$3:B$15000,2,0),"Não Encontrado")))</f>
        <v/>
      </c>
      <c r="AA1242" s="46" t="str">
        <f aca="false">IF(B1242="","",(IFERROR(VLOOKUP(G1242,Dados!C$3:E$15000,3,0),"Não Encontrado")))</f>
        <v/>
      </c>
      <c r="AB1242" s="46" t="str">
        <f aca="false">IFERROR(IF(Z1242&lt;&gt;"Não Encontrado",Z1242,IF(AA1242&lt;&gt;"Não Encontrado",AA1242,"")),"")</f>
        <v/>
      </c>
      <c r="AC1242" s="45" t="str">
        <f aca="false">IF(B1242="","",IF(AB1242="","NÃO","SIM"))</f>
        <v/>
      </c>
      <c r="AD1242" s="45" t="str">
        <f aca="false">IFERROR(VLOOKUP(G1242,Dados!$P$3:$R$500,3,0),"")</f>
        <v/>
      </c>
      <c r="AE1242" s="45" t="str">
        <f aca="false">IFERROR(VLOOKUP(G1242,Dados!$K$3:$L$500,2,0),"")</f>
        <v/>
      </c>
      <c r="AF1242" s="45" t="str">
        <f aca="false">IFERROR(VLOOKUP(G1242,Dados!$M$3:$N$500,2,0),"")</f>
        <v/>
      </c>
      <c r="AG1242" s="45" t="str">
        <f aca="false">IF(F1242="","",IF(AND(AD1242="",AE1242="",AF1242=""),"-",IF(AND(AD1242="BIT",AE1242="",AF1242=""),"BIT",IF(AND(AE1242="ANEXO I",AD1242="",AF1242=""),"ANEXO I",IF(AND(AF1242="ANEXO II",AD1242="",AE1242=""),"ANEXO II","Escolher")))))</f>
        <v/>
      </c>
      <c r="AH1242" s="45" t="str">
        <f aca="false">IF(AG1242&lt;&gt;"Pneus","",IFERROR(VLOOKUP(R1242,Dados!$X$2:$Z$5,3,0)*(AI1242-Q1242),VLOOKUP(D1242,Dados!$X$7:$Z$33,3,0)*(AI1242-Q1242)))</f>
        <v/>
      </c>
      <c r="AI1242" s="47" t="str">
        <f aca="false">IF(B1242="","",P1242+Q1242+O1242+M1242+L1242-N1242)</f>
        <v/>
      </c>
      <c r="AJ1242" s="48" t="str">
        <f aca="false">IFERROR(IF(AND(AC1242="SIM",AG1242="-",Y1242="REVENDA"),(AB1242/1+1)*AI1242,IF(AND(AC1242="SIM",AG1242="Pneus",Y1242="REVENDA"),(AB1242/1+1)*(AI1242-AH1242),"")),"")</f>
        <v/>
      </c>
      <c r="AK1242" s="48" t="str">
        <f aca="false">IF(AJ1242="","",AJ1242*17%)</f>
        <v/>
      </c>
      <c r="AL1242" s="48" t="str">
        <f aca="false">IFERROR(IF(AC1242="NÃO","",IF(AK1242="","",IF(E1242="Simples Nacional",BF1242,IF(T1242=0.12,U1242*0.5833337002,IF(T1242=0,AI1242*0.07,U1242))))),"")</f>
        <v/>
      </c>
      <c r="AM1242" s="47" t="str">
        <f aca="false">IFERROR(IF(AC1242="NÃO","",IF(OR(AG1242="-",AG1242="Pneus"),AK1242-AL1242,"")),"")</f>
        <v/>
      </c>
      <c r="AN1242" s="48" t="str">
        <f aca="false">IF(AND(Y1242="REVENDA",AC1242="SIM",AG1242="BIT"),((AB1242/1+1)*AI1242)*0.4117,"")</f>
        <v/>
      </c>
      <c r="AO1242" s="48" t="str">
        <f aca="false">IF(AN1242="","",AN1242*17%)</f>
        <v/>
      </c>
      <c r="AP1242" s="49" t="str">
        <f aca="false">IF(AN1242="","",IF(T1242=0.12,(U1242*0.4117)*0.4117,IF(T1242=0,(AI1242*0.07)*0.4117,U1242*0.4117)))</f>
        <v/>
      </c>
      <c r="AQ1242" s="47" t="str">
        <f aca="false">IF(AN1242="","",AO1242-AP1242)</f>
        <v/>
      </c>
      <c r="AR1242" s="50" t="str">
        <f aca="false">IFERROR(IF(AND(AC1242="SIM",Y1242="REVENDA",LEFT(AG1242,5)="ANEXO")*OR(AE1242="ANEXO I",AF1242="ANEXO II"),VLOOKUP(H1242,Dados!G:I,2,0),""),"INSERIR MVA")</f>
        <v/>
      </c>
      <c r="AS1242" s="48" t="str">
        <f aca="false">IF(LEFT(AG1242,5)="ANEXO",VLOOKUP(AG1242,Dados!$X$111:$Z$112,2,0)*(AI1242-Q1242),"")</f>
        <v/>
      </c>
      <c r="AT1242" s="48" t="str">
        <f aca="false">IFERROR(IF(AR1242="","",(AI1242*AR1242)+AI1242),"INSERIR MVA")</f>
        <v/>
      </c>
      <c r="AU1242" s="48" t="str">
        <f aca="false">IF(AT1242="","",IF(AY1242=0.04,U1242,AS1242*AY1242))</f>
        <v/>
      </c>
      <c r="AV1242" s="47" t="str">
        <f aca="false">IFERROR(IF(AU1242="","",(VLOOKUP(AG1242,Dados!$X$111:$Z$112,3,0)*AT1242*0.17)),"INSERIR MVA")</f>
        <v/>
      </c>
      <c r="AW1242" s="47" t="str">
        <f aca="false">IFERROR(IF(AR1242="","",AV1242-AU1242),"")</f>
        <v/>
      </c>
      <c r="AX1242" s="51" t="str">
        <f aca="false">IFERROR(IF(AC1242="NÃO","",IF(AM1242&lt;&gt;"",AM1242-W1242,IF(AQ1242&lt;&gt;"",AQ1242-W1242,IF(AW1242&lt;&gt;"",AW1242-W1242,"")))),"")</f>
        <v/>
      </c>
      <c r="AY1242" s="46" t="str">
        <f aca="false">IFERROR(IF(ISNA(VLOOKUP(R1242,Dados!$X$2:$Y$5,2,0)),VLOOKUP(D1242,Dados!$X$7:$Y$33,2,0),VLOOKUP(R1242,Dados!$X$2:$Y$5,2,0)),"")</f>
        <v/>
      </c>
      <c r="AZ1242" s="52" t="str">
        <f aca="false">IF(C1242="","",IF(AND(Y1242="CONSUMO",AC1242="NÃO")*OR(AG1242="-",AG1242="BIT"),IF(E1242&lt;&gt;"",(AI1242-(P1242+L1242-N1242+Q1242)*AY1242)/0.83),""))</f>
        <v/>
      </c>
      <c r="BA1242" s="51" t="str">
        <f aca="false">IF(AZ1242="","",AZ1242*0.17-((P1242+L1242-N1242+Q1242)*AY1242))</f>
        <v/>
      </c>
      <c r="BB1242" s="51" t="str">
        <f aca="false">IF(AND(Y1242="CONSUMO",AG1242="ANEXO I",AY1242&gt;4%),(AI1242-(P1242+L1242-N1242+Q1242)*0.0514)/0.83*(0.5177)*(0.17)-AI1242*0.0514,IF(AND(Y1242="CONSUMO",AG1242="ANEXO II",AY1242&gt;4%),(AI1242-(P1242+L1242-N1242+Q1242)*0.041)/0.83*(0.3295)*(0.17)-AI1242*0.041,IF(AND(Y1242="CONSUMO",AG1242="ANEXO I",AY1242=4%),(AI1242-(P1242+L1242-N1242+Q1242)*0.04)/0.83*(0.5177)*(0.17)-AI1242*0.04,IF(AND(Y1242="CONSUMO",AG1242="ANEXO II",AY1242=4%),(AI1242-(P1242+L1242-N1242+Q1242)*0.04)/0.83*(0.3295)*(0.17)-AI1242*0.04,""))))</f>
        <v/>
      </c>
      <c r="BC1242" s="51" t="str">
        <f aca="false">IF(C1242="","",IF(AND(Y1242="CONSUMO",AC1242="SIM")*OR(AG1242="-",AG1242="BIT"),IF(E1242&lt;&gt;"",(AI1242-(P1242+L1242-N1242+Q1242)*AY1242)/0.83),""))</f>
        <v/>
      </c>
      <c r="BD1242" s="51" t="str">
        <f aca="false">IF(BC1242="","",BC1242*0.17)</f>
        <v/>
      </c>
      <c r="BE1242" s="51" t="str">
        <f aca="false">IF(I1242=6908,0,IF(BC1242="","",BD1242-((P1242+L1242-N1242+Q1242)*AY1242)))</f>
        <v/>
      </c>
      <c r="BF1242" s="53" t="str">
        <f aca="false">IF(B1242="","",IF(OR(B1242="",E1242="Regime Normal"),0,(AI1242-Q1242)*VLOOKUP(R1242,Dados!$X$98:$Y$108,2,0)))</f>
        <v/>
      </c>
      <c r="BG1242" s="54" t="str">
        <f aca="false">IFERROR(VLOOKUP(I1242,Dados!$AC$27:$AD$43,2,0),IF(B1242="","",IF(D1242&lt;&gt;"MT",IF(AND(AC1242="SIM",Y1242="Revenda"),"2403",IF(AND(AC1242="SIM",Y1242="Consumo"),"2407",IF(AND(AC1242="NÃO",Y1242="Revenda"),"2102",IF(AND(AC1242="NÃO",Y1242="Consumo"),"2556",)))),REPLACE(I1242,1,1,1))))</f>
        <v/>
      </c>
    </row>
    <row r="1243" customFormat="false" ht="12.8" hidden="false" customHeight="true" outlineLevel="0" collapsed="false">
      <c r="Y1243" s="45"/>
      <c r="Z1243" s="46" t="str">
        <f aca="false">IF(B1243="","",(IFERROR(VLOOKUP(H1243,Dados!A$3:B$15000,2,0),"Não Encontrado")))</f>
        <v/>
      </c>
      <c r="AA1243" s="46" t="str">
        <f aca="false">IF(B1243="","",(IFERROR(VLOOKUP(G1243,Dados!C$3:E$15000,3,0),"Não Encontrado")))</f>
        <v/>
      </c>
      <c r="AB1243" s="46" t="str">
        <f aca="false">IFERROR(IF(Z1243&lt;&gt;"Não Encontrado",Z1243,IF(AA1243&lt;&gt;"Não Encontrado",AA1243,"")),"")</f>
        <v/>
      </c>
      <c r="AC1243" s="45" t="str">
        <f aca="false">IF(B1243="","",IF(AB1243="","NÃO","SIM"))</f>
        <v/>
      </c>
      <c r="AD1243" s="45" t="str">
        <f aca="false">IFERROR(VLOOKUP(G1243,Dados!$P$3:$R$500,3,0),"")</f>
        <v/>
      </c>
      <c r="AE1243" s="45" t="str">
        <f aca="false">IFERROR(VLOOKUP(G1243,Dados!$K$3:$L$500,2,0),"")</f>
        <v/>
      </c>
      <c r="AF1243" s="45" t="str">
        <f aca="false">IFERROR(VLOOKUP(G1243,Dados!$M$3:$N$500,2,0),"")</f>
        <v/>
      </c>
      <c r="AG1243" s="45" t="str">
        <f aca="false">IF(F1243="","",IF(AND(AD1243="",AE1243="",AF1243=""),"-",IF(AND(AD1243="BIT",AE1243="",AF1243=""),"BIT",IF(AND(AE1243="ANEXO I",AD1243="",AF1243=""),"ANEXO I",IF(AND(AF1243="ANEXO II",AD1243="",AE1243=""),"ANEXO II","Escolher")))))</f>
        <v/>
      </c>
      <c r="AH1243" s="45" t="str">
        <f aca="false">IF(AG1243&lt;&gt;"Pneus","",IFERROR(VLOOKUP(R1243,Dados!$X$2:$Z$5,3,0)*(AI1243-Q1243),VLOOKUP(D1243,Dados!$X$7:$Z$33,3,0)*(AI1243-Q1243)))</f>
        <v/>
      </c>
      <c r="AI1243" s="47" t="str">
        <f aca="false">IF(B1243="","",P1243+Q1243+O1243+M1243+L1243-N1243)</f>
        <v/>
      </c>
      <c r="AJ1243" s="48" t="str">
        <f aca="false">IFERROR(IF(AND(AC1243="SIM",AG1243="-",Y1243="REVENDA"),(AB1243/1+1)*AI1243,IF(AND(AC1243="SIM",AG1243="Pneus",Y1243="REVENDA"),(AB1243/1+1)*(AI1243-AH1243),"")),"")</f>
        <v/>
      </c>
      <c r="AK1243" s="48" t="str">
        <f aca="false">IF(AJ1243="","",AJ1243*17%)</f>
        <v/>
      </c>
      <c r="AL1243" s="48" t="str">
        <f aca="false">IFERROR(IF(AC1243="NÃO","",IF(AK1243="","",IF(E1243="Simples Nacional",BF1243,IF(T1243=0.12,U1243*0.5833337002,IF(T1243=0,AI1243*0.07,U1243))))),"")</f>
        <v/>
      </c>
      <c r="AM1243" s="47" t="str">
        <f aca="false">IFERROR(IF(AC1243="NÃO","",IF(OR(AG1243="-",AG1243="Pneus"),AK1243-AL1243,"")),"")</f>
        <v/>
      </c>
      <c r="AN1243" s="48" t="str">
        <f aca="false">IF(AND(Y1243="REVENDA",AC1243="SIM",AG1243="BIT"),((AB1243/1+1)*AI1243)*0.4117,"")</f>
        <v/>
      </c>
      <c r="AO1243" s="48" t="str">
        <f aca="false">IF(AN1243="","",AN1243*17%)</f>
        <v/>
      </c>
      <c r="AP1243" s="49" t="str">
        <f aca="false">IF(AN1243="","",IF(T1243=0.12,(U1243*0.4117)*0.4117,IF(T1243=0,(AI1243*0.07)*0.4117,U1243*0.4117)))</f>
        <v/>
      </c>
      <c r="AQ1243" s="47" t="str">
        <f aca="false">IF(AN1243="","",AO1243-AP1243)</f>
        <v/>
      </c>
      <c r="AR1243" s="50" t="str">
        <f aca="false">IFERROR(IF(AND(AC1243="SIM",Y1243="REVENDA",LEFT(AG1243,5)="ANEXO")*OR(AE1243="ANEXO I",AF1243="ANEXO II"),VLOOKUP(H1243,Dados!G:I,2,0),""),"INSERIR MVA")</f>
        <v/>
      </c>
      <c r="AS1243" s="48" t="str">
        <f aca="false">IF(LEFT(AG1243,5)="ANEXO",VLOOKUP(AG1243,Dados!$X$111:$Z$112,2,0)*(AI1243-Q1243),"")</f>
        <v/>
      </c>
      <c r="AT1243" s="48" t="str">
        <f aca="false">IFERROR(IF(AR1243="","",(AI1243*AR1243)+AI1243),"INSERIR MVA")</f>
        <v/>
      </c>
      <c r="AU1243" s="48" t="str">
        <f aca="false">IF(AT1243="","",IF(AY1243=0.04,U1243,AS1243*AY1243))</f>
        <v/>
      </c>
      <c r="AV1243" s="47" t="str">
        <f aca="false">IFERROR(IF(AU1243="","",(VLOOKUP(AG1243,Dados!$X$111:$Z$112,3,0)*AT1243*0.17)),"INSERIR MVA")</f>
        <v/>
      </c>
      <c r="AW1243" s="47" t="str">
        <f aca="false">IFERROR(IF(AR1243="","",AV1243-AU1243),"")</f>
        <v/>
      </c>
      <c r="AX1243" s="51" t="str">
        <f aca="false">IFERROR(IF(AC1243="NÃO","",IF(AM1243&lt;&gt;"",AM1243-W1243,IF(AQ1243&lt;&gt;"",AQ1243-W1243,IF(AW1243&lt;&gt;"",AW1243-W1243,"")))),"")</f>
        <v/>
      </c>
      <c r="AY1243" s="46" t="str">
        <f aca="false">IFERROR(IF(ISNA(VLOOKUP(R1243,Dados!$X$2:$Y$5,2,0)),VLOOKUP(D1243,Dados!$X$7:$Y$33,2,0),VLOOKUP(R1243,Dados!$X$2:$Y$5,2,0)),"")</f>
        <v/>
      </c>
      <c r="AZ1243" s="52" t="str">
        <f aca="false">IF(C1243="","",IF(AND(Y1243="CONSUMO",AC1243="NÃO")*OR(AG1243="-",AG1243="BIT"),IF(E1243&lt;&gt;"",(AI1243-(P1243+L1243-N1243+Q1243)*AY1243)/0.83),""))</f>
        <v/>
      </c>
      <c r="BA1243" s="51" t="str">
        <f aca="false">IF(AZ1243="","",AZ1243*0.17-((P1243+L1243-N1243+Q1243)*AY1243))</f>
        <v/>
      </c>
      <c r="BB1243" s="51" t="str">
        <f aca="false">IF(AND(Y1243="CONSUMO",AG1243="ANEXO I",AY1243&gt;4%),(AI1243-(P1243+L1243-N1243+Q1243)*0.0514)/0.83*(0.5177)*(0.17)-AI1243*0.0514,IF(AND(Y1243="CONSUMO",AG1243="ANEXO II",AY1243&gt;4%),(AI1243-(P1243+L1243-N1243+Q1243)*0.041)/0.83*(0.3295)*(0.17)-AI1243*0.041,IF(AND(Y1243="CONSUMO",AG1243="ANEXO I",AY1243=4%),(AI1243-(P1243+L1243-N1243+Q1243)*0.04)/0.83*(0.5177)*(0.17)-AI1243*0.04,IF(AND(Y1243="CONSUMO",AG1243="ANEXO II",AY1243=4%),(AI1243-(P1243+L1243-N1243+Q1243)*0.04)/0.83*(0.3295)*(0.17)-AI1243*0.04,""))))</f>
        <v/>
      </c>
      <c r="BC1243" s="51" t="str">
        <f aca="false">IF(C1243="","",IF(AND(Y1243="CONSUMO",AC1243="SIM")*OR(AG1243="-",AG1243="BIT"),IF(E1243&lt;&gt;"",(AI1243-(P1243+L1243-N1243+Q1243)*AY1243)/0.83),""))</f>
        <v/>
      </c>
      <c r="BD1243" s="51" t="str">
        <f aca="false">IF(BC1243="","",BC1243*0.17)</f>
        <v/>
      </c>
      <c r="BE1243" s="51" t="str">
        <f aca="false">IF(I1243=6908,0,IF(BC1243="","",BD1243-((P1243+L1243-N1243+Q1243)*AY1243)))</f>
        <v/>
      </c>
      <c r="BF1243" s="53" t="str">
        <f aca="false">IF(B1243="","",IF(OR(B1243="",E1243="Regime Normal"),0,(AI1243-Q1243)*VLOOKUP(R1243,Dados!$X$98:$Y$108,2,0)))</f>
        <v/>
      </c>
      <c r="BG1243" s="54" t="str">
        <f aca="false">IFERROR(VLOOKUP(I1243,Dados!$AC$27:$AD$43,2,0),IF(B1243="","",IF(D1243&lt;&gt;"MT",IF(AND(AC1243="SIM",Y1243="Revenda"),"2403",IF(AND(AC1243="SIM",Y1243="Consumo"),"2407",IF(AND(AC1243="NÃO",Y1243="Revenda"),"2102",IF(AND(AC1243="NÃO",Y1243="Consumo"),"2556",)))),REPLACE(I1243,1,1,1))))</f>
        <v/>
      </c>
    </row>
    <row r="1244" customFormat="false" ht="12.8" hidden="false" customHeight="true" outlineLevel="0" collapsed="false">
      <c r="Y1244" s="45"/>
      <c r="Z1244" s="46" t="str">
        <f aca="false">IF(B1244="","",(IFERROR(VLOOKUP(H1244,Dados!A$3:B$15000,2,0),"Não Encontrado")))</f>
        <v/>
      </c>
      <c r="AA1244" s="46" t="str">
        <f aca="false">IF(B1244="","",(IFERROR(VLOOKUP(G1244,Dados!C$3:E$15000,3,0),"Não Encontrado")))</f>
        <v/>
      </c>
      <c r="AB1244" s="46" t="str">
        <f aca="false">IFERROR(IF(Z1244&lt;&gt;"Não Encontrado",Z1244,IF(AA1244&lt;&gt;"Não Encontrado",AA1244,"")),"")</f>
        <v/>
      </c>
      <c r="AC1244" s="45" t="str">
        <f aca="false">IF(B1244="","",IF(AB1244="","NÃO","SIM"))</f>
        <v/>
      </c>
      <c r="AD1244" s="45" t="str">
        <f aca="false">IFERROR(VLOOKUP(G1244,Dados!$P$3:$R$500,3,0),"")</f>
        <v/>
      </c>
      <c r="AE1244" s="45" t="str">
        <f aca="false">IFERROR(VLOOKUP(G1244,Dados!$K$3:$L$500,2,0),"")</f>
        <v/>
      </c>
      <c r="AF1244" s="45" t="str">
        <f aca="false">IFERROR(VLOOKUP(G1244,Dados!$M$3:$N$500,2,0),"")</f>
        <v/>
      </c>
      <c r="AG1244" s="45" t="str">
        <f aca="false">IF(F1244="","",IF(AND(AD1244="",AE1244="",AF1244=""),"-",IF(AND(AD1244="BIT",AE1244="",AF1244=""),"BIT",IF(AND(AE1244="ANEXO I",AD1244="",AF1244=""),"ANEXO I",IF(AND(AF1244="ANEXO II",AD1244="",AE1244=""),"ANEXO II","Escolher")))))</f>
        <v/>
      </c>
      <c r="AH1244" s="45" t="str">
        <f aca="false">IF(AG1244&lt;&gt;"Pneus","",IFERROR(VLOOKUP(R1244,Dados!$X$2:$Z$5,3,0)*(AI1244-Q1244),VLOOKUP(D1244,Dados!$X$7:$Z$33,3,0)*(AI1244-Q1244)))</f>
        <v/>
      </c>
      <c r="AI1244" s="47" t="str">
        <f aca="false">IF(B1244="","",P1244+Q1244+O1244+M1244+L1244-N1244)</f>
        <v/>
      </c>
      <c r="AJ1244" s="48" t="str">
        <f aca="false">IFERROR(IF(AND(AC1244="SIM",AG1244="-",Y1244="REVENDA"),(AB1244/1+1)*AI1244,IF(AND(AC1244="SIM",AG1244="Pneus",Y1244="REVENDA"),(AB1244/1+1)*(AI1244-AH1244),"")),"")</f>
        <v/>
      </c>
      <c r="AK1244" s="48" t="str">
        <f aca="false">IF(AJ1244="","",AJ1244*17%)</f>
        <v/>
      </c>
      <c r="AL1244" s="48" t="str">
        <f aca="false">IFERROR(IF(AC1244="NÃO","",IF(AK1244="","",IF(E1244="Simples Nacional",BF1244,IF(T1244=0.12,U1244*0.5833337002,IF(T1244=0,AI1244*0.07,U1244))))),"")</f>
        <v/>
      </c>
      <c r="AM1244" s="47" t="str">
        <f aca="false">IFERROR(IF(AC1244="NÃO","",IF(OR(AG1244="-",AG1244="Pneus"),AK1244-AL1244,"")),"")</f>
        <v/>
      </c>
      <c r="AN1244" s="48" t="str">
        <f aca="false">IF(AND(Y1244="REVENDA",AC1244="SIM",AG1244="BIT"),((AB1244/1+1)*AI1244)*0.4117,"")</f>
        <v/>
      </c>
      <c r="AO1244" s="48" t="str">
        <f aca="false">IF(AN1244="","",AN1244*17%)</f>
        <v/>
      </c>
      <c r="AP1244" s="49" t="str">
        <f aca="false">IF(AN1244="","",IF(T1244=0.12,(U1244*0.4117)*0.4117,IF(T1244=0,(AI1244*0.07)*0.4117,U1244*0.4117)))</f>
        <v/>
      </c>
      <c r="AQ1244" s="47" t="str">
        <f aca="false">IF(AN1244="","",AO1244-AP1244)</f>
        <v/>
      </c>
      <c r="AR1244" s="50" t="str">
        <f aca="false">IFERROR(IF(AND(AC1244="SIM",Y1244="REVENDA",LEFT(AG1244,5)="ANEXO")*OR(AE1244="ANEXO I",AF1244="ANEXO II"),VLOOKUP(H1244,Dados!G:I,2,0),""),"INSERIR MVA")</f>
        <v/>
      </c>
      <c r="AS1244" s="48" t="str">
        <f aca="false">IF(LEFT(AG1244,5)="ANEXO",VLOOKUP(AG1244,Dados!$X$111:$Z$112,2,0)*(AI1244-Q1244),"")</f>
        <v/>
      </c>
      <c r="AT1244" s="48" t="str">
        <f aca="false">IFERROR(IF(AR1244="","",(AI1244*AR1244)+AI1244),"INSERIR MVA")</f>
        <v/>
      </c>
      <c r="AU1244" s="48" t="str">
        <f aca="false">IF(AT1244="","",IF(AY1244=0.04,U1244,AS1244*AY1244))</f>
        <v/>
      </c>
      <c r="AV1244" s="47" t="str">
        <f aca="false">IFERROR(IF(AU1244="","",(VLOOKUP(AG1244,Dados!$X$111:$Z$112,3,0)*AT1244*0.17)),"INSERIR MVA")</f>
        <v/>
      </c>
      <c r="AW1244" s="47" t="str">
        <f aca="false">IFERROR(IF(AR1244="","",AV1244-AU1244),"")</f>
        <v/>
      </c>
      <c r="AX1244" s="51" t="str">
        <f aca="false">IFERROR(IF(AC1244="NÃO","",IF(AM1244&lt;&gt;"",AM1244-W1244,IF(AQ1244&lt;&gt;"",AQ1244-W1244,IF(AW1244&lt;&gt;"",AW1244-W1244,"")))),"")</f>
        <v/>
      </c>
      <c r="AY1244" s="46" t="str">
        <f aca="false">IFERROR(IF(ISNA(VLOOKUP(R1244,Dados!$X$2:$Y$5,2,0)),VLOOKUP(D1244,Dados!$X$7:$Y$33,2,0),VLOOKUP(R1244,Dados!$X$2:$Y$5,2,0)),"")</f>
        <v/>
      </c>
      <c r="AZ1244" s="52" t="str">
        <f aca="false">IF(C1244="","",IF(AND(Y1244="CONSUMO",AC1244="NÃO")*OR(AG1244="-",AG1244="BIT"),IF(E1244&lt;&gt;"",(AI1244-(P1244+L1244-N1244+Q1244)*AY1244)/0.83),""))</f>
        <v/>
      </c>
      <c r="BA1244" s="51" t="str">
        <f aca="false">IF(AZ1244="","",AZ1244*0.17-((P1244+L1244-N1244+Q1244)*AY1244))</f>
        <v/>
      </c>
      <c r="BB1244" s="51" t="str">
        <f aca="false">IF(AND(Y1244="CONSUMO",AG1244="ANEXO I",AY1244&gt;4%),(AI1244-(P1244+L1244-N1244+Q1244)*0.0514)/0.83*(0.5177)*(0.17)-AI1244*0.0514,IF(AND(Y1244="CONSUMO",AG1244="ANEXO II",AY1244&gt;4%),(AI1244-(P1244+L1244-N1244+Q1244)*0.041)/0.83*(0.3295)*(0.17)-AI1244*0.041,IF(AND(Y1244="CONSUMO",AG1244="ANEXO I",AY1244=4%),(AI1244-(P1244+L1244-N1244+Q1244)*0.04)/0.83*(0.5177)*(0.17)-AI1244*0.04,IF(AND(Y1244="CONSUMO",AG1244="ANEXO II",AY1244=4%),(AI1244-(P1244+L1244-N1244+Q1244)*0.04)/0.83*(0.3295)*(0.17)-AI1244*0.04,""))))</f>
        <v/>
      </c>
      <c r="BC1244" s="51" t="str">
        <f aca="false">IF(C1244="","",IF(AND(Y1244="CONSUMO",AC1244="SIM")*OR(AG1244="-",AG1244="BIT"),IF(E1244&lt;&gt;"",(AI1244-(P1244+L1244-N1244+Q1244)*AY1244)/0.83),""))</f>
        <v/>
      </c>
      <c r="BD1244" s="51" t="str">
        <f aca="false">IF(BC1244="","",BC1244*0.17)</f>
        <v/>
      </c>
      <c r="BE1244" s="51" t="str">
        <f aca="false">IF(I1244=6908,0,IF(BC1244="","",BD1244-((P1244+L1244-N1244+Q1244)*AY1244)))</f>
        <v/>
      </c>
      <c r="BF1244" s="53" t="str">
        <f aca="false">IF(B1244="","",IF(OR(B1244="",E1244="Regime Normal"),0,(AI1244-Q1244)*VLOOKUP(R1244,Dados!$X$98:$Y$108,2,0)))</f>
        <v/>
      </c>
      <c r="BG1244" s="54" t="str">
        <f aca="false">IFERROR(VLOOKUP(I1244,Dados!$AC$27:$AD$43,2,0),IF(B1244="","",IF(D1244&lt;&gt;"MT",IF(AND(AC1244="SIM",Y1244="Revenda"),"2403",IF(AND(AC1244="SIM",Y1244="Consumo"),"2407",IF(AND(AC1244="NÃO",Y1244="Revenda"),"2102",IF(AND(AC1244="NÃO",Y1244="Consumo"),"2556",)))),REPLACE(I1244,1,1,1))))</f>
        <v/>
      </c>
    </row>
    <row r="1245" customFormat="false" ht="12.8" hidden="false" customHeight="true" outlineLevel="0" collapsed="false">
      <c r="Y1245" s="45"/>
      <c r="Z1245" s="46" t="str">
        <f aca="false">IF(B1245="","",(IFERROR(VLOOKUP(H1245,Dados!A$3:B$15000,2,0),"Não Encontrado")))</f>
        <v/>
      </c>
      <c r="AA1245" s="46" t="str">
        <f aca="false">IF(B1245="","",(IFERROR(VLOOKUP(G1245,Dados!C$3:E$15000,3,0),"Não Encontrado")))</f>
        <v/>
      </c>
      <c r="AB1245" s="46" t="str">
        <f aca="false">IFERROR(IF(Z1245&lt;&gt;"Não Encontrado",Z1245,IF(AA1245&lt;&gt;"Não Encontrado",AA1245,"")),"")</f>
        <v/>
      </c>
      <c r="AC1245" s="45" t="str">
        <f aca="false">IF(B1245="","",IF(AB1245="","NÃO","SIM"))</f>
        <v/>
      </c>
      <c r="AD1245" s="45" t="str">
        <f aca="false">IFERROR(VLOOKUP(G1245,Dados!$P$3:$R$500,3,0),"")</f>
        <v/>
      </c>
      <c r="AE1245" s="45" t="str">
        <f aca="false">IFERROR(VLOOKUP(G1245,Dados!$K$3:$L$500,2,0),"")</f>
        <v/>
      </c>
      <c r="AF1245" s="45" t="str">
        <f aca="false">IFERROR(VLOOKUP(G1245,Dados!$M$3:$N$500,2,0),"")</f>
        <v/>
      </c>
      <c r="AG1245" s="45" t="str">
        <f aca="false">IF(F1245="","",IF(AND(AD1245="",AE1245="",AF1245=""),"-",IF(AND(AD1245="BIT",AE1245="",AF1245=""),"BIT",IF(AND(AE1245="ANEXO I",AD1245="",AF1245=""),"ANEXO I",IF(AND(AF1245="ANEXO II",AD1245="",AE1245=""),"ANEXO II","Escolher")))))</f>
        <v/>
      </c>
      <c r="AH1245" s="45" t="str">
        <f aca="false">IF(AG1245&lt;&gt;"Pneus","",IFERROR(VLOOKUP(R1245,Dados!$X$2:$Z$5,3,0)*(AI1245-Q1245),VLOOKUP(D1245,Dados!$X$7:$Z$33,3,0)*(AI1245-Q1245)))</f>
        <v/>
      </c>
      <c r="AI1245" s="47" t="str">
        <f aca="false">IF(B1245="","",P1245+Q1245+O1245+M1245+L1245-N1245)</f>
        <v/>
      </c>
      <c r="AJ1245" s="48" t="str">
        <f aca="false">IFERROR(IF(AND(AC1245="SIM",AG1245="-",Y1245="REVENDA"),(AB1245/1+1)*AI1245,IF(AND(AC1245="SIM",AG1245="Pneus",Y1245="REVENDA"),(AB1245/1+1)*(AI1245-AH1245),"")),"")</f>
        <v/>
      </c>
      <c r="AK1245" s="48" t="str">
        <f aca="false">IF(AJ1245="","",AJ1245*17%)</f>
        <v/>
      </c>
      <c r="AL1245" s="48" t="str">
        <f aca="false">IFERROR(IF(AC1245="NÃO","",IF(AK1245="","",IF(E1245="Simples Nacional",BF1245,IF(T1245=0.12,U1245*0.5833337002,IF(T1245=0,AI1245*0.07,U1245))))),"")</f>
        <v/>
      </c>
      <c r="AM1245" s="47" t="str">
        <f aca="false">IFERROR(IF(AC1245="NÃO","",IF(OR(AG1245="-",AG1245="Pneus"),AK1245-AL1245,"")),"")</f>
        <v/>
      </c>
      <c r="AN1245" s="48" t="str">
        <f aca="false">IF(AND(Y1245="REVENDA",AC1245="SIM",AG1245="BIT"),((AB1245/1+1)*AI1245)*0.4117,"")</f>
        <v/>
      </c>
      <c r="AO1245" s="48" t="str">
        <f aca="false">IF(AN1245="","",AN1245*17%)</f>
        <v/>
      </c>
      <c r="AP1245" s="49" t="str">
        <f aca="false">IF(AN1245="","",IF(T1245=0.12,(U1245*0.4117)*0.4117,IF(T1245=0,(AI1245*0.07)*0.4117,U1245*0.4117)))</f>
        <v/>
      </c>
      <c r="AQ1245" s="47" t="str">
        <f aca="false">IF(AN1245="","",AO1245-AP1245)</f>
        <v/>
      </c>
      <c r="AR1245" s="50" t="str">
        <f aca="false">IFERROR(IF(AND(AC1245="SIM",Y1245="REVENDA",LEFT(AG1245,5)="ANEXO")*OR(AE1245="ANEXO I",AF1245="ANEXO II"),VLOOKUP(H1245,Dados!G:I,2,0),""),"INSERIR MVA")</f>
        <v/>
      </c>
      <c r="AS1245" s="48" t="str">
        <f aca="false">IF(LEFT(AG1245,5)="ANEXO",VLOOKUP(AG1245,Dados!$X$111:$Z$112,2,0)*(AI1245-Q1245),"")</f>
        <v/>
      </c>
      <c r="AT1245" s="48" t="str">
        <f aca="false">IFERROR(IF(AR1245="","",(AI1245*AR1245)+AI1245),"INSERIR MVA")</f>
        <v/>
      </c>
      <c r="AU1245" s="48" t="str">
        <f aca="false">IF(AT1245="","",IF(AY1245=0.04,U1245,AS1245*AY1245))</f>
        <v/>
      </c>
      <c r="AV1245" s="47" t="str">
        <f aca="false">IFERROR(IF(AU1245="","",(VLOOKUP(AG1245,Dados!$X$111:$Z$112,3,0)*AT1245*0.17)),"INSERIR MVA")</f>
        <v/>
      </c>
      <c r="AW1245" s="47" t="str">
        <f aca="false">IFERROR(IF(AR1245="","",AV1245-AU1245),"")</f>
        <v/>
      </c>
      <c r="AX1245" s="51" t="str">
        <f aca="false">IFERROR(IF(AC1245="NÃO","",IF(AM1245&lt;&gt;"",AM1245-W1245,IF(AQ1245&lt;&gt;"",AQ1245-W1245,IF(AW1245&lt;&gt;"",AW1245-W1245,"")))),"")</f>
        <v/>
      </c>
      <c r="AY1245" s="46" t="str">
        <f aca="false">IFERROR(IF(ISNA(VLOOKUP(R1245,Dados!$X$2:$Y$5,2,0)),VLOOKUP(D1245,Dados!$X$7:$Y$33,2,0),VLOOKUP(R1245,Dados!$X$2:$Y$5,2,0)),"")</f>
        <v/>
      </c>
      <c r="AZ1245" s="52" t="str">
        <f aca="false">IF(C1245="","",IF(AND(Y1245="CONSUMO",AC1245="NÃO")*OR(AG1245="-",AG1245="BIT"),IF(E1245&lt;&gt;"",(AI1245-(P1245+L1245-N1245+Q1245)*AY1245)/0.83),""))</f>
        <v/>
      </c>
      <c r="BA1245" s="51" t="str">
        <f aca="false">IF(AZ1245="","",AZ1245*0.17-((P1245+L1245-N1245+Q1245)*AY1245))</f>
        <v/>
      </c>
      <c r="BB1245" s="51" t="str">
        <f aca="false">IF(AND(Y1245="CONSUMO",AG1245="ANEXO I",AY1245&gt;4%),(AI1245-(P1245+L1245-N1245+Q1245)*0.0514)/0.83*(0.5177)*(0.17)-AI1245*0.0514,IF(AND(Y1245="CONSUMO",AG1245="ANEXO II",AY1245&gt;4%),(AI1245-(P1245+L1245-N1245+Q1245)*0.041)/0.83*(0.3295)*(0.17)-AI1245*0.041,IF(AND(Y1245="CONSUMO",AG1245="ANEXO I",AY1245=4%),(AI1245-(P1245+L1245-N1245+Q1245)*0.04)/0.83*(0.5177)*(0.17)-AI1245*0.04,IF(AND(Y1245="CONSUMO",AG1245="ANEXO II",AY1245=4%),(AI1245-(P1245+L1245-N1245+Q1245)*0.04)/0.83*(0.3295)*(0.17)-AI1245*0.04,""))))</f>
        <v/>
      </c>
      <c r="BC1245" s="51" t="str">
        <f aca="false">IF(C1245="","",IF(AND(Y1245="CONSUMO",AC1245="SIM")*OR(AG1245="-",AG1245="BIT"),IF(E1245&lt;&gt;"",(AI1245-(P1245+L1245-N1245+Q1245)*AY1245)/0.83),""))</f>
        <v/>
      </c>
      <c r="BD1245" s="51" t="str">
        <f aca="false">IF(BC1245="","",BC1245*0.17)</f>
        <v/>
      </c>
      <c r="BE1245" s="51" t="str">
        <f aca="false">IF(I1245=6908,0,IF(BC1245="","",BD1245-((P1245+L1245-N1245+Q1245)*AY1245)))</f>
        <v/>
      </c>
      <c r="BF1245" s="53" t="str">
        <f aca="false">IF(B1245="","",IF(OR(B1245="",E1245="Regime Normal"),0,(AI1245-Q1245)*VLOOKUP(R1245,Dados!$X$98:$Y$108,2,0)))</f>
        <v/>
      </c>
      <c r="BG1245" s="54" t="str">
        <f aca="false">IFERROR(VLOOKUP(I1245,Dados!$AC$27:$AD$43,2,0),IF(B1245="","",IF(D1245&lt;&gt;"MT",IF(AND(AC1245="SIM",Y1245="Revenda"),"2403",IF(AND(AC1245="SIM",Y1245="Consumo"),"2407",IF(AND(AC1245="NÃO",Y1245="Revenda"),"2102",IF(AND(AC1245="NÃO",Y1245="Consumo"),"2556",)))),REPLACE(I1245,1,1,1))))</f>
        <v/>
      </c>
    </row>
    <row r="1246" customFormat="false" ht="12.8" hidden="false" customHeight="true" outlineLevel="0" collapsed="false">
      <c r="Y1246" s="45"/>
      <c r="Z1246" s="46" t="str">
        <f aca="false">IF(B1246="","",(IFERROR(VLOOKUP(H1246,Dados!A$3:B$15000,2,0),"Não Encontrado")))</f>
        <v/>
      </c>
      <c r="AA1246" s="46" t="str">
        <f aca="false">IF(B1246="","",(IFERROR(VLOOKUP(G1246,Dados!C$3:E$15000,3,0),"Não Encontrado")))</f>
        <v/>
      </c>
      <c r="AB1246" s="46" t="str">
        <f aca="false">IFERROR(IF(Z1246&lt;&gt;"Não Encontrado",Z1246,IF(AA1246&lt;&gt;"Não Encontrado",AA1246,"")),"")</f>
        <v/>
      </c>
      <c r="AC1246" s="45" t="str">
        <f aca="false">IF(B1246="","",IF(AB1246="","NÃO","SIM"))</f>
        <v/>
      </c>
      <c r="AD1246" s="45" t="str">
        <f aca="false">IFERROR(VLOOKUP(G1246,Dados!$P$3:$R$500,3,0),"")</f>
        <v/>
      </c>
      <c r="AE1246" s="45" t="str">
        <f aca="false">IFERROR(VLOOKUP(G1246,Dados!$K$3:$L$500,2,0),"")</f>
        <v/>
      </c>
      <c r="AF1246" s="45" t="str">
        <f aca="false">IFERROR(VLOOKUP(G1246,Dados!$M$3:$N$500,2,0),"")</f>
        <v/>
      </c>
      <c r="AG1246" s="45" t="str">
        <f aca="false">IF(F1246="","",IF(AND(AD1246="",AE1246="",AF1246=""),"-",IF(AND(AD1246="BIT",AE1246="",AF1246=""),"BIT",IF(AND(AE1246="ANEXO I",AD1246="",AF1246=""),"ANEXO I",IF(AND(AF1246="ANEXO II",AD1246="",AE1246=""),"ANEXO II","Escolher")))))</f>
        <v/>
      </c>
      <c r="AH1246" s="45" t="str">
        <f aca="false">IF(AG1246&lt;&gt;"Pneus","",IFERROR(VLOOKUP(R1246,Dados!$X$2:$Z$5,3,0)*(AI1246-Q1246),VLOOKUP(D1246,Dados!$X$7:$Z$33,3,0)*(AI1246-Q1246)))</f>
        <v/>
      </c>
      <c r="AI1246" s="47" t="str">
        <f aca="false">IF(B1246="","",P1246+Q1246+O1246+M1246+L1246-N1246)</f>
        <v/>
      </c>
      <c r="AJ1246" s="48" t="str">
        <f aca="false">IFERROR(IF(AND(AC1246="SIM",AG1246="-",Y1246="REVENDA"),(AB1246/1+1)*AI1246,IF(AND(AC1246="SIM",AG1246="Pneus",Y1246="REVENDA"),(AB1246/1+1)*(AI1246-AH1246),"")),"")</f>
        <v/>
      </c>
      <c r="AK1246" s="48" t="str">
        <f aca="false">IF(AJ1246="","",AJ1246*17%)</f>
        <v/>
      </c>
      <c r="AL1246" s="48" t="str">
        <f aca="false">IFERROR(IF(AC1246="NÃO","",IF(AK1246="","",IF(E1246="Simples Nacional",BF1246,IF(T1246=0.12,U1246*0.5833337002,IF(T1246=0,AI1246*0.07,U1246))))),"")</f>
        <v/>
      </c>
      <c r="AM1246" s="47" t="str">
        <f aca="false">IFERROR(IF(AC1246="NÃO","",IF(OR(AG1246="-",AG1246="Pneus"),AK1246-AL1246,"")),"")</f>
        <v/>
      </c>
      <c r="AN1246" s="48" t="str">
        <f aca="false">IF(AND(Y1246="REVENDA",AC1246="SIM",AG1246="BIT"),((AB1246/1+1)*AI1246)*0.4117,"")</f>
        <v/>
      </c>
      <c r="AO1246" s="48" t="str">
        <f aca="false">IF(AN1246="","",AN1246*17%)</f>
        <v/>
      </c>
      <c r="AP1246" s="49" t="str">
        <f aca="false">IF(AN1246="","",IF(T1246=0.12,(U1246*0.4117)*0.4117,IF(T1246=0,(AI1246*0.07)*0.4117,U1246*0.4117)))</f>
        <v/>
      </c>
      <c r="AQ1246" s="47" t="str">
        <f aca="false">IF(AN1246="","",AO1246-AP1246)</f>
        <v/>
      </c>
      <c r="AR1246" s="50" t="str">
        <f aca="false">IFERROR(IF(AND(AC1246="SIM",Y1246="REVENDA",LEFT(AG1246,5)="ANEXO")*OR(AE1246="ANEXO I",AF1246="ANEXO II"),VLOOKUP(H1246,Dados!G:I,2,0),""),"INSERIR MVA")</f>
        <v/>
      </c>
      <c r="AS1246" s="48" t="str">
        <f aca="false">IF(LEFT(AG1246,5)="ANEXO",VLOOKUP(AG1246,Dados!$X$111:$Z$112,2,0)*(AI1246-Q1246),"")</f>
        <v/>
      </c>
      <c r="AT1246" s="48" t="str">
        <f aca="false">IFERROR(IF(AR1246="","",(AI1246*AR1246)+AI1246),"INSERIR MVA")</f>
        <v/>
      </c>
      <c r="AU1246" s="48" t="str">
        <f aca="false">IF(AT1246="","",IF(AY1246=0.04,U1246,AS1246*AY1246))</f>
        <v/>
      </c>
      <c r="AV1246" s="47" t="str">
        <f aca="false">IFERROR(IF(AU1246="","",(VLOOKUP(AG1246,Dados!$X$111:$Z$112,3,0)*AT1246*0.17)),"INSERIR MVA")</f>
        <v/>
      </c>
      <c r="AW1246" s="47" t="str">
        <f aca="false">IFERROR(IF(AR1246="","",AV1246-AU1246),"")</f>
        <v/>
      </c>
      <c r="AX1246" s="51" t="str">
        <f aca="false">IFERROR(IF(AC1246="NÃO","",IF(AM1246&lt;&gt;"",AM1246-W1246,IF(AQ1246&lt;&gt;"",AQ1246-W1246,IF(AW1246&lt;&gt;"",AW1246-W1246,"")))),"")</f>
        <v/>
      </c>
      <c r="AY1246" s="46" t="str">
        <f aca="false">IFERROR(IF(ISNA(VLOOKUP(R1246,Dados!$X$2:$Y$5,2,0)),VLOOKUP(D1246,Dados!$X$7:$Y$33,2,0),VLOOKUP(R1246,Dados!$X$2:$Y$5,2,0)),"")</f>
        <v/>
      </c>
      <c r="AZ1246" s="52" t="str">
        <f aca="false">IF(C1246="","",IF(AND(Y1246="CONSUMO",AC1246="NÃO")*OR(AG1246="-",AG1246="BIT"),IF(E1246&lt;&gt;"",(AI1246-(P1246+L1246-N1246+Q1246)*AY1246)/0.83),""))</f>
        <v/>
      </c>
      <c r="BA1246" s="51" t="str">
        <f aca="false">IF(AZ1246="","",AZ1246*0.17-((P1246+L1246-N1246+Q1246)*AY1246))</f>
        <v/>
      </c>
      <c r="BB1246" s="51" t="str">
        <f aca="false">IF(AND(Y1246="CONSUMO",AG1246="ANEXO I",AY1246&gt;4%),(AI1246-(P1246+L1246-N1246+Q1246)*0.0514)/0.83*(0.5177)*(0.17)-AI1246*0.0514,IF(AND(Y1246="CONSUMO",AG1246="ANEXO II",AY1246&gt;4%),(AI1246-(P1246+L1246-N1246+Q1246)*0.041)/0.83*(0.3295)*(0.17)-AI1246*0.041,IF(AND(Y1246="CONSUMO",AG1246="ANEXO I",AY1246=4%),(AI1246-(P1246+L1246-N1246+Q1246)*0.04)/0.83*(0.5177)*(0.17)-AI1246*0.04,IF(AND(Y1246="CONSUMO",AG1246="ANEXO II",AY1246=4%),(AI1246-(P1246+L1246-N1246+Q1246)*0.04)/0.83*(0.3295)*(0.17)-AI1246*0.04,""))))</f>
        <v/>
      </c>
      <c r="BC1246" s="51" t="str">
        <f aca="false">IF(C1246="","",IF(AND(Y1246="CONSUMO",AC1246="SIM")*OR(AG1246="-",AG1246="BIT"),IF(E1246&lt;&gt;"",(AI1246-(P1246+L1246-N1246+Q1246)*AY1246)/0.83),""))</f>
        <v/>
      </c>
      <c r="BD1246" s="51" t="str">
        <f aca="false">IF(BC1246="","",BC1246*0.17)</f>
        <v/>
      </c>
      <c r="BE1246" s="51" t="str">
        <f aca="false">IF(I1246=6908,0,IF(BC1246="","",BD1246-((P1246+L1246-N1246+Q1246)*AY1246)))</f>
        <v/>
      </c>
      <c r="BF1246" s="53" t="str">
        <f aca="false">IF(B1246="","",IF(OR(B1246="",E1246="Regime Normal"),0,(AI1246-Q1246)*VLOOKUP(R1246,Dados!$X$98:$Y$108,2,0)))</f>
        <v/>
      </c>
      <c r="BG1246" s="54" t="str">
        <f aca="false">IFERROR(VLOOKUP(I1246,Dados!$AC$27:$AD$43,2,0),IF(B1246="","",IF(D1246&lt;&gt;"MT",IF(AND(AC1246="SIM",Y1246="Revenda"),"2403",IF(AND(AC1246="SIM",Y1246="Consumo"),"2407",IF(AND(AC1246="NÃO",Y1246="Revenda"),"2102",IF(AND(AC1246="NÃO",Y1246="Consumo"),"2556",)))),REPLACE(I1246,1,1,1))))</f>
        <v/>
      </c>
    </row>
    <row r="1247" customFormat="false" ht="12.8" hidden="false" customHeight="true" outlineLevel="0" collapsed="false">
      <c r="Y1247" s="45"/>
      <c r="Z1247" s="46" t="str">
        <f aca="false">IF(B1247="","",(IFERROR(VLOOKUP(H1247,Dados!A$3:B$15000,2,0),"Não Encontrado")))</f>
        <v/>
      </c>
      <c r="AA1247" s="46" t="str">
        <f aca="false">IF(B1247="","",(IFERROR(VLOOKUP(G1247,Dados!C$3:E$15000,3,0),"Não Encontrado")))</f>
        <v/>
      </c>
      <c r="AB1247" s="46" t="str">
        <f aca="false">IFERROR(IF(Z1247&lt;&gt;"Não Encontrado",Z1247,IF(AA1247&lt;&gt;"Não Encontrado",AA1247,"")),"")</f>
        <v/>
      </c>
      <c r="AC1247" s="45" t="str">
        <f aca="false">IF(B1247="","",IF(AB1247="","NÃO","SIM"))</f>
        <v/>
      </c>
      <c r="AD1247" s="45" t="str">
        <f aca="false">IFERROR(VLOOKUP(G1247,Dados!$P$3:$R$500,3,0),"")</f>
        <v/>
      </c>
      <c r="AE1247" s="45" t="str">
        <f aca="false">IFERROR(VLOOKUP(G1247,Dados!$K$3:$L$500,2,0),"")</f>
        <v/>
      </c>
      <c r="AF1247" s="45" t="str">
        <f aca="false">IFERROR(VLOOKUP(G1247,Dados!$M$3:$N$500,2,0),"")</f>
        <v/>
      </c>
      <c r="AG1247" s="45" t="str">
        <f aca="false">IF(F1247="","",IF(AND(AD1247="",AE1247="",AF1247=""),"-",IF(AND(AD1247="BIT",AE1247="",AF1247=""),"BIT",IF(AND(AE1247="ANEXO I",AD1247="",AF1247=""),"ANEXO I",IF(AND(AF1247="ANEXO II",AD1247="",AE1247=""),"ANEXO II","Escolher")))))</f>
        <v/>
      </c>
      <c r="AH1247" s="45" t="str">
        <f aca="false">IF(AG1247&lt;&gt;"Pneus","",IFERROR(VLOOKUP(R1247,Dados!$X$2:$Z$5,3,0)*(AI1247-Q1247),VLOOKUP(D1247,Dados!$X$7:$Z$33,3,0)*(AI1247-Q1247)))</f>
        <v/>
      </c>
      <c r="AI1247" s="47" t="str">
        <f aca="false">IF(B1247="","",P1247+Q1247+O1247+M1247+L1247-N1247)</f>
        <v/>
      </c>
      <c r="AJ1247" s="48" t="str">
        <f aca="false">IFERROR(IF(AND(AC1247="SIM",AG1247="-",Y1247="REVENDA"),(AB1247/1+1)*AI1247,IF(AND(AC1247="SIM",AG1247="Pneus",Y1247="REVENDA"),(AB1247/1+1)*(AI1247-AH1247),"")),"")</f>
        <v/>
      </c>
      <c r="AK1247" s="48" t="str">
        <f aca="false">IF(AJ1247="","",AJ1247*17%)</f>
        <v/>
      </c>
      <c r="AL1247" s="48" t="str">
        <f aca="false">IFERROR(IF(AC1247="NÃO","",IF(AK1247="","",IF(E1247="Simples Nacional",BF1247,IF(T1247=0.12,U1247*0.5833337002,IF(T1247=0,AI1247*0.07,U1247))))),"")</f>
        <v/>
      </c>
      <c r="AM1247" s="47" t="str">
        <f aca="false">IFERROR(IF(AC1247="NÃO","",IF(OR(AG1247="-",AG1247="Pneus"),AK1247-AL1247,"")),"")</f>
        <v/>
      </c>
      <c r="AN1247" s="48" t="str">
        <f aca="false">IF(AND(Y1247="REVENDA",AC1247="SIM",AG1247="BIT"),((AB1247/1+1)*AI1247)*0.4117,"")</f>
        <v/>
      </c>
      <c r="AO1247" s="48" t="str">
        <f aca="false">IF(AN1247="","",AN1247*17%)</f>
        <v/>
      </c>
      <c r="AP1247" s="49" t="str">
        <f aca="false">IF(AN1247="","",IF(T1247=0.12,(U1247*0.4117)*0.4117,IF(T1247=0,(AI1247*0.07)*0.4117,U1247*0.4117)))</f>
        <v/>
      </c>
      <c r="AQ1247" s="47" t="str">
        <f aca="false">IF(AN1247="","",AO1247-AP1247)</f>
        <v/>
      </c>
      <c r="AR1247" s="50" t="str">
        <f aca="false">IFERROR(IF(AND(AC1247="SIM",Y1247="REVENDA",LEFT(AG1247,5)="ANEXO")*OR(AE1247="ANEXO I",AF1247="ANEXO II"),VLOOKUP(H1247,Dados!G:I,2,0),""),"INSERIR MVA")</f>
        <v/>
      </c>
      <c r="AS1247" s="48" t="str">
        <f aca="false">IF(LEFT(AG1247,5)="ANEXO",VLOOKUP(AG1247,Dados!$X$111:$Z$112,2,0)*(AI1247-Q1247),"")</f>
        <v/>
      </c>
      <c r="AT1247" s="48" t="str">
        <f aca="false">IFERROR(IF(AR1247="","",(AI1247*AR1247)+AI1247),"INSERIR MVA")</f>
        <v/>
      </c>
      <c r="AU1247" s="48" t="str">
        <f aca="false">IF(AT1247="","",IF(AY1247=0.04,U1247,AS1247*AY1247))</f>
        <v/>
      </c>
      <c r="AV1247" s="47" t="str">
        <f aca="false">IFERROR(IF(AU1247="","",(VLOOKUP(AG1247,Dados!$X$111:$Z$112,3,0)*AT1247*0.17)),"INSERIR MVA")</f>
        <v/>
      </c>
      <c r="AW1247" s="47" t="str">
        <f aca="false">IFERROR(IF(AR1247="","",AV1247-AU1247),"")</f>
        <v/>
      </c>
      <c r="AX1247" s="51" t="str">
        <f aca="false">IFERROR(IF(AC1247="NÃO","",IF(AM1247&lt;&gt;"",AM1247-W1247,IF(AQ1247&lt;&gt;"",AQ1247-W1247,IF(AW1247&lt;&gt;"",AW1247-W1247,"")))),"")</f>
        <v/>
      </c>
      <c r="AY1247" s="46" t="str">
        <f aca="false">IFERROR(IF(ISNA(VLOOKUP(R1247,Dados!$X$2:$Y$5,2,0)),VLOOKUP(D1247,Dados!$X$7:$Y$33,2,0),VLOOKUP(R1247,Dados!$X$2:$Y$5,2,0)),"")</f>
        <v/>
      </c>
      <c r="AZ1247" s="52" t="str">
        <f aca="false">IF(C1247="","",IF(AND(Y1247="CONSUMO",AC1247="NÃO")*OR(AG1247="-",AG1247="BIT"),IF(E1247&lt;&gt;"",(AI1247-(P1247+L1247-N1247+Q1247)*AY1247)/0.83),""))</f>
        <v/>
      </c>
      <c r="BA1247" s="51" t="str">
        <f aca="false">IF(AZ1247="","",AZ1247*0.17-((P1247+L1247-N1247+Q1247)*AY1247))</f>
        <v/>
      </c>
      <c r="BB1247" s="51" t="str">
        <f aca="false">IF(AND(Y1247="CONSUMO",AG1247="ANEXO I",AY1247&gt;4%),(AI1247-(P1247+L1247-N1247+Q1247)*0.0514)/0.83*(0.5177)*(0.17)-AI1247*0.0514,IF(AND(Y1247="CONSUMO",AG1247="ANEXO II",AY1247&gt;4%),(AI1247-(P1247+L1247-N1247+Q1247)*0.041)/0.83*(0.3295)*(0.17)-AI1247*0.041,IF(AND(Y1247="CONSUMO",AG1247="ANEXO I",AY1247=4%),(AI1247-(P1247+L1247-N1247+Q1247)*0.04)/0.83*(0.5177)*(0.17)-AI1247*0.04,IF(AND(Y1247="CONSUMO",AG1247="ANEXO II",AY1247=4%),(AI1247-(P1247+L1247-N1247+Q1247)*0.04)/0.83*(0.3295)*(0.17)-AI1247*0.04,""))))</f>
        <v/>
      </c>
      <c r="BC1247" s="51" t="str">
        <f aca="false">IF(C1247="","",IF(AND(Y1247="CONSUMO",AC1247="SIM")*OR(AG1247="-",AG1247="BIT"),IF(E1247&lt;&gt;"",(AI1247-(P1247+L1247-N1247+Q1247)*AY1247)/0.83),""))</f>
        <v/>
      </c>
      <c r="BD1247" s="51" t="str">
        <f aca="false">IF(BC1247="","",BC1247*0.17)</f>
        <v/>
      </c>
      <c r="BE1247" s="51" t="str">
        <f aca="false">IF(I1247=6908,0,IF(BC1247="","",BD1247-((P1247+L1247-N1247+Q1247)*AY1247)))</f>
        <v/>
      </c>
      <c r="BF1247" s="53" t="str">
        <f aca="false">IF(B1247="","",IF(OR(B1247="",E1247="Regime Normal"),0,(AI1247-Q1247)*VLOOKUP(R1247,Dados!$X$98:$Y$108,2,0)))</f>
        <v/>
      </c>
      <c r="BG1247" s="54" t="str">
        <f aca="false">IFERROR(VLOOKUP(I1247,Dados!$AC$27:$AD$43,2,0),IF(B1247="","",IF(D1247&lt;&gt;"MT",IF(AND(AC1247="SIM",Y1247="Revenda"),"2403",IF(AND(AC1247="SIM",Y1247="Consumo"),"2407",IF(AND(AC1247="NÃO",Y1247="Revenda"),"2102",IF(AND(AC1247="NÃO",Y1247="Consumo"),"2556",)))),REPLACE(I1247,1,1,1))))</f>
        <v/>
      </c>
    </row>
    <row r="1248" customFormat="false" ht="12.8" hidden="false" customHeight="true" outlineLevel="0" collapsed="false">
      <c r="Y1248" s="45"/>
      <c r="Z1248" s="46" t="str">
        <f aca="false">IF(B1248="","",(IFERROR(VLOOKUP(H1248,Dados!A$3:B$15000,2,0),"Não Encontrado")))</f>
        <v/>
      </c>
      <c r="AA1248" s="46" t="str">
        <f aca="false">IF(B1248="","",(IFERROR(VLOOKUP(G1248,Dados!C$3:E$15000,3,0),"Não Encontrado")))</f>
        <v/>
      </c>
      <c r="AB1248" s="46" t="str">
        <f aca="false">IFERROR(IF(Z1248&lt;&gt;"Não Encontrado",Z1248,IF(AA1248&lt;&gt;"Não Encontrado",AA1248,"")),"")</f>
        <v/>
      </c>
      <c r="AC1248" s="45" t="str">
        <f aca="false">IF(B1248="","",IF(AB1248="","NÃO","SIM"))</f>
        <v/>
      </c>
      <c r="AD1248" s="45" t="str">
        <f aca="false">IFERROR(VLOOKUP(G1248,Dados!$P$3:$R$500,3,0),"")</f>
        <v/>
      </c>
      <c r="AE1248" s="45" t="str">
        <f aca="false">IFERROR(VLOOKUP(G1248,Dados!$K$3:$L$500,2,0),"")</f>
        <v/>
      </c>
      <c r="AF1248" s="45" t="str">
        <f aca="false">IFERROR(VLOOKUP(G1248,Dados!$M$3:$N$500,2,0),"")</f>
        <v/>
      </c>
      <c r="AG1248" s="45" t="str">
        <f aca="false">IF(F1248="","",IF(AND(AD1248="",AE1248="",AF1248=""),"-",IF(AND(AD1248="BIT",AE1248="",AF1248=""),"BIT",IF(AND(AE1248="ANEXO I",AD1248="",AF1248=""),"ANEXO I",IF(AND(AF1248="ANEXO II",AD1248="",AE1248=""),"ANEXO II","Escolher")))))</f>
        <v/>
      </c>
      <c r="AH1248" s="45" t="str">
        <f aca="false">IF(AG1248&lt;&gt;"Pneus","",IFERROR(VLOOKUP(R1248,Dados!$X$2:$Z$5,3,0)*(AI1248-Q1248),VLOOKUP(D1248,Dados!$X$7:$Z$33,3,0)*(AI1248-Q1248)))</f>
        <v/>
      </c>
      <c r="AI1248" s="47" t="str">
        <f aca="false">IF(B1248="","",P1248+Q1248+O1248+M1248+L1248-N1248)</f>
        <v/>
      </c>
      <c r="AJ1248" s="48" t="str">
        <f aca="false">IFERROR(IF(AND(AC1248="SIM",AG1248="-",Y1248="REVENDA"),(AB1248/1+1)*AI1248,IF(AND(AC1248="SIM",AG1248="Pneus",Y1248="REVENDA"),(AB1248/1+1)*(AI1248-AH1248),"")),"")</f>
        <v/>
      </c>
      <c r="AK1248" s="48" t="str">
        <f aca="false">IF(AJ1248="","",AJ1248*17%)</f>
        <v/>
      </c>
      <c r="AL1248" s="48" t="str">
        <f aca="false">IFERROR(IF(AC1248="NÃO","",IF(AK1248="","",IF(E1248="Simples Nacional",BF1248,IF(T1248=0.12,U1248*0.5833337002,IF(T1248=0,AI1248*0.07,U1248))))),"")</f>
        <v/>
      </c>
      <c r="AM1248" s="47" t="str">
        <f aca="false">IFERROR(IF(AC1248="NÃO","",IF(OR(AG1248="-",AG1248="Pneus"),AK1248-AL1248,"")),"")</f>
        <v/>
      </c>
      <c r="AN1248" s="48" t="str">
        <f aca="false">IF(AND(Y1248="REVENDA",AC1248="SIM",AG1248="BIT"),((AB1248/1+1)*AI1248)*0.4117,"")</f>
        <v/>
      </c>
      <c r="AO1248" s="48" t="str">
        <f aca="false">IF(AN1248="","",AN1248*17%)</f>
        <v/>
      </c>
      <c r="AP1248" s="49" t="str">
        <f aca="false">IF(AN1248="","",IF(T1248=0.12,(U1248*0.4117)*0.4117,IF(T1248=0,(AI1248*0.07)*0.4117,U1248*0.4117)))</f>
        <v/>
      </c>
      <c r="AQ1248" s="47" t="str">
        <f aca="false">IF(AN1248="","",AO1248-AP1248)</f>
        <v/>
      </c>
      <c r="AR1248" s="50" t="str">
        <f aca="false">IFERROR(IF(AND(AC1248="SIM",Y1248="REVENDA",LEFT(AG1248,5)="ANEXO")*OR(AE1248="ANEXO I",AF1248="ANEXO II"),VLOOKUP(H1248,Dados!G:I,2,0),""),"INSERIR MVA")</f>
        <v/>
      </c>
      <c r="AS1248" s="48" t="str">
        <f aca="false">IF(LEFT(AG1248,5)="ANEXO",VLOOKUP(AG1248,Dados!$X$111:$Z$112,2,0)*(AI1248-Q1248),"")</f>
        <v/>
      </c>
      <c r="AT1248" s="48" t="str">
        <f aca="false">IFERROR(IF(AR1248="","",(AI1248*AR1248)+AI1248),"INSERIR MVA")</f>
        <v/>
      </c>
      <c r="AU1248" s="48" t="str">
        <f aca="false">IF(AT1248="","",IF(AY1248=0.04,U1248,AS1248*AY1248))</f>
        <v/>
      </c>
      <c r="AV1248" s="47" t="str">
        <f aca="false">IFERROR(IF(AU1248="","",(VLOOKUP(AG1248,Dados!$X$111:$Z$112,3,0)*AT1248*0.17)),"INSERIR MVA")</f>
        <v/>
      </c>
      <c r="AW1248" s="47" t="str">
        <f aca="false">IFERROR(IF(AR1248="","",AV1248-AU1248),"")</f>
        <v/>
      </c>
      <c r="AX1248" s="51" t="str">
        <f aca="false">IFERROR(IF(AC1248="NÃO","",IF(AM1248&lt;&gt;"",AM1248-W1248,IF(AQ1248&lt;&gt;"",AQ1248-W1248,IF(AW1248&lt;&gt;"",AW1248-W1248,"")))),"")</f>
        <v/>
      </c>
      <c r="AY1248" s="46" t="str">
        <f aca="false">IFERROR(IF(ISNA(VLOOKUP(R1248,Dados!$X$2:$Y$5,2,0)),VLOOKUP(D1248,Dados!$X$7:$Y$33,2,0),VLOOKUP(R1248,Dados!$X$2:$Y$5,2,0)),"")</f>
        <v/>
      </c>
      <c r="AZ1248" s="52" t="str">
        <f aca="false">IF(C1248="","",IF(AND(Y1248="CONSUMO",AC1248="NÃO")*OR(AG1248="-",AG1248="BIT"),IF(E1248&lt;&gt;"",(AI1248-(P1248+L1248-N1248+Q1248)*AY1248)/0.83),""))</f>
        <v/>
      </c>
      <c r="BA1248" s="51" t="str">
        <f aca="false">IF(AZ1248="","",AZ1248*0.17-((P1248+L1248-N1248+Q1248)*AY1248))</f>
        <v/>
      </c>
      <c r="BB1248" s="51" t="str">
        <f aca="false">IF(AND(Y1248="CONSUMO",AG1248="ANEXO I",AY1248&gt;4%),(AI1248-(P1248+L1248-N1248+Q1248)*0.0514)/0.83*(0.5177)*(0.17)-AI1248*0.0514,IF(AND(Y1248="CONSUMO",AG1248="ANEXO II",AY1248&gt;4%),(AI1248-(P1248+L1248-N1248+Q1248)*0.041)/0.83*(0.3295)*(0.17)-AI1248*0.041,IF(AND(Y1248="CONSUMO",AG1248="ANEXO I",AY1248=4%),(AI1248-(P1248+L1248-N1248+Q1248)*0.04)/0.83*(0.5177)*(0.17)-AI1248*0.04,IF(AND(Y1248="CONSUMO",AG1248="ANEXO II",AY1248=4%),(AI1248-(P1248+L1248-N1248+Q1248)*0.04)/0.83*(0.3295)*(0.17)-AI1248*0.04,""))))</f>
        <v/>
      </c>
      <c r="BC1248" s="51" t="str">
        <f aca="false">IF(C1248="","",IF(AND(Y1248="CONSUMO",AC1248="SIM")*OR(AG1248="-",AG1248="BIT"),IF(E1248&lt;&gt;"",(AI1248-(P1248+L1248-N1248+Q1248)*AY1248)/0.83),""))</f>
        <v/>
      </c>
      <c r="BD1248" s="51" t="str">
        <f aca="false">IF(BC1248="","",BC1248*0.17)</f>
        <v/>
      </c>
      <c r="BE1248" s="51" t="str">
        <f aca="false">IF(I1248=6908,0,IF(BC1248="","",BD1248-((P1248+L1248-N1248+Q1248)*AY1248)))</f>
        <v/>
      </c>
      <c r="BF1248" s="53" t="str">
        <f aca="false">IF(B1248="","",IF(OR(B1248="",E1248="Regime Normal"),0,(AI1248-Q1248)*VLOOKUP(R1248,Dados!$X$98:$Y$108,2,0)))</f>
        <v/>
      </c>
      <c r="BG1248" s="54" t="str">
        <f aca="false">IFERROR(VLOOKUP(I1248,Dados!$AC$27:$AD$43,2,0),IF(B1248="","",IF(D1248&lt;&gt;"MT",IF(AND(AC1248="SIM",Y1248="Revenda"),"2403",IF(AND(AC1248="SIM",Y1248="Consumo"),"2407",IF(AND(AC1248="NÃO",Y1248="Revenda"),"2102",IF(AND(AC1248="NÃO",Y1248="Consumo"),"2556",)))),REPLACE(I1248,1,1,1))))</f>
        <v/>
      </c>
    </row>
    <row r="1249" customFormat="false" ht="12.8" hidden="false" customHeight="true" outlineLevel="0" collapsed="false">
      <c r="Y1249" s="45"/>
      <c r="Z1249" s="46" t="str">
        <f aca="false">IF(B1249="","",(IFERROR(VLOOKUP(H1249,Dados!A$3:B$15000,2,0),"Não Encontrado")))</f>
        <v/>
      </c>
      <c r="AA1249" s="46" t="str">
        <f aca="false">IF(B1249="","",(IFERROR(VLOOKUP(G1249,Dados!C$3:E$15000,3,0),"Não Encontrado")))</f>
        <v/>
      </c>
      <c r="AB1249" s="46" t="str">
        <f aca="false">IFERROR(IF(Z1249&lt;&gt;"Não Encontrado",Z1249,IF(AA1249&lt;&gt;"Não Encontrado",AA1249,"")),"")</f>
        <v/>
      </c>
      <c r="AC1249" s="45" t="str">
        <f aca="false">IF(B1249="","",IF(AB1249="","NÃO","SIM"))</f>
        <v/>
      </c>
      <c r="AD1249" s="45" t="str">
        <f aca="false">IFERROR(VLOOKUP(G1249,Dados!$P$3:$R$500,3,0),"")</f>
        <v/>
      </c>
      <c r="AE1249" s="45" t="str">
        <f aca="false">IFERROR(VLOOKUP(G1249,Dados!$K$3:$L$500,2,0),"")</f>
        <v/>
      </c>
      <c r="AF1249" s="45" t="str">
        <f aca="false">IFERROR(VLOOKUP(G1249,Dados!$M$3:$N$500,2,0),"")</f>
        <v/>
      </c>
      <c r="AG1249" s="45" t="str">
        <f aca="false">IF(F1249="","",IF(AND(AD1249="",AE1249="",AF1249=""),"-",IF(AND(AD1249="BIT",AE1249="",AF1249=""),"BIT",IF(AND(AE1249="ANEXO I",AD1249="",AF1249=""),"ANEXO I",IF(AND(AF1249="ANEXO II",AD1249="",AE1249=""),"ANEXO II","Escolher")))))</f>
        <v/>
      </c>
      <c r="AH1249" s="45" t="str">
        <f aca="false">IF(AG1249&lt;&gt;"Pneus","",IFERROR(VLOOKUP(R1249,Dados!$X$2:$Z$5,3,0)*(AI1249-Q1249),VLOOKUP(D1249,Dados!$X$7:$Z$33,3,0)*(AI1249-Q1249)))</f>
        <v/>
      </c>
      <c r="AI1249" s="47" t="str">
        <f aca="false">IF(B1249="","",P1249+Q1249+O1249+M1249+L1249-N1249)</f>
        <v/>
      </c>
      <c r="AJ1249" s="48" t="str">
        <f aca="false">IFERROR(IF(AND(AC1249="SIM",AG1249="-",Y1249="REVENDA"),(AB1249/1+1)*AI1249,IF(AND(AC1249="SIM",AG1249="Pneus",Y1249="REVENDA"),(AB1249/1+1)*(AI1249-AH1249),"")),"")</f>
        <v/>
      </c>
      <c r="AK1249" s="48" t="str">
        <f aca="false">IF(AJ1249="","",AJ1249*17%)</f>
        <v/>
      </c>
      <c r="AL1249" s="48" t="str">
        <f aca="false">IFERROR(IF(AC1249="NÃO","",IF(AK1249="","",IF(E1249="Simples Nacional",BF1249,IF(T1249=0.12,U1249*0.5833337002,IF(T1249=0,AI1249*0.07,U1249))))),"")</f>
        <v/>
      </c>
      <c r="AM1249" s="47" t="str">
        <f aca="false">IFERROR(IF(AC1249="NÃO","",IF(OR(AG1249="-",AG1249="Pneus"),AK1249-AL1249,"")),"")</f>
        <v/>
      </c>
      <c r="AN1249" s="48" t="str">
        <f aca="false">IF(AND(Y1249="REVENDA",AC1249="SIM",AG1249="BIT"),((AB1249/1+1)*AI1249)*0.4117,"")</f>
        <v/>
      </c>
      <c r="AO1249" s="48" t="str">
        <f aca="false">IF(AN1249="","",AN1249*17%)</f>
        <v/>
      </c>
      <c r="AP1249" s="49" t="str">
        <f aca="false">IF(AN1249="","",IF(T1249=0.12,(U1249*0.4117)*0.4117,IF(T1249=0,(AI1249*0.07)*0.4117,U1249*0.4117)))</f>
        <v/>
      </c>
      <c r="AQ1249" s="47" t="str">
        <f aca="false">IF(AN1249="","",AO1249-AP1249)</f>
        <v/>
      </c>
      <c r="AR1249" s="50" t="str">
        <f aca="false">IFERROR(IF(AND(AC1249="SIM",Y1249="REVENDA",LEFT(AG1249,5)="ANEXO")*OR(AE1249="ANEXO I",AF1249="ANEXO II"),VLOOKUP(H1249,Dados!G:I,2,0),""),"INSERIR MVA")</f>
        <v/>
      </c>
      <c r="AS1249" s="48" t="str">
        <f aca="false">IF(LEFT(AG1249,5)="ANEXO",VLOOKUP(AG1249,Dados!$X$111:$Z$112,2,0)*(AI1249-Q1249),"")</f>
        <v/>
      </c>
      <c r="AT1249" s="48" t="str">
        <f aca="false">IFERROR(IF(AR1249="","",(AI1249*AR1249)+AI1249),"INSERIR MVA")</f>
        <v/>
      </c>
      <c r="AU1249" s="48" t="str">
        <f aca="false">IF(AT1249="","",IF(AY1249=0.04,U1249,AS1249*AY1249))</f>
        <v/>
      </c>
      <c r="AV1249" s="47" t="str">
        <f aca="false">IFERROR(IF(AU1249="","",(VLOOKUP(AG1249,Dados!$X$111:$Z$112,3,0)*AT1249*0.17)),"INSERIR MVA")</f>
        <v/>
      </c>
      <c r="AW1249" s="47" t="str">
        <f aca="false">IFERROR(IF(AR1249="","",AV1249-AU1249),"")</f>
        <v/>
      </c>
      <c r="AX1249" s="51" t="str">
        <f aca="false">IFERROR(IF(AC1249="NÃO","",IF(AM1249&lt;&gt;"",AM1249-W1249,IF(AQ1249&lt;&gt;"",AQ1249-W1249,IF(AW1249&lt;&gt;"",AW1249-W1249,"")))),"")</f>
        <v/>
      </c>
      <c r="AY1249" s="46" t="str">
        <f aca="false">IFERROR(IF(ISNA(VLOOKUP(R1249,Dados!$X$2:$Y$5,2,0)),VLOOKUP(D1249,Dados!$X$7:$Y$33,2,0),VLOOKUP(R1249,Dados!$X$2:$Y$5,2,0)),"")</f>
        <v/>
      </c>
      <c r="AZ1249" s="52" t="str">
        <f aca="false">IF(C1249="","",IF(AND(Y1249="CONSUMO",AC1249="NÃO")*OR(AG1249="-",AG1249="BIT"),IF(E1249&lt;&gt;"",(AI1249-(P1249+L1249-N1249+Q1249)*AY1249)/0.83),""))</f>
        <v/>
      </c>
      <c r="BA1249" s="51" t="str">
        <f aca="false">IF(AZ1249="","",AZ1249*0.17-((P1249+L1249-N1249+Q1249)*AY1249))</f>
        <v/>
      </c>
      <c r="BB1249" s="51" t="str">
        <f aca="false">IF(AND(Y1249="CONSUMO",AG1249="ANEXO I",AY1249&gt;4%),(AI1249-(P1249+L1249-N1249+Q1249)*0.0514)/0.83*(0.5177)*(0.17)-AI1249*0.0514,IF(AND(Y1249="CONSUMO",AG1249="ANEXO II",AY1249&gt;4%),(AI1249-(P1249+L1249-N1249+Q1249)*0.041)/0.83*(0.3295)*(0.17)-AI1249*0.041,IF(AND(Y1249="CONSUMO",AG1249="ANEXO I",AY1249=4%),(AI1249-(P1249+L1249-N1249+Q1249)*0.04)/0.83*(0.5177)*(0.17)-AI1249*0.04,IF(AND(Y1249="CONSUMO",AG1249="ANEXO II",AY1249=4%),(AI1249-(P1249+L1249-N1249+Q1249)*0.04)/0.83*(0.3295)*(0.17)-AI1249*0.04,""))))</f>
        <v/>
      </c>
      <c r="BC1249" s="51" t="str">
        <f aca="false">IF(C1249="","",IF(AND(Y1249="CONSUMO",AC1249="SIM")*OR(AG1249="-",AG1249="BIT"),IF(E1249&lt;&gt;"",(AI1249-(P1249+L1249-N1249+Q1249)*AY1249)/0.83),""))</f>
        <v/>
      </c>
      <c r="BD1249" s="51" t="str">
        <f aca="false">IF(BC1249="","",BC1249*0.17)</f>
        <v/>
      </c>
      <c r="BE1249" s="51" t="str">
        <f aca="false">IF(I1249=6908,0,IF(BC1249="","",BD1249-((P1249+L1249-N1249+Q1249)*AY1249)))</f>
        <v/>
      </c>
      <c r="BF1249" s="53" t="str">
        <f aca="false">IF(B1249="","",IF(OR(B1249="",E1249="Regime Normal"),0,(AI1249-Q1249)*VLOOKUP(R1249,Dados!$X$98:$Y$108,2,0)))</f>
        <v/>
      </c>
      <c r="BG1249" s="54" t="str">
        <f aca="false">IFERROR(VLOOKUP(I1249,Dados!$AC$27:$AD$43,2,0),IF(B1249="","",IF(D1249&lt;&gt;"MT",IF(AND(AC1249="SIM",Y1249="Revenda"),"2403",IF(AND(AC1249="SIM",Y1249="Consumo"),"2407",IF(AND(AC1249="NÃO",Y1249="Revenda"),"2102",IF(AND(AC1249="NÃO",Y1249="Consumo"),"2556",)))),REPLACE(I1249,1,1,1))))</f>
        <v/>
      </c>
    </row>
    <row r="1250" customFormat="false" ht="12.8" hidden="false" customHeight="true" outlineLevel="0" collapsed="false">
      <c r="Y1250" s="45"/>
      <c r="Z1250" s="46" t="str">
        <f aca="false">IF(B1250="","",(IFERROR(VLOOKUP(H1250,Dados!A$3:B$15000,2,0),"Não Encontrado")))</f>
        <v/>
      </c>
      <c r="AA1250" s="46" t="str">
        <f aca="false">IF(B1250="","",(IFERROR(VLOOKUP(G1250,Dados!C$3:E$15000,3,0),"Não Encontrado")))</f>
        <v/>
      </c>
      <c r="AB1250" s="46" t="str">
        <f aca="false">IFERROR(IF(Z1250&lt;&gt;"Não Encontrado",Z1250,IF(AA1250&lt;&gt;"Não Encontrado",AA1250,"")),"")</f>
        <v/>
      </c>
      <c r="AC1250" s="45" t="str">
        <f aca="false">IF(B1250="","",IF(AB1250="","NÃO","SIM"))</f>
        <v/>
      </c>
      <c r="AD1250" s="45" t="str">
        <f aca="false">IFERROR(VLOOKUP(G1250,Dados!$P$3:$R$500,3,0),"")</f>
        <v/>
      </c>
      <c r="AE1250" s="45" t="str">
        <f aca="false">IFERROR(VLOOKUP(G1250,Dados!$K$3:$L$500,2,0),"")</f>
        <v/>
      </c>
      <c r="AF1250" s="45" t="str">
        <f aca="false">IFERROR(VLOOKUP(G1250,Dados!$M$3:$N$500,2,0),"")</f>
        <v/>
      </c>
      <c r="AG1250" s="45" t="str">
        <f aca="false">IF(F1250="","",IF(AND(AD1250="",AE1250="",AF1250=""),"-",IF(AND(AD1250="BIT",AE1250="",AF1250=""),"BIT",IF(AND(AE1250="ANEXO I",AD1250="",AF1250=""),"ANEXO I",IF(AND(AF1250="ANEXO II",AD1250="",AE1250=""),"ANEXO II","Escolher")))))</f>
        <v/>
      </c>
      <c r="AH1250" s="45" t="str">
        <f aca="false">IF(AG1250&lt;&gt;"Pneus","",IFERROR(VLOOKUP(R1250,Dados!$X$2:$Z$5,3,0)*(AI1250-Q1250),VLOOKUP(D1250,Dados!$X$7:$Z$33,3,0)*(AI1250-Q1250)))</f>
        <v/>
      </c>
      <c r="AI1250" s="47" t="str">
        <f aca="false">IF(B1250="","",P1250+Q1250+O1250+M1250+L1250-N1250)</f>
        <v/>
      </c>
      <c r="AJ1250" s="48" t="str">
        <f aca="false">IFERROR(IF(AND(AC1250="SIM",AG1250="-",Y1250="REVENDA"),(AB1250/1+1)*AI1250,IF(AND(AC1250="SIM",AG1250="Pneus",Y1250="REVENDA"),(AB1250/1+1)*(AI1250-AH1250),"")),"")</f>
        <v/>
      </c>
      <c r="AK1250" s="48" t="str">
        <f aca="false">IF(AJ1250="","",AJ1250*17%)</f>
        <v/>
      </c>
      <c r="AL1250" s="48" t="str">
        <f aca="false">IFERROR(IF(AC1250="NÃO","",IF(AK1250="","",IF(E1250="Simples Nacional",BF1250,IF(T1250=0.12,U1250*0.5833337002,IF(T1250=0,AI1250*0.07,U1250))))),"")</f>
        <v/>
      </c>
      <c r="AM1250" s="47" t="str">
        <f aca="false">IFERROR(IF(AC1250="NÃO","",IF(OR(AG1250="-",AG1250="Pneus"),AK1250-AL1250,"")),"")</f>
        <v/>
      </c>
      <c r="AN1250" s="48" t="str">
        <f aca="false">IF(AND(Y1250="REVENDA",AC1250="SIM",AG1250="BIT"),((AB1250/1+1)*AI1250)*0.4117,"")</f>
        <v/>
      </c>
      <c r="AO1250" s="48" t="str">
        <f aca="false">IF(AN1250="","",AN1250*17%)</f>
        <v/>
      </c>
      <c r="AP1250" s="49" t="str">
        <f aca="false">IF(AN1250="","",IF(T1250=0.12,(U1250*0.4117)*0.4117,IF(T1250=0,(AI1250*0.07)*0.4117,U1250*0.4117)))</f>
        <v/>
      </c>
      <c r="AQ1250" s="47" t="str">
        <f aca="false">IF(AN1250="","",AO1250-AP1250)</f>
        <v/>
      </c>
      <c r="AR1250" s="50" t="str">
        <f aca="false">IFERROR(IF(AND(AC1250="SIM",Y1250="REVENDA",LEFT(AG1250,5)="ANEXO")*OR(AE1250="ANEXO I",AF1250="ANEXO II"),VLOOKUP(H1250,Dados!G:I,2,0),""),"INSERIR MVA")</f>
        <v/>
      </c>
      <c r="AS1250" s="48" t="str">
        <f aca="false">IF(LEFT(AG1250,5)="ANEXO",VLOOKUP(AG1250,Dados!$X$111:$Z$112,2,0)*(AI1250-Q1250),"")</f>
        <v/>
      </c>
      <c r="AT1250" s="48" t="str">
        <f aca="false">IFERROR(IF(AR1250="","",(AI1250*AR1250)+AI1250),"INSERIR MVA")</f>
        <v/>
      </c>
      <c r="AU1250" s="48" t="str">
        <f aca="false">IF(AT1250="","",IF(AY1250=0.04,U1250,AS1250*AY1250))</f>
        <v/>
      </c>
      <c r="AV1250" s="47" t="str">
        <f aca="false">IFERROR(IF(AU1250="","",(VLOOKUP(AG1250,Dados!$X$111:$Z$112,3,0)*AT1250*0.17)),"INSERIR MVA")</f>
        <v/>
      </c>
      <c r="AW1250" s="47" t="str">
        <f aca="false">IFERROR(IF(AR1250="","",AV1250-AU1250),"")</f>
        <v/>
      </c>
      <c r="AX1250" s="51" t="str">
        <f aca="false">IFERROR(IF(AC1250="NÃO","",IF(AM1250&lt;&gt;"",AM1250-W1250,IF(AQ1250&lt;&gt;"",AQ1250-W1250,IF(AW1250&lt;&gt;"",AW1250-W1250,"")))),"")</f>
        <v/>
      </c>
      <c r="AY1250" s="46" t="str">
        <f aca="false">IFERROR(IF(ISNA(VLOOKUP(R1250,Dados!$X$2:$Y$5,2,0)),VLOOKUP(D1250,Dados!$X$7:$Y$33,2,0),VLOOKUP(R1250,Dados!$X$2:$Y$5,2,0)),"")</f>
        <v/>
      </c>
      <c r="AZ1250" s="52" t="str">
        <f aca="false">IF(C1250="","",IF(AND(Y1250="CONSUMO",AC1250="NÃO")*OR(AG1250="-",AG1250="BIT"),IF(E1250&lt;&gt;"",(AI1250-(P1250+L1250-N1250+Q1250)*AY1250)/0.83),""))</f>
        <v/>
      </c>
      <c r="BA1250" s="51" t="str">
        <f aca="false">IF(AZ1250="","",AZ1250*0.17-((P1250+L1250-N1250+Q1250)*AY1250))</f>
        <v/>
      </c>
      <c r="BB1250" s="51" t="str">
        <f aca="false">IF(AND(Y1250="CONSUMO",AG1250="ANEXO I",AY1250&gt;4%),(AI1250-(P1250+L1250-N1250+Q1250)*0.0514)/0.83*(0.5177)*(0.17)-AI1250*0.0514,IF(AND(Y1250="CONSUMO",AG1250="ANEXO II",AY1250&gt;4%),(AI1250-(P1250+L1250-N1250+Q1250)*0.041)/0.83*(0.3295)*(0.17)-AI1250*0.041,IF(AND(Y1250="CONSUMO",AG1250="ANEXO I",AY1250=4%),(AI1250-(P1250+L1250-N1250+Q1250)*0.04)/0.83*(0.5177)*(0.17)-AI1250*0.04,IF(AND(Y1250="CONSUMO",AG1250="ANEXO II",AY1250=4%),(AI1250-(P1250+L1250-N1250+Q1250)*0.04)/0.83*(0.3295)*(0.17)-AI1250*0.04,""))))</f>
        <v/>
      </c>
      <c r="BC1250" s="51" t="str">
        <f aca="false">IF(C1250="","",IF(AND(Y1250="CONSUMO",AC1250="SIM")*OR(AG1250="-",AG1250="BIT"),IF(E1250&lt;&gt;"",(AI1250-(P1250+L1250-N1250+Q1250)*AY1250)/0.83),""))</f>
        <v/>
      </c>
      <c r="BD1250" s="51" t="str">
        <f aca="false">IF(BC1250="","",BC1250*0.17)</f>
        <v/>
      </c>
      <c r="BE1250" s="51" t="str">
        <f aca="false">IF(I1250=6908,0,IF(BC1250="","",BD1250-((P1250+L1250-N1250+Q1250)*AY1250)))</f>
        <v/>
      </c>
      <c r="BF1250" s="53" t="str">
        <f aca="false">IF(B1250="","",IF(OR(B1250="",E1250="Regime Normal"),0,(AI1250-Q1250)*VLOOKUP(R1250,Dados!$X$98:$Y$108,2,0)))</f>
        <v/>
      </c>
      <c r="BG1250" s="54" t="str">
        <f aca="false">IFERROR(VLOOKUP(I1250,Dados!$AC$27:$AD$43,2,0),IF(B1250="","",IF(D1250&lt;&gt;"MT",IF(AND(AC1250="SIM",Y1250="Revenda"),"2403",IF(AND(AC1250="SIM",Y1250="Consumo"),"2407",IF(AND(AC1250="NÃO",Y1250="Revenda"),"2102",IF(AND(AC1250="NÃO",Y1250="Consumo"),"2556",)))),REPLACE(I1250,1,1,1))))</f>
        <v/>
      </c>
    </row>
    <row r="1251" customFormat="false" ht="12.8" hidden="false" customHeight="true" outlineLevel="0" collapsed="false">
      <c r="Y1251" s="45"/>
      <c r="Z1251" s="46" t="str">
        <f aca="false">IF(B1251="","",(IFERROR(VLOOKUP(H1251,Dados!A$3:B$15000,2,0),"Não Encontrado")))</f>
        <v/>
      </c>
      <c r="AA1251" s="46" t="str">
        <f aca="false">IF(B1251="","",(IFERROR(VLOOKUP(G1251,Dados!C$3:E$15000,3,0),"Não Encontrado")))</f>
        <v/>
      </c>
      <c r="AB1251" s="46" t="str">
        <f aca="false">IFERROR(IF(Z1251&lt;&gt;"Não Encontrado",Z1251,IF(AA1251&lt;&gt;"Não Encontrado",AA1251,"")),"")</f>
        <v/>
      </c>
      <c r="AC1251" s="45" t="str">
        <f aca="false">IF(B1251="","",IF(AB1251="","NÃO","SIM"))</f>
        <v/>
      </c>
      <c r="AD1251" s="45" t="str">
        <f aca="false">IFERROR(VLOOKUP(G1251,Dados!$P$3:$R$500,3,0),"")</f>
        <v/>
      </c>
      <c r="AE1251" s="45" t="str">
        <f aca="false">IFERROR(VLOOKUP(G1251,Dados!$K$3:$L$500,2,0),"")</f>
        <v/>
      </c>
      <c r="AF1251" s="45" t="str">
        <f aca="false">IFERROR(VLOOKUP(G1251,Dados!$M$3:$N$500,2,0),"")</f>
        <v/>
      </c>
      <c r="AG1251" s="45" t="str">
        <f aca="false">IF(F1251="","",IF(AND(AD1251="",AE1251="",AF1251=""),"-",IF(AND(AD1251="BIT",AE1251="",AF1251=""),"BIT",IF(AND(AE1251="ANEXO I",AD1251="",AF1251=""),"ANEXO I",IF(AND(AF1251="ANEXO II",AD1251="",AE1251=""),"ANEXO II","Escolher")))))</f>
        <v/>
      </c>
      <c r="AH1251" s="45" t="str">
        <f aca="false">IF(AG1251&lt;&gt;"Pneus","",IFERROR(VLOOKUP(R1251,Dados!$X$2:$Z$5,3,0)*(AI1251-Q1251),VLOOKUP(D1251,Dados!$X$7:$Z$33,3,0)*(AI1251-Q1251)))</f>
        <v/>
      </c>
      <c r="AI1251" s="47" t="str">
        <f aca="false">IF(B1251="","",P1251+Q1251+O1251+M1251+L1251-N1251)</f>
        <v/>
      </c>
      <c r="AJ1251" s="48" t="str">
        <f aca="false">IFERROR(IF(AND(AC1251="SIM",AG1251="-",Y1251="REVENDA"),(AB1251/1+1)*AI1251,IF(AND(AC1251="SIM",AG1251="Pneus",Y1251="REVENDA"),(AB1251/1+1)*(AI1251-AH1251),"")),"")</f>
        <v/>
      </c>
      <c r="AK1251" s="48" t="str">
        <f aca="false">IF(AJ1251="","",AJ1251*17%)</f>
        <v/>
      </c>
      <c r="AL1251" s="48" t="str">
        <f aca="false">IFERROR(IF(AC1251="NÃO","",IF(AK1251="","",IF(E1251="Simples Nacional",BF1251,IF(T1251=0.12,U1251*0.5833337002,IF(T1251=0,AI1251*0.07,U1251))))),"")</f>
        <v/>
      </c>
      <c r="AM1251" s="47" t="str">
        <f aca="false">IFERROR(IF(AC1251="NÃO","",IF(OR(AG1251="-",AG1251="Pneus"),AK1251-AL1251,"")),"")</f>
        <v/>
      </c>
      <c r="AN1251" s="48" t="str">
        <f aca="false">IF(AND(Y1251="REVENDA",AC1251="SIM",AG1251="BIT"),((AB1251/1+1)*AI1251)*0.4117,"")</f>
        <v/>
      </c>
      <c r="AO1251" s="48" t="str">
        <f aca="false">IF(AN1251="","",AN1251*17%)</f>
        <v/>
      </c>
      <c r="AP1251" s="49" t="str">
        <f aca="false">IF(AN1251="","",IF(T1251=0.12,(U1251*0.4117)*0.4117,IF(T1251=0,(AI1251*0.07)*0.4117,U1251*0.4117)))</f>
        <v/>
      </c>
      <c r="AQ1251" s="47" t="str">
        <f aca="false">IF(AN1251="","",AO1251-AP1251)</f>
        <v/>
      </c>
      <c r="AR1251" s="50" t="str">
        <f aca="false">IFERROR(IF(AND(AC1251="SIM",Y1251="REVENDA",LEFT(AG1251,5)="ANEXO")*OR(AE1251="ANEXO I",AF1251="ANEXO II"),VLOOKUP(H1251,Dados!G:I,2,0),""),"INSERIR MVA")</f>
        <v/>
      </c>
      <c r="AS1251" s="48" t="str">
        <f aca="false">IF(LEFT(AG1251,5)="ANEXO",VLOOKUP(AG1251,Dados!$X$111:$Z$112,2,0)*(AI1251-Q1251),"")</f>
        <v/>
      </c>
      <c r="AT1251" s="48" t="str">
        <f aca="false">IFERROR(IF(AR1251="","",(AI1251*AR1251)+AI1251),"INSERIR MVA")</f>
        <v/>
      </c>
      <c r="AU1251" s="48" t="str">
        <f aca="false">IF(AT1251="","",IF(AY1251=0.04,U1251,AS1251*AY1251))</f>
        <v/>
      </c>
      <c r="AV1251" s="47" t="str">
        <f aca="false">IFERROR(IF(AU1251="","",(VLOOKUP(AG1251,Dados!$X$111:$Z$112,3,0)*AT1251*0.17)),"INSERIR MVA")</f>
        <v/>
      </c>
      <c r="AW1251" s="47" t="str">
        <f aca="false">IFERROR(IF(AR1251="","",AV1251-AU1251),"")</f>
        <v/>
      </c>
      <c r="AX1251" s="51" t="str">
        <f aca="false">IFERROR(IF(AC1251="NÃO","",IF(AM1251&lt;&gt;"",AM1251-W1251,IF(AQ1251&lt;&gt;"",AQ1251-W1251,IF(AW1251&lt;&gt;"",AW1251-W1251,"")))),"")</f>
        <v/>
      </c>
      <c r="AY1251" s="46" t="str">
        <f aca="false">IFERROR(IF(ISNA(VLOOKUP(R1251,Dados!$X$2:$Y$5,2,0)),VLOOKUP(D1251,Dados!$X$7:$Y$33,2,0),VLOOKUP(R1251,Dados!$X$2:$Y$5,2,0)),"")</f>
        <v/>
      </c>
      <c r="AZ1251" s="52" t="str">
        <f aca="false">IF(C1251="","",IF(AND(Y1251="CONSUMO",AC1251="NÃO")*OR(AG1251="-",AG1251="BIT"),IF(E1251&lt;&gt;"",(AI1251-(P1251+L1251-N1251+Q1251)*AY1251)/0.83),""))</f>
        <v/>
      </c>
      <c r="BA1251" s="51" t="str">
        <f aca="false">IF(AZ1251="","",AZ1251*0.17-((P1251+L1251-N1251+Q1251)*AY1251))</f>
        <v/>
      </c>
      <c r="BB1251" s="51" t="str">
        <f aca="false">IF(AND(Y1251="CONSUMO",AG1251="ANEXO I",AY1251&gt;4%),(AI1251-(P1251+L1251-N1251+Q1251)*0.0514)/0.83*(0.5177)*(0.17)-AI1251*0.0514,IF(AND(Y1251="CONSUMO",AG1251="ANEXO II",AY1251&gt;4%),(AI1251-(P1251+L1251-N1251+Q1251)*0.041)/0.83*(0.3295)*(0.17)-AI1251*0.041,IF(AND(Y1251="CONSUMO",AG1251="ANEXO I",AY1251=4%),(AI1251-(P1251+L1251-N1251+Q1251)*0.04)/0.83*(0.5177)*(0.17)-AI1251*0.04,IF(AND(Y1251="CONSUMO",AG1251="ANEXO II",AY1251=4%),(AI1251-(P1251+L1251-N1251+Q1251)*0.04)/0.83*(0.3295)*(0.17)-AI1251*0.04,""))))</f>
        <v/>
      </c>
      <c r="BC1251" s="51" t="str">
        <f aca="false">IF(C1251="","",IF(AND(Y1251="CONSUMO",AC1251="SIM")*OR(AG1251="-",AG1251="BIT"),IF(E1251&lt;&gt;"",(AI1251-(P1251+L1251-N1251+Q1251)*AY1251)/0.83),""))</f>
        <v/>
      </c>
      <c r="BD1251" s="51" t="str">
        <f aca="false">IF(BC1251="","",BC1251*0.17)</f>
        <v/>
      </c>
      <c r="BE1251" s="51" t="str">
        <f aca="false">IF(I1251=6908,0,IF(BC1251="","",BD1251-((P1251+L1251-N1251+Q1251)*AY1251)))</f>
        <v/>
      </c>
      <c r="BF1251" s="53" t="str">
        <f aca="false">IF(B1251="","",IF(OR(B1251="",E1251="Regime Normal"),0,(AI1251-Q1251)*VLOOKUP(R1251,Dados!$X$98:$Y$108,2,0)))</f>
        <v/>
      </c>
      <c r="BG1251" s="54" t="str">
        <f aca="false">IFERROR(VLOOKUP(I1251,Dados!$AC$27:$AD$43,2,0),IF(B1251="","",IF(D1251&lt;&gt;"MT",IF(AND(AC1251="SIM",Y1251="Revenda"),"2403",IF(AND(AC1251="SIM",Y1251="Consumo"),"2407",IF(AND(AC1251="NÃO",Y1251="Revenda"),"2102",IF(AND(AC1251="NÃO",Y1251="Consumo"),"2556",)))),REPLACE(I1251,1,1,1))))</f>
        <v/>
      </c>
    </row>
    <row r="1252" customFormat="false" ht="12.8" hidden="false" customHeight="true" outlineLevel="0" collapsed="false">
      <c r="Y1252" s="45"/>
      <c r="Z1252" s="46" t="str">
        <f aca="false">IF(B1252="","",(IFERROR(VLOOKUP(H1252,Dados!A$3:B$15000,2,0),"Não Encontrado")))</f>
        <v/>
      </c>
      <c r="AA1252" s="46" t="str">
        <f aca="false">IF(B1252="","",(IFERROR(VLOOKUP(G1252,Dados!C$3:E$15000,3,0),"Não Encontrado")))</f>
        <v/>
      </c>
      <c r="AB1252" s="46" t="str">
        <f aca="false">IFERROR(IF(Z1252&lt;&gt;"Não Encontrado",Z1252,IF(AA1252&lt;&gt;"Não Encontrado",AA1252,"")),"")</f>
        <v/>
      </c>
      <c r="AC1252" s="45" t="str">
        <f aca="false">IF(B1252="","",IF(AB1252="","NÃO","SIM"))</f>
        <v/>
      </c>
      <c r="AD1252" s="45" t="str">
        <f aca="false">IFERROR(VLOOKUP(G1252,Dados!$P$3:$R$500,3,0),"")</f>
        <v/>
      </c>
      <c r="AE1252" s="45" t="str">
        <f aca="false">IFERROR(VLOOKUP(G1252,Dados!$K$3:$L$500,2,0),"")</f>
        <v/>
      </c>
      <c r="AF1252" s="45" t="str">
        <f aca="false">IFERROR(VLOOKUP(G1252,Dados!$M$3:$N$500,2,0),"")</f>
        <v/>
      </c>
      <c r="AG1252" s="45" t="str">
        <f aca="false">IF(F1252="","",IF(AND(AD1252="",AE1252="",AF1252=""),"-",IF(AND(AD1252="BIT",AE1252="",AF1252=""),"BIT",IF(AND(AE1252="ANEXO I",AD1252="",AF1252=""),"ANEXO I",IF(AND(AF1252="ANEXO II",AD1252="",AE1252=""),"ANEXO II","Escolher")))))</f>
        <v/>
      </c>
      <c r="AH1252" s="45" t="str">
        <f aca="false">IF(AG1252&lt;&gt;"Pneus","",IFERROR(VLOOKUP(R1252,Dados!$X$2:$Z$5,3,0)*(AI1252-Q1252),VLOOKUP(D1252,Dados!$X$7:$Z$33,3,0)*(AI1252-Q1252)))</f>
        <v/>
      </c>
      <c r="AI1252" s="47" t="str">
        <f aca="false">IF(B1252="","",P1252+Q1252+O1252+M1252+L1252-N1252)</f>
        <v/>
      </c>
      <c r="AJ1252" s="48" t="str">
        <f aca="false">IFERROR(IF(AND(AC1252="SIM",AG1252="-",Y1252="REVENDA"),(AB1252/1+1)*AI1252,IF(AND(AC1252="SIM",AG1252="Pneus",Y1252="REVENDA"),(AB1252/1+1)*(AI1252-AH1252),"")),"")</f>
        <v/>
      </c>
      <c r="AK1252" s="48" t="str">
        <f aca="false">IF(AJ1252="","",AJ1252*17%)</f>
        <v/>
      </c>
      <c r="AL1252" s="48" t="str">
        <f aca="false">IFERROR(IF(AC1252="NÃO","",IF(AK1252="","",IF(E1252="Simples Nacional",BF1252,IF(T1252=0.12,U1252*0.5833337002,IF(T1252=0,AI1252*0.07,U1252))))),"")</f>
        <v/>
      </c>
      <c r="AM1252" s="47" t="str">
        <f aca="false">IFERROR(IF(AC1252="NÃO","",IF(OR(AG1252="-",AG1252="Pneus"),AK1252-AL1252,"")),"")</f>
        <v/>
      </c>
      <c r="AN1252" s="48" t="str">
        <f aca="false">IF(AND(Y1252="REVENDA",AC1252="SIM",AG1252="BIT"),((AB1252/1+1)*AI1252)*0.4117,"")</f>
        <v/>
      </c>
      <c r="AO1252" s="48" t="str">
        <f aca="false">IF(AN1252="","",AN1252*17%)</f>
        <v/>
      </c>
      <c r="AP1252" s="49" t="str">
        <f aca="false">IF(AN1252="","",IF(T1252=0.12,(U1252*0.4117)*0.4117,IF(T1252=0,(AI1252*0.07)*0.4117,U1252*0.4117)))</f>
        <v/>
      </c>
      <c r="AQ1252" s="47" t="str">
        <f aca="false">IF(AN1252="","",AO1252-AP1252)</f>
        <v/>
      </c>
      <c r="AR1252" s="50" t="str">
        <f aca="false">IFERROR(IF(AND(AC1252="SIM",Y1252="REVENDA",LEFT(AG1252,5)="ANEXO")*OR(AE1252="ANEXO I",AF1252="ANEXO II"),VLOOKUP(H1252,Dados!G:I,2,0),""),"INSERIR MVA")</f>
        <v/>
      </c>
      <c r="AS1252" s="48" t="str">
        <f aca="false">IF(LEFT(AG1252,5)="ANEXO",VLOOKUP(AG1252,Dados!$X$111:$Z$112,2,0)*(AI1252-Q1252),"")</f>
        <v/>
      </c>
      <c r="AT1252" s="48" t="str">
        <f aca="false">IFERROR(IF(AR1252="","",(AI1252*AR1252)+AI1252),"INSERIR MVA")</f>
        <v/>
      </c>
      <c r="AU1252" s="48" t="str">
        <f aca="false">IF(AT1252="","",IF(AY1252=0.04,U1252,AS1252*AY1252))</f>
        <v/>
      </c>
      <c r="AV1252" s="47" t="str">
        <f aca="false">IFERROR(IF(AU1252="","",(VLOOKUP(AG1252,Dados!$X$111:$Z$112,3,0)*AT1252*0.17)),"INSERIR MVA")</f>
        <v/>
      </c>
      <c r="AW1252" s="47" t="str">
        <f aca="false">IFERROR(IF(AR1252="","",AV1252-AU1252),"")</f>
        <v/>
      </c>
      <c r="AX1252" s="51" t="str">
        <f aca="false">IFERROR(IF(AC1252="NÃO","",IF(AM1252&lt;&gt;"",AM1252-W1252,IF(AQ1252&lt;&gt;"",AQ1252-W1252,IF(AW1252&lt;&gt;"",AW1252-W1252,"")))),"")</f>
        <v/>
      </c>
      <c r="AY1252" s="46" t="str">
        <f aca="false">IFERROR(IF(ISNA(VLOOKUP(R1252,Dados!$X$2:$Y$5,2,0)),VLOOKUP(D1252,Dados!$X$7:$Y$33,2,0),VLOOKUP(R1252,Dados!$X$2:$Y$5,2,0)),"")</f>
        <v/>
      </c>
      <c r="AZ1252" s="52" t="str">
        <f aca="false">IF(C1252="","",IF(AND(Y1252="CONSUMO",AC1252="NÃO")*OR(AG1252="-",AG1252="BIT"),IF(E1252&lt;&gt;"",(AI1252-(P1252+L1252-N1252+Q1252)*AY1252)/0.83),""))</f>
        <v/>
      </c>
      <c r="BA1252" s="51" t="str">
        <f aca="false">IF(AZ1252="","",AZ1252*0.17-((P1252+L1252-N1252+Q1252)*AY1252))</f>
        <v/>
      </c>
      <c r="BB1252" s="51" t="str">
        <f aca="false">IF(AND(Y1252="CONSUMO",AG1252="ANEXO I",AY1252&gt;4%),(AI1252-(P1252+L1252-N1252+Q1252)*0.0514)/0.83*(0.5177)*(0.17)-AI1252*0.0514,IF(AND(Y1252="CONSUMO",AG1252="ANEXO II",AY1252&gt;4%),(AI1252-(P1252+L1252-N1252+Q1252)*0.041)/0.83*(0.3295)*(0.17)-AI1252*0.041,IF(AND(Y1252="CONSUMO",AG1252="ANEXO I",AY1252=4%),(AI1252-(P1252+L1252-N1252+Q1252)*0.04)/0.83*(0.5177)*(0.17)-AI1252*0.04,IF(AND(Y1252="CONSUMO",AG1252="ANEXO II",AY1252=4%),(AI1252-(P1252+L1252-N1252+Q1252)*0.04)/0.83*(0.3295)*(0.17)-AI1252*0.04,""))))</f>
        <v/>
      </c>
      <c r="BC1252" s="51" t="str">
        <f aca="false">IF(C1252="","",IF(AND(Y1252="CONSUMO",AC1252="SIM")*OR(AG1252="-",AG1252="BIT"),IF(E1252&lt;&gt;"",(AI1252-(P1252+L1252-N1252+Q1252)*AY1252)/0.83),""))</f>
        <v/>
      </c>
      <c r="BD1252" s="51" t="str">
        <f aca="false">IF(BC1252="","",BC1252*0.17)</f>
        <v/>
      </c>
      <c r="BE1252" s="51" t="str">
        <f aca="false">IF(I1252=6908,0,IF(BC1252="","",BD1252-((P1252+L1252-N1252+Q1252)*AY1252)))</f>
        <v/>
      </c>
      <c r="BF1252" s="53" t="str">
        <f aca="false">IF(B1252="","",IF(OR(B1252="",E1252="Regime Normal"),0,(AI1252-Q1252)*VLOOKUP(R1252,Dados!$X$98:$Y$108,2,0)))</f>
        <v/>
      </c>
      <c r="BG1252" s="54" t="str">
        <f aca="false">IFERROR(VLOOKUP(I1252,Dados!$AC$27:$AD$43,2,0),IF(B1252="","",IF(D1252&lt;&gt;"MT",IF(AND(AC1252="SIM",Y1252="Revenda"),"2403",IF(AND(AC1252="SIM",Y1252="Consumo"),"2407",IF(AND(AC1252="NÃO",Y1252="Revenda"),"2102",IF(AND(AC1252="NÃO",Y1252="Consumo"),"2556",)))),REPLACE(I1252,1,1,1))))</f>
        <v/>
      </c>
    </row>
    <row r="1253" customFormat="false" ht="12.8" hidden="false" customHeight="true" outlineLevel="0" collapsed="false">
      <c r="Y1253" s="45"/>
      <c r="Z1253" s="46" t="str">
        <f aca="false">IF(B1253="","",(IFERROR(VLOOKUP(H1253,Dados!A$3:B$15000,2,0),"Não Encontrado")))</f>
        <v/>
      </c>
      <c r="AA1253" s="46" t="str">
        <f aca="false">IF(B1253="","",(IFERROR(VLOOKUP(G1253,Dados!C$3:E$15000,3,0),"Não Encontrado")))</f>
        <v/>
      </c>
      <c r="AB1253" s="46" t="str">
        <f aca="false">IFERROR(IF(Z1253&lt;&gt;"Não Encontrado",Z1253,IF(AA1253&lt;&gt;"Não Encontrado",AA1253,"")),"")</f>
        <v/>
      </c>
      <c r="AC1253" s="45" t="str">
        <f aca="false">IF(B1253="","",IF(AB1253="","NÃO","SIM"))</f>
        <v/>
      </c>
      <c r="AD1253" s="45" t="str">
        <f aca="false">IFERROR(VLOOKUP(G1253,Dados!$P$3:$R$500,3,0),"")</f>
        <v/>
      </c>
      <c r="AE1253" s="45" t="str">
        <f aca="false">IFERROR(VLOOKUP(G1253,Dados!$K$3:$L$500,2,0),"")</f>
        <v/>
      </c>
      <c r="AF1253" s="45" t="str">
        <f aca="false">IFERROR(VLOOKUP(G1253,Dados!$M$3:$N$500,2,0),"")</f>
        <v/>
      </c>
      <c r="AG1253" s="45" t="str">
        <f aca="false">IF(F1253="","",IF(AND(AD1253="",AE1253="",AF1253=""),"-",IF(AND(AD1253="BIT",AE1253="",AF1253=""),"BIT",IF(AND(AE1253="ANEXO I",AD1253="",AF1253=""),"ANEXO I",IF(AND(AF1253="ANEXO II",AD1253="",AE1253=""),"ANEXO II","Escolher")))))</f>
        <v/>
      </c>
      <c r="AH1253" s="45" t="str">
        <f aca="false">IF(AG1253&lt;&gt;"Pneus","",IFERROR(VLOOKUP(R1253,Dados!$X$2:$Z$5,3,0)*(AI1253-Q1253),VLOOKUP(D1253,Dados!$X$7:$Z$33,3,0)*(AI1253-Q1253)))</f>
        <v/>
      </c>
      <c r="AI1253" s="47" t="str">
        <f aca="false">IF(B1253="","",P1253+Q1253+O1253+M1253+L1253-N1253)</f>
        <v/>
      </c>
      <c r="AJ1253" s="48" t="str">
        <f aca="false">IFERROR(IF(AND(AC1253="SIM",AG1253="-",Y1253="REVENDA"),(AB1253/1+1)*AI1253,IF(AND(AC1253="SIM",AG1253="Pneus",Y1253="REVENDA"),(AB1253/1+1)*(AI1253-AH1253),"")),"")</f>
        <v/>
      </c>
      <c r="AK1253" s="48" t="str">
        <f aca="false">IF(AJ1253="","",AJ1253*17%)</f>
        <v/>
      </c>
      <c r="AL1253" s="48" t="str">
        <f aca="false">IFERROR(IF(AC1253="NÃO","",IF(AK1253="","",IF(E1253="Simples Nacional",BF1253,IF(T1253=0.12,U1253*0.5833337002,IF(T1253=0,AI1253*0.07,U1253))))),"")</f>
        <v/>
      </c>
      <c r="AM1253" s="47" t="str">
        <f aca="false">IFERROR(IF(AC1253="NÃO","",IF(OR(AG1253="-",AG1253="Pneus"),AK1253-AL1253,"")),"")</f>
        <v/>
      </c>
      <c r="AN1253" s="48" t="str">
        <f aca="false">IF(AND(Y1253="REVENDA",AC1253="SIM",AG1253="BIT"),((AB1253/1+1)*AI1253)*0.4117,"")</f>
        <v/>
      </c>
      <c r="AO1253" s="48" t="str">
        <f aca="false">IF(AN1253="","",AN1253*17%)</f>
        <v/>
      </c>
      <c r="AP1253" s="49" t="str">
        <f aca="false">IF(AN1253="","",IF(T1253=0.12,(U1253*0.4117)*0.4117,IF(T1253=0,(AI1253*0.07)*0.4117,U1253*0.4117)))</f>
        <v/>
      </c>
      <c r="AQ1253" s="47" t="str">
        <f aca="false">IF(AN1253="","",AO1253-AP1253)</f>
        <v/>
      </c>
      <c r="AR1253" s="50" t="str">
        <f aca="false">IFERROR(IF(AND(AC1253="SIM",Y1253="REVENDA",LEFT(AG1253,5)="ANEXO")*OR(AE1253="ANEXO I",AF1253="ANEXO II"),VLOOKUP(H1253,Dados!G:I,2,0),""),"INSERIR MVA")</f>
        <v/>
      </c>
      <c r="AS1253" s="48" t="str">
        <f aca="false">IF(LEFT(AG1253,5)="ANEXO",VLOOKUP(AG1253,Dados!$X$111:$Z$112,2,0)*(AI1253-Q1253),"")</f>
        <v/>
      </c>
      <c r="AT1253" s="48" t="str">
        <f aca="false">IFERROR(IF(AR1253="","",(AI1253*AR1253)+AI1253),"INSERIR MVA")</f>
        <v/>
      </c>
      <c r="AU1253" s="48" t="str">
        <f aca="false">IF(AT1253="","",IF(AY1253=0.04,U1253,AS1253*AY1253))</f>
        <v/>
      </c>
      <c r="AV1253" s="47" t="str">
        <f aca="false">IFERROR(IF(AU1253="","",(VLOOKUP(AG1253,Dados!$X$111:$Z$112,3,0)*AT1253*0.17)),"INSERIR MVA")</f>
        <v/>
      </c>
      <c r="AW1253" s="47" t="str">
        <f aca="false">IFERROR(IF(AR1253="","",AV1253-AU1253),"")</f>
        <v/>
      </c>
      <c r="AX1253" s="51" t="str">
        <f aca="false">IFERROR(IF(AC1253="NÃO","",IF(AM1253&lt;&gt;"",AM1253-W1253,IF(AQ1253&lt;&gt;"",AQ1253-W1253,IF(AW1253&lt;&gt;"",AW1253-W1253,"")))),"")</f>
        <v/>
      </c>
      <c r="AY1253" s="46" t="str">
        <f aca="false">IFERROR(IF(ISNA(VLOOKUP(R1253,Dados!$X$2:$Y$5,2,0)),VLOOKUP(D1253,Dados!$X$7:$Y$33,2,0),VLOOKUP(R1253,Dados!$X$2:$Y$5,2,0)),"")</f>
        <v/>
      </c>
      <c r="AZ1253" s="52" t="str">
        <f aca="false">IF(C1253="","",IF(AND(Y1253="CONSUMO",AC1253="NÃO")*OR(AG1253="-",AG1253="BIT"),IF(E1253&lt;&gt;"",(AI1253-(P1253+L1253-N1253+Q1253)*AY1253)/0.83),""))</f>
        <v/>
      </c>
      <c r="BA1253" s="51" t="str">
        <f aca="false">IF(AZ1253="","",AZ1253*0.17-((P1253+L1253-N1253+Q1253)*AY1253))</f>
        <v/>
      </c>
      <c r="BB1253" s="51" t="str">
        <f aca="false">IF(AND(Y1253="CONSUMO",AG1253="ANEXO I",AY1253&gt;4%),(AI1253-(P1253+L1253-N1253+Q1253)*0.0514)/0.83*(0.5177)*(0.17)-AI1253*0.0514,IF(AND(Y1253="CONSUMO",AG1253="ANEXO II",AY1253&gt;4%),(AI1253-(P1253+L1253-N1253+Q1253)*0.041)/0.83*(0.3295)*(0.17)-AI1253*0.041,IF(AND(Y1253="CONSUMO",AG1253="ANEXO I",AY1253=4%),(AI1253-(P1253+L1253-N1253+Q1253)*0.04)/0.83*(0.5177)*(0.17)-AI1253*0.04,IF(AND(Y1253="CONSUMO",AG1253="ANEXO II",AY1253=4%),(AI1253-(P1253+L1253-N1253+Q1253)*0.04)/0.83*(0.3295)*(0.17)-AI1253*0.04,""))))</f>
        <v/>
      </c>
      <c r="BC1253" s="51" t="str">
        <f aca="false">IF(C1253="","",IF(AND(Y1253="CONSUMO",AC1253="SIM")*OR(AG1253="-",AG1253="BIT"),IF(E1253&lt;&gt;"",(AI1253-(P1253+L1253-N1253+Q1253)*AY1253)/0.83),""))</f>
        <v/>
      </c>
      <c r="BD1253" s="51" t="str">
        <f aca="false">IF(BC1253="","",BC1253*0.17)</f>
        <v/>
      </c>
      <c r="BE1253" s="51" t="str">
        <f aca="false">IF(I1253=6908,0,IF(BC1253="","",BD1253-((P1253+L1253-N1253+Q1253)*AY1253)))</f>
        <v/>
      </c>
      <c r="BF1253" s="53" t="str">
        <f aca="false">IF(B1253="","",IF(OR(B1253="",E1253="Regime Normal"),0,(AI1253-Q1253)*VLOOKUP(R1253,Dados!$X$98:$Y$108,2,0)))</f>
        <v/>
      </c>
      <c r="BG1253" s="54" t="str">
        <f aca="false">IFERROR(VLOOKUP(I1253,Dados!$AC$27:$AD$43,2,0),IF(B1253="","",IF(D1253&lt;&gt;"MT",IF(AND(AC1253="SIM",Y1253="Revenda"),"2403",IF(AND(AC1253="SIM",Y1253="Consumo"),"2407",IF(AND(AC1253="NÃO",Y1253="Revenda"),"2102",IF(AND(AC1253="NÃO",Y1253="Consumo"),"2556",)))),REPLACE(I1253,1,1,1))))</f>
        <v/>
      </c>
    </row>
    <row r="1254" customFormat="false" ht="12.8" hidden="false" customHeight="true" outlineLevel="0" collapsed="false">
      <c r="Y1254" s="45"/>
      <c r="Z1254" s="46" t="str">
        <f aca="false">IF(B1254="","",(IFERROR(VLOOKUP(H1254,Dados!A$3:B$15000,2,0),"Não Encontrado")))</f>
        <v/>
      </c>
      <c r="AA1254" s="46" t="str">
        <f aca="false">IF(B1254="","",(IFERROR(VLOOKUP(G1254,Dados!C$3:E$15000,3,0),"Não Encontrado")))</f>
        <v/>
      </c>
      <c r="AB1254" s="46" t="str">
        <f aca="false">IFERROR(IF(Z1254&lt;&gt;"Não Encontrado",Z1254,IF(AA1254&lt;&gt;"Não Encontrado",AA1254,"")),"")</f>
        <v/>
      </c>
      <c r="AC1254" s="45" t="str">
        <f aca="false">IF(B1254="","",IF(AB1254="","NÃO","SIM"))</f>
        <v/>
      </c>
      <c r="AD1254" s="45" t="str">
        <f aca="false">IFERROR(VLOOKUP(G1254,Dados!$P$3:$R$500,3,0),"")</f>
        <v/>
      </c>
      <c r="AE1254" s="45" t="str">
        <f aca="false">IFERROR(VLOOKUP(G1254,Dados!$K$3:$L$500,2,0),"")</f>
        <v/>
      </c>
      <c r="AF1254" s="45" t="str">
        <f aca="false">IFERROR(VLOOKUP(G1254,Dados!$M$3:$N$500,2,0),"")</f>
        <v/>
      </c>
      <c r="AG1254" s="45" t="str">
        <f aca="false">IF(F1254="","",IF(AND(AD1254="",AE1254="",AF1254=""),"-",IF(AND(AD1254="BIT",AE1254="",AF1254=""),"BIT",IF(AND(AE1254="ANEXO I",AD1254="",AF1254=""),"ANEXO I",IF(AND(AF1254="ANEXO II",AD1254="",AE1254=""),"ANEXO II","Escolher")))))</f>
        <v/>
      </c>
      <c r="AH1254" s="45" t="str">
        <f aca="false">IF(AG1254&lt;&gt;"Pneus","",IFERROR(VLOOKUP(R1254,Dados!$X$2:$Z$5,3,0)*(AI1254-Q1254),VLOOKUP(D1254,Dados!$X$7:$Z$33,3,0)*(AI1254-Q1254)))</f>
        <v/>
      </c>
      <c r="AI1254" s="47" t="str">
        <f aca="false">IF(B1254="","",P1254+Q1254+O1254+M1254+L1254-N1254)</f>
        <v/>
      </c>
      <c r="AJ1254" s="48" t="str">
        <f aca="false">IFERROR(IF(AND(AC1254="SIM",AG1254="-",Y1254="REVENDA"),(AB1254/1+1)*AI1254,IF(AND(AC1254="SIM",AG1254="Pneus",Y1254="REVENDA"),(AB1254/1+1)*(AI1254-AH1254),"")),"")</f>
        <v/>
      </c>
      <c r="AK1254" s="48" t="str">
        <f aca="false">IF(AJ1254="","",AJ1254*17%)</f>
        <v/>
      </c>
      <c r="AL1254" s="48" t="str">
        <f aca="false">IFERROR(IF(AC1254="NÃO","",IF(AK1254="","",IF(E1254="Simples Nacional",BF1254,IF(T1254=0.12,U1254*0.5833337002,IF(T1254=0,AI1254*0.07,U1254))))),"")</f>
        <v/>
      </c>
      <c r="AM1254" s="47" t="str">
        <f aca="false">IFERROR(IF(AC1254="NÃO","",IF(OR(AG1254="-",AG1254="Pneus"),AK1254-AL1254,"")),"")</f>
        <v/>
      </c>
      <c r="AN1254" s="48" t="str">
        <f aca="false">IF(AND(Y1254="REVENDA",AC1254="SIM",AG1254="BIT"),((AB1254/1+1)*AI1254)*0.4117,"")</f>
        <v/>
      </c>
      <c r="AO1254" s="48" t="str">
        <f aca="false">IF(AN1254="","",AN1254*17%)</f>
        <v/>
      </c>
      <c r="AP1254" s="49" t="str">
        <f aca="false">IF(AN1254="","",IF(T1254=0.12,(U1254*0.4117)*0.4117,IF(T1254=0,(AI1254*0.07)*0.4117,U1254*0.4117)))</f>
        <v/>
      </c>
      <c r="AQ1254" s="47" t="str">
        <f aca="false">IF(AN1254="","",AO1254-AP1254)</f>
        <v/>
      </c>
      <c r="AR1254" s="50" t="str">
        <f aca="false">IFERROR(IF(AND(AC1254="SIM",Y1254="REVENDA",LEFT(AG1254,5)="ANEXO")*OR(AE1254="ANEXO I",AF1254="ANEXO II"),VLOOKUP(H1254,Dados!G:I,2,0),""),"INSERIR MVA")</f>
        <v/>
      </c>
      <c r="AS1254" s="48" t="str">
        <f aca="false">IF(LEFT(AG1254,5)="ANEXO",VLOOKUP(AG1254,Dados!$X$111:$Z$112,2,0)*(AI1254-Q1254),"")</f>
        <v/>
      </c>
      <c r="AT1254" s="48" t="str">
        <f aca="false">IFERROR(IF(AR1254="","",(AI1254*AR1254)+AI1254),"INSERIR MVA")</f>
        <v/>
      </c>
      <c r="AU1254" s="48" t="str">
        <f aca="false">IF(AT1254="","",IF(AY1254=0.04,U1254,AS1254*AY1254))</f>
        <v/>
      </c>
      <c r="AV1254" s="47" t="str">
        <f aca="false">IFERROR(IF(AU1254="","",(VLOOKUP(AG1254,Dados!$X$111:$Z$112,3,0)*AT1254*0.17)),"INSERIR MVA")</f>
        <v/>
      </c>
      <c r="AW1254" s="47" t="str">
        <f aca="false">IFERROR(IF(AR1254="","",AV1254-AU1254),"")</f>
        <v/>
      </c>
      <c r="AX1254" s="51" t="str">
        <f aca="false">IFERROR(IF(AC1254="NÃO","",IF(AM1254&lt;&gt;"",AM1254-W1254,IF(AQ1254&lt;&gt;"",AQ1254-W1254,IF(AW1254&lt;&gt;"",AW1254-W1254,"")))),"")</f>
        <v/>
      </c>
      <c r="AY1254" s="46" t="str">
        <f aca="false">IFERROR(IF(ISNA(VLOOKUP(R1254,Dados!$X$2:$Y$5,2,0)),VLOOKUP(D1254,Dados!$X$7:$Y$33,2,0),VLOOKUP(R1254,Dados!$X$2:$Y$5,2,0)),"")</f>
        <v/>
      </c>
      <c r="AZ1254" s="52" t="str">
        <f aca="false">IF(C1254="","",IF(AND(Y1254="CONSUMO",AC1254="NÃO")*OR(AG1254="-",AG1254="BIT"),IF(E1254&lt;&gt;"",(AI1254-(P1254+L1254-N1254+Q1254)*AY1254)/0.83),""))</f>
        <v/>
      </c>
      <c r="BA1254" s="51" t="str">
        <f aca="false">IF(AZ1254="","",AZ1254*0.17-((P1254+L1254-N1254+Q1254)*AY1254))</f>
        <v/>
      </c>
      <c r="BB1254" s="51" t="str">
        <f aca="false">IF(AND(Y1254="CONSUMO",AG1254="ANEXO I",AY1254&gt;4%),(AI1254-(P1254+L1254-N1254+Q1254)*0.0514)/0.83*(0.5177)*(0.17)-AI1254*0.0514,IF(AND(Y1254="CONSUMO",AG1254="ANEXO II",AY1254&gt;4%),(AI1254-(P1254+L1254-N1254+Q1254)*0.041)/0.83*(0.3295)*(0.17)-AI1254*0.041,IF(AND(Y1254="CONSUMO",AG1254="ANEXO I",AY1254=4%),(AI1254-(P1254+L1254-N1254+Q1254)*0.04)/0.83*(0.5177)*(0.17)-AI1254*0.04,IF(AND(Y1254="CONSUMO",AG1254="ANEXO II",AY1254=4%),(AI1254-(P1254+L1254-N1254+Q1254)*0.04)/0.83*(0.3295)*(0.17)-AI1254*0.04,""))))</f>
        <v/>
      </c>
      <c r="BC1254" s="51" t="str">
        <f aca="false">IF(C1254="","",IF(AND(Y1254="CONSUMO",AC1254="SIM")*OR(AG1254="-",AG1254="BIT"),IF(E1254&lt;&gt;"",(AI1254-(P1254+L1254-N1254+Q1254)*AY1254)/0.83),""))</f>
        <v/>
      </c>
      <c r="BD1254" s="51" t="str">
        <f aca="false">IF(BC1254="","",BC1254*0.17)</f>
        <v/>
      </c>
      <c r="BE1254" s="51" t="str">
        <f aca="false">IF(I1254=6908,0,IF(BC1254="","",BD1254-((P1254+L1254-N1254+Q1254)*AY1254)))</f>
        <v/>
      </c>
      <c r="BF1254" s="53" t="str">
        <f aca="false">IF(B1254="","",IF(OR(B1254="",E1254="Regime Normal"),0,(AI1254-Q1254)*VLOOKUP(R1254,Dados!$X$98:$Y$108,2,0)))</f>
        <v/>
      </c>
      <c r="BG1254" s="54" t="str">
        <f aca="false">IFERROR(VLOOKUP(I1254,Dados!$AC$27:$AD$43,2,0),IF(B1254="","",IF(D1254&lt;&gt;"MT",IF(AND(AC1254="SIM",Y1254="Revenda"),"2403",IF(AND(AC1254="SIM",Y1254="Consumo"),"2407",IF(AND(AC1254="NÃO",Y1254="Revenda"),"2102",IF(AND(AC1254="NÃO",Y1254="Consumo"),"2556",)))),REPLACE(I1254,1,1,1))))</f>
        <v/>
      </c>
    </row>
    <row r="1255" customFormat="false" ht="12.8" hidden="false" customHeight="true" outlineLevel="0" collapsed="false">
      <c r="Y1255" s="45"/>
      <c r="Z1255" s="46" t="str">
        <f aca="false">IF(B1255="","",(IFERROR(VLOOKUP(H1255,Dados!A$3:B$15000,2,0),"Não Encontrado")))</f>
        <v/>
      </c>
      <c r="AA1255" s="46" t="str">
        <f aca="false">IF(B1255="","",(IFERROR(VLOOKUP(G1255,Dados!C$3:E$15000,3,0),"Não Encontrado")))</f>
        <v/>
      </c>
      <c r="AB1255" s="46" t="str">
        <f aca="false">IFERROR(IF(Z1255&lt;&gt;"Não Encontrado",Z1255,IF(AA1255&lt;&gt;"Não Encontrado",AA1255,"")),"")</f>
        <v/>
      </c>
      <c r="AC1255" s="45" t="str">
        <f aca="false">IF(B1255="","",IF(AB1255="","NÃO","SIM"))</f>
        <v/>
      </c>
      <c r="AD1255" s="45" t="str">
        <f aca="false">IFERROR(VLOOKUP(G1255,Dados!$P$3:$R$500,3,0),"")</f>
        <v/>
      </c>
      <c r="AE1255" s="45" t="str">
        <f aca="false">IFERROR(VLOOKUP(G1255,Dados!$K$3:$L$500,2,0),"")</f>
        <v/>
      </c>
      <c r="AF1255" s="45" t="str">
        <f aca="false">IFERROR(VLOOKUP(G1255,Dados!$M$3:$N$500,2,0),"")</f>
        <v/>
      </c>
      <c r="AG1255" s="45" t="str">
        <f aca="false">IF(F1255="","",IF(AND(AD1255="",AE1255="",AF1255=""),"-",IF(AND(AD1255="BIT",AE1255="",AF1255=""),"BIT",IF(AND(AE1255="ANEXO I",AD1255="",AF1255=""),"ANEXO I",IF(AND(AF1255="ANEXO II",AD1255="",AE1255=""),"ANEXO II","Escolher")))))</f>
        <v/>
      </c>
      <c r="AH1255" s="45" t="str">
        <f aca="false">IF(AG1255&lt;&gt;"Pneus","",IFERROR(VLOOKUP(R1255,Dados!$X$2:$Z$5,3,0)*(AI1255-Q1255),VLOOKUP(D1255,Dados!$X$7:$Z$33,3,0)*(AI1255-Q1255)))</f>
        <v/>
      </c>
      <c r="AI1255" s="47" t="str">
        <f aca="false">IF(B1255="","",P1255+Q1255+O1255+M1255+L1255-N1255)</f>
        <v/>
      </c>
      <c r="AJ1255" s="48" t="str">
        <f aca="false">IFERROR(IF(AND(AC1255="SIM",AG1255="-",Y1255="REVENDA"),(AB1255/1+1)*AI1255,IF(AND(AC1255="SIM",AG1255="Pneus",Y1255="REVENDA"),(AB1255/1+1)*(AI1255-AH1255),"")),"")</f>
        <v/>
      </c>
      <c r="AK1255" s="48" t="str">
        <f aca="false">IF(AJ1255="","",AJ1255*17%)</f>
        <v/>
      </c>
      <c r="AL1255" s="48" t="str">
        <f aca="false">IFERROR(IF(AC1255="NÃO","",IF(AK1255="","",IF(E1255="Simples Nacional",BF1255,IF(T1255=0.12,U1255*0.5833337002,IF(T1255=0,AI1255*0.07,U1255))))),"")</f>
        <v/>
      </c>
      <c r="AM1255" s="47" t="str">
        <f aca="false">IFERROR(IF(AC1255="NÃO","",IF(OR(AG1255="-",AG1255="Pneus"),AK1255-AL1255,"")),"")</f>
        <v/>
      </c>
      <c r="AN1255" s="48" t="str">
        <f aca="false">IF(AND(Y1255="REVENDA",AC1255="SIM",AG1255="BIT"),((AB1255/1+1)*AI1255)*0.4117,"")</f>
        <v/>
      </c>
      <c r="AO1255" s="48" t="str">
        <f aca="false">IF(AN1255="","",AN1255*17%)</f>
        <v/>
      </c>
      <c r="AP1255" s="49" t="str">
        <f aca="false">IF(AN1255="","",IF(T1255=0.12,(U1255*0.4117)*0.4117,IF(T1255=0,(AI1255*0.07)*0.4117,U1255*0.4117)))</f>
        <v/>
      </c>
      <c r="AQ1255" s="47" t="str">
        <f aca="false">IF(AN1255="","",AO1255-AP1255)</f>
        <v/>
      </c>
      <c r="AR1255" s="50" t="str">
        <f aca="false">IFERROR(IF(AND(AC1255="SIM",Y1255="REVENDA",LEFT(AG1255,5)="ANEXO")*OR(AE1255="ANEXO I",AF1255="ANEXO II"),VLOOKUP(H1255,Dados!G:I,2,0),""),"INSERIR MVA")</f>
        <v/>
      </c>
      <c r="AS1255" s="48" t="str">
        <f aca="false">IF(LEFT(AG1255,5)="ANEXO",VLOOKUP(AG1255,Dados!$X$111:$Z$112,2,0)*(AI1255-Q1255),"")</f>
        <v/>
      </c>
      <c r="AT1255" s="48" t="str">
        <f aca="false">IFERROR(IF(AR1255="","",(AI1255*AR1255)+AI1255),"INSERIR MVA")</f>
        <v/>
      </c>
      <c r="AU1255" s="48" t="str">
        <f aca="false">IF(AT1255="","",IF(AY1255=0.04,U1255,AS1255*AY1255))</f>
        <v/>
      </c>
      <c r="AV1255" s="47" t="str">
        <f aca="false">IFERROR(IF(AU1255="","",(VLOOKUP(AG1255,Dados!$X$111:$Z$112,3,0)*AT1255*0.17)),"INSERIR MVA")</f>
        <v/>
      </c>
      <c r="AW1255" s="47" t="str">
        <f aca="false">IFERROR(IF(AR1255="","",AV1255-AU1255),"")</f>
        <v/>
      </c>
      <c r="AX1255" s="51" t="str">
        <f aca="false">IFERROR(IF(AC1255="NÃO","",IF(AM1255&lt;&gt;"",AM1255-W1255,IF(AQ1255&lt;&gt;"",AQ1255-W1255,IF(AW1255&lt;&gt;"",AW1255-W1255,"")))),"")</f>
        <v/>
      </c>
      <c r="AY1255" s="46" t="str">
        <f aca="false">IFERROR(IF(ISNA(VLOOKUP(R1255,Dados!$X$2:$Y$5,2,0)),VLOOKUP(D1255,Dados!$X$7:$Y$33,2,0),VLOOKUP(R1255,Dados!$X$2:$Y$5,2,0)),"")</f>
        <v/>
      </c>
      <c r="AZ1255" s="52" t="str">
        <f aca="false">IF(C1255="","",IF(AND(Y1255="CONSUMO",AC1255="NÃO")*OR(AG1255="-",AG1255="BIT"),IF(E1255&lt;&gt;"",(AI1255-(P1255+L1255-N1255+Q1255)*AY1255)/0.83),""))</f>
        <v/>
      </c>
      <c r="BA1255" s="51" t="str">
        <f aca="false">IF(AZ1255="","",AZ1255*0.17-((P1255+L1255-N1255+Q1255)*AY1255))</f>
        <v/>
      </c>
      <c r="BB1255" s="51" t="str">
        <f aca="false">IF(AND(Y1255="CONSUMO",AG1255="ANEXO I",AY1255&gt;4%),(AI1255-(P1255+L1255-N1255+Q1255)*0.0514)/0.83*(0.5177)*(0.17)-AI1255*0.0514,IF(AND(Y1255="CONSUMO",AG1255="ANEXO II",AY1255&gt;4%),(AI1255-(P1255+L1255-N1255+Q1255)*0.041)/0.83*(0.3295)*(0.17)-AI1255*0.041,IF(AND(Y1255="CONSUMO",AG1255="ANEXO I",AY1255=4%),(AI1255-(P1255+L1255-N1255+Q1255)*0.04)/0.83*(0.5177)*(0.17)-AI1255*0.04,IF(AND(Y1255="CONSUMO",AG1255="ANEXO II",AY1255=4%),(AI1255-(P1255+L1255-N1255+Q1255)*0.04)/0.83*(0.3295)*(0.17)-AI1255*0.04,""))))</f>
        <v/>
      </c>
      <c r="BC1255" s="51" t="str">
        <f aca="false">IF(C1255="","",IF(AND(Y1255="CONSUMO",AC1255="SIM")*OR(AG1255="-",AG1255="BIT"),IF(E1255&lt;&gt;"",(AI1255-(P1255+L1255-N1255+Q1255)*AY1255)/0.83),""))</f>
        <v/>
      </c>
      <c r="BD1255" s="51" t="str">
        <f aca="false">IF(BC1255="","",BC1255*0.17)</f>
        <v/>
      </c>
      <c r="BE1255" s="51" t="str">
        <f aca="false">IF(I1255=6908,0,IF(BC1255="","",BD1255-((P1255+L1255-N1255+Q1255)*AY1255)))</f>
        <v/>
      </c>
      <c r="BF1255" s="53" t="str">
        <f aca="false">IF(B1255="","",IF(OR(B1255="",E1255="Regime Normal"),0,(AI1255-Q1255)*VLOOKUP(R1255,Dados!$X$98:$Y$108,2,0)))</f>
        <v/>
      </c>
      <c r="BG1255" s="54" t="str">
        <f aca="false">IFERROR(VLOOKUP(I1255,Dados!$AC$27:$AD$43,2,0),IF(B1255="","",IF(D1255&lt;&gt;"MT",IF(AND(AC1255="SIM",Y1255="Revenda"),"2403",IF(AND(AC1255="SIM",Y1255="Consumo"),"2407",IF(AND(AC1255="NÃO",Y1255="Revenda"),"2102",IF(AND(AC1255="NÃO",Y1255="Consumo"),"2556",)))),REPLACE(I1255,1,1,1))))</f>
        <v/>
      </c>
    </row>
    <row r="1256" customFormat="false" ht="12.8" hidden="false" customHeight="true" outlineLevel="0" collapsed="false">
      <c r="Y1256" s="45"/>
      <c r="Z1256" s="46" t="str">
        <f aca="false">IF(B1256="","",(IFERROR(VLOOKUP(H1256,Dados!A$3:B$15000,2,0),"Não Encontrado")))</f>
        <v/>
      </c>
      <c r="AA1256" s="46" t="str">
        <f aca="false">IF(B1256="","",(IFERROR(VLOOKUP(G1256,Dados!C$3:E$15000,3,0),"Não Encontrado")))</f>
        <v/>
      </c>
      <c r="AB1256" s="46" t="str">
        <f aca="false">IFERROR(IF(Z1256&lt;&gt;"Não Encontrado",Z1256,IF(AA1256&lt;&gt;"Não Encontrado",AA1256,"")),"")</f>
        <v/>
      </c>
      <c r="AC1256" s="45" t="str">
        <f aca="false">IF(B1256="","",IF(AB1256="","NÃO","SIM"))</f>
        <v/>
      </c>
      <c r="AD1256" s="45" t="str">
        <f aca="false">IFERROR(VLOOKUP(G1256,Dados!$P$3:$R$500,3,0),"")</f>
        <v/>
      </c>
      <c r="AE1256" s="45" t="str">
        <f aca="false">IFERROR(VLOOKUP(G1256,Dados!$K$3:$L$500,2,0),"")</f>
        <v/>
      </c>
      <c r="AF1256" s="45" t="str">
        <f aca="false">IFERROR(VLOOKUP(G1256,Dados!$M$3:$N$500,2,0),"")</f>
        <v/>
      </c>
      <c r="AG1256" s="45" t="str">
        <f aca="false">IF(F1256="","",IF(AND(AD1256="",AE1256="",AF1256=""),"-",IF(AND(AD1256="BIT",AE1256="",AF1256=""),"BIT",IF(AND(AE1256="ANEXO I",AD1256="",AF1256=""),"ANEXO I",IF(AND(AF1256="ANEXO II",AD1256="",AE1256=""),"ANEXO II","Escolher")))))</f>
        <v/>
      </c>
      <c r="AH1256" s="45" t="str">
        <f aca="false">IF(AG1256&lt;&gt;"Pneus","",IFERROR(VLOOKUP(R1256,Dados!$X$2:$Z$5,3,0)*(AI1256-Q1256),VLOOKUP(D1256,Dados!$X$7:$Z$33,3,0)*(AI1256-Q1256)))</f>
        <v/>
      </c>
      <c r="AI1256" s="47" t="str">
        <f aca="false">IF(B1256="","",P1256+Q1256+O1256+M1256+L1256-N1256)</f>
        <v/>
      </c>
      <c r="AJ1256" s="48" t="str">
        <f aca="false">IFERROR(IF(AND(AC1256="SIM",AG1256="-",Y1256="REVENDA"),(AB1256/1+1)*AI1256,IF(AND(AC1256="SIM",AG1256="Pneus",Y1256="REVENDA"),(AB1256/1+1)*(AI1256-AH1256),"")),"")</f>
        <v/>
      </c>
      <c r="AK1256" s="48" t="str">
        <f aca="false">IF(AJ1256="","",AJ1256*17%)</f>
        <v/>
      </c>
      <c r="AL1256" s="48" t="str">
        <f aca="false">IFERROR(IF(AC1256="NÃO","",IF(AK1256="","",IF(E1256="Simples Nacional",BF1256,IF(T1256=0.12,U1256*0.5833337002,IF(T1256=0,AI1256*0.07,U1256))))),"")</f>
        <v/>
      </c>
      <c r="AM1256" s="47" t="str">
        <f aca="false">IFERROR(IF(AC1256="NÃO","",IF(OR(AG1256="-",AG1256="Pneus"),AK1256-AL1256,"")),"")</f>
        <v/>
      </c>
      <c r="AN1256" s="48" t="str">
        <f aca="false">IF(AND(Y1256="REVENDA",AC1256="SIM",AG1256="BIT"),((AB1256/1+1)*AI1256)*0.4117,"")</f>
        <v/>
      </c>
      <c r="AO1256" s="48" t="str">
        <f aca="false">IF(AN1256="","",AN1256*17%)</f>
        <v/>
      </c>
      <c r="AP1256" s="49" t="str">
        <f aca="false">IF(AN1256="","",IF(T1256=0.12,(U1256*0.4117)*0.4117,IF(T1256=0,(AI1256*0.07)*0.4117,U1256*0.4117)))</f>
        <v/>
      </c>
      <c r="AQ1256" s="47" t="str">
        <f aca="false">IF(AN1256="","",AO1256-AP1256)</f>
        <v/>
      </c>
      <c r="AR1256" s="50" t="str">
        <f aca="false">IFERROR(IF(AND(AC1256="SIM",Y1256="REVENDA",LEFT(AG1256,5)="ANEXO")*OR(AE1256="ANEXO I",AF1256="ANEXO II"),VLOOKUP(H1256,Dados!G:I,2,0),""),"INSERIR MVA")</f>
        <v/>
      </c>
      <c r="AS1256" s="48" t="str">
        <f aca="false">IF(LEFT(AG1256,5)="ANEXO",VLOOKUP(AG1256,Dados!$X$111:$Z$112,2,0)*(AI1256-Q1256),"")</f>
        <v/>
      </c>
      <c r="AT1256" s="48" t="str">
        <f aca="false">IFERROR(IF(AR1256="","",(AI1256*AR1256)+AI1256),"INSERIR MVA")</f>
        <v/>
      </c>
      <c r="AU1256" s="48" t="str">
        <f aca="false">IF(AT1256="","",IF(AY1256=0.04,U1256,AS1256*AY1256))</f>
        <v/>
      </c>
      <c r="AV1256" s="47" t="str">
        <f aca="false">IFERROR(IF(AU1256="","",(VLOOKUP(AG1256,Dados!$X$111:$Z$112,3,0)*AT1256*0.17)),"INSERIR MVA")</f>
        <v/>
      </c>
      <c r="AW1256" s="47" t="str">
        <f aca="false">IFERROR(IF(AR1256="","",AV1256-AU1256),"")</f>
        <v/>
      </c>
      <c r="AX1256" s="51" t="str">
        <f aca="false">IFERROR(IF(AC1256="NÃO","",IF(AM1256&lt;&gt;"",AM1256-W1256,IF(AQ1256&lt;&gt;"",AQ1256-W1256,IF(AW1256&lt;&gt;"",AW1256-W1256,"")))),"")</f>
        <v/>
      </c>
      <c r="AY1256" s="46" t="str">
        <f aca="false">IFERROR(IF(ISNA(VLOOKUP(R1256,Dados!$X$2:$Y$5,2,0)),VLOOKUP(D1256,Dados!$X$7:$Y$33,2,0),VLOOKUP(R1256,Dados!$X$2:$Y$5,2,0)),"")</f>
        <v/>
      </c>
      <c r="AZ1256" s="52" t="str">
        <f aca="false">IF(C1256="","",IF(AND(Y1256="CONSUMO",AC1256="NÃO")*OR(AG1256="-",AG1256="BIT"),IF(E1256&lt;&gt;"",(AI1256-(P1256+L1256-N1256+Q1256)*AY1256)/0.83),""))</f>
        <v/>
      </c>
      <c r="BA1256" s="51" t="str">
        <f aca="false">IF(AZ1256="","",AZ1256*0.17-((P1256+L1256-N1256+Q1256)*AY1256))</f>
        <v/>
      </c>
      <c r="BB1256" s="51" t="str">
        <f aca="false">IF(AND(Y1256="CONSUMO",AG1256="ANEXO I",AY1256&gt;4%),(AI1256-(P1256+L1256-N1256+Q1256)*0.0514)/0.83*(0.5177)*(0.17)-AI1256*0.0514,IF(AND(Y1256="CONSUMO",AG1256="ANEXO II",AY1256&gt;4%),(AI1256-(P1256+L1256-N1256+Q1256)*0.041)/0.83*(0.3295)*(0.17)-AI1256*0.041,IF(AND(Y1256="CONSUMO",AG1256="ANEXO I",AY1256=4%),(AI1256-(P1256+L1256-N1256+Q1256)*0.04)/0.83*(0.5177)*(0.17)-AI1256*0.04,IF(AND(Y1256="CONSUMO",AG1256="ANEXO II",AY1256=4%),(AI1256-(P1256+L1256-N1256+Q1256)*0.04)/0.83*(0.3295)*(0.17)-AI1256*0.04,""))))</f>
        <v/>
      </c>
      <c r="BC1256" s="51" t="str">
        <f aca="false">IF(C1256="","",IF(AND(Y1256="CONSUMO",AC1256="SIM")*OR(AG1256="-",AG1256="BIT"),IF(E1256&lt;&gt;"",(AI1256-(P1256+L1256-N1256+Q1256)*AY1256)/0.83),""))</f>
        <v/>
      </c>
      <c r="BD1256" s="51" t="str">
        <f aca="false">IF(BC1256="","",BC1256*0.17)</f>
        <v/>
      </c>
      <c r="BE1256" s="51" t="str">
        <f aca="false">IF(I1256=6908,0,IF(BC1256="","",BD1256-((P1256+L1256-N1256+Q1256)*AY1256)))</f>
        <v/>
      </c>
      <c r="BF1256" s="53" t="str">
        <f aca="false">IF(B1256="","",IF(OR(B1256="",E1256="Regime Normal"),0,(AI1256-Q1256)*VLOOKUP(R1256,Dados!$X$98:$Y$108,2,0)))</f>
        <v/>
      </c>
      <c r="BG1256" s="54" t="str">
        <f aca="false">IFERROR(VLOOKUP(I1256,Dados!$AC$27:$AD$43,2,0),IF(B1256="","",IF(D1256&lt;&gt;"MT",IF(AND(AC1256="SIM",Y1256="Revenda"),"2403",IF(AND(AC1256="SIM",Y1256="Consumo"),"2407",IF(AND(AC1256="NÃO",Y1256="Revenda"),"2102",IF(AND(AC1256="NÃO",Y1256="Consumo"),"2556",)))),REPLACE(I1256,1,1,1))))</f>
        <v/>
      </c>
    </row>
    <row r="1257" customFormat="false" ht="12.8" hidden="false" customHeight="true" outlineLevel="0" collapsed="false">
      <c r="Y1257" s="45"/>
      <c r="Z1257" s="46" t="str">
        <f aca="false">IF(B1257="","",(IFERROR(VLOOKUP(H1257,Dados!A$3:B$15000,2,0),"Não Encontrado")))</f>
        <v/>
      </c>
      <c r="AA1257" s="46" t="str">
        <f aca="false">IF(B1257="","",(IFERROR(VLOOKUP(G1257,Dados!C$3:E$15000,3,0),"Não Encontrado")))</f>
        <v/>
      </c>
      <c r="AB1257" s="46" t="str">
        <f aca="false">IFERROR(IF(Z1257&lt;&gt;"Não Encontrado",Z1257,IF(AA1257&lt;&gt;"Não Encontrado",AA1257,"")),"")</f>
        <v/>
      </c>
      <c r="AC1257" s="45" t="str">
        <f aca="false">IF(B1257="","",IF(AB1257="","NÃO","SIM"))</f>
        <v/>
      </c>
      <c r="AD1257" s="45" t="str">
        <f aca="false">IFERROR(VLOOKUP(G1257,Dados!$P$3:$R$500,3,0),"")</f>
        <v/>
      </c>
      <c r="AE1257" s="45" t="str">
        <f aca="false">IFERROR(VLOOKUP(G1257,Dados!$K$3:$L$500,2,0),"")</f>
        <v/>
      </c>
      <c r="AF1257" s="45" t="str">
        <f aca="false">IFERROR(VLOOKUP(G1257,Dados!$M$3:$N$500,2,0),"")</f>
        <v/>
      </c>
      <c r="AG1257" s="45" t="str">
        <f aca="false">IF(F1257="","",IF(AND(AD1257="",AE1257="",AF1257=""),"-",IF(AND(AD1257="BIT",AE1257="",AF1257=""),"BIT",IF(AND(AE1257="ANEXO I",AD1257="",AF1257=""),"ANEXO I",IF(AND(AF1257="ANEXO II",AD1257="",AE1257=""),"ANEXO II","Escolher")))))</f>
        <v/>
      </c>
      <c r="AH1257" s="45" t="str">
        <f aca="false">IF(AG1257&lt;&gt;"Pneus","",IFERROR(VLOOKUP(R1257,Dados!$X$2:$Z$5,3,0)*(AI1257-Q1257),VLOOKUP(D1257,Dados!$X$7:$Z$33,3,0)*(AI1257-Q1257)))</f>
        <v/>
      </c>
      <c r="AI1257" s="47" t="str">
        <f aca="false">IF(B1257="","",P1257+Q1257+O1257+M1257+L1257-N1257)</f>
        <v/>
      </c>
      <c r="AJ1257" s="48" t="str">
        <f aca="false">IFERROR(IF(AND(AC1257="SIM",AG1257="-",Y1257="REVENDA"),(AB1257/1+1)*AI1257,IF(AND(AC1257="SIM",AG1257="Pneus",Y1257="REVENDA"),(AB1257/1+1)*(AI1257-AH1257),"")),"")</f>
        <v/>
      </c>
      <c r="AK1257" s="48" t="str">
        <f aca="false">IF(AJ1257="","",AJ1257*17%)</f>
        <v/>
      </c>
      <c r="AL1257" s="48" t="str">
        <f aca="false">IFERROR(IF(AC1257="NÃO","",IF(AK1257="","",IF(E1257="Simples Nacional",BF1257,IF(T1257=0.12,U1257*0.5833337002,IF(T1257=0,AI1257*0.07,U1257))))),"")</f>
        <v/>
      </c>
      <c r="AM1257" s="47" t="str">
        <f aca="false">IFERROR(IF(AC1257="NÃO","",IF(OR(AG1257="-",AG1257="Pneus"),AK1257-AL1257,"")),"")</f>
        <v/>
      </c>
      <c r="AN1257" s="48" t="str">
        <f aca="false">IF(AND(Y1257="REVENDA",AC1257="SIM",AG1257="BIT"),((AB1257/1+1)*AI1257)*0.4117,"")</f>
        <v/>
      </c>
      <c r="AO1257" s="48" t="str">
        <f aca="false">IF(AN1257="","",AN1257*17%)</f>
        <v/>
      </c>
      <c r="AP1257" s="49" t="str">
        <f aca="false">IF(AN1257="","",IF(T1257=0.12,(U1257*0.4117)*0.4117,IF(T1257=0,(AI1257*0.07)*0.4117,U1257*0.4117)))</f>
        <v/>
      </c>
      <c r="AQ1257" s="47" t="str">
        <f aca="false">IF(AN1257="","",AO1257-AP1257)</f>
        <v/>
      </c>
      <c r="AR1257" s="50" t="str">
        <f aca="false">IFERROR(IF(AND(AC1257="SIM",Y1257="REVENDA",LEFT(AG1257,5)="ANEXO")*OR(AE1257="ANEXO I",AF1257="ANEXO II"),VLOOKUP(H1257,Dados!G:I,2,0),""),"INSERIR MVA")</f>
        <v/>
      </c>
      <c r="AS1257" s="48" t="str">
        <f aca="false">IF(LEFT(AG1257,5)="ANEXO",VLOOKUP(AG1257,Dados!$X$111:$Z$112,2,0)*(AI1257-Q1257),"")</f>
        <v/>
      </c>
      <c r="AT1257" s="48" t="str">
        <f aca="false">IFERROR(IF(AR1257="","",(AI1257*AR1257)+AI1257),"INSERIR MVA")</f>
        <v/>
      </c>
      <c r="AU1257" s="48" t="str">
        <f aca="false">IF(AT1257="","",IF(AY1257=0.04,U1257,AS1257*AY1257))</f>
        <v/>
      </c>
      <c r="AV1257" s="47" t="str">
        <f aca="false">IFERROR(IF(AU1257="","",(VLOOKUP(AG1257,Dados!$X$111:$Z$112,3,0)*AT1257*0.17)),"INSERIR MVA")</f>
        <v/>
      </c>
      <c r="AW1257" s="47" t="str">
        <f aca="false">IFERROR(IF(AR1257="","",AV1257-AU1257),"")</f>
        <v/>
      </c>
      <c r="AX1257" s="51" t="str">
        <f aca="false">IFERROR(IF(AC1257="NÃO","",IF(AM1257&lt;&gt;"",AM1257-W1257,IF(AQ1257&lt;&gt;"",AQ1257-W1257,IF(AW1257&lt;&gt;"",AW1257-W1257,"")))),"")</f>
        <v/>
      </c>
      <c r="AY1257" s="46" t="str">
        <f aca="false">IFERROR(IF(ISNA(VLOOKUP(R1257,Dados!$X$2:$Y$5,2,0)),VLOOKUP(D1257,Dados!$X$7:$Y$33,2,0),VLOOKUP(R1257,Dados!$X$2:$Y$5,2,0)),"")</f>
        <v/>
      </c>
      <c r="AZ1257" s="52" t="str">
        <f aca="false">IF(C1257="","",IF(AND(Y1257="CONSUMO",AC1257="NÃO")*OR(AG1257="-",AG1257="BIT"),IF(E1257&lt;&gt;"",(AI1257-(P1257+L1257-N1257+Q1257)*AY1257)/0.83),""))</f>
        <v/>
      </c>
      <c r="BA1257" s="51" t="str">
        <f aca="false">IF(AZ1257="","",AZ1257*0.17-((P1257+L1257-N1257+Q1257)*AY1257))</f>
        <v/>
      </c>
      <c r="BB1257" s="51" t="str">
        <f aca="false">IF(AND(Y1257="CONSUMO",AG1257="ANEXO I",AY1257&gt;4%),(AI1257-(P1257+L1257-N1257+Q1257)*0.0514)/0.83*(0.5177)*(0.17)-AI1257*0.0514,IF(AND(Y1257="CONSUMO",AG1257="ANEXO II",AY1257&gt;4%),(AI1257-(P1257+L1257-N1257+Q1257)*0.041)/0.83*(0.3295)*(0.17)-AI1257*0.041,IF(AND(Y1257="CONSUMO",AG1257="ANEXO I",AY1257=4%),(AI1257-(P1257+L1257-N1257+Q1257)*0.04)/0.83*(0.5177)*(0.17)-AI1257*0.04,IF(AND(Y1257="CONSUMO",AG1257="ANEXO II",AY1257=4%),(AI1257-(P1257+L1257-N1257+Q1257)*0.04)/0.83*(0.3295)*(0.17)-AI1257*0.04,""))))</f>
        <v/>
      </c>
      <c r="BC1257" s="51" t="str">
        <f aca="false">IF(C1257="","",IF(AND(Y1257="CONSUMO",AC1257="SIM")*OR(AG1257="-",AG1257="BIT"),IF(E1257&lt;&gt;"",(AI1257-(P1257+L1257-N1257+Q1257)*AY1257)/0.83),""))</f>
        <v/>
      </c>
      <c r="BD1257" s="51" t="str">
        <f aca="false">IF(BC1257="","",BC1257*0.17)</f>
        <v/>
      </c>
      <c r="BE1257" s="51" t="str">
        <f aca="false">IF(I1257=6908,0,IF(BC1257="","",BD1257-((P1257+L1257-N1257+Q1257)*AY1257)))</f>
        <v/>
      </c>
      <c r="BF1257" s="53" t="str">
        <f aca="false">IF(B1257="","",IF(OR(B1257="",E1257="Regime Normal"),0,(AI1257-Q1257)*VLOOKUP(R1257,Dados!$X$98:$Y$108,2,0)))</f>
        <v/>
      </c>
      <c r="BG1257" s="54" t="str">
        <f aca="false">IFERROR(VLOOKUP(I1257,Dados!$AC$27:$AD$43,2,0),IF(B1257="","",IF(D1257&lt;&gt;"MT",IF(AND(AC1257="SIM",Y1257="Revenda"),"2403",IF(AND(AC1257="SIM",Y1257="Consumo"),"2407",IF(AND(AC1257="NÃO",Y1257="Revenda"),"2102",IF(AND(AC1257="NÃO",Y1257="Consumo"),"2556",)))),REPLACE(I1257,1,1,1))))</f>
        <v/>
      </c>
    </row>
    <row r="1258" customFormat="false" ht="12.8" hidden="false" customHeight="true" outlineLevel="0" collapsed="false">
      <c r="Y1258" s="45"/>
      <c r="Z1258" s="46" t="str">
        <f aca="false">IF(B1258="","",(IFERROR(VLOOKUP(H1258,Dados!A$3:B$15000,2,0),"Não Encontrado")))</f>
        <v/>
      </c>
      <c r="AA1258" s="46" t="str">
        <f aca="false">IF(B1258="","",(IFERROR(VLOOKUP(G1258,Dados!C$3:E$15000,3,0),"Não Encontrado")))</f>
        <v/>
      </c>
      <c r="AB1258" s="46" t="str">
        <f aca="false">IFERROR(IF(Z1258&lt;&gt;"Não Encontrado",Z1258,IF(AA1258&lt;&gt;"Não Encontrado",AA1258,"")),"")</f>
        <v/>
      </c>
      <c r="AC1258" s="45" t="str">
        <f aca="false">IF(B1258="","",IF(AB1258="","NÃO","SIM"))</f>
        <v/>
      </c>
      <c r="AD1258" s="45" t="str">
        <f aca="false">IFERROR(VLOOKUP(G1258,Dados!$P$3:$R$500,3,0),"")</f>
        <v/>
      </c>
      <c r="AE1258" s="45" t="str">
        <f aca="false">IFERROR(VLOOKUP(G1258,Dados!$K$3:$L$500,2,0),"")</f>
        <v/>
      </c>
      <c r="AF1258" s="45" t="str">
        <f aca="false">IFERROR(VLOOKUP(G1258,Dados!$M$3:$N$500,2,0),"")</f>
        <v/>
      </c>
      <c r="AG1258" s="45" t="str">
        <f aca="false">IF(F1258="","",IF(AND(AD1258="",AE1258="",AF1258=""),"-",IF(AND(AD1258="BIT",AE1258="",AF1258=""),"BIT",IF(AND(AE1258="ANEXO I",AD1258="",AF1258=""),"ANEXO I",IF(AND(AF1258="ANEXO II",AD1258="",AE1258=""),"ANEXO II","Escolher")))))</f>
        <v/>
      </c>
      <c r="AH1258" s="45" t="str">
        <f aca="false">IF(AG1258&lt;&gt;"Pneus","",IFERROR(VLOOKUP(R1258,Dados!$X$2:$Z$5,3,0)*(AI1258-Q1258),VLOOKUP(D1258,Dados!$X$7:$Z$33,3,0)*(AI1258-Q1258)))</f>
        <v/>
      </c>
      <c r="AI1258" s="47" t="str">
        <f aca="false">IF(B1258="","",P1258+Q1258+O1258+M1258+L1258-N1258)</f>
        <v/>
      </c>
      <c r="AJ1258" s="48" t="str">
        <f aca="false">IFERROR(IF(AND(AC1258="SIM",AG1258="-",Y1258="REVENDA"),(AB1258/1+1)*AI1258,IF(AND(AC1258="SIM",AG1258="Pneus",Y1258="REVENDA"),(AB1258/1+1)*(AI1258-AH1258),"")),"")</f>
        <v/>
      </c>
      <c r="AK1258" s="48" t="str">
        <f aca="false">IF(AJ1258="","",AJ1258*17%)</f>
        <v/>
      </c>
      <c r="AL1258" s="48" t="str">
        <f aca="false">IFERROR(IF(AC1258="NÃO","",IF(AK1258="","",IF(E1258="Simples Nacional",BF1258,IF(T1258=0.12,U1258*0.5833337002,IF(T1258=0,AI1258*0.07,U1258))))),"")</f>
        <v/>
      </c>
      <c r="AM1258" s="47" t="str">
        <f aca="false">IFERROR(IF(AC1258="NÃO","",IF(OR(AG1258="-",AG1258="Pneus"),AK1258-AL1258,"")),"")</f>
        <v/>
      </c>
      <c r="AN1258" s="48" t="str">
        <f aca="false">IF(AND(Y1258="REVENDA",AC1258="SIM",AG1258="BIT"),((AB1258/1+1)*AI1258)*0.4117,"")</f>
        <v/>
      </c>
      <c r="AO1258" s="48" t="str">
        <f aca="false">IF(AN1258="","",AN1258*17%)</f>
        <v/>
      </c>
      <c r="AP1258" s="49" t="str">
        <f aca="false">IF(AN1258="","",IF(T1258=0.12,(U1258*0.4117)*0.4117,IF(T1258=0,(AI1258*0.07)*0.4117,U1258*0.4117)))</f>
        <v/>
      </c>
      <c r="AQ1258" s="47" t="str">
        <f aca="false">IF(AN1258="","",AO1258-AP1258)</f>
        <v/>
      </c>
      <c r="AR1258" s="50" t="str">
        <f aca="false">IFERROR(IF(AND(AC1258="SIM",Y1258="REVENDA",LEFT(AG1258,5)="ANEXO")*OR(AE1258="ANEXO I",AF1258="ANEXO II"),VLOOKUP(H1258,Dados!G:I,2,0),""),"INSERIR MVA")</f>
        <v/>
      </c>
      <c r="AS1258" s="48" t="str">
        <f aca="false">IF(LEFT(AG1258,5)="ANEXO",VLOOKUP(AG1258,Dados!$X$111:$Z$112,2,0)*(AI1258-Q1258),"")</f>
        <v/>
      </c>
      <c r="AT1258" s="48" t="str">
        <f aca="false">IFERROR(IF(AR1258="","",(AI1258*AR1258)+AI1258),"INSERIR MVA")</f>
        <v/>
      </c>
      <c r="AU1258" s="48" t="str">
        <f aca="false">IF(AT1258="","",IF(AY1258=0.04,U1258,AS1258*AY1258))</f>
        <v/>
      </c>
      <c r="AV1258" s="47" t="str">
        <f aca="false">IFERROR(IF(AU1258="","",(VLOOKUP(AG1258,Dados!$X$111:$Z$112,3,0)*AT1258*0.17)),"INSERIR MVA")</f>
        <v/>
      </c>
      <c r="AW1258" s="47" t="str">
        <f aca="false">IFERROR(IF(AR1258="","",AV1258-AU1258),"")</f>
        <v/>
      </c>
      <c r="AX1258" s="51" t="str">
        <f aca="false">IFERROR(IF(AC1258="NÃO","",IF(AM1258&lt;&gt;"",AM1258-W1258,IF(AQ1258&lt;&gt;"",AQ1258-W1258,IF(AW1258&lt;&gt;"",AW1258-W1258,"")))),"")</f>
        <v/>
      </c>
      <c r="AY1258" s="46" t="str">
        <f aca="false">IFERROR(IF(ISNA(VLOOKUP(R1258,Dados!$X$2:$Y$5,2,0)),VLOOKUP(D1258,Dados!$X$7:$Y$33,2,0),VLOOKUP(R1258,Dados!$X$2:$Y$5,2,0)),"")</f>
        <v/>
      </c>
      <c r="AZ1258" s="52" t="str">
        <f aca="false">IF(C1258="","",IF(AND(Y1258="CONSUMO",AC1258="NÃO")*OR(AG1258="-",AG1258="BIT"),IF(E1258&lt;&gt;"",(AI1258-(P1258+L1258-N1258+Q1258)*AY1258)/0.83),""))</f>
        <v/>
      </c>
      <c r="BA1258" s="51" t="str">
        <f aca="false">IF(AZ1258="","",AZ1258*0.17-((P1258+L1258-N1258+Q1258)*AY1258))</f>
        <v/>
      </c>
      <c r="BB1258" s="51" t="str">
        <f aca="false">IF(AND(Y1258="CONSUMO",AG1258="ANEXO I",AY1258&gt;4%),(AI1258-(P1258+L1258-N1258+Q1258)*0.0514)/0.83*(0.5177)*(0.17)-AI1258*0.0514,IF(AND(Y1258="CONSUMO",AG1258="ANEXO II",AY1258&gt;4%),(AI1258-(P1258+L1258-N1258+Q1258)*0.041)/0.83*(0.3295)*(0.17)-AI1258*0.041,IF(AND(Y1258="CONSUMO",AG1258="ANEXO I",AY1258=4%),(AI1258-(P1258+L1258-N1258+Q1258)*0.04)/0.83*(0.5177)*(0.17)-AI1258*0.04,IF(AND(Y1258="CONSUMO",AG1258="ANEXO II",AY1258=4%),(AI1258-(P1258+L1258-N1258+Q1258)*0.04)/0.83*(0.3295)*(0.17)-AI1258*0.04,""))))</f>
        <v/>
      </c>
      <c r="BC1258" s="51" t="str">
        <f aca="false">IF(C1258="","",IF(AND(Y1258="CONSUMO",AC1258="SIM")*OR(AG1258="-",AG1258="BIT"),IF(E1258&lt;&gt;"",(AI1258-(P1258+L1258-N1258+Q1258)*AY1258)/0.83),""))</f>
        <v/>
      </c>
      <c r="BD1258" s="51" t="str">
        <f aca="false">IF(BC1258="","",BC1258*0.17)</f>
        <v/>
      </c>
      <c r="BE1258" s="51" t="str">
        <f aca="false">IF(I1258=6908,0,IF(BC1258="","",BD1258-((P1258+L1258-N1258+Q1258)*AY1258)))</f>
        <v/>
      </c>
      <c r="BF1258" s="53" t="str">
        <f aca="false">IF(B1258="","",IF(OR(B1258="",E1258="Regime Normal"),0,(AI1258-Q1258)*VLOOKUP(R1258,Dados!$X$98:$Y$108,2,0)))</f>
        <v/>
      </c>
      <c r="BG1258" s="54" t="str">
        <f aca="false">IFERROR(VLOOKUP(I1258,Dados!$AC$27:$AD$43,2,0),IF(B1258="","",IF(D1258&lt;&gt;"MT",IF(AND(AC1258="SIM",Y1258="Revenda"),"2403",IF(AND(AC1258="SIM",Y1258="Consumo"),"2407",IF(AND(AC1258="NÃO",Y1258="Revenda"),"2102",IF(AND(AC1258="NÃO",Y1258="Consumo"),"2556",)))),REPLACE(I1258,1,1,1))))</f>
        <v/>
      </c>
    </row>
    <row r="1259" customFormat="false" ht="12.8" hidden="false" customHeight="true" outlineLevel="0" collapsed="false">
      <c r="Y1259" s="45"/>
      <c r="Z1259" s="46" t="str">
        <f aca="false">IF(B1259="","",(IFERROR(VLOOKUP(H1259,Dados!A$3:B$15000,2,0),"Não Encontrado")))</f>
        <v/>
      </c>
      <c r="AA1259" s="46" t="str">
        <f aca="false">IF(B1259="","",(IFERROR(VLOOKUP(G1259,Dados!C$3:E$15000,3,0),"Não Encontrado")))</f>
        <v/>
      </c>
      <c r="AB1259" s="46" t="str">
        <f aca="false">IFERROR(IF(Z1259&lt;&gt;"Não Encontrado",Z1259,IF(AA1259&lt;&gt;"Não Encontrado",AA1259,"")),"")</f>
        <v/>
      </c>
      <c r="AC1259" s="45" t="str">
        <f aca="false">IF(B1259="","",IF(AB1259="","NÃO","SIM"))</f>
        <v/>
      </c>
      <c r="AD1259" s="45" t="str">
        <f aca="false">IFERROR(VLOOKUP(G1259,Dados!$P$3:$R$500,3,0),"")</f>
        <v/>
      </c>
      <c r="AE1259" s="45" t="str">
        <f aca="false">IFERROR(VLOOKUP(G1259,Dados!$K$3:$L$500,2,0),"")</f>
        <v/>
      </c>
      <c r="AF1259" s="45" t="str">
        <f aca="false">IFERROR(VLOOKUP(G1259,Dados!$M$3:$N$500,2,0),"")</f>
        <v/>
      </c>
      <c r="AG1259" s="45" t="str">
        <f aca="false">IF(F1259="","",IF(AND(AD1259="",AE1259="",AF1259=""),"-",IF(AND(AD1259="BIT",AE1259="",AF1259=""),"BIT",IF(AND(AE1259="ANEXO I",AD1259="",AF1259=""),"ANEXO I",IF(AND(AF1259="ANEXO II",AD1259="",AE1259=""),"ANEXO II","Escolher")))))</f>
        <v/>
      </c>
      <c r="AH1259" s="45" t="str">
        <f aca="false">IF(AG1259&lt;&gt;"Pneus","",IFERROR(VLOOKUP(R1259,Dados!$X$2:$Z$5,3,0)*(AI1259-Q1259),VLOOKUP(D1259,Dados!$X$7:$Z$33,3,0)*(AI1259-Q1259)))</f>
        <v/>
      </c>
      <c r="AI1259" s="47" t="str">
        <f aca="false">IF(B1259="","",P1259+Q1259+O1259+M1259+L1259-N1259)</f>
        <v/>
      </c>
      <c r="AJ1259" s="48" t="str">
        <f aca="false">IFERROR(IF(AND(AC1259="SIM",AG1259="-",Y1259="REVENDA"),(AB1259/1+1)*AI1259,IF(AND(AC1259="SIM",AG1259="Pneus",Y1259="REVENDA"),(AB1259/1+1)*(AI1259-AH1259),"")),"")</f>
        <v/>
      </c>
      <c r="AK1259" s="48" t="str">
        <f aca="false">IF(AJ1259="","",AJ1259*17%)</f>
        <v/>
      </c>
      <c r="AL1259" s="48" t="str">
        <f aca="false">IFERROR(IF(AC1259="NÃO","",IF(AK1259="","",IF(E1259="Simples Nacional",BF1259,IF(T1259=0.12,U1259*0.5833337002,IF(T1259=0,AI1259*0.07,U1259))))),"")</f>
        <v/>
      </c>
      <c r="AM1259" s="47" t="str">
        <f aca="false">IFERROR(IF(AC1259="NÃO","",IF(OR(AG1259="-",AG1259="Pneus"),AK1259-AL1259,"")),"")</f>
        <v/>
      </c>
      <c r="AN1259" s="48" t="str">
        <f aca="false">IF(AND(Y1259="REVENDA",AC1259="SIM",AG1259="BIT"),((AB1259/1+1)*AI1259)*0.4117,"")</f>
        <v/>
      </c>
      <c r="AO1259" s="48" t="str">
        <f aca="false">IF(AN1259="","",AN1259*17%)</f>
        <v/>
      </c>
      <c r="AP1259" s="49" t="str">
        <f aca="false">IF(AN1259="","",IF(T1259=0.12,(U1259*0.4117)*0.4117,IF(T1259=0,(AI1259*0.07)*0.4117,U1259*0.4117)))</f>
        <v/>
      </c>
      <c r="AQ1259" s="47" t="str">
        <f aca="false">IF(AN1259="","",AO1259-AP1259)</f>
        <v/>
      </c>
      <c r="AR1259" s="50" t="str">
        <f aca="false">IFERROR(IF(AND(AC1259="SIM",Y1259="REVENDA",LEFT(AG1259,5)="ANEXO")*OR(AE1259="ANEXO I",AF1259="ANEXO II"),VLOOKUP(H1259,Dados!G:I,2,0),""),"INSERIR MVA")</f>
        <v/>
      </c>
      <c r="AS1259" s="48" t="str">
        <f aca="false">IF(LEFT(AG1259,5)="ANEXO",VLOOKUP(AG1259,Dados!$X$111:$Z$112,2,0)*(AI1259-Q1259),"")</f>
        <v/>
      </c>
      <c r="AT1259" s="48" t="str">
        <f aca="false">IFERROR(IF(AR1259="","",(AI1259*AR1259)+AI1259),"INSERIR MVA")</f>
        <v/>
      </c>
      <c r="AU1259" s="48" t="str">
        <f aca="false">IF(AT1259="","",IF(AY1259=0.04,U1259,AS1259*AY1259))</f>
        <v/>
      </c>
      <c r="AV1259" s="47" t="str">
        <f aca="false">IFERROR(IF(AU1259="","",(VLOOKUP(AG1259,Dados!$X$111:$Z$112,3,0)*AT1259*0.17)),"INSERIR MVA")</f>
        <v/>
      </c>
      <c r="AW1259" s="47" t="str">
        <f aca="false">IFERROR(IF(AR1259="","",AV1259-AU1259),"")</f>
        <v/>
      </c>
      <c r="AX1259" s="51" t="str">
        <f aca="false">IFERROR(IF(AC1259="NÃO","",IF(AM1259&lt;&gt;"",AM1259-W1259,IF(AQ1259&lt;&gt;"",AQ1259-W1259,IF(AW1259&lt;&gt;"",AW1259-W1259,"")))),"")</f>
        <v/>
      </c>
      <c r="AY1259" s="46" t="str">
        <f aca="false">IFERROR(IF(ISNA(VLOOKUP(R1259,Dados!$X$2:$Y$5,2,0)),VLOOKUP(D1259,Dados!$X$7:$Y$33,2,0),VLOOKUP(R1259,Dados!$X$2:$Y$5,2,0)),"")</f>
        <v/>
      </c>
      <c r="AZ1259" s="52" t="str">
        <f aca="false">IF(C1259="","",IF(AND(Y1259="CONSUMO",AC1259="NÃO")*OR(AG1259="-",AG1259="BIT"),IF(E1259&lt;&gt;"",(AI1259-(P1259+L1259-N1259+Q1259)*AY1259)/0.83),""))</f>
        <v/>
      </c>
      <c r="BA1259" s="51" t="str">
        <f aca="false">IF(AZ1259="","",AZ1259*0.17-((P1259+L1259-N1259+Q1259)*AY1259))</f>
        <v/>
      </c>
      <c r="BB1259" s="51" t="str">
        <f aca="false">IF(AND(Y1259="CONSUMO",AG1259="ANEXO I",AY1259&gt;4%),(AI1259-(P1259+L1259-N1259+Q1259)*0.0514)/0.83*(0.5177)*(0.17)-AI1259*0.0514,IF(AND(Y1259="CONSUMO",AG1259="ANEXO II",AY1259&gt;4%),(AI1259-(P1259+L1259-N1259+Q1259)*0.041)/0.83*(0.3295)*(0.17)-AI1259*0.041,IF(AND(Y1259="CONSUMO",AG1259="ANEXO I",AY1259=4%),(AI1259-(P1259+L1259-N1259+Q1259)*0.04)/0.83*(0.5177)*(0.17)-AI1259*0.04,IF(AND(Y1259="CONSUMO",AG1259="ANEXO II",AY1259=4%),(AI1259-(P1259+L1259-N1259+Q1259)*0.04)/0.83*(0.3295)*(0.17)-AI1259*0.04,""))))</f>
        <v/>
      </c>
      <c r="BC1259" s="51" t="str">
        <f aca="false">IF(C1259="","",IF(AND(Y1259="CONSUMO",AC1259="SIM")*OR(AG1259="-",AG1259="BIT"),IF(E1259&lt;&gt;"",(AI1259-(P1259+L1259-N1259+Q1259)*AY1259)/0.83),""))</f>
        <v/>
      </c>
      <c r="BD1259" s="51" t="str">
        <f aca="false">IF(BC1259="","",BC1259*0.17)</f>
        <v/>
      </c>
      <c r="BE1259" s="51" t="str">
        <f aca="false">IF(I1259=6908,0,IF(BC1259="","",BD1259-((P1259+L1259-N1259+Q1259)*AY1259)))</f>
        <v/>
      </c>
      <c r="BF1259" s="53" t="str">
        <f aca="false">IF(B1259="","",IF(OR(B1259="",E1259="Regime Normal"),0,(AI1259-Q1259)*VLOOKUP(R1259,Dados!$X$98:$Y$108,2,0)))</f>
        <v/>
      </c>
      <c r="BG1259" s="54" t="str">
        <f aca="false">IFERROR(VLOOKUP(I1259,Dados!$AC$27:$AD$43,2,0),IF(B1259="","",IF(D1259&lt;&gt;"MT",IF(AND(AC1259="SIM",Y1259="Revenda"),"2403",IF(AND(AC1259="SIM",Y1259="Consumo"),"2407",IF(AND(AC1259="NÃO",Y1259="Revenda"),"2102",IF(AND(AC1259="NÃO",Y1259="Consumo"),"2556",)))),REPLACE(I1259,1,1,1))))</f>
        <v/>
      </c>
    </row>
    <row r="1260" customFormat="false" ht="12.8" hidden="false" customHeight="true" outlineLevel="0" collapsed="false">
      <c r="Y1260" s="45"/>
      <c r="Z1260" s="46" t="str">
        <f aca="false">IF(B1260="","",(IFERROR(VLOOKUP(H1260,Dados!A$3:B$15000,2,0),"Não Encontrado")))</f>
        <v/>
      </c>
      <c r="AA1260" s="46" t="str">
        <f aca="false">IF(B1260="","",(IFERROR(VLOOKUP(G1260,Dados!C$3:E$15000,3,0),"Não Encontrado")))</f>
        <v/>
      </c>
      <c r="AB1260" s="46" t="str">
        <f aca="false">IFERROR(IF(Z1260&lt;&gt;"Não Encontrado",Z1260,IF(AA1260&lt;&gt;"Não Encontrado",AA1260,"")),"")</f>
        <v/>
      </c>
      <c r="AC1260" s="45" t="str">
        <f aca="false">IF(B1260="","",IF(AB1260="","NÃO","SIM"))</f>
        <v/>
      </c>
      <c r="AD1260" s="45" t="str">
        <f aca="false">IFERROR(VLOOKUP(G1260,Dados!$P$3:$R$500,3,0),"")</f>
        <v/>
      </c>
      <c r="AE1260" s="45" t="str">
        <f aca="false">IFERROR(VLOOKUP(G1260,Dados!$K$3:$L$500,2,0),"")</f>
        <v/>
      </c>
      <c r="AF1260" s="45" t="str">
        <f aca="false">IFERROR(VLOOKUP(G1260,Dados!$M$3:$N$500,2,0),"")</f>
        <v/>
      </c>
      <c r="AG1260" s="45" t="str">
        <f aca="false">IF(F1260="","",IF(AND(AD1260="",AE1260="",AF1260=""),"-",IF(AND(AD1260="BIT",AE1260="",AF1260=""),"BIT",IF(AND(AE1260="ANEXO I",AD1260="",AF1260=""),"ANEXO I",IF(AND(AF1260="ANEXO II",AD1260="",AE1260=""),"ANEXO II","Escolher")))))</f>
        <v/>
      </c>
      <c r="AH1260" s="45" t="str">
        <f aca="false">IF(AG1260&lt;&gt;"Pneus","",IFERROR(VLOOKUP(R1260,Dados!$X$2:$Z$5,3,0)*(AI1260-Q1260),VLOOKUP(D1260,Dados!$X$7:$Z$33,3,0)*(AI1260-Q1260)))</f>
        <v/>
      </c>
      <c r="AI1260" s="47" t="str">
        <f aca="false">IF(B1260="","",P1260+Q1260+O1260+M1260+L1260-N1260)</f>
        <v/>
      </c>
      <c r="AJ1260" s="48" t="str">
        <f aca="false">IFERROR(IF(AND(AC1260="SIM",AG1260="-",Y1260="REVENDA"),(AB1260/1+1)*AI1260,IF(AND(AC1260="SIM",AG1260="Pneus",Y1260="REVENDA"),(AB1260/1+1)*(AI1260-AH1260),"")),"")</f>
        <v/>
      </c>
      <c r="AK1260" s="48" t="str">
        <f aca="false">IF(AJ1260="","",AJ1260*17%)</f>
        <v/>
      </c>
      <c r="AL1260" s="48" t="str">
        <f aca="false">IFERROR(IF(AC1260="NÃO","",IF(AK1260="","",IF(E1260="Simples Nacional",BF1260,IF(T1260=0.12,U1260*0.5833337002,IF(T1260=0,AI1260*0.07,U1260))))),"")</f>
        <v/>
      </c>
      <c r="AM1260" s="47" t="str">
        <f aca="false">IFERROR(IF(AC1260="NÃO","",IF(OR(AG1260="-",AG1260="Pneus"),AK1260-AL1260,"")),"")</f>
        <v/>
      </c>
      <c r="AN1260" s="48" t="str">
        <f aca="false">IF(AND(Y1260="REVENDA",AC1260="SIM",AG1260="BIT"),((AB1260/1+1)*AI1260)*0.4117,"")</f>
        <v/>
      </c>
      <c r="AO1260" s="48" t="str">
        <f aca="false">IF(AN1260="","",AN1260*17%)</f>
        <v/>
      </c>
      <c r="AP1260" s="49" t="str">
        <f aca="false">IF(AN1260="","",IF(T1260=0.12,(U1260*0.4117)*0.4117,IF(T1260=0,(AI1260*0.07)*0.4117,U1260*0.4117)))</f>
        <v/>
      </c>
      <c r="AQ1260" s="47" t="str">
        <f aca="false">IF(AN1260="","",AO1260-AP1260)</f>
        <v/>
      </c>
      <c r="AR1260" s="50" t="str">
        <f aca="false">IFERROR(IF(AND(AC1260="SIM",Y1260="REVENDA",LEFT(AG1260,5)="ANEXO")*OR(AE1260="ANEXO I",AF1260="ANEXO II"),VLOOKUP(H1260,Dados!G:I,2,0),""),"INSERIR MVA")</f>
        <v/>
      </c>
      <c r="AS1260" s="48" t="str">
        <f aca="false">IF(LEFT(AG1260,5)="ANEXO",VLOOKUP(AG1260,Dados!$X$111:$Z$112,2,0)*(AI1260-Q1260),"")</f>
        <v/>
      </c>
      <c r="AT1260" s="48" t="str">
        <f aca="false">IFERROR(IF(AR1260="","",(AI1260*AR1260)+AI1260),"INSERIR MVA")</f>
        <v/>
      </c>
      <c r="AU1260" s="48" t="str">
        <f aca="false">IF(AT1260="","",IF(AY1260=0.04,U1260,AS1260*AY1260))</f>
        <v/>
      </c>
      <c r="AV1260" s="47" t="str">
        <f aca="false">IFERROR(IF(AU1260="","",(VLOOKUP(AG1260,Dados!$X$111:$Z$112,3,0)*AT1260*0.17)),"INSERIR MVA")</f>
        <v/>
      </c>
      <c r="AW1260" s="47" t="str">
        <f aca="false">IFERROR(IF(AR1260="","",AV1260-AU1260),"")</f>
        <v/>
      </c>
      <c r="AX1260" s="51" t="str">
        <f aca="false">IFERROR(IF(AC1260="NÃO","",IF(AM1260&lt;&gt;"",AM1260-W1260,IF(AQ1260&lt;&gt;"",AQ1260-W1260,IF(AW1260&lt;&gt;"",AW1260-W1260,"")))),"")</f>
        <v/>
      </c>
      <c r="AY1260" s="46" t="str">
        <f aca="false">IFERROR(IF(ISNA(VLOOKUP(R1260,Dados!$X$2:$Y$5,2,0)),VLOOKUP(D1260,Dados!$X$7:$Y$33,2,0),VLOOKUP(R1260,Dados!$X$2:$Y$5,2,0)),"")</f>
        <v/>
      </c>
      <c r="AZ1260" s="52" t="str">
        <f aca="false">IF(C1260="","",IF(AND(Y1260="CONSUMO",AC1260="NÃO")*OR(AG1260="-",AG1260="BIT"),IF(E1260&lt;&gt;"",(AI1260-(P1260+L1260-N1260+Q1260)*AY1260)/0.83),""))</f>
        <v/>
      </c>
      <c r="BA1260" s="51" t="str">
        <f aca="false">IF(AZ1260="","",AZ1260*0.17-((P1260+L1260-N1260+Q1260)*AY1260))</f>
        <v/>
      </c>
      <c r="BB1260" s="51" t="str">
        <f aca="false">IF(AND(Y1260="CONSUMO",AG1260="ANEXO I",AY1260&gt;4%),(AI1260-(P1260+L1260-N1260+Q1260)*0.0514)/0.83*(0.5177)*(0.17)-AI1260*0.0514,IF(AND(Y1260="CONSUMO",AG1260="ANEXO II",AY1260&gt;4%),(AI1260-(P1260+L1260-N1260+Q1260)*0.041)/0.83*(0.3295)*(0.17)-AI1260*0.041,IF(AND(Y1260="CONSUMO",AG1260="ANEXO I",AY1260=4%),(AI1260-(P1260+L1260-N1260+Q1260)*0.04)/0.83*(0.5177)*(0.17)-AI1260*0.04,IF(AND(Y1260="CONSUMO",AG1260="ANEXO II",AY1260=4%),(AI1260-(P1260+L1260-N1260+Q1260)*0.04)/0.83*(0.3295)*(0.17)-AI1260*0.04,""))))</f>
        <v/>
      </c>
      <c r="BC1260" s="51" t="str">
        <f aca="false">IF(C1260="","",IF(AND(Y1260="CONSUMO",AC1260="SIM")*OR(AG1260="-",AG1260="BIT"),IF(E1260&lt;&gt;"",(AI1260-(P1260+L1260-N1260+Q1260)*AY1260)/0.83),""))</f>
        <v/>
      </c>
      <c r="BD1260" s="51" t="str">
        <f aca="false">IF(BC1260="","",BC1260*0.17)</f>
        <v/>
      </c>
      <c r="BE1260" s="51" t="str">
        <f aca="false">IF(I1260=6908,0,IF(BC1260="","",BD1260-((P1260+L1260-N1260+Q1260)*AY1260)))</f>
        <v/>
      </c>
      <c r="BF1260" s="53" t="str">
        <f aca="false">IF(B1260="","",IF(OR(B1260="",E1260="Regime Normal"),0,(AI1260-Q1260)*VLOOKUP(R1260,Dados!$X$98:$Y$108,2,0)))</f>
        <v/>
      </c>
      <c r="BG1260" s="54" t="str">
        <f aca="false">IFERROR(VLOOKUP(I1260,Dados!$AC$27:$AD$43,2,0),IF(B1260="","",IF(D1260&lt;&gt;"MT",IF(AND(AC1260="SIM",Y1260="Revenda"),"2403",IF(AND(AC1260="SIM",Y1260="Consumo"),"2407",IF(AND(AC1260="NÃO",Y1260="Revenda"),"2102",IF(AND(AC1260="NÃO",Y1260="Consumo"),"2556",)))),REPLACE(I1260,1,1,1))))</f>
        <v/>
      </c>
    </row>
    <row r="1261" customFormat="false" ht="12.8" hidden="false" customHeight="true" outlineLevel="0" collapsed="false">
      <c r="Y1261" s="45"/>
      <c r="Z1261" s="46" t="str">
        <f aca="false">IF(B1261="","",(IFERROR(VLOOKUP(H1261,Dados!A$3:B$15000,2,0),"Não Encontrado")))</f>
        <v/>
      </c>
      <c r="AA1261" s="46" t="str">
        <f aca="false">IF(B1261="","",(IFERROR(VLOOKUP(G1261,Dados!C$3:E$15000,3,0),"Não Encontrado")))</f>
        <v/>
      </c>
      <c r="AB1261" s="46" t="str">
        <f aca="false">IFERROR(IF(Z1261&lt;&gt;"Não Encontrado",Z1261,IF(AA1261&lt;&gt;"Não Encontrado",AA1261,"")),"")</f>
        <v/>
      </c>
      <c r="AC1261" s="45" t="str">
        <f aca="false">IF(B1261="","",IF(AB1261="","NÃO","SIM"))</f>
        <v/>
      </c>
      <c r="AD1261" s="45" t="str">
        <f aca="false">IFERROR(VLOOKUP(G1261,Dados!$P$3:$R$500,3,0),"")</f>
        <v/>
      </c>
      <c r="AE1261" s="45" t="str">
        <f aca="false">IFERROR(VLOOKUP(G1261,Dados!$K$3:$L$500,2,0),"")</f>
        <v/>
      </c>
      <c r="AF1261" s="45" t="str">
        <f aca="false">IFERROR(VLOOKUP(G1261,Dados!$M$3:$N$500,2,0),"")</f>
        <v/>
      </c>
      <c r="AG1261" s="45" t="str">
        <f aca="false">IF(F1261="","",IF(AND(AD1261="",AE1261="",AF1261=""),"-",IF(AND(AD1261="BIT",AE1261="",AF1261=""),"BIT",IF(AND(AE1261="ANEXO I",AD1261="",AF1261=""),"ANEXO I",IF(AND(AF1261="ANEXO II",AD1261="",AE1261=""),"ANEXO II","Escolher")))))</f>
        <v/>
      </c>
      <c r="AH1261" s="45" t="str">
        <f aca="false">IF(AG1261&lt;&gt;"Pneus","",IFERROR(VLOOKUP(R1261,Dados!$X$2:$Z$5,3,0)*(AI1261-Q1261),VLOOKUP(D1261,Dados!$X$7:$Z$33,3,0)*(AI1261-Q1261)))</f>
        <v/>
      </c>
      <c r="AI1261" s="47" t="str">
        <f aca="false">IF(B1261="","",P1261+Q1261+O1261+M1261+L1261-N1261)</f>
        <v/>
      </c>
      <c r="AJ1261" s="48" t="str">
        <f aca="false">IFERROR(IF(AND(AC1261="SIM",AG1261="-",Y1261="REVENDA"),(AB1261/1+1)*AI1261,IF(AND(AC1261="SIM",AG1261="Pneus",Y1261="REVENDA"),(AB1261/1+1)*(AI1261-AH1261),"")),"")</f>
        <v/>
      </c>
      <c r="AK1261" s="48" t="str">
        <f aca="false">IF(AJ1261="","",AJ1261*17%)</f>
        <v/>
      </c>
      <c r="AL1261" s="48" t="str">
        <f aca="false">IFERROR(IF(AC1261="NÃO","",IF(AK1261="","",IF(E1261="Simples Nacional",BF1261,IF(T1261=0.12,U1261*0.5833337002,IF(T1261=0,AI1261*0.07,U1261))))),"")</f>
        <v/>
      </c>
      <c r="AM1261" s="47" t="str">
        <f aca="false">IFERROR(IF(AC1261="NÃO","",IF(OR(AG1261="-",AG1261="Pneus"),AK1261-AL1261,"")),"")</f>
        <v/>
      </c>
      <c r="AN1261" s="48" t="str">
        <f aca="false">IF(AND(Y1261="REVENDA",AC1261="SIM",AG1261="BIT"),((AB1261/1+1)*AI1261)*0.4117,"")</f>
        <v/>
      </c>
      <c r="AO1261" s="48" t="str">
        <f aca="false">IF(AN1261="","",AN1261*17%)</f>
        <v/>
      </c>
      <c r="AP1261" s="49" t="str">
        <f aca="false">IF(AN1261="","",IF(T1261=0.12,(U1261*0.4117)*0.4117,IF(T1261=0,(AI1261*0.07)*0.4117,U1261*0.4117)))</f>
        <v/>
      </c>
      <c r="AQ1261" s="47" t="str">
        <f aca="false">IF(AN1261="","",AO1261-AP1261)</f>
        <v/>
      </c>
      <c r="AR1261" s="50" t="str">
        <f aca="false">IFERROR(IF(AND(AC1261="SIM",Y1261="REVENDA",LEFT(AG1261,5)="ANEXO")*OR(AE1261="ANEXO I",AF1261="ANEXO II"),VLOOKUP(H1261,Dados!G:I,2,0),""),"INSERIR MVA")</f>
        <v/>
      </c>
      <c r="AS1261" s="48" t="str">
        <f aca="false">IF(LEFT(AG1261,5)="ANEXO",VLOOKUP(AG1261,Dados!$X$111:$Z$112,2,0)*(AI1261-Q1261),"")</f>
        <v/>
      </c>
      <c r="AT1261" s="48" t="str">
        <f aca="false">IFERROR(IF(AR1261="","",(AI1261*AR1261)+AI1261),"INSERIR MVA")</f>
        <v/>
      </c>
      <c r="AU1261" s="48" t="str">
        <f aca="false">IF(AT1261="","",IF(AY1261=0.04,U1261,AS1261*AY1261))</f>
        <v/>
      </c>
      <c r="AV1261" s="47" t="str">
        <f aca="false">IFERROR(IF(AU1261="","",(VLOOKUP(AG1261,Dados!$X$111:$Z$112,3,0)*AT1261*0.17)),"INSERIR MVA")</f>
        <v/>
      </c>
      <c r="AW1261" s="47" t="str">
        <f aca="false">IFERROR(IF(AR1261="","",AV1261-AU1261),"")</f>
        <v/>
      </c>
      <c r="AX1261" s="51" t="str">
        <f aca="false">IFERROR(IF(AC1261="NÃO","",IF(AM1261&lt;&gt;"",AM1261-W1261,IF(AQ1261&lt;&gt;"",AQ1261-W1261,IF(AW1261&lt;&gt;"",AW1261-W1261,"")))),"")</f>
        <v/>
      </c>
      <c r="AY1261" s="46" t="str">
        <f aca="false">IFERROR(IF(ISNA(VLOOKUP(R1261,Dados!$X$2:$Y$5,2,0)),VLOOKUP(D1261,Dados!$X$7:$Y$33,2,0),VLOOKUP(R1261,Dados!$X$2:$Y$5,2,0)),"")</f>
        <v/>
      </c>
      <c r="AZ1261" s="52" t="str">
        <f aca="false">IF(C1261="","",IF(AND(Y1261="CONSUMO",AC1261="NÃO")*OR(AG1261="-",AG1261="BIT"),IF(E1261&lt;&gt;"",(AI1261-(P1261+L1261-N1261+Q1261)*AY1261)/0.83),""))</f>
        <v/>
      </c>
      <c r="BA1261" s="51" t="str">
        <f aca="false">IF(AZ1261="","",AZ1261*0.17-((P1261+L1261-N1261+Q1261)*AY1261))</f>
        <v/>
      </c>
      <c r="BB1261" s="51" t="str">
        <f aca="false">IF(AND(Y1261="CONSUMO",AG1261="ANEXO I",AY1261&gt;4%),(AI1261-(P1261+L1261-N1261+Q1261)*0.0514)/0.83*(0.5177)*(0.17)-AI1261*0.0514,IF(AND(Y1261="CONSUMO",AG1261="ANEXO II",AY1261&gt;4%),(AI1261-(P1261+L1261-N1261+Q1261)*0.041)/0.83*(0.3295)*(0.17)-AI1261*0.041,IF(AND(Y1261="CONSUMO",AG1261="ANEXO I",AY1261=4%),(AI1261-(P1261+L1261-N1261+Q1261)*0.04)/0.83*(0.5177)*(0.17)-AI1261*0.04,IF(AND(Y1261="CONSUMO",AG1261="ANEXO II",AY1261=4%),(AI1261-(P1261+L1261-N1261+Q1261)*0.04)/0.83*(0.3295)*(0.17)-AI1261*0.04,""))))</f>
        <v/>
      </c>
      <c r="BC1261" s="51" t="str">
        <f aca="false">IF(C1261="","",IF(AND(Y1261="CONSUMO",AC1261="SIM")*OR(AG1261="-",AG1261="BIT"),IF(E1261&lt;&gt;"",(AI1261-(P1261+L1261-N1261+Q1261)*AY1261)/0.83),""))</f>
        <v/>
      </c>
      <c r="BD1261" s="51" t="str">
        <f aca="false">IF(BC1261="","",BC1261*0.17)</f>
        <v/>
      </c>
      <c r="BE1261" s="51" t="str">
        <f aca="false">IF(I1261=6908,0,IF(BC1261="","",BD1261-((P1261+L1261-N1261+Q1261)*AY1261)))</f>
        <v/>
      </c>
      <c r="BF1261" s="53" t="str">
        <f aca="false">IF(B1261="","",IF(OR(B1261="",E1261="Regime Normal"),0,(AI1261-Q1261)*VLOOKUP(R1261,Dados!$X$98:$Y$108,2,0)))</f>
        <v/>
      </c>
      <c r="BG1261" s="54" t="str">
        <f aca="false">IFERROR(VLOOKUP(I1261,Dados!$AC$27:$AD$43,2,0),IF(B1261="","",IF(D1261&lt;&gt;"MT",IF(AND(AC1261="SIM",Y1261="Revenda"),"2403",IF(AND(AC1261="SIM",Y1261="Consumo"),"2407",IF(AND(AC1261="NÃO",Y1261="Revenda"),"2102",IF(AND(AC1261="NÃO",Y1261="Consumo"),"2556",)))),REPLACE(I1261,1,1,1))))</f>
        <v/>
      </c>
    </row>
    <row r="1262" customFormat="false" ht="12.8" hidden="false" customHeight="true" outlineLevel="0" collapsed="false">
      <c r="Y1262" s="45"/>
      <c r="Z1262" s="46" t="str">
        <f aca="false">IF(B1262="","",(IFERROR(VLOOKUP(H1262,Dados!A$3:B$15000,2,0),"Não Encontrado")))</f>
        <v/>
      </c>
      <c r="AA1262" s="46" t="str">
        <f aca="false">IF(B1262="","",(IFERROR(VLOOKUP(G1262,Dados!C$3:E$15000,3,0),"Não Encontrado")))</f>
        <v/>
      </c>
      <c r="AB1262" s="46" t="str">
        <f aca="false">IFERROR(IF(Z1262&lt;&gt;"Não Encontrado",Z1262,IF(AA1262&lt;&gt;"Não Encontrado",AA1262,"")),"")</f>
        <v/>
      </c>
      <c r="AC1262" s="45" t="str">
        <f aca="false">IF(B1262="","",IF(AB1262="","NÃO","SIM"))</f>
        <v/>
      </c>
      <c r="AD1262" s="45" t="str">
        <f aca="false">IFERROR(VLOOKUP(G1262,Dados!$P$3:$R$500,3,0),"")</f>
        <v/>
      </c>
      <c r="AE1262" s="45" t="str">
        <f aca="false">IFERROR(VLOOKUP(G1262,Dados!$K$3:$L$500,2,0),"")</f>
        <v/>
      </c>
      <c r="AF1262" s="45" t="str">
        <f aca="false">IFERROR(VLOOKUP(G1262,Dados!$M$3:$N$500,2,0),"")</f>
        <v/>
      </c>
      <c r="AG1262" s="45" t="str">
        <f aca="false">IF(F1262="","",IF(AND(AD1262="",AE1262="",AF1262=""),"-",IF(AND(AD1262="BIT",AE1262="",AF1262=""),"BIT",IF(AND(AE1262="ANEXO I",AD1262="",AF1262=""),"ANEXO I",IF(AND(AF1262="ANEXO II",AD1262="",AE1262=""),"ANEXO II","Escolher")))))</f>
        <v/>
      </c>
      <c r="AH1262" s="45" t="str">
        <f aca="false">IF(AG1262&lt;&gt;"Pneus","",IFERROR(VLOOKUP(R1262,Dados!$X$2:$Z$5,3,0)*(AI1262-Q1262),VLOOKUP(D1262,Dados!$X$7:$Z$33,3,0)*(AI1262-Q1262)))</f>
        <v/>
      </c>
      <c r="AI1262" s="47" t="str">
        <f aca="false">IF(B1262="","",P1262+Q1262+O1262+M1262+L1262-N1262)</f>
        <v/>
      </c>
      <c r="AJ1262" s="48" t="str">
        <f aca="false">IFERROR(IF(AND(AC1262="SIM",AG1262="-",Y1262="REVENDA"),(AB1262/1+1)*AI1262,IF(AND(AC1262="SIM",AG1262="Pneus",Y1262="REVENDA"),(AB1262/1+1)*(AI1262-AH1262),"")),"")</f>
        <v/>
      </c>
      <c r="AK1262" s="48" t="str">
        <f aca="false">IF(AJ1262="","",AJ1262*17%)</f>
        <v/>
      </c>
      <c r="AL1262" s="48" t="str">
        <f aca="false">IFERROR(IF(AC1262="NÃO","",IF(AK1262="","",IF(E1262="Simples Nacional",BF1262,IF(T1262=0.12,U1262*0.5833337002,IF(T1262=0,AI1262*0.07,U1262))))),"")</f>
        <v/>
      </c>
      <c r="AM1262" s="47" t="str">
        <f aca="false">IFERROR(IF(AC1262="NÃO","",IF(OR(AG1262="-",AG1262="Pneus"),AK1262-AL1262,"")),"")</f>
        <v/>
      </c>
      <c r="AN1262" s="48" t="str">
        <f aca="false">IF(AND(Y1262="REVENDA",AC1262="SIM",AG1262="BIT"),((AB1262/1+1)*AI1262)*0.4117,"")</f>
        <v/>
      </c>
      <c r="AO1262" s="48" t="str">
        <f aca="false">IF(AN1262="","",AN1262*17%)</f>
        <v/>
      </c>
      <c r="AP1262" s="49" t="str">
        <f aca="false">IF(AN1262="","",IF(T1262=0.12,(U1262*0.4117)*0.4117,IF(T1262=0,(AI1262*0.07)*0.4117,U1262*0.4117)))</f>
        <v/>
      </c>
      <c r="AQ1262" s="47" t="str">
        <f aca="false">IF(AN1262="","",AO1262-AP1262)</f>
        <v/>
      </c>
      <c r="AR1262" s="50" t="str">
        <f aca="false">IFERROR(IF(AND(AC1262="SIM",Y1262="REVENDA",LEFT(AG1262,5)="ANEXO")*OR(AE1262="ANEXO I",AF1262="ANEXO II"),VLOOKUP(H1262,Dados!G:I,2,0),""),"INSERIR MVA")</f>
        <v/>
      </c>
      <c r="AS1262" s="48" t="str">
        <f aca="false">IF(LEFT(AG1262,5)="ANEXO",VLOOKUP(AG1262,Dados!$X$111:$Z$112,2,0)*(AI1262-Q1262),"")</f>
        <v/>
      </c>
      <c r="AT1262" s="48" t="str">
        <f aca="false">IFERROR(IF(AR1262="","",(AI1262*AR1262)+AI1262),"INSERIR MVA")</f>
        <v/>
      </c>
      <c r="AU1262" s="48" t="str">
        <f aca="false">IF(AT1262="","",IF(AY1262=0.04,U1262,AS1262*AY1262))</f>
        <v/>
      </c>
      <c r="AV1262" s="47" t="str">
        <f aca="false">IFERROR(IF(AU1262="","",(VLOOKUP(AG1262,Dados!$X$111:$Z$112,3,0)*AT1262*0.17)),"INSERIR MVA")</f>
        <v/>
      </c>
      <c r="AW1262" s="47" t="str">
        <f aca="false">IFERROR(IF(AR1262="","",AV1262-AU1262),"")</f>
        <v/>
      </c>
      <c r="AX1262" s="51" t="str">
        <f aca="false">IFERROR(IF(AC1262="NÃO","",IF(AM1262&lt;&gt;"",AM1262-W1262,IF(AQ1262&lt;&gt;"",AQ1262-W1262,IF(AW1262&lt;&gt;"",AW1262-W1262,"")))),"")</f>
        <v/>
      </c>
      <c r="AY1262" s="46" t="str">
        <f aca="false">IFERROR(IF(ISNA(VLOOKUP(R1262,Dados!$X$2:$Y$5,2,0)),VLOOKUP(D1262,Dados!$X$7:$Y$33,2,0),VLOOKUP(R1262,Dados!$X$2:$Y$5,2,0)),"")</f>
        <v/>
      </c>
      <c r="AZ1262" s="52" t="str">
        <f aca="false">IF(C1262="","",IF(AND(Y1262="CONSUMO",AC1262="NÃO")*OR(AG1262="-",AG1262="BIT"),IF(E1262&lt;&gt;"",(AI1262-(P1262+L1262-N1262+Q1262)*AY1262)/0.83),""))</f>
        <v/>
      </c>
      <c r="BA1262" s="51" t="str">
        <f aca="false">IF(AZ1262="","",AZ1262*0.17-((P1262+L1262-N1262+Q1262)*AY1262))</f>
        <v/>
      </c>
      <c r="BB1262" s="51" t="str">
        <f aca="false">IF(AND(Y1262="CONSUMO",AG1262="ANEXO I",AY1262&gt;4%),(AI1262-(P1262+L1262-N1262+Q1262)*0.0514)/0.83*(0.5177)*(0.17)-AI1262*0.0514,IF(AND(Y1262="CONSUMO",AG1262="ANEXO II",AY1262&gt;4%),(AI1262-(P1262+L1262-N1262+Q1262)*0.041)/0.83*(0.3295)*(0.17)-AI1262*0.041,IF(AND(Y1262="CONSUMO",AG1262="ANEXO I",AY1262=4%),(AI1262-(P1262+L1262-N1262+Q1262)*0.04)/0.83*(0.5177)*(0.17)-AI1262*0.04,IF(AND(Y1262="CONSUMO",AG1262="ANEXO II",AY1262=4%),(AI1262-(P1262+L1262-N1262+Q1262)*0.04)/0.83*(0.3295)*(0.17)-AI1262*0.04,""))))</f>
        <v/>
      </c>
      <c r="BC1262" s="51" t="str">
        <f aca="false">IF(C1262="","",IF(AND(Y1262="CONSUMO",AC1262="SIM")*OR(AG1262="-",AG1262="BIT"),IF(E1262&lt;&gt;"",(AI1262-(P1262+L1262-N1262+Q1262)*AY1262)/0.83),""))</f>
        <v/>
      </c>
      <c r="BD1262" s="51" t="str">
        <f aca="false">IF(BC1262="","",BC1262*0.17)</f>
        <v/>
      </c>
      <c r="BE1262" s="51" t="str">
        <f aca="false">IF(I1262=6908,0,IF(BC1262="","",BD1262-((P1262+L1262-N1262+Q1262)*AY1262)))</f>
        <v/>
      </c>
      <c r="BF1262" s="53" t="str">
        <f aca="false">IF(B1262="","",IF(OR(B1262="",E1262="Regime Normal"),0,(AI1262-Q1262)*VLOOKUP(R1262,Dados!$X$98:$Y$108,2,0)))</f>
        <v/>
      </c>
      <c r="BG1262" s="54" t="str">
        <f aca="false">IFERROR(VLOOKUP(I1262,Dados!$AC$27:$AD$43,2,0),IF(B1262="","",IF(D1262&lt;&gt;"MT",IF(AND(AC1262="SIM",Y1262="Revenda"),"2403",IF(AND(AC1262="SIM",Y1262="Consumo"),"2407",IF(AND(AC1262="NÃO",Y1262="Revenda"),"2102",IF(AND(AC1262="NÃO",Y1262="Consumo"),"2556",)))),REPLACE(I1262,1,1,1))))</f>
        <v/>
      </c>
    </row>
    <row r="1263" customFormat="false" ht="12.8" hidden="false" customHeight="true" outlineLevel="0" collapsed="false">
      <c r="Y1263" s="45"/>
      <c r="Z1263" s="46" t="str">
        <f aca="false">IF(B1263="","",(IFERROR(VLOOKUP(H1263,Dados!A$3:B$15000,2,0),"Não Encontrado")))</f>
        <v/>
      </c>
      <c r="AA1263" s="46" t="str">
        <f aca="false">IF(B1263="","",(IFERROR(VLOOKUP(G1263,Dados!C$3:E$15000,3,0),"Não Encontrado")))</f>
        <v/>
      </c>
      <c r="AB1263" s="46" t="str">
        <f aca="false">IFERROR(IF(Z1263&lt;&gt;"Não Encontrado",Z1263,IF(AA1263&lt;&gt;"Não Encontrado",AA1263,"")),"")</f>
        <v/>
      </c>
      <c r="AC1263" s="45" t="str">
        <f aca="false">IF(B1263="","",IF(AB1263="","NÃO","SIM"))</f>
        <v/>
      </c>
      <c r="AD1263" s="45" t="str">
        <f aca="false">IFERROR(VLOOKUP(G1263,Dados!$P$3:$R$500,3,0),"")</f>
        <v/>
      </c>
      <c r="AE1263" s="45" t="str">
        <f aca="false">IFERROR(VLOOKUP(G1263,Dados!$K$3:$L$500,2,0),"")</f>
        <v/>
      </c>
      <c r="AF1263" s="45" t="str">
        <f aca="false">IFERROR(VLOOKUP(G1263,Dados!$M$3:$N$500,2,0),"")</f>
        <v/>
      </c>
      <c r="AG1263" s="45" t="str">
        <f aca="false">IF(F1263="","",IF(AND(AD1263="",AE1263="",AF1263=""),"-",IF(AND(AD1263="BIT",AE1263="",AF1263=""),"BIT",IF(AND(AE1263="ANEXO I",AD1263="",AF1263=""),"ANEXO I",IF(AND(AF1263="ANEXO II",AD1263="",AE1263=""),"ANEXO II","Escolher")))))</f>
        <v/>
      </c>
      <c r="AH1263" s="45" t="str">
        <f aca="false">IF(AG1263&lt;&gt;"Pneus","",IFERROR(VLOOKUP(R1263,Dados!$X$2:$Z$5,3,0)*(AI1263-Q1263),VLOOKUP(D1263,Dados!$X$7:$Z$33,3,0)*(AI1263-Q1263)))</f>
        <v/>
      </c>
      <c r="AI1263" s="47" t="str">
        <f aca="false">IF(B1263="","",P1263+Q1263+O1263+M1263+L1263-N1263)</f>
        <v/>
      </c>
      <c r="AJ1263" s="48" t="str">
        <f aca="false">IFERROR(IF(AND(AC1263="SIM",AG1263="-",Y1263="REVENDA"),(AB1263/1+1)*AI1263,IF(AND(AC1263="SIM",AG1263="Pneus",Y1263="REVENDA"),(AB1263/1+1)*(AI1263-AH1263),"")),"")</f>
        <v/>
      </c>
      <c r="AK1263" s="48" t="str">
        <f aca="false">IF(AJ1263="","",AJ1263*17%)</f>
        <v/>
      </c>
      <c r="AL1263" s="48" t="str">
        <f aca="false">IFERROR(IF(AC1263="NÃO","",IF(AK1263="","",IF(E1263="Simples Nacional",BF1263,IF(T1263=0.12,U1263*0.5833337002,IF(T1263=0,AI1263*0.07,U1263))))),"")</f>
        <v/>
      </c>
      <c r="AM1263" s="47" t="str">
        <f aca="false">IFERROR(IF(AC1263="NÃO","",IF(OR(AG1263="-",AG1263="Pneus"),AK1263-AL1263,"")),"")</f>
        <v/>
      </c>
      <c r="AN1263" s="48" t="str">
        <f aca="false">IF(AND(Y1263="REVENDA",AC1263="SIM",AG1263="BIT"),((AB1263/1+1)*AI1263)*0.4117,"")</f>
        <v/>
      </c>
      <c r="AO1263" s="48" t="str">
        <f aca="false">IF(AN1263="","",AN1263*17%)</f>
        <v/>
      </c>
      <c r="AP1263" s="49" t="str">
        <f aca="false">IF(AN1263="","",IF(T1263=0.12,(U1263*0.4117)*0.4117,IF(T1263=0,(AI1263*0.07)*0.4117,U1263*0.4117)))</f>
        <v/>
      </c>
      <c r="AQ1263" s="47" t="str">
        <f aca="false">IF(AN1263="","",AO1263-AP1263)</f>
        <v/>
      </c>
      <c r="AR1263" s="50" t="str">
        <f aca="false">IFERROR(IF(AND(AC1263="SIM",Y1263="REVENDA",LEFT(AG1263,5)="ANEXO")*OR(AE1263="ANEXO I",AF1263="ANEXO II"),VLOOKUP(H1263,Dados!G:I,2,0),""),"INSERIR MVA")</f>
        <v/>
      </c>
      <c r="AS1263" s="48" t="str">
        <f aca="false">IF(LEFT(AG1263,5)="ANEXO",VLOOKUP(AG1263,Dados!$X$111:$Z$112,2,0)*(AI1263-Q1263),"")</f>
        <v/>
      </c>
      <c r="AT1263" s="48" t="str">
        <f aca="false">IFERROR(IF(AR1263="","",(AI1263*AR1263)+AI1263),"INSERIR MVA")</f>
        <v/>
      </c>
      <c r="AU1263" s="48" t="str">
        <f aca="false">IF(AT1263="","",IF(AY1263=0.04,U1263,AS1263*AY1263))</f>
        <v/>
      </c>
      <c r="AV1263" s="47" t="str">
        <f aca="false">IFERROR(IF(AU1263="","",(VLOOKUP(AG1263,Dados!$X$111:$Z$112,3,0)*AT1263*0.17)),"INSERIR MVA")</f>
        <v/>
      </c>
      <c r="AW1263" s="47" t="str">
        <f aca="false">IFERROR(IF(AR1263="","",AV1263-AU1263),"")</f>
        <v/>
      </c>
      <c r="AX1263" s="51" t="str">
        <f aca="false">IFERROR(IF(AC1263="NÃO","",IF(AM1263&lt;&gt;"",AM1263-W1263,IF(AQ1263&lt;&gt;"",AQ1263-W1263,IF(AW1263&lt;&gt;"",AW1263-W1263,"")))),"")</f>
        <v/>
      </c>
      <c r="AY1263" s="46" t="str">
        <f aca="false">IFERROR(IF(ISNA(VLOOKUP(R1263,Dados!$X$2:$Y$5,2,0)),VLOOKUP(D1263,Dados!$X$7:$Y$33,2,0),VLOOKUP(R1263,Dados!$X$2:$Y$5,2,0)),"")</f>
        <v/>
      </c>
      <c r="AZ1263" s="52" t="str">
        <f aca="false">IF(C1263="","",IF(AND(Y1263="CONSUMO",AC1263="NÃO")*OR(AG1263="-",AG1263="BIT"),IF(E1263&lt;&gt;"",(AI1263-(P1263+L1263-N1263+Q1263)*AY1263)/0.83),""))</f>
        <v/>
      </c>
      <c r="BA1263" s="51" t="str">
        <f aca="false">IF(AZ1263="","",AZ1263*0.17-((P1263+L1263-N1263+Q1263)*AY1263))</f>
        <v/>
      </c>
      <c r="BB1263" s="51" t="str">
        <f aca="false">IF(AND(Y1263="CONSUMO",AG1263="ANEXO I",AY1263&gt;4%),(AI1263-(P1263+L1263-N1263+Q1263)*0.0514)/0.83*(0.5177)*(0.17)-AI1263*0.0514,IF(AND(Y1263="CONSUMO",AG1263="ANEXO II",AY1263&gt;4%),(AI1263-(P1263+L1263-N1263+Q1263)*0.041)/0.83*(0.3295)*(0.17)-AI1263*0.041,IF(AND(Y1263="CONSUMO",AG1263="ANEXO I",AY1263=4%),(AI1263-(P1263+L1263-N1263+Q1263)*0.04)/0.83*(0.5177)*(0.17)-AI1263*0.04,IF(AND(Y1263="CONSUMO",AG1263="ANEXO II",AY1263=4%),(AI1263-(P1263+L1263-N1263+Q1263)*0.04)/0.83*(0.3295)*(0.17)-AI1263*0.04,""))))</f>
        <v/>
      </c>
      <c r="BC1263" s="51" t="str">
        <f aca="false">IF(C1263="","",IF(AND(Y1263="CONSUMO",AC1263="SIM")*OR(AG1263="-",AG1263="BIT"),IF(E1263&lt;&gt;"",(AI1263-(P1263+L1263-N1263+Q1263)*AY1263)/0.83),""))</f>
        <v/>
      </c>
      <c r="BD1263" s="51" t="str">
        <f aca="false">IF(BC1263="","",BC1263*0.17)</f>
        <v/>
      </c>
      <c r="BE1263" s="51" t="str">
        <f aca="false">IF(I1263=6908,0,IF(BC1263="","",BD1263-((P1263+L1263-N1263+Q1263)*AY1263)))</f>
        <v/>
      </c>
      <c r="BF1263" s="53" t="str">
        <f aca="false">IF(B1263="","",IF(OR(B1263="",E1263="Regime Normal"),0,(AI1263-Q1263)*VLOOKUP(R1263,Dados!$X$98:$Y$108,2,0)))</f>
        <v/>
      </c>
      <c r="BG1263" s="54" t="str">
        <f aca="false">IFERROR(VLOOKUP(I1263,Dados!$AC$27:$AD$43,2,0),IF(B1263="","",IF(D1263&lt;&gt;"MT",IF(AND(AC1263="SIM",Y1263="Revenda"),"2403",IF(AND(AC1263="SIM",Y1263="Consumo"),"2407",IF(AND(AC1263="NÃO",Y1263="Revenda"),"2102",IF(AND(AC1263="NÃO",Y1263="Consumo"),"2556",)))),REPLACE(I1263,1,1,1))))</f>
        <v/>
      </c>
    </row>
    <row r="1264" customFormat="false" ht="12.8" hidden="false" customHeight="true" outlineLevel="0" collapsed="false">
      <c r="Y1264" s="45"/>
      <c r="Z1264" s="46" t="str">
        <f aca="false">IF(B1264="","",(IFERROR(VLOOKUP(H1264,Dados!A$3:B$15000,2,0),"Não Encontrado")))</f>
        <v/>
      </c>
      <c r="AA1264" s="46" t="str">
        <f aca="false">IF(B1264="","",(IFERROR(VLOOKUP(G1264,Dados!C$3:E$15000,3,0),"Não Encontrado")))</f>
        <v/>
      </c>
      <c r="AB1264" s="46" t="str">
        <f aca="false">IFERROR(IF(Z1264&lt;&gt;"Não Encontrado",Z1264,IF(AA1264&lt;&gt;"Não Encontrado",AA1264,"")),"")</f>
        <v/>
      </c>
      <c r="AC1264" s="45" t="str">
        <f aca="false">IF(B1264="","",IF(AB1264="","NÃO","SIM"))</f>
        <v/>
      </c>
      <c r="AD1264" s="45" t="str">
        <f aca="false">IFERROR(VLOOKUP(G1264,Dados!$P$3:$R$500,3,0),"")</f>
        <v/>
      </c>
      <c r="AE1264" s="45" t="str">
        <f aca="false">IFERROR(VLOOKUP(G1264,Dados!$K$3:$L$500,2,0),"")</f>
        <v/>
      </c>
      <c r="AF1264" s="45" t="str">
        <f aca="false">IFERROR(VLOOKUP(G1264,Dados!$M$3:$N$500,2,0),"")</f>
        <v/>
      </c>
      <c r="AG1264" s="45" t="str">
        <f aca="false">IF(F1264="","",IF(AND(AD1264="",AE1264="",AF1264=""),"-",IF(AND(AD1264="BIT",AE1264="",AF1264=""),"BIT",IF(AND(AE1264="ANEXO I",AD1264="",AF1264=""),"ANEXO I",IF(AND(AF1264="ANEXO II",AD1264="",AE1264=""),"ANEXO II","Escolher")))))</f>
        <v/>
      </c>
      <c r="AH1264" s="45" t="str">
        <f aca="false">IF(AG1264&lt;&gt;"Pneus","",IFERROR(VLOOKUP(R1264,Dados!$X$2:$Z$5,3,0)*(AI1264-Q1264),VLOOKUP(D1264,Dados!$X$7:$Z$33,3,0)*(AI1264-Q1264)))</f>
        <v/>
      </c>
      <c r="AI1264" s="47" t="str">
        <f aca="false">IF(B1264="","",P1264+Q1264+O1264+M1264+L1264-N1264)</f>
        <v/>
      </c>
      <c r="AJ1264" s="48" t="str">
        <f aca="false">IFERROR(IF(AND(AC1264="SIM",AG1264="-",Y1264="REVENDA"),(AB1264/1+1)*AI1264,IF(AND(AC1264="SIM",AG1264="Pneus",Y1264="REVENDA"),(AB1264/1+1)*(AI1264-AH1264),"")),"")</f>
        <v/>
      </c>
      <c r="AK1264" s="48" t="str">
        <f aca="false">IF(AJ1264="","",AJ1264*17%)</f>
        <v/>
      </c>
      <c r="AL1264" s="48" t="str">
        <f aca="false">IFERROR(IF(AC1264="NÃO","",IF(AK1264="","",IF(E1264="Simples Nacional",BF1264,IF(T1264=0.12,U1264*0.5833337002,IF(T1264=0,AI1264*0.07,U1264))))),"")</f>
        <v/>
      </c>
      <c r="AM1264" s="47" t="str">
        <f aca="false">IFERROR(IF(AC1264="NÃO","",IF(OR(AG1264="-",AG1264="Pneus"),AK1264-AL1264,"")),"")</f>
        <v/>
      </c>
      <c r="AN1264" s="48" t="str">
        <f aca="false">IF(AND(Y1264="REVENDA",AC1264="SIM",AG1264="BIT"),((AB1264/1+1)*AI1264)*0.4117,"")</f>
        <v/>
      </c>
      <c r="AO1264" s="48" t="str">
        <f aca="false">IF(AN1264="","",AN1264*17%)</f>
        <v/>
      </c>
      <c r="AP1264" s="49" t="str">
        <f aca="false">IF(AN1264="","",IF(T1264=0.12,(U1264*0.4117)*0.4117,IF(T1264=0,(AI1264*0.07)*0.4117,U1264*0.4117)))</f>
        <v/>
      </c>
      <c r="AQ1264" s="47" t="str">
        <f aca="false">IF(AN1264="","",AO1264-AP1264)</f>
        <v/>
      </c>
      <c r="AR1264" s="50" t="str">
        <f aca="false">IFERROR(IF(AND(AC1264="SIM",Y1264="REVENDA",LEFT(AG1264,5)="ANEXO")*OR(AE1264="ANEXO I",AF1264="ANEXO II"),VLOOKUP(H1264,Dados!G:I,2,0),""),"INSERIR MVA")</f>
        <v/>
      </c>
      <c r="AS1264" s="48" t="str">
        <f aca="false">IF(LEFT(AG1264,5)="ANEXO",VLOOKUP(AG1264,Dados!$X$111:$Z$112,2,0)*(AI1264-Q1264),"")</f>
        <v/>
      </c>
      <c r="AT1264" s="48" t="str">
        <f aca="false">IFERROR(IF(AR1264="","",(AI1264*AR1264)+AI1264),"INSERIR MVA")</f>
        <v/>
      </c>
      <c r="AU1264" s="48" t="str">
        <f aca="false">IF(AT1264="","",IF(AY1264=0.04,U1264,AS1264*AY1264))</f>
        <v/>
      </c>
      <c r="AV1264" s="47" t="str">
        <f aca="false">IFERROR(IF(AU1264="","",(VLOOKUP(AG1264,Dados!$X$111:$Z$112,3,0)*AT1264*0.17)),"INSERIR MVA")</f>
        <v/>
      </c>
      <c r="AW1264" s="47" t="str">
        <f aca="false">IFERROR(IF(AR1264="","",AV1264-AU1264),"")</f>
        <v/>
      </c>
      <c r="AX1264" s="51" t="str">
        <f aca="false">IFERROR(IF(AC1264="NÃO","",IF(AM1264&lt;&gt;"",AM1264-W1264,IF(AQ1264&lt;&gt;"",AQ1264-W1264,IF(AW1264&lt;&gt;"",AW1264-W1264,"")))),"")</f>
        <v/>
      </c>
      <c r="AY1264" s="46" t="str">
        <f aca="false">IFERROR(IF(ISNA(VLOOKUP(R1264,Dados!$X$2:$Y$5,2,0)),VLOOKUP(D1264,Dados!$X$7:$Y$33,2,0),VLOOKUP(R1264,Dados!$X$2:$Y$5,2,0)),"")</f>
        <v/>
      </c>
      <c r="AZ1264" s="52" t="str">
        <f aca="false">IF(C1264="","",IF(AND(Y1264="CONSUMO",AC1264="NÃO")*OR(AG1264="-",AG1264="BIT"),IF(E1264&lt;&gt;"",(AI1264-(P1264+L1264-N1264+Q1264)*AY1264)/0.83),""))</f>
        <v/>
      </c>
      <c r="BA1264" s="51" t="str">
        <f aca="false">IF(AZ1264="","",AZ1264*0.17-((P1264+L1264-N1264+Q1264)*AY1264))</f>
        <v/>
      </c>
      <c r="BB1264" s="51" t="str">
        <f aca="false">IF(AND(Y1264="CONSUMO",AG1264="ANEXO I",AY1264&gt;4%),(AI1264-(P1264+L1264-N1264+Q1264)*0.0514)/0.83*(0.5177)*(0.17)-AI1264*0.0514,IF(AND(Y1264="CONSUMO",AG1264="ANEXO II",AY1264&gt;4%),(AI1264-(P1264+L1264-N1264+Q1264)*0.041)/0.83*(0.3295)*(0.17)-AI1264*0.041,IF(AND(Y1264="CONSUMO",AG1264="ANEXO I",AY1264=4%),(AI1264-(P1264+L1264-N1264+Q1264)*0.04)/0.83*(0.5177)*(0.17)-AI1264*0.04,IF(AND(Y1264="CONSUMO",AG1264="ANEXO II",AY1264=4%),(AI1264-(P1264+L1264-N1264+Q1264)*0.04)/0.83*(0.3295)*(0.17)-AI1264*0.04,""))))</f>
        <v/>
      </c>
      <c r="BC1264" s="51" t="str">
        <f aca="false">IF(C1264="","",IF(AND(Y1264="CONSUMO",AC1264="SIM")*OR(AG1264="-",AG1264="BIT"),IF(E1264&lt;&gt;"",(AI1264-(P1264+L1264-N1264+Q1264)*AY1264)/0.83),""))</f>
        <v/>
      </c>
      <c r="BD1264" s="51" t="str">
        <f aca="false">IF(BC1264="","",BC1264*0.17)</f>
        <v/>
      </c>
      <c r="BE1264" s="51" t="str">
        <f aca="false">IF(I1264=6908,0,IF(BC1264="","",BD1264-((P1264+L1264-N1264+Q1264)*AY1264)))</f>
        <v/>
      </c>
      <c r="BF1264" s="53" t="str">
        <f aca="false">IF(B1264="","",IF(OR(B1264="",E1264="Regime Normal"),0,(AI1264-Q1264)*VLOOKUP(R1264,Dados!$X$98:$Y$108,2,0)))</f>
        <v/>
      </c>
      <c r="BG1264" s="54" t="str">
        <f aca="false">IFERROR(VLOOKUP(I1264,Dados!$AC$27:$AD$43,2,0),IF(B1264="","",IF(D1264&lt;&gt;"MT",IF(AND(AC1264="SIM",Y1264="Revenda"),"2403",IF(AND(AC1264="SIM",Y1264="Consumo"),"2407",IF(AND(AC1264="NÃO",Y1264="Revenda"),"2102",IF(AND(AC1264="NÃO",Y1264="Consumo"),"2556",)))),REPLACE(I1264,1,1,1))))</f>
        <v/>
      </c>
    </row>
    <row r="1265" customFormat="false" ht="12.8" hidden="false" customHeight="true" outlineLevel="0" collapsed="false">
      <c r="Y1265" s="45"/>
      <c r="Z1265" s="46" t="str">
        <f aca="false">IF(B1265="","",(IFERROR(VLOOKUP(H1265,Dados!A$3:B$15000,2,0),"Não Encontrado")))</f>
        <v/>
      </c>
      <c r="AA1265" s="46" t="str">
        <f aca="false">IF(B1265="","",(IFERROR(VLOOKUP(G1265,Dados!C$3:E$15000,3,0),"Não Encontrado")))</f>
        <v/>
      </c>
      <c r="AB1265" s="46" t="str">
        <f aca="false">IFERROR(IF(Z1265&lt;&gt;"Não Encontrado",Z1265,IF(AA1265&lt;&gt;"Não Encontrado",AA1265,"")),"")</f>
        <v/>
      </c>
      <c r="AC1265" s="45" t="str">
        <f aca="false">IF(B1265="","",IF(AB1265="","NÃO","SIM"))</f>
        <v/>
      </c>
      <c r="AD1265" s="45" t="str">
        <f aca="false">IFERROR(VLOOKUP(G1265,Dados!$P$3:$R$500,3,0),"")</f>
        <v/>
      </c>
      <c r="AE1265" s="45" t="str">
        <f aca="false">IFERROR(VLOOKUP(G1265,Dados!$K$3:$L$500,2,0),"")</f>
        <v/>
      </c>
      <c r="AF1265" s="45" t="str">
        <f aca="false">IFERROR(VLOOKUP(G1265,Dados!$M$3:$N$500,2,0),"")</f>
        <v/>
      </c>
      <c r="AG1265" s="45" t="str">
        <f aca="false">IF(F1265="","",IF(AND(AD1265="",AE1265="",AF1265=""),"-",IF(AND(AD1265="BIT",AE1265="",AF1265=""),"BIT",IF(AND(AE1265="ANEXO I",AD1265="",AF1265=""),"ANEXO I",IF(AND(AF1265="ANEXO II",AD1265="",AE1265=""),"ANEXO II","Escolher")))))</f>
        <v/>
      </c>
      <c r="AH1265" s="45" t="str">
        <f aca="false">IF(AG1265&lt;&gt;"Pneus","",IFERROR(VLOOKUP(R1265,Dados!$X$2:$Z$5,3,0)*(AI1265-Q1265),VLOOKUP(D1265,Dados!$X$7:$Z$33,3,0)*(AI1265-Q1265)))</f>
        <v/>
      </c>
      <c r="AI1265" s="47" t="str">
        <f aca="false">IF(B1265="","",P1265+Q1265+O1265+M1265+L1265-N1265)</f>
        <v/>
      </c>
      <c r="AJ1265" s="48" t="str">
        <f aca="false">IFERROR(IF(AND(AC1265="SIM",AG1265="-",Y1265="REVENDA"),(AB1265/1+1)*AI1265,IF(AND(AC1265="SIM",AG1265="Pneus",Y1265="REVENDA"),(AB1265/1+1)*(AI1265-AH1265),"")),"")</f>
        <v/>
      </c>
      <c r="AK1265" s="48" t="str">
        <f aca="false">IF(AJ1265="","",AJ1265*17%)</f>
        <v/>
      </c>
      <c r="AL1265" s="48" t="str">
        <f aca="false">IFERROR(IF(AC1265="NÃO","",IF(AK1265="","",IF(E1265="Simples Nacional",BF1265,IF(T1265=0.12,U1265*0.5833337002,IF(T1265=0,AI1265*0.07,U1265))))),"")</f>
        <v/>
      </c>
      <c r="AM1265" s="47" t="str">
        <f aca="false">IFERROR(IF(AC1265="NÃO","",IF(OR(AG1265="-",AG1265="Pneus"),AK1265-AL1265,"")),"")</f>
        <v/>
      </c>
      <c r="AN1265" s="48" t="str">
        <f aca="false">IF(AND(Y1265="REVENDA",AC1265="SIM",AG1265="BIT"),((AB1265/1+1)*AI1265)*0.4117,"")</f>
        <v/>
      </c>
      <c r="AO1265" s="48" t="str">
        <f aca="false">IF(AN1265="","",AN1265*17%)</f>
        <v/>
      </c>
      <c r="AP1265" s="49" t="str">
        <f aca="false">IF(AN1265="","",IF(T1265=0.12,(U1265*0.4117)*0.4117,IF(T1265=0,(AI1265*0.07)*0.4117,U1265*0.4117)))</f>
        <v/>
      </c>
      <c r="AQ1265" s="47" t="str">
        <f aca="false">IF(AN1265="","",AO1265-AP1265)</f>
        <v/>
      </c>
      <c r="AR1265" s="50" t="str">
        <f aca="false">IFERROR(IF(AND(AC1265="SIM",Y1265="REVENDA",LEFT(AG1265,5)="ANEXO")*OR(AE1265="ANEXO I",AF1265="ANEXO II"),VLOOKUP(H1265,Dados!G:I,2,0),""),"INSERIR MVA")</f>
        <v/>
      </c>
      <c r="AS1265" s="48" t="str">
        <f aca="false">IF(LEFT(AG1265,5)="ANEXO",VLOOKUP(AG1265,Dados!$X$111:$Z$112,2,0)*(AI1265-Q1265),"")</f>
        <v/>
      </c>
      <c r="AT1265" s="48" t="str">
        <f aca="false">IFERROR(IF(AR1265="","",(AI1265*AR1265)+AI1265),"INSERIR MVA")</f>
        <v/>
      </c>
      <c r="AU1265" s="48" t="str">
        <f aca="false">IF(AT1265="","",IF(AY1265=0.04,U1265,AS1265*AY1265))</f>
        <v/>
      </c>
      <c r="AV1265" s="47" t="str">
        <f aca="false">IFERROR(IF(AU1265="","",(VLOOKUP(AG1265,Dados!$X$111:$Z$112,3,0)*AT1265*0.17)),"INSERIR MVA")</f>
        <v/>
      </c>
      <c r="AW1265" s="47" t="str">
        <f aca="false">IFERROR(IF(AR1265="","",AV1265-AU1265),"")</f>
        <v/>
      </c>
      <c r="AX1265" s="51" t="str">
        <f aca="false">IFERROR(IF(AC1265="NÃO","",IF(AM1265&lt;&gt;"",AM1265-W1265,IF(AQ1265&lt;&gt;"",AQ1265-W1265,IF(AW1265&lt;&gt;"",AW1265-W1265,"")))),"")</f>
        <v/>
      </c>
      <c r="AY1265" s="46" t="str">
        <f aca="false">IFERROR(IF(ISNA(VLOOKUP(R1265,Dados!$X$2:$Y$5,2,0)),VLOOKUP(D1265,Dados!$X$7:$Y$33,2,0),VLOOKUP(R1265,Dados!$X$2:$Y$5,2,0)),"")</f>
        <v/>
      </c>
      <c r="AZ1265" s="52" t="str">
        <f aca="false">IF(C1265="","",IF(AND(Y1265="CONSUMO",AC1265="NÃO")*OR(AG1265="-",AG1265="BIT"),IF(E1265&lt;&gt;"",(AI1265-(P1265+L1265-N1265+Q1265)*AY1265)/0.83),""))</f>
        <v/>
      </c>
      <c r="BA1265" s="51" t="str">
        <f aca="false">IF(AZ1265="","",AZ1265*0.17-((P1265+L1265-N1265+Q1265)*AY1265))</f>
        <v/>
      </c>
      <c r="BB1265" s="51" t="str">
        <f aca="false">IF(AND(Y1265="CONSUMO",AG1265="ANEXO I",AY1265&gt;4%),(AI1265-(P1265+L1265-N1265+Q1265)*0.0514)/0.83*(0.5177)*(0.17)-AI1265*0.0514,IF(AND(Y1265="CONSUMO",AG1265="ANEXO II",AY1265&gt;4%),(AI1265-(P1265+L1265-N1265+Q1265)*0.041)/0.83*(0.3295)*(0.17)-AI1265*0.041,IF(AND(Y1265="CONSUMO",AG1265="ANEXO I",AY1265=4%),(AI1265-(P1265+L1265-N1265+Q1265)*0.04)/0.83*(0.5177)*(0.17)-AI1265*0.04,IF(AND(Y1265="CONSUMO",AG1265="ANEXO II",AY1265=4%),(AI1265-(P1265+L1265-N1265+Q1265)*0.04)/0.83*(0.3295)*(0.17)-AI1265*0.04,""))))</f>
        <v/>
      </c>
      <c r="BC1265" s="51" t="str">
        <f aca="false">IF(C1265="","",IF(AND(Y1265="CONSUMO",AC1265="SIM")*OR(AG1265="-",AG1265="BIT"),IF(E1265&lt;&gt;"",(AI1265-(P1265+L1265-N1265+Q1265)*AY1265)/0.83),""))</f>
        <v/>
      </c>
      <c r="BD1265" s="51" t="str">
        <f aca="false">IF(BC1265="","",BC1265*0.17)</f>
        <v/>
      </c>
      <c r="BE1265" s="51" t="str">
        <f aca="false">IF(I1265=6908,0,IF(BC1265="","",BD1265-((P1265+L1265-N1265+Q1265)*AY1265)))</f>
        <v/>
      </c>
      <c r="BF1265" s="53" t="str">
        <f aca="false">IF(B1265="","",IF(OR(B1265="",E1265="Regime Normal"),0,(AI1265-Q1265)*VLOOKUP(R1265,Dados!$X$98:$Y$108,2,0)))</f>
        <v/>
      </c>
      <c r="BG1265" s="54" t="str">
        <f aca="false">IFERROR(VLOOKUP(I1265,Dados!$AC$27:$AD$43,2,0),IF(B1265="","",IF(D1265&lt;&gt;"MT",IF(AND(AC1265="SIM",Y1265="Revenda"),"2403",IF(AND(AC1265="SIM",Y1265="Consumo"),"2407",IF(AND(AC1265="NÃO",Y1265="Revenda"),"2102",IF(AND(AC1265="NÃO",Y1265="Consumo"),"2556",)))),REPLACE(I1265,1,1,1))))</f>
        <v/>
      </c>
    </row>
    <row r="1266" customFormat="false" ht="12.8" hidden="false" customHeight="true" outlineLevel="0" collapsed="false">
      <c r="Y1266" s="45"/>
      <c r="Z1266" s="46" t="str">
        <f aca="false">IF(B1266="","",(IFERROR(VLOOKUP(H1266,Dados!A$3:B$15000,2,0),"Não Encontrado")))</f>
        <v/>
      </c>
      <c r="AA1266" s="46" t="str">
        <f aca="false">IF(B1266="","",(IFERROR(VLOOKUP(G1266,Dados!C$3:E$15000,3,0),"Não Encontrado")))</f>
        <v/>
      </c>
      <c r="AB1266" s="46" t="str">
        <f aca="false">IFERROR(IF(Z1266&lt;&gt;"Não Encontrado",Z1266,IF(AA1266&lt;&gt;"Não Encontrado",AA1266,"")),"")</f>
        <v/>
      </c>
      <c r="AC1266" s="45" t="str">
        <f aca="false">IF(B1266="","",IF(AB1266="","NÃO","SIM"))</f>
        <v/>
      </c>
      <c r="AD1266" s="45" t="str">
        <f aca="false">IFERROR(VLOOKUP(G1266,Dados!$P$3:$R$500,3,0),"")</f>
        <v/>
      </c>
      <c r="AE1266" s="45" t="str">
        <f aca="false">IFERROR(VLOOKUP(G1266,Dados!$K$3:$L$500,2,0),"")</f>
        <v/>
      </c>
      <c r="AF1266" s="45" t="str">
        <f aca="false">IFERROR(VLOOKUP(G1266,Dados!$M$3:$N$500,2,0),"")</f>
        <v/>
      </c>
      <c r="AG1266" s="45" t="str">
        <f aca="false">IF(F1266="","",IF(AND(AD1266="",AE1266="",AF1266=""),"-",IF(AND(AD1266="BIT",AE1266="",AF1266=""),"BIT",IF(AND(AE1266="ANEXO I",AD1266="",AF1266=""),"ANEXO I",IF(AND(AF1266="ANEXO II",AD1266="",AE1266=""),"ANEXO II","Escolher")))))</f>
        <v/>
      </c>
      <c r="AH1266" s="45" t="str">
        <f aca="false">IF(AG1266&lt;&gt;"Pneus","",IFERROR(VLOOKUP(R1266,Dados!$X$2:$Z$5,3,0)*(AI1266-Q1266),VLOOKUP(D1266,Dados!$X$7:$Z$33,3,0)*(AI1266-Q1266)))</f>
        <v/>
      </c>
      <c r="AI1266" s="47" t="str">
        <f aca="false">IF(B1266="","",P1266+Q1266+O1266+M1266+L1266-N1266)</f>
        <v/>
      </c>
      <c r="AJ1266" s="48" t="str">
        <f aca="false">IFERROR(IF(AND(AC1266="SIM",AG1266="-",Y1266="REVENDA"),(AB1266/1+1)*AI1266,IF(AND(AC1266="SIM",AG1266="Pneus",Y1266="REVENDA"),(AB1266/1+1)*(AI1266-AH1266),"")),"")</f>
        <v/>
      </c>
      <c r="AK1266" s="48" t="str">
        <f aca="false">IF(AJ1266="","",AJ1266*17%)</f>
        <v/>
      </c>
      <c r="AL1266" s="48" t="str">
        <f aca="false">IFERROR(IF(AC1266="NÃO","",IF(AK1266="","",IF(E1266="Simples Nacional",BF1266,IF(T1266=0.12,U1266*0.5833337002,IF(T1266=0,AI1266*0.07,U1266))))),"")</f>
        <v/>
      </c>
      <c r="AM1266" s="47" t="str">
        <f aca="false">IFERROR(IF(AC1266="NÃO","",IF(OR(AG1266="-",AG1266="Pneus"),AK1266-AL1266,"")),"")</f>
        <v/>
      </c>
      <c r="AN1266" s="48" t="str">
        <f aca="false">IF(AND(Y1266="REVENDA",AC1266="SIM",AG1266="BIT"),((AB1266/1+1)*AI1266)*0.4117,"")</f>
        <v/>
      </c>
      <c r="AO1266" s="48" t="str">
        <f aca="false">IF(AN1266="","",AN1266*17%)</f>
        <v/>
      </c>
      <c r="AP1266" s="49" t="str">
        <f aca="false">IF(AN1266="","",IF(T1266=0.12,(U1266*0.4117)*0.4117,IF(T1266=0,(AI1266*0.07)*0.4117,U1266*0.4117)))</f>
        <v/>
      </c>
      <c r="AQ1266" s="47" t="str">
        <f aca="false">IF(AN1266="","",AO1266-AP1266)</f>
        <v/>
      </c>
      <c r="AR1266" s="50" t="str">
        <f aca="false">IFERROR(IF(AND(AC1266="SIM",Y1266="REVENDA",LEFT(AG1266,5)="ANEXO")*OR(AE1266="ANEXO I",AF1266="ANEXO II"),VLOOKUP(H1266,Dados!G:I,2,0),""),"INSERIR MVA")</f>
        <v/>
      </c>
      <c r="AS1266" s="48" t="str">
        <f aca="false">IF(LEFT(AG1266,5)="ANEXO",VLOOKUP(AG1266,Dados!$X$111:$Z$112,2,0)*(AI1266-Q1266),"")</f>
        <v/>
      </c>
      <c r="AT1266" s="48" t="str">
        <f aca="false">IFERROR(IF(AR1266="","",(AI1266*AR1266)+AI1266),"INSERIR MVA")</f>
        <v/>
      </c>
      <c r="AU1266" s="48" t="str">
        <f aca="false">IF(AT1266="","",IF(AY1266=0.04,U1266,AS1266*AY1266))</f>
        <v/>
      </c>
      <c r="AV1266" s="47" t="str">
        <f aca="false">IFERROR(IF(AU1266="","",(VLOOKUP(AG1266,Dados!$X$111:$Z$112,3,0)*AT1266*0.17)),"INSERIR MVA")</f>
        <v/>
      </c>
      <c r="AW1266" s="47" t="str">
        <f aca="false">IFERROR(IF(AR1266="","",AV1266-AU1266),"")</f>
        <v/>
      </c>
      <c r="AX1266" s="51" t="str">
        <f aca="false">IFERROR(IF(AC1266="NÃO","",IF(AM1266&lt;&gt;"",AM1266-W1266,IF(AQ1266&lt;&gt;"",AQ1266-W1266,IF(AW1266&lt;&gt;"",AW1266-W1266,"")))),"")</f>
        <v/>
      </c>
      <c r="AY1266" s="46" t="str">
        <f aca="false">IFERROR(IF(ISNA(VLOOKUP(R1266,Dados!$X$2:$Y$5,2,0)),VLOOKUP(D1266,Dados!$X$7:$Y$33,2,0),VLOOKUP(R1266,Dados!$X$2:$Y$5,2,0)),"")</f>
        <v/>
      </c>
      <c r="AZ1266" s="52" t="str">
        <f aca="false">IF(C1266="","",IF(AND(Y1266="CONSUMO",AC1266="NÃO")*OR(AG1266="-",AG1266="BIT"),IF(E1266&lt;&gt;"",(AI1266-(P1266+L1266-N1266+Q1266)*AY1266)/0.83),""))</f>
        <v/>
      </c>
      <c r="BA1266" s="51" t="str">
        <f aca="false">IF(AZ1266="","",AZ1266*0.17-((P1266+L1266-N1266+Q1266)*AY1266))</f>
        <v/>
      </c>
      <c r="BB1266" s="51" t="str">
        <f aca="false">IF(AND(Y1266="CONSUMO",AG1266="ANEXO I",AY1266&gt;4%),(AI1266-(P1266+L1266-N1266+Q1266)*0.0514)/0.83*(0.5177)*(0.17)-AI1266*0.0514,IF(AND(Y1266="CONSUMO",AG1266="ANEXO II",AY1266&gt;4%),(AI1266-(P1266+L1266-N1266+Q1266)*0.041)/0.83*(0.3295)*(0.17)-AI1266*0.041,IF(AND(Y1266="CONSUMO",AG1266="ANEXO I",AY1266=4%),(AI1266-(P1266+L1266-N1266+Q1266)*0.04)/0.83*(0.5177)*(0.17)-AI1266*0.04,IF(AND(Y1266="CONSUMO",AG1266="ANEXO II",AY1266=4%),(AI1266-(P1266+L1266-N1266+Q1266)*0.04)/0.83*(0.3295)*(0.17)-AI1266*0.04,""))))</f>
        <v/>
      </c>
      <c r="BC1266" s="51" t="str">
        <f aca="false">IF(C1266="","",IF(AND(Y1266="CONSUMO",AC1266="SIM")*OR(AG1266="-",AG1266="BIT"),IF(E1266&lt;&gt;"",(AI1266-(P1266+L1266-N1266+Q1266)*AY1266)/0.83),""))</f>
        <v/>
      </c>
      <c r="BD1266" s="51" t="str">
        <f aca="false">IF(BC1266="","",BC1266*0.17)</f>
        <v/>
      </c>
      <c r="BE1266" s="51" t="str">
        <f aca="false">IF(I1266=6908,0,IF(BC1266="","",BD1266-((P1266+L1266-N1266+Q1266)*AY1266)))</f>
        <v/>
      </c>
      <c r="BF1266" s="53" t="str">
        <f aca="false">IF(B1266="","",IF(OR(B1266="",E1266="Regime Normal"),0,(AI1266-Q1266)*VLOOKUP(R1266,Dados!$X$98:$Y$108,2,0)))</f>
        <v/>
      </c>
      <c r="BG1266" s="54" t="str">
        <f aca="false">IFERROR(VLOOKUP(I1266,Dados!$AC$27:$AD$43,2,0),IF(B1266="","",IF(D1266&lt;&gt;"MT",IF(AND(AC1266="SIM",Y1266="Revenda"),"2403",IF(AND(AC1266="SIM",Y1266="Consumo"),"2407",IF(AND(AC1266="NÃO",Y1266="Revenda"),"2102",IF(AND(AC1266="NÃO",Y1266="Consumo"),"2556",)))),REPLACE(I1266,1,1,1))))</f>
        <v/>
      </c>
    </row>
    <row r="1267" customFormat="false" ht="12.8" hidden="false" customHeight="true" outlineLevel="0" collapsed="false">
      <c r="Y1267" s="45"/>
      <c r="Z1267" s="46" t="str">
        <f aca="false">IF(B1267="","",(IFERROR(VLOOKUP(H1267,Dados!A$3:B$15000,2,0),"Não Encontrado")))</f>
        <v/>
      </c>
      <c r="AA1267" s="46" t="str">
        <f aca="false">IF(B1267="","",(IFERROR(VLOOKUP(G1267,Dados!C$3:E$15000,3,0),"Não Encontrado")))</f>
        <v/>
      </c>
      <c r="AB1267" s="46" t="str">
        <f aca="false">IFERROR(IF(Z1267&lt;&gt;"Não Encontrado",Z1267,IF(AA1267&lt;&gt;"Não Encontrado",AA1267,"")),"")</f>
        <v/>
      </c>
      <c r="AC1267" s="45" t="str">
        <f aca="false">IF(B1267="","",IF(AB1267="","NÃO","SIM"))</f>
        <v/>
      </c>
      <c r="AD1267" s="45" t="str">
        <f aca="false">IFERROR(VLOOKUP(G1267,Dados!$P$3:$R$500,3,0),"")</f>
        <v/>
      </c>
      <c r="AE1267" s="45" t="str">
        <f aca="false">IFERROR(VLOOKUP(G1267,Dados!$K$3:$L$500,2,0),"")</f>
        <v/>
      </c>
      <c r="AF1267" s="45" t="str">
        <f aca="false">IFERROR(VLOOKUP(G1267,Dados!$M$3:$N$500,2,0),"")</f>
        <v/>
      </c>
      <c r="AG1267" s="45" t="str">
        <f aca="false">IF(F1267="","",IF(AND(AD1267="",AE1267="",AF1267=""),"-",IF(AND(AD1267="BIT",AE1267="",AF1267=""),"BIT",IF(AND(AE1267="ANEXO I",AD1267="",AF1267=""),"ANEXO I",IF(AND(AF1267="ANEXO II",AD1267="",AE1267=""),"ANEXO II","Escolher")))))</f>
        <v/>
      </c>
      <c r="AH1267" s="45" t="str">
        <f aca="false">IF(AG1267&lt;&gt;"Pneus","",IFERROR(VLOOKUP(R1267,Dados!$X$2:$Z$5,3,0)*(AI1267-Q1267),VLOOKUP(D1267,Dados!$X$7:$Z$33,3,0)*(AI1267-Q1267)))</f>
        <v/>
      </c>
      <c r="AI1267" s="47" t="str">
        <f aca="false">IF(B1267="","",P1267+Q1267+O1267+M1267+L1267-N1267)</f>
        <v/>
      </c>
      <c r="AJ1267" s="48" t="str">
        <f aca="false">IFERROR(IF(AND(AC1267="SIM",AG1267="-",Y1267="REVENDA"),(AB1267/1+1)*AI1267,IF(AND(AC1267="SIM",AG1267="Pneus",Y1267="REVENDA"),(AB1267/1+1)*(AI1267-AH1267),"")),"")</f>
        <v/>
      </c>
      <c r="AK1267" s="48" t="str">
        <f aca="false">IF(AJ1267="","",AJ1267*17%)</f>
        <v/>
      </c>
      <c r="AL1267" s="48" t="str">
        <f aca="false">IFERROR(IF(AC1267="NÃO","",IF(AK1267="","",IF(E1267="Simples Nacional",BF1267,IF(T1267=0.12,U1267*0.5833337002,IF(T1267=0,AI1267*0.07,U1267))))),"")</f>
        <v/>
      </c>
      <c r="AM1267" s="47" t="str">
        <f aca="false">IFERROR(IF(AC1267="NÃO","",IF(OR(AG1267="-",AG1267="Pneus"),AK1267-AL1267,"")),"")</f>
        <v/>
      </c>
      <c r="AN1267" s="48" t="str">
        <f aca="false">IF(AND(Y1267="REVENDA",AC1267="SIM",AG1267="BIT"),((AB1267/1+1)*AI1267)*0.4117,"")</f>
        <v/>
      </c>
      <c r="AO1267" s="48" t="str">
        <f aca="false">IF(AN1267="","",AN1267*17%)</f>
        <v/>
      </c>
      <c r="AP1267" s="49" t="str">
        <f aca="false">IF(AN1267="","",IF(T1267=0.12,(U1267*0.4117)*0.4117,IF(T1267=0,(AI1267*0.07)*0.4117,U1267*0.4117)))</f>
        <v/>
      </c>
      <c r="AQ1267" s="47" t="str">
        <f aca="false">IF(AN1267="","",AO1267-AP1267)</f>
        <v/>
      </c>
      <c r="AR1267" s="50" t="str">
        <f aca="false">IFERROR(IF(AND(AC1267="SIM",Y1267="REVENDA",LEFT(AG1267,5)="ANEXO")*OR(AE1267="ANEXO I",AF1267="ANEXO II"),VLOOKUP(H1267,Dados!G:I,2,0),""),"INSERIR MVA")</f>
        <v/>
      </c>
      <c r="AS1267" s="48" t="str">
        <f aca="false">IF(LEFT(AG1267,5)="ANEXO",VLOOKUP(AG1267,Dados!$X$111:$Z$112,2,0)*(AI1267-Q1267),"")</f>
        <v/>
      </c>
      <c r="AT1267" s="48" t="str">
        <f aca="false">IFERROR(IF(AR1267="","",(AI1267*AR1267)+AI1267),"INSERIR MVA")</f>
        <v/>
      </c>
      <c r="AU1267" s="48" t="str">
        <f aca="false">IF(AT1267="","",IF(AY1267=0.04,U1267,AS1267*AY1267))</f>
        <v/>
      </c>
      <c r="AV1267" s="47" t="str">
        <f aca="false">IFERROR(IF(AU1267="","",(VLOOKUP(AG1267,Dados!$X$111:$Z$112,3,0)*AT1267*0.17)),"INSERIR MVA")</f>
        <v/>
      </c>
      <c r="AW1267" s="47" t="str">
        <f aca="false">IFERROR(IF(AR1267="","",AV1267-AU1267),"")</f>
        <v/>
      </c>
      <c r="AX1267" s="51" t="str">
        <f aca="false">IFERROR(IF(AC1267="NÃO","",IF(AM1267&lt;&gt;"",AM1267-W1267,IF(AQ1267&lt;&gt;"",AQ1267-W1267,IF(AW1267&lt;&gt;"",AW1267-W1267,"")))),"")</f>
        <v/>
      </c>
      <c r="AY1267" s="46" t="str">
        <f aca="false">IFERROR(IF(ISNA(VLOOKUP(R1267,Dados!$X$2:$Y$5,2,0)),VLOOKUP(D1267,Dados!$X$7:$Y$33,2,0),VLOOKUP(R1267,Dados!$X$2:$Y$5,2,0)),"")</f>
        <v/>
      </c>
      <c r="AZ1267" s="52" t="str">
        <f aca="false">IF(C1267="","",IF(AND(Y1267="CONSUMO",AC1267="NÃO")*OR(AG1267="-",AG1267="BIT"),IF(E1267&lt;&gt;"",(AI1267-(P1267+L1267-N1267+Q1267)*AY1267)/0.83),""))</f>
        <v/>
      </c>
      <c r="BA1267" s="51" t="str">
        <f aca="false">IF(AZ1267="","",AZ1267*0.17-((P1267+L1267-N1267+Q1267)*AY1267))</f>
        <v/>
      </c>
      <c r="BB1267" s="51" t="str">
        <f aca="false">IF(AND(Y1267="CONSUMO",AG1267="ANEXO I",AY1267&gt;4%),(AI1267-(P1267+L1267-N1267+Q1267)*0.0514)/0.83*(0.5177)*(0.17)-AI1267*0.0514,IF(AND(Y1267="CONSUMO",AG1267="ANEXO II",AY1267&gt;4%),(AI1267-(P1267+L1267-N1267+Q1267)*0.041)/0.83*(0.3295)*(0.17)-AI1267*0.041,IF(AND(Y1267="CONSUMO",AG1267="ANEXO I",AY1267=4%),(AI1267-(P1267+L1267-N1267+Q1267)*0.04)/0.83*(0.5177)*(0.17)-AI1267*0.04,IF(AND(Y1267="CONSUMO",AG1267="ANEXO II",AY1267=4%),(AI1267-(P1267+L1267-N1267+Q1267)*0.04)/0.83*(0.3295)*(0.17)-AI1267*0.04,""))))</f>
        <v/>
      </c>
      <c r="BC1267" s="51" t="str">
        <f aca="false">IF(C1267="","",IF(AND(Y1267="CONSUMO",AC1267="SIM")*OR(AG1267="-",AG1267="BIT"),IF(E1267&lt;&gt;"",(AI1267-(P1267+L1267-N1267+Q1267)*AY1267)/0.83),""))</f>
        <v/>
      </c>
      <c r="BD1267" s="51" t="str">
        <f aca="false">IF(BC1267="","",BC1267*0.17)</f>
        <v/>
      </c>
      <c r="BE1267" s="51" t="str">
        <f aca="false">IF(I1267=6908,0,IF(BC1267="","",BD1267-((P1267+L1267-N1267+Q1267)*AY1267)))</f>
        <v/>
      </c>
      <c r="BF1267" s="53" t="str">
        <f aca="false">IF(B1267="","",IF(OR(B1267="",E1267="Regime Normal"),0,(AI1267-Q1267)*VLOOKUP(R1267,Dados!$X$98:$Y$108,2,0)))</f>
        <v/>
      </c>
      <c r="BG1267" s="54" t="str">
        <f aca="false">IFERROR(VLOOKUP(I1267,Dados!$AC$27:$AD$43,2,0),IF(B1267="","",IF(D1267&lt;&gt;"MT",IF(AND(AC1267="SIM",Y1267="Revenda"),"2403",IF(AND(AC1267="SIM",Y1267="Consumo"),"2407",IF(AND(AC1267="NÃO",Y1267="Revenda"),"2102",IF(AND(AC1267="NÃO",Y1267="Consumo"),"2556",)))),REPLACE(I1267,1,1,1))))</f>
        <v/>
      </c>
    </row>
    <row r="1268" customFormat="false" ht="12.8" hidden="false" customHeight="true" outlineLevel="0" collapsed="false">
      <c r="Y1268" s="45"/>
      <c r="Z1268" s="46" t="str">
        <f aca="false">IF(B1268="","",(IFERROR(VLOOKUP(H1268,Dados!A$3:B$15000,2,0),"Não Encontrado")))</f>
        <v/>
      </c>
      <c r="AA1268" s="46" t="str">
        <f aca="false">IF(B1268="","",(IFERROR(VLOOKUP(G1268,Dados!C$3:E$15000,3,0),"Não Encontrado")))</f>
        <v/>
      </c>
      <c r="AB1268" s="46" t="str">
        <f aca="false">IFERROR(IF(Z1268&lt;&gt;"Não Encontrado",Z1268,IF(AA1268&lt;&gt;"Não Encontrado",AA1268,"")),"")</f>
        <v/>
      </c>
      <c r="AC1268" s="45" t="str">
        <f aca="false">IF(B1268="","",IF(AB1268="","NÃO","SIM"))</f>
        <v/>
      </c>
      <c r="AD1268" s="45" t="str">
        <f aca="false">IFERROR(VLOOKUP(G1268,Dados!$P$3:$R$500,3,0),"")</f>
        <v/>
      </c>
      <c r="AE1268" s="45" t="str">
        <f aca="false">IFERROR(VLOOKUP(G1268,Dados!$K$3:$L$500,2,0),"")</f>
        <v/>
      </c>
      <c r="AF1268" s="45" t="str">
        <f aca="false">IFERROR(VLOOKUP(G1268,Dados!$M$3:$N$500,2,0),"")</f>
        <v/>
      </c>
      <c r="AG1268" s="45" t="str">
        <f aca="false">IF(F1268="","",IF(AND(AD1268="",AE1268="",AF1268=""),"-",IF(AND(AD1268="BIT",AE1268="",AF1268=""),"BIT",IF(AND(AE1268="ANEXO I",AD1268="",AF1268=""),"ANEXO I",IF(AND(AF1268="ANEXO II",AD1268="",AE1268=""),"ANEXO II","Escolher")))))</f>
        <v/>
      </c>
      <c r="AH1268" s="45" t="str">
        <f aca="false">IF(AG1268&lt;&gt;"Pneus","",IFERROR(VLOOKUP(R1268,Dados!$X$2:$Z$5,3,0)*(AI1268-Q1268),VLOOKUP(D1268,Dados!$X$7:$Z$33,3,0)*(AI1268-Q1268)))</f>
        <v/>
      </c>
      <c r="AI1268" s="47" t="str">
        <f aca="false">IF(B1268="","",P1268+Q1268+O1268+M1268+L1268-N1268)</f>
        <v/>
      </c>
      <c r="AJ1268" s="48" t="str">
        <f aca="false">IFERROR(IF(AND(AC1268="SIM",AG1268="-",Y1268="REVENDA"),(AB1268/1+1)*AI1268,IF(AND(AC1268="SIM",AG1268="Pneus",Y1268="REVENDA"),(AB1268/1+1)*(AI1268-AH1268),"")),"")</f>
        <v/>
      </c>
      <c r="AK1268" s="48" t="str">
        <f aca="false">IF(AJ1268="","",AJ1268*17%)</f>
        <v/>
      </c>
      <c r="AL1268" s="48" t="str">
        <f aca="false">IFERROR(IF(AC1268="NÃO","",IF(AK1268="","",IF(E1268="Simples Nacional",BF1268,IF(T1268=0.12,U1268*0.5833337002,IF(T1268=0,AI1268*0.07,U1268))))),"")</f>
        <v/>
      </c>
      <c r="AM1268" s="47" t="str">
        <f aca="false">IFERROR(IF(AC1268="NÃO","",IF(OR(AG1268="-",AG1268="Pneus"),AK1268-AL1268,"")),"")</f>
        <v/>
      </c>
      <c r="AN1268" s="48" t="str">
        <f aca="false">IF(AND(Y1268="REVENDA",AC1268="SIM",AG1268="BIT"),((AB1268/1+1)*AI1268)*0.4117,"")</f>
        <v/>
      </c>
      <c r="AO1268" s="48" t="str">
        <f aca="false">IF(AN1268="","",AN1268*17%)</f>
        <v/>
      </c>
      <c r="AP1268" s="49" t="str">
        <f aca="false">IF(AN1268="","",IF(T1268=0.12,(U1268*0.4117)*0.4117,IF(T1268=0,(AI1268*0.07)*0.4117,U1268*0.4117)))</f>
        <v/>
      </c>
      <c r="AQ1268" s="47" t="str">
        <f aca="false">IF(AN1268="","",AO1268-AP1268)</f>
        <v/>
      </c>
      <c r="AR1268" s="50" t="str">
        <f aca="false">IFERROR(IF(AND(AC1268="SIM",Y1268="REVENDA",LEFT(AG1268,5)="ANEXO")*OR(AE1268="ANEXO I",AF1268="ANEXO II"),VLOOKUP(H1268,Dados!G:I,2,0),""),"INSERIR MVA")</f>
        <v/>
      </c>
      <c r="AS1268" s="48" t="str">
        <f aca="false">IF(LEFT(AG1268,5)="ANEXO",VLOOKUP(AG1268,Dados!$X$111:$Z$112,2,0)*(AI1268-Q1268),"")</f>
        <v/>
      </c>
      <c r="AT1268" s="48" t="str">
        <f aca="false">IFERROR(IF(AR1268="","",(AI1268*AR1268)+AI1268),"INSERIR MVA")</f>
        <v/>
      </c>
      <c r="AU1268" s="48" t="str">
        <f aca="false">IF(AT1268="","",IF(AY1268=0.04,U1268,AS1268*AY1268))</f>
        <v/>
      </c>
      <c r="AV1268" s="47" t="str">
        <f aca="false">IFERROR(IF(AU1268="","",(VLOOKUP(AG1268,Dados!$X$111:$Z$112,3,0)*AT1268*0.17)),"INSERIR MVA")</f>
        <v/>
      </c>
      <c r="AW1268" s="47" t="str">
        <f aca="false">IFERROR(IF(AR1268="","",AV1268-AU1268),"")</f>
        <v/>
      </c>
      <c r="AX1268" s="51" t="str">
        <f aca="false">IFERROR(IF(AC1268="NÃO","",IF(AM1268&lt;&gt;"",AM1268-W1268,IF(AQ1268&lt;&gt;"",AQ1268-W1268,IF(AW1268&lt;&gt;"",AW1268-W1268,"")))),"")</f>
        <v/>
      </c>
      <c r="AY1268" s="46" t="str">
        <f aca="false">IFERROR(IF(ISNA(VLOOKUP(R1268,Dados!$X$2:$Y$5,2,0)),VLOOKUP(D1268,Dados!$X$7:$Y$33,2,0),VLOOKUP(R1268,Dados!$X$2:$Y$5,2,0)),"")</f>
        <v/>
      </c>
      <c r="AZ1268" s="52" t="str">
        <f aca="false">IF(C1268="","",IF(AND(Y1268="CONSUMO",AC1268="NÃO")*OR(AG1268="-",AG1268="BIT"),IF(E1268&lt;&gt;"",(AI1268-(P1268+L1268-N1268+Q1268)*AY1268)/0.83),""))</f>
        <v/>
      </c>
      <c r="BA1268" s="51" t="str">
        <f aca="false">IF(AZ1268="","",AZ1268*0.17-((P1268+L1268-N1268+Q1268)*AY1268))</f>
        <v/>
      </c>
      <c r="BB1268" s="51" t="str">
        <f aca="false">IF(AND(Y1268="CONSUMO",AG1268="ANEXO I",AY1268&gt;4%),(AI1268-(P1268+L1268-N1268+Q1268)*0.0514)/0.83*(0.5177)*(0.17)-AI1268*0.0514,IF(AND(Y1268="CONSUMO",AG1268="ANEXO II",AY1268&gt;4%),(AI1268-(P1268+L1268-N1268+Q1268)*0.041)/0.83*(0.3295)*(0.17)-AI1268*0.041,IF(AND(Y1268="CONSUMO",AG1268="ANEXO I",AY1268=4%),(AI1268-(P1268+L1268-N1268+Q1268)*0.04)/0.83*(0.5177)*(0.17)-AI1268*0.04,IF(AND(Y1268="CONSUMO",AG1268="ANEXO II",AY1268=4%),(AI1268-(P1268+L1268-N1268+Q1268)*0.04)/0.83*(0.3295)*(0.17)-AI1268*0.04,""))))</f>
        <v/>
      </c>
      <c r="BC1268" s="51" t="str">
        <f aca="false">IF(C1268="","",IF(AND(Y1268="CONSUMO",AC1268="SIM")*OR(AG1268="-",AG1268="BIT"),IF(E1268&lt;&gt;"",(AI1268-(P1268+L1268-N1268+Q1268)*AY1268)/0.83),""))</f>
        <v/>
      </c>
      <c r="BD1268" s="51" t="str">
        <f aca="false">IF(BC1268="","",BC1268*0.17)</f>
        <v/>
      </c>
      <c r="BE1268" s="51" t="str">
        <f aca="false">IF(I1268=6908,0,IF(BC1268="","",BD1268-((P1268+L1268-N1268+Q1268)*AY1268)))</f>
        <v/>
      </c>
      <c r="BF1268" s="53" t="str">
        <f aca="false">IF(B1268="","",IF(OR(B1268="",E1268="Regime Normal"),0,(AI1268-Q1268)*VLOOKUP(R1268,Dados!$X$98:$Y$108,2,0)))</f>
        <v/>
      </c>
      <c r="BG1268" s="54" t="str">
        <f aca="false">IFERROR(VLOOKUP(I1268,Dados!$AC$27:$AD$43,2,0),IF(B1268="","",IF(D1268&lt;&gt;"MT",IF(AND(AC1268="SIM",Y1268="Revenda"),"2403",IF(AND(AC1268="SIM",Y1268="Consumo"),"2407",IF(AND(AC1268="NÃO",Y1268="Revenda"),"2102",IF(AND(AC1268="NÃO",Y1268="Consumo"),"2556",)))),REPLACE(I1268,1,1,1))))</f>
        <v/>
      </c>
    </row>
    <row r="1269" customFormat="false" ht="12.8" hidden="false" customHeight="true" outlineLevel="0" collapsed="false">
      <c r="Y1269" s="45"/>
      <c r="Z1269" s="46" t="str">
        <f aca="false">IF(B1269="","",(IFERROR(VLOOKUP(H1269,Dados!A$3:B$15000,2,0),"Não Encontrado")))</f>
        <v/>
      </c>
      <c r="AA1269" s="46" t="str">
        <f aca="false">IF(B1269="","",(IFERROR(VLOOKUP(G1269,Dados!C$3:E$15000,3,0),"Não Encontrado")))</f>
        <v/>
      </c>
      <c r="AB1269" s="46" t="str">
        <f aca="false">IFERROR(IF(Z1269&lt;&gt;"Não Encontrado",Z1269,IF(AA1269&lt;&gt;"Não Encontrado",AA1269,"")),"")</f>
        <v/>
      </c>
      <c r="AC1269" s="45" t="str">
        <f aca="false">IF(B1269="","",IF(AB1269="","NÃO","SIM"))</f>
        <v/>
      </c>
      <c r="AD1269" s="45" t="str">
        <f aca="false">IFERROR(VLOOKUP(G1269,Dados!$P$3:$R$500,3,0),"")</f>
        <v/>
      </c>
      <c r="AE1269" s="45" t="str">
        <f aca="false">IFERROR(VLOOKUP(G1269,Dados!$K$3:$L$500,2,0),"")</f>
        <v/>
      </c>
      <c r="AF1269" s="45" t="str">
        <f aca="false">IFERROR(VLOOKUP(G1269,Dados!$M$3:$N$500,2,0),"")</f>
        <v/>
      </c>
      <c r="AG1269" s="45" t="str">
        <f aca="false">IF(F1269="","",IF(AND(AD1269="",AE1269="",AF1269=""),"-",IF(AND(AD1269="BIT",AE1269="",AF1269=""),"BIT",IF(AND(AE1269="ANEXO I",AD1269="",AF1269=""),"ANEXO I",IF(AND(AF1269="ANEXO II",AD1269="",AE1269=""),"ANEXO II","Escolher")))))</f>
        <v/>
      </c>
      <c r="AH1269" s="45" t="str">
        <f aca="false">IF(AG1269&lt;&gt;"Pneus","",IFERROR(VLOOKUP(R1269,Dados!$X$2:$Z$5,3,0)*(AI1269-Q1269),VLOOKUP(D1269,Dados!$X$7:$Z$33,3,0)*(AI1269-Q1269)))</f>
        <v/>
      </c>
      <c r="AI1269" s="47" t="str">
        <f aca="false">IF(B1269="","",P1269+Q1269+O1269+M1269+L1269-N1269)</f>
        <v/>
      </c>
      <c r="AJ1269" s="48" t="str">
        <f aca="false">IFERROR(IF(AND(AC1269="SIM",AG1269="-",Y1269="REVENDA"),(AB1269/1+1)*AI1269,IF(AND(AC1269="SIM",AG1269="Pneus",Y1269="REVENDA"),(AB1269/1+1)*(AI1269-AH1269),"")),"")</f>
        <v/>
      </c>
      <c r="AK1269" s="48" t="str">
        <f aca="false">IF(AJ1269="","",AJ1269*17%)</f>
        <v/>
      </c>
      <c r="AL1269" s="48" t="str">
        <f aca="false">IFERROR(IF(AC1269="NÃO","",IF(AK1269="","",IF(E1269="Simples Nacional",BF1269,IF(T1269=0.12,U1269*0.5833337002,IF(T1269=0,AI1269*0.07,U1269))))),"")</f>
        <v/>
      </c>
      <c r="AM1269" s="47" t="str">
        <f aca="false">IFERROR(IF(AC1269="NÃO","",IF(OR(AG1269="-",AG1269="Pneus"),AK1269-AL1269,"")),"")</f>
        <v/>
      </c>
      <c r="AN1269" s="48" t="str">
        <f aca="false">IF(AND(Y1269="REVENDA",AC1269="SIM",AG1269="BIT"),((AB1269/1+1)*AI1269)*0.4117,"")</f>
        <v/>
      </c>
      <c r="AO1269" s="48" t="str">
        <f aca="false">IF(AN1269="","",AN1269*17%)</f>
        <v/>
      </c>
      <c r="AP1269" s="49" t="str">
        <f aca="false">IF(AN1269="","",IF(T1269=0.12,(U1269*0.4117)*0.4117,IF(T1269=0,(AI1269*0.07)*0.4117,U1269*0.4117)))</f>
        <v/>
      </c>
      <c r="AQ1269" s="47" t="str">
        <f aca="false">IF(AN1269="","",AO1269-AP1269)</f>
        <v/>
      </c>
      <c r="AR1269" s="50" t="str">
        <f aca="false">IFERROR(IF(AND(AC1269="SIM",Y1269="REVENDA",LEFT(AG1269,5)="ANEXO")*OR(AE1269="ANEXO I",AF1269="ANEXO II"),VLOOKUP(H1269,Dados!G:I,2,0),""),"INSERIR MVA")</f>
        <v/>
      </c>
      <c r="AS1269" s="48" t="str">
        <f aca="false">IF(LEFT(AG1269,5)="ANEXO",VLOOKUP(AG1269,Dados!$X$111:$Z$112,2,0)*(AI1269-Q1269),"")</f>
        <v/>
      </c>
      <c r="AT1269" s="48" t="str">
        <f aca="false">IFERROR(IF(AR1269="","",(AI1269*AR1269)+AI1269),"INSERIR MVA")</f>
        <v/>
      </c>
      <c r="AU1269" s="48" t="str">
        <f aca="false">IF(AT1269="","",IF(AY1269=0.04,U1269,AS1269*AY1269))</f>
        <v/>
      </c>
      <c r="AV1269" s="47" t="str">
        <f aca="false">IFERROR(IF(AU1269="","",(VLOOKUP(AG1269,Dados!$X$111:$Z$112,3,0)*AT1269*0.17)),"INSERIR MVA")</f>
        <v/>
      </c>
      <c r="AW1269" s="47" t="str">
        <f aca="false">IFERROR(IF(AR1269="","",AV1269-AU1269),"")</f>
        <v/>
      </c>
      <c r="AX1269" s="51" t="str">
        <f aca="false">IFERROR(IF(AC1269="NÃO","",IF(AM1269&lt;&gt;"",AM1269-W1269,IF(AQ1269&lt;&gt;"",AQ1269-W1269,IF(AW1269&lt;&gt;"",AW1269-W1269,"")))),"")</f>
        <v/>
      </c>
      <c r="AY1269" s="46" t="str">
        <f aca="false">IFERROR(IF(ISNA(VLOOKUP(R1269,Dados!$X$2:$Y$5,2,0)),VLOOKUP(D1269,Dados!$X$7:$Y$33,2,0),VLOOKUP(R1269,Dados!$X$2:$Y$5,2,0)),"")</f>
        <v/>
      </c>
      <c r="AZ1269" s="52" t="str">
        <f aca="false">IF(C1269="","",IF(AND(Y1269="CONSUMO",AC1269="NÃO")*OR(AG1269="-",AG1269="BIT"),IF(E1269&lt;&gt;"",(AI1269-(P1269+L1269-N1269+Q1269)*AY1269)/0.83),""))</f>
        <v/>
      </c>
      <c r="BA1269" s="51" t="str">
        <f aca="false">IF(AZ1269="","",AZ1269*0.17-((P1269+L1269-N1269+Q1269)*AY1269))</f>
        <v/>
      </c>
      <c r="BB1269" s="51" t="str">
        <f aca="false">IF(AND(Y1269="CONSUMO",AG1269="ANEXO I",AY1269&gt;4%),(AI1269-(P1269+L1269-N1269+Q1269)*0.0514)/0.83*(0.5177)*(0.17)-AI1269*0.0514,IF(AND(Y1269="CONSUMO",AG1269="ANEXO II",AY1269&gt;4%),(AI1269-(P1269+L1269-N1269+Q1269)*0.041)/0.83*(0.3295)*(0.17)-AI1269*0.041,IF(AND(Y1269="CONSUMO",AG1269="ANEXO I",AY1269=4%),(AI1269-(P1269+L1269-N1269+Q1269)*0.04)/0.83*(0.5177)*(0.17)-AI1269*0.04,IF(AND(Y1269="CONSUMO",AG1269="ANEXO II",AY1269=4%),(AI1269-(P1269+L1269-N1269+Q1269)*0.04)/0.83*(0.3295)*(0.17)-AI1269*0.04,""))))</f>
        <v/>
      </c>
      <c r="BC1269" s="51" t="str">
        <f aca="false">IF(C1269="","",IF(AND(Y1269="CONSUMO",AC1269="SIM")*OR(AG1269="-",AG1269="BIT"),IF(E1269&lt;&gt;"",(AI1269-(P1269+L1269-N1269+Q1269)*AY1269)/0.83),""))</f>
        <v/>
      </c>
      <c r="BD1269" s="51" t="str">
        <f aca="false">IF(BC1269="","",BC1269*0.17)</f>
        <v/>
      </c>
      <c r="BE1269" s="51" t="str">
        <f aca="false">IF(I1269=6908,0,IF(BC1269="","",BD1269-((P1269+L1269-N1269+Q1269)*AY1269)))</f>
        <v/>
      </c>
      <c r="BF1269" s="53" t="str">
        <f aca="false">IF(B1269="","",IF(OR(B1269="",E1269="Regime Normal"),0,(AI1269-Q1269)*VLOOKUP(R1269,Dados!$X$98:$Y$108,2,0)))</f>
        <v/>
      </c>
      <c r="BG1269" s="54" t="str">
        <f aca="false">IFERROR(VLOOKUP(I1269,Dados!$AC$27:$AD$43,2,0),IF(B1269="","",IF(D1269&lt;&gt;"MT",IF(AND(AC1269="SIM",Y1269="Revenda"),"2403",IF(AND(AC1269="SIM",Y1269="Consumo"),"2407",IF(AND(AC1269="NÃO",Y1269="Revenda"),"2102",IF(AND(AC1269="NÃO",Y1269="Consumo"),"2556",)))),REPLACE(I1269,1,1,1))))</f>
        <v/>
      </c>
    </row>
    <row r="1270" customFormat="false" ht="12.8" hidden="false" customHeight="true" outlineLevel="0" collapsed="false">
      <c r="Y1270" s="45"/>
      <c r="Z1270" s="46" t="str">
        <f aca="false">IF(B1270="","",(IFERROR(VLOOKUP(H1270,Dados!A$3:B$15000,2,0),"Não Encontrado")))</f>
        <v/>
      </c>
      <c r="AA1270" s="46" t="str">
        <f aca="false">IF(B1270="","",(IFERROR(VLOOKUP(G1270,Dados!C$3:E$15000,3,0),"Não Encontrado")))</f>
        <v/>
      </c>
      <c r="AB1270" s="46" t="str">
        <f aca="false">IFERROR(IF(Z1270&lt;&gt;"Não Encontrado",Z1270,IF(AA1270&lt;&gt;"Não Encontrado",AA1270,"")),"")</f>
        <v/>
      </c>
      <c r="AC1270" s="45" t="str">
        <f aca="false">IF(B1270="","",IF(AB1270="","NÃO","SIM"))</f>
        <v/>
      </c>
      <c r="AD1270" s="45" t="str">
        <f aca="false">IFERROR(VLOOKUP(G1270,Dados!$P$3:$R$500,3,0),"")</f>
        <v/>
      </c>
      <c r="AE1270" s="45" t="str">
        <f aca="false">IFERROR(VLOOKUP(G1270,Dados!$K$3:$L$500,2,0),"")</f>
        <v/>
      </c>
      <c r="AF1270" s="45" t="str">
        <f aca="false">IFERROR(VLOOKUP(G1270,Dados!$M$3:$N$500,2,0),"")</f>
        <v/>
      </c>
      <c r="AG1270" s="45" t="str">
        <f aca="false">IF(F1270="","",IF(AND(AD1270="",AE1270="",AF1270=""),"-",IF(AND(AD1270="BIT",AE1270="",AF1270=""),"BIT",IF(AND(AE1270="ANEXO I",AD1270="",AF1270=""),"ANEXO I",IF(AND(AF1270="ANEXO II",AD1270="",AE1270=""),"ANEXO II","Escolher")))))</f>
        <v/>
      </c>
      <c r="AH1270" s="45" t="str">
        <f aca="false">IF(AG1270&lt;&gt;"Pneus","",IFERROR(VLOOKUP(R1270,Dados!$X$2:$Z$5,3,0)*(AI1270-Q1270),VLOOKUP(D1270,Dados!$X$7:$Z$33,3,0)*(AI1270-Q1270)))</f>
        <v/>
      </c>
      <c r="AI1270" s="47" t="str">
        <f aca="false">IF(B1270="","",P1270+Q1270+O1270+M1270+L1270-N1270)</f>
        <v/>
      </c>
      <c r="AJ1270" s="48" t="str">
        <f aca="false">IFERROR(IF(AND(AC1270="SIM",AG1270="-",Y1270="REVENDA"),(AB1270/1+1)*AI1270,IF(AND(AC1270="SIM",AG1270="Pneus",Y1270="REVENDA"),(AB1270/1+1)*(AI1270-AH1270),"")),"")</f>
        <v/>
      </c>
      <c r="AK1270" s="48" t="str">
        <f aca="false">IF(AJ1270="","",AJ1270*17%)</f>
        <v/>
      </c>
      <c r="AL1270" s="48" t="str">
        <f aca="false">IFERROR(IF(AC1270="NÃO","",IF(AK1270="","",IF(E1270="Simples Nacional",BF1270,IF(T1270=0.12,U1270*0.5833337002,IF(T1270=0,AI1270*0.07,U1270))))),"")</f>
        <v/>
      </c>
      <c r="AM1270" s="47" t="str">
        <f aca="false">IFERROR(IF(AC1270="NÃO","",IF(OR(AG1270="-",AG1270="Pneus"),AK1270-AL1270,"")),"")</f>
        <v/>
      </c>
      <c r="AN1270" s="48" t="str">
        <f aca="false">IF(AND(Y1270="REVENDA",AC1270="SIM",AG1270="BIT"),((AB1270/1+1)*AI1270)*0.4117,"")</f>
        <v/>
      </c>
      <c r="AO1270" s="48" t="str">
        <f aca="false">IF(AN1270="","",AN1270*17%)</f>
        <v/>
      </c>
      <c r="AP1270" s="49" t="str">
        <f aca="false">IF(AN1270="","",IF(T1270=0.12,(U1270*0.4117)*0.4117,IF(T1270=0,(AI1270*0.07)*0.4117,U1270*0.4117)))</f>
        <v/>
      </c>
      <c r="AQ1270" s="47" t="str">
        <f aca="false">IF(AN1270="","",AO1270-AP1270)</f>
        <v/>
      </c>
      <c r="AR1270" s="50" t="str">
        <f aca="false">IFERROR(IF(AND(AC1270="SIM",Y1270="REVENDA",LEFT(AG1270,5)="ANEXO")*OR(AE1270="ANEXO I",AF1270="ANEXO II"),VLOOKUP(H1270,Dados!G:I,2,0),""),"INSERIR MVA")</f>
        <v/>
      </c>
      <c r="AS1270" s="48" t="str">
        <f aca="false">IF(LEFT(AG1270,5)="ANEXO",VLOOKUP(AG1270,Dados!$X$111:$Z$112,2,0)*(AI1270-Q1270),"")</f>
        <v/>
      </c>
      <c r="AT1270" s="48" t="str">
        <f aca="false">IFERROR(IF(AR1270="","",(AI1270*AR1270)+AI1270),"INSERIR MVA")</f>
        <v/>
      </c>
      <c r="AU1270" s="48" t="str">
        <f aca="false">IF(AT1270="","",IF(AY1270=0.04,U1270,AS1270*AY1270))</f>
        <v/>
      </c>
      <c r="AV1270" s="47" t="str">
        <f aca="false">IFERROR(IF(AU1270="","",(VLOOKUP(AG1270,Dados!$X$111:$Z$112,3,0)*AT1270*0.17)),"INSERIR MVA")</f>
        <v/>
      </c>
      <c r="AW1270" s="47" t="str">
        <f aca="false">IFERROR(IF(AR1270="","",AV1270-AU1270),"")</f>
        <v/>
      </c>
      <c r="AX1270" s="51" t="str">
        <f aca="false">IFERROR(IF(AC1270="NÃO","",IF(AM1270&lt;&gt;"",AM1270-W1270,IF(AQ1270&lt;&gt;"",AQ1270-W1270,IF(AW1270&lt;&gt;"",AW1270-W1270,"")))),"")</f>
        <v/>
      </c>
      <c r="AY1270" s="46" t="str">
        <f aca="false">IFERROR(IF(ISNA(VLOOKUP(R1270,Dados!$X$2:$Y$5,2,0)),VLOOKUP(D1270,Dados!$X$7:$Y$33,2,0),VLOOKUP(R1270,Dados!$X$2:$Y$5,2,0)),"")</f>
        <v/>
      </c>
      <c r="AZ1270" s="52" t="str">
        <f aca="false">IF(C1270="","",IF(AND(Y1270="CONSUMO",AC1270="NÃO")*OR(AG1270="-",AG1270="BIT"),IF(E1270&lt;&gt;"",(AI1270-(P1270+L1270-N1270+Q1270)*AY1270)/0.83),""))</f>
        <v/>
      </c>
      <c r="BA1270" s="51" t="str">
        <f aca="false">IF(AZ1270="","",AZ1270*0.17-((P1270+L1270-N1270+Q1270)*AY1270))</f>
        <v/>
      </c>
      <c r="BB1270" s="51" t="str">
        <f aca="false">IF(AND(Y1270="CONSUMO",AG1270="ANEXO I",AY1270&gt;4%),(AI1270-(P1270+L1270-N1270+Q1270)*0.0514)/0.83*(0.5177)*(0.17)-AI1270*0.0514,IF(AND(Y1270="CONSUMO",AG1270="ANEXO II",AY1270&gt;4%),(AI1270-(P1270+L1270-N1270+Q1270)*0.041)/0.83*(0.3295)*(0.17)-AI1270*0.041,IF(AND(Y1270="CONSUMO",AG1270="ANEXO I",AY1270=4%),(AI1270-(P1270+L1270-N1270+Q1270)*0.04)/0.83*(0.5177)*(0.17)-AI1270*0.04,IF(AND(Y1270="CONSUMO",AG1270="ANEXO II",AY1270=4%),(AI1270-(P1270+L1270-N1270+Q1270)*0.04)/0.83*(0.3295)*(0.17)-AI1270*0.04,""))))</f>
        <v/>
      </c>
      <c r="BC1270" s="51" t="str">
        <f aca="false">IF(C1270="","",IF(AND(Y1270="CONSUMO",AC1270="SIM")*OR(AG1270="-",AG1270="BIT"),IF(E1270&lt;&gt;"",(AI1270-(P1270+L1270-N1270+Q1270)*AY1270)/0.83),""))</f>
        <v/>
      </c>
      <c r="BD1270" s="51" t="str">
        <f aca="false">IF(BC1270="","",BC1270*0.17)</f>
        <v/>
      </c>
      <c r="BE1270" s="51" t="str">
        <f aca="false">IF(I1270=6908,0,IF(BC1270="","",BD1270-((P1270+L1270-N1270+Q1270)*AY1270)))</f>
        <v/>
      </c>
      <c r="BF1270" s="53" t="str">
        <f aca="false">IF(B1270="","",IF(OR(B1270="",E1270="Regime Normal"),0,(AI1270-Q1270)*VLOOKUP(R1270,Dados!$X$98:$Y$108,2,0)))</f>
        <v/>
      </c>
      <c r="BG1270" s="54" t="str">
        <f aca="false">IFERROR(VLOOKUP(I1270,Dados!$AC$27:$AD$43,2,0),IF(B1270="","",IF(D1270&lt;&gt;"MT",IF(AND(AC1270="SIM",Y1270="Revenda"),"2403",IF(AND(AC1270="SIM",Y1270="Consumo"),"2407",IF(AND(AC1270="NÃO",Y1270="Revenda"),"2102",IF(AND(AC1270="NÃO",Y1270="Consumo"),"2556",)))),REPLACE(I1270,1,1,1))))</f>
        <v/>
      </c>
    </row>
    <row r="1271" customFormat="false" ht="12.8" hidden="false" customHeight="true" outlineLevel="0" collapsed="false">
      <c r="Y1271" s="45"/>
      <c r="Z1271" s="46" t="str">
        <f aca="false">IF(B1271="","",(IFERROR(VLOOKUP(H1271,Dados!A$3:B$15000,2,0),"Não Encontrado")))</f>
        <v/>
      </c>
      <c r="AA1271" s="46" t="str">
        <f aca="false">IF(B1271="","",(IFERROR(VLOOKUP(G1271,Dados!C$3:E$15000,3,0),"Não Encontrado")))</f>
        <v/>
      </c>
      <c r="AB1271" s="46" t="str">
        <f aca="false">IFERROR(IF(Z1271&lt;&gt;"Não Encontrado",Z1271,IF(AA1271&lt;&gt;"Não Encontrado",AA1271,"")),"")</f>
        <v/>
      </c>
      <c r="AC1271" s="45" t="str">
        <f aca="false">IF(B1271="","",IF(AB1271="","NÃO","SIM"))</f>
        <v/>
      </c>
      <c r="AD1271" s="45" t="str">
        <f aca="false">IFERROR(VLOOKUP(G1271,Dados!$P$3:$R$500,3,0),"")</f>
        <v/>
      </c>
      <c r="AE1271" s="45" t="str">
        <f aca="false">IFERROR(VLOOKUP(G1271,Dados!$K$3:$L$500,2,0),"")</f>
        <v/>
      </c>
      <c r="AF1271" s="45" t="str">
        <f aca="false">IFERROR(VLOOKUP(G1271,Dados!$M$3:$N$500,2,0),"")</f>
        <v/>
      </c>
      <c r="AG1271" s="45" t="str">
        <f aca="false">IF(F1271="","",IF(AND(AD1271="",AE1271="",AF1271=""),"-",IF(AND(AD1271="BIT",AE1271="",AF1271=""),"BIT",IF(AND(AE1271="ANEXO I",AD1271="",AF1271=""),"ANEXO I",IF(AND(AF1271="ANEXO II",AD1271="",AE1271=""),"ANEXO II","Escolher")))))</f>
        <v/>
      </c>
      <c r="AH1271" s="45" t="str">
        <f aca="false">IF(AG1271&lt;&gt;"Pneus","",IFERROR(VLOOKUP(R1271,Dados!$X$2:$Z$5,3,0)*(AI1271-Q1271),VLOOKUP(D1271,Dados!$X$7:$Z$33,3,0)*(AI1271-Q1271)))</f>
        <v/>
      </c>
      <c r="AI1271" s="47" t="str">
        <f aca="false">IF(B1271="","",P1271+Q1271+O1271+M1271+L1271-N1271)</f>
        <v/>
      </c>
      <c r="AJ1271" s="48" t="str">
        <f aca="false">IFERROR(IF(AND(AC1271="SIM",AG1271="-",Y1271="REVENDA"),(AB1271/1+1)*AI1271,IF(AND(AC1271="SIM",AG1271="Pneus",Y1271="REVENDA"),(AB1271/1+1)*(AI1271-AH1271),"")),"")</f>
        <v/>
      </c>
      <c r="AK1271" s="48" t="str">
        <f aca="false">IF(AJ1271="","",AJ1271*17%)</f>
        <v/>
      </c>
      <c r="AL1271" s="48" t="str">
        <f aca="false">IFERROR(IF(AC1271="NÃO","",IF(AK1271="","",IF(E1271="Simples Nacional",BF1271,IF(T1271=0.12,U1271*0.5833337002,IF(T1271=0,AI1271*0.07,U1271))))),"")</f>
        <v/>
      </c>
      <c r="AM1271" s="47" t="str">
        <f aca="false">IFERROR(IF(AC1271="NÃO","",IF(OR(AG1271="-",AG1271="Pneus"),AK1271-AL1271,"")),"")</f>
        <v/>
      </c>
      <c r="AN1271" s="48" t="str">
        <f aca="false">IF(AND(Y1271="REVENDA",AC1271="SIM",AG1271="BIT"),((AB1271/1+1)*AI1271)*0.4117,"")</f>
        <v/>
      </c>
      <c r="AO1271" s="48" t="str">
        <f aca="false">IF(AN1271="","",AN1271*17%)</f>
        <v/>
      </c>
      <c r="AP1271" s="49" t="str">
        <f aca="false">IF(AN1271="","",IF(T1271=0.12,(U1271*0.4117)*0.4117,IF(T1271=0,(AI1271*0.07)*0.4117,U1271*0.4117)))</f>
        <v/>
      </c>
      <c r="AQ1271" s="47" t="str">
        <f aca="false">IF(AN1271="","",AO1271-AP1271)</f>
        <v/>
      </c>
      <c r="AR1271" s="50" t="str">
        <f aca="false">IFERROR(IF(AND(AC1271="SIM",Y1271="REVENDA",LEFT(AG1271,5)="ANEXO")*OR(AE1271="ANEXO I",AF1271="ANEXO II"),VLOOKUP(H1271,Dados!G:I,2,0),""),"INSERIR MVA")</f>
        <v/>
      </c>
      <c r="AS1271" s="48" t="str">
        <f aca="false">IF(LEFT(AG1271,5)="ANEXO",VLOOKUP(AG1271,Dados!$X$111:$Z$112,2,0)*(AI1271-Q1271),"")</f>
        <v/>
      </c>
      <c r="AT1271" s="48" t="str">
        <f aca="false">IFERROR(IF(AR1271="","",(AI1271*AR1271)+AI1271),"INSERIR MVA")</f>
        <v/>
      </c>
      <c r="AU1271" s="48" t="str">
        <f aca="false">IF(AT1271="","",IF(AY1271=0.04,U1271,AS1271*AY1271))</f>
        <v/>
      </c>
      <c r="AV1271" s="47" t="str">
        <f aca="false">IFERROR(IF(AU1271="","",(VLOOKUP(AG1271,Dados!$X$111:$Z$112,3,0)*AT1271*0.17)),"INSERIR MVA")</f>
        <v/>
      </c>
      <c r="AW1271" s="47" t="str">
        <f aca="false">IFERROR(IF(AR1271="","",AV1271-AU1271),"")</f>
        <v/>
      </c>
      <c r="AX1271" s="51" t="str">
        <f aca="false">IFERROR(IF(AC1271="NÃO","",IF(AM1271&lt;&gt;"",AM1271-W1271,IF(AQ1271&lt;&gt;"",AQ1271-W1271,IF(AW1271&lt;&gt;"",AW1271-W1271,"")))),"")</f>
        <v/>
      </c>
      <c r="AY1271" s="46" t="str">
        <f aca="false">IFERROR(IF(ISNA(VLOOKUP(R1271,Dados!$X$2:$Y$5,2,0)),VLOOKUP(D1271,Dados!$X$7:$Y$33,2,0),VLOOKUP(R1271,Dados!$X$2:$Y$5,2,0)),"")</f>
        <v/>
      </c>
      <c r="AZ1271" s="52" t="str">
        <f aca="false">IF(C1271="","",IF(AND(Y1271="CONSUMO",AC1271="NÃO")*OR(AG1271="-",AG1271="BIT"),IF(E1271&lt;&gt;"",(AI1271-(P1271+L1271-N1271+Q1271)*AY1271)/0.83),""))</f>
        <v/>
      </c>
      <c r="BA1271" s="51" t="str">
        <f aca="false">IF(AZ1271="","",AZ1271*0.17-((P1271+L1271-N1271+Q1271)*AY1271))</f>
        <v/>
      </c>
      <c r="BB1271" s="51" t="str">
        <f aca="false">IF(AND(Y1271="CONSUMO",AG1271="ANEXO I",AY1271&gt;4%),(AI1271-(P1271+L1271-N1271+Q1271)*0.0514)/0.83*(0.5177)*(0.17)-AI1271*0.0514,IF(AND(Y1271="CONSUMO",AG1271="ANEXO II",AY1271&gt;4%),(AI1271-(P1271+L1271-N1271+Q1271)*0.041)/0.83*(0.3295)*(0.17)-AI1271*0.041,IF(AND(Y1271="CONSUMO",AG1271="ANEXO I",AY1271=4%),(AI1271-(P1271+L1271-N1271+Q1271)*0.04)/0.83*(0.5177)*(0.17)-AI1271*0.04,IF(AND(Y1271="CONSUMO",AG1271="ANEXO II",AY1271=4%),(AI1271-(P1271+L1271-N1271+Q1271)*0.04)/0.83*(0.3295)*(0.17)-AI1271*0.04,""))))</f>
        <v/>
      </c>
      <c r="BC1271" s="51" t="str">
        <f aca="false">IF(C1271="","",IF(AND(Y1271="CONSUMO",AC1271="SIM")*OR(AG1271="-",AG1271="BIT"),IF(E1271&lt;&gt;"",(AI1271-(P1271+L1271-N1271+Q1271)*AY1271)/0.83),""))</f>
        <v/>
      </c>
      <c r="BD1271" s="51" t="str">
        <f aca="false">IF(BC1271="","",BC1271*0.17)</f>
        <v/>
      </c>
      <c r="BE1271" s="51" t="str">
        <f aca="false">IF(I1271=6908,0,IF(BC1271="","",BD1271-((P1271+L1271-N1271+Q1271)*AY1271)))</f>
        <v/>
      </c>
      <c r="BF1271" s="53" t="str">
        <f aca="false">IF(B1271="","",IF(OR(B1271="",E1271="Regime Normal"),0,(AI1271-Q1271)*VLOOKUP(R1271,Dados!$X$98:$Y$108,2,0)))</f>
        <v/>
      </c>
      <c r="BG1271" s="54" t="str">
        <f aca="false">IFERROR(VLOOKUP(I1271,Dados!$AC$27:$AD$43,2,0),IF(B1271="","",IF(D1271&lt;&gt;"MT",IF(AND(AC1271="SIM",Y1271="Revenda"),"2403",IF(AND(AC1271="SIM",Y1271="Consumo"),"2407",IF(AND(AC1271="NÃO",Y1271="Revenda"),"2102",IF(AND(AC1271="NÃO",Y1271="Consumo"),"2556",)))),REPLACE(I1271,1,1,1))))</f>
        <v/>
      </c>
    </row>
    <row r="1272" customFormat="false" ht="12.8" hidden="false" customHeight="true" outlineLevel="0" collapsed="false">
      <c r="Y1272" s="45"/>
      <c r="Z1272" s="46" t="str">
        <f aca="false">IF(B1272="","",(IFERROR(VLOOKUP(H1272,Dados!A$3:B$15000,2,0),"Não Encontrado")))</f>
        <v/>
      </c>
      <c r="AA1272" s="46" t="str">
        <f aca="false">IF(B1272="","",(IFERROR(VLOOKUP(G1272,Dados!C$3:E$15000,3,0),"Não Encontrado")))</f>
        <v/>
      </c>
      <c r="AB1272" s="46" t="str">
        <f aca="false">IFERROR(IF(Z1272&lt;&gt;"Não Encontrado",Z1272,IF(AA1272&lt;&gt;"Não Encontrado",AA1272,"")),"")</f>
        <v/>
      </c>
      <c r="AC1272" s="45" t="str">
        <f aca="false">IF(B1272="","",IF(AB1272="","NÃO","SIM"))</f>
        <v/>
      </c>
      <c r="AD1272" s="45" t="str">
        <f aca="false">IFERROR(VLOOKUP(G1272,Dados!$P$3:$R$500,3,0),"")</f>
        <v/>
      </c>
      <c r="AE1272" s="45" t="str">
        <f aca="false">IFERROR(VLOOKUP(G1272,Dados!$K$3:$L$500,2,0),"")</f>
        <v/>
      </c>
      <c r="AF1272" s="45" t="str">
        <f aca="false">IFERROR(VLOOKUP(G1272,Dados!$M$3:$N$500,2,0),"")</f>
        <v/>
      </c>
      <c r="AG1272" s="45" t="str">
        <f aca="false">IF(F1272="","",IF(AND(AD1272="",AE1272="",AF1272=""),"-",IF(AND(AD1272="BIT",AE1272="",AF1272=""),"BIT",IF(AND(AE1272="ANEXO I",AD1272="",AF1272=""),"ANEXO I",IF(AND(AF1272="ANEXO II",AD1272="",AE1272=""),"ANEXO II","Escolher")))))</f>
        <v/>
      </c>
      <c r="AH1272" s="45" t="str">
        <f aca="false">IF(AG1272&lt;&gt;"Pneus","",IFERROR(VLOOKUP(R1272,Dados!$X$2:$Z$5,3,0)*(AI1272-Q1272),VLOOKUP(D1272,Dados!$X$7:$Z$33,3,0)*(AI1272-Q1272)))</f>
        <v/>
      </c>
      <c r="AI1272" s="47" t="str">
        <f aca="false">IF(B1272="","",P1272+Q1272+O1272+M1272+L1272-N1272)</f>
        <v/>
      </c>
      <c r="AJ1272" s="48" t="str">
        <f aca="false">IFERROR(IF(AND(AC1272="SIM",AG1272="-",Y1272="REVENDA"),(AB1272/1+1)*AI1272,IF(AND(AC1272="SIM",AG1272="Pneus",Y1272="REVENDA"),(AB1272/1+1)*(AI1272-AH1272),"")),"")</f>
        <v/>
      </c>
      <c r="AK1272" s="48" t="str">
        <f aca="false">IF(AJ1272="","",AJ1272*17%)</f>
        <v/>
      </c>
      <c r="AL1272" s="48" t="str">
        <f aca="false">IFERROR(IF(AC1272="NÃO","",IF(AK1272="","",IF(E1272="Simples Nacional",BF1272,IF(T1272=0.12,U1272*0.5833337002,IF(T1272=0,AI1272*0.07,U1272))))),"")</f>
        <v/>
      </c>
      <c r="AM1272" s="47" t="str">
        <f aca="false">IFERROR(IF(AC1272="NÃO","",IF(OR(AG1272="-",AG1272="Pneus"),AK1272-AL1272,"")),"")</f>
        <v/>
      </c>
      <c r="AN1272" s="48" t="str">
        <f aca="false">IF(AND(Y1272="REVENDA",AC1272="SIM",AG1272="BIT"),((AB1272/1+1)*AI1272)*0.4117,"")</f>
        <v/>
      </c>
      <c r="AO1272" s="48" t="str">
        <f aca="false">IF(AN1272="","",AN1272*17%)</f>
        <v/>
      </c>
      <c r="AP1272" s="49" t="str">
        <f aca="false">IF(AN1272="","",IF(T1272=0.12,(U1272*0.4117)*0.4117,IF(T1272=0,(AI1272*0.07)*0.4117,U1272*0.4117)))</f>
        <v/>
      </c>
      <c r="AQ1272" s="47" t="str">
        <f aca="false">IF(AN1272="","",AO1272-AP1272)</f>
        <v/>
      </c>
      <c r="AR1272" s="50" t="str">
        <f aca="false">IFERROR(IF(AND(AC1272="SIM",Y1272="REVENDA",LEFT(AG1272,5)="ANEXO")*OR(AE1272="ANEXO I",AF1272="ANEXO II"),VLOOKUP(H1272,Dados!G:I,2,0),""),"INSERIR MVA")</f>
        <v/>
      </c>
      <c r="AS1272" s="48" t="str">
        <f aca="false">IF(LEFT(AG1272,5)="ANEXO",VLOOKUP(AG1272,Dados!$X$111:$Z$112,2,0)*(AI1272-Q1272),"")</f>
        <v/>
      </c>
      <c r="AT1272" s="48" t="str">
        <f aca="false">IFERROR(IF(AR1272="","",(AI1272*AR1272)+AI1272),"INSERIR MVA")</f>
        <v/>
      </c>
      <c r="AU1272" s="48" t="str">
        <f aca="false">IF(AT1272="","",IF(AY1272=0.04,U1272,AS1272*AY1272))</f>
        <v/>
      </c>
      <c r="AV1272" s="47" t="str">
        <f aca="false">IFERROR(IF(AU1272="","",(VLOOKUP(AG1272,Dados!$X$111:$Z$112,3,0)*AT1272*0.17)),"INSERIR MVA")</f>
        <v/>
      </c>
      <c r="AW1272" s="47" t="str">
        <f aca="false">IFERROR(IF(AR1272="","",AV1272-AU1272),"")</f>
        <v/>
      </c>
      <c r="AX1272" s="51" t="str">
        <f aca="false">IFERROR(IF(AC1272="NÃO","",IF(AM1272&lt;&gt;"",AM1272-W1272,IF(AQ1272&lt;&gt;"",AQ1272-W1272,IF(AW1272&lt;&gt;"",AW1272-W1272,"")))),"")</f>
        <v/>
      </c>
      <c r="AY1272" s="46" t="str">
        <f aca="false">IFERROR(IF(ISNA(VLOOKUP(R1272,Dados!$X$2:$Y$5,2,0)),VLOOKUP(D1272,Dados!$X$7:$Y$33,2,0),VLOOKUP(R1272,Dados!$X$2:$Y$5,2,0)),"")</f>
        <v/>
      </c>
      <c r="AZ1272" s="52" t="str">
        <f aca="false">IF(C1272="","",IF(AND(Y1272="CONSUMO",AC1272="NÃO")*OR(AG1272="-",AG1272="BIT"),IF(E1272&lt;&gt;"",(AI1272-(P1272+L1272-N1272+Q1272)*AY1272)/0.83),""))</f>
        <v/>
      </c>
      <c r="BA1272" s="51" t="str">
        <f aca="false">IF(AZ1272="","",AZ1272*0.17-((P1272+L1272-N1272+Q1272)*AY1272))</f>
        <v/>
      </c>
      <c r="BB1272" s="51" t="str">
        <f aca="false">IF(AND(Y1272="CONSUMO",AG1272="ANEXO I",AY1272&gt;4%),(AI1272-(P1272+L1272-N1272+Q1272)*0.0514)/0.83*(0.5177)*(0.17)-AI1272*0.0514,IF(AND(Y1272="CONSUMO",AG1272="ANEXO II",AY1272&gt;4%),(AI1272-(P1272+L1272-N1272+Q1272)*0.041)/0.83*(0.3295)*(0.17)-AI1272*0.041,IF(AND(Y1272="CONSUMO",AG1272="ANEXO I",AY1272=4%),(AI1272-(P1272+L1272-N1272+Q1272)*0.04)/0.83*(0.5177)*(0.17)-AI1272*0.04,IF(AND(Y1272="CONSUMO",AG1272="ANEXO II",AY1272=4%),(AI1272-(P1272+L1272-N1272+Q1272)*0.04)/0.83*(0.3295)*(0.17)-AI1272*0.04,""))))</f>
        <v/>
      </c>
      <c r="BC1272" s="51" t="str">
        <f aca="false">IF(C1272="","",IF(AND(Y1272="CONSUMO",AC1272="SIM")*OR(AG1272="-",AG1272="BIT"),IF(E1272&lt;&gt;"",(AI1272-(P1272+L1272-N1272+Q1272)*AY1272)/0.83),""))</f>
        <v/>
      </c>
      <c r="BD1272" s="51" t="str">
        <f aca="false">IF(BC1272="","",BC1272*0.17)</f>
        <v/>
      </c>
      <c r="BE1272" s="51" t="str">
        <f aca="false">IF(I1272=6908,0,IF(BC1272="","",BD1272-((P1272+L1272-N1272+Q1272)*AY1272)))</f>
        <v/>
      </c>
      <c r="BF1272" s="53" t="str">
        <f aca="false">IF(B1272="","",IF(OR(B1272="",E1272="Regime Normal"),0,(AI1272-Q1272)*VLOOKUP(R1272,Dados!$X$98:$Y$108,2,0)))</f>
        <v/>
      </c>
      <c r="BG1272" s="54" t="str">
        <f aca="false">IFERROR(VLOOKUP(I1272,Dados!$AC$27:$AD$43,2,0),IF(B1272="","",IF(D1272&lt;&gt;"MT",IF(AND(AC1272="SIM",Y1272="Revenda"),"2403",IF(AND(AC1272="SIM",Y1272="Consumo"),"2407",IF(AND(AC1272="NÃO",Y1272="Revenda"),"2102",IF(AND(AC1272="NÃO",Y1272="Consumo"),"2556",)))),REPLACE(I1272,1,1,1))))</f>
        <v/>
      </c>
    </row>
    <row r="1273" customFormat="false" ht="12.8" hidden="false" customHeight="true" outlineLevel="0" collapsed="false">
      <c r="Y1273" s="45"/>
      <c r="Z1273" s="46" t="str">
        <f aca="false">IF(B1273="","",(IFERROR(VLOOKUP(H1273,Dados!A$3:B$15000,2,0),"Não Encontrado")))</f>
        <v/>
      </c>
      <c r="AA1273" s="46" t="str">
        <f aca="false">IF(B1273="","",(IFERROR(VLOOKUP(G1273,Dados!C$3:E$15000,3,0),"Não Encontrado")))</f>
        <v/>
      </c>
      <c r="AB1273" s="46" t="str">
        <f aca="false">IFERROR(IF(Z1273&lt;&gt;"Não Encontrado",Z1273,IF(AA1273&lt;&gt;"Não Encontrado",AA1273,"")),"")</f>
        <v/>
      </c>
      <c r="AC1273" s="45" t="str">
        <f aca="false">IF(B1273="","",IF(AB1273="","NÃO","SIM"))</f>
        <v/>
      </c>
      <c r="AD1273" s="45" t="str">
        <f aca="false">IFERROR(VLOOKUP(G1273,Dados!$P$3:$R$500,3,0),"")</f>
        <v/>
      </c>
      <c r="AE1273" s="45" t="str">
        <f aca="false">IFERROR(VLOOKUP(G1273,Dados!$K$3:$L$500,2,0),"")</f>
        <v/>
      </c>
      <c r="AF1273" s="45" t="str">
        <f aca="false">IFERROR(VLOOKUP(G1273,Dados!$M$3:$N$500,2,0),"")</f>
        <v/>
      </c>
      <c r="AG1273" s="45" t="str">
        <f aca="false">IF(F1273="","",IF(AND(AD1273="",AE1273="",AF1273=""),"-",IF(AND(AD1273="BIT",AE1273="",AF1273=""),"BIT",IF(AND(AE1273="ANEXO I",AD1273="",AF1273=""),"ANEXO I",IF(AND(AF1273="ANEXO II",AD1273="",AE1273=""),"ANEXO II","Escolher")))))</f>
        <v/>
      </c>
      <c r="AH1273" s="45" t="str">
        <f aca="false">IF(AG1273&lt;&gt;"Pneus","",IFERROR(VLOOKUP(R1273,Dados!$X$2:$Z$5,3,0)*(AI1273-Q1273),VLOOKUP(D1273,Dados!$X$7:$Z$33,3,0)*(AI1273-Q1273)))</f>
        <v/>
      </c>
      <c r="AI1273" s="47" t="str">
        <f aca="false">IF(B1273="","",P1273+Q1273+O1273+M1273+L1273-N1273)</f>
        <v/>
      </c>
      <c r="AJ1273" s="48" t="str">
        <f aca="false">IFERROR(IF(AND(AC1273="SIM",AG1273="-",Y1273="REVENDA"),(AB1273/1+1)*AI1273,IF(AND(AC1273="SIM",AG1273="Pneus",Y1273="REVENDA"),(AB1273/1+1)*(AI1273-AH1273),"")),"")</f>
        <v/>
      </c>
      <c r="AK1273" s="48" t="str">
        <f aca="false">IF(AJ1273="","",AJ1273*17%)</f>
        <v/>
      </c>
      <c r="AL1273" s="48" t="str">
        <f aca="false">IFERROR(IF(AC1273="NÃO","",IF(AK1273="","",IF(E1273="Simples Nacional",BF1273,IF(T1273=0.12,U1273*0.5833337002,IF(T1273=0,AI1273*0.07,U1273))))),"")</f>
        <v/>
      </c>
      <c r="AM1273" s="47" t="str">
        <f aca="false">IFERROR(IF(AC1273="NÃO","",IF(OR(AG1273="-",AG1273="Pneus"),AK1273-AL1273,"")),"")</f>
        <v/>
      </c>
      <c r="AN1273" s="48" t="str">
        <f aca="false">IF(AND(Y1273="REVENDA",AC1273="SIM",AG1273="BIT"),((AB1273/1+1)*AI1273)*0.4117,"")</f>
        <v/>
      </c>
      <c r="AO1273" s="48" t="str">
        <f aca="false">IF(AN1273="","",AN1273*17%)</f>
        <v/>
      </c>
      <c r="AP1273" s="49" t="str">
        <f aca="false">IF(AN1273="","",IF(T1273=0.12,(U1273*0.4117)*0.4117,IF(T1273=0,(AI1273*0.07)*0.4117,U1273*0.4117)))</f>
        <v/>
      </c>
      <c r="AQ1273" s="47" t="str">
        <f aca="false">IF(AN1273="","",AO1273-AP1273)</f>
        <v/>
      </c>
      <c r="AR1273" s="50" t="str">
        <f aca="false">IFERROR(IF(AND(AC1273="SIM",Y1273="REVENDA",LEFT(AG1273,5)="ANEXO")*OR(AE1273="ANEXO I",AF1273="ANEXO II"),VLOOKUP(H1273,Dados!G:I,2,0),""),"INSERIR MVA")</f>
        <v/>
      </c>
      <c r="AS1273" s="48" t="str">
        <f aca="false">IF(LEFT(AG1273,5)="ANEXO",VLOOKUP(AG1273,Dados!$X$111:$Z$112,2,0)*(AI1273-Q1273),"")</f>
        <v/>
      </c>
      <c r="AT1273" s="48" t="str">
        <f aca="false">IFERROR(IF(AR1273="","",(AI1273*AR1273)+AI1273),"INSERIR MVA")</f>
        <v/>
      </c>
      <c r="AU1273" s="48" t="str">
        <f aca="false">IF(AT1273="","",IF(AY1273=0.04,U1273,AS1273*AY1273))</f>
        <v/>
      </c>
      <c r="AV1273" s="47" t="str">
        <f aca="false">IFERROR(IF(AU1273="","",(VLOOKUP(AG1273,Dados!$X$111:$Z$112,3,0)*AT1273*0.17)),"INSERIR MVA")</f>
        <v/>
      </c>
      <c r="AW1273" s="47" t="str">
        <f aca="false">IFERROR(IF(AR1273="","",AV1273-AU1273),"")</f>
        <v/>
      </c>
      <c r="AX1273" s="51" t="str">
        <f aca="false">IFERROR(IF(AC1273="NÃO","",IF(AM1273&lt;&gt;"",AM1273-W1273,IF(AQ1273&lt;&gt;"",AQ1273-W1273,IF(AW1273&lt;&gt;"",AW1273-W1273,"")))),"")</f>
        <v/>
      </c>
      <c r="AY1273" s="46" t="str">
        <f aca="false">IFERROR(IF(ISNA(VLOOKUP(R1273,Dados!$X$2:$Y$5,2,0)),VLOOKUP(D1273,Dados!$X$7:$Y$33,2,0),VLOOKUP(R1273,Dados!$X$2:$Y$5,2,0)),"")</f>
        <v/>
      </c>
      <c r="AZ1273" s="52" t="str">
        <f aca="false">IF(C1273="","",IF(AND(Y1273="CONSUMO",AC1273="NÃO")*OR(AG1273="-",AG1273="BIT"),IF(E1273&lt;&gt;"",(AI1273-(P1273+L1273-N1273+Q1273)*AY1273)/0.83),""))</f>
        <v/>
      </c>
      <c r="BA1273" s="51" t="str">
        <f aca="false">IF(AZ1273="","",AZ1273*0.17-((P1273+L1273-N1273+Q1273)*AY1273))</f>
        <v/>
      </c>
      <c r="BB1273" s="51" t="str">
        <f aca="false">IF(AND(Y1273="CONSUMO",AG1273="ANEXO I",AY1273&gt;4%),(AI1273-(P1273+L1273-N1273+Q1273)*0.0514)/0.83*(0.5177)*(0.17)-AI1273*0.0514,IF(AND(Y1273="CONSUMO",AG1273="ANEXO II",AY1273&gt;4%),(AI1273-(P1273+L1273-N1273+Q1273)*0.041)/0.83*(0.3295)*(0.17)-AI1273*0.041,IF(AND(Y1273="CONSUMO",AG1273="ANEXO I",AY1273=4%),(AI1273-(P1273+L1273-N1273+Q1273)*0.04)/0.83*(0.5177)*(0.17)-AI1273*0.04,IF(AND(Y1273="CONSUMO",AG1273="ANEXO II",AY1273=4%),(AI1273-(P1273+L1273-N1273+Q1273)*0.04)/0.83*(0.3295)*(0.17)-AI1273*0.04,""))))</f>
        <v/>
      </c>
      <c r="BC1273" s="51" t="str">
        <f aca="false">IF(C1273="","",IF(AND(Y1273="CONSUMO",AC1273="SIM")*OR(AG1273="-",AG1273="BIT"),IF(E1273&lt;&gt;"",(AI1273-(P1273+L1273-N1273+Q1273)*AY1273)/0.83),""))</f>
        <v/>
      </c>
      <c r="BD1273" s="51" t="str">
        <f aca="false">IF(BC1273="","",BC1273*0.17)</f>
        <v/>
      </c>
      <c r="BE1273" s="51" t="str">
        <f aca="false">IF(I1273=6908,0,IF(BC1273="","",BD1273-((P1273+L1273-N1273+Q1273)*AY1273)))</f>
        <v/>
      </c>
      <c r="BF1273" s="53" t="str">
        <f aca="false">IF(B1273="","",IF(OR(B1273="",E1273="Regime Normal"),0,(AI1273-Q1273)*VLOOKUP(R1273,Dados!$X$98:$Y$108,2,0)))</f>
        <v/>
      </c>
      <c r="BG1273" s="54" t="str">
        <f aca="false">IFERROR(VLOOKUP(I1273,Dados!$AC$27:$AD$43,2,0),IF(B1273="","",IF(D1273&lt;&gt;"MT",IF(AND(AC1273="SIM",Y1273="Revenda"),"2403",IF(AND(AC1273="SIM",Y1273="Consumo"),"2407",IF(AND(AC1273="NÃO",Y1273="Revenda"),"2102",IF(AND(AC1273="NÃO",Y1273="Consumo"),"2556",)))),REPLACE(I1273,1,1,1))))</f>
        <v/>
      </c>
    </row>
    <row r="1274" customFormat="false" ht="12.8" hidden="false" customHeight="true" outlineLevel="0" collapsed="false">
      <c r="Y1274" s="45"/>
      <c r="Z1274" s="46" t="str">
        <f aca="false">IF(B1274="","",(IFERROR(VLOOKUP(H1274,Dados!A$3:B$15000,2,0),"Não Encontrado")))</f>
        <v/>
      </c>
      <c r="AA1274" s="46" t="str">
        <f aca="false">IF(B1274="","",(IFERROR(VLOOKUP(G1274,Dados!C$3:E$15000,3,0),"Não Encontrado")))</f>
        <v/>
      </c>
      <c r="AB1274" s="46" t="str">
        <f aca="false">IFERROR(IF(Z1274&lt;&gt;"Não Encontrado",Z1274,IF(AA1274&lt;&gt;"Não Encontrado",AA1274,"")),"")</f>
        <v/>
      </c>
      <c r="AC1274" s="45" t="str">
        <f aca="false">IF(B1274="","",IF(AB1274="","NÃO","SIM"))</f>
        <v/>
      </c>
      <c r="AD1274" s="45" t="str">
        <f aca="false">IFERROR(VLOOKUP(G1274,Dados!$P$3:$R$500,3,0),"")</f>
        <v/>
      </c>
      <c r="AE1274" s="45" t="str">
        <f aca="false">IFERROR(VLOOKUP(G1274,Dados!$K$3:$L$500,2,0),"")</f>
        <v/>
      </c>
      <c r="AF1274" s="45" t="str">
        <f aca="false">IFERROR(VLOOKUP(G1274,Dados!$M$3:$N$500,2,0),"")</f>
        <v/>
      </c>
      <c r="AG1274" s="45" t="str">
        <f aca="false">IF(F1274="","",IF(AND(AD1274="",AE1274="",AF1274=""),"-",IF(AND(AD1274="BIT",AE1274="",AF1274=""),"BIT",IF(AND(AE1274="ANEXO I",AD1274="",AF1274=""),"ANEXO I",IF(AND(AF1274="ANEXO II",AD1274="",AE1274=""),"ANEXO II","Escolher")))))</f>
        <v/>
      </c>
      <c r="AH1274" s="45" t="str">
        <f aca="false">IF(AG1274&lt;&gt;"Pneus","",IFERROR(VLOOKUP(R1274,Dados!$X$2:$Z$5,3,0)*(AI1274-Q1274),VLOOKUP(D1274,Dados!$X$7:$Z$33,3,0)*(AI1274-Q1274)))</f>
        <v/>
      </c>
      <c r="AI1274" s="47" t="str">
        <f aca="false">IF(B1274="","",P1274+Q1274+O1274+M1274+L1274-N1274)</f>
        <v/>
      </c>
      <c r="AJ1274" s="48" t="str">
        <f aca="false">IFERROR(IF(AND(AC1274="SIM",AG1274="-",Y1274="REVENDA"),(AB1274/1+1)*AI1274,IF(AND(AC1274="SIM",AG1274="Pneus",Y1274="REVENDA"),(AB1274/1+1)*(AI1274-AH1274),"")),"")</f>
        <v/>
      </c>
      <c r="AK1274" s="48" t="str">
        <f aca="false">IF(AJ1274="","",AJ1274*17%)</f>
        <v/>
      </c>
      <c r="AL1274" s="48" t="str">
        <f aca="false">IFERROR(IF(AC1274="NÃO","",IF(AK1274="","",IF(E1274="Simples Nacional",BF1274,IF(T1274=0.12,U1274*0.5833337002,IF(T1274=0,AI1274*0.07,U1274))))),"")</f>
        <v/>
      </c>
      <c r="AM1274" s="47" t="str">
        <f aca="false">IFERROR(IF(AC1274="NÃO","",IF(OR(AG1274="-",AG1274="Pneus"),AK1274-AL1274,"")),"")</f>
        <v/>
      </c>
      <c r="AN1274" s="48" t="str">
        <f aca="false">IF(AND(Y1274="REVENDA",AC1274="SIM",AG1274="BIT"),((AB1274/1+1)*AI1274)*0.4117,"")</f>
        <v/>
      </c>
      <c r="AO1274" s="48" t="str">
        <f aca="false">IF(AN1274="","",AN1274*17%)</f>
        <v/>
      </c>
      <c r="AP1274" s="49" t="str">
        <f aca="false">IF(AN1274="","",IF(T1274=0.12,(U1274*0.4117)*0.4117,IF(T1274=0,(AI1274*0.07)*0.4117,U1274*0.4117)))</f>
        <v/>
      </c>
      <c r="AQ1274" s="47" t="str">
        <f aca="false">IF(AN1274="","",AO1274-AP1274)</f>
        <v/>
      </c>
      <c r="AR1274" s="50" t="str">
        <f aca="false">IFERROR(IF(AND(AC1274="SIM",Y1274="REVENDA",LEFT(AG1274,5)="ANEXO")*OR(AE1274="ANEXO I",AF1274="ANEXO II"),VLOOKUP(H1274,Dados!G:I,2,0),""),"INSERIR MVA")</f>
        <v/>
      </c>
      <c r="AS1274" s="48" t="str">
        <f aca="false">IF(LEFT(AG1274,5)="ANEXO",VLOOKUP(AG1274,Dados!$X$111:$Z$112,2,0)*(AI1274-Q1274),"")</f>
        <v/>
      </c>
      <c r="AT1274" s="48" t="str">
        <f aca="false">IFERROR(IF(AR1274="","",(AI1274*AR1274)+AI1274),"INSERIR MVA")</f>
        <v/>
      </c>
      <c r="AU1274" s="48" t="str">
        <f aca="false">IF(AT1274="","",IF(AY1274=0.04,U1274,AS1274*AY1274))</f>
        <v/>
      </c>
      <c r="AV1274" s="47" t="str">
        <f aca="false">IFERROR(IF(AU1274="","",(VLOOKUP(AG1274,Dados!$X$111:$Z$112,3,0)*AT1274*0.17)),"INSERIR MVA")</f>
        <v/>
      </c>
      <c r="AW1274" s="47" t="str">
        <f aca="false">IFERROR(IF(AR1274="","",AV1274-AU1274),"")</f>
        <v/>
      </c>
      <c r="AX1274" s="51" t="str">
        <f aca="false">IFERROR(IF(AC1274="NÃO","",IF(AM1274&lt;&gt;"",AM1274-W1274,IF(AQ1274&lt;&gt;"",AQ1274-W1274,IF(AW1274&lt;&gt;"",AW1274-W1274,"")))),"")</f>
        <v/>
      </c>
      <c r="AY1274" s="46" t="str">
        <f aca="false">IFERROR(IF(ISNA(VLOOKUP(R1274,Dados!$X$2:$Y$5,2,0)),VLOOKUP(D1274,Dados!$X$7:$Y$33,2,0),VLOOKUP(R1274,Dados!$X$2:$Y$5,2,0)),"")</f>
        <v/>
      </c>
      <c r="AZ1274" s="52" t="str">
        <f aca="false">IF(C1274="","",IF(AND(Y1274="CONSUMO",AC1274="NÃO")*OR(AG1274="-",AG1274="BIT"),IF(E1274&lt;&gt;"",(AI1274-(P1274+L1274-N1274+Q1274)*AY1274)/0.83),""))</f>
        <v/>
      </c>
      <c r="BA1274" s="51" t="str">
        <f aca="false">IF(AZ1274="","",AZ1274*0.17-((P1274+L1274-N1274+Q1274)*AY1274))</f>
        <v/>
      </c>
      <c r="BB1274" s="51" t="str">
        <f aca="false">IF(AND(Y1274="CONSUMO",AG1274="ANEXO I",AY1274&gt;4%),(AI1274-(P1274+L1274-N1274+Q1274)*0.0514)/0.83*(0.5177)*(0.17)-AI1274*0.0514,IF(AND(Y1274="CONSUMO",AG1274="ANEXO II",AY1274&gt;4%),(AI1274-(P1274+L1274-N1274+Q1274)*0.041)/0.83*(0.3295)*(0.17)-AI1274*0.041,IF(AND(Y1274="CONSUMO",AG1274="ANEXO I",AY1274=4%),(AI1274-(P1274+L1274-N1274+Q1274)*0.04)/0.83*(0.5177)*(0.17)-AI1274*0.04,IF(AND(Y1274="CONSUMO",AG1274="ANEXO II",AY1274=4%),(AI1274-(P1274+L1274-N1274+Q1274)*0.04)/0.83*(0.3295)*(0.17)-AI1274*0.04,""))))</f>
        <v/>
      </c>
      <c r="BC1274" s="51" t="str">
        <f aca="false">IF(C1274="","",IF(AND(Y1274="CONSUMO",AC1274="SIM")*OR(AG1274="-",AG1274="BIT"),IF(E1274&lt;&gt;"",(AI1274-(P1274+L1274-N1274+Q1274)*AY1274)/0.83),""))</f>
        <v/>
      </c>
      <c r="BD1274" s="51" t="str">
        <f aca="false">IF(BC1274="","",BC1274*0.17)</f>
        <v/>
      </c>
      <c r="BE1274" s="51" t="str">
        <f aca="false">IF(I1274=6908,0,IF(BC1274="","",BD1274-((P1274+L1274-N1274+Q1274)*AY1274)))</f>
        <v/>
      </c>
      <c r="BF1274" s="53" t="str">
        <f aca="false">IF(B1274="","",IF(OR(B1274="",E1274="Regime Normal"),0,(AI1274-Q1274)*VLOOKUP(R1274,Dados!$X$98:$Y$108,2,0)))</f>
        <v/>
      </c>
      <c r="BG1274" s="54" t="str">
        <f aca="false">IFERROR(VLOOKUP(I1274,Dados!$AC$27:$AD$43,2,0),IF(B1274="","",IF(D1274&lt;&gt;"MT",IF(AND(AC1274="SIM",Y1274="Revenda"),"2403",IF(AND(AC1274="SIM",Y1274="Consumo"),"2407",IF(AND(AC1274="NÃO",Y1274="Revenda"),"2102",IF(AND(AC1274="NÃO",Y1274="Consumo"),"2556",)))),REPLACE(I1274,1,1,1))))</f>
        <v/>
      </c>
    </row>
    <row r="1275" customFormat="false" ht="12.8" hidden="false" customHeight="true" outlineLevel="0" collapsed="false">
      <c r="Y1275" s="45"/>
      <c r="Z1275" s="46" t="str">
        <f aca="false">IF(B1275="","",(IFERROR(VLOOKUP(H1275,Dados!A$3:B$15000,2,0),"Não Encontrado")))</f>
        <v/>
      </c>
      <c r="AA1275" s="46" t="str">
        <f aca="false">IF(B1275="","",(IFERROR(VLOOKUP(G1275,Dados!C$3:E$15000,3,0),"Não Encontrado")))</f>
        <v/>
      </c>
      <c r="AB1275" s="46" t="str">
        <f aca="false">IFERROR(IF(Z1275&lt;&gt;"Não Encontrado",Z1275,IF(AA1275&lt;&gt;"Não Encontrado",AA1275,"")),"")</f>
        <v/>
      </c>
      <c r="AC1275" s="45" t="str">
        <f aca="false">IF(B1275="","",IF(AB1275="","NÃO","SIM"))</f>
        <v/>
      </c>
      <c r="AD1275" s="45" t="str">
        <f aca="false">IFERROR(VLOOKUP(G1275,Dados!$P$3:$R$500,3,0),"")</f>
        <v/>
      </c>
      <c r="AE1275" s="45" t="str">
        <f aca="false">IFERROR(VLOOKUP(G1275,Dados!$K$3:$L$500,2,0),"")</f>
        <v/>
      </c>
      <c r="AF1275" s="45" t="str">
        <f aca="false">IFERROR(VLOOKUP(G1275,Dados!$M$3:$N$500,2,0),"")</f>
        <v/>
      </c>
      <c r="AG1275" s="45" t="str">
        <f aca="false">IF(F1275="","",IF(AND(AD1275="",AE1275="",AF1275=""),"-",IF(AND(AD1275="BIT",AE1275="",AF1275=""),"BIT",IF(AND(AE1275="ANEXO I",AD1275="",AF1275=""),"ANEXO I",IF(AND(AF1275="ANEXO II",AD1275="",AE1275=""),"ANEXO II","Escolher")))))</f>
        <v/>
      </c>
      <c r="AH1275" s="45" t="str">
        <f aca="false">IF(AG1275&lt;&gt;"Pneus","",IFERROR(VLOOKUP(R1275,Dados!$X$2:$Z$5,3,0)*(AI1275-Q1275),VLOOKUP(D1275,Dados!$X$7:$Z$33,3,0)*(AI1275-Q1275)))</f>
        <v/>
      </c>
      <c r="AI1275" s="47" t="str">
        <f aca="false">IF(B1275="","",P1275+Q1275+O1275+M1275+L1275-N1275)</f>
        <v/>
      </c>
      <c r="AJ1275" s="48" t="str">
        <f aca="false">IFERROR(IF(AND(AC1275="SIM",AG1275="-",Y1275="REVENDA"),(AB1275/1+1)*AI1275,IF(AND(AC1275="SIM",AG1275="Pneus",Y1275="REVENDA"),(AB1275/1+1)*(AI1275-AH1275),"")),"")</f>
        <v/>
      </c>
      <c r="AK1275" s="48" t="str">
        <f aca="false">IF(AJ1275="","",AJ1275*17%)</f>
        <v/>
      </c>
      <c r="AL1275" s="48" t="str">
        <f aca="false">IFERROR(IF(AC1275="NÃO","",IF(AK1275="","",IF(E1275="Simples Nacional",BF1275,IF(T1275=0.12,U1275*0.5833337002,IF(T1275=0,AI1275*0.07,U1275))))),"")</f>
        <v/>
      </c>
      <c r="AM1275" s="47" t="str">
        <f aca="false">IFERROR(IF(AC1275="NÃO","",IF(OR(AG1275="-",AG1275="Pneus"),AK1275-AL1275,"")),"")</f>
        <v/>
      </c>
      <c r="AN1275" s="48" t="str">
        <f aca="false">IF(AND(Y1275="REVENDA",AC1275="SIM",AG1275="BIT"),((AB1275/1+1)*AI1275)*0.4117,"")</f>
        <v/>
      </c>
      <c r="AO1275" s="48" t="str">
        <f aca="false">IF(AN1275="","",AN1275*17%)</f>
        <v/>
      </c>
      <c r="AP1275" s="49" t="str">
        <f aca="false">IF(AN1275="","",IF(T1275=0.12,(U1275*0.4117)*0.4117,IF(T1275=0,(AI1275*0.07)*0.4117,U1275*0.4117)))</f>
        <v/>
      </c>
      <c r="AQ1275" s="47" t="str">
        <f aca="false">IF(AN1275="","",AO1275-AP1275)</f>
        <v/>
      </c>
      <c r="AR1275" s="50" t="str">
        <f aca="false">IFERROR(IF(AND(AC1275="SIM",Y1275="REVENDA",LEFT(AG1275,5)="ANEXO")*OR(AE1275="ANEXO I",AF1275="ANEXO II"),VLOOKUP(H1275,Dados!G:I,2,0),""),"INSERIR MVA")</f>
        <v/>
      </c>
      <c r="AS1275" s="48" t="str">
        <f aca="false">IF(LEFT(AG1275,5)="ANEXO",VLOOKUP(AG1275,Dados!$X$111:$Z$112,2,0)*(AI1275-Q1275),"")</f>
        <v/>
      </c>
      <c r="AT1275" s="48" t="str">
        <f aca="false">IFERROR(IF(AR1275="","",(AI1275*AR1275)+AI1275),"INSERIR MVA")</f>
        <v/>
      </c>
      <c r="AU1275" s="48" t="str">
        <f aca="false">IF(AT1275="","",IF(AY1275=0.04,U1275,AS1275*AY1275))</f>
        <v/>
      </c>
      <c r="AV1275" s="47" t="str">
        <f aca="false">IFERROR(IF(AU1275="","",(VLOOKUP(AG1275,Dados!$X$111:$Z$112,3,0)*AT1275*0.17)),"INSERIR MVA")</f>
        <v/>
      </c>
      <c r="AW1275" s="47" t="str">
        <f aca="false">IFERROR(IF(AR1275="","",AV1275-AU1275),"")</f>
        <v/>
      </c>
      <c r="AX1275" s="51" t="str">
        <f aca="false">IFERROR(IF(AC1275="NÃO","",IF(AM1275&lt;&gt;"",AM1275-W1275,IF(AQ1275&lt;&gt;"",AQ1275-W1275,IF(AW1275&lt;&gt;"",AW1275-W1275,"")))),"")</f>
        <v/>
      </c>
      <c r="AY1275" s="46" t="str">
        <f aca="false">IFERROR(IF(ISNA(VLOOKUP(R1275,Dados!$X$2:$Y$5,2,0)),VLOOKUP(D1275,Dados!$X$7:$Y$33,2,0),VLOOKUP(R1275,Dados!$X$2:$Y$5,2,0)),"")</f>
        <v/>
      </c>
      <c r="AZ1275" s="52" t="str">
        <f aca="false">IF(C1275="","",IF(AND(Y1275="CONSUMO",AC1275="NÃO")*OR(AG1275="-",AG1275="BIT"),IF(E1275&lt;&gt;"",(AI1275-(P1275+L1275-N1275+Q1275)*AY1275)/0.83),""))</f>
        <v/>
      </c>
      <c r="BA1275" s="51" t="str">
        <f aca="false">IF(AZ1275="","",AZ1275*0.17-((P1275+L1275-N1275+Q1275)*AY1275))</f>
        <v/>
      </c>
      <c r="BB1275" s="51" t="str">
        <f aca="false">IF(AND(Y1275="CONSUMO",AG1275="ANEXO I",AY1275&gt;4%),(AI1275-(P1275+L1275-N1275+Q1275)*0.0514)/0.83*(0.5177)*(0.17)-AI1275*0.0514,IF(AND(Y1275="CONSUMO",AG1275="ANEXO II",AY1275&gt;4%),(AI1275-(P1275+L1275-N1275+Q1275)*0.041)/0.83*(0.3295)*(0.17)-AI1275*0.041,IF(AND(Y1275="CONSUMO",AG1275="ANEXO I",AY1275=4%),(AI1275-(P1275+L1275-N1275+Q1275)*0.04)/0.83*(0.5177)*(0.17)-AI1275*0.04,IF(AND(Y1275="CONSUMO",AG1275="ANEXO II",AY1275=4%),(AI1275-(P1275+L1275-N1275+Q1275)*0.04)/0.83*(0.3295)*(0.17)-AI1275*0.04,""))))</f>
        <v/>
      </c>
      <c r="BC1275" s="51" t="str">
        <f aca="false">IF(C1275="","",IF(AND(Y1275="CONSUMO",AC1275="SIM")*OR(AG1275="-",AG1275="BIT"),IF(E1275&lt;&gt;"",(AI1275-(P1275+L1275-N1275+Q1275)*AY1275)/0.83),""))</f>
        <v/>
      </c>
      <c r="BD1275" s="51" t="str">
        <f aca="false">IF(BC1275="","",BC1275*0.17)</f>
        <v/>
      </c>
      <c r="BE1275" s="51" t="str">
        <f aca="false">IF(I1275=6908,0,IF(BC1275="","",BD1275-((P1275+L1275-N1275+Q1275)*AY1275)))</f>
        <v/>
      </c>
      <c r="BF1275" s="53" t="str">
        <f aca="false">IF(B1275="","",IF(OR(B1275="",E1275="Regime Normal"),0,(AI1275-Q1275)*VLOOKUP(R1275,Dados!$X$98:$Y$108,2,0)))</f>
        <v/>
      </c>
      <c r="BG1275" s="54" t="str">
        <f aca="false">IFERROR(VLOOKUP(I1275,Dados!$AC$27:$AD$43,2,0),IF(B1275="","",IF(D1275&lt;&gt;"MT",IF(AND(AC1275="SIM",Y1275="Revenda"),"2403",IF(AND(AC1275="SIM",Y1275="Consumo"),"2407",IF(AND(AC1275="NÃO",Y1275="Revenda"),"2102",IF(AND(AC1275="NÃO",Y1275="Consumo"),"2556",)))),REPLACE(I1275,1,1,1))))</f>
        <v/>
      </c>
    </row>
    <row r="1276" customFormat="false" ht="12.8" hidden="false" customHeight="true" outlineLevel="0" collapsed="false">
      <c r="Y1276" s="45"/>
      <c r="Z1276" s="46" t="str">
        <f aca="false">IF(B1276="","",(IFERROR(VLOOKUP(H1276,Dados!A$3:B$15000,2,0),"Não Encontrado")))</f>
        <v/>
      </c>
      <c r="AA1276" s="46" t="str">
        <f aca="false">IF(B1276="","",(IFERROR(VLOOKUP(G1276,Dados!C$3:E$15000,3,0),"Não Encontrado")))</f>
        <v/>
      </c>
      <c r="AB1276" s="46" t="str">
        <f aca="false">IFERROR(IF(Z1276&lt;&gt;"Não Encontrado",Z1276,IF(AA1276&lt;&gt;"Não Encontrado",AA1276,"")),"")</f>
        <v/>
      </c>
      <c r="AC1276" s="45" t="str">
        <f aca="false">IF(B1276="","",IF(AB1276="","NÃO","SIM"))</f>
        <v/>
      </c>
      <c r="AD1276" s="45" t="str">
        <f aca="false">IFERROR(VLOOKUP(G1276,Dados!$P$3:$R$500,3,0),"")</f>
        <v/>
      </c>
      <c r="AE1276" s="45" t="str">
        <f aca="false">IFERROR(VLOOKUP(G1276,Dados!$K$3:$L$500,2,0),"")</f>
        <v/>
      </c>
      <c r="AF1276" s="45" t="str">
        <f aca="false">IFERROR(VLOOKUP(G1276,Dados!$M$3:$N$500,2,0),"")</f>
        <v/>
      </c>
      <c r="AG1276" s="45" t="str">
        <f aca="false">IF(F1276="","",IF(AND(AD1276="",AE1276="",AF1276=""),"-",IF(AND(AD1276="BIT",AE1276="",AF1276=""),"BIT",IF(AND(AE1276="ANEXO I",AD1276="",AF1276=""),"ANEXO I",IF(AND(AF1276="ANEXO II",AD1276="",AE1276=""),"ANEXO II","Escolher")))))</f>
        <v/>
      </c>
      <c r="AH1276" s="45" t="str">
        <f aca="false">IF(AG1276&lt;&gt;"Pneus","",IFERROR(VLOOKUP(R1276,Dados!$X$2:$Z$5,3,0)*(AI1276-Q1276),VLOOKUP(D1276,Dados!$X$7:$Z$33,3,0)*(AI1276-Q1276)))</f>
        <v/>
      </c>
      <c r="AI1276" s="47" t="str">
        <f aca="false">IF(B1276="","",P1276+Q1276+O1276+M1276+L1276-N1276)</f>
        <v/>
      </c>
      <c r="AJ1276" s="48" t="str">
        <f aca="false">IFERROR(IF(AND(AC1276="SIM",AG1276="-",Y1276="REVENDA"),(AB1276/1+1)*AI1276,IF(AND(AC1276="SIM",AG1276="Pneus",Y1276="REVENDA"),(AB1276/1+1)*(AI1276-AH1276),"")),"")</f>
        <v/>
      </c>
      <c r="AK1276" s="48" t="str">
        <f aca="false">IF(AJ1276="","",AJ1276*17%)</f>
        <v/>
      </c>
      <c r="AL1276" s="48" t="str">
        <f aca="false">IFERROR(IF(AC1276="NÃO","",IF(AK1276="","",IF(E1276="Simples Nacional",BF1276,IF(T1276=0.12,U1276*0.5833337002,IF(T1276=0,AI1276*0.07,U1276))))),"")</f>
        <v/>
      </c>
      <c r="AM1276" s="47" t="str">
        <f aca="false">IFERROR(IF(AC1276="NÃO","",IF(OR(AG1276="-",AG1276="Pneus"),AK1276-AL1276,"")),"")</f>
        <v/>
      </c>
      <c r="AN1276" s="48" t="str">
        <f aca="false">IF(AND(Y1276="REVENDA",AC1276="SIM",AG1276="BIT"),((AB1276/1+1)*AI1276)*0.4117,"")</f>
        <v/>
      </c>
      <c r="AO1276" s="48" t="str">
        <f aca="false">IF(AN1276="","",AN1276*17%)</f>
        <v/>
      </c>
      <c r="AP1276" s="49" t="str">
        <f aca="false">IF(AN1276="","",IF(T1276=0.12,(U1276*0.4117)*0.4117,IF(T1276=0,(AI1276*0.07)*0.4117,U1276*0.4117)))</f>
        <v/>
      </c>
      <c r="AQ1276" s="47" t="str">
        <f aca="false">IF(AN1276="","",AO1276-AP1276)</f>
        <v/>
      </c>
      <c r="AR1276" s="50" t="str">
        <f aca="false">IFERROR(IF(AND(AC1276="SIM",Y1276="REVENDA",LEFT(AG1276,5)="ANEXO")*OR(AE1276="ANEXO I",AF1276="ANEXO II"),VLOOKUP(H1276,Dados!G:I,2,0),""),"INSERIR MVA")</f>
        <v/>
      </c>
      <c r="AS1276" s="48" t="str">
        <f aca="false">IF(LEFT(AG1276,5)="ANEXO",VLOOKUP(AG1276,Dados!$X$111:$Z$112,2,0)*(AI1276-Q1276),"")</f>
        <v/>
      </c>
      <c r="AT1276" s="48" t="str">
        <f aca="false">IFERROR(IF(AR1276="","",(AI1276*AR1276)+AI1276),"INSERIR MVA")</f>
        <v/>
      </c>
      <c r="AU1276" s="48" t="str">
        <f aca="false">IF(AT1276="","",IF(AY1276=0.04,U1276,AS1276*AY1276))</f>
        <v/>
      </c>
      <c r="AV1276" s="47" t="str">
        <f aca="false">IFERROR(IF(AU1276="","",(VLOOKUP(AG1276,Dados!$X$111:$Z$112,3,0)*AT1276*0.17)),"INSERIR MVA")</f>
        <v/>
      </c>
      <c r="AW1276" s="47" t="str">
        <f aca="false">IFERROR(IF(AR1276="","",AV1276-AU1276),"")</f>
        <v/>
      </c>
      <c r="AX1276" s="51" t="str">
        <f aca="false">IFERROR(IF(AC1276="NÃO","",IF(AM1276&lt;&gt;"",AM1276-W1276,IF(AQ1276&lt;&gt;"",AQ1276-W1276,IF(AW1276&lt;&gt;"",AW1276-W1276,"")))),"")</f>
        <v/>
      </c>
      <c r="AY1276" s="46" t="str">
        <f aca="false">IFERROR(IF(ISNA(VLOOKUP(R1276,Dados!$X$2:$Y$5,2,0)),VLOOKUP(D1276,Dados!$X$7:$Y$33,2,0),VLOOKUP(R1276,Dados!$X$2:$Y$5,2,0)),"")</f>
        <v/>
      </c>
      <c r="AZ1276" s="52" t="str">
        <f aca="false">IF(C1276="","",IF(AND(Y1276="CONSUMO",AC1276="NÃO")*OR(AG1276="-",AG1276="BIT"),IF(E1276&lt;&gt;"",(AI1276-(P1276+L1276-N1276+Q1276)*AY1276)/0.83),""))</f>
        <v/>
      </c>
      <c r="BA1276" s="51" t="str">
        <f aca="false">IF(AZ1276="","",AZ1276*0.17-((P1276+L1276-N1276+Q1276)*AY1276))</f>
        <v/>
      </c>
      <c r="BB1276" s="51" t="str">
        <f aca="false">IF(AND(Y1276="CONSUMO",AG1276="ANEXO I",AY1276&gt;4%),(AI1276-(P1276+L1276-N1276+Q1276)*0.0514)/0.83*(0.5177)*(0.17)-AI1276*0.0514,IF(AND(Y1276="CONSUMO",AG1276="ANEXO II",AY1276&gt;4%),(AI1276-(P1276+L1276-N1276+Q1276)*0.041)/0.83*(0.3295)*(0.17)-AI1276*0.041,IF(AND(Y1276="CONSUMO",AG1276="ANEXO I",AY1276=4%),(AI1276-(P1276+L1276-N1276+Q1276)*0.04)/0.83*(0.5177)*(0.17)-AI1276*0.04,IF(AND(Y1276="CONSUMO",AG1276="ANEXO II",AY1276=4%),(AI1276-(P1276+L1276-N1276+Q1276)*0.04)/0.83*(0.3295)*(0.17)-AI1276*0.04,""))))</f>
        <v/>
      </c>
      <c r="BC1276" s="51" t="str">
        <f aca="false">IF(C1276="","",IF(AND(Y1276="CONSUMO",AC1276="SIM")*OR(AG1276="-",AG1276="BIT"),IF(E1276&lt;&gt;"",(AI1276-(P1276+L1276-N1276+Q1276)*AY1276)/0.83),""))</f>
        <v/>
      </c>
      <c r="BD1276" s="51" t="str">
        <f aca="false">IF(BC1276="","",BC1276*0.17)</f>
        <v/>
      </c>
      <c r="BE1276" s="51" t="str">
        <f aca="false">IF(I1276=6908,0,IF(BC1276="","",BD1276-((P1276+L1276-N1276+Q1276)*AY1276)))</f>
        <v/>
      </c>
      <c r="BF1276" s="53" t="str">
        <f aca="false">IF(B1276="","",IF(OR(B1276="",E1276="Regime Normal"),0,(AI1276-Q1276)*VLOOKUP(R1276,Dados!$X$98:$Y$108,2,0)))</f>
        <v/>
      </c>
      <c r="BG1276" s="54" t="str">
        <f aca="false">IFERROR(VLOOKUP(I1276,Dados!$AC$27:$AD$43,2,0),IF(B1276="","",IF(D1276&lt;&gt;"MT",IF(AND(AC1276="SIM",Y1276="Revenda"),"2403",IF(AND(AC1276="SIM",Y1276="Consumo"),"2407",IF(AND(AC1276="NÃO",Y1276="Revenda"),"2102",IF(AND(AC1276="NÃO",Y1276="Consumo"),"2556",)))),REPLACE(I1276,1,1,1))))</f>
        <v/>
      </c>
    </row>
    <row r="1277" customFormat="false" ht="12.8" hidden="false" customHeight="true" outlineLevel="0" collapsed="false">
      <c r="Y1277" s="45"/>
      <c r="Z1277" s="46" t="str">
        <f aca="false">IF(B1277="","",(IFERROR(VLOOKUP(H1277,Dados!A$3:B$15000,2,0),"Não Encontrado")))</f>
        <v/>
      </c>
      <c r="AA1277" s="46" t="str">
        <f aca="false">IF(B1277="","",(IFERROR(VLOOKUP(G1277,Dados!C$3:E$15000,3,0),"Não Encontrado")))</f>
        <v/>
      </c>
      <c r="AB1277" s="46" t="str">
        <f aca="false">IFERROR(IF(Z1277&lt;&gt;"Não Encontrado",Z1277,IF(AA1277&lt;&gt;"Não Encontrado",AA1277,"")),"")</f>
        <v/>
      </c>
      <c r="AC1277" s="45" t="str">
        <f aca="false">IF(B1277="","",IF(AB1277="","NÃO","SIM"))</f>
        <v/>
      </c>
      <c r="AD1277" s="45" t="str">
        <f aca="false">IFERROR(VLOOKUP(G1277,Dados!$P$3:$R$500,3,0),"")</f>
        <v/>
      </c>
      <c r="AE1277" s="45" t="str">
        <f aca="false">IFERROR(VLOOKUP(G1277,Dados!$K$3:$L$500,2,0),"")</f>
        <v/>
      </c>
      <c r="AF1277" s="45" t="str">
        <f aca="false">IFERROR(VLOOKUP(G1277,Dados!$M$3:$N$500,2,0),"")</f>
        <v/>
      </c>
      <c r="AG1277" s="45" t="str">
        <f aca="false">IF(F1277="","",IF(AND(AD1277="",AE1277="",AF1277=""),"-",IF(AND(AD1277="BIT",AE1277="",AF1277=""),"BIT",IF(AND(AE1277="ANEXO I",AD1277="",AF1277=""),"ANEXO I",IF(AND(AF1277="ANEXO II",AD1277="",AE1277=""),"ANEXO II","Escolher")))))</f>
        <v/>
      </c>
      <c r="AH1277" s="45" t="str">
        <f aca="false">IF(AG1277&lt;&gt;"Pneus","",IFERROR(VLOOKUP(R1277,Dados!$X$2:$Z$5,3,0)*(AI1277-Q1277),VLOOKUP(D1277,Dados!$X$7:$Z$33,3,0)*(AI1277-Q1277)))</f>
        <v/>
      </c>
      <c r="AI1277" s="47" t="str">
        <f aca="false">IF(B1277="","",P1277+Q1277+O1277+M1277+L1277-N1277)</f>
        <v/>
      </c>
      <c r="AJ1277" s="48" t="str">
        <f aca="false">IFERROR(IF(AND(AC1277="SIM",AG1277="-",Y1277="REVENDA"),(AB1277/1+1)*AI1277,IF(AND(AC1277="SIM",AG1277="Pneus",Y1277="REVENDA"),(AB1277/1+1)*(AI1277-AH1277),"")),"")</f>
        <v/>
      </c>
      <c r="AK1277" s="48" t="str">
        <f aca="false">IF(AJ1277="","",AJ1277*17%)</f>
        <v/>
      </c>
      <c r="AL1277" s="48" t="str">
        <f aca="false">IFERROR(IF(AC1277="NÃO","",IF(AK1277="","",IF(E1277="Simples Nacional",BF1277,IF(T1277=0.12,U1277*0.5833337002,IF(T1277=0,AI1277*0.07,U1277))))),"")</f>
        <v/>
      </c>
      <c r="AM1277" s="47" t="str">
        <f aca="false">IFERROR(IF(AC1277="NÃO","",IF(OR(AG1277="-",AG1277="Pneus"),AK1277-AL1277,"")),"")</f>
        <v/>
      </c>
      <c r="AN1277" s="48" t="str">
        <f aca="false">IF(AND(Y1277="REVENDA",AC1277="SIM",AG1277="BIT"),((AB1277/1+1)*AI1277)*0.4117,"")</f>
        <v/>
      </c>
      <c r="AO1277" s="48" t="str">
        <f aca="false">IF(AN1277="","",AN1277*17%)</f>
        <v/>
      </c>
      <c r="AP1277" s="49" t="str">
        <f aca="false">IF(AN1277="","",IF(T1277=0.12,(U1277*0.4117)*0.4117,IF(T1277=0,(AI1277*0.07)*0.4117,U1277*0.4117)))</f>
        <v/>
      </c>
      <c r="AQ1277" s="47" t="str">
        <f aca="false">IF(AN1277="","",AO1277-AP1277)</f>
        <v/>
      </c>
      <c r="AR1277" s="50" t="str">
        <f aca="false">IFERROR(IF(AND(AC1277="SIM",Y1277="REVENDA",LEFT(AG1277,5)="ANEXO")*OR(AE1277="ANEXO I",AF1277="ANEXO II"),VLOOKUP(H1277,Dados!G:I,2,0),""),"INSERIR MVA")</f>
        <v/>
      </c>
      <c r="AS1277" s="48" t="str">
        <f aca="false">IF(LEFT(AG1277,5)="ANEXO",VLOOKUP(AG1277,Dados!$X$111:$Z$112,2,0)*(AI1277-Q1277),"")</f>
        <v/>
      </c>
      <c r="AT1277" s="48" t="str">
        <f aca="false">IFERROR(IF(AR1277="","",(AI1277*AR1277)+AI1277),"INSERIR MVA")</f>
        <v/>
      </c>
      <c r="AU1277" s="48" t="str">
        <f aca="false">IF(AT1277="","",IF(AY1277=0.04,U1277,AS1277*AY1277))</f>
        <v/>
      </c>
      <c r="AV1277" s="47" t="str">
        <f aca="false">IFERROR(IF(AU1277="","",(VLOOKUP(AG1277,Dados!$X$111:$Z$112,3,0)*AT1277*0.17)),"INSERIR MVA")</f>
        <v/>
      </c>
      <c r="AW1277" s="47" t="str">
        <f aca="false">IFERROR(IF(AR1277="","",AV1277-AU1277),"")</f>
        <v/>
      </c>
      <c r="AX1277" s="51" t="str">
        <f aca="false">IFERROR(IF(AC1277="NÃO","",IF(AM1277&lt;&gt;"",AM1277-W1277,IF(AQ1277&lt;&gt;"",AQ1277-W1277,IF(AW1277&lt;&gt;"",AW1277-W1277,"")))),"")</f>
        <v/>
      </c>
      <c r="AY1277" s="46" t="str">
        <f aca="false">IFERROR(IF(ISNA(VLOOKUP(R1277,Dados!$X$2:$Y$5,2,0)),VLOOKUP(D1277,Dados!$X$7:$Y$33,2,0),VLOOKUP(R1277,Dados!$X$2:$Y$5,2,0)),"")</f>
        <v/>
      </c>
      <c r="AZ1277" s="52" t="str">
        <f aca="false">IF(C1277="","",IF(AND(Y1277="CONSUMO",AC1277="NÃO")*OR(AG1277="-",AG1277="BIT"),IF(E1277&lt;&gt;"",(AI1277-(P1277+L1277-N1277+Q1277)*AY1277)/0.83),""))</f>
        <v/>
      </c>
      <c r="BA1277" s="51" t="str">
        <f aca="false">IF(AZ1277="","",AZ1277*0.17-((P1277+L1277-N1277+Q1277)*AY1277))</f>
        <v/>
      </c>
      <c r="BB1277" s="51" t="str">
        <f aca="false">IF(AND(Y1277="CONSUMO",AG1277="ANEXO I",AY1277&gt;4%),(AI1277-(P1277+L1277-N1277+Q1277)*0.0514)/0.83*(0.5177)*(0.17)-AI1277*0.0514,IF(AND(Y1277="CONSUMO",AG1277="ANEXO II",AY1277&gt;4%),(AI1277-(P1277+L1277-N1277+Q1277)*0.041)/0.83*(0.3295)*(0.17)-AI1277*0.041,IF(AND(Y1277="CONSUMO",AG1277="ANEXO I",AY1277=4%),(AI1277-(P1277+L1277-N1277+Q1277)*0.04)/0.83*(0.5177)*(0.17)-AI1277*0.04,IF(AND(Y1277="CONSUMO",AG1277="ANEXO II",AY1277=4%),(AI1277-(P1277+L1277-N1277+Q1277)*0.04)/0.83*(0.3295)*(0.17)-AI1277*0.04,""))))</f>
        <v/>
      </c>
      <c r="BC1277" s="51" t="str">
        <f aca="false">IF(C1277="","",IF(AND(Y1277="CONSUMO",AC1277="SIM")*OR(AG1277="-",AG1277="BIT"),IF(E1277&lt;&gt;"",(AI1277-(P1277+L1277-N1277+Q1277)*AY1277)/0.83),""))</f>
        <v/>
      </c>
      <c r="BD1277" s="51" t="str">
        <f aca="false">IF(BC1277="","",BC1277*0.17)</f>
        <v/>
      </c>
      <c r="BE1277" s="51" t="str">
        <f aca="false">IF(I1277=6908,0,IF(BC1277="","",BD1277-((P1277+L1277-N1277+Q1277)*AY1277)))</f>
        <v/>
      </c>
      <c r="BF1277" s="53" t="str">
        <f aca="false">IF(B1277="","",IF(OR(B1277="",E1277="Regime Normal"),0,(AI1277-Q1277)*VLOOKUP(R1277,Dados!$X$98:$Y$108,2,0)))</f>
        <v/>
      </c>
      <c r="BG1277" s="54" t="str">
        <f aca="false">IFERROR(VLOOKUP(I1277,Dados!$AC$27:$AD$43,2,0),IF(B1277="","",IF(D1277&lt;&gt;"MT",IF(AND(AC1277="SIM",Y1277="Revenda"),"2403",IF(AND(AC1277="SIM",Y1277="Consumo"),"2407",IF(AND(AC1277="NÃO",Y1277="Revenda"),"2102",IF(AND(AC1277="NÃO",Y1277="Consumo"),"2556",)))),REPLACE(I1277,1,1,1))))</f>
        <v/>
      </c>
    </row>
    <row r="1278" customFormat="false" ht="12.8" hidden="false" customHeight="true" outlineLevel="0" collapsed="false">
      <c r="Y1278" s="45"/>
      <c r="Z1278" s="46" t="str">
        <f aca="false">IF(B1278="","",(IFERROR(VLOOKUP(H1278,Dados!A$3:B$15000,2,0),"Não Encontrado")))</f>
        <v/>
      </c>
      <c r="AA1278" s="46" t="str">
        <f aca="false">IF(B1278="","",(IFERROR(VLOOKUP(G1278,Dados!C$3:E$15000,3,0),"Não Encontrado")))</f>
        <v/>
      </c>
      <c r="AB1278" s="46" t="str">
        <f aca="false">IFERROR(IF(Z1278&lt;&gt;"Não Encontrado",Z1278,IF(AA1278&lt;&gt;"Não Encontrado",AA1278,"")),"")</f>
        <v/>
      </c>
      <c r="AC1278" s="45" t="str">
        <f aca="false">IF(B1278="","",IF(AB1278="","NÃO","SIM"))</f>
        <v/>
      </c>
      <c r="AD1278" s="45" t="str">
        <f aca="false">IFERROR(VLOOKUP(G1278,Dados!$P$3:$R$500,3,0),"")</f>
        <v/>
      </c>
      <c r="AE1278" s="45" t="str">
        <f aca="false">IFERROR(VLOOKUP(G1278,Dados!$K$3:$L$500,2,0),"")</f>
        <v/>
      </c>
      <c r="AF1278" s="45" t="str">
        <f aca="false">IFERROR(VLOOKUP(G1278,Dados!$M$3:$N$500,2,0),"")</f>
        <v/>
      </c>
      <c r="AG1278" s="45" t="str">
        <f aca="false">IF(F1278="","",IF(AND(AD1278="",AE1278="",AF1278=""),"-",IF(AND(AD1278="BIT",AE1278="",AF1278=""),"BIT",IF(AND(AE1278="ANEXO I",AD1278="",AF1278=""),"ANEXO I",IF(AND(AF1278="ANEXO II",AD1278="",AE1278=""),"ANEXO II","Escolher")))))</f>
        <v/>
      </c>
      <c r="AH1278" s="45" t="str">
        <f aca="false">IF(AG1278&lt;&gt;"Pneus","",IFERROR(VLOOKUP(R1278,Dados!$X$2:$Z$5,3,0)*(AI1278-Q1278),VLOOKUP(D1278,Dados!$X$7:$Z$33,3,0)*(AI1278-Q1278)))</f>
        <v/>
      </c>
      <c r="AI1278" s="47" t="str">
        <f aca="false">IF(B1278="","",P1278+Q1278+O1278+M1278+L1278-N1278)</f>
        <v/>
      </c>
      <c r="AJ1278" s="48" t="str">
        <f aca="false">IFERROR(IF(AND(AC1278="SIM",AG1278="-",Y1278="REVENDA"),(AB1278/1+1)*AI1278,IF(AND(AC1278="SIM",AG1278="Pneus",Y1278="REVENDA"),(AB1278/1+1)*(AI1278-AH1278),"")),"")</f>
        <v/>
      </c>
      <c r="AK1278" s="48" t="str">
        <f aca="false">IF(AJ1278="","",AJ1278*17%)</f>
        <v/>
      </c>
      <c r="AL1278" s="48" t="str">
        <f aca="false">IFERROR(IF(AC1278="NÃO","",IF(AK1278="","",IF(E1278="Simples Nacional",BF1278,IF(T1278=0.12,U1278*0.5833337002,IF(T1278=0,AI1278*0.07,U1278))))),"")</f>
        <v/>
      </c>
      <c r="AM1278" s="47" t="str">
        <f aca="false">IFERROR(IF(AC1278="NÃO","",IF(OR(AG1278="-",AG1278="Pneus"),AK1278-AL1278,"")),"")</f>
        <v/>
      </c>
      <c r="AN1278" s="48" t="str">
        <f aca="false">IF(AND(Y1278="REVENDA",AC1278="SIM",AG1278="BIT"),((AB1278/1+1)*AI1278)*0.4117,"")</f>
        <v/>
      </c>
      <c r="AO1278" s="48" t="str">
        <f aca="false">IF(AN1278="","",AN1278*17%)</f>
        <v/>
      </c>
      <c r="AP1278" s="49" t="str">
        <f aca="false">IF(AN1278="","",IF(T1278=0.12,(U1278*0.4117)*0.4117,IF(T1278=0,(AI1278*0.07)*0.4117,U1278*0.4117)))</f>
        <v/>
      </c>
      <c r="AQ1278" s="47" t="str">
        <f aca="false">IF(AN1278="","",AO1278-AP1278)</f>
        <v/>
      </c>
      <c r="AR1278" s="50" t="str">
        <f aca="false">IFERROR(IF(AND(AC1278="SIM",Y1278="REVENDA",LEFT(AG1278,5)="ANEXO")*OR(AE1278="ANEXO I",AF1278="ANEXO II"),VLOOKUP(H1278,Dados!G:I,2,0),""),"INSERIR MVA")</f>
        <v/>
      </c>
      <c r="AS1278" s="48" t="str">
        <f aca="false">IF(LEFT(AG1278,5)="ANEXO",VLOOKUP(AG1278,Dados!$X$111:$Z$112,2,0)*(AI1278-Q1278),"")</f>
        <v/>
      </c>
      <c r="AT1278" s="48" t="str">
        <f aca="false">IFERROR(IF(AR1278="","",(AI1278*AR1278)+AI1278),"INSERIR MVA")</f>
        <v/>
      </c>
      <c r="AU1278" s="48" t="str">
        <f aca="false">IF(AT1278="","",IF(AY1278=0.04,U1278,AS1278*AY1278))</f>
        <v/>
      </c>
      <c r="AV1278" s="47" t="str">
        <f aca="false">IFERROR(IF(AU1278="","",(VLOOKUP(AG1278,Dados!$X$111:$Z$112,3,0)*AT1278*0.17)),"INSERIR MVA")</f>
        <v/>
      </c>
      <c r="AW1278" s="47" t="str">
        <f aca="false">IFERROR(IF(AR1278="","",AV1278-AU1278),"")</f>
        <v/>
      </c>
      <c r="AX1278" s="51" t="str">
        <f aca="false">IFERROR(IF(AC1278="NÃO","",IF(AM1278&lt;&gt;"",AM1278-W1278,IF(AQ1278&lt;&gt;"",AQ1278-W1278,IF(AW1278&lt;&gt;"",AW1278-W1278,"")))),"")</f>
        <v/>
      </c>
      <c r="AY1278" s="46" t="str">
        <f aca="false">IFERROR(IF(ISNA(VLOOKUP(R1278,Dados!$X$2:$Y$5,2,0)),VLOOKUP(D1278,Dados!$X$7:$Y$33,2,0),VLOOKUP(R1278,Dados!$X$2:$Y$5,2,0)),"")</f>
        <v/>
      </c>
      <c r="AZ1278" s="52" t="str">
        <f aca="false">IF(C1278="","",IF(AND(Y1278="CONSUMO",AC1278="NÃO")*OR(AG1278="-",AG1278="BIT"),IF(E1278&lt;&gt;"",(AI1278-(P1278+L1278-N1278+Q1278)*AY1278)/0.83),""))</f>
        <v/>
      </c>
      <c r="BA1278" s="51" t="str">
        <f aca="false">IF(AZ1278="","",AZ1278*0.17-((P1278+L1278-N1278+Q1278)*AY1278))</f>
        <v/>
      </c>
      <c r="BB1278" s="51" t="str">
        <f aca="false">IF(AND(Y1278="CONSUMO",AG1278="ANEXO I",AY1278&gt;4%),(AI1278-(P1278+L1278-N1278+Q1278)*0.0514)/0.83*(0.5177)*(0.17)-AI1278*0.0514,IF(AND(Y1278="CONSUMO",AG1278="ANEXO II",AY1278&gt;4%),(AI1278-(P1278+L1278-N1278+Q1278)*0.041)/0.83*(0.3295)*(0.17)-AI1278*0.041,IF(AND(Y1278="CONSUMO",AG1278="ANEXO I",AY1278=4%),(AI1278-(P1278+L1278-N1278+Q1278)*0.04)/0.83*(0.5177)*(0.17)-AI1278*0.04,IF(AND(Y1278="CONSUMO",AG1278="ANEXO II",AY1278=4%),(AI1278-(P1278+L1278-N1278+Q1278)*0.04)/0.83*(0.3295)*(0.17)-AI1278*0.04,""))))</f>
        <v/>
      </c>
      <c r="BC1278" s="51" t="str">
        <f aca="false">IF(C1278="","",IF(AND(Y1278="CONSUMO",AC1278="SIM")*OR(AG1278="-",AG1278="BIT"),IF(E1278&lt;&gt;"",(AI1278-(P1278+L1278-N1278+Q1278)*AY1278)/0.83),""))</f>
        <v/>
      </c>
      <c r="BD1278" s="51" t="str">
        <f aca="false">IF(BC1278="","",BC1278*0.17)</f>
        <v/>
      </c>
      <c r="BE1278" s="51" t="str">
        <f aca="false">IF(I1278=6908,0,IF(BC1278="","",BD1278-((P1278+L1278-N1278+Q1278)*AY1278)))</f>
        <v/>
      </c>
      <c r="BF1278" s="53" t="str">
        <f aca="false">IF(B1278="","",IF(OR(B1278="",E1278="Regime Normal"),0,(AI1278-Q1278)*VLOOKUP(R1278,Dados!$X$98:$Y$108,2,0)))</f>
        <v/>
      </c>
      <c r="BG1278" s="54" t="str">
        <f aca="false">IFERROR(VLOOKUP(I1278,Dados!$AC$27:$AD$43,2,0),IF(B1278="","",IF(D1278&lt;&gt;"MT",IF(AND(AC1278="SIM",Y1278="Revenda"),"2403",IF(AND(AC1278="SIM",Y1278="Consumo"),"2407",IF(AND(AC1278="NÃO",Y1278="Revenda"),"2102",IF(AND(AC1278="NÃO",Y1278="Consumo"),"2556",)))),REPLACE(I1278,1,1,1))))</f>
        <v/>
      </c>
    </row>
    <row r="1279" customFormat="false" ht="12.8" hidden="false" customHeight="true" outlineLevel="0" collapsed="false">
      <c r="Y1279" s="45"/>
      <c r="Z1279" s="46" t="str">
        <f aca="false">IF(B1279="","",(IFERROR(VLOOKUP(H1279,Dados!A$3:B$15000,2,0),"Não Encontrado")))</f>
        <v/>
      </c>
      <c r="AA1279" s="46" t="str">
        <f aca="false">IF(B1279="","",(IFERROR(VLOOKUP(G1279,Dados!C$3:E$15000,3,0),"Não Encontrado")))</f>
        <v/>
      </c>
      <c r="AB1279" s="46" t="str">
        <f aca="false">IFERROR(IF(Z1279&lt;&gt;"Não Encontrado",Z1279,IF(AA1279&lt;&gt;"Não Encontrado",AA1279,"")),"")</f>
        <v/>
      </c>
      <c r="AC1279" s="45" t="str">
        <f aca="false">IF(B1279="","",IF(AB1279="","NÃO","SIM"))</f>
        <v/>
      </c>
      <c r="AD1279" s="45" t="str">
        <f aca="false">IFERROR(VLOOKUP(G1279,Dados!$P$3:$R$500,3,0),"")</f>
        <v/>
      </c>
      <c r="AE1279" s="45" t="str">
        <f aca="false">IFERROR(VLOOKUP(G1279,Dados!$K$3:$L$500,2,0),"")</f>
        <v/>
      </c>
      <c r="AF1279" s="45" t="str">
        <f aca="false">IFERROR(VLOOKUP(G1279,Dados!$M$3:$N$500,2,0),"")</f>
        <v/>
      </c>
      <c r="AG1279" s="45" t="str">
        <f aca="false">IF(F1279="","",IF(AND(AD1279="",AE1279="",AF1279=""),"-",IF(AND(AD1279="BIT",AE1279="",AF1279=""),"BIT",IF(AND(AE1279="ANEXO I",AD1279="",AF1279=""),"ANEXO I",IF(AND(AF1279="ANEXO II",AD1279="",AE1279=""),"ANEXO II","Escolher")))))</f>
        <v/>
      </c>
      <c r="AH1279" s="45" t="str">
        <f aca="false">IF(AG1279&lt;&gt;"Pneus","",IFERROR(VLOOKUP(R1279,Dados!$X$2:$Z$5,3,0)*(AI1279-Q1279),VLOOKUP(D1279,Dados!$X$7:$Z$33,3,0)*(AI1279-Q1279)))</f>
        <v/>
      </c>
      <c r="AI1279" s="47" t="str">
        <f aca="false">IF(B1279="","",P1279+Q1279+O1279+M1279+L1279-N1279)</f>
        <v/>
      </c>
      <c r="AJ1279" s="48" t="str">
        <f aca="false">IFERROR(IF(AND(AC1279="SIM",AG1279="-",Y1279="REVENDA"),(AB1279/1+1)*AI1279,IF(AND(AC1279="SIM",AG1279="Pneus",Y1279="REVENDA"),(AB1279/1+1)*(AI1279-AH1279),"")),"")</f>
        <v/>
      </c>
      <c r="AK1279" s="48" t="str">
        <f aca="false">IF(AJ1279="","",AJ1279*17%)</f>
        <v/>
      </c>
      <c r="AL1279" s="48" t="str">
        <f aca="false">IFERROR(IF(AC1279="NÃO","",IF(AK1279="","",IF(E1279="Simples Nacional",BF1279,IF(T1279=0.12,U1279*0.5833337002,IF(T1279=0,AI1279*0.07,U1279))))),"")</f>
        <v/>
      </c>
      <c r="AM1279" s="47" t="str">
        <f aca="false">IFERROR(IF(AC1279="NÃO","",IF(OR(AG1279="-",AG1279="Pneus"),AK1279-AL1279,"")),"")</f>
        <v/>
      </c>
      <c r="AN1279" s="48" t="str">
        <f aca="false">IF(AND(Y1279="REVENDA",AC1279="SIM",AG1279="BIT"),((AB1279/1+1)*AI1279)*0.4117,"")</f>
        <v/>
      </c>
      <c r="AO1279" s="48" t="str">
        <f aca="false">IF(AN1279="","",AN1279*17%)</f>
        <v/>
      </c>
      <c r="AP1279" s="49" t="str">
        <f aca="false">IF(AN1279="","",IF(T1279=0.12,(U1279*0.4117)*0.4117,IF(T1279=0,(AI1279*0.07)*0.4117,U1279*0.4117)))</f>
        <v/>
      </c>
      <c r="AQ1279" s="47" t="str">
        <f aca="false">IF(AN1279="","",AO1279-AP1279)</f>
        <v/>
      </c>
      <c r="AR1279" s="50" t="str">
        <f aca="false">IFERROR(IF(AND(AC1279="SIM",Y1279="REVENDA",LEFT(AG1279,5)="ANEXO")*OR(AE1279="ANEXO I",AF1279="ANEXO II"),VLOOKUP(H1279,Dados!G:I,2,0),""),"INSERIR MVA")</f>
        <v/>
      </c>
      <c r="AS1279" s="48" t="str">
        <f aca="false">IF(LEFT(AG1279,5)="ANEXO",VLOOKUP(AG1279,Dados!$X$111:$Z$112,2,0)*(AI1279-Q1279),"")</f>
        <v/>
      </c>
      <c r="AT1279" s="48" t="str">
        <f aca="false">IFERROR(IF(AR1279="","",(AI1279*AR1279)+AI1279),"INSERIR MVA")</f>
        <v/>
      </c>
      <c r="AU1279" s="48" t="str">
        <f aca="false">IF(AT1279="","",IF(AY1279=0.04,U1279,AS1279*AY1279))</f>
        <v/>
      </c>
      <c r="AV1279" s="47" t="str">
        <f aca="false">IFERROR(IF(AU1279="","",(VLOOKUP(AG1279,Dados!$X$111:$Z$112,3,0)*AT1279*0.17)),"INSERIR MVA")</f>
        <v/>
      </c>
      <c r="AW1279" s="47" t="str">
        <f aca="false">IFERROR(IF(AR1279="","",AV1279-AU1279),"")</f>
        <v/>
      </c>
      <c r="AX1279" s="51" t="str">
        <f aca="false">IFERROR(IF(AC1279="NÃO","",IF(AM1279&lt;&gt;"",AM1279-W1279,IF(AQ1279&lt;&gt;"",AQ1279-W1279,IF(AW1279&lt;&gt;"",AW1279-W1279,"")))),"")</f>
        <v/>
      </c>
      <c r="AY1279" s="46" t="str">
        <f aca="false">IFERROR(IF(ISNA(VLOOKUP(R1279,Dados!$X$2:$Y$5,2,0)),VLOOKUP(D1279,Dados!$X$7:$Y$33,2,0),VLOOKUP(R1279,Dados!$X$2:$Y$5,2,0)),"")</f>
        <v/>
      </c>
      <c r="AZ1279" s="52" t="str">
        <f aca="false">IF(C1279="","",IF(AND(Y1279="CONSUMO",AC1279="NÃO")*OR(AG1279="-",AG1279="BIT"),IF(E1279&lt;&gt;"",(AI1279-(P1279+L1279-N1279+Q1279)*AY1279)/0.83),""))</f>
        <v/>
      </c>
      <c r="BA1279" s="51" t="str">
        <f aca="false">IF(AZ1279="","",AZ1279*0.17-((P1279+L1279-N1279+Q1279)*AY1279))</f>
        <v/>
      </c>
      <c r="BB1279" s="51" t="str">
        <f aca="false">IF(AND(Y1279="CONSUMO",AG1279="ANEXO I",AY1279&gt;4%),(AI1279-(P1279+L1279-N1279+Q1279)*0.0514)/0.83*(0.5177)*(0.17)-AI1279*0.0514,IF(AND(Y1279="CONSUMO",AG1279="ANEXO II",AY1279&gt;4%),(AI1279-(P1279+L1279-N1279+Q1279)*0.041)/0.83*(0.3295)*(0.17)-AI1279*0.041,IF(AND(Y1279="CONSUMO",AG1279="ANEXO I",AY1279=4%),(AI1279-(P1279+L1279-N1279+Q1279)*0.04)/0.83*(0.5177)*(0.17)-AI1279*0.04,IF(AND(Y1279="CONSUMO",AG1279="ANEXO II",AY1279=4%),(AI1279-(P1279+L1279-N1279+Q1279)*0.04)/0.83*(0.3295)*(0.17)-AI1279*0.04,""))))</f>
        <v/>
      </c>
      <c r="BC1279" s="51" t="str">
        <f aca="false">IF(C1279="","",IF(AND(Y1279="CONSUMO",AC1279="SIM")*OR(AG1279="-",AG1279="BIT"),IF(E1279&lt;&gt;"",(AI1279-(P1279+L1279-N1279+Q1279)*AY1279)/0.83),""))</f>
        <v/>
      </c>
      <c r="BD1279" s="51" t="str">
        <f aca="false">IF(BC1279="","",BC1279*0.17)</f>
        <v/>
      </c>
      <c r="BE1279" s="51" t="str">
        <f aca="false">IF(I1279=6908,0,IF(BC1279="","",BD1279-((P1279+L1279-N1279+Q1279)*AY1279)))</f>
        <v/>
      </c>
      <c r="BF1279" s="53" t="str">
        <f aca="false">IF(B1279="","",IF(OR(B1279="",E1279="Regime Normal"),0,(AI1279-Q1279)*VLOOKUP(R1279,Dados!$X$98:$Y$108,2,0)))</f>
        <v/>
      </c>
      <c r="BG1279" s="54" t="str">
        <f aca="false">IFERROR(VLOOKUP(I1279,Dados!$AC$27:$AD$43,2,0),IF(B1279="","",IF(D1279&lt;&gt;"MT",IF(AND(AC1279="SIM",Y1279="Revenda"),"2403",IF(AND(AC1279="SIM",Y1279="Consumo"),"2407",IF(AND(AC1279="NÃO",Y1279="Revenda"),"2102",IF(AND(AC1279="NÃO",Y1279="Consumo"),"2556",)))),REPLACE(I1279,1,1,1))))</f>
        <v/>
      </c>
    </row>
    <row r="1280" customFormat="false" ht="12.8" hidden="false" customHeight="true" outlineLevel="0" collapsed="false">
      <c r="Y1280" s="45"/>
      <c r="Z1280" s="46" t="str">
        <f aca="false">IF(B1280="","",(IFERROR(VLOOKUP(H1280,Dados!A$3:B$15000,2,0),"Não Encontrado")))</f>
        <v/>
      </c>
      <c r="AA1280" s="46" t="str">
        <f aca="false">IF(B1280="","",(IFERROR(VLOOKUP(G1280,Dados!C$3:E$15000,3,0),"Não Encontrado")))</f>
        <v/>
      </c>
      <c r="AB1280" s="46" t="str">
        <f aca="false">IFERROR(IF(Z1280&lt;&gt;"Não Encontrado",Z1280,IF(AA1280&lt;&gt;"Não Encontrado",AA1280,"")),"")</f>
        <v/>
      </c>
      <c r="AC1280" s="45" t="str">
        <f aca="false">IF(B1280="","",IF(AB1280="","NÃO","SIM"))</f>
        <v/>
      </c>
      <c r="AD1280" s="45" t="str">
        <f aca="false">IFERROR(VLOOKUP(G1280,Dados!$P$3:$R$500,3,0),"")</f>
        <v/>
      </c>
      <c r="AE1280" s="45" t="str">
        <f aca="false">IFERROR(VLOOKUP(G1280,Dados!$K$3:$L$500,2,0),"")</f>
        <v/>
      </c>
      <c r="AF1280" s="45" t="str">
        <f aca="false">IFERROR(VLOOKUP(G1280,Dados!$M$3:$N$500,2,0),"")</f>
        <v/>
      </c>
      <c r="AG1280" s="45" t="str">
        <f aca="false">IF(F1280="","",IF(AND(AD1280="",AE1280="",AF1280=""),"-",IF(AND(AD1280="BIT",AE1280="",AF1280=""),"BIT",IF(AND(AE1280="ANEXO I",AD1280="",AF1280=""),"ANEXO I",IF(AND(AF1280="ANEXO II",AD1280="",AE1280=""),"ANEXO II","Escolher")))))</f>
        <v/>
      </c>
      <c r="AH1280" s="45" t="str">
        <f aca="false">IF(AG1280&lt;&gt;"Pneus","",IFERROR(VLOOKUP(R1280,Dados!$X$2:$Z$5,3,0)*(AI1280-Q1280),VLOOKUP(D1280,Dados!$X$7:$Z$33,3,0)*(AI1280-Q1280)))</f>
        <v/>
      </c>
      <c r="AI1280" s="47" t="str">
        <f aca="false">IF(B1280="","",P1280+Q1280+O1280+M1280+L1280-N1280)</f>
        <v/>
      </c>
      <c r="AJ1280" s="48" t="str">
        <f aca="false">IFERROR(IF(AND(AC1280="SIM",AG1280="-",Y1280="REVENDA"),(AB1280/1+1)*AI1280,IF(AND(AC1280="SIM",AG1280="Pneus",Y1280="REVENDA"),(AB1280/1+1)*(AI1280-AH1280),"")),"")</f>
        <v/>
      </c>
      <c r="AK1280" s="48" t="str">
        <f aca="false">IF(AJ1280="","",AJ1280*17%)</f>
        <v/>
      </c>
      <c r="AL1280" s="48" t="str">
        <f aca="false">IFERROR(IF(AC1280="NÃO","",IF(AK1280="","",IF(E1280="Simples Nacional",BF1280,IF(T1280=0.12,U1280*0.5833337002,IF(T1280=0,AI1280*0.07,U1280))))),"")</f>
        <v/>
      </c>
      <c r="AM1280" s="47" t="str">
        <f aca="false">IFERROR(IF(AC1280="NÃO","",IF(OR(AG1280="-",AG1280="Pneus"),AK1280-AL1280,"")),"")</f>
        <v/>
      </c>
      <c r="AN1280" s="48" t="str">
        <f aca="false">IF(AND(Y1280="REVENDA",AC1280="SIM",AG1280="BIT"),((AB1280/1+1)*AI1280)*0.4117,"")</f>
        <v/>
      </c>
      <c r="AO1280" s="48" t="str">
        <f aca="false">IF(AN1280="","",AN1280*17%)</f>
        <v/>
      </c>
      <c r="AP1280" s="49" t="str">
        <f aca="false">IF(AN1280="","",IF(T1280=0.12,(U1280*0.4117)*0.4117,IF(T1280=0,(AI1280*0.07)*0.4117,U1280*0.4117)))</f>
        <v/>
      </c>
      <c r="AQ1280" s="47" t="str">
        <f aca="false">IF(AN1280="","",AO1280-AP1280)</f>
        <v/>
      </c>
      <c r="AR1280" s="50" t="str">
        <f aca="false">IFERROR(IF(AND(AC1280="SIM",Y1280="REVENDA",LEFT(AG1280,5)="ANEXO")*OR(AE1280="ANEXO I",AF1280="ANEXO II"),VLOOKUP(H1280,Dados!G:I,2,0),""),"INSERIR MVA")</f>
        <v/>
      </c>
      <c r="AS1280" s="48" t="str">
        <f aca="false">IF(LEFT(AG1280,5)="ANEXO",VLOOKUP(AG1280,Dados!$X$111:$Z$112,2,0)*(AI1280-Q1280),"")</f>
        <v/>
      </c>
      <c r="AT1280" s="48" t="str">
        <f aca="false">IFERROR(IF(AR1280="","",(AI1280*AR1280)+AI1280),"INSERIR MVA")</f>
        <v/>
      </c>
      <c r="AU1280" s="48" t="str">
        <f aca="false">IF(AT1280="","",IF(AY1280=0.04,U1280,AS1280*AY1280))</f>
        <v/>
      </c>
      <c r="AV1280" s="47" t="str">
        <f aca="false">IFERROR(IF(AU1280="","",(VLOOKUP(AG1280,Dados!$X$111:$Z$112,3,0)*AT1280*0.17)),"INSERIR MVA")</f>
        <v/>
      </c>
      <c r="AW1280" s="47" t="str">
        <f aca="false">IFERROR(IF(AR1280="","",AV1280-AU1280),"")</f>
        <v/>
      </c>
      <c r="AX1280" s="51" t="str">
        <f aca="false">IFERROR(IF(AC1280="NÃO","",IF(AM1280&lt;&gt;"",AM1280-W1280,IF(AQ1280&lt;&gt;"",AQ1280-W1280,IF(AW1280&lt;&gt;"",AW1280-W1280,"")))),"")</f>
        <v/>
      </c>
      <c r="AY1280" s="46" t="str">
        <f aca="false">IFERROR(IF(ISNA(VLOOKUP(R1280,Dados!$X$2:$Y$5,2,0)),VLOOKUP(D1280,Dados!$X$7:$Y$33,2,0),VLOOKUP(R1280,Dados!$X$2:$Y$5,2,0)),"")</f>
        <v/>
      </c>
      <c r="AZ1280" s="52" t="str">
        <f aca="false">IF(C1280="","",IF(AND(Y1280="CONSUMO",AC1280="NÃO")*OR(AG1280="-",AG1280="BIT"),IF(E1280&lt;&gt;"",(AI1280-(P1280+L1280-N1280+Q1280)*AY1280)/0.83),""))</f>
        <v/>
      </c>
      <c r="BA1280" s="51" t="str">
        <f aca="false">IF(AZ1280="","",AZ1280*0.17-((P1280+L1280-N1280+Q1280)*AY1280))</f>
        <v/>
      </c>
      <c r="BB1280" s="51" t="str">
        <f aca="false">IF(AND(Y1280="CONSUMO",AG1280="ANEXO I",AY1280&gt;4%),(AI1280-(P1280+L1280-N1280+Q1280)*0.0514)/0.83*(0.5177)*(0.17)-AI1280*0.0514,IF(AND(Y1280="CONSUMO",AG1280="ANEXO II",AY1280&gt;4%),(AI1280-(P1280+L1280-N1280+Q1280)*0.041)/0.83*(0.3295)*(0.17)-AI1280*0.041,IF(AND(Y1280="CONSUMO",AG1280="ANEXO I",AY1280=4%),(AI1280-(P1280+L1280-N1280+Q1280)*0.04)/0.83*(0.5177)*(0.17)-AI1280*0.04,IF(AND(Y1280="CONSUMO",AG1280="ANEXO II",AY1280=4%),(AI1280-(P1280+L1280-N1280+Q1280)*0.04)/0.83*(0.3295)*(0.17)-AI1280*0.04,""))))</f>
        <v/>
      </c>
      <c r="BC1280" s="51" t="str">
        <f aca="false">IF(C1280="","",IF(AND(Y1280="CONSUMO",AC1280="SIM")*OR(AG1280="-",AG1280="BIT"),IF(E1280&lt;&gt;"",(AI1280-(P1280+L1280-N1280+Q1280)*AY1280)/0.83),""))</f>
        <v/>
      </c>
      <c r="BD1280" s="51" t="str">
        <f aca="false">IF(BC1280="","",BC1280*0.17)</f>
        <v/>
      </c>
      <c r="BE1280" s="51" t="str">
        <f aca="false">IF(I1280=6908,0,IF(BC1280="","",BD1280-((P1280+L1280-N1280+Q1280)*AY1280)))</f>
        <v/>
      </c>
      <c r="BF1280" s="53" t="str">
        <f aca="false">IF(B1280="","",IF(OR(B1280="",E1280="Regime Normal"),0,(AI1280-Q1280)*VLOOKUP(R1280,Dados!$X$98:$Y$108,2,0)))</f>
        <v/>
      </c>
      <c r="BG1280" s="54" t="str">
        <f aca="false">IFERROR(VLOOKUP(I1280,Dados!$AC$27:$AD$43,2,0),IF(B1280="","",IF(D1280&lt;&gt;"MT",IF(AND(AC1280="SIM",Y1280="Revenda"),"2403",IF(AND(AC1280="SIM",Y1280="Consumo"),"2407",IF(AND(AC1280="NÃO",Y1280="Revenda"),"2102",IF(AND(AC1280="NÃO",Y1280="Consumo"),"2556",)))),REPLACE(I1280,1,1,1))))</f>
        <v/>
      </c>
    </row>
    <row r="1281" customFormat="false" ht="12.8" hidden="false" customHeight="true" outlineLevel="0" collapsed="false">
      <c r="Y1281" s="45"/>
      <c r="Z1281" s="46" t="str">
        <f aca="false">IF(B1281="","",(IFERROR(VLOOKUP(H1281,Dados!A$3:B$15000,2,0),"Não Encontrado")))</f>
        <v/>
      </c>
      <c r="AA1281" s="46" t="str">
        <f aca="false">IF(B1281="","",(IFERROR(VLOOKUP(G1281,Dados!C$3:E$15000,3,0),"Não Encontrado")))</f>
        <v/>
      </c>
      <c r="AB1281" s="46" t="str">
        <f aca="false">IFERROR(IF(Z1281&lt;&gt;"Não Encontrado",Z1281,IF(AA1281&lt;&gt;"Não Encontrado",AA1281,"")),"")</f>
        <v/>
      </c>
      <c r="AC1281" s="45" t="str">
        <f aca="false">IF(B1281="","",IF(AB1281="","NÃO","SIM"))</f>
        <v/>
      </c>
      <c r="AD1281" s="45" t="str">
        <f aca="false">IFERROR(VLOOKUP(G1281,Dados!$P$3:$R$500,3,0),"")</f>
        <v/>
      </c>
      <c r="AE1281" s="45" t="str">
        <f aca="false">IFERROR(VLOOKUP(G1281,Dados!$K$3:$L$500,2,0),"")</f>
        <v/>
      </c>
      <c r="AF1281" s="45" t="str">
        <f aca="false">IFERROR(VLOOKUP(G1281,Dados!$M$3:$N$500,2,0),"")</f>
        <v/>
      </c>
      <c r="AG1281" s="45" t="str">
        <f aca="false">IF(F1281="","",IF(AND(AD1281="",AE1281="",AF1281=""),"-",IF(AND(AD1281="BIT",AE1281="",AF1281=""),"BIT",IF(AND(AE1281="ANEXO I",AD1281="",AF1281=""),"ANEXO I",IF(AND(AF1281="ANEXO II",AD1281="",AE1281=""),"ANEXO II","Escolher")))))</f>
        <v/>
      </c>
      <c r="AH1281" s="45" t="str">
        <f aca="false">IF(AG1281&lt;&gt;"Pneus","",IFERROR(VLOOKUP(R1281,Dados!$X$2:$Z$5,3,0)*(AI1281-Q1281),VLOOKUP(D1281,Dados!$X$7:$Z$33,3,0)*(AI1281-Q1281)))</f>
        <v/>
      </c>
      <c r="AI1281" s="47" t="str">
        <f aca="false">IF(B1281="","",P1281+Q1281+O1281+M1281+L1281-N1281)</f>
        <v/>
      </c>
      <c r="AJ1281" s="48" t="str">
        <f aca="false">IFERROR(IF(AND(AC1281="SIM",AG1281="-",Y1281="REVENDA"),(AB1281/1+1)*AI1281,IF(AND(AC1281="SIM",AG1281="Pneus",Y1281="REVENDA"),(AB1281/1+1)*(AI1281-AH1281),"")),"")</f>
        <v/>
      </c>
      <c r="AK1281" s="48" t="str">
        <f aca="false">IF(AJ1281="","",AJ1281*17%)</f>
        <v/>
      </c>
      <c r="AL1281" s="48" t="str">
        <f aca="false">IFERROR(IF(AC1281="NÃO","",IF(AK1281="","",IF(E1281="Simples Nacional",BF1281,IF(T1281=0.12,U1281*0.5833337002,IF(T1281=0,AI1281*0.07,U1281))))),"")</f>
        <v/>
      </c>
      <c r="AM1281" s="47" t="str">
        <f aca="false">IFERROR(IF(AC1281="NÃO","",IF(OR(AG1281="-",AG1281="Pneus"),AK1281-AL1281,"")),"")</f>
        <v/>
      </c>
      <c r="AN1281" s="48" t="str">
        <f aca="false">IF(AND(Y1281="REVENDA",AC1281="SIM",AG1281="BIT"),((AB1281/1+1)*AI1281)*0.4117,"")</f>
        <v/>
      </c>
      <c r="AO1281" s="48" t="str">
        <f aca="false">IF(AN1281="","",AN1281*17%)</f>
        <v/>
      </c>
      <c r="AP1281" s="49" t="str">
        <f aca="false">IF(AN1281="","",IF(T1281=0.12,(U1281*0.4117)*0.4117,IF(T1281=0,(AI1281*0.07)*0.4117,U1281*0.4117)))</f>
        <v/>
      </c>
      <c r="AQ1281" s="47" t="str">
        <f aca="false">IF(AN1281="","",AO1281-AP1281)</f>
        <v/>
      </c>
      <c r="AR1281" s="50" t="str">
        <f aca="false">IFERROR(IF(AND(AC1281="SIM",Y1281="REVENDA",LEFT(AG1281,5)="ANEXO")*OR(AE1281="ANEXO I",AF1281="ANEXO II"),VLOOKUP(H1281,Dados!G:I,2,0),""),"INSERIR MVA")</f>
        <v/>
      </c>
      <c r="AS1281" s="48" t="str">
        <f aca="false">IF(LEFT(AG1281,5)="ANEXO",VLOOKUP(AG1281,Dados!$X$111:$Z$112,2,0)*(AI1281-Q1281),"")</f>
        <v/>
      </c>
      <c r="AT1281" s="48" t="str">
        <f aca="false">IFERROR(IF(AR1281="","",(AI1281*AR1281)+AI1281),"INSERIR MVA")</f>
        <v/>
      </c>
      <c r="AU1281" s="48" t="str">
        <f aca="false">IF(AT1281="","",IF(AY1281=0.04,U1281,AS1281*AY1281))</f>
        <v/>
      </c>
      <c r="AV1281" s="47" t="str">
        <f aca="false">IFERROR(IF(AU1281="","",(VLOOKUP(AG1281,Dados!$X$111:$Z$112,3,0)*AT1281*0.17)),"INSERIR MVA")</f>
        <v/>
      </c>
      <c r="AW1281" s="47" t="str">
        <f aca="false">IFERROR(IF(AR1281="","",AV1281-AU1281),"")</f>
        <v/>
      </c>
      <c r="AX1281" s="51" t="str">
        <f aca="false">IFERROR(IF(AC1281="NÃO","",IF(AM1281&lt;&gt;"",AM1281-W1281,IF(AQ1281&lt;&gt;"",AQ1281-W1281,IF(AW1281&lt;&gt;"",AW1281-W1281,"")))),"")</f>
        <v/>
      </c>
      <c r="AY1281" s="46" t="str">
        <f aca="false">IFERROR(IF(ISNA(VLOOKUP(R1281,Dados!$X$2:$Y$5,2,0)),VLOOKUP(D1281,Dados!$X$7:$Y$33,2,0),VLOOKUP(R1281,Dados!$X$2:$Y$5,2,0)),"")</f>
        <v/>
      </c>
      <c r="AZ1281" s="52" t="str">
        <f aca="false">IF(C1281="","",IF(AND(Y1281="CONSUMO",AC1281="NÃO")*OR(AG1281="-",AG1281="BIT"),IF(E1281&lt;&gt;"",(AI1281-(P1281+L1281-N1281+Q1281)*AY1281)/0.83),""))</f>
        <v/>
      </c>
      <c r="BA1281" s="51" t="str">
        <f aca="false">IF(AZ1281="","",AZ1281*0.17-((P1281+L1281-N1281+Q1281)*AY1281))</f>
        <v/>
      </c>
      <c r="BB1281" s="51" t="str">
        <f aca="false">IF(AND(Y1281="CONSUMO",AG1281="ANEXO I",AY1281&gt;4%),(AI1281-(P1281+L1281-N1281+Q1281)*0.0514)/0.83*(0.5177)*(0.17)-AI1281*0.0514,IF(AND(Y1281="CONSUMO",AG1281="ANEXO II",AY1281&gt;4%),(AI1281-(P1281+L1281-N1281+Q1281)*0.041)/0.83*(0.3295)*(0.17)-AI1281*0.041,IF(AND(Y1281="CONSUMO",AG1281="ANEXO I",AY1281=4%),(AI1281-(P1281+L1281-N1281+Q1281)*0.04)/0.83*(0.5177)*(0.17)-AI1281*0.04,IF(AND(Y1281="CONSUMO",AG1281="ANEXO II",AY1281=4%),(AI1281-(P1281+L1281-N1281+Q1281)*0.04)/0.83*(0.3295)*(0.17)-AI1281*0.04,""))))</f>
        <v/>
      </c>
      <c r="BC1281" s="51" t="str">
        <f aca="false">IF(C1281="","",IF(AND(Y1281="CONSUMO",AC1281="SIM")*OR(AG1281="-",AG1281="BIT"),IF(E1281&lt;&gt;"",(AI1281-(P1281+L1281-N1281+Q1281)*AY1281)/0.83),""))</f>
        <v/>
      </c>
      <c r="BD1281" s="51" t="str">
        <f aca="false">IF(BC1281="","",BC1281*0.17)</f>
        <v/>
      </c>
      <c r="BE1281" s="51" t="str">
        <f aca="false">IF(I1281=6908,0,IF(BC1281="","",BD1281-((P1281+L1281-N1281+Q1281)*AY1281)))</f>
        <v/>
      </c>
      <c r="BF1281" s="53" t="str">
        <f aca="false">IF(B1281="","",IF(OR(B1281="",E1281="Regime Normal"),0,(AI1281-Q1281)*VLOOKUP(R1281,Dados!$X$98:$Y$108,2,0)))</f>
        <v/>
      </c>
      <c r="BG1281" s="54" t="str">
        <f aca="false">IFERROR(VLOOKUP(I1281,Dados!$AC$27:$AD$43,2,0),IF(B1281="","",IF(D1281&lt;&gt;"MT",IF(AND(AC1281="SIM",Y1281="Revenda"),"2403",IF(AND(AC1281="SIM",Y1281="Consumo"),"2407",IF(AND(AC1281="NÃO",Y1281="Revenda"),"2102",IF(AND(AC1281="NÃO",Y1281="Consumo"),"2556",)))),REPLACE(I1281,1,1,1))))</f>
        <v/>
      </c>
    </row>
    <row r="1282" customFormat="false" ht="12.8" hidden="false" customHeight="true" outlineLevel="0" collapsed="false">
      <c r="Y1282" s="45"/>
      <c r="Z1282" s="46" t="str">
        <f aca="false">IF(B1282="","",(IFERROR(VLOOKUP(H1282,Dados!A$3:B$15000,2,0),"Não Encontrado")))</f>
        <v/>
      </c>
      <c r="AA1282" s="46" t="str">
        <f aca="false">IF(B1282="","",(IFERROR(VLOOKUP(G1282,Dados!C$3:E$15000,3,0),"Não Encontrado")))</f>
        <v/>
      </c>
      <c r="AB1282" s="46" t="str">
        <f aca="false">IFERROR(IF(Z1282&lt;&gt;"Não Encontrado",Z1282,IF(AA1282&lt;&gt;"Não Encontrado",AA1282,"")),"")</f>
        <v/>
      </c>
      <c r="AC1282" s="45" t="str">
        <f aca="false">IF(B1282="","",IF(AB1282="","NÃO","SIM"))</f>
        <v/>
      </c>
      <c r="AD1282" s="45" t="str">
        <f aca="false">IFERROR(VLOOKUP(G1282,Dados!$P$3:$R$500,3,0),"")</f>
        <v/>
      </c>
      <c r="AE1282" s="45" t="str">
        <f aca="false">IFERROR(VLOOKUP(G1282,Dados!$K$3:$L$500,2,0),"")</f>
        <v/>
      </c>
      <c r="AF1282" s="45" t="str">
        <f aca="false">IFERROR(VLOOKUP(G1282,Dados!$M$3:$N$500,2,0),"")</f>
        <v/>
      </c>
      <c r="AG1282" s="45" t="str">
        <f aca="false">IF(F1282="","",IF(AND(AD1282="",AE1282="",AF1282=""),"-",IF(AND(AD1282="BIT",AE1282="",AF1282=""),"BIT",IF(AND(AE1282="ANEXO I",AD1282="",AF1282=""),"ANEXO I",IF(AND(AF1282="ANEXO II",AD1282="",AE1282=""),"ANEXO II","Escolher")))))</f>
        <v/>
      </c>
      <c r="AH1282" s="45" t="str">
        <f aca="false">IF(AG1282&lt;&gt;"Pneus","",IFERROR(VLOOKUP(R1282,Dados!$X$2:$Z$5,3,0)*(AI1282-Q1282),VLOOKUP(D1282,Dados!$X$7:$Z$33,3,0)*(AI1282-Q1282)))</f>
        <v/>
      </c>
      <c r="AI1282" s="47" t="str">
        <f aca="false">IF(B1282="","",P1282+Q1282+O1282+M1282+L1282-N1282)</f>
        <v/>
      </c>
      <c r="AJ1282" s="48" t="str">
        <f aca="false">IFERROR(IF(AND(AC1282="SIM",AG1282="-",Y1282="REVENDA"),(AB1282/1+1)*AI1282,IF(AND(AC1282="SIM",AG1282="Pneus",Y1282="REVENDA"),(AB1282/1+1)*(AI1282-AH1282),"")),"")</f>
        <v/>
      </c>
      <c r="AK1282" s="48" t="str">
        <f aca="false">IF(AJ1282="","",AJ1282*17%)</f>
        <v/>
      </c>
      <c r="AL1282" s="48" t="str">
        <f aca="false">IFERROR(IF(AC1282="NÃO","",IF(AK1282="","",IF(E1282="Simples Nacional",BF1282,IF(T1282=0.12,U1282*0.5833337002,IF(T1282=0,AI1282*0.07,U1282))))),"")</f>
        <v/>
      </c>
      <c r="AM1282" s="47" t="str">
        <f aca="false">IFERROR(IF(AC1282="NÃO","",IF(OR(AG1282="-",AG1282="Pneus"),AK1282-AL1282,"")),"")</f>
        <v/>
      </c>
      <c r="AN1282" s="48" t="str">
        <f aca="false">IF(AND(Y1282="REVENDA",AC1282="SIM",AG1282="BIT"),((AB1282/1+1)*AI1282)*0.4117,"")</f>
        <v/>
      </c>
      <c r="AO1282" s="48" t="str">
        <f aca="false">IF(AN1282="","",AN1282*17%)</f>
        <v/>
      </c>
      <c r="AP1282" s="49" t="str">
        <f aca="false">IF(AN1282="","",IF(T1282=0.12,(U1282*0.4117)*0.4117,IF(T1282=0,(AI1282*0.07)*0.4117,U1282*0.4117)))</f>
        <v/>
      </c>
      <c r="AQ1282" s="47" t="str">
        <f aca="false">IF(AN1282="","",AO1282-AP1282)</f>
        <v/>
      </c>
      <c r="AR1282" s="50" t="str">
        <f aca="false">IFERROR(IF(AND(AC1282="SIM",Y1282="REVENDA",LEFT(AG1282,5)="ANEXO")*OR(AE1282="ANEXO I",AF1282="ANEXO II"),VLOOKUP(H1282,Dados!G:I,2,0),""),"INSERIR MVA")</f>
        <v/>
      </c>
      <c r="AS1282" s="48" t="str">
        <f aca="false">IF(LEFT(AG1282,5)="ANEXO",VLOOKUP(AG1282,Dados!$X$111:$Z$112,2,0)*(AI1282-Q1282),"")</f>
        <v/>
      </c>
      <c r="AT1282" s="48" t="str">
        <f aca="false">IFERROR(IF(AR1282="","",(AI1282*AR1282)+AI1282),"INSERIR MVA")</f>
        <v/>
      </c>
      <c r="AU1282" s="48" t="str">
        <f aca="false">IF(AT1282="","",IF(AY1282=0.04,U1282,AS1282*AY1282))</f>
        <v/>
      </c>
      <c r="AV1282" s="47" t="str">
        <f aca="false">IFERROR(IF(AU1282="","",(VLOOKUP(AG1282,Dados!$X$111:$Z$112,3,0)*AT1282*0.17)),"INSERIR MVA")</f>
        <v/>
      </c>
      <c r="AW1282" s="47" t="str">
        <f aca="false">IFERROR(IF(AR1282="","",AV1282-AU1282),"")</f>
        <v/>
      </c>
      <c r="AX1282" s="51" t="str">
        <f aca="false">IFERROR(IF(AC1282="NÃO","",IF(AM1282&lt;&gt;"",AM1282-W1282,IF(AQ1282&lt;&gt;"",AQ1282-W1282,IF(AW1282&lt;&gt;"",AW1282-W1282,"")))),"")</f>
        <v/>
      </c>
      <c r="AY1282" s="46" t="str">
        <f aca="false">IFERROR(IF(ISNA(VLOOKUP(R1282,Dados!$X$2:$Y$5,2,0)),VLOOKUP(D1282,Dados!$X$7:$Y$33,2,0),VLOOKUP(R1282,Dados!$X$2:$Y$5,2,0)),"")</f>
        <v/>
      </c>
      <c r="AZ1282" s="52" t="str">
        <f aca="false">IF(C1282="","",IF(AND(Y1282="CONSUMO",AC1282="NÃO")*OR(AG1282="-",AG1282="BIT"),IF(E1282&lt;&gt;"",(AI1282-(P1282+L1282-N1282+Q1282)*AY1282)/0.83),""))</f>
        <v/>
      </c>
      <c r="BA1282" s="51" t="str">
        <f aca="false">IF(AZ1282="","",AZ1282*0.17-((P1282+L1282-N1282+Q1282)*AY1282))</f>
        <v/>
      </c>
      <c r="BB1282" s="51" t="str">
        <f aca="false">IF(AND(Y1282="CONSUMO",AG1282="ANEXO I",AY1282&gt;4%),(AI1282-(P1282+L1282-N1282+Q1282)*0.0514)/0.83*(0.5177)*(0.17)-AI1282*0.0514,IF(AND(Y1282="CONSUMO",AG1282="ANEXO II",AY1282&gt;4%),(AI1282-(P1282+L1282-N1282+Q1282)*0.041)/0.83*(0.3295)*(0.17)-AI1282*0.041,IF(AND(Y1282="CONSUMO",AG1282="ANEXO I",AY1282=4%),(AI1282-(P1282+L1282-N1282+Q1282)*0.04)/0.83*(0.5177)*(0.17)-AI1282*0.04,IF(AND(Y1282="CONSUMO",AG1282="ANEXO II",AY1282=4%),(AI1282-(P1282+L1282-N1282+Q1282)*0.04)/0.83*(0.3295)*(0.17)-AI1282*0.04,""))))</f>
        <v/>
      </c>
      <c r="BC1282" s="51" t="str">
        <f aca="false">IF(C1282="","",IF(AND(Y1282="CONSUMO",AC1282="SIM")*OR(AG1282="-",AG1282="BIT"),IF(E1282&lt;&gt;"",(AI1282-(P1282+L1282-N1282+Q1282)*AY1282)/0.83),""))</f>
        <v/>
      </c>
      <c r="BD1282" s="51" t="str">
        <f aca="false">IF(BC1282="","",BC1282*0.17)</f>
        <v/>
      </c>
      <c r="BE1282" s="51" t="str">
        <f aca="false">IF(I1282=6908,0,IF(BC1282="","",BD1282-((P1282+L1282-N1282+Q1282)*AY1282)))</f>
        <v/>
      </c>
      <c r="BF1282" s="53" t="str">
        <f aca="false">IF(B1282="","",IF(OR(B1282="",E1282="Regime Normal"),0,(AI1282-Q1282)*VLOOKUP(R1282,Dados!$X$98:$Y$108,2,0)))</f>
        <v/>
      </c>
      <c r="BG1282" s="54" t="str">
        <f aca="false">IFERROR(VLOOKUP(I1282,Dados!$AC$27:$AD$43,2,0),IF(B1282="","",IF(D1282&lt;&gt;"MT",IF(AND(AC1282="SIM",Y1282="Revenda"),"2403",IF(AND(AC1282="SIM",Y1282="Consumo"),"2407",IF(AND(AC1282="NÃO",Y1282="Revenda"),"2102",IF(AND(AC1282="NÃO",Y1282="Consumo"),"2556",)))),REPLACE(I1282,1,1,1))))</f>
        <v/>
      </c>
    </row>
    <row r="1283" customFormat="false" ht="12.8" hidden="false" customHeight="true" outlineLevel="0" collapsed="false">
      <c r="Y1283" s="45"/>
      <c r="Z1283" s="46" t="str">
        <f aca="false">IF(B1283="","",(IFERROR(VLOOKUP(H1283,Dados!A$3:B$15000,2,0),"Não Encontrado")))</f>
        <v/>
      </c>
      <c r="AA1283" s="46" t="str">
        <f aca="false">IF(B1283="","",(IFERROR(VLOOKUP(G1283,Dados!C$3:E$15000,3,0),"Não Encontrado")))</f>
        <v/>
      </c>
      <c r="AB1283" s="46" t="str">
        <f aca="false">IFERROR(IF(Z1283&lt;&gt;"Não Encontrado",Z1283,IF(AA1283&lt;&gt;"Não Encontrado",AA1283,"")),"")</f>
        <v/>
      </c>
      <c r="AC1283" s="45" t="str">
        <f aca="false">IF(B1283="","",IF(AB1283="","NÃO","SIM"))</f>
        <v/>
      </c>
      <c r="AD1283" s="45" t="str">
        <f aca="false">IFERROR(VLOOKUP(G1283,Dados!$P$3:$R$500,3,0),"")</f>
        <v/>
      </c>
      <c r="AE1283" s="45" t="str">
        <f aca="false">IFERROR(VLOOKUP(G1283,Dados!$K$3:$L$500,2,0),"")</f>
        <v/>
      </c>
      <c r="AF1283" s="45" t="str">
        <f aca="false">IFERROR(VLOOKUP(G1283,Dados!$M$3:$N$500,2,0),"")</f>
        <v/>
      </c>
      <c r="AG1283" s="45" t="str">
        <f aca="false">IF(F1283="","",IF(AND(AD1283="",AE1283="",AF1283=""),"-",IF(AND(AD1283="BIT",AE1283="",AF1283=""),"BIT",IF(AND(AE1283="ANEXO I",AD1283="",AF1283=""),"ANEXO I",IF(AND(AF1283="ANEXO II",AD1283="",AE1283=""),"ANEXO II","Escolher")))))</f>
        <v/>
      </c>
      <c r="AH1283" s="45" t="str">
        <f aca="false">IF(AG1283&lt;&gt;"Pneus","",IFERROR(VLOOKUP(R1283,Dados!$X$2:$Z$5,3,0)*(AI1283-Q1283),VLOOKUP(D1283,Dados!$X$7:$Z$33,3,0)*(AI1283-Q1283)))</f>
        <v/>
      </c>
      <c r="AI1283" s="47" t="str">
        <f aca="false">IF(B1283="","",P1283+Q1283+O1283+M1283+L1283-N1283)</f>
        <v/>
      </c>
      <c r="AJ1283" s="48" t="str">
        <f aca="false">IFERROR(IF(AND(AC1283="SIM",AG1283="-",Y1283="REVENDA"),(AB1283/1+1)*AI1283,IF(AND(AC1283="SIM",AG1283="Pneus",Y1283="REVENDA"),(AB1283/1+1)*(AI1283-AH1283),"")),"")</f>
        <v/>
      </c>
      <c r="AK1283" s="48" t="str">
        <f aca="false">IF(AJ1283="","",AJ1283*17%)</f>
        <v/>
      </c>
      <c r="AL1283" s="48" t="str">
        <f aca="false">IFERROR(IF(AC1283="NÃO","",IF(AK1283="","",IF(E1283="Simples Nacional",BF1283,IF(T1283=0.12,U1283*0.5833337002,IF(T1283=0,AI1283*0.07,U1283))))),"")</f>
        <v/>
      </c>
      <c r="AM1283" s="47" t="str">
        <f aca="false">IFERROR(IF(AC1283="NÃO","",IF(OR(AG1283="-",AG1283="Pneus"),AK1283-AL1283,"")),"")</f>
        <v/>
      </c>
      <c r="AN1283" s="48" t="str">
        <f aca="false">IF(AND(Y1283="REVENDA",AC1283="SIM",AG1283="BIT"),((AB1283/1+1)*AI1283)*0.4117,"")</f>
        <v/>
      </c>
      <c r="AO1283" s="48" t="str">
        <f aca="false">IF(AN1283="","",AN1283*17%)</f>
        <v/>
      </c>
      <c r="AP1283" s="49" t="str">
        <f aca="false">IF(AN1283="","",IF(T1283=0.12,(U1283*0.4117)*0.4117,IF(T1283=0,(AI1283*0.07)*0.4117,U1283*0.4117)))</f>
        <v/>
      </c>
      <c r="AQ1283" s="47" t="str">
        <f aca="false">IF(AN1283="","",AO1283-AP1283)</f>
        <v/>
      </c>
      <c r="AR1283" s="50" t="str">
        <f aca="false">IFERROR(IF(AND(AC1283="SIM",Y1283="REVENDA",LEFT(AG1283,5)="ANEXO")*OR(AE1283="ANEXO I",AF1283="ANEXO II"),VLOOKUP(H1283,Dados!G:I,2,0),""),"INSERIR MVA")</f>
        <v/>
      </c>
      <c r="AS1283" s="48" t="str">
        <f aca="false">IF(LEFT(AG1283,5)="ANEXO",VLOOKUP(AG1283,Dados!$X$111:$Z$112,2,0)*(AI1283-Q1283),"")</f>
        <v/>
      </c>
      <c r="AT1283" s="48" t="str">
        <f aca="false">IFERROR(IF(AR1283="","",(AI1283*AR1283)+AI1283),"INSERIR MVA")</f>
        <v/>
      </c>
      <c r="AU1283" s="48" t="str">
        <f aca="false">IF(AT1283="","",IF(AY1283=0.04,U1283,AS1283*AY1283))</f>
        <v/>
      </c>
      <c r="AV1283" s="47" t="str">
        <f aca="false">IFERROR(IF(AU1283="","",(VLOOKUP(AG1283,Dados!$X$111:$Z$112,3,0)*AT1283*0.17)),"INSERIR MVA")</f>
        <v/>
      </c>
      <c r="AW1283" s="47" t="str">
        <f aca="false">IFERROR(IF(AR1283="","",AV1283-AU1283),"")</f>
        <v/>
      </c>
      <c r="AX1283" s="51" t="str">
        <f aca="false">IFERROR(IF(AC1283="NÃO","",IF(AM1283&lt;&gt;"",AM1283-W1283,IF(AQ1283&lt;&gt;"",AQ1283-W1283,IF(AW1283&lt;&gt;"",AW1283-W1283,"")))),"")</f>
        <v/>
      </c>
      <c r="AY1283" s="46" t="str">
        <f aca="false">IFERROR(IF(ISNA(VLOOKUP(R1283,Dados!$X$2:$Y$5,2,0)),VLOOKUP(D1283,Dados!$X$7:$Y$33,2,0),VLOOKUP(R1283,Dados!$X$2:$Y$5,2,0)),"")</f>
        <v/>
      </c>
      <c r="AZ1283" s="52" t="str">
        <f aca="false">IF(C1283="","",IF(AND(Y1283="CONSUMO",AC1283="NÃO")*OR(AG1283="-",AG1283="BIT"),IF(E1283&lt;&gt;"",(AI1283-(P1283+L1283-N1283+Q1283)*AY1283)/0.83),""))</f>
        <v/>
      </c>
      <c r="BA1283" s="51" t="str">
        <f aca="false">IF(AZ1283="","",AZ1283*0.17-((P1283+L1283-N1283+Q1283)*AY1283))</f>
        <v/>
      </c>
      <c r="BB1283" s="51" t="str">
        <f aca="false">IF(AND(Y1283="CONSUMO",AG1283="ANEXO I",AY1283&gt;4%),(AI1283-(P1283+L1283-N1283+Q1283)*0.0514)/0.83*(0.5177)*(0.17)-AI1283*0.0514,IF(AND(Y1283="CONSUMO",AG1283="ANEXO II",AY1283&gt;4%),(AI1283-(P1283+L1283-N1283+Q1283)*0.041)/0.83*(0.3295)*(0.17)-AI1283*0.041,IF(AND(Y1283="CONSUMO",AG1283="ANEXO I",AY1283=4%),(AI1283-(P1283+L1283-N1283+Q1283)*0.04)/0.83*(0.5177)*(0.17)-AI1283*0.04,IF(AND(Y1283="CONSUMO",AG1283="ANEXO II",AY1283=4%),(AI1283-(P1283+L1283-N1283+Q1283)*0.04)/0.83*(0.3295)*(0.17)-AI1283*0.04,""))))</f>
        <v/>
      </c>
      <c r="BC1283" s="51" t="str">
        <f aca="false">IF(C1283="","",IF(AND(Y1283="CONSUMO",AC1283="SIM")*OR(AG1283="-",AG1283="BIT"),IF(E1283&lt;&gt;"",(AI1283-(P1283+L1283-N1283+Q1283)*AY1283)/0.83),""))</f>
        <v/>
      </c>
      <c r="BD1283" s="51" t="str">
        <f aca="false">IF(BC1283="","",BC1283*0.17)</f>
        <v/>
      </c>
      <c r="BE1283" s="51" t="str">
        <f aca="false">IF(I1283=6908,0,IF(BC1283="","",BD1283-((P1283+L1283-N1283+Q1283)*AY1283)))</f>
        <v/>
      </c>
      <c r="BF1283" s="53" t="str">
        <f aca="false">IF(B1283="","",IF(OR(B1283="",E1283="Regime Normal"),0,(AI1283-Q1283)*VLOOKUP(R1283,Dados!$X$98:$Y$108,2,0)))</f>
        <v/>
      </c>
      <c r="BG1283" s="54" t="str">
        <f aca="false">IFERROR(VLOOKUP(I1283,Dados!$AC$27:$AD$43,2,0),IF(B1283="","",IF(D1283&lt;&gt;"MT",IF(AND(AC1283="SIM",Y1283="Revenda"),"2403",IF(AND(AC1283="SIM",Y1283="Consumo"),"2407",IF(AND(AC1283="NÃO",Y1283="Revenda"),"2102",IF(AND(AC1283="NÃO",Y1283="Consumo"),"2556",)))),REPLACE(I1283,1,1,1))))</f>
        <v/>
      </c>
    </row>
    <row r="1284" customFormat="false" ht="12.8" hidden="false" customHeight="true" outlineLevel="0" collapsed="false">
      <c r="Y1284" s="45"/>
      <c r="Z1284" s="46" t="str">
        <f aca="false">IF(B1284="","",(IFERROR(VLOOKUP(H1284,Dados!A$3:B$15000,2,0),"Não Encontrado")))</f>
        <v/>
      </c>
      <c r="AA1284" s="46" t="str">
        <f aca="false">IF(B1284="","",(IFERROR(VLOOKUP(G1284,Dados!C$3:E$15000,3,0),"Não Encontrado")))</f>
        <v/>
      </c>
      <c r="AB1284" s="46" t="str">
        <f aca="false">IFERROR(IF(Z1284&lt;&gt;"Não Encontrado",Z1284,IF(AA1284&lt;&gt;"Não Encontrado",AA1284,"")),"")</f>
        <v/>
      </c>
      <c r="AC1284" s="45" t="str">
        <f aca="false">IF(B1284="","",IF(AB1284="","NÃO","SIM"))</f>
        <v/>
      </c>
      <c r="AD1284" s="45" t="str">
        <f aca="false">IFERROR(VLOOKUP(G1284,Dados!$P$3:$R$500,3,0),"")</f>
        <v/>
      </c>
      <c r="AE1284" s="45" t="str">
        <f aca="false">IFERROR(VLOOKUP(G1284,Dados!$K$3:$L$500,2,0),"")</f>
        <v/>
      </c>
      <c r="AF1284" s="45" t="str">
        <f aca="false">IFERROR(VLOOKUP(G1284,Dados!$M$3:$N$500,2,0),"")</f>
        <v/>
      </c>
      <c r="AG1284" s="45" t="str">
        <f aca="false">IF(F1284="","",IF(AND(AD1284="",AE1284="",AF1284=""),"-",IF(AND(AD1284="BIT",AE1284="",AF1284=""),"BIT",IF(AND(AE1284="ANEXO I",AD1284="",AF1284=""),"ANEXO I",IF(AND(AF1284="ANEXO II",AD1284="",AE1284=""),"ANEXO II","Escolher")))))</f>
        <v/>
      </c>
      <c r="AH1284" s="45" t="str">
        <f aca="false">IF(AG1284&lt;&gt;"Pneus","",IFERROR(VLOOKUP(R1284,Dados!$X$2:$Z$5,3,0)*(AI1284-Q1284),VLOOKUP(D1284,Dados!$X$7:$Z$33,3,0)*(AI1284-Q1284)))</f>
        <v/>
      </c>
      <c r="AI1284" s="47" t="str">
        <f aca="false">IF(B1284="","",P1284+Q1284+O1284+M1284+L1284-N1284)</f>
        <v/>
      </c>
      <c r="AJ1284" s="48" t="str">
        <f aca="false">IFERROR(IF(AND(AC1284="SIM",AG1284="-",Y1284="REVENDA"),(AB1284/1+1)*AI1284,IF(AND(AC1284="SIM",AG1284="Pneus",Y1284="REVENDA"),(AB1284/1+1)*(AI1284-AH1284),"")),"")</f>
        <v/>
      </c>
      <c r="AK1284" s="48" t="str">
        <f aca="false">IF(AJ1284="","",AJ1284*17%)</f>
        <v/>
      </c>
      <c r="AL1284" s="48" t="str">
        <f aca="false">IFERROR(IF(AC1284="NÃO","",IF(AK1284="","",IF(E1284="Simples Nacional",BF1284,IF(T1284=0.12,U1284*0.5833337002,IF(T1284=0,AI1284*0.07,U1284))))),"")</f>
        <v/>
      </c>
      <c r="AM1284" s="47" t="str">
        <f aca="false">IFERROR(IF(AC1284="NÃO","",IF(OR(AG1284="-",AG1284="Pneus"),AK1284-AL1284,"")),"")</f>
        <v/>
      </c>
      <c r="AN1284" s="48" t="str">
        <f aca="false">IF(AND(Y1284="REVENDA",AC1284="SIM",AG1284="BIT"),((AB1284/1+1)*AI1284)*0.4117,"")</f>
        <v/>
      </c>
      <c r="AO1284" s="48" t="str">
        <f aca="false">IF(AN1284="","",AN1284*17%)</f>
        <v/>
      </c>
      <c r="AP1284" s="49" t="str">
        <f aca="false">IF(AN1284="","",IF(T1284=0.12,(U1284*0.4117)*0.4117,IF(T1284=0,(AI1284*0.07)*0.4117,U1284*0.4117)))</f>
        <v/>
      </c>
      <c r="AQ1284" s="47" t="str">
        <f aca="false">IF(AN1284="","",AO1284-AP1284)</f>
        <v/>
      </c>
      <c r="AR1284" s="50" t="str">
        <f aca="false">IFERROR(IF(AND(AC1284="SIM",Y1284="REVENDA",LEFT(AG1284,5)="ANEXO")*OR(AE1284="ANEXO I",AF1284="ANEXO II"),VLOOKUP(H1284,Dados!G:I,2,0),""),"INSERIR MVA")</f>
        <v/>
      </c>
      <c r="AS1284" s="48" t="str">
        <f aca="false">IF(LEFT(AG1284,5)="ANEXO",VLOOKUP(AG1284,Dados!$X$111:$Z$112,2,0)*(AI1284-Q1284),"")</f>
        <v/>
      </c>
      <c r="AT1284" s="48" t="str">
        <f aca="false">IFERROR(IF(AR1284="","",(AI1284*AR1284)+AI1284),"INSERIR MVA")</f>
        <v/>
      </c>
      <c r="AU1284" s="48" t="str">
        <f aca="false">IF(AT1284="","",IF(AY1284=0.04,U1284,AS1284*AY1284))</f>
        <v/>
      </c>
      <c r="AV1284" s="47" t="str">
        <f aca="false">IFERROR(IF(AU1284="","",(VLOOKUP(AG1284,Dados!$X$111:$Z$112,3,0)*AT1284*0.17)),"INSERIR MVA")</f>
        <v/>
      </c>
      <c r="AW1284" s="47" t="str">
        <f aca="false">IFERROR(IF(AR1284="","",AV1284-AU1284),"")</f>
        <v/>
      </c>
      <c r="AX1284" s="51" t="str">
        <f aca="false">IFERROR(IF(AC1284="NÃO","",IF(AM1284&lt;&gt;"",AM1284-W1284,IF(AQ1284&lt;&gt;"",AQ1284-W1284,IF(AW1284&lt;&gt;"",AW1284-W1284,"")))),"")</f>
        <v/>
      </c>
      <c r="AY1284" s="46" t="str">
        <f aca="false">IFERROR(IF(ISNA(VLOOKUP(R1284,Dados!$X$2:$Y$5,2,0)),VLOOKUP(D1284,Dados!$X$7:$Y$33,2,0),VLOOKUP(R1284,Dados!$X$2:$Y$5,2,0)),"")</f>
        <v/>
      </c>
      <c r="AZ1284" s="52" t="str">
        <f aca="false">IF(C1284="","",IF(AND(Y1284="CONSUMO",AC1284="NÃO")*OR(AG1284="-",AG1284="BIT"),IF(E1284&lt;&gt;"",(AI1284-(P1284+L1284-N1284+Q1284)*AY1284)/0.83),""))</f>
        <v/>
      </c>
      <c r="BA1284" s="51" t="str">
        <f aca="false">IF(AZ1284="","",AZ1284*0.17-((P1284+L1284-N1284+Q1284)*AY1284))</f>
        <v/>
      </c>
      <c r="BB1284" s="51" t="str">
        <f aca="false">IF(AND(Y1284="CONSUMO",AG1284="ANEXO I",AY1284&gt;4%),(AI1284-(P1284+L1284-N1284+Q1284)*0.0514)/0.83*(0.5177)*(0.17)-AI1284*0.0514,IF(AND(Y1284="CONSUMO",AG1284="ANEXO II",AY1284&gt;4%),(AI1284-(P1284+L1284-N1284+Q1284)*0.041)/0.83*(0.3295)*(0.17)-AI1284*0.041,IF(AND(Y1284="CONSUMO",AG1284="ANEXO I",AY1284=4%),(AI1284-(P1284+L1284-N1284+Q1284)*0.04)/0.83*(0.5177)*(0.17)-AI1284*0.04,IF(AND(Y1284="CONSUMO",AG1284="ANEXO II",AY1284=4%),(AI1284-(P1284+L1284-N1284+Q1284)*0.04)/0.83*(0.3295)*(0.17)-AI1284*0.04,""))))</f>
        <v/>
      </c>
      <c r="BC1284" s="51" t="str">
        <f aca="false">IF(C1284="","",IF(AND(Y1284="CONSUMO",AC1284="SIM")*OR(AG1284="-",AG1284="BIT"),IF(E1284&lt;&gt;"",(AI1284-(P1284+L1284-N1284+Q1284)*AY1284)/0.83),""))</f>
        <v/>
      </c>
      <c r="BD1284" s="51" t="str">
        <f aca="false">IF(BC1284="","",BC1284*0.17)</f>
        <v/>
      </c>
      <c r="BE1284" s="51" t="str">
        <f aca="false">IF(I1284=6908,0,IF(BC1284="","",BD1284-((P1284+L1284-N1284+Q1284)*AY1284)))</f>
        <v/>
      </c>
      <c r="BF1284" s="53" t="str">
        <f aca="false">IF(B1284="","",IF(OR(B1284="",E1284="Regime Normal"),0,(AI1284-Q1284)*VLOOKUP(R1284,Dados!$X$98:$Y$108,2,0)))</f>
        <v/>
      </c>
      <c r="BG1284" s="54" t="str">
        <f aca="false">IFERROR(VLOOKUP(I1284,Dados!$AC$27:$AD$43,2,0),IF(B1284="","",IF(D1284&lt;&gt;"MT",IF(AND(AC1284="SIM",Y1284="Revenda"),"2403",IF(AND(AC1284="SIM",Y1284="Consumo"),"2407",IF(AND(AC1284="NÃO",Y1284="Revenda"),"2102",IF(AND(AC1284="NÃO",Y1284="Consumo"),"2556",)))),REPLACE(I1284,1,1,1))))</f>
        <v/>
      </c>
    </row>
    <row r="1285" customFormat="false" ht="12.8" hidden="false" customHeight="true" outlineLevel="0" collapsed="false">
      <c r="Y1285" s="45"/>
      <c r="Z1285" s="46" t="str">
        <f aca="false">IF(B1285="","",(IFERROR(VLOOKUP(H1285,Dados!A$3:B$15000,2,0),"Não Encontrado")))</f>
        <v/>
      </c>
      <c r="AA1285" s="46" t="str">
        <f aca="false">IF(B1285="","",(IFERROR(VLOOKUP(G1285,Dados!C$3:E$15000,3,0),"Não Encontrado")))</f>
        <v/>
      </c>
      <c r="AB1285" s="46" t="str">
        <f aca="false">IFERROR(IF(Z1285&lt;&gt;"Não Encontrado",Z1285,IF(AA1285&lt;&gt;"Não Encontrado",AA1285,"")),"")</f>
        <v/>
      </c>
      <c r="AC1285" s="45" t="str">
        <f aca="false">IF(B1285="","",IF(AB1285="","NÃO","SIM"))</f>
        <v/>
      </c>
      <c r="AD1285" s="45" t="str">
        <f aca="false">IFERROR(VLOOKUP(G1285,Dados!$P$3:$R$500,3,0),"")</f>
        <v/>
      </c>
      <c r="AE1285" s="45" t="str">
        <f aca="false">IFERROR(VLOOKUP(G1285,Dados!$K$3:$L$500,2,0),"")</f>
        <v/>
      </c>
      <c r="AF1285" s="45" t="str">
        <f aca="false">IFERROR(VLOOKUP(G1285,Dados!$M$3:$N$500,2,0),"")</f>
        <v/>
      </c>
      <c r="AG1285" s="45" t="str">
        <f aca="false">IF(F1285="","",IF(AND(AD1285="",AE1285="",AF1285=""),"-",IF(AND(AD1285="BIT",AE1285="",AF1285=""),"BIT",IF(AND(AE1285="ANEXO I",AD1285="",AF1285=""),"ANEXO I",IF(AND(AF1285="ANEXO II",AD1285="",AE1285=""),"ANEXO II","Escolher")))))</f>
        <v/>
      </c>
      <c r="AH1285" s="45" t="str">
        <f aca="false">IF(AG1285&lt;&gt;"Pneus","",IFERROR(VLOOKUP(R1285,Dados!$X$2:$Z$5,3,0)*(AI1285-Q1285),VLOOKUP(D1285,Dados!$X$7:$Z$33,3,0)*(AI1285-Q1285)))</f>
        <v/>
      </c>
      <c r="AI1285" s="47" t="str">
        <f aca="false">IF(B1285="","",P1285+Q1285+O1285+M1285+L1285-N1285)</f>
        <v/>
      </c>
      <c r="AJ1285" s="48" t="str">
        <f aca="false">IFERROR(IF(AND(AC1285="SIM",AG1285="-",Y1285="REVENDA"),(AB1285/1+1)*AI1285,IF(AND(AC1285="SIM",AG1285="Pneus",Y1285="REVENDA"),(AB1285/1+1)*(AI1285-AH1285),"")),"")</f>
        <v/>
      </c>
      <c r="AK1285" s="48" t="str">
        <f aca="false">IF(AJ1285="","",AJ1285*17%)</f>
        <v/>
      </c>
      <c r="AL1285" s="48" t="str">
        <f aca="false">IFERROR(IF(AC1285="NÃO","",IF(AK1285="","",IF(E1285="Simples Nacional",BF1285,IF(T1285=0.12,U1285*0.5833337002,IF(T1285=0,AI1285*0.07,U1285))))),"")</f>
        <v/>
      </c>
      <c r="AM1285" s="47" t="str">
        <f aca="false">IFERROR(IF(AC1285="NÃO","",IF(OR(AG1285="-",AG1285="Pneus"),AK1285-AL1285,"")),"")</f>
        <v/>
      </c>
      <c r="AN1285" s="48" t="str">
        <f aca="false">IF(AND(Y1285="REVENDA",AC1285="SIM",AG1285="BIT"),((AB1285/1+1)*AI1285)*0.4117,"")</f>
        <v/>
      </c>
      <c r="AO1285" s="48" t="str">
        <f aca="false">IF(AN1285="","",AN1285*17%)</f>
        <v/>
      </c>
      <c r="AP1285" s="49" t="str">
        <f aca="false">IF(AN1285="","",IF(T1285=0.12,(U1285*0.4117)*0.4117,IF(T1285=0,(AI1285*0.07)*0.4117,U1285*0.4117)))</f>
        <v/>
      </c>
      <c r="AQ1285" s="47" t="str">
        <f aca="false">IF(AN1285="","",AO1285-AP1285)</f>
        <v/>
      </c>
      <c r="AR1285" s="50" t="str">
        <f aca="false">IFERROR(IF(AND(AC1285="SIM",Y1285="REVENDA",LEFT(AG1285,5)="ANEXO")*OR(AE1285="ANEXO I",AF1285="ANEXO II"),VLOOKUP(H1285,Dados!G:I,2,0),""),"INSERIR MVA")</f>
        <v/>
      </c>
      <c r="AS1285" s="48" t="str">
        <f aca="false">IF(LEFT(AG1285,5)="ANEXO",VLOOKUP(AG1285,Dados!$X$111:$Z$112,2,0)*(AI1285-Q1285),"")</f>
        <v/>
      </c>
      <c r="AT1285" s="48" t="str">
        <f aca="false">IFERROR(IF(AR1285="","",(AI1285*AR1285)+AI1285),"INSERIR MVA")</f>
        <v/>
      </c>
      <c r="AU1285" s="48" t="str">
        <f aca="false">IF(AT1285="","",IF(AY1285=0.04,U1285,AS1285*AY1285))</f>
        <v/>
      </c>
      <c r="AV1285" s="47" t="str">
        <f aca="false">IFERROR(IF(AU1285="","",(VLOOKUP(AG1285,Dados!$X$111:$Z$112,3,0)*AT1285*0.17)),"INSERIR MVA")</f>
        <v/>
      </c>
      <c r="AW1285" s="47" t="str">
        <f aca="false">IFERROR(IF(AR1285="","",AV1285-AU1285),"")</f>
        <v/>
      </c>
      <c r="AX1285" s="51" t="str">
        <f aca="false">IFERROR(IF(AC1285="NÃO","",IF(AM1285&lt;&gt;"",AM1285-W1285,IF(AQ1285&lt;&gt;"",AQ1285-W1285,IF(AW1285&lt;&gt;"",AW1285-W1285,"")))),"")</f>
        <v/>
      </c>
      <c r="AY1285" s="46" t="str">
        <f aca="false">IFERROR(IF(ISNA(VLOOKUP(R1285,Dados!$X$2:$Y$5,2,0)),VLOOKUP(D1285,Dados!$X$7:$Y$33,2,0),VLOOKUP(R1285,Dados!$X$2:$Y$5,2,0)),"")</f>
        <v/>
      </c>
      <c r="AZ1285" s="52" t="str">
        <f aca="false">IF(C1285="","",IF(AND(Y1285="CONSUMO",AC1285="NÃO")*OR(AG1285="-",AG1285="BIT"),IF(E1285&lt;&gt;"",(AI1285-(P1285+L1285-N1285+Q1285)*AY1285)/0.83),""))</f>
        <v/>
      </c>
      <c r="BA1285" s="51" t="str">
        <f aca="false">IF(AZ1285="","",AZ1285*0.17-((P1285+L1285-N1285+Q1285)*AY1285))</f>
        <v/>
      </c>
      <c r="BB1285" s="51" t="str">
        <f aca="false">IF(AND(Y1285="CONSUMO",AG1285="ANEXO I",AY1285&gt;4%),(AI1285-(P1285+L1285-N1285+Q1285)*0.0514)/0.83*(0.5177)*(0.17)-AI1285*0.0514,IF(AND(Y1285="CONSUMO",AG1285="ANEXO II",AY1285&gt;4%),(AI1285-(P1285+L1285-N1285+Q1285)*0.041)/0.83*(0.3295)*(0.17)-AI1285*0.041,IF(AND(Y1285="CONSUMO",AG1285="ANEXO I",AY1285=4%),(AI1285-(P1285+L1285-N1285+Q1285)*0.04)/0.83*(0.5177)*(0.17)-AI1285*0.04,IF(AND(Y1285="CONSUMO",AG1285="ANEXO II",AY1285=4%),(AI1285-(P1285+L1285-N1285+Q1285)*0.04)/0.83*(0.3295)*(0.17)-AI1285*0.04,""))))</f>
        <v/>
      </c>
      <c r="BC1285" s="51" t="str">
        <f aca="false">IF(C1285="","",IF(AND(Y1285="CONSUMO",AC1285="SIM")*OR(AG1285="-",AG1285="BIT"),IF(E1285&lt;&gt;"",(AI1285-(P1285+L1285-N1285+Q1285)*AY1285)/0.83),""))</f>
        <v/>
      </c>
      <c r="BD1285" s="51" t="str">
        <f aca="false">IF(BC1285="","",BC1285*0.17)</f>
        <v/>
      </c>
      <c r="BE1285" s="51" t="str">
        <f aca="false">IF(I1285=6908,0,IF(BC1285="","",BD1285-((P1285+L1285-N1285+Q1285)*AY1285)))</f>
        <v/>
      </c>
      <c r="BF1285" s="53" t="str">
        <f aca="false">IF(B1285="","",IF(OR(B1285="",E1285="Regime Normal"),0,(AI1285-Q1285)*VLOOKUP(R1285,Dados!$X$98:$Y$108,2,0)))</f>
        <v/>
      </c>
      <c r="BG1285" s="54" t="str">
        <f aca="false">IFERROR(VLOOKUP(I1285,Dados!$AC$27:$AD$43,2,0),IF(B1285="","",IF(D1285&lt;&gt;"MT",IF(AND(AC1285="SIM",Y1285="Revenda"),"2403",IF(AND(AC1285="SIM",Y1285="Consumo"),"2407",IF(AND(AC1285="NÃO",Y1285="Revenda"),"2102",IF(AND(AC1285="NÃO",Y1285="Consumo"),"2556",)))),REPLACE(I1285,1,1,1))))</f>
        <v/>
      </c>
    </row>
    <row r="1286" customFormat="false" ht="12.8" hidden="false" customHeight="true" outlineLevel="0" collapsed="false">
      <c r="Y1286" s="45"/>
      <c r="Z1286" s="46" t="str">
        <f aca="false">IF(B1286="","",(IFERROR(VLOOKUP(H1286,Dados!A$3:B$15000,2,0),"Não Encontrado")))</f>
        <v/>
      </c>
      <c r="AA1286" s="46" t="str">
        <f aca="false">IF(B1286="","",(IFERROR(VLOOKUP(G1286,Dados!C$3:E$15000,3,0),"Não Encontrado")))</f>
        <v/>
      </c>
      <c r="AB1286" s="46" t="str">
        <f aca="false">IFERROR(IF(Z1286&lt;&gt;"Não Encontrado",Z1286,IF(AA1286&lt;&gt;"Não Encontrado",AA1286,"")),"")</f>
        <v/>
      </c>
      <c r="AC1286" s="45" t="str">
        <f aca="false">IF(B1286="","",IF(AB1286="","NÃO","SIM"))</f>
        <v/>
      </c>
      <c r="AD1286" s="45" t="str">
        <f aca="false">IFERROR(VLOOKUP(G1286,Dados!$P$3:$R$500,3,0),"")</f>
        <v/>
      </c>
      <c r="AE1286" s="45" t="str">
        <f aca="false">IFERROR(VLOOKUP(G1286,Dados!$K$3:$L$500,2,0),"")</f>
        <v/>
      </c>
      <c r="AF1286" s="45" t="str">
        <f aca="false">IFERROR(VLOOKUP(G1286,Dados!$M$3:$N$500,2,0),"")</f>
        <v/>
      </c>
      <c r="AG1286" s="45" t="str">
        <f aca="false">IF(F1286="","",IF(AND(AD1286="",AE1286="",AF1286=""),"-",IF(AND(AD1286="BIT",AE1286="",AF1286=""),"BIT",IF(AND(AE1286="ANEXO I",AD1286="",AF1286=""),"ANEXO I",IF(AND(AF1286="ANEXO II",AD1286="",AE1286=""),"ANEXO II","Escolher")))))</f>
        <v/>
      </c>
      <c r="AH1286" s="45" t="str">
        <f aca="false">IF(AG1286&lt;&gt;"Pneus","",IFERROR(VLOOKUP(R1286,Dados!$X$2:$Z$5,3,0)*(AI1286-Q1286),VLOOKUP(D1286,Dados!$X$7:$Z$33,3,0)*(AI1286-Q1286)))</f>
        <v/>
      </c>
      <c r="AI1286" s="47" t="str">
        <f aca="false">IF(B1286="","",P1286+Q1286+O1286+M1286+L1286-N1286)</f>
        <v/>
      </c>
      <c r="AJ1286" s="48" t="str">
        <f aca="false">IFERROR(IF(AND(AC1286="SIM",AG1286="-",Y1286="REVENDA"),(AB1286/1+1)*AI1286,IF(AND(AC1286="SIM",AG1286="Pneus",Y1286="REVENDA"),(AB1286/1+1)*(AI1286-AH1286),"")),"")</f>
        <v/>
      </c>
      <c r="AK1286" s="48" t="str">
        <f aca="false">IF(AJ1286="","",AJ1286*17%)</f>
        <v/>
      </c>
      <c r="AL1286" s="48" t="str">
        <f aca="false">IFERROR(IF(AC1286="NÃO","",IF(AK1286="","",IF(E1286="Simples Nacional",BF1286,IF(T1286=0.12,U1286*0.5833337002,IF(T1286=0,AI1286*0.07,U1286))))),"")</f>
        <v/>
      </c>
      <c r="AM1286" s="47" t="str">
        <f aca="false">IFERROR(IF(AC1286="NÃO","",IF(OR(AG1286="-",AG1286="Pneus"),AK1286-AL1286,"")),"")</f>
        <v/>
      </c>
      <c r="AN1286" s="48" t="str">
        <f aca="false">IF(AND(Y1286="REVENDA",AC1286="SIM",AG1286="BIT"),((AB1286/1+1)*AI1286)*0.4117,"")</f>
        <v/>
      </c>
      <c r="AO1286" s="48" t="str">
        <f aca="false">IF(AN1286="","",AN1286*17%)</f>
        <v/>
      </c>
      <c r="AP1286" s="49" t="str">
        <f aca="false">IF(AN1286="","",IF(T1286=0.12,(U1286*0.4117)*0.4117,IF(T1286=0,(AI1286*0.07)*0.4117,U1286*0.4117)))</f>
        <v/>
      </c>
      <c r="AQ1286" s="47" t="str">
        <f aca="false">IF(AN1286="","",AO1286-AP1286)</f>
        <v/>
      </c>
      <c r="AR1286" s="50" t="str">
        <f aca="false">IFERROR(IF(AND(AC1286="SIM",Y1286="REVENDA",LEFT(AG1286,5)="ANEXO")*OR(AE1286="ANEXO I",AF1286="ANEXO II"),VLOOKUP(H1286,Dados!G:I,2,0),""),"INSERIR MVA")</f>
        <v/>
      </c>
      <c r="AS1286" s="48" t="str">
        <f aca="false">IF(LEFT(AG1286,5)="ANEXO",VLOOKUP(AG1286,Dados!$X$111:$Z$112,2,0)*(AI1286-Q1286),"")</f>
        <v/>
      </c>
      <c r="AT1286" s="48" t="str">
        <f aca="false">IFERROR(IF(AR1286="","",(AI1286*AR1286)+AI1286),"INSERIR MVA")</f>
        <v/>
      </c>
      <c r="AU1286" s="48" t="str">
        <f aca="false">IF(AT1286="","",IF(AY1286=0.04,U1286,AS1286*AY1286))</f>
        <v/>
      </c>
      <c r="AV1286" s="47" t="str">
        <f aca="false">IFERROR(IF(AU1286="","",(VLOOKUP(AG1286,Dados!$X$111:$Z$112,3,0)*AT1286*0.17)),"INSERIR MVA")</f>
        <v/>
      </c>
      <c r="AW1286" s="47" t="str">
        <f aca="false">IFERROR(IF(AR1286="","",AV1286-AU1286),"")</f>
        <v/>
      </c>
      <c r="AX1286" s="51" t="str">
        <f aca="false">IFERROR(IF(AC1286="NÃO","",IF(AM1286&lt;&gt;"",AM1286-W1286,IF(AQ1286&lt;&gt;"",AQ1286-W1286,IF(AW1286&lt;&gt;"",AW1286-W1286,"")))),"")</f>
        <v/>
      </c>
      <c r="AY1286" s="46" t="str">
        <f aca="false">IFERROR(IF(ISNA(VLOOKUP(R1286,Dados!$X$2:$Y$5,2,0)),VLOOKUP(D1286,Dados!$X$7:$Y$33,2,0),VLOOKUP(R1286,Dados!$X$2:$Y$5,2,0)),"")</f>
        <v/>
      </c>
      <c r="AZ1286" s="52" t="str">
        <f aca="false">IF(C1286="","",IF(AND(Y1286="CONSUMO",AC1286="NÃO")*OR(AG1286="-",AG1286="BIT"),IF(E1286&lt;&gt;"",(AI1286-(P1286+L1286-N1286+Q1286)*AY1286)/0.83),""))</f>
        <v/>
      </c>
      <c r="BA1286" s="51" t="str">
        <f aca="false">IF(AZ1286="","",AZ1286*0.17-((P1286+L1286-N1286+Q1286)*AY1286))</f>
        <v/>
      </c>
      <c r="BB1286" s="51" t="str">
        <f aca="false">IF(AND(Y1286="CONSUMO",AG1286="ANEXO I",AY1286&gt;4%),(AI1286-(P1286+L1286-N1286+Q1286)*0.0514)/0.83*(0.5177)*(0.17)-AI1286*0.0514,IF(AND(Y1286="CONSUMO",AG1286="ANEXO II",AY1286&gt;4%),(AI1286-(P1286+L1286-N1286+Q1286)*0.041)/0.83*(0.3295)*(0.17)-AI1286*0.041,IF(AND(Y1286="CONSUMO",AG1286="ANEXO I",AY1286=4%),(AI1286-(P1286+L1286-N1286+Q1286)*0.04)/0.83*(0.5177)*(0.17)-AI1286*0.04,IF(AND(Y1286="CONSUMO",AG1286="ANEXO II",AY1286=4%),(AI1286-(P1286+L1286-N1286+Q1286)*0.04)/0.83*(0.3295)*(0.17)-AI1286*0.04,""))))</f>
        <v/>
      </c>
      <c r="BC1286" s="51" t="str">
        <f aca="false">IF(C1286="","",IF(AND(Y1286="CONSUMO",AC1286="SIM")*OR(AG1286="-",AG1286="BIT"),IF(E1286&lt;&gt;"",(AI1286-(P1286+L1286-N1286+Q1286)*AY1286)/0.83),""))</f>
        <v/>
      </c>
      <c r="BD1286" s="51" t="str">
        <f aca="false">IF(BC1286="","",BC1286*0.17)</f>
        <v/>
      </c>
      <c r="BE1286" s="51" t="str">
        <f aca="false">IF(I1286=6908,0,IF(BC1286="","",BD1286-((P1286+L1286-N1286+Q1286)*AY1286)))</f>
        <v/>
      </c>
      <c r="BF1286" s="53" t="str">
        <f aca="false">IF(B1286="","",IF(OR(B1286="",E1286="Regime Normal"),0,(AI1286-Q1286)*VLOOKUP(R1286,Dados!$X$98:$Y$108,2,0)))</f>
        <v/>
      </c>
      <c r="BG1286" s="54" t="str">
        <f aca="false">IFERROR(VLOOKUP(I1286,Dados!$AC$27:$AD$43,2,0),IF(B1286="","",IF(D1286&lt;&gt;"MT",IF(AND(AC1286="SIM",Y1286="Revenda"),"2403",IF(AND(AC1286="SIM",Y1286="Consumo"),"2407",IF(AND(AC1286="NÃO",Y1286="Revenda"),"2102",IF(AND(AC1286="NÃO",Y1286="Consumo"),"2556",)))),REPLACE(I1286,1,1,1))))</f>
        <v/>
      </c>
    </row>
    <row r="1287" customFormat="false" ht="12.8" hidden="false" customHeight="true" outlineLevel="0" collapsed="false">
      <c r="Y1287" s="45"/>
      <c r="Z1287" s="46" t="str">
        <f aca="false">IF(B1287="","",(IFERROR(VLOOKUP(H1287,Dados!A$3:B$15000,2,0),"Não Encontrado")))</f>
        <v/>
      </c>
      <c r="AA1287" s="46" t="str">
        <f aca="false">IF(B1287="","",(IFERROR(VLOOKUP(G1287,Dados!C$3:E$15000,3,0),"Não Encontrado")))</f>
        <v/>
      </c>
      <c r="AB1287" s="46" t="str">
        <f aca="false">IFERROR(IF(Z1287&lt;&gt;"Não Encontrado",Z1287,IF(AA1287&lt;&gt;"Não Encontrado",AA1287,"")),"")</f>
        <v/>
      </c>
      <c r="AC1287" s="45" t="str">
        <f aca="false">IF(B1287="","",IF(AB1287="","NÃO","SIM"))</f>
        <v/>
      </c>
      <c r="AD1287" s="45" t="str">
        <f aca="false">IFERROR(VLOOKUP(G1287,Dados!$P$3:$R$500,3,0),"")</f>
        <v/>
      </c>
      <c r="AE1287" s="45" t="str">
        <f aca="false">IFERROR(VLOOKUP(G1287,Dados!$K$3:$L$500,2,0),"")</f>
        <v/>
      </c>
      <c r="AF1287" s="45" t="str">
        <f aca="false">IFERROR(VLOOKUP(G1287,Dados!$M$3:$N$500,2,0),"")</f>
        <v/>
      </c>
      <c r="AG1287" s="45" t="str">
        <f aca="false">IF(F1287="","",IF(AND(AD1287="",AE1287="",AF1287=""),"-",IF(AND(AD1287="BIT",AE1287="",AF1287=""),"BIT",IF(AND(AE1287="ANEXO I",AD1287="",AF1287=""),"ANEXO I",IF(AND(AF1287="ANEXO II",AD1287="",AE1287=""),"ANEXO II","Escolher")))))</f>
        <v/>
      </c>
      <c r="AH1287" s="45" t="str">
        <f aca="false">IF(AG1287&lt;&gt;"Pneus","",IFERROR(VLOOKUP(R1287,Dados!$X$2:$Z$5,3,0)*(AI1287-Q1287),VLOOKUP(D1287,Dados!$X$7:$Z$33,3,0)*(AI1287-Q1287)))</f>
        <v/>
      </c>
      <c r="AI1287" s="47" t="str">
        <f aca="false">IF(B1287="","",P1287+Q1287+O1287+M1287+L1287-N1287)</f>
        <v/>
      </c>
      <c r="AJ1287" s="48" t="str">
        <f aca="false">IFERROR(IF(AND(AC1287="SIM",AG1287="-",Y1287="REVENDA"),(AB1287/1+1)*AI1287,IF(AND(AC1287="SIM",AG1287="Pneus",Y1287="REVENDA"),(AB1287/1+1)*(AI1287-AH1287),"")),"")</f>
        <v/>
      </c>
      <c r="AK1287" s="48" t="str">
        <f aca="false">IF(AJ1287="","",AJ1287*17%)</f>
        <v/>
      </c>
      <c r="AL1287" s="48" t="str">
        <f aca="false">IFERROR(IF(AC1287="NÃO","",IF(AK1287="","",IF(E1287="Simples Nacional",BF1287,IF(T1287=0.12,U1287*0.5833337002,IF(T1287=0,AI1287*0.07,U1287))))),"")</f>
        <v/>
      </c>
      <c r="AM1287" s="47" t="str">
        <f aca="false">IFERROR(IF(AC1287="NÃO","",IF(OR(AG1287="-",AG1287="Pneus"),AK1287-AL1287,"")),"")</f>
        <v/>
      </c>
      <c r="AN1287" s="48" t="str">
        <f aca="false">IF(AND(Y1287="REVENDA",AC1287="SIM",AG1287="BIT"),((AB1287/1+1)*AI1287)*0.4117,"")</f>
        <v/>
      </c>
      <c r="AO1287" s="48" t="str">
        <f aca="false">IF(AN1287="","",AN1287*17%)</f>
        <v/>
      </c>
      <c r="AP1287" s="49" t="str">
        <f aca="false">IF(AN1287="","",IF(T1287=0.12,(U1287*0.4117)*0.4117,IF(T1287=0,(AI1287*0.07)*0.4117,U1287*0.4117)))</f>
        <v/>
      </c>
      <c r="AQ1287" s="47" t="str">
        <f aca="false">IF(AN1287="","",AO1287-AP1287)</f>
        <v/>
      </c>
      <c r="AR1287" s="50" t="str">
        <f aca="false">IFERROR(IF(AND(AC1287="SIM",Y1287="REVENDA",LEFT(AG1287,5)="ANEXO")*OR(AE1287="ANEXO I",AF1287="ANEXO II"),VLOOKUP(H1287,Dados!G:I,2,0),""),"INSERIR MVA")</f>
        <v/>
      </c>
      <c r="AS1287" s="48" t="str">
        <f aca="false">IF(LEFT(AG1287,5)="ANEXO",VLOOKUP(AG1287,Dados!$X$111:$Z$112,2,0)*(AI1287-Q1287),"")</f>
        <v/>
      </c>
      <c r="AT1287" s="48" t="str">
        <f aca="false">IFERROR(IF(AR1287="","",(AI1287*AR1287)+AI1287),"INSERIR MVA")</f>
        <v/>
      </c>
      <c r="AU1287" s="48" t="str">
        <f aca="false">IF(AT1287="","",IF(AY1287=0.04,U1287,AS1287*AY1287))</f>
        <v/>
      </c>
      <c r="AV1287" s="47" t="str">
        <f aca="false">IFERROR(IF(AU1287="","",(VLOOKUP(AG1287,Dados!$X$111:$Z$112,3,0)*AT1287*0.17)),"INSERIR MVA")</f>
        <v/>
      </c>
      <c r="AW1287" s="47" t="str">
        <f aca="false">IFERROR(IF(AR1287="","",AV1287-AU1287),"")</f>
        <v/>
      </c>
      <c r="AX1287" s="51" t="str">
        <f aca="false">IFERROR(IF(AC1287="NÃO","",IF(AM1287&lt;&gt;"",AM1287-W1287,IF(AQ1287&lt;&gt;"",AQ1287-W1287,IF(AW1287&lt;&gt;"",AW1287-W1287,"")))),"")</f>
        <v/>
      </c>
      <c r="AY1287" s="46" t="str">
        <f aca="false">IFERROR(IF(ISNA(VLOOKUP(R1287,Dados!$X$2:$Y$5,2,0)),VLOOKUP(D1287,Dados!$X$7:$Y$33,2,0),VLOOKUP(R1287,Dados!$X$2:$Y$5,2,0)),"")</f>
        <v/>
      </c>
      <c r="AZ1287" s="52" t="str">
        <f aca="false">IF(C1287="","",IF(AND(Y1287="CONSUMO",AC1287="NÃO")*OR(AG1287="-",AG1287="BIT"),IF(E1287&lt;&gt;"",(AI1287-(P1287+L1287-N1287+Q1287)*AY1287)/0.83),""))</f>
        <v/>
      </c>
      <c r="BA1287" s="51" t="str">
        <f aca="false">IF(AZ1287="","",AZ1287*0.17-((P1287+L1287-N1287+Q1287)*AY1287))</f>
        <v/>
      </c>
      <c r="BB1287" s="51" t="str">
        <f aca="false">IF(AND(Y1287="CONSUMO",AG1287="ANEXO I",AY1287&gt;4%),(AI1287-(P1287+L1287-N1287+Q1287)*0.0514)/0.83*(0.5177)*(0.17)-AI1287*0.0514,IF(AND(Y1287="CONSUMO",AG1287="ANEXO II",AY1287&gt;4%),(AI1287-(P1287+L1287-N1287+Q1287)*0.041)/0.83*(0.3295)*(0.17)-AI1287*0.041,IF(AND(Y1287="CONSUMO",AG1287="ANEXO I",AY1287=4%),(AI1287-(P1287+L1287-N1287+Q1287)*0.04)/0.83*(0.5177)*(0.17)-AI1287*0.04,IF(AND(Y1287="CONSUMO",AG1287="ANEXO II",AY1287=4%),(AI1287-(P1287+L1287-N1287+Q1287)*0.04)/0.83*(0.3295)*(0.17)-AI1287*0.04,""))))</f>
        <v/>
      </c>
      <c r="BC1287" s="51" t="str">
        <f aca="false">IF(C1287="","",IF(AND(Y1287="CONSUMO",AC1287="SIM")*OR(AG1287="-",AG1287="BIT"),IF(E1287&lt;&gt;"",(AI1287-(P1287+L1287-N1287+Q1287)*AY1287)/0.83),""))</f>
        <v/>
      </c>
      <c r="BD1287" s="51" t="str">
        <f aca="false">IF(BC1287="","",BC1287*0.17)</f>
        <v/>
      </c>
      <c r="BE1287" s="51" t="str">
        <f aca="false">IF(I1287=6908,0,IF(BC1287="","",BD1287-((P1287+L1287-N1287+Q1287)*AY1287)))</f>
        <v/>
      </c>
      <c r="BF1287" s="53" t="str">
        <f aca="false">IF(B1287="","",IF(OR(B1287="",E1287="Regime Normal"),0,(AI1287-Q1287)*VLOOKUP(R1287,Dados!$X$98:$Y$108,2,0)))</f>
        <v/>
      </c>
      <c r="BG1287" s="54" t="str">
        <f aca="false">IFERROR(VLOOKUP(I1287,Dados!$AC$27:$AD$43,2,0),IF(B1287="","",IF(D1287&lt;&gt;"MT",IF(AND(AC1287="SIM",Y1287="Revenda"),"2403",IF(AND(AC1287="SIM",Y1287="Consumo"),"2407",IF(AND(AC1287="NÃO",Y1287="Revenda"),"2102",IF(AND(AC1287="NÃO",Y1287="Consumo"),"2556",)))),REPLACE(I1287,1,1,1))))</f>
        <v/>
      </c>
    </row>
    <row r="1288" customFormat="false" ht="12.8" hidden="false" customHeight="true" outlineLevel="0" collapsed="false">
      <c r="Y1288" s="45"/>
      <c r="Z1288" s="46" t="str">
        <f aca="false">IF(B1288="","",(IFERROR(VLOOKUP(H1288,Dados!A$3:B$15000,2,0),"Não Encontrado")))</f>
        <v/>
      </c>
      <c r="AA1288" s="46" t="str">
        <f aca="false">IF(B1288="","",(IFERROR(VLOOKUP(G1288,Dados!C$3:E$15000,3,0),"Não Encontrado")))</f>
        <v/>
      </c>
      <c r="AB1288" s="46" t="str">
        <f aca="false">IFERROR(IF(Z1288&lt;&gt;"Não Encontrado",Z1288,IF(AA1288&lt;&gt;"Não Encontrado",AA1288,"")),"")</f>
        <v/>
      </c>
      <c r="AC1288" s="45" t="str">
        <f aca="false">IF(B1288="","",IF(AB1288="","NÃO","SIM"))</f>
        <v/>
      </c>
      <c r="AD1288" s="45" t="str">
        <f aca="false">IFERROR(VLOOKUP(G1288,Dados!$P$3:$R$500,3,0),"")</f>
        <v/>
      </c>
      <c r="AE1288" s="45" t="str">
        <f aca="false">IFERROR(VLOOKUP(G1288,Dados!$K$3:$L$500,2,0),"")</f>
        <v/>
      </c>
      <c r="AF1288" s="45" t="str">
        <f aca="false">IFERROR(VLOOKUP(G1288,Dados!$M$3:$N$500,2,0),"")</f>
        <v/>
      </c>
      <c r="AG1288" s="45" t="str">
        <f aca="false">IF(F1288="","",IF(AND(AD1288="",AE1288="",AF1288=""),"-",IF(AND(AD1288="BIT",AE1288="",AF1288=""),"BIT",IF(AND(AE1288="ANEXO I",AD1288="",AF1288=""),"ANEXO I",IF(AND(AF1288="ANEXO II",AD1288="",AE1288=""),"ANEXO II","Escolher")))))</f>
        <v/>
      </c>
      <c r="AH1288" s="45" t="str">
        <f aca="false">IF(AG1288&lt;&gt;"Pneus","",IFERROR(VLOOKUP(R1288,Dados!$X$2:$Z$5,3,0)*(AI1288-Q1288),VLOOKUP(D1288,Dados!$X$7:$Z$33,3,0)*(AI1288-Q1288)))</f>
        <v/>
      </c>
      <c r="AI1288" s="47" t="str">
        <f aca="false">IF(B1288="","",P1288+Q1288+O1288+M1288+L1288-N1288)</f>
        <v/>
      </c>
      <c r="AJ1288" s="48" t="str">
        <f aca="false">IFERROR(IF(AND(AC1288="SIM",AG1288="-",Y1288="REVENDA"),(AB1288/1+1)*AI1288,IF(AND(AC1288="SIM",AG1288="Pneus",Y1288="REVENDA"),(AB1288/1+1)*(AI1288-AH1288),"")),"")</f>
        <v/>
      </c>
      <c r="AK1288" s="48" t="str">
        <f aca="false">IF(AJ1288="","",AJ1288*17%)</f>
        <v/>
      </c>
      <c r="AL1288" s="48" t="str">
        <f aca="false">IFERROR(IF(AC1288="NÃO","",IF(AK1288="","",IF(E1288="Simples Nacional",BF1288,IF(T1288=0.12,U1288*0.5833337002,IF(T1288=0,AI1288*0.07,U1288))))),"")</f>
        <v/>
      </c>
      <c r="AM1288" s="47" t="str">
        <f aca="false">IFERROR(IF(AC1288="NÃO","",IF(OR(AG1288="-",AG1288="Pneus"),AK1288-AL1288,"")),"")</f>
        <v/>
      </c>
      <c r="AN1288" s="48" t="str">
        <f aca="false">IF(AND(Y1288="REVENDA",AC1288="SIM",AG1288="BIT"),((AB1288/1+1)*AI1288)*0.4117,"")</f>
        <v/>
      </c>
      <c r="AO1288" s="48" t="str">
        <f aca="false">IF(AN1288="","",AN1288*17%)</f>
        <v/>
      </c>
      <c r="AP1288" s="49" t="str">
        <f aca="false">IF(AN1288="","",IF(T1288=0.12,(U1288*0.4117)*0.4117,IF(T1288=0,(AI1288*0.07)*0.4117,U1288*0.4117)))</f>
        <v/>
      </c>
      <c r="AQ1288" s="47" t="str">
        <f aca="false">IF(AN1288="","",AO1288-AP1288)</f>
        <v/>
      </c>
      <c r="AR1288" s="50" t="str">
        <f aca="false">IFERROR(IF(AND(AC1288="SIM",Y1288="REVENDA",LEFT(AG1288,5)="ANEXO")*OR(AE1288="ANEXO I",AF1288="ANEXO II"),VLOOKUP(H1288,Dados!G:I,2,0),""),"INSERIR MVA")</f>
        <v/>
      </c>
      <c r="AS1288" s="48" t="str">
        <f aca="false">IF(LEFT(AG1288,5)="ANEXO",VLOOKUP(AG1288,Dados!$X$111:$Z$112,2,0)*(AI1288-Q1288),"")</f>
        <v/>
      </c>
      <c r="AT1288" s="48" t="str">
        <f aca="false">IFERROR(IF(AR1288="","",(AI1288*AR1288)+AI1288),"INSERIR MVA")</f>
        <v/>
      </c>
      <c r="AU1288" s="48" t="str">
        <f aca="false">IF(AT1288="","",IF(AY1288=0.04,U1288,AS1288*AY1288))</f>
        <v/>
      </c>
      <c r="AV1288" s="47" t="str">
        <f aca="false">IFERROR(IF(AU1288="","",(VLOOKUP(AG1288,Dados!$X$111:$Z$112,3,0)*AT1288*0.17)),"INSERIR MVA")</f>
        <v/>
      </c>
      <c r="AW1288" s="47" t="str">
        <f aca="false">IFERROR(IF(AR1288="","",AV1288-AU1288),"")</f>
        <v/>
      </c>
      <c r="AX1288" s="51" t="str">
        <f aca="false">IFERROR(IF(AC1288="NÃO","",IF(AM1288&lt;&gt;"",AM1288-W1288,IF(AQ1288&lt;&gt;"",AQ1288-W1288,IF(AW1288&lt;&gt;"",AW1288-W1288,"")))),"")</f>
        <v/>
      </c>
      <c r="AY1288" s="46" t="str">
        <f aca="false">IFERROR(IF(ISNA(VLOOKUP(R1288,Dados!$X$2:$Y$5,2,0)),VLOOKUP(D1288,Dados!$X$7:$Y$33,2,0),VLOOKUP(R1288,Dados!$X$2:$Y$5,2,0)),"")</f>
        <v/>
      </c>
      <c r="AZ1288" s="52" t="str">
        <f aca="false">IF(C1288="","",IF(AND(Y1288="CONSUMO",AC1288="NÃO")*OR(AG1288="-",AG1288="BIT"),IF(E1288&lt;&gt;"",(AI1288-(P1288+L1288-N1288+Q1288)*AY1288)/0.83),""))</f>
        <v/>
      </c>
      <c r="BA1288" s="51" t="str">
        <f aca="false">IF(AZ1288="","",AZ1288*0.17-((P1288+L1288-N1288+Q1288)*AY1288))</f>
        <v/>
      </c>
      <c r="BB1288" s="51" t="str">
        <f aca="false">IF(AND(Y1288="CONSUMO",AG1288="ANEXO I",AY1288&gt;4%),(AI1288-(P1288+L1288-N1288+Q1288)*0.0514)/0.83*(0.5177)*(0.17)-AI1288*0.0514,IF(AND(Y1288="CONSUMO",AG1288="ANEXO II",AY1288&gt;4%),(AI1288-(P1288+L1288-N1288+Q1288)*0.041)/0.83*(0.3295)*(0.17)-AI1288*0.041,IF(AND(Y1288="CONSUMO",AG1288="ANEXO I",AY1288=4%),(AI1288-(P1288+L1288-N1288+Q1288)*0.04)/0.83*(0.5177)*(0.17)-AI1288*0.04,IF(AND(Y1288="CONSUMO",AG1288="ANEXO II",AY1288=4%),(AI1288-(P1288+L1288-N1288+Q1288)*0.04)/0.83*(0.3295)*(0.17)-AI1288*0.04,""))))</f>
        <v/>
      </c>
      <c r="BC1288" s="51" t="str">
        <f aca="false">IF(C1288="","",IF(AND(Y1288="CONSUMO",AC1288="SIM")*OR(AG1288="-",AG1288="BIT"),IF(E1288&lt;&gt;"",(AI1288-(P1288+L1288-N1288+Q1288)*AY1288)/0.83),""))</f>
        <v/>
      </c>
      <c r="BD1288" s="51" t="str">
        <f aca="false">IF(BC1288="","",BC1288*0.17)</f>
        <v/>
      </c>
      <c r="BE1288" s="51" t="str">
        <f aca="false">IF(I1288=6908,0,IF(BC1288="","",BD1288-((P1288+L1288-N1288+Q1288)*AY1288)))</f>
        <v/>
      </c>
      <c r="BF1288" s="53" t="str">
        <f aca="false">IF(B1288="","",IF(OR(B1288="",E1288="Regime Normal"),0,(AI1288-Q1288)*VLOOKUP(R1288,Dados!$X$98:$Y$108,2,0)))</f>
        <v/>
      </c>
      <c r="BG1288" s="54" t="str">
        <f aca="false">IFERROR(VLOOKUP(I1288,Dados!$AC$27:$AD$43,2,0),IF(B1288="","",IF(D1288&lt;&gt;"MT",IF(AND(AC1288="SIM",Y1288="Revenda"),"2403",IF(AND(AC1288="SIM",Y1288="Consumo"),"2407",IF(AND(AC1288="NÃO",Y1288="Revenda"),"2102",IF(AND(AC1288="NÃO",Y1288="Consumo"),"2556",)))),REPLACE(I1288,1,1,1))))</f>
        <v/>
      </c>
    </row>
    <row r="1289" customFormat="false" ht="12.8" hidden="false" customHeight="true" outlineLevel="0" collapsed="false">
      <c r="Y1289" s="45"/>
      <c r="Z1289" s="46" t="str">
        <f aca="false">IF(B1289="","",(IFERROR(VLOOKUP(H1289,Dados!A$3:B$15000,2,0),"Não Encontrado")))</f>
        <v/>
      </c>
      <c r="AA1289" s="46" t="str">
        <f aca="false">IF(B1289="","",(IFERROR(VLOOKUP(G1289,Dados!C$3:E$15000,3,0),"Não Encontrado")))</f>
        <v/>
      </c>
      <c r="AB1289" s="46" t="str">
        <f aca="false">IFERROR(IF(Z1289&lt;&gt;"Não Encontrado",Z1289,IF(AA1289&lt;&gt;"Não Encontrado",AA1289,"")),"")</f>
        <v/>
      </c>
      <c r="AC1289" s="45" t="str">
        <f aca="false">IF(B1289="","",IF(AB1289="","NÃO","SIM"))</f>
        <v/>
      </c>
      <c r="AD1289" s="45" t="str">
        <f aca="false">IFERROR(VLOOKUP(G1289,Dados!$P$3:$R$500,3,0),"")</f>
        <v/>
      </c>
      <c r="AE1289" s="45" t="str">
        <f aca="false">IFERROR(VLOOKUP(G1289,Dados!$K$3:$L$500,2,0),"")</f>
        <v/>
      </c>
      <c r="AF1289" s="45" t="str">
        <f aca="false">IFERROR(VLOOKUP(G1289,Dados!$M$3:$N$500,2,0),"")</f>
        <v/>
      </c>
      <c r="AG1289" s="45" t="str">
        <f aca="false">IF(F1289="","",IF(AND(AD1289="",AE1289="",AF1289=""),"-",IF(AND(AD1289="BIT",AE1289="",AF1289=""),"BIT",IF(AND(AE1289="ANEXO I",AD1289="",AF1289=""),"ANEXO I",IF(AND(AF1289="ANEXO II",AD1289="",AE1289=""),"ANEXO II","Escolher")))))</f>
        <v/>
      </c>
      <c r="AH1289" s="45" t="str">
        <f aca="false">IF(AG1289&lt;&gt;"Pneus","",IFERROR(VLOOKUP(R1289,Dados!$X$2:$Z$5,3,0)*(AI1289-Q1289),VLOOKUP(D1289,Dados!$X$7:$Z$33,3,0)*(AI1289-Q1289)))</f>
        <v/>
      </c>
      <c r="AI1289" s="47" t="str">
        <f aca="false">IF(B1289="","",P1289+Q1289+O1289+M1289+L1289-N1289)</f>
        <v/>
      </c>
      <c r="AJ1289" s="48" t="str">
        <f aca="false">IFERROR(IF(AND(AC1289="SIM",AG1289="-",Y1289="REVENDA"),(AB1289/1+1)*AI1289,IF(AND(AC1289="SIM",AG1289="Pneus",Y1289="REVENDA"),(AB1289/1+1)*(AI1289-AH1289),"")),"")</f>
        <v/>
      </c>
      <c r="AK1289" s="48" t="str">
        <f aca="false">IF(AJ1289="","",AJ1289*17%)</f>
        <v/>
      </c>
      <c r="AL1289" s="48" t="str">
        <f aca="false">IFERROR(IF(AC1289="NÃO","",IF(AK1289="","",IF(E1289="Simples Nacional",BF1289,IF(T1289=0.12,U1289*0.5833337002,IF(T1289=0,AI1289*0.07,U1289))))),"")</f>
        <v/>
      </c>
      <c r="AM1289" s="47" t="str">
        <f aca="false">IFERROR(IF(AC1289="NÃO","",IF(OR(AG1289="-",AG1289="Pneus"),AK1289-AL1289,"")),"")</f>
        <v/>
      </c>
      <c r="AN1289" s="48" t="str">
        <f aca="false">IF(AND(Y1289="REVENDA",AC1289="SIM",AG1289="BIT"),((AB1289/1+1)*AI1289)*0.4117,"")</f>
        <v/>
      </c>
      <c r="AO1289" s="48" t="str">
        <f aca="false">IF(AN1289="","",AN1289*17%)</f>
        <v/>
      </c>
      <c r="AP1289" s="49" t="str">
        <f aca="false">IF(AN1289="","",IF(T1289=0.12,(U1289*0.4117)*0.4117,IF(T1289=0,(AI1289*0.07)*0.4117,U1289*0.4117)))</f>
        <v/>
      </c>
      <c r="AQ1289" s="47" t="str">
        <f aca="false">IF(AN1289="","",AO1289-AP1289)</f>
        <v/>
      </c>
      <c r="AR1289" s="50" t="str">
        <f aca="false">IFERROR(IF(AND(AC1289="SIM",Y1289="REVENDA",LEFT(AG1289,5)="ANEXO")*OR(AE1289="ANEXO I",AF1289="ANEXO II"),VLOOKUP(H1289,Dados!G:I,2,0),""),"INSERIR MVA")</f>
        <v/>
      </c>
      <c r="AS1289" s="48" t="str">
        <f aca="false">IF(LEFT(AG1289,5)="ANEXO",VLOOKUP(AG1289,Dados!$X$111:$Z$112,2,0)*(AI1289-Q1289),"")</f>
        <v/>
      </c>
      <c r="AT1289" s="48" t="str">
        <f aca="false">IFERROR(IF(AR1289="","",(AI1289*AR1289)+AI1289),"INSERIR MVA")</f>
        <v/>
      </c>
      <c r="AU1289" s="48" t="str">
        <f aca="false">IF(AT1289="","",IF(AY1289=0.04,U1289,AS1289*AY1289))</f>
        <v/>
      </c>
      <c r="AV1289" s="47" t="str">
        <f aca="false">IFERROR(IF(AU1289="","",(VLOOKUP(AG1289,Dados!$X$111:$Z$112,3,0)*AT1289*0.17)),"INSERIR MVA")</f>
        <v/>
      </c>
      <c r="AW1289" s="47" t="str">
        <f aca="false">IFERROR(IF(AR1289="","",AV1289-AU1289),"")</f>
        <v/>
      </c>
      <c r="AX1289" s="51" t="str">
        <f aca="false">IFERROR(IF(AC1289="NÃO","",IF(AM1289&lt;&gt;"",AM1289-W1289,IF(AQ1289&lt;&gt;"",AQ1289-W1289,IF(AW1289&lt;&gt;"",AW1289-W1289,"")))),"")</f>
        <v/>
      </c>
      <c r="AY1289" s="46" t="str">
        <f aca="false">IFERROR(IF(ISNA(VLOOKUP(R1289,Dados!$X$2:$Y$5,2,0)),VLOOKUP(D1289,Dados!$X$7:$Y$33,2,0),VLOOKUP(R1289,Dados!$X$2:$Y$5,2,0)),"")</f>
        <v/>
      </c>
      <c r="AZ1289" s="52" t="str">
        <f aca="false">IF(C1289="","",IF(AND(Y1289="CONSUMO",AC1289="NÃO")*OR(AG1289="-",AG1289="BIT"),IF(E1289&lt;&gt;"",(AI1289-(P1289+L1289-N1289+Q1289)*AY1289)/0.83),""))</f>
        <v/>
      </c>
      <c r="BA1289" s="51" t="str">
        <f aca="false">IF(AZ1289="","",AZ1289*0.17-((P1289+L1289-N1289+Q1289)*AY1289))</f>
        <v/>
      </c>
      <c r="BB1289" s="51" t="str">
        <f aca="false">IF(AND(Y1289="CONSUMO",AG1289="ANEXO I",AY1289&gt;4%),(AI1289-(P1289+L1289-N1289+Q1289)*0.0514)/0.83*(0.5177)*(0.17)-AI1289*0.0514,IF(AND(Y1289="CONSUMO",AG1289="ANEXO II",AY1289&gt;4%),(AI1289-(P1289+L1289-N1289+Q1289)*0.041)/0.83*(0.3295)*(0.17)-AI1289*0.041,IF(AND(Y1289="CONSUMO",AG1289="ANEXO I",AY1289=4%),(AI1289-(P1289+L1289-N1289+Q1289)*0.04)/0.83*(0.5177)*(0.17)-AI1289*0.04,IF(AND(Y1289="CONSUMO",AG1289="ANEXO II",AY1289=4%),(AI1289-(P1289+L1289-N1289+Q1289)*0.04)/0.83*(0.3295)*(0.17)-AI1289*0.04,""))))</f>
        <v/>
      </c>
      <c r="BC1289" s="51" t="str">
        <f aca="false">IF(C1289="","",IF(AND(Y1289="CONSUMO",AC1289="SIM")*OR(AG1289="-",AG1289="BIT"),IF(E1289&lt;&gt;"",(AI1289-(P1289+L1289-N1289+Q1289)*AY1289)/0.83),""))</f>
        <v/>
      </c>
      <c r="BD1289" s="51" t="str">
        <f aca="false">IF(BC1289="","",BC1289*0.17)</f>
        <v/>
      </c>
      <c r="BE1289" s="51" t="str">
        <f aca="false">IF(I1289=6908,0,IF(BC1289="","",BD1289-((P1289+L1289-N1289+Q1289)*AY1289)))</f>
        <v/>
      </c>
      <c r="BF1289" s="53" t="str">
        <f aca="false">IF(B1289="","",IF(OR(B1289="",E1289="Regime Normal"),0,(AI1289-Q1289)*VLOOKUP(R1289,Dados!$X$98:$Y$108,2,0)))</f>
        <v/>
      </c>
      <c r="BG1289" s="54" t="str">
        <f aca="false">IFERROR(VLOOKUP(I1289,Dados!$AC$27:$AD$43,2,0),IF(B1289="","",IF(D1289&lt;&gt;"MT",IF(AND(AC1289="SIM",Y1289="Revenda"),"2403",IF(AND(AC1289="SIM",Y1289="Consumo"),"2407",IF(AND(AC1289="NÃO",Y1289="Revenda"),"2102",IF(AND(AC1289="NÃO",Y1289="Consumo"),"2556",)))),REPLACE(I1289,1,1,1))))</f>
        <v/>
      </c>
    </row>
    <row r="1290" customFormat="false" ht="12.8" hidden="false" customHeight="true" outlineLevel="0" collapsed="false">
      <c r="Y1290" s="45"/>
      <c r="Z1290" s="46" t="str">
        <f aca="false">IF(B1290="","",(IFERROR(VLOOKUP(H1290,Dados!A$3:B$15000,2,0),"Não Encontrado")))</f>
        <v/>
      </c>
      <c r="AA1290" s="46" t="str">
        <f aca="false">IF(B1290="","",(IFERROR(VLOOKUP(G1290,Dados!C$3:E$15000,3,0),"Não Encontrado")))</f>
        <v/>
      </c>
      <c r="AB1290" s="46" t="str">
        <f aca="false">IFERROR(IF(Z1290&lt;&gt;"Não Encontrado",Z1290,IF(AA1290&lt;&gt;"Não Encontrado",AA1290,"")),"")</f>
        <v/>
      </c>
      <c r="AC1290" s="45" t="str">
        <f aca="false">IF(B1290="","",IF(AB1290="","NÃO","SIM"))</f>
        <v/>
      </c>
      <c r="AD1290" s="45" t="str">
        <f aca="false">IFERROR(VLOOKUP(G1290,Dados!$P$3:$R$500,3,0),"")</f>
        <v/>
      </c>
      <c r="AE1290" s="45" t="str">
        <f aca="false">IFERROR(VLOOKUP(G1290,Dados!$K$3:$L$500,2,0),"")</f>
        <v/>
      </c>
      <c r="AF1290" s="45" t="str">
        <f aca="false">IFERROR(VLOOKUP(G1290,Dados!$M$3:$N$500,2,0),"")</f>
        <v/>
      </c>
      <c r="AG1290" s="45" t="str">
        <f aca="false">IF(F1290="","",IF(AND(AD1290="",AE1290="",AF1290=""),"-",IF(AND(AD1290="BIT",AE1290="",AF1290=""),"BIT",IF(AND(AE1290="ANEXO I",AD1290="",AF1290=""),"ANEXO I",IF(AND(AF1290="ANEXO II",AD1290="",AE1290=""),"ANEXO II","Escolher")))))</f>
        <v/>
      </c>
      <c r="AH1290" s="45" t="str">
        <f aca="false">IF(AG1290&lt;&gt;"Pneus","",IFERROR(VLOOKUP(R1290,Dados!$X$2:$Z$5,3,0)*(AI1290-Q1290),VLOOKUP(D1290,Dados!$X$7:$Z$33,3,0)*(AI1290-Q1290)))</f>
        <v/>
      </c>
      <c r="AI1290" s="47" t="str">
        <f aca="false">IF(B1290="","",P1290+Q1290+O1290+M1290+L1290-N1290)</f>
        <v/>
      </c>
      <c r="AJ1290" s="48" t="str">
        <f aca="false">IFERROR(IF(AND(AC1290="SIM",AG1290="-",Y1290="REVENDA"),(AB1290/1+1)*AI1290,IF(AND(AC1290="SIM",AG1290="Pneus",Y1290="REVENDA"),(AB1290/1+1)*(AI1290-AH1290),"")),"")</f>
        <v/>
      </c>
      <c r="AK1290" s="48" t="str">
        <f aca="false">IF(AJ1290="","",AJ1290*17%)</f>
        <v/>
      </c>
      <c r="AL1290" s="48" t="str">
        <f aca="false">IFERROR(IF(AC1290="NÃO","",IF(AK1290="","",IF(E1290="Simples Nacional",BF1290,IF(T1290=0.12,U1290*0.5833337002,IF(T1290=0,AI1290*0.07,U1290))))),"")</f>
        <v/>
      </c>
      <c r="AM1290" s="47" t="str">
        <f aca="false">IFERROR(IF(AC1290="NÃO","",IF(OR(AG1290="-",AG1290="Pneus"),AK1290-AL1290,"")),"")</f>
        <v/>
      </c>
      <c r="AN1290" s="48" t="str">
        <f aca="false">IF(AND(Y1290="REVENDA",AC1290="SIM",AG1290="BIT"),((AB1290/1+1)*AI1290)*0.4117,"")</f>
        <v/>
      </c>
      <c r="AO1290" s="48" t="str">
        <f aca="false">IF(AN1290="","",AN1290*17%)</f>
        <v/>
      </c>
      <c r="AP1290" s="49" t="str">
        <f aca="false">IF(AN1290="","",IF(T1290=0.12,(U1290*0.4117)*0.4117,IF(T1290=0,(AI1290*0.07)*0.4117,U1290*0.4117)))</f>
        <v/>
      </c>
      <c r="AQ1290" s="47" t="str">
        <f aca="false">IF(AN1290="","",AO1290-AP1290)</f>
        <v/>
      </c>
      <c r="AR1290" s="50" t="str">
        <f aca="false">IFERROR(IF(AND(AC1290="SIM",Y1290="REVENDA",LEFT(AG1290,5)="ANEXO")*OR(AE1290="ANEXO I",AF1290="ANEXO II"),VLOOKUP(H1290,Dados!G:I,2,0),""),"INSERIR MVA")</f>
        <v/>
      </c>
      <c r="AS1290" s="48" t="str">
        <f aca="false">IF(LEFT(AG1290,5)="ANEXO",VLOOKUP(AG1290,Dados!$X$111:$Z$112,2,0)*(AI1290-Q1290),"")</f>
        <v/>
      </c>
      <c r="AT1290" s="48" t="str">
        <f aca="false">IFERROR(IF(AR1290="","",(AI1290*AR1290)+AI1290),"INSERIR MVA")</f>
        <v/>
      </c>
      <c r="AU1290" s="48" t="str">
        <f aca="false">IF(AT1290="","",IF(AY1290=0.04,U1290,AS1290*AY1290))</f>
        <v/>
      </c>
      <c r="AV1290" s="47" t="str">
        <f aca="false">IFERROR(IF(AU1290="","",(VLOOKUP(AG1290,Dados!$X$111:$Z$112,3,0)*AT1290*0.17)),"INSERIR MVA")</f>
        <v/>
      </c>
      <c r="AW1290" s="47" t="str">
        <f aca="false">IFERROR(IF(AR1290="","",AV1290-AU1290),"")</f>
        <v/>
      </c>
      <c r="AX1290" s="51" t="str">
        <f aca="false">IFERROR(IF(AC1290="NÃO","",IF(AM1290&lt;&gt;"",AM1290-W1290,IF(AQ1290&lt;&gt;"",AQ1290-W1290,IF(AW1290&lt;&gt;"",AW1290-W1290,"")))),"")</f>
        <v/>
      </c>
      <c r="AY1290" s="46" t="str">
        <f aca="false">IFERROR(IF(ISNA(VLOOKUP(R1290,Dados!$X$2:$Y$5,2,0)),VLOOKUP(D1290,Dados!$X$7:$Y$33,2,0),VLOOKUP(R1290,Dados!$X$2:$Y$5,2,0)),"")</f>
        <v/>
      </c>
      <c r="AZ1290" s="52" t="str">
        <f aca="false">IF(C1290="","",IF(AND(Y1290="CONSUMO",AC1290="NÃO")*OR(AG1290="-",AG1290="BIT"),IF(E1290&lt;&gt;"",(AI1290-(P1290+L1290-N1290+Q1290)*AY1290)/0.83),""))</f>
        <v/>
      </c>
      <c r="BA1290" s="51" t="str">
        <f aca="false">IF(AZ1290="","",AZ1290*0.17-((P1290+L1290-N1290+Q1290)*AY1290))</f>
        <v/>
      </c>
      <c r="BB1290" s="51" t="str">
        <f aca="false">IF(AND(Y1290="CONSUMO",AG1290="ANEXO I",AY1290&gt;4%),(AI1290-(P1290+L1290-N1290+Q1290)*0.0514)/0.83*(0.5177)*(0.17)-AI1290*0.0514,IF(AND(Y1290="CONSUMO",AG1290="ANEXO II",AY1290&gt;4%),(AI1290-(P1290+L1290-N1290+Q1290)*0.041)/0.83*(0.3295)*(0.17)-AI1290*0.041,IF(AND(Y1290="CONSUMO",AG1290="ANEXO I",AY1290=4%),(AI1290-(P1290+L1290-N1290+Q1290)*0.04)/0.83*(0.5177)*(0.17)-AI1290*0.04,IF(AND(Y1290="CONSUMO",AG1290="ANEXO II",AY1290=4%),(AI1290-(P1290+L1290-N1290+Q1290)*0.04)/0.83*(0.3295)*(0.17)-AI1290*0.04,""))))</f>
        <v/>
      </c>
      <c r="BC1290" s="51" t="str">
        <f aca="false">IF(C1290="","",IF(AND(Y1290="CONSUMO",AC1290="SIM")*OR(AG1290="-",AG1290="BIT"),IF(E1290&lt;&gt;"",(AI1290-(P1290+L1290-N1290+Q1290)*AY1290)/0.83),""))</f>
        <v/>
      </c>
      <c r="BD1290" s="51" t="str">
        <f aca="false">IF(BC1290="","",BC1290*0.17)</f>
        <v/>
      </c>
      <c r="BE1290" s="51" t="str">
        <f aca="false">IF(I1290=6908,0,IF(BC1290="","",BD1290-((P1290+L1290-N1290+Q1290)*AY1290)))</f>
        <v/>
      </c>
      <c r="BF1290" s="53" t="str">
        <f aca="false">IF(B1290="","",IF(OR(B1290="",E1290="Regime Normal"),0,(AI1290-Q1290)*VLOOKUP(R1290,Dados!$X$98:$Y$108,2,0)))</f>
        <v/>
      </c>
      <c r="BG1290" s="54" t="str">
        <f aca="false">IFERROR(VLOOKUP(I1290,Dados!$AC$27:$AD$43,2,0),IF(B1290="","",IF(D1290&lt;&gt;"MT",IF(AND(AC1290="SIM",Y1290="Revenda"),"2403",IF(AND(AC1290="SIM",Y1290="Consumo"),"2407",IF(AND(AC1290="NÃO",Y1290="Revenda"),"2102",IF(AND(AC1290="NÃO",Y1290="Consumo"),"2556",)))),REPLACE(I1290,1,1,1))))</f>
        <v/>
      </c>
    </row>
    <row r="1291" customFormat="false" ht="12.8" hidden="false" customHeight="true" outlineLevel="0" collapsed="false">
      <c r="Y1291" s="45"/>
      <c r="Z1291" s="46" t="str">
        <f aca="false">IF(B1291="","",(IFERROR(VLOOKUP(H1291,Dados!A$3:B$15000,2,0),"Não Encontrado")))</f>
        <v/>
      </c>
      <c r="AA1291" s="46" t="str">
        <f aca="false">IF(B1291="","",(IFERROR(VLOOKUP(G1291,Dados!C$3:E$15000,3,0),"Não Encontrado")))</f>
        <v/>
      </c>
      <c r="AB1291" s="46" t="str">
        <f aca="false">IFERROR(IF(Z1291&lt;&gt;"Não Encontrado",Z1291,IF(AA1291&lt;&gt;"Não Encontrado",AA1291,"")),"")</f>
        <v/>
      </c>
      <c r="AC1291" s="45" t="str">
        <f aca="false">IF(B1291="","",IF(AB1291="","NÃO","SIM"))</f>
        <v/>
      </c>
      <c r="AD1291" s="45" t="str">
        <f aca="false">IFERROR(VLOOKUP(G1291,Dados!$P$3:$R$500,3,0),"")</f>
        <v/>
      </c>
      <c r="AE1291" s="45" t="str">
        <f aca="false">IFERROR(VLOOKUP(G1291,Dados!$K$3:$L$500,2,0),"")</f>
        <v/>
      </c>
      <c r="AF1291" s="45" t="str">
        <f aca="false">IFERROR(VLOOKUP(G1291,Dados!$M$3:$N$500,2,0),"")</f>
        <v/>
      </c>
      <c r="AG1291" s="45" t="str">
        <f aca="false">IF(F1291="","",IF(AND(AD1291="",AE1291="",AF1291=""),"-",IF(AND(AD1291="BIT",AE1291="",AF1291=""),"BIT",IF(AND(AE1291="ANEXO I",AD1291="",AF1291=""),"ANEXO I",IF(AND(AF1291="ANEXO II",AD1291="",AE1291=""),"ANEXO II","Escolher")))))</f>
        <v/>
      </c>
      <c r="AH1291" s="45" t="str">
        <f aca="false">IF(AG1291&lt;&gt;"Pneus","",IFERROR(VLOOKUP(R1291,Dados!$X$2:$Z$5,3,0)*(AI1291-Q1291),VLOOKUP(D1291,Dados!$X$7:$Z$33,3,0)*(AI1291-Q1291)))</f>
        <v/>
      </c>
      <c r="AI1291" s="47" t="str">
        <f aca="false">IF(B1291="","",P1291+Q1291+O1291+M1291+L1291-N1291)</f>
        <v/>
      </c>
      <c r="AJ1291" s="48" t="str">
        <f aca="false">IFERROR(IF(AND(AC1291="SIM",AG1291="-",Y1291="REVENDA"),(AB1291/1+1)*AI1291,IF(AND(AC1291="SIM",AG1291="Pneus",Y1291="REVENDA"),(AB1291/1+1)*(AI1291-AH1291),"")),"")</f>
        <v/>
      </c>
      <c r="AK1291" s="48" t="str">
        <f aca="false">IF(AJ1291="","",AJ1291*17%)</f>
        <v/>
      </c>
      <c r="AL1291" s="48" t="str">
        <f aca="false">IFERROR(IF(AC1291="NÃO","",IF(AK1291="","",IF(E1291="Simples Nacional",BF1291,IF(T1291=0.12,U1291*0.5833337002,IF(T1291=0,AI1291*0.07,U1291))))),"")</f>
        <v/>
      </c>
      <c r="AM1291" s="47" t="str">
        <f aca="false">IFERROR(IF(AC1291="NÃO","",IF(OR(AG1291="-",AG1291="Pneus"),AK1291-AL1291,"")),"")</f>
        <v/>
      </c>
      <c r="AN1291" s="48" t="str">
        <f aca="false">IF(AND(Y1291="REVENDA",AC1291="SIM",AG1291="BIT"),((AB1291/1+1)*AI1291)*0.4117,"")</f>
        <v/>
      </c>
      <c r="AO1291" s="48" t="str">
        <f aca="false">IF(AN1291="","",AN1291*17%)</f>
        <v/>
      </c>
      <c r="AP1291" s="49" t="str">
        <f aca="false">IF(AN1291="","",IF(T1291=0.12,(U1291*0.4117)*0.4117,IF(T1291=0,(AI1291*0.07)*0.4117,U1291*0.4117)))</f>
        <v/>
      </c>
      <c r="AQ1291" s="47" t="str">
        <f aca="false">IF(AN1291="","",AO1291-AP1291)</f>
        <v/>
      </c>
      <c r="AR1291" s="50" t="str">
        <f aca="false">IFERROR(IF(AND(AC1291="SIM",Y1291="REVENDA",LEFT(AG1291,5)="ANEXO")*OR(AE1291="ANEXO I",AF1291="ANEXO II"),VLOOKUP(H1291,Dados!G:I,2,0),""),"INSERIR MVA")</f>
        <v/>
      </c>
      <c r="AS1291" s="48" t="str">
        <f aca="false">IF(LEFT(AG1291,5)="ANEXO",VLOOKUP(AG1291,Dados!$X$111:$Z$112,2,0)*(AI1291-Q1291),"")</f>
        <v/>
      </c>
      <c r="AT1291" s="48" t="str">
        <f aca="false">IFERROR(IF(AR1291="","",(AI1291*AR1291)+AI1291),"INSERIR MVA")</f>
        <v/>
      </c>
      <c r="AU1291" s="48" t="str">
        <f aca="false">IF(AT1291="","",IF(AY1291=0.04,U1291,AS1291*AY1291))</f>
        <v/>
      </c>
      <c r="AV1291" s="47" t="str">
        <f aca="false">IFERROR(IF(AU1291="","",(VLOOKUP(AG1291,Dados!$X$111:$Z$112,3,0)*AT1291*0.17)),"INSERIR MVA")</f>
        <v/>
      </c>
      <c r="AW1291" s="47" t="str">
        <f aca="false">IFERROR(IF(AR1291="","",AV1291-AU1291),"")</f>
        <v/>
      </c>
      <c r="AX1291" s="51" t="str">
        <f aca="false">IFERROR(IF(AC1291="NÃO","",IF(AM1291&lt;&gt;"",AM1291-W1291,IF(AQ1291&lt;&gt;"",AQ1291-W1291,IF(AW1291&lt;&gt;"",AW1291-W1291,"")))),"")</f>
        <v/>
      </c>
      <c r="AY1291" s="46" t="str">
        <f aca="false">IFERROR(IF(ISNA(VLOOKUP(R1291,Dados!$X$2:$Y$5,2,0)),VLOOKUP(D1291,Dados!$X$7:$Y$33,2,0),VLOOKUP(R1291,Dados!$X$2:$Y$5,2,0)),"")</f>
        <v/>
      </c>
      <c r="AZ1291" s="52" t="str">
        <f aca="false">IF(C1291="","",IF(AND(Y1291="CONSUMO",AC1291="NÃO")*OR(AG1291="-",AG1291="BIT"),IF(E1291&lt;&gt;"",(AI1291-(P1291+L1291-N1291+Q1291)*AY1291)/0.83),""))</f>
        <v/>
      </c>
      <c r="BA1291" s="51" t="str">
        <f aca="false">IF(AZ1291="","",AZ1291*0.17-((P1291+L1291-N1291+Q1291)*AY1291))</f>
        <v/>
      </c>
      <c r="BB1291" s="51" t="str">
        <f aca="false">IF(AND(Y1291="CONSUMO",AG1291="ANEXO I",AY1291&gt;4%),(AI1291-(P1291+L1291-N1291+Q1291)*0.0514)/0.83*(0.5177)*(0.17)-AI1291*0.0514,IF(AND(Y1291="CONSUMO",AG1291="ANEXO II",AY1291&gt;4%),(AI1291-(P1291+L1291-N1291+Q1291)*0.041)/0.83*(0.3295)*(0.17)-AI1291*0.041,IF(AND(Y1291="CONSUMO",AG1291="ANEXO I",AY1291=4%),(AI1291-(P1291+L1291-N1291+Q1291)*0.04)/0.83*(0.5177)*(0.17)-AI1291*0.04,IF(AND(Y1291="CONSUMO",AG1291="ANEXO II",AY1291=4%),(AI1291-(P1291+L1291-N1291+Q1291)*0.04)/0.83*(0.3295)*(0.17)-AI1291*0.04,""))))</f>
        <v/>
      </c>
      <c r="BC1291" s="51" t="str">
        <f aca="false">IF(C1291="","",IF(AND(Y1291="CONSUMO",AC1291="SIM")*OR(AG1291="-",AG1291="BIT"),IF(E1291&lt;&gt;"",(AI1291-(P1291+L1291-N1291+Q1291)*AY1291)/0.83),""))</f>
        <v/>
      </c>
      <c r="BD1291" s="51" t="str">
        <f aca="false">IF(BC1291="","",BC1291*0.17)</f>
        <v/>
      </c>
      <c r="BE1291" s="51" t="str">
        <f aca="false">IF(I1291=6908,0,IF(BC1291="","",BD1291-((P1291+L1291-N1291+Q1291)*AY1291)))</f>
        <v/>
      </c>
      <c r="BF1291" s="53" t="str">
        <f aca="false">IF(B1291="","",IF(OR(B1291="",E1291="Regime Normal"),0,(AI1291-Q1291)*VLOOKUP(R1291,Dados!$X$98:$Y$108,2,0)))</f>
        <v/>
      </c>
      <c r="BG1291" s="54" t="str">
        <f aca="false">IFERROR(VLOOKUP(I1291,Dados!$AC$27:$AD$43,2,0),IF(B1291="","",IF(D1291&lt;&gt;"MT",IF(AND(AC1291="SIM",Y1291="Revenda"),"2403",IF(AND(AC1291="SIM",Y1291="Consumo"),"2407",IF(AND(AC1291="NÃO",Y1291="Revenda"),"2102",IF(AND(AC1291="NÃO",Y1291="Consumo"),"2556",)))),REPLACE(I1291,1,1,1))))</f>
        <v/>
      </c>
    </row>
    <row r="1292" customFormat="false" ht="12.8" hidden="false" customHeight="true" outlineLevel="0" collapsed="false">
      <c r="Y1292" s="45"/>
      <c r="Z1292" s="46" t="str">
        <f aca="false">IF(B1292="","",(IFERROR(VLOOKUP(H1292,Dados!A$3:B$15000,2,0),"Não Encontrado")))</f>
        <v/>
      </c>
      <c r="AA1292" s="46" t="str">
        <f aca="false">IF(B1292="","",(IFERROR(VLOOKUP(G1292,Dados!C$3:E$15000,3,0),"Não Encontrado")))</f>
        <v/>
      </c>
      <c r="AB1292" s="46" t="str">
        <f aca="false">IFERROR(IF(Z1292&lt;&gt;"Não Encontrado",Z1292,IF(AA1292&lt;&gt;"Não Encontrado",AA1292,"")),"")</f>
        <v/>
      </c>
      <c r="AC1292" s="45" t="str">
        <f aca="false">IF(B1292="","",IF(AB1292="","NÃO","SIM"))</f>
        <v/>
      </c>
      <c r="AD1292" s="45" t="str">
        <f aca="false">IFERROR(VLOOKUP(G1292,Dados!$P$3:$R$500,3,0),"")</f>
        <v/>
      </c>
      <c r="AE1292" s="45" t="str">
        <f aca="false">IFERROR(VLOOKUP(G1292,Dados!$K$3:$L$500,2,0),"")</f>
        <v/>
      </c>
      <c r="AF1292" s="45" t="str">
        <f aca="false">IFERROR(VLOOKUP(G1292,Dados!$M$3:$N$500,2,0),"")</f>
        <v/>
      </c>
      <c r="AG1292" s="45" t="str">
        <f aca="false">IF(F1292="","",IF(AND(AD1292="",AE1292="",AF1292=""),"-",IF(AND(AD1292="BIT",AE1292="",AF1292=""),"BIT",IF(AND(AE1292="ANEXO I",AD1292="",AF1292=""),"ANEXO I",IF(AND(AF1292="ANEXO II",AD1292="",AE1292=""),"ANEXO II","Escolher")))))</f>
        <v/>
      </c>
      <c r="AH1292" s="45" t="str">
        <f aca="false">IF(AG1292&lt;&gt;"Pneus","",IFERROR(VLOOKUP(R1292,Dados!$X$2:$Z$5,3,0)*(AI1292-Q1292),VLOOKUP(D1292,Dados!$X$7:$Z$33,3,0)*(AI1292-Q1292)))</f>
        <v/>
      </c>
      <c r="AI1292" s="47" t="str">
        <f aca="false">IF(B1292="","",P1292+Q1292+O1292+M1292+L1292-N1292)</f>
        <v/>
      </c>
      <c r="AJ1292" s="48" t="str">
        <f aca="false">IFERROR(IF(AND(AC1292="SIM",AG1292="-",Y1292="REVENDA"),(AB1292/1+1)*AI1292,IF(AND(AC1292="SIM",AG1292="Pneus",Y1292="REVENDA"),(AB1292/1+1)*(AI1292-AH1292),"")),"")</f>
        <v/>
      </c>
      <c r="AK1292" s="48" t="str">
        <f aca="false">IF(AJ1292="","",AJ1292*17%)</f>
        <v/>
      </c>
      <c r="AL1292" s="48" t="str">
        <f aca="false">IFERROR(IF(AC1292="NÃO","",IF(AK1292="","",IF(E1292="Simples Nacional",BF1292,IF(T1292=0.12,U1292*0.5833337002,IF(T1292=0,AI1292*0.07,U1292))))),"")</f>
        <v/>
      </c>
      <c r="AM1292" s="47" t="str">
        <f aca="false">IFERROR(IF(AC1292="NÃO","",IF(OR(AG1292="-",AG1292="Pneus"),AK1292-AL1292,"")),"")</f>
        <v/>
      </c>
      <c r="AN1292" s="48" t="str">
        <f aca="false">IF(AND(Y1292="REVENDA",AC1292="SIM",AG1292="BIT"),((AB1292/1+1)*AI1292)*0.4117,"")</f>
        <v/>
      </c>
      <c r="AO1292" s="48" t="str">
        <f aca="false">IF(AN1292="","",AN1292*17%)</f>
        <v/>
      </c>
      <c r="AP1292" s="49" t="str">
        <f aca="false">IF(AN1292="","",IF(T1292=0.12,(U1292*0.4117)*0.4117,IF(T1292=0,(AI1292*0.07)*0.4117,U1292*0.4117)))</f>
        <v/>
      </c>
      <c r="AQ1292" s="47" t="str">
        <f aca="false">IF(AN1292="","",AO1292-AP1292)</f>
        <v/>
      </c>
      <c r="AR1292" s="50" t="str">
        <f aca="false">IFERROR(IF(AND(AC1292="SIM",Y1292="REVENDA",LEFT(AG1292,5)="ANEXO")*OR(AE1292="ANEXO I",AF1292="ANEXO II"),VLOOKUP(H1292,Dados!G:I,2,0),""),"INSERIR MVA")</f>
        <v/>
      </c>
      <c r="AS1292" s="48" t="str">
        <f aca="false">IF(LEFT(AG1292,5)="ANEXO",VLOOKUP(AG1292,Dados!$X$111:$Z$112,2,0)*(AI1292-Q1292),"")</f>
        <v/>
      </c>
      <c r="AT1292" s="48" t="str">
        <f aca="false">IFERROR(IF(AR1292="","",(AI1292*AR1292)+AI1292),"INSERIR MVA")</f>
        <v/>
      </c>
      <c r="AU1292" s="48" t="str">
        <f aca="false">IF(AT1292="","",IF(AY1292=0.04,U1292,AS1292*AY1292))</f>
        <v/>
      </c>
      <c r="AV1292" s="47" t="str">
        <f aca="false">IFERROR(IF(AU1292="","",(VLOOKUP(AG1292,Dados!$X$111:$Z$112,3,0)*AT1292*0.17)),"INSERIR MVA")</f>
        <v/>
      </c>
      <c r="AW1292" s="47" t="str">
        <f aca="false">IFERROR(IF(AR1292="","",AV1292-AU1292),"")</f>
        <v/>
      </c>
      <c r="AX1292" s="51" t="str">
        <f aca="false">IFERROR(IF(AC1292="NÃO","",IF(AM1292&lt;&gt;"",AM1292-W1292,IF(AQ1292&lt;&gt;"",AQ1292-W1292,IF(AW1292&lt;&gt;"",AW1292-W1292,"")))),"")</f>
        <v/>
      </c>
      <c r="AY1292" s="46" t="str">
        <f aca="false">IFERROR(IF(ISNA(VLOOKUP(R1292,Dados!$X$2:$Y$5,2,0)),VLOOKUP(D1292,Dados!$X$7:$Y$33,2,0),VLOOKUP(R1292,Dados!$X$2:$Y$5,2,0)),"")</f>
        <v/>
      </c>
      <c r="AZ1292" s="52" t="str">
        <f aca="false">IF(C1292="","",IF(AND(Y1292="CONSUMO",AC1292="NÃO")*OR(AG1292="-",AG1292="BIT"),IF(E1292&lt;&gt;"",(AI1292-(P1292+L1292-N1292+Q1292)*AY1292)/0.83),""))</f>
        <v/>
      </c>
      <c r="BA1292" s="51" t="str">
        <f aca="false">IF(AZ1292="","",AZ1292*0.17-((P1292+L1292-N1292+Q1292)*AY1292))</f>
        <v/>
      </c>
      <c r="BB1292" s="51" t="str">
        <f aca="false">IF(AND(Y1292="CONSUMO",AG1292="ANEXO I",AY1292&gt;4%),(AI1292-(P1292+L1292-N1292+Q1292)*0.0514)/0.83*(0.5177)*(0.17)-AI1292*0.0514,IF(AND(Y1292="CONSUMO",AG1292="ANEXO II",AY1292&gt;4%),(AI1292-(P1292+L1292-N1292+Q1292)*0.041)/0.83*(0.3295)*(0.17)-AI1292*0.041,IF(AND(Y1292="CONSUMO",AG1292="ANEXO I",AY1292=4%),(AI1292-(P1292+L1292-N1292+Q1292)*0.04)/0.83*(0.5177)*(0.17)-AI1292*0.04,IF(AND(Y1292="CONSUMO",AG1292="ANEXO II",AY1292=4%),(AI1292-(P1292+L1292-N1292+Q1292)*0.04)/0.83*(0.3295)*(0.17)-AI1292*0.04,""))))</f>
        <v/>
      </c>
      <c r="BC1292" s="51" t="str">
        <f aca="false">IF(C1292="","",IF(AND(Y1292="CONSUMO",AC1292="SIM")*OR(AG1292="-",AG1292="BIT"),IF(E1292&lt;&gt;"",(AI1292-(P1292+L1292-N1292+Q1292)*AY1292)/0.83),""))</f>
        <v/>
      </c>
      <c r="BD1292" s="51" t="str">
        <f aca="false">IF(BC1292="","",BC1292*0.17)</f>
        <v/>
      </c>
      <c r="BE1292" s="51" t="str">
        <f aca="false">IF(I1292=6908,0,IF(BC1292="","",BD1292-((P1292+L1292-N1292+Q1292)*AY1292)))</f>
        <v/>
      </c>
      <c r="BF1292" s="53" t="str">
        <f aca="false">IF(B1292="","",IF(OR(B1292="",E1292="Regime Normal"),0,(AI1292-Q1292)*VLOOKUP(R1292,Dados!$X$98:$Y$108,2,0)))</f>
        <v/>
      </c>
      <c r="BG1292" s="54" t="str">
        <f aca="false">IFERROR(VLOOKUP(I1292,Dados!$AC$27:$AD$43,2,0),IF(B1292="","",IF(D1292&lt;&gt;"MT",IF(AND(AC1292="SIM",Y1292="Revenda"),"2403",IF(AND(AC1292="SIM",Y1292="Consumo"),"2407",IF(AND(AC1292="NÃO",Y1292="Revenda"),"2102",IF(AND(AC1292="NÃO",Y1292="Consumo"),"2556",)))),REPLACE(I1292,1,1,1))))</f>
        <v/>
      </c>
    </row>
    <row r="1293" customFormat="false" ht="12.8" hidden="false" customHeight="true" outlineLevel="0" collapsed="false">
      <c r="Y1293" s="45"/>
      <c r="Z1293" s="46" t="str">
        <f aca="false">IF(B1293="","",(IFERROR(VLOOKUP(H1293,Dados!A$3:B$15000,2,0),"Não Encontrado")))</f>
        <v/>
      </c>
      <c r="AA1293" s="46" t="str">
        <f aca="false">IF(B1293="","",(IFERROR(VLOOKUP(G1293,Dados!C$3:E$15000,3,0),"Não Encontrado")))</f>
        <v/>
      </c>
      <c r="AB1293" s="46" t="str">
        <f aca="false">IFERROR(IF(Z1293&lt;&gt;"Não Encontrado",Z1293,IF(AA1293&lt;&gt;"Não Encontrado",AA1293,"")),"")</f>
        <v/>
      </c>
      <c r="AC1293" s="45" t="str">
        <f aca="false">IF(B1293="","",IF(AB1293="","NÃO","SIM"))</f>
        <v/>
      </c>
      <c r="AD1293" s="45" t="str">
        <f aca="false">IFERROR(VLOOKUP(G1293,Dados!$P$3:$R$500,3,0),"")</f>
        <v/>
      </c>
      <c r="AE1293" s="45" t="str">
        <f aca="false">IFERROR(VLOOKUP(G1293,Dados!$K$3:$L$500,2,0),"")</f>
        <v/>
      </c>
      <c r="AF1293" s="45" t="str">
        <f aca="false">IFERROR(VLOOKUP(G1293,Dados!$M$3:$N$500,2,0),"")</f>
        <v/>
      </c>
      <c r="AG1293" s="45" t="str">
        <f aca="false">IF(F1293="","",IF(AND(AD1293="",AE1293="",AF1293=""),"-",IF(AND(AD1293="BIT",AE1293="",AF1293=""),"BIT",IF(AND(AE1293="ANEXO I",AD1293="",AF1293=""),"ANEXO I",IF(AND(AF1293="ANEXO II",AD1293="",AE1293=""),"ANEXO II","Escolher")))))</f>
        <v/>
      </c>
      <c r="AH1293" s="45" t="str">
        <f aca="false">IF(AG1293&lt;&gt;"Pneus","",IFERROR(VLOOKUP(R1293,Dados!$X$2:$Z$5,3,0)*(AI1293-Q1293),VLOOKUP(D1293,Dados!$X$7:$Z$33,3,0)*(AI1293-Q1293)))</f>
        <v/>
      </c>
      <c r="AI1293" s="47" t="str">
        <f aca="false">IF(B1293="","",P1293+Q1293+O1293+M1293+L1293-N1293)</f>
        <v/>
      </c>
      <c r="AJ1293" s="48" t="str">
        <f aca="false">IFERROR(IF(AND(AC1293="SIM",AG1293="-",Y1293="REVENDA"),(AB1293/1+1)*AI1293,IF(AND(AC1293="SIM",AG1293="Pneus",Y1293="REVENDA"),(AB1293/1+1)*(AI1293-AH1293),"")),"")</f>
        <v/>
      </c>
      <c r="AK1293" s="48" t="str">
        <f aca="false">IF(AJ1293="","",AJ1293*17%)</f>
        <v/>
      </c>
      <c r="AL1293" s="48" t="str">
        <f aca="false">IFERROR(IF(AC1293="NÃO","",IF(AK1293="","",IF(E1293="Simples Nacional",BF1293,IF(T1293=0.12,U1293*0.5833337002,IF(T1293=0,AI1293*0.07,U1293))))),"")</f>
        <v/>
      </c>
      <c r="AM1293" s="47" t="str">
        <f aca="false">IFERROR(IF(AC1293="NÃO","",IF(OR(AG1293="-",AG1293="Pneus"),AK1293-AL1293,"")),"")</f>
        <v/>
      </c>
      <c r="AN1293" s="48" t="str">
        <f aca="false">IF(AND(Y1293="REVENDA",AC1293="SIM",AG1293="BIT"),((AB1293/1+1)*AI1293)*0.4117,"")</f>
        <v/>
      </c>
      <c r="AO1293" s="48" t="str">
        <f aca="false">IF(AN1293="","",AN1293*17%)</f>
        <v/>
      </c>
      <c r="AP1293" s="49" t="str">
        <f aca="false">IF(AN1293="","",IF(T1293=0.12,(U1293*0.4117)*0.4117,IF(T1293=0,(AI1293*0.07)*0.4117,U1293*0.4117)))</f>
        <v/>
      </c>
      <c r="AQ1293" s="47" t="str">
        <f aca="false">IF(AN1293="","",AO1293-AP1293)</f>
        <v/>
      </c>
      <c r="AR1293" s="50" t="str">
        <f aca="false">IFERROR(IF(AND(AC1293="SIM",Y1293="REVENDA",LEFT(AG1293,5)="ANEXO")*OR(AE1293="ANEXO I",AF1293="ANEXO II"),VLOOKUP(H1293,Dados!G:I,2,0),""),"INSERIR MVA")</f>
        <v/>
      </c>
      <c r="AS1293" s="48" t="str">
        <f aca="false">IF(LEFT(AG1293,5)="ANEXO",VLOOKUP(AG1293,Dados!$X$111:$Z$112,2,0)*(AI1293-Q1293),"")</f>
        <v/>
      </c>
      <c r="AT1293" s="48" t="str">
        <f aca="false">IFERROR(IF(AR1293="","",(AI1293*AR1293)+AI1293),"INSERIR MVA")</f>
        <v/>
      </c>
      <c r="AU1293" s="48" t="str">
        <f aca="false">IF(AT1293="","",IF(AY1293=0.04,U1293,AS1293*AY1293))</f>
        <v/>
      </c>
      <c r="AV1293" s="47" t="str">
        <f aca="false">IFERROR(IF(AU1293="","",(VLOOKUP(AG1293,Dados!$X$111:$Z$112,3,0)*AT1293*0.17)),"INSERIR MVA")</f>
        <v/>
      </c>
      <c r="AW1293" s="47" t="str">
        <f aca="false">IFERROR(IF(AR1293="","",AV1293-AU1293),"")</f>
        <v/>
      </c>
      <c r="AX1293" s="51" t="str">
        <f aca="false">IFERROR(IF(AC1293="NÃO","",IF(AM1293&lt;&gt;"",AM1293-W1293,IF(AQ1293&lt;&gt;"",AQ1293-W1293,IF(AW1293&lt;&gt;"",AW1293-W1293,"")))),"")</f>
        <v/>
      </c>
      <c r="AY1293" s="46" t="str">
        <f aca="false">IFERROR(IF(ISNA(VLOOKUP(R1293,Dados!$X$2:$Y$5,2,0)),VLOOKUP(D1293,Dados!$X$7:$Y$33,2,0),VLOOKUP(R1293,Dados!$X$2:$Y$5,2,0)),"")</f>
        <v/>
      </c>
      <c r="AZ1293" s="52" t="str">
        <f aca="false">IF(C1293="","",IF(AND(Y1293="CONSUMO",AC1293="NÃO")*OR(AG1293="-",AG1293="BIT"),IF(E1293&lt;&gt;"",(AI1293-(P1293+L1293-N1293+Q1293)*AY1293)/0.83),""))</f>
        <v/>
      </c>
      <c r="BA1293" s="51" t="str">
        <f aca="false">IF(AZ1293="","",AZ1293*0.17-((P1293+L1293-N1293+Q1293)*AY1293))</f>
        <v/>
      </c>
      <c r="BB1293" s="51" t="str">
        <f aca="false">IF(AND(Y1293="CONSUMO",AG1293="ANEXO I",AY1293&gt;4%),(AI1293-(P1293+L1293-N1293+Q1293)*0.0514)/0.83*(0.5177)*(0.17)-AI1293*0.0514,IF(AND(Y1293="CONSUMO",AG1293="ANEXO II",AY1293&gt;4%),(AI1293-(P1293+L1293-N1293+Q1293)*0.041)/0.83*(0.3295)*(0.17)-AI1293*0.041,IF(AND(Y1293="CONSUMO",AG1293="ANEXO I",AY1293=4%),(AI1293-(P1293+L1293-N1293+Q1293)*0.04)/0.83*(0.5177)*(0.17)-AI1293*0.04,IF(AND(Y1293="CONSUMO",AG1293="ANEXO II",AY1293=4%),(AI1293-(P1293+L1293-N1293+Q1293)*0.04)/0.83*(0.3295)*(0.17)-AI1293*0.04,""))))</f>
        <v/>
      </c>
      <c r="BC1293" s="51" t="str">
        <f aca="false">IF(C1293="","",IF(AND(Y1293="CONSUMO",AC1293="SIM")*OR(AG1293="-",AG1293="BIT"),IF(E1293&lt;&gt;"",(AI1293-(P1293+L1293-N1293+Q1293)*AY1293)/0.83),""))</f>
        <v/>
      </c>
      <c r="BD1293" s="51" t="str">
        <f aca="false">IF(BC1293="","",BC1293*0.17)</f>
        <v/>
      </c>
      <c r="BE1293" s="51" t="str">
        <f aca="false">IF(I1293=6908,0,IF(BC1293="","",BD1293-((P1293+L1293-N1293+Q1293)*AY1293)))</f>
        <v/>
      </c>
      <c r="BF1293" s="53" t="str">
        <f aca="false">IF(B1293="","",IF(OR(B1293="",E1293="Regime Normal"),0,(AI1293-Q1293)*VLOOKUP(R1293,Dados!$X$98:$Y$108,2,0)))</f>
        <v/>
      </c>
      <c r="BG1293" s="54" t="str">
        <f aca="false">IFERROR(VLOOKUP(I1293,Dados!$AC$27:$AD$43,2,0),IF(B1293="","",IF(D1293&lt;&gt;"MT",IF(AND(AC1293="SIM",Y1293="Revenda"),"2403",IF(AND(AC1293="SIM",Y1293="Consumo"),"2407",IF(AND(AC1293="NÃO",Y1293="Revenda"),"2102",IF(AND(AC1293="NÃO",Y1293="Consumo"),"2556",)))),REPLACE(I1293,1,1,1))))</f>
        <v/>
      </c>
    </row>
    <row r="1294" customFormat="false" ht="12.8" hidden="false" customHeight="true" outlineLevel="0" collapsed="false">
      <c r="Y1294" s="45"/>
      <c r="Z1294" s="46" t="str">
        <f aca="false">IF(B1294="","",(IFERROR(VLOOKUP(H1294,Dados!A$3:B$15000,2,0),"Não Encontrado")))</f>
        <v/>
      </c>
      <c r="AA1294" s="46" t="str">
        <f aca="false">IF(B1294="","",(IFERROR(VLOOKUP(G1294,Dados!C$3:E$15000,3,0),"Não Encontrado")))</f>
        <v/>
      </c>
      <c r="AB1294" s="46" t="str">
        <f aca="false">IFERROR(IF(Z1294&lt;&gt;"Não Encontrado",Z1294,IF(AA1294&lt;&gt;"Não Encontrado",AA1294,"")),"")</f>
        <v/>
      </c>
      <c r="AC1294" s="45" t="str">
        <f aca="false">IF(B1294="","",IF(AB1294="","NÃO","SIM"))</f>
        <v/>
      </c>
      <c r="AD1294" s="45" t="str">
        <f aca="false">IFERROR(VLOOKUP(G1294,Dados!$P$3:$R$500,3,0),"")</f>
        <v/>
      </c>
      <c r="AE1294" s="45" t="str">
        <f aca="false">IFERROR(VLOOKUP(G1294,Dados!$K$3:$L$500,2,0),"")</f>
        <v/>
      </c>
      <c r="AF1294" s="45" t="str">
        <f aca="false">IFERROR(VLOOKUP(G1294,Dados!$M$3:$N$500,2,0),"")</f>
        <v/>
      </c>
      <c r="AG1294" s="45" t="str">
        <f aca="false">IF(F1294="","",IF(AND(AD1294="",AE1294="",AF1294=""),"-",IF(AND(AD1294="BIT",AE1294="",AF1294=""),"BIT",IF(AND(AE1294="ANEXO I",AD1294="",AF1294=""),"ANEXO I",IF(AND(AF1294="ANEXO II",AD1294="",AE1294=""),"ANEXO II","Escolher")))))</f>
        <v/>
      </c>
      <c r="AH1294" s="45" t="str">
        <f aca="false">IF(AG1294&lt;&gt;"Pneus","",IFERROR(VLOOKUP(R1294,Dados!$X$2:$Z$5,3,0)*(AI1294-Q1294),VLOOKUP(D1294,Dados!$X$7:$Z$33,3,0)*(AI1294-Q1294)))</f>
        <v/>
      </c>
      <c r="AI1294" s="47" t="str">
        <f aca="false">IF(B1294="","",P1294+Q1294+O1294+M1294+L1294-N1294)</f>
        <v/>
      </c>
      <c r="AJ1294" s="48" t="str">
        <f aca="false">IFERROR(IF(AND(AC1294="SIM",AG1294="-",Y1294="REVENDA"),(AB1294/1+1)*AI1294,IF(AND(AC1294="SIM",AG1294="Pneus",Y1294="REVENDA"),(AB1294/1+1)*(AI1294-AH1294),"")),"")</f>
        <v/>
      </c>
      <c r="AK1294" s="48" t="str">
        <f aca="false">IF(AJ1294="","",AJ1294*17%)</f>
        <v/>
      </c>
      <c r="AL1294" s="48" t="str">
        <f aca="false">IFERROR(IF(AC1294="NÃO","",IF(AK1294="","",IF(E1294="Simples Nacional",BF1294,IF(T1294=0.12,U1294*0.5833337002,IF(T1294=0,AI1294*0.07,U1294))))),"")</f>
        <v/>
      </c>
      <c r="AM1294" s="47" t="str">
        <f aca="false">IFERROR(IF(AC1294="NÃO","",IF(OR(AG1294="-",AG1294="Pneus"),AK1294-AL1294,"")),"")</f>
        <v/>
      </c>
      <c r="AN1294" s="48" t="str">
        <f aca="false">IF(AND(Y1294="REVENDA",AC1294="SIM",AG1294="BIT"),((AB1294/1+1)*AI1294)*0.4117,"")</f>
        <v/>
      </c>
      <c r="AO1294" s="48" t="str">
        <f aca="false">IF(AN1294="","",AN1294*17%)</f>
        <v/>
      </c>
      <c r="AP1294" s="49" t="str">
        <f aca="false">IF(AN1294="","",IF(T1294=0.12,(U1294*0.4117)*0.4117,IF(T1294=0,(AI1294*0.07)*0.4117,U1294*0.4117)))</f>
        <v/>
      </c>
      <c r="AQ1294" s="47" t="str">
        <f aca="false">IF(AN1294="","",AO1294-AP1294)</f>
        <v/>
      </c>
      <c r="AR1294" s="50" t="str">
        <f aca="false">IFERROR(IF(AND(AC1294="SIM",Y1294="REVENDA",LEFT(AG1294,5)="ANEXO")*OR(AE1294="ANEXO I",AF1294="ANEXO II"),VLOOKUP(H1294,Dados!G:I,2,0),""),"INSERIR MVA")</f>
        <v/>
      </c>
      <c r="AS1294" s="48" t="str">
        <f aca="false">IF(LEFT(AG1294,5)="ANEXO",VLOOKUP(AG1294,Dados!$X$111:$Z$112,2,0)*(AI1294-Q1294),"")</f>
        <v/>
      </c>
      <c r="AT1294" s="48" t="str">
        <f aca="false">IFERROR(IF(AR1294="","",(AI1294*AR1294)+AI1294),"INSERIR MVA")</f>
        <v/>
      </c>
      <c r="AU1294" s="48" t="str">
        <f aca="false">IF(AT1294="","",IF(AY1294=0.04,U1294,AS1294*AY1294))</f>
        <v/>
      </c>
      <c r="AV1294" s="47" t="str">
        <f aca="false">IFERROR(IF(AU1294="","",(VLOOKUP(AG1294,Dados!$X$111:$Z$112,3,0)*AT1294*0.17)),"INSERIR MVA")</f>
        <v/>
      </c>
      <c r="AW1294" s="47" t="str">
        <f aca="false">IFERROR(IF(AR1294="","",AV1294-AU1294),"")</f>
        <v/>
      </c>
      <c r="AX1294" s="51" t="str">
        <f aca="false">IFERROR(IF(AC1294="NÃO","",IF(AM1294&lt;&gt;"",AM1294-W1294,IF(AQ1294&lt;&gt;"",AQ1294-W1294,IF(AW1294&lt;&gt;"",AW1294-W1294,"")))),"")</f>
        <v/>
      </c>
      <c r="AY1294" s="46" t="str">
        <f aca="false">IFERROR(IF(ISNA(VLOOKUP(R1294,Dados!$X$2:$Y$5,2,0)),VLOOKUP(D1294,Dados!$X$7:$Y$33,2,0),VLOOKUP(R1294,Dados!$X$2:$Y$5,2,0)),"")</f>
        <v/>
      </c>
      <c r="AZ1294" s="52" t="str">
        <f aca="false">IF(C1294="","",IF(AND(Y1294="CONSUMO",AC1294="NÃO")*OR(AG1294="-",AG1294="BIT"),IF(E1294&lt;&gt;"",(AI1294-(P1294+L1294-N1294+Q1294)*AY1294)/0.83),""))</f>
        <v/>
      </c>
      <c r="BA1294" s="51" t="str">
        <f aca="false">IF(AZ1294="","",AZ1294*0.17-((P1294+L1294-N1294+Q1294)*AY1294))</f>
        <v/>
      </c>
      <c r="BB1294" s="51" t="str">
        <f aca="false">IF(AND(Y1294="CONSUMO",AG1294="ANEXO I",AY1294&gt;4%),(AI1294-(P1294+L1294-N1294+Q1294)*0.0514)/0.83*(0.5177)*(0.17)-AI1294*0.0514,IF(AND(Y1294="CONSUMO",AG1294="ANEXO II",AY1294&gt;4%),(AI1294-(P1294+L1294-N1294+Q1294)*0.041)/0.83*(0.3295)*(0.17)-AI1294*0.041,IF(AND(Y1294="CONSUMO",AG1294="ANEXO I",AY1294=4%),(AI1294-(P1294+L1294-N1294+Q1294)*0.04)/0.83*(0.5177)*(0.17)-AI1294*0.04,IF(AND(Y1294="CONSUMO",AG1294="ANEXO II",AY1294=4%),(AI1294-(P1294+L1294-N1294+Q1294)*0.04)/0.83*(0.3295)*(0.17)-AI1294*0.04,""))))</f>
        <v/>
      </c>
      <c r="BC1294" s="51" t="str">
        <f aca="false">IF(C1294="","",IF(AND(Y1294="CONSUMO",AC1294="SIM")*OR(AG1294="-",AG1294="BIT"),IF(E1294&lt;&gt;"",(AI1294-(P1294+L1294-N1294+Q1294)*AY1294)/0.83),""))</f>
        <v/>
      </c>
      <c r="BD1294" s="51" t="str">
        <f aca="false">IF(BC1294="","",BC1294*0.17)</f>
        <v/>
      </c>
      <c r="BE1294" s="51" t="str">
        <f aca="false">IF(I1294=6908,0,IF(BC1294="","",BD1294-((P1294+L1294-N1294+Q1294)*AY1294)))</f>
        <v/>
      </c>
      <c r="BF1294" s="53" t="str">
        <f aca="false">IF(B1294="","",IF(OR(B1294="",E1294="Regime Normal"),0,(AI1294-Q1294)*VLOOKUP(R1294,Dados!$X$98:$Y$108,2,0)))</f>
        <v/>
      </c>
      <c r="BG1294" s="54" t="str">
        <f aca="false">IFERROR(VLOOKUP(I1294,Dados!$AC$27:$AD$43,2,0),IF(B1294="","",IF(D1294&lt;&gt;"MT",IF(AND(AC1294="SIM",Y1294="Revenda"),"2403",IF(AND(AC1294="SIM",Y1294="Consumo"),"2407",IF(AND(AC1294="NÃO",Y1294="Revenda"),"2102",IF(AND(AC1294="NÃO",Y1294="Consumo"),"2556",)))),REPLACE(I1294,1,1,1))))</f>
        <v/>
      </c>
    </row>
    <row r="1295" customFormat="false" ht="12.8" hidden="false" customHeight="true" outlineLevel="0" collapsed="false">
      <c r="Y1295" s="45"/>
      <c r="Z1295" s="46" t="str">
        <f aca="false">IF(B1295="","",(IFERROR(VLOOKUP(H1295,Dados!A$3:B$15000,2,0),"Não Encontrado")))</f>
        <v/>
      </c>
      <c r="AA1295" s="46" t="str">
        <f aca="false">IF(B1295="","",(IFERROR(VLOOKUP(G1295,Dados!C$3:E$15000,3,0),"Não Encontrado")))</f>
        <v/>
      </c>
      <c r="AB1295" s="46" t="str">
        <f aca="false">IFERROR(IF(Z1295&lt;&gt;"Não Encontrado",Z1295,IF(AA1295&lt;&gt;"Não Encontrado",AA1295,"")),"")</f>
        <v/>
      </c>
      <c r="AC1295" s="45" t="str">
        <f aca="false">IF(B1295="","",IF(AB1295="","NÃO","SIM"))</f>
        <v/>
      </c>
      <c r="AD1295" s="45" t="str">
        <f aca="false">IFERROR(VLOOKUP(G1295,Dados!$P$3:$R$500,3,0),"")</f>
        <v/>
      </c>
      <c r="AE1295" s="45" t="str">
        <f aca="false">IFERROR(VLOOKUP(G1295,Dados!$K$3:$L$500,2,0),"")</f>
        <v/>
      </c>
      <c r="AF1295" s="45" t="str">
        <f aca="false">IFERROR(VLOOKUP(G1295,Dados!$M$3:$N$500,2,0),"")</f>
        <v/>
      </c>
      <c r="AG1295" s="45" t="str">
        <f aca="false">IF(F1295="","",IF(AND(AD1295="",AE1295="",AF1295=""),"-",IF(AND(AD1295="BIT",AE1295="",AF1295=""),"BIT",IF(AND(AE1295="ANEXO I",AD1295="",AF1295=""),"ANEXO I",IF(AND(AF1295="ANEXO II",AD1295="",AE1295=""),"ANEXO II","Escolher")))))</f>
        <v/>
      </c>
      <c r="AH1295" s="45" t="str">
        <f aca="false">IF(AG1295&lt;&gt;"Pneus","",IFERROR(VLOOKUP(R1295,Dados!$X$2:$Z$5,3,0)*(AI1295-Q1295),VLOOKUP(D1295,Dados!$X$7:$Z$33,3,0)*(AI1295-Q1295)))</f>
        <v/>
      </c>
      <c r="AI1295" s="47" t="str">
        <f aca="false">IF(B1295="","",P1295+Q1295+O1295+M1295+L1295-N1295)</f>
        <v/>
      </c>
      <c r="AJ1295" s="48" t="str">
        <f aca="false">IFERROR(IF(AND(AC1295="SIM",AG1295="-",Y1295="REVENDA"),(AB1295/1+1)*AI1295,IF(AND(AC1295="SIM",AG1295="Pneus",Y1295="REVENDA"),(AB1295/1+1)*(AI1295-AH1295),"")),"")</f>
        <v/>
      </c>
      <c r="AK1295" s="48" t="str">
        <f aca="false">IF(AJ1295="","",AJ1295*17%)</f>
        <v/>
      </c>
      <c r="AL1295" s="48" t="str">
        <f aca="false">IFERROR(IF(AC1295="NÃO","",IF(AK1295="","",IF(E1295="Simples Nacional",BF1295,IF(T1295=0.12,U1295*0.5833337002,IF(T1295=0,AI1295*0.07,U1295))))),"")</f>
        <v/>
      </c>
      <c r="AM1295" s="47" t="str">
        <f aca="false">IFERROR(IF(AC1295="NÃO","",IF(OR(AG1295="-",AG1295="Pneus"),AK1295-AL1295,"")),"")</f>
        <v/>
      </c>
      <c r="AN1295" s="48" t="str">
        <f aca="false">IF(AND(Y1295="REVENDA",AC1295="SIM",AG1295="BIT"),((AB1295/1+1)*AI1295)*0.4117,"")</f>
        <v/>
      </c>
      <c r="AO1295" s="48" t="str">
        <f aca="false">IF(AN1295="","",AN1295*17%)</f>
        <v/>
      </c>
      <c r="AP1295" s="49" t="str">
        <f aca="false">IF(AN1295="","",IF(T1295=0.12,(U1295*0.4117)*0.4117,IF(T1295=0,(AI1295*0.07)*0.4117,U1295*0.4117)))</f>
        <v/>
      </c>
      <c r="AQ1295" s="47" t="str">
        <f aca="false">IF(AN1295="","",AO1295-AP1295)</f>
        <v/>
      </c>
      <c r="AR1295" s="50" t="str">
        <f aca="false">IFERROR(IF(AND(AC1295="SIM",Y1295="REVENDA",LEFT(AG1295,5)="ANEXO")*OR(AE1295="ANEXO I",AF1295="ANEXO II"),VLOOKUP(H1295,Dados!G:I,2,0),""),"INSERIR MVA")</f>
        <v/>
      </c>
      <c r="AS1295" s="48" t="str">
        <f aca="false">IF(LEFT(AG1295,5)="ANEXO",VLOOKUP(AG1295,Dados!$X$111:$Z$112,2,0)*(AI1295-Q1295),"")</f>
        <v/>
      </c>
      <c r="AT1295" s="48" t="str">
        <f aca="false">IFERROR(IF(AR1295="","",(AI1295*AR1295)+AI1295),"INSERIR MVA")</f>
        <v/>
      </c>
      <c r="AU1295" s="48" t="str">
        <f aca="false">IF(AT1295="","",IF(AY1295=0.04,U1295,AS1295*AY1295))</f>
        <v/>
      </c>
      <c r="AV1295" s="47" t="str">
        <f aca="false">IFERROR(IF(AU1295="","",(VLOOKUP(AG1295,Dados!$X$111:$Z$112,3,0)*AT1295*0.17)),"INSERIR MVA")</f>
        <v/>
      </c>
      <c r="AW1295" s="47" t="str">
        <f aca="false">IFERROR(IF(AR1295="","",AV1295-AU1295),"")</f>
        <v/>
      </c>
      <c r="AX1295" s="51" t="str">
        <f aca="false">IFERROR(IF(AC1295="NÃO","",IF(AM1295&lt;&gt;"",AM1295-W1295,IF(AQ1295&lt;&gt;"",AQ1295-W1295,IF(AW1295&lt;&gt;"",AW1295-W1295,"")))),"")</f>
        <v/>
      </c>
      <c r="AY1295" s="46" t="str">
        <f aca="false">IFERROR(IF(ISNA(VLOOKUP(R1295,Dados!$X$2:$Y$5,2,0)),VLOOKUP(D1295,Dados!$X$7:$Y$33,2,0),VLOOKUP(R1295,Dados!$X$2:$Y$5,2,0)),"")</f>
        <v/>
      </c>
      <c r="AZ1295" s="52" t="str">
        <f aca="false">IF(C1295="","",IF(AND(Y1295="CONSUMO",AC1295="NÃO")*OR(AG1295="-",AG1295="BIT"),IF(E1295&lt;&gt;"",(AI1295-(P1295+L1295-N1295+Q1295)*AY1295)/0.83),""))</f>
        <v/>
      </c>
      <c r="BA1295" s="51" t="str">
        <f aca="false">IF(AZ1295="","",AZ1295*0.17-((P1295+L1295-N1295+Q1295)*AY1295))</f>
        <v/>
      </c>
      <c r="BB1295" s="51" t="str">
        <f aca="false">IF(AND(Y1295="CONSUMO",AG1295="ANEXO I",AY1295&gt;4%),(AI1295-(P1295+L1295-N1295+Q1295)*0.0514)/0.83*(0.5177)*(0.17)-AI1295*0.0514,IF(AND(Y1295="CONSUMO",AG1295="ANEXO II",AY1295&gt;4%),(AI1295-(P1295+L1295-N1295+Q1295)*0.041)/0.83*(0.3295)*(0.17)-AI1295*0.041,IF(AND(Y1295="CONSUMO",AG1295="ANEXO I",AY1295=4%),(AI1295-(P1295+L1295-N1295+Q1295)*0.04)/0.83*(0.5177)*(0.17)-AI1295*0.04,IF(AND(Y1295="CONSUMO",AG1295="ANEXO II",AY1295=4%),(AI1295-(P1295+L1295-N1295+Q1295)*0.04)/0.83*(0.3295)*(0.17)-AI1295*0.04,""))))</f>
        <v/>
      </c>
      <c r="BC1295" s="51" t="str">
        <f aca="false">IF(C1295="","",IF(AND(Y1295="CONSUMO",AC1295="SIM")*OR(AG1295="-",AG1295="BIT"),IF(E1295&lt;&gt;"",(AI1295-(P1295+L1295-N1295+Q1295)*AY1295)/0.83),""))</f>
        <v/>
      </c>
      <c r="BD1295" s="51" t="str">
        <f aca="false">IF(BC1295="","",BC1295*0.17)</f>
        <v/>
      </c>
      <c r="BE1295" s="51" t="str">
        <f aca="false">IF(I1295=6908,0,IF(BC1295="","",BD1295-((P1295+L1295-N1295+Q1295)*AY1295)))</f>
        <v/>
      </c>
      <c r="BF1295" s="53" t="str">
        <f aca="false">IF(B1295="","",IF(OR(B1295="",E1295="Regime Normal"),0,(AI1295-Q1295)*VLOOKUP(R1295,Dados!$X$98:$Y$108,2,0)))</f>
        <v/>
      </c>
      <c r="BG1295" s="54" t="str">
        <f aca="false">IFERROR(VLOOKUP(I1295,Dados!$AC$27:$AD$43,2,0),IF(B1295="","",IF(D1295&lt;&gt;"MT",IF(AND(AC1295="SIM",Y1295="Revenda"),"2403",IF(AND(AC1295="SIM",Y1295="Consumo"),"2407",IF(AND(AC1295="NÃO",Y1295="Revenda"),"2102",IF(AND(AC1295="NÃO",Y1295="Consumo"),"2556",)))),REPLACE(I1295,1,1,1))))</f>
        <v/>
      </c>
    </row>
    <row r="1296" customFormat="false" ht="12.8" hidden="false" customHeight="true" outlineLevel="0" collapsed="false">
      <c r="Y1296" s="45"/>
      <c r="Z1296" s="46" t="str">
        <f aca="false">IF(B1296="","",(IFERROR(VLOOKUP(H1296,Dados!A$3:B$15000,2,0),"Não Encontrado")))</f>
        <v/>
      </c>
      <c r="AA1296" s="46" t="str">
        <f aca="false">IF(B1296="","",(IFERROR(VLOOKUP(G1296,Dados!C$3:E$15000,3,0),"Não Encontrado")))</f>
        <v/>
      </c>
      <c r="AB1296" s="46" t="str">
        <f aca="false">IFERROR(IF(Z1296&lt;&gt;"Não Encontrado",Z1296,IF(AA1296&lt;&gt;"Não Encontrado",AA1296,"")),"")</f>
        <v/>
      </c>
      <c r="AC1296" s="45" t="str">
        <f aca="false">IF(B1296="","",IF(AB1296="","NÃO","SIM"))</f>
        <v/>
      </c>
      <c r="AD1296" s="45" t="str">
        <f aca="false">IFERROR(VLOOKUP(G1296,Dados!$P$3:$R$500,3,0),"")</f>
        <v/>
      </c>
      <c r="AE1296" s="45" t="str">
        <f aca="false">IFERROR(VLOOKUP(G1296,Dados!$K$3:$L$500,2,0),"")</f>
        <v/>
      </c>
      <c r="AF1296" s="45" t="str">
        <f aca="false">IFERROR(VLOOKUP(G1296,Dados!$M$3:$N$500,2,0),"")</f>
        <v/>
      </c>
      <c r="AG1296" s="45" t="str">
        <f aca="false">IF(F1296="","",IF(AND(AD1296="",AE1296="",AF1296=""),"-",IF(AND(AD1296="BIT",AE1296="",AF1296=""),"BIT",IF(AND(AE1296="ANEXO I",AD1296="",AF1296=""),"ANEXO I",IF(AND(AF1296="ANEXO II",AD1296="",AE1296=""),"ANEXO II","Escolher")))))</f>
        <v/>
      </c>
      <c r="AH1296" s="45" t="str">
        <f aca="false">IF(AG1296&lt;&gt;"Pneus","",IFERROR(VLOOKUP(R1296,Dados!$X$2:$Z$5,3,0)*(AI1296-Q1296),VLOOKUP(D1296,Dados!$X$7:$Z$33,3,0)*(AI1296-Q1296)))</f>
        <v/>
      </c>
      <c r="AI1296" s="47" t="str">
        <f aca="false">IF(B1296="","",P1296+Q1296+O1296+M1296+L1296-N1296)</f>
        <v/>
      </c>
      <c r="AJ1296" s="48" t="str">
        <f aca="false">IFERROR(IF(AND(AC1296="SIM",AG1296="-",Y1296="REVENDA"),(AB1296/1+1)*AI1296,IF(AND(AC1296="SIM",AG1296="Pneus",Y1296="REVENDA"),(AB1296/1+1)*(AI1296-AH1296),"")),"")</f>
        <v/>
      </c>
      <c r="AK1296" s="48" t="str">
        <f aca="false">IF(AJ1296="","",AJ1296*17%)</f>
        <v/>
      </c>
      <c r="AL1296" s="48" t="str">
        <f aca="false">IFERROR(IF(AC1296="NÃO","",IF(AK1296="","",IF(E1296="Simples Nacional",BF1296,IF(T1296=0.12,U1296*0.5833337002,IF(T1296=0,AI1296*0.07,U1296))))),"")</f>
        <v/>
      </c>
      <c r="AM1296" s="47" t="str">
        <f aca="false">IFERROR(IF(AC1296="NÃO","",IF(OR(AG1296="-",AG1296="Pneus"),AK1296-AL1296,"")),"")</f>
        <v/>
      </c>
      <c r="AN1296" s="48" t="str">
        <f aca="false">IF(AND(Y1296="REVENDA",AC1296="SIM",AG1296="BIT"),((AB1296/1+1)*AI1296)*0.4117,"")</f>
        <v/>
      </c>
      <c r="AO1296" s="48" t="str">
        <f aca="false">IF(AN1296="","",AN1296*17%)</f>
        <v/>
      </c>
      <c r="AP1296" s="49" t="str">
        <f aca="false">IF(AN1296="","",IF(T1296=0.12,(U1296*0.4117)*0.4117,IF(T1296=0,(AI1296*0.07)*0.4117,U1296*0.4117)))</f>
        <v/>
      </c>
      <c r="AQ1296" s="47" t="str">
        <f aca="false">IF(AN1296="","",AO1296-AP1296)</f>
        <v/>
      </c>
      <c r="AR1296" s="50" t="str">
        <f aca="false">IFERROR(IF(AND(AC1296="SIM",Y1296="REVENDA",LEFT(AG1296,5)="ANEXO")*OR(AE1296="ANEXO I",AF1296="ANEXO II"),VLOOKUP(H1296,Dados!G:I,2,0),""),"INSERIR MVA")</f>
        <v/>
      </c>
      <c r="AS1296" s="48" t="str">
        <f aca="false">IF(LEFT(AG1296,5)="ANEXO",VLOOKUP(AG1296,Dados!$X$111:$Z$112,2,0)*(AI1296-Q1296),"")</f>
        <v/>
      </c>
      <c r="AT1296" s="48" t="str">
        <f aca="false">IFERROR(IF(AR1296="","",(AI1296*AR1296)+AI1296),"INSERIR MVA")</f>
        <v/>
      </c>
      <c r="AU1296" s="48" t="str">
        <f aca="false">IF(AT1296="","",IF(AY1296=0.04,U1296,AS1296*AY1296))</f>
        <v/>
      </c>
      <c r="AV1296" s="47" t="str">
        <f aca="false">IFERROR(IF(AU1296="","",(VLOOKUP(AG1296,Dados!$X$111:$Z$112,3,0)*AT1296*0.17)),"INSERIR MVA")</f>
        <v/>
      </c>
      <c r="AW1296" s="47" t="str">
        <f aca="false">IFERROR(IF(AR1296="","",AV1296-AU1296),"")</f>
        <v/>
      </c>
      <c r="AX1296" s="51" t="str">
        <f aca="false">IFERROR(IF(AC1296="NÃO","",IF(AM1296&lt;&gt;"",AM1296-W1296,IF(AQ1296&lt;&gt;"",AQ1296-W1296,IF(AW1296&lt;&gt;"",AW1296-W1296,"")))),"")</f>
        <v/>
      </c>
      <c r="AY1296" s="46" t="str">
        <f aca="false">IFERROR(IF(ISNA(VLOOKUP(R1296,Dados!$X$2:$Y$5,2,0)),VLOOKUP(D1296,Dados!$X$7:$Y$33,2,0),VLOOKUP(R1296,Dados!$X$2:$Y$5,2,0)),"")</f>
        <v/>
      </c>
      <c r="AZ1296" s="52" t="str">
        <f aca="false">IF(C1296="","",IF(AND(Y1296="CONSUMO",AC1296="NÃO")*OR(AG1296="-",AG1296="BIT"),IF(E1296&lt;&gt;"",(AI1296-(P1296+L1296-N1296+Q1296)*AY1296)/0.83),""))</f>
        <v/>
      </c>
      <c r="BA1296" s="51" t="str">
        <f aca="false">IF(AZ1296="","",AZ1296*0.17-((P1296+L1296-N1296+Q1296)*AY1296))</f>
        <v/>
      </c>
      <c r="BB1296" s="51" t="str">
        <f aca="false">IF(AND(Y1296="CONSUMO",AG1296="ANEXO I",AY1296&gt;4%),(AI1296-(P1296+L1296-N1296+Q1296)*0.0514)/0.83*(0.5177)*(0.17)-AI1296*0.0514,IF(AND(Y1296="CONSUMO",AG1296="ANEXO II",AY1296&gt;4%),(AI1296-(P1296+L1296-N1296+Q1296)*0.041)/0.83*(0.3295)*(0.17)-AI1296*0.041,IF(AND(Y1296="CONSUMO",AG1296="ANEXO I",AY1296=4%),(AI1296-(P1296+L1296-N1296+Q1296)*0.04)/0.83*(0.5177)*(0.17)-AI1296*0.04,IF(AND(Y1296="CONSUMO",AG1296="ANEXO II",AY1296=4%),(AI1296-(P1296+L1296-N1296+Q1296)*0.04)/0.83*(0.3295)*(0.17)-AI1296*0.04,""))))</f>
        <v/>
      </c>
      <c r="BC1296" s="51" t="str">
        <f aca="false">IF(C1296="","",IF(AND(Y1296="CONSUMO",AC1296="SIM")*OR(AG1296="-",AG1296="BIT"),IF(E1296&lt;&gt;"",(AI1296-(P1296+L1296-N1296+Q1296)*AY1296)/0.83),""))</f>
        <v/>
      </c>
      <c r="BD1296" s="51" t="str">
        <f aca="false">IF(BC1296="","",BC1296*0.17)</f>
        <v/>
      </c>
      <c r="BE1296" s="51" t="str">
        <f aca="false">IF(I1296=6908,0,IF(BC1296="","",BD1296-((P1296+L1296-N1296+Q1296)*AY1296)))</f>
        <v/>
      </c>
      <c r="BF1296" s="53" t="str">
        <f aca="false">IF(B1296="","",IF(OR(B1296="",E1296="Regime Normal"),0,(AI1296-Q1296)*VLOOKUP(R1296,Dados!$X$98:$Y$108,2,0)))</f>
        <v/>
      </c>
      <c r="BG1296" s="54" t="str">
        <f aca="false">IFERROR(VLOOKUP(I1296,Dados!$AC$27:$AD$43,2,0),IF(B1296="","",IF(D1296&lt;&gt;"MT",IF(AND(AC1296="SIM",Y1296="Revenda"),"2403",IF(AND(AC1296="SIM",Y1296="Consumo"),"2407",IF(AND(AC1296="NÃO",Y1296="Revenda"),"2102",IF(AND(AC1296="NÃO",Y1296="Consumo"),"2556",)))),REPLACE(I1296,1,1,1))))</f>
        <v/>
      </c>
    </row>
    <row r="1297" customFormat="false" ht="12.8" hidden="false" customHeight="true" outlineLevel="0" collapsed="false">
      <c r="Y1297" s="45"/>
      <c r="Z1297" s="46" t="str">
        <f aca="false">IF(B1297="","",(IFERROR(VLOOKUP(H1297,Dados!A$3:B$15000,2,0),"Não Encontrado")))</f>
        <v/>
      </c>
      <c r="AA1297" s="46" t="str">
        <f aca="false">IF(B1297="","",(IFERROR(VLOOKUP(G1297,Dados!C$3:E$15000,3,0),"Não Encontrado")))</f>
        <v/>
      </c>
      <c r="AB1297" s="46" t="str">
        <f aca="false">IFERROR(IF(Z1297&lt;&gt;"Não Encontrado",Z1297,IF(AA1297&lt;&gt;"Não Encontrado",AA1297,"")),"")</f>
        <v/>
      </c>
      <c r="AC1297" s="45" t="str">
        <f aca="false">IF(B1297="","",IF(AB1297="","NÃO","SIM"))</f>
        <v/>
      </c>
      <c r="AD1297" s="45" t="str">
        <f aca="false">IFERROR(VLOOKUP(G1297,Dados!$P$3:$R$500,3,0),"")</f>
        <v/>
      </c>
      <c r="AE1297" s="45" t="str">
        <f aca="false">IFERROR(VLOOKUP(G1297,Dados!$K$3:$L$500,2,0),"")</f>
        <v/>
      </c>
      <c r="AF1297" s="45" t="str">
        <f aca="false">IFERROR(VLOOKUP(G1297,Dados!$M$3:$N$500,2,0),"")</f>
        <v/>
      </c>
      <c r="AG1297" s="45" t="str">
        <f aca="false">IF(F1297="","",IF(AND(AD1297="",AE1297="",AF1297=""),"-",IF(AND(AD1297="BIT",AE1297="",AF1297=""),"BIT",IF(AND(AE1297="ANEXO I",AD1297="",AF1297=""),"ANEXO I",IF(AND(AF1297="ANEXO II",AD1297="",AE1297=""),"ANEXO II","Escolher")))))</f>
        <v/>
      </c>
      <c r="AH1297" s="45" t="str">
        <f aca="false">IF(AG1297&lt;&gt;"Pneus","",IFERROR(VLOOKUP(R1297,Dados!$X$2:$Z$5,3,0)*(AI1297-Q1297),VLOOKUP(D1297,Dados!$X$7:$Z$33,3,0)*(AI1297-Q1297)))</f>
        <v/>
      </c>
      <c r="AI1297" s="47" t="str">
        <f aca="false">IF(B1297="","",P1297+Q1297+O1297+M1297+L1297-N1297)</f>
        <v/>
      </c>
      <c r="AJ1297" s="48" t="str">
        <f aca="false">IFERROR(IF(AND(AC1297="SIM",AG1297="-",Y1297="REVENDA"),(AB1297/1+1)*AI1297,IF(AND(AC1297="SIM",AG1297="Pneus",Y1297="REVENDA"),(AB1297/1+1)*(AI1297-AH1297),"")),"")</f>
        <v/>
      </c>
      <c r="AK1297" s="48" t="str">
        <f aca="false">IF(AJ1297="","",AJ1297*17%)</f>
        <v/>
      </c>
      <c r="AL1297" s="48" t="str">
        <f aca="false">IFERROR(IF(AC1297="NÃO","",IF(AK1297="","",IF(E1297="Simples Nacional",BF1297,IF(T1297=0.12,U1297*0.5833337002,IF(T1297=0,AI1297*0.07,U1297))))),"")</f>
        <v/>
      </c>
      <c r="AM1297" s="47" t="str">
        <f aca="false">IFERROR(IF(AC1297="NÃO","",IF(OR(AG1297="-",AG1297="Pneus"),AK1297-AL1297,"")),"")</f>
        <v/>
      </c>
      <c r="AN1297" s="48" t="str">
        <f aca="false">IF(AND(Y1297="REVENDA",AC1297="SIM",AG1297="BIT"),((AB1297/1+1)*AI1297)*0.4117,"")</f>
        <v/>
      </c>
      <c r="AO1297" s="48" t="str">
        <f aca="false">IF(AN1297="","",AN1297*17%)</f>
        <v/>
      </c>
      <c r="AP1297" s="49" t="str">
        <f aca="false">IF(AN1297="","",IF(T1297=0.12,(U1297*0.4117)*0.4117,IF(T1297=0,(AI1297*0.07)*0.4117,U1297*0.4117)))</f>
        <v/>
      </c>
      <c r="AQ1297" s="47" t="str">
        <f aca="false">IF(AN1297="","",AO1297-AP1297)</f>
        <v/>
      </c>
      <c r="AR1297" s="50" t="str">
        <f aca="false">IFERROR(IF(AND(AC1297="SIM",Y1297="REVENDA",LEFT(AG1297,5)="ANEXO")*OR(AE1297="ANEXO I",AF1297="ANEXO II"),VLOOKUP(H1297,Dados!G:I,2,0),""),"INSERIR MVA")</f>
        <v/>
      </c>
      <c r="AS1297" s="48" t="str">
        <f aca="false">IF(LEFT(AG1297,5)="ANEXO",VLOOKUP(AG1297,Dados!$X$111:$Z$112,2,0)*(AI1297-Q1297),"")</f>
        <v/>
      </c>
      <c r="AT1297" s="48" t="str">
        <f aca="false">IFERROR(IF(AR1297="","",(AI1297*AR1297)+AI1297),"INSERIR MVA")</f>
        <v/>
      </c>
      <c r="AU1297" s="48" t="str">
        <f aca="false">IF(AT1297="","",IF(AY1297=0.04,U1297,AS1297*AY1297))</f>
        <v/>
      </c>
      <c r="AV1297" s="47" t="str">
        <f aca="false">IFERROR(IF(AU1297="","",(VLOOKUP(AG1297,Dados!$X$111:$Z$112,3,0)*AT1297*0.17)),"INSERIR MVA")</f>
        <v/>
      </c>
      <c r="AW1297" s="47" t="str">
        <f aca="false">IFERROR(IF(AR1297="","",AV1297-AU1297),"")</f>
        <v/>
      </c>
      <c r="AX1297" s="51" t="str">
        <f aca="false">IFERROR(IF(AC1297="NÃO","",IF(AM1297&lt;&gt;"",AM1297-W1297,IF(AQ1297&lt;&gt;"",AQ1297-W1297,IF(AW1297&lt;&gt;"",AW1297-W1297,"")))),"")</f>
        <v/>
      </c>
      <c r="AY1297" s="46" t="str">
        <f aca="false">IFERROR(IF(ISNA(VLOOKUP(R1297,Dados!$X$2:$Y$5,2,0)),VLOOKUP(D1297,Dados!$X$7:$Y$33,2,0),VLOOKUP(R1297,Dados!$X$2:$Y$5,2,0)),"")</f>
        <v/>
      </c>
      <c r="AZ1297" s="52" t="str">
        <f aca="false">IF(C1297="","",IF(AND(Y1297="CONSUMO",AC1297="NÃO")*OR(AG1297="-",AG1297="BIT"),IF(E1297&lt;&gt;"",(AI1297-(P1297+L1297-N1297+Q1297)*AY1297)/0.83),""))</f>
        <v/>
      </c>
      <c r="BA1297" s="51" t="str">
        <f aca="false">IF(AZ1297="","",AZ1297*0.17-((P1297+L1297-N1297+Q1297)*AY1297))</f>
        <v/>
      </c>
      <c r="BB1297" s="51" t="str">
        <f aca="false">IF(AND(Y1297="CONSUMO",AG1297="ANEXO I",AY1297&gt;4%),(AI1297-(P1297+L1297-N1297+Q1297)*0.0514)/0.83*(0.5177)*(0.17)-AI1297*0.0514,IF(AND(Y1297="CONSUMO",AG1297="ANEXO II",AY1297&gt;4%),(AI1297-(P1297+L1297-N1297+Q1297)*0.041)/0.83*(0.3295)*(0.17)-AI1297*0.041,IF(AND(Y1297="CONSUMO",AG1297="ANEXO I",AY1297=4%),(AI1297-(P1297+L1297-N1297+Q1297)*0.04)/0.83*(0.5177)*(0.17)-AI1297*0.04,IF(AND(Y1297="CONSUMO",AG1297="ANEXO II",AY1297=4%),(AI1297-(P1297+L1297-N1297+Q1297)*0.04)/0.83*(0.3295)*(0.17)-AI1297*0.04,""))))</f>
        <v/>
      </c>
      <c r="BC1297" s="51" t="str">
        <f aca="false">IF(C1297="","",IF(AND(Y1297="CONSUMO",AC1297="SIM")*OR(AG1297="-",AG1297="BIT"),IF(E1297&lt;&gt;"",(AI1297-(P1297+L1297-N1297+Q1297)*AY1297)/0.83),""))</f>
        <v/>
      </c>
      <c r="BD1297" s="51" t="str">
        <f aca="false">IF(BC1297="","",BC1297*0.17)</f>
        <v/>
      </c>
      <c r="BE1297" s="51" t="str">
        <f aca="false">IF(I1297=6908,0,IF(BC1297="","",BD1297-((P1297+L1297-N1297+Q1297)*AY1297)))</f>
        <v/>
      </c>
      <c r="BF1297" s="53" t="str">
        <f aca="false">IF(B1297="","",IF(OR(B1297="",E1297="Regime Normal"),0,(AI1297-Q1297)*VLOOKUP(R1297,Dados!$X$98:$Y$108,2,0)))</f>
        <v/>
      </c>
      <c r="BG1297" s="54" t="str">
        <f aca="false">IFERROR(VLOOKUP(I1297,Dados!$AC$27:$AD$43,2,0),IF(B1297="","",IF(D1297&lt;&gt;"MT",IF(AND(AC1297="SIM",Y1297="Revenda"),"2403",IF(AND(AC1297="SIM",Y1297="Consumo"),"2407",IF(AND(AC1297="NÃO",Y1297="Revenda"),"2102",IF(AND(AC1297="NÃO",Y1297="Consumo"),"2556",)))),REPLACE(I1297,1,1,1))))</f>
        <v/>
      </c>
    </row>
    <row r="1298" customFormat="false" ht="12.8" hidden="false" customHeight="true" outlineLevel="0" collapsed="false">
      <c r="Y1298" s="45"/>
      <c r="Z1298" s="46" t="str">
        <f aca="false">IF(B1298="","",(IFERROR(VLOOKUP(H1298,Dados!A$3:B$15000,2,0),"Não Encontrado")))</f>
        <v/>
      </c>
      <c r="AA1298" s="46" t="str">
        <f aca="false">IF(B1298="","",(IFERROR(VLOOKUP(G1298,Dados!C$3:E$15000,3,0),"Não Encontrado")))</f>
        <v/>
      </c>
      <c r="AB1298" s="46" t="str">
        <f aca="false">IFERROR(IF(Z1298&lt;&gt;"Não Encontrado",Z1298,IF(AA1298&lt;&gt;"Não Encontrado",AA1298,"")),"")</f>
        <v/>
      </c>
      <c r="AC1298" s="45" t="str">
        <f aca="false">IF(B1298="","",IF(AB1298="","NÃO","SIM"))</f>
        <v/>
      </c>
      <c r="AD1298" s="45" t="str">
        <f aca="false">IFERROR(VLOOKUP(G1298,Dados!$P$3:$R$500,3,0),"")</f>
        <v/>
      </c>
      <c r="AE1298" s="45" t="str">
        <f aca="false">IFERROR(VLOOKUP(G1298,Dados!$K$3:$L$500,2,0),"")</f>
        <v/>
      </c>
      <c r="AF1298" s="45" t="str">
        <f aca="false">IFERROR(VLOOKUP(G1298,Dados!$M$3:$N$500,2,0),"")</f>
        <v/>
      </c>
      <c r="AG1298" s="45" t="str">
        <f aca="false">IF(F1298="","",IF(AND(AD1298="",AE1298="",AF1298=""),"-",IF(AND(AD1298="BIT",AE1298="",AF1298=""),"BIT",IF(AND(AE1298="ANEXO I",AD1298="",AF1298=""),"ANEXO I",IF(AND(AF1298="ANEXO II",AD1298="",AE1298=""),"ANEXO II","Escolher")))))</f>
        <v/>
      </c>
      <c r="AH1298" s="45" t="str">
        <f aca="false">IF(AG1298&lt;&gt;"Pneus","",IFERROR(VLOOKUP(R1298,Dados!$X$2:$Z$5,3,0)*(AI1298-Q1298),VLOOKUP(D1298,Dados!$X$7:$Z$33,3,0)*(AI1298-Q1298)))</f>
        <v/>
      </c>
      <c r="AI1298" s="47" t="str">
        <f aca="false">IF(B1298="","",P1298+Q1298+O1298+M1298+L1298-N1298)</f>
        <v/>
      </c>
      <c r="AJ1298" s="48" t="str">
        <f aca="false">IFERROR(IF(AND(AC1298="SIM",AG1298="-",Y1298="REVENDA"),(AB1298/1+1)*AI1298,IF(AND(AC1298="SIM",AG1298="Pneus",Y1298="REVENDA"),(AB1298/1+1)*(AI1298-AH1298),"")),"")</f>
        <v/>
      </c>
      <c r="AK1298" s="48" t="str">
        <f aca="false">IF(AJ1298="","",AJ1298*17%)</f>
        <v/>
      </c>
      <c r="AL1298" s="48" t="str">
        <f aca="false">IFERROR(IF(AC1298="NÃO","",IF(AK1298="","",IF(E1298="Simples Nacional",BF1298,IF(T1298=0.12,U1298*0.5833337002,IF(T1298=0,AI1298*0.07,U1298))))),"")</f>
        <v/>
      </c>
      <c r="AM1298" s="47" t="str">
        <f aca="false">IFERROR(IF(AC1298="NÃO","",IF(OR(AG1298="-",AG1298="Pneus"),AK1298-AL1298,"")),"")</f>
        <v/>
      </c>
      <c r="AN1298" s="48" t="str">
        <f aca="false">IF(AND(Y1298="REVENDA",AC1298="SIM",AG1298="BIT"),((AB1298/1+1)*AI1298)*0.4117,"")</f>
        <v/>
      </c>
      <c r="AO1298" s="48" t="str">
        <f aca="false">IF(AN1298="","",AN1298*17%)</f>
        <v/>
      </c>
      <c r="AP1298" s="49" t="str">
        <f aca="false">IF(AN1298="","",IF(T1298=0.12,(U1298*0.4117)*0.4117,IF(T1298=0,(AI1298*0.07)*0.4117,U1298*0.4117)))</f>
        <v/>
      </c>
      <c r="AQ1298" s="47" t="str">
        <f aca="false">IF(AN1298="","",AO1298-AP1298)</f>
        <v/>
      </c>
      <c r="AR1298" s="50" t="str">
        <f aca="false">IFERROR(IF(AND(AC1298="SIM",Y1298="REVENDA",LEFT(AG1298,5)="ANEXO")*OR(AE1298="ANEXO I",AF1298="ANEXO II"),VLOOKUP(H1298,Dados!G:I,2,0),""),"INSERIR MVA")</f>
        <v/>
      </c>
      <c r="AS1298" s="48" t="str">
        <f aca="false">IF(LEFT(AG1298,5)="ANEXO",VLOOKUP(AG1298,Dados!$X$111:$Z$112,2,0)*(AI1298-Q1298),"")</f>
        <v/>
      </c>
      <c r="AT1298" s="48" t="str">
        <f aca="false">IFERROR(IF(AR1298="","",(AI1298*AR1298)+AI1298),"INSERIR MVA")</f>
        <v/>
      </c>
      <c r="AU1298" s="48" t="str">
        <f aca="false">IF(AT1298="","",IF(AY1298=0.04,U1298,AS1298*AY1298))</f>
        <v/>
      </c>
      <c r="AV1298" s="47" t="str">
        <f aca="false">IFERROR(IF(AU1298="","",(VLOOKUP(AG1298,Dados!$X$111:$Z$112,3,0)*AT1298*0.17)),"INSERIR MVA")</f>
        <v/>
      </c>
      <c r="AW1298" s="47" t="str">
        <f aca="false">IFERROR(IF(AR1298="","",AV1298-AU1298),"")</f>
        <v/>
      </c>
      <c r="AX1298" s="51" t="str">
        <f aca="false">IFERROR(IF(AC1298="NÃO","",IF(AM1298&lt;&gt;"",AM1298-W1298,IF(AQ1298&lt;&gt;"",AQ1298-W1298,IF(AW1298&lt;&gt;"",AW1298-W1298,"")))),"")</f>
        <v/>
      </c>
      <c r="AY1298" s="46" t="str">
        <f aca="false">IFERROR(IF(ISNA(VLOOKUP(R1298,Dados!$X$2:$Y$5,2,0)),VLOOKUP(D1298,Dados!$X$7:$Y$33,2,0),VLOOKUP(R1298,Dados!$X$2:$Y$5,2,0)),"")</f>
        <v/>
      </c>
      <c r="AZ1298" s="52" t="str">
        <f aca="false">IF(C1298="","",IF(AND(Y1298="CONSUMO",AC1298="NÃO")*OR(AG1298="-",AG1298="BIT"),IF(E1298&lt;&gt;"",(AI1298-(P1298+L1298-N1298+Q1298)*AY1298)/0.83),""))</f>
        <v/>
      </c>
      <c r="BA1298" s="51" t="str">
        <f aca="false">IF(AZ1298="","",AZ1298*0.17-((P1298+L1298-N1298+Q1298)*AY1298))</f>
        <v/>
      </c>
      <c r="BB1298" s="51" t="str">
        <f aca="false">IF(AND(Y1298="CONSUMO",AG1298="ANEXO I",AY1298&gt;4%),(AI1298-(P1298+L1298-N1298+Q1298)*0.0514)/0.83*(0.5177)*(0.17)-AI1298*0.0514,IF(AND(Y1298="CONSUMO",AG1298="ANEXO II",AY1298&gt;4%),(AI1298-(P1298+L1298-N1298+Q1298)*0.041)/0.83*(0.3295)*(0.17)-AI1298*0.041,IF(AND(Y1298="CONSUMO",AG1298="ANEXO I",AY1298=4%),(AI1298-(P1298+L1298-N1298+Q1298)*0.04)/0.83*(0.5177)*(0.17)-AI1298*0.04,IF(AND(Y1298="CONSUMO",AG1298="ANEXO II",AY1298=4%),(AI1298-(P1298+L1298-N1298+Q1298)*0.04)/0.83*(0.3295)*(0.17)-AI1298*0.04,""))))</f>
        <v/>
      </c>
      <c r="BC1298" s="51" t="str">
        <f aca="false">IF(C1298="","",IF(AND(Y1298="CONSUMO",AC1298="SIM")*OR(AG1298="-",AG1298="BIT"),IF(E1298&lt;&gt;"",(AI1298-(P1298+L1298-N1298+Q1298)*AY1298)/0.83),""))</f>
        <v/>
      </c>
      <c r="BD1298" s="51" t="str">
        <f aca="false">IF(BC1298="","",BC1298*0.17)</f>
        <v/>
      </c>
      <c r="BE1298" s="51" t="str">
        <f aca="false">IF(I1298=6908,0,IF(BC1298="","",BD1298-((P1298+L1298-N1298+Q1298)*AY1298)))</f>
        <v/>
      </c>
      <c r="BF1298" s="53" t="str">
        <f aca="false">IF(B1298="","",IF(OR(B1298="",E1298="Regime Normal"),0,(AI1298-Q1298)*VLOOKUP(R1298,Dados!$X$98:$Y$108,2,0)))</f>
        <v/>
      </c>
      <c r="BG1298" s="54" t="str">
        <f aca="false">IFERROR(VLOOKUP(I1298,Dados!$AC$27:$AD$43,2,0),IF(B1298="","",IF(D1298&lt;&gt;"MT",IF(AND(AC1298="SIM",Y1298="Revenda"),"2403",IF(AND(AC1298="SIM",Y1298="Consumo"),"2407",IF(AND(AC1298="NÃO",Y1298="Revenda"),"2102",IF(AND(AC1298="NÃO",Y1298="Consumo"),"2556",)))),REPLACE(I1298,1,1,1))))</f>
        <v/>
      </c>
    </row>
    <row r="1299" customFormat="false" ht="12.8" hidden="false" customHeight="true" outlineLevel="0" collapsed="false">
      <c r="Y1299" s="45"/>
      <c r="Z1299" s="46" t="str">
        <f aca="false">IF(B1299="","",(IFERROR(VLOOKUP(H1299,Dados!A$3:B$15000,2,0),"Não Encontrado")))</f>
        <v/>
      </c>
      <c r="AA1299" s="46" t="str">
        <f aca="false">IF(B1299="","",(IFERROR(VLOOKUP(G1299,Dados!C$3:E$15000,3,0),"Não Encontrado")))</f>
        <v/>
      </c>
      <c r="AB1299" s="46" t="str">
        <f aca="false">IFERROR(IF(Z1299&lt;&gt;"Não Encontrado",Z1299,IF(AA1299&lt;&gt;"Não Encontrado",AA1299,"")),"")</f>
        <v/>
      </c>
      <c r="AC1299" s="45" t="str">
        <f aca="false">IF(B1299="","",IF(AB1299="","NÃO","SIM"))</f>
        <v/>
      </c>
      <c r="AD1299" s="45" t="str">
        <f aca="false">IFERROR(VLOOKUP(G1299,Dados!$P$3:$R$500,3,0),"")</f>
        <v/>
      </c>
      <c r="AE1299" s="45" t="str">
        <f aca="false">IFERROR(VLOOKUP(G1299,Dados!$K$3:$L$500,2,0),"")</f>
        <v/>
      </c>
      <c r="AF1299" s="45" t="str">
        <f aca="false">IFERROR(VLOOKUP(G1299,Dados!$M$3:$N$500,2,0),"")</f>
        <v/>
      </c>
      <c r="AG1299" s="45" t="str">
        <f aca="false">IF(F1299="","",IF(AND(AD1299="",AE1299="",AF1299=""),"-",IF(AND(AD1299="BIT",AE1299="",AF1299=""),"BIT",IF(AND(AE1299="ANEXO I",AD1299="",AF1299=""),"ANEXO I",IF(AND(AF1299="ANEXO II",AD1299="",AE1299=""),"ANEXO II","Escolher")))))</f>
        <v/>
      </c>
      <c r="AH1299" s="45" t="str">
        <f aca="false">IF(AG1299&lt;&gt;"Pneus","",IFERROR(VLOOKUP(R1299,Dados!$X$2:$Z$5,3,0)*(AI1299-Q1299),VLOOKUP(D1299,Dados!$X$7:$Z$33,3,0)*(AI1299-Q1299)))</f>
        <v/>
      </c>
      <c r="AI1299" s="47" t="str">
        <f aca="false">IF(B1299="","",P1299+Q1299+O1299+M1299+L1299-N1299)</f>
        <v/>
      </c>
      <c r="AJ1299" s="48" t="str">
        <f aca="false">IFERROR(IF(AND(AC1299="SIM",AG1299="-",Y1299="REVENDA"),(AB1299/1+1)*AI1299,IF(AND(AC1299="SIM",AG1299="Pneus",Y1299="REVENDA"),(AB1299/1+1)*(AI1299-AH1299),"")),"")</f>
        <v/>
      </c>
      <c r="AK1299" s="48" t="str">
        <f aca="false">IF(AJ1299="","",AJ1299*17%)</f>
        <v/>
      </c>
      <c r="AL1299" s="48" t="str">
        <f aca="false">IFERROR(IF(AC1299="NÃO","",IF(AK1299="","",IF(E1299="Simples Nacional",BF1299,IF(T1299=0.12,U1299*0.5833337002,IF(T1299=0,AI1299*0.07,U1299))))),"")</f>
        <v/>
      </c>
      <c r="AM1299" s="47" t="str">
        <f aca="false">IFERROR(IF(AC1299="NÃO","",IF(OR(AG1299="-",AG1299="Pneus"),AK1299-AL1299,"")),"")</f>
        <v/>
      </c>
      <c r="AN1299" s="48" t="str">
        <f aca="false">IF(AND(Y1299="REVENDA",AC1299="SIM",AG1299="BIT"),((AB1299/1+1)*AI1299)*0.4117,"")</f>
        <v/>
      </c>
      <c r="AO1299" s="48" t="str">
        <f aca="false">IF(AN1299="","",AN1299*17%)</f>
        <v/>
      </c>
      <c r="AP1299" s="49" t="str">
        <f aca="false">IF(AN1299="","",IF(T1299=0.12,(U1299*0.4117)*0.4117,IF(T1299=0,(AI1299*0.07)*0.4117,U1299*0.4117)))</f>
        <v/>
      </c>
      <c r="AQ1299" s="47" t="str">
        <f aca="false">IF(AN1299="","",AO1299-AP1299)</f>
        <v/>
      </c>
      <c r="AR1299" s="50" t="str">
        <f aca="false">IFERROR(IF(AND(AC1299="SIM",Y1299="REVENDA",LEFT(AG1299,5)="ANEXO")*OR(AE1299="ANEXO I",AF1299="ANEXO II"),VLOOKUP(H1299,Dados!G:I,2,0),""),"INSERIR MVA")</f>
        <v/>
      </c>
      <c r="AS1299" s="48" t="str">
        <f aca="false">IF(LEFT(AG1299,5)="ANEXO",VLOOKUP(AG1299,Dados!$X$111:$Z$112,2,0)*(AI1299-Q1299),"")</f>
        <v/>
      </c>
      <c r="AT1299" s="48" t="str">
        <f aca="false">IFERROR(IF(AR1299="","",(AI1299*AR1299)+AI1299),"INSERIR MVA")</f>
        <v/>
      </c>
      <c r="AU1299" s="48" t="str">
        <f aca="false">IF(AT1299="","",IF(AY1299=0.04,U1299,AS1299*AY1299))</f>
        <v/>
      </c>
      <c r="AV1299" s="47" t="str">
        <f aca="false">IFERROR(IF(AU1299="","",(VLOOKUP(AG1299,Dados!$X$111:$Z$112,3,0)*AT1299*0.17)),"INSERIR MVA")</f>
        <v/>
      </c>
      <c r="AW1299" s="47" t="str">
        <f aca="false">IFERROR(IF(AR1299="","",AV1299-AU1299),"")</f>
        <v/>
      </c>
      <c r="AX1299" s="51" t="str">
        <f aca="false">IFERROR(IF(AC1299="NÃO","",IF(AM1299&lt;&gt;"",AM1299-W1299,IF(AQ1299&lt;&gt;"",AQ1299-W1299,IF(AW1299&lt;&gt;"",AW1299-W1299,"")))),"")</f>
        <v/>
      </c>
      <c r="AY1299" s="46" t="str">
        <f aca="false">IFERROR(IF(ISNA(VLOOKUP(R1299,Dados!$X$2:$Y$5,2,0)),VLOOKUP(D1299,Dados!$X$7:$Y$33,2,0),VLOOKUP(R1299,Dados!$X$2:$Y$5,2,0)),"")</f>
        <v/>
      </c>
      <c r="AZ1299" s="52" t="str">
        <f aca="false">IF(C1299="","",IF(AND(Y1299="CONSUMO",AC1299="NÃO")*OR(AG1299="-",AG1299="BIT"),IF(E1299&lt;&gt;"",(AI1299-(P1299+L1299-N1299+Q1299)*AY1299)/0.83),""))</f>
        <v/>
      </c>
      <c r="BA1299" s="51" t="str">
        <f aca="false">IF(AZ1299="","",AZ1299*0.17-((P1299+L1299-N1299+Q1299)*AY1299))</f>
        <v/>
      </c>
      <c r="BB1299" s="51" t="str">
        <f aca="false">IF(AND(Y1299="CONSUMO",AG1299="ANEXO I",AY1299&gt;4%),(AI1299-(P1299+L1299-N1299+Q1299)*0.0514)/0.83*(0.5177)*(0.17)-AI1299*0.0514,IF(AND(Y1299="CONSUMO",AG1299="ANEXO II",AY1299&gt;4%),(AI1299-(P1299+L1299-N1299+Q1299)*0.041)/0.83*(0.3295)*(0.17)-AI1299*0.041,IF(AND(Y1299="CONSUMO",AG1299="ANEXO I",AY1299=4%),(AI1299-(P1299+L1299-N1299+Q1299)*0.04)/0.83*(0.5177)*(0.17)-AI1299*0.04,IF(AND(Y1299="CONSUMO",AG1299="ANEXO II",AY1299=4%),(AI1299-(P1299+L1299-N1299+Q1299)*0.04)/0.83*(0.3295)*(0.17)-AI1299*0.04,""))))</f>
        <v/>
      </c>
      <c r="BC1299" s="51" t="str">
        <f aca="false">IF(C1299="","",IF(AND(Y1299="CONSUMO",AC1299="SIM")*OR(AG1299="-",AG1299="BIT"),IF(E1299&lt;&gt;"",(AI1299-(P1299+L1299-N1299+Q1299)*AY1299)/0.83),""))</f>
        <v/>
      </c>
      <c r="BD1299" s="51" t="str">
        <f aca="false">IF(BC1299="","",BC1299*0.17)</f>
        <v/>
      </c>
      <c r="BE1299" s="51" t="str">
        <f aca="false">IF(I1299=6908,0,IF(BC1299="","",BD1299-((P1299+L1299-N1299+Q1299)*AY1299)))</f>
        <v/>
      </c>
      <c r="BF1299" s="53" t="str">
        <f aca="false">IF(B1299="","",IF(OR(B1299="",E1299="Regime Normal"),0,(AI1299-Q1299)*VLOOKUP(R1299,Dados!$X$98:$Y$108,2,0)))</f>
        <v/>
      </c>
      <c r="BG1299" s="54" t="str">
        <f aca="false">IFERROR(VLOOKUP(I1299,Dados!$AC$27:$AD$43,2,0),IF(B1299="","",IF(D1299&lt;&gt;"MT",IF(AND(AC1299="SIM",Y1299="Revenda"),"2403",IF(AND(AC1299="SIM",Y1299="Consumo"),"2407",IF(AND(AC1299="NÃO",Y1299="Revenda"),"2102",IF(AND(AC1299="NÃO",Y1299="Consumo"),"2556",)))),REPLACE(I1299,1,1,1))))</f>
        <v/>
      </c>
    </row>
    <row r="1300" customFormat="false" ht="12.8" hidden="false" customHeight="true" outlineLevel="0" collapsed="false">
      <c r="Y1300" s="45"/>
      <c r="Z1300" s="46" t="str">
        <f aca="false">IF(B1300="","",(IFERROR(VLOOKUP(H1300,Dados!A$3:B$15000,2,0),"Não Encontrado")))</f>
        <v/>
      </c>
      <c r="AA1300" s="46" t="str">
        <f aca="false">IF(B1300="","",(IFERROR(VLOOKUP(G1300,Dados!C$3:E$15000,3,0),"Não Encontrado")))</f>
        <v/>
      </c>
      <c r="AB1300" s="46" t="str">
        <f aca="false">IFERROR(IF(Z1300&lt;&gt;"Não Encontrado",Z1300,IF(AA1300&lt;&gt;"Não Encontrado",AA1300,"")),"")</f>
        <v/>
      </c>
      <c r="AC1300" s="45" t="str">
        <f aca="false">IF(B1300="","",IF(AB1300="","NÃO","SIM"))</f>
        <v/>
      </c>
      <c r="AD1300" s="45" t="str">
        <f aca="false">IFERROR(VLOOKUP(G1300,Dados!$P$3:$R$500,3,0),"")</f>
        <v/>
      </c>
      <c r="AE1300" s="45" t="str">
        <f aca="false">IFERROR(VLOOKUP(G1300,Dados!$K$3:$L$500,2,0),"")</f>
        <v/>
      </c>
      <c r="AF1300" s="45" t="str">
        <f aca="false">IFERROR(VLOOKUP(G1300,Dados!$M$3:$N$500,2,0),"")</f>
        <v/>
      </c>
      <c r="AG1300" s="45" t="str">
        <f aca="false">IF(F1300="","",IF(AND(AD1300="",AE1300="",AF1300=""),"-",IF(AND(AD1300="BIT",AE1300="",AF1300=""),"BIT",IF(AND(AE1300="ANEXO I",AD1300="",AF1300=""),"ANEXO I",IF(AND(AF1300="ANEXO II",AD1300="",AE1300=""),"ANEXO II","Escolher")))))</f>
        <v/>
      </c>
      <c r="AH1300" s="45" t="str">
        <f aca="false">IF(AG1300&lt;&gt;"Pneus","",IFERROR(VLOOKUP(R1300,Dados!$X$2:$Z$5,3,0)*(AI1300-Q1300),VLOOKUP(D1300,Dados!$X$7:$Z$33,3,0)*(AI1300-Q1300)))</f>
        <v/>
      </c>
      <c r="AI1300" s="47" t="str">
        <f aca="false">IF(B1300="","",P1300+Q1300+O1300+M1300+L1300-N1300)</f>
        <v/>
      </c>
      <c r="AJ1300" s="48" t="str">
        <f aca="false">IFERROR(IF(AND(AC1300="SIM",AG1300="-",Y1300="REVENDA"),(AB1300/1+1)*AI1300,IF(AND(AC1300="SIM",AG1300="Pneus",Y1300="REVENDA"),(AB1300/1+1)*(AI1300-AH1300),"")),"")</f>
        <v/>
      </c>
      <c r="AK1300" s="48" t="str">
        <f aca="false">IF(AJ1300="","",AJ1300*17%)</f>
        <v/>
      </c>
      <c r="AL1300" s="48" t="str">
        <f aca="false">IFERROR(IF(AC1300="NÃO","",IF(AK1300="","",IF(E1300="Simples Nacional",BF1300,IF(T1300=0.12,U1300*0.5833337002,IF(T1300=0,AI1300*0.07,U1300))))),"")</f>
        <v/>
      </c>
      <c r="AM1300" s="47" t="str">
        <f aca="false">IFERROR(IF(AC1300="NÃO","",IF(OR(AG1300="-",AG1300="Pneus"),AK1300-AL1300,"")),"")</f>
        <v/>
      </c>
      <c r="AN1300" s="48" t="str">
        <f aca="false">IF(AND(Y1300="REVENDA",AC1300="SIM",AG1300="BIT"),((AB1300/1+1)*AI1300)*0.4117,"")</f>
        <v/>
      </c>
      <c r="AO1300" s="48" t="str">
        <f aca="false">IF(AN1300="","",AN1300*17%)</f>
        <v/>
      </c>
      <c r="AP1300" s="49" t="str">
        <f aca="false">IF(AN1300="","",IF(T1300=0.12,(U1300*0.4117)*0.4117,IF(T1300=0,(AI1300*0.07)*0.4117,U1300*0.4117)))</f>
        <v/>
      </c>
      <c r="AQ1300" s="47" t="str">
        <f aca="false">IF(AN1300="","",AO1300-AP1300)</f>
        <v/>
      </c>
      <c r="AR1300" s="50" t="str">
        <f aca="false">IFERROR(IF(AND(AC1300="SIM",Y1300="REVENDA",LEFT(AG1300,5)="ANEXO")*OR(AE1300="ANEXO I",AF1300="ANEXO II"),VLOOKUP(H1300,Dados!G:I,2,0),""),"INSERIR MVA")</f>
        <v/>
      </c>
      <c r="AS1300" s="48" t="str">
        <f aca="false">IF(LEFT(AG1300,5)="ANEXO",VLOOKUP(AG1300,Dados!$X$111:$Z$112,2,0)*(AI1300-Q1300),"")</f>
        <v/>
      </c>
      <c r="AT1300" s="48" t="str">
        <f aca="false">IFERROR(IF(AR1300="","",(AI1300*AR1300)+AI1300),"INSERIR MVA")</f>
        <v/>
      </c>
      <c r="AU1300" s="48" t="str">
        <f aca="false">IF(AT1300="","",IF(AY1300=0.04,U1300,AS1300*AY1300))</f>
        <v/>
      </c>
      <c r="AV1300" s="47" t="str">
        <f aca="false">IFERROR(IF(AU1300="","",(VLOOKUP(AG1300,Dados!$X$111:$Z$112,3,0)*AT1300*0.17)),"INSERIR MVA")</f>
        <v/>
      </c>
      <c r="AW1300" s="47" t="str">
        <f aca="false">IFERROR(IF(AR1300="","",AV1300-AU1300),"")</f>
        <v/>
      </c>
      <c r="AX1300" s="51" t="str">
        <f aca="false">IFERROR(IF(AC1300="NÃO","",IF(AM1300&lt;&gt;"",AM1300-W1300,IF(AQ1300&lt;&gt;"",AQ1300-W1300,IF(AW1300&lt;&gt;"",AW1300-W1300,"")))),"")</f>
        <v/>
      </c>
      <c r="AY1300" s="46" t="str">
        <f aca="false">IFERROR(IF(ISNA(VLOOKUP(R1300,Dados!$X$2:$Y$5,2,0)),VLOOKUP(D1300,Dados!$X$7:$Y$33,2,0),VLOOKUP(R1300,Dados!$X$2:$Y$5,2,0)),"")</f>
        <v/>
      </c>
      <c r="AZ1300" s="52" t="str">
        <f aca="false">IF(C1300="","",IF(AND(Y1300="CONSUMO",AC1300="NÃO")*OR(AG1300="-",AG1300="BIT"),IF(E1300&lt;&gt;"",(AI1300-(P1300+L1300-N1300+Q1300)*AY1300)/0.83),""))</f>
        <v/>
      </c>
      <c r="BA1300" s="51" t="str">
        <f aca="false">IF(AZ1300="","",AZ1300*0.17-((P1300+L1300-N1300+Q1300)*AY1300))</f>
        <v/>
      </c>
      <c r="BB1300" s="51" t="str">
        <f aca="false">IF(AND(Y1300="CONSUMO",AG1300="ANEXO I",AY1300&gt;4%),(AI1300-(P1300+L1300-N1300+Q1300)*0.0514)/0.83*(0.5177)*(0.17)-AI1300*0.0514,IF(AND(Y1300="CONSUMO",AG1300="ANEXO II",AY1300&gt;4%),(AI1300-(P1300+L1300-N1300+Q1300)*0.041)/0.83*(0.3295)*(0.17)-AI1300*0.041,IF(AND(Y1300="CONSUMO",AG1300="ANEXO I",AY1300=4%),(AI1300-(P1300+L1300-N1300+Q1300)*0.04)/0.83*(0.5177)*(0.17)-AI1300*0.04,IF(AND(Y1300="CONSUMO",AG1300="ANEXO II",AY1300=4%),(AI1300-(P1300+L1300-N1300+Q1300)*0.04)/0.83*(0.3295)*(0.17)-AI1300*0.04,""))))</f>
        <v/>
      </c>
      <c r="BC1300" s="51" t="str">
        <f aca="false">IF(C1300="","",IF(AND(Y1300="CONSUMO",AC1300="SIM")*OR(AG1300="-",AG1300="BIT"),IF(E1300&lt;&gt;"",(AI1300-(P1300+L1300-N1300+Q1300)*AY1300)/0.83),""))</f>
        <v/>
      </c>
      <c r="BD1300" s="51" t="str">
        <f aca="false">IF(BC1300="","",BC1300*0.17)</f>
        <v/>
      </c>
      <c r="BE1300" s="51" t="str">
        <f aca="false">IF(I1300=6908,0,IF(BC1300="","",BD1300-((P1300+L1300-N1300+Q1300)*AY1300)))</f>
        <v/>
      </c>
      <c r="BF1300" s="53" t="str">
        <f aca="false">IF(B1300="","",IF(OR(B1300="",E1300="Regime Normal"),0,(AI1300-Q1300)*VLOOKUP(R1300,Dados!$X$98:$Y$108,2,0)))</f>
        <v/>
      </c>
      <c r="BG1300" s="54" t="str">
        <f aca="false">IFERROR(VLOOKUP(I1300,Dados!$AC$27:$AD$43,2,0),IF(B1300="","",IF(D1300&lt;&gt;"MT",IF(AND(AC1300="SIM",Y1300="Revenda"),"2403",IF(AND(AC1300="SIM",Y1300="Consumo"),"2407",IF(AND(AC1300="NÃO",Y1300="Revenda"),"2102",IF(AND(AC1300="NÃO",Y1300="Consumo"),"2556",)))),REPLACE(I1300,1,1,1))))</f>
        <v/>
      </c>
    </row>
    <row r="1301" customFormat="false" ht="12.8" hidden="false" customHeight="true" outlineLevel="0" collapsed="false">
      <c r="Y1301" s="45"/>
      <c r="Z1301" s="46" t="str">
        <f aca="false">IF(B1301="","",(IFERROR(VLOOKUP(H1301,Dados!A$3:B$15000,2,0),"Não Encontrado")))</f>
        <v/>
      </c>
      <c r="AA1301" s="46" t="str">
        <f aca="false">IF(B1301="","",(IFERROR(VLOOKUP(G1301,Dados!C$3:E$15000,3,0),"Não Encontrado")))</f>
        <v/>
      </c>
      <c r="AB1301" s="46" t="str">
        <f aca="false">IFERROR(IF(Z1301&lt;&gt;"Não Encontrado",Z1301,IF(AA1301&lt;&gt;"Não Encontrado",AA1301,"")),"")</f>
        <v/>
      </c>
      <c r="AC1301" s="45" t="str">
        <f aca="false">IF(B1301="","",IF(AB1301="","NÃO","SIM"))</f>
        <v/>
      </c>
      <c r="AD1301" s="45" t="str">
        <f aca="false">IFERROR(VLOOKUP(G1301,Dados!$P$3:$R$500,3,0),"")</f>
        <v/>
      </c>
      <c r="AE1301" s="45" t="str">
        <f aca="false">IFERROR(VLOOKUP(G1301,Dados!$K$3:$L$500,2,0),"")</f>
        <v/>
      </c>
      <c r="AF1301" s="45" t="str">
        <f aca="false">IFERROR(VLOOKUP(G1301,Dados!$M$3:$N$500,2,0),"")</f>
        <v/>
      </c>
      <c r="AG1301" s="45" t="str">
        <f aca="false">IF(F1301="","",IF(AND(AD1301="",AE1301="",AF1301=""),"-",IF(AND(AD1301="BIT",AE1301="",AF1301=""),"BIT",IF(AND(AE1301="ANEXO I",AD1301="",AF1301=""),"ANEXO I",IF(AND(AF1301="ANEXO II",AD1301="",AE1301=""),"ANEXO II","Escolher")))))</f>
        <v/>
      </c>
      <c r="AH1301" s="45" t="str">
        <f aca="false">IF(AG1301&lt;&gt;"Pneus","",IFERROR(VLOOKUP(R1301,Dados!$X$2:$Z$5,3,0)*(AI1301-Q1301),VLOOKUP(D1301,Dados!$X$7:$Z$33,3,0)*(AI1301-Q1301)))</f>
        <v/>
      </c>
      <c r="AI1301" s="47" t="str">
        <f aca="false">IF(B1301="","",P1301+Q1301+O1301+M1301+L1301-N1301)</f>
        <v/>
      </c>
      <c r="AJ1301" s="48" t="str">
        <f aca="false">IFERROR(IF(AND(AC1301="SIM",AG1301="-",Y1301="REVENDA"),(AB1301/1+1)*AI1301,IF(AND(AC1301="SIM",AG1301="Pneus",Y1301="REVENDA"),(AB1301/1+1)*(AI1301-AH1301),"")),"")</f>
        <v/>
      </c>
      <c r="AK1301" s="48" t="str">
        <f aca="false">IF(AJ1301="","",AJ1301*17%)</f>
        <v/>
      </c>
      <c r="AL1301" s="48" t="str">
        <f aca="false">IFERROR(IF(AC1301="NÃO","",IF(AK1301="","",IF(E1301="Simples Nacional",BF1301,IF(T1301=0.12,U1301*0.5833337002,IF(T1301=0,AI1301*0.07,U1301))))),"")</f>
        <v/>
      </c>
      <c r="AM1301" s="47" t="str">
        <f aca="false">IFERROR(IF(AC1301="NÃO","",IF(OR(AG1301="-",AG1301="Pneus"),AK1301-AL1301,"")),"")</f>
        <v/>
      </c>
      <c r="AN1301" s="48" t="str">
        <f aca="false">IF(AND(Y1301="REVENDA",AC1301="SIM",AG1301="BIT"),((AB1301/1+1)*AI1301)*0.4117,"")</f>
        <v/>
      </c>
      <c r="AO1301" s="48" t="str">
        <f aca="false">IF(AN1301="","",AN1301*17%)</f>
        <v/>
      </c>
      <c r="AP1301" s="49" t="str">
        <f aca="false">IF(AN1301="","",IF(T1301=0.12,(U1301*0.4117)*0.4117,IF(T1301=0,(AI1301*0.07)*0.4117,U1301*0.4117)))</f>
        <v/>
      </c>
      <c r="AQ1301" s="47" t="str">
        <f aca="false">IF(AN1301="","",AO1301-AP1301)</f>
        <v/>
      </c>
      <c r="AR1301" s="50" t="str">
        <f aca="false">IFERROR(IF(AND(AC1301="SIM",Y1301="REVENDA",LEFT(AG1301,5)="ANEXO")*OR(AE1301="ANEXO I",AF1301="ANEXO II"),VLOOKUP(H1301,Dados!G:I,2,0),""),"INSERIR MVA")</f>
        <v/>
      </c>
      <c r="AS1301" s="48" t="str">
        <f aca="false">IF(LEFT(AG1301,5)="ANEXO",VLOOKUP(AG1301,Dados!$X$111:$Z$112,2,0)*(AI1301-Q1301),"")</f>
        <v/>
      </c>
      <c r="AT1301" s="48" t="str">
        <f aca="false">IFERROR(IF(AR1301="","",(AI1301*AR1301)+AI1301),"INSERIR MVA")</f>
        <v/>
      </c>
      <c r="AU1301" s="48" t="str">
        <f aca="false">IF(AT1301="","",IF(AY1301=0.04,U1301,AS1301*AY1301))</f>
        <v/>
      </c>
      <c r="AV1301" s="47" t="str">
        <f aca="false">IFERROR(IF(AU1301="","",(VLOOKUP(AG1301,Dados!$X$111:$Z$112,3,0)*AT1301*0.17)),"INSERIR MVA")</f>
        <v/>
      </c>
      <c r="AW1301" s="47" t="str">
        <f aca="false">IFERROR(IF(AR1301="","",AV1301-AU1301),"")</f>
        <v/>
      </c>
      <c r="AX1301" s="51" t="str">
        <f aca="false">IFERROR(IF(AC1301="NÃO","",IF(AM1301&lt;&gt;"",AM1301-W1301,IF(AQ1301&lt;&gt;"",AQ1301-W1301,IF(AW1301&lt;&gt;"",AW1301-W1301,"")))),"")</f>
        <v/>
      </c>
      <c r="AY1301" s="46" t="str">
        <f aca="false">IFERROR(IF(ISNA(VLOOKUP(R1301,Dados!$X$2:$Y$5,2,0)),VLOOKUP(D1301,Dados!$X$7:$Y$33,2,0),VLOOKUP(R1301,Dados!$X$2:$Y$5,2,0)),"")</f>
        <v/>
      </c>
      <c r="AZ1301" s="52" t="str">
        <f aca="false">IF(C1301="","",IF(AND(Y1301="CONSUMO",AC1301="NÃO")*OR(AG1301="-",AG1301="BIT"),IF(E1301&lt;&gt;"",(AI1301-(P1301+L1301-N1301+Q1301)*AY1301)/0.83),""))</f>
        <v/>
      </c>
      <c r="BA1301" s="51" t="str">
        <f aca="false">IF(AZ1301="","",AZ1301*0.17-((P1301+L1301-N1301+Q1301)*AY1301))</f>
        <v/>
      </c>
      <c r="BB1301" s="51" t="str">
        <f aca="false">IF(AND(Y1301="CONSUMO",AG1301="ANEXO I",AY1301&gt;4%),(AI1301-(P1301+L1301-N1301+Q1301)*0.0514)/0.83*(0.5177)*(0.17)-AI1301*0.0514,IF(AND(Y1301="CONSUMO",AG1301="ANEXO II",AY1301&gt;4%),(AI1301-(P1301+L1301-N1301+Q1301)*0.041)/0.83*(0.3295)*(0.17)-AI1301*0.041,IF(AND(Y1301="CONSUMO",AG1301="ANEXO I",AY1301=4%),(AI1301-(P1301+L1301-N1301+Q1301)*0.04)/0.83*(0.5177)*(0.17)-AI1301*0.04,IF(AND(Y1301="CONSUMO",AG1301="ANEXO II",AY1301=4%),(AI1301-(P1301+L1301-N1301+Q1301)*0.04)/0.83*(0.3295)*(0.17)-AI1301*0.04,""))))</f>
        <v/>
      </c>
      <c r="BC1301" s="51" t="str">
        <f aca="false">IF(C1301="","",IF(AND(Y1301="CONSUMO",AC1301="SIM")*OR(AG1301="-",AG1301="BIT"),IF(E1301&lt;&gt;"",(AI1301-(P1301+L1301-N1301+Q1301)*AY1301)/0.83),""))</f>
        <v/>
      </c>
      <c r="BD1301" s="51" t="str">
        <f aca="false">IF(BC1301="","",BC1301*0.17)</f>
        <v/>
      </c>
      <c r="BE1301" s="51" t="str">
        <f aca="false">IF(I1301=6908,0,IF(BC1301="","",BD1301-((P1301+L1301-N1301+Q1301)*AY1301)))</f>
        <v/>
      </c>
      <c r="BF1301" s="53" t="str">
        <f aca="false">IF(B1301="","",IF(OR(B1301="",E1301="Regime Normal"),0,(AI1301-Q1301)*VLOOKUP(R1301,Dados!$X$98:$Y$108,2,0)))</f>
        <v/>
      </c>
      <c r="BG1301" s="54" t="str">
        <f aca="false">IFERROR(VLOOKUP(I1301,Dados!$AC$27:$AD$43,2,0),IF(B1301="","",IF(D1301&lt;&gt;"MT",IF(AND(AC1301="SIM",Y1301="Revenda"),"2403",IF(AND(AC1301="SIM",Y1301="Consumo"),"2407",IF(AND(AC1301="NÃO",Y1301="Revenda"),"2102",IF(AND(AC1301="NÃO",Y1301="Consumo"),"2556",)))),REPLACE(I1301,1,1,1))))</f>
        <v/>
      </c>
    </row>
    <row r="1302" customFormat="false" ht="12.8" hidden="false" customHeight="true" outlineLevel="0" collapsed="false">
      <c r="Y1302" s="45"/>
      <c r="Z1302" s="46" t="str">
        <f aca="false">IF(B1302="","",(IFERROR(VLOOKUP(H1302,Dados!A$3:B$15000,2,0),"Não Encontrado")))</f>
        <v/>
      </c>
      <c r="AA1302" s="46" t="str">
        <f aca="false">IF(B1302="","",(IFERROR(VLOOKUP(G1302,Dados!C$3:E$15000,3,0),"Não Encontrado")))</f>
        <v/>
      </c>
      <c r="AB1302" s="46" t="str">
        <f aca="false">IFERROR(IF(Z1302&lt;&gt;"Não Encontrado",Z1302,IF(AA1302&lt;&gt;"Não Encontrado",AA1302,"")),"")</f>
        <v/>
      </c>
      <c r="AC1302" s="45" t="str">
        <f aca="false">IF(B1302="","",IF(AB1302="","NÃO","SIM"))</f>
        <v/>
      </c>
      <c r="AD1302" s="45" t="str">
        <f aca="false">IFERROR(VLOOKUP(G1302,Dados!$P$3:$R$500,3,0),"")</f>
        <v/>
      </c>
      <c r="AE1302" s="45" t="str">
        <f aca="false">IFERROR(VLOOKUP(G1302,Dados!$K$3:$L$500,2,0),"")</f>
        <v/>
      </c>
      <c r="AF1302" s="45" t="str">
        <f aca="false">IFERROR(VLOOKUP(G1302,Dados!$M$3:$N$500,2,0),"")</f>
        <v/>
      </c>
      <c r="AG1302" s="45" t="str">
        <f aca="false">IF(F1302="","",IF(AND(AD1302="",AE1302="",AF1302=""),"-",IF(AND(AD1302="BIT",AE1302="",AF1302=""),"BIT",IF(AND(AE1302="ANEXO I",AD1302="",AF1302=""),"ANEXO I",IF(AND(AF1302="ANEXO II",AD1302="",AE1302=""),"ANEXO II","Escolher")))))</f>
        <v/>
      </c>
      <c r="AH1302" s="45" t="str">
        <f aca="false">IF(AG1302&lt;&gt;"Pneus","",IFERROR(VLOOKUP(R1302,Dados!$X$2:$Z$5,3,0)*(AI1302-Q1302),VLOOKUP(D1302,Dados!$X$7:$Z$33,3,0)*(AI1302-Q1302)))</f>
        <v/>
      </c>
      <c r="AI1302" s="47" t="str">
        <f aca="false">IF(B1302="","",P1302+Q1302+O1302+M1302+L1302-N1302)</f>
        <v/>
      </c>
      <c r="AJ1302" s="48" t="str">
        <f aca="false">IFERROR(IF(AND(AC1302="SIM",AG1302="-",Y1302="REVENDA"),(AB1302/1+1)*AI1302,IF(AND(AC1302="SIM",AG1302="Pneus",Y1302="REVENDA"),(AB1302/1+1)*(AI1302-AH1302),"")),"")</f>
        <v/>
      </c>
      <c r="AK1302" s="48" t="str">
        <f aca="false">IF(AJ1302="","",AJ1302*17%)</f>
        <v/>
      </c>
      <c r="AL1302" s="48" t="str">
        <f aca="false">IFERROR(IF(AC1302="NÃO","",IF(AK1302="","",IF(E1302="Simples Nacional",BF1302,IF(T1302=0.12,U1302*0.5833337002,IF(T1302=0,AI1302*0.07,U1302))))),"")</f>
        <v/>
      </c>
      <c r="AM1302" s="47" t="str">
        <f aca="false">IFERROR(IF(AC1302="NÃO","",IF(OR(AG1302="-",AG1302="Pneus"),AK1302-AL1302,"")),"")</f>
        <v/>
      </c>
      <c r="AN1302" s="48" t="str">
        <f aca="false">IF(AND(Y1302="REVENDA",AC1302="SIM",AG1302="BIT"),((AB1302/1+1)*AI1302)*0.4117,"")</f>
        <v/>
      </c>
      <c r="AO1302" s="48" t="str">
        <f aca="false">IF(AN1302="","",AN1302*17%)</f>
        <v/>
      </c>
      <c r="AP1302" s="49" t="str">
        <f aca="false">IF(AN1302="","",IF(T1302=0.12,(U1302*0.4117)*0.4117,IF(T1302=0,(AI1302*0.07)*0.4117,U1302*0.4117)))</f>
        <v/>
      </c>
      <c r="AQ1302" s="47" t="str">
        <f aca="false">IF(AN1302="","",AO1302-AP1302)</f>
        <v/>
      </c>
      <c r="AR1302" s="50" t="str">
        <f aca="false">IFERROR(IF(AND(AC1302="SIM",Y1302="REVENDA",LEFT(AG1302,5)="ANEXO")*OR(AE1302="ANEXO I",AF1302="ANEXO II"),VLOOKUP(H1302,Dados!G:I,2,0),""),"INSERIR MVA")</f>
        <v/>
      </c>
      <c r="AS1302" s="48" t="str">
        <f aca="false">IF(LEFT(AG1302,5)="ANEXO",VLOOKUP(AG1302,Dados!$X$111:$Z$112,2,0)*(AI1302-Q1302),"")</f>
        <v/>
      </c>
      <c r="AT1302" s="48" t="str">
        <f aca="false">IFERROR(IF(AR1302="","",(AI1302*AR1302)+AI1302),"INSERIR MVA")</f>
        <v/>
      </c>
      <c r="AU1302" s="48" t="str">
        <f aca="false">IF(AT1302="","",IF(AY1302=0.04,U1302,AS1302*AY1302))</f>
        <v/>
      </c>
      <c r="AV1302" s="47" t="str">
        <f aca="false">IFERROR(IF(AU1302="","",(VLOOKUP(AG1302,Dados!$X$111:$Z$112,3,0)*AT1302*0.17)),"INSERIR MVA")</f>
        <v/>
      </c>
      <c r="AW1302" s="47" t="str">
        <f aca="false">IFERROR(IF(AR1302="","",AV1302-AU1302),"")</f>
        <v/>
      </c>
      <c r="AX1302" s="51" t="str">
        <f aca="false">IFERROR(IF(AC1302="NÃO","",IF(AM1302&lt;&gt;"",AM1302-W1302,IF(AQ1302&lt;&gt;"",AQ1302-W1302,IF(AW1302&lt;&gt;"",AW1302-W1302,"")))),"")</f>
        <v/>
      </c>
      <c r="AY1302" s="46" t="str">
        <f aca="false">IFERROR(IF(ISNA(VLOOKUP(R1302,Dados!$X$2:$Y$5,2,0)),VLOOKUP(D1302,Dados!$X$7:$Y$33,2,0),VLOOKUP(R1302,Dados!$X$2:$Y$5,2,0)),"")</f>
        <v/>
      </c>
      <c r="AZ1302" s="52" t="str">
        <f aca="false">IF(C1302="","",IF(AND(Y1302="CONSUMO",AC1302="NÃO")*OR(AG1302="-",AG1302="BIT"),IF(E1302&lt;&gt;"",(AI1302-(P1302+L1302-N1302+Q1302)*AY1302)/0.83),""))</f>
        <v/>
      </c>
      <c r="BA1302" s="51" t="str">
        <f aca="false">IF(AZ1302="","",AZ1302*0.17-((P1302+L1302-N1302+Q1302)*AY1302))</f>
        <v/>
      </c>
      <c r="BB1302" s="51" t="str">
        <f aca="false">IF(AND(Y1302="CONSUMO",AG1302="ANEXO I",AY1302&gt;4%),(AI1302-(P1302+L1302-N1302+Q1302)*0.0514)/0.83*(0.5177)*(0.17)-AI1302*0.0514,IF(AND(Y1302="CONSUMO",AG1302="ANEXO II",AY1302&gt;4%),(AI1302-(P1302+L1302-N1302+Q1302)*0.041)/0.83*(0.3295)*(0.17)-AI1302*0.041,IF(AND(Y1302="CONSUMO",AG1302="ANEXO I",AY1302=4%),(AI1302-(P1302+L1302-N1302+Q1302)*0.04)/0.83*(0.5177)*(0.17)-AI1302*0.04,IF(AND(Y1302="CONSUMO",AG1302="ANEXO II",AY1302=4%),(AI1302-(P1302+L1302-N1302+Q1302)*0.04)/0.83*(0.3295)*(0.17)-AI1302*0.04,""))))</f>
        <v/>
      </c>
      <c r="BC1302" s="51" t="str">
        <f aca="false">IF(C1302="","",IF(AND(Y1302="CONSUMO",AC1302="SIM")*OR(AG1302="-",AG1302="BIT"),IF(E1302&lt;&gt;"",(AI1302-(P1302+L1302-N1302+Q1302)*AY1302)/0.83),""))</f>
        <v/>
      </c>
      <c r="BD1302" s="51" t="str">
        <f aca="false">IF(BC1302="","",BC1302*0.17)</f>
        <v/>
      </c>
      <c r="BE1302" s="51" t="str">
        <f aca="false">IF(I1302=6908,0,IF(BC1302="","",BD1302-((P1302+L1302-N1302+Q1302)*AY1302)))</f>
        <v/>
      </c>
      <c r="BF1302" s="53" t="str">
        <f aca="false">IF(B1302="","",IF(OR(B1302="",E1302="Regime Normal"),0,(AI1302-Q1302)*VLOOKUP(R1302,Dados!$X$98:$Y$108,2,0)))</f>
        <v/>
      </c>
      <c r="BG1302" s="54" t="str">
        <f aca="false">IFERROR(VLOOKUP(I1302,Dados!$AC$27:$AD$43,2,0),IF(B1302="","",IF(D1302&lt;&gt;"MT",IF(AND(AC1302="SIM",Y1302="Revenda"),"2403",IF(AND(AC1302="SIM",Y1302="Consumo"),"2407",IF(AND(AC1302="NÃO",Y1302="Revenda"),"2102",IF(AND(AC1302="NÃO",Y1302="Consumo"),"2556",)))),REPLACE(I1302,1,1,1))))</f>
        <v/>
      </c>
    </row>
    <row r="1303" customFormat="false" ht="12.8" hidden="false" customHeight="true" outlineLevel="0" collapsed="false">
      <c r="Y1303" s="45"/>
      <c r="Z1303" s="46" t="str">
        <f aca="false">IF(B1303="","",(IFERROR(VLOOKUP(H1303,Dados!A$3:B$15000,2,0),"Não Encontrado")))</f>
        <v/>
      </c>
      <c r="AA1303" s="46" t="str">
        <f aca="false">IF(B1303="","",(IFERROR(VLOOKUP(G1303,Dados!C$3:E$15000,3,0),"Não Encontrado")))</f>
        <v/>
      </c>
      <c r="AB1303" s="46" t="str">
        <f aca="false">IFERROR(IF(Z1303&lt;&gt;"Não Encontrado",Z1303,IF(AA1303&lt;&gt;"Não Encontrado",AA1303,"")),"")</f>
        <v/>
      </c>
      <c r="AC1303" s="45" t="str">
        <f aca="false">IF(B1303="","",IF(AB1303="","NÃO","SIM"))</f>
        <v/>
      </c>
      <c r="AD1303" s="45" t="str">
        <f aca="false">IFERROR(VLOOKUP(G1303,Dados!$P$3:$R$500,3,0),"")</f>
        <v/>
      </c>
      <c r="AE1303" s="45" t="str">
        <f aca="false">IFERROR(VLOOKUP(G1303,Dados!$K$3:$L$500,2,0),"")</f>
        <v/>
      </c>
      <c r="AF1303" s="45" t="str">
        <f aca="false">IFERROR(VLOOKUP(G1303,Dados!$M$3:$N$500,2,0),"")</f>
        <v/>
      </c>
      <c r="AG1303" s="45" t="str">
        <f aca="false">IF(F1303="","",IF(AND(AD1303="",AE1303="",AF1303=""),"-",IF(AND(AD1303="BIT",AE1303="",AF1303=""),"BIT",IF(AND(AE1303="ANEXO I",AD1303="",AF1303=""),"ANEXO I",IF(AND(AF1303="ANEXO II",AD1303="",AE1303=""),"ANEXO II","Escolher")))))</f>
        <v/>
      </c>
      <c r="AH1303" s="45" t="str">
        <f aca="false">IF(AG1303&lt;&gt;"Pneus","",IFERROR(VLOOKUP(R1303,Dados!$X$2:$Z$5,3,0)*(AI1303-Q1303),VLOOKUP(D1303,Dados!$X$7:$Z$33,3,0)*(AI1303-Q1303)))</f>
        <v/>
      </c>
      <c r="AI1303" s="47" t="str">
        <f aca="false">IF(B1303="","",P1303+Q1303+O1303+M1303+L1303-N1303)</f>
        <v/>
      </c>
      <c r="AJ1303" s="48" t="str">
        <f aca="false">IFERROR(IF(AND(AC1303="SIM",AG1303="-",Y1303="REVENDA"),(AB1303/1+1)*AI1303,IF(AND(AC1303="SIM",AG1303="Pneus",Y1303="REVENDA"),(AB1303/1+1)*(AI1303-AH1303),"")),"")</f>
        <v/>
      </c>
      <c r="AK1303" s="48" t="str">
        <f aca="false">IF(AJ1303="","",AJ1303*17%)</f>
        <v/>
      </c>
      <c r="AL1303" s="48" t="str">
        <f aca="false">IFERROR(IF(AC1303="NÃO","",IF(AK1303="","",IF(E1303="Simples Nacional",BF1303,IF(T1303=0.12,U1303*0.5833337002,IF(T1303=0,AI1303*0.07,U1303))))),"")</f>
        <v/>
      </c>
      <c r="AM1303" s="47" t="str">
        <f aca="false">IFERROR(IF(AC1303="NÃO","",IF(OR(AG1303="-",AG1303="Pneus"),AK1303-AL1303,"")),"")</f>
        <v/>
      </c>
      <c r="AN1303" s="48" t="str">
        <f aca="false">IF(AND(Y1303="REVENDA",AC1303="SIM",AG1303="BIT"),((AB1303/1+1)*AI1303)*0.4117,"")</f>
        <v/>
      </c>
      <c r="AO1303" s="48" t="str">
        <f aca="false">IF(AN1303="","",AN1303*17%)</f>
        <v/>
      </c>
      <c r="AP1303" s="49" t="str">
        <f aca="false">IF(AN1303="","",IF(T1303=0.12,(U1303*0.4117)*0.4117,IF(T1303=0,(AI1303*0.07)*0.4117,U1303*0.4117)))</f>
        <v/>
      </c>
      <c r="AQ1303" s="47" t="str">
        <f aca="false">IF(AN1303="","",AO1303-AP1303)</f>
        <v/>
      </c>
      <c r="AR1303" s="50" t="str">
        <f aca="false">IFERROR(IF(AND(AC1303="SIM",Y1303="REVENDA",LEFT(AG1303,5)="ANEXO")*OR(AE1303="ANEXO I",AF1303="ANEXO II"),VLOOKUP(H1303,Dados!G:I,2,0),""),"INSERIR MVA")</f>
        <v/>
      </c>
      <c r="AS1303" s="48" t="str">
        <f aca="false">IF(LEFT(AG1303,5)="ANEXO",VLOOKUP(AG1303,Dados!$X$111:$Z$112,2,0)*(AI1303-Q1303),"")</f>
        <v/>
      </c>
      <c r="AT1303" s="48" t="str">
        <f aca="false">IFERROR(IF(AR1303="","",(AI1303*AR1303)+AI1303),"INSERIR MVA")</f>
        <v/>
      </c>
      <c r="AU1303" s="48" t="str">
        <f aca="false">IF(AT1303="","",IF(AY1303=0.04,U1303,AS1303*AY1303))</f>
        <v/>
      </c>
      <c r="AV1303" s="47" t="str">
        <f aca="false">IFERROR(IF(AU1303="","",(VLOOKUP(AG1303,Dados!$X$111:$Z$112,3,0)*AT1303*0.17)),"INSERIR MVA")</f>
        <v/>
      </c>
      <c r="AW1303" s="47" t="str">
        <f aca="false">IFERROR(IF(AR1303="","",AV1303-AU1303),"")</f>
        <v/>
      </c>
      <c r="AX1303" s="51" t="str">
        <f aca="false">IFERROR(IF(AC1303="NÃO","",IF(AM1303&lt;&gt;"",AM1303-W1303,IF(AQ1303&lt;&gt;"",AQ1303-W1303,IF(AW1303&lt;&gt;"",AW1303-W1303,"")))),"")</f>
        <v/>
      </c>
      <c r="AY1303" s="46" t="str">
        <f aca="false">IFERROR(IF(ISNA(VLOOKUP(R1303,Dados!$X$2:$Y$5,2,0)),VLOOKUP(D1303,Dados!$X$7:$Y$33,2,0),VLOOKUP(R1303,Dados!$X$2:$Y$5,2,0)),"")</f>
        <v/>
      </c>
      <c r="AZ1303" s="52" t="str">
        <f aca="false">IF(C1303="","",IF(AND(Y1303="CONSUMO",AC1303="NÃO")*OR(AG1303="-",AG1303="BIT"),IF(E1303&lt;&gt;"",(AI1303-(P1303+L1303-N1303+Q1303)*AY1303)/0.83),""))</f>
        <v/>
      </c>
      <c r="BA1303" s="51" t="str">
        <f aca="false">IF(AZ1303="","",AZ1303*0.17-((P1303+L1303-N1303+Q1303)*AY1303))</f>
        <v/>
      </c>
      <c r="BB1303" s="51" t="str">
        <f aca="false">IF(AND(Y1303="CONSUMO",AG1303="ANEXO I",AY1303&gt;4%),(AI1303-(P1303+L1303-N1303+Q1303)*0.0514)/0.83*(0.5177)*(0.17)-AI1303*0.0514,IF(AND(Y1303="CONSUMO",AG1303="ANEXO II",AY1303&gt;4%),(AI1303-(P1303+L1303-N1303+Q1303)*0.041)/0.83*(0.3295)*(0.17)-AI1303*0.041,IF(AND(Y1303="CONSUMO",AG1303="ANEXO I",AY1303=4%),(AI1303-(P1303+L1303-N1303+Q1303)*0.04)/0.83*(0.5177)*(0.17)-AI1303*0.04,IF(AND(Y1303="CONSUMO",AG1303="ANEXO II",AY1303=4%),(AI1303-(P1303+L1303-N1303+Q1303)*0.04)/0.83*(0.3295)*(0.17)-AI1303*0.04,""))))</f>
        <v/>
      </c>
      <c r="BC1303" s="51" t="str">
        <f aca="false">IF(C1303="","",IF(AND(Y1303="CONSUMO",AC1303="SIM")*OR(AG1303="-",AG1303="BIT"),IF(E1303&lt;&gt;"",(AI1303-(P1303+L1303-N1303+Q1303)*AY1303)/0.83),""))</f>
        <v/>
      </c>
      <c r="BD1303" s="51" t="str">
        <f aca="false">IF(BC1303="","",BC1303*0.17)</f>
        <v/>
      </c>
      <c r="BE1303" s="51" t="str">
        <f aca="false">IF(I1303=6908,0,IF(BC1303="","",BD1303-((P1303+L1303-N1303+Q1303)*AY1303)))</f>
        <v/>
      </c>
      <c r="BF1303" s="53" t="str">
        <f aca="false">IF(B1303="","",IF(OR(B1303="",E1303="Regime Normal"),0,(AI1303-Q1303)*VLOOKUP(R1303,Dados!$X$98:$Y$108,2,0)))</f>
        <v/>
      </c>
      <c r="BG1303" s="54" t="str">
        <f aca="false">IFERROR(VLOOKUP(I1303,Dados!$AC$27:$AD$43,2,0),IF(B1303="","",IF(D1303&lt;&gt;"MT",IF(AND(AC1303="SIM",Y1303="Revenda"),"2403",IF(AND(AC1303="SIM",Y1303="Consumo"),"2407",IF(AND(AC1303="NÃO",Y1303="Revenda"),"2102",IF(AND(AC1303="NÃO",Y1303="Consumo"),"2556",)))),REPLACE(I1303,1,1,1))))</f>
        <v/>
      </c>
    </row>
    <row r="1304" customFormat="false" ht="12.8" hidden="false" customHeight="true" outlineLevel="0" collapsed="false">
      <c r="Y1304" s="45"/>
      <c r="Z1304" s="46" t="str">
        <f aca="false">IF(B1304="","",(IFERROR(VLOOKUP(H1304,Dados!A$3:B$15000,2,0),"Não Encontrado")))</f>
        <v/>
      </c>
      <c r="AA1304" s="46" t="str">
        <f aca="false">IF(B1304="","",(IFERROR(VLOOKUP(G1304,Dados!C$3:E$15000,3,0),"Não Encontrado")))</f>
        <v/>
      </c>
      <c r="AB1304" s="46" t="str">
        <f aca="false">IFERROR(IF(Z1304&lt;&gt;"Não Encontrado",Z1304,IF(AA1304&lt;&gt;"Não Encontrado",AA1304,"")),"")</f>
        <v/>
      </c>
      <c r="AC1304" s="45" t="str">
        <f aca="false">IF(B1304="","",IF(AB1304="","NÃO","SIM"))</f>
        <v/>
      </c>
      <c r="AD1304" s="45" t="str">
        <f aca="false">IFERROR(VLOOKUP(G1304,Dados!$P$3:$R$500,3,0),"")</f>
        <v/>
      </c>
      <c r="AE1304" s="45" t="str">
        <f aca="false">IFERROR(VLOOKUP(G1304,Dados!$K$3:$L$500,2,0),"")</f>
        <v/>
      </c>
      <c r="AF1304" s="45" t="str">
        <f aca="false">IFERROR(VLOOKUP(G1304,Dados!$M$3:$N$500,2,0),"")</f>
        <v/>
      </c>
      <c r="AG1304" s="45" t="str">
        <f aca="false">IF(F1304="","",IF(AND(AD1304="",AE1304="",AF1304=""),"-",IF(AND(AD1304="BIT",AE1304="",AF1304=""),"BIT",IF(AND(AE1304="ANEXO I",AD1304="",AF1304=""),"ANEXO I",IF(AND(AF1304="ANEXO II",AD1304="",AE1304=""),"ANEXO II","Escolher")))))</f>
        <v/>
      </c>
      <c r="AH1304" s="45" t="str">
        <f aca="false">IF(AG1304&lt;&gt;"Pneus","",IFERROR(VLOOKUP(R1304,Dados!$X$2:$Z$5,3,0)*(AI1304-Q1304),VLOOKUP(D1304,Dados!$X$7:$Z$33,3,0)*(AI1304-Q1304)))</f>
        <v/>
      </c>
      <c r="AI1304" s="47" t="str">
        <f aca="false">IF(B1304="","",P1304+Q1304+O1304+M1304+L1304-N1304)</f>
        <v/>
      </c>
      <c r="AJ1304" s="48" t="str">
        <f aca="false">IFERROR(IF(AND(AC1304="SIM",AG1304="-",Y1304="REVENDA"),(AB1304/1+1)*AI1304,IF(AND(AC1304="SIM",AG1304="Pneus",Y1304="REVENDA"),(AB1304/1+1)*(AI1304-AH1304),"")),"")</f>
        <v/>
      </c>
      <c r="AK1304" s="48" t="str">
        <f aca="false">IF(AJ1304="","",AJ1304*17%)</f>
        <v/>
      </c>
      <c r="AL1304" s="48" t="str">
        <f aca="false">IFERROR(IF(AC1304="NÃO","",IF(AK1304="","",IF(E1304="Simples Nacional",BF1304,IF(T1304=0.12,U1304*0.5833337002,IF(T1304=0,AI1304*0.07,U1304))))),"")</f>
        <v/>
      </c>
      <c r="AM1304" s="47" t="str">
        <f aca="false">IFERROR(IF(AC1304="NÃO","",IF(OR(AG1304="-",AG1304="Pneus"),AK1304-AL1304,"")),"")</f>
        <v/>
      </c>
      <c r="AN1304" s="48" t="str">
        <f aca="false">IF(AND(Y1304="REVENDA",AC1304="SIM",AG1304="BIT"),((AB1304/1+1)*AI1304)*0.4117,"")</f>
        <v/>
      </c>
      <c r="AO1304" s="48" t="str">
        <f aca="false">IF(AN1304="","",AN1304*17%)</f>
        <v/>
      </c>
      <c r="AP1304" s="49" t="str">
        <f aca="false">IF(AN1304="","",IF(T1304=0.12,(U1304*0.4117)*0.4117,IF(T1304=0,(AI1304*0.07)*0.4117,U1304*0.4117)))</f>
        <v/>
      </c>
      <c r="AQ1304" s="47" t="str">
        <f aca="false">IF(AN1304="","",AO1304-AP1304)</f>
        <v/>
      </c>
      <c r="AR1304" s="50" t="str">
        <f aca="false">IFERROR(IF(AND(AC1304="SIM",Y1304="REVENDA",LEFT(AG1304,5)="ANEXO")*OR(AE1304="ANEXO I",AF1304="ANEXO II"),VLOOKUP(H1304,Dados!G:I,2,0),""),"INSERIR MVA")</f>
        <v/>
      </c>
      <c r="AS1304" s="48" t="str">
        <f aca="false">IF(LEFT(AG1304,5)="ANEXO",VLOOKUP(AG1304,Dados!$X$111:$Z$112,2,0)*(AI1304-Q1304),"")</f>
        <v/>
      </c>
      <c r="AT1304" s="48" t="str">
        <f aca="false">IFERROR(IF(AR1304="","",(AI1304*AR1304)+AI1304),"INSERIR MVA")</f>
        <v/>
      </c>
      <c r="AU1304" s="48" t="str">
        <f aca="false">IF(AT1304="","",IF(AY1304=0.04,U1304,AS1304*AY1304))</f>
        <v/>
      </c>
      <c r="AV1304" s="47" t="str">
        <f aca="false">IFERROR(IF(AU1304="","",(VLOOKUP(AG1304,Dados!$X$111:$Z$112,3,0)*AT1304*0.17)),"INSERIR MVA")</f>
        <v/>
      </c>
      <c r="AW1304" s="47" t="str">
        <f aca="false">IFERROR(IF(AR1304="","",AV1304-AU1304),"")</f>
        <v/>
      </c>
      <c r="AX1304" s="51" t="str">
        <f aca="false">IFERROR(IF(AC1304="NÃO","",IF(AM1304&lt;&gt;"",AM1304-W1304,IF(AQ1304&lt;&gt;"",AQ1304-W1304,IF(AW1304&lt;&gt;"",AW1304-W1304,"")))),"")</f>
        <v/>
      </c>
      <c r="AY1304" s="46" t="str">
        <f aca="false">IFERROR(IF(ISNA(VLOOKUP(R1304,Dados!$X$2:$Y$5,2,0)),VLOOKUP(D1304,Dados!$X$7:$Y$33,2,0),VLOOKUP(R1304,Dados!$X$2:$Y$5,2,0)),"")</f>
        <v/>
      </c>
      <c r="AZ1304" s="52" t="str">
        <f aca="false">IF(C1304="","",IF(AND(Y1304="CONSUMO",AC1304="NÃO")*OR(AG1304="-",AG1304="BIT"),IF(E1304&lt;&gt;"",(AI1304-(P1304+L1304-N1304+Q1304)*AY1304)/0.83),""))</f>
        <v/>
      </c>
      <c r="BA1304" s="51" t="str">
        <f aca="false">IF(AZ1304="","",AZ1304*0.17-((P1304+L1304-N1304+Q1304)*AY1304))</f>
        <v/>
      </c>
      <c r="BB1304" s="51" t="str">
        <f aca="false">IF(AND(Y1304="CONSUMO",AG1304="ANEXO I",AY1304&gt;4%),(AI1304-(P1304+L1304-N1304+Q1304)*0.0514)/0.83*(0.5177)*(0.17)-AI1304*0.0514,IF(AND(Y1304="CONSUMO",AG1304="ANEXO II",AY1304&gt;4%),(AI1304-(P1304+L1304-N1304+Q1304)*0.041)/0.83*(0.3295)*(0.17)-AI1304*0.041,IF(AND(Y1304="CONSUMO",AG1304="ANEXO I",AY1304=4%),(AI1304-(P1304+L1304-N1304+Q1304)*0.04)/0.83*(0.5177)*(0.17)-AI1304*0.04,IF(AND(Y1304="CONSUMO",AG1304="ANEXO II",AY1304=4%),(AI1304-(P1304+L1304-N1304+Q1304)*0.04)/0.83*(0.3295)*(0.17)-AI1304*0.04,""))))</f>
        <v/>
      </c>
      <c r="BC1304" s="51" t="str">
        <f aca="false">IF(C1304="","",IF(AND(Y1304="CONSUMO",AC1304="SIM")*OR(AG1304="-",AG1304="BIT"),IF(E1304&lt;&gt;"",(AI1304-(P1304+L1304-N1304+Q1304)*AY1304)/0.83),""))</f>
        <v/>
      </c>
      <c r="BD1304" s="51" t="str">
        <f aca="false">IF(BC1304="","",BC1304*0.17)</f>
        <v/>
      </c>
      <c r="BE1304" s="51" t="str">
        <f aca="false">IF(I1304=6908,0,IF(BC1304="","",BD1304-((P1304+L1304-N1304+Q1304)*AY1304)))</f>
        <v/>
      </c>
      <c r="BF1304" s="53" t="str">
        <f aca="false">IF(B1304="","",IF(OR(B1304="",E1304="Regime Normal"),0,(AI1304-Q1304)*VLOOKUP(R1304,Dados!$X$98:$Y$108,2,0)))</f>
        <v/>
      </c>
      <c r="BG1304" s="54" t="str">
        <f aca="false">IFERROR(VLOOKUP(I1304,Dados!$AC$27:$AD$43,2,0),IF(B1304="","",IF(D1304&lt;&gt;"MT",IF(AND(AC1304="SIM",Y1304="Revenda"),"2403",IF(AND(AC1304="SIM",Y1304="Consumo"),"2407",IF(AND(AC1304="NÃO",Y1304="Revenda"),"2102",IF(AND(AC1304="NÃO",Y1304="Consumo"),"2556",)))),REPLACE(I1304,1,1,1))))</f>
        <v/>
      </c>
    </row>
    <row r="1305" customFormat="false" ht="12.8" hidden="false" customHeight="true" outlineLevel="0" collapsed="false">
      <c r="Y1305" s="45"/>
      <c r="Z1305" s="46" t="str">
        <f aca="false">IF(B1305="","",(IFERROR(VLOOKUP(H1305,Dados!A$3:B$15000,2,0),"Não Encontrado")))</f>
        <v/>
      </c>
      <c r="AA1305" s="46" t="str">
        <f aca="false">IF(B1305="","",(IFERROR(VLOOKUP(G1305,Dados!C$3:E$15000,3,0),"Não Encontrado")))</f>
        <v/>
      </c>
      <c r="AB1305" s="46" t="str">
        <f aca="false">IFERROR(IF(Z1305&lt;&gt;"Não Encontrado",Z1305,IF(AA1305&lt;&gt;"Não Encontrado",AA1305,"")),"")</f>
        <v/>
      </c>
      <c r="AC1305" s="45" t="str">
        <f aca="false">IF(B1305="","",IF(AB1305="","NÃO","SIM"))</f>
        <v/>
      </c>
      <c r="AD1305" s="45" t="str">
        <f aca="false">IFERROR(VLOOKUP(G1305,Dados!$P$3:$R$500,3,0),"")</f>
        <v/>
      </c>
      <c r="AE1305" s="45" t="str">
        <f aca="false">IFERROR(VLOOKUP(G1305,Dados!$K$3:$L$500,2,0),"")</f>
        <v/>
      </c>
      <c r="AF1305" s="45" t="str">
        <f aca="false">IFERROR(VLOOKUP(G1305,Dados!$M$3:$N$500,2,0),"")</f>
        <v/>
      </c>
      <c r="AG1305" s="45" t="str">
        <f aca="false">IF(F1305="","",IF(AND(AD1305="",AE1305="",AF1305=""),"-",IF(AND(AD1305="BIT",AE1305="",AF1305=""),"BIT",IF(AND(AE1305="ANEXO I",AD1305="",AF1305=""),"ANEXO I",IF(AND(AF1305="ANEXO II",AD1305="",AE1305=""),"ANEXO II","Escolher")))))</f>
        <v/>
      </c>
      <c r="AH1305" s="45" t="str">
        <f aca="false">IF(AG1305&lt;&gt;"Pneus","",IFERROR(VLOOKUP(R1305,Dados!$X$2:$Z$5,3,0)*(AI1305-Q1305),VLOOKUP(D1305,Dados!$X$7:$Z$33,3,0)*(AI1305-Q1305)))</f>
        <v/>
      </c>
      <c r="AI1305" s="47" t="str">
        <f aca="false">IF(B1305="","",P1305+Q1305+O1305+M1305+L1305-N1305)</f>
        <v/>
      </c>
      <c r="AJ1305" s="48" t="str">
        <f aca="false">IFERROR(IF(AND(AC1305="SIM",AG1305="-",Y1305="REVENDA"),(AB1305/1+1)*AI1305,IF(AND(AC1305="SIM",AG1305="Pneus",Y1305="REVENDA"),(AB1305/1+1)*(AI1305-AH1305),"")),"")</f>
        <v/>
      </c>
      <c r="AK1305" s="48" t="str">
        <f aca="false">IF(AJ1305="","",AJ1305*17%)</f>
        <v/>
      </c>
      <c r="AL1305" s="48" t="str">
        <f aca="false">IFERROR(IF(AC1305="NÃO","",IF(AK1305="","",IF(E1305="Simples Nacional",BF1305,IF(T1305=0.12,U1305*0.5833337002,IF(T1305=0,AI1305*0.07,U1305))))),"")</f>
        <v/>
      </c>
      <c r="AM1305" s="47" t="str">
        <f aca="false">IFERROR(IF(AC1305="NÃO","",IF(OR(AG1305="-",AG1305="Pneus"),AK1305-AL1305,"")),"")</f>
        <v/>
      </c>
      <c r="AN1305" s="48" t="str">
        <f aca="false">IF(AND(Y1305="REVENDA",AC1305="SIM",AG1305="BIT"),((AB1305/1+1)*AI1305)*0.4117,"")</f>
        <v/>
      </c>
      <c r="AO1305" s="48" t="str">
        <f aca="false">IF(AN1305="","",AN1305*17%)</f>
        <v/>
      </c>
      <c r="AP1305" s="49" t="str">
        <f aca="false">IF(AN1305="","",IF(T1305=0.12,(U1305*0.4117)*0.4117,IF(T1305=0,(AI1305*0.07)*0.4117,U1305*0.4117)))</f>
        <v/>
      </c>
      <c r="AQ1305" s="47" t="str">
        <f aca="false">IF(AN1305="","",AO1305-AP1305)</f>
        <v/>
      </c>
      <c r="AR1305" s="50" t="str">
        <f aca="false">IFERROR(IF(AND(AC1305="SIM",Y1305="REVENDA",LEFT(AG1305,5)="ANEXO")*OR(AE1305="ANEXO I",AF1305="ANEXO II"),VLOOKUP(H1305,Dados!G:I,2,0),""),"INSERIR MVA")</f>
        <v/>
      </c>
      <c r="AS1305" s="48" t="str">
        <f aca="false">IF(LEFT(AG1305,5)="ANEXO",VLOOKUP(AG1305,Dados!$X$111:$Z$112,2,0)*(AI1305-Q1305),"")</f>
        <v/>
      </c>
      <c r="AT1305" s="48" t="str">
        <f aca="false">IFERROR(IF(AR1305="","",(AI1305*AR1305)+AI1305),"INSERIR MVA")</f>
        <v/>
      </c>
      <c r="AU1305" s="48" t="str">
        <f aca="false">IF(AT1305="","",IF(AY1305=0.04,U1305,AS1305*AY1305))</f>
        <v/>
      </c>
      <c r="AV1305" s="47" t="str">
        <f aca="false">IFERROR(IF(AU1305="","",(VLOOKUP(AG1305,Dados!$X$111:$Z$112,3,0)*AT1305*0.17)),"INSERIR MVA")</f>
        <v/>
      </c>
      <c r="AW1305" s="47" t="str">
        <f aca="false">IFERROR(IF(AR1305="","",AV1305-AU1305),"")</f>
        <v/>
      </c>
      <c r="AX1305" s="51" t="str">
        <f aca="false">IFERROR(IF(AC1305="NÃO","",IF(AM1305&lt;&gt;"",AM1305-W1305,IF(AQ1305&lt;&gt;"",AQ1305-W1305,IF(AW1305&lt;&gt;"",AW1305-W1305,"")))),"")</f>
        <v/>
      </c>
      <c r="AY1305" s="46" t="str">
        <f aca="false">IFERROR(IF(ISNA(VLOOKUP(R1305,Dados!$X$2:$Y$5,2,0)),VLOOKUP(D1305,Dados!$X$7:$Y$33,2,0),VLOOKUP(R1305,Dados!$X$2:$Y$5,2,0)),"")</f>
        <v/>
      </c>
      <c r="AZ1305" s="52" t="str">
        <f aca="false">IF(C1305="","",IF(AND(Y1305="CONSUMO",AC1305="NÃO")*OR(AG1305="-",AG1305="BIT"),IF(E1305&lt;&gt;"",(AI1305-(P1305+L1305-N1305+Q1305)*AY1305)/0.83),""))</f>
        <v/>
      </c>
      <c r="BA1305" s="51" t="str">
        <f aca="false">IF(AZ1305="","",AZ1305*0.17-((P1305+L1305-N1305+Q1305)*AY1305))</f>
        <v/>
      </c>
      <c r="BB1305" s="51" t="str">
        <f aca="false">IF(AND(Y1305="CONSUMO",AG1305="ANEXO I",AY1305&gt;4%),(AI1305-(P1305+L1305-N1305+Q1305)*0.0514)/0.83*(0.5177)*(0.17)-AI1305*0.0514,IF(AND(Y1305="CONSUMO",AG1305="ANEXO II",AY1305&gt;4%),(AI1305-(P1305+L1305-N1305+Q1305)*0.041)/0.83*(0.3295)*(0.17)-AI1305*0.041,IF(AND(Y1305="CONSUMO",AG1305="ANEXO I",AY1305=4%),(AI1305-(P1305+L1305-N1305+Q1305)*0.04)/0.83*(0.5177)*(0.17)-AI1305*0.04,IF(AND(Y1305="CONSUMO",AG1305="ANEXO II",AY1305=4%),(AI1305-(P1305+L1305-N1305+Q1305)*0.04)/0.83*(0.3295)*(0.17)-AI1305*0.04,""))))</f>
        <v/>
      </c>
      <c r="BC1305" s="51" t="str">
        <f aca="false">IF(C1305="","",IF(AND(Y1305="CONSUMO",AC1305="SIM")*OR(AG1305="-",AG1305="BIT"),IF(E1305&lt;&gt;"",(AI1305-(P1305+L1305-N1305+Q1305)*AY1305)/0.83),""))</f>
        <v/>
      </c>
      <c r="BD1305" s="51" t="str">
        <f aca="false">IF(BC1305="","",BC1305*0.17)</f>
        <v/>
      </c>
      <c r="BE1305" s="51" t="str">
        <f aca="false">IF(I1305=6908,0,IF(BC1305="","",BD1305-((P1305+L1305-N1305+Q1305)*AY1305)))</f>
        <v/>
      </c>
      <c r="BF1305" s="53" t="str">
        <f aca="false">IF(B1305="","",IF(OR(B1305="",E1305="Regime Normal"),0,(AI1305-Q1305)*VLOOKUP(R1305,Dados!$X$98:$Y$108,2,0)))</f>
        <v/>
      </c>
      <c r="BG1305" s="54" t="str">
        <f aca="false">IFERROR(VLOOKUP(I1305,Dados!$AC$27:$AD$43,2,0),IF(B1305="","",IF(D1305&lt;&gt;"MT",IF(AND(AC1305="SIM",Y1305="Revenda"),"2403",IF(AND(AC1305="SIM",Y1305="Consumo"),"2407",IF(AND(AC1305="NÃO",Y1305="Revenda"),"2102",IF(AND(AC1305="NÃO",Y1305="Consumo"),"2556",)))),REPLACE(I1305,1,1,1))))</f>
        <v/>
      </c>
    </row>
    <row r="1306" customFormat="false" ht="12.8" hidden="false" customHeight="true" outlineLevel="0" collapsed="false">
      <c r="Y1306" s="45"/>
      <c r="Z1306" s="46" t="str">
        <f aca="false">IF(B1306="","",(IFERROR(VLOOKUP(H1306,Dados!A$3:B$15000,2,0),"Não Encontrado")))</f>
        <v/>
      </c>
      <c r="AA1306" s="46" t="str">
        <f aca="false">IF(B1306="","",(IFERROR(VLOOKUP(G1306,Dados!C$3:E$15000,3,0),"Não Encontrado")))</f>
        <v/>
      </c>
      <c r="AB1306" s="46" t="str">
        <f aca="false">IFERROR(IF(Z1306&lt;&gt;"Não Encontrado",Z1306,IF(AA1306&lt;&gt;"Não Encontrado",AA1306,"")),"")</f>
        <v/>
      </c>
      <c r="AC1306" s="45" t="str">
        <f aca="false">IF(B1306="","",IF(AB1306="","NÃO","SIM"))</f>
        <v/>
      </c>
      <c r="AD1306" s="45" t="str">
        <f aca="false">IFERROR(VLOOKUP(G1306,Dados!$P$3:$R$500,3,0),"")</f>
        <v/>
      </c>
      <c r="AE1306" s="45" t="str">
        <f aca="false">IFERROR(VLOOKUP(G1306,Dados!$K$3:$L$500,2,0),"")</f>
        <v/>
      </c>
      <c r="AF1306" s="45" t="str">
        <f aca="false">IFERROR(VLOOKUP(G1306,Dados!$M$3:$N$500,2,0),"")</f>
        <v/>
      </c>
      <c r="AG1306" s="45" t="str">
        <f aca="false">IF(F1306="","",IF(AND(AD1306="",AE1306="",AF1306=""),"-",IF(AND(AD1306="BIT",AE1306="",AF1306=""),"BIT",IF(AND(AE1306="ANEXO I",AD1306="",AF1306=""),"ANEXO I",IF(AND(AF1306="ANEXO II",AD1306="",AE1306=""),"ANEXO II","Escolher")))))</f>
        <v/>
      </c>
      <c r="AH1306" s="45" t="str">
        <f aca="false">IF(AG1306&lt;&gt;"Pneus","",IFERROR(VLOOKUP(R1306,Dados!$X$2:$Z$5,3,0)*(AI1306-Q1306),VLOOKUP(D1306,Dados!$X$7:$Z$33,3,0)*(AI1306-Q1306)))</f>
        <v/>
      </c>
      <c r="AI1306" s="47" t="str">
        <f aca="false">IF(B1306="","",P1306+Q1306+O1306+M1306+L1306-N1306)</f>
        <v/>
      </c>
      <c r="AJ1306" s="48" t="str">
        <f aca="false">IFERROR(IF(AND(AC1306="SIM",AG1306="-",Y1306="REVENDA"),(AB1306/1+1)*AI1306,IF(AND(AC1306="SIM",AG1306="Pneus",Y1306="REVENDA"),(AB1306/1+1)*(AI1306-AH1306),"")),"")</f>
        <v/>
      </c>
      <c r="AK1306" s="48" t="str">
        <f aca="false">IF(AJ1306="","",AJ1306*17%)</f>
        <v/>
      </c>
      <c r="AL1306" s="48" t="str">
        <f aca="false">IFERROR(IF(AC1306="NÃO","",IF(AK1306="","",IF(E1306="Simples Nacional",BF1306,IF(T1306=0.12,U1306*0.5833337002,IF(T1306=0,AI1306*0.07,U1306))))),"")</f>
        <v/>
      </c>
      <c r="AM1306" s="47" t="str">
        <f aca="false">IFERROR(IF(AC1306="NÃO","",IF(OR(AG1306="-",AG1306="Pneus"),AK1306-AL1306,"")),"")</f>
        <v/>
      </c>
      <c r="AN1306" s="48" t="str">
        <f aca="false">IF(AND(Y1306="REVENDA",AC1306="SIM",AG1306="BIT"),((AB1306/1+1)*AI1306)*0.4117,"")</f>
        <v/>
      </c>
      <c r="AO1306" s="48" t="str">
        <f aca="false">IF(AN1306="","",AN1306*17%)</f>
        <v/>
      </c>
      <c r="AP1306" s="49" t="str">
        <f aca="false">IF(AN1306="","",IF(T1306=0.12,(U1306*0.4117)*0.4117,IF(T1306=0,(AI1306*0.07)*0.4117,U1306*0.4117)))</f>
        <v/>
      </c>
      <c r="AQ1306" s="47" t="str">
        <f aca="false">IF(AN1306="","",AO1306-AP1306)</f>
        <v/>
      </c>
      <c r="AR1306" s="50" t="str">
        <f aca="false">IFERROR(IF(AND(AC1306="SIM",Y1306="REVENDA",LEFT(AG1306,5)="ANEXO")*OR(AE1306="ANEXO I",AF1306="ANEXO II"),VLOOKUP(H1306,Dados!G:I,2,0),""),"INSERIR MVA")</f>
        <v/>
      </c>
      <c r="AS1306" s="48" t="str">
        <f aca="false">IF(LEFT(AG1306,5)="ANEXO",VLOOKUP(AG1306,Dados!$X$111:$Z$112,2,0)*(AI1306-Q1306),"")</f>
        <v/>
      </c>
      <c r="AT1306" s="48" t="str">
        <f aca="false">IFERROR(IF(AR1306="","",(AI1306*AR1306)+AI1306),"INSERIR MVA")</f>
        <v/>
      </c>
      <c r="AU1306" s="48" t="str">
        <f aca="false">IF(AT1306="","",IF(AY1306=0.04,U1306,AS1306*AY1306))</f>
        <v/>
      </c>
      <c r="AV1306" s="47" t="str">
        <f aca="false">IFERROR(IF(AU1306="","",(VLOOKUP(AG1306,Dados!$X$111:$Z$112,3,0)*AT1306*0.17)),"INSERIR MVA")</f>
        <v/>
      </c>
      <c r="AW1306" s="47" t="str">
        <f aca="false">IFERROR(IF(AR1306="","",AV1306-AU1306),"")</f>
        <v/>
      </c>
      <c r="AX1306" s="51" t="str">
        <f aca="false">IFERROR(IF(AC1306="NÃO","",IF(AM1306&lt;&gt;"",AM1306-W1306,IF(AQ1306&lt;&gt;"",AQ1306-W1306,IF(AW1306&lt;&gt;"",AW1306-W1306,"")))),"")</f>
        <v/>
      </c>
      <c r="AY1306" s="46" t="str">
        <f aca="false">IFERROR(IF(ISNA(VLOOKUP(R1306,Dados!$X$2:$Y$5,2,0)),VLOOKUP(D1306,Dados!$X$7:$Y$33,2,0),VLOOKUP(R1306,Dados!$X$2:$Y$5,2,0)),"")</f>
        <v/>
      </c>
      <c r="AZ1306" s="52" t="str">
        <f aca="false">IF(C1306="","",IF(AND(Y1306="CONSUMO",AC1306="NÃO")*OR(AG1306="-",AG1306="BIT"),IF(E1306&lt;&gt;"",(AI1306-(P1306+L1306-N1306+Q1306)*AY1306)/0.83),""))</f>
        <v/>
      </c>
      <c r="BA1306" s="51" t="str">
        <f aca="false">IF(AZ1306="","",AZ1306*0.17-((P1306+L1306-N1306+Q1306)*AY1306))</f>
        <v/>
      </c>
      <c r="BB1306" s="51" t="str">
        <f aca="false">IF(AND(Y1306="CONSUMO",AG1306="ANEXO I",AY1306&gt;4%),(AI1306-(P1306+L1306-N1306+Q1306)*0.0514)/0.83*(0.5177)*(0.17)-AI1306*0.0514,IF(AND(Y1306="CONSUMO",AG1306="ANEXO II",AY1306&gt;4%),(AI1306-(P1306+L1306-N1306+Q1306)*0.041)/0.83*(0.3295)*(0.17)-AI1306*0.041,IF(AND(Y1306="CONSUMO",AG1306="ANEXO I",AY1306=4%),(AI1306-(P1306+L1306-N1306+Q1306)*0.04)/0.83*(0.5177)*(0.17)-AI1306*0.04,IF(AND(Y1306="CONSUMO",AG1306="ANEXO II",AY1306=4%),(AI1306-(P1306+L1306-N1306+Q1306)*0.04)/0.83*(0.3295)*(0.17)-AI1306*0.04,""))))</f>
        <v/>
      </c>
      <c r="BC1306" s="51" t="str">
        <f aca="false">IF(C1306="","",IF(AND(Y1306="CONSUMO",AC1306="SIM")*OR(AG1306="-",AG1306="BIT"),IF(E1306&lt;&gt;"",(AI1306-(P1306+L1306-N1306+Q1306)*AY1306)/0.83),""))</f>
        <v/>
      </c>
      <c r="BD1306" s="51" t="str">
        <f aca="false">IF(BC1306="","",BC1306*0.17)</f>
        <v/>
      </c>
      <c r="BE1306" s="51" t="str">
        <f aca="false">IF(I1306=6908,0,IF(BC1306="","",BD1306-((P1306+L1306-N1306+Q1306)*AY1306)))</f>
        <v/>
      </c>
      <c r="BF1306" s="53" t="str">
        <f aca="false">IF(B1306="","",IF(OR(B1306="",E1306="Regime Normal"),0,(AI1306-Q1306)*VLOOKUP(R1306,Dados!$X$98:$Y$108,2,0)))</f>
        <v/>
      </c>
      <c r="BG1306" s="54" t="str">
        <f aca="false">IFERROR(VLOOKUP(I1306,Dados!$AC$27:$AD$43,2,0),IF(B1306="","",IF(D1306&lt;&gt;"MT",IF(AND(AC1306="SIM",Y1306="Revenda"),"2403",IF(AND(AC1306="SIM",Y1306="Consumo"),"2407",IF(AND(AC1306="NÃO",Y1306="Revenda"),"2102",IF(AND(AC1306="NÃO",Y1306="Consumo"),"2556",)))),REPLACE(I1306,1,1,1))))</f>
        <v/>
      </c>
    </row>
    <row r="1307" customFormat="false" ht="12.8" hidden="false" customHeight="true" outlineLevel="0" collapsed="false">
      <c r="Y1307" s="45"/>
      <c r="Z1307" s="46" t="str">
        <f aca="false">IF(B1307="","",(IFERROR(VLOOKUP(H1307,Dados!A$3:B$15000,2,0),"Não Encontrado")))</f>
        <v/>
      </c>
      <c r="AA1307" s="46" t="str">
        <f aca="false">IF(B1307="","",(IFERROR(VLOOKUP(G1307,Dados!C$3:E$15000,3,0),"Não Encontrado")))</f>
        <v/>
      </c>
      <c r="AB1307" s="46" t="str">
        <f aca="false">IFERROR(IF(Z1307&lt;&gt;"Não Encontrado",Z1307,IF(AA1307&lt;&gt;"Não Encontrado",AA1307,"")),"")</f>
        <v/>
      </c>
      <c r="AC1307" s="45" t="str">
        <f aca="false">IF(B1307="","",IF(AB1307="","NÃO","SIM"))</f>
        <v/>
      </c>
      <c r="AD1307" s="45" t="str">
        <f aca="false">IFERROR(VLOOKUP(G1307,Dados!$P$3:$R$500,3,0),"")</f>
        <v/>
      </c>
      <c r="AE1307" s="45" t="str">
        <f aca="false">IFERROR(VLOOKUP(G1307,Dados!$K$3:$L$500,2,0),"")</f>
        <v/>
      </c>
      <c r="AF1307" s="45" t="str">
        <f aca="false">IFERROR(VLOOKUP(G1307,Dados!$M$3:$N$500,2,0),"")</f>
        <v/>
      </c>
      <c r="AG1307" s="45" t="str">
        <f aca="false">IF(F1307="","",IF(AND(AD1307="",AE1307="",AF1307=""),"-",IF(AND(AD1307="BIT",AE1307="",AF1307=""),"BIT",IF(AND(AE1307="ANEXO I",AD1307="",AF1307=""),"ANEXO I",IF(AND(AF1307="ANEXO II",AD1307="",AE1307=""),"ANEXO II","Escolher")))))</f>
        <v/>
      </c>
      <c r="AH1307" s="45" t="str">
        <f aca="false">IF(AG1307&lt;&gt;"Pneus","",IFERROR(VLOOKUP(R1307,Dados!$X$2:$Z$5,3,0)*(AI1307-Q1307),VLOOKUP(D1307,Dados!$X$7:$Z$33,3,0)*(AI1307-Q1307)))</f>
        <v/>
      </c>
      <c r="AI1307" s="47" t="str">
        <f aca="false">IF(B1307="","",P1307+Q1307+O1307+M1307+L1307-N1307)</f>
        <v/>
      </c>
      <c r="AJ1307" s="48" t="str">
        <f aca="false">IFERROR(IF(AND(AC1307="SIM",AG1307="-",Y1307="REVENDA"),(AB1307/1+1)*AI1307,IF(AND(AC1307="SIM",AG1307="Pneus",Y1307="REVENDA"),(AB1307/1+1)*(AI1307-AH1307),"")),"")</f>
        <v/>
      </c>
      <c r="AK1307" s="48" t="str">
        <f aca="false">IF(AJ1307="","",AJ1307*17%)</f>
        <v/>
      </c>
      <c r="AL1307" s="48" t="str">
        <f aca="false">IFERROR(IF(AC1307="NÃO","",IF(AK1307="","",IF(E1307="Simples Nacional",BF1307,IF(T1307=0.12,U1307*0.5833337002,IF(T1307=0,AI1307*0.07,U1307))))),"")</f>
        <v/>
      </c>
      <c r="AM1307" s="47" t="str">
        <f aca="false">IFERROR(IF(AC1307="NÃO","",IF(OR(AG1307="-",AG1307="Pneus"),AK1307-AL1307,"")),"")</f>
        <v/>
      </c>
      <c r="AN1307" s="48" t="str">
        <f aca="false">IF(AND(Y1307="REVENDA",AC1307="SIM",AG1307="BIT"),((AB1307/1+1)*AI1307)*0.4117,"")</f>
        <v/>
      </c>
      <c r="AO1307" s="48" t="str">
        <f aca="false">IF(AN1307="","",AN1307*17%)</f>
        <v/>
      </c>
      <c r="AP1307" s="49" t="str">
        <f aca="false">IF(AN1307="","",IF(T1307=0.12,(U1307*0.4117)*0.4117,IF(T1307=0,(AI1307*0.07)*0.4117,U1307*0.4117)))</f>
        <v/>
      </c>
      <c r="AQ1307" s="47" t="str">
        <f aca="false">IF(AN1307="","",AO1307-AP1307)</f>
        <v/>
      </c>
      <c r="AR1307" s="50" t="str">
        <f aca="false">IFERROR(IF(AND(AC1307="SIM",Y1307="REVENDA",LEFT(AG1307,5)="ANEXO")*OR(AE1307="ANEXO I",AF1307="ANEXO II"),VLOOKUP(H1307,Dados!G:I,2,0),""),"INSERIR MVA")</f>
        <v/>
      </c>
      <c r="AS1307" s="48" t="str">
        <f aca="false">IF(LEFT(AG1307,5)="ANEXO",VLOOKUP(AG1307,Dados!$X$111:$Z$112,2,0)*(AI1307-Q1307),"")</f>
        <v/>
      </c>
      <c r="AT1307" s="48" t="str">
        <f aca="false">IFERROR(IF(AR1307="","",(AI1307*AR1307)+AI1307),"INSERIR MVA")</f>
        <v/>
      </c>
      <c r="AU1307" s="48" t="str">
        <f aca="false">IF(AT1307="","",IF(AY1307=0.04,U1307,AS1307*AY1307))</f>
        <v/>
      </c>
      <c r="AV1307" s="47" t="str">
        <f aca="false">IFERROR(IF(AU1307="","",(VLOOKUP(AG1307,Dados!$X$111:$Z$112,3,0)*AT1307*0.17)),"INSERIR MVA")</f>
        <v/>
      </c>
      <c r="AW1307" s="47" t="str">
        <f aca="false">IFERROR(IF(AR1307="","",AV1307-AU1307),"")</f>
        <v/>
      </c>
      <c r="AX1307" s="51" t="str">
        <f aca="false">IFERROR(IF(AC1307="NÃO","",IF(AM1307&lt;&gt;"",AM1307-W1307,IF(AQ1307&lt;&gt;"",AQ1307-W1307,IF(AW1307&lt;&gt;"",AW1307-W1307,"")))),"")</f>
        <v/>
      </c>
      <c r="AY1307" s="46" t="str">
        <f aca="false">IFERROR(IF(ISNA(VLOOKUP(R1307,Dados!$X$2:$Y$5,2,0)),VLOOKUP(D1307,Dados!$X$7:$Y$33,2,0),VLOOKUP(R1307,Dados!$X$2:$Y$5,2,0)),"")</f>
        <v/>
      </c>
      <c r="AZ1307" s="52" t="str">
        <f aca="false">IF(C1307="","",IF(AND(Y1307="CONSUMO",AC1307="NÃO")*OR(AG1307="-",AG1307="BIT"),IF(E1307&lt;&gt;"",(AI1307-(P1307+L1307-N1307+Q1307)*AY1307)/0.83),""))</f>
        <v/>
      </c>
      <c r="BA1307" s="51" t="str">
        <f aca="false">IF(AZ1307="","",AZ1307*0.17-((P1307+L1307-N1307+Q1307)*AY1307))</f>
        <v/>
      </c>
      <c r="BB1307" s="51" t="str">
        <f aca="false">IF(AND(Y1307="CONSUMO",AG1307="ANEXO I",AY1307&gt;4%),(AI1307-(P1307+L1307-N1307+Q1307)*0.0514)/0.83*(0.5177)*(0.17)-AI1307*0.0514,IF(AND(Y1307="CONSUMO",AG1307="ANEXO II",AY1307&gt;4%),(AI1307-(P1307+L1307-N1307+Q1307)*0.041)/0.83*(0.3295)*(0.17)-AI1307*0.041,IF(AND(Y1307="CONSUMO",AG1307="ANEXO I",AY1307=4%),(AI1307-(P1307+L1307-N1307+Q1307)*0.04)/0.83*(0.5177)*(0.17)-AI1307*0.04,IF(AND(Y1307="CONSUMO",AG1307="ANEXO II",AY1307=4%),(AI1307-(P1307+L1307-N1307+Q1307)*0.04)/0.83*(0.3295)*(0.17)-AI1307*0.04,""))))</f>
        <v/>
      </c>
      <c r="BC1307" s="51" t="str">
        <f aca="false">IF(C1307="","",IF(AND(Y1307="CONSUMO",AC1307="SIM")*OR(AG1307="-",AG1307="BIT"),IF(E1307&lt;&gt;"",(AI1307-(P1307+L1307-N1307+Q1307)*AY1307)/0.83),""))</f>
        <v/>
      </c>
      <c r="BD1307" s="51" t="str">
        <f aca="false">IF(BC1307="","",BC1307*0.17)</f>
        <v/>
      </c>
      <c r="BE1307" s="51" t="str">
        <f aca="false">IF(I1307=6908,0,IF(BC1307="","",BD1307-((P1307+L1307-N1307+Q1307)*AY1307)))</f>
        <v/>
      </c>
      <c r="BF1307" s="53" t="str">
        <f aca="false">IF(B1307="","",IF(OR(B1307="",E1307="Regime Normal"),0,(AI1307-Q1307)*VLOOKUP(R1307,Dados!$X$98:$Y$108,2,0)))</f>
        <v/>
      </c>
      <c r="BG1307" s="54" t="str">
        <f aca="false">IFERROR(VLOOKUP(I1307,Dados!$AC$27:$AD$43,2,0),IF(B1307="","",IF(D1307&lt;&gt;"MT",IF(AND(AC1307="SIM",Y1307="Revenda"),"2403",IF(AND(AC1307="SIM",Y1307="Consumo"),"2407",IF(AND(AC1307="NÃO",Y1307="Revenda"),"2102",IF(AND(AC1307="NÃO",Y1307="Consumo"),"2556",)))),REPLACE(I1307,1,1,1))))</f>
        <v/>
      </c>
    </row>
    <row r="1308" customFormat="false" ht="12.8" hidden="false" customHeight="true" outlineLevel="0" collapsed="false">
      <c r="Y1308" s="45"/>
      <c r="Z1308" s="46" t="str">
        <f aca="false">IF(B1308="","",(IFERROR(VLOOKUP(H1308,Dados!A$3:B$15000,2,0),"Não Encontrado")))</f>
        <v/>
      </c>
      <c r="AA1308" s="46" t="str">
        <f aca="false">IF(B1308="","",(IFERROR(VLOOKUP(G1308,Dados!C$3:E$15000,3,0),"Não Encontrado")))</f>
        <v/>
      </c>
      <c r="AB1308" s="46" t="str">
        <f aca="false">IFERROR(IF(Z1308&lt;&gt;"Não Encontrado",Z1308,IF(AA1308&lt;&gt;"Não Encontrado",AA1308,"")),"")</f>
        <v/>
      </c>
      <c r="AC1308" s="45" t="str">
        <f aca="false">IF(B1308="","",IF(AB1308="","NÃO","SIM"))</f>
        <v/>
      </c>
      <c r="AD1308" s="45" t="str">
        <f aca="false">IFERROR(VLOOKUP(G1308,Dados!$P$3:$R$500,3,0),"")</f>
        <v/>
      </c>
      <c r="AE1308" s="45" t="str">
        <f aca="false">IFERROR(VLOOKUP(G1308,Dados!$K$3:$L$500,2,0),"")</f>
        <v/>
      </c>
      <c r="AF1308" s="45" t="str">
        <f aca="false">IFERROR(VLOOKUP(G1308,Dados!$M$3:$N$500,2,0),"")</f>
        <v/>
      </c>
      <c r="AG1308" s="45" t="str">
        <f aca="false">IF(F1308="","",IF(AND(AD1308="",AE1308="",AF1308=""),"-",IF(AND(AD1308="BIT",AE1308="",AF1308=""),"BIT",IF(AND(AE1308="ANEXO I",AD1308="",AF1308=""),"ANEXO I",IF(AND(AF1308="ANEXO II",AD1308="",AE1308=""),"ANEXO II","Escolher")))))</f>
        <v/>
      </c>
      <c r="AH1308" s="45" t="str">
        <f aca="false">IF(AG1308&lt;&gt;"Pneus","",IFERROR(VLOOKUP(R1308,Dados!$X$2:$Z$5,3,0)*(AI1308-Q1308),VLOOKUP(D1308,Dados!$X$7:$Z$33,3,0)*(AI1308-Q1308)))</f>
        <v/>
      </c>
      <c r="AI1308" s="47" t="str">
        <f aca="false">IF(B1308="","",P1308+Q1308+O1308+M1308+L1308-N1308)</f>
        <v/>
      </c>
      <c r="AJ1308" s="48" t="str">
        <f aca="false">IFERROR(IF(AND(AC1308="SIM",AG1308="-",Y1308="REVENDA"),(AB1308/1+1)*AI1308,IF(AND(AC1308="SIM",AG1308="Pneus",Y1308="REVENDA"),(AB1308/1+1)*(AI1308-AH1308),"")),"")</f>
        <v/>
      </c>
      <c r="AK1308" s="48" t="str">
        <f aca="false">IF(AJ1308="","",AJ1308*17%)</f>
        <v/>
      </c>
      <c r="AL1308" s="48" t="str">
        <f aca="false">IFERROR(IF(AC1308="NÃO","",IF(AK1308="","",IF(E1308="Simples Nacional",BF1308,IF(T1308=0.12,U1308*0.5833337002,IF(T1308=0,AI1308*0.07,U1308))))),"")</f>
        <v/>
      </c>
      <c r="AM1308" s="47" t="str">
        <f aca="false">IFERROR(IF(AC1308="NÃO","",IF(OR(AG1308="-",AG1308="Pneus"),AK1308-AL1308,"")),"")</f>
        <v/>
      </c>
      <c r="AN1308" s="48" t="str">
        <f aca="false">IF(AND(Y1308="REVENDA",AC1308="SIM",AG1308="BIT"),((AB1308/1+1)*AI1308)*0.4117,"")</f>
        <v/>
      </c>
      <c r="AO1308" s="48" t="str">
        <f aca="false">IF(AN1308="","",AN1308*17%)</f>
        <v/>
      </c>
      <c r="AP1308" s="49" t="str">
        <f aca="false">IF(AN1308="","",IF(T1308=0.12,(U1308*0.4117)*0.4117,IF(T1308=0,(AI1308*0.07)*0.4117,U1308*0.4117)))</f>
        <v/>
      </c>
      <c r="AQ1308" s="47" t="str">
        <f aca="false">IF(AN1308="","",AO1308-AP1308)</f>
        <v/>
      </c>
      <c r="AR1308" s="50" t="str">
        <f aca="false">IFERROR(IF(AND(AC1308="SIM",Y1308="REVENDA",LEFT(AG1308,5)="ANEXO")*OR(AE1308="ANEXO I",AF1308="ANEXO II"),VLOOKUP(H1308,Dados!G:I,2,0),""),"INSERIR MVA")</f>
        <v/>
      </c>
      <c r="AS1308" s="48" t="str">
        <f aca="false">IF(LEFT(AG1308,5)="ANEXO",VLOOKUP(AG1308,Dados!$X$111:$Z$112,2,0)*(AI1308-Q1308),"")</f>
        <v/>
      </c>
      <c r="AT1308" s="48" t="str">
        <f aca="false">IFERROR(IF(AR1308="","",(AI1308*AR1308)+AI1308),"INSERIR MVA")</f>
        <v/>
      </c>
      <c r="AU1308" s="48" t="str">
        <f aca="false">IF(AT1308="","",IF(AY1308=0.04,U1308,AS1308*AY1308))</f>
        <v/>
      </c>
      <c r="AV1308" s="47" t="str">
        <f aca="false">IFERROR(IF(AU1308="","",(VLOOKUP(AG1308,Dados!$X$111:$Z$112,3,0)*AT1308*0.17)),"INSERIR MVA")</f>
        <v/>
      </c>
      <c r="AW1308" s="47" t="str">
        <f aca="false">IFERROR(IF(AR1308="","",AV1308-AU1308),"")</f>
        <v/>
      </c>
      <c r="AX1308" s="51" t="str">
        <f aca="false">IFERROR(IF(AC1308="NÃO","",IF(AM1308&lt;&gt;"",AM1308-W1308,IF(AQ1308&lt;&gt;"",AQ1308-W1308,IF(AW1308&lt;&gt;"",AW1308-W1308,"")))),"")</f>
        <v/>
      </c>
      <c r="AY1308" s="46" t="str">
        <f aca="false">IFERROR(IF(ISNA(VLOOKUP(R1308,Dados!$X$2:$Y$5,2,0)),VLOOKUP(D1308,Dados!$X$7:$Y$33,2,0),VLOOKUP(R1308,Dados!$X$2:$Y$5,2,0)),"")</f>
        <v/>
      </c>
      <c r="AZ1308" s="52" t="str">
        <f aca="false">IF(C1308="","",IF(AND(Y1308="CONSUMO",AC1308="NÃO")*OR(AG1308="-",AG1308="BIT"),IF(E1308&lt;&gt;"",(AI1308-(P1308+L1308-N1308+Q1308)*AY1308)/0.83),""))</f>
        <v/>
      </c>
      <c r="BA1308" s="51" t="str">
        <f aca="false">IF(AZ1308="","",AZ1308*0.17-((P1308+L1308-N1308+Q1308)*AY1308))</f>
        <v/>
      </c>
      <c r="BB1308" s="51" t="str">
        <f aca="false">IF(AND(Y1308="CONSUMO",AG1308="ANEXO I",AY1308&gt;4%),(AI1308-(P1308+L1308-N1308+Q1308)*0.0514)/0.83*(0.5177)*(0.17)-AI1308*0.0514,IF(AND(Y1308="CONSUMO",AG1308="ANEXO II",AY1308&gt;4%),(AI1308-(P1308+L1308-N1308+Q1308)*0.041)/0.83*(0.3295)*(0.17)-AI1308*0.041,IF(AND(Y1308="CONSUMO",AG1308="ANEXO I",AY1308=4%),(AI1308-(P1308+L1308-N1308+Q1308)*0.04)/0.83*(0.5177)*(0.17)-AI1308*0.04,IF(AND(Y1308="CONSUMO",AG1308="ANEXO II",AY1308=4%),(AI1308-(P1308+L1308-N1308+Q1308)*0.04)/0.83*(0.3295)*(0.17)-AI1308*0.04,""))))</f>
        <v/>
      </c>
      <c r="BC1308" s="51" t="str">
        <f aca="false">IF(C1308="","",IF(AND(Y1308="CONSUMO",AC1308="SIM")*OR(AG1308="-",AG1308="BIT"),IF(E1308&lt;&gt;"",(AI1308-(P1308+L1308-N1308+Q1308)*AY1308)/0.83),""))</f>
        <v/>
      </c>
      <c r="BD1308" s="51" t="str">
        <f aca="false">IF(BC1308="","",BC1308*0.17)</f>
        <v/>
      </c>
      <c r="BE1308" s="51" t="str">
        <f aca="false">IF(I1308=6908,0,IF(BC1308="","",BD1308-((P1308+L1308-N1308+Q1308)*AY1308)))</f>
        <v/>
      </c>
      <c r="BF1308" s="53" t="str">
        <f aca="false">IF(B1308="","",IF(OR(B1308="",E1308="Regime Normal"),0,(AI1308-Q1308)*VLOOKUP(R1308,Dados!$X$98:$Y$108,2,0)))</f>
        <v/>
      </c>
      <c r="BG1308" s="54" t="str">
        <f aca="false">IFERROR(VLOOKUP(I1308,Dados!$AC$27:$AD$43,2,0),IF(B1308="","",IF(D1308&lt;&gt;"MT",IF(AND(AC1308="SIM",Y1308="Revenda"),"2403",IF(AND(AC1308="SIM",Y1308="Consumo"),"2407",IF(AND(AC1308="NÃO",Y1308="Revenda"),"2102",IF(AND(AC1308="NÃO",Y1308="Consumo"),"2556",)))),REPLACE(I1308,1,1,1))))</f>
        <v/>
      </c>
    </row>
    <row r="1309" customFormat="false" ht="12.8" hidden="false" customHeight="true" outlineLevel="0" collapsed="false">
      <c r="Y1309" s="45"/>
      <c r="Z1309" s="46" t="str">
        <f aca="false">IF(B1309="","",(IFERROR(VLOOKUP(H1309,Dados!A$3:B$15000,2,0),"Não Encontrado")))</f>
        <v/>
      </c>
      <c r="AA1309" s="46" t="str">
        <f aca="false">IF(B1309="","",(IFERROR(VLOOKUP(G1309,Dados!C$3:E$15000,3,0),"Não Encontrado")))</f>
        <v/>
      </c>
      <c r="AB1309" s="46" t="str">
        <f aca="false">IFERROR(IF(Z1309&lt;&gt;"Não Encontrado",Z1309,IF(AA1309&lt;&gt;"Não Encontrado",AA1309,"")),"")</f>
        <v/>
      </c>
      <c r="AC1309" s="45" t="str">
        <f aca="false">IF(B1309="","",IF(AB1309="","NÃO","SIM"))</f>
        <v/>
      </c>
      <c r="AD1309" s="45" t="str">
        <f aca="false">IFERROR(VLOOKUP(G1309,Dados!$P$3:$R$500,3,0),"")</f>
        <v/>
      </c>
      <c r="AE1309" s="45" t="str">
        <f aca="false">IFERROR(VLOOKUP(G1309,Dados!$K$3:$L$500,2,0),"")</f>
        <v/>
      </c>
      <c r="AF1309" s="45" t="str">
        <f aca="false">IFERROR(VLOOKUP(G1309,Dados!$M$3:$N$500,2,0),"")</f>
        <v/>
      </c>
      <c r="AG1309" s="45" t="str">
        <f aca="false">IF(F1309="","",IF(AND(AD1309="",AE1309="",AF1309=""),"-",IF(AND(AD1309="BIT",AE1309="",AF1309=""),"BIT",IF(AND(AE1309="ANEXO I",AD1309="",AF1309=""),"ANEXO I",IF(AND(AF1309="ANEXO II",AD1309="",AE1309=""),"ANEXO II","Escolher")))))</f>
        <v/>
      </c>
      <c r="AH1309" s="45" t="str">
        <f aca="false">IF(AG1309&lt;&gt;"Pneus","",IFERROR(VLOOKUP(R1309,Dados!$X$2:$Z$5,3,0)*(AI1309-Q1309),VLOOKUP(D1309,Dados!$X$7:$Z$33,3,0)*(AI1309-Q1309)))</f>
        <v/>
      </c>
      <c r="AI1309" s="47" t="str">
        <f aca="false">IF(B1309="","",P1309+Q1309+O1309+M1309+L1309-N1309)</f>
        <v/>
      </c>
      <c r="AJ1309" s="48" t="str">
        <f aca="false">IFERROR(IF(AND(AC1309="SIM",AG1309="-",Y1309="REVENDA"),(AB1309/1+1)*AI1309,IF(AND(AC1309="SIM",AG1309="Pneus",Y1309="REVENDA"),(AB1309/1+1)*(AI1309-AH1309),"")),"")</f>
        <v/>
      </c>
      <c r="AK1309" s="48" t="str">
        <f aca="false">IF(AJ1309="","",AJ1309*17%)</f>
        <v/>
      </c>
      <c r="AL1309" s="48" t="str">
        <f aca="false">IFERROR(IF(AC1309="NÃO","",IF(AK1309="","",IF(E1309="Simples Nacional",BF1309,IF(T1309=0.12,U1309*0.5833337002,IF(T1309=0,AI1309*0.07,U1309))))),"")</f>
        <v/>
      </c>
      <c r="AM1309" s="47" t="str">
        <f aca="false">IFERROR(IF(AC1309="NÃO","",IF(OR(AG1309="-",AG1309="Pneus"),AK1309-AL1309,"")),"")</f>
        <v/>
      </c>
      <c r="AN1309" s="48" t="str">
        <f aca="false">IF(AND(Y1309="REVENDA",AC1309="SIM",AG1309="BIT"),((AB1309/1+1)*AI1309)*0.4117,"")</f>
        <v/>
      </c>
      <c r="AO1309" s="48" t="str">
        <f aca="false">IF(AN1309="","",AN1309*17%)</f>
        <v/>
      </c>
      <c r="AP1309" s="49" t="str">
        <f aca="false">IF(AN1309="","",IF(T1309=0.12,(U1309*0.4117)*0.4117,IF(T1309=0,(AI1309*0.07)*0.4117,U1309*0.4117)))</f>
        <v/>
      </c>
      <c r="AQ1309" s="47" t="str">
        <f aca="false">IF(AN1309="","",AO1309-AP1309)</f>
        <v/>
      </c>
      <c r="AR1309" s="50" t="str">
        <f aca="false">IFERROR(IF(AND(AC1309="SIM",Y1309="REVENDA",LEFT(AG1309,5)="ANEXO")*OR(AE1309="ANEXO I",AF1309="ANEXO II"),VLOOKUP(H1309,Dados!G:I,2,0),""),"INSERIR MVA")</f>
        <v/>
      </c>
      <c r="AS1309" s="48" t="str">
        <f aca="false">IF(LEFT(AG1309,5)="ANEXO",VLOOKUP(AG1309,Dados!$X$111:$Z$112,2,0)*(AI1309-Q1309),"")</f>
        <v/>
      </c>
      <c r="AT1309" s="48" t="str">
        <f aca="false">IFERROR(IF(AR1309="","",(AI1309*AR1309)+AI1309),"INSERIR MVA")</f>
        <v/>
      </c>
      <c r="AU1309" s="48" t="str">
        <f aca="false">IF(AT1309="","",IF(AY1309=0.04,U1309,AS1309*AY1309))</f>
        <v/>
      </c>
      <c r="AV1309" s="47" t="str">
        <f aca="false">IFERROR(IF(AU1309="","",(VLOOKUP(AG1309,Dados!$X$111:$Z$112,3,0)*AT1309*0.17)),"INSERIR MVA")</f>
        <v/>
      </c>
      <c r="AW1309" s="47" t="str">
        <f aca="false">IFERROR(IF(AR1309="","",AV1309-AU1309),"")</f>
        <v/>
      </c>
      <c r="AX1309" s="51" t="str">
        <f aca="false">IFERROR(IF(AC1309="NÃO","",IF(AM1309&lt;&gt;"",AM1309-W1309,IF(AQ1309&lt;&gt;"",AQ1309-W1309,IF(AW1309&lt;&gt;"",AW1309-W1309,"")))),"")</f>
        <v/>
      </c>
      <c r="AY1309" s="46" t="str">
        <f aca="false">IFERROR(IF(ISNA(VLOOKUP(R1309,Dados!$X$2:$Y$5,2,0)),VLOOKUP(D1309,Dados!$X$7:$Y$33,2,0),VLOOKUP(R1309,Dados!$X$2:$Y$5,2,0)),"")</f>
        <v/>
      </c>
      <c r="AZ1309" s="52" t="str">
        <f aca="false">IF(C1309="","",IF(AND(Y1309="CONSUMO",AC1309="NÃO")*OR(AG1309="-",AG1309="BIT"),IF(E1309&lt;&gt;"",(AI1309-(P1309+L1309-N1309+Q1309)*AY1309)/0.83),""))</f>
        <v/>
      </c>
      <c r="BA1309" s="51" t="str">
        <f aca="false">IF(AZ1309="","",AZ1309*0.17-((P1309+L1309-N1309+Q1309)*AY1309))</f>
        <v/>
      </c>
      <c r="BB1309" s="51" t="str">
        <f aca="false">IF(AND(Y1309="CONSUMO",AG1309="ANEXO I",AY1309&gt;4%),(AI1309-(P1309+L1309-N1309+Q1309)*0.0514)/0.83*(0.5177)*(0.17)-AI1309*0.0514,IF(AND(Y1309="CONSUMO",AG1309="ANEXO II",AY1309&gt;4%),(AI1309-(P1309+L1309-N1309+Q1309)*0.041)/0.83*(0.3295)*(0.17)-AI1309*0.041,IF(AND(Y1309="CONSUMO",AG1309="ANEXO I",AY1309=4%),(AI1309-(P1309+L1309-N1309+Q1309)*0.04)/0.83*(0.5177)*(0.17)-AI1309*0.04,IF(AND(Y1309="CONSUMO",AG1309="ANEXO II",AY1309=4%),(AI1309-(P1309+L1309-N1309+Q1309)*0.04)/0.83*(0.3295)*(0.17)-AI1309*0.04,""))))</f>
        <v/>
      </c>
      <c r="BC1309" s="51" t="str">
        <f aca="false">IF(C1309="","",IF(AND(Y1309="CONSUMO",AC1309="SIM")*OR(AG1309="-",AG1309="BIT"),IF(E1309&lt;&gt;"",(AI1309-(P1309+L1309-N1309+Q1309)*AY1309)/0.83),""))</f>
        <v/>
      </c>
      <c r="BD1309" s="51" t="str">
        <f aca="false">IF(BC1309="","",BC1309*0.17)</f>
        <v/>
      </c>
      <c r="BE1309" s="51" t="str">
        <f aca="false">IF(I1309=6908,0,IF(BC1309="","",BD1309-((P1309+L1309-N1309+Q1309)*AY1309)))</f>
        <v/>
      </c>
      <c r="BF1309" s="53" t="str">
        <f aca="false">IF(B1309="","",IF(OR(B1309="",E1309="Regime Normal"),0,(AI1309-Q1309)*VLOOKUP(R1309,Dados!$X$98:$Y$108,2,0)))</f>
        <v/>
      </c>
      <c r="BG1309" s="54" t="str">
        <f aca="false">IFERROR(VLOOKUP(I1309,Dados!$AC$27:$AD$43,2,0),IF(B1309="","",IF(D1309&lt;&gt;"MT",IF(AND(AC1309="SIM",Y1309="Revenda"),"2403",IF(AND(AC1309="SIM",Y1309="Consumo"),"2407",IF(AND(AC1309="NÃO",Y1309="Revenda"),"2102",IF(AND(AC1309="NÃO",Y1309="Consumo"),"2556",)))),REPLACE(I1309,1,1,1))))</f>
        <v/>
      </c>
    </row>
    <row r="1310" customFormat="false" ht="12.8" hidden="false" customHeight="true" outlineLevel="0" collapsed="false">
      <c r="Y1310" s="45"/>
      <c r="Z1310" s="46" t="str">
        <f aca="false">IF(B1310="","",(IFERROR(VLOOKUP(H1310,Dados!A$3:B$15000,2,0),"Não Encontrado")))</f>
        <v/>
      </c>
      <c r="AA1310" s="46" t="str">
        <f aca="false">IF(B1310="","",(IFERROR(VLOOKUP(G1310,Dados!C$3:E$15000,3,0),"Não Encontrado")))</f>
        <v/>
      </c>
      <c r="AB1310" s="46" t="str">
        <f aca="false">IFERROR(IF(Z1310&lt;&gt;"Não Encontrado",Z1310,IF(AA1310&lt;&gt;"Não Encontrado",AA1310,"")),"")</f>
        <v/>
      </c>
      <c r="AC1310" s="45" t="str">
        <f aca="false">IF(B1310="","",IF(AB1310="","NÃO","SIM"))</f>
        <v/>
      </c>
      <c r="AD1310" s="45" t="str">
        <f aca="false">IFERROR(VLOOKUP(G1310,Dados!$P$3:$R$500,3,0),"")</f>
        <v/>
      </c>
      <c r="AE1310" s="45" t="str">
        <f aca="false">IFERROR(VLOOKUP(G1310,Dados!$K$3:$L$500,2,0),"")</f>
        <v/>
      </c>
      <c r="AF1310" s="45" t="str">
        <f aca="false">IFERROR(VLOOKUP(G1310,Dados!$M$3:$N$500,2,0),"")</f>
        <v/>
      </c>
      <c r="AG1310" s="45" t="str">
        <f aca="false">IF(F1310="","",IF(AND(AD1310="",AE1310="",AF1310=""),"-",IF(AND(AD1310="BIT",AE1310="",AF1310=""),"BIT",IF(AND(AE1310="ANEXO I",AD1310="",AF1310=""),"ANEXO I",IF(AND(AF1310="ANEXO II",AD1310="",AE1310=""),"ANEXO II","Escolher")))))</f>
        <v/>
      </c>
      <c r="AH1310" s="45" t="str">
        <f aca="false">IF(AG1310&lt;&gt;"Pneus","",IFERROR(VLOOKUP(R1310,Dados!$X$2:$Z$5,3,0)*(AI1310-Q1310),VLOOKUP(D1310,Dados!$X$7:$Z$33,3,0)*(AI1310-Q1310)))</f>
        <v/>
      </c>
      <c r="AI1310" s="47" t="str">
        <f aca="false">IF(B1310="","",P1310+Q1310+O1310+M1310+L1310-N1310)</f>
        <v/>
      </c>
      <c r="AJ1310" s="48" t="str">
        <f aca="false">IFERROR(IF(AND(AC1310="SIM",AG1310="-",Y1310="REVENDA"),(AB1310/1+1)*AI1310,IF(AND(AC1310="SIM",AG1310="Pneus",Y1310="REVENDA"),(AB1310/1+1)*(AI1310-AH1310),"")),"")</f>
        <v/>
      </c>
      <c r="AK1310" s="48" t="str">
        <f aca="false">IF(AJ1310="","",AJ1310*17%)</f>
        <v/>
      </c>
      <c r="AL1310" s="48" t="str">
        <f aca="false">IFERROR(IF(AC1310="NÃO","",IF(AK1310="","",IF(E1310="Simples Nacional",BF1310,IF(T1310=0.12,U1310*0.5833337002,IF(T1310=0,AI1310*0.07,U1310))))),"")</f>
        <v/>
      </c>
      <c r="AM1310" s="47" t="str">
        <f aca="false">IFERROR(IF(AC1310="NÃO","",IF(OR(AG1310="-",AG1310="Pneus"),AK1310-AL1310,"")),"")</f>
        <v/>
      </c>
      <c r="AN1310" s="48" t="str">
        <f aca="false">IF(AND(Y1310="REVENDA",AC1310="SIM",AG1310="BIT"),((AB1310/1+1)*AI1310)*0.4117,"")</f>
        <v/>
      </c>
      <c r="AO1310" s="48" t="str">
        <f aca="false">IF(AN1310="","",AN1310*17%)</f>
        <v/>
      </c>
      <c r="AP1310" s="49" t="str">
        <f aca="false">IF(AN1310="","",IF(T1310=0.12,(U1310*0.4117)*0.4117,IF(T1310=0,(AI1310*0.07)*0.4117,U1310*0.4117)))</f>
        <v/>
      </c>
      <c r="AQ1310" s="47" t="str">
        <f aca="false">IF(AN1310="","",AO1310-AP1310)</f>
        <v/>
      </c>
      <c r="AR1310" s="50" t="str">
        <f aca="false">IFERROR(IF(AND(AC1310="SIM",Y1310="REVENDA",LEFT(AG1310,5)="ANEXO")*OR(AE1310="ANEXO I",AF1310="ANEXO II"),VLOOKUP(H1310,Dados!G:I,2,0),""),"INSERIR MVA")</f>
        <v/>
      </c>
      <c r="AS1310" s="48" t="str">
        <f aca="false">IF(LEFT(AG1310,5)="ANEXO",VLOOKUP(AG1310,Dados!$X$111:$Z$112,2,0)*(AI1310-Q1310),"")</f>
        <v/>
      </c>
      <c r="AT1310" s="48" t="str">
        <f aca="false">IFERROR(IF(AR1310="","",(AI1310*AR1310)+AI1310),"INSERIR MVA")</f>
        <v/>
      </c>
      <c r="AU1310" s="48" t="str">
        <f aca="false">IF(AT1310="","",IF(AY1310=0.04,U1310,AS1310*AY1310))</f>
        <v/>
      </c>
      <c r="AV1310" s="47" t="str">
        <f aca="false">IFERROR(IF(AU1310="","",(VLOOKUP(AG1310,Dados!$X$111:$Z$112,3,0)*AT1310*0.17)),"INSERIR MVA")</f>
        <v/>
      </c>
      <c r="AW1310" s="47" t="str">
        <f aca="false">IFERROR(IF(AR1310="","",AV1310-AU1310),"")</f>
        <v/>
      </c>
      <c r="AX1310" s="51" t="str">
        <f aca="false">IFERROR(IF(AC1310="NÃO","",IF(AM1310&lt;&gt;"",AM1310-W1310,IF(AQ1310&lt;&gt;"",AQ1310-W1310,IF(AW1310&lt;&gt;"",AW1310-W1310,"")))),"")</f>
        <v/>
      </c>
      <c r="AY1310" s="46" t="str">
        <f aca="false">IFERROR(IF(ISNA(VLOOKUP(R1310,Dados!$X$2:$Y$5,2,0)),VLOOKUP(D1310,Dados!$X$7:$Y$33,2,0),VLOOKUP(R1310,Dados!$X$2:$Y$5,2,0)),"")</f>
        <v/>
      </c>
      <c r="AZ1310" s="52" t="str">
        <f aca="false">IF(C1310="","",IF(AND(Y1310="CONSUMO",AC1310="NÃO")*OR(AG1310="-",AG1310="BIT"),IF(E1310&lt;&gt;"",(AI1310-(P1310+L1310-N1310+Q1310)*AY1310)/0.83),""))</f>
        <v/>
      </c>
      <c r="BA1310" s="51" t="str">
        <f aca="false">IF(AZ1310="","",AZ1310*0.17-((P1310+L1310-N1310+Q1310)*AY1310))</f>
        <v/>
      </c>
      <c r="BB1310" s="51" t="str">
        <f aca="false">IF(AND(Y1310="CONSUMO",AG1310="ANEXO I",AY1310&gt;4%),(AI1310-(P1310+L1310-N1310+Q1310)*0.0514)/0.83*(0.5177)*(0.17)-AI1310*0.0514,IF(AND(Y1310="CONSUMO",AG1310="ANEXO II",AY1310&gt;4%),(AI1310-(P1310+L1310-N1310+Q1310)*0.041)/0.83*(0.3295)*(0.17)-AI1310*0.041,IF(AND(Y1310="CONSUMO",AG1310="ANEXO I",AY1310=4%),(AI1310-(P1310+L1310-N1310+Q1310)*0.04)/0.83*(0.5177)*(0.17)-AI1310*0.04,IF(AND(Y1310="CONSUMO",AG1310="ANEXO II",AY1310=4%),(AI1310-(P1310+L1310-N1310+Q1310)*0.04)/0.83*(0.3295)*(0.17)-AI1310*0.04,""))))</f>
        <v/>
      </c>
      <c r="BC1310" s="51" t="str">
        <f aca="false">IF(C1310="","",IF(AND(Y1310="CONSUMO",AC1310="SIM")*OR(AG1310="-",AG1310="BIT"),IF(E1310&lt;&gt;"",(AI1310-(P1310+L1310-N1310+Q1310)*AY1310)/0.83),""))</f>
        <v/>
      </c>
      <c r="BD1310" s="51" t="str">
        <f aca="false">IF(BC1310="","",BC1310*0.17)</f>
        <v/>
      </c>
      <c r="BE1310" s="51" t="str">
        <f aca="false">IF(I1310=6908,0,IF(BC1310="","",BD1310-((P1310+L1310-N1310+Q1310)*AY1310)))</f>
        <v/>
      </c>
      <c r="BF1310" s="53" t="str">
        <f aca="false">IF(B1310="","",IF(OR(B1310="",E1310="Regime Normal"),0,(AI1310-Q1310)*VLOOKUP(R1310,Dados!$X$98:$Y$108,2,0)))</f>
        <v/>
      </c>
      <c r="BG1310" s="54" t="str">
        <f aca="false">IFERROR(VLOOKUP(I1310,Dados!$AC$27:$AD$43,2,0),IF(B1310="","",IF(D1310&lt;&gt;"MT",IF(AND(AC1310="SIM",Y1310="Revenda"),"2403",IF(AND(AC1310="SIM",Y1310="Consumo"),"2407",IF(AND(AC1310="NÃO",Y1310="Revenda"),"2102",IF(AND(AC1310="NÃO",Y1310="Consumo"),"2556",)))),REPLACE(I1310,1,1,1))))</f>
        <v/>
      </c>
    </row>
    <row r="1311" customFormat="false" ht="12.8" hidden="false" customHeight="true" outlineLevel="0" collapsed="false">
      <c r="Y1311" s="45"/>
      <c r="Z1311" s="46" t="str">
        <f aca="false">IF(B1311="","",(IFERROR(VLOOKUP(H1311,Dados!A$3:B$15000,2,0),"Não Encontrado")))</f>
        <v/>
      </c>
      <c r="AA1311" s="46" t="str">
        <f aca="false">IF(B1311="","",(IFERROR(VLOOKUP(G1311,Dados!C$3:E$15000,3,0),"Não Encontrado")))</f>
        <v/>
      </c>
      <c r="AB1311" s="46" t="str">
        <f aca="false">IFERROR(IF(Z1311&lt;&gt;"Não Encontrado",Z1311,IF(AA1311&lt;&gt;"Não Encontrado",AA1311,"")),"")</f>
        <v/>
      </c>
      <c r="AC1311" s="45" t="str">
        <f aca="false">IF(B1311="","",IF(AB1311="","NÃO","SIM"))</f>
        <v/>
      </c>
      <c r="AD1311" s="45" t="str">
        <f aca="false">IFERROR(VLOOKUP(G1311,Dados!$P$3:$R$500,3,0),"")</f>
        <v/>
      </c>
      <c r="AE1311" s="45" t="str">
        <f aca="false">IFERROR(VLOOKUP(G1311,Dados!$K$3:$L$500,2,0),"")</f>
        <v/>
      </c>
      <c r="AF1311" s="45" t="str">
        <f aca="false">IFERROR(VLOOKUP(G1311,Dados!$M$3:$N$500,2,0),"")</f>
        <v/>
      </c>
      <c r="AG1311" s="45" t="str">
        <f aca="false">IF(F1311="","",IF(AND(AD1311="",AE1311="",AF1311=""),"-",IF(AND(AD1311="BIT",AE1311="",AF1311=""),"BIT",IF(AND(AE1311="ANEXO I",AD1311="",AF1311=""),"ANEXO I",IF(AND(AF1311="ANEXO II",AD1311="",AE1311=""),"ANEXO II","Escolher")))))</f>
        <v/>
      </c>
      <c r="AH1311" s="45" t="str">
        <f aca="false">IF(AG1311&lt;&gt;"Pneus","",IFERROR(VLOOKUP(R1311,Dados!$X$2:$Z$5,3,0)*(AI1311-Q1311),VLOOKUP(D1311,Dados!$X$7:$Z$33,3,0)*(AI1311-Q1311)))</f>
        <v/>
      </c>
      <c r="AI1311" s="47" t="str">
        <f aca="false">IF(B1311="","",P1311+Q1311+O1311+M1311+L1311-N1311)</f>
        <v/>
      </c>
      <c r="AJ1311" s="48" t="str">
        <f aca="false">IFERROR(IF(AND(AC1311="SIM",AG1311="-",Y1311="REVENDA"),(AB1311/1+1)*AI1311,IF(AND(AC1311="SIM",AG1311="Pneus",Y1311="REVENDA"),(AB1311/1+1)*(AI1311-AH1311),"")),"")</f>
        <v/>
      </c>
      <c r="AK1311" s="48" t="str">
        <f aca="false">IF(AJ1311="","",AJ1311*17%)</f>
        <v/>
      </c>
      <c r="AL1311" s="48" t="str">
        <f aca="false">IFERROR(IF(AC1311="NÃO","",IF(AK1311="","",IF(E1311="Simples Nacional",BF1311,IF(T1311=0.12,U1311*0.5833337002,IF(T1311=0,AI1311*0.07,U1311))))),"")</f>
        <v/>
      </c>
      <c r="AM1311" s="47" t="str">
        <f aca="false">IFERROR(IF(AC1311="NÃO","",IF(OR(AG1311="-",AG1311="Pneus"),AK1311-AL1311,"")),"")</f>
        <v/>
      </c>
      <c r="AN1311" s="48" t="str">
        <f aca="false">IF(AND(Y1311="REVENDA",AC1311="SIM",AG1311="BIT"),((AB1311/1+1)*AI1311)*0.4117,"")</f>
        <v/>
      </c>
      <c r="AO1311" s="48" t="str">
        <f aca="false">IF(AN1311="","",AN1311*17%)</f>
        <v/>
      </c>
      <c r="AP1311" s="49" t="str">
        <f aca="false">IF(AN1311="","",IF(T1311=0.12,(U1311*0.4117)*0.4117,IF(T1311=0,(AI1311*0.07)*0.4117,U1311*0.4117)))</f>
        <v/>
      </c>
      <c r="AQ1311" s="47" t="str">
        <f aca="false">IF(AN1311="","",AO1311-AP1311)</f>
        <v/>
      </c>
      <c r="AR1311" s="50" t="str">
        <f aca="false">IFERROR(IF(AND(AC1311="SIM",Y1311="REVENDA",LEFT(AG1311,5)="ANEXO")*OR(AE1311="ANEXO I",AF1311="ANEXO II"),VLOOKUP(H1311,Dados!G:I,2,0),""),"INSERIR MVA")</f>
        <v/>
      </c>
      <c r="AS1311" s="48" t="str">
        <f aca="false">IF(LEFT(AG1311,5)="ANEXO",VLOOKUP(AG1311,Dados!$X$111:$Z$112,2,0)*(AI1311-Q1311),"")</f>
        <v/>
      </c>
      <c r="AT1311" s="48" t="str">
        <f aca="false">IFERROR(IF(AR1311="","",(AI1311*AR1311)+AI1311),"INSERIR MVA")</f>
        <v/>
      </c>
      <c r="AU1311" s="48" t="str">
        <f aca="false">IF(AT1311="","",IF(AY1311=0.04,U1311,AS1311*AY1311))</f>
        <v/>
      </c>
      <c r="AV1311" s="47" t="str">
        <f aca="false">IFERROR(IF(AU1311="","",(VLOOKUP(AG1311,Dados!$X$111:$Z$112,3,0)*AT1311*0.17)),"INSERIR MVA")</f>
        <v/>
      </c>
      <c r="AW1311" s="47" t="str">
        <f aca="false">IFERROR(IF(AR1311="","",AV1311-AU1311),"")</f>
        <v/>
      </c>
      <c r="AX1311" s="51" t="str">
        <f aca="false">IFERROR(IF(AC1311="NÃO","",IF(AM1311&lt;&gt;"",AM1311-W1311,IF(AQ1311&lt;&gt;"",AQ1311-W1311,IF(AW1311&lt;&gt;"",AW1311-W1311,"")))),"")</f>
        <v/>
      </c>
      <c r="AY1311" s="46" t="str">
        <f aca="false">IFERROR(IF(ISNA(VLOOKUP(R1311,Dados!$X$2:$Y$5,2,0)),VLOOKUP(D1311,Dados!$X$7:$Y$33,2,0),VLOOKUP(R1311,Dados!$X$2:$Y$5,2,0)),"")</f>
        <v/>
      </c>
      <c r="AZ1311" s="52" t="str">
        <f aca="false">IF(C1311="","",IF(AND(Y1311="CONSUMO",AC1311="NÃO")*OR(AG1311="-",AG1311="BIT"),IF(E1311&lt;&gt;"",(AI1311-(P1311+L1311-N1311+Q1311)*AY1311)/0.83),""))</f>
        <v/>
      </c>
      <c r="BA1311" s="51" t="str">
        <f aca="false">IF(AZ1311="","",AZ1311*0.17-((P1311+L1311-N1311+Q1311)*AY1311))</f>
        <v/>
      </c>
      <c r="BB1311" s="51" t="str">
        <f aca="false">IF(AND(Y1311="CONSUMO",AG1311="ANEXO I",AY1311&gt;4%),(AI1311-(P1311+L1311-N1311+Q1311)*0.0514)/0.83*(0.5177)*(0.17)-AI1311*0.0514,IF(AND(Y1311="CONSUMO",AG1311="ANEXO II",AY1311&gt;4%),(AI1311-(P1311+L1311-N1311+Q1311)*0.041)/0.83*(0.3295)*(0.17)-AI1311*0.041,IF(AND(Y1311="CONSUMO",AG1311="ANEXO I",AY1311=4%),(AI1311-(P1311+L1311-N1311+Q1311)*0.04)/0.83*(0.5177)*(0.17)-AI1311*0.04,IF(AND(Y1311="CONSUMO",AG1311="ANEXO II",AY1311=4%),(AI1311-(P1311+L1311-N1311+Q1311)*0.04)/0.83*(0.3295)*(0.17)-AI1311*0.04,""))))</f>
        <v/>
      </c>
      <c r="BC1311" s="51" t="str">
        <f aca="false">IF(C1311="","",IF(AND(Y1311="CONSUMO",AC1311="SIM")*OR(AG1311="-",AG1311="BIT"),IF(E1311&lt;&gt;"",(AI1311-(P1311+L1311-N1311+Q1311)*AY1311)/0.83),""))</f>
        <v/>
      </c>
      <c r="BD1311" s="51" t="str">
        <f aca="false">IF(BC1311="","",BC1311*0.17)</f>
        <v/>
      </c>
      <c r="BE1311" s="51" t="str">
        <f aca="false">IF(I1311=6908,0,IF(BC1311="","",BD1311-((P1311+L1311-N1311+Q1311)*AY1311)))</f>
        <v/>
      </c>
      <c r="BF1311" s="53" t="str">
        <f aca="false">IF(B1311="","",IF(OR(B1311="",E1311="Regime Normal"),0,(AI1311-Q1311)*VLOOKUP(R1311,Dados!$X$98:$Y$108,2,0)))</f>
        <v/>
      </c>
      <c r="BG1311" s="54" t="str">
        <f aca="false">IFERROR(VLOOKUP(I1311,Dados!$AC$27:$AD$43,2,0),IF(B1311="","",IF(D1311&lt;&gt;"MT",IF(AND(AC1311="SIM",Y1311="Revenda"),"2403",IF(AND(AC1311="SIM",Y1311="Consumo"),"2407",IF(AND(AC1311="NÃO",Y1311="Revenda"),"2102",IF(AND(AC1311="NÃO",Y1311="Consumo"),"2556",)))),REPLACE(I1311,1,1,1))))</f>
        <v/>
      </c>
    </row>
    <row r="1312" customFormat="false" ht="12.8" hidden="false" customHeight="true" outlineLevel="0" collapsed="false">
      <c r="Y1312" s="45"/>
      <c r="Z1312" s="46" t="str">
        <f aca="false">IF(B1312="","",(IFERROR(VLOOKUP(H1312,Dados!A$3:B$15000,2,0),"Não Encontrado")))</f>
        <v/>
      </c>
      <c r="AA1312" s="46" t="str">
        <f aca="false">IF(B1312="","",(IFERROR(VLOOKUP(G1312,Dados!C$3:E$15000,3,0),"Não Encontrado")))</f>
        <v/>
      </c>
      <c r="AB1312" s="46" t="str">
        <f aca="false">IFERROR(IF(Z1312&lt;&gt;"Não Encontrado",Z1312,IF(AA1312&lt;&gt;"Não Encontrado",AA1312,"")),"")</f>
        <v/>
      </c>
      <c r="AC1312" s="45" t="str">
        <f aca="false">IF(B1312="","",IF(AB1312="","NÃO","SIM"))</f>
        <v/>
      </c>
      <c r="AD1312" s="45" t="str">
        <f aca="false">IFERROR(VLOOKUP(G1312,Dados!$P$3:$R$500,3,0),"")</f>
        <v/>
      </c>
      <c r="AE1312" s="45" t="str">
        <f aca="false">IFERROR(VLOOKUP(G1312,Dados!$K$3:$L$500,2,0),"")</f>
        <v/>
      </c>
      <c r="AF1312" s="45" t="str">
        <f aca="false">IFERROR(VLOOKUP(G1312,Dados!$M$3:$N$500,2,0),"")</f>
        <v/>
      </c>
      <c r="AG1312" s="45" t="str">
        <f aca="false">IF(F1312="","",IF(AND(AD1312="",AE1312="",AF1312=""),"-",IF(AND(AD1312="BIT",AE1312="",AF1312=""),"BIT",IF(AND(AE1312="ANEXO I",AD1312="",AF1312=""),"ANEXO I",IF(AND(AF1312="ANEXO II",AD1312="",AE1312=""),"ANEXO II","Escolher")))))</f>
        <v/>
      </c>
      <c r="AH1312" s="45" t="str">
        <f aca="false">IF(AG1312&lt;&gt;"Pneus","",IFERROR(VLOOKUP(R1312,Dados!$X$2:$Z$5,3,0)*(AI1312-Q1312),VLOOKUP(D1312,Dados!$X$7:$Z$33,3,0)*(AI1312-Q1312)))</f>
        <v/>
      </c>
      <c r="AI1312" s="47" t="str">
        <f aca="false">IF(B1312="","",P1312+Q1312+O1312+M1312+L1312-N1312)</f>
        <v/>
      </c>
      <c r="AJ1312" s="48" t="str">
        <f aca="false">IFERROR(IF(AND(AC1312="SIM",AG1312="-",Y1312="REVENDA"),(AB1312/1+1)*AI1312,IF(AND(AC1312="SIM",AG1312="Pneus",Y1312="REVENDA"),(AB1312/1+1)*(AI1312-AH1312),"")),"")</f>
        <v/>
      </c>
      <c r="AK1312" s="48" t="str">
        <f aca="false">IF(AJ1312="","",AJ1312*17%)</f>
        <v/>
      </c>
      <c r="AL1312" s="48" t="str">
        <f aca="false">IFERROR(IF(AC1312="NÃO","",IF(AK1312="","",IF(E1312="Simples Nacional",BF1312,IF(T1312=0.12,U1312*0.5833337002,IF(T1312=0,AI1312*0.07,U1312))))),"")</f>
        <v/>
      </c>
      <c r="AM1312" s="47" t="str">
        <f aca="false">IFERROR(IF(AC1312="NÃO","",IF(OR(AG1312="-",AG1312="Pneus"),AK1312-AL1312,"")),"")</f>
        <v/>
      </c>
      <c r="AN1312" s="48" t="str">
        <f aca="false">IF(AND(Y1312="REVENDA",AC1312="SIM",AG1312="BIT"),((AB1312/1+1)*AI1312)*0.4117,"")</f>
        <v/>
      </c>
      <c r="AO1312" s="48" t="str">
        <f aca="false">IF(AN1312="","",AN1312*17%)</f>
        <v/>
      </c>
      <c r="AP1312" s="49" t="str">
        <f aca="false">IF(AN1312="","",IF(T1312=0.12,(U1312*0.4117)*0.4117,IF(T1312=0,(AI1312*0.07)*0.4117,U1312*0.4117)))</f>
        <v/>
      </c>
      <c r="AQ1312" s="47" t="str">
        <f aca="false">IF(AN1312="","",AO1312-AP1312)</f>
        <v/>
      </c>
      <c r="AR1312" s="50" t="str">
        <f aca="false">IFERROR(IF(AND(AC1312="SIM",Y1312="REVENDA",LEFT(AG1312,5)="ANEXO")*OR(AE1312="ANEXO I",AF1312="ANEXO II"),VLOOKUP(H1312,Dados!G:I,2,0),""),"INSERIR MVA")</f>
        <v/>
      </c>
      <c r="AS1312" s="48" t="str">
        <f aca="false">IF(LEFT(AG1312,5)="ANEXO",VLOOKUP(AG1312,Dados!$X$111:$Z$112,2,0)*(AI1312-Q1312),"")</f>
        <v/>
      </c>
      <c r="AT1312" s="48" t="str">
        <f aca="false">IFERROR(IF(AR1312="","",(AI1312*AR1312)+AI1312),"INSERIR MVA")</f>
        <v/>
      </c>
      <c r="AU1312" s="48" t="str">
        <f aca="false">IF(AT1312="","",IF(AY1312=0.04,U1312,AS1312*AY1312))</f>
        <v/>
      </c>
      <c r="AV1312" s="47" t="str">
        <f aca="false">IFERROR(IF(AU1312="","",(VLOOKUP(AG1312,Dados!$X$111:$Z$112,3,0)*AT1312*0.17)),"INSERIR MVA")</f>
        <v/>
      </c>
      <c r="AW1312" s="47" t="str">
        <f aca="false">IFERROR(IF(AR1312="","",AV1312-AU1312),"")</f>
        <v/>
      </c>
      <c r="AX1312" s="51" t="str">
        <f aca="false">IFERROR(IF(AC1312="NÃO","",IF(AM1312&lt;&gt;"",AM1312-W1312,IF(AQ1312&lt;&gt;"",AQ1312-W1312,IF(AW1312&lt;&gt;"",AW1312-W1312,"")))),"")</f>
        <v/>
      </c>
      <c r="AY1312" s="46" t="str">
        <f aca="false">IFERROR(IF(ISNA(VLOOKUP(R1312,Dados!$X$2:$Y$5,2,0)),VLOOKUP(D1312,Dados!$X$7:$Y$33,2,0),VLOOKUP(R1312,Dados!$X$2:$Y$5,2,0)),"")</f>
        <v/>
      </c>
      <c r="AZ1312" s="52" t="str">
        <f aca="false">IF(C1312="","",IF(AND(Y1312="CONSUMO",AC1312="NÃO")*OR(AG1312="-",AG1312="BIT"),IF(E1312&lt;&gt;"",(AI1312-(P1312+L1312-N1312+Q1312)*AY1312)/0.83),""))</f>
        <v/>
      </c>
      <c r="BA1312" s="51" t="str">
        <f aca="false">IF(AZ1312="","",AZ1312*0.17-((P1312+L1312-N1312+Q1312)*AY1312))</f>
        <v/>
      </c>
      <c r="BB1312" s="51" t="str">
        <f aca="false">IF(AND(Y1312="CONSUMO",AG1312="ANEXO I",AY1312&gt;4%),(AI1312-(P1312+L1312-N1312+Q1312)*0.0514)/0.83*(0.5177)*(0.17)-AI1312*0.0514,IF(AND(Y1312="CONSUMO",AG1312="ANEXO II",AY1312&gt;4%),(AI1312-(P1312+L1312-N1312+Q1312)*0.041)/0.83*(0.3295)*(0.17)-AI1312*0.041,IF(AND(Y1312="CONSUMO",AG1312="ANEXO I",AY1312=4%),(AI1312-(P1312+L1312-N1312+Q1312)*0.04)/0.83*(0.5177)*(0.17)-AI1312*0.04,IF(AND(Y1312="CONSUMO",AG1312="ANEXO II",AY1312=4%),(AI1312-(P1312+L1312-N1312+Q1312)*0.04)/0.83*(0.3295)*(0.17)-AI1312*0.04,""))))</f>
        <v/>
      </c>
      <c r="BC1312" s="51" t="str">
        <f aca="false">IF(C1312="","",IF(AND(Y1312="CONSUMO",AC1312="SIM")*OR(AG1312="-",AG1312="BIT"),IF(E1312&lt;&gt;"",(AI1312-(P1312+L1312-N1312+Q1312)*AY1312)/0.83),""))</f>
        <v/>
      </c>
      <c r="BD1312" s="51" t="str">
        <f aca="false">IF(BC1312="","",BC1312*0.17)</f>
        <v/>
      </c>
      <c r="BE1312" s="51" t="str">
        <f aca="false">IF(I1312=6908,0,IF(BC1312="","",BD1312-((P1312+L1312-N1312+Q1312)*AY1312)))</f>
        <v/>
      </c>
      <c r="BF1312" s="53" t="str">
        <f aca="false">IF(B1312="","",IF(OR(B1312="",E1312="Regime Normal"),0,(AI1312-Q1312)*VLOOKUP(R1312,Dados!$X$98:$Y$108,2,0)))</f>
        <v/>
      </c>
      <c r="BG1312" s="54" t="str">
        <f aca="false">IFERROR(VLOOKUP(I1312,Dados!$AC$27:$AD$43,2,0),IF(B1312="","",IF(D1312&lt;&gt;"MT",IF(AND(AC1312="SIM",Y1312="Revenda"),"2403",IF(AND(AC1312="SIM",Y1312="Consumo"),"2407",IF(AND(AC1312="NÃO",Y1312="Revenda"),"2102",IF(AND(AC1312="NÃO",Y1312="Consumo"),"2556",)))),REPLACE(I1312,1,1,1))))</f>
        <v/>
      </c>
    </row>
    <row r="1313" customFormat="false" ht="12.8" hidden="false" customHeight="true" outlineLevel="0" collapsed="false">
      <c r="Y1313" s="45"/>
      <c r="Z1313" s="46" t="str">
        <f aca="false">IF(B1313="","",(IFERROR(VLOOKUP(H1313,Dados!A$3:B$15000,2,0),"Não Encontrado")))</f>
        <v/>
      </c>
      <c r="AA1313" s="46" t="str">
        <f aca="false">IF(B1313="","",(IFERROR(VLOOKUP(G1313,Dados!C$3:E$15000,3,0),"Não Encontrado")))</f>
        <v/>
      </c>
      <c r="AB1313" s="46" t="str">
        <f aca="false">IFERROR(IF(Z1313&lt;&gt;"Não Encontrado",Z1313,IF(AA1313&lt;&gt;"Não Encontrado",AA1313,"")),"")</f>
        <v/>
      </c>
      <c r="AC1313" s="45" t="str">
        <f aca="false">IF(B1313="","",IF(AB1313="","NÃO","SIM"))</f>
        <v/>
      </c>
      <c r="AD1313" s="45" t="str">
        <f aca="false">IFERROR(VLOOKUP(G1313,Dados!$P$3:$R$500,3,0),"")</f>
        <v/>
      </c>
      <c r="AE1313" s="45" t="str">
        <f aca="false">IFERROR(VLOOKUP(G1313,Dados!$K$3:$L$500,2,0),"")</f>
        <v/>
      </c>
      <c r="AF1313" s="45" t="str">
        <f aca="false">IFERROR(VLOOKUP(G1313,Dados!$M$3:$N$500,2,0),"")</f>
        <v/>
      </c>
      <c r="AG1313" s="45" t="str">
        <f aca="false">IF(F1313="","",IF(AND(AD1313="",AE1313="",AF1313=""),"-",IF(AND(AD1313="BIT",AE1313="",AF1313=""),"BIT",IF(AND(AE1313="ANEXO I",AD1313="",AF1313=""),"ANEXO I",IF(AND(AF1313="ANEXO II",AD1313="",AE1313=""),"ANEXO II","Escolher")))))</f>
        <v/>
      </c>
      <c r="AH1313" s="45" t="str">
        <f aca="false">IF(AG1313&lt;&gt;"Pneus","",IFERROR(VLOOKUP(R1313,Dados!$X$2:$Z$5,3,0)*(AI1313-Q1313),VLOOKUP(D1313,Dados!$X$7:$Z$33,3,0)*(AI1313-Q1313)))</f>
        <v/>
      </c>
      <c r="AI1313" s="47" t="str">
        <f aca="false">IF(B1313="","",P1313+Q1313+O1313+M1313+L1313-N1313)</f>
        <v/>
      </c>
      <c r="AJ1313" s="48" t="str">
        <f aca="false">IFERROR(IF(AND(AC1313="SIM",AG1313="-",Y1313="REVENDA"),(AB1313/1+1)*AI1313,IF(AND(AC1313="SIM",AG1313="Pneus",Y1313="REVENDA"),(AB1313/1+1)*(AI1313-AH1313),"")),"")</f>
        <v/>
      </c>
      <c r="AK1313" s="48" t="str">
        <f aca="false">IF(AJ1313="","",AJ1313*17%)</f>
        <v/>
      </c>
      <c r="AL1313" s="48" t="str">
        <f aca="false">IFERROR(IF(AC1313="NÃO","",IF(AK1313="","",IF(E1313="Simples Nacional",BF1313,IF(T1313=0.12,U1313*0.5833337002,IF(T1313=0,AI1313*0.07,U1313))))),"")</f>
        <v/>
      </c>
      <c r="AM1313" s="47" t="str">
        <f aca="false">IFERROR(IF(AC1313="NÃO","",IF(OR(AG1313="-",AG1313="Pneus"),AK1313-AL1313,"")),"")</f>
        <v/>
      </c>
      <c r="AN1313" s="48" t="str">
        <f aca="false">IF(AND(Y1313="REVENDA",AC1313="SIM",AG1313="BIT"),((AB1313/1+1)*AI1313)*0.4117,"")</f>
        <v/>
      </c>
      <c r="AO1313" s="48" t="str">
        <f aca="false">IF(AN1313="","",AN1313*17%)</f>
        <v/>
      </c>
      <c r="AP1313" s="49" t="str">
        <f aca="false">IF(AN1313="","",IF(T1313=0.12,(U1313*0.4117)*0.4117,IF(T1313=0,(AI1313*0.07)*0.4117,U1313*0.4117)))</f>
        <v/>
      </c>
      <c r="AQ1313" s="47" t="str">
        <f aca="false">IF(AN1313="","",AO1313-AP1313)</f>
        <v/>
      </c>
      <c r="AR1313" s="50" t="str">
        <f aca="false">IFERROR(IF(AND(AC1313="SIM",Y1313="REVENDA",LEFT(AG1313,5)="ANEXO")*OR(AE1313="ANEXO I",AF1313="ANEXO II"),VLOOKUP(H1313,Dados!G:I,2,0),""),"INSERIR MVA")</f>
        <v/>
      </c>
      <c r="AS1313" s="48" t="str">
        <f aca="false">IF(LEFT(AG1313,5)="ANEXO",VLOOKUP(AG1313,Dados!$X$111:$Z$112,2,0)*(AI1313-Q1313),"")</f>
        <v/>
      </c>
      <c r="AT1313" s="48" t="str">
        <f aca="false">IFERROR(IF(AR1313="","",(AI1313*AR1313)+AI1313),"INSERIR MVA")</f>
        <v/>
      </c>
      <c r="AU1313" s="48" t="str">
        <f aca="false">IF(AT1313="","",IF(AY1313=0.04,U1313,AS1313*AY1313))</f>
        <v/>
      </c>
      <c r="AV1313" s="47" t="str">
        <f aca="false">IFERROR(IF(AU1313="","",(VLOOKUP(AG1313,Dados!$X$111:$Z$112,3,0)*AT1313*0.17)),"INSERIR MVA")</f>
        <v/>
      </c>
      <c r="AW1313" s="47" t="str">
        <f aca="false">IFERROR(IF(AR1313="","",AV1313-AU1313),"")</f>
        <v/>
      </c>
      <c r="AX1313" s="51" t="str">
        <f aca="false">IFERROR(IF(AC1313="NÃO","",IF(AM1313&lt;&gt;"",AM1313-W1313,IF(AQ1313&lt;&gt;"",AQ1313-W1313,IF(AW1313&lt;&gt;"",AW1313-W1313,"")))),"")</f>
        <v/>
      </c>
      <c r="AY1313" s="46" t="str">
        <f aca="false">IFERROR(IF(ISNA(VLOOKUP(R1313,Dados!$X$2:$Y$5,2,0)),VLOOKUP(D1313,Dados!$X$7:$Y$33,2,0),VLOOKUP(R1313,Dados!$X$2:$Y$5,2,0)),"")</f>
        <v/>
      </c>
      <c r="AZ1313" s="52" t="str">
        <f aca="false">IF(C1313="","",IF(AND(Y1313="CONSUMO",AC1313="NÃO")*OR(AG1313="-",AG1313="BIT"),IF(E1313&lt;&gt;"",(AI1313-(P1313+L1313-N1313+Q1313)*AY1313)/0.83),""))</f>
        <v/>
      </c>
      <c r="BA1313" s="51" t="str">
        <f aca="false">IF(AZ1313="","",AZ1313*0.17-((P1313+L1313-N1313+Q1313)*AY1313))</f>
        <v/>
      </c>
      <c r="BB1313" s="51" t="str">
        <f aca="false">IF(AND(Y1313="CONSUMO",AG1313="ANEXO I",AY1313&gt;4%),(AI1313-(P1313+L1313-N1313+Q1313)*0.0514)/0.83*(0.5177)*(0.17)-AI1313*0.0514,IF(AND(Y1313="CONSUMO",AG1313="ANEXO II",AY1313&gt;4%),(AI1313-(P1313+L1313-N1313+Q1313)*0.041)/0.83*(0.3295)*(0.17)-AI1313*0.041,IF(AND(Y1313="CONSUMO",AG1313="ANEXO I",AY1313=4%),(AI1313-(P1313+L1313-N1313+Q1313)*0.04)/0.83*(0.5177)*(0.17)-AI1313*0.04,IF(AND(Y1313="CONSUMO",AG1313="ANEXO II",AY1313=4%),(AI1313-(P1313+L1313-N1313+Q1313)*0.04)/0.83*(0.3295)*(0.17)-AI1313*0.04,""))))</f>
        <v/>
      </c>
      <c r="BC1313" s="51" t="str">
        <f aca="false">IF(C1313="","",IF(AND(Y1313="CONSUMO",AC1313="SIM")*OR(AG1313="-",AG1313="BIT"),IF(E1313&lt;&gt;"",(AI1313-(P1313+L1313-N1313+Q1313)*AY1313)/0.83),""))</f>
        <v/>
      </c>
      <c r="BD1313" s="51" t="str">
        <f aca="false">IF(BC1313="","",BC1313*0.17)</f>
        <v/>
      </c>
      <c r="BE1313" s="51" t="str">
        <f aca="false">IF(I1313=6908,0,IF(BC1313="","",BD1313-((P1313+L1313-N1313+Q1313)*AY1313)))</f>
        <v/>
      </c>
      <c r="BF1313" s="53" t="str">
        <f aca="false">IF(B1313="","",IF(OR(B1313="",E1313="Regime Normal"),0,(AI1313-Q1313)*VLOOKUP(R1313,Dados!$X$98:$Y$108,2,0)))</f>
        <v/>
      </c>
      <c r="BG1313" s="54" t="str">
        <f aca="false">IFERROR(VLOOKUP(I1313,Dados!$AC$27:$AD$43,2,0),IF(B1313="","",IF(D1313&lt;&gt;"MT",IF(AND(AC1313="SIM",Y1313="Revenda"),"2403",IF(AND(AC1313="SIM",Y1313="Consumo"),"2407",IF(AND(AC1313="NÃO",Y1313="Revenda"),"2102",IF(AND(AC1313="NÃO",Y1313="Consumo"),"2556",)))),REPLACE(I1313,1,1,1))))</f>
        <v/>
      </c>
    </row>
    <row r="1314" customFormat="false" ht="12.8" hidden="false" customHeight="true" outlineLevel="0" collapsed="false">
      <c r="Y1314" s="45"/>
      <c r="Z1314" s="46" t="str">
        <f aca="false">IF(B1314="","",(IFERROR(VLOOKUP(H1314,Dados!A$3:B$15000,2,0),"Não Encontrado")))</f>
        <v/>
      </c>
      <c r="AA1314" s="46" t="str">
        <f aca="false">IF(B1314="","",(IFERROR(VLOOKUP(G1314,Dados!C$3:E$15000,3,0),"Não Encontrado")))</f>
        <v/>
      </c>
      <c r="AB1314" s="46" t="str">
        <f aca="false">IFERROR(IF(Z1314&lt;&gt;"Não Encontrado",Z1314,IF(AA1314&lt;&gt;"Não Encontrado",AA1314,"")),"")</f>
        <v/>
      </c>
      <c r="AC1314" s="45" t="str">
        <f aca="false">IF(B1314="","",IF(AB1314="","NÃO","SIM"))</f>
        <v/>
      </c>
      <c r="AD1314" s="45" t="str">
        <f aca="false">IFERROR(VLOOKUP(G1314,Dados!$P$3:$R$500,3,0),"")</f>
        <v/>
      </c>
      <c r="AE1314" s="45" t="str">
        <f aca="false">IFERROR(VLOOKUP(G1314,Dados!$K$3:$L$500,2,0),"")</f>
        <v/>
      </c>
      <c r="AF1314" s="45" t="str">
        <f aca="false">IFERROR(VLOOKUP(G1314,Dados!$M$3:$N$500,2,0),"")</f>
        <v/>
      </c>
      <c r="AG1314" s="45" t="str">
        <f aca="false">IF(F1314="","",IF(AND(AD1314="",AE1314="",AF1314=""),"-",IF(AND(AD1314="BIT",AE1314="",AF1314=""),"BIT",IF(AND(AE1314="ANEXO I",AD1314="",AF1314=""),"ANEXO I",IF(AND(AF1314="ANEXO II",AD1314="",AE1314=""),"ANEXO II","Escolher")))))</f>
        <v/>
      </c>
      <c r="AH1314" s="45" t="str">
        <f aca="false">IF(AG1314&lt;&gt;"Pneus","",IFERROR(VLOOKUP(R1314,Dados!$X$2:$Z$5,3,0)*(AI1314-Q1314),VLOOKUP(D1314,Dados!$X$7:$Z$33,3,0)*(AI1314-Q1314)))</f>
        <v/>
      </c>
      <c r="AI1314" s="47" t="str">
        <f aca="false">IF(B1314="","",P1314+Q1314+O1314+M1314+L1314-N1314)</f>
        <v/>
      </c>
      <c r="AJ1314" s="48" t="str">
        <f aca="false">IFERROR(IF(AND(AC1314="SIM",AG1314="-",Y1314="REVENDA"),(AB1314/1+1)*AI1314,IF(AND(AC1314="SIM",AG1314="Pneus",Y1314="REVENDA"),(AB1314/1+1)*(AI1314-AH1314),"")),"")</f>
        <v/>
      </c>
      <c r="AK1314" s="48" t="str">
        <f aca="false">IF(AJ1314="","",AJ1314*17%)</f>
        <v/>
      </c>
      <c r="AL1314" s="48" t="str">
        <f aca="false">IFERROR(IF(AC1314="NÃO","",IF(AK1314="","",IF(E1314="Simples Nacional",BF1314,IF(T1314=0.12,U1314*0.5833337002,IF(T1314=0,AI1314*0.07,U1314))))),"")</f>
        <v/>
      </c>
      <c r="AM1314" s="47" t="str">
        <f aca="false">IFERROR(IF(AC1314="NÃO","",IF(OR(AG1314="-",AG1314="Pneus"),AK1314-AL1314,"")),"")</f>
        <v/>
      </c>
      <c r="AN1314" s="48" t="str">
        <f aca="false">IF(AND(Y1314="REVENDA",AC1314="SIM",AG1314="BIT"),((AB1314/1+1)*AI1314)*0.4117,"")</f>
        <v/>
      </c>
      <c r="AO1314" s="48" t="str">
        <f aca="false">IF(AN1314="","",AN1314*17%)</f>
        <v/>
      </c>
      <c r="AP1314" s="49" t="str">
        <f aca="false">IF(AN1314="","",IF(T1314=0.12,(U1314*0.4117)*0.4117,IF(T1314=0,(AI1314*0.07)*0.4117,U1314*0.4117)))</f>
        <v/>
      </c>
      <c r="AQ1314" s="47" t="str">
        <f aca="false">IF(AN1314="","",AO1314-AP1314)</f>
        <v/>
      </c>
      <c r="AR1314" s="50" t="str">
        <f aca="false">IFERROR(IF(AND(AC1314="SIM",Y1314="REVENDA",LEFT(AG1314,5)="ANEXO")*OR(AE1314="ANEXO I",AF1314="ANEXO II"),VLOOKUP(H1314,Dados!G:I,2,0),""),"INSERIR MVA")</f>
        <v/>
      </c>
      <c r="AS1314" s="48" t="str">
        <f aca="false">IF(LEFT(AG1314,5)="ANEXO",VLOOKUP(AG1314,Dados!$X$111:$Z$112,2,0)*(AI1314-Q1314),"")</f>
        <v/>
      </c>
      <c r="AT1314" s="48" t="str">
        <f aca="false">IFERROR(IF(AR1314="","",(AI1314*AR1314)+AI1314),"INSERIR MVA")</f>
        <v/>
      </c>
      <c r="AU1314" s="48" t="str">
        <f aca="false">IF(AT1314="","",IF(AY1314=0.04,U1314,AS1314*AY1314))</f>
        <v/>
      </c>
      <c r="AV1314" s="47" t="str">
        <f aca="false">IFERROR(IF(AU1314="","",(VLOOKUP(AG1314,Dados!$X$111:$Z$112,3,0)*AT1314*0.17)),"INSERIR MVA")</f>
        <v/>
      </c>
      <c r="AW1314" s="47" t="str">
        <f aca="false">IFERROR(IF(AR1314="","",AV1314-AU1314),"")</f>
        <v/>
      </c>
      <c r="AX1314" s="51" t="str">
        <f aca="false">IFERROR(IF(AC1314="NÃO","",IF(AM1314&lt;&gt;"",AM1314-W1314,IF(AQ1314&lt;&gt;"",AQ1314-W1314,IF(AW1314&lt;&gt;"",AW1314-W1314,"")))),"")</f>
        <v/>
      </c>
      <c r="AY1314" s="46" t="str">
        <f aca="false">IFERROR(IF(ISNA(VLOOKUP(R1314,Dados!$X$2:$Y$5,2,0)),VLOOKUP(D1314,Dados!$X$7:$Y$33,2,0),VLOOKUP(R1314,Dados!$X$2:$Y$5,2,0)),"")</f>
        <v/>
      </c>
      <c r="AZ1314" s="52" t="str">
        <f aca="false">IF(C1314="","",IF(AND(Y1314="CONSUMO",AC1314="NÃO")*OR(AG1314="-",AG1314="BIT"),IF(E1314&lt;&gt;"",(AI1314-(P1314+L1314-N1314+Q1314)*AY1314)/0.83),""))</f>
        <v/>
      </c>
      <c r="BA1314" s="51" t="str">
        <f aca="false">IF(AZ1314="","",AZ1314*0.17-((P1314+L1314-N1314+Q1314)*AY1314))</f>
        <v/>
      </c>
      <c r="BB1314" s="51" t="str">
        <f aca="false">IF(AND(Y1314="CONSUMO",AG1314="ANEXO I",AY1314&gt;4%),(AI1314-(P1314+L1314-N1314+Q1314)*0.0514)/0.83*(0.5177)*(0.17)-AI1314*0.0514,IF(AND(Y1314="CONSUMO",AG1314="ANEXO II",AY1314&gt;4%),(AI1314-(P1314+L1314-N1314+Q1314)*0.041)/0.83*(0.3295)*(0.17)-AI1314*0.041,IF(AND(Y1314="CONSUMO",AG1314="ANEXO I",AY1314=4%),(AI1314-(P1314+L1314-N1314+Q1314)*0.04)/0.83*(0.5177)*(0.17)-AI1314*0.04,IF(AND(Y1314="CONSUMO",AG1314="ANEXO II",AY1314=4%),(AI1314-(P1314+L1314-N1314+Q1314)*0.04)/0.83*(0.3295)*(0.17)-AI1314*0.04,""))))</f>
        <v/>
      </c>
      <c r="BC1314" s="51" t="str">
        <f aca="false">IF(C1314="","",IF(AND(Y1314="CONSUMO",AC1314="SIM")*OR(AG1314="-",AG1314="BIT"),IF(E1314&lt;&gt;"",(AI1314-(P1314+L1314-N1314+Q1314)*AY1314)/0.83),""))</f>
        <v/>
      </c>
      <c r="BD1314" s="51" t="str">
        <f aca="false">IF(BC1314="","",BC1314*0.17)</f>
        <v/>
      </c>
      <c r="BE1314" s="51" t="str">
        <f aca="false">IF(I1314=6908,0,IF(BC1314="","",BD1314-((P1314+L1314-N1314+Q1314)*AY1314)))</f>
        <v/>
      </c>
      <c r="BF1314" s="53" t="str">
        <f aca="false">IF(B1314="","",IF(OR(B1314="",E1314="Regime Normal"),0,(AI1314-Q1314)*VLOOKUP(R1314,Dados!$X$98:$Y$108,2,0)))</f>
        <v/>
      </c>
      <c r="BG1314" s="54" t="str">
        <f aca="false">IFERROR(VLOOKUP(I1314,Dados!$AC$27:$AD$43,2,0),IF(B1314="","",IF(D1314&lt;&gt;"MT",IF(AND(AC1314="SIM",Y1314="Revenda"),"2403",IF(AND(AC1314="SIM",Y1314="Consumo"),"2407",IF(AND(AC1314="NÃO",Y1314="Revenda"),"2102",IF(AND(AC1314="NÃO",Y1314="Consumo"),"2556",)))),REPLACE(I1314,1,1,1))))</f>
        <v/>
      </c>
    </row>
    <row r="1315" customFormat="false" ht="12.8" hidden="false" customHeight="true" outlineLevel="0" collapsed="false">
      <c r="Y1315" s="45"/>
      <c r="Z1315" s="46" t="str">
        <f aca="false">IF(B1315="","",(IFERROR(VLOOKUP(H1315,Dados!A$3:B$15000,2,0),"Não Encontrado")))</f>
        <v/>
      </c>
      <c r="AA1315" s="46" t="str">
        <f aca="false">IF(B1315="","",(IFERROR(VLOOKUP(G1315,Dados!C$3:E$15000,3,0),"Não Encontrado")))</f>
        <v/>
      </c>
      <c r="AB1315" s="46" t="str">
        <f aca="false">IFERROR(IF(Z1315&lt;&gt;"Não Encontrado",Z1315,IF(AA1315&lt;&gt;"Não Encontrado",AA1315,"")),"")</f>
        <v/>
      </c>
      <c r="AC1315" s="45" t="str">
        <f aca="false">IF(B1315="","",IF(AB1315="","NÃO","SIM"))</f>
        <v/>
      </c>
      <c r="AD1315" s="45" t="str">
        <f aca="false">IFERROR(VLOOKUP(G1315,Dados!$P$3:$R$500,3,0),"")</f>
        <v/>
      </c>
      <c r="AE1315" s="45" t="str">
        <f aca="false">IFERROR(VLOOKUP(G1315,Dados!$K$3:$L$500,2,0),"")</f>
        <v/>
      </c>
      <c r="AF1315" s="45" t="str">
        <f aca="false">IFERROR(VLOOKUP(G1315,Dados!$M$3:$N$500,2,0),"")</f>
        <v/>
      </c>
      <c r="AG1315" s="45" t="str">
        <f aca="false">IF(F1315="","",IF(AND(AD1315="",AE1315="",AF1315=""),"-",IF(AND(AD1315="BIT",AE1315="",AF1315=""),"BIT",IF(AND(AE1315="ANEXO I",AD1315="",AF1315=""),"ANEXO I",IF(AND(AF1315="ANEXO II",AD1315="",AE1315=""),"ANEXO II","Escolher")))))</f>
        <v/>
      </c>
      <c r="AH1315" s="45" t="str">
        <f aca="false">IF(AG1315&lt;&gt;"Pneus","",IFERROR(VLOOKUP(R1315,Dados!$X$2:$Z$5,3,0)*(AI1315-Q1315),VLOOKUP(D1315,Dados!$X$7:$Z$33,3,0)*(AI1315-Q1315)))</f>
        <v/>
      </c>
      <c r="AI1315" s="47" t="str">
        <f aca="false">IF(B1315="","",P1315+Q1315+O1315+M1315+L1315-N1315)</f>
        <v/>
      </c>
      <c r="AJ1315" s="48" t="str">
        <f aca="false">IFERROR(IF(AND(AC1315="SIM",AG1315="-",Y1315="REVENDA"),(AB1315/1+1)*AI1315,IF(AND(AC1315="SIM",AG1315="Pneus",Y1315="REVENDA"),(AB1315/1+1)*(AI1315-AH1315),"")),"")</f>
        <v/>
      </c>
      <c r="AK1315" s="48" t="str">
        <f aca="false">IF(AJ1315="","",AJ1315*17%)</f>
        <v/>
      </c>
      <c r="AL1315" s="48" t="str">
        <f aca="false">IFERROR(IF(AC1315="NÃO","",IF(AK1315="","",IF(E1315="Simples Nacional",BF1315,IF(T1315=0.12,U1315*0.5833337002,IF(T1315=0,AI1315*0.07,U1315))))),"")</f>
        <v/>
      </c>
      <c r="AM1315" s="47" t="str">
        <f aca="false">IFERROR(IF(AC1315="NÃO","",IF(OR(AG1315="-",AG1315="Pneus"),AK1315-AL1315,"")),"")</f>
        <v/>
      </c>
      <c r="AN1315" s="48" t="str">
        <f aca="false">IF(AND(Y1315="REVENDA",AC1315="SIM",AG1315="BIT"),((AB1315/1+1)*AI1315)*0.4117,"")</f>
        <v/>
      </c>
      <c r="AO1315" s="48" t="str">
        <f aca="false">IF(AN1315="","",AN1315*17%)</f>
        <v/>
      </c>
      <c r="AP1315" s="49" t="str">
        <f aca="false">IF(AN1315="","",IF(T1315=0.12,(U1315*0.4117)*0.4117,IF(T1315=0,(AI1315*0.07)*0.4117,U1315*0.4117)))</f>
        <v/>
      </c>
      <c r="AQ1315" s="47" t="str">
        <f aca="false">IF(AN1315="","",AO1315-AP1315)</f>
        <v/>
      </c>
      <c r="AR1315" s="50" t="str">
        <f aca="false">IFERROR(IF(AND(AC1315="SIM",Y1315="REVENDA",LEFT(AG1315,5)="ANEXO")*OR(AE1315="ANEXO I",AF1315="ANEXO II"),VLOOKUP(H1315,Dados!G:I,2,0),""),"INSERIR MVA")</f>
        <v/>
      </c>
      <c r="AS1315" s="48" t="str">
        <f aca="false">IF(LEFT(AG1315,5)="ANEXO",VLOOKUP(AG1315,Dados!$X$111:$Z$112,2,0)*(AI1315-Q1315),"")</f>
        <v/>
      </c>
      <c r="AT1315" s="48" t="str">
        <f aca="false">IFERROR(IF(AR1315="","",(AI1315*AR1315)+AI1315),"INSERIR MVA")</f>
        <v/>
      </c>
      <c r="AU1315" s="48" t="str">
        <f aca="false">IF(AT1315="","",IF(AY1315=0.04,U1315,AS1315*AY1315))</f>
        <v/>
      </c>
      <c r="AV1315" s="47" t="str">
        <f aca="false">IFERROR(IF(AU1315="","",(VLOOKUP(AG1315,Dados!$X$111:$Z$112,3,0)*AT1315*0.17)),"INSERIR MVA")</f>
        <v/>
      </c>
      <c r="AW1315" s="47" t="str">
        <f aca="false">IFERROR(IF(AR1315="","",AV1315-AU1315),"")</f>
        <v/>
      </c>
      <c r="AX1315" s="51" t="str">
        <f aca="false">IFERROR(IF(AC1315="NÃO","",IF(AM1315&lt;&gt;"",AM1315-W1315,IF(AQ1315&lt;&gt;"",AQ1315-W1315,IF(AW1315&lt;&gt;"",AW1315-W1315,"")))),"")</f>
        <v/>
      </c>
      <c r="AY1315" s="46" t="str">
        <f aca="false">IFERROR(IF(ISNA(VLOOKUP(R1315,Dados!$X$2:$Y$5,2,0)),VLOOKUP(D1315,Dados!$X$7:$Y$33,2,0),VLOOKUP(R1315,Dados!$X$2:$Y$5,2,0)),"")</f>
        <v/>
      </c>
      <c r="AZ1315" s="52" t="str">
        <f aca="false">IF(C1315="","",IF(AND(Y1315="CONSUMO",AC1315="NÃO")*OR(AG1315="-",AG1315="BIT"),IF(E1315&lt;&gt;"",(AI1315-(P1315+L1315-N1315+Q1315)*AY1315)/0.83),""))</f>
        <v/>
      </c>
      <c r="BA1315" s="51" t="str">
        <f aca="false">IF(AZ1315="","",AZ1315*0.17-((P1315+L1315-N1315+Q1315)*AY1315))</f>
        <v/>
      </c>
      <c r="BB1315" s="51" t="str">
        <f aca="false">IF(AND(Y1315="CONSUMO",AG1315="ANEXO I",AY1315&gt;4%),(AI1315-(P1315+L1315-N1315+Q1315)*0.0514)/0.83*(0.5177)*(0.17)-AI1315*0.0514,IF(AND(Y1315="CONSUMO",AG1315="ANEXO II",AY1315&gt;4%),(AI1315-(P1315+L1315-N1315+Q1315)*0.041)/0.83*(0.3295)*(0.17)-AI1315*0.041,IF(AND(Y1315="CONSUMO",AG1315="ANEXO I",AY1315=4%),(AI1315-(P1315+L1315-N1315+Q1315)*0.04)/0.83*(0.5177)*(0.17)-AI1315*0.04,IF(AND(Y1315="CONSUMO",AG1315="ANEXO II",AY1315=4%),(AI1315-(P1315+L1315-N1315+Q1315)*0.04)/0.83*(0.3295)*(0.17)-AI1315*0.04,""))))</f>
        <v/>
      </c>
      <c r="BC1315" s="51" t="str">
        <f aca="false">IF(C1315="","",IF(AND(Y1315="CONSUMO",AC1315="SIM")*OR(AG1315="-",AG1315="BIT"),IF(E1315&lt;&gt;"",(AI1315-(P1315+L1315-N1315+Q1315)*AY1315)/0.83),""))</f>
        <v/>
      </c>
      <c r="BD1315" s="51" t="str">
        <f aca="false">IF(BC1315="","",BC1315*0.17)</f>
        <v/>
      </c>
      <c r="BE1315" s="51" t="str">
        <f aca="false">IF(I1315=6908,0,IF(BC1315="","",BD1315-((P1315+L1315-N1315+Q1315)*AY1315)))</f>
        <v/>
      </c>
      <c r="BF1315" s="53" t="str">
        <f aca="false">IF(B1315="","",IF(OR(B1315="",E1315="Regime Normal"),0,(AI1315-Q1315)*VLOOKUP(R1315,Dados!$X$98:$Y$108,2,0)))</f>
        <v/>
      </c>
      <c r="BG1315" s="54" t="str">
        <f aca="false">IFERROR(VLOOKUP(I1315,Dados!$AC$27:$AD$43,2,0),IF(B1315="","",IF(D1315&lt;&gt;"MT",IF(AND(AC1315="SIM",Y1315="Revenda"),"2403",IF(AND(AC1315="SIM",Y1315="Consumo"),"2407",IF(AND(AC1315="NÃO",Y1315="Revenda"),"2102",IF(AND(AC1315="NÃO",Y1315="Consumo"),"2556",)))),REPLACE(I1315,1,1,1))))</f>
        <v/>
      </c>
    </row>
    <row r="1316" customFormat="false" ht="12.8" hidden="false" customHeight="true" outlineLevel="0" collapsed="false">
      <c r="Y1316" s="45"/>
      <c r="Z1316" s="46" t="str">
        <f aca="false">IF(B1316="","",(IFERROR(VLOOKUP(H1316,Dados!A$3:B$15000,2,0),"Não Encontrado")))</f>
        <v/>
      </c>
      <c r="AA1316" s="46" t="str">
        <f aca="false">IF(B1316="","",(IFERROR(VLOOKUP(G1316,Dados!C$3:E$15000,3,0),"Não Encontrado")))</f>
        <v/>
      </c>
      <c r="AB1316" s="46" t="str">
        <f aca="false">IFERROR(IF(Z1316&lt;&gt;"Não Encontrado",Z1316,IF(AA1316&lt;&gt;"Não Encontrado",AA1316,"")),"")</f>
        <v/>
      </c>
      <c r="AC1316" s="45" t="str">
        <f aca="false">IF(B1316="","",IF(AB1316="","NÃO","SIM"))</f>
        <v/>
      </c>
      <c r="AD1316" s="45" t="str">
        <f aca="false">IFERROR(VLOOKUP(G1316,Dados!$P$3:$R$500,3,0),"")</f>
        <v/>
      </c>
      <c r="AE1316" s="45" t="str">
        <f aca="false">IFERROR(VLOOKUP(G1316,Dados!$K$3:$L$500,2,0),"")</f>
        <v/>
      </c>
      <c r="AF1316" s="45" t="str">
        <f aca="false">IFERROR(VLOOKUP(G1316,Dados!$M$3:$N$500,2,0),"")</f>
        <v/>
      </c>
      <c r="AG1316" s="45" t="str">
        <f aca="false">IF(F1316="","",IF(AND(AD1316="",AE1316="",AF1316=""),"-",IF(AND(AD1316="BIT",AE1316="",AF1316=""),"BIT",IF(AND(AE1316="ANEXO I",AD1316="",AF1316=""),"ANEXO I",IF(AND(AF1316="ANEXO II",AD1316="",AE1316=""),"ANEXO II","Escolher")))))</f>
        <v/>
      </c>
      <c r="AH1316" s="45" t="str">
        <f aca="false">IF(AG1316&lt;&gt;"Pneus","",IFERROR(VLOOKUP(R1316,Dados!$X$2:$Z$5,3,0)*(AI1316-Q1316),VLOOKUP(D1316,Dados!$X$7:$Z$33,3,0)*(AI1316-Q1316)))</f>
        <v/>
      </c>
      <c r="AI1316" s="47" t="str">
        <f aca="false">IF(B1316="","",P1316+Q1316+O1316+M1316+L1316-N1316)</f>
        <v/>
      </c>
      <c r="AJ1316" s="48" t="str">
        <f aca="false">IFERROR(IF(AND(AC1316="SIM",AG1316="-",Y1316="REVENDA"),(AB1316/1+1)*AI1316,IF(AND(AC1316="SIM",AG1316="Pneus",Y1316="REVENDA"),(AB1316/1+1)*(AI1316-AH1316),"")),"")</f>
        <v/>
      </c>
      <c r="AK1316" s="48" t="str">
        <f aca="false">IF(AJ1316="","",AJ1316*17%)</f>
        <v/>
      </c>
      <c r="AL1316" s="48" t="str">
        <f aca="false">IFERROR(IF(AC1316="NÃO","",IF(AK1316="","",IF(E1316="Simples Nacional",BF1316,IF(T1316=0.12,U1316*0.5833337002,IF(T1316=0,AI1316*0.07,U1316))))),"")</f>
        <v/>
      </c>
      <c r="AM1316" s="47" t="str">
        <f aca="false">IFERROR(IF(AC1316="NÃO","",IF(OR(AG1316="-",AG1316="Pneus"),AK1316-AL1316,"")),"")</f>
        <v/>
      </c>
      <c r="AN1316" s="48" t="str">
        <f aca="false">IF(AND(Y1316="REVENDA",AC1316="SIM",AG1316="BIT"),((AB1316/1+1)*AI1316)*0.4117,"")</f>
        <v/>
      </c>
      <c r="AO1316" s="48" t="str">
        <f aca="false">IF(AN1316="","",AN1316*17%)</f>
        <v/>
      </c>
      <c r="AP1316" s="49" t="str">
        <f aca="false">IF(AN1316="","",IF(T1316=0.12,(U1316*0.4117)*0.4117,IF(T1316=0,(AI1316*0.07)*0.4117,U1316*0.4117)))</f>
        <v/>
      </c>
      <c r="AQ1316" s="47" t="str">
        <f aca="false">IF(AN1316="","",AO1316-AP1316)</f>
        <v/>
      </c>
      <c r="AR1316" s="50" t="str">
        <f aca="false">IFERROR(IF(AND(AC1316="SIM",Y1316="REVENDA",LEFT(AG1316,5)="ANEXO")*OR(AE1316="ANEXO I",AF1316="ANEXO II"),VLOOKUP(H1316,Dados!G:I,2,0),""),"INSERIR MVA")</f>
        <v/>
      </c>
      <c r="AS1316" s="48" t="str">
        <f aca="false">IF(LEFT(AG1316,5)="ANEXO",VLOOKUP(AG1316,Dados!$X$111:$Z$112,2,0)*(AI1316-Q1316),"")</f>
        <v/>
      </c>
      <c r="AT1316" s="48" t="str">
        <f aca="false">IFERROR(IF(AR1316="","",(AI1316*AR1316)+AI1316),"INSERIR MVA")</f>
        <v/>
      </c>
      <c r="AU1316" s="48" t="str">
        <f aca="false">IF(AT1316="","",IF(AY1316=0.04,U1316,AS1316*AY1316))</f>
        <v/>
      </c>
      <c r="AV1316" s="47" t="str">
        <f aca="false">IFERROR(IF(AU1316="","",(VLOOKUP(AG1316,Dados!$X$111:$Z$112,3,0)*AT1316*0.17)),"INSERIR MVA")</f>
        <v/>
      </c>
      <c r="AW1316" s="47" t="str">
        <f aca="false">IFERROR(IF(AR1316="","",AV1316-AU1316),"")</f>
        <v/>
      </c>
      <c r="AX1316" s="51" t="str">
        <f aca="false">IFERROR(IF(AC1316="NÃO","",IF(AM1316&lt;&gt;"",AM1316-W1316,IF(AQ1316&lt;&gt;"",AQ1316-W1316,IF(AW1316&lt;&gt;"",AW1316-W1316,"")))),"")</f>
        <v/>
      </c>
      <c r="AY1316" s="46" t="str">
        <f aca="false">IFERROR(IF(ISNA(VLOOKUP(R1316,Dados!$X$2:$Y$5,2,0)),VLOOKUP(D1316,Dados!$X$7:$Y$33,2,0),VLOOKUP(R1316,Dados!$X$2:$Y$5,2,0)),"")</f>
        <v/>
      </c>
      <c r="AZ1316" s="52" t="str">
        <f aca="false">IF(C1316="","",IF(AND(Y1316="CONSUMO",AC1316="NÃO")*OR(AG1316="-",AG1316="BIT"),IF(E1316&lt;&gt;"",(AI1316-(P1316+L1316-N1316+Q1316)*AY1316)/0.83),""))</f>
        <v/>
      </c>
      <c r="BA1316" s="51" t="str">
        <f aca="false">IF(AZ1316="","",AZ1316*0.17-((P1316+L1316-N1316+Q1316)*AY1316))</f>
        <v/>
      </c>
      <c r="BB1316" s="51" t="str">
        <f aca="false">IF(AND(Y1316="CONSUMO",AG1316="ANEXO I",AY1316&gt;4%),(AI1316-(P1316+L1316-N1316+Q1316)*0.0514)/0.83*(0.5177)*(0.17)-AI1316*0.0514,IF(AND(Y1316="CONSUMO",AG1316="ANEXO II",AY1316&gt;4%),(AI1316-(P1316+L1316-N1316+Q1316)*0.041)/0.83*(0.3295)*(0.17)-AI1316*0.041,IF(AND(Y1316="CONSUMO",AG1316="ANEXO I",AY1316=4%),(AI1316-(P1316+L1316-N1316+Q1316)*0.04)/0.83*(0.5177)*(0.17)-AI1316*0.04,IF(AND(Y1316="CONSUMO",AG1316="ANEXO II",AY1316=4%),(AI1316-(P1316+L1316-N1316+Q1316)*0.04)/0.83*(0.3295)*(0.17)-AI1316*0.04,""))))</f>
        <v/>
      </c>
      <c r="BC1316" s="51" t="str">
        <f aca="false">IF(C1316="","",IF(AND(Y1316="CONSUMO",AC1316="SIM")*OR(AG1316="-",AG1316="BIT"),IF(E1316&lt;&gt;"",(AI1316-(P1316+L1316-N1316+Q1316)*AY1316)/0.83),""))</f>
        <v/>
      </c>
      <c r="BD1316" s="51" t="str">
        <f aca="false">IF(BC1316="","",BC1316*0.17)</f>
        <v/>
      </c>
      <c r="BE1316" s="51" t="str">
        <f aca="false">IF(I1316=6908,0,IF(BC1316="","",BD1316-((P1316+L1316-N1316+Q1316)*AY1316)))</f>
        <v/>
      </c>
      <c r="BF1316" s="53" t="str">
        <f aca="false">IF(B1316="","",IF(OR(B1316="",E1316="Regime Normal"),0,(AI1316-Q1316)*VLOOKUP(R1316,Dados!$X$98:$Y$108,2,0)))</f>
        <v/>
      </c>
      <c r="BG1316" s="54" t="str">
        <f aca="false">IFERROR(VLOOKUP(I1316,Dados!$AC$27:$AD$43,2,0),IF(B1316="","",IF(D1316&lt;&gt;"MT",IF(AND(AC1316="SIM",Y1316="Revenda"),"2403",IF(AND(AC1316="SIM",Y1316="Consumo"),"2407",IF(AND(AC1316="NÃO",Y1316="Revenda"),"2102",IF(AND(AC1316="NÃO",Y1316="Consumo"),"2556",)))),REPLACE(I1316,1,1,1))))</f>
        <v/>
      </c>
    </row>
    <row r="1317" customFormat="false" ht="12.8" hidden="false" customHeight="true" outlineLevel="0" collapsed="false">
      <c r="Y1317" s="45"/>
      <c r="Z1317" s="46" t="str">
        <f aca="false">IF(B1317="","",(IFERROR(VLOOKUP(H1317,Dados!A$3:B$15000,2,0),"Não Encontrado")))</f>
        <v/>
      </c>
      <c r="AA1317" s="46" t="str">
        <f aca="false">IF(B1317="","",(IFERROR(VLOOKUP(G1317,Dados!C$3:E$15000,3,0),"Não Encontrado")))</f>
        <v/>
      </c>
      <c r="AB1317" s="46" t="str">
        <f aca="false">IFERROR(IF(Z1317&lt;&gt;"Não Encontrado",Z1317,IF(AA1317&lt;&gt;"Não Encontrado",AA1317,"")),"")</f>
        <v/>
      </c>
      <c r="AC1317" s="45" t="str">
        <f aca="false">IF(B1317="","",IF(AB1317="","NÃO","SIM"))</f>
        <v/>
      </c>
      <c r="AD1317" s="45" t="str">
        <f aca="false">IFERROR(VLOOKUP(G1317,Dados!$P$3:$R$500,3,0),"")</f>
        <v/>
      </c>
      <c r="AE1317" s="45" t="str">
        <f aca="false">IFERROR(VLOOKUP(G1317,Dados!$K$3:$L$500,2,0),"")</f>
        <v/>
      </c>
      <c r="AF1317" s="45" t="str">
        <f aca="false">IFERROR(VLOOKUP(G1317,Dados!$M$3:$N$500,2,0),"")</f>
        <v/>
      </c>
      <c r="AG1317" s="45" t="str">
        <f aca="false">IF(F1317="","",IF(AND(AD1317="",AE1317="",AF1317=""),"-",IF(AND(AD1317="BIT",AE1317="",AF1317=""),"BIT",IF(AND(AE1317="ANEXO I",AD1317="",AF1317=""),"ANEXO I",IF(AND(AF1317="ANEXO II",AD1317="",AE1317=""),"ANEXO II","Escolher")))))</f>
        <v/>
      </c>
      <c r="AH1317" s="45" t="str">
        <f aca="false">IF(AG1317&lt;&gt;"Pneus","",IFERROR(VLOOKUP(R1317,Dados!$X$2:$Z$5,3,0)*(AI1317-Q1317),VLOOKUP(D1317,Dados!$X$7:$Z$33,3,0)*(AI1317-Q1317)))</f>
        <v/>
      </c>
      <c r="AI1317" s="47" t="str">
        <f aca="false">IF(B1317="","",P1317+Q1317+O1317+M1317+L1317-N1317)</f>
        <v/>
      </c>
      <c r="AJ1317" s="48" t="str">
        <f aca="false">IFERROR(IF(AND(AC1317="SIM",AG1317="-",Y1317="REVENDA"),(AB1317/1+1)*AI1317,IF(AND(AC1317="SIM",AG1317="Pneus",Y1317="REVENDA"),(AB1317/1+1)*(AI1317-AH1317),"")),"")</f>
        <v/>
      </c>
      <c r="AK1317" s="48" t="str">
        <f aca="false">IF(AJ1317="","",AJ1317*17%)</f>
        <v/>
      </c>
      <c r="AL1317" s="48" t="str">
        <f aca="false">IFERROR(IF(AC1317="NÃO","",IF(AK1317="","",IF(E1317="Simples Nacional",BF1317,IF(T1317=0.12,U1317*0.5833337002,IF(T1317=0,AI1317*0.07,U1317))))),"")</f>
        <v/>
      </c>
      <c r="AM1317" s="47" t="str">
        <f aca="false">IFERROR(IF(AC1317="NÃO","",IF(OR(AG1317="-",AG1317="Pneus"),AK1317-AL1317,"")),"")</f>
        <v/>
      </c>
      <c r="AN1317" s="48" t="str">
        <f aca="false">IF(AND(Y1317="REVENDA",AC1317="SIM",AG1317="BIT"),((AB1317/1+1)*AI1317)*0.4117,"")</f>
        <v/>
      </c>
      <c r="AO1317" s="48" t="str">
        <f aca="false">IF(AN1317="","",AN1317*17%)</f>
        <v/>
      </c>
      <c r="AP1317" s="49" t="str">
        <f aca="false">IF(AN1317="","",IF(T1317=0.12,(U1317*0.4117)*0.4117,IF(T1317=0,(AI1317*0.07)*0.4117,U1317*0.4117)))</f>
        <v/>
      </c>
      <c r="AQ1317" s="47" t="str">
        <f aca="false">IF(AN1317="","",AO1317-AP1317)</f>
        <v/>
      </c>
      <c r="AR1317" s="50" t="str">
        <f aca="false">IFERROR(IF(AND(AC1317="SIM",Y1317="REVENDA",LEFT(AG1317,5)="ANEXO")*OR(AE1317="ANEXO I",AF1317="ANEXO II"),VLOOKUP(H1317,Dados!G:I,2,0),""),"INSERIR MVA")</f>
        <v/>
      </c>
      <c r="AS1317" s="48" t="str">
        <f aca="false">IF(LEFT(AG1317,5)="ANEXO",VLOOKUP(AG1317,Dados!$X$111:$Z$112,2,0)*(AI1317-Q1317),"")</f>
        <v/>
      </c>
      <c r="AT1317" s="48" t="str">
        <f aca="false">IFERROR(IF(AR1317="","",(AI1317*AR1317)+AI1317),"INSERIR MVA")</f>
        <v/>
      </c>
      <c r="AU1317" s="48" t="str">
        <f aca="false">IF(AT1317="","",IF(AY1317=0.04,U1317,AS1317*AY1317))</f>
        <v/>
      </c>
      <c r="AV1317" s="47" t="str">
        <f aca="false">IFERROR(IF(AU1317="","",(VLOOKUP(AG1317,Dados!$X$111:$Z$112,3,0)*AT1317*0.17)),"INSERIR MVA")</f>
        <v/>
      </c>
      <c r="AW1317" s="47" t="str">
        <f aca="false">IFERROR(IF(AR1317="","",AV1317-AU1317),"")</f>
        <v/>
      </c>
      <c r="AX1317" s="51" t="str">
        <f aca="false">IFERROR(IF(AC1317="NÃO","",IF(AM1317&lt;&gt;"",AM1317-W1317,IF(AQ1317&lt;&gt;"",AQ1317-W1317,IF(AW1317&lt;&gt;"",AW1317-W1317,"")))),"")</f>
        <v/>
      </c>
      <c r="AY1317" s="46" t="str">
        <f aca="false">IFERROR(IF(ISNA(VLOOKUP(R1317,Dados!$X$2:$Y$5,2,0)),VLOOKUP(D1317,Dados!$X$7:$Y$33,2,0),VLOOKUP(R1317,Dados!$X$2:$Y$5,2,0)),"")</f>
        <v/>
      </c>
      <c r="AZ1317" s="52" t="str">
        <f aca="false">IF(C1317="","",IF(AND(Y1317="CONSUMO",AC1317="NÃO")*OR(AG1317="-",AG1317="BIT"),IF(E1317&lt;&gt;"",(AI1317-(P1317+L1317-N1317+Q1317)*AY1317)/0.83),""))</f>
        <v/>
      </c>
      <c r="BA1317" s="51" t="str">
        <f aca="false">IF(AZ1317="","",AZ1317*0.17-((P1317+L1317-N1317+Q1317)*AY1317))</f>
        <v/>
      </c>
      <c r="BB1317" s="51" t="str">
        <f aca="false">IF(AND(Y1317="CONSUMO",AG1317="ANEXO I",AY1317&gt;4%),(AI1317-(P1317+L1317-N1317+Q1317)*0.0514)/0.83*(0.5177)*(0.17)-AI1317*0.0514,IF(AND(Y1317="CONSUMO",AG1317="ANEXO II",AY1317&gt;4%),(AI1317-(P1317+L1317-N1317+Q1317)*0.041)/0.83*(0.3295)*(0.17)-AI1317*0.041,IF(AND(Y1317="CONSUMO",AG1317="ANEXO I",AY1317=4%),(AI1317-(P1317+L1317-N1317+Q1317)*0.04)/0.83*(0.5177)*(0.17)-AI1317*0.04,IF(AND(Y1317="CONSUMO",AG1317="ANEXO II",AY1317=4%),(AI1317-(P1317+L1317-N1317+Q1317)*0.04)/0.83*(0.3295)*(0.17)-AI1317*0.04,""))))</f>
        <v/>
      </c>
      <c r="BC1317" s="51" t="str">
        <f aca="false">IF(C1317="","",IF(AND(Y1317="CONSUMO",AC1317="SIM")*OR(AG1317="-",AG1317="BIT"),IF(E1317&lt;&gt;"",(AI1317-(P1317+L1317-N1317+Q1317)*AY1317)/0.83),""))</f>
        <v/>
      </c>
      <c r="BD1317" s="51" t="str">
        <f aca="false">IF(BC1317="","",BC1317*0.17)</f>
        <v/>
      </c>
      <c r="BE1317" s="51" t="str">
        <f aca="false">IF(I1317=6908,0,IF(BC1317="","",BD1317-((P1317+L1317-N1317+Q1317)*AY1317)))</f>
        <v/>
      </c>
      <c r="BF1317" s="53" t="str">
        <f aca="false">IF(B1317="","",IF(OR(B1317="",E1317="Regime Normal"),0,(AI1317-Q1317)*VLOOKUP(R1317,Dados!$X$98:$Y$108,2,0)))</f>
        <v/>
      </c>
      <c r="BG1317" s="54" t="str">
        <f aca="false">IFERROR(VLOOKUP(I1317,Dados!$AC$27:$AD$43,2,0),IF(B1317="","",IF(D1317&lt;&gt;"MT",IF(AND(AC1317="SIM",Y1317="Revenda"),"2403",IF(AND(AC1317="SIM",Y1317="Consumo"),"2407",IF(AND(AC1317="NÃO",Y1317="Revenda"),"2102",IF(AND(AC1317="NÃO",Y1317="Consumo"),"2556",)))),REPLACE(I1317,1,1,1))))</f>
        <v/>
      </c>
    </row>
    <row r="1318" customFormat="false" ht="12.8" hidden="false" customHeight="true" outlineLevel="0" collapsed="false">
      <c r="Y1318" s="45"/>
      <c r="Z1318" s="46" t="str">
        <f aca="false">IF(B1318="","",(IFERROR(VLOOKUP(H1318,Dados!A$3:B$15000,2,0),"Não Encontrado")))</f>
        <v/>
      </c>
      <c r="AA1318" s="46" t="str">
        <f aca="false">IF(B1318="","",(IFERROR(VLOOKUP(G1318,Dados!C$3:E$15000,3,0),"Não Encontrado")))</f>
        <v/>
      </c>
      <c r="AB1318" s="46" t="str">
        <f aca="false">IFERROR(IF(Z1318&lt;&gt;"Não Encontrado",Z1318,IF(AA1318&lt;&gt;"Não Encontrado",AA1318,"")),"")</f>
        <v/>
      </c>
      <c r="AC1318" s="45" t="str">
        <f aca="false">IF(B1318="","",IF(AB1318="","NÃO","SIM"))</f>
        <v/>
      </c>
      <c r="AD1318" s="45" t="str">
        <f aca="false">IFERROR(VLOOKUP(G1318,Dados!$P$3:$R$500,3,0),"")</f>
        <v/>
      </c>
      <c r="AE1318" s="45" t="str">
        <f aca="false">IFERROR(VLOOKUP(G1318,Dados!$K$3:$L$500,2,0),"")</f>
        <v/>
      </c>
      <c r="AF1318" s="45" t="str">
        <f aca="false">IFERROR(VLOOKUP(G1318,Dados!$M$3:$N$500,2,0),"")</f>
        <v/>
      </c>
      <c r="AG1318" s="45" t="str">
        <f aca="false">IF(F1318="","",IF(AND(AD1318="",AE1318="",AF1318=""),"-",IF(AND(AD1318="BIT",AE1318="",AF1318=""),"BIT",IF(AND(AE1318="ANEXO I",AD1318="",AF1318=""),"ANEXO I",IF(AND(AF1318="ANEXO II",AD1318="",AE1318=""),"ANEXO II","Escolher")))))</f>
        <v/>
      </c>
      <c r="AH1318" s="45" t="str">
        <f aca="false">IF(AG1318&lt;&gt;"Pneus","",IFERROR(VLOOKUP(R1318,Dados!$X$2:$Z$5,3,0)*(AI1318-Q1318),VLOOKUP(D1318,Dados!$X$7:$Z$33,3,0)*(AI1318-Q1318)))</f>
        <v/>
      </c>
      <c r="AI1318" s="47" t="str">
        <f aca="false">IF(B1318="","",P1318+Q1318+O1318+M1318+L1318-N1318)</f>
        <v/>
      </c>
      <c r="AJ1318" s="48" t="str">
        <f aca="false">IFERROR(IF(AND(AC1318="SIM",AG1318="-",Y1318="REVENDA"),(AB1318/1+1)*AI1318,IF(AND(AC1318="SIM",AG1318="Pneus",Y1318="REVENDA"),(AB1318/1+1)*(AI1318-AH1318),"")),"")</f>
        <v/>
      </c>
      <c r="AK1318" s="48" t="str">
        <f aca="false">IF(AJ1318="","",AJ1318*17%)</f>
        <v/>
      </c>
      <c r="AL1318" s="48" t="str">
        <f aca="false">IFERROR(IF(AC1318="NÃO","",IF(AK1318="","",IF(E1318="Simples Nacional",BF1318,IF(T1318=0.12,U1318*0.5833337002,IF(T1318=0,AI1318*0.07,U1318))))),"")</f>
        <v/>
      </c>
      <c r="AM1318" s="47" t="str">
        <f aca="false">IFERROR(IF(AC1318="NÃO","",IF(OR(AG1318="-",AG1318="Pneus"),AK1318-AL1318,"")),"")</f>
        <v/>
      </c>
      <c r="AN1318" s="48" t="str">
        <f aca="false">IF(AND(Y1318="REVENDA",AC1318="SIM",AG1318="BIT"),((AB1318/1+1)*AI1318)*0.4117,"")</f>
        <v/>
      </c>
      <c r="AO1318" s="48" t="str">
        <f aca="false">IF(AN1318="","",AN1318*17%)</f>
        <v/>
      </c>
      <c r="AP1318" s="49" t="str">
        <f aca="false">IF(AN1318="","",IF(T1318=0.12,(U1318*0.4117)*0.4117,IF(T1318=0,(AI1318*0.07)*0.4117,U1318*0.4117)))</f>
        <v/>
      </c>
      <c r="AQ1318" s="47" t="str">
        <f aca="false">IF(AN1318="","",AO1318-AP1318)</f>
        <v/>
      </c>
      <c r="AR1318" s="50" t="str">
        <f aca="false">IFERROR(IF(AND(AC1318="SIM",Y1318="REVENDA",LEFT(AG1318,5)="ANEXO")*OR(AE1318="ANEXO I",AF1318="ANEXO II"),VLOOKUP(H1318,Dados!G:I,2,0),""),"INSERIR MVA")</f>
        <v/>
      </c>
      <c r="AS1318" s="48" t="str">
        <f aca="false">IF(LEFT(AG1318,5)="ANEXO",VLOOKUP(AG1318,Dados!$X$111:$Z$112,2,0)*(AI1318-Q1318),"")</f>
        <v/>
      </c>
      <c r="AT1318" s="48" t="str">
        <f aca="false">IFERROR(IF(AR1318="","",(AI1318*AR1318)+AI1318),"INSERIR MVA")</f>
        <v/>
      </c>
      <c r="AU1318" s="48" t="str">
        <f aca="false">IF(AT1318="","",IF(AY1318=0.04,U1318,AS1318*AY1318))</f>
        <v/>
      </c>
      <c r="AV1318" s="47" t="str">
        <f aca="false">IFERROR(IF(AU1318="","",(VLOOKUP(AG1318,Dados!$X$111:$Z$112,3,0)*AT1318*0.17)),"INSERIR MVA")</f>
        <v/>
      </c>
      <c r="AW1318" s="47" t="str">
        <f aca="false">IFERROR(IF(AR1318="","",AV1318-AU1318),"")</f>
        <v/>
      </c>
      <c r="AX1318" s="51" t="str">
        <f aca="false">IFERROR(IF(AC1318="NÃO","",IF(AM1318&lt;&gt;"",AM1318-W1318,IF(AQ1318&lt;&gt;"",AQ1318-W1318,IF(AW1318&lt;&gt;"",AW1318-W1318,"")))),"")</f>
        <v/>
      </c>
      <c r="AY1318" s="46" t="str">
        <f aca="false">IFERROR(IF(ISNA(VLOOKUP(R1318,Dados!$X$2:$Y$5,2,0)),VLOOKUP(D1318,Dados!$X$7:$Y$33,2,0),VLOOKUP(R1318,Dados!$X$2:$Y$5,2,0)),"")</f>
        <v/>
      </c>
      <c r="AZ1318" s="52" t="str">
        <f aca="false">IF(C1318="","",IF(AND(Y1318="CONSUMO",AC1318="NÃO")*OR(AG1318="-",AG1318="BIT"),IF(E1318&lt;&gt;"",(AI1318-(P1318+L1318-N1318+Q1318)*AY1318)/0.83),""))</f>
        <v/>
      </c>
      <c r="BA1318" s="51" t="str">
        <f aca="false">IF(AZ1318="","",AZ1318*0.17-((P1318+L1318-N1318+Q1318)*AY1318))</f>
        <v/>
      </c>
      <c r="BB1318" s="51" t="str">
        <f aca="false">IF(AND(Y1318="CONSUMO",AG1318="ANEXO I",AY1318&gt;4%),(AI1318-(P1318+L1318-N1318+Q1318)*0.0514)/0.83*(0.5177)*(0.17)-AI1318*0.0514,IF(AND(Y1318="CONSUMO",AG1318="ANEXO II",AY1318&gt;4%),(AI1318-(P1318+L1318-N1318+Q1318)*0.041)/0.83*(0.3295)*(0.17)-AI1318*0.041,IF(AND(Y1318="CONSUMO",AG1318="ANEXO I",AY1318=4%),(AI1318-(P1318+L1318-N1318+Q1318)*0.04)/0.83*(0.5177)*(0.17)-AI1318*0.04,IF(AND(Y1318="CONSUMO",AG1318="ANEXO II",AY1318=4%),(AI1318-(P1318+L1318-N1318+Q1318)*0.04)/0.83*(0.3295)*(0.17)-AI1318*0.04,""))))</f>
        <v/>
      </c>
      <c r="BC1318" s="51" t="str">
        <f aca="false">IF(C1318="","",IF(AND(Y1318="CONSUMO",AC1318="SIM")*OR(AG1318="-",AG1318="BIT"),IF(E1318&lt;&gt;"",(AI1318-(P1318+L1318-N1318+Q1318)*AY1318)/0.83),""))</f>
        <v/>
      </c>
      <c r="BD1318" s="51" t="str">
        <f aca="false">IF(BC1318="","",BC1318*0.17)</f>
        <v/>
      </c>
      <c r="BE1318" s="51" t="str">
        <f aca="false">IF(I1318=6908,0,IF(BC1318="","",BD1318-((P1318+L1318-N1318+Q1318)*AY1318)))</f>
        <v/>
      </c>
      <c r="BF1318" s="53" t="str">
        <f aca="false">IF(B1318="","",IF(OR(B1318="",E1318="Regime Normal"),0,(AI1318-Q1318)*VLOOKUP(R1318,Dados!$X$98:$Y$108,2,0)))</f>
        <v/>
      </c>
      <c r="BG1318" s="54" t="str">
        <f aca="false">IFERROR(VLOOKUP(I1318,Dados!$AC$27:$AD$43,2,0),IF(B1318="","",IF(D1318&lt;&gt;"MT",IF(AND(AC1318="SIM",Y1318="Revenda"),"2403",IF(AND(AC1318="SIM",Y1318="Consumo"),"2407",IF(AND(AC1318="NÃO",Y1318="Revenda"),"2102",IF(AND(AC1318="NÃO",Y1318="Consumo"),"2556",)))),REPLACE(I1318,1,1,1))))</f>
        <v/>
      </c>
    </row>
    <row r="1319" customFormat="false" ht="12.8" hidden="false" customHeight="true" outlineLevel="0" collapsed="false">
      <c r="Y1319" s="45"/>
      <c r="Z1319" s="46" t="str">
        <f aca="false">IF(B1319="","",(IFERROR(VLOOKUP(H1319,Dados!A$3:B$15000,2,0),"Não Encontrado")))</f>
        <v/>
      </c>
      <c r="AA1319" s="46" t="str">
        <f aca="false">IF(B1319="","",(IFERROR(VLOOKUP(G1319,Dados!C$3:E$15000,3,0),"Não Encontrado")))</f>
        <v/>
      </c>
      <c r="AB1319" s="46" t="str">
        <f aca="false">IFERROR(IF(Z1319&lt;&gt;"Não Encontrado",Z1319,IF(AA1319&lt;&gt;"Não Encontrado",AA1319,"")),"")</f>
        <v/>
      </c>
      <c r="AC1319" s="45" t="str">
        <f aca="false">IF(B1319="","",IF(AB1319="","NÃO","SIM"))</f>
        <v/>
      </c>
      <c r="AD1319" s="45" t="str">
        <f aca="false">IFERROR(VLOOKUP(G1319,Dados!$P$3:$R$500,3,0),"")</f>
        <v/>
      </c>
      <c r="AE1319" s="45" t="str">
        <f aca="false">IFERROR(VLOOKUP(G1319,Dados!$K$3:$L$500,2,0),"")</f>
        <v/>
      </c>
      <c r="AF1319" s="45" t="str">
        <f aca="false">IFERROR(VLOOKUP(G1319,Dados!$M$3:$N$500,2,0),"")</f>
        <v/>
      </c>
      <c r="AG1319" s="45" t="str">
        <f aca="false">IF(F1319="","",IF(AND(AD1319="",AE1319="",AF1319=""),"-",IF(AND(AD1319="BIT",AE1319="",AF1319=""),"BIT",IF(AND(AE1319="ANEXO I",AD1319="",AF1319=""),"ANEXO I",IF(AND(AF1319="ANEXO II",AD1319="",AE1319=""),"ANEXO II","Escolher")))))</f>
        <v/>
      </c>
      <c r="AH1319" s="45" t="str">
        <f aca="false">IF(AG1319&lt;&gt;"Pneus","",IFERROR(VLOOKUP(R1319,Dados!$X$2:$Z$5,3,0)*(AI1319-Q1319),VLOOKUP(D1319,Dados!$X$7:$Z$33,3,0)*(AI1319-Q1319)))</f>
        <v/>
      </c>
      <c r="AI1319" s="47" t="str">
        <f aca="false">IF(B1319="","",P1319+Q1319+O1319+M1319+L1319-N1319)</f>
        <v/>
      </c>
      <c r="AJ1319" s="48" t="str">
        <f aca="false">IFERROR(IF(AND(AC1319="SIM",AG1319="-",Y1319="REVENDA"),(AB1319/1+1)*AI1319,IF(AND(AC1319="SIM",AG1319="Pneus",Y1319="REVENDA"),(AB1319/1+1)*(AI1319-AH1319),"")),"")</f>
        <v/>
      </c>
      <c r="AK1319" s="48" t="str">
        <f aca="false">IF(AJ1319="","",AJ1319*17%)</f>
        <v/>
      </c>
      <c r="AL1319" s="48" t="str">
        <f aca="false">IFERROR(IF(AC1319="NÃO","",IF(AK1319="","",IF(E1319="Simples Nacional",BF1319,IF(T1319=0.12,U1319*0.5833337002,IF(T1319=0,AI1319*0.07,U1319))))),"")</f>
        <v/>
      </c>
      <c r="AM1319" s="47" t="str">
        <f aca="false">IFERROR(IF(AC1319="NÃO","",IF(OR(AG1319="-",AG1319="Pneus"),AK1319-AL1319,"")),"")</f>
        <v/>
      </c>
      <c r="AN1319" s="48" t="str">
        <f aca="false">IF(AND(Y1319="REVENDA",AC1319="SIM",AG1319="BIT"),((AB1319/1+1)*AI1319)*0.4117,"")</f>
        <v/>
      </c>
      <c r="AO1319" s="48" t="str">
        <f aca="false">IF(AN1319="","",AN1319*17%)</f>
        <v/>
      </c>
      <c r="AP1319" s="49" t="str">
        <f aca="false">IF(AN1319="","",IF(T1319=0.12,(U1319*0.4117)*0.4117,IF(T1319=0,(AI1319*0.07)*0.4117,U1319*0.4117)))</f>
        <v/>
      </c>
      <c r="AQ1319" s="47" t="str">
        <f aca="false">IF(AN1319="","",AO1319-AP1319)</f>
        <v/>
      </c>
      <c r="AR1319" s="50" t="str">
        <f aca="false">IFERROR(IF(AND(AC1319="SIM",Y1319="REVENDA",LEFT(AG1319,5)="ANEXO")*OR(AE1319="ANEXO I",AF1319="ANEXO II"),VLOOKUP(H1319,Dados!G:I,2,0),""),"INSERIR MVA")</f>
        <v/>
      </c>
      <c r="AS1319" s="48" t="str">
        <f aca="false">IF(LEFT(AG1319,5)="ANEXO",VLOOKUP(AG1319,Dados!$X$111:$Z$112,2,0)*(AI1319-Q1319),"")</f>
        <v/>
      </c>
      <c r="AT1319" s="48" t="str">
        <f aca="false">IFERROR(IF(AR1319="","",(AI1319*AR1319)+AI1319),"INSERIR MVA")</f>
        <v/>
      </c>
      <c r="AU1319" s="48" t="str">
        <f aca="false">IF(AT1319="","",IF(AY1319=0.04,U1319,AS1319*AY1319))</f>
        <v/>
      </c>
      <c r="AV1319" s="47" t="str">
        <f aca="false">IFERROR(IF(AU1319="","",(VLOOKUP(AG1319,Dados!$X$111:$Z$112,3,0)*AT1319*0.17)),"INSERIR MVA")</f>
        <v/>
      </c>
      <c r="AW1319" s="47" t="str">
        <f aca="false">IFERROR(IF(AR1319="","",AV1319-AU1319),"")</f>
        <v/>
      </c>
      <c r="AX1319" s="51" t="str">
        <f aca="false">IFERROR(IF(AC1319="NÃO","",IF(AM1319&lt;&gt;"",AM1319-W1319,IF(AQ1319&lt;&gt;"",AQ1319-W1319,IF(AW1319&lt;&gt;"",AW1319-W1319,"")))),"")</f>
        <v/>
      </c>
      <c r="AY1319" s="46" t="str">
        <f aca="false">IFERROR(IF(ISNA(VLOOKUP(R1319,Dados!$X$2:$Y$5,2,0)),VLOOKUP(D1319,Dados!$X$7:$Y$33,2,0),VLOOKUP(R1319,Dados!$X$2:$Y$5,2,0)),"")</f>
        <v/>
      </c>
      <c r="AZ1319" s="52" t="str">
        <f aca="false">IF(C1319="","",IF(AND(Y1319="CONSUMO",AC1319="NÃO")*OR(AG1319="-",AG1319="BIT"),IF(E1319&lt;&gt;"",(AI1319-(P1319+L1319-N1319+Q1319)*AY1319)/0.83),""))</f>
        <v/>
      </c>
      <c r="BA1319" s="51" t="str">
        <f aca="false">IF(AZ1319="","",AZ1319*0.17-((P1319+L1319-N1319+Q1319)*AY1319))</f>
        <v/>
      </c>
      <c r="BB1319" s="51" t="str">
        <f aca="false">IF(AND(Y1319="CONSUMO",AG1319="ANEXO I",AY1319&gt;4%),(AI1319-(P1319+L1319-N1319+Q1319)*0.0514)/0.83*(0.5177)*(0.17)-AI1319*0.0514,IF(AND(Y1319="CONSUMO",AG1319="ANEXO II",AY1319&gt;4%),(AI1319-(P1319+L1319-N1319+Q1319)*0.041)/0.83*(0.3295)*(0.17)-AI1319*0.041,IF(AND(Y1319="CONSUMO",AG1319="ANEXO I",AY1319=4%),(AI1319-(P1319+L1319-N1319+Q1319)*0.04)/0.83*(0.5177)*(0.17)-AI1319*0.04,IF(AND(Y1319="CONSUMO",AG1319="ANEXO II",AY1319=4%),(AI1319-(P1319+L1319-N1319+Q1319)*0.04)/0.83*(0.3295)*(0.17)-AI1319*0.04,""))))</f>
        <v/>
      </c>
      <c r="BC1319" s="51" t="str">
        <f aca="false">IF(C1319="","",IF(AND(Y1319="CONSUMO",AC1319="SIM")*OR(AG1319="-",AG1319="BIT"),IF(E1319&lt;&gt;"",(AI1319-(P1319+L1319-N1319+Q1319)*AY1319)/0.83),""))</f>
        <v/>
      </c>
      <c r="BD1319" s="51" t="str">
        <f aca="false">IF(BC1319="","",BC1319*0.17)</f>
        <v/>
      </c>
      <c r="BE1319" s="51" t="str">
        <f aca="false">IF(I1319=6908,0,IF(BC1319="","",BD1319-((P1319+L1319-N1319+Q1319)*AY1319)))</f>
        <v/>
      </c>
      <c r="BF1319" s="53" t="str">
        <f aca="false">IF(B1319="","",IF(OR(B1319="",E1319="Regime Normal"),0,(AI1319-Q1319)*VLOOKUP(R1319,Dados!$X$98:$Y$108,2,0)))</f>
        <v/>
      </c>
      <c r="BG1319" s="54" t="str">
        <f aca="false">IFERROR(VLOOKUP(I1319,Dados!$AC$27:$AD$43,2,0),IF(B1319="","",IF(D1319&lt;&gt;"MT",IF(AND(AC1319="SIM",Y1319="Revenda"),"2403",IF(AND(AC1319="SIM",Y1319="Consumo"),"2407",IF(AND(AC1319="NÃO",Y1319="Revenda"),"2102",IF(AND(AC1319="NÃO",Y1319="Consumo"),"2556",)))),REPLACE(I1319,1,1,1))))</f>
        <v/>
      </c>
    </row>
    <row r="1320" customFormat="false" ht="12.8" hidden="false" customHeight="true" outlineLevel="0" collapsed="false">
      <c r="Y1320" s="45"/>
      <c r="Z1320" s="46" t="str">
        <f aca="false">IF(B1320="","",(IFERROR(VLOOKUP(H1320,Dados!A$3:B$15000,2,0),"Não Encontrado")))</f>
        <v/>
      </c>
      <c r="AA1320" s="46" t="str">
        <f aca="false">IF(B1320="","",(IFERROR(VLOOKUP(G1320,Dados!C$3:E$15000,3,0),"Não Encontrado")))</f>
        <v/>
      </c>
      <c r="AB1320" s="46" t="str">
        <f aca="false">IFERROR(IF(Z1320&lt;&gt;"Não Encontrado",Z1320,IF(AA1320&lt;&gt;"Não Encontrado",AA1320,"")),"")</f>
        <v/>
      </c>
      <c r="AC1320" s="45" t="str">
        <f aca="false">IF(B1320="","",IF(AB1320="","NÃO","SIM"))</f>
        <v/>
      </c>
      <c r="AD1320" s="45" t="str">
        <f aca="false">IFERROR(VLOOKUP(G1320,Dados!$P$3:$R$500,3,0),"")</f>
        <v/>
      </c>
      <c r="AE1320" s="45" t="str">
        <f aca="false">IFERROR(VLOOKUP(G1320,Dados!$K$3:$L$500,2,0),"")</f>
        <v/>
      </c>
      <c r="AF1320" s="45" t="str">
        <f aca="false">IFERROR(VLOOKUP(G1320,Dados!$M$3:$N$500,2,0),"")</f>
        <v/>
      </c>
      <c r="AG1320" s="45" t="str">
        <f aca="false">IF(F1320="","",IF(AND(AD1320="",AE1320="",AF1320=""),"-",IF(AND(AD1320="BIT",AE1320="",AF1320=""),"BIT",IF(AND(AE1320="ANEXO I",AD1320="",AF1320=""),"ANEXO I",IF(AND(AF1320="ANEXO II",AD1320="",AE1320=""),"ANEXO II","Escolher")))))</f>
        <v/>
      </c>
      <c r="AH1320" s="45" t="str">
        <f aca="false">IF(AG1320&lt;&gt;"Pneus","",IFERROR(VLOOKUP(R1320,Dados!$X$2:$Z$5,3,0)*(AI1320-Q1320),VLOOKUP(D1320,Dados!$X$7:$Z$33,3,0)*(AI1320-Q1320)))</f>
        <v/>
      </c>
      <c r="AI1320" s="47" t="str">
        <f aca="false">IF(B1320="","",P1320+Q1320+O1320+M1320+L1320-N1320)</f>
        <v/>
      </c>
      <c r="AJ1320" s="48" t="str">
        <f aca="false">IFERROR(IF(AND(AC1320="SIM",AG1320="-",Y1320="REVENDA"),(AB1320/1+1)*AI1320,IF(AND(AC1320="SIM",AG1320="Pneus",Y1320="REVENDA"),(AB1320/1+1)*(AI1320-AH1320),"")),"")</f>
        <v/>
      </c>
      <c r="AK1320" s="48" t="str">
        <f aca="false">IF(AJ1320="","",AJ1320*17%)</f>
        <v/>
      </c>
      <c r="AL1320" s="48" t="str">
        <f aca="false">IFERROR(IF(AC1320="NÃO","",IF(AK1320="","",IF(E1320="Simples Nacional",BF1320,IF(T1320=0.12,U1320*0.5833337002,IF(T1320=0,AI1320*0.07,U1320))))),"")</f>
        <v/>
      </c>
      <c r="AM1320" s="47" t="str">
        <f aca="false">IFERROR(IF(AC1320="NÃO","",IF(OR(AG1320="-",AG1320="Pneus"),AK1320-AL1320,"")),"")</f>
        <v/>
      </c>
      <c r="AN1320" s="48" t="str">
        <f aca="false">IF(AND(Y1320="REVENDA",AC1320="SIM",AG1320="BIT"),((AB1320/1+1)*AI1320)*0.4117,"")</f>
        <v/>
      </c>
      <c r="AO1320" s="48" t="str">
        <f aca="false">IF(AN1320="","",AN1320*17%)</f>
        <v/>
      </c>
      <c r="AP1320" s="49" t="str">
        <f aca="false">IF(AN1320="","",IF(T1320=0.12,(U1320*0.4117)*0.4117,IF(T1320=0,(AI1320*0.07)*0.4117,U1320*0.4117)))</f>
        <v/>
      </c>
      <c r="AQ1320" s="47" t="str">
        <f aca="false">IF(AN1320="","",AO1320-AP1320)</f>
        <v/>
      </c>
      <c r="AR1320" s="50" t="str">
        <f aca="false">IFERROR(IF(AND(AC1320="SIM",Y1320="REVENDA",LEFT(AG1320,5)="ANEXO")*OR(AE1320="ANEXO I",AF1320="ANEXO II"),VLOOKUP(H1320,Dados!G:I,2,0),""),"INSERIR MVA")</f>
        <v/>
      </c>
      <c r="AS1320" s="48" t="str">
        <f aca="false">IF(LEFT(AG1320,5)="ANEXO",VLOOKUP(AG1320,Dados!$X$111:$Z$112,2,0)*(AI1320-Q1320),"")</f>
        <v/>
      </c>
      <c r="AT1320" s="48" t="str">
        <f aca="false">IFERROR(IF(AR1320="","",(AI1320*AR1320)+AI1320),"INSERIR MVA")</f>
        <v/>
      </c>
      <c r="AU1320" s="48" t="str">
        <f aca="false">IF(AT1320="","",IF(AY1320=0.04,U1320,AS1320*AY1320))</f>
        <v/>
      </c>
      <c r="AV1320" s="47" t="str">
        <f aca="false">IFERROR(IF(AU1320="","",(VLOOKUP(AG1320,Dados!$X$111:$Z$112,3,0)*AT1320*0.17)),"INSERIR MVA")</f>
        <v/>
      </c>
      <c r="AW1320" s="47" t="str">
        <f aca="false">IFERROR(IF(AR1320="","",AV1320-AU1320),"")</f>
        <v/>
      </c>
      <c r="AX1320" s="51" t="str">
        <f aca="false">IFERROR(IF(AC1320="NÃO","",IF(AM1320&lt;&gt;"",AM1320-W1320,IF(AQ1320&lt;&gt;"",AQ1320-W1320,IF(AW1320&lt;&gt;"",AW1320-W1320,"")))),"")</f>
        <v/>
      </c>
      <c r="AY1320" s="46" t="str">
        <f aca="false">IFERROR(IF(ISNA(VLOOKUP(R1320,Dados!$X$2:$Y$5,2,0)),VLOOKUP(D1320,Dados!$X$7:$Y$33,2,0),VLOOKUP(R1320,Dados!$X$2:$Y$5,2,0)),"")</f>
        <v/>
      </c>
      <c r="AZ1320" s="52" t="str">
        <f aca="false">IF(C1320="","",IF(AND(Y1320="CONSUMO",AC1320="NÃO")*OR(AG1320="-",AG1320="BIT"),IF(E1320&lt;&gt;"",(AI1320-(P1320+L1320-N1320+Q1320)*AY1320)/0.83),""))</f>
        <v/>
      </c>
      <c r="BA1320" s="51" t="str">
        <f aca="false">IF(AZ1320="","",AZ1320*0.17-((P1320+L1320-N1320+Q1320)*AY1320))</f>
        <v/>
      </c>
      <c r="BB1320" s="51" t="str">
        <f aca="false">IF(AND(Y1320="CONSUMO",AG1320="ANEXO I",AY1320&gt;4%),(AI1320-(P1320+L1320-N1320+Q1320)*0.0514)/0.83*(0.5177)*(0.17)-AI1320*0.0514,IF(AND(Y1320="CONSUMO",AG1320="ANEXO II",AY1320&gt;4%),(AI1320-(P1320+L1320-N1320+Q1320)*0.041)/0.83*(0.3295)*(0.17)-AI1320*0.041,IF(AND(Y1320="CONSUMO",AG1320="ANEXO I",AY1320=4%),(AI1320-(P1320+L1320-N1320+Q1320)*0.04)/0.83*(0.5177)*(0.17)-AI1320*0.04,IF(AND(Y1320="CONSUMO",AG1320="ANEXO II",AY1320=4%),(AI1320-(P1320+L1320-N1320+Q1320)*0.04)/0.83*(0.3295)*(0.17)-AI1320*0.04,""))))</f>
        <v/>
      </c>
      <c r="BC1320" s="51" t="str">
        <f aca="false">IF(C1320="","",IF(AND(Y1320="CONSUMO",AC1320="SIM")*OR(AG1320="-",AG1320="BIT"),IF(E1320&lt;&gt;"",(AI1320-(P1320+L1320-N1320+Q1320)*AY1320)/0.83),""))</f>
        <v/>
      </c>
      <c r="BD1320" s="51" t="str">
        <f aca="false">IF(BC1320="","",BC1320*0.17)</f>
        <v/>
      </c>
      <c r="BE1320" s="51" t="str">
        <f aca="false">IF(I1320=6908,0,IF(BC1320="","",BD1320-((P1320+L1320-N1320+Q1320)*AY1320)))</f>
        <v/>
      </c>
      <c r="BF1320" s="53" t="str">
        <f aca="false">IF(B1320="","",IF(OR(B1320="",E1320="Regime Normal"),0,(AI1320-Q1320)*VLOOKUP(R1320,Dados!$X$98:$Y$108,2,0)))</f>
        <v/>
      </c>
      <c r="BG1320" s="54" t="str">
        <f aca="false">IFERROR(VLOOKUP(I1320,Dados!$AC$27:$AD$43,2,0),IF(B1320="","",IF(D1320&lt;&gt;"MT",IF(AND(AC1320="SIM",Y1320="Revenda"),"2403",IF(AND(AC1320="SIM",Y1320="Consumo"),"2407",IF(AND(AC1320="NÃO",Y1320="Revenda"),"2102",IF(AND(AC1320="NÃO",Y1320="Consumo"),"2556",)))),REPLACE(I1320,1,1,1))))</f>
        <v/>
      </c>
    </row>
    <row r="1321" customFormat="false" ht="12.8" hidden="false" customHeight="true" outlineLevel="0" collapsed="false">
      <c r="Y1321" s="45"/>
      <c r="Z1321" s="46" t="str">
        <f aca="false">IF(B1321="","",(IFERROR(VLOOKUP(H1321,Dados!A$3:B$15000,2,0),"Não Encontrado")))</f>
        <v/>
      </c>
      <c r="AA1321" s="46" t="str">
        <f aca="false">IF(B1321="","",(IFERROR(VLOOKUP(G1321,Dados!C$3:E$15000,3,0),"Não Encontrado")))</f>
        <v/>
      </c>
      <c r="AB1321" s="46" t="str">
        <f aca="false">IFERROR(IF(Z1321&lt;&gt;"Não Encontrado",Z1321,IF(AA1321&lt;&gt;"Não Encontrado",AA1321,"")),"")</f>
        <v/>
      </c>
      <c r="AC1321" s="45" t="str">
        <f aca="false">IF(B1321="","",IF(AB1321="","NÃO","SIM"))</f>
        <v/>
      </c>
      <c r="AD1321" s="45" t="str">
        <f aca="false">IFERROR(VLOOKUP(G1321,Dados!$P$3:$R$500,3,0),"")</f>
        <v/>
      </c>
      <c r="AE1321" s="45" t="str">
        <f aca="false">IFERROR(VLOOKUP(G1321,Dados!$K$3:$L$500,2,0),"")</f>
        <v/>
      </c>
      <c r="AF1321" s="45" t="str">
        <f aca="false">IFERROR(VLOOKUP(G1321,Dados!$M$3:$N$500,2,0),"")</f>
        <v/>
      </c>
      <c r="AG1321" s="45" t="str">
        <f aca="false">IF(F1321="","",IF(AND(AD1321="",AE1321="",AF1321=""),"-",IF(AND(AD1321="BIT",AE1321="",AF1321=""),"BIT",IF(AND(AE1321="ANEXO I",AD1321="",AF1321=""),"ANEXO I",IF(AND(AF1321="ANEXO II",AD1321="",AE1321=""),"ANEXO II","Escolher")))))</f>
        <v/>
      </c>
      <c r="AH1321" s="45" t="str">
        <f aca="false">IF(AG1321&lt;&gt;"Pneus","",IFERROR(VLOOKUP(R1321,Dados!$X$2:$Z$5,3,0)*(AI1321-Q1321),VLOOKUP(D1321,Dados!$X$7:$Z$33,3,0)*(AI1321-Q1321)))</f>
        <v/>
      </c>
      <c r="AI1321" s="47" t="str">
        <f aca="false">IF(B1321="","",P1321+Q1321+O1321+M1321+L1321-N1321)</f>
        <v/>
      </c>
      <c r="AJ1321" s="48" t="str">
        <f aca="false">IFERROR(IF(AND(AC1321="SIM",AG1321="-",Y1321="REVENDA"),(AB1321/1+1)*AI1321,IF(AND(AC1321="SIM",AG1321="Pneus",Y1321="REVENDA"),(AB1321/1+1)*(AI1321-AH1321),"")),"")</f>
        <v/>
      </c>
      <c r="AK1321" s="48" t="str">
        <f aca="false">IF(AJ1321="","",AJ1321*17%)</f>
        <v/>
      </c>
      <c r="AL1321" s="48" t="str">
        <f aca="false">IFERROR(IF(AC1321="NÃO","",IF(AK1321="","",IF(E1321="Simples Nacional",BF1321,IF(T1321=0.12,U1321*0.5833337002,IF(T1321=0,AI1321*0.07,U1321))))),"")</f>
        <v/>
      </c>
      <c r="AM1321" s="47" t="str">
        <f aca="false">IFERROR(IF(AC1321="NÃO","",IF(OR(AG1321="-",AG1321="Pneus"),AK1321-AL1321,"")),"")</f>
        <v/>
      </c>
      <c r="AN1321" s="48" t="str">
        <f aca="false">IF(AND(Y1321="REVENDA",AC1321="SIM",AG1321="BIT"),((AB1321/1+1)*AI1321)*0.4117,"")</f>
        <v/>
      </c>
      <c r="AO1321" s="48" t="str">
        <f aca="false">IF(AN1321="","",AN1321*17%)</f>
        <v/>
      </c>
      <c r="AP1321" s="49" t="str">
        <f aca="false">IF(AN1321="","",IF(T1321=0.12,(U1321*0.4117)*0.4117,IF(T1321=0,(AI1321*0.07)*0.4117,U1321*0.4117)))</f>
        <v/>
      </c>
      <c r="AQ1321" s="47" t="str">
        <f aca="false">IF(AN1321="","",AO1321-AP1321)</f>
        <v/>
      </c>
      <c r="AR1321" s="50" t="str">
        <f aca="false">IFERROR(IF(AND(AC1321="SIM",Y1321="REVENDA",LEFT(AG1321,5)="ANEXO")*OR(AE1321="ANEXO I",AF1321="ANEXO II"),VLOOKUP(H1321,Dados!G:I,2,0),""),"INSERIR MVA")</f>
        <v/>
      </c>
      <c r="AS1321" s="48" t="str">
        <f aca="false">IF(LEFT(AG1321,5)="ANEXO",VLOOKUP(AG1321,Dados!$X$111:$Z$112,2,0)*(AI1321-Q1321),"")</f>
        <v/>
      </c>
      <c r="AT1321" s="48" t="str">
        <f aca="false">IFERROR(IF(AR1321="","",(AI1321*AR1321)+AI1321),"INSERIR MVA")</f>
        <v/>
      </c>
      <c r="AU1321" s="48" t="str">
        <f aca="false">IF(AT1321="","",IF(AY1321=0.04,U1321,AS1321*AY1321))</f>
        <v/>
      </c>
      <c r="AV1321" s="47" t="str">
        <f aca="false">IFERROR(IF(AU1321="","",(VLOOKUP(AG1321,Dados!$X$111:$Z$112,3,0)*AT1321*0.17)),"INSERIR MVA")</f>
        <v/>
      </c>
      <c r="AW1321" s="47" t="str">
        <f aca="false">IFERROR(IF(AR1321="","",AV1321-AU1321),"")</f>
        <v/>
      </c>
      <c r="AX1321" s="51" t="str">
        <f aca="false">IFERROR(IF(AC1321="NÃO","",IF(AM1321&lt;&gt;"",AM1321-W1321,IF(AQ1321&lt;&gt;"",AQ1321-W1321,IF(AW1321&lt;&gt;"",AW1321-W1321,"")))),"")</f>
        <v/>
      </c>
      <c r="AY1321" s="46" t="str">
        <f aca="false">IFERROR(IF(ISNA(VLOOKUP(R1321,Dados!$X$2:$Y$5,2,0)),VLOOKUP(D1321,Dados!$X$7:$Y$33,2,0),VLOOKUP(R1321,Dados!$X$2:$Y$5,2,0)),"")</f>
        <v/>
      </c>
      <c r="AZ1321" s="52" t="str">
        <f aca="false">IF(C1321="","",IF(AND(Y1321="CONSUMO",AC1321="NÃO")*OR(AG1321="-",AG1321="BIT"),IF(E1321&lt;&gt;"",(AI1321-(P1321+L1321-N1321+Q1321)*AY1321)/0.83),""))</f>
        <v/>
      </c>
      <c r="BA1321" s="51" t="str">
        <f aca="false">IF(AZ1321="","",AZ1321*0.17-((P1321+L1321-N1321+Q1321)*AY1321))</f>
        <v/>
      </c>
      <c r="BB1321" s="51" t="str">
        <f aca="false">IF(AND(Y1321="CONSUMO",AG1321="ANEXO I",AY1321&gt;4%),(AI1321-(P1321+L1321-N1321+Q1321)*0.0514)/0.83*(0.5177)*(0.17)-AI1321*0.0514,IF(AND(Y1321="CONSUMO",AG1321="ANEXO II",AY1321&gt;4%),(AI1321-(P1321+L1321-N1321+Q1321)*0.041)/0.83*(0.3295)*(0.17)-AI1321*0.041,IF(AND(Y1321="CONSUMO",AG1321="ANEXO I",AY1321=4%),(AI1321-(P1321+L1321-N1321+Q1321)*0.04)/0.83*(0.5177)*(0.17)-AI1321*0.04,IF(AND(Y1321="CONSUMO",AG1321="ANEXO II",AY1321=4%),(AI1321-(P1321+L1321-N1321+Q1321)*0.04)/0.83*(0.3295)*(0.17)-AI1321*0.04,""))))</f>
        <v/>
      </c>
      <c r="BC1321" s="51" t="str">
        <f aca="false">IF(C1321="","",IF(AND(Y1321="CONSUMO",AC1321="SIM")*OR(AG1321="-",AG1321="BIT"),IF(E1321&lt;&gt;"",(AI1321-(P1321+L1321-N1321+Q1321)*AY1321)/0.83),""))</f>
        <v/>
      </c>
      <c r="BD1321" s="51" t="str">
        <f aca="false">IF(BC1321="","",BC1321*0.17)</f>
        <v/>
      </c>
      <c r="BE1321" s="51" t="str">
        <f aca="false">IF(I1321=6908,0,IF(BC1321="","",BD1321-((P1321+L1321-N1321+Q1321)*AY1321)))</f>
        <v/>
      </c>
      <c r="BF1321" s="53" t="str">
        <f aca="false">IF(B1321="","",IF(OR(B1321="",E1321="Regime Normal"),0,(AI1321-Q1321)*VLOOKUP(R1321,Dados!$X$98:$Y$108,2,0)))</f>
        <v/>
      </c>
      <c r="BG1321" s="54" t="str">
        <f aca="false">IFERROR(VLOOKUP(I1321,Dados!$AC$27:$AD$43,2,0),IF(B1321="","",IF(D1321&lt;&gt;"MT",IF(AND(AC1321="SIM",Y1321="Revenda"),"2403",IF(AND(AC1321="SIM",Y1321="Consumo"),"2407",IF(AND(AC1321="NÃO",Y1321="Revenda"),"2102",IF(AND(AC1321="NÃO",Y1321="Consumo"),"2556",)))),REPLACE(I1321,1,1,1))))</f>
        <v/>
      </c>
    </row>
    <row r="1322" customFormat="false" ht="12.8" hidden="false" customHeight="true" outlineLevel="0" collapsed="false">
      <c r="Y1322" s="45"/>
      <c r="Z1322" s="46" t="str">
        <f aca="false">IF(B1322="","",(IFERROR(VLOOKUP(H1322,Dados!A$3:B$15000,2,0),"Não Encontrado")))</f>
        <v/>
      </c>
      <c r="AA1322" s="46" t="str">
        <f aca="false">IF(B1322="","",(IFERROR(VLOOKUP(G1322,Dados!C$3:E$15000,3,0),"Não Encontrado")))</f>
        <v/>
      </c>
      <c r="AB1322" s="46" t="str">
        <f aca="false">IFERROR(IF(Z1322&lt;&gt;"Não Encontrado",Z1322,IF(AA1322&lt;&gt;"Não Encontrado",AA1322,"")),"")</f>
        <v/>
      </c>
      <c r="AC1322" s="45" t="str">
        <f aca="false">IF(B1322="","",IF(AB1322="","NÃO","SIM"))</f>
        <v/>
      </c>
      <c r="AD1322" s="45" t="str">
        <f aca="false">IFERROR(VLOOKUP(G1322,Dados!$P$3:$R$500,3,0),"")</f>
        <v/>
      </c>
      <c r="AE1322" s="45" t="str">
        <f aca="false">IFERROR(VLOOKUP(G1322,Dados!$K$3:$L$500,2,0),"")</f>
        <v/>
      </c>
      <c r="AF1322" s="45" t="str">
        <f aca="false">IFERROR(VLOOKUP(G1322,Dados!$M$3:$N$500,2,0),"")</f>
        <v/>
      </c>
      <c r="AG1322" s="45" t="str">
        <f aca="false">IF(F1322="","",IF(AND(AD1322="",AE1322="",AF1322=""),"-",IF(AND(AD1322="BIT",AE1322="",AF1322=""),"BIT",IF(AND(AE1322="ANEXO I",AD1322="",AF1322=""),"ANEXO I",IF(AND(AF1322="ANEXO II",AD1322="",AE1322=""),"ANEXO II","Escolher")))))</f>
        <v/>
      </c>
      <c r="AH1322" s="45" t="str">
        <f aca="false">IF(AG1322&lt;&gt;"Pneus","",IFERROR(VLOOKUP(R1322,Dados!$X$2:$Z$5,3,0)*(AI1322-Q1322),VLOOKUP(D1322,Dados!$X$7:$Z$33,3,0)*(AI1322-Q1322)))</f>
        <v/>
      </c>
      <c r="AI1322" s="47" t="str">
        <f aca="false">IF(B1322="","",P1322+Q1322+O1322+M1322+L1322-N1322)</f>
        <v/>
      </c>
      <c r="AJ1322" s="48" t="str">
        <f aca="false">IFERROR(IF(AND(AC1322="SIM",AG1322="-",Y1322="REVENDA"),(AB1322/1+1)*AI1322,IF(AND(AC1322="SIM",AG1322="Pneus",Y1322="REVENDA"),(AB1322/1+1)*(AI1322-AH1322),"")),"")</f>
        <v/>
      </c>
      <c r="AK1322" s="48" t="str">
        <f aca="false">IF(AJ1322="","",AJ1322*17%)</f>
        <v/>
      </c>
      <c r="AL1322" s="48" t="str">
        <f aca="false">IFERROR(IF(AC1322="NÃO","",IF(AK1322="","",IF(E1322="Simples Nacional",BF1322,IF(T1322=0.12,U1322*0.5833337002,IF(T1322=0,AI1322*0.07,U1322))))),"")</f>
        <v/>
      </c>
      <c r="AM1322" s="47" t="str">
        <f aca="false">IFERROR(IF(AC1322="NÃO","",IF(OR(AG1322="-",AG1322="Pneus"),AK1322-AL1322,"")),"")</f>
        <v/>
      </c>
      <c r="AN1322" s="48" t="str">
        <f aca="false">IF(AND(Y1322="REVENDA",AC1322="SIM",AG1322="BIT"),((AB1322/1+1)*AI1322)*0.4117,"")</f>
        <v/>
      </c>
      <c r="AO1322" s="48" t="str">
        <f aca="false">IF(AN1322="","",AN1322*17%)</f>
        <v/>
      </c>
      <c r="AP1322" s="49" t="str">
        <f aca="false">IF(AN1322="","",IF(T1322=0.12,(U1322*0.4117)*0.4117,IF(T1322=0,(AI1322*0.07)*0.4117,U1322*0.4117)))</f>
        <v/>
      </c>
      <c r="AQ1322" s="47" t="str">
        <f aca="false">IF(AN1322="","",AO1322-AP1322)</f>
        <v/>
      </c>
      <c r="AR1322" s="50" t="str">
        <f aca="false">IFERROR(IF(AND(AC1322="SIM",Y1322="REVENDA",LEFT(AG1322,5)="ANEXO")*OR(AE1322="ANEXO I",AF1322="ANEXO II"),VLOOKUP(H1322,Dados!G:I,2,0),""),"INSERIR MVA")</f>
        <v/>
      </c>
      <c r="AS1322" s="48" t="str">
        <f aca="false">IF(LEFT(AG1322,5)="ANEXO",VLOOKUP(AG1322,Dados!$X$111:$Z$112,2,0)*(AI1322-Q1322),"")</f>
        <v/>
      </c>
      <c r="AT1322" s="48" t="str">
        <f aca="false">IFERROR(IF(AR1322="","",(AI1322*AR1322)+AI1322),"INSERIR MVA")</f>
        <v/>
      </c>
      <c r="AU1322" s="48" t="str">
        <f aca="false">IF(AT1322="","",IF(AY1322=0.04,U1322,AS1322*AY1322))</f>
        <v/>
      </c>
      <c r="AV1322" s="47" t="str">
        <f aca="false">IFERROR(IF(AU1322="","",(VLOOKUP(AG1322,Dados!$X$111:$Z$112,3,0)*AT1322*0.17)),"INSERIR MVA")</f>
        <v/>
      </c>
      <c r="AW1322" s="47" t="str">
        <f aca="false">IFERROR(IF(AR1322="","",AV1322-AU1322),"")</f>
        <v/>
      </c>
      <c r="AX1322" s="51" t="str">
        <f aca="false">IFERROR(IF(AC1322="NÃO","",IF(AM1322&lt;&gt;"",AM1322-W1322,IF(AQ1322&lt;&gt;"",AQ1322-W1322,IF(AW1322&lt;&gt;"",AW1322-W1322,"")))),"")</f>
        <v/>
      </c>
      <c r="AY1322" s="46" t="str">
        <f aca="false">IFERROR(IF(ISNA(VLOOKUP(R1322,Dados!$X$2:$Y$5,2,0)),VLOOKUP(D1322,Dados!$X$7:$Y$33,2,0),VLOOKUP(R1322,Dados!$X$2:$Y$5,2,0)),"")</f>
        <v/>
      </c>
      <c r="AZ1322" s="52" t="str">
        <f aca="false">IF(C1322="","",IF(AND(Y1322="CONSUMO",AC1322="NÃO")*OR(AG1322="-",AG1322="BIT"),IF(E1322&lt;&gt;"",(AI1322-(P1322+L1322-N1322+Q1322)*AY1322)/0.83),""))</f>
        <v/>
      </c>
      <c r="BA1322" s="51" t="str">
        <f aca="false">IF(AZ1322="","",AZ1322*0.17-((P1322+L1322-N1322+Q1322)*AY1322))</f>
        <v/>
      </c>
      <c r="BB1322" s="51" t="str">
        <f aca="false">IF(AND(Y1322="CONSUMO",AG1322="ANEXO I",AY1322&gt;4%),(AI1322-(P1322+L1322-N1322+Q1322)*0.0514)/0.83*(0.5177)*(0.17)-AI1322*0.0514,IF(AND(Y1322="CONSUMO",AG1322="ANEXO II",AY1322&gt;4%),(AI1322-(P1322+L1322-N1322+Q1322)*0.041)/0.83*(0.3295)*(0.17)-AI1322*0.041,IF(AND(Y1322="CONSUMO",AG1322="ANEXO I",AY1322=4%),(AI1322-(P1322+L1322-N1322+Q1322)*0.04)/0.83*(0.5177)*(0.17)-AI1322*0.04,IF(AND(Y1322="CONSUMO",AG1322="ANEXO II",AY1322=4%),(AI1322-(P1322+L1322-N1322+Q1322)*0.04)/0.83*(0.3295)*(0.17)-AI1322*0.04,""))))</f>
        <v/>
      </c>
      <c r="BC1322" s="51" t="str">
        <f aca="false">IF(C1322="","",IF(AND(Y1322="CONSUMO",AC1322="SIM")*OR(AG1322="-",AG1322="BIT"),IF(E1322&lt;&gt;"",(AI1322-(P1322+L1322-N1322+Q1322)*AY1322)/0.83),""))</f>
        <v/>
      </c>
      <c r="BD1322" s="51" t="str">
        <f aca="false">IF(BC1322="","",BC1322*0.17)</f>
        <v/>
      </c>
      <c r="BE1322" s="51" t="str">
        <f aca="false">IF(I1322=6908,0,IF(BC1322="","",BD1322-((P1322+L1322-N1322+Q1322)*AY1322)))</f>
        <v/>
      </c>
      <c r="BF1322" s="53" t="str">
        <f aca="false">IF(B1322="","",IF(OR(B1322="",E1322="Regime Normal"),0,(AI1322-Q1322)*VLOOKUP(R1322,Dados!$X$98:$Y$108,2,0)))</f>
        <v/>
      </c>
      <c r="BG1322" s="54" t="str">
        <f aca="false">IFERROR(VLOOKUP(I1322,Dados!$AC$27:$AD$43,2,0),IF(B1322="","",IF(D1322&lt;&gt;"MT",IF(AND(AC1322="SIM",Y1322="Revenda"),"2403",IF(AND(AC1322="SIM",Y1322="Consumo"),"2407",IF(AND(AC1322="NÃO",Y1322="Revenda"),"2102",IF(AND(AC1322="NÃO",Y1322="Consumo"),"2556",)))),REPLACE(I1322,1,1,1))))</f>
        <v/>
      </c>
    </row>
    <row r="1323" customFormat="false" ht="12.8" hidden="false" customHeight="true" outlineLevel="0" collapsed="false">
      <c r="Y1323" s="45"/>
      <c r="Z1323" s="46" t="str">
        <f aca="false">IF(B1323="","",(IFERROR(VLOOKUP(H1323,Dados!A$3:B$15000,2,0),"Não Encontrado")))</f>
        <v/>
      </c>
      <c r="AA1323" s="46" t="str">
        <f aca="false">IF(B1323="","",(IFERROR(VLOOKUP(G1323,Dados!C$3:E$15000,3,0),"Não Encontrado")))</f>
        <v/>
      </c>
      <c r="AB1323" s="46" t="str">
        <f aca="false">IFERROR(IF(Z1323&lt;&gt;"Não Encontrado",Z1323,IF(AA1323&lt;&gt;"Não Encontrado",AA1323,"")),"")</f>
        <v/>
      </c>
      <c r="AC1323" s="45" t="str">
        <f aca="false">IF(B1323="","",IF(AB1323="","NÃO","SIM"))</f>
        <v/>
      </c>
      <c r="AD1323" s="45" t="str">
        <f aca="false">IFERROR(VLOOKUP(G1323,Dados!$P$3:$R$500,3,0),"")</f>
        <v/>
      </c>
      <c r="AE1323" s="45" t="str">
        <f aca="false">IFERROR(VLOOKUP(G1323,Dados!$K$3:$L$500,2,0),"")</f>
        <v/>
      </c>
      <c r="AF1323" s="45" t="str">
        <f aca="false">IFERROR(VLOOKUP(G1323,Dados!$M$3:$N$500,2,0),"")</f>
        <v/>
      </c>
      <c r="AG1323" s="45" t="str">
        <f aca="false">IF(F1323="","",IF(AND(AD1323="",AE1323="",AF1323=""),"-",IF(AND(AD1323="BIT",AE1323="",AF1323=""),"BIT",IF(AND(AE1323="ANEXO I",AD1323="",AF1323=""),"ANEXO I",IF(AND(AF1323="ANEXO II",AD1323="",AE1323=""),"ANEXO II","Escolher")))))</f>
        <v/>
      </c>
      <c r="AH1323" s="45" t="str">
        <f aca="false">IF(AG1323&lt;&gt;"Pneus","",IFERROR(VLOOKUP(R1323,Dados!$X$2:$Z$5,3,0)*(AI1323-Q1323),VLOOKUP(D1323,Dados!$X$7:$Z$33,3,0)*(AI1323-Q1323)))</f>
        <v/>
      </c>
      <c r="AI1323" s="47" t="str">
        <f aca="false">IF(B1323="","",P1323+Q1323+O1323+M1323+L1323-N1323)</f>
        <v/>
      </c>
      <c r="AJ1323" s="48" t="str">
        <f aca="false">IFERROR(IF(AND(AC1323="SIM",AG1323="-",Y1323="REVENDA"),(AB1323/1+1)*AI1323,IF(AND(AC1323="SIM",AG1323="Pneus",Y1323="REVENDA"),(AB1323/1+1)*(AI1323-AH1323),"")),"")</f>
        <v/>
      </c>
      <c r="AK1323" s="48" t="str">
        <f aca="false">IF(AJ1323="","",AJ1323*17%)</f>
        <v/>
      </c>
      <c r="AL1323" s="48" t="str">
        <f aca="false">IFERROR(IF(AC1323="NÃO","",IF(AK1323="","",IF(E1323="Simples Nacional",BF1323,IF(T1323=0.12,U1323*0.5833337002,IF(T1323=0,AI1323*0.07,U1323))))),"")</f>
        <v/>
      </c>
      <c r="AM1323" s="47" t="str">
        <f aca="false">IFERROR(IF(AC1323="NÃO","",IF(OR(AG1323="-",AG1323="Pneus"),AK1323-AL1323,"")),"")</f>
        <v/>
      </c>
      <c r="AN1323" s="48" t="str">
        <f aca="false">IF(AND(Y1323="REVENDA",AC1323="SIM",AG1323="BIT"),((AB1323/1+1)*AI1323)*0.4117,"")</f>
        <v/>
      </c>
      <c r="AO1323" s="48" t="str">
        <f aca="false">IF(AN1323="","",AN1323*17%)</f>
        <v/>
      </c>
      <c r="AP1323" s="49" t="str">
        <f aca="false">IF(AN1323="","",IF(T1323=0.12,(U1323*0.4117)*0.4117,IF(T1323=0,(AI1323*0.07)*0.4117,U1323*0.4117)))</f>
        <v/>
      </c>
      <c r="AQ1323" s="47" t="str">
        <f aca="false">IF(AN1323="","",AO1323-AP1323)</f>
        <v/>
      </c>
      <c r="AR1323" s="50" t="str">
        <f aca="false">IFERROR(IF(AND(AC1323="SIM",Y1323="REVENDA",LEFT(AG1323,5)="ANEXO")*OR(AE1323="ANEXO I",AF1323="ANEXO II"),VLOOKUP(H1323,Dados!G:I,2,0),""),"INSERIR MVA")</f>
        <v/>
      </c>
      <c r="AS1323" s="48" t="str">
        <f aca="false">IF(LEFT(AG1323,5)="ANEXO",VLOOKUP(AG1323,Dados!$X$111:$Z$112,2,0)*(AI1323-Q1323),"")</f>
        <v/>
      </c>
      <c r="AT1323" s="48" t="str">
        <f aca="false">IFERROR(IF(AR1323="","",(AI1323*AR1323)+AI1323),"INSERIR MVA")</f>
        <v/>
      </c>
      <c r="AU1323" s="48" t="str">
        <f aca="false">IF(AT1323="","",IF(AY1323=0.04,U1323,AS1323*AY1323))</f>
        <v/>
      </c>
      <c r="AV1323" s="47" t="str">
        <f aca="false">IFERROR(IF(AU1323="","",(VLOOKUP(AG1323,Dados!$X$111:$Z$112,3,0)*AT1323*0.17)),"INSERIR MVA")</f>
        <v/>
      </c>
      <c r="AW1323" s="47" t="str">
        <f aca="false">IFERROR(IF(AR1323="","",AV1323-AU1323),"")</f>
        <v/>
      </c>
      <c r="AX1323" s="51" t="str">
        <f aca="false">IFERROR(IF(AC1323="NÃO","",IF(AM1323&lt;&gt;"",AM1323-W1323,IF(AQ1323&lt;&gt;"",AQ1323-W1323,IF(AW1323&lt;&gt;"",AW1323-W1323,"")))),"")</f>
        <v/>
      </c>
      <c r="AY1323" s="46" t="str">
        <f aca="false">IFERROR(IF(ISNA(VLOOKUP(R1323,Dados!$X$2:$Y$5,2,0)),VLOOKUP(D1323,Dados!$X$7:$Y$33,2,0),VLOOKUP(R1323,Dados!$X$2:$Y$5,2,0)),"")</f>
        <v/>
      </c>
      <c r="AZ1323" s="52" t="str">
        <f aca="false">IF(C1323="","",IF(AND(Y1323="CONSUMO",AC1323="NÃO")*OR(AG1323="-",AG1323="BIT"),IF(E1323&lt;&gt;"",(AI1323-(P1323+L1323-N1323+Q1323)*AY1323)/0.83),""))</f>
        <v/>
      </c>
      <c r="BA1323" s="51" t="str">
        <f aca="false">IF(AZ1323="","",AZ1323*0.17-((P1323+L1323-N1323+Q1323)*AY1323))</f>
        <v/>
      </c>
      <c r="BB1323" s="51" t="str">
        <f aca="false">IF(AND(Y1323="CONSUMO",AG1323="ANEXO I",AY1323&gt;4%),(AI1323-(P1323+L1323-N1323+Q1323)*0.0514)/0.83*(0.5177)*(0.17)-AI1323*0.0514,IF(AND(Y1323="CONSUMO",AG1323="ANEXO II",AY1323&gt;4%),(AI1323-(P1323+L1323-N1323+Q1323)*0.041)/0.83*(0.3295)*(0.17)-AI1323*0.041,IF(AND(Y1323="CONSUMO",AG1323="ANEXO I",AY1323=4%),(AI1323-(P1323+L1323-N1323+Q1323)*0.04)/0.83*(0.5177)*(0.17)-AI1323*0.04,IF(AND(Y1323="CONSUMO",AG1323="ANEXO II",AY1323=4%),(AI1323-(P1323+L1323-N1323+Q1323)*0.04)/0.83*(0.3295)*(0.17)-AI1323*0.04,""))))</f>
        <v/>
      </c>
      <c r="BC1323" s="51" t="str">
        <f aca="false">IF(C1323="","",IF(AND(Y1323="CONSUMO",AC1323="SIM")*OR(AG1323="-",AG1323="BIT"),IF(E1323&lt;&gt;"",(AI1323-(P1323+L1323-N1323+Q1323)*AY1323)/0.83),""))</f>
        <v/>
      </c>
      <c r="BD1323" s="51" t="str">
        <f aca="false">IF(BC1323="","",BC1323*0.17)</f>
        <v/>
      </c>
      <c r="BE1323" s="51" t="str">
        <f aca="false">IF(I1323=6908,0,IF(BC1323="","",BD1323-((P1323+L1323-N1323+Q1323)*AY1323)))</f>
        <v/>
      </c>
      <c r="BF1323" s="53" t="str">
        <f aca="false">IF(B1323="","",IF(OR(B1323="",E1323="Regime Normal"),0,(AI1323-Q1323)*VLOOKUP(R1323,Dados!$X$98:$Y$108,2,0)))</f>
        <v/>
      </c>
      <c r="BG1323" s="54" t="str">
        <f aca="false">IFERROR(VLOOKUP(I1323,Dados!$AC$27:$AD$43,2,0),IF(B1323="","",IF(D1323&lt;&gt;"MT",IF(AND(AC1323="SIM",Y1323="Revenda"),"2403",IF(AND(AC1323="SIM",Y1323="Consumo"),"2407",IF(AND(AC1323="NÃO",Y1323="Revenda"),"2102",IF(AND(AC1323="NÃO",Y1323="Consumo"),"2556",)))),REPLACE(I1323,1,1,1))))</f>
        <v/>
      </c>
    </row>
    <row r="1324" customFormat="false" ht="12.8" hidden="false" customHeight="true" outlineLevel="0" collapsed="false">
      <c r="Y1324" s="45"/>
      <c r="Z1324" s="46" t="str">
        <f aca="false">IF(B1324="","",(IFERROR(VLOOKUP(H1324,Dados!A$3:B$15000,2,0),"Não Encontrado")))</f>
        <v/>
      </c>
      <c r="AA1324" s="46" t="str">
        <f aca="false">IF(B1324="","",(IFERROR(VLOOKUP(G1324,Dados!C$3:E$15000,3,0),"Não Encontrado")))</f>
        <v/>
      </c>
      <c r="AB1324" s="46" t="str">
        <f aca="false">IFERROR(IF(Z1324&lt;&gt;"Não Encontrado",Z1324,IF(AA1324&lt;&gt;"Não Encontrado",AA1324,"")),"")</f>
        <v/>
      </c>
      <c r="AC1324" s="45" t="str">
        <f aca="false">IF(B1324="","",IF(AB1324="","NÃO","SIM"))</f>
        <v/>
      </c>
      <c r="AD1324" s="45" t="str">
        <f aca="false">IFERROR(VLOOKUP(G1324,Dados!$P$3:$R$500,3,0),"")</f>
        <v/>
      </c>
      <c r="AE1324" s="45" t="str">
        <f aca="false">IFERROR(VLOOKUP(G1324,Dados!$K$3:$L$500,2,0),"")</f>
        <v/>
      </c>
      <c r="AF1324" s="45" t="str">
        <f aca="false">IFERROR(VLOOKUP(G1324,Dados!$M$3:$N$500,2,0),"")</f>
        <v/>
      </c>
      <c r="AG1324" s="45" t="str">
        <f aca="false">IF(F1324="","",IF(AND(AD1324="",AE1324="",AF1324=""),"-",IF(AND(AD1324="BIT",AE1324="",AF1324=""),"BIT",IF(AND(AE1324="ANEXO I",AD1324="",AF1324=""),"ANEXO I",IF(AND(AF1324="ANEXO II",AD1324="",AE1324=""),"ANEXO II","Escolher")))))</f>
        <v/>
      </c>
      <c r="AH1324" s="45" t="str">
        <f aca="false">IF(AG1324&lt;&gt;"Pneus","",IFERROR(VLOOKUP(R1324,Dados!$X$2:$Z$5,3,0)*(AI1324-Q1324),VLOOKUP(D1324,Dados!$X$7:$Z$33,3,0)*(AI1324-Q1324)))</f>
        <v/>
      </c>
      <c r="AI1324" s="47" t="str">
        <f aca="false">IF(B1324="","",P1324+Q1324+O1324+M1324+L1324-N1324)</f>
        <v/>
      </c>
      <c r="AJ1324" s="48" t="str">
        <f aca="false">IFERROR(IF(AND(AC1324="SIM",AG1324="-",Y1324="REVENDA"),(AB1324/1+1)*AI1324,IF(AND(AC1324="SIM",AG1324="Pneus",Y1324="REVENDA"),(AB1324/1+1)*(AI1324-AH1324),"")),"")</f>
        <v/>
      </c>
      <c r="AK1324" s="48" t="str">
        <f aca="false">IF(AJ1324="","",AJ1324*17%)</f>
        <v/>
      </c>
      <c r="AL1324" s="48" t="str">
        <f aca="false">IFERROR(IF(AC1324="NÃO","",IF(AK1324="","",IF(E1324="Simples Nacional",BF1324,IF(T1324=0.12,U1324*0.5833337002,IF(T1324=0,AI1324*0.07,U1324))))),"")</f>
        <v/>
      </c>
      <c r="AM1324" s="47" t="str">
        <f aca="false">IFERROR(IF(AC1324="NÃO","",IF(OR(AG1324="-",AG1324="Pneus"),AK1324-AL1324,"")),"")</f>
        <v/>
      </c>
      <c r="AN1324" s="48" t="str">
        <f aca="false">IF(AND(Y1324="REVENDA",AC1324="SIM",AG1324="BIT"),((AB1324/1+1)*AI1324)*0.4117,"")</f>
        <v/>
      </c>
      <c r="AO1324" s="48" t="str">
        <f aca="false">IF(AN1324="","",AN1324*17%)</f>
        <v/>
      </c>
      <c r="AP1324" s="49" t="str">
        <f aca="false">IF(AN1324="","",IF(T1324=0.12,(U1324*0.4117)*0.4117,IF(T1324=0,(AI1324*0.07)*0.4117,U1324*0.4117)))</f>
        <v/>
      </c>
      <c r="AQ1324" s="47" t="str">
        <f aca="false">IF(AN1324="","",AO1324-AP1324)</f>
        <v/>
      </c>
      <c r="AR1324" s="50" t="str">
        <f aca="false">IFERROR(IF(AND(AC1324="SIM",Y1324="REVENDA",LEFT(AG1324,5)="ANEXO")*OR(AE1324="ANEXO I",AF1324="ANEXO II"),VLOOKUP(H1324,Dados!G:I,2,0),""),"INSERIR MVA")</f>
        <v/>
      </c>
      <c r="AS1324" s="48" t="str">
        <f aca="false">IF(LEFT(AG1324,5)="ANEXO",VLOOKUP(AG1324,Dados!$X$111:$Z$112,2,0)*(AI1324-Q1324),"")</f>
        <v/>
      </c>
      <c r="AT1324" s="48" t="str">
        <f aca="false">IFERROR(IF(AR1324="","",(AI1324*AR1324)+AI1324),"INSERIR MVA")</f>
        <v/>
      </c>
      <c r="AU1324" s="48" t="str">
        <f aca="false">IF(AT1324="","",IF(AY1324=0.04,U1324,AS1324*AY1324))</f>
        <v/>
      </c>
      <c r="AV1324" s="47" t="str">
        <f aca="false">IFERROR(IF(AU1324="","",(VLOOKUP(AG1324,Dados!$X$111:$Z$112,3,0)*AT1324*0.17)),"INSERIR MVA")</f>
        <v/>
      </c>
      <c r="AW1324" s="47" t="str">
        <f aca="false">IFERROR(IF(AR1324="","",AV1324-AU1324),"")</f>
        <v/>
      </c>
      <c r="AX1324" s="51" t="str">
        <f aca="false">IFERROR(IF(AC1324="NÃO","",IF(AM1324&lt;&gt;"",AM1324-W1324,IF(AQ1324&lt;&gt;"",AQ1324-W1324,IF(AW1324&lt;&gt;"",AW1324-W1324,"")))),"")</f>
        <v/>
      </c>
      <c r="AY1324" s="46" t="str">
        <f aca="false">IFERROR(IF(ISNA(VLOOKUP(R1324,Dados!$X$2:$Y$5,2,0)),VLOOKUP(D1324,Dados!$X$7:$Y$33,2,0),VLOOKUP(R1324,Dados!$X$2:$Y$5,2,0)),"")</f>
        <v/>
      </c>
      <c r="AZ1324" s="52" t="str">
        <f aca="false">IF(C1324="","",IF(AND(Y1324="CONSUMO",AC1324="NÃO")*OR(AG1324="-",AG1324="BIT"),IF(E1324&lt;&gt;"",(AI1324-(P1324+L1324-N1324+Q1324)*AY1324)/0.83),""))</f>
        <v/>
      </c>
      <c r="BA1324" s="51" t="str">
        <f aca="false">IF(AZ1324="","",AZ1324*0.17-((P1324+L1324-N1324+Q1324)*AY1324))</f>
        <v/>
      </c>
      <c r="BB1324" s="51" t="str">
        <f aca="false">IF(AND(Y1324="CONSUMO",AG1324="ANEXO I",AY1324&gt;4%),(AI1324-(P1324+L1324-N1324+Q1324)*0.0514)/0.83*(0.5177)*(0.17)-AI1324*0.0514,IF(AND(Y1324="CONSUMO",AG1324="ANEXO II",AY1324&gt;4%),(AI1324-(P1324+L1324-N1324+Q1324)*0.041)/0.83*(0.3295)*(0.17)-AI1324*0.041,IF(AND(Y1324="CONSUMO",AG1324="ANEXO I",AY1324=4%),(AI1324-(P1324+L1324-N1324+Q1324)*0.04)/0.83*(0.5177)*(0.17)-AI1324*0.04,IF(AND(Y1324="CONSUMO",AG1324="ANEXO II",AY1324=4%),(AI1324-(P1324+L1324-N1324+Q1324)*0.04)/0.83*(0.3295)*(0.17)-AI1324*0.04,""))))</f>
        <v/>
      </c>
      <c r="BC1324" s="51" t="str">
        <f aca="false">IF(C1324="","",IF(AND(Y1324="CONSUMO",AC1324="SIM")*OR(AG1324="-",AG1324="BIT"),IF(E1324&lt;&gt;"",(AI1324-(P1324+L1324-N1324+Q1324)*AY1324)/0.83),""))</f>
        <v/>
      </c>
      <c r="BD1324" s="51" t="str">
        <f aca="false">IF(BC1324="","",BC1324*0.17)</f>
        <v/>
      </c>
      <c r="BE1324" s="51" t="str">
        <f aca="false">IF(I1324=6908,0,IF(BC1324="","",BD1324-((P1324+L1324-N1324+Q1324)*AY1324)))</f>
        <v/>
      </c>
      <c r="BF1324" s="53" t="str">
        <f aca="false">IF(B1324="","",IF(OR(B1324="",E1324="Regime Normal"),0,(AI1324-Q1324)*VLOOKUP(R1324,Dados!$X$98:$Y$108,2,0)))</f>
        <v/>
      </c>
      <c r="BG1324" s="54" t="str">
        <f aca="false">IFERROR(VLOOKUP(I1324,Dados!$AC$27:$AD$43,2,0),IF(B1324="","",IF(D1324&lt;&gt;"MT",IF(AND(AC1324="SIM",Y1324="Revenda"),"2403",IF(AND(AC1324="SIM",Y1324="Consumo"),"2407",IF(AND(AC1324="NÃO",Y1324="Revenda"),"2102",IF(AND(AC1324="NÃO",Y1324="Consumo"),"2556",)))),REPLACE(I1324,1,1,1))))</f>
        <v/>
      </c>
    </row>
    <row r="1325" customFormat="false" ht="12.8" hidden="false" customHeight="true" outlineLevel="0" collapsed="false">
      <c r="Y1325" s="45"/>
      <c r="Z1325" s="46" t="str">
        <f aca="false">IF(B1325="","",(IFERROR(VLOOKUP(H1325,Dados!A$3:B$15000,2,0),"Não Encontrado")))</f>
        <v/>
      </c>
      <c r="AA1325" s="46" t="str">
        <f aca="false">IF(B1325="","",(IFERROR(VLOOKUP(G1325,Dados!C$3:E$15000,3,0),"Não Encontrado")))</f>
        <v/>
      </c>
      <c r="AB1325" s="46" t="str">
        <f aca="false">IFERROR(IF(Z1325&lt;&gt;"Não Encontrado",Z1325,IF(AA1325&lt;&gt;"Não Encontrado",AA1325,"")),"")</f>
        <v/>
      </c>
      <c r="AC1325" s="45" t="str">
        <f aca="false">IF(B1325="","",IF(AB1325="","NÃO","SIM"))</f>
        <v/>
      </c>
      <c r="AD1325" s="45" t="str">
        <f aca="false">IFERROR(VLOOKUP(G1325,Dados!$P$3:$R$500,3,0),"")</f>
        <v/>
      </c>
      <c r="AE1325" s="45" t="str">
        <f aca="false">IFERROR(VLOOKUP(G1325,Dados!$K$3:$L$500,2,0),"")</f>
        <v/>
      </c>
      <c r="AF1325" s="45" t="str">
        <f aca="false">IFERROR(VLOOKUP(G1325,Dados!$M$3:$N$500,2,0),"")</f>
        <v/>
      </c>
      <c r="AG1325" s="45" t="str">
        <f aca="false">IF(F1325="","",IF(AND(AD1325="",AE1325="",AF1325=""),"-",IF(AND(AD1325="BIT",AE1325="",AF1325=""),"BIT",IF(AND(AE1325="ANEXO I",AD1325="",AF1325=""),"ANEXO I",IF(AND(AF1325="ANEXO II",AD1325="",AE1325=""),"ANEXO II","Escolher")))))</f>
        <v/>
      </c>
      <c r="AH1325" s="45" t="str">
        <f aca="false">IF(AG1325&lt;&gt;"Pneus","",IFERROR(VLOOKUP(R1325,Dados!$X$2:$Z$5,3,0)*(AI1325-Q1325),VLOOKUP(D1325,Dados!$X$7:$Z$33,3,0)*(AI1325-Q1325)))</f>
        <v/>
      </c>
      <c r="AI1325" s="47" t="str">
        <f aca="false">IF(B1325="","",P1325+Q1325+O1325+M1325+L1325-N1325)</f>
        <v/>
      </c>
      <c r="AJ1325" s="48" t="str">
        <f aca="false">IFERROR(IF(AND(AC1325="SIM",AG1325="-",Y1325="REVENDA"),(AB1325/1+1)*AI1325,IF(AND(AC1325="SIM",AG1325="Pneus",Y1325="REVENDA"),(AB1325/1+1)*(AI1325-AH1325),"")),"")</f>
        <v/>
      </c>
      <c r="AK1325" s="48" t="str">
        <f aca="false">IF(AJ1325="","",AJ1325*17%)</f>
        <v/>
      </c>
      <c r="AL1325" s="48" t="str">
        <f aca="false">IFERROR(IF(AC1325="NÃO","",IF(AK1325="","",IF(E1325="Simples Nacional",BF1325,IF(T1325=0.12,U1325*0.5833337002,IF(T1325=0,AI1325*0.07,U1325))))),"")</f>
        <v/>
      </c>
      <c r="AM1325" s="47" t="str">
        <f aca="false">IFERROR(IF(AC1325="NÃO","",IF(OR(AG1325="-",AG1325="Pneus"),AK1325-AL1325,"")),"")</f>
        <v/>
      </c>
      <c r="AN1325" s="48" t="str">
        <f aca="false">IF(AND(Y1325="REVENDA",AC1325="SIM",AG1325="BIT"),((AB1325/1+1)*AI1325)*0.4117,"")</f>
        <v/>
      </c>
      <c r="AO1325" s="48" t="str">
        <f aca="false">IF(AN1325="","",AN1325*17%)</f>
        <v/>
      </c>
      <c r="AP1325" s="49" t="str">
        <f aca="false">IF(AN1325="","",IF(T1325=0.12,(U1325*0.4117)*0.4117,IF(T1325=0,(AI1325*0.07)*0.4117,U1325*0.4117)))</f>
        <v/>
      </c>
      <c r="AQ1325" s="47" t="str">
        <f aca="false">IF(AN1325="","",AO1325-AP1325)</f>
        <v/>
      </c>
      <c r="AR1325" s="50" t="str">
        <f aca="false">IFERROR(IF(AND(AC1325="SIM",Y1325="REVENDA",LEFT(AG1325,5)="ANEXO")*OR(AE1325="ANEXO I",AF1325="ANEXO II"),VLOOKUP(H1325,Dados!G:I,2,0),""),"INSERIR MVA")</f>
        <v/>
      </c>
      <c r="AS1325" s="48" t="str">
        <f aca="false">IF(LEFT(AG1325,5)="ANEXO",VLOOKUP(AG1325,Dados!$X$111:$Z$112,2,0)*(AI1325-Q1325),"")</f>
        <v/>
      </c>
      <c r="AT1325" s="48" t="str">
        <f aca="false">IFERROR(IF(AR1325="","",(AI1325*AR1325)+AI1325),"INSERIR MVA")</f>
        <v/>
      </c>
      <c r="AU1325" s="48" t="str">
        <f aca="false">IF(AT1325="","",IF(AY1325=0.04,U1325,AS1325*AY1325))</f>
        <v/>
      </c>
      <c r="AV1325" s="47" t="str">
        <f aca="false">IFERROR(IF(AU1325="","",(VLOOKUP(AG1325,Dados!$X$111:$Z$112,3,0)*AT1325*0.17)),"INSERIR MVA")</f>
        <v/>
      </c>
      <c r="AW1325" s="47" t="str">
        <f aca="false">IFERROR(IF(AR1325="","",AV1325-AU1325),"")</f>
        <v/>
      </c>
      <c r="AX1325" s="51" t="str">
        <f aca="false">IFERROR(IF(AC1325="NÃO","",IF(AM1325&lt;&gt;"",AM1325-W1325,IF(AQ1325&lt;&gt;"",AQ1325-W1325,IF(AW1325&lt;&gt;"",AW1325-W1325,"")))),"")</f>
        <v/>
      </c>
      <c r="AY1325" s="46" t="str">
        <f aca="false">IFERROR(IF(ISNA(VLOOKUP(R1325,Dados!$X$2:$Y$5,2,0)),VLOOKUP(D1325,Dados!$X$7:$Y$33,2,0),VLOOKUP(R1325,Dados!$X$2:$Y$5,2,0)),"")</f>
        <v/>
      </c>
      <c r="AZ1325" s="52" t="str">
        <f aca="false">IF(C1325="","",IF(AND(Y1325="CONSUMO",AC1325="NÃO")*OR(AG1325="-",AG1325="BIT"),IF(E1325&lt;&gt;"",(AI1325-(P1325+L1325-N1325+Q1325)*AY1325)/0.83),""))</f>
        <v/>
      </c>
      <c r="BA1325" s="51" t="str">
        <f aca="false">IF(AZ1325="","",AZ1325*0.17-((P1325+L1325-N1325+Q1325)*AY1325))</f>
        <v/>
      </c>
      <c r="BB1325" s="51" t="str">
        <f aca="false">IF(AND(Y1325="CONSUMO",AG1325="ANEXO I",AY1325&gt;4%),(AI1325-(P1325+L1325-N1325+Q1325)*0.0514)/0.83*(0.5177)*(0.17)-AI1325*0.0514,IF(AND(Y1325="CONSUMO",AG1325="ANEXO II",AY1325&gt;4%),(AI1325-(P1325+L1325-N1325+Q1325)*0.041)/0.83*(0.3295)*(0.17)-AI1325*0.041,IF(AND(Y1325="CONSUMO",AG1325="ANEXO I",AY1325=4%),(AI1325-(P1325+L1325-N1325+Q1325)*0.04)/0.83*(0.5177)*(0.17)-AI1325*0.04,IF(AND(Y1325="CONSUMO",AG1325="ANEXO II",AY1325=4%),(AI1325-(P1325+L1325-N1325+Q1325)*0.04)/0.83*(0.3295)*(0.17)-AI1325*0.04,""))))</f>
        <v/>
      </c>
      <c r="BC1325" s="51" t="str">
        <f aca="false">IF(C1325="","",IF(AND(Y1325="CONSUMO",AC1325="SIM")*OR(AG1325="-",AG1325="BIT"),IF(E1325&lt;&gt;"",(AI1325-(P1325+L1325-N1325+Q1325)*AY1325)/0.83),""))</f>
        <v/>
      </c>
      <c r="BD1325" s="51" t="str">
        <f aca="false">IF(BC1325="","",BC1325*0.17)</f>
        <v/>
      </c>
      <c r="BE1325" s="51" t="str">
        <f aca="false">IF(I1325=6908,0,IF(BC1325="","",BD1325-((P1325+L1325-N1325+Q1325)*AY1325)))</f>
        <v/>
      </c>
      <c r="BF1325" s="53" t="str">
        <f aca="false">IF(B1325="","",IF(OR(B1325="",E1325="Regime Normal"),0,(AI1325-Q1325)*VLOOKUP(R1325,Dados!$X$98:$Y$108,2,0)))</f>
        <v/>
      </c>
      <c r="BG1325" s="54" t="str">
        <f aca="false">IFERROR(VLOOKUP(I1325,Dados!$AC$27:$AD$43,2,0),IF(B1325="","",IF(D1325&lt;&gt;"MT",IF(AND(AC1325="SIM",Y1325="Revenda"),"2403",IF(AND(AC1325="SIM",Y1325="Consumo"),"2407",IF(AND(AC1325="NÃO",Y1325="Revenda"),"2102",IF(AND(AC1325="NÃO",Y1325="Consumo"),"2556",)))),REPLACE(I1325,1,1,1))))</f>
        <v/>
      </c>
    </row>
    <row r="1326" customFormat="false" ht="12.8" hidden="false" customHeight="true" outlineLevel="0" collapsed="false">
      <c r="Y1326" s="45"/>
      <c r="Z1326" s="46" t="str">
        <f aca="false">IF(B1326="","",(IFERROR(VLOOKUP(H1326,Dados!A$3:B$15000,2,0),"Não Encontrado")))</f>
        <v/>
      </c>
      <c r="AA1326" s="46" t="str">
        <f aca="false">IF(B1326="","",(IFERROR(VLOOKUP(G1326,Dados!C$3:E$15000,3,0),"Não Encontrado")))</f>
        <v/>
      </c>
      <c r="AB1326" s="46" t="str">
        <f aca="false">IFERROR(IF(Z1326&lt;&gt;"Não Encontrado",Z1326,IF(AA1326&lt;&gt;"Não Encontrado",AA1326,"")),"")</f>
        <v/>
      </c>
      <c r="AC1326" s="45" t="str">
        <f aca="false">IF(B1326="","",IF(AB1326="","NÃO","SIM"))</f>
        <v/>
      </c>
      <c r="AD1326" s="45" t="str">
        <f aca="false">IFERROR(VLOOKUP(G1326,Dados!$P$3:$R$500,3,0),"")</f>
        <v/>
      </c>
      <c r="AE1326" s="45" t="str">
        <f aca="false">IFERROR(VLOOKUP(G1326,Dados!$K$3:$L$500,2,0),"")</f>
        <v/>
      </c>
      <c r="AF1326" s="45" t="str">
        <f aca="false">IFERROR(VLOOKUP(G1326,Dados!$M$3:$N$500,2,0),"")</f>
        <v/>
      </c>
      <c r="AG1326" s="45" t="str">
        <f aca="false">IF(F1326="","",IF(AND(AD1326="",AE1326="",AF1326=""),"-",IF(AND(AD1326="BIT",AE1326="",AF1326=""),"BIT",IF(AND(AE1326="ANEXO I",AD1326="",AF1326=""),"ANEXO I",IF(AND(AF1326="ANEXO II",AD1326="",AE1326=""),"ANEXO II","Escolher")))))</f>
        <v/>
      </c>
      <c r="AH1326" s="45" t="str">
        <f aca="false">IF(AG1326&lt;&gt;"Pneus","",IFERROR(VLOOKUP(R1326,Dados!$X$2:$Z$5,3,0)*(AI1326-Q1326),VLOOKUP(D1326,Dados!$X$7:$Z$33,3,0)*(AI1326-Q1326)))</f>
        <v/>
      </c>
      <c r="AI1326" s="47" t="str">
        <f aca="false">IF(B1326="","",P1326+Q1326+O1326+M1326+L1326-N1326)</f>
        <v/>
      </c>
      <c r="AJ1326" s="48" t="str">
        <f aca="false">IFERROR(IF(AND(AC1326="SIM",AG1326="-",Y1326="REVENDA"),(AB1326/1+1)*AI1326,IF(AND(AC1326="SIM",AG1326="Pneus",Y1326="REVENDA"),(AB1326/1+1)*(AI1326-AH1326),"")),"")</f>
        <v/>
      </c>
      <c r="AK1326" s="48" t="str">
        <f aca="false">IF(AJ1326="","",AJ1326*17%)</f>
        <v/>
      </c>
      <c r="AL1326" s="48" t="str">
        <f aca="false">IFERROR(IF(AC1326="NÃO","",IF(AK1326="","",IF(E1326="Simples Nacional",BF1326,IF(T1326=0.12,U1326*0.5833337002,IF(T1326=0,AI1326*0.07,U1326))))),"")</f>
        <v/>
      </c>
      <c r="AM1326" s="47" t="str">
        <f aca="false">IFERROR(IF(AC1326="NÃO","",IF(OR(AG1326="-",AG1326="Pneus"),AK1326-AL1326,"")),"")</f>
        <v/>
      </c>
      <c r="AN1326" s="48" t="str">
        <f aca="false">IF(AND(Y1326="REVENDA",AC1326="SIM",AG1326="BIT"),((AB1326/1+1)*AI1326)*0.4117,"")</f>
        <v/>
      </c>
      <c r="AO1326" s="48" t="str">
        <f aca="false">IF(AN1326="","",AN1326*17%)</f>
        <v/>
      </c>
      <c r="AP1326" s="49" t="str">
        <f aca="false">IF(AN1326="","",IF(T1326=0.12,(U1326*0.4117)*0.4117,IF(T1326=0,(AI1326*0.07)*0.4117,U1326*0.4117)))</f>
        <v/>
      </c>
      <c r="AQ1326" s="47" t="str">
        <f aca="false">IF(AN1326="","",AO1326-AP1326)</f>
        <v/>
      </c>
      <c r="AR1326" s="50" t="str">
        <f aca="false">IFERROR(IF(AND(AC1326="SIM",Y1326="REVENDA",LEFT(AG1326,5)="ANEXO")*OR(AE1326="ANEXO I",AF1326="ANEXO II"),VLOOKUP(H1326,Dados!G:I,2,0),""),"INSERIR MVA")</f>
        <v/>
      </c>
      <c r="AS1326" s="48" t="str">
        <f aca="false">IF(LEFT(AG1326,5)="ANEXO",VLOOKUP(AG1326,Dados!$X$111:$Z$112,2,0)*(AI1326-Q1326),"")</f>
        <v/>
      </c>
      <c r="AT1326" s="48" t="str">
        <f aca="false">IFERROR(IF(AR1326="","",(AI1326*AR1326)+AI1326),"INSERIR MVA")</f>
        <v/>
      </c>
      <c r="AU1326" s="48" t="str">
        <f aca="false">IF(AT1326="","",IF(AY1326=0.04,U1326,AS1326*AY1326))</f>
        <v/>
      </c>
      <c r="AV1326" s="47" t="str">
        <f aca="false">IFERROR(IF(AU1326="","",(VLOOKUP(AG1326,Dados!$X$111:$Z$112,3,0)*AT1326*0.17)),"INSERIR MVA")</f>
        <v/>
      </c>
      <c r="AW1326" s="47" t="str">
        <f aca="false">IFERROR(IF(AR1326="","",AV1326-AU1326),"")</f>
        <v/>
      </c>
      <c r="AX1326" s="51" t="str">
        <f aca="false">IFERROR(IF(AC1326="NÃO","",IF(AM1326&lt;&gt;"",AM1326-W1326,IF(AQ1326&lt;&gt;"",AQ1326-W1326,IF(AW1326&lt;&gt;"",AW1326-W1326,"")))),"")</f>
        <v/>
      </c>
      <c r="AY1326" s="46" t="str">
        <f aca="false">IFERROR(IF(ISNA(VLOOKUP(R1326,Dados!$X$2:$Y$5,2,0)),VLOOKUP(D1326,Dados!$X$7:$Y$33,2,0),VLOOKUP(R1326,Dados!$X$2:$Y$5,2,0)),"")</f>
        <v/>
      </c>
      <c r="AZ1326" s="52" t="str">
        <f aca="false">IF(C1326="","",IF(AND(Y1326="CONSUMO",AC1326="NÃO")*OR(AG1326="-",AG1326="BIT"),IF(E1326&lt;&gt;"",(AI1326-(P1326+L1326-N1326+Q1326)*AY1326)/0.83),""))</f>
        <v/>
      </c>
      <c r="BA1326" s="51" t="str">
        <f aca="false">IF(AZ1326="","",AZ1326*0.17-((P1326+L1326-N1326+Q1326)*AY1326))</f>
        <v/>
      </c>
      <c r="BB1326" s="51" t="str">
        <f aca="false">IF(AND(Y1326="CONSUMO",AG1326="ANEXO I",AY1326&gt;4%),(AI1326-(P1326+L1326-N1326+Q1326)*0.0514)/0.83*(0.5177)*(0.17)-AI1326*0.0514,IF(AND(Y1326="CONSUMO",AG1326="ANEXO II",AY1326&gt;4%),(AI1326-(P1326+L1326-N1326+Q1326)*0.041)/0.83*(0.3295)*(0.17)-AI1326*0.041,IF(AND(Y1326="CONSUMO",AG1326="ANEXO I",AY1326=4%),(AI1326-(P1326+L1326-N1326+Q1326)*0.04)/0.83*(0.5177)*(0.17)-AI1326*0.04,IF(AND(Y1326="CONSUMO",AG1326="ANEXO II",AY1326=4%),(AI1326-(P1326+L1326-N1326+Q1326)*0.04)/0.83*(0.3295)*(0.17)-AI1326*0.04,""))))</f>
        <v/>
      </c>
      <c r="BC1326" s="51" t="str">
        <f aca="false">IF(C1326="","",IF(AND(Y1326="CONSUMO",AC1326="SIM")*OR(AG1326="-",AG1326="BIT"),IF(E1326&lt;&gt;"",(AI1326-(P1326+L1326-N1326+Q1326)*AY1326)/0.83),""))</f>
        <v/>
      </c>
      <c r="BD1326" s="51" t="str">
        <f aca="false">IF(BC1326="","",BC1326*0.17)</f>
        <v/>
      </c>
      <c r="BE1326" s="51" t="str">
        <f aca="false">IF(I1326=6908,0,IF(BC1326="","",BD1326-((P1326+L1326-N1326+Q1326)*AY1326)))</f>
        <v/>
      </c>
      <c r="BF1326" s="53" t="str">
        <f aca="false">IF(B1326="","",IF(OR(B1326="",E1326="Regime Normal"),0,(AI1326-Q1326)*VLOOKUP(R1326,Dados!$X$98:$Y$108,2,0)))</f>
        <v/>
      </c>
      <c r="BG1326" s="54" t="str">
        <f aca="false">IFERROR(VLOOKUP(I1326,Dados!$AC$27:$AD$43,2,0),IF(B1326="","",IF(D1326&lt;&gt;"MT",IF(AND(AC1326="SIM",Y1326="Revenda"),"2403",IF(AND(AC1326="SIM",Y1326="Consumo"),"2407",IF(AND(AC1326="NÃO",Y1326="Revenda"),"2102",IF(AND(AC1326="NÃO",Y1326="Consumo"),"2556",)))),REPLACE(I1326,1,1,1))))</f>
        <v/>
      </c>
    </row>
    <row r="1327" customFormat="false" ht="12.8" hidden="false" customHeight="true" outlineLevel="0" collapsed="false">
      <c r="Y1327" s="45"/>
      <c r="Z1327" s="46" t="str">
        <f aca="false">IF(B1327="","",(IFERROR(VLOOKUP(H1327,Dados!A$3:B$15000,2,0),"Não Encontrado")))</f>
        <v/>
      </c>
      <c r="AA1327" s="46" t="str">
        <f aca="false">IF(B1327="","",(IFERROR(VLOOKUP(G1327,Dados!C$3:E$15000,3,0),"Não Encontrado")))</f>
        <v/>
      </c>
      <c r="AB1327" s="46" t="str">
        <f aca="false">IFERROR(IF(Z1327&lt;&gt;"Não Encontrado",Z1327,IF(AA1327&lt;&gt;"Não Encontrado",AA1327,"")),"")</f>
        <v/>
      </c>
      <c r="AC1327" s="45" t="str">
        <f aca="false">IF(B1327="","",IF(AB1327="","NÃO","SIM"))</f>
        <v/>
      </c>
      <c r="AD1327" s="45" t="str">
        <f aca="false">IFERROR(VLOOKUP(G1327,Dados!$P$3:$R$500,3,0),"")</f>
        <v/>
      </c>
      <c r="AE1327" s="45" t="str">
        <f aca="false">IFERROR(VLOOKUP(G1327,Dados!$K$3:$L$500,2,0),"")</f>
        <v/>
      </c>
      <c r="AF1327" s="45" t="str">
        <f aca="false">IFERROR(VLOOKUP(G1327,Dados!$M$3:$N$500,2,0),"")</f>
        <v/>
      </c>
      <c r="AG1327" s="45" t="str">
        <f aca="false">IF(F1327="","",IF(AND(AD1327="",AE1327="",AF1327=""),"-",IF(AND(AD1327="BIT",AE1327="",AF1327=""),"BIT",IF(AND(AE1327="ANEXO I",AD1327="",AF1327=""),"ANEXO I",IF(AND(AF1327="ANEXO II",AD1327="",AE1327=""),"ANEXO II","Escolher")))))</f>
        <v/>
      </c>
      <c r="AH1327" s="45" t="str">
        <f aca="false">IF(AG1327&lt;&gt;"Pneus","",IFERROR(VLOOKUP(R1327,Dados!$X$2:$Z$5,3,0)*(AI1327-Q1327),VLOOKUP(D1327,Dados!$X$7:$Z$33,3,0)*(AI1327-Q1327)))</f>
        <v/>
      </c>
      <c r="AI1327" s="47" t="str">
        <f aca="false">IF(B1327="","",P1327+Q1327+O1327+M1327+L1327-N1327)</f>
        <v/>
      </c>
      <c r="AJ1327" s="48" t="str">
        <f aca="false">IFERROR(IF(AND(AC1327="SIM",AG1327="-",Y1327="REVENDA"),(AB1327/1+1)*AI1327,IF(AND(AC1327="SIM",AG1327="Pneus",Y1327="REVENDA"),(AB1327/1+1)*(AI1327-AH1327),"")),"")</f>
        <v/>
      </c>
      <c r="AK1327" s="48" t="str">
        <f aca="false">IF(AJ1327="","",AJ1327*17%)</f>
        <v/>
      </c>
      <c r="AL1327" s="48" t="str">
        <f aca="false">IFERROR(IF(AC1327="NÃO","",IF(AK1327="","",IF(E1327="Simples Nacional",BF1327,IF(T1327=0.12,U1327*0.5833337002,IF(T1327=0,AI1327*0.07,U1327))))),"")</f>
        <v/>
      </c>
      <c r="AM1327" s="47" t="str">
        <f aca="false">IFERROR(IF(AC1327="NÃO","",IF(OR(AG1327="-",AG1327="Pneus"),AK1327-AL1327,"")),"")</f>
        <v/>
      </c>
      <c r="AN1327" s="48" t="str">
        <f aca="false">IF(AND(Y1327="REVENDA",AC1327="SIM",AG1327="BIT"),((AB1327/1+1)*AI1327)*0.4117,"")</f>
        <v/>
      </c>
      <c r="AO1327" s="48" t="str">
        <f aca="false">IF(AN1327="","",AN1327*17%)</f>
        <v/>
      </c>
      <c r="AP1327" s="49" t="str">
        <f aca="false">IF(AN1327="","",IF(T1327=0.12,(U1327*0.4117)*0.4117,IF(T1327=0,(AI1327*0.07)*0.4117,U1327*0.4117)))</f>
        <v/>
      </c>
      <c r="AQ1327" s="47" t="str">
        <f aca="false">IF(AN1327="","",AO1327-AP1327)</f>
        <v/>
      </c>
      <c r="AR1327" s="50" t="str">
        <f aca="false">IFERROR(IF(AND(AC1327="SIM",Y1327="REVENDA",LEFT(AG1327,5)="ANEXO")*OR(AE1327="ANEXO I",AF1327="ANEXO II"),VLOOKUP(H1327,Dados!G:I,2,0),""),"INSERIR MVA")</f>
        <v/>
      </c>
      <c r="AS1327" s="48" t="str">
        <f aca="false">IF(LEFT(AG1327,5)="ANEXO",VLOOKUP(AG1327,Dados!$X$111:$Z$112,2,0)*(AI1327-Q1327),"")</f>
        <v/>
      </c>
      <c r="AT1327" s="48" t="str">
        <f aca="false">IFERROR(IF(AR1327="","",(AI1327*AR1327)+AI1327),"INSERIR MVA")</f>
        <v/>
      </c>
      <c r="AU1327" s="48" t="str">
        <f aca="false">IF(AT1327="","",IF(AY1327=0.04,U1327,AS1327*AY1327))</f>
        <v/>
      </c>
      <c r="AV1327" s="47" t="str">
        <f aca="false">IFERROR(IF(AU1327="","",(VLOOKUP(AG1327,Dados!$X$111:$Z$112,3,0)*AT1327*0.17)),"INSERIR MVA")</f>
        <v/>
      </c>
      <c r="AW1327" s="47" t="str">
        <f aca="false">IFERROR(IF(AR1327="","",AV1327-AU1327),"")</f>
        <v/>
      </c>
      <c r="AX1327" s="51" t="str">
        <f aca="false">IFERROR(IF(AC1327="NÃO","",IF(AM1327&lt;&gt;"",AM1327-W1327,IF(AQ1327&lt;&gt;"",AQ1327-W1327,IF(AW1327&lt;&gt;"",AW1327-W1327,"")))),"")</f>
        <v/>
      </c>
      <c r="AY1327" s="46" t="str">
        <f aca="false">IFERROR(IF(ISNA(VLOOKUP(R1327,Dados!$X$2:$Y$5,2,0)),VLOOKUP(D1327,Dados!$X$7:$Y$33,2,0),VLOOKUP(R1327,Dados!$X$2:$Y$5,2,0)),"")</f>
        <v/>
      </c>
      <c r="AZ1327" s="52" t="str">
        <f aca="false">IF(C1327="","",IF(AND(Y1327="CONSUMO",AC1327="NÃO")*OR(AG1327="-",AG1327="BIT"),IF(E1327&lt;&gt;"",(AI1327-(P1327+L1327-N1327+Q1327)*AY1327)/0.83),""))</f>
        <v/>
      </c>
      <c r="BA1327" s="51" t="str">
        <f aca="false">IF(AZ1327="","",AZ1327*0.17-((P1327+L1327-N1327+Q1327)*AY1327))</f>
        <v/>
      </c>
      <c r="BB1327" s="51" t="str">
        <f aca="false">IF(AND(Y1327="CONSUMO",AG1327="ANEXO I",AY1327&gt;4%),(AI1327-(P1327+L1327-N1327+Q1327)*0.0514)/0.83*(0.5177)*(0.17)-AI1327*0.0514,IF(AND(Y1327="CONSUMO",AG1327="ANEXO II",AY1327&gt;4%),(AI1327-(P1327+L1327-N1327+Q1327)*0.041)/0.83*(0.3295)*(0.17)-AI1327*0.041,IF(AND(Y1327="CONSUMO",AG1327="ANEXO I",AY1327=4%),(AI1327-(P1327+L1327-N1327+Q1327)*0.04)/0.83*(0.5177)*(0.17)-AI1327*0.04,IF(AND(Y1327="CONSUMO",AG1327="ANEXO II",AY1327=4%),(AI1327-(P1327+L1327-N1327+Q1327)*0.04)/0.83*(0.3295)*(0.17)-AI1327*0.04,""))))</f>
        <v/>
      </c>
      <c r="BC1327" s="51" t="str">
        <f aca="false">IF(C1327="","",IF(AND(Y1327="CONSUMO",AC1327="SIM")*OR(AG1327="-",AG1327="BIT"),IF(E1327&lt;&gt;"",(AI1327-(P1327+L1327-N1327+Q1327)*AY1327)/0.83),""))</f>
        <v/>
      </c>
      <c r="BD1327" s="51" t="str">
        <f aca="false">IF(BC1327="","",BC1327*0.17)</f>
        <v/>
      </c>
      <c r="BE1327" s="51" t="str">
        <f aca="false">IF(I1327=6908,0,IF(BC1327="","",BD1327-((P1327+L1327-N1327+Q1327)*AY1327)))</f>
        <v/>
      </c>
      <c r="BF1327" s="53" t="str">
        <f aca="false">IF(B1327="","",IF(OR(B1327="",E1327="Regime Normal"),0,(AI1327-Q1327)*VLOOKUP(R1327,Dados!$X$98:$Y$108,2,0)))</f>
        <v/>
      </c>
      <c r="BG1327" s="54" t="str">
        <f aca="false">IFERROR(VLOOKUP(I1327,Dados!$AC$27:$AD$43,2,0),IF(B1327="","",IF(D1327&lt;&gt;"MT",IF(AND(AC1327="SIM",Y1327="Revenda"),"2403",IF(AND(AC1327="SIM",Y1327="Consumo"),"2407",IF(AND(AC1327="NÃO",Y1327="Revenda"),"2102",IF(AND(AC1327="NÃO",Y1327="Consumo"),"2556",)))),REPLACE(I1327,1,1,1))))</f>
        <v/>
      </c>
    </row>
    <row r="1328" customFormat="false" ht="12.8" hidden="false" customHeight="true" outlineLevel="0" collapsed="false">
      <c r="Y1328" s="45"/>
      <c r="Z1328" s="46" t="str">
        <f aca="false">IF(B1328="","",(IFERROR(VLOOKUP(H1328,Dados!A$3:B$15000,2,0),"Não Encontrado")))</f>
        <v/>
      </c>
      <c r="AA1328" s="46" t="str">
        <f aca="false">IF(B1328="","",(IFERROR(VLOOKUP(G1328,Dados!C$3:E$15000,3,0),"Não Encontrado")))</f>
        <v/>
      </c>
      <c r="AB1328" s="46" t="str">
        <f aca="false">IFERROR(IF(Z1328&lt;&gt;"Não Encontrado",Z1328,IF(AA1328&lt;&gt;"Não Encontrado",AA1328,"")),"")</f>
        <v/>
      </c>
      <c r="AC1328" s="45" t="str">
        <f aca="false">IF(B1328="","",IF(AB1328="","NÃO","SIM"))</f>
        <v/>
      </c>
      <c r="AD1328" s="45" t="str">
        <f aca="false">IFERROR(VLOOKUP(G1328,Dados!$P$3:$R$500,3,0),"")</f>
        <v/>
      </c>
      <c r="AE1328" s="45" t="str">
        <f aca="false">IFERROR(VLOOKUP(G1328,Dados!$K$3:$L$500,2,0),"")</f>
        <v/>
      </c>
      <c r="AF1328" s="45" t="str">
        <f aca="false">IFERROR(VLOOKUP(G1328,Dados!$M$3:$N$500,2,0),"")</f>
        <v/>
      </c>
      <c r="AG1328" s="45" t="str">
        <f aca="false">IF(F1328="","",IF(AND(AD1328="",AE1328="",AF1328=""),"-",IF(AND(AD1328="BIT",AE1328="",AF1328=""),"BIT",IF(AND(AE1328="ANEXO I",AD1328="",AF1328=""),"ANEXO I",IF(AND(AF1328="ANEXO II",AD1328="",AE1328=""),"ANEXO II","Escolher")))))</f>
        <v/>
      </c>
      <c r="AH1328" s="45" t="str">
        <f aca="false">IF(AG1328&lt;&gt;"Pneus","",IFERROR(VLOOKUP(R1328,Dados!$X$2:$Z$5,3,0)*(AI1328-Q1328),VLOOKUP(D1328,Dados!$X$7:$Z$33,3,0)*(AI1328-Q1328)))</f>
        <v/>
      </c>
      <c r="AI1328" s="47" t="str">
        <f aca="false">IF(B1328="","",P1328+Q1328+O1328+M1328+L1328-N1328)</f>
        <v/>
      </c>
      <c r="AJ1328" s="48" t="str">
        <f aca="false">IFERROR(IF(AND(AC1328="SIM",AG1328="-",Y1328="REVENDA"),(AB1328/1+1)*AI1328,IF(AND(AC1328="SIM",AG1328="Pneus",Y1328="REVENDA"),(AB1328/1+1)*(AI1328-AH1328),"")),"")</f>
        <v/>
      </c>
      <c r="AK1328" s="48" t="str">
        <f aca="false">IF(AJ1328="","",AJ1328*17%)</f>
        <v/>
      </c>
      <c r="AL1328" s="48" t="str">
        <f aca="false">IFERROR(IF(AC1328="NÃO","",IF(AK1328="","",IF(E1328="Simples Nacional",BF1328,IF(T1328=0.12,U1328*0.5833337002,IF(T1328=0,AI1328*0.07,U1328))))),"")</f>
        <v/>
      </c>
      <c r="AM1328" s="47" t="str">
        <f aca="false">IFERROR(IF(AC1328="NÃO","",IF(OR(AG1328="-",AG1328="Pneus"),AK1328-AL1328,"")),"")</f>
        <v/>
      </c>
      <c r="AN1328" s="48" t="str">
        <f aca="false">IF(AND(Y1328="REVENDA",AC1328="SIM",AG1328="BIT"),((AB1328/1+1)*AI1328)*0.4117,"")</f>
        <v/>
      </c>
      <c r="AO1328" s="48" t="str">
        <f aca="false">IF(AN1328="","",AN1328*17%)</f>
        <v/>
      </c>
      <c r="AP1328" s="49" t="str">
        <f aca="false">IF(AN1328="","",IF(T1328=0.12,(U1328*0.4117)*0.4117,IF(T1328=0,(AI1328*0.07)*0.4117,U1328*0.4117)))</f>
        <v/>
      </c>
      <c r="AQ1328" s="47" t="str">
        <f aca="false">IF(AN1328="","",AO1328-AP1328)</f>
        <v/>
      </c>
      <c r="AR1328" s="50" t="str">
        <f aca="false">IFERROR(IF(AND(AC1328="SIM",Y1328="REVENDA",LEFT(AG1328,5)="ANEXO")*OR(AE1328="ANEXO I",AF1328="ANEXO II"),VLOOKUP(H1328,Dados!G:I,2,0),""),"INSERIR MVA")</f>
        <v/>
      </c>
      <c r="AS1328" s="48" t="str">
        <f aca="false">IF(LEFT(AG1328,5)="ANEXO",VLOOKUP(AG1328,Dados!$X$111:$Z$112,2,0)*(AI1328-Q1328),"")</f>
        <v/>
      </c>
      <c r="AT1328" s="48" t="str">
        <f aca="false">IFERROR(IF(AR1328="","",(AI1328*AR1328)+AI1328),"INSERIR MVA")</f>
        <v/>
      </c>
      <c r="AU1328" s="48" t="str">
        <f aca="false">IF(AT1328="","",IF(AY1328=0.04,U1328,AS1328*AY1328))</f>
        <v/>
      </c>
      <c r="AV1328" s="47" t="str">
        <f aca="false">IFERROR(IF(AU1328="","",(VLOOKUP(AG1328,Dados!$X$111:$Z$112,3,0)*AT1328*0.17)),"INSERIR MVA")</f>
        <v/>
      </c>
      <c r="AW1328" s="47" t="str">
        <f aca="false">IFERROR(IF(AR1328="","",AV1328-AU1328),"")</f>
        <v/>
      </c>
      <c r="AX1328" s="51" t="str">
        <f aca="false">IFERROR(IF(AC1328="NÃO","",IF(AM1328&lt;&gt;"",AM1328-W1328,IF(AQ1328&lt;&gt;"",AQ1328-W1328,IF(AW1328&lt;&gt;"",AW1328-W1328,"")))),"")</f>
        <v/>
      </c>
      <c r="AY1328" s="46" t="str">
        <f aca="false">IFERROR(IF(ISNA(VLOOKUP(R1328,Dados!$X$2:$Y$5,2,0)),VLOOKUP(D1328,Dados!$X$7:$Y$33,2,0),VLOOKUP(R1328,Dados!$X$2:$Y$5,2,0)),"")</f>
        <v/>
      </c>
      <c r="AZ1328" s="52" t="str">
        <f aca="false">IF(C1328="","",IF(AND(Y1328="CONSUMO",AC1328="NÃO")*OR(AG1328="-",AG1328="BIT"),IF(E1328&lt;&gt;"",(AI1328-(P1328+L1328-N1328+Q1328)*AY1328)/0.83),""))</f>
        <v/>
      </c>
      <c r="BA1328" s="51" t="str">
        <f aca="false">IF(AZ1328="","",AZ1328*0.17-((P1328+L1328-N1328+Q1328)*AY1328))</f>
        <v/>
      </c>
      <c r="BB1328" s="51" t="str">
        <f aca="false">IF(AND(Y1328="CONSUMO",AG1328="ANEXO I",AY1328&gt;4%),(AI1328-(P1328+L1328-N1328+Q1328)*0.0514)/0.83*(0.5177)*(0.17)-AI1328*0.0514,IF(AND(Y1328="CONSUMO",AG1328="ANEXO II",AY1328&gt;4%),(AI1328-(P1328+L1328-N1328+Q1328)*0.041)/0.83*(0.3295)*(0.17)-AI1328*0.041,IF(AND(Y1328="CONSUMO",AG1328="ANEXO I",AY1328=4%),(AI1328-(P1328+L1328-N1328+Q1328)*0.04)/0.83*(0.5177)*(0.17)-AI1328*0.04,IF(AND(Y1328="CONSUMO",AG1328="ANEXO II",AY1328=4%),(AI1328-(P1328+L1328-N1328+Q1328)*0.04)/0.83*(0.3295)*(0.17)-AI1328*0.04,""))))</f>
        <v/>
      </c>
      <c r="BC1328" s="51" t="str">
        <f aca="false">IF(C1328="","",IF(AND(Y1328="CONSUMO",AC1328="SIM")*OR(AG1328="-",AG1328="BIT"),IF(E1328&lt;&gt;"",(AI1328-(P1328+L1328-N1328+Q1328)*AY1328)/0.83),""))</f>
        <v/>
      </c>
      <c r="BD1328" s="51" t="str">
        <f aca="false">IF(BC1328="","",BC1328*0.17)</f>
        <v/>
      </c>
      <c r="BE1328" s="51" t="str">
        <f aca="false">IF(I1328=6908,0,IF(BC1328="","",BD1328-((P1328+L1328-N1328+Q1328)*AY1328)))</f>
        <v/>
      </c>
      <c r="BF1328" s="53" t="str">
        <f aca="false">IF(B1328="","",IF(OR(B1328="",E1328="Regime Normal"),0,(AI1328-Q1328)*VLOOKUP(R1328,Dados!$X$98:$Y$108,2,0)))</f>
        <v/>
      </c>
      <c r="BG1328" s="54" t="str">
        <f aca="false">IFERROR(VLOOKUP(I1328,Dados!$AC$27:$AD$43,2,0),IF(B1328="","",IF(D1328&lt;&gt;"MT",IF(AND(AC1328="SIM",Y1328="Revenda"),"2403",IF(AND(AC1328="SIM",Y1328="Consumo"),"2407",IF(AND(AC1328="NÃO",Y1328="Revenda"),"2102",IF(AND(AC1328="NÃO",Y1328="Consumo"),"2556",)))),REPLACE(I1328,1,1,1))))</f>
        <v/>
      </c>
    </row>
    <row r="1329" customFormat="false" ht="12.8" hidden="false" customHeight="true" outlineLevel="0" collapsed="false">
      <c r="Y1329" s="45"/>
      <c r="Z1329" s="46" t="str">
        <f aca="false">IF(B1329="","",(IFERROR(VLOOKUP(H1329,Dados!A$3:B$15000,2,0),"Não Encontrado")))</f>
        <v/>
      </c>
      <c r="AA1329" s="46" t="str">
        <f aca="false">IF(B1329="","",(IFERROR(VLOOKUP(G1329,Dados!C$3:E$15000,3,0),"Não Encontrado")))</f>
        <v/>
      </c>
      <c r="AB1329" s="46" t="str">
        <f aca="false">IFERROR(IF(Z1329&lt;&gt;"Não Encontrado",Z1329,IF(AA1329&lt;&gt;"Não Encontrado",AA1329,"")),"")</f>
        <v/>
      </c>
      <c r="AC1329" s="45" t="str">
        <f aca="false">IF(B1329="","",IF(AB1329="","NÃO","SIM"))</f>
        <v/>
      </c>
      <c r="AD1329" s="45" t="str">
        <f aca="false">IFERROR(VLOOKUP(G1329,Dados!$P$3:$R$500,3,0),"")</f>
        <v/>
      </c>
      <c r="AE1329" s="45" t="str">
        <f aca="false">IFERROR(VLOOKUP(G1329,Dados!$K$3:$L$500,2,0),"")</f>
        <v/>
      </c>
      <c r="AF1329" s="45" t="str">
        <f aca="false">IFERROR(VLOOKUP(G1329,Dados!$M$3:$N$500,2,0),"")</f>
        <v/>
      </c>
      <c r="AG1329" s="45" t="str">
        <f aca="false">IF(F1329="","",IF(AND(AD1329="",AE1329="",AF1329=""),"-",IF(AND(AD1329="BIT",AE1329="",AF1329=""),"BIT",IF(AND(AE1329="ANEXO I",AD1329="",AF1329=""),"ANEXO I",IF(AND(AF1329="ANEXO II",AD1329="",AE1329=""),"ANEXO II","Escolher")))))</f>
        <v/>
      </c>
      <c r="AH1329" s="45" t="str">
        <f aca="false">IF(AG1329&lt;&gt;"Pneus","",IFERROR(VLOOKUP(R1329,Dados!$X$2:$Z$5,3,0)*(AI1329-Q1329),VLOOKUP(D1329,Dados!$X$7:$Z$33,3,0)*(AI1329-Q1329)))</f>
        <v/>
      </c>
      <c r="AI1329" s="47" t="str">
        <f aca="false">IF(B1329="","",P1329+Q1329+O1329+M1329+L1329-N1329)</f>
        <v/>
      </c>
      <c r="AJ1329" s="48" t="str">
        <f aca="false">IFERROR(IF(AND(AC1329="SIM",AG1329="-",Y1329="REVENDA"),(AB1329/1+1)*AI1329,IF(AND(AC1329="SIM",AG1329="Pneus",Y1329="REVENDA"),(AB1329/1+1)*(AI1329-AH1329),"")),"")</f>
        <v/>
      </c>
      <c r="AK1329" s="48" t="str">
        <f aca="false">IF(AJ1329="","",AJ1329*17%)</f>
        <v/>
      </c>
      <c r="AL1329" s="48" t="str">
        <f aca="false">IFERROR(IF(AC1329="NÃO","",IF(AK1329="","",IF(E1329="Simples Nacional",BF1329,IF(T1329=0.12,U1329*0.5833337002,IF(T1329=0,AI1329*0.07,U1329))))),"")</f>
        <v/>
      </c>
      <c r="AM1329" s="47" t="str">
        <f aca="false">IFERROR(IF(AC1329="NÃO","",IF(OR(AG1329="-",AG1329="Pneus"),AK1329-AL1329,"")),"")</f>
        <v/>
      </c>
      <c r="AN1329" s="48" t="str">
        <f aca="false">IF(AND(Y1329="REVENDA",AC1329="SIM",AG1329="BIT"),((AB1329/1+1)*AI1329)*0.4117,"")</f>
        <v/>
      </c>
      <c r="AO1329" s="48" t="str">
        <f aca="false">IF(AN1329="","",AN1329*17%)</f>
        <v/>
      </c>
      <c r="AP1329" s="49" t="str">
        <f aca="false">IF(AN1329="","",IF(T1329=0.12,(U1329*0.4117)*0.4117,IF(T1329=0,(AI1329*0.07)*0.4117,U1329*0.4117)))</f>
        <v/>
      </c>
      <c r="AQ1329" s="47" t="str">
        <f aca="false">IF(AN1329="","",AO1329-AP1329)</f>
        <v/>
      </c>
      <c r="AR1329" s="50" t="str">
        <f aca="false">IFERROR(IF(AND(AC1329="SIM",Y1329="REVENDA",LEFT(AG1329,5)="ANEXO")*OR(AE1329="ANEXO I",AF1329="ANEXO II"),VLOOKUP(H1329,Dados!G:I,2,0),""),"INSERIR MVA")</f>
        <v/>
      </c>
      <c r="AS1329" s="48" t="str">
        <f aca="false">IF(LEFT(AG1329,5)="ANEXO",VLOOKUP(AG1329,Dados!$X$111:$Z$112,2,0)*(AI1329-Q1329),"")</f>
        <v/>
      </c>
      <c r="AT1329" s="48" t="str">
        <f aca="false">IFERROR(IF(AR1329="","",(AI1329*AR1329)+AI1329),"INSERIR MVA")</f>
        <v/>
      </c>
      <c r="AU1329" s="48" t="str">
        <f aca="false">IF(AT1329="","",IF(AY1329=0.04,U1329,AS1329*AY1329))</f>
        <v/>
      </c>
      <c r="AV1329" s="47" t="str">
        <f aca="false">IFERROR(IF(AU1329="","",(VLOOKUP(AG1329,Dados!$X$111:$Z$112,3,0)*AT1329*0.17)),"INSERIR MVA")</f>
        <v/>
      </c>
      <c r="AW1329" s="47" t="str">
        <f aca="false">IFERROR(IF(AR1329="","",AV1329-AU1329),"")</f>
        <v/>
      </c>
      <c r="AX1329" s="51" t="str">
        <f aca="false">IFERROR(IF(AC1329="NÃO","",IF(AM1329&lt;&gt;"",AM1329-W1329,IF(AQ1329&lt;&gt;"",AQ1329-W1329,IF(AW1329&lt;&gt;"",AW1329-W1329,"")))),"")</f>
        <v/>
      </c>
      <c r="AY1329" s="46" t="str">
        <f aca="false">IFERROR(IF(ISNA(VLOOKUP(R1329,Dados!$X$2:$Y$5,2,0)),VLOOKUP(D1329,Dados!$X$7:$Y$33,2,0),VLOOKUP(R1329,Dados!$X$2:$Y$5,2,0)),"")</f>
        <v/>
      </c>
      <c r="AZ1329" s="52" t="str">
        <f aca="false">IF(C1329="","",IF(AND(Y1329="CONSUMO",AC1329="NÃO")*OR(AG1329="-",AG1329="BIT"),IF(E1329&lt;&gt;"",(AI1329-(P1329+L1329-N1329+Q1329)*AY1329)/0.83),""))</f>
        <v/>
      </c>
      <c r="BA1329" s="51" t="str">
        <f aca="false">IF(AZ1329="","",AZ1329*0.17-((P1329+L1329-N1329+Q1329)*AY1329))</f>
        <v/>
      </c>
      <c r="BB1329" s="51" t="str">
        <f aca="false">IF(AND(Y1329="CONSUMO",AG1329="ANEXO I",AY1329&gt;4%),(AI1329-(P1329+L1329-N1329+Q1329)*0.0514)/0.83*(0.5177)*(0.17)-AI1329*0.0514,IF(AND(Y1329="CONSUMO",AG1329="ANEXO II",AY1329&gt;4%),(AI1329-(P1329+L1329-N1329+Q1329)*0.041)/0.83*(0.3295)*(0.17)-AI1329*0.041,IF(AND(Y1329="CONSUMO",AG1329="ANEXO I",AY1329=4%),(AI1329-(P1329+L1329-N1329+Q1329)*0.04)/0.83*(0.5177)*(0.17)-AI1329*0.04,IF(AND(Y1329="CONSUMO",AG1329="ANEXO II",AY1329=4%),(AI1329-(P1329+L1329-N1329+Q1329)*0.04)/0.83*(0.3295)*(0.17)-AI1329*0.04,""))))</f>
        <v/>
      </c>
      <c r="BC1329" s="51" t="str">
        <f aca="false">IF(C1329="","",IF(AND(Y1329="CONSUMO",AC1329="SIM")*OR(AG1329="-",AG1329="BIT"),IF(E1329&lt;&gt;"",(AI1329-(P1329+L1329-N1329+Q1329)*AY1329)/0.83),""))</f>
        <v/>
      </c>
      <c r="BD1329" s="51" t="str">
        <f aca="false">IF(BC1329="","",BC1329*0.17)</f>
        <v/>
      </c>
      <c r="BE1329" s="51" t="str">
        <f aca="false">IF(I1329=6908,0,IF(BC1329="","",BD1329-((P1329+L1329-N1329+Q1329)*AY1329)))</f>
        <v/>
      </c>
      <c r="BF1329" s="53" t="str">
        <f aca="false">IF(B1329="","",IF(OR(B1329="",E1329="Regime Normal"),0,(AI1329-Q1329)*VLOOKUP(R1329,Dados!$X$98:$Y$108,2,0)))</f>
        <v/>
      </c>
      <c r="BG1329" s="54" t="str">
        <f aca="false">IFERROR(VLOOKUP(I1329,Dados!$AC$27:$AD$43,2,0),IF(B1329="","",IF(D1329&lt;&gt;"MT",IF(AND(AC1329="SIM",Y1329="Revenda"),"2403",IF(AND(AC1329="SIM",Y1329="Consumo"),"2407",IF(AND(AC1329="NÃO",Y1329="Revenda"),"2102",IF(AND(AC1329="NÃO",Y1329="Consumo"),"2556",)))),REPLACE(I1329,1,1,1))))</f>
        <v/>
      </c>
    </row>
    <row r="1330" customFormat="false" ht="12.8" hidden="false" customHeight="true" outlineLevel="0" collapsed="false">
      <c r="Y1330" s="45"/>
      <c r="Z1330" s="46" t="str">
        <f aca="false">IF(B1330="","",(IFERROR(VLOOKUP(H1330,Dados!A$3:B$15000,2,0),"Não Encontrado")))</f>
        <v/>
      </c>
      <c r="AA1330" s="46" t="str">
        <f aca="false">IF(B1330="","",(IFERROR(VLOOKUP(G1330,Dados!C$3:E$15000,3,0),"Não Encontrado")))</f>
        <v/>
      </c>
      <c r="AB1330" s="46" t="str">
        <f aca="false">IFERROR(IF(Z1330&lt;&gt;"Não Encontrado",Z1330,IF(AA1330&lt;&gt;"Não Encontrado",AA1330,"")),"")</f>
        <v/>
      </c>
      <c r="AC1330" s="45" t="str">
        <f aca="false">IF(B1330="","",IF(AB1330="","NÃO","SIM"))</f>
        <v/>
      </c>
      <c r="AD1330" s="45" t="str">
        <f aca="false">IFERROR(VLOOKUP(G1330,Dados!$P$3:$R$500,3,0),"")</f>
        <v/>
      </c>
      <c r="AE1330" s="45" t="str">
        <f aca="false">IFERROR(VLOOKUP(G1330,Dados!$K$3:$L$500,2,0),"")</f>
        <v/>
      </c>
      <c r="AF1330" s="45" t="str">
        <f aca="false">IFERROR(VLOOKUP(G1330,Dados!$M$3:$N$500,2,0),"")</f>
        <v/>
      </c>
      <c r="AG1330" s="45" t="str">
        <f aca="false">IF(F1330="","",IF(AND(AD1330="",AE1330="",AF1330=""),"-",IF(AND(AD1330="BIT",AE1330="",AF1330=""),"BIT",IF(AND(AE1330="ANEXO I",AD1330="",AF1330=""),"ANEXO I",IF(AND(AF1330="ANEXO II",AD1330="",AE1330=""),"ANEXO II","Escolher")))))</f>
        <v/>
      </c>
      <c r="AH1330" s="45" t="str">
        <f aca="false">IF(AG1330&lt;&gt;"Pneus","",IFERROR(VLOOKUP(R1330,Dados!$X$2:$Z$5,3,0)*(AI1330-Q1330),VLOOKUP(D1330,Dados!$X$7:$Z$33,3,0)*(AI1330-Q1330)))</f>
        <v/>
      </c>
      <c r="AI1330" s="47" t="str">
        <f aca="false">IF(B1330="","",P1330+Q1330+O1330+M1330+L1330-N1330)</f>
        <v/>
      </c>
      <c r="AJ1330" s="48" t="str">
        <f aca="false">IFERROR(IF(AND(AC1330="SIM",AG1330="-",Y1330="REVENDA"),(AB1330/1+1)*AI1330,IF(AND(AC1330="SIM",AG1330="Pneus",Y1330="REVENDA"),(AB1330/1+1)*(AI1330-AH1330),"")),"")</f>
        <v/>
      </c>
      <c r="AK1330" s="48" t="str">
        <f aca="false">IF(AJ1330="","",AJ1330*17%)</f>
        <v/>
      </c>
      <c r="AL1330" s="48" t="str">
        <f aca="false">IFERROR(IF(AC1330="NÃO","",IF(AK1330="","",IF(E1330="Simples Nacional",BF1330,IF(T1330=0.12,U1330*0.5833337002,IF(T1330=0,AI1330*0.07,U1330))))),"")</f>
        <v/>
      </c>
      <c r="AM1330" s="47" t="str">
        <f aca="false">IFERROR(IF(AC1330="NÃO","",IF(OR(AG1330="-",AG1330="Pneus"),AK1330-AL1330,"")),"")</f>
        <v/>
      </c>
      <c r="AN1330" s="48" t="str">
        <f aca="false">IF(AND(Y1330="REVENDA",AC1330="SIM",AG1330="BIT"),((AB1330/1+1)*AI1330)*0.4117,"")</f>
        <v/>
      </c>
      <c r="AO1330" s="48" t="str">
        <f aca="false">IF(AN1330="","",AN1330*17%)</f>
        <v/>
      </c>
      <c r="AP1330" s="49" t="str">
        <f aca="false">IF(AN1330="","",IF(T1330=0.12,(U1330*0.4117)*0.4117,IF(T1330=0,(AI1330*0.07)*0.4117,U1330*0.4117)))</f>
        <v/>
      </c>
      <c r="AQ1330" s="47" t="str">
        <f aca="false">IF(AN1330="","",AO1330-AP1330)</f>
        <v/>
      </c>
      <c r="AR1330" s="50" t="str">
        <f aca="false">IFERROR(IF(AND(AC1330="SIM",Y1330="REVENDA",LEFT(AG1330,5)="ANEXO")*OR(AE1330="ANEXO I",AF1330="ANEXO II"),VLOOKUP(H1330,Dados!G:I,2,0),""),"INSERIR MVA")</f>
        <v/>
      </c>
      <c r="AS1330" s="48" t="str">
        <f aca="false">IF(LEFT(AG1330,5)="ANEXO",VLOOKUP(AG1330,Dados!$X$111:$Z$112,2,0)*(AI1330-Q1330),"")</f>
        <v/>
      </c>
      <c r="AT1330" s="48" t="str">
        <f aca="false">IFERROR(IF(AR1330="","",(AI1330*AR1330)+AI1330),"INSERIR MVA")</f>
        <v/>
      </c>
      <c r="AU1330" s="48" t="str">
        <f aca="false">IF(AT1330="","",IF(AY1330=0.04,U1330,AS1330*AY1330))</f>
        <v/>
      </c>
      <c r="AV1330" s="47" t="str">
        <f aca="false">IFERROR(IF(AU1330="","",(VLOOKUP(AG1330,Dados!$X$111:$Z$112,3,0)*AT1330*0.17)),"INSERIR MVA")</f>
        <v/>
      </c>
      <c r="AW1330" s="47" t="str">
        <f aca="false">IFERROR(IF(AR1330="","",AV1330-AU1330),"")</f>
        <v/>
      </c>
      <c r="AX1330" s="51" t="str">
        <f aca="false">IFERROR(IF(AC1330="NÃO","",IF(AM1330&lt;&gt;"",AM1330-W1330,IF(AQ1330&lt;&gt;"",AQ1330-W1330,IF(AW1330&lt;&gt;"",AW1330-W1330,"")))),"")</f>
        <v/>
      </c>
      <c r="AY1330" s="46" t="str">
        <f aca="false">IFERROR(IF(ISNA(VLOOKUP(R1330,Dados!$X$2:$Y$5,2,0)),VLOOKUP(D1330,Dados!$X$7:$Y$33,2,0),VLOOKUP(R1330,Dados!$X$2:$Y$5,2,0)),"")</f>
        <v/>
      </c>
      <c r="AZ1330" s="52" t="str">
        <f aca="false">IF(C1330="","",IF(AND(Y1330="CONSUMO",AC1330="NÃO")*OR(AG1330="-",AG1330="BIT"),IF(E1330&lt;&gt;"",(AI1330-(P1330+L1330-N1330+Q1330)*AY1330)/0.83),""))</f>
        <v/>
      </c>
      <c r="BA1330" s="51" t="str">
        <f aca="false">IF(AZ1330="","",AZ1330*0.17-((P1330+L1330-N1330+Q1330)*AY1330))</f>
        <v/>
      </c>
      <c r="BB1330" s="51" t="str">
        <f aca="false">IF(AND(Y1330="CONSUMO",AG1330="ANEXO I",AY1330&gt;4%),(AI1330-(P1330+L1330-N1330+Q1330)*0.0514)/0.83*(0.5177)*(0.17)-AI1330*0.0514,IF(AND(Y1330="CONSUMO",AG1330="ANEXO II",AY1330&gt;4%),(AI1330-(P1330+L1330-N1330+Q1330)*0.041)/0.83*(0.3295)*(0.17)-AI1330*0.041,IF(AND(Y1330="CONSUMO",AG1330="ANEXO I",AY1330=4%),(AI1330-(P1330+L1330-N1330+Q1330)*0.04)/0.83*(0.5177)*(0.17)-AI1330*0.04,IF(AND(Y1330="CONSUMO",AG1330="ANEXO II",AY1330=4%),(AI1330-(P1330+L1330-N1330+Q1330)*0.04)/0.83*(0.3295)*(0.17)-AI1330*0.04,""))))</f>
        <v/>
      </c>
      <c r="BC1330" s="51" t="str">
        <f aca="false">IF(C1330="","",IF(AND(Y1330="CONSUMO",AC1330="SIM")*OR(AG1330="-",AG1330="BIT"),IF(E1330&lt;&gt;"",(AI1330-(P1330+L1330-N1330+Q1330)*AY1330)/0.83),""))</f>
        <v/>
      </c>
      <c r="BD1330" s="51" t="str">
        <f aca="false">IF(BC1330="","",BC1330*0.17)</f>
        <v/>
      </c>
      <c r="BE1330" s="51" t="str">
        <f aca="false">IF(I1330=6908,0,IF(BC1330="","",BD1330-((P1330+L1330-N1330+Q1330)*AY1330)))</f>
        <v/>
      </c>
      <c r="BF1330" s="53" t="str">
        <f aca="false">IF(B1330="","",IF(OR(B1330="",E1330="Regime Normal"),0,(AI1330-Q1330)*VLOOKUP(R1330,Dados!$X$98:$Y$108,2,0)))</f>
        <v/>
      </c>
      <c r="BG1330" s="54" t="str">
        <f aca="false">IFERROR(VLOOKUP(I1330,Dados!$AC$27:$AD$43,2,0),IF(B1330="","",IF(D1330&lt;&gt;"MT",IF(AND(AC1330="SIM",Y1330="Revenda"),"2403",IF(AND(AC1330="SIM",Y1330="Consumo"),"2407",IF(AND(AC1330="NÃO",Y1330="Revenda"),"2102",IF(AND(AC1330="NÃO",Y1330="Consumo"),"2556",)))),REPLACE(I1330,1,1,1))))</f>
        <v/>
      </c>
    </row>
    <row r="1331" customFormat="false" ht="12.8" hidden="false" customHeight="true" outlineLevel="0" collapsed="false">
      <c r="Y1331" s="45"/>
      <c r="Z1331" s="46" t="str">
        <f aca="false">IF(B1331="","",(IFERROR(VLOOKUP(H1331,Dados!A$3:B$15000,2,0),"Não Encontrado")))</f>
        <v/>
      </c>
      <c r="AA1331" s="46" t="str">
        <f aca="false">IF(B1331="","",(IFERROR(VLOOKUP(G1331,Dados!C$3:E$15000,3,0),"Não Encontrado")))</f>
        <v/>
      </c>
      <c r="AB1331" s="46" t="str">
        <f aca="false">IFERROR(IF(Z1331&lt;&gt;"Não Encontrado",Z1331,IF(AA1331&lt;&gt;"Não Encontrado",AA1331,"")),"")</f>
        <v/>
      </c>
      <c r="AC1331" s="45" t="str">
        <f aca="false">IF(B1331="","",IF(AB1331="","NÃO","SIM"))</f>
        <v/>
      </c>
      <c r="AD1331" s="45" t="str">
        <f aca="false">IFERROR(VLOOKUP(G1331,Dados!$P$3:$R$500,3,0),"")</f>
        <v/>
      </c>
      <c r="AE1331" s="45" t="str">
        <f aca="false">IFERROR(VLOOKUP(G1331,Dados!$K$3:$L$500,2,0),"")</f>
        <v/>
      </c>
      <c r="AF1331" s="45" t="str">
        <f aca="false">IFERROR(VLOOKUP(G1331,Dados!$M$3:$N$500,2,0),"")</f>
        <v/>
      </c>
      <c r="AG1331" s="45" t="str">
        <f aca="false">IF(F1331="","",IF(AND(AD1331="",AE1331="",AF1331=""),"-",IF(AND(AD1331="BIT",AE1331="",AF1331=""),"BIT",IF(AND(AE1331="ANEXO I",AD1331="",AF1331=""),"ANEXO I",IF(AND(AF1331="ANEXO II",AD1331="",AE1331=""),"ANEXO II","Escolher")))))</f>
        <v/>
      </c>
      <c r="AH1331" s="45" t="str">
        <f aca="false">IF(AG1331&lt;&gt;"Pneus","",IFERROR(VLOOKUP(R1331,Dados!$X$2:$Z$5,3,0)*(AI1331-Q1331),VLOOKUP(D1331,Dados!$X$7:$Z$33,3,0)*(AI1331-Q1331)))</f>
        <v/>
      </c>
      <c r="AI1331" s="47" t="str">
        <f aca="false">IF(B1331="","",P1331+Q1331+O1331+M1331+L1331-N1331)</f>
        <v/>
      </c>
      <c r="AJ1331" s="48" t="str">
        <f aca="false">IFERROR(IF(AND(AC1331="SIM",AG1331="-",Y1331="REVENDA"),(AB1331/1+1)*AI1331,IF(AND(AC1331="SIM",AG1331="Pneus",Y1331="REVENDA"),(AB1331/1+1)*(AI1331-AH1331),"")),"")</f>
        <v/>
      </c>
      <c r="AK1331" s="48" t="str">
        <f aca="false">IF(AJ1331="","",AJ1331*17%)</f>
        <v/>
      </c>
      <c r="AL1331" s="48" t="str">
        <f aca="false">IFERROR(IF(AC1331="NÃO","",IF(AK1331="","",IF(E1331="Simples Nacional",BF1331,IF(T1331=0.12,U1331*0.5833337002,IF(T1331=0,AI1331*0.07,U1331))))),"")</f>
        <v/>
      </c>
      <c r="AM1331" s="47" t="str">
        <f aca="false">IFERROR(IF(AC1331="NÃO","",IF(OR(AG1331="-",AG1331="Pneus"),AK1331-AL1331,"")),"")</f>
        <v/>
      </c>
      <c r="AN1331" s="48" t="str">
        <f aca="false">IF(AND(Y1331="REVENDA",AC1331="SIM",AG1331="BIT"),((AB1331/1+1)*AI1331)*0.4117,"")</f>
        <v/>
      </c>
      <c r="AO1331" s="48" t="str">
        <f aca="false">IF(AN1331="","",AN1331*17%)</f>
        <v/>
      </c>
      <c r="AP1331" s="49" t="str">
        <f aca="false">IF(AN1331="","",IF(T1331=0.12,(U1331*0.4117)*0.4117,IF(T1331=0,(AI1331*0.07)*0.4117,U1331*0.4117)))</f>
        <v/>
      </c>
      <c r="AQ1331" s="47" t="str">
        <f aca="false">IF(AN1331="","",AO1331-AP1331)</f>
        <v/>
      </c>
      <c r="AR1331" s="50" t="str">
        <f aca="false">IFERROR(IF(AND(AC1331="SIM",Y1331="REVENDA",LEFT(AG1331,5)="ANEXO")*OR(AE1331="ANEXO I",AF1331="ANEXO II"),VLOOKUP(H1331,Dados!G:I,2,0),""),"INSERIR MVA")</f>
        <v/>
      </c>
      <c r="AS1331" s="48" t="str">
        <f aca="false">IF(LEFT(AG1331,5)="ANEXO",VLOOKUP(AG1331,Dados!$X$111:$Z$112,2,0)*(AI1331-Q1331),"")</f>
        <v/>
      </c>
      <c r="AT1331" s="48" t="str">
        <f aca="false">IFERROR(IF(AR1331="","",(AI1331*AR1331)+AI1331),"INSERIR MVA")</f>
        <v/>
      </c>
      <c r="AU1331" s="48" t="str">
        <f aca="false">IF(AT1331="","",IF(AY1331=0.04,U1331,AS1331*AY1331))</f>
        <v/>
      </c>
      <c r="AV1331" s="47" t="str">
        <f aca="false">IFERROR(IF(AU1331="","",(VLOOKUP(AG1331,Dados!$X$111:$Z$112,3,0)*AT1331*0.17)),"INSERIR MVA")</f>
        <v/>
      </c>
      <c r="AW1331" s="47" t="str">
        <f aca="false">IFERROR(IF(AR1331="","",AV1331-AU1331),"")</f>
        <v/>
      </c>
      <c r="AX1331" s="51" t="str">
        <f aca="false">IFERROR(IF(AC1331="NÃO","",IF(AM1331&lt;&gt;"",AM1331-W1331,IF(AQ1331&lt;&gt;"",AQ1331-W1331,IF(AW1331&lt;&gt;"",AW1331-W1331,"")))),"")</f>
        <v/>
      </c>
      <c r="AY1331" s="46" t="str">
        <f aca="false">IFERROR(IF(ISNA(VLOOKUP(R1331,Dados!$X$2:$Y$5,2,0)),VLOOKUP(D1331,Dados!$X$7:$Y$33,2,0),VLOOKUP(R1331,Dados!$X$2:$Y$5,2,0)),"")</f>
        <v/>
      </c>
      <c r="AZ1331" s="52" t="str">
        <f aca="false">IF(C1331="","",IF(AND(Y1331="CONSUMO",AC1331="NÃO")*OR(AG1331="-",AG1331="BIT"),IF(E1331&lt;&gt;"",(AI1331-(P1331+L1331-N1331+Q1331)*AY1331)/0.83),""))</f>
        <v/>
      </c>
      <c r="BA1331" s="51" t="str">
        <f aca="false">IF(AZ1331="","",AZ1331*0.17-((P1331+L1331-N1331+Q1331)*AY1331))</f>
        <v/>
      </c>
      <c r="BB1331" s="51" t="str">
        <f aca="false">IF(AND(Y1331="CONSUMO",AG1331="ANEXO I",AY1331&gt;4%),(AI1331-(P1331+L1331-N1331+Q1331)*0.0514)/0.83*(0.5177)*(0.17)-AI1331*0.0514,IF(AND(Y1331="CONSUMO",AG1331="ANEXO II",AY1331&gt;4%),(AI1331-(P1331+L1331-N1331+Q1331)*0.041)/0.83*(0.3295)*(0.17)-AI1331*0.041,IF(AND(Y1331="CONSUMO",AG1331="ANEXO I",AY1331=4%),(AI1331-(P1331+L1331-N1331+Q1331)*0.04)/0.83*(0.5177)*(0.17)-AI1331*0.04,IF(AND(Y1331="CONSUMO",AG1331="ANEXO II",AY1331=4%),(AI1331-(P1331+L1331-N1331+Q1331)*0.04)/0.83*(0.3295)*(0.17)-AI1331*0.04,""))))</f>
        <v/>
      </c>
      <c r="BC1331" s="51" t="str">
        <f aca="false">IF(C1331="","",IF(AND(Y1331="CONSUMO",AC1331="SIM")*OR(AG1331="-",AG1331="BIT"),IF(E1331&lt;&gt;"",(AI1331-(P1331+L1331-N1331+Q1331)*AY1331)/0.83),""))</f>
        <v/>
      </c>
      <c r="BD1331" s="51" t="str">
        <f aca="false">IF(BC1331="","",BC1331*0.17)</f>
        <v/>
      </c>
      <c r="BE1331" s="51" t="str">
        <f aca="false">IF(I1331=6908,0,IF(BC1331="","",BD1331-((P1331+L1331-N1331+Q1331)*AY1331)))</f>
        <v/>
      </c>
      <c r="BF1331" s="53" t="str">
        <f aca="false">IF(B1331="","",IF(OR(B1331="",E1331="Regime Normal"),0,(AI1331-Q1331)*VLOOKUP(R1331,Dados!$X$98:$Y$108,2,0)))</f>
        <v/>
      </c>
      <c r="BG1331" s="54" t="str">
        <f aca="false">IFERROR(VLOOKUP(I1331,Dados!$AC$27:$AD$43,2,0),IF(B1331="","",IF(D1331&lt;&gt;"MT",IF(AND(AC1331="SIM",Y1331="Revenda"),"2403",IF(AND(AC1331="SIM",Y1331="Consumo"),"2407",IF(AND(AC1331="NÃO",Y1331="Revenda"),"2102",IF(AND(AC1331="NÃO",Y1331="Consumo"),"2556",)))),REPLACE(I1331,1,1,1))))</f>
        <v/>
      </c>
    </row>
    <row r="1332" customFormat="false" ht="12.8" hidden="false" customHeight="true" outlineLevel="0" collapsed="false">
      <c r="Y1332" s="45"/>
      <c r="Z1332" s="46" t="str">
        <f aca="false">IF(B1332="","",(IFERROR(VLOOKUP(H1332,Dados!A$3:B$15000,2,0),"Não Encontrado")))</f>
        <v/>
      </c>
      <c r="AA1332" s="46" t="str">
        <f aca="false">IF(B1332="","",(IFERROR(VLOOKUP(G1332,Dados!C$3:E$15000,3,0),"Não Encontrado")))</f>
        <v/>
      </c>
      <c r="AB1332" s="46" t="str">
        <f aca="false">IFERROR(IF(Z1332&lt;&gt;"Não Encontrado",Z1332,IF(AA1332&lt;&gt;"Não Encontrado",AA1332,"")),"")</f>
        <v/>
      </c>
      <c r="AC1332" s="45" t="str">
        <f aca="false">IF(B1332="","",IF(AB1332="","NÃO","SIM"))</f>
        <v/>
      </c>
      <c r="AD1332" s="45" t="str">
        <f aca="false">IFERROR(VLOOKUP(G1332,Dados!$P$3:$R$500,3,0),"")</f>
        <v/>
      </c>
      <c r="AE1332" s="45" t="str">
        <f aca="false">IFERROR(VLOOKUP(G1332,Dados!$K$3:$L$500,2,0),"")</f>
        <v/>
      </c>
      <c r="AF1332" s="45" t="str">
        <f aca="false">IFERROR(VLOOKUP(G1332,Dados!$M$3:$N$500,2,0),"")</f>
        <v/>
      </c>
      <c r="AG1332" s="45" t="str">
        <f aca="false">IF(F1332="","",IF(AND(AD1332="",AE1332="",AF1332=""),"-",IF(AND(AD1332="BIT",AE1332="",AF1332=""),"BIT",IF(AND(AE1332="ANEXO I",AD1332="",AF1332=""),"ANEXO I",IF(AND(AF1332="ANEXO II",AD1332="",AE1332=""),"ANEXO II","Escolher")))))</f>
        <v/>
      </c>
      <c r="AH1332" s="45" t="str">
        <f aca="false">IF(AG1332&lt;&gt;"Pneus","",IFERROR(VLOOKUP(R1332,Dados!$X$2:$Z$5,3,0)*(AI1332-Q1332),VLOOKUP(D1332,Dados!$X$7:$Z$33,3,0)*(AI1332-Q1332)))</f>
        <v/>
      </c>
      <c r="AI1332" s="47" t="str">
        <f aca="false">IF(B1332="","",P1332+Q1332+O1332+M1332+L1332-N1332)</f>
        <v/>
      </c>
      <c r="AJ1332" s="48" t="str">
        <f aca="false">IFERROR(IF(AND(AC1332="SIM",AG1332="-",Y1332="REVENDA"),(AB1332/1+1)*AI1332,IF(AND(AC1332="SIM",AG1332="Pneus",Y1332="REVENDA"),(AB1332/1+1)*(AI1332-AH1332),"")),"")</f>
        <v/>
      </c>
      <c r="AK1332" s="48" t="str">
        <f aca="false">IF(AJ1332="","",AJ1332*17%)</f>
        <v/>
      </c>
      <c r="AL1332" s="48" t="str">
        <f aca="false">IFERROR(IF(AC1332="NÃO","",IF(AK1332="","",IF(E1332="Simples Nacional",BF1332,IF(T1332=0.12,U1332*0.5833337002,IF(T1332=0,AI1332*0.07,U1332))))),"")</f>
        <v/>
      </c>
      <c r="AM1332" s="47" t="str">
        <f aca="false">IFERROR(IF(AC1332="NÃO","",IF(OR(AG1332="-",AG1332="Pneus"),AK1332-AL1332,"")),"")</f>
        <v/>
      </c>
      <c r="AN1332" s="48" t="str">
        <f aca="false">IF(AND(Y1332="REVENDA",AC1332="SIM",AG1332="BIT"),((AB1332/1+1)*AI1332)*0.4117,"")</f>
        <v/>
      </c>
      <c r="AO1332" s="48" t="str">
        <f aca="false">IF(AN1332="","",AN1332*17%)</f>
        <v/>
      </c>
      <c r="AP1332" s="49" t="str">
        <f aca="false">IF(AN1332="","",IF(T1332=0.12,(U1332*0.4117)*0.4117,IF(T1332=0,(AI1332*0.07)*0.4117,U1332*0.4117)))</f>
        <v/>
      </c>
      <c r="AQ1332" s="47" t="str">
        <f aca="false">IF(AN1332="","",AO1332-AP1332)</f>
        <v/>
      </c>
      <c r="AR1332" s="50" t="str">
        <f aca="false">IFERROR(IF(AND(AC1332="SIM",Y1332="REVENDA",LEFT(AG1332,5)="ANEXO")*OR(AE1332="ANEXO I",AF1332="ANEXO II"),VLOOKUP(H1332,Dados!G:I,2,0),""),"INSERIR MVA")</f>
        <v/>
      </c>
      <c r="AS1332" s="48" t="str">
        <f aca="false">IF(LEFT(AG1332,5)="ANEXO",VLOOKUP(AG1332,Dados!$X$111:$Z$112,2,0)*(AI1332-Q1332),"")</f>
        <v/>
      </c>
      <c r="AT1332" s="48" t="str">
        <f aca="false">IFERROR(IF(AR1332="","",(AI1332*AR1332)+AI1332),"INSERIR MVA")</f>
        <v/>
      </c>
      <c r="AU1332" s="48" t="str">
        <f aca="false">IF(AT1332="","",IF(AY1332=0.04,U1332,AS1332*AY1332))</f>
        <v/>
      </c>
      <c r="AV1332" s="47" t="str">
        <f aca="false">IFERROR(IF(AU1332="","",(VLOOKUP(AG1332,Dados!$X$111:$Z$112,3,0)*AT1332*0.17)),"INSERIR MVA")</f>
        <v/>
      </c>
      <c r="AW1332" s="47" t="str">
        <f aca="false">IFERROR(IF(AR1332="","",AV1332-AU1332),"")</f>
        <v/>
      </c>
      <c r="AX1332" s="51" t="str">
        <f aca="false">IFERROR(IF(AC1332="NÃO","",IF(AM1332&lt;&gt;"",AM1332-W1332,IF(AQ1332&lt;&gt;"",AQ1332-W1332,IF(AW1332&lt;&gt;"",AW1332-W1332,"")))),"")</f>
        <v/>
      </c>
      <c r="AY1332" s="46" t="str">
        <f aca="false">IFERROR(IF(ISNA(VLOOKUP(R1332,Dados!$X$2:$Y$5,2,0)),VLOOKUP(D1332,Dados!$X$7:$Y$33,2,0),VLOOKUP(R1332,Dados!$X$2:$Y$5,2,0)),"")</f>
        <v/>
      </c>
      <c r="AZ1332" s="52" t="str">
        <f aca="false">IF(C1332="","",IF(AND(Y1332="CONSUMO",AC1332="NÃO")*OR(AG1332="-",AG1332="BIT"),IF(E1332&lt;&gt;"",(AI1332-(P1332+L1332-N1332+Q1332)*AY1332)/0.83),""))</f>
        <v/>
      </c>
      <c r="BA1332" s="51" t="str">
        <f aca="false">IF(AZ1332="","",AZ1332*0.17-((P1332+L1332-N1332+Q1332)*AY1332))</f>
        <v/>
      </c>
      <c r="BB1332" s="51" t="str">
        <f aca="false">IF(AND(Y1332="CONSUMO",AG1332="ANEXO I",AY1332&gt;4%),(AI1332-(P1332+L1332-N1332+Q1332)*0.0514)/0.83*(0.5177)*(0.17)-AI1332*0.0514,IF(AND(Y1332="CONSUMO",AG1332="ANEXO II",AY1332&gt;4%),(AI1332-(P1332+L1332-N1332+Q1332)*0.041)/0.83*(0.3295)*(0.17)-AI1332*0.041,IF(AND(Y1332="CONSUMO",AG1332="ANEXO I",AY1332=4%),(AI1332-(P1332+L1332-N1332+Q1332)*0.04)/0.83*(0.5177)*(0.17)-AI1332*0.04,IF(AND(Y1332="CONSUMO",AG1332="ANEXO II",AY1332=4%),(AI1332-(P1332+L1332-N1332+Q1332)*0.04)/0.83*(0.3295)*(0.17)-AI1332*0.04,""))))</f>
        <v/>
      </c>
      <c r="BC1332" s="51" t="str">
        <f aca="false">IF(C1332="","",IF(AND(Y1332="CONSUMO",AC1332="SIM")*OR(AG1332="-",AG1332="BIT"),IF(E1332&lt;&gt;"",(AI1332-(P1332+L1332-N1332+Q1332)*AY1332)/0.83),""))</f>
        <v/>
      </c>
      <c r="BD1332" s="51" t="str">
        <f aca="false">IF(BC1332="","",BC1332*0.17)</f>
        <v/>
      </c>
      <c r="BE1332" s="51" t="str">
        <f aca="false">IF(I1332=6908,0,IF(BC1332="","",BD1332-((P1332+L1332-N1332+Q1332)*AY1332)))</f>
        <v/>
      </c>
      <c r="BF1332" s="53" t="str">
        <f aca="false">IF(B1332="","",IF(OR(B1332="",E1332="Regime Normal"),0,(AI1332-Q1332)*VLOOKUP(R1332,Dados!$X$98:$Y$108,2,0)))</f>
        <v/>
      </c>
      <c r="BG1332" s="54" t="str">
        <f aca="false">IFERROR(VLOOKUP(I1332,Dados!$AC$27:$AD$43,2,0),IF(B1332="","",IF(D1332&lt;&gt;"MT",IF(AND(AC1332="SIM",Y1332="Revenda"),"2403",IF(AND(AC1332="SIM",Y1332="Consumo"),"2407",IF(AND(AC1332="NÃO",Y1332="Revenda"),"2102",IF(AND(AC1332="NÃO",Y1332="Consumo"),"2556",)))),REPLACE(I1332,1,1,1))))</f>
        <v/>
      </c>
    </row>
    <row r="1333" customFormat="false" ht="12.8" hidden="false" customHeight="true" outlineLevel="0" collapsed="false">
      <c r="Y1333" s="45"/>
      <c r="Z1333" s="46" t="str">
        <f aca="false">IF(B1333="","",(IFERROR(VLOOKUP(H1333,Dados!A$3:B$15000,2,0),"Não Encontrado")))</f>
        <v/>
      </c>
      <c r="AA1333" s="46" t="str">
        <f aca="false">IF(B1333="","",(IFERROR(VLOOKUP(G1333,Dados!C$3:E$15000,3,0),"Não Encontrado")))</f>
        <v/>
      </c>
      <c r="AB1333" s="46" t="str">
        <f aca="false">IFERROR(IF(Z1333&lt;&gt;"Não Encontrado",Z1333,IF(AA1333&lt;&gt;"Não Encontrado",AA1333,"")),"")</f>
        <v/>
      </c>
      <c r="AC1333" s="45" t="str">
        <f aca="false">IF(B1333="","",IF(AB1333="","NÃO","SIM"))</f>
        <v/>
      </c>
      <c r="AD1333" s="45" t="str">
        <f aca="false">IFERROR(VLOOKUP(G1333,Dados!$P$3:$R$500,3,0),"")</f>
        <v/>
      </c>
      <c r="AE1333" s="45" t="str">
        <f aca="false">IFERROR(VLOOKUP(G1333,Dados!$K$3:$L$500,2,0),"")</f>
        <v/>
      </c>
      <c r="AF1333" s="45" t="str">
        <f aca="false">IFERROR(VLOOKUP(G1333,Dados!$M$3:$N$500,2,0),"")</f>
        <v/>
      </c>
      <c r="AG1333" s="45" t="str">
        <f aca="false">IF(F1333="","",IF(AND(AD1333="",AE1333="",AF1333=""),"-",IF(AND(AD1333="BIT",AE1333="",AF1333=""),"BIT",IF(AND(AE1333="ANEXO I",AD1333="",AF1333=""),"ANEXO I",IF(AND(AF1333="ANEXO II",AD1333="",AE1333=""),"ANEXO II","Escolher")))))</f>
        <v/>
      </c>
      <c r="AH1333" s="45" t="str">
        <f aca="false">IF(AG1333&lt;&gt;"Pneus","",IFERROR(VLOOKUP(R1333,Dados!$X$2:$Z$5,3,0)*(AI1333-Q1333),VLOOKUP(D1333,Dados!$X$7:$Z$33,3,0)*(AI1333-Q1333)))</f>
        <v/>
      </c>
      <c r="AI1333" s="47" t="str">
        <f aca="false">IF(B1333="","",P1333+Q1333+O1333+M1333+L1333-N1333)</f>
        <v/>
      </c>
      <c r="AJ1333" s="48" t="str">
        <f aca="false">IFERROR(IF(AND(AC1333="SIM",AG1333="-",Y1333="REVENDA"),(AB1333/1+1)*AI1333,IF(AND(AC1333="SIM",AG1333="Pneus",Y1333="REVENDA"),(AB1333/1+1)*(AI1333-AH1333),"")),"")</f>
        <v/>
      </c>
      <c r="AK1333" s="48" t="str">
        <f aca="false">IF(AJ1333="","",AJ1333*17%)</f>
        <v/>
      </c>
      <c r="AL1333" s="48" t="str">
        <f aca="false">IFERROR(IF(AC1333="NÃO","",IF(AK1333="","",IF(E1333="Simples Nacional",BF1333,IF(T1333=0.12,U1333*0.5833337002,IF(T1333=0,AI1333*0.07,U1333))))),"")</f>
        <v/>
      </c>
      <c r="AM1333" s="47" t="str">
        <f aca="false">IFERROR(IF(AC1333="NÃO","",IF(OR(AG1333="-",AG1333="Pneus"),AK1333-AL1333,"")),"")</f>
        <v/>
      </c>
      <c r="AN1333" s="48" t="str">
        <f aca="false">IF(AND(Y1333="REVENDA",AC1333="SIM",AG1333="BIT"),((AB1333/1+1)*AI1333)*0.4117,"")</f>
        <v/>
      </c>
      <c r="AO1333" s="48" t="str">
        <f aca="false">IF(AN1333="","",AN1333*17%)</f>
        <v/>
      </c>
      <c r="AP1333" s="49" t="str">
        <f aca="false">IF(AN1333="","",IF(T1333=0.12,(U1333*0.4117)*0.4117,IF(T1333=0,(AI1333*0.07)*0.4117,U1333*0.4117)))</f>
        <v/>
      </c>
      <c r="AQ1333" s="47" t="str">
        <f aca="false">IF(AN1333="","",AO1333-AP1333)</f>
        <v/>
      </c>
      <c r="AR1333" s="50" t="str">
        <f aca="false">IFERROR(IF(AND(AC1333="SIM",Y1333="REVENDA",LEFT(AG1333,5)="ANEXO")*OR(AE1333="ANEXO I",AF1333="ANEXO II"),VLOOKUP(H1333,Dados!G:I,2,0),""),"INSERIR MVA")</f>
        <v/>
      </c>
      <c r="AS1333" s="48" t="str">
        <f aca="false">IF(LEFT(AG1333,5)="ANEXO",VLOOKUP(AG1333,Dados!$X$111:$Z$112,2,0)*(AI1333-Q1333),"")</f>
        <v/>
      </c>
      <c r="AT1333" s="48" t="str">
        <f aca="false">IFERROR(IF(AR1333="","",(AI1333*AR1333)+AI1333),"INSERIR MVA")</f>
        <v/>
      </c>
      <c r="AU1333" s="48" t="str">
        <f aca="false">IF(AT1333="","",IF(AY1333=0.04,U1333,AS1333*AY1333))</f>
        <v/>
      </c>
      <c r="AV1333" s="47" t="str">
        <f aca="false">IFERROR(IF(AU1333="","",(VLOOKUP(AG1333,Dados!$X$111:$Z$112,3,0)*AT1333*0.17)),"INSERIR MVA")</f>
        <v/>
      </c>
      <c r="AW1333" s="47" t="str">
        <f aca="false">IFERROR(IF(AR1333="","",AV1333-AU1333),"")</f>
        <v/>
      </c>
      <c r="AX1333" s="51" t="str">
        <f aca="false">IFERROR(IF(AC1333="NÃO","",IF(AM1333&lt;&gt;"",AM1333-W1333,IF(AQ1333&lt;&gt;"",AQ1333-W1333,IF(AW1333&lt;&gt;"",AW1333-W1333,"")))),"")</f>
        <v/>
      </c>
      <c r="AY1333" s="46" t="str">
        <f aca="false">IFERROR(IF(ISNA(VLOOKUP(R1333,Dados!$X$2:$Y$5,2,0)),VLOOKUP(D1333,Dados!$X$7:$Y$33,2,0),VLOOKUP(R1333,Dados!$X$2:$Y$5,2,0)),"")</f>
        <v/>
      </c>
      <c r="AZ1333" s="52" t="str">
        <f aca="false">IF(C1333="","",IF(AND(Y1333="CONSUMO",AC1333="NÃO")*OR(AG1333="-",AG1333="BIT"),IF(E1333&lt;&gt;"",(AI1333-(P1333+L1333-N1333+Q1333)*AY1333)/0.83),""))</f>
        <v/>
      </c>
      <c r="BA1333" s="51" t="str">
        <f aca="false">IF(AZ1333="","",AZ1333*0.17-((P1333+L1333-N1333+Q1333)*AY1333))</f>
        <v/>
      </c>
      <c r="BB1333" s="51" t="str">
        <f aca="false">IF(AND(Y1333="CONSUMO",AG1333="ANEXO I",AY1333&gt;4%),(AI1333-(P1333+L1333-N1333+Q1333)*0.0514)/0.83*(0.5177)*(0.17)-AI1333*0.0514,IF(AND(Y1333="CONSUMO",AG1333="ANEXO II",AY1333&gt;4%),(AI1333-(P1333+L1333-N1333+Q1333)*0.041)/0.83*(0.3295)*(0.17)-AI1333*0.041,IF(AND(Y1333="CONSUMO",AG1333="ANEXO I",AY1333=4%),(AI1333-(P1333+L1333-N1333+Q1333)*0.04)/0.83*(0.5177)*(0.17)-AI1333*0.04,IF(AND(Y1333="CONSUMO",AG1333="ANEXO II",AY1333=4%),(AI1333-(P1333+L1333-N1333+Q1333)*0.04)/0.83*(0.3295)*(0.17)-AI1333*0.04,""))))</f>
        <v/>
      </c>
      <c r="BC1333" s="51" t="str">
        <f aca="false">IF(C1333="","",IF(AND(Y1333="CONSUMO",AC1333="SIM")*OR(AG1333="-",AG1333="BIT"),IF(E1333&lt;&gt;"",(AI1333-(P1333+L1333-N1333+Q1333)*AY1333)/0.83),""))</f>
        <v/>
      </c>
      <c r="BD1333" s="51" t="str">
        <f aca="false">IF(BC1333="","",BC1333*0.17)</f>
        <v/>
      </c>
      <c r="BE1333" s="51" t="str">
        <f aca="false">IF(I1333=6908,0,IF(BC1333="","",BD1333-((P1333+L1333-N1333+Q1333)*AY1333)))</f>
        <v/>
      </c>
      <c r="BF1333" s="53" t="str">
        <f aca="false">IF(B1333="","",IF(OR(B1333="",E1333="Regime Normal"),0,(AI1333-Q1333)*VLOOKUP(R1333,Dados!$X$98:$Y$108,2,0)))</f>
        <v/>
      </c>
      <c r="BG1333" s="54" t="str">
        <f aca="false">IFERROR(VLOOKUP(I1333,Dados!$AC$27:$AD$43,2,0),IF(B1333="","",IF(D1333&lt;&gt;"MT",IF(AND(AC1333="SIM",Y1333="Revenda"),"2403",IF(AND(AC1333="SIM",Y1333="Consumo"),"2407",IF(AND(AC1333="NÃO",Y1333="Revenda"),"2102",IF(AND(AC1333="NÃO",Y1333="Consumo"),"2556",)))),REPLACE(I1333,1,1,1))))</f>
        <v/>
      </c>
    </row>
    <row r="1334" customFormat="false" ht="12.8" hidden="false" customHeight="true" outlineLevel="0" collapsed="false">
      <c r="Y1334" s="45"/>
      <c r="Z1334" s="46" t="str">
        <f aca="false">IF(B1334="","",(IFERROR(VLOOKUP(H1334,Dados!A$3:B$15000,2,0),"Não Encontrado")))</f>
        <v/>
      </c>
      <c r="AA1334" s="46" t="str">
        <f aca="false">IF(B1334="","",(IFERROR(VLOOKUP(G1334,Dados!C$3:E$15000,3,0),"Não Encontrado")))</f>
        <v/>
      </c>
      <c r="AB1334" s="46" t="str">
        <f aca="false">IFERROR(IF(Z1334&lt;&gt;"Não Encontrado",Z1334,IF(AA1334&lt;&gt;"Não Encontrado",AA1334,"")),"")</f>
        <v/>
      </c>
      <c r="AC1334" s="45" t="str">
        <f aca="false">IF(B1334="","",IF(AB1334="","NÃO","SIM"))</f>
        <v/>
      </c>
      <c r="AD1334" s="45" t="str">
        <f aca="false">IFERROR(VLOOKUP(G1334,Dados!$P$3:$R$500,3,0),"")</f>
        <v/>
      </c>
      <c r="AE1334" s="45" t="str">
        <f aca="false">IFERROR(VLOOKUP(G1334,Dados!$K$3:$L$500,2,0),"")</f>
        <v/>
      </c>
      <c r="AF1334" s="45" t="str">
        <f aca="false">IFERROR(VLOOKUP(G1334,Dados!$M$3:$N$500,2,0),"")</f>
        <v/>
      </c>
      <c r="AG1334" s="45" t="str">
        <f aca="false">IF(F1334="","",IF(AND(AD1334="",AE1334="",AF1334=""),"-",IF(AND(AD1334="BIT",AE1334="",AF1334=""),"BIT",IF(AND(AE1334="ANEXO I",AD1334="",AF1334=""),"ANEXO I",IF(AND(AF1334="ANEXO II",AD1334="",AE1334=""),"ANEXO II","Escolher")))))</f>
        <v/>
      </c>
      <c r="AH1334" s="45" t="str">
        <f aca="false">IF(AG1334&lt;&gt;"Pneus","",IFERROR(VLOOKUP(R1334,Dados!$X$2:$Z$5,3,0)*(AI1334-Q1334),VLOOKUP(D1334,Dados!$X$7:$Z$33,3,0)*(AI1334-Q1334)))</f>
        <v/>
      </c>
      <c r="AI1334" s="47" t="str">
        <f aca="false">IF(B1334="","",P1334+Q1334+O1334+M1334+L1334-N1334)</f>
        <v/>
      </c>
      <c r="AJ1334" s="48" t="str">
        <f aca="false">IFERROR(IF(AND(AC1334="SIM",AG1334="-",Y1334="REVENDA"),(AB1334/1+1)*AI1334,IF(AND(AC1334="SIM",AG1334="Pneus",Y1334="REVENDA"),(AB1334/1+1)*(AI1334-AH1334),"")),"")</f>
        <v/>
      </c>
      <c r="AK1334" s="48" t="str">
        <f aca="false">IF(AJ1334="","",AJ1334*17%)</f>
        <v/>
      </c>
      <c r="AL1334" s="48" t="str">
        <f aca="false">IFERROR(IF(AC1334="NÃO","",IF(AK1334="","",IF(E1334="Simples Nacional",BF1334,IF(T1334=0.12,U1334*0.5833337002,IF(T1334=0,AI1334*0.07,U1334))))),"")</f>
        <v/>
      </c>
      <c r="AM1334" s="47" t="str">
        <f aca="false">IFERROR(IF(AC1334="NÃO","",IF(OR(AG1334="-",AG1334="Pneus"),AK1334-AL1334,"")),"")</f>
        <v/>
      </c>
      <c r="AN1334" s="48" t="str">
        <f aca="false">IF(AND(Y1334="REVENDA",AC1334="SIM",AG1334="BIT"),((AB1334/1+1)*AI1334)*0.4117,"")</f>
        <v/>
      </c>
      <c r="AO1334" s="48" t="str">
        <f aca="false">IF(AN1334="","",AN1334*17%)</f>
        <v/>
      </c>
      <c r="AP1334" s="49" t="str">
        <f aca="false">IF(AN1334="","",IF(T1334=0.12,(U1334*0.4117)*0.4117,IF(T1334=0,(AI1334*0.07)*0.4117,U1334*0.4117)))</f>
        <v/>
      </c>
      <c r="AQ1334" s="47" t="str">
        <f aca="false">IF(AN1334="","",AO1334-AP1334)</f>
        <v/>
      </c>
      <c r="AR1334" s="50" t="str">
        <f aca="false">IFERROR(IF(AND(AC1334="SIM",Y1334="REVENDA",LEFT(AG1334,5)="ANEXO")*OR(AE1334="ANEXO I",AF1334="ANEXO II"),VLOOKUP(H1334,Dados!G:I,2,0),""),"INSERIR MVA")</f>
        <v/>
      </c>
      <c r="AS1334" s="48" t="str">
        <f aca="false">IF(LEFT(AG1334,5)="ANEXO",VLOOKUP(AG1334,Dados!$X$111:$Z$112,2,0)*(AI1334-Q1334),"")</f>
        <v/>
      </c>
      <c r="AT1334" s="48" t="str">
        <f aca="false">IFERROR(IF(AR1334="","",(AI1334*AR1334)+AI1334),"INSERIR MVA")</f>
        <v/>
      </c>
      <c r="AU1334" s="48" t="str">
        <f aca="false">IF(AT1334="","",IF(AY1334=0.04,U1334,AS1334*AY1334))</f>
        <v/>
      </c>
      <c r="AV1334" s="47" t="str">
        <f aca="false">IFERROR(IF(AU1334="","",(VLOOKUP(AG1334,Dados!$X$111:$Z$112,3,0)*AT1334*0.17)),"INSERIR MVA")</f>
        <v/>
      </c>
      <c r="AW1334" s="47" t="str">
        <f aca="false">IFERROR(IF(AR1334="","",AV1334-AU1334),"")</f>
        <v/>
      </c>
      <c r="AX1334" s="51" t="str">
        <f aca="false">IFERROR(IF(AC1334="NÃO","",IF(AM1334&lt;&gt;"",AM1334-W1334,IF(AQ1334&lt;&gt;"",AQ1334-W1334,IF(AW1334&lt;&gt;"",AW1334-W1334,"")))),"")</f>
        <v/>
      </c>
      <c r="AY1334" s="46" t="str">
        <f aca="false">IFERROR(IF(ISNA(VLOOKUP(R1334,Dados!$X$2:$Y$5,2,0)),VLOOKUP(D1334,Dados!$X$7:$Y$33,2,0),VLOOKUP(R1334,Dados!$X$2:$Y$5,2,0)),"")</f>
        <v/>
      </c>
      <c r="AZ1334" s="52" t="str">
        <f aca="false">IF(C1334="","",IF(AND(Y1334="CONSUMO",AC1334="NÃO")*OR(AG1334="-",AG1334="BIT"),IF(E1334&lt;&gt;"",(AI1334-(P1334+L1334-N1334+Q1334)*AY1334)/0.83),""))</f>
        <v/>
      </c>
      <c r="BA1334" s="51" t="str">
        <f aca="false">IF(AZ1334="","",AZ1334*0.17-((P1334+L1334-N1334+Q1334)*AY1334))</f>
        <v/>
      </c>
      <c r="BB1334" s="51" t="str">
        <f aca="false">IF(AND(Y1334="CONSUMO",AG1334="ANEXO I",AY1334&gt;4%),(AI1334-(P1334+L1334-N1334+Q1334)*0.0514)/0.83*(0.5177)*(0.17)-AI1334*0.0514,IF(AND(Y1334="CONSUMO",AG1334="ANEXO II",AY1334&gt;4%),(AI1334-(P1334+L1334-N1334+Q1334)*0.041)/0.83*(0.3295)*(0.17)-AI1334*0.041,IF(AND(Y1334="CONSUMO",AG1334="ANEXO I",AY1334=4%),(AI1334-(P1334+L1334-N1334+Q1334)*0.04)/0.83*(0.5177)*(0.17)-AI1334*0.04,IF(AND(Y1334="CONSUMO",AG1334="ANEXO II",AY1334=4%),(AI1334-(P1334+L1334-N1334+Q1334)*0.04)/0.83*(0.3295)*(0.17)-AI1334*0.04,""))))</f>
        <v/>
      </c>
      <c r="BC1334" s="51" t="str">
        <f aca="false">IF(C1334="","",IF(AND(Y1334="CONSUMO",AC1334="SIM")*OR(AG1334="-",AG1334="BIT"),IF(E1334&lt;&gt;"",(AI1334-(P1334+L1334-N1334+Q1334)*AY1334)/0.83),""))</f>
        <v/>
      </c>
      <c r="BD1334" s="51" t="str">
        <f aca="false">IF(BC1334="","",BC1334*0.17)</f>
        <v/>
      </c>
      <c r="BE1334" s="51" t="str">
        <f aca="false">IF(I1334=6908,0,IF(BC1334="","",BD1334-((P1334+L1334-N1334+Q1334)*AY1334)))</f>
        <v/>
      </c>
      <c r="BF1334" s="53" t="str">
        <f aca="false">IF(B1334="","",IF(OR(B1334="",E1334="Regime Normal"),0,(AI1334-Q1334)*VLOOKUP(R1334,Dados!$X$98:$Y$108,2,0)))</f>
        <v/>
      </c>
      <c r="BG1334" s="54" t="str">
        <f aca="false">IFERROR(VLOOKUP(I1334,Dados!$AC$27:$AD$43,2,0),IF(B1334="","",IF(D1334&lt;&gt;"MT",IF(AND(AC1334="SIM",Y1334="Revenda"),"2403",IF(AND(AC1334="SIM",Y1334="Consumo"),"2407",IF(AND(AC1334="NÃO",Y1334="Revenda"),"2102",IF(AND(AC1334="NÃO",Y1334="Consumo"),"2556",)))),REPLACE(I1334,1,1,1))))</f>
        <v/>
      </c>
    </row>
    <row r="1335" customFormat="false" ht="12.8" hidden="false" customHeight="true" outlineLevel="0" collapsed="false">
      <c r="Y1335" s="45"/>
      <c r="Z1335" s="46" t="str">
        <f aca="false">IF(B1335="","",(IFERROR(VLOOKUP(H1335,Dados!A$3:B$15000,2,0),"Não Encontrado")))</f>
        <v/>
      </c>
      <c r="AA1335" s="46" t="str">
        <f aca="false">IF(B1335="","",(IFERROR(VLOOKUP(G1335,Dados!C$3:E$15000,3,0),"Não Encontrado")))</f>
        <v/>
      </c>
      <c r="AB1335" s="46" t="str">
        <f aca="false">IFERROR(IF(Z1335&lt;&gt;"Não Encontrado",Z1335,IF(AA1335&lt;&gt;"Não Encontrado",AA1335,"")),"")</f>
        <v/>
      </c>
      <c r="AC1335" s="45" t="str">
        <f aca="false">IF(B1335="","",IF(AB1335="","NÃO","SIM"))</f>
        <v/>
      </c>
      <c r="AD1335" s="45" t="str">
        <f aca="false">IFERROR(VLOOKUP(G1335,Dados!$P$3:$R$500,3,0),"")</f>
        <v/>
      </c>
      <c r="AE1335" s="45" t="str">
        <f aca="false">IFERROR(VLOOKUP(G1335,Dados!$K$3:$L$500,2,0),"")</f>
        <v/>
      </c>
      <c r="AF1335" s="45" t="str">
        <f aca="false">IFERROR(VLOOKUP(G1335,Dados!$M$3:$N$500,2,0),"")</f>
        <v/>
      </c>
      <c r="AG1335" s="45" t="str">
        <f aca="false">IF(F1335="","",IF(AND(AD1335="",AE1335="",AF1335=""),"-",IF(AND(AD1335="BIT",AE1335="",AF1335=""),"BIT",IF(AND(AE1335="ANEXO I",AD1335="",AF1335=""),"ANEXO I",IF(AND(AF1335="ANEXO II",AD1335="",AE1335=""),"ANEXO II","Escolher")))))</f>
        <v/>
      </c>
      <c r="AH1335" s="45" t="str">
        <f aca="false">IF(AG1335&lt;&gt;"Pneus","",IFERROR(VLOOKUP(R1335,Dados!$X$2:$Z$5,3,0)*(AI1335-Q1335),VLOOKUP(D1335,Dados!$X$7:$Z$33,3,0)*(AI1335-Q1335)))</f>
        <v/>
      </c>
      <c r="AI1335" s="47" t="str">
        <f aca="false">IF(B1335="","",P1335+Q1335+O1335+M1335+L1335-N1335)</f>
        <v/>
      </c>
      <c r="AJ1335" s="48" t="str">
        <f aca="false">IFERROR(IF(AND(AC1335="SIM",AG1335="-",Y1335="REVENDA"),(AB1335/1+1)*AI1335,IF(AND(AC1335="SIM",AG1335="Pneus",Y1335="REVENDA"),(AB1335/1+1)*(AI1335-AH1335),"")),"")</f>
        <v/>
      </c>
      <c r="AK1335" s="48" t="str">
        <f aca="false">IF(AJ1335="","",AJ1335*17%)</f>
        <v/>
      </c>
      <c r="AL1335" s="48" t="str">
        <f aca="false">IFERROR(IF(AC1335="NÃO","",IF(AK1335="","",IF(E1335="Simples Nacional",BF1335,IF(T1335=0.12,U1335*0.5833337002,IF(T1335=0,AI1335*0.07,U1335))))),"")</f>
        <v/>
      </c>
      <c r="AM1335" s="47" t="str">
        <f aca="false">IFERROR(IF(AC1335="NÃO","",IF(OR(AG1335="-",AG1335="Pneus"),AK1335-AL1335,"")),"")</f>
        <v/>
      </c>
      <c r="AN1335" s="48" t="str">
        <f aca="false">IF(AND(Y1335="REVENDA",AC1335="SIM",AG1335="BIT"),((AB1335/1+1)*AI1335)*0.4117,"")</f>
        <v/>
      </c>
      <c r="AO1335" s="48" t="str">
        <f aca="false">IF(AN1335="","",AN1335*17%)</f>
        <v/>
      </c>
      <c r="AP1335" s="49" t="str">
        <f aca="false">IF(AN1335="","",IF(T1335=0.12,(U1335*0.4117)*0.4117,IF(T1335=0,(AI1335*0.07)*0.4117,U1335*0.4117)))</f>
        <v/>
      </c>
      <c r="AQ1335" s="47" t="str">
        <f aca="false">IF(AN1335="","",AO1335-AP1335)</f>
        <v/>
      </c>
      <c r="AR1335" s="50" t="str">
        <f aca="false">IFERROR(IF(AND(AC1335="SIM",Y1335="REVENDA",LEFT(AG1335,5)="ANEXO")*OR(AE1335="ANEXO I",AF1335="ANEXO II"),VLOOKUP(H1335,Dados!G:I,2,0),""),"INSERIR MVA")</f>
        <v/>
      </c>
      <c r="AS1335" s="48" t="str">
        <f aca="false">IF(LEFT(AG1335,5)="ANEXO",VLOOKUP(AG1335,Dados!$X$111:$Z$112,2,0)*(AI1335-Q1335),"")</f>
        <v/>
      </c>
      <c r="AT1335" s="48" t="str">
        <f aca="false">IFERROR(IF(AR1335="","",(AI1335*AR1335)+AI1335),"INSERIR MVA")</f>
        <v/>
      </c>
      <c r="AU1335" s="48" t="str">
        <f aca="false">IF(AT1335="","",IF(AY1335=0.04,U1335,AS1335*AY1335))</f>
        <v/>
      </c>
      <c r="AV1335" s="47" t="str">
        <f aca="false">IFERROR(IF(AU1335="","",(VLOOKUP(AG1335,Dados!$X$111:$Z$112,3,0)*AT1335*0.17)),"INSERIR MVA")</f>
        <v/>
      </c>
      <c r="AW1335" s="47" t="str">
        <f aca="false">IFERROR(IF(AR1335="","",AV1335-AU1335),"")</f>
        <v/>
      </c>
      <c r="AX1335" s="51" t="str">
        <f aca="false">IFERROR(IF(AC1335="NÃO","",IF(AM1335&lt;&gt;"",AM1335-W1335,IF(AQ1335&lt;&gt;"",AQ1335-W1335,IF(AW1335&lt;&gt;"",AW1335-W1335,"")))),"")</f>
        <v/>
      </c>
      <c r="AY1335" s="46" t="str">
        <f aca="false">IFERROR(IF(ISNA(VLOOKUP(R1335,Dados!$X$2:$Y$5,2,0)),VLOOKUP(D1335,Dados!$X$7:$Y$33,2,0),VLOOKUP(R1335,Dados!$X$2:$Y$5,2,0)),"")</f>
        <v/>
      </c>
      <c r="AZ1335" s="52" t="str">
        <f aca="false">IF(C1335="","",IF(AND(Y1335="CONSUMO",AC1335="NÃO")*OR(AG1335="-",AG1335="BIT"),IF(E1335&lt;&gt;"",(AI1335-(P1335+L1335-N1335+Q1335)*AY1335)/0.83),""))</f>
        <v/>
      </c>
      <c r="BA1335" s="51" t="str">
        <f aca="false">IF(AZ1335="","",AZ1335*0.17-((P1335+L1335-N1335+Q1335)*AY1335))</f>
        <v/>
      </c>
      <c r="BB1335" s="51" t="str">
        <f aca="false">IF(AND(Y1335="CONSUMO",AG1335="ANEXO I",AY1335&gt;4%),(AI1335-(P1335+L1335-N1335+Q1335)*0.0514)/0.83*(0.5177)*(0.17)-AI1335*0.0514,IF(AND(Y1335="CONSUMO",AG1335="ANEXO II",AY1335&gt;4%),(AI1335-(P1335+L1335-N1335+Q1335)*0.041)/0.83*(0.3295)*(0.17)-AI1335*0.041,IF(AND(Y1335="CONSUMO",AG1335="ANEXO I",AY1335=4%),(AI1335-(P1335+L1335-N1335+Q1335)*0.04)/0.83*(0.5177)*(0.17)-AI1335*0.04,IF(AND(Y1335="CONSUMO",AG1335="ANEXO II",AY1335=4%),(AI1335-(P1335+L1335-N1335+Q1335)*0.04)/0.83*(0.3295)*(0.17)-AI1335*0.04,""))))</f>
        <v/>
      </c>
      <c r="BC1335" s="51" t="str">
        <f aca="false">IF(C1335="","",IF(AND(Y1335="CONSUMO",AC1335="SIM")*OR(AG1335="-",AG1335="BIT"),IF(E1335&lt;&gt;"",(AI1335-(P1335+L1335-N1335+Q1335)*AY1335)/0.83),""))</f>
        <v/>
      </c>
      <c r="BD1335" s="51" t="str">
        <f aca="false">IF(BC1335="","",BC1335*0.17)</f>
        <v/>
      </c>
      <c r="BE1335" s="51" t="str">
        <f aca="false">IF(I1335=6908,0,IF(BC1335="","",BD1335-((P1335+L1335-N1335+Q1335)*AY1335)))</f>
        <v/>
      </c>
      <c r="BF1335" s="53" t="str">
        <f aca="false">IF(B1335="","",IF(OR(B1335="",E1335="Regime Normal"),0,(AI1335-Q1335)*VLOOKUP(R1335,Dados!$X$98:$Y$108,2,0)))</f>
        <v/>
      </c>
      <c r="BG1335" s="54" t="str">
        <f aca="false">IFERROR(VLOOKUP(I1335,Dados!$AC$27:$AD$43,2,0),IF(B1335="","",IF(D1335&lt;&gt;"MT",IF(AND(AC1335="SIM",Y1335="Revenda"),"2403",IF(AND(AC1335="SIM",Y1335="Consumo"),"2407",IF(AND(AC1335="NÃO",Y1335="Revenda"),"2102",IF(AND(AC1335="NÃO",Y1335="Consumo"),"2556",)))),REPLACE(I1335,1,1,1))))</f>
        <v/>
      </c>
    </row>
    <row r="1336" customFormat="false" ht="12.8" hidden="false" customHeight="true" outlineLevel="0" collapsed="false">
      <c r="Y1336" s="45"/>
      <c r="Z1336" s="46" t="str">
        <f aca="false">IF(B1336="","",(IFERROR(VLOOKUP(H1336,Dados!A$3:B$15000,2,0),"Não Encontrado")))</f>
        <v/>
      </c>
      <c r="AA1336" s="46" t="str">
        <f aca="false">IF(B1336="","",(IFERROR(VLOOKUP(G1336,Dados!C$3:E$15000,3,0),"Não Encontrado")))</f>
        <v/>
      </c>
      <c r="AB1336" s="46" t="str">
        <f aca="false">IFERROR(IF(Z1336&lt;&gt;"Não Encontrado",Z1336,IF(AA1336&lt;&gt;"Não Encontrado",AA1336,"")),"")</f>
        <v/>
      </c>
      <c r="AC1336" s="45" t="str">
        <f aca="false">IF(B1336="","",IF(AB1336="","NÃO","SIM"))</f>
        <v/>
      </c>
      <c r="AD1336" s="45" t="str">
        <f aca="false">IFERROR(VLOOKUP(G1336,Dados!$P$3:$R$500,3,0),"")</f>
        <v/>
      </c>
      <c r="AE1336" s="45" t="str">
        <f aca="false">IFERROR(VLOOKUP(G1336,Dados!$K$3:$L$500,2,0),"")</f>
        <v/>
      </c>
      <c r="AF1336" s="45" t="str">
        <f aca="false">IFERROR(VLOOKUP(G1336,Dados!$M$3:$N$500,2,0),"")</f>
        <v/>
      </c>
      <c r="AG1336" s="45" t="str">
        <f aca="false">IF(F1336="","",IF(AND(AD1336="",AE1336="",AF1336=""),"-",IF(AND(AD1336="BIT",AE1336="",AF1336=""),"BIT",IF(AND(AE1336="ANEXO I",AD1336="",AF1336=""),"ANEXO I",IF(AND(AF1336="ANEXO II",AD1336="",AE1336=""),"ANEXO II","Escolher")))))</f>
        <v/>
      </c>
      <c r="AH1336" s="45" t="str">
        <f aca="false">IF(AG1336&lt;&gt;"Pneus","",IFERROR(VLOOKUP(R1336,Dados!$X$2:$Z$5,3,0)*(AI1336-Q1336),VLOOKUP(D1336,Dados!$X$7:$Z$33,3,0)*(AI1336-Q1336)))</f>
        <v/>
      </c>
      <c r="AI1336" s="47" t="str">
        <f aca="false">IF(B1336="","",P1336+Q1336+O1336+M1336+L1336-N1336)</f>
        <v/>
      </c>
      <c r="AJ1336" s="48" t="str">
        <f aca="false">IFERROR(IF(AND(AC1336="SIM",AG1336="-",Y1336="REVENDA"),(AB1336/1+1)*AI1336,IF(AND(AC1336="SIM",AG1336="Pneus",Y1336="REVENDA"),(AB1336/1+1)*(AI1336-AH1336),"")),"")</f>
        <v/>
      </c>
      <c r="AK1336" s="48" t="str">
        <f aca="false">IF(AJ1336="","",AJ1336*17%)</f>
        <v/>
      </c>
      <c r="AL1336" s="48" t="str">
        <f aca="false">IFERROR(IF(AC1336="NÃO","",IF(AK1336="","",IF(E1336="Simples Nacional",BF1336,IF(T1336=0.12,U1336*0.5833337002,IF(T1336=0,AI1336*0.07,U1336))))),"")</f>
        <v/>
      </c>
      <c r="AM1336" s="47" t="str">
        <f aca="false">IFERROR(IF(AC1336="NÃO","",IF(OR(AG1336="-",AG1336="Pneus"),AK1336-AL1336,"")),"")</f>
        <v/>
      </c>
      <c r="AN1336" s="48" t="str">
        <f aca="false">IF(AND(Y1336="REVENDA",AC1336="SIM",AG1336="BIT"),((AB1336/1+1)*AI1336)*0.4117,"")</f>
        <v/>
      </c>
      <c r="AO1336" s="48" t="str">
        <f aca="false">IF(AN1336="","",AN1336*17%)</f>
        <v/>
      </c>
      <c r="AP1336" s="49" t="str">
        <f aca="false">IF(AN1336="","",IF(T1336=0.12,(U1336*0.4117)*0.4117,IF(T1336=0,(AI1336*0.07)*0.4117,U1336*0.4117)))</f>
        <v/>
      </c>
      <c r="AQ1336" s="47" t="str">
        <f aca="false">IF(AN1336="","",AO1336-AP1336)</f>
        <v/>
      </c>
      <c r="AR1336" s="50" t="str">
        <f aca="false">IFERROR(IF(AND(AC1336="SIM",Y1336="REVENDA",LEFT(AG1336,5)="ANEXO")*OR(AE1336="ANEXO I",AF1336="ANEXO II"),VLOOKUP(H1336,Dados!G:I,2,0),""),"INSERIR MVA")</f>
        <v/>
      </c>
      <c r="AS1336" s="48" t="str">
        <f aca="false">IF(LEFT(AG1336,5)="ANEXO",VLOOKUP(AG1336,Dados!$X$111:$Z$112,2,0)*(AI1336-Q1336),"")</f>
        <v/>
      </c>
      <c r="AT1336" s="48" t="str">
        <f aca="false">IFERROR(IF(AR1336="","",(AI1336*AR1336)+AI1336),"INSERIR MVA")</f>
        <v/>
      </c>
      <c r="AU1336" s="48" t="str">
        <f aca="false">IF(AT1336="","",IF(AY1336=0.04,U1336,AS1336*AY1336))</f>
        <v/>
      </c>
      <c r="AV1336" s="47" t="str">
        <f aca="false">IFERROR(IF(AU1336="","",(VLOOKUP(AG1336,Dados!$X$111:$Z$112,3,0)*AT1336*0.17)),"INSERIR MVA")</f>
        <v/>
      </c>
      <c r="AW1336" s="47" t="str">
        <f aca="false">IFERROR(IF(AR1336="","",AV1336-AU1336),"")</f>
        <v/>
      </c>
      <c r="AX1336" s="51" t="str">
        <f aca="false">IFERROR(IF(AC1336="NÃO","",IF(AM1336&lt;&gt;"",AM1336-W1336,IF(AQ1336&lt;&gt;"",AQ1336-W1336,IF(AW1336&lt;&gt;"",AW1336-W1336,"")))),"")</f>
        <v/>
      </c>
      <c r="AY1336" s="46" t="str">
        <f aca="false">IFERROR(IF(ISNA(VLOOKUP(R1336,Dados!$X$2:$Y$5,2,0)),VLOOKUP(D1336,Dados!$X$7:$Y$33,2,0),VLOOKUP(R1336,Dados!$X$2:$Y$5,2,0)),"")</f>
        <v/>
      </c>
      <c r="AZ1336" s="52" t="str">
        <f aca="false">IF(C1336="","",IF(AND(Y1336="CONSUMO",AC1336="NÃO")*OR(AG1336="-",AG1336="BIT"),IF(E1336&lt;&gt;"",(AI1336-(P1336+L1336-N1336+Q1336)*AY1336)/0.83),""))</f>
        <v/>
      </c>
      <c r="BA1336" s="51" t="str">
        <f aca="false">IF(AZ1336="","",AZ1336*0.17-((P1336+L1336-N1336+Q1336)*AY1336))</f>
        <v/>
      </c>
      <c r="BB1336" s="51" t="str">
        <f aca="false">IF(AND(Y1336="CONSUMO",AG1336="ANEXO I",AY1336&gt;4%),(AI1336-(P1336+L1336-N1336+Q1336)*0.0514)/0.83*(0.5177)*(0.17)-AI1336*0.0514,IF(AND(Y1336="CONSUMO",AG1336="ANEXO II",AY1336&gt;4%),(AI1336-(P1336+L1336-N1336+Q1336)*0.041)/0.83*(0.3295)*(0.17)-AI1336*0.041,IF(AND(Y1336="CONSUMO",AG1336="ANEXO I",AY1336=4%),(AI1336-(P1336+L1336-N1336+Q1336)*0.04)/0.83*(0.5177)*(0.17)-AI1336*0.04,IF(AND(Y1336="CONSUMO",AG1336="ANEXO II",AY1336=4%),(AI1336-(P1336+L1336-N1336+Q1336)*0.04)/0.83*(0.3295)*(0.17)-AI1336*0.04,""))))</f>
        <v/>
      </c>
      <c r="BC1336" s="51" t="str">
        <f aca="false">IF(C1336="","",IF(AND(Y1336="CONSUMO",AC1336="SIM")*OR(AG1336="-",AG1336="BIT"),IF(E1336&lt;&gt;"",(AI1336-(P1336+L1336-N1336+Q1336)*AY1336)/0.83),""))</f>
        <v/>
      </c>
      <c r="BD1336" s="51" t="str">
        <f aca="false">IF(BC1336="","",BC1336*0.17)</f>
        <v/>
      </c>
      <c r="BE1336" s="51" t="str">
        <f aca="false">IF(I1336=6908,0,IF(BC1336="","",BD1336-((P1336+L1336-N1336+Q1336)*AY1336)))</f>
        <v/>
      </c>
      <c r="BF1336" s="53" t="str">
        <f aca="false">IF(B1336="","",IF(OR(B1336="",E1336="Regime Normal"),0,(AI1336-Q1336)*VLOOKUP(R1336,Dados!$X$98:$Y$108,2,0)))</f>
        <v/>
      </c>
      <c r="BG1336" s="54" t="str">
        <f aca="false">IFERROR(VLOOKUP(I1336,Dados!$AC$27:$AD$43,2,0),IF(B1336="","",IF(D1336&lt;&gt;"MT",IF(AND(AC1336="SIM",Y1336="Revenda"),"2403",IF(AND(AC1336="SIM",Y1336="Consumo"),"2407",IF(AND(AC1336="NÃO",Y1336="Revenda"),"2102",IF(AND(AC1336="NÃO",Y1336="Consumo"),"2556",)))),REPLACE(I1336,1,1,1))))</f>
        <v/>
      </c>
    </row>
    <row r="1337" customFormat="false" ht="12.8" hidden="false" customHeight="true" outlineLevel="0" collapsed="false">
      <c r="Y1337" s="45"/>
      <c r="Z1337" s="46" t="str">
        <f aca="false">IF(B1337="","",(IFERROR(VLOOKUP(H1337,Dados!A$3:B$15000,2,0),"Não Encontrado")))</f>
        <v/>
      </c>
      <c r="AA1337" s="46" t="str">
        <f aca="false">IF(B1337="","",(IFERROR(VLOOKUP(G1337,Dados!C$3:E$15000,3,0),"Não Encontrado")))</f>
        <v/>
      </c>
      <c r="AB1337" s="46" t="str">
        <f aca="false">IFERROR(IF(Z1337&lt;&gt;"Não Encontrado",Z1337,IF(AA1337&lt;&gt;"Não Encontrado",AA1337,"")),"")</f>
        <v/>
      </c>
      <c r="AC1337" s="45" t="str">
        <f aca="false">IF(B1337="","",IF(AB1337="","NÃO","SIM"))</f>
        <v/>
      </c>
      <c r="AD1337" s="45" t="str">
        <f aca="false">IFERROR(VLOOKUP(G1337,Dados!$P$3:$R$500,3,0),"")</f>
        <v/>
      </c>
      <c r="AE1337" s="45" t="str">
        <f aca="false">IFERROR(VLOOKUP(G1337,Dados!$K$3:$L$500,2,0),"")</f>
        <v/>
      </c>
      <c r="AF1337" s="45" t="str">
        <f aca="false">IFERROR(VLOOKUP(G1337,Dados!$M$3:$N$500,2,0),"")</f>
        <v/>
      </c>
      <c r="AG1337" s="45" t="str">
        <f aca="false">IF(F1337="","",IF(AND(AD1337="",AE1337="",AF1337=""),"-",IF(AND(AD1337="BIT",AE1337="",AF1337=""),"BIT",IF(AND(AE1337="ANEXO I",AD1337="",AF1337=""),"ANEXO I",IF(AND(AF1337="ANEXO II",AD1337="",AE1337=""),"ANEXO II","Escolher")))))</f>
        <v/>
      </c>
      <c r="AH1337" s="45" t="str">
        <f aca="false">IF(AG1337&lt;&gt;"Pneus","",IFERROR(VLOOKUP(R1337,Dados!$X$2:$Z$5,3,0)*(AI1337-Q1337),VLOOKUP(D1337,Dados!$X$7:$Z$33,3,0)*(AI1337-Q1337)))</f>
        <v/>
      </c>
      <c r="AI1337" s="47" t="str">
        <f aca="false">IF(B1337="","",P1337+Q1337+O1337+M1337+L1337-N1337)</f>
        <v/>
      </c>
      <c r="AJ1337" s="48" t="str">
        <f aca="false">IFERROR(IF(AND(AC1337="SIM",AG1337="-",Y1337="REVENDA"),(AB1337/1+1)*AI1337,IF(AND(AC1337="SIM",AG1337="Pneus",Y1337="REVENDA"),(AB1337/1+1)*(AI1337-AH1337),"")),"")</f>
        <v/>
      </c>
      <c r="AK1337" s="48" t="str">
        <f aca="false">IF(AJ1337="","",AJ1337*17%)</f>
        <v/>
      </c>
      <c r="AL1337" s="48" t="str">
        <f aca="false">IFERROR(IF(AC1337="NÃO","",IF(AK1337="","",IF(E1337="Simples Nacional",BF1337,IF(T1337=0.12,U1337*0.5833337002,IF(T1337=0,AI1337*0.07,U1337))))),"")</f>
        <v/>
      </c>
      <c r="AM1337" s="47" t="str">
        <f aca="false">IFERROR(IF(AC1337="NÃO","",IF(OR(AG1337="-",AG1337="Pneus"),AK1337-AL1337,"")),"")</f>
        <v/>
      </c>
      <c r="AN1337" s="48" t="str">
        <f aca="false">IF(AND(Y1337="REVENDA",AC1337="SIM",AG1337="BIT"),((AB1337/1+1)*AI1337)*0.4117,"")</f>
        <v/>
      </c>
      <c r="AO1337" s="48" t="str">
        <f aca="false">IF(AN1337="","",AN1337*17%)</f>
        <v/>
      </c>
      <c r="AP1337" s="49" t="str">
        <f aca="false">IF(AN1337="","",IF(T1337=0.12,(U1337*0.4117)*0.4117,IF(T1337=0,(AI1337*0.07)*0.4117,U1337*0.4117)))</f>
        <v/>
      </c>
      <c r="AQ1337" s="47" t="str">
        <f aca="false">IF(AN1337="","",AO1337-AP1337)</f>
        <v/>
      </c>
      <c r="AR1337" s="50" t="str">
        <f aca="false">IFERROR(IF(AND(AC1337="SIM",Y1337="REVENDA",LEFT(AG1337,5)="ANEXO")*OR(AE1337="ANEXO I",AF1337="ANEXO II"),VLOOKUP(H1337,Dados!G:I,2,0),""),"INSERIR MVA")</f>
        <v/>
      </c>
      <c r="AS1337" s="48" t="str">
        <f aca="false">IF(LEFT(AG1337,5)="ANEXO",VLOOKUP(AG1337,Dados!$X$111:$Z$112,2,0)*(AI1337-Q1337),"")</f>
        <v/>
      </c>
      <c r="AT1337" s="48" t="str">
        <f aca="false">IFERROR(IF(AR1337="","",(AI1337*AR1337)+AI1337),"INSERIR MVA")</f>
        <v/>
      </c>
      <c r="AU1337" s="48" t="str">
        <f aca="false">IF(AT1337="","",IF(AY1337=0.04,U1337,AS1337*AY1337))</f>
        <v/>
      </c>
      <c r="AV1337" s="47" t="str">
        <f aca="false">IFERROR(IF(AU1337="","",(VLOOKUP(AG1337,Dados!$X$111:$Z$112,3,0)*AT1337*0.17)),"INSERIR MVA")</f>
        <v/>
      </c>
      <c r="AW1337" s="47" t="str">
        <f aca="false">IFERROR(IF(AR1337="","",AV1337-AU1337),"")</f>
        <v/>
      </c>
      <c r="AX1337" s="51" t="str">
        <f aca="false">IFERROR(IF(AC1337="NÃO","",IF(AM1337&lt;&gt;"",AM1337-W1337,IF(AQ1337&lt;&gt;"",AQ1337-W1337,IF(AW1337&lt;&gt;"",AW1337-W1337,"")))),"")</f>
        <v/>
      </c>
      <c r="AY1337" s="46" t="str">
        <f aca="false">IFERROR(IF(ISNA(VLOOKUP(R1337,Dados!$X$2:$Y$5,2,0)),VLOOKUP(D1337,Dados!$X$7:$Y$33,2,0),VLOOKUP(R1337,Dados!$X$2:$Y$5,2,0)),"")</f>
        <v/>
      </c>
      <c r="AZ1337" s="52" t="str">
        <f aca="false">IF(C1337="","",IF(AND(Y1337="CONSUMO",AC1337="NÃO")*OR(AG1337="-",AG1337="BIT"),IF(E1337&lt;&gt;"",(AI1337-(P1337+L1337-N1337+Q1337)*AY1337)/0.83),""))</f>
        <v/>
      </c>
      <c r="BA1337" s="51" t="str">
        <f aca="false">IF(AZ1337="","",AZ1337*0.17-((P1337+L1337-N1337+Q1337)*AY1337))</f>
        <v/>
      </c>
      <c r="BB1337" s="51" t="str">
        <f aca="false">IF(AND(Y1337="CONSUMO",AG1337="ANEXO I",AY1337&gt;4%),(AI1337-(P1337+L1337-N1337+Q1337)*0.0514)/0.83*(0.5177)*(0.17)-AI1337*0.0514,IF(AND(Y1337="CONSUMO",AG1337="ANEXO II",AY1337&gt;4%),(AI1337-(P1337+L1337-N1337+Q1337)*0.041)/0.83*(0.3295)*(0.17)-AI1337*0.041,IF(AND(Y1337="CONSUMO",AG1337="ANEXO I",AY1337=4%),(AI1337-(P1337+L1337-N1337+Q1337)*0.04)/0.83*(0.5177)*(0.17)-AI1337*0.04,IF(AND(Y1337="CONSUMO",AG1337="ANEXO II",AY1337=4%),(AI1337-(P1337+L1337-N1337+Q1337)*0.04)/0.83*(0.3295)*(0.17)-AI1337*0.04,""))))</f>
        <v/>
      </c>
      <c r="BC1337" s="51" t="str">
        <f aca="false">IF(C1337="","",IF(AND(Y1337="CONSUMO",AC1337="SIM")*OR(AG1337="-",AG1337="BIT"),IF(E1337&lt;&gt;"",(AI1337-(P1337+L1337-N1337+Q1337)*AY1337)/0.83),""))</f>
        <v/>
      </c>
      <c r="BD1337" s="51" t="str">
        <f aca="false">IF(BC1337="","",BC1337*0.17)</f>
        <v/>
      </c>
      <c r="BE1337" s="51" t="str">
        <f aca="false">IF(I1337=6908,0,IF(BC1337="","",BD1337-((P1337+L1337-N1337+Q1337)*AY1337)))</f>
        <v/>
      </c>
      <c r="BF1337" s="53" t="str">
        <f aca="false">IF(B1337="","",IF(OR(B1337="",E1337="Regime Normal"),0,(AI1337-Q1337)*VLOOKUP(R1337,Dados!$X$98:$Y$108,2,0)))</f>
        <v/>
      </c>
      <c r="BG1337" s="54" t="str">
        <f aca="false">IFERROR(VLOOKUP(I1337,Dados!$AC$27:$AD$43,2,0),IF(B1337="","",IF(D1337&lt;&gt;"MT",IF(AND(AC1337="SIM",Y1337="Revenda"),"2403",IF(AND(AC1337="SIM",Y1337="Consumo"),"2407",IF(AND(AC1337="NÃO",Y1337="Revenda"),"2102",IF(AND(AC1337="NÃO",Y1337="Consumo"),"2556",)))),REPLACE(I1337,1,1,1))))</f>
        <v/>
      </c>
    </row>
    <row r="1338" customFormat="false" ht="12.8" hidden="false" customHeight="true" outlineLevel="0" collapsed="false">
      <c r="Y1338" s="45"/>
      <c r="Z1338" s="46" t="str">
        <f aca="false">IF(B1338="","",(IFERROR(VLOOKUP(H1338,Dados!A$3:B$15000,2,0),"Não Encontrado")))</f>
        <v/>
      </c>
      <c r="AA1338" s="46" t="str">
        <f aca="false">IF(B1338="","",(IFERROR(VLOOKUP(G1338,Dados!C$3:E$15000,3,0),"Não Encontrado")))</f>
        <v/>
      </c>
      <c r="AB1338" s="46" t="str">
        <f aca="false">IFERROR(IF(Z1338&lt;&gt;"Não Encontrado",Z1338,IF(AA1338&lt;&gt;"Não Encontrado",AA1338,"")),"")</f>
        <v/>
      </c>
      <c r="AC1338" s="45" t="str">
        <f aca="false">IF(B1338="","",IF(AB1338="","NÃO","SIM"))</f>
        <v/>
      </c>
      <c r="AD1338" s="45" t="str">
        <f aca="false">IFERROR(VLOOKUP(G1338,Dados!$P$3:$R$500,3,0),"")</f>
        <v/>
      </c>
      <c r="AE1338" s="45" t="str">
        <f aca="false">IFERROR(VLOOKUP(G1338,Dados!$K$3:$L$500,2,0),"")</f>
        <v/>
      </c>
      <c r="AF1338" s="45" t="str">
        <f aca="false">IFERROR(VLOOKUP(G1338,Dados!$M$3:$N$500,2,0),"")</f>
        <v/>
      </c>
      <c r="AG1338" s="45" t="str">
        <f aca="false">IF(F1338="","",IF(AND(AD1338="",AE1338="",AF1338=""),"-",IF(AND(AD1338="BIT",AE1338="",AF1338=""),"BIT",IF(AND(AE1338="ANEXO I",AD1338="",AF1338=""),"ANEXO I",IF(AND(AF1338="ANEXO II",AD1338="",AE1338=""),"ANEXO II","Escolher")))))</f>
        <v/>
      </c>
      <c r="AH1338" s="45" t="str">
        <f aca="false">IF(AG1338&lt;&gt;"Pneus","",IFERROR(VLOOKUP(R1338,Dados!$X$2:$Z$5,3,0)*(AI1338-Q1338),VLOOKUP(D1338,Dados!$X$7:$Z$33,3,0)*(AI1338-Q1338)))</f>
        <v/>
      </c>
      <c r="AI1338" s="47" t="str">
        <f aca="false">IF(B1338="","",P1338+Q1338+O1338+M1338+L1338-N1338)</f>
        <v/>
      </c>
      <c r="AJ1338" s="48" t="str">
        <f aca="false">IFERROR(IF(AND(AC1338="SIM",AG1338="-",Y1338="REVENDA"),(AB1338/1+1)*AI1338,IF(AND(AC1338="SIM",AG1338="Pneus",Y1338="REVENDA"),(AB1338/1+1)*(AI1338-AH1338),"")),"")</f>
        <v/>
      </c>
      <c r="AK1338" s="48" t="str">
        <f aca="false">IF(AJ1338="","",AJ1338*17%)</f>
        <v/>
      </c>
      <c r="AL1338" s="48" t="str">
        <f aca="false">IFERROR(IF(AC1338="NÃO","",IF(AK1338="","",IF(E1338="Simples Nacional",BF1338,IF(T1338=0.12,U1338*0.5833337002,IF(T1338=0,AI1338*0.07,U1338))))),"")</f>
        <v/>
      </c>
      <c r="AM1338" s="47" t="str">
        <f aca="false">IFERROR(IF(AC1338="NÃO","",IF(OR(AG1338="-",AG1338="Pneus"),AK1338-AL1338,"")),"")</f>
        <v/>
      </c>
      <c r="AN1338" s="48" t="str">
        <f aca="false">IF(AND(Y1338="REVENDA",AC1338="SIM",AG1338="BIT"),((AB1338/1+1)*AI1338)*0.4117,"")</f>
        <v/>
      </c>
      <c r="AO1338" s="48" t="str">
        <f aca="false">IF(AN1338="","",AN1338*17%)</f>
        <v/>
      </c>
      <c r="AP1338" s="49" t="str">
        <f aca="false">IF(AN1338="","",IF(T1338=0.12,(U1338*0.4117)*0.4117,IF(T1338=0,(AI1338*0.07)*0.4117,U1338*0.4117)))</f>
        <v/>
      </c>
      <c r="AQ1338" s="47" t="str">
        <f aca="false">IF(AN1338="","",AO1338-AP1338)</f>
        <v/>
      </c>
      <c r="AR1338" s="50" t="str">
        <f aca="false">IFERROR(IF(AND(AC1338="SIM",Y1338="REVENDA",LEFT(AG1338,5)="ANEXO")*OR(AE1338="ANEXO I",AF1338="ANEXO II"),VLOOKUP(H1338,Dados!G:I,2,0),""),"INSERIR MVA")</f>
        <v/>
      </c>
      <c r="AS1338" s="48" t="str">
        <f aca="false">IF(LEFT(AG1338,5)="ANEXO",VLOOKUP(AG1338,Dados!$X$111:$Z$112,2,0)*(AI1338-Q1338),"")</f>
        <v/>
      </c>
      <c r="AT1338" s="48" t="str">
        <f aca="false">IFERROR(IF(AR1338="","",(AI1338*AR1338)+AI1338),"INSERIR MVA")</f>
        <v/>
      </c>
      <c r="AU1338" s="48" t="str">
        <f aca="false">IF(AT1338="","",IF(AY1338=0.04,U1338,AS1338*AY1338))</f>
        <v/>
      </c>
      <c r="AV1338" s="47" t="str">
        <f aca="false">IFERROR(IF(AU1338="","",(VLOOKUP(AG1338,Dados!$X$111:$Z$112,3,0)*AT1338*0.17)),"INSERIR MVA")</f>
        <v/>
      </c>
      <c r="AW1338" s="47" t="str">
        <f aca="false">IFERROR(IF(AR1338="","",AV1338-AU1338),"")</f>
        <v/>
      </c>
      <c r="AX1338" s="51" t="str">
        <f aca="false">IFERROR(IF(AC1338="NÃO","",IF(AM1338&lt;&gt;"",AM1338-W1338,IF(AQ1338&lt;&gt;"",AQ1338-W1338,IF(AW1338&lt;&gt;"",AW1338-W1338,"")))),"")</f>
        <v/>
      </c>
      <c r="AY1338" s="46" t="str">
        <f aca="false">IFERROR(IF(ISNA(VLOOKUP(R1338,Dados!$X$2:$Y$5,2,0)),VLOOKUP(D1338,Dados!$X$7:$Y$33,2,0),VLOOKUP(R1338,Dados!$X$2:$Y$5,2,0)),"")</f>
        <v/>
      </c>
      <c r="AZ1338" s="52" t="str">
        <f aca="false">IF(C1338="","",IF(AND(Y1338="CONSUMO",AC1338="NÃO")*OR(AG1338="-",AG1338="BIT"),IF(E1338&lt;&gt;"",(AI1338-(P1338+L1338-N1338+Q1338)*AY1338)/0.83),""))</f>
        <v/>
      </c>
      <c r="BA1338" s="51" t="str">
        <f aca="false">IF(AZ1338="","",AZ1338*0.17-((P1338+L1338-N1338+Q1338)*AY1338))</f>
        <v/>
      </c>
      <c r="BB1338" s="51" t="str">
        <f aca="false">IF(AND(Y1338="CONSUMO",AG1338="ANEXO I",AY1338&gt;4%),(AI1338-(P1338+L1338-N1338+Q1338)*0.0514)/0.83*(0.5177)*(0.17)-AI1338*0.0514,IF(AND(Y1338="CONSUMO",AG1338="ANEXO II",AY1338&gt;4%),(AI1338-(P1338+L1338-N1338+Q1338)*0.041)/0.83*(0.3295)*(0.17)-AI1338*0.041,IF(AND(Y1338="CONSUMO",AG1338="ANEXO I",AY1338=4%),(AI1338-(P1338+L1338-N1338+Q1338)*0.04)/0.83*(0.5177)*(0.17)-AI1338*0.04,IF(AND(Y1338="CONSUMO",AG1338="ANEXO II",AY1338=4%),(AI1338-(P1338+L1338-N1338+Q1338)*0.04)/0.83*(0.3295)*(0.17)-AI1338*0.04,""))))</f>
        <v/>
      </c>
      <c r="BC1338" s="51" t="str">
        <f aca="false">IF(C1338="","",IF(AND(Y1338="CONSUMO",AC1338="SIM")*OR(AG1338="-",AG1338="BIT"),IF(E1338&lt;&gt;"",(AI1338-(P1338+L1338-N1338+Q1338)*AY1338)/0.83),""))</f>
        <v/>
      </c>
      <c r="BD1338" s="51" t="str">
        <f aca="false">IF(BC1338="","",BC1338*0.17)</f>
        <v/>
      </c>
      <c r="BE1338" s="51" t="str">
        <f aca="false">IF(I1338=6908,0,IF(BC1338="","",BD1338-((P1338+L1338-N1338+Q1338)*AY1338)))</f>
        <v/>
      </c>
      <c r="BF1338" s="53" t="str">
        <f aca="false">IF(B1338="","",IF(OR(B1338="",E1338="Regime Normal"),0,(AI1338-Q1338)*VLOOKUP(R1338,Dados!$X$98:$Y$108,2,0)))</f>
        <v/>
      </c>
      <c r="BG1338" s="54" t="str">
        <f aca="false">IFERROR(VLOOKUP(I1338,Dados!$AC$27:$AD$43,2,0),IF(B1338="","",IF(D1338&lt;&gt;"MT",IF(AND(AC1338="SIM",Y1338="Revenda"),"2403",IF(AND(AC1338="SIM",Y1338="Consumo"),"2407",IF(AND(AC1338="NÃO",Y1338="Revenda"),"2102",IF(AND(AC1338="NÃO",Y1338="Consumo"),"2556",)))),REPLACE(I1338,1,1,1))))</f>
        <v/>
      </c>
    </row>
    <row r="1339" customFormat="false" ht="12.8" hidden="false" customHeight="true" outlineLevel="0" collapsed="false">
      <c r="Y1339" s="45"/>
      <c r="Z1339" s="46" t="str">
        <f aca="false">IF(B1339="","",(IFERROR(VLOOKUP(H1339,Dados!A$3:B$15000,2,0),"Não Encontrado")))</f>
        <v/>
      </c>
      <c r="AA1339" s="46" t="str">
        <f aca="false">IF(B1339="","",(IFERROR(VLOOKUP(G1339,Dados!C$3:E$15000,3,0),"Não Encontrado")))</f>
        <v/>
      </c>
      <c r="AB1339" s="46" t="str">
        <f aca="false">IFERROR(IF(Z1339&lt;&gt;"Não Encontrado",Z1339,IF(AA1339&lt;&gt;"Não Encontrado",AA1339,"")),"")</f>
        <v/>
      </c>
      <c r="AC1339" s="45" t="str">
        <f aca="false">IF(B1339="","",IF(AB1339="","NÃO","SIM"))</f>
        <v/>
      </c>
      <c r="AD1339" s="45" t="str">
        <f aca="false">IFERROR(VLOOKUP(G1339,Dados!$P$3:$R$500,3,0),"")</f>
        <v/>
      </c>
      <c r="AE1339" s="45" t="str">
        <f aca="false">IFERROR(VLOOKUP(G1339,Dados!$K$3:$L$500,2,0),"")</f>
        <v/>
      </c>
      <c r="AF1339" s="45" t="str">
        <f aca="false">IFERROR(VLOOKUP(G1339,Dados!$M$3:$N$500,2,0),"")</f>
        <v/>
      </c>
      <c r="AG1339" s="45" t="str">
        <f aca="false">IF(F1339="","",IF(AND(AD1339="",AE1339="",AF1339=""),"-",IF(AND(AD1339="BIT",AE1339="",AF1339=""),"BIT",IF(AND(AE1339="ANEXO I",AD1339="",AF1339=""),"ANEXO I",IF(AND(AF1339="ANEXO II",AD1339="",AE1339=""),"ANEXO II","Escolher")))))</f>
        <v/>
      </c>
      <c r="AH1339" s="45" t="str">
        <f aca="false">IF(AG1339&lt;&gt;"Pneus","",IFERROR(VLOOKUP(R1339,Dados!$X$2:$Z$5,3,0)*(AI1339-Q1339),VLOOKUP(D1339,Dados!$X$7:$Z$33,3,0)*(AI1339-Q1339)))</f>
        <v/>
      </c>
      <c r="AI1339" s="47" t="str">
        <f aca="false">IF(B1339="","",P1339+Q1339+O1339+M1339+L1339-N1339)</f>
        <v/>
      </c>
      <c r="AJ1339" s="48" t="str">
        <f aca="false">IFERROR(IF(AND(AC1339="SIM",AG1339="-",Y1339="REVENDA"),(AB1339/1+1)*AI1339,IF(AND(AC1339="SIM",AG1339="Pneus",Y1339="REVENDA"),(AB1339/1+1)*(AI1339-AH1339),"")),"")</f>
        <v/>
      </c>
      <c r="AK1339" s="48" t="str">
        <f aca="false">IF(AJ1339="","",AJ1339*17%)</f>
        <v/>
      </c>
      <c r="AL1339" s="48" t="str">
        <f aca="false">IFERROR(IF(AC1339="NÃO","",IF(AK1339="","",IF(E1339="Simples Nacional",BF1339,IF(T1339=0.12,U1339*0.5833337002,IF(T1339=0,AI1339*0.07,U1339))))),"")</f>
        <v/>
      </c>
      <c r="AM1339" s="47" t="str">
        <f aca="false">IFERROR(IF(AC1339="NÃO","",IF(OR(AG1339="-",AG1339="Pneus"),AK1339-AL1339,"")),"")</f>
        <v/>
      </c>
      <c r="AN1339" s="48" t="str">
        <f aca="false">IF(AND(Y1339="REVENDA",AC1339="SIM",AG1339="BIT"),((AB1339/1+1)*AI1339)*0.4117,"")</f>
        <v/>
      </c>
      <c r="AO1339" s="48" t="str">
        <f aca="false">IF(AN1339="","",AN1339*17%)</f>
        <v/>
      </c>
      <c r="AP1339" s="49" t="str">
        <f aca="false">IF(AN1339="","",IF(T1339=0.12,(U1339*0.4117)*0.4117,IF(T1339=0,(AI1339*0.07)*0.4117,U1339*0.4117)))</f>
        <v/>
      </c>
      <c r="AQ1339" s="47" t="str">
        <f aca="false">IF(AN1339="","",AO1339-AP1339)</f>
        <v/>
      </c>
      <c r="AR1339" s="50" t="str">
        <f aca="false">IFERROR(IF(AND(AC1339="SIM",Y1339="REVENDA",LEFT(AG1339,5)="ANEXO")*OR(AE1339="ANEXO I",AF1339="ANEXO II"),VLOOKUP(H1339,Dados!G:I,2,0),""),"INSERIR MVA")</f>
        <v/>
      </c>
      <c r="AS1339" s="48" t="str">
        <f aca="false">IF(LEFT(AG1339,5)="ANEXO",VLOOKUP(AG1339,Dados!$X$111:$Z$112,2,0)*(AI1339-Q1339),"")</f>
        <v/>
      </c>
      <c r="AT1339" s="48" t="str">
        <f aca="false">IFERROR(IF(AR1339="","",(AI1339*AR1339)+AI1339),"INSERIR MVA")</f>
        <v/>
      </c>
      <c r="AU1339" s="48" t="str">
        <f aca="false">IF(AT1339="","",IF(AY1339=0.04,U1339,AS1339*AY1339))</f>
        <v/>
      </c>
      <c r="AV1339" s="47" t="str">
        <f aca="false">IFERROR(IF(AU1339="","",(VLOOKUP(AG1339,Dados!$X$111:$Z$112,3,0)*AT1339*0.17)),"INSERIR MVA")</f>
        <v/>
      </c>
      <c r="AW1339" s="47" t="str">
        <f aca="false">IFERROR(IF(AR1339="","",AV1339-AU1339),"")</f>
        <v/>
      </c>
      <c r="AX1339" s="51" t="str">
        <f aca="false">IFERROR(IF(AC1339="NÃO","",IF(AM1339&lt;&gt;"",AM1339-W1339,IF(AQ1339&lt;&gt;"",AQ1339-W1339,IF(AW1339&lt;&gt;"",AW1339-W1339,"")))),"")</f>
        <v/>
      </c>
      <c r="AY1339" s="46" t="str">
        <f aca="false">IFERROR(IF(ISNA(VLOOKUP(R1339,Dados!$X$2:$Y$5,2,0)),VLOOKUP(D1339,Dados!$X$7:$Y$33,2,0),VLOOKUP(R1339,Dados!$X$2:$Y$5,2,0)),"")</f>
        <v/>
      </c>
      <c r="AZ1339" s="52" t="str">
        <f aca="false">IF(C1339="","",IF(AND(Y1339="CONSUMO",AC1339="NÃO")*OR(AG1339="-",AG1339="BIT"),IF(E1339&lt;&gt;"",(AI1339-(P1339+L1339-N1339+Q1339)*AY1339)/0.83),""))</f>
        <v/>
      </c>
      <c r="BA1339" s="51" t="str">
        <f aca="false">IF(AZ1339="","",AZ1339*0.17-((P1339+L1339-N1339+Q1339)*AY1339))</f>
        <v/>
      </c>
      <c r="BB1339" s="51" t="str">
        <f aca="false">IF(AND(Y1339="CONSUMO",AG1339="ANEXO I",AY1339&gt;4%),(AI1339-(P1339+L1339-N1339+Q1339)*0.0514)/0.83*(0.5177)*(0.17)-AI1339*0.0514,IF(AND(Y1339="CONSUMO",AG1339="ANEXO II",AY1339&gt;4%),(AI1339-(P1339+L1339-N1339+Q1339)*0.041)/0.83*(0.3295)*(0.17)-AI1339*0.041,IF(AND(Y1339="CONSUMO",AG1339="ANEXO I",AY1339=4%),(AI1339-(P1339+L1339-N1339+Q1339)*0.04)/0.83*(0.5177)*(0.17)-AI1339*0.04,IF(AND(Y1339="CONSUMO",AG1339="ANEXO II",AY1339=4%),(AI1339-(P1339+L1339-N1339+Q1339)*0.04)/0.83*(0.3295)*(0.17)-AI1339*0.04,""))))</f>
        <v/>
      </c>
      <c r="BC1339" s="51" t="str">
        <f aca="false">IF(C1339="","",IF(AND(Y1339="CONSUMO",AC1339="SIM")*OR(AG1339="-",AG1339="BIT"),IF(E1339&lt;&gt;"",(AI1339-(P1339+L1339-N1339+Q1339)*AY1339)/0.83),""))</f>
        <v/>
      </c>
      <c r="BD1339" s="51" t="str">
        <f aca="false">IF(BC1339="","",BC1339*0.17)</f>
        <v/>
      </c>
      <c r="BE1339" s="51" t="str">
        <f aca="false">IF(I1339=6908,0,IF(BC1339="","",BD1339-((P1339+L1339-N1339+Q1339)*AY1339)))</f>
        <v/>
      </c>
      <c r="BF1339" s="53" t="str">
        <f aca="false">IF(B1339="","",IF(OR(B1339="",E1339="Regime Normal"),0,(AI1339-Q1339)*VLOOKUP(R1339,Dados!$X$98:$Y$108,2,0)))</f>
        <v/>
      </c>
      <c r="BG1339" s="54" t="str">
        <f aca="false">IFERROR(VLOOKUP(I1339,Dados!$AC$27:$AD$43,2,0),IF(B1339="","",IF(D1339&lt;&gt;"MT",IF(AND(AC1339="SIM",Y1339="Revenda"),"2403",IF(AND(AC1339="SIM",Y1339="Consumo"),"2407",IF(AND(AC1339="NÃO",Y1339="Revenda"),"2102",IF(AND(AC1339="NÃO",Y1339="Consumo"),"2556",)))),REPLACE(I1339,1,1,1))))</f>
        <v/>
      </c>
    </row>
    <row r="1340" customFormat="false" ht="12.8" hidden="false" customHeight="true" outlineLevel="0" collapsed="false">
      <c r="Y1340" s="45"/>
      <c r="Z1340" s="46" t="str">
        <f aca="false">IF(B1340="","",(IFERROR(VLOOKUP(H1340,Dados!A$3:B$15000,2,0),"Não Encontrado")))</f>
        <v/>
      </c>
      <c r="AA1340" s="46" t="str">
        <f aca="false">IF(B1340="","",(IFERROR(VLOOKUP(G1340,Dados!C$3:E$15000,3,0),"Não Encontrado")))</f>
        <v/>
      </c>
      <c r="AB1340" s="46" t="str">
        <f aca="false">IFERROR(IF(Z1340&lt;&gt;"Não Encontrado",Z1340,IF(AA1340&lt;&gt;"Não Encontrado",AA1340,"")),"")</f>
        <v/>
      </c>
      <c r="AC1340" s="45" t="str">
        <f aca="false">IF(B1340="","",IF(AB1340="","NÃO","SIM"))</f>
        <v/>
      </c>
      <c r="AD1340" s="45" t="str">
        <f aca="false">IFERROR(VLOOKUP(G1340,Dados!$P$3:$R$500,3,0),"")</f>
        <v/>
      </c>
      <c r="AE1340" s="45" t="str">
        <f aca="false">IFERROR(VLOOKUP(G1340,Dados!$K$3:$L$500,2,0),"")</f>
        <v/>
      </c>
      <c r="AF1340" s="45" t="str">
        <f aca="false">IFERROR(VLOOKUP(G1340,Dados!$M$3:$N$500,2,0),"")</f>
        <v/>
      </c>
      <c r="AG1340" s="45" t="str">
        <f aca="false">IF(F1340="","",IF(AND(AD1340="",AE1340="",AF1340=""),"-",IF(AND(AD1340="BIT",AE1340="",AF1340=""),"BIT",IF(AND(AE1340="ANEXO I",AD1340="",AF1340=""),"ANEXO I",IF(AND(AF1340="ANEXO II",AD1340="",AE1340=""),"ANEXO II","Escolher")))))</f>
        <v/>
      </c>
      <c r="AH1340" s="45" t="str">
        <f aca="false">IF(AG1340&lt;&gt;"Pneus","",IFERROR(VLOOKUP(R1340,Dados!$X$2:$Z$5,3,0)*(AI1340-Q1340),VLOOKUP(D1340,Dados!$X$7:$Z$33,3,0)*(AI1340-Q1340)))</f>
        <v/>
      </c>
      <c r="AI1340" s="47" t="str">
        <f aca="false">IF(B1340="","",P1340+Q1340+O1340+M1340+L1340-N1340)</f>
        <v/>
      </c>
      <c r="AJ1340" s="48" t="str">
        <f aca="false">IFERROR(IF(AND(AC1340="SIM",AG1340="-",Y1340="REVENDA"),(AB1340/1+1)*AI1340,IF(AND(AC1340="SIM",AG1340="Pneus",Y1340="REVENDA"),(AB1340/1+1)*(AI1340-AH1340),"")),"")</f>
        <v/>
      </c>
      <c r="AK1340" s="48" t="str">
        <f aca="false">IF(AJ1340="","",AJ1340*17%)</f>
        <v/>
      </c>
      <c r="AL1340" s="48" t="str">
        <f aca="false">IFERROR(IF(AC1340="NÃO","",IF(AK1340="","",IF(E1340="Simples Nacional",BF1340,IF(T1340=0.12,U1340*0.5833337002,IF(T1340=0,AI1340*0.07,U1340))))),"")</f>
        <v/>
      </c>
      <c r="AM1340" s="47" t="str">
        <f aca="false">IFERROR(IF(AC1340="NÃO","",IF(OR(AG1340="-",AG1340="Pneus"),AK1340-AL1340,"")),"")</f>
        <v/>
      </c>
      <c r="AN1340" s="48" t="str">
        <f aca="false">IF(AND(Y1340="REVENDA",AC1340="SIM",AG1340="BIT"),((AB1340/1+1)*AI1340)*0.4117,"")</f>
        <v/>
      </c>
      <c r="AO1340" s="48" t="str">
        <f aca="false">IF(AN1340="","",AN1340*17%)</f>
        <v/>
      </c>
      <c r="AP1340" s="49" t="str">
        <f aca="false">IF(AN1340="","",IF(T1340=0.12,(U1340*0.4117)*0.4117,IF(T1340=0,(AI1340*0.07)*0.4117,U1340*0.4117)))</f>
        <v/>
      </c>
      <c r="AQ1340" s="47" t="str">
        <f aca="false">IF(AN1340="","",AO1340-AP1340)</f>
        <v/>
      </c>
      <c r="AR1340" s="50" t="str">
        <f aca="false">IFERROR(IF(AND(AC1340="SIM",Y1340="REVENDA",LEFT(AG1340,5)="ANEXO")*OR(AE1340="ANEXO I",AF1340="ANEXO II"),VLOOKUP(H1340,Dados!G:I,2,0),""),"INSERIR MVA")</f>
        <v/>
      </c>
      <c r="AS1340" s="48" t="str">
        <f aca="false">IF(LEFT(AG1340,5)="ANEXO",VLOOKUP(AG1340,Dados!$X$111:$Z$112,2,0)*(AI1340-Q1340),"")</f>
        <v/>
      </c>
      <c r="AT1340" s="48" t="str">
        <f aca="false">IFERROR(IF(AR1340="","",(AI1340*AR1340)+AI1340),"INSERIR MVA")</f>
        <v/>
      </c>
      <c r="AU1340" s="48" t="str">
        <f aca="false">IF(AT1340="","",IF(AY1340=0.04,U1340,AS1340*AY1340))</f>
        <v/>
      </c>
      <c r="AV1340" s="47" t="str">
        <f aca="false">IFERROR(IF(AU1340="","",(VLOOKUP(AG1340,Dados!$X$111:$Z$112,3,0)*AT1340*0.17)),"INSERIR MVA")</f>
        <v/>
      </c>
      <c r="AW1340" s="47" t="str">
        <f aca="false">IFERROR(IF(AR1340="","",AV1340-AU1340),"")</f>
        <v/>
      </c>
      <c r="AX1340" s="51" t="str">
        <f aca="false">IFERROR(IF(AC1340="NÃO","",IF(AM1340&lt;&gt;"",AM1340-W1340,IF(AQ1340&lt;&gt;"",AQ1340-W1340,IF(AW1340&lt;&gt;"",AW1340-W1340,"")))),"")</f>
        <v/>
      </c>
      <c r="AY1340" s="46" t="str">
        <f aca="false">IFERROR(IF(ISNA(VLOOKUP(R1340,Dados!$X$2:$Y$5,2,0)),VLOOKUP(D1340,Dados!$X$7:$Y$33,2,0),VLOOKUP(R1340,Dados!$X$2:$Y$5,2,0)),"")</f>
        <v/>
      </c>
      <c r="AZ1340" s="52" t="str">
        <f aca="false">IF(C1340="","",IF(AND(Y1340="CONSUMO",AC1340="NÃO")*OR(AG1340="-",AG1340="BIT"),IF(E1340&lt;&gt;"",(AI1340-(P1340+L1340-N1340+Q1340)*AY1340)/0.83),""))</f>
        <v/>
      </c>
      <c r="BA1340" s="51" t="str">
        <f aca="false">IF(AZ1340="","",AZ1340*0.17-((P1340+L1340-N1340+Q1340)*AY1340))</f>
        <v/>
      </c>
      <c r="BB1340" s="51" t="str">
        <f aca="false">IF(AND(Y1340="CONSUMO",AG1340="ANEXO I",AY1340&gt;4%),(AI1340-(P1340+L1340-N1340+Q1340)*0.0514)/0.83*(0.5177)*(0.17)-AI1340*0.0514,IF(AND(Y1340="CONSUMO",AG1340="ANEXO II",AY1340&gt;4%),(AI1340-(P1340+L1340-N1340+Q1340)*0.041)/0.83*(0.3295)*(0.17)-AI1340*0.041,IF(AND(Y1340="CONSUMO",AG1340="ANEXO I",AY1340=4%),(AI1340-(P1340+L1340-N1340+Q1340)*0.04)/0.83*(0.5177)*(0.17)-AI1340*0.04,IF(AND(Y1340="CONSUMO",AG1340="ANEXO II",AY1340=4%),(AI1340-(P1340+L1340-N1340+Q1340)*0.04)/0.83*(0.3295)*(0.17)-AI1340*0.04,""))))</f>
        <v/>
      </c>
      <c r="BC1340" s="51" t="str">
        <f aca="false">IF(C1340="","",IF(AND(Y1340="CONSUMO",AC1340="SIM")*OR(AG1340="-",AG1340="BIT"),IF(E1340&lt;&gt;"",(AI1340-(P1340+L1340-N1340+Q1340)*AY1340)/0.83),""))</f>
        <v/>
      </c>
      <c r="BD1340" s="51" t="str">
        <f aca="false">IF(BC1340="","",BC1340*0.17)</f>
        <v/>
      </c>
      <c r="BE1340" s="51" t="str">
        <f aca="false">IF(I1340=6908,0,IF(BC1340="","",BD1340-((P1340+L1340-N1340+Q1340)*AY1340)))</f>
        <v/>
      </c>
      <c r="BF1340" s="53" t="str">
        <f aca="false">IF(B1340="","",IF(OR(B1340="",E1340="Regime Normal"),0,(AI1340-Q1340)*VLOOKUP(R1340,Dados!$X$98:$Y$108,2,0)))</f>
        <v/>
      </c>
      <c r="BG1340" s="54" t="str">
        <f aca="false">IFERROR(VLOOKUP(I1340,Dados!$AC$27:$AD$43,2,0),IF(B1340="","",IF(D1340&lt;&gt;"MT",IF(AND(AC1340="SIM",Y1340="Revenda"),"2403",IF(AND(AC1340="SIM",Y1340="Consumo"),"2407",IF(AND(AC1340="NÃO",Y1340="Revenda"),"2102",IF(AND(AC1340="NÃO",Y1340="Consumo"),"2556",)))),REPLACE(I1340,1,1,1))))</f>
        <v/>
      </c>
    </row>
    <row r="1341" customFormat="false" ht="12.8" hidden="false" customHeight="true" outlineLevel="0" collapsed="false">
      <c r="Y1341" s="45"/>
      <c r="Z1341" s="46" t="str">
        <f aca="false">IF(B1341="","",(IFERROR(VLOOKUP(H1341,Dados!A$3:B$15000,2,0),"Não Encontrado")))</f>
        <v/>
      </c>
      <c r="AA1341" s="46" t="str">
        <f aca="false">IF(B1341="","",(IFERROR(VLOOKUP(G1341,Dados!C$3:E$15000,3,0),"Não Encontrado")))</f>
        <v/>
      </c>
      <c r="AB1341" s="46" t="str">
        <f aca="false">IFERROR(IF(Z1341&lt;&gt;"Não Encontrado",Z1341,IF(AA1341&lt;&gt;"Não Encontrado",AA1341,"")),"")</f>
        <v/>
      </c>
      <c r="AC1341" s="45" t="str">
        <f aca="false">IF(B1341="","",IF(AB1341="","NÃO","SIM"))</f>
        <v/>
      </c>
      <c r="AD1341" s="45" t="str">
        <f aca="false">IFERROR(VLOOKUP(G1341,Dados!$P$3:$R$500,3,0),"")</f>
        <v/>
      </c>
      <c r="AE1341" s="45" t="str">
        <f aca="false">IFERROR(VLOOKUP(G1341,Dados!$K$3:$L$500,2,0),"")</f>
        <v/>
      </c>
      <c r="AF1341" s="45" t="str">
        <f aca="false">IFERROR(VLOOKUP(G1341,Dados!$M$3:$N$500,2,0),"")</f>
        <v/>
      </c>
      <c r="AG1341" s="45" t="str">
        <f aca="false">IF(F1341="","",IF(AND(AD1341="",AE1341="",AF1341=""),"-",IF(AND(AD1341="BIT",AE1341="",AF1341=""),"BIT",IF(AND(AE1341="ANEXO I",AD1341="",AF1341=""),"ANEXO I",IF(AND(AF1341="ANEXO II",AD1341="",AE1341=""),"ANEXO II","Escolher")))))</f>
        <v/>
      </c>
      <c r="AH1341" s="45" t="str">
        <f aca="false">IF(AG1341&lt;&gt;"Pneus","",IFERROR(VLOOKUP(R1341,Dados!$X$2:$Z$5,3,0)*(AI1341-Q1341),VLOOKUP(D1341,Dados!$X$7:$Z$33,3,0)*(AI1341-Q1341)))</f>
        <v/>
      </c>
      <c r="AI1341" s="47" t="str">
        <f aca="false">IF(B1341="","",P1341+Q1341+O1341+M1341+L1341-N1341)</f>
        <v/>
      </c>
      <c r="AJ1341" s="48" t="str">
        <f aca="false">IFERROR(IF(AND(AC1341="SIM",AG1341="-",Y1341="REVENDA"),(AB1341/1+1)*AI1341,IF(AND(AC1341="SIM",AG1341="Pneus",Y1341="REVENDA"),(AB1341/1+1)*(AI1341-AH1341),"")),"")</f>
        <v/>
      </c>
      <c r="AK1341" s="48" t="str">
        <f aca="false">IF(AJ1341="","",AJ1341*17%)</f>
        <v/>
      </c>
      <c r="AL1341" s="48" t="str">
        <f aca="false">IFERROR(IF(AC1341="NÃO","",IF(AK1341="","",IF(E1341="Simples Nacional",BF1341,IF(T1341=0.12,U1341*0.5833337002,IF(T1341=0,AI1341*0.07,U1341))))),"")</f>
        <v/>
      </c>
      <c r="AM1341" s="47" t="str">
        <f aca="false">IFERROR(IF(AC1341="NÃO","",IF(OR(AG1341="-",AG1341="Pneus"),AK1341-AL1341,"")),"")</f>
        <v/>
      </c>
      <c r="AN1341" s="48" t="str">
        <f aca="false">IF(AND(Y1341="REVENDA",AC1341="SIM",AG1341="BIT"),((AB1341/1+1)*AI1341)*0.4117,"")</f>
        <v/>
      </c>
      <c r="AO1341" s="48" t="str">
        <f aca="false">IF(AN1341="","",AN1341*17%)</f>
        <v/>
      </c>
      <c r="AP1341" s="49" t="str">
        <f aca="false">IF(AN1341="","",IF(T1341=0.12,(U1341*0.4117)*0.4117,IF(T1341=0,(AI1341*0.07)*0.4117,U1341*0.4117)))</f>
        <v/>
      </c>
      <c r="AQ1341" s="47" t="str">
        <f aca="false">IF(AN1341="","",AO1341-AP1341)</f>
        <v/>
      </c>
      <c r="AR1341" s="50" t="str">
        <f aca="false">IFERROR(IF(AND(AC1341="SIM",Y1341="REVENDA",LEFT(AG1341,5)="ANEXO")*OR(AE1341="ANEXO I",AF1341="ANEXO II"),VLOOKUP(H1341,Dados!G:I,2,0),""),"INSERIR MVA")</f>
        <v/>
      </c>
      <c r="AS1341" s="48" t="str">
        <f aca="false">IF(LEFT(AG1341,5)="ANEXO",VLOOKUP(AG1341,Dados!$X$111:$Z$112,2,0)*(AI1341-Q1341),"")</f>
        <v/>
      </c>
      <c r="AT1341" s="48" t="str">
        <f aca="false">IFERROR(IF(AR1341="","",(AI1341*AR1341)+AI1341),"INSERIR MVA")</f>
        <v/>
      </c>
      <c r="AU1341" s="48" t="str">
        <f aca="false">IF(AT1341="","",IF(AY1341=0.04,U1341,AS1341*AY1341))</f>
        <v/>
      </c>
      <c r="AV1341" s="47" t="str">
        <f aca="false">IFERROR(IF(AU1341="","",(VLOOKUP(AG1341,Dados!$X$111:$Z$112,3,0)*AT1341*0.17)),"INSERIR MVA")</f>
        <v/>
      </c>
      <c r="AW1341" s="47" t="str">
        <f aca="false">IFERROR(IF(AR1341="","",AV1341-AU1341),"")</f>
        <v/>
      </c>
      <c r="AX1341" s="51" t="str">
        <f aca="false">IFERROR(IF(AC1341="NÃO","",IF(AM1341&lt;&gt;"",AM1341-W1341,IF(AQ1341&lt;&gt;"",AQ1341-W1341,IF(AW1341&lt;&gt;"",AW1341-W1341,"")))),"")</f>
        <v/>
      </c>
      <c r="AY1341" s="46" t="str">
        <f aca="false">IFERROR(IF(ISNA(VLOOKUP(R1341,Dados!$X$2:$Y$5,2,0)),VLOOKUP(D1341,Dados!$X$7:$Y$33,2,0),VLOOKUP(R1341,Dados!$X$2:$Y$5,2,0)),"")</f>
        <v/>
      </c>
      <c r="AZ1341" s="52" t="str">
        <f aca="false">IF(C1341="","",IF(AND(Y1341="CONSUMO",AC1341="NÃO")*OR(AG1341="-",AG1341="BIT"),IF(E1341&lt;&gt;"",(AI1341-(P1341+L1341-N1341+Q1341)*AY1341)/0.83),""))</f>
        <v/>
      </c>
      <c r="BA1341" s="51" t="str">
        <f aca="false">IF(AZ1341="","",AZ1341*0.17-((P1341+L1341-N1341+Q1341)*AY1341))</f>
        <v/>
      </c>
      <c r="BB1341" s="51" t="str">
        <f aca="false">IF(AND(Y1341="CONSUMO",AG1341="ANEXO I",AY1341&gt;4%),(AI1341-(P1341+L1341-N1341+Q1341)*0.0514)/0.83*(0.5177)*(0.17)-AI1341*0.0514,IF(AND(Y1341="CONSUMO",AG1341="ANEXO II",AY1341&gt;4%),(AI1341-(P1341+L1341-N1341+Q1341)*0.041)/0.83*(0.3295)*(0.17)-AI1341*0.041,IF(AND(Y1341="CONSUMO",AG1341="ANEXO I",AY1341=4%),(AI1341-(P1341+L1341-N1341+Q1341)*0.04)/0.83*(0.5177)*(0.17)-AI1341*0.04,IF(AND(Y1341="CONSUMO",AG1341="ANEXO II",AY1341=4%),(AI1341-(P1341+L1341-N1341+Q1341)*0.04)/0.83*(0.3295)*(0.17)-AI1341*0.04,""))))</f>
        <v/>
      </c>
      <c r="BC1341" s="51" t="str">
        <f aca="false">IF(C1341="","",IF(AND(Y1341="CONSUMO",AC1341="SIM")*OR(AG1341="-",AG1341="BIT"),IF(E1341&lt;&gt;"",(AI1341-(P1341+L1341-N1341+Q1341)*AY1341)/0.83),""))</f>
        <v/>
      </c>
      <c r="BD1341" s="51" t="str">
        <f aca="false">IF(BC1341="","",BC1341*0.17)</f>
        <v/>
      </c>
      <c r="BE1341" s="51" t="str">
        <f aca="false">IF(I1341=6908,0,IF(BC1341="","",BD1341-((P1341+L1341-N1341+Q1341)*AY1341)))</f>
        <v/>
      </c>
      <c r="BF1341" s="53" t="str">
        <f aca="false">IF(B1341="","",IF(OR(B1341="",E1341="Regime Normal"),0,(AI1341-Q1341)*VLOOKUP(R1341,Dados!$X$98:$Y$108,2,0)))</f>
        <v/>
      </c>
      <c r="BG1341" s="54" t="str">
        <f aca="false">IFERROR(VLOOKUP(I1341,Dados!$AC$27:$AD$43,2,0),IF(B1341="","",IF(D1341&lt;&gt;"MT",IF(AND(AC1341="SIM",Y1341="Revenda"),"2403",IF(AND(AC1341="SIM",Y1341="Consumo"),"2407",IF(AND(AC1341="NÃO",Y1341="Revenda"),"2102",IF(AND(AC1341="NÃO",Y1341="Consumo"),"2556",)))),REPLACE(I1341,1,1,1))))</f>
        <v/>
      </c>
    </row>
    <row r="1342" customFormat="false" ht="12.8" hidden="false" customHeight="true" outlineLevel="0" collapsed="false">
      <c r="Y1342" s="45"/>
      <c r="Z1342" s="46" t="str">
        <f aca="false">IF(B1342="","",(IFERROR(VLOOKUP(H1342,Dados!A$3:B$15000,2,0),"Não Encontrado")))</f>
        <v/>
      </c>
      <c r="AA1342" s="46" t="str">
        <f aca="false">IF(B1342="","",(IFERROR(VLOOKUP(G1342,Dados!C$3:E$15000,3,0),"Não Encontrado")))</f>
        <v/>
      </c>
      <c r="AB1342" s="46" t="str">
        <f aca="false">IFERROR(IF(Z1342&lt;&gt;"Não Encontrado",Z1342,IF(AA1342&lt;&gt;"Não Encontrado",AA1342,"")),"")</f>
        <v/>
      </c>
      <c r="AC1342" s="45" t="str">
        <f aca="false">IF(B1342="","",IF(AB1342="","NÃO","SIM"))</f>
        <v/>
      </c>
      <c r="AD1342" s="45" t="str">
        <f aca="false">IFERROR(VLOOKUP(G1342,Dados!$P$3:$R$500,3,0),"")</f>
        <v/>
      </c>
      <c r="AE1342" s="45" t="str">
        <f aca="false">IFERROR(VLOOKUP(G1342,Dados!$K$3:$L$500,2,0),"")</f>
        <v/>
      </c>
      <c r="AF1342" s="45" t="str">
        <f aca="false">IFERROR(VLOOKUP(G1342,Dados!$M$3:$N$500,2,0),"")</f>
        <v/>
      </c>
      <c r="AG1342" s="45" t="str">
        <f aca="false">IF(F1342="","",IF(AND(AD1342="",AE1342="",AF1342=""),"-",IF(AND(AD1342="BIT",AE1342="",AF1342=""),"BIT",IF(AND(AE1342="ANEXO I",AD1342="",AF1342=""),"ANEXO I",IF(AND(AF1342="ANEXO II",AD1342="",AE1342=""),"ANEXO II","Escolher")))))</f>
        <v/>
      </c>
      <c r="AH1342" s="45" t="str">
        <f aca="false">IF(AG1342&lt;&gt;"Pneus","",IFERROR(VLOOKUP(R1342,Dados!$X$2:$Z$5,3,0)*(AI1342-Q1342),VLOOKUP(D1342,Dados!$X$7:$Z$33,3,0)*(AI1342-Q1342)))</f>
        <v/>
      </c>
      <c r="AI1342" s="47" t="str">
        <f aca="false">IF(B1342="","",P1342+Q1342+O1342+M1342+L1342-N1342)</f>
        <v/>
      </c>
      <c r="AJ1342" s="48" t="str">
        <f aca="false">IFERROR(IF(AND(AC1342="SIM",AG1342="-",Y1342="REVENDA"),(AB1342/1+1)*AI1342,IF(AND(AC1342="SIM",AG1342="Pneus",Y1342="REVENDA"),(AB1342/1+1)*(AI1342-AH1342),"")),"")</f>
        <v/>
      </c>
      <c r="AK1342" s="48" t="str">
        <f aca="false">IF(AJ1342="","",AJ1342*17%)</f>
        <v/>
      </c>
      <c r="AL1342" s="48" t="str">
        <f aca="false">IFERROR(IF(AC1342="NÃO","",IF(AK1342="","",IF(E1342="Simples Nacional",BF1342,IF(T1342=0.12,U1342*0.5833337002,IF(T1342=0,AI1342*0.07,U1342))))),"")</f>
        <v/>
      </c>
      <c r="AM1342" s="47" t="str">
        <f aca="false">IFERROR(IF(AC1342="NÃO","",IF(OR(AG1342="-",AG1342="Pneus"),AK1342-AL1342,"")),"")</f>
        <v/>
      </c>
      <c r="AN1342" s="48" t="str">
        <f aca="false">IF(AND(Y1342="REVENDA",AC1342="SIM",AG1342="BIT"),((AB1342/1+1)*AI1342)*0.4117,"")</f>
        <v/>
      </c>
      <c r="AO1342" s="48" t="str">
        <f aca="false">IF(AN1342="","",AN1342*17%)</f>
        <v/>
      </c>
      <c r="AP1342" s="49" t="str">
        <f aca="false">IF(AN1342="","",IF(T1342=0.12,(U1342*0.4117)*0.4117,IF(T1342=0,(AI1342*0.07)*0.4117,U1342*0.4117)))</f>
        <v/>
      </c>
      <c r="AQ1342" s="47" t="str">
        <f aca="false">IF(AN1342="","",AO1342-AP1342)</f>
        <v/>
      </c>
      <c r="AR1342" s="50" t="str">
        <f aca="false">IFERROR(IF(AND(AC1342="SIM",Y1342="REVENDA",LEFT(AG1342,5)="ANEXO")*OR(AE1342="ANEXO I",AF1342="ANEXO II"),VLOOKUP(H1342,Dados!G:I,2,0),""),"INSERIR MVA")</f>
        <v/>
      </c>
      <c r="AS1342" s="48" t="str">
        <f aca="false">IF(LEFT(AG1342,5)="ANEXO",VLOOKUP(AG1342,Dados!$X$111:$Z$112,2,0)*(AI1342-Q1342),"")</f>
        <v/>
      </c>
      <c r="AT1342" s="48" t="str">
        <f aca="false">IFERROR(IF(AR1342="","",(AI1342*AR1342)+AI1342),"INSERIR MVA")</f>
        <v/>
      </c>
      <c r="AU1342" s="48" t="str">
        <f aca="false">IF(AT1342="","",IF(AY1342=0.04,U1342,AS1342*AY1342))</f>
        <v/>
      </c>
      <c r="AV1342" s="47" t="str">
        <f aca="false">IFERROR(IF(AU1342="","",(VLOOKUP(AG1342,Dados!$X$111:$Z$112,3,0)*AT1342*0.17)),"INSERIR MVA")</f>
        <v/>
      </c>
      <c r="AW1342" s="47" t="str">
        <f aca="false">IFERROR(IF(AR1342="","",AV1342-AU1342),"")</f>
        <v/>
      </c>
      <c r="AX1342" s="51" t="str">
        <f aca="false">IFERROR(IF(AC1342="NÃO","",IF(AM1342&lt;&gt;"",AM1342-W1342,IF(AQ1342&lt;&gt;"",AQ1342-W1342,IF(AW1342&lt;&gt;"",AW1342-W1342,"")))),"")</f>
        <v/>
      </c>
      <c r="AY1342" s="46" t="str">
        <f aca="false">IFERROR(IF(ISNA(VLOOKUP(R1342,Dados!$X$2:$Y$5,2,0)),VLOOKUP(D1342,Dados!$X$7:$Y$33,2,0),VLOOKUP(R1342,Dados!$X$2:$Y$5,2,0)),"")</f>
        <v/>
      </c>
      <c r="AZ1342" s="52" t="str">
        <f aca="false">IF(C1342="","",IF(AND(Y1342="CONSUMO",AC1342="NÃO")*OR(AG1342="-",AG1342="BIT"),IF(E1342&lt;&gt;"",(AI1342-(P1342+L1342-N1342+Q1342)*AY1342)/0.83),""))</f>
        <v/>
      </c>
      <c r="BA1342" s="51" t="str">
        <f aca="false">IF(AZ1342="","",AZ1342*0.17-((P1342+L1342-N1342+Q1342)*AY1342))</f>
        <v/>
      </c>
      <c r="BB1342" s="51" t="str">
        <f aca="false">IF(AND(Y1342="CONSUMO",AG1342="ANEXO I",AY1342&gt;4%),(AI1342-(P1342+L1342-N1342+Q1342)*0.0514)/0.83*(0.5177)*(0.17)-AI1342*0.0514,IF(AND(Y1342="CONSUMO",AG1342="ANEXO II",AY1342&gt;4%),(AI1342-(P1342+L1342-N1342+Q1342)*0.041)/0.83*(0.3295)*(0.17)-AI1342*0.041,IF(AND(Y1342="CONSUMO",AG1342="ANEXO I",AY1342=4%),(AI1342-(P1342+L1342-N1342+Q1342)*0.04)/0.83*(0.5177)*(0.17)-AI1342*0.04,IF(AND(Y1342="CONSUMO",AG1342="ANEXO II",AY1342=4%),(AI1342-(P1342+L1342-N1342+Q1342)*0.04)/0.83*(0.3295)*(0.17)-AI1342*0.04,""))))</f>
        <v/>
      </c>
      <c r="BC1342" s="51" t="str">
        <f aca="false">IF(C1342="","",IF(AND(Y1342="CONSUMO",AC1342="SIM")*OR(AG1342="-",AG1342="BIT"),IF(E1342&lt;&gt;"",(AI1342-(P1342+L1342-N1342+Q1342)*AY1342)/0.83),""))</f>
        <v/>
      </c>
      <c r="BD1342" s="51" t="str">
        <f aca="false">IF(BC1342="","",BC1342*0.17)</f>
        <v/>
      </c>
      <c r="BE1342" s="51" t="str">
        <f aca="false">IF(I1342=6908,0,IF(BC1342="","",BD1342-((P1342+L1342-N1342+Q1342)*AY1342)))</f>
        <v/>
      </c>
      <c r="BF1342" s="53" t="str">
        <f aca="false">IF(B1342="","",IF(OR(B1342="",E1342="Regime Normal"),0,(AI1342-Q1342)*VLOOKUP(R1342,Dados!$X$98:$Y$108,2,0)))</f>
        <v/>
      </c>
      <c r="BG1342" s="54" t="str">
        <f aca="false">IFERROR(VLOOKUP(I1342,Dados!$AC$27:$AD$43,2,0),IF(B1342="","",IF(D1342&lt;&gt;"MT",IF(AND(AC1342="SIM",Y1342="Revenda"),"2403",IF(AND(AC1342="SIM",Y1342="Consumo"),"2407",IF(AND(AC1342="NÃO",Y1342="Revenda"),"2102",IF(AND(AC1342="NÃO",Y1342="Consumo"),"2556",)))),REPLACE(I1342,1,1,1))))</f>
        <v/>
      </c>
    </row>
    <row r="1343" customFormat="false" ht="12.8" hidden="false" customHeight="true" outlineLevel="0" collapsed="false">
      <c r="Y1343" s="45"/>
      <c r="Z1343" s="46" t="str">
        <f aca="false">IF(B1343="","",(IFERROR(VLOOKUP(H1343,Dados!A$3:B$15000,2,0),"Não Encontrado")))</f>
        <v/>
      </c>
      <c r="AA1343" s="46" t="str">
        <f aca="false">IF(B1343="","",(IFERROR(VLOOKUP(G1343,Dados!C$3:E$15000,3,0),"Não Encontrado")))</f>
        <v/>
      </c>
      <c r="AB1343" s="46" t="str">
        <f aca="false">IFERROR(IF(Z1343&lt;&gt;"Não Encontrado",Z1343,IF(AA1343&lt;&gt;"Não Encontrado",AA1343,"")),"")</f>
        <v/>
      </c>
      <c r="AC1343" s="45" t="str">
        <f aca="false">IF(B1343="","",IF(AB1343="","NÃO","SIM"))</f>
        <v/>
      </c>
      <c r="AD1343" s="45" t="str">
        <f aca="false">IFERROR(VLOOKUP(G1343,Dados!$P$3:$R$500,3,0),"")</f>
        <v/>
      </c>
      <c r="AE1343" s="45" t="str">
        <f aca="false">IFERROR(VLOOKUP(G1343,Dados!$K$3:$L$500,2,0),"")</f>
        <v/>
      </c>
      <c r="AF1343" s="45" t="str">
        <f aca="false">IFERROR(VLOOKUP(G1343,Dados!$M$3:$N$500,2,0),"")</f>
        <v/>
      </c>
      <c r="AG1343" s="45" t="str">
        <f aca="false">IF(F1343="","",IF(AND(AD1343="",AE1343="",AF1343=""),"-",IF(AND(AD1343="BIT",AE1343="",AF1343=""),"BIT",IF(AND(AE1343="ANEXO I",AD1343="",AF1343=""),"ANEXO I",IF(AND(AF1343="ANEXO II",AD1343="",AE1343=""),"ANEXO II","Escolher")))))</f>
        <v/>
      </c>
      <c r="AH1343" s="45" t="str">
        <f aca="false">IF(AG1343&lt;&gt;"Pneus","",IFERROR(VLOOKUP(R1343,Dados!$X$2:$Z$5,3,0)*(AI1343-Q1343),VLOOKUP(D1343,Dados!$X$7:$Z$33,3,0)*(AI1343-Q1343)))</f>
        <v/>
      </c>
      <c r="AI1343" s="47" t="str">
        <f aca="false">IF(B1343="","",P1343+Q1343+O1343+M1343+L1343-N1343)</f>
        <v/>
      </c>
      <c r="AJ1343" s="48" t="str">
        <f aca="false">IFERROR(IF(AND(AC1343="SIM",AG1343="-",Y1343="REVENDA"),(AB1343/1+1)*AI1343,IF(AND(AC1343="SIM",AG1343="Pneus",Y1343="REVENDA"),(AB1343/1+1)*(AI1343-AH1343),"")),"")</f>
        <v/>
      </c>
      <c r="AK1343" s="48" t="str">
        <f aca="false">IF(AJ1343="","",AJ1343*17%)</f>
        <v/>
      </c>
      <c r="AL1343" s="48" t="str">
        <f aca="false">IFERROR(IF(AC1343="NÃO","",IF(AK1343="","",IF(E1343="Simples Nacional",BF1343,IF(T1343=0.12,U1343*0.5833337002,IF(T1343=0,AI1343*0.07,U1343))))),"")</f>
        <v/>
      </c>
      <c r="AM1343" s="47" t="str">
        <f aca="false">IFERROR(IF(AC1343="NÃO","",IF(OR(AG1343="-",AG1343="Pneus"),AK1343-AL1343,"")),"")</f>
        <v/>
      </c>
      <c r="AN1343" s="48" t="str">
        <f aca="false">IF(AND(Y1343="REVENDA",AC1343="SIM",AG1343="BIT"),((AB1343/1+1)*AI1343)*0.4117,"")</f>
        <v/>
      </c>
      <c r="AO1343" s="48" t="str">
        <f aca="false">IF(AN1343="","",AN1343*17%)</f>
        <v/>
      </c>
      <c r="AP1343" s="49" t="str">
        <f aca="false">IF(AN1343="","",IF(T1343=0.12,(U1343*0.4117)*0.4117,IF(T1343=0,(AI1343*0.07)*0.4117,U1343*0.4117)))</f>
        <v/>
      </c>
      <c r="AQ1343" s="47" t="str">
        <f aca="false">IF(AN1343="","",AO1343-AP1343)</f>
        <v/>
      </c>
      <c r="AR1343" s="50" t="str">
        <f aca="false">IFERROR(IF(AND(AC1343="SIM",Y1343="REVENDA",LEFT(AG1343,5)="ANEXO")*OR(AE1343="ANEXO I",AF1343="ANEXO II"),VLOOKUP(H1343,Dados!G:I,2,0),""),"INSERIR MVA")</f>
        <v/>
      </c>
      <c r="AS1343" s="48" t="str">
        <f aca="false">IF(LEFT(AG1343,5)="ANEXO",VLOOKUP(AG1343,Dados!$X$111:$Z$112,2,0)*(AI1343-Q1343),"")</f>
        <v/>
      </c>
      <c r="AT1343" s="48" t="str">
        <f aca="false">IFERROR(IF(AR1343="","",(AI1343*AR1343)+AI1343),"INSERIR MVA")</f>
        <v/>
      </c>
      <c r="AU1343" s="48" t="str">
        <f aca="false">IF(AT1343="","",IF(AY1343=0.04,U1343,AS1343*AY1343))</f>
        <v/>
      </c>
      <c r="AV1343" s="47" t="str">
        <f aca="false">IFERROR(IF(AU1343="","",(VLOOKUP(AG1343,Dados!$X$111:$Z$112,3,0)*AT1343*0.17)),"INSERIR MVA")</f>
        <v/>
      </c>
      <c r="AW1343" s="47" t="str">
        <f aca="false">IFERROR(IF(AR1343="","",AV1343-AU1343),"")</f>
        <v/>
      </c>
      <c r="AX1343" s="51" t="str">
        <f aca="false">IFERROR(IF(AC1343="NÃO","",IF(AM1343&lt;&gt;"",AM1343-W1343,IF(AQ1343&lt;&gt;"",AQ1343-W1343,IF(AW1343&lt;&gt;"",AW1343-W1343,"")))),"")</f>
        <v/>
      </c>
      <c r="AY1343" s="46" t="str">
        <f aca="false">IFERROR(IF(ISNA(VLOOKUP(R1343,Dados!$X$2:$Y$5,2,0)),VLOOKUP(D1343,Dados!$X$7:$Y$33,2,0),VLOOKUP(R1343,Dados!$X$2:$Y$5,2,0)),"")</f>
        <v/>
      </c>
      <c r="AZ1343" s="52" t="str">
        <f aca="false">IF(C1343="","",IF(AND(Y1343="CONSUMO",AC1343="NÃO")*OR(AG1343="-",AG1343="BIT"),IF(E1343&lt;&gt;"",(AI1343-(P1343+L1343-N1343+Q1343)*AY1343)/0.83),""))</f>
        <v/>
      </c>
      <c r="BA1343" s="51" t="str">
        <f aca="false">IF(AZ1343="","",AZ1343*0.17-((P1343+L1343-N1343+Q1343)*AY1343))</f>
        <v/>
      </c>
      <c r="BB1343" s="51" t="str">
        <f aca="false">IF(AND(Y1343="CONSUMO",AG1343="ANEXO I",AY1343&gt;4%),(AI1343-(P1343+L1343-N1343+Q1343)*0.0514)/0.83*(0.5177)*(0.17)-AI1343*0.0514,IF(AND(Y1343="CONSUMO",AG1343="ANEXO II",AY1343&gt;4%),(AI1343-(P1343+L1343-N1343+Q1343)*0.041)/0.83*(0.3295)*(0.17)-AI1343*0.041,IF(AND(Y1343="CONSUMO",AG1343="ANEXO I",AY1343=4%),(AI1343-(P1343+L1343-N1343+Q1343)*0.04)/0.83*(0.5177)*(0.17)-AI1343*0.04,IF(AND(Y1343="CONSUMO",AG1343="ANEXO II",AY1343=4%),(AI1343-(P1343+L1343-N1343+Q1343)*0.04)/0.83*(0.3295)*(0.17)-AI1343*0.04,""))))</f>
        <v/>
      </c>
      <c r="BC1343" s="51" t="str">
        <f aca="false">IF(C1343="","",IF(AND(Y1343="CONSUMO",AC1343="SIM")*OR(AG1343="-",AG1343="BIT"),IF(E1343&lt;&gt;"",(AI1343-(P1343+L1343-N1343+Q1343)*AY1343)/0.83),""))</f>
        <v/>
      </c>
      <c r="BD1343" s="51" t="str">
        <f aca="false">IF(BC1343="","",BC1343*0.17)</f>
        <v/>
      </c>
      <c r="BE1343" s="51" t="str">
        <f aca="false">IF(I1343=6908,0,IF(BC1343="","",BD1343-((P1343+L1343-N1343+Q1343)*AY1343)))</f>
        <v/>
      </c>
      <c r="BF1343" s="53" t="str">
        <f aca="false">IF(B1343="","",IF(OR(B1343="",E1343="Regime Normal"),0,(AI1343-Q1343)*VLOOKUP(R1343,Dados!$X$98:$Y$108,2,0)))</f>
        <v/>
      </c>
      <c r="BG1343" s="54" t="str">
        <f aca="false">IFERROR(VLOOKUP(I1343,Dados!$AC$27:$AD$43,2,0),IF(B1343="","",IF(D1343&lt;&gt;"MT",IF(AND(AC1343="SIM",Y1343="Revenda"),"2403",IF(AND(AC1343="SIM",Y1343="Consumo"),"2407",IF(AND(AC1343="NÃO",Y1343="Revenda"),"2102",IF(AND(AC1343="NÃO",Y1343="Consumo"),"2556",)))),REPLACE(I1343,1,1,1))))</f>
        <v/>
      </c>
    </row>
    <row r="1344" customFormat="false" ht="12.8" hidden="false" customHeight="true" outlineLevel="0" collapsed="false">
      <c r="Y1344" s="45"/>
      <c r="Z1344" s="46" t="str">
        <f aca="false">IF(B1344="","",(IFERROR(VLOOKUP(H1344,Dados!A$3:B$15000,2,0),"Não Encontrado")))</f>
        <v/>
      </c>
      <c r="AA1344" s="46" t="str">
        <f aca="false">IF(B1344="","",(IFERROR(VLOOKUP(G1344,Dados!C$3:E$15000,3,0),"Não Encontrado")))</f>
        <v/>
      </c>
      <c r="AB1344" s="46" t="str">
        <f aca="false">IFERROR(IF(Z1344&lt;&gt;"Não Encontrado",Z1344,IF(AA1344&lt;&gt;"Não Encontrado",AA1344,"")),"")</f>
        <v/>
      </c>
      <c r="AC1344" s="45" t="str">
        <f aca="false">IF(B1344="","",IF(AB1344="","NÃO","SIM"))</f>
        <v/>
      </c>
      <c r="AD1344" s="45" t="str">
        <f aca="false">IFERROR(VLOOKUP(G1344,Dados!$P$3:$R$500,3,0),"")</f>
        <v/>
      </c>
      <c r="AE1344" s="45" t="str">
        <f aca="false">IFERROR(VLOOKUP(G1344,Dados!$K$3:$L$500,2,0),"")</f>
        <v/>
      </c>
      <c r="AF1344" s="45" t="str">
        <f aca="false">IFERROR(VLOOKUP(G1344,Dados!$M$3:$N$500,2,0),"")</f>
        <v/>
      </c>
      <c r="AG1344" s="45" t="str">
        <f aca="false">IF(F1344="","",IF(AND(AD1344="",AE1344="",AF1344=""),"-",IF(AND(AD1344="BIT",AE1344="",AF1344=""),"BIT",IF(AND(AE1344="ANEXO I",AD1344="",AF1344=""),"ANEXO I",IF(AND(AF1344="ANEXO II",AD1344="",AE1344=""),"ANEXO II","Escolher")))))</f>
        <v/>
      </c>
      <c r="AH1344" s="45" t="str">
        <f aca="false">IF(AG1344&lt;&gt;"Pneus","",IFERROR(VLOOKUP(R1344,Dados!$X$2:$Z$5,3,0)*(AI1344-Q1344),VLOOKUP(D1344,Dados!$X$7:$Z$33,3,0)*(AI1344-Q1344)))</f>
        <v/>
      </c>
      <c r="AI1344" s="47" t="str">
        <f aca="false">IF(B1344="","",P1344+Q1344+O1344+M1344+L1344-N1344)</f>
        <v/>
      </c>
      <c r="AJ1344" s="48" t="str">
        <f aca="false">IFERROR(IF(AND(AC1344="SIM",AG1344="-",Y1344="REVENDA"),(AB1344/1+1)*AI1344,IF(AND(AC1344="SIM",AG1344="Pneus",Y1344="REVENDA"),(AB1344/1+1)*(AI1344-AH1344),"")),"")</f>
        <v/>
      </c>
      <c r="AK1344" s="48" t="str">
        <f aca="false">IF(AJ1344="","",AJ1344*17%)</f>
        <v/>
      </c>
      <c r="AL1344" s="48" t="str">
        <f aca="false">IFERROR(IF(AC1344="NÃO","",IF(AK1344="","",IF(E1344="Simples Nacional",BF1344,IF(T1344=0.12,U1344*0.5833337002,IF(T1344=0,AI1344*0.07,U1344))))),"")</f>
        <v/>
      </c>
      <c r="AM1344" s="47" t="str">
        <f aca="false">IFERROR(IF(AC1344="NÃO","",IF(OR(AG1344="-",AG1344="Pneus"),AK1344-AL1344,"")),"")</f>
        <v/>
      </c>
      <c r="AN1344" s="48" t="str">
        <f aca="false">IF(AND(Y1344="REVENDA",AC1344="SIM",AG1344="BIT"),((AB1344/1+1)*AI1344)*0.4117,"")</f>
        <v/>
      </c>
      <c r="AO1344" s="48" t="str">
        <f aca="false">IF(AN1344="","",AN1344*17%)</f>
        <v/>
      </c>
      <c r="AP1344" s="49" t="str">
        <f aca="false">IF(AN1344="","",IF(T1344=0.12,(U1344*0.4117)*0.4117,IF(T1344=0,(AI1344*0.07)*0.4117,U1344*0.4117)))</f>
        <v/>
      </c>
      <c r="AQ1344" s="47" t="str">
        <f aca="false">IF(AN1344="","",AO1344-AP1344)</f>
        <v/>
      </c>
      <c r="AR1344" s="50" t="str">
        <f aca="false">IFERROR(IF(AND(AC1344="SIM",Y1344="REVENDA",LEFT(AG1344,5)="ANEXO")*OR(AE1344="ANEXO I",AF1344="ANEXO II"),VLOOKUP(H1344,Dados!G:I,2,0),""),"INSERIR MVA")</f>
        <v/>
      </c>
      <c r="AS1344" s="48" t="str">
        <f aca="false">IF(LEFT(AG1344,5)="ANEXO",VLOOKUP(AG1344,Dados!$X$111:$Z$112,2,0)*(AI1344-Q1344),"")</f>
        <v/>
      </c>
      <c r="AT1344" s="48" t="str">
        <f aca="false">IFERROR(IF(AR1344="","",(AI1344*AR1344)+AI1344),"INSERIR MVA")</f>
        <v/>
      </c>
      <c r="AU1344" s="48" t="str">
        <f aca="false">IF(AT1344="","",IF(AY1344=0.04,U1344,AS1344*AY1344))</f>
        <v/>
      </c>
      <c r="AV1344" s="47" t="str">
        <f aca="false">IFERROR(IF(AU1344="","",(VLOOKUP(AG1344,Dados!$X$111:$Z$112,3,0)*AT1344*0.17)),"INSERIR MVA")</f>
        <v/>
      </c>
      <c r="AW1344" s="47" t="str">
        <f aca="false">IFERROR(IF(AR1344="","",AV1344-AU1344),"")</f>
        <v/>
      </c>
      <c r="AX1344" s="51" t="str">
        <f aca="false">IFERROR(IF(AC1344="NÃO","",IF(AM1344&lt;&gt;"",AM1344-W1344,IF(AQ1344&lt;&gt;"",AQ1344-W1344,IF(AW1344&lt;&gt;"",AW1344-W1344,"")))),"")</f>
        <v/>
      </c>
      <c r="AY1344" s="46" t="str">
        <f aca="false">IFERROR(IF(ISNA(VLOOKUP(R1344,Dados!$X$2:$Y$5,2,0)),VLOOKUP(D1344,Dados!$X$7:$Y$33,2,0),VLOOKUP(R1344,Dados!$X$2:$Y$5,2,0)),"")</f>
        <v/>
      </c>
      <c r="AZ1344" s="52" t="str">
        <f aca="false">IF(C1344="","",IF(AND(Y1344="CONSUMO",AC1344="NÃO")*OR(AG1344="-",AG1344="BIT"),IF(E1344&lt;&gt;"",(AI1344-(P1344+L1344-N1344+Q1344)*AY1344)/0.83),""))</f>
        <v/>
      </c>
      <c r="BA1344" s="51" t="str">
        <f aca="false">IF(AZ1344="","",AZ1344*0.17-((P1344+L1344-N1344+Q1344)*AY1344))</f>
        <v/>
      </c>
      <c r="BB1344" s="51" t="str">
        <f aca="false">IF(AND(Y1344="CONSUMO",AG1344="ANEXO I",AY1344&gt;4%),(AI1344-(P1344+L1344-N1344+Q1344)*0.0514)/0.83*(0.5177)*(0.17)-AI1344*0.0514,IF(AND(Y1344="CONSUMO",AG1344="ANEXO II",AY1344&gt;4%),(AI1344-(P1344+L1344-N1344+Q1344)*0.041)/0.83*(0.3295)*(0.17)-AI1344*0.041,IF(AND(Y1344="CONSUMO",AG1344="ANEXO I",AY1344=4%),(AI1344-(P1344+L1344-N1344+Q1344)*0.04)/0.83*(0.5177)*(0.17)-AI1344*0.04,IF(AND(Y1344="CONSUMO",AG1344="ANEXO II",AY1344=4%),(AI1344-(P1344+L1344-N1344+Q1344)*0.04)/0.83*(0.3295)*(0.17)-AI1344*0.04,""))))</f>
        <v/>
      </c>
      <c r="BC1344" s="51" t="str">
        <f aca="false">IF(C1344="","",IF(AND(Y1344="CONSUMO",AC1344="SIM")*OR(AG1344="-",AG1344="BIT"),IF(E1344&lt;&gt;"",(AI1344-(P1344+L1344-N1344+Q1344)*AY1344)/0.83),""))</f>
        <v/>
      </c>
      <c r="BD1344" s="51" t="str">
        <f aca="false">IF(BC1344="","",BC1344*0.17)</f>
        <v/>
      </c>
      <c r="BE1344" s="51" t="str">
        <f aca="false">IF(I1344=6908,0,IF(BC1344="","",BD1344-((P1344+L1344-N1344+Q1344)*AY1344)))</f>
        <v/>
      </c>
      <c r="BF1344" s="53" t="str">
        <f aca="false">IF(B1344="","",IF(OR(B1344="",E1344="Regime Normal"),0,(AI1344-Q1344)*VLOOKUP(R1344,Dados!$X$98:$Y$108,2,0)))</f>
        <v/>
      </c>
      <c r="BG1344" s="54" t="str">
        <f aca="false">IFERROR(VLOOKUP(I1344,Dados!$AC$27:$AD$43,2,0),IF(B1344="","",IF(D1344&lt;&gt;"MT",IF(AND(AC1344="SIM",Y1344="Revenda"),"2403",IF(AND(AC1344="SIM",Y1344="Consumo"),"2407",IF(AND(AC1344="NÃO",Y1344="Revenda"),"2102",IF(AND(AC1344="NÃO",Y1344="Consumo"),"2556",)))),REPLACE(I1344,1,1,1))))</f>
        <v/>
      </c>
    </row>
    <row r="1345" customFormat="false" ht="12.8" hidden="false" customHeight="true" outlineLevel="0" collapsed="false">
      <c r="Y1345" s="45"/>
      <c r="Z1345" s="46" t="str">
        <f aca="false">IF(B1345="","",(IFERROR(VLOOKUP(H1345,Dados!A$3:B$15000,2,0),"Não Encontrado")))</f>
        <v/>
      </c>
      <c r="AA1345" s="46" t="str">
        <f aca="false">IF(B1345="","",(IFERROR(VLOOKUP(G1345,Dados!C$3:E$15000,3,0),"Não Encontrado")))</f>
        <v/>
      </c>
      <c r="AB1345" s="46" t="str">
        <f aca="false">IFERROR(IF(Z1345&lt;&gt;"Não Encontrado",Z1345,IF(AA1345&lt;&gt;"Não Encontrado",AA1345,"")),"")</f>
        <v/>
      </c>
      <c r="AC1345" s="45" t="str">
        <f aca="false">IF(B1345="","",IF(AB1345="","NÃO","SIM"))</f>
        <v/>
      </c>
      <c r="AD1345" s="45" t="str">
        <f aca="false">IFERROR(VLOOKUP(G1345,Dados!$P$3:$R$500,3,0),"")</f>
        <v/>
      </c>
      <c r="AE1345" s="45" t="str">
        <f aca="false">IFERROR(VLOOKUP(G1345,Dados!$K$3:$L$500,2,0),"")</f>
        <v/>
      </c>
      <c r="AF1345" s="45" t="str">
        <f aca="false">IFERROR(VLOOKUP(G1345,Dados!$M$3:$N$500,2,0),"")</f>
        <v/>
      </c>
      <c r="AG1345" s="45" t="str">
        <f aca="false">IF(F1345="","",IF(AND(AD1345="",AE1345="",AF1345=""),"-",IF(AND(AD1345="BIT",AE1345="",AF1345=""),"BIT",IF(AND(AE1345="ANEXO I",AD1345="",AF1345=""),"ANEXO I",IF(AND(AF1345="ANEXO II",AD1345="",AE1345=""),"ANEXO II","Escolher")))))</f>
        <v/>
      </c>
      <c r="AH1345" s="45" t="str">
        <f aca="false">IF(AG1345&lt;&gt;"Pneus","",IFERROR(VLOOKUP(R1345,Dados!$X$2:$Z$5,3,0)*(AI1345-Q1345),VLOOKUP(D1345,Dados!$X$7:$Z$33,3,0)*(AI1345-Q1345)))</f>
        <v/>
      </c>
      <c r="AI1345" s="47" t="str">
        <f aca="false">IF(B1345="","",P1345+Q1345+O1345+M1345+L1345-N1345)</f>
        <v/>
      </c>
      <c r="AJ1345" s="48" t="str">
        <f aca="false">IFERROR(IF(AND(AC1345="SIM",AG1345="-",Y1345="REVENDA"),(AB1345/1+1)*AI1345,IF(AND(AC1345="SIM",AG1345="Pneus",Y1345="REVENDA"),(AB1345/1+1)*(AI1345-AH1345),"")),"")</f>
        <v/>
      </c>
      <c r="AK1345" s="48" t="str">
        <f aca="false">IF(AJ1345="","",AJ1345*17%)</f>
        <v/>
      </c>
      <c r="AL1345" s="48" t="str">
        <f aca="false">IFERROR(IF(AC1345="NÃO","",IF(AK1345="","",IF(E1345="Simples Nacional",BF1345,IF(T1345=0.12,U1345*0.5833337002,IF(T1345=0,AI1345*0.07,U1345))))),"")</f>
        <v/>
      </c>
      <c r="AM1345" s="47" t="str">
        <f aca="false">IFERROR(IF(AC1345="NÃO","",IF(OR(AG1345="-",AG1345="Pneus"),AK1345-AL1345,"")),"")</f>
        <v/>
      </c>
      <c r="AN1345" s="48" t="str">
        <f aca="false">IF(AND(Y1345="REVENDA",AC1345="SIM",AG1345="BIT"),((AB1345/1+1)*AI1345)*0.4117,"")</f>
        <v/>
      </c>
      <c r="AO1345" s="48" t="str">
        <f aca="false">IF(AN1345="","",AN1345*17%)</f>
        <v/>
      </c>
      <c r="AP1345" s="49" t="str">
        <f aca="false">IF(AN1345="","",IF(T1345=0.12,(U1345*0.4117)*0.4117,IF(T1345=0,(AI1345*0.07)*0.4117,U1345*0.4117)))</f>
        <v/>
      </c>
      <c r="AQ1345" s="47" t="str">
        <f aca="false">IF(AN1345="","",AO1345-AP1345)</f>
        <v/>
      </c>
      <c r="AR1345" s="50" t="str">
        <f aca="false">IFERROR(IF(AND(AC1345="SIM",Y1345="REVENDA",LEFT(AG1345,5)="ANEXO")*OR(AE1345="ANEXO I",AF1345="ANEXO II"),VLOOKUP(H1345,Dados!G:I,2,0),""),"INSERIR MVA")</f>
        <v/>
      </c>
      <c r="AS1345" s="48" t="str">
        <f aca="false">IF(LEFT(AG1345,5)="ANEXO",VLOOKUP(AG1345,Dados!$X$111:$Z$112,2,0)*(AI1345-Q1345),"")</f>
        <v/>
      </c>
      <c r="AT1345" s="48" t="str">
        <f aca="false">IFERROR(IF(AR1345="","",(AI1345*AR1345)+AI1345),"INSERIR MVA")</f>
        <v/>
      </c>
      <c r="AU1345" s="48" t="str">
        <f aca="false">IF(AT1345="","",IF(AY1345=0.04,U1345,AS1345*AY1345))</f>
        <v/>
      </c>
      <c r="AV1345" s="47" t="str">
        <f aca="false">IFERROR(IF(AU1345="","",(VLOOKUP(AG1345,Dados!$X$111:$Z$112,3,0)*AT1345*0.17)),"INSERIR MVA")</f>
        <v/>
      </c>
      <c r="AW1345" s="47" t="str">
        <f aca="false">IFERROR(IF(AR1345="","",AV1345-AU1345),"")</f>
        <v/>
      </c>
      <c r="AX1345" s="51" t="str">
        <f aca="false">IFERROR(IF(AC1345="NÃO","",IF(AM1345&lt;&gt;"",AM1345-W1345,IF(AQ1345&lt;&gt;"",AQ1345-W1345,IF(AW1345&lt;&gt;"",AW1345-W1345,"")))),"")</f>
        <v/>
      </c>
      <c r="AY1345" s="46" t="str">
        <f aca="false">IFERROR(IF(ISNA(VLOOKUP(R1345,Dados!$X$2:$Y$5,2,0)),VLOOKUP(D1345,Dados!$X$7:$Y$33,2,0),VLOOKUP(R1345,Dados!$X$2:$Y$5,2,0)),"")</f>
        <v/>
      </c>
      <c r="AZ1345" s="52" t="str">
        <f aca="false">IF(C1345="","",IF(AND(Y1345="CONSUMO",AC1345="NÃO")*OR(AG1345="-",AG1345="BIT"),IF(E1345&lt;&gt;"",(AI1345-(P1345+L1345-N1345+Q1345)*AY1345)/0.83),""))</f>
        <v/>
      </c>
      <c r="BA1345" s="51" t="str">
        <f aca="false">IF(AZ1345="","",AZ1345*0.17-((P1345+L1345-N1345+Q1345)*AY1345))</f>
        <v/>
      </c>
      <c r="BB1345" s="51" t="str">
        <f aca="false">IF(AND(Y1345="CONSUMO",AG1345="ANEXO I",AY1345&gt;4%),(AI1345-(P1345+L1345-N1345+Q1345)*0.0514)/0.83*(0.5177)*(0.17)-AI1345*0.0514,IF(AND(Y1345="CONSUMO",AG1345="ANEXO II",AY1345&gt;4%),(AI1345-(P1345+L1345-N1345+Q1345)*0.041)/0.83*(0.3295)*(0.17)-AI1345*0.041,IF(AND(Y1345="CONSUMO",AG1345="ANEXO I",AY1345=4%),(AI1345-(P1345+L1345-N1345+Q1345)*0.04)/0.83*(0.5177)*(0.17)-AI1345*0.04,IF(AND(Y1345="CONSUMO",AG1345="ANEXO II",AY1345=4%),(AI1345-(P1345+L1345-N1345+Q1345)*0.04)/0.83*(0.3295)*(0.17)-AI1345*0.04,""))))</f>
        <v/>
      </c>
      <c r="BC1345" s="51" t="str">
        <f aca="false">IF(C1345="","",IF(AND(Y1345="CONSUMO",AC1345="SIM")*OR(AG1345="-",AG1345="BIT"),IF(E1345&lt;&gt;"",(AI1345-(P1345+L1345-N1345+Q1345)*AY1345)/0.83),""))</f>
        <v/>
      </c>
      <c r="BD1345" s="51" t="str">
        <f aca="false">IF(BC1345="","",BC1345*0.17)</f>
        <v/>
      </c>
      <c r="BE1345" s="51" t="str">
        <f aca="false">IF(I1345=6908,0,IF(BC1345="","",BD1345-((P1345+L1345-N1345+Q1345)*AY1345)))</f>
        <v/>
      </c>
      <c r="BF1345" s="53" t="str">
        <f aca="false">IF(B1345="","",IF(OR(B1345="",E1345="Regime Normal"),0,(AI1345-Q1345)*VLOOKUP(R1345,Dados!$X$98:$Y$108,2,0)))</f>
        <v/>
      </c>
      <c r="BG1345" s="54" t="str">
        <f aca="false">IFERROR(VLOOKUP(I1345,Dados!$AC$27:$AD$43,2,0),IF(B1345="","",IF(D1345&lt;&gt;"MT",IF(AND(AC1345="SIM",Y1345="Revenda"),"2403",IF(AND(AC1345="SIM",Y1345="Consumo"),"2407",IF(AND(AC1345="NÃO",Y1345="Revenda"),"2102",IF(AND(AC1345="NÃO",Y1345="Consumo"),"2556",)))),REPLACE(I1345,1,1,1))))</f>
        <v/>
      </c>
    </row>
    <row r="1346" customFormat="false" ht="12.8" hidden="false" customHeight="true" outlineLevel="0" collapsed="false">
      <c r="Y1346" s="45"/>
      <c r="Z1346" s="46" t="str">
        <f aca="false">IF(B1346="","",(IFERROR(VLOOKUP(H1346,Dados!A$3:B$15000,2,0),"Não Encontrado")))</f>
        <v/>
      </c>
      <c r="AA1346" s="46" t="str">
        <f aca="false">IF(B1346="","",(IFERROR(VLOOKUP(G1346,Dados!C$3:E$15000,3,0),"Não Encontrado")))</f>
        <v/>
      </c>
      <c r="AB1346" s="46" t="str">
        <f aca="false">IFERROR(IF(Z1346&lt;&gt;"Não Encontrado",Z1346,IF(AA1346&lt;&gt;"Não Encontrado",AA1346,"")),"")</f>
        <v/>
      </c>
      <c r="AC1346" s="45" t="str">
        <f aca="false">IF(B1346="","",IF(AB1346="","NÃO","SIM"))</f>
        <v/>
      </c>
      <c r="AD1346" s="45" t="str">
        <f aca="false">IFERROR(VLOOKUP(G1346,Dados!$P$3:$R$500,3,0),"")</f>
        <v/>
      </c>
      <c r="AE1346" s="45" t="str">
        <f aca="false">IFERROR(VLOOKUP(G1346,Dados!$K$3:$L$500,2,0),"")</f>
        <v/>
      </c>
      <c r="AF1346" s="45" t="str">
        <f aca="false">IFERROR(VLOOKUP(G1346,Dados!$M$3:$N$500,2,0),"")</f>
        <v/>
      </c>
      <c r="AG1346" s="45" t="str">
        <f aca="false">IF(F1346="","",IF(AND(AD1346="",AE1346="",AF1346=""),"-",IF(AND(AD1346="BIT",AE1346="",AF1346=""),"BIT",IF(AND(AE1346="ANEXO I",AD1346="",AF1346=""),"ANEXO I",IF(AND(AF1346="ANEXO II",AD1346="",AE1346=""),"ANEXO II","Escolher")))))</f>
        <v/>
      </c>
      <c r="AH1346" s="45" t="str">
        <f aca="false">IF(AG1346&lt;&gt;"Pneus","",IFERROR(VLOOKUP(R1346,Dados!$X$2:$Z$5,3,0)*(AI1346-Q1346),VLOOKUP(D1346,Dados!$X$7:$Z$33,3,0)*(AI1346-Q1346)))</f>
        <v/>
      </c>
      <c r="AI1346" s="47" t="str">
        <f aca="false">IF(B1346="","",P1346+Q1346+O1346+M1346+L1346-N1346)</f>
        <v/>
      </c>
      <c r="AJ1346" s="48" t="str">
        <f aca="false">IFERROR(IF(AND(AC1346="SIM",AG1346="-",Y1346="REVENDA"),(AB1346/1+1)*AI1346,IF(AND(AC1346="SIM",AG1346="Pneus",Y1346="REVENDA"),(AB1346/1+1)*(AI1346-AH1346),"")),"")</f>
        <v/>
      </c>
      <c r="AK1346" s="48" t="str">
        <f aca="false">IF(AJ1346="","",AJ1346*17%)</f>
        <v/>
      </c>
      <c r="AL1346" s="48" t="str">
        <f aca="false">IFERROR(IF(AC1346="NÃO","",IF(AK1346="","",IF(E1346="Simples Nacional",BF1346,IF(T1346=0.12,U1346*0.5833337002,IF(T1346=0,AI1346*0.07,U1346))))),"")</f>
        <v/>
      </c>
      <c r="AM1346" s="47" t="str">
        <f aca="false">IFERROR(IF(AC1346="NÃO","",IF(OR(AG1346="-",AG1346="Pneus"),AK1346-AL1346,"")),"")</f>
        <v/>
      </c>
      <c r="AN1346" s="48" t="str">
        <f aca="false">IF(AND(Y1346="REVENDA",AC1346="SIM",AG1346="BIT"),((AB1346/1+1)*AI1346)*0.4117,"")</f>
        <v/>
      </c>
      <c r="AO1346" s="48" t="str">
        <f aca="false">IF(AN1346="","",AN1346*17%)</f>
        <v/>
      </c>
      <c r="AP1346" s="49" t="str">
        <f aca="false">IF(AN1346="","",IF(T1346=0.12,(U1346*0.4117)*0.4117,IF(T1346=0,(AI1346*0.07)*0.4117,U1346*0.4117)))</f>
        <v/>
      </c>
      <c r="AQ1346" s="47" t="str">
        <f aca="false">IF(AN1346="","",AO1346-AP1346)</f>
        <v/>
      </c>
      <c r="AR1346" s="50" t="str">
        <f aca="false">IFERROR(IF(AND(AC1346="SIM",Y1346="REVENDA",LEFT(AG1346,5)="ANEXO")*OR(AE1346="ANEXO I",AF1346="ANEXO II"),VLOOKUP(H1346,Dados!G:I,2,0),""),"INSERIR MVA")</f>
        <v/>
      </c>
      <c r="AS1346" s="48" t="str">
        <f aca="false">IF(LEFT(AG1346,5)="ANEXO",VLOOKUP(AG1346,Dados!$X$111:$Z$112,2,0)*(AI1346-Q1346),"")</f>
        <v/>
      </c>
      <c r="AT1346" s="48" t="str">
        <f aca="false">IFERROR(IF(AR1346="","",(AI1346*AR1346)+AI1346),"INSERIR MVA")</f>
        <v/>
      </c>
      <c r="AU1346" s="48" t="str">
        <f aca="false">IF(AT1346="","",IF(AY1346=0.04,U1346,AS1346*AY1346))</f>
        <v/>
      </c>
      <c r="AV1346" s="47" t="str">
        <f aca="false">IFERROR(IF(AU1346="","",(VLOOKUP(AG1346,Dados!$X$111:$Z$112,3,0)*AT1346*0.17)),"INSERIR MVA")</f>
        <v/>
      </c>
      <c r="AW1346" s="47" t="str">
        <f aca="false">IFERROR(IF(AR1346="","",AV1346-AU1346),"")</f>
        <v/>
      </c>
      <c r="AX1346" s="51" t="str">
        <f aca="false">IFERROR(IF(AC1346="NÃO","",IF(AM1346&lt;&gt;"",AM1346-W1346,IF(AQ1346&lt;&gt;"",AQ1346-W1346,IF(AW1346&lt;&gt;"",AW1346-W1346,"")))),"")</f>
        <v/>
      </c>
      <c r="AY1346" s="46" t="str">
        <f aca="false">IFERROR(IF(ISNA(VLOOKUP(R1346,Dados!$X$2:$Y$5,2,0)),VLOOKUP(D1346,Dados!$X$7:$Y$33,2,0),VLOOKUP(R1346,Dados!$X$2:$Y$5,2,0)),"")</f>
        <v/>
      </c>
      <c r="AZ1346" s="52" t="str">
        <f aca="false">IF(C1346="","",IF(AND(Y1346="CONSUMO",AC1346="NÃO")*OR(AG1346="-",AG1346="BIT"),IF(E1346&lt;&gt;"",(AI1346-(P1346+L1346-N1346+Q1346)*AY1346)/0.83),""))</f>
        <v/>
      </c>
      <c r="BA1346" s="51" t="str">
        <f aca="false">IF(AZ1346="","",AZ1346*0.17-((P1346+L1346-N1346+Q1346)*AY1346))</f>
        <v/>
      </c>
      <c r="BB1346" s="51" t="str">
        <f aca="false">IF(AND(Y1346="CONSUMO",AG1346="ANEXO I",AY1346&gt;4%),(AI1346-(P1346+L1346-N1346+Q1346)*0.0514)/0.83*(0.5177)*(0.17)-AI1346*0.0514,IF(AND(Y1346="CONSUMO",AG1346="ANEXO II",AY1346&gt;4%),(AI1346-(P1346+L1346-N1346+Q1346)*0.041)/0.83*(0.3295)*(0.17)-AI1346*0.041,IF(AND(Y1346="CONSUMO",AG1346="ANEXO I",AY1346=4%),(AI1346-(P1346+L1346-N1346+Q1346)*0.04)/0.83*(0.5177)*(0.17)-AI1346*0.04,IF(AND(Y1346="CONSUMO",AG1346="ANEXO II",AY1346=4%),(AI1346-(P1346+L1346-N1346+Q1346)*0.04)/0.83*(0.3295)*(0.17)-AI1346*0.04,""))))</f>
        <v/>
      </c>
      <c r="BC1346" s="51" t="str">
        <f aca="false">IF(C1346="","",IF(AND(Y1346="CONSUMO",AC1346="SIM")*OR(AG1346="-",AG1346="BIT"),IF(E1346&lt;&gt;"",(AI1346-(P1346+L1346-N1346+Q1346)*AY1346)/0.83),""))</f>
        <v/>
      </c>
      <c r="BD1346" s="51" t="str">
        <f aca="false">IF(BC1346="","",BC1346*0.17)</f>
        <v/>
      </c>
      <c r="BE1346" s="51" t="str">
        <f aca="false">IF(I1346=6908,0,IF(BC1346="","",BD1346-((P1346+L1346-N1346+Q1346)*AY1346)))</f>
        <v/>
      </c>
      <c r="BF1346" s="53" t="str">
        <f aca="false">IF(B1346="","",IF(OR(B1346="",E1346="Regime Normal"),0,(AI1346-Q1346)*VLOOKUP(R1346,Dados!$X$98:$Y$108,2,0)))</f>
        <v/>
      </c>
      <c r="BG1346" s="54" t="str">
        <f aca="false">IFERROR(VLOOKUP(I1346,Dados!$AC$27:$AD$43,2,0),IF(B1346="","",IF(D1346&lt;&gt;"MT",IF(AND(AC1346="SIM",Y1346="Revenda"),"2403",IF(AND(AC1346="SIM",Y1346="Consumo"),"2407",IF(AND(AC1346="NÃO",Y1346="Revenda"),"2102",IF(AND(AC1346="NÃO",Y1346="Consumo"),"2556",)))),REPLACE(I1346,1,1,1))))</f>
        <v/>
      </c>
    </row>
    <row r="1347" customFormat="false" ht="12.8" hidden="false" customHeight="true" outlineLevel="0" collapsed="false">
      <c r="Y1347" s="45"/>
      <c r="Z1347" s="46" t="str">
        <f aca="false">IF(B1347="","",(IFERROR(VLOOKUP(H1347,Dados!A$3:B$15000,2,0),"Não Encontrado")))</f>
        <v/>
      </c>
      <c r="AA1347" s="46" t="str">
        <f aca="false">IF(B1347="","",(IFERROR(VLOOKUP(G1347,Dados!C$3:E$15000,3,0),"Não Encontrado")))</f>
        <v/>
      </c>
      <c r="AB1347" s="46" t="str">
        <f aca="false">IFERROR(IF(Z1347&lt;&gt;"Não Encontrado",Z1347,IF(AA1347&lt;&gt;"Não Encontrado",AA1347,"")),"")</f>
        <v/>
      </c>
      <c r="AC1347" s="45" t="str">
        <f aca="false">IF(B1347="","",IF(AB1347="","NÃO","SIM"))</f>
        <v/>
      </c>
      <c r="AD1347" s="45" t="str">
        <f aca="false">IFERROR(VLOOKUP(G1347,Dados!$P$3:$R$500,3,0),"")</f>
        <v/>
      </c>
      <c r="AE1347" s="45" t="str">
        <f aca="false">IFERROR(VLOOKUP(G1347,Dados!$K$3:$L$500,2,0),"")</f>
        <v/>
      </c>
      <c r="AF1347" s="45" t="str">
        <f aca="false">IFERROR(VLOOKUP(G1347,Dados!$M$3:$N$500,2,0),"")</f>
        <v/>
      </c>
      <c r="AG1347" s="45" t="str">
        <f aca="false">IF(F1347="","",IF(AND(AD1347="",AE1347="",AF1347=""),"-",IF(AND(AD1347="BIT",AE1347="",AF1347=""),"BIT",IF(AND(AE1347="ANEXO I",AD1347="",AF1347=""),"ANEXO I",IF(AND(AF1347="ANEXO II",AD1347="",AE1347=""),"ANEXO II","Escolher")))))</f>
        <v/>
      </c>
      <c r="AH1347" s="45" t="str">
        <f aca="false">IF(AG1347&lt;&gt;"Pneus","",IFERROR(VLOOKUP(R1347,Dados!$X$2:$Z$5,3,0)*(AI1347-Q1347),VLOOKUP(D1347,Dados!$X$7:$Z$33,3,0)*(AI1347-Q1347)))</f>
        <v/>
      </c>
      <c r="AI1347" s="47" t="str">
        <f aca="false">IF(B1347="","",P1347+Q1347+O1347+M1347+L1347-N1347)</f>
        <v/>
      </c>
      <c r="AJ1347" s="48" t="str">
        <f aca="false">IFERROR(IF(AND(AC1347="SIM",AG1347="-",Y1347="REVENDA"),(AB1347/1+1)*AI1347,IF(AND(AC1347="SIM",AG1347="Pneus",Y1347="REVENDA"),(AB1347/1+1)*(AI1347-AH1347),"")),"")</f>
        <v/>
      </c>
      <c r="AK1347" s="48" t="str">
        <f aca="false">IF(AJ1347="","",AJ1347*17%)</f>
        <v/>
      </c>
      <c r="AL1347" s="48" t="str">
        <f aca="false">IFERROR(IF(AC1347="NÃO","",IF(AK1347="","",IF(E1347="Simples Nacional",BF1347,IF(T1347=0.12,U1347*0.5833337002,IF(T1347=0,AI1347*0.07,U1347))))),"")</f>
        <v/>
      </c>
      <c r="AM1347" s="47" t="str">
        <f aca="false">IFERROR(IF(AC1347="NÃO","",IF(OR(AG1347="-",AG1347="Pneus"),AK1347-AL1347,"")),"")</f>
        <v/>
      </c>
      <c r="AN1347" s="48" t="str">
        <f aca="false">IF(AND(Y1347="REVENDA",AC1347="SIM",AG1347="BIT"),((AB1347/1+1)*AI1347)*0.4117,"")</f>
        <v/>
      </c>
      <c r="AO1347" s="48" t="str">
        <f aca="false">IF(AN1347="","",AN1347*17%)</f>
        <v/>
      </c>
      <c r="AP1347" s="49" t="str">
        <f aca="false">IF(AN1347="","",IF(T1347=0.12,(U1347*0.4117)*0.4117,IF(T1347=0,(AI1347*0.07)*0.4117,U1347*0.4117)))</f>
        <v/>
      </c>
      <c r="AQ1347" s="47" t="str">
        <f aca="false">IF(AN1347="","",AO1347-AP1347)</f>
        <v/>
      </c>
      <c r="AR1347" s="50" t="str">
        <f aca="false">IFERROR(IF(AND(AC1347="SIM",Y1347="REVENDA",LEFT(AG1347,5)="ANEXO")*OR(AE1347="ANEXO I",AF1347="ANEXO II"),VLOOKUP(H1347,Dados!G:I,2,0),""),"INSERIR MVA")</f>
        <v/>
      </c>
      <c r="AS1347" s="48" t="str">
        <f aca="false">IF(LEFT(AG1347,5)="ANEXO",VLOOKUP(AG1347,Dados!$X$111:$Z$112,2,0)*(AI1347-Q1347),"")</f>
        <v/>
      </c>
      <c r="AT1347" s="48" t="str">
        <f aca="false">IFERROR(IF(AR1347="","",(AI1347*AR1347)+AI1347),"INSERIR MVA")</f>
        <v/>
      </c>
      <c r="AU1347" s="48" t="str">
        <f aca="false">IF(AT1347="","",IF(AY1347=0.04,U1347,AS1347*AY1347))</f>
        <v/>
      </c>
      <c r="AV1347" s="47" t="str">
        <f aca="false">IFERROR(IF(AU1347="","",(VLOOKUP(AG1347,Dados!$X$111:$Z$112,3,0)*AT1347*0.17)),"INSERIR MVA")</f>
        <v/>
      </c>
      <c r="AW1347" s="47" t="str">
        <f aca="false">IFERROR(IF(AR1347="","",AV1347-AU1347),"")</f>
        <v/>
      </c>
      <c r="AX1347" s="51" t="str">
        <f aca="false">IFERROR(IF(AC1347="NÃO","",IF(AM1347&lt;&gt;"",AM1347-W1347,IF(AQ1347&lt;&gt;"",AQ1347-W1347,IF(AW1347&lt;&gt;"",AW1347-W1347,"")))),"")</f>
        <v/>
      </c>
      <c r="AY1347" s="46" t="str">
        <f aca="false">IFERROR(IF(ISNA(VLOOKUP(R1347,Dados!$X$2:$Y$5,2,0)),VLOOKUP(D1347,Dados!$X$7:$Y$33,2,0),VLOOKUP(R1347,Dados!$X$2:$Y$5,2,0)),"")</f>
        <v/>
      </c>
      <c r="AZ1347" s="52" t="str">
        <f aca="false">IF(C1347="","",IF(AND(Y1347="CONSUMO",AC1347="NÃO")*OR(AG1347="-",AG1347="BIT"),IF(E1347&lt;&gt;"",(AI1347-(P1347+L1347-N1347+Q1347)*AY1347)/0.83),""))</f>
        <v/>
      </c>
      <c r="BA1347" s="51" t="str">
        <f aca="false">IF(AZ1347="","",AZ1347*0.17-((P1347+L1347-N1347+Q1347)*AY1347))</f>
        <v/>
      </c>
      <c r="BB1347" s="51" t="str">
        <f aca="false">IF(AND(Y1347="CONSUMO",AG1347="ANEXO I",AY1347&gt;4%),(AI1347-(P1347+L1347-N1347+Q1347)*0.0514)/0.83*(0.5177)*(0.17)-AI1347*0.0514,IF(AND(Y1347="CONSUMO",AG1347="ANEXO II",AY1347&gt;4%),(AI1347-(P1347+L1347-N1347+Q1347)*0.041)/0.83*(0.3295)*(0.17)-AI1347*0.041,IF(AND(Y1347="CONSUMO",AG1347="ANEXO I",AY1347=4%),(AI1347-(P1347+L1347-N1347+Q1347)*0.04)/0.83*(0.5177)*(0.17)-AI1347*0.04,IF(AND(Y1347="CONSUMO",AG1347="ANEXO II",AY1347=4%),(AI1347-(P1347+L1347-N1347+Q1347)*0.04)/0.83*(0.3295)*(0.17)-AI1347*0.04,""))))</f>
        <v/>
      </c>
      <c r="BC1347" s="51" t="str">
        <f aca="false">IF(C1347="","",IF(AND(Y1347="CONSUMO",AC1347="SIM")*OR(AG1347="-",AG1347="BIT"),IF(E1347&lt;&gt;"",(AI1347-(P1347+L1347-N1347+Q1347)*AY1347)/0.83),""))</f>
        <v/>
      </c>
      <c r="BD1347" s="51" t="str">
        <f aca="false">IF(BC1347="","",BC1347*0.17)</f>
        <v/>
      </c>
      <c r="BE1347" s="51" t="str">
        <f aca="false">IF(I1347=6908,0,IF(BC1347="","",BD1347-((P1347+L1347-N1347+Q1347)*AY1347)))</f>
        <v/>
      </c>
      <c r="BF1347" s="53" t="str">
        <f aca="false">IF(B1347="","",IF(OR(B1347="",E1347="Regime Normal"),0,(AI1347-Q1347)*VLOOKUP(R1347,Dados!$X$98:$Y$108,2,0)))</f>
        <v/>
      </c>
      <c r="BG1347" s="54" t="str">
        <f aca="false">IFERROR(VLOOKUP(I1347,Dados!$AC$27:$AD$43,2,0),IF(B1347="","",IF(D1347&lt;&gt;"MT",IF(AND(AC1347="SIM",Y1347="Revenda"),"2403",IF(AND(AC1347="SIM",Y1347="Consumo"),"2407",IF(AND(AC1347="NÃO",Y1347="Revenda"),"2102",IF(AND(AC1347="NÃO",Y1347="Consumo"),"2556",)))),REPLACE(I1347,1,1,1))))</f>
        <v/>
      </c>
    </row>
    <row r="1348" customFormat="false" ht="12.8" hidden="false" customHeight="true" outlineLevel="0" collapsed="false">
      <c r="Y1348" s="45"/>
      <c r="Z1348" s="46" t="str">
        <f aca="false">IF(B1348="","",(IFERROR(VLOOKUP(H1348,Dados!A$3:B$15000,2,0),"Não Encontrado")))</f>
        <v/>
      </c>
      <c r="AA1348" s="46" t="str">
        <f aca="false">IF(B1348="","",(IFERROR(VLOOKUP(G1348,Dados!C$3:E$15000,3,0),"Não Encontrado")))</f>
        <v/>
      </c>
      <c r="AB1348" s="46" t="str">
        <f aca="false">IFERROR(IF(Z1348&lt;&gt;"Não Encontrado",Z1348,IF(AA1348&lt;&gt;"Não Encontrado",AA1348,"")),"")</f>
        <v/>
      </c>
      <c r="AC1348" s="45" t="str">
        <f aca="false">IF(B1348="","",IF(AB1348="","NÃO","SIM"))</f>
        <v/>
      </c>
      <c r="AD1348" s="45" t="str">
        <f aca="false">IFERROR(VLOOKUP(G1348,Dados!$P$3:$R$500,3,0),"")</f>
        <v/>
      </c>
      <c r="AE1348" s="45" t="str">
        <f aca="false">IFERROR(VLOOKUP(G1348,Dados!$K$3:$L$500,2,0),"")</f>
        <v/>
      </c>
      <c r="AF1348" s="45" t="str">
        <f aca="false">IFERROR(VLOOKUP(G1348,Dados!$M$3:$N$500,2,0),"")</f>
        <v/>
      </c>
      <c r="AG1348" s="45" t="str">
        <f aca="false">IF(F1348="","",IF(AND(AD1348="",AE1348="",AF1348=""),"-",IF(AND(AD1348="BIT",AE1348="",AF1348=""),"BIT",IF(AND(AE1348="ANEXO I",AD1348="",AF1348=""),"ANEXO I",IF(AND(AF1348="ANEXO II",AD1348="",AE1348=""),"ANEXO II","Escolher")))))</f>
        <v/>
      </c>
      <c r="AH1348" s="45" t="str">
        <f aca="false">IF(AG1348&lt;&gt;"Pneus","",IFERROR(VLOOKUP(R1348,Dados!$X$2:$Z$5,3,0)*(AI1348-Q1348),VLOOKUP(D1348,Dados!$X$7:$Z$33,3,0)*(AI1348-Q1348)))</f>
        <v/>
      </c>
      <c r="AI1348" s="47" t="str">
        <f aca="false">IF(B1348="","",P1348+Q1348+O1348+M1348+L1348-N1348)</f>
        <v/>
      </c>
      <c r="AJ1348" s="48" t="str">
        <f aca="false">IFERROR(IF(AND(AC1348="SIM",AG1348="-",Y1348="REVENDA"),(AB1348/1+1)*AI1348,IF(AND(AC1348="SIM",AG1348="Pneus",Y1348="REVENDA"),(AB1348/1+1)*(AI1348-AH1348),"")),"")</f>
        <v/>
      </c>
      <c r="AK1348" s="48" t="str">
        <f aca="false">IF(AJ1348="","",AJ1348*17%)</f>
        <v/>
      </c>
      <c r="AL1348" s="48" t="str">
        <f aca="false">IFERROR(IF(AC1348="NÃO","",IF(AK1348="","",IF(E1348="Simples Nacional",BF1348,IF(T1348=0.12,U1348*0.5833337002,IF(T1348=0,AI1348*0.07,U1348))))),"")</f>
        <v/>
      </c>
      <c r="AM1348" s="47" t="str">
        <f aca="false">IFERROR(IF(AC1348="NÃO","",IF(OR(AG1348="-",AG1348="Pneus"),AK1348-AL1348,"")),"")</f>
        <v/>
      </c>
      <c r="AN1348" s="48" t="str">
        <f aca="false">IF(AND(Y1348="REVENDA",AC1348="SIM",AG1348="BIT"),((AB1348/1+1)*AI1348)*0.4117,"")</f>
        <v/>
      </c>
      <c r="AO1348" s="48" t="str">
        <f aca="false">IF(AN1348="","",AN1348*17%)</f>
        <v/>
      </c>
      <c r="AP1348" s="49" t="str">
        <f aca="false">IF(AN1348="","",IF(T1348=0.12,(U1348*0.4117)*0.4117,IF(T1348=0,(AI1348*0.07)*0.4117,U1348*0.4117)))</f>
        <v/>
      </c>
      <c r="AQ1348" s="47" t="str">
        <f aca="false">IF(AN1348="","",AO1348-AP1348)</f>
        <v/>
      </c>
      <c r="AR1348" s="50" t="str">
        <f aca="false">IFERROR(IF(AND(AC1348="SIM",Y1348="REVENDA",LEFT(AG1348,5)="ANEXO")*OR(AE1348="ANEXO I",AF1348="ANEXO II"),VLOOKUP(H1348,Dados!G:I,2,0),""),"INSERIR MVA")</f>
        <v/>
      </c>
      <c r="AS1348" s="48" t="str">
        <f aca="false">IF(LEFT(AG1348,5)="ANEXO",VLOOKUP(AG1348,Dados!$X$111:$Z$112,2,0)*(AI1348-Q1348),"")</f>
        <v/>
      </c>
      <c r="AT1348" s="48" t="str">
        <f aca="false">IFERROR(IF(AR1348="","",(AI1348*AR1348)+AI1348),"INSERIR MVA")</f>
        <v/>
      </c>
      <c r="AU1348" s="48" t="str">
        <f aca="false">IF(AT1348="","",IF(AY1348=0.04,U1348,AS1348*AY1348))</f>
        <v/>
      </c>
      <c r="AV1348" s="47" t="str">
        <f aca="false">IFERROR(IF(AU1348="","",(VLOOKUP(AG1348,Dados!$X$111:$Z$112,3,0)*AT1348*0.17)),"INSERIR MVA")</f>
        <v/>
      </c>
      <c r="AW1348" s="47" t="str">
        <f aca="false">IFERROR(IF(AR1348="","",AV1348-AU1348),"")</f>
        <v/>
      </c>
      <c r="AX1348" s="51" t="str">
        <f aca="false">IFERROR(IF(AC1348="NÃO","",IF(AM1348&lt;&gt;"",AM1348-W1348,IF(AQ1348&lt;&gt;"",AQ1348-W1348,IF(AW1348&lt;&gt;"",AW1348-W1348,"")))),"")</f>
        <v/>
      </c>
      <c r="AY1348" s="46" t="str">
        <f aca="false">IFERROR(IF(ISNA(VLOOKUP(R1348,Dados!$X$2:$Y$5,2,0)),VLOOKUP(D1348,Dados!$X$7:$Y$33,2,0),VLOOKUP(R1348,Dados!$X$2:$Y$5,2,0)),"")</f>
        <v/>
      </c>
      <c r="AZ1348" s="52" t="str">
        <f aca="false">IF(C1348="","",IF(AND(Y1348="CONSUMO",AC1348="NÃO")*OR(AG1348="-",AG1348="BIT"),IF(E1348&lt;&gt;"",(AI1348-(P1348+L1348-N1348+Q1348)*AY1348)/0.83),""))</f>
        <v/>
      </c>
      <c r="BA1348" s="51" t="str">
        <f aca="false">IF(AZ1348="","",AZ1348*0.17-((P1348+L1348-N1348+Q1348)*AY1348))</f>
        <v/>
      </c>
      <c r="BB1348" s="51" t="str">
        <f aca="false">IF(AND(Y1348="CONSUMO",AG1348="ANEXO I",AY1348&gt;4%),(AI1348-(P1348+L1348-N1348+Q1348)*0.0514)/0.83*(0.5177)*(0.17)-AI1348*0.0514,IF(AND(Y1348="CONSUMO",AG1348="ANEXO II",AY1348&gt;4%),(AI1348-(P1348+L1348-N1348+Q1348)*0.041)/0.83*(0.3295)*(0.17)-AI1348*0.041,IF(AND(Y1348="CONSUMO",AG1348="ANEXO I",AY1348=4%),(AI1348-(P1348+L1348-N1348+Q1348)*0.04)/0.83*(0.5177)*(0.17)-AI1348*0.04,IF(AND(Y1348="CONSUMO",AG1348="ANEXO II",AY1348=4%),(AI1348-(P1348+L1348-N1348+Q1348)*0.04)/0.83*(0.3295)*(0.17)-AI1348*0.04,""))))</f>
        <v/>
      </c>
      <c r="BC1348" s="51" t="str">
        <f aca="false">IF(C1348="","",IF(AND(Y1348="CONSUMO",AC1348="SIM")*OR(AG1348="-",AG1348="BIT"),IF(E1348&lt;&gt;"",(AI1348-(P1348+L1348-N1348+Q1348)*AY1348)/0.83),""))</f>
        <v/>
      </c>
      <c r="BD1348" s="51" t="str">
        <f aca="false">IF(BC1348="","",BC1348*0.17)</f>
        <v/>
      </c>
      <c r="BE1348" s="51" t="str">
        <f aca="false">IF(I1348=6908,0,IF(BC1348="","",BD1348-((P1348+L1348-N1348+Q1348)*AY1348)))</f>
        <v/>
      </c>
      <c r="BF1348" s="53" t="str">
        <f aca="false">IF(B1348="","",IF(OR(B1348="",E1348="Regime Normal"),0,(AI1348-Q1348)*VLOOKUP(R1348,Dados!$X$98:$Y$108,2,0)))</f>
        <v/>
      </c>
      <c r="BG1348" s="54" t="str">
        <f aca="false">IFERROR(VLOOKUP(I1348,Dados!$AC$27:$AD$43,2,0),IF(B1348="","",IF(D1348&lt;&gt;"MT",IF(AND(AC1348="SIM",Y1348="Revenda"),"2403",IF(AND(AC1348="SIM",Y1348="Consumo"),"2407",IF(AND(AC1348="NÃO",Y1348="Revenda"),"2102",IF(AND(AC1348="NÃO",Y1348="Consumo"),"2556",)))),REPLACE(I1348,1,1,1))))</f>
        <v/>
      </c>
    </row>
    <row r="1349" customFormat="false" ht="12.8" hidden="false" customHeight="true" outlineLevel="0" collapsed="false">
      <c r="Y1349" s="45"/>
      <c r="Z1349" s="46" t="str">
        <f aca="false">IF(B1349="","",(IFERROR(VLOOKUP(H1349,Dados!A$3:B$15000,2,0),"Não Encontrado")))</f>
        <v/>
      </c>
      <c r="AA1349" s="46" t="str">
        <f aca="false">IF(B1349="","",(IFERROR(VLOOKUP(G1349,Dados!C$3:E$15000,3,0),"Não Encontrado")))</f>
        <v/>
      </c>
      <c r="AB1349" s="46" t="str">
        <f aca="false">IFERROR(IF(Z1349&lt;&gt;"Não Encontrado",Z1349,IF(AA1349&lt;&gt;"Não Encontrado",AA1349,"")),"")</f>
        <v/>
      </c>
      <c r="AC1349" s="45" t="str">
        <f aca="false">IF(B1349="","",IF(AB1349="","NÃO","SIM"))</f>
        <v/>
      </c>
      <c r="AD1349" s="45" t="str">
        <f aca="false">IFERROR(VLOOKUP(G1349,Dados!$P$3:$R$500,3,0),"")</f>
        <v/>
      </c>
      <c r="AE1349" s="45" t="str">
        <f aca="false">IFERROR(VLOOKUP(G1349,Dados!$K$3:$L$500,2,0),"")</f>
        <v/>
      </c>
      <c r="AF1349" s="45" t="str">
        <f aca="false">IFERROR(VLOOKUP(G1349,Dados!$M$3:$N$500,2,0),"")</f>
        <v/>
      </c>
      <c r="AG1349" s="45" t="str">
        <f aca="false">IF(F1349="","",IF(AND(AD1349="",AE1349="",AF1349=""),"-",IF(AND(AD1349="BIT",AE1349="",AF1349=""),"BIT",IF(AND(AE1349="ANEXO I",AD1349="",AF1349=""),"ANEXO I",IF(AND(AF1349="ANEXO II",AD1349="",AE1349=""),"ANEXO II","Escolher")))))</f>
        <v/>
      </c>
      <c r="AH1349" s="45" t="str">
        <f aca="false">IF(AG1349&lt;&gt;"Pneus","",IFERROR(VLOOKUP(R1349,Dados!$X$2:$Z$5,3,0)*(AI1349-Q1349),VLOOKUP(D1349,Dados!$X$7:$Z$33,3,0)*(AI1349-Q1349)))</f>
        <v/>
      </c>
      <c r="AI1349" s="47" t="str">
        <f aca="false">IF(B1349="","",P1349+Q1349+O1349+M1349+L1349-N1349)</f>
        <v/>
      </c>
      <c r="AJ1349" s="48" t="str">
        <f aca="false">IFERROR(IF(AND(AC1349="SIM",AG1349="-",Y1349="REVENDA"),(AB1349/1+1)*AI1349,IF(AND(AC1349="SIM",AG1349="Pneus",Y1349="REVENDA"),(AB1349/1+1)*(AI1349-AH1349),"")),"")</f>
        <v/>
      </c>
      <c r="AK1349" s="48" t="str">
        <f aca="false">IF(AJ1349="","",AJ1349*17%)</f>
        <v/>
      </c>
      <c r="AL1349" s="48" t="str">
        <f aca="false">IFERROR(IF(AC1349="NÃO","",IF(AK1349="","",IF(E1349="Simples Nacional",BF1349,IF(T1349=0.12,U1349*0.5833337002,IF(T1349=0,AI1349*0.07,U1349))))),"")</f>
        <v/>
      </c>
      <c r="AM1349" s="47" t="str">
        <f aca="false">IFERROR(IF(AC1349="NÃO","",IF(OR(AG1349="-",AG1349="Pneus"),AK1349-AL1349,"")),"")</f>
        <v/>
      </c>
      <c r="AN1349" s="48" t="str">
        <f aca="false">IF(AND(Y1349="REVENDA",AC1349="SIM",AG1349="BIT"),((AB1349/1+1)*AI1349)*0.4117,"")</f>
        <v/>
      </c>
      <c r="AO1349" s="48" t="str">
        <f aca="false">IF(AN1349="","",AN1349*17%)</f>
        <v/>
      </c>
      <c r="AP1349" s="49" t="str">
        <f aca="false">IF(AN1349="","",IF(T1349=0.12,(U1349*0.4117)*0.4117,IF(T1349=0,(AI1349*0.07)*0.4117,U1349*0.4117)))</f>
        <v/>
      </c>
      <c r="AQ1349" s="47" t="str">
        <f aca="false">IF(AN1349="","",AO1349-AP1349)</f>
        <v/>
      </c>
      <c r="AR1349" s="50" t="str">
        <f aca="false">IFERROR(IF(AND(AC1349="SIM",Y1349="REVENDA",LEFT(AG1349,5)="ANEXO")*OR(AE1349="ANEXO I",AF1349="ANEXO II"),VLOOKUP(H1349,Dados!G:I,2,0),""),"INSERIR MVA")</f>
        <v/>
      </c>
      <c r="AS1349" s="48" t="str">
        <f aca="false">IF(LEFT(AG1349,5)="ANEXO",VLOOKUP(AG1349,Dados!$X$111:$Z$112,2,0)*(AI1349-Q1349),"")</f>
        <v/>
      </c>
      <c r="AT1349" s="48" t="str">
        <f aca="false">IFERROR(IF(AR1349="","",(AI1349*AR1349)+AI1349),"INSERIR MVA")</f>
        <v/>
      </c>
      <c r="AU1349" s="48" t="str">
        <f aca="false">IF(AT1349="","",IF(AY1349=0.04,U1349,AS1349*AY1349))</f>
        <v/>
      </c>
      <c r="AV1349" s="47" t="str">
        <f aca="false">IFERROR(IF(AU1349="","",(VLOOKUP(AG1349,Dados!$X$111:$Z$112,3,0)*AT1349*0.17)),"INSERIR MVA")</f>
        <v/>
      </c>
      <c r="AW1349" s="47" t="str">
        <f aca="false">IFERROR(IF(AR1349="","",AV1349-AU1349),"")</f>
        <v/>
      </c>
      <c r="AX1349" s="51" t="str">
        <f aca="false">IFERROR(IF(AC1349="NÃO","",IF(AM1349&lt;&gt;"",AM1349-W1349,IF(AQ1349&lt;&gt;"",AQ1349-W1349,IF(AW1349&lt;&gt;"",AW1349-W1349,"")))),"")</f>
        <v/>
      </c>
      <c r="AY1349" s="46" t="str">
        <f aca="false">IFERROR(IF(ISNA(VLOOKUP(R1349,Dados!$X$2:$Y$5,2,0)),VLOOKUP(D1349,Dados!$X$7:$Y$33,2,0),VLOOKUP(R1349,Dados!$X$2:$Y$5,2,0)),"")</f>
        <v/>
      </c>
      <c r="AZ1349" s="52" t="str">
        <f aca="false">IF(C1349="","",IF(AND(Y1349="CONSUMO",AC1349="NÃO")*OR(AG1349="-",AG1349="BIT"),IF(E1349&lt;&gt;"",(AI1349-(P1349+L1349-N1349+Q1349)*AY1349)/0.83),""))</f>
        <v/>
      </c>
      <c r="BA1349" s="51" t="str">
        <f aca="false">IF(AZ1349="","",AZ1349*0.17-((P1349+L1349-N1349+Q1349)*AY1349))</f>
        <v/>
      </c>
      <c r="BB1349" s="51" t="str">
        <f aca="false">IF(AND(Y1349="CONSUMO",AG1349="ANEXO I",AY1349&gt;4%),(AI1349-(P1349+L1349-N1349+Q1349)*0.0514)/0.83*(0.5177)*(0.17)-AI1349*0.0514,IF(AND(Y1349="CONSUMO",AG1349="ANEXO II",AY1349&gt;4%),(AI1349-(P1349+L1349-N1349+Q1349)*0.041)/0.83*(0.3295)*(0.17)-AI1349*0.041,IF(AND(Y1349="CONSUMO",AG1349="ANEXO I",AY1349=4%),(AI1349-(P1349+L1349-N1349+Q1349)*0.04)/0.83*(0.5177)*(0.17)-AI1349*0.04,IF(AND(Y1349="CONSUMO",AG1349="ANEXO II",AY1349=4%),(AI1349-(P1349+L1349-N1349+Q1349)*0.04)/0.83*(0.3295)*(0.17)-AI1349*0.04,""))))</f>
        <v/>
      </c>
      <c r="BC1349" s="51" t="str">
        <f aca="false">IF(C1349="","",IF(AND(Y1349="CONSUMO",AC1349="SIM")*OR(AG1349="-",AG1349="BIT"),IF(E1349&lt;&gt;"",(AI1349-(P1349+L1349-N1349+Q1349)*AY1349)/0.83),""))</f>
        <v/>
      </c>
      <c r="BD1349" s="51" t="str">
        <f aca="false">IF(BC1349="","",BC1349*0.17)</f>
        <v/>
      </c>
      <c r="BE1349" s="51" t="str">
        <f aca="false">IF(I1349=6908,0,IF(BC1349="","",BD1349-((P1349+L1349-N1349+Q1349)*AY1349)))</f>
        <v/>
      </c>
      <c r="BF1349" s="53" t="str">
        <f aca="false">IF(B1349="","",IF(OR(B1349="",E1349="Regime Normal"),0,(AI1349-Q1349)*VLOOKUP(R1349,Dados!$X$98:$Y$108,2,0)))</f>
        <v/>
      </c>
      <c r="BG1349" s="54" t="str">
        <f aca="false">IFERROR(VLOOKUP(I1349,Dados!$AC$27:$AD$43,2,0),IF(B1349="","",IF(D1349&lt;&gt;"MT",IF(AND(AC1349="SIM",Y1349="Revenda"),"2403",IF(AND(AC1349="SIM",Y1349="Consumo"),"2407",IF(AND(AC1349="NÃO",Y1349="Revenda"),"2102",IF(AND(AC1349="NÃO",Y1349="Consumo"),"2556",)))),REPLACE(I1349,1,1,1))))</f>
        <v/>
      </c>
    </row>
    <row r="1350" customFormat="false" ht="12.8" hidden="false" customHeight="true" outlineLevel="0" collapsed="false">
      <c r="Y1350" s="45"/>
      <c r="Z1350" s="46" t="str">
        <f aca="false">IF(B1350="","",(IFERROR(VLOOKUP(H1350,Dados!A$3:B$15000,2,0),"Não Encontrado")))</f>
        <v/>
      </c>
      <c r="AA1350" s="46" t="str">
        <f aca="false">IF(B1350="","",(IFERROR(VLOOKUP(G1350,Dados!C$3:E$15000,3,0),"Não Encontrado")))</f>
        <v/>
      </c>
      <c r="AB1350" s="46" t="str">
        <f aca="false">IFERROR(IF(Z1350&lt;&gt;"Não Encontrado",Z1350,IF(AA1350&lt;&gt;"Não Encontrado",AA1350,"")),"")</f>
        <v/>
      </c>
      <c r="AC1350" s="45" t="str">
        <f aca="false">IF(B1350="","",IF(AB1350="","NÃO","SIM"))</f>
        <v/>
      </c>
      <c r="AD1350" s="45" t="str">
        <f aca="false">IFERROR(VLOOKUP(G1350,Dados!$P$3:$R$500,3,0),"")</f>
        <v/>
      </c>
      <c r="AE1350" s="45" t="str">
        <f aca="false">IFERROR(VLOOKUP(G1350,Dados!$K$3:$L$500,2,0),"")</f>
        <v/>
      </c>
      <c r="AF1350" s="45" t="str">
        <f aca="false">IFERROR(VLOOKUP(G1350,Dados!$M$3:$N$500,2,0),"")</f>
        <v/>
      </c>
      <c r="AG1350" s="45" t="str">
        <f aca="false">IF(F1350="","",IF(AND(AD1350="",AE1350="",AF1350=""),"-",IF(AND(AD1350="BIT",AE1350="",AF1350=""),"BIT",IF(AND(AE1350="ANEXO I",AD1350="",AF1350=""),"ANEXO I",IF(AND(AF1350="ANEXO II",AD1350="",AE1350=""),"ANEXO II","Escolher")))))</f>
        <v/>
      </c>
      <c r="AH1350" s="45" t="str">
        <f aca="false">IF(AG1350&lt;&gt;"Pneus","",IFERROR(VLOOKUP(R1350,Dados!$X$2:$Z$5,3,0)*(AI1350-Q1350),VLOOKUP(D1350,Dados!$X$7:$Z$33,3,0)*(AI1350-Q1350)))</f>
        <v/>
      </c>
      <c r="AI1350" s="47" t="str">
        <f aca="false">IF(B1350="","",P1350+Q1350+O1350+M1350+L1350-N1350)</f>
        <v/>
      </c>
      <c r="AJ1350" s="48" t="str">
        <f aca="false">IFERROR(IF(AND(AC1350="SIM",AG1350="-",Y1350="REVENDA"),(AB1350/1+1)*AI1350,IF(AND(AC1350="SIM",AG1350="Pneus",Y1350="REVENDA"),(AB1350/1+1)*(AI1350-AH1350),"")),"")</f>
        <v/>
      </c>
      <c r="AK1350" s="48" t="str">
        <f aca="false">IF(AJ1350="","",AJ1350*17%)</f>
        <v/>
      </c>
      <c r="AL1350" s="48" t="str">
        <f aca="false">IFERROR(IF(AC1350="NÃO","",IF(AK1350="","",IF(E1350="Simples Nacional",BF1350,IF(T1350=0.12,U1350*0.5833337002,IF(T1350=0,AI1350*0.07,U1350))))),"")</f>
        <v/>
      </c>
      <c r="AM1350" s="47" t="str">
        <f aca="false">IFERROR(IF(AC1350="NÃO","",IF(OR(AG1350="-",AG1350="Pneus"),AK1350-AL1350,"")),"")</f>
        <v/>
      </c>
      <c r="AN1350" s="48" t="str">
        <f aca="false">IF(AND(Y1350="REVENDA",AC1350="SIM",AG1350="BIT"),((AB1350/1+1)*AI1350)*0.4117,"")</f>
        <v/>
      </c>
      <c r="AO1350" s="48" t="str">
        <f aca="false">IF(AN1350="","",AN1350*17%)</f>
        <v/>
      </c>
      <c r="AP1350" s="49" t="str">
        <f aca="false">IF(AN1350="","",IF(T1350=0.12,(U1350*0.4117)*0.4117,IF(T1350=0,(AI1350*0.07)*0.4117,U1350*0.4117)))</f>
        <v/>
      </c>
      <c r="AQ1350" s="47" t="str">
        <f aca="false">IF(AN1350="","",AO1350-AP1350)</f>
        <v/>
      </c>
      <c r="AR1350" s="50" t="str">
        <f aca="false">IFERROR(IF(AND(AC1350="SIM",Y1350="REVENDA",LEFT(AG1350,5)="ANEXO")*OR(AE1350="ANEXO I",AF1350="ANEXO II"),VLOOKUP(H1350,Dados!G:I,2,0),""),"INSERIR MVA")</f>
        <v/>
      </c>
      <c r="AS1350" s="48" t="str">
        <f aca="false">IF(LEFT(AG1350,5)="ANEXO",VLOOKUP(AG1350,Dados!$X$111:$Z$112,2,0)*(AI1350-Q1350),"")</f>
        <v/>
      </c>
      <c r="AT1350" s="48" t="str">
        <f aca="false">IFERROR(IF(AR1350="","",(AI1350*AR1350)+AI1350),"INSERIR MVA")</f>
        <v/>
      </c>
      <c r="AU1350" s="48" t="str">
        <f aca="false">IF(AT1350="","",IF(AY1350=0.04,U1350,AS1350*AY1350))</f>
        <v/>
      </c>
      <c r="AV1350" s="47" t="str">
        <f aca="false">IFERROR(IF(AU1350="","",(VLOOKUP(AG1350,Dados!$X$111:$Z$112,3,0)*AT1350*0.17)),"INSERIR MVA")</f>
        <v/>
      </c>
      <c r="AW1350" s="47" t="str">
        <f aca="false">IFERROR(IF(AR1350="","",AV1350-AU1350),"")</f>
        <v/>
      </c>
      <c r="AX1350" s="51" t="str">
        <f aca="false">IFERROR(IF(AC1350="NÃO","",IF(AM1350&lt;&gt;"",AM1350-W1350,IF(AQ1350&lt;&gt;"",AQ1350-W1350,IF(AW1350&lt;&gt;"",AW1350-W1350,"")))),"")</f>
        <v/>
      </c>
      <c r="AY1350" s="46" t="str">
        <f aca="false">IFERROR(IF(ISNA(VLOOKUP(R1350,Dados!$X$2:$Y$5,2,0)),VLOOKUP(D1350,Dados!$X$7:$Y$33,2,0),VLOOKUP(R1350,Dados!$X$2:$Y$5,2,0)),"")</f>
        <v/>
      </c>
      <c r="AZ1350" s="52" t="str">
        <f aca="false">IF(C1350="","",IF(AND(Y1350="CONSUMO",AC1350="NÃO")*OR(AG1350="-",AG1350="BIT"),IF(E1350&lt;&gt;"",(AI1350-(P1350+L1350-N1350+Q1350)*AY1350)/0.83),""))</f>
        <v/>
      </c>
      <c r="BA1350" s="51" t="str">
        <f aca="false">IF(AZ1350="","",AZ1350*0.17-((P1350+L1350-N1350+Q1350)*AY1350))</f>
        <v/>
      </c>
      <c r="BB1350" s="51" t="str">
        <f aca="false">IF(AND(Y1350="CONSUMO",AG1350="ANEXO I",AY1350&gt;4%),(AI1350-(P1350+L1350-N1350+Q1350)*0.0514)/0.83*(0.5177)*(0.17)-AI1350*0.0514,IF(AND(Y1350="CONSUMO",AG1350="ANEXO II",AY1350&gt;4%),(AI1350-(P1350+L1350-N1350+Q1350)*0.041)/0.83*(0.3295)*(0.17)-AI1350*0.041,IF(AND(Y1350="CONSUMO",AG1350="ANEXO I",AY1350=4%),(AI1350-(P1350+L1350-N1350+Q1350)*0.04)/0.83*(0.5177)*(0.17)-AI1350*0.04,IF(AND(Y1350="CONSUMO",AG1350="ANEXO II",AY1350=4%),(AI1350-(P1350+L1350-N1350+Q1350)*0.04)/0.83*(0.3295)*(0.17)-AI1350*0.04,""))))</f>
        <v/>
      </c>
      <c r="BC1350" s="51" t="str">
        <f aca="false">IF(C1350="","",IF(AND(Y1350="CONSUMO",AC1350="SIM")*OR(AG1350="-",AG1350="BIT"),IF(E1350&lt;&gt;"",(AI1350-(P1350+L1350-N1350+Q1350)*AY1350)/0.83),""))</f>
        <v/>
      </c>
      <c r="BD1350" s="51" t="str">
        <f aca="false">IF(BC1350="","",BC1350*0.17)</f>
        <v/>
      </c>
      <c r="BE1350" s="51" t="str">
        <f aca="false">IF(I1350=6908,0,IF(BC1350="","",BD1350-((P1350+L1350-N1350+Q1350)*AY1350)))</f>
        <v/>
      </c>
      <c r="BF1350" s="53" t="str">
        <f aca="false">IF(B1350="","",IF(OR(B1350="",E1350="Regime Normal"),0,(AI1350-Q1350)*VLOOKUP(R1350,Dados!$X$98:$Y$108,2,0)))</f>
        <v/>
      </c>
      <c r="BG1350" s="54" t="str">
        <f aca="false">IFERROR(VLOOKUP(I1350,Dados!$AC$27:$AD$43,2,0),IF(B1350="","",IF(D1350&lt;&gt;"MT",IF(AND(AC1350="SIM",Y1350="Revenda"),"2403",IF(AND(AC1350="SIM",Y1350="Consumo"),"2407",IF(AND(AC1350="NÃO",Y1350="Revenda"),"2102",IF(AND(AC1350="NÃO",Y1350="Consumo"),"2556",)))),REPLACE(I1350,1,1,1))))</f>
        <v/>
      </c>
    </row>
    <row r="1351" customFormat="false" ht="12.8" hidden="false" customHeight="true" outlineLevel="0" collapsed="false">
      <c r="Y1351" s="45"/>
      <c r="Z1351" s="46" t="str">
        <f aca="false">IF(B1351="","",(IFERROR(VLOOKUP(H1351,Dados!A$3:B$15000,2,0),"Não Encontrado")))</f>
        <v/>
      </c>
      <c r="AA1351" s="46" t="str">
        <f aca="false">IF(B1351="","",(IFERROR(VLOOKUP(G1351,Dados!C$3:E$15000,3,0),"Não Encontrado")))</f>
        <v/>
      </c>
      <c r="AB1351" s="46" t="str">
        <f aca="false">IFERROR(IF(Z1351&lt;&gt;"Não Encontrado",Z1351,IF(AA1351&lt;&gt;"Não Encontrado",AA1351,"")),"")</f>
        <v/>
      </c>
      <c r="AC1351" s="45" t="str">
        <f aca="false">IF(B1351="","",IF(AB1351="","NÃO","SIM"))</f>
        <v/>
      </c>
      <c r="AD1351" s="45" t="str">
        <f aca="false">IFERROR(VLOOKUP(G1351,Dados!$P$3:$R$500,3,0),"")</f>
        <v/>
      </c>
      <c r="AE1351" s="45" t="str">
        <f aca="false">IFERROR(VLOOKUP(G1351,Dados!$K$3:$L$500,2,0),"")</f>
        <v/>
      </c>
      <c r="AF1351" s="45" t="str">
        <f aca="false">IFERROR(VLOOKUP(G1351,Dados!$M$3:$N$500,2,0),"")</f>
        <v/>
      </c>
      <c r="AG1351" s="45" t="str">
        <f aca="false">IF(F1351="","",IF(AND(AD1351="",AE1351="",AF1351=""),"-",IF(AND(AD1351="BIT",AE1351="",AF1351=""),"BIT",IF(AND(AE1351="ANEXO I",AD1351="",AF1351=""),"ANEXO I",IF(AND(AF1351="ANEXO II",AD1351="",AE1351=""),"ANEXO II","Escolher")))))</f>
        <v/>
      </c>
      <c r="AH1351" s="45" t="str">
        <f aca="false">IF(AG1351&lt;&gt;"Pneus","",IFERROR(VLOOKUP(R1351,Dados!$X$2:$Z$5,3,0)*(AI1351-Q1351),VLOOKUP(D1351,Dados!$X$7:$Z$33,3,0)*(AI1351-Q1351)))</f>
        <v/>
      </c>
      <c r="AI1351" s="47" t="str">
        <f aca="false">IF(B1351="","",P1351+Q1351+O1351+M1351+L1351-N1351)</f>
        <v/>
      </c>
      <c r="AJ1351" s="48" t="str">
        <f aca="false">IFERROR(IF(AND(AC1351="SIM",AG1351="-",Y1351="REVENDA"),(AB1351/1+1)*AI1351,IF(AND(AC1351="SIM",AG1351="Pneus",Y1351="REVENDA"),(AB1351/1+1)*(AI1351-AH1351),"")),"")</f>
        <v/>
      </c>
      <c r="AK1351" s="48" t="str">
        <f aca="false">IF(AJ1351="","",AJ1351*17%)</f>
        <v/>
      </c>
      <c r="AL1351" s="48" t="str">
        <f aca="false">IFERROR(IF(AC1351="NÃO","",IF(AK1351="","",IF(E1351="Simples Nacional",BF1351,IF(T1351=0.12,U1351*0.5833337002,IF(T1351=0,AI1351*0.07,U1351))))),"")</f>
        <v/>
      </c>
      <c r="AM1351" s="47" t="str">
        <f aca="false">IFERROR(IF(AC1351="NÃO","",IF(OR(AG1351="-",AG1351="Pneus"),AK1351-AL1351,"")),"")</f>
        <v/>
      </c>
      <c r="AN1351" s="48" t="str">
        <f aca="false">IF(AND(Y1351="REVENDA",AC1351="SIM",AG1351="BIT"),((AB1351/1+1)*AI1351)*0.4117,"")</f>
        <v/>
      </c>
      <c r="AO1351" s="48" t="str">
        <f aca="false">IF(AN1351="","",AN1351*17%)</f>
        <v/>
      </c>
      <c r="AP1351" s="49" t="str">
        <f aca="false">IF(AN1351="","",IF(T1351=0.12,(U1351*0.4117)*0.4117,IF(T1351=0,(AI1351*0.07)*0.4117,U1351*0.4117)))</f>
        <v/>
      </c>
      <c r="AQ1351" s="47" t="str">
        <f aca="false">IF(AN1351="","",AO1351-AP1351)</f>
        <v/>
      </c>
      <c r="AR1351" s="50" t="str">
        <f aca="false">IFERROR(IF(AND(AC1351="SIM",Y1351="REVENDA",LEFT(AG1351,5)="ANEXO")*OR(AE1351="ANEXO I",AF1351="ANEXO II"),VLOOKUP(H1351,Dados!G:I,2,0),""),"INSERIR MVA")</f>
        <v/>
      </c>
      <c r="AS1351" s="48" t="str">
        <f aca="false">IF(LEFT(AG1351,5)="ANEXO",VLOOKUP(AG1351,Dados!$X$111:$Z$112,2,0)*(AI1351-Q1351),"")</f>
        <v/>
      </c>
      <c r="AT1351" s="48" t="str">
        <f aca="false">IFERROR(IF(AR1351="","",(AI1351*AR1351)+AI1351),"INSERIR MVA")</f>
        <v/>
      </c>
      <c r="AU1351" s="48" t="str">
        <f aca="false">IF(AT1351="","",IF(AY1351=0.04,U1351,AS1351*AY1351))</f>
        <v/>
      </c>
      <c r="AV1351" s="47" t="str">
        <f aca="false">IFERROR(IF(AU1351="","",(VLOOKUP(AG1351,Dados!$X$111:$Z$112,3,0)*AT1351*0.17)),"INSERIR MVA")</f>
        <v/>
      </c>
      <c r="AW1351" s="47" t="str">
        <f aca="false">IFERROR(IF(AR1351="","",AV1351-AU1351),"")</f>
        <v/>
      </c>
      <c r="AX1351" s="51" t="str">
        <f aca="false">IFERROR(IF(AC1351="NÃO","",IF(AM1351&lt;&gt;"",AM1351-W1351,IF(AQ1351&lt;&gt;"",AQ1351-W1351,IF(AW1351&lt;&gt;"",AW1351-W1351,"")))),"")</f>
        <v/>
      </c>
      <c r="AY1351" s="46" t="str">
        <f aca="false">IFERROR(IF(ISNA(VLOOKUP(R1351,Dados!$X$2:$Y$5,2,0)),VLOOKUP(D1351,Dados!$X$7:$Y$33,2,0),VLOOKUP(R1351,Dados!$X$2:$Y$5,2,0)),"")</f>
        <v/>
      </c>
      <c r="AZ1351" s="52" t="str">
        <f aca="false">IF(C1351="","",IF(AND(Y1351="CONSUMO",AC1351="NÃO")*OR(AG1351="-",AG1351="BIT"),IF(E1351&lt;&gt;"",(AI1351-(P1351+L1351-N1351+Q1351)*AY1351)/0.83),""))</f>
        <v/>
      </c>
      <c r="BA1351" s="51" t="str">
        <f aca="false">IF(AZ1351="","",AZ1351*0.17-((P1351+L1351-N1351+Q1351)*AY1351))</f>
        <v/>
      </c>
      <c r="BB1351" s="51" t="str">
        <f aca="false">IF(AND(Y1351="CONSUMO",AG1351="ANEXO I",AY1351&gt;4%),(AI1351-(P1351+L1351-N1351+Q1351)*0.0514)/0.83*(0.5177)*(0.17)-AI1351*0.0514,IF(AND(Y1351="CONSUMO",AG1351="ANEXO II",AY1351&gt;4%),(AI1351-(P1351+L1351-N1351+Q1351)*0.041)/0.83*(0.3295)*(0.17)-AI1351*0.041,IF(AND(Y1351="CONSUMO",AG1351="ANEXO I",AY1351=4%),(AI1351-(P1351+L1351-N1351+Q1351)*0.04)/0.83*(0.5177)*(0.17)-AI1351*0.04,IF(AND(Y1351="CONSUMO",AG1351="ANEXO II",AY1351=4%),(AI1351-(P1351+L1351-N1351+Q1351)*0.04)/0.83*(0.3295)*(0.17)-AI1351*0.04,""))))</f>
        <v/>
      </c>
      <c r="BC1351" s="51" t="str">
        <f aca="false">IF(C1351="","",IF(AND(Y1351="CONSUMO",AC1351="SIM")*OR(AG1351="-",AG1351="BIT"),IF(E1351&lt;&gt;"",(AI1351-(P1351+L1351-N1351+Q1351)*AY1351)/0.83),""))</f>
        <v/>
      </c>
      <c r="BD1351" s="51" t="str">
        <f aca="false">IF(BC1351="","",BC1351*0.17)</f>
        <v/>
      </c>
      <c r="BE1351" s="51" t="str">
        <f aca="false">IF(I1351=6908,0,IF(BC1351="","",BD1351-((P1351+L1351-N1351+Q1351)*AY1351)))</f>
        <v/>
      </c>
      <c r="BF1351" s="53" t="str">
        <f aca="false">IF(B1351="","",IF(OR(B1351="",E1351="Regime Normal"),0,(AI1351-Q1351)*VLOOKUP(R1351,Dados!$X$98:$Y$108,2,0)))</f>
        <v/>
      </c>
      <c r="BG1351" s="54" t="str">
        <f aca="false">IFERROR(VLOOKUP(I1351,Dados!$AC$27:$AD$43,2,0),IF(B1351="","",IF(D1351&lt;&gt;"MT",IF(AND(AC1351="SIM",Y1351="Revenda"),"2403",IF(AND(AC1351="SIM",Y1351="Consumo"),"2407",IF(AND(AC1351="NÃO",Y1351="Revenda"),"2102",IF(AND(AC1351="NÃO",Y1351="Consumo"),"2556",)))),REPLACE(I1351,1,1,1))))</f>
        <v/>
      </c>
    </row>
    <row r="1352" customFormat="false" ht="12.8" hidden="false" customHeight="true" outlineLevel="0" collapsed="false">
      <c r="Y1352" s="45"/>
      <c r="Z1352" s="46" t="str">
        <f aca="false">IF(B1352="","",(IFERROR(VLOOKUP(H1352,Dados!A$3:B$15000,2,0),"Não Encontrado")))</f>
        <v/>
      </c>
      <c r="AA1352" s="46" t="str">
        <f aca="false">IF(B1352="","",(IFERROR(VLOOKUP(G1352,Dados!C$3:E$15000,3,0),"Não Encontrado")))</f>
        <v/>
      </c>
      <c r="AB1352" s="46" t="str">
        <f aca="false">IFERROR(IF(Z1352&lt;&gt;"Não Encontrado",Z1352,IF(AA1352&lt;&gt;"Não Encontrado",AA1352,"")),"")</f>
        <v/>
      </c>
      <c r="AC1352" s="45" t="str">
        <f aca="false">IF(B1352="","",IF(AB1352="","NÃO","SIM"))</f>
        <v/>
      </c>
      <c r="AD1352" s="45" t="str">
        <f aca="false">IFERROR(VLOOKUP(G1352,Dados!$P$3:$R$500,3,0),"")</f>
        <v/>
      </c>
      <c r="AE1352" s="45" t="str">
        <f aca="false">IFERROR(VLOOKUP(G1352,Dados!$K$3:$L$500,2,0),"")</f>
        <v/>
      </c>
      <c r="AF1352" s="45" t="str">
        <f aca="false">IFERROR(VLOOKUP(G1352,Dados!$M$3:$N$500,2,0),"")</f>
        <v/>
      </c>
      <c r="AG1352" s="45" t="str">
        <f aca="false">IF(F1352="","",IF(AND(AD1352="",AE1352="",AF1352=""),"-",IF(AND(AD1352="BIT",AE1352="",AF1352=""),"BIT",IF(AND(AE1352="ANEXO I",AD1352="",AF1352=""),"ANEXO I",IF(AND(AF1352="ANEXO II",AD1352="",AE1352=""),"ANEXO II","Escolher")))))</f>
        <v/>
      </c>
      <c r="AH1352" s="45" t="str">
        <f aca="false">IF(AG1352&lt;&gt;"Pneus","",IFERROR(VLOOKUP(R1352,Dados!$X$2:$Z$5,3,0)*(AI1352-Q1352),VLOOKUP(D1352,Dados!$X$7:$Z$33,3,0)*(AI1352-Q1352)))</f>
        <v/>
      </c>
      <c r="AI1352" s="47" t="str">
        <f aca="false">IF(B1352="","",P1352+Q1352+O1352+M1352+L1352-N1352)</f>
        <v/>
      </c>
      <c r="AJ1352" s="48" t="str">
        <f aca="false">IFERROR(IF(AND(AC1352="SIM",AG1352="-",Y1352="REVENDA"),(AB1352/1+1)*AI1352,IF(AND(AC1352="SIM",AG1352="Pneus",Y1352="REVENDA"),(AB1352/1+1)*(AI1352-AH1352),"")),"")</f>
        <v/>
      </c>
      <c r="AK1352" s="48" t="str">
        <f aca="false">IF(AJ1352="","",AJ1352*17%)</f>
        <v/>
      </c>
      <c r="AL1352" s="48" t="str">
        <f aca="false">IFERROR(IF(AC1352="NÃO","",IF(AK1352="","",IF(E1352="Simples Nacional",BF1352,IF(T1352=0.12,U1352*0.5833337002,IF(T1352=0,AI1352*0.07,U1352))))),"")</f>
        <v/>
      </c>
      <c r="AM1352" s="47" t="str">
        <f aca="false">IFERROR(IF(AC1352="NÃO","",IF(OR(AG1352="-",AG1352="Pneus"),AK1352-AL1352,"")),"")</f>
        <v/>
      </c>
      <c r="AN1352" s="48" t="str">
        <f aca="false">IF(AND(Y1352="REVENDA",AC1352="SIM",AG1352="BIT"),((AB1352/1+1)*AI1352)*0.4117,"")</f>
        <v/>
      </c>
      <c r="AO1352" s="48" t="str">
        <f aca="false">IF(AN1352="","",AN1352*17%)</f>
        <v/>
      </c>
      <c r="AP1352" s="49" t="str">
        <f aca="false">IF(AN1352="","",IF(T1352=0.12,(U1352*0.4117)*0.4117,IF(T1352=0,(AI1352*0.07)*0.4117,U1352*0.4117)))</f>
        <v/>
      </c>
      <c r="AQ1352" s="47" t="str">
        <f aca="false">IF(AN1352="","",AO1352-AP1352)</f>
        <v/>
      </c>
      <c r="AR1352" s="50" t="str">
        <f aca="false">IFERROR(IF(AND(AC1352="SIM",Y1352="REVENDA",LEFT(AG1352,5)="ANEXO")*OR(AE1352="ANEXO I",AF1352="ANEXO II"),VLOOKUP(H1352,Dados!G:I,2,0),""),"INSERIR MVA")</f>
        <v/>
      </c>
      <c r="AS1352" s="48" t="str">
        <f aca="false">IF(LEFT(AG1352,5)="ANEXO",VLOOKUP(AG1352,Dados!$X$111:$Z$112,2,0)*(AI1352-Q1352),"")</f>
        <v/>
      </c>
      <c r="AT1352" s="48" t="str">
        <f aca="false">IFERROR(IF(AR1352="","",(AI1352*AR1352)+AI1352),"INSERIR MVA")</f>
        <v/>
      </c>
      <c r="AU1352" s="48" t="str">
        <f aca="false">IF(AT1352="","",IF(AY1352=0.04,U1352,AS1352*AY1352))</f>
        <v/>
      </c>
      <c r="AV1352" s="47" t="str">
        <f aca="false">IFERROR(IF(AU1352="","",(VLOOKUP(AG1352,Dados!$X$111:$Z$112,3,0)*AT1352*0.17)),"INSERIR MVA")</f>
        <v/>
      </c>
      <c r="AW1352" s="47" t="str">
        <f aca="false">IFERROR(IF(AR1352="","",AV1352-AU1352),"")</f>
        <v/>
      </c>
      <c r="AX1352" s="51" t="str">
        <f aca="false">IFERROR(IF(AC1352="NÃO","",IF(AM1352&lt;&gt;"",AM1352-W1352,IF(AQ1352&lt;&gt;"",AQ1352-W1352,IF(AW1352&lt;&gt;"",AW1352-W1352,"")))),"")</f>
        <v/>
      </c>
      <c r="AY1352" s="46" t="str">
        <f aca="false">IFERROR(IF(ISNA(VLOOKUP(R1352,Dados!$X$2:$Y$5,2,0)),VLOOKUP(D1352,Dados!$X$7:$Y$33,2,0),VLOOKUP(R1352,Dados!$X$2:$Y$5,2,0)),"")</f>
        <v/>
      </c>
      <c r="AZ1352" s="52" t="str">
        <f aca="false">IF(C1352="","",IF(AND(Y1352="CONSUMO",AC1352="NÃO")*OR(AG1352="-",AG1352="BIT"),IF(E1352&lt;&gt;"",(AI1352-(P1352+L1352-N1352+Q1352)*AY1352)/0.83),""))</f>
        <v/>
      </c>
      <c r="BA1352" s="51" t="str">
        <f aca="false">IF(AZ1352="","",AZ1352*0.17-((P1352+L1352-N1352+Q1352)*AY1352))</f>
        <v/>
      </c>
      <c r="BB1352" s="51" t="str">
        <f aca="false">IF(AND(Y1352="CONSUMO",AG1352="ANEXO I",AY1352&gt;4%),(AI1352-(P1352+L1352-N1352+Q1352)*0.0514)/0.83*(0.5177)*(0.17)-AI1352*0.0514,IF(AND(Y1352="CONSUMO",AG1352="ANEXO II",AY1352&gt;4%),(AI1352-(P1352+L1352-N1352+Q1352)*0.041)/0.83*(0.3295)*(0.17)-AI1352*0.041,IF(AND(Y1352="CONSUMO",AG1352="ANEXO I",AY1352=4%),(AI1352-(P1352+L1352-N1352+Q1352)*0.04)/0.83*(0.5177)*(0.17)-AI1352*0.04,IF(AND(Y1352="CONSUMO",AG1352="ANEXO II",AY1352=4%),(AI1352-(P1352+L1352-N1352+Q1352)*0.04)/0.83*(0.3295)*(0.17)-AI1352*0.04,""))))</f>
        <v/>
      </c>
      <c r="BC1352" s="51" t="str">
        <f aca="false">IF(C1352="","",IF(AND(Y1352="CONSUMO",AC1352="SIM")*OR(AG1352="-",AG1352="BIT"),IF(E1352&lt;&gt;"",(AI1352-(P1352+L1352-N1352+Q1352)*AY1352)/0.83),""))</f>
        <v/>
      </c>
      <c r="BD1352" s="51" t="str">
        <f aca="false">IF(BC1352="","",BC1352*0.17)</f>
        <v/>
      </c>
      <c r="BE1352" s="51" t="str">
        <f aca="false">IF(I1352=6908,0,IF(BC1352="","",BD1352-((P1352+L1352-N1352+Q1352)*AY1352)))</f>
        <v/>
      </c>
      <c r="BF1352" s="53" t="str">
        <f aca="false">IF(B1352="","",IF(OR(B1352="",E1352="Regime Normal"),0,(AI1352-Q1352)*VLOOKUP(R1352,Dados!$X$98:$Y$108,2,0)))</f>
        <v/>
      </c>
      <c r="BG1352" s="54" t="str">
        <f aca="false">IFERROR(VLOOKUP(I1352,Dados!$AC$27:$AD$43,2,0),IF(B1352="","",IF(D1352&lt;&gt;"MT",IF(AND(AC1352="SIM",Y1352="Revenda"),"2403",IF(AND(AC1352="SIM",Y1352="Consumo"),"2407",IF(AND(AC1352="NÃO",Y1352="Revenda"),"2102",IF(AND(AC1352="NÃO",Y1352="Consumo"),"2556",)))),REPLACE(I1352,1,1,1))))</f>
        <v/>
      </c>
    </row>
    <row r="1353" customFormat="false" ht="12.8" hidden="false" customHeight="true" outlineLevel="0" collapsed="false">
      <c r="Y1353" s="45"/>
      <c r="Z1353" s="46" t="str">
        <f aca="false">IF(B1353="","",(IFERROR(VLOOKUP(H1353,Dados!A$3:B$15000,2,0),"Não Encontrado")))</f>
        <v/>
      </c>
      <c r="AA1353" s="46" t="str">
        <f aca="false">IF(B1353="","",(IFERROR(VLOOKUP(G1353,Dados!C$3:E$15000,3,0),"Não Encontrado")))</f>
        <v/>
      </c>
      <c r="AB1353" s="46" t="str">
        <f aca="false">IFERROR(IF(Z1353&lt;&gt;"Não Encontrado",Z1353,IF(AA1353&lt;&gt;"Não Encontrado",AA1353,"")),"")</f>
        <v/>
      </c>
      <c r="AC1353" s="45" t="str">
        <f aca="false">IF(B1353="","",IF(AB1353="","NÃO","SIM"))</f>
        <v/>
      </c>
      <c r="AD1353" s="45" t="str">
        <f aca="false">IFERROR(VLOOKUP(G1353,Dados!$P$3:$R$500,3,0),"")</f>
        <v/>
      </c>
      <c r="AE1353" s="45" t="str">
        <f aca="false">IFERROR(VLOOKUP(G1353,Dados!$K$3:$L$500,2,0),"")</f>
        <v/>
      </c>
      <c r="AF1353" s="45" t="str">
        <f aca="false">IFERROR(VLOOKUP(G1353,Dados!$M$3:$N$500,2,0),"")</f>
        <v/>
      </c>
      <c r="AG1353" s="45" t="str">
        <f aca="false">IF(F1353="","",IF(AND(AD1353="",AE1353="",AF1353=""),"-",IF(AND(AD1353="BIT",AE1353="",AF1353=""),"BIT",IF(AND(AE1353="ANEXO I",AD1353="",AF1353=""),"ANEXO I",IF(AND(AF1353="ANEXO II",AD1353="",AE1353=""),"ANEXO II","Escolher")))))</f>
        <v/>
      </c>
      <c r="AH1353" s="45" t="str">
        <f aca="false">IF(AG1353&lt;&gt;"Pneus","",IFERROR(VLOOKUP(R1353,Dados!$X$2:$Z$5,3,0)*(AI1353-Q1353),VLOOKUP(D1353,Dados!$X$7:$Z$33,3,0)*(AI1353-Q1353)))</f>
        <v/>
      </c>
      <c r="AI1353" s="47" t="str">
        <f aca="false">IF(B1353="","",P1353+Q1353+O1353+M1353+L1353-N1353)</f>
        <v/>
      </c>
      <c r="AJ1353" s="48" t="str">
        <f aca="false">IFERROR(IF(AND(AC1353="SIM",AG1353="-",Y1353="REVENDA"),(AB1353/1+1)*AI1353,IF(AND(AC1353="SIM",AG1353="Pneus",Y1353="REVENDA"),(AB1353/1+1)*(AI1353-AH1353),"")),"")</f>
        <v/>
      </c>
      <c r="AK1353" s="48" t="str">
        <f aca="false">IF(AJ1353="","",AJ1353*17%)</f>
        <v/>
      </c>
      <c r="AL1353" s="48" t="str">
        <f aca="false">IFERROR(IF(AC1353="NÃO","",IF(AK1353="","",IF(E1353="Simples Nacional",BF1353,IF(T1353=0.12,U1353*0.5833337002,IF(T1353=0,AI1353*0.07,U1353))))),"")</f>
        <v/>
      </c>
      <c r="AM1353" s="47" t="str">
        <f aca="false">IFERROR(IF(AC1353="NÃO","",IF(OR(AG1353="-",AG1353="Pneus"),AK1353-AL1353,"")),"")</f>
        <v/>
      </c>
      <c r="AN1353" s="48" t="str">
        <f aca="false">IF(AND(Y1353="REVENDA",AC1353="SIM",AG1353="BIT"),((AB1353/1+1)*AI1353)*0.4117,"")</f>
        <v/>
      </c>
      <c r="AO1353" s="48" t="str">
        <f aca="false">IF(AN1353="","",AN1353*17%)</f>
        <v/>
      </c>
      <c r="AP1353" s="49" t="str">
        <f aca="false">IF(AN1353="","",IF(T1353=0.12,(U1353*0.4117)*0.4117,IF(T1353=0,(AI1353*0.07)*0.4117,U1353*0.4117)))</f>
        <v/>
      </c>
      <c r="AQ1353" s="47" t="str">
        <f aca="false">IF(AN1353="","",AO1353-AP1353)</f>
        <v/>
      </c>
      <c r="AR1353" s="50" t="str">
        <f aca="false">IFERROR(IF(AND(AC1353="SIM",Y1353="REVENDA",LEFT(AG1353,5)="ANEXO")*OR(AE1353="ANEXO I",AF1353="ANEXO II"),VLOOKUP(H1353,Dados!G:I,2,0),""),"INSERIR MVA")</f>
        <v/>
      </c>
      <c r="AS1353" s="48" t="str">
        <f aca="false">IF(LEFT(AG1353,5)="ANEXO",VLOOKUP(AG1353,Dados!$X$111:$Z$112,2,0)*(AI1353-Q1353),"")</f>
        <v/>
      </c>
      <c r="AT1353" s="48" t="str">
        <f aca="false">IFERROR(IF(AR1353="","",(AI1353*AR1353)+AI1353),"INSERIR MVA")</f>
        <v/>
      </c>
      <c r="AU1353" s="48" t="str">
        <f aca="false">IF(AT1353="","",IF(AY1353=0.04,U1353,AS1353*AY1353))</f>
        <v/>
      </c>
      <c r="AV1353" s="47" t="str">
        <f aca="false">IFERROR(IF(AU1353="","",(VLOOKUP(AG1353,Dados!$X$111:$Z$112,3,0)*AT1353*0.17)),"INSERIR MVA")</f>
        <v/>
      </c>
      <c r="AW1353" s="47" t="str">
        <f aca="false">IFERROR(IF(AR1353="","",AV1353-AU1353),"")</f>
        <v/>
      </c>
      <c r="AX1353" s="51" t="str">
        <f aca="false">IFERROR(IF(AC1353="NÃO","",IF(AM1353&lt;&gt;"",AM1353-W1353,IF(AQ1353&lt;&gt;"",AQ1353-W1353,IF(AW1353&lt;&gt;"",AW1353-W1353,"")))),"")</f>
        <v/>
      </c>
      <c r="AY1353" s="46" t="str">
        <f aca="false">IFERROR(IF(ISNA(VLOOKUP(R1353,Dados!$X$2:$Y$5,2,0)),VLOOKUP(D1353,Dados!$X$7:$Y$33,2,0),VLOOKUP(R1353,Dados!$X$2:$Y$5,2,0)),"")</f>
        <v/>
      </c>
      <c r="AZ1353" s="52" t="str">
        <f aca="false">IF(C1353="","",IF(AND(Y1353="CONSUMO",AC1353="NÃO")*OR(AG1353="-",AG1353="BIT"),IF(E1353&lt;&gt;"",(AI1353-(P1353+L1353-N1353+Q1353)*AY1353)/0.83),""))</f>
        <v/>
      </c>
      <c r="BA1353" s="51" t="str">
        <f aca="false">IF(AZ1353="","",AZ1353*0.17-((P1353+L1353-N1353+Q1353)*AY1353))</f>
        <v/>
      </c>
      <c r="BB1353" s="51" t="str">
        <f aca="false">IF(AND(Y1353="CONSUMO",AG1353="ANEXO I",AY1353&gt;4%),(AI1353-(P1353+L1353-N1353+Q1353)*0.0514)/0.83*(0.5177)*(0.17)-AI1353*0.0514,IF(AND(Y1353="CONSUMO",AG1353="ANEXO II",AY1353&gt;4%),(AI1353-(P1353+L1353-N1353+Q1353)*0.041)/0.83*(0.3295)*(0.17)-AI1353*0.041,IF(AND(Y1353="CONSUMO",AG1353="ANEXO I",AY1353=4%),(AI1353-(P1353+L1353-N1353+Q1353)*0.04)/0.83*(0.5177)*(0.17)-AI1353*0.04,IF(AND(Y1353="CONSUMO",AG1353="ANEXO II",AY1353=4%),(AI1353-(P1353+L1353-N1353+Q1353)*0.04)/0.83*(0.3295)*(0.17)-AI1353*0.04,""))))</f>
        <v/>
      </c>
      <c r="BC1353" s="51" t="str">
        <f aca="false">IF(C1353="","",IF(AND(Y1353="CONSUMO",AC1353="SIM")*OR(AG1353="-",AG1353="BIT"),IF(E1353&lt;&gt;"",(AI1353-(P1353+L1353-N1353+Q1353)*AY1353)/0.83),""))</f>
        <v/>
      </c>
      <c r="BD1353" s="51" t="str">
        <f aca="false">IF(BC1353="","",BC1353*0.17)</f>
        <v/>
      </c>
      <c r="BE1353" s="51" t="str">
        <f aca="false">IF(I1353=6908,0,IF(BC1353="","",BD1353-((P1353+L1353-N1353+Q1353)*AY1353)))</f>
        <v/>
      </c>
      <c r="BF1353" s="53" t="str">
        <f aca="false">IF(B1353="","",IF(OR(B1353="",E1353="Regime Normal"),0,(AI1353-Q1353)*VLOOKUP(R1353,Dados!$X$98:$Y$108,2,0)))</f>
        <v/>
      </c>
      <c r="BG1353" s="54" t="str">
        <f aca="false">IFERROR(VLOOKUP(I1353,Dados!$AC$27:$AD$43,2,0),IF(B1353="","",IF(D1353&lt;&gt;"MT",IF(AND(AC1353="SIM",Y1353="Revenda"),"2403",IF(AND(AC1353="SIM",Y1353="Consumo"),"2407",IF(AND(AC1353="NÃO",Y1353="Revenda"),"2102",IF(AND(AC1353="NÃO",Y1353="Consumo"),"2556",)))),REPLACE(I1353,1,1,1))))</f>
        <v/>
      </c>
    </row>
    <row r="1354" customFormat="false" ht="12.8" hidden="false" customHeight="true" outlineLevel="0" collapsed="false">
      <c r="Y1354" s="45"/>
      <c r="Z1354" s="46" t="str">
        <f aca="false">IF(B1354="","",(IFERROR(VLOOKUP(H1354,Dados!A$3:B$15000,2,0),"Não Encontrado")))</f>
        <v/>
      </c>
      <c r="AA1354" s="46" t="str">
        <f aca="false">IF(B1354="","",(IFERROR(VLOOKUP(G1354,Dados!C$3:E$15000,3,0),"Não Encontrado")))</f>
        <v/>
      </c>
      <c r="AB1354" s="46" t="str">
        <f aca="false">IFERROR(IF(Z1354&lt;&gt;"Não Encontrado",Z1354,IF(AA1354&lt;&gt;"Não Encontrado",AA1354,"")),"")</f>
        <v/>
      </c>
      <c r="AC1354" s="45" t="str">
        <f aca="false">IF(B1354="","",IF(AB1354="","NÃO","SIM"))</f>
        <v/>
      </c>
      <c r="AD1354" s="45" t="str">
        <f aca="false">IFERROR(VLOOKUP(G1354,Dados!$P$3:$R$500,3,0),"")</f>
        <v/>
      </c>
      <c r="AE1354" s="45" t="str">
        <f aca="false">IFERROR(VLOOKUP(G1354,Dados!$K$3:$L$500,2,0),"")</f>
        <v/>
      </c>
      <c r="AF1354" s="45" t="str">
        <f aca="false">IFERROR(VLOOKUP(G1354,Dados!$M$3:$N$500,2,0),"")</f>
        <v/>
      </c>
      <c r="AG1354" s="45" t="str">
        <f aca="false">IF(F1354="","",IF(AND(AD1354="",AE1354="",AF1354=""),"-",IF(AND(AD1354="BIT",AE1354="",AF1354=""),"BIT",IF(AND(AE1354="ANEXO I",AD1354="",AF1354=""),"ANEXO I",IF(AND(AF1354="ANEXO II",AD1354="",AE1354=""),"ANEXO II","Escolher")))))</f>
        <v/>
      </c>
      <c r="AH1354" s="45" t="str">
        <f aca="false">IF(AG1354&lt;&gt;"Pneus","",IFERROR(VLOOKUP(R1354,Dados!$X$2:$Z$5,3,0)*(AI1354-Q1354),VLOOKUP(D1354,Dados!$X$7:$Z$33,3,0)*(AI1354-Q1354)))</f>
        <v/>
      </c>
      <c r="AI1354" s="47" t="str">
        <f aca="false">IF(B1354="","",P1354+Q1354+O1354+M1354+L1354-N1354)</f>
        <v/>
      </c>
      <c r="AJ1354" s="48" t="str">
        <f aca="false">IFERROR(IF(AND(AC1354="SIM",AG1354="-",Y1354="REVENDA"),(AB1354/1+1)*AI1354,IF(AND(AC1354="SIM",AG1354="Pneus",Y1354="REVENDA"),(AB1354/1+1)*(AI1354-AH1354),"")),"")</f>
        <v/>
      </c>
      <c r="AK1354" s="48" t="str">
        <f aca="false">IF(AJ1354="","",AJ1354*17%)</f>
        <v/>
      </c>
      <c r="AL1354" s="48" t="str">
        <f aca="false">IFERROR(IF(AC1354="NÃO","",IF(AK1354="","",IF(E1354="Simples Nacional",BF1354,IF(T1354=0.12,U1354*0.5833337002,IF(T1354=0,AI1354*0.07,U1354))))),"")</f>
        <v/>
      </c>
      <c r="AM1354" s="47" t="str">
        <f aca="false">IFERROR(IF(AC1354="NÃO","",IF(OR(AG1354="-",AG1354="Pneus"),AK1354-AL1354,"")),"")</f>
        <v/>
      </c>
      <c r="AN1354" s="48" t="str">
        <f aca="false">IF(AND(Y1354="REVENDA",AC1354="SIM",AG1354="BIT"),((AB1354/1+1)*AI1354)*0.4117,"")</f>
        <v/>
      </c>
      <c r="AO1354" s="48" t="str">
        <f aca="false">IF(AN1354="","",AN1354*17%)</f>
        <v/>
      </c>
      <c r="AP1354" s="49" t="str">
        <f aca="false">IF(AN1354="","",IF(T1354=0.12,(U1354*0.4117)*0.4117,IF(T1354=0,(AI1354*0.07)*0.4117,U1354*0.4117)))</f>
        <v/>
      </c>
      <c r="AQ1354" s="47" t="str">
        <f aca="false">IF(AN1354="","",AO1354-AP1354)</f>
        <v/>
      </c>
      <c r="AR1354" s="50" t="str">
        <f aca="false">IFERROR(IF(AND(AC1354="SIM",Y1354="REVENDA",LEFT(AG1354,5)="ANEXO")*OR(AE1354="ANEXO I",AF1354="ANEXO II"),VLOOKUP(H1354,Dados!G:I,2,0),""),"INSERIR MVA")</f>
        <v/>
      </c>
      <c r="AS1354" s="48" t="str">
        <f aca="false">IF(LEFT(AG1354,5)="ANEXO",VLOOKUP(AG1354,Dados!$X$111:$Z$112,2,0)*(AI1354-Q1354),"")</f>
        <v/>
      </c>
      <c r="AT1354" s="48" t="str">
        <f aca="false">IFERROR(IF(AR1354="","",(AI1354*AR1354)+AI1354),"INSERIR MVA")</f>
        <v/>
      </c>
      <c r="AU1354" s="48" t="str">
        <f aca="false">IF(AT1354="","",IF(AY1354=0.04,U1354,AS1354*AY1354))</f>
        <v/>
      </c>
      <c r="AV1354" s="47" t="str">
        <f aca="false">IFERROR(IF(AU1354="","",(VLOOKUP(AG1354,Dados!$X$111:$Z$112,3,0)*AT1354*0.17)),"INSERIR MVA")</f>
        <v/>
      </c>
      <c r="AW1354" s="47" t="str">
        <f aca="false">IFERROR(IF(AR1354="","",AV1354-AU1354),"")</f>
        <v/>
      </c>
      <c r="AX1354" s="51" t="str">
        <f aca="false">IFERROR(IF(AC1354="NÃO","",IF(AM1354&lt;&gt;"",AM1354-W1354,IF(AQ1354&lt;&gt;"",AQ1354-W1354,IF(AW1354&lt;&gt;"",AW1354-W1354,"")))),"")</f>
        <v/>
      </c>
      <c r="AY1354" s="46" t="str">
        <f aca="false">IFERROR(IF(ISNA(VLOOKUP(R1354,Dados!$X$2:$Y$5,2,0)),VLOOKUP(D1354,Dados!$X$7:$Y$33,2,0),VLOOKUP(R1354,Dados!$X$2:$Y$5,2,0)),"")</f>
        <v/>
      </c>
      <c r="AZ1354" s="52" t="str">
        <f aca="false">IF(C1354="","",IF(AND(Y1354="CONSUMO",AC1354="NÃO")*OR(AG1354="-",AG1354="BIT"),IF(E1354&lt;&gt;"",(AI1354-(P1354+L1354-N1354+Q1354)*AY1354)/0.83),""))</f>
        <v/>
      </c>
      <c r="BA1354" s="51" t="str">
        <f aca="false">IF(AZ1354="","",AZ1354*0.17-((P1354+L1354-N1354+Q1354)*AY1354))</f>
        <v/>
      </c>
      <c r="BB1354" s="51" t="str">
        <f aca="false">IF(AND(Y1354="CONSUMO",AG1354="ANEXO I",AY1354&gt;4%),(AI1354-(P1354+L1354-N1354+Q1354)*0.0514)/0.83*(0.5177)*(0.17)-AI1354*0.0514,IF(AND(Y1354="CONSUMO",AG1354="ANEXO II",AY1354&gt;4%),(AI1354-(P1354+L1354-N1354+Q1354)*0.041)/0.83*(0.3295)*(0.17)-AI1354*0.041,IF(AND(Y1354="CONSUMO",AG1354="ANEXO I",AY1354=4%),(AI1354-(P1354+L1354-N1354+Q1354)*0.04)/0.83*(0.5177)*(0.17)-AI1354*0.04,IF(AND(Y1354="CONSUMO",AG1354="ANEXO II",AY1354=4%),(AI1354-(P1354+L1354-N1354+Q1354)*0.04)/0.83*(0.3295)*(0.17)-AI1354*0.04,""))))</f>
        <v/>
      </c>
      <c r="BC1354" s="51" t="str">
        <f aca="false">IF(C1354="","",IF(AND(Y1354="CONSUMO",AC1354="SIM")*OR(AG1354="-",AG1354="BIT"),IF(E1354&lt;&gt;"",(AI1354-(P1354+L1354-N1354+Q1354)*AY1354)/0.83),""))</f>
        <v/>
      </c>
      <c r="BD1354" s="51" t="str">
        <f aca="false">IF(BC1354="","",BC1354*0.17)</f>
        <v/>
      </c>
      <c r="BE1354" s="51" t="str">
        <f aca="false">IF(I1354=6908,0,IF(BC1354="","",BD1354-((P1354+L1354-N1354+Q1354)*AY1354)))</f>
        <v/>
      </c>
      <c r="BF1354" s="53" t="str">
        <f aca="false">IF(B1354="","",IF(OR(B1354="",E1354="Regime Normal"),0,(AI1354-Q1354)*VLOOKUP(R1354,Dados!$X$98:$Y$108,2,0)))</f>
        <v/>
      </c>
      <c r="BG1354" s="54" t="str">
        <f aca="false">IFERROR(VLOOKUP(I1354,Dados!$AC$27:$AD$43,2,0),IF(B1354="","",IF(D1354&lt;&gt;"MT",IF(AND(AC1354="SIM",Y1354="Revenda"),"2403",IF(AND(AC1354="SIM",Y1354="Consumo"),"2407",IF(AND(AC1354="NÃO",Y1354="Revenda"),"2102",IF(AND(AC1354="NÃO",Y1354="Consumo"),"2556",)))),REPLACE(I1354,1,1,1))))</f>
        <v/>
      </c>
    </row>
    <row r="1355" customFormat="false" ht="12.8" hidden="false" customHeight="true" outlineLevel="0" collapsed="false">
      <c r="Y1355" s="45"/>
      <c r="Z1355" s="46" t="str">
        <f aca="false">IF(B1355="","",(IFERROR(VLOOKUP(H1355,Dados!A$3:B$15000,2,0),"Não Encontrado")))</f>
        <v/>
      </c>
      <c r="AA1355" s="46" t="str">
        <f aca="false">IF(B1355="","",(IFERROR(VLOOKUP(G1355,Dados!C$3:E$15000,3,0),"Não Encontrado")))</f>
        <v/>
      </c>
      <c r="AB1355" s="46" t="str">
        <f aca="false">IFERROR(IF(Z1355&lt;&gt;"Não Encontrado",Z1355,IF(AA1355&lt;&gt;"Não Encontrado",AA1355,"")),"")</f>
        <v/>
      </c>
      <c r="AC1355" s="45" t="str">
        <f aca="false">IF(B1355="","",IF(AB1355="","NÃO","SIM"))</f>
        <v/>
      </c>
      <c r="AD1355" s="45" t="str">
        <f aca="false">IFERROR(VLOOKUP(G1355,Dados!$P$3:$R$500,3,0),"")</f>
        <v/>
      </c>
      <c r="AE1355" s="45" t="str">
        <f aca="false">IFERROR(VLOOKUP(G1355,Dados!$K$3:$L$500,2,0),"")</f>
        <v/>
      </c>
      <c r="AF1355" s="45" t="str">
        <f aca="false">IFERROR(VLOOKUP(G1355,Dados!$M$3:$N$500,2,0),"")</f>
        <v/>
      </c>
      <c r="AG1355" s="45" t="str">
        <f aca="false">IF(F1355="","",IF(AND(AD1355="",AE1355="",AF1355=""),"-",IF(AND(AD1355="BIT",AE1355="",AF1355=""),"BIT",IF(AND(AE1355="ANEXO I",AD1355="",AF1355=""),"ANEXO I",IF(AND(AF1355="ANEXO II",AD1355="",AE1355=""),"ANEXO II","Escolher")))))</f>
        <v/>
      </c>
      <c r="AH1355" s="45" t="str">
        <f aca="false">IF(AG1355&lt;&gt;"Pneus","",IFERROR(VLOOKUP(R1355,Dados!$X$2:$Z$5,3,0)*(AI1355-Q1355),VLOOKUP(D1355,Dados!$X$7:$Z$33,3,0)*(AI1355-Q1355)))</f>
        <v/>
      </c>
      <c r="AI1355" s="47" t="str">
        <f aca="false">IF(B1355="","",P1355+Q1355+O1355+M1355+L1355-N1355)</f>
        <v/>
      </c>
      <c r="AJ1355" s="48" t="str">
        <f aca="false">IFERROR(IF(AND(AC1355="SIM",AG1355="-",Y1355="REVENDA"),(AB1355/1+1)*AI1355,IF(AND(AC1355="SIM",AG1355="Pneus",Y1355="REVENDA"),(AB1355/1+1)*(AI1355-AH1355),"")),"")</f>
        <v/>
      </c>
      <c r="AK1355" s="48" t="str">
        <f aca="false">IF(AJ1355="","",AJ1355*17%)</f>
        <v/>
      </c>
      <c r="AL1355" s="48" t="str">
        <f aca="false">IFERROR(IF(AC1355="NÃO","",IF(AK1355="","",IF(E1355="Simples Nacional",BF1355,IF(T1355=0.12,U1355*0.5833337002,IF(T1355=0,AI1355*0.07,U1355))))),"")</f>
        <v/>
      </c>
      <c r="AM1355" s="47" t="str">
        <f aca="false">IFERROR(IF(AC1355="NÃO","",IF(OR(AG1355="-",AG1355="Pneus"),AK1355-AL1355,"")),"")</f>
        <v/>
      </c>
      <c r="AN1355" s="48" t="str">
        <f aca="false">IF(AND(Y1355="REVENDA",AC1355="SIM",AG1355="BIT"),((AB1355/1+1)*AI1355)*0.4117,"")</f>
        <v/>
      </c>
      <c r="AO1355" s="48" t="str">
        <f aca="false">IF(AN1355="","",AN1355*17%)</f>
        <v/>
      </c>
      <c r="AP1355" s="49" t="str">
        <f aca="false">IF(AN1355="","",IF(T1355=0.12,(U1355*0.4117)*0.4117,IF(T1355=0,(AI1355*0.07)*0.4117,U1355*0.4117)))</f>
        <v/>
      </c>
      <c r="AQ1355" s="47" t="str">
        <f aca="false">IF(AN1355="","",AO1355-AP1355)</f>
        <v/>
      </c>
      <c r="AR1355" s="50" t="str">
        <f aca="false">IFERROR(IF(AND(AC1355="SIM",Y1355="REVENDA",LEFT(AG1355,5)="ANEXO")*OR(AE1355="ANEXO I",AF1355="ANEXO II"),VLOOKUP(H1355,Dados!G:I,2,0),""),"INSERIR MVA")</f>
        <v/>
      </c>
      <c r="AS1355" s="48" t="str">
        <f aca="false">IF(LEFT(AG1355,5)="ANEXO",VLOOKUP(AG1355,Dados!$X$111:$Z$112,2,0)*(AI1355-Q1355),"")</f>
        <v/>
      </c>
      <c r="AT1355" s="48" t="str">
        <f aca="false">IFERROR(IF(AR1355="","",(AI1355*AR1355)+AI1355),"INSERIR MVA")</f>
        <v/>
      </c>
      <c r="AU1355" s="48" t="str">
        <f aca="false">IF(AT1355="","",IF(AY1355=0.04,U1355,AS1355*AY1355))</f>
        <v/>
      </c>
      <c r="AV1355" s="47" t="str">
        <f aca="false">IFERROR(IF(AU1355="","",(VLOOKUP(AG1355,Dados!$X$111:$Z$112,3,0)*AT1355*0.17)),"INSERIR MVA")</f>
        <v/>
      </c>
      <c r="AW1355" s="47" t="str">
        <f aca="false">IFERROR(IF(AR1355="","",AV1355-AU1355),"")</f>
        <v/>
      </c>
      <c r="AX1355" s="51" t="str">
        <f aca="false">IFERROR(IF(AC1355="NÃO","",IF(AM1355&lt;&gt;"",AM1355-W1355,IF(AQ1355&lt;&gt;"",AQ1355-W1355,IF(AW1355&lt;&gt;"",AW1355-W1355,"")))),"")</f>
        <v/>
      </c>
      <c r="AY1355" s="46" t="str">
        <f aca="false">IFERROR(IF(ISNA(VLOOKUP(R1355,Dados!$X$2:$Y$5,2,0)),VLOOKUP(D1355,Dados!$X$7:$Y$33,2,0),VLOOKUP(R1355,Dados!$X$2:$Y$5,2,0)),"")</f>
        <v/>
      </c>
      <c r="AZ1355" s="52" t="str">
        <f aca="false">IF(C1355="","",IF(AND(Y1355="CONSUMO",AC1355="NÃO")*OR(AG1355="-",AG1355="BIT"),IF(E1355&lt;&gt;"",(AI1355-(P1355+L1355-N1355+Q1355)*AY1355)/0.83),""))</f>
        <v/>
      </c>
      <c r="BA1355" s="51" t="str">
        <f aca="false">IF(AZ1355="","",AZ1355*0.17-((P1355+L1355-N1355+Q1355)*AY1355))</f>
        <v/>
      </c>
      <c r="BB1355" s="51" t="str">
        <f aca="false">IF(AND(Y1355="CONSUMO",AG1355="ANEXO I",AY1355&gt;4%),(AI1355-(P1355+L1355-N1355+Q1355)*0.0514)/0.83*(0.5177)*(0.17)-AI1355*0.0514,IF(AND(Y1355="CONSUMO",AG1355="ANEXO II",AY1355&gt;4%),(AI1355-(P1355+L1355-N1355+Q1355)*0.041)/0.83*(0.3295)*(0.17)-AI1355*0.041,IF(AND(Y1355="CONSUMO",AG1355="ANEXO I",AY1355=4%),(AI1355-(P1355+L1355-N1355+Q1355)*0.04)/0.83*(0.5177)*(0.17)-AI1355*0.04,IF(AND(Y1355="CONSUMO",AG1355="ANEXO II",AY1355=4%),(AI1355-(P1355+L1355-N1355+Q1355)*0.04)/0.83*(0.3295)*(0.17)-AI1355*0.04,""))))</f>
        <v/>
      </c>
      <c r="BC1355" s="51" t="str">
        <f aca="false">IF(C1355="","",IF(AND(Y1355="CONSUMO",AC1355="SIM")*OR(AG1355="-",AG1355="BIT"),IF(E1355&lt;&gt;"",(AI1355-(P1355+L1355-N1355+Q1355)*AY1355)/0.83),""))</f>
        <v/>
      </c>
      <c r="BD1355" s="51" t="str">
        <f aca="false">IF(BC1355="","",BC1355*0.17)</f>
        <v/>
      </c>
      <c r="BE1355" s="51" t="str">
        <f aca="false">IF(I1355=6908,0,IF(BC1355="","",BD1355-((P1355+L1355-N1355+Q1355)*AY1355)))</f>
        <v/>
      </c>
      <c r="BF1355" s="53" t="str">
        <f aca="false">IF(B1355="","",IF(OR(B1355="",E1355="Regime Normal"),0,(AI1355-Q1355)*VLOOKUP(R1355,Dados!$X$98:$Y$108,2,0)))</f>
        <v/>
      </c>
      <c r="BG1355" s="54" t="str">
        <f aca="false">IFERROR(VLOOKUP(I1355,Dados!$AC$27:$AD$43,2,0),IF(B1355="","",IF(D1355&lt;&gt;"MT",IF(AND(AC1355="SIM",Y1355="Revenda"),"2403",IF(AND(AC1355="SIM",Y1355="Consumo"),"2407",IF(AND(AC1355="NÃO",Y1355="Revenda"),"2102",IF(AND(AC1355="NÃO",Y1355="Consumo"),"2556",)))),REPLACE(I1355,1,1,1))))</f>
        <v/>
      </c>
    </row>
    <row r="1356" customFormat="false" ht="12.8" hidden="false" customHeight="true" outlineLevel="0" collapsed="false">
      <c r="Y1356" s="45"/>
      <c r="Z1356" s="46" t="str">
        <f aca="false">IF(B1356="","",(IFERROR(VLOOKUP(H1356,Dados!A$3:B$15000,2,0),"Não Encontrado")))</f>
        <v/>
      </c>
      <c r="AA1356" s="46" t="str">
        <f aca="false">IF(B1356="","",(IFERROR(VLOOKUP(G1356,Dados!C$3:E$15000,3,0),"Não Encontrado")))</f>
        <v/>
      </c>
      <c r="AB1356" s="46" t="str">
        <f aca="false">IFERROR(IF(Z1356&lt;&gt;"Não Encontrado",Z1356,IF(AA1356&lt;&gt;"Não Encontrado",AA1356,"")),"")</f>
        <v/>
      </c>
      <c r="AC1356" s="45" t="str">
        <f aca="false">IF(B1356="","",IF(AB1356="","NÃO","SIM"))</f>
        <v/>
      </c>
      <c r="AD1356" s="45" t="str">
        <f aca="false">IFERROR(VLOOKUP(G1356,Dados!$P$3:$R$500,3,0),"")</f>
        <v/>
      </c>
      <c r="AE1356" s="45" t="str">
        <f aca="false">IFERROR(VLOOKUP(G1356,Dados!$K$3:$L$500,2,0),"")</f>
        <v/>
      </c>
      <c r="AF1356" s="45" t="str">
        <f aca="false">IFERROR(VLOOKUP(G1356,Dados!$M$3:$N$500,2,0),"")</f>
        <v/>
      </c>
      <c r="AG1356" s="45" t="str">
        <f aca="false">IF(F1356="","",IF(AND(AD1356="",AE1356="",AF1356=""),"-",IF(AND(AD1356="BIT",AE1356="",AF1356=""),"BIT",IF(AND(AE1356="ANEXO I",AD1356="",AF1356=""),"ANEXO I",IF(AND(AF1356="ANEXO II",AD1356="",AE1356=""),"ANEXO II","Escolher")))))</f>
        <v/>
      </c>
      <c r="AH1356" s="45" t="str">
        <f aca="false">IF(AG1356&lt;&gt;"Pneus","",IFERROR(VLOOKUP(R1356,Dados!$X$2:$Z$5,3,0)*(AI1356-Q1356),VLOOKUP(D1356,Dados!$X$7:$Z$33,3,0)*(AI1356-Q1356)))</f>
        <v/>
      </c>
      <c r="AI1356" s="47" t="str">
        <f aca="false">IF(B1356="","",P1356+Q1356+O1356+M1356+L1356-N1356)</f>
        <v/>
      </c>
      <c r="AJ1356" s="48" t="str">
        <f aca="false">IFERROR(IF(AND(AC1356="SIM",AG1356="-",Y1356="REVENDA"),(AB1356/1+1)*AI1356,IF(AND(AC1356="SIM",AG1356="Pneus",Y1356="REVENDA"),(AB1356/1+1)*(AI1356-AH1356),"")),"")</f>
        <v/>
      </c>
      <c r="AK1356" s="48" t="str">
        <f aca="false">IF(AJ1356="","",AJ1356*17%)</f>
        <v/>
      </c>
      <c r="AL1356" s="48" t="str">
        <f aca="false">IFERROR(IF(AC1356="NÃO","",IF(AK1356="","",IF(E1356="Simples Nacional",BF1356,IF(T1356=0.12,U1356*0.5833337002,IF(T1356=0,AI1356*0.07,U1356))))),"")</f>
        <v/>
      </c>
      <c r="AM1356" s="47" t="str">
        <f aca="false">IFERROR(IF(AC1356="NÃO","",IF(OR(AG1356="-",AG1356="Pneus"),AK1356-AL1356,"")),"")</f>
        <v/>
      </c>
      <c r="AN1356" s="48" t="str">
        <f aca="false">IF(AND(Y1356="REVENDA",AC1356="SIM",AG1356="BIT"),((AB1356/1+1)*AI1356)*0.4117,"")</f>
        <v/>
      </c>
      <c r="AO1356" s="48" t="str">
        <f aca="false">IF(AN1356="","",AN1356*17%)</f>
        <v/>
      </c>
      <c r="AP1356" s="49" t="str">
        <f aca="false">IF(AN1356="","",IF(T1356=0.12,(U1356*0.4117)*0.4117,IF(T1356=0,(AI1356*0.07)*0.4117,U1356*0.4117)))</f>
        <v/>
      </c>
      <c r="AQ1356" s="47" t="str">
        <f aca="false">IF(AN1356="","",AO1356-AP1356)</f>
        <v/>
      </c>
      <c r="AR1356" s="50" t="str">
        <f aca="false">IFERROR(IF(AND(AC1356="SIM",Y1356="REVENDA",LEFT(AG1356,5)="ANEXO")*OR(AE1356="ANEXO I",AF1356="ANEXO II"),VLOOKUP(H1356,Dados!G:I,2,0),""),"INSERIR MVA")</f>
        <v/>
      </c>
      <c r="AS1356" s="48" t="str">
        <f aca="false">IF(LEFT(AG1356,5)="ANEXO",VLOOKUP(AG1356,Dados!$X$111:$Z$112,2,0)*(AI1356-Q1356),"")</f>
        <v/>
      </c>
      <c r="AT1356" s="48" t="str">
        <f aca="false">IFERROR(IF(AR1356="","",(AI1356*AR1356)+AI1356),"INSERIR MVA")</f>
        <v/>
      </c>
      <c r="AU1356" s="48" t="str">
        <f aca="false">IF(AT1356="","",IF(AY1356=0.04,U1356,AS1356*AY1356))</f>
        <v/>
      </c>
      <c r="AV1356" s="47" t="str">
        <f aca="false">IFERROR(IF(AU1356="","",(VLOOKUP(AG1356,Dados!$X$111:$Z$112,3,0)*AT1356*0.17)),"INSERIR MVA")</f>
        <v/>
      </c>
      <c r="AW1356" s="47" t="str">
        <f aca="false">IFERROR(IF(AR1356="","",AV1356-AU1356),"")</f>
        <v/>
      </c>
      <c r="AX1356" s="51" t="str">
        <f aca="false">IFERROR(IF(AC1356="NÃO","",IF(AM1356&lt;&gt;"",AM1356-W1356,IF(AQ1356&lt;&gt;"",AQ1356-W1356,IF(AW1356&lt;&gt;"",AW1356-W1356,"")))),"")</f>
        <v/>
      </c>
      <c r="AY1356" s="46" t="str">
        <f aca="false">IFERROR(IF(ISNA(VLOOKUP(R1356,Dados!$X$2:$Y$5,2,0)),VLOOKUP(D1356,Dados!$X$7:$Y$33,2,0),VLOOKUP(R1356,Dados!$X$2:$Y$5,2,0)),"")</f>
        <v/>
      </c>
      <c r="AZ1356" s="52" t="str">
        <f aca="false">IF(C1356="","",IF(AND(Y1356="CONSUMO",AC1356="NÃO")*OR(AG1356="-",AG1356="BIT"),IF(E1356&lt;&gt;"",(AI1356-(P1356+L1356-N1356+Q1356)*AY1356)/0.83),""))</f>
        <v/>
      </c>
      <c r="BA1356" s="51" t="str">
        <f aca="false">IF(AZ1356="","",AZ1356*0.17-((P1356+L1356-N1356+Q1356)*AY1356))</f>
        <v/>
      </c>
      <c r="BB1356" s="51" t="str">
        <f aca="false">IF(AND(Y1356="CONSUMO",AG1356="ANEXO I",AY1356&gt;4%),(AI1356-(P1356+L1356-N1356+Q1356)*0.0514)/0.83*(0.5177)*(0.17)-AI1356*0.0514,IF(AND(Y1356="CONSUMO",AG1356="ANEXO II",AY1356&gt;4%),(AI1356-(P1356+L1356-N1356+Q1356)*0.041)/0.83*(0.3295)*(0.17)-AI1356*0.041,IF(AND(Y1356="CONSUMO",AG1356="ANEXO I",AY1356=4%),(AI1356-(P1356+L1356-N1356+Q1356)*0.04)/0.83*(0.5177)*(0.17)-AI1356*0.04,IF(AND(Y1356="CONSUMO",AG1356="ANEXO II",AY1356=4%),(AI1356-(P1356+L1356-N1356+Q1356)*0.04)/0.83*(0.3295)*(0.17)-AI1356*0.04,""))))</f>
        <v/>
      </c>
      <c r="BC1356" s="51" t="str">
        <f aca="false">IF(C1356="","",IF(AND(Y1356="CONSUMO",AC1356="SIM")*OR(AG1356="-",AG1356="BIT"),IF(E1356&lt;&gt;"",(AI1356-(P1356+L1356-N1356+Q1356)*AY1356)/0.83),""))</f>
        <v/>
      </c>
      <c r="BD1356" s="51" t="str">
        <f aca="false">IF(BC1356="","",BC1356*0.17)</f>
        <v/>
      </c>
      <c r="BE1356" s="51" t="str">
        <f aca="false">IF(I1356=6908,0,IF(BC1356="","",BD1356-((P1356+L1356-N1356+Q1356)*AY1356)))</f>
        <v/>
      </c>
      <c r="BF1356" s="53" t="str">
        <f aca="false">IF(B1356="","",IF(OR(B1356="",E1356="Regime Normal"),0,(AI1356-Q1356)*VLOOKUP(R1356,Dados!$X$98:$Y$108,2,0)))</f>
        <v/>
      </c>
      <c r="BG1356" s="54" t="str">
        <f aca="false">IFERROR(VLOOKUP(I1356,Dados!$AC$27:$AD$43,2,0),IF(B1356="","",IF(D1356&lt;&gt;"MT",IF(AND(AC1356="SIM",Y1356="Revenda"),"2403",IF(AND(AC1356="SIM",Y1356="Consumo"),"2407",IF(AND(AC1356="NÃO",Y1356="Revenda"),"2102",IF(AND(AC1356="NÃO",Y1356="Consumo"),"2556",)))),REPLACE(I1356,1,1,1))))</f>
        <v/>
      </c>
    </row>
    <row r="1357" customFormat="false" ht="12.8" hidden="false" customHeight="true" outlineLevel="0" collapsed="false">
      <c r="Y1357" s="45"/>
      <c r="Z1357" s="46" t="str">
        <f aca="false">IF(B1357="","",(IFERROR(VLOOKUP(H1357,Dados!A$3:B$15000,2,0),"Não Encontrado")))</f>
        <v/>
      </c>
      <c r="AA1357" s="46" t="str">
        <f aca="false">IF(B1357="","",(IFERROR(VLOOKUP(G1357,Dados!C$3:E$15000,3,0),"Não Encontrado")))</f>
        <v/>
      </c>
      <c r="AB1357" s="46" t="str">
        <f aca="false">IFERROR(IF(Z1357&lt;&gt;"Não Encontrado",Z1357,IF(AA1357&lt;&gt;"Não Encontrado",AA1357,"")),"")</f>
        <v/>
      </c>
      <c r="AC1357" s="45" t="str">
        <f aca="false">IF(B1357="","",IF(AB1357="","NÃO","SIM"))</f>
        <v/>
      </c>
      <c r="AD1357" s="45" t="str">
        <f aca="false">IFERROR(VLOOKUP(G1357,Dados!$P$3:$R$500,3,0),"")</f>
        <v/>
      </c>
      <c r="AE1357" s="45" t="str">
        <f aca="false">IFERROR(VLOOKUP(G1357,Dados!$K$3:$L$500,2,0),"")</f>
        <v/>
      </c>
      <c r="AF1357" s="45" t="str">
        <f aca="false">IFERROR(VLOOKUP(G1357,Dados!$M$3:$N$500,2,0),"")</f>
        <v/>
      </c>
      <c r="AG1357" s="45" t="str">
        <f aca="false">IF(F1357="","",IF(AND(AD1357="",AE1357="",AF1357=""),"-",IF(AND(AD1357="BIT",AE1357="",AF1357=""),"BIT",IF(AND(AE1357="ANEXO I",AD1357="",AF1357=""),"ANEXO I",IF(AND(AF1357="ANEXO II",AD1357="",AE1357=""),"ANEXO II","Escolher")))))</f>
        <v/>
      </c>
      <c r="AH1357" s="45" t="str">
        <f aca="false">IF(AG1357&lt;&gt;"Pneus","",IFERROR(VLOOKUP(R1357,Dados!$X$2:$Z$5,3,0)*(AI1357-Q1357),VLOOKUP(D1357,Dados!$X$7:$Z$33,3,0)*(AI1357-Q1357)))</f>
        <v/>
      </c>
      <c r="AI1357" s="47" t="str">
        <f aca="false">IF(B1357="","",P1357+Q1357+O1357+M1357+L1357-N1357)</f>
        <v/>
      </c>
      <c r="AJ1357" s="48" t="str">
        <f aca="false">IFERROR(IF(AND(AC1357="SIM",AG1357="-",Y1357="REVENDA"),(AB1357/1+1)*AI1357,IF(AND(AC1357="SIM",AG1357="Pneus",Y1357="REVENDA"),(AB1357/1+1)*(AI1357-AH1357),"")),"")</f>
        <v/>
      </c>
      <c r="AK1357" s="48" t="str">
        <f aca="false">IF(AJ1357="","",AJ1357*17%)</f>
        <v/>
      </c>
      <c r="AL1357" s="48" t="str">
        <f aca="false">IFERROR(IF(AC1357="NÃO","",IF(AK1357="","",IF(E1357="Simples Nacional",BF1357,IF(T1357=0.12,U1357*0.5833337002,IF(T1357=0,AI1357*0.07,U1357))))),"")</f>
        <v/>
      </c>
      <c r="AM1357" s="47" t="str">
        <f aca="false">IFERROR(IF(AC1357="NÃO","",IF(OR(AG1357="-",AG1357="Pneus"),AK1357-AL1357,"")),"")</f>
        <v/>
      </c>
      <c r="AN1357" s="48" t="str">
        <f aca="false">IF(AND(Y1357="REVENDA",AC1357="SIM",AG1357="BIT"),((AB1357/1+1)*AI1357)*0.4117,"")</f>
        <v/>
      </c>
      <c r="AO1357" s="48" t="str">
        <f aca="false">IF(AN1357="","",AN1357*17%)</f>
        <v/>
      </c>
      <c r="AP1357" s="49" t="str">
        <f aca="false">IF(AN1357="","",IF(T1357=0.12,(U1357*0.4117)*0.4117,IF(T1357=0,(AI1357*0.07)*0.4117,U1357*0.4117)))</f>
        <v/>
      </c>
      <c r="AQ1357" s="47" t="str">
        <f aca="false">IF(AN1357="","",AO1357-AP1357)</f>
        <v/>
      </c>
      <c r="AR1357" s="50" t="str">
        <f aca="false">IFERROR(IF(AND(AC1357="SIM",Y1357="REVENDA",LEFT(AG1357,5)="ANEXO")*OR(AE1357="ANEXO I",AF1357="ANEXO II"),VLOOKUP(H1357,Dados!G:I,2,0),""),"INSERIR MVA")</f>
        <v/>
      </c>
      <c r="AS1357" s="48" t="str">
        <f aca="false">IF(LEFT(AG1357,5)="ANEXO",VLOOKUP(AG1357,Dados!$X$111:$Z$112,2,0)*(AI1357-Q1357),"")</f>
        <v/>
      </c>
      <c r="AT1357" s="48" t="str">
        <f aca="false">IFERROR(IF(AR1357="","",(AI1357*AR1357)+AI1357),"INSERIR MVA")</f>
        <v/>
      </c>
      <c r="AU1357" s="48" t="str">
        <f aca="false">IF(AT1357="","",IF(AY1357=0.04,U1357,AS1357*AY1357))</f>
        <v/>
      </c>
      <c r="AV1357" s="47" t="str">
        <f aca="false">IFERROR(IF(AU1357="","",(VLOOKUP(AG1357,Dados!$X$111:$Z$112,3,0)*AT1357*0.17)),"INSERIR MVA")</f>
        <v/>
      </c>
      <c r="AW1357" s="47" t="str">
        <f aca="false">IFERROR(IF(AR1357="","",AV1357-AU1357),"")</f>
        <v/>
      </c>
      <c r="AX1357" s="51" t="str">
        <f aca="false">IFERROR(IF(AC1357="NÃO","",IF(AM1357&lt;&gt;"",AM1357-W1357,IF(AQ1357&lt;&gt;"",AQ1357-W1357,IF(AW1357&lt;&gt;"",AW1357-W1357,"")))),"")</f>
        <v/>
      </c>
      <c r="AY1357" s="46" t="str">
        <f aca="false">IFERROR(IF(ISNA(VLOOKUP(R1357,Dados!$X$2:$Y$5,2,0)),VLOOKUP(D1357,Dados!$X$7:$Y$33,2,0),VLOOKUP(R1357,Dados!$X$2:$Y$5,2,0)),"")</f>
        <v/>
      </c>
      <c r="AZ1357" s="52" t="str">
        <f aca="false">IF(C1357="","",IF(AND(Y1357="CONSUMO",AC1357="NÃO")*OR(AG1357="-",AG1357="BIT"),IF(E1357&lt;&gt;"",(AI1357-(P1357+L1357-N1357+Q1357)*AY1357)/0.83),""))</f>
        <v/>
      </c>
      <c r="BA1357" s="51" t="str">
        <f aca="false">IF(AZ1357="","",AZ1357*0.17-((P1357+L1357-N1357+Q1357)*AY1357))</f>
        <v/>
      </c>
      <c r="BB1357" s="51" t="str">
        <f aca="false">IF(AND(Y1357="CONSUMO",AG1357="ANEXO I",AY1357&gt;4%),(AI1357-(P1357+L1357-N1357+Q1357)*0.0514)/0.83*(0.5177)*(0.17)-AI1357*0.0514,IF(AND(Y1357="CONSUMO",AG1357="ANEXO II",AY1357&gt;4%),(AI1357-(P1357+L1357-N1357+Q1357)*0.041)/0.83*(0.3295)*(0.17)-AI1357*0.041,IF(AND(Y1357="CONSUMO",AG1357="ANEXO I",AY1357=4%),(AI1357-(P1357+L1357-N1357+Q1357)*0.04)/0.83*(0.5177)*(0.17)-AI1357*0.04,IF(AND(Y1357="CONSUMO",AG1357="ANEXO II",AY1357=4%),(AI1357-(P1357+L1357-N1357+Q1357)*0.04)/0.83*(0.3295)*(0.17)-AI1357*0.04,""))))</f>
        <v/>
      </c>
      <c r="BC1357" s="51" t="str">
        <f aca="false">IF(C1357="","",IF(AND(Y1357="CONSUMO",AC1357="SIM")*OR(AG1357="-",AG1357="BIT"),IF(E1357&lt;&gt;"",(AI1357-(P1357+L1357-N1357+Q1357)*AY1357)/0.83),""))</f>
        <v/>
      </c>
      <c r="BD1357" s="51" t="str">
        <f aca="false">IF(BC1357="","",BC1357*0.17)</f>
        <v/>
      </c>
      <c r="BE1357" s="51" t="str">
        <f aca="false">IF(I1357=6908,0,IF(BC1357="","",BD1357-((P1357+L1357-N1357+Q1357)*AY1357)))</f>
        <v/>
      </c>
      <c r="BF1357" s="53" t="str">
        <f aca="false">IF(B1357="","",IF(OR(B1357="",E1357="Regime Normal"),0,(AI1357-Q1357)*VLOOKUP(R1357,Dados!$X$98:$Y$108,2,0)))</f>
        <v/>
      </c>
      <c r="BG1357" s="54" t="str">
        <f aca="false">IFERROR(VLOOKUP(I1357,Dados!$AC$27:$AD$43,2,0),IF(B1357="","",IF(D1357&lt;&gt;"MT",IF(AND(AC1357="SIM",Y1357="Revenda"),"2403",IF(AND(AC1357="SIM",Y1357="Consumo"),"2407",IF(AND(AC1357="NÃO",Y1357="Revenda"),"2102",IF(AND(AC1357="NÃO",Y1357="Consumo"),"2556",)))),REPLACE(I1357,1,1,1))))</f>
        <v/>
      </c>
    </row>
    <row r="1358" customFormat="false" ht="12.8" hidden="false" customHeight="true" outlineLevel="0" collapsed="false">
      <c r="Y1358" s="45"/>
      <c r="Z1358" s="46" t="str">
        <f aca="false">IF(B1358="","",(IFERROR(VLOOKUP(H1358,Dados!A$3:B$15000,2,0),"Não Encontrado")))</f>
        <v/>
      </c>
      <c r="AA1358" s="46" t="str">
        <f aca="false">IF(B1358="","",(IFERROR(VLOOKUP(G1358,Dados!C$3:E$15000,3,0),"Não Encontrado")))</f>
        <v/>
      </c>
      <c r="AB1358" s="46" t="str">
        <f aca="false">IFERROR(IF(Z1358&lt;&gt;"Não Encontrado",Z1358,IF(AA1358&lt;&gt;"Não Encontrado",AA1358,"")),"")</f>
        <v/>
      </c>
      <c r="AC1358" s="45" t="str">
        <f aca="false">IF(B1358="","",IF(AB1358="","NÃO","SIM"))</f>
        <v/>
      </c>
      <c r="AD1358" s="45" t="str">
        <f aca="false">IFERROR(VLOOKUP(G1358,Dados!$P$3:$R$500,3,0),"")</f>
        <v/>
      </c>
      <c r="AE1358" s="45" t="str">
        <f aca="false">IFERROR(VLOOKUP(G1358,Dados!$K$3:$L$500,2,0),"")</f>
        <v/>
      </c>
      <c r="AF1358" s="45" t="str">
        <f aca="false">IFERROR(VLOOKUP(G1358,Dados!$M$3:$N$500,2,0),"")</f>
        <v/>
      </c>
      <c r="AG1358" s="45" t="str">
        <f aca="false">IF(F1358="","",IF(AND(AD1358="",AE1358="",AF1358=""),"-",IF(AND(AD1358="BIT",AE1358="",AF1358=""),"BIT",IF(AND(AE1358="ANEXO I",AD1358="",AF1358=""),"ANEXO I",IF(AND(AF1358="ANEXO II",AD1358="",AE1358=""),"ANEXO II","Escolher")))))</f>
        <v/>
      </c>
      <c r="AH1358" s="45" t="str">
        <f aca="false">IF(AG1358&lt;&gt;"Pneus","",IFERROR(VLOOKUP(R1358,Dados!$X$2:$Z$5,3,0)*(AI1358-Q1358),VLOOKUP(D1358,Dados!$X$7:$Z$33,3,0)*(AI1358-Q1358)))</f>
        <v/>
      </c>
      <c r="AI1358" s="47" t="str">
        <f aca="false">IF(B1358="","",P1358+Q1358+O1358+M1358+L1358-N1358)</f>
        <v/>
      </c>
      <c r="AJ1358" s="48" t="str">
        <f aca="false">IFERROR(IF(AND(AC1358="SIM",AG1358="-",Y1358="REVENDA"),(AB1358/1+1)*AI1358,IF(AND(AC1358="SIM",AG1358="Pneus",Y1358="REVENDA"),(AB1358/1+1)*(AI1358-AH1358),"")),"")</f>
        <v/>
      </c>
      <c r="AK1358" s="48" t="str">
        <f aca="false">IF(AJ1358="","",AJ1358*17%)</f>
        <v/>
      </c>
      <c r="AL1358" s="48" t="str">
        <f aca="false">IFERROR(IF(AC1358="NÃO","",IF(AK1358="","",IF(E1358="Simples Nacional",BF1358,IF(T1358=0.12,U1358*0.5833337002,IF(T1358=0,AI1358*0.07,U1358))))),"")</f>
        <v/>
      </c>
      <c r="AM1358" s="47" t="str">
        <f aca="false">IFERROR(IF(AC1358="NÃO","",IF(OR(AG1358="-",AG1358="Pneus"),AK1358-AL1358,"")),"")</f>
        <v/>
      </c>
      <c r="AN1358" s="48" t="str">
        <f aca="false">IF(AND(Y1358="REVENDA",AC1358="SIM",AG1358="BIT"),((AB1358/1+1)*AI1358)*0.4117,"")</f>
        <v/>
      </c>
      <c r="AO1358" s="48" t="str">
        <f aca="false">IF(AN1358="","",AN1358*17%)</f>
        <v/>
      </c>
      <c r="AP1358" s="49" t="str">
        <f aca="false">IF(AN1358="","",IF(T1358=0.12,(U1358*0.4117)*0.4117,IF(T1358=0,(AI1358*0.07)*0.4117,U1358*0.4117)))</f>
        <v/>
      </c>
      <c r="AQ1358" s="47" t="str">
        <f aca="false">IF(AN1358="","",AO1358-AP1358)</f>
        <v/>
      </c>
      <c r="AR1358" s="50" t="str">
        <f aca="false">IFERROR(IF(AND(AC1358="SIM",Y1358="REVENDA",LEFT(AG1358,5)="ANEXO")*OR(AE1358="ANEXO I",AF1358="ANEXO II"),VLOOKUP(H1358,Dados!G:I,2,0),""),"INSERIR MVA")</f>
        <v/>
      </c>
      <c r="AS1358" s="48" t="str">
        <f aca="false">IF(LEFT(AG1358,5)="ANEXO",VLOOKUP(AG1358,Dados!$X$111:$Z$112,2,0)*(AI1358-Q1358),"")</f>
        <v/>
      </c>
      <c r="AT1358" s="48" t="str">
        <f aca="false">IFERROR(IF(AR1358="","",(AI1358*AR1358)+AI1358),"INSERIR MVA")</f>
        <v/>
      </c>
      <c r="AU1358" s="48" t="str">
        <f aca="false">IF(AT1358="","",IF(AY1358=0.04,U1358,AS1358*AY1358))</f>
        <v/>
      </c>
      <c r="AV1358" s="47" t="str">
        <f aca="false">IFERROR(IF(AU1358="","",(VLOOKUP(AG1358,Dados!$X$111:$Z$112,3,0)*AT1358*0.17)),"INSERIR MVA")</f>
        <v/>
      </c>
      <c r="AW1358" s="47" t="str">
        <f aca="false">IFERROR(IF(AR1358="","",AV1358-AU1358),"")</f>
        <v/>
      </c>
      <c r="AX1358" s="51" t="str">
        <f aca="false">IFERROR(IF(AC1358="NÃO","",IF(AM1358&lt;&gt;"",AM1358-W1358,IF(AQ1358&lt;&gt;"",AQ1358-W1358,IF(AW1358&lt;&gt;"",AW1358-W1358,"")))),"")</f>
        <v/>
      </c>
      <c r="AY1358" s="46" t="str">
        <f aca="false">IFERROR(IF(ISNA(VLOOKUP(R1358,Dados!$X$2:$Y$5,2,0)),VLOOKUP(D1358,Dados!$X$7:$Y$33,2,0),VLOOKUP(R1358,Dados!$X$2:$Y$5,2,0)),"")</f>
        <v/>
      </c>
      <c r="AZ1358" s="52" t="str">
        <f aca="false">IF(C1358="","",IF(AND(Y1358="CONSUMO",AC1358="NÃO")*OR(AG1358="-",AG1358="BIT"),IF(E1358&lt;&gt;"",(AI1358-(P1358+L1358-N1358+Q1358)*AY1358)/0.83),""))</f>
        <v/>
      </c>
      <c r="BA1358" s="51" t="str">
        <f aca="false">IF(AZ1358="","",AZ1358*0.17-((P1358+L1358-N1358+Q1358)*AY1358))</f>
        <v/>
      </c>
      <c r="BB1358" s="51" t="str">
        <f aca="false">IF(AND(Y1358="CONSUMO",AG1358="ANEXO I",AY1358&gt;4%),(AI1358-(P1358+L1358-N1358+Q1358)*0.0514)/0.83*(0.5177)*(0.17)-AI1358*0.0514,IF(AND(Y1358="CONSUMO",AG1358="ANEXO II",AY1358&gt;4%),(AI1358-(P1358+L1358-N1358+Q1358)*0.041)/0.83*(0.3295)*(0.17)-AI1358*0.041,IF(AND(Y1358="CONSUMO",AG1358="ANEXO I",AY1358=4%),(AI1358-(P1358+L1358-N1358+Q1358)*0.04)/0.83*(0.5177)*(0.17)-AI1358*0.04,IF(AND(Y1358="CONSUMO",AG1358="ANEXO II",AY1358=4%),(AI1358-(P1358+L1358-N1358+Q1358)*0.04)/0.83*(0.3295)*(0.17)-AI1358*0.04,""))))</f>
        <v/>
      </c>
      <c r="BC1358" s="51" t="str">
        <f aca="false">IF(C1358="","",IF(AND(Y1358="CONSUMO",AC1358="SIM")*OR(AG1358="-",AG1358="BIT"),IF(E1358&lt;&gt;"",(AI1358-(P1358+L1358-N1358+Q1358)*AY1358)/0.83),""))</f>
        <v/>
      </c>
      <c r="BD1358" s="51" t="str">
        <f aca="false">IF(BC1358="","",BC1358*0.17)</f>
        <v/>
      </c>
      <c r="BE1358" s="51" t="str">
        <f aca="false">IF(I1358=6908,0,IF(BC1358="","",BD1358-((P1358+L1358-N1358+Q1358)*AY1358)))</f>
        <v/>
      </c>
      <c r="BF1358" s="53" t="str">
        <f aca="false">IF(B1358="","",IF(OR(B1358="",E1358="Regime Normal"),0,(AI1358-Q1358)*VLOOKUP(R1358,Dados!$X$98:$Y$108,2,0)))</f>
        <v/>
      </c>
      <c r="BG1358" s="54" t="str">
        <f aca="false">IFERROR(VLOOKUP(I1358,Dados!$AC$27:$AD$43,2,0),IF(B1358="","",IF(D1358&lt;&gt;"MT",IF(AND(AC1358="SIM",Y1358="Revenda"),"2403",IF(AND(AC1358="SIM",Y1358="Consumo"),"2407",IF(AND(AC1358="NÃO",Y1358="Revenda"),"2102",IF(AND(AC1358="NÃO",Y1358="Consumo"),"2556",)))),REPLACE(I1358,1,1,1))))</f>
        <v/>
      </c>
    </row>
    <row r="1359" customFormat="false" ht="12.8" hidden="false" customHeight="true" outlineLevel="0" collapsed="false">
      <c r="Y1359" s="45"/>
      <c r="Z1359" s="46" t="str">
        <f aca="false">IF(B1359="","",(IFERROR(VLOOKUP(H1359,Dados!A$3:B$15000,2,0),"Não Encontrado")))</f>
        <v/>
      </c>
      <c r="AA1359" s="46" t="str">
        <f aca="false">IF(B1359="","",(IFERROR(VLOOKUP(G1359,Dados!C$3:E$15000,3,0),"Não Encontrado")))</f>
        <v/>
      </c>
      <c r="AB1359" s="46" t="str">
        <f aca="false">IFERROR(IF(Z1359&lt;&gt;"Não Encontrado",Z1359,IF(AA1359&lt;&gt;"Não Encontrado",AA1359,"")),"")</f>
        <v/>
      </c>
      <c r="AC1359" s="45" t="str">
        <f aca="false">IF(B1359="","",IF(AB1359="","NÃO","SIM"))</f>
        <v/>
      </c>
      <c r="AD1359" s="45" t="str">
        <f aca="false">IFERROR(VLOOKUP(G1359,Dados!$P$3:$R$500,3,0),"")</f>
        <v/>
      </c>
      <c r="AE1359" s="45" t="str">
        <f aca="false">IFERROR(VLOOKUP(G1359,Dados!$K$3:$L$500,2,0),"")</f>
        <v/>
      </c>
      <c r="AF1359" s="45" t="str">
        <f aca="false">IFERROR(VLOOKUP(G1359,Dados!$M$3:$N$500,2,0),"")</f>
        <v/>
      </c>
      <c r="AG1359" s="45" t="str">
        <f aca="false">IF(F1359="","",IF(AND(AD1359="",AE1359="",AF1359=""),"-",IF(AND(AD1359="BIT",AE1359="",AF1359=""),"BIT",IF(AND(AE1359="ANEXO I",AD1359="",AF1359=""),"ANEXO I",IF(AND(AF1359="ANEXO II",AD1359="",AE1359=""),"ANEXO II","Escolher")))))</f>
        <v/>
      </c>
      <c r="AH1359" s="45" t="str">
        <f aca="false">IF(AG1359&lt;&gt;"Pneus","",IFERROR(VLOOKUP(R1359,Dados!$X$2:$Z$5,3,0)*(AI1359-Q1359),VLOOKUP(D1359,Dados!$X$7:$Z$33,3,0)*(AI1359-Q1359)))</f>
        <v/>
      </c>
      <c r="AI1359" s="47" t="str">
        <f aca="false">IF(B1359="","",P1359+Q1359+O1359+M1359+L1359-N1359)</f>
        <v/>
      </c>
      <c r="AJ1359" s="48" t="str">
        <f aca="false">IFERROR(IF(AND(AC1359="SIM",AG1359="-",Y1359="REVENDA"),(AB1359/1+1)*AI1359,IF(AND(AC1359="SIM",AG1359="Pneus",Y1359="REVENDA"),(AB1359/1+1)*(AI1359-AH1359),"")),"")</f>
        <v/>
      </c>
      <c r="AK1359" s="48" t="str">
        <f aca="false">IF(AJ1359="","",AJ1359*17%)</f>
        <v/>
      </c>
      <c r="AL1359" s="48" t="str">
        <f aca="false">IFERROR(IF(AC1359="NÃO","",IF(AK1359="","",IF(E1359="Simples Nacional",BF1359,IF(T1359=0.12,U1359*0.5833337002,IF(T1359=0,AI1359*0.07,U1359))))),"")</f>
        <v/>
      </c>
      <c r="AM1359" s="47" t="str">
        <f aca="false">IFERROR(IF(AC1359="NÃO","",IF(OR(AG1359="-",AG1359="Pneus"),AK1359-AL1359,"")),"")</f>
        <v/>
      </c>
      <c r="AN1359" s="48" t="str">
        <f aca="false">IF(AND(Y1359="REVENDA",AC1359="SIM",AG1359="BIT"),((AB1359/1+1)*AI1359)*0.4117,"")</f>
        <v/>
      </c>
      <c r="AO1359" s="48" t="str">
        <f aca="false">IF(AN1359="","",AN1359*17%)</f>
        <v/>
      </c>
      <c r="AP1359" s="49" t="str">
        <f aca="false">IF(AN1359="","",IF(T1359=0.12,(U1359*0.4117)*0.4117,IF(T1359=0,(AI1359*0.07)*0.4117,U1359*0.4117)))</f>
        <v/>
      </c>
      <c r="AQ1359" s="47" t="str">
        <f aca="false">IF(AN1359="","",AO1359-AP1359)</f>
        <v/>
      </c>
      <c r="AR1359" s="50" t="str">
        <f aca="false">IFERROR(IF(AND(AC1359="SIM",Y1359="REVENDA",LEFT(AG1359,5)="ANEXO")*OR(AE1359="ANEXO I",AF1359="ANEXO II"),VLOOKUP(H1359,Dados!G:I,2,0),""),"INSERIR MVA")</f>
        <v/>
      </c>
      <c r="AS1359" s="48" t="str">
        <f aca="false">IF(LEFT(AG1359,5)="ANEXO",VLOOKUP(AG1359,Dados!$X$111:$Z$112,2,0)*(AI1359-Q1359),"")</f>
        <v/>
      </c>
      <c r="AT1359" s="48" t="str">
        <f aca="false">IFERROR(IF(AR1359="","",(AI1359*AR1359)+AI1359),"INSERIR MVA")</f>
        <v/>
      </c>
      <c r="AU1359" s="48" t="str">
        <f aca="false">IF(AT1359="","",IF(AY1359=0.04,U1359,AS1359*AY1359))</f>
        <v/>
      </c>
      <c r="AV1359" s="47" t="str">
        <f aca="false">IFERROR(IF(AU1359="","",(VLOOKUP(AG1359,Dados!$X$111:$Z$112,3,0)*AT1359*0.17)),"INSERIR MVA")</f>
        <v/>
      </c>
      <c r="AW1359" s="47" t="str">
        <f aca="false">IFERROR(IF(AR1359="","",AV1359-AU1359),"")</f>
        <v/>
      </c>
      <c r="AX1359" s="51" t="str">
        <f aca="false">IFERROR(IF(AC1359="NÃO","",IF(AM1359&lt;&gt;"",AM1359-W1359,IF(AQ1359&lt;&gt;"",AQ1359-W1359,IF(AW1359&lt;&gt;"",AW1359-W1359,"")))),"")</f>
        <v/>
      </c>
      <c r="AY1359" s="46" t="str">
        <f aca="false">IFERROR(IF(ISNA(VLOOKUP(R1359,Dados!$X$2:$Y$5,2,0)),VLOOKUP(D1359,Dados!$X$7:$Y$33,2,0),VLOOKUP(R1359,Dados!$X$2:$Y$5,2,0)),"")</f>
        <v/>
      </c>
      <c r="AZ1359" s="52" t="str">
        <f aca="false">IF(C1359="","",IF(AND(Y1359="CONSUMO",AC1359="NÃO")*OR(AG1359="-",AG1359="BIT"),IF(E1359&lt;&gt;"",(AI1359-(P1359+L1359-N1359+Q1359)*AY1359)/0.83),""))</f>
        <v/>
      </c>
      <c r="BA1359" s="51" t="str">
        <f aca="false">IF(AZ1359="","",AZ1359*0.17-((P1359+L1359-N1359+Q1359)*AY1359))</f>
        <v/>
      </c>
      <c r="BB1359" s="51" t="str">
        <f aca="false">IF(AND(Y1359="CONSUMO",AG1359="ANEXO I",AY1359&gt;4%),(AI1359-(P1359+L1359-N1359+Q1359)*0.0514)/0.83*(0.5177)*(0.17)-AI1359*0.0514,IF(AND(Y1359="CONSUMO",AG1359="ANEXO II",AY1359&gt;4%),(AI1359-(P1359+L1359-N1359+Q1359)*0.041)/0.83*(0.3295)*(0.17)-AI1359*0.041,IF(AND(Y1359="CONSUMO",AG1359="ANEXO I",AY1359=4%),(AI1359-(P1359+L1359-N1359+Q1359)*0.04)/0.83*(0.5177)*(0.17)-AI1359*0.04,IF(AND(Y1359="CONSUMO",AG1359="ANEXO II",AY1359=4%),(AI1359-(P1359+L1359-N1359+Q1359)*0.04)/0.83*(0.3295)*(0.17)-AI1359*0.04,""))))</f>
        <v/>
      </c>
      <c r="BC1359" s="51" t="str">
        <f aca="false">IF(C1359="","",IF(AND(Y1359="CONSUMO",AC1359="SIM")*OR(AG1359="-",AG1359="BIT"),IF(E1359&lt;&gt;"",(AI1359-(P1359+L1359-N1359+Q1359)*AY1359)/0.83),""))</f>
        <v/>
      </c>
      <c r="BD1359" s="51" t="str">
        <f aca="false">IF(BC1359="","",BC1359*0.17)</f>
        <v/>
      </c>
      <c r="BE1359" s="51" t="str">
        <f aca="false">IF(I1359=6908,0,IF(BC1359="","",BD1359-((P1359+L1359-N1359+Q1359)*AY1359)))</f>
        <v/>
      </c>
      <c r="BF1359" s="53" t="str">
        <f aca="false">IF(B1359="","",IF(OR(B1359="",E1359="Regime Normal"),0,(AI1359-Q1359)*VLOOKUP(R1359,Dados!$X$98:$Y$108,2,0)))</f>
        <v/>
      </c>
      <c r="BG1359" s="54" t="str">
        <f aca="false">IFERROR(VLOOKUP(I1359,Dados!$AC$27:$AD$43,2,0),IF(B1359="","",IF(D1359&lt;&gt;"MT",IF(AND(AC1359="SIM",Y1359="Revenda"),"2403",IF(AND(AC1359="SIM",Y1359="Consumo"),"2407",IF(AND(AC1359="NÃO",Y1359="Revenda"),"2102",IF(AND(AC1359="NÃO",Y1359="Consumo"),"2556",)))),REPLACE(I1359,1,1,1))))</f>
        <v/>
      </c>
    </row>
    <row r="1360" customFormat="false" ht="12.8" hidden="false" customHeight="true" outlineLevel="0" collapsed="false">
      <c r="Y1360" s="45"/>
      <c r="Z1360" s="46" t="str">
        <f aca="false">IF(B1360="","",(IFERROR(VLOOKUP(H1360,Dados!A$3:B$15000,2,0),"Não Encontrado")))</f>
        <v/>
      </c>
      <c r="AA1360" s="46" t="str">
        <f aca="false">IF(B1360="","",(IFERROR(VLOOKUP(G1360,Dados!C$3:E$15000,3,0),"Não Encontrado")))</f>
        <v/>
      </c>
      <c r="AB1360" s="46" t="str">
        <f aca="false">IFERROR(IF(Z1360&lt;&gt;"Não Encontrado",Z1360,IF(AA1360&lt;&gt;"Não Encontrado",AA1360,"")),"")</f>
        <v/>
      </c>
      <c r="AC1360" s="45" t="str">
        <f aca="false">IF(B1360="","",IF(AB1360="","NÃO","SIM"))</f>
        <v/>
      </c>
      <c r="AD1360" s="45" t="str">
        <f aca="false">IFERROR(VLOOKUP(G1360,Dados!$P$3:$R$500,3,0),"")</f>
        <v/>
      </c>
      <c r="AE1360" s="45" t="str">
        <f aca="false">IFERROR(VLOOKUP(G1360,Dados!$K$3:$L$500,2,0),"")</f>
        <v/>
      </c>
      <c r="AF1360" s="45" t="str">
        <f aca="false">IFERROR(VLOOKUP(G1360,Dados!$M$3:$N$500,2,0),"")</f>
        <v/>
      </c>
      <c r="AG1360" s="45" t="str">
        <f aca="false">IF(F1360="","",IF(AND(AD1360="",AE1360="",AF1360=""),"-",IF(AND(AD1360="BIT",AE1360="",AF1360=""),"BIT",IF(AND(AE1360="ANEXO I",AD1360="",AF1360=""),"ANEXO I",IF(AND(AF1360="ANEXO II",AD1360="",AE1360=""),"ANEXO II","Escolher")))))</f>
        <v/>
      </c>
      <c r="AH1360" s="45" t="str">
        <f aca="false">IF(AG1360&lt;&gt;"Pneus","",IFERROR(VLOOKUP(R1360,Dados!$X$2:$Z$5,3,0)*(AI1360-Q1360),VLOOKUP(D1360,Dados!$X$7:$Z$33,3,0)*(AI1360-Q1360)))</f>
        <v/>
      </c>
      <c r="AI1360" s="47" t="str">
        <f aca="false">IF(B1360="","",P1360+Q1360+O1360+M1360+L1360-N1360)</f>
        <v/>
      </c>
      <c r="AJ1360" s="48" t="str">
        <f aca="false">IFERROR(IF(AND(AC1360="SIM",AG1360="-",Y1360="REVENDA"),(AB1360/1+1)*AI1360,IF(AND(AC1360="SIM",AG1360="Pneus",Y1360="REVENDA"),(AB1360/1+1)*(AI1360-AH1360),"")),"")</f>
        <v/>
      </c>
      <c r="AK1360" s="48" t="str">
        <f aca="false">IF(AJ1360="","",AJ1360*17%)</f>
        <v/>
      </c>
      <c r="AL1360" s="48" t="str">
        <f aca="false">IFERROR(IF(AC1360="NÃO","",IF(AK1360="","",IF(E1360="Simples Nacional",BF1360,IF(T1360=0.12,U1360*0.5833337002,IF(T1360=0,AI1360*0.07,U1360))))),"")</f>
        <v/>
      </c>
      <c r="AM1360" s="47" t="str">
        <f aca="false">IFERROR(IF(AC1360="NÃO","",IF(OR(AG1360="-",AG1360="Pneus"),AK1360-AL1360,"")),"")</f>
        <v/>
      </c>
      <c r="AN1360" s="48" t="str">
        <f aca="false">IF(AND(Y1360="REVENDA",AC1360="SIM",AG1360="BIT"),((AB1360/1+1)*AI1360)*0.4117,"")</f>
        <v/>
      </c>
      <c r="AO1360" s="48" t="str">
        <f aca="false">IF(AN1360="","",AN1360*17%)</f>
        <v/>
      </c>
      <c r="AP1360" s="49" t="str">
        <f aca="false">IF(AN1360="","",IF(T1360=0.12,(U1360*0.4117)*0.4117,IF(T1360=0,(AI1360*0.07)*0.4117,U1360*0.4117)))</f>
        <v/>
      </c>
      <c r="AQ1360" s="47" t="str">
        <f aca="false">IF(AN1360="","",AO1360-AP1360)</f>
        <v/>
      </c>
      <c r="AR1360" s="50" t="str">
        <f aca="false">IFERROR(IF(AND(AC1360="SIM",Y1360="REVENDA",LEFT(AG1360,5)="ANEXO")*OR(AE1360="ANEXO I",AF1360="ANEXO II"),VLOOKUP(H1360,Dados!G:I,2,0),""),"INSERIR MVA")</f>
        <v/>
      </c>
      <c r="AS1360" s="48" t="str">
        <f aca="false">IF(LEFT(AG1360,5)="ANEXO",VLOOKUP(AG1360,Dados!$X$111:$Z$112,2,0)*(AI1360-Q1360),"")</f>
        <v/>
      </c>
      <c r="AT1360" s="48" t="str">
        <f aca="false">IFERROR(IF(AR1360="","",(AI1360*AR1360)+AI1360),"INSERIR MVA")</f>
        <v/>
      </c>
      <c r="AU1360" s="48" t="str">
        <f aca="false">IF(AT1360="","",IF(AY1360=0.04,U1360,AS1360*AY1360))</f>
        <v/>
      </c>
      <c r="AV1360" s="47" t="str">
        <f aca="false">IFERROR(IF(AU1360="","",(VLOOKUP(AG1360,Dados!$X$111:$Z$112,3,0)*AT1360*0.17)),"INSERIR MVA")</f>
        <v/>
      </c>
      <c r="AW1360" s="47" t="str">
        <f aca="false">IFERROR(IF(AR1360="","",AV1360-AU1360),"")</f>
        <v/>
      </c>
      <c r="AX1360" s="51" t="str">
        <f aca="false">IFERROR(IF(AC1360="NÃO","",IF(AM1360&lt;&gt;"",AM1360-W1360,IF(AQ1360&lt;&gt;"",AQ1360-W1360,IF(AW1360&lt;&gt;"",AW1360-W1360,"")))),"")</f>
        <v/>
      </c>
      <c r="AY1360" s="46" t="str">
        <f aca="false">IFERROR(IF(ISNA(VLOOKUP(R1360,Dados!$X$2:$Y$5,2,0)),VLOOKUP(D1360,Dados!$X$7:$Y$33,2,0),VLOOKUP(R1360,Dados!$X$2:$Y$5,2,0)),"")</f>
        <v/>
      </c>
      <c r="AZ1360" s="52" t="str">
        <f aca="false">IF(C1360="","",IF(AND(Y1360="CONSUMO",AC1360="NÃO")*OR(AG1360="-",AG1360="BIT"),IF(E1360&lt;&gt;"",(AI1360-(P1360+L1360-N1360+Q1360)*AY1360)/0.83),""))</f>
        <v/>
      </c>
      <c r="BA1360" s="51" t="str">
        <f aca="false">IF(AZ1360="","",AZ1360*0.17-((P1360+L1360-N1360+Q1360)*AY1360))</f>
        <v/>
      </c>
      <c r="BB1360" s="51" t="str">
        <f aca="false">IF(AND(Y1360="CONSUMO",AG1360="ANEXO I",AY1360&gt;4%),(AI1360-(P1360+L1360-N1360+Q1360)*0.0514)/0.83*(0.5177)*(0.17)-AI1360*0.0514,IF(AND(Y1360="CONSUMO",AG1360="ANEXO II",AY1360&gt;4%),(AI1360-(P1360+L1360-N1360+Q1360)*0.041)/0.83*(0.3295)*(0.17)-AI1360*0.041,IF(AND(Y1360="CONSUMO",AG1360="ANEXO I",AY1360=4%),(AI1360-(P1360+L1360-N1360+Q1360)*0.04)/0.83*(0.5177)*(0.17)-AI1360*0.04,IF(AND(Y1360="CONSUMO",AG1360="ANEXO II",AY1360=4%),(AI1360-(P1360+L1360-N1360+Q1360)*0.04)/0.83*(0.3295)*(0.17)-AI1360*0.04,""))))</f>
        <v/>
      </c>
      <c r="BC1360" s="51" t="str">
        <f aca="false">IF(C1360="","",IF(AND(Y1360="CONSUMO",AC1360="SIM")*OR(AG1360="-",AG1360="BIT"),IF(E1360&lt;&gt;"",(AI1360-(P1360+L1360-N1360+Q1360)*AY1360)/0.83),""))</f>
        <v/>
      </c>
      <c r="BD1360" s="51" t="str">
        <f aca="false">IF(BC1360="","",BC1360*0.17)</f>
        <v/>
      </c>
      <c r="BE1360" s="51" t="str">
        <f aca="false">IF(I1360=6908,0,IF(BC1360="","",BD1360-((P1360+L1360-N1360+Q1360)*AY1360)))</f>
        <v/>
      </c>
      <c r="BF1360" s="53" t="str">
        <f aca="false">IF(B1360="","",IF(OR(B1360="",E1360="Regime Normal"),0,(AI1360-Q1360)*VLOOKUP(R1360,Dados!$X$98:$Y$108,2,0)))</f>
        <v/>
      </c>
      <c r="BG1360" s="54" t="str">
        <f aca="false">IFERROR(VLOOKUP(I1360,Dados!$AC$27:$AD$43,2,0),IF(B1360="","",IF(D1360&lt;&gt;"MT",IF(AND(AC1360="SIM",Y1360="Revenda"),"2403",IF(AND(AC1360="SIM",Y1360="Consumo"),"2407",IF(AND(AC1360="NÃO",Y1360="Revenda"),"2102",IF(AND(AC1360="NÃO",Y1360="Consumo"),"2556",)))),REPLACE(I1360,1,1,1))))</f>
        <v/>
      </c>
    </row>
    <row r="1361" customFormat="false" ht="12.8" hidden="false" customHeight="true" outlineLevel="0" collapsed="false">
      <c r="Y1361" s="45"/>
      <c r="Z1361" s="46" t="str">
        <f aca="false">IF(B1361="","",(IFERROR(VLOOKUP(H1361,Dados!A$3:B$15000,2,0),"Não Encontrado")))</f>
        <v/>
      </c>
      <c r="AA1361" s="46" t="str">
        <f aca="false">IF(B1361="","",(IFERROR(VLOOKUP(G1361,Dados!C$3:E$15000,3,0),"Não Encontrado")))</f>
        <v/>
      </c>
      <c r="AB1361" s="46" t="str">
        <f aca="false">IFERROR(IF(Z1361&lt;&gt;"Não Encontrado",Z1361,IF(AA1361&lt;&gt;"Não Encontrado",AA1361,"")),"")</f>
        <v/>
      </c>
      <c r="AC1361" s="45" t="str">
        <f aca="false">IF(B1361="","",IF(AB1361="","NÃO","SIM"))</f>
        <v/>
      </c>
      <c r="AD1361" s="45" t="str">
        <f aca="false">IFERROR(VLOOKUP(G1361,Dados!$P$3:$R$500,3,0),"")</f>
        <v/>
      </c>
      <c r="AE1361" s="45" t="str">
        <f aca="false">IFERROR(VLOOKUP(G1361,Dados!$K$3:$L$500,2,0),"")</f>
        <v/>
      </c>
      <c r="AF1361" s="45" t="str">
        <f aca="false">IFERROR(VLOOKUP(G1361,Dados!$M$3:$N$500,2,0),"")</f>
        <v/>
      </c>
      <c r="AG1361" s="45" t="str">
        <f aca="false">IF(F1361="","",IF(AND(AD1361="",AE1361="",AF1361=""),"-",IF(AND(AD1361="BIT",AE1361="",AF1361=""),"BIT",IF(AND(AE1361="ANEXO I",AD1361="",AF1361=""),"ANEXO I",IF(AND(AF1361="ANEXO II",AD1361="",AE1361=""),"ANEXO II","Escolher")))))</f>
        <v/>
      </c>
      <c r="AH1361" s="45" t="str">
        <f aca="false">IF(AG1361&lt;&gt;"Pneus","",IFERROR(VLOOKUP(R1361,Dados!$X$2:$Z$5,3,0)*(AI1361-Q1361),VLOOKUP(D1361,Dados!$X$7:$Z$33,3,0)*(AI1361-Q1361)))</f>
        <v/>
      </c>
      <c r="AI1361" s="47" t="str">
        <f aca="false">IF(B1361="","",P1361+Q1361+O1361+M1361+L1361-N1361)</f>
        <v/>
      </c>
      <c r="AJ1361" s="48" t="str">
        <f aca="false">IFERROR(IF(AND(AC1361="SIM",AG1361="-",Y1361="REVENDA"),(AB1361/1+1)*AI1361,IF(AND(AC1361="SIM",AG1361="Pneus",Y1361="REVENDA"),(AB1361/1+1)*(AI1361-AH1361),"")),"")</f>
        <v/>
      </c>
      <c r="AK1361" s="48" t="str">
        <f aca="false">IF(AJ1361="","",AJ1361*17%)</f>
        <v/>
      </c>
      <c r="AL1361" s="48" t="str">
        <f aca="false">IFERROR(IF(AC1361="NÃO","",IF(AK1361="","",IF(E1361="Simples Nacional",BF1361,IF(T1361=0.12,U1361*0.5833337002,IF(T1361=0,AI1361*0.07,U1361))))),"")</f>
        <v/>
      </c>
      <c r="AM1361" s="47" t="str">
        <f aca="false">IFERROR(IF(AC1361="NÃO","",IF(OR(AG1361="-",AG1361="Pneus"),AK1361-AL1361,"")),"")</f>
        <v/>
      </c>
      <c r="AN1361" s="48" t="str">
        <f aca="false">IF(AND(Y1361="REVENDA",AC1361="SIM",AG1361="BIT"),((AB1361/1+1)*AI1361)*0.4117,"")</f>
        <v/>
      </c>
      <c r="AO1361" s="48" t="str">
        <f aca="false">IF(AN1361="","",AN1361*17%)</f>
        <v/>
      </c>
      <c r="AP1361" s="49" t="str">
        <f aca="false">IF(AN1361="","",IF(T1361=0.12,(U1361*0.4117)*0.4117,IF(T1361=0,(AI1361*0.07)*0.4117,U1361*0.4117)))</f>
        <v/>
      </c>
      <c r="AQ1361" s="47" t="str">
        <f aca="false">IF(AN1361="","",AO1361-AP1361)</f>
        <v/>
      </c>
      <c r="AR1361" s="50" t="str">
        <f aca="false">IFERROR(IF(AND(AC1361="SIM",Y1361="REVENDA",LEFT(AG1361,5)="ANEXO")*OR(AE1361="ANEXO I",AF1361="ANEXO II"),VLOOKUP(H1361,Dados!G:I,2,0),""),"INSERIR MVA")</f>
        <v/>
      </c>
      <c r="AS1361" s="48" t="str">
        <f aca="false">IF(LEFT(AG1361,5)="ANEXO",VLOOKUP(AG1361,Dados!$X$111:$Z$112,2,0)*(AI1361-Q1361),"")</f>
        <v/>
      </c>
      <c r="AT1361" s="48" t="str">
        <f aca="false">IFERROR(IF(AR1361="","",(AI1361*AR1361)+AI1361),"INSERIR MVA")</f>
        <v/>
      </c>
      <c r="AU1361" s="48" t="str">
        <f aca="false">IF(AT1361="","",IF(AY1361=0.04,U1361,AS1361*AY1361))</f>
        <v/>
      </c>
      <c r="AV1361" s="47" t="str">
        <f aca="false">IFERROR(IF(AU1361="","",(VLOOKUP(AG1361,Dados!$X$111:$Z$112,3,0)*AT1361*0.17)),"INSERIR MVA")</f>
        <v/>
      </c>
      <c r="AW1361" s="47" t="str">
        <f aca="false">IFERROR(IF(AR1361="","",AV1361-AU1361),"")</f>
        <v/>
      </c>
      <c r="AX1361" s="51" t="str">
        <f aca="false">IFERROR(IF(AC1361="NÃO","",IF(AM1361&lt;&gt;"",AM1361-W1361,IF(AQ1361&lt;&gt;"",AQ1361-W1361,IF(AW1361&lt;&gt;"",AW1361-W1361,"")))),"")</f>
        <v/>
      </c>
      <c r="AY1361" s="46" t="str">
        <f aca="false">IFERROR(IF(ISNA(VLOOKUP(R1361,Dados!$X$2:$Y$5,2,0)),VLOOKUP(D1361,Dados!$X$7:$Y$33,2,0),VLOOKUP(R1361,Dados!$X$2:$Y$5,2,0)),"")</f>
        <v/>
      </c>
      <c r="AZ1361" s="52" t="str">
        <f aca="false">IF(C1361="","",IF(AND(Y1361="CONSUMO",AC1361="NÃO")*OR(AG1361="-",AG1361="BIT"),IF(E1361&lt;&gt;"",(AI1361-(P1361+L1361-N1361+Q1361)*AY1361)/0.83),""))</f>
        <v/>
      </c>
      <c r="BA1361" s="51" t="str">
        <f aca="false">IF(AZ1361="","",AZ1361*0.17-((P1361+L1361-N1361+Q1361)*AY1361))</f>
        <v/>
      </c>
      <c r="BB1361" s="51" t="str">
        <f aca="false">IF(AND(Y1361="CONSUMO",AG1361="ANEXO I",AY1361&gt;4%),(AI1361-(P1361+L1361-N1361+Q1361)*0.0514)/0.83*(0.5177)*(0.17)-AI1361*0.0514,IF(AND(Y1361="CONSUMO",AG1361="ANEXO II",AY1361&gt;4%),(AI1361-(P1361+L1361-N1361+Q1361)*0.041)/0.83*(0.3295)*(0.17)-AI1361*0.041,IF(AND(Y1361="CONSUMO",AG1361="ANEXO I",AY1361=4%),(AI1361-(P1361+L1361-N1361+Q1361)*0.04)/0.83*(0.5177)*(0.17)-AI1361*0.04,IF(AND(Y1361="CONSUMO",AG1361="ANEXO II",AY1361=4%),(AI1361-(P1361+L1361-N1361+Q1361)*0.04)/0.83*(0.3295)*(0.17)-AI1361*0.04,""))))</f>
        <v/>
      </c>
      <c r="BC1361" s="51" t="str">
        <f aca="false">IF(C1361="","",IF(AND(Y1361="CONSUMO",AC1361="SIM")*OR(AG1361="-",AG1361="BIT"),IF(E1361&lt;&gt;"",(AI1361-(P1361+L1361-N1361+Q1361)*AY1361)/0.83),""))</f>
        <v/>
      </c>
      <c r="BD1361" s="51" t="str">
        <f aca="false">IF(BC1361="","",BC1361*0.17)</f>
        <v/>
      </c>
      <c r="BE1361" s="51" t="str">
        <f aca="false">IF(I1361=6908,0,IF(BC1361="","",BD1361-((P1361+L1361-N1361+Q1361)*AY1361)))</f>
        <v/>
      </c>
      <c r="BF1361" s="53" t="str">
        <f aca="false">IF(B1361="","",IF(OR(B1361="",E1361="Regime Normal"),0,(AI1361-Q1361)*VLOOKUP(R1361,Dados!$X$98:$Y$108,2,0)))</f>
        <v/>
      </c>
      <c r="BG1361" s="54" t="str">
        <f aca="false">IFERROR(VLOOKUP(I1361,Dados!$AC$27:$AD$43,2,0),IF(B1361="","",IF(D1361&lt;&gt;"MT",IF(AND(AC1361="SIM",Y1361="Revenda"),"2403",IF(AND(AC1361="SIM",Y1361="Consumo"),"2407",IF(AND(AC1361="NÃO",Y1361="Revenda"),"2102",IF(AND(AC1361="NÃO",Y1361="Consumo"),"2556",)))),REPLACE(I1361,1,1,1))))</f>
        <v/>
      </c>
    </row>
    <row r="1362" customFormat="false" ht="12.8" hidden="false" customHeight="true" outlineLevel="0" collapsed="false">
      <c r="Y1362" s="45"/>
      <c r="Z1362" s="46" t="str">
        <f aca="false">IF(B1362="","",(IFERROR(VLOOKUP(H1362,Dados!A$3:B$15000,2,0),"Não Encontrado")))</f>
        <v/>
      </c>
      <c r="AA1362" s="46" t="str">
        <f aca="false">IF(B1362="","",(IFERROR(VLOOKUP(G1362,Dados!C$3:E$15000,3,0),"Não Encontrado")))</f>
        <v/>
      </c>
      <c r="AB1362" s="46" t="str">
        <f aca="false">IFERROR(IF(Z1362&lt;&gt;"Não Encontrado",Z1362,IF(AA1362&lt;&gt;"Não Encontrado",AA1362,"")),"")</f>
        <v/>
      </c>
      <c r="AC1362" s="45" t="str">
        <f aca="false">IF(B1362="","",IF(AB1362="","NÃO","SIM"))</f>
        <v/>
      </c>
      <c r="AD1362" s="45" t="str">
        <f aca="false">IFERROR(VLOOKUP(G1362,Dados!$P$3:$R$500,3,0),"")</f>
        <v/>
      </c>
      <c r="AE1362" s="45" t="str">
        <f aca="false">IFERROR(VLOOKUP(G1362,Dados!$K$3:$L$500,2,0),"")</f>
        <v/>
      </c>
      <c r="AF1362" s="45" t="str">
        <f aca="false">IFERROR(VLOOKUP(G1362,Dados!$M$3:$N$500,2,0),"")</f>
        <v/>
      </c>
      <c r="AG1362" s="45" t="str">
        <f aca="false">IF(F1362="","",IF(AND(AD1362="",AE1362="",AF1362=""),"-",IF(AND(AD1362="BIT",AE1362="",AF1362=""),"BIT",IF(AND(AE1362="ANEXO I",AD1362="",AF1362=""),"ANEXO I",IF(AND(AF1362="ANEXO II",AD1362="",AE1362=""),"ANEXO II","Escolher")))))</f>
        <v/>
      </c>
      <c r="AH1362" s="45" t="str">
        <f aca="false">IF(AG1362&lt;&gt;"Pneus","",IFERROR(VLOOKUP(R1362,Dados!$X$2:$Z$5,3,0)*(AI1362-Q1362),VLOOKUP(D1362,Dados!$X$7:$Z$33,3,0)*(AI1362-Q1362)))</f>
        <v/>
      </c>
      <c r="AI1362" s="47" t="str">
        <f aca="false">IF(B1362="","",P1362+Q1362+O1362+M1362+L1362-N1362)</f>
        <v/>
      </c>
      <c r="AJ1362" s="48" t="str">
        <f aca="false">IFERROR(IF(AND(AC1362="SIM",AG1362="-",Y1362="REVENDA"),(AB1362/1+1)*AI1362,IF(AND(AC1362="SIM",AG1362="Pneus",Y1362="REVENDA"),(AB1362/1+1)*(AI1362-AH1362),"")),"")</f>
        <v/>
      </c>
      <c r="AK1362" s="48" t="str">
        <f aca="false">IF(AJ1362="","",AJ1362*17%)</f>
        <v/>
      </c>
      <c r="AL1362" s="48" t="str">
        <f aca="false">IFERROR(IF(AC1362="NÃO","",IF(AK1362="","",IF(E1362="Simples Nacional",BF1362,IF(T1362=0.12,U1362*0.5833337002,IF(T1362=0,AI1362*0.07,U1362))))),"")</f>
        <v/>
      </c>
      <c r="AM1362" s="47" t="str">
        <f aca="false">IFERROR(IF(AC1362="NÃO","",IF(OR(AG1362="-",AG1362="Pneus"),AK1362-AL1362,"")),"")</f>
        <v/>
      </c>
      <c r="AN1362" s="48" t="str">
        <f aca="false">IF(AND(Y1362="REVENDA",AC1362="SIM",AG1362="BIT"),((AB1362/1+1)*AI1362)*0.4117,"")</f>
        <v/>
      </c>
      <c r="AO1362" s="48" t="str">
        <f aca="false">IF(AN1362="","",AN1362*17%)</f>
        <v/>
      </c>
      <c r="AP1362" s="49" t="str">
        <f aca="false">IF(AN1362="","",IF(T1362=0.12,(U1362*0.4117)*0.4117,IF(T1362=0,(AI1362*0.07)*0.4117,U1362*0.4117)))</f>
        <v/>
      </c>
      <c r="AQ1362" s="47" t="str">
        <f aca="false">IF(AN1362="","",AO1362-AP1362)</f>
        <v/>
      </c>
      <c r="AR1362" s="50" t="str">
        <f aca="false">IFERROR(IF(AND(AC1362="SIM",Y1362="REVENDA",LEFT(AG1362,5)="ANEXO")*OR(AE1362="ANEXO I",AF1362="ANEXO II"),VLOOKUP(H1362,Dados!G:I,2,0),""),"INSERIR MVA")</f>
        <v/>
      </c>
      <c r="AS1362" s="48" t="str">
        <f aca="false">IF(LEFT(AG1362,5)="ANEXO",VLOOKUP(AG1362,Dados!$X$111:$Z$112,2,0)*(AI1362-Q1362),"")</f>
        <v/>
      </c>
      <c r="AT1362" s="48" t="str">
        <f aca="false">IFERROR(IF(AR1362="","",(AI1362*AR1362)+AI1362),"INSERIR MVA")</f>
        <v/>
      </c>
      <c r="AU1362" s="48" t="str">
        <f aca="false">IF(AT1362="","",IF(AY1362=0.04,U1362,AS1362*AY1362))</f>
        <v/>
      </c>
      <c r="AV1362" s="47" t="str">
        <f aca="false">IFERROR(IF(AU1362="","",(VLOOKUP(AG1362,Dados!$X$111:$Z$112,3,0)*AT1362*0.17)),"INSERIR MVA")</f>
        <v/>
      </c>
      <c r="AW1362" s="47" t="str">
        <f aca="false">IFERROR(IF(AR1362="","",AV1362-AU1362),"")</f>
        <v/>
      </c>
      <c r="AX1362" s="51" t="str">
        <f aca="false">IFERROR(IF(AC1362="NÃO","",IF(AM1362&lt;&gt;"",AM1362-W1362,IF(AQ1362&lt;&gt;"",AQ1362-W1362,IF(AW1362&lt;&gt;"",AW1362-W1362,"")))),"")</f>
        <v/>
      </c>
      <c r="AY1362" s="46" t="str">
        <f aca="false">IFERROR(IF(ISNA(VLOOKUP(R1362,Dados!$X$2:$Y$5,2,0)),VLOOKUP(D1362,Dados!$X$7:$Y$33,2,0),VLOOKUP(R1362,Dados!$X$2:$Y$5,2,0)),"")</f>
        <v/>
      </c>
      <c r="AZ1362" s="52" t="str">
        <f aca="false">IF(C1362="","",IF(AND(Y1362="CONSUMO",AC1362="NÃO")*OR(AG1362="-",AG1362="BIT"),IF(E1362&lt;&gt;"",(AI1362-(P1362+L1362-N1362+Q1362)*AY1362)/0.83),""))</f>
        <v/>
      </c>
      <c r="BA1362" s="51" t="str">
        <f aca="false">IF(AZ1362="","",AZ1362*0.17-((P1362+L1362-N1362+Q1362)*AY1362))</f>
        <v/>
      </c>
      <c r="BB1362" s="51" t="str">
        <f aca="false">IF(AND(Y1362="CONSUMO",AG1362="ANEXO I",AY1362&gt;4%),(AI1362-(P1362+L1362-N1362+Q1362)*0.0514)/0.83*(0.5177)*(0.17)-AI1362*0.0514,IF(AND(Y1362="CONSUMO",AG1362="ANEXO II",AY1362&gt;4%),(AI1362-(P1362+L1362-N1362+Q1362)*0.041)/0.83*(0.3295)*(0.17)-AI1362*0.041,IF(AND(Y1362="CONSUMO",AG1362="ANEXO I",AY1362=4%),(AI1362-(P1362+L1362-N1362+Q1362)*0.04)/0.83*(0.5177)*(0.17)-AI1362*0.04,IF(AND(Y1362="CONSUMO",AG1362="ANEXO II",AY1362=4%),(AI1362-(P1362+L1362-N1362+Q1362)*0.04)/0.83*(0.3295)*(0.17)-AI1362*0.04,""))))</f>
        <v/>
      </c>
      <c r="BC1362" s="51" t="str">
        <f aca="false">IF(C1362="","",IF(AND(Y1362="CONSUMO",AC1362="SIM")*OR(AG1362="-",AG1362="BIT"),IF(E1362&lt;&gt;"",(AI1362-(P1362+L1362-N1362+Q1362)*AY1362)/0.83),""))</f>
        <v/>
      </c>
      <c r="BD1362" s="51" t="str">
        <f aca="false">IF(BC1362="","",BC1362*0.17)</f>
        <v/>
      </c>
      <c r="BE1362" s="51" t="str">
        <f aca="false">IF(I1362=6908,0,IF(BC1362="","",BD1362-((P1362+L1362-N1362+Q1362)*AY1362)))</f>
        <v/>
      </c>
      <c r="BF1362" s="53" t="str">
        <f aca="false">IF(B1362="","",IF(OR(B1362="",E1362="Regime Normal"),0,(AI1362-Q1362)*VLOOKUP(R1362,Dados!$X$98:$Y$108,2,0)))</f>
        <v/>
      </c>
      <c r="BG1362" s="54" t="str">
        <f aca="false">IFERROR(VLOOKUP(I1362,Dados!$AC$27:$AD$43,2,0),IF(B1362="","",IF(D1362&lt;&gt;"MT",IF(AND(AC1362="SIM",Y1362="Revenda"),"2403",IF(AND(AC1362="SIM",Y1362="Consumo"),"2407",IF(AND(AC1362="NÃO",Y1362="Revenda"),"2102",IF(AND(AC1362="NÃO",Y1362="Consumo"),"2556",)))),REPLACE(I1362,1,1,1))))</f>
        <v/>
      </c>
    </row>
    <row r="1363" customFormat="false" ht="12.8" hidden="false" customHeight="true" outlineLevel="0" collapsed="false">
      <c r="Y1363" s="45"/>
      <c r="Z1363" s="46" t="str">
        <f aca="false">IF(B1363="","",(IFERROR(VLOOKUP(H1363,Dados!A$3:B$15000,2,0),"Não Encontrado")))</f>
        <v/>
      </c>
      <c r="AA1363" s="46" t="str">
        <f aca="false">IF(B1363="","",(IFERROR(VLOOKUP(G1363,Dados!C$3:E$15000,3,0),"Não Encontrado")))</f>
        <v/>
      </c>
      <c r="AB1363" s="46" t="str">
        <f aca="false">IFERROR(IF(Z1363&lt;&gt;"Não Encontrado",Z1363,IF(AA1363&lt;&gt;"Não Encontrado",AA1363,"")),"")</f>
        <v/>
      </c>
      <c r="AC1363" s="45" t="str">
        <f aca="false">IF(B1363="","",IF(AB1363="","NÃO","SIM"))</f>
        <v/>
      </c>
      <c r="AD1363" s="45" t="str">
        <f aca="false">IFERROR(VLOOKUP(G1363,Dados!$P$3:$R$500,3,0),"")</f>
        <v/>
      </c>
      <c r="AE1363" s="45" t="str">
        <f aca="false">IFERROR(VLOOKUP(G1363,Dados!$K$3:$L$500,2,0),"")</f>
        <v/>
      </c>
      <c r="AF1363" s="45" t="str">
        <f aca="false">IFERROR(VLOOKUP(G1363,Dados!$M$3:$N$500,2,0),"")</f>
        <v/>
      </c>
      <c r="AG1363" s="45" t="str">
        <f aca="false">IF(F1363="","",IF(AND(AD1363="",AE1363="",AF1363=""),"-",IF(AND(AD1363="BIT",AE1363="",AF1363=""),"BIT",IF(AND(AE1363="ANEXO I",AD1363="",AF1363=""),"ANEXO I",IF(AND(AF1363="ANEXO II",AD1363="",AE1363=""),"ANEXO II","Escolher")))))</f>
        <v/>
      </c>
      <c r="AH1363" s="45" t="str">
        <f aca="false">IF(AG1363&lt;&gt;"Pneus","",IFERROR(VLOOKUP(R1363,Dados!$X$2:$Z$5,3,0)*(AI1363-Q1363),VLOOKUP(D1363,Dados!$X$7:$Z$33,3,0)*(AI1363-Q1363)))</f>
        <v/>
      </c>
      <c r="AI1363" s="47" t="str">
        <f aca="false">IF(B1363="","",P1363+Q1363+O1363+M1363+L1363-N1363)</f>
        <v/>
      </c>
      <c r="AJ1363" s="48" t="str">
        <f aca="false">IFERROR(IF(AND(AC1363="SIM",AG1363="-",Y1363="REVENDA"),(AB1363/1+1)*AI1363,IF(AND(AC1363="SIM",AG1363="Pneus",Y1363="REVENDA"),(AB1363/1+1)*(AI1363-AH1363),"")),"")</f>
        <v/>
      </c>
      <c r="AK1363" s="48" t="str">
        <f aca="false">IF(AJ1363="","",AJ1363*17%)</f>
        <v/>
      </c>
      <c r="AL1363" s="48" t="str">
        <f aca="false">IFERROR(IF(AC1363="NÃO","",IF(AK1363="","",IF(E1363="Simples Nacional",BF1363,IF(T1363=0.12,U1363*0.5833337002,IF(T1363=0,AI1363*0.07,U1363))))),"")</f>
        <v/>
      </c>
      <c r="AM1363" s="47" t="str">
        <f aca="false">IFERROR(IF(AC1363="NÃO","",IF(OR(AG1363="-",AG1363="Pneus"),AK1363-AL1363,"")),"")</f>
        <v/>
      </c>
      <c r="AN1363" s="48" t="str">
        <f aca="false">IF(AND(Y1363="REVENDA",AC1363="SIM",AG1363="BIT"),((AB1363/1+1)*AI1363)*0.4117,"")</f>
        <v/>
      </c>
      <c r="AO1363" s="48" t="str">
        <f aca="false">IF(AN1363="","",AN1363*17%)</f>
        <v/>
      </c>
      <c r="AP1363" s="49" t="str">
        <f aca="false">IF(AN1363="","",IF(T1363=0.12,(U1363*0.4117)*0.4117,IF(T1363=0,(AI1363*0.07)*0.4117,U1363*0.4117)))</f>
        <v/>
      </c>
      <c r="AQ1363" s="47" t="str">
        <f aca="false">IF(AN1363="","",AO1363-AP1363)</f>
        <v/>
      </c>
      <c r="AR1363" s="50" t="str">
        <f aca="false">IFERROR(IF(AND(AC1363="SIM",Y1363="REVENDA",LEFT(AG1363,5)="ANEXO")*OR(AE1363="ANEXO I",AF1363="ANEXO II"),VLOOKUP(H1363,Dados!G:I,2,0),""),"INSERIR MVA")</f>
        <v/>
      </c>
      <c r="AS1363" s="48" t="str">
        <f aca="false">IF(LEFT(AG1363,5)="ANEXO",VLOOKUP(AG1363,Dados!$X$111:$Z$112,2,0)*(AI1363-Q1363),"")</f>
        <v/>
      </c>
      <c r="AT1363" s="48" t="str">
        <f aca="false">IFERROR(IF(AR1363="","",(AI1363*AR1363)+AI1363),"INSERIR MVA")</f>
        <v/>
      </c>
      <c r="AU1363" s="48" t="str">
        <f aca="false">IF(AT1363="","",IF(AY1363=0.04,U1363,AS1363*AY1363))</f>
        <v/>
      </c>
      <c r="AV1363" s="47" t="str">
        <f aca="false">IFERROR(IF(AU1363="","",(VLOOKUP(AG1363,Dados!$X$111:$Z$112,3,0)*AT1363*0.17)),"INSERIR MVA")</f>
        <v/>
      </c>
      <c r="AW1363" s="47" t="str">
        <f aca="false">IFERROR(IF(AR1363="","",AV1363-AU1363),"")</f>
        <v/>
      </c>
      <c r="AX1363" s="51" t="str">
        <f aca="false">IFERROR(IF(AC1363="NÃO","",IF(AM1363&lt;&gt;"",AM1363-W1363,IF(AQ1363&lt;&gt;"",AQ1363-W1363,IF(AW1363&lt;&gt;"",AW1363-W1363,"")))),"")</f>
        <v/>
      </c>
      <c r="AY1363" s="46" t="str">
        <f aca="false">IFERROR(IF(ISNA(VLOOKUP(R1363,Dados!$X$2:$Y$5,2,0)),VLOOKUP(D1363,Dados!$X$7:$Y$33,2,0),VLOOKUP(R1363,Dados!$X$2:$Y$5,2,0)),"")</f>
        <v/>
      </c>
      <c r="AZ1363" s="52" t="str">
        <f aca="false">IF(C1363="","",IF(AND(Y1363="CONSUMO",AC1363="NÃO")*OR(AG1363="-",AG1363="BIT"),IF(E1363&lt;&gt;"",(AI1363-(P1363+L1363-N1363+Q1363)*AY1363)/0.83),""))</f>
        <v/>
      </c>
      <c r="BA1363" s="51" t="str">
        <f aca="false">IF(AZ1363="","",AZ1363*0.17-((P1363+L1363-N1363+Q1363)*AY1363))</f>
        <v/>
      </c>
      <c r="BB1363" s="51" t="str">
        <f aca="false">IF(AND(Y1363="CONSUMO",AG1363="ANEXO I",AY1363&gt;4%),(AI1363-(P1363+L1363-N1363+Q1363)*0.0514)/0.83*(0.5177)*(0.17)-AI1363*0.0514,IF(AND(Y1363="CONSUMO",AG1363="ANEXO II",AY1363&gt;4%),(AI1363-(P1363+L1363-N1363+Q1363)*0.041)/0.83*(0.3295)*(0.17)-AI1363*0.041,IF(AND(Y1363="CONSUMO",AG1363="ANEXO I",AY1363=4%),(AI1363-(P1363+L1363-N1363+Q1363)*0.04)/0.83*(0.5177)*(0.17)-AI1363*0.04,IF(AND(Y1363="CONSUMO",AG1363="ANEXO II",AY1363=4%),(AI1363-(P1363+L1363-N1363+Q1363)*0.04)/0.83*(0.3295)*(0.17)-AI1363*0.04,""))))</f>
        <v/>
      </c>
      <c r="BC1363" s="51" t="str">
        <f aca="false">IF(C1363="","",IF(AND(Y1363="CONSUMO",AC1363="SIM")*OR(AG1363="-",AG1363="BIT"),IF(E1363&lt;&gt;"",(AI1363-(P1363+L1363-N1363+Q1363)*AY1363)/0.83),""))</f>
        <v/>
      </c>
      <c r="BD1363" s="51" t="str">
        <f aca="false">IF(BC1363="","",BC1363*0.17)</f>
        <v/>
      </c>
      <c r="BE1363" s="51" t="str">
        <f aca="false">IF(I1363=6908,0,IF(BC1363="","",BD1363-((P1363+L1363-N1363+Q1363)*AY1363)))</f>
        <v/>
      </c>
      <c r="BF1363" s="53" t="str">
        <f aca="false">IF(B1363="","",IF(OR(B1363="",E1363="Regime Normal"),0,(AI1363-Q1363)*VLOOKUP(R1363,Dados!$X$98:$Y$108,2,0)))</f>
        <v/>
      </c>
      <c r="BG1363" s="54" t="str">
        <f aca="false">IFERROR(VLOOKUP(I1363,Dados!$AC$27:$AD$43,2,0),IF(B1363="","",IF(D1363&lt;&gt;"MT",IF(AND(AC1363="SIM",Y1363="Revenda"),"2403",IF(AND(AC1363="SIM",Y1363="Consumo"),"2407",IF(AND(AC1363="NÃO",Y1363="Revenda"),"2102",IF(AND(AC1363="NÃO",Y1363="Consumo"),"2556",)))),REPLACE(I1363,1,1,1))))</f>
        <v/>
      </c>
    </row>
    <row r="1364" customFormat="false" ht="12.8" hidden="false" customHeight="true" outlineLevel="0" collapsed="false">
      <c r="Y1364" s="45"/>
      <c r="Z1364" s="46" t="str">
        <f aca="false">IF(B1364="","",(IFERROR(VLOOKUP(H1364,Dados!A$3:B$15000,2,0),"Não Encontrado")))</f>
        <v/>
      </c>
      <c r="AA1364" s="46" t="str">
        <f aca="false">IF(B1364="","",(IFERROR(VLOOKUP(G1364,Dados!C$3:E$15000,3,0),"Não Encontrado")))</f>
        <v/>
      </c>
      <c r="AB1364" s="46" t="str">
        <f aca="false">IFERROR(IF(Z1364&lt;&gt;"Não Encontrado",Z1364,IF(AA1364&lt;&gt;"Não Encontrado",AA1364,"")),"")</f>
        <v/>
      </c>
      <c r="AC1364" s="45" t="str">
        <f aca="false">IF(B1364="","",IF(AB1364="","NÃO","SIM"))</f>
        <v/>
      </c>
      <c r="AD1364" s="45" t="str">
        <f aca="false">IFERROR(VLOOKUP(G1364,Dados!$P$3:$R$500,3,0),"")</f>
        <v/>
      </c>
      <c r="AE1364" s="45" t="str">
        <f aca="false">IFERROR(VLOOKUP(G1364,Dados!$K$3:$L$500,2,0),"")</f>
        <v/>
      </c>
      <c r="AF1364" s="45" t="str">
        <f aca="false">IFERROR(VLOOKUP(G1364,Dados!$M$3:$N$500,2,0),"")</f>
        <v/>
      </c>
      <c r="AG1364" s="45" t="str">
        <f aca="false">IF(F1364="","",IF(AND(AD1364="",AE1364="",AF1364=""),"-",IF(AND(AD1364="BIT",AE1364="",AF1364=""),"BIT",IF(AND(AE1364="ANEXO I",AD1364="",AF1364=""),"ANEXO I",IF(AND(AF1364="ANEXO II",AD1364="",AE1364=""),"ANEXO II","Escolher")))))</f>
        <v/>
      </c>
      <c r="AH1364" s="45" t="str">
        <f aca="false">IF(AG1364&lt;&gt;"Pneus","",IFERROR(VLOOKUP(R1364,Dados!$X$2:$Z$5,3,0)*(AI1364-Q1364),VLOOKUP(D1364,Dados!$X$7:$Z$33,3,0)*(AI1364-Q1364)))</f>
        <v/>
      </c>
      <c r="AI1364" s="47" t="str">
        <f aca="false">IF(B1364="","",P1364+Q1364+O1364+M1364+L1364-N1364)</f>
        <v/>
      </c>
      <c r="AJ1364" s="48" t="str">
        <f aca="false">IFERROR(IF(AND(AC1364="SIM",AG1364="-",Y1364="REVENDA"),(AB1364/1+1)*AI1364,IF(AND(AC1364="SIM",AG1364="Pneus",Y1364="REVENDA"),(AB1364/1+1)*(AI1364-AH1364),"")),"")</f>
        <v/>
      </c>
      <c r="AK1364" s="48" t="str">
        <f aca="false">IF(AJ1364="","",AJ1364*17%)</f>
        <v/>
      </c>
      <c r="AL1364" s="48" t="str">
        <f aca="false">IFERROR(IF(AC1364="NÃO","",IF(AK1364="","",IF(E1364="Simples Nacional",BF1364,IF(T1364=0.12,U1364*0.5833337002,IF(T1364=0,AI1364*0.07,U1364))))),"")</f>
        <v/>
      </c>
      <c r="AM1364" s="47" t="str">
        <f aca="false">IFERROR(IF(AC1364="NÃO","",IF(OR(AG1364="-",AG1364="Pneus"),AK1364-AL1364,"")),"")</f>
        <v/>
      </c>
      <c r="AN1364" s="48" t="str">
        <f aca="false">IF(AND(Y1364="REVENDA",AC1364="SIM",AG1364="BIT"),((AB1364/1+1)*AI1364)*0.4117,"")</f>
        <v/>
      </c>
      <c r="AO1364" s="48" t="str">
        <f aca="false">IF(AN1364="","",AN1364*17%)</f>
        <v/>
      </c>
      <c r="AP1364" s="49" t="str">
        <f aca="false">IF(AN1364="","",IF(T1364=0.12,(U1364*0.4117)*0.4117,IF(T1364=0,(AI1364*0.07)*0.4117,U1364*0.4117)))</f>
        <v/>
      </c>
      <c r="AQ1364" s="47" t="str">
        <f aca="false">IF(AN1364="","",AO1364-AP1364)</f>
        <v/>
      </c>
      <c r="AR1364" s="50" t="str">
        <f aca="false">IFERROR(IF(AND(AC1364="SIM",Y1364="REVENDA",LEFT(AG1364,5)="ANEXO")*OR(AE1364="ANEXO I",AF1364="ANEXO II"),VLOOKUP(H1364,Dados!G:I,2,0),""),"INSERIR MVA")</f>
        <v/>
      </c>
      <c r="AS1364" s="48" t="str">
        <f aca="false">IF(LEFT(AG1364,5)="ANEXO",VLOOKUP(AG1364,Dados!$X$111:$Z$112,2,0)*(AI1364-Q1364),"")</f>
        <v/>
      </c>
      <c r="AT1364" s="48" t="str">
        <f aca="false">IFERROR(IF(AR1364="","",(AI1364*AR1364)+AI1364),"INSERIR MVA")</f>
        <v/>
      </c>
      <c r="AU1364" s="48" t="str">
        <f aca="false">IF(AT1364="","",IF(AY1364=0.04,U1364,AS1364*AY1364))</f>
        <v/>
      </c>
      <c r="AV1364" s="47" t="str">
        <f aca="false">IFERROR(IF(AU1364="","",(VLOOKUP(AG1364,Dados!$X$111:$Z$112,3,0)*AT1364*0.17)),"INSERIR MVA")</f>
        <v/>
      </c>
      <c r="AW1364" s="47" t="str">
        <f aca="false">IFERROR(IF(AR1364="","",AV1364-AU1364),"")</f>
        <v/>
      </c>
      <c r="AX1364" s="51" t="str">
        <f aca="false">IFERROR(IF(AC1364="NÃO","",IF(AM1364&lt;&gt;"",AM1364-W1364,IF(AQ1364&lt;&gt;"",AQ1364-W1364,IF(AW1364&lt;&gt;"",AW1364-W1364,"")))),"")</f>
        <v/>
      </c>
      <c r="AY1364" s="46" t="str">
        <f aca="false">IFERROR(IF(ISNA(VLOOKUP(R1364,Dados!$X$2:$Y$5,2,0)),VLOOKUP(D1364,Dados!$X$7:$Y$33,2,0),VLOOKUP(R1364,Dados!$X$2:$Y$5,2,0)),"")</f>
        <v/>
      </c>
      <c r="AZ1364" s="52" t="str">
        <f aca="false">IF(C1364="","",IF(AND(Y1364="CONSUMO",AC1364="NÃO")*OR(AG1364="-",AG1364="BIT"),IF(E1364&lt;&gt;"",(AI1364-(P1364+L1364-N1364+Q1364)*AY1364)/0.83),""))</f>
        <v/>
      </c>
      <c r="BA1364" s="51" t="str">
        <f aca="false">IF(AZ1364="","",AZ1364*0.17-((P1364+L1364-N1364+Q1364)*AY1364))</f>
        <v/>
      </c>
      <c r="BB1364" s="51" t="str">
        <f aca="false">IF(AND(Y1364="CONSUMO",AG1364="ANEXO I",AY1364&gt;4%),(AI1364-(P1364+L1364-N1364+Q1364)*0.0514)/0.83*(0.5177)*(0.17)-AI1364*0.0514,IF(AND(Y1364="CONSUMO",AG1364="ANEXO II",AY1364&gt;4%),(AI1364-(P1364+L1364-N1364+Q1364)*0.041)/0.83*(0.3295)*(0.17)-AI1364*0.041,IF(AND(Y1364="CONSUMO",AG1364="ANEXO I",AY1364=4%),(AI1364-(P1364+L1364-N1364+Q1364)*0.04)/0.83*(0.5177)*(0.17)-AI1364*0.04,IF(AND(Y1364="CONSUMO",AG1364="ANEXO II",AY1364=4%),(AI1364-(P1364+L1364-N1364+Q1364)*0.04)/0.83*(0.3295)*(0.17)-AI1364*0.04,""))))</f>
        <v/>
      </c>
      <c r="BC1364" s="51" t="str">
        <f aca="false">IF(C1364="","",IF(AND(Y1364="CONSUMO",AC1364="SIM")*OR(AG1364="-",AG1364="BIT"),IF(E1364&lt;&gt;"",(AI1364-(P1364+L1364-N1364+Q1364)*AY1364)/0.83),""))</f>
        <v/>
      </c>
      <c r="BD1364" s="51" t="str">
        <f aca="false">IF(BC1364="","",BC1364*0.17)</f>
        <v/>
      </c>
      <c r="BE1364" s="51" t="str">
        <f aca="false">IF(I1364=6908,0,IF(BC1364="","",BD1364-((P1364+L1364-N1364+Q1364)*AY1364)))</f>
        <v/>
      </c>
      <c r="BF1364" s="53" t="str">
        <f aca="false">IF(B1364="","",IF(OR(B1364="",E1364="Regime Normal"),0,(AI1364-Q1364)*VLOOKUP(R1364,Dados!$X$98:$Y$108,2,0)))</f>
        <v/>
      </c>
      <c r="BG1364" s="54" t="str">
        <f aca="false">IFERROR(VLOOKUP(I1364,Dados!$AC$27:$AD$43,2,0),IF(B1364="","",IF(D1364&lt;&gt;"MT",IF(AND(AC1364="SIM",Y1364="Revenda"),"2403",IF(AND(AC1364="SIM",Y1364="Consumo"),"2407",IF(AND(AC1364="NÃO",Y1364="Revenda"),"2102",IF(AND(AC1364="NÃO",Y1364="Consumo"),"2556",)))),REPLACE(I1364,1,1,1))))</f>
        <v/>
      </c>
    </row>
    <row r="1365" customFormat="false" ht="12.8" hidden="false" customHeight="true" outlineLevel="0" collapsed="false">
      <c r="Y1365" s="45"/>
      <c r="Z1365" s="46" t="str">
        <f aca="false">IF(B1365="","",(IFERROR(VLOOKUP(H1365,Dados!A$3:B$15000,2,0),"Não Encontrado")))</f>
        <v/>
      </c>
      <c r="AA1365" s="46" t="str">
        <f aca="false">IF(B1365="","",(IFERROR(VLOOKUP(G1365,Dados!C$3:E$15000,3,0),"Não Encontrado")))</f>
        <v/>
      </c>
      <c r="AB1365" s="46" t="str">
        <f aca="false">IFERROR(IF(Z1365&lt;&gt;"Não Encontrado",Z1365,IF(AA1365&lt;&gt;"Não Encontrado",AA1365,"")),"")</f>
        <v/>
      </c>
      <c r="AC1365" s="45" t="str">
        <f aca="false">IF(B1365="","",IF(AB1365="","NÃO","SIM"))</f>
        <v/>
      </c>
      <c r="AD1365" s="45" t="str">
        <f aca="false">IFERROR(VLOOKUP(G1365,Dados!$P$3:$R$500,3,0),"")</f>
        <v/>
      </c>
      <c r="AE1365" s="45" t="str">
        <f aca="false">IFERROR(VLOOKUP(G1365,Dados!$K$3:$L$500,2,0),"")</f>
        <v/>
      </c>
      <c r="AF1365" s="45" t="str">
        <f aca="false">IFERROR(VLOOKUP(G1365,Dados!$M$3:$N$500,2,0),"")</f>
        <v/>
      </c>
      <c r="AG1365" s="45" t="str">
        <f aca="false">IF(F1365="","",IF(AND(AD1365="",AE1365="",AF1365=""),"-",IF(AND(AD1365="BIT",AE1365="",AF1365=""),"BIT",IF(AND(AE1365="ANEXO I",AD1365="",AF1365=""),"ANEXO I",IF(AND(AF1365="ANEXO II",AD1365="",AE1365=""),"ANEXO II","Escolher")))))</f>
        <v/>
      </c>
      <c r="AH1365" s="45" t="str">
        <f aca="false">IF(AG1365&lt;&gt;"Pneus","",IFERROR(VLOOKUP(R1365,Dados!$X$2:$Z$5,3,0)*(AI1365-Q1365),VLOOKUP(D1365,Dados!$X$7:$Z$33,3,0)*(AI1365-Q1365)))</f>
        <v/>
      </c>
      <c r="AI1365" s="47" t="str">
        <f aca="false">IF(B1365="","",P1365+Q1365+O1365+M1365+L1365-N1365)</f>
        <v/>
      </c>
      <c r="AJ1365" s="48" t="str">
        <f aca="false">IFERROR(IF(AND(AC1365="SIM",AG1365="-",Y1365="REVENDA"),(AB1365/1+1)*AI1365,IF(AND(AC1365="SIM",AG1365="Pneus",Y1365="REVENDA"),(AB1365/1+1)*(AI1365-AH1365),"")),"")</f>
        <v/>
      </c>
      <c r="AK1365" s="48" t="str">
        <f aca="false">IF(AJ1365="","",AJ1365*17%)</f>
        <v/>
      </c>
      <c r="AL1365" s="48" t="str">
        <f aca="false">IFERROR(IF(AC1365="NÃO","",IF(AK1365="","",IF(E1365="Simples Nacional",BF1365,IF(T1365=0.12,U1365*0.5833337002,IF(T1365=0,AI1365*0.07,U1365))))),"")</f>
        <v/>
      </c>
      <c r="AM1365" s="47" t="str">
        <f aca="false">IFERROR(IF(AC1365="NÃO","",IF(OR(AG1365="-",AG1365="Pneus"),AK1365-AL1365,"")),"")</f>
        <v/>
      </c>
      <c r="AN1365" s="48" t="str">
        <f aca="false">IF(AND(Y1365="REVENDA",AC1365="SIM",AG1365="BIT"),((AB1365/1+1)*AI1365)*0.4117,"")</f>
        <v/>
      </c>
      <c r="AO1365" s="48" t="str">
        <f aca="false">IF(AN1365="","",AN1365*17%)</f>
        <v/>
      </c>
      <c r="AP1365" s="49" t="str">
        <f aca="false">IF(AN1365="","",IF(T1365=0.12,(U1365*0.4117)*0.4117,IF(T1365=0,(AI1365*0.07)*0.4117,U1365*0.4117)))</f>
        <v/>
      </c>
      <c r="AQ1365" s="47" t="str">
        <f aca="false">IF(AN1365="","",AO1365-AP1365)</f>
        <v/>
      </c>
      <c r="AR1365" s="50" t="str">
        <f aca="false">IFERROR(IF(AND(AC1365="SIM",Y1365="REVENDA",LEFT(AG1365,5)="ANEXO")*OR(AE1365="ANEXO I",AF1365="ANEXO II"),VLOOKUP(H1365,Dados!G:I,2,0),""),"INSERIR MVA")</f>
        <v/>
      </c>
      <c r="AS1365" s="48" t="str">
        <f aca="false">IF(LEFT(AG1365,5)="ANEXO",VLOOKUP(AG1365,Dados!$X$111:$Z$112,2,0)*(AI1365-Q1365),"")</f>
        <v/>
      </c>
      <c r="AT1365" s="48" t="str">
        <f aca="false">IFERROR(IF(AR1365="","",(AI1365*AR1365)+AI1365),"INSERIR MVA")</f>
        <v/>
      </c>
      <c r="AU1365" s="48" t="str">
        <f aca="false">IF(AT1365="","",IF(AY1365=0.04,U1365,AS1365*AY1365))</f>
        <v/>
      </c>
      <c r="AV1365" s="47" t="str">
        <f aca="false">IFERROR(IF(AU1365="","",(VLOOKUP(AG1365,Dados!$X$111:$Z$112,3,0)*AT1365*0.17)),"INSERIR MVA")</f>
        <v/>
      </c>
      <c r="AW1365" s="47" t="str">
        <f aca="false">IFERROR(IF(AR1365="","",AV1365-AU1365),"")</f>
        <v/>
      </c>
      <c r="AX1365" s="51" t="str">
        <f aca="false">IFERROR(IF(AC1365="NÃO","",IF(AM1365&lt;&gt;"",AM1365-W1365,IF(AQ1365&lt;&gt;"",AQ1365-W1365,IF(AW1365&lt;&gt;"",AW1365-W1365,"")))),"")</f>
        <v/>
      </c>
      <c r="AY1365" s="46" t="str">
        <f aca="false">IFERROR(IF(ISNA(VLOOKUP(R1365,Dados!$X$2:$Y$5,2,0)),VLOOKUP(D1365,Dados!$X$7:$Y$33,2,0),VLOOKUP(R1365,Dados!$X$2:$Y$5,2,0)),"")</f>
        <v/>
      </c>
      <c r="AZ1365" s="52" t="str">
        <f aca="false">IF(C1365="","",IF(AND(Y1365="CONSUMO",AC1365="NÃO")*OR(AG1365="-",AG1365="BIT"),IF(E1365&lt;&gt;"",(AI1365-(P1365+L1365-N1365+Q1365)*AY1365)/0.83),""))</f>
        <v/>
      </c>
      <c r="BA1365" s="51" t="str">
        <f aca="false">IF(AZ1365="","",AZ1365*0.17-((P1365+L1365-N1365+Q1365)*AY1365))</f>
        <v/>
      </c>
      <c r="BB1365" s="51" t="str">
        <f aca="false">IF(AND(Y1365="CONSUMO",AG1365="ANEXO I",AY1365&gt;4%),(AI1365-(P1365+L1365-N1365+Q1365)*0.0514)/0.83*(0.5177)*(0.17)-AI1365*0.0514,IF(AND(Y1365="CONSUMO",AG1365="ANEXO II",AY1365&gt;4%),(AI1365-(P1365+L1365-N1365+Q1365)*0.041)/0.83*(0.3295)*(0.17)-AI1365*0.041,IF(AND(Y1365="CONSUMO",AG1365="ANEXO I",AY1365=4%),(AI1365-(P1365+L1365-N1365+Q1365)*0.04)/0.83*(0.5177)*(0.17)-AI1365*0.04,IF(AND(Y1365="CONSUMO",AG1365="ANEXO II",AY1365=4%),(AI1365-(P1365+L1365-N1365+Q1365)*0.04)/0.83*(0.3295)*(0.17)-AI1365*0.04,""))))</f>
        <v/>
      </c>
      <c r="BC1365" s="51" t="str">
        <f aca="false">IF(C1365="","",IF(AND(Y1365="CONSUMO",AC1365="SIM")*OR(AG1365="-",AG1365="BIT"),IF(E1365&lt;&gt;"",(AI1365-(P1365+L1365-N1365+Q1365)*AY1365)/0.83),""))</f>
        <v/>
      </c>
      <c r="BD1365" s="51" t="str">
        <f aca="false">IF(BC1365="","",BC1365*0.17)</f>
        <v/>
      </c>
      <c r="BE1365" s="51" t="str">
        <f aca="false">IF(I1365=6908,0,IF(BC1365="","",BD1365-((P1365+L1365-N1365+Q1365)*AY1365)))</f>
        <v/>
      </c>
      <c r="BF1365" s="53" t="str">
        <f aca="false">IF(B1365="","",IF(OR(B1365="",E1365="Regime Normal"),0,(AI1365-Q1365)*VLOOKUP(R1365,Dados!$X$98:$Y$108,2,0)))</f>
        <v/>
      </c>
      <c r="BG1365" s="54" t="str">
        <f aca="false">IFERROR(VLOOKUP(I1365,Dados!$AC$27:$AD$43,2,0),IF(B1365="","",IF(D1365&lt;&gt;"MT",IF(AND(AC1365="SIM",Y1365="Revenda"),"2403",IF(AND(AC1365="SIM",Y1365="Consumo"),"2407",IF(AND(AC1365="NÃO",Y1365="Revenda"),"2102",IF(AND(AC1365="NÃO",Y1365="Consumo"),"2556",)))),REPLACE(I1365,1,1,1))))</f>
        <v/>
      </c>
    </row>
    <row r="1366" customFormat="false" ht="12.8" hidden="false" customHeight="true" outlineLevel="0" collapsed="false">
      <c r="Y1366" s="45"/>
      <c r="Z1366" s="46" t="str">
        <f aca="false">IF(B1366="","",(IFERROR(VLOOKUP(H1366,Dados!A$3:B$15000,2,0),"Não Encontrado")))</f>
        <v/>
      </c>
      <c r="AA1366" s="46" t="str">
        <f aca="false">IF(B1366="","",(IFERROR(VLOOKUP(G1366,Dados!C$3:E$15000,3,0),"Não Encontrado")))</f>
        <v/>
      </c>
      <c r="AB1366" s="46" t="str">
        <f aca="false">IFERROR(IF(Z1366&lt;&gt;"Não Encontrado",Z1366,IF(AA1366&lt;&gt;"Não Encontrado",AA1366,"")),"")</f>
        <v/>
      </c>
      <c r="AC1366" s="45" t="str">
        <f aca="false">IF(B1366="","",IF(AB1366="","NÃO","SIM"))</f>
        <v/>
      </c>
      <c r="AD1366" s="45" t="str">
        <f aca="false">IFERROR(VLOOKUP(G1366,Dados!$P$3:$R$500,3,0),"")</f>
        <v/>
      </c>
      <c r="AE1366" s="45" t="str">
        <f aca="false">IFERROR(VLOOKUP(G1366,Dados!$K$3:$L$500,2,0),"")</f>
        <v/>
      </c>
      <c r="AF1366" s="45" t="str">
        <f aca="false">IFERROR(VLOOKUP(G1366,Dados!$M$3:$N$500,2,0),"")</f>
        <v/>
      </c>
      <c r="AG1366" s="45" t="str">
        <f aca="false">IF(F1366="","",IF(AND(AD1366="",AE1366="",AF1366=""),"-",IF(AND(AD1366="BIT",AE1366="",AF1366=""),"BIT",IF(AND(AE1366="ANEXO I",AD1366="",AF1366=""),"ANEXO I",IF(AND(AF1366="ANEXO II",AD1366="",AE1366=""),"ANEXO II","Escolher")))))</f>
        <v/>
      </c>
      <c r="AH1366" s="45" t="str">
        <f aca="false">IF(AG1366&lt;&gt;"Pneus","",IFERROR(VLOOKUP(R1366,Dados!$X$2:$Z$5,3,0)*(AI1366-Q1366),VLOOKUP(D1366,Dados!$X$7:$Z$33,3,0)*(AI1366-Q1366)))</f>
        <v/>
      </c>
      <c r="AI1366" s="47" t="str">
        <f aca="false">IF(B1366="","",P1366+Q1366+O1366+M1366+L1366-N1366)</f>
        <v/>
      </c>
      <c r="AJ1366" s="48" t="str">
        <f aca="false">IFERROR(IF(AND(AC1366="SIM",AG1366="-",Y1366="REVENDA"),(AB1366/1+1)*AI1366,IF(AND(AC1366="SIM",AG1366="Pneus",Y1366="REVENDA"),(AB1366/1+1)*(AI1366-AH1366),"")),"")</f>
        <v/>
      </c>
      <c r="AK1366" s="48" t="str">
        <f aca="false">IF(AJ1366="","",AJ1366*17%)</f>
        <v/>
      </c>
      <c r="AL1366" s="48" t="str">
        <f aca="false">IFERROR(IF(AC1366="NÃO","",IF(AK1366="","",IF(E1366="Simples Nacional",BF1366,IF(T1366=0.12,U1366*0.5833337002,IF(T1366=0,AI1366*0.07,U1366))))),"")</f>
        <v/>
      </c>
      <c r="AM1366" s="47" t="str">
        <f aca="false">IFERROR(IF(AC1366="NÃO","",IF(OR(AG1366="-",AG1366="Pneus"),AK1366-AL1366,"")),"")</f>
        <v/>
      </c>
      <c r="AN1366" s="48" t="str">
        <f aca="false">IF(AND(Y1366="REVENDA",AC1366="SIM",AG1366="BIT"),((AB1366/1+1)*AI1366)*0.4117,"")</f>
        <v/>
      </c>
      <c r="AO1366" s="48" t="str">
        <f aca="false">IF(AN1366="","",AN1366*17%)</f>
        <v/>
      </c>
      <c r="AP1366" s="49" t="str">
        <f aca="false">IF(AN1366="","",IF(T1366=0.12,(U1366*0.4117)*0.4117,IF(T1366=0,(AI1366*0.07)*0.4117,U1366*0.4117)))</f>
        <v/>
      </c>
      <c r="AQ1366" s="47" t="str">
        <f aca="false">IF(AN1366="","",AO1366-AP1366)</f>
        <v/>
      </c>
      <c r="AR1366" s="50" t="str">
        <f aca="false">IFERROR(IF(AND(AC1366="SIM",Y1366="REVENDA",LEFT(AG1366,5)="ANEXO")*OR(AE1366="ANEXO I",AF1366="ANEXO II"),VLOOKUP(H1366,Dados!G:I,2,0),""),"INSERIR MVA")</f>
        <v/>
      </c>
      <c r="AS1366" s="48" t="str">
        <f aca="false">IF(LEFT(AG1366,5)="ANEXO",VLOOKUP(AG1366,Dados!$X$111:$Z$112,2,0)*(AI1366-Q1366),"")</f>
        <v/>
      </c>
      <c r="AT1366" s="48" t="str">
        <f aca="false">IFERROR(IF(AR1366="","",(AI1366*AR1366)+AI1366),"INSERIR MVA")</f>
        <v/>
      </c>
      <c r="AU1366" s="48" t="str">
        <f aca="false">IF(AT1366="","",IF(AY1366=0.04,U1366,AS1366*AY1366))</f>
        <v/>
      </c>
      <c r="AV1366" s="47" t="str">
        <f aca="false">IFERROR(IF(AU1366="","",(VLOOKUP(AG1366,Dados!$X$111:$Z$112,3,0)*AT1366*0.17)),"INSERIR MVA")</f>
        <v/>
      </c>
      <c r="AW1366" s="47" t="str">
        <f aca="false">IFERROR(IF(AR1366="","",AV1366-AU1366),"")</f>
        <v/>
      </c>
      <c r="AX1366" s="51" t="str">
        <f aca="false">IFERROR(IF(AC1366="NÃO","",IF(AM1366&lt;&gt;"",AM1366-W1366,IF(AQ1366&lt;&gt;"",AQ1366-W1366,IF(AW1366&lt;&gt;"",AW1366-W1366,"")))),"")</f>
        <v/>
      </c>
      <c r="AY1366" s="46" t="str">
        <f aca="false">IFERROR(IF(ISNA(VLOOKUP(R1366,Dados!$X$2:$Y$5,2,0)),VLOOKUP(D1366,Dados!$X$7:$Y$33,2,0),VLOOKUP(R1366,Dados!$X$2:$Y$5,2,0)),"")</f>
        <v/>
      </c>
      <c r="AZ1366" s="52" t="str">
        <f aca="false">IF(C1366="","",IF(AND(Y1366="CONSUMO",AC1366="NÃO")*OR(AG1366="-",AG1366="BIT"),IF(E1366&lt;&gt;"",(AI1366-(P1366+L1366-N1366+Q1366)*AY1366)/0.83),""))</f>
        <v/>
      </c>
      <c r="BA1366" s="51" t="str">
        <f aca="false">IF(AZ1366="","",AZ1366*0.17-((P1366+L1366-N1366+Q1366)*AY1366))</f>
        <v/>
      </c>
      <c r="BB1366" s="51" t="str">
        <f aca="false">IF(AND(Y1366="CONSUMO",AG1366="ANEXO I",AY1366&gt;4%),(AI1366-(P1366+L1366-N1366+Q1366)*0.0514)/0.83*(0.5177)*(0.17)-AI1366*0.0514,IF(AND(Y1366="CONSUMO",AG1366="ANEXO II",AY1366&gt;4%),(AI1366-(P1366+L1366-N1366+Q1366)*0.041)/0.83*(0.3295)*(0.17)-AI1366*0.041,IF(AND(Y1366="CONSUMO",AG1366="ANEXO I",AY1366=4%),(AI1366-(P1366+L1366-N1366+Q1366)*0.04)/0.83*(0.5177)*(0.17)-AI1366*0.04,IF(AND(Y1366="CONSUMO",AG1366="ANEXO II",AY1366=4%),(AI1366-(P1366+L1366-N1366+Q1366)*0.04)/0.83*(0.3295)*(0.17)-AI1366*0.04,""))))</f>
        <v/>
      </c>
      <c r="BC1366" s="51" t="str">
        <f aca="false">IF(C1366="","",IF(AND(Y1366="CONSUMO",AC1366="SIM")*OR(AG1366="-",AG1366="BIT"),IF(E1366&lt;&gt;"",(AI1366-(P1366+L1366-N1366+Q1366)*AY1366)/0.83),""))</f>
        <v/>
      </c>
      <c r="BD1366" s="51" t="str">
        <f aca="false">IF(BC1366="","",BC1366*0.17)</f>
        <v/>
      </c>
      <c r="BE1366" s="51" t="str">
        <f aca="false">IF(I1366=6908,0,IF(BC1366="","",BD1366-((P1366+L1366-N1366+Q1366)*AY1366)))</f>
        <v/>
      </c>
      <c r="BF1366" s="53" t="str">
        <f aca="false">IF(B1366="","",IF(OR(B1366="",E1366="Regime Normal"),0,(AI1366-Q1366)*VLOOKUP(R1366,Dados!$X$98:$Y$108,2,0)))</f>
        <v/>
      </c>
      <c r="BG1366" s="54" t="str">
        <f aca="false">IFERROR(VLOOKUP(I1366,Dados!$AC$27:$AD$43,2,0),IF(B1366="","",IF(D1366&lt;&gt;"MT",IF(AND(AC1366="SIM",Y1366="Revenda"),"2403",IF(AND(AC1366="SIM",Y1366="Consumo"),"2407",IF(AND(AC1366="NÃO",Y1366="Revenda"),"2102",IF(AND(AC1366="NÃO",Y1366="Consumo"),"2556",)))),REPLACE(I1366,1,1,1))))</f>
        <v/>
      </c>
    </row>
    <row r="1367" customFormat="false" ht="12.8" hidden="false" customHeight="true" outlineLevel="0" collapsed="false">
      <c r="Y1367" s="45"/>
      <c r="Z1367" s="46" t="str">
        <f aca="false">IF(B1367="","",(IFERROR(VLOOKUP(H1367,Dados!A$3:B$15000,2,0),"Não Encontrado")))</f>
        <v/>
      </c>
      <c r="AA1367" s="46" t="str">
        <f aca="false">IF(B1367="","",(IFERROR(VLOOKUP(G1367,Dados!C$3:E$15000,3,0),"Não Encontrado")))</f>
        <v/>
      </c>
      <c r="AB1367" s="46" t="str">
        <f aca="false">IFERROR(IF(Z1367&lt;&gt;"Não Encontrado",Z1367,IF(AA1367&lt;&gt;"Não Encontrado",AA1367,"")),"")</f>
        <v/>
      </c>
      <c r="AC1367" s="45" t="str">
        <f aca="false">IF(B1367="","",IF(AB1367="","NÃO","SIM"))</f>
        <v/>
      </c>
      <c r="AD1367" s="45" t="str">
        <f aca="false">IFERROR(VLOOKUP(G1367,Dados!$P$3:$R$500,3,0),"")</f>
        <v/>
      </c>
      <c r="AE1367" s="45" t="str">
        <f aca="false">IFERROR(VLOOKUP(G1367,Dados!$K$3:$L$500,2,0),"")</f>
        <v/>
      </c>
      <c r="AF1367" s="45" t="str">
        <f aca="false">IFERROR(VLOOKUP(G1367,Dados!$M$3:$N$500,2,0),"")</f>
        <v/>
      </c>
      <c r="AG1367" s="45" t="str">
        <f aca="false">IF(F1367="","",IF(AND(AD1367="",AE1367="",AF1367=""),"-",IF(AND(AD1367="BIT",AE1367="",AF1367=""),"BIT",IF(AND(AE1367="ANEXO I",AD1367="",AF1367=""),"ANEXO I",IF(AND(AF1367="ANEXO II",AD1367="",AE1367=""),"ANEXO II","Escolher")))))</f>
        <v/>
      </c>
      <c r="AH1367" s="45" t="str">
        <f aca="false">IF(AG1367&lt;&gt;"Pneus","",IFERROR(VLOOKUP(R1367,Dados!$X$2:$Z$5,3,0)*(AI1367-Q1367),VLOOKUP(D1367,Dados!$X$7:$Z$33,3,0)*(AI1367-Q1367)))</f>
        <v/>
      </c>
      <c r="AI1367" s="47" t="str">
        <f aca="false">IF(B1367="","",P1367+Q1367+O1367+M1367+L1367-N1367)</f>
        <v/>
      </c>
      <c r="AJ1367" s="48" t="str">
        <f aca="false">IFERROR(IF(AND(AC1367="SIM",AG1367="-",Y1367="REVENDA"),(AB1367/1+1)*AI1367,IF(AND(AC1367="SIM",AG1367="Pneus",Y1367="REVENDA"),(AB1367/1+1)*(AI1367-AH1367),"")),"")</f>
        <v/>
      </c>
      <c r="AK1367" s="48" t="str">
        <f aca="false">IF(AJ1367="","",AJ1367*17%)</f>
        <v/>
      </c>
      <c r="AL1367" s="48" t="str">
        <f aca="false">IFERROR(IF(AC1367="NÃO","",IF(AK1367="","",IF(E1367="Simples Nacional",BF1367,IF(T1367=0.12,U1367*0.5833337002,IF(T1367=0,AI1367*0.07,U1367))))),"")</f>
        <v/>
      </c>
      <c r="AM1367" s="47" t="str">
        <f aca="false">IFERROR(IF(AC1367="NÃO","",IF(OR(AG1367="-",AG1367="Pneus"),AK1367-AL1367,"")),"")</f>
        <v/>
      </c>
      <c r="AN1367" s="48" t="str">
        <f aca="false">IF(AND(Y1367="REVENDA",AC1367="SIM",AG1367="BIT"),((AB1367/1+1)*AI1367)*0.4117,"")</f>
        <v/>
      </c>
      <c r="AO1367" s="48" t="str">
        <f aca="false">IF(AN1367="","",AN1367*17%)</f>
        <v/>
      </c>
      <c r="AP1367" s="49" t="str">
        <f aca="false">IF(AN1367="","",IF(T1367=0.12,(U1367*0.4117)*0.4117,IF(T1367=0,(AI1367*0.07)*0.4117,U1367*0.4117)))</f>
        <v/>
      </c>
      <c r="AQ1367" s="47" t="str">
        <f aca="false">IF(AN1367="","",AO1367-AP1367)</f>
        <v/>
      </c>
      <c r="AR1367" s="50" t="str">
        <f aca="false">IFERROR(IF(AND(AC1367="SIM",Y1367="REVENDA",LEFT(AG1367,5)="ANEXO")*OR(AE1367="ANEXO I",AF1367="ANEXO II"),VLOOKUP(H1367,Dados!G:I,2,0),""),"INSERIR MVA")</f>
        <v/>
      </c>
      <c r="AS1367" s="48" t="str">
        <f aca="false">IF(LEFT(AG1367,5)="ANEXO",VLOOKUP(AG1367,Dados!$X$111:$Z$112,2,0)*(AI1367-Q1367),"")</f>
        <v/>
      </c>
      <c r="AT1367" s="48" t="str">
        <f aca="false">IFERROR(IF(AR1367="","",(AI1367*AR1367)+AI1367),"INSERIR MVA")</f>
        <v/>
      </c>
      <c r="AU1367" s="48" t="str">
        <f aca="false">IF(AT1367="","",IF(AY1367=0.04,U1367,AS1367*AY1367))</f>
        <v/>
      </c>
      <c r="AV1367" s="47" t="str">
        <f aca="false">IFERROR(IF(AU1367="","",(VLOOKUP(AG1367,Dados!$X$111:$Z$112,3,0)*AT1367*0.17)),"INSERIR MVA")</f>
        <v/>
      </c>
      <c r="AW1367" s="47" t="str">
        <f aca="false">IFERROR(IF(AR1367="","",AV1367-AU1367),"")</f>
        <v/>
      </c>
      <c r="AX1367" s="51" t="str">
        <f aca="false">IFERROR(IF(AC1367="NÃO","",IF(AM1367&lt;&gt;"",AM1367-W1367,IF(AQ1367&lt;&gt;"",AQ1367-W1367,IF(AW1367&lt;&gt;"",AW1367-W1367,"")))),"")</f>
        <v/>
      </c>
      <c r="AY1367" s="46" t="str">
        <f aca="false">IFERROR(IF(ISNA(VLOOKUP(R1367,Dados!$X$2:$Y$5,2,0)),VLOOKUP(D1367,Dados!$X$7:$Y$33,2,0),VLOOKUP(R1367,Dados!$X$2:$Y$5,2,0)),"")</f>
        <v/>
      </c>
      <c r="AZ1367" s="52" t="str">
        <f aca="false">IF(C1367="","",IF(AND(Y1367="CONSUMO",AC1367="NÃO")*OR(AG1367="-",AG1367="BIT"),IF(E1367&lt;&gt;"",(AI1367-(P1367+L1367-N1367+Q1367)*AY1367)/0.83),""))</f>
        <v/>
      </c>
      <c r="BA1367" s="51" t="str">
        <f aca="false">IF(AZ1367="","",AZ1367*0.17-((P1367+L1367-N1367+Q1367)*AY1367))</f>
        <v/>
      </c>
      <c r="BB1367" s="51" t="str">
        <f aca="false">IF(AND(Y1367="CONSUMO",AG1367="ANEXO I",AY1367&gt;4%),(AI1367-(P1367+L1367-N1367+Q1367)*0.0514)/0.83*(0.5177)*(0.17)-AI1367*0.0514,IF(AND(Y1367="CONSUMO",AG1367="ANEXO II",AY1367&gt;4%),(AI1367-(P1367+L1367-N1367+Q1367)*0.041)/0.83*(0.3295)*(0.17)-AI1367*0.041,IF(AND(Y1367="CONSUMO",AG1367="ANEXO I",AY1367=4%),(AI1367-(P1367+L1367-N1367+Q1367)*0.04)/0.83*(0.5177)*(0.17)-AI1367*0.04,IF(AND(Y1367="CONSUMO",AG1367="ANEXO II",AY1367=4%),(AI1367-(P1367+L1367-N1367+Q1367)*0.04)/0.83*(0.3295)*(0.17)-AI1367*0.04,""))))</f>
        <v/>
      </c>
      <c r="BC1367" s="51" t="str">
        <f aca="false">IF(C1367="","",IF(AND(Y1367="CONSUMO",AC1367="SIM")*OR(AG1367="-",AG1367="BIT"),IF(E1367&lt;&gt;"",(AI1367-(P1367+L1367-N1367+Q1367)*AY1367)/0.83),""))</f>
        <v/>
      </c>
      <c r="BD1367" s="51" t="str">
        <f aca="false">IF(BC1367="","",BC1367*0.17)</f>
        <v/>
      </c>
      <c r="BE1367" s="51" t="str">
        <f aca="false">IF(I1367=6908,0,IF(BC1367="","",BD1367-((P1367+L1367-N1367+Q1367)*AY1367)))</f>
        <v/>
      </c>
      <c r="BF1367" s="53" t="str">
        <f aca="false">IF(B1367="","",IF(OR(B1367="",E1367="Regime Normal"),0,(AI1367-Q1367)*VLOOKUP(R1367,Dados!$X$98:$Y$108,2,0)))</f>
        <v/>
      </c>
      <c r="BG1367" s="54" t="str">
        <f aca="false">IFERROR(VLOOKUP(I1367,Dados!$AC$27:$AD$43,2,0),IF(B1367="","",IF(D1367&lt;&gt;"MT",IF(AND(AC1367="SIM",Y1367="Revenda"),"2403",IF(AND(AC1367="SIM",Y1367="Consumo"),"2407",IF(AND(AC1367="NÃO",Y1367="Revenda"),"2102",IF(AND(AC1367="NÃO",Y1367="Consumo"),"2556",)))),REPLACE(I1367,1,1,1))))</f>
        <v/>
      </c>
    </row>
    <row r="1368" customFormat="false" ht="12.8" hidden="false" customHeight="true" outlineLevel="0" collapsed="false">
      <c r="Y1368" s="45"/>
      <c r="Z1368" s="46" t="str">
        <f aca="false">IF(B1368="","",(IFERROR(VLOOKUP(H1368,Dados!A$3:B$15000,2,0),"Não Encontrado")))</f>
        <v/>
      </c>
      <c r="AA1368" s="46" t="str">
        <f aca="false">IF(B1368="","",(IFERROR(VLOOKUP(G1368,Dados!C$3:E$15000,3,0),"Não Encontrado")))</f>
        <v/>
      </c>
      <c r="AB1368" s="46" t="str">
        <f aca="false">IFERROR(IF(Z1368&lt;&gt;"Não Encontrado",Z1368,IF(AA1368&lt;&gt;"Não Encontrado",AA1368,"")),"")</f>
        <v/>
      </c>
      <c r="AC1368" s="45" t="str">
        <f aca="false">IF(B1368="","",IF(AB1368="","NÃO","SIM"))</f>
        <v/>
      </c>
      <c r="AD1368" s="45" t="str">
        <f aca="false">IFERROR(VLOOKUP(G1368,Dados!$P$3:$R$500,3,0),"")</f>
        <v/>
      </c>
      <c r="AE1368" s="45" t="str">
        <f aca="false">IFERROR(VLOOKUP(G1368,Dados!$K$3:$L$500,2,0),"")</f>
        <v/>
      </c>
      <c r="AF1368" s="45" t="str">
        <f aca="false">IFERROR(VLOOKUP(G1368,Dados!$M$3:$N$500,2,0),"")</f>
        <v/>
      </c>
      <c r="AG1368" s="45" t="str">
        <f aca="false">IF(F1368="","",IF(AND(AD1368="",AE1368="",AF1368=""),"-",IF(AND(AD1368="BIT",AE1368="",AF1368=""),"BIT",IF(AND(AE1368="ANEXO I",AD1368="",AF1368=""),"ANEXO I",IF(AND(AF1368="ANEXO II",AD1368="",AE1368=""),"ANEXO II","Escolher")))))</f>
        <v/>
      </c>
      <c r="AH1368" s="45" t="str">
        <f aca="false">IF(AG1368&lt;&gt;"Pneus","",IFERROR(VLOOKUP(R1368,Dados!$X$2:$Z$5,3,0)*(AI1368-Q1368),VLOOKUP(D1368,Dados!$X$7:$Z$33,3,0)*(AI1368-Q1368)))</f>
        <v/>
      </c>
      <c r="AI1368" s="47" t="str">
        <f aca="false">IF(B1368="","",P1368+Q1368+O1368+M1368+L1368-N1368)</f>
        <v/>
      </c>
      <c r="AJ1368" s="48" t="str">
        <f aca="false">IFERROR(IF(AND(AC1368="SIM",AG1368="-",Y1368="REVENDA"),(AB1368/1+1)*AI1368,IF(AND(AC1368="SIM",AG1368="Pneus",Y1368="REVENDA"),(AB1368/1+1)*(AI1368-AH1368),"")),"")</f>
        <v/>
      </c>
      <c r="AK1368" s="48" t="str">
        <f aca="false">IF(AJ1368="","",AJ1368*17%)</f>
        <v/>
      </c>
      <c r="AL1368" s="48" t="str">
        <f aca="false">IFERROR(IF(AC1368="NÃO","",IF(AK1368="","",IF(E1368="Simples Nacional",BF1368,IF(T1368=0.12,U1368*0.5833337002,IF(T1368=0,AI1368*0.07,U1368))))),"")</f>
        <v/>
      </c>
      <c r="AM1368" s="47" t="str">
        <f aca="false">IFERROR(IF(AC1368="NÃO","",IF(OR(AG1368="-",AG1368="Pneus"),AK1368-AL1368,"")),"")</f>
        <v/>
      </c>
      <c r="AN1368" s="48" t="str">
        <f aca="false">IF(AND(Y1368="REVENDA",AC1368="SIM",AG1368="BIT"),((AB1368/1+1)*AI1368)*0.4117,"")</f>
        <v/>
      </c>
      <c r="AO1368" s="48" t="str">
        <f aca="false">IF(AN1368="","",AN1368*17%)</f>
        <v/>
      </c>
      <c r="AP1368" s="49" t="str">
        <f aca="false">IF(AN1368="","",IF(T1368=0.12,(U1368*0.4117)*0.4117,IF(T1368=0,(AI1368*0.07)*0.4117,U1368*0.4117)))</f>
        <v/>
      </c>
      <c r="AQ1368" s="47" t="str">
        <f aca="false">IF(AN1368="","",AO1368-AP1368)</f>
        <v/>
      </c>
      <c r="AR1368" s="50" t="str">
        <f aca="false">IFERROR(IF(AND(AC1368="SIM",Y1368="REVENDA",LEFT(AG1368,5)="ANEXO")*OR(AE1368="ANEXO I",AF1368="ANEXO II"),VLOOKUP(H1368,Dados!G:I,2,0),""),"INSERIR MVA")</f>
        <v/>
      </c>
      <c r="AS1368" s="48" t="str">
        <f aca="false">IF(LEFT(AG1368,5)="ANEXO",VLOOKUP(AG1368,Dados!$X$111:$Z$112,2,0)*(AI1368-Q1368),"")</f>
        <v/>
      </c>
      <c r="AT1368" s="48" t="str">
        <f aca="false">IFERROR(IF(AR1368="","",(AI1368*AR1368)+AI1368),"INSERIR MVA")</f>
        <v/>
      </c>
      <c r="AU1368" s="48" t="str">
        <f aca="false">IF(AT1368="","",IF(AY1368=0.04,U1368,AS1368*AY1368))</f>
        <v/>
      </c>
      <c r="AV1368" s="47" t="str">
        <f aca="false">IFERROR(IF(AU1368="","",(VLOOKUP(AG1368,Dados!$X$111:$Z$112,3,0)*AT1368*0.17)),"INSERIR MVA")</f>
        <v/>
      </c>
      <c r="AW1368" s="47" t="str">
        <f aca="false">IFERROR(IF(AR1368="","",AV1368-AU1368),"")</f>
        <v/>
      </c>
      <c r="AX1368" s="51" t="str">
        <f aca="false">IFERROR(IF(AC1368="NÃO","",IF(AM1368&lt;&gt;"",AM1368-W1368,IF(AQ1368&lt;&gt;"",AQ1368-W1368,IF(AW1368&lt;&gt;"",AW1368-W1368,"")))),"")</f>
        <v/>
      </c>
      <c r="AY1368" s="46" t="str">
        <f aca="false">IFERROR(IF(ISNA(VLOOKUP(R1368,Dados!$X$2:$Y$5,2,0)),VLOOKUP(D1368,Dados!$X$7:$Y$33,2,0),VLOOKUP(R1368,Dados!$X$2:$Y$5,2,0)),"")</f>
        <v/>
      </c>
      <c r="AZ1368" s="52" t="str">
        <f aca="false">IF(C1368="","",IF(AND(Y1368="CONSUMO",AC1368="NÃO")*OR(AG1368="-",AG1368="BIT"),IF(E1368&lt;&gt;"",(AI1368-(P1368+L1368-N1368+Q1368)*AY1368)/0.83),""))</f>
        <v/>
      </c>
      <c r="BA1368" s="51" t="str">
        <f aca="false">IF(AZ1368="","",AZ1368*0.17-((P1368+L1368-N1368+Q1368)*AY1368))</f>
        <v/>
      </c>
      <c r="BB1368" s="51" t="str">
        <f aca="false">IF(AND(Y1368="CONSUMO",AG1368="ANEXO I",AY1368&gt;4%),(AI1368-(P1368+L1368-N1368+Q1368)*0.0514)/0.83*(0.5177)*(0.17)-AI1368*0.0514,IF(AND(Y1368="CONSUMO",AG1368="ANEXO II",AY1368&gt;4%),(AI1368-(P1368+L1368-N1368+Q1368)*0.041)/0.83*(0.3295)*(0.17)-AI1368*0.041,IF(AND(Y1368="CONSUMO",AG1368="ANEXO I",AY1368=4%),(AI1368-(P1368+L1368-N1368+Q1368)*0.04)/0.83*(0.5177)*(0.17)-AI1368*0.04,IF(AND(Y1368="CONSUMO",AG1368="ANEXO II",AY1368=4%),(AI1368-(P1368+L1368-N1368+Q1368)*0.04)/0.83*(0.3295)*(0.17)-AI1368*0.04,""))))</f>
        <v/>
      </c>
      <c r="BC1368" s="51" t="str">
        <f aca="false">IF(C1368="","",IF(AND(Y1368="CONSUMO",AC1368="SIM")*OR(AG1368="-",AG1368="BIT"),IF(E1368&lt;&gt;"",(AI1368-(P1368+L1368-N1368+Q1368)*AY1368)/0.83),""))</f>
        <v/>
      </c>
      <c r="BD1368" s="51" t="str">
        <f aca="false">IF(BC1368="","",BC1368*0.17)</f>
        <v/>
      </c>
      <c r="BE1368" s="51" t="str">
        <f aca="false">IF(I1368=6908,0,IF(BC1368="","",BD1368-((P1368+L1368-N1368+Q1368)*AY1368)))</f>
        <v/>
      </c>
      <c r="BF1368" s="53" t="str">
        <f aca="false">IF(B1368="","",IF(OR(B1368="",E1368="Regime Normal"),0,(AI1368-Q1368)*VLOOKUP(R1368,Dados!$X$98:$Y$108,2,0)))</f>
        <v/>
      </c>
      <c r="BG1368" s="54" t="str">
        <f aca="false">IFERROR(VLOOKUP(I1368,Dados!$AC$27:$AD$43,2,0),IF(B1368="","",IF(D1368&lt;&gt;"MT",IF(AND(AC1368="SIM",Y1368="Revenda"),"2403",IF(AND(AC1368="SIM",Y1368="Consumo"),"2407",IF(AND(AC1368="NÃO",Y1368="Revenda"),"2102",IF(AND(AC1368="NÃO",Y1368="Consumo"),"2556",)))),REPLACE(I1368,1,1,1))))</f>
        <v/>
      </c>
    </row>
    <row r="1369" customFormat="false" ht="12.8" hidden="false" customHeight="true" outlineLevel="0" collapsed="false">
      <c r="Y1369" s="45"/>
      <c r="Z1369" s="46" t="str">
        <f aca="false">IF(B1369="","",(IFERROR(VLOOKUP(H1369,Dados!A$3:B$15000,2,0),"Não Encontrado")))</f>
        <v/>
      </c>
      <c r="AA1369" s="46" t="str">
        <f aca="false">IF(B1369="","",(IFERROR(VLOOKUP(G1369,Dados!C$3:E$15000,3,0),"Não Encontrado")))</f>
        <v/>
      </c>
      <c r="AB1369" s="46" t="str">
        <f aca="false">IFERROR(IF(Z1369&lt;&gt;"Não Encontrado",Z1369,IF(AA1369&lt;&gt;"Não Encontrado",AA1369,"")),"")</f>
        <v/>
      </c>
      <c r="AC1369" s="45" t="str">
        <f aca="false">IF(B1369="","",IF(AB1369="","NÃO","SIM"))</f>
        <v/>
      </c>
      <c r="AD1369" s="45" t="str">
        <f aca="false">IFERROR(VLOOKUP(G1369,Dados!$P$3:$R$500,3,0),"")</f>
        <v/>
      </c>
      <c r="AE1369" s="45" t="str">
        <f aca="false">IFERROR(VLOOKUP(G1369,Dados!$K$3:$L$500,2,0),"")</f>
        <v/>
      </c>
      <c r="AF1369" s="45" t="str">
        <f aca="false">IFERROR(VLOOKUP(G1369,Dados!$M$3:$N$500,2,0),"")</f>
        <v/>
      </c>
      <c r="AG1369" s="45" t="str">
        <f aca="false">IF(F1369="","",IF(AND(AD1369="",AE1369="",AF1369=""),"-",IF(AND(AD1369="BIT",AE1369="",AF1369=""),"BIT",IF(AND(AE1369="ANEXO I",AD1369="",AF1369=""),"ANEXO I",IF(AND(AF1369="ANEXO II",AD1369="",AE1369=""),"ANEXO II","Escolher")))))</f>
        <v/>
      </c>
      <c r="AH1369" s="45" t="str">
        <f aca="false">IF(AG1369&lt;&gt;"Pneus","",IFERROR(VLOOKUP(R1369,Dados!$X$2:$Z$5,3,0)*(AI1369-Q1369),VLOOKUP(D1369,Dados!$X$7:$Z$33,3,0)*(AI1369-Q1369)))</f>
        <v/>
      </c>
      <c r="AI1369" s="47" t="str">
        <f aca="false">IF(B1369="","",P1369+Q1369+O1369+M1369+L1369-N1369)</f>
        <v/>
      </c>
      <c r="AJ1369" s="48" t="str">
        <f aca="false">IFERROR(IF(AND(AC1369="SIM",AG1369="-",Y1369="REVENDA"),(AB1369/1+1)*AI1369,IF(AND(AC1369="SIM",AG1369="Pneus",Y1369="REVENDA"),(AB1369/1+1)*(AI1369-AH1369),"")),"")</f>
        <v/>
      </c>
      <c r="AK1369" s="48" t="str">
        <f aca="false">IF(AJ1369="","",AJ1369*17%)</f>
        <v/>
      </c>
      <c r="AL1369" s="48" t="str">
        <f aca="false">IFERROR(IF(AC1369="NÃO","",IF(AK1369="","",IF(E1369="Simples Nacional",BF1369,IF(T1369=0.12,U1369*0.5833337002,IF(T1369=0,AI1369*0.07,U1369))))),"")</f>
        <v/>
      </c>
      <c r="AM1369" s="47" t="str">
        <f aca="false">IFERROR(IF(AC1369="NÃO","",IF(OR(AG1369="-",AG1369="Pneus"),AK1369-AL1369,"")),"")</f>
        <v/>
      </c>
      <c r="AN1369" s="48" t="str">
        <f aca="false">IF(AND(Y1369="REVENDA",AC1369="SIM",AG1369="BIT"),((AB1369/1+1)*AI1369)*0.4117,"")</f>
        <v/>
      </c>
      <c r="AO1369" s="48" t="str">
        <f aca="false">IF(AN1369="","",AN1369*17%)</f>
        <v/>
      </c>
      <c r="AP1369" s="49" t="str">
        <f aca="false">IF(AN1369="","",IF(T1369=0.12,(U1369*0.4117)*0.4117,IF(T1369=0,(AI1369*0.07)*0.4117,U1369*0.4117)))</f>
        <v/>
      </c>
      <c r="AQ1369" s="47" t="str">
        <f aca="false">IF(AN1369="","",AO1369-AP1369)</f>
        <v/>
      </c>
      <c r="AR1369" s="50" t="str">
        <f aca="false">IFERROR(IF(AND(AC1369="SIM",Y1369="REVENDA",LEFT(AG1369,5)="ANEXO")*OR(AE1369="ANEXO I",AF1369="ANEXO II"),VLOOKUP(H1369,Dados!G:I,2,0),""),"INSERIR MVA")</f>
        <v/>
      </c>
      <c r="AS1369" s="48" t="str">
        <f aca="false">IF(LEFT(AG1369,5)="ANEXO",VLOOKUP(AG1369,Dados!$X$111:$Z$112,2,0)*(AI1369-Q1369),"")</f>
        <v/>
      </c>
      <c r="AT1369" s="48" t="str">
        <f aca="false">IFERROR(IF(AR1369="","",(AI1369*AR1369)+AI1369),"INSERIR MVA")</f>
        <v/>
      </c>
      <c r="AU1369" s="48" t="str">
        <f aca="false">IF(AT1369="","",IF(AY1369=0.04,U1369,AS1369*AY1369))</f>
        <v/>
      </c>
      <c r="AV1369" s="47" t="str">
        <f aca="false">IFERROR(IF(AU1369="","",(VLOOKUP(AG1369,Dados!$X$111:$Z$112,3,0)*AT1369*0.17)),"INSERIR MVA")</f>
        <v/>
      </c>
      <c r="AW1369" s="47" t="str">
        <f aca="false">IFERROR(IF(AR1369="","",AV1369-AU1369),"")</f>
        <v/>
      </c>
      <c r="AX1369" s="51" t="str">
        <f aca="false">IFERROR(IF(AC1369="NÃO","",IF(AM1369&lt;&gt;"",AM1369-W1369,IF(AQ1369&lt;&gt;"",AQ1369-W1369,IF(AW1369&lt;&gt;"",AW1369-W1369,"")))),"")</f>
        <v/>
      </c>
      <c r="AY1369" s="46" t="str">
        <f aca="false">IFERROR(IF(ISNA(VLOOKUP(R1369,Dados!$X$2:$Y$5,2,0)),VLOOKUP(D1369,Dados!$X$7:$Y$33,2,0),VLOOKUP(R1369,Dados!$X$2:$Y$5,2,0)),"")</f>
        <v/>
      </c>
      <c r="AZ1369" s="52" t="str">
        <f aca="false">IF(C1369="","",IF(AND(Y1369="CONSUMO",AC1369="NÃO")*OR(AG1369="-",AG1369="BIT"),IF(E1369&lt;&gt;"",(AI1369-(P1369+L1369-N1369+Q1369)*AY1369)/0.83),""))</f>
        <v/>
      </c>
      <c r="BA1369" s="51" t="str">
        <f aca="false">IF(AZ1369="","",AZ1369*0.17-((P1369+L1369-N1369+Q1369)*AY1369))</f>
        <v/>
      </c>
      <c r="BB1369" s="51" t="str">
        <f aca="false">IF(AND(Y1369="CONSUMO",AG1369="ANEXO I",AY1369&gt;4%),(AI1369-(P1369+L1369-N1369+Q1369)*0.0514)/0.83*(0.5177)*(0.17)-AI1369*0.0514,IF(AND(Y1369="CONSUMO",AG1369="ANEXO II",AY1369&gt;4%),(AI1369-(P1369+L1369-N1369+Q1369)*0.041)/0.83*(0.3295)*(0.17)-AI1369*0.041,IF(AND(Y1369="CONSUMO",AG1369="ANEXO I",AY1369=4%),(AI1369-(P1369+L1369-N1369+Q1369)*0.04)/0.83*(0.5177)*(0.17)-AI1369*0.04,IF(AND(Y1369="CONSUMO",AG1369="ANEXO II",AY1369=4%),(AI1369-(P1369+L1369-N1369+Q1369)*0.04)/0.83*(0.3295)*(0.17)-AI1369*0.04,""))))</f>
        <v/>
      </c>
      <c r="BC1369" s="51" t="str">
        <f aca="false">IF(C1369="","",IF(AND(Y1369="CONSUMO",AC1369="SIM")*OR(AG1369="-",AG1369="BIT"),IF(E1369&lt;&gt;"",(AI1369-(P1369+L1369-N1369+Q1369)*AY1369)/0.83),""))</f>
        <v/>
      </c>
      <c r="BD1369" s="51" t="str">
        <f aca="false">IF(BC1369="","",BC1369*0.17)</f>
        <v/>
      </c>
      <c r="BE1369" s="51" t="str">
        <f aca="false">IF(I1369=6908,0,IF(BC1369="","",BD1369-((P1369+L1369-N1369+Q1369)*AY1369)))</f>
        <v/>
      </c>
      <c r="BF1369" s="53" t="str">
        <f aca="false">IF(B1369="","",IF(OR(B1369="",E1369="Regime Normal"),0,(AI1369-Q1369)*VLOOKUP(R1369,Dados!$X$98:$Y$108,2,0)))</f>
        <v/>
      </c>
      <c r="BG1369" s="54" t="str">
        <f aca="false">IFERROR(VLOOKUP(I1369,Dados!$AC$27:$AD$43,2,0),IF(B1369="","",IF(D1369&lt;&gt;"MT",IF(AND(AC1369="SIM",Y1369="Revenda"),"2403",IF(AND(AC1369="SIM",Y1369="Consumo"),"2407",IF(AND(AC1369="NÃO",Y1369="Revenda"),"2102",IF(AND(AC1369="NÃO",Y1369="Consumo"),"2556",)))),REPLACE(I1369,1,1,1))))</f>
        <v/>
      </c>
    </row>
    <row r="1370" customFormat="false" ht="12.8" hidden="false" customHeight="true" outlineLevel="0" collapsed="false">
      <c r="Y1370" s="45"/>
      <c r="Z1370" s="46" t="str">
        <f aca="false">IF(B1370="","",(IFERROR(VLOOKUP(H1370,Dados!A$3:B$15000,2,0),"Não Encontrado")))</f>
        <v/>
      </c>
      <c r="AA1370" s="46" t="str">
        <f aca="false">IF(B1370="","",(IFERROR(VLOOKUP(G1370,Dados!C$3:E$15000,3,0),"Não Encontrado")))</f>
        <v/>
      </c>
      <c r="AB1370" s="46" t="str">
        <f aca="false">IFERROR(IF(Z1370&lt;&gt;"Não Encontrado",Z1370,IF(AA1370&lt;&gt;"Não Encontrado",AA1370,"")),"")</f>
        <v/>
      </c>
      <c r="AC1370" s="45" t="str">
        <f aca="false">IF(B1370="","",IF(AB1370="","NÃO","SIM"))</f>
        <v/>
      </c>
      <c r="AD1370" s="45" t="str">
        <f aca="false">IFERROR(VLOOKUP(G1370,Dados!$P$3:$R$500,3,0),"")</f>
        <v/>
      </c>
      <c r="AE1370" s="45" t="str">
        <f aca="false">IFERROR(VLOOKUP(G1370,Dados!$K$3:$L$500,2,0),"")</f>
        <v/>
      </c>
      <c r="AF1370" s="45" t="str">
        <f aca="false">IFERROR(VLOOKUP(G1370,Dados!$M$3:$N$500,2,0),"")</f>
        <v/>
      </c>
      <c r="AG1370" s="45" t="str">
        <f aca="false">IF(F1370="","",IF(AND(AD1370="",AE1370="",AF1370=""),"-",IF(AND(AD1370="BIT",AE1370="",AF1370=""),"BIT",IF(AND(AE1370="ANEXO I",AD1370="",AF1370=""),"ANEXO I",IF(AND(AF1370="ANEXO II",AD1370="",AE1370=""),"ANEXO II","Escolher")))))</f>
        <v/>
      </c>
      <c r="AH1370" s="45" t="str">
        <f aca="false">IF(AG1370&lt;&gt;"Pneus","",IFERROR(VLOOKUP(R1370,Dados!$X$2:$Z$5,3,0)*(AI1370-Q1370),VLOOKUP(D1370,Dados!$X$7:$Z$33,3,0)*(AI1370-Q1370)))</f>
        <v/>
      </c>
      <c r="AI1370" s="47" t="str">
        <f aca="false">IF(B1370="","",P1370+Q1370+O1370+M1370+L1370-N1370)</f>
        <v/>
      </c>
      <c r="AJ1370" s="48" t="str">
        <f aca="false">IFERROR(IF(AND(AC1370="SIM",AG1370="-",Y1370="REVENDA"),(AB1370/1+1)*AI1370,IF(AND(AC1370="SIM",AG1370="Pneus",Y1370="REVENDA"),(AB1370/1+1)*(AI1370-AH1370),"")),"")</f>
        <v/>
      </c>
      <c r="AK1370" s="48" t="str">
        <f aca="false">IF(AJ1370="","",AJ1370*17%)</f>
        <v/>
      </c>
      <c r="AL1370" s="48" t="str">
        <f aca="false">IFERROR(IF(AC1370="NÃO","",IF(AK1370="","",IF(E1370="Simples Nacional",BF1370,IF(T1370=0.12,U1370*0.5833337002,IF(T1370=0,AI1370*0.07,U1370))))),"")</f>
        <v/>
      </c>
      <c r="AM1370" s="47" t="str">
        <f aca="false">IFERROR(IF(AC1370="NÃO","",IF(OR(AG1370="-",AG1370="Pneus"),AK1370-AL1370,"")),"")</f>
        <v/>
      </c>
      <c r="AN1370" s="48" t="str">
        <f aca="false">IF(AND(Y1370="REVENDA",AC1370="SIM",AG1370="BIT"),((AB1370/1+1)*AI1370)*0.4117,"")</f>
        <v/>
      </c>
      <c r="AO1370" s="48" t="str">
        <f aca="false">IF(AN1370="","",AN1370*17%)</f>
        <v/>
      </c>
      <c r="AP1370" s="49" t="str">
        <f aca="false">IF(AN1370="","",IF(T1370=0.12,(U1370*0.4117)*0.4117,IF(T1370=0,(AI1370*0.07)*0.4117,U1370*0.4117)))</f>
        <v/>
      </c>
      <c r="AQ1370" s="47" t="str">
        <f aca="false">IF(AN1370="","",AO1370-AP1370)</f>
        <v/>
      </c>
      <c r="AR1370" s="50" t="str">
        <f aca="false">IFERROR(IF(AND(AC1370="SIM",Y1370="REVENDA",LEFT(AG1370,5)="ANEXO")*OR(AE1370="ANEXO I",AF1370="ANEXO II"),VLOOKUP(H1370,Dados!G:I,2,0),""),"INSERIR MVA")</f>
        <v/>
      </c>
      <c r="AS1370" s="48" t="str">
        <f aca="false">IF(LEFT(AG1370,5)="ANEXO",VLOOKUP(AG1370,Dados!$X$111:$Z$112,2,0)*(AI1370-Q1370),"")</f>
        <v/>
      </c>
      <c r="AT1370" s="48" t="str">
        <f aca="false">IFERROR(IF(AR1370="","",(AI1370*AR1370)+AI1370),"INSERIR MVA")</f>
        <v/>
      </c>
      <c r="AU1370" s="48" t="str">
        <f aca="false">IF(AT1370="","",IF(AY1370=0.04,U1370,AS1370*AY1370))</f>
        <v/>
      </c>
      <c r="AV1370" s="47" t="str">
        <f aca="false">IFERROR(IF(AU1370="","",(VLOOKUP(AG1370,Dados!$X$111:$Z$112,3,0)*AT1370*0.17)),"INSERIR MVA")</f>
        <v/>
      </c>
      <c r="AW1370" s="47" t="str">
        <f aca="false">IFERROR(IF(AR1370="","",AV1370-AU1370),"")</f>
        <v/>
      </c>
      <c r="AX1370" s="51" t="str">
        <f aca="false">IFERROR(IF(AC1370="NÃO","",IF(AM1370&lt;&gt;"",AM1370-W1370,IF(AQ1370&lt;&gt;"",AQ1370-W1370,IF(AW1370&lt;&gt;"",AW1370-W1370,"")))),"")</f>
        <v/>
      </c>
      <c r="AY1370" s="46" t="str">
        <f aca="false">IFERROR(IF(ISNA(VLOOKUP(R1370,Dados!$X$2:$Y$5,2,0)),VLOOKUP(D1370,Dados!$X$7:$Y$33,2,0),VLOOKUP(R1370,Dados!$X$2:$Y$5,2,0)),"")</f>
        <v/>
      </c>
      <c r="AZ1370" s="52" t="str">
        <f aca="false">IF(C1370="","",IF(AND(Y1370="CONSUMO",AC1370="NÃO")*OR(AG1370="-",AG1370="BIT"),IF(E1370&lt;&gt;"",(AI1370-(P1370+L1370-N1370+Q1370)*AY1370)/0.83),""))</f>
        <v/>
      </c>
      <c r="BA1370" s="51" t="str">
        <f aca="false">IF(AZ1370="","",AZ1370*0.17-((P1370+L1370-N1370+Q1370)*AY1370))</f>
        <v/>
      </c>
      <c r="BB1370" s="51" t="str">
        <f aca="false">IF(AND(Y1370="CONSUMO",AG1370="ANEXO I",AY1370&gt;4%),(AI1370-(P1370+L1370-N1370+Q1370)*0.0514)/0.83*(0.5177)*(0.17)-AI1370*0.0514,IF(AND(Y1370="CONSUMO",AG1370="ANEXO II",AY1370&gt;4%),(AI1370-(P1370+L1370-N1370+Q1370)*0.041)/0.83*(0.3295)*(0.17)-AI1370*0.041,IF(AND(Y1370="CONSUMO",AG1370="ANEXO I",AY1370=4%),(AI1370-(P1370+L1370-N1370+Q1370)*0.04)/0.83*(0.5177)*(0.17)-AI1370*0.04,IF(AND(Y1370="CONSUMO",AG1370="ANEXO II",AY1370=4%),(AI1370-(P1370+L1370-N1370+Q1370)*0.04)/0.83*(0.3295)*(0.17)-AI1370*0.04,""))))</f>
        <v/>
      </c>
      <c r="BC1370" s="51" t="str">
        <f aca="false">IF(C1370="","",IF(AND(Y1370="CONSUMO",AC1370="SIM")*OR(AG1370="-",AG1370="BIT"),IF(E1370&lt;&gt;"",(AI1370-(P1370+L1370-N1370+Q1370)*AY1370)/0.83),""))</f>
        <v/>
      </c>
      <c r="BD1370" s="51" t="str">
        <f aca="false">IF(BC1370="","",BC1370*0.17)</f>
        <v/>
      </c>
      <c r="BE1370" s="51" t="str">
        <f aca="false">IF(I1370=6908,0,IF(BC1370="","",BD1370-((P1370+L1370-N1370+Q1370)*AY1370)))</f>
        <v/>
      </c>
      <c r="BF1370" s="53" t="str">
        <f aca="false">IF(B1370="","",IF(OR(B1370="",E1370="Regime Normal"),0,(AI1370-Q1370)*VLOOKUP(R1370,Dados!$X$98:$Y$108,2,0)))</f>
        <v/>
      </c>
      <c r="BG1370" s="54" t="str">
        <f aca="false">IFERROR(VLOOKUP(I1370,Dados!$AC$27:$AD$43,2,0),IF(B1370="","",IF(D1370&lt;&gt;"MT",IF(AND(AC1370="SIM",Y1370="Revenda"),"2403",IF(AND(AC1370="SIM",Y1370="Consumo"),"2407",IF(AND(AC1370="NÃO",Y1370="Revenda"),"2102",IF(AND(AC1370="NÃO",Y1370="Consumo"),"2556",)))),REPLACE(I1370,1,1,1))))</f>
        <v/>
      </c>
    </row>
    <row r="1371" customFormat="false" ht="12.8" hidden="false" customHeight="true" outlineLevel="0" collapsed="false">
      <c r="Y1371" s="45"/>
      <c r="Z1371" s="46" t="str">
        <f aca="false">IF(B1371="","",(IFERROR(VLOOKUP(H1371,Dados!A$3:B$15000,2,0),"Não Encontrado")))</f>
        <v/>
      </c>
      <c r="AA1371" s="46" t="str">
        <f aca="false">IF(B1371="","",(IFERROR(VLOOKUP(G1371,Dados!C$3:E$15000,3,0),"Não Encontrado")))</f>
        <v/>
      </c>
      <c r="AB1371" s="46" t="str">
        <f aca="false">IFERROR(IF(Z1371&lt;&gt;"Não Encontrado",Z1371,IF(AA1371&lt;&gt;"Não Encontrado",AA1371,"")),"")</f>
        <v/>
      </c>
      <c r="AC1371" s="45" t="str">
        <f aca="false">IF(B1371="","",IF(AB1371="","NÃO","SIM"))</f>
        <v/>
      </c>
      <c r="AD1371" s="45" t="str">
        <f aca="false">IFERROR(VLOOKUP(G1371,Dados!$P$3:$R$500,3,0),"")</f>
        <v/>
      </c>
      <c r="AE1371" s="45" t="str">
        <f aca="false">IFERROR(VLOOKUP(G1371,Dados!$K$3:$L$500,2,0),"")</f>
        <v/>
      </c>
      <c r="AF1371" s="45" t="str">
        <f aca="false">IFERROR(VLOOKUP(G1371,Dados!$M$3:$N$500,2,0),"")</f>
        <v/>
      </c>
      <c r="AG1371" s="45" t="str">
        <f aca="false">IF(F1371="","",IF(AND(AD1371="",AE1371="",AF1371=""),"-",IF(AND(AD1371="BIT",AE1371="",AF1371=""),"BIT",IF(AND(AE1371="ANEXO I",AD1371="",AF1371=""),"ANEXO I",IF(AND(AF1371="ANEXO II",AD1371="",AE1371=""),"ANEXO II","Escolher")))))</f>
        <v/>
      </c>
      <c r="AH1371" s="45" t="str">
        <f aca="false">IF(AG1371&lt;&gt;"Pneus","",IFERROR(VLOOKUP(R1371,Dados!$X$2:$Z$5,3,0)*(AI1371-Q1371),VLOOKUP(D1371,Dados!$X$7:$Z$33,3,0)*(AI1371-Q1371)))</f>
        <v/>
      </c>
      <c r="AI1371" s="47" t="str">
        <f aca="false">IF(B1371="","",P1371+Q1371+O1371+M1371+L1371-N1371)</f>
        <v/>
      </c>
      <c r="AJ1371" s="48" t="str">
        <f aca="false">IFERROR(IF(AND(AC1371="SIM",AG1371="-",Y1371="REVENDA"),(AB1371/1+1)*AI1371,IF(AND(AC1371="SIM",AG1371="Pneus",Y1371="REVENDA"),(AB1371/1+1)*(AI1371-AH1371),"")),"")</f>
        <v/>
      </c>
      <c r="AK1371" s="48" t="str">
        <f aca="false">IF(AJ1371="","",AJ1371*17%)</f>
        <v/>
      </c>
      <c r="AL1371" s="48" t="str">
        <f aca="false">IFERROR(IF(AC1371="NÃO","",IF(AK1371="","",IF(E1371="Simples Nacional",BF1371,IF(T1371=0.12,U1371*0.5833337002,IF(T1371=0,AI1371*0.07,U1371))))),"")</f>
        <v/>
      </c>
      <c r="AM1371" s="47" t="str">
        <f aca="false">IFERROR(IF(AC1371="NÃO","",IF(OR(AG1371="-",AG1371="Pneus"),AK1371-AL1371,"")),"")</f>
        <v/>
      </c>
      <c r="AN1371" s="48" t="str">
        <f aca="false">IF(AND(Y1371="REVENDA",AC1371="SIM",AG1371="BIT"),((AB1371/1+1)*AI1371)*0.4117,"")</f>
        <v/>
      </c>
      <c r="AO1371" s="48" t="str">
        <f aca="false">IF(AN1371="","",AN1371*17%)</f>
        <v/>
      </c>
      <c r="AP1371" s="49" t="str">
        <f aca="false">IF(AN1371="","",IF(T1371=0.12,(U1371*0.4117)*0.4117,IF(T1371=0,(AI1371*0.07)*0.4117,U1371*0.4117)))</f>
        <v/>
      </c>
      <c r="AQ1371" s="47" t="str">
        <f aca="false">IF(AN1371="","",AO1371-AP1371)</f>
        <v/>
      </c>
      <c r="AR1371" s="50" t="str">
        <f aca="false">IFERROR(IF(AND(AC1371="SIM",Y1371="REVENDA",LEFT(AG1371,5)="ANEXO")*OR(AE1371="ANEXO I",AF1371="ANEXO II"),VLOOKUP(H1371,Dados!G:I,2,0),""),"INSERIR MVA")</f>
        <v/>
      </c>
      <c r="AS1371" s="48" t="str">
        <f aca="false">IF(LEFT(AG1371,5)="ANEXO",VLOOKUP(AG1371,Dados!$X$111:$Z$112,2,0)*(AI1371-Q1371),"")</f>
        <v/>
      </c>
      <c r="AT1371" s="48" t="str">
        <f aca="false">IFERROR(IF(AR1371="","",(AI1371*AR1371)+AI1371),"INSERIR MVA")</f>
        <v/>
      </c>
      <c r="AU1371" s="48" t="str">
        <f aca="false">IF(AT1371="","",IF(AY1371=0.04,U1371,AS1371*AY1371))</f>
        <v/>
      </c>
      <c r="AV1371" s="47" t="str">
        <f aca="false">IFERROR(IF(AU1371="","",(VLOOKUP(AG1371,Dados!$X$111:$Z$112,3,0)*AT1371*0.17)),"INSERIR MVA")</f>
        <v/>
      </c>
      <c r="AW1371" s="47" t="str">
        <f aca="false">IFERROR(IF(AR1371="","",AV1371-AU1371),"")</f>
        <v/>
      </c>
      <c r="AX1371" s="51" t="str">
        <f aca="false">IFERROR(IF(AC1371="NÃO","",IF(AM1371&lt;&gt;"",AM1371-W1371,IF(AQ1371&lt;&gt;"",AQ1371-W1371,IF(AW1371&lt;&gt;"",AW1371-W1371,"")))),"")</f>
        <v/>
      </c>
      <c r="AY1371" s="46" t="str">
        <f aca="false">IFERROR(IF(ISNA(VLOOKUP(R1371,Dados!$X$2:$Y$5,2,0)),VLOOKUP(D1371,Dados!$X$7:$Y$33,2,0),VLOOKUP(R1371,Dados!$X$2:$Y$5,2,0)),"")</f>
        <v/>
      </c>
      <c r="AZ1371" s="52" t="str">
        <f aca="false">IF(C1371="","",IF(AND(Y1371="CONSUMO",AC1371="NÃO")*OR(AG1371="-",AG1371="BIT"),IF(E1371&lt;&gt;"",(AI1371-(P1371+L1371-N1371+Q1371)*AY1371)/0.83),""))</f>
        <v/>
      </c>
      <c r="BA1371" s="51" t="str">
        <f aca="false">IF(AZ1371="","",AZ1371*0.17-((P1371+L1371-N1371+Q1371)*AY1371))</f>
        <v/>
      </c>
      <c r="BB1371" s="51" t="str">
        <f aca="false">IF(AND(Y1371="CONSUMO",AG1371="ANEXO I",AY1371&gt;4%),(AI1371-(P1371+L1371-N1371+Q1371)*0.0514)/0.83*(0.5177)*(0.17)-AI1371*0.0514,IF(AND(Y1371="CONSUMO",AG1371="ANEXO II",AY1371&gt;4%),(AI1371-(P1371+L1371-N1371+Q1371)*0.041)/0.83*(0.3295)*(0.17)-AI1371*0.041,IF(AND(Y1371="CONSUMO",AG1371="ANEXO I",AY1371=4%),(AI1371-(P1371+L1371-N1371+Q1371)*0.04)/0.83*(0.5177)*(0.17)-AI1371*0.04,IF(AND(Y1371="CONSUMO",AG1371="ANEXO II",AY1371=4%),(AI1371-(P1371+L1371-N1371+Q1371)*0.04)/0.83*(0.3295)*(0.17)-AI1371*0.04,""))))</f>
        <v/>
      </c>
      <c r="BC1371" s="51" t="str">
        <f aca="false">IF(C1371="","",IF(AND(Y1371="CONSUMO",AC1371="SIM")*OR(AG1371="-",AG1371="BIT"),IF(E1371&lt;&gt;"",(AI1371-(P1371+L1371-N1371+Q1371)*AY1371)/0.83),""))</f>
        <v/>
      </c>
      <c r="BD1371" s="51" t="str">
        <f aca="false">IF(BC1371="","",BC1371*0.17)</f>
        <v/>
      </c>
      <c r="BE1371" s="51" t="str">
        <f aca="false">IF(I1371=6908,0,IF(BC1371="","",BD1371-((P1371+L1371-N1371+Q1371)*AY1371)))</f>
        <v/>
      </c>
      <c r="BF1371" s="53" t="str">
        <f aca="false">IF(B1371="","",IF(OR(B1371="",E1371="Regime Normal"),0,(AI1371-Q1371)*VLOOKUP(R1371,Dados!$X$98:$Y$108,2,0)))</f>
        <v/>
      </c>
      <c r="BG1371" s="54" t="str">
        <f aca="false">IFERROR(VLOOKUP(I1371,Dados!$AC$27:$AD$43,2,0),IF(B1371="","",IF(D1371&lt;&gt;"MT",IF(AND(AC1371="SIM",Y1371="Revenda"),"2403",IF(AND(AC1371="SIM",Y1371="Consumo"),"2407",IF(AND(AC1371="NÃO",Y1371="Revenda"),"2102",IF(AND(AC1371="NÃO",Y1371="Consumo"),"2556",)))),REPLACE(I1371,1,1,1))))</f>
        <v/>
      </c>
    </row>
    <row r="1372" customFormat="false" ht="12.8" hidden="false" customHeight="true" outlineLevel="0" collapsed="false">
      <c r="Y1372" s="45"/>
      <c r="Z1372" s="46" t="str">
        <f aca="false">IF(B1372="","",(IFERROR(VLOOKUP(H1372,Dados!A$3:B$15000,2,0),"Não Encontrado")))</f>
        <v/>
      </c>
      <c r="AA1372" s="46" t="str">
        <f aca="false">IF(B1372="","",(IFERROR(VLOOKUP(G1372,Dados!C$3:E$15000,3,0),"Não Encontrado")))</f>
        <v/>
      </c>
      <c r="AB1372" s="46" t="str">
        <f aca="false">IFERROR(IF(Z1372&lt;&gt;"Não Encontrado",Z1372,IF(AA1372&lt;&gt;"Não Encontrado",AA1372,"")),"")</f>
        <v/>
      </c>
      <c r="AC1372" s="45" t="str">
        <f aca="false">IF(B1372="","",IF(AB1372="","NÃO","SIM"))</f>
        <v/>
      </c>
      <c r="AD1372" s="45" t="str">
        <f aca="false">IFERROR(VLOOKUP(G1372,Dados!$P$3:$R$500,3,0),"")</f>
        <v/>
      </c>
      <c r="AE1372" s="45" t="str">
        <f aca="false">IFERROR(VLOOKUP(G1372,Dados!$K$3:$L$500,2,0),"")</f>
        <v/>
      </c>
      <c r="AF1372" s="45" t="str">
        <f aca="false">IFERROR(VLOOKUP(G1372,Dados!$M$3:$N$500,2,0),"")</f>
        <v/>
      </c>
      <c r="AG1372" s="45" t="str">
        <f aca="false">IF(F1372="","",IF(AND(AD1372="",AE1372="",AF1372=""),"-",IF(AND(AD1372="BIT",AE1372="",AF1372=""),"BIT",IF(AND(AE1372="ANEXO I",AD1372="",AF1372=""),"ANEXO I",IF(AND(AF1372="ANEXO II",AD1372="",AE1372=""),"ANEXO II","Escolher")))))</f>
        <v/>
      </c>
      <c r="AH1372" s="45" t="str">
        <f aca="false">IF(AG1372&lt;&gt;"Pneus","",IFERROR(VLOOKUP(R1372,Dados!$X$2:$Z$5,3,0)*(AI1372-Q1372),VLOOKUP(D1372,Dados!$X$7:$Z$33,3,0)*(AI1372-Q1372)))</f>
        <v/>
      </c>
      <c r="AI1372" s="47" t="str">
        <f aca="false">IF(B1372="","",P1372+Q1372+O1372+M1372+L1372-N1372)</f>
        <v/>
      </c>
      <c r="AJ1372" s="48" t="str">
        <f aca="false">IFERROR(IF(AND(AC1372="SIM",AG1372="-",Y1372="REVENDA"),(AB1372/1+1)*AI1372,IF(AND(AC1372="SIM",AG1372="Pneus",Y1372="REVENDA"),(AB1372/1+1)*(AI1372-AH1372),"")),"")</f>
        <v/>
      </c>
      <c r="AK1372" s="48" t="str">
        <f aca="false">IF(AJ1372="","",AJ1372*17%)</f>
        <v/>
      </c>
      <c r="AL1372" s="48" t="str">
        <f aca="false">IFERROR(IF(AC1372="NÃO","",IF(AK1372="","",IF(E1372="Simples Nacional",BF1372,IF(T1372=0.12,U1372*0.5833337002,IF(T1372=0,AI1372*0.07,U1372))))),"")</f>
        <v/>
      </c>
      <c r="AM1372" s="47" t="str">
        <f aca="false">IFERROR(IF(AC1372="NÃO","",IF(OR(AG1372="-",AG1372="Pneus"),AK1372-AL1372,"")),"")</f>
        <v/>
      </c>
      <c r="AN1372" s="48" t="str">
        <f aca="false">IF(AND(Y1372="REVENDA",AC1372="SIM",AG1372="BIT"),((AB1372/1+1)*AI1372)*0.4117,"")</f>
        <v/>
      </c>
      <c r="AO1372" s="48" t="str">
        <f aca="false">IF(AN1372="","",AN1372*17%)</f>
        <v/>
      </c>
      <c r="AP1372" s="49" t="str">
        <f aca="false">IF(AN1372="","",IF(T1372=0.12,(U1372*0.4117)*0.4117,IF(T1372=0,(AI1372*0.07)*0.4117,U1372*0.4117)))</f>
        <v/>
      </c>
      <c r="AQ1372" s="47" t="str">
        <f aca="false">IF(AN1372="","",AO1372-AP1372)</f>
        <v/>
      </c>
      <c r="AR1372" s="50" t="str">
        <f aca="false">IFERROR(IF(AND(AC1372="SIM",Y1372="REVENDA",LEFT(AG1372,5)="ANEXO")*OR(AE1372="ANEXO I",AF1372="ANEXO II"),VLOOKUP(H1372,Dados!G:I,2,0),""),"INSERIR MVA")</f>
        <v/>
      </c>
      <c r="AS1372" s="48" t="str">
        <f aca="false">IF(LEFT(AG1372,5)="ANEXO",VLOOKUP(AG1372,Dados!$X$111:$Z$112,2,0)*(AI1372-Q1372),"")</f>
        <v/>
      </c>
      <c r="AT1372" s="48" t="str">
        <f aca="false">IFERROR(IF(AR1372="","",(AI1372*AR1372)+AI1372),"INSERIR MVA")</f>
        <v/>
      </c>
      <c r="AU1372" s="48" t="str">
        <f aca="false">IF(AT1372="","",IF(AY1372=0.04,U1372,AS1372*AY1372))</f>
        <v/>
      </c>
      <c r="AV1372" s="47" t="str">
        <f aca="false">IFERROR(IF(AU1372="","",(VLOOKUP(AG1372,Dados!$X$111:$Z$112,3,0)*AT1372*0.17)),"INSERIR MVA")</f>
        <v/>
      </c>
      <c r="AW1372" s="47" t="str">
        <f aca="false">IFERROR(IF(AR1372="","",AV1372-AU1372),"")</f>
        <v/>
      </c>
      <c r="AX1372" s="51" t="str">
        <f aca="false">IFERROR(IF(AC1372="NÃO","",IF(AM1372&lt;&gt;"",AM1372-W1372,IF(AQ1372&lt;&gt;"",AQ1372-W1372,IF(AW1372&lt;&gt;"",AW1372-W1372,"")))),"")</f>
        <v/>
      </c>
      <c r="AY1372" s="46" t="str">
        <f aca="false">IFERROR(IF(ISNA(VLOOKUP(R1372,Dados!$X$2:$Y$5,2,0)),VLOOKUP(D1372,Dados!$X$7:$Y$33,2,0),VLOOKUP(R1372,Dados!$X$2:$Y$5,2,0)),"")</f>
        <v/>
      </c>
      <c r="AZ1372" s="52" t="str">
        <f aca="false">IF(C1372="","",IF(AND(Y1372="CONSUMO",AC1372="NÃO")*OR(AG1372="-",AG1372="BIT"),IF(E1372&lt;&gt;"",(AI1372-(P1372+L1372-N1372+Q1372)*AY1372)/0.83),""))</f>
        <v/>
      </c>
      <c r="BA1372" s="51" t="str">
        <f aca="false">IF(AZ1372="","",AZ1372*0.17-((P1372+L1372-N1372+Q1372)*AY1372))</f>
        <v/>
      </c>
      <c r="BB1372" s="51" t="str">
        <f aca="false">IF(AND(Y1372="CONSUMO",AG1372="ANEXO I",AY1372&gt;4%),(AI1372-(P1372+L1372-N1372+Q1372)*0.0514)/0.83*(0.5177)*(0.17)-AI1372*0.0514,IF(AND(Y1372="CONSUMO",AG1372="ANEXO II",AY1372&gt;4%),(AI1372-(P1372+L1372-N1372+Q1372)*0.041)/0.83*(0.3295)*(0.17)-AI1372*0.041,IF(AND(Y1372="CONSUMO",AG1372="ANEXO I",AY1372=4%),(AI1372-(P1372+L1372-N1372+Q1372)*0.04)/0.83*(0.5177)*(0.17)-AI1372*0.04,IF(AND(Y1372="CONSUMO",AG1372="ANEXO II",AY1372=4%),(AI1372-(P1372+L1372-N1372+Q1372)*0.04)/0.83*(0.3295)*(0.17)-AI1372*0.04,""))))</f>
        <v/>
      </c>
      <c r="BC1372" s="51" t="str">
        <f aca="false">IF(C1372="","",IF(AND(Y1372="CONSUMO",AC1372="SIM")*OR(AG1372="-",AG1372="BIT"),IF(E1372&lt;&gt;"",(AI1372-(P1372+L1372-N1372+Q1372)*AY1372)/0.83),""))</f>
        <v/>
      </c>
      <c r="BD1372" s="51" t="str">
        <f aca="false">IF(BC1372="","",BC1372*0.17)</f>
        <v/>
      </c>
      <c r="BE1372" s="51" t="str">
        <f aca="false">IF(I1372=6908,0,IF(BC1372="","",BD1372-((P1372+L1372-N1372+Q1372)*AY1372)))</f>
        <v/>
      </c>
      <c r="BF1372" s="53" t="str">
        <f aca="false">IF(B1372="","",IF(OR(B1372="",E1372="Regime Normal"),0,(AI1372-Q1372)*VLOOKUP(R1372,Dados!$X$98:$Y$108,2,0)))</f>
        <v/>
      </c>
      <c r="BG1372" s="54" t="str">
        <f aca="false">IFERROR(VLOOKUP(I1372,Dados!$AC$27:$AD$43,2,0),IF(B1372="","",IF(D1372&lt;&gt;"MT",IF(AND(AC1372="SIM",Y1372="Revenda"),"2403",IF(AND(AC1372="SIM",Y1372="Consumo"),"2407",IF(AND(AC1372="NÃO",Y1372="Revenda"),"2102",IF(AND(AC1372="NÃO",Y1372="Consumo"),"2556",)))),REPLACE(I1372,1,1,1))))</f>
        <v/>
      </c>
    </row>
    <row r="1373" customFormat="false" ht="12.8" hidden="false" customHeight="true" outlineLevel="0" collapsed="false">
      <c r="Y1373" s="45"/>
      <c r="Z1373" s="46" t="str">
        <f aca="false">IF(B1373="","",(IFERROR(VLOOKUP(H1373,Dados!A$3:B$15000,2,0),"Não Encontrado")))</f>
        <v/>
      </c>
      <c r="AA1373" s="46" t="str">
        <f aca="false">IF(B1373="","",(IFERROR(VLOOKUP(G1373,Dados!C$3:E$15000,3,0),"Não Encontrado")))</f>
        <v/>
      </c>
      <c r="AB1373" s="46" t="str">
        <f aca="false">IFERROR(IF(Z1373&lt;&gt;"Não Encontrado",Z1373,IF(AA1373&lt;&gt;"Não Encontrado",AA1373,"")),"")</f>
        <v/>
      </c>
      <c r="AC1373" s="45" t="str">
        <f aca="false">IF(B1373="","",IF(AB1373="","NÃO","SIM"))</f>
        <v/>
      </c>
      <c r="AD1373" s="45" t="str">
        <f aca="false">IFERROR(VLOOKUP(G1373,Dados!$P$3:$R$500,3,0),"")</f>
        <v/>
      </c>
      <c r="AE1373" s="45" t="str">
        <f aca="false">IFERROR(VLOOKUP(G1373,Dados!$K$3:$L$500,2,0),"")</f>
        <v/>
      </c>
      <c r="AF1373" s="45" t="str">
        <f aca="false">IFERROR(VLOOKUP(G1373,Dados!$M$3:$N$500,2,0),"")</f>
        <v/>
      </c>
      <c r="AG1373" s="45" t="str">
        <f aca="false">IF(F1373="","",IF(AND(AD1373="",AE1373="",AF1373=""),"-",IF(AND(AD1373="BIT",AE1373="",AF1373=""),"BIT",IF(AND(AE1373="ANEXO I",AD1373="",AF1373=""),"ANEXO I",IF(AND(AF1373="ANEXO II",AD1373="",AE1373=""),"ANEXO II","Escolher")))))</f>
        <v/>
      </c>
      <c r="AH1373" s="45" t="str">
        <f aca="false">IF(AG1373&lt;&gt;"Pneus","",IFERROR(VLOOKUP(R1373,Dados!$X$2:$Z$5,3,0)*(AI1373-Q1373),VLOOKUP(D1373,Dados!$X$7:$Z$33,3,0)*(AI1373-Q1373)))</f>
        <v/>
      </c>
      <c r="AI1373" s="47" t="str">
        <f aca="false">IF(B1373="","",P1373+Q1373+O1373+M1373+L1373-N1373)</f>
        <v/>
      </c>
      <c r="AJ1373" s="48" t="str">
        <f aca="false">IFERROR(IF(AND(AC1373="SIM",AG1373="-",Y1373="REVENDA"),(AB1373/1+1)*AI1373,IF(AND(AC1373="SIM",AG1373="Pneus",Y1373="REVENDA"),(AB1373/1+1)*(AI1373-AH1373),"")),"")</f>
        <v/>
      </c>
      <c r="AK1373" s="48" t="str">
        <f aca="false">IF(AJ1373="","",AJ1373*17%)</f>
        <v/>
      </c>
      <c r="AL1373" s="48" t="str">
        <f aca="false">IFERROR(IF(AC1373="NÃO","",IF(AK1373="","",IF(E1373="Simples Nacional",BF1373,IF(T1373=0.12,U1373*0.5833337002,IF(T1373=0,AI1373*0.07,U1373))))),"")</f>
        <v/>
      </c>
      <c r="AM1373" s="47" t="str">
        <f aca="false">IFERROR(IF(AC1373="NÃO","",IF(OR(AG1373="-",AG1373="Pneus"),AK1373-AL1373,"")),"")</f>
        <v/>
      </c>
      <c r="AN1373" s="48" t="str">
        <f aca="false">IF(AND(Y1373="REVENDA",AC1373="SIM",AG1373="BIT"),((AB1373/1+1)*AI1373)*0.4117,"")</f>
        <v/>
      </c>
      <c r="AO1373" s="48" t="str">
        <f aca="false">IF(AN1373="","",AN1373*17%)</f>
        <v/>
      </c>
      <c r="AP1373" s="49" t="str">
        <f aca="false">IF(AN1373="","",IF(T1373=0.12,(U1373*0.4117)*0.4117,IF(T1373=0,(AI1373*0.07)*0.4117,U1373*0.4117)))</f>
        <v/>
      </c>
      <c r="AQ1373" s="47" t="str">
        <f aca="false">IF(AN1373="","",AO1373-AP1373)</f>
        <v/>
      </c>
      <c r="AR1373" s="50" t="str">
        <f aca="false">IFERROR(IF(AND(AC1373="SIM",Y1373="REVENDA",LEFT(AG1373,5)="ANEXO")*OR(AE1373="ANEXO I",AF1373="ANEXO II"),VLOOKUP(H1373,Dados!G:I,2,0),""),"INSERIR MVA")</f>
        <v/>
      </c>
      <c r="AS1373" s="48" t="str">
        <f aca="false">IF(LEFT(AG1373,5)="ANEXO",VLOOKUP(AG1373,Dados!$X$111:$Z$112,2,0)*(AI1373-Q1373),"")</f>
        <v/>
      </c>
      <c r="AT1373" s="48" t="str">
        <f aca="false">IFERROR(IF(AR1373="","",(AI1373*AR1373)+AI1373),"INSERIR MVA")</f>
        <v/>
      </c>
      <c r="AU1373" s="48" t="str">
        <f aca="false">IF(AT1373="","",IF(AY1373=0.04,U1373,AS1373*AY1373))</f>
        <v/>
      </c>
      <c r="AV1373" s="47" t="str">
        <f aca="false">IFERROR(IF(AU1373="","",(VLOOKUP(AG1373,Dados!$X$111:$Z$112,3,0)*AT1373*0.17)),"INSERIR MVA")</f>
        <v/>
      </c>
      <c r="AW1373" s="47" t="str">
        <f aca="false">IFERROR(IF(AR1373="","",AV1373-AU1373),"")</f>
        <v/>
      </c>
      <c r="AX1373" s="51" t="str">
        <f aca="false">IFERROR(IF(AC1373="NÃO","",IF(AM1373&lt;&gt;"",AM1373-W1373,IF(AQ1373&lt;&gt;"",AQ1373-W1373,IF(AW1373&lt;&gt;"",AW1373-W1373,"")))),"")</f>
        <v/>
      </c>
      <c r="AY1373" s="46" t="str">
        <f aca="false">IFERROR(IF(ISNA(VLOOKUP(R1373,Dados!$X$2:$Y$5,2,0)),VLOOKUP(D1373,Dados!$X$7:$Y$33,2,0),VLOOKUP(R1373,Dados!$X$2:$Y$5,2,0)),"")</f>
        <v/>
      </c>
      <c r="AZ1373" s="52" t="str">
        <f aca="false">IF(C1373="","",IF(AND(Y1373="CONSUMO",AC1373="NÃO")*OR(AG1373="-",AG1373="BIT"),IF(E1373&lt;&gt;"",(AI1373-(P1373+L1373-N1373+Q1373)*AY1373)/0.83),""))</f>
        <v/>
      </c>
      <c r="BA1373" s="51" t="str">
        <f aca="false">IF(AZ1373="","",AZ1373*0.17-((P1373+L1373-N1373+Q1373)*AY1373))</f>
        <v/>
      </c>
      <c r="BB1373" s="51" t="str">
        <f aca="false">IF(AND(Y1373="CONSUMO",AG1373="ANEXO I",AY1373&gt;4%),(AI1373-(P1373+L1373-N1373+Q1373)*0.0514)/0.83*(0.5177)*(0.17)-AI1373*0.0514,IF(AND(Y1373="CONSUMO",AG1373="ANEXO II",AY1373&gt;4%),(AI1373-(P1373+L1373-N1373+Q1373)*0.041)/0.83*(0.3295)*(0.17)-AI1373*0.041,IF(AND(Y1373="CONSUMO",AG1373="ANEXO I",AY1373=4%),(AI1373-(P1373+L1373-N1373+Q1373)*0.04)/0.83*(0.5177)*(0.17)-AI1373*0.04,IF(AND(Y1373="CONSUMO",AG1373="ANEXO II",AY1373=4%),(AI1373-(P1373+L1373-N1373+Q1373)*0.04)/0.83*(0.3295)*(0.17)-AI1373*0.04,""))))</f>
        <v/>
      </c>
      <c r="BC1373" s="51" t="str">
        <f aca="false">IF(C1373="","",IF(AND(Y1373="CONSUMO",AC1373="SIM")*OR(AG1373="-",AG1373="BIT"),IF(E1373&lt;&gt;"",(AI1373-(P1373+L1373-N1373+Q1373)*AY1373)/0.83),""))</f>
        <v/>
      </c>
      <c r="BD1373" s="51" t="str">
        <f aca="false">IF(BC1373="","",BC1373*0.17)</f>
        <v/>
      </c>
      <c r="BE1373" s="51" t="str">
        <f aca="false">IF(I1373=6908,0,IF(BC1373="","",BD1373-((P1373+L1373-N1373+Q1373)*AY1373)))</f>
        <v/>
      </c>
      <c r="BF1373" s="53" t="str">
        <f aca="false">IF(B1373="","",IF(OR(B1373="",E1373="Regime Normal"),0,(AI1373-Q1373)*VLOOKUP(R1373,Dados!$X$98:$Y$108,2,0)))</f>
        <v/>
      </c>
      <c r="BG1373" s="54" t="str">
        <f aca="false">IFERROR(VLOOKUP(I1373,Dados!$AC$27:$AD$43,2,0),IF(B1373="","",IF(D1373&lt;&gt;"MT",IF(AND(AC1373="SIM",Y1373="Revenda"),"2403",IF(AND(AC1373="SIM",Y1373="Consumo"),"2407",IF(AND(AC1373="NÃO",Y1373="Revenda"),"2102",IF(AND(AC1373="NÃO",Y1373="Consumo"),"2556",)))),REPLACE(I1373,1,1,1))))</f>
        <v/>
      </c>
    </row>
    <row r="1374" customFormat="false" ht="12.8" hidden="false" customHeight="true" outlineLevel="0" collapsed="false">
      <c r="Y1374" s="45"/>
      <c r="Z1374" s="46" t="str">
        <f aca="false">IF(B1374="","",(IFERROR(VLOOKUP(H1374,Dados!A$3:B$15000,2,0),"Não Encontrado")))</f>
        <v/>
      </c>
      <c r="AA1374" s="46" t="str">
        <f aca="false">IF(B1374="","",(IFERROR(VLOOKUP(G1374,Dados!C$3:E$15000,3,0),"Não Encontrado")))</f>
        <v/>
      </c>
      <c r="AB1374" s="46" t="str">
        <f aca="false">IFERROR(IF(Z1374&lt;&gt;"Não Encontrado",Z1374,IF(AA1374&lt;&gt;"Não Encontrado",AA1374,"")),"")</f>
        <v/>
      </c>
      <c r="AC1374" s="45" t="str">
        <f aca="false">IF(B1374="","",IF(AB1374="","NÃO","SIM"))</f>
        <v/>
      </c>
      <c r="AD1374" s="45" t="str">
        <f aca="false">IFERROR(VLOOKUP(G1374,Dados!$P$3:$R$500,3,0),"")</f>
        <v/>
      </c>
      <c r="AE1374" s="45" t="str">
        <f aca="false">IFERROR(VLOOKUP(G1374,Dados!$K$3:$L$500,2,0),"")</f>
        <v/>
      </c>
      <c r="AF1374" s="45" t="str">
        <f aca="false">IFERROR(VLOOKUP(G1374,Dados!$M$3:$N$500,2,0),"")</f>
        <v/>
      </c>
      <c r="AG1374" s="45" t="str">
        <f aca="false">IF(F1374="","",IF(AND(AD1374="",AE1374="",AF1374=""),"-",IF(AND(AD1374="BIT",AE1374="",AF1374=""),"BIT",IF(AND(AE1374="ANEXO I",AD1374="",AF1374=""),"ANEXO I",IF(AND(AF1374="ANEXO II",AD1374="",AE1374=""),"ANEXO II","Escolher")))))</f>
        <v/>
      </c>
      <c r="AH1374" s="45" t="str">
        <f aca="false">IF(AG1374&lt;&gt;"Pneus","",IFERROR(VLOOKUP(R1374,Dados!$X$2:$Z$5,3,0)*(AI1374-Q1374),VLOOKUP(D1374,Dados!$X$7:$Z$33,3,0)*(AI1374-Q1374)))</f>
        <v/>
      </c>
      <c r="AI1374" s="47" t="str">
        <f aca="false">IF(B1374="","",P1374+Q1374+O1374+M1374+L1374-N1374)</f>
        <v/>
      </c>
      <c r="AJ1374" s="48" t="str">
        <f aca="false">IFERROR(IF(AND(AC1374="SIM",AG1374="-",Y1374="REVENDA"),(AB1374/1+1)*AI1374,IF(AND(AC1374="SIM",AG1374="Pneus",Y1374="REVENDA"),(AB1374/1+1)*(AI1374-AH1374),"")),"")</f>
        <v/>
      </c>
      <c r="AK1374" s="48" t="str">
        <f aca="false">IF(AJ1374="","",AJ1374*17%)</f>
        <v/>
      </c>
      <c r="AL1374" s="48" t="str">
        <f aca="false">IFERROR(IF(AC1374="NÃO","",IF(AK1374="","",IF(E1374="Simples Nacional",BF1374,IF(T1374=0.12,U1374*0.5833337002,IF(T1374=0,AI1374*0.07,U1374))))),"")</f>
        <v/>
      </c>
      <c r="AM1374" s="47" t="str">
        <f aca="false">IFERROR(IF(AC1374="NÃO","",IF(OR(AG1374="-",AG1374="Pneus"),AK1374-AL1374,"")),"")</f>
        <v/>
      </c>
      <c r="AN1374" s="48" t="str">
        <f aca="false">IF(AND(Y1374="REVENDA",AC1374="SIM",AG1374="BIT"),((AB1374/1+1)*AI1374)*0.4117,"")</f>
        <v/>
      </c>
      <c r="AO1374" s="48" t="str">
        <f aca="false">IF(AN1374="","",AN1374*17%)</f>
        <v/>
      </c>
      <c r="AP1374" s="49" t="str">
        <f aca="false">IF(AN1374="","",IF(T1374=0.12,(U1374*0.4117)*0.4117,IF(T1374=0,(AI1374*0.07)*0.4117,U1374*0.4117)))</f>
        <v/>
      </c>
      <c r="AQ1374" s="47" t="str">
        <f aca="false">IF(AN1374="","",AO1374-AP1374)</f>
        <v/>
      </c>
      <c r="AR1374" s="50" t="str">
        <f aca="false">IFERROR(IF(AND(AC1374="SIM",Y1374="REVENDA",LEFT(AG1374,5)="ANEXO")*OR(AE1374="ANEXO I",AF1374="ANEXO II"),VLOOKUP(H1374,Dados!G:I,2,0),""),"INSERIR MVA")</f>
        <v/>
      </c>
      <c r="AS1374" s="48" t="str">
        <f aca="false">IF(LEFT(AG1374,5)="ANEXO",VLOOKUP(AG1374,Dados!$X$111:$Z$112,2,0)*(AI1374-Q1374),"")</f>
        <v/>
      </c>
      <c r="AT1374" s="48" t="str">
        <f aca="false">IFERROR(IF(AR1374="","",(AI1374*AR1374)+AI1374),"INSERIR MVA")</f>
        <v/>
      </c>
      <c r="AU1374" s="48" t="str">
        <f aca="false">IF(AT1374="","",IF(AY1374=0.04,U1374,AS1374*AY1374))</f>
        <v/>
      </c>
      <c r="AV1374" s="47" t="str">
        <f aca="false">IFERROR(IF(AU1374="","",(VLOOKUP(AG1374,Dados!$X$111:$Z$112,3,0)*AT1374*0.17)),"INSERIR MVA")</f>
        <v/>
      </c>
      <c r="AW1374" s="47" t="str">
        <f aca="false">IFERROR(IF(AR1374="","",AV1374-AU1374),"")</f>
        <v/>
      </c>
      <c r="AX1374" s="51" t="str">
        <f aca="false">IFERROR(IF(AC1374="NÃO","",IF(AM1374&lt;&gt;"",AM1374-W1374,IF(AQ1374&lt;&gt;"",AQ1374-W1374,IF(AW1374&lt;&gt;"",AW1374-W1374,"")))),"")</f>
        <v/>
      </c>
      <c r="AY1374" s="46" t="str">
        <f aca="false">IFERROR(IF(ISNA(VLOOKUP(R1374,Dados!$X$2:$Y$5,2,0)),VLOOKUP(D1374,Dados!$X$7:$Y$33,2,0),VLOOKUP(R1374,Dados!$X$2:$Y$5,2,0)),"")</f>
        <v/>
      </c>
      <c r="AZ1374" s="52" t="str">
        <f aca="false">IF(C1374="","",IF(AND(Y1374="CONSUMO",AC1374="NÃO")*OR(AG1374="-",AG1374="BIT"),IF(E1374&lt;&gt;"",(AI1374-(P1374+L1374-N1374+Q1374)*AY1374)/0.83),""))</f>
        <v/>
      </c>
      <c r="BA1374" s="51" t="str">
        <f aca="false">IF(AZ1374="","",AZ1374*0.17-((P1374+L1374-N1374+Q1374)*AY1374))</f>
        <v/>
      </c>
      <c r="BB1374" s="51" t="str">
        <f aca="false">IF(AND(Y1374="CONSUMO",AG1374="ANEXO I",AY1374&gt;4%),(AI1374-(P1374+L1374-N1374+Q1374)*0.0514)/0.83*(0.5177)*(0.17)-AI1374*0.0514,IF(AND(Y1374="CONSUMO",AG1374="ANEXO II",AY1374&gt;4%),(AI1374-(P1374+L1374-N1374+Q1374)*0.041)/0.83*(0.3295)*(0.17)-AI1374*0.041,IF(AND(Y1374="CONSUMO",AG1374="ANEXO I",AY1374=4%),(AI1374-(P1374+L1374-N1374+Q1374)*0.04)/0.83*(0.5177)*(0.17)-AI1374*0.04,IF(AND(Y1374="CONSUMO",AG1374="ANEXO II",AY1374=4%),(AI1374-(P1374+L1374-N1374+Q1374)*0.04)/0.83*(0.3295)*(0.17)-AI1374*0.04,""))))</f>
        <v/>
      </c>
      <c r="BC1374" s="51" t="str">
        <f aca="false">IF(C1374="","",IF(AND(Y1374="CONSUMO",AC1374="SIM")*OR(AG1374="-",AG1374="BIT"),IF(E1374&lt;&gt;"",(AI1374-(P1374+L1374-N1374+Q1374)*AY1374)/0.83),""))</f>
        <v/>
      </c>
      <c r="BD1374" s="51" t="str">
        <f aca="false">IF(BC1374="","",BC1374*0.17)</f>
        <v/>
      </c>
      <c r="BE1374" s="51" t="str">
        <f aca="false">IF(I1374=6908,0,IF(BC1374="","",BD1374-((P1374+L1374-N1374+Q1374)*AY1374)))</f>
        <v/>
      </c>
      <c r="BF1374" s="53" t="str">
        <f aca="false">IF(B1374="","",IF(OR(B1374="",E1374="Regime Normal"),0,(AI1374-Q1374)*VLOOKUP(R1374,Dados!$X$98:$Y$108,2,0)))</f>
        <v/>
      </c>
      <c r="BG1374" s="54" t="str">
        <f aca="false">IFERROR(VLOOKUP(I1374,Dados!$AC$27:$AD$43,2,0),IF(B1374="","",IF(D1374&lt;&gt;"MT",IF(AND(AC1374="SIM",Y1374="Revenda"),"2403",IF(AND(AC1374="SIM",Y1374="Consumo"),"2407",IF(AND(AC1374="NÃO",Y1374="Revenda"),"2102",IF(AND(AC1374="NÃO",Y1374="Consumo"),"2556",)))),REPLACE(I1374,1,1,1))))</f>
        <v/>
      </c>
    </row>
    <row r="1375" customFormat="false" ht="12.8" hidden="false" customHeight="true" outlineLevel="0" collapsed="false">
      <c r="Y1375" s="45"/>
      <c r="Z1375" s="46" t="str">
        <f aca="false">IF(B1375="","",(IFERROR(VLOOKUP(H1375,Dados!A$3:B$15000,2,0),"Não Encontrado")))</f>
        <v/>
      </c>
      <c r="AA1375" s="46" t="str">
        <f aca="false">IF(B1375="","",(IFERROR(VLOOKUP(G1375,Dados!C$3:E$15000,3,0),"Não Encontrado")))</f>
        <v/>
      </c>
      <c r="AB1375" s="46" t="str">
        <f aca="false">IFERROR(IF(Z1375&lt;&gt;"Não Encontrado",Z1375,IF(AA1375&lt;&gt;"Não Encontrado",AA1375,"")),"")</f>
        <v/>
      </c>
      <c r="AC1375" s="45" t="str">
        <f aca="false">IF(B1375="","",IF(AB1375="","NÃO","SIM"))</f>
        <v/>
      </c>
      <c r="AD1375" s="45" t="str">
        <f aca="false">IFERROR(VLOOKUP(G1375,Dados!$P$3:$R$500,3,0),"")</f>
        <v/>
      </c>
      <c r="AE1375" s="45" t="str">
        <f aca="false">IFERROR(VLOOKUP(G1375,Dados!$K$3:$L$500,2,0),"")</f>
        <v/>
      </c>
      <c r="AF1375" s="45" t="str">
        <f aca="false">IFERROR(VLOOKUP(G1375,Dados!$M$3:$N$500,2,0),"")</f>
        <v/>
      </c>
      <c r="AG1375" s="45" t="str">
        <f aca="false">IF(F1375="","",IF(AND(AD1375="",AE1375="",AF1375=""),"-",IF(AND(AD1375="BIT",AE1375="",AF1375=""),"BIT",IF(AND(AE1375="ANEXO I",AD1375="",AF1375=""),"ANEXO I",IF(AND(AF1375="ANEXO II",AD1375="",AE1375=""),"ANEXO II","Escolher")))))</f>
        <v/>
      </c>
      <c r="AH1375" s="45" t="str">
        <f aca="false">IF(AG1375&lt;&gt;"Pneus","",IFERROR(VLOOKUP(R1375,Dados!$X$2:$Z$5,3,0)*(AI1375-Q1375),VLOOKUP(D1375,Dados!$X$7:$Z$33,3,0)*(AI1375-Q1375)))</f>
        <v/>
      </c>
      <c r="AI1375" s="47" t="str">
        <f aca="false">IF(B1375="","",P1375+Q1375+O1375+M1375+L1375-N1375)</f>
        <v/>
      </c>
      <c r="AJ1375" s="48" t="str">
        <f aca="false">IFERROR(IF(AND(AC1375="SIM",AG1375="-",Y1375="REVENDA"),(AB1375/1+1)*AI1375,IF(AND(AC1375="SIM",AG1375="Pneus",Y1375="REVENDA"),(AB1375/1+1)*(AI1375-AH1375),"")),"")</f>
        <v/>
      </c>
      <c r="AK1375" s="48" t="str">
        <f aca="false">IF(AJ1375="","",AJ1375*17%)</f>
        <v/>
      </c>
      <c r="AL1375" s="48" t="str">
        <f aca="false">IFERROR(IF(AC1375="NÃO","",IF(AK1375="","",IF(E1375="Simples Nacional",BF1375,IF(T1375=0.12,U1375*0.5833337002,IF(T1375=0,AI1375*0.07,U1375))))),"")</f>
        <v/>
      </c>
      <c r="AM1375" s="47" t="str">
        <f aca="false">IFERROR(IF(AC1375="NÃO","",IF(OR(AG1375="-",AG1375="Pneus"),AK1375-AL1375,"")),"")</f>
        <v/>
      </c>
      <c r="AN1375" s="48" t="str">
        <f aca="false">IF(AND(Y1375="REVENDA",AC1375="SIM",AG1375="BIT"),((AB1375/1+1)*AI1375)*0.4117,"")</f>
        <v/>
      </c>
      <c r="AO1375" s="48" t="str">
        <f aca="false">IF(AN1375="","",AN1375*17%)</f>
        <v/>
      </c>
      <c r="AP1375" s="49" t="str">
        <f aca="false">IF(AN1375="","",IF(T1375=0.12,(U1375*0.4117)*0.4117,IF(T1375=0,(AI1375*0.07)*0.4117,U1375*0.4117)))</f>
        <v/>
      </c>
      <c r="AQ1375" s="47" t="str">
        <f aca="false">IF(AN1375="","",AO1375-AP1375)</f>
        <v/>
      </c>
      <c r="AR1375" s="50" t="str">
        <f aca="false">IFERROR(IF(AND(AC1375="SIM",Y1375="REVENDA",LEFT(AG1375,5)="ANEXO")*OR(AE1375="ANEXO I",AF1375="ANEXO II"),VLOOKUP(H1375,Dados!G:I,2,0),""),"INSERIR MVA")</f>
        <v/>
      </c>
      <c r="AS1375" s="48" t="str">
        <f aca="false">IF(LEFT(AG1375,5)="ANEXO",VLOOKUP(AG1375,Dados!$X$111:$Z$112,2,0)*(AI1375-Q1375),"")</f>
        <v/>
      </c>
      <c r="AT1375" s="48" t="str">
        <f aca="false">IFERROR(IF(AR1375="","",(AI1375*AR1375)+AI1375),"INSERIR MVA")</f>
        <v/>
      </c>
      <c r="AU1375" s="48" t="str">
        <f aca="false">IF(AT1375="","",IF(AY1375=0.04,U1375,AS1375*AY1375))</f>
        <v/>
      </c>
      <c r="AV1375" s="47" t="str">
        <f aca="false">IFERROR(IF(AU1375="","",(VLOOKUP(AG1375,Dados!$X$111:$Z$112,3,0)*AT1375*0.17)),"INSERIR MVA")</f>
        <v/>
      </c>
      <c r="AW1375" s="47" t="str">
        <f aca="false">IFERROR(IF(AR1375="","",AV1375-AU1375),"")</f>
        <v/>
      </c>
      <c r="AX1375" s="51" t="str">
        <f aca="false">IFERROR(IF(AC1375="NÃO","",IF(AM1375&lt;&gt;"",AM1375-W1375,IF(AQ1375&lt;&gt;"",AQ1375-W1375,IF(AW1375&lt;&gt;"",AW1375-W1375,"")))),"")</f>
        <v/>
      </c>
      <c r="AY1375" s="46" t="str">
        <f aca="false">IFERROR(IF(ISNA(VLOOKUP(R1375,Dados!$X$2:$Y$5,2,0)),VLOOKUP(D1375,Dados!$X$7:$Y$33,2,0),VLOOKUP(R1375,Dados!$X$2:$Y$5,2,0)),"")</f>
        <v/>
      </c>
      <c r="AZ1375" s="52" t="str">
        <f aca="false">IF(C1375="","",IF(AND(Y1375="CONSUMO",AC1375="NÃO")*OR(AG1375="-",AG1375="BIT"),IF(E1375&lt;&gt;"",(AI1375-(P1375+L1375-N1375+Q1375)*AY1375)/0.83),""))</f>
        <v/>
      </c>
      <c r="BA1375" s="51" t="str">
        <f aca="false">IF(AZ1375="","",AZ1375*0.17-((P1375+L1375-N1375+Q1375)*AY1375))</f>
        <v/>
      </c>
      <c r="BB1375" s="51" t="str">
        <f aca="false">IF(AND(Y1375="CONSUMO",AG1375="ANEXO I",AY1375&gt;4%),(AI1375-(P1375+L1375-N1375+Q1375)*0.0514)/0.83*(0.5177)*(0.17)-AI1375*0.0514,IF(AND(Y1375="CONSUMO",AG1375="ANEXO II",AY1375&gt;4%),(AI1375-(P1375+L1375-N1375+Q1375)*0.041)/0.83*(0.3295)*(0.17)-AI1375*0.041,IF(AND(Y1375="CONSUMO",AG1375="ANEXO I",AY1375=4%),(AI1375-(P1375+L1375-N1375+Q1375)*0.04)/0.83*(0.5177)*(0.17)-AI1375*0.04,IF(AND(Y1375="CONSUMO",AG1375="ANEXO II",AY1375=4%),(AI1375-(P1375+L1375-N1375+Q1375)*0.04)/0.83*(0.3295)*(0.17)-AI1375*0.04,""))))</f>
        <v/>
      </c>
      <c r="BC1375" s="51" t="str">
        <f aca="false">IF(C1375="","",IF(AND(Y1375="CONSUMO",AC1375="SIM")*OR(AG1375="-",AG1375="BIT"),IF(E1375&lt;&gt;"",(AI1375-(P1375+L1375-N1375+Q1375)*AY1375)/0.83),""))</f>
        <v/>
      </c>
      <c r="BD1375" s="51" t="str">
        <f aca="false">IF(BC1375="","",BC1375*0.17)</f>
        <v/>
      </c>
      <c r="BE1375" s="51" t="str">
        <f aca="false">IF(I1375=6908,0,IF(BC1375="","",BD1375-((P1375+L1375-N1375+Q1375)*AY1375)))</f>
        <v/>
      </c>
      <c r="BF1375" s="53" t="str">
        <f aca="false">IF(B1375="","",IF(OR(B1375="",E1375="Regime Normal"),0,(AI1375-Q1375)*VLOOKUP(R1375,Dados!$X$98:$Y$108,2,0)))</f>
        <v/>
      </c>
      <c r="BG1375" s="54" t="str">
        <f aca="false">IFERROR(VLOOKUP(I1375,Dados!$AC$27:$AD$43,2,0),IF(B1375="","",IF(D1375&lt;&gt;"MT",IF(AND(AC1375="SIM",Y1375="Revenda"),"2403",IF(AND(AC1375="SIM",Y1375="Consumo"),"2407",IF(AND(AC1375="NÃO",Y1375="Revenda"),"2102",IF(AND(AC1375="NÃO",Y1375="Consumo"),"2556",)))),REPLACE(I1375,1,1,1))))</f>
        <v/>
      </c>
    </row>
    <row r="1376" customFormat="false" ht="12.8" hidden="false" customHeight="true" outlineLevel="0" collapsed="false">
      <c r="Y1376" s="45"/>
      <c r="Z1376" s="46" t="str">
        <f aca="false">IF(B1376="","",(IFERROR(VLOOKUP(H1376,Dados!A$3:B$15000,2,0),"Não Encontrado")))</f>
        <v/>
      </c>
      <c r="AA1376" s="46" t="str">
        <f aca="false">IF(B1376="","",(IFERROR(VLOOKUP(G1376,Dados!C$3:E$15000,3,0),"Não Encontrado")))</f>
        <v/>
      </c>
      <c r="AB1376" s="46" t="str">
        <f aca="false">IFERROR(IF(Z1376&lt;&gt;"Não Encontrado",Z1376,IF(AA1376&lt;&gt;"Não Encontrado",AA1376,"")),"")</f>
        <v/>
      </c>
      <c r="AC1376" s="45" t="str">
        <f aca="false">IF(B1376="","",IF(AB1376="","NÃO","SIM"))</f>
        <v/>
      </c>
      <c r="AD1376" s="45" t="str">
        <f aca="false">IFERROR(VLOOKUP(G1376,Dados!$P$3:$R$500,3,0),"")</f>
        <v/>
      </c>
      <c r="AE1376" s="45" t="str">
        <f aca="false">IFERROR(VLOOKUP(G1376,Dados!$K$3:$L$500,2,0),"")</f>
        <v/>
      </c>
      <c r="AF1376" s="45" t="str">
        <f aca="false">IFERROR(VLOOKUP(G1376,Dados!$M$3:$N$500,2,0),"")</f>
        <v/>
      </c>
      <c r="AG1376" s="45" t="str">
        <f aca="false">IF(F1376="","",IF(AND(AD1376="",AE1376="",AF1376=""),"-",IF(AND(AD1376="BIT",AE1376="",AF1376=""),"BIT",IF(AND(AE1376="ANEXO I",AD1376="",AF1376=""),"ANEXO I",IF(AND(AF1376="ANEXO II",AD1376="",AE1376=""),"ANEXO II","Escolher")))))</f>
        <v/>
      </c>
      <c r="AH1376" s="45" t="str">
        <f aca="false">IF(AG1376&lt;&gt;"Pneus","",IFERROR(VLOOKUP(R1376,Dados!$X$2:$Z$5,3,0)*(AI1376-Q1376),VLOOKUP(D1376,Dados!$X$7:$Z$33,3,0)*(AI1376-Q1376)))</f>
        <v/>
      </c>
      <c r="AI1376" s="47" t="str">
        <f aca="false">IF(B1376="","",P1376+Q1376+O1376+M1376+L1376-N1376)</f>
        <v/>
      </c>
      <c r="AJ1376" s="48" t="str">
        <f aca="false">IFERROR(IF(AND(AC1376="SIM",AG1376="-",Y1376="REVENDA"),(AB1376/1+1)*AI1376,IF(AND(AC1376="SIM",AG1376="Pneus",Y1376="REVENDA"),(AB1376/1+1)*(AI1376-AH1376),"")),"")</f>
        <v/>
      </c>
      <c r="AK1376" s="48" t="str">
        <f aca="false">IF(AJ1376="","",AJ1376*17%)</f>
        <v/>
      </c>
      <c r="AL1376" s="48" t="str">
        <f aca="false">IFERROR(IF(AC1376="NÃO","",IF(AK1376="","",IF(E1376="Simples Nacional",BF1376,IF(T1376=0.12,U1376*0.5833337002,IF(T1376=0,AI1376*0.07,U1376))))),"")</f>
        <v/>
      </c>
      <c r="AM1376" s="47" t="str">
        <f aca="false">IFERROR(IF(AC1376="NÃO","",IF(OR(AG1376="-",AG1376="Pneus"),AK1376-AL1376,"")),"")</f>
        <v/>
      </c>
      <c r="AN1376" s="48" t="str">
        <f aca="false">IF(AND(Y1376="REVENDA",AC1376="SIM",AG1376="BIT"),((AB1376/1+1)*AI1376)*0.4117,"")</f>
        <v/>
      </c>
      <c r="AO1376" s="48" t="str">
        <f aca="false">IF(AN1376="","",AN1376*17%)</f>
        <v/>
      </c>
      <c r="AP1376" s="49" t="str">
        <f aca="false">IF(AN1376="","",IF(T1376=0.12,(U1376*0.4117)*0.4117,IF(T1376=0,(AI1376*0.07)*0.4117,U1376*0.4117)))</f>
        <v/>
      </c>
      <c r="AQ1376" s="47" t="str">
        <f aca="false">IF(AN1376="","",AO1376-AP1376)</f>
        <v/>
      </c>
      <c r="AR1376" s="50" t="str">
        <f aca="false">IFERROR(IF(AND(AC1376="SIM",Y1376="REVENDA",LEFT(AG1376,5)="ANEXO")*OR(AE1376="ANEXO I",AF1376="ANEXO II"),VLOOKUP(H1376,Dados!G:I,2,0),""),"INSERIR MVA")</f>
        <v/>
      </c>
      <c r="AS1376" s="48" t="str">
        <f aca="false">IF(LEFT(AG1376,5)="ANEXO",VLOOKUP(AG1376,Dados!$X$111:$Z$112,2,0)*(AI1376-Q1376),"")</f>
        <v/>
      </c>
      <c r="AT1376" s="48" t="str">
        <f aca="false">IFERROR(IF(AR1376="","",(AI1376*AR1376)+AI1376),"INSERIR MVA")</f>
        <v/>
      </c>
      <c r="AU1376" s="48" t="str">
        <f aca="false">IF(AT1376="","",IF(AY1376=0.04,U1376,AS1376*AY1376))</f>
        <v/>
      </c>
      <c r="AV1376" s="47" t="str">
        <f aca="false">IFERROR(IF(AU1376="","",(VLOOKUP(AG1376,Dados!$X$111:$Z$112,3,0)*AT1376*0.17)),"INSERIR MVA")</f>
        <v/>
      </c>
      <c r="AW1376" s="47" t="str">
        <f aca="false">IFERROR(IF(AR1376="","",AV1376-AU1376),"")</f>
        <v/>
      </c>
      <c r="AX1376" s="51" t="str">
        <f aca="false">IFERROR(IF(AC1376="NÃO","",IF(AM1376&lt;&gt;"",AM1376-W1376,IF(AQ1376&lt;&gt;"",AQ1376-W1376,IF(AW1376&lt;&gt;"",AW1376-W1376,"")))),"")</f>
        <v/>
      </c>
      <c r="AY1376" s="46" t="str">
        <f aca="false">IFERROR(IF(ISNA(VLOOKUP(R1376,Dados!$X$2:$Y$5,2,0)),VLOOKUP(D1376,Dados!$X$7:$Y$33,2,0),VLOOKUP(R1376,Dados!$X$2:$Y$5,2,0)),"")</f>
        <v/>
      </c>
      <c r="AZ1376" s="52" t="str">
        <f aca="false">IF(C1376="","",IF(AND(Y1376="CONSUMO",AC1376="NÃO")*OR(AG1376="-",AG1376="BIT"),IF(E1376&lt;&gt;"",(AI1376-(P1376+L1376-N1376+Q1376)*AY1376)/0.83),""))</f>
        <v/>
      </c>
      <c r="BA1376" s="51" t="str">
        <f aca="false">IF(AZ1376="","",AZ1376*0.17-((P1376+L1376-N1376+Q1376)*AY1376))</f>
        <v/>
      </c>
      <c r="BB1376" s="51" t="str">
        <f aca="false">IF(AND(Y1376="CONSUMO",AG1376="ANEXO I",AY1376&gt;4%),(AI1376-(P1376+L1376-N1376+Q1376)*0.0514)/0.83*(0.5177)*(0.17)-AI1376*0.0514,IF(AND(Y1376="CONSUMO",AG1376="ANEXO II",AY1376&gt;4%),(AI1376-(P1376+L1376-N1376+Q1376)*0.041)/0.83*(0.3295)*(0.17)-AI1376*0.041,IF(AND(Y1376="CONSUMO",AG1376="ANEXO I",AY1376=4%),(AI1376-(P1376+L1376-N1376+Q1376)*0.04)/0.83*(0.5177)*(0.17)-AI1376*0.04,IF(AND(Y1376="CONSUMO",AG1376="ANEXO II",AY1376=4%),(AI1376-(P1376+L1376-N1376+Q1376)*0.04)/0.83*(0.3295)*(0.17)-AI1376*0.04,""))))</f>
        <v/>
      </c>
      <c r="BC1376" s="51" t="str">
        <f aca="false">IF(C1376="","",IF(AND(Y1376="CONSUMO",AC1376="SIM")*OR(AG1376="-",AG1376="BIT"),IF(E1376&lt;&gt;"",(AI1376-(P1376+L1376-N1376+Q1376)*AY1376)/0.83),""))</f>
        <v/>
      </c>
      <c r="BD1376" s="51" t="str">
        <f aca="false">IF(BC1376="","",BC1376*0.17)</f>
        <v/>
      </c>
      <c r="BE1376" s="51" t="str">
        <f aca="false">IF(I1376=6908,0,IF(BC1376="","",BD1376-((P1376+L1376-N1376+Q1376)*AY1376)))</f>
        <v/>
      </c>
      <c r="BF1376" s="53" t="str">
        <f aca="false">IF(B1376="","",IF(OR(B1376="",E1376="Regime Normal"),0,(AI1376-Q1376)*VLOOKUP(R1376,Dados!$X$98:$Y$108,2,0)))</f>
        <v/>
      </c>
      <c r="BG1376" s="54" t="str">
        <f aca="false">IFERROR(VLOOKUP(I1376,Dados!$AC$27:$AD$43,2,0),IF(B1376="","",IF(D1376&lt;&gt;"MT",IF(AND(AC1376="SIM",Y1376="Revenda"),"2403",IF(AND(AC1376="SIM",Y1376="Consumo"),"2407",IF(AND(AC1376="NÃO",Y1376="Revenda"),"2102",IF(AND(AC1376="NÃO",Y1376="Consumo"),"2556",)))),REPLACE(I1376,1,1,1))))</f>
        <v/>
      </c>
    </row>
    <row r="1377" customFormat="false" ht="12.8" hidden="false" customHeight="true" outlineLevel="0" collapsed="false">
      <c r="Y1377" s="45"/>
      <c r="Z1377" s="46" t="str">
        <f aca="false">IF(B1377="","",(IFERROR(VLOOKUP(H1377,Dados!A$3:B$15000,2,0),"Não Encontrado")))</f>
        <v/>
      </c>
      <c r="AA1377" s="46" t="str">
        <f aca="false">IF(B1377="","",(IFERROR(VLOOKUP(G1377,Dados!C$3:E$15000,3,0),"Não Encontrado")))</f>
        <v/>
      </c>
      <c r="AB1377" s="46" t="str">
        <f aca="false">IFERROR(IF(Z1377&lt;&gt;"Não Encontrado",Z1377,IF(AA1377&lt;&gt;"Não Encontrado",AA1377,"")),"")</f>
        <v/>
      </c>
      <c r="AC1377" s="45" t="str">
        <f aca="false">IF(B1377="","",IF(AB1377="","NÃO","SIM"))</f>
        <v/>
      </c>
      <c r="AD1377" s="45" t="str">
        <f aca="false">IFERROR(VLOOKUP(G1377,Dados!$P$3:$R$500,3,0),"")</f>
        <v/>
      </c>
      <c r="AE1377" s="45" t="str">
        <f aca="false">IFERROR(VLOOKUP(G1377,Dados!$K$3:$L$500,2,0),"")</f>
        <v/>
      </c>
      <c r="AF1377" s="45" t="str">
        <f aca="false">IFERROR(VLOOKUP(G1377,Dados!$M$3:$N$500,2,0),"")</f>
        <v/>
      </c>
      <c r="AG1377" s="45" t="str">
        <f aca="false">IF(F1377="","",IF(AND(AD1377="",AE1377="",AF1377=""),"-",IF(AND(AD1377="BIT",AE1377="",AF1377=""),"BIT",IF(AND(AE1377="ANEXO I",AD1377="",AF1377=""),"ANEXO I",IF(AND(AF1377="ANEXO II",AD1377="",AE1377=""),"ANEXO II","Escolher")))))</f>
        <v/>
      </c>
      <c r="AH1377" s="45" t="str">
        <f aca="false">IF(AG1377&lt;&gt;"Pneus","",IFERROR(VLOOKUP(R1377,Dados!$X$2:$Z$5,3,0)*(AI1377-Q1377),VLOOKUP(D1377,Dados!$X$7:$Z$33,3,0)*(AI1377-Q1377)))</f>
        <v/>
      </c>
      <c r="AI1377" s="47" t="str">
        <f aca="false">IF(B1377="","",P1377+Q1377+O1377+M1377+L1377-N1377)</f>
        <v/>
      </c>
      <c r="AJ1377" s="48" t="str">
        <f aca="false">IFERROR(IF(AND(AC1377="SIM",AG1377="-",Y1377="REVENDA"),(AB1377/1+1)*AI1377,IF(AND(AC1377="SIM",AG1377="Pneus",Y1377="REVENDA"),(AB1377/1+1)*(AI1377-AH1377),"")),"")</f>
        <v/>
      </c>
      <c r="AK1377" s="48" t="str">
        <f aca="false">IF(AJ1377="","",AJ1377*17%)</f>
        <v/>
      </c>
      <c r="AL1377" s="48" t="str">
        <f aca="false">IFERROR(IF(AC1377="NÃO","",IF(AK1377="","",IF(E1377="Simples Nacional",BF1377,IF(T1377=0.12,U1377*0.5833337002,IF(T1377=0,AI1377*0.07,U1377))))),"")</f>
        <v/>
      </c>
      <c r="AM1377" s="47" t="str">
        <f aca="false">IFERROR(IF(AC1377="NÃO","",IF(OR(AG1377="-",AG1377="Pneus"),AK1377-AL1377,"")),"")</f>
        <v/>
      </c>
      <c r="AN1377" s="48" t="str">
        <f aca="false">IF(AND(Y1377="REVENDA",AC1377="SIM",AG1377="BIT"),((AB1377/1+1)*AI1377)*0.4117,"")</f>
        <v/>
      </c>
      <c r="AO1377" s="48" t="str">
        <f aca="false">IF(AN1377="","",AN1377*17%)</f>
        <v/>
      </c>
      <c r="AP1377" s="49" t="str">
        <f aca="false">IF(AN1377="","",IF(T1377=0.12,(U1377*0.4117)*0.4117,IF(T1377=0,(AI1377*0.07)*0.4117,U1377*0.4117)))</f>
        <v/>
      </c>
      <c r="AQ1377" s="47" t="str">
        <f aca="false">IF(AN1377="","",AO1377-AP1377)</f>
        <v/>
      </c>
      <c r="AR1377" s="50" t="str">
        <f aca="false">IFERROR(IF(AND(AC1377="SIM",Y1377="REVENDA",LEFT(AG1377,5)="ANEXO")*OR(AE1377="ANEXO I",AF1377="ANEXO II"),VLOOKUP(H1377,Dados!G:I,2,0),""),"INSERIR MVA")</f>
        <v/>
      </c>
      <c r="AS1377" s="48" t="str">
        <f aca="false">IF(LEFT(AG1377,5)="ANEXO",VLOOKUP(AG1377,Dados!$X$111:$Z$112,2,0)*(AI1377-Q1377),"")</f>
        <v/>
      </c>
      <c r="AT1377" s="48" t="str">
        <f aca="false">IFERROR(IF(AR1377="","",(AI1377*AR1377)+AI1377),"INSERIR MVA")</f>
        <v/>
      </c>
      <c r="AU1377" s="48" t="str">
        <f aca="false">IF(AT1377="","",IF(AY1377=0.04,U1377,AS1377*AY1377))</f>
        <v/>
      </c>
      <c r="AV1377" s="47" t="str">
        <f aca="false">IFERROR(IF(AU1377="","",(VLOOKUP(AG1377,Dados!$X$111:$Z$112,3,0)*AT1377*0.17)),"INSERIR MVA")</f>
        <v/>
      </c>
      <c r="AW1377" s="47" t="str">
        <f aca="false">IFERROR(IF(AR1377="","",AV1377-AU1377),"")</f>
        <v/>
      </c>
      <c r="AX1377" s="51" t="str">
        <f aca="false">IFERROR(IF(AC1377="NÃO","",IF(AM1377&lt;&gt;"",AM1377-W1377,IF(AQ1377&lt;&gt;"",AQ1377-W1377,IF(AW1377&lt;&gt;"",AW1377-W1377,"")))),"")</f>
        <v/>
      </c>
      <c r="AY1377" s="46" t="str">
        <f aca="false">IFERROR(IF(ISNA(VLOOKUP(R1377,Dados!$X$2:$Y$5,2,0)),VLOOKUP(D1377,Dados!$X$7:$Y$33,2,0),VLOOKUP(R1377,Dados!$X$2:$Y$5,2,0)),"")</f>
        <v/>
      </c>
      <c r="AZ1377" s="52" t="str">
        <f aca="false">IF(C1377="","",IF(AND(Y1377="CONSUMO",AC1377="NÃO")*OR(AG1377="-",AG1377="BIT"),IF(E1377&lt;&gt;"",(AI1377-(P1377+L1377-N1377+Q1377)*AY1377)/0.83),""))</f>
        <v/>
      </c>
      <c r="BA1377" s="51" t="str">
        <f aca="false">IF(AZ1377="","",AZ1377*0.17-((P1377+L1377-N1377+Q1377)*AY1377))</f>
        <v/>
      </c>
      <c r="BB1377" s="51" t="str">
        <f aca="false">IF(AND(Y1377="CONSUMO",AG1377="ANEXO I",AY1377&gt;4%),(AI1377-(P1377+L1377-N1377+Q1377)*0.0514)/0.83*(0.5177)*(0.17)-AI1377*0.0514,IF(AND(Y1377="CONSUMO",AG1377="ANEXO II",AY1377&gt;4%),(AI1377-(P1377+L1377-N1377+Q1377)*0.041)/0.83*(0.3295)*(0.17)-AI1377*0.041,IF(AND(Y1377="CONSUMO",AG1377="ANEXO I",AY1377=4%),(AI1377-(P1377+L1377-N1377+Q1377)*0.04)/0.83*(0.5177)*(0.17)-AI1377*0.04,IF(AND(Y1377="CONSUMO",AG1377="ANEXO II",AY1377=4%),(AI1377-(P1377+L1377-N1377+Q1377)*0.04)/0.83*(0.3295)*(0.17)-AI1377*0.04,""))))</f>
        <v/>
      </c>
      <c r="BC1377" s="51" t="str">
        <f aca="false">IF(C1377="","",IF(AND(Y1377="CONSUMO",AC1377="SIM")*OR(AG1377="-",AG1377="BIT"),IF(E1377&lt;&gt;"",(AI1377-(P1377+L1377-N1377+Q1377)*AY1377)/0.83),""))</f>
        <v/>
      </c>
      <c r="BD1377" s="51" t="str">
        <f aca="false">IF(BC1377="","",BC1377*0.17)</f>
        <v/>
      </c>
      <c r="BE1377" s="51" t="str">
        <f aca="false">IF(I1377=6908,0,IF(BC1377="","",BD1377-((P1377+L1377-N1377+Q1377)*AY1377)))</f>
        <v/>
      </c>
      <c r="BF1377" s="53" t="str">
        <f aca="false">IF(B1377="","",IF(OR(B1377="",E1377="Regime Normal"),0,(AI1377-Q1377)*VLOOKUP(R1377,Dados!$X$98:$Y$108,2,0)))</f>
        <v/>
      </c>
      <c r="BG1377" s="54" t="str">
        <f aca="false">IFERROR(VLOOKUP(I1377,Dados!$AC$27:$AD$43,2,0),IF(B1377="","",IF(D1377&lt;&gt;"MT",IF(AND(AC1377="SIM",Y1377="Revenda"),"2403",IF(AND(AC1377="SIM",Y1377="Consumo"),"2407",IF(AND(AC1377="NÃO",Y1377="Revenda"),"2102",IF(AND(AC1377="NÃO",Y1377="Consumo"),"2556",)))),REPLACE(I1377,1,1,1))))</f>
        <v/>
      </c>
    </row>
    <row r="1378" customFormat="false" ht="12.8" hidden="false" customHeight="true" outlineLevel="0" collapsed="false">
      <c r="Y1378" s="45"/>
      <c r="Z1378" s="46" t="str">
        <f aca="false">IF(B1378="","",(IFERROR(VLOOKUP(H1378,Dados!A$3:B$15000,2,0),"Não Encontrado")))</f>
        <v/>
      </c>
      <c r="AA1378" s="46" t="str">
        <f aca="false">IF(B1378="","",(IFERROR(VLOOKUP(G1378,Dados!C$3:E$15000,3,0),"Não Encontrado")))</f>
        <v/>
      </c>
      <c r="AB1378" s="46" t="str">
        <f aca="false">IFERROR(IF(Z1378&lt;&gt;"Não Encontrado",Z1378,IF(AA1378&lt;&gt;"Não Encontrado",AA1378,"")),"")</f>
        <v/>
      </c>
      <c r="AC1378" s="45" t="str">
        <f aca="false">IF(B1378="","",IF(AB1378="","NÃO","SIM"))</f>
        <v/>
      </c>
      <c r="AD1378" s="45" t="str">
        <f aca="false">IFERROR(VLOOKUP(G1378,Dados!$P$3:$R$500,3,0),"")</f>
        <v/>
      </c>
      <c r="AE1378" s="45" t="str">
        <f aca="false">IFERROR(VLOOKUP(G1378,Dados!$K$3:$L$500,2,0),"")</f>
        <v/>
      </c>
      <c r="AF1378" s="45" t="str">
        <f aca="false">IFERROR(VLOOKUP(G1378,Dados!$M$3:$N$500,2,0),"")</f>
        <v/>
      </c>
      <c r="AG1378" s="45" t="str">
        <f aca="false">IF(F1378="","",IF(AND(AD1378="",AE1378="",AF1378=""),"-",IF(AND(AD1378="BIT",AE1378="",AF1378=""),"BIT",IF(AND(AE1378="ANEXO I",AD1378="",AF1378=""),"ANEXO I",IF(AND(AF1378="ANEXO II",AD1378="",AE1378=""),"ANEXO II","Escolher")))))</f>
        <v/>
      </c>
      <c r="AH1378" s="45" t="str">
        <f aca="false">IF(AG1378&lt;&gt;"Pneus","",IFERROR(VLOOKUP(R1378,Dados!$X$2:$Z$5,3,0)*(AI1378-Q1378),VLOOKUP(D1378,Dados!$X$7:$Z$33,3,0)*(AI1378-Q1378)))</f>
        <v/>
      </c>
      <c r="AI1378" s="47" t="str">
        <f aca="false">IF(B1378="","",P1378+Q1378+O1378+M1378+L1378-N1378)</f>
        <v/>
      </c>
      <c r="AJ1378" s="48" t="str">
        <f aca="false">IFERROR(IF(AND(AC1378="SIM",AG1378="-",Y1378="REVENDA"),(AB1378/1+1)*AI1378,IF(AND(AC1378="SIM",AG1378="Pneus",Y1378="REVENDA"),(AB1378/1+1)*(AI1378-AH1378),"")),"")</f>
        <v/>
      </c>
      <c r="AK1378" s="48" t="str">
        <f aca="false">IF(AJ1378="","",AJ1378*17%)</f>
        <v/>
      </c>
      <c r="AL1378" s="48" t="str">
        <f aca="false">IFERROR(IF(AC1378="NÃO","",IF(AK1378="","",IF(E1378="Simples Nacional",BF1378,IF(T1378=0.12,U1378*0.5833337002,IF(T1378=0,AI1378*0.07,U1378))))),"")</f>
        <v/>
      </c>
      <c r="AM1378" s="47" t="str">
        <f aca="false">IFERROR(IF(AC1378="NÃO","",IF(OR(AG1378="-",AG1378="Pneus"),AK1378-AL1378,"")),"")</f>
        <v/>
      </c>
      <c r="AN1378" s="48" t="str">
        <f aca="false">IF(AND(Y1378="REVENDA",AC1378="SIM",AG1378="BIT"),((AB1378/1+1)*AI1378)*0.4117,"")</f>
        <v/>
      </c>
      <c r="AO1378" s="48" t="str">
        <f aca="false">IF(AN1378="","",AN1378*17%)</f>
        <v/>
      </c>
      <c r="AP1378" s="49" t="str">
        <f aca="false">IF(AN1378="","",IF(T1378=0.12,(U1378*0.4117)*0.4117,IF(T1378=0,(AI1378*0.07)*0.4117,U1378*0.4117)))</f>
        <v/>
      </c>
      <c r="AQ1378" s="47" t="str">
        <f aca="false">IF(AN1378="","",AO1378-AP1378)</f>
        <v/>
      </c>
      <c r="AR1378" s="50" t="str">
        <f aca="false">IFERROR(IF(AND(AC1378="SIM",Y1378="REVENDA",LEFT(AG1378,5)="ANEXO")*OR(AE1378="ANEXO I",AF1378="ANEXO II"),VLOOKUP(H1378,Dados!G:I,2,0),""),"INSERIR MVA")</f>
        <v/>
      </c>
      <c r="AS1378" s="48" t="str">
        <f aca="false">IF(LEFT(AG1378,5)="ANEXO",VLOOKUP(AG1378,Dados!$X$111:$Z$112,2,0)*(AI1378-Q1378),"")</f>
        <v/>
      </c>
      <c r="AT1378" s="48" t="str">
        <f aca="false">IFERROR(IF(AR1378="","",(AI1378*AR1378)+AI1378),"INSERIR MVA")</f>
        <v/>
      </c>
      <c r="AU1378" s="48" t="str">
        <f aca="false">IF(AT1378="","",IF(AY1378=0.04,U1378,AS1378*AY1378))</f>
        <v/>
      </c>
      <c r="AV1378" s="47" t="str">
        <f aca="false">IFERROR(IF(AU1378="","",(VLOOKUP(AG1378,Dados!$X$111:$Z$112,3,0)*AT1378*0.17)),"INSERIR MVA")</f>
        <v/>
      </c>
      <c r="AW1378" s="47" t="str">
        <f aca="false">IFERROR(IF(AR1378="","",AV1378-AU1378),"")</f>
        <v/>
      </c>
      <c r="AX1378" s="51" t="str">
        <f aca="false">IFERROR(IF(AC1378="NÃO","",IF(AM1378&lt;&gt;"",AM1378-W1378,IF(AQ1378&lt;&gt;"",AQ1378-W1378,IF(AW1378&lt;&gt;"",AW1378-W1378,"")))),"")</f>
        <v/>
      </c>
      <c r="AY1378" s="46" t="str">
        <f aca="false">IFERROR(IF(ISNA(VLOOKUP(R1378,Dados!$X$2:$Y$5,2,0)),VLOOKUP(D1378,Dados!$X$7:$Y$33,2,0),VLOOKUP(R1378,Dados!$X$2:$Y$5,2,0)),"")</f>
        <v/>
      </c>
      <c r="AZ1378" s="52" t="str">
        <f aca="false">IF(C1378="","",IF(AND(Y1378="CONSUMO",AC1378="NÃO")*OR(AG1378="-",AG1378="BIT"),IF(E1378&lt;&gt;"",(AI1378-(P1378+L1378-N1378+Q1378)*AY1378)/0.83),""))</f>
        <v/>
      </c>
      <c r="BA1378" s="51" t="str">
        <f aca="false">IF(AZ1378="","",AZ1378*0.17-((P1378+L1378-N1378+Q1378)*AY1378))</f>
        <v/>
      </c>
      <c r="BB1378" s="51" t="str">
        <f aca="false">IF(AND(Y1378="CONSUMO",AG1378="ANEXO I",AY1378&gt;4%),(AI1378-(P1378+L1378-N1378+Q1378)*0.0514)/0.83*(0.5177)*(0.17)-AI1378*0.0514,IF(AND(Y1378="CONSUMO",AG1378="ANEXO II",AY1378&gt;4%),(AI1378-(P1378+L1378-N1378+Q1378)*0.041)/0.83*(0.3295)*(0.17)-AI1378*0.041,IF(AND(Y1378="CONSUMO",AG1378="ANEXO I",AY1378=4%),(AI1378-(P1378+L1378-N1378+Q1378)*0.04)/0.83*(0.5177)*(0.17)-AI1378*0.04,IF(AND(Y1378="CONSUMO",AG1378="ANEXO II",AY1378=4%),(AI1378-(P1378+L1378-N1378+Q1378)*0.04)/0.83*(0.3295)*(0.17)-AI1378*0.04,""))))</f>
        <v/>
      </c>
      <c r="BC1378" s="51" t="str">
        <f aca="false">IF(C1378="","",IF(AND(Y1378="CONSUMO",AC1378="SIM")*OR(AG1378="-",AG1378="BIT"),IF(E1378&lt;&gt;"",(AI1378-(P1378+L1378-N1378+Q1378)*AY1378)/0.83),""))</f>
        <v/>
      </c>
      <c r="BD1378" s="51" t="str">
        <f aca="false">IF(BC1378="","",BC1378*0.17)</f>
        <v/>
      </c>
      <c r="BE1378" s="51" t="str">
        <f aca="false">IF(I1378=6908,0,IF(BC1378="","",BD1378-((P1378+L1378-N1378+Q1378)*AY1378)))</f>
        <v/>
      </c>
      <c r="BF1378" s="53" t="str">
        <f aca="false">IF(B1378="","",IF(OR(B1378="",E1378="Regime Normal"),0,(AI1378-Q1378)*VLOOKUP(R1378,Dados!$X$98:$Y$108,2,0)))</f>
        <v/>
      </c>
      <c r="BG1378" s="54" t="str">
        <f aca="false">IFERROR(VLOOKUP(I1378,Dados!$AC$27:$AD$43,2,0),IF(B1378="","",IF(D1378&lt;&gt;"MT",IF(AND(AC1378="SIM",Y1378="Revenda"),"2403",IF(AND(AC1378="SIM",Y1378="Consumo"),"2407",IF(AND(AC1378="NÃO",Y1378="Revenda"),"2102",IF(AND(AC1378="NÃO",Y1378="Consumo"),"2556",)))),REPLACE(I1378,1,1,1))))</f>
        <v/>
      </c>
    </row>
    <row r="1379" customFormat="false" ht="12.8" hidden="false" customHeight="true" outlineLevel="0" collapsed="false">
      <c r="Y1379" s="45"/>
      <c r="Z1379" s="46" t="str">
        <f aca="false">IF(B1379="","",(IFERROR(VLOOKUP(H1379,Dados!A$3:B$15000,2,0),"Não Encontrado")))</f>
        <v/>
      </c>
      <c r="AA1379" s="46" t="str">
        <f aca="false">IF(B1379="","",(IFERROR(VLOOKUP(G1379,Dados!C$3:E$15000,3,0),"Não Encontrado")))</f>
        <v/>
      </c>
      <c r="AB1379" s="46" t="str">
        <f aca="false">IFERROR(IF(Z1379&lt;&gt;"Não Encontrado",Z1379,IF(AA1379&lt;&gt;"Não Encontrado",AA1379,"")),"")</f>
        <v/>
      </c>
      <c r="AC1379" s="45" t="str">
        <f aca="false">IF(B1379="","",IF(AB1379="","NÃO","SIM"))</f>
        <v/>
      </c>
      <c r="AD1379" s="45" t="str">
        <f aca="false">IFERROR(VLOOKUP(G1379,Dados!$P$3:$R$500,3,0),"")</f>
        <v/>
      </c>
      <c r="AE1379" s="45" t="str">
        <f aca="false">IFERROR(VLOOKUP(G1379,Dados!$K$3:$L$500,2,0),"")</f>
        <v/>
      </c>
      <c r="AF1379" s="45" t="str">
        <f aca="false">IFERROR(VLOOKUP(G1379,Dados!$M$3:$N$500,2,0),"")</f>
        <v/>
      </c>
      <c r="AG1379" s="45" t="str">
        <f aca="false">IF(F1379="","",IF(AND(AD1379="",AE1379="",AF1379=""),"-",IF(AND(AD1379="BIT",AE1379="",AF1379=""),"BIT",IF(AND(AE1379="ANEXO I",AD1379="",AF1379=""),"ANEXO I",IF(AND(AF1379="ANEXO II",AD1379="",AE1379=""),"ANEXO II","Escolher")))))</f>
        <v/>
      </c>
      <c r="AH1379" s="45" t="str">
        <f aca="false">IF(AG1379&lt;&gt;"Pneus","",IFERROR(VLOOKUP(R1379,Dados!$X$2:$Z$5,3,0)*(AI1379-Q1379),VLOOKUP(D1379,Dados!$X$7:$Z$33,3,0)*(AI1379-Q1379)))</f>
        <v/>
      </c>
      <c r="AI1379" s="47" t="str">
        <f aca="false">IF(B1379="","",P1379+Q1379+O1379+M1379+L1379-N1379)</f>
        <v/>
      </c>
      <c r="AJ1379" s="48" t="str">
        <f aca="false">IFERROR(IF(AND(AC1379="SIM",AG1379="-",Y1379="REVENDA"),(AB1379/1+1)*AI1379,IF(AND(AC1379="SIM",AG1379="Pneus",Y1379="REVENDA"),(AB1379/1+1)*(AI1379-AH1379),"")),"")</f>
        <v/>
      </c>
      <c r="AK1379" s="48" t="str">
        <f aca="false">IF(AJ1379="","",AJ1379*17%)</f>
        <v/>
      </c>
      <c r="AL1379" s="48" t="str">
        <f aca="false">IFERROR(IF(AC1379="NÃO","",IF(AK1379="","",IF(E1379="Simples Nacional",BF1379,IF(T1379=0.12,U1379*0.5833337002,IF(T1379=0,AI1379*0.07,U1379))))),"")</f>
        <v/>
      </c>
      <c r="AM1379" s="47" t="str">
        <f aca="false">IFERROR(IF(AC1379="NÃO","",IF(OR(AG1379="-",AG1379="Pneus"),AK1379-AL1379,"")),"")</f>
        <v/>
      </c>
      <c r="AN1379" s="48" t="str">
        <f aca="false">IF(AND(Y1379="REVENDA",AC1379="SIM",AG1379="BIT"),((AB1379/1+1)*AI1379)*0.4117,"")</f>
        <v/>
      </c>
      <c r="AO1379" s="48" t="str">
        <f aca="false">IF(AN1379="","",AN1379*17%)</f>
        <v/>
      </c>
      <c r="AP1379" s="49" t="str">
        <f aca="false">IF(AN1379="","",IF(T1379=0.12,(U1379*0.4117)*0.4117,IF(T1379=0,(AI1379*0.07)*0.4117,U1379*0.4117)))</f>
        <v/>
      </c>
      <c r="AQ1379" s="47" t="str">
        <f aca="false">IF(AN1379="","",AO1379-AP1379)</f>
        <v/>
      </c>
      <c r="AR1379" s="50" t="str">
        <f aca="false">IFERROR(IF(AND(AC1379="SIM",Y1379="REVENDA",LEFT(AG1379,5)="ANEXO")*OR(AE1379="ANEXO I",AF1379="ANEXO II"),VLOOKUP(H1379,Dados!G:I,2,0),""),"INSERIR MVA")</f>
        <v/>
      </c>
      <c r="AS1379" s="48" t="str">
        <f aca="false">IF(LEFT(AG1379,5)="ANEXO",VLOOKUP(AG1379,Dados!$X$111:$Z$112,2,0)*(AI1379-Q1379),"")</f>
        <v/>
      </c>
      <c r="AT1379" s="48" t="str">
        <f aca="false">IFERROR(IF(AR1379="","",(AI1379*AR1379)+AI1379),"INSERIR MVA")</f>
        <v/>
      </c>
      <c r="AU1379" s="48" t="str">
        <f aca="false">IF(AT1379="","",IF(AY1379=0.04,U1379,AS1379*AY1379))</f>
        <v/>
      </c>
      <c r="AV1379" s="47" t="str">
        <f aca="false">IFERROR(IF(AU1379="","",(VLOOKUP(AG1379,Dados!$X$111:$Z$112,3,0)*AT1379*0.17)),"INSERIR MVA")</f>
        <v/>
      </c>
      <c r="AW1379" s="47" t="str">
        <f aca="false">IFERROR(IF(AR1379="","",AV1379-AU1379),"")</f>
        <v/>
      </c>
      <c r="AX1379" s="51" t="str">
        <f aca="false">IFERROR(IF(AC1379="NÃO","",IF(AM1379&lt;&gt;"",AM1379-W1379,IF(AQ1379&lt;&gt;"",AQ1379-W1379,IF(AW1379&lt;&gt;"",AW1379-W1379,"")))),"")</f>
        <v/>
      </c>
      <c r="AY1379" s="46" t="str">
        <f aca="false">IFERROR(IF(ISNA(VLOOKUP(R1379,Dados!$X$2:$Y$5,2,0)),VLOOKUP(D1379,Dados!$X$7:$Y$33,2,0),VLOOKUP(R1379,Dados!$X$2:$Y$5,2,0)),"")</f>
        <v/>
      </c>
      <c r="AZ1379" s="52" t="str">
        <f aca="false">IF(C1379="","",IF(AND(Y1379="CONSUMO",AC1379="NÃO")*OR(AG1379="-",AG1379="BIT"),IF(E1379&lt;&gt;"",(AI1379-(P1379+L1379-N1379+Q1379)*AY1379)/0.83),""))</f>
        <v/>
      </c>
      <c r="BA1379" s="51" t="str">
        <f aca="false">IF(AZ1379="","",AZ1379*0.17-((P1379+L1379-N1379+Q1379)*AY1379))</f>
        <v/>
      </c>
      <c r="BB1379" s="51" t="str">
        <f aca="false">IF(AND(Y1379="CONSUMO",AG1379="ANEXO I",AY1379&gt;4%),(AI1379-(P1379+L1379-N1379+Q1379)*0.0514)/0.83*(0.5177)*(0.17)-AI1379*0.0514,IF(AND(Y1379="CONSUMO",AG1379="ANEXO II",AY1379&gt;4%),(AI1379-(P1379+L1379-N1379+Q1379)*0.041)/0.83*(0.3295)*(0.17)-AI1379*0.041,IF(AND(Y1379="CONSUMO",AG1379="ANEXO I",AY1379=4%),(AI1379-(P1379+L1379-N1379+Q1379)*0.04)/0.83*(0.5177)*(0.17)-AI1379*0.04,IF(AND(Y1379="CONSUMO",AG1379="ANEXO II",AY1379=4%),(AI1379-(P1379+L1379-N1379+Q1379)*0.04)/0.83*(0.3295)*(0.17)-AI1379*0.04,""))))</f>
        <v/>
      </c>
      <c r="BC1379" s="51" t="str">
        <f aca="false">IF(C1379="","",IF(AND(Y1379="CONSUMO",AC1379="SIM")*OR(AG1379="-",AG1379="BIT"),IF(E1379&lt;&gt;"",(AI1379-(P1379+L1379-N1379+Q1379)*AY1379)/0.83),""))</f>
        <v/>
      </c>
      <c r="BD1379" s="51" t="str">
        <f aca="false">IF(BC1379="","",BC1379*0.17)</f>
        <v/>
      </c>
      <c r="BE1379" s="51" t="str">
        <f aca="false">IF(I1379=6908,0,IF(BC1379="","",BD1379-((P1379+L1379-N1379+Q1379)*AY1379)))</f>
        <v/>
      </c>
      <c r="BF1379" s="53" t="str">
        <f aca="false">IF(B1379="","",IF(OR(B1379="",E1379="Regime Normal"),0,(AI1379-Q1379)*VLOOKUP(R1379,Dados!$X$98:$Y$108,2,0)))</f>
        <v/>
      </c>
      <c r="BG1379" s="54" t="str">
        <f aca="false">IFERROR(VLOOKUP(I1379,Dados!$AC$27:$AD$43,2,0),IF(B1379="","",IF(D1379&lt;&gt;"MT",IF(AND(AC1379="SIM",Y1379="Revenda"),"2403",IF(AND(AC1379="SIM",Y1379="Consumo"),"2407",IF(AND(AC1379="NÃO",Y1379="Revenda"),"2102",IF(AND(AC1379="NÃO",Y1379="Consumo"),"2556",)))),REPLACE(I1379,1,1,1))))</f>
        <v/>
      </c>
    </row>
    <row r="1380" customFormat="false" ht="12.8" hidden="false" customHeight="true" outlineLevel="0" collapsed="false">
      <c r="Y1380" s="45"/>
      <c r="Z1380" s="46" t="str">
        <f aca="false">IF(B1380="","",(IFERROR(VLOOKUP(H1380,Dados!A$3:B$15000,2,0),"Não Encontrado")))</f>
        <v/>
      </c>
      <c r="AA1380" s="46" t="str">
        <f aca="false">IF(B1380="","",(IFERROR(VLOOKUP(G1380,Dados!C$3:E$15000,3,0),"Não Encontrado")))</f>
        <v/>
      </c>
      <c r="AB1380" s="46" t="str">
        <f aca="false">IFERROR(IF(Z1380&lt;&gt;"Não Encontrado",Z1380,IF(AA1380&lt;&gt;"Não Encontrado",AA1380,"")),"")</f>
        <v/>
      </c>
      <c r="AC1380" s="45" t="str">
        <f aca="false">IF(B1380="","",IF(AB1380="","NÃO","SIM"))</f>
        <v/>
      </c>
      <c r="AD1380" s="45" t="str">
        <f aca="false">IFERROR(VLOOKUP(G1380,Dados!$P$3:$R$500,3,0),"")</f>
        <v/>
      </c>
      <c r="AE1380" s="45" t="str">
        <f aca="false">IFERROR(VLOOKUP(G1380,Dados!$K$3:$L$500,2,0),"")</f>
        <v/>
      </c>
      <c r="AF1380" s="45" t="str">
        <f aca="false">IFERROR(VLOOKUP(G1380,Dados!$M$3:$N$500,2,0),"")</f>
        <v/>
      </c>
      <c r="AG1380" s="45" t="str">
        <f aca="false">IF(F1380="","",IF(AND(AD1380="",AE1380="",AF1380=""),"-",IF(AND(AD1380="BIT",AE1380="",AF1380=""),"BIT",IF(AND(AE1380="ANEXO I",AD1380="",AF1380=""),"ANEXO I",IF(AND(AF1380="ANEXO II",AD1380="",AE1380=""),"ANEXO II","Escolher")))))</f>
        <v/>
      </c>
      <c r="AH1380" s="45" t="str">
        <f aca="false">IF(AG1380&lt;&gt;"Pneus","",IFERROR(VLOOKUP(R1380,Dados!$X$2:$Z$5,3,0)*(AI1380-Q1380),VLOOKUP(D1380,Dados!$X$7:$Z$33,3,0)*(AI1380-Q1380)))</f>
        <v/>
      </c>
      <c r="AI1380" s="47" t="str">
        <f aca="false">IF(B1380="","",P1380+Q1380+O1380+M1380+L1380-N1380)</f>
        <v/>
      </c>
      <c r="AJ1380" s="48" t="str">
        <f aca="false">IFERROR(IF(AND(AC1380="SIM",AG1380="-",Y1380="REVENDA"),(AB1380/1+1)*AI1380,IF(AND(AC1380="SIM",AG1380="Pneus",Y1380="REVENDA"),(AB1380/1+1)*(AI1380-AH1380),"")),"")</f>
        <v/>
      </c>
      <c r="AK1380" s="48" t="str">
        <f aca="false">IF(AJ1380="","",AJ1380*17%)</f>
        <v/>
      </c>
      <c r="AL1380" s="48" t="str">
        <f aca="false">IFERROR(IF(AC1380="NÃO","",IF(AK1380="","",IF(E1380="Simples Nacional",BF1380,IF(T1380=0.12,U1380*0.5833337002,IF(T1380=0,AI1380*0.07,U1380))))),"")</f>
        <v/>
      </c>
      <c r="AM1380" s="47" t="str">
        <f aca="false">IFERROR(IF(AC1380="NÃO","",IF(OR(AG1380="-",AG1380="Pneus"),AK1380-AL1380,"")),"")</f>
        <v/>
      </c>
      <c r="AN1380" s="48" t="str">
        <f aca="false">IF(AND(Y1380="REVENDA",AC1380="SIM",AG1380="BIT"),((AB1380/1+1)*AI1380)*0.4117,"")</f>
        <v/>
      </c>
      <c r="AO1380" s="48" t="str">
        <f aca="false">IF(AN1380="","",AN1380*17%)</f>
        <v/>
      </c>
      <c r="AP1380" s="49" t="str">
        <f aca="false">IF(AN1380="","",IF(T1380=0.12,(U1380*0.4117)*0.4117,IF(T1380=0,(AI1380*0.07)*0.4117,U1380*0.4117)))</f>
        <v/>
      </c>
      <c r="AQ1380" s="47" t="str">
        <f aca="false">IF(AN1380="","",AO1380-AP1380)</f>
        <v/>
      </c>
      <c r="AR1380" s="50" t="str">
        <f aca="false">IFERROR(IF(AND(AC1380="SIM",Y1380="REVENDA",LEFT(AG1380,5)="ANEXO")*OR(AE1380="ANEXO I",AF1380="ANEXO II"),VLOOKUP(H1380,Dados!G:I,2,0),""),"INSERIR MVA")</f>
        <v/>
      </c>
      <c r="AS1380" s="48" t="str">
        <f aca="false">IF(LEFT(AG1380,5)="ANEXO",VLOOKUP(AG1380,Dados!$X$111:$Z$112,2,0)*(AI1380-Q1380),"")</f>
        <v/>
      </c>
      <c r="AT1380" s="48" t="str">
        <f aca="false">IFERROR(IF(AR1380="","",(AI1380*AR1380)+AI1380),"INSERIR MVA")</f>
        <v/>
      </c>
      <c r="AU1380" s="48" t="str">
        <f aca="false">IF(AT1380="","",IF(AY1380=0.04,U1380,AS1380*AY1380))</f>
        <v/>
      </c>
      <c r="AV1380" s="47" t="str">
        <f aca="false">IFERROR(IF(AU1380="","",(VLOOKUP(AG1380,Dados!$X$111:$Z$112,3,0)*AT1380*0.17)),"INSERIR MVA")</f>
        <v/>
      </c>
      <c r="AW1380" s="47" t="str">
        <f aca="false">IFERROR(IF(AR1380="","",AV1380-AU1380),"")</f>
        <v/>
      </c>
      <c r="AX1380" s="51" t="str">
        <f aca="false">IFERROR(IF(AC1380="NÃO","",IF(AM1380&lt;&gt;"",AM1380-W1380,IF(AQ1380&lt;&gt;"",AQ1380-W1380,IF(AW1380&lt;&gt;"",AW1380-W1380,"")))),"")</f>
        <v/>
      </c>
      <c r="AY1380" s="46" t="str">
        <f aca="false">IFERROR(IF(ISNA(VLOOKUP(R1380,Dados!$X$2:$Y$5,2,0)),VLOOKUP(D1380,Dados!$X$7:$Y$33,2,0),VLOOKUP(R1380,Dados!$X$2:$Y$5,2,0)),"")</f>
        <v/>
      </c>
      <c r="AZ1380" s="52" t="str">
        <f aca="false">IF(C1380="","",IF(AND(Y1380="CONSUMO",AC1380="NÃO")*OR(AG1380="-",AG1380="BIT"),IF(E1380&lt;&gt;"",(AI1380-(P1380+L1380-N1380+Q1380)*AY1380)/0.83),""))</f>
        <v/>
      </c>
      <c r="BA1380" s="51" t="str">
        <f aca="false">IF(AZ1380="","",AZ1380*0.17-((P1380+L1380-N1380+Q1380)*AY1380))</f>
        <v/>
      </c>
      <c r="BB1380" s="51" t="str">
        <f aca="false">IF(AND(Y1380="CONSUMO",AG1380="ANEXO I",AY1380&gt;4%),(AI1380-(P1380+L1380-N1380+Q1380)*0.0514)/0.83*(0.5177)*(0.17)-AI1380*0.0514,IF(AND(Y1380="CONSUMO",AG1380="ANEXO II",AY1380&gt;4%),(AI1380-(P1380+L1380-N1380+Q1380)*0.041)/0.83*(0.3295)*(0.17)-AI1380*0.041,IF(AND(Y1380="CONSUMO",AG1380="ANEXO I",AY1380=4%),(AI1380-(P1380+L1380-N1380+Q1380)*0.04)/0.83*(0.5177)*(0.17)-AI1380*0.04,IF(AND(Y1380="CONSUMO",AG1380="ANEXO II",AY1380=4%),(AI1380-(P1380+L1380-N1380+Q1380)*0.04)/0.83*(0.3295)*(0.17)-AI1380*0.04,""))))</f>
        <v/>
      </c>
      <c r="BC1380" s="51" t="str">
        <f aca="false">IF(C1380="","",IF(AND(Y1380="CONSUMO",AC1380="SIM")*OR(AG1380="-",AG1380="BIT"),IF(E1380&lt;&gt;"",(AI1380-(P1380+L1380-N1380+Q1380)*AY1380)/0.83),""))</f>
        <v/>
      </c>
      <c r="BD1380" s="51" t="str">
        <f aca="false">IF(BC1380="","",BC1380*0.17)</f>
        <v/>
      </c>
      <c r="BE1380" s="51" t="str">
        <f aca="false">IF(I1380=6908,0,IF(BC1380="","",BD1380-((P1380+L1380-N1380+Q1380)*AY1380)))</f>
        <v/>
      </c>
      <c r="BF1380" s="53" t="str">
        <f aca="false">IF(B1380="","",IF(OR(B1380="",E1380="Regime Normal"),0,(AI1380-Q1380)*VLOOKUP(R1380,Dados!$X$98:$Y$108,2,0)))</f>
        <v/>
      </c>
      <c r="BG1380" s="54" t="str">
        <f aca="false">IFERROR(VLOOKUP(I1380,Dados!$AC$27:$AD$43,2,0),IF(B1380="","",IF(D1380&lt;&gt;"MT",IF(AND(AC1380="SIM",Y1380="Revenda"),"2403",IF(AND(AC1380="SIM",Y1380="Consumo"),"2407",IF(AND(AC1380="NÃO",Y1380="Revenda"),"2102",IF(AND(AC1380="NÃO",Y1380="Consumo"),"2556",)))),REPLACE(I1380,1,1,1))))</f>
        <v/>
      </c>
    </row>
    <row r="1381" customFormat="false" ht="12.8" hidden="false" customHeight="true" outlineLevel="0" collapsed="false">
      <c r="Y1381" s="45"/>
      <c r="Z1381" s="46" t="str">
        <f aca="false">IF(B1381="","",(IFERROR(VLOOKUP(H1381,Dados!A$3:B$15000,2,0),"Não Encontrado")))</f>
        <v/>
      </c>
      <c r="AA1381" s="46" t="str">
        <f aca="false">IF(B1381="","",(IFERROR(VLOOKUP(G1381,Dados!C$3:E$15000,3,0),"Não Encontrado")))</f>
        <v/>
      </c>
      <c r="AB1381" s="46" t="str">
        <f aca="false">IFERROR(IF(Z1381&lt;&gt;"Não Encontrado",Z1381,IF(AA1381&lt;&gt;"Não Encontrado",AA1381,"")),"")</f>
        <v/>
      </c>
      <c r="AC1381" s="45" t="str">
        <f aca="false">IF(B1381="","",IF(AB1381="","NÃO","SIM"))</f>
        <v/>
      </c>
      <c r="AD1381" s="45" t="str">
        <f aca="false">IFERROR(VLOOKUP(G1381,Dados!$P$3:$R$500,3,0),"")</f>
        <v/>
      </c>
      <c r="AE1381" s="45" t="str">
        <f aca="false">IFERROR(VLOOKUP(G1381,Dados!$K$3:$L$500,2,0),"")</f>
        <v/>
      </c>
      <c r="AF1381" s="45" t="str">
        <f aca="false">IFERROR(VLOOKUP(G1381,Dados!$M$3:$N$500,2,0),"")</f>
        <v/>
      </c>
      <c r="AG1381" s="45" t="str">
        <f aca="false">IF(F1381="","",IF(AND(AD1381="",AE1381="",AF1381=""),"-",IF(AND(AD1381="BIT",AE1381="",AF1381=""),"BIT",IF(AND(AE1381="ANEXO I",AD1381="",AF1381=""),"ANEXO I",IF(AND(AF1381="ANEXO II",AD1381="",AE1381=""),"ANEXO II","Escolher")))))</f>
        <v/>
      </c>
      <c r="AH1381" s="45" t="str">
        <f aca="false">IF(AG1381&lt;&gt;"Pneus","",IFERROR(VLOOKUP(R1381,Dados!$X$2:$Z$5,3,0)*(AI1381-Q1381),VLOOKUP(D1381,Dados!$X$7:$Z$33,3,0)*(AI1381-Q1381)))</f>
        <v/>
      </c>
      <c r="AI1381" s="47" t="str">
        <f aca="false">IF(B1381="","",P1381+Q1381+O1381+M1381+L1381-N1381)</f>
        <v/>
      </c>
      <c r="AJ1381" s="48" t="str">
        <f aca="false">IFERROR(IF(AND(AC1381="SIM",AG1381="-",Y1381="REVENDA"),(AB1381/1+1)*AI1381,IF(AND(AC1381="SIM",AG1381="Pneus",Y1381="REVENDA"),(AB1381/1+1)*(AI1381-AH1381),"")),"")</f>
        <v/>
      </c>
      <c r="AK1381" s="48" t="str">
        <f aca="false">IF(AJ1381="","",AJ1381*17%)</f>
        <v/>
      </c>
      <c r="AL1381" s="48" t="str">
        <f aca="false">IFERROR(IF(AC1381="NÃO","",IF(AK1381="","",IF(E1381="Simples Nacional",BF1381,IF(T1381=0.12,U1381*0.5833337002,IF(T1381=0,AI1381*0.07,U1381))))),"")</f>
        <v/>
      </c>
      <c r="AM1381" s="47" t="str">
        <f aca="false">IFERROR(IF(AC1381="NÃO","",IF(OR(AG1381="-",AG1381="Pneus"),AK1381-AL1381,"")),"")</f>
        <v/>
      </c>
      <c r="AN1381" s="48" t="str">
        <f aca="false">IF(AND(Y1381="REVENDA",AC1381="SIM",AG1381="BIT"),((AB1381/1+1)*AI1381)*0.4117,"")</f>
        <v/>
      </c>
      <c r="AO1381" s="48" t="str">
        <f aca="false">IF(AN1381="","",AN1381*17%)</f>
        <v/>
      </c>
      <c r="AP1381" s="49" t="str">
        <f aca="false">IF(AN1381="","",IF(T1381=0.12,(U1381*0.4117)*0.4117,IF(T1381=0,(AI1381*0.07)*0.4117,U1381*0.4117)))</f>
        <v/>
      </c>
      <c r="AQ1381" s="47" t="str">
        <f aca="false">IF(AN1381="","",AO1381-AP1381)</f>
        <v/>
      </c>
      <c r="AR1381" s="50" t="str">
        <f aca="false">IFERROR(IF(AND(AC1381="SIM",Y1381="REVENDA",LEFT(AG1381,5)="ANEXO")*OR(AE1381="ANEXO I",AF1381="ANEXO II"),VLOOKUP(H1381,Dados!G:I,2,0),""),"INSERIR MVA")</f>
        <v/>
      </c>
      <c r="AS1381" s="48" t="str">
        <f aca="false">IF(LEFT(AG1381,5)="ANEXO",VLOOKUP(AG1381,Dados!$X$111:$Z$112,2,0)*(AI1381-Q1381),"")</f>
        <v/>
      </c>
      <c r="AT1381" s="48" t="str">
        <f aca="false">IFERROR(IF(AR1381="","",(AI1381*AR1381)+AI1381),"INSERIR MVA")</f>
        <v/>
      </c>
      <c r="AU1381" s="48" t="str">
        <f aca="false">IF(AT1381="","",IF(AY1381=0.04,U1381,AS1381*AY1381))</f>
        <v/>
      </c>
      <c r="AV1381" s="47" t="str">
        <f aca="false">IFERROR(IF(AU1381="","",(VLOOKUP(AG1381,Dados!$X$111:$Z$112,3,0)*AT1381*0.17)),"INSERIR MVA")</f>
        <v/>
      </c>
      <c r="AW1381" s="47" t="str">
        <f aca="false">IFERROR(IF(AR1381="","",AV1381-AU1381),"")</f>
        <v/>
      </c>
      <c r="AX1381" s="51" t="str">
        <f aca="false">IFERROR(IF(AC1381="NÃO","",IF(AM1381&lt;&gt;"",AM1381-W1381,IF(AQ1381&lt;&gt;"",AQ1381-W1381,IF(AW1381&lt;&gt;"",AW1381-W1381,"")))),"")</f>
        <v/>
      </c>
      <c r="AY1381" s="46" t="str">
        <f aca="false">IFERROR(IF(ISNA(VLOOKUP(R1381,Dados!$X$2:$Y$5,2,0)),VLOOKUP(D1381,Dados!$X$7:$Y$33,2,0),VLOOKUP(R1381,Dados!$X$2:$Y$5,2,0)),"")</f>
        <v/>
      </c>
      <c r="AZ1381" s="52" t="str">
        <f aca="false">IF(C1381="","",IF(AND(Y1381="CONSUMO",AC1381="NÃO")*OR(AG1381="-",AG1381="BIT"),IF(E1381&lt;&gt;"",(AI1381-(P1381+L1381-N1381+Q1381)*AY1381)/0.83),""))</f>
        <v/>
      </c>
      <c r="BA1381" s="51" t="str">
        <f aca="false">IF(AZ1381="","",AZ1381*0.17-((P1381+L1381-N1381+Q1381)*AY1381))</f>
        <v/>
      </c>
      <c r="BB1381" s="51" t="str">
        <f aca="false">IF(AND(Y1381="CONSUMO",AG1381="ANEXO I",AY1381&gt;4%),(AI1381-(P1381+L1381-N1381+Q1381)*0.0514)/0.83*(0.5177)*(0.17)-AI1381*0.0514,IF(AND(Y1381="CONSUMO",AG1381="ANEXO II",AY1381&gt;4%),(AI1381-(P1381+L1381-N1381+Q1381)*0.041)/0.83*(0.3295)*(0.17)-AI1381*0.041,IF(AND(Y1381="CONSUMO",AG1381="ANEXO I",AY1381=4%),(AI1381-(P1381+L1381-N1381+Q1381)*0.04)/0.83*(0.5177)*(0.17)-AI1381*0.04,IF(AND(Y1381="CONSUMO",AG1381="ANEXO II",AY1381=4%),(AI1381-(P1381+L1381-N1381+Q1381)*0.04)/0.83*(0.3295)*(0.17)-AI1381*0.04,""))))</f>
        <v/>
      </c>
      <c r="BC1381" s="51" t="str">
        <f aca="false">IF(C1381="","",IF(AND(Y1381="CONSUMO",AC1381="SIM")*OR(AG1381="-",AG1381="BIT"),IF(E1381&lt;&gt;"",(AI1381-(P1381+L1381-N1381+Q1381)*AY1381)/0.83),""))</f>
        <v/>
      </c>
      <c r="BD1381" s="51" t="str">
        <f aca="false">IF(BC1381="","",BC1381*0.17)</f>
        <v/>
      </c>
      <c r="BE1381" s="51" t="str">
        <f aca="false">IF(I1381=6908,0,IF(BC1381="","",BD1381-((P1381+L1381-N1381+Q1381)*AY1381)))</f>
        <v/>
      </c>
      <c r="BF1381" s="53" t="str">
        <f aca="false">IF(B1381="","",IF(OR(B1381="",E1381="Regime Normal"),0,(AI1381-Q1381)*VLOOKUP(R1381,Dados!$X$98:$Y$108,2,0)))</f>
        <v/>
      </c>
      <c r="BG1381" s="54" t="str">
        <f aca="false">IFERROR(VLOOKUP(I1381,Dados!$AC$27:$AD$43,2,0),IF(B1381="","",IF(D1381&lt;&gt;"MT",IF(AND(AC1381="SIM",Y1381="Revenda"),"2403",IF(AND(AC1381="SIM",Y1381="Consumo"),"2407",IF(AND(AC1381="NÃO",Y1381="Revenda"),"2102",IF(AND(AC1381="NÃO",Y1381="Consumo"),"2556",)))),REPLACE(I1381,1,1,1))))</f>
        <v/>
      </c>
    </row>
    <row r="1382" customFormat="false" ht="12.8" hidden="false" customHeight="true" outlineLevel="0" collapsed="false">
      <c r="Y1382" s="45"/>
      <c r="Z1382" s="46" t="str">
        <f aca="false">IF(B1382="","",(IFERROR(VLOOKUP(H1382,Dados!A$3:B$15000,2,0),"Não Encontrado")))</f>
        <v/>
      </c>
      <c r="AA1382" s="46" t="str">
        <f aca="false">IF(B1382="","",(IFERROR(VLOOKUP(G1382,Dados!C$3:E$15000,3,0),"Não Encontrado")))</f>
        <v/>
      </c>
      <c r="AB1382" s="46" t="str">
        <f aca="false">IFERROR(IF(Z1382&lt;&gt;"Não Encontrado",Z1382,IF(AA1382&lt;&gt;"Não Encontrado",AA1382,"")),"")</f>
        <v/>
      </c>
      <c r="AC1382" s="45" t="str">
        <f aca="false">IF(B1382="","",IF(AB1382="","NÃO","SIM"))</f>
        <v/>
      </c>
      <c r="AD1382" s="45" t="str">
        <f aca="false">IFERROR(VLOOKUP(G1382,Dados!$P$3:$R$500,3,0),"")</f>
        <v/>
      </c>
      <c r="AE1382" s="45" t="str">
        <f aca="false">IFERROR(VLOOKUP(G1382,Dados!$K$3:$L$500,2,0),"")</f>
        <v/>
      </c>
      <c r="AF1382" s="45" t="str">
        <f aca="false">IFERROR(VLOOKUP(G1382,Dados!$M$3:$N$500,2,0),"")</f>
        <v/>
      </c>
      <c r="AG1382" s="45" t="str">
        <f aca="false">IF(F1382="","",IF(AND(AD1382="",AE1382="",AF1382=""),"-",IF(AND(AD1382="BIT",AE1382="",AF1382=""),"BIT",IF(AND(AE1382="ANEXO I",AD1382="",AF1382=""),"ANEXO I",IF(AND(AF1382="ANEXO II",AD1382="",AE1382=""),"ANEXO II","Escolher")))))</f>
        <v/>
      </c>
      <c r="AH1382" s="45" t="str">
        <f aca="false">IF(AG1382&lt;&gt;"Pneus","",IFERROR(VLOOKUP(R1382,Dados!$X$2:$Z$5,3,0)*(AI1382-Q1382),VLOOKUP(D1382,Dados!$X$7:$Z$33,3,0)*(AI1382-Q1382)))</f>
        <v/>
      </c>
      <c r="AI1382" s="47" t="str">
        <f aca="false">IF(B1382="","",P1382+Q1382+O1382+M1382+L1382-N1382)</f>
        <v/>
      </c>
      <c r="AJ1382" s="48" t="str">
        <f aca="false">IFERROR(IF(AND(AC1382="SIM",AG1382="-",Y1382="REVENDA"),(AB1382/1+1)*AI1382,IF(AND(AC1382="SIM",AG1382="Pneus",Y1382="REVENDA"),(AB1382/1+1)*(AI1382-AH1382),"")),"")</f>
        <v/>
      </c>
      <c r="AK1382" s="48" t="str">
        <f aca="false">IF(AJ1382="","",AJ1382*17%)</f>
        <v/>
      </c>
      <c r="AL1382" s="48" t="str">
        <f aca="false">IFERROR(IF(AC1382="NÃO","",IF(AK1382="","",IF(E1382="Simples Nacional",BF1382,IF(T1382=0.12,U1382*0.5833337002,IF(T1382=0,AI1382*0.07,U1382))))),"")</f>
        <v/>
      </c>
      <c r="AM1382" s="47" t="str">
        <f aca="false">IFERROR(IF(AC1382="NÃO","",IF(OR(AG1382="-",AG1382="Pneus"),AK1382-AL1382,"")),"")</f>
        <v/>
      </c>
      <c r="AN1382" s="48" t="str">
        <f aca="false">IF(AND(Y1382="REVENDA",AC1382="SIM",AG1382="BIT"),((AB1382/1+1)*AI1382)*0.4117,"")</f>
        <v/>
      </c>
      <c r="AO1382" s="48" t="str">
        <f aca="false">IF(AN1382="","",AN1382*17%)</f>
        <v/>
      </c>
      <c r="AP1382" s="49" t="str">
        <f aca="false">IF(AN1382="","",IF(T1382=0.12,(U1382*0.4117)*0.4117,IF(T1382=0,(AI1382*0.07)*0.4117,U1382*0.4117)))</f>
        <v/>
      </c>
      <c r="AQ1382" s="47" t="str">
        <f aca="false">IF(AN1382="","",AO1382-AP1382)</f>
        <v/>
      </c>
      <c r="AR1382" s="50" t="str">
        <f aca="false">IFERROR(IF(AND(AC1382="SIM",Y1382="REVENDA",LEFT(AG1382,5)="ANEXO")*OR(AE1382="ANEXO I",AF1382="ANEXO II"),VLOOKUP(H1382,Dados!G:I,2,0),""),"INSERIR MVA")</f>
        <v/>
      </c>
      <c r="AS1382" s="48" t="str">
        <f aca="false">IF(LEFT(AG1382,5)="ANEXO",VLOOKUP(AG1382,Dados!$X$111:$Z$112,2,0)*(AI1382-Q1382),"")</f>
        <v/>
      </c>
      <c r="AT1382" s="48" t="str">
        <f aca="false">IFERROR(IF(AR1382="","",(AI1382*AR1382)+AI1382),"INSERIR MVA")</f>
        <v/>
      </c>
      <c r="AU1382" s="48" t="str">
        <f aca="false">IF(AT1382="","",IF(AY1382=0.04,U1382,AS1382*AY1382))</f>
        <v/>
      </c>
      <c r="AV1382" s="47" t="str">
        <f aca="false">IFERROR(IF(AU1382="","",(VLOOKUP(AG1382,Dados!$X$111:$Z$112,3,0)*AT1382*0.17)),"INSERIR MVA")</f>
        <v/>
      </c>
      <c r="AW1382" s="47" t="str">
        <f aca="false">IFERROR(IF(AR1382="","",AV1382-AU1382),"")</f>
        <v/>
      </c>
      <c r="AX1382" s="51" t="str">
        <f aca="false">IFERROR(IF(AC1382="NÃO","",IF(AM1382&lt;&gt;"",AM1382-W1382,IF(AQ1382&lt;&gt;"",AQ1382-W1382,IF(AW1382&lt;&gt;"",AW1382-W1382,"")))),"")</f>
        <v/>
      </c>
      <c r="AY1382" s="46" t="str">
        <f aca="false">IFERROR(IF(ISNA(VLOOKUP(R1382,Dados!$X$2:$Y$5,2,0)),VLOOKUP(D1382,Dados!$X$7:$Y$33,2,0),VLOOKUP(R1382,Dados!$X$2:$Y$5,2,0)),"")</f>
        <v/>
      </c>
      <c r="AZ1382" s="52" t="str">
        <f aca="false">IF(C1382="","",IF(AND(Y1382="CONSUMO",AC1382="NÃO")*OR(AG1382="-",AG1382="BIT"),IF(E1382&lt;&gt;"",(AI1382-(P1382+L1382-N1382+Q1382)*AY1382)/0.83),""))</f>
        <v/>
      </c>
      <c r="BA1382" s="51" t="str">
        <f aca="false">IF(AZ1382="","",AZ1382*0.17-((P1382+L1382-N1382+Q1382)*AY1382))</f>
        <v/>
      </c>
      <c r="BB1382" s="51" t="str">
        <f aca="false">IF(AND(Y1382="CONSUMO",AG1382="ANEXO I",AY1382&gt;4%),(AI1382-(P1382+L1382-N1382+Q1382)*0.0514)/0.83*(0.5177)*(0.17)-AI1382*0.0514,IF(AND(Y1382="CONSUMO",AG1382="ANEXO II",AY1382&gt;4%),(AI1382-(P1382+L1382-N1382+Q1382)*0.041)/0.83*(0.3295)*(0.17)-AI1382*0.041,IF(AND(Y1382="CONSUMO",AG1382="ANEXO I",AY1382=4%),(AI1382-(P1382+L1382-N1382+Q1382)*0.04)/0.83*(0.5177)*(0.17)-AI1382*0.04,IF(AND(Y1382="CONSUMO",AG1382="ANEXO II",AY1382=4%),(AI1382-(P1382+L1382-N1382+Q1382)*0.04)/0.83*(0.3295)*(0.17)-AI1382*0.04,""))))</f>
        <v/>
      </c>
      <c r="BC1382" s="51" t="str">
        <f aca="false">IF(C1382="","",IF(AND(Y1382="CONSUMO",AC1382="SIM")*OR(AG1382="-",AG1382="BIT"),IF(E1382&lt;&gt;"",(AI1382-(P1382+L1382-N1382+Q1382)*AY1382)/0.83),""))</f>
        <v/>
      </c>
      <c r="BD1382" s="51" t="str">
        <f aca="false">IF(BC1382="","",BC1382*0.17)</f>
        <v/>
      </c>
      <c r="BE1382" s="51" t="str">
        <f aca="false">IF(I1382=6908,0,IF(BC1382="","",BD1382-((P1382+L1382-N1382+Q1382)*AY1382)))</f>
        <v/>
      </c>
      <c r="BF1382" s="53" t="str">
        <f aca="false">IF(B1382="","",IF(OR(B1382="",E1382="Regime Normal"),0,(AI1382-Q1382)*VLOOKUP(R1382,Dados!$X$98:$Y$108,2,0)))</f>
        <v/>
      </c>
      <c r="BG1382" s="54" t="str">
        <f aca="false">IFERROR(VLOOKUP(I1382,Dados!$AC$27:$AD$43,2,0),IF(B1382="","",IF(D1382&lt;&gt;"MT",IF(AND(AC1382="SIM",Y1382="Revenda"),"2403",IF(AND(AC1382="SIM",Y1382="Consumo"),"2407",IF(AND(AC1382="NÃO",Y1382="Revenda"),"2102",IF(AND(AC1382="NÃO",Y1382="Consumo"),"2556",)))),REPLACE(I1382,1,1,1))))</f>
        <v/>
      </c>
    </row>
    <row r="1383" customFormat="false" ht="12.8" hidden="false" customHeight="true" outlineLevel="0" collapsed="false">
      <c r="Y1383" s="45"/>
      <c r="Z1383" s="46" t="str">
        <f aca="false">IF(B1383="","",(IFERROR(VLOOKUP(H1383,Dados!A$3:B$15000,2,0),"Não Encontrado")))</f>
        <v/>
      </c>
      <c r="AA1383" s="46" t="str">
        <f aca="false">IF(B1383="","",(IFERROR(VLOOKUP(G1383,Dados!C$3:E$15000,3,0),"Não Encontrado")))</f>
        <v/>
      </c>
      <c r="AB1383" s="46" t="str">
        <f aca="false">IFERROR(IF(Z1383&lt;&gt;"Não Encontrado",Z1383,IF(AA1383&lt;&gt;"Não Encontrado",AA1383,"")),"")</f>
        <v/>
      </c>
      <c r="AC1383" s="45" t="str">
        <f aca="false">IF(B1383="","",IF(AB1383="","NÃO","SIM"))</f>
        <v/>
      </c>
      <c r="AD1383" s="45" t="str">
        <f aca="false">IFERROR(VLOOKUP(G1383,Dados!$P$3:$R$500,3,0),"")</f>
        <v/>
      </c>
      <c r="AE1383" s="45" t="str">
        <f aca="false">IFERROR(VLOOKUP(G1383,Dados!$K$3:$L$500,2,0),"")</f>
        <v/>
      </c>
      <c r="AF1383" s="45" t="str">
        <f aca="false">IFERROR(VLOOKUP(G1383,Dados!$M$3:$N$500,2,0),"")</f>
        <v/>
      </c>
      <c r="AG1383" s="45" t="str">
        <f aca="false">IF(F1383="","",IF(AND(AD1383="",AE1383="",AF1383=""),"-",IF(AND(AD1383="BIT",AE1383="",AF1383=""),"BIT",IF(AND(AE1383="ANEXO I",AD1383="",AF1383=""),"ANEXO I",IF(AND(AF1383="ANEXO II",AD1383="",AE1383=""),"ANEXO II","Escolher")))))</f>
        <v/>
      </c>
      <c r="AH1383" s="45" t="str">
        <f aca="false">IF(AG1383&lt;&gt;"Pneus","",IFERROR(VLOOKUP(R1383,Dados!$X$2:$Z$5,3,0)*(AI1383-Q1383),VLOOKUP(D1383,Dados!$X$7:$Z$33,3,0)*(AI1383-Q1383)))</f>
        <v/>
      </c>
      <c r="AI1383" s="47" t="str">
        <f aca="false">IF(B1383="","",P1383+Q1383+O1383+M1383+L1383-N1383)</f>
        <v/>
      </c>
      <c r="AJ1383" s="48" t="str">
        <f aca="false">IFERROR(IF(AND(AC1383="SIM",AG1383="-",Y1383="REVENDA"),(AB1383/1+1)*AI1383,IF(AND(AC1383="SIM",AG1383="Pneus",Y1383="REVENDA"),(AB1383/1+1)*(AI1383-AH1383),"")),"")</f>
        <v/>
      </c>
      <c r="AK1383" s="48" t="str">
        <f aca="false">IF(AJ1383="","",AJ1383*17%)</f>
        <v/>
      </c>
      <c r="AL1383" s="48" t="str">
        <f aca="false">IFERROR(IF(AC1383="NÃO","",IF(AK1383="","",IF(E1383="Simples Nacional",BF1383,IF(T1383=0.12,U1383*0.5833337002,IF(T1383=0,AI1383*0.07,U1383))))),"")</f>
        <v/>
      </c>
      <c r="AM1383" s="47" t="str">
        <f aca="false">IFERROR(IF(AC1383="NÃO","",IF(OR(AG1383="-",AG1383="Pneus"),AK1383-AL1383,"")),"")</f>
        <v/>
      </c>
      <c r="AN1383" s="48" t="str">
        <f aca="false">IF(AND(Y1383="REVENDA",AC1383="SIM",AG1383="BIT"),((AB1383/1+1)*AI1383)*0.4117,"")</f>
        <v/>
      </c>
      <c r="AO1383" s="48" t="str">
        <f aca="false">IF(AN1383="","",AN1383*17%)</f>
        <v/>
      </c>
      <c r="AP1383" s="49" t="str">
        <f aca="false">IF(AN1383="","",IF(T1383=0.12,(U1383*0.4117)*0.4117,IF(T1383=0,(AI1383*0.07)*0.4117,U1383*0.4117)))</f>
        <v/>
      </c>
      <c r="AQ1383" s="47" t="str">
        <f aca="false">IF(AN1383="","",AO1383-AP1383)</f>
        <v/>
      </c>
      <c r="AR1383" s="50" t="str">
        <f aca="false">IFERROR(IF(AND(AC1383="SIM",Y1383="REVENDA",LEFT(AG1383,5)="ANEXO")*OR(AE1383="ANEXO I",AF1383="ANEXO II"),VLOOKUP(H1383,Dados!G:I,2,0),""),"INSERIR MVA")</f>
        <v/>
      </c>
      <c r="AS1383" s="48" t="str">
        <f aca="false">IF(LEFT(AG1383,5)="ANEXO",VLOOKUP(AG1383,Dados!$X$111:$Z$112,2,0)*(AI1383-Q1383),"")</f>
        <v/>
      </c>
      <c r="AT1383" s="48" t="str">
        <f aca="false">IFERROR(IF(AR1383="","",(AI1383*AR1383)+AI1383),"INSERIR MVA")</f>
        <v/>
      </c>
      <c r="AU1383" s="48" t="str">
        <f aca="false">IF(AT1383="","",IF(AY1383=0.04,U1383,AS1383*AY1383))</f>
        <v/>
      </c>
      <c r="AV1383" s="47" t="str">
        <f aca="false">IFERROR(IF(AU1383="","",(VLOOKUP(AG1383,Dados!$X$111:$Z$112,3,0)*AT1383*0.17)),"INSERIR MVA")</f>
        <v/>
      </c>
      <c r="AW1383" s="47" t="str">
        <f aca="false">IFERROR(IF(AR1383="","",AV1383-AU1383),"")</f>
        <v/>
      </c>
      <c r="AX1383" s="51" t="str">
        <f aca="false">IFERROR(IF(AC1383="NÃO","",IF(AM1383&lt;&gt;"",AM1383-W1383,IF(AQ1383&lt;&gt;"",AQ1383-W1383,IF(AW1383&lt;&gt;"",AW1383-W1383,"")))),"")</f>
        <v/>
      </c>
      <c r="AY1383" s="46" t="str">
        <f aca="false">IFERROR(IF(ISNA(VLOOKUP(R1383,Dados!$X$2:$Y$5,2,0)),VLOOKUP(D1383,Dados!$X$7:$Y$33,2,0),VLOOKUP(R1383,Dados!$X$2:$Y$5,2,0)),"")</f>
        <v/>
      </c>
      <c r="AZ1383" s="52" t="str">
        <f aca="false">IF(C1383="","",IF(AND(Y1383="CONSUMO",AC1383="NÃO")*OR(AG1383="-",AG1383="BIT"),IF(E1383&lt;&gt;"",(AI1383-(P1383+L1383-N1383+Q1383)*AY1383)/0.83),""))</f>
        <v/>
      </c>
      <c r="BA1383" s="51" t="str">
        <f aca="false">IF(AZ1383="","",AZ1383*0.17-((P1383+L1383-N1383+Q1383)*AY1383))</f>
        <v/>
      </c>
      <c r="BB1383" s="51" t="str">
        <f aca="false">IF(AND(Y1383="CONSUMO",AG1383="ANEXO I",AY1383&gt;4%),(AI1383-(P1383+L1383-N1383+Q1383)*0.0514)/0.83*(0.5177)*(0.17)-AI1383*0.0514,IF(AND(Y1383="CONSUMO",AG1383="ANEXO II",AY1383&gt;4%),(AI1383-(P1383+L1383-N1383+Q1383)*0.041)/0.83*(0.3295)*(0.17)-AI1383*0.041,IF(AND(Y1383="CONSUMO",AG1383="ANEXO I",AY1383=4%),(AI1383-(P1383+L1383-N1383+Q1383)*0.04)/0.83*(0.5177)*(0.17)-AI1383*0.04,IF(AND(Y1383="CONSUMO",AG1383="ANEXO II",AY1383=4%),(AI1383-(P1383+L1383-N1383+Q1383)*0.04)/0.83*(0.3295)*(0.17)-AI1383*0.04,""))))</f>
        <v/>
      </c>
      <c r="BC1383" s="51" t="str">
        <f aca="false">IF(C1383="","",IF(AND(Y1383="CONSUMO",AC1383="SIM")*OR(AG1383="-",AG1383="BIT"),IF(E1383&lt;&gt;"",(AI1383-(P1383+L1383-N1383+Q1383)*AY1383)/0.83),""))</f>
        <v/>
      </c>
      <c r="BD1383" s="51" t="str">
        <f aca="false">IF(BC1383="","",BC1383*0.17)</f>
        <v/>
      </c>
      <c r="BE1383" s="51" t="str">
        <f aca="false">IF(I1383=6908,0,IF(BC1383="","",BD1383-((P1383+L1383-N1383+Q1383)*AY1383)))</f>
        <v/>
      </c>
      <c r="BF1383" s="53" t="str">
        <f aca="false">IF(B1383="","",IF(OR(B1383="",E1383="Regime Normal"),0,(AI1383-Q1383)*VLOOKUP(R1383,Dados!$X$98:$Y$108,2,0)))</f>
        <v/>
      </c>
      <c r="BG1383" s="54" t="str">
        <f aca="false">IFERROR(VLOOKUP(I1383,Dados!$AC$27:$AD$43,2,0),IF(B1383="","",IF(D1383&lt;&gt;"MT",IF(AND(AC1383="SIM",Y1383="Revenda"),"2403",IF(AND(AC1383="SIM",Y1383="Consumo"),"2407",IF(AND(AC1383="NÃO",Y1383="Revenda"),"2102",IF(AND(AC1383="NÃO",Y1383="Consumo"),"2556",)))),REPLACE(I1383,1,1,1))))</f>
        <v/>
      </c>
    </row>
    <row r="1384" customFormat="false" ht="12.8" hidden="false" customHeight="true" outlineLevel="0" collapsed="false">
      <c r="Y1384" s="45"/>
      <c r="Z1384" s="46" t="str">
        <f aca="false">IF(B1384="","",(IFERROR(VLOOKUP(H1384,Dados!A$3:B$15000,2,0),"Não Encontrado")))</f>
        <v/>
      </c>
      <c r="AA1384" s="46" t="str">
        <f aca="false">IF(B1384="","",(IFERROR(VLOOKUP(G1384,Dados!C$3:E$15000,3,0),"Não Encontrado")))</f>
        <v/>
      </c>
      <c r="AB1384" s="46" t="str">
        <f aca="false">IFERROR(IF(Z1384&lt;&gt;"Não Encontrado",Z1384,IF(AA1384&lt;&gt;"Não Encontrado",AA1384,"")),"")</f>
        <v/>
      </c>
      <c r="AC1384" s="45" t="str">
        <f aca="false">IF(B1384="","",IF(AB1384="","NÃO","SIM"))</f>
        <v/>
      </c>
      <c r="AD1384" s="45" t="str">
        <f aca="false">IFERROR(VLOOKUP(G1384,Dados!$P$3:$R$500,3,0),"")</f>
        <v/>
      </c>
      <c r="AE1384" s="45" t="str">
        <f aca="false">IFERROR(VLOOKUP(G1384,Dados!$K$3:$L$500,2,0),"")</f>
        <v/>
      </c>
      <c r="AF1384" s="45" t="str">
        <f aca="false">IFERROR(VLOOKUP(G1384,Dados!$M$3:$N$500,2,0),"")</f>
        <v/>
      </c>
      <c r="AG1384" s="45" t="str">
        <f aca="false">IF(F1384="","",IF(AND(AD1384="",AE1384="",AF1384=""),"-",IF(AND(AD1384="BIT",AE1384="",AF1384=""),"BIT",IF(AND(AE1384="ANEXO I",AD1384="",AF1384=""),"ANEXO I",IF(AND(AF1384="ANEXO II",AD1384="",AE1384=""),"ANEXO II","Escolher")))))</f>
        <v/>
      </c>
      <c r="AH1384" s="45" t="str">
        <f aca="false">IF(AG1384&lt;&gt;"Pneus","",IFERROR(VLOOKUP(R1384,Dados!$X$2:$Z$5,3,0)*(AI1384-Q1384),VLOOKUP(D1384,Dados!$X$7:$Z$33,3,0)*(AI1384-Q1384)))</f>
        <v/>
      </c>
      <c r="AI1384" s="47" t="str">
        <f aca="false">IF(B1384="","",P1384+Q1384+O1384+M1384+L1384-N1384)</f>
        <v/>
      </c>
      <c r="AJ1384" s="48" t="str">
        <f aca="false">IFERROR(IF(AND(AC1384="SIM",AG1384="-",Y1384="REVENDA"),(AB1384/1+1)*AI1384,IF(AND(AC1384="SIM",AG1384="Pneus",Y1384="REVENDA"),(AB1384/1+1)*(AI1384-AH1384),"")),"")</f>
        <v/>
      </c>
      <c r="AK1384" s="48" t="str">
        <f aca="false">IF(AJ1384="","",AJ1384*17%)</f>
        <v/>
      </c>
      <c r="AL1384" s="48" t="str">
        <f aca="false">IFERROR(IF(AC1384="NÃO","",IF(AK1384="","",IF(E1384="Simples Nacional",BF1384,IF(T1384=0.12,U1384*0.5833337002,IF(T1384=0,AI1384*0.07,U1384))))),"")</f>
        <v/>
      </c>
      <c r="AM1384" s="47" t="str">
        <f aca="false">IFERROR(IF(AC1384="NÃO","",IF(OR(AG1384="-",AG1384="Pneus"),AK1384-AL1384,"")),"")</f>
        <v/>
      </c>
      <c r="AN1384" s="48" t="str">
        <f aca="false">IF(AND(Y1384="REVENDA",AC1384="SIM",AG1384="BIT"),((AB1384/1+1)*AI1384)*0.4117,"")</f>
        <v/>
      </c>
      <c r="AO1384" s="48" t="str">
        <f aca="false">IF(AN1384="","",AN1384*17%)</f>
        <v/>
      </c>
      <c r="AP1384" s="49" t="str">
        <f aca="false">IF(AN1384="","",IF(T1384=0.12,(U1384*0.4117)*0.4117,IF(T1384=0,(AI1384*0.07)*0.4117,U1384*0.4117)))</f>
        <v/>
      </c>
      <c r="AQ1384" s="47" t="str">
        <f aca="false">IF(AN1384="","",AO1384-AP1384)</f>
        <v/>
      </c>
      <c r="AR1384" s="50" t="str">
        <f aca="false">IFERROR(IF(AND(AC1384="SIM",Y1384="REVENDA",LEFT(AG1384,5)="ANEXO")*OR(AE1384="ANEXO I",AF1384="ANEXO II"),VLOOKUP(H1384,Dados!G:I,2,0),""),"INSERIR MVA")</f>
        <v/>
      </c>
      <c r="AS1384" s="48" t="str">
        <f aca="false">IF(LEFT(AG1384,5)="ANEXO",VLOOKUP(AG1384,Dados!$X$111:$Z$112,2,0)*(AI1384-Q1384),"")</f>
        <v/>
      </c>
      <c r="AT1384" s="48" t="str">
        <f aca="false">IFERROR(IF(AR1384="","",(AI1384*AR1384)+AI1384),"INSERIR MVA")</f>
        <v/>
      </c>
      <c r="AU1384" s="48" t="str">
        <f aca="false">IF(AT1384="","",IF(AY1384=0.04,U1384,AS1384*AY1384))</f>
        <v/>
      </c>
      <c r="AV1384" s="47" t="str">
        <f aca="false">IFERROR(IF(AU1384="","",(VLOOKUP(AG1384,Dados!$X$111:$Z$112,3,0)*AT1384*0.17)),"INSERIR MVA")</f>
        <v/>
      </c>
      <c r="AW1384" s="47" t="str">
        <f aca="false">IFERROR(IF(AR1384="","",AV1384-AU1384),"")</f>
        <v/>
      </c>
      <c r="AX1384" s="51" t="str">
        <f aca="false">IFERROR(IF(AC1384="NÃO","",IF(AM1384&lt;&gt;"",AM1384-W1384,IF(AQ1384&lt;&gt;"",AQ1384-W1384,IF(AW1384&lt;&gt;"",AW1384-W1384,"")))),"")</f>
        <v/>
      </c>
      <c r="AY1384" s="46" t="str">
        <f aca="false">IFERROR(IF(ISNA(VLOOKUP(R1384,Dados!$X$2:$Y$5,2,0)),VLOOKUP(D1384,Dados!$X$7:$Y$33,2,0),VLOOKUP(R1384,Dados!$X$2:$Y$5,2,0)),"")</f>
        <v/>
      </c>
      <c r="AZ1384" s="52" t="str">
        <f aca="false">IF(C1384="","",IF(AND(Y1384="CONSUMO",AC1384="NÃO")*OR(AG1384="-",AG1384="BIT"),IF(E1384&lt;&gt;"",(AI1384-(P1384+L1384-N1384+Q1384)*AY1384)/0.83),""))</f>
        <v/>
      </c>
      <c r="BA1384" s="51" t="str">
        <f aca="false">IF(AZ1384="","",AZ1384*0.17-((P1384+L1384-N1384+Q1384)*AY1384))</f>
        <v/>
      </c>
      <c r="BB1384" s="51" t="str">
        <f aca="false">IF(AND(Y1384="CONSUMO",AG1384="ANEXO I",AY1384&gt;4%),(AI1384-(P1384+L1384-N1384+Q1384)*0.0514)/0.83*(0.5177)*(0.17)-AI1384*0.0514,IF(AND(Y1384="CONSUMO",AG1384="ANEXO II",AY1384&gt;4%),(AI1384-(P1384+L1384-N1384+Q1384)*0.041)/0.83*(0.3295)*(0.17)-AI1384*0.041,IF(AND(Y1384="CONSUMO",AG1384="ANEXO I",AY1384=4%),(AI1384-(P1384+L1384-N1384+Q1384)*0.04)/0.83*(0.5177)*(0.17)-AI1384*0.04,IF(AND(Y1384="CONSUMO",AG1384="ANEXO II",AY1384=4%),(AI1384-(P1384+L1384-N1384+Q1384)*0.04)/0.83*(0.3295)*(0.17)-AI1384*0.04,""))))</f>
        <v/>
      </c>
      <c r="BC1384" s="51" t="str">
        <f aca="false">IF(C1384="","",IF(AND(Y1384="CONSUMO",AC1384="SIM")*OR(AG1384="-",AG1384="BIT"),IF(E1384&lt;&gt;"",(AI1384-(P1384+L1384-N1384+Q1384)*AY1384)/0.83),""))</f>
        <v/>
      </c>
      <c r="BD1384" s="51" t="str">
        <f aca="false">IF(BC1384="","",BC1384*0.17)</f>
        <v/>
      </c>
      <c r="BE1384" s="51" t="str">
        <f aca="false">IF(I1384=6908,0,IF(BC1384="","",BD1384-((P1384+L1384-N1384+Q1384)*AY1384)))</f>
        <v/>
      </c>
      <c r="BF1384" s="53" t="str">
        <f aca="false">IF(B1384="","",IF(OR(B1384="",E1384="Regime Normal"),0,(AI1384-Q1384)*VLOOKUP(R1384,Dados!$X$98:$Y$108,2,0)))</f>
        <v/>
      </c>
      <c r="BG1384" s="54" t="str">
        <f aca="false">IFERROR(VLOOKUP(I1384,Dados!$AC$27:$AD$43,2,0),IF(B1384="","",IF(D1384&lt;&gt;"MT",IF(AND(AC1384="SIM",Y1384="Revenda"),"2403",IF(AND(AC1384="SIM",Y1384="Consumo"),"2407",IF(AND(AC1384="NÃO",Y1384="Revenda"),"2102",IF(AND(AC1384="NÃO",Y1384="Consumo"),"2556",)))),REPLACE(I1384,1,1,1))))</f>
        <v/>
      </c>
    </row>
    <row r="1385" customFormat="false" ht="12.8" hidden="false" customHeight="true" outlineLevel="0" collapsed="false">
      <c r="Y1385" s="45"/>
      <c r="Z1385" s="46" t="str">
        <f aca="false">IF(B1385="","",(IFERROR(VLOOKUP(H1385,Dados!A$3:B$15000,2,0),"Não Encontrado")))</f>
        <v/>
      </c>
      <c r="AA1385" s="46" t="str">
        <f aca="false">IF(B1385="","",(IFERROR(VLOOKUP(G1385,Dados!C$3:E$15000,3,0),"Não Encontrado")))</f>
        <v/>
      </c>
      <c r="AB1385" s="46" t="str">
        <f aca="false">IFERROR(IF(Z1385&lt;&gt;"Não Encontrado",Z1385,IF(AA1385&lt;&gt;"Não Encontrado",AA1385,"")),"")</f>
        <v/>
      </c>
      <c r="AC1385" s="45" t="str">
        <f aca="false">IF(B1385="","",IF(AB1385="","NÃO","SIM"))</f>
        <v/>
      </c>
      <c r="AD1385" s="45" t="str">
        <f aca="false">IFERROR(VLOOKUP(G1385,Dados!$P$3:$R$500,3,0),"")</f>
        <v/>
      </c>
      <c r="AE1385" s="45" t="str">
        <f aca="false">IFERROR(VLOOKUP(G1385,Dados!$K$3:$L$500,2,0),"")</f>
        <v/>
      </c>
      <c r="AF1385" s="45" t="str">
        <f aca="false">IFERROR(VLOOKUP(G1385,Dados!$M$3:$N$500,2,0),"")</f>
        <v/>
      </c>
      <c r="AG1385" s="45" t="str">
        <f aca="false">IF(F1385="","",IF(AND(AD1385="",AE1385="",AF1385=""),"-",IF(AND(AD1385="BIT",AE1385="",AF1385=""),"BIT",IF(AND(AE1385="ANEXO I",AD1385="",AF1385=""),"ANEXO I",IF(AND(AF1385="ANEXO II",AD1385="",AE1385=""),"ANEXO II","Escolher")))))</f>
        <v/>
      </c>
      <c r="AH1385" s="45" t="str">
        <f aca="false">IF(AG1385&lt;&gt;"Pneus","",IFERROR(VLOOKUP(R1385,Dados!$X$2:$Z$5,3,0)*(AI1385-Q1385),VLOOKUP(D1385,Dados!$X$7:$Z$33,3,0)*(AI1385-Q1385)))</f>
        <v/>
      </c>
      <c r="AI1385" s="47" t="str">
        <f aca="false">IF(B1385="","",P1385+Q1385+O1385+M1385+L1385-N1385)</f>
        <v/>
      </c>
      <c r="AJ1385" s="48" t="str">
        <f aca="false">IFERROR(IF(AND(AC1385="SIM",AG1385="-",Y1385="REVENDA"),(AB1385/1+1)*AI1385,IF(AND(AC1385="SIM",AG1385="Pneus",Y1385="REVENDA"),(AB1385/1+1)*(AI1385-AH1385),"")),"")</f>
        <v/>
      </c>
      <c r="AK1385" s="48" t="str">
        <f aca="false">IF(AJ1385="","",AJ1385*17%)</f>
        <v/>
      </c>
      <c r="AL1385" s="48" t="str">
        <f aca="false">IFERROR(IF(AC1385="NÃO","",IF(AK1385="","",IF(E1385="Simples Nacional",BF1385,IF(T1385=0.12,U1385*0.5833337002,IF(T1385=0,AI1385*0.07,U1385))))),"")</f>
        <v/>
      </c>
      <c r="AM1385" s="47" t="str">
        <f aca="false">IFERROR(IF(AC1385="NÃO","",IF(OR(AG1385="-",AG1385="Pneus"),AK1385-AL1385,"")),"")</f>
        <v/>
      </c>
      <c r="AN1385" s="48" t="str">
        <f aca="false">IF(AND(Y1385="REVENDA",AC1385="SIM",AG1385="BIT"),((AB1385/1+1)*AI1385)*0.4117,"")</f>
        <v/>
      </c>
      <c r="AO1385" s="48" t="str">
        <f aca="false">IF(AN1385="","",AN1385*17%)</f>
        <v/>
      </c>
      <c r="AP1385" s="49" t="str">
        <f aca="false">IF(AN1385="","",IF(T1385=0.12,(U1385*0.4117)*0.4117,IF(T1385=0,(AI1385*0.07)*0.4117,U1385*0.4117)))</f>
        <v/>
      </c>
      <c r="AQ1385" s="47" t="str">
        <f aca="false">IF(AN1385="","",AO1385-AP1385)</f>
        <v/>
      </c>
      <c r="AR1385" s="50" t="str">
        <f aca="false">IFERROR(IF(AND(AC1385="SIM",Y1385="REVENDA",LEFT(AG1385,5)="ANEXO")*OR(AE1385="ANEXO I",AF1385="ANEXO II"),VLOOKUP(H1385,Dados!G:I,2,0),""),"INSERIR MVA")</f>
        <v/>
      </c>
      <c r="AS1385" s="48" t="str">
        <f aca="false">IF(LEFT(AG1385,5)="ANEXO",VLOOKUP(AG1385,Dados!$X$111:$Z$112,2,0)*(AI1385-Q1385),"")</f>
        <v/>
      </c>
      <c r="AT1385" s="48" t="str">
        <f aca="false">IFERROR(IF(AR1385="","",(AI1385*AR1385)+AI1385),"INSERIR MVA")</f>
        <v/>
      </c>
      <c r="AU1385" s="48" t="str">
        <f aca="false">IF(AT1385="","",IF(AY1385=0.04,U1385,AS1385*AY1385))</f>
        <v/>
      </c>
      <c r="AV1385" s="47" t="str">
        <f aca="false">IFERROR(IF(AU1385="","",(VLOOKUP(AG1385,Dados!$X$111:$Z$112,3,0)*AT1385*0.17)),"INSERIR MVA")</f>
        <v/>
      </c>
      <c r="AW1385" s="47" t="str">
        <f aca="false">IFERROR(IF(AR1385="","",AV1385-AU1385),"")</f>
        <v/>
      </c>
      <c r="AX1385" s="51" t="str">
        <f aca="false">IFERROR(IF(AC1385="NÃO","",IF(AM1385&lt;&gt;"",AM1385-W1385,IF(AQ1385&lt;&gt;"",AQ1385-W1385,IF(AW1385&lt;&gt;"",AW1385-W1385,"")))),"")</f>
        <v/>
      </c>
      <c r="AY1385" s="46" t="str">
        <f aca="false">IFERROR(IF(ISNA(VLOOKUP(R1385,Dados!$X$2:$Y$5,2,0)),VLOOKUP(D1385,Dados!$X$7:$Y$33,2,0),VLOOKUP(R1385,Dados!$X$2:$Y$5,2,0)),"")</f>
        <v/>
      </c>
      <c r="AZ1385" s="52" t="str">
        <f aca="false">IF(C1385="","",IF(AND(Y1385="CONSUMO",AC1385="NÃO")*OR(AG1385="-",AG1385="BIT"),IF(E1385&lt;&gt;"",(AI1385-(P1385+L1385-N1385+Q1385)*AY1385)/0.83),""))</f>
        <v/>
      </c>
      <c r="BA1385" s="51" t="str">
        <f aca="false">IF(AZ1385="","",AZ1385*0.17-((P1385+L1385-N1385+Q1385)*AY1385))</f>
        <v/>
      </c>
      <c r="BB1385" s="51" t="str">
        <f aca="false">IF(AND(Y1385="CONSUMO",AG1385="ANEXO I",AY1385&gt;4%),(AI1385-(P1385+L1385-N1385+Q1385)*0.0514)/0.83*(0.5177)*(0.17)-AI1385*0.0514,IF(AND(Y1385="CONSUMO",AG1385="ANEXO II",AY1385&gt;4%),(AI1385-(P1385+L1385-N1385+Q1385)*0.041)/0.83*(0.3295)*(0.17)-AI1385*0.041,IF(AND(Y1385="CONSUMO",AG1385="ANEXO I",AY1385=4%),(AI1385-(P1385+L1385-N1385+Q1385)*0.04)/0.83*(0.5177)*(0.17)-AI1385*0.04,IF(AND(Y1385="CONSUMO",AG1385="ANEXO II",AY1385=4%),(AI1385-(P1385+L1385-N1385+Q1385)*0.04)/0.83*(0.3295)*(0.17)-AI1385*0.04,""))))</f>
        <v/>
      </c>
      <c r="BC1385" s="51" t="str">
        <f aca="false">IF(C1385="","",IF(AND(Y1385="CONSUMO",AC1385="SIM")*OR(AG1385="-",AG1385="BIT"),IF(E1385&lt;&gt;"",(AI1385-(P1385+L1385-N1385+Q1385)*AY1385)/0.83),""))</f>
        <v/>
      </c>
      <c r="BD1385" s="51" t="str">
        <f aca="false">IF(BC1385="","",BC1385*0.17)</f>
        <v/>
      </c>
      <c r="BE1385" s="51" t="str">
        <f aca="false">IF(I1385=6908,0,IF(BC1385="","",BD1385-((P1385+L1385-N1385+Q1385)*AY1385)))</f>
        <v/>
      </c>
      <c r="BF1385" s="53" t="str">
        <f aca="false">IF(B1385="","",IF(OR(B1385="",E1385="Regime Normal"),0,(AI1385-Q1385)*VLOOKUP(R1385,Dados!$X$98:$Y$108,2,0)))</f>
        <v/>
      </c>
      <c r="BG1385" s="54" t="str">
        <f aca="false">IFERROR(VLOOKUP(I1385,Dados!$AC$27:$AD$43,2,0),IF(B1385="","",IF(D1385&lt;&gt;"MT",IF(AND(AC1385="SIM",Y1385="Revenda"),"2403",IF(AND(AC1385="SIM",Y1385="Consumo"),"2407",IF(AND(AC1385="NÃO",Y1385="Revenda"),"2102",IF(AND(AC1385="NÃO",Y1385="Consumo"),"2556",)))),REPLACE(I1385,1,1,1))))</f>
        <v/>
      </c>
    </row>
    <row r="1386" customFormat="false" ht="12.8" hidden="false" customHeight="true" outlineLevel="0" collapsed="false">
      <c r="Y1386" s="45"/>
      <c r="Z1386" s="46" t="str">
        <f aca="false">IF(B1386="","",(IFERROR(VLOOKUP(H1386,Dados!A$3:B$15000,2,0),"Não Encontrado")))</f>
        <v/>
      </c>
      <c r="AA1386" s="46" t="str">
        <f aca="false">IF(B1386="","",(IFERROR(VLOOKUP(G1386,Dados!C$3:E$15000,3,0),"Não Encontrado")))</f>
        <v/>
      </c>
      <c r="AB1386" s="46" t="str">
        <f aca="false">IFERROR(IF(Z1386&lt;&gt;"Não Encontrado",Z1386,IF(AA1386&lt;&gt;"Não Encontrado",AA1386,"")),"")</f>
        <v/>
      </c>
      <c r="AC1386" s="45" t="str">
        <f aca="false">IF(B1386="","",IF(AB1386="","NÃO","SIM"))</f>
        <v/>
      </c>
      <c r="AD1386" s="45" t="str">
        <f aca="false">IFERROR(VLOOKUP(G1386,Dados!$P$3:$R$500,3,0),"")</f>
        <v/>
      </c>
      <c r="AE1386" s="45" t="str">
        <f aca="false">IFERROR(VLOOKUP(G1386,Dados!$K$3:$L$500,2,0),"")</f>
        <v/>
      </c>
      <c r="AF1386" s="45" t="str">
        <f aca="false">IFERROR(VLOOKUP(G1386,Dados!$M$3:$N$500,2,0),"")</f>
        <v/>
      </c>
      <c r="AG1386" s="45" t="str">
        <f aca="false">IF(F1386="","",IF(AND(AD1386="",AE1386="",AF1386=""),"-",IF(AND(AD1386="BIT",AE1386="",AF1386=""),"BIT",IF(AND(AE1386="ANEXO I",AD1386="",AF1386=""),"ANEXO I",IF(AND(AF1386="ANEXO II",AD1386="",AE1386=""),"ANEXO II","Escolher")))))</f>
        <v/>
      </c>
      <c r="AH1386" s="45" t="str">
        <f aca="false">IF(AG1386&lt;&gt;"Pneus","",IFERROR(VLOOKUP(R1386,Dados!$X$2:$Z$5,3,0)*(AI1386-Q1386),VLOOKUP(D1386,Dados!$X$7:$Z$33,3,0)*(AI1386-Q1386)))</f>
        <v/>
      </c>
      <c r="AI1386" s="47" t="str">
        <f aca="false">IF(B1386="","",P1386+Q1386+O1386+M1386+L1386-N1386)</f>
        <v/>
      </c>
      <c r="AJ1386" s="48" t="str">
        <f aca="false">IFERROR(IF(AND(AC1386="SIM",AG1386="-",Y1386="REVENDA"),(AB1386/1+1)*AI1386,IF(AND(AC1386="SIM",AG1386="Pneus",Y1386="REVENDA"),(AB1386/1+1)*(AI1386-AH1386),"")),"")</f>
        <v/>
      </c>
      <c r="AK1386" s="48" t="str">
        <f aca="false">IF(AJ1386="","",AJ1386*17%)</f>
        <v/>
      </c>
      <c r="AL1386" s="48" t="str">
        <f aca="false">IFERROR(IF(AC1386="NÃO","",IF(AK1386="","",IF(E1386="Simples Nacional",BF1386,IF(T1386=0.12,U1386*0.5833337002,IF(T1386=0,AI1386*0.07,U1386))))),"")</f>
        <v/>
      </c>
      <c r="AM1386" s="47" t="str">
        <f aca="false">IFERROR(IF(AC1386="NÃO","",IF(OR(AG1386="-",AG1386="Pneus"),AK1386-AL1386,"")),"")</f>
        <v/>
      </c>
      <c r="AN1386" s="48" t="str">
        <f aca="false">IF(AND(Y1386="REVENDA",AC1386="SIM",AG1386="BIT"),((AB1386/1+1)*AI1386)*0.4117,"")</f>
        <v/>
      </c>
      <c r="AO1386" s="48" t="str">
        <f aca="false">IF(AN1386="","",AN1386*17%)</f>
        <v/>
      </c>
      <c r="AP1386" s="49" t="str">
        <f aca="false">IF(AN1386="","",IF(T1386=0.12,(U1386*0.4117)*0.4117,IF(T1386=0,(AI1386*0.07)*0.4117,U1386*0.4117)))</f>
        <v/>
      </c>
      <c r="AQ1386" s="47" t="str">
        <f aca="false">IF(AN1386="","",AO1386-AP1386)</f>
        <v/>
      </c>
      <c r="AR1386" s="50" t="str">
        <f aca="false">IFERROR(IF(AND(AC1386="SIM",Y1386="REVENDA",LEFT(AG1386,5)="ANEXO")*OR(AE1386="ANEXO I",AF1386="ANEXO II"),VLOOKUP(H1386,Dados!G:I,2,0),""),"INSERIR MVA")</f>
        <v/>
      </c>
      <c r="AS1386" s="48" t="str">
        <f aca="false">IF(LEFT(AG1386,5)="ANEXO",VLOOKUP(AG1386,Dados!$X$111:$Z$112,2,0)*(AI1386-Q1386),"")</f>
        <v/>
      </c>
      <c r="AT1386" s="48" t="str">
        <f aca="false">IFERROR(IF(AR1386="","",(AI1386*AR1386)+AI1386),"INSERIR MVA")</f>
        <v/>
      </c>
      <c r="AU1386" s="48" t="str">
        <f aca="false">IF(AT1386="","",IF(AY1386=0.04,U1386,AS1386*AY1386))</f>
        <v/>
      </c>
      <c r="AV1386" s="47" t="str">
        <f aca="false">IFERROR(IF(AU1386="","",(VLOOKUP(AG1386,Dados!$X$111:$Z$112,3,0)*AT1386*0.17)),"INSERIR MVA")</f>
        <v/>
      </c>
      <c r="AW1386" s="47" t="str">
        <f aca="false">IFERROR(IF(AR1386="","",AV1386-AU1386),"")</f>
        <v/>
      </c>
      <c r="AX1386" s="51" t="str">
        <f aca="false">IFERROR(IF(AC1386="NÃO","",IF(AM1386&lt;&gt;"",AM1386-W1386,IF(AQ1386&lt;&gt;"",AQ1386-W1386,IF(AW1386&lt;&gt;"",AW1386-W1386,"")))),"")</f>
        <v/>
      </c>
      <c r="AY1386" s="46" t="str">
        <f aca="false">IFERROR(IF(ISNA(VLOOKUP(R1386,Dados!$X$2:$Y$5,2,0)),VLOOKUP(D1386,Dados!$X$7:$Y$33,2,0),VLOOKUP(R1386,Dados!$X$2:$Y$5,2,0)),"")</f>
        <v/>
      </c>
      <c r="AZ1386" s="52" t="str">
        <f aca="false">IF(C1386="","",IF(AND(Y1386="CONSUMO",AC1386="NÃO")*OR(AG1386="-",AG1386="BIT"),IF(E1386&lt;&gt;"",(AI1386-(P1386+L1386-N1386+Q1386)*AY1386)/0.83),""))</f>
        <v/>
      </c>
      <c r="BA1386" s="51" t="str">
        <f aca="false">IF(AZ1386="","",AZ1386*0.17-((P1386+L1386-N1386+Q1386)*AY1386))</f>
        <v/>
      </c>
      <c r="BB1386" s="51" t="str">
        <f aca="false">IF(AND(Y1386="CONSUMO",AG1386="ANEXO I",AY1386&gt;4%),(AI1386-(P1386+L1386-N1386+Q1386)*0.0514)/0.83*(0.5177)*(0.17)-AI1386*0.0514,IF(AND(Y1386="CONSUMO",AG1386="ANEXO II",AY1386&gt;4%),(AI1386-(P1386+L1386-N1386+Q1386)*0.041)/0.83*(0.3295)*(0.17)-AI1386*0.041,IF(AND(Y1386="CONSUMO",AG1386="ANEXO I",AY1386=4%),(AI1386-(P1386+L1386-N1386+Q1386)*0.04)/0.83*(0.5177)*(0.17)-AI1386*0.04,IF(AND(Y1386="CONSUMO",AG1386="ANEXO II",AY1386=4%),(AI1386-(P1386+L1386-N1386+Q1386)*0.04)/0.83*(0.3295)*(0.17)-AI1386*0.04,""))))</f>
        <v/>
      </c>
      <c r="BC1386" s="51" t="str">
        <f aca="false">IF(C1386="","",IF(AND(Y1386="CONSUMO",AC1386="SIM")*OR(AG1386="-",AG1386="BIT"),IF(E1386&lt;&gt;"",(AI1386-(P1386+L1386-N1386+Q1386)*AY1386)/0.83),""))</f>
        <v/>
      </c>
      <c r="BD1386" s="51" t="str">
        <f aca="false">IF(BC1386="","",BC1386*0.17)</f>
        <v/>
      </c>
      <c r="BE1386" s="51" t="str">
        <f aca="false">IF(I1386=6908,0,IF(BC1386="","",BD1386-((P1386+L1386-N1386+Q1386)*AY1386)))</f>
        <v/>
      </c>
      <c r="BF1386" s="53" t="str">
        <f aca="false">IF(B1386="","",IF(OR(B1386="",E1386="Regime Normal"),0,(AI1386-Q1386)*VLOOKUP(R1386,Dados!$X$98:$Y$108,2,0)))</f>
        <v/>
      </c>
      <c r="BG1386" s="54" t="str">
        <f aca="false">IFERROR(VLOOKUP(I1386,Dados!$AC$27:$AD$43,2,0),IF(B1386="","",IF(D1386&lt;&gt;"MT",IF(AND(AC1386="SIM",Y1386="Revenda"),"2403",IF(AND(AC1386="SIM",Y1386="Consumo"),"2407",IF(AND(AC1386="NÃO",Y1386="Revenda"),"2102",IF(AND(AC1386="NÃO",Y1386="Consumo"),"2556",)))),REPLACE(I1386,1,1,1))))</f>
        <v/>
      </c>
    </row>
    <row r="1387" customFormat="false" ht="12.8" hidden="false" customHeight="true" outlineLevel="0" collapsed="false">
      <c r="Y1387" s="45"/>
      <c r="Z1387" s="46" t="str">
        <f aca="false">IF(B1387="","",(IFERROR(VLOOKUP(H1387,Dados!A$3:B$15000,2,0),"Não Encontrado")))</f>
        <v/>
      </c>
      <c r="AA1387" s="46" t="str">
        <f aca="false">IF(B1387="","",(IFERROR(VLOOKUP(G1387,Dados!C$3:E$15000,3,0),"Não Encontrado")))</f>
        <v/>
      </c>
      <c r="AB1387" s="46" t="str">
        <f aca="false">IFERROR(IF(Z1387&lt;&gt;"Não Encontrado",Z1387,IF(AA1387&lt;&gt;"Não Encontrado",AA1387,"")),"")</f>
        <v/>
      </c>
      <c r="AC1387" s="45" t="str">
        <f aca="false">IF(B1387="","",IF(AB1387="","NÃO","SIM"))</f>
        <v/>
      </c>
      <c r="AD1387" s="45" t="str">
        <f aca="false">IFERROR(VLOOKUP(G1387,Dados!$P$3:$R$500,3,0),"")</f>
        <v/>
      </c>
      <c r="AE1387" s="45" t="str">
        <f aca="false">IFERROR(VLOOKUP(G1387,Dados!$K$3:$L$500,2,0),"")</f>
        <v/>
      </c>
      <c r="AF1387" s="45" t="str">
        <f aca="false">IFERROR(VLOOKUP(G1387,Dados!$M$3:$N$500,2,0),"")</f>
        <v/>
      </c>
      <c r="AG1387" s="45" t="str">
        <f aca="false">IF(F1387="","",IF(AND(AD1387="",AE1387="",AF1387=""),"-",IF(AND(AD1387="BIT",AE1387="",AF1387=""),"BIT",IF(AND(AE1387="ANEXO I",AD1387="",AF1387=""),"ANEXO I",IF(AND(AF1387="ANEXO II",AD1387="",AE1387=""),"ANEXO II","Escolher")))))</f>
        <v/>
      </c>
      <c r="AH1387" s="45" t="str">
        <f aca="false">IF(AG1387&lt;&gt;"Pneus","",IFERROR(VLOOKUP(R1387,Dados!$X$2:$Z$5,3,0)*(AI1387-Q1387),VLOOKUP(D1387,Dados!$X$7:$Z$33,3,0)*(AI1387-Q1387)))</f>
        <v/>
      </c>
      <c r="AI1387" s="47" t="str">
        <f aca="false">IF(B1387="","",P1387+Q1387+O1387+M1387+L1387-N1387)</f>
        <v/>
      </c>
      <c r="AJ1387" s="48" t="str">
        <f aca="false">IFERROR(IF(AND(AC1387="SIM",AG1387="-",Y1387="REVENDA"),(AB1387/1+1)*AI1387,IF(AND(AC1387="SIM",AG1387="Pneus",Y1387="REVENDA"),(AB1387/1+1)*(AI1387-AH1387),"")),"")</f>
        <v/>
      </c>
      <c r="AK1387" s="48" t="str">
        <f aca="false">IF(AJ1387="","",AJ1387*17%)</f>
        <v/>
      </c>
      <c r="AL1387" s="48" t="str">
        <f aca="false">IFERROR(IF(AC1387="NÃO","",IF(AK1387="","",IF(E1387="Simples Nacional",BF1387,IF(T1387=0.12,U1387*0.5833337002,IF(T1387=0,AI1387*0.07,U1387))))),"")</f>
        <v/>
      </c>
      <c r="AM1387" s="47" t="str">
        <f aca="false">IFERROR(IF(AC1387="NÃO","",IF(OR(AG1387="-",AG1387="Pneus"),AK1387-AL1387,"")),"")</f>
        <v/>
      </c>
      <c r="AN1387" s="48" t="str">
        <f aca="false">IF(AND(Y1387="REVENDA",AC1387="SIM",AG1387="BIT"),((AB1387/1+1)*AI1387)*0.4117,"")</f>
        <v/>
      </c>
      <c r="AO1387" s="48" t="str">
        <f aca="false">IF(AN1387="","",AN1387*17%)</f>
        <v/>
      </c>
      <c r="AP1387" s="49" t="str">
        <f aca="false">IF(AN1387="","",IF(T1387=0.12,(U1387*0.4117)*0.4117,IF(T1387=0,(AI1387*0.07)*0.4117,U1387*0.4117)))</f>
        <v/>
      </c>
      <c r="AQ1387" s="47" t="str">
        <f aca="false">IF(AN1387="","",AO1387-AP1387)</f>
        <v/>
      </c>
      <c r="AR1387" s="50" t="str">
        <f aca="false">IFERROR(IF(AND(AC1387="SIM",Y1387="REVENDA",LEFT(AG1387,5)="ANEXO")*OR(AE1387="ANEXO I",AF1387="ANEXO II"),VLOOKUP(H1387,Dados!G:I,2,0),""),"INSERIR MVA")</f>
        <v/>
      </c>
      <c r="AS1387" s="48" t="str">
        <f aca="false">IF(LEFT(AG1387,5)="ANEXO",VLOOKUP(AG1387,Dados!$X$111:$Z$112,2,0)*(AI1387-Q1387),"")</f>
        <v/>
      </c>
      <c r="AT1387" s="48" t="str">
        <f aca="false">IFERROR(IF(AR1387="","",(AI1387*AR1387)+AI1387),"INSERIR MVA")</f>
        <v/>
      </c>
      <c r="AU1387" s="48" t="str">
        <f aca="false">IF(AT1387="","",IF(AY1387=0.04,U1387,AS1387*AY1387))</f>
        <v/>
      </c>
      <c r="AV1387" s="47" t="str">
        <f aca="false">IFERROR(IF(AU1387="","",(VLOOKUP(AG1387,Dados!$X$111:$Z$112,3,0)*AT1387*0.17)),"INSERIR MVA")</f>
        <v/>
      </c>
      <c r="AW1387" s="47" t="str">
        <f aca="false">IFERROR(IF(AR1387="","",AV1387-AU1387),"")</f>
        <v/>
      </c>
      <c r="AX1387" s="51" t="str">
        <f aca="false">IFERROR(IF(AC1387="NÃO","",IF(AM1387&lt;&gt;"",AM1387-W1387,IF(AQ1387&lt;&gt;"",AQ1387-W1387,IF(AW1387&lt;&gt;"",AW1387-W1387,"")))),"")</f>
        <v/>
      </c>
      <c r="AY1387" s="46" t="str">
        <f aca="false">IFERROR(IF(ISNA(VLOOKUP(R1387,Dados!$X$2:$Y$5,2,0)),VLOOKUP(D1387,Dados!$X$7:$Y$33,2,0),VLOOKUP(R1387,Dados!$X$2:$Y$5,2,0)),"")</f>
        <v/>
      </c>
      <c r="AZ1387" s="52" t="str">
        <f aca="false">IF(C1387="","",IF(AND(Y1387="CONSUMO",AC1387="NÃO")*OR(AG1387="-",AG1387="BIT"),IF(E1387&lt;&gt;"",(AI1387-(P1387+L1387-N1387+Q1387)*AY1387)/0.83),""))</f>
        <v/>
      </c>
      <c r="BA1387" s="51" t="str">
        <f aca="false">IF(AZ1387="","",AZ1387*0.17-((P1387+L1387-N1387+Q1387)*AY1387))</f>
        <v/>
      </c>
      <c r="BB1387" s="51" t="str">
        <f aca="false">IF(AND(Y1387="CONSUMO",AG1387="ANEXO I",AY1387&gt;4%),(AI1387-(P1387+L1387-N1387+Q1387)*0.0514)/0.83*(0.5177)*(0.17)-AI1387*0.0514,IF(AND(Y1387="CONSUMO",AG1387="ANEXO II",AY1387&gt;4%),(AI1387-(P1387+L1387-N1387+Q1387)*0.041)/0.83*(0.3295)*(0.17)-AI1387*0.041,IF(AND(Y1387="CONSUMO",AG1387="ANEXO I",AY1387=4%),(AI1387-(P1387+L1387-N1387+Q1387)*0.04)/0.83*(0.5177)*(0.17)-AI1387*0.04,IF(AND(Y1387="CONSUMO",AG1387="ANEXO II",AY1387=4%),(AI1387-(P1387+L1387-N1387+Q1387)*0.04)/0.83*(0.3295)*(0.17)-AI1387*0.04,""))))</f>
        <v/>
      </c>
      <c r="BC1387" s="51" t="str">
        <f aca="false">IF(C1387="","",IF(AND(Y1387="CONSUMO",AC1387="SIM")*OR(AG1387="-",AG1387="BIT"),IF(E1387&lt;&gt;"",(AI1387-(P1387+L1387-N1387+Q1387)*AY1387)/0.83),""))</f>
        <v/>
      </c>
      <c r="BD1387" s="51" t="str">
        <f aca="false">IF(BC1387="","",BC1387*0.17)</f>
        <v/>
      </c>
      <c r="BE1387" s="51" t="str">
        <f aca="false">IF(I1387=6908,0,IF(BC1387="","",BD1387-((P1387+L1387-N1387+Q1387)*AY1387)))</f>
        <v/>
      </c>
      <c r="BF1387" s="53" t="str">
        <f aca="false">IF(B1387="","",IF(OR(B1387="",E1387="Regime Normal"),0,(AI1387-Q1387)*VLOOKUP(R1387,Dados!$X$98:$Y$108,2,0)))</f>
        <v/>
      </c>
      <c r="BG1387" s="54" t="str">
        <f aca="false">IFERROR(VLOOKUP(I1387,Dados!$AC$27:$AD$43,2,0),IF(B1387="","",IF(D1387&lt;&gt;"MT",IF(AND(AC1387="SIM",Y1387="Revenda"),"2403",IF(AND(AC1387="SIM",Y1387="Consumo"),"2407",IF(AND(AC1387="NÃO",Y1387="Revenda"),"2102",IF(AND(AC1387="NÃO",Y1387="Consumo"),"2556",)))),REPLACE(I1387,1,1,1))))</f>
        <v/>
      </c>
    </row>
    <row r="1388" customFormat="false" ht="12.8" hidden="false" customHeight="true" outlineLevel="0" collapsed="false">
      <c r="Y1388" s="45"/>
      <c r="Z1388" s="46" t="str">
        <f aca="false">IF(B1388="","",(IFERROR(VLOOKUP(H1388,Dados!A$3:B$15000,2,0),"Não Encontrado")))</f>
        <v/>
      </c>
      <c r="AA1388" s="46" t="str">
        <f aca="false">IF(B1388="","",(IFERROR(VLOOKUP(G1388,Dados!C$3:E$15000,3,0),"Não Encontrado")))</f>
        <v/>
      </c>
      <c r="AB1388" s="46" t="str">
        <f aca="false">IFERROR(IF(Z1388&lt;&gt;"Não Encontrado",Z1388,IF(AA1388&lt;&gt;"Não Encontrado",AA1388,"")),"")</f>
        <v/>
      </c>
      <c r="AC1388" s="45" t="str">
        <f aca="false">IF(B1388="","",IF(AB1388="","NÃO","SIM"))</f>
        <v/>
      </c>
      <c r="AD1388" s="45" t="str">
        <f aca="false">IFERROR(VLOOKUP(G1388,Dados!$P$3:$R$500,3,0),"")</f>
        <v/>
      </c>
      <c r="AE1388" s="45" t="str">
        <f aca="false">IFERROR(VLOOKUP(G1388,Dados!$K$3:$L$500,2,0),"")</f>
        <v/>
      </c>
      <c r="AF1388" s="45" t="str">
        <f aca="false">IFERROR(VLOOKUP(G1388,Dados!$M$3:$N$500,2,0),"")</f>
        <v/>
      </c>
      <c r="AG1388" s="45" t="str">
        <f aca="false">IF(F1388="","",IF(AND(AD1388="",AE1388="",AF1388=""),"-",IF(AND(AD1388="BIT",AE1388="",AF1388=""),"BIT",IF(AND(AE1388="ANEXO I",AD1388="",AF1388=""),"ANEXO I",IF(AND(AF1388="ANEXO II",AD1388="",AE1388=""),"ANEXO II","Escolher")))))</f>
        <v/>
      </c>
      <c r="AH1388" s="45" t="str">
        <f aca="false">IF(AG1388&lt;&gt;"Pneus","",IFERROR(VLOOKUP(R1388,Dados!$X$2:$Z$5,3,0)*(AI1388-Q1388),VLOOKUP(D1388,Dados!$X$7:$Z$33,3,0)*(AI1388-Q1388)))</f>
        <v/>
      </c>
      <c r="AI1388" s="47" t="str">
        <f aca="false">IF(B1388="","",P1388+Q1388+O1388+M1388+L1388-N1388)</f>
        <v/>
      </c>
      <c r="AJ1388" s="48" t="str">
        <f aca="false">IFERROR(IF(AND(AC1388="SIM",AG1388="-",Y1388="REVENDA"),(AB1388/1+1)*AI1388,IF(AND(AC1388="SIM",AG1388="Pneus",Y1388="REVENDA"),(AB1388/1+1)*(AI1388-AH1388),"")),"")</f>
        <v/>
      </c>
      <c r="AK1388" s="48" t="str">
        <f aca="false">IF(AJ1388="","",AJ1388*17%)</f>
        <v/>
      </c>
      <c r="AL1388" s="48" t="str">
        <f aca="false">IFERROR(IF(AC1388="NÃO","",IF(AK1388="","",IF(E1388="Simples Nacional",BF1388,IF(T1388=0.12,U1388*0.5833337002,IF(T1388=0,AI1388*0.07,U1388))))),"")</f>
        <v/>
      </c>
      <c r="AM1388" s="47" t="str">
        <f aca="false">IFERROR(IF(AC1388="NÃO","",IF(OR(AG1388="-",AG1388="Pneus"),AK1388-AL1388,"")),"")</f>
        <v/>
      </c>
      <c r="AN1388" s="48" t="str">
        <f aca="false">IF(AND(Y1388="REVENDA",AC1388="SIM",AG1388="BIT"),((AB1388/1+1)*AI1388)*0.4117,"")</f>
        <v/>
      </c>
      <c r="AO1388" s="48" t="str">
        <f aca="false">IF(AN1388="","",AN1388*17%)</f>
        <v/>
      </c>
      <c r="AP1388" s="49" t="str">
        <f aca="false">IF(AN1388="","",IF(T1388=0.12,(U1388*0.4117)*0.4117,IF(T1388=0,(AI1388*0.07)*0.4117,U1388*0.4117)))</f>
        <v/>
      </c>
      <c r="AQ1388" s="47" t="str">
        <f aca="false">IF(AN1388="","",AO1388-AP1388)</f>
        <v/>
      </c>
      <c r="AR1388" s="50" t="str">
        <f aca="false">IFERROR(IF(AND(AC1388="SIM",Y1388="REVENDA",LEFT(AG1388,5)="ANEXO")*OR(AE1388="ANEXO I",AF1388="ANEXO II"),VLOOKUP(H1388,Dados!G:I,2,0),""),"INSERIR MVA")</f>
        <v/>
      </c>
      <c r="AS1388" s="48" t="str">
        <f aca="false">IF(LEFT(AG1388,5)="ANEXO",VLOOKUP(AG1388,Dados!$X$111:$Z$112,2,0)*(AI1388-Q1388),"")</f>
        <v/>
      </c>
      <c r="AT1388" s="48" t="str">
        <f aca="false">IFERROR(IF(AR1388="","",(AI1388*AR1388)+AI1388),"INSERIR MVA")</f>
        <v/>
      </c>
      <c r="AU1388" s="48" t="str">
        <f aca="false">IF(AT1388="","",IF(AY1388=0.04,U1388,AS1388*AY1388))</f>
        <v/>
      </c>
      <c r="AV1388" s="47" t="str">
        <f aca="false">IFERROR(IF(AU1388="","",(VLOOKUP(AG1388,Dados!$X$111:$Z$112,3,0)*AT1388*0.17)),"INSERIR MVA")</f>
        <v/>
      </c>
      <c r="AW1388" s="47" t="str">
        <f aca="false">IFERROR(IF(AR1388="","",AV1388-AU1388),"")</f>
        <v/>
      </c>
      <c r="AX1388" s="51" t="str">
        <f aca="false">IFERROR(IF(AC1388="NÃO","",IF(AM1388&lt;&gt;"",AM1388-W1388,IF(AQ1388&lt;&gt;"",AQ1388-W1388,IF(AW1388&lt;&gt;"",AW1388-W1388,"")))),"")</f>
        <v/>
      </c>
      <c r="AY1388" s="46" t="str">
        <f aca="false">IFERROR(IF(ISNA(VLOOKUP(R1388,Dados!$X$2:$Y$5,2,0)),VLOOKUP(D1388,Dados!$X$7:$Y$33,2,0),VLOOKUP(R1388,Dados!$X$2:$Y$5,2,0)),"")</f>
        <v/>
      </c>
      <c r="AZ1388" s="52" t="str">
        <f aca="false">IF(C1388="","",IF(AND(Y1388="CONSUMO",AC1388="NÃO")*OR(AG1388="-",AG1388="BIT"),IF(E1388&lt;&gt;"",(AI1388-(P1388+L1388-N1388+Q1388)*AY1388)/0.83),""))</f>
        <v/>
      </c>
      <c r="BA1388" s="51" t="str">
        <f aca="false">IF(AZ1388="","",AZ1388*0.17-((P1388+L1388-N1388+Q1388)*AY1388))</f>
        <v/>
      </c>
      <c r="BB1388" s="51" t="str">
        <f aca="false">IF(AND(Y1388="CONSUMO",AG1388="ANEXO I",AY1388&gt;4%),(AI1388-(P1388+L1388-N1388+Q1388)*0.0514)/0.83*(0.5177)*(0.17)-AI1388*0.0514,IF(AND(Y1388="CONSUMO",AG1388="ANEXO II",AY1388&gt;4%),(AI1388-(P1388+L1388-N1388+Q1388)*0.041)/0.83*(0.3295)*(0.17)-AI1388*0.041,IF(AND(Y1388="CONSUMO",AG1388="ANEXO I",AY1388=4%),(AI1388-(P1388+L1388-N1388+Q1388)*0.04)/0.83*(0.5177)*(0.17)-AI1388*0.04,IF(AND(Y1388="CONSUMO",AG1388="ANEXO II",AY1388=4%),(AI1388-(P1388+L1388-N1388+Q1388)*0.04)/0.83*(0.3295)*(0.17)-AI1388*0.04,""))))</f>
        <v/>
      </c>
      <c r="BC1388" s="51" t="str">
        <f aca="false">IF(C1388="","",IF(AND(Y1388="CONSUMO",AC1388="SIM")*OR(AG1388="-",AG1388="BIT"),IF(E1388&lt;&gt;"",(AI1388-(P1388+L1388-N1388+Q1388)*AY1388)/0.83),""))</f>
        <v/>
      </c>
      <c r="BD1388" s="51" t="str">
        <f aca="false">IF(BC1388="","",BC1388*0.17)</f>
        <v/>
      </c>
      <c r="BE1388" s="51" t="str">
        <f aca="false">IF(I1388=6908,0,IF(BC1388="","",BD1388-((P1388+L1388-N1388+Q1388)*AY1388)))</f>
        <v/>
      </c>
      <c r="BF1388" s="53" t="str">
        <f aca="false">IF(B1388="","",IF(OR(B1388="",E1388="Regime Normal"),0,(AI1388-Q1388)*VLOOKUP(R1388,Dados!$X$98:$Y$108,2,0)))</f>
        <v/>
      </c>
      <c r="BG1388" s="54" t="str">
        <f aca="false">IFERROR(VLOOKUP(I1388,Dados!$AC$27:$AD$43,2,0),IF(B1388="","",IF(D1388&lt;&gt;"MT",IF(AND(AC1388="SIM",Y1388="Revenda"),"2403",IF(AND(AC1388="SIM",Y1388="Consumo"),"2407",IF(AND(AC1388="NÃO",Y1388="Revenda"),"2102",IF(AND(AC1388="NÃO",Y1388="Consumo"),"2556",)))),REPLACE(I1388,1,1,1))))</f>
        <v/>
      </c>
    </row>
    <row r="1389" customFormat="false" ht="12.8" hidden="false" customHeight="true" outlineLevel="0" collapsed="false">
      <c r="Y1389" s="45"/>
      <c r="Z1389" s="46" t="str">
        <f aca="false">IF(B1389="","",(IFERROR(VLOOKUP(H1389,Dados!A$3:B$15000,2,0),"Não Encontrado")))</f>
        <v/>
      </c>
      <c r="AA1389" s="46" t="str">
        <f aca="false">IF(B1389="","",(IFERROR(VLOOKUP(G1389,Dados!C$3:E$15000,3,0),"Não Encontrado")))</f>
        <v/>
      </c>
      <c r="AB1389" s="46" t="str">
        <f aca="false">IFERROR(IF(Z1389&lt;&gt;"Não Encontrado",Z1389,IF(AA1389&lt;&gt;"Não Encontrado",AA1389,"")),"")</f>
        <v/>
      </c>
      <c r="AC1389" s="45" t="str">
        <f aca="false">IF(B1389="","",IF(AB1389="","NÃO","SIM"))</f>
        <v/>
      </c>
      <c r="AD1389" s="45" t="str">
        <f aca="false">IFERROR(VLOOKUP(G1389,Dados!$P$3:$R$500,3,0),"")</f>
        <v/>
      </c>
      <c r="AE1389" s="45" t="str">
        <f aca="false">IFERROR(VLOOKUP(G1389,Dados!$K$3:$L$500,2,0),"")</f>
        <v/>
      </c>
      <c r="AF1389" s="45" t="str">
        <f aca="false">IFERROR(VLOOKUP(G1389,Dados!$M$3:$N$500,2,0),"")</f>
        <v/>
      </c>
      <c r="AG1389" s="45" t="str">
        <f aca="false">IF(F1389="","",IF(AND(AD1389="",AE1389="",AF1389=""),"-",IF(AND(AD1389="BIT",AE1389="",AF1389=""),"BIT",IF(AND(AE1389="ANEXO I",AD1389="",AF1389=""),"ANEXO I",IF(AND(AF1389="ANEXO II",AD1389="",AE1389=""),"ANEXO II","Escolher")))))</f>
        <v/>
      </c>
      <c r="AH1389" s="45" t="str">
        <f aca="false">IF(AG1389&lt;&gt;"Pneus","",IFERROR(VLOOKUP(R1389,Dados!$X$2:$Z$5,3,0)*(AI1389-Q1389),VLOOKUP(D1389,Dados!$X$7:$Z$33,3,0)*(AI1389-Q1389)))</f>
        <v/>
      </c>
      <c r="AI1389" s="47" t="str">
        <f aca="false">IF(B1389="","",P1389+Q1389+O1389+M1389+L1389-N1389)</f>
        <v/>
      </c>
      <c r="AJ1389" s="48" t="str">
        <f aca="false">IFERROR(IF(AND(AC1389="SIM",AG1389="-",Y1389="REVENDA"),(AB1389/1+1)*AI1389,IF(AND(AC1389="SIM",AG1389="Pneus",Y1389="REVENDA"),(AB1389/1+1)*(AI1389-AH1389),"")),"")</f>
        <v/>
      </c>
      <c r="AK1389" s="48" t="str">
        <f aca="false">IF(AJ1389="","",AJ1389*17%)</f>
        <v/>
      </c>
      <c r="AL1389" s="48" t="str">
        <f aca="false">IFERROR(IF(AC1389="NÃO","",IF(AK1389="","",IF(E1389="Simples Nacional",BF1389,IF(T1389=0.12,U1389*0.5833337002,IF(T1389=0,AI1389*0.07,U1389))))),"")</f>
        <v/>
      </c>
      <c r="AM1389" s="47" t="str">
        <f aca="false">IFERROR(IF(AC1389="NÃO","",IF(OR(AG1389="-",AG1389="Pneus"),AK1389-AL1389,"")),"")</f>
        <v/>
      </c>
      <c r="AN1389" s="48" t="str">
        <f aca="false">IF(AND(Y1389="REVENDA",AC1389="SIM",AG1389="BIT"),((AB1389/1+1)*AI1389)*0.4117,"")</f>
        <v/>
      </c>
      <c r="AO1389" s="48" t="str">
        <f aca="false">IF(AN1389="","",AN1389*17%)</f>
        <v/>
      </c>
      <c r="AP1389" s="49" t="str">
        <f aca="false">IF(AN1389="","",IF(T1389=0.12,(U1389*0.4117)*0.4117,IF(T1389=0,(AI1389*0.07)*0.4117,U1389*0.4117)))</f>
        <v/>
      </c>
      <c r="AQ1389" s="47" t="str">
        <f aca="false">IF(AN1389="","",AO1389-AP1389)</f>
        <v/>
      </c>
      <c r="AR1389" s="50" t="str">
        <f aca="false">IFERROR(IF(AND(AC1389="SIM",Y1389="REVENDA",LEFT(AG1389,5)="ANEXO")*OR(AE1389="ANEXO I",AF1389="ANEXO II"),VLOOKUP(H1389,Dados!G:I,2,0),""),"INSERIR MVA")</f>
        <v/>
      </c>
      <c r="AS1389" s="48" t="str">
        <f aca="false">IF(LEFT(AG1389,5)="ANEXO",VLOOKUP(AG1389,Dados!$X$111:$Z$112,2,0)*(AI1389-Q1389),"")</f>
        <v/>
      </c>
      <c r="AT1389" s="48" t="str">
        <f aca="false">IFERROR(IF(AR1389="","",(AI1389*AR1389)+AI1389),"INSERIR MVA")</f>
        <v/>
      </c>
      <c r="AU1389" s="48" t="str">
        <f aca="false">IF(AT1389="","",IF(AY1389=0.04,U1389,AS1389*AY1389))</f>
        <v/>
      </c>
      <c r="AV1389" s="47" t="str">
        <f aca="false">IFERROR(IF(AU1389="","",(VLOOKUP(AG1389,Dados!$X$111:$Z$112,3,0)*AT1389*0.17)),"INSERIR MVA")</f>
        <v/>
      </c>
      <c r="AW1389" s="47" t="str">
        <f aca="false">IFERROR(IF(AR1389="","",AV1389-AU1389),"")</f>
        <v/>
      </c>
      <c r="AX1389" s="51" t="str">
        <f aca="false">IFERROR(IF(AC1389="NÃO","",IF(AM1389&lt;&gt;"",AM1389-W1389,IF(AQ1389&lt;&gt;"",AQ1389-W1389,IF(AW1389&lt;&gt;"",AW1389-W1389,"")))),"")</f>
        <v/>
      </c>
      <c r="AY1389" s="46" t="str">
        <f aca="false">IFERROR(IF(ISNA(VLOOKUP(R1389,Dados!$X$2:$Y$5,2,0)),VLOOKUP(D1389,Dados!$X$7:$Y$33,2,0),VLOOKUP(R1389,Dados!$X$2:$Y$5,2,0)),"")</f>
        <v/>
      </c>
      <c r="AZ1389" s="52" t="str">
        <f aca="false">IF(C1389="","",IF(AND(Y1389="CONSUMO",AC1389="NÃO")*OR(AG1389="-",AG1389="BIT"),IF(E1389&lt;&gt;"",(AI1389-(P1389+L1389-N1389+Q1389)*AY1389)/0.83),""))</f>
        <v/>
      </c>
      <c r="BA1389" s="51" t="str">
        <f aca="false">IF(AZ1389="","",AZ1389*0.17-((P1389+L1389-N1389+Q1389)*AY1389))</f>
        <v/>
      </c>
      <c r="BB1389" s="51" t="str">
        <f aca="false">IF(AND(Y1389="CONSUMO",AG1389="ANEXO I",AY1389&gt;4%),(AI1389-(P1389+L1389-N1389+Q1389)*0.0514)/0.83*(0.5177)*(0.17)-AI1389*0.0514,IF(AND(Y1389="CONSUMO",AG1389="ANEXO II",AY1389&gt;4%),(AI1389-(P1389+L1389-N1389+Q1389)*0.041)/0.83*(0.3295)*(0.17)-AI1389*0.041,IF(AND(Y1389="CONSUMO",AG1389="ANEXO I",AY1389=4%),(AI1389-(P1389+L1389-N1389+Q1389)*0.04)/0.83*(0.5177)*(0.17)-AI1389*0.04,IF(AND(Y1389="CONSUMO",AG1389="ANEXO II",AY1389=4%),(AI1389-(P1389+L1389-N1389+Q1389)*0.04)/0.83*(0.3295)*(0.17)-AI1389*0.04,""))))</f>
        <v/>
      </c>
      <c r="BC1389" s="51" t="str">
        <f aca="false">IF(C1389="","",IF(AND(Y1389="CONSUMO",AC1389="SIM")*OR(AG1389="-",AG1389="BIT"),IF(E1389&lt;&gt;"",(AI1389-(P1389+L1389-N1389+Q1389)*AY1389)/0.83),""))</f>
        <v/>
      </c>
      <c r="BD1389" s="51" t="str">
        <f aca="false">IF(BC1389="","",BC1389*0.17)</f>
        <v/>
      </c>
      <c r="BE1389" s="51" t="str">
        <f aca="false">IF(I1389=6908,0,IF(BC1389="","",BD1389-((P1389+L1389-N1389+Q1389)*AY1389)))</f>
        <v/>
      </c>
      <c r="BF1389" s="53" t="str">
        <f aca="false">IF(B1389="","",IF(OR(B1389="",E1389="Regime Normal"),0,(AI1389-Q1389)*VLOOKUP(R1389,Dados!$X$98:$Y$108,2,0)))</f>
        <v/>
      </c>
      <c r="BG1389" s="54" t="str">
        <f aca="false">IFERROR(VLOOKUP(I1389,Dados!$AC$27:$AD$43,2,0),IF(B1389="","",IF(D1389&lt;&gt;"MT",IF(AND(AC1389="SIM",Y1389="Revenda"),"2403",IF(AND(AC1389="SIM",Y1389="Consumo"),"2407",IF(AND(AC1389="NÃO",Y1389="Revenda"),"2102",IF(AND(AC1389="NÃO",Y1389="Consumo"),"2556",)))),REPLACE(I1389,1,1,1))))</f>
        <v/>
      </c>
    </row>
    <row r="1390" customFormat="false" ht="12.8" hidden="false" customHeight="true" outlineLevel="0" collapsed="false">
      <c r="Y1390" s="45"/>
      <c r="Z1390" s="46" t="str">
        <f aca="false">IF(B1390="","",(IFERROR(VLOOKUP(H1390,Dados!A$3:B$15000,2,0),"Não Encontrado")))</f>
        <v/>
      </c>
      <c r="AA1390" s="46" t="str">
        <f aca="false">IF(B1390="","",(IFERROR(VLOOKUP(G1390,Dados!C$3:E$15000,3,0),"Não Encontrado")))</f>
        <v/>
      </c>
      <c r="AB1390" s="46" t="str">
        <f aca="false">IFERROR(IF(Z1390&lt;&gt;"Não Encontrado",Z1390,IF(AA1390&lt;&gt;"Não Encontrado",AA1390,"")),"")</f>
        <v/>
      </c>
      <c r="AC1390" s="45" t="str">
        <f aca="false">IF(B1390="","",IF(AB1390="","NÃO","SIM"))</f>
        <v/>
      </c>
      <c r="AD1390" s="45" t="str">
        <f aca="false">IFERROR(VLOOKUP(G1390,Dados!$P$3:$R$500,3,0),"")</f>
        <v/>
      </c>
      <c r="AE1390" s="45" t="str">
        <f aca="false">IFERROR(VLOOKUP(G1390,Dados!$K$3:$L$500,2,0),"")</f>
        <v/>
      </c>
      <c r="AF1390" s="45" t="str">
        <f aca="false">IFERROR(VLOOKUP(G1390,Dados!$M$3:$N$500,2,0),"")</f>
        <v/>
      </c>
      <c r="AG1390" s="45" t="str">
        <f aca="false">IF(F1390="","",IF(AND(AD1390="",AE1390="",AF1390=""),"-",IF(AND(AD1390="BIT",AE1390="",AF1390=""),"BIT",IF(AND(AE1390="ANEXO I",AD1390="",AF1390=""),"ANEXO I",IF(AND(AF1390="ANEXO II",AD1390="",AE1390=""),"ANEXO II","Escolher")))))</f>
        <v/>
      </c>
      <c r="AH1390" s="45" t="str">
        <f aca="false">IF(AG1390&lt;&gt;"Pneus","",IFERROR(VLOOKUP(R1390,Dados!$X$2:$Z$5,3,0)*(AI1390-Q1390),VLOOKUP(D1390,Dados!$X$7:$Z$33,3,0)*(AI1390-Q1390)))</f>
        <v/>
      </c>
      <c r="AI1390" s="47" t="str">
        <f aca="false">IF(B1390="","",P1390+Q1390+O1390+M1390+L1390-N1390)</f>
        <v/>
      </c>
      <c r="AJ1390" s="48" t="str">
        <f aca="false">IFERROR(IF(AND(AC1390="SIM",AG1390="-",Y1390="REVENDA"),(AB1390/1+1)*AI1390,IF(AND(AC1390="SIM",AG1390="Pneus",Y1390="REVENDA"),(AB1390/1+1)*(AI1390-AH1390),"")),"")</f>
        <v/>
      </c>
      <c r="AK1390" s="48" t="str">
        <f aca="false">IF(AJ1390="","",AJ1390*17%)</f>
        <v/>
      </c>
      <c r="AL1390" s="48" t="str">
        <f aca="false">IFERROR(IF(AC1390="NÃO","",IF(AK1390="","",IF(E1390="Simples Nacional",BF1390,IF(T1390=0.12,U1390*0.5833337002,IF(T1390=0,AI1390*0.07,U1390))))),"")</f>
        <v/>
      </c>
      <c r="AM1390" s="47" t="str">
        <f aca="false">IFERROR(IF(AC1390="NÃO","",IF(OR(AG1390="-",AG1390="Pneus"),AK1390-AL1390,"")),"")</f>
        <v/>
      </c>
      <c r="AN1390" s="48" t="str">
        <f aca="false">IF(AND(Y1390="REVENDA",AC1390="SIM",AG1390="BIT"),((AB1390/1+1)*AI1390)*0.4117,"")</f>
        <v/>
      </c>
      <c r="AO1390" s="48" t="str">
        <f aca="false">IF(AN1390="","",AN1390*17%)</f>
        <v/>
      </c>
      <c r="AP1390" s="49" t="str">
        <f aca="false">IF(AN1390="","",IF(T1390=0.12,(U1390*0.4117)*0.4117,IF(T1390=0,(AI1390*0.07)*0.4117,U1390*0.4117)))</f>
        <v/>
      </c>
      <c r="AQ1390" s="47" t="str">
        <f aca="false">IF(AN1390="","",AO1390-AP1390)</f>
        <v/>
      </c>
      <c r="AR1390" s="50" t="str">
        <f aca="false">IFERROR(IF(AND(AC1390="SIM",Y1390="REVENDA",LEFT(AG1390,5)="ANEXO")*OR(AE1390="ANEXO I",AF1390="ANEXO II"),VLOOKUP(H1390,Dados!G:I,2,0),""),"INSERIR MVA")</f>
        <v/>
      </c>
      <c r="AS1390" s="48" t="str">
        <f aca="false">IF(LEFT(AG1390,5)="ANEXO",VLOOKUP(AG1390,Dados!$X$111:$Z$112,2,0)*(AI1390-Q1390),"")</f>
        <v/>
      </c>
      <c r="AT1390" s="48" t="str">
        <f aca="false">IFERROR(IF(AR1390="","",(AI1390*AR1390)+AI1390),"INSERIR MVA")</f>
        <v/>
      </c>
      <c r="AU1390" s="48" t="str">
        <f aca="false">IF(AT1390="","",IF(AY1390=0.04,U1390,AS1390*AY1390))</f>
        <v/>
      </c>
      <c r="AV1390" s="47" t="str">
        <f aca="false">IFERROR(IF(AU1390="","",(VLOOKUP(AG1390,Dados!$X$111:$Z$112,3,0)*AT1390*0.17)),"INSERIR MVA")</f>
        <v/>
      </c>
      <c r="AW1390" s="47" t="str">
        <f aca="false">IFERROR(IF(AR1390="","",AV1390-AU1390),"")</f>
        <v/>
      </c>
      <c r="AX1390" s="51" t="str">
        <f aca="false">IFERROR(IF(AC1390="NÃO","",IF(AM1390&lt;&gt;"",AM1390-W1390,IF(AQ1390&lt;&gt;"",AQ1390-W1390,IF(AW1390&lt;&gt;"",AW1390-W1390,"")))),"")</f>
        <v/>
      </c>
      <c r="AY1390" s="46" t="str">
        <f aca="false">IFERROR(IF(ISNA(VLOOKUP(R1390,Dados!$X$2:$Y$5,2,0)),VLOOKUP(D1390,Dados!$X$7:$Y$33,2,0),VLOOKUP(R1390,Dados!$X$2:$Y$5,2,0)),"")</f>
        <v/>
      </c>
      <c r="AZ1390" s="52" t="str">
        <f aca="false">IF(C1390="","",IF(AND(Y1390="CONSUMO",AC1390="NÃO")*OR(AG1390="-",AG1390="BIT"),IF(E1390&lt;&gt;"",(AI1390-(P1390+L1390-N1390+Q1390)*AY1390)/0.83),""))</f>
        <v/>
      </c>
      <c r="BA1390" s="51" t="str">
        <f aca="false">IF(AZ1390="","",AZ1390*0.17-((P1390+L1390-N1390+Q1390)*AY1390))</f>
        <v/>
      </c>
      <c r="BB1390" s="51" t="str">
        <f aca="false">IF(AND(Y1390="CONSUMO",AG1390="ANEXO I",AY1390&gt;4%),(AI1390-(P1390+L1390-N1390+Q1390)*0.0514)/0.83*(0.5177)*(0.17)-AI1390*0.0514,IF(AND(Y1390="CONSUMO",AG1390="ANEXO II",AY1390&gt;4%),(AI1390-(P1390+L1390-N1390+Q1390)*0.041)/0.83*(0.3295)*(0.17)-AI1390*0.041,IF(AND(Y1390="CONSUMO",AG1390="ANEXO I",AY1390=4%),(AI1390-(P1390+L1390-N1390+Q1390)*0.04)/0.83*(0.5177)*(0.17)-AI1390*0.04,IF(AND(Y1390="CONSUMO",AG1390="ANEXO II",AY1390=4%),(AI1390-(P1390+L1390-N1390+Q1390)*0.04)/0.83*(0.3295)*(0.17)-AI1390*0.04,""))))</f>
        <v/>
      </c>
      <c r="BC1390" s="51" t="str">
        <f aca="false">IF(C1390="","",IF(AND(Y1390="CONSUMO",AC1390="SIM")*OR(AG1390="-",AG1390="BIT"),IF(E1390&lt;&gt;"",(AI1390-(P1390+L1390-N1390+Q1390)*AY1390)/0.83),""))</f>
        <v/>
      </c>
      <c r="BD1390" s="51" t="str">
        <f aca="false">IF(BC1390="","",BC1390*0.17)</f>
        <v/>
      </c>
      <c r="BE1390" s="51" t="str">
        <f aca="false">IF(I1390=6908,0,IF(BC1390="","",BD1390-((P1390+L1390-N1390+Q1390)*AY1390)))</f>
        <v/>
      </c>
      <c r="BF1390" s="53" t="str">
        <f aca="false">IF(B1390="","",IF(OR(B1390="",E1390="Regime Normal"),0,(AI1390-Q1390)*VLOOKUP(R1390,Dados!$X$98:$Y$108,2,0)))</f>
        <v/>
      </c>
      <c r="BG1390" s="54" t="str">
        <f aca="false">IFERROR(VLOOKUP(I1390,Dados!$AC$27:$AD$43,2,0),IF(B1390="","",IF(D1390&lt;&gt;"MT",IF(AND(AC1390="SIM",Y1390="Revenda"),"2403",IF(AND(AC1390="SIM",Y1390="Consumo"),"2407",IF(AND(AC1390="NÃO",Y1390="Revenda"),"2102",IF(AND(AC1390="NÃO",Y1390="Consumo"),"2556",)))),REPLACE(I1390,1,1,1))))</f>
        <v/>
      </c>
    </row>
    <row r="1391" customFormat="false" ht="12.8" hidden="false" customHeight="true" outlineLevel="0" collapsed="false">
      <c r="Y1391" s="45"/>
      <c r="Z1391" s="46" t="str">
        <f aca="false">IF(B1391="","",(IFERROR(VLOOKUP(H1391,Dados!A$3:B$15000,2,0),"Não Encontrado")))</f>
        <v/>
      </c>
      <c r="AA1391" s="46" t="str">
        <f aca="false">IF(B1391="","",(IFERROR(VLOOKUP(G1391,Dados!C$3:E$15000,3,0),"Não Encontrado")))</f>
        <v/>
      </c>
      <c r="AB1391" s="46" t="str">
        <f aca="false">IFERROR(IF(Z1391&lt;&gt;"Não Encontrado",Z1391,IF(AA1391&lt;&gt;"Não Encontrado",AA1391,"")),"")</f>
        <v/>
      </c>
      <c r="AC1391" s="45" t="str">
        <f aca="false">IF(B1391="","",IF(AB1391="","NÃO","SIM"))</f>
        <v/>
      </c>
      <c r="AD1391" s="45" t="str">
        <f aca="false">IFERROR(VLOOKUP(G1391,Dados!$P$3:$R$500,3,0),"")</f>
        <v/>
      </c>
      <c r="AE1391" s="45" t="str">
        <f aca="false">IFERROR(VLOOKUP(G1391,Dados!$K$3:$L$500,2,0),"")</f>
        <v/>
      </c>
      <c r="AF1391" s="45" t="str">
        <f aca="false">IFERROR(VLOOKUP(G1391,Dados!$M$3:$N$500,2,0),"")</f>
        <v/>
      </c>
      <c r="AG1391" s="45" t="str">
        <f aca="false">IF(F1391="","",IF(AND(AD1391="",AE1391="",AF1391=""),"-",IF(AND(AD1391="BIT",AE1391="",AF1391=""),"BIT",IF(AND(AE1391="ANEXO I",AD1391="",AF1391=""),"ANEXO I",IF(AND(AF1391="ANEXO II",AD1391="",AE1391=""),"ANEXO II","Escolher")))))</f>
        <v/>
      </c>
      <c r="AH1391" s="45" t="str">
        <f aca="false">IF(AG1391&lt;&gt;"Pneus","",IFERROR(VLOOKUP(R1391,Dados!$X$2:$Z$5,3,0)*(AI1391-Q1391),VLOOKUP(D1391,Dados!$X$7:$Z$33,3,0)*(AI1391-Q1391)))</f>
        <v/>
      </c>
      <c r="AI1391" s="47" t="str">
        <f aca="false">IF(B1391="","",P1391+Q1391+O1391+M1391+L1391-N1391)</f>
        <v/>
      </c>
      <c r="AJ1391" s="48" t="str">
        <f aca="false">IFERROR(IF(AND(AC1391="SIM",AG1391="-",Y1391="REVENDA"),(AB1391/1+1)*AI1391,IF(AND(AC1391="SIM",AG1391="Pneus",Y1391="REVENDA"),(AB1391/1+1)*(AI1391-AH1391),"")),"")</f>
        <v/>
      </c>
      <c r="AK1391" s="48" t="str">
        <f aca="false">IF(AJ1391="","",AJ1391*17%)</f>
        <v/>
      </c>
      <c r="AL1391" s="48" t="str">
        <f aca="false">IFERROR(IF(AC1391="NÃO","",IF(AK1391="","",IF(E1391="Simples Nacional",BF1391,IF(T1391=0.12,U1391*0.5833337002,IF(T1391=0,AI1391*0.07,U1391))))),"")</f>
        <v/>
      </c>
      <c r="AM1391" s="47" t="str">
        <f aca="false">IFERROR(IF(AC1391="NÃO","",IF(OR(AG1391="-",AG1391="Pneus"),AK1391-AL1391,"")),"")</f>
        <v/>
      </c>
      <c r="AN1391" s="48" t="str">
        <f aca="false">IF(AND(Y1391="REVENDA",AC1391="SIM",AG1391="BIT"),((AB1391/1+1)*AI1391)*0.4117,"")</f>
        <v/>
      </c>
      <c r="AO1391" s="48" t="str">
        <f aca="false">IF(AN1391="","",AN1391*17%)</f>
        <v/>
      </c>
      <c r="AP1391" s="49" t="str">
        <f aca="false">IF(AN1391="","",IF(T1391=0.12,(U1391*0.4117)*0.4117,IF(T1391=0,(AI1391*0.07)*0.4117,U1391*0.4117)))</f>
        <v/>
      </c>
      <c r="AQ1391" s="47" t="str">
        <f aca="false">IF(AN1391="","",AO1391-AP1391)</f>
        <v/>
      </c>
      <c r="AR1391" s="50" t="str">
        <f aca="false">IFERROR(IF(AND(AC1391="SIM",Y1391="REVENDA",LEFT(AG1391,5)="ANEXO")*OR(AE1391="ANEXO I",AF1391="ANEXO II"),VLOOKUP(H1391,Dados!G:I,2,0),""),"INSERIR MVA")</f>
        <v/>
      </c>
      <c r="AS1391" s="48" t="str">
        <f aca="false">IF(LEFT(AG1391,5)="ANEXO",VLOOKUP(AG1391,Dados!$X$111:$Z$112,2,0)*(AI1391-Q1391),"")</f>
        <v/>
      </c>
      <c r="AT1391" s="48" t="str">
        <f aca="false">IFERROR(IF(AR1391="","",(AI1391*AR1391)+AI1391),"INSERIR MVA")</f>
        <v/>
      </c>
      <c r="AU1391" s="48" t="str">
        <f aca="false">IF(AT1391="","",IF(AY1391=0.04,U1391,AS1391*AY1391))</f>
        <v/>
      </c>
      <c r="AV1391" s="47" t="str">
        <f aca="false">IFERROR(IF(AU1391="","",(VLOOKUP(AG1391,Dados!$X$111:$Z$112,3,0)*AT1391*0.17)),"INSERIR MVA")</f>
        <v/>
      </c>
      <c r="AW1391" s="47" t="str">
        <f aca="false">IFERROR(IF(AR1391="","",AV1391-AU1391),"")</f>
        <v/>
      </c>
      <c r="AX1391" s="51" t="str">
        <f aca="false">IFERROR(IF(AC1391="NÃO","",IF(AM1391&lt;&gt;"",AM1391-W1391,IF(AQ1391&lt;&gt;"",AQ1391-W1391,IF(AW1391&lt;&gt;"",AW1391-W1391,"")))),"")</f>
        <v/>
      </c>
      <c r="AY1391" s="46" t="str">
        <f aca="false">IFERROR(IF(ISNA(VLOOKUP(R1391,Dados!$X$2:$Y$5,2,0)),VLOOKUP(D1391,Dados!$X$7:$Y$33,2,0),VLOOKUP(R1391,Dados!$X$2:$Y$5,2,0)),"")</f>
        <v/>
      </c>
      <c r="AZ1391" s="52" t="str">
        <f aca="false">IF(C1391="","",IF(AND(Y1391="CONSUMO",AC1391="NÃO")*OR(AG1391="-",AG1391="BIT"),IF(E1391&lt;&gt;"",(AI1391-(P1391+L1391-N1391+Q1391)*AY1391)/0.83),""))</f>
        <v/>
      </c>
      <c r="BA1391" s="51" t="str">
        <f aca="false">IF(AZ1391="","",AZ1391*0.17-((P1391+L1391-N1391+Q1391)*AY1391))</f>
        <v/>
      </c>
      <c r="BB1391" s="51" t="str">
        <f aca="false">IF(AND(Y1391="CONSUMO",AG1391="ANEXO I",AY1391&gt;4%),(AI1391-(P1391+L1391-N1391+Q1391)*0.0514)/0.83*(0.5177)*(0.17)-AI1391*0.0514,IF(AND(Y1391="CONSUMO",AG1391="ANEXO II",AY1391&gt;4%),(AI1391-(P1391+L1391-N1391+Q1391)*0.041)/0.83*(0.3295)*(0.17)-AI1391*0.041,IF(AND(Y1391="CONSUMO",AG1391="ANEXO I",AY1391=4%),(AI1391-(P1391+L1391-N1391+Q1391)*0.04)/0.83*(0.5177)*(0.17)-AI1391*0.04,IF(AND(Y1391="CONSUMO",AG1391="ANEXO II",AY1391=4%),(AI1391-(P1391+L1391-N1391+Q1391)*0.04)/0.83*(0.3295)*(0.17)-AI1391*0.04,""))))</f>
        <v/>
      </c>
      <c r="BC1391" s="51" t="str">
        <f aca="false">IF(C1391="","",IF(AND(Y1391="CONSUMO",AC1391="SIM")*OR(AG1391="-",AG1391="BIT"),IF(E1391&lt;&gt;"",(AI1391-(P1391+L1391-N1391+Q1391)*AY1391)/0.83),""))</f>
        <v/>
      </c>
      <c r="BD1391" s="51" t="str">
        <f aca="false">IF(BC1391="","",BC1391*0.17)</f>
        <v/>
      </c>
      <c r="BE1391" s="51" t="str">
        <f aca="false">IF(I1391=6908,0,IF(BC1391="","",BD1391-((P1391+L1391-N1391+Q1391)*AY1391)))</f>
        <v/>
      </c>
      <c r="BF1391" s="53" t="str">
        <f aca="false">IF(B1391="","",IF(OR(B1391="",E1391="Regime Normal"),0,(AI1391-Q1391)*VLOOKUP(R1391,Dados!$X$98:$Y$108,2,0)))</f>
        <v/>
      </c>
      <c r="BG1391" s="54" t="str">
        <f aca="false">IFERROR(VLOOKUP(I1391,Dados!$AC$27:$AD$43,2,0),IF(B1391="","",IF(D1391&lt;&gt;"MT",IF(AND(AC1391="SIM",Y1391="Revenda"),"2403",IF(AND(AC1391="SIM",Y1391="Consumo"),"2407",IF(AND(AC1391="NÃO",Y1391="Revenda"),"2102",IF(AND(AC1391="NÃO",Y1391="Consumo"),"2556",)))),REPLACE(I1391,1,1,1))))</f>
        <v/>
      </c>
    </row>
    <row r="1392" customFormat="false" ht="12.8" hidden="false" customHeight="true" outlineLevel="0" collapsed="false">
      <c r="Y1392" s="45"/>
      <c r="Z1392" s="46" t="str">
        <f aca="false">IF(B1392="","",(IFERROR(VLOOKUP(H1392,Dados!A$3:B$15000,2,0),"Não Encontrado")))</f>
        <v/>
      </c>
      <c r="AA1392" s="46" t="str">
        <f aca="false">IF(B1392="","",(IFERROR(VLOOKUP(G1392,Dados!C$3:E$15000,3,0),"Não Encontrado")))</f>
        <v/>
      </c>
      <c r="AB1392" s="46" t="str">
        <f aca="false">IFERROR(IF(Z1392&lt;&gt;"Não Encontrado",Z1392,IF(AA1392&lt;&gt;"Não Encontrado",AA1392,"")),"")</f>
        <v/>
      </c>
      <c r="AC1392" s="45" t="str">
        <f aca="false">IF(B1392="","",IF(AB1392="","NÃO","SIM"))</f>
        <v/>
      </c>
      <c r="AD1392" s="45" t="str">
        <f aca="false">IFERROR(VLOOKUP(G1392,Dados!$P$3:$R$500,3,0),"")</f>
        <v/>
      </c>
      <c r="AE1392" s="45" t="str">
        <f aca="false">IFERROR(VLOOKUP(G1392,Dados!$K$3:$L$500,2,0),"")</f>
        <v/>
      </c>
      <c r="AF1392" s="45" t="str">
        <f aca="false">IFERROR(VLOOKUP(G1392,Dados!$M$3:$N$500,2,0),"")</f>
        <v/>
      </c>
      <c r="AG1392" s="45" t="str">
        <f aca="false">IF(F1392="","",IF(AND(AD1392="",AE1392="",AF1392=""),"-",IF(AND(AD1392="BIT",AE1392="",AF1392=""),"BIT",IF(AND(AE1392="ANEXO I",AD1392="",AF1392=""),"ANEXO I",IF(AND(AF1392="ANEXO II",AD1392="",AE1392=""),"ANEXO II","Escolher")))))</f>
        <v/>
      </c>
      <c r="AH1392" s="45" t="str">
        <f aca="false">IF(AG1392&lt;&gt;"Pneus","",IFERROR(VLOOKUP(R1392,Dados!$X$2:$Z$5,3,0)*(AI1392-Q1392),VLOOKUP(D1392,Dados!$X$7:$Z$33,3,0)*(AI1392-Q1392)))</f>
        <v/>
      </c>
      <c r="AI1392" s="47" t="str">
        <f aca="false">IF(B1392="","",P1392+Q1392+O1392+M1392+L1392-N1392)</f>
        <v/>
      </c>
      <c r="AJ1392" s="48" t="str">
        <f aca="false">IFERROR(IF(AND(AC1392="SIM",AG1392="-",Y1392="REVENDA"),(AB1392/1+1)*AI1392,IF(AND(AC1392="SIM",AG1392="Pneus",Y1392="REVENDA"),(AB1392/1+1)*(AI1392-AH1392),"")),"")</f>
        <v/>
      </c>
      <c r="AK1392" s="48" t="str">
        <f aca="false">IF(AJ1392="","",AJ1392*17%)</f>
        <v/>
      </c>
      <c r="AL1392" s="48" t="str">
        <f aca="false">IFERROR(IF(AC1392="NÃO","",IF(AK1392="","",IF(E1392="Simples Nacional",BF1392,IF(T1392=0.12,U1392*0.5833337002,IF(T1392=0,AI1392*0.07,U1392))))),"")</f>
        <v/>
      </c>
      <c r="AM1392" s="47" t="str">
        <f aca="false">IFERROR(IF(AC1392="NÃO","",IF(OR(AG1392="-",AG1392="Pneus"),AK1392-AL1392,"")),"")</f>
        <v/>
      </c>
      <c r="AN1392" s="48" t="str">
        <f aca="false">IF(AND(Y1392="REVENDA",AC1392="SIM",AG1392="BIT"),((AB1392/1+1)*AI1392)*0.4117,"")</f>
        <v/>
      </c>
      <c r="AO1392" s="48" t="str">
        <f aca="false">IF(AN1392="","",AN1392*17%)</f>
        <v/>
      </c>
      <c r="AP1392" s="49" t="str">
        <f aca="false">IF(AN1392="","",IF(T1392=0.12,(U1392*0.4117)*0.4117,IF(T1392=0,(AI1392*0.07)*0.4117,U1392*0.4117)))</f>
        <v/>
      </c>
      <c r="AQ1392" s="47" t="str">
        <f aca="false">IF(AN1392="","",AO1392-AP1392)</f>
        <v/>
      </c>
      <c r="AR1392" s="50" t="str">
        <f aca="false">IFERROR(IF(AND(AC1392="SIM",Y1392="REVENDA",LEFT(AG1392,5)="ANEXO")*OR(AE1392="ANEXO I",AF1392="ANEXO II"),VLOOKUP(H1392,Dados!G:I,2,0),""),"INSERIR MVA")</f>
        <v/>
      </c>
      <c r="AS1392" s="48" t="str">
        <f aca="false">IF(LEFT(AG1392,5)="ANEXO",VLOOKUP(AG1392,Dados!$X$111:$Z$112,2,0)*(AI1392-Q1392),"")</f>
        <v/>
      </c>
      <c r="AT1392" s="48" t="str">
        <f aca="false">IFERROR(IF(AR1392="","",(AI1392*AR1392)+AI1392),"INSERIR MVA")</f>
        <v/>
      </c>
      <c r="AU1392" s="48" t="str">
        <f aca="false">IF(AT1392="","",IF(AY1392=0.04,U1392,AS1392*AY1392))</f>
        <v/>
      </c>
      <c r="AV1392" s="47" t="str">
        <f aca="false">IFERROR(IF(AU1392="","",(VLOOKUP(AG1392,Dados!$X$111:$Z$112,3,0)*AT1392*0.17)),"INSERIR MVA")</f>
        <v/>
      </c>
      <c r="AW1392" s="47" t="str">
        <f aca="false">IFERROR(IF(AR1392="","",AV1392-AU1392),"")</f>
        <v/>
      </c>
      <c r="AX1392" s="51" t="str">
        <f aca="false">IFERROR(IF(AC1392="NÃO","",IF(AM1392&lt;&gt;"",AM1392-W1392,IF(AQ1392&lt;&gt;"",AQ1392-W1392,IF(AW1392&lt;&gt;"",AW1392-W1392,"")))),"")</f>
        <v/>
      </c>
      <c r="AY1392" s="46" t="str">
        <f aca="false">IFERROR(IF(ISNA(VLOOKUP(R1392,Dados!$X$2:$Y$5,2,0)),VLOOKUP(D1392,Dados!$X$7:$Y$33,2,0),VLOOKUP(R1392,Dados!$X$2:$Y$5,2,0)),"")</f>
        <v/>
      </c>
      <c r="AZ1392" s="52" t="str">
        <f aca="false">IF(C1392="","",IF(AND(Y1392="CONSUMO",AC1392="NÃO")*OR(AG1392="-",AG1392="BIT"),IF(E1392&lt;&gt;"",(AI1392-(P1392+L1392-N1392+Q1392)*AY1392)/0.83),""))</f>
        <v/>
      </c>
      <c r="BA1392" s="51" t="str">
        <f aca="false">IF(AZ1392="","",AZ1392*0.17-((P1392+L1392-N1392+Q1392)*AY1392))</f>
        <v/>
      </c>
      <c r="BB1392" s="51" t="str">
        <f aca="false">IF(AND(Y1392="CONSUMO",AG1392="ANEXO I",AY1392&gt;4%),(AI1392-(P1392+L1392-N1392+Q1392)*0.0514)/0.83*(0.5177)*(0.17)-AI1392*0.0514,IF(AND(Y1392="CONSUMO",AG1392="ANEXO II",AY1392&gt;4%),(AI1392-(P1392+L1392-N1392+Q1392)*0.041)/0.83*(0.3295)*(0.17)-AI1392*0.041,IF(AND(Y1392="CONSUMO",AG1392="ANEXO I",AY1392=4%),(AI1392-(P1392+L1392-N1392+Q1392)*0.04)/0.83*(0.5177)*(0.17)-AI1392*0.04,IF(AND(Y1392="CONSUMO",AG1392="ANEXO II",AY1392=4%),(AI1392-(P1392+L1392-N1392+Q1392)*0.04)/0.83*(0.3295)*(0.17)-AI1392*0.04,""))))</f>
        <v/>
      </c>
      <c r="BC1392" s="51" t="str">
        <f aca="false">IF(C1392="","",IF(AND(Y1392="CONSUMO",AC1392="SIM")*OR(AG1392="-",AG1392="BIT"),IF(E1392&lt;&gt;"",(AI1392-(P1392+L1392-N1392+Q1392)*AY1392)/0.83),""))</f>
        <v/>
      </c>
      <c r="BD1392" s="51" t="str">
        <f aca="false">IF(BC1392="","",BC1392*0.17)</f>
        <v/>
      </c>
      <c r="BE1392" s="51" t="str">
        <f aca="false">IF(I1392=6908,0,IF(BC1392="","",BD1392-((P1392+L1392-N1392+Q1392)*AY1392)))</f>
        <v/>
      </c>
      <c r="BF1392" s="53" t="str">
        <f aca="false">IF(B1392="","",IF(OR(B1392="",E1392="Regime Normal"),0,(AI1392-Q1392)*VLOOKUP(R1392,Dados!$X$98:$Y$108,2,0)))</f>
        <v/>
      </c>
      <c r="BG1392" s="54" t="str">
        <f aca="false">IFERROR(VLOOKUP(I1392,Dados!$AC$27:$AD$43,2,0),IF(B1392="","",IF(D1392&lt;&gt;"MT",IF(AND(AC1392="SIM",Y1392="Revenda"),"2403",IF(AND(AC1392="SIM",Y1392="Consumo"),"2407",IF(AND(AC1392="NÃO",Y1392="Revenda"),"2102",IF(AND(AC1392="NÃO",Y1392="Consumo"),"2556",)))),REPLACE(I1392,1,1,1))))</f>
        <v/>
      </c>
    </row>
    <row r="1393" customFormat="false" ht="12.8" hidden="false" customHeight="true" outlineLevel="0" collapsed="false">
      <c r="Y1393" s="45"/>
      <c r="Z1393" s="46" t="str">
        <f aca="false">IF(B1393="","",(IFERROR(VLOOKUP(H1393,Dados!A$3:B$15000,2,0),"Não Encontrado")))</f>
        <v/>
      </c>
      <c r="AA1393" s="46" t="str">
        <f aca="false">IF(B1393="","",(IFERROR(VLOOKUP(G1393,Dados!C$3:E$15000,3,0),"Não Encontrado")))</f>
        <v/>
      </c>
      <c r="AB1393" s="46" t="str">
        <f aca="false">IFERROR(IF(Z1393&lt;&gt;"Não Encontrado",Z1393,IF(AA1393&lt;&gt;"Não Encontrado",AA1393,"")),"")</f>
        <v/>
      </c>
      <c r="AC1393" s="45" t="str">
        <f aca="false">IF(B1393="","",IF(AB1393="","NÃO","SIM"))</f>
        <v/>
      </c>
      <c r="AD1393" s="45" t="str">
        <f aca="false">IFERROR(VLOOKUP(G1393,Dados!$P$3:$R$500,3,0),"")</f>
        <v/>
      </c>
      <c r="AE1393" s="45" t="str">
        <f aca="false">IFERROR(VLOOKUP(G1393,Dados!$K$3:$L$500,2,0),"")</f>
        <v/>
      </c>
      <c r="AF1393" s="45" t="str">
        <f aca="false">IFERROR(VLOOKUP(G1393,Dados!$M$3:$N$500,2,0),"")</f>
        <v/>
      </c>
      <c r="AG1393" s="45" t="str">
        <f aca="false">IF(F1393="","",IF(AND(AD1393="",AE1393="",AF1393=""),"-",IF(AND(AD1393="BIT",AE1393="",AF1393=""),"BIT",IF(AND(AE1393="ANEXO I",AD1393="",AF1393=""),"ANEXO I",IF(AND(AF1393="ANEXO II",AD1393="",AE1393=""),"ANEXO II","Escolher")))))</f>
        <v/>
      </c>
      <c r="AH1393" s="45" t="str">
        <f aca="false">IF(AG1393&lt;&gt;"Pneus","",IFERROR(VLOOKUP(R1393,Dados!$X$2:$Z$5,3,0)*(AI1393-Q1393),VLOOKUP(D1393,Dados!$X$7:$Z$33,3,0)*(AI1393-Q1393)))</f>
        <v/>
      </c>
      <c r="AI1393" s="47" t="str">
        <f aca="false">IF(B1393="","",P1393+Q1393+O1393+M1393+L1393-N1393)</f>
        <v/>
      </c>
      <c r="AJ1393" s="48" t="str">
        <f aca="false">IFERROR(IF(AND(AC1393="SIM",AG1393="-",Y1393="REVENDA"),(AB1393/1+1)*AI1393,IF(AND(AC1393="SIM",AG1393="Pneus",Y1393="REVENDA"),(AB1393/1+1)*(AI1393-AH1393),"")),"")</f>
        <v/>
      </c>
      <c r="AK1393" s="48" t="str">
        <f aca="false">IF(AJ1393="","",AJ1393*17%)</f>
        <v/>
      </c>
      <c r="AL1393" s="48" t="str">
        <f aca="false">IFERROR(IF(AC1393="NÃO","",IF(AK1393="","",IF(E1393="Simples Nacional",BF1393,IF(T1393=0.12,U1393*0.5833337002,IF(T1393=0,AI1393*0.07,U1393))))),"")</f>
        <v/>
      </c>
      <c r="AM1393" s="47" t="str">
        <f aca="false">IFERROR(IF(AC1393="NÃO","",IF(OR(AG1393="-",AG1393="Pneus"),AK1393-AL1393,"")),"")</f>
        <v/>
      </c>
      <c r="AN1393" s="48" t="str">
        <f aca="false">IF(AND(Y1393="REVENDA",AC1393="SIM",AG1393="BIT"),((AB1393/1+1)*AI1393)*0.4117,"")</f>
        <v/>
      </c>
      <c r="AO1393" s="48" t="str">
        <f aca="false">IF(AN1393="","",AN1393*17%)</f>
        <v/>
      </c>
      <c r="AP1393" s="49" t="str">
        <f aca="false">IF(AN1393="","",IF(T1393=0.12,(U1393*0.4117)*0.4117,IF(T1393=0,(AI1393*0.07)*0.4117,U1393*0.4117)))</f>
        <v/>
      </c>
      <c r="AQ1393" s="47" t="str">
        <f aca="false">IF(AN1393="","",AO1393-AP1393)</f>
        <v/>
      </c>
      <c r="AR1393" s="50" t="str">
        <f aca="false">IFERROR(IF(AND(AC1393="SIM",Y1393="REVENDA",LEFT(AG1393,5)="ANEXO")*OR(AE1393="ANEXO I",AF1393="ANEXO II"),VLOOKUP(H1393,Dados!G:I,2,0),""),"INSERIR MVA")</f>
        <v/>
      </c>
      <c r="AS1393" s="48" t="str">
        <f aca="false">IF(LEFT(AG1393,5)="ANEXO",VLOOKUP(AG1393,Dados!$X$111:$Z$112,2,0)*(AI1393-Q1393),"")</f>
        <v/>
      </c>
      <c r="AT1393" s="48" t="str">
        <f aca="false">IFERROR(IF(AR1393="","",(AI1393*AR1393)+AI1393),"INSERIR MVA")</f>
        <v/>
      </c>
      <c r="AU1393" s="48" t="str">
        <f aca="false">IF(AT1393="","",IF(AY1393=0.04,U1393,AS1393*AY1393))</f>
        <v/>
      </c>
      <c r="AV1393" s="47" t="str">
        <f aca="false">IFERROR(IF(AU1393="","",(VLOOKUP(AG1393,Dados!$X$111:$Z$112,3,0)*AT1393*0.17)),"INSERIR MVA")</f>
        <v/>
      </c>
      <c r="AW1393" s="47" t="str">
        <f aca="false">IFERROR(IF(AR1393="","",AV1393-AU1393),"")</f>
        <v/>
      </c>
      <c r="AX1393" s="51" t="str">
        <f aca="false">IFERROR(IF(AC1393="NÃO","",IF(AM1393&lt;&gt;"",AM1393-W1393,IF(AQ1393&lt;&gt;"",AQ1393-W1393,IF(AW1393&lt;&gt;"",AW1393-W1393,"")))),"")</f>
        <v/>
      </c>
      <c r="AY1393" s="46" t="str">
        <f aca="false">IFERROR(IF(ISNA(VLOOKUP(R1393,Dados!$X$2:$Y$5,2,0)),VLOOKUP(D1393,Dados!$X$7:$Y$33,2,0),VLOOKUP(R1393,Dados!$X$2:$Y$5,2,0)),"")</f>
        <v/>
      </c>
      <c r="AZ1393" s="52" t="str">
        <f aca="false">IF(C1393="","",IF(AND(Y1393="CONSUMO",AC1393="NÃO")*OR(AG1393="-",AG1393="BIT"),IF(E1393&lt;&gt;"",(AI1393-(P1393+L1393-N1393+Q1393)*AY1393)/0.83),""))</f>
        <v/>
      </c>
      <c r="BA1393" s="51" t="str">
        <f aca="false">IF(AZ1393="","",AZ1393*0.17-((P1393+L1393-N1393+Q1393)*AY1393))</f>
        <v/>
      </c>
      <c r="BB1393" s="51" t="str">
        <f aca="false">IF(AND(Y1393="CONSUMO",AG1393="ANEXO I",AY1393&gt;4%),(AI1393-(P1393+L1393-N1393+Q1393)*0.0514)/0.83*(0.5177)*(0.17)-AI1393*0.0514,IF(AND(Y1393="CONSUMO",AG1393="ANEXO II",AY1393&gt;4%),(AI1393-(P1393+L1393-N1393+Q1393)*0.041)/0.83*(0.3295)*(0.17)-AI1393*0.041,IF(AND(Y1393="CONSUMO",AG1393="ANEXO I",AY1393=4%),(AI1393-(P1393+L1393-N1393+Q1393)*0.04)/0.83*(0.5177)*(0.17)-AI1393*0.04,IF(AND(Y1393="CONSUMO",AG1393="ANEXO II",AY1393=4%),(AI1393-(P1393+L1393-N1393+Q1393)*0.04)/0.83*(0.3295)*(0.17)-AI1393*0.04,""))))</f>
        <v/>
      </c>
      <c r="BC1393" s="51" t="str">
        <f aca="false">IF(C1393="","",IF(AND(Y1393="CONSUMO",AC1393="SIM")*OR(AG1393="-",AG1393="BIT"),IF(E1393&lt;&gt;"",(AI1393-(P1393+L1393-N1393+Q1393)*AY1393)/0.83),""))</f>
        <v/>
      </c>
      <c r="BD1393" s="51" t="str">
        <f aca="false">IF(BC1393="","",BC1393*0.17)</f>
        <v/>
      </c>
      <c r="BE1393" s="51" t="str">
        <f aca="false">IF(I1393=6908,0,IF(BC1393="","",BD1393-((P1393+L1393-N1393+Q1393)*AY1393)))</f>
        <v/>
      </c>
      <c r="BF1393" s="53" t="str">
        <f aca="false">IF(B1393="","",IF(OR(B1393="",E1393="Regime Normal"),0,(AI1393-Q1393)*VLOOKUP(R1393,Dados!$X$98:$Y$108,2,0)))</f>
        <v/>
      </c>
      <c r="BG1393" s="54" t="str">
        <f aca="false">IFERROR(VLOOKUP(I1393,Dados!$AC$27:$AD$43,2,0),IF(B1393="","",IF(D1393&lt;&gt;"MT",IF(AND(AC1393="SIM",Y1393="Revenda"),"2403",IF(AND(AC1393="SIM",Y1393="Consumo"),"2407",IF(AND(AC1393="NÃO",Y1393="Revenda"),"2102",IF(AND(AC1393="NÃO",Y1393="Consumo"),"2556",)))),REPLACE(I1393,1,1,1))))</f>
        <v/>
      </c>
    </row>
    <row r="1394" customFormat="false" ht="12.8" hidden="false" customHeight="true" outlineLevel="0" collapsed="false">
      <c r="Y1394" s="45"/>
      <c r="Z1394" s="46" t="str">
        <f aca="false">IF(B1394="","",(IFERROR(VLOOKUP(H1394,Dados!A$3:B$15000,2,0),"Não Encontrado")))</f>
        <v/>
      </c>
      <c r="AA1394" s="46" t="str">
        <f aca="false">IF(B1394="","",(IFERROR(VLOOKUP(G1394,Dados!C$3:E$15000,3,0),"Não Encontrado")))</f>
        <v/>
      </c>
      <c r="AB1394" s="46" t="str">
        <f aca="false">IFERROR(IF(Z1394&lt;&gt;"Não Encontrado",Z1394,IF(AA1394&lt;&gt;"Não Encontrado",AA1394,"")),"")</f>
        <v/>
      </c>
      <c r="AC1394" s="45" t="str">
        <f aca="false">IF(B1394="","",IF(AB1394="","NÃO","SIM"))</f>
        <v/>
      </c>
      <c r="AD1394" s="45" t="str">
        <f aca="false">IFERROR(VLOOKUP(G1394,Dados!$P$3:$R$500,3,0),"")</f>
        <v/>
      </c>
      <c r="AE1394" s="45" t="str">
        <f aca="false">IFERROR(VLOOKUP(G1394,Dados!$K$3:$L$500,2,0),"")</f>
        <v/>
      </c>
      <c r="AF1394" s="45" t="str">
        <f aca="false">IFERROR(VLOOKUP(G1394,Dados!$M$3:$N$500,2,0),"")</f>
        <v/>
      </c>
      <c r="AG1394" s="45" t="str">
        <f aca="false">IF(F1394="","",IF(AND(AD1394="",AE1394="",AF1394=""),"-",IF(AND(AD1394="BIT",AE1394="",AF1394=""),"BIT",IF(AND(AE1394="ANEXO I",AD1394="",AF1394=""),"ANEXO I",IF(AND(AF1394="ANEXO II",AD1394="",AE1394=""),"ANEXO II","Escolher")))))</f>
        <v/>
      </c>
      <c r="AH1394" s="45" t="str">
        <f aca="false">IF(AG1394&lt;&gt;"Pneus","",IFERROR(VLOOKUP(R1394,Dados!$X$2:$Z$5,3,0)*(AI1394-Q1394),VLOOKUP(D1394,Dados!$X$7:$Z$33,3,0)*(AI1394-Q1394)))</f>
        <v/>
      </c>
      <c r="AI1394" s="47" t="str">
        <f aca="false">IF(B1394="","",P1394+Q1394+O1394+M1394+L1394-N1394)</f>
        <v/>
      </c>
      <c r="AJ1394" s="48" t="str">
        <f aca="false">IFERROR(IF(AND(AC1394="SIM",AG1394="-",Y1394="REVENDA"),(AB1394/1+1)*AI1394,IF(AND(AC1394="SIM",AG1394="Pneus",Y1394="REVENDA"),(AB1394/1+1)*(AI1394-AH1394),"")),"")</f>
        <v/>
      </c>
      <c r="AK1394" s="48" t="str">
        <f aca="false">IF(AJ1394="","",AJ1394*17%)</f>
        <v/>
      </c>
      <c r="AL1394" s="48" t="str">
        <f aca="false">IFERROR(IF(AC1394="NÃO","",IF(AK1394="","",IF(E1394="Simples Nacional",BF1394,IF(T1394=0.12,U1394*0.5833337002,IF(T1394=0,AI1394*0.07,U1394))))),"")</f>
        <v/>
      </c>
      <c r="AM1394" s="47" t="str">
        <f aca="false">IFERROR(IF(AC1394="NÃO","",IF(OR(AG1394="-",AG1394="Pneus"),AK1394-AL1394,"")),"")</f>
        <v/>
      </c>
      <c r="AN1394" s="48" t="str">
        <f aca="false">IF(AND(Y1394="REVENDA",AC1394="SIM",AG1394="BIT"),((AB1394/1+1)*AI1394)*0.4117,"")</f>
        <v/>
      </c>
      <c r="AO1394" s="48" t="str">
        <f aca="false">IF(AN1394="","",AN1394*17%)</f>
        <v/>
      </c>
      <c r="AP1394" s="49" t="str">
        <f aca="false">IF(AN1394="","",IF(T1394=0.12,(U1394*0.4117)*0.4117,IF(T1394=0,(AI1394*0.07)*0.4117,U1394*0.4117)))</f>
        <v/>
      </c>
      <c r="AQ1394" s="47" t="str">
        <f aca="false">IF(AN1394="","",AO1394-AP1394)</f>
        <v/>
      </c>
      <c r="AR1394" s="50" t="str">
        <f aca="false">IFERROR(IF(AND(AC1394="SIM",Y1394="REVENDA",LEFT(AG1394,5)="ANEXO")*OR(AE1394="ANEXO I",AF1394="ANEXO II"),VLOOKUP(H1394,Dados!G:I,2,0),""),"INSERIR MVA")</f>
        <v/>
      </c>
      <c r="AS1394" s="48" t="str">
        <f aca="false">IF(LEFT(AG1394,5)="ANEXO",VLOOKUP(AG1394,Dados!$X$111:$Z$112,2,0)*(AI1394-Q1394),"")</f>
        <v/>
      </c>
      <c r="AT1394" s="48" t="str">
        <f aca="false">IFERROR(IF(AR1394="","",(AI1394*AR1394)+AI1394),"INSERIR MVA")</f>
        <v/>
      </c>
      <c r="AU1394" s="48" t="str">
        <f aca="false">IF(AT1394="","",IF(AY1394=0.04,U1394,AS1394*AY1394))</f>
        <v/>
      </c>
      <c r="AV1394" s="47" t="str">
        <f aca="false">IFERROR(IF(AU1394="","",(VLOOKUP(AG1394,Dados!$X$111:$Z$112,3,0)*AT1394*0.17)),"INSERIR MVA")</f>
        <v/>
      </c>
      <c r="AW1394" s="47" t="str">
        <f aca="false">IFERROR(IF(AR1394="","",AV1394-AU1394),"")</f>
        <v/>
      </c>
      <c r="AX1394" s="51" t="str">
        <f aca="false">IFERROR(IF(AC1394="NÃO","",IF(AM1394&lt;&gt;"",AM1394-W1394,IF(AQ1394&lt;&gt;"",AQ1394-W1394,IF(AW1394&lt;&gt;"",AW1394-W1394,"")))),"")</f>
        <v/>
      </c>
      <c r="AY1394" s="46" t="str">
        <f aca="false">IFERROR(IF(ISNA(VLOOKUP(R1394,Dados!$X$2:$Y$5,2,0)),VLOOKUP(D1394,Dados!$X$7:$Y$33,2,0),VLOOKUP(R1394,Dados!$X$2:$Y$5,2,0)),"")</f>
        <v/>
      </c>
      <c r="AZ1394" s="52" t="str">
        <f aca="false">IF(C1394="","",IF(AND(Y1394="CONSUMO",AC1394="NÃO")*OR(AG1394="-",AG1394="BIT"),IF(E1394&lt;&gt;"",(AI1394-(P1394+L1394-N1394+Q1394)*AY1394)/0.83),""))</f>
        <v/>
      </c>
      <c r="BA1394" s="51" t="str">
        <f aca="false">IF(AZ1394="","",AZ1394*0.17-((P1394+L1394-N1394+Q1394)*AY1394))</f>
        <v/>
      </c>
      <c r="BB1394" s="51" t="str">
        <f aca="false">IF(AND(Y1394="CONSUMO",AG1394="ANEXO I",AY1394&gt;4%),(AI1394-(P1394+L1394-N1394+Q1394)*0.0514)/0.83*(0.5177)*(0.17)-AI1394*0.0514,IF(AND(Y1394="CONSUMO",AG1394="ANEXO II",AY1394&gt;4%),(AI1394-(P1394+L1394-N1394+Q1394)*0.041)/0.83*(0.3295)*(0.17)-AI1394*0.041,IF(AND(Y1394="CONSUMO",AG1394="ANEXO I",AY1394=4%),(AI1394-(P1394+L1394-N1394+Q1394)*0.04)/0.83*(0.5177)*(0.17)-AI1394*0.04,IF(AND(Y1394="CONSUMO",AG1394="ANEXO II",AY1394=4%),(AI1394-(P1394+L1394-N1394+Q1394)*0.04)/0.83*(0.3295)*(0.17)-AI1394*0.04,""))))</f>
        <v/>
      </c>
      <c r="BC1394" s="51" t="str">
        <f aca="false">IF(C1394="","",IF(AND(Y1394="CONSUMO",AC1394="SIM")*OR(AG1394="-",AG1394="BIT"),IF(E1394&lt;&gt;"",(AI1394-(P1394+L1394-N1394+Q1394)*AY1394)/0.83),""))</f>
        <v/>
      </c>
      <c r="BD1394" s="51" t="str">
        <f aca="false">IF(BC1394="","",BC1394*0.17)</f>
        <v/>
      </c>
      <c r="BE1394" s="51" t="str">
        <f aca="false">IF(I1394=6908,0,IF(BC1394="","",BD1394-((P1394+L1394-N1394+Q1394)*AY1394)))</f>
        <v/>
      </c>
      <c r="BF1394" s="53" t="str">
        <f aca="false">IF(B1394="","",IF(OR(B1394="",E1394="Regime Normal"),0,(AI1394-Q1394)*VLOOKUP(R1394,Dados!$X$98:$Y$108,2,0)))</f>
        <v/>
      </c>
      <c r="BG1394" s="54" t="str">
        <f aca="false">IFERROR(VLOOKUP(I1394,Dados!$AC$27:$AD$43,2,0),IF(B1394="","",IF(D1394&lt;&gt;"MT",IF(AND(AC1394="SIM",Y1394="Revenda"),"2403",IF(AND(AC1394="SIM",Y1394="Consumo"),"2407",IF(AND(AC1394="NÃO",Y1394="Revenda"),"2102",IF(AND(AC1394="NÃO",Y1394="Consumo"),"2556",)))),REPLACE(I1394,1,1,1))))</f>
        <v/>
      </c>
    </row>
    <row r="1395" customFormat="false" ht="12.8" hidden="false" customHeight="true" outlineLevel="0" collapsed="false">
      <c r="Y1395" s="45"/>
      <c r="Z1395" s="46" t="str">
        <f aca="false">IF(B1395="","",(IFERROR(VLOOKUP(H1395,Dados!A$3:B$15000,2,0),"Não Encontrado")))</f>
        <v/>
      </c>
      <c r="AA1395" s="46" t="str">
        <f aca="false">IF(B1395="","",(IFERROR(VLOOKUP(G1395,Dados!C$3:E$15000,3,0),"Não Encontrado")))</f>
        <v/>
      </c>
      <c r="AB1395" s="46" t="str">
        <f aca="false">IFERROR(IF(Z1395&lt;&gt;"Não Encontrado",Z1395,IF(AA1395&lt;&gt;"Não Encontrado",AA1395,"")),"")</f>
        <v/>
      </c>
      <c r="AC1395" s="45" t="str">
        <f aca="false">IF(B1395="","",IF(AB1395="","NÃO","SIM"))</f>
        <v/>
      </c>
      <c r="AD1395" s="45" t="str">
        <f aca="false">IFERROR(VLOOKUP(G1395,Dados!$P$3:$R$500,3,0),"")</f>
        <v/>
      </c>
      <c r="AE1395" s="45" t="str">
        <f aca="false">IFERROR(VLOOKUP(G1395,Dados!$K$3:$L$500,2,0),"")</f>
        <v/>
      </c>
      <c r="AF1395" s="45" t="str">
        <f aca="false">IFERROR(VLOOKUP(G1395,Dados!$M$3:$N$500,2,0),"")</f>
        <v/>
      </c>
      <c r="AG1395" s="45" t="str">
        <f aca="false">IF(F1395="","",IF(AND(AD1395="",AE1395="",AF1395=""),"-",IF(AND(AD1395="BIT",AE1395="",AF1395=""),"BIT",IF(AND(AE1395="ANEXO I",AD1395="",AF1395=""),"ANEXO I",IF(AND(AF1395="ANEXO II",AD1395="",AE1395=""),"ANEXO II","Escolher")))))</f>
        <v/>
      </c>
      <c r="AH1395" s="45" t="str">
        <f aca="false">IF(AG1395&lt;&gt;"Pneus","",IFERROR(VLOOKUP(R1395,Dados!$X$2:$Z$5,3,0)*(AI1395-Q1395),VLOOKUP(D1395,Dados!$X$7:$Z$33,3,0)*(AI1395-Q1395)))</f>
        <v/>
      </c>
      <c r="AI1395" s="47" t="str">
        <f aca="false">IF(B1395="","",P1395+Q1395+O1395+M1395+L1395-N1395)</f>
        <v/>
      </c>
      <c r="AJ1395" s="48" t="str">
        <f aca="false">IFERROR(IF(AND(AC1395="SIM",AG1395="-",Y1395="REVENDA"),(AB1395/1+1)*AI1395,IF(AND(AC1395="SIM",AG1395="Pneus",Y1395="REVENDA"),(AB1395/1+1)*(AI1395-AH1395),"")),"")</f>
        <v/>
      </c>
      <c r="AK1395" s="48" t="str">
        <f aca="false">IF(AJ1395="","",AJ1395*17%)</f>
        <v/>
      </c>
      <c r="AL1395" s="48" t="str">
        <f aca="false">IFERROR(IF(AC1395="NÃO","",IF(AK1395="","",IF(E1395="Simples Nacional",BF1395,IF(T1395=0.12,U1395*0.5833337002,IF(T1395=0,AI1395*0.07,U1395))))),"")</f>
        <v/>
      </c>
      <c r="AM1395" s="47" t="str">
        <f aca="false">IFERROR(IF(AC1395="NÃO","",IF(OR(AG1395="-",AG1395="Pneus"),AK1395-AL1395,"")),"")</f>
        <v/>
      </c>
      <c r="AN1395" s="48" t="str">
        <f aca="false">IF(AND(Y1395="REVENDA",AC1395="SIM",AG1395="BIT"),((AB1395/1+1)*AI1395)*0.4117,"")</f>
        <v/>
      </c>
      <c r="AO1395" s="48" t="str">
        <f aca="false">IF(AN1395="","",AN1395*17%)</f>
        <v/>
      </c>
      <c r="AP1395" s="49" t="str">
        <f aca="false">IF(AN1395="","",IF(T1395=0.12,(U1395*0.4117)*0.4117,IF(T1395=0,(AI1395*0.07)*0.4117,U1395*0.4117)))</f>
        <v/>
      </c>
      <c r="AQ1395" s="47" t="str">
        <f aca="false">IF(AN1395="","",AO1395-AP1395)</f>
        <v/>
      </c>
      <c r="AR1395" s="50" t="str">
        <f aca="false">IFERROR(IF(AND(AC1395="SIM",Y1395="REVENDA",LEFT(AG1395,5)="ANEXO")*OR(AE1395="ANEXO I",AF1395="ANEXO II"),VLOOKUP(H1395,Dados!G:I,2,0),""),"INSERIR MVA")</f>
        <v/>
      </c>
      <c r="AS1395" s="48" t="str">
        <f aca="false">IF(LEFT(AG1395,5)="ANEXO",VLOOKUP(AG1395,Dados!$X$111:$Z$112,2,0)*(AI1395-Q1395),"")</f>
        <v/>
      </c>
      <c r="AT1395" s="48" t="str">
        <f aca="false">IFERROR(IF(AR1395="","",(AI1395*AR1395)+AI1395),"INSERIR MVA")</f>
        <v/>
      </c>
      <c r="AU1395" s="48" t="str">
        <f aca="false">IF(AT1395="","",IF(AY1395=0.04,U1395,AS1395*AY1395))</f>
        <v/>
      </c>
      <c r="AV1395" s="47" t="str">
        <f aca="false">IFERROR(IF(AU1395="","",(VLOOKUP(AG1395,Dados!$X$111:$Z$112,3,0)*AT1395*0.17)),"INSERIR MVA")</f>
        <v/>
      </c>
      <c r="AW1395" s="47" t="str">
        <f aca="false">IFERROR(IF(AR1395="","",AV1395-AU1395),"")</f>
        <v/>
      </c>
      <c r="AX1395" s="51" t="str">
        <f aca="false">IFERROR(IF(AC1395="NÃO","",IF(AM1395&lt;&gt;"",AM1395-W1395,IF(AQ1395&lt;&gt;"",AQ1395-W1395,IF(AW1395&lt;&gt;"",AW1395-W1395,"")))),"")</f>
        <v/>
      </c>
      <c r="AY1395" s="46" t="str">
        <f aca="false">IFERROR(IF(ISNA(VLOOKUP(R1395,Dados!$X$2:$Y$5,2,0)),VLOOKUP(D1395,Dados!$X$7:$Y$33,2,0),VLOOKUP(R1395,Dados!$X$2:$Y$5,2,0)),"")</f>
        <v/>
      </c>
      <c r="AZ1395" s="52" t="str">
        <f aca="false">IF(C1395="","",IF(AND(Y1395="CONSUMO",AC1395="NÃO")*OR(AG1395="-",AG1395="BIT"),IF(E1395&lt;&gt;"",(AI1395-(P1395+L1395-N1395+Q1395)*AY1395)/0.83),""))</f>
        <v/>
      </c>
      <c r="BA1395" s="51" t="str">
        <f aca="false">IF(AZ1395="","",AZ1395*0.17-((P1395+L1395-N1395+Q1395)*AY1395))</f>
        <v/>
      </c>
      <c r="BB1395" s="51" t="str">
        <f aca="false">IF(AND(Y1395="CONSUMO",AG1395="ANEXO I",AY1395&gt;4%),(AI1395-(P1395+L1395-N1395+Q1395)*0.0514)/0.83*(0.5177)*(0.17)-AI1395*0.0514,IF(AND(Y1395="CONSUMO",AG1395="ANEXO II",AY1395&gt;4%),(AI1395-(P1395+L1395-N1395+Q1395)*0.041)/0.83*(0.3295)*(0.17)-AI1395*0.041,IF(AND(Y1395="CONSUMO",AG1395="ANEXO I",AY1395=4%),(AI1395-(P1395+L1395-N1395+Q1395)*0.04)/0.83*(0.5177)*(0.17)-AI1395*0.04,IF(AND(Y1395="CONSUMO",AG1395="ANEXO II",AY1395=4%),(AI1395-(P1395+L1395-N1395+Q1395)*0.04)/0.83*(0.3295)*(0.17)-AI1395*0.04,""))))</f>
        <v/>
      </c>
      <c r="BC1395" s="51" t="str">
        <f aca="false">IF(C1395="","",IF(AND(Y1395="CONSUMO",AC1395="SIM")*OR(AG1395="-",AG1395="BIT"),IF(E1395&lt;&gt;"",(AI1395-(P1395+L1395-N1395+Q1395)*AY1395)/0.83),""))</f>
        <v/>
      </c>
      <c r="BD1395" s="51" t="str">
        <f aca="false">IF(BC1395="","",BC1395*0.17)</f>
        <v/>
      </c>
      <c r="BE1395" s="51" t="str">
        <f aca="false">IF(I1395=6908,0,IF(BC1395="","",BD1395-((P1395+L1395-N1395+Q1395)*AY1395)))</f>
        <v/>
      </c>
      <c r="BF1395" s="53" t="str">
        <f aca="false">IF(B1395="","",IF(OR(B1395="",E1395="Regime Normal"),0,(AI1395-Q1395)*VLOOKUP(R1395,Dados!$X$98:$Y$108,2,0)))</f>
        <v/>
      </c>
      <c r="BG1395" s="54" t="str">
        <f aca="false">IFERROR(VLOOKUP(I1395,Dados!$AC$27:$AD$43,2,0),IF(B1395="","",IF(D1395&lt;&gt;"MT",IF(AND(AC1395="SIM",Y1395="Revenda"),"2403",IF(AND(AC1395="SIM",Y1395="Consumo"),"2407",IF(AND(AC1395="NÃO",Y1395="Revenda"),"2102",IF(AND(AC1395="NÃO",Y1395="Consumo"),"2556",)))),REPLACE(I1395,1,1,1))))</f>
        <v/>
      </c>
    </row>
    <row r="1396" customFormat="false" ht="12.8" hidden="false" customHeight="true" outlineLevel="0" collapsed="false">
      <c r="Y1396" s="45"/>
      <c r="Z1396" s="46" t="str">
        <f aca="false">IF(B1396="","",(IFERROR(VLOOKUP(H1396,Dados!A$3:B$15000,2,0),"Não Encontrado")))</f>
        <v/>
      </c>
      <c r="AA1396" s="46" t="str">
        <f aca="false">IF(B1396="","",(IFERROR(VLOOKUP(G1396,Dados!C$3:E$15000,3,0),"Não Encontrado")))</f>
        <v/>
      </c>
      <c r="AB1396" s="46" t="str">
        <f aca="false">IFERROR(IF(Z1396&lt;&gt;"Não Encontrado",Z1396,IF(AA1396&lt;&gt;"Não Encontrado",AA1396,"")),"")</f>
        <v/>
      </c>
      <c r="AC1396" s="45" t="str">
        <f aca="false">IF(B1396="","",IF(AB1396="","NÃO","SIM"))</f>
        <v/>
      </c>
      <c r="AD1396" s="45" t="str">
        <f aca="false">IFERROR(VLOOKUP(G1396,Dados!$P$3:$R$500,3,0),"")</f>
        <v/>
      </c>
      <c r="AE1396" s="45" t="str">
        <f aca="false">IFERROR(VLOOKUP(G1396,Dados!$K$3:$L$500,2,0),"")</f>
        <v/>
      </c>
      <c r="AF1396" s="45" t="str">
        <f aca="false">IFERROR(VLOOKUP(G1396,Dados!$M$3:$N$500,2,0),"")</f>
        <v/>
      </c>
      <c r="AG1396" s="45" t="str">
        <f aca="false">IF(F1396="","",IF(AND(AD1396="",AE1396="",AF1396=""),"-",IF(AND(AD1396="BIT",AE1396="",AF1396=""),"BIT",IF(AND(AE1396="ANEXO I",AD1396="",AF1396=""),"ANEXO I",IF(AND(AF1396="ANEXO II",AD1396="",AE1396=""),"ANEXO II","Escolher")))))</f>
        <v/>
      </c>
      <c r="AH1396" s="45" t="str">
        <f aca="false">IF(AG1396&lt;&gt;"Pneus","",IFERROR(VLOOKUP(R1396,Dados!$X$2:$Z$5,3,0)*(AI1396-Q1396),VLOOKUP(D1396,Dados!$X$7:$Z$33,3,0)*(AI1396-Q1396)))</f>
        <v/>
      </c>
      <c r="AI1396" s="47" t="str">
        <f aca="false">IF(B1396="","",P1396+Q1396+O1396+M1396+L1396-N1396)</f>
        <v/>
      </c>
      <c r="AJ1396" s="48" t="str">
        <f aca="false">IFERROR(IF(AND(AC1396="SIM",AG1396="-",Y1396="REVENDA"),(AB1396/1+1)*AI1396,IF(AND(AC1396="SIM",AG1396="Pneus",Y1396="REVENDA"),(AB1396/1+1)*(AI1396-AH1396),"")),"")</f>
        <v/>
      </c>
      <c r="AK1396" s="48" t="str">
        <f aca="false">IF(AJ1396="","",AJ1396*17%)</f>
        <v/>
      </c>
      <c r="AL1396" s="48" t="str">
        <f aca="false">IFERROR(IF(AC1396="NÃO","",IF(AK1396="","",IF(E1396="Simples Nacional",BF1396,IF(T1396=0.12,U1396*0.5833337002,IF(T1396=0,AI1396*0.07,U1396))))),"")</f>
        <v/>
      </c>
      <c r="AM1396" s="47" t="str">
        <f aca="false">IFERROR(IF(AC1396="NÃO","",IF(OR(AG1396="-",AG1396="Pneus"),AK1396-AL1396,"")),"")</f>
        <v/>
      </c>
      <c r="AN1396" s="48" t="str">
        <f aca="false">IF(AND(Y1396="REVENDA",AC1396="SIM",AG1396="BIT"),((AB1396/1+1)*AI1396)*0.4117,"")</f>
        <v/>
      </c>
      <c r="AO1396" s="48" t="str">
        <f aca="false">IF(AN1396="","",AN1396*17%)</f>
        <v/>
      </c>
      <c r="AP1396" s="49" t="str">
        <f aca="false">IF(AN1396="","",IF(T1396=0.12,(U1396*0.4117)*0.4117,IF(T1396=0,(AI1396*0.07)*0.4117,U1396*0.4117)))</f>
        <v/>
      </c>
      <c r="AQ1396" s="47" t="str">
        <f aca="false">IF(AN1396="","",AO1396-AP1396)</f>
        <v/>
      </c>
      <c r="AR1396" s="50" t="str">
        <f aca="false">IFERROR(IF(AND(AC1396="SIM",Y1396="REVENDA",LEFT(AG1396,5)="ANEXO")*OR(AE1396="ANEXO I",AF1396="ANEXO II"),VLOOKUP(H1396,Dados!G:I,2,0),""),"INSERIR MVA")</f>
        <v/>
      </c>
      <c r="AS1396" s="48" t="str">
        <f aca="false">IF(LEFT(AG1396,5)="ANEXO",VLOOKUP(AG1396,Dados!$X$111:$Z$112,2,0)*(AI1396-Q1396),"")</f>
        <v/>
      </c>
      <c r="AT1396" s="48" t="str">
        <f aca="false">IFERROR(IF(AR1396="","",(AI1396*AR1396)+AI1396),"INSERIR MVA")</f>
        <v/>
      </c>
      <c r="AU1396" s="48" t="str">
        <f aca="false">IF(AT1396="","",IF(AY1396=0.04,U1396,AS1396*AY1396))</f>
        <v/>
      </c>
      <c r="AV1396" s="47" t="str">
        <f aca="false">IFERROR(IF(AU1396="","",(VLOOKUP(AG1396,Dados!$X$111:$Z$112,3,0)*AT1396*0.17)),"INSERIR MVA")</f>
        <v/>
      </c>
      <c r="AW1396" s="47" t="str">
        <f aca="false">IFERROR(IF(AR1396="","",AV1396-AU1396),"")</f>
        <v/>
      </c>
      <c r="AX1396" s="51" t="str">
        <f aca="false">IFERROR(IF(AC1396="NÃO","",IF(AM1396&lt;&gt;"",AM1396-W1396,IF(AQ1396&lt;&gt;"",AQ1396-W1396,IF(AW1396&lt;&gt;"",AW1396-W1396,"")))),"")</f>
        <v/>
      </c>
      <c r="AY1396" s="46" t="str">
        <f aca="false">IFERROR(IF(ISNA(VLOOKUP(R1396,Dados!$X$2:$Y$5,2,0)),VLOOKUP(D1396,Dados!$X$7:$Y$33,2,0),VLOOKUP(R1396,Dados!$X$2:$Y$5,2,0)),"")</f>
        <v/>
      </c>
      <c r="AZ1396" s="52" t="str">
        <f aca="false">IF(C1396="","",IF(AND(Y1396="CONSUMO",AC1396="NÃO")*OR(AG1396="-",AG1396="BIT"),IF(E1396&lt;&gt;"",(AI1396-(P1396+L1396-N1396+Q1396)*AY1396)/0.83),""))</f>
        <v/>
      </c>
      <c r="BA1396" s="51" t="str">
        <f aca="false">IF(AZ1396="","",AZ1396*0.17-((P1396+L1396-N1396+Q1396)*AY1396))</f>
        <v/>
      </c>
      <c r="BB1396" s="51" t="str">
        <f aca="false">IF(AND(Y1396="CONSUMO",AG1396="ANEXO I",AY1396&gt;4%),(AI1396-(P1396+L1396-N1396+Q1396)*0.0514)/0.83*(0.5177)*(0.17)-AI1396*0.0514,IF(AND(Y1396="CONSUMO",AG1396="ANEXO II",AY1396&gt;4%),(AI1396-(P1396+L1396-N1396+Q1396)*0.041)/0.83*(0.3295)*(0.17)-AI1396*0.041,IF(AND(Y1396="CONSUMO",AG1396="ANEXO I",AY1396=4%),(AI1396-(P1396+L1396-N1396+Q1396)*0.04)/0.83*(0.5177)*(0.17)-AI1396*0.04,IF(AND(Y1396="CONSUMO",AG1396="ANEXO II",AY1396=4%),(AI1396-(P1396+L1396-N1396+Q1396)*0.04)/0.83*(0.3295)*(0.17)-AI1396*0.04,""))))</f>
        <v/>
      </c>
      <c r="BC1396" s="51" t="str">
        <f aca="false">IF(C1396="","",IF(AND(Y1396="CONSUMO",AC1396="SIM")*OR(AG1396="-",AG1396="BIT"),IF(E1396&lt;&gt;"",(AI1396-(P1396+L1396-N1396+Q1396)*AY1396)/0.83),""))</f>
        <v/>
      </c>
      <c r="BD1396" s="51" t="str">
        <f aca="false">IF(BC1396="","",BC1396*0.17)</f>
        <v/>
      </c>
      <c r="BE1396" s="51" t="str">
        <f aca="false">IF(I1396=6908,0,IF(BC1396="","",BD1396-((P1396+L1396-N1396+Q1396)*AY1396)))</f>
        <v/>
      </c>
      <c r="BF1396" s="53" t="str">
        <f aca="false">IF(B1396="","",IF(OR(B1396="",E1396="Regime Normal"),0,(AI1396-Q1396)*VLOOKUP(R1396,Dados!$X$98:$Y$108,2,0)))</f>
        <v/>
      </c>
      <c r="BG1396" s="54" t="str">
        <f aca="false">IFERROR(VLOOKUP(I1396,Dados!$AC$27:$AD$43,2,0),IF(B1396="","",IF(D1396&lt;&gt;"MT",IF(AND(AC1396="SIM",Y1396="Revenda"),"2403",IF(AND(AC1396="SIM",Y1396="Consumo"),"2407",IF(AND(AC1396="NÃO",Y1396="Revenda"),"2102",IF(AND(AC1396="NÃO",Y1396="Consumo"),"2556",)))),REPLACE(I1396,1,1,1))))</f>
        <v/>
      </c>
    </row>
    <row r="1397" customFormat="false" ht="12.8" hidden="false" customHeight="true" outlineLevel="0" collapsed="false">
      <c r="Y1397" s="45"/>
      <c r="Z1397" s="46" t="str">
        <f aca="false">IF(B1397="","",(IFERROR(VLOOKUP(H1397,Dados!A$3:B$15000,2,0),"Não Encontrado")))</f>
        <v/>
      </c>
      <c r="AA1397" s="46" t="str">
        <f aca="false">IF(B1397="","",(IFERROR(VLOOKUP(G1397,Dados!C$3:E$15000,3,0),"Não Encontrado")))</f>
        <v/>
      </c>
      <c r="AB1397" s="46" t="str">
        <f aca="false">IFERROR(IF(Z1397&lt;&gt;"Não Encontrado",Z1397,IF(AA1397&lt;&gt;"Não Encontrado",AA1397,"")),"")</f>
        <v/>
      </c>
      <c r="AC1397" s="45" t="str">
        <f aca="false">IF(B1397="","",IF(AB1397="","NÃO","SIM"))</f>
        <v/>
      </c>
      <c r="AD1397" s="45" t="str">
        <f aca="false">IFERROR(VLOOKUP(G1397,Dados!$P$3:$R$500,3,0),"")</f>
        <v/>
      </c>
      <c r="AE1397" s="45" t="str">
        <f aca="false">IFERROR(VLOOKUP(G1397,Dados!$K$3:$L$500,2,0),"")</f>
        <v/>
      </c>
      <c r="AF1397" s="45" t="str">
        <f aca="false">IFERROR(VLOOKUP(G1397,Dados!$M$3:$N$500,2,0),"")</f>
        <v/>
      </c>
      <c r="AG1397" s="45" t="str">
        <f aca="false">IF(F1397="","",IF(AND(AD1397="",AE1397="",AF1397=""),"-",IF(AND(AD1397="BIT",AE1397="",AF1397=""),"BIT",IF(AND(AE1397="ANEXO I",AD1397="",AF1397=""),"ANEXO I",IF(AND(AF1397="ANEXO II",AD1397="",AE1397=""),"ANEXO II","Escolher")))))</f>
        <v/>
      </c>
      <c r="AH1397" s="45" t="str">
        <f aca="false">IF(AG1397&lt;&gt;"Pneus","",IFERROR(VLOOKUP(R1397,Dados!$X$2:$Z$5,3,0)*(AI1397-Q1397),VLOOKUP(D1397,Dados!$X$7:$Z$33,3,0)*(AI1397-Q1397)))</f>
        <v/>
      </c>
      <c r="AI1397" s="47" t="str">
        <f aca="false">IF(B1397="","",P1397+Q1397+O1397+M1397+L1397-N1397)</f>
        <v/>
      </c>
      <c r="AJ1397" s="48" t="str">
        <f aca="false">IFERROR(IF(AND(AC1397="SIM",AG1397="-",Y1397="REVENDA"),(AB1397/1+1)*AI1397,IF(AND(AC1397="SIM",AG1397="Pneus",Y1397="REVENDA"),(AB1397/1+1)*(AI1397-AH1397),"")),"")</f>
        <v/>
      </c>
      <c r="AK1397" s="48" t="str">
        <f aca="false">IF(AJ1397="","",AJ1397*17%)</f>
        <v/>
      </c>
      <c r="AL1397" s="48" t="str">
        <f aca="false">IFERROR(IF(AC1397="NÃO","",IF(AK1397="","",IF(E1397="Simples Nacional",BF1397,IF(T1397=0.12,U1397*0.5833337002,IF(T1397=0,AI1397*0.07,U1397))))),"")</f>
        <v/>
      </c>
      <c r="AM1397" s="47" t="str">
        <f aca="false">IFERROR(IF(AC1397="NÃO","",IF(OR(AG1397="-",AG1397="Pneus"),AK1397-AL1397,"")),"")</f>
        <v/>
      </c>
      <c r="AN1397" s="48" t="str">
        <f aca="false">IF(AND(Y1397="REVENDA",AC1397="SIM",AG1397="BIT"),((AB1397/1+1)*AI1397)*0.4117,"")</f>
        <v/>
      </c>
      <c r="AO1397" s="48" t="str">
        <f aca="false">IF(AN1397="","",AN1397*17%)</f>
        <v/>
      </c>
      <c r="AP1397" s="49" t="str">
        <f aca="false">IF(AN1397="","",IF(T1397=0.12,(U1397*0.4117)*0.4117,IF(T1397=0,(AI1397*0.07)*0.4117,U1397*0.4117)))</f>
        <v/>
      </c>
      <c r="AQ1397" s="47" t="str">
        <f aca="false">IF(AN1397="","",AO1397-AP1397)</f>
        <v/>
      </c>
      <c r="AR1397" s="50" t="str">
        <f aca="false">IFERROR(IF(AND(AC1397="SIM",Y1397="REVENDA",LEFT(AG1397,5)="ANEXO")*OR(AE1397="ANEXO I",AF1397="ANEXO II"),VLOOKUP(H1397,Dados!G:I,2,0),""),"INSERIR MVA")</f>
        <v/>
      </c>
      <c r="AS1397" s="48" t="str">
        <f aca="false">IF(LEFT(AG1397,5)="ANEXO",VLOOKUP(AG1397,Dados!$X$111:$Z$112,2,0)*(AI1397-Q1397),"")</f>
        <v/>
      </c>
      <c r="AT1397" s="48" t="str">
        <f aca="false">IFERROR(IF(AR1397="","",(AI1397*AR1397)+AI1397),"INSERIR MVA")</f>
        <v/>
      </c>
      <c r="AU1397" s="48" t="str">
        <f aca="false">IF(AT1397="","",IF(AY1397=0.04,U1397,AS1397*AY1397))</f>
        <v/>
      </c>
      <c r="AV1397" s="47" t="str">
        <f aca="false">IFERROR(IF(AU1397="","",(VLOOKUP(AG1397,Dados!$X$111:$Z$112,3,0)*AT1397*0.17)),"INSERIR MVA")</f>
        <v/>
      </c>
      <c r="AW1397" s="47" t="str">
        <f aca="false">IFERROR(IF(AR1397="","",AV1397-AU1397),"")</f>
        <v/>
      </c>
      <c r="AX1397" s="51" t="str">
        <f aca="false">IFERROR(IF(AC1397="NÃO","",IF(AM1397&lt;&gt;"",AM1397-W1397,IF(AQ1397&lt;&gt;"",AQ1397-W1397,IF(AW1397&lt;&gt;"",AW1397-W1397,"")))),"")</f>
        <v/>
      </c>
      <c r="AY1397" s="46" t="str">
        <f aca="false">IFERROR(IF(ISNA(VLOOKUP(R1397,Dados!$X$2:$Y$5,2,0)),VLOOKUP(D1397,Dados!$X$7:$Y$33,2,0),VLOOKUP(R1397,Dados!$X$2:$Y$5,2,0)),"")</f>
        <v/>
      </c>
      <c r="AZ1397" s="52" t="str">
        <f aca="false">IF(C1397="","",IF(AND(Y1397="CONSUMO",AC1397="NÃO")*OR(AG1397="-",AG1397="BIT"),IF(E1397&lt;&gt;"",(AI1397-(P1397+L1397-N1397+Q1397)*AY1397)/0.83),""))</f>
        <v/>
      </c>
      <c r="BA1397" s="51" t="str">
        <f aca="false">IF(AZ1397="","",AZ1397*0.17-((P1397+L1397-N1397+Q1397)*AY1397))</f>
        <v/>
      </c>
      <c r="BB1397" s="51" t="str">
        <f aca="false">IF(AND(Y1397="CONSUMO",AG1397="ANEXO I",AY1397&gt;4%),(AI1397-(P1397+L1397-N1397+Q1397)*0.0514)/0.83*(0.5177)*(0.17)-AI1397*0.0514,IF(AND(Y1397="CONSUMO",AG1397="ANEXO II",AY1397&gt;4%),(AI1397-(P1397+L1397-N1397+Q1397)*0.041)/0.83*(0.3295)*(0.17)-AI1397*0.041,IF(AND(Y1397="CONSUMO",AG1397="ANEXO I",AY1397=4%),(AI1397-(P1397+L1397-N1397+Q1397)*0.04)/0.83*(0.5177)*(0.17)-AI1397*0.04,IF(AND(Y1397="CONSUMO",AG1397="ANEXO II",AY1397=4%),(AI1397-(P1397+L1397-N1397+Q1397)*0.04)/0.83*(0.3295)*(0.17)-AI1397*0.04,""))))</f>
        <v/>
      </c>
      <c r="BC1397" s="51" t="str">
        <f aca="false">IF(C1397="","",IF(AND(Y1397="CONSUMO",AC1397="SIM")*OR(AG1397="-",AG1397="BIT"),IF(E1397&lt;&gt;"",(AI1397-(P1397+L1397-N1397+Q1397)*AY1397)/0.83),""))</f>
        <v/>
      </c>
      <c r="BD1397" s="51" t="str">
        <f aca="false">IF(BC1397="","",BC1397*0.17)</f>
        <v/>
      </c>
      <c r="BE1397" s="51" t="str">
        <f aca="false">IF(I1397=6908,0,IF(BC1397="","",BD1397-((P1397+L1397-N1397+Q1397)*AY1397)))</f>
        <v/>
      </c>
      <c r="BF1397" s="53" t="str">
        <f aca="false">IF(B1397="","",IF(OR(B1397="",E1397="Regime Normal"),0,(AI1397-Q1397)*VLOOKUP(R1397,Dados!$X$98:$Y$108,2,0)))</f>
        <v/>
      </c>
      <c r="BG1397" s="54" t="str">
        <f aca="false">IFERROR(VLOOKUP(I1397,Dados!$AC$27:$AD$43,2,0),IF(B1397="","",IF(D1397&lt;&gt;"MT",IF(AND(AC1397="SIM",Y1397="Revenda"),"2403",IF(AND(AC1397="SIM",Y1397="Consumo"),"2407",IF(AND(AC1397="NÃO",Y1397="Revenda"),"2102",IF(AND(AC1397="NÃO",Y1397="Consumo"),"2556",)))),REPLACE(I1397,1,1,1))))</f>
        <v/>
      </c>
    </row>
    <row r="1398" customFormat="false" ht="12.8" hidden="false" customHeight="true" outlineLevel="0" collapsed="false">
      <c r="Y1398" s="45"/>
      <c r="Z1398" s="46" t="str">
        <f aca="false">IF(B1398="","",(IFERROR(VLOOKUP(H1398,Dados!A$3:B$15000,2,0),"Não Encontrado")))</f>
        <v/>
      </c>
      <c r="AA1398" s="46" t="str">
        <f aca="false">IF(B1398="","",(IFERROR(VLOOKUP(G1398,Dados!C$3:E$15000,3,0),"Não Encontrado")))</f>
        <v/>
      </c>
      <c r="AB1398" s="46" t="str">
        <f aca="false">IFERROR(IF(Z1398&lt;&gt;"Não Encontrado",Z1398,IF(AA1398&lt;&gt;"Não Encontrado",AA1398,"")),"")</f>
        <v/>
      </c>
      <c r="AC1398" s="45" t="str">
        <f aca="false">IF(B1398="","",IF(AB1398="","NÃO","SIM"))</f>
        <v/>
      </c>
      <c r="AD1398" s="45" t="str">
        <f aca="false">IFERROR(VLOOKUP(G1398,Dados!$P$3:$R$500,3,0),"")</f>
        <v/>
      </c>
      <c r="AE1398" s="45" t="str">
        <f aca="false">IFERROR(VLOOKUP(G1398,Dados!$K$3:$L$500,2,0),"")</f>
        <v/>
      </c>
      <c r="AF1398" s="45" t="str">
        <f aca="false">IFERROR(VLOOKUP(G1398,Dados!$M$3:$N$500,2,0),"")</f>
        <v/>
      </c>
      <c r="AG1398" s="45" t="str">
        <f aca="false">IF(F1398="","",IF(AND(AD1398="",AE1398="",AF1398=""),"-",IF(AND(AD1398="BIT",AE1398="",AF1398=""),"BIT",IF(AND(AE1398="ANEXO I",AD1398="",AF1398=""),"ANEXO I",IF(AND(AF1398="ANEXO II",AD1398="",AE1398=""),"ANEXO II","Escolher")))))</f>
        <v/>
      </c>
      <c r="AH1398" s="45" t="str">
        <f aca="false">IF(AG1398&lt;&gt;"Pneus","",IFERROR(VLOOKUP(R1398,Dados!$X$2:$Z$5,3,0)*(AI1398-Q1398),VLOOKUP(D1398,Dados!$X$7:$Z$33,3,0)*(AI1398-Q1398)))</f>
        <v/>
      </c>
      <c r="AI1398" s="47" t="str">
        <f aca="false">IF(B1398="","",P1398+Q1398+O1398+M1398+L1398-N1398)</f>
        <v/>
      </c>
      <c r="AJ1398" s="48" t="str">
        <f aca="false">IFERROR(IF(AND(AC1398="SIM",AG1398="-",Y1398="REVENDA"),(AB1398/1+1)*AI1398,IF(AND(AC1398="SIM",AG1398="Pneus",Y1398="REVENDA"),(AB1398/1+1)*(AI1398-AH1398),"")),"")</f>
        <v/>
      </c>
      <c r="AK1398" s="48" t="str">
        <f aca="false">IF(AJ1398="","",AJ1398*17%)</f>
        <v/>
      </c>
      <c r="AL1398" s="48" t="str">
        <f aca="false">IFERROR(IF(AC1398="NÃO","",IF(AK1398="","",IF(E1398="Simples Nacional",BF1398,IF(T1398=0.12,U1398*0.5833337002,IF(T1398=0,AI1398*0.07,U1398))))),"")</f>
        <v/>
      </c>
      <c r="AM1398" s="47" t="str">
        <f aca="false">IFERROR(IF(AC1398="NÃO","",IF(OR(AG1398="-",AG1398="Pneus"),AK1398-AL1398,"")),"")</f>
        <v/>
      </c>
      <c r="AN1398" s="48" t="str">
        <f aca="false">IF(AND(Y1398="REVENDA",AC1398="SIM",AG1398="BIT"),((AB1398/1+1)*AI1398)*0.4117,"")</f>
        <v/>
      </c>
      <c r="AO1398" s="48" t="str">
        <f aca="false">IF(AN1398="","",AN1398*17%)</f>
        <v/>
      </c>
      <c r="AP1398" s="49" t="str">
        <f aca="false">IF(AN1398="","",IF(T1398=0.12,(U1398*0.4117)*0.4117,IF(T1398=0,(AI1398*0.07)*0.4117,U1398*0.4117)))</f>
        <v/>
      </c>
      <c r="AQ1398" s="47" t="str">
        <f aca="false">IF(AN1398="","",AO1398-AP1398)</f>
        <v/>
      </c>
      <c r="AR1398" s="50" t="str">
        <f aca="false">IFERROR(IF(AND(AC1398="SIM",Y1398="REVENDA",LEFT(AG1398,5)="ANEXO")*OR(AE1398="ANEXO I",AF1398="ANEXO II"),VLOOKUP(H1398,Dados!G:I,2,0),""),"INSERIR MVA")</f>
        <v/>
      </c>
      <c r="AS1398" s="48" t="str">
        <f aca="false">IF(LEFT(AG1398,5)="ANEXO",VLOOKUP(AG1398,Dados!$X$111:$Z$112,2,0)*(AI1398-Q1398),"")</f>
        <v/>
      </c>
      <c r="AT1398" s="48" t="str">
        <f aca="false">IFERROR(IF(AR1398="","",(AI1398*AR1398)+AI1398),"INSERIR MVA")</f>
        <v/>
      </c>
      <c r="AU1398" s="48" t="str">
        <f aca="false">IF(AT1398="","",IF(AY1398=0.04,U1398,AS1398*AY1398))</f>
        <v/>
      </c>
      <c r="AV1398" s="47" t="str">
        <f aca="false">IFERROR(IF(AU1398="","",(VLOOKUP(AG1398,Dados!$X$111:$Z$112,3,0)*AT1398*0.17)),"INSERIR MVA")</f>
        <v/>
      </c>
      <c r="AW1398" s="47" t="str">
        <f aca="false">IFERROR(IF(AR1398="","",AV1398-AU1398),"")</f>
        <v/>
      </c>
      <c r="AX1398" s="51" t="str">
        <f aca="false">IFERROR(IF(AC1398="NÃO","",IF(AM1398&lt;&gt;"",AM1398-W1398,IF(AQ1398&lt;&gt;"",AQ1398-W1398,IF(AW1398&lt;&gt;"",AW1398-W1398,"")))),"")</f>
        <v/>
      </c>
      <c r="AY1398" s="46" t="str">
        <f aca="false">IFERROR(IF(ISNA(VLOOKUP(R1398,Dados!$X$2:$Y$5,2,0)),VLOOKUP(D1398,Dados!$X$7:$Y$33,2,0),VLOOKUP(R1398,Dados!$X$2:$Y$5,2,0)),"")</f>
        <v/>
      </c>
      <c r="AZ1398" s="52" t="str">
        <f aca="false">IF(C1398="","",IF(AND(Y1398="CONSUMO",AC1398="NÃO")*OR(AG1398="-",AG1398="BIT"),IF(E1398&lt;&gt;"",(AI1398-(P1398+L1398-N1398+Q1398)*AY1398)/0.83),""))</f>
        <v/>
      </c>
      <c r="BA1398" s="51" t="str">
        <f aca="false">IF(AZ1398="","",AZ1398*0.17-((P1398+L1398-N1398+Q1398)*AY1398))</f>
        <v/>
      </c>
      <c r="BB1398" s="51" t="str">
        <f aca="false">IF(AND(Y1398="CONSUMO",AG1398="ANEXO I",AY1398&gt;4%),(AI1398-(P1398+L1398-N1398+Q1398)*0.0514)/0.83*(0.5177)*(0.17)-AI1398*0.0514,IF(AND(Y1398="CONSUMO",AG1398="ANEXO II",AY1398&gt;4%),(AI1398-(P1398+L1398-N1398+Q1398)*0.041)/0.83*(0.3295)*(0.17)-AI1398*0.041,IF(AND(Y1398="CONSUMO",AG1398="ANEXO I",AY1398=4%),(AI1398-(P1398+L1398-N1398+Q1398)*0.04)/0.83*(0.5177)*(0.17)-AI1398*0.04,IF(AND(Y1398="CONSUMO",AG1398="ANEXO II",AY1398=4%),(AI1398-(P1398+L1398-N1398+Q1398)*0.04)/0.83*(0.3295)*(0.17)-AI1398*0.04,""))))</f>
        <v/>
      </c>
      <c r="BC1398" s="51" t="str">
        <f aca="false">IF(C1398="","",IF(AND(Y1398="CONSUMO",AC1398="SIM")*OR(AG1398="-",AG1398="BIT"),IF(E1398&lt;&gt;"",(AI1398-(P1398+L1398-N1398+Q1398)*AY1398)/0.83),""))</f>
        <v/>
      </c>
      <c r="BD1398" s="51" t="str">
        <f aca="false">IF(BC1398="","",BC1398*0.17)</f>
        <v/>
      </c>
      <c r="BE1398" s="51" t="str">
        <f aca="false">IF(I1398=6908,0,IF(BC1398="","",BD1398-((P1398+L1398-N1398+Q1398)*AY1398)))</f>
        <v/>
      </c>
      <c r="BF1398" s="53" t="str">
        <f aca="false">IF(B1398="","",IF(OR(B1398="",E1398="Regime Normal"),0,(AI1398-Q1398)*VLOOKUP(R1398,Dados!$X$98:$Y$108,2,0)))</f>
        <v/>
      </c>
      <c r="BG1398" s="54" t="str">
        <f aca="false">IFERROR(VLOOKUP(I1398,Dados!$AC$27:$AD$43,2,0),IF(B1398="","",IF(D1398&lt;&gt;"MT",IF(AND(AC1398="SIM",Y1398="Revenda"),"2403",IF(AND(AC1398="SIM",Y1398="Consumo"),"2407",IF(AND(AC1398="NÃO",Y1398="Revenda"),"2102",IF(AND(AC1398="NÃO",Y1398="Consumo"),"2556",)))),REPLACE(I1398,1,1,1))))</f>
        <v/>
      </c>
    </row>
    <row r="1399" customFormat="false" ht="12.8" hidden="false" customHeight="true" outlineLevel="0" collapsed="false">
      <c r="Y1399" s="45"/>
      <c r="Z1399" s="46" t="str">
        <f aca="false">IF(B1399="","",(IFERROR(VLOOKUP(H1399,Dados!A$3:B$15000,2,0),"Não Encontrado")))</f>
        <v/>
      </c>
      <c r="AA1399" s="46" t="str">
        <f aca="false">IF(B1399="","",(IFERROR(VLOOKUP(G1399,Dados!C$3:E$15000,3,0),"Não Encontrado")))</f>
        <v/>
      </c>
      <c r="AB1399" s="46" t="str">
        <f aca="false">IFERROR(IF(Z1399&lt;&gt;"Não Encontrado",Z1399,IF(AA1399&lt;&gt;"Não Encontrado",AA1399,"")),"")</f>
        <v/>
      </c>
      <c r="AC1399" s="45" t="str">
        <f aca="false">IF(B1399="","",IF(AB1399="","NÃO","SIM"))</f>
        <v/>
      </c>
      <c r="AD1399" s="45" t="str">
        <f aca="false">IFERROR(VLOOKUP(G1399,Dados!$P$3:$R$500,3,0),"")</f>
        <v/>
      </c>
      <c r="AE1399" s="45" t="str">
        <f aca="false">IFERROR(VLOOKUP(G1399,Dados!$K$3:$L$500,2,0),"")</f>
        <v/>
      </c>
      <c r="AF1399" s="45" t="str">
        <f aca="false">IFERROR(VLOOKUP(G1399,Dados!$M$3:$N$500,2,0),"")</f>
        <v/>
      </c>
      <c r="AG1399" s="45" t="str">
        <f aca="false">IF(F1399="","",IF(AND(AD1399="",AE1399="",AF1399=""),"-",IF(AND(AD1399="BIT",AE1399="",AF1399=""),"BIT",IF(AND(AE1399="ANEXO I",AD1399="",AF1399=""),"ANEXO I",IF(AND(AF1399="ANEXO II",AD1399="",AE1399=""),"ANEXO II","Escolher")))))</f>
        <v/>
      </c>
      <c r="AH1399" s="45" t="str">
        <f aca="false">IF(AG1399&lt;&gt;"Pneus","",IFERROR(VLOOKUP(R1399,Dados!$X$2:$Z$5,3,0)*(AI1399-Q1399),VLOOKUP(D1399,Dados!$X$7:$Z$33,3,0)*(AI1399-Q1399)))</f>
        <v/>
      </c>
      <c r="AI1399" s="47" t="str">
        <f aca="false">IF(B1399="","",P1399+Q1399+O1399+M1399+L1399-N1399)</f>
        <v/>
      </c>
      <c r="AJ1399" s="48" t="str">
        <f aca="false">IFERROR(IF(AND(AC1399="SIM",AG1399="-",Y1399="REVENDA"),(AB1399/1+1)*AI1399,IF(AND(AC1399="SIM",AG1399="Pneus",Y1399="REVENDA"),(AB1399/1+1)*(AI1399-AH1399),"")),"")</f>
        <v/>
      </c>
      <c r="AK1399" s="48" t="str">
        <f aca="false">IF(AJ1399="","",AJ1399*17%)</f>
        <v/>
      </c>
      <c r="AL1399" s="48" t="str">
        <f aca="false">IFERROR(IF(AC1399="NÃO","",IF(AK1399="","",IF(E1399="Simples Nacional",BF1399,IF(T1399=0.12,U1399*0.5833337002,IF(T1399=0,AI1399*0.07,U1399))))),"")</f>
        <v/>
      </c>
      <c r="AM1399" s="47" t="str">
        <f aca="false">IFERROR(IF(AC1399="NÃO","",IF(OR(AG1399="-",AG1399="Pneus"),AK1399-AL1399,"")),"")</f>
        <v/>
      </c>
      <c r="AN1399" s="48" t="str">
        <f aca="false">IF(AND(Y1399="REVENDA",AC1399="SIM",AG1399="BIT"),((AB1399/1+1)*AI1399)*0.4117,"")</f>
        <v/>
      </c>
      <c r="AO1399" s="48" t="str">
        <f aca="false">IF(AN1399="","",AN1399*17%)</f>
        <v/>
      </c>
      <c r="AP1399" s="49" t="str">
        <f aca="false">IF(AN1399="","",IF(T1399=0.12,(U1399*0.4117)*0.4117,IF(T1399=0,(AI1399*0.07)*0.4117,U1399*0.4117)))</f>
        <v/>
      </c>
      <c r="AQ1399" s="47" t="str">
        <f aca="false">IF(AN1399="","",AO1399-AP1399)</f>
        <v/>
      </c>
      <c r="AR1399" s="50" t="str">
        <f aca="false">IFERROR(IF(AND(AC1399="SIM",Y1399="REVENDA",LEFT(AG1399,5)="ANEXO")*OR(AE1399="ANEXO I",AF1399="ANEXO II"),VLOOKUP(H1399,Dados!G:I,2,0),""),"INSERIR MVA")</f>
        <v/>
      </c>
      <c r="AS1399" s="48" t="str">
        <f aca="false">IF(LEFT(AG1399,5)="ANEXO",VLOOKUP(AG1399,Dados!$X$111:$Z$112,2,0)*(AI1399-Q1399),"")</f>
        <v/>
      </c>
      <c r="AT1399" s="48" t="str">
        <f aca="false">IFERROR(IF(AR1399="","",(AI1399*AR1399)+AI1399),"INSERIR MVA")</f>
        <v/>
      </c>
      <c r="AU1399" s="48" t="str">
        <f aca="false">IF(AT1399="","",IF(AY1399=0.04,U1399,AS1399*AY1399))</f>
        <v/>
      </c>
      <c r="AV1399" s="47" t="str">
        <f aca="false">IFERROR(IF(AU1399="","",(VLOOKUP(AG1399,Dados!$X$111:$Z$112,3,0)*AT1399*0.17)),"INSERIR MVA")</f>
        <v/>
      </c>
      <c r="AW1399" s="47" t="str">
        <f aca="false">IFERROR(IF(AR1399="","",AV1399-AU1399),"")</f>
        <v/>
      </c>
      <c r="AX1399" s="51" t="str">
        <f aca="false">IFERROR(IF(AC1399="NÃO","",IF(AM1399&lt;&gt;"",AM1399-W1399,IF(AQ1399&lt;&gt;"",AQ1399-W1399,IF(AW1399&lt;&gt;"",AW1399-W1399,"")))),"")</f>
        <v/>
      </c>
      <c r="AY1399" s="46" t="str">
        <f aca="false">IFERROR(IF(ISNA(VLOOKUP(R1399,Dados!$X$2:$Y$5,2,0)),VLOOKUP(D1399,Dados!$X$7:$Y$33,2,0),VLOOKUP(R1399,Dados!$X$2:$Y$5,2,0)),"")</f>
        <v/>
      </c>
      <c r="AZ1399" s="52" t="str">
        <f aca="false">IF(C1399="","",IF(AND(Y1399="CONSUMO",AC1399="NÃO")*OR(AG1399="-",AG1399="BIT"),IF(E1399&lt;&gt;"",(AI1399-(P1399+L1399-N1399+Q1399)*AY1399)/0.83),""))</f>
        <v/>
      </c>
      <c r="BA1399" s="51" t="str">
        <f aca="false">IF(AZ1399="","",AZ1399*0.17-((P1399+L1399-N1399+Q1399)*AY1399))</f>
        <v/>
      </c>
      <c r="BB1399" s="51" t="str">
        <f aca="false">IF(AND(Y1399="CONSUMO",AG1399="ANEXO I",AY1399&gt;4%),(AI1399-(P1399+L1399-N1399+Q1399)*0.0514)/0.83*(0.5177)*(0.17)-AI1399*0.0514,IF(AND(Y1399="CONSUMO",AG1399="ANEXO II",AY1399&gt;4%),(AI1399-(P1399+L1399-N1399+Q1399)*0.041)/0.83*(0.3295)*(0.17)-AI1399*0.041,IF(AND(Y1399="CONSUMO",AG1399="ANEXO I",AY1399=4%),(AI1399-(P1399+L1399-N1399+Q1399)*0.04)/0.83*(0.5177)*(0.17)-AI1399*0.04,IF(AND(Y1399="CONSUMO",AG1399="ANEXO II",AY1399=4%),(AI1399-(P1399+L1399-N1399+Q1399)*0.04)/0.83*(0.3295)*(0.17)-AI1399*0.04,""))))</f>
        <v/>
      </c>
      <c r="BC1399" s="51" t="str">
        <f aca="false">IF(C1399="","",IF(AND(Y1399="CONSUMO",AC1399="SIM")*OR(AG1399="-",AG1399="BIT"),IF(E1399&lt;&gt;"",(AI1399-(P1399+L1399-N1399+Q1399)*AY1399)/0.83),""))</f>
        <v/>
      </c>
      <c r="BD1399" s="51" t="str">
        <f aca="false">IF(BC1399="","",BC1399*0.17)</f>
        <v/>
      </c>
      <c r="BE1399" s="51" t="str">
        <f aca="false">IF(I1399=6908,0,IF(BC1399="","",BD1399-((P1399+L1399-N1399+Q1399)*AY1399)))</f>
        <v/>
      </c>
      <c r="BF1399" s="53" t="str">
        <f aca="false">IF(B1399="","",IF(OR(B1399="",E1399="Regime Normal"),0,(AI1399-Q1399)*VLOOKUP(R1399,Dados!$X$98:$Y$108,2,0)))</f>
        <v/>
      </c>
      <c r="BG1399" s="54" t="str">
        <f aca="false">IFERROR(VLOOKUP(I1399,Dados!$AC$27:$AD$43,2,0),IF(B1399="","",IF(D1399&lt;&gt;"MT",IF(AND(AC1399="SIM",Y1399="Revenda"),"2403",IF(AND(AC1399="SIM",Y1399="Consumo"),"2407",IF(AND(AC1399="NÃO",Y1399="Revenda"),"2102",IF(AND(AC1399="NÃO",Y1399="Consumo"),"2556",)))),REPLACE(I1399,1,1,1))))</f>
        <v/>
      </c>
    </row>
    <row r="1400" customFormat="false" ht="12.8" hidden="false" customHeight="true" outlineLevel="0" collapsed="false">
      <c r="Y1400" s="45"/>
      <c r="Z1400" s="46" t="str">
        <f aca="false">IF(B1400="","",(IFERROR(VLOOKUP(H1400,Dados!A$3:B$15000,2,0),"Não Encontrado")))</f>
        <v/>
      </c>
      <c r="AA1400" s="46" t="str">
        <f aca="false">IF(B1400="","",(IFERROR(VLOOKUP(G1400,Dados!C$3:E$15000,3,0),"Não Encontrado")))</f>
        <v/>
      </c>
      <c r="AB1400" s="46" t="str">
        <f aca="false">IFERROR(IF(Z1400&lt;&gt;"Não Encontrado",Z1400,IF(AA1400&lt;&gt;"Não Encontrado",AA1400,"")),"")</f>
        <v/>
      </c>
      <c r="AC1400" s="45" t="str">
        <f aca="false">IF(B1400="","",IF(AB1400="","NÃO","SIM"))</f>
        <v/>
      </c>
      <c r="AD1400" s="45" t="str">
        <f aca="false">IFERROR(VLOOKUP(G1400,Dados!$P$3:$R$500,3,0),"")</f>
        <v/>
      </c>
      <c r="AE1400" s="45" t="str">
        <f aca="false">IFERROR(VLOOKUP(G1400,Dados!$K$3:$L$500,2,0),"")</f>
        <v/>
      </c>
      <c r="AF1400" s="45" t="str">
        <f aca="false">IFERROR(VLOOKUP(G1400,Dados!$M$3:$N$500,2,0),"")</f>
        <v/>
      </c>
      <c r="AG1400" s="45" t="str">
        <f aca="false">IF(F1400="","",IF(AND(AD1400="",AE1400="",AF1400=""),"-",IF(AND(AD1400="BIT",AE1400="",AF1400=""),"BIT",IF(AND(AE1400="ANEXO I",AD1400="",AF1400=""),"ANEXO I",IF(AND(AF1400="ANEXO II",AD1400="",AE1400=""),"ANEXO II","Escolher")))))</f>
        <v/>
      </c>
      <c r="AH1400" s="45" t="str">
        <f aca="false">IF(AG1400&lt;&gt;"Pneus","",IFERROR(VLOOKUP(R1400,Dados!$X$2:$Z$5,3,0)*(AI1400-Q1400),VLOOKUP(D1400,Dados!$X$7:$Z$33,3,0)*(AI1400-Q1400)))</f>
        <v/>
      </c>
      <c r="AI1400" s="47" t="str">
        <f aca="false">IF(B1400="","",P1400+Q1400+O1400+M1400+L1400-N1400)</f>
        <v/>
      </c>
      <c r="AJ1400" s="48" t="str">
        <f aca="false">IFERROR(IF(AND(AC1400="SIM",AG1400="-",Y1400="REVENDA"),(AB1400/1+1)*AI1400,IF(AND(AC1400="SIM",AG1400="Pneus",Y1400="REVENDA"),(AB1400/1+1)*(AI1400-AH1400),"")),"")</f>
        <v/>
      </c>
      <c r="AK1400" s="48" t="str">
        <f aca="false">IF(AJ1400="","",AJ1400*17%)</f>
        <v/>
      </c>
      <c r="AL1400" s="48" t="str">
        <f aca="false">IFERROR(IF(AC1400="NÃO","",IF(AK1400="","",IF(E1400="Simples Nacional",BF1400,IF(T1400=0.12,U1400*0.5833337002,IF(T1400=0,AI1400*0.07,U1400))))),"")</f>
        <v/>
      </c>
      <c r="AM1400" s="47" t="str">
        <f aca="false">IFERROR(IF(AC1400="NÃO","",IF(OR(AG1400="-",AG1400="Pneus"),AK1400-AL1400,"")),"")</f>
        <v/>
      </c>
      <c r="AN1400" s="48" t="str">
        <f aca="false">IF(AND(Y1400="REVENDA",AC1400="SIM",AG1400="BIT"),((AB1400/1+1)*AI1400)*0.4117,"")</f>
        <v/>
      </c>
      <c r="AO1400" s="48" t="str">
        <f aca="false">IF(AN1400="","",AN1400*17%)</f>
        <v/>
      </c>
      <c r="AP1400" s="49" t="str">
        <f aca="false">IF(AN1400="","",IF(T1400=0.12,(U1400*0.4117)*0.4117,IF(T1400=0,(AI1400*0.07)*0.4117,U1400*0.4117)))</f>
        <v/>
      </c>
      <c r="AQ1400" s="47" t="str">
        <f aca="false">IF(AN1400="","",AO1400-AP1400)</f>
        <v/>
      </c>
      <c r="AR1400" s="50" t="str">
        <f aca="false">IFERROR(IF(AND(AC1400="SIM",Y1400="REVENDA",LEFT(AG1400,5)="ANEXO")*OR(AE1400="ANEXO I",AF1400="ANEXO II"),VLOOKUP(H1400,Dados!G:I,2,0),""),"INSERIR MVA")</f>
        <v/>
      </c>
      <c r="AS1400" s="48" t="str">
        <f aca="false">IF(LEFT(AG1400,5)="ANEXO",VLOOKUP(AG1400,Dados!$X$111:$Z$112,2,0)*(AI1400-Q1400),"")</f>
        <v/>
      </c>
      <c r="AT1400" s="48" t="str">
        <f aca="false">IFERROR(IF(AR1400="","",(AI1400*AR1400)+AI1400),"INSERIR MVA")</f>
        <v/>
      </c>
      <c r="AU1400" s="48" t="str">
        <f aca="false">IF(AT1400="","",IF(AY1400=0.04,U1400,AS1400*AY1400))</f>
        <v/>
      </c>
      <c r="AV1400" s="47" t="str">
        <f aca="false">IFERROR(IF(AU1400="","",(VLOOKUP(AG1400,Dados!$X$111:$Z$112,3,0)*AT1400*0.17)),"INSERIR MVA")</f>
        <v/>
      </c>
      <c r="AW1400" s="47" t="str">
        <f aca="false">IFERROR(IF(AR1400="","",AV1400-AU1400),"")</f>
        <v/>
      </c>
      <c r="AX1400" s="51" t="str">
        <f aca="false">IFERROR(IF(AC1400="NÃO","",IF(AM1400&lt;&gt;"",AM1400-W1400,IF(AQ1400&lt;&gt;"",AQ1400-W1400,IF(AW1400&lt;&gt;"",AW1400-W1400,"")))),"")</f>
        <v/>
      </c>
      <c r="AY1400" s="46" t="str">
        <f aca="false">IFERROR(IF(ISNA(VLOOKUP(R1400,Dados!$X$2:$Y$5,2,0)),VLOOKUP(D1400,Dados!$X$7:$Y$33,2,0),VLOOKUP(R1400,Dados!$X$2:$Y$5,2,0)),"")</f>
        <v/>
      </c>
      <c r="AZ1400" s="52" t="str">
        <f aca="false">IF(C1400="","",IF(AND(Y1400="CONSUMO",AC1400="NÃO")*OR(AG1400="-",AG1400="BIT"),IF(E1400&lt;&gt;"",(AI1400-(P1400+L1400-N1400+Q1400)*AY1400)/0.83),""))</f>
        <v/>
      </c>
      <c r="BA1400" s="51" t="str">
        <f aca="false">IF(AZ1400="","",AZ1400*0.17-((P1400+L1400-N1400+Q1400)*AY1400))</f>
        <v/>
      </c>
      <c r="BB1400" s="51" t="str">
        <f aca="false">IF(AND(Y1400="CONSUMO",AG1400="ANEXO I",AY1400&gt;4%),(AI1400-(P1400+L1400-N1400+Q1400)*0.0514)/0.83*(0.5177)*(0.17)-AI1400*0.0514,IF(AND(Y1400="CONSUMO",AG1400="ANEXO II",AY1400&gt;4%),(AI1400-(P1400+L1400-N1400+Q1400)*0.041)/0.83*(0.3295)*(0.17)-AI1400*0.041,IF(AND(Y1400="CONSUMO",AG1400="ANEXO I",AY1400=4%),(AI1400-(P1400+L1400-N1400+Q1400)*0.04)/0.83*(0.5177)*(0.17)-AI1400*0.04,IF(AND(Y1400="CONSUMO",AG1400="ANEXO II",AY1400=4%),(AI1400-(P1400+L1400-N1400+Q1400)*0.04)/0.83*(0.3295)*(0.17)-AI1400*0.04,""))))</f>
        <v/>
      </c>
      <c r="BC1400" s="51" t="str">
        <f aca="false">IF(C1400="","",IF(AND(Y1400="CONSUMO",AC1400="SIM")*OR(AG1400="-",AG1400="BIT"),IF(E1400&lt;&gt;"",(AI1400-(P1400+L1400-N1400+Q1400)*AY1400)/0.83),""))</f>
        <v/>
      </c>
      <c r="BD1400" s="51" t="str">
        <f aca="false">IF(BC1400="","",BC1400*0.17)</f>
        <v/>
      </c>
      <c r="BE1400" s="51" t="str">
        <f aca="false">IF(I1400=6908,0,IF(BC1400="","",BD1400-((P1400+L1400-N1400+Q1400)*AY1400)))</f>
        <v/>
      </c>
      <c r="BF1400" s="53" t="str">
        <f aca="false">IF(B1400="","",IF(OR(B1400="",E1400="Regime Normal"),0,(AI1400-Q1400)*VLOOKUP(R1400,Dados!$X$98:$Y$108,2,0)))</f>
        <v/>
      </c>
      <c r="BG1400" s="54" t="str">
        <f aca="false">IFERROR(VLOOKUP(I1400,Dados!$AC$27:$AD$43,2,0),IF(B1400="","",IF(D1400&lt;&gt;"MT",IF(AND(AC1400="SIM",Y1400="Revenda"),"2403",IF(AND(AC1400="SIM",Y1400="Consumo"),"2407",IF(AND(AC1400="NÃO",Y1400="Revenda"),"2102",IF(AND(AC1400="NÃO",Y1400="Consumo"),"2556",)))),REPLACE(I1400,1,1,1))))</f>
        <v/>
      </c>
    </row>
    <row r="1401" customFormat="false" ht="12.8" hidden="false" customHeight="true" outlineLevel="0" collapsed="false">
      <c r="Y1401" s="45"/>
      <c r="Z1401" s="46" t="str">
        <f aca="false">IF(B1401="","",(IFERROR(VLOOKUP(H1401,Dados!A$3:B$15000,2,0),"Não Encontrado")))</f>
        <v/>
      </c>
      <c r="AA1401" s="46" t="str">
        <f aca="false">IF(B1401="","",(IFERROR(VLOOKUP(G1401,Dados!C$3:E$15000,3,0),"Não Encontrado")))</f>
        <v/>
      </c>
      <c r="AB1401" s="46" t="str">
        <f aca="false">IFERROR(IF(Z1401&lt;&gt;"Não Encontrado",Z1401,IF(AA1401&lt;&gt;"Não Encontrado",AA1401,"")),"")</f>
        <v/>
      </c>
      <c r="AC1401" s="45" t="str">
        <f aca="false">IF(B1401="","",IF(AB1401="","NÃO","SIM"))</f>
        <v/>
      </c>
      <c r="AD1401" s="45" t="str">
        <f aca="false">IFERROR(VLOOKUP(G1401,Dados!$P$3:$R$500,3,0),"")</f>
        <v/>
      </c>
      <c r="AE1401" s="45" t="str">
        <f aca="false">IFERROR(VLOOKUP(G1401,Dados!$K$3:$L$500,2,0),"")</f>
        <v/>
      </c>
      <c r="AF1401" s="45" t="str">
        <f aca="false">IFERROR(VLOOKUP(G1401,Dados!$M$3:$N$500,2,0),"")</f>
        <v/>
      </c>
      <c r="AG1401" s="45" t="str">
        <f aca="false">IF(F1401="","",IF(AND(AD1401="",AE1401="",AF1401=""),"-",IF(AND(AD1401="BIT",AE1401="",AF1401=""),"BIT",IF(AND(AE1401="ANEXO I",AD1401="",AF1401=""),"ANEXO I",IF(AND(AF1401="ANEXO II",AD1401="",AE1401=""),"ANEXO II","Escolher")))))</f>
        <v/>
      </c>
      <c r="AH1401" s="45" t="str">
        <f aca="false">IF(AG1401&lt;&gt;"Pneus","",IFERROR(VLOOKUP(R1401,Dados!$X$2:$Z$5,3,0)*(AI1401-Q1401),VLOOKUP(D1401,Dados!$X$7:$Z$33,3,0)*(AI1401-Q1401)))</f>
        <v/>
      </c>
      <c r="AI1401" s="47" t="str">
        <f aca="false">IF(B1401="","",P1401+Q1401+O1401+M1401+L1401-N1401)</f>
        <v/>
      </c>
      <c r="AJ1401" s="48" t="str">
        <f aca="false">IFERROR(IF(AND(AC1401="SIM",AG1401="-",Y1401="REVENDA"),(AB1401/1+1)*AI1401,IF(AND(AC1401="SIM",AG1401="Pneus",Y1401="REVENDA"),(AB1401/1+1)*(AI1401-AH1401),"")),"")</f>
        <v/>
      </c>
      <c r="AK1401" s="48" t="str">
        <f aca="false">IF(AJ1401="","",AJ1401*17%)</f>
        <v/>
      </c>
      <c r="AL1401" s="48" t="str">
        <f aca="false">IFERROR(IF(AC1401="NÃO","",IF(AK1401="","",IF(E1401="Simples Nacional",BF1401,IF(T1401=0.12,U1401*0.5833337002,IF(T1401=0,AI1401*0.07,U1401))))),"")</f>
        <v/>
      </c>
      <c r="AM1401" s="47" t="str">
        <f aca="false">IFERROR(IF(AC1401="NÃO","",IF(OR(AG1401="-",AG1401="Pneus"),AK1401-AL1401,"")),"")</f>
        <v/>
      </c>
      <c r="AN1401" s="48" t="str">
        <f aca="false">IF(AND(Y1401="REVENDA",AC1401="SIM",AG1401="BIT"),((AB1401/1+1)*AI1401)*0.4117,"")</f>
        <v/>
      </c>
      <c r="AO1401" s="48" t="str">
        <f aca="false">IF(AN1401="","",AN1401*17%)</f>
        <v/>
      </c>
      <c r="AP1401" s="49" t="str">
        <f aca="false">IF(AN1401="","",IF(T1401=0.12,(U1401*0.4117)*0.4117,IF(T1401=0,(AI1401*0.07)*0.4117,U1401*0.4117)))</f>
        <v/>
      </c>
      <c r="AQ1401" s="47" t="str">
        <f aca="false">IF(AN1401="","",AO1401-AP1401)</f>
        <v/>
      </c>
      <c r="AR1401" s="50" t="str">
        <f aca="false">IFERROR(IF(AND(AC1401="SIM",Y1401="REVENDA",LEFT(AG1401,5)="ANEXO")*OR(AE1401="ANEXO I",AF1401="ANEXO II"),VLOOKUP(H1401,Dados!G:I,2,0),""),"INSERIR MVA")</f>
        <v/>
      </c>
      <c r="AS1401" s="48" t="str">
        <f aca="false">IF(LEFT(AG1401,5)="ANEXO",VLOOKUP(AG1401,Dados!$X$111:$Z$112,2,0)*(AI1401-Q1401),"")</f>
        <v/>
      </c>
      <c r="AT1401" s="48" t="str">
        <f aca="false">IFERROR(IF(AR1401="","",(AI1401*AR1401)+AI1401),"INSERIR MVA")</f>
        <v/>
      </c>
      <c r="AU1401" s="48" t="str">
        <f aca="false">IF(AT1401="","",IF(AY1401=0.04,U1401,AS1401*AY1401))</f>
        <v/>
      </c>
      <c r="AV1401" s="47" t="str">
        <f aca="false">IFERROR(IF(AU1401="","",(VLOOKUP(AG1401,Dados!$X$111:$Z$112,3,0)*AT1401*0.17)),"INSERIR MVA")</f>
        <v/>
      </c>
      <c r="AW1401" s="47" t="str">
        <f aca="false">IFERROR(IF(AR1401="","",AV1401-AU1401),"")</f>
        <v/>
      </c>
      <c r="AX1401" s="51" t="str">
        <f aca="false">IFERROR(IF(AC1401="NÃO","",IF(AM1401&lt;&gt;"",AM1401-W1401,IF(AQ1401&lt;&gt;"",AQ1401-W1401,IF(AW1401&lt;&gt;"",AW1401-W1401,"")))),"")</f>
        <v/>
      </c>
      <c r="AY1401" s="46" t="str">
        <f aca="false">IFERROR(IF(ISNA(VLOOKUP(R1401,Dados!$X$2:$Y$5,2,0)),VLOOKUP(D1401,Dados!$X$7:$Y$33,2,0),VLOOKUP(R1401,Dados!$X$2:$Y$5,2,0)),"")</f>
        <v/>
      </c>
      <c r="AZ1401" s="52" t="str">
        <f aca="false">IF(C1401="","",IF(AND(Y1401="CONSUMO",AC1401="NÃO")*OR(AG1401="-",AG1401="BIT"),IF(E1401&lt;&gt;"",(AI1401-(P1401+L1401-N1401+Q1401)*AY1401)/0.83),""))</f>
        <v/>
      </c>
      <c r="BA1401" s="51" t="str">
        <f aca="false">IF(AZ1401="","",AZ1401*0.17-((P1401+L1401-N1401+Q1401)*AY1401))</f>
        <v/>
      </c>
      <c r="BB1401" s="51" t="str">
        <f aca="false">IF(AND(Y1401="CONSUMO",AG1401="ANEXO I",AY1401&gt;4%),(AI1401-(P1401+L1401-N1401+Q1401)*0.0514)/0.83*(0.5177)*(0.17)-AI1401*0.0514,IF(AND(Y1401="CONSUMO",AG1401="ANEXO II",AY1401&gt;4%),(AI1401-(P1401+L1401-N1401+Q1401)*0.041)/0.83*(0.3295)*(0.17)-AI1401*0.041,IF(AND(Y1401="CONSUMO",AG1401="ANEXO I",AY1401=4%),(AI1401-(P1401+L1401-N1401+Q1401)*0.04)/0.83*(0.5177)*(0.17)-AI1401*0.04,IF(AND(Y1401="CONSUMO",AG1401="ANEXO II",AY1401=4%),(AI1401-(P1401+L1401-N1401+Q1401)*0.04)/0.83*(0.3295)*(0.17)-AI1401*0.04,""))))</f>
        <v/>
      </c>
      <c r="BC1401" s="51" t="str">
        <f aca="false">IF(C1401="","",IF(AND(Y1401="CONSUMO",AC1401="SIM")*OR(AG1401="-",AG1401="BIT"),IF(E1401&lt;&gt;"",(AI1401-(P1401+L1401-N1401+Q1401)*AY1401)/0.83),""))</f>
        <v/>
      </c>
      <c r="BD1401" s="51" t="str">
        <f aca="false">IF(BC1401="","",BC1401*0.17)</f>
        <v/>
      </c>
      <c r="BE1401" s="51" t="str">
        <f aca="false">IF(I1401=6908,0,IF(BC1401="","",BD1401-((P1401+L1401-N1401+Q1401)*AY1401)))</f>
        <v/>
      </c>
      <c r="BF1401" s="53" t="str">
        <f aca="false">IF(B1401="","",IF(OR(B1401="",E1401="Regime Normal"),0,(AI1401-Q1401)*VLOOKUP(R1401,Dados!$X$98:$Y$108,2,0)))</f>
        <v/>
      </c>
      <c r="BG1401" s="54" t="str">
        <f aca="false">IFERROR(VLOOKUP(I1401,Dados!$AC$27:$AD$43,2,0),IF(B1401="","",IF(D1401&lt;&gt;"MT",IF(AND(AC1401="SIM",Y1401="Revenda"),"2403",IF(AND(AC1401="SIM",Y1401="Consumo"),"2407",IF(AND(AC1401="NÃO",Y1401="Revenda"),"2102",IF(AND(AC1401="NÃO",Y1401="Consumo"),"2556",)))),REPLACE(I1401,1,1,1))))</f>
        <v/>
      </c>
    </row>
    <row r="1402" customFormat="false" ht="12.8" hidden="false" customHeight="true" outlineLevel="0" collapsed="false">
      <c r="Y1402" s="45"/>
      <c r="Z1402" s="46" t="str">
        <f aca="false">IF(B1402="","",(IFERROR(VLOOKUP(H1402,Dados!A$3:B$15000,2,0),"Não Encontrado")))</f>
        <v/>
      </c>
      <c r="AA1402" s="46" t="str">
        <f aca="false">IF(B1402="","",(IFERROR(VLOOKUP(G1402,Dados!C$3:E$15000,3,0),"Não Encontrado")))</f>
        <v/>
      </c>
      <c r="AB1402" s="46" t="str">
        <f aca="false">IFERROR(IF(Z1402&lt;&gt;"Não Encontrado",Z1402,IF(AA1402&lt;&gt;"Não Encontrado",AA1402,"")),"")</f>
        <v/>
      </c>
      <c r="AC1402" s="45" t="str">
        <f aca="false">IF(B1402="","",IF(AB1402="","NÃO","SIM"))</f>
        <v/>
      </c>
      <c r="AD1402" s="45" t="str">
        <f aca="false">IFERROR(VLOOKUP(G1402,Dados!$P$3:$R$500,3,0),"")</f>
        <v/>
      </c>
      <c r="AE1402" s="45" t="str">
        <f aca="false">IFERROR(VLOOKUP(G1402,Dados!$K$3:$L$500,2,0),"")</f>
        <v/>
      </c>
      <c r="AF1402" s="45" t="str">
        <f aca="false">IFERROR(VLOOKUP(G1402,Dados!$M$3:$N$500,2,0),"")</f>
        <v/>
      </c>
      <c r="AG1402" s="45" t="str">
        <f aca="false">IF(F1402="","",IF(AND(AD1402="",AE1402="",AF1402=""),"-",IF(AND(AD1402="BIT",AE1402="",AF1402=""),"BIT",IF(AND(AE1402="ANEXO I",AD1402="",AF1402=""),"ANEXO I",IF(AND(AF1402="ANEXO II",AD1402="",AE1402=""),"ANEXO II","Escolher")))))</f>
        <v/>
      </c>
      <c r="AH1402" s="45" t="str">
        <f aca="false">IF(AG1402&lt;&gt;"Pneus","",IFERROR(VLOOKUP(R1402,Dados!$X$2:$Z$5,3,0)*(AI1402-Q1402),VLOOKUP(D1402,Dados!$X$7:$Z$33,3,0)*(AI1402-Q1402)))</f>
        <v/>
      </c>
      <c r="AI1402" s="47" t="str">
        <f aca="false">IF(B1402="","",P1402+Q1402+O1402+M1402+L1402-N1402)</f>
        <v/>
      </c>
      <c r="AJ1402" s="48" t="str">
        <f aca="false">IFERROR(IF(AND(AC1402="SIM",AG1402="-",Y1402="REVENDA"),(AB1402/1+1)*AI1402,IF(AND(AC1402="SIM",AG1402="Pneus",Y1402="REVENDA"),(AB1402/1+1)*(AI1402-AH1402),"")),"")</f>
        <v/>
      </c>
      <c r="AK1402" s="48" t="str">
        <f aca="false">IF(AJ1402="","",AJ1402*17%)</f>
        <v/>
      </c>
      <c r="AL1402" s="48" t="str">
        <f aca="false">IFERROR(IF(AC1402="NÃO","",IF(AK1402="","",IF(E1402="Simples Nacional",BF1402,IF(T1402=0.12,U1402*0.5833337002,IF(T1402=0,AI1402*0.07,U1402))))),"")</f>
        <v/>
      </c>
      <c r="AM1402" s="47" t="str">
        <f aca="false">IFERROR(IF(AC1402="NÃO","",IF(OR(AG1402="-",AG1402="Pneus"),AK1402-AL1402,"")),"")</f>
        <v/>
      </c>
      <c r="AN1402" s="48" t="str">
        <f aca="false">IF(AND(Y1402="REVENDA",AC1402="SIM",AG1402="BIT"),((AB1402/1+1)*AI1402)*0.4117,"")</f>
        <v/>
      </c>
      <c r="AO1402" s="48" t="str">
        <f aca="false">IF(AN1402="","",AN1402*17%)</f>
        <v/>
      </c>
      <c r="AP1402" s="49" t="str">
        <f aca="false">IF(AN1402="","",IF(T1402=0.12,(U1402*0.4117)*0.4117,IF(T1402=0,(AI1402*0.07)*0.4117,U1402*0.4117)))</f>
        <v/>
      </c>
      <c r="AQ1402" s="47" t="str">
        <f aca="false">IF(AN1402="","",AO1402-AP1402)</f>
        <v/>
      </c>
      <c r="AR1402" s="50" t="str">
        <f aca="false">IFERROR(IF(AND(AC1402="SIM",Y1402="REVENDA",LEFT(AG1402,5)="ANEXO")*OR(AE1402="ANEXO I",AF1402="ANEXO II"),VLOOKUP(H1402,Dados!G:I,2,0),""),"INSERIR MVA")</f>
        <v/>
      </c>
      <c r="AS1402" s="48" t="str">
        <f aca="false">IF(LEFT(AG1402,5)="ANEXO",VLOOKUP(AG1402,Dados!$X$111:$Z$112,2,0)*(AI1402-Q1402),"")</f>
        <v/>
      </c>
      <c r="AT1402" s="48" t="str">
        <f aca="false">IFERROR(IF(AR1402="","",(AI1402*AR1402)+AI1402),"INSERIR MVA")</f>
        <v/>
      </c>
      <c r="AU1402" s="48" t="str">
        <f aca="false">IF(AT1402="","",IF(AY1402=0.04,U1402,AS1402*AY1402))</f>
        <v/>
      </c>
      <c r="AV1402" s="47" t="str">
        <f aca="false">IFERROR(IF(AU1402="","",(VLOOKUP(AG1402,Dados!$X$111:$Z$112,3,0)*AT1402*0.17)),"INSERIR MVA")</f>
        <v/>
      </c>
      <c r="AW1402" s="47" t="str">
        <f aca="false">IFERROR(IF(AR1402="","",AV1402-AU1402),"")</f>
        <v/>
      </c>
      <c r="AX1402" s="51" t="str">
        <f aca="false">IFERROR(IF(AC1402="NÃO","",IF(AM1402&lt;&gt;"",AM1402-W1402,IF(AQ1402&lt;&gt;"",AQ1402-W1402,IF(AW1402&lt;&gt;"",AW1402-W1402,"")))),"")</f>
        <v/>
      </c>
      <c r="AY1402" s="46" t="str">
        <f aca="false">IFERROR(IF(ISNA(VLOOKUP(R1402,Dados!$X$2:$Y$5,2,0)),VLOOKUP(D1402,Dados!$X$7:$Y$33,2,0),VLOOKUP(R1402,Dados!$X$2:$Y$5,2,0)),"")</f>
        <v/>
      </c>
      <c r="AZ1402" s="52" t="str">
        <f aca="false">IF(C1402="","",IF(AND(Y1402="CONSUMO",AC1402="NÃO")*OR(AG1402="-",AG1402="BIT"),IF(E1402&lt;&gt;"",(AI1402-(P1402+L1402-N1402+Q1402)*AY1402)/0.83),""))</f>
        <v/>
      </c>
      <c r="BA1402" s="51" t="str">
        <f aca="false">IF(AZ1402="","",AZ1402*0.17-((P1402+L1402-N1402+Q1402)*AY1402))</f>
        <v/>
      </c>
      <c r="BB1402" s="51" t="str">
        <f aca="false">IF(AND(Y1402="CONSUMO",AG1402="ANEXO I",AY1402&gt;4%),(AI1402-(P1402+L1402-N1402+Q1402)*0.0514)/0.83*(0.5177)*(0.17)-AI1402*0.0514,IF(AND(Y1402="CONSUMO",AG1402="ANEXO II",AY1402&gt;4%),(AI1402-(P1402+L1402-N1402+Q1402)*0.041)/0.83*(0.3295)*(0.17)-AI1402*0.041,IF(AND(Y1402="CONSUMO",AG1402="ANEXO I",AY1402=4%),(AI1402-(P1402+L1402-N1402+Q1402)*0.04)/0.83*(0.5177)*(0.17)-AI1402*0.04,IF(AND(Y1402="CONSUMO",AG1402="ANEXO II",AY1402=4%),(AI1402-(P1402+L1402-N1402+Q1402)*0.04)/0.83*(0.3295)*(0.17)-AI1402*0.04,""))))</f>
        <v/>
      </c>
      <c r="BC1402" s="51" t="str">
        <f aca="false">IF(C1402="","",IF(AND(Y1402="CONSUMO",AC1402="SIM")*OR(AG1402="-",AG1402="BIT"),IF(E1402&lt;&gt;"",(AI1402-(P1402+L1402-N1402+Q1402)*AY1402)/0.83),""))</f>
        <v/>
      </c>
      <c r="BD1402" s="51" t="str">
        <f aca="false">IF(BC1402="","",BC1402*0.17)</f>
        <v/>
      </c>
      <c r="BE1402" s="51" t="str">
        <f aca="false">IF(I1402=6908,0,IF(BC1402="","",BD1402-((P1402+L1402-N1402+Q1402)*AY1402)))</f>
        <v/>
      </c>
      <c r="BF1402" s="53" t="str">
        <f aca="false">IF(B1402="","",IF(OR(B1402="",E1402="Regime Normal"),0,(AI1402-Q1402)*VLOOKUP(R1402,Dados!$X$98:$Y$108,2,0)))</f>
        <v/>
      </c>
      <c r="BG1402" s="54" t="str">
        <f aca="false">IFERROR(VLOOKUP(I1402,Dados!$AC$27:$AD$43,2,0),IF(B1402="","",IF(D1402&lt;&gt;"MT",IF(AND(AC1402="SIM",Y1402="Revenda"),"2403",IF(AND(AC1402="SIM",Y1402="Consumo"),"2407",IF(AND(AC1402="NÃO",Y1402="Revenda"),"2102",IF(AND(AC1402="NÃO",Y1402="Consumo"),"2556",)))),REPLACE(I1402,1,1,1))))</f>
        <v/>
      </c>
    </row>
    <row r="1403" customFormat="false" ht="12.8" hidden="false" customHeight="true" outlineLevel="0" collapsed="false">
      <c r="Y1403" s="45"/>
      <c r="Z1403" s="46" t="str">
        <f aca="false">IF(B1403="","",(IFERROR(VLOOKUP(H1403,Dados!A$3:B$15000,2,0),"Não Encontrado")))</f>
        <v/>
      </c>
      <c r="AA1403" s="46" t="str">
        <f aca="false">IF(B1403="","",(IFERROR(VLOOKUP(G1403,Dados!C$3:E$15000,3,0),"Não Encontrado")))</f>
        <v/>
      </c>
      <c r="AB1403" s="46" t="str">
        <f aca="false">IFERROR(IF(Z1403&lt;&gt;"Não Encontrado",Z1403,IF(AA1403&lt;&gt;"Não Encontrado",AA1403,"")),"")</f>
        <v/>
      </c>
      <c r="AC1403" s="45" t="str">
        <f aca="false">IF(B1403="","",IF(AB1403="","NÃO","SIM"))</f>
        <v/>
      </c>
      <c r="AD1403" s="45" t="str">
        <f aca="false">IFERROR(VLOOKUP(G1403,Dados!$P$3:$R$500,3,0),"")</f>
        <v/>
      </c>
      <c r="AE1403" s="45" t="str">
        <f aca="false">IFERROR(VLOOKUP(G1403,Dados!$K$3:$L$500,2,0),"")</f>
        <v/>
      </c>
      <c r="AF1403" s="45" t="str">
        <f aca="false">IFERROR(VLOOKUP(G1403,Dados!$M$3:$N$500,2,0),"")</f>
        <v/>
      </c>
      <c r="AG1403" s="45" t="str">
        <f aca="false">IF(F1403="","",IF(AND(AD1403="",AE1403="",AF1403=""),"-",IF(AND(AD1403="BIT",AE1403="",AF1403=""),"BIT",IF(AND(AE1403="ANEXO I",AD1403="",AF1403=""),"ANEXO I",IF(AND(AF1403="ANEXO II",AD1403="",AE1403=""),"ANEXO II","Escolher")))))</f>
        <v/>
      </c>
      <c r="AH1403" s="45" t="str">
        <f aca="false">IF(AG1403&lt;&gt;"Pneus","",IFERROR(VLOOKUP(R1403,Dados!$X$2:$Z$5,3,0)*(AI1403-Q1403),VLOOKUP(D1403,Dados!$X$7:$Z$33,3,0)*(AI1403-Q1403)))</f>
        <v/>
      </c>
      <c r="AI1403" s="47" t="str">
        <f aca="false">IF(B1403="","",P1403+Q1403+O1403+M1403+L1403-N1403)</f>
        <v/>
      </c>
      <c r="AJ1403" s="48" t="str">
        <f aca="false">IFERROR(IF(AND(AC1403="SIM",AG1403="-",Y1403="REVENDA"),(AB1403/1+1)*AI1403,IF(AND(AC1403="SIM",AG1403="Pneus",Y1403="REVENDA"),(AB1403/1+1)*(AI1403-AH1403),"")),"")</f>
        <v/>
      </c>
      <c r="AK1403" s="48" t="str">
        <f aca="false">IF(AJ1403="","",AJ1403*17%)</f>
        <v/>
      </c>
      <c r="AL1403" s="48" t="str">
        <f aca="false">IFERROR(IF(AC1403="NÃO","",IF(AK1403="","",IF(E1403="Simples Nacional",BF1403,IF(T1403=0.12,U1403*0.5833337002,IF(T1403=0,AI1403*0.07,U1403))))),"")</f>
        <v/>
      </c>
      <c r="AM1403" s="47" t="str">
        <f aca="false">IFERROR(IF(AC1403="NÃO","",IF(OR(AG1403="-",AG1403="Pneus"),AK1403-AL1403,"")),"")</f>
        <v/>
      </c>
      <c r="AN1403" s="48" t="str">
        <f aca="false">IF(AND(Y1403="REVENDA",AC1403="SIM",AG1403="BIT"),((AB1403/1+1)*AI1403)*0.4117,"")</f>
        <v/>
      </c>
      <c r="AO1403" s="48" t="str">
        <f aca="false">IF(AN1403="","",AN1403*17%)</f>
        <v/>
      </c>
      <c r="AP1403" s="49" t="str">
        <f aca="false">IF(AN1403="","",IF(T1403=0.12,(U1403*0.4117)*0.4117,IF(T1403=0,(AI1403*0.07)*0.4117,U1403*0.4117)))</f>
        <v/>
      </c>
      <c r="AQ1403" s="47" t="str">
        <f aca="false">IF(AN1403="","",AO1403-AP1403)</f>
        <v/>
      </c>
      <c r="AR1403" s="50" t="str">
        <f aca="false">IFERROR(IF(AND(AC1403="SIM",Y1403="REVENDA",LEFT(AG1403,5)="ANEXO")*OR(AE1403="ANEXO I",AF1403="ANEXO II"),VLOOKUP(H1403,Dados!G:I,2,0),""),"INSERIR MVA")</f>
        <v/>
      </c>
      <c r="AS1403" s="48" t="str">
        <f aca="false">IF(LEFT(AG1403,5)="ANEXO",VLOOKUP(AG1403,Dados!$X$111:$Z$112,2,0)*(AI1403-Q1403),"")</f>
        <v/>
      </c>
      <c r="AT1403" s="48" t="str">
        <f aca="false">IFERROR(IF(AR1403="","",(AI1403*AR1403)+AI1403),"INSERIR MVA")</f>
        <v/>
      </c>
      <c r="AU1403" s="48" t="str">
        <f aca="false">IF(AT1403="","",IF(AY1403=0.04,U1403,AS1403*AY1403))</f>
        <v/>
      </c>
      <c r="AV1403" s="47" t="str">
        <f aca="false">IFERROR(IF(AU1403="","",(VLOOKUP(AG1403,Dados!$X$111:$Z$112,3,0)*AT1403*0.17)),"INSERIR MVA")</f>
        <v/>
      </c>
      <c r="AW1403" s="47" t="str">
        <f aca="false">IFERROR(IF(AR1403="","",AV1403-AU1403),"")</f>
        <v/>
      </c>
      <c r="AX1403" s="51" t="str">
        <f aca="false">IFERROR(IF(AC1403="NÃO","",IF(AM1403&lt;&gt;"",AM1403-W1403,IF(AQ1403&lt;&gt;"",AQ1403-W1403,IF(AW1403&lt;&gt;"",AW1403-W1403,"")))),"")</f>
        <v/>
      </c>
      <c r="AY1403" s="46" t="str">
        <f aca="false">IFERROR(IF(ISNA(VLOOKUP(R1403,Dados!$X$2:$Y$5,2,0)),VLOOKUP(D1403,Dados!$X$7:$Y$33,2,0),VLOOKUP(R1403,Dados!$X$2:$Y$5,2,0)),"")</f>
        <v/>
      </c>
      <c r="AZ1403" s="52" t="str">
        <f aca="false">IF(C1403="","",IF(AND(Y1403="CONSUMO",AC1403="NÃO")*OR(AG1403="-",AG1403="BIT"),IF(E1403&lt;&gt;"",(AI1403-(P1403+L1403-N1403+Q1403)*AY1403)/0.83),""))</f>
        <v/>
      </c>
      <c r="BA1403" s="51" t="str">
        <f aca="false">IF(AZ1403="","",AZ1403*0.17-((P1403+L1403-N1403+Q1403)*AY1403))</f>
        <v/>
      </c>
      <c r="BB1403" s="51" t="str">
        <f aca="false">IF(AND(Y1403="CONSUMO",AG1403="ANEXO I",AY1403&gt;4%),(AI1403-(P1403+L1403-N1403+Q1403)*0.0514)/0.83*(0.5177)*(0.17)-AI1403*0.0514,IF(AND(Y1403="CONSUMO",AG1403="ANEXO II",AY1403&gt;4%),(AI1403-(P1403+L1403-N1403+Q1403)*0.041)/0.83*(0.3295)*(0.17)-AI1403*0.041,IF(AND(Y1403="CONSUMO",AG1403="ANEXO I",AY1403=4%),(AI1403-(P1403+L1403-N1403+Q1403)*0.04)/0.83*(0.5177)*(0.17)-AI1403*0.04,IF(AND(Y1403="CONSUMO",AG1403="ANEXO II",AY1403=4%),(AI1403-(P1403+L1403-N1403+Q1403)*0.04)/0.83*(0.3295)*(0.17)-AI1403*0.04,""))))</f>
        <v/>
      </c>
      <c r="BC1403" s="51" t="str">
        <f aca="false">IF(C1403="","",IF(AND(Y1403="CONSUMO",AC1403="SIM")*OR(AG1403="-",AG1403="BIT"),IF(E1403&lt;&gt;"",(AI1403-(P1403+L1403-N1403+Q1403)*AY1403)/0.83),""))</f>
        <v/>
      </c>
      <c r="BD1403" s="51" t="str">
        <f aca="false">IF(BC1403="","",BC1403*0.17)</f>
        <v/>
      </c>
      <c r="BE1403" s="51" t="str">
        <f aca="false">IF(I1403=6908,0,IF(BC1403="","",BD1403-((P1403+L1403-N1403+Q1403)*AY1403)))</f>
        <v/>
      </c>
      <c r="BF1403" s="53" t="str">
        <f aca="false">IF(B1403="","",IF(OR(B1403="",E1403="Regime Normal"),0,(AI1403-Q1403)*VLOOKUP(R1403,Dados!$X$98:$Y$108,2,0)))</f>
        <v/>
      </c>
      <c r="BG1403" s="54" t="str">
        <f aca="false">IFERROR(VLOOKUP(I1403,Dados!$AC$27:$AD$43,2,0),IF(B1403="","",IF(D1403&lt;&gt;"MT",IF(AND(AC1403="SIM",Y1403="Revenda"),"2403",IF(AND(AC1403="SIM",Y1403="Consumo"),"2407",IF(AND(AC1403="NÃO",Y1403="Revenda"),"2102",IF(AND(AC1403="NÃO",Y1403="Consumo"),"2556",)))),REPLACE(I1403,1,1,1))))</f>
        <v/>
      </c>
    </row>
    <row r="1404" customFormat="false" ht="12.8" hidden="false" customHeight="true" outlineLevel="0" collapsed="false">
      <c r="Y1404" s="45"/>
      <c r="Z1404" s="46" t="str">
        <f aca="false">IF(B1404="","",(IFERROR(VLOOKUP(H1404,Dados!A$3:B$15000,2,0),"Não Encontrado")))</f>
        <v/>
      </c>
      <c r="AA1404" s="46" t="str">
        <f aca="false">IF(B1404="","",(IFERROR(VLOOKUP(G1404,Dados!C$3:E$15000,3,0),"Não Encontrado")))</f>
        <v/>
      </c>
      <c r="AB1404" s="46" t="str">
        <f aca="false">IFERROR(IF(Z1404&lt;&gt;"Não Encontrado",Z1404,IF(AA1404&lt;&gt;"Não Encontrado",AA1404,"")),"")</f>
        <v/>
      </c>
      <c r="AC1404" s="45" t="str">
        <f aca="false">IF(B1404="","",IF(AB1404="","NÃO","SIM"))</f>
        <v/>
      </c>
      <c r="AD1404" s="45" t="str">
        <f aca="false">IFERROR(VLOOKUP(G1404,Dados!$P$3:$R$500,3,0),"")</f>
        <v/>
      </c>
      <c r="AE1404" s="45" t="str">
        <f aca="false">IFERROR(VLOOKUP(G1404,Dados!$K$3:$L$500,2,0),"")</f>
        <v/>
      </c>
      <c r="AF1404" s="45" t="str">
        <f aca="false">IFERROR(VLOOKUP(G1404,Dados!$M$3:$N$500,2,0),"")</f>
        <v/>
      </c>
      <c r="AG1404" s="45" t="str">
        <f aca="false">IF(F1404="","",IF(AND(AD1404="",AE1404="",AF1404=""),"-",IF(AND(AD1404="BIT",AE1404="",AF1404=""),"BIT",IF(AND(AE1404="ANEXO I",AD1404="",AF1404=""),"ANEXO I",IF(AND(AF1404="ANEXO II",AD1404="",AE1404=""),"ANEXO II","Escolher")))))</f>
        <v/>
      </c>
      <c r="AH1404" s="45" t="str">
        <f aca="false">IF(AG1404&lt;&gt;"Pneus","",IFERROR(VLOOKUP(R1404,Dados!$X$2:$Z$5,3,0)*(AI1404-Q1404),VLOOKUP(D1404,Dados!$X$7:$Z$33,3,0)*(AI1404-Q1404)))</f>
        <v/>
      </c>
      <c r="AI1404" s="47" t="str">
        <f aca="false">IF(B1404="","",P1404+Q1404+O1404+M1404+L1404-N1404)</f>
        <v/>
      </c>
      <c r="AJ1404" s="48" t="str">
        <f aca="false">IFERROR(IF(AND(AC1404="SIM",AG1404="-",Y1404="REVENDA"),(AB1404/1+1)*AI1404,IF(AND(AC1404="SIM",AG1404="Pneus",Y1404="REVENDA"),(AB1404/1+1)*(AI1404-AH1404),"")),"")</f>
        <v/>
      </c>
      <c r="AK1404" s="48" t="str">
        <f aca="false">IF(AJ1404="","",AJ1404*17%)</f>
        <v/>
      </c>
      <c r="AL1404" s="48" t="str">
        <f aca="false">IFERROR(IF(AC1404="NÃO","",IF(AK1404="","",IF(E1404="Simples Nacional",BF1404,IF(T1404=0.12,U1404*0.5833337002,IF(T1404=0,AI1404*0.07,U1404))))),"")</f>
        <v/>
      </c>
      <c r="AM1404" s="47" t="str">
        <f aca="false">IFERROR(IF(AC1404="NÃO","",IF(OR(AG1404="-",AG1404="Pneus"),AK1404-AL1404,"")),"")</f>
        <v/>
      </c>
      <c r="AN1404" s="48" t="str">
        <f aca="false">IF(AND(Y1404="REVENDA",AC1404="SIM",AG1404="BIT"),((AB1404/1+1)*AI1404)*0.4117,"")</f>
        <v/>
      </c>
      <c r="AO1404" s="48" t="str">
        <f aca="false">IF(AN1404="","",AN1404*17%)</f>
        <v/>
      </c>
      <c r="AP1404" s="49" t="str">
        <f aca="false">IF(AN1404="","",IF(T1404=0.12,(U1404*0.4117)*0.4117,IF(T1404=0,(AI1404*0.07)*0.4117,U1404*0.4117)))</f>
        <v/>
      </c>
      <c r="AQ1404" s="47" t="str">
        <f aca="false">IF(AN1404="","",AO1404-AP1404)</f>
        <v/>
      </c>
      <c r="AR1404" s="50" t="str">
        <f aca="false">IFERROR(IF(AND(AC1404="SIM",Y1404="REVENDA",LEFT(AG1404,5)="ANEXO")*OR(AE1404="ANEXO I",AF1404="ANEXO II"),VLOOKUP(H1404,Dados!G:I,2,0),""),"INSERIR MVA")</f>
        <v/>
      </c>
      <c r="AS1404" s="48" t="str">
        <f aca="false">IF(LEFT(AG1404,5)="ANEXO",VLOOKUP(AG1404,Dados!$X$111:$Z$112,2,0)*(AI1404-Q1404),"")</f>
        <v/>
      </c>
      <c r="AT1404" s="48" t="str">
        <f aca="false">IFERROR(IF(AR1404="","",(AI1404*AR1404)+AI1404),"INSERIR MVA")</f>
        <v/>
      </c>
      <c r="AU1404" s="48" t="str">
        <f aca="false">IF(AT1404="","",IF(AY1404=0.04,U1404,AS1404*AY1404))</f>
        <v/>
      </c>
      <c r="AV1404" s="47" t="str">
        <f aca="false">IFERROR(IF(AU1404="","",(VLOOKUP(AG1404,Dados!$X$111:$Z$112,3,0)*AT1404*0.17)),"INSERIR MVA")</f>
        <v/>
      </c>
      <c r="AW1404" s="47" t="str">
        <f aca="false">IFERROR(IF(AR1404="","",AV1404-AU1404),"")</f>
        <v/>
      </c>
      <c r="AX1404" s="51" t="str">
        <f aca="false">IFERROR(IF(AC1404="NÃO","",IF(AM1404&lt;&gt;"",AM1404-W1404,IF(AQ1404&lt;&gt;"",AQ1404-W1404,IF(AW1404&lt;&gt;"",AW1404-W1404,"")))),"")</f>
        <v/>
      </c>
      <c r="AY1404" s="46" t="str">
        <f aca="false">IFERROR(IF(ISNA(VLOOKUP(R1404,Dados!$X$2:$Y$5,2,0)),VLOOKUP(D1404,Dados!$X$7:$Y$33,2,0),VLOOKUP(R1404,Dados!$X$2:$Y$5,2,0)),"")</f>
        <v/>
      </c>
      <c r="AZ1404" s="52" t="str">
        <f aca="false">IF(C1404="","",IF(AND(Y1404="CONSUMO",AC1404="NÃO")*OR(AG1404="-",AG1404="BIT"),IF(E1404&lt;&gt;"",(AI1404-(P1404+L1404-N1404+Q1404)*AY1404)/0.83),""))</f>
        <v/>
      </c>
      <c r="BA1404" s="51" t="str">
        <f aca="false">IF(AZ1404="","",AZ1404*0.17-((P1404+L1404-N1404+Q1404)*AY1404))</f>
        <v/>
      </c>
      <c r="BB1404" s="51" t="str">
        <f aca="false">IF(AND(Y1404="CONSUMO",AG1404="ANEXO I",AY1404&gt;4%),(AI1404-(P1404+L1404-N1404+Q1404)*0.0514)/0.83*(0.5177)*(0.17)-AI1404*0.0514,IF(AND(Y1404="CONSUMO",AG1404="ANEXO II",AY1404&gt;4%),(AI1404-(P1404+L1404-N1404+Q1404)*0.041)/0.83*(0.3295)*(0.17)-AI1404*0.041,IF(AND(Y1404="CONSUMO",AG1404="ANEXO I",AY1404=4%),(AI1404-(P1404+L1404-N1404+Q1404)*0.04)/0.83*(0.5177)*(0.17)-AI1404*0.04,IF(AND(Y1404="CONSUMO",AG1404="ANEXO II",AY1404=4%),(AI1404-(P1404+L1404-N1404+Q1404)*0.04)/0.83*(0.3295)*(0.17)-AI1404*0.04,""))))</f>
        <v/>
      </c>
      <c r="BC1404" s="51" t="str">
        <f aca="false">IF(C1404="","",IF(AND(Y1404="CONSUMO",AC1404="SIM")*OR(AG1404="-",AG1404="BIT"),IF(E1404&lt;&gt;"",(AI1404-(P1404+L1404-N1404+Q1404)*AY1404)/0.83),""))</f>
        <v/>
      </c>
      <c r="BD1404" s="51" t="str">
        <f aca="false">IF(BC1404="","",BC1404*0.17)</f>
        <v/>
      </c>
      <c r="BE1404" s="51" t="str">
        <f aca="false">IF(I1404=6908,0,IF(BC1404="","",BD1404-((P1404+L1404-N1404+Q1404)*AY1404)))</f>
        <v/>
      </c>
      <c r="BF1404" s="53" t="str">
        <f aca="false">IF(B1404="","",IF(OR(B1404="",E1404="Regime Normal"),0,(AI1404-Q1404)*VLOOKUP(R1404,Dados!$X$98:$Y$108,2,0)))</f>
        <v/>
      </c>
      <c r="BG1404" s="54" t="str">
        <f aca="false">IFERROR(VLOOKUP(I1404,Dados!$AC$27:$AD$43,2,0),IF(B1404="","",IF(D1404&lt;&gt;"MT",IF(AND(AC1404="SIM",Y1404="Revenda"),"2403",IF(AND(AC1404="SIM",Y1404="Consumo"),"2407",IF(AND(AC1404="NÃO",Y1404="Revenda"),"2102",IF(AND(AC1404="NÃO",Y1404="Consumo"),"2556",)))),REPLACE(I1404,1,1,1))))</f>
        <v/>
      </c>
    </row>
    <row r="1405" customFormat="false" ht="12.8" hidden="false" customHeight="true" outlineLevel="0" collapsed="false">
      <c r="Y1405" s="45"/>
      <c r="Z1405" s="46" t="str">
        <f aca="false">IF(B1405="","",(IFERROR(VLOOKUP(H1405,Dados!A$3:B$15000,2,0),"Não Encontrado")))</f>
        <v/>
      </c>
      <c r="AA1405" s="46" t="str">
        <f aca="false">IF(B1405="","",(IFERROR(VLOOKUP(G1405,Dados!C$3:E$15000,3,0),"Não Encontrado")))</f>
        <v/>
      </c>
      <c r="AB1405" s="46" t="str">
        <f aca="false">IFERROR(IF(Z1405&lt;&gt;"Não Encontrado",Z1405,IF(AA1405&lt;&gt;"Não Encontrado",AA1405,"")),"")</f>
        <v/>
      </c>
      <c r="AC1405" s="45" t="str">
        <f aca="false">IF(B1405="","",IF(AB1405="","NÃO","SIM"))</f>
        <v/>
      </c>
      <c r="AD1405" s="45" t="str">
        <f aca="false">IFERROR(VLOOKUP(G1405,Dados!$P$3:$R$500,3,0),"")</f>
        <v/>
      </c>
      <c r="AE1405" s="45" t="str">
        <f aca="false">IFERROR(VLOOKUP(G1405,Dados!$K$3:$L$500,2,0),"")</f>
        <v/>
      </c>
      <c r="AF1405" s="45" t="str">
        <f aca="false">IFERROR(VLOOKUP(G1405,Dados!$M$3:$N$500,2,0),"")</f>
        <v/>
      </c>
      <c r="AG1405" s="45" t="str">
        <f aca="false">IF(F1405="","",IF(AND(AD1405="",AE1405="",AF1405=""),"-",IF(AND(AD1405="BIT",AE1405="",AF1405=""),"BIT",IF(AND(AE1405="ANEXO I",AD1405="",AF1405=""),"ANEXO I",IF(AND(AF1405="ANEXO II",AD1405="",AE1405=""),"ANEXO II","Escolher")))))</f>
        <v/>
      </c>
      <c r="AH1405" s="45" t="str">
        <f aca="false">IF(AG1405&lt;&gt;"Pneus","",IFERROR(VLOOKUP(R1405,Dados!$X$2:$Z$5,3,0)*(AI1405-Q1405),VLOOKUP(D1405,Dados!$X$7:$Z$33,3,0)*(AI1405-Q1405)))</f>
        <v/>
      </c>
      <c r="AI1405" s="47" t="str">
        <f aca="false">IF(B1405="","",P1405+Q1405+O1405+M1405+L1405-N1405)</f>
        <v/>
      </c>
      <c r="AJ1405" s="48" t="str">
        <f aca="false">IFERROR(IF(AND(AC1405="SIM",AG1405="-",Y1405="REVENDA"),(AB1405/1+1)*AI1405,IF(AND(AC1405="SIM",AG1405="Pneus",Y1405="REVENDA"),(AB1405/1+1)*(AI1405-AH1405),"")),"")</f>
        <v/>
      </c>
      <c r="AK1405" s="48" t="str">
        <f aca="false">IF(AJ1405="","",AJ1405*17%)</f>
        <v/>
      </c>
      <c r="AL1405" s="48" t="str">
        <f aca="false">IFERROR(IF(AC1405="NÃO","",IF(AK1405="","",IF(E1405="Simples Nacional",BF1405,IF(T1405=0.12,U1405*0.5833337002,IF(T1405=0,AI1405*0.07,U1405))))),"")</f>
        <v/>
      </c>
      <c r="AM1405" s="47" t="str">
        <f aca="false">IFERROR(IF(AC1405="NÃO","",IF(OR(AG1405="-",AG1405="Pneus"),AK1405-AL1405,"")),"")</f>
        <v/>
      </c>
      <c r="AN1405" s="48" t="str">
        <f aca="false">IF(AND(Y1405="REVENDA",AC1405="SIM",AG1405="BIT"),((AB1405/1+1)*AI1405)*0.4117,"")</f>
        <v/>
      </c>
      <c r="AO1405" s="48" t="str">
        <f aca="false">IF(AN1405="","",AN1405*17%)</f>
        <v/>
      </c>
      <c r="AP1405" s="49" t="str">
        <f aca="false">IF(AN1405="","",IF(T1405=0.12,(U1405*0.4117)*0.4117,IF(T1405=0,(AI1405*0.07)*0.4117,U1405*0.4117)))</f>
        <v/>
      </c>
      <c r="AQ1405" s="47" t="str">
        <f aca="false">IF(AN1405="","",AO1405-AP1405)</f>
        <v/>
      </c>
      <c r="AR1405" s="50" t="str">
        <f aca="false">IFERROR(IF(AND(AC1405="SIM",Y1405="REVENDA",LEFT(AG1405,5)="ANEXO")*OR(AE1405="ANEXO I",AF1405="ANEXO II"),VLOOKUP(H1405,Dados!G:I,2,0),""),"INSERIR MVA")</f>
        <v/>
      </c>
      <c r="AS1405" s="48" t="str">
        <f aca="false">IF(LEFT(AG1405,5)="ANEXO",VLOOKUP(AG1405,Dados!$X$111:$Z$112,2,0)*(AI1405-Q1405),"")</f>
        <v/>
      </c>
      <c r="AT1405" s="48" t="str">
        <f aca="false">IFERROR(IF(AR1405="","",(AI1405*AR1405)+AI1405),"INSERIR MVA")</f>
        <v/>
      </c>
      <c r="AU1405" s="48" t="str">
        <f aca="false">IF(AT1405="","",IF(AY1405=0.04,U1405,AS1405*AY1405))</f>
        <v/>
      </c>
      <c r="AV1405" s="47" t="str">
        <f aca="false">IFERROR(IF(AU1405="","",(VLOOKUP(AG1405,Dados!$X$111:$Z$112,3,0)*AT1405*0.17)),"INSERIR MVA")</f>
        <v/>
      </c>
      <c r="AW1405" s="47" t="str">
        <f aca="false">IFERROR(IF(AR1405="","",AV1405-AU1405),"")</f>
        <v/>
      </c>
      <c r="AX1405" s="51" t="str">
        <f aca="false">IFERROR(IF(AC1405="NÃO","",IF(AM1405&lt;&gt;"",AM1405-W1405,IF(AQ1405&lt;&gt;"",AQ1405-W1405,IF(AW1405&lt;&gt;"",AW1405-W1405,"")))),"")</f>
        <v/>
      </c>
      <c r="AY1405" s="46" t="str">
        <f aca="false">IFERROR(IF(ISNA(VLOOKUP(R1405,Dados!$X$2:$Y$5,2,0)),VLOOKUP(D1405,Dados!$X$7:$Y$33,2,0),VLOOKUP(R1405,Dados!$X$2:$Y$5,2,0)),"")</f>
        <v/>
      </c>
      <c r="AZ1405" s="52" t="str">
        <f aca="false">IF(C1405="","",IF(AND(Y1405="CONSUMO",AC1405="NÃO")*OR(AG1405="-",AG1405="BIT"),IF(E1405&lt;&gt;"",(AI1405-(P1405+L1405-N1405+Q1405)*AY1405)/0.83),""))</f>
        <v/>
      </c>
      <c r="BA1405" s="51" t="str">
        <f aca="false">IF(AZ1405="","",AZ1405*0.17-((P1405+L1405-N1405+Q1405)*AY1405))</f>
        <v/>
      </c>
      <c r="BB1405" s="51" t="str">
        <f aca="false">IF(AND(Y1405="CONSUMO",AG1405="ANEXO I",AY1405&gt;4%),(AI1405-(P1405+L1405-N1405+Q1405)*0.0514)/0.83*(0.5177)*(0.17)-AI1405*0.0514,IF(AND(Y1405="CONSUMO",AG1405="ANEXO II",AY1405&gt;4%),(AI1405-(P1405+L1405-N1405+Q1405)*0.041)/0.83*(0.3295)*(0.17)-AI1405*0.041,IF(AND(Y1405="CONSUMO",AG1405="ANEXO I",AY1405=4%),(AI1405-(P1405+L1405-N1405+Q1405)*0.04)/0.83*(0.5177)*(0.17)-AI1405*0.04,IF(AND(Y1405="CONSUMO",AG1405="ANEXO II",AY1405=4%),(AI1405-(P1405+L1405-N1405+Q1405)*0.04)/0.83*(0.3295)*(0.17)-AI1405*0.04,""))))</f>
        <v/>
      </c>
      <c r="BC1405" s="51" t="str">
        <f aca="false">IF(C1405="","",IF(AND(Y1405="CONSUMO",AC1405="SIM")*OR(AG1405="-",AG1405="BIT"),IF(E1405&lt;&gt;"",(AI1405-(P1405+L1405-N1405+Q1405)*AY1405)/0.83),""))</f>
        <v/>
      </c>
      <c r="BD1405" s="51" t="str">
        <f aca="false">IF(BC1405="","",BC1405*0.17)</f>
        <v/>
      </c>
      <c r="BE1405" s="51" t="str">
        <f aca="false">IF(I1405=6908,0,IF(BC1405="","",BD1405-((P1405+L1405-N1405+Q1405)*AY1405)))</f>
        <v/>
      </c>
      <c r="BF1405" s="53" t="str">
        <f aca="false">IF(B1405="","",IF(OR(B1405="",E1405="Regime Normal"),0,(AI1405-Q1405)*VLOOKUP(R1405,Dados!$X$98:$Y$108,2,0)))</f>
        <v/>
      </c>
      <c r="BG1405" s="54" t="str">
        <f aca="false">IFERROR(VLOOKUP(I1405,Dados!$AC$27:$AD$43,2,0),IF(B1405="","",IF(D1405&lt;&gt;"MT",IF(AND(AC1405="SIM",Y1405="Revenda"),"2403",IF(AND(AC1405="SIM",Y1405="Consumo"),"2407",IF(AND(AC1405="NÃO",Y1405="Revenda"),"2102",IF(AND(AC1405="NÃO",Y1405="Consumo"),"2556",)))),REPLACE(I1405,1,1,1))))</f>
        <v/>
      </c>
    </row>
    <row r="1406" customFormat="false" ht="12.8" hidden="false" customHeight="true" outlineLevel="0" collapsed="false">
      <c r="Y1406" s="45"/>
      <c r="Z1406" s="46" t="str">
        <f aca="false">IF(B1406="","",(IFERROR(VLOOKUP(H1406,Dados!A$3:B$15000,2,0),"Não Encontrado")))</f>
        <v/>
      </c>
      <c r="AA1406" s="46" t="str">
        <f aca="false">IF(B1406="","",(IFERROR(VLOOKUP(G1406,Dados!C$3:E$15000,3,0),"Não Encontrado")))</f>
        <v/>
      </c>
      <c r="AB1406" s="46" t="str">
        <f aca="false">IFERROR(IF(Z1406&lt;&gt;"Não Encontrado",Z1406,IF(AA1406&lt;&gt;"Não Encontrado",AA1406,"")),"")</f>
        <v/>
      </c>
      <c r="AC1406" s="45" t="str">
        <f aca="false">IF(B1406="","",IF(AB1406="","NÃO","SIM"))</f>
        <v/>
      </c>
      <c r="AD1406" s="45" t="str">
        <f aca="false">IFERROR(VLOOKUP(G1406,Dados!$P$3:$R$500,3,0),"")</f>
        <v/>
      </c>
      <c r="AE1406" s="45" t="str">
        <f aca="false">IFERROR(VLOOKUP(G1406,Dados!$K$3:$L$500,2,0),"")</f>
        <v/>
      </c>
      <c r="AF1406" s="45" t="str">
        <f aca="false">IFERROR(VLOOKUP(G1406,Dados!$M$3:$N$500,2,0),"")</f>
        <v/>
      </c>
      <c r="AG1406" s="45" t="str">
        <f aca="false">IF(F1406="","",IF(AND(AD1406="",AE1406="",AF1406=""),"-",IF(AND(AD1406="BIT",AE1406="",AF1406=""),"BIT",IF(AND(AE1406="ANEXO I",AD1406="",AF1406=""),"ANEXO I",IF(AND(AF1406="ANEXO II",AD1406="",AE1406=""),"ANEXO II","Escolher")))))</f>
        <v/>
      </c>
      <c r="AH1406" s="45" t="str">
        <f aca="false">IF(AG1406&lt;&gt;"Pneus","",IFERROR(VLOOKUP(R1406,Dados!$X$2:$Z$5,3,0)*(AI1406-Q1406),VLOOKUP(D1406,Dados!$X$7:$Z$33,3,0)*(AI1406-Q1406)))</f>
        <v/>
      </c>
      <c r="AI1406" s="47" t="str">
        <f aca="false">IF(B1406="","",P1406+Q1406+O1406+M1406+L1406-N1406)</f>
        <v/>
      </c>
      <c r="AJ1406" s="48" t="str">
        <f aca="false">IFERROR(IF(AND(AC1406="SIM",AG1406="-",Y1406="REVENDA"),(AB1406/1+1)*AI1406,IF(AND(AC1406="SIM",AG1406="Pneus",Y1406="REVENDA"),(AB1406/1+1)*(AI1406-AH1406),"")),"")</f>
        <v/>
      </c>
      <c r="AK1406" s="48" t="str">
        <f aca="false">IF(AJ1406="","",AJ1406*17%)</f>
        <v/>
      </c>
      <c r="AL1406" s="48" t="str">
        <f aca="false">IFERROR(IF(AC1406="NÃO","",IF(AK1406="","",IF(E1406="Simples Nacional",BF1406,IF(T1406=0.12,U1406*0.5833337002,IF(T1406=0,AI1406*0.07,U1406))))),"")</f>
        <v/>
      </c>
      <c r="AM1406" s="47" t="str">
        <f aca="false">IFERROR(IF(AC1406="NÃO","",IF(OR(AG1406="-",AG1406="Pneus"),AK1406-AL1406,"")),"")</f>
        <v/>
      </c>
      <c r="AN1406" s="48" t="str">
        <f aca="false">IF(AND(Y1406="REVENDA",AC1406="SIM",AG1406="BIT"),((AB1406/1+1)*AI1406)*0.4117,"")</f>
        <v/>
      </c>
      <c r="AO1406" s="48" t="str">
        <f aca="false">IF(AN1406="","",AN1406*17%)</f>
        <v/>
      </c>
      <c r="AP1406" s="49" t="str">
        <f aca="false">IF(AN1406="","",IF(T1406=0.12,(U1406*0.4117)*0.4117,IF(T1406=0,(AI1406*0.07)*0.4117,U1406*0.4117)))</f>
        <v/>
      </c>
      <c r="AQ1406" s="47" t="str">
        <f aca="false">IF(AN1406="","",AO1406-AP1406)</f>
        <v/>
      </c>
      <c r="AR1406" s="50" t="str">
        <f aca="false">IFERROR(IF(AND(AC1406="SIM",Y1406="REVENDA",LEFT(AG1406,5)="ANEXO")*OR(AE1406="ANEXO I",AF1406="ANEXO II"),VLOOKUP(H1406,Dados!G:I,2,0),""),"INSERIR MVA")</f>
        <v/>
      </c>
      <c r="AS1406" s="48" t="str">
        <f aca="false">IF(LEFT(AG1406,5)="ANEXO",VLOOKUP(AG1406,Dados!$X$111:$Z$112,2,0)*(AI1406-Q1406),"")</f>
        <v/>
      </c>
      <c r="AT1406" s="48" t="str">
        <f aca="false">IFERROR(IF(AR1406="","",(AI1406*AR1406)+AI1406),"INSERIR MVA")</f>
        <v/>
      </c>
      <c r="AU1406" s="48" t="str">
        <f aca="false">IF(AT1406="","",IF(AY1406=0.04,U1406,AS1406*AY1406))</f>
        <v/>
      </c>
      <c r="AV1406" s="47" t="str">
        <f aca="false">IFERROR(IF(AU1406="","",(VLOOKUP(AG1406,Dados!$X$111:$Z$112,3,0)*AT1406*0.17)),"INSERIR MVA")</f>
        <v/>
      </c>
      <c r="AW1406" s="47" t="str">
        <f aca="false">IFERROR(IF(AR1406="","",AV1406-AU1406),"")</f>
        <v/>
      </c>
      <c r="AX1406" s="51" t="str">
        <f aca="false">IFERROR(IF(AC1406="NÃO","",IF(AM1406&lt;&gt;"",AM1406-W1406,IF(AQ1406&lt;&gt;"",AQ1406-W1406,IF(AW1406&lt;&gt;"",AW1406-W1406,"")))),"")</f>
        <v/>
      </c>
      <c r="AY1406" s="46" t="str">
        <f aca="false">IFERROR(IF(ISNA(VLOOKUP(R1406,Dados!$X$2:$Y$5,2,0)),VLOOKUP(D1406,Dados!$X$7:$Y$33,2,0),VLOOKUP(R1406,Dados!$X$2:$Y$5,2,0)),"")</f>
        <v/>
      </c>
      <c r="AZ1406" s="52" t="str">
        <f aca="false">IF(C1406="","",IF(AND(Y1406="CONSUMO",AC1406="NÃO")*OR(AG1406="-",AG1406="BIT"),IF(E1406&lt;&gt;"",(AI1406-(P1406+L1406-N1406+Q1406)*AY1406)/0.83),""))</f>
        <v/>
      </c>
      <c r="BA1406" s="51" t="str">
        <f aca="false">IF(AZ1406="","",AZ1406*0.17-((P1406+L1406-N1406+Q1406)*AY1406))</f>
        <v/>
      </c>
      <c r="BB1406" s="51" t="str">
        <f aca="false">IF(AND(Y1406="CONSUMO",AG1406="ANEXO I",AY1406&gt;4%),(AI1406-(P1406+L1406-N1406+Q1406)*0.0514)/0.83*(0.5177)*(0.17)-AI1406*0.0514,IF(AND(Y1406="CONSUMO",AG1406="ANEXO II",AY1406&gt;4%),(AI1406-(P1406+L1406-N1406+Q1406)*0.041)/0.83*(0.3295)*(0.17)-AI1406*0.041,IF(AND(Y1406="CONSUMO",AG1406="ANEXO I",AY1406=4%),(AI1406-(P1406+L1406-N1406+Q1406)*0.04)/0.83*(0.5177)*(0.17)-AI1406*0.04,IF(AND(Y1406="CONSUMO",AG1406="ANEXO II",AY1406=4%),(AI1406-(P1406+L1406-N1406+Q1406)*0.04)/0.83*(0.3295)*(0.17)-AI1406*0.04,""))))</f>
        <v/>
      </c>
      <c r="BC1406" s="51" t="str">
        <f aca="false">IF(C1406="","",IF(AND(Y1406="CONSUMO",AC1406="SIM")*OR(AG1406="-",AG1406="BIT"),IF(E1406&lt;&gt;"",(AI1406-(P1406+L1406-N1406+Q1406)*AY1406)/0.83),""))</f>
        <v/>
      </c>
      <c r="BD1406" s="51" t="str">
        <f aca="false">IF(BC1406="","",BC1406*0.17)</f>
        <v/>
      </c>
      <c r="BE1406" s="51" t="str">
        <f aca="false">IF(I1406=6908,0,IF(BC1406="","",BD1406-((P1406+L1406-N1406+Q1406)*AY1406)))</f>
        <v/>
      </c>
      <c r="BF1406" s="53" t="str">
        <f aca="false">IF(B1406="","",IF(OR(B1406="",E1406="Regime Normal"),0,(AI1406-Q1406)*VLOOKUP(R1406,Dados!$X$98:$Y$108,2,0)))</f>
        <v/>
      </c>
      <c r="BG1406" s="54" t="str">
        <f aca="false">IFERROR(VLOOKUP(I1406,Dados!$AC$27:$AD$43,2,0),IF(B1406="","",IF(D1406&lt;&gt;"MT",IF(AND(AC1406="SIM",Y1406="Revenda"),"2403",IF(AND(AC1406="SIM",Y1406="Consumo"),"2407",IF(AND(AC1406="NÃO",Y1406="Revenda"),"2102",IF(AND(AC1406="NÃO",Y1406="Consumo"),"2556",)))),REPLACE(I1406,1,1,1))))</f>
        <v/>
      </c>
    </row>
    <row r="1407" customFormat="false" ht="12.8" hidden="false" customHeight="true" outlineLevel="0" collapsed="false">
      <c r="Y1407" s="45"/>
      <c r="Z1407" s="46" t="str">
        <f aca="false">IF(B1407="","",(IFERROR(VLOOKUP(H1407,Dados!A$3:B$15000,2,0),"Não Encontrado")))</f>
        <v/>
      </c>
      <c r="AA1407" s="46" t="str">
        <f aca="false">IF(B1407="","",(IFERROR(VLOOKUP(G1407,Dados!C$3:E$15000,3,0),"Não Encontrado")))</f>
        <v/>
      </c>
      <c r="AB1407" s="46" t="str">
        <f aca="false">IFERROR(IF(Z1407&lt;&gt;"Não Encontrado",Z1407,IF(AA1407&lt;&gt;"Não Encontrado",AA1407,"")),"")</f>
        <v/>
      </c>
      <c r="AC1407" s="45" t="str">
        <f aca="false">IF(B1407="","",IF(AB1407="","NÃO","SIM"))</f>
        <v/>
      </c>
      <c r="AD1407" s="45" t="str">
        <f aca="false">IFERROR(VLOOKUP(G1407,Dados!$P$3:$R$500,3,0),"")</f>
        <v/>
      </c>
      <c r="AE1407" s="45" t="str">
        <f aca="false">IFERROR(VLOOKUP(G1407,Dados!$K$3:$L$500,2,0),"")</f>
        <v/>
      </c>
      <c r="AF1407" s="45" t="str">
        <f aca="false">IFERROR(VLOOKUP(G1407,Dados!$M$3:$N$500,2,0),"")</f>
        <v/>
      </c>
      <c r="AG1407" s="45" t="str">
        <f aca="false">IF(F1407="","",IF(AND(AD1407="",AE1407="",AF1407=""),"-",IF(AND(AD1407="BIT",AE1407="",AF1407=""),"BIT",IF(AND(AE1407="ANEXO I",AD1407="",AF1407=""),"ANEXO I",IF(AND(AF1407="ANEXO II",AD1407="",AE1407=""),"ANEXO II","Escolher")))))</f>
        <v/>
      </c>
      <c r="AH1407" s="45" t="str">
        <f aca="false">IF(AG1407&lt;&gt;"Pneus","",IFERROR(VLOOKUP(R1407,Dados!$X$2:$Z$5,3,0)*(AI1407-Q1407),VLOOKUP(D1407,Dados!$X$7:$Z$33,3,0)*(AI1407-Q1407)))</f>
        <v/>
      </c>
      <c r="AI1407" s="47" t="str">
        <f aca="false">IF(B1407="","",P1407+Q1407+O1407+M1407+L1407-N1407)</f>
        <v/>
      </c>
      <c r="AJ1407" s="48" t="str">
        <f aca="false">IFERROR(IF(AND(AC1407="SIM",AG1407="-",Y1407="REVENDA"),(AB1407/1+1)*AI1407,IF(AND(AC1407="SIM",AG1407="Pneus",Y1407="REVENDA"),(AB1407/1+1)*(AI1407-AH1407),"")),"")</f>
        <v/>
      </c>
      <c r="AK1407" s="48" t="str">
        <f aca="false">IF(AJ1407="","",AJ1407*17%)</f>
        <v/>
      </c>
      <c r="AL1407" s="48" t="str">
        <f aca="false">IFERROR(IF(AC1407="NÃO","",IF(AK1407="","",IF(E1407="Simples Nacional",BF1407,IF(T1407=0.12,U1407*0.5833337002,IF(T1407=0,AI1407*0.07,U1407))))),"")</f>
        <v/>
      </c>
      <c r="AM1407" s="47" t="str">
        <f aca="false">IFERROR(IF(AC1407="NÃO","",IF(OR(AG1407="-",AG1407="Pneus"),AK1407-AL1407,"")),"")</f>
        <v/>
      </c>
      <c r="AN1407" s="48" t="str">
        <f aca="false">IF(AND(Y1407="REVENDA",AC1407="SIM",AG1407="BIT"),((AB1407/1+1)*AI1407)*0.4117,"")</f>
        <v/>
      </c>
      <c r="AO1407" s="48" t="str">
        <f aca="false">IF(AN1407="","",AN1407*17%)</f>
        <v/>
      </c>
      <c r="AP1407" s="49" t="str">
        <f aca="false">IF(AN1407="","",IF(T1407=0.12,(U1407*0.4117)*0.4117,IF(T1407=0,(AI1407*0.07)*0.4117,U1407*0.4117)))</f>
        <v/>
      </c>
      <c r="AQ1407" s="47" t="str">
        <f aca="false">IF(AN1407="","",AO1407-AP1407)</f>
        <v/>
      </c>
      <c r="AR1407" s="50" t="str">
        <f aca="false">IFERROR(IF(AND(AC1407="SIM",Y1407="REVENDA",LEFT(AG1407,5)="ANEXO")*OR(AE1407="ANEXO I",AF1407="ANEXO II"),VLOOKUP(H1407,Dados!G:I,2,0),""),"INSERIR MVA")</f>
        <v/>
      </c>
      <c r="AS1407" s="48" t="str">
        <f aca="false">IF(LEFT(AG1407,5)="ANEXO",VLOOKUP(AG1407,Dados!$X$111:$Z$112,2,0)*(AI1407-Q1407),"")</f>
        <v/>
      </c>
      <c r="AT1407" s="48" t="str">
        <f aca="false">IFERROR(IF(AR1407="","",(AI1407*AR1407)+AI1407),"INSERIR MVA")</f>
        <v/>
      </c>
      <c r="AU1407" s="48" t="str">
        <f aca="false">IF(AT1407="","",IF(AY1407=0.04,U1407,AS1407*AY1407))</f>
        <v/>
      </c>
      <c r="AV1407" s="47" t="str">
        <f aca="false">IFERROR(IF(AU1407="","",(VLOOKUP(AG1407,Dados!$X$111:$Z$112,3,0)*AT1407*0.17)),"INSERIR MVA")</f>
        <v/>
      </c>
      <c r="AW1407" s="47" t="str">
        <f aca="false">IFERROR(IF(AR1407="","",AV1407-AU1407),"")</f>
        <v/>
      </c>
      <c r="AX1407" s="51" t="str">
        <f aca="false">IFERROR(IF(AC1407="NÃO","",IF(AM1407&lt;&gt;"",AM1407-W1407,IF(AQ1407&lt;&gt;"",AQ1407-W1407,IF(AW1407&lt;&gt;"",AW1407-W1407,"")))),"")</f>
        <v/>
      </c>
      <c r="AY1407" s="46" t="str">
        <f aca="false">IFERROR(IF(ISNA(VLOOKUP(R1407,Dados!$X$2:$Y$5,2,0)),VLOOKUP(D1407,Dados!$X$7:$Y$33,2,0),VLOOKUP(R1407,Dados!$X$2:$Y$5,2,0)),"")</f>
        <v/>
      </c>
      <c r="AZ1407" s="52" t="str">
        <f aca="false">IF(C1407="","",IF(AND(Y1407="CONSUMO",AC1407="NÃO")*OR(AG1407="-",AG1407="BIT"),IF(E1407&lt;&gt;"",(AI1407-(P1407+L1407-N1407+Q1407)*AY1407)/0.83),""))</f>
        <v/>
      </c>
      <c r="BA1407" s="51" t="str">
        <f aca="false">IF(AZ1407="","",AZ1407*0.17-((P1407+L1407-N1407+Q1407)*AY1407))</f>
        <v/>
      </c>
      <c r="BB1407" s="51" t="str">
        <f aca="false">IF(AND(Y1407="CONSUMO",AG1407="ANEXO I",AY1407&gt;4%),(AI1407-(P1407+L1407-N1407+Q1407)*0.0514)/0.83*(0.5177)*(0.17)-AI1407*0.0514,IF(AND(Y1407="CONSUMO",AG1407="ANEXO II",AY1407&gt;4%),(AI1407-(P1407+L1407-N1407+Q1407)*0.041)/0.83*(0.3295)*(0.17)-AI1407*0.041,IF(AND(Y1407="CONSUMO",AG1407="ANEXO I",AY1407=4%),(AI1407-(P1407+L1407-N1407+Q1407)*0.04)/0.83*(0.5177)*(0.17)-AI1407*0.04,IF(AND(Y1407="CONSUMO",AG1407="ANEXO II",AY1407=4%),(AI1407-(P1407+L1407-N1407+Q1407)*0.04)/0.83*(0.3295)*(0.17)-AI1407*0.04,""))))</f>
        <v/>
      </c>
      <c r="BC1407" s="51" t="str">
        <f aca="false">IF(C1407="","",IF(AND(Y1407="CONSUMO",AC1407="SIM")*OR(AG1407="-",AG1407="BIT"),IF(E1407&lt;&gt;"",(AI1407-(P1407+L1407-N1407+Q1407)*AY1407)/0.83),""))</f>
        <v/>
      </c>
      <c r="BD1407" s="51" t="str">
        <f aca="false">IF(BC1407="","",BC1407*0.17)</f>
        <v/>
      </c>
      <c r="BE1407" s="51" t="str">
        <f aca="false">IF(I1407=6908,0,IF(BC1407="","",BD1407-((P1407+L1407-N1407+Q1407)*AY1407)))</f>
        <v/>
      </c>
      <c r="BF1407" s="53" t="str">
        <f aca="false">IF(B1407="","",IF(OR(B1407="",E1407="Regime Normal"),0,(AI1407-Q1407)*VLOOKUP(R1407,Dados!$X$98:$Y$108,2,0)))</f>
        <v/>
      </c>
      <c r="BG1407" s="54" t="str">
        <f aca="false">IFERROR(VLOOKUP(I1407,Dados!$AC$27:$AD$43,2,0),IF(B1407="","",IF(D1407&lt;&gt;"MT",IF(AND(AC1407="SIM",Y1407="Revenda"),"2403",IF(AND(AC1407="SIM",Y1407="Consumo"),"2407",IF(AND(AC1407="NÃO",Y1407="Revenda"),"2102",IF(AND(AC1407="NÃO",Y1407="Consumo"),"2556",)))),REPLACE(I1407,1,1,1))))</f>
        <v/>
      </c>
    </row>
    <row r="1408" customFormat="false" ht="12.8" hidden="false" customHeight="true" outlineLevel="0" collapsed="false">
      <c r="Y1408" s="45"/>
      <c r="Z1408" s="46" t="str">
        <f aca="false">IF(B1408="","",(IFERROR(VLOOKUP(H1408,Dados!A$3:B$15000,2,0),"Não Encontrado")))</f>
        <v/>
      </c>
      <c r="AA1408" s="46" t="str">
        <f aca="false">IF(B1408="","",(IFERROR(VLOOKUP(G1408,Dados!C$3:E$15000,3,0),"Não Encontrado")))</f>
        <v/>
      </c>
      <c r="AB1408" s="46" t="str">
        <f aca="false">IFERROR(IF(Z1408&lt;&gt;"Não Encontrado",Z1408,IF(AA1408&lt;&gt;"Não Encontrado",AA1408,"")),"")</f>
        <v/>
      </c>
      <c r="AC1408" s="45" t="str">
        <f aca="false">IF(B1408="","",IF(AB1408="","NÃO","SIM"))</f>
        <v/>
      </c>
      <c r="AD1408" s="45" t="str">
        <f aca="false">IFERROR(VLOOKUP(G1408,Dados!$P$3:$R$500,3,0),"")</f>
        <v/>
      </c>
      <c r="AE1408" s="45" t="str">
        <f aca="false">IFERROR(VLOOKUP(G1408,Dados!$K$3:$L$500,2,0),"")</f>
        <v/>
      </c>
      <c r="AF1408" s="45" t="str">
        <f aca="false">IFERROR(VLOOKUP(G1408,Dados!$M$3:$N$500,2,0),"")</f>
        <v/>
      </c>
      <c r="AG1408" s="45" t="str">
        <f aca="false">IF(F1408="","",IF(AND(AD1408="",AE1408="",AF1408=""),"-",IF(AND(AD1408="BIT",AE1408="",AF1408=""),"BIT",IF(AND(AE1408="ANEXO I",AD1408="",AF1408=""),"ANEXO I",IF(AND(AF1408="ANEXO II",AD1408="",AE1408=""),"ANEXO II","Escolher")))))</f>
        <v/>
      </c>
      <c r="AH1408" s="45" t="str">
        <f aca="false">IF(AG1408&lt;&gt;"Pneus","",IFERROR(VLOOKUP(R1408,Dados!$X$2:$Z$5,3,0)*(AI1408-Q1408),VLOOKUP(D1408,Dados!$X$7:$Z$33,3,0)*(AI1408-Q1408)))</f>
        <v/>
      </c>
      <c r="AI1408" s="47" t="str">
        <f aca="false">IF(B1408="","",P1408+Q1408+O1408+M1408+L1408-N1408)</f>
        <v/>
      </c>
      <c r="AJ1408" s="48" t="str">
        <f aca="false">IFERROR(IF(AND(AC1408="SIM",AG1408="-",Y1408="REVENDA"),(AB1408/1+1)*AI1408,IF(AND(AC1408="SIM",AG1408="Pneus",Y1408="REVENDA"),(AB1408/1+1)*(AI1408-AH1408),"")),"")</f>
        <v/>
      </c>
      <c r="AK1408" s="48" t="str">
        <f aca="false">IF(AJ1408="","",AJ1408*17%)</f>
        <v/>
      </c>
      <c r="AL1408" s="48" t="str">
        <f aca="false">IFERROR(IF(AC1408="NÃO","",IF(AK1408="","",IF(E1408="Simples Nacional",BF1408,IF(T1408=0.12,U1408*0.5833337002,IF(T1408=0,AI1408*0.07,U1408))))),"")</f>
        <v/>
      </c>
      <c r="AM1408" s="47" t="str">
        <f aca="false">IFERROR(IF(AC1408="NÃO","",IF(OR(AG1408="-",AG1408="Pneus"),AK1408-AL1408,"")),"")</f>
        <v/>
      </c>
      <c r="AN1408" s="48" t="str">
        <f aca="false">IF(AND(Y1408="REVENDA",AC1408="SIM",AG1408="BIT"),((AB1408/1+1)*AI1408)*0.4117,"")</f>
        <v/>
      </c>
      <c r="AO1408" s="48" t="str">
        <f aca="false">IF(AN1408="","",AN1408*17%)</f>
        <v/>
      </c>
      <c r="AP1408" s="49" t="str">
        <f aca="false">IF(AN1408="","",IF(T1408=0.12,(U1408*0.4117)*0.4117,IF(T1408=0,(AI1408*0.07)*0.4117,U1408*0.4117)))</f>
        <v/>
      </c>
      <c r="AQ1408" s="47" t="str">
        <f aca="false">IF(AN1408="","",AO1408-AP1408)</f>
        <v/>
      </c>
      <c r="AR1408" s="50" t="str">
        <f aca="false">IFERROR(IF(AND(AC1408="SIM",Y1408="REVENDA",LEFT(AG1408,5)="ANEXO")*OR(AE1408="ANEXO I",AF1408="ANEXO II"),VLOOKUP(H1408,Dados!G:I,2,0),""),"INSERIR MVA")</f>
        <v/>
      </c>
      <c r="AS1408" s="48" t="str">
        <f aca="false">IF(LEFT(AG1408,5)="ANEXO",VLOOKUP(AG1408,Dados!$X$111:$Z$112,2,0)*(AI1408-Q1408),"")</f>
        <v/>
      </c>
      <c r="AT1408" s="48" t="str">
        <f aca="false">IFERROR(IF(AR1408="","",(AI1408*AR1408)+AI1408),"INSERIR MVA")</f>
        <v/>
      </c>
      <c r="AU1408" s="48" t="str">
        <f aca="false">IF(AT1408="","",IF(AY1408=0.04,U1408,AS1408*AY1408))</f>
        <v/>
      </c>
      <c r="AV1408" s="47" t="str">
        <f aca="false">IFERROR(IF(AU1408="","",(VLOOKUP(AG1408,Dados!$X$111:$Z$112,3,0)*AT1408*0.17)),"INSERIR MVA")</f>
        <v/>
      </c>
      <c r="AW1408" s="47" t="str">
        <f aca="false">IFERROR(IF(AR1408="","",AV1408-AU1408),"")</f>
        <v/>
      </c>
      <c r="AX1408" s="51" t="str">
        <f aca="false">IFERROR(IF(AC1408="NÃO","",IF(AM1408&lt;&gt;"",AM1408-W1408,IF(AQ1408&lt;&gt;"",AQ1408-W1408,IF(AW1408&lt;&gt;"",AW1408-W1408,"")))),"")</f>
        <v/>
      </c>
      <c r="AY1408" s="46" t="str">
        <f aca="false">IFERROR(IF(ISNA(VLOOKUP(R1408,Dados!$X$2:$Y$5,2,0)),VLOOKUP(D1408,Dados!$X$7:$Y$33,2,0),VLOOKUP(R1408,Dados!$X$2:$Y$5,2,0)),"")</f>
        <v/>
      </c>
      <c r="AZ1408" s="52" t="str">
        <f aca="false">IF(C1408="","",IF(AND(Y1408="CONSUMO",AC1408="NÃO")*OR(AG1408="-",AG1408="BIT"),IF(E1408&lt;&gt;"",(AI1408-(P1408+L1408-N1408+Q1408)*AY1408)/0.83),""))</f>
        <v/>
      </c>
      <c r="BA1408" s="51" t="str">
        <f aca="false">IF(AZ1408="","",AZ1408*0.17-((P1408+L1408-N1408+Q1408)*AY1408))</f>
        <v/>
      </c>
      <c r="BB1408" s="51" t="str">
        <f aca="false">IF(AND(Y1408="CONSUMO",AG1408="ANEXO I",AY1408&gt;4%),(AI1408-(P1408+L1408-N1408+Q1408)*0.0514)/0.83*(0.5177)*(0.17)-AI1408*0.0514,IF(AND(Y1408="CONSUMO",AG1408="ANEXO II",AY1408&gt;4%),(AI1408-(P1408+L1408-N1408+Q1408)*0.041)/0.83*(0.3295)*(0.17)-AI1408*0.041,IF(AND(Y1408="CONSUMO",AG1408="ANEXO I",AY1408=4%),(AI1408-(P1408+L1408-N1408+Q1408)*0.04)/0.83*(0.5177)*(0.17)-AI1408*0.04,IF(AND(Y1408="CONSUMO",AG1408="ANEXO II",AY1408=4%),(AI1408-(P1408+L1408-N1408+Q1408)*0.04)/0.83*(0.3295)*(0.17)-AI1408*0.04,""))))</f>
        <v/>
      </c>
      <c r="BC1408" s="51" t="str">
        <f aca="false">IF(C1408="","",IF(AND(Y1408="CONSUMO",AC1408="SIM")*OR(AG1408="-",AG1408="BIT"),IF(E1408&lt;&gt;"",(AI1408-(P1408+L1408-N1408+Q1408)*AY1408)/0.83),""))</f>
        <v/>
      </c>
      <c r="BD1408" s="51" t="str">
        <f aca="false">IF(BC1408="","",BC1408*0.17)</f>
        <v/>
      </c>
      <c r="BE1408" s="51" t="str">
        <f aca="false">IF(I1408=6908,0,IF(BC1408="","",BD1408-((P1408+L1408-N1408+Q1408)*AY1408)))</f>
        <v/>
      </c>
      <c r="BF1408" s="53" t="str">
        <f aca="false">IF(B1408="","",IF(OR(B1408="",E1408="Regime Normal"),0,(AI1408-Q1408)*VLOOKUP(R1408,Dados!$X$98:$Y$108,2,0)))</f>
        <v/>
      </c>
      <c r="BG1408" s="54" t="str">
        <f aca="false">IFERROR(VLOOKUP(I1408,Dados!$AC$27:$AD$43,2,0),IF(B1408="","",IF(D1408&lt;&gt;"MT",IF(AND(AC1408="SIM",Y1408="Revenda"),"2403",IF(AND(AC1408="SIM",Y1408="Consumo"),"2407",IF(AND(AC1408="NÃO",Y1408="Revenda"),"2102",IF(AND(AC1408="NÃO",Y1408="Consumo"),"2556",)))),REPLACE(I1408,1,1,1))))</f>
        <v/>
      </c>
    </row>
    <row r="1409" customFormat="false" ht="12.8" hidden="false" customHeight="true" outlineLevel="0" collapsed="false">
      <c r="Y1409" s="45"/>
      <c r="Z1409" s="46" t="str">
        <f aca="false">IF(B1409="","",(IFERROR(VLOOKUP(H1409,Dados!A$3:B$15000,2,0),"Não Encontrado")))</f>
        <v/>
      </c>
      <c r="AA1409" s="46" t="str">
        <f aca="false">IF(B1409="","",(IFERROR(VLOOKUP(G1409,Dados!C$3:E$15000,3,0),"Não Encontrado")))</f>
        <v/>
      </c>
      <c r="AB1409" s="46" t="str">
        <f aca="false">IFERROR(IF(Z1409&lt;&gt;"Não Encontrado",Z1409,IF(AA1409&lt;&gt;"Não Encontrado",AA1409,"")),"")</f>
        <v/>
      </c>
      <c r="AC1409" s="45" t="str">
        <f aca="false">IF(B1409="","",IF(AB1409="","NÃO","SIM"))</f>
        <v/>
      </c>
      <c r="AD1409" s="45" t="str">
        <f aca="false">IFERROR(VLOOKUP(G1409,Dados!$P$3:$R$500,3,0),"")</f>
        <v/>
      </c>
      <c r="AE1409" s="45" t="str">
        <f aca="false">IFERROR(VLOOKUP(G1409,Dados!$K$3:$L$500,2,0),"")</f>
        <v/>
      </c>
      <c r="AF1409" s="45" t="str">
        <f aca="false">IFERROR(VLOOKUP(G1409,Dados!$M$3:$N$500,2,0),"")</f>
        <v/>
      </c>
      <c r="AG1409" s="45" t="str">
        <f aca="false">IF(F1409="","",IF(AND(AD1409="",AE1409="",AF1409=""),"-",IF(AND(AD1409="BIT",AE1409="",AF1409=""),"BIT",IF(AND(AE1409="ANEXO I",AD1409="",AF1409=""),"ANEXO I",IF(AND(AF1409="ANEXO II",AD1409="",AE1409=""),"ANEXO II","Escolher")))))</f>
        <v/>
      </c>
      <c r="AH1409" s="45" t="str">
        <f aca="false">IF(AG1409&lt;&gt;"Pneus","",IFERROR(VLOOKUP(R1409,Dados!$X$2:$Z$5,3,0)*(AI1409-Q1409),VLOOKUP(D1409,Dados!$X$7:$Z$33,3,0)*(AI1409-Q1409)))</f>
        <v/>
      </c>
      <c r="AI1409" s="47" t="str">
        <f aca="false">IF(B1409="","",P1409+Q1409+O1409+M1409+L1409-N1409)</f>
        <v/>
      </c>
      <c r="AJ1409" s="48" t="str">
        <f aca="false">IFERROR(IF(AND(AC1409="SIM",AG1409="-",Y1409="REVENDA"),(AB1409/1+1)*AI1409,IF(AND(AC1409="SIM",AG1409="Pneus",Y1409="REVENDA"),(AB1409/1+1)*(AI1409-AH1409),"")),"")</f>
        <v/>
      </c>
      <c r="AK1409" s="48" t="str">
        <f aca="false">IF(AJ1409="","",AJ1409*17%)</f>
        <v/>
      </c>
      <c r="AL1409" s="48" t="str">
        <f aca="false">IFERROR(IF(AC1409="NÃO","",IF(AK1409="","",IF(E1409="Simples Nacional",BF1409,IF(T1409=0.12,U1409*0.5833337002,IF(T1409=0,AI1409*0.07,U1409))))),"")</f>
        <v/>
      </c>
      <c r="AM1409" s="47" t="str">
        <f aca="false">IFERROR(IF(AC1409="NÃO","",IF(OR(AG1409="-",AG1409="Pneus"),AK1409-AL1409,"")),"")</f>
        <v/>
      </c>
      <c r="AN1409" s="48" t="str">
        <f aca="false">IF(AND(Y1409="REVENDA",AC1409="SIM",AG1409="BIT"),((AB1409/1+1)*AI1409)*0.4117,"")</f>
        <v/>
      </c>
      <c r="AO1409" s="48" t="str">
        <f aca="false">IF(AN1409="","",AN1409*17%)</f>
        <v/>
      </c>
      <c r="AP1409" s="49" t="str">
        <f aca="false">IF(AN1409="","",IF(T1409=0.12,(U1409*0.4117)*0.4117,IF(T1409=0,(AI1409*0.07)*0.4117,U1409*0.4117)))</f>
        <v/>
      </c>
      <c r="AQ1409" s="47" t="str">
        <f aca="false">IF(AN1409="","",AO1409-AP1409)</f>
        <v/>
      </c>
      <c r="AR1409" s="50" t="str">
        <f aca="false">IFERROR(IF(AND(AC1409="SIM",Y1409="REVENDA",LEFT(AG1409,5)="ANEXO")*OR(AE1409="ANEXO I",AF1409="ANEXO II"),VLOOKUP(H1409,Dados!G:I,2,0),""),"INSERIR MVA")</f>
        <v/>
      </c>
      <c r="AS1409" s="48" t="str">
        <f aca="false">IF(LEFT(AG1409,5)="ANEXO",VLOOKUP(AG1409,Dados!$X$111:$Z$112,2,0)*(AI1409-Q1409),"")</f>
        <v/>
      </c>
      <c r="AT1409" s="48" t="str">
        <f aca="false">IFERROR(IF(AR1409="","",(AI1409*AR1409)+AI1409),"INSERIR MVA")</f>
        <v/>
      </c>
      <c r="AU1409" s="48" t="str">
        <f aca="false">IF(AT1409="","",IF(AY1409=0.04,U1409,AS1409*AY1409))</f>
        <v/>
      </c>
      <c r="AV1409" s="47" t="str">
        <f aca="false">IFERROR(IF(AU1409="","",(VLOOKUP(AG1409,Dados!$X$111:$Z$112,3,0)*AT1409*0.17)),"INSERIR MVA")</f>
        <v/>
      </c>
      <c r="AW1409" s="47" t="str">
        <f aca="false">IFERROR(IF(AR1409="","",AV1409-AU1409),"")</f>
        <v/>
      </c>
      <c r="AX1409" s="51" t="str">
        <f aca="false">IFERROR(IF(AC1409="NÃO","",IF(AM1409&lt;&gt;"",AM1409-W1409,IF(AQ1409&lt;&gt;"",AQ1409-W1409,IF(AW1409&lt;&gt;"",AW1409-W1409,"")))),"")</f>
        <v/>
      </c>
      <c r="AY1409" s="46" t="str">
        <f aca="false">IFERROR(IF(ISNA(VLOOKUP(R1409,Dados!$X$2:$Y$5,2,0)),VLOOKUP(D1409,Dados!$X$7:$Y$33,2,0),VLOOKUP(R1409,Dados!$X$2:$Y$5,2,0)),"")</f>
        <v/>
      </c>
      <c r="AZ1409" s="52" t="str">
        <f aca="false">IF(C1409="","",IF(AND(Y1409="CONSUMO",AC1409="NÃO")*OR(AG1409="-",AG1409="BIT"),IF(E1409&lt;&gt;"",(AI1409-(P1409+L1409-N1409+Q1409)*AY1409)/0.83),""))</f>
        <v/>
      </c>
      <c r="BA1409" s="51" t="str">
        <f aca="false">IF(AZ1409="","",AZ1409*0.17-((P1409+L1409-N1409+Q1409)*AY1409))</f>
        <v/>
      </c>
      <c r="BB1409" s="51" t="str">
        <f aca="false">IF(AND(Y1409="CONSUMO",AG1409="ANEXO I",AY1409&gt;4%),(AI1409-(P1409+L1409-N1409+Q1409)*0.0514)/0.83*(0.5177)*(0.17)-AI1409*0.0514,IF(AND(Y1409="CONSUMO",AG1409="ANEXO II",AY1409&gt;4%),(AI1409-(P1409+L1409-N1409+Q1409)*0.041)/0.83*(0.3295)*(0.17)-AI1409*0.041,IF(AND(Y1409="CONSUMO",AG1409="ANEXO I",AY1409=4%),(AI1409-(P1409+L1409-N1409+Q1409)*0.04)/0.83*(0.5177)*(0.17)-AI1409*0.04,IF(AND(Y1409="CONSUMO",AG1409="ANEXO II",AY1409=4%),(AI1409-(P1409+L1409-N1409+Q1409)*0.04)/0.83*(0.3295)*(0.17)-AI1409*0.04,""))))</f>
        <v/>
      </c>
      <c r="BC1409" s="51" t="str">
        <f aca="false">IF(C1409="","",IF(AND(Y1409="CONSUMO",AC1409="SIM")*OR(AG1409="-",AG1409="BIT"),IF(E1409&lt;&gt;"",(AI1409-(P1409+L1409-N1409+Q1409)*AY1409)/0.83),""))</f>
        <v/>
      </c>
      <c r="BD1409" s="51" t="str">
        <f aca="false">IF(BC1409="","",BC1409*0.17)</f>
        <v/>
      </c>
      <c r="BE1409" s="51" t="str">
        <f aca="false">IF(I1409=6908,0,IF(BC1409="","",BD1409-((P1409+L1409-N1409+Q1409)*AY1409)))</f>
        <v/>
      </c>
      <c r="BF1409" s="53" t="str">
        <f aca="false">IF(B1409="","",IF(OR(B1409="",E1409="Regime Normal"),0,(AI1409-Q1409)*VLOOKUP(R1409,Dados!$X$98:$Y$108,2,0)))</f>
        <v/>
      </c>
      <c r="BG1409" s="54" t="str">
        <f aca="false">IFERROR(VLOOKUP(I1409,Dados!$AC$27:$AD$43,2,0),IF(B1409="","",IF(D1409&lt;&gt;"MT",IF(AND(AC1409="SIM",Y1409="Revenda"),"2403",IF(AND(AC1409="SIM",Y1409="Consumo"),"2407",IF(AND(AC1409="NÃO",Y1409="Revenda"),"2102",IF(AND(AC1409="NÃO",Y1409="Consumo"),"2556",)))),REPLACE(I1409,1,1,1))))</f>
        <v/>
      </c>
    </row>
    <row r="1410" customFormat="false" ht="12.8" hidden="false" customHeight="true" outlineLevel="0" collapsed="false">
      <c r="Y1410" s="45"/>
      <c r="Z1410" s="46" t="str">
        <f aca="false">IF(B1410="","",(IFERROR(VLOOKUP(H1410,Dados!A$3:B$15000,2,0),"Não Encontrado")))</f>
        <v/>
      </c>
      <c r="AA1410" s="46" t="str">
        <f aca="false">IF(B1410="","",(IFERROR(VLOOKUP(G1410,Dados!C$3:E$15000,3,0),"Não Encontrado")))</f>
        <v/>
      </c>
      <c r="AB1410" s="46" t="str">
        <f aca="false">IFERROR(IF(Z1410&lt;&gt;"Não Encontrado",Z1410,IF(AA1410&lt;&gt;"Não Encontrado",AA1410,"")),"")</f>
        <v/>
      </c>
      <c r="AC1410" s="45" t="str">
        <f aca="false">IF(B1410="","",IF(AB1410="","NÃO","SIM"))</f>
        <v/>
      </c>
      <c r="AD1410" s="45" t="str">
        <f aca="false">IFERROR(VLOOKUP(G1410,Dados!$P$3:$R$500,3,0),"")</f>
        <v/>
      </c>
      <c r="AE1410" s="45" t="str">
        <f aca="false">IFERROR(VLOOKUP(G1410,Dados!$K$3:$L$500,2,0),"")</f>
        <v/>
      </c>
      <c r="AF1410" s="45" t="str">
        <f aca="false">IFERROR(VLOOKUP(G1410,Dados!$M$3:$N$500,2,0),"")</f>
        <v/>
      </c>
      <c r="AG1410" s="45" t="str">
        <f aca="false">IF(F1410="","",IF(AND(AD1410="",AE1410="",AF1410=""),"-",IF(AND(AD1410="BIT",AE1410="",AF1410=""),"BIT",IF(AND(AE1410="ANEXO I",AD1410="",AF1410=""),"ANEXO I",IF(AND(AF1410="ANEXO II",AD1410="",AE1410=""),"ANEXO II","Escolher")))))</f>
        <v/>
      </c>
      <c r="AH1410" s="45" t="str">
        <f aca="false">IF(AG1410&lt;&gt;"Pneus","",IFERROR(VLOOKUP(R1410,Dados!$X$2:$Z$5,3,0)*(AI1410-Q1410),VLOOKUP(D1410,Dados!$X$7:$Z$33,3,0)*(AI1410-Q1410)))</f>
        <v/>
      </c>
      <c r="AI1410" s="47" t="str">
        <f aca="false">IF(B1410="","",P1410+Q1410+O1410+M1410+L1410-N1410)</f>
        <v/>
      </c>
      <c r="AJ1410" s="48" t="str">
        <f aca="false">IFERROR(IF(AND(AC1410="SIM",AG1410="-",Y1410="REVENDA"),(AB1410/1+1)*AI1410,IF(AND(AC1410="SIM",AG1410="Pneus",Y1410="REVENDA"),(AB1410/1+1)*(AI1410-AH1410),"")),"")</f>
        <v/>
      </c>
      <c r="AK1410" s="48" t="str">
        <f aca="false">IF(AJ1410="","",AJ1410*17%)</f>
        <v/>
      </c>
      <c r="AL1410" s="48" t="str">
        <f aca="false">IFERROR(IF(AC1410="NÃO","",IF(AK1410="","",IF(E1410="Simples Nacional",BF1410,IF(T1410=0.12,U1410*0.5833337002,IF(T1410=0,AI1410*0.07,U1410))))),"")</f>
        <v/>
      </c>
      <c r="AM1410" s="47" t="str">
        <f aca="false">IFERROR(IF(AC1410="NÃO","",IF(OR(AG1410="-",AG1410="Pneus"),AK1410-AL1410,"")),"")</f>
        <v/>
      </c>
      <c r="AN1410" s="48" t="str">
        <f aca="false">IF(AND(Y1410="REVENDA",AC1410="SIM",AG1410="BIT"),((AB1410/1+1)*AI1410)*0.4117,"")</f>
        <v/>
      </c>
      <c r="AO1410" s="48" t="str">
        <f aca="false">IF(AN1410="","",AN1410*17%)</f>
        <v/>
      </c>
      <c r="AP1410" s="49" t="str">
        <f aca="false">IF(AN1410="","",IF(T1410=0.12,(U1410*0.4117)*0.4117,IF(T1410=0,(AI1410*0.07)*0.4117,U1410*0.4117)))</f>
        <v/>
      </c>
      <c r="AQ1410" s="47" t="str">
        <f aca="false">IF(AN1410="","",AO1410-AP1410)</f>
        <v/>
      </c>
      <c r="AR1410" s="50" t="str">
        <f aca="false">IFERROR(IF(AND(AC1410="SIM",Y1410="REVENDA",LEFT(AG1410,5)="ANEXO")*OR(AE1410="ANEXO I",AF1410="ANEXO II"),VLOOKUP(H1410,Dados!G:I,2,0),""),"INSERIR MVA")</f>
        <v/>
      </c>
      <c r="AS1410" s="48" t="str">
        <f aca="false">IF(LEFT(AG1410,5)="ANEXO",VLOOKUP(AG1410,Dados!$X$111:$Z$112,2,0)*(AI1410-Q1410),"")</f>
        <v/>
      </c>
      <c r="AT1410" s="48" t="str">
        <f aca="false">IFERROR(IF(AR1410="","",(AI1410*AR1410)+AI1410),"INSERIR MVA")</f>
        <v/>
      </c>
      <c r="AU1410" s="48" t="str">
        <f aca="false">IF(AT1410="","",IF(AY1410=0.04,U1410,AS1410*AY1410))</f>
        <v/>
      </c>
      <c r="AV1410" s="47" t="str">
        <f aca="false">IFERROR(IF(AU1410="","",(VLOOKUP(AG1410,Dados!$X$111:$Z$112,3,0)*AT1410*0.17)),"INSERIR MVA")</f>
        <v/>
      </c>
      <c r="AW1410" s="47" t="str">
        <f aca="false">IFERROR(IF(AR1410="","",AV1410-AU1410),"")</f>
        <v/>
      </c>
      <c r="AX1410" s="51" t="str">
        <f aca="false">IFERROR(IF(AC1410="NÃO","",IF(AM1410&lt;&gt;"",AM1410-W1410,IF(AQ1410&lt;&gt;"",AQ1410-W1410,IF(AW1410&lt;&gt;"",AW1410-W1410,"")))),"")</f>
        <v/>
      </c>
      <c r="AY1410" s="46" t="str">
        <f aca="false">IFERROR(IF(ISNA(VLOOKUP(R1410,Dados!$X$2:$Y$5,2,0)),VLOOKUP(D1410,Dados!$X$7:$Y$33,2,0),VLOOKUP(R1410,Dados!$X$2:$Y$5,2,0)),"")</f>
        <v/>
      </c>
      <c r="AZ1410" s="52" t="str">
        <f aca="false">IF(C1410="","",IF(AND(Y1410="CONSUMO",AC1410="NÃO")*OR(AG1410="-",AG1410="BIT"),IF(E1410&lt;&gt;"",(AI1410-(P1410+L1410-N1410+Q1410)*AY1410)/0.83),""))</f>
        <v/>
      </c>
      <c r="BA1410" s="51" t="str">
        <f aca="false">IF(AZ1410="","",AZ1410*0.17-((P1410+L1410-N1410+Q1410)*AY1410))</f>
        <v/>
      </c>
      <c r="BB1410" s="51" t="str">
        <f aca="false">IF(AND(Y1410="CONSUMO",AG1410="ANEXO I",AY1410&gt;4%),(AI1410-(P1410+L1410-N1410+Q1410)*0.0514)/0.83*(0.5177)*(0.17)-AI1410*0.0514,IF(AND(Y1410="CONSUMO",AG1410="ANEXO II",AY1410&gt;4%),(AI1410-(P1410+L1410-N1410+Q1410)*0.041)/0.83*(0.3295)*(0.17)-AI1410*0.041,IF(AND(Y1410="CONSUMO",AG1410="ANEXO I",AY1410=4%),(AI1410-(P1410+L1410-N1410+Q1410)*0.04)/0.83*(0.5177)*(0.17)-AI1410*0.04,IF(AND(Y1410="CONSUMO",AG1410="ANEXO II",AY1410=4%),(AI1410-(P1410+L1410-N1410+Q1410)*0.04)/0.83*(0.3295)*(0.17)-AI1410*0.04,""))))</f>
        <v/>
      </c>
      <c r="BC1410" s="51" t="str">
        <f aca="false">IF(C1410="","",IF(AND(Y1410="CONSUMO",AC1410="SIM")*OR(AG1410="-",AG1410="BIT"),IF(E1410&lt;&gt;"",(AI1410-(P1410+L1410-N1410+Q1410)*AY1410)/0.83),""))</f>
        <v/>
      </c>
      <c r="BD1410" s="51" t="str">
        <f aca="false">IF(BC1410="","",BC1410*0.17)</f>
        <v/>
      </c>
      <c r="BE1410" s="51" t="str">
        <f aca="false">IF(I1410=6908,0,IF(BC1410="","",BD1410-((P1410+L1410-N1410+Q1410)*AY1410)))</f>
        <v/>
      </c>
      <c r="BF1410" s="53" t="str">
        <f aca="false">IF(B1410="","",IF(OR(B1410="",E1410="Regime Normal"),0,(AI1410-Q1410)*VLOOKUP(R1410,Dados!$X$98:$Y$108,2,0)))</f>
        <v/>
      </c>
      <c r="BG1410" s="54" t="str">
        <f aca="false">IFERROR(VLOOKUP(I1410,Dados!$AC$27:$AD$43,2,0),IF(B1410="","",IF(D1410&lt;&gt;"MT",IF(AND(AC1410="SIM",Y1410="Revenda"),"2403",IF(AND(AC1410="SIM",Y1410="Consumo"),"2407",IF(AND(AC1410="NÃO",Y1410="Revenda"),"2102",IF(AND(AC1410="NÃO",Y1410="Consumo"),"2556",)))),REPLACE(I1410,1,1,1))))</f>
        <v/>
      </c>
    </row>
    <row r="1411" customFormat="false" ht="12.8" hidden="false" customHeight="true" outlineLevel="0" collapsed="false">
      <c r="Y1411" s="45"/>
      <c r="Z1411" s="46" t="str">
        <f aca="false">IF(B1411="","",(IFERROR(VLOOKUP(H1411,Dados!A$3:B$15000,2,0),"Não Encontrado")))</f>
        <v/>
      </c>
      <c r="AA1411" s="46" t="str">
        <f aca="false">IF(B1411="","",(IFERROR(VLOOKUP(G1411,Dados!C$3:E$15000,3,0),"Não Encontrado")))</f>
        <v/>
      </c>
      <c r="AB1411" s="46" t="str">
        <f aca="false">IFERROR(IF(Z1411&lt;&gt;"Não Encontrado",Z1411,IF(AA1411&lt;&gt;"Não Encontrado",AA1411,"")),"")</f>
        <v/>
      </c>
      <c r="AC1411" s="45" t="str">
        <f aca="false">IF(B1411="","",IF(AB1411="","NÃO","SIM"))</f>
        <v/>
      </c>
      <c r="AD1411" s="45" t="str">
        <f aca="false">IFERROR(VLOOKUP(G1411,Dados!$P$3:$R$500,3,0),"")</f>
        <v/>
      </c>
      <c r="AE1411" s="45" t="str">
        <f aca="false">IFERROR(VLOOKUP(G1411,Dados!$K$3:$L$500,2,0),"")</f>
        <v/>
      </c>
      <c r="AF1411" s="45" t="str">
        <f aca="false">IFERROR(VLOOKUP(G1411,Dados!$M$3:$N$500,2,0),"")</f>
        <v/>
      </c>
      <c r="AG1411" s="45" t="str">
        <f aca="false">IF(F1411="","",IF(AND(AD1411="",AE1411="",AF1411=""),"-",IF(AND(AD1411="BIT",AE1411="",AF1411=""),"BIT",IF(AND(AE1411="ANEXO I",AD1411="",AF1411=""),"ANEXO I",IF(AND(AF1411="ANEXO II",AD1411="",AE1411=""),"ANEXO II","Escolher")))))</f>
        <v/>
      </c>
      <c r="AH1411" s="45" t="str">
        <f aca="false">IF(AG1411&lt;&gt;"Pneus","",IFERROR(VLOOKUP(R1411,Dados!$X$2:$Z$5,3,0)*(AI1411-Q1411),VLOOKUP(D1411,Dados!$X$7:$Z$33,3,0)*(AI1411-Q1411)))</f>
        <v/>
      </c>
      <c r="AI1411" s="47" t="str">
        <f aca="false">IF(B1411="","",P1411+Q1411+O1411+M1411+L1411-N1411)</f>
        <v/>
      </c>
      <c r="AJ1411" s="48" t="str">
        <f aca="false">IFERROR(IF(AND(AC1411="SIM",AG1411="-",Y1411="REVENDA"),(AB1411/1+1)*AI1411,IF(AND(AC1411="SIM",AG1411="Pneus",Y1411="REVENDA"),(AB1411/1+1)*(AI1411-AH1411),"")),"")</f>
        <v/>
      </c>
      <c r="AK1411" s="48" t="str">
        <f aca="false">IF(AJ1411="","",AJ1411*17%)</f>
        <v/>
      </c>
      <c r="AL1411" s="48" t="str">
        <f aca="false">IFERROR(IF(AC1411="NÃO","",IF(AK1411="","",IF(E1411="Simples Nacional",BF1411,IF(T1411=0.12,U1411*0.5833337002,IF(T1411=0,AI1411*0.07,U1411))))),"")</f>
        <v/>
      </c>
      <c r="AM1411" s="47" t="str">
        <f aca="false">IFERROR(IF(AC1411="NÃO","",IF(OR(AG1411="-",AG1411="Pneus"),AK1411-AL1411,"")),"")</f>
        <v/>
      </c>
      <c r="AN1411" s="48" t="str">
        <f aca="false">IF(AND(Y1411="REVENDA",AC1411="SIM",AG1411="BIT"),((AB1411/1+1)*AI1411)*0.4117,"")</f>
        <v/>
      </c>
      <c r="AO1411" s="48" t="str">
        <f aca="false">IF(AN1411="","",AN1411*17%)</f>
        <v/>
      </c>
      <c r="AP1411" s="49" t="str">
        <f aca="false">IF(AN1411="","",IF(T1411=0.12,(U1411*0.4117)*0.4117,IF(T1411=0,(AI1411*0.07)*0.4117,U1411*0.4117)))</f>
        <v/>
      </c>
      <c r="AQ1411" s="47" t="str">
        <f aca="false">IF(AN1411="","",AO1411-AP1411)</f>
        <v/>
      </c>
      <c r="AR1411" s="50" t="str">
        <f aca="false">IFERROR(IF(AND(AC1411="SIM",Y1411="REVENDA",LEFT(AG1411,5)="ANEXO")*OR(AE1411="ANEXO I",AF1411="ANEXO II"),VLOOKUP(H1411,Dados!G:I,2,0),""),"INSERIR MVA")</f>
        <v/>
      </c>
      <c r="AS1411" s="48" t="str">
        <f aca="false">IF(LEFT(AG1411,5)="ANEXO",VLOOKUP(AG1411,Dados!$X$111:$Z$112,2,0)*(AI1411-Q1411),"")</f>
        <v/>
      </c>
      <c r="AT1411" s="48" t="str">
        <f aca="false">IFERROR(IF(AR1411="","",(AI1411*AR1411)+AI1411),"INSERIR MVA")</f>
        <v/>
      </c>
      <c r="AU1411" s="48" t="str">
        <f aca="false">IF(AT1411="","",IF(AY1411=0.04,U1411,AS1411*AY1411))</f>
        <v/>
      </c>
      <c r="AV1411" s="47" t="str">
        <f aca="false">IFERROR(IF(AU1411="","",(VLOOKUP(AG1411,Dados!$X$111:$Z$112,3,0)*AT1411*0.17)),"INSERIR MVA")</f>
        <v/>
      </c>
      <c r="AW1411" s="47" t="str">
        <f aca="false">IFERROR(IF(AR1411="","",AV1411-AU1411),"")</f>
        <v/>
      </c>
      <c r="AX1411" s="51" t="str">
        <f aca="false">IFERROR(IF(AC1411="NÃO","",IF(AM1411&lt;&gt;"",AM1411-W1411,IF(AQ1411&lt;&gt;"",AQ1411-W1411,IF(AW1411&lt;&gt;"",AW1411-W1411,"")))),"")</f>
        <v/>
      </c>
      <c r="AY1411" s="46" t="str">
        <f aca="false">IFERROR(IF(ISNA(VLOOKUP(R1411,Dados!$X$2:$Y$5,2,0)),VLOOKUP(D1411,Dados!$X$7:$Y$33,2,0),VLOOKUP(R1411,Dados!$X$2:$Y$5,2,0)),"")</f>
        <v/>
      </c>
      <c r="AZ1411" s="52" t="str">
        <f aca="false">IF(C1411="","",IF(AND(Y1411="CONSUMO",AC1411="NÃO")*OR(AG1411="-",AG1411="BIT"),IF(E1411&lt;&gt;"",(AI1411-(P1411+L1411-N1411+Q1411)*AY1411)/0.83),""))</f>
        <v/>
      </c>
      <c r="BA1411" s="51" t="str">
        <f aca="false">IF(AZ1411="","",AZ1411*0.17-((P1411+L1411-N1411+Q1411)*AY1411))</f>
        <v/>
      </c>
      <c r="BB1411" s="51" t="str">
        <f aca="false">IF(AND(Y1411="CONSUMO",AG1411="ANEXO I",AY1411&gt;4%),(AI1411-(P1411+L1411-N1411+Q1411)*0.0514)/0.83*(0.5177)*(0.17)-AI1411*0.0514,IF(AND(Y1411="CONSUMO",AG1411="ANEXO II",AY1411&gt;4%),(AI1411-(P1411+L1411-N1411+Q1411)*0.041)/0.83*(0.3295)*(0.17)-AI1411*0.041,IF(AND(Y1411="CONSUMO",AG1411="ANEXO I",AY1411=4%),(AI1411-(P1411+L1411-N1411+Q1411)*0.04)/0.83*(0.5177)*(0.17)-AI1411*0.04,IF(AND(Y1411="CONSUMO",AG1411="ANEXO II",AY1411=4%),(AI1411-(P1411+L1411-N1411+Q1411)*0.04)/0.83*(0.3295)*(0.17)-AI1411*0.04,""))))</f>
        <v/>
      </c>
      <c r="BC1411" s="51" t="str">
        <f aca="false">IF(C1411="","",IF(AND(Y1411="CONSUMO",AC1411="SIM")*OR(AG1411="-",AG1411="BIT"),IF(E1411&lt;&gt;"",(AI1411-(P1411+L1411-N1411+Q1411)*AY1411)/0.83),""))</f>
        <v/>
      </c>
      <c r="BD1411" s="51" t="str">
        <f aca="false">IF(BC1411="","",BC1411*0.17)</f>
        <v/>
      </c>
      <c r="BE1411" s="51" t="str">
        <f aca="false">IF(I1411=6908,0,IF(BC1411="","",BD1411-((P1411+L1411-N1411+Q1411)*AY1411)))</f>
        <v/>
      </c>
      <c r="BF1411" s="53" t="str">
        <f aca="false">IF(B1411="","",IF(OR(B1411="",E1411="Regime Normal"),0,(AI1411-Q1411)*VLOOKUP(R1411,Dados!$X$98:$Y$108,2,0)))</f>
        <v/>
      </c>
      <c r="BG1411" s="54" t="str">
        <f aca="false">IFERROR(VLOOKUP(I1411,Dados!$AC$27:$AD$43,2,0),IF(B1411="","",IF(D1411&lt;&gt;"MT",IF(AND(AC1411="SIM",Y1411="Revenda"),"2403",IF(AND(AC1411="SIM",Y1411="Consumo"),"2407",IF(AND(AC1411="NÃO",Y1411="Revenda"),"2102",IF(AND(AC1411="NÃO",Y1411="Consumo"),"2556",)))),REPLACE(I1411,1,1,1))))</f>
        <v/>
      </c>
    </row>
    <row r="1412" customFormat="false" ht="12.8" hidden="false" customHeight="true" outlineLevel="0" collapsed="false">
      <c r="Y1412" s="45"/>
      <c r="Z1412" s="46" t="str">
        <f aca="false">IF(B1412="","",(IFERROR(VLOOKUP(H1412,Dados!A$3:B$15000,2,0),"Não Encontrado")))</f>
        <v/>
      </c>
      <c r="AA1412" s="46" t="str">
        <f aca="false">IF(B1412="","",(IFERROR(VLOOKUP(G1412,Dados!C$3:E$15000,3,0),"Não Encontrado")))</f>
        <v/>
      </c>
      <c r="AB1412" s="46" t="str">
        <f aca="false">IFERROR(IF(Z1412&lt;&gt;"Não Encontrado",Z1412,IF(AA1412&lt;&gt;"Não Encontrado",AA1412,"")),"")</f>
        <v/>
      </c>
      <c r="AC1412" s="45" t="str">
        <f aca="false">IF(B1412="","",IF(AB1412="","NÃO","SIM"))</f>
        <v/>
      </c>
      <c r="AD1412" s="45" t="str">
        <f aca="false">IFERROR(VLOOKUP(G1412,Dados!$P$3:$R$500,3,0),"")</f>
        <v/>
      </c>
      <c r="AE1412" s="45" t="str">
        <f aca="false">IFERROR(VLOOKUP(G1412,Dados!$K$3:$L$500,2,0),"")</f>
        <v/>
      </c>
      <c r="AF1412" s="45" t="str">
        <f aca="false">IFERROR(VLOOKUP(G1412,Dados!$M$3:$N$500,2,0),"")</f>
        <v/>
      </c>
      <c r="AG1412" s="45" t="str">
        <f aca="false">IF(F1412="","",IF(AND(AD1412="",AE1412="",AF1412=""),"-",IF(AND(AD1412="BIT",AE1412="",AF1412=""),"BIT",IF(AND(AE1412="ANEXO I",AD1412="",AF1412=""),"ANEXO I",IF(AND(AF1412="ANEXO II",AD1412="",AE1412=""),"ANEXO II","Escolher")))))</f>
        <v/>
      </c>
      <c r="AH1412" s="45" t="str">
        <f aca="false">IF(AG1412&lt;&gt;"Pneus","",IFERROR(VLOOKUP(R1412,Dados!$X$2:$Z$5,3,0)*(AI1412-Q1412),VLOOKUP(D1412,Dados!$X$7:$Z$33,3,0)*(AI1412-Q1412)))</f>
        <v/>
      </c>
      <c r="AI1412" s="47" t="str">
        <f aca="false">IF(B1412="","",P1412+Q1412+O1412+M1412+L1412-N1412)</f>
        <v/>
      </c>
      <c r="AJ1412" s="48" t="str">
        <f aca="false">IFERROR(IF(AND(AC1412="SIM",AG1412="-",Y1412="REVENDA"),(AB1412/1+1)*AI1412,IF(AND(AC1412="SIM",AG1412="Pneus",Y1412="REVENDA"),(AB1412/1+1)*(AI1412-AH1412),"")),"")</f>
        <v/>
      </c>
      <c r="AK1412" s="48" t="str">
        <f aca="false">IF(AJ1412="","",AJ1412*17%)</f>
        <v/>
      </c>
      <c r="AL1412" s="48" t="str">
        <f aca="false">IFERROR(IF(AC1412="NÃO","",IF(AK1412="","",IF(E1412="Simples Nacional",BF1412,IF(T1412=0.12,U1412*0.5833337002,IF(T1412=0,AI1412*0.07,U1412))))),"")</f>
        <v/>
      </c>
      <c r="AM1412" s="47" t="str">
        <f aca="false">IFERROR(IF(AC1412="NÃO","",IF(OR(AG1412="-",AG1412="Pneus"),AK1412-AL1412,"")),"")</f>
        <v/>
      </c>
      <c r="AN1412" s="48" t="str">
        <f aca="false">IF(AND(Y1412="REVENDA",AC1412="SIM",AG1412="BIT"),((AB1412/1+1)*AI1412)*0.4117,"")</f>
        <v/>
      </c>
      <c r="AO1412" s="48" t="str">
        <f aca="false">IF(AN1412="","",AN1412*17%)</f>
        <v/>
      </c>
      <c r="AP1412" s="49" t="str">
        <f aca="false">IF(AN1412="","",IF(T1412=0.12,(U1412*0.4117)*0.4117,IF(T1412=0,(AI1412*0.07)*0.4117,U1412*0.4117)))</f>
        <v/>
      </c>
      <c r="AQ1412" s="47" t="str">
        <f aca="false">IF(AN1412="","",AO1412-AP1412)</f>
        <v/>
      </c>
      <c r="AR1412" s="50" t="str">
        <f aca="false">IFERROR(IF(AND(AC1412="SIM",Y1412="REVENDA",LEFT(AG1412,5)="ANEXO")*OR(AE1412="ANEXO I",AF1412="ANEXO II"),VLOOKUP(H1412,Dados!G:I,2,0),""),"INSERIR MVA")</f>
        <v/>
      </c>
      <c r="AS1412" s="48" t="str">
        <f aca="false">IF(LEFT(AG1412,5)="ANEXO",VLOOKUP(AG1412,Dados!$X$111:$Z$112,2,0)*(AI1412-Q1412),"")</f>
        <v/>
      </c>
      <c r="AT1412" s="48" t="str">
        <f aca="false">IFERROR(IF(AR1412="","",(AI1412*AR1412)+AI1412),"INSERIR MVA")</f>
        <v/>
      </c>
      <c r="AU1412" s="48" t="str">
        <f aca="false">IF(AT1412="","",IF(AY1412=0.04,U1412,AS1412*AY1412))</f>
        <v/>
      </c>
      <c r="AV1412" s="47" t="str">
        <f aca="false">IFERROR(IF(AU1412="","",(VLOOKUP(AG1412,Dados!$X$111:$Z$112,3,0)*AT1412*0.17)),"INSERIR MVA")</f>
        <v/>
      </c>
      <c r="AW1412" s="47" t="str">
        <f aca="false">IFERROR(IF(AR1412="","",AV1412-AU1412),"")</f>
        <v/>
      </c>
      <c r="AX1412" s="51" t="str">
        <f aca="false">IFERROR(IF(AC1412="NÃO","",IF(AM1412&lt;&gt;"",AM1412-W1412,IF(AQ1412&lt;&gt;"",AQ1412-W1412,IF(AW1412&lt;&gt;"",AW1412-W1412,"")))),"")</f>
        <v/>
      </c>
      <c r="AY1412" s="46" t="str">
        <f aca="false">IFERROR(IF(ISNA(VLOOKUP(R1412,Dados!$X$2:$Y$5,2,0)),VLOOKUP(D1412,Dados!$X$7:$Y$33,2,0),VLOOKUP(R1412,Dados!$X$2:$Y$5,2,0)),"")</f>
        <v/>
      </c>
      <c r="AZ1412" s="52" t="str">
        <f aca="false">IF(C1412="","",IF(AND(Y1412="CONSUMO",AC1412="NÃO")*OR(AG1412="-",AG1412="BIT"),IF(E1412&lt;&gt;"",(AI1412-(P1412+L1412-N1412+Q1412)*AY1412)/0.83),""))</f>
        <v/>
      </c>
      <c r="BA1412" s="51" t="str">
        <f aca="false">IF(AZ1412="","",AZ1412*0.17-((P1412+L1412-N1412+Q1412)*AY1412))</f>
        <v/>
      </c>
      <c r="BB1412" s="51" t="str">
        <f aca="false">IF(AND(Y1412="CONSUMO",AG1412="ANEXO I",AY1412&gt;4%),(AI1412-(P1412+L1412-N1412+Q1412)*0.0514)/0.83*(0.5177)*(0.17)-AI1412*0.0514,IF(AND(Y1412="CONSUMO",AG1412="ANEXO II",AY1412&gt;4%),(AI1412-(P1412+L1412-N1412+Q1412)*0.041)/0.83*(0.3295)*(0.17)-AI1412*0.041,IF(AND(Y1412="CONSUMO",AG1412="ANEXO I",AY1412=4%),(AI1412-(P1412+L1412-N1412+Q1412)*0.04)/0.83*(0.5177)*(0.17)-AI1412*0.04,IF(AND(Y1412="CONSUMO",AG1412="ANEXO II",AY1412=4%),(AI1412-(P1412+L1412-N1412+Q1412)*0.04)/0.83*(0.3295)*(0.17)-AI1412*0.04,""))))</f>
        <v/>
      </c>
      <c r="BC1412" s="51" t="str">
        <f aca="false">IF(C1412="","",IF(AND(Y1412="CONSUMO",AC1412="SIM")*OR(AG1412="-",AG1412="BIT"),IF(E1412&lt;&gt;"",(AI1412-(P1412+L1412-N1412+Q1412)*AY1412)/0.83),""))</f>
        <v/>
      </c>
      <c r="BD1412" s="51" t="str">
        <f aca="false">IF(BC1412="","",BC1412*0.17)</f>
        <v/>
      </c>
      <c r="BE1412" s="51" t="str">
        <f aca="false">IF(I1412=6908,0,IF(BC1412="","",BD1412-((P1412+L1412-N1412+Q1412)*AY1412)))</f>
        <v/>
      </c>
      <c r="BF1412" s="53" t="str">
        <f aca="false">IF(B1412="","",IF(OR(B1412="",E1412="Regime Normal"),0,(AI1412-Q1412)*VLOOKUP(R1412,Dados!$X$98:$Y$108,2,0)))</f>
        <v/>
      </c>
      <c r="BG1412" s="54" t="str">
        <f aca="false">IFERROR(VLOOKUP(I1412,Dados!$AC$27:$AD$43,2,0),IF(B1412="","",IF(D1412&lt;&gt;"MT",IF(AND(AC1412="SIM",Y1412="Revenda"),"2403",IF(AND(AC1412="SIM",Y1412="Consumo"),"2407",IF(AND(AC1412="NÃO",Y1412="Revenda"),"2102",IF(AND(AC1412="NÃO",Y1412="Consumo"),"2556",)))),REPLACE(I1412,1,1,1))))</f>
        <v/>
      </c>
    </row>
    <row r="1413" customFormat="false" ht="12.8" hidden="false" customHeight="true" outlineLevel="0" collapsed="false">
      <c r="Y1413" s="45"/>
      <c r="Z1413" s="46" t="str">
        <f aca="false">IF(B1413="","",(IFERROR(VLOOKUP(H1413,Dados!A$3:B$15000,2,0),"Não Encontrado")))</f>
        <v/>
      </c>
      <c r="AA1413" s="46" t="str">
        <f aca="false">IF(B1413="","",(IFERROR(VLOOKUP(G1413,Dados!C$3:E$15000,3,0),"Não Encontrado")))</f>
        <v/>
      </c>
      <c r="AB1413" s="46" t="str">
        <f aca="false">IFERROR(IF(Z1413&lt;&gt;"Não Encontrado",Z1413,IF(AA1413&lt;&gt;"Não Encontrado",AA1413,"")),"")</f>
        <v/>
      </c>
      <c r="AC1413" s="45" t="str">
        <f aca="false">IF(B1413="","",IF(AB1413="","NÃO","SIM"))</f>
        <v/>
      </c>
      <c r="AD1413" s="45" t="str">
        <f aca="false">IFERROR(VLOOKUP(G1413,Dados!$P$3:$R$500,3,0),"")</f>
        <v/>
      </c>
      <c r="AE1413" s="45" t="str">
        <f aca="false">IFERROR(VLOOKUP(G1413,Dados!$K$3:$L$500,2,0),"")</f>
        <v/>
      </c>
      <c r="AF1413" s="45" t="str">
        <f aca="false">IFERROR(VLOOKUP(G1413,Dados!$M$3:$N$500,2,0),"")</f>
        <v/>
      </c>
      <c r="AG1413" s="45" t="str">
        <f aca="false">IF(F1413="","",IF(AND(AD1413="",AE1413="",AF1413=""),"-",IF(AND(AD1413="BIT",AE1413="",AF1413=""),"BIT",IF(AND(AE1413="ANEXO I",AD1413="",AF1413=""),"ANEXO I",IF(AND(AF1413="ANEXO II",AD1413="",AE1413=""),"ANEXO II","Escolher")))))</f>
        <v/>
      </c>
      <c r="AH1413" s="45" t="str">
        <f aca="false">IF(AG1413&lt;&gt;"Pneus","",IFERROR(VLOOKUP(R1413,Dados!$X$2:$Z$5,3,0)*(AI1413-Q1413),VLOOKUP(D1413,Dados!$X$7:$Z$33,3,0)*(AI1413-Q1413)))</f>
        <v/>
      </c>
      <c r="AI1413" s="47" t="str">
        <f aca="false">IF(B1413="","",P1413+Q1413+O1413+M1413+L1413-N1413)</f>
        <v/>
      </c>
      <c r="AJ1413" s="48" t="str">
        <f aca="false">IFERROR(IF(AND(AC1413="SIM",AG1413="-",Y1413="REVENDA"),(AB1413/1+1)*AI1413,IF(AND(AC1413="SIM",AG1413="Pneus",Y1413="REVENDA"),(AB1413/1+1)*(AI1413-AH1413),"")),"")</f>
        <v/>
      </c>
      <c r="AK1413" s="48" t="str">
        <f aca="false">IF(AJ1413="","",AJ1413*17%)</f>
        <v/>
      </c>
      <c r="AL1413" s="48" t="str">
        <f aca="false">IFERROR(IF(AC1413="NÃO","",IF(AK1413="","",IF(E1413="Simples Nacional",BF1413,IF(T1413=0.12,U1413*0.5833337002,IF(T1413=0,AI1413*0.07,U1413))))),"")</f>
        <v/>
      </c>
      <c r="AM1413" s="47" t="str">
        <f aca="false">IFERROR(IF(AC1413="NÃO","",IF(OR(AG1413="-",AG1413="Pneus"),AK1413-AL1413,"")),"")</f>
        <v/>
      </c>
      <c r="AN1413" s="48" t="str">
        <f aca="false">IF(AND(Y1413="REVENDA",AC1413="SIM",AG1413="BIT"),((AB1413/1+1)*AI1413)*0.4117,"")</f>
        <v/>
      </c>
      <c r="AO1413" s="48" t="str">
        <f aca="false">IF(AN1413="","",AN1413*17%)</f>
        <v/>
      </c>
      <c r="AP1413" s="49" t="str">
        <f aca="false">IF(AN1413="","",IF(T1413=0.12,(U1413*0.4117)*0.4117,IF(T1413=0,(AI1413*0.07)*0.4117,U1413*0.4117)))</f>
        <v/>
      </c>
      <c r="AQ1413" s="47" t="str">
        <f aca="false">IF(AN1413="","",AO1413-AP1413)</f>
        <v/>
      </c>
      <c r="AR1413" s="50" t="str">
        <f aca="false">IFERROR(IF(AND(AC1413="SIM",Y1413="REVENDA",LEFT(AG1413,5)="ANEXO")*OR(AE1413="ANEXO I",AF1413="ANEXO II"),VLOOKUP(H1413,Dados!G:I,2,0),""),"INSERIR MVA")</f>
        <v/>
      </c>
      <c r="AS1413" s="48" t="str">
        <f aca="false">IF(LEFT(AG1413,5)="ANEXO",VLOOKUP(AG1413,Dados!$X$111:$Z$112,2,0)*(AI1413-Q1413),"")</f>
        <v/>
      </c>
      <c r="AT1413" s="48" t="str">
        <f aca="false">IFERROR(IF(AR1413="","",(AI1413*AR1413)+AI1413),"INSERIR MVA")</f>
        <v/>
      </c>
      <c r="AU1413" s="48" t="str">
        <f aca="false">IF(AT1413="","",IF(AY1413=0.04,U1413,AS1413*AY1413))</f>
        <v/>
      </c>
      <c r="AV1413" s="47" t="str">
        <f aca="false">IFERROR(IF(AU1413="","",(VLOOKUP(AG1413,Dados!$X$111:$Z$112,3,0)*AT1413*0.17)),"INSERIR MVA")</f>
        <v/>
      </c>
      <c r="AW1413" s="47" t="str">
        <f aca="false">IFERROR(IF(AR1413="","",AV1413-AU1413),"")</f>
        <v/>
      </c>
      <c r="AX1413" s="51" t="str">
        <f aca="false">IFERROR(IF(AC1413="NÃO","",IF(AM1413&lt;&gt;"",AM1413-W1413,IF(AQ1413&lt;&gt;"",AQ1413-W1413,IF(AW1413&lt;&gt;"",AW1413-W1413,"")))),"")</f>
        <v/>
      </c>
      <c r="AY1413" s="46" t="str">
        <f aca="false">IFERROR(IF(ISNA(VLOOKUP(R1413,Dados!$X$2:$Y$5,2,0)),VLOOKUP(D1413,Dados!$X$7:$Y$33,2,0),VLOOKUP(R1413,Dados!$X$2:$Y$5,2,0)),"")</f>
        <v/>
      </c>
      <c r="AZ1413" s="52" t="str">
        <f aca="false">IF(C1413="","",IF(AND(Y1413="CONSUMO",AC1413="NÃO")*OR(AG1413="-",AG1413="BIT"),IF(E1413&lt;&gt;"",(AI1413-(P1413+L1413-N1413+Q1413)*AY1413)/0.83),""))</f>
        <v/>
      </c>
      <c r="BA1413" s="51" t="str">
        <f aca="false">IF(AZ1413="","",AZ1413*0.17-((P1413+L1413-N1413+Q1413)*AY1413))</f>
        <v/>
      </c>
      <c r="BB1413" s="51" t="str">
        <f aca="false">IF(AND(Y1413="CONSUMO",AG1413="ANEXO I",AY1413&gt;4%),(AI1413-(P1413+L1413-N1413+Q1413)*0.0514)/0.83*(0.5177)*(0.17)-AI1413*0.0514,IF(AND(Y1413="CONSUMO",AG1413="ANEXO II",AY1413&gt;4%),(AI1413-(P1413+L1413-N1413+Q1413)*0.041)/0.83*(0.3295)*(0.17)-AI1413*0.041,IF(AND(Y1413="CONSUMO",AG1413="ANEXO I",AY1413=4%),(AI1413-(P1413+L1413-N1413+Q1413)*0.04)/0.83*(0.5177)*(0.17)-AI1413*0.04,IF(AND(Y1413="CONSUMO",AG1413="ANEXO II",AY1413=4%),(AI1413-(P1413+L1413-N1413+Q1413)*0.04)/0.83*(0.3295)*(0.17)-AI1413*0.04,""))))</f>
        <v/>
      </c>
      <c r="BC1413" s="51" t="str">
        <f aca="false">IF(C1413="","",IF(AND(Y1413="CONSUMO",AC1413="SIM")*OR(AG1413="-",AG1413="BIT"),IF(E1413&lt;&gt;"",(AI1413-(P1413+L1413-N1413+Q1413)*AY1413)/0.83),""))</f>
        <v/>
      </c>
      <c r="BD1413" s="51" t="str">
        <f aca="false">IF(BC1413="","",BC1413*0.17)</f>
        <v/>
      </c>
      <c r="BE1413" s="51" t="str">
        <f aca="false">IF(I1413=6908,0,IF(BC1413="","",BD1413-((P1413+L1413-N1413+Q1413)*AY1413)))</f>
        <v/>
      </c>
      <c r="BF1413" s="53" t="str">
        <f aca="false">IF(B1413="","",IF(OR(B1413="",E1413="Regime Normal"),0,(AI1413-Q1413)*VLOOKUP(R1413,Dados!$X$98:$Y$108,2,0)))</f>
        <v/>
      </c>
      <c r="BG1413" s="54" t="str">
        <f aca="false">IFERROR(VLOOKUP(I1413,Dados!$AC$27:$AD$43,2,0),IF(B1413="","",IF(D1413&lt;&gt;"MT",IF(AND(AC1413="SIM",Y1413="Revenda"),"2403",IF(AND(AC1413="SIM",Y1413="Consumo"),"2407",IF(AND(AC1413="NÃO",Y1413="Revenda"),"2102",IF(AND(AC1413="NÃO",Y1413="Consumo"),"2556",)))),REPLACE(I1413,1,1,1))))</f>
        <v/>
      </c>
    </row>
    <row r="1414" customFormat="false" ht="12.8" hidden="false" customHeight="true" outlineLevel="0" collapsed="false">
      <c r="Y1414" s="45"/>
      <c r="Z1414" s="46" t="str">
        <f aca="false">IF(B1414="","",(IFERROR(VLOOKUP(H1414,Dados!A$3:B$15000,2,0),"Não Encontrado")))</f>
        <v/>
      </c>
      <c r="AA1414" s="46" t="str">
        <f aca="false">IF(B1414="","",(IFERROR(VLOOKUP(G1414,Dados!C$3:E$15000,3,0),"Não Encontrado")))</f>
        <v/>
      </c>
      <c r="AB1414" s="46" t="str">
        <f aca="false">IFERROR(IF(Z1414&lt;&gt;"Não Encontrado",Z1414,IF(AA1414&lt;&gt;"Não Encontrado",AA1414,"")),"")</f>
        <v/>
      </c>
      <c r="AC1414" s="45" t="str">
        <f aca="false">IF(B1414="","",IF(AB1414="","NÃO","SIM"))</f>
        <v/>
      </c>
      <c r="AD1414" s="45" t="str">
        <f aca="false">IFERROR(VLOOKUP(G1414,Dados!$P$3:$R$500,3,0),"")</f>
        <v/>
      </c>
      <c r="AE1414" s="45" t="str">
        <f aca="false">IFERROR(VLOOKUP(G1414,Dados!$K$3:$L$500,2,0),"")</f>
        <v/>
      </c>
      <c r="AF1414" s="45" t="str">
        <f aca="false">IFERROR(VLOOKUP(G1414,Dados!$M$3:$N$500,2,0),"")</f>
        <v/>
      </c>
      <c r="AG1414" s="45" t="str">
        <f aca="false">IF(F1414="","",IF(AND(AD1414="",AE1414="",AF1414=""),"-",IF(AND(AD1414="BIT",AE1414="",AF1414=""),"BIT",IF(AND(AE1414="ANEXO I",AD1414="",AF1414=""),"ANEXO I",IF(AND(AF1414="ANEXO II",AD1414="",AE1414=""),"ANEXO II","Escolher")))))</f>
        <v/>
      </c>
      <c r="AH1414" s="45" t="str">
        <f aca="false">IF(AG1414&lt;&gt;"Pneus","",IFERROR(VLOOKUP(R1414,Dados!$X$2:$Z$5,3,0)*(AI1414-Q1414),VLOOKUP(D1414,Dados!$X$7:$Z$33,3,0)*(AI1414-Q1414)))</f>
        <v/>
      </c>
      <c r="AI1414" s="47" t="str">
        <f aca="false">IF(B1414="","",P1414+Q1414+O1414+M1414+L1414-N1414)</f>
        <v/>
      </c>
      <c r="AJ1414" s="48" t="str">
        <f aca="false">IFERROR(IF(AND(AC1414="SIM",AG1414="-",Y1414="REVENDA"),(AB1414/1+1)*AI1414,IF(AND(AC1414="SIM",AG1414="Pneus",Y1414="REVENDA"),(AB1414/1+1)*(AI1414-AH1414),"")),"")</f>
        <v/>
      </c>
      <c r="AK1414" s="48" t="str">
        <f aca="false">IF(AJ1414="","",AJ1414*17%)</f>
        <v/>
      </c>
      <c r="AL1414" s="48" t="str">
        <f aca="false">IFERROR(IF(AC1414="NÃO","",IF(AK1414="","",IF(E1414="Simples Nacional",BF1414,IF(T1414=0.12,U1414*0.5833337002,IF(T1414=0,AI1414*0.07,U1414))))),"")</f>
        <v/>
      </c>
      <c r="AM1414" s="47" t="str">
        <f aca="false">IFERROR(IF(AC1414="NÃO","",IF(OR(AG1414="-",AG1414="Pneus"),AK1414-AL1414,"")),"")</f>
        <v/>
      </c>
      <c r="AN1414" s="48" t="str">
        <f aca="false">IF(AND(Y1414="REVENDA",AC1414="SIM",AG1414="BIT"),((AB1414/1+1)*AI1414)*0.4117,"")</f>
        <v/>
      </c>
      <c r="AO1414" s="48" t="str">
        <f aca="false">IF(AN1414="","",AN1414*17%)</f>
        <v/>
      </c>
      <c r="AP1414" s="49" t="str">
        <f aca="false">IF(AN1414="","",IF(T1414=0.12,(U1414*0.4117)*0.4117,IF(T1414=0,(AI1414*0.07)*0.4117,U1414*0.4117)))</f>
        <v/>
      </c>
      <c r="AQ1414" s="47" t="str">
        <f aca="false">IF(AN1414="","",AO1414-AP1414)</f>
        <v/>
      </c>
      <c r="AR1414" s="50" t="str">
        <f aca="false">IFERROR(IF(AND(AC1414="SIM",Y1414="REVENDA",LEFT(AG1414,5)="ANEXO")*OR(AE1414="ANEXO I",AF1414="ANEXO II"),VLOOKUP(H1414,Dados!G:I,2,0),""),"INSERIR MVA")</f>
        <v/>
      </c>
      <c r="AS1414" s="48" t="str">
        <f aca="false">IF(LEFT(AG1414,5)="ANEXO",VLOOKUP(AG1414,Dados!$X$111:$Z$112,2,0)*(AI1414-Q1414),"")</f>
        <v/>
      </c>
      <c r="AT1414" s="48" t="str">
        <f aca="false">IFERROR(IF(AR1414="","",(AI1414*AR1414)+AI1414),"INSERIR MVA")</f>
        <v/>
      </c>
      <c r="AU1414" s="48" t="str">
        <f aca="false">IF(AT1414="","",IF(AY1414=0.04,U1414,AS1414*AY1414))</f>
        <v/>
      </c>
      <c r="AV1414" s="47" t="str">
        <f aca="false">IFERROR(IF(AU1414="","",(VLOOKUP(AG1414,Dados!$X$111:$Z$112,3,0)*AT1414*0.17)),"INSERIR MVA")</f>
        <v/>
      </c>
      <c r="AW1414" s="47" t="str">
        <f aca="false">IFERROR(IF(AR1414="","",AV1414-AU1414),"")</f>
        <v/>
      </c>
      <c r="AX1414" s="51" t="str">
        <f aca="false">IFERROR(IF(AC1414="NÃO","",IF(AM1414&lt;&gt;"",AM1414-W1414,IF(AQ1414&lt;&gt;"",AQ1414-W1414,IF(AW1414&lt;&gt;"",AW1414-W1414,"")))),"")</f>
        <v/>
      </c>
      <c r="AY1414" s="46" t="str">
        <f aca="false">IFERROR(IF(ISNA(VLOOKUP(R1414,Dados!$X$2:$Y$5,2,0)),VLOOKUP(D1414,Dados!$X$7:$Y$33,2,0),VLOOKUP(R1414,Dados!$X$2:$Y$5,2,0)),"")</f>
        <v/>
      </c>
      <c r="AZ1414" s="52" t="str">
        <f aca="false">IF(C1414="","",IF(AND(Y1414="CONSUMO",AC1414="NÃO")*OR(AG1414="-",AG1414="BIT"),IF(E1414&lt;&gt;"",(AI1414-(P1414+L1414-N1414+Q1414)*AY1414)/0.83),""))</f>
        <v/>
      </c>
      <c r="BA1414" s="51" t="str">
        <f aca="false">IF(AZ1414="","",AZ1414*0.17-((P1414+L1414-N1414+Q1414)*AY1414))</f>
        <v/>
      </c>
      <c r="BB1414" s="51" t="str">
        <f aca="false">IF(AND(Y1414="CONSUMO",AG1414="ANEXO I",AY1414&gt;4%),(AI1414-(P1414+L1414-N1414+Q1414)*0.0514)/0.83*(0.5177)*(0.17)-AI1414*0.0514,IF(AND(Y1414="CONSUMO",AG1414="ANEXO II",AY1414&gt;4%),(AI1414-(P1414+L1414-N1414+Q1414)*0.041)/0.83*(0.3295)*(0.17)-AI1414*0.041,IF(AND(Y1414="CONSUMO",AG1414="ANEXO I",AY1414=4%),(AI1414-(P1414+L1414-N1414+Q1414)*0.04)/0.83*(0.5177)*(0.17)-AI1414*0.04,IF(AND(Y1414="CONSUMO",AG1414="ANEXO II",AY1414=4%),(AI1414-(P1414+L1414-N1414+Q1414)*0.04)/0.83*(0.3295)*(0.17)-AI1414*0.04,""))))</f>
        <v/>
      </c>
      <c r="BC1414" s="51" t="str">
        <f aca="false">IF(C1414="","",IF(AND(Y1414="CONSUMO",AC1414="SIM")*OR(AG1414="-",AG1414="BIT"),IF(E1414&lt;&gt;"",(AI1414-(P1414+L1414-N1414+Q1414)*AY1414)/0.83),""))</f>
        <v/>
      </c>
      <c r="BD1414" s="51" t="str">
        <f aca="false">IF(BC1414="","",BC1414*0.17)</f>
        <v/>
      </c>
      <c r="BE1414" s="51" t="str">
        <f aca="false">IF(I1414=6908,0,IF(BC1414="","",BD1414-((P1414+L1414-N1414+Q1414)*AY1414)))</f>
        <v/>
      </c>
      <c r="BF1414" s="53" t="str">
        <f aca="false">IF(B1414="","",IF(OR(B1414="",E1414="Regime Normal"),0,(AI1414-Q1414)*VLOOKUP(R1414,Dados!$X$98:$Y$108,2,0)))</f>
        <v/>
      </c>
      <c r="BG1414" s="54" t="str">
        <f aca="false">IFERROR(VLOOKUP(I1414,Dados!$AC$27:$AD$43,2,0),IF(B1414="","",IF(D1414&lt;&gt;"MT",IF(AND(AC1414="SIM",Y1414="Revenda"),"2403",IF(AND(AC1414="SIM",Y1414="Consumo"),"2407",IF(AND(AC1414="NÃO",Y1414="Revenda"),"2102",IF(AND(AC1414="NÃO",Y1414="Consumo"),"2556",)))),REPLACE(I1414,1,1,1))))</f>
        <v/>
      </c>
    </row>
    <row r="1415" customFormat="false" ht="12.8" hidden="false" customHeight="true" outlineLevel="0" collapsed="false">
      <c r="Y1415" s="45"/>
      <c r="Z1415" s="46" t="str">
        <f aca="false">IF(B1415="","",(IFERROR(VLOOKUP(H1415,Dados!A$3:B$15000,2,0),"Não Encontrado")))</f>
        <v/>
      </c>
      <c r="AA1415" s="46" t="str">
        <f aca="false">IF(B1415="","",(IFERROR(VLOOKUP(G1415,Dados!C$3:E$15000,3,0),"Não Encontrado")))</f>
        <v/>
      </c>
      <c r="AB1415" s="46" t="str">
        <f aca="false">IFERROR(IF(Z1415&lt;&gt;"Não Encontrado",Z1415,IF(AA1415&lt;&gt;"Não Encontrado",AA1415,"")),"")</f>
        <v/>
      </c>
      <c r="AC1415" s="45" t="str">
        <f aca="false">IF(B1415="","",IF(AB1415="","NÃO","SIM"))</f>
        <v/>
      </c>
      <c r="AD1415" s="45" t="str">
        <f aca="false">IFERROR(VLOOKUP(G1415,Dados!$P$3:$R$500,3,0),"")</f>
        <v/>
      </c>
      <c r="AE1415" s="45" t="str">
        <f aca="false">IFERROR(VLOOKUP(G1415,Dados!$K$3:$L$500,2,0),"")</f>
        <v/>
      </c>
      <c r="AF1415" s="45" t="str">
        <f aca="false">IFERROR(VLOOKUP(G1415,Dados!$M$3:$N$500,2,0),"")</f>
        <v/>
      </c>
      <c r="AG1415" s="45" t="str">
        <f aca="false">IF(F1415="","",IF(AND(AD1415="",AE1415="",AF1415=""),"-",IF(AND(AD1415="BIT",AE1415="",AF1415=""),"BIT",IF(AND(AE1415="ANEXO I",AD1415="",AF1415=""),"ANEXO I",IF(AND(AF1415="ANEXO II",AD1415="",AE1415=""),"ANEXO II","Escolher")))))</f>
        <v/>
      </c>
      <c r="AH1415" s="45" t="str">
        <f aca="false">IF(AG1415&lt;&gt;"Pneus","",IFERROR(VLOOKUP(R1415,Dados!$X$2:$Z$5,3,0)*(AI1415-Q1415),VLOOKUP(D1415,Dados!$X$7:$Z$33,3,0)*(AI1415-Q1415)))</f>
        <v/>
      </c>
      <c r="AI1415" s="47" t="str">
        <f aca="false">IF(B1415="","",P1415+Q1415+O1415+M1415+L1415-N1415)</f>
        <v/>
      </c>
      <c r="AJ1415" s="48" t="str">
        <f aca="false">IFERROR(IF(AND(AC1415="SIM",AG1415="-",Y1415="REVENDA"),(AB1415/1+1)*AI1415,IF(AND(AC1415="SIM",AG1415="Pneus",Y1415="REVENDA"),(AB1415/1+1)*(AI1415-AH1415),"")),"")</f>
        <v/>
      </c>
      <c r="AK1415" s="48" t="str">
        <f aca="false">IF(AJ1415="","",AJ1415*17%)</f>
        <v/>
      </c>
      <c r="AL1415" s="48" t="str">
        <f aca="false">IFERROR(IF(AC1415="NÃO","",IF(AK1415="","",IF(E1415="Simples Nacional",BF1415,IF(T1415=0.12,U1415*0.5833337002,IF(T1415=0,AI1415*0.07,U1415))))),"")</f>
        <v/>
      </c>
      <c r="AM1415" s="47" t="str">
        <f aca="false">IFERROR(IF(AC1415="NÃO","",IF(OR(AG1415="-",AG1415="Pneus"),AK1415-AL1415,"")),"")</f>
        <v/>
      </c>
      <c r="AN1415" s="48" t="str">
        <f aca="false">IF(AND(Y1415="REVENDA",AC1415="SIM",AG1415="BIT"),((AB1415/1+1)*AI1415)*0.4117,"")</f>
        <v/>
      </c>
      <c r="AO1415" s="48" t="str">
        <f aca="false">IF(AN1415="","",AN1415*17%)</f>
        <v/>
      </c>
      <c r="AP1415" s="49" t="str">
        <f aca="false">IF(AN1415="","",IF(T1415=0.12,(U1415*0.4117)*0.4117,IF(T1415=0,(AI1415*0.07)*0.4117,U1415*0.4117)))</f>
        <v/>
      </c>
      <c r="AQ1415" s="47" t="str">
        <f aca="false">IF(AN1415="","",AO1415-AP1415)</f>
        <v/>
      </c>
      <c r="AR1415" s="50" t="str">
        <f aca="false">IFERROR(IF(AND(AC1415="SIM",Y1415="REVENDA",LEFT(AG1415,5)="ANEXO")*OR(AE1415="ANEXO I",AF1415="ANEXO II"),VLOOKUP(H1415,Dados!G:I,2,0),""),"INSERIR MVA")</f>
        <v/>
      </c>
      <c r="AS1415" s="48" t="str">
        <f aca="false">IF(LEFT(AG1415,5)="ANEXO",VLOOKUP(AG1415,Dados!$X$111:$Z$112,2,0)*(AI1415-Q1415),"")</f>
        <v/>
      </c>
      <c r="AT1415" s="48" t="str">
        <f aca="false">IFERROR(IF(AR1415="","",(AI1415*AR1415)+AI1415),"INSERIR MVA")</f>
        <v/>
      </c>
      <c r="AU1415" s="48" t="str">
        <f aca="false">IF(AT1415="","",IF(AY1415=0.04,U1415,AS1415*AY1415))</f>
        <v/>
      </c>
      <c r="AV1415" s="47" t="str">
        <f aca="false">IFERROR(IF(AU1415="","",(VLOOKUP(AG1415,Dados!$X$111:$Z$112,3,0)*AT1415*0.17)),"INSERIR MVA")</f>
        <v/>
      </c>
      <c r="AW1415" s="47" t="str">
        <f aca="false">IFERROR(IF(AR1415="","",AV1415-AU1415),"")</f>
        <v/>
      </c>
      <c r="AX1415" s="51" t="str">
        <f aca="false">IFERROR(IF(AC1415="NÃO","",IF(AM1415&lt;&gt;"",AM1415-W1415,IF(AQ1415&lt;&gt;"",AQ1415-W1415,IF(AW1415&lt;&gt;"",AW1415-W1415,"")))),"")</f>
        <v/>
      </c>
      <c r="AY1415" s="46" t="str">
        <f aca="false">IFERROR(IF(ISNA(VLOOKUP(R1415,Dados!$X$2:$Y$5,2,0)),VLOOKUP(D1415,Dados!$X$7:$Y$33,2,0),VLOOKUP(R1415,Dados!$X$2:$Y$5,2,0)),"")</f>
        <v/>
      </c>
      <c r="AZ1415" s="52" t="str">
        <f aca="false">IF(C1415="","",IF(AND(Y1415="CONSUMO",AC1415="NÃO")*OR(AG1415="-",AG1415="BIT"),IF(E1415&lt;&gt;"",(AI1415-(P1415+L1415-N1415+Q1415)*AY1415)/0.83),""))</f>
        <v/>
      </c>
      <c r="BA1415" s="51" t="str">
        <f aca="false">IF(AZ1415="","",AZ1415*0.17-((P1415+L1415-N1415+Q1415)*AY1415))</f>
        <v/>
      </c>
      <c r="BB1415" s="51" t="str">
        <f aca="false">IF(AND(Y1415="CONSUMO",AG1415="ANEXO I",AY1415&gt;4%),(AI1415-(P1415+L1415-N1415+Q1415)*0.0514)/0.83*(0.5177)*(0.17)-AI1415*0.0514,IF(AND(Y1415="CONSUMO",AG1415="ANEXO II",AY1415&gt;4%),(AI1415-(P1415+L1415-N1415+Q1415)*0.041)/0.83*(0.3295)*(0.17)-AI1415*0.041,IF(AND(Y1415="CONSUMO",AG1415="ANEXO I",AY1415=4%),(AI1415-(P1415+L1415-N1415+Q1415)*0.04)/0.83*(0.5177)*(0.17)-AI1415*0.04,IF(AND(Y1415="CONSUMO",AG1415="ANEXO II",AY1415=4%),(AI1415-(P1415+L1415-N1415+Q1415)*0.04)/0.83*(0.3295)*(0.17)-AI1415*0.04,""))))</f>
        <v/>
      </c>
      <c r="BC1415" s="51" t="str">
        <f aca="false">IF(C1415="","",IF(AND(Y1415="CONSUMO",AC1415="SIM")*OR(AG1415="-",AG1415="BIT"),IF(E1415&lt;&gt;"",(AI1415-(P1415+L1415-N1415+Q1415)*AY1415)/0.83),""))</f>
        <v/>
      </c>
      <c r="BD1415" s="51" t="str">
        <f aca="false">IF(BC1415="","",BC1415*0.17)</f>
        <v/>
      </c>
      <c r="BE1415" s="51" t="str">
        <f aca="false">IF(I1415=6908,0,IF(BC1415="","",BD1415-((P1415+L1415-N1415+Q1415)*AY1415)))</f>
        <v/>
      </c>
      <c r="BF1415" s="53" t="str">
        <f aca="false">IF(B1415="","",IF(OR(B1415="",E1415="Regime Normal"),0,(AI1415-Q1415)*VLOOKUP(R1415,Dados!$X$98:$Y$108,2,0)))</f>
        <v/>
      </c>
      <c r="BG1415" s="54" t="str">
        <f aca="false">IFERROR(VLOOKUP(I1415,Dados!$AC$27:$AD$43,2,0),IF(B1415="","",IF(D1415&lt;&gt;"MT",IF(AND(AC1415="SIM",Y1415="Revenda"),"2403",IF(AND(AC1415="SIM",Y1415="Consumo"),"2407",IF(AND(AC1415="NÃO",Y1415="Revenda"),"2102",IF(AND(AC1415="NÃO",Y1415="Consumo"),"2556",)))),REPLACE(I1415,1,1,1))))</f>
        <v/>
      </c>
    </row>
    <row r="1416" customFormat="false" ht="12.8" hidden="false" customHeight="true" outlineLevel="0" collapsed="false">
      <c r="Y1416" s="45"/>
      <c r="Z1416" s="46" t="str">
        <f aca="false">IF(B1416="","",(IFERROR(VLOOKUP(H1416,Dados!A$3:B$15000,2,0),"Não Encontrado")))</f>
        <v/>
      </c>
      <c r="AA1416" s="46" t="str">
        <f aca="false">IF(B1416="","",(IFERROR(VLOOKUP(G1416,Dados!C$3:E$15000,3,0),"Não Encontrado")))</f>
        <v/>
      </c>
      <c r="AB1416" s="46" t="str">
        <f aca="false">IFERROR(IF(Z1416&lt;&gt;"Não Encontrado",Z1416,IF(AA1416&lt;&gt;"Não Encontrado",AA1416,"")),"")</f>
        <v/>
      </c>
      <c r="AC1416" s="45" t="str">
        <f aca="false">IF(B1416="","",IF(AB1416="","NÃO","SIM"))</f>
        <v/>
      </c>
      <c r="AD1416" s="45" t="str">
        <f aca="false">IFERROR(VLOOKUP(G1416,Dados!$P$3:$R$500,3,0),"")</f>
        <v/>
      </c>
      <c r="AE1416" s="45" t="str">
        <f aca="false">IFERROR(VLOOKUP(G1416,Dados!$K$3:$L$500,2,0),"")</f>
        <v/>
      </c>
      <c r="AF1416" s="45" t="str">
        <f aca="false">IFERROR(VLOOKUP(G1416,Dados!$M$3:$N$500,2,0),"")</f>
        <v/>
      </c>
      <c r="AG1416" s="45" t="str">
        <f aca="false">IF(F1416="","",IF(AND(AD1416="",AE1416="",AF1416=""),"-",IF(AND(AD1416="BIT",AE1416="",AF1416=""),"BIT",IF(AND(AE1416="ANEXO I",AD1416="",AF1416=""),"ANEXO I",IF(AND(AF1416="ANEXO II",AD1416="",AE1416=""),"ANEXO II","Escolher")))))</f>
        <v/>
      </c>
      <c r="AH1416" s="45" t="str">
        <f aca="false">IF(AG1416&lt;&gt;"Pneus","",IFERROR(VLOOKUP(R1416,Dados!$X$2:$Z$5,3,0)*(AI1416-Q1416),VLOOKUP(D1416,Dados!$X$7:$Z$33,3,0)*(AI1416-Q1416)))</f>
        <v/>
      </c>
      <c r="AI1416" s="47" t="str">
        <f aca="false">IF(B1416="","",P1416+Q1416+O1416+M1416+L1416-N1416)</f>
        <v/>
      </c>
      <c r="AJ1416" s="48" t="str">
        <f aca="false">IFERROR(IF(AND(AC1416="SIM",AG1416="-",Y1416="REVENDA"),(AB1416/1+1)*AI1416,IF(AND(AC1416="SIM",AG1416="Pneus",Y1416="REVENDA"),(AB1416/1+1)*(AI1416-AH1416),"")),"")</f>
        <v/>
      </c>
      <c r="AK1416" s="48" t="str">
        <f aca="false">IF(AJ1416="","",AJ1416*17%)</f>
        <v/>
      </c>
      <c r="AL1416" s="48" t="str">
        <f aca="false">IFERROR(IF(AC1416="NÃO","",IF(AK1416="","",IF(E1416="Simples Nacional",BF1416,IF(T1416=0.12,U1416*0.5833337002,IF(T1416=0,AI1416*0.07,U1416))))),"")</f>
        <v/>
      </c>
      <c r="AM1416" s="47" t="str">
        <f aca="false">IFERROR(IF(AC1416="NÃO","",IF(OR(AG1416="-",AG1416="Pneus"),AK1416-AL1416,"")),"")</f>
        <v/>
      </c>
      <c r="AN1416" s="48" t="str">
        <f aca="false">IF(AND(Y1416="REVENDA",AC1416="SIM",AG1416="BIT"),((AB1416/1+1)*AI1416)*0.4117,"")</f>
        <v/>
      </c>
      <c r="AO1416" s="48" t="str">
        <f aca="false">IF(AN1416="","",AN1416*17%)</f>
        <v/>
      </c>
      <c r="AP1416" s="49" t="str">
        <f aca="false">IF(AN1416="","",IF(T1416=0.12,(U1416*0.4117)*0.4117,IF(T1416=0,(AI1416*0.07)*0.4117,U1416*0.4117)))</f>
        <v/>
      </c>
      <c r="AQ1416" s="47" t="str">
        <f aca="false">IF(AN1416="","",AO1416-AP1416)</f>
        <v/>
      </c>
      <c r="AR1416" s="50" t="str">
        <f aca="false">IFERROR(IF(AND(AC1416="SIM",Y1416="REVENDA",LEFT(AG1416,5)="ANEXO")*OR(AE1416="ANEXO I",AF1416="ANEXO II"),VLOOKUP(H1416,Dados!G:I,2,0),""),"INSERIR MVA")</f>
        <v/>
      </c>
      <c r="AS1416" s="48" t="str">
        <f aca="false">IF(LEFT(AG1416,5)="ANEXO",VLOOKUP(AG1416,Dados!$X$111:$Z$112,2,0)*(AI1416-Q1416),"")</f>
        <v/>
      </c>
      <c r="AT1416" s="48" t="str">
        <f aca="false">IFERROR(IF(AR1416="","",(AI1416*AR1416)+AI1416),"INSERIR MVA")</f>
        <v/>
      </c>
      <c r="AU1416" s="48" t="str">
        <f aca="false">IF(AT1416="","",IF(AY1416=0.04,U1416,AS1416*AY1416))</f>
        <v/>
      </c>
      <c r="AV1416" s="47" t="str">
        <f aca="false">IFERROR(IF(AU1416="","",(VLOOKUP(AG1416,Dados!$X$111:$Z$112,3,0)*AT1416*0.17)),"INSERIR MVA")</f>
        <v/>
      </c>
      <c r="AW1416" s="47" t="str">
        <f aca="false">IFERROR(IF(AR1416="","",AV1416-AU1416),"")</f>
        <v/>
      </c>
      <c r="AX1416" s="51" t="str">
        <f aca="false">IFERROR(IF(AC1416="NÃO","",IF(AM1416&lt;&gt;"",AM1416-W1416,IF(AQ1416&lt;&gt;"",AQ1416-W1416,IF(AW1416&lt;&gt;"",AW1416-W1416,"")))),"")</f>
        <v/>
      </c>
      <c r="AY1416" s="46" t="str">
        <f aca="false">IFERROR(IF(ISNA(VLOOKUP(R1416,Dados!$X$2:$Y$5,2,0)),VLOOKUP(D1416,Dados!$X$7:$Y$33,2,0),VLOOKUP(R1416,Dados!$X$2:$Y$5,2,0)),"")</f>
        <v/>
      </c>
      <c r="AZ1416" s="52" t="str">
        <f aca="false">IF(C1416="","",IF(AND(Y1416="CONSUMO",AC1416="NÃO")*OR(AG1416="-",AG1416="BIT"),IF(E1416&lt;&gt;"",(AI1416-(P1416+L1416-N1416+Q1416)*AY1416)/0.83),""))</f>
        <v/>
      </c>
      <c r="BA1416" s="51" t="str">
        <f aca="false">IF(AZ1416="","",AZ1416*0.17-((P1416+L1416-N1416+Q1416)*AY1416))</f>
        <v/>
      </c>
      <c r="BB1416" s="51" t="str">
        <f aca="false">IF(AND(Y1416="CONSUMO",AG1416="ANEXO I",AY1416&gt;4%),(AI1416-(P1416+L1416-N1416+Q1416)*0.0514)/0.83*(0.5177)*(0.17)-AI1416*0.0514,IF(AND(Y1416="CONSUMO",AG1416="ANEXO II",AY1416&gt;4%),(AI1416-(P1416+L1416-N1416+Q1416)*0.041)/0.83*(0.3295)*(0.17)-AI1416*0.041,IF(AND(Y1416="CONSUMO",AG1416="ANEXO I",AY1416=4%),(AI1416-(P1416+L1416-N1416+Q1416)*0.04)/0.83*(0.5177)*(0.17)-AI1416*0.04,IF(AND(Y1416="CONSUMO",AG1416="ANEXO II",AY1416=4%),(AI1416-(P1416+L1416-N1416+Q1416)*0.04)/0.83*(0.3295)*(0.17)-AI1416*0.04,""))))</f>
        <v/>
      </c>
      <c r="BC1416" s="51" t="str">
        <f aca="false">IF(C1416="","",IF(AND(Y1416="CONSUMO",AC1416="SIM")*OR(AG1416="-",AG1416="BIT"),IF(E1416&lt;&gt;"",(AI1416-(P1416+L1416-N1416+Q1416)*AY1416)/0.83),""))</f>
        <v/>
      </c>
      <c r="BD1416" s="51" t="str">
        <f aca="false">IF(BC1416="","",BC1416*0.17)</f>
        <v/>
      </c>
      <c r="BE1416" s="51" t="str">
        <f aca="false">IF(I1416=6908,0,IF(BC1416="","",BD1416-((P1416+L1416-N1416+Q1416)*AY1416)))</f>
        <v/>
      </c>
      <c r="BF1416" s="53" t="str">
        <f aca="false">IF(B1416="","",IF(OR(B1416="",E1416="Regime Normal"),0,(AI1416-Q1416)*VLOOKUP(R1416,Dados!$X$98:$Y$108,2,0)))</f>
        <v/>
      </c>
      <c r="BG1416" s="54" t="str">
        <f aca="false">IFERROR(VLOOKUP(I1416,Dados!$AC$27:$AD$43,2,0),IF(B1416="","",IF(D1416&lt;&gt;"MT",IF(AND(AC1416="SIM",Y1416="Revenda"),"2403",IF(AND(AC1416="SIM",Y1416="Consumo"),"2407",IF(AND(AC1416="NÃO",Y1416="Revenda"),"2102",IF(AND(AC1416="NÃO",Y1416="Consumo"),"2556",)))),REPLACE(I1416,1,1,1))))</f>
        <v/>
      </c>
    </row>
    <row r="1417" customFormat="false" ht="12.8" hidden="false" customHeight="true" outlineLevel="0" collapsed="false">
      <c r="Y1417" s="45"/>
      <c r="Z1417" s="46" t="str">
        <f aca="false">IF(B1417="","",(IFERROR(VLOOKUP(H1417,Dados!A$3:B$15000,2,0),"Não Encontrado")))</f>
        <v/>
      </c>
      <c r="AA1417" s="46" t="str">
        <f aca="false">IF(B1417="","",(IFERROR(VLOOKUP(G1417,Dados!C$3:E$15000,3,0),"Não Encontrado")))</f>
        <v/>
      </c>
      <c r="AB1417" s="46" t="str">
        <f aca="false">IFERROR(IF(Z1417&lt;&gt;"Não Encontrado",Z1417,IF(AA1417&lt;&gt;"Não Encontrado",AA1417,"")),"")</f>
        <v/>
      </c>
      <c r="AC1417" s="45" t="str">
        <f aca="false">IF(B1417="","",IF(AB1417="","NÃO","SIM"))</f>
        <v/>
      </c>
      <c r="AD1417" s="45" t="str">
        <f aca="false">IFERROR(VLOOKUP(G1417,Dados!$P$3:$R$500,3,0),"")</f>
        <v/>
      </c>
      <c r="AE1417" s="45" t="str">
        <f aca="false">IFERROR(VLOOKUP(G1417,Dados!$K$3:$L$500,2,0),"")</f>
        <v/>
      </c>
      <c r="AF1417" s="45" t="str">
        <f aca="false">IFERROR(VLOOKUP(G1417,Dados!$M$3:$N$500,2,0),"")</f>
        <v/>
      </c>
      <c r="AG1417" s="45" t="str">
        <f aca="false">IF(F1417="","",IF(AND(AD1417="",AE1417="",AF1417=""),"-",IF(AND(AD1417="BIT",AE1417="",AF1417=""),"BIT",IF(AND(AE1417="ANEXO I",AD1417="",AF1417=""),"ANEXO I",IF(AND(AF1417="ANEXO II",AD1417="",AE1417=""),"ANEXO II","Escolher")))))</f>
        <v/>
      </c>
      <c r="AH1417" s="45" t="str">
        <f aca="false">IF(AG1417&lt;&gt;"Pneus","",IFERROR(VLOOKUP(R1417,Dados!$X$2:$Z$5,3,0)*(AI1417-Q1417),VLOOKUP(D1417,Dados!$X$7:$Z$33,3,0)*(AI1417-Q1417)))</f>
        <v/>
      </c>
      <c r="AI1417" s="47" t="str">
        <f aca="false">IF(B1417="","",P1417+Q1417+O1417+M1417+L1417-N1417)</f>
        <v/>
      </c>
      <c r="AJ1417" s="48" t="str">
        <f aca="false">IFERROR(IF(AND(AC1417="SIM",AG1417="-",Y1417="REVENDA"),(AB1417/1+1)*AI1417,IF(AND(AC1417="SIM",AG1417="Pneus",Y1417="REVENDA"),(AB1417/1+1)*(AI1417-AH1417),"")),"")</f>
        <v/>
      </c>
      <c r="AK1417" s="48" t="str">
        <f aca="false">IF(AJ1417="","",AJ1417*17%)</f>
        <v/>
      </c>
      <c r="AL1417" s="48" t="str">
        <f aca="false">IFERROR(IF(AC1417="NÃO","",IF(AK1417="","",IF(E1417="Simples Nacional",BF1417,IF(T1417=0.12,U1417*0.5833337002,IF(T1417=0,AI1417*0.07,U1417))))),"")</f>
        <v/>
      </c>
      <c r="AM1417" s="47" t="str">
        <f aca="false">IFERROR(IF(AC1417="NÃO","",IF(OR(AG1417="-",AG1417="Pneus"),AK1417-AL1417,"")),"")</f>
        <v/>
      </c>
      <c r="AN1417" s="48" t="str">
        <f aca="false">IF(AND(Y1417="REVENDA",AC1417="SIM",AG1417="BIT"),((AB1417/1+1)*AI1417)*0.4117,"")</f>
        <v/>
      </c>
      <c r="AO1417" s="48" t="str">
        <f aca="false">IF(AN1417="","",AN1417*17%)</f>
        <v/>
      </c>
      <c r="AP1417" s="49" t="str">
        <f aca="false">IF(AN1417="","",IF(T1417=0.12,(U1417*0.4117)*0.4117,IF(T1417=0,(AI1417*0.07)*0.4117,U1417*0.4117)))</f>
        <v/>
      </c>
      <c r="AQ1417" s="47" t="str">
        <f aca="false">IF(AN1417="","",AO1417-AP1417)</f>
        <v/>
      </c>
      <c r="AR1417" s="50" t="str">
        <f aca="false">IFERROR(IF(AND(AC1417="SIM",Y1417="REVENDA",LEFT(AG1417,5)="ANEXO")*OR(AE1417="ANEXO I",AF1417="ANEXO II"),VLOOKUP(H1417,Dados!G:I,2,0),""),"INSERIR MVA")</f>
        <v/>
      </c>
      <c r="AS1417" s="48" t="str">
        <f aca="false">IF(LEFT(AG1417,5)="ANEXO",VLOOKUP(AG1417,Dados!$X$111:$Z$112,2,0)*(AI1417-Q1417),"")</f>
        <v/>
      </c>
      <c r="AT1417" s="48" t="str">
        <f aca="false">IFERROR(IF(AR1417="","",(AI1417*AR1417)+AI1417),"INSERIR MVA")</f>
        <v/>
      </c>
      <c r="AU1417" s="48" t="str">
        <f aca="false">IF(AT1417="","",IF(AY1417=0.04,U1417,AS1417*AY1417))</f>
        <v/>
      </c>
      <c r="AV1417" s="47" t="str">
        <f aca="false">IFERROR(IF(AU1417="","",(VLOOKUP(AG1417,Dados!$X$111:$Z$112,3,0)*AT1417*0.17)),"INSERIR MVA")</f>
        <v/>
      </c>
      <c r="AW1417" s="47" t="str">
        <f aca="false">IFERROR(IF(AR1417="","",AV1417-AU1417),"")</f>
        <v/>
      </c>
      <c r="AX1417" s="51" t="str">
        <f aca="false">IFERROR(IF(AC1417="NÃO","",IF(AM1417&lt;&gt;"",AM1417-W1417,IF(AQ1417&lt;&gt;"",AQ1417-W1417,IF(AW1417&lt;&gt;"",AW1417-W1417,"")))),"")</f>
        <v/>
      </c>
      <c r="AY1417" s="46" t="str">
        <f aca="false">IFERROR(IF(ISNA(VLOOKUP(R1417,Dados!$X$2:$Y$5,2,0)),VLOOKUP(D1417,Dados!$X$7:$Y$33,2,0),VLOOKUP(R1417,Dados!$X$2:$Y$5,2,0)),"")</f>
        <v/>
      </c>
      <c r="AZ1417" s="52" t="str">
        <f aca="false">IF(C1417="","",IF(AND(Y1417="CONSUMO",AC1417="NÃO")*OR(AG1417="-",AG1417="BIT"),IF(E1417&lt;&gt;"",(AI1417-(P1417+L1417-N1417+Q1417)*AY1417)/0.83),""))</f>
        <v/>
      </c>
      <c r="BA1417" s="51" t="str">
        <f aca="false">IF(AZ1417="","",AZ1417*0.17-((P1417+L1417-N1417+Q1417)*AY1417))</f>
        <v/>
      </c>
      <c r="BB1417" s="51" t="str">
        <f aca="false">IF(AND(Y1417="CONSUMO",AG1417="ANEXO I",AY1417&gt;4%),(AI1417-(P1417+L1417-N1417+Q1417)*0.0514)/0.83*(0.5177)*(0.17)-AI1417*0.0514,IF(AND(Y1417="CONSUMO",AG1417="ANEXO II",AY1417&gt;4%),(AI1417-(P1417+L1417-N1417+Q1417)*0.041)/0.83*(0.3295)*(0.17)-AI1417*0.041,IF(AND(Y1417="CONSUMO",AG1417="ANEXO I",AY1417=4%),(AI1417-(P1417+L1417-N1417+Q1417)*0.04)/0.83*(0.5177)*(0.17)-AI1417*0.04,IF(AND(Y1417="CONSUMO",AG1417="ANEXO II",AY1417=4%),(AI1417-(P1417+L1417-N1417+Q1417)*0.04)/0.83*(0.3295)*(0.17)-AI1417*0.04,""))))</f>
        <v/>
      </c>
      <c r="BC1417" s="51" t="str">
        <f aca="false">IF(C1417="","",IF(AND(Y1417="CONSUMO",AC1417="SIM")*OR(AG1417="-",AG1417="BIT"),IF(E1417&lt;&gt;"",(AI1417-(P1417+L1417-N1417+Q1417)*AY1417)/0.83),""))</f>
        <v/>
      </c>
      <c r="BD1417" s="51" t="str">
        <f aca="false">IF(BC1417="","",BC1417*0.17)</f>
        <v/>
      </c>
      <c r="BE1417" s="51" t="str">
        <f aca="false">IF(I1417=6908,0,IF(BC1417="","",BD1417-((P1417+L1417-N1417+Q1417)*AY1417)))</f>
        <v/>
      </c>
      <c r="BF1417" s="53" t="str">
        <f aca="false">IF(B1417="","",IF(OR(B1417="",E1417="Regime Normal"),0,(AI1417-Q1417)*VLOOKUP(R1417,Dados!$X$98:$Y$108,2,0)))</f>
        <v/>
      </c>
      <c r="BG1417" s="54" t="str">
        <f aca="false">IFERROR(VLOOKUP(I1417,Dados!$AC$27:$AD$43,2,0),IF(B1417="","",IF(D1417&lt;&gt;"MT",IF(AND(AC1417="SIM",Y1417="Revenda"),"2403",IF(AND(AC1417="SIM",Y1417="Consumo"),"2407",IF(AND(AC1417="NÃO",Y1417="Revenda"),"2102",IF(AND(AC1417="NÃO",Y1417="Consumo"),"2556",)))),REPLACE(I1417,1,1,1))))</f>
        <v/>
      </c>
    </row>
    <row r="1418" customFormat="false" ht="12.8" hidden="false" customHeight="true" outlineLevel="0" collapsed="false">
      <c r="Y1418" s="45"/>
      <c r="Z1418" s="46" t="str">
        <f aca="false">IF(B1418="","",(IFERROR(VLOOKUP(H1418,Dados!A$3:B$15000,2,0),"Não Encontrado")))</f>
        <v/>
      </c>
      <c r="AA1418" s="46" t="str">
        <f aca="false">IF(B1418="","",(IFERROR(VLOOKUP(G1418,Dados!C$3:E$15000,3,0),"Não Encontrado")))</f>
        <v/>
      </c>
      <c r="AB1418" s="46" t="str">
        <f aca="false">IFERROR(IF(Z1418&lt;&gt;"Não Encontrado",Z1418,IF(AA1418&lt;&gt;"Não Encontrado",AA1418,"")),"")</f>
        <v/>
      </c>
      <c r="AC1418" s="45" t="str">
        <f aca="false">IF(B1418="","",IF(AB1418="","NÃO","SIM"))</f>
        <v/>
      </c>
      <c r="AD1418" s="45" t="str">
        <f aca="false">IFERROR(VLOOKUP(G1418,Dados!$P$3:$R$500,3,0),"")</f>
        <v/>
      </c>
      <c r="AE1418" s="45" t="str">
        <f aca="false">IFERROR(VLOOKUP(G1418,Dados!$K$3:$L$500,2,0),"")</f>
        <v/>
      </c>
      <c r="AF1418" s="45" t="str">
        <f aca="false">IFERROR(VLOOKUP(G1418,Dados!$M$3:$N$500,2,0),"")</f>
        <v/>
      </c>
      <c r="AG1418" s="45" t="str">
        <f aca="false">IF(F1418="","",IF(AND(AD1418="",AE1418="",AF1418=""),"-",IF(AND(AD1418="BIT",AE1418="",AF1418=""),"BIT",IF(AND(AE1418="ANEXO I",AD1418="",AF1418=""),"ANEXO I",IF(AND(AF1418="ANEXO II",AD1418="",AE1418=""),"ANEXO II","Escolher")))))</f>
        <v/>
      </c>
      <c r="AH1418" s="45" t="str">
        <f aca="false">IF(AG1418&lt;&gt;"Pneus","",IFERROR(VLOOKUP(R1418,Dados!$X$2:$Z$5,3,0)*(AI1418-Q1418),VLOOKUP(D1418,Dados!$X$7:$Z$33,3,0)*(AI1418-Q1418)))</f>
        <v/>
      </c>
      <c r="AI1418" s="47" t="str">
        <f aca="false">IF(B1418="","",P1418+Q1418+O1418+M1418+L1418-N1418)</f>
        <v/>
      </c>
      <c r="AJ1418" s="48" t="str">
        <f aca="false">IFERROR(IF(AND(AC1418="SIM",AG1418="-",Y1418="REVENDA"),(AB1418/1+1)*AI1418,IF(AND(AC1418="SIM",AG1418="Pneus",Y1418="REVENDA"),(AB1418/1+1)*(AI1418-AH1418),"")),"")</f>
        <v/>
      </c>
      <c r="AK1418" s="48" t="str">
        <f aca="false">IF(AJ1418="","",AJ1418*17%)</f>
        <v/>
      </c>
      <c r="AL1418" s="48" t="str">
        <f aca="false">IFERROR(IF(AC1418="NÃO","",IF(AK1418="","",IF(E1418="Simples Nacional",BF1418,IF(T1418=0.12,U1418*0.5833337002,IF(T1418=0,AI1418*0.07,U1418))))),"")</f>
        <v/>
      </c>
      <c r="AM1418" s="47" t="str">
        <f aca="false">IFERROR(IF(AC1418="NÃO","",IF(OR(AG1418="-",AG1418="Pneus"),AK1418-AL1418,"")),"")</f>
        <v/>
      </c>
      <c r="AN1418" s="48" t="str">
        <f aca="false">IF(AND(Y1418="REVENDA",AC1418="SIM",AG1418="BIT"),((AB1418/1+1)*AI1418)*0.4117,"")</f>
        <v/>
      </c>
      <c r="AO1418" s="48" t="str">
        <f aca="false">IF(AN1418="","",AN1418*17%)</f>
        <v/>
      </c>
      <c r="AP1418" s="49" t="str">
        <f aca="false">IF(AN1418="","",IF(T1418=0.12,(U1418*0.4117)*0.4117,IF(T1418=0,(AI1418*0.07)*0.4117,U1418*0.4117)))</f>
        <v/>
      </c>
      <c r="AQ1418" s="47" t="str">
        <f aca="false">IF(AN1418="","",AO1418-AP1418)</f>
        <v/>
      </c>
      <c r="AR1418" s="50" t="str">
        <f aca="false">IFERROR(IF(AND(AC1418="SIM",Y1418="REVENDA",LEFT(AG1418,5)="ANEXO")*OR(AE1418="ANEXO I",AF1418="ANEXO II"),VLOOKUP(H1418,Dados!G:I,2,0),""),"INSERIR MVA")</f>
        <v/>
      </c>
      <c r="AS1418" s="48" t="str">
        <f aca="false">IF(LEFT(AG1418,5)="ANEXO",VLOOKUP(AG1418,Dados!$X$111:$Z$112,2,0)*(AI1418-Q1418),"")</f>
        <v/>
      </c>
      <c r="AT1418" s="48" t="str">
        <f aca="false">IFERROR(IF(AR1418="","",(AI1418*AR1418)+AI1418),"INSERIR MVA")</f>
        <v/>
      </c>
      <c r="AU1418" s="48" t="str">
        <f aca="false">IF(AT1418="","",IF(AY1418=0.04,U1418,AS1418*AY1418))</f>
        <v/>
      </c>
      <c r="AV1418" s="47" t="str">
        <f aca="false">IFERROR(IF(AU1418="","",(VLOOKUP(AG1418,Dados!$X$111:$Z$112,3,0)*AT1418*0.17)),"INSERIR MVA")</f>
        <v/>
      </c>
      <c r="AW1418" s="47" t="str">
        <f aca="false">IFERROR(IF(AR1418="","",AV1418-AU1418),"")</f>
        <v/>
      </c>
      <c r="AX1418" s="51" t="str">
        <f aca="false">IFERROR(IF(AC1418="NÃO","",IF(AM1418&lt;&gt;"",AM1418-W1418,IF(AQ1418&lt;&gt;"",AQ1418-W1418,IF(AW1418&lt;&gt;"",AW1418-W1418,"")))),"")</f>
        <v/>
      </c>
      <c r="AY1418" s="46" t="str">
        <f aca="false">IFERROR(IF(ISNA(VLOOKUP(R1418,Dados!$X$2:$Y$5,2,0)),VLOOKUP(D1418,Dados!$X$7:$Y$33,2,0),VLOOKUP(R1418,Dados!$X$2:$Y$5,2,0)),"")</f>
        <v/>
      </c>
      <c r="AZ1418" s="52" t="str">
        <f aca="false">IF(C1418="","",IF(AND(Y1418="CONSUMO",AC1418="NÃO")*OR(AG1418="-",AG1418="BIT"),IF(E1418&lt;&gt;"",(AI1418-(P1418+L1418-N1418+Q1418)*AY1418)/0.83),""))</f>
        <v/>
      </c>
      <c r="BA1418" s="51" t="str">
        <f aca="false">IF(AZ1418="","",AZ1418*0.17-((P1418+L1418-N1418+Q1418)*AY1418))</f>
        <v/>
      </c>
      <c r="BB1418" s="51" t="str">
        <f aca="false">IF(AND(Y1418="CONSUMO",AG1418="ANEXO I",AY1418&gt;4%),(AI1418-(P1418+L1418-N1418+Q1418)*0.0514)/0.83*(0.5177)*(0.17)-AI1418*0.0514,IF(AND(Y1418="CONSUMO",AG1418="ANEXO II",AY1418&gt;4%),(AI1418-(P1418+L1418-N1418+Q1418)*0.041)/0.83*(0.3295)*(0.17)-AI1418*0.041,IF(AND(Y1418="CONSUMO",AG1418="ANEXO I",AY1418=4%),(AI1418-(P1418+L1418-N1418+Q1418)*0.04)/0.83*(0.5177)*(0.17)-AI1418*0.04,IF(AND(Y1418="CONSUMO",AG1418="ANEXO II",AY1418=4%),(AI1418-(P1418+L1418-N1418+Q1418)*0.04)/0.83*(0.3295)*(0.17)-AI1418*0.04,""))))</f>
        <v/>
      </c>
      <c r="BC1418" s="51" t="str">
        <f aca="false">IF(C1418="","",IF(AND(Y1418="CONSUMO",AC1418="SIM")*OR(AG1418="-",AG1418="BIT"),IF(E1418&lt;&gt;"",(AI1418-(P1418+L1418-N1418+Q1418)*AY1418)/0.83),""))</f>
        <v/>
      </c>
      <c r="BD1418" s="51" t="str">
        <f aca="false">IF(BC1418="","",BC1418*0.17)</f>
        <v/>
      </c>
      <c r="BE1418" s="51" t="str">
        <f aca="false">IF(I1418=6908,0,IF(BC1418="","",BD1418-((P1418+L1418-N1418+Q1418)*AY1418)))</f>
        <v/>
      </c>
      <c r="BF1418" s="53" t="str">
        <f aca="false">IF(B1418="","",IF(OR(B1418="",E1418="Regime Normal"),0,(AI1418-Q1418)*VLOOKUP(R1418,Dados!$X$98:$Y$108,2,0)))</f>
        <v/>
      </c>
      <c r="BG1418" s="54" t="str">
        <f aca="false">IFERROR(VLOOKUP(I1418,Dados!$AC$27:$AD$43,2,0),IF(B1418="","",IF(D1418&lt;&gt;"MT",IF(AND(AC1418="SIM",Y1418="Revenda"),"2403",IF(AND(AC1418="SIM",Y1418="Consumo"),"2407",IF(AND(AC1418="NÃO",Y1418="Revenda"),"2102",IF(AND(AC1418="NÃO",Y1418="Consumo"),"2556",)))),REPLACE(I1418,1,1,1))))</f>
        <v/>
      </c>
    </row>
    <row r="1419" customFormat="false" ht="12.8" hidden="false" customHeight="true" outlineLevel="0" collapsed="false">
      <c r="Y1419" s="45"/>
      <c r="Z1419" s="46" t="str">
        <f aca="false">IF(B1419="","",(IFERROR(VLOOKUP(H1419,Dados!A$3:B$15000,2,0),"Não Encontrado")))</f>
        <v/>
      </c>
      <c r="AA1419" s="46" t="str">
        <f aca="false">IF(B1419="","",(IFERROR(VLOOKUP(G1419,Dados!C$3:E$15000,3,0),"Não Encontrado")))</f>
        <v/>
      </c>
      <c r="AB1419" s="46" t="str">
        <f aca="false">IFERROR(IF(Z1419&lt;&gt;"Não Encontrado",Z1419,IF(AA1419&lt;&gt;"Não Encontrado",AA1419,"")),"")</f>
        <v/>
      </c>
      <c r="AC1419" s="45" t="str">
        <f aca="false">IF(B1419="","",IF(AB1419="","NÃO","SIM"))</f>
        <v/>
      </c>
      <c r="AD1419" s="45" t="str">
        <f aca="false">IFERROR(VLOOKUP(G1419,Dados!$P$3:$R$500,3,0),"")</f>
        <v/>
      </c>
      <c r="AE1419" s="45" t="str">
        <f aca="false">IFERROR(VLOOKUP(G1419,Dados!$K$3:$L$500,2,0),"")</f>
        <v/>
      </c>
      <c r="AF1419" s="45" t="str">
        <f aca="false">IFERROR(VLOOKUP(G1419,Dados!$M$3:$N$500,2,0),"")</f>
        <v/>
      </c>
      <c r="AG1419" s="45" t="str">
        <f aca="false">IF(F1419="","",IF(AND(AD1419="",AE1419="",AF1419=""),"-",IF(AND(AD1419="BIT",AE1419="",AF1419=""),"BIT",IF(AND(AE1419="ANEXO I",AD1419="",AF1419=""),"ANEXO I",IF(AND(AF1419="ANEXO II",AD1419="",AE1419=""),"ANEXO II","Escolher")))))</f>
        <v/>
      </c>
      <c r="AH1419" s="45" t="str">
        <f aca="false">IF(AG1419&lt;&gt;"Pneus","",IFERROR(VLOOKUP(R1419,Dados!$X$2:$Z$5,3,0)*(AI1419-Q1419),VLOOKUP(D1419,Dados!$X$7:$Z$33,3,0)*(AI1419-Q1419)))</f>
        <v/>
      </c>
      <c r="AI1419" s="47" t="str">
        <f aca="false">IF(B1419="","",P1419+Q1419+O1419+M1419+L1419-N1419)</f>
        <v/>
      </c>
      <c r="AJ1419" s="48" t="str">
        <f aca="false">IFERROR(IF(AND(AC1419="SIM",AG1419="-",Y1419="REVENDA"),(AB1419/1+1)*AI1419,IF(AND(AC1419="SIM",AG1419="Pneus",Y1419="REVENDA"),(AB1419/1+1)*(AI1419-AH1419),"")),"")</f>
        <v/>
      </c>
      <c r="AK1419" s="48" t="str">
        <f aca="false">IF(AJ1419="","",AJ1419*17%)</f>
        <v/>
      </c>
      <c r="AL1419" s="48" t="str">
        <f aca="false">IFERROR(IF(AC1419="NÃO","",IF(AK1419="","",IF(E1419="Simples Nacional",BF1419,IF(T1419=0.12,U1419*0.5833337002,IF(T1419=0,AI1419*0.07,U1419))))),"")</f>
        <v/>
      </c>
      <c r="AM1419" s="47" t="str">
        <f aca="false">IFERROR(IF(AC1419="NÃO","",IF(OR(AG1419="-",AG1419="Pneus"),AK1419-AL1419,"")),"")</f>
        <v/>
      </c>
      <c r="AN1419" s="48" t="str">
        <f aca="false">IF(AND(Y1419="REVENDA",AC1419="SIM",AG1419="BIT"),((AB1419/1+1)*AI1419)*0.4117,"")</f>
        <v/>
      </c>
      <c r="AO1419" s="48" t="str">
        <f aca="false">IF(AN1419="","",AN1419*17%)</f>
        <v/>
      </c>
      <c r="AP1419" s="49" t="str">
        <f aca="false">IF(AN1419="","",IF(T1419=0.12,(U1419*0.4117)*0.4117,IF(T1419=0,(AI1419*0.07)*0.4117,U1419*0.4117)))</f>
        <v/>
      </c>
      <c r="AQ1419" s="47" t="str">
        <f aca="false">IF(AN1419="","",AO1419-AP1419)</f>
        <v/>
      </c>
      <c r="AR1419" s="50" t="str">
        <f aca="false">IFERROR(IF(AND(AC1419="SIM",Y1419="REVENDA",LEFT(AG1419,5)="ANEXO")*OR(AE1419="ANEXO I",AF1419="ANEXO II"),VLOOKUP(H1419,Dados!G:I,2,0),""),"INSERIR MVA")</f>
        <v/>
      </c>
      <c r="AS1419" s="48" t="str">
        <f aca="false">IF(LEFT(AG1419,5)="ANEXO",VLOOKUP(AG1419,Dados!$X$111:$Z$112,2,0)*(AI1419-Q1419),"")</f>
        <v/>
      </c>
      <c r="AT1419" s="48" t="str">
        <f aca="false">IFERROR(IF(AR1419="","",(AI1419*AR1419)+AI1419),"INSERIR MVA")</f>
        <v/>
      </c>
      <c r="AU1419" s="48" t="str">
        <f aca="false">IF(AT1419="","",IF(AY1419=0.04,U1419,AS1419*AY1419))</f>
        <v/>
      </c>
      <c r="AV1419" s="47" t="str">
        <f aca="false">IFERROR(IF(AU1419="","",(VLOOKUP(AG1419,Dados!$X$111:$Z$112,3,0)*AT1419*0.17)),"INSERIR MVA")</f>
        <v/>
      </c>
      <c r="AW1419" s="47" t="str">
        <f aca="false">IFERROR(IF(AR1419="","",AV1419-AU1419),"")</f>
        <v/>
      </c>
      <c r="AX1419" s="51" t="str">
        <f aca="false">IFERROR(IF(AC1419="NÃO","",IF(AM1419&lt;&gt;"",AM1419-W1419,IF(AQ1419&lt;&gt;"",AQ1419-W1419,IF(AW1419&lt;&gt;"",AW1419-W1419,"")))),"")</f>
        <v/>
      </c>
      <c r="AY1419" s="46" t="str">
        <f aca="false">IFERROR(IF(ISNA(VLOOKUP(R1419,Dados!$X$2:$Y$5,2,0)),VLOOKUP(D1419,Dados!$X$7:$Y$33,2,0),VLOOKUP(R1419,Dados!$X$2:$Y$5,2,0)),"")</f>
        <v/>
      </c>
      <c r="AZ1419" s="52" t="str">
        <f aca="false">IF(C1419="","",IF(AND(Y1419="CONSUMO",AC1419="NÃO")*OR(AG1419="-",AG1419="BIT"),IF(E1419&lt;&gt;"",(AI1419-(P1419+L1419-N1419+Q1419)*AY1419)/0.83),""))</f>
        <v/>
      </c>
      <c r="BA1419" s="51" t="str">
        <f aca="false">IF(AZ1419="","",AZ1419*0.17-((P1419+L1419-N1419+Q1419)*AY1419))</f>
        <v/>
      </c>
      <c r="BB1419" s="51" t="str">
        <f aca="false">IF(AND(Y1419="CONSUMO",AG1419="ANEXO I",AY1419&gt;4%),(AI1419-(P1419+L1419-N1419+Q1419)*0.0514)/0.83*(0.5177)*(0.17)-AI1419*0.0514,IF(AND(Y1419="CONSUMO",AG1419="ANEXO II",AY1419&gt;4%),(AI1419-(P1419+L1419-N1419+Q1419)*0.041)/0.83*(0.3295)*(0.17)-AI1419*0.041,IF(AND(Y1419="CONSUMO",AG1419="ANEXO I",AY1419=4%),(AI1419-(P1419+L1419-N1419+Q1419)*0.04)/0.83*(0.5177)*(0.17)-AI1419*0.04,IF(AND(Y1419="CONSUMO",AG1419="ANEXO II",AY1419=4%),(AI1419-(P1419+L1419-N1419+Q1419)*0.04)/0.83*(0.3295)*(0.17)-AI1419*0.04,""))))</f>
        <v/>
      </c>
      <c r="BC1419" s="51" t="str">
        <f aca="false">IF(C1419="","",IF(AND(Y1419="CONSUMO",AC1419="SIM")*OR(AG1419="-",AG1419="BIT"),IF(E1419&lt;&gt;"",(AI1419-(P1419+L1419-N1419+Q1419)*AY1419)/0.83),""))</f>
        <v/>
      </c>
      <c r="BD1419" s="51" t="str">
        <f aca="false">IF(BC1419="","",BC1419*0.17)</f>
        <v/>
      </c>
      <c r="BE1419" s="51" t="str">
        <f aca="false">IF(I1419=6908,0,IF(BC1419="","",BD1419-((P1419+L1419-N1419+Q1419)*AY1419)))</f>
        <v/>
      </c>
      <c r="BF1419" s="53" t="str">
        <f aca="false">IF(B1419="","",IF(OR(B1419="",E1419="Regime Normal"),0,(AI1419-Q1419)*VLOOKUP(R1419,Dados!$X$98:$Y$108,2,0)))</f>
        <v/>
      </c>
      <c r="BG1419" s="54" t="str">
        <f aca="false">IFERROR(VLOOKUP(I1419,Dados!$AC$27:$AD$43,2,0),IF(B1419="","",IF(D1419&lt;&gt;"MT",IF(AND(AC1419="SIM",Y1419="Revenda"),"2403",IF(AND(AC1419="SIM",Y1419="Consumo"),"2407",IF(AND(AC1419="NÃO",Y1419="Revenda"),"2102",IF(AND(AC1419="NÃO",Y1419="Consumo"),"2556",)))),REPLACE(I1419,1,1,1))))</f>
        <v/>
      </c>
    </row>
    <row r="1420" customFormat="false" ht="12.8" hidden="false" customHeight="true" outlineLevel="0" collapsed="false">
      <c r="Y1420" s="45"/>
      <c r="Z1420" s="46" t="str">
        <f aca="false">IF(B1420="","",(IFERROR(VLOOKUP(H1420,Dados!A$3:B$15000,2,0),"Não Encontrado")))</f>
        <v/>
      </c>
      <c r="AA1420" s="46" t="str">
        <f aca="false">IF(B1420="","",(IFERROR(VLOOKUP(G1420,Dados!C$3:E$15000,3,0),"Não Encontrado")))</f>
        <v/>
      </c>
      <c r="AB1420" s="46" t="str">
        <f aca="false">IFERROR(IF(Z1420&lt;&gt;"Não Encontrado",Z1420,IF(AA1420&lt;&gt;"Não Encontrado",AA1420,"")),"")</f>
        <v/>
      </c>
      <c r="AC1420" s="45" t="str">
        <f aca="false">IF(B1420="","",IF(AB1420="","NÃO","SIM"))</f>
        <v/>
      </c>
      <c r="AD1420" s="45" t="str">
        <f aca="false">IFERROR(VLOOKUP(G1420,Dados!$P$3:$R$500,3,0),"")</f>
        <v/>
      </c>
      <c r="AE1420" s="45" t="str">
        <f aca="false">IFERROR(VLOOKUP(G1420,Dados!$K$3:$L$500,2,0),"")</f>
        <v/>
      </c>
      <c r="AF1420" s="45" t="str">
        <f aca="false">IFERROR(VLOOKUP(G1420,Dados!$M$3:$N$500,2,0),"")</f>
        <v/>
      </c>
      <c r="AG1420" s="45" t="str">
        <f aca="false">IF(F1420="","",IF(AND(AD1420="",AE1420="",AF1420=""),"-",IF(AND(AD1420="BIT",AE1420="",AF1420=""),"BIT",IF(AND(AE1420="ANEXO I",AD1420="",AF1420=""),"ANEXO I",IF(AND(AF1420="ANEXO II",AD1420="",AE1420=""),"ANEXO II","Escolher")))))</f>
        <v/>
      </c>
      <c r="AH1420" s="45" t="str">
        <f aca="false">IF(AG1420&lt;&gt;"Pneus","",IFERROR(VLOOKUP(R1420,Dados!$X$2:$Z$5,3,0)*(AI1420-Q1420),VLOOKUP(D1420,Dados!$X$7:$Z$33,3,0)*(AI1420-Q1420)))</f>
        <v/>
      </c>
      <c r="AI1420" s="47" t="str">
        <f aca="false">IF(B1420="","",P1420+Q1420+O1420+M1420+L1420-N1420)</f>
        <v/>
      </c>
      <c r="AJ1420" s="48" t="str">
        <f aca="false">IFERROR(IF(AND(AC1420="SIM",AG1420="-",Y1420="REVENDA"),(AB1420/1+1)*AI1420,IF(AND(AC1420="SIM",AG1420="Pneus",Y1420="REVENDA"),(AB1420/1+1)*(AI1420-AH1420),"")),"")</f>
        <v/>
      </c>
      <c r="AK1420" s="48" t="str">
        <f aca="false">IF(AJ1420="","",AJ1420*17%)</f>
        <v/>
      </c>
      <c r="AL1420" s="48" t="str">
        <f aca="false">IFERROR(IF(AC1420="NÃO","",IF(AK1420="","",IF(E1420="Simples Nacional",BF1420,IF(T1420=0.12,U1420*0.5833337002,IF(T1420=0,AI1420*0.07,U1420))))),"")</f>
        <v/>
      </c>
      <c r="AM1420" s="47" t="str">
        <f aca="false">IFERROR(IF(AC1420="NÃO","",IF(OR(AG1420="-",AG1420="Pneus"),AK1420-AL1420,"")),"")</f>
        <v/>
      </c>
      <c r="AN1420" s="48" t="str">
        <f aca="false">IF(AND(Y1420="REVENDA",AC1420="SIM",AG1420="BIT"),((AB1420/1+1)*AI1420)*0.4117,"")</f>
        <v/>
      </c>
      <c r="AO1420" s="48" t="str">
        <f aca="false">IF(AN1420="","",AN1420*17%)</f>
        <v/>
      </c>
      <c r="AP1420" s="49" t="str">
        <f aca="false">IF(AN1420="","",IF(T1420=0.12,(U1420*0.4117)*0.4117,IF(T1420=0,(AI1420*0.07)*0.4117,U1420*0.4117)))</f>
        <v/>
      </c>
      <c r="AQ1420" s="47" t="str">
        <f aca="false">IF(AN1420="","",AO1420-AP1420)</f>
        <v/>
      </c>
      <c r="AR1420" s="50" t="str">
        <f aca="false">IFERROR(IF(AND(AC1420="SIM",Y1420="REVENDA",LEFT(AG1420,5)="ANEXO")*OR(AE1420="ANEXO I",AF1420="ANEXO II"),VLOOKUP(H1420,Dados!G:I,2,0),""),"INSERIR MVA")</f>
        <v/>
      </c>
      <c r="AS1420" s="48" t="str">
        <f aca="false">IF(LEFT(AG1420,5)="ANEXO",VLOOKUP(AG1420,Dados!$X$111:$Z$112,2,0)*(AI1420-Q1420),"")</f>
        <v/>
      </c>
      <c r="AT1420" s="48" t="str">
        <f aca="false">IFERROR(IF(AR1420="","",(AI1420*AR1420)+AI1420),"INSERIR MVA")</f>
        <v/>
      </c>
      <c r="AU1420" s="48" t="str">
        <f aca="false">IF(AT1420="","",IF(AY1420=0.04,U1420,AS1420*AY1420))</f>
        <v/>
      </c>
      <c r="AV1420" s="47" t="str">
        <f aca="false">IFERROR(IF(AU1420="","",(VLOOKUP(AG1420,Dados!$X$111:$Z$112,3,0)*AT1420*0.17)),"INSERIR MVA")</f>
        <v/>
      </c>
      <c r="AW1420" s="47" t="str">
        <f aca="false">IFERROR(IF(AR1420="","",AV1420-AU1420),"")</f>
        <v/>
      </c>
      <c r="AX1420" s="51" t="str">
        <f aca="false">IFERROR(IF(AC1420="NÃO","",IF(AM1420&lt;&gt;"",AM1420-W1420,IF(AQ1420&lt;&gt;"",AQ1420-W1420,IF(AW1420&lt;&gt;"",AW1420-W1420,"")))),"")</f>
        <v/>
      </c>
      <c r="AY1420" s="46" t="str">
        <f aca="false">IFERROR(IF(ISNA(VLOOKUP(R1420,Dados!$X$2:$Y$5,2,0)),VLOOKUP(D1420,Dados!$X$7:$Y$33,2,0),VLOOKUP(R1420,Dados!$X$2:$Y$5,2,0)),"")</f>
        <v/>
      </c>
      <c r="AZ1420" s="52" t="str">
        <f aca="false">IF(C1420="","",IF(AND(Y1420="CONSUMO",AC1420="NÃO")*OR(AG1420="-",AG1420="BIT"),IF(E1420&lt;&gt;"",(AI1420-(P1420+L1420-N1420+Q1420)*AY1420)/0.83),""))</f>
        <v/>
      </c>
      <c r="BA1420" s="51" t="str">
        <f aca="false">IF(AZ1420="","",AZ1420*0.17-((P1420+L1420-N1420+Q1420)*AY1420))</f>
        <v/>
      </c>
      <c r="BB1420" s="51" t="str">
        <f aca="false">IF(AND(Y1420="CONSUMO",AG1420="ANEXO I",AY1420&gt;4%),(AI1420-(P1420+L1420-N1420+Q1420)*0.0514)/0.83*(0.5177)*(0.17)-AI1420*0.0514,IF(AND(Y1420="CONSUMO",AG1420="ANEXO II",AY1420&gt;4%),(AI1420-(P1420+L1420-N1420+Q1420)*0.041)/0.83*(0.3295)*(0.17)-AI1420*0.041,IF(AND(Y1420="CONSUMO",AG1420="ANEXO I",AY1420=4%),(AI1420-(P1420+L1420-N1420+Q1420)*0.04)/0.83*(0.5177)*(0.17)-AI1420*0.04,IF(AND(Y1420="CONSUMO",AG1420="ANEXO II",AY1420=4%),(AI1420-(P1420+L1420-N1420+Q1420)*0.04)/0.83*(0.3295)*(0.17)-AI1420*0.04,""))))</f>
        <v/>
      </c>
      <c r="BC1420" s="51" t="str">
        <f aca="false">IF(C1420="","",IF(AND(Y1420="CONSUMO",AC1420="SIM")*OR(AG1420="-",AG1420="BIT"),IF(E1420&lt;&gt;"",(AI1420-(P1420+L1420-N1420+Q1420)*AY1420)/0.83),""))</f>
        <v/>
      </c>
      <c r="BD1420" s="51" t="str">
        <f aca="false">IF(BC1420="","",BC1420*0.17)</f>
        <v/>
      </c>
      <c r="BE1420" s="51" t="str">
        <f aca="false">IF(I1420=6908,0,IF(BC1420="","",BD1420-((P1420+L1420-N1420+Q1420)*AY1420)))</f>
        <v/>
      </c>
      <c r="BF1420" s="53" t="str">
        <f aca="false">IF(B1420="","",IF(OR(B1420="",E1420="Regime Normal"),0,(AI1420-Q1420)*VLOOKUP(R1420,Dados!$X$98:$Y$108,2,0)))</f>
        <v/>
      </c>
      <c r="BG1420" s="54" t="str">
        <f aca="false">IFERROR(VLOOKUP(I1420,Dados!$AC$27:$AD$43,2,0),IF(B1420="","",IF(D1420&lt;&gt;"MT",IF(AND(AC1420="SIM",Y1420="Revenda"),"2403",IF(AND(AC1420="SIM",Y1420="Consumo"),"2407",IF(AND(AC1420="NÃO",Y1420="Revenda"),"2102",IF(AND(AC1420="NÃO",Y1420="Consumo"),"2556",)))),REPLACE(I1420,1,1,1))))</f>
        <v/>
      </c>
    </row>
    <row r="1421" customFormat="false" ht="12.8" hidden="false" customHeight="true" outlineLevel="0" collapsed="false">
      <c r="Y1421" s="45"/>
      <c r="Z1421" s="46" t="str">
        <f aca="false">IF(B1421="","",(IFERROR(VLOOKUP(H1421,Dados!A$3:B$15000,2,0),"Não Encontrado")))</f>
        <v/>
      </c>
      <c r="AA1421" s="46" t="str">
        <f aca="false">IF(B1421="","",(IFERROR(VLOOKUP(G1421,Dados!C$3:E$15000,3,0),"Não Encontrado")))</f>
        <v/>
      </c>
      <c r="AB1421" s="46" t="str">
        <f aca="false">IFERROR(IF(Z1421&lt;&gt;"Não Encontrado",Z1421,IF(AA1421&lt;&gt;"Não Encontrado",AA1421,"")),"")</f>
        <v/>
      </c>
      <c r="AC1421" s="45" t="str">
        <f aca="false">IF(B1421="","",IF(AB1421="","NÃO","SIM"))</f>
        <v/>
      </c>
      <c r="AD1421" s="45" t="str">
        <f aca="false">IFERROR(VLOOKUP(G1421,Dados!$P$3:$R$500,3,0),"")</f>
        <v/>
      </c>
      <c r="AE1421" s="45" t="str">
        <f aca="false">IFERROR(VLOOKUP(G1421,Dados!$K$3:$L$500,2,0),"")</f>
        <v/>
      </c>
      <c r="AF1421" s="45" t="str">
        <f aca="false">IFERROR(VLOOKUP(G1421,Dados!$M$3:$N$500,2,0),"")</f>
        <v/>
      </c>
      <c r="AG1421" s="45" t="str">
        <f aca="false">IF(F1421="","",IF(AND(AD1421="",AE1421="",AF1421=""),"-",IF(AND(AD1421="BIT",AE1421="",AF1421=""),"BIT",IF(AND(AE1421="ANEXO I",AD1421="",AF1421=""),"ANEXO I",IF(AND(AF1421="ANEXO II",AD1421="",AE1421=""),"ANEXO II","Escolher")))))</f>
        <v/>
      </c>
      <c r="AH1421" s="45" t="str">
        <f aca="false">IF(AG1421&lt;&gt;"Pneus","",IFERROR(VLOOKUP(R1421,Dados!$X$2:$Z$5,3,0)*(AI1421-Q1421),VLOOKUP(D1421,Dados!$X$7:$Z$33,3,0)*(AI1421-Q1421)))</f>
        <v/>
      </c>
      <c r="AI1421" s="47" t="str">
        <f aca="false">IF(B1421="","",P1421+Q1421+O1421+M1421+L1421-N1421)</f>
        <v/>
      </c>
      <c r="AJ1421" s="48" t="str">
        <f aca="false">IFERROR(IF(AND(AC1421="SIM",AG1421="-",Y1421="REVENDA"),(AB1421/1+1)*AI1421,IF(AND(AC1421="SIM",AG1421="Pneus",Y1421="REVENDA"),(AB1421/1+1)*(AI1421-AH1421),"")),"")</f>
        <v/>
      </c>
      <c r="AK1421" s="48" t="str">
        <f aca="false">IF(AJ1421="","",AJ1421*17%)</f>
        <v/>
      </c>
      <c r="AL1421" s="48" t="str">
        <f aca="false">IFERROR(IF(AC1421="NÃO","",IF(AK1421="","",IF(E1421="Simples Nacional",BF1421,IF(T1421=0.12,U1421*0.5833337002,IF(T1421=0,AI1421*0.07,U1421))))),"")</f>
        <v/>
      </c>
      <c r="AM1421" s="47" t="str">
        <f aca="false">IFERROR(IF(AC1421="NÃO","",IF(OR(AG1421="-",AG1421="Pneus"),AK1421-AL1421,"")),"")</f>
        <v/>
      </c>
      <c r="AN1421" s="48" t="str">
        <f aca="false">IF(AND(Y1421="REVENDA",AC1421="SIM",AG1421="BIT"),((AB1421/1+1)*AI1421)*0.4117,"")</f>
        <v/>
      </c>
      <c r="AO1421" s="48" t="str">
        <f aca="false">IF(AN1421="","",AN1421*17%)</f>
        <v/>
      </c>
      <c r="AP1421" s="49" t="str">
        <f aca="false">IF(AN1421="","",IF(T1421=0.12,(U1421*0.4117)*0.4117,IF(T1421=0,(AI1421*0.07)*0.4117,U1421*0.4117)))</f>
        <v/>
      </c>
      <c r="AQ1421" s="47" t="str">
        <f aca="false">IF(AN1421="","",AO1421-AP1421)</f>
        <v/>
      </c>
      <c r="AR1421" s="50" t="str">
        <f aca="false">IFERROR(IF(AND(AC1421="SIM",Y1421="REVENDA",LEFT(AG1421,5)="ANEXO")*OR(AE1421="ANEXO I",AF1421="ANEXO II"),VLOOKUP(H1421,Dados!G:I,2,0),""),"INSERIR MVA")</f>
        <v/>
      </c>
      <c r="AS1421" s="48" t="str">
        <f aca="false">IF(LEFT(AG1421,5)="ANEXO",VLOOKUP(AG1421,Dados!$X$111:$Z$112,2,0)*(AI1421-Q1421),"")</f>
        <v/>
      </c>
      <c r="AT1421" s="48" t="str">
        <f aca="false">IFERROR(IF(AR1421="","",(AI1421*AR1421)+AI1421),"INSERIR MVA")</f>
        <v/>
      </c>
      <c r="AU1421" s="48" t="str">
        <f aca="false">IF(AT1421="","",IF(AY1421=0.04,U1421,AS1421*AY1421))</f>
        <v/>
      </c>
      <c r="AV1421" s="47" t="str">
        <f aca="false">IFERROR(IF(AU1421="","",(VLOOKUP(AG1421,Dados!$X$111:$Z$112,3,0)*AT1421*0.17)),"INSERIR MVA")</f>
        <v/>
      </c>
      <c r="AW1421" s="47" t="str">
        <f aca="false">IFERROR(IF(AR1421="","",AV1421-AU1421),"")</f>
        <v/>
      </c>
      <c r="AX1421" s="51" t="str">
        <f aca="false">IFERROR(IF(AC1421="NÃO","",IF(AM1421&lt;&gt;"",AM1421-W1421,IF(AQ1421&lt;&gt;"",AQ1421-W1421,IF(AW1421&lt;&gt;"",AW1421-W1421,"")))),"")</f>
        <v/>
      </c>
      <c r="AY1421" s="46" t="str">
        <f aca="false">IFERROR(IF(ISNA(VLOOKUP(R1421,Dados!$X$2:$Y$5,2,0)),VLOOKUP(D1421,Dados!$X$7:$Y$33,2,0),VLOOKUP(R1421,Dados!$X$2:$Y$5,2,0)),"")</f>
        <v/>
      </c>
      <c r="AZ1421" s="52" t="str">
        <f aca="false">IF(C1421="","",IF(AND(Y1421="CONSUMO",AC1421="NÃO")*OR(AG1421="-",AG1421="BIT"),IF(E1421&lt;&gt;"",(AI1421-(P1421+L1421-N1421+Q1421)*AY1421)/0.83),""))</f>
        <v/>
      </c>
      <c r="BA1421" s="51" t="str">
        <f aca="false">IF(AZ1421="","",AZ1421*0.17-((P1421+L1421-N1421+Q1421)*AY1421))</f>
        <v/>
      </c>
      <c r="BB1421" s="51" t="str">
        <f aca="false">IF(AND(Y1421="CONSUMO",AG1421="ANEXO I",AY1421&gt;4%),(AI1421-(P1421+L1421-N1421+Q1421)*0.0514)/0.83*(0.5177)*(0.17)-AI1421*0.0514,IF(AND(Y1421="CONSUMO",AG1421="ANEXO II",AY1421&gt;4%),(AI1421-(P1421+L1421-N1421+Q1421)*0.041)/0.83*(0.3295)*(0.17)-AI1421*0.041,IF(AND(Y1421="CONSUMO",AG1421="ANEXO I",AY1421=4%),(AI1421-(P1421+L1421-N1421+Q1421)*0.04)/0.83*(0.5177)*(0.17)-AI1421*0.04,IF(AND(Y1421="CONSUMO",AG1421="ANEXO II",AY1421=4%),(AI1421-(P1421+L1421-N1421+Q1421)*0.04)/0.83*(0.3295)*(0.17)-AI1421*0.04,""))))</f>
        <v/>
      </c>
      <c r="BC1421" s="51" t="str">
        <f aca="false">IF(C1421="","",IF(AND(Y1421="CONSUMO",AC1421="SIM")*OR(AG1421="-",AG1421="BIT"),IF(E1421&lt;&gt;"",(AI1421-(P1421+L1421-N1421+Q1421)*AY1421)/0.83),""))</f>
        <v/>
      </c>
      <c r="BD1421" s="51" t="str">
        <f aca="false">IF(BC1421="","",BC1421*0.17)</f>
        <v/>
      </c>
      <c r="BE1421" s="51" t="str">
        <f aca="false">IF(I1421=6908,0,IF(BC1421="","",BD1421-((P1421+L1421-N1421+Q1421)*AY1421)))</f>
        <v/>
      </c>
      <c r="BF1421" s="53" t="str">
        <f aca="false">IF(B1421="","",IF(OR(B1421="",E1421="Regime Normal"),0,(AI1421-Q1421)*VLOOKUP(R1421,Dados!$X$98:$Y$108,2,0)))</f>
        <v/>
      </c>
      <c r="BG1421" s="54" t="str">
        <f aca="false">IFERROR(VLOOKUP(I1421,Dados!$AC$27:$AD$43,2,0),IF(B1421="","",IF(D1421&lt;&gt;"MT",IF(AND(AC1421="SIM",Y1421="Revenda"),"2403",IF(AND(AC1421="SIM",Y1421="Consumo"),"2407",IF(AND(AC1421="NÃO",Y1421="Revenda"),"2102",IF(AND(AC1421="NÃO",Y1421="Consumo"),"2556",)))),REPLACE(I1421,1,1,1))))</f>
        <v/>
      </c>
    </row>
    <row r="1422" customFormat="false" ht="12.8" hidden="false" customHeight="true" outlineLevel="0" collapsed="false">
      <c r="Y1422" s="45"/>
      <c r="Z1422" s="46" t="str">
        <f aca="false">IF(B1422="","",(IFERROR(VLOOKUP(H1422,Dados!A$3:B$15000,2,0),"Não Encontrado")))</f>
        <v/>
      </c>
      <c r="AA1422" s="46" t="str">
        <f aca="false">IF(B1422="","",(IFERROR(VLOOKUP(G1422,Dados!C$3:E$15000,3,0),"Não Encontrado")))</f>
        <v/>
      </c>
      <c r="AB1422" s="46" t="str">
        <f aca="false">IFERROR(IF(Z1422&lt;&gt;"Não Encontrado",Z1422,IF(AA1422&lt;&gt;"Não Encontrado",AA1422,"")),"")</f>
        <v/>
      </c>
      <c r="AC1422" s="45" t="str">
        <f aca="false">IF(B1422="","",IF(AB1422="","NÃO","SIM"))</f>
        <v/>
      </c>
      <c r="AD1422" s="45" t="str">
        <f aca="false">IFERROR(VLOOKUP(G1422,Dados!$P$3:$R$500,3,0),"")</f>
        <v/>
      </c>
      <c r="AE1422" s="45" t="str">
        <f aca="false">IFERROR(VLOOKUP(G1422,Dados!$K$3:$L$500,2,0),"")</f>
        <v/>
      </c>
      <c r="AF1422" s="45" t="str">
        <f aca="false">IFERROR(VLOOKUP(G1422,Dados!$M$3:$N$500,2,0),"")</f>
        <v/>
      </c>
      <c r="AG1422" s="45" t="str">
        <f aca="false">IF(F1422="","",IF(AND(AD1422="",AE1422="",AF1422=""),"-",IF(AND(AD1422="BIT",AE1422="",AF1422=""),"BIT",IF(AND(AE1422="ANEXO I",AD1422="",AF1422=""),"ANEXO I",IF(AND(AF1422="ANEXO II",AD1422="",AE1422=""),"ANEXO II","Escolher")))))</f>
        <v/>
      </c>
      <c r="AH1422" s="45" t="str">
        <f aca="false">IF(AG1422&lt;&gt;"Pneus","",IFERROR(VLOOKUP(R1422,Dados!$X$2:$Z$5,3,0)*(AI1422-Q1422),VLOOKUP(D1422,Dados!$X$7:$Z$33,3,0)*(AI1422-Q1422)))</f>
        <v/>
      </c>
      <c r="AI1422" s="47" t="str">
        <f aca="false">IF(B1422="","",P1422+Q1422+O1422+M1422+L1422-N1422)</f>
        <v/>
      </c>
      <c r="AJ1422" s="48" t="str">
        <f aca="false">IFERROR(IF(AND(AC1422="SIM",AG1422="-",Y1422="REVENDA"),(AB1422/1+1)*AI1422,IF(AND(AC1422="SIM",AG1422="Pneus",Y1422="REVENDA"),(AB1422/1+1)*(AI1422-AH1422),"")),"")</f>
        <v/>
      </c>
      <c r="AK1422" s="48" t="str">
        <f aca="false">IF(AJ1422="","",AJ1422*17%)</f>
        <v/>
      </c>
      <c r="AL1422" s="48" t="str">
        <f aca="false">IFERROR(IF(AC1422="NÃO","",IF(AK1422="","",IF(E1422="Simples Nacional",BF1422,IF(T1422=0.12,U1422*0.5833337002,IF(T1422=0,AI1422*0.07,U1422))))),"")</f>
        <v/>
      </c>
      <c r="AM1422" s="47" t="str">
        <f aca="false">IFERROR(IF(AC1422="NÃO","",IF(OR(AG1422="-",AG1422="Pneus"),AK1422-AL1422,"")),"")</f>
        <v/>
      </c>
      <c r="AN1422" s="48" t="str">
        <f aca="false">IF(AND(Y1422="REVENDA",AC1422="SIM",AG1422="BIT"),((AB1422/1+1)*AI1422)*0.4117,"")</f>
        <v/>
      </c>
      <c r="AO1422" s="48" t="str">
        <f aca="false">IF(AN1422="","",AN1422*17%)</f>
        <v/>
      </c>
      <c r="AP1422" s="49" t="str">
        <f aca="false">IF(AN1422="","",IF(T1422=0.12,(U1422*0.4117)*0.4117,IF(T1422=0,(AI1422*0.07)*0.4117,U1422*0.4117)))</f>
        <v/>
      </c>
      <c r="AQ1422" s="47" t="str">
        <f aca="false">IF(AN1422="","",AO1422-AP1422)</f>
        <v/>
      </c>
      <c r="AR1422" s="50" t="str">
        <f aca="false">IFERROR(IF(AND(AC1422="SIM",Y1422="REVENDA",LEFT(AG1422,5)="ANEXO")*OR(AE1422="ANEXO I",AF1422="ANEXO II"),VLOOKUP(H1422,Dados!G:I,2,0),""),"INSERIR MVA")</f>
        <v/>
      </c>
      <c r="AS1422" s="48" t="str">
        <f aca="false">IF(LEFT(AG1422,5)="ANEXO",VLOOKUP(AG1422,Dados!$X$111:$Z$112,2,0)*(AI1422-Q1422),"")</f>
        <v/>
      </c>
      <c r="AT1422" s="48" t="str">
        <f aca="false">IFERROR(IF(AR1422="","",(AI1422*AR1422)+AI1422),"INSERIR MVA")</f>
        <v/>
      </c>
      <c r="AU1422" s="48" t="str">
        <f aca="false">IF(AT1422="","",IF(AY1422=0.04,U1422,AS1422*AY1422))</f>
        <v/>
      </c>
      <c r="AV1422" s="47" t="str">
        <f aca="false">IFERROR(IF(AU1422="","",(VLOOKUP(AG1422,Dados!$X$111:$Z$112,3,0)*AT1422*0.17)),"INSERIR MVA")</f>
        <v/>
      </c>
      <c r="AW1422" s="47" t="str">
        <f aca="false">IFERROR(IF(AR1422="","",AV1422-AU1422),"")</f>
        <v/>
      </c>
      <c r="AX1422" s="51" t="str">
        <f aca="false">IFERROR(IF(AC1422="NÃO","",IF(AM1422&lt;&gt;"",AM1422-W1422,IF(AQ1422&lt;&gt;"",AQ1422-W1422,IF(AW1422&lt;&gt;"",AW1422-W1422,"")))),"")</f>
        <v/>
      </c>
      <c r="AY1422" s="46" t="str">
        <f aca="false">IFERROR(IF(ISNA(VLOOKUP(R1422,Dados!$X$2:$Y$5,2,0)),VLOOKUP(D1422,Dados!$X$7:$Y$33,2,0),VLOOKUP(R1422,Dados!$X$2:$Y$5,2,0)),"")</f>
        <v/>
      </c>
      <c r="AZ1422" s="52" t="str">
        <f aca="false">IF(C1422="","",IF(AND(Y1422="CONSUMO",AC1422="NÃO")*OR(AG1422="-",AG1422="BIT"),IF(E1422&lt;&gt;"",(AI1422-(P1422+L1422-N1422+Q1422)*AY1422)/0.83),""))</f>
        <v/>
      </c>
      <c r="BA1422" s="51" t="str">
        <f aca="false">IF(AZ1422="","",AZ1422*0.17-((P1422+L1422-N1422+Q1422)*AY1422))</f>
        <v/>
      </c>
      <c r="BB1422" s="51" t="str">
        <f aca="false">IF(AND(Y1422="CONSUMO",AG1422="ANEXO I",AY1422&gt;4%),(AI1422-(P1422+L1422-N1422+Q1422)*0.0514)/0.83*(0.5177)*(0.17)-AI1422*0.0514,IF(AND(Y1422="CONSUMO",AG1422="ANEXO II",AY1422&gt;4%),(AI1422-(P1422+L1422-N1422+Q1422)*0.041)/0.83*(0.3295)*(0.17)-AI1422*0.041,IF(AND(Y1422="CONSUMO",AG1422="ANEXO I",AY1422=4%),(AI1422-(P1422+L1422-N1422+Q1422)*0.04)/0.83*(0.5177)*(0.17)-AI1422*0.04,IF(AND(Y1422="CONSUMO",AG1422="ANEXO II",AY1422=4%),(AI1422-(P1422+L1422-N1422+Q1422)*0.04)/0.83*(0.3295)*(0.17)-AI1422*0.04,""))))</f>
        <v/>
      </c>
      <c r="BC1422" s="51" t="str">
        <f aca="false">IF(C1422="","",IF(AND(Y1422="CONSUMO",AC1422="SIM")*OR(AG1422="-",AG1422="BIT"),IF(E1422&lt;&gt;"",(AI1422-(P1422+L1422-N1422+Q1422)*AY1422)/0.83),""))</f>
        <v/>
      </c>
      <c r="BD1422" s="51" t="str">
        <f aca="false">IF(BC1422="","",BC1422*0.17)</f>
        <v/>
      </c>
      <c r="BE1422" s="51" t="str">
        <f aca="false">IF(I1422=6908,0,IF(BC1422="","",BD1422-((P1422+L1422-N1422+Q1422)*AY1422)))</f>
        <v/>
      </c>
      <c r="BF1422" s="53" t="str">
        <f aca="false">IF(B1422="","",IF(OR(B1422="",E1422="Regime Normal"),0,(AI1422-Q1422)*VLOOKUP(R1422,Dados!$X$98:$Y$108,2,0)))</f>
        <v/>
      </c>
      <c r="BG1422" s="54" t="str">
        <f aca="false">IFERROR(VLOOKUP(I1422,Dados!$AC$27:$AD$43,2,0),IF(B1422="","",IF(D1422&lt;&gt;"MT",IF(AND(AC1422="SIM",Y1422="Revenda"),"2403",IF(AND(AC1422="SIM",Y1422="Consumo"),"2407",IF(AND(AC1422="NÃO",Y1422="Revenda"),"2102",IF(AND(AC1422="NÃO",Y1422="Consumo"),"2556",)))),REPLACE(I1422,1,1,1))))</f>
        <v/>
      </c>
    </row>
    <row r="1423" customFormat="false" ht="12.8" hidden="false" customHeight="true" outlineLevel="0" collapsed="false">
      <c r="Y1423" s="45"/>
      <c r="Z1423" s="46" t="str">
        <f aca="false">IF(B1423="","",(IFERROR(VLOOKUP(H1423,Dados!A$3:B$15000,2,0),"Não Encontrado")))</f>
        <v/>
      </c>
      <c r="AA1423" s="46" t="str">
        <f aca="false">IF(B1423="","",(IFERROR(VLOOKUP(G1423,Dados!C$3:E$15000,3,0),"Não Encontrado")))</f>
        <v/>
      </c>
      <c r="AB1423" s="46" t="str">
        <f aca="false">IFERROR(IF(Z1423&lt;&gt;"Não Encontrado",Z1423,IF(AA1423&lt;&gt;"Não Encontrado",AA1423,"")),"")</f>
        <v/>
      </c>
      <c r="AC1423" s="45" t="str">
        <f aca="false">IF(B1423="","",IF(AB1423="","NÃO","SIM"))</f>
        <v/>
      </c>
      <c r="AD1423" s="45" t="str">
        <f aca="false">IFERROR(VLOOKUP(G1423,Dados!$P$3:$R$500,3,0),"")</f>
        <v/>
      </c>
      <c r="AE1423" s="45" t="str">
        <f aca="false">IFERROR(VLOOKUP(G1423,Dados!$K$3:$L$500,2,0),"")</f>
        <v/>
      </c>
      <c r="AF1423" s="45" t="str">
        <f aca="false">IFERROR(VLOOKUP(G1423,Dados!$M$3:$N$500,2,0),"")</f>
        <v/>
      </c>
      <c r="AG1423" s="45" t="str">
        <f aca="false">IF(F1423="","",IF(AND(AD1423="",AE1423="",AF1423=""),"-",IF(AND(AD1423="BIT",AE1423="",AF1423=""),"BIT",IF(AND(AE1423="ANEXO I",AD1423="",AF1423=""),"ANEXO I",IF(AND(AF1423="ANEXO II",AD1423="",AE1423=""),"ANEXO II","Escolher")))))</f>
        <v/>
      </c>
      <c r="AH1423" s="45" t="str">
        <f aca="false">IF(AG1423&lt;&gt;"Pneus","",IFERROR(VLOOKUP(R1423,Dados!$X$2:$Z$5,3,0)*(AI1423-Q1423),VLOOKUP(D1423,Dados!$X$7:$Z$33,3,0)*(AI1423-Q1423)))</f>
        <v/>
      </c>
      <c r="AI1423" s="47" t="str">
        <f aca="false">IF(B1423="","",P1423+Q1423+O1423+M1423+L1423-N1423)</f>
        <v/>
      </c>
      <c r="AJ1423" s="48" t="str">
        <f aca="false">IFERROR(IF(AND(AC1423="SIM",AG1423="-",Y1423="REVENDA"),(AB1423/1+1)*AI1423,IF(AND(AC1423="SIM",AG1423="Pneus",Y1423="REVENDA"),(AB1423/1+1)*(AI1423-AH1423),"")),"")</f>
        <v/>
      </c>
      <c r="AK1423" s="48" t="str">
        <f aca="false">IF(AJ1423="","",AJ1423*17%)</f>
        <v/>
      </c>
      <c r="AL1423" s="48" t="str">
        <f aca="false">IFERROR(IF(AC1423="NÃO","",IF(AK1423="","",IF(E1423="Simples Nacional",BF1423,IF(T1423=0.12,U1423*0.5833337002,IF(T1423=0,AI1423*0.07,U1423))))),"")</f>
        <v/>
      </c>
      <c r="AM1423" s="47" t="str">
        <f aca="false">IFERROR(IF(AC1423="NÃO","",IF(OR(AG1423="-",AG1423="Pneus"),AK1423-AL1423,"")),"")</f>
        <v/>
      </c>
      <c r="AN1423" s="48" t="str">
        <f aca="false">IF(AND(Y1423="REVENDA",AC1423="SIM",AG1423="BIT"),((AB1423/1+1)*AI1423)*0.4117,"")</f>
        <v/>
      </c>
      <c r="AO1423" s="48" t="str">
        <f aca="false">IF(AN1423="","",AN1423*17%)</f>
        <v/>
      </c>
      <c r="AP1423" s="49" t="str">
        <f aca="false">IF(AN1423="","",IF(T1423=0.12,(U1423*0.4117)*0.4117,IF(T1423=0,(AI1423*0.07)*0.4117,U1423*0.4117)))</f>
        <v/>
      </c>
      <c r="AQ1423" s="47" t="str">
        <f aca="false">IF(AN1423="","",AO1423-AP1423)</f>
        <v/>
      </c>
      <c r="AR1423" s="50" t="str">
        <f aca="false">IFERROR(IF(AND(AC1423="SIM",Y1423="REVENDA",LEFT(AG1423,5)="ANEXO")*OR(AE1423="ANEXO I",AF1423="ANEXO II"),VLOOKUP(H1423,Dados!G:I,2,0),""),"INSERIR MVA")</f>
        <v/>
      </c>
      <c r="AS1423" s="48" t="str">
        <f aca="false">IF(LEFT(AG1423,5)="ANEXO",VLOOKUP(AG1423,Dados!$X$111:$Z$112,2,0)*(AI1423-Q1423),"")</f>
        <v/>
      </c>
      <c r="AT1423" s="48" t="str">
        <f aca="false">IFERROR(IF(AR1423="","",(AI1423*AR1423)+AI1423),"INSERIR MVA")</f>
        <v/>
      </c>
      <c r="AU1423" s="48" t="str">
        <f aca="false">IF(AT1423="","",IF(AY1423=0.04,U1423,AS1423*AY1423))</f>
        <v/>
      </c>
      <c r="AV1423" s="47" t="str">
        <f aca="false">IFERROR(IF(AU1423="","",(VLOOKUP(AG1423,Dados!$X$111:$Z$112,3,0)*AT1423*0.17)),"INSERIR MVA")</f>
        <v/>
      </c>
      <c r="AW1423" s="47" t="str">
        <f aca="false">IFERROR(IF(AR1423="","",AV1423-AU1423),"")</f>
        <v/>
      </c>
      <c r="AX1423" s="51" t="str">
        <f aca="false">IFERROR(IF(AC1423="NÃO","",IF(AM1423&lt;&gt;"",AM1423-W1423,IF(AQ1423&lt;&gt;"",AQ1423-W1423,IF(AW1423&lt;&gt;"",AW1423-W1423,"")))),"")</f>
        <v/>
      </c>
      <c r="AY1423" s="46" t="str">
        <f aca="false">IFERROR(IF(ISNA(VLOOKUP(R1423,Dados!$X$2:$Y$5,2,0)),VLOOKUP(D1423,Dados!$X$7:$Y$33,2,0),VLOOKUP(R1423,Dados!$X$2:$Y$5,2,0)),"")</f>
        <v/>
      </c>
      <c r="AZ1423" s="52" t="str">
        <f aca="false">IF(C1423="","",IF(AND(Y1423="CONSUMO",AC1423="NÃO")*OR(AG1423="-",AG1423="BIT"),IF(E1423&lt;&gt;"",(AI1423-(P1423+L1423-N1423+Q1423)*AY1423)/0.83),""))</f>
        <v/>
      </c>
      <c r="BA1423" s="51" t="str">
        <f aca="false">IF(AZ1423="","",AZ1423*0.17-((P1423+L1423-N1423+Q1423)*AY1423))</f>
        <v/>
      </c>
      <c r="BB1423" s="51" t="str">
        <f aca="false">IF(AND(Y1423="CONSUMO",AG1423="ANEXO I",AY1423&gt;4%),(AI1423-(P1423+L1423-N1423+Q1423)*0.0514)/0.83*(0.5177)*(0.17)-AI1423*0.0514,IF(AND(Y1423="CONSUMO",AG1423="ANEXO II",AY1423&gt;4%),(AI1423-(P1423+L1423-N1423+Q1423)*0.041)/0.83*(0.3295)*(0.17)-AI1423*0.041,IF(AND(Y1423="CONSUMO",AG1423="ANEXO I",AY1423=4%),(AI1423-(P1423+L1423-N1423+Q1423)*0.04)/0.83*(0.5177)*(0.17)-AI1423*0.04,IF(AND(Y1423="CONSUMO",AG1423="ANEXO II",AY1423=4%),(AI1423-(P1423+L1423-N1423+Q1423)*0.04)/0.83*(0.3295)*(0.17)-AI1423*0.04,""))))</f>
        <v/>
      </c>
      <c r="BC1423" s="51" t="str">
        <f aca="false">IF(C1423="","",IF(AND(Y1423="CONSUMO",AC1423="SIM")*OR(AG1423="-",AG1423="BIT"),IF(E1423&lt;&gt;"",(AI1423-(P1423+L1423-N1423+Q1423)*AY1423)/0.83),""))</f>
        <v/>
      </c>
      <c r="BD1423" s="51" t="str">
        <f aca="false">IF(BC1423="","",BC1423*0.17)</f>
        <v/>
      </c>
      <c r="BE1423" s="51" t="str">
        <f aca="false">IF(I1423=6908,0,IF(BC1423="","",BD1423-((P1423+L1423-N1423+Q1423)*AY1423)))</f>
        <v/>
      </c>
      <c r="BF1423" s="53" t="str">
        <f aca="false">IF(B1423="","",IF(OR(B1423="",E1423="Regime Normal"),0,(AI1423-Q1423)*VLOOKUP(R1423,Dados!$X$98:$Y$108,2,0)))</f>
        <v/>
      </c>
      <c r="BG1423" s="54" t="str">
        <f aca="false">IFERROR(VLOOKUP(I1423,Dados!$AC$27:$AD$43,2,0),IF(B1423="","",IF(D1423&lt;&gt;"MT",IF(AND(AC1423="SIM",Y1423="Revenda"),"2403",IF(AND(AC1423="SIM",Y1423="Consumo"),"2407",IF(AND(AC1423="NÃO",Y1423="Revenda"),"2102",IF(AND(AC1423="NÃO",Y1423="Consumo"),"2556",)))),REPLACE(I1423,1,1,1))))</f>
        <v/>
      </c>
    </row>
    <row r="1424" customFormat="false" ht="12.8" hidden="false" customHeight="true" outlineLevel="0" collapsed="false">
      <c r="Y1424" s="45"/>
      <c r="Z1424" s="46" t="str">
        <f aca="false">IF(B1424="","",(IFERROR(VLOOKUP(H1424,Dados!A$3:B$15000,2,0),"Não Encontrado")))</f>
        <v/>
      </c>
      <c r="AA1424" s="46" t="str">
        <f aca="false">IF(B1424="","",(IFERROR(VLOOKUP(G1424,Dados!C$3:E$15000,3,0),"Não Encontrado")))</f>
        <v/>
      </c>
      <c r="AB1424" s="46" t="str">
        <f aca="false">IFERROR(IF(Z1424&lt;&gt;"Não Encontrado",Z1424,IF(AA1424&lt;&gt;"Não Encontrado",AA1424,"")),"")</f>
        <v/>
      </c>
      <c r="AC1424" s="45" t="str">
        <f aca="false">IF(B1424="","",IF(AB1424="","NÃO","SIM"))</f>
        <v/>
      </c>
      <c r="AD1424" s="45" t="str">
        <f aca="false">IFERROR(VLOOKUP(G1424,Dados!$P$3:$R$500,3,0),"")</f>
        <v/>
      </c>
      <c r="AE1424" s="45" t="str">
        <f aca="false">IFERROR(VLOOKUP(G1424,Dados!$K$3:$L$500,2,0),"")</f>
        <v/>
      </c>
      <c r="AF1424" s="45" t="str">
        <f aca="false">IFERROR(VLOOKUP(G1424,Dados!$M$3:$N$500,2,0),"")</f>
        <v/>
      </c>
      <c r="AG1424" s="45" t="str">
        <f aca="false">IF(F1424="","",IF(AND(AD1424="",AE1424="",AF1424=""),"-",IF(AND(AD1424="BIT",AE1424="",AF1424=""),"BIT",IF(AND(AE1424="ANEXO I",AD1424="",AF1424=""),"ANEXO I",IF(AND(AF1424="ANEXO II",AD1424="",AE1424=""),"ANEXO II","Escolher")))))</f>
        <v/>
      </c>
      <c r="AH1424" s="45" t="str">
        <f aca="false">IF(AG1424&lt;&gt;"Pneus","",IFERROR(VLOOKUP(R1424,Dados!$X$2:$Z$5,3,0)*(AI1424-Q1424),VLOOKUP(D1424,Dados!$X$7:$Z$33,3,0)*(AI1424-Q1424)))</f>
        <v/>
      </c>
      <c r="AI1424" s="47" t="str">
        <f aca="false">IF(B1424="","",P1424+Q1424+O1424+M1424+L1424-N1424)</f>
        <v/>
      </c>
      <c r="AJ1424" s="48" t="str">
        <f aca="false">IFERROR(IF(AND(AC1424="SIM",AG1424="-",Y1424="REVENDA"),(AB1424/1+1)*AI1424,IF(AND(AC1424="SIM",AG1424="Pneus",Y1424="REVENDA"),(AB1424/1+1)*(AI1424-AH1424),"")),"")</f>
        <v/>
      </c>
      <c r="AK1424" s="48" t="str">
        <f aca="false">IF(AJ1424="","",AJ1424*17%)</f>
        <v/>
      </c>
      <c r="AL1424" s="48" t="str">
        <f aca="false">IFERROR(IF(AC1424="NÃO","",IF(AK1424="","",IF(E1424="Simples Nacional",BF1424,IF(T1424=0.12,U1424*0.5833337002,IF(T1424=0,AI1424*0.07,U1424))))),"")</f>
        <v/>
      </c>
      <c r="AM1424" s="47" t="str">
        <f aca="false">IFERROR(IF(AC1424="NÃO","",IF(OR(AG1424="-",AG1424="Pneus"),AK1424-AL1424,"")),"")</f>
        <v/>
      </c>
      <c r="AN1424" s="48" t="str">
        <f aca="false">IF(AND(Y1424="REVENDA",AC1424="SIM",AG1424="BIT"),((AB1424/1+1)*AI1424)*0.4117,"")</f>
        <v/>
      </c>
      <c r="AO1424" s="48" t="str">
        <f aca="false">IF(AN1424="","",AN1424*17%)</f>
        <v/>
      </c>
      <c r="AP1424" s="49" t="str">
        <f aca="false">IF(AN1424="","",IF(T1424=0.12,(U1424*0.4117)*0.4117,IF(T1424=0,(AI1424*0.07)*0.4117,U1424*0.4117)))</f>
        <v/>
      </c>
      <c r="AQ1424" s="47" t="str">
        <f aca="false">IF(AN1424="","",AO1424-AP1424)</f>
        <v/>
      </c>
      <c r="AR1424" s="50" t="str">
        <f aca="false">IFERROR(IF(AND(AC1424="SIM",Y1424="REVENDA",LEFT(AG1424,5)="ANEXO")*OR(AE1424="ANEXO I",AF1424="ANEXO II"),VLOOKUP(H1424,Dados!G:I,2,0),""),"INSERIR MVA")</f>
        <v/>
      </c>
      <c r="AS1424" s="48" t="str">
        <f aca="false">IF(LEFT(AG1424,5)="ANEXO",VLOOKUP(AG1424,Dados!$X$111:$Z$112,2,0)*(AI1424-Q1424),"")</f>
        <v/>
      </c>
      <c r="AT1424" s="48" t="str">
        <f aca="false">IFERROR(IF(AR1424="","",(AI1424*AR1424)+AI1424),"INSERIR MVA")</f>
        <v/>
      </c>
      <c r="AU1424" s="48" t="str">
        <f aca="false">IF(AT1424="","",IF(AY1424=0.04,U1424,AS1424*AY1424))</f>
        <v/>
      </c>
      <c r="AV1424" s="47" t="str">
        <f aca="false">IFERROR(IF(AU1424="","",(VLOOKUP(AG1424,Dados!$X$111:$Z$112,3,0)*AT1424*0.17)),"INSERIR MVA")</f>
        <v/>
      </c>
      <c r="AW1424" s="47" t="str">
        <f aca="false">IFERROR(IF(AR1424="","",AV1424-AU1424),"")</f>
        <v/>
      </c>
      <c r="AX1424" s="51" t="str">
        <f aca="false">IFERROR(IF(AC1424="NÃO","",IF(AM1424&lt;&gt;"",AM1424-W1424,IF(AQ1424&lt;&gt;"",AQ1424-W1424,IF(AW1424&lt;&gt;"",AW1424-W1424,"")))),"")</f>
        <v/>
      </c>
      <c r="AY1424" s="46" t="str">
        <f aca="false">IFERROR(IF(ISNA(VLOOKUP(R1424,Dados!$X$2:$Y$5,2,0)),VLOOKUP(D1424,Dados!$X$7:$Y$33,2,0),VLOOKUP(R1424,Dados!$X$2:$Y$5,2,0)),"")</f>
        <v/>
      </c>
      <c r="AZ1424" s="52" t="str">
        <f aca="false">IF(C1424="","",IF(AND(Y1424="CONSUMO",AC1424="NÃO")*OR(AG1424="-",AG1424="BIT"),IF(E1424&lt;&gt;"",(AI1424-(P1424+L1424-N1424+Q1424)*AY1424)/0.83),""))</f>
        <v/>
      </c>
      <c r="BA1424" s="51" t="str">
        <f aca="false">IF(AZ1424="","",AZ1424*0.17-((P1424+L1424-N1424+Q1424)*AY1424))</f>
        <v/>
      </c>
      <c r="BB1424" s="51" t="str">
        <f aca="false">IF(AND(Y1424="CONSUMO",AG1424="ANEXO I",AY1424&gt;4%),(AI1424-(P1424+L1424-N1424+Q1424)*0.0514)/0.83*(0.5177)*(0.17)-AI1424*0.0514,IF(AND(Y1424="CONSUMO",AG1424="ANEXO II",AY1424&gt;4%),(AI1424-(P1424+L1424-N1424+Q1424)*0.041)/0.83*(0.3295)*(0.17)-AI1424*0.041,IF(AND(Y1424="CONSUMO",AG1424="ANEXO I",AY1424=4%),(AI1424-(P1424+L1424-N1424+Q1424)*0.04)/0.83*(0.5177)*(0.17)-AI1424*0.04,IF(AND(Y1424="CONSUMO",AG1424="ANEXO II",AY1424=4%),(AI1424-(P1424+L1424-N1424+Q1424)*0.04)/0.83*(0.3295)*(0.17)-AI1424*0.04,""))))</f>
        <v/>
      </c>
      <c r="BC1424" s="51" t="str">
        <f aca="false">IF(C1424="","",IF(AND(Y1424="CONSUMO",AC1424="SIM")*OR(AG1424="-",AG1424="BIT"),IF(E1424&lt;&gt;"",(AI1424-(P1424+L1424-N1424+Q1424)*AY1424)/0.83),""))</f>
        <v/>
      </c>
      <c r="BD1424" s="51" t="str">
        <f aca="false">IF(BC1424="","",BC1424*0.17)</f>
        <v/>
      </c>
      <c r="BE1424" s="51" t="str">
        <f aca="false">IF(I1424=6908,0,IF(BC1424="","",BD1424-((P1424+L1424-N1424+Q1424)*AY1424)))</f>
        <v/>
      </c>
      <c r="BF1424" s="53" t="str">
        <f aca="false">IF(B1424="","",IF(OR(B1424="",E1424="Regime Normal"),0,(AI1424-Q1424)*VLOOKUP(R1424,Dados!$X$98:$Y$108,2,0)))</f>
        <v/>
      </c>
      <c r="BG1424" s="54" t="str">
        <f aca="false">IFERROR(VLOOKUP(I1424,Dados!$AC$27:$AD$43,2,0),IF(B1424="","",IF(D1424&lt;&gt;"MT",IF(AND(AC1424="SIM",Y1424="Revenda"),"2403",IF(AND(AC1424="SIM",Y1424="Consumo"),"2407",IF(AND(AC1424="NÃO",Y1424="Revenda"),"2102",IF(AND(AC1424="NÃO",Y1424="Consumo"),"2556",)))),REPLACE(I1424,1,1,1))))</f>
        <v/>
      </c>
    </row>
    <row r="1425" customFormat="false" ht="12.8" hidden="false" customHeight="true" outlineLevel="0" collapsed="false">
      <c r="Y1425" s="45"/>
      <c r="Z1425" s="46" t="str">
        <f aca="false">IF(B1425="","",(IFERROR(VLOOKUP(H1425,Dados!A$3:B$15000,2,0),"Não Encontrado")))</f>
        <v/>
      </c>
      <c r="AA1425" s="46" t="str">
        <f aca="false">IF(B1425="","",(IFERROR(VLOOKUP(G1425,Dados!C$3:E$15000,3,0),"Não Encontrado")))</f>
        <v/>
      </c>
      <c r="AB1425" s="46" t="str">
        <f aca="false">IFERROR(IF(Z1425&lt;&gt;"Não Encontrado",Z1425,IF(AA1425&lt;&gt;"Não Encontrado",AA1425,"")),"")</f>
        <v/>
      </c>
      <c r="AC1425" s="45" t="str">
        <f aca="false">IF(B1425="","",IF(AB1425="","NÃO","SIM"))</f>
        <v/>
      </c>
      <c r="AD1425" s="45" t="str">
        <f aca="false">IFERROR(VLOOKUP(G1425,Dados!$P$3:$R$500,3,0),"")</f>
        <v/>
      </c>
      <c r="AE1425" s="45" t="str">
        <f aca="false">IFERROR(VLOOKUP(G1425,Dados!$K$3:$L$500,2,0),"")</f>
        <v/>
      </c>
      <c r="AF1425" s="45" t="str">
        <f aca="false">IFERROR(VLOOKUP(G1425,Dados!$M$3:$N$500,2,0),"")</f>
        <v/>
      </c>
      <c r="AG1425" s="45" t="str">
        <f aca="false">IF(F1425="","",IF(AND(AD1425="",AE1425="",AF1425=""),"-",IF(AND(AD1425="BIT",AE1425="",AF1425=""),"BIT",IF(AND(AE1425="ANEXO I",AD1425="",AF1425=""),"ANEXO I",IF(AND(AF1425="ANEXO II",AD1425="",AE1425=""),"ANEXO II","Escolher")))))</f>
        <v/>
      </c>
      <c r="AH1425" s="45" t="str">
        <f aca="false">IF(AG1425&lt;&gt;"Pneus","",IFERROR(VLOOKUP(R1425,Dados!$X$2:$Z$5,3,0)*(AI1425-Q1425),VLOOKUP(D1425,Dados!$X$7:$Z$33,3,0)*(AI1425-Q1425)))</f>
        <v/>
      </c>
      <c r="AI1425" s="47" t="str">
        <f aca="false">IF(B1425="","",P1425+Q1425+O1425+M1425+L1425-N1425)</f>
        <v/>
      </c>
      <c r="AJ1425" s="48" t="str">
        <f aca="false">IFERROR(IF(AND(AC1425="SIM",AG1425="-",Y1425="REVENDA"),(AB1425/1+1)*AI1425,IF(AND(AC1425="SIM",AG1425="Pneus",Y1425="REVENDA"),(AB1425/1+1)*(AI1425-AH1425),"")),"")</f>
        <v/>
      </c>
      <c r="AK1425" s="48" t="str">
        <f aca="false">IF(AJ1425="","",AJ1425*17%)</f>
        <v/>
      </c>
      <c r="AL1425" s="48" t="str">
        <f aca="false">IFERROR(IF(AC1425="NÃO","",IF(AK1425="","",IF(E1425="Simples Nacional",BF1425,IF(T1425=0.12,U1425*0.5833337002,IF(T1425=0,AI1425*0.07,U1425))))),"")</f>
        <v/>
      </c>
      <c r="AM1425" s="47" t="str">
        <f aca="false">IFERROR(IF(AC1425="NÃO","",IF(OR(AG1425="-",AG1425="Pneus"),AK1425-AL1425,"")),"")</f>
        <v/>
      </c>
      <c r="AN1425" s="48" t="str">
        <f aca="false">IF(AND(Y1425="REVENDA",AC1425="SIM",AG1425="BIT"),((AB1425/1+1)*AI1425)*0.4117,"")</f>
        <v/>
      </c>
      <c r="AO1425" s="48" t="str">
        <f aca="false">IF(AN1425="","",AN1425*17%)</f>
        <v/>
      </c>
      <c r="AP1425" s="49" t="str">
        <f aca="false">IF(AN1425="","",IF(T1425=0.12,(U1425*0.4117)*0.4117,IF(T1425=0,(AI1425*0.07)*0.4117,U1425*0.4117)))</f>
        <v/>
      </c>
      <c r="AQ1425" s="47" t="str">
        <f aca="false">IF(AN1425="","",AO1425-AP1425)</f>
        <v/>
      </c>
      <c r="AR1425" s="50" t="str">
        <f aca="false">IFERROR(IF(AND(AC1425="SIM",Y1425="REVENDA",LEFT(AG1425,5)="ANEXO")*OR(AE1425="ANEXO I",AF1425="ANEXO II"),VLOOKUP(H1425,Dados!G:I,2,0),""),"INSERIR MVA")</f>
        <v/>
      </c>
      <c r="AS1425" s="48" t="str">
        <f aca="false">IF(LEFT(AG1425,5)="ANEXO",VLOOKUP(AG1425,Dados!$X$111:$Z$112,2,0)*(AI1425-Q1425),"")</f>
        <v/>
      </c>
      <c r="AT1425" s="48" t="str">
        <f aca="false">IFERROR(IF(AR1425="","",(AI1425*AR1425)+AI1425),"INSERIR MVA")</f>
        <v/>
      </c>
      <c r="AU1425" s="48" t="str">
        <f aca="false">IF(AT1425="","",IF(AY1425=0.04,U1425,AS1425*AY1425))</f>
        <v/>
      </c>
      <c r="AV1425" s="47" t="str">
        <f aca="false">IFERROR(IF(AU1425="","",(VLOOKUP(AG1425,Dados!$X$111:$Z$112,3,0)*AT1425*0.17)),"INSERIR MVA")</f>
        <v/>
      </c>
      <c r="AW1425" s="47" t="str">
        <f aca="false">IFERROR(IF(AR1425="","",AV1425-AU1425),"")</f>
        <v/>
      </c>
      <c r="AX1425" s="51" t="str">
        <f aca="false">IFERROR(IF(AC1425="NÃO","",IF(AM1425&lt;&gt;"",AM1425-W1425,IF(AQ1425&lt;&gt;"",AQ1425-W1425,IF(AW1425&lt;&gt;"",AW1425-W1425,"")))),"")</f>
        <v/>
      </c>
      <c r="AY1425" s="46" t="str">
        <f aca="false">IFERROR(IF(ISNA(VLOOKUP(R1425,Dados!$X$2:$Y$5,2,0)),VLOOKUP(D1425,Dados!$X$7:$Y$33,2,0),VLOOKUP(R1425,Dados!$X$2:$Y$5,2,0)),"")</f>
        <v/>
      </c>
      <c r="AZ1425" s="52" t="str">
        <f aca="false">IF(C1425="","",IF(AND(Y1425="CONSUMO",AC1425="NÃO")*OR(AG1425="-",AG1425="BIT"),IF(E1425&lt;&gt;"",(AI1425-(P1425+L1425-N1425+Q1425)*AY1425)/0.83),""))</f>
        <v/>
      </c>
      <c r="BA1425" s="51" t="str">
        <f aca="false">IF(AZ1425="","",AZ1425*0.17-((P1425+L1425-N1425+Q1425)*AY1425))</f>
        <v/>
      </c>
      <c r="BB1425" s="51" t="str">
        <f aca="false">IF(AND(Y1425="CONSUMO",AG1425="ANEXO I",AY1425&gt;4%),(AI1425-(P1425+L1425-N1425+Q1425)*0.0514)/0.83*(0.5177)*(0.17)-AI1425*0.0514,IF(AND(Y1425="CONSUMO",AG1425="ANEXO II",AY1425&gt;4%),(AI1425-(P1425+L1425-N1425+Q1425)*0.041)/0.83*(0.3295)*(0.17)-AI1425*0.041,IF(AND(Y1425="CONSUMO",AG1425="ANEXO I",AY1425=4%),(AI1425-(P1425+L1425-N1425+Q1425)*0.04)/0.83*(0.5177)*(0.17)-AI1425*0.04,IF(AND(Y1425="CONSUMO",AG1425="ANEXO II",AY1425=4%),(AI1425-(P1425+L1425-N1425+Q1425)*0.04)/0.83*(0.3295)*(0.17)-AI1425*0.04,""))))</f>
        <v/>
      </c>
      <c r="BC1425" s="51" t="str">
        <f aca="false">IF(C1425="","",IF(AND(Y1425="CONSUMO",AC1425="SIM")*OR(AG1425="-",AG1425="BIT"),IF(E1425&lt;&gt;"",(AI1425-(P1425+L1425-N1425+Q1425)*AY1425)/0.83),""))</f>
        <v/>
      </c>
      <c r="BD1425" s="51" t="str">
        <f aca="false">IF(BC1425="","",BC1425*0.17)</f>
        <v/>
      </c>
      <c r="BE1425" s="51" t="str">
        <f aca="false">IF(I1425=6908,0,IF(BC1425="","",BD1425-((P1425+L1425-N1425+Q1425)*AY1425)))</f>
        <v/>
      </c>
      <c r="BF1425" s="53" t="str">
        <f aca="false">IF(B1425="","",IF(OR(B1425="",E1425="Regime Normal"),0,(AI1425-Q1425)*VLOOKUP(R1425,Dados!$X$98:$Y$108,2,0)))</f>
        <v/>
      </c>
      <c r="BG1425" s="54" t="str">
        <f aca="false">IFERROR(VLOOKUP(I1425,Dados!$AC$27:$AD$43,2,0),IF(B1425="","",IF(D1425&lt;&gt;"MT",IF(AND(AC1425="SIM",Y1425="Revenda"),"2403",IF(AND(AC1425="SIM",Y1425="Consumo"),"2407",IF(AND(AC1425="NÃO",Y1425="Revenda"),"2102",IF(AND(AC1425="NÃO",Y1425="Consumo"),"2556",)))),REPLACE(I1425,1,1,1))))</f>
        <v/>
      </c>
    </row>
    <row r="1426" customFormat="false" ht="12.8" hidden="false" customHeight="true" outlineLevel="0" collapsed="false">
      <c r="Y1426" s="45"/>
      <c r="Z1426" s="46" t="str">
        <f aca="false">IF(B1426="","",(IFERROR(VLOOKUP(H1426,Dados!A$3:B$15000,2,0),"Não Encontrado")))</f>
        <v/>
      </c>
      <c r="AA1426" s="46" t="str">
        <f aca="false">IF(B1426="","",(IFERROR(VLOOKUP(G1426,Dados!C$3:E$15000,3,0),"Não Encontrado")))</f>
        <v/>
      </c>
      <c r="AB1426" s="46" t="str">
        <f aca="false">IFERROR(IF(Z1426&lt;&gt;"Não Encontrado",Z1426,IF(AA1426&lt;&gt;"Não Encontrado",AA1426,"")),"")</f>
        <v/>
      </c>
      <c r="AC1426" s="45" t="str">
        <f aca="false">IF(B1426="","",IF(AB1426="","NÃO","SIM"))</f>
        <v/>
      </c>
      <c r="AD1426" s="45" t="str">
        <f aca="false">IFERROR(VLOOKUP(G1426,Dados!$P$3:$R$500,3,0),"")</f>
        <v/>
      </c>
      <c r="AE1426" s="45" t="str">
        <f aca="false">IFERROR(VLOOKUP(G1426,Dados!$K$3:$L$500,2,0),"")</f>
        <v/>
      </c>
      <c r="AF1426" s="45" t="str">
        <f aca="false">IFERROR(VLOOKUP(G1426,Dados!$M$3:$N$500,2,0),"")</f>
        <v/>
      </c>
      <c r="AG1426" s="45" t="str">
        <f aca="false">IF(F1426="","",IF(AND(AD1426="",AE1426="",AF1426=""),"-",IF(AND(AD1426="BIT",AE1426="",AF1426=""),"BIT",IF(AND(AE1426="ANEXO I",AD1426="",AF1426=""),"ANEXO I",IF(AND(AF1426="ANEXO II",AD1426="",AE1426=""),"ANEXO II","Escolher")))))</f>
        <v/>
      </c>
      <c r="AH1426" s="45" t="str">
        <f aca="false">IF(AG1426&lt;&gt;"Pneus","",IFERROR(VLOOKUP(R1426,Dados!$X$2:$Z$5,3,0)*(AI1426-Q1426),VLOOKUP(D1426,Dados!$X$7:$Z$33,3,0)*(AI1426-Q1426)))</f>
        <v/>
      </c>
      <c r="AI1426" s="47" t="str">
        <f aca="false">IF(B1426="","",P1426+Q1426+O1426+M1426+L1426-N1426)</f>
        <v/>
      </c>
      <c r="AJ1426" s="48" t="str">
        <f aca="false">IFERROR(IF(AND(AC1426="SIM",AG1426="-",Y1426="REVENDA"),(AB1426/1+1)*AI1426,IF(AND(AC1426="SIM",AG1426="Pneus",Y1426="REVENDA"),(AB1426/1+1)*(AI1426-AH1426),"")),"")</f>
        <v/>
      </c>
      <c r="AK1426" s="48" t="str">
        <f aca="false">IF(AJ1426="","",AJ1426*17%)</f>
        <v/>
      </c>
      <c r="AL1426" s="48" t="str">
        <f aca="false">IFERROR(IF(AC1426="NÃO","",IF(AK1426="","",IF(E1426="Simples Nacional",BF1426,IF(T1426=0.12,U1426*0.5833337002,IF(T1426=0,AI1426*0.07,U1426))))),"")</f>
        <v/>
      </c>
      <c r="AM1426" s="47" t="str">
        <f aca="false">IFERROR(IF(AC1426="NÃO","",IF(OR(AG1426="-",AG1426="Pneus"),AK1426-AL1426,"")),"")</f>
        <v/>
      </c>
      <c r="AN1426" s="48" t="str">
        <f aca="false">IF(AND(Y1426="REVENDA",AC1426="SIM",AG1426="BIT"),((AB1426/1+1)*AI1426)*0.4117,"")</f>
        <v/>
      </c>
      <c r="AO1426" s="48" t="str">
        <f aca="false">IF(AN1426="","",AN1426*17%)</f>
        <v/>
      </c>
      <c r="AP1426" s="49" t="str">
        <f aca="false">IF(AN1426="","",IF(T1426=0.12,(U1426*0.4117)*0.4117,IF(T1426=0,(AI1426*0.07)*0.4117,U1426*0.4117)))</f>
        <v/>
      </c>
      <c r="AQ1426" s="47" t="str">
        <f aca="false">IF(AN1426="","",AO1426-AP1426)</f>
        <v/>
      </c>
      <c r="AR1426" s="50" t="str">
        <f aca="false">IFERROR(IF(AND(AC1426="SIM",Y1426="REVENDA",LEFT(AG1426,5)="ANEXO")*OR(AE1426="ANEXO I",AF1426="ANEXO II"),VLOOKUP(H1426,Dados!G:I,2,0),""),"INSERIR MVA")</f>
        <v/>
      </c>
      <c r="AS1426" s="48" t="str">
        <f aca="false">IF(LEFT(AG1426,5)="ANEXO",VLOOKUP(AG1426,Dados!$X$111:$Z$112,2,0)*(AI1426-Q1426),"")</f>
        <v/>
      </c>
      <c r="AT1426" s="48" t="str">
        <f aca="false">IFERROR(IF(AR1426="","",(AI1426*AR1426)+AI1426),"INSERIR MVA")</f>
        <v/>
      </c>
      <c r="AU1426" s="48" t="str">
        <f aca="false">IF(AT1426="","",IF(AY1426=0.04,U1426,AS1426*AY1426))</f>
        <v/>
      </c>
      <c r="AV1426" s="47" t="str">
        <f aca="false">IFERROR(IF(AU1426="","",(VLOOKUP(AG1426,Dados!$X$111:$Z$112,3,0)*AT1426*0.17)),"INSERIR MVA")</f>
        <v/>
      </c>
      <c r="AW1426" s="47" t="str">
        <f aca="false">IFERROR(IF(AR1426="","",AV1426-AU1426),"")</f>
        <v/>
      </c>
      <c r="AX1426" s="51" t="str">
        <f aca="false">IFERROR(IF(AC1426="NÃO","",IF(AM1426&lt;&gt;"",AM1426-W1426,IF(AQ1426&lt;&gt;"",AQ1426-W1426,IF(AW1426&lt;&gt;"",AW1426-W1426,"")))),"")</f>
        <v/>
      </c>
      <c r="AY1426" s="46" t="str">
        <f aca="false">IFERROR(IF(ISNA(VLOOKUP(R1426,Dados!$X$2:$Y$5,2,0)),VLOOKUP(D1426,Dados!$X$7:$Y$33,2,0),VLOOKUP(R1426,Dados!$X$2:$Y$5,2,0)),"")</f>
        <v/>
      </c>
      <c r="AZ1426" s="52" t="str">
        <f aca="false">IF(C1426="","",IF(AND(Y1426="CONSUMO",AC1426="NÃO")*OR(AG1426="-",AG1426="BIT"),IF(E1426&lt;&gt;"",(AI1426-(P1426+L1426-N1426+Q1426)*AY1426)/0.83),""))</f>
        <v/>
      </c>
      <c r="BA1426" s="51" t="str">
        <f aca="false">IF(AZ1426="","",AZ1426*0.17-((P1426+L1426-N1426+Q1426)*AY1426))</f>
        <v/>
      </c>
      <c r="BB1426" s="51" t="str">
        <f aca="false">IF(AND(Y1426="CONSUMO",AG1426="ANEXO I",AY1426&gt;4%),(AI1426-(P1426+L1426-N1426+Q1426)*0.0514)/0.83*(0.5177)*(0.17)-AI1426*0.0514,IF(AND(Y1426="CONSUMO",AG1426="ANEXO II",AY1426&gt;4%),(AI1426-(P1426+L1426-N1426+Q1426)*0.041)/0.83*(0.3295)*(0.17)-AI1426*0.041,IF(AND(Y1426="CONSUMO",AG1426="ANEXO I",AY1426=4%),(AI1426-(P1426+L1426-N1426+Q1426)*0.04)/0.83*(0.5177)*(0.17)-AI1426*0.04,IF(AND(Y1426="CONSUMO",AG1426="ANEXO II",AY1426=4%),(AI1426-(P1426+L1426-N1426+Q1426)*0.04)/0.83*(0.3295)*(0.17)-AI1426*0.04,""))))</f>
        <v/>
      </c>
      <c r="BC1426" s="51" t="str">
        <f aca="false">IF(C1426="","",IF(AND(Y1426="CONSUMO",AC1426="SIM")*OR(AG1426="-",AG1426="BIT"),IF(E1426&lt;&gt;"",(AI1426-(P1426+L1426-N1426+Q1426)*AY1426)/0.83),""))</f>
        <v/>
      </c>
      <c r="BD1426" s="51" t="str">
        <f aca="false">IF(BC1426="","",BC1426*0.17)</f>
        <v/>
      </c>
      <c r="BE1426" s="51" t="str">
        <f aca="false">IF(I1426=6908,0,IF(BC1426="","",BD1426-((P1426+L1426-N1426+Q1426)*AY1426)))</f>
        <v/>
      </c>
      <c r="BF1426" s="53" t="str">
        <f aca="false">IF(B1426="","",IF(OR(B1426="",E1426="Regime Normal"),0,(AI1426-Q1426)*VLOOKUP(R1426,Dados!$X$98:$Y$108,2,0)))</f>
        <v/>
      </c>
      <c r="BG1426" s="54" t="str">
        <f aca="false">IFERROR(VLOOKUP(I1426,Dados!$AC$27:$AD$43,2,0),IF(B1426="","",IF(D1426&lt;&gt;"MT",IF(AND(AC1426="SIM",Y1426="Revenda"),"2403",IF(AND(AC1426="SIM",Y1426="Consumo"),"2407",IF(AND(AC1426="NÃO",Y1426="Revenda"),"2102",IF(AND(AC1426="NÃO",Y1426="Consumo"),"2556",)))),REPLACE(I1426,1,1,1))))</f>
        <v/>
      </c>
    </row>
    <row r="1427" customFormat="false" ht="12.8" hidden="false" customHeight="true" outlineLevel="0" collapsed="false">
      <c r="Y1427" s="45"/>
      <c r="Z1427" s="46" t="str">
        <f aca="false">IF(B1427="","",(IFERROR(VLOOKUP(H1427,Dados!A$3:B$15000,2,0),"Não Encontrado")))</f>
        <v/>
      </c>
      <c r="AA1427" s="46" t="str">
        <f aca="false">IF(B1427="","",(IFERROR(VLOOKUP(G1427,Dados!C$3:E$15000,3,0),"Não Encontrado")))</f>
        <v/>
      </c>
      <c r="AB1427" s="46" t="str">
        <f aca="false">IFERROR(IF(Z1427&lt;&gt;"Não Encontrado",Z1427,IF(AA1427&lt;&gt;"Não Encontrado",AA1427,"")),"")</f>
        <v/>
      </c>
      <c r="AC1427" s="45" t="str">
        <f aca="false">IF(B1427="","",IF(AB1427="","NÃO","SIM"))</f>
        <v/>
      </c>
      <c r="AD1427" s="45" t="str">
        <f aca="false">IFERROR(VLOOKUP(G1427,Dados!$P$3:$R$500,3,0),"")</f>
        <v/>
      </c>
      <c r="AE1427" s="45" t="str">
        <f aca="false">IFERROR(VLOOKUP(G1427,Dados!$K$3:$L$500,2,0),"")</f>
        <v/>
      </c>
      <c r="AF1427" s="45" t="str">
        <f aca="false">IFERROR(VLOOKUP(G1427,Dados!$M$3:$N$500,2,0),"")</f>
        <v/>
      </c>
      <c r="AG1427" s="45" t="str">
        <f aca="false">IF(F1427="","",IF(AND(AD1427="",AE1427="",AF1427=""),"-",IF(AND(AD1427="BIT",AE1427="",AF1427=""),"BIT",IF(AND(AE1427="ANEXO I",AD1427="",AF1427=""),"ANEXO I",IF(AND(AF1427="ANEXO II",AD1427="",AE1427=""),"ANEXO II","Escolher")))))</f>
        <v/>
      </c>
      <c r="AH1427" s="45" t="str">
        <f aca="false">IF(AG1427&lt;&gt;"Pneus","",IFERROR(VLOOKUP(R1427,Dados!$X$2:$Z$5,3,0)*(AI1427-Q1427),VLOOKUP(D1427,Dados!$X$7:$Z$33,3,0)*(AI1427-Q1427)))</f>
        <v/>
      </c>
      <c r="AI1427" s="47" t="str">
        <f aca="false">IF(B1427="","",P1427+Q1427+O1427+M1427+L1427-N1427)</f>
        <v/>
      </c>
      <c r="AJ1427" s="48" t="str">
        <f aca="false">IFERROR(IF(AND(AC1427="SIM",AG1427="-",Y1427="REVENDA"),(AB1427/1+1)*AI1427,IF(AND(AC1427="SIM",AG1427="Pneus",Y1427="REVENDA"),(AB1427/1+1)*(AI1427-AH1427),"")),"")</f>
        <v/>
      </c>
      <c r="AK1427" s="48" t="str">
        <f aca="false">IF(AJ1427="","",AJ1427*17%)</f>
        <v/>
      </c>
      <c r="AL1427" s="48" t="str">
        <f aca="false">IFERROR(IF(AC1427="NÃO","",IF(AK1427="","",IF(E1427="Simples Nacional",BF1427,IF(T1427=0.12,U1427*0.5833337002,IF(T1427=0,AI1427*0.07,U1427))))),"")</f>
        <v/>
      </c>
      <c r="AM1427" s="47" t="str">
        <f aca="false">IFERROR(IF(AC1427="NÃO","",IF(OR(AG1427="-",AG1427="Pneus"),AK1427-AL1427,"")),"")</f>
        <v/>
      </c>
      <c r="AN1427" s="48" t="str">
        <f aca="false">IF(AND(Y1427="REVENDA",AC1427="SIM",AG1427="BIT"),((AB1427/1+1)*AI1427)*0.4117,"")</f>
        <v/>
      </c>
      <c r="AO1427" s="48" t="str">
        <f aca="false">IF(AN1427="","",AN1427*17%)</f>
        <v/>
      </c>
      <c r="AP1427" s="49" t="str">
        <f aca="false">IF(AN1427="","",IF(T1427=0.12,(U1427*0.4117)*0.4117,IF(T1427=0,(AI1427*0.07)*0.4117,U1427*0.4117)))</f>
        <v/>
      </c>
      <c r="AQ1427" s="47" t="str">
        <f aca="false">IF(AN1427="","",AO1427-AP1427)</f>
        <v/>
      </c>
      <c r="AR1427" s="50" t="str">
        <f aca="false">IFERROR(IF(AND(AC1427="SIM",Y1427="REVENDA",LEFT(AG1427,5)="ANEXO")*OR(AE1427="ANEXO I",AF1427="ANEXO II"),VLOOKUP(H1427,Dados!G:I,2,0),""),"INSERIR MVA")</f>
        <v/>
      </c>
      <c r="AS1427" s="48" t="str">
        <f aca="false">IF(LEFT(AG1427,5)="ANEXO",VLOOKUP(AG1427,Dados!$X$111:$Z$112,2,0)*(AI1427-Q1427),"")</f>
        <v/>
      </c>
      <c r="AT1427" s="48" t="str">
        <f aca="false">IFERROR(IF(AR1427="","",(AI1427*AR1427)+AI1427),"INSERIR MVA")</f>
        <v/>
      </c>
      <c r="AU1427" s="48" t="str">
        <f aca="false">IF(AT1427="","",IF(AY1427=0.04,U1427,AS1427*AY1427))</f>
        <v/>
      </c>
      <c r="AV1427" s="47" t="str">
        <f aca="false">IFERROR(IF(AU1427="","",(VLOOKUP(AG1427,Dados!$X$111:$Z$112,3,0)*AT1427*0.17)),"INSERIR MVA")</f>
        <v/>
      </c>
      <c r="AW1427" s="47" t="str">
        <f aca="false">IFERROR(IF(AR1427="","",AV1427-AU1427),"")</f>
        <v/>
      </c>
      <c r="AX1427" s="51" t="str">
        <f aca="false">IFERROR(IF(AC1427="NÃO","",IF(AM1427&lt;&gt;"",AM1427-W1427,IF(AQ1427&lt;&gt;"",AQ1427-W1427,IF(AW1427&lt;&gt;"",AW1427-W1427,"")))),"")</f>
        <v/>
      </c>
      <c r="AY1427" s="46" t="str">
        <f aca="false">IFERROR(IF(ISNA(VLOOKUP(R1427,Dados!$X$2:$Y$5,2,0)),VLOOKUP(D1427,Dados!$X$7:$Y$33,2,0),VLOOKUP(R1427,Dados!$X$2:$Y$5,2,0)),"")</f>
        <v/>
      </c>
      <c r="AZ1427" s="52" t="str">
        <f aca="false">IF(C1427="","",IF(AND(Y1427="CONSUMO",AC1427="NÃO")*OR(AG1427="-",AG1427="BIT"),IF(E1427&lt;&gt;"",(AI1427-(P1427+L1427-N1427+Q1427)*AY1427)/0.83),""))</f>
        <v/>
      </c>
      <c r="BA1427" s="51" t="str">
        <f aca="false">IF(AZ1427="","",AZ1427*0.17-((P1427+L1427-N1427+Q1427)*AY1427))</f>
        <v/>
      </c>
      <c r="BB1427" s="51" t="str">
        <f aca="false">IF(AND(Y1427="CONSUMO",AG1427="ANEXO I",AY1427&gt;4%),(AI1427-(P1427+L1427-N1427+Q1427)*0.0514)/0.83*(0.5177)*(0.17)-AI1427*0.0514,IF(AND(Y1427="CONSUMO",AG1427="ANEXO II",AY1427&gt;4%),(AI1427-(P1427+L1427-N1427+Q1427)*0.041)/0.83*(0.3295)*(0.17)-AI1427*0.041,IF(AND(Y1427="CONSUMO",AG1427="ANEXO I",AY1427=4%),(AI1427-(P1427+L1427-N1427+Q1427)*0.04)/0.83*(0.5177)*(0.17)-AI1427*0.04,IF(AND(Y1427="CONSUMO",AG1427="ANEXO II",AY1427=4%),(AI1427-(P1427+L1427-N1427+Q1427)*0.04)/0.83*(0.3295)*(0.17)-AI1427*0.04,""))))</f>
        <v/>
      </c>
      <c r="BC1427" s="51" t="str">
        <f aca="false">IF(C1427="","",IF(AND(Y1427="CONSUMO",AC1427="SIM")*OR(AG1427="-",AG1427="BIT"),IF(E1427&lt;&gt;"",(AI1427-(P1427+L1427-N1427+Q1427)*AY1427)/0.83),""))</f>
        <v/>
      </c>
      <c r="BD1427" s="51" t="str">
        <f aca="false">IF(BC1427="","",BC1427*0.17)</f>
        <v/>
      </c>
      <c r="BE1427" s="51" t="str">
        <f aca="false">IF(I1427=6908,0,IF(BC1427="","",BD1427-((P1427+L1427-N1427+Q1427)*AY1427)))</f>
        <v/>
      </c>
      <c r="BF1427" s="53" t="str">
        <f aca="false">IF(B1427="","",IF(OR(B1427="",E1427="Regime Normal"),0,(AI1427-Q1427)*VLOOKUP(R1427,Dados!$X$98:$Y$108,2,0)))</f>
        <v/>
      </c>
      <c r="BG1427" s="54" t="str">
        <f aca="false">IFERROR(VLOOKUP(I1427,Dados!$AC$27:$AD$43,2,0),IF(B1427="","",IF(D1427&lt;&gt;"MT",IF(AND(AC1427="SIM",Y1427="Revenda"),"2403",IF(AND(AC1427="SIM",Y1427="Consumo"),"2407",IF(AND(AC1427="NÃO",Y1427="Revenda"),"2102",IF(AND(AC1427="NÃO",Y1427="Consumo"),"2556",)))),REPLACE(I1427,1,1,1))))</f>
        <v/>
      </c>
    </row>
    <row r="1428" customFormat="false" ht="12.8" hidden="false" customHeight="true" outlineLevel="0" collapsed="false">
      <c r="Y1428" s="45"/>
      <c r="Z1428" s="46" t="str">
        <f aca="false">IF(B1428="","",(IFERROR(VLOOKUP(H1428,Dados!A$3:B$15000,2,0),"Não Encontrado")))</f>
        <v/>
      </c>
      <c r="AA1428" s="46" t="str">
        <f aca="false">IF(B1428="","",(IFERROR(VLOOKUP(G1428,Dados!C$3:E$15000,3,0),"Não Encontrado")))</f>
        <v/>
      </c>
      <c r="AB1428" s="46" t="str">
        <f aca="false">IFERROR(IF(Z1428&lt;&gt;"Não Encontrado",Z1428,IF(AA1428&lt;&gt;"Não Encontrado",AA1428,"")),"")</f>
        <v/>
      </c>
      <c r="AC1428" s="45" t="str">
        <f aca="false">IF(B1428="","",IF(AB1428="","NÃO","SIM"))</f>
        <v/>
      </c>
      <c r="AD1428" s="45" t="str">
        <f aca="false">IFERROR(VLOOKUP(G1428,Dados!$P$3:$R$500,3,0),"")</f>
        <v/>
      </c>
      <c r="AE1428" s="45" t="str">
        <f aca="false">IFERROR(VLOOKUP(G1428,Dados!$K$3:$L$500,2,0),"")</f>
        <v/>
      </c>
      <c r="AF1428" s="45" t="str">
        <f aca="false">IFERROR(VLOOKUP(G1428,Dados!$M$3:$N$500,2,0),"")</f>
        <v/>
      </c>
      <c r="AG1428" s="45" t="str">
        <f aca="false">IF(F1428="","",IF(AND(AD1428="",AE1428="",AF1428=""),"-",IF(AND(AD1428="BIT",AE1428="",AF1428=""),"BIT",IF(AND(AE1428="ANEXO I",AD1428="",AF1428=""),"ANEXO I",IF(AND(AF1428="ANEXO II",AD1428="",AE1428=""),"ANEXO II","Escolher")))))</f>
        <v/>
      </c>
      <c r="AH1428" s="45" t="str">
        <f aca="false">IF(AG1428&lt;&gt;"Pneus","",IFERROR(VLOOKUP(R1428,Dados!$X$2:$Z$5,3,0)*(AI1428-Q1428),VLOOKUP(D1428,Dados!$X$7:$Z$33,3,0)*(AI1428-Q1428)))</f>
        <v/>
      </c>
      <c r="AI1428" s="47" t="str">
        <f aca="false">IF(B1428="","",P1428+Q1428+O1428+M1428+L1428-N1428)</f>
        <v/>
      </c>
      <c r="AJ1428" s="48" t="str">
        <f aca="false">IFERROR(IF(AND(AC1428="SIM",AG1428="-",Y1428="REVENDA"),(AB1428/1+1)*AI1428,IF(AND(AC1428="SIM",AG1428="Pneus",Y1428="REVENDA"),(AB1428/1+1)*(AI1428-AH1428),"")),"")</f>
        <v/>
      </c>
      <c r="AK1428" s="48" t="str">
        <f aca="false">IF(AJ1428="","",AJ1428*17%)</f>
        <v/>
      </c>
      <c r="AL1428" s="48" t="str">
        <f aca="false">IFERROR(IF(AC1428="NÃO","",IF(AK1428="","",IF(E1428="Simples Nacional",BF1428,IF(T1428=0.12,U1428*0.5833337002,IF(T1428=0,AI1428*0.07,U1428))))),"")</f>
        <v/>
      </c>
      <c r="AM1428" s="47" t="str">
        <f aca="false">IFERROR(IF(AC1428="NÃO","",IF(OR(AG1428="-",AG1428="Pneus"),AK1428-AL1428,"")),"")</f>
        <v/>
      </c>
      <c r="AN1428" s="48" t="str">
        <f aca="false">IF(AND(Y1428="REVENDA",AC1428="SIM",AG1428="BIT"),((AB1428/1+1)*AI1428)*0.4117,"")</f>
        <v/>
      </c>
      <c r="AO1428" s="48" t="str">
        <f aca="false">IF(AN1428="","",AN1428*17%)</f>
        <v/>
      </c>
      <c r="AP1428" s="49" t="str">
        <f aca="false">IF(AN1428="","",IF(T1428=0.12,(U1428*0.4117)*0.4117,IF(T1428=0,(AI1428*0.07)*0.4117,U1428*0.4117)))</f>
        <v/>
      </c>
      <c r="AQ1428" s="47" t="str">
        <f aca="false">IF(AN1428="","",AO1428-AP1428)</f>
        <v/>
      </c>
      <c r="AR1428" s="50" t="str">
        <f aca="false">IFERROR(IF(AND(AC1428="SIM",Y1428="REVENDA",LEFT(AG1428,5)="ANEXO")*OR(AE1428="ANEXO I",AF1428="ANEXO II"),VLOOKUP(H1428,Dados!G:I,2,0),""),"INSERIR MVA")</f>
        <v/>
      </c>
      <c r="AS1428" s="48" t="str">
        <f aca="false">IF(LEFT(AG1428,5)="ANEXO",VLOOKUP(AG1428,Dados!$X$111:$Z$112,2,0)*(AI1428-Q1428),"")</f>
        <v/>
      </c>
      <c r="AT1428" s="48" t="str">
        <f aca="false">IFERROR(IF(AR1428="","",(AI1428*AR1428)+AI1428),"INSERIR MVA")</f>
        <v/>
      </c>
      <c r="AU1428" s="48" t="str">
        <f aca="false">IF(AT1428="","",IF(AY1428=0.04,U1428,AS1428*AY1428))</f>
        <v/>
      </c>
      <c r="AV1428" s="47" t="str">
        <f aca="false">IFERROR(IF(AU1428="","",(VLOOKUP(AG1428,Dados!$X$111:$Z$112,3,0)*AT1428*0.17)),"INSERIR MVA")</f>
        <v/>
      </c>
      <c r="AW1428" s="47" t="str">
        <f aca="false">IFERROR(IF(AR1428="","",AV1428-AU1428),"")</f>
        <v/>
      </c>
      <c r="AX1428" s="51" t="str">
        <f aca="false">IFERROR(IF(AC1428="NÃO","",IF(AM1428&lt;&gt;"",AM1428-W1428,IF(AQ1428&lt;&gt;"",AQ1428-W1428,IF(AW1428&lt;&gt;"",AW1428-W1428,"")))),"")</f>
        <v/>
      </c>
      <c r="AY1428" s="46" t="str">
        <f aca="false">IFERROR(IF(ISNA(VLOOKUP(R1428,Dados!$X$2:$Y$5,2,0)),VLOOKUP(D1428,Dados!$X$7:$Y$33,2,0),VLOOKUP(R1428,Dados!$X$2:$Y$5,2,0)),"")</f>
        <v/>
      </c>
      <c r="AZ1428" s="52" t="str">
        <f aca="false">IF(C1428="","",IF(AND(Y1428="CONSUMO",AC1428="NÃO")*OR(AG1428="-",AG1428="BIT"),IF(E1428&lt;&gt;"",(AI1428-(P1428+L1428-N1428+Q1428)*AY1428)/0.83),""))</f>
        <v/>
      </c>
      <c r="BA1428" s="51" t="str">
        <f aca="false">IF(AZ1428="","",AZ1428*0.17-((P1428+L1428-N1428+Q1428)*AY1428))</f>
        <v/>
      </c>
      <c r="BB1428" s="51" t="str">
        <f aca="false">IF(AND(Y1428="CONSUMO",AG1428="ANEXO I",AY1428&gt;4%),(AI1428-(P1428+L1428-N1428+Q1428)*0.0514)/0.83*(0.5177)*(0.17)-AI1428*0.0514,IF(AND(Y1428="CONSUMO",AG1428="ANEXO II",AY1428&gt;4%),(AI1428-(P1428+L1428-N1428+Q1428)*0.041)/0.83*(0.3295)*(0.17)-AI1428*0.041,IF(AND(Y1428="CONSUMO",AG1428="ANEXO I",AY1428=4%),(AI1428-(P1428+L1428-N1428+Q1428)*0.04)/0.83*(0.5177)*(0.17)-AI1428*0.04,IF(AND(Y1428="CONSUMO",AG1428="ANEXO II",AY1428=4%),(AI1428-(P1428+L1428-N1428+Q1428)*0.04)/0.83*(0.3295)*(0.17)-AI1428*0.04,""))))</f>
        <v/>
      </c>
      <c r="BC1428" s="51" t="str">
        <f aca="false">IF(C1428="","",IF(AND(Y1428="CONSUMO",AC1428="SIM")*OR(AG1428="-",AG1428="BIT"),IF(E1428&lt;&gt;"",(AI1428-(P1428+L1428-N1428+Q1428)*AY1428)/0.83),""))</f>
        <v/>
      </c>
      <c r="BD1428" s="51" t="str">
        <f aca="false">IF(BC1428="","",BC1428*0.17)</f>
        <v/>
      </c>
      <c r="BE1428" s="51" t="str">
        <f aca="false">IF(I1428=6908,0,IF(BC1428="","",BD1428-((P1428+L1428-N1428+Q1428)*AY1428)))</f>
        <v/>
      </c>
      <c r="BF1428" s="53" t="str">
        <f aca="false">IF(B1428="","",IF(OR(B1428="",E1428="Regime Normal"),0,(AI1428-Q1428)*VLOOKUP(R1428,Dados!$X$98:$Y$108,2,0)))</f>
        <v/>
      </c>
      <c r="BG1428" s="54" t="str">
        <f aca="false">IFERROR(VLOOKUP(I1428,Dados!$AC$27:$AD$43,2,0),IF(B1428="","",IF(D1428&lt;&gt;"MT",IF(AND(AC1428="SIM",Y1428="Revenda"),"2403",IF(AND(AC1428="SIM",Y1428="Consumo"),"2407",IF(AND(AC1428="NÃO",Y1428="Revenda"),"2102",IF(AND(AC1428="NÃO",Y1428="Consumo"),"2556",)))),REPLACE(I1428,1,1,1))))</f>
        <v/>
      </c>
    </row>
    <row r="1429" customFormat="false" ht="12.8" hidden="false" customHeight="true" outlineLevel="0" collapsed="false">
      <c r="Y1429" s="45"/>
      <c r="Z1429" s="46" t="str">
        <f aca="false">IF(B1429="","",(IFERROR(VLOOKUP(H1429,Dados!A$3:B$15000,2,0),"Não Encontrado")))</f>
        <v/>
      </c>
      <c r="AA1429" s="46" t="str">
        <f aca="false">IF(B1429="","",(IFERROR(VLOOKUP(G1429,Dados!C$3:E$15000,3,0),"Não Encontrado")))</f>
        <v/>
      </c>
      <c r="AB1429" s="46" t="str">
        <f aca="false">IFERROR(IF(Z1429&lt;&gt;"Não Encontrado",Z1429,IF(AA1429&lt;&gt;"Não Encontrado",AA1429,"")),"")</f>
        <v/>
      </c>
      <c r="AC1429" s="45" t="str">
        <f aca="false">IF(B1429="","",IF(AB1429="","NÃO","SIM"))</f>
        <v/>
      </c>
      <c r="AD1429" s="45" t="str">
        <f aca="false">IFERROR(VLOOKUP(G1429,Dados!$P$3:$R$500,3,0),"")</f>
        <v/>
      </c>
      <c r="AE1429" s="45" t="str">
        <f aca="false">IFERROR(VLOOKUP(G1429,Dados!$K$3:$L$500,2,0),"")</f>
        <v/>
      </c>
      <c r="AF1429" s="45" t="str">
        <f aca="false">IFERROR(VLOOKUP(G1429,Dados!$M$3:$N$500,2,0),"")</f>
        <v/>
      </c>
      <c r="AG1429" s="45" t="str">
        <f aca="false">IF(F1429="","",IF(AND(AD1429="",AE1429="",AF1429=""),"-",IF(AND(AD1429="BIT",AE1429="",AF1429=""),"BIT",IF(AND(AE1429="ANEXO I",AD1429="",AF1429=""),"ANEXO I",IF(AND(AF1429="ANEXO II",AD1429="",AE1429=""),"ANEXO II","Escolher")))))</f>
        <v/>
      </c>
      <c r="AH1429" s="45" t="str">
        <f aca="false">IF(AG1429&lt;&gt;"Pneus","",IFERROR(VLOOKUP(R1429,Dados!$X$2:$Z$5,3,0)*(AI1429-Q1429),VLOOKUP(D1429,Dados!$X$7:$Z$33,3,0)*(AI1429-Q1429)))</f>
        <v/>
      </c>
      <c r="AI1429" s="47" t="str">
        <f aca="false">IF(B1429="","",P1429+Q1429+O1429+M1429+L1429-N1429)</f>
        <v/>
      </c>
      <c r="AJ1429" s="48" t="str">
        <f aca="false">IFERROR(IF(AND(AC1429="SIM",AG1429="-",Y1429="REVENDA"),(AB1429/1+1)*AI1429,IF(AND(AC1429="SIM",AG1429="Pneus",Y1429="REVENDA"),(AB1429/1+1)*(AI1429-AH1429),"")),"")</f>
        <v/>
      </c>
      <c r="AK1429" s="48" t="str">
        <f aca="false">IF(AJ1429="","",AJ1429*17%)</f>
        <v/>
      </c>
      <c r="AL1429" s="48" t="str">
        <f aca="false">IFERROR(IF(AC1429="NÃO","",IF(AK1429="","",IF(E1429="Simples Nacional",BF1429,IF(T1429=0.12,U1429*0.5833337002,IF(T1429=0,AI1429*0.07,U1429))))),"")</f>
        <v/>
      </c>
      <c r="AM1429" s="47" t="str">
        <f aca="false">IFERROR(IF(AC1429="NÃO","",IF(OR(AG1429="-",AG1429="Pneus"),AK1429-AL1429,"")),"")</f>
        <v/>
      </c>
      <c r="AN1429" s="48" t="str">
        <f aca="false">IF(AND(Y1429="REVENDA",AC1429="SIM",AG1429="BIT"),((AB1429/1+1)*AI1429)*0.4117,"")</f>
        <v/>
      </c>
      <c r="AO1429" s="48" t="str">
        <f aca="false">IF(AN1429="","",AN1429*17%)</f>
        <v/>
      </c>
      <c r="AP1429" s="49" t="str">
        <f aca="false">IF(AN1429="","",IF(T1429=0.12,(U1429*0.4117)*0.4117,IF(T1429=0,(AI1429*0.07)*0.4117,U1429*0.4117)))</f>
        <v/>
      </c>
      <c r="AQ1429" s="47" t="str">
        <f aca="false">IF(AN1429="","",AO1429-AP1429)</f>
        <v/>
      </c>
      <c r="AR1429" s="50" t="str">
        <f aca="false">IFERROR(IF(AND(AC1429="SIM",Y1429="REVENDA",LEFT(AG1429,5)="ANEXO")*OR(AE1429="ANEXO I",AF1429="ANEXO II"),VLOOKUP(H1429,Dados!G:I,2,0),""),"INSERIR MVA")</f>
        <v/>
      </c>
      <c r="AS1429" s="48" t="str">
        <f aca="false">IF(LEFT(AG1429,5)="ANEXO",VLOOKUP(AG1429,Dados!$X$111:$Z$112,2,0)*(AI1429-Q1429),"")</f>
        <v/>
      </c>
      <c r="AT1429" s="48" t="str">
        <f aca="false">IFERROR(IF(AR1429="","",(AI1429*AR1429)+AI1429),"INSERIR MVA")</f>
        <v/>
      </c>
      <c r="AU1429" s="48" t="str">
        <f aca="false">IF(AT1429="","",IF(AY1429=0.04,U1429,AS1429*AY1429))</f>
        <v/>
      </c>
      <c r="AV1429" s="47" t="str">
        <f aca="false">IFERROR(IF(AU1429="","",(VLOOKUP(AG1429,Dados!$X$111:$Z$112,3,0)*AT1429*0.17)),"INSERIR MVA")</f>
        <v/>
      </c>
      <c r="AW1429" s="47" t="str">
        <f aca="false">IFERROR(IF(AR1429="","",AV1429-AU1429),"")</f>
        <v/>
      </c>
      <c r="AX1429" s="51" t="str">
        <f aca="false">IFERROR(IF(AC1429="NÃO","",IF(AM1429&lt;&gt;"",AM1429-W1429,IF(AQ1429&lt;&gt;"",AQ1429-W1429,IF(AW1429&lt;&gt;"",AW1429-W1429,"")))),"")</f>
        <v/>
      </c>
      <c r="AY1429" s="46" t="str">
        <f aca="false">IFERROR(IF(ISNA(VLOOKUP(R1429,Dados!$X$2:$Y$5,2,0)),VLOOKUP(D1429,Dados!$X$7:$Y$33,2,0),VLOOKUP(R1429,Dados!$X$2:$Y$5,2,0)),"")</f>
        <v/>
      </c>
      <c r="AZ1429" s="52" t="str">
        <f aca="false">IF(C1429="","",IF(AND(Y1429="CONSUMO",AC1429="NÃO")*OR(AG1429="-",AG1429="BIT"),IF(E1429&lt;&gt;"",(AI1429-(P1429+L1429-N1429+Q1429)*AY1429)/0.83),""))</f>
        <v/>
      </c>
      <c r="BA1429" s="51" t="str">
        <f aca="false">IF(AZ1429="","",AZ1429*0.17-((P1429+L1429-N1429+Q1429)*AY1429))</f>
        <v/>
      </c>
      <c r="BB1429" s="51" t="str">
        <f aca="false">IF(AND(Y1429="CONSUMO",AG1429="ANEXO I",AY1429&gt;4%),(AI1429-(P1429+L1429-N1429+Q1429)*0.0514)/0.83*(0.5177)*(0.17)-AI1429*0.0514,IF(AND(Y1429="CONSUMO",AG1429="ANEXO II",AY1429&gt;4%),(AI1429-(P1429+L1429-N1429+Q1429)*0.041)/0.83*(0.3295)*(0.17)-AI1429*0.041,IF(AND(Y1429="CONSUMO",AG1429="ANEXO I",AY1429=4%),(AI1429-(P1429+L1429-N1429+Q1429)*0.04)/0.83*(0.5177)*(0.17)-AI1429*0.04,IF(AND(Y1429="CONSUMO",AG1429="ANEXO II",AY1429=4%),(AI1429-(P1429+L1429-N1429+Q1429)*0.04)/0.83*(0.3295)*(0.17)-AI1429*0.04,""))))</f>
        <v/>
      </c>
      <c r="BC1429" s="51" t="str">
        <f aca="false">IF(C1429="","",IF(AND(Y1429="CONSUMO",AC1429="SIM")*OR(AG1429="-",AG1429="BIT"),IF(E1429&lt;&gt;"",(AI1429-(P1429+L1429-N1429+Q1429)*AY1429)/0.83),""))</f>
        <v/>
      </c>
      <c r="BD1429" s="51" t="str">
        <f aca="false">IF(BC1429="","",BC1429*0.17)</f>
        <v/>
      </c>
      <c r="BE1429" s="51" t="str">
        <f aca="false">IF(I1429=6908,0,IF(BC1429="","",BD1429-((P1429+L1429-N1429+Q1429)*AY1429)))</f>
        <v/>
      </c>
      <c r="BF1429" s="53" t="str">
        <f aca="false">IF(B1429="","",IF(OR(B1429="",E1429="Regime Normal"),0,(AI1429-Q1429)*VLOOKUP(R1429,Dados!$X$98:$Y$108,2,0)))</f>
        <v/>
      </c>
      <c r="BG1429" s="54" t="str">
        <f aca="false">IFERROR(VLOOKUP(I1429,Dados!$AC$27:$AD$43,2,0),IF(B1429="","",IF(D1429&lt;&gt;"MT",IF(AND(AC1429="SIM",Y1429="Revenda"),"2403",IF(AND(AC1429="SIM",Y1429="Consumo"),"2407",IF(AND(AC1429="NÃO",Y1429="Revenda"),"2102",IF(AND(AC1429="NÃO",Y1429="Consumo"),"2556",)))),REPLACE(I1429,1,1,1))))</f>
        <v/>
      </c>
    </row>
    <row r="1430" customFormat="false" ht="12.8" hidden="false" customHeight="true" outlineLevel="0" collapsed="false">
      <c r="Y1430" s="45"/>
      <c r="Z1430" s="46" t="str">
        <f aca="false">IF(B1430="","",(IFERROR(VLOOKUP(H1430,Dados!A$3:B$15000,2,0),"Não Encontrado")))</f>
        <v/>
      </c>
      <c r="AA1430" s="46" t="str">
        <f aca="false">IF(B1430="","",(IFERROR(VLOOKUP(G1430,Dados!C$3:E$15000,3,0),"Não Encontrado")))</f>
        <v/>
      </c>
      <c r="AB1430" s="46" t="str">
        <f aca="false">IFERROR(IF(Z1430&lt;&gt;"Não Encontrado",Z1430,IF(AA1430&lt;&gt;"Não Encontrado",AA1430,"")),"")</f>
        <v/>
      </c>
      <c r="AC1430" s="45" t="str">
        <f aca="false">IF(B1430="","",IF(AB1430="","NÃO","SIM"))</f>
        <v/>
      </c>
      <c r="AD1430" s="45" t="str">
        <f aca="false">IFERROR(VLOOKUP(G1430,Dados!$P$3:$R$500,3,0),"")</f>
        <v/>
      </c>
      <c r="AE1430" s="45" t="str">
        <f aca="false">IFERROR(VLOOKUP(G1430,Dados!$K$3:$L$500,2,0),"")</f>
        <v/>
      </c>
      <c r="AF1430" s="45" t="str">
        <f aca="false">IFERROR(VLOOKUP(G1430,Dados!$M$3:$N$500,2,0),"")</f>
        <v/>
      </c>
      <c r="AG1430" s="45" t="str">
        <f aca="false">IF(F1430="","",IF(AND(AD1430="",AE1430="",AF1430=""),"-",IF(AND(AD1430="BIT",AE1430="",AF1430=""),"BIT",IF(AND(AE1430="ANEXO I",AD1430="",AF1430=""),"ANEXO I",IF(AND(AF1430="ANEXO II",AD1430="",AE1430=""),"ANEXO II","Escolher")))))</f>
        <v/>
      </c>
      <c r="AH1430" s="45" t="str">
        <f aca="false">IF(AG1430&lt;&gt;"Pneus","",IFERROR(VLOOKUP(R1430,Dados!$X$2:$Z$5,3,0)*(AI1430-Q1430),VLOOKUP(D1430,Dados!$X$7:$Z$33,3,0)*(AI1430-Q1430)))</f>
        <v/>
      </c>
      <c r="AI1430" s="47" t="str">
        <f aca="false">IF(B1430="","",P1430+Q1430+O1430+M1430+L1430-N1430)</f>
        <v/>
      </c>
      <c r="AJ1430" s="48" t="str">
        <f aca="false">IFERROR(IF(AND(AC1430="SIM",AG1430="-",Y1430="REVENDA"),(AB1430/1+1)*AI1430,IF(AND(AC1430="SIM",AG1430="Pneus",Y1430="REVENDA"),(AB1430/1+1)*(AI1430-AH1430),"")),"")</f>
        <v/>
      </c>
      <c r="AK1430" s="48" t="str">
        <f aca="false">IF(AJ1430="","",AJ1430*17%)</f>
        <v/>
      </c>
      <c r="AL1430" s="48" t="str">
        <f aca="false">IFERROR(IF(AC1430="NÃO","",IF(AK1430="","",IF(E1430="Simples Nacional",BF1430,IF(T1430=0.12,U1430*0.5833337002,IF(T1430=0,AI1430*0.07,U1430))))),"")</f>
        <v/>
      </c>
      <c r="AM1430" s="47" t="str">
        <f aca="false">IFERROR(IF(AC1430="NÃO","",IF(OR(AG1430="-",AG1430="Pneus"),AK1430-AL1430,"")),"")</f>
        <v/>
      </c>
      <c r="AN1430" s="48" t="str">
        <f aca="false">IF(AND(Y1430="REVENDA",AC1430="SIM",AG1430="BIT"),((AB1430/1+1)*AI1430)*0.4117,"")</f>
        <v/>
      </c>
      <c r="AO1430" s="48" t="str">
        <f aca="false">IF(AN1430="","",AN1430*17%)</f>
        <v/>
      </c>
      <c r="AP1430" s="49" t="str">
        <f aca="false">IF(AN1430="","",IF(T1430=0.12,(U1430*0.4117)*0.4117,IF(T1430=0,(AI1430*0.07)*0.4117,U1430*0.4117)))</f>
        <v/>
      </c>
      <c r="AQ1430" s="47" t="str">
        <f aca="false">IF(AN1430="","",AO1430-AP1430)</f>
        <v/>
      </c>
      <c r="AR1430" s="50" t="str">
        <f aca="false">IFERROR(IF(AND(AC1430="SIM",Y1430="REVENDA",LEFT(AG1430,5)="ANEXO")*OR(AE1430="ANEXO I",AF1430="ANEXO II"),VLOOKUP(H1430,Dados!G:I,2,0),""),"INSERIR MVA")</f>
        <v/>
      </c>
      <c r="AS1430" s="48" t="str">
        <f aca="false">IF(LEFT(AG1430,5)="ANEXO",VLOOKUP(AG1430,Dados!$X$111:$Z$112,2,0)*(AI1430-Q1430),"")</f>
        <v/>
      </c>
      <c r="AT1430" s="48" t="str">
        <f aca="false">IFERROR(IF(AR1430="","",(AI1430*AR1430)+AI1430),"INSERIR MVA")</f>
        <v/>
      </c>
      <c r="AU1430" s="48" t="str">
        <f aca="false">IF(AT1430="","",IF(AY1430=0.04,U1430,AS1430*AY1430))</f>
        <v/>
      </c>
      <c r="AV1430" s="47" t="str">
        <f aca="false">IFERROR(IF(AU1430="","",(VLOOKUP(AG1430,Dados!$X$111:$Z$112,3,0)*AT1430*0.17)),"INSERIR MVA")</f>
        <v/>
      </c>
      <c r="AW1430" s="47" t="str">
        <f aca="false">IFERROR(IF(AR1430="","",AV1430-AU1430),"")</f>
        <v/>
      </c>
      <c r="AX1430" s="51" t="str">
        <f aca="false">IFERROR(IF(AC1430="NÃO","",IF(AM1430&lt;&gt;"",AM1430-W1430,IF(AQ1430&lt;&gt;"",AQ1430-W1430,IF(AW1430&lt;&gt;"",AW1430-W1430,"")))),"")</f>
        <v/>
      </c>
      <c r="AY1430" s="46" t="str">
        <f aca="false">IFERROR(IF(ISNA(VLOOKUP(R1430,Dados!$X$2:$Y$5,2,0)),VLOOKUP(D1430,Dados!$X$7:$Y$33,2,0),VLOOKUP(R1430,Dados!$X$2:$Y$5,2,0)),"")</f>
        <v/>
      </c>
      <c r="AZ1430" s="52" t="str">
        <f aca="false">IF(C1430="","",IF(AND(Y1430="CONSUMO",AC1430="NÃO")*OR(AG1430="-",AG1430="BIT"),IF(E1430&lt;&gt;"",(AI1430-(P1430+L1430-N1430+Q1430)*AY1430)/0.83),""))</f>
        <v/>
      </c>
      <c r="BA1430" s="51" t="str">
        <f aca="false">IF(AZ1430="","",AZ1430*0.17-((P1430+L1430-N1430+Q1430)*AY1430))</f>
        <v/>
      </c>
      <c r="BB1430" s="51" t="str">
        <f aca="false">IF(AND(Y1430="CONSUMO",AG1430="ANEXO I",AY1430&gt;4%),(AI1430-(P1430+L1430-N1430+Q1430)*0.0514)/0.83*(0.5177)*(0.17)-AI1430*0.0514,IF(AND(Y1430="CONSUMO",AG1430="ANEXO II",AY1430&gt;4%),(AI1430-(P1430+L1430-N1430+Q1430)*0.041)/0.83*(0.3295)*(0.17)-AI1430*0.041,IF(AND(Y1430="CONSUMO",AG1430="ANEXO I",AY1430=4%),(AI1430-(P1430+L1430-N1430+Q1430)*0.04)/0.83*(0.5177)*(0.17)-AI1430*0.04,IF(AND(Y1430="CONSUMO",AG1430="ANEXO II",AY1430=4%),(AI1430-(P1430+L1430-N1430+Q1430)*0.04)/0.83*(0.3295)*(0.17)-AI1430*0.04,""))))</f>
        <v/>
      </c>
      <c r="BC1430" s="51" t="str">
        <f aca="false">IF(C1430="","",IF(AND(Y1430="CONSUMO",AC1430="SIM")*OR(AG1430="-",AG1430="BIT"),IF(E1430&lt;&gt;"",(AI1430-(P1430+L1430-N1430+Q1430)*AY1430)/0.83),""))</f>
        <v/>
      </c>
      <c r="BD1430" s="51" t="str">
        <f aca="false">IF(BC1430="","",BC1430*0.17)</f>
        <v/>
      </c>
      <c r="BE1430" s="51" t="str">
        <f aca="false">IF(I1430=6908,0,IF(BC1430="","",BD1430-((P1430+L1430-N1430+Q1430)*AY1430)))</f>
        <v/>
      </c>
      <c r="BF1430" s="53" t="str">
        <f aca="false">IF(B1430="","",IF(OR(B1430="",E1430="Regime Normal"),0,(AI1430-Q1430)*VLOOKUP(R1430,Dados!$X$98:$Y$108,2,0)))</f>
        <v/>
      </c>
      <c r="BG1430" s="54" t="str">
        <f aca="false">IFERROR(VLOOKUP(I1430,Dados!$AC$27:$AD$43,2,0),IF(B1430="","",IF(D1430&lt;&gt;"MT",IF(AND(AC1430="SIM",Y1430="Revenda"),"2403",IF(AND(AC1430="SIM",Y1430="Consumo"),"2407",IF(AND(AC1430="NÃO",Y1430="Revenda"),"2102",IF(AND(AC1430="NÃO",Y1430="Consumo"),"2556",)))),REPLACE(I1430,1,1,1))))</f>
        <v/>
      </c>
    </row>
    <row r="1431" customFormat="false" ht="12.8" hidden="false" customHeight="true" outlineLevel="0" collapsed="false">
      <c r="Y1431" s="45"/>
      <c r="Z1431" s="46" t="str">
        <f aca="false">IF(B1431="","",(IFERROR(VLOOKUP(H1431,Dados!A$3:B$15000,2,0),"Não Encontrado")))</f>
        <v/>
      </c>
      <c r="AA1431" s="46" t="str">
        <f aca="false">IF(B1431="","",(IFERROR(VLOOKUP(G1431,Dados!C$3:E$15000,3,0),"Não Encontrado")))</f>
        <v/>
      </c>
      <c r="AB1431" s="46" t="str">
        <f aca="false">IFERROR(IF(Z1431&lt;&gt;"Não Encontrado",Z1431,IF(AA1431&lt;&gt;"Não Encontrado",AA1431,"")),"")</f>
        <v/>
      </c>
      <c r="AC1431" s="45" t="str">
        <f aca="false">IF(B1431="","",IF(AB1431="","NÃO","SIM"))</f>
        <v/>
      </c>
      <c r="AD1431" s="45" t="str">
        <f aca="false">IFERROR(VLOOKUP(G1431,Dados!$P$3:$R$500,3,0),"")</f>
        <v/>
      </c>
      <c r="AE1431" s="45" t="str">
        <f aca="false">IFERROR(VLOOKUP(G1431,Dados!$K$3:$L$500,2,0),"")</f>
        <v/>
      </c>
      <c r="AF1431" s="45" t="str">
        <f aca="false">IFERROR(VLOOKUP(G1431,Dados!$M$3:$N$500,2,0),"")</f>
        <v/>
      </c>
      <c r="AG1431" s="45" t="str">
        <f aca="false">IF(F1431="","",IF(AND(AD1431="",AE1431="",AF1431=""),"-",IF(AND(AD1431="BIT",AE1431="",AF1431=""),"BIT",IF(AND(AE1431="ANEXO I",AD1431="",AF1431=""),"ANEXO I",IF(AND(AF1431="ANEXO II",AD1431="",AE1431=""),"ANEXO II","Escolher")))))</f>
        <v/>
      </c>
      <c r="AH1431" s="45" t="str">
        <f aca="false">IF(AG1431&lt;&gt;"Pneus","",IFERROR(VLOOKUP(R1431,Dados!$X$2:$Z$5,3,0)*(AI1431-Q1431),VLOOKUP(D1431,Dados!$X$7:$Z$33,3,0)*(AI1431-Q1431)))</f>
        <v/>
      </c>
      <c r="AI1431" s="47" t="str">
        <f aca="false">IF(B1431="","",P1431+Q1431+O1431+M1431+L1431-N1431)</f>
        <v/>
      </c>
      <c r="AJ1431" s="48" t="str">
        <f aca="false">IFERROR(IF(AND(AC1431="SIM",AG1431="-",Y1431="REVENDA"),(AB1431/1+1)*AI1431,IF(AND(AC1431="SIM",AG1431="Pneus",Y1431="REVENDA"),(AB1431/1+1)*(AI1431-AH1431),"")),"")</f>
        <v/>
      </c>
      <c r="AK1431" s="48" t="str">
        <f aca="false">IF(AJ1431="","",AJ1431*17%)</f>
        <v/>
      </c>
      <c r="AL1431" s="48" t="str">
        <f aca="false">IFERROR(IF(AC1431="NÃO","",IF(AK1431="","",IF(E1431="Simples Nacional",BF1431,IF(T1431=0.12,U1431*0.5833337002,IF(T1431=0,AI1431*0.07,U1431))))),"")</f>
        <v/>
      </c>
      <c r="AM1431" s="47" t="str">
        <f aca="false">IFERROR(IF(AC1431="NÃO","",IF(OR(AG1431="-",AG1431="Pneus"),AK1431-AL1431,"")),"")</f>
        <v/>
      </c>
      <c r="AN1431" s="48" t="str">
        <f aca="false">IF(AND(Y1431="REVENDA",AC1431="SIM",AG1431="BIT"),((AB1431/1+1)*AI1431)*0.4117,"")</f>
        <v/>
      </c>
      <c r="AO1431" s="48" t="str">
        <f aca="false">IF(AN1431="","",AN1431*17%)</f>
        <v/>
      </c>
      <c r="AP1431" s="49" t="str">
        <f aca="false">IF(AN1431="","",IF(T1431=0.12,(U1431*0.4117)*0.4117,IF(T1431=0,(AI1431*0.07)*0.4117,U1431*0.4117)))</f>
        <v/>
      </c>
      <c r="AQ1431" s="47" t="str">
        <f aca="false">IF(AN1431="","",AO1431-AP1431)</f>
        <v/>
      </c>
      <c r="AR1431" s="50" t="str">
        <f aca="false">IFERROR(IF(AND(AC1431="SIM",Y1431="REVENDA",LEFT(AG1431,5)="ANEXO")*OR(AE1431="ANEXO I",AF1431="ANEXO II"),VLOOKUP(H1431,Dados!G:I,2,0),""),"INSERIR MVA")</f>
        <v/>
      </c>
      <c r="AS1431" s="48" t="str">
        <f aca="false">IF(LEFT(AG1431,5)="ANEXO",VLOOKUP(AG1431,Dados!$X$111:$Z$112,2,0)*(AI1431-Q1431),"")</f>
        <v/>
      </c>
      <c r="AT1431" s="48" t="str">
        <f aca="false">IFERROR(IF(AR1431="","",(AI1431*AR1431)+AI1431),"INSERIR MVA")</f>
        <v/>
      </c>
      <c r="AU1431" s="48" t="str">
        <f aca="false">IF(AT1431="","",IF(AY1431=0.04,U1431,AS1431*AY1431))</f>
        <v/>
      </c>
      <c r="AV1431" s="47" t="str">
        <f aca="false">IFERROR(IF(AU1431="","",(VLOOKUP(AG1431,Dados!$X$111:$Z$112,3,0)*AT1431*0.17)),"INSERIR MVA")</f>
        <v/>
      </c>
      <c r="AW1431" s="47" t="str">
        <f aca="false">IFERROR(IF(AR1431="","",AV1431-AU1431),"")</f>
        <v/>
      </c>
      <c r="AX1431" s="51" t="str">
        <f aca="false">IFERROR(IF(AC1431="NÃO","",IF(AM1431&lt;&gt;"",AM1431-W1431,IF(AQ1431&lt;&gt;"",AQ1431-W1431,IF(AW1431&lt;&gt;"",AW1431-W1431,"")))),"")</f>
        <v/>
      </c>
      <c r="AY1431" s="46" t="str">
        <f aca="false">IFERROR(IF(ISNA(VLOOKUP(R1431,Dados!$X$2:$Y$5,2,0)),VLOOKUP(D1431,Dados!$X$7:$Y$33,2,0),VLOOKUP(R1431,Dados!$X$2:$Y$5,2,0)),"")</f>
        <v/>
      </c>
      <c r="AZ1431" s="52" t="str">
        <f aca="false">IF(C1431="","",IF(AND(Y1431="CONSUMO",AC1431="NÃO")*OR(AG1431="-",AG1431="BIT"),IF(E1431&lt;&gt;"",(AI1431-(P1431+L1431-N1431+Q1431)*AY1431)/0.83),""))</f>
        <v/>
      </c>
      <c r="BA1431" s="51" t="str">
        <f aca="false">IF(AZ1431="","",AZ1431*0.17-((P1431+L1431-N1431+Q1431)*AY1431))</f>
        <v/>
      </c>
      <c r="BB1431" s="51" t="str">
        <f aca="false">IF(AND(Y1431="CONSUMO",AG1431="ANEXO I",AY1431&gt;4%),(AI1431-(P1431+L1431-N1431+Q1431)*0.0514)/0.83*(0.5177)*(0.17)-AI1431*0.0514,IF(AND(Y1431="CONSUMO",AG1431="ANEXO II",AY1431&gt;4%),(AI1431-(P1431+L1431-N1431+Q1431)*0.041)/0.83*(0.3295)*(0.17)-AI1431*0.041,IF(AND(Y1431="CONSUMO",AG1431="ANEXO I",AY1431=4%),(AI1431-(P1431+L1431-N1431+Q1431)*0.04)/0.83*(0.5177)*(0.17)-AI1431*0.04,IF(AND(Y1431="CONSUMO",AG1431="ANEXO II",AY1431=4%),(AI1431-(P1431+L1431-N1431+Q1431)*0.04)/0.83*(0.3295)*(0.17)-AI1431*0.04,""))))</f>
        <v/>
      </c>
      <c r="BC1431" s="51" t="str">
        <f aca="false">IF(C1431="","",IF(AND(Y1431="CONSUMO",AC1431="SIM")*OR(AG1431="-",AG1431="BIT"),IF(E1431&lt;&gt;"",(AI1431-(P1431+L1431-N1431+Q1431)*AY1431)/0.83),""))</f>
        <v/>
      </c>
      <c r="BD1431" s="51" t="str">
        <f aca="false">IF(BC1431="","",BC1431*0.17)</f>
        <v/>
      </c>
      <c r="BE1431" s="51" t="str">
        <f aca="false">IF(I1431=6908,0,IF(BC1431="","",BD1431-((P1431+L1431-N1431+Q1431)*AY1431)))</f>
        <v/>
      </c>
      <c r="BF1431" s="53" t="str">
        <f aca="false">IF(B1431="","",IF(OR(B1431="",E1431="Regime Normal"),0,(AI1431-Q1431)*VLOOKUP(R1431,Dados!$X$98:$Y$108,2,0)))</f>
        <v/>
      </c>
      <c r="BG1431" s="54" t="str">
        <f aca="false">IFERROR(VLOOKUP(I1431,Dados!$AC$27:$AD$43,2,0),IF(B1431="","",IF(D1431&lt;&gt;"MT",IF(AND(AC1431="SIM",Y1431="Revenda"),"2403",IF(AND(AC1431="SIM",Y1431="Consumo"),"2407",IF(AND(AC1431="NÃO",Y1431="Revenda"),"2102",IF(AND(AC1431="NÃO",Y1431="Consumo"),"2556",)))),REPLACE(I1431,1,1,1))))</f>
        <v/>
      </c>
    </row>
    <row r="1432" customFormat="false" ht="12.8" hidden="false" customHeight="true" outlineLevel="0" collapsed="false">
      <c r="Y1432" s="45"/>
      <c r="Z1432" s="46" t="str">
        <f aca="false">IF(B1432="","",(IFERROR(VLOOKUP(H1432,Dados!A$3:B$15000,2,0),"Não Encontrado")))</f>
        <v/>
      </c>
      <c r="AA1432" s="46" t="str">
        <f aca="false">IF(B1432="","",(IFERROR(VLOOKUP(G1432,Dados!C$3:E$15000,3,0),"Não Encontrado")))</f>
        <v/>
      </c>
      <c r="AB1432" s="46" t="str">
        <f aca="false">IFERROR(IF(Z1432&lt;&gt;"Não Encontrado",Z1432,IF(AA1432&lt;&gt;"Não Encontrado",AA1432,"")),"")</f>
        <v/>
      </c>
      <c r="AC1432" s="45" t="str">
        <f aca="false">IF(B1432="","",IF(AB1432="","NÃO","SIM"))</f>
        <v/>
      </c>
      <c r="AD1432" s="45" t="str">
        <f aca="false">IFERROR(VLOOKUP(G1432,Dados!$P$3:$R$500,3,0),"")</f>
        <v/>
      </c>
      <c r="AE1432" s="45" t="str">
        <f aca="false">IFERROR(VLOOKUP(G1432,Dados!$K$3:$L$500,2,0),"")</f>
        <v/>
      </c>
      <c r="AF1432" s="45" t="str">
        <f aca="false">IFERROR(VLOOKUP(G1432,Dados!$M$3:$N$500,2,0),"")</f>
        <v/>
      </c>
      <c r="AG1432" s="45" t="str">
        <f aca="false">IF(F1432="","",IF(AND(AD1432="",AE1432="",AF1432=""),"-",IF(AND(AD1432="BIT",AE1432="",AF1432=""),"BIT",IF(AND(AE1432="ANEXO I",AD1432="",AF1432=""),"ANEXO I",IF(AND(AF1432="ANEXO II",AD1432="",AE1432=""),"ANEXO II","Escolher")))))</f>
        <v/>
      </c>
      <c r="AH1432" s="45" t="str">
        <f aca="false">IF(AG1432&lt;&gt;"Pneus","",IFERROR(VLOOKUP(R1432,Dados!$X$2:$Z$5,3,0)*(AI1432-Q1432),VLOOKUP(D1432,Dados!$X$7:$Z$33,3,0)*(AI1432-Q1432)))</f>
        <v/>
      </c>
      <c r="AI1432" s="47" t="str">
        <f aca="false">IF(B1432="","",P1432+Q1432+O1432+M1432+L1432-N1432)</f>
        <v/>
      </c>
      <c r="AJ1432" s="48" t="str">
        <f aca="false">IFERROR(IF(AND(AC1432="SIM",AG1432="-",Y1432="REVENDA"),(AB1432/1+1)*AI1432,IF(AND(AC1432="SIM",AG1432="Pneus",Y1432="REVENDA"),(AB1432/1+1)*(AI1432-AH1432),"")),"")</f>
        <v/>
      </c>
      <c r="AK1432" s="48" t="str">
        <f aca="false">IF(AJ1432="","",AJ1432*17%)</f>
        <v/>
      </c>
      <c r="AL1432" s="48" t="str">
        <f aca="false">IFERROR(IF(AC1432="NÃO","",IF(AK1432="","",IF(E1432="Simples Nacional",BF1432,IF(T1432=0.12,U1432*0.5833337002,IF(T1432=0,AI1432*0.07,U1432))))),"")</f>
        <v/>
      </c>
      <c r="AM1432" s="47" t="str">
        <f aca="false">IFERROR(IF(AC1432="NÃO","",IF(OR(AG1432="-",AG1432="Pneus"),AK1432-AL1432,"")),"")</f>
        <v/>
      </c>
      <c r="AN1432" s="48" t="str">
        <f aca="false">IF(AND(Y1432="REVENDA",AC1432="SIM",AG1432="BIT"),((AB1432/1+1)*AI1432)*0.4117,"")</f>
        <v/>
      </c>
      <c r="AO1432" s="48" t="str">
        <f aca="false">IF(AN1432="","",AN1432*17%)</f>
        <v/>
      </c>
      <c r="AP1432" s="49" t="str">
        <f aca="false">IF(AN1432="","",IF(T1432=0.12,(U1432*0.4117)*0.4117,IF(T1432=0,(AI1432*0.07)*0.4117,U1432*0.4117)))</f>
        <v/>
      </c>
      <c r="AQ1432" s="47" t="str">
        <f aca="false">IF(AN1432="","",AO1432-AP1432)</f>
        <v/>
      </c>
      <c r="AR1432" s="50" t="str">
        <f aca="false">IFERROR(IF(AND(AC1432="SIM",Y1432="REVENDA",LEFT(AG1432,5)="ANEXO")*OR(AE1432="ANEXO I",AF1432="ANEXO II"),VLOOKUP(H1432,Dados!G:I,2,0),""),"INSERIR MVA")</f>
        <v/>
      </c>
      <c r="AS1432" s="48" t="str">
        <f aca="false">IF(LEFT(AG1432,5)="ANEXO",VLOOKUP(AG1432,Dados!$X$111:$Z$112,2,0)*(AI1432-Q1432),"")</f>
        <v/>
      </c>
      <c r="AT1432" s="48" t="str">
        <f aca="false">IFERROR(IF(AR1432="","",(AI1432*AR1432)+AI1432),"INSERIR MVA")</f>
        <v/>
      </c>
      <c r="AU1432" s="48" t="str">
        <f aca="false">IF(AT1432="","",IF(AY1432=0.04,U1432,AS1432*AY1432))</f>
        <v/>
      </c>
      <c r="AV1432" s="47" t="str">
        <f aca="false">IFERROR(IF(AU1432="","",(VLOOKUP(AG1432,Dados!$X$111:$Z$112,3,0)*AT1432*0.17)),"INSERIR MVA")</f>
        <v/>
      </c>
      <c r="AW1432" s="47" t="str">
        <f aca="false">IFERROR(IF(AR1432="","",AV1432-AU1432),"")</f>
        <v/>
      </c>
      <c r="AX1432" s="51" t="str">
        <f aca="false">IFERROR(IF(AC1432="NÃO","",IF(AM1432&lt;&gt;"",AM1432-W1432,IF(AQ1432&lt;&gt;"",AQ1432-W1432,IF(AW1432&lt;&gt;"",AW1432-W1432,"")))),"")</f>
        <v/>
      </c>
      <c r="AY1432" s="46" t="str">
        <f aca="false">IFERROR(IF(ISNA(VLOOKUP(R1432,Dados!$X$2:$Y$5,2,0)),VLOOKUP(D1432,Dados!$X$7:$Y$33,2,0),VLOOKUP(R1432,Dados!$X$2:$Y$5,2,0)),"")</f>
        <v/>
      </c>
      <c r="AZ1432" s="52" t="str">
        <f aca="false">IF(C1432="","",IF(AND(Y1432="CONSUMO",AC1432="NÃO")*OR(AG1432="-",AG1432="BIT"),IF(E1432&lt;&gt;"",(AI1432-(P1432+L1432-N1432+Q1432)*AY1432)/0.83),""))</f>
        <v/>
      </c>
      <c r="BA1432" s="51" t="str">
        <f aca="false">IF(AZ1432="","",AZ1432*0.17-((P1432+L1432-N1432+Q1432)*AY1432))</f>
        <v/>
      </c>
      <c r="BB1432" s="51" t="str">
        <f aca="false">IF(AND(Y1432="CONSUMO",AG1432="ANEXO I",AY1432&gt;4%),(AI1432-(P1432+L1432-N1432+Q1432)*0.0514)/0.83*(0.5177)*(0.17)-AI1432*0.0514,IF(AND(Y1432="CONSUMO",AG1432="ANEXO II",AY1432&gt;4%),(AI1432-(P1432+L1432-N1432+Q1432)*0.041)/0.83*(0.3295)*(0.17)-AI1432*0.041,IF(AND(Y1432="CONSUMO",AG1432="ANEXO I",AY1432=4%),(AI1432-(P1432+L1432-N1432+Q1432)*0.04)/0.83*(0.5177)*(0.17)-AI1432*0.04,IF(AND(Y1432="CONSUMO",AG1432="ANEXO II",AY1432=4%),(AI1432-(P1432+L1432-N1432+Q1432)*0.04)/0.83*(0.3295)*(0.17)-AI1432*0.04,""))))</f>
        <v/>
      </c>
      <c r="BC1432" s="51" t="str">
        <f aca="false">IF(C1432="","",IF(AND(Y1432="CONSUMO",AC1432="SIM")*OR(AG1432="-",AG1432="BIT"),IF(E1432&lt;&gt;"",(AI1432-(P1432+L1432-N1432+Q1432)*AY1432)/0.83),""))</f>
        <v/>
      </c>
      <c r="BD1432" s="51" t="str">
        <f aca="false">IF(BC1432="","",BC1432*0.17)</f>
        <v/>
      </c>
      <c r="BE1432" s="51" t="str">
        <f aca="false">IF(I1432=6908,0,IF(BC1432="","",BD1432-((P1432+L1432-N1432+Q1432)*AY1432)))</f>
        <v/>
      </c>
      <c r="BF1432" s="53" t="str">
        <f aca="false">IF(B1432="","",IF(OR(B1432="",E1432="Regime Normal"),0,(AI1432-Q1432)*VLOOKUP(R1432,Dados!$X$98:$Y$108,2,0)))</f>
        <v/>
      </c>
      <c r="BG1432" s="54" t="str">
        <f aca="false">IFERROR(VLOOKUP(I1432,Dados!$AC$27:$AD$43,2,0),IF(B1432="","",IF(D1432&lt;&gt;"MT",IF(AND(AC1432="SIM",Y1432="Revenda"),"2403",IF(AND(AC1432="SIM",Y1432="Consumo"),"2407",IF(AND(AC1432="NÃO",Y1432="Revenda"),"2102",IF(AND(AC1432="NÃO",Y1432="Consumo"),"2556",)))),REPLACE(I1432,1,1,1))))</f>
        <v/>
      </c>
    </row>
    <row r="1433" customFormat="false" ht="12.8" hidden="false" customHeight="true" outlineLevel="0" collapsed="false">
      <c r="Y1433" s="45"/>
      <c r="Z1433" s="46" t="str">
        <f aca="false">IF(B1433="","",(IFERROR(VLOOKUP(H1433,Dados!A$3:B$15000,2,0),"Não Encontrado")))</f>
        <v/>
      </c>
      <c r="AA1433" s="46" t="str">
        <f aca="false">IF(B1433="","",(IFERROR(VLOOKUP(G1433,Dados!C$3:E$15000,3,0),"Não Encontrado")))</f>
        <v/>
      </c>
      <c r="AB1433" s="46" t="str">
        <f aca="false">IFERROR(IF(Z1433&lt;&gt;"Não Encontrado",Z1433,IF(AA1433&lt;&gt;"Não Encontrado",AA1433,"")),"")</f>
        <v/>
      </c>
      <c r="AC1433" s="45" t="str">
        <f aca="false">IF(B1433="","",IF(AB1433="","NÃO","SIM"))</f>
        <v/>
      </c>
      <c r="AD1433" s="45" t="str">
        <f aca="false">IFERROR(VLOOKUP(G1433,Dados!$P$3:$R$500,3,0),"")</f>
        <v/>
      </c>
      <c r="AE1433" s="45" t="str">
        <f aca="false">IFERROR(VLOOKUP(G1433,Dados!$K$3:$L$500,2,0),"")</f>
        <v/>
      </c>
      <c r="AF1433" s="45" t="str">
        <f aca="false">IFERROR(VLOOKUP(G1433,Dados!$M$3:$N$500,2,0),"")</f>
        <v/>
      </c>
      <c r="AG1433" s="45" t="str">
        <f aca="false">IF(F1433="","",IF(AND(AD1433="",AE1433="",AF1433=""),"-",IF(AND(AD1433="BIT",AE1433="",AF1433=""),"BIT",IF(AND(AE1433="ANEXO I",AD1433="",AF1433=""),"ANEXO I",IF(AND(AF1433="ANEXO II",AD1433="",AE1433=""),"ANEXO II","Escolher")))))</f>
        <v/>
      </c>
      <c r="AH1433" s="45" t="str">
        <f aca="false">IF(AG1433&lt;&gt;"Pneus","",IFERROR(VLOOKUP(R1433,Dados!$X$2:$Z$5,3,0)*(AI1433-Q1433),VLOOKUP(D1433,Dados!$X$7:$Z$33,3,0)*(AI1433-Q1433)))</f>
        <v/>
      </c>
      <c r="AI1433" s="47" t="str">
        <f aca="false">IF(B1433="","",P1433+Q1433+O1433+M1433+L1433-N1433)</f>
        <v/>
      </c>
      <c r="AJ1433" s="48" t="str">
        <f aca="false">IFERROR(IF(AND(AC1433="SIM",AG1433="-",Y1433="REVENDA"),(AB1433/1+1)*AI1433,IF(AND(AC1433="SIM",AG1433="Pneus",Y1433="REVENDA"),(AB1433/1+1)*(AI1433-AH1433),"")),"")</f>
        <v/>
      </c>
      <c r="AK1433" s="48" t="str">
        <f aca="false">IF(AJ1433="","",AJ1433*17%)</f>
        <v/>
      </c>
      <c r="AL1433" s="48" t="str">
        <f aca="false">IFERROR(IF(AC1433="NÃO","",IF(AK1433="","",IF(E1433="Simples Nacional",BF1433,IF(T1433=0.12,U1433*0.5833337002,IF(T1433=0,AI1433*0.07,U1433))))),"")</f>
        <v/>
      </c>
      <c r="AM1433" s="47" t="str">
        <f aca="false">IFERROR(IF(AC1433="NÃO","",IF(OR(AG1433="-",AG1433="Pneus"),AK1433-AL1433,"")),"")</f>
        <v/>
      </c>
      <c r="AN1433" s="48" t="str">
        <f aca="false">IF(AND(Y1433="REVENDA",AC1433="SIM",AG1433="BIT"),((AB1433/1+1)*AI1433)*0.4117,"")</f>
        <v/>
      </c>
      <c r="AO1433" s="48" t="str">
        <f aca="false">IF(AN1433="","",AN1433*17%)</f>
        <v/>
      </c>
      <c r="AP1433" s="49" t="str">
        <f aca="false">IF(AN1433="","",IF(T1433=0.12,(U1433*0.4117)*0.4117,IF(T1433=0,(AI1433*0.07)*0.4117,U1433*0.4117)))</f>
        <v/>
      </c>
      <c r="AQ1433" s="47" t="str">
        <f aca="false">IF(AN1433="","",AO1433-AP1433)</f>
        <v/>
      </c>
      <c r="AR1433" s="50" t="str">
        <f aca="false">IFERROR(IF(AND(AC1433="SIM",Y1433="REVENDA",LEFT(AG1433,5)="ANEXO")*OR(AE1433="ANEXO I",AF1433="ANEXO II"),VLOOKUP(H1433,Dados!G:I,2,0),""),"INSERIR MVA")</f>
        <v/>
      </c>
      <c r="AS1433" s="48" t="str">
        <f aca="false">IF(LEFT(AG1433,5)="ANEXO",VLOOKUP(AG1433,Dados!$X$111:$Z$112,2,0)*(AI1433-Q1433),"")</f>
        <v/>
      </c>
      <c r="AT1433" s="48" t="str">
        <f aca="false">IFERROR(IF(AR1433="","",(AI1433*AR1433)+AI1433),"INSERIR MVA")</f>
        <v/>
      </c>
      <c r="AU1433" s="48" t="str">
        <f aca="false">IF(AT1433="","",IF(AY1433=0.04,U1433,AS1433*AY1433))</f>
        <v/>
      </c>
      <c r="AV1433" s="47" t="str">
        <f aca="false">IFERROR(IF(AU1433="","",(VLOOKUP(AG1433,Dados!$X$111:$Z$112,3,0)*AT1433*0.17)),"INSERIR MVA")</f>
        <v/>
      </c>
      <c r="AW1433" s="47" t="str">
        <f aca="false">IFERROR(IF(AR1433="","",AV1433-AU1433),"")</f>
        <v/>
      </c>
      <c r="AX1433" s="51" t="str">
        <f aca="false">IFERROR(IF(AC1433="NÃO","",IF(AM1433&lt;&gt;"",AM1433-W1433,IF(AQ1433&lt;&gt;"",AQ1433-W1433,IF(AW1433&lt;&gt;"",AW1433-W1433,"")))),"")</f>
        <v/>
      </c>
      <c r="AY1433" s="46" t="str">
        <f aca="false">IFERROR(IF(ISNA(VLOOKUP(R1433,Dados!$X$2:$Y$5,2,0)),VLOOKUP(D1433,Dados!$X$7:$Y$33,2,0),VLOOKUP(R1433,Dados!$X$2:$Y$5,2,0)),"")</f>
        <v/>
      </c>
      <c r="AZ1433" s="52" t="str">
        <f aca="false">IF(C1433="","",IF(AND(Y1433="CONSUMO",AC1433="NÃO")*OR(AG1433="-",AG1433="BIT"),IF(E1433&lt;&gt;"",(AI1433-(P1433+L1433-N1433+Q1433)*AY1433)/0.83),""))</f>
        <v/>
      </c>
      <c r="BA1433" s="51" t="str">
        <f aca="false">IF(AZ1433="","",AZ1433*0.17-((P1433+L1433-N1433+Q1433)*AY1433))</f>
        <v/>
      </c>
      <c r="BB1433" s="51" t="str">
        <f aca="false">IF(AND(Y1433="CONSUMO",AG1433="ANEXO I",AY1433&gt;4%),(AI1433-(P1433+L1433-N1433+Q1433)*0.0514)/0.83*(0.5177)*(0.17)-AI1433*0.0514,IF(AND(Y1433="CONSUMO",AG1433="ANEXO II",AY1433&gt;4%),(AI1433-(P1433+L1433-N1433+Q1433)*0.041)/0.83*(0.3295)*(0.17)-AI1433*0.041,IF(AND(Y1433="CONSUMO",AG1433="ANEXO I",AY1433=4%),(AI1433-(P1433+L1433-N1433+Q1433)*0.04)/0.83*(0.5177)*(0.17)-AI1433*0.04,IF(AND(Y1433="CONSUMO",AG1433="ANEXO II",AY1433=4%),(AI1433-(P1433+L1433-N1433+Q1433)*0.04)/0.83*(0.3295)*(0.17)-AI1433*0.04,""))))</f>
        <v/>
      </c>
      <c r="BC1433" s="51" t="str">
        <f aca="false">IF(C1433="","",IF(AND(Y1433="CONSUMO",AC1433="SIM")*OR(AG1433="-",AG1433="BIT"),IF(E1433&lt;&gt;"",(AI1433-(P1433+L1433-N1433+Q1433)*AY1433)/0.83),""))</f>
        <v/>
      </c>
      <c r="BD1433" s="51" t="str">
        <f aca="false">IF(BC1433="","",BC1433*0.17)</f>
        <v/>
      </c>
      <c r="BE1433" s="51" t="str">
        <f aca="false">IF(I1433=6908,0,IF(BC1433="","",BD1433-((P1433+L1433-N1433+Q1433)*AY1433)))</f>
        <v/>
      </c>
      <c r="BF1433" s="53" t="str">
        <f aca="false">IF(B1433="","",IF(OR(B1433="",E1433="Regime Normal"),0,(AI1433-Q1433)*VLOOKUP(R1433,Dados!$X$98:$Y$108,2,0)))</f>
        <v/>
      </c>
      <c r="BG1433" s="54" t="str">
        <f aca="false">IFERROR(VLOOKUP(I1433,Dados!$AC$27:$AD$43,2,0),IF(B1433="","",IF(D1433&lt;&gt;"MT",IF(AND(AC1433="SIM",Y1433="Revenda"),"2403",IF(AND(AC1433="SIM",Y1433="Consumo"),"2407",IF(AND(AC1433="NÃO",Y1433="Revenda"),"2102",IF(AND(AC1433="NÃO",Y1433="Consumo"),"2556",)))),REPLACE(I1433,1,1,1))))</f>
        <v/>
      </c>
    </row>
    <row r="1434" customFormat="false" ht="12.8" hidden="false" customHeight="true" outlineLevel="0" collapsed="false">
      <c r="Y1434" s="45"/>
      <c r="Z1434" s="46" t="str">
        <f aca="false">IF(B1434="","",(IFERROR(VLOOKUP(H1434,Dados!A$3:B$15000,2,0),"Não Encontrado")))</f>
        <v/>
      </c>
      <c r="AA1434" s="46" t="str">
        <f aca="false">IF(B1434="","",(IFERROR(VLOOKUP(G1434,Dados!C$3:E$15000,3,0),"Não Encontrado")))</f>
        <v/>
      </c>
      <c r="AB1434" s="46" t="str">
        <f aca="false">IFERROR(IF(Z1434&lt;&gt;"Não Encontrado",Z1434,IF(AA1434&lt;&gt;"Não Encontrado",AA1434,"")),"")</f>
        <v/>
      </c>
      <c r="AC1434" s="45" t="str">
        <f aca="false">IF(B1434="","",IF(AB1434="","NÃO","SIM"))</f>
        <v/>
      </c>
      <c r="AD1434" s="45" t="str">
        <f aca="false">IFERROR(VLOOKUP(G1434,Dados!$P$3:$R$500,3,0),"")</f>
        <v/>
      </c>
      <c r="AE1434" s="45" t="str">
        <f aca="false">IFERROR(VLOOKUP(G1434,Dados!$K$3:$L$500,2,0),"")</f>
        <v/>
      </c>
      <c r="AF1434" s="45" t="str">
        <f aca="false">IFERROR(VLOOKUP(G1434,Dados!$M$3:$N$500,2,0),"")</f>
        <v/>
      </c>
      <c r="AG1434" s="45" t="str">
        <f aca="false">IF(F1434="","",IF(AND(AD1434="",AE1434="",AF1434=""),"-",IF(AND(AD1434="BIT",AE1434="",AF1434=""),"BIT",IF(AND(AE1434="ANEXO I",AD1434="",AF1434=""),"ANEXO I",IF(AND(AF1434="ANEXO II",AD1434="",AE1434=""),"ANEXO II","Escolher")))))</f>
        <v/>
      </c>
      <c r="AH1434" s="45" t="str">
        <f aca="false">IF(AG1434&lt;&gt;"Pneus","",IFERROR(VLOOKUP(R1434,Dados!$X$2:$Z$5,3,0)*(AI1434-Q1434),VLOOKUP(D1434,Dados!$X$7:$Z$33,3,0)*(AI1434-Q1434)))</f>
        <v/>
      </c>
      <c r="AI1434" s="47" t="str">
        <f aca="false">IF(B1434="","",P1434+Q1434+O1434+M1434+L1434-N1434)</f>
        <v/>
      </c>
      <c r="AJ1434" s="48" t="str">
        <f aca="false">IFERROR(IF(AND(AC1434="SIM",AG1434="-",Y1434="REVENDA"),(AB1434/1+1)*AI1434,IF(AND(AC1434="SIM",AG1434="Pneus",Y1434="REVENDA"),(AB1434/1+1)*(AI1434-AH1434),"")),"")</f>
        <v/>
      </c>
      <c r="AK1434" s="48" t="str">
        <f aca="false">IF(AJ1434="","",AJ1434*17%)</f>
        <v/>
      </c>
      <c r="AL1434" s="48" t="str">
        <f aca="false">IFERROR(IF(AC1434="NÃO","",IF(AK1434="","",IF(E1434="Simples Nacional",BF1434,IF(T1434=0.12,U1434*0.5833337002,IF(T1434=0,AI1434*0.07,U1434))))),"")</f>
        <v/>
      </c>
      <c r="AM1434" s="47" t="str">
        <f aca="false">IFERROR(IF(AC1434="NÃO","",IF(OR(AG1434="-",AG1434="Pneus"),AK1434-AL1434,"")),"")</f>
        <v/>
      </c>
      <c r="AN1434" s="48" t="str">
        <f aca="false">IF(AND(Y1434="REVENDA",AC1434="SIM",AG1434="BIT"),((AB1434/1+1)*AI1434)*0.4117,"")</f>
        <v/>
      </c>
      <c r="AO1434" s="48" t="str">
        <f aca="false">IF(AN1434="","",AN1434*17%)</f>
        <v/>
      </c>
      <c r="AP1434" s="49" t="str">
        <f aca="false">IF(AN1434="","",IF(T1434=0.12,(U1434*0.4117)*0.4117,IF(T1434=0,(AI1434*0.07)*0.4117,U1434*0.4117)))</f>
        <v/>
      </c>
      <c r="AQ1434" s="47" t="str">
        <f aca="false">IF(AN1434="","",AO1434-AP1434)</f>
        <v/>
      </c>
      <c r="AR1434" s="50" t="str">
        <f aca="false">IFERROR(IF(AND(AC1434="SIM",Y1434="REVENDA",LEFT(AG1434,5)="ANEXO")*OR(AE1434="ANEXO I",AF1434="ANEXO II"),VLOOKUP(H1434,Dados!G:I,2,0),""),"INSERIR MVA")</f>
        <v/>
      </c>
      <c r="AS1434" s="48" t="str">
        <f aca="false">IF(LEFT(AG1434,5)="ANEXO",VLOOKUP(AG1434,Dados!$X$111:$Z$112,2,0)*(AI1434-Q1434),"")</f>
        <v/>
      </c>
      <c r="AT1434" s="48" t="str">
        <f aca="false">IFERROR(IF(AR1434="","",(AI1434*AR1434)+AI1434),"INSERIR MVA")</f>
        <v/>
      </c>
      <c r="AU1434" s="48" t="str">
        <f aca="false">IF(AT1434="","",IF(AY1434=0.04,U1434,AS1434*AY1434))</f>
        <v/>
      </c>
      <c r="AV1434" s="47" t="str">
        <f aca="false">IFERROR(IF(AU1434="","",(VLOOKUP(AG1434,Dados!$X$111:$Z$112,3,0)*AT1434*0.17)),"INSERIR MVA")</f>
        <v/>
      </c>
      <c r="AW1434" s="47" t="str">
        <f aca="false">IFERROR(IF(AR1434="","",AV1434-AU1434),"")</f>
        <v/>
      </c>
      <c r="AX1434" s="51" t="str">
        <f aca="false">IFERROR(IF(AC1434="NÃO","",IF(AM1434&lt;&gt;"",AM1434-W1434,IF(AQ1434&lt;&gt;"",AQ1434-W1434,IF(AW1434&lt;&gt;"",AW1434-W1434,"")))),"")</f>
        <v/>
      </c>
      <c r="AY1434" s="46" t="str">
        <f aca="false">IFERROR(IF(ISNA(VLOOKUP(R1434,Dados!$X$2:$Y$5,2,0)),VLOOKUP(D1434,Dados!$X$7:$Y$33,2,0),VLOOKUP(R1434,Dados!$X$2:$Y$5,2,0)),"")</f>
        <v/>
      </c>
      <c r="AZ1434" s="52" t="str">
        <f aca="false">IF(C1434="","",IF(AND(Y1434="CONSUMO",AC1434="NÃO")*OR(AG1434="-",AG1434="BIT"),IF(E1434&lt;&gt;"",(AI1434-(P1434+L1434-N1434+Q1434)*AY1434)/0.83),""))</f>
        <v/>
      </c>
      <c r="BA1434" s="51" t="str">
        <f aca="false">IF(AZ1434="","",AZ1434*0.17-((P1434+L1434-N1434+Q1434)*AY1434))</f>
        <v/>
      </c>
      <c r="BB1434" s="51" t="str">
        <f aca="false">IF(AND(Y1434="CONSUMO",AG1434="ANEXO I",AY1434&gt;4%),(AI1434-(P1434+L1434-N1434+Q1434)*0.0514)/0.83*(0.5177)*(0.17)-AI1434*0.0514,IF(AND(Y1434="CONSUMO",AG1434="ANEXO II",AY1434&gt;4%),(AI1434-(P1434+L1434-N1434+Q1434)*0.041)/0.83*(0.3295)*(0.17)-AI1434*0.041,IF(AND(Y1434="CONSUMO",AG1434="ANEXO I",AY1434=4%),(AI1434-(P1434+L1434-N1434+Q1434)*0.04)/0.83*(0.5177)*(0.17)-AI1434*0.04,IF(AND(Y1434="CONSUMO",AG1434="ANEXO II",AY1434=4%),(AI1434-(P1434+L1434-N1434+Q1434)*0.04)/0.83*(0.3295)*(0.17)-AI1434*0.04,""))))</f>
        <v/>
      </c>
      <c r="BC1434" s="51" t="str">
        <f aca="false">IF(C1434="","",IF(AND(Y1434="CONSUMO",AC1434="SIM")*OR(AG1434="-",AG1434="BIT"),IF(E1434&lt;&gt;"",(AI1434-(P1434+L1434-N1434+Q1434)*AY1434)/0.83),""))</f>
        <v/>
      </c>
      <c r="BD1434" s="51" t="str">
        <f aca="false">IF(BC1434="","",BC1434*0.17)</f>
        <v/>
      </c>
      <c r="BE1434" s="51" t="str">
        <f aca="false">IF(I1434=6908,0,IF(BC1434="","",BD1434-((P1434+L1434-N1434+Q1434)*AY1434)))</f>
        <v/>
      </c>
      <c r="BF1434" s="53" t="str">
        <f aca="false">IF(B1434="","",IF(OR(B1434="",E1434="Regime Normal"),0,(AI1434-Q1434)*VLOOKUP(R1434,Dados!$X$98:$Y$108,2,0)))</f>
        <v/>
      </c>
      <c r="BG1434" s="54" t="str">
        <f aca="false">IFERROR(VLOOKUP(I1434,Dados!$AC$27:$AD$43,2,0),IF(B1434="","",IF(D1434&lt;&gt;"MT",IF(AND(AC1434="SIM",Y1434="Revenda"),"2403",IF(AND(AC1434="SIM",Y1434="Consumo"),"2407",IF(AND(AC1434="NÃO",Y1434="Revenda"),"2102",IF(AND(AC1434="NÃO",Y1434="Consumo"),"2556",)))),REPLACE(I1434,1,1,1))))</f>
        <v/>
      </c>
    </row>
    <row r="1435" customFormat="false" ht="12.8" hidden="false" customHeight="true" outlineLevel="0" collapsed="false">
      <c r="Y1435" s="45"/>
      <c r="Z1435" s="46" t="str">
        <f aca="false">IF(B1435="","",(IFERROR(VLOOKUP(H1435,Dados!A$3:B$15000,2,0),"Não Encontrado")))</f>
        <v/>
      </c>
      <c r="AA1435" s="46" t="str">
        <f aca="false">IF(B1435="","",(IFERROR(VLOOKUP(G1435,Dados!C$3:E$15000,3,0),"Não Encontrado")))</f>
        <v/>
      </c>
      <c r="AB1435" s="46" t="str">
        <f aca="false">IFERROR(IF(Z1435&lt;&gt;"Não Encontrado",Z1435,IF(AA1435&lt;&gt;"Não Encontrado",AA1435,"")),"")</f>
        <v/>
      </c>
      <c r="AC1435" s="45" t="str">
        <f aca="false">IF(B1435="","",IF(AB1435="","NÃO","SIM"))</f>
        <v/>
      </c>
      <c r="AD1435" s="45" t="str">
        <f aca="false">IFERROR(VLOOKUP(G1435,Dados!$P$3:$R$500,3,0),"")</f>
        <v/>
      </c>
      <c r="AE1435" s="45" t="str">
        <f aca="false">IFERROR(VLOOKUP(G1435,Dados!$K$3:$L$500,2,0),"")</f>
        <v/>
      </c>
      <c r="AF1435" s="45" t="str">
        <f aca="false">IFERROR(VLOOKUP(G1435,Dados!$M$3:$N$500,2,0),"")</f>
        <v/>
      </c>
      <c r="AG1435" s="45" t="str">
        <f aca="false">IF(F1435="","",IF(AND(AD1435="",AE1435="",AF1435=""),"-",IF(AND(AD1435="BIT",AE1435="",AF1435=""),"BIT",IF(AND(AE1435="ANEXO I",AD1435="",AF1435=""),"ANEXO I",IF(AND(AF1435="ANEXO II",AD1435="",AE1435=""),"ANEXO II","Escolher")))))</f>
        <v/>
      </c>
      <c r="AH1435" s="45" t="str">
        <f aca="false">IF(AG1435&lt;&gt;"Pneus","",IFERROR(VLOOKUP(R1435,Dados!$X$2:$Z$5,3,0)*(AI1435-Q1435),VLOOKUP(D1435,Dados!$X$7:$Z$33,3,0)*(AI1435-Q1435)))</f>
        <v/>
      </c>
      <c r="AI1435" s="47" t="str">
        <f aca="false">IF(B1435="","",P1435+Q1435+O1435+M1435+L1435-N1435)</f>
        <v/>
      </c>
      <c r="AJ1435" s="48" t="str">
        <f aca="false">IFERROR(IF(AND(AC1435="SIM",AG1435="-",Y1435="REVENDA"),(AB1435/1+1)*AI1435,IF(AND(AC1435="SIM",AG1435="Pneus",Y1435="REVENDA"),(AB1435/1+1)*(AI1435-AH1435),"")),"")</f>
        <v/>
      </c>
      <c r="AK1435" s="48" t="str">
        <f aca="false">IF(AJ1435="","",AJ1435*17%)</f>
        <v/>
      </c>
      <c r="AL1435" s="48" t="str">
        <f aca="false">IFERROR(IF(AC1435="NÃO","",IF(AK1435="","",IF(E1435="Simples Nacional",BF1435,IF(T1435=0.12,U1435*0.5833337002,IF(T1435=0,AI1435*0.07,U1435))))),"")</f>
        <v/>
      </c>
      <c r="AM1435" s="47" t="str">
        <f aca="false">IFERROR(IF(AC1435="NÃO","",IF(OR(AG1435="-",AG1435="Pneus"),AK1435-AL1435,"")),"")</f>
        <v/>
      </c>
      <c r="AN1435" s="48" t="str">
        <f aca="false">IF(AND(Y1435="REVENDA",AC1435="SIM",AG1435="BIT"),((AB1435/1+1)*AI1435)*0.4117,"")</f>
        <v/>
      </c>
      <c r="AO1435" s="48" t="str">
        <f aca="false">IF(AN1435="","",AN1435*17%)</f>
        <v/>
      </c>
      <c r="AP1435" s="49" t="str">
        <f aca="false">IF(AN1435="","",IF(T1435=0.12,(U1435*0.4117)*0.4117,IF(T1435=0,(AI1435*0.07)*0.4117,U1435*0.4117)))</f>
        <v/>
      </c>
      <c r="AQ1435" s="47" t="str">
        <f aca="false">IF(AN1435="","",AO1435-AP1435)</f>
        <v/>
      </c>
      <c r="AR1435" s="50" t="str">
        <f aca="false">IFERROR(IF(AND(AC1435="SIM",Y1435="REVENDA",LEFT(AG1435,5)="ANEXO")*OR(AE1435="ANEXO I",AF1435="ANEXO II"),VLOOKUP(H1435,Dados!G:I,2,0),""),"INSERIR MVA")</f>
        <v/>
      </c>
      <c r="AS1435" s="48" t="str">
        <f aca="false">IF(LEFT(AG1435,5)="ANEXO",VLOOKUP(AG1435,Dados!$X$111:$Z$112,2,0)*(AI1435-Q1435),"")</f>
        <v/>
      </c>
      <c r="AT1435" s="48" t="str">
        <f aca="false">IFERROR(IF(AR1435="","",(AI1435*AR1435)+AI1435),"INSERIR MVA")</f>
        <v/>
      </c>
      <c r="AU1435" s="48" t="str">
        <f aca="false">IF(AT1435="","",IF(AY1435=0.04,U1435,AS1435*AY1435))</f>
        <v/>
      </c>
      <c r="AV1435" s="47" t="str">
        <f aca="false">IFERROR(IF(AU1435="","",(VLOOKUP(AG1435,Dados!$X$111:$Z$112,3,0)*AT1435*0.17)),"INSERIR MVA")</f>
        <v/>
      </c>
      <c r="AW1435" s="47" t="str">
        <f aca="false">IFERROR(IF(AR1435="","",AV1435-AU1435),"")</f>
        <v/>
      </c>
      <c r="AX1435" s="51" t="str">
        <f aca="false">IFERROR(IF(AC1435="NÃO","",IF(AM1435&lt;&gt;"",AM1435-W1435,IF(AQ1435&lt;&gt;"",AQ1435-W1435,IF(AW1435&lt;&gt;"",AW1435-W1435,"")))),"")</f>
        <v/>
      </c>
      <c r="AY1435" s="46" t="str">
        <f aca="false">IFERROR(IF(ISNA(VLOOKUP(R1435,Dados!$X$2:$Y$5,2,0)),VLOOKUP(D1435,Dados!$X$7:$Y$33,2,0),VLOOKUP(R1435,Dados!$X$2:$Y$5,2,0)),"")</f>
        <v/>
      </c>
      <c r="AZ1435" s="52" t="str">
        <f aca="false">IF(C1435="","",IF(AND(Y1435="CONSUMO",AC1435="NÃO")*OR(AG1435="-",AG1435="BIT"),IF(E1435&lt;&gt;"",(AI1435-(P1435+L1435-N1435+Q1435)*AY1435)/0.83),""))</f>
        <v/>
      </c>
      <c r="BA1435" s="51" t="str">
        <f aca="false">IF(AZ1435="","",AZ1435*0.17-((P1435+L1435-N1435+Q1435)*AY1435))</f>
        <v/>
      </c>
      <c r="BB1435" s="51" t="str">
        <f aca="false">IF(AND(Y1435="CONSUMO",AG1435="ANEXO I",AY1435&gt;4%),(AI1435-(P1435+L1435-N1435+Q1435)*0.0514)/0.83*(0.5177)*(0.17)-AI1435*0.0514,IF(AND(Y1435="CONSUMO",AG1435="ANEXO II",AY1435&gt;4%),(AI1435-(P1435+L1435-N1435+Q1435)*0.041)/0.83*(0.3295)*(0.17)-AI1435*0.041,IF(AND(Y1435="CONSUMO",AG1435="ANEXO I",AY1435=4%),(AI1435-(P1435+L1435-N1435+Q1435)*0.04)/0.83*(0.5177)*(0.17)-AI1435*0.04,IF(AND(Y1435="CONSUMO",AG1435="ANEXO II",AY1435=4%),(AI1435-(P1435+L1435-N1435+Q1435)*0.04)/0.83*(0.3295)*(0.17)-AI1435*0.04,""))))</f>
        <v/>
      </c>
      <c r="BC1435" s="51" t="str">
        <f aca="false">IF(C1435="","",IF(AND(Y1435="CONSUMO",AC1435="SIM")*OR(AG1435="-",AG1435="BIT"),IF(E1435&lt;&gt;"",(AI1435-(P1435+L1435-N1435+Q1435)*AY1435)/0.83),""))</f>
        <v/>
      </c>
      <c r="BD1435" s="51" t="str">
        <f aca="false">IF(BC1435="","",BC1435*0.17)</f>
        <v/>
      </c>
      <c r="BE1435" s="51" t="str">
        <f aca="false">IF(I1435=6908,0,IF(BC1435="","",BD1435-((P1435+L1435-N1435+Q1435)*AY1435)))</f>
        <v/>
      </c>
      <c r="BF1435" s="53" t="str">
        <f aca="false">IF(B1435="","",IF(OR(B1435="",E1435="Regime Normal"),0,(AI1435-Q1435)*VLOOKUP(R1435,Dados!$X$98:$Y$108,2,0)))</f>
        <v/>
      </c>
      <c r="BG1435" s="54" t="str">
        <f aca="false">IFERROR(VLOOKUP(I1435,Dados!$AC$27:$AD$43,2,0),IF(B1435="","",IF(D1435&lt;&gt;"MT",IF(AND(AC1435="SIM",Y1435="Revenda"),"2403",IF(AND(AC1435="SIM",Y1435="Consumo"),"2407",IF(AND(AC1435="NÃO",Y1435="Revenda"),"2102",IF(AND(AC1435="NÃO",Y1435="Consumo"),"2556",)))),REPLACE(I1435,1,1,1))))</f>
        <v/>
      </c>
    </row>
    <row r="1436" customFormat="false" ht="12.8" hidden="false" customHeight="true" outlineLevel="0" collapsed="false">
      <c r="Y1436" s="45"/>
      <c r="Z1436" s="46" t="str">
        <f aca="false">IF(B1436="","",(IFERROR(VLOOKUP(H1436,Dados!A$3:B$15000,2,0),"Não Encontrado")))</f>
        <v/>
      </c>
      <c r="AA1436" s="46" t="str">
        <f aca="false">IF(B1436="","",(IFERROR(VLOOKUP(G1436,Dados!C$3:E$15000,3,0),"Não Encontrado")))</f>
        <v/>
      </c>
      <c r="AB1436" s="46" t="str">
        <f aca="false">IFERROR(IF(Z1436&lt;&gt;"Não Encontrado",Z1436,IF(AA1436&lt;&gt;"Não Encontrado",AA1436,"")),"")</f>
        <v/>
      </c>
      <c r="AC1436" s="45" t="str">
        <f aca="false">IF(B1436="","",IF(AB1436="","NÃO","SIM"))</f>
        <v/>
      </c>
      <c r="AD1436" s="45" t="str">
        <f aca="false">IFERROR(VLOOKUP(G1436,Dados!$P$3:$R$500,3,0),"")</f>
        <v/>
      </c>
      <c r="AE1436" s="45" t="str">
        <f aca="false">IFERROR(VLOOKUP(G1436,Dados!$K$3:$L$500,2,0),"")</f>
        <v/>
      </c>
      <c r="AF1436" s="45" t="str">
        <f aca="false">IFERROR(VLOOKUP(G1436,Dados!$M$3:$N$500,2,0),"")</f>
        <v/>
      </c>
      <c r="AG1436" s="45" t="str">
        <f aca="false">IF(F1436="","",IF(AND(AD1436="",AE1436="",AF1436=""),"-",IF(AND(AD1436="BIT",AE1436="",AF1436=""),"BIT",IF(AND(AE1436="ANEXO I",AD1436="",AF1436=""),"ANEXO I",IF(AND(AF1436="ANEXO II",AD1436="",AE1436=""),"ANEXO II","Escolher")))))</f>
        <v/>
      </c>
      <c r="AH1436" s="45" t="str">
        <f aca="false">IF(AG1436&lt;&gt;"Pneus","",IFERROR(VLOOKUP(R1436,Dados!$X$2:$Z$5,3,0)*(AI1436-Q1436),VLOOKUP(D1436,Dados!$X$7:$Z$33,3,0)*(AI1436-Q1436)))</f>
        <v/>
      </c>
      <c r="AI1436" s="47" t="str">
        <f aca="false">IF(B1436="","",P1436+Q1436+O1436+M1436+L1436-N1436)</f>
        <v/>
      </c>
      <c r="AJ1436" s="48" t="str">
        <f aca="false">IFERROR(IF(AND(AC1436="SIM",AG1436="-",Y1436="REVENDA"),(AB1436/1+1)*AI1436,IF(AND(AC1436="SIM",AG1436="Pneus",Y1436="REVENDA"),(AB1436/1+1)*(AI1436-AH1436),"")),"")</f>
        <v/>
      </c>
      <c r="AK1436" s="48" t="str">
        <f aca="false">IF(AJ1436="","",AJ1436*17%)</f>
        <v/>
      </c>
      <c r="AL1436" s="48" t="str">
        <f aca="false">IFERROR(IF(AC1436="NÃO","",IF(AK1436="","",IF(E1436="Simples Nacional",BF1436,IF(T1436=0.12,U1436*0.5833337002,IF(T1436=0,AI1436*0.07,U1436))))),"")</f>
        <v/>
      </c>
      <c r="AM1436" s="47" t="str">
        <f aca="false">IFERROR(IF(AC1436="NÃO","",IF(OR(AG1436="-",AG1436="Pneus"),AK1436-AL1436,"")),"")</f>
        <v/>
      </c>
      <c r="AN1436" s="48" t="str">
        <f aca="false">IF(AND(Y1436="REVENDA",AC1436="SIM",AG1436="BIT"),((AB1436/1+1)*AI1436)*0.4117,"")</f>
        <v/>
      </c>
      <c r="AO1436" s="48" t="str">
        <f aca="false">IF(AN1436="","",AN1436*17%)</f>
        <v/>
      </c>
      <c r="AP1436" s="49" t="str">
        <f aca="false">IF(AN1436="","",IF(T1436=0.12,(U1436*0.4117)*0.4117,IF(T1436=0,(AI1436*0.07)*0.4117,U1436*0.4117)))</f>
        <v/>
      </c>
      <c r="AQ1436" s="47" t="str">
        <f aca="false">IF(AN1436="","",AO1436-AP1436)</f>
        <v/>
      </c>
      <c r="AR1436" s="50" t="str">
        <f aca="false">IFERROR(IF(AND(AC1436="SIM",Y1436="REVENDA",LEFT(AG1436,5)="ANEXO")*OR(AE1436="ANEXO I",AF1436="ANEXO II"),VLOOKUP(H1436,Dados!G:I,2,0),""),"INSERIR MVA")</f>
        <v/>
      </c>
      <c r="AS1436" s="48" t="str">
        <f aca="false">IF(LEFT(AG1436,5)="ANEXO",VLOOKUP(AG1436,Dados!$X$111:$Z$112,2,0)*(AI1436-Q1436),"")</f>
        <v/>
      </c>
      <c r="AT1436" s="48" t="str">
        <f aca="false">IFERROR(IF(AR1436="","",(AI1436*AR1436)+AI1436),"INSERIR MVA")</f>
        <v/>
      </c>
      <c r="AU1436" s="48" t="str">
        <f aca="false">IF(AT1436="","",IF(AY1436=0.04,U1436,AS1436*AY1436))</f>
        <v/>
      </c>
      <c r="AV1436" s="47" t="str">
        <f aca="false">IFERROR(IF(AU1436="","",(VLOOKUP(AG1436,Dados!$X$111:$Z$112,3,0)*AT1436*0.17)),"INSERIR MVA")</f>
        <v/>
      </c>
      <c r="AW1436" s="47" t="str">
        <f aca="false">IFERROR(IF(AR1436="","",AV1436-AU1436),"")</f>
        <v/>
      </c>
      <c r="AX1436" s="51" t="str">
        <f aca="false">IFERROR(IF(AC1436="NÃO","",IF(AM1436&lt;&gt;"",AM1436-W1436,IF(AQ1436&lt;&gt;"",AQ1436-W1436,IF(AW1436&lt;&gt;"",AW1436-W1436,"")))),"")</f>
        <v/>
      </c>
      <c r="AY1436" s="46" t="str">
        <f aca="false">IFERROR(IF(ISNA(VLOOKUP(R1436,Dados!$X$2:$Y$5,2,0)),VLOOKUP(D1436,Dados!$X$7:$Y$33,2,0),VLOOKUP(R1436,Dados!$X$2:$Y$5,2,0)),"")</f>
        <v/>
      </c>
      <c r="AZ1436" s="52" t="str">
        <f aca="false">IF(C1436="","",IF(AND(Y1436="CONSUMO",AC1436="NÃO")*OR(AG1436="-",AG1436="BIT"),IF(E1436&lt;&gt;"",(AI1436-(P1436+L1436-N1436+Q1436)*AY1436)/0.83),""))</f>
        <v/>
      </c>
      <c r="BA1436" s="51" t="str">
        <f aca="false">IF(AZ1436="","",AZ1436*0.17-((P1436+L1436-N1436+Q1436)*AY1436))</f>
        <v/>
      </c>
      <c r="BB1436" s="51" t="str">
        <f aca="false">IF(AND(Y1436="CONSUMO",AG1436="ANEXO I",AY1436&gt;4%),(AI1436-(P1436+L1436-N1436+Q1436)*0.0514)/0.83*(0.5177)*(0.17)-AI1436*0.0514,IF(AND(Y1436="CONSUMO",AG1436="ANEXO II",AY1436&gt;4%),(AI1436-(P1436+L1436-N1436+Q1436)*0.041)/0.83*(0.3295)*(0.17)-AI1436*0.041,IF(AND(Y1436="CONSUMO",AG1436="ANEXO I",AY1436=4%),(AI1436-(P1436+L1436-N1436+Q1436)*0.04)/0.83*(0.5177)*(0.17)-AI1436*0.04,IF(AND(Y1436="CONSUMO",AG1436="ANEXO II",AY1436=4%),(AI1436-(P1436+L1436-N1436+Q1436)*0.04)/0.83*(0.3295)*(0.17)-AI1436*0.04,""))))</f>
        <v/>
      </c>
      <c r="BC1436" s="51" t="str">
        <f aca="false">IF(C1436="","",IF(AND(Y1436="CONSUMO",AC1436="SIM")*OR(AG1436="-",AG1436="BIT"),IF(E1436&lt;&gt;"",(AI1436-(P1436+L1436-N1436+Q1436)*AY1436)/0.83),""))</f>
        <v/>
      </c>
      <c r="BD1436" s="51" t="str">
        <f aca="false">IF(BC1436="","",BC1436*0.17)</f>
        <v/>
      </c>
      <c r="BE1436" s="51" t="str">
        <f aca="false">IF(I1436=6908,0,IF(BC1436="","",BD1436-((P1436+L1436-N1436+Q1436)*AY1436)))</f>
        <v/>
      </c>
      <c r="BF1436" s="53" t="str">
        <f aca="false">IF(B1436="","",IF(OR(B1436="",E1436="Regime Normal"),0,(AI1436-Q1436)*VLOOKUP(R1436,Dados!$X$98:$Y$108,2,0)))</f>
        <v/>
      </c>
      <c r="BG1436" s="54" t="str">
        <f aca="false">IFERROR(VLOOKUP(I1436,Dados!$AC$27:$AD$43,2,0),IF(B1436="","",IF(D1436&lt;&gt;"MT",IF(AND(AC1436="SIM",Y1436="Revenda"),"2403",IF(AND(AC1436="SIM",Y1436="Consumo"),"2407",IF(AND(AC1436="NÃO",Y1436="Revenda"),"2102",IF(AND(AC1436="NÃO",Y1436="Consumo"),"2556",)))),REPLACE(I1436,1,1,1))))</f>
        <v/>
      </c>
    </row>
    <row r="1437" customFormat="false" ht="12.8" hidden="false" customHeight="true" outlineLevel="0" collapsed="false">
      <c r="Y1437" s="45"/>
      <c r="Z1437" s="46" t="str">
        <f aca="false">IF(B1437="","",(IFERROR(VLOOKUP(H1437,Dados!A$3:B$15000,2,0),"Não Encontrado")))</f>
        <v/>
      </c>
      <c r="AA1437" s="46" t="str">
        <f aca="false">IF(B1437="","",(IFERROR(VLOOKUP(G1437,Dados!C$3:E$15000,3,0),"Não Encontrado")))</f>
        <v/>
      </c>
      <c r="AB1437" s="46" t="str">
        <f aca="false">IFERROR(IF(Z1437&lt;&gt;"Não Encontrado",Z1437,IF(AA1437&lt;&gt;"Não Encontrado",AA1437,"")),"")</f>
        <v/>
      </c>
      <c r="AC1437" s="45" t="str">
        <f aca="false">IF(B1437="","",IF(AB1437="","NÃO","SIM"))</f>
        <v/>
      </c>
      <c r="AD1437" s="45" t="str">
        <f aca="false">IFERROR(VLOOKUP(G1437,Dados!$P$3:$R$500,3,0),"")</f>
        <v/>
      </c>
      <c r="AE1437" s="45" t="str">
        <f aca="false">IFERROR(VLOOKUP(G1437,Dados!$K$3:$L$500,2,0),"")</f>
        <v/>
      </c>
      <c r="AF1437" s="45" t="str">
        <f aca="false">IFERROR(VLOOKUP(G1437,Dados!$M$3:$N$500,2,0),"")</f>
        <v/>
      </c>
      <c r="AG1437" s="45" t="str">
        <f aca="false">IF(F1437="","",IF(AND(AD1437="",AE1437="",AF1437=""),"-",IF(AND(AD1437="BIT",AE1437="",AF1437=""),"BIT",IF(AND(AE1437="ANEXO I",AD1437="",AF1437=""),"ANEXO I",IF(AND(AF1437="ANEXO II",AD1437="",AE1437=""),"ANEXO II","Escolher")))))</f>
        <v/>
      </c>
      <c r="AH1437" s="45" t="str">
        <f aca="false">IF(AG1437&lt;&gt;"Pneus","",IFERROR(VLOOKUP(R1437,Dados!$X$2:$Z$5,3,0)*(AI1437-Q1437),VLOOKUP(D1437,Dados!$X$7:$Z$33,3,0)*(AI1437-Q1437)))</f>
        <v/>
      </c>
      <c r="AI1437" s="47" t="str">
        <f aca="false">IF(B1437="","",P1437+Q1437+O1437+M1437+L1437-N1437)</f>
        <v/>
      </c>
      <c r="AJ1437" s="48" t="str">
        <f aca="false">IFERROR(IF(AND(AC1437="SIM",AG1437="-",Y1437="REVENDA"),(AB1437/1+1)*AI1437,IF(AND(AC1437="SIM",AG1437="Pneus",Y1437="REVENDA"),(AB1437/1+1)*(AI1437-AH1437),"")),"")</f>
        <v/>
      </c>
      <c r="AK1437" s="48" t="str">
        <f aca="false">IF(AJ1437="","",AJ1437*17%)</f>
        <v/>
      </c>
      <c r="AL1437" s="48" t="str">
        <f aca="false">IFERROR(IF(AC1437="NÃO","",IF(AK1437="","",IF(E1437="Simples Nacional",BF1437,IF(T1437=0.12,U1437*0.5833337002,IF(T1437=0,AI1437*0.07,U1437))))),"")</f>
        <v/>
      </c>
      <c r="AM1437" s="47" t="str">
        <f aca="false">IFERROR(IF(AC1437="NÃO","",IF(OR(AG1437="-",AG1437="Pneus"),AK1437-AL1437,"")),"")</f>
        <v/>
      </c>
      <c r="AN1437" s="48" t="str">
        <f aca="false">IF(AND(Y1437="REVENDA",AC1437="SIM",AG1437="BIT"),((AB1437/1+1)*AI1437)*0.4117,"")</f>
        <v/>
      </c>
      <c r="AO1437" s="48" t="str">
        <f aca="false">IF(AN1437="","",AN1437*17%)</f>
        <v/>
      </c>
      <c r="AP1437" s="49" t="str">
        <f aca="false">IF(AN1437="","",IF(T1437=0.12,(U1437*0.4117)*0.4117,IF(T1437=0,(AI1437*0.07)*0.4117,U1437*0.4117)))</f>
        <v/>
      </c>
      <c r="AQ1437" s="47" t="str">
        <f aca="false">IF(AN1437="","",AO1437-AP1437)</f>
        <v/>
      </c>
      <c r="AR1437" s="50" t="str">
        <f aca="false">IFERROR(IF(AND(AC1437="SIM",Y1437="REVENDA",LEFT(AG1437,5)="ANEXO")*OR(AE1437="ANEXO I",AF1437="ANEXO II"),VLOOKUP(H1437,Dados!G:I,2,0),""),"INSERIR MVA")</f>
        <v/>
      </c>
      <c r="AS1437" s="48" t="str">
        <f aca="false">IF(LEFT(AG1437,5)="ANEXO",VLOOKUP(AG1437,Dados!$X$111:$Z$112,2,0)*(AI1437-Q1437),"")</f>
        <v/>
      </c>
      <c r="AT1437" s="48" t="str">
        <f aca="false">IFERROR(IF(AR1437="","",(AI1437*AR1437)+AI1437),"INSERIR MVA")</f>
        <v/>
      </c>
      <c r="AU1437" s="48" t="str">
        <f aca="false">IF(AT1437="","",IF(AY1437=0.04,U1437,AS1437*AY1437))</f>
        <v/>
      </c>
      <c r="AV1437" s="47" t="str">
        <f aca="false">IFERROR(IF(AU1437="","",(VLOOKUP(AG1437,Dados!$X$111:$Z$112,3,0)*AT1437*0.17)),"INSERIR MVA")</f>
        <v/>
      </c>
      <c r="AW1437" s="47" t="str">
        <f aca="false">IFERROR(IF(AR1437="","",AV1437-AU1437),"")</f>
        <v/>
      </c>
      <c r="AX1437" s="51" t="str">
        <f aca="false">IFERROR(IF(AC1437="NÃO","",IF(AM1437&lt;&gt;"",AM1437-W1437,IF(AQ1437&lt;&gt;"",AQ1437-W1437,IF(AW1437&lt;&gt;"",AW1437-W1437,"")))),"")</f>
        <v/>
      </c>
      <c r="AY1437" s="46" t="str">
        <f aca="false">IFERROR(IF(ISNA(VLOOKUP(R1437,Dados!$X$2:$Y$5,2,0)),VLOOKUP(D1437,Dados!$X$7:$Y$33,2,0),VLOOKUP(R1437,Dados!$X$2:$Y$5,2,0)),"")</f>
        <v/>
      </c>
      <c r="AZ1437" s="52" t="str">
        <f aca="false">IF(C1437="","",IF(AND(Y1437="CONSUMO",AC1437="NÃO")*OR(AG1437="-",AG1437="BIT"),IF(E1437&lt;&gt;"",(AI1437-(P1437+L1437-N1437+Q1437)*AY1437)/0.83),""))</f>
        <v/>
      </c>
      <c r="BA1437" s="51" t="str">
        <f aca="false">IF(AZ1437="","",AZ1437*0.17-((P1437+L1437-N1437+Q1437)*AY1437))</f>
        <v/>
      </c>
      <c r="BB1437" s="51" t="str">
        <f aca="false">IF(AND(Y1437="CONSUMO",AG1437="ANEXO I",AY1437&gt;4%),(AI1437-(P1437+L1437-N1437+Q1437)*0.0514)/0.83*(0.5177)*(0.17)-AI1437*0.0514,IF(AND(Y1437="CONSUMO",AG1437="ANEXO II",AY1437&gt;4%),(AI1437-(P1437+L1437-N1437+Q1437)*0.041)/0.83*(0.3295)*(0.17)-AI1437*0.041,IF(AND(Y1437="CONSUMO",AG1437="ANEXO I",AY1437=4%),(AI1437-(P1437+L1437-N1437+Q1437)*0.04)/0.83*(0.5177)*(0.17)-AI1437*0.04,IF(AND(Y1437="CONSUMO",AG1437="ANEXO II",AY1437=4%),(AI1437-(P1437+L1437-N1437+Q1437)*0.04)/0.83*(0.3295)*(0.17)-AI1437*0.04,""))))</f>
        <v/>
      </c>
      <c r="BC1437" s="51" t="str">
        <f aca="false">IF(C1437="","",IF(AND(Y1437="CONSUMO",AC1437="SIM")*OR(AG1437="-",AG1437="BIT"),IF(E1437&lt;&gt;"",(AI1437-(P1437+L1437-N1437+Q1437)*AY1437)/0.83),""))</f>
        <v/>
      </c>
      <c r="BD1437" s="51" t="str">
        <f aca="false">IF(BC1437="","",BC1437*0.17)</f>
        <v/>
      </c>
      <c r="BE1437" s="51" t="str">
        <f aca="false">IF(I1437=6908,0,IF(BC1437="","",BD1437-((P1437+L1437-N1437+Q1437)*AY1437)))</f>
        <v/>
      </c>
      <c r="BF1437" s="53" t="str">
        <f aca="false">IF(B1437="","",IF(OR(B1437="",E1437="Regime Normal"),0,(AI1437-Q1437)*VLOOKUP(R1437,Dados!$X$98:$Y$108,2,0)))</f>
        <v/>
      </c>
      <c r="BG1437" s="54" t="str">
        <f aca="false">IFERROR(VLOOKUP(I1437,Dados!$AC$27:$AD$43,2,0),IF(B1437="","",IF(D1437&lt;&gt;"MT",IF(AND(AC1437="SIM",Y1437="Revenda"),"2403",IF(AND(AC1437="SIM",Y1437="Consumo"),"2407",IF(AND(AC1437="NÃO",Y1437="Revenda"),"2102",IF(AND(AC1437="NÃO",Y1437="Consumo"),"2556",)))),REPLACE(I1437,1,1,1))))</f>
        <v/>
      </c>
    </row>
    <row r="1438" customFormat="false" ht="12.8" hidden="false" customHeight="true" outlineLevel="0" collapsed="false">
      <c r="Y1438" s="45"/>
      <c r="Z1438" s="46" t="str">
        <f aca="false">IF(B1438="","",(IFERROR(VLOOKUP(H1438,Dados!A$3:B$15000,2,0),"Não Encontrado")))</f>
        <v/>
      </c>
      <c r="AA1438" s="46" t="str">
        <f aca="false">IF(B1438="","",(IFERROR(VLOOKUP(G1438,Dados!C$3:E$15000,3,0),"Não Encontrado")))</f>
        <v/>
      </c>
      <c r="AB1438" s="46" t="str">
        <f aca="false">IFERROR(IF(Z1438&lt;&gt;"Não Encontrado",Z1438,IF(AA1438&lt;&gt;"Não Encontrado",AA1438,"")),"")</f>
        <v/>
      </c>
      <c r="AC1438" s="45" t="str">
        <f aca="false">IF(B1438="","",IF(AB1438="","NÃO","SIM"))</f>
        <v/>
      </c>
      <c r="AD1438" s="45" t="str">
        <f aca="false">IFERROR(VLOOKUP(G1438,Dados!$P$3:$R$500,3,0),"")</f>
        <v/>
      </c>
      <c r="AE1438" s="45" t="str">
        <f aca="false">IFERROR(VLOOKUP(G1438,Dados!$K$3:$L$500,2,0),"")</f>
        <v/>
      </c>
      <c r="AF1438" s="45" t="str">
        <f aca="false">IFERROR(VLOOKUP(G1438,Dados!$M$3:$N$500,2,0),"")</f>
        <v/>
      </c>
      <c r="AG1438" s="45" t="str">
        <f aca="false">IF(F1438="","",IF(AND(AD1438="",AE1438="",AF1438=""),"-",IF(AND(AD1438="BIT",AE1438="",AF1438=""),"BIT",IF(AND(AE1438="ANEXO I",AD1438="",AF1438=""),"ANEXO I",IF(AND(AF1438="ANEXO II",AD1438="",AE1438=""),"ANEXO II","Escolher")))))</f>
        <v/>
      </c>
      <c r="AH1438" s="45" t="str">
        <f aca="false">IF(AG1438&lt;&gt;"Pneus","",IFERROR(VLOOKUP(R1438,Dados!$X$2:$Z$5,3,0)*(AI1438-Q1438),VLOOKUP(D1438,Dados!$X$7:$Z$33,3,0)*(AI1438-Q1438)))</f>
        <v/>
      </c>
      <c r="AI1438" s="47" t="str">
        <f aca="false">IF(B1438="","",P1438+Q1438+O1438+M1438+L1438-N1438)</f>
        <v/>
      </c>
      <c r="AJ1438" s="48" t="str">
        <f aca="false">IFERROR(IF(AND(AC1438="SIM",AG1438="-",Y1438="REVENDA"),(AB1438/1+1)*AI1438,IF(AND(AC1438="SIM",AG1438="Pneus",Y1438="REVENDA"),(AB1438/1+1)*(AI1438-AH1438),"")),"")</f>
        <v/>
      </c>
      <c r="AK1438" s="48" t="str">
        <f aca="false">IF(AJ1438="","",AJ1438*17%)</f>
        <v/>
      </c>
      <c r="AL1438" s="48" t="str">
        <f aca="false">IFERROR(IF(AC1438="NÃO","",IF(AK1438="","",IF(E1438="Simples Nacional",BF1438,IF(T1438=0.12,U1438*0.5833337002,IF(T1438=0,AI1438*0.07,U1438))))),"")</f>
        <v/>
      </c>
      <c r="AM1438" s="47" t="str">
        <f aca="false">IFERROR(IF(AC1438="NÃO","",IF(OR(AG1438="-",AG1438="Pneus"),AK1438-AL1438,"")),"")</f>
        <v/>
      </c>
      <c r="AN1438" s="48" t="str">
        <f aca="false">IF(AND(Y1438="REVENDA",AC1438="SIM",AG1438="BIT"),((AB1438/1+1)*AI1438)*0.4117,"")</f>
        <v/>
      </c>
      <c r="AO1438" s="48" t="str">
        <f aca="false">IF(AN1438="","",AN1438*17%)</f>
        <v/>
      </c>
      <c r="AP1438" s="49" t="str">
        <f aca="false">IF(AN1438="","",IF(T1438=0.12,(U1438*0.4117)*0.4117,IF(T1438=0,(AI1438*0.07)*0.4117,U1438*0.4117)))</f>
        <v/>
      </c>
      <c r="AQ1438" s="47" t="str">
        <f aca="false">IF(AN1438="","",AO1438-AP1438)</f>
        <v/>
      </c>
      <c r="AR1438" s="50" t="str">
        <f aca="false">IFERROR(IF(AND(AC1438="SIM",Y1438="REVENDA",LEFT(AG1438,5)="ANEXO")*OR(AE1438="ANEXO I",AF1438="ANEXO II"),VLOOKUP(H1438,Dados!G:I,2,0),""),"INSERIR MVA")</f>
        <v/>
      </c>
      <c r="AS1438" s="48" t="str">
        <f aca="false">IF(LEFT(AG1438,5)="ANEXO",VLOOKUP(AG1438,Dados!$X$111:$Z$112,2,0)*(AI1438-Q1438),"")</f>
        <v/>
      </c>
      <c r="AT1438" s="48" t="str">
        <f aca="false">IFERROR(IF(AR1438="","",(AI1438*AR1438)+AI1438),"INSERIR MVA")</f>
        <v/>
      </c>
      <c r="AU1438" s="48" t="str">
        <f aca="false">IF(AT1438="","",IF(AY1438=0.04,U1438,AS1438*AY1438))</f>
        <v/>
      </c>
      <c r="AV1438" s="47" t="str">
        <f aca="false">IFERROR(IF(AU1438="","",(VLOOKUP(AG1438,Dados!$X$111:$Z$112,3,0)*AT1438*0.17)),"INSERIR MVA")</f>
        <v/>
      </c>
      <c r="AW1438" s="47" t="str">
        <f aca="false">IFERROR(IF(AR1438="","",AV1438-AU1438),"")</f>
        <v/>
      </c>
      <c r="AX1438" s="51" t="str">
        <f aca="false">IFERROR(IF(AC1438="NÃO","",IF(AM1438&lt;&gt;"",AM1438-W1438,IF(AQ1438&lt;&gt;"",AQ1438-W1438,IF(AW1438&lt;&gt;"",AW1438-W1438,"")))),"")</f>
        <v/>
      </c>
      <c r="AY1438" s="46" t="str">
        <f aca="false">IFERROR(IF(ISNA(VLOOKUP(R1438,Dados!$X$2:$Y$5,2,0)),VLOOKUP(D1438,Dados!$X$7:$Y$33,2,0),VLOOKUP(R1438,Dados!$X$2:$Y$5,2,0)),"")</f>
        <v/>
      </c>
      <c r="AZ1438" s="52" t="str">
        <f aca="false">IF(C1438="","",IF(AND(Y1438="CONSUMO",AC1438="NÃO")*OR(AG1438="-",AG1438="BIT"),IF(E1438&lt;&gt;"",(AI1438-(P1438+L1438-N1438+Q1438)*AY1438)/0.83),""))</f>
        <v/>
      </c>
      <c r="BA1438" s="51" t="str">
        <f aca="false">IF(AZ1438="","",AZ1438*0.17-((P1438+L1438-N1438+Q1438)*AY1438))</f>
        <v/>
      </c>
      <c r="BB1438" s="51" t="str">
        <f aca="false">IF(AND(Y1438="CONSUMO",AG1438="ANEXO I",AY1438&gt;4%),(AI1438-(P1438+L1438-N1438+Q1438)*0.0514)/0.83*(0.5177)*(0.17)-AI1438*0.0514,IF(AND(Y1438="CONSUMO",AG1438="ANEXO II",AY1438&gt;4%),(AI1438-(P1438+L1438-N1438+Q1438)*0.041)/0.83*(0.3295)*(0.17)-AI1438*0.041,IF(AND(Y1438="CONSUMO",AG1438="ANEXO I",AY1438=4%),(AI1438-(P1438+L1438-N1438+Q1438)*0.04)/0.83*(0.5177)*(0.17)-AI1438*0.04,IF(AND(Y1438="CONSUMO",AG1438="ANEXO II",AY1438=4%),(AI1438-(P1438+L1438-N1438+Q1438)*0.04)/0.83*(0.3295)*(0.17)-AI1438*0.04,""))))</f>
        <v/>
      </c>
      <c r="BC1438" s="51" t="str">
        <f aca="false">IF(C1438="","",IF(AND(Y1438="CONSUMO",AC1438="SIM")*OR(AG1438="-",AG1438="BIT"),IF(E1438&lt;&gt;"",(AI1438-(P1438+L1438-N1438+Q1438)*AY1438)/0.83),""))</f>
        <v/>
      </c>
      <c r="BD1438" s="51" t="str">
        <f aca="false">IF(BC1438="","",BC1438*0.17)</f>
        <v/>
      </c>
      <c r="BE1438" s="51" t="str">
        <f aca="false">IF(I1438=6908,0,IF(BC1438="","",BD1438-((P1438+L1438-N1438+Q1438)*AY1438)))</f>
        <v/>
      </c>
      <c r="BF1438" s="53" t="str">
        <f aca="false">IF(B1438="","",IF(OR(B1438="",E1438="Regime Normal"),0,(AI1438-Q1438)*VLOOKUP(R1438,Dados!$X$98:$Y$108,2,0)))</f>
        <v/>
      </c>
      <c r="BG1438" s="54" t="str">
        <f aca="false">IFERROR(VLOOKUP(I1438,Dados!$AC$27:$AD$43,2,0),IF(B1438="","",IF(D1438&lt;&gt;"MT",IF(AND(AC1438="SIM",Y1438="Revenda"),"2403",IF(AND(AC1438="SIM",Y1438="Consumo"),"2407",IF(AND(AC1438="NÃO",Y1438="Revenda"),"2102",IF(AND(AC1438="NÃO",Y1438="Consumo"),"2556",)))),REPLACE(I1438,1,1,1))))</f>
        <v/>
      </c>
    </row>
    <row r="1439" customFormat="false" ht="12.8" hidden="false" customHeight="true" outlineLevel="0" collapsed="false">
      <c r="Y1439" s="45"/>
      <c r="Z1439" s="46" t="str">
        <f aca="false">IF(B1439="","",(IFERROR(VLOOKUP(H1439,Dados!A$3:B$15000,2,0),"Não Encontrado")))</f>
        <v/>
      </c>
      <c r="AA1439" s="46" t="str">
        <f aca="false">IF(B1439="","",(IFERROR(VLOOKUP(G1439,Dados!C$3:E$15000,3,0),"Não Encontrado")))</f>
        <v/>
      </c>
      <c r="AB1439" s="46" t="str">
        <f aca="false">IFERROR(IF(Z1439&lt;&gt;"Não Encontrado",Z1439,IF(AA1439&lt;&gt;"Não Encontrado",AA1439,"")),"")</f>
        <v/>
      </c>
      <c r="AC1439" s="45" t="str">
        <f aca="false">IF(B1439="","",IF(AB1439="","NÃO","SIM"))</f>
        <v/>
      </c>
      <c r="AD1439" s="45" t="str">
        <f aca="false">IFERROR(VLOOKUP(G1439,Dados!$P$3:$R$500,3,0),"")</f>
        <v/>
      </c>
      <c r="AE1439" s="45" t="str">
        <f aca="false">IFERROR(VLOOKUP(G1439,Dados!$K$3:$L$500,2,0),"")</f>
        <v/>
      </c>
      <c r="AF1439" s="45" t="str">
        <f aca="false">IFERROR(VLOOKUP(G1439,Dados!$M$3:$N$500,2,0),"")</f>
        <v/>
      </c>
      <c r="AG1439" s="45" t="str">
        <f aca="false">IF(F1439="","",IF(AND(AD1439="",AE1439="",AF1439=""),"-",IF(AND(AD1439="BIT",AE1439="",AF1439=""),"BIT",IF(AND(AE1439="ANEXO I",AD1439="",AF1439=""),"ANEXO I",IF(AND(AF1439="ANEXO II",AD1439="",AE1439=""),"ANEXO II","Escolher")))))</f>
        <v/>
      </c>
      <c r="AH1439" s="45" t="str">
        <f aca="false">IF(AG1439&lt;&gt;"Pneus","",IFERROR(VLOOKUP(R1439,Dados!$X$2:$Z$5,3,0)*(AI1439-Q1439),VLOOKUP(D1439,Dados!$X$7:$Z$33,3,0)*(AI1439-Q1439)))</f>
        <v/>
      </c>
      <c r="AI1439" s="47" t="str">
        <f aca="false">IF(B1439="","",P1439+Q1439+O1439+M1439+L1439-N1439)</f>
        <v/>
      </c>
      <c r="AJ1439" s="48" t="str">
        <f aca="false">IFERROR(IF(AND(AC1439="SIM",AG1439="-",Y1439="REVENDA"),(AB1439/1+1)*AI1439,IF(AND(AC1439="SIM",AG1439="Pneus",Y1439="REVENDA"),(AB1439/1+1)*(AI1439-AH1439),"")),"")</f>
        <v/>
      </c>
      <c r="AK1439" s="48" t="str">
        <f aca="false">IF(AJ1439="","",AJ1439*17%)</f>
        <v/>
      </c>
      <c r="AL1439" s="48" t="str">
        <f aca="false">IFERROR(IF(AC1439="NÃO","",IF(AK1439="","",IF(E1439="Simples Nacional",BF1439,IF(T1439=0.12,U1439*0.5833337002,IF(T1439=0,AI1439*0.07,U1439))))),"")</f>
        <v/>
      </c>
      <c r="AM1439" s="47" t="str">
        <f aca="false">IFERROR(IF(AC1439="NÃO","",IF(OR(AG1439="-",AG1439="Pneus"),AK1439-AL1439,"")),"")</f>
        <v/>
      </c>
      <c r="AN1439" s="48" t="str">
        <f aca="false">IF(AND(Y1439="REVENDA",AC1439="SIM",AG1439="BIT"),((AB1439/1+1)*AI1439)*0.4117,"")</f>
        <v/>
      </c>
      <c r="AO1439" s="48" t="str">
        <f aca="false">IF(AN1439="","",AN1439*17%)</f>
        <v/>
      </c>
      <c r="AP1439" s="49" t="str">
        <f aca="false">IF(AN1439="","",IF(T1439=0.12,(U1439*0.4117)*0.4117,IF(T1439=0,(AI1439*0.07)*0.4117,U1439*0.4117)))</f>
        <v/>
      </c>
      <c r="AQ1439" s="47" t="str">
        <f aca="false">IF(AN1439="","",AO1439-AP1439)</f>
        <v/>
      </c>
      <c r="AR1439" s="50" t="str">
        <f aca="false">IFERROR(IF(AND(AC1439="SIM",Y1439="REVENDA",LEFT(AG1439,5)="ANEXO")*OR(AE1439="ANEXO I",AF1439="ANEXO II"),VLOOKUP(H1439,Dados!G:I,2,0),""),"INSERIR MVA")</f>
        <v/>
      </c>
      <c r="AS1439" s="48" t="str">
        <f aca="false">IF(LEFT(AG1439,5)="ANEXO",VLOOKUP(AG1439,Dados!$X$111:$Z$112,2,0)*(AI1439-Q1439),"")</f>
        <v/>
      </c>
      <c r="AT1439" s="48" t="str">
        <f aca="false">IFERROR(IF(AR1439="","",(AI1439*AR1439)+AI1439),"INSERIR MVA")</f>
        <v/>
      </c>
      <c r="AU1439" s="48" t="str">
        <f aca="false">IF(AT1439="","",IF(AY1439=0.04,U1439,AS1439*AY1439))</f>
        <v/>
      </c>
      <c r="AV1439" s="47" t="str">
        <f aca="false">IFERROR(IF(AU1439="","",(VLOOKUP(AG1439,Dados!$X$111:$Z$112,3,0)*AT1439*0.17)),"INSERIR MVA")</f>
        <v/>
      </c>
      <c r="AW1439" s="47" t="str">
        <f aca="false">IFERROR(IF(AR1439="","",AV1439-AU1439),"")</f>
        <v/>
      </c>
      <c r="AX1439" s="51" t="str">
        <f aca="false">IFERROR(IF(AC1439="NÃO","",IF(AM1439&lt;&gt;"",AM1439-W1439,IF(AQ1439&lt;&gt;"",AQ1439-W1439,IF(AW1439&lt;&gt;"",AW1439-W1439,"")))),"")</f>
        <v/>
      </c>
      <c r="AY1439" s="46" t="str">
        <f aca="false">IFERROR(IF(ISNA(VLOOKUP(R1439,Dados!$X$2:$Y$5,2,0)),VLOOKUP(D1439,Dados!$X$7:$Y$33,2,0),VLOOKUP(R1439,Dados!$X$2:$Y$5,2,0)),"")</f>
        <v/>
      </c>
      <c r="AZ1439" s="52" t="str">
        <f aca="false">IF(C1439="","",IF(AND(Y1439="CONSUMO",AC1439="NÃO")*OR(AG1439="-",AG1439="BIT"),IF(E1439&lt;&gt;"",(AI1439-(P1439+L1439-N1439+Q1439)*AY1439)/0.83),""))</f>
        <v/>
      </c>
      <c r="BA1439" s="51" t="str">
        <f aca="false">IF(AZ1439="","",AZ1439*0.17-((P1439+L1439-N1439+Q1439)*AY1439))</f>
        <v/>
      </c>
      <c r="BB1439" s="51" t="str">
        <f aca="false">IF(AND(Y1439="CONSUMO",AG1439="ANEXO I",AY1439&gt;4%),(AI1439-(P1439+L1439-N1439+Q1439)*0.0514)/0.83*(0.5177)*(0.17)-AI1439*0.0514,IF(AND(Y1439="CONSUMO",AG1439="ANEXO II",AY1439&gt;4%),(AI1439-(P1439+L1439-N1439+Q1439)*0.041)/0.83*(0.3295)*(0.17)-AI1439*0.041,IF(AND(Y1439="CONSUMO",AG1439="ANEXO I",AY1439=4%),(AI1439-(P1439+L1439-N1439+Q1439)*0.04)/0.83*(0.5177)*(0.17)-AI1439*0.04,IF(AND(Y1439="CONSUMO",AG1439="ANEXO II",AY1439=4%),(AI1439-(P1439+L1439-N1439+Q1439)*0.04)/0.83*(0.3295)*(0.17)-AI1439*0.04,""))))</f>
        <v/>
      </c>
      <c r="BC1439" s="51" t="str">
        <f aca="false">IF(C1439="","",IF(AND(Y1439="CONSUMO",AC1439="SIM")*OR(AG1439="-",AG1439="BIT"),IF(E1439&lt;&gt;"",(AI1439-(P1439+L1439-N1439+Q1439)*AY1439)/0.83),""))</f>
        <v/>
      </c>
      <c r="BD1439" s="51" t="str">
        <f aca="false">IF(BC1439="","",BC1439*0.17)</f>
        <v/>
      </c>
      <c r="BE1439" s="51" t="str">
        <f aca="false">IF(I1439=6908,0,IF(BC1439="","",BD1439-((P1439+L1439-N1439+Q1439)*AY1439)))</f>
        <v/>
      </c>
      <c r="BF1439" s="53" t="str">
        <f aca="false">IF(B1439="","",IF(OR(B1439="",E1439="Regime Normal"),0,(AI1439-Q1439)*VLOOKUP(R1439,Dados!$X$98:$Y$108,2,0)))</f>
        <v/>
      </c>
      <c r="BG1439" s="54" t="str">
        <f aca="false">IFERROR(VLOOKUP(I1439,Dados!$AC$27:$AD$43,2,0),IF(B1439="","",IF(D1439&lt;&gt;"MT",IF(AND(AC1439="SIM",Y1439="Revenda"),"2403",IF(AND(AC1439="SIM",Y1439="Consumo"),"2407",IF(AND(AC1439="NÃO",Y1439="Revenda"),"2102",IF(AND(AC1439="NÃO",Y1439="Consumo"),"2556",)))),REPLACE(I1439,1,1,1))))</f>
        <v/>
      </c>
    </row>
    <row r="1440" customFormat="false" ht="12.8" hidden="false" customHeight="true" outlineLevel="0" collapsed="false">
      <c r="Y1440" s="45"/>
      <c r="Z1440" s="46" t="str">
        <f aca="false">IF(B1440="","",(IFERROR(VLOOKUP(H1440,Dados!A$3:B$15000,2,0),"Não Encontrado")))</f>
        <v/>
      </c>
      <c r="AA1440" s="46" t="str">
        <f aca="false">IF(B1440="","",(IFERROR(VLOOKUP(G1440,Dados!C$3:E$15000,3,0),"Não Encontrado")))</f>
        <v/>
      </c>
      <c r="AB1440" s="46" t="str">
        <f aca="false">IFERROR(IF(Z1440&lt;&gt;"Não Encontrado",Z1440,IF(AA1440&lt;&gt;"Não Encontrado",AA1440,"")),"")</f>
        <v/>
      </c>
      <c r="AC1440" s="45" t="str">
        <f aca="false">IF(B1440="","",IF(AB1440="","NÃO","SIM"))</f>
        <v/>
      </c>
      <c r="AD1440" s="45" t="str">
        <f aca="false">IFERROR(VLOOKUP(G1440,Dados!$P$3:$R$500,3,0),"")</f>
        <v/>
      </c>
      <c r="AE1440" s="45" t="str">
        <f aca="false">IFERROR(VLOOKUP(G1440,Dados!$K$3:$L$500,2,0),"")</f>
        <v/>
      </c>
      <c r="AF1440" s="45" t="str">
        <f aca="false">IFERROR(VLOOKUP(G1440,Dados!$M$3:$N$500,2,0),"")</f>
        <v/>
      </c>
      <c r="AG1440" s="45" t="str">
        <f aca="false">IF(F1440="","",IF(AND(AD1440="",AE1440="",AF1440=""),"-",IF(AND(AD1440="BIT",AE1440="",AF1440=""),"BIT",IF(AND(AE1440="ANEXO I",AD1440="",AF1440=""),"ANEXO I",IF(AND(AF1440="ANEXO II",AD1440="",AE1440=""),"ANEXO II","Escolher")))))</f>
        <v/>
      </c>
      <c r="AH1440" s="45" t="str">
        <f aca="false">IF(AG1440&lt;&gt;"Pneus","",IFERROR(VLOOKUP(R1440,Dados!$X$2:$Z$5,3,0)*(AI1440-Q1440),VLOOKUP(D1440,Dados!$X$7:$Z$33,3,0)*(AI1440-Q1440)))</f>
        <v/>
      </c>
      <c r="AI1440" s="47" t="str">
        <f aca="false">IF(B1440="","",P1440+Q1440+O1440+M1440+L1440-N1440)</f>
        <v/>
      </c>
      <c r="AJ1440" s="48" t="str">
        <f aca="false">IFERROR(IF(AND(AC1440="SIM",AG1440="-",Y1440="REVENDA"),(AB1440/1+1)*AI1440,IF(AND(AC1440="SIM",AG1440="Pneus",Y1440="REVENDA"),(AB1440/1+1)*(AI1440-AH1440),"")),"")</f>
        <v/>
      </c>
      <c r="AK1440" s="48" t="str">
        <f aca="false">IF(AJ1440="","",AJ1440*17%)</f>
        <v/>
      </c>
      <c r="AL1440" s="48" t="str">
        <f aca="false">IFERROR(IF(AC1440="NÃO","",IF(AK1440="","",IF(E1440="Simples Nacional",BF1440,IF(T1440=0.12,U1440*0.5833337002,IF(T1440=0,AI1440*0.07,U1440))))),"")</f>
        <v/>
      </c>
      <c r="AM1440" s="47" t="str">
        <f aca="false">IFERROR(IF(AC1440="NÃO","",IF(OR(AG1440="-",AG1440="Pneus"),AK1440-AL1440,"")),"")</f>
        <v/>
      </c>
      <c r="AN1440" s="48" t="str">
        <f aca="false">IF(AND(Y1440="REVENDA",AC1440="SIM",AG1440="BIT"),((AB1440/1+1)*AI1440)*0.4117,"")</f>
        <v/>
      </c>
      <c r="AO1440" s="48" t="str">
        <f aca="false">IF(AN1440="","",AN1440*17%)</f>
        <v/>
      </c>
      <c r="AP1440" s="49" t="str">
        <f aca="false">IF(AN1440="","",IF(T1440=0.12,(U1440*0.4117)*0.4117,IF(T1440=0,(AI1440*0.07)*0.4117,U1440*0.4117)))</f>
        <v/>
      </c>
      <c r="AQ1440" s="47" t="str">
        <f aca="false">IF(AN1440="","",AO1440-AP1440)</f>
        <v/>
      </c>
      <c r="AR1440" s="50" t="str">
        <f aca="false">IFERROR(IF(AND(AC1440="SIM",Y1440="REVENDA",LEFT(AG1440,5)="ANEXO")*OR(AE1440="ANEXO I",AF1440="ANEXO II"),VLOOKUP(H1440,Dados!G:I,2,0),""),"INSERIR MVA")</f>
        <v/>
      </c>
      <c r="AS1440" s="48" t="str">
        <f aca="false">IF(LEFT(AG1440,5)="ANEXO",VLOOKUP(AG1440,Dados!$X$111:$Z$112,2,0)*(AI1440-Q1440),"")</f>
        <v/>
      </c>
      <c r="AT1440" s="48" t="str">
        <f aca="false">IFERROR(IF(AR1440="","",(AI1440*AR1440)+AI1440),"INSERIR MVA")</f>
        <v/>
      </c>
      <c r="AU1440" s="48" t="str">
        <f aca="false">IF(AT1440="","",IF(AY1440=0.04,U1440,AS1440*AY1440))</f>
        <v/>
      </c>
      <c r="AV1440" s="47" t="str">
        <f aca="false">IFERROR(IF(AU1440="","",(VLOOKUP(AG1440,Dados!$X$111:$Z$112,3,0)*AT1440*0.17)),"INSERIR MVA")</f>
        <v/>
      </c>
      <c r="AW1440" s="47" t="str">
        <f aca="false">IFERROR(IF(AR1440="","",AV1440-AU1440),"")</f>
        <v/>
      </c>
      <c r="AX1440" s="51" t="str">
        <f aca="false">IFERROR(IF(AC1440="NÃO","",IF(AM1440&lt;&gt;"",AM1440-W1440,IF(AQ1440&lt;&gt;"",AQ1440-W1440,IF(AW1440&lt;&gt;"",AW1440-W1440,"")))),"")</f>
        <v/>
      </c>
      <c r="AY1440" s="46" t="str">
        <f aca="false">IFERROR(IF(ISNA(VLOOKUP(R1440,Dados!$X$2:$Y$5,2,0)),VLOOKUP(D1440,Dados!$X$7:$Y$33,2,0),VLOOKUP(R1440,Dados!$X$2:$Y$5,2,0)),"")</f>
        <v/>
      </c>
      <c r="AZ1440" s="52" t="str">
        <f aca="false">IF(C1440="","",IF(AND(Y1440="CONSUMO",AC1440="NÃO")*OR(AG1440="-",AG1440="BIT"),IF(E1440&lt;&gt;"",(AI1440-(P1440+L1440-N1440+Q1440)*AY1440)/0.83),""))</f>
        <v/>
      </c>
      <c r="BA1440" s="51" t="str">
        <f aca="false">IF(AZ1440="","",AZ1440*0.17-((P1440+L1440-N1440+Q1440)*AY1440))</f>
        <v/>
      </c>
      <c r="BB1440" s="51" t="str">
        <f aca="false">IF(AND(Y1440="CONSUMO",AG1440="ANEXO I",AY1440&gt;4%),(AI1440-(P1440+L1440-N1440+Q1440)*0.0514)/0.83*(0.5177)*(0.17)-AI1440*0.0514,IF(AND(Y1440="CONSUMO",AG1440="ANEXO II",AY1440&gt;4%),(AI1440-(P1440+L1440-N1440+Q1440)*0.041)/0.83*(0.3295)*(0.17)-AI1440*0.041,IF(AND(Y1440="CONSUMO",AG1440="ANEXO I",AY1440=4%),(AI1440-(P1440+L1440-N1440+Q1440)*0.04)/0.83*(0.5177)*(0.17)-AI1440*0.04,IF(AND(Y1440="CONSUMO",AG1440="ANEXO II",AY1440=4%),(AI1440-(P1440+L1440-N1440+Q1440)*0.04)/0.83*(0.3295)*(0.17)-AI1440*0.04,""))))</f>
        <v/>
      </c>
      <c r="BC1440" s="51" t="str">
        <f aca="false">IF(C1440="","",IF(AND(Y1440="CONSUMO",AC1440="SIM")*OR(AG1440="-",AG1440="BIT"),IF(E1440&lt;&gt;"",(AI1440-(P1440+L1440-N1440+Q1440)*AY1440)/0.83),""))</f>
        <v/>
      </c>
      <c r="BD1440" s="51" t="str">
        <f aca="false">IF(BC1440="","",BC1440*0.17)</f>
        <v/>
      </c>
      <c r="BE1440" s="51" t="str">
        <f aca="false">IF(I1440=6908,0,IF(BC1440="","",BD1440-((P1440+L1440-N1440+Q1440)*AY1440)))</f>
        <v/>
      </c>
      <c r="BF1440" s="53" t="str">
        <f aca="false">IF(B1440="","",IF(OR(B1440="",E1440="Regime Normal"),0,(AI1440-Q1440)*VLOOKUP(R1440,Dados!$X$98:$Y$108,2,0)))</f>
        <v/>
      </c>
      <c r="BG1440" s="54" t="str">
        <f aca="false">IFERROR(VLOOKUP(I1440,Dados!$AC$27:$AD$43,2,0),IF(B1440="","",IF(D1440&lt;&gt;"MT",IF(AND(AC1440="SIM",Y1440="Revenda"),"2403",IF(AND(AC1440="SIM",Y1440="Consumo"),"2407",IF(AND(AC1440="NÃO",Y1440="Revenda"),"2102",IF(AND(AC1440="NÃO",Y1440="Consumo"),"2556",)))),REPLACE(I1440,1,1,1))))</f>
        <v/>
      </c>
    </row>
    <row r="1441" customFormat="false" ht="12.8" hidden="false" customHeight="true" outlineLevel="0" collapsed="false">
      <c r="Y1441" s="45"/>
      <c r="Z1441" s="46" t="str">
        <f aca="false">IF(B1441="","",(IFERROR(VLOOKUP(H1441,Dados!A$3:B$15000,2,0),"Não Encontrado")))</f>
        <v/>
      </c>
      <c r="AA1441" s="46" t="str">
        <f aca="false">IF(B1441="","",(IFERROR(VLOOKUP(G1441,Dados!C$3:E$15000,3,0),"Não Encontrado")))</f>
        <v/>
      </c>
      <c r="AB1441" s="46" t="str">
        <f aca="false">IFERROR(IF(Z1441&lt;&gt;"Não Encontrado",Z1441,IF(AA1441&lt;&gt;"Não Encontrado",AA1441,"")),"")</f>
        <v/>
      </c>
      <c r="AC1441" s="45" t="str">
        <f aca="false">IF(B1441="","",IF(AB1441="","NÃO","SIM"))</f>
        <v/>
      </c>
      <c r="AD1441" s="45" t="str">
        <f aca="false">IFERROR(VLOOKUP(G1441,Dados!$P$3:$R$500,3,0),"")</f>
        <v/>
      </c>
      <c r="AE1441" s="45" t="str">
        <f aca="false">IFERROR(VLOOKUP(G1441,Dados!$K$3:$L$500,2,0),"")</f>
        <v/>
      </c>
      <c r="AF1441" s="45" t="str">
        <f aca="false">IFERROR(VLOOKUP(G1441,Dados!$M$3:$N$500,2,0),"")</f>
        <v/>
      </c>
      <c r="AG1441" s="45" t="str">
        <f aca="false">IF(F1441="","",IF(AND(AD1441="",AE1441="",AF1441=""),"-",IF(AND(AD1441="BIT",AE1441="",AF1441=""),"BIT",IF(AND(AE1441="ANEXO I",AD1441="",AF1441=""),"ANEXO I",IF(AND(AF1441="ANEXO II",AD1441="",AE1441=""),"ANEXO II","Escolher")))))</f>
        <v/>
      </c>
      <c r="AH1441" s="45" t="str">
        <f aca="false">IF(AG1441&lt;&gt;"Pneus","",IFERROR(VLOOKUP(R1441,Dados!$X$2:$Z$5,3,0)*(AI1441-Q1441),VLOOKUP(D1441,Dados!$X$7:$Z$33,3,0)*(AI1441-Q1441)))</f>
        <v/>
      </c>
      <c r="AI1441" s="47" t="str">
        <f aca="false">IF(B1441="","",P1441+Q1441+O1441+M1441+L1441-N1441)</f>
        <v/>
      </c>
      <c r="AJ1441" s="48" t="str">
        <f aca="false">IFERROR(IF(AND(AC1441="SIM",AG1441="-",Y1441="REVENDA"),(AB1441/1+1)*AI1441,IF(AND(AC1441="SIM",AG1441="Pneus",Y1441="REVENDA"),(AB1441/1+1)*(AI1441-AH1441),"")),"")</f>
        <v/>
      </c>
      <c r="AK1441" s="48" t="str">
        <f aca="false">IF(AJ1441="","",AJ1441*17%)</f>
        <v/>
      </c>
      <c r="AL1441" s="48" t="str">
        <f aca="false">IFERROR(IF(AC1441="NÃO","",IF(AK1441="","",IF(E1441="Simples Nacional",BF1441,IF(T1441=0.12,U1441*0.5833337002,IF(T1441=0,AI1441*0.07,U1441))))),"")</f>
        <v/>
      </c>
      <c r="AM1441" s="47" t="str">
        <f aca="false">IFERROR(IF(AC1441="NÃO","",IF(OR(AG1441="-",AG1441="Pneus"),AK1441-AL1441,"")),"")</f>
        <v/>
      </c>
      <c r="AN1441" s="48" t="str">
        <f aca="false">IF(AND(Y1441="REVENDA",AC1441="SIM",AG1441="BIT"),((AB1441/1+1)*AI1441)*0.4117,"")</f>
        <v/>
      </c>
      <c r="AO1441" s="48" t="str">
        <f aca="false">IF(AN1441="","",AN1441*17%)</f>
        <v/>
      </c>
      <c r="AP1441" s="49" t="str">
        <f aca="false">IF(AN1441="","",IF(T1441=0.12,(U1441*0.4117)*0.4117,IF(T1441=0,(AI1441*0.07)*0.4117,U1441*0.4117)))</f>
        <v/>
      </c>
      <c r="AQ1441" s="47" t="str">
        <f aca="false">IF(AN1441="","",AO1441-AP1441)</f>
        <v/>
      </c>
      <c r="AR1441" s="50" t="str">
        <f aca="false">IFERROR(IF(AND(AC1441="SIM",Y1441="REVENDA",LEFT(AG1441,5)="ANEXO")*OR(AE1441="ANEXO I",AF1441="ANEXO II"),VLOOKUP(H1441,Dados!G:I,2,0),""),"INSERIR MVA")</f>
        <v/>
      </c>
      <c r="AS1441" s="48" t="str">
        <f aca="false">IF(LEFT(AG1441,5)="ANEXO",VLOOKUP(AG1441,Dados!$X$111:$Z$112,2,0)*(AI1441-Q1441),"")</f>
        <v/>
      </c>
      <c r="AT1441" s="48" t="str">
        <f aca="false">IFERROR(IF(AR1441="","",(AI1441*AR1441)+AI1441),"INSERIR MVA")</f>
        <v/>
      </c>
      <c r="AU1441" s="48" t="str">
        <f aca="false">IF(AT1441="","",IF(AY1441=0.04,U1441,AS1441*AY1441))</f>
        <v/>
      </c>
      <c r="AV1441" s="47" t="str">
        <f aca="false">IFERROR(IF(AU1441="","",(VLOOKUP(AG1441,Dados!$X$111:$Z$112,3,0)*AT1441*0.17)),"INSERIR MVA")</f>
        <v/>
      </c>
      <c r="AW1441" s="47" t="str">
        <f aca="false">IFERROR(IF(AR1441="","",AV1441-AU1441),"")</f>
        <v/>
      </c>
      <c r="AX1441" s="51" t="str">
        <f aca="false">IFERROR(IF(AC1441="NÃO","",IF(AM1441&lt;&gt;"",AM1441-W1441,IF(AQ1441&lt;&gt;"",AQ1441-W1441,IF(AW1441&lt;&gt;"",AW1441-W1441,"")))),"")</f>
        <v/>
      </c>
      <c r="AY1441" s="46" t="str">
        <f aca="false">IFERROR(IF(ISNA(VLOOKUP(R1441,Dados!$X$2:$Y$5,2,0)),VLOOKUP(D1441,Dados!$X$7:$Y$33,2,0),VLOOKUP(R1441,Dados!$X$2:$Y$5,2,0)),"")</f>
        <v/>
      </c>
      <c r="AZ1441" s="52" t="str">
        <f aca="false">IF(C1441="","",IF(AND(Y1441="CONSUMO",AC1441="NÃO")*OR(AG1441="-",AG1441="BIT"),IF(E1441&lt;&gt;"",(AI1441-(P1441+L1441-N1441+Q1441)*AY1441)/0.83),""))</f>
        <v/>
      </c>
      <c r="BA1441" s="51" t="str">
        <f aca="false">IF(AZ1441="","",AZ1441*0.17-((P1441+L1441-N1441+Q1441)*AY1441))</f>
        <v/>
      </c>
      <c r="BB1441" s="51" t="str">
        <f aca="false">IF(AND(Y1441="CONSUMO",AG1441="ANEXO I",AY1441&gt;4%),(AI1441-(P1441+L1441-N1441+Q1441)*0.0514)/0.83*(0.5177)*(0.17)-AI1441*0.0514,IF(AND(Y1441="CONSUMO",AG1441="ANEXO II",AY1441&gt;4%),(AI1441-(P1441+L1441-N1441+Q1441)*0.041)/0.83*(0.3295)*(0.17)-AI1441*0.041,IF(AND(Y1441="CONSUMO",AG1441="ANEXO I",AY1441=4%),(AI1441-(P1441+L1441-N1441+Q1441)*0.04)/0.83*(0.5177)*(0.17)-AI1441*0.04,IF(AND(Y1441="CONSUMO",AG1441="ANEXO II",AY1441=4%),(AI1441-(P1441+L1441-N1441+Q1441)*0.04)/0.83*(0.3295)*(0.17)-AI1441*0.04,""))))</f>
        <v/>
      </c>
      <c r="BC1441" s="51" t="str">
        <f aca="false">IF(C1441="","",IF(AND(Y1441="CONSUMO",AC1441="SIM")*OR(AG1441="-",AG1441="BIT"),IF(E1441&lt;&gt;"",(AI1441-(P1441+L1441-N1441+Q1441)*AY1441)/0.83),""))</f>
        <v/>
      </c>
      <c r="BD1441" s="51" t="str">
        <f aca="false">IF(BC1441="","",BC1441*0.17)</f>
        <v/>
      </c>
      <c r="BE1441" s="51" t="str">
        <f aca="false">IF(I1441=6908,0,IF(BC1441="","",BD1441-((P1441+L1441-N1441+Q1441)*AY1441)))</f>
        <v/>
      </c>
      <c r="BF1441" s="53" t="str">
        <f aca="false">IF(B1441="","",IF(OR(B1441="",E1441="Regime Normal"),0,(AI1441-Q1441)*VLOOKUP(R1441,Dados!$X$98:$Y$108,2,0)))</f>
        <v/>
      </c>
      <c r="BG1441" s="54" t="str">
        <f aca="false">IFERROR(VLOOKUP(I1441,Dados!$AC$27:$AD$43,2,0),IF(B1441="","",IF(D1441&lt;&gt;"MT",IF(AND(AC1441="SIM",Y1441="Revenda"),"2403",IF(AND(AC1441="SIM",Y1441="Consumo"),"2407",IF(AND(AC1441="NÃO",Y1441="Revenda"),"2102",IF(AND(AC1441="NÃO",Y1441="Consumo"),"2556",)))),REPLACE(I1441,1,1,1))))</f>
        <v/>
      </c>
    </row>
    <row r="1442" customFormat="false" ht="12.8" hidden="false" customHeight="true" outlineLevel="0" collapsed="false">
      <c r="Y1442" s="45"/>
      <c r="Z1442" s="46" t="str">
        <f aca="false">IF(B1442="","",(IFERROR(VLOOKUP(H1442,Dados!A$3:B$15000,2,0),"Não Encontrado")))</f>
        <v/>
      </c>
      <c r="AA1442" s="46" t="str">
        <f aca="false">IF(B1442="","",(IFERROR(VLOOKUP(G1442,Dados!C$3:E$15000,3,0),"Não Encontrado")))</f>
        <v/>
      </c>
      <c r="AB1442" s="46" t="str">
        <f aca="false">IFERROR(IF(Z1442&lt;&gt;"Não Encontrado",Z1442,IF(AA1442&lt;&gt;"Não Encontrado",AA1442,"")),"")</f>
        <v/>
      </c>
      <c r="AC1442" s="45" t="str">
        <f aca="false">IF(B1442="","",IF(AB1442="","NÃO","SIM"))</f>
        <v/>
      </c>
      <c r="AD1442" s="45" t="str">
        <f aca="false">IFERROR(VLOOKUP(G1442,Dados!$P$3:$R$500,3,0),"")</f>
        <v/>
      </c>
      <c r="AE1442" s="45" t="str">
        <f aca="false">IFERROR(VLOOKUP(G1442,Dados!$K$3:$L$500,2,0),"")</f>
        <v/>
      </c>
      <c r="AF1442" s="45" t="str">
        <f aca="false">IFERROR(VLOOKUP(G1442,Dados!$M$3:$N$500,2,0),"")</f>
        <v/>
      </c>
      <c r="AG1442" s="45" t="str">
        <f aca="false">IF(F1442="","",IF(AND(AD1442="",AE1442="",AF1442=""),"-",IF(AND(AD1442="BIT",AE1442="",AF1442=""),"BIT",IF(AND(AE1442="ANEXO I",AD1442="",AF1442=""),"ANEXO I",IF(AND(AF1442="ANEXO II",AD1442="",AE1442=""),"ANEXO II","Escolher")))))</f>
        <v/>
      </c>
      <c r="AH1442" s="45" t="str">
        <f aca="false">IF(AG1442&lt;&gt;"Pneus","",IFERROR(VLOOKUP(R1442,Dados!$X$2:$Z$5,3,0)*(AI1442-Q1442),VLOOKUP(D1442,Dados!$X$7:$Z$33,3,0)*(AI1442-Q1442)))</f>
        <v/>
      </c>
      <c r="AI1442" s="47" t="str">
        <f aca="false">IF(B1442="","",P1442+Q1442+O1442+M1442+L1442-N1442)</f>
        <v/>
      </c>
      <c r="AJ1442" s="48" t="str">
        <f aca="false">IFERROR(IF(AND(AC1442="SIM",AG1442="-",Y1442="REVENDA"),(AB1442/1+1)*AI1442,IF(AND(AC1442="SIM",AG1442="Pneus",Y1442="REVENDA"),(AB1442/1+1)*(AI1442-AH1442),"")),"")</f>
        <v/>
      </c>
      <c r="AK1442" s="48" t="str">
        <f aca="false">IF(AJ1442="","",AJ1442*17%)</f>
        <v/>
      </c>
      <c r="AL1442" s="48" t="str">
        <f aca="false">IFERROR(IF(AC1442="NÃO","",IF(AK1442="","",IF(E1442="Simples Nacional",BF1442,IF(T1442=0.12,U1442*0.5833337002,IF(T1442=0,AI1442*0.07,U1442))))),"")</f>
        <v/>
      </c>
      <c r="AM1442" s="47" t="str">
        <f aca="false">IFERROR(IF(AC1442="NÃO","",IF(OR(AG1442="-",AG1442="Pneus"),AK1442-AL1442,"")),"")</f>
        <v/>
      </c>
      <c r="AN1442" s="48" t="str">
        <f aca="false">IF(AND(Y1442="REVENDA",AC1442="SIM",AG1442="BIT"),((AB1442/1+1)*AI1442)*0.4117,"")</f>
        <v/>
      </c>
      <c r="AO1442" s="48" t="str">
        <f aca="false">IF(AN1442="","",AN1442*17%)</f>
        <v/>
      </c>
      <c r="AP1442" s="49" t="str">
        <f aca="false">IF(AN1442="","",IF(T1442=0.12,(U1442*0.4117)*0.4117,IF(T1442=0,(AI1442*0.07)*0.4117,U1442*0.4117)))</f>
        <v/>
      </c>
      <c r="AQ1442" s="47" t="str">
        <f aca="false">IF(AN1442="","",AO1442-AP1442)</f>
        <v/>
      </c>
      <c r="AR1442" s="50" t="str">
        <f aca="false">IFERROR(IF(AND(AC1442="SIM",Y1442="REVENDA",LEFT(AG1442,5)="ANEXO")*OR(AE1442="ANEXO I",AF1442="ANEXO II"),VLOOKUP(H1442,Dados!G:I,2,0),""),"INSERIR MVA")</f>
        <v/>
      </c>
      <c r="AS1442" s="48" t="str">
        <f aca="false">IF(LEFT(AG1442,5)="ANEXO",VLOOKUP(AG1442,Dados!$X$111:$Z$112,2,0)*(AI1442-Q1442),"")</f>
        <v/>
      </c>
      <c r="AT1442" s="48" t="str">
        <f aca="false">IFERROR(IF(AR1442="","",(AI1442*AR1442)+AI1442),"INSERIR MVA")</f>
        <v/>
      </c>
      <c r="AU1442" s="48" t="str">
        <f aca="false">IF(AT1442="","",IF(AY1442=0.04,U1442,AS1442*AY1442))</f>
        <v/>
      </c>
      <c r="AV1442" s="47" t="str">
        <f aca="false">IFERROR(IF(AU1442="","",(VLOOKUP(AG1442,Dados!$X$111:$Z$112,3,0)*AT1442*0.17)),"INSERIR MVA")</f>
        <v/>
      </c>
      <c r="AW1442" s="47" t="str">
        <f aca="false">IFERROR(IF(AR1442="","",AV1442-AU1442),"")</f>
        <v/>
      </c>
      <c r="AX1442" s="51" t="str">
        <f aca="false">IFERROR(IF(AC1442="NÃO","",IF(AM1442&lt;&gt;"",AM1442-W1442,IF(AQ1442&lt;&gt;"",AQ1442-W1442,IF(AW1442&lt;&gt;"",AW1442-W1442,"")))),"")</f>
        <v/>
      </c>
      <c r="AY1442" s="46" t="str">
        <f aca="false">IFERROR(IF(ISNA(VLOOKUP(R1442,Dados!$X$2:$Y$5,2,0)),VLOOKUP(D1442,Dados!$X$7:$Y$33,2,0),VLOOKUP(R1442,Dados!$X$2:$Y$5,2,0)),"")</f>
        <v/>
      </c>
      <c r="AZ1442" s="52" t="str">
        <f aca="false">IF(C1442="","",IF(AND(Y1442="CONSUMO",AC1442="NÃO")*OR(AG1442="-",AG1442="BIT"),IF(E1442&lt;&gt;"",(AI1442-(P1442+L1442-N1442+Q1442)*AY1442)/0.83),""))</f>
        <v/>
      </c>
      <c r="BA1442" s="51" t="str">
        <f aca="false">IF(AZ1442="","",AZ1442*0.17-((P1442+L1442-N1442+Q1442)*AY1442))</f>
        <v/>
      </c>
      <c r="BB1442" s="51" t="str">
        <f aca="false">IF(AND(Y1442="CONSUMO",AG1442="ANEXO I",AY1442&gt;4%),(AI1442-(P1442+L1442-N1442+Q1442)*0.0514)/0.83*(0.5177)*(0.17)-AI1442*0.0514,IF(AND(Y1442="CONSUMO",AG1442="ANEXO II",AY1442&gt;4%),(AI1442-(P1442+L1442-N1442+Q1442)*0.041)/0.83*(0.3295)*(0.17)-AI1442*0.041,IF(AND(Y1442="CONSUMO",AG1442="ANEXO I",AY1442=4%),(AI1442-(P1442+L1442-N1442+Q1442)*0.04)/0.83*(0.5177)*(0.17)-AI1442*0.04,IF(AND(Y1442="CONSUMO",AG1442="ANEXO II",AY1442=4%),(AI1442-(P1442+L1442-N1442+Q1442)*0.04)/0.83*(0.3295)*(0.17)-AI1442*0.04,""))))</f>
        <v/>
      </c>
      <c r="BC1442" s="51" t="str">
        <f aca="false">IF(C1442="","",IF(AND(Y1442="CONSUMO",AC1442="SIM")*OR(AG1442="-",AG1442="BIT"),IF(E1442&lt;&gt;"",(AI1442-(P1442+L1442-N1442+Q1442)*AY1442)/0.83),""))</f>
        <v/>
      </c>
      <c r="BD1442" s="51" t="str">
        <f aca="false">IF(BC1442="","",BC1442*0.17)</f>
        <v/>
      </c>
      <c r="BE1442" s="51" t="str">
        <f aca="false">IF(I1442=6908,0,IF(BC1442="","",BD1442-((P1442+L1442-N1442+Q1442)*AY1442)))</f>
        <v/>
      </c>
      <c r="BF1442" s="53" t="str">
        <f aca="false">IF(B1442="","",IF(OR(B1442="",E1442="Regime Normal"),0,(AI1442-Q1442)*VLOOKUP(R1442,Dados!$X$98:$Y$108,2,0)))</f>
        <v/>
      </c>
      <c r="BG1442" s="54" t="str">
        <f aca="false">IFERROR(VLOOKUP(I1442,Dados!$AC$27:$AD$43,2,0),IF(B1442="","",IF(D1442&lt;&gt;"MT",IF(AND(AC1442="SIM",Y1442="Revenda"),"2403",IF(AND(AC1442="SIM",Y1442="Consumo"),"2407",IF(AND(AC1442="NÃO",Y1442="Revenda"),"2102",IF(AND(AC1442="NÃO",Y1442="Consumo"),"2556",)))),REPLACE(I1442,1,1,1))))</f>
        <v/>
      </c>
    </row>
    <row r="1443" customFormat="false" ht="12.8" hidden="false" customHeight="true" outlineLevel="0" collapsed="false">
      <c r="Y1443" s="45"/>
      <c r="Z1443" s="46" t="str">
        <f aca="false">IF(B1443="","",(IFERROR(VLOOKUP(H1443,Dados!A$3:B$15000,2,0),"Não Encontrado")))</f>
        <v/>
      </c>
      <c r="AA1443" s="46" t="str">
        <f aca="false">IF(B1443="","",(IFERROR(VLOOKUP(G1443,Dados!C$3:E$15000,3,0),"Não Encontrado")))</f>
        <v/>
      </c>
      <c r="AB1443" s="46" t="str">
        <f aca="false">IFERROR(IF(Z1443&lt;&gt;"Não Encontrado",Z1443,IF(AA1443&lt;&gt;"Não Encontrado",AA1443,"")),"")</f>
        <v/>
      </c>
      <c r="AC1443" s="45" t="str">
        <f aca="false">IF(B1443="","",IF(AB1443="","NÃO","SIM"))</f>
        <v/>
      </c>
      <c r="AD1443" s="45" t="str">
        <f aca="false">IFERROR(VLOOKUP(G1443,Dados!$P$3:$R$500,3,0),"")</f>
        <v/>
      </c>
      <c r="AE1443" s="45" t="str">
        <f aca="false">IFERROR(VLOOKUP(G1443,Dados!$K$3:$L$500,2,0),"")</f>
        <v/>
      </c>
      <c r="AF1443" s="45" t="str">
        <f aca="false">IFERROR(VLOOKUP(G1443,Dados!$M$3:$N$500,2,0),"")</f>
        <v/>
      </c>
      <c r="AG1443" s="45" t="str">
        <f aca="false">IF(F1443="","",IF(AND(AD1443="",AE1443="",AF1443=""),"-",IF(AND(AD1443="BIT",AE1443="",AF1443=""),"BIT",IF(AND(AE1443="ANEXO I",AD1443="",AF1443=""),"ANEXO I",IF(AND(AF1443="ANEXO II",AD1443="",AE1443=""),"ANEXO II","Escolher")))))</f>
        <v/>
      </c>
      <c r="AH1443" s="45" t="str">
        <f aca="false">IF(AG1443&lt;&gt;"Pneus","",IFERROR(VLOOKUP(R1443,Dados!$X$2:$Z$5,3,0)*(AI1443-Q1443),VLOOKUP(D1443,Dados!$X$7:$Z$33,3,0)*(AI1443-Q1443)))</f>
        <v/>
      </c>
      <c r="AI1443" s="47" t="str">
        <f aca="false">IF(B1443="","",P1443+Q1443+O1443+M1443+L1443-N1443)</f>
        <v/>
      </c>
      <c r="AJ1443" s="48" t="str">
        <f aca="false">IFERROR(IF(AND(AC1443="SIM",AG1443="-",Y1443="REVENDA"),(AB1443/1+1)*AI1443,IF(AND(AC1443="SIM",AG1443="Pneus",Y1443="REVENDA"),(AB1443/1+1)*(AI1443-AH1443),"")),"")</f>
        <v/>
      </c>
      <c r="AK1443" s="48" t="str">
        <f aca="false">IF(AJ1443="","",AJ1443*17%)</f>
        <v/>
      </c>
      <c r="AL1443" s="48" t="str">
        <f aca="false">IFERROR(IF(AC1443="NÃO","",IF(AK1443="","",IF(E1443="Simples Nacional",BF1443,IF(T1443=0.12,U1443*0.5833337002,IF(T1443=0,AI1443*0.07,U1443))))),"")</f>
        <v/>
      </c>
      <c r="AM1443" s="47" t="str">
        <f aca="false">IFERROR(IF(AC1443="NÃO","",IF(OR(AG1443="-",AG1443="Pneus"),AK1443-AL1443,"")),"")</f>
        <v/>
      </c>
      <c r="AN1443" s="48" t="str">
        <f aca="false">IF(AND(Y1443="REVENDA",AC1443="SIM",AG1443="BIT"),((AB1443/1+1)*AI1443)*0.4117,"")</f>
        <v/>
      </c>
      <c r="AO1443" s="48" t="str">
        <f aca="false">IF(AN1443="","",AN1443*17%)</f>
        <v/>
      </c>
      <c r="AP1443" s="49" t="str">
        <f aca="false">IF(AN1443="","",IF(T1443=0.12,(U1443*0.4117)*0.4117,IF(T1443=0,(AI1443*0.07)*0.4117,U1443*0.4117)))</f>
        <v/>
      </c>
      <c r="AQ1443" s="47" t="str">
        <f aca="false">IF(AN1443="","",AO1443-AP1443)</f>
        <v/>
      </c>
      <c r="AR1443" s="50" t="str">
        <f aca="false">IFERROR(IF(AND(AC1443="SIM",Y1443="REVENDA",LEFT(AG1443,5)="ANEXO")*OR(AE1443="ANEXO I",AF1443="ANEXO II"),VLOOKUP(H1443,Dados!G:I,2,0),""),"INSERIR MVA")</f>
        <v/>
      </c>
      <c r="AS1443" s="48" t="str">
        <f aca="false">IF(LEFT(AG1443,5)="ANEXO",VLOOKUP(AG1443,Dados!$X$111:$Z$112,2,0)*(AI1443-Q1443),"")</f>
        <v/>
      </c>
      <c r="AT1443" s="48" t="str">
        <f aca="false">IFERROR(IF(AR1443="","",(AI1443*AR1443)+AI1443),"INSERIR MVA")</f>
        <v/>
      </c>
      <c r="AU1443" s="48" t="str">
        <f aca="false">IF(AT1443="","",IF(AY1443=0.04,U1443,AS1443*AY1443))</f>
        <v/>
      </c>
      <c r="AV1443" s="47" t="str">
        <f aca="false">IFERROR(IF(AU1443="","",(VLOOKUP(AG1443,Dados!$X$111:$Z$112,3,0)*AT1443*0.17)),"INSERIR MVA")</f>
        <v/>
      </c>
      <c r="AW1443" s="47" t="str">
        <f aca="false">IFERROR(IF(AR1443="","",AV1443-AU1443),"")</f>
        <v/>
      </c>
      <c r="AX1443" s="51" t="str">
        <f aca="false">IFERROR(IF(AC1443="NÃO","",IF(AM1443&lt;&gt;"",AM1443-W1443,IF(AQ1443&lt;&gt;"",AQ1443-W1443,IF(AW1443&lt;&gt;"",AW1443-W1443,"")))),"")</f>
        <v/>
      </c>
      <c r="AY1443" s="46" t="str">
        <f aca="false">IFERROR(IF(ISNA(VLOOKUP(R1443,Dados!$X$2:$Y$5,2,0)),VLOOKUP(D1443,Dados!$X$7:$Y$33,2,0),VLOOKUP(R1443,Dados!$X$2:$Y$5,2,0)),"")</f>
        <v/>
      </c>
      <c r="AZ1443" s="52" t="str">
        <f aca="false">IF(C1443="","",IF(AND(Y1443="CONSUMO",AC1443="NÃO")*OR(AG1443="-",AG1443="BIT"),IF(E1443&lt;&gt;"",(AI1443-(P1443+L1443-N1443+Q1443)*AY1443)/0.83),""))</f>
        <v/>
      </c>
      <c r="BA1443" s="51" t="str">
        <f aca="false">IF(AZ1443="","",AZ1443*0.17-((P1443+L1443-N1443+Q1443)*AY1443))</f>
        <v/>
      </c>
      <c r="BB1443" s="51" t="str">
        <f aca="false">IF(AND(Y1443="CONSUMO",AG1443="ANEXO I",AY1443&gt;4%),(AI1443-(P1443+L1443-N1443+Q1443)*0.0514)/0.83*(0.5177)*(0.17)-AI1443*0.0514,IF(AND(Y1443="CONSUMO",AG1443="ANEXO II",AY1443&gt;4%),(AI1443-(P1443+L1443-N1443+Q1443)*0.041)/0.83*(0.3295)*(0.17)-AI1443*0.041,IF(AND(Y1443="CONSUMO",AG1443="ANEXO I",AY1443=4%),(AI1443-(P1443+L1443-N1443+Q1443)*0.04)/0.83*(0.5177)*(0.17)-AI1443*0.04,IF(AND(Y1443="CONSUMO",AG1443="ANEXO II",AY1443=4%),(AI1443-(P1443+L1443-N1443+Q1443)*0.04)/0.83*(0.3295)*(0.17)-AI1443*0.04,""))))</f>
        <v/>
      </c>
      <c r="BC1443" s="51" t="str">
        <f aca="false">IF(C1443="","",IF(AND(Y1443="CONSUMO",AC1443="SIM")*OR(AG1443="-",AG1443="BIT"),IF(E1443&lt;&gt;"",(AI1443-(P1443+L1443-N1443+Q1443)*AY1443)/0.83),""))</f>
        <v/>
      </c>
      <c r="BD1443" s="51" t="str">
        <f aca="false">IF(BC1443="","",BC1443*0.17)</f>
        <v/>
      </c>
      <c r="BE1443" s="51" t="str">
        <f aca="false">IF(I1443=6908,0,IF(BC1443="","",BD1443-((P1443+L1443-N1443+Q1443)*AY1443)))</f>
        <v/>
      </c>
      <c r="BF1443" s="53" t="str">
        <f aca="false">IF(B1443="","",IF(OR(B1443="",E1443="Regime Normal"),0,(AI1443-Q1443)*VLOOKUP(R1443,Dados!$X$98:$Y$108,2,0)))</f>
        <v/>
      </c>
      <c r="BG1443" s="54" t="str">
        <f aca="false">IFERROR(VLOOKUP(I1443,Dados!$AC$27:$AD$43,2,0),IF(B1443="","",IF(D1443&lt;&gt;"MT",IF(AND(AC1443="SIM",Y1443="Revenda"),"2403",IF(AND(AC1443="SIM",Y1443="Consumo"),"2407",IF(AND(AC1443="NÃO",Y1443="Revenda"),"2102",IF(AND(AC1443="NÃO",Y1443="Consumo"),"2556",)))),REPLACE(I1443,1,1,1))))</f>
        <v/>
      </c>
    </row>
    <row r="1444" customFormat="false" ht="12.8" hidden="false" customHeight="true" outlineLevel="0" collapsed="false">
      <c r="Y1444" s="45"/>
      <c r="Z1444" s="46" t="str">
        <f aca="false">IF(B1444="","",(IFERROR(VLOOKUP(H1444,Dados!A$3:B$15000,2,0),"Não Encontrado")))</f>
        <v/>
      </c>
      <c r="AA1444" s="46" t="str">
        <f aca="false">IF(B1444="","",(IFERROR(VLOOKUP(G1444,Dados!C$3:E$15000,3,0),"Não Encontrado")))</f>
        <v/>
      </c>
      <c r="AB1444" s="46" t="str">
        <f aca="false">IFERROR(IF(Z1444&lt;&gt;"Não Encontrado",Z1444,IF(AA1444&lt;&gt;"Não Encontrado",AA1444,"")),"")</f>
        <v/>
      </c>
      <c r="AC1444" s="45" t="str">
        <f aca="false">IF(B1444="","",IF(AB1444="","NÃO","SIM"))</f>
        <v/>
      </c>
      <c r="AD1444" s="45" t="str">
        <f aca="false">IFERROR(VLOOKUP(G1444,Dados!$P$3:$R$500,3,0),"")</f>
        <v/>
      </c>
      <c r="AE1444" s="45" t="str">
        <f aca="false">IFERROR(VLOOKUP(G1444,Dados!$K$3:$L$500,2,0),"")</f>
        <v/>
      </c>
      <c r="AF1444" s="45" t="str">
        <f aca="false">IFERROR(VLOOKUP(G1444,Dados!$M$3:$N$500,2,0),"")</f>
        <v/>
      </c>
      <c r="AG1444" s="45" t="str">
        <f aca="false">IF(F1444="","",IF(AND(AD1444="",AE1444="",AF1444=""),"-",IF(AND(AD1444="BIT",AE1444="",AF1444=""),"BIT",IF(AND(AE1444="ANEXO I",AD1444="",AF1444=""),"ANEXO I",IF(AND(AF1444="ANEXO II",AD1444="",AE1444=""),"ANEXO II","Escolher")))))</f>
        <v/>
      </c>
      <c r="AH1444" s="45" t="str">
        <f aca="false">IF(AG1444&lt;&gt;"Pneus","",IFERROR(VLOOKUP(R1444,Dados!$X$2:$Z$5,3,0)*(AI1444-Q1444),VLOOKUP(D1444,Dados!$X$7:$Z$33,3,0)*(AI1444-Q1444)))</f>
        <v/>
      </c>
      <c r="AI1444" s="47" t="str">
        <f aca="false">IF(B1444="","",P1444+Q1444+O1444+M1444+L1444-N1444)</f>
        <v/>
      </c>
      <c r="AJ1444" s="48" t="str">
        <f aca="false">IFERROR(IF(AND(AC1444="SIM",AG1444="-",Y1444="REVENDA"),(AB1444/1+1)*AI1444,IF(AND(AC1444="SIM",AG1444="Pneus",Y1444="REVENDA"),(AB1444/1+1)*(AI1444-AH1444),"")),"")</f>
        <v/>
      </c>
      <c r="AK1444" s="48" t="str">
        <f aca="false">IF(AJ1444="","",AJ1444*17%)</f>
        <v/>
      </c>
      <c r="AL1444" s="48" t="str">
        <f aca="false">IFERROR(IF(AC1444="NÃO","",IF(AK1444="","",IF(E1444="Simples Nacional",BF1444,IF(T1444=0.12,U1444*0.5833337002,IF(T1444=0,AI1444*0.07,U1444))))),"")</f>
        <v/>
      </c>
      <c r="AM1444" s="47" t="str">
        <f aca="false">IFERROR(IF(AC1444="NÃO","",IF(OR(AG1444="-",AG1444="Pneus"),AK1444-AL1444,"")),"")</f>
        <v/>
      </c>
      <c r="AN1444" s="48" t="str">
        <f aca="false">IF(AND(Y1444="REVENDA",AC1444="SIM",AG1444="BIT"),((AB1444/1+1)*AI1444)*0.4117,"")</f>
        <v/>
      </c>
      <c r="AO1444" s="48" t="str">
        <f aca="false">IF(AN1444="","",AN1444*17%)</f>
        <v/>
      </c>
      <c r="AP1444" s="49" t="str">
        <f aca="false">IF(AN1444="","",IF(T1444=0.12,(U1444*0.4117)*0.4117,IF(T1444=0,(AI1444*0.07)*0.4117,U1444*0.4117)))</f>
        <v/>
      </c>
      <c r="AQ1444" s="47" t="str">
        <f aca="false">IF(AN1444="","",AO1444-AP1444)</f>
        <v/>
      </c>
      <c r="AR1444" s="50" t="str">
        <f aca="false">IFERROR(IF(AND(AC1444="SIM",Y1444="REVENDA",LEFT(AG1444,5)="ANEXO")*OR(AE1444="ANEXO I",AF1444="ANEXO II"),VLOOKUP(H1444,Dados!G:I,2,0),""),"INSERIR MVA")</f>
        <v/>
      </c>
      <c r="AS1444" s="48" t="str">
        <f aca="false">IF(LEFT(AG1444,5)="ANEXO",VLOOKUP(AG1444,Dados!$X$111:$Z$112,2,0)*(AI1444-Q1444),"")</f>
        <v/>
      </c>
      <c r="AT1444" s="48" t="str">
        <f aca="false">IFERROR(IF(AR1444="","",(AI1444*AR1444)+AI1444),"INSERIR MVA")</f>
        <v/>
      </c>
      <c r="AU1444" s="48" t="str">
        <f aca="false">IF(AT1444="","",IF(AY1444=0.04,U1444,AS1444*AY1444))</f>
        <v/>
      </c>
      <c r="AV1444" s="47" t="str">
        <f aca="false">IFERROR(IF(AU1444="","",(VLOOKUP(AG1444,Dados!$X$111:$Z$112,3,0)*AT1444*0.17)),"INSERIR MVA")</f>
        <v/>
      </c>
      <c r="AW1444" s="47" t="str">
        <f aca="false">IFERROR(IF(AR1444="","",AV1444-AU1444),"")</f>
        <v/>
      </c>
      <c r="AX1444" s="51" t="str">
        <f aca="false">IFERROR(IF(AC1444="NÃO","",IF(AM1444&lt;&gt;"",AM1444-W1444,IF(AQ1444&lt;&gt;"",AQ1444-W1444,IF(AW1444&lt;&gt;"",AW1444-W1444,"")))),"")</f>
        <v/>
      </c>
      <c r="AY1444" s="46" t="str">
        <f aca="false">IFERROR(IF(ISNA(VLOOKUP(R1444,Dados!$X$2:$Y$5,2,0)),VLOOKUP(D1444,Dados!$X$7:$Y$33,2,0),VLOOKUP(R1444,Dados!$X$2:$Y$5,2,0)),"")</f>
        <v/>
      </c>
      <c r="AZ1444" s="52" t="str">
        <f aca="false">IF(C1444="","",IF(AND(Y1444="CONSUMO",AC1444="NÃO")*OR(AG1444="-",AG1444="BIT"),IF(E1444&lt;&gt;"",(AI1444-(P1444+L1444-N1444+Q1444)*AY1444)/0.83),""))</f>
        <v/>
      </c>
      <c r="BA1444" s="51" t="str">
        <f aca="false">IF(AZ1444="","",AZ1444*0.17-((P1444+L1444-N1444+Q1444)*AY1444))</f>
        <v/>
      </c>
      <c r="BB1444" s="51" t="str">
        <f aca="false">IF(AND(Y1444="CONSUMO",AG1444="ANEXO I",AY1444&gt;4%),(AI1444-(P1444+L1444-N1444+Q1444)*0.0514)/0.83*(0.5177)*(0.17)-AI1444*0.0514,IF(AND(Y1444="CONSUMO",AG1444="ANEXO II",AY1444&gt;4%),(AI1444-(P1444+L1444-N1444+Q1444)*0.041)/0.83*(0.3295)*(0.17)-AI1444*0.041,IF(AND(Y1444="CONSUMO",AG1444="ANEXO I",AY1444=4%),(AI1444-(P1444+L1444-N1444+Q1444)*0.04)/0.83*(0.5177)*(0.17)-AI1444*0.04,IF(AND(Y1444="CONSUMO",AG1444="ANEXO II",AY1444=4%),(AI1444-(P1444+L1444-N1444+Q1444)*0.04)/0.83*(0.3295)*(0.17)-AI1444*0.04,""))))</f>
        <v/>
      </c>
      <c r="BC1444" s="51" t="str">
        <f aca="false">IF(C1444="","",IF(AND(Y1444="CONSUMO",AC1444="SIM")*OR(AG1444="-",AG1444="BIT"),IF(E1444&lt;&gt;"",(AI1444-(P1444+L1444-N1444+Q1444)*AY1444)/0.83),""))</f>
        <v/>
      </c>
      <c r="BD1444" s="51" t="str">
        <f aca="false">IF(BC1444="","",BC1444*0.17)</f>
        <v/>
      </c>
      <c r="BE1444" s="51" t="str">
        <f aca="false">IF(I1444=6908,0,IF(BC1444="","",BD1444-((P1444+L1444-N1444+Q1444)*AY1444)))</f>
        <v/>
      </c>
      <c r="BF1444" s="53" t="str">
        <f aca="false">IF(B1444="","",IF(OR(B1444="",E1444="Regime Normal"),0,(AI1444-Q1444)*VLOOKUP(R1444,Dados!$X$98:$Y$108,2,0)))</f>
        <v/>
      </c>
      <c r="BG1444" s="54" t="str">
        <f aca="false">IFERROR(VLOOKUP(I1444,Dados!$AC$27:$AD$43,2,0),IF(B1444="","",IF(D1444&lt;&gt;"MT",IF(AND(AC1444="SIM",Y1444="Revenda"),"2403",IF(AND(AC1444="SIM",Y1444="Consumo"),"2407",IF(AND(AC1444="NÃO",Y1444="Revenda"),"2102",IF(AND(AC1444="NÃO",Y1444="Consumo"),"2556",)))),REPLACE(I1444,1,1,1))))</f>
        <v/>
      </c>
    </row>
    <row r="1445" customFormat="false" ht="12.8" hidden="false" customHeight="true" outlineLevel="0" collapsed="false">
      <c r="Y1445" s="45"/>
      <c r="Z1445" s="46" t="str">
        <f aca="false">IF(B1445="","",(IFERROR(VLOOKUP(H1445,Dados!A$3:B$15000,2,0),"Não Encontrado")))</f>
        <v/>
      </c>
      <c r="AA1445" s="46" t="str">
        <f aca="false">IF(B1445="","",(IFERROR(VLOOKUP(G1445,Dados!C$3:E$15000,3,0),"Não Encontrado")))</f>
        <v/>
      </c>
      <c r="AB1445" s="46" t="str">
        <f aca="false">IFERROR(IF(Z1445&lt;&gt;"Não Encontrado",Z1445,IF(AA1445&lt;&gt;"Não Encontrado",AA1445,"")),"")</f>
        <v/>
      </c>
      <c r="AC1445" s="45" t="str">
        <f aca="false">IF(B1445="","",IF(AB1445="","NÃO","SIM"))</f>
        <v/>
      </c>
      <c r="AD1445" s="45" t="str">
        <f aca="false">IFERROR(VLOOKUP(G1445,Dados!$P$3:$R$500,3,0),"")</f>
        <v/>
      </c>
      <c r="AE1445" s="45" t="str">
        <f aca="false">IFERROR(VLOOKUP(G1445,Dados!$K$3:$L$500,2,0),"")</f>
        <v/>
      </c>
      <c r="AF1445" s="45" t="str">
        <f aca="false">IFERROR(VLOOKUP(G1445,Dados!$M$3:$N$500,2,0),"")</f>
        <v/>
      </c>
      <c r="AG1445" s="45" t="str">
        <f aca="false">IF(F1445="","",IF(AND(AD1445="",AE1445="",AF1445=""),"-",IF(AND(AD1445="BIT",AE1445="",AF1445=""),"BIT",IF(AND(AE1445="ANEXO I",AD1445="",AF1445=""),"ANEXO I",IF(AND(AF1445="ANEXO II",AD1445="",AE1445=""),"ANEXO II","Escolher")))))</f>
        <v/>
      </c>
      <c r="AH1445" s="45" t="str">
        <f aca="false">IF(AG1445&lt;&gt;"Pneus","",IFERROR(VLOOKUP(R1445,Dados!$X$2:$Z$5,3,0)*(AI1445-Q1445),VLOOKUP(D1445,Dados!$X$7:$Z$33,3,0)*(AI1445-Q1445)))</f>
        <v/>
      </c>
      <c r="AI1445" s="47" t="str">
        <f aca="false">IF(B1445="","",P1445+Q1445+O1445+M1445+L1445-N1445)</f>
        <v/>
      </c>
      <c r="AJ1445" s="48" t="str">
        <f aca="false">IFERROR(IF(AND(AC1445="SIM",AG1445="-",Y1445="REVENDA"),(AB1445/1+1)*AI1445,IF(AND(AC1445="SIM",AG1445="Pneus",Y1445="REVENDA"),(AB1445/1+1)*(AI1445-AH1445),"")),"")</f>
        <v/>
      </c>
      <c r="AK1445" s="48" t="str">
        <f aca="false">IF(AJ1445="","",AJ1445*17%)</f>
        <v/>
      </c>
      <c r="AL1445" s="48" t="str">
        <f aca="false">IFERROR(IF(AC1445="NÃO","",IF(AK1445="","",IF(E1445="Simples Nacional",BF1445,IF(T1445=0.12,U1445*0.5833337002,IF(T1445=0,AI1445*0.07,U1445))))),"")</f>
        <v/>
      </c>
      <c r="AM1445" s="47" t="str">
        <f aca="false">IFERROR(IF(AC1445="NÃO","",IF(OR(AG1445="-",AG1445="Pneus"),AK1445-AL1445,"")),"")</f>
        <v/>
      </c>
      <c r="AN1445" s="48" t="str">
        <f aca="false">IF(AND(Y1445="REVENDA",AC1445="SIM",AG1445="BIT"),((AB1445/1+1)*AI1445)*0.4117,"")</f>
        <v/>
      </c>
      <c r="AO1445" s="48" t="str">
        <f aca="false">IF(AN1445="","",AN1445*17%)</f>
        <v/>
      </c>
      <c r="AP1445" s="49" t="str">
        <f aca="false">IF(AN1445="","",IF(T1445=0.12,(U1445*0.4117)*0.4117,IF(T1445=0,(AI1445*0.07)*0.4117,U1445*0.4117)))</f>
        <v/>
      </c>
      <c r="AQ1445" s="47" t="str">
        <f aca="false">IF(AN1445="","",AO1445-AP1445)</f>
        <v/>
      </c>
      <c r="AR1445" s="50" t="str">
        <f aca="false">IFERROR(IF(AND(AC1445="SIM",Y1445="REVENDA",LEFT(AG1445,5)="ANEXO")*OR(AE1445="ANEXO I",AF1445="ANEXO II"),VLOOKUP(H1445,Dados!G:I,2,0),""),"INSERIR MVA")</f>
        <v/>
      </c>
      <c r="AS1445" s="48" t="str">
        <f aca="false">IF(LEFT(AG1445,5)="ANEXO",VLOOKUP(AG1445,Dados!$X$111:$Z$112,2,0)*(AI1445-Q1445),"")</f>
        <v/>
      </c>
      <c r="AT1445" s="48" t="str">
        <f aca="false">IFERROR(IF(AR1445="","",(AI1445*AR1445)+AI1445),"INSERIR MVA")</f>
        <v/>
      </c>
      <c r="AU1445" s="48" t="str">
        <f aca="false">IF(AT1445="","",IF(AY1445=0.04,U1445,AS1445*AY1445))</f>
        <v/>
      </c>
      <c r="AV1445" s="47" t="str">
        <f aca="false">IFERROR(IF(AU1445="","",(VLOOKUP(AG1445,Dados!$X$111:$Z$112,3,0)*AT1445*0.17)),"INSERIR MVA")</f>
        <v/>
      </c>
      <c r="AW1445" s="47" t="str">
        <f aca="false">IFERROR(IF(AR1445="","",AV1445-AU1445),"")</f>
        <v/>
      </c>
      <c r="AX1445" s="51" t="str">
        <f aca="false">IFERROR(IF(AC1445="NÃO","",IF(AM1445&lt;&gt;"",AM1445-W1445,IF(AQ1445&lt;&gt;"",AQ1445-W1445,IF(AW1445&lt;&gt;"",AW1445-W1445,"")))),"")</f>
        <v/>
      </c>
      <c r="AY1445" s="46" t="str">
        <f aca="false">IFERROR(IF(ISNA(VLOOKUP(R1445,Dados!$X$2:$Y$5,2,0)),VLOOKUP(D1445,Dados!$X$7:$Y$33,2,0),VLOOKUP(R1445,Dados!$X$2:$Y$5,2,0)),"")</f>
        <v/>
      </c>
      <c r="AZ1445" s="52" t="str">
        <f aca="false">IF(C1445="","",IF(AND(Y1445="CONSUMO",AC1445="NÃO")*OR(AG1445="-",AG1445="BIT"),IF(E1445&lt;&gt;"",(AI1445-(P1445+L1445-N1445+Q1445)*AY1445)/0.83),""))</f>
        <v/>
      </c>
      <c r="BA1445" s="51" t="str">
        <f aca="false">IF(AZ1445="","",AZ1445*0.17-((P1445+L1445-N1445+Q1445)*AY1445))</f>
        <v/>
      </c>
      <c r="BB1445" s="51" t="str">
        <f aca="false">IF(AND(Y1445="CONSUMO",AG1445="ANEXO I",AY1445&gt;4%),(AI1445-(P1445+L1445-N1445+Q1445)*0.0514)/0.83*(0.5177)*(0.17)-AI1445*0.0514,IF(AND(Y1445="CONSUMO",AG1445="ANEXO II",AY1445&gt;4%),(AI1445-(P1445+L1445-N1445+Q1445)*0.041)/0.83*(0.3295)*(0.17)-AI1445*0.041,IF(AND(Y1445="CONSUMO",AG1445="ANEXO I",AY1445=4%),(AI1445-(P1445+L1445-N1445+Q1445)*0.04)/0.83*(0.5177)*(0.17)-AI1445*0.04,IF(AND(Y1445="CONSUMO",AG1445="ANEXO II",AY1445=4%),(AI1445-(P1445+L1445-N1445+Q1445)*0.04)/0.83*(0.3295)*(0.17)-AI1445*0.04,""))))</f>
        <v/>
      </c>
      <c r="BC1445" s="51" t="str">
        <f aca="false">IF(C1445="","",IF(AND(Y1445="CONSUMO",AC1445="SIM")*OR(AG1445="-",AG1445="BIT"),IF(E1445&lt;&gt;"",(AI1445-(P1445+L1445-N1445+Q1445)*AY1445)/0.83),""))</f>
        <v/>
      </c>
      <c r="BD1445" s="51" t="str">
        <f aca="false">IF(BC1445="","",BC1445*0.17)</f>
        <v/>
      </c>
      <c r="BE1445" s="51" t="str">
        <f aca="false">IF(I1445=6908,0,IF(BC1445="","",BD1445-((P1445+L1445-N1445+Q1445)*AY1445)))</f>
        <v/>
      </c>
      <c r="BF1445" s="53" t="str">
        <f aca="false">IF(B1445="","",IF(OR(B1445="",E1445="Regime Normal"),0,(AI1445-Q1445)*VLOOKUP(R1445,Dados!$X$98:$Y$108,2,0)))</f>
        <v/>
      </c>
      <c r="BG1445" s="54" t="str">
        <f aca="false">IFERROR(VLOOKUP(I1445,Dados!$AC$27:$AD$43,2,0),IF(B1445="","",IF(D1445&lt;&gt;"MT",IF(AND(AC1445="SIM",Y1445="Revenda"),"2403",IF(AND(AC1445="SIM",Y1445="Consumo"),"2407",IF(AND(AC1445="NÃO",Y1445="Revenda"),"2102",IF(AND(AC1445="NÃO",Y1445="Consumo"),"2556",)))),REPLACE(I1445,1,1,1))))</f>
        <v/>
      </c>
    </row>
    <row r="1446" customFormat="false" ht="12.8" hidden="false" customHeight="true" outlineLevel="0" collapsed="false">
      <c r="Y1446" s="45"/>
      <c r="Z1446" s="46" t="str">
        <f aca="false">IF(B1446="","",(IFERROR(VLOOKUP(H1446,Dados!A$3:B$15000,2,0),"Não Encontrado")))</f>
        <v/>
      </c>
      <c r="AA1446" s="46" t="str">
        <f aca="false">IF(B1446="","",(IFERROR(VLOOKUP(G1446,Dados!C$3:E$15000,3,0),"Não Encontrado")))</f>
        <v/>
      </c>
      <c r="AB1446" s="46" t="str">
        <f aca="false">IFERROR(IF(Z1446&lt;&gt;"Não Encontrado",Z1446,IF(AA1446&lt;&gt;"Não Encontrado",AA1446,"")),"")</f>
        <v/>
      </c>
      <c r="AC1446" s="45" t="str">
        <f aca="false">IF(B1446="","",IF(AB1446="","NÃO","SIM"))</f>
        <v/>
      </c>
      <c r="AD1446" s="45" t="str">
        <f aca="false">IFERROR(VLOOKUP(G1446,Dados!$P$3:$R$500,3,0),"")</f>
        <v/>
      </c>
      <c r="AE1446" s="45" t="str">
        <f aca="false">IFERROR(VLOOKUP(G1446,Dados!$K$3:$L$500,2,0),"")</f>
        <v/>
      </c>
      <c r="AF1446" s="45" t="str">
        <f aca="false">IFERROR(VLOOKUP(G1446,Dados!$M$3:$N$500,2,0),"")</f>
        <v/>
      </c>
      <c r="AG1446" s="45" t="str">
        <f aca="false">IF(F1446="","",IF(AND(AD1446="",AE1446="",AF1446=""),"-",IF(AND(AD1446="BIT",AE1446="",AF1446=""),"BIT",IF(AND(AE1446="ANEXO I",AD1446="",AF1446=""),"ANEXO I",IF(AND(AF1446="ANEXO II",AD1446="",AE1446=""),"ANEXO II","Escolher")))))</f>
        <v/>
      </c>
      <c r="AH1446" s="45" t="str">
        <f aca="false">IF(AG1446&lt;&gt;"Pneus","",IFERROR(VLOOKUP(R1446,Dados!$X$2:$Z$5,3,0)*(AI1446-Q1446),VLOOKUP(D1446,Dados!$X$7:$Z$33,3,0)*(AI1446-Q1446)))</f>
        <v/>
      </c>
      <c r="AI1446" s="47" t="str">
        <f aca="false">IF(B1446="","",P1446+Q1446+O1446+M1446+L1446-N1446)</f>
        <v/>
      </c>
      <c r="AJ1446" s="48" t="str">
        <f aca="false">IFERROR(IF(AND(AC1446="SIM",AG1446="-",Y1446="REVENDA"),(AB1446/1+1)*AI1446,IF(AND(AC1446="SIM",AG1446="Pneus",Y1446="REVENDA"),(AB1446/1+1)*(AI1446-AH1446),"")),"")</f>
        <v/>
      </c>
      <c r="AK1446" s="48" t="str">
        <f aca="false">IF(AJ1446="","",AJ1446*17%)</f>
        <v/>
      </c>
      <c r="AL1446" s="48" t="str">
        <f aca="false">IFERROR(IF(AC1446="NÃO","",IF(AK1446="","",IF(E1446="Simples Nacional",BF1446,IF(T1446=0.12,U1446*0.5833337002,IF(T1446=0,AI1446*0.07,U1446))))),"")</f>
        <v/>
      </c>
      <c r="AM1446" s="47" t="str">
        <f aca="false">IFERROR(IF(AC1446="NÃO","",IF(OR(AG1446="-",AG1446="Pneus"),AK1446-AL1446,"")),"")</f>
        <v/>
      </c>
      <c r="AN1446" s="48" t="str">
        <f aca="false">IF(AND(Y1446="REVENDA",AC1446="SIM",AG1446="BIT"),((AB1446/1+1)*AI1446)*0.4117,"")</f>
        <v/>
      </c>
      <c r="AO1446" s="48" t="str">
        <f aca="false">IF(AN1446="","",AN1446*17%)</f>
        <v/>
      </c>
      <c r="AP1446" s="49" t="str">
        <f aca="false">IF(AN1446="","",IF(T1446=0.12,(U1446*0.4117)*0.4117,IF(T1446=0,(AI1446*0.07)*0.4117,U1446*0.4117)))</f>
        <v/>
      </c>
      <c r="AQ1446" s="47" t="str">
        <f aca="false">IF(AN1446="","",AO1446-AP1446)</f>
        <v/>
      </c>
      <c r="AR1446" s="50" t="str">
        <f aca="false">IFERROR(IF(AND(AC1446="SIM",Y1446="REVENDA",LEFT(AG1446,5)="ANEXO")*OR(AE1446="ANEXO I",AF1446="ANEXO II"),VLOOKUP(H1446,Dados!G:I,2,0),""),"INSERIR MVA")</f>
        <v/>
      </c>
      <c r="AS1446" s="48" t="str">
        <f aca="false">IF(LEFT(AG1446,5)="ANEXO",VLOOKUP(AG1446,Dados!$X$111:$Z$112,2,0)*(AI1446-Q1446),"")</f>
        <v/>
      </c>
      <c r="AT1446" s="48" t="str">
        <f aca="false">IFERROR(IF(AR1446="","",(AI1446*AR1446)+AI1446),"INSERIR MVA")</f>
        <v/>
      </c>
      <c r="AU1446" s="48" t="str">
        <f aca="false">IF(AT1446="","",IF(AY1446=0.04,U1446,AS1446*AY1446))</f>
        <v/>
      </c>
      <c r="AV1446" s="47" t="str">
        <f aca="false">IFERROR(IF(AU1446="","",(VLOOKUP(AG1446,Dados!$X$111:$Z$112,3,0)*AT1446*0.17)),"INSERIR MVA")</f>
        <v/>
      </c>
      <c r="AW1446" s="47" t="str">
        <f aca="false">IFERROR(IF(AR1446="","",AV1446-AU1446),"")</f>
        <v/>
      </c>
      <c r="AX1446" s="51" t="str">
        <f aca="false">IFERROR(IF(AC1446="NÃO","",IF(AM1446&lt;&gt;"",AM1446-W1446,IF(AQ1446&lt;&gt;"",AQ1446-W1446,IF(AW1446&lt;&gt;"",AW1446-W1446,"")))),"")</f>
        <v/>
      </c>
      <c r="AY1446" s="46" t="str">
        <f aca="false">IFERROR(IF(ISNA(VLOOKUP(R1446,Dados!$X$2:$Y$5,2,0)),VLOOKUP(D1446,Dados!$X$7:$Y$33,2,0),VLOOKUP(R1446,Dados!$X$2:$Y$5,2,0)),"")</f>
        <v/>
      </c>
      <c r="AZ1446" s="52" t="str">
        <f aca="false">IF(C1446="","",IF(AND(Y1446="CONSUMO",AC1446="NÃO")*OR(AG1446="-",AG1446="BIT"),IF(E1446&lt;&gt;"",(AI1446-(P1446+L1446-N1446+Q1446)*AY1446)/0.83),""))</f>
        <v/>
      </c>
      <c r="BA1446" s="51" t="str">
        <f aca="false">IF(AZ1446="","",AZ1446*0.17-((P1446+L1446-N1446+Q1446)*AY1446))</f>
        <v/>
      </c>
      <c r="BB1446" s="51" t="str">
        <f aca="false">IF(AND(Y1446="CONSUMO",AG1446="ANEXO I",AY1446&gt;4%),(AI1446-(P1446+L1446-N1446+Q1446)*0.0514)/0.83*(0.5177)*(0.17)-AI1446*0.0514,IF(AND(Y1446="CONSUMO",AG1446="ANEXO II",AY1446&gt;4%),(AI1446-(P1446+L1446-N1446+Q1446)*0.041)/0.83*(0.3295)*(0.17)-AI1446*0.041,IF(AND(Y1446="CONSUMO",AG1446="ANEXO I",AY1446=4%),(AI1446-(P1446+L1446-N1446+Q1446)*0.04)/0.83*(0.5177)*(0.17)-AI1446*0.04,IF(AND(Y1446="CONSUMO",AG1446="ANEXO II",AY1446=4%),(AI1446-(P1446+L1446-N1446+Q1446)*0.04)/0.83*(0.3295)*(0.17)-AI1446*0.04,""))))</f>
        <v/>
      </c>
      <c r="BC1446" s="51" t="str">
        <f aca="false">IF(C1446="","",IF(AND(Y1446="CONSUMO",AC1446="SIM")*OR(AG1446="-",AG1446="BIT"),IF(E1446&lt;&gt;"",(AI1446-(P1446+L1446-N1446+Q1446)*AY1446)/0.83),""))</f>
        <v/>
      </c>
      <c r="BD1446" s="51" t="str">
        <f aca="false">IF(BC1446="","",BC1446*0.17)</f>
        <v/>
      </c>
      <c r="BE1446" s="51" t="str">
        <f aca="false">IF(I1446=6908,0,IF(BC1446="","",BD1446-((P1446+L1446-N1446+Q1446)*AY1446)))</f>
        <v/>
      </c>
      <c r="BF1446" s="53" t="str">
        <f aca="false">IF(B1446="","",IF(OR(B1446="",E1446="Regime Normal"),0,(AI1446-Q1446)*VLOOKUP(R1446,Dados!$X$98:$Y$108,2,0)))</f>
        <v/>
      </c>
      <c r="BG1446" s="54" t="str">
        <f aca="false">IFERROR(VLOOKUP(I1446,Dados!$AC$27:$AD$43,2,0),IF(B1446="","",IF(D1446&lt;&gt;"MT",IF(AND(AC1446="SIM",Y1446="Revenda"),"2403",IF(AND(AC1446="SIM",Y1446="Consumo"),"2407",IF(AND(AC1446="NÃO",Y1446="Revenda"),"2102",IF(AND(AC1446="NÃO",Y1446="Consumo"),"2556",)))),REPLACE(I1446,1,1,1))))</f>
        <v/>
      </c>
    </row>
    <row r="1447" customFormat="false" ht="12.8" hidden="false" customHeight="true" outlineLevel="0" collapsed="false">
      <c r="Y1447" s="45"/>
      <c r="Z1447" s="46" t="str">
        <f aca="false">IF(B1447="","",(IFERROR(VLOOKUP(H1447,Dados!A$3:B$15000,2,0),"Não Encontrado")))</f>
        <v/>
      </c>
      <c r="AA1447" s="46" t="str">
        <f aca="false">IF(B1447="","",(IFERROR(VLOOKUP(G1447,Dados!C$3:E$15000,3,0),"Não Encontrado")))</f>
        <v/>
      </c>
      <c r="AB1447" s="46" t="str">
        <f aca="false">IFERROR(IF(Z1447&lt;&gt;"Não Encontrado",Z1447,IF(AA1447&lt;&gt;"Não Encontrado",AA1447,"")),"")</f>
        <v/>
      </c>
      <c r="AC1447" s="45" t="str">
        <f aca="false">IF(B1447="","",IF(AB1447="","NÃO","SIM"))</f>
        <v/>
      </c>
      <c r="AD1447" s="45" t="str">
        <f aca="false">IFERROR(VLOOKUP(G1447,Dados!$P$3:$R$500,3,0),"")</f>
        <v/>
      </c>
      <c r="AE1447" s="45" t="str">
        <f aca="false">IFERROR(VLOOKUP(G1447,Dados!$K$3:$L$500,2,0),"")</f>
        <v/>
      </c>
      <c r="AF1447" s="45" t="str">
        <f aca="false">IFERROR(VLOOKUP(G1447,Dados!$M$3:$N$500,2,0),"")</f>
        <v/>
      </c>
      <c r="AG1447" s="45" t="str">
        <f aca="false">IF(F1447="","",IF(AND(AD1447="",AE1447="",AF1447=""),"-",IF(AND(AD1447="BIT",AE1447="",AF1447=""),"BIT",IF(AND(AE1447="ANEXO I",AD1447="",AF1447=""),"ANEXO I",IF(AND(AF1447="ANEXO II",AD1447="",AE1447=""),"ANEXO II","Escolher")))))</f>
        <v/>
      </c>
      <c r="AH1447" s="45" t="str">
        <f aca="false">IF(AG1447&lt;&gt;"Pneus","",IFERROR(VLOOKUP(R1447,Dados!$X$2:$Z$5,3,0)*(AI1447-Q1447),VLOOKUP(D1447,Dados!$X$7:$Z$33,3,0)*(AI1447-Q1447)))</f>
        <v/>
      </c>
      <c r="AI1447" s="47" t="str">
        <f aca="false">IF(B1447="","",P1447+Q1447+O1447+M1447+L1447-N1447)</f>
        <v/>
      </c>
      <c r="AJ1447" s="48" t="str">
        <f aca="false">IFERROR(IF(AND(AC1447="SIM",AG1447="-",Y1447="REVENDA"),(AB1447/1+1)*AI1447,IF(AND(AC1447="SIM",AG1447="Pneus",Y1447="REVENDA"),(AB1447/1+1)*(AI1447-AH1447),"")),"")</f>
        <v/>
      </c>
      <c r="AK1447" s="48" t="str">
        <f aca="false">IF(AJ1447="","",AJ1447*17%)</f>
        <v/>
      </c>
      <c r="AL1447" s="48" t="str">
        <f aca="false">IFERROR(IF(AC1447="NÃO","",IF(AK1447="","",IF(E1447="Simples Nacional",BF1447,IF(T1447=0.12,U1447*0.5833337002,IF(T1447=0,AI1447*0.07,U1447))))),"")</f>
        <v/>
      </c>
      <c r="AM1447" s="47" t="str">
        <f aca="false">IFERROR(IF(AC1447="NÃO","",IF(OR(AG1447="-",AG1447="Pneus"),AK1447-AL1447,"")),"")</f>
        <v/>
      </c>
      <c r="AN1447" s="48" t="str">
        <f aca="false">IF(AND(Y1447="REVENDA",AC1447="SIM",AG1447="BIT"),((AB1447/1+1)*AI1447)*0.4117,"")</f>
        <v/>
      </c>
      <c r="AO1447" s="48" t="str">
        <f aca="false">IF(AN1447="","",AN1447*17%)</f>
        <v/>
      </c>
      <c r="AP1447" s="49" t="str">
        <f aca="false">IF(AN1447="","",IF(T1447=0.12,(U1447*0.4117)*0.4117,IF(T1447=0,(AI1447*0.07)*0.4117,U1447*0.4117)))</f>
        <v/>
      </c>
      <c r="AQ1447" s="47" t="str">
        <f aca="false">IF(AN1447="","",AO1447-AP1447)</f>
        <v/>
      </c>
      <c r="AR1447" s="50" t="str">
        <f aca="false">IFERROR(IF(AND(AC1447="SIM",Y1447="REVENDA",LEFT(AG1447,5)="ANEXO")*OR(AE1447="ANEXO I",AF1447="ANEXO II"),VLOOKUP(H1447,Dados!G:I,2,0),""),"INSERIR MVA")</f>
        <v/>
      </c>
      <c r="AS1447" s="48" t="str">
        <f aca="false">IF(LEFT(AG1447,5)="ANEXO",VLOOKUP(AG1447,Dados!$X$111:$Z$112,2,0)*(AI1447-Q1447),"")</f>
        <v/>
      </c>
      <c r="AT1447" s="48" t="str">
        <f aca="false">IFERROR(IF(AR1447="","",(AI1447*AR1447)+AI1447),"INSERIR MVA")</f>
        <v/>
      </c>
      <c r="AU1447" s="48" t="str">
        <f aca="false">IF(AT1447="","",IF(AY1447=0.04,U1447,AS1447*AY1447))</f>
        <v/>
      </c>
      <c r="AV1447" s="47" t="str">
        <f aca="false">IFERROR(IF(AU1447="","",(VLOOKUP(AG1447,Dados!$X$111:$Z$112,3,0)*AT1447*0.17)),"INSERIR MVA")</f>
        <v/>
      </c>
      <c r="AW1447" s="47" t="str">
        <f aca="false">IFERROR(IF(AR1447="","",AV1447-AU1447),"")</f>
        <v/>
      </c>
      <c r="AX1447" s="51" t="str">
        <f aca="false">IFERROR(IF(AC1447="NÃO","",IF(AM1447&lt;&gt;"",AM1447-W1447,IF(AQ1447&lt;&gt;"",AQ1447-W1447,IF(AW1447&lt;&gt;"",AW1447-W1447,"")))),"")</f>
        <v/>
      </c>
      <c r="AY1447" s="46" t="str">
        <f aca="false">IFERROR(IF(ISNA(VLOOKUP(R1447,Dados!$X$2:$Y$5,2,0)),VLOOKUP(D1447,Dados!$X$7:$Y$33,2,0),VLOOKUP(R1447,Dados!$X$2:$Y$5,2,0)),"")</f>
        <v/>
      </c>
      <c r="AZ1447" s="52" t="str">
        <f aca="false">IF(C1447="","",IF(AND(Y1447="CONSUMO",AC1447="NÃO")*OR(AG1447="-",AG1447="BIT"),IF(E1447&lt;&gt;"",(AI1447-(P1447+L1447-N1447+Q1447)*AY1447)/0.83),""))</f>
        <v/>
      </c>
      <c r="BA1447" s="51" t="str">
        <f aca="false">IF(AZ1447="","",AZ1447*0.17-((P1447+L1447-N1447+Q1447)*AY1447))</f>
        <v/>
      </c>
      <c r="BB1447" s="51" t="str">
        <f aca="false">IF(AND(Y1447="CONSUMO",AG1447="ANEXO I",AY1447&gt;4%),(AI1447-(P1447+L1447-N1447+Q1447)*0.0514)/0.83*(0.5177)*(0.17)-AI1447*0.0514,IF(AND(Y1447="CONSUMO",AG1447="ANEXO II",AY1447&gt;4%),(AI1447-(P1447+L1447-N1447+Q1447)*0.041)/0.83*(0.3295)*(0.17)-AI1447*0.041,IF(AND(Y1447="CONSUMO",AG1447="ANEXO I",AY1447=4%),(AI1447-(P1447+L1447-N1447+Q1447)*0.04)/0.83*(0.5177)*(0.17)-AI1447*0.04,IF(AND(Y1447="CONSUMO",AG1447="ANEXO II",AY1447=4%),(AI1447-(P1447+L1447-N1447+Q1447)*0.04)/0.83*(0.3295)*(0.17)-AI1447*0.04,""))))</f>
        <v/>
      </c>
      <c r="BC1447" s="51" t="str">
        <f aca="false">IF(C1447="","",IF(AND(Y1447="CONSUMO",AC1447="SIM")*OR(AG1447="-",AG1447="BIT"),IF(E1447&lt;&gt;"",(AI1447-(P1447+L1447-N1447+Q1447)*AY1447)/0.83),""))</f>
        <v/>
      </c>
      <c r="BD1447" s="51" t="str">
        <f aca="false">IF(BC1447="","",BC1447*0.17)</f>
        <v/>
      </c>
      <c r="BE1447" s="51" t="str">
        <f aca="false">IF(I1447=6908,0,IF(BC1447="","",BD1447-((P1447+L1447-N1447+Q1447)*AY1447)))</f>
        <v/>
      </c>
      <c r="BF1447" s="53" t="str">
        <f aca="false">IF(B1447="","",IF(OR(B1447="",E1447="Regime Normal"),0,(AI1447-Q1447)*VLOOKUP(R1447,Dados!$X$98:$Y$108,2,0)))</f>
        <v/>
      </c>
      <c r="BG1447" s="54" t="str">
        <f aca="false">IFERROR(VLOOKUP(I1447,Dados!$AC$27:$AD$43,2,0),IF(B1447="","",IF(D1447&lt;&gt;"MT",IF(AND(AC1447="SIM",Y1447="Revenda"),"2403",IF(AND(AC1447="SIM",Y1447="Consumo"),"2407",IF(AND(AC1447="NÃO",Y1447="Revenda"),"2102",IF(AND(AC1447="NÃO",Y1447="Consumo"),"2556",)))),REPLACE(I1447,1,1,1))))</f>
        <v/>
      </c>
    </row>
    <row r="1448" customFormat="false" ht="12.8" hidden="false" customHeight="true" outlineLevel="0" collapsed="false">
      <c r="Y1448" s="45"/>
      <c r="Z1448" s="46" t="str">
        <f aca="false">IF(B1448="","",(IFERROR(VLOOKUP(H1448,Dados!A$3:B$15000,2,0),"Não Encontrado")))</f>
        <v/>
      </c>
      <c r="AA1448" s="46" t="str">
        <f aca="false">IF(B1448="","",(IFERROR(VLOOKUP(G1448,Dados!C$3:E$15000,3,0),"Não Encontrado")))</f>
        <v/>
      </c>
      <c r="AB1448" s="46" t="str">
        <f aca="false">IFERROR(IF(Z1448&lt;&gt;"Não Encontrado",Z1448,IF(AA1448&lt;&gt;"Não Encontrado",AA1448,"")),"")</f>
        <v/>
      </c>
      <c r="AC1448" s="45" t="str">
        <f aca="false">IF(B1448="","",IF(AB1448="","NÃO","SIM"))</f>
        <v/>
      </c>
      <c r="AD1448" s="45" t="str">
        <f aca="false">IFERROR(VLOOKUP(G1448,Dados!$P$3:$R$500,3,0),"")</f>
        <v/>
      </c>
      <c r="AE1448" s="45" t="str">
        <f aca="false">IFERROR(VLOOKUP(G1448,Dados!$K$3:$L$500,2,0),"")</f>
        <v/>
      </c>
      <c r="AF1448" s="45" t="str">
        <f aca="false">IFERROR(VLOOKUP(G1448,Dados!$M$3:$N$500,2,0),"")</f>
        <v/>
      </c>
      <c r="AG1448" s="45" t="str">
        <f aca="false">IF(F1448="","",IF(AND(AD1448="",AE1448="",AF1448=""),"-",IF(AND(AD1448="BIT",AE1448="",AF1448=""),"BIT",IF(AND(AE1448="ANEXO I",AD1448="",AF1448=""),"ANEXO I",IF(AND(AF1448="ANEXO II",AD1448="",AE1448=""),"ANEXO II","Escolher")))))</f>
        <v/>
      </c>
      <c r="AH1448" s="45" t="str">
        <f aca="false">IF(AG1448&lt;&gt;"Pneus","",IFERROR(VLOOKUP(R1448,Dados!$X$2:$Z$5,3,0)*(AI1448-Q1448),VLOOKUP(D1448,Dados!$X$7:$Z$33,3,0)*(AI1448-Q1448)))</f>
        <v/>
      </c>
      <c r="AI1448" s="47" t="str">
        <f aca="false">IF(B1448="","",P1448+Q1448+O1448+M1448+L1448-N1448)</f>
        <v/>
      </c>
      <c r="AJ1448" s="48" t="str">
        <f aca="false">IFERROR(IF(AND(AC1448="SIM",AG1448="-",Y1448="REVENDA"),(AB1448/1+1)*AI1448,IF(AND(AC1448="SIM",AG1448="Pneus",Y1448="REVENDA"),(AB1448/1+1)*(AI1448-AH1448),"")),"")</f>
        <v/>
      </c>
      <c r="AK1448" s="48" t="str">
        <f aca="false">IF(AJ1448="","",AJ1448*17%)</f>
        <v/>
      </c>
      <c r="AL1448" s="48" t="str">
        <f aca="false">IFERROR(IF(AC1448="NÃO","",IF(AK1448="","",IF(E1448="Simples Nacional",BF1448,IF(T1448=0.12,U1448*0.5833337002,IF(T1448=0,AI1448*0.07,U1448))))),"")</f>
        <v/>
      </c>
      <c r="AM1448" s="47" t="str">
        <f aca="false">IFERROR(IF(AC1448="NÃO","",IF(OR(AG1448="-",AG1448="Pneus"),AK1448-AL1448,"")),"")</f>
        <v/>
      </c>
      <c r="AN1448" s="48" t="str">
        <f aca="false">IF(AND(Y1448="REVENDA",AC1448="SIM",AG1448="BIT"),((AB1448/1+1)*AI1448)*0.4117,"")</f>
        <v/>
      </c>
      <c r="AO1448" s="48" t="str">
        <f aca="false">IF(AN1448="","",AN1448*17%)</f>
        <v/>
      </c>
      <c r="AP1448" s="49" t="str">
        <f aca="false">IF(AN1448="","",IF(T1448=0.12,(U1448*0.4117)*0.4117,IF(T1448=0,(AI1448*0.07)*0.4117,U1448*0.4117)))</f>
        <v/>
      </c>
      <c r="AQ1448" s="47" t="str">
        <f aca="false">IF(AN1448="","",AO1448-AP1448)</f>
        <v/>
      </c>
      <c r="AR1448" s="50" t="str">
        <f aca="false">IFERROR(IF(AND(AC1448="SIM",Y1448="REVENDA",LEFT(AG1448,5)="ANEXO")*OR(AE1448="ANEXO I",AF1448="ANEXO II"),VLOOKUP(H1448,Dados!G:I,2,0),""),"INSERIR MVA")</f>
        <v/>
      </c>
      <c r="AS1448" s="48" t="str">
        <f aca="false">IF(LEFT(AG1448,5)="ANEXO",VLOOKUP(AG1448,Dados!$X$111:$Z$112,2,0)*(AI1448-Q1448),"")</f>
        <v/>
      </c>
      <c r="AT1448" s="48" t="str">
        <f aca="false">IFERROR(IF(AR1448="","",(AI1448*AR1448)+AI1448),"INSERIR MVA")</f>
        <v/>
      </c>
      <c r="AU1448" s="48" t="str">
        <f aca="false">IF(AT1448="","",IF(AY1448=0.04,U1448,AS1448*AY1448))</f>
        <v/>
      </c>
      <c r="AV1448" s="47" t="str">
        <f aca="false">IFERROR(IF(AU1448="","",(VLOOKUP(AG1448,Dados!$X$111:$Z$112,3,0)*AT1448*0.17)),"INSERIR MVA")</f>
        <v/>
      </c>
      <c r="AW1448" s="47" t="str">
        <f aca="false">IFERROR(IF(AR1448="","",AV1448-AU1448),"")</f>
        <v/>
      </c>
      <c r="AX1448" s="51" t="str">
        <f aca="false">IFERROR(IF(AC1448="NÃO","",IF(AM1448&lt;&gt;"",AM1448-W1448,IF(AQ1448&lt;&gt;"",AQ1448-W1448,IF(AW1448&lt;&gt;"",AW1448-W1448,"")))),"")</f>
        <v/>
      </c>
      <c r="AY1448" s="46" t="str">
        <f aca="false">IFERROR(IF(ISNA(VLOOKUP(R1448,Dados!$X$2:$Y$5,2,0)),VLOOKUP(D1448,Dados!$X$7:$Y$33,2,0),VLOOKUP(R1448,Dados!$X$2:$Y$5,2,0)),"")</f>
        <v/>
      </c>
      <c r="AZ1448" s="52" t="str">
        <f aca="false">IF(C1448="","",IF(AND(Y1448="CONSUMO",AC1448="NÃO")*OR(AG1448="-",AG1448="BIT"),IF(E1448&lt;&gt;"",(AI1448-(P1448+L1448-N1448+Q1448)*AY1448)/0.83),""))</f>
        <v/>
      </c>
      <c r="BA1448" s="51" t="str">
        <f aca="false">IF(AZ1448="","",AZ1448*0.17-((P1448+L1448-N1448+Q1448)*AY1448))</f>
        <v/>
      </c>
      <c r="BB1448" s="51" t="str">
        <f aca="false">IF(AND(Y1448="CONSUMO",AG1448="ANEXO I",AY1448&gt;4%),(AI1448-(P1448+L1448-N1448+Q1448)*0.0514)/0.83*(0.5177)*(0.17)-AI1448*0.0514,IF(AND(Y1448="CONSUMO",AG1448="ANEXO II",AY1448&gt;4%),(AI1448-(P1448+L1448-N1448+Q1448)*0.041)/0.83*(0.3295)*(0.17)-AI1448*0.041,IF(AND(Y1448="CONSUMO",AG1448="ANEXO I",AY1448=4%),(AI1448-(P1448+L1448-N1448+Q1448)*0.04)/0.83*(0.5177)*(0.17)-AI1448*0.04,IF(AND(Y1448="CONSUMO",AG1448="ANEXO II",AY1448=4%),(AI1448-(P1448+L1448-N1448+Q1448)*0.04)/0.83*(0.3295)*(0.17)-AI1448*0.04,""))))</f>
        <v/>
      </c>
      <c r="BC1448" s="51" t="str">
        <f aca="false">IF(C1448="","",IF(AND(Y1448="CONSUMO",AC1448="SIM")*OR(AG1448="-",AG1448="BIT"),IF(E1448&lt;&gt;"",(AI1448-(P1448+L1448-N1448+Q1448)*AY1448)/0.83),""))</f>
        <v/>
      </c>
      <c r="BD1448" s="51" t="str">
        <f aca="false">IF(BC1448="","",BC1448*0.17)</f>
        <v/>
      </c>
      <c r="BE1448" s="51" t="str">
        <f aca="false">IF(I1448=6908,0,IF(BC1448="","",BD1448-((P1448+L1448-N1448+Q1448)*AY1448)))</f>
        <v/>
      </c>
      <c r="BF1448" s="53" t="str">
        <f aca="false">IF(B1448="","",IF(OR(B1448="",E1448="Regime Normal"),0,(AI1448-Q1448)*VLOOKUP(R1448,Dados!$X$98:$Y$108,2,0)))</f>
        <v/>
      </c>
      <c r="BG1448" s="54" t="str">
        <f aca="false">IFERROR(VLOOKUP(I1448,Dados!$AC$27:$AD$43,2,0),IF(B1448="","",IF(D1448&lt;&gt;"MT",IF(AND(AC1448="SIM",Y1448="Revenda"),"2403",IF(AND(AC1448="SIM",Y1448="Consumo"),"2407",IF(AND(AC1448="NÃO",Y1448="Revenda"),"2102",IF(AND(AC1448="NÃO",Y1448="Consumo"),"2556",)))),REPLACE(I1448,1,1,1))))</f>
        <v/>
      </c>
    </row>
    <row r="1449" customFormat="false" ht="12.8" hidden="false" customHeight="true" outlineLevel="0" collapsed="false">
      <c r="Y1449" s="45"/>
      <c r="Z1449" s="46" t="str">
        <f aca="false">IF(B1449="","",(IFERROR(VLOOKUP(H1449,Dados!A$3:B$15000,2,0),"Não Encontrado")))</f>
        <v/>
      </c>
      <c r="AA1449" s="46" t="str">
        <f aca="false">IF(B1449="","",(IFERROR(VLOOKUP(G1449,Dados!C$3:E$15000,3,0),"Não Encontrado")))</f>
        <v/>
      </c>
      <c r="AB1449" s="46" t="str">
        <f aca="false">IFERROR(IF(Z1449&lt;&gt;"Não Encontrado",Z1449,IF(AA1449&lt;&gt;"Não Encontrado",AA1449,"")),"")</f>
        <v/>
      </c>
      <c r="AC1449" s="45" t="str">
        <f aca="false">IF(B1449="","",IF(AB1449="","NÃO","SIM"))</f>
        <v/>
      </c>
      <c r="AD1449" s="45" t="str">
        <f aca="false">IFERROR(VLOOKUP(G1449,Dados!$P$3:$R$500,3,0),"")</f>
        <v/>
      </c>
      <c r="AE1449" s="45" t="str">
        <f aca="false">IFERROR(VLOOKUP(G1449,Dados!$K$3:$L$500,2,0),"")</f>
        <v/>
      </c>
      <c r="AF1449" s="45" t="str">
        <f aca="false">IFERROR(VLOOKUP(G1449,Dados!$M$3:$N$500,2,0),"")</f>
        <v/>
      </c>
      <c r="AG1449" s="45" t="str">
        <f aca="false">IF(F1449="","",IF(AND(AD1449="",AE1449="",AF1449=""),"-",IF(AND(AD1449="BIT",AE1449="",AF1449=""),"BIT",IF(AND(AE1449="ANEXO I",AD1449="",AF1449=""),"ANEXO I",IF(AND(AF1449="ANEXO II",AD1449="",AE1449=""),"ANEXO II","Escolher")))))</f>
        <v/>
      </c>
      <c r="AH1449" s="45" t="str">
        <f aca="false">IF(AG1449&lt;&gt;"Pneus","",IFERROR(VLOOKUP(R1449,Dados!$X$2:$Z$5,3,0)*(AI1449-Q1449),VLOOKUP(D1449,Dados!$X$7:$Z$33,3,0)*(AI1449-Q1449)))</f>
        <v/>
      </c>
      <c r="AI1449" s="47" t="str">
        <f aca="false">IF(B1449="","",P1449+Q1449+O1449+M1449+L1449-N1449)</f>
        <v/>
      </c>
      <c r="AJ1449" s="48" t="str">
        <f aca="false">IFERROR(IF(AND(AC1449="SIM",AG1449="-",Y1449="REVENDA"),(AB1449/1+1)*AI1449,IF(AND(AC1449="SIM",AG1449="Pneus",Y1449="REVENDA"),(AB1449/1+1)*(AI1449-AH1449),"")),"")</f>
        <v/>
      </c>
      <c r="AK1449" s="48" t="str">
        <f aca="false">IF(AJ1449="","",AJ1449*17%)</f>
        <v/>
      </c>
      <c r="AL1449" s="48" t="str">
        <f aca="false">IFERROR(IF(AC1449="NÃO","",IF(AK1449="","",IF(E1449="Simples Nacional",BF1449,IF(T1449=0.12,U1449*0.5833337002,IF(T1449=0,AI1449*0.07,U1449))))),"")</f>
        <v/>
      </c>
      <c r="AM1449" s="47" t="str">
        <f aca="false">IFERROR(IF(AC1449="NÃO","",IF(OR(AG1449="-",AG1449="Pneus"),AK1449-AL1449,"")),"")</f>
        <v/>
      </c>
      <c r="AN1449" s="48" t="str">
        <f aca="false">IF(AND(Y1449="REVENDA",AC1449="SIM",AG1449="BIT"),((AB1449/1+1)*AI1449)*0.4117,"")</f>
        <v/>
      </c>
      <c r="AO1449" s="48" t="str">
        <f aca="false">IF(AN1449="","",AN1449*17%)</f>
        <v/>
      </c>
      <c r="AP1449" s="49" t="str">
        <f aca="false">IF(AN1449="","",IF(T1449=0.12,(U1449*0.4117)*0.4117,IF(T1449=0,(AI1449*0.07)*0.4117,U1449*0.4117)))</f>
        <v/>
      </c>
      <c r="AQ1449" s="47" t="str">
        <f aca="false">IF(AN1449="","",AO1449-AP1449)</f>
        <v/>
      </c>
      <c r="AR1449" s="50" t="str">
        <f aca="false">IFERROR(IF(AND(AC1449="SIM",Y1449="REVENDA",LEFT(AG1449,5)="ANEXO")*OR(AE1449="ANEXO I",AF1449="ANEXO II"),VLOOKUP(H1449,Dados!G:I,2,0),""),"INSERIR MVA")</f>
        <v/>
      </c>
      <c r="AS1449" s="48" t="str">
        <f aca="false">IF(LEFT(AG1449,5)="ANEXO",VLOOKUP(AG1449,Dados!$X$111:$Z$112,2,0)*(AI1449-Q1449),"")</f>
        <v/>
      </c>
      <c r="AT1449" s="48" t="str">
        <f aca="false">IFERROR(IF(AR1449="","",(AI1449*AR1449)+AI1449),"INSERIR MVA")</f>
        <v/>
      </c>
      <c r="AU1449" s="48" t="str">
        <f aca="false">IF(AT1449="","",IF(AY1449=0.04,U1449,AS1449*AY1449))</f>
        <v/>
      </c>
      <c r="AV1449" s="47" t="str">
        <f aca="false">IFERROR(IF(AU1449="","",(VLOOKUP(AG1449,Dados!$X$111:$Z$112,3,0)*AT1449*0.17)),"INSERIR MVA")</f>
        <v/>
      </c>
      <c r="AW1449" s="47" t="str">
        <f aca="false">IFERROR(IF(AR1449="","",AV1449-AU1449),"")</f>
        <v/>
      </c>
      <c r="AX1449" s="51" t="str">
        <f aca="false">IFERROR(IF(AC1449="NÃO","",IF(AM1449&lt;&gt;"",AM1449-W1449,IF(AQ1449&lt;&gt;"",AQ1449-W1449,IF(AW1449&lt;&gt;"",AW1449-W1449,"")))),"")</f>
        <v/>
      </c>
      <c r="AY1449" s="46" t="str">
        <f aca="false">IFERROR(IF(ISNA(VLOOKUP(R1449,Dados!$X$2:$Y$5,2,0)),VLOOKUP(D1449,Dados!$X$7:$Y$33,2,0),VLOOKUP(R1449,Dados!$X$2:$Y$5,2,0)),"")</f>
        <v/>
      </c>
      <c r="AZ1449" s="52" t="str">
        <f aca="false">IF(C1449="","",IF(AND(Y1449="CONSUMO",AC1449="NÃO")*OR(AG1449="-",AG1449="BIT"),IF(E1449&lt;&gt;"",(AI1449-(P1449+L1449-N1449+Q1449)*AY1449)/0.83),""))</f>
        <v/>
      </c>
      <c r="BA1449" s="51" t="str">
        <f aca="false">IF(AZ1449="","",AZ1449*0.17-((P1449+L1449-N1449+Q1449)*AY1449))</f>
        <v/>
      </c>
      <c r="BB1449" s="51" t="str">
        <f aca="false">IF(AND(Y1449="CONSUMO",AG1449="ANEXO I",AY1449&gt;4%),(AI1449-(P1449+L1449-N1449+Q1449)*0.0514)/0.83*(0.5177)*(0.17)-AI1449*0.0514,IF(AND(Y1449="CONSUMO",AG1449="ANEXO II",AY1449&gt;4%),(AI1449-(P1449+L1449-N1449+Q1449)*0.041)/0.83*(0.3295)*(0.17)-AI1449*0.041,IF(AND(Y1449="CONSUMO",AG1449="ANEXO I",AY1449=4%),(AI1449-(P1449+L1449-N1449+Q1449)*0.04)/0.83*(0.5177)*(0.17)-AI1449*0.04,IF(AND(Y1449="CONSUMO",AG1449="ANEXO II",AY1449=4%),(AI1449-(P1449+L1449-N1449+Q1449)*0.04)/0.83*(0.3295)*(0.17)-AI1449*0.04,""))))</f>
        <v/>
      </c>
      <c r="BC1449" s="51" t="str">
        <f aca="false">IF(C1449="","",IF(AND(Y1449="CONSUMO",AC1449="SIM")*OR(AG1449="-",AG1449="BIT"),IF(E1449&lt;&gt;"",(AI1449-(P1449+L1449-N1449+Q1449)*AY1449)/0.83),""))</f>
        <v/>
      </c>
      <c r="BD1449" s="51" t="str">
        <f aca="false">IF(BC1449="","",BC1449*0.17)</f>
        <v/>
      </c>
      <c r="BE1449" s="51" t="str">
        <f aca="false">IF(I1449=6908,0,IF(BC1449="","",BD1449-((P1449+L1449-N1449+Q1449)*AY1449)))</f>
        <v/>
      </c>
      <c r="BF1449" s="53" t="str">
        <f aca="false">IF(B1449="","",IF(OR(B1449="",E1449="Regime Normal"),0,(AI1449-Q1449)*VLOOKUP(R1449,Dados!$X$98:$Y$108,2,0)))</f>
        <v/>
      </c>
      <c r="BG1449" s="54" t="str">
        <f aca="false">IFERROR(VLOOKUP(I1449,Dados!$AC$27:$AD$43,2,0),IF(B1449="","",IF(D1449&lt;&gt;"MT",IF(AND(AC1449="SIM",Y1449="Revenda"),"2403",IF(AND(AC1449="SIM",Y1449="Consumo"),"2407",IF(AND(AC1449="NÃO",Y1449="Revenda"),"2102",IF(AND(AC1449="NÃO",Y1449="Consumo"),"2556",)))),REPLACE(I1449,1,1,1))))</f>
        <v/>
      </c>
    </row>
    <row r="1450" customFormat="false" ht="12.8" hidden="false" customHeight="true" outlineLevel="0" collapsed="false">
      <c r="Y1450" s="45"/>
      <c r="Z1450" s="46" t="str">
        <f aca="false">IF(B1450="","",(IFERROR(VLOOKUP(H1450,Dados!A$3:B$15000,2,0),"Não Encontrado")))</f>
        <v/>
      </c>
      <c r="AA1450" s="46" t="str">
        <f aca="false">IF(B1450="","",(IFERROR(VLOOKUP(G1450,Dados!C$3:E$15000,3,0),"Não Encontrado")))</f>
        <v/>
      </c>
      <c r="AB1450" s="46" t="str">
        <f aca="false">IFERROR(IF(Z1450&lt;&gt;"Não Encontrado",Z1450,IF(AA1450&lt;&gt;"Não Encontrado",AA1450,"")),"")</f>
        <v/>
      </c>
      <c r="AC1450" s="45" t="str">
        <f aca="false">IF(B1450="","",IF(AB1450="","NÃO","SIM"))</f>
        <v/>
      </c>
      <c r="AD1450" s="45" t="str">
        <f aca="false">IFERROR(VLOOKUP(G1450,Dados!$P$3:$R$500,3,0),"")</f>
        <v/>
      </c>
      <c r="AE1450" s="45" t="str">
        <f aca="false">IFERROR(VLOOKUP(G1450,Dados!$K$3:$L$500,2,0),"")</f>
        <v/>
      </c>
      <c r="AF1450" s="45" t="str">
        <f aca="false">IFERROR(VLOOKUP(G1450,Dados!$M$3:$N$500,2,0),"")</f>
        <v/>
      </c>
      <c r="AG1450" s="45" t="str">
        <f aca="false">IF(F1450="","",IF(AND(AD1450="",AE1450="",AF1450=""),"-",IF(AND(AD1450="BIT",AE1450="",AF1450=""),"BIT",IF(AND(AE1450="ANEXO I",AD1450="",AF1450=""),"ANEXO I",IF(AND(AF1450="ANEXO II",AD1450="",AE1450=""),"ANEXO II","Escolher")))))</f>
        <v/>
      </c>
      <c r="AH1450" s="45" t="str">
        <f aca="false">IF(AG1450&lt;&gt;"Pneus","",IFERROR(VLOOKUP(R1450,Dados!$X$2:$Z$5,3,0)*(AI1450-Q1450),VLOOKUP(D1450,Dados!$X$7:$Z$33,3,0)*(AI1450-Q1450)))</f>
        <v/>
      </c>
      <c r="AI1450" s="47" t="str">
        <f aca="false">IF(B1450="","",P1450+Q1450+O1450+M1450+L1450-N1450)</f>
        <v/>
      </c>
      <c r="AJ1450" s="48" t="str">
        <f aca="false">IFERROR(IF(AND(AC1450="SIM",AG1450="-",Y1450="REVENDA"),(AB1450/1+1)*AI1450,IF(AND(AC1450="SIM",AG1450="Pneus",Y1450="REVENDA"),(AB1450/1+1)*(AI1450-AH1450),"")),"")</f>
        <v/>
      </c>
      <c r="AK1450" s="48" t="str">
        <f aca="false">IF(AJ1450="","",AJ1450*17%)</f>
        <v/>
      </c>
      <c r="AL1450" s="48" t="str">
        <f aca="false">IFERROR(IF(AC1450="NÃO","",IF(AK1450="","",IF(E1450="Simples Nacional",BF1450,IF(T1450=0.12,U1450*0.5833337002,IF(T1450=0,AI1450*0.07,U1450))))),"")</f>
        <v/>
      </c>
      <c r="AM1450" s="47" t="str">
        <f aca="false">IFERROR(IF(AC1450="NÃO","",IF(OR(AG1450="-",AG1450="Pneus"),AK1450-AL1450,"")),"")</f>
        <v/>
      </c>
      <c r="AN1450" s="48" t="str">
        <f aca="false">IF(AND(Y1450="REVENDA",AC1450="SIM",AG1450="BIT"),((AB1450/1+1)*AI1450)*0.4117,"")</f>
        <v/>
      </c>
      <c r="AO1450" s="48" t="str">
        <f aca="false">IF(AN1450="","",AN1450*17%)</f>
        <v/>
      </c>
      <c r="AP1450" s="49" t="str">
        <f aca="false">IF(AN1450="","",IF(T1450=0.12,(U1450*0.4117)*0.4117,IF(T1450=0,(AI1450*0.07)*0.4117,U1450*0.4117)))</f>
        <v/>
      </c>
      <c r="AQ1450" s="47" t="str">
        <f aca="false">IF(AN1450="","",AO1450-AP1450)</f>
        <v/>
      </c>
      <c r="AR1450" s="50" t="str">
        <f aca="false">IFERROR(IF(AND(AC1450="SIM",Y1450="REVENDA",LEFT(AG1450,5)="ANEXO")*OR(AE1450="ANEXO I",AF1450="ANEXO II"),VLOOKUP(H1450,Dados!G:I,2,0),""),"INSERIR MVA")</f>
        <v/>
      </c>
      <c r="AS1450" s="48" t="str">
        <f aca="false">IF(LEFT(AG1450,5)="ANEXO",VLOOKUP(AG1450,Dados!$X$111:$Z$112,2,0)*(AI1450-Q1450),"")</f>
        <v/>
      </c>
      <c r="AT1450" s="48" t="str">
        <f aca="false">IFERROR(IF(AR1450="","",(AI1450*AR1450)+AI1450),"INSERIR MVA")</f>
        <v/>
      </c>
      <c r="AU1450" s="48" t="str">
        <f aca="false">IF(AT1450="","",IF(AY1450=0.04,U1450,AS1450*AY1450))</f>
        <v/>
      </c>
      <c r="AV1450" s="47" t="str">
        <f aca="false">IFERROR(IF(AU1450="","",(VLOOKUP(AG1450,Dados!$X$111:$Z$112,3,0)*AT1450*0.17)),"INSERIR MVA")</f>
        <v/>
      </c>
      <c r="AW1450" s="47" t="str">
        <f aca="false">IFERROR(IF(AR1450="","",AV1450-AU1450),"")</f>
        <v/>
      </c>
      <c r="AX1450" s="51" t="str">
        <f aca="false">IFERROR(IF(AC1450="NÃO","",IF(AM1450&lt;&gt;"",AM1450-W1450,IF(AQ1450&lt;&gt;"",AQ1450-W1450,IF(AW1450&lt;&gt;"",AW1450-W1450,"")))),"")</f>
        <v/>
      </c>
      <c r="AY1450" s="46" t="str">
        <f aca="false">IFERROR(IF(ISNA(VLOOKUP(R1450,Dados!$X$2:$Y$5,2,0)),VLOOKUP(D1450,Dados!$X$7:$Y$33,2,0),VLOOKUP(R1450,Dados!$X$2:$Y$5,2,0)),"")</f>
        <v/>
      </c>
      <c r="AZ1450" s="52" t="str">
        <f aca="false">IF(C1450="","",IF(AND(Y1450="CONSUMO",AC1450="NÃO")*OR(AG1450="-",AG1450="BIT"),IF(E1450&lt;&gt;"",(AI1450-(P1450+L1450-N1450+Q1450)*AY1450)/0.83),""))</f>
        <v/>
      </c>
      <c r="BA1450" s="51" t="str">
        <f aca="false">IF(AZ1450="","",AZ1450*0.17-((P1450+L1450-N1450+Q1450)*AY1450))</f>
        <v/>
      </c>
      <c r="BB1450" s="51" t="str">
        <f aca="false">IF(AND(Y1450="CONSUMO",AG1450="ANEXO I",AY1450&gt;4%),(AI1450-(P1450+L1450-N1450+Q1450)*0.0514)/0.83*(0.5177)*(0.17)-AI1450*0.0514,IF(AND(Y1450="CONSUMO",AG1450="ANEXO II",AY1450&gt;4%),(AI1450-(P1450+L1450-N1450+Q1450)*0.041)/0.83*(0.3295)*(0.17)-AI1450*0.041,IF(AND(Y1450="CONSUMO",AG1450="ANEXO I",AY1450=4%),(AI1450-(P1450+L1450-N1450+Q1450)*0.04)/0.83*(0.5177)*(0.17)-AI1450*0.04,IF(AND(Y1450="CONSUMO",AG1450="ANEXO II",AY1450=4%),(AI1450-(P1450+L1450-N1450+Q1450)*0.04)/0.83*(0.3295)*(0.17)-AI1450*0.04,""))))</f>
        <v/>
      </c>
      <c r="BC1450" s="51" t="str">
        <f aca="false">IF(C1450="","",IF(AND(Y1450="CONSUMO",AC1450="SIM")*OR(AG1450="-",AG1450="BIT"),IF(E1450&lt;&gt;"",(AI1450-(P1450+L1450-N1450+Q1450)*AY1450)/0.83),""))</f>
        <v/>
      </c>
      <c r="BD1450" s="51" t="str">
        <f aca="false">IF(BC1450="","",BC1450*0.17)</f>
        <v/>
      </c>
      <c r="BE1450" s="51" t="str">
        <f aca="false">IF(I1450=6908,0,IF(BC1450="","",BD1450-((P1450+L1450-N1450+Q1450)*AY1450)))</f>
        <v/>
      </c>
      <c r="BF1450" s="53" t="str">
        <f aca="false">IF(B1450="","",IF(OR(B1450="",E1450="Regime Normal"),0,(AI1450-Q1450)*VLOOKUP(R1450,Dados!$X$98:$Y$108,2,0)))</f>
        <v/>
      </c>
      <c r="BG1450" s="54" t="str">
        <f aca="false">IFERROR(VLOOKUP(I1450,Dados!$AC$27:$AD$43,2,0),IF(B1450="","",IF(D1450&lt;&gt;"MT",IF(AND(AC1450="SIM",Y1450="Revenda"),"2403",IF(AND(AC1450="SIM",Y1450="Consumo"),"2407",IF(AND(AC1450="NÃO",Y1450="Revenda"),"2102",IF(AND(AC1450="NÃO",Y1450="Consumo"),"2556",)))),REPLACE(I1450,1,1,1))))</f>
        <v/>
      </c>
    </row>
    <row r="1451" customFormat="false" ht="12.8" hidden="false" customHeight="true" outlineLevel="0" collapsed="false">
      <c r="Y1451" s="45"/>
      <c r="Z1451" s="46" t="str">
        <f aca="false">IF(B1451="","",(IFERROR(VLOOKUP(H1451,Dados!A$3:B$15000,2,0),"Não Encontrado")))</f>
        <v/>
      </c>
      <c r="AA1451" s="46" t="str">
        <f aca="false">IF(B1451="","",(IFERROR(VLOOKUP(G1451,Dados!C$3:E$15000,3,0),"Não Encontrado")))</f>
        <v/>
      </c>
      <c r="AB1451" s="46" t="str">
        <f aca="false">IFERROR(IF(Z1451&lt;&gt;"Não Encontrado",Z1451,IF(AA1451&lt;&gt;"Não Encontrado",AA1451,"")),"")</f>
        <v/>
      </c>
      <c r="AC1451" s="45" t="str">
        <f aca="false">IF(B1451="","",IF(AB1451="","NÃO","SIM"))</f>
        <v/>
      </c>
      <c r="AD1451" s="45" t="str">
        <f aca="false">IFERROR(VLOOKUP(G1451,Dados!$P$3:$R$500,3,0),"")</f>
        <v/>
      </c>
      <c r="AE1451" s="45" t="str">
        <f aca="false">IFERROR(VLOOKUP(G1451,Dados!$K$3:$L$500,2,0),"")</f>
        <v/>
      </c>
      <c r="AF1451" s="45" t="str">
        <f aca="false">IFERROR(VLOOKUP(G1451,Dados!$M$3:$N$500,2,0),"")</f>
        <v/>
      </c>
      <c r="AG1451" s="45" t="str">
        <f aca="false">IF(F1451="","",IF(AND(AD1451="",AE1451="",AF1451=""),"-",IF(AND(AD1451="BIT",AE1451="",AF1451=""),"BIT",IF(AND(AE1451="ANEXO I",AD1451="",AF1451=""),"ANEXO I",IF(AND(AF1451="ANEXO II",AD1451="",AE1451=""),"ANEXO II","Escolher")))))</f>
        <v/>
      </c>
      <c r="AH1451" s="45" t="str">
        <f aca="false">IF(AG1451&lt;&gt;"Pneus","",IFERROR(VLOOKUP(R1451,Dados!$X$2:$Z$5,3,0)*(AI1451-Q1451),VLOOKUP(D1451,Dados!$X$7:$Z$33,3,0)*(AI1451-Q1451)))</f>
        <v/>
      </c>
      <c r="AI1451" s="47" t="str">
        <f aca="false">IF(B1451="","",P1451+Q1451+O1451+M1451+L1451-N1451)</f>
        <v/>
      </c>
      <c r="AJ1451" s="48" t="str">
        <f aca="false">IFERROR(IF(AND(AC1451="SIM",AG1451="-",Y1451="REVENDA"),(AB1451/1+1)*AI1451,IF(AND(AC1451="SIM",AG1451="Pneus",Y1451="REVENDA"),(AB1451/1+1)*(AI1451-AH1451),"")),"")</f>
        <v/>
      </c>
      <c r="AK1451" s="48" t="str">
        <f aca="false">IF(AJ1451="","",AJ1451*17%)</f>
        <v/>
      </c>
      <c r="AL1451" s="48" t="str">
        <f aca="false">IFERROR(IF(AC1451="NÃO","",IF(AK1451="","",IF(E1451="Simples Nacional",BF1451,IF(T1451=0.12,U1451*0.5833337002,IF(T1451=0,AI1451*0.07,U1451))))),"")</f>
        <v/>
      </c>
      <c r="AM1451" s="47" t="str">
        <f aca="false">IFERROR(IF(AC1451="NÃO","",IF(OR(AG1451="-",AG1451="Pneus"),AK1451-AL1451,"")),"")</f>
        <v/>
      </c>
      <c r="AN1451" s="48" t="str">
        <f aca="false">IF(AND(Y1451="REVENDA",AC1451="SIM",AG1451="BIT"),((AB1451/1+1)*AI1451)*0.4117,"")</f>
        <v/>
      </c>
      <c r="AO1451" s="48" t="str">
        <f aca="false">IF(AN1451="","",AN1451*17%)</f>
        <v/>
      </c>
      <c r="AP1451" s="49" t="str">
        <f aca="false">IF(AN1451="","",IF(T1451=0.12,(U1451*0.4117)*0.4117,IF(T1451=0,(AI1451*0.07)*0.4117,U1451*0.4117)))</f>
        <v/>
      </c>
      <c r="AQ1451" s="47" t="str">
        <f aca="false">IF(AN1451="","",AO1451-AP1451)</f>
        <v/>
      </c>
      <c r="AR1451" s="50" t="str">
        <f aca="false">IFERROR(IF(AND(AC1451="SIM",Y1451="REVENDA",LEFT(AG1451,5)="ANEXO")*OR(AE1451="ANEXO I",AF1451="ANEXO II"),VLOOKUP(H1451,Dados!G:I,2,0),""),"INSERIR MVA")</f>
        <v/>
      </c>
      <c r="AS1451" s="48" t="str">
        <f aca="false">IF(LEFT(AG1451,5)="ANEXO",VLOOKUP(AG1451,Dados!$X$111:$Z$112,2,0)*(AI1451-Q1451),"")</f>
        <v/>
      </c>
      <c r="AT1451" s="48" t="str">
        <f aca="false">IFERROR(IF(AR1451="","",(AI1451*AR1451)+AI1451),"INSERIR MVA")</f>
        <v/>
      </c>
      <c r="AU1451" s="48" t="str">
        <f aca="false">IF(AT1451="","",IF(AY1451=0.04,U1451,AS1451*AY1451))</f>
        <v/>
      </c>
      <c r="AV1451" s="47" t="str">
        <f aca="false">IFERROR(IF(AU1451="","",(VLOOKUP(AG1451,Dados!$X$111:$Z$112,3,0)*AT1451*0.17)),"INSERIR MVA")</f>
        <v/>
      </c>
      <c r="AW1451" s="47" t="str">
        <f aca="false">IFERROR(IF(AR1451="","",AV1451-AU1451),"")</f>
        <v/>
      </c>
      <c r="AX1451" s="51" t="str">
        <f aca="false">IFERROR(IF(AC1451="NÃO","",IF(AM1451&lt;&gt;"",AM1451-W1451,IF(AQ1451&lt;&gt;"",AQ1451-W1451,IF(AW1451&lt;&gt;"",AW1451-W1451,"")))),"")</f>
        <v/>
      </c>
      <c r="AY1451" s="46" t="str">
        <f aca="false">IFERROR(IF(ISNA(VLOOKUP(R1451,Dados!$X$2:$Y$5,2,0)),VLOOKUP(D1451,Dados!$X$7:$Y$33,2,0),VLOOKUP(R1451,Dados!$X$2:$Y$5,2,0)),"")</f>
        <v/>
      </c>
      <c r="AZ1451" s="52" t="str">
        <f aca="false">IF(C1451="","",IF(AND(Y1451="CONSUMO",AC1451="NÃO")*OR(AG1451="-",AG1451="BIT"),IF(E1451&lt;&gt;"",(AI1451-(P1451+L1451-N1451+Q1451)*AY1451)/0.83),""))</f>
        <v/>
      </c>
      <c r="BA1451" s="51" t="str">
        <f aca="false">IF(AZ1451="","",AZ1451*0.17-((P1451+L1451-N1451+Q1451)*AY1451))</f>
        <v/>
      </c>
      <c r="BB1451" s="51" t="str">
        <f aca="false">IF(AND(Y1451="CONSUMO",AG1451="ANEXO I",AY1451&gt;4%),(AI1451-(P1451+L1451-N1451+Q1451)*0.0514)/0.83*(0.5177)*(0.17)-AI1451*0.0514,IF(AND(Y1451="CONSUMO",AG1451="ANEXO II",AY1451&gt;4%),(AI1451-(P1451+L1451-N1451+Q1451)*0.041)/0.83*(0.3295)*(0.17)-AI1451*0.041,IF(AND(Y1451="CONSUMO",AG1451="ANEXO I",AY1451=4%),(AI1451-(P1451+L1451-N1451+Q1451)*0.04)/0.83*(0.5177)*(0.17)-AI1451*0.04,IF(AND(Y1451="CONSUMO",AG1451="ANEXO II",AY1451=4%),(AI1451-(P1451+L1451-N1451+Q1451)*0.04)/0.83*(0.3295)*(0.17)-AI1451*0.04,""))))</f>
        <v/>
      </c>
      <c r="BC1451" s="51" t="str">
        <f aca="false">IF(C1451="","",IF(AND(Y1451="CONSUMO",AC1451="SIM")*OR(AG1451="-",AG1451="BIT"),IF(E1451&lt;&gt;"",(AI1451-(P1451+L1451-N1451+Q1451)*AY1451)/0.83),""))</f>
        <v/>
      </c>
      <c r="BD1451" s="51" t="str">
        <f aca="false">IF(BC1451="","",BC1451*0.17)</f>
        <v/>
      </c>
      <c r="BE1451" s="51" t="str">
        <f aca="false">IF(I1451=6908,0,IF(BC1451="","",BD1451-((P1451+L1451-N1451+Q1451)*AY1451)))</f>
        <v/>
      </c>
      <c r="BF1451" s="53" t="str">
        <f aca="false">IF(B1451="","",IF(OR(B1451="",E1451="Regime Normal"),0,(AI1451-Q1451)*VLOOKUP(R1451,Dados!$X$98:$Y$108,2,0)))</f>
        <v/>
      </c>
      <c r="BG1451" s="54" t="str">
        <f aca="false">IFERROR(VLOOKUP(I1451,Dados!$AC$27:$AD$43,2,0),IF(B1451="","",IF(D1451&lt;&gt;"MT",IF(AND(AC1451="SIM",Y1451="Revenda"),"2403",IF(AND(AC1451="SIM",Y1451="Consumo"),"2407",IF(AND(AC1451="NÃO",Y1451="Revenda"),"2102",IF(AND(AC1451="NÃO",Y1451="Consumo"),"2556",)))),REPLACE(I1451,1,1,1))))</f>
        <v/>
      </c>
    </row>
    <row r="1452" customFormat="false" ht="12.8" hidden="false" customHeight="true" outlineLevel="0" collapsed="false">
      <c r="Y1452" s="45"/>
      <c r="Z1452" s="46" t="str">
        <f aca="false">IF(B1452="","",(IFERROR(VLOOKUP(H1452,Dados!A$3:B$15000,2,0),"Não Encontrado")))</f>
        <v/>
      </c>
      <c r="AA1452" s="46" t="str">
        <f aca="false">IF(B1452="","",(IFERROR(VLOOKUP(G1452,Dados!C$3:E$15000,3,0),"Não Encontrado")))</f>
        <v/>
      </c>
      <c r="AB1452" s="46" t="str">
        <f aca="false">IFERROR(IF(Z1452&lt;&gt;"Não Encontrado",Z1452,IF(AA1452&lt;&gt;"Não Encontrado",AA1452,"")),"")</f>
        <v/>
      </c>
      <c r="AC1452" s="45" t="str">
        <f aca="false">IF(B1452="","",IF(AB1452="","NÃO","SIM"))</f>
        <v/>
      </c>
      <c r="AD1452" s="45" t="str">
        <f aca="false">IFERROR(VLOOKUP(G1452,Dados!$P$3:$R$500,3,0),"")</f>
        <v/>
      </c>
      <c r="AE1452" s="45" t="str">
        <f aca="false">IFERROR(VLOOKUP(G1452,Dados!$K$3:$L$500,2,0),"")</f>
        <v/>
      </c>
      <c r="AF1452" s="45" t="str">
        <f aca="false">IFERROR(VLOOKUP(G1452,Dados!$M$3:$N$500,2,0),"")</f>
        <v/>
      </c>
      <c r="AG1452" s="45" t="str">
        <f aca="false">IF(F1452="","",IF(AND(AD1452="",AE1452="",AF1452=""),"-",IF(AND(AD1452="BIT",AE1452="",AF1452=""),"BIT",IF(AND(AE1452="ANEXO I",AD1452="",AF1452=""),"ANEXO I",IF(AND(AF1452="ANEXO II",AD1452="",AE1452=""),"ANEXO II","Escolher")))))</f>
        <v/>
      </c>
      <c r="AH1452" s="45" t="str">
        <f aca="false">IF(AG1452&lt;&gt;"Pneus","",IFERROR(VLOOKUP(R1452,Dados!$X$2:$Z$5,3,0)*(AI1452-Q1452),VLOOKUP(D1452,Dados!$X$7:$Z$33,3,0)*(AI1452-Q1452)))</f>
        <v/>
      </c>
      <c r="AI1452" s="47" t="str">
        <f aca="false">IF(B1452="","",P1452+Q1452+O1452+M1452+L1452-N1452)</f>
        <v/>
      </c>
      <c r="AJ1452" s="48" t="str">
        <f aca="false">IFERROR(IF(AND(AC1452="SIM",AG1452="-",Y1452="REVENDA"),(AB1452/1+1)*AI1452,IF(AND(AC1452="SIM",AG1452="Pneus",Y1452="REVENDA"),(AB1452/1+1)*(AI1452-AH1452),"")),"")</f>
        <v/>
      </c>
      <c r="AK1452" s="48" t="str">
        <f aca="false">IF(AJ1452="","",AJ1452*17%)</f>
        <v/>
      </c>
      <c r="AL1452" s="48" t="str">
        <f aca="false">IFERROR(IF(AC1452="NÃO","",IF(AK1452="","",IF(E1452="Simples Nacional",BF1452,IF(T1452=0.12,U1452*0.5833337002,IF(T1452=0,AI1452*0.07,U1452))))),"")</f>
        <v/>
      </c>
      <c r="AM1452" s="47" t="str">
        <f aca="false">IFERROR(IF(AC1452="NÃO","",IF(OR(AG1452="-",AG1452="Pneus"),AK1452-AL1452,"")),"")</f>
        <v/>
      </c>
      <c r="AN1452" s="48" t="str">
        <f aca="false">IF(AND(Y1452="REVENDA",AC1452="SIM",AG1452="BIT"),((AB1452/1+1)*AI1452)*0.4117,"")</f>
        <v/>
      </c>
      <c r="AO1452" s="48" t="str">
        <f aca="false">IF(AN1452="","",AN1452*17%)</f>
        <v/>
      </c>
      <c r="AP1452" s="49" t="str">
        <f aca="false">IF(AN1452="","",IF(T1452=0.12,(U1452*0.4117)*0.4117,IF(T1452=0,(AI1452*0.07)*0.4117,U1452*0.4117)))</f>
        <v/>
      </c>
      <c r="AQ1452" s="47" t="str">
        <f aca="false">IF(AN1452="","",AO1452-AP1452)</f>
        <v/>
      </c>
      <c r="AR1452" s="50" t="str">
        <f aca="false">IFERROR(IF(AND(AC1452="SIM",Y1452="REVENDA",LEFT(AG1452,5)="ANEXO")*OR(AE1452="ANEXO I",AF1452="ANEXO II"),VLOOKUP(H1452,Dados!G:I,2,0),""),"INSERIR MVA")</f>
        <v/>
      </c>
      <c r="AS1452" s="48" t="str">
        <f aca="false">IF(LEFT(AG1452,5)="ANEXO",VLOOKUP(AG1452,Dados!$X$111:$Z$112,2,0)*(AI1452-Q1452),"")</f>
        <v/>
      </c>
      <c r="AT1452" s="48" t="str">
        <f aca="false">IFERROR(IF(AR1452="","",(AI1452*AR1452)+AI1452),"INSERIR MVA")</f>
        <v/>
      </c>
      <c r="AU1452" s="48" t="str">
        <f aca="false">IF(AT1452="","",IF(AY1452=0.04,U1452,AS1452*AY1452))</f>
        <v/>
      </c>
      <c r="AV1452" s="47" t="str">
        <f aca="false">IFERROR(IF(AU1452="","",(VLOOKUP(AG1452,Dados!$X$111:$Z$112,3,0)*AT1452*0.17)),"INSERIR MVA")</f>
        <v/>
      </c>
      <c r="AW1452" s="47" t="str">
        <f aca="false">IFERROR(IF(AR1452="","",AV1452-AU1452),"")</f>
        <v/>
      </c>
      <c r="AX1452" s="51" t="str">
        <f aca="false">IFERROR(IF(AC1452="NÃO","",IF(AM1452&lt;&gt;"",AM1452-W1452,IF(AQ1452&lt;&gt;"",AQ1452-W1452,IF(AW1452&lt;&gt;"",AW1452-W1452,"")))),"")</f>
        <v/>
      </c>
      <c r="AY1452" s="46" t="str">
        <f aca="false">IFERROR(IF(ISNA(VLOOKUP(R1452,Dados!$X$2:$Y$5,2,0)),VLOOKUP(D1452,Dados!$X$7:$Y$33,2,0),VLOOKUP(R1452,Dados!$X$2:$Y$5,2,0)),"")</f>
        <v/>
      </c>
      <c r="AZ1452" s="52" t="str">
        <f aca="false">IF(C1452="","",IF(AND(Y1452="CONSUMO",AC1452="NÃO")*OR(AG1452="-",AG1452="BIT"),IF(E1452&lt;&gt;"",(AI1452-(P1452+L1452-N1452+Q1452)*AY1452)/0.83),""))</f>
        <v/>
      </c>
      <c r="BA1452" s="51" t="str">
        <f aca="false">IF(AZ1452="","",AZ1452*0.17-((P1452+L1452-N1452+Q1452)*AY1452))</f>
        <v/>
      </c>
      <c r="BB1452" s="51" t="str">
        <f aca="false">IF(AND(Y1452="CONSUMO",AG1452="ANEXO I",AY1452&gt;4%),(AI1452-(P1452+L1452-N1452+Q1452)*0.0514)/0.83*(0.5177)*(0.17)-AI1452*0.0514,IF(AND(Y1452="CONSUMO",AG1452="ANEXO II",AY1452&gt;4%),(AI1452-(P1452+L1452-N1452+Q1452)*0.041)/0.83*(0.3295)*(0.17)-AI1452*0.041,IF(AND(Y1452="CONSUMO",AG1452="ANEXO I",AY1452=4%),(AI1452-(P1452+L1452-N1452+Q1452)*0.04)/0.83*(0.5177)*(0.17)-AI1452*0.04,IF(AND(Y1452="CONSUMO",AG1452="ANEXO II",AY1452=4%),(AI1452-(P1452+L1452-N1452+Q1452)*0.04)/0.83*(0.3295)*(0.17)-AI1452*0.04,""))))</f>
        <v/>
      </c>
      <c r="BC1452" s="51" t="str">
        <f aca="false">IF(C1452="","",IF(AND(Y1452="CONSUMO",AC1452="SIM")*OR(AG1452="-",AG1452="BIT"),IF(E1452&lt;&gt;"",(AI1452-(P1452+L1452-N1452+Q1452)*AY1452)/0.83),""))</f>
        <v/>
      </c>
      <c r="BD1452" s="51" t="str">
        <f aca="false">IF(BC1452="","",BC1452*0.17)</f>
        <v/>
      </c>
      <c r="BE1452" s="51" t="str">
        <f aca="false">IF(I1452=6908,0,IF(BC1452="","",BD1452-((P1452+L1452-N1452+Q1452)*AY1452)))</f>
        <v/>
      </c>
      <c r="BF1452" s="53" t="str">
        <f aca="false">IF(B1452="","",IF(OR(B1452="",E1452="Regime Normal"),0,(AI1452-Q1452)*VLOOKUP(R1452,Dados!$X$98:$Y$108,2,0)))</f>
        <v/>
      </c>
      <c r="BG1452" s="54" t="str">
        <f aca="false">IFERROR(VLOOKUP(I1452,Dados!$AC$27:$AD$43,2,0),IF(B1452="","",IF(D1452&lt;&gt;"MT",IF(AND(AC1452="SIM",Y1452="Revenda"),"2403",IF(AND(AC1452="SIM",Y1452="Consumo"),"2407",IF(AND(AC1452="NÃO",Y1452="Revenda"),"2102",IF(AND(AC1452="NÃO",Y1452="Consumo"),"2556",)))),REPLACE(I1452,1,1,1))))</f>
        <v/>
      </c>
    </row>
    <row r="1453" customFormat="false" ht="12.8" hidden="false" customHeight="true" outlineLevel="0" collapsed="false">
      <c r="Y1453" s="45"/>
      <c r="Z1453" s="46" t="str">
        <f aca="false">IF(B1453="","",(IFERROR(VLOOKUP(H1453,Dados!A$3:B$15000,2,0),"Não Encontrado")))</f>
        <v/>
      </c>
      <c r="AA1453" s="46" t="str">
        <f aca="false">IF(B1453="","",(IFERROR(VLOOKUP(G1453,Dados!C$3:E$15000,3,0),"Não Encontrado")))</f>
        <v/>
      </c>
      <c r="AB1453" s="46" t="str">
        <f aca="false">IFERROR(IF(Z1453&lt;&gt;"Não Encontrado",Z1453,IF(AA1453&lt;&gt;"Não Encontrado",AA1453,"")),"")</f>
        <v/>
      </c>
      <c r="AC1453" s="45" t="str">
        <f aca="false">IF(B1453="","",IF(AB1453="","NÃO","SIM"))</f>
        <v/>
      </c>
      <c r="AD1453" s="45" t="str">
        <f aca="false">IFERROR(VLOOKUP(G1453,Dados!$P$3:$R$500,3,0),"")</f>
        <v/>
      </c>
      <c r="AE1453" s="45" t="str">
        <f aca="false">IFERROR(VLOOKUP(G1453,Dados!$K$3:$L$500,2,0),"")</f>
        <v/>
      </c>
      <c r="AF1453" s="45" t="str">
        <f aca="false">IFERROR(VLOOKUP(G1453,Dados!$M$3:$N$500,2,0),"")</f>
        <v/>
      </c>
      <c r="AG1453" s="45" t="str">
        <f aca="false">IF(F1453="","",IF(AND(AD1453="",AE1453="",AF1453=""),"-",IF(AND(AD1453="BIT",AE1453="",AF1453=""),"BIT",IF(AND(AE1453="ANEXO I",AD1453="",AF1453=""),"ANEXO I",IF(AND(AF1453="ANEXO II",AD1453="",AE1453=""),"ANEXO II","Escolher")))))</f>
        <v/>
      </c>
      <c r="AH1453" s="45" t="str">
        <f aca="false">IF(AG1453&lt;&gt;"Pneus","",IFERROR(VLOOKUP(R1453,Dados!$X$2:$Z$5,3,0)*(AI1453-Q1453),VLOOKUP(D1453,Dados!$X$7:$Z$33,3,0)*(AI1453-Q1453)))</f>
        <v/>
      </c>
      <c r="AI1453" s="47" t="str">
        <f aca="false">IF(B1453="","",P1453+Q1453+O1453+M1453+L1453-N1453)</f>
        <v/>
      </c>
      <c r="AJ1453" s="48" t="str">
        <f aca="false">IFERROR(IF(AND(AC1453="SIM",AG1453="-",Y1453="REVENDA"),(AB1453/1+1)*AI1453,IF(AND(AC1453="SIM",AG1453="Pneus",Y1453="REVENDA"),(AB1453/1+1)*(AI1453-AH1453),"")),"")</f>
        <v/>
      </c>
      <c r="AK1453" s="48" t="str">
        <f aca="false">IF(AJ1453="","",AJ1453*17%)</f>
        <v/>
      </c>
      <c r="AL1453" s="48" t="str">
        <f aca="false">IFERROR(IF(AC1453="NÃO","",IF(AK1453="","",IF(E1453="Simples Nacional",BF1453,IF(T1453=0.12,U1453*0.5833337002,IF(T1453=0,AI1453*0.07,U1453))))),"")</f>
        <v/>
      </c>
      <c r="AM1453" s="47" t="str">
        <f aca="false">IFERROR(IF(AC1453="NÃO","",IF(OR(AG1453="-",AG1453="Pneus"),AK1453-AL1453,"")),"")</f>
        <v/>
      </c>
      <c r="AN1453" s="48" t="str">
        <f aca="false">IF(AND(Y1453="REVENDA",AC1453="SIM",AG1453="BIT"),((AB1453/1+1)*AI1453)*0.4117,"")</f>
        <v/>
      </c>
      <c r="AO1453" s="48" t="str">
        <f aca="false">IF(AN1453="","",AN1453*17%)</f>
        <v/>
      </c>
      <c r="AP1453" s="49" t="str">
        <f aca="false">IF(AN1453="","",IF(T1453=0.12,(U1453*0.4117)*0.4117,IF(T1453=0,(AI1453*0.07)*0.4117,U1453*0.4117)))</f>
        <v/>
      </c>
      <c r="AQ1453" s="47" t="str">
        <f aca="false">IF(AN1453="","",AO1453-AP1453)</f>
        <v/>
      </c>
      <c r="AR1453" s="50" t="str">
        <f aca="false">IFERROR(IF(AND(AC1453="SIM",Y1453="REVENDA",LEFT(AG1453,5)="ANEXO")*OR(AE1453="ANEXO I",AF1453="ANEXO II"),VLOOKUP(H1453,Dados!G:I,2,0),""),"INSERIR MVA")</f>
        <v/>
      </c>
      <c r="AS1453" s="48" t="str">
        <f aca="false">IF(LEFT(AG1453,5)="ANEXO",VLOOKUP(AG1453,Dados!$X$111:$Z$112,2,0)*(AI1453-Q1453),"")</f>
        <v/>
      </c>
      <c r="AT1453" s="48" t="str">
        <f aca="false">IFERROR(IF(AR1453="","",(AI1453*AR1453)+AI1453),"INSERIR MVA")</f>
        <v/>
      </c>
      <c r="AU1453" s="48" t="str">
        <f aca="false">IF(AT1453="","",IF(AY1453=0.04,U1453,AS1453*AY1453))</f>
        <v/>
      </c>
      <c r="AV1453" s="47" t="str">
        <f aca="false">IFERROR(IF(AU1453="","",(VLOOKUP(AG1453,Dados!$X$111:$Z$112,3,0)*AT1453*0.17)),"INSERIR MVA")</f>
        <v/>
      </c>
      <c r="AW1453" s="47" t="str">
        <f aca="false">IFERROR(IF(AR1453="","",AV1453-AU1453),"")</f>
        <v/>
      </c>
      <c r="AX1453" s="51" t="str">
        <f aca="false">IFERROR(IF(AC1453="NÃO","",IF(AM1453&lt;&gt;"",AM1453-W1453,IF(AQ1453&lt;&gt;"",AQ1453-W1453,IF(AW1453&lt;&gt;"",AW1453-W1453,"")))),"")</f>
        <v/>
      </c>
      <c r="AY1453" s="46" t="str">
        <f aca="false">IFERROR(IF(ISNA(VLOOKUP(R1453,Dados!$X$2:$Y$5,2,0)),VLOOKUP(D1453,Dados!$X$7:$Y$33,2,0),VLOOKUP(R1453,Dados!$X$2:$Y$5,2,0)),"")</f>
        <v/>
      </c>
      <c r="AZ1453" s="52" t="str">
        <f aca="false">IF(C1453="","",IF(AND(Y1453="CONSUMO",AC1453="NÃO")*OR(AG1453="-",AG1453="BIT"),IF(E1453&lt;&gt;"",(AI1453-(P1453+L1453-N1453+Q1453)*AY1453)/0.83),""))</f>
        <v/>
      </c>
      <c r="BA1453" s="51" t="str">
        <f aca="false">IF(AZ1453="","",AZ1453*0.17-((P1453+L1453-N1453+Q1453)*AY1453))</f>
        <v/>
      </c>
      <c r="BB1453" s="51" t="str">
        <f aca="false">IF(AND(Y1453="CONSUMO",AG1453="ANEXO I",AY1453&gt;4%),(AI1453-(P1453+L1453-N1453+Q1453)*0.0514)/0.83*(0.5177)*(0.17)-AI1453*0.0514,IF(AND(Y1453="CONSUMO",AG1453="ANEXO II",AY1453&gt;4%),(AI1453-(P1453+L1453-N1453+Q1453)*0.041)/0.83*(0.3295)*(0.17)-AI1453*0.041,IF(AND(Y1453="CONSUMO",AG1453="ANEXO I",AY1453=4%),(AI1453-(P1453+L1453-N1453+Q1453)*0.04)/0.83*(0.5177)*(0.17)-AI1453*0.04,IF(AND(Y1453="CONSUMO",AG1453="ANEXO II",AY1453=4%),(AI1453-(P1453+L1453-N1453+Q1453)*0.04)/0.83*(0.3295)*(0.17)-AI1453*0.04,""))))</f>
        <v/>
      </c>
      <c r="BC1453" s="51" t="str">
        <f aca="false">IF(C1453="","",IF(AND(Y1453="CONSUMO",AC1453="SIM")*OR(AG1453="-",AG1453="BIT"),IF(E1453&lt;&gt;"",(AI1453-(P1453+L1453-N1453+Q1453)*AY1453)/0.83),""))</f>
        <v/>
      </c>
      <c r="BD1453" s="51" t="str">
        <f aca="false">IF(BC1453="","",BC1453*0.17)</f>
        <v/>
      </c>
      <c r="BE1453" s="51" t="str">
        <f aca="false">IF(I1453=6908,0,IF(BC1453="","",BD1453-((P1453+L1453-N1453+Q1453)*AY1453)))</f>
        <v/>
      </c>
      <c r="BF1453" s="53" t="str">
        <f aca="false">IF(B1453="","",IF(OR(B1453="",E1453="Regime Normal"),0,(AI1453-Q1453)*VLOOKUP(R1453,Dados!$X$98:$Y$108,2,0)))</f>
        <v/>
      </c>
      <c r="BG1453" s="54" t="str">
        <f aca="false">IFERROR(VLOOKUP(I1453,Dados!$AC$27:$AD$43,2,0),IF(B1453="","",IF(D1453&lt;&gt;"MT",IF(AND(AC1453="SIM",Y1453="Revenda"),"2403",IF(AND(AC1453="SIM",Y1453="Consumo"),"2407",IF(AND(AC1453="NÃO",Y1453="Revenda"),"2102",IF(AND(AC1453="NÃO",Y1453="Consumo"),"2556",)))),REPLACE(I1453,1,1,1))))</f>
        <v/>
      </c>
    </row>
    <row r="1454" customFormat="false" ht="12.8" hidden="false" customHeight="true" outlineLevel="0" collapsed="false">
      <c r="Y1454" s="45"/>
      <c r="Z1454" s="46" t="str">
        <f aca="false">IF(B1454="","",(IFERROR(VLOOKUP(H1454,Dados!A$3:B$15000,2,0),"Não Encontrado")))</f>
        <v/>
      </c>
      <c r="AA1454" s="46" t="str">
        <f aca="false">IF(B1454="","",(IFERROR(VLOOKUP(G1454,Dados!C$3:E$15000,3,0),"Não Encontrado")))</f>
        <v/>
      </c>
      <c r="AB1454" s="46" t="str">
        <f aca="false">IFERROR(IF(Z1454&lt;&gt;"Não Encontrado",Z1454,IF(AA1454&lt;&gt;"Não Encontrado",AA1454,"")),"")</f>
        <v/>
      </c>
      <c r="AC1454" s="45" t="str">
        <f aca="false">IF(B1454="","",IF(AB1454="","NÃO","SIM"))</f>
        <v/>
      </c>
      <c r="AD1454" s="45" t="str">
        <f aca="false">IFERROR(VLOOKUP(G1454,Dados!$P$3:$R$500,3,0),"")</f>
        <v/>
      </c>
      <c r="AE1454" s="45" t="str">
        <f aca="false">IFERROR(VLOOKUP(G1454,Dados!$K$3:$L$500,2,0),"")</f>
        <v/>
      </c>
      <c r="AF1454" s="45" t="str">
        <f aca="false">IFERROR(VLOOKUP(G1454,Dados!$M$3:$N$500,2,0),"")</f>
        <v/>
      </c>
      <c r="AG1454" s="45" t="str">
        <f aca="false">IF(F1454="","",IF(AND(AD1454="",AE1454="",AF1454=""),"-",IF(AND(AD1454="BIT",AE1454="",AF1454=""),"BIT",IF(AND(AE1454="ANEXO I",AD1454="",AF1454=""),"ANEXO I",IF(AND(AF1454="ANEXO II",AD1454="",AE1454=""),"ANEXO II","Escolher")))))</f>
        <v/>
      </c>
      <c r="AH1454" s="45" t="str">
        <f aca="false">IF(AG1454&lt;&gt;"Pneus","",IFERROR(VLOOKUP(R1454,Dados!$X$2:$Z$5,3,0)*(AI1454-Q1454),VLOOKUP(D1454,Dados!$X$7:$Z$33,3,0)*(AI1454-Q1454)))</f>
        <v/>
      </c>
      <c r="AI1454" s="47" t="str">
        <f aca="false">IF(B1454="","",P1454+Q1454+O1454+M1454+L1454-N1454)</f>
        <v/>
      </c>
      <c r="AJ1454" s="48" t="str">
        <f aca="false">IFERROR(IF(AND(AC1454="SIM",AG1454="-",Y1454="REVENDA"),(AB1454/1+1)*AI1454,IF(AND(AC1454="SIM",AG1454="Pneus",Y1454="REVENDA"),(AB1454/1+1)*(AI1454-AH1454),"")),"")</f>
        <v/>
      </c>
      <c r="AK1454" s="48" t="str">
        <f aca="false">IF(AJ1454="","",AJ1454*17%)</f>
        <v/>
      </c>
      <c r="AL1454" s="48" t="str">
        <f aca="false">IFERROR(IF(AC1454="NÃO","",IF(AK1454="","",IF(E1454="Simples Nacional",BF1454,IF(T1454=0.12,U1454*0.5833337002,IF(T1454=0,AI1454*0.07,U1454))))),"")</f>
        <v/>
      </c>
      <c r="AM1454" s="47" t="str">
        <f aca="false">IFERROR(IF(AC1454="NÃO","",IF(OR(AG1454="-",AG1454="Pneus"),AK1454-AL1454,"")),"")</f>
        <v/>
      </c>
      <c r="AN1454" s="48" t="str">
        <f aca="false">IF(AND(Y1454="REVENDA",AC1454="SIM",AG1454="BIT"),((AB1454/1+1)*AI1454)*0.4117,"")</f>
        <v/>
      </c>
      <c r="AO1454" s="48" t="str">
        <f aca="false">IF(AN1454="","",AN1454*17%)</f>
        <v/>
      </c>
      <c r="AP1454" s="49" t="str">
        <f aca="false">IF(AN1454="","",IF(T1454=0.12,(U1454*0.4117)*0.4117,IF(T1454=0,(AI1454*0.07)*0.4117,U1454*0.4117)))</f>
        <v/>
      </c>
      <c r="AQ1454" s="47" t="str">
        <f aca="false">IF(AN1454="","",AO1454-AP1454)</f>
        <v/>
      </c>
      <c r="AR1454" s="50" t="str">
        <f aca="false">IFERROR(IF(AND(AC1454="SIM",Y1454="REVENDA",LEFT(AG1454,5)="ANEXO")*OR(AE1454="ANEXO I",AF1454="ANEXO II"),VLOOKUP(H1454,Dados!G:I,2,0),""),"INSERIR MVA")</f>
        <v/>
      </c>
      <c r="AS1454" s="48" t="str">
        <f aca="false">IF(LEFT(AG1454,5)="ANEXO",VLOOKUP(AG1454,Dados!$X$111:$Z$112,2,0)*(AI1454-Q1454),"")</f>
        <v/>
      </c>
      <c r="AT1454" s="48" t="str">
        <f aca="false">IFERROR(IF(AR1454="","",(AI1454*AR1454)+AI1454),"INSERIR MVA")</f>
        <v/>
      </c>
      <c r="AU1454" s="48" t="str">
        <f aca="false">IF(AT1454="","",IF(AY1454=0.04,U1454,AS1454*AY1454))</f>
        <v/>
      </c>
      <c r="AV1454" s="47" t="str">
        <f aca="false">IFERROR(IF(AU1454="","",(VLOOKUP(AG1454,Dados!$X$111:$Z$112,3,0)*AT1454*0.17)),"INSERIR MVA")</f>
        <v/>
      </c>
      <c r="AW1454" s="47" t="str">
        <f aca="false">IFERROR(IF(AR1454="","",AV1454-AU1454),"")</f>
        <v/>
      </c>
      <c r="AX1454" s="51" t="str">
        <f aca="false">IFERROR(IF(AC1454="NÃO","",IF(AM1454&lt;&gt;"",AM1454-W1454,IF(AQ1454&lt;&gt;"",AQ1454-W1454,IF(AW1454&lt;&gt;"",AW1454-W1454,"")))),"")</f>
        <v/>
      </c>
      <c r="AY1454" s="46" t="str">
        <f aca="false">IFERROR(IF(ISNA(VLOOKUP(R1454,Dados!$X$2:$Y$5,2,0)),VLOOKUP(D1454,Dados!$X$7:$Y$33,2,0),VLOOKUP(R1454,Dados!$X$2:$Y$5,2,0)),"")</f>
        <v/>
      </c>
      <c r="AZ1454" s="52" t="str">
        <f aca="false">IF(C1454="","",IF(AND(Y1454="CONSUMO",AC1454="NÃO")*OR(AG1454="-",AG1454="BIT"),IF(E1454&lt;&gt;"",(AI1454-(P1454+L1454-N1454+Q1454)*AY1454)/0.83),""))</f>
        <v/>
      </c>
      <c r="BA1454" s="51" t="str">
        <f aca="false">IF(AZ1454="","",AZ1454*0.17-((P1454+L1454-N1454+Q1454)*AY1454))</f>
        <v/>
      </c>
      <c r="BB1454" s="51" t="str">
        <f aca="false">IF(AND(Y1454="CONSUMO",AG1454="ANEXO I",AY1454&gt;4%),(AI1454-(P1454+L1454-N1454+Q1454)*0.0514)/0.83*(0.5177)*(0.17)-AI1454*0.0514,IF(AND(Y1454="CONSUMO",AG1454="ANEXO II",AY1454&gt;4%),(AI1454-(P1454+L1454-N1454+Q1454)*0.041)/0.83*(0.3295)*(0.17)-AI1454*0.041,IF(AND(Y1454="CONSUMO",AG1454="ANEXO I",AY1454=4%),(AI1454-(P1454+L1454-N1454+Q1454)*0.04)/0.83*(0.5177)*(0.17)-AI1454*0.04,IF(AND(Y1454="CONSUMO",AG1454="ANEXO II",AY1454=4%),(AI1454-(P1454+L1454-N1454+Q1454)*0.04)/0.83*(0.3295)*(0.17)-AI1454*0.04,""))))</f>
        <v/>
      </c>
      <c r="BC1454" s="51" t="str">
        <f aca="false">IF(C1454="","",IF(AND(Y1454="CONSUMO",AC1454="SIM")*OR(AG1454="-",AG1454="BIT"),IF(E1454&lt;&gt;"",(AI1454-(P1454+L1454-N1454+Q1454)*AY1454)/0.83),""))</f>
        <v/>
      </c>
      <c r="BD1454" s="51" t="str">
        <f aca="false">IF(BC1454="","",BC1454*0.17)</f>
        <v/>
      </c>
      <c r="BE1454" s="51" t="str">
        <f aca="false">IF(I1454=6908,0,IF(BC1454="","",BD1454-((P1454+L1454-N1454+Q1454)*AY1454)))</f>
        <v/>
      </c>
      <c r="BF1454" s="53" t="str">
        <f aca="false">IF(B1454="","",IF(OR(B1454="",E1454="Regime Normal"),0,(AI1454-Q1454)*VLOOKUP(R1454,Dados!$X$98:$Y$108,2,0)))</f>
        <v/>
      </c>
      <c r="BG1454" s="54" t="str">
        <f aca="false">IFERROR(VLOOKUP(I1454,Dados!$AC$27:$AD$43,2,0),IF(B1454="","",IF(D1454&lt;&gt;"MT",IF(AND(AC1454="SIM",Y1454="Revenda"),"2403",IF(AND(AC1454="SIM",Y1454="Consumo"),"2407",IF(AND(AC1454="NÃO",Y1454="Revenda"),"2102",IF(AND(AC1454="NÃO",Y1454="Consumo"),"2556",)))),REPLACE(I1454,1,1,1))))</f>
        <v/>
      </c>
    </row>
    <row r="1455" customFormat="false" ht="12.8" hidden="false" customHeight="true" outlineLevel="0" collapsed="false">
      <c r="Y1455" s="45"/>
      <c r="Z1455" s="46" t="str">
        <f aca="false">IF(B1455="","",(IFERROR(VLOOKUP(H1455,Dados!A$3:B$15000,2,0),"Não Encontrado")))</f>
        <v/>
      </c>
      <c r="AA1455" s="46" t="str">
        <f aca="false">IF(B1455="","",(IFERROR(VLOOKUP(G1455,Dados!C$3:E$15000,3,0),"Não Encontrado")))</f>
        <v/>
      </c>
      <c r="AB1455" s="46" t="str">
        <f aca="false">IFERROR(IF(Z1455&lt;&gt;"Não Encontrado",Z1455,IF(AA1455&lt;&gt;"Não Encontrado",AA1455,"")),"")</f>
        <v/>
      </c>
      <c r="AC1455" s="45" t="str">
        <f aca="false">IF(B1455="","",IF(AB1455="","NÃO","SIM"))</f>
        <v/>
      </c>
      <c r="AD1455" s="45" t="str">
        <f aca="false">IFERROR(VLOOKUP(G1455,Dados!$P$3:$R$500,3,0),"")</f>
        <v/>
      </c>
      <c r="AE1455" s="45" t="str">
        <f aca="false">IFERROR(VLOOKUP(G1455,Dados!$K$3:$L$500,2,0),"")</f>
        <v/>
      </c>
      <c r="AF1455" s="45" t="str">
        <f aca="false">IFERROR(VLOOKUP(G1455,Dados!$M$3:$N$500,2,0),"")</f>
        <v/>
      </c>
      <c r="AG1455" s="45" t="str">
        <f aca="false">IF(F1455="","",IF(AND(AD1455="",AE1455="",AF1455=""),"-",IF(AND(AD1455="BIT",AE1455="",AF1455=""),"BIT",IF(AND(AE1455="ANEXO I",AD1455="",AF1455=""),"ANEXO I",IF(AND(AF1455="ANEXO II",AD1455="",AE1455=""),"ANEXO II","Escolher")))))</f>
        <v/>
      </c>
      <c r="AH1455" s="45" t="str">
        <f aca="false">IF(AG1455&lt;&gt;"Pneus","",IFERROR(VLOOKUP(R1455,Dados!$X$2:$Z$5,3,0)*(AI1455-Q1455),VLOOKUP(D1455,Dados!$X$7:$Z$33,3,0)*(AI1455-Q1455)))</f>
        <v/>
      </c>
      <c r="AI1455" s="47" t="str">
        <f aca="false">IF(B1455="","",P1455+Q1455+O1455+M1455+L1455-N1455)</f>
        <v/>
      </c>
      <c r="AJ1455" s="48" t="str">
        <f aca="false">IFERROR(IF(AND(AC1455="SIM",AG1455="-",Y1455="REVENDA"),(AB1455/1+1)*AI1455,IF(AND(AC1455="SIM",AG1455="Pneus",Y1455="REVENDA"),(AB1455/1+1)*(AI1455-AH1455),"")),"")</f>
        <v/>
      </c>
      <c r="AK1455" s="48" t="str">
        <f aca="false">IF(AJ1455="","",AJ1455*17%)</f>
        <v/>
      </c>
      <c r="AL1455" s="48" t="str">
        <f aca="false">IFERROR(IF(AC1455="NÃO","",IF(AK1455="","",IF(E1455="Simples Nacional",BF1455,IF(T1455=0.12,U1455*0.5833337002,IF(T1455=0,AI1455*0.07,U1455))))),"")</f>
        <v/>
      </c>
      <c r="AM1455" s="47" t="str">
        <f aca="false">IFERROR(IF(AC1455="NÃO","",IF(OR(AG1455="-",AG1455="Pneus"),AK1455-AL1455,"")),"")</f>
        <v/>
      </c>
      <c r="AN1455" s="48" t="str">
        <f aca="false">IF(AND(Y1455="REVENDA",AC1455="SIM",AG1455="BIT"),((AB1455/1+1)*AI1455)*0.4117,"")</f>
        <v/>
      </c>
      <c r="AO1455" s="48" t="str">
        <f aca="false">IF(AN1455="","",AN1455*17%)</f>
        <v/>
      </c>
      <c r="AP1455" s="49" t="str">
        <f aca="false">IF(AN1455="","",IF(T1455=0.12,(U1455*0.4117)*0.4117,IF(T1455=0,(AI1455*0.07)*0.4117,U1455*0.4117)))</f>
        <v/>
      </c>
      <c r="AQ1455" s="47" t="str">
        <f aca="false">IF(AN1455="","",AO1455-AP1455)</f>
        <v/>
      </c>
      <c r="AR1455" s="50" t="str">
        <f aca="false">IFERROR(IF(AND(AC1455="SIM",Y1455="REVENDA",LEFT(AG1455,5)="ANEXO")*OR(AE1455="ANEXO I",AF1455="ANEXO II"),VLOOKUP(H1455,Dados!G:I,2,0),""),"INSERIR MVA")</f>
        <v/>
      </c>
      <c r="AS1455" s="48" t="str">
        <f aca="false">IF(LEFT(AG1455,5)="ANEXO",VLOOKUP(AG1455,Dados!$X$111:$Z$112,2,0)*(AI1455-Q1455),"")</f>
        <v/>
      </c>
      <c r="AT1455" s="48" t="str">
        <f aca="false">IFERROR(IF(AR1455="","",(AI1455*AR1455)+AI1455),"INSERIR MVA")</f>
        <v/>
      </c>
      <c r="AU1455" s="48" t="str">
        <f aca="false">IF(AT1455="","",IF(AY1455=0.04,U1455,AS1455*AY1455))</f>
        <v/>
      </c>
      <c r="AV1455" s="47" t="str">
        <f aca="false">IFERROR(IF(AU1455="","",(VLOOKUP(AG1455,Dados!$X$111:$Z$112,3,0)*AT1455*0.17)),"INSERIR MVA")</f>
        <v/>
      </c>
      <c r="AW1455" s="47" t="str">
        <f aca="false">IFERROR(IF(AR1455="","",AV1455-AU1455),"")</f>
        <v/>
      </c>
      <c r="AX1455" s="51" t="str">
        <f aca="false">IFERROR(IF(AC1455="NÃO","",IF(AM1455&lt;&gt;"",AM1455-W1455,IF(AQ1455&lt;&gt;"",AQ1455-W1455,IF(AW1455&lt;&gt;"",AW1455-W1455,"")))),"")</f>
        <v/>
      </c>
      <c r="AY1455" s="46" t="str">
        <f aca="false">IFERROR(IF(ISNA(VLOOKUP(R1455,Dados!$X$2:$Y$5,2,0)),VLOOKUP(D1455,Dados!$X$7:$Y$33,2,0),VLOOKUP(R1455,Dados!$X$2:$Y$5,2,0)),"")</f>
        <v/>
      </c>
      <c r="AZ1455" s="52" t="str">
        <f aca="false">IF(C1455="","",IF(AND(Y1455="CONSUMO",AC1455="NÃO")*OR(AG1455="-",AG1455="BIT"),IF(E1455&lt;&gt;"",(AI1455-(P1455+L1455-N1455+Q1455)*AY1455)/0.83),""))</f>
        <v/>
      </c>
      <c r="BA1455" s="51" t="str">
        <f aca="false">IF(AZ1455="","",AZ1455*0.17-((P1455+L1455-N1455+Q1455)*AY1455))</f>
        <v/>
      </c>
      <c r="BB1455" s="51" t="str">
        <f aca="false">IF(AND(Y1455="CONSUMO",AG1455="ANEXO I",AY1455&gt;4%),(AI1455-(P1455+L1455-N1455+Q1455)*0.0514)/0.83*(0.5177)*(0.17)-AI1455*0.0514,IF(AND(Y1455="CONSUMO",AG1455="ANEXO II",AY1455&gt;4%),(AI1455-(P1455+L1455-N1455+Q1455)*0.041)/0.83*(0.3295)*(0.17)-AI1455*0.041,IF(AND(Y1455="CONSUMO",AG1455="ANEXO I",AY1455=4%),(AI1455-(P1455+L1455-N1455+Q1455)*0.04)/0.83*(0.5177)*(0.17)-AI1455*0.04,IF(AND(Y1455="CONSUMO",AG1455="ANEXO II",AY1455=4%),(AI1455-(P1455+L1455-N1455+Q1455)*0.04)/0.83*(0.3295)*(0.17)-AI1455*0.04,""))))</f>
        <v/>
      </c>
      <c r="BC1455" s="51" t="str">
        <f aca="false">IF(C1455="","",IF(AND(Y1455="CONSUMO",AC1455="SIM")*OR(AG1455="-",AG1455="BIT"),IF(E1455&lt;&gt;"",(AI1455-(P1455+L1455-N1455+Q1455)*AY1455)/0.83),""))</f>
        <v/>
      </c>
      <c r="BD1455" s="51" t="str">
        <f aca="false">IF(BC1455="","",BC1455*0.17)</f>
        <v/>
      </c>
      <c r="BE1455" s="51" t="str">
        <f aca="false">IF(I1455=6908,0,IF(BC1455="","",BD1455-((P1455+L1455-N1455+Q1455)*AY1455)))</f>
        <v/>
      </c>
      <c r="BF1455" s="53" t="str">
        <f aca="false">IF(B1455="","",IF(OR(B1455="",E1455="Regime Normal"),0,(AI1455-Q1455)*VLOOKUP(R1455,Dados!$X$98:$Y$108,2,0)))</f>
        <v/>
      </c>
      <c r="BG1455" s="54" t="str">
        <f aca="false">IFERROR(VLOOKUP(I1455,Dados!$AC$27:$AD$43,2,0),IF(B1455="","",IF(D1455&lt;&gt;"MT",IF(AND(AC1455="SIM",Y1455="Revenda"),"2403",IF(AND(AC1455="SIM",Y1455="Consumo"),"2407",IF(AND(AC1455="NÃO",Y1455="Revenda"),"2102",IF(AND(AC1455="NÃO",Y1455="Consumo"),"2556",)))),REPLACE(I1455,1,1,1))))</f>
        <v/>
      </c>
    </row>
    <row r="1456" customFormat="false" ht="12.8" hidden="false" customHeight="true" outlineLevel="0" collapsed="false">
      <c r="Y1456" s="45"/>
      <c r="Z1456" s="46" t="str">
        <f aca="false">IF(B1456="","",(IFERROR(VLOOKUP(H1456,Dados!A$3:B$15000,2,0),"Não Encontrado")))</f>
        <v/>
      </c>
      <c r="AA1456" s="46" t="str">
        <f aca="false">IF(B1456="","",(IFERROR(VLOOKUP(G1456,Dados!C$3:E$15000,3,0),"Não Encontrado")))</f>
        <v/>
      </c>
      <c r="AB1456" s="46" t="str">
        <f aca="false">IFERROR(IF(Z1456&lt;&gt;"Não Encontrado",Z1456,IF(AA1456&lt;&gt;"Não Encontrado",AA1456,"")),"")</f>
        <v/>
      </c>
      <c r="AC1456" s="45" t="str">
        <f aca="false">IF(B1456="","",IF(AB1456="","NÃO","SIM"))</f>
        <v/>
      </c>
      <c r="AD1456" s="45" t="str">
        <f aca="false">IFERROR(VLOOKUP(G1456,Dados!$P$3:$R$500,3,0),"")</f>
        <v/>
      </c>
      <c r="AE1456" s="45" t="str">
        <f aca="false">IFERROR(VLOOKUP(G1456,Dados!$K$3:$L$500,2,0),"")</f>
        <v/>
      </c>
      <c r="AF1456" s="45" t="str">
        <f aca="false">IFERROR(VLOOKUP(G1456,Dados!$M$3:$N$500,2,0),"")</f>
        <v/>
      </c>
      <c r="AG1456" s="45" t="str">
        <f aca="false">IF(F1456="","",IF(AND(AD1456="",AE1456="",AF1456=""),"-",IF(AND(AD1456="BIT",AE1456="",AF1456=""),"BIT",IF(AND(AE1456="ANEXO I",AD1456="",AF1456=""),"ANEXO I",IF(AND(AF1456="ANEXO II",AD1456="",AE1456=""),"ANEXO II","Escolher")))))</f>
        <v/>
      </c>
      <c r="AH1456" s="45" t="str">
        <f aca="false">IF(AG1456&lt;&gt;"Pneus","",IFERROR(VLOOKUP(R1456,Dados!$X$2:$Z$5,3,0)*(AI1456-Q1456),VLOOKUP(D1456,Dados!$X$7:$Z$33,3,0)*(AI1456-Q1456)))</f>
        <v/>
      </c>
      <c r="AI1456" s="47" t="str">
        <f aca="false">IF(B1456="","",P1456+Q1456+O1456+M1456+L1456-N1456)</f>
        <v/>
      </c>
      <c r="AJ1456" s="48" t="str">
        <f aca="false">IFERROR(IF(AND(AC1456="SIM",AG1456="-",Y1456="REVENDA"),(AB1456/1+1)*AI1456,IF(AND(AC1456="SIM",AG1456="Pneus",Y1456="REVENDA"),(AB1456/1+1)*(AI1456-AH1456),"")),"")</f>
        <v/>
      </c>
      <c r="AK1456" s="48" t="str">
        <f aca="false">IF(AJ1456="","",AJ1456*17%)</f>
        <v/>
      </c>
      <c r="AL1456" s="48" t="str">
        <f aca="false">IFERROR(IF(AC1456="NÃO","",IF(AK1456="","",IF(E1456="Simples Nacional",BF1456,IF(T1456=0.12,U1456*0.5833337002,IF(T1456=0,AI1456*0.07,U1456))))),"")</f>
        <v/>
      </c>
      <c r="AM1456" s="47" t="str">
        <f aca="false">IFERROR(IF(AC1456="NÃO","",IF(OR(AG1456="-",AG1456="Pneus"),AK1456-AL1456,"")),"")</f>
        <v/>
      </c>
      <c r="AN1456" s="48" t="str">
        <f aca="false">IF(AND(Y1456="REVENDA",AC1456="SIM",AG1456="BIT"),((AB1456/1+1)*AI1456)*0.4117,"")</f>
        <v/>
      </c>
      <c r="AO1456" s="48" t="str">
        <f aca="false">IF(AN1456="","",AN1456*17%)</f>
        <v/>
      </c>
      <c r="AP1456" s="49" t="str">
        <f aca="false">IF(AN1456="","",IF(T1456=0.12,(U1456*0.4117)*0.4117,IF(T1456=0,(AI1456*0.07)*0.4117,U1456*0.4117)))</f>
        <v/>
      </c>
      <c r="AQ1456" s="47" t="str">
        <f aca="false">IF(AN1456="","",AO1456-AP1456)</f>
        <v/>
      </c>
      <c r="AR1456" s="50" t="str">
        <f aca="false">IFERROR(IF(AND(AC1456="SIM",Y1456="REVENDA",LEFT(AG1456,5)="ANEXO")*OR(AE1456="ANEXO I",AF1456="ANEXO II"),VLOOKUP(H1456,Dados!G:I,2,0),""),"INSERIR MVA")</f>
        <v/>
      </c>
      <c r="AS1456" s="48" t="str">
        <f aca="false">IF(LEFT(AG1456,5)="ANEXO",VLOOKUP(AG1456,Dados!$X$111:$Z$112,2,0)*(AI1456-Q1456),"")</f>
        <v/>
      </c>
      <c r="AT1456" s="48" t="str">
        <f aca="false">IFERROR(IF(AR1456="","",(AI1456*AR1456)+AI1456),"INSERIR MVA")</f>
        <v/>
      </c>
      <c r="AU1456" s="48" t="str">
        <f aca="false">IF(AT1456="","",IF(AY1456=0.04,U1456,AS1456*AY1456))</f>
        <v/>
      </c>
      <c r="AV1456" s="47" t="str">
        <f aca="false">IFERROR(IF(AU1456="","",(VLOOKUP(AG1456,Dados!$X$111:$Z$112,3,0)*AT1456*0.17)),"INSERIR MVA")</f>
        <v/>
      </c>
      <c r="AW1456" s="47" t="str">
        <f aca="false">IFERROR(IF(AR1456="","",AV1456-AU1456),"")</f>
        <v/>
      </c>
      <c r="AX1456" s="51" t="str">
        <f aca="false">IFERROR(IF(AC1456="NÃO","",IF(AM1456&lt;&gt;"",AM1456-W1456,IF(AQ1456&lt;&gt;"",AQ1456-W1456,IF(AW1456&lt;&gt;"",AW1456-W1456,"")))),"")</f>
        <v/>
      </c>
      <c r="AY1456" s="46" t="str">
        <f aca="false">IFERROR(IF(ISNA(VLOOKUP(R1456,Dados!$X$2:$Y$5,2,0)),VLOOKUP(D1456,Dados!$X$7:$Y$33,2,0),VLOOKUP(R1456,Dados!$X$2:$Y$5,2,0)),"")</f>
        <v/>
      </c>
      <c r="AZ1456" s="52" t="str">
        <f aca="false">IF(C1456="","",IF(AND(Y1456="CONSUMO",AC1456="NÃO")*OR(AG1456="-",AG1456="BIT"),IF(E1456&lt;&gt;"",(AI1456-(P1456+L1456-N1456+Q1456)*AY1456)/0.83),""))</f>
        <v/>
      </c>
      <c r="BA1456" s="51" t="str">
        <f aca="false">IF(AZ1456="","",AZ1456*0.17-((P1456+L1456-N1456+Q1456)*AY1456))</f>
        <v/>
      </c>
      <c r="BB1456" s="51" t="str">
        <f aca="false">IF(AND(Y1456="CONSUMO",AG1456="ANEXO I",AY1456&gt;4%),(AI1456-(P1456+L1456-N1456+Q1456)*0.0514)/0.83*(0.5177)*(0.17)-AI1456*0.0514,IF(AND(Y1456="CONSUMO",AG1456="ANEXO II",AY1456&gt;4%),(AI1456-(P1456+L1456-N1456+Q1456)*0.041)/0.83*(0.3295)*(0.17)-AI1456*0.041,IF(AND(Y1456="CONSUMO",AG1456="ANEXO I",AY1456=4%),(AI1456-(P1456+L1456-N1456+Q1456)*0.04)/0.83*(0.5177)*(0.17)-AI1456*0.04,IF(AND(Y1456="CONSUMO",AG1456="ANEXO II",AY1456=4%),(AI1456-(P1456+L1456-N1456+Q1456)*0.04)/0.83*(0.3295)*(0.17)-AI1456*0.04,""))))</f>
        <v/>
      </c>
      <c r="BC1456" s="51" t="str">
        <f aca="false">IF(C1456="","",IF(AND(Y1456="CONSUMO",AC1456="SIM")*OR(AG1456="-",AG1456="BIT"),IF(E1456&lt;&gt;"",(AI1456-(P1456+L1456-N1456+Q1456)*AY1456)/0.83),""))</f>
        <v/>
      </c>
      <c r="BD1456" s="51" t="str">
        <f aca="false">IF(BC1456="","",BC1456*0.17)</f>
        <v/>
      </c>
      <c r="BE1456" s="51" t="str">
        <f aca="false">IF(I1456=6908,0,IF(BC1456="","",BD1456-((P1456+L1456-N1456+Q1456)*AY1456)))</f>
        <v/>
      </c>
      <c r="BF1456" s="53" t="str">
        <f aca="false">IF(B1456="","",IF(OR(B1456="",E1456="Regime Normal"),0,(AI1456-Q1456)*VLOOKUP(R1456,Dados!$X$98:$Y$108,2,0)))</f>
        <v/>
      </c>
      <c r="BG1456" s="54" t="str">
        <f aca="false">IFERROR(VLOOKUP(I1456,Dados!$AC$27:$AD$43,2,0),IF(B1456="","",IF(D1456&lt;&gt;"MT",IF(AND(AC1456="SIM",Y1456="Revenda"),"2403",IF(AND(AC1456="SIM",Y1456="Consumo"),"2407",IF(AND(AC1456="NÃO",Y1456="Revenda"),"2102",IF(AND(AC1456="NÃO",Y1456="Consumo"),"2556",)))),REPLACE(I1456,1,1,1))))</f>
        <v/>
      </c>
    </row>
    <row r="1457" customFormat="false" ht="12.8" hidden="false" customHeight="true" outlineLevel="0" collapsed="false">
      <c r="Y1457" s="45"/>
      <c r="Z1457" s="46" t="str">
        <f aca="false">IF(B1457="","",(IFERROR(VLOOKUP(H1457,Dados!A$3:B$15000,2,0),"Não Encontrado")))</f>
        <v/>
      </c>
      <c r="AA1457" s="46" t="str">
        <f aca="false">IF(B1457="","",(IFERROR(VLOOKUP(G1457,Dados!C$3:E$15000,3,0),"Não Encontrado")))</f>
        <v/>
      </c>
      <c r="AB1457" s="46" t="str">
        <f aca="false">IFERROR(IF(Z1457&lt;&gt;"Não Encontrado",Z1457,IF(AA1457&lt;&gt;"Não Encontrado",AA1457,"")),"")</f>
        <v/>
      </c>
      <c r="AC1457" s="45" t="str">
        <f aca="false">IF(B1457="","",IF(AB1457="","NÃO","SIM"))</f>
        <v/>
      </c>
      <c r="AD1457" s="45" t="str">
        <f aca="false">IFERROR(VLOOKUP(G1457,Dados!$P$3:$R$500,3,0),"")</f>
        <v/>
      </c>
      <c r="AE1457" s="45" t="str">
        <f aca="false">IFERROR(VLOOKUP(G1457,Dados!$K$3:$L$500,2,0),"")</f>
        <v/>
      </c>
      <c r="AF1457" s="45" t="str">
        <f aca="false">IFERROR(VLOOKUP(G1457,Dados!$M$3:$N$500,2,0),"")</f>
        <v/>
      </c>
      <c r="AG1457" s="45" t="str">
        <f aca="false">IF(F1457="","",IF(AND(AD1457="",AE1457="",AF1457=""),"-",IF(AND(AD1457="BIT",AE1457="",AF1457=""),"BIT",IF(AND(AE1457="ANEXO I",AD1457="",AF1457=""),"ANEXO I",IF(AND(AF1457="ANEXO II",AD1457="",AE1457=""),"ANEXO II","Escolher")))))</f>
        <v/>
      </c>
      <c r="AH1457" s="45" t="str">
        <f aca="false">IF(AG1457&lt;&gt;"Pneus","",IFERROR(VLOOKUP(R1457,Dados!$X$2:$Z$5,3,0)*(AI1457-Q1457),VLOOKUP(D1457,Dados!$X$7:$Z$33,3,0)*(AI1457-Q1457)))</f>
        <v/>
      </c>
      <c r="AI1457" s="47" t="str">
        <f aca="false">IF(B1457="","",P1457+Q1457+O1457+M1457+L1457-N1457)</f>
        <v/>
      </c>
      <c r="AJ1457" s="48" t="str">
        <f aca="false">IFERROR(IF(AND(AC1457="SIM",AG1457="-",Y1457="REVENDA"),(AB1457/1+1)*AI1457,IF(AND(AC1457="SIM",AG1457="Pneus",Y1457="REVENDA"),(AB1457/1+1)*(AI1457-AH1457),"")),"")</f>
        <v/>
      </c>
      <c r="AK1457" s="48" t="str">
        <f aca="false">IF(AJ1457="","",AJ1457*17%)</f>
        <v/>
      </c>
      <c r="AL1457" s="48" t="str">
        <f aca="false">IFERROR(IF(AC1457="NÃO","",IF(AK1457="","",IF(E1457="Simples Nacional",BF1457,IF(T1457=0.12,U1457*0.5833337002,IF(T1457=0,AI1457*0.07,U1457))))),"")</f>
        <v/>
      </c>
      <c r="AM1457" s="47" t="str">
        <f aca="false">IFERROR(IF(AC1457="NÃO","",IF(OR(AG1457="-",AG1457="Pneus"),AK1457-AL1457,"")),"")</f>
        <v/>
      </c>
      <c r="AN1457" s="48" t="str">
        <f aca="false">IF(AND(Y1457="REVENDA",AC1457="SIM",AG1457="BIT"),((AB1457/1+1)*AI1457)*0.4117,"")</f>
        <v/>
      </c>
      <c r="AO1457" s="48" t="str">
        <f aca="false">IF(AN1457="","",AN1457*17%)</f>
        <v/>
      </c>
      <c r="AP1457" s="49" t="str">
        <f aca="false">IF(AN1457="","",IF(T1457=0.12,(U1457*0.4117)*0.4117,IF(T1457=0,(AI1457*0.07)*0.4117,U1457*0.4117)))</f>
        <v/>
      </c>
      <c r="AQ1457" s="47" t="str">
        <f aca="false">IF(AN1457="","",AO1457-AP1457)</f>
        <v/>
      </c>
      <c r="AR1457" s="50" t="str">
        <f aca="false">IFERROR(IF(AND(AC1457="SIM",Y1457="REVENDA",LEFT(AG1457,5)="ANEXO")*OR(AE1457="ANEXO I",AF1457="ANEXO II"),VLOOKUP(H1457,Dados!G:I,2,0),""),"INSERIR MVA")</f>
        <v/>
      </c>
      <c r="AS1457" s="48" t="str">
        <f aca="false">IF(LEFT(AG1457,5)="ANEXO",VLOOKUP(AG1457,Dados!$X$111:$Z$112,2,0)*(AI1457-Q1457),"")</f>
        <v/>
      </c>
      <c r="AT1457" s="48" t="str">
        <f aca="false">IFERROR(IF(AR1457="","",(AI1457*AR1457)+AI1457),"INSERIR MVA")</f>
        <v/>
      </c>
      <c r="AU1457" s="48" t="str">
        <f aca="false">IF(AT1457="","",IF(AY1457=0.04,U1457,AS1457*AY1457))</f>
        <v/>
      </c>
      <c r="AV1457" s="47" t="str">
        <f aca="false">IFERROR(IF(AU1457="","",(VLOOKUP(AG1457,Dados!$X$111:$Z$112,3,0)*AT1457*0.17)),"INSERIR MVA")</f>
        <v/>
      </c>
      <c r="AW1457" s="47" t="str">
        <f aca="false">IFERROR(IF(AR1457="","",AV1457-AU1457),"")</f>
        <v/>
      </c>
      <c r="AX1457" s="51" t="str">
        <f aca="false">IFERROR(IF(AC1457="NÃO","",IF(AM1457&lt;&gt;"",AM1457-W1457,IF(AQ1457&lt;&gt;"",AQ1457-W1457,IF(AW1457&lt;&gt;"",AW1457-W1457,"")))),"")</f>
        <v/>
      </c>
      <c r="AY1457" s="46" t="str">
        <f aca="false">IFERROR(IF(ISNA(VLOOKUP(R1457,Dados!$X$2:$Y$5,2,0)),VLOOKUP(D1457,Dados!$X$7:$Y$33,2,0),VLOOKUP(R1457,Dados!$X$2:$Y$5,2,0)),"")</f>
        <v/>
      </c>
      <c r="AZ1457" s="52" t="str">
        <f aca="false">IF(C1457="","",IF(AND(Y1457="CONSUMO",AC1457="NÃO")*OR(AG1457="-",AG1457="BIT"),IF(E1457&lt;&gt;"",(AI1457-(P1457+L1457-N1457+Q1457)*AY1457)/0.83),""))</f>
        <v/>
      </c>
      <c r="BA1457" s="51" t="str">
        <f aca="false">IF(AZ1457="","",AZ1457*0.17-((P1457+L1457-N1457+Q1457)*AY1457))</f>
        <v/>
      </c>
      <c r="BB1457" s="51" t="str">
        <f aca="false">IF(AND(Y1457="CONSUMO",AG1457="ANEXO I",AY1457&gt;4%),(AI1457-(P1457+L1457-N1457+Q1457)*0.0514)/0.83*(0.5177)*(0.17)-AI1457*0.0514,IF(AND(Y1457="CONSUMO",AG1457="ANEXO II",AY1457&gt;4%),(AI1457-(P1457+L1457-N1457+Q1457)*0.041)/0.83*(0.3295)*(0.17)-AI1457*0.041,IF(AND(Y1457="CONSUMO",AG1457="ANEXO I",AY1457=4%),(AI1457-(P1457+L1457-N1457+Q1457)*0.04)/0.83*(0.5177)*(0.17)-AI1457*0.04,IF(AND(Y1457="CONSUMO",AG1457="ANEXO II",AY1457=4%),(AI1457-(P1457+L1457-N1457+Q1457)*0.04)/0.83*(0.3295)*(0.17)-AI1457*0.04,""))))</f>
        <v/>
      </c>
      <c r="BC1457" s="51" t="str">
        <f aca="false">IF(C1457="","",IF(AND(Y1457="CONSUMO",AC1457="SIM")*OR(AG1457="-",AG1457="BIT"),IF(E1457&lt;&gt;"",(AI1457-(P1457+L1457-N1457+Q1457)*AY1457)/0.83),""))</f>
        <v/>
      </c>
      <c r="BD1457" s="51" t="str">
        <f aca="false">IF(BC1457="","",BC1457*0.17)</f>
        <v/>
      </c>
      <c r="BE1457" s="51" t="str">
        <f aca="false">IF(I1457=6908,0,IF(BC1457="","",BD1457-((P1457+L1457-N1457+Q1457)*AY1457)))</f>
        <v/>
      </c>
      <c r="BF1457" s="53" t="str">
        <f aca="false">IF(B1457="","",IF(OR(B1457="",E1457="Regime Normal"),0,(AI1457-Q1457)*VLOOKUP(R1457,Dados!$X$98:$Y$108,2,0)))</f>
        <v/>
      </c>
      <c r="BG1457" s="54" t="str">
        <f aca="false">IFERROR(VLOOKUP(I1457,Dados!$AC$27:$AD$43,2,0),IF(B1457="","",IF(D1457&lt;&gt;"MT",IF(AND(AC1457="SIM",Y1457="Revenda"),"2403",IF(AND(AC1457="SIM",Y1457="Consumo"),"2407",IF(AND(AC1457="NÃO",Y1457="Revenda"),"2102",IF(AND(AC1457="NÃO",Y1457="Consumo"),"2556",)))),REPLACE(I1457,1,1,1))))</f>
        <v/>
      </c>
    </row>
    <row r="1458" customFormat="false" ht="12.8" hidden="false" customHeight="true" outlineLevel="0" collapsed="false">
      <c r="Y1458" s="45"/>
      <c r="Z1458" s="46" t="str">
        <f aca="false">IF(B1458="","",(IFERROR(VLOOKUP(H1458,Dados!A$3:B$15000,2,0),"Não Encontrado")))</f>
        <v/>
      </c>
      <c r="AA1458" s="46" t="str">
        <f aca="false">IF(B1458="","",(IFERROR(VLOOKUP(G1458,Dados!C$3:E$15000,3,0),"Não Encontrado")))</f>
        <v/>
      </c>
      <c r="AB1458" s="46" t="str">
        <f aca="false">IFERROR(IF(Z1458&lt;&gt;"Não Encontrado",Z1458,IF(AA1458&lt;&gt;"Não Encontrado",AA1458,"")),"")</f>
        <v/>
      </c>
      <c r="AC1458" s="45" t="str">
        <f aca="false">IF(B1458="","",IF(AB1458="","NÃO","SIM"))</f>
        <v/>
      </c>
      <c r="AD1458" s="45" t="str">
        <f aca="false">IFERROR(VLOOKUP(G1458,Dados!$P$3:$R$500,3,0),"")</f>
        <v/>
      </c>
      <c r="AE1458" s="45" t="str">
        <f aca="false">IFERROR(VLOOKUP(G1458,Dados!$K$3:$L$500,2,0),"")</f>
        <v/>
      </c>
      <c r="AF1458" s="45" t="str">
        <f aca="false">IFERROR(VLOOKUP(G1458,Dados!$M$3:$N$500,2,0),"")</f>
        <v/>
      </c>
      <c r="AG1458" s="45" t="str">
        <f aca="false">IF(F1458="","",IF(AND(AD1458="",AE1458="",AF1458=""),"-",IF(AND(AD1458="BIT",AE1458="",AF1458=""),"BIT",IF(AND(AE1458="ANEXO I",AD1458="",AF1458=""),"ANEXO I",IF(AND(AF1458="ANEXO II",AD1458="",AE1458=""),"ANEXO II","Escolher")))))</f>
        <v/>
      </c>
      <c r="AH1458" s="45" t="str">
        <f aca="false">IF(AG1458&lt;&gt;"Pneus","",IFERROR(VLOOKUP(R1458,Dados!$X$2:$Z$5,3,0)*(AI1458-Q1458),VLOOKUP(D1458,Dados!$X$7:$Z$33,3,0)*(AI1458-Q1458)))</f>
        <v/>
      </c>
      <c r="AI1458" s="47" t="str">
        <f aca="false">IF(B1458="","",P1458+Q1458+O1458+M1458+L1458-N1458)</f>
        <v/>
      </c>
      <c r="AJ1458" s="48" t="str">
        <f aca="false">IFERROR(IF(AND(AC1458="SIM",AG1458="-",Y1458="REVENDA"),(AB1458/1+1)*AI1458,IF(AND(AC1458="SIM",AG1458="Pneus",Y1458="REVENDA"),(AB1458/1+1)*(AI1458-AH1458),"")),"")</f>
        <v/>
      </c>
      <c r="AK1458" s="48" t="str">
        <f aca="false">IF(AJ1458="","",AJ1458*17%)</f>
        <v/>
      </c>
      <c r="AL1458" s="48" t="str">
        <f aca="false">IFERROR(IF(AC1458="NÃO","",IF(AK1458="","",IF(E1458="Simples Nacional",BF1458,IF(T1458=0.12,U1458*0.5833337002,IF(T1458=0,AI1458*0.07,U1458))))),"")</f>
        <v/>
      </c>
      <c r="AM1458" s="47" t="str">
        <f aca="false">IFERROR(IF(AC1458="NÃO","",IF(OR(AG1458="-",AG1458="Pneus"),AK1458-AL1458,"")),"")</f>
        <v/>
      </c>
      <c r="AN1458" s="48" t="str">
        <f aca="false">IF(AND(Y1458="REVENDA",AC1458="SIM",AG1458="BIT"),((AB1458/1+1)*AI1458)*0.4117,"")</f>
        <v/>
      </c>
      <c r="AO1458" s="48" t="str">
        <f aca="false">IF(AN1458="","",AN1458*17%)</f>
        <v/>
      </c>
      <c r="AP1458" s="49" t="str">
        <f aca="false">IF(AN1458="","",IF(T1458=0.12,(U1458*0.4117)*0.4117,IF(T1458=0,(AI1458*0.07)*0.4117,U1458*0.4117)))</f>
        <v/>
      </c>
      <c r="AQ1458" s="47" t="str">
        <f aca="false">IF(AN1458="","",AO1458-AP1458)</f>
        <v/>
      </c>
      <c r="AR1458" s="50" t="str">
        <f aca="false">IFERROR(IF(AND(AC1458="SIM",Y1458="REVENDA",LEFT(AG1458,5)="ANEXO")*OR(AE1458="ANEXO I",AF1458="ANEXO II"),VLOOKUP(H1458,Dados!G:I,2,0),""),"INSERIR MVA")</f>
        <v/>
      </c>
      <c r="AS1458" s="48" t="str">
        <f aca="false">IF(LEFT(AG1458,5)="ANEXO",VLOOKUP(AG1458,Dados!$X$111:$Z$112,2,0)*(AI1458-Q1458),"")</f>
        <v/>
      </c>
      <c r="AT1458" s="48" t="str">
        <f aca="false">IFERROR(IF(AR1458="","",(AI1458*AR1458)+AI1458),"INSERIR MVA")</f>
        <v/>
      </c>
      <c r="AU1458" s="48" t="str">
        <f aca="false">IF(AT1458="","",IF(AY1458=0.04,U1458,AS1458*AY1458))</f>
        <v/>
      </c>
      <c r="AV1458" s="47" t="str">
        <f aca="false">IFERROR(IF(AU1458="","",(VLOOKUP(AG1458,Dados!$X$111:$Z$112,3,0)*AT1458*0.17)),"INSERIR MVA")</f>
        <v/>
      </c>
      <c r="AW1458" s="47" t="str">
        <f aca="false">IFERROR(IF(AR1458="","",AV1458-AU1458),"")</f>
        <v/>
      </c>
      <c r="AX1458" s="51" t="str">
        <f aca="false">IFERROR(IF(AC1458="NÃO","",IF(AM1458&lt;&gt;"",AM1458-W1458,IF(AQ1458&lt;&gt;"",AQ1458-W1458,IF(AW1458&lt;&gt;"",AW1458-W1458,"")))),"")</f>
        <v/>
      </c>
      <c r="AY1458" s="46" t="str">
        <f aca="false">IFERROR(IF(ISNA(VLOOKUP(R1458,Dados!$X$2:$Y$5,2,0)),VLOOKUP(D1458,Dados!$X$7:$Y$33,2,0),VLOOKUP(R1458,Dados!$X$2:$Y$5,2,0)),"")</f>
        <v/>
      </c>
      <c r="AZ1458" s="52" t="str">
        <f aca="false">IF(C1458="","",IF(AND(Y1458="CONSUMO",AC1458="NÃO")*OR(AG1458="-",AG1458="BIT"),IF(E1458&lt;&gt;"",(AI1458-(P1458+L1458-N1458+Q1458)*AY1458)/0.83),""))</f>
        <v/>
      </c>
      <c r="BA1458" s="51" t="str">
        <f aca="false">IF(AZ1458="","",AZ1458*0.17-((P1458+L1458-N1458+Q1458)*AY1458))</f>
        <v/>
      </c>
      <c r="BB1458" s="51" t="str">
        <f aca="false">IF(AND(Y1458="CONSUMO",AG1458="ANEXO I",AY1458&gt;4%),(AI1458-(P1458+L1458-N1458+Q1458)*0.0514)/0.83*(0.5177)*(0.17)-AI1458*0.0514,IF(AND(Y1458="CONSUMO",AG1458="ANEXO II",AY1458&gt;4%),(AI1458-(P1458+L1458-N1458+Q1458)*0.041)/0.83*(0.3295)*(0.17)-AI1458*0.041,IF(AND(Y1458="CONSUMO",AG1458="ANEXO I",AY1458=4%),(AI1458-(P1458+L1458-N1458+Q1458)*0.04)/0.83*(0.5177)*(0.17)-AI1458*0.04,IF(AND(Y1458="CONSUMO",AG1458="ANEXO II",AY1458=4%),(AI1458-(P1458+L1458-N1458+Q1458)*0.04)/0.83*(0.3295)*(0.17)-AI1458*0.04,""))))</f>
        <v/>
      </c>
      <c r="BC1458" s="51" t="str">
        <f aca="false">IF(C1458="","",IF(AND(Y1458="CONSUMO",AC1458="SIM")*OR(AG1458="-",AG1458="BIT"),IF(E1458&lt;&gt;"",(AI1458-(P1458+L1458-N1458+Q1458)*AY1458)/0.83),""))</f>
        <v/>
      </c>
      <c r="BD1458" s="51" t="str">
        <f aca="false">IF(BC1458="","",BC1458*0.17)</f>
        <v/>
      </c>
      <c r="BE1458" s="51" t="str">
        <f aca="false">IF(I1458=6908,0,IF(BC1458="","",BD1458-((P1458+L1458-N1458+Q1458)*AY1458)))</f>
        <v/>
      </c>
      <c r="BF1458" s="53" t="str">
        <f aca="false">IF(B1458="","",IF(OR(B1458="",E1458="Regime Normal"),0,(AI1458-Q1458)*VLOOKUP(R1458,Dados!$X$98:$Y$108,2,0)))</f>
        <v/>
      </c>
      <c r="BG1458" s="54" t="str">
        <f aca="false">IFERROR(VLOOKUP(I1458,Dados!$AC$27:$AD$43,2,0),IF(B1458="","",IF(D1458&lt;&gt;"MT",IF(AND(AC1458="SIM",Y1458="Revenda"),"2403",IF(AND(AC1458="SIM",Y1458="Consumo"),"2407",IF(AND(AC1458="NÃO",Y1458="Revenda"),"2102",IF(AND(AC1458="NÃO",Y1458="Consumo"),"2556",)))),REPLACE(I1458,1,1,1))))</f>
        <v/>
      </c>
    </row>
    <row r="1459" customFormat="false" ht="12.8" hidden="false" customHeight="true" outlineLevel="0" collapsed="false">
      <c r="Y1459" s="45"/>
      <c r="Z1459" s="46" t="str">
        <f aca="false">IF(B1459="","",(IFERROR(VLOOKUP(H1459,Dados!A$3:B$15000,2,0),"Não Encontrado")))</f>
        <v/>
      </c>
      <c r="AA1459" s="46" t="str">
        <f aca="false">IF(B1459="","",(IFERROR(VLOOKUP(G1459,Dados!C$3:E$15000,3,0),"Não Encontrado")))</f>
        <v/>
      </c>
      <c r="AB1459" s="46" t="str">
        <f aca="false">IFERROR(IF(Z1459&lt;&gt;"Não Encontrado",Z1459,IF(AA1459&lt;&gt;"Não Encontrado",AA1459,"")),"")</f>
        <v/>
      </c>
      <c r="AC1459" s="45" t="str">
        <f aca="false">IF(B1459="","",IF(AB1459="","NÃO","SIM"))</f>
        <v/>
      </c>
      <c r="AD1459" s="45" t="str">
        <f aca="false">IFERROR(VLOOKUP(G1459,Dados!$P$3:$R$500,3,0),"")</f>
        <v/>
      </c>
      <c r="AE1459" s="45" t="str">
        <f aca="false">IFERROR(VLOOKUP(G1459,Dados!$K$3:$L$500,2,0),"")</f>
        <v/>
      </c>
      <c r="AF1459" s="45" t="str">
        <f aca="false">IFERROR(VLOOKUP(G1459,Dados!$M$3:$N$500,2,0),"")</f>
        <v/>
      </c>
      <c r="AG1459" s="45" t="str">
        <f aca="false">IF(F1459="","",IF(AND(AD1459="",AE1459="",AF1459=""),"-",IF(AND(AD1459="BIT",AE1459="",AF1459=""),"BIT",IF(AND(AE1459="ANEXO I",AD1459="",AF1459=""),"ANEXO I",IF(AND(AF1459="ANEXO II",AD1459="",AE1459=""),"ANEXO II","Escolher")))))</f>
        <v/>
      </c>
      <c r="AH1459" s="45" t="str">
        <f aca="false">IF(AG1459&lt;&gt;"Pneus","",IFERROR(VLOOKUP(R1459,Dados!$X$2:$Z$5,3,0)*(AI1459-Q1459),VLOOKUP(D1459,Dados!$X$7:$Z$33,3,0)*(AI1459-Q1459)))</f>
        <v/>
      </c>
      <c r="AI1459" s="47" t="str">
        <f aca="false">IF(B1459="","",P1459+Q1459+O1459+M1459+L1459-N1459)</f>
        <v/>
      </c>
      <c r="AJ1459" s="48" t="str">
        <f aca="false">IFERROR(IF(AND(AC1459="SIM",AG1459="-",Y1459="REVENDA"),(AB1459/1+1)*AI1459,IF(AND(AC1459="SIM",AG1459="Pneus",Y1459="REVENDA"),(AB1459/1+1)*(AI1459-AH1459),"")),"")</f>
        <v/>
      </c>
      <c r="AK1459" s="48" t="str">
        <f aca="false">IF(AJ1459="","",AJ1459*17%)</f>
        <v/>
      </c>
      <c r="AL1459" s="48" t="str">
        <f aca="false">IFERROR(IF(AC1459="NÃO","",IF(AK1459="","",IF(E1459="Simples Nacional",BF1459,IF(T1459=0.12,U1459*0.5833337002,IF(T1459=0,AI1459*0.07,U1459))))),"")</f>
        <v/>
      </c>
      <c r="AM1459" s="47" t="str">
        <f aca="false">IFERROR(IF(AC1459="NÃO","",IF(OR(AG1459="-",AG1459="Pneus"),AK1459-AL1459,"")),"")</f>
        <v/>
      </c>
      <c r="AN1459" s="48" t="str">
        <f aca="false">IF(AND(Y1459="REVENDA",AC1459="SIM",AG1459="BIT"),((AB1459/1+1)*AI1459)*0.4117,"")</f>
        <v/>
      </c>
      <c r="AO1459" s="48" t="str">
        <f aca="false">IF(AN1459="","",AN1459*17%)</f>
        <v/>
      </c>
      <c r="AP1459" s="49" t="str">
        <f aca="false">IF(AN1459="","",IF(T1459=0.12,(U1459*0.4117)*0.4117,IF(T1459=0,(AI1459*0.07)*0.4117,U1459*0.4117)))</f>
        <v/>
      </c>
      <c r="AQ1459" s="47" t="str">
        <f aca="false">IF(AN1459="","",AO1459-AP1459)</f>
        <v/>
      </c>
      <c r="AR1459" s="50" t="str">
        <f aca="false">IFERROR(IF(AND(AC1459="SIM",Y1459="REVENDA",LEFT(AG1459,5)="ANEXO")*OR(AE1459="ANEXO I",AF1459="ANEXO II"),VLOOKUP(H1459,Dados!G:I,2,0),""),"INSERIR MVA")</f>
        <v/>
      </c>
      <c r="AS1459" s="48" t="str">
        <f aca="false">IF(LEFT(AG1459,5)="ANEXO",VLOOKUP(AG1459,Dados!$X$111:$Z$112,2,0)*(AI1459-Q1459),"")</f>
        <v/>
      </c>
      <c r="AT1459" s="48" t="str">
        <f aca="false">IFERROR(IF(AR1459="","",(AI1459*AR1459)+AI1459),"INSERIR MVA")</f>
        <v/>
      </c>
      <c r="AU1459" s="48" t="str">
        <f aca="false">IF(AT1459="","",IF(AY1459=0.04,U1459,AS1459*AY1459))</f>
        <v/>
      </c>
      <c r="AV1459" s="47" t="str">
        <f aca="false">IFERROR(IF(AU1459="","",(VLOOKUP(AG1459,Dados!$X$111:$Z$112,3,0)*AT1459*0.17)),"INSERIR MVA")</f>
        <v/>
      </c>
      <c r="AW1459" s="47" t="str">
        <f aca="false">IFERROR(IF(AR1459="","",AV1459-AU1459),"")</f>
        <v/>
      </c>
      <c r="AX1459" s="51" t="str">
        <f aca="false">IFERROR(IF(AC1459="NÃO","",IF(AM1459&lt;&gt;"",AM1459-W1459,IF(AQ1459&lt;&gt;"",AQ1459-W1459,IF(AW1459&lt;&gt;"",AW1459-W1459,"")))),"")</f>
        <v/>
      </c>
      <c r="AY1459" s="46" t="str">
        <f aca="false">IFERROR(IF(ISNA(VLOOKUP(R1459,Dados!$X$2:$Y$5,2,0)),VLOOKUP(D1459,Dados!$X$7:$Y$33,2,0),VLOOKUP(R1459,Dados!$X$2:$Y$5,2,0)),"")</f>
        <v/>
      </c>
      <c r="AZ1459" s="52" t="str">
        <f aca="false">IF(C1459="","",IF(AND(Y1459="CONSUMO",AC1459="NÃO")*OR(AG1459="-",AG1459="BIT"),IF(E1459&lt;&gt;"",(AI1459-(P1459+L1459-N1459+Q1459)*AY1459)/0.83),""))</f>
        <v/>
      </c>
      <c r="BA1459" s="51" t="str">
        <f aca="false">IF(AZ1459="","",AZ1459*0.17-((P1459+L1459-N1459+Q1459)*AY1459))</f>
        <v/>
      </c>
      <c r="BB1459" s="51" t="str">
        <f aca="false">IF(AND(Y1459="CONSUMO",AG1459="ANEXO I",AY1459&gt;4%),(AI1459-(P1459+L1459-N1459+Q1459)*0.0514)/0.83*(0.5177)*(0.17)-AI1459*0.0514,IF(AND(Y1459="CONSUMO",AG1459="ANEXO II",AY1459&gt;4%),(AI1459-(P1459+L1459-N1459+Q1459)*0.041)/0.83*(0.3295)*(0.17)-AI1459*0.041,IF(AND(Y1459="CONSUMO",AG1459="ANEXO I",AY1459=4%),(AI1459-(P1459+L1459-N1459+Q1459)*0.04)/0.83*(0.5177)*(0.17)-AI1459*0.04,IF(AND(Y1459="CONSUMO",AG1459="ANEXO II",AY1459=4%),(AI1459-(P1459+L1459-N1459+Q1459)*0.04)/0.83*(0.3295)*(0.17)-AI1459*0.04,""))))</f>
        <v/>
      </c>
      <c r="BC1459" s="51" t="str">
        <f aca="false">IF(C1459="","",IF(AND(Y1459="CONSUMO",AC1459="SIM")*OR(AG1459="-",AG1459="BIT"),IF(E1459&lt;&gt;"",(AI1459-(P1459+L1459-N1459+Q1459)*AY1459)/0.83),""))</f>
        <v/>
      </c>
      <c r="BD1459" s="51" t="str">
        <f aca="false">IF(BC1459="","",BC1459*0.17)</f>
        <v/>
      </c>
      <c r="BE1459" s="51" t="str">
        <f aca="false">IF(I1459=6908,0,IF(BC1459="","",BD1459-((P1459+L1459-N1459+Q1459)*AY1459)))</f>
        <v/>
      </c>
      <c r="BF1459" s="53" t="str">
        <f aca="false">IF(B1459="","",IF(OR(B1459="",E1459="Regime Normal"),0,(AI1459-Q1459)*VLOOKUP(R1459,Dados!$X$98:$Y$108,2,0)))</f>
        <v/>
      </c>
      <c r="BG1459" s="54" t="str">
        <f aca="false">IFERROR(VLOOKUP(I1459,Dados!$AC$27:$AD$43,2,0),IF(B1459="","",IF(D1459&lt;&gt;"MT",IF(AND(AC1459="SIM",Y1459="Revenda"),"2403",IF(AND(AC1459="SIM",Y1459="Consumo"),"2407",IF(AND(AC1459="NÃO",Y1459="Revenda"),"2102",IF(AND(AC1459="NÃO",Y1459="Consumo"),"2556",)))),REPLACE(I1459,1,1,1))))</f>
        <v/>
      </c>
    </row>
    <row r="1460" customFormat="false" ht="12.8" hidden="false" customHeight="true" outlineLevel="0" collapsed="false">
      <c r="Y1460" s="45"/>
      <c r="Z1460" s="46" t="str">
        <f aca="false">IF(B1460="","",(IFERROR(VLOOKUP(H1460,Dados!A$3:B$15000,2,0),"Não Encontrado")))</f>
        <v/>
      </c>
      <c r="AA1460" s="46" t="str">
        <f aca="false">IF(B1460="","",(IFERROR(VLOOKUP(G1460,Dados!C$3:E$15000,3,0),"Não Encontrado")))</f>
        <v/>
      </c>
      <c r="AB1460" s="46" t="str">
        <f aca="false">IFERROR(IF(Z1460&lt;&gt;"Não Encontrado",Z1460,IF(AA1460&lt;&gt;"Não Encontrado",AA1460,"")),"")</f>
        <v/>
      </c>
      <c r="AC1460" s="45" t="str">
        <f aca="false">IF(B1460="","",IF(AB1460="","NÃO","SIM"))</f>
        <v/>
      </c>
      <c r="AD1460" s="45" t="str">
        <f aca="false">IFERROR(VLOOKUP(G1460,Dados!$P$3:$R$500,3,0),"")</f>
        <v/>
      </c>
      <c r="AE1460" s="45" t="str">
        <f aca="false">IFERROR(VLOOKUP(G1460,Dados!$K$3:$L$500,2,0),"")</f>
        <v/>
      </c>
      <c r="AF1460" s="45" t="str">
        <f aca="false">IFERROR(VLOOKUP(G1460,Dados!$M$3:$N$500,2,0),"")</f>
        <v/>
      </c>
      <c r="AG1460" s="45" t="str">
        <f aca="false">IF(F1460="","",IF(AND(AD1460="",AE1460="",AF1460=""),"-",IF(AND(AD1460="BIT",AE1460="",AF1460=""),"BIT",IF(AND(AE1460="ANEXO I",AD1460="",AF1460=""),"ANEXO I",IF(AND(AF1460="ANEXO II",AD1460="",AE1460=""),"ANEXO II","Escolher")))))</f>
        <v/>
      </c>
      <c r="AH1460" s="45" t="str">
        <f aca="false">IF(AG1460&lt;&gt;"Pneus","",IFERROR(VLOOKUP(R1460,Dados!$X$2:$Z$5,3,0)*(AI1460-Q1460),VLOOKUP(D1460,Dados!$X$7:$Z$33,3,0)*(AI1460-Q1460)))</f>
        <v/>
      </c>
      <c r="AI1460" s="47" t="str">
        <f aca="false">IF(B1460="","",P1460+Q1460+O1460+M1460+L1460-N1460)</f>
        <v/>
      </c>
      <c r="AJ1460" s="48" t="str">
        <f aca="false">IFERROR(IF(AND(AC1460="SIM",AG1460="-",Y1460="REVENDA"),(AB1460/1+1)*AI1460,IF(AND(AC1460="SIM",AG1460="Pneus",Y1460="REVENDA"),(AB1460/1+1)*(AI1460-AH1460),"")),"")</f>
        <v/>
      </c>
      <c r="AK1460" s="48" t="str">
        <f aca="false">IF(AJ1460="","",AJ1460*17%)</f>
        <v/>
      </c>
      <c r="AL1460" s="48" t="str">
        <f aca="false">IFERROR(IF(AC1460="NÃO","",IF(AK1460="","",IF(E1460="Simples Nacional",BF1460,IF(T1460=0.12,U1460*0.5833337002,IF(T1460=0,AI1460*0.07,U1460))))),"")</f>
        <v/>
      </c>
      <c r="AM1460" s="47" t="str">
        <f aca="false">IFERROR(IF(AC1460="NÃO","",IF(OR(AG1460="-",AG1460="Pneus"),AK1460-AL1460,"")),"")</f>
        <v/>
      </c>
      <c r="AN1460" s="48" t="str">
        <f aca="false">IF(AND(Y1460="REVENDA",AC1460="SIM",AG1460="BIT"),((AB1460/1+1)*AI1460)*0.4117,"")</f>
        <v/>
      </c>
      <c r="AO1460" s="48" t="str">
        <f aca="false">IF(AN1460="","",AN1460*17%)</f>
        <v/>
      </c>
      <c r="AP1460" s="49" t="str">
        <f aca="false">IF(AN1460="","",IF(T1460=0.12,(U1460*0.4117)*0.4117,IF(T1460=0,(AI1460*0.07)*0.4117,U1460*0.4117)))</f>
        <v/>
      </c>
      <c r="AQ1460" s="47" t="str">
        <f aca="false">IF(AN1460="","",AO1460-AP1460)</f>
        <v/>
      </c>
      <c r="AR1460" s="50" t="str">
        <f aca="false">IFERROR(IF(AND(AC1460="SIM",Y1460="REVENDA",LEFT(AG1460,5)="ANEXO")*OR(AE1460="ANEXO I",AF1460="ANEXO II"),VLOOKUP(H1460,Dados!G:I,2,0),""),"INSERIR MVA")</f>
        <v/>
      </c>
      <c r="AS1460" s="48" t="str">
        <f aca="false">IF(LEFT(AG1460,5)="ANEXO",VLOOKUP(AG1460,Dados!$X$111:$Z$112,2,0)*(AI1460-Q1460),"")</f>
        <v/>
      </c>
      <c r="AT1460" s="48" t="str">
        <f aca="false">IFERROR(IF(AR1460="","",(AI1460*AR1460)+AI1460),"INSERIR MVA")</f>
        <v/>
      </c>
      <c r="AU1460" s="48" t="str">
        <f aca="false">IF(AT1460="","",IF(AY1460=0.04,U1460,AS1460*AY1460))</f>
        <v/>
      </c>
      <c r="AV1460" s="47" t="str">
        <f aca="false">IFERROR(IF(AU1460="","",(VLOOKUP(AG1460,Dados!$X$111:$Z$112,3,0)*AT1460*0.17)),"INSERIR MVA")</f>
        <v/>
      </c>
      <c r="AW1460" s="47" t="str">
        <f aca="false">IFERROR(IF(AR1460="","",AV1460-AU1460),"")</f>
        <v/>
      </c>
      <c r="AX1460" s="51" t="str">
        <f aca="false">IFERROR(IF(AC1460="NÃO","",IF(AM1460&lt;&gt;"",AM1460-W1460,IF(AQ1460&lt;&gt;"",AQ1460-W1460,IF(AW1460&lt;&gt;"",AW1460-W1460,"")))),"")</f>
        <v/>
      </c>
      <c r="AY1460" s="46" t="str">
        <f aca="false">IFERROR(IF(ISNA(VLOOKUP(R1460,Dados!$X$2:$Y$5,2,0)),VLOOKUP(D1460,Dados!$X$7:$Y$33,2,0),VLOOKUP(R1460,Dados!$X$2:$Y$5,2,0)),"")</f>
        <v/>
      </c>
      <c r="AZ1460" s="52" t="str">
        <f aca="false">IF(C1460="","",IF(AND(Y1460="CONSUMO",AC1460="NÃO")*OR(AG1460="-",AG1460="BIT"),IF(E1460&lt;&gt;"",(AI1460-(P1460+L1460-N1460+Q1460)*AY1460)/0.83),""))</f>
        <v/>
      </c>
      <c r="BA1460" s="51" t="str">
        <f aca="false">IF(AZ1460="","",AZ1460*0.17-((P1460+L1460-N1460+Q1460)*AY1460))</f>
        <v/>
      </c>
      <c r="BB1460" s="51" t="str">
        <f aca="false">IF(AND(Y1460="CONSUMO",AG1460="ANEXO I",AY1460&gt;4%),(AI1460-(P1460+L1460-N1460+Q1460)*0.0514)/0.83*(0.5177)*(0.17)-AI1460*0.0514,IF(AND(Y1460="CONSUMO",AG1460="ANEXO II",AY1460&gt;4%),(AI1460-(P1460+L1460-N1460+Q1460)*0.041)/0.83*(0.3295)*(0.17)-AI1460*0.041,IF(AND(Y1460="CONSUMO",AG1460="ANEXO I",AY1460=4%),(AI1460-(P1460+L1460-N1460+Q1460)*0.04)/0.83*(0.5177)*(0.17)-AI1460*0.04,IF(AND(Y1460="CONSUMO",AG1460="ANEXO II",AY1460=4%),(AI1460-(P1460+L1460-N1460+Q1460)*0.04)/0.83*(0.3295)*(0.17)-AI1460*0.04,""))))</f>
        <v/>
      </c>
      <c r="BC1460" s="51" t="str">
        <f aca="false">IF(C1460="","",IF(AND(Y1460="CONSUMO",AC1460="SIM")*OR(AG1460="-",AG1460="BIT"),IF(E1460&lt;&gt;"",(AI1460-(P1460+L1460-N1460+Q1460)*AY1460)/0.83),""))</f>
        <v/>
      </c>
      <c r="BD1460" s="51" t="str">
        <f aca="false">IF(BC1460="","",BC1460*0.17)</f>
        <v/>
      </c>
      <c r="BE1460" s="51" t="str">
        <f aca="false">IF(I1460=6908,0,IF(BC1460="","",BD1460-((P1460+L1460-N1460+Q1460)*AY1460)))</f>
        <v/>
      </c>
      <c r="BF1460" s="53" t="str">
        <f aca="false">IF(B1460="","",IF(OR(B1460="",E1460="Regime Normal"),0,(AI1460-Q1460)*VLOOKUP(R1460,Dados!$X$98:$Y$108,2,0)))</f>
        <v/>
      </c>
      <c r="BG1460" s="54" t="str">
        <f aca="false">IFERROR(VLOOKUP(I1460,Dados!$AC$27:$AD$43,2,0),IF(B1460="","",IF(D1460&lt;&gt;"MT",IF(AND(AC1460="SIM",Y1460="Revenda"),"2403",IF(AND(AC1460="SIM",Y1460="Consumo"),"2407",IF(AND(AC1460="NÃO",Y1460="Revenda"),"2102",IF(AND(AC1460="NÃO",Y1460="Consumo"),"2556",)))),REPLACE(I1460,1,1,1))))</f>
        <v/>
      </c>
    </row>
    <row r="1461" customFormat="false" ht="12.8" hidden="false" customHeight="true" outlineLevel="0" collapsed="false">
      <c r="Y1461" s="45"/>
      <c r="Z1461" s="46" t="str">
        <f aca="false">IF(B1461="","",(IFERROR(VLOOKUP(H1461,Dados!A$3:B$15000,2,0),"Não Encontrado")))</f>
        <v/>
      </c>
      <c r="AA1461" s="46" t="str">
        <f aca="false">IF(B1461="","",(IFERROR(VLOOKUP(G1461,Dados!C$3:E$15000,3,0),"Não Encontrado")))</f>
        <v/>
      </c>
      <c r="AB1461" s="46" t="str">
        <f aca="false">IFERROR(IF(Z1461&lt;&gt;"Não Encontrado",Z1461,IF(AA1461&lt;&gt;"Não Encontrado",AA1461,"")),"")</f>
        <v/>
      </c>
      <c r="AC1461" s="45" t="str">
        <f aca="false">IF(B1461="","",IF(AB1461="","NÃO","SIM"))</f>
        <v/>
      </c>
      <c r="AD1461" s="45" t="str">
        <f aca="false">IFERROR(VLOOKUP(G1461,Dados!$P$3:$R$500,3,0),"")</f>
        <v/>
      </c>
      <c r="AE1461" s="45" t="str">
        <f aca="false">IFERROR(VLOOKUP(G1461,Dados!$K$3:$L$500,2,0),"")</f>
        <v/>
      </c>
      <c r="AF1461" s="45" t="str">
        <f aca="false">IFERROR(VLOOKUP(G1461,Dados!$M$3:$N$500,2,0),"")</f>
        <v/>
      </c>
      <c r="AG1461" s="45" t="str">
        <f aca="false">IF(F1461="","",IF(AND(AD1461="",AE1461="",AF1461=""),"-",IF(AND(AD1461="BIT",AE1461="",AF1461=""),"BIT",IF(AND(AE1461="ANEXO I",AD1461="",AF1461=""),"ANEXO I",IF(AND(AF1461="ANEXO II",AD1461="",AE1461=""),"ANEXO II","Escolher")))))</f>
        <v/>
      </c>
      <c r="AH1461" s="45" t="str">
        <f aca="false">IF(AG1461&lt;&gt;"Pneus","",IFERROR(VLOOKUP(R1461,Dados!$X$2:$Z$5,3,0)*(AI1461-Q1461),VLOOKUP(D1461,Dados!$X$7:$Z$33,3,0)*(AI1461-Q1461)))</f>
        <v/>
      </c>
      <c r="AI1461" s="47" t="str">
        <f aca="false">IF(B1461="","",P1461+Q1461+O1461+M1461+L1461-N1461)</f>
        <v/>
      </c>
      <c r="AJ1461" s="48" t="str">
        <f aca="false">IFERROR(IF(AND(AC1461="SIM",AG1461="-",Y1461="REVENDA"),(AB1461/1+1)*AI1461,IF(AND(AC1461="SIM",AG1461="Pneus",Y1461="REVENDA"),(AB1461/1+1)*(AI1461-AH1461),"")),"")</f>
        <v/>
      </c>
      <c r="AK1461" s="48" t="str">
        <f aca="false">IF(AJ1461="","",AJ1461*17%)</f>
        <v/>
      </c>
      <c r="AL1461" s="48" t="str">
        <f aca="false">IFERROR(IF(AC1461="NÃO","",IF(AK1461="","",IF(E1461="Simples Nacional",BF1461,IF(T1461=0.12,U1461*0.5833337002,IF(T1461=0,AI1461*0.07,U1461))))),"")</f>
        <v/>
      </c>
      <c r="AM1461" s="47" t="str">
        <f aca="false">IFERROR(IF(AC1461="NÃO","",IF(OR(AG1461="-",AG1461="Pneus"),AK1461-AL1461,"")),"")</f>
        <v/>
      </c>
      <c r="AN1461" s="48" t="str">
        <f aca="false">IF(AND(Y1461="REVENDA",AC1461="SIM",AG1461="BIT"),((AB1461/1+1)*AI1461)*0.4117,"")</f>
        <v/>
      </c>
      <c r="AO1461" s="48" t="str">
        <f aca="false">IF(AN1461="","",AN1461*17%)</f>
        <v/>
      </c>
      <c r="AP1461" s="49" t="str">
        <f aca="false">IF(AN1461="","",IF(T1461=0.12,(U1461*0.4117)*0.4117,IF(T1461=0,(AI1461*0.07)*0.4117,U1461*0.4117)))</f>
        <v/>
      </c>
      <c r="AQ1461" s="47" t="str">
        <f aca="false">IF(AN1461="","",AO1461-AP1461)</f>
        <v/>
      </c>
      <c r="AR1461" s="50" t="str">
        <f aca="false">IFERROR(IF(AND(AC1461="SIM",Y1461="REVENDA",LEFT(AG1461,5)="ANEXO")*OR(AE1461="ANEXO I",AF1461="ANEXO II"),VLOOKUP(H1461,Dados!G:I,2,0),""),"INSERIR MVA")</f>
        <v/>
      </c>
      <c r="AS1461" s="48" t="str">
        <f aca="false">IF(LEFT(AG1461,5)="ANEXO",VLOOKUP(AG1461,Dados!$X$111:$Z$112,2,0)*(AI1461-Q1461),"")</f>
        <v/>
      </c>
      <c r="AT1461" s="48" t="str">
        <f aca="false">IFERROR(IF(AR1461="","",(AI1461*AR1461)+AI1461),"INSERIR MVA")</f>
        <v/>
      </c>
      <c r="AU1461" s="48" t="str">
        <f aca="false">IF(AT1461="","",IF(AY1461=0.04,U1461,AS1461*AY1461))</f>
        <v/>
      </c>
      <c r="AV1461" s="47" t="str">
        <f aca="false">IFERROR(IF(AU1461="","",(VLOOKUP(AG1461,Dados!$X$111:$Z$112,3,0)*AT1461*0.17)),"INSERIR MVA")</f>
        <v/>
      </c>
      <c r="AW1461" s="47" t="str">
        <f aca="false">IFERROR(IF(AR1461="","",AV1461-AU1461),"")</f>
        <v/>
      </c>
      <c r="AX1461" s="51" t="str">
        <f aca="false">IFERROR(IF(AC1461="NÃO","",IF(AM1461&lt;&gt;"",AM1461-W1461,IF(AQ1461&lt;&gt;"",AQ1461-W1461,IF(AW1461&lt;&gt;"",AW1461-W1461,"")))),"")</f>
        <v/>
      </c>
      <c r="AY1461" s="46" t="str">
        <f aca="false">IFERROR(IF(ISNA(VLOOKUP(R1461,Dados!$X$2:$Y$5,2,0)),VLOOKUP(D1461,Dados!$X$7:$Y$33,2,0),VLOOKUP(R1461,Dados!$X$2:$Y$5,2,0)),"")</f>
        <v/>
      </c>
      <c r="AZ1461" s="52" t="str">
        <f aca="false">IF(C1461="","",IF(AND(Y1461="CONSUMO",AC1461="NÃO")*OR(AG1461="-",AG1461="BIT"),IF(E1461&lt;&gt;"",(AI1461-(P1461+L1461-N1461+Q1461)*AY1461)/0.83),""))</f>
        <v/>
      </c>
      <c r="BA1461" s="51" t="str">
        <f aca="false">IF(AZ1461="","",AZ1461*0.17-((P1461+L1461-N1461+Q1461)*AY1461))</f>
        <v/>
      </c>
      <c r="BB1461" s="51" t="str">
        <f aca="false">IF(AND(Y1461="CONSUMO",AG1461="ANEXO I",AY1461&gt;4%),(AI1461-(P1461+L1461-N1461+Q1461)*0.0514)/0.83*(0.5177)*(0.17)-AI1461*0.0514,IF(AND(Y1461="CONSUMO",AG1461="ANEXO II",AY1461&gt;4%),(AI1461-(P1461+L1461-N1461+Q1461)*0.041)/0.83*(0.3295)*(0.17)-AI1461*0.041,IF(AND(Y1461="CONSUMO",AG1461="ANEXO I",AY1461=4%),(AI1461-(P1461+L1461-N1461+Q1461)*0.04)/0.83*(0.5177)*(0.17)-AI1461*0.04,IF(AND(Y1461="CONSUMO",AG1461="ANEXO II",AY1461=4%),(AI1461-(P1461+L1461-N1461+Q1461)*0.04)/0.83*(0.3295)*(0.17)-AI1461*0.04,""))))</f>
        <v/>
      </c>
      <c r="BC1461" s="51" t="str">
        <f aca="false">IF(C1461="","",IF(AND(Y1461="CONSUMO",AC1461="SIM")*OR(AG1461="-",AG1461="BIT"),IF(E1461&lt;&gt;"",(AI1461-(P1461+L1461-N1461+Q1461)*AY1461)/0.83),""))</f>
        <v/>
      </c>
      <c r="BD1461" s="51" t="str">
        <f aca="false">IF(BC1461="","",BC1461*0.17)</f>
        <v/>
      </c>
      <c r="BE1461" s="51" t="str">
        <f aca="false">IF(I1461=6908,0,IF(BC1461="","",BD1461-((P1461+L1461-N1461+Q1461)*AY1461)))</f>
        <v/>
      </c>
      <c r="BF1461" s="53" t="str">
        <f aca="false">IF(B1461="","",IF(OR(B1461="",E1461="Regime Normal"),0,(AI1461-Q1461)*VLOOKUP(R1461,Dados!$X$98:$Y$108,2,0)))</f>
        <v/>
      </c>
      <c r="BG1461" s="54" t="str">
        <f aca="false">IFERROR(VLOOKUP(I1461,Dados!$AC$27:$AD$43,2,0),IF(B1461="","",IF(D1461&lt;&gt;"MT",IF(AND(AC1461="SIM",Y1461="Revenda"),"2403",IF(AND(AC1461="SIM",Y1461="Consumo"),"2407",IF(AND(AC1461="NÃO",Y1461="Revenda"),"2102",IF(AND(AC1461="NÃO",Y1461="Consumo"),"2556",)))),REPLACE(I1461,1,1,1))))</f>
        <v/>
      </c>
    </row>
    <row r="1462" customFormat="false" ht="12.8" hidden="false" customHeight="true" outlineLevel="0" collapsed="false">
      <c r="Y1462" s="45"/>
      <c r="Z1462" s="46" t="str">
        <f aca="false">IF(B1462="","",(IFERROR(VLOOKUP(H1462,Dados!A$3:B$15000,2,0),"Não Encontrado")))</f>
        <v/>
      </c>
      <c r="AA1462" s="46" t="str">
        <f aca="false">IF(B1462="","",(IFERROR(VLOOKUP(G1462,Dados!C$3:E$15000,3,0),"Não Encontrado")))</f>
        <v/>
      </c>
      <c r="AB1462" s="46" t="str">
        <f aca="false">IFERROR(IF(Z1462&lt;&gt;"Não Encontrado",Z1462,IF(AA1462&lt;&gt;"Não Encontrado",AA1462,"")),"")</f>
        <v/>
      </c>
      <c r="AC1462" s="45" t="str">
        <f aca="false">IF(B1462="","",IF(AB1462="","NÃO","SIM"))</f>
        <v/>
      </c>
      <c r="AD1462" s="45" t="str">
        <f aca="false">IFERROR(VLOOKUP(G1462,Dados!$P$3:$R$500,3,0),"")</f>
        <v/>
      </c>
      <c r="AE1462" s="45" t="str">
        <f aca="false">IFERROR(VLOOKUP(G1462,Dados!$K$3:$L$500,2,0),"")</f>
        <v/>
      </c>
      <c r="AF1462" s="45" t="str">
        <f aca="false">IFERROR(VLOOKUP(G1462,Dados!$M$3:$N$500,2,0),"")</f>
        <v/>
      </c>
      <c r="AG1462" s="45" t="str">
        <f aca="false">IF(F1462="","",IF(AND(AD1462="",AE1462="",AF1462=""),"-",IF(AND(AD1462="BIT",AE1462="",AF1462=""),"BIT",IF(AND(AE1462="ANEXO I",AD1462="",AF1462=""),"ANEXO I",IF(AND(AF1462="ANEXO II",AD1462="",AE1462=""),"ANEXO II","Escolher")))))</f>
        <v/>
      </c>
      <c r="AH1462" s="45" t="str">
        <f aca="false">IF(AG1462&lt;&gt;"Pneus","",IFERROR(VLOOKUP(R1462,Dados!$X$2:$Z$5,3,0)*(AI1462-Q1462),VLOOKUP(D1462,Dados!$X$7:$Z$33,3,0)*(AI1462-Q1462)))</f>
        <v/>
      </c>
      <c r="AI1462" s="47" t="str">
        <f aca="false">IF(B1462="","",P1462+Q1462+O1462+M1462+L1462-N1462)</f>
        <v/>
      </c>
      <c r="AJ1462" s="48" t="str">
        <f aca="false">IFERROR(IF(AND(AC1462="SIM",AG1462="-",Y1462="REVENDA"),(AB1462/1+1)*AI1462,IF(AND(AC1462="SIM",AG1462="Pneus",Y1462="REVENDA"),(AB1462/1+1)*(AI1462-AH1462),"")),"")</f>
        <v/>
      </c>
      <c r="AK1462" s="48" t="str">
        <f aca="false">IF(AJ1462="","",AJ1462*17%)</f>
        <v/>
      </c>
      <c r="AL1462" s="48" t="str">
        <f aca="false">IFERROR(IF(AC1462="NÃO","",IF(AK1462="","",IF(E1462="Simples Nacional",BF1462,IF(T1462=0.12,U1462*0.5833337002,IF(T1462=0,AI1462*0.07,U1462))))),"")</f>
        <v/>
      </c>
      <c r="AM1462" s="47" t="str">
        <f aca="false">IFERROR(IF(AC1462="NÃO","",IF(OR(AG1462="-",AG1462="Pneus"),AK1462-AL1462,"")),"")</f>
        <v/>
      </c>
      <c r="AN1462" s="48" t="str">
        <f aca="false">IF(AND(Y1462="REVENDA",AC1462="SIM",AG1462="BIT"),((AB1462/1+1)*AI1462)*0.4117,"")</f>
        <v/>
      </c>
      <c r="AO1462" s="48" t="str">
        <f aca="false">IF(AN1462="","",AN1462*17%)</f>
        <v/>
      </c>
      <c r="AP1462" s="49" t="str">
        <f aca="false">IF(AN1462="","",IF(T1462=0.12,(U1462*0.4117)*0.4117,IF(T1462=0,(AI1462*0.07)*0.4117,U1462*0.4117)))</f>
        <v/>
      </c>
      <c r="AQ1462" s="47" t="str">
        <f aca="false">IF(AN1462="","",AO1462-AP1462)</f>
        <v/>
      </c>
      <c r="AR1462" s="50" t="str">
        <f aca="false">IFERROR(IF(AND(AC1462="SIM",Y1462="REVENDA",LEFT(AG1462,5)="ANEXO")*OR(AE1462="ANEXO I",AF1462="ANEXO II"),VLOOKUP(H1462,Dados!G:I,2,0),""),"INSERIR MVA")</f>
        <v/>
      </c>
      <c r="AS1462" s="48" t="str">
        <f aca="false">IF(LEFT(AG1462,5)="ANEXO",VLOOKUP(AG1462,Dados!$X$111:$Z$112,2,0)*(AI1462-Q1462),"")</f>
        <v/>
      </c>
      <c r="AT1462" s="48" t="str">
        <f aca="false">IFERROR(IF(AR1462="","",(AI1462*AR1462)+AI1462),"INSERIR MVA")</f>
        <v/>
      </c>
      <c r="AU1462" s="48" t="str">
        <f aca="false">IF(AT1462="","",IF(AY1462=0.04,U1462,AS1462*AY1462))</f>
        <v/>
      </c>
      <c r="AV1462" s="47" t="str">
        <f aca="false">IFERROR(IF(AU1462="","",(VLOOKUP(AG1462,Dados!$X$111:$Z$112,3,0)*AT1462*0.17)),"INSERIR MVA")</f>
        <v/>
      </c>
      <c r="AW1462" s="47" t="str">
        <f aca="false">IFERROR(IF(AR1462="","",AV1462-AU1462),"")</f>
        <v/>
      </c>
      <c r="AX1462" s="51" t="str">
        <f aca="false">IFERROR(IF(AC1462="NÃO","",IF(AM1462&lt;&gt;"",AM1462-W1462,IF(AQ1462&lt;&gt;"",AQ1462-W1462,IF(AW1462&lt;&gt;"",AW1462-W1462,"")))),"")</f>
        <v/>
      </c>
      <c r="AY1462" s="46" t="str">
        <f aca="false">IFERROR(IF(ISNA(VLOOKUP(R1462,Dados!$X$2:$Y$5,2,0)),VLOOKUP(D1462,Dados!$X$7:$Y$33,2,0),VLOOKUP(R1462,Dados!$X$2:$Y$5,2,0)),"")</f>
        <v/>
      </c>
      <c r="AZ1462" s="52" t="str">
        <f aca="false">IF(C1462="","",IF(AND(Y1462="CONSUMO",AC1462="NÃO")*OR(AG1462="-",AG1462="BIT"),IF(E1462&lt;&gt;"",(AI1462-(P1462+L1462-N1462+Q1462)*AY1462)/0.83),""))</f>
        <v/>
      </c>
      <c r="BA1462" s="51" t="str">
        <f aca="false">IF(AZ1462="","",AZ1462*0.17-((P1462+L1462-N1462+Q1462)*AY1462))</f>
        <v/>
      </c>
      <c r="BB1462" s="51" t="str">
        <f aca="false">IF(AND(Y1462="CONSUMO",AG1462="ANEXO I",AY1462&gt;4%),(AI1462-(P1462+L1462-N1462+Q1462)*0.0514)/0.83*(0.5177)*(0.17)-AI1462*0.0514,IF(AND(Y1462="CONSUMO",AG1462="ANEXO II",AY1462&gt;4%),(AI1462-(P1462+L1462-N1462+Q1462)*0.041)/0.83*(0.3295)*(0.17)-AI1462*0.041,IF(AND(Y1462="CONSUMO",AG1462="ANEXO I",AY1462=4%),(AI1462-(P1462+L1462-N1462+Q1462)*0.04)/0.83*(0.5177)*(0.17)-AI1462*0.04,IF(AND(Y1462="CONSUMO",AG1462="ANEXO II",AY1462=4%),(AI1462-(P1462+L1462-N1462+Q1462)*0.04)/0.83*(0.3295)*(0.17)-AI1462*0.04,""))))</f>
        <v/>
      </c>
      <c r="BC1462" s="51" t="str">
        <f aca="false">IF(C1462="","",IF(AND(Y1462="CONSUMO",AC1462="SIM")*OR(AG1462="-",AG1462="BIT"),IF(E1462&lt;&gt;"",(AI1462-(P1462+L1462-N1462+Q1462)*AY1462)/0.83),""))</f>
        <v/>
      </c>
      <c r="BD1462" s="51" t="str">
        <f aca="false">IF(BC1462="","",BC1462*0.17)</f>
        <v/>
      </c>
      <c r="BE1462" s="51" t="str">
        <f aca="false">IF(I1462=6908,0,IF(BC1462="","",BD1462-((P1462+L1462-N1462+Q1462)*AY1462)))</f>
        <v/>
      </c>
      <c r="BF1462" s="53" t="str">
        <f aca="false">IF(B1462="","",IF(OR(B1462="",E1462="Regime Normal"),0,(AI1462-Q1462)*VLOOKUP(R1462,Dados!$X$98:$Y$108,2,0)))</f>
        <v/>
      </c>
      <c r="BG1462" s="54" t="str">
        <f aca="false">IFERROR(VLOOKUP(I1462,Dados!$AC$27:$AD$43,2,0),IF(B1462="","",IF(D1462&lt;&gt;"MT",IF(AND(AC1462="SIM",Y1462="Revenda"),"2403",IF(AND(AC1462="SIM",Y1462="Consumo"),"2407",IF(AND(AC1462="NÃO",Y1462="Revenda"),"2102",IF(AND(AC1462="NÃO",Y1462="Consumo"),"2556",)))),REPLACE(I1462,1,1,1))))</f>
        <v/>
      </c>
    </row>
    <row r="1463" customFormat="false" ht="12.8" hidden="false" customHeight="true" outlineLevel="0" collapsed="false">
      <c r="Y1463" s="45"/>
      <c r="Z1463" s="46" t="str">
        <f aca="false">IF(B1463="","",(IFERROR(VLOOKUP(H1463,Dados!A$3:B$15000,2,0),"Não Encontrado")))</f>
        <v/>
      </c>
      <c r="AA1463" s="46" t="str">
        <f aca="false">IF(B1463="","",(IFERROR(VLOOKUP(G1463,Dados!C$3:E$15000,3,0),"Não Encontrado")))</f>
        <v/>
      </c>
      <c r="AB1463" s="46" t="str">
        <f aca="false">IFERROR(IF(Z1463&lt;&gt;"Não Encontrado",Z1463,IF(AA1463&lt;&gt;"Não Encontrado",AA1463,"")),"")</f>
        <v/>
      </c>
      <c r="AC1463" s="45" t="str">
        <f aca="false">IF(B1463="","",IF(AB1463="","NÃO","SIM"))</f>
        <v/>
      </c>
      <c r="AD1463" s="45" t="str">
        <f aca="false">IFERROR(VLOOKUP(G1463,Dados!$P$3:$R$500,3,0),"")</f>
        <v/>
      </c>
      <c r="AE1463" s="45" t="str">
        <f aca="false">IFERROR(VLOOKUP(G1463,Dados!$K$3:$L$500,2,0),"")</f>
        <v/>
      </c>
      <c r="AF1463" s="45" t="str">
        <f aca="false">IFERROR(VLOOKUP(G1463,Dados!$M$3:$N$500,2,0),"")</f>
        <v/>
      </c>
      <c r="AG1463" s="45" t="str">
        <f aca="false">IF(F1463="","",IF(AND(AD1463="",AE1463="",AF1463=""),"-",IF(AND(AD1463="BIT",AE1463="",AF1463=""),"BIT",IF(AND(AE1463="ANEXO I",AD1463="",AF1463=""),"ANEXO I",IF(AND(AF1463="ANEXO II",AD1463="",AE1463=""),"ANEXO II","Escolher")))))</f>
        <v/>
      </c>
      <c r="AH1463" s="45" t="str">
        <f aca="false">IF(AG1463&lt;&gt;"Pneus","",IFERROR(VLOOKUP(R1463,Dados!$X$2:$Z$5,3,0)*(AI1463-Q1463),VLOOKUP(D1463,Dados!$X$7:$Z$33,3,0)*(AI1463-Q1463)))</f>
        <v/>
      </c>
      <c r="AI1463" s="47" t="str">
        <f aca="false">IF(B1463="","",P1463+Q1463+O1463+M1463+L1463-N1463)</f>
        <v/>
      </c>
      <c r="AJ1463" s="48" t="str">
        <f aca="false">IFERROR(IF(AND(AC1463="SIM",AG1463="-",Y1463="REVENDA"),(AB1463/1+1)*AI1463,IF(AND(AC1463="SIM",AG1463="Pneus",Y1463="REVENDA"),(AB1463/1+1)*(AI1463-AH1463),"")),"")</f>
        <v/>
      </c>
      <c r="AK1463" s="48" t="str">
        <f aca="false">IF(AJ1463="","",AJ1463*17%)</f>
        <v/>
      </c>
      <c r="AL1463" s="48" t="str">
        <f aca="false">IFERROR(IF(AC1463="NÃO","",IF(AK1463="","",IF(E1463="Simples Nacional",BF1463,IF(T1463=0.12,U1463*0.5833337002,IF(T1463=0,AI1463*0.07,U1463))))),"")</f>
        <v/>
      </c>
      <c r="AM1463" s="47" t="str">
        <f aca="false">IFERROR(IF(AC1463="NÃO","",IF(OR(AG1463="-",AG1463="Pneus"),AK1463-AL1463,"")),"")</f>
        <v/>
      </c>
      <c r="AN1463" s="48" t="str">
        <f aca="false">IF(AND(Y1463="REVENDA",AC1463="SIM",AG1463="BIT"),((AB1463/1+1)*AI1463)*0.4117,"")</f>
        <v/>
      </c>
      <c r="AO1463" s="48" t="str">
        <f aca="false">IF(AN1463="","",AN1463*17%)</f>
        <v/>
      </c>
      <c r="AP1463" s="49" t="str">
        <f aca="false">IF(AN1463="","",IF(T1463=0.12,(U1463*0.4117)*0.4117,IF(T1463=0,(AI1463*0.07)*0.4117,U1463*0.4117)))</f>
        <v/>
      </c>
      <c r="AQ1463" s="47" t="str">
        <f aca="false">IF(AN1463="","",AO1463-AP1463)</f>
        <v/>
      </c>
      <c r="AR1463" s="50" t="str">
        <f aca="false">IFERROR(IF(AND(AC1463="SIM",Y1463="REVENDA",LEFT(AG1463,5)="ANEXO")*OR(AE1463="ANEXO I",AF1463="ANEXO II"),VLOOKUP(H1463,Dados!G:I,2,0),""),"INSERIR MVA")</f>
        <v/>
      </c>
      <c r="AS1463" s="48" t="str">
        <f aca="false">IF(LEFT(AG1463,5)="ANEXO",VLOOKUP(AG1463,Dados!$X$111:$Z$112,2,0)*(AI1463-Q1463),"")</f>
        <v/>
      </c>
      <c r="AT1463" s="48" t="str">
        <f aca="false">IFERROR(IF(AR1463="","",(AI1463*AR1463)+AI1463),"INSERIR MVA")</f>
        <v/>
      </c>
      <c r="AU1463" s="48" t="str">
        <f aca="false">IF(AT1463="","",IF(AY1463=0.04,U1463,AS1463*AY1463))</f>
        <v/>
      </c>
      <c r="AV1463" s="47" t="str">
        <f aca="false">IFERROR(IF(AU1463="","",(VLOOKUP(AG1463,Dados!$X$111:$Z$112,3,0)*AT1463*0.17)),"INSERIR MVA")</f>
        <v/>
      </c>
      <c r="AW1463" s="47" t="str">
        <f aca="false">IFERROR(IF(AR1463="","",AV1463-AU1463),"")</f>
        <v/>
      </c>
      <c r="AX1463" s="51" t="str">
        <f aca="false">IFERROR(IF(AC1463="NÃO","",IF(AM1463&lt;&gt;"",AM1463-W1463,IF(AQ1463&lt;&gt;"",AQ1463-W1463,IF(AW1463&lt;&gt;"",AW1463-W1463,"")))),"")</f>
        <v/>
      </c>
      <c r="AY1463" s="46" t="str">
        <f aca="false">IFERROR(IF(ISNA(VLOOKUP(R1463,Dados!$X$2:$Y$5,2,0)),VLOOKUP(D1463,Dados!$X$7:$Y$33,2,0),VLOOKUP(R1463,Dados!$X$2:$Y$5,2,0)),"")</f>
        <v/>
      </c>
      <c r="AZ1463" s="52" t="str">
        <f aca="false">IF(C1463="","",IF(AND(Y1463="CONSUMO",AC1463="NÃO")*OR(AG1463="-",AG1463="BIT"),IF(E1463&lt;&gt;"",(AI1463-(P1463+L1463-N1463+Q1463)*AY1463)/0.83),""))</f>
        <v/>
      </c>
      <c r="BA1463" s="51" t="str">
        <f aca="false">IF(AZ1463="","",AZ1463*0.17-((P1463+L1463-N1463+Q1463)*AY1463))</f>
        <v/>
      </c>
      <c r="BB1463" s="51" t="str">
        <f aca="false">IF(AND(Y1463="CONSUMO",AG1463="ANEXO I",AY1463&gt;4%),(AI1463-(P1463+L1463-N1463+Q1463)*0.0514)/0.83*(0.5177)*(0.17)-AI1463*0.0514,IF(AND(Y1463="CONSUMO",AG1463="ANEXO II",AY1463&gt;4%),(AI1463-(P1463+L1463-N1463+Q1463)*0.041)/0.83*(0.3295)*(0.17)-AI1463*0.041,IF(AND(Y1463="CONSUMO",AG1463="ANEXO I",AY1463=4%),(AI1463-(P1463+L1463-N1463+Q1463)*0.04)/0.83*(0.5177)*(0.17)-AI1463*0.04,IF(AND(Y1463="CONSUMO",AG1463="ANEXO II",AY1463=4%),(AI1463-(P1463+L1463-N1463+Q1463)*0.04)/0.83*(0.3295)*(0.17)-AI1463*0.04,""))))</f>
        <v/>
      </c>
      <c r="BC1463" s="51" t="str">
        <f aca="false">IF(C1463="","",IF(AND(Y1463="CONSUMO",AC1463="SIM")*OR(AG1463="-",AG1463="BIT"),IF(E1463&lt;&gt;"",(AI1463-(P1463+L1463-N1463+Q1463)*AY1463)/0.83),""))</f>
        <v/>
      </c>
      <c r="BD1463" s="51" t="str">
        <f aca="false">IF(BC1463="","",BC1463*0.17)</f>
        <v/>
      </c>
      <c r="BE1463" s="51" t="str">
        <f aca="false">IF(I1463=6908,0,IF(BC1463="","",BD1463-((P1463+L1463-N1463+Q1463)*AY1463)))</f>
        <v/>
      </c>
      <c r="BF1463" s="53" t="str">
        <f aca="false">IF(B1463="","",IF(OR(B1463="",E1463="Regime Normal"),0,(AI1463-Q1463)*VLOOKUP(R1463,Dados!$X$98:$Y$108,2,0)))</f>
        <v/>
      </c>
      <c r="BG1463" s="54" t="str">
        <f aca="false">IFERROR(VLOOKUP(I1463,Dados!$AC$27:$AD$43,2,0),IF(B1463="","",IF(D1463&lt;&gt;"MT",IF(AND(AC1463="SIM",Y1463="Revenda"),"2403",IF(AND(AC1463="SIM",Y1463="Consumo"),"2407",IF(AND(AC1463="NÃO",Y1463="Revenda"),"2102",IF(AND(AC1463="NÃO",Y1463="Consumo"),"2556",)))),REPLACE(I1463,1,1,1))))</f>
        <v/>
      </c>
    </row>
    <row r="1464" customFormat="false" ht="12.8" hidden="false" customHeight="true" outlineLevel="0" collapsed="false">
      <c r="Y1464" s="45"/>
      <c r="Z1464" s="46" t="str">
        <f aca="false">IF(B1464="","",(IFERROR(VLOOKUP(H1464,Dados!A$3:B$15000,2,0),"Não Encontrado")))</f>
        <v/>
      </c>
      <c r="AA1464" s="46" t="str">
        <f aca="false">IF(B1464="","",(IFERROR(VLOOKUP(G1464,Dados!C$3:E$15000,3,0),"Não Encontrado")))</f>
        <v/>
      </c>
      <c r="AB1464" s="46" t="str">
        <f aca="false">IFERROR(IF(Z1464&lt;&gt;"Não Encontrado",Z1464,IF(AA1464&lt;&gt;"Não Encontrado",AA1464,"")),"")</f>
        <v/>
      </c>
      <c r="AC1464" s="45" t="str">
        <f aca="false">IF(B1464="","",IF(AB1464="","NÃO","SIM"))</f>
        <v/>
      </c>
      <c r="AD1464" s="45" t="str">
        <f aca="false">IFERROR(VLOOKUP(G1464,Dados!$P$3:$R$500,3,0),"")</f>
        <v/>
      </c>
      <c r="AE1464" s="45" t="str">
        <f aca="false">IFERROR(VLOOKUP(G1464,Dados!$K$3:$L$500,2,0),"")</f>
        <v/>
      </c>
      <c r="AF1464" s="45" t="str">
        <f aca="false">IFERROR(VLOOKUP(G1464,Dados!$M$3:$N$500,2,0),"")</f>
        <v/>
      </c>
      <c r="AG1464" s="45" t="str">
        <f aca="false">IF(F1464="","",IF(AND(AD1464="",AE1464="",AF1464=""),"-",IF(AND(AD1464="BIT",AE1464="",AF1464=""),"BIT",IF(AND(AE1464="ANEXO I",AD1464="",AF1464=""),"ANEXO I",IF(AND(AF1464="ANEXO II",AD1464="",AE1464=""),"ANEXO II","Escolher")))))</f>
        <v/>
      </c>
      <c r="AH1464" s="45" t="str">
        <f aca="false">IF(AG1464&lt;&gt;"Pneus","",IFERROR(VLOOKUP(R1464,Dados!$X$2:$Z$5,3,0)*(AI1464-Q1464),VLOOKUP(D1464,Dados!$X$7:$Z$33,3,0)*(AI1464-Q1464)))</f>
        <v/>
      </c>
      <c r="AI1464" s="47" t="str">
        <f aca="false">IF(B1464="","",P1464+Q1464+O1464+M1464+L1464-N1464)</f>
        <v/>
      </c>
      <c r="AJ1464" s="48" t="str">
        <f aca="false">IFERROR(IF(AND(AC1464="SIM",AG1464="-",Y1464="REVENDA"),(AB1464/1+1)*AI1464,IF(AND(AC1464="SIM",AG1464="Pneus",Y1464="REVENDA"),(AB1464/1+1)*(AI1464-AH1464),"")),"")</f>
        <v/>
      </c>
      <c r="AK1464" s="48" t="str">
        <f aca="false">IF(AJ1464="","",AJ1464*17%)</f>
        <v/>
      </c>
      <c r="AL1464" s="48" t="str">
        <f aca="false">IFERROR(IF(AC1464="NÃO","",IF(AK1464="","",IF(E1464="Simples Nacional",BF1464,IF(T1464=0.12,U1464*0.5833337002,IF(T1464=0,AI1464*0.07,U1464))))),"")</f>
        <v/>
      </c>
      <c r="AM1464" s="47" t="str">
        <f aca="false">IFERROR(IF(AC1464="NÃO","",IF(OR(AG1464="-",AG1464="Pneus"),AK1464-AL1464,"")),"")</f>
        <v/>
      </c>
      <c r="AN1464" s="48" t="str">
        <f aca="false">IF(AND(Y1464="REVENDA",AC1464="SIM",AG1464="BIT"),((AB1464/1+1)*AI1464)*0.4117,"")</f>
        <v/>
      </c>
      <c r="AO1464" s="48" t="str">
        <f aca="false">IF(AN1464="","",AN1464*17%)</f>
        <v/>
      </c>
      <c r="AP1464" s="49" t="str">
        <f aca="false">IF(AN1464="","",IF(T1464=0.12,(U1464*0.4117)*0.4117,IF(T1464=0,(AI1464*0.07)*0.4117,U1464*0.4117)))</f>
        <v/>
      </c>
      <c r="AQ1464" s="47" t="str">
        <f aca="false">IF(AN1464="","",AO1464-AP1464)</f>
        <v/>
      </c>
      <c r="AR1464" s="50" t="str">
        <f aca="false">IFERROR(IF(AND(AC1464="SIM",Y1464="REVENDA",LEFT(AG1464,5)="ANEXO")*OR(AE1464="ANEXO I",AF1464="ANEXO II"),VLOOKUP(H1464,Dados!G:I,2,0),""),"INSERIR MVA")</f>
        <v/>
      </c>
      <c r="AS1464" s="48" t="str">
        <f aca="false">IF(LEFT(AG1464,5)="ANEXO",VLOOKUP(AG1464,Dados!$X$111:$Z$112,2,0)*(AI1464-Q1464),"")</f>
        <v/>
      </c>
      <c r="AT1464" s="48" t="str">
        <f aca="false">IFERROR(IF(AR1464="","",(AI1464*AR1464)+AI1464),"INSERIR MVA")</f>
        <v/>
      </c>
      <c r="AU1464" s="48" t="str">
        <f aca="false">IF(AT1464="","",IF(AY1464=0.04,U1464,AS1464*AY1464))</f>
        <v/>
      </c>
      <c r="AV1464" s="47" t="str">
        <f aca="false">IFERROR(IF(AU1464="","",(VLOOKUP(AG1464,Dados!$X$111:$Z$112,3,0)*AT1464*0.17)),"INSERIR MVA")</f>
        <v/>
      </c>
      <c r="AW1464" s="47" t="str">
        <f aca="false">IFERROR(IF(AR1464="","",AV1464-AU1464),"")</f>
        <v/>
      </c>
      <c r="AX1464" s="51" t="str">
        <f aca="false">IFERROR(IF(AC1464="NÃO","",IF(AM1464&lt;&gt;"",AM1464-W1464,IF(AQ1464&lt;&gt;"",AQ1464-W1464,IF(AW1464&lt;&gt;"",AW1464-W1464,"")))),"")</f>
        <v/>
      </c>
      <c r="AY1464" s="46" t="str">
        <f aca="false">IFERROR(IF(ISNA(VLOOKUP(R1464,Dados!$X$2:$Y$5,2,0)),VLOOKUP(D1464,Dados!$X$7:$Y$33,2,0),VLOOKUP(R1464,Dados!$X$2:$Y$5,2,0)),"")</f>
        <v/>
      </c>
      <c r="AZ1464" s="52" t="str">
        <f aca="false">IF(C1464="","",IF(AND(Y1464="CONSUMO",AC1464="NÃO")*OR(AG1464="-",AG1464="BIT"),IF(E1464&lt;&gt;"",(AI1464-(P1464+L1464-N1464+Q1464)*AY1464)/0.83),""))</f>
        <v/>
      </c>
      <c r="BA1464" s="51" t="str">
        <f aca="false">IF(AZ1464="","",AZ1464*0.17-((P1464+L1464-N1464+Q1464)*AY1464))</f>
        <v/>
      </c>
      <c r="BB1464" s="51" t="str">
        <f aca="false">IF(AND(Y1464="CONSUMO",AG1464="ANEXO I",AY1464&gt;4%),(AI1464-(P1464+L1464-N1464+Q1464)*0.0514)/0.83*(0.5177)*(0.17)-AI1464*0.0514,IF(AND(Y1464="CONSUMO",AG1464="ANEXO II",AY1464&gt;4%),(AI1464-(P1464+L1464-N1464+Q1464)*0.041)/0.83*(0.3295)*(0.17)-AI1464*0.041,IF(AND(Y1464="CONSUMO",AG1464="ANEXO I",AY1464=4%),(AI1464-(P1464+L1464-N1464+Q1464)*0.04)/0.83*(0.5177)*(0.17)-AI1464*0.04,IF(AND(Y1464="CONSUMO",AG1464="ANEXO II",AY1464=4%),(AI1464-(P1464+L1464-N1464+Q1464)*0.04)/0.83*(0.3295)*(0.17)-AI1464*0.04,""))))</f>
        <v/>
      </c>
      <c r="BC1464" s="51" t="str">
        <f aca="false">IF(C1464="","",IF(AND(Y1464="CONSUMO",AC1464="SIM")*OR(AG1464="-",AG1464="BIT"),IF(E1464&lt;&gt;"",(AI1464-(P1464+L1464-N1464+Q1464)*AY1464)/0.83),""))</f>
        <v/>
      </c>
      <c r="BD1464" s="51" t="str">
        <f aca="false">IF(BC1464="","",BC1464*0.17)</f>
        <v/>
      </c>
      <c r="BE1464" s="51" t="str">
        <f aca="false">IF(I1464=6908,0,IF(BC1464="","",BD1464-((P1464+L1464-N1464+Q1464)*AY1464)))</f>
        <v/>
      </c>
      <c r="BF1464" s="53" t="str">
        <f aca="false">IF(B1464="","",IF(OR(B1464="",E1464="Regime Normal"),0,(AI1464-Q1464)*VLOOKUP(R1464,Dados!$X$98:$Y$108,2,0)))</f>
        <v/>
      </c>
      <c r="BG1464" s="54" t="str">
        <f aca="false">IFERROR(VLOOKUP(I1464,Dados!$AC$27:$AD$43,2,0),IF(B1464="","",IF(D1464&lt;&gt;"MT",IF(AND(AC1464="SIM",Y1464="Revenda"),"2403",IF(AND(AC1464="SIM",Y1464="Consumo"),"2407",IF(AND(AC1464="NÃO",Y1464="Revenda"),"2102",IF(AND(AC1464="NÃO",Y1464="Consumo"),"2556",)))),REPLACE(I1464,1,1,1))))</f>
        <v/>
      </c>
    </row>
    <row r="1465" customFormat="false" ht="12.8" hidden="false" customHeight="true" outlineLevel="0" collapsed="false">
      <c r="Y1465" s="45"/>
      <c r="Z1465" s="46" t="str">
        <f aca="false">IF(B1465="","",(IFERROR(VLOOKUP(H1465,Dados!A$3:B$15000,2,0),"Não Encontrado")))</f>
        <v/>
      </c>
      <c r="AA1465" s="46" t="str">
        <f aca="false">IF(B1465="","",(IFERROR(VLOOKUP(G1465,Dados!C$3:E$15000,3,0),"Não Encontrado")))</f>
        <v/>
      </c>
      <c r="AB1465" s="46" t="str">
        <f aca="false">IFERROR(IF(Z1465&lt;&gt;"Não Encontrado",Z1465,IF(AA1465&lt;&gt;"Não Encontrado",AA1465,"")),"")</f>
        <v/>
      </c>
      <c r="AC1465" s="45" t="str">
        <f aca="false">IF(B1465="","",IF(AB1465="","NÃO","SIM"))</f>
        <v/>
      </c>
      <c r="AD1465" s="45" t="str">
        <f aca="false">IFERROR(VLOOKUP(G1465,Dados!$P$3:$R$500,3,0),"")</f>
        <v/>
      </c>
      <c r="AE1465" s="45" t="str">
        <f aca="false">IFERROR(VLOOKUP(G1465,Dados!$K$3:$L$500,2,0),"")</f>
        <v/>
      </c>
      <c r="AF1465" s="45" t="str">
        <f aca="false">IFERROR(VLOOKUP(G1465,Dados!$M$3:$N$500,2,0),"")</f>
        <v/>
      </c>
      <c r="AG1465" s="45" t="str">
        <f aca="false">IF(F1465="","",IF(AND(AD1465="",AE1465="",AF1465=""),"-",IF(AND(AD1465="BIT",AE1465="",AF1465=""),"BIT",IF(AND(AE1465="ANEXO I",AD1465="",AF1465=""),"ANEXO I",IF(AND(AF1465="ANEXO II",AD1465="",AE1465=""),"ANEXO II","Escolher")))))</f>
        <v/>
      </c>
      <c r="AH1465" s="45" t="str">
        <f aca="false">IF(AG1465&lt;&gt;"Pneus","",IFERROR(VLOOKUP(R1465,Dados!$X$2:$Z$5,3,0)*(AI1465-Q1465),VLOOKUP(D1465,Dados!$X$7:$Z$33,3,0)*(AI1465-Q1465)))</f>
        <v/>
      </c>
      <c r="AI1465" s="47" t="str">
        <f aca="false">IF(B1465="","",P1465+Q1465+O1465+M1465+L1465-N1465)</f>
        <v/>
      </c>
      <c r="AJ1465" s="48" t="str">
        <f aca="false">IFERROR(IF(AND(AC1465="SIM",AG1465="-",Y1465="REVENDA"),(AB1465/1+1)*AI1465,IF(AND(AC1465="SIM",AG1465="Pneus",Y1465="REVENDA"),(AB1465/1+1)*(AI1465-AH1465),"")),"")</f>
        <v/>
      </c>
      <c r="AK1465" s="48" t="str">
        <f aca="false">IF(AJ1465="","",AJ1465*17%)</f>
        <v/>
      </c>
      <c r="AL1465" s="48" t="str">
        <f aca="false">IFERROR(IF(AC1465="NÃO","",IF(AK1465="","",IF(E1465="Simples Nacional",BF1465,IF(T1465=0.12,U1465*0.5833337002,IF(T1465=0,AI1465*0.07,U1465))))),"")</f>
        <v/>
      </c>
      <c r="AM1465" s="47" t="str">
        <f aca="false">IFERROR(IF(AC1465="NÃO","",IF(OR(AG1465="-",AG1465="Pneus"),AK1465-AL1465,"")),"")</f>
        <v/>
      </c>
      <c r="AN1465" s="48" t="str">
        <f aca="false">IF(AND(Y1465="REVENDA",AC1465="SIM",AG1465="BIT"),((AB1465/1+1)*AI1465)*0.4117,"")</f>
        <v/>
      </c>
      <c r="AO1465" s="48" t="str">
        <f aca="false">IF(AN1465="","",AN1465*17%)</f>
        <v/>
      </c>
      <c r="AP1465" s="49" t="str">
        <f aca="false">IF(AN1465="","",IF(T1465=0.12,(U1465*0.4117)*0.4117,IF(T1465=0,(AI1465*0.07)*0.4117,U1465*0.4117)))</f>
        <v/>
      </c>
      <c r="AQ1465" s="47" t="str">
        <f aca="false">IF(AN1465="","",AO1465-AP1465)</f>
        <v/>
      </c>
      <c r="AR1465" s="50" t="str">
        <f aca="false">IFERROR(IF(AND(AC1465="SIM",Y1465="REVENDA",LEFT(AG1465,5)="ANEXO")*OR(AE1465="ANEXO I",AF1465="ANEXO II"),VLOOKUP(H1465,Dados!G:I,2,0),""),"INSERIR MVA")</f>
        <v/>
      </c>
      <c r="AS1465" s="48" t="str">
        <f aca="false">IF(LEFT(AG1465,5)="ANEXO",VLOOKUP(AG1465,Dados!$X$111:$Z$112,2,0)*(AI1465-Q1465),"")</f>
        <v/>
      </c>
      <c r="AT1465" s="48" t="str">
        <f aca="false">IFERROR(IF(AR1465="","",(AI1465*AR1465)+AI1465),"INSERIR MVA")</f>
        <v/>
      </c>
      <c r="AU1465" s="48" t="str">
        <f aca="false">IF(AT1465="","",IF(AY1465=0.04,U1465,AS1465*AY1465))</f>
        <v/>
      </c>
      <c r="AV1465" s="47" t="str">
        <f aca="false">IFERROR(IF(AU1465="","",(VLOOKUP(AG1465,Dados!$X$111:$Z$112,3,0)*AT1465*0.17)),"INSERIR MVA")</f>
        <v/>
      </c>
      <c r="AW1465" s="47" t="str">
        <f aca="false">IFERROR(IF(AR1465="","",AV1465-AU1465),"")</f>
        <v/>
      </c>
      <c r="AX1465" s="51" t="str">
        <f aca="false">IFERROR(IF(AC1465="NÃO","",IF(AM1465&lt;&gt;"",AM1465-W1465,IF(AQ1465&lt;&gt;"",AQ1465-W1465,IF(AW1465&lt;&gt;"",AW1465-W1465,"")))),"")</f>
        <v/>
      </c>
      <c r="AY1465" s="46" t="str">
        <f aca="false">IFERROR(IF(ISNA(VLOOKUP(R1465,Dados!$X$2:$Y$5,2,0)),VLOOKUP(D1465,Dados!$X$7:$Y$33,2,0),VLOOKUP(R1465,Dados!$X$2:$Y$5,2,0)),"")</f>
        <v/>
      </c>
      <c r="AZ1465" s="52" t="str">
        <f aca="false">IF(C1465="","",IF(AND(Y1465="CONSUMO",AC1465="NÃO")*OR(AG1465="-",AG1465="BIT"),IF(E1465&lt;&gt;"",(AI1465-(P1465+L1465-N1465+Q1465)*AY1465)/0.83),""))</f>
        <v/>
      </c>
      <c r="BA1465" s="51" t="str">
        <f aca="false">IF(AZ1465="","",AZ1465*0.17-((P1465+L1465-N1465+Q1465)*AY1465))</f>
        <v/>
      </c>
      <c r="BB1465" s="51" t="str">
        <f aca="false">IF(AND(Y1465="CONSUMO",AG1465="ANEXO I",AY1465&gt;4%),(AI1465-(P1465+L1465-N1465+Q1465)*0.0514)/0.83*(0.5177)*(0.17)-AI1465*0.0514,IF(AND(Y1465="CONSUMO",AG1465="ANEXO II",AY1465&gt;4%),(AI1465-(P1465+L1465-N1465+Q1465)*0.041)/0.83*(0.3295)*(0.17)-AI1465*0.041,IF(AND(Y1465="CONSUMO",AG1465="ANEXO I",AY1465=4%),(AI1465-(P1465+L1465-N1465+Q1465)*0.04)/0.83*(0.5177)*(0.17)-AI1465*0.04,IF(AND(Y1465="CONSUMO",AG1465="ANEXO II",AY1465=4%),(AI1465-(P1465+L1465-N1465+Q1465)*0.04)/0.83*(0.3295)*(0.17)-AI1465*0.04,""))))</f>
        <v/>
      </c>
      <c r="BC1465" s="51" t="str">
        <f aca="false">IF(C1465="","",IF(AND(Y1465="CONSUMO",AC1465="SIM")*OR(AG1465="-",AG1465="BIT"),IF(E1465&lt;&gt;"",(AI1465-(P1465+L1465-N1465+Q1465)*AY1465)/0.83),""))</f>
        <v/>
      </c>
      <c r="BD1465" s="51" t="str">
        <f aca="false">IF(BC1465="","",BC1465*0.17)</f>
        <v/>
      </c>
      <c r="BE1465" s="51" t="str">
        <f aca="false">IF(I1465=6908,0,IF(BC1465="","",BD1465-((P1465+L1465-N1465+Q1465)*AY1465)))</f>
        <v/>
      </c>
      <c r="BF1465" s="53" t="str">
        <f aca="false">IF(B1465="","",IF(OR(B1465="",E1465="Regime Normal"),0,(AI1465-Q1465)*VLOOKUP(R1465,Dados!$X$98:$Y$108,2,0)))</f>
        <v/>
      </c>
      <c r="BG1465" s="54" t="str">
        <f aca="false">IFERROR(VLOOKUP(I1465,Dados!$AC$27:$AD$43,2,0),IF(B1465="","",IF(D1465&lt;&gt;"MT",IF(AND(AC1465="SIM",Y1465="Revenda"),"2403",IF(AND(AC1465="SIM",Y1465="Consumo"),"2407",IF(AND(AC1465="NÃO",Y1465="Revenda"),"2102",IF(AND(AC1465="NÃO",Y1465="Consumo"),"2556",)))),REPLACE(I1465,1,1,1))))</f>
        <v/>
      </c>
    </row>
    <row r="1466" customFormat="false" ht="12.8" hidden="false" customHeight="true" outlineLevel="0" collapsed="false">
      <c r="Y1466" s="45"/>
      <c r="Z1466" s="46" t="str">
        <f aca="false">IF(B1466="","",(IFERROR(VLOOKUP(H1466,Dados!A$3:B$15000,2,0),"Não Encontrado")))</f>
        <v/>
      </c>
      <c r="AA1466" s="46" t="str">
        <f aca="false">IF(B1466="","",(IFERROR(VLOOKUP(G1466,Dados!C$3:E$15000,3,0),"Não Encontrado")))</f>
        <v/>
      </c>
      <c r="AB1466" s="46" t="str">
        <f aca="false">IFERROR(IF(Z1466&lt;&gt;"Não Encontrado",Z1466,IF(AA1466&lt;&gt;"Não Encontrado",AA1466,"")),"")</f>
        <v/>
      </c>
      <c r="AC1466" s="45" t="str">
        <f aca="false">IF(B1466="","",IF(AB1466="","NÃO","SIM"))</f>
        <v/>
      </c>
      <c r="AD1466" s="45" t="str">
        <f aca="false">IFERROR(VLOOKUP(G1466,Dados!$P$3:$R$500,3,0),"")</f>
        <v/>
      </c>
      <c r="AE1466" s="45" t="str">
        <f aca="false">IFERROR(VLOOKUP(G1466,Dados!$K$3:$L$500,2,0),"")</f>
        <v/>
      </c>
      <c r="AF1466" s="45" t="str">
        <f aca="false">IFERROR(VLOOKUP(G1466,Dados!$M$3:$N$500,2,0),"")</f>
        <v/>
      </c>
      <c r="AG1466" s="45" t="str">
        <f aca="false">IF(F1466="","",IF(AND(AD1466="",AE1466="",AF1466=""),"-",IF(AND(AD1466="BIT",AE1466="",AF1466=""),"BIT",IF(AND(AE1466="ANEXO I",AD1466="",AF1466=""),"ANEXO I",IF(AND(AF1466="ANEXO II",AD1466="",AE1466=""),"ANEXO II","Escolher")))))</f>
        <v/>
      </c>
      <c r="AH1466" s="45" t="str">
        <f aca="false">IF(AG1466&lt;&gt;"Pneus","",IFERROR(VLOOKUP(R1466,Dados!$X$2:$Z$5,3,0)*(AI1466-Q1466),VLOOKUP(D1466,Dados!$X$7:$Z$33,3,0)*(AI1466-Q1466)))</f>
        <v/>
      </c>
      <c r="AI1466" s="47" t="str">
        <f aca="false">IF(B1466="","",P1466+Q1466+O1466+M1466+L1466-N1466)</f>
        <v/>
      </c>
      <c r="AJ1466" s="48" t="str">
        <f aca="false">IFERROR(IF(AND(AC1466="SIM",AG1466="-",Y1466="REVENDA"),(AB1466/1+1)*AI1466,IF(AND(AC1466="SIM",AG1466="Pneus",Y1466="REVENDA"),(AB1466/1+1)*(AI1466-AH1466),"")),"")</f>
        <v/>
      </c>
      <c r="AK1466" s="48" t="str">
        <f aca="false">IF(AJ1466="","",AJ1466*17%)</f>
        <v/>
      </c>
      <c r="AL1466" s="48" t="str">
        <f aca="false">IFERROR(IF(AC1466="NÃO","",IF(AK1466="","",IF(E1466="Simples Nacional",BF1466,IF(T1466=0.12,U1466*0.5833337002,IF(T1466=0,AI1466*0.07,U1466))))),"")</f>
        <v/>
      </c>
      <c r="AM1466" s="47" t="str">
        <f aca="false">IFERROR(IF(AC1466="NÃO","",IF(OR(AG1466="-",AG1466="Pneus"),AK1466-AL1466,"")),"")</f>
        <v/>
      </c>
      <c r="AN1466" s="48" t="str">
        <f aca="false">IF(AND(Y1466="REVENDA",AC1466="SIM",AG1466="BIT"),((AB1466/1+1)*AI1466)*0.4117,"")</f>
        <v/>
      </c>
      <c r="AO1466" s="48" t="str">
        <f aca="false">IF(AN1466="","",AN1466*17%)</f>
        <v/>
      </c>
      <c r="AP1466" s="49" t="str">
        <f aca="false">IF(AN1466="","",IF(T1466=0.12,(U1466*0.4117)*0.4117,IF(T1466=0,(AI1466*0.07)*0.4117,U1466*0.4117)))</f>
        <v/>
      </c>
      <c r="AQ1466" s="47" t="str">
        <f aca="false">IF(AN1466="","",AO1466-AP1466)</f>
        <v/>
      </c>
      <c r="AR1466" s="50" t="str">
        <f aca="false">IFERROR(IF(AND(AC1466="SIM",Y1466="REVENDA",LEFT(AG1466,5)="ANEXO")*OR(AE1466="ANEXO I",AF1466="ANEXO II"),VLOOKUP(H1466,Dados!G:I,2,0),""),"INSERIR MVA")</f>
        <v/>
      </c>
      <c r="AS1466" s="48" t="str">
        <f aca="false">IF(LEFT(AG1466,5)="ANEXO",VLOOKUP(AG1466,Dados!$X$111:$Z$112,2,0)*(AI1466-Q1466),"")</f>
        <v/>
      </c>
      <c r="AT1466" s="48" t="str">
        <f aca="false">IFERROR(IF(AR1466="","",(AI1466*AR1466)+AI1466),"INSERIR MVA")</f>
        <v/>
      </c>
      <c r="AU1466" s="48" t="str">
        <f aca="false">IF(AT1466="","",IF(AY1466=0.04,U1466,AS1466*AY1466))</f>
        <v/>
      </c>
      <c r="AV1466" s="47" t="str">
        <f aca="false">IFERROR(IF(AU1466="","",(VLOOKUP(AG1466,Dados!$X$111:$Z$112,3,0)*AT1466*0.17)),"INSERIR MVA")</f>
        <v/>
      </c>
      <c r="AW1466" s="47" t="str">
        <f aca="false">IFERROR(IF(AR1466="","",AV1466-AU1466),"")</f>
        <v/>
      </c>
      <c r="AX1466" s="51" t="str">
        <f aca="false">IFERROR(IF(AC1466="NÃO","",IF(AM1466&lt;&gt;"",AM1466-W1466,IF(AQ1466&lt;&gt;"",AQ1466-W1466,IF(AW1466&lt;&gt;"",AW1466-W1466,"")))),"")</f>
        <v/>
      </c>
      <c r="AY1466" s="46" t="str">
        <f aca="false">IFERROR(IF(ISNA(VLOOKUP(R1466,Dados!$X$2:$Y$5,2,0)),VLOOKUP(D1466,Dados!$X$7:$Y$33,2,0),VLOOKUP(R1466,Dados!$X$2:$Y$5,2,0)),"")</f>
        <v/>
      </c>
      <c r="AZ1466" s="52" t="str">
        <f aca="false">IF(C1466="","",IF(AND(Y1466="CONSUMO",AC1466="NÃO")*OR(AG1466="-",AG1466="BIT"),IF(E1466&lt;&gt;"",(AI1466-(P1466+L1466-N1466+Q1466)*AY1466)/0.83),""))</f>
        <v/>
      </c>
      <c r="BA1466" s="51" t="str">
        <f aca="false">IF(AZ1466="","",AZ1466*0.17-((P1466+L1466-N1466+Q1466)*AY1466))</f>
        <v/>
      </c>
      <c r="BB1466" s="51" t="str">
        <f aca="false">IF(AND(Y1466="CONSUMO",AG1466="ANEXO I",AY1466&gt;4%),(AI1466-(P1466+L1466-N1466+Q1466)*0.0514)/0.83*(0.5177)*(0.17)-AI1466*0.0514,IF(AND(Y1466="CONSUMO",AG1466="ANEXO II",AY1466&gt;4%),(AI1466-(P1466+L1466-N1466+Q1466)*0.041)/0.83*(0.3295)*(0.17)-AI1466*0.041,IF(AND(Y1466="CONSUMO",AG1466="ANEXO I",AY1466=4%),(AI1466-(P1466+L1466-N1466+Q1466)*0.04)/0.83*(0.5177)*(0.17)-AI1466*0.04,IF(AND(Y1466="CONSUMO",AG1466="ANEXO II",AY1466=4%),(AI1466-(P1466+L1466-N1466+Q1466)*0.04)/0.83*(0.3295)*(0.17)-AI1466*0.04,""))))</f>
        <v/>
      </c>
      <c r="BC1466" s="51" t="str">
        <f aca="false">IF(C1466="","",IF(AND(Y1466="CONSUMO",AC1466="SIM")*OR(AG1466="-",AG1466="BIT"),IF(E1466&lt;&gt;"",(AI1466-(P1466+L1466-N1466+Q1466)*AY1466)/0.83),""))</f>
        <v/>
      </c>
      <c r="BD1466" s="51" t="str">
        <f aca="false">IF(BC1466="","",BC1466*0.17)</f>
        <v/>
      </c>
      <c r="BE1466" s="51" t="str">
        <f aca="false">IF(I1466=6908,0,IF(BC1466="","",BD1466-((P1466+L1466-N1466+Q1466)*AY1466)))</f>
        <v/>
      </c>
      <c r="BF1466" s="53" t="str">
        <f aca="false">IF(B1466="","",IF(OR(B1466="",E1466="Regime Normal"),0,(AI1466-Q1466)*VLOOKUP(R1466,Dados!$X$98:$Y$108,2,0)))</f>
        <v/>
      </c>
      <c r="BG1466" s="54" t="str">
        <f aca="false">IFERROR(VLOOKUP(I1466,Dados!$AC$27:$AD$43,2,0),IF(B1466="","",IF(D1466&lt;&gt;"MT",IF(AND(AC1466="SIM",Y1466="Revenda"),"2403",IF(AND(AC1466="SIM",Y1466="Consumo"),"2407",IF(AND(AC1466="NÃO",Y1466="Revenda"),"2102",IF(AND(AC1466="NÃO",Y1466="Consumo"),"2556",)))),REPLACE(I1466,1,1,1))))</f>
        <v/>
      </c>
    </row>
    <row r="1467" customFormat="false" ht="12.8" hidden="false" customHeight="true" outlineLevel="0" collapsed="false">
      <c r="Y1467" s="45"/>
      <c r="Z1467" s="46" t="str">
        <f aca="false">IF(B1467="","",(IFERROR(VLOOKUP(H1467,Dados!A$3:B$15000,2,0),"Não Encontrado")))</f>
        <v/>
      </c>
      <c r="AA1467" s="46" t="str">
        <f aca="false">IF(B1467="","",(IFERROR(VLOOKUP(G1467,Dados!C$3:E$15000,3,0),"Não Encontrado")))</f>
        <v/>
      </c>
      <c r="AB1467" s="46" t="str">
        <f aca="false">IFERROR(IF(Z1467&lt;&gt;"Não Encontrado",Z1467,IF(AA1467&lt;&gt;"Não Encontrado",AA1467,"")),"")</f>
        <v/>
      </c>
      <c r="AC1467" s="45" t="str">
        <f aca="false">IF(B1467="","",IF(AB1467="","NÃO","SIM"))</f>
        <v/>
      </c>
      <c r="AD1467" s="45" t="str">
        <f aca="false">IFERROR(VLOOKUP(G1467,Dados!$P$3:$R$500,3,0),"")</f>
        <v/>
      </c>
      <c r="AE1467" s="45" t="str">
        <f aca="false">IFERROR(VLOOKUP(G1467,Dados!$K$3:$L$500,2,0),"")</f>
        <v/>
      </c>
      <c r="AF1467" s="45" t="str">
        <f aca="false">IFERROR(VLOOKUP(G1467,Dados!$M$3:$N$500,2,0),"")</f>
        <v/>
      </c>
      <c r="AG1467" s="45" t="str">
        <f aca="false">IF(F1467="","",IF(AND(AD1467="",AE1467="",AF1467=""),"-",IF(AND(AD1467="BIT",AE1467="",AF1467=""),"BIT",IF(AND(AE1467="ANEXO I",AD1467="",AF1467=""),"ANEXO I",IF(AND(AF1467="ANEXO II",AD1467="",AE1467=""),"ANEXO II","Escolher")))))</f>
        <v/>
      </c>
      <c r="AH1467" s="45" t="str">
        <f aca="false">IF(AG1467&lt;&gt;"Pneus","",IFERROR(VLOOKUP(R1467,Dados!$X$2:$Z$5,3,0)*(AI1467-Q1467),VLOOKUP(D1467,Dados!$X$7:$Z$33,3,0)*(AI1467-Q1467)))</f>
        <v/>
      </c>
      <c r="AI1467" s="47" t="str">
        <f aca="false">IF(B1467="","",P1467+Q1467+O1467+M1467+L1467-N1467)</f>
        <v/>
      </c>
      <c r="AJ1467" s="48" t="str">
        <f aca="false">IFERROR(IF(AND(AC1467="SIM",AG1467="-",Y1467="REVENDA"),(AB1467/1+1)*AI1467,IF(AND(AC1467="SIM",AG1467="Pneus",Y1467="REVENDA"),(AB1467/1+1)*(AI1467-AH1467),"")),"")</f>
        <v/>
      </c>
      <c r="AK1467" s="48" t="str">
        <f aca="false">IF(AJ1467="","",AJ1467*17%)</f>
        <v/>
      </c>
      <c r="AL1467" s="48" t="str">
        <f aca="false">IFERROR(IF(AC1467="NÃO","",IF(AK1467="","",IF(E1467="Simples Nacional",BF1467,IF(T1467=0.12,U1467*0.5833337002,IF(T1467=0,AI1467*0.07,U1467))))),"")</f>
        <v/>
      </c>
      <c r="AM1467" s="47" t="str">
        <f aca="false">IFERROR(IF(AC1467="NÃO","",IF(OR(AG1467="-",AG1467="Pneus"),AK1467-AL1467,"")),"")</f>
        <v/>
      </c>
      <c r="AN1467" s="48" t="str">
        <f aca="false">IF(AND(Y1467="REVENDA",AC1467="SIM",AG1467="BIT"),((AB1467/1+1)*AI1467)*0.4117,"")</f>
        <v/>
      </c>
      <c r="AO1467" s="48" t="str">
        <f aca="false">IF(AN1467="","",AN1467*17%)</f>
        <v/>
      </c>
      <c r="AP1467" s="49" t="str">
        <f aca="false">IF(AN1467="","",IF(T1467=0.12,(U1467*0.4117)*0.4117,IF(T1467=0,(AI1467*0.07)*0.4117,U1467*0.4117)))</f>
        <v/>
      </c>
      <c r="AQ1467" s="47" t="str">
        <f aca="false">IF(AN1467="","",AO1467-AP1467)</f>
        <v/>
      </c>
      <c r="AR1467" s="50" t="str">
        <f aca="false">IFERROR(IF(AND(AC1467="SIM",Y1467="REVENDA",LEFT(AG1467,5)="ANEXO")*OR(AE1467="ANEXO I",AF1467="ANEXO II"),VLOOKUP(H1467,Dados!G:I,2,0),""),"INSERIR MVA")</f>
        <v/>
      </c>
      <c r="AS1467" s="48" t="str">
        <f aca="false">IF(LEFT(AG1467,5)="ANEXO",VLOOKUP(AG1467,Dados!$X$111:$Z$112,2,0)*(AI1467-Q1467),"")</f>
        <v/>
      </c>
      <c r="AT1467" s="48" t="str">
        <f aca="false">IFERROR(IF(AR1467="","",(AI1467*AR1467)+AI1467),"INSERIR MVA")</f>
        <v/>
      </c>
      <c r="AU1467" s="48" t="str">
        <f aca="false">IF(AT1467="","",IF(AY1467=0.04,U1467,AS1467*AY1467))</f>
        <v/>
      </c>
      <c r="AV1467" s="47" t="str">
        <f aca="false">IFERROR(IF(AU1467="","",(VLOOKUP(AG1467,Dados!$X$111:$Z$112,3,0)*AT1467*0.17)),"INSERIR MVA")</f>
        <v/>
      </c>
      <c r="AW1467" s="47" t="str">
        <f aca="false">IFERROR(IF(AR1467="","",AV1467-AU1467),"")</f>
        <v/>
      </c>
      <c r="AX1467" s="51" t="str">
        <f aca="false">IFERROR(IF(AC1467="NÃO","",IF(AM1467&lt;&gt;"",AM1467-W1467,IF(AQ1467&lt;&gt;"",AQ1467-W1467,IF(AW1467&lt;&gt;"",AW1467-W1467,"")))),"")</f>
        <v/>
      </c>
      <c r="AY1467" s="46" t="str">
        <f aca="false">IFERROR(IF(ISNA(VLOOKUP(R1467,Dados!$X$2:$Y$5,2,0)),VLOOKUP(D1467,Dados!$X$7:$Y$33,2,0),VLOOKUP(R1467,Dados!$X$2:$Y$5,2,0)),"")</f>
        <v/>
      </c>
      <c r="AZ1467" s="52" t="str">
        <f aca="false">IF(C1467="","",IF(AND(Y1467="CONSUMO",AC1467="NÃO")*OR(AG1467="-",AG1467="BIT"),IF(E1467&lt;&gt;"",(AI1467-(P1467+L1467-N1467+Q1467)*AY1467)/0.83),""))</f>
        <v/>
      </c>
      <c r="BA1467" s="51" t="str">
        <f aca="false">IF(AZ1467="","",AZ1467*0.17-((P1467+L1467-N1467+Q1467)*AY1467))</f>
        <v/>
      </c>
      <c r="BB1467" s="51" t="str">
        <f aca="false">IF(AND(Y1467="CONSUMO",AG1467="ANEXO I",AY1467&gt;4%),(AI1467-(P1467+L1467-N1467+Q1467)*0.0514)/0.83*(0.5177)*(0.17)-AI1467*0.0514,IF(AND(Y1467="CONSUMO",AG1467="ANEXO II",AY1467&gt;4%),(AI1467-(P1467+L1467-N1467+Q1467)*0.041)/0.83*(0.3295)*(0.17)-AI1467*0.041,IF(AND(Y1467="CONSUMO",AG1467="ANEXO I",AY1467=4%),(AI1467-(P1467+L1467-N1467+Q1467)*0.04)/0.83*(0.5177)*(0.17)-AI1467*0.04,IF(AND(Y1467="CONSUMO",AG1467="ANEXO II",AY1467=4%),(AI1467-(P1467+L1467-N1467+Q1467)*0.04)/0.83*(0.3295)*(0.17)-AI1467*0.04,""))))</f>
        <v/>
      </c>
      <c r="BC1467" s="51" t="str">
        <f aca="false">IF(C1467="","",IF(AND(Y1467="CONSUMO",AC1467="SIM")*OR(AG1467="-",AG1467="BIT"),IF(E1467&lt;&gt;"",(AI1467-(P1467+L1467-N1467+Q1467)*AY1467)/0.83),""))</f>
        <v/>
      </c>
      <c r="BD1467" s="51" t="str">
        <f aca="false">IF(BC1467="","",BC1467*0.17)</f>
        <v/>
      </c>
      <c r="BE1467" s="51" t="str">
        <f aca="false">IF(I1467=6908,0,IF(BC1467="","",BD1467-((P1467+L1467-N1467+Q1467)*AY1467)))</f>
        <v/>
      </c>
      <c r="BF1467" s="53" t="str">
        <f aca="false">IF(B1467="","",IF(OR(B1467="",E1467="Regime Normal"),0,(AI1467-Q1467)*VLOOKUP(R1467,Dados!$X$98:$Y$108,2,0)))</f>
        <v/>
      </c>
      <c r="BG1467" s="54" t="str">
        <f aca="false">IFERROR(VLOOKUP(I1467,Dados!$AC$27:$AD$43,2,0),IF(B1467="","",IF(D1467&lt;&gt;"MT",IF(AND(AC1467="SIM",Y1467="Revenda"),"2403",IF(AND(AC1467="SIM",Y1467="Consumo"),"2407",IF(AND(AC1467="NÃO",Y1467="Revenda"),"2102",IF(AND(AC1467="NÃO",Y1467="Consumo"),"2556",)))),REPLACE(I1467,1,1,1))))</f>
        <v/>
      </c>
    </row>
    <row r="1468" customFormat="false" ht="12.8" hidden="false" customHeight="true" outlineLevel="0" collapsed="false">
      <c r="Y1468" s="45"/>
      <c r="Z1468" s="46" t="str">
        <f aca="false">IF(B1468="","",(IFERROR(VLOOKUP(H1468,Dados!A$3:B$15000,2,0),"Não Encontrado")))</f>
        <v/>
      </c>
      <c r="AA1468" s="46" t="str">
        <f aca="false">IF(B1468="","",(IFERROR(VLOOKUP(G1468,Dados!C$3:E$15000,3,0),"Não Encontrado")))</f>
        <v/>
      </c>
      <c r="AB1468" s="46" t="str">
        <f aca="false">IFERROR(IF(Z1468&lt;&gt;"Não Encontrado",Z1468,IF(AA1468&lt;&gt;"Não Encontrado",AA1468,"")),"")</f>
        <v/>
      </c>
      <c r="AC1468" s="45" t="str">
        <f aca="false">IF(B1468="","",IF(AB1468="","NÃO","SIM"))</f>
        <v/>
      </c>
      <c r="AD1468" s="45" t="str">
        <f aca="false">IFERROR(VLOOKUP(G1468,Dados!$P$3:$R$500,3,0),"")</f>
        <v/>
      </c>
      <c r="AE1468" s="45" t="str">
        <f aca="false">IFERROR(VLOOKUP(G1468,Dados!$K$3:$L$500,2,0),"")</f>
        <v/>
      </c>
      <c r="AF1468" s="45" t="str">
        <f aca="false">IFERROR(VLOOKUP(G1468,Dados!$M$3:$N$500,2,0),"")</f>
        <v/>
      </c>
      <c r="AG1468" s="45" t="str">
        <f aca="false">IF(F1468="","",IF(AND(AD1468="",AE1468="",AF1468=""),"-",IF(AND(AD1468="BIT",AE1468="",AF1468=""),"BIT",IF(AND(AE1468="ANEXO I",AD1468="",AF1468=""),"ANEXO I",IF(AND(AF1468="ANEXO II",AD1468="",AE1468=""),"ANEXO II","Escolher")))))</f>
        <v/>
      </c>
      <c r="AH1468" s="45" t="str">
        <f aca="false">IF(AG1468&lt;&gt;"Pneus","",IFERROR(VLOOKUP(R1468,Dados!$X$2:$Z$5,3,0)*(AI1468-Q1468),VLOOKUP(D1468,Dados!$X$7:$Z$33,3,0)*(AI1468-Q1468)))</f>
        <v/>
      </c>
      <c r="AI1468" s="47" t="str">
        <f aca="false">IF(B1468="","",P1468+Q1468+O1468+M1468+L1468-N1468)</f>
        <v/>
      </c>
      <c r="AJ1468" s="48" t="str">
        <f aca="false">IFERROR(IF(AND(AC1468="SIM",AG1468="-",Y1468="REVENDA"),(AB1468/1+1)*AI1468,IF(AND(AC1468="SIM",AG1468="Pneus",Y1468="REVENDA"),(AB1468/1+1)*(AI1468-AH1468),"")),"")</f>
        <v/>
      </c>
      <c r="AK1468" s="48" t="str">
        <f aca="false">IF(AJ1468="","",AJ1468*17%)</f>
        <v/>
      </c>
      <c r="AL1468" s="48" t="str">
        <f aca="false">IFERROR(IF(AC1468="NÃO","",IF(AK1468="","",IF(E1468="Simples Nacional",BF1468,IF(T1468=0.12,U1468*0.5833337002,IF(T1468=0,AI1468*0.07,U1468))))),"")</f>
        <v/>
      </c>
      <c r="AM1468" s="47" t="str">
        <f aca="false">IFERROR(IF(AC1468="NÃO","",IF(OR(AG1468="-",AG1468="Pneus"),AK1468-AL1468,"")),"")</f>
        <v/>
      </c>
      <c r="AN1468" s="48" t="str">
        <f aca="false">IF(AND(Y1468="REVENDA",AC1468="SIM",AG1468="BIT"),((AB1468/1+1)*AI1468)*0.4117,"")</f>
        <v/>
      </c>
      <c r="AO1468" s="48" t="str">
        <f aca="false">IF(AN1468="","",AN1468*17%)</f>
        <v/>
      </c>
      <c r="AP1468" s="49" t="str">
        <f aca="false">IF(AN1468="","",IF(T1468=0.12,(U1468*0.4117)*0.4117,IF(T1468=0,(AI1468*0.07)*0.4117,U1468*0.4117)))</f>
        <v/>
      </c>
      <c r="AQ1468" s="47" t="str">
        <f aca="false">IF(AN1468="","",AO1468-AP1468)</f>
        <v/>
      </c>
      <c r="AR1468" s="50" t="str">
        <f aca="false">IFERROR(IF(AND(AC1468="SIM",Y1468="REVENDA",LEFT(AG1468,5)="ANEXO")*OR(AE1468="ANEXO I",AF1468="ANEXO II"),VLOOKUP(H1468,Dados!G:I,2,0),""),"INSERIR MVA")</f>
        <v/>
      </c>
      <c r="AS1468" s="48" t="str">
        <f aca="false">IF(LEFT(AG1468,5)="ANEXO",VLOOKUP(AG1468,Dados!$X$111:$Z$112,2,0)*(AI1468-Q1468),"")</f>
        <v/>
      </c>
      <c r="AT1468" s="48" t="str">
        <f aca="false">IFERROR(IF(AR1468="","",(AI1468*AR1468)+AI1468),"INSERIR MVA")</f>
        <v/>
      </c>
      <c r="AU1468" s="48" t="str">
        <f aca="false">IF(AT1468="","",IF(AY1468=0.04,U1468,AS1468*AY1468))</f>
        <v/>
      </c>
      <c r="AV1468" s="47" t="str">
        <f aca="false">IFERROR(IF(AU1468="","",(VLOOKUP(AG1468,Dados!$X$111:$Z$112,3,0)*AT1468*0.17)),"INSERIR MVA")</f>
        <v/>
      </c>
      <c r="AW1468" s="47" t="str">
        <f aca="false">IFERROR(IF(AR1468="","",AV1468-AU1468),"")</f>
        <v/>
      </c>
      <c r="AX1468" s="51" t="str">
        <f aca="false">IFERROR(IF(AC1468="NÃO","",IF(AM1468&lt;&gt;"",AM1468-W1468,IF(AQ1468&lt;&gt;"",AQ1468-W1468,IF(AW1468&lt;&gt;"",AW1468-W1468,"")))),"")</f>
        <v/>
      </c>
      <c r="AY1468" s="46" t="str">
        <f aca="false">IFERROR(IF(ISNA(VLOOKUP(R1468,Dados!$X$2:$Y$5,2,0)),VLOOKUP(D1468,Dados!$X$7:$Y$33,2,0),VLOOKUP(R1468,Dados!$X$2:$Y$5,2,0)),"")</f>
        <v/>
      </c>
      <c r="AZ1468" s="52" t="str">
        <f aca="false">IF(C1468="","",IF(AND(Y1468="CONSUMO",AC1468="NÃO")*OR(AG1468="-",AG1468="BIT"),IF(E1468&lt;&gt;"",(AI1468-(P1468+L1468-N1468+Q1468)*AY1468)/0.83),""))</f>
        <v/>
      </c>
      <c r="BA1468" s="51" t="str">
        <f aca="false">IF(AZ1468="","",AZ1468*0.17-((P1468+L1468-N1468+Q1468)*AY1468))</f>
        <v/>
      </c>
      <c r="BB1468" s="51" t="str">
        <f aca="false">IF(AND(Y1468="CONSUMO",AG1468="ANEXO I",AY1468&gt;4%),(AI1468-(P1468+L1468-N1468+Q1468)*0.0514)/0.83*(0.5177)*(0.17)-AI1468*0.0514,IF(AND(Y1468="CONSUMO",AG1468="ANEXO II",AY1468&gt;4%),(AI1468-(P1468+L1468-N1468+Q1468)*0.041)/0.83*(0.3295)*(0.17)-AI1468*0.041,IF(AND(Y1468="CONSUMO",AG1468="ANEXO I",AY1468=4%),(AI1468-(P1468+L1468-N1468+Q1468)*0.04)/0.83*(0.5177)*(0.17)-AI1468*0.04,IF(AND(Y1468="CONSUMO",AG1468="ANEXO II",AY1468=4%),(AI1468-(P1468+L1468-N1468+Q1468)*0.04)/0.83*(0.3295)*(0.17)-AI1468*0.04,""))))</f>
        <v/>
      </c>
      <c r="BC1468" s="51" t="str">
        <f aca="false">IF(C1468="","",IF(AND(Y1468="CONSUMO",AC1468="SIM")*OR(AG1468="-",AG1468="BIT"),IF(E1468&lt;&gt;"",(AI1468-(P1468+L1468-N1468+Q1468)*AY1468)/0.83),""))</f>
        <v/>
      </c>
      <c r="BD1468" s="51" t="str">
        <f aca="false">IF(BC1468="","",BC1468*0.17)</f>
        <v/>
      </c>
      <c r="BE1468" s="51" t="str">
        <f aca="false">IF(I1468=6908,0,IF(BC1468="","",BD1468-((P1468+L1468-N1468+Q1468)*AY1468)))</f>
        <v/>
      </c>
      <c r="BF1468" s="53" t="str">
        <f aca="false">IF(B1468="","",IF(OR(B1468="",E1468="Regime Normal"),0,(AI1468-Q1468)*VLOOKUP(R1468,Dados!$X$98:$Y$108,2,0)))</f>
        <v/>
      </c>
      <c r="BG1468" s="54" t="str">
        <f aca="false">IFERROR(VLOOKUP(I1468,Dados!$AC$27:$AD$43,2,0),IF(B1468="","",IF(D1468&lt;&gt;"MT",IF(AND(AC1468="SIM",Y1468="Revenda"),"2403",IF(AND(AC1468="SIM",Y1468="Consumo"),"2407",IF(AND(AC1468="NÃO",Y1468="Revenda"),"2102",IF(AND(AC1468="NÃO",Y1468="Consumo"),"2556",)))),REPLACE(I1468,1,1,1))))</f>
        <v/>
      </c>
    </row>
    <row r="1469" customFormat="false" ht="12.8" hidden="false" customHeight="true" outlineLevel="0" collapsed="false">
      <c r="Y1469" s="45"/>
      <c r="Z1469" s="46" t="str">
        <f aca="false">IF(B1469="","",(IFERROR(VLOOKUP(H1469,Dados!A$3:B$15000,2,0),"Não Encontrado")))</f>
        <v/>
      </c>
      <c r="AA1469" s="46" t="str">
        <f aca="false">IF(B1469="","",(IFERROR(VLOOKUP(G1469,Dados!C$3:E$15000,3,0),"Não Encontrado")))</f>
        <v/>
      </c>
      <c r="AB1469" s="46" t="str">
        <f aca="false">IFERROR(IF(Z1469&lt;&gt;"Não Encontrado",Z1469,IF(AA1469&lt;&gt;"Não Encontrado",AA1469,"")),"")</f>
        <v/>
      </c>
      <c r="AC1469" s="45" t="str">
        <f aca="false">IF(B1469="","",IF(AB1469="","NÃO","SIM"))</f>
        <v/>
      </c>
      <c r="AD1469" s="45" t="str">
        <f aca="false">IFERROR(VLOOKUP(G1469,Dados!$P$3:$R$500,3,0),"")</f>
        <v/>
      </c>
      <c r="AE1469" s="45" t="str">
        <f aca="false">IFERROR(VLOOKUP(G1469,Dados!$K$3:$L$500,2,0),"")</f>
        <v/>
      </c>
      <c r="AF1469" s="45" t="str">
        <f aca="false">IFERROR(VLOOKUP(G1469,Dados!$M$3:$N$500,2,0),"")</f>
        <v/>
      </c>
      <c r="AG1469" s="45" t="str">
        <f aca="false">IF(F1469="","",IF(AND(AD1469="",AE1469="",AF1469=""),"-",IF(AND(AD1469="BIT",AE1469="",AF1469=""),"BIT",IF(AND(AE1469="ANEXO I",AD1469="",AF1469=""),"ANEXO I",IF(AND(AF1469="ANEXO II",AD1469="",AE1469=""),"ANEXO II","Escolher")))))</f>
        <v/>
      </c>
      <c r="AH1469" s="45" t="str">
        <f aca="false">IF(AG1469&lt;&gt;"Pneus","",IFERROR(VLOOKUP(R1469,Dados!$X$2:$Z$5,3,0)*(AI1469-Q1469),VLOOKUP(D1469,Dados!$X$7:$Z$33,3,0)*(AI1469-Q1469)))</f>
        <v/>
      </c>
      <c r="AI1469" s="47" t="str">
        <f aca="false">IF(B1469="","",P1469+Q1469+O1469+M1469+L1469-N1469)</f>
        <v/>
      </c>
      <c r="AJ1469" s="48" t="str">
        <f aca="false">IFERROR(IF(AND(AC1469="SIM",AG1469="-",Y1469="REVENDA"),(AB1469/1+1)*AI1469,IF(AND(AC1469="SIM",AG1469="Pneus",Y1469="REVENDA"),(AB1469/1+1)*(AI1469-AH1469),"")),"")</f>
        <v/>
      </c>
      <c r="AK1469" s="48" t="str">
        <f aca="false">IF(AJ1469="","",AJ1469*17%)</f>
        <v/>
      </c>
      <c r="AL1469" s="48" t="str">
        <f aca="false">IFERROR(IF(AC1469="NÃO","",IF(AK1469="","",IF(E1469="Simples Nacional",BF1469,IF(T1469=0.12,U1469*0.5833337002,IF(T1469=0,AI1469*0.07,U1469))))),"")</f>
        <v/>
      </c>
      <c r="AM1469" s="47" t="str">
        <f aca="false">IFERROR(IF(AC1469="NÃO","",IF(OR(AG1469="-",AG1469="Pneus"),AK1469-AL1469,"")),"")</f>
        <v/>
      </c>
      <c r="AN1469" s="48" t="str">
        <f aca="false">IF(AND(Y1469="REVENDA",AC1469="SIM",AG1469="BIT"),((AB1469/1+1)*AI1469)*0.4117,"")</f>
        <v/>
      </c>
      <c r="AO1469" s="48" t="str">
        <f aca="false">IF(AN1469="","",AN1469*17%)</f>
        <v/>
      </c>
      <c r="AP1469" s="49" t="str">
        <f aca="false">IF(AN1469="","",IF(T1469=0.12,(U1469*0.4117)*0.4117,IF(T1469=0,(AI1469*0.07)*0.4117,U1469*0.4117)))</f>
        <v/>
      </c>
      <c r="AQ1469" s="47" t="str">
        <f aca="false">IF(AN1469="","",AO1469-AP1469)</f>
        <v/>
      </c>
      <c r="AR1469" s="50" t="str">
        <f aca="false">IFERROR(IF(AND(AC1469="SIM",Y1469="REVENDA",LEFT(AG1469,5)="ANEXO")*OR(AE1469="ANEXO I",AF1469="ANEXO II"),VLOOKUP(H1469,Dados!G:I,2,0),""),"INSERIR MVA")</f>
        <v/>
      </c>
      <c r="AS1469" s="48" t="str">
        <f aca="false">IF(LEFT(AG1469,5)="ANEXO",VLOOKUP(AG1469,Dados!$X$111:$Z$112,2,0)*(AI1469-Q1469),"")</f>
        <v/>
      </c>
      <c r="AT1469" s="48" t="str">
        <f aca="false">IFERROR(IF(AR1469="","",(AI1469*AR1469)+AI1469),"INSERIR MVA")</f>
        <v/>
      </c>
      <c r="AU1469" s="48" t="str">
        <f aca="false">IF(AT1469="","",IF(AY1469=0.04,U1469,AS1469*AY1469))</f>
        <v/>
      </c>
      <c r="AV1469" s="47" t="str">
        <f aca="false">IFERROR(IF(AU1469="","",(VLOOKUP(AG1469,Dados!$X$111:$Z$112,3,0)*AT1469*0.17)),"INSERIR MVA")</f>
        <v/>
      </c>
      <c r="AW1469" s="47" t="str">
        <f aca="false">IFERROR(IF(AR1469="","",AV1469-AU1469),"")</f>
        <v/>
      </c>
      <c r="AX1469" s="51" t="str">
        <f aca="false">IFERROR(IF(AC1469="NÃO","",IF(AM1469&lt;&gt;"",AM1469-W1469,IF(AQ1469&lt;&gt;"",AQ1469-W1469,IF(AW1469&lt;&gt;"",AW1469-W1469,"")))),"")</f>
        <v/>
      </c>
      <c r="AY1469" s="46" t="str">
        <f aca="false">IFERROR(IF(ISNA(VLOOKUP(R1469,Dados!$X$2:$Y$5,2,0)),VLOOKUP(D1469,Dados!$X$7:$Y$33,2,0),VLOOKUP(R1469,Dados!$X$2:$Y$5,2,0)),"")</f>
        <v/>
      </c>
      <c r="AZ1469" s="52" t="str">
        <f aca="false">IF(C1469="","",IF(AND(Y1469="CONSUMO",AC1469="NÃO")*OR(AG1469="-",AG1469="BIT"),IF(E1469&lt;&gt;"",(AI1469-(P1469+L1469-N1469+Q1469)*AY1469)/0.83),""))</f>
        <v/>
      </c>
      <c r="BA1469" s="51" t="str">
        <f aca="false">IF(AZ1469="","",AZ1469*0.17-((P1469+L1469-N1469+Q1469)*AY1469))</f>
        <v/>
      </c>
      <c r="BB1469" s="51" t="str">
        <f aca="false">IF(AND(Y1469="CONSUMO",AG1469="ANEXO I",AY1469&gt;4%),(AI1469-(P1469+L1469-N1469+Q1469)*0.0514)/0.83*(0.5177)*(0.17)-AI1469*0.0514,IF(AND(Y1469="CONSUMO",AG1469="ANEXO II",AY1469&gt;4%),(AI1469-(P1469+L1469-N1469+Q1469)*0.041)/0.83*(0.3295)*(0.17)-AI1469*0.041,IF(AND(Y1469="CONSUMO",AG1469="ANEXO I",AY1469=4%),(AI1469-(P1469+L1469-N1469+Q1469)*0.04)/0.83*(0.5177)*(0.17)-AI1469*0.04,IF(AND(Y1469="CONSUMO",AG1469="ANEXO II",AY1469=4%),(AI1469-(P1469+L1469-N1469+Q1469)*0.04)/0.83*(0.3295)*(0.17)-AI1469*0.04,""))))</f>
        <v/>
      </c>
      <c r="BC1469" s="51" t="str">
        <f aca="false">IF(C1469="","",IF(AND(Y1469="CONSUMO",AC1469="SIM")*OR(AG1469="-",AG1469="BIT"),IF(E1469&lt;&gt;"",(AI1469-(P1469+L1469-N1469+Q1469)*AY1469)/0.83),""))</f>
        <v/>
      </c>
      <c r="BD1469" s="51" t="str">
        <f aca="false">IF(BC1469="","",BC1469*0.17)</f>
        <v/>
      </c>
      <c r="BE1469" s="51" t="str">
        <f aca="false">IF(I1469=6908,0,IF(BC1469="","",BD1469-((P1469+L1469-N1469+Q1469)*AY1469)))</f>
        <v/>
      </c>
      <c r="BF1469" s="53" t="str">
        <f aca="false">IF(B1469="","",IF(OR(B1469="",E1469="Regime Normal"),0,(AI1469-Q1469)*VLOOKUP(R1469,Dados!$X$98:$Y$108,2,0)))</f>
        <v/>
      </c>
      <c r="BG1469" s="54" t="str">
        <f aca="false">IFERROR(VLOOKUP(I1469,Dados!$AC$27:$AD$43,2,0),IF(B1469="","",IF(D1469&lt;&gt;"MT",IF(AND(AC1469="SIM",Y1469="Revenda"),"2403",IF(AND(AC1469="SIM",Y1469="Consumo"),"2407",IF(AND(AC1469="NÃO",Y1469="Revenda"),"2102",IF(AND(AC1469="NÃO",Y1469="Consumo"),"2556",)))),REPLACE(I1469,1,1,1))))</f>
        <v/>
      </c>
    </row>
    <row r="1470" customFormat="false" ht="12.8" hidden="false" customHeight="true" outlineLevel="0" collapsed="false">
      <c r="Y1470" s="45"/>
      <c r="Z1470" s="46" t="str">
        <f aca="false">IF(B1470="","",(IFERROR(VLOOKUP(H1470,Dados!A$3:B$15000,2,0),"Não Encontrado")))</f>
        <v/>
      </c>
      <c r="AA1470" s="46" t="str">
        <f aca="false">IF(B1470="","",(IFERROR(VLOOKUP(G1470,Dados!C$3:E$15000,3,0),"Não Encontrado")))</f>
        <v/>
      </c>
      <c r="AB1470" s="46" t="str">
        <f aca="false">IFERROR(IF(Z1470&lt;&gt;"Não Encontrado",Z1470,IF(AA1470&lt;&gt;"Não Encontrado",AA1470,"")),"")</f>
        <v/>
      </c>
      <c r="AC1470" s="45" t="str">
        <f aca="false">IF(B1470="","",IF(AB1470="","NÃO","SIM"))</f>
        <v/>
      </c>
      <c r="AD1470" s="45" t="str">
        <f aca="false">IFERROR(VLOOKUP(G1470,Dados!$P$3:$R$500,3,0),"")</f>
        <v/>
      </c>
      <c r="AE1470" s="45" t="str">
        <f aca="false">IFERROR(VLOOKUP(G1470,Dados!$K$3:$L$500,2,0),"")</f>
        <v/>
      </c>
      <c r="AF1470" s="45" t="str">
        <f aca="false">IFERROR(VLOOKUP(G1470,Dados!$M$3:$N$500,2,0),"")</f>
        <v/>
      </c>
      <c r="AG1470" s="45" t="str">
        <f aca="false">IF(F1470="","",IF(AND(AD1470="",AE1470="",AF1470=""),"-",IF(AND(AD1470="BIT",AE1470="",AF1470=""),"BIT",IF(AND(AE1470="ANEXO I",AD1470="",AF1470=""),"ANEXO I",IF(AND(AF1470="ANEXO II",AD1470="",AE1470=""),"ANEXO II","Escolher")))))</f>
        <v/>
      </c>
      <c r="AH1470" s="45" t="str">
        <f aca="false">IF(AG1470&lt;&gt;"Pneus","",IFERROR(VLOOKUP(R1470,Dados!$X$2:$Z$5,3,0)*(AI1470-Q1470),VLOOKUP(D1470,Dados!$X$7:$Z$33,3,0)*(AI1470-Q1470)))</f>
        <v/>
      </c>
      <c r="AI1470" s="47" t="str">
        <f aca="false">IF(B1470="","",P1470+Q1470+O1470+M1470+L1470-N1470)</f>
        <v/>
      </c>
      <c r="AJ1470" s="48" t="str">
        <f aca="false">IFERROR(IF(AND(AC1470="SIM",AG1470="-",Y1470="REVENDA"),(AB1470/1+1)*AI1470,IF(AND(AC1470="SIM",AG1470="Pneus",Y1470="REVENDA"),(AB1470/1+1)*(AI1470-AH1470),"")),"")</f>
        <v/>
      </c>
      <c r="AK1470" s="48" t="str">
        <f aca="false">IF(AJ1470="","",AJ1470*17%)</f>
        <v/>
      </c>
      <c r="AL1470" s="48" t="str">
        <f aca="false">IFERROR(IF(AC1470="NÃO","",IF(AK1470="","",IF(E1470="Simples Nacional",BF1470,IF(T1470=0.12,U1470*0.5833337002,IF(T1470=0,AI1470*0.07,U1470))))),"")</f>
        <v/>
      </c>
      <c r="AM1470" s="47" t="str">
        <f aca="false">IFERROR(IF(AC1470="NÃO","",IF(OR(AG1470="-",AG1470="Pneus"),AK1470-AL1470,"")),"")</f>
        <v/>
      </c>
      <c r="AN1470" s="48" t="str">
        <f aca="false">IF(AND(Y1470="REVENDA",AC1470="SIM",AG1470="BIT"),((AB1470/1+1)*AI1470)*0.4117,"")</f>
        <v/>
      </c>
      <c r="AO1470" s="48" t="str">
        <f aca="false">IF(AN1470="","",AN1470*17%)</f>
        <v/>
      </c>
      <c r="AP1470" s="49" t="str">
        <f aca="false">IF(AN1470="","",IF(T1470=0.12,(U1470*0.4117)*0.4117,IF(T1470=0,(AI1470*0.07)*0.4117,U1470*0.4117)))</f>
        <v/>
      </c>
      <c r="AQ1470" s="47" t="str">
        <f aca="false">IF(AN1470="","",AO1470-AP1470)</f>
        <v/>
      </c>
      <c r="AR1470" s="50" t="str">
        <f aca="false">IFERROR(IF(AND(AC1470="SIM",Y1470="REVENDA",LEFT(AG1470,5)="ANEXO")*OR(AE1470="ANEXO I",AF1470="ANEXO II"),VLOOKUP(H1470,Dados!G:I,2,0),""),"INSERIR MVA")</f>
        <v/>
      </c>
      <c r="AS1470" s="48" t="str">
        <f aca="false">IF(LEFT(AG1470,5)="ANEXO",VLOOKUP(AG1470,Dados!$X$111:$Z$112,2,0)*(AI1470-Q1470),"")</f>
        <v/>
      </c>
      <c r="AT1470" s="48" t="str">
        <f aca="false">IFERROR(IF(AR1470="","",(AI1470*AR1470)+AI1470),"INSERIR MVA")</f>
        <v/>
      </c>
      <c r="AU1470" s="48" t="str">
        <f aca="false">IF(AT1470="","",IF(AY1470=0.04,U1470,AS1470*AY1470))</f>
        <v/>
      </c>
      <c r="AV1470" s="47" t="str">
        <f aca="false">IFERROR(IF(AU1470="","",(VLOOKUP(AG1470,Dados!$X$111:$Z$112,3,0)*AT1470*0.17)),"INSERIR MVA")</f>
        <v/>
      </c>
      <c r="AW1470" s="47" t="str">
        <f aca="false">IFERROR(IF(AR1470="","",AV1470-AU1470),"")</f>
        <v/>
      </c>
      <c r="AX1470" s="51" t="str">
        <f aca="false">IFERROR(IF(AC1470="NÃO","",IF(AM1470&lt;&gt;"",AM1470-W1470,IF(AQ1470&lt;&gt;"",AQ1470-W1470,IF(AW1470&lt;&gt;"",AW1470-W1470,"")))),"")</f>
        <v/>
      </c>
      <c r="AY1470" s="46" t="str">
        <f aca="false">IFERROR(IF(ISNA(VLOOKUP(R1470,Dados!$X$2:$Y$5,2,0)),VLOOKUP(D1470,Dados!$X$7:$Y$33,2,0),VLOOKUP(R1470,Dados!$X$2:$Y$5,2,0)),"")</f>
        <v/>
      </c>
      <c r="AZ1470" s="52" t="str">
        <f aca="false">IF(C1470="","",IF(AND(Y1470="CONSUMO",AC1470="NÃO")*OR(AG1470="-",AG1470="BIT"),IF(E1470&lt;&gt;"",(AI1470-(P1470+L1470-N1470+Q1470)*AY1470)/0.83),""))</f>
        <v/>
      </c>
      <c r="BA1470" s="51" t="str">
        <f aca="false">IF(AZ1470="","",AZ1470*0.17-((P1470+L1470-N1470+Q1470)*AY1470))</f>
        <v/>
      </c>
      <c r="BB1470" s="51" t="str">
        <f aca="false">IF(AND(Y1470="CONSUMO",AG1470="ANEXO I",AY1470&gt;4%),(AI1470-(P1470+L1470-N1470+Q1470)*0.0514)/0.83*(0.5177)*(0.17)-AI1470*0.0514,IF(AND(Y1470="CONSUMO",AG1470="ANEXO II",AY1470&gt;4%),(AI1470-(P1470+L1470-N1470+Q1470)*0.041)/0.83*(0.3295)*(0.17)-AI1470*0.041,IF(AND(Y1470="CONSUMO",AG1470="ANEXO I",AY1470=4%),(AI1470-(P1470+L1470-N1470+Q1470)*0.04)/0.83*(0.5177)*(0.17)-AI1470*0.04,IF(AND(Y1470="CONSUMO",AG1470="ANEXO II",AY1470=4%),(AI1470-(P1470+L1470-N1470+Q1470)*0.04)/0.83*(0.3295)*(0.17)-AI1470*0.04,""))))</f>
        <v/>
      </c>
      <c r="BC1470" s="51" t="str">
        <f aca="false">IF(C1470="","",IF(AND(Y1470="CONSUMO",AC1470="SIM")*OR(AG1470="-",AG1470="BIT"),IF(E1470&lt;&gt;"",(AI1470-(P1470+L1470-N1470+Q1470)*AY1470)/0.83),""))</f>
        <v/>
      </c>
      <c r="BD1470" s="51" t="str">
        <f aca="false">IF(BC1470="","",BC1470*0.17)</f>
        <v/>
      </c>
      <c r="BE1470" s="51" t="str">
        <f aca="false">IF(I1470=6908,0,IF(BC1470="","",BD1470-((P1470+L1470-N1470+Q1470)*AY1470)))</f>
        <v/>
      </c>
      <c r="BF1470" s="53" t="str">
        <f aca="false">IF(B1470="","",IF(OR(B1470="",E1470="Regime Normal"),0,(AI1470-Q1470)*VLOOKUP(R1470,Dados!$X$98:$Y$108,2,0)))</f>
        <v/>
      </c>
      <c r="BG1470" s="54" t="str">
        <f aca="false">IFERROR(VLOOKUP(I1470,Dados!$AC$27:$AD$43,2,0),IF(B1470="","",IF(D1470&lt;&gt;"MT",IF(AND(AC1470="SIM",Y1470="Revenda"),"2403",IF(AND(AC1470="SIM",Y1470="Consumo"),"2407",IF(AND(AC1470="NÃO",Y1470="Revenda"),"2102",IF(AND(AC1470="NÃO",Y1470="Consumo"),"2556",)))),REPLACE(I1470,1,1,1))))</f>
        <v/>
      </c>
    </row>
    <row r="1471" customFormat="false" ht="12.8" hidden="false" customHeight="true" outlineLevel="0" collapsed="false">
      <c r="Y1471" s="45"/>
      <c r="Z1471" s="46" t="str">
        <f aca="false">IF(B1471="","",(IFERROR(VLOOKUP(H1471,Dados!A$3:B$15000,2,0),"Não Encontrado")))</f>
        <v/>
      </c>
      <c r="AA1471" s="46" t="str">
        <f aca="false">IF(B1471="","",(IFERROR(VLOOKUP(G1471,Dados!C$3:E$15000,3,0),"Não Encontrado")))</f>
        <v/>
      </c>
      <c r="AB1471" s="46" t="str">
        <f aca="false">IFERROR(IF(Z1471&lt;&gt;"Não Encontrado",Z1471,IF(AA1471&lt;&gt;"Não Encontrado",AA1471,"")),"")</f>
        <v/>
      </c>
      <c r="AC1471" s="45" t="str">
        <f aca="false">IF(B1471="","",IF(AB1471="","NÃO","SIM"))</f>
        <v/>
      </c>
      <c r="AD1471" s="45" t="str">
        <f aca="false">IFERROR(VLOOKUP(G1471,Dados!$P$3:$R$500,3,0),"")</f>
        <v/>
      </c>
      <c r="AE1471" s="45" t="str">
        <f aca="false">IFERROR(VLOOKUP(G1471,Dados!$K$3:$L$500,2,0),"")</f>
        <v/>
      </c>
      <c r="AF1471" s="45" t="str">
        <f aca="false">IFERROR(VLOOKUP(G1471,Dados!$M$3:$N$500,2,0),"")</f>
        <v/>
      </c>
      <c r="AG1471" s="45" t="str">
        <f aca="false">IF(F1471="","",IF(AND(AD1471="",AE1471="",AF1471=""),"-",IF(AND(AD1471="BIT",AE1471="",AF1471=""),"BIT",IF(AND(AE1471="ANEXO I",AD1471="",AF1471=""),"ANEXO I",IF(AND(AF1471="ANEXO II",AD1471="",AE1471=""),"ANEXO II","Escolher")))))</f>
        <v/>
      </c>
      <c r="AH1471" s="45" t="str">
        <f aca="false">IF(AG1471&lt;&gt;"Pneus","",IFERROR(VLOOKUP(R1471,Dados!$X$2:$Z$5,3,0)*(AI1471-Q1471),VLOOKUP(D1471,Dados!$X$7:$Z$33,3,0)*(AI1471-Q1471)))</f>
        <v/>
      </c>
      <c r="AI1471" s="47" t="str">
        <f aca="false">IF(B1471="","",P1471+Q1471+O1471+M1471+L1471-N1471)</f>
        <v/>
      </c>
      <c r="AJ1471" s="48" t="str">
        <f aca="false">IFERROR(IF(AND(AC1471="SIM",AG1471="-",Y1471="REVENDA"),(AB1471/1+1)*AI1471,IF(AND(AC1471="SIM",AG1471="Pneus",Y1471="REVENDA"),(AB1471/1+1)*(AI1471-AH1471),"")),"")</f>
        <v/>
      </c>
      <c r="AK1471" s="48" t="str">
        <f aca="false">IF(AJ1471="","",AJ1471*17%)</f>
        <v/>
      </c>
      <c r="AL1471" s="48" t="str">
        <f aca="false">IFERROR(IF(AC1471="NÃO","",IF(AK1471="","",IF(E1471="Simples Nacional",BF1471,IF(T1471=0.12,U1471*0.5833337002,IF(T1471=0,AI1471*0.07,U1471))))),"")</f>
        <v/>
      </c>
      <c r="AM1471" s="47" t="str">
        <f aca="false">IFERROR(IF(AC1471="NÃO","",IF(OR(AG1471="-",AG1471="Pneus"),AK1471-AL1471,"")),"")</f>
        <v/>
      </c>
      <c r="AN1471" s="48" t="str">
        <f aca="false">IF(AND(Y1471="REVENDA",AC1471="SIM",AG1471="BIT"),((AB1471/1+1)*AI1471)*0.4117,"")</f>
        <v/>
      </c>
      <c r="AO1471" s="48" t="str">
        <f aca="false">IF(AN1471="","",AN1471*17%)</f>
        <v/>
      </c>
      <c r="AP1471" s="49" t="str">
        <f aca="false">IF(AN1471="","",IF(T1471=0.12,(U1471*0.4117)*0.4117,IF(T1471=0,(AI1471*0.07)*0.4117,U1471*0.4117)))</f>
        <v/>
      </c>
      <c r="AQ1471" s="47" t="str">
        <f aca="false">IF(AN1471="","",AO1471-AP1471)</f>
        <v/>
      </c>
      <c r="AR1471" s="50" t="str">
        <f aca="false">IFERROR(IF(AND(AC1471="SIM",Y1471="REVENDA",LEFT(AG1471,5)="ANEXO")*OR(AE1471="ANEXO I",AF1471="ANEXO II"),VLOOKUP(H1471,Dados!G:I,2,0),""),"INSERIR MVA")</f>
        <v/>
      </c>
      <c r="AS1471" s="48" t="str">
        <f aca="false">IF(LEFT(AG1471,5)="ANEXO",VLOOKUP(AG1471,Dados!$X$111:$Z$112,2,0)*(AI1471-Q1471),"")</f>
        <v/>
      </c>
      <c r="AT1471" s="48" t="str">
        <f aca="false">IFERROR(IF(AR1471="","",(AI1471*AR1471)+AI1471),"INSERIR MVA")</f>
        <v/>
      </c>
      <c r="AU1471" s="48" t="str">
        <f aca="false">IF(AT1471="","",IF(AY1471=0.04,U1471,AS1471*AY1471))</f>
        <v/>
      </c>
      <c r="AV1471" s="47" t="str">
        <f aca="false">IFERROR(IF(AU1471="","",(VLOOKUP(AG1471,Dados!$X$111:$Z$112,3,0)*AT1471*0.17)),"INSERIR MVA")</f>
        <v/>
      </c>
      <c r="AW1471" s="47" t="str">
        <f aca="false">IFERROR(IF(AR1471="","",AV1471-AU1471),"")</f>
        <v/>
      </c>
      <c r="AX1471" s="51" t="str">
        <f aca="false">IFERROR(IF(AC1471="NÃO","",IF(AM1471&lt;&gt;"",AM1471-W1471,IF(AQ1471&lt;&gt;"",AQ1471-W1471,IF(AW1471&lt;&gt;"",AW1471-W1471,"")))),"")</f>
        <v/>
      </c>
      <c r="AY1471" s="46" t="str">
        <f aca="false">IFERROR(IF(ISNA(VLOOKUP(R1471,Dados!$X$2:$Y$5,2,0)),VLOOKUP(D1471,Dados!$X$7:$Y$33,2,0),VLOOKUP(R1471,Dados!$X$2:$Y$5,2,0)),"")</f>
        <v/>
      </c>
      <c r="AZ1471" s="52" t="str">
        <f aca="false">IF(C1471="","",IF(AND(Y1471="CONSUMO",AC1471="NÃO")*OR(AG1471="-",AG1471="BIT"),IF(E1471&lt;&gt;"",(AI1471-(P1471+L1471-N1471+Q1471)*AY1471)/0.83),""))</f>
        <v/>
      </c>
      <c r="BA1471" s="51" t="str">
        <f aca="false">IF(AZ1471="","",AZ1471*0.17-((P1471+L1471-N1471+Q1471)*AY1471))</f>
        <v/>
      </c>
      <c r="BB1471" s="51" t="str">
        <f aca="false">IF(AND(Y1471="CONSUMO",AG1471="ANEXO I",AY1471&gt;4%),(AI1471-(P1471+L1471-N1471+Q1471)*0.0514)/0.83*(0.5177)*(0.17)-AI1471*0.0514,IF(AND(Y1471="CONSUMO",AG1471="ANEXO II",AY1471&gt;4%),(AI1471-(P1471+L1471-N1471+Q1471)*0.041)/0.83*(0.3295)*(0.17)-AI1471*0.041,IF(AND(Y1471="CONSUMO",AG1471="ANEXO I",AY1471=4%),(AI1471-(P1471+L1471-N1471+Q1471)*0.04)/0.83*(0.5177)*(0.17)-AI1471*0.04,IF(AND(Y1471="CONSUMO",AG1471="ANEXO II",AY1471=4%),(AI1471-(P1471+L1471-N1471+Q1471)*0.04)/0.83*(0.3295)*(0.17)-AI1471*0.04,""))))</f>
        <v/>
      </c>
      <c r="BC1471" s="51" t="str">
        <f aca="false">IF(C1471="","",IF(AND(Y1471="CONSUMO",AC1471="SIM")*OR(AG1471="-",AG1471="BIT"),IF(E1471&lt;&gt;"",(AI1471-(P1471+L1471-N1471+Q1471)*AY1471)/0.83),""))</f>
        <v/>
      </c>
      <c r="BD1471" s="51" t="str">
        <f aca="false">IF(BC1471="","",BC1471*0.17)</f>
        <v/>
      </c>
      <c r="BE1471" s="51" t="str">
        <f aca="false">IF(I1471=6908,0,IF(BC1471="","",BD1471-((P1471+L1471-N1471+Q1471)*AY1471)))</f>
        <v/>
      </c>
      <c r="BF1471" s="53" t="str">
        <f aca="false">IF(B1471="","",IF(OR(B1471="",E1471="Regime Normal"),0,(AI1471-Q1471)*VLOOKUP(R1471,Dados!$X$98:$Y$108,2,0)))</f>
        <v/>
      </c>
      <c r="BG1471" s="54" t="str">
        <f aca="false">IFERROR(VLOOKUP(I1471,Dados!$AC$27:$AD$43,2,0),IF(B1471="","",IF(D1471&lt;&gt;"MT",IF(AND(AC1471="SIM",Y1471="Revenda"),"2403",IF(AND(AC1471="SIM",Y1471="Consumo"),"2407",IF(AND(AC1471="NÃO",Y1471="Revenda"),"2102",IF(AND(AC1471="NÃO",Y1471="Consumo"),"2556",)))),REPLACE(I1471,1,1,1))))</f>
        <v/>
      </c>
    </row>
    <row r="1472" customFormat="false" ht="12.8" hidden="false" customHeight="true" outlineLevel="0" collapsed="false">
      <c r="Y1472" s="45"/>
      <c r="Z1472" s="46" t="str">
        <f aca="false">IF(B1472="","",(IFERROR(VLOOKUP(H1472,Dados!A$3:B$15000,2,0),"Não Encontrado")))</f>
        <v/>
      </c>
      <c r="AA1472" s="46" t="str">
        <f aca="false">IF(B1472="","",(IFERROR(VLOOKUP(G1472,Dados!C$3:E$15000,3,0),"Não Encontrado")))</f>
        <v/>
      </c>
      <c r="AB1472" s="46" t="str">
        <f aca="false">IFERROR(IF(Z1472&lt;&gt;"Não Encontrado",Z1472,IF(AA1472&lt;&gt;"Não Encontrado",AA1472,"")),"")</f>
        <v/>
      </c>
      <c r="AC1472" s="45" t="str">
        <f aca="false">IF(B1472="","",IF(AB1472="","NÃO","SIM"))</f>
        <v/>
      </c>
      <c r="AD1472" s="45" t="str">
        <f aca="false">IFERROR(VLOOKUP(G1472,Dados!$P$3:$R$500,3,0),"")</f>
        <v/>
      </c>
      <c r="AE1472" s="45" t="str">
        <f aca="false">IFERROR(VLOOKUP(G1472,Dados!$K$3:$L$500,2,0),"")</f>
        <v/>
      </c>
      <c r="AF1472" s="45" t="str">
        <f aca="false">IFERROR(VLOOKUP(G1472,Dados!$M$3:$N$500,2,0),"")</f>
        <v/>
      </c>
      <c r="AG1472" s="45" t="str">
        <f aca="false">IF(F1472="","",IF(AND(AD1472="",AE1472="",AF1472=""),"-",IF(AND(AD1472="BIT",AE1472="",AF1472=""),"BIT",IF(AND(AE1472="ANEXO I",AD1472="",AF1472=""),"ANEXO I",IF(AND(AF1472="ANEXO II",AD1472="",AE1472=""),"ANEXO II","Escolher")))))</f>
        <v/>
      </c>
      <c r="AH1472" s="45" t="str">
        <f aca="false">IF(AG1472&lt;&gt;"Pneus","",IFERROR(VLOOKUP(R1472,Dados!$X$2:$Z$5,3,0)*(AI1472-Q1472),VLOOKUP(D1472,Dados!$X$7:$Z$33,3,0)*(AI1472-Q1472)))</f>
        <v/>
      </c>
      <c r="AI1472" s="47" t="str">
        <f aca="false">IF(B1472="","",P1472+Q1472+O1472+M1472+L1472-N1472)</f>
        <v/>
      </c>
      <c r="AJ1472" s="48" t="str">
        <f aca="false">IFERROR(IF(AND(AC1472="SIM",AG1472="-",Y1472="REVENDA"),(AB1472/1+1)*AI1472,IF(AND(AC1472="SIM",AG1472="Pneus",Y1472="REVENDA"),(AB1472/1+1)*(AI1472-AH1472),"")),"")</f>
        <v/>
      </c>
      <c r="AK1472" s="48" t="str">
        <f aca="false">IF(AJ1472="","",AJ1472*17%)</f>
        <v/>
      </c>
      <c r="AL1472" s="48" t="str">
        <f aca="false">IFERROR(IF(AC1472="NÃO","",IF(AK1472="","",IF(E1472="Simples Nacional",BF1472,IF(T1472=0.12,U1472*0.5833337002,IF(T1472=0,AI1472*0.07,U1472))))),"")</f>
        <v/>
      </c>
      <c r="AM1472" s="47" t="str">
        <f aca="false">IFERROR(IF(AC1472="NÃO","",IF(OR(AG1472="-",AG1472="Pneus"),AK1472-AL1472,"")),"")</f>
        <v/>
      </c>
      <c r="AN1472" s="48" t="str">
        <f aca="false">IF(AND(Y1472="REVENDA",AC1472="SIM",AG1472="BIT"),((AB1472/1+1)*AI1472)*0.4117,"")</f>
        <v/>
      </c>
      <c r="AO1472" s="48" t="str">
        <f aca="false">IF(AN1472="","",AN1472*17%)</f>
        <v/>
      </c>
      <c r="AP1472" s="49" t="str">
        <f aca="false">IF(AN1472="","",IF(T1472=0.12,(U1472*0.4117)*0.4117,IF(T1472=0,(AI1472*0.07)*0.4117,U1472*0.4117)))</f>
        <v/>
      </c>
      <c r="AQ1472" s="47" t="str">
        <f aca="false">IF(AN1472="","",AO1472-AP1472)</f>
        <v/>
      </c>
      <c r="AR1472" s="50" t="str">
        <f aca="false">IFERROR(IF(AND(AC1472="SIM",Y1472="REVENDA",LEFT(AG1472,5)="ANEXO")*OR(AE1472="ANEXO I",AF1472="ANEXO II"),VLOOKUP(H1472,Dados!G:I,2,0),""),"INSERIR MVA")</f>
        <v/>
      </c>
      <c r="AS1472" s="48" t="str">
        <f aca="false">IF(LEFT(AG1472,5)="ANEXO",VLOOKUP(AG1472,Dados!$X$111:$Z$112,2,0)*(AI1472-Q1472),"")</f>
        <v/>
      </c>
      <c r="AT1472" s="48" t="str">
        <f aca="false">IFERROR(IF(AR1472="","",(AI1472*AR1472)+AI1472),"INSERIR MVA")</f>
        <v/>
      </c>
      <c r="AU1472" s="48" t="str">
        <f aca="false">IF(AT1472="","",IF(AY1472=0.04,U1472,AS1472*AY1472))</f>
        <v/>
      </c>
      <c r="AV1472" s="47" t="str">
        <f aca="false">IFERROR(IF(AU1472="","",(VLOOKUP(AG1472,Dados!$X$111:$Z$112,3,0)*AT1472*0.17)),"INSERIR MVA")</f>
        <v/>
      </c>
      <c r="AW1472" s="47" t="str">
        <f aca="false">IFERROR(IF(AR1472="","",AV1472-AU1472),"")</f>
        <v/>
      </c>
      <c r="AX1472" s="51" t="str">
        <f aca="false">IFERROR(IF(AC1472="NÃO","",IF(AM1472&lt;&gt;"",AM1472-W1472,IF(AQ1472&lt;&gt;"",AQ1472-W1472,IF(AW1472&lt;&gt;"",AW1472-W1472,"")))),"")</f>
        <v/>
      </c>
      <c r="AY1472" s="46" t="str">
        <f aca="false">IFERROR(IF(ISNA(VLOOKUP(R1472,Dados!$X$2:$Y$5,2,0)),VLOOKUP(D1472,Dados!$X$7:$Y$33,2,0),VLOOKUP(R1472,Dados!$X$2:$Y$5,2,0)),"")</f>
        <v/>
      </c>
      <c r="AZ1472" s="52" t="str">
        <f aca="false">IF(C1472="","",IF(AND(Y1472="CONSUMO",AC1472="NÃO")*OR(AG1472="-",AG1472="BIT"),IF(E1472&lt;&gt;"",(AI1472-(P1472+L1472-N1472+Q1472)*AY1472)/0.83),""))</f>
        <v/>
      </c>
      <c r="BA1472" s="51" t="str">
        <f aca="false">IF(AZ1472="","",AZ1472*0.17-((P1472+L1472-N1472+Q1472)*AY1472))</f>
        <v/>
      </c>
      <c r="BB1472" s="51" t="str">
        <f aca="false">IF(AND(Y1472="CONSUMO",AG1472="ANEXO I",AY1472&gt;4%),(AI1472-(P1472+L1472-N1472+Q1472)*0.0514)/0.83*(0.5177)*(0.17)-AI1472*0.0514,IF(AND(Y1472="CONSUMO",AG1472="ANEXO II",AY1472&gt;4%),(AI1472-(P1472+L1472-N1472+Q1472)*0.041)/0.83*(0.3295)*(0.17)-AI1472*0.041,IF(AND(Y1472="CONSUMO",AG1472="ANEXO I",AY1472=4%),(AI1472-(P1472+L1472-N1472+Q1472)*0.04)/0.83*(0.5177)*(0.17)-AI1472*0.04,IF(AND(Y1472="CONSUMO",AG1472="ANEXO II",AY1472=4%),(AI1472-(P1472+L1472-N1472+Q1472)*0.04)/0.83*(0.3295)*(0.17)-AI1472*0.04,""))))</f>
        <v/>
      </c>
      <c r="BC1472" s="51" t="str">
        <f aca="false">IF(C1472="","",IF(AND(Y1472="CONSUMO",AC1472="SIM")*OR(AG1472="-",AG1472="BIT"),IF(E1472&lt;&gt;"",(AI1472-(P1472+L1472-N1472+Q1472)*AY1472)/0.83),""))</f>
        <v/>
      </c>
      <c r="BD1472" s="51" t="str">
        <f aca="false">IF(BC1472="","",BC1472*0.17)</f>
        <v/>
      </c>
      <c r="BE1472" s="51" t="str">
        <f aca="false">IF(I1472=6908,0,IF(BC1472="","",BD1472-((P1472+L1472-N1472+Q1472)*AY1472)))</f>
        <v/>
      </c>
      <c r="BF1472" s="53" t="str">
        <f aca="false">IF(B1472="","",IF(OR(B1472="",E1472="Regime Normal"),0,(AI1472-Q1472)*VLOOKUP(R1472,Dados!$X$98:$Y$108,2,0)))</f>
        <v/>
      </c>
      <c r="BG1472" s="54" t="str">
        <f aca="false">IFERROR(VLOOKUP(I1472,Dados!$AC$27:$AD$43,2,0),IF(B1472="","",IF(D1472&lt;&gt;"MT",IF(AND(AC1472="SIM",Y1472="Revenda"),"2403",IF(AND(AC1472="SIM",Y1472="Consumo"),"2407",IF(AND(AC1472="NÃO",Y1472="Revenda"),"2102",IF(AND(AC1472="NÃO",Y1472="Consumo"),"2556",)))),REPLACE(I1472,1,1,1))))</f>
        <v/>
      </c>
    </row>
    <row r="1473" customFormat="false" ht="12.8" hidden="false" customHeight="true" outlineLevel="0" collapsed="false">
      <c r="Y1473" s="45"/>
      <c r="Z1473" s="46" t="str">
        <f aca="false">IF(B1473="","",(IFERROR(VLOOKUP(H1473,Dados!A$3:B$15000,2,0),"Não Encontrado")))</f>
        <v/>
      </c>
      <c r="AA1473" s="46" t="str">
        <f aca="false">IF(B1473="","",(IFERROR(VLOOKUP(G1473,Dados!C$3:E$15000,3,0),"Não Encontrado")))</f>
        <v/>
      </c>
      <c r="AB1473" s="46" t="str">
        <f aca="false">IFERROR(IF(Z1473&lt;&gt;"Não Encontrado",Z1473,IF(AA1473&lt;&gt;"Não Encontrado",AA1473,"")),"")</f>
        <v/>
      </c>
      <c r="AC1473" s="45" t="str">
        <f aca="false">IF(B1473="","",IF(AB1473="","NÃO","SIM"))</f>
        <v/>
      </c>
      <c r="AD1473" s="45" t="str">
        <f aca="false">IFERROR(VLOOKUP(G1473,Dados!$P$3:$R$500,3,0),"")</f>
        <v/>
      </c>
      <c r="AE1473" s="45" t="str">
        <f aca="false">IFERROR(VLOOKUP(G1473,Dados!$K$3:$L$500,2,0),"")</f>
        <v/>
      </c>
      <c r="AF1473" s="45" t="str">
        <f aca="false">IFERROR(VLOOKUP(G1473,Dados!$M$3:$N$500,2,0),"")</f>
        <v/>
      </c>
      <c r="AG1473" s="45" t="str">
        <f aca="false">IF(F1473="","",IF(AND(AD1473="",AE1473="",AF1473=""),"-",IF(AND(AD1473="BIT",AE1473="",AF1473=""),"BIT",IF(AND(AE1473="ANEXO I",AD1473="",AF1473=""),"ANEXO I",IF(AND(AF1473="ANEXO II",AD1473="",AE1473=""),"ANEXO II","Escolher")))))</f>
        <v/>
      </c>
      <c r="AH1473" s="45" t="str">
        <f aca="false">IF(AG1473&lt;&gt;"Pneus","",IFERROR(VLOOKUP(R1473,Dados!$X$2:$Z$5,3,0)*(AI1473-Q1473),VLOOKUP(D1473,Dados!$X$7:$Z$33,3,0)*(AI1473-Q1473)))</f>
        <v/>
      </c>
      <c r="AI1473" s="47" t="str">
        <f aca="false">IF(B1473="","",P1473+Q1473+O1473+M1473+L1473-N1473)</f>
        <v/>
      </c>
      <c r="AJ1473" s="48" t="str">
        <f aca="false">IFERROR(IF(AND(AC1473="SIM",AG1473="-",Y1473="REVENDA"),(AB1473/1+1)*AI1473,IF(AND(AC1473="SIM",AG1473="Pneus",Y1473="REVENDA"),(AB1473/1+1)*(AI1473-AH1473),"")),"")</f>
        <v/>
      </c>
      <c r="AK1473" s="48" t="str">
        <f aca="false">IF(AJ1473="","",AJ1473*17%)</f>
        <v/>
      </c>
      <c r="AL1473" s="48" t="str">
        <f aca="false">IFERROR(IF(AC1473="NÃO","",IF(AK1473="","",IF(E1473="Simples Nacional",BF1473,IF(T1473=0.12,U1473*0.5833337002,IF(T1473=0,AI1473*0.07,U1473))))),"")</f>
        <v/>
      </c>
      <c r="AM1473" s="47" t="str">
        <f aca="false">IFERROR(IF(AC1473="NÃO","",IF(OR(AG1473="-",AG1473="Pneus"),AK1473-AL1473,"")),"")</f>
        <v/>
      </c>
      <c r="AN1473" s="48" t="str">
        <f aca="false">IF(AND(Y1473="REVENDA",AC1473="SIM",AG1473="BIT"),((AB1473/1+1)*AI1473)*0.4117,"")</f>
        <v/>
      </c>
      <c r="AO1473" s="48" t="str">
        <f aca="false">IF(AN1473="","",AN1473*17%)</f>
        <v/>
      </c>
      <c r="AP1473" s="49" t="str">
        <f aca="false">IF(AN1473="","",IF(T1473=0.12,(U1473*0.4117)*0.4117,IF(T1473=0,(AI1473*0.07)*0.4117,U1473*0.4117)))</f>
        <v/>
      </c>
      <c r="AQ1473" s="47" t="str">
        <f aca="false">IF(AN1473="","",AO1473-AP1473)</f>
        <v/>
      </c>
      <c r="AR1473" s="50" t="str">
        <f aca="false">IFERROR(IF(AND(AC1473="SIM",Y1473="REVENDA",LEFT(AG1473,5)="ANEXO")*OR(AE1473="ANEXO I",AF1473="ANEXO II"),VLOOKUP(H1473,Dados!G:I,2,0),""),"INSERIR MVA")</f>
        <v/>
      </c>
      <c r="AS1473" s="48" t="str">
        <f aca="false">IF(LEFT(AG1473,5)="ANEXO",VLOOKUP(AG1473,Dados!$X$111:$Z$112,2,0)*(AI1473-Q1473),"")</f>
        <v/>
      </c>
      <c r="AT1473" s="48" t="str">
        <f aca="false">IFERROR(IF(AR1473="","",(AI1473*AR1473)+AI1473),"INSERIR MVA")</f>
        <v/>
      </c>
      <c r="AU1473" s="48" t="str">
        <f aca="false">IF(AT1473="","",IF(AY1473=0.04,U1473,AS1473*AY1473))</f>
        <v/>
      </c>
      <c r="AV1473" s="47" t="str">
        <f aca="false">IFERROR(IF(AU1473="","",(VLOOKUP(AG1473,Dados!$X$111:$Z$112,3,0)*AT1473*0.17)),"INSERIR MVA")</f>
        <v/>
      </c>
      <c r="AW1473" s="47" t="str">
        <f aca="false">IFERROR(IF(AR1473="","",AV1473-AU1473),"")</f>
        <v/>
      </c>
      <c r="AX1473" s="51" t="str">
        <f aca="false">IFERROR(IF(AC1473="NÃO","",IF(AM1473&lt;&gt;"",AM1473-W1473,IF(AQ1473&lt;&gt;"",AQ1473-W1473,IF(AW1473&lt;&gt;"",AW1473-W1473,"")))),"")</f>
        <v/>
      </c>
      <c r="AY1473" s="46" t="str">
        <f aca="false">IFERROR(IF(ISNA(VLOOKUP(R1473,Dados!$X$2:$Y$5,2,0)),VLOOKUP(D1473,Dados!$X$7:$Y$33,2,0),VLOOKUP(R1473,Dados!$X$2:$Y$5,2,0)),"")</f>
        <v/>
      </c>
      <c r="AZ1473" s="52" t="str">
        <f aca="false">IF(C1473="","",IF(AND(Y1473="CONSUMO",AC1473="NÃO")*OR(AG1473="-",AG1473="BIT"),IF(E1473&lt;&gt;"",(AI1473-(P1473+L1473-N1473+Q1473)*AY1473)/0.83),""))</f>
        <v/>
      </c>
      <c r="BA1473" s="51" t="str">
        <f aca="false">IF(AZ1473="","",AZ1473*0.17-((P1473+L1473-N1473+Q1473)*AY1473))</f>
        <v/>
      </c>
      <c r="BB1473" s="51" t="str">
        <f aca="false">IF(AND(Y1473="CONSUMO",AG1473="ANEXO I",AY1473&gt;4%),(AI1473-(P1473+L1473-N1473+Q1473)*0.0514)/0.83*(0.5177)*(0.17)-AI1473*0.0514,IF(AND(Y1473="CONSUMO",AG1473="ANEXO II",AY1473&gt;4%),(AI1473-(P1473+L1473-N1473+Q1473)*0.041)/0.83*(0.3295)*(0.17)-AI1473*0.041,IF(AND(Y1473="CONSUMO",AG1473="ANEXO I",AY1473=4%),(AI1473-(P1473+L1473-N1473+Q1473)*0.04)/0.83*(0.5177)*(0.17)-AI1473*0.04,IF(AND(Y1473="CONSUMO",AG1473="ANEXO II",AY1473=4%),(AI1473-(P1473+L1473-N1473+Q1473)*0.04)/0.83*(0.3295)*(0.17)-AI1473*0.04,""))))</f>
        <v/>
      </c>
      <c r="BC1473" s="51" t="str">
        <f aca="false">IF(C1473="","",IF(AND(Y1473="CONSUMO",AC1473="SIM")*OR(AG1473="-",AG1473="BIT"),IF(E1473&lt;&gt;"",(AI1473-(P1473+L1473-N1473+Q1473)*AY1473)/0.83),""))</f>
        <v/>
      </c>
      <c r="BD1473" s="51" t="str">
        <f aca="false">IF(BC1473="","",BC1473*0.17)</f>
        <v/>
      </c>
      <c r="BE1473" s="51" t="str">
        <f aca="false">IF(I1473=6908,0,IF(BC1473="","",BD1473-((P1473+L1473-N1473+Q1473)*AY1473)))</f>
        <v/>
      </c>
      <c r="BF1473" s="53" t="str">
        <f aca="false">IF(B1473="","",IF(OR(B1473="",E1473="Regime Normal"),0,(AI1473-Q1473)*VLOOKUP(R1473,Dados!$X$98:$Y$108,2,0)))</f>
        <v/>
      </c>
      <c r="BG1473" s="54" t="str">
        <f aca="false">IFERROR(VLOOKUP(I1473,Dados!$AC$27:$AD$43,2,0),IF(B1473="","",IF(D1473&lt;&gt;"MT",IF(AND(AC1473="SIM",Y1473="Revenda"),"2403",IF(AND(AC1473="SIM",Y1473="Consumo"),"2407",IF(AND(AC1473="NÃO",Y1473="Revenda"),"2102",IF(AND(AC1473="NÃO",Y1473="Consumo"),"2556",)))),REPLACE(I1473,1,1,1))))</f>
        <v/>
      </c>
    </row>
    <row r="1474" customFormat="false" ht="12.8" hidden="false" customHeight="true" outlineLevel="0" collapsed="false">
      <c r="Y1474" s="45"/>
      <c r="Z1474" s="46" t="str">
        <f aca="false">IF(B1474="","",(IFERROR(VLOOKUP(H1474,Dados!A$3:B$15000,2,0),"Não Encontrado")))</f>
        <v/>
      </c>
      <c r="AA1474" s="46" t="str">
        <f aca="false">IF(B1474="","",(IFERROR(VLOOKUP(G1474,Dados!C$3:E$15000,3,0),"Não Encontrado")))</f>
        <v/>
      </c>
      <c r="AB1474" s="46" t="str">
        <f aca="false">IFERROR(IF(Z1474&lt;&gt;"Não Encontrado",Z1474,IF(AA1474&lt;&gt;"Não Encontrado",AA1474,"")),"")</f>
        <v/>
      </c>
      <c r="AC1474" s="45" t="str">
        <f aca="false">IF(B1474="","",IF(AB1474="","NÃO","SIM"))</f>
        <v/>
      </c>
      <c r="AD1474" s="45" t="str">
        <f aca="false">IFERROR(VLOOKUP(G1474,Dados!$P$3:$R$500,3,0),"")</f>
        <v/>
      </c>
      <c r="AE1474" s="45" t="str">
        <f aca="false">IFERROR(VLOOKUP(G1474,Dados!$K$3:$L$500,2,0),"")</f>
        <v/>
      </c>
      <c r="AF1474" s="45" t="str">
        <f aca="false">IFERROR(VLOOKUP(G1474,Dados!$M$3:$N$500,2,0),"")</f>
        <v/>
      </c>
      <c r="AG1474" s="45" t="str">
        <f aca="false">IF(F1474="","",IF(AND(AD1474="",AE1474="",AF1474=""),"-",IF(AND(AD1474="BIT",AE1474="",AF1474=""),"BIT",IF(AND(AE1474="ANEXO I",AD1474="",AF1474=""),"ANEXO I",IF(AND(AF1474="ANEXO II",AD1474="",AE1474=""),"ANEXO II","Escolher")))))</f>
        <v/>
      </c>
      <c r="AH1474" s="45" t="str">
        <f aca="false">IF(AG1474&lt;&gt;"Pneus","",IFERROR(VLOOKUP(R1474,Dados!$X$2:$Z$5,3,0)*(AI1474-Q1474),VLOOKUP(D1474,Dados!$X$7:$Z$33,3,0)*(AI1474-Q1474)))</f>
        <v/>
      </c>
      <c r="AI1474" s="47" t="str">
        <f aca="false">IF(B1474="","",P1474+Q1474+O1474+M1474+L1474-N1474)</f>
        <v/>
      </c>
      <c r="AJ1474" s="48" t="str">
        <f aca="false">IFERROR(IF(AND(AC1474="SIM",AG1474="-",Y1474="REVENDA"),(AB1474/1+1)*AI1474,IF(AND(AC1474="SIM",AG1474="Pneus",Y1474="REVENDA"),(AB1474/1+1)*(AI1474-AH1474),"")),"")</f>
        <v/>
      </c>
      <c r="AK1474" s="48" t="str">
        <f aca="false">IF(AJ1474="","",AJ1474*17%)</f>
        <v/>
      </c>
      <c r="AL1474" s="48" t="str">
        <f aca="false">IFERROR(IF(AC1474="NÃO","",IF(AK1474="","",IF(E1474="Simples Nacional",BF1474,IF(T1474=0.12,U1474*0.5833337002,IF(T1474=0,AI1474*0.07,U1474))))),"")</f>
        <v/>
      </c>
      <c r="AM1474" s="47" t="str">
        <f aca="false">IFERROR(IF(AC1474="NÃO","",IF(OR(AG1474="-",AG1474="Pneus"),AK1474-AL1474,"")),"")</f>
        <v/>
      </c>
      <c r="AN1474" s="48" t="str">
        <f aca="false">IF(AND(Y1474="REVENDA",AC1474="SIM",AG1474="BIT"),((AB1474/1+1)*AI1474)*0.4117,"")</f>
        <v/>
      </c>
      <c r="AO1474" s="48" t="str">
        <f aca="false">IF(AN1474="","",AN1474*17%)</f>
        <v/>
      </c>
      <c r="AP1474" s="49" t="str">
        <f aca="false">IF(AN1474="","",IF(T1474=0.12,(U1474*0.4117)*0.4117,IF(T1474=0,(AI1474*0.07)*0.4117,U1474*0.4117)))</f>
        <v/>
      </c>
      <c r="AQ1474" s="47" t="str">
        <f aca="false">IF(AN1474="","",AO1474-AP1474)</f>
        <v/>
      </c>
      <c r="AR1474" s="50" t="str">
        <f aca="false">IFERROR(IF(AND(AC1474="SIM",Y1474="REVENDA",LEFT(AG1474,5)="ANEXO")*OR(AE1474="ANEXO I",AF1474="ANEXO II"),VLOOKUP(H1474,Dados!G:I,2,0),""),"INSERIR MVA")</f>
        <v/>
      </c>
      <c r="AS1474" s="48" t="str">
        <f aca="false">IF(LEFT(AG1474,5)="ANEXO",VLOOKUP(AG1474,Dados!$X$111:$Z$112,2,0)*(AI1474-Q1474),"")</f>
        <v/>
      </c>
      <c r="AT1474" s="48" t="str">
        <f aca="false">IFERROR(IF(AR1474="","",(AI1474*AR1474)+AI1474),"INSERIR MVA")</f>
        <v/>
      </c>
      <c r="AU1474" s="48" t="str">
        <f aca="false">IF(AT1474="","",IF(AY1474=0.04,U1474,AS1474*AY1474))</f>
        <v/>
      </c>
      <c r="AV1474" s="47" t="str">
        <f aca="false">IFERROR(IF(AU1474="","",(VLOOKUP(AG1474,Dados!$X$111:$Z$112,3,0)*AT1474*0.17)),"INSERIR MVA")</f>
        <v/>
      </c>
      <c r="AW1474" s="47" t="str">
        <f aca="false">IFERROR(IF(AR1474="","",AV1474-AU1474),"")</f>
        <v/>
      </c>
      <c r="AX1474" s="51" t="str">
        <f aca="false">IFERROR(IF(AC1474="NÃO","",IF(AM1474&lt;&gt;"",AM1474-W1474,IF(AQ1474&lt;&gt;"",AQ1474-W1474,IF(AW1474&lt;&gt;"",AW1474-W1474,"")))),"")</f>
        <v/>
      </c>
      <c r="AY1474" s="46" t="str">
        <f aca="false">IFERROR(IF(ISNA(VLOOKUP(R1474,Dados!$X$2:$Y$5,2,0)),VLOOKUP(D1474,Dados!$X$7:$Y$33,2,0),VLOOKUP(R1474,Dados!$X$2:$Y$5,2,0)),"")</f>
        <v/>
      </c>
      <c r="AZ1474" s="52" t="str">
        <f aca="false">IF(C1474="","",IF(AND(Y1474="CONSUMO",AC1474="NÃO")*OR(AG1474="-",AG1474="BIT"),IF(E1474&lt;&gt;"",(AI1474-(P1474+L1474-N1474+Q1474)*AY1474)/0.83),""))</f>
        <v/>
      </c>
      <c r="BA1474" s="51" t="str">
        <f aca="false">IF(AZ1474="","",AZ1474*0.17-((P1474+L1474-N1474+Q1474)*AY1474))</f>
        <v/>
      </c>
      <c r="BB1474" s="51" t="str">
        <f aca="false">IF(AND(Y1474="CONSUMO",AG1474="ANEXO I",AY1474&gt;4%),(AI1474-(P1474+L1474-N1474+Q1474)*0.0514)/0.83*(0.5177)*(0.17)-AI1474*0.0514,IF(AND(Y1474="CONSUMO",AG1474="ANEXO II",AY1474&gt;4%),(AI1474-(P1474+L1474-N1474+Q1474)*0.041)/0.83*(0.3295)*(0.17)-AI1474*0.041,IF(AND(Y1474="CONSUMO",AG1474="ANEXO I",AY1474=4%),(AI1474-(P1474+L1474-N1474+Q1474)*0.04)/0.83*(0.5177)*(0.17)-AI1474*0.04,IF(AND(Y1474="CONSUMO",AG1474="ANEXO II",AY1474=4%),(AI1474-(P1474+L1474-N1474+Q1474)*0.04)/0.83*(0.3295)*(0.17)-AI1474*0.04,""))))</f>
        <v/>
      </c>
      <c r="BC1474" s="51" t="str">
        <f aca="false">IF(C1474="","",IF(AND(Y1474="CONSUMO",AC1474="SIM")*OR(AG1474="-",AG1474="BIT"),IF(E1474&lt;&gt;"",(AI1474-(P1474+L1474-N1474+Q1474)*AY1474)/0.83),""))</f>
        <v/>
      </c>
      <c r="BD1474" s="51" t="str">
        <f aca="false">IF(BC1474="","",BC1474*0.17)</f>
        <v/>
      </c>
      <c r="BE1474" s="51" t="str">
        <f aca="false">IF(I1474=6908,0,IF(BC1474="","",BD1474-((P1474+L1474-N1474+Q1474)*AY1474)))</f>
        <v/>
      </c>
      <c r="BF1474" s="53" t="str">
        <f aca="false">IF(B1474="","",IF(OR(B1474="",E1474="Regime Normal"),0,(AI1474-Q1474)*VLOOKUP(R1474,Dados!$X$98:$Y$108,2,0)))</f>
        <v/>
      </c>
      <c r="BG1474" s="54" t="str">
        <f aca="false">IFERROR(VLOOKUP(I1474,Dados!$AC$27:$AD$43,2,0),IF(B1474="","",IF(D1474&lt;&gt;"MT",IF(AND(AC1474="SIM",Y1474="Revenda"),"2403",IF(AND(AC1474="SIM",Y1474="Consumo"),"2407",IF(AND(AC1474="NÃO",Y1474="Revenda"),"2102",IF(AND(AC1474="NÃO",Y1474="Consumo"),"2556",)))),REPLACE(I1474,1,1,1))))</f>
        <v/>
      </c>
    </row>
    <row r="1475" customFormat="false" ht="12.8" hidden="false" customHeight="true" outlineLevel="0" collapsed="false">
      <c r="Y1475" s="45"/>
      <c r="Z1475" s="46" t="str">
        <f aca="false">IF(B1475="","",(IFERROR(VLOOKUP(H1475,Dados!A$3:B$15000,2,0),"Não Encontrado")))</f>
        <v/>
      </c>
      <c r="AA1475" s="46" t="str">
        <f aca="false">IF(B1475="","",(IFERROR(VLOOKUP(G1475,Dados!C$3:E$15000,3,0),"Não Encontrado")))</f>
        <v/>
      </c>
      <c r="AB1475" s="46" t="str">
        <f aca="false">IFERROR(IF(Z1475&lt;&gt;"Não Encontrado",Z1475,IF(AA1475&lt;&gt;"Não Encontrado",AA1475,"")),"")</f>
        <v/>
      </c>
      <c r="AC1475" s="45" t="str">
        <f aca="false">IF(B1475="","",IF(AB1475="","NÃO","SIM"))</f>
        <v/>
      </c>
      <c r="AD1475" s="45" t="str">
        <f aca="false">IFERROR(VLOOKUP(G1475,Dados!$P$3:$R$500,3,0),"")</f>
        <v/>
      </c>
      <c r="AE1475" s="45" t="str">
        <f aca="false">IFERROR(VLOOKUP(G1475,Dados!$K$3:$L$500,2,0),"")</f>
        <v/>
      </c>
      <c r="AF1475" s="45" t="str">
        <f aca="false">IFERROR(VLOOKUP(G1475,Dados!$M$3:$N$500,2,0),"")</f>
        <v/>
      </c>
      <c r="AG1475" s="45" t="str">
        <f aca="false">IF(F1475="","",IF(AND(AD1475="",AE1475="",AF1475=""),"-",IF(AND(AD1475="BIT",AE1475="",AF1475=""),"BIT",IF(AND(AE1475="ANEXO I",AD1475="",AF1475=""),"ANEXO I",IF(AND(AF1475="ANEXO II",AD1475="",AE1475=""),"ANEXO II","Escolher")))))</f>
        <v/>
      </c>
      <c r="AH1475" s="45" t="str">
        <f aca="false">IF(AG1475&lt;&gt;"Pneus","",IFERROR(VLOOKUP(R1475,Dados!$X$2:$Z$5,3,0)*(AI1475-Q1475),VLOOKUP(D1475,Dados!$X$7:$Z$33,3,0)*(AI1475-Q1475)))</f>
        <v/>
      </c>
      <c r="AI1475" s="47" t="str">
        <f aca="false">IF(B1475="","",P1475+Q1475+O1475+M1475+L1475-N1475)</f>
        <v/>
      </c>
      <c r="AJ1475" s="48" t="str">
        <f aca="false">IFERROR(IF(AND(AC1475="SIM",AG1475="-",Y1475="REVENDA"),(AB1475/1+1)*AI1475,IF(AND(AC1475="SIM",AG1475="Pneus",Y1475="REVENDA"),(AB1475/1+1)*(AI1475-AH1475),"")),"")</f>
        <v/>
      </c>
      <c r="AK1475" s="48" t="str">
        <f aca="false">IF(AJ1475="","",AJ1475*17%)</f>
        <v/>
      </c>
      <c r="AL1475" s="48" t="str">
        <f aca="false">IFERROR(IF(AC1475="NÃO","",IF(AK1475="","",IF(E1475="Simples Nacional",BF1475,IF(T1475=0.12,U1475*0.5833337002,IF(T1475=0,AI1475*0.07,U1475))))),"")</f>
        <v/>
      </c>
      <c r="AM1475" s="47" t="str">
        <f aca="false">IFERROR(IF(AC1475="NÃO","",IF(OR(AG1475="-",AG1475="Pneus"),AK1475-AL1475,"")),"")</f>
        <v/>
      </c>
      <c r="AN1475" s="48" t="str">
        <f aca="false">IF(AND(Y1475="REVENDA",AC1475="SIM",AG1475="BIT"),((AB1475/1+1)*AI1475)*0.4117,"")</f>
        <v/>
      </c>
      <c r="AO1475" s="48" t="str">
        <f aca="false">IF(AN1475="","",AN1475*17%)</f>
        <v/>
      </c>
      <c r="AP1475" s="49" t="str">
        <f aca="false">IF(AN1475="","",IF(T1475=0.12,(U1475*0.4117)*0.4117,IF(T1475=0,(AI1475*0.07)*0.4117,U1475*0.4117)))</f>
        <v/>
      </c>
      <c r="AQ1475" s="47" t="str">
        <f aca="false">IF(AN1475="","",AO1475-AP1475)</f>
        <v/>
      </c>
      <c r="AR1475" s="50" t="str">
        <f aca="false">IFERROR(IF(AND(AC1475="SIM",Y1475="REVENDA",LEFT(AG1475,5)="ANEXO")*OR(AE1475="ANEXO I",AF1475="ANEXO II"),VLOOKUP(H1475,Dados!G:I,2,0),""),"INSERIR MVA")</f>
        <v/>
      </c>
      <c r="AS1475" s="48" t="str">
        <f aca="false">IF(LEFT(AG1475,5)="ANEXO",VLOOKUP(AG1475,Dados!$X$111:$Z$112,2,0)*(AI1475-Q1475),"")</f>
        <v/>
      </c>
      <c r="AT1475" s="48" t="str">
        <f aca="false">IFERROR(IF(AR1475="","",(AI1475*AR1475)+AI1475),"INSERIR MVA")</f>
        <v/>
      </c>
      <c r="AU1475" s="48" t="str">
        <f aca="false">IF(AT1475="","",IF(AY1475=0.04,U1475,AS1475*AY1475))</f>
        <v/>
      </c>
      <c r="AV1475" s="47" t="str">
        <f aca="false">IFERROR(IF(AU1475="","",(VLOOKUP(AG1475,Dados!$X$111:$Z$112,3,0)*AT1475*0.17)),"INSERIR MVA")</f>
        <v/>
      </c>
      <c r="AW1475" s="47" t="str">
        <f aca="false">IFERROR(IF(AR1475="","",AV1475-AU1475),"")</f>
        <v/>
      </c>
      <c r="AX1475" s="51" t="str">
        <f aca="false">IFERROR(IF(AC1475="NÃO","",IF(AM1475&lt;&gt;"",AM1475-W1475,IF(AQ1475&lt;&gt;"",AQ1475-W1475,IF(AW1475&lt;&gt;"",AW1475-W1475,"")))),"")</f>
        <v/>
      </c>
      <c r="AY1475" s="46" t="str">
        <f aca="false">IFERROR(IF(ISNA(VLOOKUP(R1475,Dados!$X$2:$Y$5,2,0)),VLOOKUP(D1475,Dados!$X$7:$Y$33,2,0),VLOOKUP(R1475,Dados!$X$2:$Y$5,2,0)),"")</f>
        <v/>
      </c>
      <c r="AZ1475" s="52" t="str">
        <f aca="false">IF(C1475="","",IF(AND(Y1475="CONSUMO",AC1475="NÃO")*OR(AG1475="-",AG1475="BIT"),IF(E1475&lt;&gt;"",(AI1475-(P1475+L1475-N1475+Q1475)*AY1475)/0.83),""))</f>
        <v/>
      </c>
      <c r="BA1475" s="51" t="str">
        <f aca="false">IF(AZ1475="","",AZ1475*0.17-((P1475+L1475-N1475+Q1475)*AY1475))</f>
        <v/>
      </c>
      <c r="BB1475" s="51" t="str">
        <f aca="false">IF(AND(Y1475="CONSUMO",AG1475="ANEXO I",AY1475&gt;4%),(AI1475-(P1475+L1475-N1475+Q1475)*0.0514)/0.83*(0.5177)*(0.17)-AI1475*0.0514,IF(AND(Y1475="CONSUMO",AG1475="ANEXO II",AY1475&gt;4%),(AI1475-(P1475+L1475-N1475+Q1475)*0.041)/0.83*(0.3295)*(0.17)-AI1475*0.041,IF(AND(Y1475="CONSUMO",AG1475="ANEXO I",AY1475=4%),(AI1475-(P1475+L1475-N1475+Q1475)*0.04)/0.83*(0.5177)*(0.17)-AI1475*0.04,IF(AND(Y1475="CONSUMO",AG1475="ANEXO II",AY1475=4%),(AI1475-(P1475+L1475-N1475+Q1475)*0.04)/0.83*(0.3295)*(0.17)-AI1475*0.04,""))))</f>
        <v/>
      </c>
      <c r="BC1475" s="51" t="str">
        <f aca="false">IF(C1475="","",IF(AND(Y1475="CONSUMO",AC1475="SIM")*OR(AG1475="-",AG1475="BIT"),IF(E1475&lt;&gt;"",(AI1475-(P1475+L1475-N1475+Q1475)*AY1475)/0.83),""))</f>
        <v/>
      </c>
      <c r="BD1475" s="51" t="str">
        <f aca="false">IF(BC1475="","",BC1475*0.17)</f>
        <v/>
      </c>
      <c r="BE1475" s="51" t="str">
        <f aca="false">IF(I1475=6908,0,IF(BC1475="","",BD1475-((P1475+L1475-N1475+Q1475)*AY1475)))</f>
        <v/>
      </c>
      <c r="BF1475" s="53" t="str">
        <f aca="false">IF(B1475="","",IF(OR(B1475="",E1475="Regime Normal"),0,(AI1475-Q1475)*VLOOKUP(R1475,Dados!$X$98:$Y$108,2,0)))</f>
        <v/>
      </c>
      <c r="BG1475" s="54" t="str">
        <f aca="false">IFERROR(VLOOKUP(I1475,Dados!$AC$27:$AD$43,2,0),IF(B1475="","",IF(D1475&lt;&gt;"MT",IF(AND(AC1475="SIM",Y1475="Revenda"),"2403",IF(AND(AC1475="SIM",Y1475="Consumo"),"2407",IF(AND(AC1475="NÃO",Y1475="Revenda"),"2102",IF(AND(AC1475="NÃO",Y1475="Consumo"),"2556",)))),REPLACE(I1475,1,1,1))))</f>
        <v/>
      </c>
    </row>
    <row r="1476" customFormat="false" ht="12.8" hidden="false" customHeight="true" outlineLevel="0" collapsed="false">
      <c r="Y1476" s="45"/>
      <c r="Z1476" s="46" t="str">
        <f aca="false">IF(B1476="","",(IFERROR(VLOOKUP(H1476,Dados!A$3:B$15000,2,0),"Não Encontrado")))</f>
        <v/>
      </c>
      <c r="AA1476" s="46" t="str">
        <f aca="false">IF(B1476="","",(IFERROR(VLOOKUP(G1476,Dados!C$3:E$15000,3,0),"Não Encontrado")))</f>
        <v/>
      </c>
      <c r="AB1476" s="46" t="str">
        <f aca="false">IFERROR(IF(Z1476&lt;&gt;"Não Encontrado",Z1476,IF(AA1476&lt;&gt;"Não Encontrado",AA1476,"")),"")</f>
        <v/>
      </c>
      <c r="AC1476" s="45" t="str">
        <f aca="false">IF(B1476="","",IF(AB1476="","NÃO","SIM"))</f>
        <v/>
      </c>
      <c r="AD1476" s="45" t="str">
        <f aca="false">IFERROR(VLOOKUP(G1476,Dados!$P$3:$R$500,3,0),"")</f>
        <v/>
      </c>
      <c r="AE1476" s="45" t="str">
        <f aca="false">IFERROR(VLOOKUP(G1476,Dados!$K$3:$L$500,2,0),"")</f>
        <v/>
      </c>
      <c r="AF1476" s="45" t="str">
        <f aca="false">IFERROR(VLOOKUP(G1476,Dados!$M$3:$N$500,2,0),"")</f>
        <v/>
      </c>
      <c r="AG1476" s="45" t="str">
        <f aca="false">IF(F1476="","",IF(AND(AD1476="",AE1476="",AF1476=""),"-",IF(AND(AD1476="BIT",AE1476="",AF1476=""),"BIT",IF(AND(AE1476="ANEXO I",AD1476="",AF1476=""),"ANEXO I",IF(AND(AF1476="ANEXO II",AD1476="",AE1476=""),"ANEXO II","Escolher")))))</f>
        <v/>
      </c>
      <c r="AH1476" s="45" t="str">
        <f aca="false">IF(AG1476&lt;&gt;"Pneus","",IFERROR(VLOOKUP(R1476,Dados!$X$2:$Z$5,3,0)*(AI1476-Q1476),VLOOKUP(D1476,Dados!$X$7:$Z$33,3,0)*(AI1476-Q1476)))</f>
        <v/>
      </c>
      <c r="AI1476" s="47" t="str">
        <f aca="false">IF(B1476="","",P1476+Q1476+O1476+M1476+L1476-N1476)</f>
        <v/>
      </c>
      <c r="AJ1476" s="48" t="str">
        <f aca="false">IFERROR(IF(AND(AC1476="SIM",AG1476="-",Y1476="REVENDA"),(AB1476/1+1)*AI1476,IF(AND(AC1476="SIM",AG1476="Pneus",Y1476="REVENDA"),(AB1476/1+1)*(AI1476-AH1476),"")),"")</f>
        <v/>
      </c>
      <c r="AK1476" s="48" t="str">
        <f aca="false">IF(AJ1476="","",AJ1476*17%)</f>
        <v/>
      </c>
      <c r="AL1476" s="48" t="str">
        <f aca="false">IFERROR(IF(AC1476="NÃO","",IF(AK1476="","",IF(E1476="Simples Nacional",BF1476,IF(T1476=0.12,U1476*0.5833337002,IF(T1476=0,AI1476*0.07,U1476))))),"")</f>
        <v/>
      </c>
      <c r="AM1476" s="47" t="str">
        <f aca="false">IFERROR(IF(AC1476="NÃO","",IF(OR(AG1476="-",AG1476="Pneus"),AK1476-AL1476,"")),"")</f>
        <v/>
      </c>
      <c r="AN1476" s="48" t="str">
        <f aca="false">IF(AND(Y1476="REVENDA",AC1476="SIM",AG1476="BIT"),((AB1476/1+1)*AI1476)*0.4117,"")</f>
        <v/>
      </c>
      <c r="AO1476" s="48" t="str">
        <f aca="false">IF(AN1476="","",AN1476*17%)</f>
        <v/>
      </c>
      <c r="AP1476" s="49" t="str">
        <f aca="false">IF(AN1476="","",IF(T1476=0.12,(U1476*0.4117)*0.4117,IF(T1476=0,(AI1476*0.07)*0.4117,U1476*0.4117)))</f>
        <v/>
      </c>
      <c r="AQ1476" s="47" t="str">
        <f aca="false">IF(AN1476="","",AO1476-AP1476)</f>
        <v/>
      </c>
      <c r="AR1476" s="50" t="str">
        <f aca="false">IFERROR(IF(AND(AC1476="SIM",Y1476="REVENDA",LEFT(AG1476,5)="ANEXO")*OR(AE1476="ANEXO I",AF1476="ANEXO II"),VLOOKUP(H1476,Dados!G:I,2,0),""),"INSERIR MVA")</f>
        <v/>
      </c>
      <c r="AS1476" s="48" t="str">
        <f aca="false">IF(LEFT(AG1476,5)="ANEXO",VLOOKUP(AG1476,Dados!$X$111:$Z$112,2,0)*(AI1476-Q1476),"")</f>
        <v/>
      </c>
      <c r="AT1476" s="48" t="str">
        <f aca="false">IFERROR(IF(AR1476="","",(AI1476*AR1476)+AI1476),"INSERIR MVA")</f>
        <v/>
      </c>
      <c r="AU1476" s="48" t="str">
        <f aca="false">IF(AT1476="","",IF(AY1476=0.04,U1476,AS1476*AY1476))</f>
        <v/>
      </c>
      <c r="AV1476" s="47" t="str">
        <f aca="false">IFERROR(IF(AU1476="","",(VLOOKUP(AG1476,Dados!$X$111:$Z$112,3,0)*AT1476*0.17)),"INSERIR MVA")</f>
        <v/>
      </c>
      <c r="AW1476" s="47" t="str">
        <f aca="false">IFERROR(IF(AR1476="","",AV1476-AU1476),"")</f>
        <v/>
      </c>
      <c r="AX1476" s="51" t="str">
        <f aca="false">IFERROR(IF(AC1476="NÃO","",IF(AM1476&lt;&gt;"",AM1476-W1476,IF(AQ1476&lt;&gt;"",AQ1476-W1476,IF(AW1476&lt;&gt;"",AW1476-W1476,"")))),"")</f>
        <v/>
      </c>
      <c r="AY1476" s="46" t="str">
        <f aca="false">IFERROR(IF(ISNA(VLOOKUP(R1476,Dados!$X$2:$Y$5,2,0)),VLOOKUP(D1476,Dados!$X$7:$Y$33,2,0),VLOOKUP(R1476,Dados!$X$2:$Y$5,2,0)),"")</f>
        <v/>
      </c>
      <c r="AZ1476" s="52" t="str">
        <f aca="false">IF(C1476="","",IF(AND(Y1476="CONSUMO",AC1476="NÃO")*OR(AG1476="-",AG1476="BIT"),IF(E1476&lt;&gt;"",(AI1476-(P1476+L1476-N1476+Q1476)*AY1476)/0.83),""))</f>
        <v/>
      </c>
      <c r="BA1476" s="51" t="str">
        <f aca="false">IF(AZ1476="","",AZ1476*0.17-((P1476+L1476-N1476+Q1476)*AY1476))</f>
        <v/>
      </c>
      <c r="BB1476" s="51" t="str">
        <f aca="false">IF(AND(Y1476="CONSUMO",AG1476="ANEXO I",AY1476&gt;4%),(AI1476-(P1476+L1476-N1476+Q1476)*0.0514)/0.83*(0.5177)*(0.17)-AI1476*0.0514,IF(AND(Y1476="CONSUMO",AG1476="ANEXO II",AY1476&gt;4%),(AI1476-(P1476+L1476-N1476+Q1476)*0.041)/0.83*(0.3295)*(0.17)-AI1476*0.041,IF(AND(Y1476="CONSUMO",AG1476="ANEXO I",AY1476=4%),(AI1476-(P1476+L1476-N1476+Q1476)*0.04)/0.83*(0.5177)*(0.17)-AI1476*0.04,IF(AND(Y1476="CONSUMO",AG1476="ANEXO II",AY1476=4%),(AI1476-(P1476+L1476-N1476+Q1476)*0.04)/0.83*(0.3295)*(0.17)-AI1476*0.04,""))))</f>
        <v/>
      </c>
      <c r="BC1476" s="51" t="str">
        <f aca="false">IF(C1476="","",IF(AND(Y1476="CONSUMO",AC1476="SIM")*OR(AG1476="-",AG1476="BIT"),IF(E1476&lt;&gt;"",(AI1476-(P1476+L1476-N1476+Q1476)*AY1476)/0.83),""))</f>
        <v/>
      </c>
      <c r="BD1476" s="51" t="str">
        <f aca="false">IF(BC1476="","",BC1476*0.17)</f>
        <v/>
      </c>
      <c r="BE1476" s="51" t="str">
        <f aca="false">IF(I1476=6908,0,IF(BC1476="","",BD1476-((P1476+L1476-N1476+Q1476)*AY1476)))</f>
        <v/>
      </c>
      <c r="BF1476" s="53" t="str">
        <f aca="false">IF(B1476="","",IF(OR(B1476="",E1476="Regime Normal"),0,(AI1476-Q1476)*VLOOKUP(R1476,Dados!$X$98:$Y$108,2,0)))</f>
        <v/>
      </c>
      <c r="BG1476" s="54" t="str">
        <f aca="false">IFERROR(VLOOKUP(I1476,Dados!$AC$27:$AD$43,2,0),IF(B1476="","",IF(D1476&lt;&gt;"MT",IF(AND(AC1476="SIM",Y1476="Revenda"),"2403",IF(AND(AC1476="SIM",Y1476="Consumo"),"2407",IF(AND(AC1476="NÃO",Y1476="Revenda"),"2102",IF(AND(AC1476="NÃO",Y1476="Consumo"),"2556",)))),REPLACE(I1476,1,1,1))))</f>
        <v/>
      </c>
    </row>
    <row r="1477" customFormat="false" ht="12.8" hidden="false" customHeight="true" outlineLevel="0" collapsed="false">
      <c r="Y1477" s="45"/>
      <c r="Z1477" s="46" t="str">
        <f aca="false">IF(B1477="","",(IFERROR(VLOOKUP(H1477,Dados!A$3:B$15000,2,0),"Não Encontrado")))</f>
        <v/>
      </c>
      <c r="AA1477" s="46" t="str">
        <f aca="false">IF(B1477="","",(IFERROR(VLOOKUP(G1477,Dados!C$3:E$15000,3,0),"Não Encontrado")))</f>
        <v/>
      </c>
      <c r="AB1477" s="46" t="str">
        <f aca="false">IFERROR(IF(Z1477&lt;&gt;"Não Encontrado",Z1477,IF(AA1477&lt;&gt;"Não Encontrado",AA1477,"")),"")</f>
        <v/>
      </c>
      <c r="AC1477" s="45" t="str">
        <f aca="false">IF(B1477="","",IF(AB1477="","NÃO","SIM"))</f>
        <v/>
      </c>
      <c r="AD1477" s="45" t="str">
        <f aca="false">IFERROR(VLOOKUP(G1477,Dados!$P$3:$R$500,3,0),"")</f>
        <v/>
      </c>
      <c r="AE1477" s="45" t="str">
        <f aca="false">IFERROR(VLOOKUP(G1477,Dados!$K$3:$L$500,2,0),"")</f>
        <v/>
      </c>
      <c r="AF1477" s="45" t="str">
        <f aca="false">IFERROR(VLOOKUP(G1477,Dados!$M$3:$N$500,2,0),"")</f>
        <v/>
      </c>
      <c r="AG1477" s="45" t="str">
        <f aca="false">IF(F1477="","",IF(AND(AD1477="",AE1477="",AF1477=""),"-",IF(AND(AD1477="BIT",AE1477="",AF1477=""),"BIT",IF(AND(AE1477="ANEXO I",AD1477="",AF1477=""),"ANEXO I",IF(AND(AF1477="ANEXO II",AD1477="",AE1477=""),"ANEXO II","Escolher")))))</f>
        <v/>
      </c>
      <c r="AH1477" s="45" t="str">
        <f aca="false">IF(AG1477&lt;&gt;"Pneus","",IFERROR(VLOOKUP(R1477,Dados!$X$2:$Z$5,3,0)*(AI1477-Q1477),VLOOKUP(D1477,Dados!$X$7:$Z$33,3,0)*(AI1477-Q1477)))</f>
        <v/>
      </c>
      <c r="AI1477" s="47" t="str">
        <f aca="false">IF(B1477="","",P1477+Q1477+O1477+M1477+L1477-N1477)</f>
        <v/>
      </c>
      <c r="AJ1477" s="48" t="str">
        <f aca="false">IFERROR(IF(AND(AC1477="SIM",AG1477="-",Y1477="REVENDA"),(AB1477/1+1)*AI1477,IF(AND(AC1477="SIM",AG1477="Pneus",Y1477="REVENDA"),(AB1477/1+1)*(AI1477-AH1477),"")),"")</f>
        <v/>
      </c>
      <c r="AK1477" s="48" t="str">
        <f aca="false">IF(AJ1477="","",AJ1477*17%)</f>
        <v/>
      </c>
      <c r="AL1477" s="48" t="str">
        <f aca="false">IFERROR(IF(AC1477="NÃO","",IF(AK1477="","",IF(E1477="Simples Nacional",BF1477,IF(T1477=0.12,U1477*0.5833337002,IF(T1477=0,AI1477*0.07,U1477))))),"")</f>
        <v/>
      </c>
      <c r="AM1477" s="47" t="str">
        <f aca="false">IFERROR(IF(AC1477="NÃO","",IF(OR(AG1477="-",AG1477="Pneus"),AK1477-AL1477,"")),"")</f>
        <v/>
      </c>
      <c r="AN1477" s="48" t="str">
        <f aca="false">IF(AND(Y1477="REVENDA",AC1477="SIM",AG1477="BIT"),((AB1477/1+1)*AI1477)*0.4117,"")</f>
        <v/>
      </c>
      <c r="AO1477" s="48" t="str">
        <f aca="false">IF(AN1477="","",AN1477*17%)</f>
        <v/>
      </c>
      <c r="AP1477" s="49" t="str">
        <f aca="false">IF(AN1477="","",IF(T1477=0.12,(U1477*0.4117)*0.4117,IF(T1477=0,(AI1477*0.07)*0.4117,U1477*0.4117)))</f>
        <v/>
      </c>
      <c r="AQ1477" s="47" t="str">
        <f aca="false">IF(AN1477="","",AO1477-AP1477)</f>
        <v/>
      </c>
      <c r="AR1477" s="50" t="str">
        <f aca="false">IFERROR(IF(AND(AC1477="SIM",Y1477="REVENDA",LEFT(AG1477,5)="ANEXO")*OR(AE1477="ANEXO I",AF1477="ANEXO II"),VLOOKUP(H1477,Dados!G:I,2,0),""),"INSERIR MVA")</f>
        <v/>
      </c>
      <c r="AS1477" s="48" t="str">
        <f aca="false">IF(LEFT(AG1477,5)="ANEXO",VLOOKUP(AG1477,Dados!$X$111:$Z$112,2,0)*(AI1477-Q1477),"")</f>
        <v/>
      </c>
      <c r="AT1477" s="48" t="str">
        <f aca="false">IFERROR(IF(AR1477="","",(AI1477*AR1477)+AI1477),"INSERIR MVA")</f>
        <v/>
      </c>
      <c r="AU1477" s="48" t="str">
        <f aca="false">IF(AT1477="","",IF(AY1477=0.04,U1477,AS1477*AY1477))</f>
        <v/>
      </c>
      <c r="AV1477" s="47" t="str">
        <f aca="false">IFERROR(IF(AU1477="","",(VLOOKUP(AG1477,Dados!$X$111:$Z$112,3,0)*AT1477*0.17)),"INSERIR MVA")</f>
        <v/>
      </c>
      <c r="AW1477" s="47" t="str">
        <f aca="false">IFERROR(IF(AR1477="","",AV1477-AU1477),"")</f>
        <v/>
      </c>
      <c r="AX1477" s="51" t="str">
        <f aca="false">IFERROR(IF(AC1477="NÃO","",IF(AM1477&lt;&gt;"",AM1477-W1477,IF(AQ1477&lt;&gt;"",AQ1477-W1477,IF(AW1477&lt;&gt;"",AW1477-W1477,"")))),"")</f>
        <v/>
      </c>
      <c r="AY1477" s="46" t="str">
        <f aca="false">IFERROR(IF(ISNA(VLOOKUP(R1477,Dados!$X$2:$Y$5,2,0)),VLOOKUP(D1477,Dados!$X$7:$Y$33,2,0),VLOOKUP(R1477,Dados!$X$2:$Y$5,2,0)),"")</f>
        <v/>
      </c>
      <c r="AZ1477" s="52" t="str">
        <f aca="false">IF(C1477="","",IF(AND(Y1477="CONSUMO",AC1477="NÃO")*OR(AG1477="-",AG1477="BIT"),IF(E1477&lt;&gt;"",(AI1477-(P1477+L1477-N1477+Q1477)*AY1477)/0.83),""))</f>
        <v/>
      </c>
      <c r="BA1477" s="51" t="str">
        <f aca="false">IF(AZ1477="","",AZ1477*0.17-((P1477+L1477-N1477+Q1477)*AY1477))</f>
        <v/>
      </c>
      <c r="BB1477" s="51" t="str">
        <f aca="false">IF(AND(Y1477="CONSUMO",AG1477="ANEXO I",AY1477&gt;4%),(AI1477-(P1477+L1477-N1477+Q1477)*0.0514)/0.83*(0.5177)*(0.17)-AI1477*0.0514,IF(AND(Y1477="CONSUMO",AG1477="ANEXO II",AY1477&gt;4%),(AI1477-(P1477+L1477-N1477+Q1477)*0.041)/0.83*(0.3295)*(0.17)-AI1477*0.041,IF(AND(Y1477="CONSUMO",AG1477="ANEXO I",AY1477=4%),(AI1477-(P1477+L1477-N1477+Q1477)*0.04)/0.83*(0.5177)*(0.17)-AI1477*0.04,IF(AND(Y1477="CONSUMO",AG1477="ANEXO II",AY1477=4%),(AI1477-(P1477+L1477-N1477+Q1477)*0.04)/0.83*(0.3295)*(0.17)-AI1477*0.04,""))))</f>
        <v/>
      </c>
      <c r="BC1477" s="51" t="str">
        <f aca="false">IF(C1477="","",IF(AND(Y1477="CONSUMO",AC1477="SIM")*OR(AG1477="-",AG1477="BIT"),IF(E1477&lt;&gt;"",(AI1477-(P1477+L1477-N1477+Q1477)*AY1477)/0.83),""))</f>
        <v/>
      </c>
      <c r="BD1477" s="51" t="str">
        <f aca="false">IF(BC1477="","",BC1477*0.17)</f>
        <v/>
      </c>
      <c r="BE1477" s="51" t="str">
        <f aca="false">IF(I1477=6908,0,IF(BC1477="","",BD1477-((P1477+L1477-N1477+Q1477)*AY1477)))</f>
        <v/>
      </c>
      <c r="BF1477" s="53" t="str">
        <f aca="false">IF(B1477="","",IF(OR(B1477="",E1477="Regime Normal"),0,(AI1477-Q1477)*VLOOKUP(R1477,Dados!$X$98:$Y$108,2,0)))</f>
        <v/>
      </c>
      <c r="BG1477" s="54" t="str">
        <f aca="false">IFERROR(VLOOKUP(I1477,Dados!$AC$27:$AD$43,2,0),IF(B1477="","",IF(D1477&lt;&gt;"MT",IF(AND(AC1477="SIM",Y1477="Revenda"),"2403",IF(AND(AC1477="SIM",Y1477="Consumo"),"2407",IF(AND(AC1477="NÃO",Y1477="Revenda"),"2102",IF(AND(AC1477="NÃO",Y1477="Consumo"),"2556",)))),REPLACE(I1477,1,1,1))))</f>
        <v/>
      </c>
    </row>
    <row r="1478" customFormat="false" ht="12.8" hidden="false" customHeight="true" outlineLevel="0" collapsed="false">
      <c r="Y1478" s="45"/>
      <c r="Z1478" s="46" t="str">
        <f aca="false">IF(B1478="","",(IFERROR(VLOOKUP(H1478,Dados!A$3:B$15000,2,0),"Não Encontrado")))</f>
        <v/>
      </c>
      <c r="AA1478" s="46" t="str">
        <f aca="false">IF(B1478="","",(IFERROR(VLOOKUP(G1478,Dados!C$3:E$15000,3,0),"Não Encontrado")))</f>
        <v/>
      </c>
      <c r="AB1478" s="46" t="str">
        <f aca="false">IFERROR(IF(Z1478&lt;&gt;"Não Encontrado",Z1478,IF(AA1478&lt;&gt;"Não Encontrado",AA1478,"")),"")</f>
        <v/>
      </c>
      <c r="AC1478" s="45" t="str">
        <f aca="false">IF(B1478="","",IF(AB1478="","NÃO","SIM"))</f>
        <v/>
      </c>
      <c r="AD1478" s="45" t="str">
        <f aca="false">IFERROR(VLOOKUP(G1478,Dados!$P$3:$R$500,3,0),"")</f>
        <v/>
      </c>
      <c r="AE1478" s="45" t="str">
        <f aca="false">IFERROR(VLOOKUP(G1478,Dados!$K$3:$L$500,2,0),"")</f>
        <v/>
      </c>
      <c r="AF1478" s="45" t="str">
        <f aca="false">IFERROR(VLOOKUP(G1478,Dados!$M$3:$N$500,2,0),"")</f>
        <v/>
      </c>
      <c r="AG1478" s="45" t="str">
        <f aca="false">IF(F1478="","",IF(AND(AD1478="",AE1478="",AF1478=""),"-",IF(AND(AD1478="BIT",AE1478="",AF1478=""),"BIT",IF(AND(AE1478="ANEXO I",AD1478="",AF1478=""),"ANEXO I",IF(AND(AF1478="ANEXO II",AD1478="",AE1478=""),"ANEXO II","Escolher")))))</f>
        <v/>
      </c>
      <c r="AH1478" s="45" t="str">
        <f aca="false">IF(AG1478&lt;&gt;"Pneus","",IFERROR(VLOOKUP(R1478,Dados!$X$2:$Z$5,3,0)*(AI1478-Q1478),VLOOKUP(D1478,Dados!$X$7:$Z$33,3,0)*(AI1478-Q1478)))</f>
        <v/>
      </c>
      <c r="AI1478" s="47" t="str">
        <f aca="false">IF(B1478="","",P1478+Q1478+O1478+M1478+L1478-N1478)</f>
        <v/>
      </c>
      <c r="AJ1478" s="48" t="str">
        <f aca="false">IFERROR(IF(AND(AC1478="SIM",AG1478="-",Y1478="REVENDA"),(AB1478/1+1)*AI1478,IF(AND(AC1478="SIM",AG1478="Pneus",Y1478="REVENDA"),(AB1478/1+1)*(AI1478-AH1478),"")),"")</f>
        <v/>
      </c>
      <c r="AK1478" s="48" t="str">
        <f aca="false">IF(AJ1478="","",AJ1478*17%)</f>
        <v/>
      </c>
      <c r="AL1478" s="48" t="str">
        <f aca="false">IFERROR(IF(AC1478="NÃO","",IF(AK1478="","",IF(E1478="Simples Nacional",BF1478,IF(T1478=0.12,U1478*0.5833337002,IF(T1478=0,AI1478*0.07,U1478))))),"")</f>
        <v/>
      </c>
      <c r="AM1478" s="47" t="str">
        <f aca="false">IFERROR(IF(AC1478="NÃO","",IF(OR(AG1478="-",AG1478="Pneus"),AK1478-AL1478,"")),"")</f>
        <v/>
      </c>
      <c r="AN1478" s="48" t="str">
        <f aca="false">IF(AND(Y1478="REVENDA",AC1478="SIM",AG1478="BIT"),((AB1478/1+1)*AI1478)*0.4117,"")</f>
        <v/>
      </c>
      <c r="AO1478" s="48" t="str">
        <f aca="false">IF(AN1478="","",AN1478*17%)</f>
        <v/>
      </c>
      <c r="AP1478" s="49" t="str">
        <f aca="false">IF(AN1478="","",IF(T1478=0.12,(U1478*0.4117)*0.4117,IF(T1478=0,(AI1478*0.07)*0.4117,U1478*0.4117)))</f>
        <v/>
      </c>
      <c r="AQ1478" s="47" t="str">
        <f aca="false">IF(AN1478="","",AO1478-AP1478)</f>
        <v/>
      </c>
      <c r="AR1478" s="50" t="str">
        <f aca="false">IFERROR(IF(AND(AC1478="SIM",Y1478="REVENDA",LEFT(AG1478,5)="ANEXO")*OR(AE1478="ANEXO I",AF1478="ANEXO II"),VLOOKUP(H1478,Dados!G:I,2,0),""),"INSERIR MVA")</f>
        <v/>
      </c>
      <c r="AS1478" s="48" t="str">
        <f aca="false">IF(LEFT(AG1478,5)="ANEXO",VLOOKUP(AG1478,Dados!$X$111:$Z$112,2,0)*(AI1478-Q1478),"")</f>
        <v/>
      </c>
      <c r="AT1478" s="48" t="str">
        <f aca="false">IFERROR(IF(AR1478="","",(AI1478*AR1478)+AI1478),"INSERIR MVA")</f>
        <v/>
      </c>
      <c r="AU1478" s="48" t="str">
        <f aca="false">IF(AT1478="","",IF(AY1478=0.04,U1478,AS1478*AY1478))</f>
        <v/>
      </c>
      <c r="AV1478" s="47" t="str">
        <f aca="false">IFERROR(IF(AU1478="","",(VLOOKUP(AG1478,Dados!$X$111:$Z$112,3,0)*AT1478*0.17)),"INSERIR MVA")</f>
        <v/>
      </c>
      <c r="AW1478" s="47" t="str">
        <f aca="false">IFERROR(IF(AR1478="","",AV1478-AU1478),"")</f>
        <v/>
      </c>
      <c r="AX1478" s="51" t="str">
        <f aca="false">IFERROR(IF(AC1478="NÃO","",IF(AM1478&lt;&gt;"",AM1478-W1478,IF(AQ1478&lt;&gt;"",AQ1478-W1478,IF(AW1478&lt;&gt;"",AW1478-W1478,"")))),"")</f>
        <v/>
      </c>
      <c r="AY1478" s="46" t="str">
        <f aca="false">IFERROR(IF(ISNA(VLOOKUP(R1478,Dados!$X$2:$Y$5,2,0)),VLOOKUP(D1478,Dados!$X$7:$Y$33,2,0),VLOOKUP(R1478,Dados!$X$2:$Y$5,2,0)),"")</f>
        <v/>
      </c>
      <c r="AZ1478" s="52" t="str">
        <f aca="false">IF(C1478="","",IF(AND(Y1478="CONSUMO",AC1478="NÃO")*OR(AG1478="-",AG1478="BIT"),IF(E1478&lt;&gt;"",(AI1478-(P1478+L1478-N1478+Q1478)*AY1478)/0.83),""))</f>
        <v/>
      </c>
      <c r="BA1478" s="51" t="str">
        <f aca="false">IF(AZ1478="","",AZ1478*0.17-((P1478+L1478-N1478+Q1478)*AY1478))</f>
        <v/>
      </c>
      <c r="BB1478" s="51" t="str">
        <f aca="false">IF(AND(Y1478="CONSUMO",AG1478="ANEXO I",AY1478&gt;4%),(AI1478-(P1478+L1478-N1478+Q1478)*0.0514)/0.83*(0.5177)*(0.17)-AI1478*0.0514,IF(AND(Y1478="CONSUMO",AG1478="ANEXO II",AY1478&gt;4%),(AI1478-(P1478+L1478-N1478+Q1478)*0.041)/0.83*(0.3295)*(0.17)-AI1478*0.041,IF(AND(Y1478="CONSUMO",AG1478="ANEXO I",AY1478=4%),(AI1478-(P1478+L1478-N1478+Q1478)*0.04)/0.83*(0.5177)*(0.17)-AI1478*0.04,IF(AND(Y1478="CONSUMO",AG1478="ANEXO II",AY1478=4%),(AI1478-(P1478+L1478-N1478+Q1478)*0.04)/0.83*(0.3295)*(0.17)-AI1478*0.04,""))))</f>
        <v/>
      </c>
      <c r="BC1478" s="51" t="str">
        <f aca="false">IF(C1478="","",IF(AND(Y1478="CONSUMO",AC1478="SIM")*OR(AG1478="-",AG1478="BIT"),IF(E1478&lt;&gt;"",(AI1478-(P1478+L1478-N1478+Q1478)*AY1478)/0.83),""))</f>
        <v/>
      </c>
      <c r="BD1478" s="51" t="str">
        <f aca="false">IF(BC1478="","",BC1478*0.17)</f>
        <v/>
      </c>
      <c r="BE1478" s="51" t="str">
        <f aca="false">IF(I1478=6908,0,IF(BC1478="","",BD1478-((P1478+L1478-N1478+Q1478)*AY1478)))</f>
        <v/>
      </c>
      <c r="BF1478" s="53" t="str">
        <f aca="false">IF(B1478="","",IF(OR(B1478="",E1478="Regime Normal"),0,(AI1478-Q1478)*VLOOKUP(R1478,Dados!$X$98:$Y$108,2,0)))</f>
        <v/>
      </c>
      <c r="BG1478" s="54" t="str">
        <f aca="false">IFERROR(VLOOKUP(I1478,Dados!$AC$27:$AD$43,2,0),IF(B1478="","",IF(D1478&lt;&gt;"MT",IF(AND(AC1478="SIM",Y1478="Revenda"),"2403",IF(AND(AC1478="SIM",Y1478="Consumo"),"2407",IF(AND(AC1478="NÃO",Y1478="Revenda"),"2102",IF(AND(AC1478="NÃO",Y1478="Consumo"),"2556",)))),REPLACE(I1478,1,1,1))))</f>
        <v/>
      </c>
    </row>
    <row r="1479" customFormat="false" ht="12.8" hidden="false" customHeight="true" outlineLevel="0" collapsed="false">
      <c r="Y1479" s="45"/>
      <c r="Z1479" s="46" t="str">
        <f aca="false">IF(B1479="","",(IFERROR(VLOOKUP(H1479,Dados!A$3:B$15000,2,0),"Não Encontrado")))</f>
        <v/>
      </c>
      <c r="AA1479" s="46" t="str">
        <f aca="false">IF(B1479="","",(IFERROR(VLOOKUP(G1479,Dados!C$3:E$15000,3,0),"Não Encontrado")))</f>
        <v/>
      </c>
      <c r="AB1479" s="46" t="str">
        <f aca="false">IFERROR(IF(Z1479&lt;&gt;"Não Encontrado",Z1479,IF(AA1479&lt;&gt;"Não Encontrado",AA1479,"")),"")</f>
        <v/>
      </c>
      <c r="AC1479" s="45" t="str">
        <f aca="false">IF(B1479="","",IF(AB1479="","NÃO","SIM"))</f>
        <v/>
      </c>
      <c r="AD1479" s="45" t="str">
        <f aca="false">IFERROR(VLOOKUP(G1479,Dados!$P$3:$R$500,3,0),"")</f>
        <v/>
      </c>
      <c r="AE1479" s="45" t="str">
        <f aca="false">IFERROR(VLOOKUP(G1479,Dados!$K$3:$L$500,2,0),"")</f>
        <v/>
      </c>
      <c r="AF1479" s="45" t="str">
        <f aca="false">IFERROR(VLOOKUP(G1479,Dados!$M$3:$N$500,2,0),"")</f>
        <v/>
      </c>
      <c r="AG1479" s="45" t="str">
        <f aca="false">IF(F1479="","",IF(AND(AD1479="",AE1479="",AF1479=""),"-",IF(AND(AD1479="BIT",AE1479="",AF1479=""),"BIT",IF(AND(AE1479="ANEXO I",AD1479="",AF1479=""),"ANEXO I",IF(AND(AF1479="ANEXO II",AD1479="",AE1479=""),"ANEXO II","Escolher")))))</f>
        <v/>
      </c>
      <c r="AH1479" s="45" t="str">
        <f aca="false">IF(AG1479&lt;&gt;"Pneus","",IFERROR(VLOOKUP(R1479,Dados!$X$2:$Z$5,3,0)*(AI1479-Q1479),VLOOKUP(D1479,Dados!$X$7:$Z$33,3,0)*(AI1479-Q1479)))</f>
        <v/>
      </c>
      <c r="AI1479" s="47" t="str">
        <f aca="false">IF(B1479="","",P1479+Q1479+O1479+M1479+L1479-N1479)</f>
        <v/>
      </c>
      <c r="AJ1479" s="48" t="str">
        <f aca="false">IFERROR(IF(AND(AC1479="SIM",AG1479="-",Y1479="REVENDA"),(AB1479/1+1)*AI1479,IF(AND(AC1479="SIM",AG1479="Pneus",Y1479="REVENDA"),(AB1479/1+1)*(AI1479-AH1479),"")),"")</f>
        <v/>
      </c>
      <c r="AK1479" s="48" t="str">
        <f aca="false">IF(AJ1479="","",AJ1479*17%)</f>
        <v/>
      </c>
      <c r="AL1479" s="48" t="str">
        <f aca="false">IFERROR(IF(AC1479="NÃO","",IF(AK1479="","",IF(E1479="Simples Nacional",BF1479,IF(T1479=0.12,U1479*0.5833337002,IF(T1479=0,AI1479*0.07,U1479))))),"")</f>
        <v/>
      </c>
      <c r="AM1479" s="47" t="str">
        <f aca="false">IFERROR(IF(AC1479="NÃO","",IF(OR(AG1479="-",AG1479="Pneus"),AK1479-AL1479,"")),"")</f>
        <v/>
      </c>
      <c r="AN1479" s="48" t="str">
        <f aca="false">IF(AND(Y1479="REVENDA",AC1479="SIM",AG1479="BIT"),((AB1479/1+1)*AI1479)*0.4117,"")</f>
        <v/>
      </c>
      <c r="AO1479" s="48" t="str">
        <f aca="false">IF(AN1479="","",AN1479*17%)</f>
        <v/>
      </c>
      <c r="AP1479" s="49" t="str">
        <f aca="false">IF(AN1479="","",IF(T1479=0.12,(U1479*0.4117)*0.4117,IF(T1479=0,(AI1479*0.07)*0.4117,U1479*0.4117)))</f>
        <v/>
      </c>
      <c r="AQ1479" s="47" t="str">
        <f aca="false">IF(AN1479="","",AO1479-AP1479)</f>
        <v/>
      </c>
      <c r="AR1479" s="50" t="str">
        <f aca="false">IFERROR(IF(AND(AC1479="SIM",Y1479="REVENDA",LEFT(AG1479,5)="ANEXO")*OR(AE1479="ANEXO I",AF1479="ANEXO II"),VLOOKUP(H1479,Dados!G:I,2,0),""),"INSERIR MVA")</f>
        <v/>
      </c>
      <c r="AS1479" s="48" t="str">
        <f aca="false">IF(LEFT(AG1479,5)="ANEXO",VLOOKUP(AG1479,Dados!$X$111:$Z$112,2,0)*(AI1479-Q1479),"")</f>
        <v/>
      </c>
      <c r="AT1479" s="48" t="str">
        <f aca="false">IFERROR(IF(AR1479="","",(AI1479*AR1479)+AI1479),"INSERIR MVA")</f>
        <v/>
      </c>
      <c r="AU1479" s="48" t="str">
        <f aca="false">IF(AT1479="","",IF(AY1479=0.04,U1479,AS1479*AY1479))</f>
        <v/>
      </c>
      <c r="AV1479" s="47" t="str">
        <f aca="false">IFERROR(IF(AU1479="","",(VLOOKUP(AG1479,Dados!$X$111:$Z$112,3,0)*AT1479*0.17)),"INSERIR MVA")</f>
        <v/>
      </c>
      <c r="AW1479" s="47" t="str">
        <f aca="false">IFERROR(IF(AR1479="","",AV1479-AU1479),"")</f>
        <v/>
      </c>
      <c r="AX1479" s="51" t="str">
        <f aca="false">IFERROR(IF(AC1479="NÃO","",IF(AM1479&lt;&gt;"",AM1479-W1479,IF(AQ1479&lt;&gt;"",AQ1479-W1479,IF(AW1479&lt;&gt;"",AW1479-W1479,"")))),"")</f>
        <v/>
      </c>
      <c r="AY1479" s="46" t="str">
        <f aca="false">IFERROR(IF(ISNA(VLOOKUP(R1479,Dados!$X$2:$Y$5,2,0)),VLOOKUP(D1479,Dados!$X$7:$Y$33,2,0),VLOOKUP(R1479,Dados!$X$2:$Y$5,2,0)),"")</f>
        <v/>
      </c>
      <c r="AZ1479" s="52" t="str">
        <f aca="false">IF(C1479="","",IF(AND(Y1479="CONSUMO",AC1479="NÃO")*OR(AG1479="-",AG1479="BIT"),IF(E1479&lt;&gt;"",(AI1479-(P1479+L1479-N1479+Q1479)*AY1479)/0.83),""))</f>
        <v/>
      </c>
      <c r="BA1479" s="51" t="str">
        <f aca="false">IF(AZ1479="","",AZ1479*0.17-((P1479+L1479-N1479+Q1479)*AY1479))</f>
        <v/>
      </c>
      <c r="BB1479" s="51" t="str">
        <f aca="false">IF(AND(Y1479="CONSUMO",AG1479="ANEXO I",AY1479&gt;4%),(AI1479-(P1479+L1479-N1479+Q1479)*0.0514)/0.83*(0.5177)*(0.17)-AI1479*0.0514,IF(AND(Y1479="CONSUMO",AG1479="ANEXO II",AY1479&gt;4%),(AI1479-(P1479+L1479-N1479+Q1479)*0.041)/0.83*(0.3295)*(0.17)-AI1479*0.041,IF(AND(Y1479="CONSUMO",AG1479="ANEXO I",AY1479=4%),(AI1479-(P1479+L1479-N1479+Q1479)*0.04)/0.83*(0.5177)*(0.17)-AI1479*0.04,IF(AND(Y1479="CONSUMO",AG1479="ANEXO II",AY1479=4%),(AI1479-(P1479+L1479-N1479+Q1479)*0.04)/0.83*(0.3295)*(0.17)-AI1479*0.04,""))))</f>
        <v/>
      </c>
      <c r="BC1479" s="51" t="str">
        <f aca="false">IF(C1479="","",IF(AND(Y1479="CONSUMO",AC1479="SIM")*OR(AG1479="-",AG1479="BIT"),IF(E1479&lt;&gt;"",(AI1479-(P1479+L1479-N1479+Q1479)*AY1479)/0.83),""))</f>
        <v/>
      </c>
      <c r="BD1479" s="51" t="str">
        <f aca="false">IF(BC1479="","",BC1479*0.17)</f>
        <v/>
      </c>
      <c r="BE1479" s="51" t="str">
        <f aca="false">IF(I1479=6908,0,IF(BC1479="","",BD1479-((P1479+L1479-N1479+Q1479)*AY1479)))</f>
        <v/>
      </c>
      <c r="BF1479" s="53" t="str">
        <f aca="false">IF(B1479="","",IF(OR(B1479="",E1479="Regime Normal"),0,(AI1479-Q1479)*VLOOKUP(R1479,Dados!$X$98:$Y$108,2,0)))</f>
        <v/>
      </c>
      <c r="BG1479" s="54" t="str">
        <f aca="false">IFERROR(VLOOKUP(I1479,Dados!$AC$27:$AD$43,2,0),IF(B1479="","",IF(D1479&lt;&gt;"MT",IF(AND(AC1479="SIM",Y1479="Revenda"),"2403",IF(AND(AC1479="SIM",Y1479="Consumo"),"2407",IF(AND(AC1479="NÃO",Y1479="Revenda"),"2102",IF(AND(AC1479="NÃO",Y1479="Consumo"),"2556",)))),REPLACE(I1479,1,1,1))))</f>
        <v/>
      </c>
    </row>
    <row r="1480" customFormat="false" ht="12.8" hidden="false" customHeight="true" outlineLevel="0" collapsed="false">
      <c r="Y1480" s="45"/>
      <c r="Z1480" s="46" t="str">
        <f aca="false">IF(B1480="","",(IFERROR(VLOOKUP(H1480,Dados!A$3:B$15000,2,0),"Não Encontrado")))</f>
        <v/>
      </c>
      <c r="AA1480" s="46" t="str">
        <f aca="false">IF(B1480="","",(IFERROR(VLOOKUP(G1480,Dados!C$3:E$15000,3,0),"Não Encontrado")))</f>
        <v/>
      </c>
      <c r="AB1480" s="46" t="str">
        <f aca="false">IFERROR(IF(Z1480&lt;&gt;"Não Encontrado",Z1480,IF(AA1480&lt;&gt;"Não Encontrado",AA1480,"")),"")</f>
        <v/>
      </c>
      <c r="AC1480" s="45" t="str">
        <f aca="false">IF(B1480="","",IF(AB1480="","NÃO","SIM"))</f>
        <v/>
      </c>
      <c r="AD1480" s="45" t="str">
        <f aca="false">IFERROR(VLOOKUP(G1480,Dados!$P$3:$R$500,3,0),"")</f>
        <v/>
      </c>
      <c r="AE1480" s="45" t="str">
        <f aca="false">IFERROR(VLOOKUP(G1480,Dados!$K$3:$L$500,2,0),"")</f>
        <v/>
      </c>
      <c r="AF1480" s="45" t="str">
        <f aca="false">IFERROR(VLOOKUP(G1480,Dados!$M$3:$N$500,2,0),"")</f>
        <v/>
      </c>
      <c r="AG1480" s="45" t="str">
        <f aca="false">IF(F1480="","",IF(AND(AD1480="",AE1480="",AF1480=""),"-",IF(AND(AD1480="BIT",AE1480="",AF1480=""),"BIT",IF(AND(AE1480="ANEXO I",AD1480="",AF1480=""),"ANEXO I",IF(AND(AF1480="ANEXO II",AD1480="",AE1480=""),"ANEXO II","Escolher")))))</f>
        <v/>
      </c>
      <c r="AH1480" s="45" t="str">
        <f aca="false">IF(AG1480&lt;&gt;"Pneus","",IFERROR(VLOOKUP(R1480,Dados!$X$2:$Z$5,3,0)*(AI1480-Q1480),VLOOKUP(D1480,Dados!$X$7:$Z$33,3,0)*(AI1480-Q1480)))</f>
        <v/>
      </c>
      <c r="AI1480" s="47" t="str">
        <f aca="false">IF(B1480="","",P1480+Q1480+O1480+M1480+L1480-N1480)</f>
        <v/>
      </c>
      <c r="AJ1480" s="48" t="str">
        <f aca="false">IFERROR(IF(AND(AC1480="SIM",AG1480="-",Y1480="REVENDA"),(AB1480/1+1)*AI1480,IF(AND(AC1480="SIM",AG1480="Pneus",Y1480="REVENDA"),(AB1480/1+1)*(AI1480-AH1480),"")),"")</f>
        <v/>
      </c>
      <c r="AK1480" s="48" t="str">
        <f aca="false">IF(AJ1480="","",AJ1480*17%)</f>
        <v/>
      </c>
      <c r="AL1480" s="48" t="str">
        <f aca="false">IFERROR(IF(AC1480="NÃO","",IF(AK1480="","",IF(E1480="Simples Nacional",BF1480,IF(T1480=0.12,U1480*0.5833337002,IF(T1480=0,AI1480*0.07,U1480))))),"")</f>
        <v/>
      </c>
      <c r="AM1480" s="47" t="str">
        <f aca="false">IFERROR(IF(AC1480="NÃO","",IF(OR(AG1480="-",AG1480="Pneus"),AK1480-AL1480,"")),"")</f>
        <v/>
      </c>
      <c r="AN1480" s="48" t="str">
        <f aca="false">IF(AND(Y1480="REVENDA",AC1480="SIM",AG1480="BIT"),((AB1480/1+1)*AI1480)*0.4117,"")</f>
        <v/>
      </c>
      <c r="AO1480" s="48" t="str">
        <f aca="false">IF(AN1480="","",AN1480*17%)</f>
        <v/>
      </c>
      <c r="AP1480" s="49" t="str">
        <f aca="false">IF(AN1480="","",IF(T1480=0.12,(U1480*0.4117)*0.4117,IF(T1480=0,(AI1480*0.07)*0.4117,U1480*0.4117)))</f>
        <v/>
      </c>
      <c r="AQ1480" s="47" t="str">
        <f aca="false">IF(AN1480="","",AO1480-AP1480)</f>
        <v/>
      </c>
      <c r="AR1480" s="50" t="str">
        <f aca="false">IFERROR(IF(AND(AC1480="SIM",Y1480="REVENDA",LEFT(AG1480,5)="ANEXO")*OR(AE1480="ANEXO I",AF1480="ANEXO II"),VLOOKUP(H1480,Dados!G:I,2,0),""),"INSERIR MVA")</f>
        <v/>
      </c>
      <c r="AS1480" s="48" t="str">
        <f aca="false">IF(LEFT(AG1480,5)="ANEXO",VLOOKUP(AG1480,Dados!$X$111:$Z$112,2,0)*(AI1480-Q1480),"")</f>
        <v/>
      </c>
      <c r="AT1480" s="48" t="str">
        <f aca="false">IFERROR(IF(AR1480="","",(AI1480*AR1480)+AI1480),"INSERIR MVA")</f>
        <v/>
      </c>
      <c r="AU1480" s="48" t="str">
        <f aca="false">IF(AT1480="","",IF(AY1480=0.04,U1480,AS1480*AY1480))</f>
        <v/>
      </c>
      <c r="AV1480" s="47" t="str">
        <f aca="false">IFERROR(IF(AU1480="","",(VLOOKUP(AG1480,Dados!$X$111:$Z$112,3,0)*AT1480*0.17)),"INSERIR MVA")</f>
        <v/>
      </c>
      <c r="AW1480" s="47" t="str">
        <f aca="false">IFERROR(IF(AR1480="","",AV1480-AU1480),"")</f>
        <v/>
      </c>
      <c r="AX1480" s="51" t="str">
        <f aca="false">IFERROR(IF(AC1480="NÃO","",IF(AM1480&lt;&gt;"",AM1480-W1480,IF(AQ1480&lt;&gt;"",AQ1480-W1480,IF(AW1480&lt;&gt;"",AW1480-W1480,"")))),"")</f>
        <v/>
      </c>
      <c r="AY1480" s="46" t="str">
        <f aca="false">IFERROR(IF(ISNA(VLOOKUP(R1480,Dados!$X$2:$Y$5,2,0)),VLOOKUP(D1480,Dados!$X$7:$Y$33,2,0),VLOOKUP(R1480,Dados!$X$2:$Y$5,2,0)),"")</f>
        <v/>
      </c>
      <c r="AZ1480" s="52" t="str">
        <f aca="false">IF(C1480="","",IF(AND(Y1480="CONSUMO",AC1480="NÃO")*OR(AG1480="-",AG1480="BIT"),IF(E1480&lt;&gt;"",(AI1480-(P1480+L1480-N1480+Q1480)*AY1480)/0.83),""))</f>
        <v/>
      </c>
      <c r="BA1480" s="51" t="str">
        <f aca="false">IF(AZ1480="","",AZ1480*0.17-((P1480+L1480-N1480+Q1480)*AY1480))</f>
        <v/>
      </c>
      <c r="BB1480" s="51" t="str">
        <f aca="false">IF(AND(Y1480="CONSUMO",AG1480="ANEXO I",AY1480&gt;4%),(AI1480-(P1480+L1480-N1480+Q1480)*0.0514)/0.83*(0.5177)*(0.17)-AI1480*0.0514,IF(AND(Y1480="CONSUMO",AG1480="ANEXO II",AY1480&gt;4%),(AI1480-(P1480+L1480-N1480+Q1480)*0.041)/0.83*(0.3295)*(0.17)-AI1480*0.041,IF(AND(Y1480="CONSUMO",AG1480="ANEXO I",AY1480=4%),(AI1480-(P1480+L1480-N1480+Q1480)*0.04)/0.83*(0.5177)*(0.17)-AI1480*0.04,IF(AND(Y1480="CONSUMO",AG1480="ANEXO II",AY1480=4%),(AI1480-(P1480+L1480-N1480+Q1480)*0.04)/0.83*(0.3295)*(0.17)-AI1480*0.04,""))))</f>
        <v/>
      </c>
      <c r="BC1480" s="51" t="str">
        <f aca="false">IF(C1480="","",IF(AND(Y1480="CONSUMO",AC1480="SIM")*OR(AG1480="-",AG1480="BIT"),IF(E1480&lt;&gt;"",(AI1480-(P1480+L1480-N1480+Q1480)*AY1480)/0.83),""))</f>
        <v/>
      </c>
      <c r="BD1480" s="51" t="str">
        <f aca="false">IF(BC1480="","",BC1480*0.17)</f>
        <v/>
      </c>
      <c r="BE1480" s="51" t="str">
        <f aca="false">IF(I1480=6908,0,IF(BC1480="","",BD1480-((P1480+L1480-N1480+Q1480)*AY1480)))</f>
        <v/>
      </c>
      <c r="BF1480" s="53" t="str">
        <f aca="false">IF(B1480="","",IF(OR(B1480="",E1480="Regime Normal"),0,(AI1480-Q1480)*VLOOKUP(R1480,Dados!$X$98:$Y$108,2,0)))</f>
        <v/>
      </c>
      <c r="BG1480" s="54" t="str">
        <f aca="false">IFERROR(VLOOKUP(I1480,Dados!$AC$27:$AD$43,2,0),IF(B1480="","",IF(D1480&lt;&gt;"MT",IF(AND(AC1480="SIM",Y1480="Revenda"),"2403",IF(AND(AC1480="SIM",Y1480="Consumo"),"2407",IF(AND(AC1480="NÃO",Y1480="Revenda"),"2102",IF(AND(AC1480="NÃO",Y1480="Consumo"),"2556",)))),REPLACE(I1480,1,1,1))))</f>
        <v/>
      </c>
    </row>
    <row r="1481" customFormat="false" ht="12.8" hidden="false" customHeight="true" outlineLevel="0" collapsed="false">
      <c r="Y1481" s="45"/>
      <c r="Z1481" s="46" t="str">
        <f aca="false">IF(B1481="","",(IFERROR(VLOOKUP(H1481,Dados!A$3:B$15000,2,0),"Não Encontrado")))</f>
        <v/>
      </c>
      <c r="AA1481" s="46" t="str">
        <f aca="false">IF(B1481="","",(IFERROR(VLOOKUP(G1481,Dados!C$3:E$15000,3,0),"Não Encontrado")))</f>
        <v/>
      </c>
      <c r="AB1481" s="46" t="str">
        <f aca="false">IFERROR(IF(Z1481&lt;&gt;"Não Encontrado",Z1481,IF(AA1481&lt;&gt;"Não Encontrado",AA1481,"")),"")</f>
        <v/>
      </c>
      <c r="AC1481" s="45" t="str">
        <f aca="false">IF(B1481="","",IF(AB1481="","NÃO","SIM"))</f>
        <v/>
      </c>
      <c r="AD1481" s="45" t="str">
        <f aca="false">IFERROR(VLOOKUP(G1481,Dados!$P$3:$R$500,3,0),"")</f>
        <v/>
      </c>
      <c r="AE1481" s="45" t="str">
        <f aca="false">IFERROR(VLOOKUP(G1481,Dados!$K$3:$L$500,2,0),"")</f>
        <v/>
      </c>
      <c r="AF1481" s="45" t="str">
        <f aca="false">IFERROR(VLOOKUP(G1481,Dados!$M$3:$N$500,2,0),"")</f>
        <v/>
      </c>
      <c r="AG1481" s="45" t="str">
        <f aca="false">IF(F1481="","",IF(AND(AD1481="",AE1481="",AF1481=""),"-",IF(AND(AD1481="BIT",AE1481="",AF1481=""),"BIT",IF(AND(AE1481="ANEXO I",AD1481="",AF1481=""),"ANEXO I",IF(AND(AF1481="ANEXO II",AD1481="",AE1481=""),"ANEXO II","Escolher")))))</f>
        <v/>
      </c>
      <c r="AH1481" s="45" t="str">
        <f aca="false">IF(AG1481&lt;&gt;"Pneus","",IFERROR(VLOOKUP(R1481,Dados!$X$2:$Z$5,3,0)*(AI1481-Q1481),VLOOKUP(D1481,Dados!$X$7:$Z$33,3,0)*(AI1481-Q1481)))</f>
        <v/>
      </c>
      <c r="AI1481" s="47" t="str">
        <f aca="false">IF(B1481="","",P1481+Q1481+O1481+M1481+L1481-N1481)</f>
        <v/>
      </c>
      <c r="AJ1481" s="48" t="str">
        <f aca="false">IFERROR(IF(AND(AC1481="SIM",AG1481="-",Y1481="REVENDA"),(AB1481/1+1)*AI1481,IF(AND(AC1481="SIM",AG1481="Pneus",Y1481="REVENDA"),(AB1481/1+1)*(AI1481-AH1481),"")),"")</f>
        <v/>
      </c>
      <c r="AK1481" s="48" t="str">
        <f aca="false">IF(AJ1481="","",AJ1481*17%)</f>
        <v/>
      </c>
      <c r="AL1481" s="48" t="str">
        <f aca="false">IFERROR(IF(AC1481="NÃO","",IF(AK1481="","",IF(E1481="Simples Nacional",BF1481,IF(T1481=0.12,U1481*0.5833337002,IF(T1481=0,AI1481*0.07,U1481))))),"")</f>
        <v/>
      </c>
      <c r="AM1481" s="47" t="str">
        <f aca="false">IFERROR(IF(AC1481="NÃO","",IF(OR(AG1481="-",AG1481="Pneus"),AK1481-AL1481,"")),"")</f>
        <v/>
      </c>
      <c r="AN1481" s="48" t="str">
        <f aca="false">IF(AND(Y1481="REVENDA",AC1481="SIM",AG1481="BIT"),((AB1481/1+1)*AI1481)*0.4117,"")</f>
        <v/>
      </c>
      <c r="AO1481" s="48" t="str">
        <f aca="false">IF(AN1481="","",AN1481*17%)</f>
        <v/>
      </c>
      <c r="AP1481" s="49" t="str">
        <f aca="false">IF(AN1481="","",IF(T1481=0.12,(U1481*0.4117)*0.4117,IF(T1481=0,(AI1481*0.07)*0.4117,U1481*0.4117)))</f>
        <v/>
      </c>
      <c r="AQ1481" s="47" t="str">
        <f aca="false">IF(AN1481="","",AO1481-AP1481)</f>
        <v/>
      </c>
      <c r="AR1481" s="50" t="str">
        <f aca="false">IFERROR(IF(AND(AC1481="SIM",Y1481="REVENDA",LEFT(AG1481,5)="ANEXO")*OR(AE1481="ANEXO I",AF1481="ANEXO II"),VLOOKUP(H1481,Dados!G:I,2,0),""),"INSERIR MVA")</f>
        <v/>
      </c>
      <c r="AS1481" s="48" t="str">
        <f aca="false">IF(LEFT(AG1481,5)="ANEXO",VLOOKUP(AG1481,Dados!$X$111:$Z$112,2,0)*(AI1481-Q1481),"")</f>
        <v/>
      </c>
      <c r="AT1481" s="48" t="str">
        <f aca="false">IFERROR(IF(AR1481="","",(AI1481*AR1481)+AI1481),"INSERIR MVA")</f>
        <v/>
      </c>
      <c r="AU1481" s="48" t="str">
        <f aca="false">IF(AT1481="","",IF(AY1481=0.04,U1481,AS1481*AY1481))</f>
        <v/>
      </c>
      <c r="AV1481" s="47" t="str">
        <f aca="false">IFERROR(IF(AU1481="","",(VLOOKUP(AG1481,Dados!$X$111:$Z$112,3,0)*AT1481*0.17)),"INSERIR MVA")</f>
        <v/>
      </c>
      <c r="AW1481" s="47" t="str">
        <f aca="false">IFERROR(IF(AR1481="","",AV1481-AU1481),"")</f>
        <v/>
      </c>
      <c r="AX1481" s="51" t="str">
        <f aca="false">IFERROR(IF(AC1481="NÃO","",IF(AM1481&lt;&gt;"",AM1481-W1481,IF(AQ1481&lt;&gt;"",AQ1481-W1481,IF(AW1481&lt;&gt;"",AW1481-W1481,"")))),"")</f>
        <v/>
      </c>
      <c r="AY1481" s="46" t="str">
        <f aca="false">IFERROR(IF(ISNA(VLOOKUP(R1481,Dados!$X$2:$Y$5,2,0)),VLOOKUP(D1481,Dados!$X$7:$Y$33,2,0),VLOOKUP(R1481,Dados!$X$2:$Y$5,2,0)),"")</f>
        <v/>
      </c>
      <c r="AZ1481" s="52" t="str">
        <f aca="false">IF(C1481="","",IF(AND(Y1481="CONSUMO",AC1481="NÃO")*OR(AG1481="-",AG1481="BIT"),IF(E1481&lt;&gt;"",(AI1481-(P1481+L1481-N1481+Q1481)*AY1481)/0.83),""))</f>
        <v/>
      </c>
      <c r="BA1481" s="51" t="str">
        <f aca="false">IF(AZ1481="","",AZ1481*0.17-((P1481+L1481-N1481+Q1481)*AY1481))</f>
        <v/>
      </c>
      <c r="BB1481" s="51" t="str">
        <f aca="false">IF(AND(Y1481="CONSUMO",AG1481="ANEXO I",AY1481&gt;4%),(AI1481-(P1481+L1481-N1481+Q1481)*0.0514)/0.83*(0.5177)*(0.17)-AI1481*0.0514,IF(AND(Y1481="CONSUMO",AG1481="ANEXO II",AY1481&gt;4%),(AI1481-(P1481+L1481-N1481+Q1481)*0.041)/0.83*(0.3295)*(0.17)-AI1481*0.041,IF(AND(Y1481="CONSUMO",AG1481="ANEXO I",AY1481=4%),(AI1481-(P1481+L1481-N1481+Q1481)*0.04)/0.83*(0.5177)*(0.17)-AI1481*0.04,IF(AND(Y1481="CONSUMO",AG1481="ANEXO II",AY1481=4%),(AI1481-(P1481+L1481-N1481+Q1481)*0.04)/0.83*(0.3295)*(0.17)-AI1481*0.04,""))))</f>
        <v/>
      </c>
      <c r="BC1481" s="51" t="str">
        <f aca="false">IF(C1481="","",IF(AND(Y1481="CONSUMO",AC1481="SIM")*OR(AG1481="-",AG1481="BIT"),IF(E1481&lt;&gt;"",(AI1481-(P1481+L1481-N1481+Q1481)*AY1481)/0.83),""))</f>
        <v/>
      </c>
      <c r="BD1481" s="51" t="str">
        <f aca="false">IF(BC1481="","",BC1481*0.17)</f>
        <v/>
      </c>
      <c r="BE1481" s="51" t="str">
        <f aca="false">IF(I1481=6908,0,IF(BC1481="","",BD1481-((P1481+L1481-N1481+Q1481)*AY1481)))</f>
        <v/>
      </c>
      <c r="BF1481" s="53" t="str">
        <f aca="false">IF(B1481="","",IF(OR(B1481="",E1481="Regime Normal"),0,(AI1481-Q1481)*VLOOKUP(R1481,Dados!$X$98:$Y$108,2,0)))</f>
        <v/>
      </c>
      <c r="BG1481" s="54" t="str">
        <f aca="false">IFERROR(VLOOKUP(I1481,Dados!$AC$27:$AD$43,2,0),IF(B1481="","",IF(D1481&lt;&gt;"MT",IF(AND(AC1481="SIM",Y1481="Revenda"),"2403",IF(AND(AC1481="SIM",Y1481="Consumo"),"2407",IF(AND(AC1481="NÃO",Y1481="Revenda"),"2102",IF(AND(AC1481="NÃO",Y1481="Consumo"),"2556",)))),REPLACE(I1481,1,1,1))))</f>
        <v/>
      </c>
    </row>
    <row r="1482" customFormat="false" ht="12.8" hidden="false" customHeight="true" outlineLevel="0" collapsed="false">
      <c r="Y1482" s="45"/>
      <c r="Z1482" s="46" t="str">
        <f aca="false">IF(B1482="","",(IFERROR(VLOOKUP(H1482,Dados!A$3:B$15000,2,0),"Não Encontrado")))</f>
        <v/>
      </c>
      <c r="AA1482" s="46" t="str">
        <f aca="false">IF(B1482="","",(IFERROR(VLOOKUP(G1482,Dados!C$3:E$15000,3,0),"Não Encontrado")))</f>
        <v/>
      </c>
      <c r="AB1482" s="46" t="str">
        <f aca="false">IFERROR(IF(Z1482&lt;&gt;"Não Encontrado",Z1482,IF(AA1482&lt;&gt;"Não Encontrado",AA1482,"")),"")</f>
        <v/>
      </c>
      <c r="AC1482" s="45" t="str">
        <f aca="false">IF(B1482="","",IF(AB1482="","NÃO","SIM"))</f>
        <v/>
      </c>
      <c r="AD1482" s="45" t="str">
        <f aca="false">IFERROR(VLOOKUP(G1482,Dados!$P$3:$R$500,3,0),"")</f>
        <v/>
      </c>
      <c r="AE1482" s="45" t="str">
        <f aca="false">IFERROR(VLOOKUP(G1482,Dados!$K$3:$L$500,2,0),"")</f>
        <v/>
      </c>
      <c r="AF1482" s="45" t="str">
        <f aca="false">IFERROR(VLOOKUP(G1482,Dados!$M$3:$N$500,2,0),"")</f>
        <v/>
      </c>
      <c r="AG1482" s="45" t="str">
        <f aca="false">IF(F1482="","",IF(AND(AD1482="",AE1482="",AF1482=""),"-",IF(AND(AD1482="BIT",AE1482="",AF1482=""),"BIT",IF(AND(AE1482="ANEXO I",AD1482="",AF1482=""),"ANEXO I",IF(AND(AF1482="ANEXO II",AD1482="",AE1482=""),"ANEXO II","Escolher")))))</f>
        <v/>
      </c>
      <c r="AH1482" s="45" t="str">
        <f aca="false">IF(AG1482&lt;&gt;"Pneus","",IFERROR(VLOOKUP(R1482,Dados!$X$2:$Z$5,3,0)*(AI1482-Q1482),VLOOKUP(D1482,Dados!$X$7:$Z$33,3,0)*(AI1482-Q1482)))</f>
        <v/>
      </c>
      <c r="AI1482" s="47" t="str">
        <f aca="false">IF(B1482="","",P1482+Q1482+O1482+M1482+L1482-N1482)</f>
        <v/>
      </c>
      <c r="AJ1482" s="48" t="str">
        <f aca="false">IFERROR(IF(AND(AC1482="SIM",AG1482="-",Y1482="REVENDA"),(AB1482/1+1)*AI1482,IF(AND(AC1482="SIM",AG1482="Pneus",Y1482="REVENDA"),(AB1482/1+1)*(AI1482-AH1482),"")),"")</f>
        <v/>
      </c>
      <c r="AK1482" s="48" t="str">
        <f aca="false">IF(AJ1482="","",AJ1482*17%)</f>
        <v/>
      </c>
      <c r="AL1482" s="48" t="str">
        <f aca="false">IFERROR(IF(AC1482="NÃO","",IF(AK1482="","",IF(E1482="Simples Nacional",BF1482,IF(T1482=0.12,U1482*0.5833337002,IF(T1482=0,AI1482*0.07,U1482))))),"")</f>
        <v/>
      </c>
      <c r="AM1482" s="47" t="str">
        <f aca="false">IFERROR(IF(AC1482="NÃO","",IF(OR(AG1482="-",AG1482="Pneus"),AK1482-AL1482,"")),"")</f>
        <v/>
      </c>
      <c r="AN1482" s="48" t="str">
        <f aca="false">IF(AND(Y1482="REVENDA",AC1482="SIM",AG1482="BIT"),((AB1482/1+1)*AI1482)*0.4117,"")</f>
        <v/>
      </c>
      <c r="AO1482" s="48" t="str">
        <f aca="false">IF(AN1482="","",AN1482*17%)</f>
        <v/>
      </c>
      <c r="AP1482" s="49" t="str">
        <f aca="false">IF(AN1482="","",IF(T1482=0.12,(U1482*0.4117)*0.4117,IF(T1482=0,(AI1482*0.07)*0.4117,U1482*0.4117)))</f>
        <v/>
      </c>
      <c r="AQ1482" s="47" t="str">
        <f aca="false">IF(AN1482="","",AO1482-AP1482)</f>
        <v/>
      </c>
      <c r="AR1482" s="50" t="str">
        <f aca="false">IFERROR(IF(AND(AC1482="SIM",Y1482="REVENDA",LEFT(AG1482,5)="ANEXO")*OR(AE1482="ANEXO I",AF1482="ANEXO II"),VLOOKUP(H1482,Dados!G:I,2,0),""),"INSERIR MVA")</f>
        <v/>
      </c>
      <c r="AS1482" s="48" t="str">
        <f aca="false">IF(LEFT(AG1482,5)="ANEXO",VLOOKUP(AG1482,Dados!$X$111:$Z$112,2,0)*(AI1482-Q1482),"")</f>
        <v/>
      </c>
      <c r="AT1482" s="48" t="str">
        <f aca="false">IFERROR(IF(AR1482="","",(AI1482*AR1482)+AI1482),"INSERIR MVA")</f>
        <v/>
      </c>
      <c r="AU1482" s="48" t="str">
        <f aca="false">IF(AT1482="","",IF(AY1482=0.04,U1482,AS1482*AY1482))</f>
        <v/>
      </c>
      <c r="AV1482" s="47" t="str">
        <f aca="false">IFERROR(IF(AU1482="","",(VLOOKUP(AG1482,Dados!$X$111:$Z$112,3,0)*AT1482*0.17)),"INSERIR MVA")</f>
        <v/>
      </c>
      <c r="AW1482" s="47" t="str">
        <f aca="false">IFERROR(IF(AR1482="","",AV1482-AU1482),"")</f>
        <v/>
      </c>
      <c r="AX1482" s="51" t="str">
        <f aca="false">IFERROR(IF(AC1482="NÃO","",IF(AM1482&lt;&gt;"",AM1482-W1482,IF(AQ1482&lt;&gt;"",AQ1482-W1482,IF(AW1482&lt;&gt;"",AW1482-W1482,"")))),"")</f>
        <v/>
      </c>
      <c r="AY1482" s="46" t="str">
        <f aca="false">IFERROR(IF(ISNA(VLOOKUP(R1482,Dados!$X$2:$Y$5,2,0)),VLOOKUP(D1482,Dados!$X$7:$Y$33,2,0),VLOOKUP(R1482,Dados!$X$2:$Y$5,2,0)),"")</f>
        <v/>
      </c>
      <c r="AZ1482" s="52" t="str">
        <f aca="false">IF(C1482="","",IF(AND(Y1482="CONSUMO",AC1482="NÃO")*OR(AG1482="-",AG1482="BIT"),IF(E1482&lt;&gt;"",(AI1482-(P1482+L1482-N1482+Q1482)*AY1482)/0.83),""))</f>
        <v/>
      </c>
      <c r="BA1482" s="51" t="str">
        <f aca="false">IF(AZ1482="","",AZ1482*0.17-((P1482+L1482-N1482+Q1482)*AY1482))</f>
        <v/>
      </c>
      <c r="BB1482" s="51" t="str">
        <f aca="false">IF(AND(Y1482="CONSUMO",AG1482="ANEXO I",AY1482&gt;4%),(AI1482-(P1482+L1482-N1482+Q1482)*0.0514)/0.83*(0.5177)*(0.17)-AI1482*0.0514,IF(AND(Y1482="CONSUMO",AG1482="ANEXO II",AY1482&gt;4%),(AI1482-(P1482+L1482-N1482+Q1482)*0.041)/0.83*(0.3295)*(0.17)-AI1482*0.041,IF(AND(Y1482="CONSUMO",AG1482="ANEXO I",AY1482=4%),(AI1482-(P1482+L1482-N1482+Q1482)*0.04)/0.83*(0.5177)*(0.17)-AI1482*0.04,IF(AND(Y1482="CONSUMO",AG1482="ANEXO II",AY1482=4%),(AI1482-(P1482+L1482-N1482+Q1482)*0.04)/0.83*(0.3295)*(0.17)-AI1482*0.04,""))))</f>
        <v/>
      </c>
      <c r="BC1482" s="51" t="str">
        <f aca="false">IF(C1482="","",IF(AND(Y1482="CONSUMO",AC1482="SIM")*OR(AG1482="-",AG1482="BIT"),IF(E1482&lt;&gt;"",(AI1482-(P1482+L1482-N1482+Q1482)*AY1482)/0.83),""))</f>
        <v/>
      </c>
      <c r="BD1482" s="51" t="str">
        <f aca="false">IF(BC1482="","",BC1482*0.17)</f>
        <v/>
      </c>
      <c r="BE1482" s="51" t="str">
        <f aca="false">IF(I1482=6908,0,IF(BC1482="","",BD1482-((P1482+L1482-N1482+Q1482)*AY1482)))</f>
        <v/>
      </c>
      <c r="BF1482" s="53" t="str">
        <f aca="false">IF(B1482="","",IF(OR(B1482="",E1482="Regime Normal"),0,(AI1482-Q1482)*VLOOKUP(R1482,Dados!$X$98:$Y$108,2,0)))</f>
        <v/>
      </c>
      <c r="BG1482" s="54" t="str">
        <f aca="false">IFERROR(VLOOKUP(I1482,Dados!$AC$27:$AD$43,2,0),IF(B1482="","",IF(D1482&lt;&gt;"MT",IF(AND(AC1482="SIM",Y1482="Revenda"),"2403",IF(AND(AC1482="SIM",Y1482="Consumo"),"2407",IF(AND(AC1482="NÃO",Y1482="Revenda"),"2102",IF(AND(AC1482="NÃO",Y1482="Consumo"),"2556",)))),REPLACE(I1482,1,1,1))))</f>
        <v/>
      </c>
    </row>
    <row r="1483" customFormat="false" ht="12.8" hidden="false" customHeight="true" outlineLevel="0" collapsed="false">
      <c r="Y1483" s="45"/>
      <c r="Z1483" s="46" t="str">
        <f aca="false">IF(B1483="","",(IFERROR(VLOOKUP(H1483,Dados!A$3:B$15000,2,0),"Não Encontrado")))</f>
        <v/>
      </c>
      <c r="AA1483" s="46" t="str">
        <f aca="false">IF(B1483="","",(IFERROR(VLOOKUP(G1483,Dados!C$3:E$15000,3,0),"Não Encontrado")))</f>
        <v/>
      </c>
      <c r="AB1483" s="46" t="str">
        <f aca="false">IFERROR(IF(Z1483&lt;&gt;"Não Encontrado",Z1483,IF(AA1483&lt;&gt;"Não Encontrado",AA1483,"")),"")</f>
        <v/>
      </c>
      <c r="AC1483" s="45" t="str">
        <f aca="false">IF(B1483="","",IF(AB1483="","NÃO","SIM"))</f>
        <v/>
      </c>
      <c r="AD1483" s="45" t="str">
        <f aca="false">IFERROR(VLOOKUP(G1483,Dados!$P$3:$R$500,3,0),"")</f>
        <v/>
      </c>
      <c r="AE1483" s="45" t="str">
        <f aca="false">IFERROR(VLOOKUP(G1483,Dados!$K$3:$L$500,2,0),"")</f>
        <v/>
      </c>
      <c r="AF1483" s="45" t="str">
        <f aca="false">IFERROR(VLOOKUP(G1483,Dados!$M$3:$N$500,2,0),"")</f>
        <v/>
      </c>
      <c r="AG1483" s="45" t="str">
        <f aca="false">IF(F1483="","",IF(AND(AD1483="",AE1483="",AF1483=""),"-",IF(AND(AD1483="BIT",AE1483="",AF1483=""),"BIT",IF(AND(AE1483="ANEXO I",AD1483="",AF1483=""),"ANEXO I",IF(AND(AF1483="ANEXO II",AD1483="",AE1483=""),"ANEXO II","Escolher")))))</f>
        <v/>
      </c>
      <c r="AH1483" s="45" t="str">
        <f aca="false">IF(AG1483&lt;&gt;"Pneus","",IFERROR(VLOOKUP(R1483,Dados!$X$2:$Z$5,3,0)*(AI1483-Q1483),VLOOKUP(D1483,Dados!$X$7:$Z$33,3,0)*(AI1483-Q1483)))</f>
        <v/>
      </c>
      <c r="AI1483" s="47" t="str">
        <f aca="false">IF(B1483="","",P1483+Q1483+O1483+M1483+L1483-N1483)</f>
        <v/>
      </c>
      <c r="AJ1483" s="48" t="str">
        <f aca="false">IFERROR(IF(AND(AC1483="SIM",AG1483="-",Y1483="REVENDA"),(AB1483/1+1)*AI1483,IF(AND(AC1483="SIM",AG1483="Pneus",Y1483="REVENDA"),(AB1483/1+1)*(AI1483-AH1483),"")),"")</f>
        <v/>
      </c>
      <c r="AK1483" s="48" t="str">
        <f aca="false">IF(AJ1483="","",AJ1483*17%)</f>
        <v/>
      </c>
      <c r="AL1483" s="48" t="str">
        <f aca="false">IFERROR(IF(AC1483="NÃO","",IF(AK1483="","",IF(E1483="Simples Nacional",BF1483,IF(T1483=0.12,U1483*0.5833337002,IF(T1483=0,AI1483*0.07,U1483))))),"")</f>
        <v/>
      </c>
      <c r="AM1483" s="47" t="str">
        <f aca="false">IFERROR(IF(AC1483="NÃO","",IF(OR(AG1483="-",AG1483="Pneus"),AK1483-AL1483,"")),"")</f>
        <v/>
      </c>
      <c r="AN1483" s="48" t="str">
        <f aca="false">IF(AND(Y1483="REVENDA",AC1483="SIM",AG1483="BIT"),((AB1483/1+1)*AI1483)*0.4117,"")</f>
        <v/>
      </c>
      <c r="AO1483" s="48" t="str">
        <f aca="false">IF(AN1483="","",AN1483*17%)</f>
        <v/>
      </c>
      <c r="AP1483" s="49" t="str">
        <f aca="false">IF(AN1483="","",IF(T1483=0.12,(U1483*0.4117)*0.4117,IF(T1483=0,(AI1483*0.07)*0.4117,U1483*0.4117)))</f>
        <v/>
      </c>
      <c r="AQ1483" s="47" t="str">
        <f aca="false">IF(AN1483="","",AO1483-AP1483)</f>
        <v/>
      </c>
      <c r="AR1483" s="50" t="str">
        <f aca="false">IFERROR(IF(AND(AC1483="SIM",Y1483="REVENDA",LEFT(AG1483,5)="ANEXO")*OR(AE1483="ANEXO I",AF1483="ANEXO II"),VLOOKUP(H1483,Dados!G:I,2,0),""),"INSERIR MVA")</f>
        <v/>
      </c>
      <c r="AS1483" s="48" t="str">
        <f aca="false">IF(LEFT(AG1483,5)="ANEXO",VLOOKUP(AG1483,Dados!$X$111:$Z$112,2,0)*(AI1483-Q1483),"")</f>
        <v/>
      </c>
      <c r="AT1483" s="48" t="str">
        <f aca="false">IFERROR(IF(AR1483="","",(AI1483*AR1483)+AI1483),"INSERIR MVA")</f>
        <v/>
      </c>
      <c r="AU1483" s="48" t="str">
        <f aca="false">IF(AT1483="","",IF(AY1483=0.04,U1483,AS1483*AY1483))</f>
        <v/>
      </c>
      <c r="AV1483" s="47" t="str">
        <f aca="false">IFERROR(IF(AU1483="","",(VLOOKUP(AG1483,Dados!$X$111:$Z$112,3,0)*AT1483*0.17)),"INSERIR MVA")</f>
        <v/>
      </c>
      <c r="AW1483" s="47" t="str">
        <f aca="false">IFERROR(IF(AR1483="","",AV1483-AU1483),"")</f>
        <v/>
      </c>
      <c r="AX1483" s="51" t="str">
        <f aca="false">IFERROR(IF(AC1483="NÃO","",IF(AM1483&lt;&gt;"",AM1483-W1483,IF(AQ1483&lt;&gt;"",AQ1483-W1483,IF(AW1483&lt;&gt;"",AW1483-W1483,"")))),"")</f>
        <v/>
      </c>
      <c r="AY1483" s="46" t="str">
        <f aca="false">IFERROR(IF(ISNA(VLOOKUP(R1483,Dados!$X$2:$Y$5,2,0)),VLOOKUP(D1483,Dados!$X$7:$Y$33,2,0),VLOOKUP(R1483,Dados!$X$2:$Y$5,2,0)),"")</f>
        <v/>
      </c>
      <c r="AZ1483" s="52" t="str">
        <f aca="false">IF(C1483="","",IF(AND(Y1483="CONSUMO",AC1483="NÃO")*OR(AG1483="-",AG1483="BIT"),IF(E1483&lt;&gt;"",(AI1483-(P1483+L1483-N1483+Q1483)*AY1483)/0.83),""))</f>
        <v/>
      </c>
      <c r="BA1483" s="51" t="str">
        <f aca="false">IF(AZ1483="","",AZ1483*0.17-((P1483+L1483-N1483+Q1483)*AY1483))</f>
        <v/>
      </c>
      <c r="BB1483" s="51" t="str">
        <f aca="false">IF(AND(Y1483="CONSUMO",AG1483="ANEXO I",AY1483&gt;4%),(AI1483-(P1483+L1483-N1483+Q1483)*0.0514)/0.83*(0.5177)*(0.17)-AI1483*0.0514,IF(AND(Y1483="CONSUMO",AG1483="ANEXO II",AY1483&gt;4%),(AI1483-(P1483+L1483-N1483+Q1483)*0.041)/0.83*(0.3295)*(0.17)-AI1483*0.041,IF(AND(Y1483="CONSUMO",AG1483="ANEXO I",AY1483=4%),(AI1483-(P1483+L1483-N1483+Q1483)*0.04)/0.83*(0.5177)*(0.17)-AI1483*0.04,IF(AND(Y1483="CONSUMO",AG1483="ANEXO II",AY1483=4%),(AI1483-(P1483+L1483-N1483+Q1483)*0.04)/0.83*(0.3295)*(0.17)-AI1483*0.04,""))))</f>
        <v/>
      </c>
      <c r="BC1483" s="51" t="str">
        <f aca="false">IF(C1483="","",IF(AND(Y1483="CONSUMO",AC1483="SIM")*OR(AG1483="-",AG1483="BIT"),IF(E1483&lt;&gt;"",(AI1483-(P1483+L1483-N1483+Q1483)*AY1483)/0.83),""))</f>
        <v/>
      </c>
      <c r="BD1483" s="51" t="str">
        <f aca="false">IF(BC1483="","",BC1483*0.17)</f>
        <v/>
      </c>
      <c r="BE1483" s="51" t="str">
        <f aca="false">IF(I1483=6908,0,IF(BC1483="","",BD1483-((P1483+L1483-N1483+Q1483)*AY1483)))</f>
        <v/>
      </c>
      <c r="BF1483" s="53" t="str">
        <f aca="false">IF(B1483="","",IF(OR(B1483="",E1483="Regime Normal"),0,(AI1483-Q1483)*VLOOKUP(R1483,Dados!$X$98:$Y$108,2,0)))</f>
        <v/>
      </c>
      <c r="BG1483" s="54" t="str">
        <f aca="false">IFERROR(VLOOKUP(I1483,Dados!$AC$27:$AD$43,2,0),IF(B1483="","",IF(D1483&lt;&gt;"MT",IF(AND(AC1483="SIM",Y1483="Revenda"),"2403",IF(AND(AC1483="SIM",Y1483="Consumo"),"2407",IF(AND(AC1483="NÃO",Y1483="Revenda"),"2102",IF(AND(AC1483="NÃO",Y1483="Consumo"),"2556",)))),REPLACE(I1483,1,1,1))))</f>
        <v/>
      </c>
    </row>
    <row r="1484" customFormat="false" ht="12.8" hidden="false" customHeight="true" outlineLevel="0" collapsed="false">
      <c r="Y1484" s="45"/>
      <c r="Z1484" s="46" t="str">
        <f aca="false">IF(B1484="","",(IFERROR(VLOOKUP(H1484,Dados!A$3:B$15000,2,0),"Não Encontrado")))</f>
        <v/>
      </c>
      <c r="AA1484" s="46" t="str">
        <f aca="false">IF(B1484="","",(IFERROR(VLOOKUP(G1484,Dados!C$3:E$15000,3,0),"Não Encontrado")))</f>
        <v/>
      </c>
      <c r="AB1484" s="46" t="str">
        <f aca="false">IFERROR(IF(Z1484&lt;&gt;"Não Encontrado",Z1484,IF(AA1484&lt;&gt;"Não Encontrado",AA1484,"")),"")</f>
        <v/>
      </c>
      <c r="AC1484" s="45" t="str">
        <f aca="false">IF(B1484="","",IF(AB1484="","NÃO","SIM"))</f>
        <v/>
      </c>
      <c r="AD1484" s="45" t="str">
        <f aca="false">IFERROR(VLOOKUP(G1484,Dados!$P$3:$R$500,3,0),"")</f>
        <v/>
      </c>
      <c r="AE1484" s="45" t="str">
        <f aca="false">IFERROR(VLOOKUP(G1484,Dados!$K$3:$L$500,2,0),"")</f>
        <v/>
      </c>
      <c r="AF1484" s="45" t="str">
        <f aca="false">IFERROR(VLOOKUP(G1484,Dados!$M$3:$N$500,2,0),"")</f>
        <v/>
      </c>
      <c r="AG1484" s="45" t="str">
        <f aca="false">IF(F1484="","",IF(AND(AD1484="",AE1484="",AF1484=""),"-",IF(AND(AD1484="BIT",AE1484="",AF1484=""),"BIT",IF(AND(AE1484="ANEXO I",AD1484="",AF1484=""),"ANEXO I",IF(AND(AF1484="ANEXO II",AD1484="",AE1484=""),"ANEXO II","Escolher")))))</f>
        <v/>
      </c>
      <c r="AH1484" s="45" t="str">
        <f aca="false">IF(AG1484&lt;&gt;"Pneus","",IFERROR(VLOOKUP(R1484,Dados!$X$2:$Z$5,3,0)*(AI1484-Q1484),VLOOKUP(D1484,Dados!$X$7:$Z$33,3,0)*(AI1484-Q1484)))</f>
        <v/>
      </c>
      <c r="AI1484" s="47" t="str">
        <f aca="false">IF(B1484="","",P1484+Q1484+O1484+M1484+L1484-N1484)</f>
        <v/>
      </c>
      <c r="AJ1484" s="48" t="str">
        <f aca="false">IFERROR(IF(AND(AC1484="SIM",AG1484="-",Y1484="REVENDA"),(AB1484/1+1)*AI1484,IF(AND(AC1484="SIM",AG1484="Pneus",Y1484="REVENDA"),(AB1484/1+1)*(AI1484-AH1484),"")),"")</f>
        <v/>
      </c>
      <c r="AK1484" s="48" t="str">
        <f aca="false">IF(AJ1484="","",AJ1484*17%)</f>
        <v/>
      </c>
      <c r="AL1484" s="48" t="str">
        <f aca="false">IFERROR(IF(AC1484="NÃO","",IF(AK1484="","",IF(E1484="Simples Nacional",BF1484,IF(T1484=0.12,U1484*0.5833337002,IF(T1484=0,AI1484*0.07,U1484))))),"")</f>
        <v/>
      </c>
      <c r="AM1484" s="47" t="str">
        <f aca="false">IFERROR(IF(AC1484="NÃO","",IF(OR(AG1484="-",AG1484="Pneus"),AK1484-AL1484,"")),"")</f>
        <v/>
      </c>
      <c r="AN1484" s="48" t="str">
        <f aca="false">IF(AND(Y1484="REVENDA",AC1484="SIM",AG1484="BIT"),((AB1484/1+1)*AI1484)*0.4117,"")</f>
        <v/>
      </c>
      <c r="AO1484" s="48" t="str">
        <f aca="false">IF(AN1484="","",AN1484*17%)</f>
        <v/>
      </c>
      <c r="AP1484" s="49" t="str">
        <f aca="false">IF(AN1484="","",IF(T1484=0.12,(U1484*0.4117)*0.4117,IF(T1484=0,(AI1484*0.07)*0.4117,U1484*0.4117)))</f>
        <v/>
      </c>
      <c r="AQ1484" s="47" t="str">
        <f aca="false">IF(AN1484="","",AO1484-AP1484)</f>
        <v/>
      </c>
      <c r="AR1484" s="50" t="str">
        <f aca="false">IFERROR(IF(AND(AC1484="SIM",Y1484="REVENDA",LEFT(AG1484,5)="ANEXO")*OR(AE1484="ANEXO I",AF1484="ANEXO II"),VLOOKUP(H1484,Dados!G:I,2,0),""),"INSERIR MVA")</f>
        <v/>
      </c>
      <c r="AS1484" s="48" t="str">
        <f aca="false">IF(LEFT(AG1484,5)="ANEXO",VLOOKUP(AG1484,Dados!$X$111:$Z$112,2,0)*(AI1484-Q1484),"")</f>
        <v/>
      </c>
      <c r="AT1484" s="48" t="str">
        <f aca="false">IFERROR(IF(AR1484="","",(AI1484*AR1484)+AI1484),"INSERIR MVA")</f>
        <v/>
      </c>
      <c r="AU1484" s="48" t="str">
        <f aca="false">IF(AT1484="","",IF(AY1484=0.04,U1484,AS1484*AY1484))</f>
        <v/>
      </c>
      <c r="AV1484" s="47" t="str">
        <f aca="false">IFERROR(IF(AU1484="","",(VLOOKUP(AG1484,Dados!$X$111:$Z$112,3,0)*AT1484*0.17)),"INSERIR MVA")</f>
        <v/>
      </c>
      <c r="AW1484" s="47" t="str">
        <f aca="false">IFERROR(IF(AR1484="","",AV1484-AU1484),"")</f>
        <v/>
      </c>
      <c r="AX1484" s="51" t="str">
        <f aca="false">IFERROR(IF(AC1484="NÃO","",IF(AM1484&lt;&gt;"",AM1484-W1484,IF(AQ1484&lt;&gt;"",AQ1484-W1484,IF(AW1484&lt;&gt;"",AW1484-W1484,"")))),"")</f>
        <v/>
      </c>
      <c r="AY1484" s="46" t="str">
        <f aca="false">IFERROR(IF(ISNA(VLOOKUP(R1484,Dados!$X$2:$Y$5,2,0)),VLOOKUP(D1484,Dados!$X$7:$Y$33,2,0),VLOOKUP(R1484,Dados!$X$2:$Y$5,2,0)),"")</f>
        <v/>
      </c>
      <c r="AZ1484" s="52" t="str">
        <f aca="false">IF(C1484="","",IF(AND(Y1484="CONSUMO",AC1484="NÃO")*OR(AG1484="-",AG1484="BIT"),IF(E1484&lt;&gt;"",(AI1484-(P1484+L1484-N1484+Q1484)*AY1484)/0.83),""))</f>
        <v/>
      </c>
      <c r="BA1484" s="51" t="str">
        <f aca="false">IF(AZ1484="","",AZ1484*0.17-((P1484+L1484-N1484+Q1484)*AY1484))</f>
        <v/>
      </c>
      <c r="BB1484" s="51" t="str">
        <f aca="false">IF(AND(Y1484="CONSUMO",AG1484="ANEXO I",AY1484&gt;4%),(AI1484-(P1484+L1484-N1484+Q1484)*0.0514)/0.83*(0.5177)*(0.17)-AI1484*0.0514,IF(AND(Y1484="CONSUMO",AG1484="ANEXO II",AY1484&gt;4%),(AI1484-(P1484+L1484-N1484+Q1484)*0.041)/0.83*(0.3295)*(0.17)-AI1484*0.041,IF(AND(Y1484="CONSUMO",AG1484="ANEXO I",AY1484=4%),(AI1484-(P1484+L1484-N1484+Q1484)*0.04)/0.83*(0.5177)*(0.17)-AI1484*0.04,IF(AND(Y1484="CONSUMO",AG1484="ANEXO II",AY1484=4%),(AI1484-(P1484+L1484-N1484+Q1484)*0.04)/0.83*(0.3295)*(0.17)-AI1484*0.04,""))))</f>
        <v/>
      </c>
      <c r="BC1484" s="51" t="str">
        <f aca="false">IF(C1484="","",IF(AND(Y1484="CONSUMO",AC1484="SIM")*OR(AG1484="-",AG1484="BIT"),IF(E1484&lt;&gt;"",(AI1484-(P1484+L1484-N1484+Q1484)*AY1484)/0.83),""))</f>
        <v/>
      </c>
      <c r="BD1484" s="51" t="str">
        <f aca="false">IF(BC1484="","",BC1484*0.17)</f>
        <v/>
      </c>
      <c r="BE1484" s="51" t="str">
        <f aca="false">IF(I1484=6908,0,IF(BC1484="","",BD1484-((P1484+L1484-N1484+Q1484)*AY1484)))</f>
        <v/>
      </c>
      <c r="BF1484" s="53" t="str">
        <f aca="false">IF(B1484="","",IF(OR(B1484="",E1484="Regime Normal"),0,(AI1484-Q1484)*VLOOKUP(R1484,Dados!$X$98:$Y$108,2,0)))</f>
        <v/>
      </c>
      <c r="BG1484" s="54" t="str">
        <f aca="false">IFERROR(VLOOKUP(I1484,Dados!$AC$27:$AD$43,2,0),IF(B1484="","",IF(D1484&lt;&gt;"MT",IF(AND(AC1484="SIM",Y1484="Revenda"),"2403",IF(AND(AC1484="SIM",Y1484="Consumo"),"2407",IF(AND(AC1484="NÃO",Y1484="Revenda"),"2102",IF(AND(AC1484="NÃO",Y1484="Consumo"),"2556",)))),REPLACE(I1484,1,1,1))))</f>
        <v/>
      </c>
    </row>
    <row r="1485" customFormat="false" ht="12.8" hidden="false" customHeight="true" outlineLevel="0" collapsed="false">
      <c r="Y1485" s="45"/>
      <c r="Z1485" s="46" t="str">
        <f aca="false">IF(B1485="","",(IFERROR(VLOOKUP(H1485,Dados!A$3:B$15000,2,0),"Não Encontrado")))</f>
        <v/>
      </c>
      <c r="AA1485" s="46" t="str">
        <f aca="false">IF(B1485="","",(IFERROR(VLOOKUP(G1485,Dados!C$3:E$15000,3,0),"Não Encontrado")))</f>
        <v/>
      </c>
      <c r="AB1485" s="46" t="str">
        <f aca="false">IFERROR(IF(Z1485&lt;&gt;"Não Encontrado",Z1485,IF(AA1485&lt;&gt;"Não Encontrado",AA1485,"")),"")</f>
        <v/>
      </c>
      <c r="AC1485" s="45" t="str">
        <f aca="false">IF(B1485="","",IF(AB1485="","NÃO","SIM"))</f>
        <v/>
      </c>
      <c r="AD1485" s="45" t="str">
        <f aca="false">IFERROR(VLOOKUP(G1485,Dados!$P$3:$R$500,3,0),"")</f>
        <v/>
      </c>
      <c r="AE1485" s="45" t="str">
        <f aca="false">IFERROR(VLOOKUP(G1485,Dados!$K$3:$L$500,2,0),"")</f>
        <v/>
      </c>
      <c r="AF1485" s="45" t="str">
        <f aca="false">IFERROR(VLOOKUP(G1485,Dados!$M$3:$N$500,2,0),"")</f>
        <v/>
      </c>
      <c r="AG1485" s="45" t="str">
        <f aca="false">IF(F1485="","",IF(AND(AD1485="",AE1485="",AF1485=""),"-",IF(AND(AD1485="BIT",AE1485="",AF1485=""),"BIT",IF(AND(AE1485="ANEXO I",AD1485="",AF1485=""),"ANEXO I",IF(AND(AF1485="ANEXO II",AD1485="",AE1485=""),"ANEXO II","Escolher")))))</f>
        <v/>
      </c>
      <c r="AH1485" s="45" t="str">
        <f aca="false">IF(AG1485&lt;&gt;"Pneus","",IFERROR(VLOOKUP(R1485,Dados!$X$2:$Z$5,3,0)*(AI1485-Q1485),VLOOKUP(D1485,Dados!$X$7:$Z$33,3,0)*(AI1485-Q1485)))</f>
        <v/>
      </c>
      <c r="AI1485" s="47" t="str">
        <f aca="false">IF(B1485="","",P1485+Q1485+O1485+M1485+L1485-N1485)</f>
        <v/>
      </c>
      <c r="AJ1485" s="48" t="str">
        <f aca="false">IFERROR(IF(AND(AC1485="SIM",AG1485="-",Y1485="REVENDA"),(AB1485/1+1)*AI1485,IF(AND(AC1485="SIM",AG1485="Pneus",Y1485="REVENDA"),(AB1485/1+1)*(AI1485-AH1485),"")),"")</f>
        <v/>
      </c>
      <c r="AK1485" s="48" t="str">
        <f aca="false">IF(AJ1485="","",AJ1485*17%)</f>
        <v/>
      </c>
      <c r="AL1485" s="48" t="str">
        <f aca="false">IFERROR(IF(AC1485="NÃO","",IF(AK1485="","",IF(E1485="Simples Nacional",BF1485,IF(T1485=0.12,U1485*0.5833337002,IF(T1485=0,AI1485*0.07,U1485))))),"")</f>
        <v/>
      </c>
      <c r="AM1485" s="47" t="str">
        <f aca="false">IFERROR(IF(AC1485="NÃO","",IF(OR(AG1485="-",AG1485="Pneus"),AK1485-AL1485,"")),"")</f>
        <v/>
      </c>
      <c r="AN1485" s="48" t="str">
        <f aca="false">IF(AND(Y1485="REVENDA",AC1485="SIM",AG1485="BIT"),((AB1485/1+1)*AI1485)*0.4117,"")</f>
        <v/>
      </c>
      <c r="AO1485" s="48" t="str">
        <f aca="false">IF(AN1485="","",AN1485*17%)</f>
        <v/>
      </c>
      <c r="AP1485" s="49" t="str">
        <f aca="false">IF(AN1485="","",IF(T1485=0.12,(U1485*0.4117)*0.4117,IF(T1485=0,(AI1485*0.07)*0.4117,U1485*0.4117)))</f>
        <v/>
      </c>
      <c r="AQ1485" s="47" t="str">
        <f aca="false">IF(AN1485="","",AO1485-AP1485)</f>
        <v/>
      </c>
      <c r="AR1485" s="50" t="str">
        <f aca="false">IFERROR(IF(AND(AC1485="SIM",Y1485="REVENDA",LEFT(AG1485,5)="ANEXO")*OR(AE1485="ANEXO I",AF1485="ANEXO II"),VLOOKUP(H1485,Dados!G:I,2,0),""),"INSERIR MVA")</f>
        <v/>
      </c>
      <c r="AS1485" s="48" t="str">
        <f aca="false">IF(LEFT(AG1485,5)="ANEXO",VLOOKUP(AG1485,Dados!$X$111:$Z$112,2,0)*(AI1485-Q1485),"")</f>
        <v/>
      </c>
      <c r="AT1485" s="48" t="str">
        <f aca="false">IFERROR(IF(AR1485="","",(AI1485*AR1485)+AI1485),"INSERIR MVA")</f>
        <v/>
      </c>
      <c r="AU1485" s="48" t="str">
        <f aca="false">IF(AT1485="","",IF(AY1485=0.04,U1485,AS1485*AY1485))</f>
        <v/>
      </c>
      <c r="AV1485" s="47" t="str">
        <f aca="false">IFERROR(IF(AU1485="","",(VLOOKUP(AG1485,Dados!$X$111:$Z$112,3,0)*AT1485*0.17)),"INSERIR MVA")</f>
        <v/>
      </c>
      <c r="AW1485" s="47" t="str">
        <f aca="false">IFERROR(IF(AR1485="","",AV1485-AU1485),"")</f>
        <v/>
      </c>
      <c r="AX1485" s="51" t="str">
        <f aca="false">IFERROR(IF(AC1485="NÃO","",IF(AM1485&lt;&gt;"",AM1485-W1485,IF(AQ1485&lt;&gt;"",AQ1485-W1485,IF(AW1485&lt;&gt;"",AW1485-W1485,"")))),"")</f>
        <v/>
      </c>
      <c r="AY1485" s="46" t="str">
        <f aca="false">IFERROR(IF(ISNA(VLOOKUP(R1485,Dados!$X$2:$Y$5,2,0)),VLOOKUP(D1485,Dados!$X$7:$Y$33,2,0),VLOOKUP(R1485,Dados!$X$2:$Y$5,2,0)),"")</f>
        <v/>
      </c>
      <c r="AZ1485" s="52" t="str">
        <f aca="false">IF(C1485="","",IF(AND(Y1485="CONSUMO",AC1485="NÃO")*OR(AG1485="-",AG1485="BIT"),IF(E1485&lt;&gt;"",(AI1485-(P1485+L1485-N1485+Q1485)*AY1485)/0.83),""))</f>
        <v/>
      </c>
      <c r="BA1485" s="51" t="str">
        <f aca="false">IF(AZ1485="","",AZ1485*0.17-((P1485+L1485-N1485+Q1485)*AY1485))</f>
        <v/>
      </c>
      <c r="BB1485" s="51" t="str">
        <f aca="false">IF(AND(Y1485="CONSUMO",AG1485="ANEXO I",AY1485&gt;4%),(AI1485-(P1485+L1485-N1485+Q1485)*0.0514)/0.83*(0.5177)*(0.17)-AI1485*0.0514,IF(AND(Y1485="CONSUMO",AG1485="ANEXO II",AY1485&gt;4%),(AI1485-(P1485+L1485-N1485+Q1485)*0.041)/0.83*(0.3295)*(0.17)-AI1485*0.041,IF(AND(Y1485="CONSUMO",AG1485="ANEXO I",AY1485=4%),(AI1485-(P1485+L1485-N1485+Q1485)*0.04)/0.83*(0.5177)*(0.17)-AI1485*0.04,IF(AND(Y1485="CONSUMO",AG1485="ANEXO II",AY1485=4%),(AI1485-(P1485+L1485-N1485+Q1485)*0.04)/0.83*(0.3295)*(0.17)-AI1485*0.04,""))))</f>
        <v/>
      </c>
      <c r="BC1485" s="51" t="str">
        <f aca="false">IF(C1485="","",IF(AND(Y1485="CONSUMO",AC1485="SIM")*OR(AG1485="-",AG1485="BIT"),IF(E1485&lt;&gt;"",(AI1485-(P1485+L1485-N1485+Q1485)*AY1485)/0.83),""))</f>
        <v/>
      </c>
      <c r="BD1485" s="51" t="str">
        <f aca="false">IF(BC1485="","",BC1485*0.17)</f>
        <v/>
      </c>
      <c r="BE1485" s="51" t="str">
        <f aca="false">IF(I1485=6908,0,IF(BC1485="","",BD1485-((P1485+L1485-N1485+Q1485)*AY1485)))</f>
        <v/>
      </c>
      <c r="BF1485" s="53" t="str">
        <f aca="false">IF(B1485="","",IF(OR(B1485="",E1485="Regime Normal"),0,(AI1485-Q1485)*VLOOKUP(R1485,Dados!$X$98:$Y$108,2,0)))</f>
        <v/>
      </c>
      <c r="BG1485" s="54" t="str">
        <f aca="false">IFERROR(VLOOKUP(I1485,Dados!$AC$27:$AD$43,2,0),IF(B1485="","",IF(D1485&lt;&gt;"MT",IF(AND(AC1485="SIM",Y1485="Revenda"),"2403",IF(AND(AC1485="SIM",Y1485="Consumo"),"2407",IF(AND(AC1485="NÃO",Y1485="Revenda"),"2102",IF(AND(AC1485="NÃO",Y1485="Consumo"),"2556",)))),REPLACE(I1485,1,1,1))))</f>
        <v/>
      </c>
    </row>
    <row r="1486" customFormat="false" ht="12.8" hidden="false" customHeight="true" outlineLevel="0" collapsed="false">
      <c r="Y1486" s="45"/>
      <c r="Z1486" s="46" t="str">
        <f aca="false">IF(B1486="","",(IFERROR(VLOOKUP(H1486,Dados!A$3:B$15000,2,0),"Não Encontrado")))</f>
        <v/>
      </c>
      <c r="AA1486" s="46" t="str">
        <f aca="false">IF(B1486="","",(IFERROR(VLOOKUP(G1486,Dados!C$3:E$15000,3,0),"Não Encontrado")))</f>
        <v/>
      </c>
      <c r="AB1486" s="46" t="str">
        <f aca="false">IFERROR(IF(Z1486&lt;&gt;"Não Encontrado",Z1486,IF(AA1486&lt;&gt;"Não Encontrado",AA1486,"")),"")</f>
        <v/>
      </c>
      <c r="AC1486" s="45" t="str">
        <f aca="false">IF(B1486="","",IF(AB1486="","NÃO","SIM"))</f>
        <v/>
      </c>
      <c r="AD1486" s="45" t="str">
        <f aca="false">IFERROR(VLOOKUP(G1486,Dados!$P$3:$R$500,3,0),"")</f>
        <v/>
      </c>
      <c r="AE1486" s="45" t="str">
        <f aca="false">IFERROR(VLOOKUP(G1486,Dados!$K$3:$L$500,2,0),"")</f>
        <v/>
      </c>
      <c r="AF1486" s="45" t="str">
        <f aca="false">IFERROR(VLOOKUP(G1486,Dados!$M$3:$N$500,2,0),"")</f>
        <v/>
      </c>
      <c r="AG1486" s="45" t="str">
        <f aca="false">IF(F1486="","",IF(AND(AD1486="",AE1486="",AF1486=""),"-",IF(AND(AD1486="BIT",AE1486="",AF1486=""),"BIT",IF(AND(AE1486="ANEXO I",AD1486="",AF1486=""),"ANEXO I",IF(AND(AF1486="ANEXO II",AD1486="",AE1486=""),"ANEXO II","Escolher")))))</f>
        <v/>
      </c>
      <c r="AH1486" s="45" t="str">
        <f aca="false">IF(AG1486&lt;&gt;"Pneus","",IFERROR(VLOOKUP(R1486,Dados!$X$2:$Z$5,3,0)*(AI1486-Q1486),VLOOKUP(D1486,Dados!$X$7:$Z$33,3,0)*(AI1486-Q1486)))</f>
        <v/>
      </c>
      <c r="AI1486" s="47" t="str">
        <f aca="false">IF(B1486="","",P1486+Q1486+O1486+M1486+L1486-N1486)</f>
        <v/>
      </c>
      <c r="AJ1486" s="48" t="str">
        <f aca="false">IFERROR(IF(AND(AC1486="SIM",AG1486="-",Y1486="REVENDA"),(AB1486/1+1)*AI1486,IF(AND(AC1486="SIM",AG1486="Pneus",Y1486="REVENDA"),(AB1486/1+1)*(AI1486-AH1486),"")),"")</f>
        <v/>
      </c>
      <c r="AK1486" s="48" t="str">
        <f aca="false">IF(AJ1486="","",AJ1486*17%)</f>
        <v/>
      </c>
      <c r="AL1486" s="48" t="str">
        <f aca="false">IFERROR(IF(AC1486="NÃO","",IF(AK1486="","",IF(E1486="Simples Nacional",BF1486,IF(T1486=0.12,U1486*0.5833337002,IF(T1486=0,AI1486*0.07,U1486))))),"")</f>
        <v/>
      </c>
      <c r="AM1486" s="47" t="str">
        <f aca="false">IFERROR(IF(AC1486="NÃO","",IF(OR(AG1486="-",AG1486="Pneus"),AK1486-AL1486,"")),"")</f>
        <v/>
      </c>
      <c r="AN1486" s="48" t="str">
        <f aca="false">IF(AND(Y1486="REVENDA",AC1486="SIM",AG1486="BIT"),((AB1486/1+1)*AI1486)*0.4117,"")</f>
        <v/>
      </c>
      <c r="AO1486" s="48" t="str">
        <f aca="false">IF(AN1486="","",AN1486*17%)</f>
        <v/>
      </c>
      <c r="AP1486" s="49" t="str">
        <f aca="false">IF(AN1486="","",IF(T1486=0.12,(U1486*0.4117)*0.4117,IF(T1486=0,(AI1486*0.07)*0.4117,U1486*0.4117)))</f>
        <v/>
      </c>
      <c r="AQ1486" s="47" t="str">
        <f aca="false">IF(AN1486="","",AO1486-AP1486)</f>
        <v/>
      </c>
      <c r="AR1486" s="50" t="str">
        <f aca="false">IFERROR(IF(AND(AC1486="SIM",Y1486="REVENDA",LEFT(AG1486,5)="ANEXO")*OR(AE1486="ANEXO I",AF1486="ANEXO II"),VLOOKUP(H1486,Dados!G:I,2,0),""),"INSERIR MVA")</f>
        <v/>
      </c>
      <c r="AS1486" s="48" t="str">
        <f aca="false">IF(LEFT(AG1486,5)="ANEXO",VLOOKUP(AG1486,Dados!$X$111:$Z$112,2,0)*(AI1486-Q1486),"")</f>
        <v/>
      </c>
      <c r="AT1486" s="48" t="str">
        <f aca="false">IFERROR(IF(AR1486="","",(AI1486*AR1486)+AI1486),"INSERIR MVA")</f>
        <v/>
      </c>
      <c r="AU1486" s="48" t="str">
        <f aca="false">IF(AT1486="","",IF(AY1486=0.04,U1486,AS1486*AY1486))</f>
        <v/>
      </c>
      <c r="AV1486" s="47" t="str">
        <f aca="false">IFERROR(IF(AU1486="","",(VLOOKUP(AG1486,Dados!$X$111:$Z$112,3,0)*AT1486*0.17)),"INSERIR MVA")</f>
        <v/>
      </c>
      <c r="AW1486" s="47" t="str">
        <f aca="false">IFERROR(IF(AR1486="","",AV1486-AU1486),"")</f>
        <v/>
      </c>
      <c r="AX1486" s="51" t="str">
        <f aca="false">IFERROR(IF(AC1486="NÃO","",IF(AM1486&lt;&gt;"",AM1486-W1486,IF(AQ1486&lt;&gt;"",AQ1486-W1486,IF(AW1486&lt;&gt;"",AW1486-W1486,"")))),"")</f>
        <v/>
      </c>
      <c r="AY1486" s="46" t="str">
        <f aca="false">IFERROR(IF(ISNA(VLOOKUP(R1486,Dados!$X$2:$Y$5,2,0)),VLOOKUP(D1486,Dados!$X$7:$Y$33,2,0),VLOOKUP(R1486,Dados!$X$2:$Y$5,2,0)),"")</f>
        <v/>
      </c>
      <c r="AZ1486" s="52" t="str">
        <f aca="false">IF(C1486="","",IF(AND(Y1486="CONSUMO",AC1486="NÃO")*OR(AG1486="-",AG1486="BIT"),IF(E1486&lt;&gt;"",(AI1486-(P1486+L1486-N1486+Q1486)*AY1486)/0.83),""))</f>
        <v/>
      </c>
      <c r="BA1486" s="51" t="str">
        <f aca="false">IF(AZ1486="","",AZ1486*0.17-((P1486+L1486-N1486+Q1486)*AY1486))</f>
        <v/>
      </c>
      <c r="BB1486" s="51" t="str">
        <f aca="false">IF(AND(Y1486="CONSUMO",AG1486="ANEXO I",AY1486&gt;4%),(AI1486-(P1486+L1486-N1486+Q1486)*0.0514)/0.83*(0.5177)*(0.17)-AI1486*0.0514,IF(AND(Y1486="CONSUMO",AG1486="ANEXO II",AY1486&gt;4%),(AI1486-(P1486+L1486-N1486+Q1486)*0.041)/0.83*(0.3295)*(0.17)-AI1486*0.041,IF(AND(Y1486="CONSUMO",AG1486="ANEXO I",AY1486=4%),(AI1486-(P1486+L1486-N1486+Q1486)*0.04)/0.83*(0.5177)*(0.17)-AI1486*0.04,IF(AND(Y1486="CONSUMO",AG1486="ANEXO II",AY1486=4%),(AI1486-(P1486+L1486-N1486+Q1486)*0.04)/0.83*(0.3295)*(0.17)-AI1486*0.04,""))))</f>
        <v/>
      </c>
      <c r="BC1486" s="51" t="str">
        <f aca="false">IF(C1486="","",IF(AND(Y1486="CONSUMO",AC1486="SIM")*OR(AG1486="-",AG1486="BIT"),IF(E1486&lt;&gt;"",(AI1486-(P1486+L1486-N1486+Q1486)*AY1486)/0.83),""))</f>
        <v/>
      </c>
      <c r="BD1486" s="51" t="str">
        <f aca="false">IF(BC1486="","",BC1486*0.17)</f>
        <v/>
      </c>
      <c r="BE1486" s="51" t="str">
        <f aca="false">IF(I1486=6908,0,IF(BC1486="","",BD1486-((P1486+L1486-N1486+Q1486)*AY1486)))</f>
        <v/>
      </c>
      <c r="BF1486" s="53" t="str">
        <f aca="false">IF(B1486="","",IF(OR(B1486="",E1486="Regime Normal"),0,(AI1486-Q1486)*VLOOKUP(R1486,Dados!$X$98:$Y$108,2,0)))</f>
        <v/>
      </c>
      <c r="BG1486" s="54" t="str">
        <f aca="false">IFERROR(VLOOKUP(I1486,Dados!$AC$27:$AD$43,2,0),IF(B1486="","",IF(D1486&lt;&gt;"MT",IF(AND(AC1486="SIM",Y1486="Revenda"),"2403",IF(AND(AC1486="SIM",Y1486="Consumo"),"2407",IF(AND(AC1486="NÃO",Y1486="Revenda"),"2102",IF(AND(AC1486="NÃO",Y1486="Consumo"),"2556",)))),REPLACE(I1486,1,1,1))))</f>
        <v/>
      </c>
    </row>
    <row r="1487" customFormat="false" ht="12.8" hidden="false" customHeight="true" outlineLevel="0" collapsed="false">
      <c r="Y1487" s="45"/>
      <c r="Z1487" s="46" t="str">
        <f aca="false">IF(B1487="","",(IFERROR(VLOOKUP(H1487,Dados!A$3:B$15000,2,0),"Não Encontrado")))</f>
        <v/>
      </c>
      <c r="AA1487" s="46" t="str">
        <f aca="false">IF(B1487="","",(IFERROR(VLOOKUP(G1487,Dados!C$3:E$15000,3,0),"Não Encontrado")))</f>
        <v/>
      </c>
      <c r="AB1487" s="46" t="str">
        <f aca="false">IFERROR(IF(Z1487&lt;&gt;"Não Encontrado",Z1487,IF(AA1487&lt;&gt;"Não Encontrado",AA1487,"")),"")</f>
        <v/>
      </c>
      <c r="AC1487" s="45" t="str">
        <f aca="false">IF(B1487="","",IF(AB1487="","NÃO","SIM"))</f>
        <v/>
      </c>
      <c r="AD1487" s="45" t="str">
        <f aca="false">IFERROR(VLOOKUP(G1487,Dados!$P$3:$R$500,3,0),"")</f>
        <v/>
      </c>
      <c r="AE1487" s="45" t="str">
        <f aca="false">IFERROR(VLOOKUP(G1487,Dados!$K$3:$L$500,2,0),"")</f>
        <v/>
      </c>
      <c r="AF1487" s="45" t="str">
        <f aca="false">IFERROR(VLOOKUP(G1487,Dados!$M$3:$N$500,2,0),"")</f>
        <v/>
      </c>
      <c r="AG1487" s="45" t="str">
        <f aca="false">IF(F1487="","",IF(AND(AD1487="",AE1487="",AF1487=""),"-",IF(AND(AD1487="BIT",AE1487="",AF1487=""),"BIT",IF(AND(AE1487="ANEXO I",AD1487="",AF1487=""),"ANEXO I",IF(AND(AF1487="ANEXO II",AD1487="",AE1487=""),"ANEXO II","Escolher")))))</f>
        <v/>
      </c>
      <c r="AH1487" s="45" t="str">
        <f aca="false">IF(AG1487&lt;&gt;"Pneus","",IFERROR(VLOOKUP(R1487,Dados!$X$2:$Z$5,3,0)*(AI1487-Q1487),VLOOKUP(D1487,Dados!$X$7:$Z$33,3,0)*(AI1487-Q1487)))</f>
        <v/>
      </c>
      <c r="AI1487" s="47" t="str">
        <f aca="false">IF(B1487="","",P1487+Q1487+O1487+M1487+L1487-N1487)</f>
        <v/>
      </c>
      <c r="AJ1487" s="48" t="str">
        <f aca="false">IFERROR(IF(AND(AC1487="SIM",AG1487="-",Y1487="REVENDA"),(AB1487/1+1)*AI1487,IF(AND(AC1487="SIM",AG1487="Pneus",Y1487="REVENDA"),(AB1487/1+1)*(AI1487-AH1487),"")),"")</f>
        <v/>
      </c>
      <c r="AK1487" s="48" t="str">
        <f aca="false">IF(AJ1487="","",AJ1487*17%)</f>
        <v/>
      </c>
      <c r="AL1487" s="48" t="str">
        <f aca="false">IFERROR(IF(AC1487="NÃO","",IF(AK1487="","",IF(E1487="Simples Nacional",BF1487,IF(T1487=0.12,U1487*0.5833337002,IF(T1487=0,AI1487*0.07,U1487))))),"")</f>
        <v/>
      </c>
      <c r="AM1487" s="47" t="str">
        <f aca="false">IFERROR(IF(AC1487="NÃO","",IF(OR(AG1487="-",AG1487="Pneus"),AK1487-AL1487,"")),"")</f>
        <v/>
      </c>
      <c r="AN1487" s="48" t="str">
        <f aca="false">IF(AND(Y1487="REVENDA",AC1487="SIM",AG1487="BIT"),((AB1487/1+1)*AI1487)*0.4117,"")</f>
        <v/>
      </c>
      <c r="AO1487" s="48" t="str">
        <f aca="false">IF(AN1487="","",AN1487*17%)</f>
        <v/>
      </c>
      <c r="AP1487" s="49" t="str">
        <f aca="false">IF(AN1487="","",IF(T1487=0.12,(U1487*0.4117)*0.4117,IF(T1487=0,(AI1487*0.07)*0.4117,U1487*0.4117)))</f>
        <v/>
      </c>
      <c r="AQ1487" s="47" t="str">
        <f aca="false">IF(AN1487="","",AO1487-AP1487)</f>
        <v/>
      </c>
      <c r="AR1487" s="50" t="str">
        <f aca="false">IFERROR(IF(AND(AC1487="SIM",Y1487="REVENDA",LEFT(AG1487,5)="ANEXO")*OR(AE1487="ANEXO I",AF1487="ANEXO II"),VLOOKUP(H1487,Dados!G:I,2,0),""),"INSERIR MVA")</f>
        <v/>
      </c>
      <c r="AS1487" s="48" t="str">
        <f aca="false">IF(LEFT(AG1487,5)="ANEXO",VLOOKUP(AG1487,Dados!$X$111:$Z$112,2,0)*(AI1487-Q1487),"")</f>
        <v/>
      </c>
      <c r="AT1487" s="48" t="str">
        <f aca="false">IFERROR(IF(AR1487="","",(AI1487*AR1487)+AI1487),"INSERIR MVA")</f>
        <v/>
      </c>
      <c r="AU1487" s="48" t="str">
        <f aca="false">IF(AT1487="","",IF(AY1487=0.04,U1487,AS1487*AY1487))</f>
        <v/>
      </c>
      <c r="AV1487" s="47" t="str">
        <f aca="false">IFERROR(IF(AU1487="","",(VLOOKUP(AG1487,Dados!$X$111:$Z$112,3,0)*AT1487*0.17)),"INSERIR MVA")</f>
        <v/>
      </c>
      <c r="AW1487" s="47" t="str">
        <f aca="false">IFERROR(IF(AR1487="","",AV1487-AU1487),"")</f>
        <v/>
      </c>
      <c r="AX1487" s="51" t="str">
        <f aca="false">IFERROR(IF(AC1487="NÃO","",IF(AM1487&lt;&gt;"",AM1487-W1487,IF(AQ1487&lt;&gt;"",AQ1487-W1487,IF(AW1487&lt;&gt;"",AW1487-W1487,"")))),"")</f>
        <v/>
      </c>
      <c r="AY1487" s="46" t="str">
        <f aca="false">IFERROR(IF(ISNA(VLOOKUP(R1487,Dados!$X$2:$Y$5,2,0)),VLOOKUP(D1487,Dados!$X$7:$Y$33,2,0),VLOOKUP(R1487,Dados!$X$2:$Y$5,2,0)),"")</f>
        <v/>
      </c>
      <c r="AZ1487" s="52" t="str">
        <f aca="false">IF(C1487="","",IF(AND(Y1487="CONSUMO",AC1487="NÃO")*OR(AG1487="-",AG1487="BIT"),IF(E1487&lt;&gt;"",(AI1487-(P1487+L1487-N1487+Q1487)*AY1487)/0.83),""))</f>
        <v/>
      </c>
      <c r="BA1487" s="51" t="str">
        <f aca="false">IF(AZ1487="","",AZ1487*0.17-((P1487+L1487-N1487+Q1487)*AY1487))</f>
        <v/>
      </c>
      <c r="BB1487" s="51" t="str">
        <f aca="false">IF(AND(Y1487="CONSUMO",AG1487="ANEXO I",AY1487&gt;4%),(AI1487-(P1487+L1487-N1487+Q1487)*0.0514)/0.83*(0.5177)*(0.17)-AI1487*0.0514,IF(AND(Y1487="CONSUMO",AG1487="ANEXO II",AY1487&gt;4%),(AI1487-(P1487+L1487-N1487+Q1487)*0.041)/0.83*(0.3295)*(0.17)-AI1487*0.041,IF(AND(Y1487="CONSUMO",AG1487="ANEXO I",AY1487=4%),(AI1487-(P1487+L1487-N1487+Q1487)*0.04)/0.83*(0.5177)*(0.17)-AI1487*0.04,IF(AND(Y1487="CONSUMO",AG1487="ANEXO II",AY1487=4%),(AI1487-(P1487+L1487-N1487+Q1487)*0.04)/0.83*(0.3295)*(0.17)-AI1487*0.04,""))))</f>
        <v/>
      </c>
      <c r="BC1487" s="51" t="str">
        <f aca="false">IF(C1487="","",IF(AND(Y1487="CONSUMO",AC1487="SIM")*OR(AG1487="-",AG1487="BIT"),IF(E1487&lt;&gt;"",(AI1487-(P1487+L1487-N1487+Q1487)*AY1487)/0.83),""))</f>
        <v/>
      </c>
      <c r="BD1487" s="51" t="str">
        <f aca="false">IF(BC1487="","",BC1487*0.17)</f>
        <v/>
      </c>
      <c r="BE1487" s="51" t="str">
        <f aca="false">IF(I1487=6908,0,IF(BC1487="","",BD1487-((P1487+L1487-N1487+Q1487)*AY1487)))</f>
        <v/>
      </c>
      <c r="BF1487" s="53" t="str">
        <f aca="false">IF(B1487="","",IF(OR(B1487="",E1487="Regime Normal"),0,(AI1487-Q1487)*VLOOKUP(R1487,Dados!$X$98:$Y$108,2,0)))</f>
        <v/>
      </c>
      <c r="BG1487" s="54" t="str">
        <f aca="false">IFERROR(VLOOKUP(I1487,Dados!$AC$27:$AD$43,2,0),IF(B1487="","",IF(D1487&lt;&gt;"MT",IF(AND(AC1487="SIM",Y1487="Revenda"),"2403",IF(AND(AC1487="SIM",Y1487="Consumo"),"2407",IF(AND(AC1487="NÃO",Y1487="Revenda"),"2102",IF(AND(AC1487="NÃO",Y1487="Consumo"),"2556",)))),REPLACE(I1487,1,1,1))))</f>
        <v/>
      </c>
    </row>
    <row r="1488" customFormat="false" ht="12.8" hidden="false" customHeight="true" outlineLevel="0" collapsed="false">
      <c r="Y1488" s="45"/>
      <c r="Z1488" s="46" t="str">
        <f aca="false">IF(B1488="","",(IFERROR(VLOOKUP(H1488,Dados!A$3:B$15000,2,0),"Não Encontrado")))</f>
        <v/>
      </c>
      <c r="AA1488" s="46" t="str">
        <f aca="false">IF(B1488="","",(IFERROR(VLOOKUP(G1488,Dados!C$3:E$15000,3,0),"Não Encontrado")))</f>
        <v/>
      </c>
      <c r="AB1488" s="46" t="str">
        <f aca="false">IFERROR(IF(Z1488&lt;&gt;"Não Encontrado",Z1488,IF(AA1488&lt;&gt;"Não Encontrado",AA1488,"")),"")</f>
        <v/>
      </c>
      <c r="AC1488" s="45" t="str">
        <f aca="false">IF(B1488="","",IF(AB1488="","NÃO","SIM"))</f>
        <v/>
      </c>
      <c r="AD1488" s="45" t="str">
        <f aca="false">IFERROR(VLOOKUP(G1488,Dados!$P$3:$R$500,3,0),"")</f>
        <v/>
      </c>
      <c r="AE1488" s="45" t="str">
        <f aca="false">IFERROR(VLOOKUP(G1488,Dados!$K$3:$L$500,2,0),"")</f>
        <v/>
      </c>
      <c r="AF1488" s="45" t="str">
        <f aca="false">IFERROR(VLOOKUP(G1488,Dados!$M$3:$N$500,2,0),"")</f>
        <v/>
      </c>
      <c r="AG1488" s="45" t="str">
        <f aca="false">IF(F1488="","",IF(AND(AD1488="",AE1488="",AF1488=""),"-",IF(AND(AD1488="BIT",AE1488="",AF1488=""),"BIT",IF(AND(AE1488="ANEXO I",AD1488="",AF1488=""),"ANEXO I",IF(AND(AF1488="ANEXO II",AD1488="",AE1488=""),"ANEXO II","Escolher")))))</f>
        <v/>
      </c>
      <c r="AH1488" s="45" t="str">
        <f aca="false">IF(AG1488&lt;&gt;"Pneus","",IFERROR(VLOOKUP(R1488,Dados!$X$2:$Z$5,3,0)*(AI1488-Q1488),VLOOKUP(D1488,Dados!$X$7:$Z$33,3,0)*(AI1488-Q1488)))</f>
        <v/>
      </c>
      <c r="AI1488" s="47" t="str">
        <f aca="false">IF(B1488="","",P1488+Q1488+O1488+M1488+L1488-N1488)</f>
        <v/>
      </c>
      <c r="AJ1488" s="48" t="str">
        <f aca="false">IFERROR(IF(AND(AC1488="SIM",AG1488="-",Y1488="REVENDA"),(AB1488/1+1)*AI1488,IF(AND(AC1488="SIM",AG1488="Pneus",Y1488="REVENDA"),(AB1488/1+1)*(AI1488-AH1488),"")),"")</f>
        <v/>
      </c>
      <c r="AK1488" s="48" t="str">
        <f aca="false">IF(AJ1488="","",AJ1488*17%)</f>
        <v/>
      </c>
      <c r="AL1488" s="48" t="str">
        <f aca="false">IFERROR(IF(AC1488="NÃO","",IF(AK1488="","",IF(E1488="Simples Nacional",BF1488,IF(T1488=0.12,U1488*0.5833337002,IF(T1488=0,AI1488*0.07,U1488))))),"")</f>
        <v/>
      </c>
      <c r="AM1488" s="47" t="str">
        <f aca="false">IFERROR(IF(AC1488="NÃO","",IF(OR(AG1488="-",AG1488="Pneus"),AK1488-AL1488,"")),"")</f>
        <v/>
      </c>
      <c r="AN1488" s="48" t="str">
        <f aca="false">IF(AND(Y1488="REVENDA",AC1488="SIM",AG1488="BIT"),((AB1488/1+1)*AI1488)*0.4117,"")</f>
        <v/>
      </c>
      <c r="AO1488" s="48" t="str">
        <f aca="false">IF(AN1488="","",AN1488*17%)</f>
        <v/>
      </c>
      <c r="AP1488" s="49" t="str">
        <f aca="false">IF(AN1488="","",IF(T1488=0.12,(U1488*0.4117)*0.4117,IF(T1488=0,(AI1488*0.07)*0.4117,U1488*0.4117)))</f>
        <v/>
      </c>
      <c r="AQ1488" s="47" t="str">
        <f aca="false">IF(AN1488="","",AO1488-AP1488)</f>
        <v/>
      </c>
      <c r="AR1488" s="50" t="str">
        <f aca="false">IFERROR(IF(AND(AC1488="SIM",Y1488="REVENDA",LEFT(AG1488,5)="ANEXO")*OR(AE1488="ANEXO I",AF1488="ANEXO II"),VLOOKUP(H1488,Dados!G:I,2,0),""),"INSERIR MVA")</f>
        <v/>
      </c>
      <c r="AS1488" s="48" t="str">
        <f aca="false">IF(LEFT(AG1488,5)="ANEXO",VLOOKUP(AG1488,Dados!$X$111:$Z$112,2,0)*(AI1488-Q1488),"")</f>
        <v/>
      </c>
      <c r="AT1488" s="48" t="str">
        <f aca="false">IFERROR(IF(AR1488="","",(AI1488*AR1488)+AI1488),"INSERIR MVA")</f>
        <v/>
      </c>
      <c r="AU1488" s="48" t="str">
        <f aca="false">IF(AT1488="","",IF(AY1488=0.04,U1488,AS1488*AY1488))</f>
        <v/>
      </c>
      <c r="AV1488" s="47" t="str">
        <f aca="false">IFERROR(IF(AU1488="","",(VLOOKUP(AG1488,Dados!$X$111:$Z$112,3,0)*AT1488*0.17)),"INSERIR MVA")</f>
        <v/>
      </c>
      <c r="AW1488" s="47" t="str">
        <f aca="false">IFERROR(IF(AR1488="","",AV1488-AU1488),"")</f>
        <v/>
      </c>
      <c r="AX1488" s="51" t="str">
        <f aca="false">IFERROR(IF(AC1488="NÃO","",IF(AM1488&lt;&gt;"",AM1488-W1488,IF(AQ1488&lt;&gt;"",AQ1488-W1488,IF(AW1488&lt;&gt;"",AW1488-W1488,"")))),"")</f>
        <v/>
      </c>
      <c r="AY1488" s="46" t="str">
        <f aca="false">IFERROR(IF(ISNA(VLOOKUP(R1488,Dados!$X$2:$Y$5,2,0)),VLOOKUP(D1488,Dados!$X$7:$Y$33,2,0),VLOOKUP(R1488,Dados!$X$2:$Y$5,2,0)),"")</f>
        <v/>
      </c>
      <c r="AZ1488" s="52" t="str">
        <f aca="false">IF(C1488="","",IF(AND(Y1488="CONSUMO",AC1488="NÃO")*OR(AG1488="-",AG1488="BIT"),IF(E1488&lt;&gt;"",(AI1488-(P1488+L1488-N1488+Q1488)*AY1488)/0.83),""))</f>
        <v/>
      </c>
      <c r="BA1488" s="51" t="str">
        <f aca="false">IF(AZ1488="","",AZ1488*0.17-((P1488+L1488-N1488+Q1488)*AY1488))</f>
        <v/>
      </c>
      <c r="BB1488" s="51" t="str">
        <f aca="false">IF(AND(Y1488="CONSUMO",AG1488="ANEXO I",AY1488&gt;4%),(AI1488-(P1488+L1488-N1488+Q1488)*0.0514)/0.83*(0.5177)*(0.17)-AI1488*0.0514,IF(AND(Y1488="CONSUMO",AG1488="ANEXO II",AY1488&gt;4%),(AI1488-(P1488+L1488-N1488+Q1488)*0.041)/0.83*(0.3295)*(0.17)-AI1488*0.041,IF(AND(Y1488="CONSUMO",AG1488="ANEXO I",AY1488=4%),(AI1488-(P1488+L1488-N1488+Q1488)*0.04)/0.83*(0.5177)*(0.17)-AI1488*0.04,IF(AND(Y1488="CONSUMO",AG1488="ANEXO II",AY1488=4%),(AI1488-(P1488+L1488-N1488+Q1488)*0.04)/0.83*(0.3295)*(0.17)-AI1488*0.04,""))))</f>
        <v/>
      </c>
      <c r="BC1488" s="51" t="str">
        <f aca="false">IF(C1488="","",IF(AND(Y1488="CONSUMO",AC1488="SIM")*OR(AG1488="-",AG1488="BIT"),IF(E1488&lt;&gt;"",(AI1488-(P1488+L1488-N1488+Q1488)*AY1488)/0.83),""))</f>
        <v/>
      </c>
      <c r="BD1488" s="51" t="str">
        <f aca="false">IF(BC1488="","",BC1488*0.17)</f>
        <v/>
      </c>
      <c r="BE1488" s="51" t="str">
        <f aca="false">IF(I1488=6908,0,IF(BC1488="","",BD1488-((P1488+L1488-N1488+Q1488)*AY1488)))</f>
        <v/>
      </c>
      <c r="BF1488" s="53" t="str">
        <f aca="false">IF(B1488="","",IF(OR(B1488="",E1488="Regime Normal"),0,(AI1488-Q1488)*VLOOKUP(R1488,Dados!$X$98:$Y$108,2,0)))</f>
        <v/>
      </c>
      <c r="BG1488" s="54" t="str">
        <f aca="false">IFERROR(VLOOKUP(I1488,Dados!$AC$27:$AD$43,2,0),IF(B1488="","",IF(D1488&lt;&gt;"MT",IF(AND(AC1488="SIM",Y1488="Revenda"),"2403",IF(AND(AC1488="SIM",Y1488="Consumo"),"2407",IF(AND(AC1488="NÃO",Y1488="Revenda"),"2102",IF(AND(AC1488="NÃO",Y1488="Consumo"),"2556",)))),REPLACE(I1488,1,1,1))))</f>
        <v/>
      </c>
    </row>
    <row r="1489" customFormat="false" ht="12.8" hidden="false" customHeight="true" outlineLevel="0" collapsed="false">
      <c r="Y1489" s="45"/>
      <c r="Z1489" s="46" t="str">
        <f aca="false">IF(B1489="","",(IFERROR(VLOOKUP(H1489,Dados!A$3:B$15000,2,0),"Não Encontrado")))</f>
        <v/>
      </c>
      <c r="AA1489" s="46" t="str">
        <f aca="false">IF(B1489="","",(IFERROR(VLOOKUP(G1489,Dados!C$3:E$15000,3,0),"Não Encontrado")))</f>
        <v/>
      </c>
      <c r="AB1489" s="46" t="str">
        <f aca="false">IFERROR(IF(Z1489&lt;&gt;"Não Encontrado",Z1489,IF(AA1489&lt;&gt;"Não Encontrado",AA1489,"")),"")</f>
        <v/>
      </c>
      <c r="AC1489" s="45" t="str">
        <f aca="false">IF(B1489="","",IF(AB1489="","NÃO","SIM"))</f>
        <v/>
      </c>
      <c r="AD1489" s="45" t="str">
        <f aca="false">IFERROR(VLOOKUP(G1489,Dados!$P$3:$R$500,3,0),"")</f>
        <v/>
      </c>
      <c r="AE1489" s="45" t="str">
        <f aca="false">IFERROR(VLOOKUP(G1489,Dados!$K$3:$L$500,2,0),"")</f>
        <v/>
      </c>
      <c r="AF1489" s="45" t="str">
        <f aca="false">IFERROR(VLOOKUP(G1489,Dados!$M$3:$N$500,2,0),"")</f>
        <v/>
      </c>
      <c r="AG1489" s="45" t="str">
        <f aca="false">IF(F1489="","",IF(AND(AD1489="",AE1489="",AF1489=""),"-",IF(AND(AD1489="BIT",AE1489="",AF1489=""),"BIT",IF(AND(AE1489="ANEXO I",AD1489="",AF1489=""),"ANEXO I",IF(AND(AF1489="ANEXO II",AD1489="",AE1489=""),"ANEXO II","Escolher")))))</f>
        <v/>
      </c>
      <c r="AH1489" s="45" t="str">
        <f aca="false">IF(AG1489&lt;&gt;"Pneus","",IFERROR(VLOOKUP(R1489,Dados!$X$2:$Z$5,3,0)*(AI1489-Q1489),VLOOKUP(D1489,Dados!$X$7:$Z$33,3,0)*(AI1489-Q1489)))</f>
        <v/>
      </c>
      <c r="AI1489" s="47" t="str">
        <f aca="false">IF(B1489="","",P1489+Q1489+O1489+M1489+L1489-N1489)</f>
        <v/>
      </c>
      <c r="AJ1489" s="48" t="str">
        <f aca="false">IFERROR(IF(AND(AC1489="SIM",AG1489="-",Y1489="REVENDA"),(AB1489/1+1)*AI1489,IF(AND(AC1489="SIM",AG1489="Pneus",Y1489="REVENDA"),(AB1489/1+1)*(AI1489-AH1489),"")),"")</f>
        <v/>
      </c>
      <c r="AK1489" s="48" t="str">
        <f aca="false">IF(AJ1489="","",AJ1489*17%)</f>
        <v/>
      </c>
      <c r="AL1489" s="48" t="str">
        <f aca="false">IFERROR(IF(AC1489="NÃO","",IF(AK1489="","",IF(E1489="Simples Nacional",BF1489,IF(T1489=0.12,U1489*0.5833337002,IF(T1489=0,AI1489*0.07,U1489))))),"")</f>
        <v/>
      </c>
      <c r="AM1489" s="47" t="str">
        <f aca="false">IFERROR(IF(AC1489="NÃO","",IF(OR(AG1489="-",AG1489="Pneus"),AK1489-AL1489,"")),"")</f>
        <v/>
      </c>
      <c r="AN1489" s="48" t="str">
        <f aca="false">IF(AND(Y1489="REVENDA",AC1489="SIM",AG1489="BIT"),((AB1489/1+1)*AI1489)*0.4117,"")</f>
        <v/>
      </c>
      <c r="AO1489" s="48" t="str">
        <f aca="false">IF(AN1489="","",AN1489*17%)</f>
        <v/>
      </c>
      <c r="AP1489" s="49" t="str">
        <f aca="false">IF(AN1489="","",IF(T1489=0.12,(U1489*0.4117)*0.4117,IF(T1489=0,(AI1489*0.07)*0.4117,U1489*0.4117)))</f>
        <v/>
      </c>
      <c r="AQ1489" s="47" t="str">
        <f aca="false">IF(AN1489="","",AO1489-AP1489)</f>
        <v/>
      </c>
      <c r="AR1489" s="50" t="str">
        <f aca="false">IFERROR(IF(AND(AC1489="SIM",Y1489="REVENDA",LEFT(AG1489,5)="ANEXO")*OR(AE1489="ANEXO I",AF1489="ANEXO II"),VLOOKUP(H1489,Dados!G:I,2,0),""),"INSERIR MVA")</f>
        <v/>
      </c>
      <c r="AS1489" s="48" t="str">
        <f aca="false">IF(LEFT(AG1489,5)="ANEXO",VLOOKUP(AG1489,Dados!$X$111:$Z$112,2,0)*(AI1489-Q1489),"")</f>
        <v/>
      </c>
      <c r="AT1489" s="48" t="str">
        <f aca="false">IFERROR(IF(AR1489="","",(AI1489*AR1489)+AI1489),"INSERIR MVA")</f>
        <v/>
      </c>
      <c r="AU1489" s="48" t="str">
        <f aca="false">IF(AT1489="","",IF(AY1489=0.04,U1489,AS1489*AY1489))</f>
        <v/>
      </c>
      <c r="AV1489" s="47" t="str">
        <f aca="false">IFERROR(IF(AU1489="","",(VLOOKUP(AG1489,Dados!$X$111:$Z$112,3,0)*AT1489*0.17)),"INSERIR MVA")</f>
        <v/>
      </c>
      <c r="AW1489" s="47" t="str">
        <f aca="false">IFERROR(IF(AR1489="","",AV1489-AU1489),"")</f>
        <v/>
      </c>
      <c r="AX1489" s="51" t="str">
        <f aca="false">IFERROR(IF(AC1489="NÃO","",IF(AM1489&lt;&gt;"",AM1489-W1489,IF(AQ1489&lt;&gt;"",AQ1489-W1489,IF(AW1489&lt;&gt;"",AW1489-W1489,"")))),"")</f>
        <v/>
      </c>
      <c r="AY1489" s="46" t="str">
        <f aca="false">IFERROR(IF(ISNA(VLOOKUP(R1489,Dados!$X$2:$Y$5,2,0)),VLOOKUP(D1489,Dados!$X$7:$Y$33,2,0),VLOOKUP(R1489,Dados!$X$2:$Y$5,2,0)),"")</f>
        <v/>
      </c>
      <c r="AZ1489" s="52" t="str">
        <f aca="false">IF(C1489="","",IF(AND(Y1489="CONSUMO",AC1489="NÃO")*OR(AG1489="-",AG1489="BIT"),IF(E1489&lt;&gt;"",(AI1489-(P1489+L1489-N1489+Q1489)*AY1489)/0.83),""))</f>
        <v/>
      </c>
      <c r="BA1489" s="51" t="str">
        <f aca="false">IF(AZ1489="","",AZ1489*0.17-((P1489+L1489-N1489+Q1489)*AY1489))</f>
        <v/>
      </c>
      <c r="BB1489" s="51" t="str">
        <f aca="false">IF(AND(Y1489="CONSUMO",AG1489="ANEXO I",AY1489&gt;4%),(AI1489-(P1489+L1489-N1489+Q1489)*0.0514)/0.83*(0.5177)*(0.17)-AI1489*0.0514,IF(AND(Y1489="CONSUMO",AG1489="ANEXO II",AY1489&gt;4%),(AI1489-(P1489+L1489-N1489+Q1489)*0.041)/0.83*(0.3295)*(0.17)-AI1489*0.041,IF(AND(Y1489="CONSUMO",AG1489="ANEXO I",AY1489=4%),(AI1489-(P1489+L1489-N1489+Q1489)*0.04)/0.83*(0.5177)*(0.17)-AI1489*0.04,IF(AND(Y1489="CONSUMO",AG1489="ANEXO II",AY1489=4%),(AI1489-(P1489+L1489-N1489+Q1489)*0.04)/0.83*(0.3295)*(0.17)-AI1489*0.04,""))))</f>
        <v/>
      </c>
      <c r="BC1489" s="51" t="str">
        <f aca="false">IF(C1489="","",IF(AND(Y1489="CONSUMO",AC1489="SIM")*OR(AG1489="-",AG1489="BIT"),IF(E1489&lt;&gt;"",(AI1489-(P1489+L1489-N1489+Q1489)*AY1489)/0.83),""))</f>
        <v/>
      </c>
      <c r="BD1489" s="51" t="str">
        <f aca="false">IF(BC1489="","",BC1489*0.17)</f>
        <v/>
      </c>
      <c r="BE1489" s="51" t="str">
        <f aca="false">IF(I1489=6908,0,IF(BC1489="","",BD1489-((P1489+L1489-N1489+Q1489)*AY1489)))</f>
        <v/>
      </c>
      <c r="BF1489" s="53" t="str">
        <f aca="false">IF(B1489="","",IF(OR(B1489="",E1489="Regime Normal"),0,(AI1489-Q1489)*VLOOKUP(R1489,Dados!$X$98:$Y$108,2,0)))</f>
        <v/>
      </c>
      <c r="BG1489" s="54" t="str">
        <f aca="false">IFERROR(VLOOKUP(I1489,Dados!$AC$27:$AD$43,2,0),IF(B1489="","",IF(D1489&lt;&gt;"MT",IF(AND(AC1489="SIM",Y1489="Revenda"),"2403",IF(AND(AC1489="SIM",Y1489="Consumo"),"2407",IF(AND(AC1489="NÃO",Y1489="Revenda"),"2102",IF(AND(AC1489="NÃO",Y1489="Consumo"),"2556",)))),REPLACE(I1489,1,1,1))))</f>
        <v/>
      </c>
    </row>
    <row r="1490" customFormat="false" ht="12.8" hidden="false" customHeight="true" outlineLevel="0" collapsed="false">
      <c r="Y1490" s="45"/>
      <c r="Z1490" s="46" t="str">
        <f aca="false">IF(B1490="","",(IFERROR(VLOOKUP(H1490,Dados!A$3:B$15000,2,0),"Não Encontrado")))</f>
        <v/>
      </c>
      <c r="AA1490" s="46" t="str">
        <f aca="false">IF(B1490="","",(IFERROR(VLOOKUP(G1490,Dados!C$3:E$15000,3,0),"Não Encontrado")))</f>
        <v/>
      </c>
      <c r="AB1490" s="46" t="str">
        <f aca="false">IFERROR(IF(Z1490&lt;&gt;"Não Encontrado",Z1490,IF(AA1490&lt;&gt;"Não Encontrado",AA1490,"")),"")</f>
        <v/>
      </c>
      <c r="AC1490" s="45" t="str">
        <f aca="false">IF(B1490="","",IF(AB1490="","NÃO","SIM"))</f>
        <v/>
      </c>
      <c r="AD1490" s="45" t="str">
        <f aca="false">IFERROR(VLOOKUP(G1490,Dados!$P$3:$R$500,3,0),"")</f>
        <v/>
      </c>
      <c r="AE1490" s="45" t="str">
        <f aca="false">IFERROR(VLOOKUP(G1490,Dados!$K$3:$L$500,2,0),"")</f>
        <v/>
      </c>
      <c r="AF1490" s="45" t="str">
        <f aca="false">IFERROR(VLOOKUP(G1490,Dados!$M$3:$N$500,2,0),"")</f>
        <v/>
      </c>
      <c r="AG1490" s="45" t="str">
        <f aca="false">IF(F1490="","",IF(AND(AD1490="",AE1490="",AF1490=""),"-",IF(AND(AD1490="BIT",AE1490="",AF1490=""),"BIT",IF(AND(AE1490="ANEXO I",AD1490="",AF1490=""),"ANEXO I",IF(AND(AF1490="ANEXO II",AD1490="",AE1490=""),"ANEXO II","Escolher")))))</f>
        <v/>
      </c>
      <c r="AH1490" s="45" t="str">
        <f aca="false">IF(AG1490&lt;&gt;"Pneus","",IFERROR(VLOOKUP(R1490,Dados!$X$2:$Z$5,3,0)*(AI1490-Q1490),VLOOKUP(D1490,Dados!$X$7:$Z$33,3,0)*(AI1490-Q1490)))</f>
        <v/>
      </c>
      <c r="AI1490" s="47" t="str">
        <f aca="false">IF(B1490="","",P1490+Q1490+O1490+M1490+L1490-N1490)</f>
        <v/>
      </c>
      <c r="AJ1490" s="48" t="str">
        <f aca="false">IFERROR(IF(AND(AC1490="SIM",AG1490="-",Y1490="REVENDA"),(AB1490/1+1)*AI1490,IF(AND(AC1490="SIM",AG1490="Pneus",Y1490="REVENDA"),(AB1490/1+1)*(AI1490-AH1490),"")),"")</f>
        <v/>
      </c>
      <c r="AK1490" s="48" t="str">
        <f aca="false">IF(AJ1490="","",AJ1490*17%)</f>
        <v/>
      </c>
      <c r="AL1490" s="48" t="str">
        <f aca="false">IFERROR(IF(AC1490="NÃO","",IF(AK1490="","",IF(E1490="Simples Nacional",BF1490,IF(T1490=0.12,U1490*0.5833337002,IF(T1490=0,AI1490*0.07,U1490))))),"")</f>
        <v/>
      </c>
      <c r="AM1490" s="47" t="str">
        <f aca="false">IFERROR(IF(AC1490="NÃO","",IF(OR(AG1490="-",AG1490="Pneus"),AK1490-AL1490,"")),"")</f>
        <v/>
      </c>
      <c r="AN1490" s="48" t="str">
        <f aca="false">IF(AND(Y1490="REVENDA",AC1490="SIM",AG1490="BIT"),((AB1490/1+1)*AI1490)*0.4117,"")</f>
        <v/>
      </c>
      <c r="AO1490" s="48" t="str">
        <f aca="false">IF(AN1490="","",AN1490*17%)</f>
        <v/>
      </c>
      <c r="AP1490" s="49" t="str">
        <f aca="false">IF(AN1490="","",IF(T1490=0.12,(U1490*0.4117)*0.4117,IF(T1490=0,(AI1490*0.07)*0.4117,U1490*0.4117)))</f>
        <v/>
      </c>
      <c r="AQ1490" s="47" t="str">
        <f aca="false">IF(AN1490="","",AO1490-AP1490)</f>
        <v/>
      </c>
      <c r="AR1490" s="50" t="str">
        <f aca="false">IFERROR(IF(AND(AC1490="SIM",Y1490="REVENDA",LEFT(AG1490,5)="ANEXO")*OR(AE1490="ANEXO I",AF1490="ANEXO II"),VLOOKUP(H1490,Dados!G:I,2,0),""),"INSERIR MVA")</f>
        <v/>
      </c>
      <c r="AS1490" s="48" t="str">
        <f aca="false">IF(LEFT(AG1490,5)="ANEXO",VLOOKUP(AG1490,Dados!$X$111:$Z$112,2,0)*(AI1490-Q1490),"")</f>
        <v/>
      </c>
      <c r="AT1490" s="48" t="str">
        <f aca="false">IFERROR(IF(AR1490="","",(AI1490*AR1490)+AI1490),"INSERIR MVA")</f>
        <v/>
      </c>
      <c r="AU1490" s="48" t="str">
        <f aca="false">IF(AT1490="","",IF(AY1490=0.04,U1490,AS1490*AY1490))</f>
        <v/>
      </c>
      <c r="AV1490" s="47" t="str">
        <f aca="false">IFERROR(IF(AU1490="","",(VLOOKUP(AG1490,Dados!$X$111:$Z$112,3,0)*AT1490*0.17)),"INSERIR MVA")</f>
        <v/>
      </c>
      <c r="AW1490" s="47" t="str">
        <f aca="false">IFERROR(IF(AR1490="","",AV1490-AU1490),"")</f>
        <v/>
      </c>
      <c r="AX1490" s="51" t="str">
        <f aca="false">IFERROR(IF(AC1490="NÃO","",IF(AM1490&lt;&gt;"",AM1490-W1490,IF(AQ1490&lt;&gt;"",AQ1490-W1490,IF(AW1490&lt;&gt;"",AW1490-W1490,"")))),"")</f>
        <v/>
      </c>
      <c r="AY1490" s="46" t="str">
        <f aca="false">IFERROR(IF(ISNA(VLOOKUP(R1490,Dados!$X$2:$Y$5,2,0)),VLOOKUP(D1490,Dados!$X$7:$Y$33,2,0),VLOOKUP(R1490,Dados!$X$2:$Y$5,2,0)),"")</f>
        <v/>
      </c>
      <c r="AZ1490" s="52" t="str">
        <f aca="false">IF(C1490="","",IF(AND(Y1490="CONSUMO",AC1490="NÃO")*OR(AG1490="-",AG1490="BIT"),IF(E1490&lt;&gt;"",(AI1490-(P1490+L1490-N1490+Q1490)*AY1490)/0.83),""))</f>
        <v/>
      </c>
      <c r="BA1490" s="51" t="str">
        <f aca="false">IF(AZ1490="","",AZ1490*0.17-((P1490+L1490-N1490+Q1490)*AY1490))</f>
        <v/>
      </c>
      <c r="BB1490" s="51" t="str">
        <f aca="false">IF(AND(Y1490="CONSUMO",AG1490="ANEXO I",AY1490&gt;4%),(AI1490-(P1490+L1490-N1490+Q1490)*0.0514)/0.83*(0.5177)*(0.17)-AI1490*0.0514,IF(AND(Y1490="CONSUMO",AG1490="ANEXO II",AY1490&gt;4%),(AI1490-(P1490+L1490-N1490+Q1490)*0.041)/0.83*(0.3295)*(0.17)-AI1490*0.041,IF(AND(Y1490="CONSUMO",AG1490="ANEXO I",AY1490=4%),(AI1490-(P1490+L1490-N1490+Q1490)*0.04)/0.83*(0.5177)*(0.17)-AI1490*0.04,IF(AND(Y1490="CONSUMO",AG1490="ANEXO II",AY1490=4%),(AI1490-(P1490+L1490-N1490+Q1490)*0.04)/0.83*(0.3295)*(0.17)-AI1490*0.04,""))))</f>
        <v/>
      </c>
      <c r="BC1490" s="51" t="str">
        <f aca="false">IF(C1490="","",IF(AND(Y1490="CONSUMO",AC1490="SIM")*OR(AG1490="-",AG1490="BIT"),IF(E1490&lt;&gt;"",(AI1490-(P1490+L1490-N1490+Q1490)*AY1490)/0.83),""))</f>
        <v/>
      </c>
      <c r="BD1490" s="51" t="str">
        <f aca="false">IF(BC1490="","",BC1490*0.17)</f>
        <v/>
      </c>
      <c r="BE1490" s="51" t="str">
        <f aca="false">IF(I1490=6908,0,IF(BC1490="","",BD1490-((P1490+L1490-N1490+Q1490)*AY1490)))</f>
        <v/>
      </c>
      <c r="BF1490" s="53" t="str">
        <f aca="false">IF(B1490="","",IF(OR(B1490="",E1490="Regime Normal"),0,(AI1490-Q1490)*VLOOKUP(R1490,Dados!$X$98:$Y$108,2,0)))</f>
        <v/>
      </c>
      <c r="BG1490" s="54" t="str">
        <f aca="false">IFERROR(VLOOKUP(I1490,Dados!$AC$27:$AD$43,2,0),IF(B1490="","",IF(D1490&lt;&gt;"MT",IF(AND(AC1490="SIM",Y1490="Revenda"),"2403",IF(AND(AC1490="SIM",Y1490="Consumo"),"2407",IF(AND(AC1490="NÃO",Y1490="Revenda"),"2102",IF(AND(AC1490="NÃO",Y1490="Consumo"),"2556",)))),REPLACE(I1490,1,1,1))))</f>
        <v/>
      </c>
    </row>
    <row r="1491" customFormat="false" ht="12.8" hidden="false" customHeight="true" outlineLevel="0" collapsed="false">
      <c r="Y1491" s="45"/>
      <c r="Z1491" s="46" t="str">
        <f aca="false">IF(B1491="","",(IFERROR(VLOOKUP(H1491,Dados!A$3:B$15000,2,0),"Não Encontrado")))</f>
        <v/>
      </c>
      <c r="AA1491" s="46" t="str">
        <f aca="false">IF(B1491="","",(IFERROR(VLOOKUP(G1491,Dados!C$3:E$15000,3,0),"Não Encontrado")))</f>
        <v/>
      </c>
      <c r="AB1491" s="46" t="str">
        <f aca="false">IFERROR(IF(Z1491&lt;&gt;"Não Encontrado",Z1491,IF(AA1491&lt;&gt;"Não Encontrado",AA1491,"")),"")</f>
        <v/>
      </c>
      <c r="AC1491" s="45" t="str">
        <f aca="false">IF(B1491="","",IF(AB1491="","NÃO","SIM"))</f>
        <v/>
      </c>
      <c r="AD1491" s="45" t="str">
        <f aca="false">IFERROR(VLOOKUP(G1491,Dados!$P$3:$R$500,3,0),"")</f>
        <v/>
      </c>
      <c r="AE1491" s="45" t="str">
        <f aca="false">IFERROR(VLOOKUP(G1491,Dados!$K$3:$L$500,2,0),"")</f>
        <v/>
      </c>
      <c r="AF1491" s="45" t="str">
        <f aca="false">IFERROR(VLOOKUP(G1491,Dados!$M$3:$N$500,2,0),"")</f>
        <v/>
      </c>
      <c r="AG1491" s="45" t="str">
        <f aca="false">IF(F1491="","",IF(AND(AD1491="",AE1491="",AF1491=""),"-",IF(AND(AD1491="BIT",AE1491="",AF1491=""),"BIT",IF(AND(AE1491="ANEXO I",AD1491="",AF1491=""),"ANEXO I",IF(AND(AF1491="ANEXO II",AD1491="",AE1491=""),"ANEXO II","Escolher")))))</f>
        <v/>
      </c>
      <c r="AH1491" s="45" t="str">
        <f aca="false">IF(AG1491&lt;&gt;"Pneus","",IFERROR(VLOOKUP(R1491,Dados!$X$2:$Z$5,3,0)*(AI1491-Q1491),VLOOKUP(D1491,Dados!$X$7:$Z$33,3,0)*(AI1491-Q1491)))</f>
        <v/>
      </c>
      <c r="AI1491" s="47" t="str">
        <f aca="false">IF(B1491="","",P1491+Q1491+O1491+M1491+L1491-N1491)</f>
        <v/>
      </c>
      <c r="AJ1491" s="48" t="str">
        <f aca="false">IFERROR(IF(AND(AC1491="SIM",AG1491="-",Y1491="REVENDA"),(AB1491/1+1)*AI1491,IF(AND(AC1491="SIM",AG1491="Pneus",Y1491="REVENDA"),(AB1491/1+1)*(AI1491-AH1491),"")),"")</f>
        <v/>
      </c>
      <c r="AK1491" s="48" t="str">
        <f aca="false">IF(AJ1491="","",AJ1491*17%)</f>
        <v/>
      </c>
      <c r="AL1491" s="48" t="str">
        <f aca="false">IFERROR(IF(AC1491="NÃO","",IF(AK1491="","",IF(E1491="Simples Nacional",BF1491,IF(T1491=0.12,U1491*0.5833337002,IF(T1491=0,AI1491*0.07,U1491))))),"")</f>
        <v/>
      </c>
      <c r="AM1491" s="47" t="str">
        <f aca="false">IFERROR(IF(AC1491="NÃO","",IF(OR(AG1491="-",AG1491="Pneus"),AK1491-AL1491,"")),"")</f>
        <v/>
      </c>
      <c r="AN1491" s="48" t="str">
        <f aca="false">IF(AND(Y1491="REVENDA",AC1491="SIM",AG1491="BIT"),((AB1491/1+1)*AI1491)*0.4117,"")</f>
        <v/>
      </c>
      <c r="AO1491" s="48" t="str">
        <f aca="false">IF(AN1491="","",AN1491*17%)</f>
        <v/>
      </c>
      <c r="AP1491" s="49" t="str">
        <f aca="false">IF(AN1491="","",IF(T1491=0.12,(U1491*0.4117)*0.4117,IF(T1491=0,(AI1491*0.07)*0.4117,U1491*0.4117)))</f>
        <v/>
      </c>
      <c r="AQ1491" s="47" t="str">
        <f aca="false">IF(AN1491="","",AO1491-AP1491)</f>
        <v/>
      </c>
      <c r="AR1491" s="50" t="str">
        <f aca="false">IFERROR(IF(AND(AC1491="SIM",Y1491="REVENDA",LEFT(AG1491,5)="ANEXO")*OR(AE1491="ANEXO I",AF1491="ANEXO II"),VLOOKUP(H1491,Dados!G:I,2,0),""),"INSERIR MVA")</f>
        <v/>
      </c>
      <c r="AS1491" s="48" t="str">
        <f aca="false">IF(LEFT(AG1491,5)="ANEXO",VLOOKUP(AG1491,Dados!$X$111:$Z$112,2,0)*(AI1491-Q1491),"")</f>
        <v/>
      </c>
      <c r="AT1491" s="48" t="str">
        <f aca="false">IFERROR(IF(AR1491="","",(AI1491*AR1491)+AI1491),"INSERIR MVA")</f>
        <v/>
      </c>
      <c r="AU1491" s="48" t="str">
        <f aca="false">IF(AT1491="","",IF(AY1491=0.04,U1491,AS1491*AY1491))</f>
        <v/>
      </c>
      <c r="AV1491" s="47" t="str">
        <f aca="false">IFERROR(IF(AU1491="","",(VLOOKUP(AG1491,Dados!$X$111:$Z$112,3,0)*AT1491*0.17)),"INSERIR MVA")</f>
        <v/>
      </c>
      <c r="AW1491" s="47" t="str">
        <f aca="false">IFERROR(IF(AR1491="","",AV1491-AU1491),"")</f>
        <v/>
      </c>
      <c r="AX1491" s="51" t="str">
        <f aca="false">IFERROR(IF(AC1491="NÃO","",IF(AM1491&lt;&gt;"",AM1491-W1491,IF(AQ1491&lt;&gt;"",AQ1491-W1491,IF(AW1491&lt;&gt;"",AW1491-W1491,"")))),"")</f>
        <v/>
      </c>
      <c r="AY1491" s="46" t="str">
        <f aca="false">IFERROR(IF(ISNA(VLOOKUP(R1491,Dados!$X$2:$Y$5,2,0)),VLOOKUP(D1491,Dados!$X$7:$Y$33,2,0),VLOOKUP(R1491,Dados!$X$2:$Y$5,2,0)),"")</f>
        <v/>
      </c>
      <c r="AZ1491" s="52" t="str">
        <f aca="false">IF(C1491="","",IF(AND(Y1491="CONSUMO",AC1491="NÃO")*OR(AG1491="-",AG1491="BIT"),IF(E1491&lt;&gt;"",(AI1491-(P1491+L1491-N1491+Q1491)*AY1491)/0.83),""))</f>
        <v/>
      </c>
      <c r="BA1491" s="51" t="str">
        <f aca="false">IF(AZ1491="","",AZ1491*0.17-((P1491+L1491-N1491+Q1491)*AY1491))</f>
        <v/>
      </c>
      <c r="BB1491" s="51" t="str">
        <f aca="false">IF(AND(Y1491="CONSUMO",AG1491="ANEXO I",AY1491&gt;4%),(AI1491-(P1491+L1491-N1491+Q1491)*0.0514)/0.83*(0.5177)*(0.17)-AI1491*0.0514,IF(AND(Y1491="CONSUMO",AG1491="ANEXO II",AY1491&gt;4%),(AI1491-(P1491+L1491-N1491+Q1491)*0.041)/0.83*(0.3295)*(0.17)-AI1491*0.041,IF(AND(Y1491="CONSUMO",AG1491="ANEXO I",AY1491=4%),(AI1491-(P1491+L1491-N1491+Q1491)*0.04)/0.83*(0.5177)*(0.17)-AI1491*0.04,IF(AND(Y1491="CONSUMO",AG1491="ANEXO II",AY1491=4%),(AI1491-(P1491+L1491-N1491+Q1491)*0.04)/0.83*(0.3295)*(0.17)-AI1491*0.04,""))))</f>
        <v/>
      </c>
      <c r="BC1491" s="51" t="str">
        <f aca="false">IF(C1491="","",IF(AND(Y1491="CONSUMO",AC1491="SIM")*OR(AG1491="-",AG1491="BIT"),IF(E1491&lt;&gt;"",(AI1491-(P1491+L1491-N1491+Q1491)*AY1491)/0.83),""))</f>
        <v/>
      </c>
      <c r="BD1491" s="51" t="str">
        <f aca="false">IF(BC1491="","",BC1491*0.17)</f>
        <v/>
      </c>
      <c r="BE1491" s="51" t="str">
        <f aca="false">IF(I1491=6908,0,IF(BC1491="","",BD1491-((P1491+L1491-N1491+Q1491)*AY1491)))</f>
        <v/>
      </c>
      <c r="BF1491" s="53" t="str">
        <f aca="false">IF(B1491="","",IF(OR(B1491="",E1491="Regime Normal"),0,(AI1491-Q1491)*VLOOKUP(R1491,Dados!$X$98:$Y$108,2,0)))</f>
        <v/>
      </c>
      <c r="BG1491" s="54" t="str">
        <f aca="false">IFERROR(VLOOKUP(I1491,Dados!$AC$27:$AD$43,2,0),IF(B1491="","",IF(D1491&lt;&gt;"MT",IF(AND(AC1491="SIM",Y1491="Revenda"),"2403",IF(AND(AC1491="SIM",Y1491="Consumo"),"2407",IF(AND(AC1491="NÃO",Y1491="Revenda"),"2102",IF(AND(AC1491="NÃO",Y1491="Consumo"),"2556",)))),REPLACE(I1491,1,1,1))))</f>
        <v/>
      </c>
    </row>
    <row r="1492" customFormat="false" ht="12.8" hidden="false" customHeight="true" outlineLevel="0" collapsed="false">
      <c r="Y1492" s="45"/>
      <c r="Z1492" s="46" t="str">
        <f aca="false">IF(B1492="","",(IFERROR(VLOOKUP(H1492,Dados!A$3:B$15000,2,0),"Não Encontrado")))</f>
        <v/>
      </c>
      <c r="AA1492" s="46" t="str">
        <f aca="false">IF(B1492="","",(IFERROR(VLOOKUP(G1492,Dados!C$3:E$15000,3,0),"Não Encontrado")))</f>
        <v/>
      </c>
      <c r="AB1492" s="46" t="str">
        <f aca="false">IFERROR(IF(Z1492&lt;&gt;"Não Encontrado",Z1492,IF(AA1492&lt;&gt;"Não Encontrado",AA1492,"")),"")</f>
        <v/>
      </c>
      <c r="AC1492" s="45" t="str">
        <f aca="false">IF(B1492="","",IF(AB1492="","NÃO","SIM"))</f>
        <v/>
      </c>
      <c r="AD1492" s="45" t="str">
        <f aca="false">IFERROR(VLOOKUP(G1492,Dados!$P$3:$R$500,3,0),"")</f>
        <v/>
      </c>
      <c r="AE1492" s="45" t="str">
        <f aca="false">IFERROR(VLOOKUP(G1492,Dados!$K$3:$L$500,2,0),"")</f>
        <v/>
      </c>
      <c r="AF1492" s="45" t="str">
        <f aca="false">IFERROR(VLOOKUP(G1492,Dados!$M$3:$N$500,2,0),"")</f>
        <v/>
      </c>
      <c r="AG1492" s="45" t="str">
        <f aca="false">IF(F1492="","",IF(AND(AD1492="",AE1492="",AF1492=""),"-",IF(AND(AD1492="BIT",AE1492="",AF1492=""),"BIT",IF(AND(AE1492="ANEXO I",AD1492="",AF1492=""),"ANEXO I",IF(AND(AF1492="ANEXO II",AD1492="",AE1492=""),"ANEXO II","Escolher")))))</f>
        <v/>
      </c>
      <c r="AH1492" s="45" t="str">
        <f aca="false">IF(AG1492&lt;&gt;"Pneus","",IFERROR(VLOOKUP(R1492,Dados!$X$2:$Z$5,3,0)*(AI1492-Q1492),VLOOKUP(D1492,Dados!$X$7:$Z$33,3,0)*(AI1492-Q1492)))</f>
        <v/>
      </c>
      <c r="AI1492" s="47" t="str">
        <f aca="false">IF(B1492="","",P1492+Q1492+O1492+M1492+L1492-N1492)</f>
        <v/>
      </c>
      <c r="AJ1492" s="48" t="str">
        <f aca="false">IFERROR(IF(AND(AC1492="SIM",AG1492="-",Y1492="REVENDA"),(AB1492/1+1)*AI1492,IF(AND(AC1492="SIM",AG1492="Pneus",Y1492="REVENDA"),(AB1492/1+1)*(AI1492-AH1492),"")),"")</f>
        <v/>
      </c>
      <c r="AK1492" s="48" t="str">
        <f aca="false">IF(AJ1492="","",AJ1492*17%)</f>
        <v/>
      </c>
      <c r="AL1492" s="48" t="str">
        <f aca="false">IFERROR(IF(AC1492="NÃO","",IF(AK1492="","",IF(E1492="Simples Nacional",BF1492,IF(T1492=0.12,U1492*0.5833337002,IF(T1492=0,AI1492*0.07,U1492))))),"")</f>
        <v/>
      </c>
      <c r="AM1492" s="47" t="str">
        <f aca="false">IFERROR(IF(AC1492="NÃO","",IF(OR(AG1492="-",AG1492="Pneus"),AK1492-AL1492,"")),"")</f>
        <v/>
      </c>
      <c r="AN1492" s="48" t="str">
        <f aca="false">IF(AND(Y1492="REVENDA",AC1492="SIM",AG1492="BIT"),((AB1492/1+1)*AI1492)*0.4117,"")</f>
        <v/>
      </c>
      <c r="AO1492" s="48" t="str">
        <f aca="false">IF(AN1492="","",AN1492*17%)</f>
        <v/>
      </c>
      <c r="AP1492" s="49" t="str">
        <f aca="false">IF(AN1492="","",IF(T1492=0.12,(U1492*0.4117)*0.4117,IF(T1492=0,(AI1492*0.07)*0.4117,U1492*0.4117)))</f>
        <v/>
      </c>
      <c r="AQ1492" s="47" t="str">
        <f aca="false">IF(AN1492="","",AO1492-AP1492)</f>
        <v/>
      </c>
      <c r="AR1492" s="50" t="str">
        <f aca="false">IFERROR(IF(AND(AC1492="SIM",Y1492="REVENDA",LEFT(AG1492,5)="ANEXO")*OR(AE1492="ANEXO I",AF1492="ANEXO II"),VLOOKUP(H1492,Dados!G:I,2,0),""),"INSERIR MVA")</f>
        <v/>
      </c>
      <c r="AS1492" s="48" t="str">
        <f aca="false">IF(LEFT(AG1492,5)="ANEXO",VLOOKUP(AG1492,Dados!$X$111:$Z$112,2,0)*(AI1492-Q1492),"")</f>
        <v/>
      </c>
      <c r="AT1492" s="48" t="str">
        <f aca="false">IFERROR(IF(AR1492="","",(AI1492*AR1492)+AI1492),"INSERIR MVA")</f>
        <v/>
      </c>
      <c r="AU1492" s="48" t="str">
        <f aca="false">IF(AT1492="","",IF(AY1492=0.04,U1492,AS1492*AY1492))</f>
        <v/>
      </c>
      <c r="AV1492" s="47" t="str">
        <f aca="false">IFERROR(IF(AU1492="","",(VLOOKUP(AG1492,Dados!$X$111:$Z$112,3,0)*AT1492*0.17)),"INSERIR MVA")</f>
        <v/>
      </c>
      <c r="AW1492" s="47" t="str">
        <f aca="false">IFERROR(IF(AR1492="","",AV1492-AU1492),"")</f>
        <v/>
      </c>
      <c r="AX1492" s="51" t="str">
        <f aca="false">IFERROR(IF(AC1492="NÃO","",IF(AM1492&lt;&gt;"",AM1492-W1492,IF(AQ1492&lt;&gt;"",AQ1492-W1492,IF(AW1492&lt;&gt;"",AW1492-W1492,"")))),"")</f>
        <v/>
      </c>
      <c r="AY1492" s="46" t="str">
        <f aca="false">IFERROR(IF(ISNA(VLOOKUP(R1492,Dados!$X$2:$Y$5,2,0)),VLOOKUP(D1492,Dados!$X$7:$Y$33,2,0),VLOOKUP(R1492,Dados!$X$2:$Y$5,2,0)),"")</f>
        <v/>
      </c>
      <c r="AZ1492" s="52" t="str">
        <f aca="false">IF(C1492="","",IF(AND(Y1492="CONSUMO",AC1492="NÃO")*OR(AG1492="-",AG1492="BIT"),IF(E1492&lt;&gt;"",(AI1492-(P1492+L1492-N1492+Q1492)*AY1492)/0.83),""))</f>
        <v/>
      </c>
      <c r="BA1492" s="51" t="str">
        <f aca="false">IF(AZ1492="","",AZ1492*0.17-((P1492+L1492-N1492+Q1492)*AY1492))</f>
        <v/>
      </c>
      <c r="BB1492" s="51" t="str">
        <f aca="false">IF(AND(Y1492="CONSUMO",AG1492="ANEXO I",AY1492&gt;4%),(AI1492-(P1492+L1492-N1492+Q1492)*0.0514)/0.83*(0.5177)*(0.17)-AI1492*0.0514,IF(AND(Y1492="CONSUMO",AG1492="ANEXO II",AY1492&gt;4%),(AI1492-(P1492+L1492-N1492+Q1492)*0.041)/0.83*(0.3295)*(0.17)-AI1492*0.041,IF(AND(Y1492="CONSUMO",AG1492="ANEXO I",AY1492=4%),(AI1492-(P1492+L1492-N1492+Q1492)*0.04)/0.83*(0.5177)*(0.17)-AI1492*0.04,IF(AND(Y1492="CONSUMO",AG1492="ANEXO II",AY1492=4%),(AI1492-(P1492+L1492-N1492+Q1492)*0.04)/0.83*(0.3295)*(0.17)-AI1492*0.04,""))))</f>
        <v/>
      </c>
      <c r="BC1492" s="51" t="str">
        <f aca="false">IF(C1492="","",IF(AND(Y1492="CONSUMO",AC1492="SIM")*OR(AG1492="-",AG1492="BIT"),IF(E1492&lt;&gt;"",(AI1492-(P1492+L1492-N1492+Q1492)*AY1492)/0.83),""))</f>
        <v/>
      </c>
      <c r="BD1492" s="51" t="str">
        <f aca="false">IF(BC1492="","",BC1492*0.17)</f>
        <v/>
      </c>
      <c r="BE1492" s="51" t="str">
        <f aca="false">IF(I1492=6908,0,IF(BC1492="","",BD1492-((P1492+L1492-N1492+Q1492)*AY1492)))</f>
        <v/>
      </c>
      <c r="BF1492" s="53" t="str">
        <f aca="false">IF(B1492="","",IF(OR(B1492="",E1492="Regime Normal"),0,(AI1492-Q1492)*VLOOKUP(R1492,Dados!$X$98:$Y$108,2,0)))</f>
        <v/>
      </c>
      <c r="BG1492" s="54" t="str">
        <f aca="false">IFERROR(VLOOKUP(I1492,Dados!$AC$27:$AD$43,2,0),IF(B1492="","",IF(D1492&lt;&gt;"MT",IF(AND(AC1492="SIM",Y1492="Revenda"),"2403",IF(AND(AC1492="SIM",Y1492="Consumo"),"2407",IF(AND(AC1492="NÃO",Y1492="Revenda"),"2102",IF(AND(AC1492="NÃO",Y1492="Consumo"),"2556",)))),REPLACE(I1492,1,1,1))))</f>
        <v/>
      </c>
    </row>
    <row r="1493" customFormat="false" ht="12.8" hidden="false" customHeight="true" outlineLevel="0" collapsed="false">
      <c r="Y1493" s="45"/>
      <c r="Z1493" s="46" t="str">
        <f aca="false">IF(B1493="","",(IFERROR(VLOOKUP(H1493,Dados!A$3:B$15000,2,0),"Não Encontrado")))</f>
        <v/>
      </c>
      <c r="AA1493" s="46" t="str">
        <f aca="false">IF(B1493="","",(IFERROR(VLOOKUP(G1493,Dados!C$3:E$15000,3,0),"Não Encontrado")))</f>
        <v/>
      </c>
      <c r="AB1493" s="46" t="str">
        <f aca="false">IFERROR(IF(Z1493&lt;&gt;"Não Encontrado",Z1493,IF(AA1493&lt;&gt;"Não Encontrado",AA1493,"")),"")</f>
        <v/>
      </c>
      <c r="AC1493" s="45" t="str">
        <f aca="false">IF(B1493="","",IF(AB1493="","NÃO","SIM"))</f>
        <v/>
      </c>
      <c r="AD1493" s="45" t="str">
        <f aca="false">IFERROR(VLOOKUP(G1493,Dados!$P$3:$R$500,3,0),"")</f>
        <v/>
      </c>
      <c r="AE1493" s="45" t="str">
        <f aca="false">IFERROR(VLOOKUP(G1493,Dados!$K$3:$L$500,2,0),"")</f>
        <v/>
      </c>
      <c r="AF1493" s="45" t="str">
        <f aca="false">IFERROR(VLOOKUP(G1493,Dados!$M$3:$N$500,2,0),"")</f>
        <v/>
      </c>
      <c r="AG1493" s="45" t="str">
        <f aca="false">IF(F1493="","",IF(AND(AD1493="",AE1493="",AF1493=""),"-",IF(AND(AD1493="BIT",AE1493="",AF1493=""),"BIT",IF(AND(AE1493="ANEXO I",AD1493="",AF1493=""),"ANEXO I",IF(AND(AF1493="ANEXO II",AD1493="",AE1493=""),"ANEXO II","Escolher")))))</f>
        <v/>
      </c>
      <c r="AH1493" s="45" t="str">
        <f aca="false">IF(AG1493&lt;&gt;"Pneus","",IFERROR(VLOOKUP(R1493,Dados!$X$2:$Z$5,3,0)*(AI1493-Q1493),VLOOKUP(D1493,Dados!$X$7:$Z$33,3,0)*(AI1493-Q1493)))</f>
        <v/>
      </c>
      <c r="AI1493" s="47" t="str">
        <f aca="false">IF(B1493="","",P1493+Q1493+O1493+M1493+L1493-N1493)</f>
        <v/>
      </c>
      <c r="AJ1493" s="48" t="str">
        <f aca="false">IFERROR(IF(AND(AC1493="SIM",AG1493="-",Y1493="REVENDA"),(AB1493/1+1)*AI1493,IF(AND(AC1493="SIM",AG1493="Pneus",Y1493="REVENDA"),(AB1493/1+1)*(AI1493-AH1493),"")),"")</f>
        <v/>
      </c>
      <c r="AK1493" s="48" t="str">
        <f aca="false">IF(AJ1493="","",AJ1493*17%)</f>
        <v/>
      </c>
      <c r="AL1493" s="48" t="str">
        <f aca="false">IFERROR(IF(AC1493="NÃO","",IF(AK1493="","",IF(E1493="Simples Nacional",BF1493,IF(T1493=0.12,U1493*0.5833337002,IF(T1493=0,AI1493*0.07,U1493))))),"")</f>
        <v/>
      </c>
      <c r="AM1493" s="47" t="str">
        <f aca="false">IFERROR(IF(AC1493="NÃO","",IF(OR(AG1493="-",AG1493="Pneus"),AK1493-AL1493,"")),"")</f>
        <v/>
      </c>
      <c r="AN1493" s="48" t="str">
        <f aca="false">IF(AND(Y1493="REVENDA",AC1493="SIM",AG1493="BIT"),((AB1493/1+1)*AI1493)*0.4117,"")</f>
        <v/>
      </c>
      <c r="AO1493" s="48" t="str">
        <f aca="false">IF(AN1493="","",AN1493*17%)</f>
        <v/>
      </c>
      <c r="AP1493" s="49" t="str">
        <f aca="false">IF(AN1493="","",IF(T1493=0.12,(U1493*0.4117)*0.4117,IF(T1493=0,(AI1493*0.07)*0.4117,U1493*0.4117)))</f>
        <v/>
      </c>
      <c r="AQ1493" s="47" t="str">
        <f aca="false">IF(AN1493="","",AO1493-AP1493)</f>
        <v/>
      </c>
      <c r="AR1493" s="50" t="str">
        <f aca="false">IFERROR(IF(AND(AC1493="SIM",Y1493="REVENDA",LEFT(AG1493,5)="ANEXO")*OR(AE1493="ANEXO I",AF1493="ANEXO II"),VLOOKUP(H1493,Dados!G:I,2,0),""),"INSERIR MVA")</f>
        <v/>
      </c>
      <c r="AS1493" s="48" t="str">
        <f aca="false">IF(LEFT(AG1493,5)="ANEXO",VLOOKUP(AG1493,Dados!$X$111:$Z$112,2,0)*(AI1493-Q1493),"")</f>
        <v/>
      </c>
      <c r="AT1493" s="48" t="str">
        <f aca="false">IFERROR(IF(AR1493="","",(AI1493*AR1493)+AI1493),"INSERIR MVA")</f>
        <v/>
      </c>
      <c r="AU1493" s="48" t="str">
        <f aca="false">IF(AT1493="","",IF(AY1493=0.04,U1493,AS1493*AY1493))</f>
        <v/>
      </c>
      <c r="AV1493" s="47" t="str">
        <f aca="false">IFERROR(IF(AU1493="","",(VLOOKUP(AG1493,Dados!$X$111:$Z$112,3,0)*AT1493*0.17)),"INSERIR MVA")</f>
        <v/>
      </c>
      <c r="AW1493" s="47" t="str">
        <f aca="false">IFERROR(IF(AR1493="","",AV1493-AU1493),"")</f>
        <v/>
      </c>
      <c r="AX1493" s="51" t="str">
        <f aca="false">IFERROR(IF(AC1493="NÃO","",IF(AM1493&lt;&gt;"",AM1493-W1493,IF(AQ1493&lt;&gt;"",AQ1493-W1493,IF(AW1493&lt;&gt;"",AW1493-W1493,"")))),"")</f>
        <v/>
      </c>
      <c r="AY1493" s="46" t="str">
        <f aca="false">IFERROR(IF(ISNA(VLOOKUP(R1493,Dados!$X$2:$Y$5,2,0)),VLOOKUP(D1493,Dados!$X$7:$Y$33,2,0),VLOOKUP(R1493,Dados!$X$2:$Y$5,2,0)),"")</f>
        <v/>
      </c>
      <c r="AZ1493" s="52" t="str">
        <f aca="false">IF(C1493="","",IF(AND(Y1493="CONSUMO",AC1493="NÃO")*OR(AG1493="-",AG1493="BIT"),IF(E1493&lt;&gt;"",(AI1493-(P1493+L1493-N1493+Q1493)*AY1493)/0.83),""))</f>
        <v/>
      </c>
      <c r="BA1493" s="51" t="str">
        <f aca="false">IF(AZ1493="","",AZ1493*0.17-((P1493+L1493-N1493+Q1493)*AY1493))</f>
        <v/>
      </c>
      <c r="BB1493" s="51" t="str">
        <f aca="false">IF(AND(Y1493="CONSUMO",AG1493="ANEXO I",AY1493&gt;4%),(AI1493-(P1493+L1493-N1493+Q1493)*0.0514)/0.83*(0.5177)*(0.17)-AI1493*0.0514,IF(AND(Y1493="CONSUMO",AG1493="ANEXO II",AY1493&gt;4%),(AI1493-(P1493+L1493-N1493+Q1493)*0.041)/0.83*(0.3295)*(0.17)-AI1493*0.041,IF(AND(Y1493="CONSUMO",AG1493="ANEXO I",AY1493=4%),(AI1493-(P1493+L1493-N1493+Q1493)*0.04)/0.83*(0.5177)*(0.17)-AI1493*0.04,IF(AND(Y1493="CONSUMO",AG1493="ANEXO II",AY1493=4%),(AI1493-(P1493+L1493-N1493+Q1493)*0.04)/0.83*(0.3295)*(0.17)-AI1493*0.04,""))))</f>
        <v/>
      </c>
      <c r="BC1493" s="51" t="str">
        <f aca="false">IF(C1493="","",IF(AND(Y1493="CONSUMO",AC1493="SIM")*OR(AG1493="-",AG1493="BIT"),IF(E1493&lt;&gt;"",(AI1493-(P1493+L1493-N1493+Q1493)*AY1493)/0.83),""))</f>
        <v/>
      </c>
      <c r="BD1493" s="51" t="str">
        <f aca="false">IF(BC1493="","",BC1493*0.17)</f>
        <v/>
      </c>
      <c r="BE1493" s="51" t="str">
        <f aca="false">IF(I1493=6908,0,IF(BC1493="","",BD1493-((P1493+L1493-N1493+Q1493)*AY1493)))</f>
        <v/>
      </c>
      <c r="BF1493" s="53" t="str">
        <f aca="false">IF(B1493="","",IF(OR(B1493="",E1493="Regime Normal"),0,(AI1493-Q1493)*VLOOKUP(R1493,Dados!$X$98:$Y$108,2,0)))</f>
        <v/>
      </c>
      <c r="BG1493" s="54" t="str">
        <f aca="false">IFERROR(VLOOKUP(I1493,Dados!$AC$27:$AD$43,2,0),IF(B1493="","",IF(D1493&lt;&gt;"MT",IF(AND(AC1493="SIM",Y1493="Revenda"),"2403",IF(AND(AC1493="SIM",Y1493="Consumo"),"2407",IF(AND(AC1493="NÃO",Y1493="Revenda"),"2102",IF(AND(AC1493="NÃO",Y1493="Consumo"),"2556",)))),REPLACE(I1493,1,1,1))))</f>
        <v/>
      </c>
    </row>
    <row r="1494" customFormat="false" ht="12.8" hidden="false" customHeight="true" outlineLevel="0" collapsed="false">
      <c r="Y1494" s="45"/>
      <c r="Z1494" s="46" t="str">
        <f aca="false">IF(B1494="","",(IFERROR(VLOOKUP(H1494,Dados!A$3:B$15000,2,0),"Não Encontrado")))</f>
        <v/>
      </c>
      <c r="AA1494" s="46" t="str">
        <f aca="false">IF(B1494="","",(IFERROR(VLOOKUP(G1494,Dados!C$3:E$15000,3,0),"Não Encontrado")))</f>
        <v/>
      </c>
      <c r="AB1494" s="46" t="str">
        <f aca="false">IFERROR(IF(Z1494&lt;&gt;"Não Encontrado",Z1494,IF(AA1494&lt;&gt;"Não Encontrado",AA1494,"")),"")</f>
        <v/>
      </c>
      <c r="AC1494" s="45" t="str">
        <f aca="false">IF(B1494="","",IF(AB1494="","NÃO","SIM"))</f>
        <v/>
      </c>
      <c r="AD1494" s="45" t="str">
        <f aca="false">IFERROR(VLOOKUP(G1494,Dados!$P$3:$R$500,3,0),"")</f>
        <v/>
      </c>
      <c r="AE1494" s="45" t="str">
        <f aca="false">IFERROR(VLOOKUP(G1494,Dados!$K$3:$L$500,2,0),"")</f>
        <v/>
      </c>
      <c r="AF1494" s="45" t="str">
        <f aca="false">IFERROR(VLOOKUP(G1494,Dados!$M$3:$N$500,2,0),"")</f>
        <v/>
      </c>
      <c r="AG1494" s="45" t="str">
        <f aca="false">IF(F1494="","",IF(AND(AD1494="",AE1494="",AF1494=""),"-",IF(AND(AD1494="BIT",AE1494="",AF1494=""),"BIT",IF(AND(AE1494="ANEXO I",AD1494="",AF1494=""),"ANEXO I",IF(AND(AF1494="ANEXO II",AD1494="",AE1494=""),"ANEXO II","Escolher")))))</f>
        <v/>
      </c>
      <c r="AH1494" s="45" t="str">
        <f aca="false">IF(AG1494&lt;&gt;"Pneus","",IFERROR(VLOOKUP(R1494,Dados!$X$2:$Z$5,3,0)*(AI1494-Q1494),VLOOKUP(D1494,Dados!$X$7:$Z$33,3,0)*(AI1494-Q1494)))</f>
        <v/>
      </c>
      <c r="AI1494" s="47" t="str">
        <f aca="false">IF(B1494="","",P1494+Q1494+O1494+M1494+L1494-N1494)</f>
        <v/>
      </c>
      <c r="AJ1494" s="48" t="str">
        <f aca="false">IFERROR(IF(AND(AC1494="SIM",AG1494="-",Y1494="REVENDA"),(AB1494/1+1)*AI1494,IF(AND(AC1494="SIM",AG1494="Pneus",Y1494="REVENDA"),(AB1494/1+1)*(AI1494-AH1494),"")),"")</f>
        <v/>
      </c>
      <c r="AK1494" s="48" t="str">
        <f aca="false">IF(AJ1494="","",AJ1494*17%)</f>
        <v/>
      </c>
      <c r="AL1494" s="48" t="str">
        <f aca="false">IFERROR(IF(AC1494="NÃO","",IF(AK1494="","",IF(E1494="Simples Nacional",BF1494,IF(T1494=0.12,U1494*0.5833337002,IF(T1494=0,AI1494*0.07,U1494))))),"")</f>
        <v/>
      </c>
      <c r="AM1494" s="47" t="str">
        <f aca="false">IFERROR(IF(AC1494="NÃO","",IF(OR(AG1494="-",AG1494="Pneus"),AK1494-AL1494,"")),"")</f>
        <v/>
      </c>
      <c r="AN1494" s="48" t="str">
        <f aca="false">IF(AND(Y1494="REVENDA",AC1494="SIM",AG1494="BIT"),((AB1494/1+1)*AI1494)*0.4117,"")</f>
        <v/>
      </c>
      <c r="AO1494" s="48" t="str">
        <f aca="false">IF(AN1494="","",AN1494*17%)</f>
        <v/>
      </c>
      <c r="AP1494" s="49" t="str">
        <f aca="false">IF(AN1494="","",IF(T1494=0.12,(U1494*0.4117)*0.4117,IF(T1494=0,(AI1494*0.07)*0.4117,U1494*0.4117)))</f>
        <v/>
      </c>
      <c r="AQ1494" s="47" t="str">
        <f aca="false">IF(AN1494="","",AO1494-AP1494)</f>
        <v/>
      </c>
      <c r="AR1494" s="50" t="str">
        <f aca="false">IFERROR(IF(AND(AC1494="SIM",Y1494="REVENDA",LEFT(AG1494,5)="ANEXO")*OR(AE1494="ANEXO I",AF1494="ANEXO II"),VLOOKUP(H1494,Dados!G:I,2,0),""),"INSERIR MVA")</f>
        <v/>
      </c>
      <c r="AS1494" s="48" t="str">
        <f aca="false">IF(LEFT(AG1494,5)="ANEXO",VLOOKUP(AG1494,Dados!$X$111:$Z$112,2,0)*(AI1494-Q1494),"")</f>
        <v/>
      </c>
      <c r="AT1494" s="48" t="str">
        <f aca="false">IFERROR(IF(AR1494="","",(AI1494*AR1494)+AI1494),"INSERIR MVA")</f>
        <v/>
      </c>
      <c r="AU1494" s="48" t="str">
        <f aca="false">IF(AT1494="","",IF(AY1494=0.04,U1494,AS1494*AY1494))</f>
        <v/>
      </c>
      <c r="AV1494" s="47" t="str">
        <f aca="false">IFERROR(IF(AU1494="","",(VLOOKUP(AG1494,Dados!$X$111:$Z$112,3,0)*AT1494*0.17)),"INSERIR MVA")</f>
        <v/>
      </c>
      <c r="AW1494" s="47" t="str">
        <f aca="false">IFERROR(IF(AR1494="","",AV1494-AU1494),"")</f>
        <v/>
      </c>
      <c r="AX1494" s="51" t="str">
        <f aca="false">IFERROR(IF(AC1494="NÃO","",IF(AM1494&lt;&gt;"",AM1494-W1494,IF(AQ1494&lt;&gt;"",AQ1494-W1494,IF(AW1494&lt;&gt;"",AW1494-W1494,"")))),"")</f>
        <v/>
      </c>
      <c r="AY1494" s="46" t="str">
        <f aca="false">IFERROR(IF(ISNA(VLOOKUP(R1494,Dados!$X$2:$Y$5,2,0)),VLOOKUP(D1494,Dados!$X$7:$Y$33,2,0),VLOOKUP(R1494,Dados!$X$2:$Y$5,2,0)),"")</f>
        <v/>
      </c>
      <c r="AZ1494" s="52" t="str">
        <f aca="false">IF(C1494="","",IF(AND(Y1494="CONSUMO",AC1494="NÃO")*OR(AG1494="-",AG1494="BIT"),IF(E1494&lt;&gt;"",(AI1494-(P1494+L1494-N1494+Q1494)*AY1494)/0.83),""))</f>
        <v/>
      </c>
      <c r="BA1494" s="51" t="str">
        <f aca="false">IF(AZ1494="","",AZ1494*0.17-((P1494+L1494-N1494+Q1494)*AY1494))</f>
        <v/>
      </c>
      <c r="BB1494" s="51" t="str">
        <f aca="false">IF(AND(Y1494="CONSUMO",AG1494="ANEXO I",AY1494&gt;4%),(AI1494-(P1494+L1494-N1494+Q1494)*0.0514)/0.83*(0.5177)*(0.17)-AI1494*0.0514,IF(AND(Y1494="CONSUMO",AG1494="ANEXO II",AY1494&gt;4%),(AI1494-(P1494+L1494-N1494+Q1494)*0.041)/0.83*(0.3295)*(0.17)-AI1494*0.041,IF(AND(Y1494="CONSUMO",AG1494="ANEXO I",AY1494=4%),(AI1494-(P1494+L1494-N1494+Q1494)*0.04)/0.83*(0.5177)*(0.17)-AI1494*0.04,IF(AND(Y1494="CONSUMO",AG1494="ANEXO II",AY1494=4%),(AI1494-(P1494+L1494-N1494+Q1494)*0.04)/0.83*(0.3295)*(0.17)-AI1494*0.04,""))))</f>
        <v/>
      </c>
      <c r="BC1494" s="51" t="str">
        <f aca="false">IF(C1494="","",IF(AND(Y1494="CONSUMO",AC1494="SIM")*OR(AG1494="-",AG1494="BIT"),IF(E1494&lt;&gt;"",(AI1494-(P1494+L1494-N1494+Q1494)*AY1494)/0.83),""))</f>
        <v/>
      </c>
      <c r="BD1494" s="51" t="str">
        <f aca="false">IF(BC1494="","",BC1494*0.17)</f>
        <v/>
      </c>
      <c r="BE1494" s="51" t="str">
        <f aca="false">IF(I1494=6908,0,IF(BC1494="","",BD1494-((P1494+L1494-N1494+Q1494)*AY1494)))</f>
        <v/>
      </c>
      <c r="BF1494" s="53" t="str">
        <f aca="false">IF(B1494="","",IF(OR(B1494="",E1494="Regime Normal"),0,(AI1494-Q1494)*VLOOKUP(R1494,Dados!$X$98:$Y$108,2,0)))</f>
        <v/>
      </c>
      <c r="BG1494" s="54" t="str">
        <f aca="false">IFERROR(VLOOKUP(I1494,Dados!$AC$27:$AD$43,2,0),IF(B1494="","",IF(D1494&lt;&gt;"MT",IF(AND(AC1494="SIM",Y1494="Revenda"),"2403",IF(AND(AC1494="SIM",Y1494="Consumo"),"2407",IF(AND(AC1494="NÃO",Y1494="Revenda"),"2102",IF(AND(AC1494="NÃO",Y1494="Consumo"),"2556",)))),REPLACE(I1494,1,1,1))))</f>
        <v/>
      </c>
    </row>
    <row r="1495" customFormat="false" ht="12.8" hidden="false" customHeight="true" outlineLevel="0" collapsed="false">
      <c r="Y1495" s="45"/>
      <c r="Z1495" s="46" t="str">
        <f aca="false">IF(B1495="","",(IFERROR(VLOOKUP(H1495,Dados!A$3:B$15000,2,0),"Não Encontrado")))</f>
        <v/>
      </c>
      <c r="AA1495" s="46" t="str">
        <f aca="false">IF(B1495="","",(IFERROR(VLOOKUP(G1495,Dados!C$3:E$15000,3,0),"Não Encontrado")))</f>
        <v/>
      </c>
      <c r="AB1495" s="46" t="str">
        <f aca="false">IFERROR(IF(Z1495&lt;&gt;"Não Encontrado",Z1495,IF(AA1495&lt;&gt;"Não Encontrado",AA1495,"")),"")</f>
        <v/>
      </c>
      <c r="AC1495" s="45" t="str">
        <f aca="false">IF(B1495="","",IF(AB1495="","NÃO","SIM"))</f>
        <v/>
      </c>
      <c r="AD1495" s="45" t="str">
        <f aca="false">IFERROR(VLOOKUP(G1495,Dados!$P$3:$R$500,3,0),"")</f>
        <v/>
      </c>
      <c r="AE1495" s="45" t="str">
        <f aca="false">IFERROR(VLOOKUP(G1495,Dados!$K$3:$L$500,2,0),"")</f>
        <v/>
      </c>
      <c r="AF1495" s="45" t="str">
        <f aca="false">IFERROR(VLOOKUP(G1495,Dados!$M$3:$N$500,2,0),"")</f>
        <v/>
      </c>
      <c r="AG1495" s="45" t="str">
        <f aca="false">IF(F1495="","",IF(AND(AD1495="",AE1495="",AF1495=""),"-",IF(AND(AD1495="BIT",AE1495="",AF1495=""),"BIT",IF(AND(AE1495="ANEXO I",AD1495="",AF1495=""),"ANEXO I",IF(AND(AF1495="ANEXO II",AD1495="",AE1495=""),"ANEXO II","Escolher")))))</f>
        <v/>
      </c>
      <c r="AH1495" s="45" t="str">
        <f aca="false">IF(AG1495&lt;&gt;"Pneus","",IFERROR(VLOOKUP(R1495,Dados!$X$2:$Z$5,3,0)*(AI1495-Q1495),VLOOKUP(D1495,Dados!$X$7:$Z$33,3,0)*(AI1495-Q1495)))</f>
        <v/>
      </c>
      <c r="AI1495" s="47" t="str">
        <f aca="false">IF(B1495="","",P1495+Q1495+O1495+M1495+L1495-N1495)</f>
        <v/>
      </c>
      <c r="AJ1495" s="48" t="str">
        <f aca="false">IFERROR(IF(AND(AC1495="SIM",AG1495="-",Y1495="REVENDA"),(AB1495/1+1)*AI1495,IF(AND(AC1495="SIM",AG1495="Pneus",Y1495="REVENDA"),(AB1495/1+1)*(AI1495-AH1495),"")),"")</f>
        <v/>
      </c>
      <c r="AK1495" s="48" t="str">
        <f aca="false">IF(AJ1495="","",AJ1495*17%)</f>
        <v/>
      </c>
      <c r="AL1495" s="48" t="str">
        <f aca="false">IFERROR(IF(AC1495="NÃO","",IF(AK1495="","",IF(E1495="Simples Nacional",BF1495,IF(T1495=0.12,U1495*0.5833337002,IF(T1495=0,AI1495*0.07,U1495))))),"")</f>
        <v/>
      </c>
      <c r="AM1495" s="47" t="str">
        <f aca="false">IFERROR(IF(AC1495="NÃO","",IF(OR(AG1495="-",AG1495="Pneus"),AK1495-AL1495,"")),"")</f>
        <v/>
      </c>
      <c r="AN1495" s="48" t="str">
        <f aca="false">IF(AND(Y1495="REVENDA",AC1495="SIM",AG1495="BIT"),((AB1495/1+1)*AI1495)*0.4117,"")</f>
        <v/>
      </c>
      <c r="AO1495" s="48" t="str">
        <f aca="false">IF(AN1495="","",AN1495*17%)</f>
        <v/>
      </c>
      <c r="AP1495" s="49" t="str">
        <f aca="false">IF(AN1495="","",IF(T1495=0.12,(U1495*0.4117)*0.4117,IF(T1495=0,(AI1495*0.07)*0.4117,U1495*0.4117)))</f>
        <v/>
      </c>
      <c r="AQ1495" s="47" t="str">
        <f aca="false">IF(AN1495="","",AO1495-AP1495)</f>
        <v/>
      </c>
      <c r="AR1495" s="50" t="str">
        <f aca="false">IFERROR(IF(AND(AC1495="SIM",Y1495="REVENDA",LEFT(AG1495,5)="ANEXO")*OR(AE1495="ANEXO I",AF1495="ANEXO II"),VLOOKUP(H1495,Dados!G:I,2,0),""),"INSERIR MVA")</f>
        <v/>
      </c>
      <c r="AS1495" s="48" t="str">
        <f aca="false">IF(LEFT(AG1495,5)="ANEXO",VLOOKUP(AG1495,Dados!$X$111:$Z$112,2,0)*(AI1495-Q1495),"")</f>
        <v/>
      </c>
      <c r="AT1495" s="48" t="str">
        <f aca="false">IFERROR(IF(AR1495="","",(AI1495*AR1495)+AI1495),"INSERIR MVA")</f>
        <v/>
      </c>
      <c r="AU1495" s="48" t="str">
        <f aca="false">IF(AT1495="","",IF(AY1495=0.04,U1495,AS1495*AY1495))</f>
        <v/>
      </c>
      <c r="AV1495" s="47" t="str">
        <f aca="false">IFERROR(IF(AU1495="","",(VLOOKUP(AG1495,Dados!$X$111:$Z$112,3,0)*AT1495*0.17)),"INSERIR MVA")</f>
        <v/>
      </c>
      <c r="AW1495" s="47" t="str">
        <f aca="false">IFERROR(IF(AR1495="","",AV1495-AU1495),"")</f>
        <v/>
      </c>
      <c r="AX1495" s="51" t="str">
        <f aca="false">IFERROR(IF(AC1495="NÃO","",IF(AM1495&lt;&gt;"",AM1495-W1495,IF(AQ1495&lt;&gt;"",AQ1495-W1495,IF(AW1495&lt;&gt;"",AW1495-W1495,"")))),"")</f>
        <v/>
      </c>
      <c r="AY1495" s="46" t="str">
        <f aca="false">IFERROR(IF(ISNA(VLOOKUP(R1495,Dados!$X$2:$Y$5,2,0)),VLOOKUP(D1495,Dados!$X$7:$Y$33,2,0),VLOOKUP(R1495,Dados!$X$2:$Y$5,2,0)),"")</f>
        <v/>
      </c>
      <c r="AZ1495" s="52" t="str">
        <f aca="false">IF(C1495="","",IF(AND(Y1495="CONSUMO",AC1495="NÃO")*OR(AG1495="-",AG1495="BIT"),IF(E1495&lt;&gt;"",(AI1495-(P1495+L1495-N1495+Q1495)*AY1495)/0.83),""))</f>
        <v/>
      </c>
      <c r="BA1495" s="51" t="str">
        <f aca="false">IF(AZ1495="","",AZ1495*0.17-((P1495+L1495-N1495+Q1495)*AY1495))</f>
        <v/>
      </c>
      <c r="BB1495" s="51" t="str">
        <f aca="false">IF(AND(Y1495="CONSUMO",AG1495="ANEXO I",AY1495&gt;4%),(AI1495-(P1495+L1495-N1495+Q1495)*0.0514)/0.83*(0.5177)*(0.17)-AI1495*0.0514,IF(AND(Y1495="CONSUMO",AG1495="ANEXO II",AY1495&gt;4%),(AI1495-(P1495+L1495-N1495+Q1495)*0.041)/0.83*(0.3295)*(0.17)-AI1495*0.041,IF(AND(Y1495="CONSUMO",AG1495="ANEXO I",AY1495=4%),(AI1495-(P1495+L1495-N1495+Q1495)*0.04)/0.83*(0.5177)*(0.17)-AI1495*0.04,IF(AND(Y1495="CONSUMO",AG1495="ANEXO II",AY1495=4%),(AI1495-(P1495+L1495-N1495+Q1495)*0.04)/0.83*(0.3295)*(0.17)-AI1495*0.04,""))))</f>
        <v/>
      </c>
      <c r="BC1495" s="51" t="str">
        <f aca="false">IF(C1495="","",IF(AND(Y1495="CONSUMO",AC1495="SIM")*OR(AG1495="-",AG1495="BIT"),IF(E1495&lt;&gt;"",(AI1495-(P1495+L1495-N1495+Q1495)*AY1495)/0.83),""))</f>
        <v/>
      </c>
      <c r="BD1495" s="51" t="str">
        <f aca="false">IF(BC1495="","",BC1495*0.17)</f>
        <v/>
      </c>
      <c r="BE1495" s="51" t="str">
        <f aca="false">IF(I1495=6908,0,IF(BC1495="","",BD1495-((P1495+L1495-N1495+Q1495)*AY1495)))</f>
        <v/>
      </c>
      <c r="BF1495" s="53" t="str">
        <f aca="false">IF(B1495="","",IF(OR(B1495="",E1495="Regime Normal"),0,(AI1495-Q1495)*VLOOKUP(R1495,Dados!$X$98:$Y$108,2,0)))</f>
        <v/>
      </c>
      <c r="BG1495" s="54" t="str">
        <f aca="false">IFERROR(VLOOKUP(I1495,Dados!$AC$27:$AD$43,2,0),IF(B1495="","",IF(D1495&lt;&gt;"MT",IF(AND(AC1495="SIM",Y1495="Revenda"),"2403",IF(AND(AC1495="SIM",Y1495="Consumo"),"2407",IF(AND(AC1495="NÃO",Y1495="Revenda"),"2102",IF(AND(AC1495="NÃO",Y1495="Consumo"),"2556",)))),REPLACE(I1495,1,1,1))))</f>
        <v/>
      </c>
    </row>
    <row r="1496" customFormat="false" ht="12.8" hidden="false" customHeight="true" outlineLevel="0" collapsed="false">
      <c r="Y1496" s="45"/>
      <c r="Z1496" s="46" t="str">
        <f aca="false">IF(B1496="","",(IFERROR(VLOOKUP(H1496,Dados!A$3:B$15000,2,0),"Não Encontrado")))</f>
        <v/>
      </c>
      <c r="AA1496" s="46" t="str">
        <f aca="false">IF(B1496="","",(IFERROR(VLOOKUP(G1496,Dados!C$3:E$15000,3,0),"Não Encontrado")))</f>
        <v/>
      </c>
      <c r="AB1496" s="46" t="str">
        <f aca="false">IFERROR(IF(Z1496&lt;&gt;"Não Encontrado",Z1496,IF(AA1496&lt;&gt;"Não Encontrado",AA1496,"")),"")</f>
        <v/>
      </c>
      <c r="AC1496" s="45" t="str">
        <f aca="false">IF(B1496="","",IF(AB1496="","NÃO","SIM"))</f>
        <v/>
      </c>
      <c r="AD1496" s="45" t="str">
        <f aca="false">IFERROR(VLOOKUP(G1496,Dados!$P$3:$R$500,3,0),"")</f>
        <v/>
      </c>
      <c r="AE1496" s="45" t="str">
        <f aca="false">IFERROR(VLOOKUP(G1496,Dados!$K$3:$L$500,2,0),"")</f>
        <v/>
      </c>
      <c r="AF1496" s="45" t="str">
        <f aca="false">IFERROR(VLOOKUP(G1496,Dados!$M$3:$N$500,2,0),"")</f>
        <v/>
      </c>
      <c r="AG1496" s="45" t="str">
        <f aca="false">IF(F1496="","",IF(AND(AD1496="",AE1496="",AF1496=""),"-",IF(AND(AD1496="BIT",AE1496="",AF1496=""),"BIT",IF(AND(AE1496="ANEXO I",AD1496="",AF1496=""),"ANEXO I",IF(AND(AF1496="ANEXO II",AD1496="",AE1496=""),"ANEXO II","Escolher")))))</f>
        <v/>
      </c>
      <c r="AH1496" s="45" t="str">
        <f aca="false">IF(AG1496&lt;&gt;"Pneus","",IFERROR(VLOOKUP(R1496,Dados!$X$2:$Z$5,3,0)*(AI1496-Q1496),VLOOKUP(D1496,Dados!$X$7:$Z$33,3,0)*(AI1496-Q1496)))</f>
        <v/>
      </c>
      <c r="AI1496" s="47" t="str">
        <f aca="false">IF(B1496="","",P1496+Q1496+O1496+M1496+L1496-N1496)</f>
        <v/>
      </c>
      <c r="AJ1496" s="48" t="str">
        <f aca="false">IFERROR(IF(AND(AC1496="SIM",AG1496="-",Y1496="REVENDA"),(AB1496/1+1)*AI1496,IF(AND(AC1496="SIM",AG1496="Pneus",Y1496="REVENDA"),(AB1496/1+1)*(AI1496-AH1496),"")),"")</f>
        <v/>
      </c>
      <c r="AK1496" s="48" t="str">
        <f aca="false">IF(AJ1496="","",AJ1496*17%)</f>
        <v/>
      </c>
      <c r="AL1496" s="48" t="str">
        <f aca="false">IFERROR(IF(AC1496="NÃO","",IF(AK1496="","",IF(E1496="Simples Nacional",BF1496,IF(T1496=0.12,U1496*0.5833337002,IF(T1496=0,AI1496*0.07,U1496))))),"")</f>
        <v/>
      </c>
      <c r="AM1496" s="47" t="str">
        <f aca="false">IFERROR(IF(AC1496="NÃO","",IF(OR(AG1496="-",AG1496="Pneus"),AK1496-AL1496,"")),"")</f>
        <v/>
      </c>
      <c r="AN1496" s="48" t="str">
        <f aca="false">IF(AND(Y1496="REVENDA",AC1496="SIM",AG1496="BIT"),((AB1496/1+1)*AI1496)*0.4117,"")</f>
        <v/>
      </c>
      <c r="AO1496" s="48" t="str">
        <f aca="false">IF(AN1496="","",AN1496*17%)</f>
        <v/>
      </c>
      <c r="AP1496" s="49" t="str">
        <f aca="false">IF(AN1496="","",IF(T1496=0.12,(U1496*0.4117)*0.4117,IF(T1496=0,(AI1496*0.07)*0.4117,U1496*0.4117)))</f>
        <v/>
      </c>
      <c r="AQ1496" s="47" t="str">
        <f aca="false">IF(AN1496="","",AO1496-AP1496)</f>
        <v/>
      </c>
      <c r="AR1496" s="50" t="str">
        <f aca="false">IFERROR(IF(AND(AC1496="SIM",Y1496="REVENDA",LEFT(AG1496,5)="ANEXO")*OR(AE1496="ANEXO I",AF1496="ANEXO II"),VLOOKUP(H1496,Dados!G:I,2,0),""),"INSERIR MVA")</f>
        <v/>
      </c>
      <c r="AS1496" s="48" t="str">
        <f aca="false">IF(LEFT(AG1496,5)="ANEXO",VLOOKUP(AG1496,Dados!$X$111:$Z$112,2,0)*(AI1496-Q1496),"")</f>
        <v/>
      </c>
      <c r="AT1496" s="48" t="str">
        <f aca="false">IFERROR(IF(AR1496="","",(AI1496*AR1496)+AI1496),"INSERIR MVA")</f>
        <v/>
      </c>
      <c r="AU1496" s="48" t="str">
        <f aca="false">IF(AT1496="","",IF(AY1496=0.04,U1496,AS1496*AY1496))</f>
        <v/>
      </c>
      <c r="AV1496" s="47" t="str">
        <f aca="false">IFERROR(IF(AU1496="","",(VLOOKUP(AG1496,Dados!$X$111:$Z$112,3,0)*AT1496*0.17)),"INSERIR MVA")</f>
        <v/>
      </c>
      <c r="AW1496" s="47" t="str">
        <f aca="false">IFERROR(IF(AR1496="","",AV1496-AU1496),"")</f>
        <v/>
      </c>
      <c r="AX1496" s="51" t="str">
        <f aca="false">IFERROR(IF(AC1496="NÃO","",IF(AM1496&lt;&gt;"",AM1496-W1496,IF(AQ1496&lt;&gt;"",AQ1496-W1496,IF(AW1496&lt;&gt;"",AW1496-W1496,"")))),"")</f>
        <v/>
      </c>
      <c r="AY1496" s="46" t="str">
        <f aca="false">IFERROR(IF(ISNA(VLOOKUP(R1496,Dados!$X$2:$Y$5,2,0)),VLOOKUP(D1496,Dados!$X$7:$Y$33,2,0),VLOOKUP(R1496,Dados!$X$2:$Y$5,2,0)),"")</f>
        <v/>
      </c>
      <c r="AZ1496" s="52" t="str">
        <f aca="false">IF(C1496="","",IF(AND(Y1496="CONSUMO",AC1496="NÃO")*OR(AG1496="-",AG1496="BIT"),IF(E1496&lt;&gt;"",(AI1496-(P1496+L1496-N1496+Q1496)*AY1496)/0.83),""))</f>
        <v/>
      </c>
      <c r="BA1496" s="51" t="str">
        <f aca="false">IF(AZ1496="","",AZ1496*0.17-((P1496+L1496-N1496+Q1496)*AY1496))</f>
        <v/>
      </c>
      <c r="BB1496" s="51" t="str">
        <f aca="false">IF(AND(Y1496="CONSUMO",AG1496="ANEXO I",AY1496&gt;4%),(AI1496-(P1496+L1496-N1496+Q1496)*0.0514)/0.83*(0.5177)*(0.17)-AI1496*0.0514,IF(AND(Y1496="CONSUMO",AG1496="ANEXO II",AY1496&gt;4%),(AI1496-(P1496+L1496-N1496+Q1496)*0.041)/0.83*(0.3295)*(0.17)-AI1496*0.041,IF(AND(Y1496="CONSUMO",AG1496="ANEXO I",AY1496=4%),(AI1496-(P1496+L1496-N1496+Q1496)*0.04)/0.83*(0.5177)*(0.17)-AI1496*0.04,IF(AND(Y1496="CONSUMO",AG1496="ANEXO II",AY1496=4%),(AI1496-(P1496+L1496-N1496+Q1496)*0.04)/0.83*(0.3295)*(0.17)-AI1496*0.04,""))))</f>
        <v/>
      </c>
      <c r="BC1496" s="51" t="str">
        <f aca="false">IF(C1496="","",IF(AND(Y1496="CONSUMO",AC1496="SIM")*OR(AG1496="-",AG1496="BIT"),IF(E1496&lt;&gt;"",(AI1496-(P1496+L1496-N1496+Q1496)*AY1496)/0.83),""))</f>
        <v/>
      </c>
      <c r="BD1496" s="51" t="str">
        <f aca="false">IF(BC1496="","",BC1496*0.17)</f>
        <v/>
      </c>
      <c r="BE1496" s="51" t="str">
        <f aca="false">IF(I1496=6908,0,IF(BC1496="","",BD1496-((P1496+L1496-N1496+Q1496)*AY1496)))</f>
        <v/>
      </c>
      <c r="BF1496" s="53" t="str">
        <f aca="false">IF(B1496="","",IF(OR(B1496="",E1496="Regime Normal"),0,(AI1496-Q1496)*VLOOKUP(R1496,Dados!$X$98:$Y$108,2,0)))</f>
        <v/>
      </c>
      <c r="BG1496" s="54" t="str">
        <f aca="false">IFERROR(VLOOKUP(I1496,Dados!$AC$27:$AD$43,2,0),IF(B1496="","",IF(D1496&lt;&gt;"MT",IF(AND(AC1496="SIM",Y1496="Revenda"),"2403",IF(AND(AC1496="SIM",Y1496="Consumo"),"2407",IF(AND(AC1496="NÃO",Y1496="Revenda"),"2102",IF(AND(AC1496="NÃO",Y1496="Consumo"),"2556",)))),REPLACE(I1496,1,1,1))))</f>
        <v/>
      </c>
    </row>
    <row r="1497" customFormat="false" ht="12.8" hidden="false" customHeight="true" outlineLevel="0" collapsed="false">
      <c r="Y1497" s="45"/>
      <c r="Z1497" s="46" t="str">
        <f aca="false">IF(B1497="","",(IFERROR(VLOOKUP(H1497,Dados!A$3:B$15000,2,0),"Não Encontrado")))</f>
        <v/>
      </c>
      <c r="AA1497" s="46" t="str">
        <f aca="false">IF(B1497="","",(IFERROR(VLOOKUP(G1497,Dados!C$3:E$15000,3,0),"Não Encontrado")))</f>
        <v/>
      </c>
      <c r="AB1497" s="46" t="str">
        <f aca="false">IFERROR(IF(Z1497&lt;&gt;"Não Encontrado",Z1497,IF(AA1497&lt;&gt;"Não Encontrado",AA1497,"")),"")</f>
        <v/>
      </c>
      <c r="AC1497" s="45" t="str">
        <f aca="false">IF(B1497="","",IF(AB1497="","NÃO","SIM"))</f>
        <v/>
      </c>
      <c r="AD1497" s="45" t="str">
        <f aca="false">IFERROR(VLOOKUP(G1497,Dados!$P$3:$R$500,3,0),"")</f>
        <v/>
      </c>
      <c r="AE1497" s="45" t="str">
        <f aca="false">IFERROR(VLOOKUP(G1497,Dados!$K$3:$L$500,2,0),"")</f>
        <v/>
      </c>
      <c r="AF1497" s="45" t="str">
        <f aca="false">IFERROR(VLOOKUP(G1497,Dados!$M$3:$N$500,2,0),"")</f>
        <v/>
      </c>
      <c r="AG1497" s="45" t="str">
        <f aca="false">IF(F1497="","",IF(AND(AD1497="",AE1497="",AF1497=""),"-",IF(AND(AD1497="BIT",AE1497="",AF1497=""),"BIT",IF(AND(AE1497="ANEXO I",AD1497="",AF1497=""),"ANEXO I",IF(AND(AF1497="ANEXO II",AD1497="",AE1497=""),"ANEXO II","Escolher")))))</f>
        <v/>
      </c>
      <c r="AH1497" s="45" t="str">
        <f aca="false">IF(AG1497&lt;&gt;"Pneus","",IFERROR(VLOOKUP(R1497,Dados!$X$2:$Z$5,3,0)*(AI1497-Q1497),VLOOKUP(D1497,Dados!$X$7:$Z$33,3,0)*(AI1497-Q1497)))</f>
        <v/>
      </c>
      <c r="AI1497" s="47" t="str">
        <f aca="false">IF(B1497="","",P1497+Q1497+O1497+M1497+L1497-N1497)</f>
        <v/>
      </c>
      <c r="AJ1497" s="48" t="str">
        <f aca="false">IFERROR(IF(AND(AC1497="SIM",AG1497="-",Y1497="REVENDA"),(AB1497/1+1)*AI1497,IF(AND(AC1497="SIM",AG1497="Pneus",Y1497="REVENDA"),(AB1497/1+1)*(AI1497-AH1497),"")),"")</f>
        <v/>
      </c>
      <c r="AK1497" s="48" t="str">
        <f aca="false">IF(AJ1497="","",AJ1497*17%)</f>
        <v/>
      </c>
      <c r="AL1497" s="48" t="str">
        <f aca="false">IFERROR(IF(AC1497="NÃO","",IF(AK1497="","",IF(E1497="Simples Nacional",BF1497,IF(T1497=0.12,U1497*0.5833337002,IF(T1497=0,AI1497*0.07,U1497))))),"")</f>
        <v/>
      </c>
      <c r="AM1497" s="47" t="str">
        <f aca="false">IFERROR(IF(AC1497="NÃO","",IF(OR(AG1497="-",AG1497="Pneus"),AK1497-AL1497,"")),"")</f>
        <v/>
      </c>
      <c r="AN1497" s="48" t="str">
        <f aca="false">IF(AND(Y1497="REVENDA",AC1497="SIM",AG1497="BIT"),((AB1497/1+1)*AI1497)*0.4117,"")</f>
        <v/>
      </c>
      <c r="AO1497" s="48" t="str">
        <f aca="false">IF(AN1497="","",AN1497*17%)</f>
        <v/>
      </c>
      <c r="AP1497" s="49" t="str">
        <f aca="false">IF(AN1497="","",IF(T1497=0.12,(U1497*0.4117)*0.4117,IF(T1497=0,(AI1497*0.07)*0.4117,U1497*0.4117)))</f>
        <v/>
      </c>
      <c r="AQ1497" s="47" t="str">
        <f aca="false">IF(AN1497="","",AO1497-AP1497)</f>
        <v/>
      </c>
      <c r="AR1497" s="50" t="str">
        <f aca="false">IFERROR(IF(AND(AC1497="SIM",Y1497="REVENDA",LEFT(AG1497,5)="ANEXO")*OR(AE1497="ANEXO I",AF1497="ANEXO II"),VLOOKUP(H1497,Dados!G:I,2,0),""),"INSERIR MVA")</f>
        <v/>
      </c>
      <c r="AS1497" s="48" t="str">
        <f aca="false">IF(LEFT(AG1497,5)="ANEXO",VLOOKUP(AG1497,Dados!$X$111:$Z$112,2,0)*(AI1497-Q1497),"")</f>
        <v/>
      </c>
      <c r="AT1497" s="48" t="str">
        <f aca="false">IFERROR(IF(AR1497="","",(AI1497*AR1497)+AI1497),"INSERIR MVA")</f>
        <v/>
      </c>
      <c r="AU1497" s="48" t="str">
        <f aca="false">IF(AT1497="","",IF(AY1497=0.04,U1497,AS1497*AY1497))</f>
        <v/>
      </c>
      <c r="AV1497" s="47" t="str">
        <f aca="false">IFERROR(IF(AU1497="","",(VLOOKUP(AG1497,Dados!$X$111:$Z$112,3,0)*AT1497*0.17)),"INSERIR MVA")</f>
        <v/>
      </c>
      <c r="AW1497" s="47" t="str">
        <f aca="false">IFERROR(IF(AR1497="","",AV1497-AU1497),"")</f>
        <v/>
      </c>
      <c r="AX1497" s="51" t="str">
        <f aca="false">IFERROR(IF(AC1497="NÃO","",IF(AM1497&lt;&gt;"",AM1497-W1497,IF(AQ1497&lt;&gt;"",AQ1497-W1497,IF(AW1497&lt;&gt;"",AW1497-W1497,"")))),"")</f>
        <v/>
      </c>
      <c r="AY1497" s="46" t="str">
        <f aca="false">IFERROR(IF(ISNA(VLOOKUP(R1497,Dados!$X$2:$Y$5,2,0)),VLOOKUP(D1497,Dados!$X$7:$Y$33,2,0),VLOOKUP(R1497,Dados!$X$2:$Y$5,2,0)),"")</f>
        <v/>
      </c>
      <c r="AZ1497" s="52" t="str">
        <f aca="false">IF(C1497="","",IF(AND(Y1497="CONSUMO",AC1497="NÃO")*OR(AG1497="-",AG1497="BIT"),IF(E1497&lt;&gt;"",(AI1497-(P1497+L1497-N1497+Q1497)*AY1497)/0.83),""))</f>
        <v/>
      </c>
      <c r="BA1497" s="51" t="str">
        <f aca="false">IF(AZ1497="","",AZ1497*0.17-((P1497+L1497-N1497+Q1497)*AY1497))</f>
        <v/>
      </c>
      <c r="BB1497" s="51" t="str">
        <f aca="false">IF(AND(Y1497="CONSUMO",AG1497="ANEXO I",AY1497&gt;4%),(AI1497-(P1497+L1497-N1497+Q1497)*0.0514)/0.83*(0.5177)*(0.17)-AI1497*0.0514,IF(AND(Y1497="CONSUMO",AG1497="ANEXO II",AY1497&gt;4%),(AI1497-(P1497+L1497-N1497+Q1497)*0.041)/0.83*(0.3295)*(0.17)-AI1497*0.041,IF(AND(Y1497="CONSUMO",AG1497="ANEXO I",AY1497=4%),(AI1497-(P1497+L1497-N1497+Q1497)*0.04)/0.83*(0.5177)*(0.17)-AI1497*0.04,IF(AND(Y1497="CONSUMO",AG1497="ANEXO II",AY1497=4%),(AI1497-(P1497+L1497-N1497+Q1497)*0.04)/0.83*(0.3295)*(0.17)-AI1497*0.04,""))))</f>
        <v/>
      </c>
      <c r="BC1497" s="51" t="str">
        <f aca="false">IF(C1497="","",IF(AND(Y1497="CONSUMO",AC1497="SIM")*OR(AG1497="-",AG1497="BIT"),IF(E1497&lt;&gt;"",(AI1497-(P1497+L1497-N1497+Q1497)*AY1497)/0.83),""))</f>
        <v/>
      </c>
      <c r="BD1497" s="51" t="str">
        <f aca="false">IF(BC1497="","",BC1497*0.17)</f>
        <v/>
      </c>
      <c r="BE1497" s="51" t="str">
        <f aca="false">IF(I1497=6908,0,IF(BC1497="","",BD1497-((P1497+L1497-N1497+Q1497)*AY1497)))</f>
        <v/>
      </c>
      <c r="BF1497" s="53" t="str">
        <f aca="false">IF(B1497="","",IF(OR(B1497="",E1497="Regime Normal"),0,(AI1497-Q1497)*VLOOKUP(R1497,Dados!$X$98:$Y$108,2,0)))</f>
        <v/>
      </c>
      <c r="BG1497" s="54" t="str">
        <f aca="false">IFERROR(VLOOKUP(I1497,Dados!$AC$27:$AD$43,2,0),IF(B1497="","",IF(D1497&lt;&gt;"MT",IF(AND(AC1497="SIM",Y1497="Revenda"),"2403",IF(AND(AC1497="SIM",Y1497="Consumo"),"2407",IF(AND(AC1497="NÃO",Y1497="Revenda"),"2102",IF(AND(AC1497="NÃO",Y1497="Consumo"),"2556",)))),REPLACE(I1497,1,1,1))))</f>
        <v/>
      </c>
    </row>
    <row r="1498" customFormat="false" ht="12.8" hidden="false" customHeight="true" outlineLevel="0" collapsed="false">
      <c r="Y1498" s="45"/>
      <c r="Z1498" s="46" t="str">
        <f aca="false">IF(B1498="","",(IFERROR(VLOOKUP(H1498,Dados!A$3:B$15000,2,0),"Não Encontrado")))</f>
        <v/>
      </c>
      <c r="AA1498" s="46" t="str">
        <f aca="false">IF(B1498="","",(IFERROR(VLOOKUP(G1498,Dados!C$3:E$15000,3,0),"Não Encontrado")))</f>
        <v/>
      </c>
      <c r="AB1498" s="46" t="str">
        <f aca="false">IFERROR(IF(Z1498&lt;&gt;"Não Encontrado",Z1498,IF(AA1498&lt;&gt;"Não Encontrado",AA1498,"")),"")</f>
        <v/>
      </c>
      <c r="AC1498" s="45" t="str">
        <f aca="false">IF(B1498="","",IF(AB1498="","NÃO","SIM"))</f>
        <v/>
      </c>
      <c r="AD1498" s="45" t="str">
        <f aca="false">IFERROR(VLOOKUP(G1498,Dados!$P$3:$R$500,3,0),"")</f>
        <v/>
      </c>
      <c r="AE1498" s="45" t="str">
        <f aca="false">IFERROR(VLOOKUP(G1498,Dados!$K$3:$L$500,2,0),"")</f>
        <v/>
      </c>
      <c r="AF1498" s="45" t="str">
        <f aca="false">IFERROR(VLOOKUP(G1498,Dados!$M$3:$N$500,2,0),"")</f>
        <v/>
      </c>
      <c r="AG1498" s="45" t="str">
        <f aca="false">IF(F1498="","",IF(AND(AD1498="",AE1498="",AF1498=""),"-",IF(AND(AD1498="BIT",AE1498="",AF1498=""),"BIT",IF(AND(AE1498="ANEXO I",AD1498="",AF1498=""),"ANEXO I",IF(AND(AF1498="ANEXO II",AD1498="",AE1498=""),"ANEXO II","Escolher")))))</f>
        <v/>
      </c>
      <c r="AH1498" s="45" t="str">
        <f aca="false">IF(AG1498&lt;&gt;"Pneus","",IFERROR(VLOOKUP(R1498,Dados!$X$2:$Z$5,3,0)*(AI1498-Q1498),VLOOKUP(D1498,Dados!$X$7:$Z$33,3,0)*(AI1498-Q1498)))</f>
        <v/>
      </c>
      <c r="AI1498" s="47" t="str">
        <f aca="false">IF(B1498="","",P1498+Q1498+O1498+M1498+L1498-N1498)</f>
        <v/>
      </c>
      <c r="AJ1498" s="48" t="str">
        <f aca="false">IFERROR(IF(AND(AC1498="SIM",AG1498="-",Y1498="REVENDA"),(AB1498/1+1)*AI1498,IF(AND(AC1498="SIM",AG1498="Pneus",Y1498="REVENDA"),(AB1498/1+1)*(AI1498-AH1498),"")),"")</f>
        <v/>
      </c>
      <c r="AK1498" s="48" t="str">
        <f aca="false">IF(AJ1498="","",AJ1498*17%)</f>
        <v/>
      </c>
      <c r="AL1498" s="48" t="str">
        <f aca="false">IFERROR(IF(AC1498="NÃO","",IF(AK1498="","",IF(E1498="Simples Nacional",BF1498,IF(T1498=0.12,U1498*0.5833337002,IF(T1498=0,AI1498*0.07,U1498))))),"")</f>
        <v/>
      </c>
      <c r="AM1498" s="47" t="str">
        <f aca="false">IFERROR(IF(AC1498="NÃO","",IF(OR(AG1498="-",AG1498="Pneus"),AK1498-AL1498,"")),"")</f>
        <v/>
      </c>
      <c r="AN1498" s="48" t="str">
        <f aca="false">IF(AND(Y1498="REVENDA",AC1498="SIM",AG1498="BIT"),((AB1498/1+1)*AI1498)*0.4117,"")</f>
        <v/>
      </c>
      <c r="AO1498" s="48" t="str">
        <f aca="false">IF(AN1498="","",AN1498*17%)</f>
        <v/>
      </c>
      <c r="AP1498" s="49" t="str">
        <f aca="false">IF(AN1498="","",IF(T1498=0.12,(U1498*0.4117)*0.4117,IF(T1498=0,(AI1498*0.07)*0.4117,U1498*0.4117)))</f>
        <v/>
      </c>
      <c r="AQ1498" s="47" t="str">
        <f aca="false">IF(AN1498="","",AO1498-AP1498)</f>
        <v/>
      </c>
      <c r="AR1498" s="50" t="str">
        <f aca="false">IFERROR(IF(AND(AC1498="SIM",Y1498="REVENDA",LEFT(AG1498,5)="ANEXO")*OR(AE1498="ANEXO I",AF1498="ANEXO II"),VLOOKUP(H1498,Dados!G:I,2,0),""),"INSERIR MVA")</f>
        <v/>
      </c>
      <c r="AS1498" s="48" t="str">
        <f aca="false">IF(LEFT(AG1498,5)="ANEXO",VLOOKUP(AG1498,Dados!$X$111:$Z$112,2,0)*(AI1498-Q1498),"")</f>
        <v/>
      </c>
      <c r="AT1498" s="48" t="str">
        <f aca="false">IFERROR(IF(AR1498="","",(AI1498*AR1498)+AI1498),"INSERIR MVA")</f>
        <v/>
      </c>
      <c r="AU1498" s="48" t="str">
        <f aca="false">IF(AT1498="","",IF(AY1498=0.04,U1498,AS1498*AY1498))</f>
        <v/>
      </c>
      <c r="AV1498" s="47" t="str">
        <f aca="false">IFERROR(IF(AU1498="","",(VLOOKUP(AG1498,Dados!$X$111:$Z$112,3,0)*AT1498*0.17)),"INSERIR MVA")</f>
        <v/>
      </c>
      <c r="AW1498" s="47" t="str">
        <f aca="false">IFERROR(IF(AR1498="","",AV1498-AU1498),"")</f>
        <v/>
      </c>
      <c r="AX1498" s="51" t="str">
        <f aca="false">IFERROR(IF(AC1498="NÃO","",IF(AM1498&lt;&gt;"",AM1498-W1498,IF(AQ1498&lt;&gt;"",AQ1498-W1498,IF(AW1498&lt;&gt;"",AW1498-W1498,"")))),"")</f>
        <v/>
      </c>
      <c r="AY1498" s="46" t="str">
        <f aca="false">IFERROR(IF(ISNA(VLOOKUP(R1498,Dados!$X$2:$Y$5,2,0)),VLOOKUP(D1498,Dados!$X$7:$Y$33,2,0),VLOOKUP(R1498,Dados!$X$2:$Y$5,2,0)),"")</f>
        <v/>
      </c>
      <c r="AZ1498" s="52" t="str">
        <f aca="false">IF(C1498="","",IF(AND(Y1498="CONSUMO",AC1498="NÃO")*OR(AG1498="-",AG1498="BIT"),IF(E1498&lt;&gt;"",(AI1498-(P1498+L1498-N1498+Q1498)*AY1498)/0.83),""))</f>
        <v/>
      </c>
      <c r="BA1498" s="51" t="str">
        <f aca="false">IF(AZ1498="","",AZ1498*0.17-((P1498+L1498-N1498+Q1498)*AY1498))</f>
        <v/>
      </c>
      <c r="BB1498" s="51" t="str">
        <f aca="false">IF(AND(Y1498="CONSUMO",AG1498="ANEXO I",AY1498&gt;4%),(AI1498-(P1498+L1498-N1498+Q1498)*0.0514)/0.83*(0.5177)*(0.17)-AI1498*0.0514,IF(AND(Y1498="CONSUMO",AG1498="ANEXO II",AY1498&gt;4%),(AI1498-(P1498+L1498-N1498+Q1498)*0.041)/0.83*(0.3295)*(0.17)-AI1498*0.041,IF(AND(Y1498="CONSUMO",AG1498="ANEXO I",AY1498=4%),(AI1498-(P1498+L1498-N1498+Q1498)*0.04)/0.83*(0.5177)*(0.17)-AI1498*0.04,IF(AND(Y1498="CONSUMO",AG1498="ANEXO II",AY1498=4%),(AI1498-(P1498+L1498-N1498+Q1498)*0.04)/0.83*(0.3295)*(0.17)-AI1498*0.04,""))))</f>
        <v/>
      </c>
      <c r="BC1498" s="51" t="str">
        <f aca="false">IF(C1498="","",IF(AND(Y1498="CONSUMO",AC1498="SIM")*OR(AG1498="-",AG1498="BIT"),IF(E1498&lt;&gt;"",(AI1498-(P1498+L1498-N1498+Q1498)*AY1498)/0.83),""))</f>
        <v/>
      </c>
      <c r="BD1498" s="51" t="str">
        <f aca="false">IF(BC1498="","",BC1498*0.17)</f>
        <v/>
      </c>
      <c r="BE1498" s="51" t="str">
        <f aca="false">IF(I1498=6908,0,IF(BC1498="","",BD1498-((P1498+L1498-N1498+Q1498)*AY1498)))</f>
        <v/>
      </c>
      <c r="BF1498" s="53" t="str">
        <f aca="false">IF(B1498="","",IF(OR(B1498="",E1498="Regime Normal"),0,(AI1498-Q1498)*VLOOKUP(R1498,Dados!$X$98:$Y$108,2,0)))</f>
        <v/>
      </c>
      <c r="BG1498" s="54" t="str">
        <f aca="false">IFERROR(VLOOKUP(I1498,Dados!$AC$27:$AD$43,2,0),IF(B1498="","",IF(D1498&lt;&gt;"MT",IF(AND(AC1498="SIM",Y1498="Revenda"),"2403",IF(AND(AC1498="SIM",Y1498="Consumo"),"2407",IF(AND(AC1498="NÃO",Y1498="Revenda"),"2102",IF(AND(AC1498="NÃO",Y1498="Consumo"),"2556",)))),REPLACE(I1498,1,1,1))))</f>
        <v/>
      </c>
    </row>
    <row r="1499" customFormat="false" ht="12.8" hidden="false" customHeight="true" outlineLevel="0" collapsed="false">
      <c r="Y1499" s="45"/>
      <c r="Z1499" s="46" t="str">
        <f aca="false">IF(B1499="","",(IFERROR(VLOOKUP(H1499,Dados!A$3:B$15000,2,0),"Não Encontrado")))</f>
        <v/>
      </c>
      <c r="AA1499" s="46" t="str">
        <f aca="false">IF(B1499="","",(IFERROR(VLOOKUP(G1499,Dados!C$3:E$15000,3,0),"Não Encontrado")))</f>
        <v/>
      </c>
      <c r="AB1499" s="46" t="str">
        <f aca="false">IFERROR(IF(Z1499&lt;&gt;"Não Encontrado",Z1499,IF(AA1499&lt;&gt;"Não Encontrado",AA1499,"")),"")</f>
        <v/>
      </c>
      <c r="AC1499" s="45" t="str">
        <f aca="false">IF(B1499="","",IF(AB1499="","NÃO","SIM"))</f>
        <v/>
      </c>
      <c r="AD1499" s="45" t="str">
        <f aca="false">IFERROR(VLOOKUP(G1499,Dados!$P$3:$R$500,3,0),"")</f>
        <v/>
      </c>
      <c r="AE1499" s="45" t="str">
        <f aca="false">IFERROR(VLOOKUP(G1499,Dados!$K$3:$L$500,2,0),"")</f>
        <v/>
      </c>
      <c r="AF1499" s="45" t="str">
        <f aca="false">IFERROR(VLOOKUP(G1499,Dados!$M$3:$N$500,2,0),"")</f>
        <v/>
      </c>
      <c r="AG1499" s="45" t="str">
        <f aca="false">IF(F1499="","",IF(AND(AD1499="",AE1499="",AF1499=""),"-",IF(AND(AD1499="BIT",AE1499="",AF1499=""),"BIT",IF(AND(AE1499="ANEXO I",AD1499="",AF1499=""),"ANEXO I",IF(AND(AF1499="ANEXO II",AD1499="",AE1499=""),"ANEXO II","Escolher")))))</f>
        <v/>
      </c>
      <c r="AH1499" s="45" t="str">
        <f aca="false">IF(AG1499&lt;&gt;"Pneus","",IFERROR(VLOOKUP(R1499,Dados!$X$2:$Z$5,3,0)*(AI1499-Q1499),VLOOKUP(D1499,Dados!$X$7:$Z$33,3,0)*(AI1499-Q1499)))</f>
        <v/>
      </c>
      <c r="AI1499" s="47" t="str">
        <f aca="false">IF(B1499="","",P1499+Q1499+O1499+M1499+L1499-N1499)</f>
        <v/>
      </c>
      <c r="AJ1499" s="48" t="str">
        <f aca="false">IFERROR(IF(AND(AC1499="SIM",AG1499="-",Y1499="REVENDA"),(AB1499/1+1)*AI1499,IF(AND(AC1499="SIM",AG1499="Pneus",Y1499="REVENDA"),(AB1499/1+1)*(AI1499-AH1499),"")),"")</f>
        <v/>
      </c>
      <c r="AK1499" s="48" t="str">
        <f aca="false">IF(AJ1499="","",AJ1499*17%)</f>
        <v/>
      </c>
      <c r="AL1499" s="48" t="str">
        <f aca="false">IFERROR(IF(AC1499="NÃO","",IF(AK1499="","",IF(E1499="Simples Nacional",BF1499,IF(T1499=0.12,U1499*0.5833337002,IF(T1499=0,AI1499*0.07,U1499))))),"")</f>
        <v/>
      </c>
      <c r="AM1499" s="47" t="str">
        <f aca="false">IFERROR(IF(AC1499="NÃO","",IF(OR(AG1499="-",AG1499="Pneus"),AK1499-AL1499,"")),"")</f>
        <v/>
      </c>
      <c r="AN1499" s="48" t="str">
        <f aca="false">IF(AND(Y1499="REVENDA",AC1499="SIM",AG1499="BIT"),((AB1499/1+1)*AI1499)*0.4117,"")</f>
        <v/>
      </c>
      <c r="AO1499" s="48" t="str">
        <f aca="false">IF(AN1499="","",AN1499*17%)</f>
        <v/>
      </c>
      <c r="AP1499" s="49" t="str">
        <f aca="false">IF(AN1499="","",IF(T1499=0.12,(U1499*0.4117)*0.4117,IF(T1499=0,(AI1499*0.07)*0.4117,U1499*0.4117)))</f>
        <v/>
      </c>
      <c r="AQ1499" s="47" t="str">
        <f aca="false">IF(AN1499="","",AO1499-AP1499)</f>
        <v/>
      </c>
      <c r="AR1499" s="50" t="str">
        <f aca="false">IFERROR(IF(AND(AC1499="SIM",Y1499="REVENDA",LEFT(AG1499,5)="ANEXO")*OR(AE1499="ANEXO I",AF1499="ANEXO II"),VLOOKUP(H1499,Dados!G:I,2,0),""),"INSERIR MVA")</f>
        <v/>
      </c>
      <c r="AS1499" s="48" t="str">
        <f aca="false">IF(LEFT(AG1499,5)="ANEXO",VLOOKUP(AG1499,Dados!$X$111:$Z$112,2,0)*(AI1499-Q1499),"")</f>
        <v/>
      </c>
      <c r="AT1499" s="48" t="str">
        <f aca="false">IFERROR(IF(AR1499="","",(AI1499*AR1499)+AI1499),"INSERIR MVA")</f>
        <v/>
      </c>
      <c r="AU1499" s="48" t="str">
        <f aca="false">IF(AT1499="","",IF(AY1499=0.04,U1499,AS1499*AY1499))</f>
        <v/>
      </c>
      <c r="AV1499" s="47" t="str">
        <f aca="false">IFERROR(IF(AU1499="","",(VLOOKUP(AG1499,Dados!$X$111:$Z$112,3,0)*AT1499*0.17)),"INSERIR MVA")</f>
        <v/>
      </c>
      <c r="AW1499" s="47" t="str">
        <f aca="false">IFERROR(IF(AR1499="","",AV1499-AU1499),"")</f>
        <v/>
      </c>
      <c r="AX1499" s="51" t="str">
        <f aca="false">IFERROR(IF(AC1499="NÃO","",IF(AM1499&lt;&gt;"",AM1499-W1499,IF(AQ1499&lt;&gt;"",AQ1499-W1499,IF(AW1499&lt;&gt;"",AW1499-W1499,"")))),"")</f>
        <v/>
      </c>
      <c r="AY1499" s="46" t="str">
        <f aca="false">IFERROR(IF(ISNA(VLOOKUP(R1499,Dados!$X$2:$Y$5,2,0)),VLOOKUP(D1499,Dados!$X$7:$Y$33,2,0),VLOOKUP(R1499,Dados!$X$2:$Y$5,2,0)),"")</f>
        <v/>
      </c>
      <c r="AZ1499" s="52" t="str">
        <f aca="false">IF(C1499="","",IF(AND(Y1499="CONSUMO",AC1499="NÃO")*OR(AG1499="-",AG1499="BIT"),IF(E1499&lt;&gt;"",(AI1499-(P1499+L1499-N1499+Q1499)*AY1499)/0.83),""))</f>
        <v/>
      </c>
      <c r="BA1499" s="51" t="str">
        <f aca="false">IF(AZ1499="","",AZ1499*0.17-((P1499+L1499-N1499+Q1499)*AY1499))</f>
        <v/>
      </c>
      <c r="BB1499" s="51" t="str">
        <f aca="false">IF(AND(Y1499="CONSUMO",AG1499="ANEXO I",AY1499&gt;4%),(AI1499-(P1499+L1499-N1499+Q1499)*0.0514)/0.83*(0.5177)*(0.17)-AI1499*0.0514,IF(AND(Y1499="CONSUMO",AG1499="ANEXO II",AY1499&gt;4%),(AI1499-(P1499+L1499-N1499+Q1499)*0.041)/0.83*(0.3295)*(0.17)-AI1499*0.041,IF(AND(Y1499="CONSUMO",AG1499="ANEXO I",AY1499=4%),(AI1499-(P1499+L1499-N1499+Q1499)*0.04)/0.83*(0.5177)*(0.17)-AI1499*0.04,IF(AND(Y1499="CONSUMO",AG1499="ANEXO II",AY1499=4%),(AI1499-(P1499+L1499-N1499+Q1499)*0.04)/0.83*(0.3295)*(0.17)-AI1499*0.04,""))))</f>
        <v/>
      </c>
      <c r="BC1499" s="51" t="str">
        <f aca="false">IF(C1499="","",IF(AND(Y1499="CONSUMO",AC1499="SIM")*OR(AG1499="-",AG1499="BIT"),IF(E1499&lt;&gt;"",(AI1499-(P1499+L1499-N1499+Q1499)*AY1499)/0.83),""))</f>
        <v/>
      </c>
      <c r="BD1499" s="51" t="str">
        <f aca="false">IF(BC1499="","",BC1499*0.17)</f>
        <v/>
      </c>
      <c r="BE1499" s="51" t="str">
        <f aca="false">IF(I1499=6908,0,IF(BC1499="","",BD1499-((P1499+L1499-N1499+Q1499)*AY1499)))</f>
        <v/>
      </c>
      <c r="BF1499" s="53" t="str">
        <f aca="false">IF(B1499="","",IF(OR(B1499="",E1499="Regime Normal"),0,(AI1499-Q1499)*VLOOKUP(R1499,Dados!$X$98:$Y$108,2,0)))</f>
        <v/>
      </c>
      <c r="BG1499" s="54" t="str">
        <f aca="false">IFERROR(VLOOKUP(I1499,Dados!$AC$27:$AD$43,2,0),IF(B1499="","",IF(D1499&lt;&gt;"MT",IF(AND(AC1499="SIM",Y1499="Revenda"),"2403",IF(AND(AC1499="SIM",Y1499="Consumo"),"2407",IF(AND(AC1499="NÃO",Y1499="Revenda"),"2102",IF(AND(AC1499="NÃO",Y1499="Consumo"),"2556",)))),REPLACE(I1499,1,1,1))))</f>
        <v/>
      </c>
    </row>
    <row r="1500" customFormat="false" ht="12.8" hidden="false" customHeight="true" outlineLevel="0" collapsed="false">
      <c r="Y1500" s="45"/>
      <c r="Z1500" s="46" t="str">
        <f aca="false">IF(B1500="","",(IFERROR(VLOOKUP(H1500,Dados!A$3:B$15000,2,0),"Não Encontrado")))</f>
        <v/>
      </c>
      <c r="AA1500" s="46" t="str">
        <f aca="false">IF(B1500="","",(IFERROR(VLOOKUP(G1500,Dados!C$3:E$15000,3,0),"Não Encontrado")))</f>
        <v/>
      </c>
      <c r="AB1500" s="46" t="str">
        <f aca="false">IFERROR(IF(Z1500&lt;&gt;"Não Encontrado",Z1500,IF(AA1500&lt;&gt;"Não Encontrado",AA1500,"")),"")</f>
        <v/>
      </c>
      <c r="AC1500" s="45" t="str">
        <f aca="false">IF(B1500="","",IF(AB1500="","NÃO","SIM"))</f>
        <v/>
      </c>
      <c r="AD1500" s="45" t="str">
        <f aca="false">IFERROR(VLOOKUP(G1500,Dados!$P$3:$R$500,3,0),"")</f>
        <v/>
      </c>
      <c r="AE1500" s="45" t="str">
        <f aca="false">IFERROR(VLOOKUP(G1500,Dados!$K$3:$L$500,2,0),"")</f>
        <v/>
      </c>
      <c r="AF1500" s="45" t="str">
        <f aca="false">IFERROR(VLOOKUP(G1500,Dados!$M$3:$N$500,2,0),"")</f>
        <v/>
      </c>
      <c r="AG1500" s="45" t="str">
        <f aca="false">IF(F1500="","",IF(AND(AD1500="",AE1500="",AF1500=""),"-",IF(AND(AD1500="BIT",AE1500="",AF1500=""),"BIT",IF(AND(AE1500="ANEXO I",AD1500="",AF1500=""),"ANEXO I",IF(AND(AF1500="ANEXO II",AD1500="",AE1500=""),"ANEXO II","Escolher")))))</f>
        <v/>
      </c>
      <c r="AH1500" s="45" t="str">
        <f aca="false">IF(AG1500&lt;&gt;"Pneus","",IFERROR(VLOOKUP(R1500,Dados!$X$2:$Z$5,3,0)*(AI1500-Q1500),VLOOKUP(D1500,Dados!$X$7:$Z$33,3,0)*(AI1500-Q1500)))</f>
        <v/>
      </c>
      <c r="AI1500" s="47" t="str">
        <f aca="false">IF(B1500="","",P1500+Q1500+O1500+M1500+L1500-N1500)</f>
        <v/>
      </c>
      <c r="AJ1500" s="48" t="str">
        <f aca="false">IFERROR(IF(AND(AC1500="SIM",AG1500="-",Y1500="REVENDA"),(AB1500/1+1)*AI1500,IF(AND(AC1500="SIM",AG1500="Pneus",Y1500="REVENDA"),(AB1500/1+1)*(AI1500-AH1500),"")),"")</f>
        <v/>
      </c>
      <c r="AK1500" s="48" t="str">
        <f aca="false">IF(AJ1500="","",AJ1500*17%)</f>
        <v/>
      </c>
      <c r="AL1500" s="48" t="str">
        <f aca="false">IFERROR(IF(AC1500="NÃO","",IF(AK1500="","",IF(E1500="Simples Nacional",BF1500,IF(T1500=0.12,U1500*0.5833337002,IF(T1500=0,AI1500*0.07,U1500))))),"")</f>
        <v/>
      </c>
      <c r="AM1500" s="47" t="str">
        <f aca="false">IFERROR(IF(AC1500="NÃO","",IF(OR(AG1500="-",AG1500="Pneus"),AK1500-AL1500,"")),"")</f>
        <v/>
      </c>
      <c r="AN1500" s="48" t="str">
        <f aca="false">IF(AND(Y1500="REVENDA",AC1500="SIM",AG1500="BIT"),((AB1500/1+1)*AI1500)*0.4117,"")</f>
        <v/>
      </c>
      <c r="AO1500" s="48" t="str">
        <f aca="false">IF(AN1500="","",AN1500*17%)</f>
        <v/>
      </c>
      <c r="AP1500" s="49" t="str">
        <f aca="false">IF(AN1500="","",IF(T1500=0.12,(U1500*0.4117)*0.4117,IF(T1500=0,(AI1500*0.07)*0.4117,U1500*0.4117)))</f>
        <v/>
      </c>
      <c r="AQ1500" s="47" t="str">
        <f aca="false">IF(AN1500="","",AO1500-AP1500)</f>
        <v/>
      </c>
      <c r="AR1500" s="50" t="str">
        <f aca="false">IFERROR(IF(AND(AC1500="SIM",Y1500="REVENDA",LEFT(AG1500,5)="ANEXO")*OR(AE1500="ANEXO I",AF1500="ANEXO II"),VLOOKUP(H1500,Dados!G:I,2,0),""),"INSERIR MVA")</f>
        <v/>
      </c>
      <c r="AS1500" s="48" t="str">
        <f aca="false">IF(LEFT(AG1500,5)="ANEXO",VLOOKUP(AG1500,Dados!$X$111:$Z$112,2,0)*(AI1500-Q1500),"")</f>
        <v/>
      </c>
      <c r="AT1500" s="48" t="str">
        <f aca="false">IFERROR(IF(AR1500="","",(AI1500*AR1500)+AI1500),"INSERIR MVA")</f>
        <v/>
      </c>
      <c r="AU1500" s="48" t="str">
        <f aca="false">IF(AT1500="","",IF(AY1500=0.04,U1500,AS1500*AY1500))</f>
        <v/>
      </c>
      <c r="AV1500" s="47" t="str">
        <f aca="false">IFERROR(IF(AU1500="","",(VLOOKUP(AG1500,Dados!$X$111:$Z$112,3,0)*AT1500*0.17)),"INSERIR MVA")</f>
        <v/>
      </c>
      <c r="AW1500" s="47" t="str">
        <f aca="false">IFERROR(IF(AR1500="","",AV1500-AU1500),"")</f>
        <v/>
      </c>
      <c r="AX1500" s="51" t="str">
        <f aca="false">IFERROR(IF(AC1500="NÃO","",IF(AM1500&lt;&gt;"",AM1500-W1500,IF(AQ1500&lt;&gt;"",AQ1500-W1500,IF(AW1500&lt;&gt;"",AW1500-W1500,"")))),"")</f>
        <v/>
      </c>
      <c r="AY1500" s="46" t="str">
        <f aca="false">IFERROR(IF(ISNA(VLOOKUP(R1500,Dados!$X$2:$Y$5,2,0)),VLOOKUP(D1500,Dados!$X$7:$Y$33,2,0),VLOOKUP(R1500,Dados!$X$2:$Y$5,2,0)),"")</f>
        <v/>
      </c>
      <c r="AZ1500" s="52" t="str">
        <f aca="false">IF(C1500="","",IF(AND(Y1500="CONSUMO",AC1500="NÃO")*OR(AG1500="-",AG1500="BIT"),IF(E1500&lt;&gt;"",(AI1500-(P1500+L1500-N1500+Q1500)*AY1500)/0.83),""))</f>
        <v/>
      </c>
      <c r="BA1500" s="51" t="str">
        <f aca="false">IF(AZ1500="","",AZ1500*0.17-((P1500+L1500-N1500+Q1500)*AY1500))</f>
        <v/>
      </c>
      <c r="BB1500" s="51" t="str">
        <f aca="false">IF(AND(Y1500="CONSUMO",AG1500="ANEXO I",AY1500&gt;4%),(AI1500-(P1500+L1500-N1500+Q1500)*0.0514)/0.83*(0.5177)*(0.17)-AI1500*0.0514,IF(AND(Y1500="CONSUMO",AG1500="ANEXO II",AY1500&gt;4%),(AI1500-(P1500+L1500-N1500+Q1500)*0.041)/0.83*(0.3295)*(0.17)-AI1500*0.041,IF(AND(Y1500="CONSUMO",AG1500="ANEXO I",AY1500=4%),(AI1500-(P1500+L1500-N1500+Q1500)*0.04)/0.83*(0.5177)*(0.17)-AI1500*0.04,IF(AND(Y1500="CONSUMO",AG1500="ANEXO II",AY1500=4%),(AI1500-(P1500+L1500-N1500+Q1500)*0.04)/0.83*(0.3295)*(0.17)-AI1500*0.04,""))))</f>
        <v/>
      </c>
      <c r="BC1500" s="51" t="str">
        <f aca="false">IF(C1500="","",IF(AND(Y1500="CONSUMO",AC1500="SIM")*OR(AG1500="-",AG1500="BIT"),IF(E1500&lt;&gt;"",(AI1500-(P1500+L1500-N1500+Q1500)*AY1500)/0.83),""))</f>
        <v/>
      </c>
      <c r="BD1500" s="51" t="str">
        <f aca="false">IF(BC1500="","",BC1500*0.17)</f>
        <v/>
      </c>
      <c r="BE1500" s="51" t="str">
        <f aca="false">IF(I1500=6908,0,IF(BC1500="","",BD1500-((P1500+L1500-N1500+Q1500)*AY1500)))</f>
        <v/>
      </c>
      <c r="BF1500" s="53" t="str">
        <f aca="false">IF(B1500="","",IF(OR(B1500="",E1500="Regime Normal"),0,(AI1500-Q1500)*VLOOKUP(R1500,Dados!$X$98:$Y$108,2,0)))</f>
        <v/>
      </c>
      <c r="BG1500" s="54" t="str">
        <f aca="false">IFERROR(VLOOKUP(I1500,Dados!$AC$27:$AD$43,2,0),IF(B1500="","",IF(D1500&lt;&gt;"MT",IF(AND(AC1500="SIM",Y1500="Revenda"),"2403",IF(AND(AC1500="SIM",Y1500="Consumo"),"2407",IF(AND(AC1500="NÃO",Y1500="Revenda"),"2102",IF(AND(AC1500="NÃO",Y1500="Consumo"),"2556",)))),REPLACE(I1500,1,1,1))))</f>
        <v/>
      </c>
    </row>
    <row r="1501" customFormat="false" ht="12.8" hidden="false" customHeight="true" outlineLevel="0" collapsed="false">
      <c r="Y1501" s="45"/>
      <c r="Z1501" s="46" t="str">
        <f aca="false">IF(B1501="","",(IFERROR(VLOOKUP(H1501,Dados!A$3:B$15000,2,0),"Não Encontrado")))</f>
        <v/>
      </c>
      <c r="AA1501" s="46" t="str">
        <f aca="false">IF(B1501="","",(IFERROR(VLOOKUP(G1501,Dados!C$3:E$15000,3,0),"Não Encontrado")))</f>
        <v/>
      </c>
      <c r="AB1501" s="46" t="str">
        <f aca="false">IFERROR(IF(Z1501&lt;&gt;"Não Encontrado",Z1501,IF(AA1501&lt;&gt;"Não Encontrado",AA1501,"")),"")</f>
        <v/>
      </c>
      <c r="AC1501" s="45" t="str">
        <f aca="false">IF(B1501="","",IF(AB1501="","NÃO","SIM"))</f>
        <v/>
      </c>
      <c r="AD1501" s="45" t="str">
        <f aca="false">IFERROR(VLOOKUP(G1501,Dados!$P$3:$R$500,3,0),"")</f>
        <v/>
      </c>
      <c r="AE1501" s="45" t="str">
        <f aca="false">IFERROR(VLOOKUP(G1501,Dados!$K$3:$L$500,2,0),"")</f>
        <v/>
      </c>
      <c r="AF1501" s="45" t="str">
        <f aca="false">IFERROR(VLOOKUP(G1501,Dados!$M$3:$N$500,2,0),"")</f>
        <v/>
      </c>
      <c r="AG1501" s="45" t="str">
        <f aca="false">IF(F1501="","",IF(AND(AD1501="",AE1501="",AF1501=""),"-",IF(AND(AD1501="BIT",AE1501="",AF1501=""),"BIT",IF(AND(AE1501="ANEXO I",AD1501="",AF1501=""),"ANEXO I",IF(AND(AF1501="ANEXO II",AD1501="",AE1501=""),"ANEXO II","Escolher")))))</f>
        <v/>
      </c>
      <c r="AH1501" s="45" t="str">
        <f aca="false">IF(AG1501&lt;&gt;"Pneus","",IFERROR(VLOOKUP(R1501,Dados!$X$2:$Z$5,3,0)*(AI1501-Q1501),VLOOKUP(D1501,Dados!$X$7:$Z$33,3,0)*(AI1501-Q1501)))</f>
        <v/>
      </c>
      <c r="AI1501" s="47" t="str">
        <f aca="false">IF(B1501="","",P1501+Q1501+O1501+M1501+L1501-N1501)</f>
        <v/>
      </c>
      <c r="AJ1501" s="48" t="str">
        <f aca="false">IFERROR(IF(AND(AC1501="SIM",AG1501="-",Y1501="REVENDA"),(AB1501/1+1)*AI1501,IF(AND(AC1501="SIM",AG1501="Pneus",Y1501="REVENDA"),(AB1501/1+1)*(AI1501-AH1501),"")),"")</f>
        <v/>
      </c>
      <c r="AK1501" s="48" t="str">
        <f aca="false">IF(AJ1501="","",AJ1501*17%)</f>
        <v/>
      </c>
      <c r="AL1501" s="48" t="str">
        <f aca="false">IFERROR(IF(AC1501="NÃO","",IF(AK1501="","",IF(E1501="Simples Nacional",BF1501,IF(T1501=0.12,U1501*0.5833337002,IF(T1501=0,AI1501*0.07,U1501))))),"")</f>
        <v/>
      </c>
      <c r="AM1501" s="47" t="str">
        <f aca="false">IFERROR(IF(AC1501="NÃO","",IF(OR(AG1501="-",AG1501="Pneus"),AK1501-AL1501,"")),"")</f>
        <v/>
      </c>
      <c r="AN1501" s="48" t="str">
        <f aca="false">IF(AND(Y1501="REVENDA",AC1501="SIM",AG1501="BIT"),((AB1501/1+1)*AI1501)*0.4117,"")</f>
        <v/>
      </c>
      <c r="AO1501" s="48" t="str">
        <f aca="false">IF(AN1501="","",AN1501*17%)</f>
        <v/>
      </c>
      <c r="AP1501" s="49" t="str">
        <f aca="false">IF(AN1501="","",IF(T1501=0.12,(U1501*0.4117)*0.4117,IF(T1501=0,(AI1501*0.07)*0.4117,U1501*0.4117)))</f>
        <v/>
      </c>
      <c r="AQ1501" s="47" t="str">
        <f aca="false">IF(AN1501="","",AO1501-AP1501)</f>
        <v/>
      </c>
      <c r="AR1501" s="50" t="str">
        <f aca="false">IFERROR(IF(AND(AC1501="SIM",Y1501="REVENDA",LEFT(AG1501,5)="ANEXO")*OR(AE1501="ANEXO I",AF1501="ANEXO II"),VLOOKUP(H1501,Dados!G:I,2,0),""),"INSERIR MVA")</f>
        <v/>
      </c>
      <c r="AS1501" s="48" t="str">
        <f aca="false">IF(LEFT(AG1501,5)="ANEXO",VLOOKUP(AG1501,Dados!$X$111:$Z$112,2,0)*(AI1501-Q1501),"")</f>
        <v/>
      </c>
      <c r="AT1501" s="48" t="str">
        <f aca="false">IFERROR(IF(AR1501="","",(AI1501*AR1501)+AI1501),"INSERIR MVA")</f>
        <v/>
      </c>
      <c r="AU1501" s="48" t="str">
        <f aca="false">IF(AT1501="","",IF(AY1501=0.04,U1501,AS1501*AY1501))</f>
        <v/>
      </c>
      <c r="AV1501" s="47" t="str">
        <f aca="false">IFERROR(IF(AU1501="","",(VLOOKUP(AG1501,Dados!$X$111:$Z$112,3,0)*AT1501*0.17)),"INSERIR MVA")</f>
        <v/>
      </c>
      <c r="AW1501" s="47" t="str">
        <f aca="false">IFERROR(IF(AR1501="","",AV1501-AU1501),"")</f>
        <v/>
      </c>
      <c r="AX1501" s="51" t="str">
        <f aca="false">IFERROR(IF(AC1501="NÃO","",IF(AM1501&lt;&gt;"",AM1501-W1501,IF(AQ1501&lt;&gt;"",AQ1501-W1501,IF(AW1501&lt;&gt;"",AW1501-W1501,"")))),"")</f>
        <v/>
      </c>
      <c r="AY1501" s="46" t="str">
        <f aca="false">IFERROR(IF(ISNA(VLOOKUP(R1501,Dados!$X$2:$Y$5,2,0)),VLOOKUP(D1501,Dados!$X$7:$Y$33,2,0),VLOOKUP(R1501,Dados!$X$2:$Y$5,2,0)),"")</f>
        <v/>
      </c>
      <c r="AZ1501" s="52" t="str">
        <f aca="false">IF(C1501="","",IF(AND(Y1501="CONSUMO",AC1501="NÃO")*OR(AG1501="-",AG1501="BIT"),IF(E1501&lt;&gt;"",(AI1501-(P1501+L1501-N1501+Q1501)*AY1501)/0.83),""))</f>
        <v/>
      </c>
      <c r="BA1501" s="51" t="str">
        <f aca="false">IF(AZ1501="","",AZ1501*0.17-((P1501+L1501-N1501+Q1501)*AY1501))</f>
        <v/>
      </c>
      <c r="BB1501" s="51" t="str">
        <f aca="false">IF(AND(Y1501="CONSUMO",AG1501="ANEXO I",AY1501&gt;4%),(AI1501-(P1501+L1501-N1501+Q1501)*0.0514)/0.83*(0.5177)*(0.17)-AI1501*0.0514,IF(AND(Y1501="CONSUMO",AG1501="ANEXO II",AY1501&gt;4%),(AI1501-(P1501+L1501-N1501+Q1501)*0.041)/0.83*(0.3295)*(0.17)-AI1501*0.041,IF(AND(Y1501="CONSUMO",AG1501="ANEXO I",AY1501=4%),(AI1501-(P1501+L1501-N1501+Q1501)*0.04)/0.83*(0.5177)*(0.17)-AI1501*0.04,IF(AND(Y1501="CONSUMO",AG1501="ANEXO II",AY1501=4%),(AI1501-(P1501+L1501-N1501+Q1501)*0.04)/0.83*(0.3295)*(0.17)-AI1501*0.04,""))))</f>
        <v/>
      </c>
      <c r="BC1501" s="51" t="str">
        <f aca="false">IF(C1501="","",IF(AND(Y1501="CONSUMO",AC1501="SIM")*OR(AG1501="-",AG1501="BIT"),IF(E1501&lt;&gt;"",(AI1501-(P1501+L1501-N1501+Q1501)*AY1501)/0.83),""))</f>
        <v/>
      </c>
      <c r="BD1501" s="51" t="str">
        <f aca="false">IF(BC1501="","",BC1501*0.17)</f>
        <v/>
      </c>
      <c r="BE1501" s="51" t="str">
        <f aca="false">IF(I1501=6908,0,IF(BC1501="","",BD1501-((P1501+L1501-N1501+Q1501)*AY1501)))</f>
        <v/>
      </c>
      <c r="BF1501" s="53" t="str">
        <f aca="false">IF(B1501="","",IF(OR(B1501="",E1501="Regime Normal"),0,(AI1501-Q1501)*VLOOKUP(R1501,Dados!$X$98:$Y$108,2,0)))</f>
        <v/>
      </c>
      <c r="BG1501" s="54" t="str">
        <f aca="false">IFERROR(VLOOKUP(I1501,Dados!$AC$27:$AD$43,2,0),IF(B1501="","",IF(D1501&lt;&gt;"MT",IF(AND(AC1501="SIM",Y1501="Revenda"),"2403",IF(AND(AC1501="SIM",Y1501="Consumo"),"2407",IF(AND(AC1501="NÃO",Y1501="Revenda"),"2102",IF(AND(AC1501="NÃO",Y1501="Consumo"),"2556",)))),REPLACE(I1501,1,1,1))))</f>
        <v/>
      </c>
    </row>
    <row r="1502" customFormat="false" ht="12.8" hidden="false" customHeight="true" outlineLevel="0" collapsed="false">
      <c r="Y1502" s="45"/>
      <c r="Z1502" s="46" t="str">
        <f aca="false">IF(B1502="","",(IFERROR(VLOOKUP(H1502,Dados!A$3:B$15000,2,0),"Não Encontrado")))</f>
        <v/>
      </c>
      <c r="AA1502" s="46" t="str">
        <f aca="false">IF(B1502="","",(IFERROR(VLOOKUP(G1502,Dados!C$3:E$15000,3,0),"Não Encontrado")))</f>
        <v/>
      </c>
      <c r="AB1502" s="46" t="str">
        <f aca="false">IFERROR(IF(Z1502&lt;&gt;"Não Encontrado",Z1502,IF(AA1502&lt;&gt;"Não Encontrado",AA1502,"")),"")</f>
        <v/>
      </c>
      <c r="AC1502" s="45" t="str">
        <f aca="false">IF(B1502="","",IF(AB1502="","NÃO","SIM"))</f>
        <v/>
      </c>
      <c r="AD1502" s="45" t="str">
        <f aca="false">IFERROR(VLOOKUP(G1502,Dados!$P$3:$R$500,3,0),"")</f>
        <v/>
      </c>
      <c r="AE1502" s="45" t="str">
        <f aca="false">IFERROR(VLOOKUP(G1502,Dados!$K$3:$L$500,2,0),"")</f>
        <v/>
      </c>
      <c r="AF1502" s="45" t="str">
        <f aca="false">IFERROR(VLOOKUP(G1502,Dados!$M$3:$N$500,2,0),"")</f>
        <v/>
      </c>
      <c r="AG1502" s="45" t="str">
        <f aca="false">IF(F1502="","",IF(AND(AD1502="",AE1502="",AF1502=""),"-",IF(AND(AD1502="BIT",AE1502="",AF1502=""),"BIT",IF(AND(AE1502="ANEXO I",AD1502="",AF1502=""),"ANEXO I",IF(AND(AF1502="ANEXO II",AD1502="",AE1502=""),"ANEXO II","Escolher")))))</f>
        <v/>
      </c>
      <c r="AH1502" s="45" t="str">
        <f aca="false">IF(AG1502&lt;&gt;"Pneus","",IFERROR(VLOOKUP(R1502,Dados!$X$2:$Z$5,3,0)*(AI1502-Q1502),VLOOKUP(D1502,Dados!$X$7:$Z$33,3,0)*(AI1502-Q1502)))</f>
        <v/>
      </c>
      <c r="AI1502" s="47" t="str">
        <f aca="false">IF(B1502="","",P1502+Q1502+O1502+M1502+L1502-N1502)</f>
        <v/>
      </c>
      <c r="AJ1502" s="48" t="str">
        <f aca="false">IFERROR(IF(AND(AC1502="SIM",AG1502="-",Y1502="REVENDA"),(AB1502/1+1)*AI1502,IF(AND(AC1502="SIM",AG1502="Pneus",Y1502="REVENDA"),(AB1502/1+1)*(AI1502-AH1502),"")),"")</f>
        <v/>
      </c>
      <c r="AK1502" s="48" t="str">
        <f aca="false">IF(AJ1502="","",AJ1502*17%)</f>
        <v/>
      </c>
      <c r="AL1502" s="48" t="str">
        <f aca="false">IFERROR(IF(AC1502="NÃO","",IF(AK1502="","",IF(E1502="Simples Nacional",BF1502,IF(T1502=0.12,U1502*0.5833337002,IF(T1502=0,AI1502*0.07,U1502))))),"")</f>
        <v/>
      </c>
      <c r="AM1502" s="47" t="str">
        <f aca="false">IFERROR(IF(AC1502="NÃO","",IF(OR(AG1502="-",AG1502="Pneus"),AK1502-AL1502,"")),"")</f>
        <v/>
      </c>
      <c r="AN1502" s="48" t="str">
        <f aca="false">IF(AND(Y1502="REVENDA",AC1502="SIM",AG1502="BIT"),((AB1502/1+1)*AI1502)*0.4117,"")</f>
        <v/>
      </c>
      <c r="AO1502" s="48" t="str">
        <f aca="false">IF(AN1502="","",AN1502*17%)</f>
        <v/>
      </c>
      <c r="AP1502" s="49" t="str">
        <f aca="false">IF(AN1502="","",IF(T1502=0.12,(U1502*0.4117)*0.4117,IF(T1502=0,(AI1502*0.07)*0.4117,U1502*0.4117)))</f>
        <v/>
      </c>
      <c r="AQ1502" s="47" t="str">
        <f aca="false">IF(AN1502="","",AO1502-AP1502)</f>
        <v/>
      </c>
      <c r="AR1502" s="50" t="str">
        <f aca="false">IFERROR(IF(AND(AC1502="SIM",Y1502="REVENDA",LEFT(AG1502,5)="ANEXO")*OR(AE1502="ANEXO I",AF1502="ANEXO II"),VLOOKUP(H1502,Dados!G:I,2,0),""),"INSERIR MVA")</f>
        <v/>
      </c>
      <c r="AS1502" s="48" t="str">
        <f aca="false">IF(LEFT(AG1502,5)="ANEXO",VLOOKUP(AG1502,Dados!$X$111:$Z$112,2,0)*(AI1502-Q1502),"")</f>
        <v/>
      </c>
      <c r="AT1502" s="48" t="str">
        <f aca="false">IFERROR(IF(AR1502="","",(AI1502*AR1502)+AI1502),"INSERIR MVA")</f>
        <v/>
      </c>
      <c r="AU1502" s="48" t="str">
        <f aca="false">IF(AT1502="","",IF(AY1502=0.04,U1502,AS1502*AY1502))</f>
        <v/>
      </c>
      <c r="AV1502" s="47" t="str">
        <f aca="false">IFERROR(IF(AU1502="","",(VLOOKUP(AG1502,Dados!$X$111:$Z$112,3,0)*AT1502*0.17)),"INSERIR MVA")</f>
        <v/>
      </c>
      <c r="AW1502" s="47" t="str">
        <f aca="false">IFERROR(IF(AR1502="","",AV1502-AU1502),"")</f>
        <v/>
      </c>
      <c r="AX1502" s="51" t="str">
        <f aca="false">IFERROR(IF(AC1502="NÃO","",IF(AM1502&lt;&gt;"",AM1502-W1502,IF(AQ1502&lt;&gt;"",AQ1502-W1502,IF(AW1502&lt;&gt;"",AW1502-W1502,"")))),"")</f>
        <v/>
      </c>
      <c r="AY1502" s="46" t="str">
        <f aca="false">IFERROR(IF(ISNA(VLOOKUP(R1502,Dados!$X$2:$Y$5,2,0)),VLOOKUP(D1502,Dados!$X$7:$Y$33,2,0),VLOOKUP(R1502,Dados!$X$2:$Y$5,2,0)),"")</f>
        <v/>
      </c>
      <c r="AZ1502" s="52" t="str">
        <f aca="false">IF(C1502="","",IF(AND(Y1502="CONSUMO",AC1502="NÃO")*OR(AG1502="-",AG1502="BIT"),IF(E1502&lt;&gt;"",(AI1502-(P1502+L1502-N1502+Q1502)*AY1502)/0.83),""))</f>
        <v/>
      </c>
      <c r="BA1502" s="51" t="str">
        <f aca="false">IF(AZ1502="","",AZ1502*0.17-((P1502+L1502-N1502+Q1502)*AY1502))</f>
        <v/>
      </c>
      <c r="BB1502" s="51" t="str">
        <f aca="false">IF(AND(Y1502="CONSUMO",AG1502="ANEXO I",AY1502&gt;4%),(AI1502-(P1502+L1502-N1502+Q1502)*0.0514)/0.83*(0.5177)*(0.17)-AI1502*0.0514,IF(AND(Y1502="CONSUMO",AG1502="ANEXO II",AY1502&gt;4%),(AI1502-(P1502+L1502-N1502+Q1502)*0.041)/0.83*(0.3295)*(0.17)-AI1502*0.041,IF(AND(Y1502="CONSUMO",AG1502="ANEXO I",AY1502=4%),(AI1502-(P1502+L1502-N1502+Q1502)*0.04)/0.83*(0.5177)*(0.17)-AI1502*0.04,IF(AND(Y1502="CONSUMO",AG1502="ANEXO II",AY1502=4%),(AI1502-(P1502+L1502-N1502+Q1502)*0.04)/0.83*(0.3295)*(0.17)-AI1502*0.04,""))))</f>
        <v/>
      </c>
      <c r="BC1502" s="51" t="str">
        <f aca="false">IF(C1502="","",IF(AND(Y1502="CONSUMO",AC1502="SIM")*OR(AG1502="-",AG1502="BIT"),IF(E1502&lt;&gt;"",(AI1502-(P1502+L1502-N1502+Q1502)*AY1502)/0.83),""))</f>
        <v/>
      </c>
      <c r="BD1502" s="51" t="str">
        <f aca="false">IF(BC1502="","",BC1502*0.17)</f>
        <v/>
      </c>
      <c r="BE1502" s="51" t="str">
        <f aca="false">IF(I1502=6908,0,IF(BC1502="","",BD1502-((P1502+L1502-N1502+Q1502)*AY1502)))</f>
        <v/>
      </c>
      <c r="BF1502" s="53" t="str">
        <f aca="false">IF(B1502="","",IF(OR(B1502="",E1502="Regime Normal"),0,(AI1502-Q1502)*VLOOKUP(R1502,Dados!$X$98:$Y$108,2,0)))</f>
        <v/>
      </c>
      <c r="BG1502" s="54" t="str">
        <f aca="false">IFERROR(VLOOKUP(I1502,Dados!$AC$27:$AD$43,2,0),IF(B1502="","",IF(D1502&lt;&gt;"MT",IF(AND(AC1502="SIM",Y1502="Revenda"),"2403",IF(AND(AC1502="SIM",Y1502="Consumo"),"2407",IF(AND(AC1502="NÃO",Y1502="Revenda"),"2102",IF(AND(AC1502="NÃO",Y1502="Consumo"),"2556",)))),REPLACE(I1502,1,1,1))))</f>
        <v/>
      </c>
    </row>
    <row r="1503" customFormat="false" ht="12.8" hidden="false" customHeight="true" outlineLevel="0" collapsed="false">
      <c r="Y1503" s="45"/>
      <c r="Z1503" s="46" t="str">
        <f aca="false">IF(B1503="","",(IFERROR(VLOOKUP(H1503,Dados!A$3:B$15000,2,0),"Não Encontrado")))</f>
        <v/>
      </c>
      <c r="AA1503" s="46" t="str">
        <f aca="false">IF(B1503="","",(IFERROR(VLOOKUP(G1503,Dados!C$3:E$15000,3,0),"Não Encontrado")))</f>
        <v/>
      </c>
      <c r="AB1503" s="46" t="str">
        <f aca="false">IFERROR(IF(Z1503&lt;&gt;"Não Encontrado",Z1503,IF(AA1503&lt;&gt;"Não Encontrado",AA1503,"")),"")</f>
        <v/>
      </c>
      <c r="AC1503" s="45" t="str">
        <f aca="false">IF(B1503="","",IF(AB1503="","NÃO","SIM"))</f>
        <v/>
      </c>
      <c r="AD1503" s="45" t="str">
        <f aca="false">IFERROR(VLOOKUP(G1503,Dados!$P$3:$R$500,3,0),"")</f>
        <v/>
      </c>
      <c r="AE1503" s="45" t="str">
        <f aca="false">IFERROR(VLOOKUP(G1503,Dados!$K$3:$L$500,2,0),"")</f>
        <v/>
      </c>
      <c r="AF1503" s="45" t="str">
        <f aca="false">IFERROR(VLOOKUP(G1503,Dados!$M$3:$N$500,2,0),"")</f>
        <v/>
      </c>
      <c r="AG1503" s="45" t="str">
        <f aca="false">IF(F1503="","",IF(AND(AD1503="",AE1503="",AF1503=""),"-",IF(AND(AD1503="BIT",AE1503="",AF1503=""),"BIT",IF(AND(AE1503="ANEXO I",AD1503="",AF1503=""),"ANEXO I",IF(AND(AF1503="ANEXO II",AD1503="",AE1503=""),"ANEXO II","Escolher")))))</f>
        <v/>
      </c>
      <c r="AH1503" s="45" t="str">
        <f aca="false">IF(AG1503&lt;&gt;"Pneus","",IFERROR(VLOOKUP(R1503,Dados!$X$2:$Z$5,3,0)*(AI1503-Q1503),VLOOKUP(D1503,Dados!$X$7:$Z$33,3,0)*(AI1503-Q1503)))</f>
        <v/>
      </c>
      <c r="AI1503" s="47" t="str">
        <f aca="false">IF(B1503="","",P1503+Q1503+O1503+M1503+L1503-N1503)</f>
        <v/>
      </c>
      <c r="AJ1503" s="48" t="str">
        <f aca="false">IFERROR(IF(AND(AC1503="SIM",AG1503="-",Y1503="REVENDA"),(AB1503/1+1)*AI1503,IF(AND(AC1503="SIM",AG1503="Pneus",Y1503="REVENDA"),(AB1503/1+1)*(AI1503-AH1503),"")),"")</f>
        <v/>
      </c>
      <c r="AK1503" s="48" t="str">
        <f aca="false">IF(AJ1503="","",AJ1503*17%)</f>
        <v/>
      </c>
      <c r="AL1503" s="48" t="str">
        <f aca="false">IFERROR(IF(AC1503="NÃO","",IF(AK1503="","",IF(E1503="Simples Nacional",BF1503,IF(T1503=0.12,U1503*0.5833337002,IF(T1503=0,AI1503*0.07,U1503))))),"")</f>
        <v/>
      </c>
      <c r="AM1503" s="47" t="str">
        <f aca="false">IFERROR(IF(AC1503="NÃO","",IF(OR(AG1503="-",AG1503="Pneus"),AK1503-AL1503,"")),"")</f>
        <v/>
      </c>
      <c r="AN1503" s="48" t="str">
        <f aca="false">IF(AND(Y1503="REVENDA",AC1503="SIM",AG1503="BIT"),((AB1503/1+1)*AI1503)*0.4117,"")</f>
        <v/>
      </c>
      <c r="AO1503" s="48" t="str">
        <f aca="false">IF(AN1503="","",AN1503*17%)</f>
        <v/>
      </c>
      <c r="AP1503" s="49" t="str">
        <f aca="false">IF(AN1503="","",IF(T1503=0.12,(U1503*0.4117)*0.4117,IF(T1503=0,(AI1503*0.07)*0.4117,U1503*0.4117)))</f>
        <v/>
      </c>
      <c r="AQ1503" s="47" t="str">
        <f aca="false">IF(AN1503="","",AO1503-AP1503)</f>
        <v/>
      </c>
      <c r="AR1503" s="50" t="str">
        <f aca="false">IFERROR(IF(AND(AC1503="SIM",Y1503="REVENDA",LEFT(AG1503,5)="ANEXO")*OR(AE1503="ANEXO I",AF1503="ANEXO II"),VLOOKUP(H1503,Dados!G:I,2,0),""),"INSERIR MVA")</f>
        <v/>
      </c>
      <c r="AS1503" s="48" t="str">
        <f aca="false">IF(LEFT(AG1503,5)="ANEXO",VLOOKUP(AG1503,Dados!$X$111:$Z$112,2,0)*(AI1503-Q1503),"")</f>
        <v/>
      </c>
      <c r="AT1503" s="48" t="str">
        <f aca="false">IFERROR(IF(AR1503="","",(AI1503*AR1503)+AI1503),"INSERIR MVA")</f>
        <v/>
      </c>
      <c r="AU1503" s="48" t="str">
        <f aca="false">IF(AT1503="","",IF(AY1503=0.04,U1503,AS1503*AY1503))</f>
        <v/>
      </c>
      <c r="AV1503" s="47" t="str">
        <f aca="false">IFERROR(IF(AU1503="","",(VLOOKUP(AG1503,Dados!$X$111:$Z$112,3,0)*AT1503*0.17)),"INSERIR MVA")</f>
        <v/>
      </c>
      <c r="AW1503" s="47" t="str">
        <f aca="false">IFERROR(IF(AR1503="","",AV1503-AU1503),"")</f>
        <v/>
      </c>
      <c r="AX1503" s="51" t="str">
        <f aca="false">IFERROR(IF(AC1503="NÃO","",IF(AM1503&lt;&gt;"",AM1503-W1503,IF(AQ1503&lt;&gt;"",AQ1503-W1503,IF(AW1503&lt;&gt;"",AW1503-W1503,"")))),"")</f>
        <v/>
      </c>
      <c r="AY1503" s="46" t="str">
        <f aca="false">IFERROR(IF(ISNA(VLOOKUP(R1503,Dados!$X$2:$Y$5,2,0)),VLOOKUP(D1503,Dados!$X$7:$Y$33,2,0),VLOOKUP(R1503,Dados!$X$2:$Y$5,2,0)),"")</f>
        <v/>
      </c>
      <c r="AZ1503" s="52" t="str">
        <f aca="false">IF(C1503="","",IF(AND(Y1503="CONSUMO",AC1503="NÃO")*OR(AG1503="-",AG1503="BIT"),IF(E1503&lt;&gt;"",(AI1503-(P1503+L1503-N1503+Q1503)*AY1503)/0.83),""))</f>
        <v/>
      </c>
      <c r="BA1503" s="51" t="str">
        <f aca="false">IF(AZ1503="","",AZ1503*0.17-((P1503+L1503-N1503+Q1503)*AY1503))</f>
        <v/>
      </c>
      <c r="BB1503" s="51" t="str">
        <f aca="false">IF(AND(Y1503="CONSUMO",AG1503="ANEXO I",AY1503&gt;4%),(AI1503-(P1503+L1503-N1503+Q1503)*0.0514)/0.83*(0.5177)*(0.17)-AI1503*0.0514,IF(AND(Y1503="CONSUMO",AG1503="ANEXO II",AY1503&gt;4%),(AI1503-(P1503+L1503-N1503+Q1503)*0.041)/0.83*(0.3295)*(0.17)-AI1503*0.041,IF(AND(Y1503="CONSUMO",AG1503="ANEXO I",AY1503=4%),(AI1503-(P1503+L1503-N1503+Q1503)*0.04)/0.83*(0.5177)*(0.17)-AI1503*0.04,IF(AND(Y1503="CONSUMO",AG1503="ANEXO II",AY1503=4%),(AI1503-(P1503+L1503-N1503+Q1503)*0.04)/0.83*(0.3295)*(0.17)-AI1503*0.04,""))))</f>
        <v/>
      </c>
      <c r="BC1503" s="51" t="str">
        <f aca="false">IF(C1503="","",IF(AND(Y1503="CONSUMO",AC1503="SIM")*OR(AG1503="-",AG1503="BIT"),IF(E1503&lt;&gt;"",(AI1503-(P1503+L1503-N1503+Q1503)*AY1503)/0.83),""))</f>
        <v/>
      </c>
      <c r="BD1503" s="51" t="str">
        <f aca="false">IF(BC1503="","",BC1503*0.17)</f>
        <v/>
      </c>
      <c r="BE1503" s="51" t="str">
        <f aca="false">IF(I1503=6908,0,IF(BC1503="","",BD1503-((P1503+L1503-N1503+Q1503)*AY1503)))</f>
        <v/>
      </c>
      <c r="BF1503" s="53" t="str">
        <f aca="false">IF(B1503="","",IF(OR(B1503="",E1503="Regime Normal"),0,(AI1503-Q1503)*VLOOKUP(R1503,Dados!$X$98:$Y$108,2,0)))</f>
        <v/>
      </c>
      <c r="BG1503" s="54" t="str">
        <f aca="false">IFERROR(VLOOKUP(I1503,Dados!$AC$27:$AD$43,2,0),IF(B1503="","",IF(D1503&lt;&gt;"MT",IF(AND(AC1503="SIM",Y1503="Revenda"),"2403",IF(AND(AC1503="SIM",Y1503="Consumo"),"2407",IF(AND(AC1503="NÃO",Y1503="Revenda"),"2102",IF(AND(AC1503="NÃO",Y1503="Consumo"),"2556",)))),REPLACE(I1503,1,1,1))))</f>
        <v/>
      </c>
    </row>
    <row r="1504" customFormat="false" ht="12.8" hidden="false" customHeight="true" outlineLevel="0" collapsed="false">
      <c r="Y1504" s="45"/>
      <c r="Z1504" s="46" t="str">
        <f aca="false">IF(B1504="","",(IFERROR(VLOOKUP(H1504,Dados!A$3:B$15000,2,0),"Não Encontrado")))</f>
        <v/>
      </c>
      <c r="AA1504" s="46" t="str">
        <f aca="false">IF(B1504="","",(IFERROR(VLOOKUP(G1504,Dados!C$3:E$15000,3,0),"Não Encontrado")))</f>
        <v/>
      </c>
      <c r="AB1504" s="46" t="str">
        <f aca="false">IFERROR(IF(Z1504&lt;&gt;"Não Encontrado",Z1504,IF(AA1504&lt;&gt;"Não Encontrado",AA1504,"")),"")</f>
        <v/>
      </c>
      <c r="AC1504" s="45" t="str">
        <f aca="false">IF(B1504="","",IF(AB1504="","NÃO","SIM"))</f>
        <v/>
      </c>
      <c r="AD1504" s="45" t="str">
        <f aca="false">IFERROR(VLOOKUP(G1504,Dados!$P$3:$R$500,3,0),"")</f>
        <v/>
      </c>
      <c r="AE1504" s="45" t="str">
        <f aca="false">IFERROR(VLOOKUP(G1504,Dados!$K$3:$L$500,2,0),"")</f>
        <v/>
      </c>
      <c r="AF1504" s="45" t="str">
        <f aca="false">IFERROR(VLOOKUP(G1504,Dados!$M$3:$N$500,2,0),"")</f>
        <v/>
      </c>
      <c r="AG1504" s="45" t="str">
        <f aca="false">IF(F1504="","",IF(AND(AD1504="",AE1504="",AF1504=""),"-",IF(AND(AD1504="BIT",AE1504="",AF1504=""),"BIT",IF(AND(AE1504="ANEXO I",AD1504="",AF1504=""),"ANEXO I",IF(AND(AF1504="ANEXO II",AD1504="",AE1504=""),"ANEXO II","Escolher")))))</f>
        <v/>
      </c>
      <c r="AH1504" s="45" t="str">
        <f aca="false">IF(AG1504&lt;&gt;"Pneus","",IFERROR(VLOOKUP(R1504,Dados!$X$2:$Z$5,3,0)*(AI1504-Q1504),VLOOKUP(D1504,Dados!$X$7:$Z$33,3,0)*(AI1504-Q1504)))</f>
        <v/>
      </c>
      <c r="AI1504" s="47" t="str">
        <f aca="false">IF(B1504="","",P1504+Q1504+O1504+M1504+L1504-N1504)</f>
        <v/>
      </c>
      <c r="AJ1504" s="48" t="str">
        <f aca="false">IFERROR(IF(AND(AC1504="SIM",AG1504="-",Y1504="REVENDA"),(AB1504/1+1)*AI1504,IF(AND(AC1504="SIM",AG1504="Pneus",Y1504="REVENDA"),(AB1504/1+1)*(AI1504-AH1504),"")),"")</f>
        <v/>
      </c>
      <c r="AK1504" s="48" t="str">
        <f aca="false">IF(AJ1504="","",AJ1504*17%)</f>
        <v/>
      </c>
      <c r="AL1504" s="48" t="str">
        <f aca="false">IFERROR(IF(AC1504="NÃO","",IF(AK1504="","",IF(E1504="Simples Nacional",BF1504,IF(T1504=0.12,U1504*0.5833337002,IF(T1504=0,AI1504*0.07,U1504))))),"")</f>
        <v/>
      </c>
      <c r="AM1504" s="47" t="str">
        <f aca="false">IFERROR(IF(AC1504="NÃO","",IF(OR(AG1504="-",AG1504="Pneus"),AK1504-AL1504,"")),"")</f>
        <v/>
      </c>
      <c r="AN1504" s="48" t="str">
        <f aca="false">IF(AND(Y1504="REVENDA",AC1504="SIM",AG1504="BIT"),((AB1504/1+1)*AI1504)*0.4117,"")</f>
        <v/>
      </c>
      <c r="AO1504" s="48" t="str">
        <f aca="false">IF(AN1504="","",AN1504*17%)</f>
        <v/>
      </c>
      <c r="AP1504" s="49" t="str">
        <f aca="false">IF(AN1504="","",IF(T1504=0.12,(U1504*0.4117)*0.4117,IF(T1504=0,(AI1504*0.07)*0.4117,U1504*0.4117)))</f>
        <v/>
      </c>
      <c r="AQ1504" s="47" t="str">
        <f aca="false">IF(AN1504="","",AO1504-AP1504)</f>
        <v/>
      </c>
      <c r="AR1504" s="50" t="str">
        <f aca="false">IFERROR(IF(AND(AC1504="SIM",Y1504="REVENDA",LEFT(AG1504,5)="ANEXO")*OR(AE1504="ANEXO I",AF1504="ANEXO II"),VLOOKUP(H1504,Dados!G:I,2,0),""),"INSERIR MVA")</f>
        <v/>
      </c>
      <c r="AS1504" s="48" t="str">
        <f aca="false">IF(LEFT(AG1504,5)="ANEXO",VLOOKUP(AG1504,Dados!$X$111:$Z$112,2,0)*(AI1504-Q1504),"")</f>
        <v/>
      </c>
      <c r="AT1504" s="48" t="str">
        <f aca="false">IFERROR(IF(AR1504="","",(AI1504*AR1504)+AI1504),"INSERIR MVA")</f>
        <v/>
      </c>
      <c r="AU1504" s="48" t="str">
        <f aca="false">IF(AT1504="","",IF(AY1504=0.04,U1504,AS1504*AY1504))</f>
        <v/>
      </c>
      <c r="AV1504" s="47" t="str">
        <f aca="false">IFERROR(IF(AU1504="","",(VLOOKUP(AG1504,Dados!$X$111:$Z$112,3,0)*AT1504*0.17)),"INSERIR MVA")</f>
        <v/>
      </c>
      <c r="AW1504" s="47" t="str">
        <f aca="false">IFERROR(IF(AR1504="","",AV1504-AU1504),"")</f>
        <v/>
      </c>
      <c r="AX1504" s="51" t="str">
        <f aca="false">IFERROR(IF(AC1504="NÃO","",IF(AM1504&lt;&gt;"",AM1504-W1504,IF(AQ1504&lt;&gt;"",AQ1504-W1504,IF(AW1504&lt;&gt;"",AW1504-W1504,"")))),"")</f>
        <v/>
      </c>
      <c r="AY1504" s="46" t="str">
        <f aca="false">IFERROR(IF(ISNA(VLOOKUP(R1504,Dados!$X$2:$Y$5,2,0)),VLOOKUP(D1504,Dados!$X$7:$Y$33,2,0),VLOOKUP(R1504,Dados!$X$2:$Y$5,2,0)),"")</f>
        <v/>
      </c>
      <c r="AZ1504" s="52" t="str">
        <f aca="false">IF(C1504="","",IF(AND(Y1504="CONSUMO",AC1504="NÃO")*OR(AG1504="-",AG1504="BIT"),IF(E1504&lt;&gt;"",(AI1504-(P1504+L1504-N1504+Q1504)*AY1504)/0.83),""))</f>
        <v/>
      </c>
      <c r="BA1504" s="51" t="str">
        <f aca="false">IF(AZ1504="","",AZ1504*0.17-((P1504+L1504-N1504+Q1504)*AY1504))</f>
        <v/>
      </c>
      <c r="BB1504" s="51" t="str">
        <f aca="false">IF(AND(Y1504="CONSUMO",AG1504="ANEXO I",AY1504&gt;4%),(AI1504-(P1504+L1504-N1504+Q1504)*0.0514)/0.83*(0.5177)*(0.17)-AI1504*0.0514,IF(AND(Y1504="CONSUMO",AG1504="ANEXO II",AY1504&gt;4%),(AI1504-(P1504+L1504-N1504+Q1504)*0.041)/0.83*(0.3295)*(0.17)-AI1504*0.041,IF(AND(Y1504="CONSUMO",AG1504="ANEXO I",AY1504=4%),(AI1504-(P1504+L1504-N1504+Q1504)*0.04)/0.83*(0.5177)*(0.17)-AI1504*0.04,IF(AND(Y1504="CONSUMO",AG1504="ANEXO II",AY1504=4%),(AI1504-(P1504+L1504-N1504+Q1504)*0.04)/0.83*(0.3295)*(0.17)-AI1504*0.04,""))))</f>
        <v/>
      </c>
      <c r="BC1504" s="51" t="str">
        <f aca="false">IF(C1504="","",IF(AND(Y1504="CONSUMO",AC1504="SIM")*OR(AG1504="-",AG1504="BIT"),IF(E1504&lt;&gt;"",(AI1504-(P1504+L1504-N1504+Q1504)*AY1504)/0.83),""))</f>
        <v/>
      </c>
      <c r="BD1504" s="51" t="str">
        <f aca="false">IF(BC1504="","",BC1504*0.17)</f>
        <v/>
      </c>
      <c r="BE1504" s="51" t="str">
        <f aca="false">IF(I1504=6908,0,IF(BC1504="","",BD1504-((P1504+L1504-N1504+Q1504)*AY1504)))</f>
        <v/>
      </c>
      <c r="BF1504" s="53" t="str">
        <f aca="false">IF(B1504="","",IF(OR(B1504="",E1504="Regime Normal"),0,(AI1504-Q1504)*VLOOKUP(R1504,Dados!$X$98:$Y$108,2,0)))</f>
        <v/>
      </c>
      <c r="BG1504" s="54" t="str">
        <f aca="false">IFERROR(VLOOKUP(I1504,Dados!$AC$27:$AD$43,2,0),IF(B1504="","",IF(D1504&lt;&gt;"MT",IF(AND(AC1504="SIM",Y1504="Revenda"),"2403",IF(AND(AC1504="SIM",Y1504="Consumo"),"2407",IF(AND(AC1504="NÃO",Y1504="Revenda"),"2102",IF(AND(AC1504="NÃO",Y1504="Consumo"),"2556",)))),REPLACE(I1504,1,1,1))))</f>
        <v/>
      </c>
    </row>
    <row r="1505" customFormat="false" ht="12.8" hidden="false" customHeight="true" outlineLevel="0" collapsed="false">
      <c r="Y1505" s="45"/>
      <c r="Z1505" s="46" t="str">
        <f aca="false">IF(B1505="","",(IFERROR(VLOOKUP(H1505,Dados!A$3:B$15000,2,0),"Não Encontrado")))</f>
        <v/>
      </c>
      <c r="AA1505" s="46" t="str">
        <f aca="false">IF(B1505="","",(IFERROR(VLOOKUP(G1505,Dados!C$3:E$15000,3,0),"Não Encontrado")))</f>
        <v/>
      </c>
      <c r="AB1505" s="46" t="str">
        <f aca="false">IFERROR(IF(Z1505&lt;&gt;"Não Encontrado",Z1505,IF(AA1505&lt;&gt;"Não Encontrado",AA1505,"")),"")</f>
        <v/>
      </c>
      <c r="AC1505" s="45" t="str">
        <f aca="false">IF(B1505="","",IF(AB1505="","NÃO","SIM"))</f>
        <v/>
      </c>
      <c r="AD1505" s="45" t="str">
        <f aca="false">IFERROR(VLOOKUP(G1505,Dados!$P$3:$R$500,3,0),"")</f>
        <v/>
      </c>
      <c r="AE1505" s="45" t="str">
        <f aca="false">IFERROR(VLOOKUP(G1505,Dados!$K$3:$L$500,2,0),"")</f>
        <v/>
      </c>
      <c r="AF1505" s="45" t="str">
        <f aca="false">IFERROR(VLOOKUP(G1505,Dados!$M$3:$N$500,2,0),"")</f>
        <v/>
      </c>
      <c r="AG1505" s="45" t="str">
        <f aca="false">IF(F1505="","",IF(AND(AD1505="",AE1505="",AF1505=""),"-",IF(AND(AD1505="BIT",AE1505="",AF1505=""),"BIT",IF(AND(AE1505="ANEXO I",AD1505="",AF1505=""),"ANEXO I",IF(AND(AF1505="ANEXO II",AD1505="",AE1505=""),"ANEXO II","Escolher")))))</f>
        <v/>
      </c>
      <c r="AH1505" s="45" t="str">
        <f aca="false">IF(AG1505&lt;&gt;"Pneus","",IFERROR(VLOOKUP(R1505,Dados!$X$2:$Z$5,3,0)*(AI1505-Q1505),VLOOKUP(D1505,Dados!$X$7:$Z$33,3,0)*(AI1505-Q1505)))</f>
        <v/>
      </c>
      <c r="AI1505" s="47" t="str">
        <f aca="false">IF(B1505="","",P1505+Q1505+O1505+M1505+L1505-N1505)</f>
        <v/>
      </c>
      <c r="AJ1505" s="48" t="str">
        <f aca="false">IFERROR(IF(AND(AC1505="SIM",AG1505="-",Y1505="REVENDA"),(AB1505/1+1)*AI1505,IF(AND(AC1505="SIM",AG1505="Pneus",Y1505="REVENDA"),(AB1505/1+1)*(AI1505-AH1505),"")),"")</f>
        <v/>
      </c>
      <c r="AK1505" s="48" t="str">
        <f aca="false">IF(AJ1505="","",AJ1505*17%)</f>
        <v/>
      </c>
      <c r="AL1505" s="48" t="str">
        <f aca="false">IFERROR(IF(AC1505="NÃO","",IF(AK1505="","",IF(E1505="Simples Nacional",BF1505,IF(T1505=0.12,U1505*0.5833337002,IF(T1505=0,AI1505*0.07,U1505))))),"")</f>
        <v/>
      </c>
      <c r="AM1505" s="47" t="str">
        <f aca="false">IFERROR(IF(AC1505="NÃO","",IF(OR(AG1505="-",AG1505="Pneus"),AK1505-AL1505,"")),"")</f>
        <v/>
      </c>
      <c r="AN1505" s="48" t="str">
        <f aca="false">IF(AND(Y1505="REVENDA",AC1505="SIM",AG1505="BIT"),((AB1505/1+1)*AI1505)*0.4117,"")</f>
        <v/>
      </c>
      <c r="AO1505" s="48" t="str">
        <f aca="false">IF(AN1505="","",AN1505*17%)</f>
        <v/>
      </c>
      <c r="AP1505" s="49" t="str">
        <f aca="false">IF(AN1505="","",IF(T1505=0.12,(U1505*0.4117)*0.4117,IF(T1505=0,(AI1505*0.07)*0.4117,U1505*0.4117)))</f>
        <v/>
      </c>
      <c r="AQ1505" s="47" t="str">
        <f aca="false">IF(AN1505="","",AO1505-AP1505)</f>
        <v/>
      </c>
      <c r="AR1505" s="50" t="str">
        <f aca="false">IFERROR(IF(AND(AC1505="SIM",Y1505="REVENDA",LEFT(AG1505,5)="ANEXO")*OR(AE1505="ANEXO I",AF1505="ANEXO II"),VLOOKUP(H1505,Dados!G:I,2,0),""),"INSERIR MVA")</f>
        <v/>
      </c>
      <c r="AS1505" s="48" t="str">
        <f aca="false">IF(LEFT(AG1505,5)="ANEXO",VLOOKUP(AG1505,Dados!$X$111:$Z$112,2,0)*(AI1505-Q1505),"")</f>
        <v/>
      </c>
      <c r="AT1505" s="48" t="str">
        <f aca="false">IFERROR(IF(AR1505="","",(AI1505*AR1505)+AI1505),"INSERIR MVA")</f>
        <v/>
      </c>
      <c r="AU1505" s="48" t="str">
        <f aca="false">IF(AT1505="","",IF(AY1505=0.04,U1505,AS1505*AY1505))</f>
        <v/>
      </c>
      <c r="AV1505" s="47" t="str">
        <f aca="false">IFERROR(IF(AU1505="","",(VLOOKUP(AG1505,Dados!$X$111:$Z$112,3,0)*AT1505*0.17)),"INSERIR MVA")</f>
        <v/>
      </c>
      <c r="AW1505" s="47" t="str">
        <f aca="false">IFERROR(IF(AR1505="","",AV1505-AU1505),"")</f>
        <v/>
      </c>
      <c r="AX1505" s="51" t="str">
        <f aca="false">IFERROR(IF(AC1505="NÃO","",IF(AM1505&lt;&gt;"",AM1505-W1505,IF(AQ1505&lt;&gt;"",AQ1505-W1505,IF(AW1505&lt;&gt;"",AW1505-W1505,"")))),"")</f>
        <v/>
      </c>
      <c r="AY1505" s="46" t="str">
        <f aca="false">IFERROR(IF(ISNA(VLOOKUP(R1505,Dados!$X$2:$Y$5,2,0)),VLOOKUP(D1505,Dados!$X$7:$Y$33,2,0),VLOOKUP(R1505,Dados!$X$2:$Y$5,2,0)),"")</f>
        <v/>
      </c>
      <c r="AZ1505" s="52" t="str">
        <f aca="false">IF(C1505="","",IF(AND(Y1505="CONSUMO",AC1505="NÃO")*OR(AG1505="-",AG1505="BIT"),IF(E1505&lt;&gt;"",(AI1505-(P1505+L1505-N1505+Q1505)*AY1505)/0.83),""))</f>
        <v/>
      </c>
      <c r="BA1505" s="51" t="str">
        <f aca="false">IF(AZ1505="","",AZ1505*0.17-((P1505+L1505-N1505+Q1505)*AY1505))</f>
        <v/>
      </c>
      <c r="BB1505" s="51" t="str">
        <f aca="false">IF(AND(Y1505="CONSUMO",AG1505="ANEXO I",AY1505&gt;4%),(AI1505-(P1505+L1505-N1505+Q1505)*0.0514)/0.83*(0.5177)*(0.17)-AI1505*0.0514,IF(AND(Y1505="CONSUMO",AG1505="ANEXO II",AY1505&gt;4%),(AI1505-(P1505+L1505-N1505+Q1505)*0.041)/0.83*(0.3295)*(0.17)-AI1505*0.041,IF(AND(Y1505="CONSUMO",AG1505="ANEXO I",AY1505=4%),(AI1505-(P1505+L1505-N1505+Q1505)*0.04)/0.83*(0.5177)*(0.17)-AI1505*0.04,IF(AND(Y1505="CONSUMO",AG1505="ANEXO II",AY1505=4%),(AI1505-(P1505+L1505-N1505+Q1505)*0.04)/0.83*(0.3295)*(0.17)-AI1505*0.04,""))))</f>
        <v/>
      </c>
      <c r="BC1505" s="51" t="str">
        <f aca="false">IF(C1505="","",IF(AND(Y1505="CONSUMO",AC1505="SIM")*OR(AG1505="-",AG1505="BIT"),IF(E1505&lt;&gt;"",(AI1505-(P1505+L1505-N1505+Q1505)*AY1505)/0.83),""))</f>
        <v/>
      </c>
      <c r="BD1505" s="51" t="str">
        <f aca="false">IF(BC1505="","",BC1505*0.17)</f>
        <v/>
      </c>
      <c r="BE1505" s="51" t="str">
        <f aca="false">IF(I1505=6908,0,IF(BC1505="","",BD1505-((P1505+L1505-N1505+Q1505)*AY1505)))</f>
        <v/>
      </c>
      <c r="BF1505" s="53" t="str">
        <f aca="false">IF(B1505="","",IF(OR(B1505="",E1505="Regime Normal"),0,(AI1505-Q1505)*VLOOKUP(R1505,Dados!$X$98:$Y$108,2,0)))</f>
        <v/>
      </c>
      <c r="BG1505" s="54" t="str">
        <f aca="false">IFERROR(VLOOKUP(I1505,Dados!$AC$27:$AD$43,2,0),IF(B1505="","",IF(D1505&lt;&gt;"MT",IF(AND(AC1505="SIM",Y1505="Revenda"),"2403",IF(AND(AC1505="SIM",Y1505="Consumo"),"2407",IF(AND(AC1505="NÃO",Y1505="Revenda"),"2102",IF(AND(AC1505="NÃO",Y1505="Consumo"),"2556",)))),REPLACE(I1505,1,1,1))))</f>
        <v/>
      </c>
    </row>
    <row r="1506" customFormat="false" ht="12.8" hidden="false" customHeight="true" outlineLevel="0" collapsed="false">
      <c r="Y1506" s="45"/>
      <c r="Z1506" s="46" t="str">
        <f aca="false">IF(B1506="","",(IFERROR(VLOOKUP(H1506,Dados!A$3:B$15000,2,0),"Não Encontrado")))</f>
        <v/>
      </c>
      <c r="AA1506" s="46" t="str">
        <f aca="false">IF(B1506="","",(IFERROR(VLOOKUP(G1506,Dados!C$3:E$15000,3,0),"Não Encontrado")))</f>
        <v/>
      </c>
      <c r="AB1506" s="46" t="str">
        <f aca="false">IFERROR(IF(Z1506&lt;&gt;"Não Encontrado",Z1506,IF(AA1506&lt;&gt;"Não Encontrado",AA1506,"")),"")</f>
        <v/>
      </c>
      <c r="AC1506" s="45" t="str">
        <f aca="false">IF(B1506="","",IF(AB1506="","NÃO","SIM"))</f>
        <v/>
      </c>
      <c r="AD1506" s="45" t="str">
        <f aca="false">IFERROR(VLOOKUP(G1506,Dados!$P$3:$R$500,3,0),"")</f>
        <v/>
      </c>
      <c r="AE1506" s="45" t="str">
        <f aca="false">IFERROR(VLOOKUP(G1506,Dados!$K$3:$L$500,2,0),"")</f>
        <v/>
      </c>
      <c r="AF1506" s="45" t="str">
        <f aca="false">IFERROR(VLOOKUP(G1506,Dados!$M$3:$N$500,2,0),"")</f>
        <v/>
      </c>
      <c r="AG1506" s="45" t="str">
        <f aca="false">IF(F1506="","",IF(AND(AD1506="",AE1506="",AF1506=""),"-",IF(AND(AD1506="BIT",AE1506="",AF1506=""),"BIT",IF(AND(AE1506="ANEXO I",AD1506="",AF1506=""),"ANEXO I",IF(AND(AF1506="ANEXO II",AD1506="",AE1506=""),"ANEXO II","Escolher")))))</f>
        <v/>
      </c>
      <c r="AH1506" s="45" t="str">
        <f aca="false">IF(AG1506&lt;&gt;"Pneus","",IFERROR(VLOOKUP(R1506,Dados!$X$2:$Z$5,3,0)*(AI1506-Q1506),VLOOKUP(D1506,Dados!$X$7:$Z$33,3,0)*(AI1506-Q1506)))</f>
        <v/>
      </c>
      <c r="AI1506" s="47" t="str">
        <f aca="false">IF(B1506="","",P1506+Q1506+O1506+M1506+L1506-N1506)</f>
        <v/>
      </c>
      <c r="AJ1506" s="48" t="str">
        <f aca="false">IFERROR(IF(AND(AC1506="SIM",AG1506="-",Y1506="REVENDA"),(AB1506/1+1)*AI1506,IF(AND(AC1506="SIM",AG1506="Pneus",Y1506="REVENDA"),(AB1506/1+1)*(AI1506-AH1506),"")),"")</f>
        <v/>
      </c>
      <c r="AK1506" s="48" t="str">
        <f aca="false">IF(AJ1506="","",AJ1506*17%)</f>
        <v/>
      </c>
      <c r="AL1506" s="48" t="str">
        <f aca="false">IFERROR(IF(AC1506="NÃO","",IF(AK1506="","",IF(E1506="Simples Nacional",BF1506,IF(T1506=0.12,U1506*0.5833337002,IF(T1506=0,AI1506*0.07,U1506))))),"")</f>
        <v/>
      </c>
      <c r="AM1506" s="47" t="str">
        <f aca="false">IFERROR(IF(AC1506="NÃO","",IF(OR(AG1506="-",AG1506="Pneus"),AK1506-AL1506,"")),"")</f>
        <v/>
      </c>
      <c r="AN1506" s="48" t="str">
        <f aca="false">IF(AND(Y1506="REVENDA",AC1506="SIM",AG1506="BIT"),((AB1506/1+1)*AI1506)*0.4117,"")</f>
        <v/>
      </c>
      <c r="AO1506" s="48" t="str">
        <f aca="false">IF(AN1506="","",AN1506*17%)</f>
        <v/>
      </c>
      <c r="AP1506" s="49" t="str">
        <f aca="false">IF(AN1506="","",IF(T1506=0.12,(U1506*0.4117)*0.4117,IF(T1506=0,(AI1506*0.07)*0.4117,U1506*0.4117)))</f>
        <v/>
      </c>
      <c r="AQ1506" s="47" t="str">
        <f aca="false">IF(AN1506="","",AO1506-AP1506)</f>
        <v/>
      </c>
      <c r="AR1506" s="50" t="str">
        <f aca="false">IFERROR(IF(AND(AC1506="SIM",Y1506="REVENDA",LEFT(AG1506,5)="ANEXO")*OR(AE1506="ANEXO I",AF1506="ANEXO II"),VLOOKUP(H1506,Dados!G:I,2,0),""),"INSERIR MVA")</f>
        <v/>
      </c>
      <c r="AS1506" s="48" t="str">
        <f aca="false">IF(LEFT(AG1506,5)="ANEXO",VLOOKUP(AG1506,Dados!$X$111:$Z$112,2,0)*(AI1506-Q1506),"")</f>
        <v/>
      </c>
      <c r="AT1506" s="48" t="str">
        <f aca="false">IFERROR(IF(AR1506="","",(AI1506*AR1506)+AI1506),"INSERIR MVA")</f>
        <v/>
      </c>
      <c r="AU1506" s="48" t="str">
        <f aca="false">IF(AT1506="","",IF(AY1506=0.04,U1506,AS1506*AY1506))</f>
        <v/>
      </c>
      <c r="AV1506" s="47" t="str">
        <f aca="false">IFERROR(IF(AU1506="","",(VLOOKUP(AG1506,Dados!$X$111:$Z$112,3,0)*AT1506*0.17)),"INSERIR MVA")</f>
        <v/>
      </c>
      <c r="AW1506" s="47" t="str">
        <f aca="false">IFERROR(IF(AR1506="","",AV1506-AU1506),"")</f>
        <v/>
      </c>
      <c r="AX1506" s="51" t="str">
        <f aca="false">IFERROR(IF(AC1506="NÃO","",IF(AM1506&lt;&gt;"",AM1506-W1506,IF(AQ1506&lt;&gt;"",AQ1506-W1506,IF(AW1506&lt;&gt;"",AW1506-W1506,"")))),"")</f>
        <v/>
      </c>
      <c r="AY1506" s="46" t="str">
        <f aca="false">IFERROR(IF(ISNA(VLOOKUP(R1506,Dados!$X$2:$Y$5,2,0)),VLOOKUP(D1506,Dados!$X$7:$Y$33,2,0),VLOOKUP(R1506,Dados!$X$2:$Y$5,2,0)),"")</f>
        <v/>
      </c>
      <c r="AZ1506" s="52" t="str">
        <f aca="false">IF(C1506="","",IF(AND(Y1506="CONSUMO",AC1506="NÃO")*OR(AG1506="-",AG1506="BIT"),IF(E1506&lt;&gt;"",(AI1506-(P1506+L1506-N1506+Q1506)*AY1506)/0.83),""))</f>
        <v/>
      </c>
      <c r="BA1506" s="51" t="str">
        <f aca="false">IF(AZ1506="","",AZ1506*0.17-((P1506+L1506-N1506+Q1506)*AY1506))</f>
        <v/>
      </c>
      <c r="BB1506" s="51" t="str">
        <f aca="false">IF(AND(Y1506="CONSUMO",AG1506="ANEXO I",AY1506&gt;4%),(AI1506-(P1506+L1506-N1506+Q1506)*0.0514)/0.83*(0.5177)*(0.17)-AI1506*0.0514,IF(AND(Y1506="CONSUMO",AG1506="ANEXO II",AY1506&gt;4%),(AI1506-(P1506+L1506-N1506+Q1506)*0.041)/0.83*(0.3295)*(0.17)-AI1506*0.041,IF(AND(Y1506="CONSUMO",AG1506="ANEXO I",AY1506=4%),(AI1506-(P1506+L1506-N1506+Q1506)*0.04)/0.83*(0.5177)*(0.17)-AI1506*0.04,IF(AND(Y1506="CONSUMO",AG1506="ANEXO II",AY1506=4%),(AI1506-(P1506+L1506-N1506+Q1506)*0.04)/0.83*(0.3295)*(0.17)-AI1506*0.04,""))))</f>
        <v/>
      </c>
      <c r="BC1506" s="51" t="str">
        <f aca="false">IF(C1506="","",IF(AND(Y1506="CONSUMO",AC1506="SIM")*OR(AG1506="-",AG1506="BIT"),IF(E1506&lt;&gt;"",(AI1506-(P1506+L1506-N1506+Q1506)*AY1506)/0.83),""))</f>
        <v/>
      </c>
      <c r="BD1506" s="51" t="str">
        <f aca="false">IF(BC1506="","",BC1506*0.17)</f>
        <v/>
      </c>
      <c r="BE1506" s="51" t="str">
        <f aca="false">IF(I1506=6908,0,IF(BC1506="","",BD1506-((P1506+L1506-N1506+Q1506)*AY1506)))</f>
        <v/>
      </c>
      <c r="BF1506" s="53" t="str">
        <f aca="false">IF(B1506="","",IF(OR(B1506="",E1506="Regime Normal"),0,(AI1506-Q1506)*VLOOKUP(R1506,Dados!$X$98:$Y$108,2,0)))</f>
        <v/>
      </c>
      <c r="BG1506" s="54" t="str">
        <f aca="false">IFERROR(VLOOKUP(I1506,Dados!$AC$27:$AD$43,2,0),IF(B1506="","",IF(D1506&lt;&gt;"MT",IF(AND(AC1506="SIM",Y1506="Revenda"),"2403",IF(AND(AC1506="SIM",Y1506="Consumo"),"2407",IF(AND(AC1506="NÃO",Y1506="Revenda"),"2102",IF(AND(AC1506="NÃO",Y1506="Consumo"),"2556",)))),REPLACE(I1506,1,1,1))))</f>
        <v/>
      </c>
    </row>
    <row r="1507" customFormat="false" ht="12.8" hidden="false" customHeight="true" outlineLevel="0" collapsed="false">
      <c r="Y1507" s="45"/>
      <c r="Z1507" s="46" t="str">
        <f aca="false">IF(B1507="","",(IFERROR(VLOOKUP(H1507,Dados!A$3:B$15000,2,0),"Não Encontrado")))</f>
        <v/>
      </c>
      <c r="AA1507" s="46" t="str">
        <f aca="false">IF(B1507="","",(IFERROR(VLOOKUP(G1507,Dados!C$3:E$15000,3,0),"Não Encontrado")))</f>
        <v/>
      </c>
      <c r="AB1507" s="46" t="str">
        <f aca="false">IFERROR(IF(Z1507&lt;&gt;"Não Encontrado",Z1507,IF(AA1507&lt;&gt;"Não Encontrado",AA1507,"")),"")</f>
        <v/>
      </c>
      <c r="AC1507" s="45" t="str">
        <f aca="false">IF(B1507="","",IF(AB1507="","NÃO","SIM"))</f>
        <v/>
      </c>
      <c r="AD1507" s="45" t="str">
        <f aca="false">IFERROR(VLOOKUP(G1507,Dados!$P$3:$R$500,3,0),"")</f>
        <v/>
      </c>
      <c r="AE1507" s="45" t="str">
        <f aca="false">IFERROR(VLOOKUP(G1507,Dados!$K$3:$L$500,2,0),"")</f>
        <v/>
      </c>
      <c r="AF1507" s="45" t="str">
        <f aca="false">IFERROR(VLOOKUP(G1507,Dados!$M$3:$N$500,2,0),"")</f>
        <v/>
      </c>
      <c r="AG1507" s="45" t="str">
        <f aca="false">IF(F1507="","",IF(AND(AD1507="",AE1507="",AF1507=""),"-",IF(AND(AD1507="BIT",AE1507="",AF1507=""),"BIT",IF(AND(AE1507="ANEXO I",AD1507="",AF1507=""),"ANEXO I",IF(AND(AF1507="ANEXO II",AD1507="",AE1507=""),"ANEXO II","Escolher")))))</f>
        <v/>
      </c>
      <c r="AH1507" s="45" t="str">
        <f aca="false">IF(AG1507&lt;&gt;"Pneus","",IFERROR(VLOOKUP(R1507,Dados!$X$2:$Z$5,3,0)*(AI1507-Q1507),VLOOKUP(D1507,Dados!$X$7:$Z$33,3,0)*(AI1507-Q1507)))</f>
        <v/>
      </c>
      <c r="AI1507" s="47" t="str">
        <f aca="false">IF(B1507="","",P1507+Q1507+O1507+M1507+L1507-N1507)</f>
        <v/>
      </c>
      <c r="AJ1507" s="48" t="str">
        <f aca="false">IFERROR(IF(AND(AC1507="SIM",AG1507="-",Y1507="REVENDA"),(AB1507/1+1)*AI1507,IF(AND(AC1507="SIM",AG1507="Pneus",Y1507="REVENDA"),(AB1507/1+1)*(AI1507-AH1507),"")),"")</f>
        <v/>
      </c>
      <c r="AK1507" s="48" t="str">
        <f aca="false">IF(AJ1507="","",AJ1507*17%)</f>
        <v/>
      </c>
      <c r="AL1507" s="48" t="str">
        <f aca="false">IFERROR(IF(AC1507="NÃO","",IF(AK1507="","",IF(E1507="Simples Nacional",BF1507,IF(T1507=0.12,U1507*0.5833337002,IF(T1507=0,AI1507*0.07,U1507))))),"")</f>
        <v/>
      </c>
      <c r="AM1507" s="47" t="str">
        <f aca="false">IFERROR(IF(AC1507="NÃO","",IF(OR(AG1507="-",AG1507="Pneus"),AK1507-AL1507,"")),"")</f>
        <v/>
      </c>
      <c r="AN1507" s="48" t="str">
        <f aca="false">IF(AND(Y1507="REVENDA",AC1507="SIM",AG1507="BIT"),((AB1507/1+1)*AI1507)*0.4117,"")</f>
        <v/>
      </c>
      <c r="AO1507" s="48" t="str">
        <f aca="false">IF(AN1507="","",AN1507*17%)</f>
        <v/>
      </c>
      <c r="AP1507" s="49" t="str">
        <f aca="false">IF(AN1507="","",IF(T1507=0.12,(U1507*0.4117)*0.4117,IF(T1507=0,(AI1507*0.07)*0.4117,U1507*0.4117)))</f>
        <v/>
      </c>
      <c r="AQ1507" s="47" t="str">
        <f aca="false">IF(AN1507="","",AO1507-AP1507)</f>
        <v/>
      </c>
      <c r="AR1507" s="50" t="str">
        <f aca="false">IFERROR(IF(AND(AC1507="SIM",Y1507="REVENDA",LEFT(AG1507,5)="ANEXO")*OR(AE1507="ANEXO I",AF1507="ANEXO II"),VLOOKUP(H1507,Dados!G:I,2,0),""),"INSERIR MVA")</f>
        <v/>
      </c>
      <c r="AS1507" s="48" t="str">
        <f aca="false">IF(LEFT(AG1507,5)="ANEXO",VLOOKUP(AG1507,Dados!$X$111:$Z$112,2,0)*(AI1507-Q1507),"")</f>
        <v/>
      </c>
      <c r="AT1507" s="48" t="str">
        <f aca="false">IFERROR(IF(AR1507="","",(AI1507*AR1507)+AI1507),"INSERIR MVA")</f>
        <v/>
      </c>
      <c r="AU1507" s="48" t="str">
        <f aca="false">IF(AT1507="","",IF(AY1507=0.04,U1507,AS1507*AY1507))</f>
        <v/>
      </c>
      <c r="AV1507" s="47" t="str">
        <f aca="false">IFERROR(IF(AU1507="","",(VLOOKUP(AG1507,Dados!$X$111:$Z$112,3,0)*AT1507*0.17)),"INSERIR MVA")</f>
        <v/>
      </c>
      <c r="AW1507" s="47" t="str">
        <f aca="false">IFERROR(IF(AR1507="","",AV1507-AU1507),"")</f>
        <v/>
      </c>
      <c r="AX1507" s="51" t="str">
        <f aca="false">IFERROR(IF(AC1507="NÃO","",IF(AM1507&lt;&gt;"",AM1507-W1507,IF(AQ1507&lt;&gt;"",AQ1507-W1507,IF(AW1507&lt;&gt;"",AW1507-W1507,"")))),"")</f>
        <v/>
      </c>
      <c r="AY1507" s="46" t="str">
        <f aca="false">IFERROR(IF(ISNA(VLOOKUP(R1507,Dados!$X$2:$Y$5,2,0)),VLOOKUP(D1507,Dados!$X$7:$Y$33,2,0),VLOOKUP(R1507,Dados!$X$2:$Y$5,2,0)),"")</f>
        <v/>
      </c>
      <c r="AZ1507" s="52" t="str">
        <f aca="false">IF(C1507="","",IF(AND(Y1507="CONSUMO",AC1507="NÃO")*OR(AG1507="-",AG1507="BIT"),IF(E1507&lt;&gt;"",(AI1507-(P1507+L1507-N1507+Q1507)*AY1507)/0.83),""))</f>
        <v/>
      </c>
      <c r="BA1507" s="51" t="str">
        <f aca="false">IF(AZ1507="","",AZ1507*0.17-((P1507+L1507-N1507+Q1507)*AY1507))</f>
        <v/>
      </c>
      <c r="BB1507" s="51" t="str">
        <f aca="false">IF(AND(Y1507="CONSUMO",AG1507="ANEXO I",AY1507&gt;4%),(AI1507-(P1507+L1507-N1507+Q1507)*0.0514)/0.83*(0.5177)*(0.17)-AI1507*0.0514,IF(AND(Y1507="CONSUMO",AG1507="ANEXO II",AY1507&gt;4%),(AI1507-(P1507+L1507-N1507+Q1507)*0.041)/0.83*(0.3295)*(0.17)-AI1507*0.041,IF(AND(Y1507="CONSUMO",AG1507="ANEXO I",AY1507=4%),(AI1507-(P1507+L1507-N1507+Q1507)*0.04)/0.83*(0.5177)*(0.17)-AI1507*0.04,IF(AND(Y1507="CONSUMO",AG1507="ANEXO II",AY1507=4%),(AI1507-(P1507+L1507-N1507+Q1507)*0.04)/0.83*(0.3295)*(0.17)-AI1507*0.04,""))))</f>
        <v/>
      </c>
      <c r="BC1507" s="51" t="str">
        <f aca="false">IF(C1507="","",IF(AND(Y1507="CONSUMO",AC1507="SIM")*OR(AG1507="-",AG1507="BIT"),IF(E1507&lt;&gt;"",(AI1507-(P1507+L1507-N1507+Q1507)*AY1507)/0.83),""))</f>
        <v/>
      </c>
      <c r="BD1507" s="51" t="str">
        <f aca="false">IF(BC1507="","",BC1507*0.17)</f>
        <v/>
      </c>
      <c r="BE1507" s="51" t="str">
        <f aca="false">IF(I1507=6908,0,IF(BC1507="","",BD1507-((P1507+L1507-N1507+Q1507)*AY1507)))</f>
        <v/>
      </c>
      <c r="BF1507" s="53" t="str">
        <f aca="false">IF(B1507="","",IF(OR(B1507="",E1507="Regime Normal"),0,(AI1507-Q1507)*VLOOKUP(R1507,Dados!$X$98:$Y$108,2,0)))</f>
        <v/>
      </c>
      <c r="BG1507" s="54" t="str">
        <f aca="false">IFERROR(VLOOKUP(I1507,Dados!$AC$27:$AD$43,2,0),IF(B1507="","",IF(D1507&lt;&gt;"MT",IF(AND(AC1507="SIM",Y1507="Revenda"),"2403",IF(AND(AC1507="SIM",Y1507="Consumo"),"2407",IF(AND(AC1507="NÃO",Y1507="Revenda"),"2102",IF(AND(AC1507="NÃO",Y1507="Consumo"),"2556",)))),REPLACE(I1507,1,1,1))))</f>
        <v/>
      </c>
    </row>
    <row r="1508" customFormat="false" ht="12.8" hidden="false" customHeight="true" outlineLevel="0" collapsed="false">
      <c r="Y1508" s="45"/>
      <c r="Z1508" s="46" t="str">
        <f aca="false">IF(B1508="","",(IFERROR(VLOOKUP(H1508,Dados!A$3:B$15000,2,0),"Não Encontrado")))</f>
        <v/>
      </c>
      <c r="AA1508" s="46" t="str">
        <f aca="false">IF(B1508="","",(IFERROR(VLOOKUP(G1508,Dados!C$3:E$15000,3,0),"Não Encontrado")))</f>
        <v/>
      </c>
      <c r="AB1508" s="46" t="str">
        <f aca="false">IFERROR(IF(Z1508&lt;&gt;"Não Encontrado",Z1508,IF(AA1508&lt;&gt;"Não Encontrado",AA1508,"")),"")</f>
        <v/>
      </c>
      <c r="AC1508" s="45" t="str">
        <f aca="false">IF(B1508="","",IF(AB1508="","NÃO","SIM"))</f>
        <v/>
      </c>
      <c r="AD1508" s="45" t="str">
        <f aca="false">IFERROR(VLOOKUP(G1508,Dados!$P$3:$R$500,3,0),"")</f>
        <v/>
      </c>
      <c r="AE1508" s="45" t="str">
        <f aca="false">IFERROR(VLOOKUP(G1508,Dados!$K$3:$L$500,2,0),"")</f>
        <v/>
      </c>
      <c r="AF1508" s="45" t="str">
        <f aca="false">IFERROR(VLOOKUP(G1508,Dados!$M$3:$N$500,2,0),"")</f>
        <v/>
      </c>
      <c r="AG1508" s="45" t="str">
        <f aca="false">IF(F1508="","",IF(AND(AD1508="",AE1508="",AF1508=""),"-",IF(AND(AD1508="BIT",AE1508="",AF1508=""),"BIT",IF(AND(AE1508="ANEXO I",AD1508="",AF1508=""),"ANEXO I",IF(AND(AF1508="ANEXO II",AD1508="",AE1508=""),"ANEXO II","Escolher")))))</f>
        <v/>
      </c>
      <c r="AH1508" s="45" t="str">
        <f aca="false">IF(AG1508&lt;&gt;"Pneus","",IFERROR(VLOOKUP(R1508,Dados!$X$2:$Z$5,3,0)*(AI1508-Q1508),VLOOKUP(D1508,Dados!$X$7:$Z$33,3,0)*(AI1508-Q1508)))</f>
        <v/>
      </c>
      <c r="AI1508" s="47" t="str">
        <f aca="false">IF(B1508="","",P1508+Q1508+O1508+M1508+L1508-N1508)</f>
        <v/>
      </c>
      <c r="AJ1508" s="48" t="str">
        <f aca="false">IFERROR(IF(AND(AC1508="SIM",AG1508="-",Y1508="REVENDA"),(AB1508/1+1)*AI1508,IF(AND(AC1508="SIM",AG1508="Pneus",Y1508="REVENDA"),(AB1508/1+1)*(AI1508-AH1508),"")),"")</f>
        <v/>
      </c>
      <c r="AK1508" s="48" t="str">
        <f aca="false">IF(AJ1508="","",AJ1508*17%)</f>
        <v/>
      </c>
      <c r="AL1508" s="48" t="str">
        <f aca="false">IFERROR(IF(AC1508="NÃO","",IF(AK1508="","",IF(E1508="Simples Nacional",BF1508,IF(T1508=0.12,U1508*0.5833337002,IF(T1508=0,AI1508*0.07,U1508))))),"")</f>
        <v/>
      </c>
      <c r="AM1508" s="47" t="str">
        <f aca="false">IFERROR(IF(AC1508="NÃO","",IF(OR(AG1508="-",AG1508="Pneus"),AK1508-AL1508,"")),"")</f>
        <v/>
      </c>
      <c r="AN1508" s="48" t="str">
        <f aca="false">IF(AND(Y1508="REVENDA",AC1508="SIM",AG1508="BIT"),((AB1508/1+1)*AI1508)*0.4117,"")</f>
        <v/>
      </c>
      <c r="AO1508" s="48" t="str">
        <f aca="false">IF(AN1508="","",AN1508*17%)</f>
        <v/>
      </c>
      <c r="AP1508" s="49" t="str">
        <f aca="false">IF(AN1508="","",IF(T1508=0.12,(U1508*0.4117)*0.4117,IF(T1508=0,(AI1508*0.07)*0.4117,U1508*0.4117)))</f>
        <v/>
      </c>
      <c r="AQ1508" s="47" t="str">
        <f aca="false">IF(AN1508="","",AO1508-AP1508)</f>
        <v/>
      </c>
      <c r="AR1508" s="50" t="str">
        <f aca="false">IFERROR(IF(AND(AC1508="SIM",Y1508="REVENDA",LEFT(AG1508,5)="ANEXO")*OR(AE1508="ANEXO I",AF1508="ANEXO II"),VLOOKUP(H1508,Dados!G:I,2,0),""),"INSERIR MVA")</f>
        <v/>
      </c>
      <c r="AS1508" s="48" t="str">
        <f aca="false">IF(LEFT(AG1508,5)="ANEXO",VLOOKUP(AG1508,Dados!$X$111:$Z$112,2,0)*(AI1508-Q1508),"")</f>
        <v/>
      </c>
      <c r="AT1508" s="48" t="str">
        <f aca="false">IFERROR(IF(AR1508="","",(AI1508*AR1508)+AI1508),"INSERIR MVA")</f>
        <v/>
      </c>
      <c r="AU1508" s="48" t="str">
        <f aca="false">IF(AT1508="","",IF(AY1508=0.04,U1508,AS1508*AY1508))</f>
        <v/>
      </c>
      <c r="AV1508" s="47" t="str">
        <f aca="false">IFERROR(IF(AU1508="","",(VLOOKUP(AG1508,Dados!$X$111:$Z$112,3,0)*AT1508*0.17)),"INSERIR MVA")</f>
        <v/>
      </c>
      <c r="AW1508" s="47" t="str">
        <f aca="false">IFERROR(IF(AR1508="","",AV1508-AU1508),"")</f>
        <v/>
      </c>
      <c r="AX1508" s="51" t="str">
        <f aca="false">IFERROR(IF(AC1508="NÃO","",IF(AM1508&lt;&gt;"",AM1508-W1508,IF(AQ1508&lt;&gt;"",AQ1508-W1508,IF(AW1508&lt;&gt;"",AW1508-W1508,"")))),"")</f>
        <v/>
      </c>
      <c r="AY1508" s="46" t="str">
        <f aca="false">IFERROR(IF(ISNA(VLOOKUP(R1508,Dados!$X$2:$Y$5,2,0)),VLOOKUP(D1508,Dados!$X$7:$Y$33,2,0),VLOOKUP(R1508,Dados!$X$2:$Y$5,2,0)),"")</f>
        <v/>
      </c>
      <c r="AZ1508" s="52" t="str">
        <f aca="false">IF(C1508="","",IF(AND(Y1508="CONSUMO",AC1508="NÃO")*OR(AG1508="-",AG1508="BIT"),IF(E1508&lt;&gt;"",(AI1508-(P1508+L1508-N1508+Q1508)*AY1508)/0.83),""))</f>
        <v/>
      </c>
      <c r="BA1508" s="51" t="str">
        <f aca="false">IF(AZ1508="","",AZ1508*0.17-((P1508+L1508-N1508+Q1508)*AY1508))</f>
        <v/>
      </c>
      <c r="BB1508" s="51" t="str">
        <f aca="false">IF(AND(Y1508="CONSUMO",AG1508="ANEXO I",AY1508&gt;4%),(AI1508-(P1508+L1508-N1508+Q1508)*0.0514)/0.83*(0.5177)*(0.17)-AI1508*0.0514,IF(AND(Y1508="CONSUMO",AG1508="ANEXO II",AY1508&gt;4%),(AI1508-(P1508+L1508-N1508+Q1508)*0.041)/0.83*(0.3295)*(0.17)-AI1508*0.041,IF(AND(Y1508="CONSUMO",AG1508="ANEXO I",AY1508=4%),(AI1508-(P1508+L1508-N1508+Q1508)*0.04)/0.83*(0.5177)*(0.17)-AI1508*0.04,IF(AND(Y1508="CONSUMO",AG1508="ANEXO II",AY1508=4%),(AI1508-(P1508+L1508-N1508+Q1508)*0.04)/0.83*(0.3295)*(0.17)-AI1508*0.04,""))))</f>
        <v/>
      </c>
      <c r="BC1508" s="51" t="str">
        <f aca="false">IF(C1508="","",IF(AND(Y1508="CONSUMO",AC1508="SIM")*OR(AG1508="-",AG1508="BIT"),IF(E1508&lt;&gt;"",(AI1508-(P1508+L1508-N1508+Q1508)*AY1508)/0.83),""))</f>
        <v/>
      </c>
      <c r="BD1508" s="51" t="str">
        <f aca="false">IF(BC1508="","",BC1508*0.17)</f>
        <v/>
      </c>
      <c r="BE1508" s="51" t="str">
        <f aca="false">IF(I1508=6908,0,IF(BC1508="","",BD1508-((P1508+L1508-N1508+Q1508)*AY1508)))</f>
        <v/>
      </c>
      <c r="BF1508" s="53" t="str">
        <f aca="false">IF(B1508="","",IF(OR(B1508="",E1508="Regime Normal"),0,(AI1508-Q1508)*VLOOKUP(R1508,Dados!$X$98:$Y$108,2,0)))</f>
        <v/>
      </c>
      <c r="BG1508" s="54" t="str">
        <f aca="false">IFERROR(VLOOKUP(I1508,Dados!$AC$27:$AD$43,2,0),IF(B1508="","",IF(D1508&lt;&gt;"MT",IF(AND(AC1508="SIM",Y1508="Revenda"),"2403",IF(AND(AC1508="SIM",Y1508="Consumo"),"2407",IF(AND(AC1508="NÃO",Y1508="Revenda"),"2102",IF(AND(AC1508="NÃO",Y1508="Consumo"),"2556",)))),REPLACE(I1508,1,1,1))))</f>
        <v/>
      </c>
    </row>
    <row r="1509" customFormat="false" ht="12.8" hidden="false" customHeight="true" outlineLevel="0" collapsed="false">
      <c r="Y1509" s="45"/>
      <c r="Z1509" s="46" t="str">
        <f aca="false">IF(B1509="","",(IFERROR(VLOOKUP(H1509,Dados!A$3:B$15000,2,0),"Não Encontrado")))</f>
        <v/>
      </c>
      <c r="AA1509" s="46" t="str">
        <f aca="false">IF(B1509="","",(IFERROR(VLOOKUP(G1509,Dados!C$3:E$15000,3,0),"Não Encontrado")))</f>
        <v/>
      </c>
      <c r="AB1509" s="46" t="str">
        <f aca="false">IFERROR(IF(Z1509&lt;&gt;"Não Encontrado",Z1509,IF(AA1509&lt;&gt;"Não Encontrado",AA1509,"")),"")</f>
        <v/>
      </c>
      <c r="AC1509" s="45" t="str">
        <f aca="false">IF(B1509="","",IF(AB1509="","NÃO","SIM"))</f>
        <v/>
      </c>
      <c r="AD1509" s="45" t="str">
        <f aca="false">IFERROR(VLOOKUP(G1509,Dados!$P$3:$R$500,3,0),"")</f>
        <v/>
      </c>
      <c r="AE1509" s="45" t="str">
        <f aca="false">IFERROR(VLOOKUP(G1509,Dados!$K$3:$L$500,2,0),"")</f>
        <v/>
      </c>
      <c r="AF1509" s="45" t="str">
        <f aca="false">IFERROR(VLOOKUP(G1509,Dados!$M$3:$N$500,2,0),"")</f>
        <v/>
      </c>
      <c r="AG1509" s="45" t="str">
        <f aca="false">IF(F1509="","",IF(AND(AD1509="",AE1509="",AF1509=""),"-",IF(AND(AD1509="BIT",AE1509="",AF1509=""),"BIT",IF(AND(AE1509="ANEXO I",AD1509="",AF1509=""),"ANEXO I",IF(AND(AF1509="ANEXO II",AD1509="",AE1509=""),"ANEXO II","Escolher")))))</f>
        <v/>
      </c>
      <c r="AH1509" s="45" t="str">
        <f aca="false">IF(AG1509&lt;&gt;"Pneus","",IFERROR(VLOOKUP(R1509,Dados!$X$2:$Z$5,3,0)*(AI1509-Q1509),VLOOKUP(D1509,Dados!$X$7:$Z$33,3,0)*(AI1509-Q1509)))</f>
        <v/>
      </c>
      <c r="AI1509" s="47" t="str">
        <f aca="false">IF(B1509="","",P1509+Q1509+O1509+M1509+L1509-N1509)</f>
        <v/>
      </c>
      <c r="AJ1509" s="48" t="str">
        <f aca="false">IFERROR(IF(AND(AC1509="SIM",AG1509="-",Y1509="REVENDA"),(AB1509/1+1)*AI1509,IF(AND(AC1509="SIM",AG1509="Pneus",Y1509="REVENDA"),(AB1509/1+1)*(AI1509-AH1509),"")),"")</f>
        <v/>
      </c>
      <c r="AK1509" s="48" t="str">
        <f aca="false">IF(AJ1509="","",AJ1509*17%)</f>
        <v/>
      </c>
      <c r="AL1509" s="48" t="str">
        <f aca="false">IFERROR(IF(AC1509="NÃO","",IF(AK1509="","",IF(E1509="Simples Nacional",BF1509,IF(T1509=0.12,U1509*0.5833337002,IF(T1509=0,AI1509*0.07,U1509))))),"")</f>
        <v/>
      </c>
      <c r="AM1509" s="47" t="str">
        <f aca="false">IFERROR(IF(AC1509="NÃO","",IF(OR(AG1509="-",AG1509="Pneus"),AK1509-AL1509,"")),"")</f>
        <v/>
      </c>
      <c r="AN1509" s="48" t="str">
        <f aca="false">IF(AND(Y1509="REVENDA",AC1509="SIM",AG1509="BIT"),((AB1509/1+1)*AI1509)*0.4117,"")</f>
        <v/>
      </c>
      <c r="AO1509" s="48" t="str">
        <f aca="false">IF(AN1509="","",AN1509*17%)</f>
        <v/>
      </c>
      <c r="AP1509" s="49" t="str">
        <f aca="false">IF(AN1509="","",IF(T1509=0.12,(U1509*0.4117)*0.4117,IF(T1509=0,(AI1509*0.07)*0.4117,U1509*0.4117)))</f>
        <v/>
      </c>
      <c r="AQ1509" s="47" t="str">
        <f aca="false">IF(AN1509="","",AO1509-AP1509)</f>
        <v/>
      </c>
      <c r="AR1509" s="50" t="str">
        <f aca="false">IFERROR(IF(AND(AC1509="SIM",Y1509="REVENDA",LEFT(AG1509,5)="ANEXO")*OR(AE1509="ANEXO I",AF1509="ANEXO II"),VLOOKUP(H1509,Dados!G:I,2,0),""),"INSERIR MVA")</f>
        <v/>
      </c>
      <c r="AS1509" s="48" t="str">
        <f aca="false">IF(LEFT(AG1509,5)="ANEXO",VLOOKUP(AG1509,Dados!$X$111:$Z$112,2,0)*(AI1509-Q1509),"")</f>
        <v/>
      </c>
      <c r="AT1509" s="48" t="str">
        <f aca="false">IFERROR(IF(AR1509="","",(AI1509*AR1509)+AI1509),"INSERIR MVA")</f>
        <v/>
      </c>
      <c r="AU1509" s="48" t="str">
        <f aca="false">IF(AT1509="","",IF(AY1509=0.04,U1509,AS1509*AY1509))</f>
        <v/>
      </c>
      <c r="AV1509" s="47" t="str">
        <f aca="false">IFERROR(IF(AU1509="","",(VLOOKUP(AG1509,Dados!$X$111:$Z$112,3,0)*AT1509*0.17)),"INSERIR MVA")</f>
        <v/>
      </c>
      <c r="AW1509" s="47" t="str">
        <f aca="false">IFERROR(IF(AR1509="","",AV1509-AU1509),"")</f>
        <v/>
      </c>
      <c r="AX1509" s="51" t="str">
        <f aca="false">IFERROR(IF(AC1509="NÃO","",IF(AM1509&lt;&gt;"",AM1509-W1509,IF(AQ1509&lt;&gt;"",AQ1509-W1509,IF(AW1509&lt;&gt;"",AW1509-W1509,"")))),"")</f>
        <v/>
      </c>
      <c r="AY1509" s="46" t="str">
        <f aca="false">IFERROR(IF(ISNA(VLOOKUP(R1509,Dados!$X$2:$Y$5,2,0)),VLOOKUP(D1509,Dados!$X$7:$Y$33,2,0),VLOOKUP(R1509,Dados!$X$2:$Y$5,2,0)),"")</f>
        <v/>
      </c>
      <c r="AZ1509" s="52" t="str">
        <f aca="false">IF(C1509="","",IF(AND(Y1509="CONSUMO",AC1509="NÃO")*OR(AG1509="-",AG1509="BIT"),IF(E1509&lt;&gt;"",(AI1509-(P1509+L1509-N1509+Q1509)*AY1509)/0.83),""))</f>
        <v/>
      </c>
      <c r="BA1509" s="51" t="str">
        <f aca="false">IF(AZ1509="","",AZ1509*0.17-((P1509+L1509-N1509+Q1509)*AY1509))</f>
        <v/>
      </c>
      <c r="BB1509" s="51" t="str">
        <f aca="false">IF(AND(Y1509="CONSUMO",AG1509="ANEXO I",AY1509&gt;4%),(AI1509-(P1509+L1509-N1509+Q1509)*0.0514)/0.83*(0.5177)*(0.17)-AI1509*0.0514,IF(AND(Y1509="CONSUMO",AG1509="ANEXO II",AY1509&gt;4%),(AI1509-(P1509+L1509-N1509+Q1509)*0.041)/0.83*(0.3295)*(0.17)-AI1509*0.041,IF(AND(Y1509="CONSUMO",AG1509="ANEXO I",AY1509=4%),(AI1509-(P1509+L1509-N1509+Q1509)*0.04)/0.83*(0.5177)*(0.17)-AI1509*0.04,IF(AND(Y1509="CONSUMO",AG1509="ANEXO II",AY1509=4%),(AI1509-(P1509+L1509-N1509+Q1509)*0.04)/0.83*(0.3295)*(0.17)-AI1509*0.04,""))))</f>
        <v/>
      </c>
      <c r="BC1509" s="51" t="str">
        <f aca="false">IF(C1509="","",IF(AND(Y1509="CONSUMO",AC1509="SIM")*OR(AG1509="-",AG1509="BIT"),IF(E1509&lt;&gt;"",(AI1509-(P1509+L1509-N1509+Q1509)*AY1509)/0.83),""))</f>
        <v/>
      </c>
      <c r="BD1509" s="51" t="str">
        <f aca="false">IF(BC1509="","",BC1509*0.17)</f>
        <v/>
      </c>
      <c r="BE1509" s="51" t="str">
        <f aca="false">IF(I1509=6908,0,IF(BC1509="","",BD1509-((P1509+L1509-N1509+Q1509)*AY1509)))</f>
        <v/>
      </c>
      <c r="BF1509" s="53" t="str">
        <f aca="false">IF(B1509="","",IF(OR(B1509="",E1509="Regime Normal"),0,(AI1509-Q1509)*VLOOKUP(R1509,Dados!$X$98:$Y$108,2,0)))</f>
        <v/>
      </c>
      <c r="BG1509" s="54" t="str">
        <f aca="false">IFERROR(VLOOKUP(I1509,Dados!$AC$27:$AD$43,2,0),IF(B1509="","",IF(D1509&lt;&gt;"MT",IF(AND(AC1509="SIM",Y1509="Revenda"),"2403",IF(AND(AC1509="SIM",Y1509="Consumo"),"2407",IF(AND(AC1509="NÃO",Y1509="Revenda"),"2102",IF(AND(AC1509="NÃO",Y1509="Consumo"),"2556",)))),REPLACE(I1509,1,1,1))))</f>
        <v/>
      </c>
    </row>
    <row r="1510" customFormat="false" ht="12.8" hidden="false" customHeight="true" outlineLevel="0" collapsed="false">
      <c r="Y1510" s="45"/>
      <c r="Z1510" s="46" t="str">
        <f aca="false">IF(B1510="","",(IFERROR(VLOOKUP(H1510,Dados!A$3:B$15000,2,0),"Não Encontrado")))</f>
        <v/>
      </c>
      <c r="AA1510" s="46" t="str">
        <f aca="false">IF(B1510="","",(IFERROR(VLOOKUP(G1510,Dados!C$3:E$15000,3,0),"Não Encontrado")))</f>
        <v/>
      </c>
      <c r="AB1510" s="46" t="str">
        <f aca="false">IFERROR(IF(Z1510&lt;&gt;"Não Encontrado",Z1510,IF(AA1510&lt;&gt;"Não Encontrado",AA1510,"")),"")</f>
        <v/>
      </c>
      <c r="AC1510" s="45" t="str">
        <f aca="false">IF(B1510="","",IF(AB1510="","NÃO","SIM"))</f>
        <v/>
      </c>
      <c r="AD1510" s="45" t="str">
        <f aca="false">IFERROR(VLOOKUP(G1510,Dados!$P$3:$R$500,3,0),"")</f>
        <v/>
      </c>
      <c r="AE1510" s="45" t="str">
        <f aca="false">IFERROR(VLOOKUP(G1510,Dados!$K$3:$L$500,2,0),"")</f>
        <v/>
      </c>
      <c r="AF1510" s="45" t="str">
        <f aca="false">IFERROR(VLOOKUP(G1510,Dados!$M$3:$N$500,2,0),"")</f>
        <v/>
      </c>
      <c r="AG1510" s="45" t="str">
        <f aca="false">IF(F1510="","",IF(AND(AD1510="",AE1510="",AF1510=""),"-",IF(AND(AD1510="BIT",AE1510="",AF1510=""),"BIT",IF(AND(AE1510="ANEXO I",AD1510="",AF1510=""),"ANEXO I",IF(AND(AF1510="ANEXO II",AD1510="",AE1510=""),"ANEXO II","Escolher")))))</f>
        <v/>
      </c>
      <c r="AH1510" s="45" t="str">
        <f aca="false">IF(AG1510&lt;&gt;"Pneus","",IFERROR(VLOOKUP(R1510,Dados!$X$2:$Z$5,3,0)*(AI1510-Q1510),VLOOKUP(D1510,Dados!$X$7:$Z$33,3,0)*(AI1510-Q1510)))</f>
        <v/>
      </c>
      <c r="AI1510" s="47" t="str">
        <f aca="false">IF(B1510="","",P1510+Q1510+O1510+M1510+L1510-N1510)</f>
        <v/>
      </c>
      <c r="AJ1510" s="48" t="str">
        <f aca="false">IFERROR(IF(AND(AC1510="SIM",AG1510="-",Y1510="REVENDA"),(AB1510/1+1)*AI1510,IF(AND(AC1510="SIM",AG1510="Pneus",Y1510="REVENDA"),(AB1510/1+1)*(AI1510-AH1510),"")),"")</f>
        <v/>
      </c>
      <c r="AK1510" s="48" t="str">
        <f aca="false">IF(AJ1510="","",AJ1510*17%)</f>
        <v/>
      </c>
      <c r="AL1510" s="48" t="str">
        <f aca="false">IFERROR(IF(AC1510="NÃO","",IF(AK1510="","",IF(E1510="Simples Nacional",BF1510,IF(T1510=0.12,U1510*0.5833337002,IF(T1510=0,AI1510*0.07,U1510))))),"")</f>
        <v/>
      </c>
      <c r="AM1510" s="47" t="str">
        <f aca="false">IFERROR(IF(AC1510="NÃO","",IF(OR(AG1510="-",AG1510="Pneus"),AK1510-AL1510,"")),"")</f>
        <v/>
      </c>
      <c r="AN1510" s="48" t="str">
        <f aca="false">IF(AND(Y1510="REVENDA",AC1510="SIM",AG1510="BIT"),((AB1510/1+1)*AI1510)*0.4117,"")</f>
        <v/>
      </c>
      <c r="AO1510" s="48" t="str">
        <f aca="false">IF(AN1510="","",AN1510*17%)</f>
        <v/>
      </c>
      <c r="AP1510" s="49" t="str">
        <f aca="false">IF(AN1510="","",IF(T1510=0.12,(U1510*0.4117)*0.4117,IF(T1510=0,(AI1510*0.07)*0.4117,U1510*0.4117)))</f>
        <v/>
      </c>
      <c r="AQ1510" s="47" t="str">
        <f aca="false">IF(AN1510="","",AO1510-AP1510)</f>
        <v/>
      </c>
      <c r="AR1510" s="50" t="str">
        <f aca="false">IFERROR(IF(AND(AC1510="SIM",Y1510="REVENDA",LEFT(AG1510,5)="ANEXO")*OR(AE1510="ANEXO I",AF1510="ANEXO II"),VLOOKUP(H1510,Dados!G:I,2,0),""),"INSERIR MVA")</f>
        <v/>
      </c>
      <c r="AS1510" s="48" t="str">
        <f aca="false">IF(LEFT(AG1510,5)="ANEXO",VLOOKUP(AG1510,Dados!$X$111:$Z$112,2,0)*(AI1510-Q1510),"")</f>
        <v/>
      </c>
      <c r="AT1510" s="48" t="str">
        <f aca="false">IFERROR(IF(AR1510="","",(AI1510*AR1510)+AI1510),"INSERIR MVA")</f>
        <v/>
      </c>
      <c r="AU1510" s="48" t="str">
        <f aca="false">IF(AT1510="","",IF(AY1510=0.04,U1510,AS1510*AY1510))</f>
        <v/>
      </c>
      <c r="AV1510" s="47" t="str">
        <f aca="false">IFERROR(IF(AU1510="","",(VLOOKUP(AG1510,Dados!$X$111:$Z$112,3,0)*AT1510*0.17)),"INSERIR MVA")</f>
        <v/>
      </c>
      <c r="AW1510" s="47" t="str">
        <f aca="false">IFERROR(IF(AR1510="","",AV1510-AU1510),"")</f>
        <v/>
      </c>
      <c r="AX1510" s="51" t="str">
        <f aca="false">IFERROR(IF(AC1510="NÃO","",IF(AM1510&lt;&gt;"",AM1510-W1510,IF(AQ1510&lt;&gt;"",AQ1510-W1510,IF(AW1510&lt;&gt;"",AW1510-W1510,"")))),"")</f>
        <v/>
      </c>
      <c r="AY1510" s="46" t="str">
        <f aca="false">IFERROR(IF(ISNA(VLOOKUP(R1510,Dados!$X$2:$Y$5,2,0)),VLOOKUP(D1510,Dados!$X$7:$Y$33,2,0),VLOOKUP(R1510,Dados!$X$2:$Y$5,2,0)),"")</f>
        <v/>
      </c>
      <c r="AZ1510" s="52" t="str">
        <f aca="false">IF(C1510="","",IF(AND(Y1510="CONSUMO",AC1510="NÃO")*OR(AG1510="-",AG1510="BIT"),IF(E1510&lt;&gt;"",(AI1510-(P1510+L1510-N1510+Q1510)*AY1510)/0.83),""))</f>
        <v/>
      </c>
      <c r="BA1510" s="51" t="str">
        <f aca="false">IF(AZ1510="","",AZ1510*0.17-((P1510+L1510-N1510+Q1510)*AY1510))</f>
        <v/>
      </c>
      <c r="BB1510" s="51" t="str">
        <f aca="false">IF(AND(Y1510="CONSUMO",AG1510="ANEXO I",AY1510&gt;4%),(AI1510-(P1510+L1510-N1510+Q1510)*0.0514)/0.83*(0.5177)*(0.17)-AI1510*0.0514,IF(AND(Y1510="CONSUMO",AG1510="ANEXO II",AY1510&gt;4%),(AI1510-(P1510+L1510-N1510+Q1510)*0.041)/0.83*(0.3295)*(0.17)-AI1510*0.041,IF(AND(Y1510="CONSUMO",AG1510="ANEXO I",AY1510=4%),(AI1510-(P1510+L1510-N1510+Q1510)*0.04)/0.83*(0.5177)*(0.17)-AI1510*0.04,IF(AND(Y1510="CONSUMO",AG1510="ANEXO II",AY1510=4%),(AI1510-(P1510+L1510-N1510+Q1510)*0.04)/0.83*(0.3295)*(0.17)-AI1510*0.04,""))))</f>
        <v/>
      </c>
      <c r="BC1510" s="51" t="str">
        <f aca="false">IF(C1510="","",IF(AND(Y1510="CONSUMO",AC1510="SIM")*OR(AG1510="-",AG1510="BIT"),IF(E1510&lt;&gt;"",(AI1510-(P1510+L1510-N1510+Q1510)*AY1510)/0.83),""))</f>
        <v/>
      </c>
      <c r="BD1510" s="51" t="str">
        <f aca="false">IF(BC1510="","",BC1510*0.17)</f>
        <v/>
      </c>
      <c r="BE1510" s="51" t="str">
        <f aca="false">IF(I1510=6908,0,IF(BC1510="","",BD1510-((P1510+L1510-N1510+Q1510)*AY1510)))</f>
        <v/>
      </c>
      <c r="BF1510" s="53" t="str">
        <f aca="false">IF(B1510="","",IF(OR(B1510="",E1510="Regime Normal"),0,(AI1510-Q1510)*VLOOKUP(R1510,Dados!$X$98:$Y$108,2,0)))</f>
        <v/>
      </c>
      <c r="BG1510" s="54" t="str">
        <f aca="false">IFERROR(VLOOKUP(I1510,Dados!$AC$27:$AD$43,2,0),IF(B1510="","",IF(D1510&lt;&gt;"MT",IF(AND(AC1510="SIM",Y1510="Revenda"),"2403",IF(AND(AC1510="SIM",Y1510="Consumo"),"2407",IF(AND(AC1510="NÃO",Y1510="Revenda"),"2102",IF(AND(AC1510="NÃO",Y1510="Consumo"),"2556",)))),REPLACE(I1510,1,1,1))))</f>
        <v/>
      </c>
    </row>
    <row r="1511" customFormat="false" ht="12.8" hidden="false" customHeight="true" outlineLevel="0" collapsed="false">
      <c r="Y1511" s="45"/>
      <c r="Z1511" s="46" t="str">
        <f aca="false">IF(B1511="","",(IFERROR(VLOOKUP(H1511,Dados!A$3:B$15000,2,0),"Não Encontrado")))</f>
        <v/>
      </c>
      <c r="AA1511" s="46" t="str">
        <f aca="false">IF(B1511="","",(IFERROR(VLOOKUP(G1511,Dados!C$3:E$15000,3,0),"Não Encontrado")))</f>
        <v/>
      </c>
      <c r="AB1511" s="46" t="str">
        <f aca="false">IFERROR(IF(Z1511&lt;&gt;"Não Encontrado",Z1511,IF(AA1511&lt;&gt;"Não Encontrado",AA1511,"")),"")</f>
        <v/>
      </c>
      <c r="AC1511" s="45" t="str">
        <f aca="false">IF(B1511="","",IF(AB1511="","NÃO","SIM"))</f>
        <v/>
      </c>
      <c r="AD1511" s="45" t="str">
        <f aca="false">IFERROR(VLOOKUP(G1511,Dados!$P$3:$R$500,3,0),"")</f>
        <v/>
      </c>
      <c r="AE1511" s="45" t="str">
        <f aca="false">IFERROR(VLOOKUP(G1511,Dados!$K$3:$L$500,2,0),"")</f>
        <v/>
      </c>
      <c r="AF1511" s="45" t="str">
        <f aca="false">IFERROR(VLOOKUP(G1511,Dados!$M$3:$N$500,2,0),"")</f>
        <v/>
      </c>
      <c r="AG1511" s="45" t="str">
        <f aca="false">IF(F1511="","",IF(AND(AD1511="",AE1511="",AF1511=""),"-",IF(AND(AD1511="BIT",AE1511="",AF1511=""),"BIT",IF(AND(AE1511="ANEXO I",AD1511="",AF1511=""),"ANEXO I",IF(AND(AF1511="ANEXO II",AD1511="",AE1511=""),"ANEXO II","Escolher")))))</f>
        <v/>
      </c>
      <c r="AH1511" s="45" t="str">
        <f aca="false">IF(AG1511&lt;&gt;"Pneus","",IFERROR(VLOOKUP(R1511,Dados!$X$2:$Z$5,3,0)*(AI1511-Q1511),VLOOKUP(D1511,Dados!$X$7:$Z$33,3,0)*(AI1511-Q1511)))</f>
        <v/>
      </c>
      <c r="AI1511" s="47" t="str">
        <f aca="false">IF(B1511="","",P1511+Q1511+O1511+M1511+L1511-N1511)</f>
        <v/>
      </c>
      <c r="AJ1511" s="48" t="str">
        <f aca="false">IFERROR(IF(AND(AC1511="SIM",AG1511="-",Y1511="REVENDA"),(AB1511/1+1)*AI1511,IF(AND(AC1511="SIM",AG1511="Pneus",Y1511="REVENDA"),(AB1511/1+1)*(AI1511-AH1511),"")),"")</f>
        <v/>
      </c>
      <c r="AK1511" s="48" t="str">
        <f aca="false">IF(AJ1511="","",AJ1511*17%)</f>
        <v/>
      </c>
      <c r="AL1511" s="48" t="str">
        <f aca="false">IFERROR(IF(AC1511="NÃO","",IF(AK1511="","",IF(E1511="Simples Nacional",BF1511,IF(T1511=0.12,U1511*0.5833337002,IF(T1511=0,AI1511*0.07,U1511))))),"")</f>
        <v/>
      </c>
      <c r="AM1511" s="47" t="str">
        <f aca="false">IFERROR(IF(AC1511="NÃO","",IF(OR(AG1511="-",AG1511="Pneus"),AK1511-AL1511,"")),"")</f>
        <v/>
      </c>
      <c r="AN1511" s="48" t="str">
        <f aca="false">IF(AND(Y1511="REVENDA",AC1511="SIM",AG1511="BIT"),((AB1511/1+1)*AI1511)*0.4117,"")</f>
        <v/>
      </c>
      <c r="AO1511" s="48" t="str">
        <f aca="false">IF(AN1511="","",AN1511*17%)</f>
        <v/>
      </c>
      <c r="AP1511" s="49" t="str">
        <f aca="false">IF(AN1511="","",IF(T1511=0.12,(U1511*0.4117)*0.4117,IF(T1511=0,(AI1511*0.07)*0.4117,U1511*0.4117)))</f>
        <v/>
      </c>
      <c r="AQ1511" s="47" t="str">
        <f aca="false">IF(AN1511="","",AO1511-AP1511)</f>
        <v/>
      </c>
      <c r="AR1511" s="50" t="str">
        <f aca="false">IFERROR(IF(AND(AC1511="SIM",Y1511="REVENDA",LEFT(AG1511,5)="ANEXO")*OR(AE1511="ANEXO I",AF1511="ANEXO II"),VLOOKUP(H1511,Dados!G:I,2,0),""),"INSERIR MVA")</f>
        <v/>
      </c>
      <c r="AS1511" s="48" t="str">
        <f aca="false">IF(LEFT(AG1511,5)="ANEXO",VLOOKUP(AG1511,Dados!$X$111:$Z$112,2,0)*(AI1511-Q1511),"")</f>
        <v/>
      </c>
      <c r="AT1511" s="48" t="str">
        <f aca="false">IFERROR(IF(AR1511="","",(AI1511*AR1511)+AI1511),"INSERIR MVA")</f>
        <v/>
      </c>
      <c r="AU1511" s="48" t="str">
        <f aca="false">IF(AT1511="","",IF(AY1511=0.04,U1511,AS1511*AY1511))</f>
        <v/>
      </c>
      <c r="AV1511" s="47" t="str">
        <f aca="false">IFERROR(IF(AU1511="","",(VLOOKUP(AG1511,Dados!$X$111:$Z$112,3,0)*AT1511*0.17)),"INSERIR MVA")</f>
        <v/>
      </c>
      <c r="AW1511" s="47" t="str">
        <f aca="false">IFERROR(IF(AR1511="","",AV1511-AU1511),"")</f>
        <v/>
      </c>
      <c r="AX1511" s="51" t="str">
        <f aca="false">IFERROR(IF(AC1511="NÃO","",IF(AM1511&lt;&gt;"",AM1511-W1511,IF(AQ1511&lt;&gt;"",AQ1511-W1511,IF(AW1511&lt;&gt;"",AW1511-W1511,"")))),"")</f>
        <v/>
      </c>
      <c r="AY1511" s="46" t="str">
        <f aca="false">IFERROR(IF(ISNA(VLOOKUP(R1511,Dados!$X$2:$Y$5,2,0)),VLOOKUP(D1511,Dados!$X$7:$Y$33,2,0),VLOOKUP(R1511,Dados!$X$2:$Y$5,2,0)),"")</f>
        <v/>
      </c>
      <c r="AZ1511" s="52" t="str">
        <f aca="false">IF(C1511="","",IF(AND(Y1511="CONSUMO",AC1511="NÃO")*OR(AG1511="-",AG1511="BIT"),IF(E1511&lt;&gt;"",(AI1511-(P1511+L1511-N1511+Q1511)*AY1511)/0.83),""))</f>
        <v/>
      </c>
      <c r="BA1511" s="51" t="str">
        <f aca="false">IF(AZ1511="","",AZ1511*0.17-((P1511+L1511-N1511+Q1511)*AY1511))</f>
        <v/>
      </c>
      <c r="BB1511" s="51" t="str">
        <f aca="false">IF(AND(Y1511="CONSUMO",AG1511="ANEXO I",AY1511&gt;4%),(AI1511-(P1511+L1511-N1511+Q1511)*0.0514)/0.83*(0.5177)*(0.17)-AI1511*0.0514,IF(AND(Y1511="CONSUMO",AG1511="ANEXO II",AY1511&gt;4%),(AI1511-(P1511+L1511-N1511+Q1511)*0.041)/0.83*(0.3295)*(0.17)-AI1511*0.041,IF(AND(Y1511="CONSUMO",AG1511="ANEXO I",AY1511=4%),(AI1511-(P1511+L1511-N1511+Q1511)*0.04)/0.83*(0.5177)*(0.17)-AI1511*0.04,IF(AND(Y1511="CONSUMO",AG1511="ANEXO II",AY1511=4%),(AI1511-(P1511+L1511-N1511+Q1511)*0.04)/0.83*(0.3295)*(0.17)-AI1511*0.04,""))))</f>
        <v/>
      </c>
      <c r="BC1511" s="51" t="str">
        <f aca="false">IF(C1511="","",IF(AND(Y1511="CONSUMO",AC1511="SIM")*OR(AG1511="-",AG1511="BIT"),IF(E1511&lt;&gt;"",(AI1511-(P1511+L1511-N1511+Q1511)*AY1511)/0.83),""))</f>
        <v/>
      </c>
      <c r="BD1511" s="51" t="str">
        <f aca="false">IF(BC1511="","",BC1511*0.17)</f>
        <v/>
      </c>
      <c r="BE1511" s="51" t="str">
        <f aca="false">IF(I1511=6908,0,IF(BC1511="","",BD1511-((P1511+L1511-N1511+Q1511)*AY1511)))</f>
        <v/>
      </c>
      <c r="BF1511" s="53" t="str">
        <f aca="false">IF(B1511="","",IF(OR(B1511="",E1511="Regime Normal"),0,(AI1511-Q1511)*VLOOKUP(R1511,Dados!$X$98:$Y$108,2,0)))</f>
        <v/>
      </c>
      <c r="BG1511" s="54" t="str">
        <f aca="false">IFERROR(VLOOKUP(I1511,Dados!$AC$27:$AD$43,2,0),IF(B1511="","",IF(D1511&lt;&gt;"MT",IF(AND(AC1511="SIM",Y1511="Revenda"),"2403",IF(AND(AC1511="SIM",Y1511="Consumo"),"2407",IF(AND(AC1511="NÃO",Y1511="Revenda"),"2102",IF(AND(AC1511="NÃO",Y1511="Consumo"),"2556",)))),REPLACE(I1511,1,1,1))))</f>
        <v/>
      </c>
    </row>
    <row r="1512" customFormat="false" ht="12.8" hidden="false" customHeight="true" outlineLevel="0" collapsed="false">
      <c r="Y1512" s="45"/>
      <c r="Z1512" s="46" t="str">
        <f aca="false">IF(B1512="","",(IFERROR(VLOOKUP(H1512,Dados!A$3:B$15000,2,0),"Não Encontrado")))</f>
        <v/>
      </c>
      <c r="AA1512" s="46" t="str">
        <f aca="false">IF(B1512="","",(IFERROR(VLOOKUP(G1512,Dados!C$3:E$15000,3,0),"Não Encontrado")))</f>
        <v/>
      </c>
      <c r="AB1512" s="46" t="str">
        <f aca="false">IFERROR(IF(Z1512&lt;&gt;"Não Encontrado",Z1512,IF(AA1512&lt;&gt;"Não Encontrado",AA1512,"")),"")</f>
        <v/>
      </c>
      <c r="AC1512" s="45" t="str">
        <f aca="false">IF(B1512="","",IF(AB1512="","NÃO","SIM"))</f>
        <v/>
      </c>
      <c r="AD1512" s="45" t="str">
        <f aca="false">IFERROR(VLOOKUP(G1512,Dados!$P$3:$R$500,3,0),"")</f>
        <v/>
      </c>
      <c r="AE1512" s="45" t="str">
        <f aca="false">IFERROR(VLOOKUP(G1512,Dados!$K$3:$L$500,2,0),"")</f>
        <v/>
      </c>
      <c r="AF1512" s="45" t="str">
        <f aca="false">IFERROR(VLOOKUP(G1512,Dados!$M$3:$N$500,2,0),"")</f>
        <v/>
      </c>
      <c r="AG1512" s="45" t="str">
        <f aca="false">IF(F1512="","",IF(AND(AD1512="",AE1512="",AF1512=""),"-",IF(AND(AD1512="BIT",AE1512="",AF1512=""),"BIT",IF(AND(AE1512="ANEXO I",AD1512="",AF1512=""),"ANEXO I",IF(AND(AF1512="ANEXO II",AD1512="",AE1512=""),"ANEXO II","Escolher")))))</f>
        <v/>
      </c>
      <c r="AH1512" s="45" t="str">
        <f aca="false">IF(AG1512&lt;&gt;"Pneus","",IFERROR(VLOOKUP(R1512,Dados!$X$2:$Z$5,3,0)*(AI1512-Q1512),VLOOKUP(D1512,Dados!$X$7:$Z$33,3,0)*(AI1512-Q1512)))</f>
        <v/>
      </c>
      <c r="AI1512" s="47" t="str">
        <f aca="false">IF(B1512="","",P1512+Q1512+O1512+M1512+L1512-N1512)</f>
        <v/>
      </c>
      <c r="AJ1512" s="48" t="str">
        <f aca="false">IFERROR(IF(AND(AC1512="SIM",AG1512="-",Y1512="REVENDA"),(AB1512/1+1)*AI1512,IF(AND(AC1512="SIM",AG1512="Pneus",Y1512="REVENDA"),(AB1512/1+1)*(AI1512-AH1512),"")),"")</f>
        <v/>
      </c>
      <c r="AK1512" s="48" t="str">
        <f aca="false">IF(AJ1512="","",AJ1512*17%)</f>
        <v/>
      </c>
      <c r="AL1512" s="48" t="str">
        <f aca="false">IFERROR(IF(AC1512="NÃO","",IF(AK1512="","",IF(E1512="Simples Nacional",BF1512,IF(T1512=0.12,U1512*0.5833337002,IF(T1512=0,AI1512*0.07,U1512))))),"")</f>
        <v/>
      </c>
      <c r="AM1512" s="47" t="str">
        <f aca="false">IFERROR(IF(AC1512="NÃO","",IF(OR(AG1512="-",AG1512="Pneus"),AK1512-AL1512,"")),"")</f>
        <v/>
      </c>
      <c r="AN1512" s="48" t="str">
        <f aca="false">IF(AND(Y1512="REVENDA",AC1512="SIM",AG1512="BIT"),((AB1512/1+1)*AI1512)*0.4117,"")</f>
        <v/>
      </c>
      <c r="AO1512" s="48" t="str">
        <f aca="false">IF(AN1512="","",AN1512*17%)</f>
        <v/>
      </c>
      <c r="AP1512" s="49" t="str">
        <f aca="false">IF(AN1512="","",IF(T1512=0.12,(U1512*0.4117)*0.4117,IF(T1512=0,(AI1512*0.07)*0.4117,U1512*0.4117)))</f>
        <v/>
      </c>
      <c r="AQ1512" s="47" t="str">
        <f aca="false">IF(AN1512="","",AO1512-AP1512)</f>
        <v/>
      </c>
      <c r="AR1512" s="50" t="str">
        <f aca="false">IFERROR(IF(AND(AC1512="SIM",Y1512="REVENDA",LEFT(AG1512,5)="ANEXO")*OR(AE1512="ANEXO I",AF1512="ANEXO II"),VLOOKUP(H1512,Dados!G:I,2,0),""),"INSERIR MVA")</f>
        <v/>
      </c>
      <c r="AS1512" s="48" t="str">
        <f aca="false">IF(LEFT(AG1512,5)="ANEXO",VLOOKUP(AG1512,Dados!$X$111:$Z$112,2,0)*(AI1512-Q1512),"")</f>
        <v/>
      </c>
      <c r="AT1512" s="48" t="str">
        <f aca="false">IFERROR(IF(AR1512="","",(AI1512*AR1512)+AI1512),"INSERIR MVA")</f>
        <v/>
      </c>
      <c r="AU1512" s="48" t="str">
        <f aca="false">IF(AT1512="","",IF(AY1512=0.04,U1512,AS1512*AY1512))</f>
        <v/>
      </c>
      <c r="AV1512" s="47" t="str">
        <f aca="false">IFERROR(IF(AU1512="","",(VLOOKUP(AG1512,Dados!$X$111:$Z$112,3,0)*AT1512*0.17)),"INSERIR MVA")</f>
        <v/>
      </c>
      <c r="AW1512" s="47" t="str">
        <f aca="false">IFERROR(IF(AR1512="","",AV1512-AU1512),"")</f>
        <v/>
      </c>
      <c r="AX1512" s="51" t="str">
        <f aca="false">IFERROR(IF(AC1512="NÃO","",IF(AM1512&lt;&gt;"",AM1512-W1512,IF(AQ1512&lt;&gt;"",AQ1512-W1512,IF(AW1512&lt;&gt;"",AW1512-W1512,"")))),"")</f>
        <v/>
      </c>
      <c r="AY1512" s="46" t="str">
        <f aca="false">IFERROR(IF(ISNA(VLOOKUP(R1512,Dados!$X$2:$Y$5,2,0)),VLOOKUP(D1512,Dados!$X$7:$Y$33,2,0),VLOOKUP(R1512,Dados!$X$2:$Y$5,2,0)),"")</f>
        <v/>
      </c>
      <c r="AZ1512" s="52" t="str">
        <f aca="false">IF(C1512="","",IF(AND(Y1512="CONSUMO",AC1512="NÃO")*OR(AG1512="-",AG1512="BIT"),IF(E1512&lt;&gt;"",(AI1512-(P1512+L1512-N1512+Q1512)*AY1512)/0.83),""))</f>
        <v/>
      </c>
      <c r="BA1512" s="51" t="str">
        <f aca="false">IF(AZ1512="","",AZ1512*0.17-((P1512+L1512-N1512+Q1512)*AY1512))</f>
        <v/>
      </c>
      <c r="BB1512" s="51" t="str">
        <f aca="false">IF(AND(Y1512="CONSUMO",AG1512="ANEXO I",AY1512&gt;4%),(AI1512-(P1512+L1512-N1512+Q1512)*0.0514)/0.83*(0.5177)*(0.17)-AI1512*0.0514,IF(AND(Y1512="CONSUMO",AG1512="ANEXO II",AY1512&gt;4%),(AI1512-(P1512+L1512-N1512+Q1512)*0.041)/0.83*(0.3295)*(0.17)-AI1512*0.041,IF(AND(Y1512="CONSUMO",AG1512="ANEXO I",AY1512=4%),(AI1512-(P1512+L1512-N1512+Q1512)*0.04)/0.83*(0.5177)*(0.17)-AI1512*0.04,IF(AND(Y1512="CONSUMO",AG1512="ANEXO II",AY1512=4%),(AI1512-(P1512+L1512-N1512+Q1512)*0.04)/0.83*(0.3295)*(0.17)-AI1512*0.04,""))))</f>
        <v/>
      </c>
      <c r="BC1512" s="51" t="str">
        <f aca="false">IF(C1512="","",IF(AND(Y1512="CONSUMO",AC1512="SIM")*OR(AG1512="-",AG1512="BIT"),IF(E1512&lt;&gt;"",(AI1512-(P1512+L1512-N1512+Q1512)*AY1512)/0.83),""))</f>
        <v/>
      </c>
      <c r="BD1512" s="51" t="str">
        <f aca="false">IF(BC1512="","",BC1512*0.17)</f>
        <v/>
      </c>
      <c r="BE1512" s="51" t="str">
        <f aca="false">IF(I1512=6908,0,IF(BC1512="","",BD1512-((P1512+L1512-N1512+Q1512)*AY1512)))</f>
        <v/>
      </c>
      <c r="BF1512" s="53" t="str">
        <f aca="false">IF(B1512="","",IF(OR(B1512="",E1512="Regime Normal"),0,(AI1512-Q1512)*VLOOKUP(R1512,Dados!$X$98:$Y$108,2,0)))</f>
        <v/>
      </c>
      <c r="BG1512" s="54" t="str">
        <f aca="false">IFERROR(VLOOKUP(I1512,Dados!$AC$27:$AD$43,2,0),IF(B1512="","",IF(D1512&lt;&gt;"MT",IF(AND(AC1512="SIM",Y1512="Revenda"),"2403",IF(AND(AC1512="SIM",Y1512="Consumo"),"2407",IF(AND(AC1512="NÃO",Y1512="Revenda"),"2102",IF(AND(AC1512="NÃO",Y1512="Consumo"),"2556",)))),REPLACE(I1512,1,1,1))))</f>
        <v/>
      </c>
    </row>
    <row r="1513" customFormat="false" ht="12.8" hidden="false" customHeight="true" outlineLevel="0" collapsed="false">
      <c r="Y1513" s="45"/>
      <c r="Z1513" s="46" t="str">
        <f aca="false">IF(B1513="","",(IFERROR(VLOOKUP(H1513,Dados!A$3:B$15000,2,0),"Não Encontrado")))</f>
        <v/>
      </c>
      <c r="AA1513" s="46" t="str">
        <f aca="false">IF(B1513="","",(IFERROR(VLOOKUP(G1513,Dados!C$3:E$15000,3,0),"Não Encontrado")))</f>
        <v/>
      </c>
      <c r="AB1513" s="46" t="str">
        <f aca="false">IFERROR(IF(Z1513&lt;&gt;"Não Encontrado",Z1513,IF(AA1513&lt;&gt;"Não Encontrado",AA1513,"")),"")</f>
        <v/>
      </c>
      <c r="AC1513" s="45" t="str">
        <f aca="false">IF(B1513="","",IF(AB1513="","NÃO","SIM"))</f>
        <v/>
      </c>
      <c r="AD1513" s="45" t="str">
        <f aca="false">IFERROR(VLOOKUP(G1513,Dados!$P$3:$R$500,3,0),"")</f>
        <v/>
      </c>
      <c r="AE1513" s="45" t="str">
        <f aca="false">IFERROR(VLOOKUP(G1513,Dados!$K$3:$L$500,2,0),"")</f>
        <v/>
      </c>
      <c r="AF1513" s="45" t="str">
        <f aca="false">IFERROR(VLOOKUP(G1513,Dados!$M$3:$N$500,2,0),"")</f>
        <v/>
      </c>
      <c r="AG1513" s="45" t="str">
        <f aca="false">IF(F1513="","",IF(AND(AD1513="",AE1513="",AF1513=""),"-",IF(AND(AD1513="BIT",AE1513="",AF1513=""),"BIT",IF(AND(AE1513="ANEXO I",AD1513="",AF1513=""),"ANEXO I",IF(AND(AF1513="ANEXO II",AD1513="",AE1513=""),"ANEXO II","Escolher")))))</f>
        <v/>
      </c>
      <c r="AH1513" s="45" t="str">
        <f aca="false">IF(AG1513&lt;&gt;"Pneus","",IFERROR(VLOOKUP(R1513,Dados!$X$2:$Z$5,3,0)*(AI1513-Q1513),VLOOKUP(D1513,Dados!$X$7:$Z$33,3,0)*(AI1513-Q1513)))</f>
        <v/>
      </c>
      <c r="AI1513" s="47" t="str">
        <f aca="false">IF(B1513="","",P1513+Q1513+O1513+M1513+L1513-N1513)</f>
        <v/>
      </c>
      <c r="AJ1513" s="48" t="str">
        <f aca="false">IFERROR(IF(AND(AC1513="SIM",AG1513="-",Y1513="REVENDA"),(AB1513/1+1)*AI1513,IF(AND(AC1513="SIM",AG1513="Pneus",Y1513="REVENDA"),(AB1513/1+1)*(AI1513-AH1513),"")),"")</f>
        <v/>
      </c>
      <c r="AK1513" s="48" t="str">
        <f aca="false">IF(AJ1513="","",AJ1513*17%)</f>
        <v/>
      </c>
      <c r="AL1513" s="48" t="str">
        <f aca="false">IFERROR(IF(AC1513="NÃO","",IF(AK1513="","",IF(E1513="Simples Nacional",BF1513,IF(T1513=0.12,U1513*0.5833337002,IF(T1513=0,AI1513*0.07,U1513))))),"")</f>
        <v/>
      </c>
      <c r="AM1513" s="47" t="str">
        <f aca="false">IFERROR(IF(AC1513="NÃO","",IF(OR(AG1513="-",AG1513="Pneus"),AK1513-AL1513,"")),"")</f>
        <v/>
      </c>
      <c r="AN1513" s="48" t="str">
        <f aca="false">IF(AND(Y1513="REVENDA",AC1513="SIM",AG1513="BIT"),((AB1513/1+1)*AI1513)*0.4117,"")</f>
        <v/>
      </c>
      <c r="AO1513" s="48" t="str">
        <f aca="false">IF(AN1513="","",AN1513*17%)</f>
        <v/>
      </c>
      <c r="AP1513" s="49" t="str">
        <f aca="false">IF(AN1513="","",IF(T1513=0.12,(U1513*0.4117)*0.4117,IF(T1513=0,(AI1513*0.07)*0.4117,U1513*0.4117)))</f>
        <v/>
      </c>
      <c r="AQ1513" s="47" t="str">
        <f aca="false">IF(AN1513="","",AO1513-AP1513)</f>
        <v/>
      </c>
      <c r="AR1513" s="50" t="str">
        <f aca="false">IFERROR(IF(AND(AC1513="SIM",Y1513="REVENDA",LEFT(AG1513,5)="ANEXO")*OR(AE1513="ANEXO I",AF1513="ANEXO II"),VLOOKUP(H1513,Dados!G:I,2,0),""),"INSERIR MVA")</f>
        <v/>
      </c>
      <c r="AS1513" s="48" t="str">
        <f aca="false">IF(LEFT(AG1513,5)="ANEXO",VLOOKUP(AG1513,Dados!$X$111:$Z$112,2,0)*(AI1513-Q1513),"")</f>
        <v/>
      </c>
      <c r="AT1513" s="48" t="str">
        <f aca="false">IFERROR(IF(AR1513="","",(AI1513*AR1513)+AI1513),"INSERIR MVA")</f>
        <v/>
      </c>
      <c r="AU1513" s="48" t="str">
        <f aca="false">IF(AT1513="","",IF(AY1513=0.04,U1513,AS1513*AY1513))</f>
        <v/>
      </c>
      <c r="AV1513" s="47" t="str">
        <f aca="false">IFERROR(IF(AU1513="","",(VLOOKUP(AG1513,Dados!$X$111:$Z$112,3,0)*AT1513*0.17)),"INSERIR MVA")</f>
        <v/>
      </c>
      <c r="AW1513" s="47" t="str">
        <f aca="false">IFERROR(IF(AR1513="","",AV1513-AU1513),"")</f>
        <v/>
      </c>
      <c r="AX1513" s="51" t="str">
        <f aca="false">IFERROR(IF(AC1513="NÃO","",IF(AM1513&lt;&gt;"",AM1513-W1513,IF(AQ1513&lt;&gt;"",AQ1513-W1513,IF(AW1513&lt;&gt;"",AW1513-W1513,"")))),"")</f>
        <v/>
      </c>
      <c r="AY1513" s="46" t="str">
        <f aca="false">IFERROR(IF(ISNA(VLOOKUP(R1513,Dados!$X$2:$Y$5,2,0)),VLOOKUP(D1513,Dados!$X$7:$Y$33,2,0),VLOOKUP(R1513,Dados!$X$2:$Y$5,2,0)),"")</f>
        <v/>
      </c>
      <c r="AZ1513" s="52" t="str">
        <f aca="false">IF(C1513="","",IF(AND(Y1513="CONSUMO",AC1513="NÃO")*OR(AG1513="-",AG1513="BIT"),IF(E1513&lt;&gt;"",(AI1513-(P1513+L1513-N1513+Q1513)*AY1513)/0.83),""))</f>
        <v/>
      </c>
      <c r="BA1513" s="51" t="str">
        <f aca="false">IF(AZ1513="","",AZ1513*0.17-((P1513+L1513-N1513+Q1513)*AY1513))</f>
        <v/>
      </c>
      <c r="BB1513" s="51" t="str">
        <f aca="false">IF(AND(Y1513="CONSUMO",AG1513="ANEXO I",AY1513&gt;4%),(AI1513-(P1513+L1513-N1513+Q1513)*0.0514)/0.83*(0.5177)*(0.17)-AI1513*0.0514,IF(AND(Y1513="CONSUMO",AG1513="ANEXO II",AY1513&gt;4%),(AI1513-(P1513+L1513-N1513+Q1513)*0.041)/0.83*(0.3295)*(0.17)-AI1513*0.041,IF(AND(Y1513="CONSUMO",AG1513="ANEXO I",AY1513=4%),(AI1513-(P1513+L1513-N1513+Q1513)*0.04)/0.83*(0.5177)*(0.17)-AI1513*0.04,IF(AND(Y1513="CONSUMO",AG1513="ANEXO II",AY1513=4%),(AI1513-(P1513+L1513-N1513+Q1513)*0.04)/0.83*(0.3295)*(0.17)-AI1513*0.04,""))))</f>
        <v/>
      </c>
      <c r="BC1513" s="51" t="str">
        <f aca="false">IF(C1513="","",IF(AND(Y1513="CONSUMO",AC1513="SIM")*OR(AG1513="-",AG1513="BIT"),IF(E1513&lt;&gt;"",(AI1513-(P1513+L1513-N1513+Q1513)*AY1513)/0.83),""))</f>
        <v/>
      </c>
      <c r="BD1513" s="51" t="str">
        <f aca="false">IF(BC1513="","",BC1513*0.17)</f>
        <v/>
      </c>
      <c r="BE1513" s="51" t="str">
        <f aca="false">IF(I1513=6908,0,IF(BC1513="","",BD1513-((P1513+L1513-N1513+Q1513)*AY1513)))</f>
        <v/>
      </c>
      <c r="BF1513" s="53" t="str">
        <f aca="false">IF(B1513="","",IF(OR(B1513="",E1513="Regime Normal"),0,(AI1513-Q1513)*VLOOKUP(R1513,Dados!$X$98:$Y$108,2,0)))</f>
        <v/>
      </c>
      <c r="BG1513" s="54" t="str">
        <f aca="false">IFERROR(VLOOKUP(I1513,Dados!$AC$27:$AD$43,2,0),IF(B1513="","",IF(D1513&lt;&gt;"MT",IF(AND(AC1513="SIM",Y1513="Revenda"),"2403",IF(AND(AC1513="SIM",Y1513="Consumo"),"2407",IF(AND(AC1513="NÃO",Y1513="Revenda"),"2102",IF(AND(AC1513="NÃO",Y1513="Consumo"),"2556",)))),REPLACE(I1513,1,1,1))))</f>
        <v/>
      </c>
    </row>
    <row r="1514" customFormat="false" ht="12.8" hidden="false" customHeight="true" outlineLevel="0" collapsed="false">
      <c r="Y1514" s="45"/>
      <c r="Z1514" s="46" t="str">
        <f aca="false">IF(B1514="","",(IFERROR(VLOOKUP(H1514,Dados!A$3:B$15000,2,0),"Não Encontrado")))</f>
        <v/>
      </c>
      <c r="AA1514" s="46" t="str">
        <f aca="false">IF(B1514="","",(IFERROR(VLOOKUP(G1514,Dados!C$3:E$15000,3,0),"Não Encontrado")))</f>
        <v/>
      </c>
      <c r="AB1514" s="46" t="str">
        <f aca="false">IFERROR(IF(Z1514&lt;&gt;"Não Encontrado",Z1514,IF(AA1514&lt;&gt;"Não Encontrado",AA1514,"")),"")</f>
        <v/>
      </c>
      <c r="AC1514" s="45" t="str">
        <f aca="false">IF(B1514="","",IF(AB1514="","NÃO","SIM"))</f>
        <v/>
      </c>
      <c r="AD1514" s="45" t="str">
        <f aca="false">IFERROR(VLOOKUP(G1514,Dados!$P$3:$R$500,3,0),"")</f>
        <v/>
      </c>
      <c r="AE1514" s="45" t="str">
        <f aca="false">IFERROR(VLOOKUP(G1514,Dados!$K$3:$L$500,2,0),"")</f>
        <v/>
      </c>
      <c r="AF1514" s="45" t="str">
        <f aca="false">IFERROR(VLOOKUP(G1514,Dados!$M$3:$N$500,2,0),"")</f>
        <v/>
      </c>
      <c r="AG1514" s="45" t="str">
        <f aca="false">IF(F1514="","",IF(AND(AD1514="",AE1514="",AF1514=""),"-",IF(AND(AD1514="BIT",AE1514="",AF1514=""),"BIT",IF(AND(AE1514="ANEXO I",AD1514="",AF1514=""),"ANEXO I",IF(AND(AF1514="ANEXO II",AD1514="",AE1514=""),"ANEXO II","Escolher")))))</f>
        <v/>
      </c>
      <c r="AH1514" s="45" t="str">
        <f aca="false">IF(AG1514&lt;&gt;"Pneus","",IFERROR(VLOOKUP(R1514,Dados!$X$2:$Z$5,3,0)*(AI1514-Q1514),VLOOKUP(D1514,Dados!$X$7:$Z$33,3,0)*(AI1514-Q1514)))</f>
        <v/>
      </c>
      <c r="AI1514" s="47" t="str">
        <f aca="false">IF(B1514="","",P1514+Q1514+O1514+M1514+L1514-N1514)</f>
        <v/>
      </c>
      <c r="AJ1514" s="48" t="str">
        <f aca="false">IFERROR(IF(AND(AC1514="SIM",AG1514="-",Y1514="REVENDA"),(AB1514/1+1)*AI1514,IF(AND(AC1514="SIM",AG1514="Pneus",Y1514="REVENDA"),(AB1514/1+1)*(AI1514-AH1514),"")),"")</f>
        <v/>
      </c>
      <c r="AK1514" s="48" t="str">
        <f aca="false">IF(AJ1514="","",AJ1514*17%)</f>
        <v/>
      </c>
      <c r="AL1514" s="48" t="str">
        <f aca="false">IFERROR(IF(AC1514="NÃO","",IF(AK1514="","",IF(E1514="Simples Nacional",BF1514,IF(T1514=0.12,U1514*0.5833337002,IF(T1514=0,AI1514*0.07,U1514))))),"")</f>
        <v/>
      </c>
      <c r="AM1514" s="47" t="str">
        <f aca="false">IFERROR(IF(AC1514="NÃO","",IF(OR(AG1514="-",AG1514="Pneus"),AK1514-AL1514,"")),"")</f>
        <v/>
      </c>
      <c r="AN1514" s="48" t="str">
        <f aca="false">IF(AND(Y1514="REVENDA",AC1514="SIM",AG1514="BIT"),((AB1514/1+1)*AI1514)*0.4117,"")</f>
        <v/>
      </c>
      <c r="AO1514" s="48" t="str">
        <f aca="false">IF(AN1514="","",AN1514*17%)</f>
        <v/>
      </c>
      <c r="AP1514" s="49" t="str">
        <f aca="false">IF(AN1514="","",IF(T1514=0.12,(U1514*0.4117)*0.4117,IF(T1514=0,(AI1514*0.07)*0.4117,U1514*0.4117)))</f>
        <v/>
      </c>
      <c r="AQ1514" s="47" t="str">
        <f aca="false">IF(AN1514="","",AO1514-AP1514)</f>
        <v/>
      </c>
      <c r="AR1514" s="50" t="str">
        <f aca="false">IFERROR(IF(AND(AC1514="SIM",Y1514="REVENDA",LEFT(AG1514,5)="ANEXO")*OR(AE1514="ANEXO I",AF1514="ANEXO II"),VLOOKUP(H1514,Dados!G:I,2,0),""),"INSERIR MVA")</f>
        <v/>
      </c>
      <c r="AS1514" s="48" t="str">
        <f aca="false">IF(LEFT(AG1514,5)="ANEXO",VLOOKUP(AG1514,Dados!$X$111:$Z$112,2,0)*(AI1514-Q1514),"")</f>
        <v/>
      </c>
      <c r="AT1514" s="48" t="str">
        <f aca="false">IFERROR(IF(AR1514="","",(AI1514*AR1514)+AI1514),"INSERIR MVA")</f>
        <v/>
      </c>
      <c r="AU1514" s="48" t="str">
        <f aca="false">IF(AT1514="","",IF(AY1514=0.04,U1514,AS1514*AY1514))</f>
        <v/>
      </c>
      <c r="AV1514" s="47" t="str">
        <f aca="false">IFERROR(IF(AU1514="","",(VLOOKUP(AG1514,Dados!$X$111:$Z$112,3,0)*AT1514*0.17)),"INSERIR MVA")</f>
        <v/>
      </c>
      <c r="AW1514" s="47" t="str">
        <f aca="false">IFERROR(IF(AR1514="","",AV1514-AU1514),"")</f>
        <v/>
      </c>
      <c r="AX1514" s="51" t="str">
        <f aca="false">IFERROR(IF(AC1514="NÃO","",IF(AM1514&lt;&gt;"",AM1514-W1514,IF(AQ1514&lt;&gt;"",AQ1514-W1514,IF(AW1514&lt;&gt;"",AW1514-W1514,"")))),"")</f>
        <v/>
      </c>
      <c r="AY1514" s="46" t="str">
        <f aca="false">IFERROR(IF(ISNA(VLOOKUP(R1514,Dados!$X$2:$Y$5,2,0)),VLOOKUP(D1514,Dados!$X$7:$Y$33,2,0),VLOOKUP(R1514,Dados!$X$2:$Y$5,2,0)),"")</f>
        <v/>
      </c>
      <c r="AZ1514" s="52" t="str">
        <f aca="false">IF(C1514="","",IF(AND(Y1514="CONSUMO",AC1514="NÃO")*OR(AG1514="-",AG1514="BIT"),IF(E1514&lt;&gt;"",(AI1514-(P1514+L1514-N1514+Q1514)*AY1514)/0.83),""))</f>
        <v/>
      </c>
      <c r="BA1514" s="51" t="str">
        <f aca="false">IF(AZ1514="","",AZ1514*0.17-((P1514+L1514-N1514+Q1514)*AY1514))</f>
        <v/>
      </c>
      <c r="BB1514" s="51" t="str">
        <f aca="false">IF(AND(Y1514="CONSUMO",AG1514="ANEXO I",AY1514&gt;4%),(AI1514-(P1514+L1514-N1514+Q1514)*0.0514)/0.83*(0.5177)*(0.17)-AI1514*0.0514,IF(AND(Y1514="CONSUMO",AG1514="ANEXO II",AY1514&gt;4%),(AI1514-(P1514+L1514-N1514+Q1514)*0.041)/0.83*(0.3295)*(0.17)-AI1514*0.041,IF(AND(Y1514="CONSUMO",AG1514="ANEXO I",AY1514=4%),(AI1514-(P1514+L1514-N1514+Q1514)*0.04)/0.83*(0.5177)*(0.17)-AI1514*0.04,IF(AND(Y1514="CONSUMO",AG1514="ANEXO II",AY1514=4%),(AI1514-(P1514+L1514-N1514+Q1514)*0.04)/0.83*(0.3295)*(0.17)-AI1514*0.04,""))))</f>
        <v/>
      </c>
      <c r="BC1514" s="51" t="str">
        <f aca="false">IF(C1514="","",IF(AND(Y1514="CONSUMO",AC1514="SIM")*OR(AG1514="-",AG1514="BIT"),IF(E1514&lt;&gt;"",(AI1514-(P1514+L1514-N1514+Q1514)*AY1514)/0.83),""))</f>
        <v/>
      </c>
      <c r="BD1514" s="51" t="str">
        <f aca="false">IF(BC1514="","",BC1514*0.17)</f>
        <v/>
      </c>
      <c r="BE1514" s="51" t="str">
        <f aca="false">IF(I1514=6908,0,IF(BC1514="","",BD1514-((P1514+L1514-N1514+Q1514)*AY1514)))</f>
        <v/>
      </c>
      <c r="BF1514" s="53" t="str">
        <f aca="false">IF(B1514="","",IF(OR(B1514="",E1514="Regime Normal"),0,(AI1514-Q1514)*VLOOKUP(R1514,Dados!$X$98:$Y$108,2,0)))</f>
        <v/>
      </c>
      <c r="BG1514" s="54" t="str">
        <f aca="false">IFERROR(VLOOKUP(I1514,Dados!$AC$27:$AD$43,2,0),IF(B1514="","",IF(D1514&lt;&gt;"MT",IF(AND(AC1514="SIM",Y1514="Revenda"),"2403",IF(AND(AC1514="SIM",Y1514="Consumo"),"2407",IF(AND(AC1514="NÃO",Y1514="Revenda"),"2102",IF(AND(AC1514="NÃO",Y1514="Consumo"),"2556",)))),REPLACE(I1514,1,1,1))))</f>
        <v/>
      </c>
    </row>
    <row r="1515" customFormat="false" ht="12.8" hidden="false" customHeight="true" outlineLevel="0" collapsed="false">
      <c r="Y1515" s="45"/>
      <c r="Z1515" s="46" t="str">
        <f aca="false">IF(B1515="","",(IFERROR(VLOOKUP(H1515,Dados!A$3:B$15000,2,0),"Não Encontrado")))</f>
        <v/>
      </c>
      <c r="AA1515" s="46" t="str">
        <f aca="false">IF(B1515="","",(IFERROR(VLOOKUP(G1515,Dados!C$3:E$15000,3,0),"Não Encontrado")))</f>
        <v/>
      </c>
      <c r="AB1515" s="46" t="str">
        <f aca="false">IFERROR(IF(Z1515&lt;&gt;"Não Encontrado",Z1515,IF(AA1515&lt;&gt;"Não Encontrado",AA1515,"")),"")</f>
        <v/>
      </c>
      <c r="AC1515" s="45" t="str">
        <f aca="false">IF(B1515="","",IF(AB1515="","NÃO","SIM"))</f>
        <v/>
      </c>
      <c r="AD1515" s="45" t="str">
        <f aca="false">IFERROR(VLOOKUP(G1515,Dados!$P$3:$R$500,3,0),"")</f>
        <v/>
      </c>
      <c r="AE1515" s="45" t="str">
        <f aca="false">IFERROR(VLOOKUP(G1515,Dados!$K$3:$L$500,2,0),"")</f>
        <v/>
      </c>
      <c r="AF1515" s="45" t="str">
        <f aca="false">IFERROR(VLOOKUP(G1515,Dados!$M$3:$N$500,2,0),"")</f>
        <v/>
      </c>
      <c r="AG1515" s="45" t="str">
        <f aca="false">IF(F1515="","",IF(AND(AD1515="",AE1515="",AF1515=""),"-",IF(AND(AD1515="BIT",AE1515="",AF1515=""),"BIT",IF(AND(AE1515="ANEXO I",AD1515="",AF1515=""),"ANEXO I",IF(AND(AF1515="ANEXO II",AD1515="",AE1515=""),"ANEXO II","Escolher")))))</f>
        <v/>
      </c>
      <c r="AH1515" s="45" t="str">
        <f aca="false">IF(AG1515&lt;&gt;"Pneus","",IFERROR(VLOOKUP(R1515,Dados!$X$2:$Z$5,3,0)*(AI1515-Q1515),VLOOKUP(D1515,Dados!$X$7:$Z$33,3,0)*(AI1515-Q1515)))</f>
        <v/>
      </c>
      <c r="AI1515" s="47" t="str">
        <f aca="false">IF(B1515="","",P1515+Q1515+O1515+M1515+L1515-N1515)</f>
        <v/>
      </c>
      <c r="AJ1515" s="48" t="str">
        <f aca="false">IFERROR(IF(AND(AC1515="SIM",AG1515="-",Y1515="REVENDA"),(AB1515/1+1)*AI1515,IF(AND(AC1515="SIM",AG1515="Pneus",Y1515="REVENDA"),(AB1515/1+1)*(AI1515-AH1515),"")),"")</f>
        <v/>
      </c>
      <c r="AK1515" s="48" t="str">
        <f aca="false">IF(AJ1515="","",AJ1515*17%)</f>
        <v/>
      </c>
      <c r="AL1515" s="48" t="str">
        <f aca="false">IFERROR(IF(AC1515="NÃO","",IF(AK1515="","",IF(E1515="Simples Nacional",BF1515,IF(T1515=0.12,U1515*0.5833337002,IF(T1515=0,AI1515*0.07,U1515))))),"")</f>
        <v/>
      </c>
      <c r="AM1515" s="47" t="str">
        <f aca="false">IFERROR(IF(AC1515="NÃO","",IF(OR(AG1515="-",AG1515="Pneus"),AK1515-AL1515,"")),"")</f>
        <v/>
      </c>
      <c r="AN1515" s="48" t="str">
        <f aca="false">IF(AND(Y1515="REVENDA",AC1515="SIM",AG1515="BIT"),((AB1515/1+1)*AI1515)*0.4117,"")</f>
        <v/>
      </c>
      <c r="AO1515" s="48" t="str">
        <f aca="false">IF(AN1515="","",AN1515*17%)</f>
        <v/>
      </c>
      <c r="AP1515" s="49" t="str">
        <f aca="false">IF(AN1515="","",IF(T1515=0.12,(U1515*0.4117)*0.4117,IF(T1515=0,(AI1515*0.07)*0.4117,U1515*0.4117)))</f>
        <v/>
      </c>
      <c r="AQ1515" s="47" t="str">
        <f aca="false">IF(AN1515="","",AO1515-AP1515)</f>
        <v/>
      </c>
      <c r="AR1515" s="50" t="str">
        <f aca="false">IFERROR(IF(AND(AC1515="SIM",Y1515="REVENDA",LEFT(AG1515,5)="ANEXO")*OR(AE1515="ANEXO I",AF1515="ANEXO II"),VLOOKUP(H1515,Dados!G:I,2,0),""),"INSERIR MVA")</f>
        <v/>
      </c>
      <c r="AS1515" s="48" t="str">
        <f aca="false">IF(LEFT(AG1515,5)="ANEXO",VLOOKUP(AG1515,Dados!$X$111:$Z$112,2,0)*(AI1515-Q1515),"")</f>
        <v/>
      </c>
      <c r="AT1515" s="48" t="str">
        <f aca="false">IFERROR(IF(AR1515="","",(AI1515*AR1515)+AI1515),"INSERIR MVA")</f>
        <v/>
      </c>
      <c r="AU1515" s="48" t="str">
        <f aca="false">IF(AT1515="","",IF(AY1515=0.04,U1515,AS1515*AY1515))</f>
        <v/>
      </c>
      <c r="AV1515" s="47" t="str">
        <f aca="false">IFERROR(IF(AU1515="","",(VLOOKUP(AG1515,Dados!$X$111:$Z$112,3,0)*AT1515*0.17)),"INSERIR MVA")</f>
        <v/>
      </c>
      <c r="AW1515" s="47" t="str">
        <f aca="false">IFERROR(IF(AR1515="","",AV1515-AU1515),"")</f>
        <v/>
      </c>
      <c r="AX1515" s="51" t="str">
        <f aca="false">IFERROR(IF(AC1515="NÃO","",IF(AM1515&lt;&gt;"",AM1515-W1515,IF(AQ1515&lt;&gt;"",AQ1515-W1515,IF(AW1515&lt;&gt;"",AW1515-W1515,"")))),"")</f>
        <v/>
      </c>
      <c r="AY1515" s="46" t="str">
        <f aca="false">IFERROR(IF(ISNA(VLOOKUP(R1515,Dados!$X$2:$Y$5,2,0)),VLOOKUP(D1515,Dados!$X$7:$Y$33,2,0),VLOOKUP(R1515,Dados!$X$2:$Y$5,2,0)),"")</f>
        <v/>
      </c>
      <c r="AZ1515" s="52" t="str">
        <f aca="false">IF(C1515="","",IF(AND(Y1515="CONSUMO",AC1515="NÃO")*OR(AG1515="-",AG1515="BIT"),IF(E1515&lt;&gt;"",(AI1515-(P1515+L1515-N1515+Q1515)*AY1515)/0.83),""))</f>
        <v/>
      </c>
      <c r="BA1515" s="51" t="str">
        <f aca="false">IF(AZ1515="","",AZ1515*0.17-((P1515+L1515-N1515+Q1515)*AY1515))</f>
        <v/>
      </c>
      <c r="BB1515" s="51" t="str">
        <f aca="false">IF(AND(Y1515="CONSUMO",AG1515="ANEXO I",AY1515&gt;4%),(AI1515-(P1515+L1515-N1515+Q1515)*0.0514)/0.83*(0.5177)*(0.17)-AI1515*0.0514,IF(AND(Y1515="CONSUMO",AG1515="ANEXO II",AY1515&gt;4%),(AI1515-(P1515+L1515-N1515+Q1515)*0.041)/0.83*(0.3295)*(0.17)-AI1515*0.041,IF(AND(Y1515="CONSUMO",AG1515="ANEXO I",AY1515=4%),(AI1515-(P1515+L1515-N1515+Q1515)*0.04)/0.83*(0.5177)*(0.17)-AI1515*0.04,IF(AND(Y1515="CONSUMO",AG1515="ANEXO II",AY1515=4%),(AI1515-(P1515+L1515-N1515+Q1515)*0.04)/0.83*(0.3295)*(0.17)-AI1515*0.04,""))))</f>
        <v/>
      </c>
      <c r="BC1515" s="51" t="str">
        <f aca="false">IF(C1515="","",IF(AND(Y1515="CONSUMO",AC1515="SIM")*OR(AG1515="-",AG1515="BIT"),IF(E1515&lt;&gt;"",(AI1515-(P1515+L1515-N1515+Q1515)*AY1515)/0.83),""))</f>
        <v/>
      </c>
      <c r="BD1515" s="51" t="str">
        <f aca="false">IF(BC1515="","",BC1515*0.17)</f>
        <v/>
      </c>
      <c r="BE1515" s="51" t="str">
        <f aca="false">IF(I1515=6908,0,IF(BC1515="","",BD1515-((P1515+L1515-N1515+Q1515)*AY1515)))</f>
        <v/>
      </c>
      <c r="BF1515" s="53" t="str">
        <f aca="false">IF(B1515="","",IF(OR(B1515="",E1515="Regime Normal"),0,(AI1515-Q1515)*VLOOKUP(R1515,Dados!$X$98:$Y$108,2,0)))</f>
        <v/>
      </c>
      <c r="BG1515" s="54" t="str">
        <f aca="false">IFERROR(VLOOKUP(I1515,Dados!$AC$27:$AD$43,2,0),IF(B1515="","",IF(D1515&lt;&gt;"MT",IF(AND(AC1515="SIM",Y1515="Revenda"),"2403",IF(AND(AC1515="SIM",Y1515="Consumo"),"2407",IF(AND(AC1515="NÃO",Y1515="Revenda"),"2102",IF(AND(AC1515="NÃO",Y1515="Consumo"),"2556",)))),REPLACE(I1515,1,1,1))))</f>
        <v/>
      </c>
    </row>
    <row r="1516" customFormat="false" ht="12.8" hidden="false" customHeight="true" outlineLevel="0" collapsed="false">
      <c r="Y1516" s="45"/>
      <c r="Z1516" s="46" t="str">
        <f aca="false">IF(B1516="","",(IFERROR(VLOOKUP(H1516,Dados!A$3:B$15000,2,0),"Não Encontrado")))</f>
        <v/>
      </c>
      <c r="AA1516" s="46" t="str">
        <f aca="false">IF(B1516="","",(IFERROR(VLOOKUP(G1516,Dados!C$3:E$15000,3,0),"Não Encontrado")))</f>
        <v/>
      </c>
      <c r="AB1516" s="46" t="str">
        <f aca="false">IFERROR(IF(Z1516&lt;&gt;"Não Encontrado",Z1516,IF(AA1516&lt;&gt;"Não Encontrado",AA1516,"")),"")</f>
        <v/>
      </c>
      <c r="AC1516" s="45" t="str">
        <f aca="false">IF(B1516="","",IF(AB1516="","NÃO","SIM"))</f>
        <v/>
      </c>
      <c r="AD1516" s="45" t="str">
        <f aca="false">IFERROR(VLOOKUP(G1516,Dados!$P$3:$R$500,3,0),"")</f>
        <v/>
      </c>
      <c r="AE1516" s="45" t="str">
        <f aca="false">IFERROR(VLOOKUP(G1516,Dados!$K$3:$L$500,2,0),"")</f>
        <v/>
      </c>
      <c r="AF1516" s="45" t="str">
        <f aca="false">IFERROR(VLOOKUP(G1516,Dados!$M$3:$N$500,2,0),"")</f>
        <v/>
      </c>
      <c r="AG1516" s="45" t="str">
        <f aca="false">IF(F1516="","",IF(AND(AD1516="",AE1516="",AF1516=""),"-",IF(AND(AD1516="BIT",AE1516="",AF1516=""),"BIT",IF(AND(AE1516="ANEXO I",AD1516="",AF1516=""),"ANEXO I",IF(AND(AF1516="ANEXO II",AD1516="",AE1516=""),"ANEXO II","Escolher")))))</f>
        <v/>
      </c>
      <c r="AH1516" s="45" t="str">
        <f aca="false">IF(AG1516&lt;&gt;"Pneus","",IFERROR(VLOOKUP(R1516,Dados!$X$2:$Z$5,3,0)*(AI1516-Q1516),VLOOKUP(D1516,Dados!$X$7:$Z$33,3,0)*(AI1516-Q1516)))</f>
        <v/>
      </c>
      <c r="AI1516" s="47" t="str">
        <f aca="false">IF(B1516="","",P1516+Q1516+O1516+M1516+L1516-N1516)</f>
        <v/>
      </c>
      <c r="AJ1516" s="48" t="str">
        <f aca="false">IFERROR(IF(AND(AC1516="SIM",AG1516="-",Y1516="REVENDA"),(AB1516/1+1)*AI1516,IF(AND(AC1516="SIM",AG1516="Pneus",Y1516="REVENDA"),(AB1516/1+1)*(AI1516-AH1516),"")),"")</f>
        <v/>
      </c>
      <c r="AK1516" s="48" t="str">
        <f aca="false">IF(AJ1516="","",AJ1516*17%)</f>
        <v/>
      </c>
      <c r="AL1516" s="48" t="str">
        <f aca="false">IFERROR(IF(AC1516="NÃO","",IF(AK1516="","",IF(E1516="Simples Nacional",BF1516,IF(T1516=0.12,U1516*0.5833337002,IF(T1516=0,AI1516*0.07,U1516))))),"")</f>
        <v/>
      </c>
      <c r="AM1516" s="47" t="str">
        <f aca="false">IFERROR(IF(AC1516="NÃO","",IF(OR(AG1516="-",AG1516="Pneus"),AK1516-AL1516,"")),"")</f>
        <v/>
      </c>
      <c r="AN1516" s="48" t="str">
        <f aca="false">IF(AND(Y1516="REVENDA",AC1516="SIM",AG1516="BIT"),((AB1516/1+1)*AI1516)*0.4117,"")</f>
        <v/>
      </c>
      <c r="AO1516" s="48" t="str">
        <f aca="false">IF(AN1516="","",AN1516*17%)</f>
        <v/>
      </c>
      <c r="AP1516" s="49" t="str">
        <f aca="false">IF(AN1516="","",IF(T1516=0.12,(U1516*0.4117)*0.4117,IF(T1516=0,(AI1516*0.07)*0.4117,U1516*0.4117)))</f>
        <v/>
      </c>
      <c r="AQ1516" s="47" t="str">
        <f aca="false">IF(AN1516="","",AO1516-AP1516)</f>
        <v/>
      </c>
      <c r="AR1516" s="50" t="str">
        <f aca="false">IFERROR(IF(AND(AC1516="SIM",Y1516="REVENDA",LEFT(AG1516,5)="ANEXO")*OR(AE1516="ANEXO I",AF1516="ANEXO II"),VLOOKUP(H1516,Dados!G:I,2,0),""),"INSERIR MVA")</f>
        <v/>
      </c>
      <c r="AS1516" s="48" t="str">
        <f aca="false">IF(LEFT(AG1516,5)="ANEXO",VLOOKUP(AG1516,Dados!$X$111:$Z$112,2,0)*(AI1516-Q1516),"")</f>
        <v/>
      </c>
      <c r="AT1516" s="48" t="str">
        <f aca="false">IFERROR(IF(AR1516="","",(AI1516*AR1516)+AI1516),"INSERIR MVA")</f>
        <v/>
      </c>
      <c r="AU1516" s="48" t="str">
        <f aca="false">IF(AT1516="","",IF(AY1516=0.04,U1516,AS1516*AY1516))</f>
        <v/>
      </c>
      <c r="AV1516" s="47" t="str">
        <f aca="false">IFERROR(IF(AU1516="","",(VLOOKUP(AG1516,Dados!$X$111:$Z$112,3,0)*AT1516*0.17)),"INSERIR MVA")</f>
        <v/>
      </c>
      <c r="AW1516" s="47" t="str">
        <f aca="false">IFERROR(IF(AR1516="","",AV1516-AU1516),"")</f>
        <v/>
      </c>
      <c r="AX1516" s="51" t="str">
        <f aca="false">IFERROR(IF(AC1516="NÃO","",IF(AM1516&lt;&gt;"",AM1516-W1516,IF(AQ1516&lt;&gt;"",AQ1516-W1516,IF(AW1516&lt;&gt;"",AW1516-W1516,"")))),"")</f>
        <v/>
      </c>
      <c r="AY1516" s="46" t="str">
        <f aca="false">IFERROR(IF(ISNA(VLOOKUP(R1516,Dados!$X$2:$Y$5,2,0)),VLOOKUP(D1516,Dados!$X$7:$Y$33,2,0),VLOOKUP(R1516,Dados!$X$2:$Y$5,2,0)),"")</f>
        <v/>
      </c>
      <c r="AZ1516" s="52" t="str">
        <f aca="false">IF(C1516="","",IF(AND(Y1516="CONSUMO",AC1516="NÃO")*OR(AG1516="-",AG1516="BIT"),IF(E1516&lt;&gt;"",(AI1516-(P1516+L1516-N1516+Q1516)*AY1516)/0.83),""))</f>
        <v/>
      </c>
      <c r="BA1516" s="51" t="str">
        <f aca="false">IF(AZ1516="","",AZ1516*0.17-((P1516+L1516-N1516+Q1516)*AY1516))</f>
        <v/>
      </c>
      <c r="BB1516" s="51" t="str">
        <f aca="false">IF(AND(Y1516="CONSUMO",AG1516="ANEXO I",AY1516&gt;4%),(AI1516-(P1516+L1516-N1516+Q1516)*0.0514)/0.83*(0.5177)*(0.17)-AI1516*0.0514,IF(AND(Y1516="CONSUMO",AG1516="ANEXO II",AY1516&gt;4%),(AI1516-(P1516+L1516-N1516+Q1516)*0.041)/0.83*(0.3295)*(0.17)-AI1516*0.041,IF(AND(Y1516="CONSUMO",AG1516="ANEXO I",AY1516=4%),(AI1516-(P1516+L1516-N1516+Q1516)*0.04)/0.83*(0.5177)*(0.17)-AI1516*0.04,IF(AND(Y1516="CONSUMO",AG1516="ANEXO II",AY1516=4%),(AI1516-(P1516+L1516-N1516+Q1516)*0.04)/0.83*(0.3295)*(0.17)-AI1516*0.04,""))))</f>
        <v/>
      </c>
      <c r="BC1516" s="51" t="str">
        <f aca="false">IF(C1516="","",IF(AND(Y1516="CONSUMO",AC1516="SIM")*OR(AG1516="-",AG1516="BIT"),IF(E1516&lt;&gt;"",(AI1516-(P1516+L1516-N1516+Q1516)*AY1516)/0.83),""))</f>
        <v/>
      </c>
      <c r="BD1516" s="51" t="str">
        <f aca="false">IF(BC1516="","",BC1516*0.17)</f>
        <v/>
      </c>
      <c r="BE1516" s="51" t="str">
        <f aca="false">IF(I1516=6908,0,IF(BC1516="","",BD1516-((P1516+L1516-N1516+Q1516)*AY1516)))</f>
        <v/>
      </c>
      <c r="BF1516" s="53" t="str">
        <f aca="false">IF(B1516="","",IF(OR(B1516="",E1516="Regime Normal"),0,(AI1516-Q1516)*VLOOKUP(R1516,Dados!$X$98:$Y$108,2,0)))</f>
        <v/>
      </c>
      <c r="BG1516" s="54" t="str">
        <f aca="false">IFERROR(VLOOKUP(I1516,Dados!$AC$27:$AD$43,2,0),IF(B1516="","",IF(D1516&lt;&gt;"MT",IF(AND(AC1516="SIM",Y1516="Revenda"),"2403",IF(AND(AC1516="SIM",Y1516="Consumo"),"2407",IF(AND(AC1516="NÃO",Y1516="Revenda"),"2102",IF(AND(AC1516="NÃO",Y1516="Consumo"),"2556",)))),REPLACE(I1516,1,1,1))))</f>
        <v/>
      </c>
    </row>
    <row r="1517" customFormat="false" ht="12.8" hidden="false" customHeight="true" outlineLevel="0" collapsed="false">
      <c r="Y1517" s="45"/>
      <c r="Z1517" s="46" t="str">
        <f aca="false">IF(B1517="","",(IFERROR(VLOOKUP(H1517,Dados!A$3:B$15000,2,0),"Não Encontrado")))</f>
        <v/>
      </c>
      <c r="AA1517" s="46" t="str">
        <f aca="false">IF(B1517="","",(IFERROR(VLOOKUP(G1517,Dados!C$3:E$15000,3,0),"Não Encontrado")))</f>
        <v/>
      </c>
      <c r="AB1517" s="46" t="str">
        <f aca="false">IFERROR(IF(Z1517&lt;&gt;"Não Encontrado",Z1517,IF(AA1517&lt;&gt;"Não Encontrado",AA1517,"")),"")</f>
        <v/>
      </c>
      <c r="AC1517" s="45" t="str">
        <f aca="false">IF(B1517="","",IF(AB1517="","NÃO","SIM"))</f>
        <v/>
      </c>
      <c r="AD1517" s="45" t="str">
        <f aca="false">IFERROR(VLOOKUP(G1517,Dados!$P$3:$R$500,3,0),"")</f>
        <v/>
      </c>
      <c r="AE1517" s="45" t="str">
        <f aca="false">IFERROR(VLOOKUP(G1517,Dados!$K$3:$L$500,2,0),"")</f>
        <v/>
      </c>
      <c r="AF1517" s="45" t="str">
        <f aca="false">IFERROR(VLOOKUP(G1517,Dados!$M$3:$N$500,2,0),"")</f>
        <v/>
      </c>
      <c r="AG1517" s="45" t="str">
        <f aca="false">IF(F1517="","",IF(AND(AD1517="",AE1517="",AF1517=""),"-",IF(AND(AD1517="BIT",AE1517="",AF1517=""),"BIT",IF(AND(AE1517="ANEXO I",AD1517="",AF1517=""),"ANEXO I",IF(AND(AF1517="ANEXO II",AD1517="",AE1517=""),"ANEXO II","Escolher")))))</f>
        <v/>
      </c>
      <c r="AH1517" s="45" t="str">
        <f aca="false">IF(AG1517&lt;&gt;"Pneus","",IFERROR(VLOOKUP(R1517,Dados!$X$2:$Z$5,3,0)*(AI1517-Q1517),VLOOKUP(D1517,Dados!$X$7:$Z$33,3,0)*(AI1517-Q1517)))</f>
        <v/>
      </c>
      <c r="AI1517" s="47" t="str">
        <f aca="false">IF(B1517="","",P1517+Q1517+O1517+M1517+L1517-N1517)</f>
        <v/>
      </c>
      <c r="AJ1517" s="48" t="str">
        <f aca="false">IFERROR(IF(AND(AC1517="SIM",AG1517="-",Y1517="REVENDA"),(AB1517/1+1)*AI1517,IF(AND(AC1517="SIM",AG1517="Pneus",Y1517="REVENDA"),(AB1517/1+1)*(AI1517-AH1517),"")),"")</f>
        <v/>
      </c>
      <c r="AK1517" s="48" t="str">
        <f aca="false">IF(AJ1517="","",AJ1517*17%)</f>
        <v/>
      </c>
      <c r="AL1517" s="48" t="str">
        <f aca="false">IFERROR(IF(AC1517="NÃO","",IF(AK1517="","",IF(E1517="Simples Nacional",BF1517,IF(T1517=0.12,U1517*0.5833337002,IF(T1517=0,AI1517*0.07,U1517))))),"")</f>
        <v/>
      </c>
      <c r="AM1517" s="47" t="str">
        <f aca="false">IFERROR(IF(AC1517="NÃO","",IF(OR(AG1517="-",AG1517="Pneus"),AK1517-AL1517,"")),"")</f>
        <v/>
      </c>
      <c r="AN1517" s="48" t="str">
        <f aca="false">IF(AND(Y1517="REVENDA",AC1517="SIM",AG1517="BIT"),((AB1517/1+1)*AI1517)*0.4117,"")</f>
        <v/>
      </c>
      <c r="AO1517" s="48" t="str">
        <f aca="false">IF(AN1517="","",AN1517*17%)</f>
        <v/>
      </c>
      <c r="AP1517" s="49" t="str">
        <f aca="false">IF(AN1517="","",IF(T1517=0.12,(U1517*0.4117)*0.4117,IF(T1517=0,(AI1517*0.07)*0.4117,U1517*0.4117)))</f>
        <v/>
      </c>
      <c r="AQ1517" s="47" t="str">
        <f aca="false">IF(AN1517="","",AO1517-AP1517)</f>
        <v/>
      </c>
      <c r="AR1517" s="50" t="str">
        <f aca="false">IFERROR(IF(AND(AC1517="SIM",Y1517="REVENDA",LEFT(AG1517,5)="ANEXO")*OR(AE1517="ANEXO I",AF1517="ANEXO II"),VLOOKUP(H1517,Dados!G:I,2,0),""),"INSERIR MVA")</f>
        <v/>
      </c>
      <c r="AS1517" s="48" t="str">
        <f aca="false">IF(LEFT(AG1517,5)="ANEXO",VLOOKUP(AG1517,Dados!$X$111:$Z$112,2,0)*(AI1517-Q1517),"")</f>
        <v/>
      </c>
      <c r="AT1517" s="48" t="str">
        <f aca="false">IFERROR(IF(AR1517="","",(AI1517*AR1517)+AI1517),"INSERIR MVA")</f>
        <v/>
      </c>
      <c r="AU1517" s="48" t="str">
        <f aca="false">IF(AT1517="","",IF(AY1517=0.04,U1517,AS1517*AY1517))</f>
        <v/>
      </c>
      <c r="AV1517" s="47" t="str">
        <f aca="false">IFERROR(IF(AU1517="","",(VLOOKUP(AG1517,Dados!$X$111:$Z$112,3,0)*AT1517*0.17)),"INSERIR MVA")</f>
        <v/>
      </c>
      <c r="AW1517" s="47" t="str">
        <f aca="false">IFERROR(IF(AR1517="","",AV1517-AU1517),"")</f>
        <v/>
      </c>
      <c r="AX1517" s="51" t="str">
        <f aca="false">IFERROR(IF(AC1517="NÃO","",IF(AM1517&lt;&gt;"",AM1517-W1517,IF(AQ1517&lt;&gt;"",AQ1517-W1517,IF(AW1517&lt;&gt;"",AW1517-W1517,"")))),"")</f>
        <v/>
      </c>
      <c r="AY1517" s="46" t="str">
        <f aca="false">IFERROR(IF(ISNA(VLOOKUP(R1517,Dados!$X$2:$Y$5,2,0)),VLOOKUP(D1517,Dados!$X$7:$Y$33,2,0),VLOOKUP(R1517,Dados!$X$2:$Y$5,2,0)),"")</f>
        <v/>
      </c>
      <c r="AZ1517" s="52" t="str">
        <f aca="false">IF(C1517="","",IF(AND(Y1517="CONSUMO",AC1517="NÃO")*OR(AG1517="-",AG1517="BIT"),IF(E1517&lt;&gt;"",(AI1517-(P1517+L1517-N1517+Q1517)*AY1517)/0.83),""))</f>
        <v/>
      </c>
      <c r="BA1517" s="51" t="str">
        <f aca="false">IF(AZ1517="","",AZ1517*0.17-((P1517+L1517-N1517+Q1517)*AY1517))</f>
        <v/>
      </c>
      <c r="BB1517" s="51" t="str">
        <f aca="false">IF(AND(Y1517="CONSUMO",AG1517="ANEXO I",AY1517&gt;4%),(AI1517-(P1517+L1517-N1517+Q1517)*0.0514)/0.83*(0.5177)*(0.17)-AI1517*0.0514,IF(AND(Y1517="CONSUMO",AG1517="ANEXO II",AY1517&gt;4%),(AI1517-(P1517+L1517-N1517+Q1517)*0.041)/0.83*(0.3295)*(0.17)-AI1517*0.041,IF(AND(Y1517="CONSUMO",AG1517="ANEXO I",AY1517=4%),(AI1517-(P1517+L1517-N1517+Q1517)*0.04)/0.83*(0.5177)*(0.17)-AI1517*0.04,IF(AND(Y1517="CONSUMO",AG1517="ANEXO II",AY1517=4%),(AI1517-(P1517+L1517-N1517+Q1517)*0.04)/0.83*(0.3295)*(0.17)-AI1517*0.04,""))))</f>
        <v/>
      </c>
      <c r="BC1517" s="51" t="str">
        <f aca="false">IF(C1517="","",IF(AND(Y1517="CONSUMO",AC1517="SIM")*OR(AG1517="-",AG1517="BIT"),IF(E1517&lt;&gt;"",(AI1517-(P1517+L1517-N1517+Q1517)*AY1517)/0.83),""))</f>
        <v/>
      </c>
      <c r="BD1517" s="51" t="str">
        <f aca="false">IF(BC1517="","",BC1517*0.17)</f>
        <v/>
      </c>
      <c r="BE1517" s="51" t="str">
        <f aca="false">IF(I1517=6908,0,IF(BC1517="","",BD1517-((P1517+L1517-N1517+Q1517)*AY1517)))</f>
        <v/>
      </c>
      <c r="BF1517" s="53" t="str">
        <f aca="false">IF(B1517="","",IF(OR(B1517="",E1517="Regime Normal"),0,(AI1517-Q1517)*VLOOKUP(R1517,Dados!$X$98:$Y$108,2,0)))</f>
        <v/>
      </c>
      <c r="BG1517" s="54" t="str">
        <f aca="false">IFERROR(VLOOKUP(I1517,Dados!$AC$27:$AD$43,2,0),IF(B1517="","",IF(D1517&lt;&gt;"MT",IF(AND(AC1517="SIM",Y1517="Revenda"),"2403",IF(AND(AC1517="SIM",Y1517="Consumo"),"2407",IF(AND(AC1517="NÃO",Y1517="Revenda"),"2102",IF(AND(AC1517="NÃO",Y1517="Consumo"),"2556",)))),REPLACE(I1517,1,1,1))))</f>
        <v/>
      </c>
    </row>
    <row r="1518" customFormat="false" ht="12.8" hidden="false" customHeight="true" outlineLevel="0" collapsed="false">
      <c r="Y1518" s="45"/>
      <c r="Z1518" s="46" t="str">
        <f aca="false">IF(B1518="","",(IFERROR(VLOOKUP(H1518,Dados!A$3:B$15000,2,0),"Não Encontrado")))</f>
        <v/>
      </c>
      <c r="AA1518" s="46" t="str">
        <f aca="false">IF(B1518="","",(IFERROR(VLOOKUP(G1518,Dados!C$3:E$15000,3,0),"Não Encontrado")))</f>
        <v/>
      </c>
      <c r="AB1518" s="46" t="str">
        <f aca="false">IFERROR(IF(Z1518&lt;&gt;"Não Encontrado",Z1518,IF(AA1518&lt;&gt;"Não Encontrado",AA1518,"")),"")</f>
        <v/>
      </c>
      <c r="AC1518" s="45" t="str">
        <f aca="false">IF(B1518="","",IF(AB1518="","NÃO","SIM"))</f>
        <v/>
      </c>
      <c r="AD1518" s="45" t="str">
        <f aca="false">IFERROR(VLOOKUP(G1518,Dados!$P$3:$R$500,3,0),"")</f>
        <v/>
      </c>
      <c r="AE1518" s="45" t="str">
        <f aca="false">IFERROR(VLOOKUP(G1518,Dados!$K$3:$L$500,2,0),"")</f>
        <v/>
      </c>
      <c r="AF1518" s="45" t="str">
        <f aca="false">IFERROR(VLOOKUP(G1518,Dados!$M$3:$N$500,2,0),"")</f>
        <v/>
      </c>
      <c r="AG1518" s="45" t="str">
        <f aca="false">IF(F1518="","",IF(AND(AD1518="",AE1518="",AF1518=""),"-",IF(AND(AD1518="BIT",AE1518="",AF1518=""),"BIT",IF(AND(AE1518="ANEXO I",AD1518="",AF1518=""),"ANEXO I",IF(AND(AF1518="ANEXO II",AD1518="",AE1518=""),"ANEXO II","Escolher")))))</f>
        <v/>
      </c>
      <c r="AH1518" s="45" t="str">
        <f aca="false">IF(AG1518&lt;&gt;"Pneus","",IFERROR(VLOOKUP(R1518,Dados!$X$2:$Z$5,3,0)*(AI1518-Q1518),VLOOKUP(D1518,Dados!$X$7:$Z$33,3,0)*(AI1518-Q1518)))</f>
        <v/>
      </c>
      <c r="AI1518" s="47" t="str">
        <f aca="false">IF(B1518="","",P1518+Q1518+O1518+M1518+L1518-N1518)</f>
        <v/>
      </c>
      <c r="AJ1518" s="48" t="str">
        <f aca="false">IFERROR(IF(AND(AC1518="SIM",AG1518="-",Y1518="REVENDA"),(AB1518/1+1)*AI1518,IF(AND(AC1518="SIM",AG1518="Pneus",Y1518="REVENDA"),(AB1518/1+1)*(AI1518-AH1518),"")),"")</f>
        <v/>
      </c>
      <c r="AK1518" s="48" t="str">
        <f aca="false">IF(AJ1518="","",AJ1518*17%)</f>
        <v/>
      </c>
      <c r="AL1518" s="48" t="str">
        <f aca="false">IFERROR(IF(AC1518="NÃO","",IF(AK1518="","",IF(E1518="Simples Nacional",BF1518,IF(T1518=0.12,U1518*0.5833337002,IF(T1518=0,AI1518*0.07,U1518))))),"")</f>
        <v/>
      </c>
      <c r="AM1518" s="47" t="str">
        <f aca="false">IFERROR(IF(AC1518="NÃO","",IF(OR(AG1518="-",AG1518="Pneus"),AK1518-AL1518,"")),"")</f>
        <v/>
      </c>
      <c r="AN1518" s="48" t="str">
        <f aca="false">IF(AND(Y1518="REVENDA",AC1518="SIM",AG1518="BIT"),((AB1518/1+1)*AI1518)*0.4117,"")</f>
        <v/>
      </c>
      <c r="AO1518" s="48" t="str">
        <f aca="false">IF(AN1518="","",AN1518*17%)</f>
        <v/>
      </c>
      <c r="AP1518" s="49" t="str">
        <f aca="false">IF(AN1518="","",IF(T1518=0.12,(U1518*0.4117)*0.4117,IF(T1518=0,(AI1518*0.07)*0.4117,U1518*0.4117)))</f>
        <v/>
      </c>
      <c r="AQ1518" s="47" t="str">
        <f aca="false">IF(AN1518="","",AO1518-AP1518)</f>
        <v/>
      </c>
      <c r="AR1518" s="50" t="str">
        <f aca="false">IFERROR(IF(AND(AC1518="SIM",Y1518="REVENDA",LEFT(AG1518,5)="ANEXO")*OR(AE1518="ANEXO I",AF1518="ANEXO II"),VLOOKUP(H1518,Dados!G:I,2,0),""),"INSERIR MVA")</f>
        <v/>
      </c>
      <c r="AS1518" s="48" t="str">
        <f aca="false">IF(LEFT(AG1518,5)="ANEXO",VLOOKUP(AG1518,Dados!$X$111:$Z$112,2,0)*(AI1518-Q1518),"")</f>
        <v/>
      </c>
      <c r="AT1518" s="48" t="str">
        <f aca="false">IFERROR(IF(AR1518="","",(AI1518*AR1518)+AI1518),"INSERIR MVA")</f>
        <v/>
      </c>
      <c r="AU1518" s="48" t="str">
        <f aca="false">IF(AT1518="","",IF(AY1518=0.04,U1518,AS1518*AY1518))</f>
        <v/>
      </c>
      <c r="AV1518" s="47" t="str">
        <f aca="false">IFERROR(IF(AU1518="","",(VLOOKUP(AG1518,Dados!$X$111:$Z$112,3,0)*AT1518*0.17)),"INSERIR MVA")</f>
        <v/>
      </c>
      <c r="AW1518" s="47" t="str">
        <f aca="false">IFERROR(IF(AR1518="","",AV1518-AU1518),"")</f>
        <v/>
      </c>
      <c r="AX1518" s="51" t="str">
        <f aca="false">IFERROR(IF(AC1518="NÃO","",IF(AM1518&lt;&gt;"",AM1518-W1518,IF(AQ1518&lt;&gt;"",AQ1518-W1518,IF(AW1518&lt;&gt;"",AW1518-W1518,"")))),"")</f>
        <v/>
      </c>
      <c r="AY1518" s="46" t="str">
        <f aca="false">IFERROR(IF(ISNA(VLOOKUP(R1518,Dados!$X$2:$Y$5,2,0)),VLOOKUP(D1518,Dados!$X$7:$Y$33,2,0),VLOOKUP(R1518,Dados!$X$2:$Y$5,2,0)),"")</f>
        <v/>
      </c>
      <c r="AZ1518" s="52" t="str">
        <f aca="false">IF(C1518="","",IF(AND(Y1518="CONSUMO",AC1518="NÃO")*OR(AG1518="-",AG1518="BIT"),IF(E1518&lt;&gt;"",(AI1518-(P1518+L1518-N1518+Q1518)*AY1518)/0.83),""))</f>
        <v/>
      </c>
      <c r="BA1518" s="51" t="str">
        <f aca="false">IF(AZ1518="","",AZ1518*0.17-((P1518+L1518-N1518+Q1518)*AY1518))</f>
        <v/>
      </c>
      <c r="BB1518" s="51" t="str">
        <f aca="false">IF(AND(Y1518="CONSUMO",AG1518="ANEXO I",AY1518&gt;4%),(AI1518-(P1518+L1518-N1518+Q1518)*0.0514)/0.83*(0.5177)*(0.17)-AI1518*0.0514,IF(AND(Y1518="CONSUMO",AG1518="ANEXO II",AY1518&gt;4%),(AI1518-(P1518+L1518-N1518+Q1518)*0.041)/0.83*(0.3295)*(0.17)-AI1518*0.041,IF(AND(Y1518="CONSUMO",AG1518="ANEXO I",AY1518=4%),(AI1518-(P1518+L1518-N1518+Q1518)*0.04)/0.83*(0.5177)*(0.17)-AI1518*0.04,IF(AND(Y1518="CONSUMO",AG1518="ANEXO II",AY1518=4%),(AI1518-(P1518+L1518-N1518+Q1518)*0.04)/0.83*(0.3295)*(0.17)-AI1518*0.04,""))))</f>
        <v/>
      </c>
      <c r="BC1518" s="51" t="str">
        <f aca="false">IF(C1518="","",IF(AND(Y1518="CONSUMO",AC1518="SIM")*OR(AG1518="-",AG1518="BIT"),IF(E1518&lt;&gt;"",(AI1518-(P1518+L1518-N1518+Q1518)*AY1518)/0.83),""))</f>
        <v/>
      </c>
      <c r="BD1518" s="51" t="str">
        <f aca="false">IF(BC1518="","",BC1518*0.17)</f>
        <v/>
      </c>
      <c r="BE1518" s="51" t="str">
        <f aca="false">IF(I1518=6908,0,IF(BC1518="","",BD1518-((P1518+L1518-N1518+Q1518)*AY1518)))</f>
        <v/>
      </c>
      <c r="BF1518" s="53" t="str">
        <f aca="false">IF(B1518="","",IF(OR(B1518="",E1518="Regime Normal"),0,(AI1518-Q1518)*VLOOKUP(R1518,Dados!$X$98:$Y$108,2,0)))</f>
        <v/>
      </c>
      <c r="BG1518" s="54" t="str">
        <f aca="false">IFERROR(VLOOKUP(I1518,Dados!$AC$27:$AD$43,2,0),IF(B1518="","",IF(D1518&lt;&gt;"MT",IF(AND(AC1518="SIM",Y1518="Revenda"),"2403",IF(AND(AC1518="SIM",Y1518="Consumo"),"2407",IF(AND(AC1518="NÃO",Y1518="Revenda"),"2102",IF(AND(AC1518="NÃO",Y1518="Consumo"),"2556",)))),REPLACE(I1518,1,1,1))))</f>
        <v/>
      </c>
    </row>
    <row r="1519" customFormat="false" ht="12.8" hidden="false" customHeight="true" outlineLevel="0" collapsed="false">
      <c r="Y1519" s="45"/>
      <c r="Z1519" s="46" t="str">
        <f aca="false">IF(B1519="","",(IFERROR(VLOOKUP(H1519,Dados!A$3:B$15000,2,0),"Não Encontrado")))</f>
        <v/>
      </c>
      <c r="AA1519" s="46" t="str">
        <f aca="false">IF(B1519="","",(IFERROR(VLOOKUP(G1519,Dados!C$3:E$15000,3,0),"Não Encontrado")))</f>
        <v/>
      </c>
      <c r="AB1519" s="46" t="str">
        <f aca="false">IFERROR(IF(Z1519&lt;&gt;"Não Encontrado",Z1519,IF(AA1519&lt;&gt;"Não Encontrado",AA1519,"")),"")</f>
        <v/>
      </c>
      <c r="AC1519" s="45" t="str">
        <f aca="false">IF(B1519="","",IF(AB1519="","NÃO","SIM"))</f>
        <v/>
      </c>
      <c r="AD1519" s="45" t="str">
        <f aca="false">IFERROR(VLOOKUP(G1519,Dados!$P$3:$R$500,3,0),"")</f>
        <v/>
      </c>
      <c r="AE1519" s="45" t="str">
        <f aca="false">IFERROR(VLOOKUP(G1519,Dados!$K$3:$L$500,2,0),"")</f>
        <v/>
      </c>
      <c r="AF1519" s="45" t="str">
        <f aca="false">IFERROR(VLOOKUP(G1519,Dados!$M$3:$N$500,2,0),"")</f>
        <v/>
      </c>
      <c r="AG1519" s="45" t="str">
        <f aca="false">IF(F1519="","",IF(AND(AD1519="",AE1519="",AF1519=""),"-",IF(AND(AD1519="BIT",AE1519="",AF1519=""),"BIT",IF(AND(AE1519="ANEXO I",AD1519="",AF1519=""),"ANEXO I",IF(AND(AF1519="ANEXO II",AD1519="",AE1519=""),"ANEXO II","Escolher")))))</f>
        <v/>
      </c>
      <c r="AH1519" s="45" t="str">
        <f aca="false">IF(AG1519&lt;&gt;"Pneus","",IFERROR(VLOOKUP(R1519,Dados!$X$2:$Z$5,3,0)*(AI1519-Q1519),VLOOKUP(D1519,Dados!$X$7:$Z$33,3,0)*(AI1519-Q1519)))</f>
        <v/>
      </c>
      <c r="AI1519" s="47" t="str">
        <f aca="false">IF(B1519="","",P1519+Q1519+O1519+M1519+L1519-N1519)</f>
        <v/>
      </c>
      <c r="AJ1519" s="48" t="str">
        <f aca="false">IFERROR(IF(AND(AC1519="SIM",AG1519="-",Y1519="REVENDA"),(AB1519/1+1)*AI1519,IF(AND(AC1519="SIM",AG1519="Pneus",Y1519="REVENDA"),(AB1519/1+1)*(AI1519-AH1519),"")),"")</f>
        <v/>
      </c>
      <c r="AK1519" s="48" t="str">
        <f aca="false">IF(AJ1519="","",AJ1519*17%)</f>
        <v/>
      </c>
      <c r="AL1519" s="48" t="str">
        <f aca="false">IFERROR(IF(AC1519="NÃO","",IF(AK1519="","",IF(E1519="Simples Nacional",BF1519,IF(T1519=0.12,U1519*0.5833337002,IF(T1519=0,AI1519*0.07,U1519))))),"")</f>
        <v/>
      </c>
      <c r="AM1519" s="47" t="str">
        <f aca="false">IFERROR(IF(AC1519="NÃO","",IF(OR(AG1519="-",AG1519="Pneus"),AK1519-AL1519,"")),"")</f>
        <v/>
      </c>
      <c r="AN1519" s="48" t="str">
        <f aca="false">IF(AND(Y1519="REVENDA",AC1519="SIM",AG1519="BIT"),((AB1519/1+1)*AI1519)*0.4117,"")</f>
        <v/>
      </c>
      <c r="AO1519" s="48" t="str">
        <f aca="false">IF(AN1519="","",AN1519*17%)</f>
        <v/>
      </c>
      <c r="AP1519" s="49" t="str">
        <f aca="false">IF(AN1519="","",IF(T1519=0.12,(U1519*0.4117)*0.4117,IF(T1519=0,(AI1519*0.07)*0.4117,U1519*0.4117)))</f>
        <v/>
      </c>
      <c r="AQ1519" s="47" t="str">
        <f aca="false">IF(AN1519="","",AO1519-AP1519)</f>
        <v/>
      </c>
      <c r="AR1519" s="50" t="str">
        <f aca="false">IFERROR(IF(AND(AC1519="SIM",Y1519="REVENDA",LEFT(AG1519,5)="ANEXO")*OR(AE1519="ANEXO I",AF1519="ANEXO II"),VLOOKUP(H1519,Dados!G:I,2,0),""),"INSERIR MVA")</f>
        <v/>
      </c>
      <c r="AS1519" s="48" t="str">
        <f aca="false">IF(LEFT(AG1519,5)="ANEXO",VLOOKUP(AG1519,Dados!$X$111:$Z$112,2,0)*(AI1519-Q1519),"")</f>
        <v/>
      </c>
      <c r="AT1519" s="48" t="str">
        <f aca="false">IFERROR(IF(AR1519="","",(AI1519*AR1519)+AI1519),"INSERIR MVA")</f>
        <v/>
      </c>
      <c r="AU1519" s="48" t="str">
        <f aca="false">IF(AT1519="","",IF(AY1519=0.04,U1519,AS1519*AY1519))</f>
        <v/>
      </c>
      <c r="AV1519" s="47" t="str">
        <f aca="false">IFERROR(IF(AU1519="","",(VLOOKUP(AG1519,Dados!$X$111:$Z$112,3,0)*AT1519*0.17)),"INSERIR MVA")</f>
        <v/>
      </c>
      <c r="AW1519" s="47" t="str">
        <f aca="false">IFERROR(IF(AR1519="","",AV1519-AU1519),"")</f>
        <v/>
      </c>
      <c r="AX1519" s="51" t="str">
        <f aca="false">IFERROR(IF(AC1519="NÃO","",IF(AM1519&lt;&gt;"",AM1519-W1519,IF(AQ1519&lt;&gt;"",AQ1519-W1519,IF(AW1519&lt;&gt;"",AW1519-W1519,"")))),"")</f>
        <v/>
      </c>
      <c r="AY1519" s="46" t="str">
        <f aca="false">IFERROR(IF(ISNA(VLOOKUP(R1519,Dados!$X$2:$Y$5,2,0)),VLOOKUP(D1519,Dados!$X$7:$Y$33,2,0),VLOOKUP(R1519,Dados!$X$2:$Y$5,2,0)),"")</f>
        <v/>
      </c>
      <c r="AZ1519" s="52" t="str">
        <f aca="false">IF(C1519="","",IF(AND(Y1519="CONSUMO",AC1519="NÃO")*OR(AG1519="-",AG1519="BIT"),IF(E1519&lt;&gt;"",(AI1519-(P1519+L1519-N1519+Q1519)*AY1519)/0.83),""))</f>
        <v/>
      </c>
      <c r="BA1519" s="51" t="str">
        <f aca="false">IF(AZ1519="","",AZ1519*0.17-((P1519+L1519-N1519+Q1519)*AY1519))</f>
        <v/>
      </c>
      <c r="BB1519" s="51" t="str">
        <f aca="false">IF(AND(Y1519="CONSUMO",AG1519="ANEXO I",AY1519&gt;4%),(AI1519-(P1519+L1519-N1519+Q1519)*0.0514)/0.83*(0.5177)*(0.17)-AI1519*0.0514,IF(AND(Y1519="CONSUMO",AG1519="ANEXO II",AY1519&gt;4%),(AI1519-(P1519+L1519-N1519+Q1519)*0.041)/0.83*(0.3295)*(0.17)-AI1519*0.041,IF(AND(Y1519="CONSUMO",AG1519="ANEXO I",AY1519=4%),(AI1519-(P1519+L1519-N1519+Q1519)*0.04)/0.83*(0.5177)*(0.17)-AI1519*0.04,IF(AND(Y1519="CONSUMO",AG1519="ANEXO II",AY1519=4%),(AI1519-(P1519+L1519-N1519+Q1519)*0.04)/0.83*(0.3295)*(0.17)-AI1519*0.04,""))))</f>
        <v/>
      </c>
      <c r="BC1519" s="51" t="str">
        <f aca="false">IF(C1519="","",IF(AND(Y1519="CONSUMO",AC1519="SIM")*OR(AG1519="-",AG1519="BIT"),IF(E1519&lt;&gt;"",(AI1519-(P1519+L1519-N1519+Q1519)*AY1519)/0.83),""))</f>
        <v/>
      </c>
      <c r="BD1519" s="51" t="str">
        <f aca="false">IF(BC1519="","",BC1519*0.17)</f>
        <v/>
      </c>
      <c r="BE1519" s="51" t="str">
        <f aca="false">IF(I1519=6908,0,IF(BC1519="","",BD1519-((P1519+L1519-N1519+Q1519)*AY1519)))</f>
        <v/>
      </c>
      <c r="BF1519" s="53" t="str">
        <f aca="false">IF(B1519="","",IF(OR(B1519="",E1519="Regime Normal"),0,(AI1519-Q1519)*VLOOKUP(R1519,Dados!$X$98:$Y$108,2,0)))</f>
        <v/>
      </c>
      <c r="BG1519" s="54" t="str">
        <f aca="false">IFERROR(VLOOKUP(I1519,Dados!$AC$27:$AD$43,2,0),IF(B1519="","",IF(D1519&lt;&gt;"MT",IF(AND(AC1519="SIM",Y1519="Revenda"),"2403",IF(AND(AC1519="SIM",Y1519="Consumo"),"2407",IF(AND(AC1519="NÃO",Y1519="Revenda"),"2102",IF(AND(AC1519="NÃO",Y1519="Consumo"),"2556",)))),REPLACE(I1519,1,1,1))))</f>
        <v/>
      </c>
    </row>
    <row r="1520" customFormat="false" ht="12.8" hidden="false" customHeight="true" outlineLevel="0" collapsed="false">
      <c r="Y1520" s="45"/>
      <c r="Z1520" s="46" t="str">
        <f aca="false">IF(B1520="","",(IFERROR(VLOOKUP(H1520,Dados!A$3:B$15000,2,0),"Não Encontrado")))</f>
        <v/>
      </c>
      <c r="AA1520" s="46" t="str">
        <f aca="false">IF(B1520="","",(IFERROR(VLOOKUP(G1520,Dados!C$3:E$15000,3,0),"Não Encontrado")))</f>
        <v/>
      </c>
      <c r="AB1520" s="46" t="str">
        <f aca="false">IFERROR(IF(Z1520&lt;&gt;"Não Encontrado",Z1520,IF(AA1520&lt;&gt;"Não Encontrado",AA1520,"")),"")</f>
        <v/>
      </c>
      <c r="AC1520" s="45" t="str">
        <f aca="false">IF(B1520="","",IF(AB1520="","NÃO","SIM"))</f>
        <v/>
      </c>
      <c r="AD1520" s="45" t="str">
        <f aca="false">IFERROR(VLOOKUP(G1520,Dados!$P$3:$R$500,3,0),"")</f>
        <v/>
      </c>
      <c r="AE1520" s="45" t="str">
        <f aca="false">IFERROR(VLOOKUP(G1520,Dados!$K$3:$L$500,2,0),"")</f>
        <v/>
      </c>
      <c r="AF1520" s="45" t="str">
        <f aca="false">IFERROR(VLOOKUP(G1520,Dados!$M$3:$N$500,2,0),"")</f>
        <v/>
      </c>
      <c r="AG1520" s="45" t="str">
        <f aca="false">IF(F1520="","",IF(AND(AD1520="",AE1520="",AF1520=""),"-",IF(AND(AD1520="BIT",AE1520="",AF1520=""),"BIT",IF(AND(AE1520="ANEXO I",AD1520="",AF1520=""),"ANEXO I",IF(AND(AF1520="ANEXO II",AD1520="",AE1520=""),"ANEXO II","Escolher")))))</f>
        <v/>
      </c>
      <c r="AH1520" s="45" t="str">
        <f aca="false">IF(AG1520&lt;&gt;"Pneus","",IFERROR(VLOOKUP(R1520,Dados!$X$2:$Z$5,3,0)*(AI1520-Q1520),VLOOKUP(D1520,Dados!$X$7:$Z$33,3,0)*(AI1520-Q1520)))</f>
        <v/>
      </c>
      <c r="AI1520" s="47" t="str">
        <f aca="false">IF(B1520="","",P1520+Q1520+O1520+M1520+L1520-N1520)</f>
        <v/>
      </c>
      <c r="AJ1520" s="48" t="str">
        <f aca="false">IFERROR(IF(AND(AC1520="SIM",AG1520="-",Y1520="REVENDA"),(AB1520/1+1)*AI1520,IF(AND(AC1520="SIM",AG1520="Pneus",Y1520="REVENDA"),(AB1520/1+1)*(AI1520-AH1520),"")),"")</f>
        <v/>
      </c>
      <c r="AK1520" s="48" t="str">
        <f aca="false">IF(AJ1520="","",AJ1520*17%)</f>
        <v/>
      </c>
      <c r="AL1520" s="48" t="str">
        <f aca="false">IFERROR(IF(AC1520="NÃO","",IF(AK1520="","",IF(E1520="Simples Nacional",BF1520,IF(T1520=0.12,U1520*0.5833337002,IF(T1520=0,AI1520*0.07,U1520))))),"")</f>
        <v/>
      </c>
      <c r="AM1520" s="47" t="str">
        <f aca="false">IFERROR(IF(AC1520="NÃO","",IF(OR(AG1520="-",AG1520="Pneus"),AK1520-AL1520,"")),"")</f>
        <v/>
      </c>
      <c r="AN1520" s="48" t="str">
        <f aca="false">IF(AND(Y1520="REVENDA",AC1520="SIM",AG1520="BIT"),((AB1520/1+1)*AI1520)*0.4117,"")</f>
        <v/>
      </c>
      <c r="AO1520" s="48" t="str">
        <f aca="false">IF(AN1520="","",AN1520*17%)</f>
        <v/>
      </c>
      <c r="AP1520" s="49" t="str">
        <f aca="false">IF(AN1520="","",IF(T1520=0.12,(U1520*0.4117)*0.4117,IF(T1520=0,(AI1520*0.07)*0.4117,U1520*0.4117)))</f>
        <v/>
      </c>
      <c r="AQ1520" s="47" t="str">
        <f aca="false">IF(AN1520="","",AO1520-AP1520)</f>
        <v/>
      </c>
      <c r="AR1520" s="50" t="str">
        <f aca="false">IFERROR(IF(AND(AC1520="SIM",Y1520="REVENDA",LEFT(AG1520,5)="ANEXO")*OR(AE1520="ANEXO I",AF1520="ANEXO II"),VLOOKUP(H1520,Dados!G:I,2,0),""),"INSERIR MVA")</f>
        <v/>
      </c>
      <c r="AS1520" s="48" t="str">
        <f aca="false">IF(LEFT(AG1520,5)="ANEXO",VLOOKUP(AG1520,Dados!$X$111:$Z$112,2,0)*(AI1520-Q1520),"")</f>
        <v/>
      </c>
      <c r="AT1520" s="48" t="str">
        <f aca="false">IFERROR(IF(AR1520="","",(AI1520*AR1520)+AI1520),"INSERIR MVA")</f>
        <v/>
      </c>
      <c r="AU1520" s="48" t="str">
        <f aca="false">IF(AT1520="","",IF(AY1520=0.04,U1520,AS1520*AY1520))</f>
        <v/>
      </c>
      <c r="AV1520" s="47" t="str">
        <f aca="false">IFERROR(IF(AU1520="","",(VLOOKUP(AG1520,Dados!$X$111:$Z$112,3,0)*AT1520*0.17)),"INSERIR MVA")</f>
        <v/>
      </c>
      <c r="AW1520" s="47" t="str">
        <f aca="false">IFERROR(IF(AR1520="","",AV1520-AU1520),"")</f>
        <v/>
      </c>
      <c r="AX1520" s="51" t="str">
        <f aca="false">IFERROR(IF(AC1520="NÃO","",IF(AM1520&lt;&gt;"",AM1520-W1520,IF(AQ1520&lt;&gt;"",AQ1520-W1520,IF(AW1520&lt;&gt;"",AW1520-W1520,"")))),"")</f>
        <v/>
      </c>
      <c r="AY1520" s="46" t="str">
        <f aca="false">IFERROR(IF(ISNA(VLOOKUP(R1520,Dados!$X$2:$Y$5,2,0)),VLOOKUP(D1520,Dados!$X$7:$Y$33,2,0),VLOOKUP(R1520,Dados!$X$2:$Y$5,2,0)),"")</f>
        <v/>
      </c>
      <c r="AZ1520" s="52" t="str">
        <f aca="false">IF(C1520="","",IF(AND(Y1520="CONSUMO",AC1520="NÃO")*OR(AG1520="-",AG1520="BIT"),IF(E1520&lt;&gt;"",(AI1520-(P1520+L1520-N1520+Q1520)*AY1520)/0.83),""))</f>
        <v/>
      </c>
      <c r="BA1520" s="51" t="str">
        <f aca="false">IF(AZ1520="","",AZ1520*0.17-((P1520+L1520-N1520+Q1520)*AY1520))</f>
        <v/>
      </c>
      <c r="BB1520" s="51" t="str">
        <f aca="false">IF(AND(Y1520="CONSUMO",AG1520="ANEXO I",AY1520&gt;4%),(AI1520-(P1520+L1520-N1520+Q1520)*0.0514)/0.83*(0.5177)*(0.17)-AI1520*0.0514,IF(AND(Y1520="CONSUMO",AG1520="ANEXO II",AY1520&gt;4%),(AI1520-(P1520+L1520-N1520+Q1520)*0.041)/0.83*(0.3295)*(0.17)-AI1520*0.041,IF(AND(Y1520="CONSUMO",AG1520="ANEXO I",AY1520=4%),(AI1520-(P1520+L1520-N1520+Q1520)*0.04)/0.83*(0.5177)*(0.17)-AI1520*0.04,IF(AND(Y1520="CONSUMO",AG1520="ANEXO II",AY1520=4%),(AI1520-(P1520+L1520-N1520+Q1520)*0.04)/0.83*(0.3295)*(0.17)-AI1520*0.04,""))))</f>
        <v/>
      </c>
      <c r="BC1520" s="51" t="str">
        <f aca="false">IF(C1520="","",IF(AND(Y1520="CONSUMO",AC1520="SIM")*OR(AG1520="-",AG1520="BIT"),IF(E1520&lt;&gt;"",(AI1520-(P1520+L1520-N1520+Q1520)*AY1520)/0.83),""))</f>
        <v/>
      </c>
      <c r="BD1520" s="51" t="str">
        <f aca="false">IF(BC1520="","",BC1520*0.17)</f>
        <v/>
      </c>
      <c r="BE1520" s="51" t="str">
        <f aca="false">IF(I1520=6908,0,IF(BC1520="","",BD1520-((P1520+L1520-N1520+Q1520)*AY1520)))</f>
        <v/>
      </c>
      <c r="BF1520" s="53" t="str">
        <f aca="false">IF(B1520="","",IF(OR(B1520="",E1520="Regime Normal"),0,(AI1520-Q1520)*VLOOKUP(R1520,Dados!$X$98:$Y$108,2,0)))</f>
        <v/>
      </c>
      <c r="BG1520" s="54" t="str">
        <f aca="false">IFERROR(VLOOKUP(I1520,Dados!$AC$27:$AD$43,2,0),IF(B1520="","",IF(D1520&lt;&gt;"MT",IF(AND(AC1520="SIM",Y1520="Revenda"),"2403",IF(AND(AC1520="SIM",Y1520="Consumo"),"2407",IF(AND(AC1520="NÃO",Y1520="Revenda"),"2102",IF(AND(AC1520="NÃO",Y1520="Consumo"),"2556",)))),REPLACE(I1520,1,1,1))))</f>
        <v/>
      </c>
    </row>
    <row r="1521" customFormat="false" ht="12.8" hidden="false" customHeight="true" outlineLevel="0" collapsed="false">
      <c r="Y1521" s="45"/>
      <c r="Z1521" s="46" t="str">
        <f aca="false">IF(B1521="","",(IFERROR(VLOOKUP(H1521,Dados!A$3:B$15000,2,0),"Não Encontrado")))</f>
        <v/>
      </c>
      <c r="AA1521" s="46" t="str">
        <f aca="false">IF(B1521="","",(IFERROR(VLOOKUP(G1521,Dados!C$3:E$15000,3,0),"Não Encontrado")))</f>
        <v/>
      </c>
      <c r="AB1521" s="46" t="str">
        <f aca="false">IFERROR(IF(Z1521&lt;&gt;"Não Encontrado",Z1521,IF(AA1521&lt;&gt;"Não Encontrado",AA1521,"")),"")</f>
        <v/>
      </c>
      <c r="AC1521" s="45" t="str">
        <f aca="false">IF(B1521="","",IF(AB1521="","NÃO","SIM"))</f>
        <v/>
      </c>
      <c r="AD1521" s="45" t="str">
        <f aca="false">IFERROR(VLOOKUP(G1521,Dados!$P$3:$R$500,3,0),"")</f>
        <v/>
      </c>
      <c r="AE1521" s="45" t="str">
        <f aca="false">IFERROR(VLOOKUP(G1521,Dados!$K$3:$L$500,2,0),"")</f>
        <v/>
      </c>
      <c r="AF1521" s="45" t="str">
        <f aca="false">IFERROR(VLOOKUP(G1521,Dados!$M$3:$N$500,2,0),"")</f>
        <v/>
      </c>
      <c r="AG1521" s="45" t="str">
        <f aca="false">IF(F1521="","",IF(AND(AD1521="",AE1521="",AF1521=""),"-",IF(AND(AD1521="BIT",AE1521="",AF1521=""),"BIT",IF(AND(AE1521="ANEXO I",AD1521="",AF1521=""),"ANEXO I",IF(AND(AF1521="ANEXO II",AD1521="",AE1521=""),"ANEXO II","Escolher")))))</f>
        <v/>
      </c>
      <c r="AH1521" s="45" t="str">
        <f aca="false">IF(AG1521&lt;&gt;"Pneus","",IFERROR(VLOOKUP(R1521,Dados!$X$2:$Z$5,3,0)*(AI1521-Q1521),VLOOKUP(D1521,Dados!$X$7:$Z$33,3,0)*(AI1521-Q1521)))</f>
        <v/>
      </c>
      <c r="AI1521" s="47" t="str">
        <f aca="false">IF(B1521="","",P1521+Q1521+O1521+M1521+L1521-N1521)</f>
        <v/>
      </c>
      <c r="AJ1521" s="48" t="str">
        <f aca="false">IFERROR(IF(AND(AC1521="SIM",AG1521="-",Y1521="REVENDA"),(AB1521/1+1)*AI1521,IF(AND(AC1521="SIM",AG1521="Pneus",Y1521="REVENDA"),(AB1521/1+1)*(AI1521-AH1521),"")),"")</f>
        <v/>
      </c>
      <c r="AK1521" s="48" t="str">
        <f aca="false">IF(AJ1521="","",AJ1521*17%)</f>
        <v/>
      </c>
      <c r="AL1521" s="48" t="str">
        <f aca="false">IFERROR(IF(AC1521="NÃO","",IF(AK1521="","",IF(E1521="Simples Nacional",BF1521,IF(T1521=0.12,U1521*0.5833337002,IF(T1521=0,AI1521*0.07,U1521))))),"")</f>
        <v/>
      </c>
      <c r="AM1521" s="47" t="str">
        <f aca="false">IFERROR(IF(AC1521="NÃO","",IF(OR(AG1521="-",AG1521="Pneus"),AK1521-AL1521,"")),"")</f>
        <v/>
      </c>
      <c r="AN1521" s="48" t="str">
        <f aca="false">IF(AND(Y1521="REVENDA",AC1521="SIM",AG1521="BIT"),((AB1521/1+1)*AI1521)*0.4117,"")</f>
        <v/>
      </c>
      <c r="AO1521" s="48" t="str">
        <f aca="false">IF(AN1521="","",AN1521*17%)</f>
        <v/>
      </c>
      <c r="AP1521" s="49" t="str">
        <f aca="false">IF(AN1521="","",IF(T1521=0.12,(U1521*0.4117)*0.4117,IF(T1521=0,(AI1521*0.07)*0.4117,U1521*0.4117)))</f>
        <v/>
      </c>
      <c r="AQ1521" s="47" t="str">
        <f aca="false">IF(AN1521="","",AO1521-AP1521)</f>
        <v/>
      </c>
      <c r="AR1521" s="50" t="str">
        <f aca="false">IFERROR(IF(AND(AC1521="SIM",Y1521="REVENDA",LEFT(AG1521,5)="ANEXO")*OR(AE1521="ANEXO I",AF1521="ANEXO II"),VLOOKUP(H1521,Dados!G:I,2,0),""),"INSERIR MVA")</f>
        <v/>
      </c>
      <c r="AS1521" s="48" t="str">
        <f aca="false">IF(LEFT(AG1521,5)="ANEXO",VLOOKUP(AG1521,Dados!$X$111:$Z$112,2,0)*(AI1521-Q1521),"")</f>
        <v/>
      </c>
      <c r="AT1521" s="48" t="str">
        <f aca="false">IFERROR(IF(AR1521="","",(AI1521*AR1521)+AI1521),"INSERIR MVA")</f>
        <v/>
      </c>
      <c r="AU1521" s="48" t="str">
        <f aca="false">IF(AT1521="","",IF(AY1521=0.04,U1521,AS1521*AY1521))</f>
        <v/>
      </c>
      <c r="AV1521" s="47" t="str">
        <f aca="false">IFERROR(IF(AU1521="","",(VLOOKUP(AG1521,Dados!$X$111:$Z$112,3,0)*AT1521*0.17)),"INSERIR MVA")</f>
        <v/>
      </c>
      <c r="AW1521" s="47" t="str">
        <f aca="false">IFERROR(IF(AR1521="","",AV1521-AU1521),"")</f>
        <v/>
      </c>
      <c r="AX1521" s="51" t="str">
        <f aca="false">IFERROR(IF(AC1521="NÃO","",IF(AM1521&lt;&gt;"",AM1521-W1521,IF(AQ1521&lt;&gt;"",AQ1521-W1521,IF(AW1521&lt;&gt;"",AW1521-W1521,"")))),"")</f>
        <v/>
      </c>
      <c r="AY1521" s="46" t="str">
        <f aca="false">IFERROR(IF(ISNA(VLOOKUP(R1521,Dados!$X$2:$Y$5,2,0)),VLOOKUP(D1521,Dados!$X$7:$Y$33,2,0),VLOOKUP(R1521,Dados!$X$2:$Y$5,2,0)),"")</f>
        <v/>
      </c>
      <c r="AZ1521" s="52" t="str">
        <f aca="false">IF(C1521="","",IF(AND(Y1521="CONSUMO",AC1521="NÃO")*OR(AG1521="-",AG1521="BIT"),IF(E1521&lt;&gt;"",(AI1521-(P1521+L1521-N1521+Q1521)*AY1521)/0.83),""))</f>
        <v/>
      </c>
      <c r="BA1521" s="51" t="str">
        <f aca="false">IF(AZ1521="","",AZ1521*0.17-((P1521+L1521-N1521+Q1521)*AY1521))</f>
        <v/>
      </c>
      <c r="BB1521" s="51" t="str">
        <f aca="false">IF(AND(Y1521="CONSUMO",AG1521="ANEXO I",AY1521&gt;4%),(AI1521-(P1521+L1521-N1521+Q1521)*0.0514)/0.83*(0.5177)*(0.17)-AI1521*0.0514,IF(AND(Y1521="CONSUMO",AG1521="ANEXO II",AY1521&gt;4%),(AI1521-(P1521+L1521-N1521+Q1521)*0.041)/0.83*(0.3295)*(0.17)-AI1521*0.041,IF(AND(Y1521="CONSUMO",AG1521="ANEXO I",AY1521=4%),(AI1521-(P1521+L1521-N1521+Q1521)*0.04)/0.83*(0.5177)*(0.17)-AI1521*0.04,IF(AND(Y1521="CONSUMO",AG1521="ANEXO II",AY1521=4%),(AI1521-(P1521+L1521-N1521+Q1521)*0.04)/0.83*(0.3295)*(0.17)-AI1521*0.04,""))))</f>
        <v/>
      </c>
      <c r="BC1521" s="51" t="str">
        <f aca="false">IF(C1521="","",IF(AND(Y1521="CONSUMO",AC1521="SIM")*OR(AG1521="-",AG1521="BIT"),IF(E1521&lt;&gt;"",(AI1521-(P1521+L1521-N1521+Q1521)*AY1521)/0.83),""))</f>
        <v/>
      </c>
      <c r="BD1521" s="51" t="str">
        <f aca="false">IF(BC1521="","",BC1521*0.17)</f>
        <v/>
      </c>
      <c r="BE1521" s="51" t="str">
        <f aca="false">IF(I1521=6908,0,IF(BC1521="","",BD1521-((P1521+L1521-N1521+Q1521)*AY1521)))</f>
        <v/>
      </c>
      <c r="BF1521" s="53" t="str">
        <f aca="false">IF(B1521="","",IF(OR(B1521="",E1521="Regime Normal"),0,(AI1521-Q1521)*VLOOKUP(R1521,Dados!$X$98:$Y$108,2,0)))</f>
        <v/>
      </c>
      <c r="BG1521" s="54" t="str">
        <f aca="false">IFERROR(VLOOKUP(I1521,Dados!$AC$27:$AD$43,2,0),IF(B1521="","",IF(D1521&lt;&gt;"MT",IF(AND(AC1521="SIM",Y1521="Revenda"),"2403",IF(AND(AC1521="SIM",Y1521="Consumo"),"2407",IF(AND(AC1521="NÃO",Y1521="Revenda"),"2102",IF(AND(AC1521="NÃO",Y1521="Consumo"),"2556",)))),REPLACE(I1521,1,1,1))))</f>
        <v/>
      </c>
    </row>
    <row r="1522" customFormat="false" ht="12.8" hidden="false" customHeight="true" outlineLevel="0" collapsed="false">
      <c r="Y1522" s="45"/>
      <c r="Z1522" s="46" t="str">
        <f aca="false">IF(B1522="","",(IFERROR(VLOOKUP(H1522,Dados!A$3:B$15000,2,0),"Não Encontrado")))</f>
        <v/>
      </c>
      <c r="AA1522" s="46" t="str">
        <f aca="false">IF(B1522="","",(IFERROR(VLOOKUP(G1522,Dados!C$3:E$15000,3,0),"Não Encontrado")))</f>
        <v/>
      </c>
      <c r="AB1522" s="46" t="str">
        <f aca="false">IFERROR(IF(Z1522&lt;&gt;"Não Encontrado",Z1522,IF(AA1522&lt;&gt;"Não Encontrado",AA1522,"")),"")</f>
        <v/>
      </c>
      <c r="AC1522" s="45" t="str">
        <f aca="false">IF(B1522="","",IF(AB1522="","NÃO","SIM"))</f>
        <v/>
      </c>
      <c r="AD1522" s="45" t="str">
        <f aca="false">IFERROR(VLOOKUP(G1522,Dados!$P$3:$R$500,3,0),"")</f>
        <v/>
      </c>
      <c r="AE1522" s="45" t="str">
        <f aca="false">IFERROR(VLOOKUP(G1522,Dados!$K$3:$L$500,2,0),"")</f>
        <v/>
      </c>
      <c r="AF1522" s="45" t="str">
        <f aca="false">IFERROR(VLOOKUP(G1522,Dados!$M$3:$N$500,2,0),"")</f>
        <v/>
      </c>
      <c r="AG1522" s="45" t="str">
        <f aca="false">IF(F1522="","",IF(AND(AD1522="",AE1522="",AF1522=""),"-",IF(AND(AD1522="BIT",AE1522="",AF1522=""),"BIT",IF(AND(AE1522="ANEXO I",AD1522="",AF1522=""),"ANEXO I",IF(AND(AF1522="ANEXO II",AD1522="",AE1522=""),"ANEXO II","Escolher")))))</f>
        <v/>
      </c>
      <c r="AH1522" s="45" t="str">
        <f aca="false">IF(AG1522&lt;&gt;"Pneus","",IFERROR(VLOOKUP(R1522,Dados!$X$2:$Z$5,3,0)*(AI1522-Q1522),VLOOKUP(D1522,Dados!$X$7:$Z$33,3,0)*(AI1522-Q1522)))</f>
        <v/>
      </c>
      <c r="AI1522" s="47" t="str">
        <f aca="false">IF(B1522="","",P1522+Q1522+O1522+M1522+L1522-N1522)</f>
        <v/>
      </c>
      <c r="AJ1522" s="48" t="str">
        <f aca="false">IFERROR(IF(AND(AC1522="SIM",AG1522="-",Y1522="REVENDA"),(AB1522/1+1)*AI1522,IF(AND(AC1522="SIM",AG1522="Pneus",Y1522="REVENDA"),(AB1522/1+1)*(AI1522-AH1522),"")),"")</f>
        <v/>
      </c>
      <c r="AK1522" s="48" t="str">
        <f aca="false">IF(AJ1522="","",AJ1522*17%)</f>
        <v/>
      </c>
      <c r="AL1522" s="48" t="str">
        <f aca="false">IFERROR(IF(AC1522="NÃO","",IF(AK1522="","",IF(E1522="Simples Nacional",BF1522,IF(T1522=0.12,U1522*0.5833337002,IF(T1522=0,AI1522*0.07,U1522))))),"")</f>
        <v/>
      </c>
      <c r="AM1522" s="47" t="str">
        <f aca="false">IFERROR(IF(AC1522="NÃO","",IF(OR(AG1522="-",AG1522="Pneus"),AK1522-AL1522,"")),"")</f>
        <v/>
      </c>
      <c r="AN1522" s="48" t="str">
        <f aca="false">IF(AND(Y1522="REVENDA",AC1522="SIM",AG1522="BIT"),((AB1522/1+1)*AI1522)*0.4117,"")</f>
        <v/>
      </c>
      <c r="AO1522" s="48" t="str">
        <f aca="false">IF(AN1522="","",AN1522*17%)</f>
        <v/>
      </c>
      <c r="AP1522" s="49" t="str">
        <f aca="false">IF(AN1522="","",IF(T1522=0.12,(U1522*0.4117)*0.4117,IF(T1522=0,(AI1522*0.07)*0.4117,U1522*0.4117)))</f>
        <v/>
      </c>
      <c r="AQ1522" s="47" t="str">
        <f aca="false">IF(AN1522="","",AO1522-AP1522)</f>
        <v/>
      </c>
      <c r="AR1522" s="50" t="str">
        <f aca="false">IFERROR(IF(AND(AC1522="SIM",Y1522="REVENDA",LEFT(AG1522,5)="ANEXO")*OR(AE1522="ANEXO I",AF1522="ANEXO II"),VLOOKUP(H1522,Dados!G:I,2,0),""),"INSERIR MVA")</f>
        <v/>
      </c>
      <c r="AS1522" s="48" t="str">
        <f aca="false">IF(LEFT(AG1522,5)="ANEXO",VLOOKUP(AG1522,Dados!$X$111:$Z$112,2,0)*(AI1522-Q1522),"")</f>
        <v/>
      </c>
      <c r="AT1522" s="48" t="str">
        <f aca="false">IFERROR(IF(AR1522="","",(AI1522*AR1522)+AI1522),"INSERIR MVA")</f>
        <v/>
      </c>
      <c r="AU1522" s="48" t="str">
        <f aca="false">IF(AT1522="","",IF(AY1522=0.04,U1522,AS1522*AY1522))</f>
        <v/>
      </c>
      <c r="AV1522" s="47" t="str">
        <f aca="false">IFERROR(IF(AU1522="","",(VLOOKUP(AG1522,Dados!$X$111:$Z$112,3,0)*AT1522*0.17)),"INSERIR MVA")</f>
        <v/>
      </c>
      <c r="AW1522" s="47" t="str">
        <f aca="false">IFERROR(IF(AR1522="","",AV1522-AU1522),"")</f>
        <v/>
      </c>
      <c r="AX1522" s="51" t="str">
        <f aca="false">IFERROR(IF(AC1522="NÃO","",IF(AM1522&lt;&gt;"",AM1522-W1522,IF(AQ1522&lt;&gt;"",AQ1522-W1522,IF(AW1522&lt;&gt;"",AW1522-W1522,"")))),"")</f>
        <v/>
      </c>
      <c r="AY1522" s="46" t="str">
        <f aca="false">IFERROR(IF(ISNA(VLOOKUP(R1522,Dados!$X$2:$Y$5,2,0)),VLOOKUP(D1522,Dados!$X$7:$Y$33,2,0),VLOOKUP(R1522,Dados!$X$2:$Y$5,2,0)),"")</f>
        <v/>
      </c>
      <c r="AZ1522" s="52" t="str">
        <f aca="false">IF(C1522="","",IF(AND(Y1522="CONSUMO",AC1522="NÃO")*OR(AG1522="-",AG1522="BIT"),IF(E1522&lt;&gt;"",(AI1522-(P1522+L1522-N1522+Q1522)*AY1522)/0.83),""))</f>
        <v/>
      </c>
      <c r="BA1522" s="51" t="str">
        <f aca="false">IF(AZ1522="","",AZ1522*0.17-((P1522+L1522-N1522+Q1522)*AY1522))</f>
        <v/>
      </c>
      <c r="BB1522" s="51" t="str">
        <f aca="false">IF(AND(Y1522="CONSUMO",AG1522="ANEXO I",AY1522&gt;4%),(AI1522-(P1522+L1522-N1522+Q1522)*0.0514)/0.83*(0.5177)*(0.17)-AI1522*0.0514,IF(AND(Y1522="CONSUMO",AG1522="ANEXO II",AY1522&gt;4%),(AI1522-(P1522+L1522-N1522+Q1522)*0.041)/0.83*(0.3295)*(0.17)-AI1522*0.041,IF(AND(Y1522="CONSUMO",AG1522="ANEXO I",AY1522=4%),(AI1522-(P1522+L1522-N1522+Q1522)*0.04)/0.83*(0.5177)*(0.17)-AI1522*0.04,IF(AND(Y1522="CONSUMO",AG1522="ANEXO II",AY1522=4%),(AI1522-(P1522+L1522-N1522+Q1522)*0.04)/0.83*(0.3295)*(0.17)-AI1522*0.04,""))))</f>
        <v/>
      </c>
      <c r="BC1522" s="51" t="str">
        <f aca="false">IF(C1522="","",IF(AND(Y1522="CONSUMO",AC1522="SIM")*OR(AG1522="-",AG1522="BIT"),IF(E1522&lt;&gt;"",(AI1522-(P1522+L1522-N1522+Q1522)*AY1522)/0.83),""))</f>
        <v/>
      </c>
      <c r="BD1522" s="51" t="str">
        <f aca="false">IF(BC1522="","",BC1522*0.17)</f>
        <v/>
      </c>
      <c r="BE1522" s="51" t="str">
        <f aca="false">IF(I1522=6908,0,IF(BC1522="","",BD1522-((P1522+L1522-N1522+Q1522)*AY1522)))</f>
        <v/>
      </c>
      <c r="BF1522" s="53" t="str">
        <f aca="false">IF(B1522="","",IF(OR(B1522="",E1522="Regime Normal"),0,(AI1522-Q1522)*VLOOKUP(R1522,Dados!$X$98:$Y$108,2,0)))</f>
        <v/>
      </c>
      <c r="BG1522" s="54" t="str">
        <f aca="false">IFERROR(VLOOKUP(I1522,Dados!$AC$27:$AD$43,2,0),IF(B1522="","",IF(D1522&lt;&gt;"MT",IF(AND(AC1522="SIM",Y1522="Revenda"),"2403",IF(AND(AC1522="SIM",Y1522="Consumo"),"2407",IF(AND(AC1522="NÃO",Y1522="Revenda"),"2102",IF(AND(AC1522="NÃO",Y1522="Consumo"),"2556",)))),REPLACE(I1522,1,1,1))))</f>
        <v/>
      </c>
    </row>
    <row r="1523" customFormat="false" ht="12.8" hidden="false" customHeight="true" outlineLevel="0" collapsed="false">
      <c r="Y1523" s="45"/>
      <c r="Z1523" s="46" t="str">
        <f aca="false">IF(B1523="","",(IFERROR(VLOOKUP(H1523,Dados!A$3:B$15000,2,0),"Não Encontrado")))</f>
        <v/>
      </c>
      <c r="AA1523" s="46" t="str">
        <f aca="false">IF(B1523="","",(IFERROR(VLOOKUP(G1523,Dados!C$3:E$15000,3,0),"Não Encontrado")))</f>
        <v/>
      </c>
      <c r="AB1523" s="46" t="str">
        <f aca="false">IFERROR(IF(Z1523&lt;&gt;"Não Encontrado",Z1523,IF(AA1523&lt;&gt;"Não Encontrado",AA1523,"")),"")</f>
        <v/>
      </c>
      <c r="AC1523" s="45" t="str">
        <f aca="false">IF(B1523="","",IF(AB1523="","NÃO","SIM"))</f>
        <v/>
      </c>
      <c r="AD1523" s="45" t="str">
        <f aca="false">IFERROR(VLOOKUP(G1523,Dados!$P$3:$R$500,3,0),"")</f>
        <v/>
      </c>
      <c r="AE1523" s="45" t="str">
        <f aca="false">IFERROR(VLOOKUP(G1523,Dados!$K$3:$L$500,2,0),"")</f>
        <v/>
      </c>
      <c r="AF1523" s="45" t="str">
        <f aca="false">IFERROR(VLOOKUP(G1523,Dados!$M$3:$N$500,2,0),"")</f>
        <v/>
      </c>
      <c r="AG1523" s="45" t="str">
        <f aca="false">IF(F1523="","",IF(AND(AD1523="",AE1523="",AF1523=""),"-",IF(AND(AD1523="BIT",AE1523="",AF1523=""),"BIT",IF(AND(AE1523="ANEXO I",AD1523="",AF1523=""),"ANEXO I",IF(AND(AF1523="ANEXO II",AD1523="",AE1523=""),"ANEXO II","Escolher")))))</f>
        <v/>
      </c>
      <c r="AH1523" s="45" t="str">
        <f aca="false">IF(AG1523&lt;&gt;"Pneus","",IFERROR(VLOOKUP(R1523,Dados!$X$2:$Z$5,3,0)*(AI1523-Q1523),VLOOKUP(D1523,Dados!$X$7:$Z$33,3,0)*(AI1523-Q1523)))</f>
        <v/>
      </c>
      <c r="AI1523" s="47" t="str">
        <f aca="false">IF(B1523="","",P1523+Q1523+O1523+M1523+L1523-N1523)</f>
        <v/>
      </c>
      <c r="AJ1523" s="48" t="str">
        <f aca="false">IFERROR(IF(AND(AC1523="SIM",AG1523="-",Y1523="REVENDA"),(AB1523/1+1)*AI1523,IF(AND(AC1523="SIM",AG1523="Pneus",Y1523="REVENDA"),(AB1523/1+1)*(AI1523-AH1523),"")),"")</f>
        <v/>
      </c>
      <c r="AK1523" s="48" t="str">
        <f aca="false">IF(AJ1523="","",AJ1523*17%)</f>
        <v/>
      </c>
      <c r="AL1523" s="48" t="str">
        <f aca="false">IFERROR(IF(AC1523="NÃO","",IF(AK1523="","",IF(E1523="Simples Nacional",BF1523,IF(T1523=0.12,U1523*0.5833337002,IF(T1523=0,AI1523*0.07,U1523))))),"")</f>
        <v/>
      </c>
      <c r="AM1523" s="47" t="str">
        <f aca="false">IFERROR(IF(AC1523="NÃO","",IF(OR(AG1523="-",AG1523="Pneus"),AK1523-AL1523,"")),"")</f>
        <v/>
      </c>
      <c r="AN1523" s="48" t="str">
        <f aca="false">IF(AND(Y1523="REVENDA",AC1523="SIM",AG1523="BIT"),((AB1523/1+1)*AI1523)*0.4117,"")</f>
        <v/>
      </c>
      <c r="AO1523" s="48" t="str">
        <f aca="false">IF(AN1523="","",AN1523*17%)</f>
        <v/>
      </c>
      <c r="AP1523" s="49" t="str">
        <f aca="false">IF(AN1523="","",IF(T1523=0.12,(U1523*0.4117)*0.4117,IF(T1523=0,(AI1523*0.07)*0.4117,U1523*0.4117)))</f>
        <v/>
      </c>
      <c r="AQ1523" s="47" t="str">
        <f aca="false">IF(AN1523="","",AO1523-AP1523)</f>
        <v/>
      </c>
      <c r="AR1523" s="50" t="str">
        <f aca="false">IFERROR(IF(AND(AC1523="SIM",Y1523="REVENDA",LEFT(AG1523,5)="ANEXO")*OR(AE1523="ANEXO I",AF1523="ANEXO II"),VLOOKUP(H1523,Dados!G:I,2,0),""),"INSERIR MVA")</f>
        <v/>
      </c>
      <c r="AS1523" s="48" t="str">
        <f aca="false">IF(LEFT(AG1523,5)="ANEXO",VLOOKUP(AG1523,Dados!$X$111:$Z$112,2,0)*(AI1523-Q1523),"")</f>
        <v/>
      </c>
      <c r="AT1523" s="48" t="str">
        <f aca="false">IFERROR(IF(AR1523="","",(AI1523*AR1523)+AI1523),"INSERIR MVA")</f>
        <v/>
      </c>
      <c r="AU1523" s="48" t="str">
        <f aca="false">IF(AT1523="","",IF(AY1523=0.04,U1523,AS1523*AY1523))</f>
        <v/>
      </c>
      <c r="AV1523" s="47" t="str">
        <f aca="false">IFERROR(IF(AU1523="","",(VLOOKUP(AG1523,Dados!$X$111:$Z$112,3,0)*AT1523*0.17)),"INSERIR MVA")</f>
        <v/>
      </c>
      <c r="AW1523" s="47" t="str">
        <f aca="false">IFERROR(IF(AR1523="","",AV1523-AU1523),"")</f>
        <v/>
      </c>
      <c r="AX1523" s="51" t="str">
        <f aca="false">IFERROR(IF(AC1523="NÃO","",IF(AM1523&lt;&gt;"",AM1523-W1523,IF(AQ1523&lt;&gt;"",AQ1523-W1523,IF(AW1523&lt;&gt;"",AW1523-W1523,"")))),"")</f>
        <v/>
      </c>
      <c r="AY1523" s="46" t="str">
        <f aca="false">IFERROR(IF(ISNA(VLOOKUP(R1523,Dados!$X$2:$Y$5,2,0)),VLOOKUP(D1523,Dados!$X$7:$Y$33,2,0),VLOOKUP(R1523,Dados!$X$2:$Y$5,2,0)),"")</f>
        <v/>
      </c>
      <c r="AZ1523" s="52" t="str">
        <f aca="false">IF(C1523="","",IF(AND(Y1523="CONSUMO",AC1523="NÃO")*OR(AG1523="-",AG1523="BIT"),IF(E1523&lt;&gt;"",(AI1523-(P1523+L1523-N1523+Q1523)*AY1523)/0.83),""))</f>
        <v/>
      </c>
      <c r="BA1523" s="51" t="str">
        <f aca="false">IF(AZ1523="","",AZ1523*0.17-((P1523+L1523-N1523+Q1523)*AY1523))</f>
        <v/>
      </c>
      <c r="BB1523" s="51" t="str">
        <f aca="false">IF(AND(Y1523="CONSUMO",AG1523="ANEXO I",AY1523&gt;4%),(AI1523-(P1523+L1523-N1523+Q1523)*0.0514)/0.83*(0.5177)*(0.17)-AI1523*0.0514,IF(AND(Y1523="CONSUMO",AG1523="ANEXO II",AY1523&gt;4%),(AI1523-(P1523+L1523-N1523+Q1523)*0.041)/0.83*(0.3295)*(0.17)-AI1523*0.041,IF(AND(Y1523="CONSUMO",AG1523="ANEXO I",AY1523=4%),(AI1523-(P1523+L1523-N1523+Q1523)*0.04)/0.83*(0.5177)*(0.17)-AI1523*0.04,IF(AND(Y1523="CONSUMO",AG1523="ANEXO II",AY1523=4%),(AI1523-(P1523+L1523-N1523+Q1523)*0.04)/0.83*(0.3295)*(0.17)-AI1523*0.04,""))))</f>
        <v/>
      </c>
      <c r="BC1523" s="51" t="str">
        <f aca="false">IF(C1523="","",IF(AND(Y1523="CONSUMO",AC1523="SIM")*OR(AG1523="-",AG1523="BIT"),IF(E1523&lt;&gt;"",(AI1523-(P1523+L1523-N1523+Q1523)*AY1523)/0.83),""))</f>
        <v/>
      </c>
      <c r="BD1523" s="51" t="str">
        <f aca="false">IF(BC1523="","",BC1523*0.17)</f>
        <v/>
      </c>
      <c r="BE1523" s="51" t="str">
        <f aca="false">IF(I1523=6908,0,IF(BC1523="","",BD1523-((P1523+L1523-N1523+Q1523)*AY1523)))</f>
        <v/>
      </c>
      <c r="BF1523" s="53" t="str">
        <f aca="false">IF(B1523="","",IF(OR(B1523="",E1523="Regime Normal"),0,(AI1523-Q1523)*VLOOKUP(R1523,Dados!$X$98:$Y$108,2,0)))</f>
        <v/>
      </c>
      <c r="BG1523" s="54" t="str">
        <f aca="false">IFERROR(VLOOKUP(I1523,Dados!$AC$27:$AD$43,2,0),IF(B1523="","",IF(D1523&lt;&gt;"MT",IF(AND(AC1523="SIM",Y1523="Revenda"),"2403",IF(AND(AC1523="SIM",Y1523="Consumo"),"2407",IF(AND(AC1523="NÃO",Y1523="Revenda"),"2102",IF(AND(AC1523="NÃO",Y1523="Consumo"),"2556",)))),REPLACE(I1523,1,1,1))))</f>
        <v/>
      </c>
    </row>
    <row r="1524" customFormat="false" ht="12.8" hidden="false" customHeight="true" outlineLevel="0" collapsed="false">
      <c r="Y1524" s="45"/>
      <c r="Z1524" s="46" t="str">
        <f aca="false">IF(B1524="","",(IFERROR(VLOOKUP(H1524,Dados!A$3:B$15000,2,0),"Não Encontrado")))</f>
        <v/>
      </c>
      <c r="AA1524" s="46" t="str">
        <f aca="false">IF(B1524="","",(IFERROR(VLOOKUP(G1524,Dados!C$3:E$15000,3,0),"Não Encontrado")))</f>
        <v/>
      </c>
      <c r="AB1524" s="46" t="str">
        <f aca="false">IFERROR(IF(Z1524&lt;&gt;"Não Encontrado",Z1524,IF(AA1524&lt;&gt;"Não Encontrado",AA1524,"")),"")</f>
        <v/>
      </c>
      <c r="AC1524" s="45" t="str">
        <f aca="false">IF(B1524="","",IF(AB1524="","NÃO","SIM"))</f>
        <v/>
      </c>
      <c r="AD1524" s="45" t="str">
        <f aca="false">IFERROR(VLOOKUP(G1524,Dados!$P$3:$R$500,3,0),"")</f>
        <v/>
      </c>
      <c r="AE1524" s="45" t="str">
        <f aca="false">IFERROR(VLOOKUP(G1524,Dados!$K$3:$L$500,2,0),"")</f>
        <v/>
      </c>
      <c r="AF1524" s="45" t="str">
        <f aca="false">IFERROR(VLOOKUP(G1524,Dados!$M$3:$N$500,2,0),"")</f>
        <v/>
      </c>
      <c r="AG1524" s="45" t="str">
        <f aca="false">IF(F1524="","",IF(AND(AD1524="",AE1524="",AF1524=""),"-",IF(AND(AD1524="BIT",AE1524="",AF1524=""),"BIT",IF(AND(AE1524="ANEXO I",AD1524="",AF1524=""),"ANEXO I",IF(AND(AF1524="ANEXO II",AD1524="",AE1524=""),"ANEXO II","Escolher")))))</f>
        <v/>
      </c>
      <c r="AH1524" s="45" t="str">
        <f aca="false">IF(AG1524&lt;&gt;"Pneus","",IFERROR(VLOOKUP(R1524,Dados!$X$2:$Z$5,3,0)*(AI1524-Q1524),VLOOKUP(D1524,Dados!$X$7:$Z$33,3,0)*(AI1524-Q1524)))</f>
        <v/>
      </c>
      <c r="AI1524" s="47" t="str">
        <f aca="false">IF(B1524="","",P1524+Q1524+O1524+M1524+L1524-N1524)</f>
        <v/>
      </c>
      <c r="AJ1524" s="48" t="str">
        <f aca="false">IFERROR(IF(AND(AC1524="SIM",AG1524="-",Y1524="REVENDA"),(AB1524/1+1)*AI1524,IF(AND(AC1524="SIM",AG1524="Pneus",Y1524="REVENDA"),(AB1524/1+1)*(AI1524-AH1524),"")),"")</f>
        <v/>
      </c>
      <c r="AK1524" s="48" t="str">
        <f aca="false">IF(AJ1524="","",AJ1524*17%)</f>
        <v/>
      </c>
      <c r="AL1524" s="48" t="str">
        <f aca="false">IFERROR(IF(AC1524="NÃO","",IF(AK1524="","",IF(E1524="Simples Nacional",BF1524,IF(T1524=0.12,U1524*0.5833337002,IF(T1524=0,AI1524*0.07,U1524))))),"")</f>
        <v/>
      </c>
      <c r="AM1524" s="47" t="str">
        <f aca="false">IFERROR(IF(AC1524="NÃO","",IF(OR(AG1524="-",AG1524="Pneus"),AK1524-AL1524,"")),"")</f>
        <v/>
      </c>
      <c r="AN1524" s="48" t="str">
        <f aca="false">IF(AND(Y1524="REVENDA",AC1524="SIM",AG1524="BIT"),((AB1524/1+1)*AI1524)*0.4117,"")</f>
        <v/>
      </c>
      <c r="AO1524" s="48" t="str">
        <f aca="false">IF(AN1524="","",AN1524*17%)</f>
        <v/>
      </c>
      <c r="AP1524" s="49" t="str">
        <f aca="false">IF(AN1524="","",IF(T1524=0.12,(U1524*0.4117)*0.4117,IF(T1524=0,(AI1524*0.07)*0.4117,U1524*0.4117)))</f>
        <v/>
      </c>
      <c r="AQ1524" s="47" t="str">
        <f aca="false">IF(AN1524="","",AO1524-AP1524)</f>
        <v/>
      </c>
      <c r="AR1524" s="50" t="str">
        <f aca="false">IFERROR(IF(AND(AC1524="SIM",Y1524="REVENDA",LEFT(AG1524,5)="ANEXO")*OR(AE1524="ANEXO I",AF1524="ANEXO II"),VLOOKUP(H1524,Dados!G:I,2,0),""),"INSERIR MVA")</f>
        <v/>
      </c>
      <c r="AS1524" s="48" t="str">
        <f aca="false">IF(LEFT(AG1524,5)="ANEXO",VLOOKUP(AG1524,Dados!$X$111:$Z$112,2,0)*(AI1524-Q1524),"")</f>
        <v/>
      </c>
      <c r="AT1524" s="48" t="str">
        <f aca="false">IFERROR(IF(AR1524="","",(AI1524*AR1524)+AI1524),"INSERIR MVA")</f>
        <v/>
      </c>
      <c r="AU1524" s="48" t="str">
        <f aca="false">IF(AT1524="","",IF(AY1524=0.04,U1524,AS1524*AY1524))</f>
        <v/>
      </c>
      <c r="AV1524" s="47" t="str">
        <f aca="false">IFERROR(IF(AU1524="","",(VLOOKUP(AG1524,Dados!$X$111:$Z$112,3,0)*AT1524*0.17)),"INSERIR MVA")</f>
        <v/>
      </c>
      <c r="AW1524" s="47" t="str">
        <f aca="false">IFERROR(IF(AR1524="","",AV1524-AU1524),"")</f>
        <v/>
      </c>
      <c r="AX1524" s="51" t="str">
        <f aca="false">IFERROR(IF(AC1524="NÃO","",IF(AM1524&lt;&gt;"",AM1524-W1524,IF(AQ1524&lt;&gt;"",AQ1524-W1524,IF(AW1524&lt;&gt;"",AW1524-W1524,"")))),"")</f>
        <v/>
      </c>
      <c r="AY1524" s="46" t="str">
        <f aca="false">IFERROR(IF(ISNA(VLOOKUP(R1524,Dados!$X$2:$Y$5,2,0)),VLOOKUP(D1524,Dados!$X$7:$Y$33,2,0),VLOOKUP(R1524,Dados!$X$2:$Y$5,2,0)),"")</f>
        <v/>
      </c>
      <c r="AZ1524" s="52" t="str">
        <f aca="false">IF(C1524="","",IF(AND(Y1524="CONSUMO",AC1524="NÃO")*OR(AG1524="-",AG1524="BIT"),IF(E1524&lt;&gt;"",(AI1524-(P1524+L1524-N1524+Q1524)*AY1524)/0.83),""))</f>
        <v/>
      </c>
      <c r="BA1524" s="51" t="str">
        <f aca="false">IF(AZ1524="","",AZ1524*0.17-((P1524+L1524-N1524+Q1524)*AY1524))</f>
        <v/>
      </c>
      <c r="BB1524" s="51" t="str">
        <f aca="false">IF(AND(Y1524="CONSUMO",AG1524="ANEXO I",AY1524&gt;4%),(AI1524-(P1524+L1524-N1524+Q1524)*0.0514)/0.83*(0.5177)*(0.17)-AI1524*0.0514,IF(AND(Y1524="CONSUMO",AG1524="ANEXO II",AY1524&gt;4%),(AI1524-(P1524+L1524-N1524+Q1524)*0.041)/0.83*(0.3295)*(0.17)-AI1524*0.041,IF(AND(Y1524="CONSUMO",AG1524="ANEXO I",AY1524=4%),(AI1524-(P1524+L1524-N1524+Q1524)*0.04)/0.83*(0.5177)*(0.17)-AI1524*0.04,IF(AND(Y1524="CONSUMO",AG1524="ANEXO II",AY1524=4%),(AI1524-(P1524+L1524-N1524+Q1524)*0.04)/0.83*(0.3295)*(0.17)-AI1524*0.04,""))))</f>
        <v/>
      </c>
      <c r="BC1524" s="51" t="str">
        <f aca="false">IF(C1524="","",IF(AND(Y1524="CONSUMO",AC1524="SIM")*OR(AG1524="-",AG1524="BIT"),IF(E1524&lt;&gt;"",(AI1524-(P1524+L1524-N1524+Q1524)*AY1524)/0.83),""))</f>
        <v/>
      </c>
      <c r="BD1524" s="51" t="str">
        <f aca="false">IF(BC1524="","",BC1524*0.17)</f>
        <v/>
      </c>
      <c r="BE1524" s="51" t="str">
        <f aca="false">IF(I1524=6908,0,IF(BC1524="","",BD1524-((P1524+L1524-N1524+Q1524)*AY1524)))</f>
        <v/>
      </c>
      <c r="BF1524" s="53" t="str">
        <f aca="false">IF(B1524="","",IF(OR(B1524="",E1524="Regime Normal"),0,(AI1524-Q1524)*VLOOKUP(R1524,Dados!$X$98:$Y$108,2,0)))</f>
        <v/>
      </c>
      <c r="BG1524" s="54" t="str">
        <f aca="false">IFERROR(VLOOKUP(I1524,Dados!$AC$27:$AD$43,2,0),IF(B1524="","",IF(D1524&lt;&gt;"MT",IF(AND(AC1524="SIM",Y1524="Revenda"),"2403",IF(AND(AC1524="SIM",Y1524="Consumo"),"2407",IF(AND(AC1524="NÃO",Y1524="Revenda"),"2102",IF(AND(AC1524="NÃO",Y1524="Consumo"),"2556",)))),REPLACE(I1524,1,1,1))))</f>
        <v/>
      </c>
    </row>
    <row r="1525" customFormat="false" ht="12.8" hidden="false" customHeight="true" outlineLevel="0" collapsed="false">
      <c r="Y1525" s="45"/>
      <c r="Z1525" s="46" t="str">
        <f aca="false">IF(B1525="","",(IFERROR(VLOOKUP(H1525,Dados!A$3:B$15000,2,0),"Não Encontrado")))</f>
        <v/>
      </c>
      <c r="AA1525" s="46" t="str">
        <f aca="false">IF(B1525="","",(IFERROR(VLOOKUP(G1525,Dados!C$3:E$15000,3,0),"Não Encontrado")))</f>
        <v/>
      </c>
      <c r="AB1525" s="46" t="str">
        <f aca="false">IFERROR(IF(Z1525&lt;&gt;"Não Encontrado",Z1525,IF(AA1525&lt;&gt;"Não Encontrado",AA1525,"")),"")</f>
        <v/>
      </c>
      <c r="AC1525" s="45" t="str">
        <f aca="false">IF(B1525="","",IF(AB1525="","NÃO","SIM"))</f>
        <v/>
      </c>
      <c r="AD1525" s="45" t="str">
        <f aca="false">IFERROR(VLOOKUP(G1525,Dados!$P$3:$R$500,3,0),"")</f>
        <v/>
      </c>
      <c r="AE1525" s="45" t="str">
        <f aca="false">IFERROR(VLOOKUP(G1525,Dados!$K$3:$L$500,2,0),"")</f>
        <v/>
      </c>
      <c r="AF1525" s="45" t="str">
        <f aca="false">IFERROR(VLOOKUP(G1525,Dados!$M$3:$N$500,2,0),"")</f>
        <v/>
      </c>
      <c r="AG1525" s="45" t="str">
        <f aca="false">IF(F1525="","",IF(AND(AD1525="",AE1525="",AF1525=""),"-",IF(AND(AD1525="BIT",AE1525="",AF1525=""),"BIT",IF(AND(AE1525="ANEXO I",AD1525="",AF1525=""),"ANEXO I",IF(AND(AF1525="ANEXO II",AD1525="",AE1525=""),"ANEXO II","Escolher")))))</f>
        <v/>
      </c>
      <c r="AH1525" s="45" t="str">
        <f aca="false">IF(AG1525&lt;&gt;"Pneus","",IFERROR(VLOOKUP(R1525,Dados!$X$2:$Z$5,3,0)*(AI1525-Q1525),VLOOKUP(D1525,Dados!$X$7:$Z$33,3,0)*(AI1525-Q1525)))</f>
        <v/>
      </c>
      <c r="AI1525" s="47" t="str">
        <f aca="false">IF(B1525="","",P1525+Q1525+O1525+M1525+L1525-N1525)</f>
        <v/>
      </c>
      <c r="AJ1525" s="48" t="str">
        <f aca="false">IFERROR(IF(AND(AC1525="SIM",AG1525="-",Y1525="REVENDA"),(AB1525/1+1)*AI1525,IF(AND(AC1525="SIM",AG1525="Pneus",Y1525="REVENDA"),(AB1525/1+1)*(AI1525-AH1525),"")),"")</f>
        <v/>
      </c>
      <c r="AK1525" s="48" t="str">
        <f aca="false">IF(AJ1525="","",AJ1525*17%)</f>
        <v/>
      </c>
      <c r="AL1525" s="48" t="str">
        <f aca="false">IFERROR(IF(AC1525="NÃO","",IF(AK1525="","",IF(E1525="Simples Nacional",BF1525,IF(T1525=0.12,U1525*0.5833337002,IF(T1525=0,AI1525*0.07,U1525))))),"")</f>
        <v/>
      </c>
      <c r="AM1525" s="47" t="str">
        <f aca="false">IFERROR(IF(AC1525="NÃO","",IF(OR(AG1525="-",AG1525="Pneus"),AK1525-AL1525,"")),"")</f>
        <v/>
      </c>
      <c r="AN1525" s="48" t="str">
        <f aca="false">IF(AND(Y1525="REVENDA",AC1525="SIM",AG1525="BIT"),((AB1525/1+1)*AI1525)*0.4117,"")</f>
        <v/>
      </c>
      <c r="AO1525" s="48" t="str">
        <f aca="false">IF(AN1525="","",AN1525*17%)</f>
        <v/>
      </c>
      <c r="AP1525" s="49" t="str">
        <f aca="false">IF(AN1525="","",IF(T1525=0.12,(U1525*0.4117)*0.4117,IF(T1525=0,(AI1525*0.07)*0.4117,U1525*0.4117)))</f>
        <v/>
      </c>
      <c r="AQ1525" s="47" t="str">
        <f aca="false">IF(AN1525="","",AO1525-AP1525)</f>
        <v/>
      </c>
      <c r="AR1525" s="50" t="str">
        <f aca="false">IFERROR(IF(AND(AC1525="SIM",Y1525="REVENDA",LEFT(AG1525,5)="ANEXO")*OR(AE1525="ANEXO I",AF1525="ANEXO II"),VLOOKUP(H1525,Dados!G:I,2,0),""),"INSERIR MVA")</f>
        <v/>
      </c>
      <c r="AS1525" s="48" t="str">
        <f aca="false">IF(LEFT(AG1525,5)="ANEXO",VLOOKUP(AG1525,Dados!$X$111:$Z$112,2,0)*(AI1525-Q1525),"")</f>
        <v/>
      </c>
      <c r="AT1525" s="48" t="str">
        <f aca="false">IFERROR(IF(AR1525="","",(AI1525*AR1525)+AI1525),"INSERIR MVA")</f>
        <v/>
      </c>
      <c r="AU1525" s="48" t="str">
        <f aca="false">IF(AT1525="","",IF(AY1525=0.04,U1525,AS1525*AY1525))</f>
        <v/>
      </c>
      <c r="AV1525" s="47" t="str">
        <f aca="false">IFERROR(IF(AU1525="","",(VLOOKUP(AG1525,Dados!$X$111:$Z$112,3,0)*AT1525*0.17)),"INSERIR MVA")</f>
        <v/>
      </c>
      <c r="AW1525" s="47" t="str">
        <f aca="false">IFERROR(IF(AR1525="","",AV1525-AU1525),"")</f>
        <v/>
      </c>
      <c r="AX1525" s="51" t="str">
        <f aca="false">IFERROR(IF(AC1525="NÃO","",IF(AM1525&lt;&gt;"",AM1525-W1525,IF(AQ1525&lt;&gt;"",AQ1525-W1525,IF(AW1525&lt;&gt;"",AW1525-W1525,"")))),"")</f>
        <v/>
      </c>
      <c r="AY1525" s="46" t="str">
        <f aca="false">IFERROR(IF(ISNA(VLOOKUP(R1525,Dados!$X$2:$Y$5,2,0)),VLOOKUP(D1525,Dados!$X$7:$Y$33,2,0),VLOOKUP(R1525,Dados!$X$2:$Y$5,2,0)),"")</f>
        <v/>
      </c>
      <c r="AZ1525" s="52" t="str">
        <f aca="false">IF(C1525="","",IF(AND(Y1525="CONSUMO",AC1525="NÃO")*OR(AG1525="-",AG1525="BIT"),IF(E1525&lt;&gt;"",(AI1525-(P1525+L1525-N1525+Q1525)*AY1525)/0.83),""))</f>
        <v/>
      </c>
      <c r="BA1525" s="51" t="str">
        <f aca="false">IF(AZ1525="","",AZ1525*0.17-((P1525+L1525-N1525+Q1525)*AY1525))</f>
        <v/>
      </c>
      <c r="BB1525" s="51" t="str">
        <f aca="false">IF(AND(Y1525="CONSUMO",AG1525="ANEXO I",AY1525&gt;4%),(AI1525-(P1525+L1525-N1525+Q1525)*0.0514)/0.83*(0.5177)*(0.17)-AI1525*0.0514,IF(AND(Y1525="CONSUMO",AG1525="ANEXO II",AY1525&gt;4%),(AI1525-(P1525+L1525-N1525+Q1525)*0.041)/0.83*(0.3295)*(0.17)-AI1525*0.041,IF(AND(Y1525="CONSUMO",AG1525="ANEXO I",AY1525=4%),(AI1525-(P1525+L1525-N1525+Q1525)*0.04)/0.83*(0.5177)*(0.17)-AI1525*0.04,IF(AND(Y1525="CONSUMO",AG1525="ANEXO II",AY1525=4%),(AI1525-(P1525+L1525-N1525+Q1525)*0.04)/0.83*(0.3295)*(0.17)-AI1525*0.04,""))))</f>
        <v/>
      </c>
      <c r="BC1525" s="51" t="str">
        <f aca="false">IF(C1525="","",IF(AND(Y1525="CONSUMO",AC1525="SIM")*OR(AG1525="-",AG1525="BIT"),IF(E1525&lt;&gt;"",(AI1525-(P1525+L1525-N1525+Q1525)*AY1525)/0.83),""))</f>
        <v/>
      </c>
      <c r="BD1525" s="51" t="str">
        <f aca="false">IF(BC1525="","",BC1525*0.17)</f>
        <v/>
      </c>
      <c r="BE1525" s="51" t="str">
        <f aca="false">IF(I1525=6908,0,IF(BC1525="","",BD1525-((P1525+L1525-N1525+Q1525)*AY1525)))</f>
        <v/>
      </c>
      <c r="BF1525" s="53" t="str">
        <f aca="false">IF(B1525="","",IF(OR(B1525="",E1525="Regime Normal"),0,(AI1525-Q1525)*VLOOKUP(R1525,Dados!$X$98:$Y$108,2,0)))</f>
        <v/>
      </c>
      <c r="BG1525" s="54" t="str">
        <f aca="false">IFERROR(VLOOKUP(I1525,Dados!$AC$27:$AD$43,2,0),IF(B1525="","",IF(D1525&lt;&gt;"MT",IF(AND(AC1525="SIM",Y1525="Revenda"),"2403",IF(AND(AC1525="SIM",Y1525="Consumo"),"2407",IF(AND(AC1525="NÃO",Y1525="Revenda"),"2102",IF(AND(AC1525="NÃO",Y1525="Consumo"),"2556",)))),REPLACE(I1525,1,1,1))))</f>
        <v/>
      </c>
    </row>
    <row r="1526" customFormat="false" ht="12.8" hidden="false" customHeight="true" outlineLevel="0" collapsed="false">
      <c r="Y1526" s="45"/>
      <c r="Z1526" s="46" t="str">
        <f aca="false">IF(B1526="","",(IFERROR(VLOOKUP(H1526,Dados!A$3:B$15000,2,0),"Não Encontrado")))</f>
        <v/>
      </c>
      <c r="AA1526" s="46" t="str">
        <f aca="false">IF(B1526="","",(IFERROR(VLOOKUP(G1526,Dados!C$3:E$15000,3,0),"Não Encontrado")))</f>
        <v/>
      </c>
      <c r="AB1526" s="46" t="str">
        <f aca="false">IFERROR(IF(Z1526&lt;&gt;"Não Encontrado",Z1526,IF(AA1526&lt;&gt;"Não Encontrado",AA1526,"")),"")</f>
        <v/>
      </c>
      <c r="AC1526" s="45" t="str">
        <f aca="false">IF(B1526="","",IF(AB1526="","NÃO","SIM"))</f>
        <v/>
      </c>
      <c r="AD1526" s="45" t="str">
        <f aca="false">IFERROR(VLOOKUP(G1526,Dados!$P$3:$R$500,3,0),"")</f>
        <v/>
      </c>
      <c r="AE1526" s="45" t="str">
        <f aca="false">IFERROR(VLOOKUP(G1526,Dados!$K$3:$L$500,2,0),"")</f>
        <v/>
      </c>
      <c r="AF1526" s="45" t="str">
        <f aca="false">IFERROR(VLOOKUP(G1526,Dados!$M$3:$N$500,2,0),"")</f>
        <v/>
      </c>
      <c r="AG1526" s="45" t="str">
        <f aca="false">IF(F1526="","",IF(AND(AD1526="",AE1526="",AF1526=""),"-",IF(AND(AD1526="BIT",AE1526="",AF1526=""),"BIT",IF(AND(AE1526="ANEXO I",AD1526="",AF1526=""),"ANEXO I",IF(AND(AF1526="ANEXO II",AD1526="",AE1526=""),"ANEXO II","Escolher")))))</f>
        <v/>
      </c>
      <c r="AH1526" s="45" t="str">
        <f aca="false">IF(AG1526&lt;&gt;"Pneus","",IFERROR(VLOOKUP(R1526,Dados!$X$2:$Z$5,3,0)*(AI1526-Q1526),VLOOKUP(D1526,Dados!$X$7:$Z$33,3,0)*(AI1526-Q1526)))</f>
        <v/>
      </c>
      <c r="AI1526" s="47" t="str">
        <f aca="false">IF(B1526="","",P1526+Q1526+O1526+M1526+L1526-N1526)</f>
        <v/>
      </c>
      <c r="AJ1526" s="48" t="str">
        <f aca="false">IFERROR(IF(AND(AC1526="SIM",AG1526="-",Y1526="REVENDA"),(AB1526/1+1)*AI1526,IF(AND(AC1526="SIM",AG1526="Pneus",Y1526="REVENDA"),(AB1526/1+1)*(AI1526-AH1526),"")),"")</f>
        <v/>
      </c>
      <c r="AK1526" s="48" t="str">
        <f aca="false">IF(AJ1526="","",AJ1526*17%)</f>
        <v/>
      </c>
      <c r="AL1526" s="48" t="str">
        <f aca="false">IFERROR(IF(AC1526="NÃO","",IF(AK1526="","",IF(E1526="Simples Nacional",BF1526,IF(T1526=0.12,U1526*0.5833337002,IF(T1526=0,AI1526*0.07,U1526))))),"")</f>
        <v/>
      </c>
      <c r="AM1526" s="47" t="str">
        <f aca="false">IFERROR(IF(AC1526="NÃO","",IF(OR(AG1526="-",AG1526="Pneus"),AK1526-AL1526,"")),"")</f>
        <v/>
      </c>
      <c r="AN1526" s="48" t="str">
        <f aca="false">IF(AND(Y1526="REVENDA",AC1526="SIM",AG1526="BIT"),((AB1526/1+1)*AI1526)*0.4117,"")</f>
        <v/>
      </c>
      <c r="AO1526" s="48" t="str">
        <f aca="false">IF(AN1526="","",AN1526*17%)</f>
        <v/>
      </c>
      <c r="AP1526" s="49" t="str">
        <f aca="false">IF(AN1526="","",IF(T1526=0.12,(U1526*0.4117)*0.4117,IF(T1526=0,(AI1526*0.07)*0.4117,U1526*0.4117)))</f>
        <v/>
      </c>
      <c r="AQ1526" s="47" t="str">
        <f aca="false">IF(AN1526="","",AO1526-AP1526)</f>
        <v/>
      </c>
      <c r="AR1526" s="50" t="str">
        <f aca="false">IFERROR(IF(AND(AC1526="SIM",Y1526="REVENDA",LEFT(AG1526,5)="ANEXO")*OR(AE1526="ANEXO I",AF1526="ANEXO II"),VLOOKUP(H1526,Dados!G:I,2,0),""),"INSERIR MVA")</f>
        <v/>
      </c>
      <c r="AS1526" s="48" t="str">
        <f aca="false">IF(LEFT(AG1526,5)="ANEXO",VLOOKUP(AG1526,Dados!$X$111:$Z$112,2,0)*(AI1526-Q1526),"")</f>
        <v/>
      </c>
      <c r="AT1526" s="48" t="str">
        <f aca="false">IFERROR(IF(AR1526="","",(AI1526*AR1526)+AI1526),"INSERIR MVA")</f>
        <v/>
      </c>
      <c r="AU1526" s="48" t="str">
        <f aca="false">IF(AT1526="","",IF(AY1526=0.04,U1526,AS1526*AY1526))</f>
        <v/>
      </c>
      <c r="AV1526" s="47" t="str">
        <f aca="false">IFERROR(IF(AU1526="","",(VLOOKUP(AG1526,Dados!$X$111:$Z$112,3,0)*AT1526*0.17)),"INSERIR MVA")</f>
        <v/>
      </c>
      <c r="AW1526" s="47" t="str">
        <f aca="false">IFERROR(IF(AR1526="","",AV1526-AU1526),"")</f>
        <v/>
      </c>
      <c r="AX1526" s="51" t="str">
        <f aca="false">IFERROR(IF(AC1526="NÃO","",IF(AM1526&lt;&gt;"",AM1526-W1526,IF(AQ1526&lt;&gt;"",AQ1526-W1526,IF(AW1526&lt;&gt;"",AW1526-W1526,"")))),"")</f>
        <v/>
      </c>
      <c r="AY1526" s="46" t="str">
        <f aca="false">IFERROR(IF(ISNA(VLOOKUP(R1526,Dados!$X$2:$Y$5,2,0)),VLOOKUP(D1526,Dados!$X$7:$Y$33,2,0),VLOOKUP(R1526,Dados!$X$2:$Y$5,2,0)),"")</f>
        <v/>
      </c>
      <c r="AZ1526" s="52" t="str">
        <f aca="false">IF(C1526="","",IF(AND(Y1526="CONSUMO",AC1526="NÃO")*OR(AG1526="-",AG1526="BIT"),IF(E1526&lt;&gt;"",(AI1526-(P1526+L1526-N1526+Q1526)*AY1526)/0.83),""))</f>
        <v/>
      </c>
      <c r="BA1526" s="51" t="str">
        <f aca="false">IF(AZ1526="","",AZ1526*0.17-((P1526+L1526-N1526+Q1526)*AY1526))</f>
        <v/>
      </c>
      <c r="BB1526" s="51" t="str">
        <f aca="false">IF(AND(Y1526="CONSUMO",AG1526="ANEXO I",AY1526&gt;4%),(AI1526-(P1526+L1526-N1526+Q1526)*0.0514)/0.83*(0.5177)*(0.17)-AI1526*0.0514,IF(AND(Y1526="CONSUMO",AG1526="ANEXO II",AY1526&gt;4%),(AI1526-(P1526+L1526-N1526+Q1526)*0.041)/0.83*(0.3295)*(0.17)-AI1526*0.041,IF(AND(Y1526="CONSUMO",AG1526="ANEXO I",AY1526=4%),(AI1526-(P1526+L1526-N1526+Q1526)*0.04)/0.83*(0.5177)*(0.17)-AI1526*0.04,IF(AND(Y1526="CONSUMO",AG1526="ANEXO II",AY1526=4%),(AI1526-(P1526+L1526-N1526+Q1526)*0.04)/0.83*(0.3295)*(0.17)-AI1526*0.04,""))))</f>
        <v/>
      </c>
      <c r="BC1526" s="51" t="str">
        <f aca="false">IF(C1526="","",IF(AND(Y1526="CONSUMO",AC1526="SIM")*OR(AG1526="-",AG1526="BIT"),IF(E1526&lt;&gt;"",(AI1526-(P1526+L1526-N1526+Q1526)*AY1526)/0.83),""))</f>
        <v/>
      </c>
      <c r="BD1526" s="51" t="str">
        <f aca="false">IF(BC1526="","",BC1526*0.17)</f>
        <v/>
      </c>
      <c r="BE1526" s="51" t="str">
        <f aca="false">IF(I1526=6908,0,IF(BC1526="","",BD1526-((P1526+L1526-N1526+Q1526)*AY1526)))</f>
        <v/>
      </c>
      <c r="BF1526" s="53" t="str">
        <f aca="false">IF(B1526="","",IF(OR(B1526="",E1526="Regime Normal"),0,(AI1526-Q1526)*VLOOKUP(R1526,Dados!$X$98:$Y$108,2,0)))</f>
        <v/>
      </c>
      <c r="BG1526" s="54" t="str">
        <f aca="false">IFERROR(VLOOKUP(I1526,Dados!$AC$27:$AD$43,2,0),IF(B1526="","",IF(D1526&lt;&gt;"MT",IF(AND(AC1526="SIM",Y1526="Revenda"),"2403",IF(AND(AC1526="SIM",Y1526="Consumo"),"2407",IF(AND(AC1526="NÃO",Y1526="Revenda"),"2102",IF(AND(AC1526="NÃO",Y1526="Consumo"),"2556",)))),REPLACE(I1526,1,1,1))))</f>
        <v/>
      </c>
    </row>
    <row r="1527" customFormat="false" ht="12.8" hidden="false" customHeight="true" outlineLevel="0" collapsed="false">
      <c r="Y1527" s="45"/>
      <c r="Z1527" s="46" t="str">
        <f aca="false">IF(B1527="","",(IFERROR(VLOOKUP(H1527,Dados!A$3:B$15000,2,0),"Não Encontrado")))</f>
        <v/>
      </c>
      <c r="AA1527" s="46" t="str">
        <f aca="false">IF(B1527="","",(IFERROR(VLOOKUP(G1527,Dados!C$3:E$15000,3,0),"Não Encontrado")))</f>
        <v/>
      </c>
      <c r="AB1527" s="46" t="str">
        <f aca="false">IFERROR(IF(Z1527&lt;&gt;"Não Encontrado",Z1527,IF(AA1527&lt;&gt;"Não Encontrado",AA1527,"")),"")</f>
        <v/>
      </c>
      <c r="AC1527" s="45" t="str">
        <f aca="false">IF(B1527="","",IF(AB1527="","NÃO","SIM"))</f>
        <v/>
      </c>
      <c r="AD1527" s="45" t="str">
        <f aca="false">IFERROR(VLOOKUP(G1527,Dados!$P$3:$R$500,3,0),"")</f>
        <v/>
      </c>
      <c r="AE1527" s="45" t="str">
        <f aca="false">IFERROR(VLOOKUP(G1527,Dados!$K$3:$L$500,2,0),"")</f>
        <v/>
      </c>
      <c r="AF1527" s="45" t="str">
        <f aca="false">IFERROR(VLOOKUP(G1527,Dados!$M$3:$N$500,2,0),"")</f>
        <v/>
      </c>
      <c r="AG1527" s="45" t="str">
        <f aca="false">IF(F1527="","",IF(AND(AD1527="",AE1527="",AF1527=""),"-",IF(AND(AD1527="BIT",AE1527="",AF1527=""),"BIT",IF(AND(AE1527="ANEXO I",AD1527="",AF1527=""),"ANEXO I",IF(AND(AF1527="ANEXO II",AD1527="",AE1527=""),"ANEXO II","Escolher")))))</f>
        <v/>
      </c>
      <c r="AH1527" s="45" t="str">
        <f aca="false">IF(AG1527&lt;&gt;"Pneus","",IFERROR(VLOOKUP(R1527,Dados!$X$2:$Z$5,3,0)*(AI1527-Q1527),VLOOKUP(D1527,Dados!$X$7:$Z$33,3,0)*(AI1527-Q1527)))</f>
        <v/>
      </c>
      <c r="AI1527" s="47" t="str">
        <f aca="false">IF(B1527="","",P1527+Q1527+O1527+M1527+L1527-N1527)</f>
        <v/>
      </c>
      <c r="AJ1527" s="48" t="str">
        <f aca="false">IFERROR(IF(AND(AC1527="SIM",AG1527="-",Y1527="REVENDA"),(AB1527/1+1)*AI1527,IF(AND(AC1527="SIM",AG1527="Pneus",Y1527="REVENDA"),(AB1527/1+1)*(AI1527-AH1527),"")),"")</f>
        <v/>
      </c>
      <c r="AK1527" s="48" t="str">
        <f aca="false">IF(AJ1527="","",AJ1527*17%)</f>
        <v/>
      </c>
      <c r="AL1527" s="48" t="str">
        <f aca="false">IFERROR(IF(AC1527="NÃO","",IF(AK1527="","",IF(E1527="Simples Nacional",BF1527,IF(T1527=0.12,U1527*0.5833337002,IF(T1527=0,AI1527*0.07,U1527))))),"")</f>
        <v/>
      </c>
      <c r="AM1527" s="47" t="str">
        <f aca="false">IFERROR(IF(AC1527="NÃO","",IF(OR(AG1527="-",AG1527="Pneus"),AK1527-AL1527,"")),"")</f>
        <v/>
      </c>
      <c r="AN1527" s="48" t="str">
        <f aca="false">IF(AND(Y1527="REVENDA",AC1527="SIM",AG1527="BIT"),((AB1527/1+1)*AI1527)*0.4117,"")</f>
        <v/>
      </c>
      <c r="AO1527" s="48" t="str">
        <f aca="false">IF(AN1527="","",AN1527*17%)</f>
        <v/>
      </c>
      <c r="AP1527" s="49" t="str">
        <f aca="false">IF(AN1527="","",IF(T1527=0.12,(U1527*0.4117)*0.4117,IF(T1527=0,(AI1527*0.07)*0.4117,U1527*0.4117)))</f>
        <v/>
      </c>
      <c r="AQ1527" s="47" t="str">
        <f aca="false">IF(AN1527="","",AO1527-AP1527)</f>
        <v/>
      </c>
      <c r="AR1527" s="50" t="str">
        <f aca="false">IFERROR(IF(AND(AC1527="SIM",Y1527="REVENDA",LEFT(AG1527,5)="ANEXO")*OR(AE1527="ANEXO I",AF1527="ANEXO II"),VLOOKUP(H1527,Dados!G:I,2,0),""),"INSERIR MVA")</f>
        <v/>
      </c>
      <c r="AS1527" s="48" t="str">
        <f aca="false">IF(LEFT(AG1527,5)="ANEXO",VLOOKUP(AG1527,Dados!$X$111:$Z$112,2,0)*(AI1527-Q1527),"")</f>
        <v/>
      </c>
      <c r="AT1527" s="48" t="str">
        <f aca="false">IFERROR(IF(AR1527="","",(AI1527*AR1527)+AI1527),"INSERIR MVA")</f>
        <v/>
      </c>
      <c r="AU1527" s="48" t="str">
        <f aca="false">IF(AT1527="","",IF(AY1527=0.04,U1527,AS1527*AY1527))</f>
        <v/>
      </c>
      <c r="AV1527" s="47" t="str">
        <f aca="false">IFERROR(IF(AU1527="","",(VLOOKUP(AG1527,Dados!$X$111:$Z$112,3,0)*AT1527*0.17)),"INSERIR MVA")</f>
        <v/>
      </c>
      <c r="AW1527" s="47" t="str">
        <f aca="false">IFERROR(IF(AR1527="","",AV1527-AU1527),"")</f>
        <v/>
      </c>
      <c r="AX1527" s="51" t="str">
        <f aca="false">IFERROR(IF(AC1527="NÃO","",IF(AM1527&lt;&gt;"",AM1527-W1527,IF(AQ1527&lt;&gt;"",AQ1527-W1527,IF(AW1527&lt;&gt;"",AW1527-W1527,"")))),"")</f>
        <v/>
      </c>
      <c r="AY1527" s="46" t="str">
        <f aca="false">IFERROR(IF(ISNA(VLOOKUP(R1527,Dados!$X$2:$Y$5,2,0)),VLOOKUP(D1527,Dados!$X$7:$Y$33,2,0),VLOOKUP(R1527,Dados!$X$2:$Y$5,2,0)),"")</f>
        <v/>
      </c>
      <c r="AZ1527" s="52" t="str">
        <f aca="false">IF(C1527="","",IF(AND(Y1527="CONSUMO",AC1527="NÃO")*OR(AG1527="-",AG1527="BIT"),IF(E1527&lt;&gt;"",(AI1527-(P1527+L1527-N1527+Q1527)*AY1527)/0.83),""))</f>
        <v/>
      </c>
      <c r="BA1527" s="51" t="str">
        <f aca="false">IF(AZ1527="","",AZ1527*0.17-((P1527+L1527-N1527+Q1527)*AY1527))</f>
        <v/>
      </c>
      <c r="BB1527" s="51" t="str">
        <f aca="false">IF(AND(Y1527="CONSUMO",AG1527="ANEXO I",AY1527&gt;4%),(AI1527-(P1527+L1527-N1527+Q1527)*0.0514)/0.83*(0.5177)*(0.17)-AI1527*0.0514,IF(AND(Y1527="CONSUMO",AG1527="ANEXO II",AY1527&gt;4%),(AI1527-(P1527+L1527-N1527+Q1527)*0.041)/0.83*(0.3295)*(0.17)-AI1527*0.041,IF(AND(Y1527="CONSUMO",AG1527="ANEXO I",AY1527=4%),(AI1527-(P1527+L1527-N1527+Q1527)*0.04)/0.83*(0.5177)*(0.17)-AI1527*0.04,IF(AND(Y1527="CONSUMO",AG1527="ANEXO II",AY1527=4%),(AI1527-(P1527+L1527-N1527+Q1527)*0.04)/0.83*(0.3295)*(0.17)-AI1527*0.04,""))))</f>
        <v/>
      </c>
      <c r="BC1527" s="51" t="str">
        <f aca="false">IF(C1527="","",IF(AND(Y1527="CONSUMO",AC1527="SIM")*OR(AG1527="-",AG1527="BIT"),IF(E1527&lt;&gt;"",(AI1527-(P1527+L1527-N1527+Q1527)*AY1527)/0.83),""))</f>
        <v/>
      </c>
      <c r="BD1527" s="51" t="str">
        <f aca="false">IF(BC1527="","",BC1527*0.17)</f>
        <v/>
      </c>
      <c r="BE1527" s="51" t="str">
        <f aca="false">IF(I1527=6908,0,IF(BC1527="","",BD1527-((P1527+L1527-N1527+Q1527)*AY1527)))</f>
        <v/>
      </c>
      <c r="BF1527" s="53" t="str">
        <f aca="false">IF(B1527="","",IF(OR(B1527="",E1527="Regime Normal"),0,(AI1527-Q1527)*VLOOKUP(R1527,Dados!$X$98:$Y$108,2,0)))</f>
        <v/>
      </c>
      <c r="BG1527" s="54" t="str">
        <f aca="false">IFERROR(VLOOKUP(I1527,Dados!$AC$27:$AD$43,2,0),IF(B1527="","",IF(D1527&lt;&gt;"MT",IF(AND(AC1527="SIM",Y1527="Revenda"),"2403",IF(AND(AC1527="SIM",Y1527="Consumo"),"2407",IF(AND(AC1527="NÃO",Y1527="Revenda"),"2102",IF(AND(AC1527="NÃO",Y1527="Consumo"),"2556",)))),REPLACE(I1527,1,1,1))))</f>
        <v/>
      </c>
    </row>
    <row r="1528" customFormat="false" ht="12.8" hidden="false" customHeight="true" outlineLevel="0" collapsed="false">
      <c r="Y1528" s="45"/>
      <c r="Z1528" s="46" t="str">
        <f aca="false">IF(B1528="","",(IFERROR(VLOOKUP(H1528,Dados!A$3:B$15000,2,0),"Não Encontrado")))</f>
        <v/>
      </c>
      <c r="AA1528" s="46" t="str">
        <f aca="false">IF(B1528="","",(IFERROR(VLOOKUP(G1528,Dados!C$3:E$15000,3,0),"Não Encontrado")))</f>
        <v/>
      </c>
      <c r="AB1528" s="46" t="str">
        <f aca="false">IFERROR(IF(Z1528&lt;&gt;"Não Encontrado",Z1528,IF(AA1528&lt;&gt;"Não Encontrado",AA1528,"")),"")</f>
        <v/>
      </c>
      <c r="AC1528" s="45" t="str">
        <f aca="false">IF(B1528="","",IF(AB1528="","NÃO","SIM"))</f>
        <v/>
      </c>
      <c r="AD1528" s="45" t="str">
        <f aca="false">IFERROR(VLOOKUP(G1528,Dados!$P$3:$R$500,3,0),"")</f>
        <v/>
      </c>
      <c r="AE1528" s="45" t="str">
        <f aca="false">IFERROR(VLOOKUP(G1528,Dados!$K$3:$L$500,2,0),"")</f>
        <v/>
      </c>
      <c r="AF1528" s="45" t="str">
        <f aca="false">IFERROR(VLOOKUP(G1528,Dados!$M$3:$N$500,2,0),"")</f>
        <v/>
      </c>
      <c r="AG1528" s="45" t="str">
        <f aca="false">IF(F1528="","",IF(AND(AD1528="",AE1528="",AF1528=""),"-",IF(AND(AD1528="BIT",AE1528="",AF1528=""),"BIT",IF(AND(AE1528="ANEXO I",AD1528="",AF1528=""),"ANEXO I",IF(AND(AF1528="ANEXO II",AD1528="",AE1528=""),"ANEXO II","Escolher")))))</f>
        <v/>
      </c>
      <c r="AH1528" s="45" t="str">
        <f aca="false">IF(AG1528&lt;&gt;"Pneus","",IFERROR(VLOOKUP(R1528,Dados!$X$2:$Z$5,3,0)*(AI1528-Q1528),VLOOKUP(D1528,Dados!$X$7:$Z$33,3,0)*(AI1528-Q1528)))</f>
        <v/>
      </c>
      <c r="AI1528" s="47" t="str">
        <f aca="false">IF(B1528="","",P1528+Q1528+O1528+M1528+L1528-N1528)</f>
        <v/>
      </c>
      <c r="AJ1528" s="48" t="str">
        <f aca="false">IFERROR(IF(AND(AC1528="SIM",AG1528="-",Y1528="REVENDA"),(AB1528/1+1)*AI1528,IF(AND(AC1528="SIM",AG1528="Pneus",Y1528="REVENDA"),(AB1528/1+1)*(AI1528-AH1528),"")),"")</f>
        <v/>
      </c>
      <c r="AK1528" s="48" t="str">
        <f aca="false">IF(AJ1528="","",AJ1528*17%)</f>
        <v/>
      </c>
      <c r="AL1528" s="48" t="str">
        <f aca="false">IFERROR(IF(AC1528="NÃO","",IF(AK1528="","",IF(E1528="Simples Nacional",BF1528,IF(T1528=0.12,U1528*0.5833337002,IF(T1528=0,AI1528*0.07,U1528))))),"")</f>
        <v/>
      </c>
      <c r="AM1528" s="47" t="str">
        <f aca="false">IFERROR(IF(AC1528="NÃO","",IF(OR(AG1528="-",AG1528="Pneus"),AK1528-AL1528,"")),"")</f>
        <v/>
      </c>
      <c r="AN1528" s="48" t="str">
        <f aca="false">IF(AND(Y1528="REVENDA",AC1528="SIM",AG1528="BIT"),((AB1528/1+1)*AI1528)*0.4117,"")</f>
        <v/>
      </c>
      <c r="AO1528" s="48" t="str">
        <f aca="false">IF(AN1528="","",AN1528*17%)</f>
        <v/>
      </c>
      <c r="AP1528" s="49" t="str">
        <f aca="false">IF(AN1528="","",IF(T1528=0.12,(U1528*0.4117)*0.4117,IF(T1528=0,(AI1528*0.07)*0.4117,U1528*0.4117)))</f>
        <v/>
      </c>
      <c r="AQ1528" s="47" t="str">
        <f aca="false">IF(AN1528="","",AO1528-AP1528)</f>
        <v/>
      </c>
      <c r="AR1528" s="50" t="str">
        <f aca="false">IFERROR(IF(AND(AC1528="SIM",Y1528="REVENDA",LEFT(AG1528,5)="ANEXO")*OR(AE1528="ANEXO I",AF1528="ANEXO II"),VLOOKUP(H1528,Dados!G:I,2,0),""),"INSERIR MVA")</f>
        <v/>
      </c>
      <c r="AS1528" s="48" t="str">
        <f aca="false">IF(LEFT(AG1528,5)="ANEXO",VLOOKUP(AG1528,Dados!$X$111:$Z$112,2,0)*(AI1528-Q1528),"")</f>
        <v/>
      </c>
      <c r="AT1528" s="48" t="str">
        <f aca="false">IFERROR(IF(AR1528="","",(AI1528*AR1528)+AI1528),"INSERIR MVA")</f>
        <v/>
      </c>
      <c r="AU1528" s="48" t="str">
        <f aca="false">IF(AT1528="","",IF(AY1528=0.04,U1528,AS1528*AY1528))</f>
        <v/>
      </c>
      <c r="AV1528" s="47" t="str">
        <f aca="false">IFERROR(IF(AU1528="","",(VLOOKUP(AG1528,Dados!$X$111:$Z$112,3,0)*AT1528*0.17)),"INSERIR MVA")</f>
        <v/>
      </c>
      <c r="AW1528" s="47" t="str">
        <f aca="false">IFERROR(IF(AR1528="","",AV1528-AU1528),"")</f>
        <v/>
      </c>
      <c r="AX1528" s="51" t="str">
        <f aca="false">IFERROR(IF(AC1528="NÃO","",IF(AM1528&lt;&gt;"",AM1528-W1528,IF(AQ1528&lt;&gt;"",AQ1528-W1528,IF(AW1528&lt;&gt;"",AW1528-W1528,"")))),"")</f>
        <v/>
      </c>
      <c r="AY1528" s="46" t="str">
        <f aca="false">IFERROR(IF(ISNA(VLOOKUP(R1528,Dados!$X$2:$Y$5,2,0)),VLOOKUP(D1528,Dados!$X$7:$Y$33,2,0),VLOOKUP(R1528,Dados!$X$2:$Y$5,2,0)),"")</f>
        <v/>
      </c>
      <c r="AZ1528" s="52" t="str">
        <f aca="false">IF(C1528="","",IF(AND(Y1528="CONSUMO",AC1528="NÃO")*OR(AG1528="-",AG1528="BIT"),IF(E1528&lt;&gt;"",(AI1528-(P1528+L1528-N1528+Q1528)*AY1528)/0.83),""))</f>
        <v/>
      </c>
      <c r="BA1528" s="51" t="str">
        <f aca="false">IF(AZ1528="","",AZ1528*0.17-((P1528+L1528-N1528+Q1528)*AY1528))</f>
        <v/>
      </c>
      <c r="BB1528" s="51" t="str">
        <f aca="false">IF(AND(Y1528="CONSUMO",AG1528="ANEXO I",AY1528&gt;4%),(AI1528-(P1528+L1528-N1528+Q1528)*0.0514)/0.83*(0.5177)*(0.17)-AI1528*0.0514,IF(AND(Y1528="CONSUMO",AG1528="ANEXO II",AY1528&gt;4%),(AI1528-(P1528+L1528-N1528+Q1528)*0.041)/0.83*(0.3295)*(0.17)-AI1528*0.041,IF(AND(Y1528="CONSUMO",AG1528="ANEXO I",AY1528=4%),(AI1528-(P1528+L1528-N1528+Q1528)*0.04)/0.83*(0.5177)*(0.17)-AI1528*0.04,IF(AND(Y1528="CONSUMO",AG1528="ANEXO II",AY1528=4%),(AI1528-(P1528+L1528-N1528+Q1528)*0.04)/0.83*(0.3295)*(0.17)-AI1528*0.04,""))))</f>
        <v/>
      </c>
      <c r="BC1528" s="51" t="str">
        <f aca="false">IF(C1528="","",IF(AND(Y1528="CONSUMO",AC1528="SIM")*OR(AG1528="-",AG1528="BIT"),IF(E1528&lt;&gt;"",(AI1528-(P1528+L1528-N1528+Q1528)*AY1528)/0.83),""))</f>
        <v/>
      </c>
      <c r="BD1528" s="51" t="str">
        <f aca="false">IF(BC1528="","",BC1528*0.17)</f>
        <v/>
      </c>
      <c r="BE1528" s="51" t="str">
        <f aca="false">IF(I1528=6908,0,IF(BC1528="","",BD1528-((P1528+L1528-N1528+Q1528)*AY1528)))</f>
        <v/>
      </c>
      <c r="BF1528" s="53" t="str">
        <f aca="false">IF(B1528="","",IF(OR(B1528="",E1528="Regime Normal"),0,(AI1528-Q1528)*VLOOKUP(R1528,Dados!$X$98:$Y$108,2,0)))</f>
        <v/>
      </c>
      <c r="BG1528" s="54" t="str">
        <f aca="false">IFERROR(VLOOKUP(I1528,Dados!$AC$27:$AD$43,2,0),IF(B1528="","",IF(D1528&lt;&gt;"MT",IF(AND(AC1528="SIM",Y1528="Revenda"),"2403",IF(AND(AC1528="SIM",Y1528="Consumo"),"2407",IF(AND(AC1528="NÃO",Y1528="Revenda"),"2102",IF(AND(AC1528="NÃO",Y1528="Consumo"),"2556",)))),REPLACE(I1528,1,1,1))))</f>
        <v/>
      </c>
    </row>
    <row r="1529" customFormat="false" ht="12.8" hidden="false" customHeight="true" outlineLevel="0" collapsed="false">
      <c r="Y1529" s="45"/>
      <c r="Z1529" s="46" t="str">
        <f aca="false">IF(B1529="","",(IFERROR(VLOOKUP(H1529,Dados!A$3:B$15000,2,0),"Não Encontrado")))</f>
        <v/>
      </c>
      <c r="AA1529" s="46" t="str">
        <f aca="false">IF(B1529="","",(IFERROR(VLOOKUP(G1529,Dados!C$3:E$15000,3,0),"Não Encontrado")))</f>
        <v/>
      </c>
      <c r="AB1529" s="46" t="str">
        <f aca="false">IFERROR(IF(Z1529&lt;&gt;"Não Encontrado",Z1529,IF(AA1529&lt;&gt;"Não Encontrado",AA1529,"")),"")</f>
        <v/>
      </c>
      <c r="AC1529" s="45" t="str">
        <f aca="false">IF(B1529="","",IF(AB1529="","NÃO","SIM"))</f>
        <v/>
      </c>
      <c r="AD1529" s="45" t="str">
        <f aca="false">IFERROR(VLOOKUP(G1529,Dados!$P$3:$R$500,3,0),"")</f>
        <v/>
      </c>
      <c r="AE1529" s="45" t="str">
        <f aca="false">IFERROR(VLOOKUP(G1529,Dados!$K$3:$L$500,2,0),"")</f>
        <v/>
      </c>
      <c r="AF1529" s="45" t="str">
        <f aca="false">IFERROR(VLOOKUP(G1529,Dados!$M$3:$N$500,2,0),"")</f>
        <v/>
      </c>
      <c r="AG1529" s="45" t="str">
        <f aca="false">IF(F1529="","",IF(AND(AD1529="",AE1529="",AF1529=""),"-",IF(AND(AD1529="BIT",AE1529="",AF1529=""),"BIT",IF(AND(AE1529="ANEXO I",AD1529="",AF1529=""),"ANEXO I",IF(AND(AF1529="ANEXO II",AD1529="",AE1529=""),"ANEXO II","Escolher")))))</f>
        <v/>
      </c>
      <c r="AH1529" s="45" t="str">
        <f aca="false">IF(AG1529&lt;&gt;"Pneus","",IFERROR(VLOOKUP(R1529,Dados!$X$2:$Z$5,3,0)*(AI1529-Q1529),VLOOKUP(D1529,Dados!$X$7:$Z$33,3,0)*(AI1529-Q1529)))</f>
        <v/>
      </c>
      <c r="AI1529" s="47" t="str">
        <f aca="false">IF(B1529="","",P1529+Q1529+O1529+M1529+L1529-N1529)</f>
        <v/>
      </c>
      <c r="AJ1529" s="48" t="str">
        <f aca="false">IFERROR(IF(AND(AC1529="SIM",AG1529="-",Y1529="REVENDA"),(AB1529/1+1)*AI1529,IF(AND(AC1529="SIM",AG1529="Pneus",Y1529="REVENDA"),(AB1529/1+1)*(AI1529-AH1529),"")),"")</f>
        <v/>
      </c>
      <c r="AK1529" s="48" t="str">
        <f aca="false">IF(AJ1529="","",AJ1529*17%)</f>
        <v/>
      </c>
      <c r="AL1529" s="48" t="str">
        <f aca="false">IFERROR(IF(AC1529="NÃO","",IF(AK1529="","",IF(E1529="Simples Nacional",BF1529,IF(T1529=0.12,U1529*0.5833337002,IF(T1529=0,AI1529*0.07,U1529))))),"")</f>
        <v/>
      </c>
      <c r="AM1529" s="47" t="str">
        <f aca="false">IFERROR(IF(AC1529="NÃO","",IF(OR(AG1529="-",AG1529="Pneus"),AK1529-AL1529,"")),"")</f>
        <v/>
      </c>
      <c r="AN1529" s="48" t="str">
        <f aca="false">IF(AND(Y1529="REVENDA",AC1529="SIM",AG1529="BIT"),((AB1529/1+1)*AI1529)*0.4117,"")</f>
        <v/>
      </c>
      <c r="AO1529" s="48" t="str">
        <f aca="false">IF(AN1529="","",AN1529*17%)</f>
        <v/>
      </c>
      <c r="AP1529" s="49" t="str">
        <f aca="false">IF(AN1529="","",IF(T1529=0.12,(U1529*0.4117)*0.4117,IF(T1529=0,(AI1529*0.07)*0.4117,U1529*0.4117)))</f>
        <v/>
      </c>
      <c r="AQ1529" s="47" t="str">
        <f aca="false">IF(AN1529="","",AO1529-AP1529)</f>
        <v/>
      </c>
      <c r="AR1529" s="50" t="str">
        <f aca="false">IFERROR(IF(AND(AC1529="SIM",Y1529="REVENDA",LEFT(AG1529,5)="ANEXO")*OR(AE1529="ANEXO I",AF1529="ANEXO II"),VLOOKUP(H1529,Dados!G:I,2,0),""),"INSERIR MVA")</f>
        <v/>
      </c>
      <c r="AS1529" s="48" t="str">
        <f aca="false">IF(LEFT(AG1529,5)="ANEXO",VLOOKUP(AG1529,Dados!$X$111:$Z$112,2,0)*(AI1529-Q1529),"")</f>
        <v/>
      </c>
      <c r="AT1529" s="48" t="str">
        <f aca="false">IFERROR(IF(AR1529="","",(AI1529*AR1529)+AI1529),"INSERIR MVA")</f>
        <v/>
      </c>
      <c r="AU1529" s="48" t="str">
        <f aca="false">IF(AT1529="","",IF(AY1529=0.04,U1529,AS1529*AY1529))</f>
        <v/>
      </c>
      <c r="AV1529" s="47" t="str">
        <f aca="false">IFERROR(IF(AU1529="","",(VLOOKUP(AG1529,Dados!$X$111:$Z$112,3,0)*AT1529*0.17)),"INSERIR MVA")</f>
        <v/>
      </c>
      <c r="AW1529" s="47" t="str">
        <f aca="false">IFERROR(IF(AR1529="","",AV1529-AU1529),"")</f>
        <v/>
      </c>
      <c r="AX1529" s="51" t="str">
        <f aca="false">IFERROR(IF(AC1529="NÃO","",IF(AM1529&lt;&gt;"",AM1529-W1529,IF(AQ1529&lt;&gt;"",AQ1529-W1529,IF(AW1529&lt;&gt;"",AW1529-W1529,"")))),"")</f>
        <v/>
      </c>
      <c r="AY1529" s="46" t="str">
        <f aca="false">IFERROR(IF(ISNA(VLOOKUP(R1529,Dados!$X$2:$Y$5,2,0)),VLOOKUP(D1529,Dados!$X$7:$Y$33,2,0),VLOOKUP(R1529,Dados!$X$2:$Y$5,2,0)),"")</f>
        <v/>
      </c>
      <c r="AZ1529" s="52" t="str">
        <f aca="false">IF(C1529="","",IF(AND(Y1529="CONSUMO",AC1529="NÃO")*OR(AG1529="-",AG1529="BIT"),IF(E1529&lt;&gt;"",(AI1529-(P1529+L1529-N1529+Q1529)*AY1529)/0.83),""))</f>
        <v/>
      </c>
      <c r="BA1529" s="51" t="str">
        <f aca="false">IF(AZ1529="","",AZ1529*0.17-((P1529+L1529-N1529+Q1529)*AY1529))</f>
        <v/>
      </c>
      <c r="BB1529" s="51" t="str">
        <f aca="false">IF(AND(Y1529="CONSUMO",AG1529="ANEXO I",AY1529&gt;4%),(AI1529-(P1529+L1529-N1529+Q1529)*0.0514)/0.83*(0.5177)*(0.17)-AI1529*0.0514,IF(AND(Y1529="CONSUMO",AG1529="ANEXO II",AY1529&gt;4%),(AI1529-(P1529+L1529-N1529+Q1529)*0.041)/0.83*(0.3295)*(0.17)-AI1529*0.041,IF(AND(Y1529="CONSUMO",AG1529="ANEXO I",AY1529=4%),(AI1529-(P1529+L1529-N1529+Q1529)*0.04)/0.83*(0.5177)*(0.17)-AI1529*0.04,IF(AND(Y1529="CONSUMO",AG1529="ANEXO II",AY1529=4%),(AI1529-(P1529+L1529-N1529+Q1529)*0.04)/0.83*(0.3295)*(0.17)-AI1529*0.04,""))))</f>
        <v/>
      </c>
      <c r="BC1529" s="51" t="str">
        <f aca="false">IF(C1529="","",IF(AND(Y1529="CONSUMO",AC1529="SIM")*OR(AG1529="-",AG1529="BIT"),IF(E1529&lt;&gt;"",(AI1529-(P1529+L1529-N1529+Q1529)*AY1529)/0.83),""))</f>
        <v/>
      </c>
      <c r="BD1529" s="51" t="str">
        <f aca="false">IF(BC1529="","",BC1529*0.17)</f>
        <v/>
      </c>
      <c r="BE1529" s="51" t="str">
        <f aca="false">IF(I1529=6908,0,IF(BC1529="","",BD1529-((P1529+L1529-N1529+Q1529)*AY1529)))</f>
        <v/>
      </c>
      <c r="BF1529" s="53" t="str">
        <f aca="false">IF(B1529="","",IF(OR(B1529="",E1529="Regime Normal"),0,(AI1529-Q1529)*VLOOKUP(R1529,Dados!$X$98:$Y$108,2,0)))</f>
        <v/>
      </c>
      <c r="BG1529" s="54" t="str">
        <f aca="false">IFERROR(VLOOKUP(I1529,Dados!$AC$27:$AD$43,2,0),IF(B1529="","",IF(D1529&lt;&gt;"MT",IF(AND(AC1529="SIM",Y1529="Revenda"),"2403",IF(AND(AC1529="SIM",Y1529="Consumo"),"2407",IF(AND(AC1529="NÃO",Y1529="Revenda"),"2102",IF(AND(AC1529="NÃO",Y1529="Consumo"),"2556",)))),REPLACE(I1529,1,1,1))))</f>
        <v/>
      </c>
    </row>
    <row r="1530" customFormat="false" ht="12.8" hidden="false" customHeight="true" outlineLevel="0" collapsed="false">
      <c r="Y1530" s="45"/>
      <c r="Z1530" s="46" t="str">
        <f aca="false">IF(B1530="","",(IFERROR(VLOOKUP(H1530,Dados!A$3:B$15000,2,0),"Não Encontrado")))</f>
        <v/>
      </c>
      <c r="AA1530" s="46" t="str">
        <f aca="false">IF(B1530="","",(IFERROR(VLOOKUP(G1530,Dados!C$3:E$15000,3,0),"Não Encontrado")))</f>
        <v/>
      </c>
      <c r="AB1530" s="46" t="str">
        <f aca="false">IFERROR(IF(Z1530&lt;&gt;"Não Encontrado",Z1530,IF(AA1530&lt;&gt;"Não Encontrado",AA1530,"")),"")</f>
        <v/>
      </c>
      <c r="AC1530" s="45" t="str">
        <f aca="false">IF(B1530="","",IF(AB1530="","NÃO","SIM"))</f>
        <v/>
      </c>
      <c r="AD1530" s="45" t="str">
        <f aca="false">IFERROR(VLOOKUP(G1530,Dados!$P$3:$R$500,3,0),"")</f>
        <v/>
      </c>
      <c r="AE1530" s="45" t="str">
        <f aca="false">IFERROR(VLOOKUP(G1530,Dados!$K$3:$L$500,2,0),"")</f>
        <v/>
      </c>
      <c r="AF1530" s="45" t="str">
        <f aca="false">IFERROR(VLOOKUP(G1530,Dados!$M$3:$N$500,2,0),"")</f>
        <v/>
      </c>
      <c r="AG1530" s="45" t="str">
        <f aca="false">IF(F1530="","",IF(AND(AD1530="",AE1530="",AF1530=""),"-",IF(AND(AD1530="BIT",AE1530="",AF1530=""),"BIT",IF(AND(AE1530="ANEXO I",AD1530="",AF1530=""),"ANEXO I",IF(AND(AF1530="ANEXO II",AD1530="",AE1530=""),"ANEXO II","Escolher")))))</f>
        <v/>
      </c>
      <c r="AH1530" s="45" t="str">
        <f aca="false">IF(AG1530&lt;&gt;"Pneus","",IFERROR(VLOOKUP(R1530,Dados!$X$2:$Z$5,3,0)*(AI1530-Q1530),VLOOKUP(D1530,Dados!$X$7:$Z$33,3,0)*(AI1530-Q1530)))</f>
        <v/>
      </c>
      <c r="AI1530" s="47" t="str">
        <f aca="false">IF(B1530="","",P1530+Q1530+O1530+M1530+L1530-N1530)</f>
        <v/>
      </c>
      <c r="AJ1530" s="48" t="str">
        <f aca="false">IFERROR(IF(AND(AC1530="SIM",AG1530="-",Y1530="REVENDA"),(AB1530/1+1)*AI1530,IF(AND(AC1530="SIM",AG1530="Pneus",Y1530="REVENDA"),(AB1530/1+1)*(AI1530-AH1530),"")),"")</f>
        <v/>
      </c>
      <c r="AK1530" s="48" t="str">
        <f aca="false">IF(AJ1530="","",AJ1530*17%)</f>
        <v/>
      </c>
      <c r="AL1530" s="48" t="str">
        <f aca="false">IFERROR(IF(AC1530="NÃO","",IF(AK1530="","",IF(E1530="Simples Nacional",BF1530,IF(T1530=0.12,U1530*0.5833337002,IF(T1530=0,AI1530*0.07,U1530))))),"")</f>
        <v/>
      </c>
      <c r="AM1530" s="47" t="str">
        <f aca="false">IFERROR(IF(AC1530="NÃO","",IF(OR(AG1530="-",AG1530="Pneus"),AK1530-AL1530,"")),"")</f>
        <v/>
      </c>
      <c r="AN1530" s="48" t="str">
        <f aca="false">IF(AND(Y1530="REVENDA",AC1530="SIM",AG1530="BIT"),((AB1530/1+1)*AI1530)*0.4117,"")</f>
        <v/>
      </c>
      <c r="AO1530" s="48" t="str">
        <f aca="false">IF(AN1530="","",AN1530*17%)</f>
        <v/>
      </c>
      <c r="AP1530" s="49" t="str">
        <f aca="false">IF(AN1530="","",IF(T1530=0.12,(U1530*0.4117)*0.4117,IF(T1530=0,(AI1530*0.07)*0.4117,U1530*0.4117)))</f>
        <v/>
      </c>
      <c r="AQ1530" s="47" t="str">
        <f aca="false">IF(AN1530="","",AO1530-AP1530)</f>
        <v/>
      </c>
      <c r="AR1530" s="50" t="str">
        <f aca="false">IFERROR(IF(AND(AC1530="SIM",Y1530="REVENDA",LEFT(AG1530,5)="ANEXO")*OR(AE1530="ANEXO I",AF1530="ANEXO II"),VLOOKUP(H1530,Dados!G:I,2,0),""),"INSERIR MVA")</f>
        <v/>
      </c>
      <c r="AS1530" s="48" t="str">
        <f aca="false">IF(LEFT(AG1530,5)="ANEXO",VLOOKUP(AG1530,Dados!$X$111:$Z$112,2,0)*(AI1530-Q1530),"")</f>
        <v/>
      </c>
      <c r="AT1530" s="48" t="str">
        <f aca="false">IFERROR(IF(AR1530="","",(AI1530*AR1530)+AI1530),"INSERIR MVA")</f>
        <v/>
      </c>
      <c r="AU1530" s="48" t="str">
        <f aca="false">IF(AT1530="","",IF(AY1530=0.04,U1530,AS1530*AY1530))</f>
        <v/>
      </c>
      <c r="AV1530" s="47" t="str">
        <f aca="false">IFERROR(IF(AU1530="","",(VLOOKUP(AG1530,Dados!$X$111:$Z$112,3,0)*AT1530*0.17)),"INSERIR MVA")</f>
        <v/>
      </c>
      <c r="AW1530" s="47" t="str">
        <f aca="false">IFERROR(IF(AR1530="","",AV1530-AU1530),"")</f>
        <v/>
      </c>
      <c r="AX1530" s="51" t="str">
        <f aca="false">IFERROR(IF(AC1530="NÃO","",IF(AM1530&lt;&gt;"",AM1530-W1530,IF(AQ1530&lt;&gt;"",AQ1530-W1530,IF(AW1530&lt;&gt;"",AW1530-W1530,"")))),"")</f>
        <v/>
      </c>
      <c r="AY1530" s="46" t="str">
        <f aca="false">IFERROR(IF(ISNA(VLOOKUP(R1530,Dados!$X$2:$Y$5,2,0)),VLOOKUP(D1530,Dados!$X$7:$Y$33,2,0),VLOOKUP(R1530,Dados!$X$2:$Y$5,2,0)),"")</f>
        <v/>
      </c>
      <c r="AZ1530" s="52" t="str">
        <f aca="false">IF(C1530="","",IF(AND(Y1530="CONSUMO",AC1530="NÃO")*OR(AG1530="-",AG1530="BIT"),IF(E1530&lt;&gt;"",(AI1530-(P1530+L1530-N1530+Q1530)*AY1530)/0.83),""))</f>
        <v/>
      </c>
      <c r="BA1530" s="51" t="str">
        <f aca="false">IF(AZ1530="","",AZ1530*0.17-((P1530+L1530-N1530+Q1530)*AY1530))</f>
        <v/>
      </c>
      <c r="BB1530" s="51" t="str">
        <f aca="false">IF(AND(Y1530="CONSUMO",AG1530="ANEXO I",AY1530&gt;4%),(AI1530-(P1530+L1530-N1530+Q1530)*0.0514)/0.83*(0.5177)*(0.17)-AI1530*0.0514,IF(AND(Y1530="CONSUMO",AG1530="ANEXO II",AY1530&gt;4%),(AI1530-(P1530+L1530-N1530+Q1530)*0.041)/0.83*(0.3295)*(0.17)-AI1530*0.041,IF(AND(Y1530="CONSUMO",AG1530="ANEXO I",AY1530=4%),(AI1530-(P1530+L1530-N1530+Q1530)*0.04)/0.83*(0.5177)*(0.17)-AI1530*0.04,IF(AND(Y1530="CONSUMO",AG1530="ANEXO II",AY1530=4%),(AI1530-(P1530+L1530-N1530+Q1530)*0.04)/0.83*(0.3295)*(0.17)-AI1530*0.04,""))))</f>
        <v/>
      </c>
      <c r="BC1530" s="51" t="str">
        <f aca="false">IF(C1530="","",IF(AND(Y1530="CONSUMO",AC1530="SIM")*OR(AG1530="-",AG1530="BIT"),IF(E1530&lt;&gt;"",(AI1530-(P1530+L1530-N1530+Q1530)*AY1530)/0.83),""))</f>
        <v/>
      </c>
      <c r="BD1530" s="51" t="str">
        <f aca="false">IF(BC1530="","",BC1530*0.17)</f>
        <v/>
      </c>
      <c r="BE1530" s="51" t="str">
        <f aca="false">IF(I1530=6908,0,IF(BC1530="","",BD1530-((P1530+L1530-N1530+Q1530)*AY1530)))</f>
        <v/>
      </c>
      <c r="BF1530" s="53" t="str">
        <f aca="false">IF(B1530="","",IF(OR(B1530="",E1530="Regime Normal"),0,(AI1530-Q1530)*VLOOKUP(R1530,Dados!$X$98:$Y$108,2,0)))</f>
        <v/>
      </c>
      <c r="BG1530" s="54" t="str">
        <f aca="false">IFERROR(VLOOKUP(I1530,Dados!$AC$27:$AD$43,2,0),IF(B1530="","",IF(D1530&lt;&gt;"MT",IF(AND(AC1530="SIM",Y1530="Revenda"),"2403",IF(AND(AC1530="SIM",Y1530="Consumo"),"2407",IF(AND(AC1530="NÃO",Y1530="Revenda"),"2102",IF(AND(AC1530="NÃO",Y1530="Consumo"),"2556",)))),REPLACE(I1530,1,1,1))))</f>
        <v/>
      </c>
    </row>
    <row r="1531" customFormat="false" ht="12.8" hidden="false" customHeight="true" outlineLevel="0" collapsed="false">
      <c r="Y1531" s="45"/>
      <c r="Z1531" s="46" t="str">
        <f aca="false">IF(B1531="","",(IFERROR(VLOOKUP(H1531,Dados!A$3:B$15000,2,0),"Não Encontrado")))</f>
        <v/>
      </c>
      <c r="AA1531" s="46" t="str">
        <f aca="false">IF(B1531="","",(IFERROR(VLOOKUP(G1531,Dados!C$3:E$15000,3,0),"Não Encontrado")))</f>
        <v/>
      </c>
      <c r="AB1531" s="46" t="str">
        <f aca="false">IFERROR(IF(Z1531&lt;&gt;"Não Encontrado",Z1531,IF(AA1531&lt;&gt;"Não Encontrado",AA1531,"")),"")</f>
        <v/>
      </c>
      <c r="AC1531" s="45" t="str">
        <f aca="false">IF(B1531="","",IF(AB1531="","NÃO","SIM"))</f>
        <v/>
      </c>
      <c r="AD1531" s="45" t="str">
        <f aca="false">IFERROR(VLOOKUP(G1531,Dados!$P$3:$R$500,3,0),"")</f>
        <v/>
      </c>
      <c r="AE1531" s="45" t="str">
        <f aca="false">IFERROR(VLOOKUP(G1531,Dados!$K$3:$L$500,2,0),"")</f>
        <v/>
      </c>
      <c r="AF1531" s="45" t="str">
        <f aca="false">IFERROR(VLOOKUP(G1531,Dados!$M$3:$N$500,2,0),"")</f>
        <v/>
      </c>
      <c r="AG1531" s="45" t="str">
        <f aca="false">IF(F1531="","",IF(AND(AD1531="",AE1531="",AF1531=""),"-",IF(AND(AD1531="BIT",AE1531="",AF1531=""),"BIT",IF(AND(AE1531="ANEXO I",AD1531="",AF1531=""),"ANEXO I",IF(AND(AF1531="ANEXO II",AD1531="",AE1531=""),"ANEXO II","Escolher")))))</f>
        <v/>
      </c>
      <c r="AH1531" s="45" t="str">
        <f aca="false">IF(AG1531&lt;&gt;"Pneus","",IFERROR(VLOOKUP(R1531,Dados!$X$2:$Z$5,3,0)*(AI1531-Q1531),VLOOKUP(D1531,Dados!$X$7:$Z$33,3,0)*(AI1531-Q1531)))</f>
        <v/>
      </c>
      <c r="AI1531" s="47" t="str">
        <f aca="false">IF(B1531="","",P1531+Q1531+O1531+M1531+L1531-N1531)</f>
        <v/>
      </c>
      <c r="AJ1531" s="48" t="str">
        <f aca="false">IFERROR(IF(AND(AC1531="SIM",AG1531="-",Y1531="REVENDA"),(AB1531/1+1)*AI1531,IF(AND(AC1531="SIM",AG1531="Pneus",Y1531="REVENDA"),(AB1531/1+1)*(AI1531-AH1531),"")),"")</f>
        <v/>
      </c>
      <c r="AK1531" s="48" t="str">
        <f aca="false">IF(AJ1531="","",AJ1531*17%)</f>
        <v/>
      </c>
      <c r="AL1531" s="48" t="str">
        <f aca="false">IFERROR(IF(AC1531="NÃO","",IF(AK1531="","",IF(E1531="Simples Nacional",BF1531,IF(T1531=0.12,U1531*0.5833337002,IF(T1531=0,AI1531*0.07,U1531))))),"")</f>
        <v/>
      </c>
      <c r="AM1531" s="47" t="str">
        <f aca="false">IFERROR(IF(AC1531="NÃO","",IF(OR(AG1531="-",AG1531="Pneus"),AK1531-AL1531,"")),"")</f>
        <v/>
      </c>
      <c r="AN1531" s="48" t="str">
        <f aca="false">IF(AND(Y1531="REVENDA",AC1531="SIM",AG1531="BIT"),((AB1531/1+1)*AI1531)*0.4117,"")</f>
        <v/>
      </c>
      <c r="AO1531" s="48" t="str">
        <f aca="false">IF(AN1531="","",AN1531*17%)</f>
        <v/>
      </c>
      <c r="AP1531" s="49" t="str">
        <f aca="false">IF(AN1531="","",IF(T1531=0.12,(U1531*0.4117)*0.4117,IF(T1531=0,(AI1531*0.07)*0.4117,U1531*0.4117)))</f>
        <v/>
      </c>
      <c r="AQ1531" s="47" t="str">
        <f aca="false">IF(AN1531="","",AO1531-AP1531)</f>
        <v/>
      </c>
      <c r="AR1531" s="50" t="str">
        <f aca="false">IFERROR(IF(AND(AC1531="SIM",Y1531="REVENDA",LEFT(AG1531,5)="ANEXO")*OR(AE1531="ANEXO I",AF1531="ANEXO II"),VLOOKUP(H1531,Dados!G:I,2,0),""),"INSERIR MVA")</f>
        <v/>
      </c>
      <c r="AS1531" s="48" t="str">
        <f aca="false">IF(LEFT(AG1531,5)="ANEXO",VLOOKUP(AG1531,Dados!$X$111:$Z$112,2,0)*(AI1531-Q1531),"")</f>
        <v/>
      </c>
      <c r="AT1531" s="48" t="str">
        <f aca="false">IFERROR(IF(AR1531="","",(AI1531*AR1531)+AI1531),"INSERIR MVA")</f>
        <v/>
      </c>
      <c r="AU1531" s="48" t="str">
        <f aca="false">IF(AT1531="","",IF(AY1531=0.04,U1531,AS1531*AY1531))</f>
        <v/>
      </c>
      <c r="AV1531" s="47" t="str">
        <f aca="false">IFERROR(IF(AU1531="","",(VLOOKUP(AG1531,Dados!$X$111:$Z$112,3,0)*AT1531*0.17)),"INSERIR MVA")</f>
        <v/>
      </c>
      <c r="AW1531" s="47" t="str">
        <f aca="false">IFERROR(IF(AR1531="","",AV1531-AU1531),"")</f>
        <v/>
      </c>
      <c r="AX1531" s="51" t="str">
        <f aca="false">IFERROR(IF(AC1531="NÃO","",IF(AM1531&lt;&gt;"",AM1531-W1531,IF(AQ1531&lt;&gt;"",AQ1531-W1531,IF(AW1531&lt;&gt;"",AW1531-W1531,"")))),"")</f>
        <v/>
      </c>
      <c r="AY1531" s="46" t="str">
        <f aca="false">IFERROR(IF(ISNA(VLOOKUP(R1531,Dados!$X$2:$Y$5,2,0)),VLOOKUP(D1531,Dados!$X$7:$Y$33,2,0),VLOOKUP(R1531,Dados!$X$2:$Y$5,2,0)),"")</f>
        <v/>
      </c>
      <c r="AZ1531" s="52" t="str">
        <f aca="false">IF(C1531="","",IF(AND(Y1531="CONSUMO",AC1531="NÃO")*OR(AG1531="-",AG1531="BIT"),IF(E1531&lt;&gt;"",(AI1531-(P1531+L1531-N1531+Q1531)*AY1531)/0.83),""))</f>
        <v/>
      </c>
      <c r="BA1531" s="51" t="str">
        <f aca="false">IF(AZ1531="","",AZ1531*0.17-((P1531+L1531-N1531+Q1531)*AY1531))</f>
        <v/>
      </c>
      <c r="BB1531" s="51" t="str">
        <f aca="false">IF(AND(Y1531="CONSUMO",AG1531="ANEXO I",AY1531&gt;4%),(AI1531-(P1531+L1531-N1531+Q1531)*0.0514)/0.83*(0.5177)*(0.17)-AI1531*0.0514,IF(AND(Y1531="CONSUMO",AG1531="ANEXO II",AY1531&gt;4%),(AI1531-(P1531+L1531-N1531+Q1531)*0.041)/0.83*(0.3295)*(0.17)-AI1531*0.041,IF(AND(Y1531="CONSUMO",AG1531="ANEXO I",AY1531=4%),(AI1531-(P1531+L1531-N1531+Q1531)*0.04)/0.83*(0.5177)*(0.17)-AI1531*0.04,IF(AND(Y1531="CONSUMO",AG1531="ANEXO II",AY1531=4%),(AI1531-(P1531+L1531-N1531+Q1531)*0.04)/0.83*(0.3295)*(0.17)-AI1531*0.04,""))))</f>
        <v/>
      </c>
      <c r="BC1531" s="51" t="str">
        <f aca="false">IF(C1531="","",IF(AND(Y1531="CONSUMO",AC1531="SIM")*OR(AG1531="-",AG1531="BIT"),IF(E1531&lt;&gt;"",(AI1531-(P1531+L1531-N1531+Q1531)*AY1531)/0.83),""))</f>
        <v/>
      </c>
      <c r="BD1531" s="51" t="str">
        <f aca="false">IF(BC1531="","",BC1531*0.17)</f>
        <v/>
      </c>
      <c r="BE1531" s="51" t="str">
        <f aca="false">IF(I1531=6908,0,IF(BC1531="","",BD1531-((P1531+L1531-N1531+Q1531)*AY1531)))</f>
        <v/>
      </c>
      <c r="BF1531" s="53" t="str">
        <f aca="false">IF(B1531="","",IF(OR(B1531="",E1531="Regime Normal"),0,(AI1531-Q1531)*VLOOKUP(R1531,Dados!$X$98:$Y$108,2,0)))</f>
        <v/>
      </c>
      <c r="BG1531" s="54" t="str">
        <f aca="false">IFERROR(VLOOKUP(I1531,Dados!$AC$27:$AD$43,2,0),IF(B1531="","",IF(D1531&lt;&gt;"MT",IF(AND(AC1531="SIM",Y1531="Revenda"),"2403",IF(AND(AC1531="SIM",Y1531="Consumo"),"2407",IF(AND(AC1531="NÃO",Y1531="Revenda"),"2102",IF(AND(AC1531="NÃO",Y1531="Consumo"),"2556",)))),REPLACE(I1531,1,1,1))))</f>
        <v/>
      </c>
    </row>
    <row r="1532" customFormat="false" ht="12.8" hidden="false" customHeight="true" outlineLevel="0" collapsed="false">
      <c r="Y1532" s="45"/>
      <c r="Z1532" s="46" t="str">
        <f aca="false">IF(B1532="","",(IFERROR(VLOOKUP(H1532,Dados!A$3:B$15000,2,0),"Não Encontrado")))</f>
        <v/>
      </c>
      <c r="AA1532" s="46" t="str">
        <f aca="false">IF(B1532="","",(IFERROR(VLOOKUP(G1532,Dados!C$3:E$15000,3,0),"Não Encontrado")))</f>
        <v/>
      </c>
      <c r="AB1532" s="46" t="str">
        <f aca="false">IFERROR(IF(Z1532&lt;&gt;"Não Encontrado",Z1532,IF(AA1532&lt;&gt;"Não Encontrado",AA1532,"")),"")</f>
        <v/>
      </c>
      <c r="AC1532" s="45" t="str">
        <f aca="false">IF(B1532="","",IF(AB1532="","NÃO","SIM"))</f>
        <v/>
      </c>
      <c r="AD1532" s="45" t="str">
        <f aca="false">IFERROR(VLOOKUP(G1532,Dados!$P$3:$R$500,3,0),"")</f>
        <v/>
      </c>
      <c r="AE1532" s="45" t="str">
        <f aca="false">IFERROR(VLOOKUP(G1532,Dados!$K$3:$L$500,2,0),"")</f>
        <v/>
      </c>
      <c r="AF1532" s="45" t="str">
        <f aca="false">IFERROR(VLOOKUP(G1532,Dados!$M$3:$N$500,2,0),"")</f>
        <v/>
      </c>
      <c r="AG1532" s="45" t="str">
        <f aca="false">IF(F1532="","",IF(AND(AD1532="",AE1532="",AF1532=""),"-",IF(AND(AD1532="BIT",AE1532="",AF1532=""),"BIT",IF(AND(AE1532="ANEXO I",AD1532="",AF1532=""),"ANEXO I",IF(AND(AF1532="ANEXO II",AD1532="",AE1532=""),"ANEXO II","Escolher")))))</f>
        <v/>
      </c>
      <c r="AH1532" s="45" t="str">
        <f aca="false">IF(AG1532&lt;&gt;"Pneus","",IFERROR(VLOOKUP(R1532,Dados!$X$2:$Z$5,3,0)*(AI1532-Q1532),VLOOKUP(D1532,Dados!$X$7:$Z$33,3,0)*(AI1532-Q1532)))</f>
        <v/>
      </c>
      <c r="AI1532" s="47" t="str">
        <f aca="false">IF(B1532="","",P1532+Q1532+O1532+M1532+L1532-N1532)</f>
        <v/>
      </c>
      <c r="AJ1532" s="48" t="str">
        <f aca="false">IFERROR(IF(AND(AC1532="SIM",AG1532="-",Y1532="REVENDA"),(AB1532/1+1)*AI1532,IF(AND(AC1532="SIM",AG1532="Pneus",Y1532="REVENDA"),(AB1532/1+1)*(AI1532-AH1532),"")),"")</f>
        <v/>
      </c>
      <c r="AK1532" s="48" t="str">
        <f aca="false">IF(AJ1532="","",AJ1532*17%)</f>
        <v/>
      </c>
      <c r="AL1532" s="48" t="str">
        <f aca="false">IFERROR(IF(AC1532="NÃO","",IF(AK1532="","",IF(E1532="Simples Nacional",BF1532,IF(T1532=0.12,U1532*0.5833337002,IF(T1532=0,AI1532*0.07,U1532))))),"")</f>
        <v/>
      </c>
      <c r="AM1532" s="47" t="str">
        <f aca="false">IFERROR(IF(AC1532="NÃO","",IF(OR(AG1532="-",AG1532="Pneus"),AK1532-AL1532,"")),"")</f>
        <v/>
      </c>
      <c r="AN1532" s="48" t="str">
        <f aca="false">IF(AND(Y1532="REVENDA",AC1532="SIM",AG1532="BIT"),((AB1532/1+1)*AI1532)*0.4117,"")</f>
        <v/>
      </c>
      <c r="AO1532" s="48" t="str">
        <f aca="false">IF(AN1532="","",AN1532*17%)</f>
        <v/>
      </c>
      <c r="AP1532" s="49" t="str">
        <f aca="false">IF(AN1532="","",IF(T1532=0.12,(U1532*0.4117)*0.4117,IF(T1532=0,(AI1532*0.07)*0.4117,U1532*0.4117)))</f>
        <v/>
      </c>
      <c r="AQ1532" s="47" t="str">
        <f aca="false">IF(AN1532="","",AO1532-AP1532)</f>
        <v/>
      </c>
      <c r="AR1532" s="50" t="str">
        <f aca="false">IFERROR(IF(AND(AC1532="SIM",Y1532="REVENDA",LEFT(AG1532,5)="ANEXO")*OR(AE1532="ANEXO I",AF1532="ANEXO II"),VLOOKUP(H1532,Dados!G:I,2,0),""),"INSERIR MVA")</f>
        <v/>
      </c>
      <c r="AS1532" s="48" t="str">
        <f aca="false">IF(LEFT(AG1532,5)="ANEXO",VLOOKUP(AG1532,Dados!$X$111:$Z$112,2,0)*(AI1532-Q1532),"")</f>
        <v/>
      </c>
      <c r="AT1532" s="48" t="str">
        <f aca="false">IFERROR(IF(AR1532="","",(AI1532*AR1532)+AI1532),"INSERIR MVA")</f>
        <v/>
      </c>
      <c r="AU1532" s="48" t="str">
        <f aca="false">IF(AT1532="","",IF(AY1532=0.04,U1532,AS1532*AY1532))</f>
        <v/>
      </c>
      <c r="AV1532" s="47" t="str">
        <f aca="false">IFERROR(IF(AU1532="","",(VLOOKUP(AG1532,Dados!$X$111:$Z$112,3,0)*AT1532*0.17)),"INSERIR MVA")</f>
        <v/>
      </c>
      <c r="AW1532" s="47" t="str">
        <f aca="false">IFERROR(IF(AR1532="","",AV1532-AU1532),"")</f>
        <v/>
      </c>
      <c r="AX1532" s="51" t="str">
        <f aca="false">IFERROR(IF(AC1532="NÃO","",IF(AM1532&lt;&gt;"",AM1532-W1532,IF(AQ1532&lt;&gt;"",AQ1532-W1532,IF(AW1532&lt;&gt;"",AW1532-W1532,"")))),"")</f>
        <v/>
      </c>
      <c r="AY1532" s="46" t="str">
        <f aca="false">IFERROR(IF(ISNA(VLOOKUP(R1532,Dados!$X$2:$Y$5,2,0)),VLOOKUP(D1532,Dados!$X$7:$Y$33,2,0),VLOOKUP(R1532,Dados!$X$2:$Y$5,2,0)),"")</f>
        <v/>
      </c>
      <c r="AZ1532" s="52" t="str">
        <f aca="false">IF(C1532="","",IF(AND(Y1532="CONSUMO",AC1532="NÃO")*OR(AG1532="-",AG1532="BIT"),IF(E1532&lt;&gt;"",(AI1532-(P1532+L1532-N1532+Q1532)*AY1532)/0.83),""))</f>
        <v/>
      </c>
      <c r="BA1532" s="51" t="str">
        <f aca="false">IF(AZ1532="","",AZ1532*0.17-((P1532+L1532-N1532+Q1532)*AY1532))</f>
        <v/>
      </c>
      <c r="BB1532" s="51" t="str">
        <f aca="false">IF(AND(Y1532="CONSUMO",AG1532="ANEXO I",AY1532&gt;4%),(AI1532-(P1532+L1532-N1532+Q1532)*0.0514)/0.83*(0.5177)*(0.17)-AI1532*0.0514,IF(AND(Y1532="CONSUMO",AG1532="ANEXO II",AY1532&gt;4%),(AI1532-(P1532+L1532-N1532+Q1532)*0.041)/0.83*(0.3295)*(0.17)-AI1532*0.041,IF(AND(Y1532="CONSUMO",AG1532="ANEXO I",AY1532=4%),(AI1532-(P1532+L1532-N1532+Q1532)*0.04)/0.83*(0.5177)*(0.17)-AI1532*0.04,IF(AND(Y1532="CONSUMO",AG1532="ANEXO II",AY1532=4%),(AI1532-(P1532+L1532-N1532+Q1532)*0.04)/0.83*(0.3295)*(0.17)-AI1532*0.04,""))))</f>
        <v/>
      </c>
      <c r="BC1532" s="51" t="str">
        <f aca="false">IF(C1532="","",IF(AND(Y1532="CONSUMO",AC1532="SIM")*OR(AG1532="-",AG1532="BIT"),IF(E1532&lt;&gt;"",(AI1532-(P1532+L1532-N1532+Q1532)*AY1532)/0.83),""))</f>
        <v/>
      </c>
      <c r="BD1532" s="51" t="str">
        <f aca="false">IF(BC1532="","",BC1532*0.17)</f>
        <v/>
      </c>
      <c r="BE1532" s="51" t="str">
        <f aca="false">IF(I1532=6908,0,IF(BC1532="","",BD1532-((P1532+L1532-N1532+Q1532)*AY1532)))</f>
        <v/>
      </c>
      <c r="BF1532" s="53" t="str">
        <f aca="false">IF(B1532="","",IF(OR(B1532="",E1532="Regime Normal"),0,(AI1532-Q1532)*VLOOKUP(R1532,Dados!$X$98:$Y$108,2,0)))</f>
        <v/>
      </c>
      <c r="BG1532" s="54" t="str">
        <f aca="false">IFERROR(VLOOKUP(I1532,Dados!$AC$27:$AD$43,2,0),IF(B1532="","",IF(D1532&lt;&gt;"MT",IF(AND(AC1532="SIM",Y1532="Revenda"),"2403",IF(AND(AC1532="SIM",Y1532="Consumo"),"2407",IF(AND(AC1532="NÃO",Y1532="Revenda"),"2102",IF(AND(AC1532="NÃO",Y1532="Consumo"),"2556",)))),REPLACE(I1532,1,1,1))))</f>
        <v/>
      </c>
    </row>
    <row r="1533" customFormat="false" ht="12.8" hidden="false" customHeight="true" outlineLevel="0" collapsed="false">
      <c r="Y1533" s="45"/>
      <c r="Z1533" s="46" t="str">
        <f aca="false">IF(B1533="","",(IFERROR(VLOOKUP(H1533,Dados!A$3:B$15000,2,0),"Não Encontrado")))</f>
        <v/>
      </c>
      <c r="AA1533" s="46" t="str">
        <f aca="false">IF(B1533="","",(IFERROR(VLOOKUP(G1533,Dados!C$3:E$15000,3,0),"Não Encontrado")))</f>
        <v/>
      </c>
      <c r="AB1533" s="46" t="str">
        <f aca="false">IFERROR(IF(Z1533&lt;&gt;"Não Encontrado",Z1533,IF(AA1533&lt;&gt;"Não Encontrado",AA1533,"")),"")</f>
        <v/>
      </c>
      <c r="AC1533" s="45" t="str">
        <f aca="false">IF(B1533="","",IF(AB1533="","NÃO","SIM"))</f>
        <v/>
      </c>
      <c r="AD1533" s="45" t="str">
        <f aca="false">IFERROR(VLOOKUP(G1533,Dados!$P$3:$R$500,3,0),"")</f>
        <v/>
      </c>
      <c r="AE1533" s="45" t="str">
        <f aca="false">IFERROR(VLOOKUP(G1533,Dados!$K$3:$L$500,2,0),"")</f>
        <v/>
      </c>
      <c r="AF1533" s="45" t="str">
        <f aca="false">IFERROR(VLOOKUP(G1533,Dados!$M$3:$N$500,2,0),"")</f>
        <v/>
      </c>
      <c r="AG1533" s="45" t="str">
        <f aca="false">IF(F1533="","",IF(AND(AD1533="",AE1533="",AF1533=""),"-",IF(AND(AD1533="BIT",AE1533="",AF1533=""),"BIT",IF(AND(AE1533="ANEXO I",AD1533="",AF1533=""),"ANEXO I",IF(AND(AF1533="ANEXO II",AD1533="",AE1533=""),"ANEXO II","Escolher")))))</f>
        <v/>
      </c>
      <c r="AH1533" s="45" t="str">
        <f aca="false">IF(AG1533&lt;&gt;"Pneus","",IFERROR(VLOOKUP(R1533,Dados!$X$2:$Z$5,3,0)*(AI1533-Q1533),VLOOKUP(D1533,Dados!$X$7:$Z$33,3,0)*(AI1533-Q1533)))</f>
        <v/>
      </c>
      <c r="AI1533" s="47" t="str">
        <f aca="false">IF(B1533="","",P1533+Q1533+O1533+M1533+L1533-N1533)</f>
        <v/>
      </c>
      <c r="AJ1533" s="48" t="str">
        <f aca="false">IFERROR(IF(AND(AC1533="SIM",AG1533="-",Y1533="REVENDA"),(AB1533/1+1)*AI1533,IF(AND(AC1533="SIM",AG1533="Pneus",Y1533="REVENDA"),(AB1533/1+1)*(AI1533-AH1533),"")),"")</f>
        <v/>
      </c>
      <c r="AK1533" s="48" t="str">
        <f aca="false">IF(AJ1533="","",AJ1533*17%)</f>
        <v/>
      </c>
      <c r="AL1533" s="48" t="str">
        <f aca="false">IFERROR(IF(AC1533="NÃO","",IF(AK1533="","",IF(E1533="Simples Nacional",BF1533,IF(T1533=0.12,U1533*0.5833337002,IF(T1533=0,AI1533*0.07,U1533))))),"")</f>
        <v/>
      </c>
      <c r="AM1533" s="47" t="str">
        <f aca="false">IFERROR(IF(AC1533="NÃO","",IF(OR(AG1533="-",AG1533="Pneus"),AK1533-AL1533,"")),"")</f>
        <v/>
      </c>
      <c r="AN1533" s="48" t="str">
        <f aca="false">IF(AND(Y1533="REVENDA",AC1533="SIM",AG1533="BIT"),((AB1533/1+1)*AI1533)*0.4117,"")</f>
        <v/>
      </c>
      <c r="AO1533" s="48" t="str">
        <f aca="false">IF(AN1533="","",AN1533*17%)</f>
        <v/>
      </c>
      <c r="AP1533" s="49" t="str">
        <f aca="false">IF(AN1533="","",IF(T1533=0.12,(U1533*0.4117)*0.4117,IF(T1533=0,(AI1533*0.07)*0.4117,U1533*0.4117)))</f>
        <v/>
      </c>
      <c r="AQ1533" s="47" t="str">
        <f aca="false">IF(AN1533="","",AO1533-AP1533)</f>
        <v/>
      </c>
      <c r="AR1533" s="50" t="str">
        <f aca="false">IFERROR(IF(AND(AC1533="SIM",Y1533="REVENDA",LEFT(AG1533,5)="ANEXO")*OR(AE1533="ANEXO I",AF1533="ANEXO II"),VLOOKUP(H1533,Dados!G:I,2,0),""),"INSERIR MVA")</f>
        <v/>
      </c>
      <c r="AS1533" s="48" t="str">
        <f aca="false">IF(LEFT(AG1533,5)="ANEXO",VLOOKUP(AG1533,Dados!$X$111:$Z$112,2,0)*(AI1533-Q1533),"")</f>
        <v/>
      </c>
      <c r="AT1533" s="48" t="str">
        <f aca="false">IFERROR(IF(AR1533="","",(AI1533*AR1533)+AI1533),"INSERIR MVA")</f>
        <v/>
      </c>
      <c r="AU1533" s="48" t="str">
        <f aca="false">IF(AT1533="","",IF(AY1533=0.04,U1533,AS1533*AY1533))</f>
        <v/>
      </c>
      <c r="AV1533" s="47" t="str">
        <f aca="false">IFERROR(IF(AU1533="","",(VLOOKUP(AG1533,Dados!$X$111:$Z$112,3,0)*AT1533*0.17)),"INSERIR MVA")</f>
        <v/>
      </c>
      <c r="AW1533" s="47" t="str">
        <f aca="false">IFERROR(IF(AR1533="","",AV1533-AU1533),"")</f>
        <v/>
      </c>
      <c r="AX1533" s="51" t="str">
        <f aca="false">IFERROR(IF(AC1533="NÃO","",IF(AM1533&lt;&gt;"",AM1533-W1533,IF(AQ1533&lt;&gt;"",AQ1533-W1533,IF(AW1533&lt;&gt;"",AW1533-W1533,"")))),"")</f>
        <v/>
      </c>
      <c r="AY1533" s="46" t="str">
        <f aca="false">IFERROR(IF(ISNA(VLOOKUP(R1533,Dados!$X$2:$Y$5,2,0)),VLOOKUP(D1533,Dados!$X$7:$Y$33,2,0),VLOOKUP(R1533,Dados!$X$2:$Y$5,2,0)),"")</f>
        <v/>
      </c>
      <c r="AZ1533" s="52" t="str">
        <f aca="false">IF(C1533="","",IF(AND(Y1533="CONSUMO",AC1533="NÃO")*OR(AG1533="-",AG1533="BIT"),IF(E1533&lt;&gt;"",(AI1533-(P1533+L1533-N1533+Q1533)*AY1533)/0.83),""))</f>
        <v/>
      </c>
      <c r="BA1533" s="51" t="str">
        <f aca="false">IF(AZ1533="","",AZ1533*0.17-((P1533+L1533-N1533+Q1533)*AY1533))</f>
        <v/>
      </c>
      <c r="BB1533" s="51" t="str">
        <f aca="false">IF(AND(Y1533="CONSUMO",AG1533="ANEXO I",AY1533&gt;4%),(AI1533-(P1533+L1533-N1533+Q1533)*0.0514)/0.83*(0.5177)*(0.17)-AI1533*0.0514,IF(AND(Y1533="CONSUMO",AG1533="ANEXO II",AY1533&gt;4%),(AI1533-(P1533+L1533-N1533+Q1533)*0.041)/0.83*(0.3295)*(0.17)-AI1533*0.041,IF(AND(Y1533="CONSUMO",AG1533="ANEXO I",AY1533=4%),(AI1533-(P1533+L1533-N1533+Q1533)*0.04)/0.83*(0.5177)*(0.17)-AI1533*0.04,IF(AND(Y1533="CONSUMO",AG1533="ANEXO II",AY1533=4%),(AI1533-(P1533+L1533-N1533+Q1533)*0.04)/0.83*(0.3295)*(0.17)-AI1533*0.04,""))))</f>
        <v/>
      </c>
      <c r="BC1533" s="51" t="str">
        <f aca="false">IF(C1533="","",IF(AND(Y1533="CONSUMO",AC1533="SIM")*OR(AG1533="-",AG1533="BIT"),IF(E1533&lt;&gt;"",(AI1533-(P1533+L1533-N1533+Q1533)*AY1533)/0.83),""))</f>
        <v/>
      </c>
      <c r="BD1533" s="51" t="str">
        <f aca="false">IF(BC1533="","",BC1533*0.17)</f>
        <v/>
      </c>
      <c r="BE1533" s="51" t="str">
        <f aca="false">IF(I1533=6908,0,IF(BC1533="","",BD1533-((P1533+L1533-N1533+Q1533)*AY1533)))</f>
        <v/>
      </c>
      <c r="BF1533" s="53" t="str">
        <f aca="false">IF(B1533="","",IF(OR(B1533="",E1533="Regime Normal"),0,(AI1533-Q1533)*VLOOKUP(R1533,Dados!$X$98:$Y$108,2,0)))</f>
        <v/>
      </c>
      <c r="BG1533" s="54" t="str">
        <f aca="false">IFERROR(VLOOKUP(I1533,Dados!$AC$27:$AD$43,2,0),IF(B1533="","",IF(D1533&lt;&gt;"MT",IF(AND(AC1533="SIM",Y1533="Revenda"),"2403",IF(AND(AC1533="SIM",Y1533="Consumo"),"2407",IF(AND(AC1533="NÃO",Y1533="Revenda"),"2102",IF(AND(AC1533="NÃO",Y1533="Consumo"),"2556",)))),REPLACE(I1533,1,1,1))))</f>
        <v/>
      </c>
    </row>
    <row r="1534" customFormat="false" ht="12.8" hidden="false" customHeight="true" outlineLevel="0" collapsed="false">
      <c r="Y1534" s="45"/>
      <c r="Z1534" s="46" t="str">
        <f aca="false">IF(B1534="","",(IFERROR(VLOOKUP(H1534,Dados!A$3:B$15000,2,0),"Não Encontrado")))</f>
        <v/>
      </c>
      <c r="AA1534" s="46" t="str">
        <f aca="false">IF(B1534="","",(IFERROR(VLOOKUP(G1534,Dados!C$3:E$15000,3,0),"Não Encontrado")))</f>
        <v/>
      </c>
      <c r="AB1534" s="46" t="str">
        <f aca="false">IFERROR(IF(Z1534&lt;&gt;"Não Encontrado",Z1534,IF(AA1534&lt;&gt;"Não Encontrado",AA1534,"")),"")</f>
        <v/>
      </c>
      <c r="AC1534" s="45" t="str">
        <f aca="false">IF(B1534="","",IF(AB1534="","NÃO","SIM"))</f>
        <v/>
      </c>
      <c r="AD1534" s="45" t="str">
        <f aca="false">IFERROR(VLOOKUP(G1534,Dados!$P$3:$R$500,3,0),"")</f>
        <v/>
      </c>
      <c r="AE1534" s="45" t="str">
        <f aca="false">IFERROR(VLOOKUP(G1534,Dados!$K$3:$L$500,2,0),"")</f>
        <v/>
      </c>
      <c r="AF1534" s="45" t="str">
        <f aca="false">IFERROR(VLOOKUP(G1534,Dados!$M$3:$N$500,2,0),"")</f>
        <v/>
      </c>
      <c r="AG1534" s="45" t="str">
        <f aca="false">IF(F1534="","",IF(AND(AD1534="",AE1534="",AF1534=""),"-",IF(AND(AD1534="BIT",AE1534="",AF1534=""),"BIT",IF(AND(AE1534="ANEXO I",AD1534="",AF1534=""),"ANEXO I",IF(AND(AF1534="ANEXO II",AD1534="",AE1534=""),"ANEXO II","Escolher")))))</f>
        <v/>
      </c>
      <c r="AH1534" s="45" t="str">
        <f aca="false">IF(AG1534&lt;&gt;"Pneus","",IFERROR(VLOOKUP(R1534,Dados!$X$2:$Z$5,3,0)*(AI1534-Q1534),VLOOKUP(D1534,Dados!$X$7:$Z$33,3,0)*(AI1534-Q1534)))</f>
        <v/>
      </c>
      <c r="AI1534" s="47" t="str">
        <f aca="false">IF(B1534="","",P1534+Q1534+O1534+M1534+L1534-N1534)</f>
        <v/>
      </c>
      <c r="AJ1534" s="48" t="str">
        <f aca="false">IFERROR(IF(AND(AC1534="SIM",AG1534="-",Y1534="REVENDA"),(AB1534/1+1)*AI1534,IF(AND(AC1534="SIM",AG1534="Pneus",Y1534="REVENDA"),(AB1534/1+1)*(AI1534-AH1534),"")),"")</f>
        <v/>
      </c>
      <c r="AK1534" s="48" t="str">
        <f aca="false">IF(AJ1534="","",AJ1534*17%)</f>
        <v/>
      </c>
      <c r="AL1534" s="48" t="str">
        <f aca="false">IFERROR(IF(AC1534="NÃO","",IF(AK1534="","",IF(E1534="Simples Nacional",BF1534,IF(T1534=0.12,U1534*0.5833337002,IF(T1534=0,AI1534*0.07,U1534))))),"")</f>
        <v/>
      </c>
      <c r="AM1534" s="47" t="str">
        <f aca="false">IFERROR(IF(AC1534="NÃO","",IF(OR(AG1534="-",AG1534="Pneus"),AK1534-AL1534,"")),"")</f>
        <v/>
      </c>
      <c r="AN1534" s="48" t="str">
        <f aca="false">IF(AND(Y1534="REVENDA",AC1534="SIM",AG1534="BIT"),((AB1534/1+1)*AI1534)*0.4117,"")</f>
        <v/>
      </c>
      <c r="AO1534" s="48" t="str">
        <f aca="false">IF(AN1534="","",AN1534*17%)</f>
        <v/>
      </c>
      <c r="AP1534" s="49" t="str">
        <f aca="false">IF(AN1534="","",IF(T1534=0.12,(U1534*0.4117)*0.4117,IF(T1534=0,(AI1534*0.07)*0.4117,U1534*0.4117)))</f>
        <v/>
      </c>
      <c r="AQ1534" s="47" t="str">
        <f aca="false">IF(AN1534="","",AO1534-AP1534)</f>
        <v/>
      </c>
      <c r="AR1534" s="50" t="str">
        <f aca="false">IFERROR(IF(AND(AC1534="SIM",Y1534="REVENDA",LEFT(AG1534,5)="ANEXO")*OR(AE1534="ANEXO I",AF1534="ANEXO II"),VLOOKUP(H1534,Dados!G:I,2,0),""),"INSERIR MVA")</f>
        <v/>
      </c>
      <c r="AS1534" s="48" t="str">
        <f aca="false">IF(LEFT(AG1534,5)="ANEXO",VLOOKUP(AG1534,Dados!$X$111:$Z$112,2,0)*(AI1534-Q1534),"")</f>
        <v/>
      </c>
      <c r="AT1534" s="48" t="str">
        <f aca="false">IFERROR(IF(AR1534="","",(AI1534*AR1534)+AI1534),"INSERIR MVA")</f>
        <v/>
      </c>
      <c r="AU1534" s="48" t="str">
        <f aca="false">IF(AT1534="","",IF(AY1534=0.04,U1534,AS1534*AY1534))</f>
        <v/>
      </c>
      <c r="AV1534" s="47" t="str">
        <f aca="false">IFERROR(IF(AU1534="","",(VLOOKUP(AG1534,Dados!$X$111:$Z$112,3,0)*AT1534*0.17)),"INSERIR MVA")</f>
        <v/>
      </c>
      <c r="AW1534" s="47" t="str">
        <f aca="false">IFERROR(IF(AR1534="","",AV1534-AU1534),"")</f>
        <v/>
      </c>
      <c r="AX1534" s="51" t="str">
        <f aca="false">IFERROR(IF(AC1534="NÃO","",IF(AM1534&lt;&gt;"",AM1534-W1534,IF(AQ1534&lt;&gt;"",AQ1534-W1534,IF(AW1534&lt;&gt;"",AW1534-W1534,"")))),"")</f>
        <v/>
      </c>
      <c r="AY1534" s="46" t="str">
        <f aca="false">IFERROR(IF(ISNA(VLOOKUP(R1534,Dados!$X$2:$Y$5,2,0)),VLOOKUP(D1534,Dados!$X$7:$Y$33,2,0),VLOOKUP(R1534,Dados!$X$2:$Y$5,2,0)),"")</f>
        <v/>
      </c>
      <c r="AZ1534" s="52" t="str">
        <f aca="false">IF(C1534="","",IF(AND(Y1534="CONSUMO",AC1534="NÃO")*OR(AG1534="-",AG1534="BIT"),IF(E1534&lt;&gt;"",(AI1534-(P1534+L1534-N1534+Q1534)*AY1534)/0.83),""))</f>
        <v/>
      </c>
      <c r="BA1534" s="51" t="str">
        <f aca="false">IF(AZ1534="","",AZ1534*0.17-((P1534+L1534-N1534+Q1534)*AY1534))</f>
        <v/>
      </c>
      <c r="BB1534" s="51" t="str">
        <f aca="false">IF(AND(Y1534="CONSUMO",AG1534="ANEXO I",AY1534&gt;4%),(AI1534-(P1534+L1534-N1534+Q1534)*0.0514)/0.83*(0.5177)*(0.17)-AI1534*0.0514,IF(AND(Y1534="CONSUMO",AG1534="ANEXO II",AY1534&gt;4%),(AI1534-(P1534+L1534-N1534+Q1534)*0.041)/0.83*(0.3295)*(0.17)-AI1534*0.041,IF(AND(Y1534="CONSUMO",AG1534="ANEXO I",AY1534=4%),(AI1534-(P1534+L1534-N1534+Q1534)*0.04)/0.83*(0.5177)*(0.17)-AI1534*0.04,IF(AND(Y1534="CONSUMO",AG1534="ANEXO II",AY1534=4%),(AI1534-(P1534+L1534-N1534+Q1534)*0.04)/0.83*(0.3295)*(0.17)-AI1534*0.04,""))))</f>
        <v/>
      </c>
      <c r="BC1534" s="51" t="str">
        <f aca="false">IF(C1534="","",IF(AND(Y1534="CONSUMO",AC1534="SIM")*OR(AG1534="-",AG1534="BIT"),IF(E1534&lt;&gt;"",(AI1534-(P1534+L1534-N1534+Q1534)*AY1534)/0.83),""))</f>
        <v/>
      </c>
      <c r="BD1534" s="51" t="str">
        <f aca="false">IF(BC1534="","",BC1534*0.17)</f>
        <v/>
      </c>
      <c r="BE1534" s="51" t="str">
        <f aca="false">IF(I1534=6908,0,IF(BC1534="","",BD1534-((P1534+L1534-N1534+Q1534)*AY1534)))</f>
        <v/>
      </c>
      <c r="BF1534" s="53" t="str">
        <f aca="false">IF(B1534="","",IF(OR(B1534="",E1534="Regime Normal"),0,(AI1534-Q1534)*VLOOKUP(R1534,Dados!$X$98:$Y$108,2,0)))</f>
        <v/>
      </c>
      <c r="BG1534" s="54" t="str">
        <f aca="false">IFERROR(VLOOKUP(I1534,Dados!$AC$27:$AD$43,2,0),IF(B1534="","",IF(D1534&lt;&gt;"MT",IF(AND(AC1534="SIM",Y1534="Revenda"),"2403",IF(AND(AC1534="SIM",Y1534="Consumo"),"2407",IF(AND(AC1534="NÃO",Y1534="Revenda"),"2102",IF(AND(AC1534="NÃO",Y1534="Consumo"),"2556",)))),REPLACE(I1534,1,1,1))))</f>
        <v/>
      </c>
    </row>
    <row r="1535" customFormat="false" ht="12.8" hidden="false" customHeight="true" outlineLevel="0" collapsed="false">
      <c r="Y1535" s="45"/>
      <c r="Z1535" s="46" t="str">
        <f aca="false">IF(B1535="","",(IFERROR(VLOOKUP(H1535,Dados!A$3:B$15000,2,0),"Não Encontrado")))</f>
        <v/>
      </c>
      <c r="AA1535" s="46" t="str">
        <f aca="false">IF(B1535="","",(IFERROR(VLOOKUP(G1535,Dados!C$3:E$15000,3,0),"Não Encontrado")))</f>
        <v/>
      </c>
      <c r="AB1535" s="46" t="str">
        <f aca="false">IFERROR(IF(Z1535&lt;&gt;"Não Encontrado",Z1535,IF(AA1535&lt;&gt;"Não Encontrado",AA1535,"")),"")</f>
        <v/>
      </c>
      <c r="AC1535" s="45" t="str">
        <f aca="false">IF(B1535="","",IF(AB1535="","NÃO","SIM"))</f>
        <v/>
      </c>
      <c r="AD1535" s="45" t="str">
        <f aca="false">IFERROR(VLOOKUP(G1535,Dados!$P$3:$R$500,3,0),"")</f>
        <v/>
      </c>
      <c r="AE1535" s="45" t="str">
        <f aca="false">IFERROR(VLOOKUP(G1535,Dados!$K$3:$L$500,2,0),"")</f>
        <v/>
      </c>
      <c r="AF1535" s="45" t="str">
        <f aca="false">IFERROR(VLOOKUP(G1535,Dados!$M$3:$N$500,2,0),"")</f>
        <v/>
      </c>
      <c r="AG1535" s="45" t="str">
        <f aca="false">IF(F1535="","",IF(AND(AD1535="",AE1535="",AF1535=""),"-",IF(AND(AD1535="BIT",AE1535="",AF1535=""),"BIT",IF(AND(AE1535="ANEXO I",AD1535="",AF1535=""),"ANEXO I",IF(AND(AF1535="ANEXO II",AD1535="",AE1535=""),"ANEXO II","Escolher")))))</f>
        <v/>
      </c>
      <c r="AH1535" s="45" t="str">
        <f aca="false">IF(AG1535&lt;&gt;"Pneus","",IFERROR(VLOOKUP(R1535,Dados!$X$2:$Z$5,3,0)*(AI1535-Q1535),VLOOKUP(D1535,Dados!$X$7:$Z$33,3,0)*(AI1535-Q1535)))</f>
        <v/>
      </c>
      <c r="AI1535" s="47" t="str">
        <f aca="false">IF(B1535="","",P1535+Q1535+O1535+M1535+L1535-N1535)</f>
        <v/>
      </c>
      <c r="AJ1535" s="48" t="str">
        <f aca="false">IFERROR(IF(AND(AC1535="SIM",AG1535="-",Y1535="REVENDA"),(AB1535/1+1)*AI1535,IF(AND(AC1535="SIM",AG1535="Pneus",Y1535="REVENDA"),(AB1535/1+1)*(AI1535-AH1535),"")),"")</f>
        <v/>
      </c>
      <c r="AK1535" s="48" t="str">
        <f aca="false">IF(AJ1535="","",AJ1535*17%)</f>
        <v/>
      </c>
      <c r="AL1535" s="48" t="str">
        <f aca="false">IFERROR(IF(AC1535="NÃO","",IF(AK1535="","",IF(E1535="Simples Nacional",BF1535,IF(T1535=0.12,U1535*0.5833337002,IF(T1535=0,AI1535*0.07,U1535))))),"")</f>
        <v/>
      </c>
      <c r="AM1535" s="47" t="str">
        <f aca="false">IFERROR(IF(AC1535="NÃO","",IF(OR(AG1535="-",AG1535="Pneus"),AK1535-AL1535,"")),"")</f>
        <v/>
      </c>
      <c r="AN1535" s="48" t="str">
        <f aca="false">IF(AND(Y1535="REVENDA",AC1535="SIM",AG1535="BIT"),((AB1535/1+1)*AI1535)*0.4117,"")</f>
        <v/>
      </c>
      <c r="AO1535" s="48" t="str">
        <f aca="false">IF(AN1535="","",AN1535*17%)</f>
        <v/>
      </c>
      <c r="AP1535" s="49" t="str">
        <f aca="false">IF(AN1535="","",IF(T1535=0.12,(U1535*0.4117)*0.4117,IF(T1535=0,(AI1535*0.07)*0.4117,U1535*0.4117)))</f>
        <v/>
      </c>
      <c r="AQ1535" s="47" t="str">
        <f aca="false">IF(AN1535="","",AO1535-AP1535)</f>
        <v/>
      </c>
      <c r="AR1535" s="50" t="str">
        <f aca="false">IFERROR(IF(AND(AC1535="SIM",Y1535="REVENDA",LEFT(AG1535,5)="ANEXO")*OR(AE1535="ANEXO I",AF1535="ANEXO II"),VLOOKUP(H1535,Dados!G:I,2,0),""),"INSERIR MVA")</f>
        <v/>
      </c>
      <c r="AS1535" s="48" t="str">
        <f aca="false">IF(LEFT(AG1535,5)="ANEXO",VLOOKUP(AG1535,Dados!$X$111:$Z$112,2,0)*(AI1535-Q1535),"")</f>
        <v/>
      </c>
      <c r="AT1535" s="48" t="str">
        <f aca="false">IFERROR(IF(AR1535="","",(AI1535*AR1535)+AI1535),"INSERIR MVA")</f>
        <v/>
      </c>
      <c r="AU1535" s="48" t="str">
        <f aca="false">IF(AT1535="","",IF(AY1535=0.04,U1535,AS1535*AY1535))</f>
        <v/>
      </c>
      <c r="AV1535" s="47" t="str">
        <f aca="false">IFERROR(IF(AU1535="","",(VLOOKUP(AG1535,Dados!$X$111:$Z$112,3,0)*AT1535*0.17)),"INSERIR MVA")</f>
        <v/>
      </c>
      <c r="AW1535" s="47" t="str">
        <f aca="false">IFERROR(IF(AR1535="","",AV1535-AU1535),"")</f>
        <v/>
      </c>
      <c r="AX1535" s="51" t="str">
        <f aca="false">IFERROR(IF(AC1535="NÃO","",IF(AM1535&lt;&gt;"",AM1535-W1535,IF(AQ1535&lt;&gt;"",AQ1535-W1535,IF(AW1535&lt;&gt;"",AW1535-W1535,"")))),"")</f>
        <v/>
      </c>
      <c r="AY1535" s="46" t="str">
        <f aca="false">IFERROR(IF(ISNA(VLOOKUP(R1535,Dados!$X$2:$Y$5,2,0)),VLOOKUP(D1535,Dados!$X$7:$Y$33,2,0),VLOOKUP(R1535,Dados!$X$2:$Y$5,2,0)),"")</f>
        <v/>
      </c>
      <c r="AZ1535" s="52" t="str">
        <f aca="false">IF(C1535="","",IF(AND(Y1535="CONSUMO",AC1535="NÃO")*OR(AG1535="-",AG1535="BIT"),IF(E1535&lt;&gt;"",(AI1535-(P1535+L1535-N1535+Q1535)*AY1535)/0.83),""))</f>
        <v/>
      </c>
      <c r="BA1535" s="51" t="str">
        <f aca="false">IF(AZ1535="","",AZ1535*0.17-((P1535+L1535-N1535+Q1535)*AY1535))</f>
        <v/>
      </c>
      <c r="BB1535" s="51" t="str">
        <f aca="false">IF(AND(Y1535="CONSUMO",AG1535="ANEXO I",AY1535&gt;4%),(AI1535-(P1535+L1535-N1535+Q1535)*0.0514)/0.83*(0.5177)*(0.17)-AI1535*0.0514,IF(AND(Y1535="CONSUMO",AG1535="ANEXO II",AY1535&gt;4%),(AI1535-(P1535+L1535-N1535+Q1535)*0.041)/0.83*(0.3295)*(0.17)-AI1535*0.041,IF(AND(Y1535="CONSUMO",AG1535="ANEXO I",AY1535=4%),(AI1535-(P1535+L1535-N1535+Q1535)*0.04)/0.83*(0.5177)*(0.17)-AI1535*0.04,IF(AND(Y1535="CONSUMO",AG1535="ANEXO II",AY1535=4%),(AI1535-(P1535+L1535-N1535+Q1535)*0.04)/0.83*(0.3295)*(0.17)-AI1535*0.04,""))))</f>
        <v/>
      </c>
      <c r="BC1535" s="51" t="str">
        <f aca="false">IF(C1535="","",IF(AND(Y1535="CONSUMO",AC1535="SIM")*OR(AG1535="-",AG1535="BIT"),IF(E1535&lt;&gt;"",(AI1535-(P1535+L1535-N1535+Q1535)*AY1535)/0.83),""))</f>
        <v/>
      </c>
      <c r="BD1535" s="51" t="str">
        <f aca="false">IF(BC1535="","",BC1535*0.17)</f>
        <v/>
      </c>
      <c r="BE1535" s="51" t="str">
        <f aca="false">IF(I1535=6908,0,IF(BC1535="","",BD1535-((P1535+L1535-N1535+Q1535)*AY1535)))</f>
        <v/>
      </c>
      <c r="BF1535" s="53" t="str">
        <f aca="false">IF(B1535="","",IF(OR(B1535="",E1535="Regime Normal"),0,(AI1535-Q1535)*VLOOKUP(R1535,Dados!$X$98:$Y$108,2,0)))</f>
        <v/>
      </c>
      <c r="BG1535" s="54" t="str">
        <f aca="false">IFERROR(VLOOKUP(I1535,Dados!$AC$27:$AD$43,2,0),IF(B1535="","",IF(D1535&lt;&gt;"MT",IF(AND(AC1535="SIM",Y1535="Revenda"),"2403",IF(AND(AC1535="SIM",Y1535="Consumo"),"2407",IF(AND(AC1535="NÃO",Y1535="Revenda"),"2102",IF(AND(AC1535="NÃO",Y1535="Consumo"),"2556",)))),REPLACE(I1535,1,1,1))))</f>
        <v/>
      </c>
    </row>
    <row r="1536" customFormat="false" ht="12.8" hidden="false" customHeight="true" outlineLevel="0" collapsed="false">
      <c r="Y1536" s="45"/>
      <c r="Z1536" s="46" t="str">
        <f aca="false">IF(B1536="","",(IFERROR(VLOOKUP(H1536,Dados!A$3:B$15000,2,0),"Não Encontrado")))</f>
        <v/>
      </c>
      <c r="AA1536" s="46" t="str">
        <f aca="false">IF(B1536="","",(IFERROR(VLOOKUP(G1536,Dados!C$3:E$15000,3,0),"Não Encontrado")))</f>
        <v/>
      </c>
      <c r="AB1536" s="46" t="str">
        <f aca="false">IFERROR(IF(Z1536&lt;&gt;"Não Encontrado",Z1536,IF(AA1536&lt;&gt;"Não Encontrado",AA1536,"")),"")</f>
        <v/>
      </c>
      <c r="AC1536" s="45" t="str">
        <f aca="false">IF(B1536="","",IF(AB1536="","NÃO","SIM"))</f>
        <v/>
      </c>
      <c r="AD1536" s="45" t="str">
        <f aca="false">IFERROR(VLOOKUP(G1536,Dados!$P$3:$R$500,3,0),"")</f>
        <v/>
      </c>
      <c r="AE1536" s="45" t="str">
        <f aca="false">IFERROR(VLOOKUP(G1536,Dados!$K$3:$L$500,2,0),"")</f>
        <v/>
      </c>
      <c r="AF1536" s="45" t="str">
        <f aca="false">IFERROR(VLOOKUP(G1536,Dados!$M$3:$N$500,2,0),"")</f>
        <v/>
      </c>
      <c r="AG1536" s="45" t="str">
        <f aca="false">IF(F1536="","",IF(AND(AD1536="",AE1536="",AF1536=""),"-",IF(AND(AD1536="BIT",AE1536="",AF1536=""),"BIT",IF(AND(AE1536="ANEXO I",AD1536="",AF1536=""),"ANEXO I",IF(AND(AF1536="ANEXO II",AD1536="",AE1536=""),"ANEXO II","Escolher")))))</f>
        <v/>
      </c>
      <c r="AH1536" s="45" t="str">
        <f aca="false">IF(AG1536&lt;&gt;"Pneus","",IFERROR(VLOOKUP(R1536,Dados!$X$2:$Z$5,3,0)*(AI1536-Q1536),VLOOKUP(D1536,Dados!$X$7:$Z$33,3,0)*(AI1536-Q1536)))</f>
        <v/>
      </c>
      <c r="AI1536" s="47" t="str">
        <f aca="false">IF(B1536="","",P1536+Q1536+O1536+M1536+L1536-N1536)</f>
        <v/>
      </c>
      <c r="AJ1536" s="48" t="str">
        <f aca="false">IFERROR(IF(AND(AC1536="SIM",AG1536="-",Y1536="REVENDA"),(AB1536/1+1)*AI1536,IF(AND(AC1536="SIM",AG1536="Pneus",Y1536="REVENDA"),(AB1536/1+1)*(AI1536-AH1536),"")),"")</f>
        <v/>
      </c>
      <c r="AK1536" s="48" t="str">
        <f aca="false">IF(AJ1536="","",AJ1536*17%)</f>
        <v/>
      </c>
      <c r="AL1536" s="48" t="str">
        <f aca="false">IFERROR(IF(AC1536="NÃO","",IF(AK1536="","",IF(E1536="Simples Nacional",BF1536,IF(T1536=0.12,U1536*0.5833337002,IF(T1536=0,AI1536*0.07,U1536))))),"")</f>
        <v/>
      </c>
      <c r="AM1536" s="47" t="str">
        <f aca="false">IFERROR(IF(AC1536="NÃO","",IF(OR(AG1536="-",AG1536="Pneus"),AK1536-AL1536,"")),"")</f>
        <v/>
      </c>
      <c r="AN1536" s="48" t="str">
        <f aca="false">IF(AND(Y1536="REVENDA",AC1536="SIM",AG1536="BIT"),((AB1536/1+1)*AI1536)*0.4117,"")</f>
        <v/>
      </c>
      <c r="AO1536" s="48" t="str">
        <f aca="false">IF(AN1536="","",AN1536*17%)</f>
        <v/>
      </c>
      <c r="AP1536" s="49" t="str">
        <f aca="false">IF(AN1536="","",IF(T1536=0.12,(U1536*0.4117)*0.4117,IF(T1536=0,(AI1536*0.07)*0.4117,U1536*0.4117)))</f>
        <v/>
      </c>
      <c r="AQ1536" s="47" t="str">
        <f aca="false">IF(AN1536="","",AO1536-AP1536)</f>
        <v/>
      </c>
      <c r="AR1536" s="50" t="str">
        <f aca="false">IFERROR(IF(AND(AC1536="SIM",Y1536="REVENDA",LEFT(AG1536,5)="ANEXO")*OR(AE1536="ANEXO I",AF1536="ANEXO II"),VLOOKUP(H1536,Dados!G:I,2,0),""),"INSERIR MVA")</f>
        <v/>
      </c>
      <c r="AS1536" s="48" t="str">
        <f aca="false">IF(LEFT(AG1536,5)="ANEXO",VLOOKUP(AG1536,Dados!$X$111:$Z$112,2,0)*(AI1536-Q1536),"")</f>
        <v/>
      </c>
      <c r="AT1536" s="48" t="str">
        <f aca="false">IFERROR(IF(AR1536="","",(AI1536*AR1536)+AI1536),"INSERIR MVA")</f>
        <v/>
      </c>
      <c r="AU1536" s="48" t="str">
        <f aca="false">IF(AT1536="","",IF(AY1536=0.04,U1536,AS1536*AY1536))</f>
        <v/>
      </c>
      <c r="AV1536" s="47" t="str">
        <f aca="false">IFERROR(IF(AU1536="","",(VLOOKUP(AG1536,Dados!$X$111:$Z$112,3,0)*AT1536*0.17)),"INSERIR MVA")</f>
        <v/>
      </c>
      <c r="AW1536" s="47" t="str">
        <f aca="false">IFERROR(IF(AR1536="","",AV1536-AU1536),"")</f>
        <v/>
      </c>
      <c r="AX1536" s="51" t="str">
        <f aca="false">IFERROR(IF(AC1536="NÃO","",IF(AM1536&lt;&gt;"",AM1536-W1536,IF(AQ1536&lt;&gt;"",AQ1536-W1536,IF(AW1536&lt;&gt;"",AW1536-W1536,"")))),"")</f>
        <v/>
      </c>
      <c r="AY1536" s="46" t="str">
        <f aca="false">IFERROR(IF(ISNA(VLOOKUP(R1536,Dados!$X$2:$Y$5,2,0)),VLOOKUP(D1536,Dados!$X$7:$Y$33,2,0),VLOOKUP(R1536,Dados!$X$2:$Y$5,2,0)),"")</f>
        <v/>
      </c>
      <c r="AZ1536" s="52" t="str">
        <f aca="false">IF(C1536="","",IF(AND(Y1536="CONSUMO",AC1536="NÃO")*OR(AG1536="-",AG1536="BIT"),IF(E1536&lt;&gt;"",(AI1536-(P1536+L1536-N1536+Q1536)*AY1536)/0.83),""))</f>
        <v/>
      </c>
      <c r="BA1536" s="51" t="str">
        <f aca="false">IF(AZ1536="","",AZ1536*0.17-((P1536+L1536-N1536+Q1536)*AY1536))</f>
        <v/>
      </c>
      <c r="BB1536" s="51" t="str">
        <f aca="false">IF(AND(Y1536="CONSUMO",AG1536="ANEXO I",AY1536&gt;4%),(AI1536-(P1536+L1536-N1536+Q1536)*0.0514)/0.83*(0.5177)*(0.17)-AI1536*0.0514,IF(AND(Y1536="CONSUMO",AG1536="ANEXO II",AY1536&gt;4%),(AI1536-(P1536+L1536-N1536+Q1536)*0.041)/0.83*(0.3295)*(0.17)-AI1536*0.041,IF(AND(Y1536="CONSUMO",AG1536="ANEXO I",AY1536=4%),(AI1536-(P1536+L1536-N1536+Q1536)*0.04)/0.83*(0.5177)*(0.17)-AI1536*0.04,IF(AND(Y1536="CONSUMO",AG1536="ANEXO II",AY1536=4%),(AI1536-(P1536+L1536-N1536+Q1536)*0.04)/0.83*(0.3295)*(0.17)-AI1536*0.04,""))))</f>
        <v/>
      </c>
      <c r="BC1536" s="51" t="str">
        <f aca="false">IF(C1536="","",IF(AND(Y1536="CONSUMO",AC1536="SIM")*OR(AG1536="-",AG1536="BIT"),IF(E1536&lt;&gt;"",(AI1536-(P1536+L1536-N1536+Q1536)*AY1536)/0.83),""))</f>
        <v/>
      </c>
      <c r="BD1536" s="51" t="str">
        <f aca="false">IF(BC1536="","",BC1536*0.17)</f>
        <v/>
      </c>
      <c r="BE1536" s="51" t="str">
        <f aca="false">IF(I1536=6908,0,IF(BC1536="","",BD1536-((P1536+L1536-N1536+Q1536)*AY1536)))</f>
        <v/>
      </c>
      <c r="BF1536" s="53" t="str">
        <f aca="false">IF(B1536="","",IF(OR(B1536="",E1536="Regime Normal"),0,(AI1536-Q1536)*VLOOKUP(R1536,Dados!$X$98:$Y$108,2,0)))</f>
        <v/>
      </c>
      <c r="BG1536" s="54" t="str">
        <f aca="false">IFERROR(VLOOKUP(I1536,Dados!$AC$27:$AD$43,2,0),IF(B1536="","",IF(D1536&lt;&gt;"MT",IF(AND(AC1536="SIM",Y1536="Revenda"),"2403",IF(AND(AC1536="SIM",Y1536="Consumo"),"2407",IF(AND(AC1536="NÃO",Y1536="Revenda"),"2102",IF(AND(AC1536="NÃO",Y1536="Consumo"),"2556",)))),REPLACE(I1536,1,1,1))))</f>
        <v/>
      </c>
    </row>
    <row r="1537" customFormat="false" ht="12.8" hidden="false" customHeight="true" outlineLevel="0" collapsed="false">
      <c r="Y1537" s="45"/>
      <c r="Z1537" s="46" t="str">
        <f aca="false">IF(B1537="","",(IFERROR(VLOOKUP(H1537,Dados!A$3:B$15000,2,0),"Não Encontrado")))</f>
        <v/>
      </c>
      <c r="AA1537" s="46" t="str">
        <f aca="false">IF(B1537="","",(IFERROR(VLOOKUP(G1537,Dados!C$3:E$15000,3,0),"Não Encontrado")))</f>
        <v/>
      </c>
      <c r="AB1537" s="46" t="str">
        <f aca="false">IFERROR(IF(Z1537&lt;&gt;"Não Encontrado",Z1537,IF(AA1537&lt;&gt;"Não Encontrado",AA1537,"")),"")</f>
        <v/>
      </c>
      <c r="AC1537" s="45" t="str">
        <f aca="false">IF(B1537="","",IF(AB1537="","NÃO","SIM"))</f>
        <v/>
      </c>
      <c r="AD1537" s="45" t="str">
        <f aca="false">IFERROR(VLOOKUP(G1537,Dados!$P$3:$R$500,3,0),"")</f>
        <v/>
      </c>
      <c r="AE1537" s="45" t="str">
        <f aca="false">IFERROR(VLOOKUP(G1537,Dados!$K$3:$L$500,2,0),"")</f>
        <v/>
      </c>
      <c r="AF1537" s="45" t="str">
        <f aca="false">IFERROR(VLOOKUP(G1537,Dados!$M$3:$N$500,2,0),"")</f>
        <v/>
      </c>
      <c r="AG1537" s="45" t="str">
        <f aca="false">IF(F1537="","",IF(AND(AD1537="",AE1537="",AF1537=""),"-",IF(AND(AD1537="BIT",AE1537="",AF1537=""),"BIT",IF(AND(AE1537="ANEXO I",AD1537="",AF1537=""),"ANEXO I",IF(AND(AF1537="ANEXO II",AD1537="",AE1537=""),"ANEXO II","Escolher")))))</f>
        <v/>
      </c>
      <c r="AH1537" s="45" t="str">
        <f aca="false">IF(AG1537&lt;&gt;"Pneus","",IFERROR(VLOOKUP(R1537,Dados!$X$2:$Z$5,3,0)*(AI1537-Q1537),VLOOKUP(D1537,Dados!$X$7:$Z$33,3,0)*(AI1537-Q1537)))</f>
        <v/>
      </c>
      <c r="AI1537" s="47" t="str">
        <f aca="false">IF(B1537="","",P1537+Q1537+O1537+M1537+L1537-N1537)</f>
        <v/>
      </c>
      <c r="AJ1537" s="48" t="str">
        <f aca="false">IFERROR(IF(AND(AC1537="SIM",AG1537="-",Y1537="REVENDA"),(AB1537/1+1)*AI1537,IF(AND(AC1537="SIM",AG1537="Pneus",Y1537="REVENDA"),(AB1537/1+1)*(AI1537-AH1537),"")),"")</f>
        <v/>
      </c>
      <c r="AK1537" s="48" t="str">
        <f aca="false">IF(AJ1537="","",AJ1537*17%)</f>
        <v/>
      </c>
      <c r="AL1537" s="48" t="str">
        <f aca="false">IFERROR(IF(AC1537="NÃO","",IF(AK1537="","",IF(E1537="Simples Nacional",BF1537,IF(T1537=0.12,U1537*0.5833337002,IF(T1537=0,AI1537*0.07,U1537))))),"")</f>
        <v/>
      </c>
      <c r="AM1537" s="47" t="str">
        <f aca="false">IFERROR(IF(AC1537="NÃO","",IF(OR(AG1537="-",AG1537="Pneus"),AK1537-AL1537,"")),"")</f>
        <v/>
      </c>
      <c r="AN1537" s="48" t="str">
        <f aca="false">IF(AND(Y1537="REVENDA",AC1537="SIM",AG1537="BIT"),((AB1537/1+1)*AI1537)*0.4117,"")</f>
        <v/>
      </c>
      <c r="AO1537" s="48" t="str">
        <f aca="false">IF(AN1537="","",AN1537*17%)</f>
        <v/>
      </c>
      <c r="AP1537" s="49" t="str">
        <f aca="false">IF(AN1537="","",IF(T1537=0.12,(U1537*0.4117)*0.4117,IF(T1537=0,(AI1537*0.07)*0.4117,U1537*0.4117)))</f>
        <v/>
      </c>
      <c r="AQ1537" s="47" t="str">
        <f aca="false">IF(AN1537="","",AO1537-AP1537)</f>
        <v/>
      </c>
      <c r="AR1537" s="50" t="str">
        <f aca="false">IFERROR(IF(AND(AC1537="SIM",Y1537="REVENDA",LEFT(AG1537,5)="ANEXO")*OR(AE1537="ANEXO I",AF1537="ANEXO II"),VLOOKUP(H1537,Dados!G:I,2,0),""),"INSERIR MVA")</f>
        <v/>
      </c>
      <c r="AS1537" s="48" t="str">
        <f aca="false">IF(LEFT(AG1537,5)="ANEXO",VLOOKUP(AG1537,Dados!$X$111:$Z$112,2,0)*(AI1537-Q1537),"")</f>
        <v/>
      </c>
      <c r="AT1537" s="48" t="str">
        <f aca="false">IFERROR(IF(AR1537="","",(AI1537*AR1537)+AI1537),"INSERIR MVA")</f>
        <v/>
      </c>
      <c r="AU1537" s="48" t="str">
        <f aca="false">IF(AT1537="","",IF(AY1537=0.04,U1537,AS1537*AY1537))</f>
        <v/>
      </c>
      <c r="AV1537" s="47" t="str">
        <f aca="false">IFERROR(IF(AU1537="","",(VLOOKUP(AG1537,Dados!$X$111:$Z$112,3,0)*AT1537*0.17)),"INSERIR MVA")</f>
        <v/>
      </c>
      <c r="AW1537" s="47" t="str">
        <f aca="false">IFERROR(IF(AR1537="","",AV1537-AU1537),"")</f>
        <v/>
      </c>
      <c r="AX1537" s="51" t="str">
        <f aca="false">IFERROR(IF(AC1537="NÃO","",IF(AM1537&lt;&gt;"",AM1537-W1537,IF(AQ1537&lt;&gt;"",AQ1537-W1537,IF(AW1537&lt;&gt;"",AW1537-W1537,"")))),"")</f>
        <v/>
      </c>
      <c r="AY1537" s="46" t="str">
        <f aca="false">IFERROR(IF(ISNA(VLOOKUP(R1537,Dados!$X$2:$Y$5,2,0)),VLOOKUP(D1537,Dados!$X$7:$Y$33,2,0),VLOOKUP(R1537,Dados!$X$2:$Y$5,2,0)),"")</f>
        <v/>
      </c>
      <c r="AZ1537" s="52" t="str">
        <f aca="false">IF(C1537="","",IF(AND(Y1537="CONSUMO",AC1537="NÃO")*OR(AG1537="-",AG1537="BIT"),IF(E1537&lt;&gt;"",(AI1537-(P1537+L1537-N1537+Q1537)*AY1537)/0.83),""))</f>
        <v/>
      </c>
      <c r="BA1537" s="51" t="str">
        <f aca="false">IF(AZ1537="","",AZ1537*0.17-((P1537+L1537-N1537+Q1537)*AY1537))</f>
        <v/>
      </c>
      <c r="BB1537" s="51" t="str">
        <f aca="false">IF(AND(Y1537="CONSUMO",AG1537="ANEXO I",AY1537&gt;4%),(AI1537-(P1537+L1537-N1537+Q1537)*0.0514)/0.83*(0.5177)*(0.17)-AI1537*0.0514,IF(AND(Y1537="CONSUMO",AG1537="ANEXO II",AY1537&gt;4%),(AI1537-(P1537+L1537-N1537+Q1537)*0.041)/0.83*(0.3295)*(0.17)-AI1537*0.041,IF(AND(Y1537="CONSUMO",AG1537="ANEXO I",AY1537=4%),(AI1537-(P1537+L1537-N1537+Q1537)*0.04)/0.83*(0.5177)*(0.17)-AI1537*0.04,IF(AND(Y1537="CONSUMO",AG1537="ANEXO II",AY1537=4%),(AI1537-(P1537+L1537-N1537+Q1537)*0.04)/0.83*(0.3295)*(0.17)-AI1537*0.04,""))))</f>
        <v/>
      </c>
      <c r="BC1537" s="51" t="str">
        <f aca="false">IF(C1537="","",IF(AND(Y1537="CONSUMO",AC1537="SIM")*OR(AG1537="-",AG1537="BIT"),IF(E1537&lt;&gt;"",(AI1537-(P1537+L1537-N1537+Q1537)*AY1537)/0.83),""))</f>
        <v/>
      </c>
      <c r="BD1537" s="51" t="str">
        <f aca="false">IF(BC1537="","",BC1537*0.17)</f>
        <v/>
      </c>
      <c r="BE1537" s="51" t="str">
        <f aca="false">IF(I1537=6908,0,IF(BC1537="","",BD1537-((P1537+L1537-N1537+Q1537)*AY1537)))</f>
        <v/>
      </c>
      <c r="BF1537" s="53" t="str">
        <f aca="false">IF(B1537="","",IF(OR(B1537="",E1537="Regime Normal"),0,(AI1537-Q1537)*VLOOKUP(R1537,Dados!$X$98:$Y$108,2,0)))</f>
        <v/>
      </c>
      <c r="BG1537" s="54" t="str">
        <f aca="false">IFERROR(VLOOKUP(I1537,Dados!$AC$27:$AD$43,2,0),IF(B1537="","",IF(D1537&lt;&gt;"MT",IF(AND(AC1537="SIM",Y1537="Revenda"),"2403",IF(AND(AC1537="SIM",Y1537="Consumo"),"2407",IF(AND(AC1537="NÃO",Y1537="Revenda"),"2102",IF(AND(AC1537="NÃO",Y1537="Consumo"),"2556",)))),REPLACE(I1537,1,1,1))))</f>
        <v/>
      </c>
    </row>
    <row r="1538" customFormat="false" ht="12.8" hidden="false" customHeight="true" outlineLevel="0" collapsed="false">
      <c r="Y1538" s="45"/>
      <c r="Z1538" s="46" t="str">
        <f aca="false">IF(B1538="","",(IFERROR(VLOOKUP(H1538,Dados!A$3:B$15000,2,0),"Não Encontrado")))</f>
        <v/>
      </c>
      <c r="AA1538" s="46" t="str">
        <f aca="false">IF(B1538="","",(IFERROR(VLOOKUP(G1538,Dados!C$3:E$15000,3,0),"Não Encontrado")))</f>
        <v/>
      </c>
      <c r="AB1538" s="46" t="str">
        <f aca="false">IFERROR(IF(Z1538&lt;&gt;"Não Encontrado",Z1538,IF(AA1538&lt;&gt;"Não Encontrado",AA1538,"")),"")</f>
        <v/>
      </c>
      <c r="AC1538" s="45" t="str">
        <f aca="false">IF(B1538="","",IF(AB1538="","NÃO","SIM"))</f>
        <v/>
      </c>
      <c r="AD1538" s="45" t="str">
        <f aca="false">IFERROR(VLOOKUP(G1538,Dados!$P$3:$R$500,3,0),"")</f>
        <v/>
      </c>
      <c r="AE1538" s="45" t="str">
        <f aca="false">IFERROR(VLOOKUP(G1538,Dados!$K$3:$L$500,2,0),"")</f>
        <v/>
      </c>
      <c r="AF1538" s="45" t="str">
        <f aca="false">IFERROR(VLOOKUP(G1538,Dados!$M$3:$N$500,2,0),"")</f>
        <v/>
      </c>
      <c r="AG1538" s="45" t="str">
        <f aca="false">IF(F1538="","",IF(AND(AD1538="",AE1538="",AF1538=""),"-",IF(AND(AD1538="BIT",AE1538="",AF1538=""),"BIT",IF(AND(AE1538="ANEXO I",AD1538="",AF1538=""),"ANEXO I",IF(AND(AF1538="ANEXO II",AD1538="",AE1538=""),"ANEXO II","Escolher")))))</f>
        <v/>
      </c>
      <c r="AH1538" s="45" t="str">
        <f aca="false">IF(AG1538&lt;&gt;"Pneus","",IFERROR(VLOOKUP(R1538,Dados!$X$2:$Z$5,3,0)*(AI1538-Q1538),VLOOKUP(D1538,Dados!$X$7:$Z$33,3,0)*(AI1538-Q1538)))</f>
        <v/>
      </c>
      <c r="AI1538" s="47" t="str">
        <f aca="false">IF(B1538="","",P1538+Q1538+O1538+M1538+L1538-N1538)</f>
        <v/>
      </c>
      <c r="AJ1538" s="48" t="str">
        <f aca="false">IFERROR(IF(AND(AC1538="SIM",AG1538="-",Y1538="REVENDA"),(AB1538/1+1)*AI1538,IF(AND(AC1538="SIM",AG1538="Pneus",Y1538="REVENDA"),(AB1538/1+1)*(AI1538-AH1538),"")),"")</f>
        <v/>
      </c>
      <c r="AK1538" s="48" t="str">
        <f aca="false">IF(AJ1538="","",AJ1538*17%)</f>
        <v/>
      </c>
      <c r="AL1538" s="48" t="str">
        <f aca="false">IFERROR(IF(AC1538="NÃO","",IF(AK1538="","",IF(E1538="Simples Nacional",BF1538,IF(T1538=0.12,U1538*0.5833337002,IF(T1538=0,AI1538*0.07,U1538))))),"")</f>
        <v/>
      </c>
      <c r="AM1538" s="47" t="str">
        <f aca="false">IFERROR(IF(AC1538="NÃO","",IF(OR(AG1538="-",AG1538="Pneus"),AK1538-AL1538,"")),"")</f>
        <v/>
      </c>
      <c r="AN1538" s="48" t="str">
        <f aca="false">IF(AND(Y1538="REVENDA",AC1538="SIM",AG1538="BIT"),((AB1538/1+1)*AI1538)*0.4117,"")</f>
        <v/>
      </c>
      <c r="AO1538" s="48" t="str">
        <f aca="false">IF(AN1538="","",AN1538*17%)</f>
        <v/>
      </c>
      <c r="AP1538" s="49" t="str">
        <f aca="false">IF(AN1538="","",IF(T1538=0.12,(U1538*0.4117)*0.4117,IF(T1538=0,(AI1538*0.07)*0.4117,U1538*0.4117)))</f>
        <v/>
      </c>
      <c r="AQ1538" s="47" t="str">
        <f aca="false">IF(AN1538="","",AO1538-AP1538)</f>
        <v/>
      </c>
      <c r="AR1538" s="50" t="str">
        <f aca="false">IFERROR(IF(AND(AC1538="SIM",Y1538="REVENDA",LEFT(AG1538,5)="ANEXO")*OR(AE1538="ANEXO I",AF1538="ANEXO II"),VLOOKUP(H1538,Dados!G:I,2,0),""),"INSERIR MVA")</f>
        <v/>
      </c>
      <c r="AS1538" s="48" t="str">
        <f aca="false">IF(LEFT(AG1538,5)="ANEXO",VLOOKUP(AG1538,Dados!$X$111:$Z$112,2,0)*(AI1538-Q1538),"")</f>
        <v/>
      </c>
      <c r="AT1538" s="48" t="str">
        <f aca="false">IFERROR(IF(AR1538="","",(AI1538*AR1538)+AI1538),"INSERIR MVA")</f>
        <v/>
      </c>
      <c r="AU1538" s="48" t="str">
        <f aca="false">IF(AT1538="","",IF(AY1538=0.04,U1538,AS1538*AY1538))</f>
        <v/>
      </c>
      <c r="AV1538" s="47" t="str">
        <f aca="false">IFERROR(IF(AU1538="","",(VLOOKUP(AG1538,Dados!$X$111:$Z$112,3,0)*AT1538*0.17)),"INSERIR MVA")</f>
        <v/>
      </c>
      <c r="AW1538" s="47" t="str">
        <f aca="false">IFERROR(IF(AR1538="","",AV1538-AU1538),"")</f>
        <v/>
      </c>
      <c r="AX1538" s="51" t="str">
        <f aca="false">IFERROR(IF(AC1538="NÃO","",IF(AM1538&lt;&gt;"",AM1538-W1538,IF(AQ1538&lt;&gt;"",AQ1538-W1538,IF(AW1538&lt;&gt;"",AW1538-W1538,"")))),"")</f>
        <v/>
      </c>
      <c r="AY1538" s="46" t="str">
        <f aca="false">IFERROR(IF(ISNA(VLOOKUP(R1538,Dados!$X$2:$Y$5,2,0)),VLOOKUP(D1538,Dados!$X$7:$Y$33,2,0),VLOOKUP(R1538,Dados!$X$2:$Y$5,2,0)),"")</f>
        <v/>
      </c>
      <c r="AZ1538" s="52" t="str">
        <f aca="false">IF(C1538="","",IF(AND(Y1538="CONSUMO",AC1538="NÃO")*OR(AG1538="-",AG1538="BIT"),IF(E1538&lt;&gt;"",(AI1538-(P1538+L1538-N1538+Q1538)*AY1538)/0.83),""))</f>
        <v/>
      </c>
      <c r="BA1538" s="51" t="str">
        <f aca="false">IF(AZ1538="","",AZ1538*0.17-((P1538+L1538-N1538+Q1538)*AY1538))</f>
        <v/>
      </c>
      <c r="BB1538" s="51" t="str">
        <f aca="false">IF(AND(Y1538="CONSUMO",AG1538="ANEXO I",AY1538&gt;4%),(AI1538-(P1538+L1538-N1538+Q1538)*0.0514)/0.83*(0.5177)*(0.17)-AI1538*0.0514,IF(AND(Y1538="CONSUMO",AG1538="ANEXO II",AY1538&gt;4%),(AI1538-(P1538+L1538-N1538+Q1538)*0.041)/0.83*(0.3295)*(0.17)-AI1538*0.041,IF(AND(Y1538="CONSUMO",AG1538="ANEXO I",AY1538=4%),(AI1538-(P1538+L1538-N1538+Q1538)*0.04)/0.83*(0.5177)*(0.17)-AI1538*0.04,IF(AND(Y1538="CONSUMO",AG1538="ANEXO II",AY1538=4%),(AI1538-(P1538+L1538-N1538+Q1538)*0.04)/0.83*(0.3295)*(0.17)-AI1538*0.04,""))))</f>
        <v/>
      </c>
      <c r="BC1538" s="51" t="str">
        <f aca="false">IF(C1538="","",IF(AND(Y1538="CONSUMO",AC1538="SIM")*OR(AG1538="-",AG1538="BIT"),IF(E1538&lt;&gt;"",(AI1538-(P1538+L1538-N1538+Q1538)*AY1538)/0.83),""))</f>
        <v/>
      </c>
      <c r="BD1538" s="51" t="str">
        <f aca="false">IF(BC1538="","",BC1538*0.17)</f>
        <v/>
      </c>
      <c r="BE1538" s="51" t="str">
        <f aca="false">IF(I1538=6908,0,IF(BC1538="","",BD1538-((P1538+L1538-N1538+Q1538)*AY1538)))</f>
        <v/>
      </c>
      <c r="BF1538" s="53" t="str">
        <f aca="false">IF(B1538="","",IF(OR(B1538="",E1538="Regime Normal"),0,(AI1538-Q1538)*VLOOKUP(R1538,Dados!$X$98:$Y$108,2,0)))</f>
        <v/>
      </c>
      <c r="BG1538" s="54" t="str">
        <f aca="false">IFERROR(VLOOKUP(I1538,Dados!$AC$27:$AD$43,2,0),IF(B1538="","",IF(D1538&lt;&gt;"MT",IF(AND(AC1538="SIM",Y1538="Revenda"),"2403",IF(AND(AC1538="SIM",Y1538="Consumo"),"2407",IF(AND(AC1538="NÃO",Y1538="Revenda"),"2102",IF(AND(AC1538="NÃO",Y1538="Consumo"),"2556",)))),REPLACE(I1538,1,1,1))))</f>
        <v/>
      </c>
    </row>
    <row r="1539" customFormat="false" ht="12.8" hidden="false" customHeight="true" outlineLevel="0" collapsed="false">
      <c r="Y1539" s="45"/>
      <c r="Z1539" s="46" t="str">
        <f aca="false">IF(B1539="","",(IFERROR(VLOOKUP(H1539,Dados!A$3:B$15000,2,0),"Não Encontrado")))</f>
        <v/>
      </c>
      <c r="AA1539" s="46" t="str">
        <f aca="false">IF(B1539="","",(IFERROR(VLOOKUP(G1539,Dados!C$3:E$15000,3,0),"Não Encontrado")))</f>
        <v/>
      </c>
      <c r="AB1539" s="46" t="str">
        <f aca="false">IFERROR(IF(Z1539&lt;&gt;"Não Encontrado",Z1539,IF(AA1539&lt;&gt;"Não Encontrado",AA1539,"")),"")</f>
        <v/>
      </c>
      <c r="AC1539" s="45" t="str">
        <f aca="false">IF(B1539="","",IF(AB1539="","NÃO","SIM"))</f>
        <v/>
      </c>
      <c r="AD1539" s="45" t="str">
        <f aca="false">IFERROR(VLOOKUP(G1539,Dados!$P$3:$R$500,3,0),"")</f>
        <v/>
      </c>
      <c r="AE1539" s="45" t="str">
        <f aca="false">IFERROR(VLOOKUP(G1539,Dados!$K$3:$L$500,2,0),"")</f>
        <v/>
      </c>
      <c r="AF1539" s="45" t="str">
        <f aca="false">IFERROR(VLOOKUP(G1539,Dados!$M$3:$N$500,2,0),"")</f>
        <v/>
      </c>
      <c r="AG1539" s="45" t="str">
        <f aca="false">IF(F1539="","",IF(AND(AD1539="",AE1539="",AF1539=""),"-",IF(AND(AD1539="BIT",AE1539="",AF1539=""),"BIT",IF(AND(AE1539="ANEXO I",AD1539="",AF1539=""),"ANEXO I",IF(AND(AF1539="ANEXO II",AD1539="",AE1539=""),"ANEXO II","Escolher")))))</f>
        <v/>
      </c>
      <c r="AH1539" s="45" t="str">
        <f aca="false">IF(AG1539&lt;&gt;"Pneus","",IFERROR(VLOOKUP(R1539,Dados!$X$2:$Z$5,3,0)*(AI1539-Q1539),VLOOKUP(D1539,Dados!$X$7:$Z$33,3,0)*(AI1539-Q1539)))</f>
        <v/>
      </c>
      <c r="AI1539" s="47" t="str">
        <f aca="false">IF(B1539="","",P1539+Q1539+O1539+M1539+L1539-N1539)</f>
        <v/>
      </c>
      <c r="AJ1539" s="48" t="str">
        <f aca="false">IFERROR(IF(AND(AC1539="SIM",AG1539="-",Y1539="REVENDA"),(AB1539/1+1)*AI1539,IF(AND(AC1539="SIM",AG1539="Pneus",Y1539="REVENDA"),(AB1539/1+1)*(AI1539-AH1539),"")),"")</f>
        <v/>
      </c>
      <c r="AK1539" s="48" t="str">
        <f aca="false">IF(AJ1539="","",AJ1539*17%)</f>
        <v/>
      </c>
      <c r="AL1539" s="48" t="str">
        <f aca="false">IFERROR(IF(AC1539="NÃO","",IF(AK1539="","",IF(E1539="Simples Nacional",BF1539,IF(T1539=0.12,U1539*0.5833337002,IF(T1539=0,AI1539*0.07,U1539))))),"")</f>
        <v/>
      </c>
      <c r="AM1539" s="47" t="str">
        <f aca="false">IFERROR(IF(AC1539="NÃO","",IF(OR(AG1539="-",AG1539="Pneus"),AK1539-AL1539,"")),"")</f>
        <v/>
      </c>
      <c r="AN1539" s="48" t="str">
        <f aca="false">IF(AND(Y1539="REVENDA",AC1539="SIM",AG1539="BIT"),((AB1539/1+1)*AI1539)*0.4117,"")</f>
        <v/>
      </c>
      <c r="AO1539" s="48" t="str">
        <f aca="false">IF(AN1539="","",AN1539*17%)</f>
        <v/>
      </c>
      <c r="AP1539" s="49" t="str">
        <f aca="false">IF(AN1539="","",IF(T1539=0.12,(U1539*0.4117)*0.4117,IF(T1539=0,(AI1539*0.07)*0.4117,U1539*0.4117)))</f>
        <v/>
      </c>
      <c r="AQ1539" s="47" t="str">
        <f aca="false">IF(AN1539="","",AO1539-AP1539)</f>
        <v/>
      </c>
      <c r="AR1539" s="50" t="str">
        <f aca="false">IFERROR(IF(AND(AC1539="SIM",Y1539="REVENDA",LEFT(AG1539,5)="ANEXO")*OR(AE1539="ANEXO I",AF1539="ANEXO II"),VLOOKUP(H1539,Dados!G:I,2,0),""),"INSERIR MVA")</f>
        <v/>
      </c>
      <c r="AS1539" s="48" t="str">
        <f aca="false">IF(LEFT(AG1539,5)="ANEXO",VLOOKUP(AG1539,Dados!$X$111:$Z$112,2,0)*(AI1539-Q1539),"")</f>
        <v/>
      </c>
      <c r="AT1539" s="48" t="str">
        <f aca="false">IFERROR(IF(AR1539="","",(AI1539*AR1539)+AI1539),"INSERIR MVA")</f>
        <v/>
      </c>
      <c r="AU1539" s="48" t="str">
        <f aca="false">IF(AT1539="","",IF(AY1539=0.04,U1539,AS1539*AY1539))</f>
        <v/>
      </c>
      <c r="AV1539" s="47" t="str">
        <f aca="false">IFERROR(IF(AU1539="","",(VLOOKUP(AG1539,Dados!$X$111:$Z$112,3,0)*AT1539*0.17)),"INSERIR MVA")</f>
        <v/>
      </c>
      <c r="AW1539" s="47" t="str">
        <f aca="false">IFERROR(IF(AR1539="","",AV1539-AU1539),"")</f>
        <v/>
      </c>
      <c r="AX1539" s="51" t="str">
        <f aca="false">IFERROR(IF(AC1539="NÃO","",IF(AM1539&lt;&gt;"",AM1539-W1539,IF(AQ1539&lt;&gt;"",AQ1539-W1539,IF(AW1539&lt;&gt;"",AW1539-W1539,"")))),"")</f>
        <v/>
      </c>
      <c r="AY1539" s="46" t="str">
        <f aca="false">IFERROR(IF(ISNA(VLOOKUP(R1539,Dados!$X$2:$Y$5,2,0)),VLOOKUP(D1539,Dados!$X$7:$Y$33,2,0),VLOOKUP(R1539,Dados!$X$2:$Y$5,2,0)),"")</f>
        <v/>
      </c>
      <c r="AZ1539" s="52" t="str">
        <f aca="false">IF(C1539="","",IF(AND(Y1539="CONSUMO",AC1539="NÃO")*OR(AG1539="-",AG1539="BIT"),IF(E1539&lt;&gt;"",(AI1539-(P1539+L1539-N1539+Q1539)*AY1539)/0.83),""))</f>
        <v/>
      </c>
      <c r="BA1539" s="51" t="str">
        <f aca="false">IF(AZ1539="","",AZ1539*0.17-((P1539+L1539-N1539+Q1539)*AY1539))</f>
        <v/>
      </c>
      <c r="BB1539" s="51" t="str">
        <f aca="false">IF(AND(Y1539="CONSUMO",AG1539="ANEXO I",AY1539&gt;4%),(AI1539-(P1539+L1539-N1539+Q1539)*0.0514)/0.83*(0.5177)*(0.17)-AI1539*0.0514,IF(AND(Y1539="CONSUMO",AG1539="ANEXO II",AY1539&gt;4%),(AI1539-(P1539+L1539-N1539+Q1539)*0.041)/0.83*(0.3295)*(0.17)-AI1539*0.041,IF(AND(Y1539="CONSUMO",AG1539="ANEXO I",AY1539=4%),(AI1539-(P1539+L1539-N1539+Q1539)*0.04)/0.83*(0.5177)*(0.17)-AI1539*0.04,IF(AND(Y1539="CONSUMO",AG1539="ANEXO II",AY1539=4%),(AI1539-(P1539+L1539-N1539+Q1539)*0.04)/0.83*(0.3295)*(0.17)-AI1539*0.04,""))))</f>
        <v/>
      </c>
      <c r="BC1539" s="51" t="str">
        <f aca="false">IF(C1539="","",IF(AND(Y1539="CONSUMO",AC1539="SIM")*OR(AG1539="-",AG1539="BIT"),IF(E1539&lt;&gt;"",(AI1539-(P1539+L1539-N1539+Q1539)*AY1539)/0.83),""))</f>
        <v/>
      </c>
      <c r="BD1539" s="51" t="str">
        <f aca="false">IF(BC1539="","",BC1539*0.17)</f>
        <v/>
      </c>
      <c r="BE1539" s="51" t="str">
        <f aca="false">IF(I1539=6908,0,IF(BC1539="","",BD1539-((P1539+L1539-N1539+Q1539)*AY1539)))</f>
        <v/>
      </c>
      <c r="BF1539" s="53" t="str">
        <f aca="false">IF(B1539="","",IF(OR(B1539="",E1539="Regime Normal"),0,(AI1539-Q1539)*VLOOKUP(R1539,Dados!$X$98:$Y$108,2,0)))</f>
        <v/>
      </c>
      <c r="BG1539" s="54" t="str">
        <f aca="false">IFERROR(VLOOKUP(I1539,Dados!$AC$27:$AD$43,2,0),IF(B1539="","",IF(D1539&lt;&gt;"MT",IF(AND(AC1539="SIM",Y1539="Revenda"),"2403",IF(AND(AC1539="SIM",Y1539="Consumo"),"2407",IF(AND(AC1539="NÃO",Y1539="Revenda"),"2102",IF(AND(AC1539="NÃO",Y1539="Consumo"),"2556",)))),REPLACE(I1539,1,1,1))))</f>
        <v/>
      </c>
    </row>
    <row r="1540" customFormat="false" ht="12.8" hidden="false" customHeight="true" outlineLevel="0" collapsed="false">
      <c r="Y1540" s="45"/>
      <c r="Z1540" s="46" t="str">
        <f aca="false">IF(B1540="","",(IFERROR(VLOOKUP(H1540,Dados!A$3:B$15000,2,0),"Não Encontrado")))</f>
        <v/>
      </c>
      <c r="AA1540" s="46" t="str">
        <f aca="false">IF(B1540="","",(IFERROR(VLOOKUP(G1540,Dados!C$3:E$15000,3,0),"Não Encontrado")))</f>
        <v/>
      </c>
      <c r="AB1540" s="46" t="str">
        <f aca="false">IFERROR(IF(Z1540&lt;&gt;"Não Encontrado",Z1540,IF(AA1540&lt;&gt;"Não Encontrado",AA1540,"")),"")</f>
        <v/>
      </c>
      <c r="AC1540" s="45" t="str">
        <f aca="false">IF(B1540="","",IF(AB1540="","NÃO","SIM"))</f>
        <v/>
      </c>
      <c r="AD1540" s="45" t="str">
        <f aca="false">IFERROR(VLOOKUP(G1540,Dados!$P$3:$R$500,3,0),"")</f>
        <v/>
      </c>
      <c r="AE1540" s="45" t="str">
        <f aca="false">IFERROR(VLOOKUP(G1540,Dados!$K$3:$L$500,2,0),"")</f>
        <v/>
      </c>
      <c r="AF1540" s="45" t="str">
        <f aca="false">IFERROR(VLOOKUP(G1540,Dados!$M$3:$N$500,2,0),"")</f>
        <v/>
      </c>
      <c r="AG1540" s="45" t="str">
        <f aca="false">IF(F1540="","",IF(AND(AD1540="",AE1540="",AF1540=""),"-",IF(AND(AD1540="BIT",AE1540="",AF1540=""),"BIT",IF(AND(AE1540="ANEXO I",AD1540="",AF1540=""),"ANEXO I",IF(AND(AF1540="ANEXO II",AD1540="",AE1540=""),"ANEXO II","Escolher")))))</f>
        <v/>
      </c>
      <c r="AH1540" s="45" t="str">
        <f aca="false">IF(AG1540&lt;&gt;"Pneus","",IFERROR(VLOOKUP(R1540,Dados!$X$2:$Z$5,3,0)*(AI1540-Q1540),VLOOKUP(D1540,Dados!$X$7:$Z$33,3,0)*(AI1540-Q1540)))</f>
        <v/>
      </c>
      <c r="AI1540" s="47" t="str">
        <f aca="false">IF(B1540="","",P1540+Q1540+O1540+M1540+L1540-N1540)</f>
        <v/>
      </c>
      <c r="AJ1540" s="48" t="str">
        <f aca="false">IFERROR(IF(AND(AC1540="SIM",AG1540="-",Y1540="REVENDA"),(AB1540/1+1)*AI1540,IF(AND(AC1540="SIM",AG1540="Pneus",Y1540="REVENDA"),(AB1540/1+1)*(AI1540-AH1540),"")),"")</f>
        <v/>
      </c>
      <c r="AK1540" s="48" t="str">
        <f aca="false">IF(AJ1540="","",AJ1540*17%)</f>
        <v/>
      </c>
      <c r="AL1540" s="48" t="str">
        <f aca="false">IFERROR(IF(AC1540="NÃO","",IF(AK1540="","",IF(E1540="Simples Nacional",BF1540,IF(T1540=0.12,U1540*0.5833337002,IF(T1540=0,AI1540*0.07,U1540))))),"")</f>
        <v/>
      </c>
      <c r="AM1540" s="47" t="str">
        <f aca="false">IFERROR(IF(AC1540="NÃO","",IF(OR(AG1540="-",AG1540="Pneus"),AK1540-AL1540,"")),"")</f>
        <v/>
      </c>
      <c r="AN1540" s="48" t="str">
        <f aca="false">IF(AND(Y1540="REVENDA",AC1540="SIM",AG1540="BIT"),((AB1540/1+1)*AI1540)*0.4117,"")</f>
        <v/>
      </c>
      <c r="AO1540" s="48" t="str">
        <f aca="false">IF(AN1540="","",AN1540*17%)</f>
        <v/>
      </c>
      <c r="AP1540" s="49" t="str">
        <f aca="false">IF(AN1540="","",IF(T1540=0.12,(U1540*0.4117)*0.4117,IF(T1540=0,(AI1540*0.07)*0.4117,U1540*0.4117)))</f>
        <v/>
      </c>
      <c r="AQ1540" s="47" t="str">
        <f aca="false">IF(AN1540="","",AO1540-AP1540)</f>
        <v/>
      </c>
      <c r="AR1540" s="50" t="str">
        <f aca="false">IFERROR(IF(AND(AC1540="SIM",Y1540="REVENDA",LEFT(AG1540,5)="ANEXO")*OR(AE1540="ANEXO I",AF1540="ANEXO II"),VLOOKUP(H1540,Dados!G:I,2,0),""),"INSERIR MVA")</f>
        <v/>
      </c>
      <c r="AS1540" s="48" t="str">
        <f aca="false">IF(LEFT(AG1540,5)="ANEXO",VLOOKUP(AG1540,Dados!$X$111:$Z$112,2,0)*(AI1540-Q1540),"")</f>
        <v/>
      </c>
      <c r="AT1540" s="48" t="str">
        <f aca="false">IFERROR(IF(AR1540="","",(AI1540*AR1540)+AI1540),"INSERIR MVA")</f>
        <v/>
      </c>
      <c r="AU1540" s="48" t="str">
        <f aca="false">IF(AT1540="","",IF(AY1540=0.04,U1540,AS1540*AY1540))</f>
        <v/>
      </c>
      <c r="AV1540" s="47" t="str">
        <f aca="false">IFERROR(IF(AU1540="","",(VLOOKUP(AG1540,Dados!$X$111:$Z$112,3,0)*AT1540*0.17)),"INSERIR MVA")</f>
        <v/>
      </c>
      <c r="AW1540" s="47" t="str">
        <f aca="false">IFERROR(IF(AR1540="","",AV1540-AU1540),"")</f>
        <v/>
      </c>
      <c r="AX1540" s="51" t="str">
        <f aca="false">IFERROR(IF(AC1540="NÃO","",IF(AM1540&lt;&gt;"",AM1540-W1540,IF(AQ1540&lt;&gt;"",AQ1540-W1540,IF(AW1540&lt;&gt;"",AW1540-W1540,"")))),"")</f>
        <v/>
      </c>
      <c r="AY1540" s="46" t="str">
        <f aca="false">IFERROR(IF(ISNA(VLOOKUP(R1540,Dados!$X$2:$Y$5,2,0)),VLOOKUP(D1540,Dados!$X$7:$Y$33,2,0),VLOOKUP(R1540,Dados!$X$2:$Y$5,2,0)),"")</f>
        <v/>
      </c>
      <c r="AZ1540" s="52" t="str">
        <f aca="false">IF(C1540="","",IF(AND(Y1540="CONSUMO",AC1540="NÃO")*OR(AG1540="-",AG1540="BIT"),IF(E1540&lt;&gt;"",(AI1540-(P1540+L1540-N1540+Q1540)*AY1540)/0.83),""))</f>
        <v/>
      </c>
      <c r="BA1540" s="51" t="str">
        <f aca="false">IF(AZ1540="","",AZ1540*0.17-((P1540+L1540-N1540+Q1540)*AY1540))</f>
        <v/>
      </c>
      <c r="BB1540" s="51" t="str">
        <f aca="false">IF(AND(Y1540="CONSUMO",AG1540="ANEXO I",AY1540&gt;4%),(AI1540-(P1540+L1540-N1540+Q1540)*0.0514)/0.83*(0.5177)*(0.17)-AI1540*0.0514,IF(AND(Y1540="CONSUMO",AG1540="ANEXO II",AY1540&gt;4%),(AI1540-(P1540+L1540-N1540+Q1540)*0.041)/0.83*(0.3295)*(0.17)-AI1540*0.041,IF(AND(Y1540="CONSUMO",AG1540="ANEXO I",AY1540=4%),(AI1540-(P1540+L1540-N1540+Q1540)*0.04)/0.83*(0.5177)*(0.17)-AI1540*0.04,IF(AND(Y1540="CONSUMO",AG1540="ANEXO II",AY1540=4%),(AI1540-(P1540+L1540-N1540+Q1540)*0.04)/0.83*(0.3295)*(0.17)-AI1540*0.04,""))))</f>
        <v/>
      </c>
      <c r="BC1540" s="51" t="str">
        <f aca="false">IF(C1540="","",IF(AND(Y1540="CONSUMO",AC1540="SIM")*OR(AG1540="-",AG1540="BIT"),IF(E1540&lt;&gt;"",(AI1540-(P1540+L1540-N1540+Q1540)*AY1540)/0.83),""))</f>
        <v/>
      </c>
      <c r="BD1540" s="51" t="str">
        <f aca="false">IF(BC1540="","",BC1540*0.17)</f>
        <v/>
      </c>
      <c r="BE1540" s="51" t="str">
        <f aca="false">IF(I1540=6908,0,IF(BC1540="","",BD1540-((P1540+L1540-N1540+Q1540)*AY1540)))</f>
        <v/>
      </c>
      <c r="BF1540" s="53" t="str">
        <f aca="false">IF(B1540="","",IF(OR(B1540="",E1540="Regime Normal"),0,(AI1540-Q1540)*VLOOKUP(R1540,Dados!$X$98:$Y$108,2,0)))</f>
        <v/>
      </c>
      <c r="BG1540" s="54" t="str">
        <f aca="false">IFERROR(VLOOKUP(I1540,Dados!$AC$27:$AD$43,2,0),IF(B1540="","",IF(D1540&lt;&gt;"MT",IF(AND(AC1540="SIM",Y1540="Revenda"),"2403",IF(AND(AC1540="SIM",Y1540="Consumo"),"2407",IF(AND(AC1540="NÃO",Y1540="Revenda"),"2102",IF(AND(AC1540="NÃO",Y1540="Consumo"),"2556",)))),REPLACE(I1540,1,1,1))))</f>
        <v/>
      </c>
    </row>
    <row r="1541" customFormat="false" ht="12.8" hidden="false" customHeight="true" outlineLevel="0" collapsed="false">
      <c r="Y1541" s="45"/>
      <c r="Z1541" s="46" t="str">
        <f aca="false">IF(B1541="","",(IFERROR(VLOOKUP(H1541,Dados!A$3:B$15000,2,0),"Não Encontrado")))</f>
        <v/>
      </c>
      <c r="AA1541" s="46" t="str">
        <f aca="false">IF(B1541="","",(IFERROR(VLOOKUP(G1541,Dados!C$3:E$15000,3,0),"Não Encontrado")))</f>
        <v/>
      </c>
      <c r="AB1541" s="46" t="str">
        <f aca="false">IFERROR(IF(Z1541&lt;&gt;"Não Encontrado",Z1541,IF(AA1541&lt;&gt;"Não Encontrado",AA1541,"")),"")</f>
        <v/>
      </c>
      <c r="AC1541" s="45" t="str">
        <f aca="false">IF(B1541="","",IF(AB1541="","NÃO","SIM"))</f>
        <v/>
      </c>
      <c r="AD1541" s="45" t="str">
        <f aca="false">IFERROR(VLOOKUP(G1541,Dados!$P$3:$R$500,3,0),"")</f>
        <v/>
      </c>
      <c r="AE1541" s="45" t="str">
        <f aca="false">IFERROR(VLOOKUP(G1541,Dados!$K$3:$L$500,2,0),"")</f>
        <v/>
      </c>
      <c r="AF1541" s="45" t="str">
        <f aca="false">IFERROR(VLOOKUP(G1541,Dados!$M$3:$N$500,2,0),"")</f>
        <v/>
      </c>
      <c r="AG1541" s="45" t="str">
        <f aca="false">IF(F1541="","",IF(AND(AD1541="",AE1541="",AF1541=""),"-",IF(AND(AD1541="BIT",AE1541="",AF1541=""),"BIT",IF(AND(AE1541="ANEXO I",AD1541="",AF1541=""),"ANEXO I",IF(AND(AF1541="ANEXO II",AD1541="",AE1541=""),"ANEXO II","Escolher")))))</f>
        <v/>
      </c>
      <c r="AH1541" s="45" t="str">
        <f aca="false">IF(AG1541&lt;&gt;"Pneus","",IFERROR(VLOOKUP(R1541,Dados!$X$2:$Z$5,3,0)*(AI1541-Q1541),VLOOKUP(D1541,Dados!$X$7:$Z$33,3,0)*(AI1541-Q1541)))</f>
        <v/>
      </c>
      <c r="AI1541" s="47" t="str">
        <f aca="false">IF(B1541="","",P1541+Q1541+O1541+M1541+L1541-N1541)</f>
        <v/>
      </c>
      <c r="AJ1541" s="48" t="str">
        <f aca="false">IFERROR(IF(AND(AC1541="SIM",AG1541="-",Y1541="REVENDA"),(AB1541/1+1)*AI1541,IF(AND(AC1541="SIM",AG1541="Pneus",Y1541="REVENDA"),(AB1541/1+1)*(AI1541-AH1541),"")),"")</f>
        <v/>
      </c>
      <c r="AK1541" s="48" t="str">
        <f aca="false">IF(AJ1541="","",AJ1541*17%)</f>
        <v/>
      </c>
      <c r="AL1541" s="48" t="str">
        <f aca="false">IFERROR(IF(AC1541="NÃO","",IF(AK1541="","",IF(E1541="Simples Nacional",BF1541,IF(T1541=0.12,U1541*0.5833337002,IF(T1541=0,AI1541*0.07,U1541))))),"")</f>
        <v/>
      </c>
      <c r="AM1541" s="47" t="str">
        <f aca="false">IFERROR(IF(AC1541="NÃO","",IF(OR(AG1541="-",AG1541="Pneus"),AK1541-AL1541,"")),"")</f>
        <v/>
      </c>
      <c r="AN1541" s="48" t="str">
        <f aca="false">IF(AND(Y1541="REVENDA",AC1541="SIM",AG1541="BIT"),((AB1541/1+1)*AI1541)*0.4117,"")</f>
        <v/>
      </c>
      <c r="AO1541" s="48" t="str">
        <f aca="false">IF(AN1541="","",AN1541*17%)</f>
        <v/>
      </c>
      <c r="AP1541" s="49" t="str">
        <f aca="false">IF(AN1541="","",IF(T1541=0.12,(U1541*0.4117)*0.4117,IF(T1541=0,(AI1541*0.07)*0.4117,U1541*0.4117)))</f>
        <v/>
      </c>
      <c r="AQ1541" s="47" t="str">
        <f aca="false">IF(AN1541="","",AO1541-AP1541)</f>
        <v/>
      </c>
      <c r="AR1541" s="50" t="str">
        <f aca="false">IFERROR(IF(AND(AC1541="SIM",Y1541="REVENDA",LEFT(AG1541,5)="ANEXO")*OR(AE1541="ANEXO I",AF1541="ANEXO II"),VLOOKUP(H1541,Dados!G:I,2,0),""),"INSERIR MVA")</f>
        <v/>
      </c>
      <c r="AS1541" s="48" t="str">
        <f aca="false">IF(LEFT(AG1541,5)="ANEXO",VLOOKUP(AG1541,Dados!$X$111:$Z$112,2,0)*(AI1541-Q1541),"")</f>
        <v/>
      </c>
      <c r="AT1541" s="48" t="str">
        <f aca="false">IFERROR(IF(AR1541="","",(AI1541*AR1541)+AI1541),"INSERIR MVA")</f>
        <v/>
      </c>
      <c r="AU1541" s="48" t="str">
        <f aca="false">IF(AT1541="","",IF(AY1541=0.04,U1541,AS1541*AY1541))</f>
        <v/>
      </c>
      <c r="AV1541" s="47" t="str">
        <f aca="false">IFERROR(IF(AU1541="","",(VLOOKUP(AG1541,Dados!$X$111:$Z$112,3,0)*AT1541*0.17)),"INSERIR MVA")</f>
        <v/>
      </c>
      <c r="AW1541" s="47" t="str">
        <f aca="false">IFERROR(IF(AR1541="","",AV1541-AU1541),"")</f>
        <v/>
      </c>
      <c r="AX1541" s="51" t="str">
        <f aca="false">IFERROR(IF(AC1541="NÃO","",IF(AM1541&lt;&gt;"",AM1541-W1541,IF(AQ1541&lt;&gt;"",AQ1541-W1541,IF(AW1541&lt;&gt;"",AW1541-W1541,"")))),"")</f>
        <v/>
      </c>
      <c r="AY1541" s="46" t="str">
        <f aca="false">IFERROR(IF(ISNA(VLOOKUP(R1541,Dados!$X$2:$Y$5,2,0)),VLOOKUP(D1541,Dados!$X$7:$Y$33,2,0),VLOOKUP(R1541,Dados!$X$2:$Y$5,2,0)),"")</f>
        <v/>
      </c>
      <c r="AZ1541" s="52" t="str">
        <f aca="false">IF(C1541="","",IF(AND(Y1541="CONSUMO",AC1541="NÃO")*OR(AG1541="-",AG1541="BIT"),IF(E1541&lt;&gt;"",(AI1541-(P1541+L1541-N1541+Q1541)*AY1541)/0.83),""))</f>
        <v/>
      </c>
      <c r="BA1541" s="51" t="str">
        <f aca="false">IF(AZ1541="","",AZ1541*0.17-((P1541+L1541-N1541+Q1541)*AY1541))</f>
        <v/>
      </c>
      <c r="BB1541" s="51" t="str">
        <f aca="false">IF(AND(Y1541="CONSUMO",AG1541="ANEXO I",AY1541&gt;4%),(AI1541-(P1541+L1541-N1541+Q1541)*0.0514)/0.83*(0.5177)*(0.17)-AI1541*0.0514,IF(AND(Y1541="CONSUMO",AG1541="ANEXO II",AY1541&gt;4%),(AI1541-(P1541+L1541-N1541+Q1541)*0.041)/0.83*(0.3295)*(0.17)-AI1541*0.041,IF(AND(Y1541="CONSUMO",AG1541="ANEXO I",AY1541=4%),(AI1541-(P1541+L1541-N1541+Q1541)*0.04)/0.83*(0.5177)*(0.17)-AI1541*0.04,IF(AND(Y1541="CONSUMO",AG1541="ANEXO II",AY1541=4%),(AI1541-(P1541+L1541-N1541+Q1541)*0.04)/0.83*(0.3295)*(0.17)-AI1541*0.04,""))))</f>
        <v/>
      </c>
      <c r="BC1541" s="51" t="str">
        <f aca="false">IF(C1541="","",IF(AND(Y1541="CONSUMO",AC1541="SIM")*OR(AG1541="-",AG1541="BIT"),IF(E1541&lt;&gt;"",(AI1541-(P1541+L1541-N1541+Q1541)*AY1541)/0.83),""))</f>
        <v/>
      </c>
      <c r="BD1541" s="51" t="str">
        <f aca="false">IF(BC1541="","",BC1541*0.17)</f>
        <v/>
      </c>
      <c r="BE1541" s="51" t="str">
        <f aca="false">IF(I1541=6908,0,IF(BC1541="","",BD1541-((P1541+L1541-N1541+Q1541)*AY1541)))</f>
        <v/>
      </c>
      <c r="BF1541" s="53" t="str">
        <f aca="false">IF(B1541="","",IF(OR(B1541="",E1541="Regime Normal"),0,(AI1541-Q1541)*VLOOKUP(R1541,Dados!$X$98:$Y$108,2,0)))</f>
        <v/>
      </c>
      <c r="BG1541" s="54" t="str">
        <f aca="false">IFERROR(VLOOKUP(I1541,Dados!$AC$27:$AD$43,2,0),IF(B1541="","",IF(D1541&lt;&gt;"MT",IF(AND(AC1541="SIM",Y1541="Revenda"),"2403",IF(AND(AC1541="SIM",Y1541="Consumo"),"2407",IF(AND(AC1541="NÃO",Y1541="Revenda"),"2102",IF(AND(AC1541="NÃO",Y1541="Consumo"),"2556",)))),REPLACE(I1541,1,1,1))))</f>
        <v/>
      </c>
    </row>
    <row r="1542" customFormat="false" ht="12.8" hidden="false" customHeight="true" outlineLevel="0" collapsed="false">
      <c r="Y1542" s="45"/>
      <c r="Z1542" s="46" t="str">
        <f aca="false">IF(B1542="","",(IFERROR(VLOOKUP(H1542,Dados!A$3:B$15000,2,0),"Não Encontrado")))</f>
        <v/>
      </c>
      <c r="AA1542" s="46" t="str">
        <f aca="false">IF(B1542="","",(IFERROR(VLOOKUP(G1542,Dados!C$3:E$15000,3,0),"Não Encontrado")))</f>
        <v/>
      </c>
      <c r="AB1542" s="46" t="str">
        <f aca="false">IFERROR(IF(Z1542&lt;&gt;"Não Encontrado",Z1542,IF(AA1542&lt;&gt;"Não Encontrado",AA1542,"")),"")</f>
        <v/>
      </c>
      <c r="AC1542" s="45" t="str">
        <f aca="false">IF(B1542="","",IF(AB1542="","NÃO","SIM"))</f>
        <v/>
      </c>
      <c r="AD1542" s="45" t="str">
        <f aca="false">IFERROR(VLOOKUP(G1542,Dados!$P$3:$R$500,3,0),"")</f>
        <v/>
      </c>
      <c r="AE1542" s="45" t="str">
        <f aca="false">IFERROR(VLOOKUP(G1542,Dados!$K$3:$L$500,2,0),"")</f>
        <v/>
      </c>
      <c r="AF1542" s="45" t="str">
        <f aca="false">IFERROR(VLOOKUP(G1542,Dados!$M$3:$N$500,2,0),"")</f>
        <v/>
      </c>
      <c r="AG1542" s="45" t="str">
        <f aca="false">IF(F1542="","",IF(AND(AD1542="",AE1542="",AF1542=""),"-",IF(AND(AD1542="BIT",AE1542="",AF1542=""),"BIT",IF(AND(AE1542="ANEXO I",AD1542="",AF1542=""),"ANEXO I",IF(AND(AF1542="ANEXO II",AD1542="",AE1542=""),"ANEXO II","Escolher")))))</f>
        <v/>
      </c>
      <c r="AH1542" s="45" t="str">
        <f aca="false">IF(AG1542&lt;&gt;"Pneus","",IFERROR(VLOOKUP(R1542,Dados!$X$2:$Z$5,3,0)*(AI1542-Q1542),VLOOKUP(D1542,Dados!$X$7:$Z$33,3,0)*(AI1542-Q1542)))</f>
        <v/>
      </c>
      <c r="AI1542" s="47" t="str">
        <f aca="false">IF(B1542="","",P1542+Q1542+O1542+M1542+L1542-N1542)</f>
        <v/>
      </c>
      <c r="AJ1542" s="48" t="str">
        <f aca="false">IFERROR(IF(AND(AC1542="SIM",AG1542="-",Y1542="REVENDA"),(AB1542/1+1)*AI1542,IF(AND(AC1542="SIM",AG1542="Pneus",Y1542="REVENDA"),(AB1542/1+1)*(AI1542-AH1542),"")),"")</f>
        <v/>
      </c>
      <c r="AK1542" s="48" t="str">
        <f aca="false">IF(AJ1542="","",AJ1542*17%)</f>
        <v/>
      </c>
      <c r="AL1542" s="48" t="str">
        <f aca="false">IFERROR(IF(AC1542="NÃO","",IF(AK1542="","",IF(E1542="Simples Nacional",BF1542,IF(T1542=0.12,U1542*0.5833337002,IF(T1542=0,AI1542*0.07,U1542))))),"")</f>
        <v/>
      </c>
      <c r="AM1542" s="47" t="str">
        <f aca="false">IFERROR(IF(AC1542="NÃO","",IF(OR(AG1542="-",AG1542="Pneus"),AK1542-AL1542,"")),"")</f>
        <v/>
      </c>
      <c r="AN1542" s="48" t="str">
        <f aca="false">IF(AND(Y1542="REVENDA",AC1542="SIM",AG1542="BIT"),((AB1542/1+1)*AI1542)*0.4117,"")</f>
        <v/>
      </c>
      <c r="AO1542" s="48" t="str">
        <f aca="false">IF(AN1542="","",AN1542*17%)</f>
        <v/>
      </c>
      <c r="AP1542" s="49" t="str">
        <f aca="false">IF(AN1542="","",IF(T1542=0.12,(U1542*0.4117)*0.4117,IF(T1542=0,(AI1542*0.07)*0.4117,U1542*0.4117)))</f>
        <v/>
      </c>
      <c r="AQ1542" s="47" t="str">
        <f aca="false">IF(AN1542="","",AO1542-AP1542)</f>
        <v/>
      </c>
      <c r="AR1542" s="50" t="str">
        <f aca="false">IFERROR(IF(AND(AC1542="SIM",Y1542="REVENDA",LEFT(AG1542,5)="ANEXO")*OR(AE1542="ANEXO I",AF1542="ANEXO II"),VLOOKUP(H1542,Dados!G:I,2,0),""),"INSERIR MVA")</f>
        <v/>
      </c>
      <c r="AS1542" s="48" t="str">
        <f aca="false">IF(LEFT(AG1542,5)="ANEXO",VLOOKUP(AG1542,Dados!$X$111:$Z$112,2,0)*(AI1542-Q1542),"")</f>
        <v/>
      </c>
      <c r="AT1542" s="48" t="str">
        <f aca="false">IFERROR(IF(AR1542="","",(AI1542*AR1542)+AI1542),"INSERIR MVA")</f>
        <v/>
      </c>
      <c r="AU1542" s="48" t="str">
        <f aca="false">IF(AT1542="","",IF(AY1542=0.04,U1542,AS1542*AY1542))</f>
        <v/>
      </c>
      <c r="AV1542" s="47" t="str">
        <f aca="false">IFERROR(IF(AU1542="","",(VLOOKUP(AG1542,Dados!$X$111:$Z$112,3,0)*AT1542*0.17)),"INSERIR MVA")</f>
        <v/>
      </c>
      <c r="AW1542" s="47" t="str">
        <f aca="false">IFERROR(IF(AR1542="","",AV1542-AU1542),"")</f>
        <v/>
      </c>
      <c r="AX1542" s="51" t="str">
        <f aca="false">IFERROR(IF(AC1542="NÃO","",IF(AM1542&lt;&gt;"",AM1542-W1542,IF(AQ1542&lt;&gt;"",AQ1542-W1542,IF(AW1542&lt;&gt;"",AW1542-W1542,"")))),"")</f>
        <v/>
      </c>
      <c r="AY1542" s="46" t="str">
        <f aca="false">IFERROR(IF(ISNA(VLOOKUP(R1542,Dados!$X$2:$Y$5,2,0)),VLOOKUP(D1542,Dados!$X$7:$Y$33,2,0),VLOOKUP(R1542,Dados!$X$2:$Y$5,2,0)),"")</f>
        <v/>
      </c>
      <c r="AZ1542" s="52" t="str">
        <f aca="false">IF(C1542="","",IF(AND(Y1542="CONSUMO",AC1542="NÃO")*OR(AG1542="-",AG1542="BIT"),IF(E1542&lt;&gt;"",(AI1542-(P1542+L1542-N1542+Q1542)*AY1542)/0.83),""))</f>
        <v/>
      </c>
      <c r="BA1542" s="51" t="str">
        <f aca="false">IF(AZ1542="","",AZ1542*0.17-((P1542+L1542-N1542+Q1542)*AY1542))</f>
        <v/>
      </c>
      <c r="BB1542" s="51" t="str">
        <f aca="false">IF(AND(Y1542="CONSUMO",AG1542="ANEXO I",AY1542&gt;4%),(AI1542-(P1542+L1542-N1542+Q1542)*0.0514)/0.83*(0.5177)*(0.17)-AI1542*0.0514,IF(AND(Y1542="CONSUMO",AG1542="ANEXO II",AY1542&gt;4%),(AI1542-(P1542+L1542-N1542+Q1542)*0.041)/0.83*(0.3295)*(0.17)-AI1542*0.041,IF(AND(Y1542="CONSUMO",AG1542="ANEXO I",AY1542=4%),(AI1542-(P1542+L1542-N1542+Q1542)*0.04)/0.83*(0.5177)*(0.17)-AI1542*0.04,IF(AND(Y1542="CONSUMO",AG1542="ANEXO II",AY1542=4%),(AI1542-(P1542+L1542-N1542+Q1542)*0.04)/0.83*(0.3295)*(0.17)-AI1542*0.04,""))))</f>
        <v/>
      </c>
      <c r="BC1542" s="51" t="str">
        <f aca="false">IF(C1542="","",IF(AND(Y1542="CONSUMO",AC1542="SIM")*OR(AG1542="-",AG1542="BIT"),IF(E1542&lt;&gt;"",(AI1542-(P1542+L1542-N1542+Q1542)*AY1542)/0.83),""))</f>
        <v/>
      </c>
      <c r="BD1542" s="51" t="str">
        <f aca="false">IF(BC1542="","",BC1542*0.17)</f>
        <v/>
      </c>
      <c r="BE1542" s="51" t="str">
        <f aca="false">IF(I1542=6908,0,IF(BC1542="","",BD1542-((P1542+L1542-N1542+Q1542)*AY1542)))</f>
        <v/>
      </c>
      <c r="BF1542" s="53" t="str">
        <f aca="false">IF(B1542="","",IF(OR(B1542="",E1542="Regime Normal"),0,(AI1542-Q1542)*VLOOKUP(R1542,Dados!$X$98:$Y$108,2,0)))</f>
        <v/>
      </c>
      <c r="BG1542" s="54" t="str">
        <f aca="false">IFERROR(VLOOKUP(I1542,Dados!$AC$27:$AD$43,2,0),IF(B1542="","",IF(D1542&lt;&gt;"MT",IF(AND(AC1542="SIM",Y1542="Revenda"),"2403",IF(AND(AC1542="SIM",Y1542="Consumo"),"2407",IF(AND(AC1542="NÃO",Y1542="Revenda"),"2102",IF(AND(AC1542="NÃO",Y1542="Consumo"),"2556",)))),REPLACE(I1542,1,1,1))))</f>
        <v/>
      </c>
    </row>
    <row r="1543" customFormat="false" ht="12.8" hidden="false" customHeight="true" outlineLevel="0" collapsed="false">
      <c r="Y1543" s="45"/>
      <c r="Z1543" s="46" t="str">
        <f aca="false">IF(B1543="","",(IFERROR(VLOOKUP(H1543,Dados!A$3:B$15000,2,0),"Não Encontrado")))</f>
        <v/>
      </c>
      <c r="AA1543" s="46" t="str">
        <f aca="false">IF(B1543="","",(IFERROR(VLOOKUP(G1543,Dados!C$3:E$15000,3,0),"Não Encontrado")))</f>
        <v/>
      </c>
      <c r="AB1543" s="46" t="str">
        <f aca="false">IFERROR(IF(Z1543&lt;&gt;"Não Encontrado",Z1543,IF(AA1543&lt;&gt;"Não Encontrado",AA1543,"")),"")</f>
        <v/>
      </c>
      <c r="AC1543" s="45" t="str">
        <f aca="false">IF(B1543="","",IF(AB1543="","NÃO","SIM"))</f>
        <v/>
      </c>
      <c r="AD1543" s="45" t="str">
        <f aca="false">IFERROR(VLOOKUP(G1543,Dados!$P$3:$R$500,3,0),"")</f>
        <v/>
      </c>
      <c r="AE1543" s="45" t="str">
        <f aca="false">IFERROR(VLOOKUP(G1543,Dados!$K$3:$L$500,2,0),"")</f>
        <v/>
      </c>
      <c r="AF1543" s="45" t="str">
        <f aca="false">IFERROR(VLOOKUP(G1543,Dados!$M$3:$N$500,2,0),"")</f>
        <v/>
      </c>
      <c r="AG1543" s="45" t="str">
        <f aca="false">IF(F1543="","",IF(AND(AD1543="",AE1543="",AF1543=""),"-",IF(AND(AD1543="BIT",AE1543="",AF1543=""),"BIT",IF(AND(AE1543="ANEXO I",AD1543="",AF1543=""),"ANEXO I",IF(AND(AF1543="ANEXO II",AD1543="",AE1543=""),"ANEXO II","Escolher")))))</f>
        <v/>
      </c>
      <c r="AH1543" s="45" t="str">
        <f aca="false">IF(AG1543&lt;&gt;"Pneus","",IFERROR(VLOOKUP(R1543,Dados!$X$2:$Z$5,3,0)*(AI1543-Q1543),VLOOKUP(D1543,Dados!$X$7:$Z$33,3,0)*(AI1543-Q1543)))</f>
        <v/>
      </c>
      <c r="AI1543" s="47" t="str">
        <f aca="false">IF(B1543="","",P1543+Q1543+O1543+M1543+L1543-N1543)</f>
        <v/>
      </c>
      <c r="AJ1543" s="48" t="str">
        <f aca="false">IFERROR(IF(AND(AC1543="SIM",AG1543="-",Y1543="REVENDA"),(AB1543/1+1)*AI1543,IF(AND(AC1543="SIM",AG1543="Pneus",Y1543="REVENDA"),(AB1543/1+1)*(AI1543-AH1543),"")),"")</f>
        <v/>
      </c>
      <c r="AK1543" s="48" t="str">
        <f aca="false">IF(AJ1543="","",AJ1543*17%)</f>
        <v/>
      </c>
      <c r="AL1543" s="48" t="str">
        <f aca="false">IFERROR(IF(AC1543="NÃO","",IF(AK1543="","",IF(E1543="Simples Nacional",BF1543,IF(T1543=0.12,U1543*0.5833337002,IF(T1543=0,AI1543*0.07,U1543))))),"")</f>
        <v/>
      </c>
      <c r="AM1543" s="47" t="str">
        <f aca="false">IFERROR(IF(AC1543="NÃO","",IF(OR(AG1543="-",AG1543="Pneus"),AK1543-AL1543,"")),"")</f>
        <v/>
      </c>
      <c r="AN1543" s="48" t="str">
        <f aca="false">IF(AND(Y1543="REVENDA",AC1543="SIM",AG1543="BIT"),((AB1543/1+1)*AI1543)*0.4117,"")</f>
        <v/>
      </c>
      <c r="AO1543" s="48" t="str">
        <f aca="false">IF(AN1543="","",AN1543*17%)</f>
        <v/>
      </c>
      <c r="AP1543" s="49" t="str">
        <f aca="false">IF(AN1543="","",IF(T1543=0.12,(U1543*0.4117)*0.4117,IF(T1543=0,(AI1543*0.07)*0.4117,U1543*0.4117)))</f>
        <v/>
      </c>
      <c r="AQ1543" s="47" t="str">
        <f aca="false">IF(AN1543="","",AO1543-AP1543)</f>
        <v/>
      </c>
      <c r="AR1543" s="50" t="str">
        <f aca="false">IFERROR(IF(AND(AC1543="SIM",Y1543="REVENDA",LEFT(AG1543,5)="ANEXO")*OR(AE1543="ANEXO I",AF1543="ANEXO II"),VLOOKUP(H1543,Dados!G:I,2,0),""),"INSERIR MVA")</f>
        <v/>
      </c>
      <c r="AS1543" s="48" t="str">
        <f aca="false">IF(LEFT(AG1543,5)="ANEXO",VLOOKUP(AG1543,Dados!$X$111:$Z$112,2,0)*(AI1543-Q1543),"")</f>
        <v/>
      </c>
      <c r="AT1543" s="48" t="str">
        <f aca="false">IFERROR(IF(AR1543="","",(AI1543*AR1543)+AI1543),"INSERIR MVA")</f>
        <v/>
      </c>
      <c r="AU1543" s="48" t="str">
        <f aca="false">IF(AT1543="","",IF(AY1543=0.04,U1543,AS1543*AY1543))</f>
        <v/>
      </c>
      <c r="AV1543" s="47" t="str">
        <f aca="false">IFERROR(IF(AU1543="","",(VLOOKUP(AG1543,Dados!$X$111:$Z$112,3,0)*AT1543*0.17)),"INSERIR MVA")</f>
        <v/>
      </c>
      <c r="AW1543" s="47" t="str">
        <f aca="false">IFERROR(IF(AR1543="","",AV1543-AU1543),"")</f>
        <v/>
      </c>
      <c r="AX1543" s="51" t="str">
        <f aca="false">IFERROR(IF(AC1543="NÃO","",IF(AM1543&lt;&gt;"",AM1543-W1543,IF(AQ1543&lt;&gt;"",AQ1543-W1543,IF(AW1543&lt;&gt;"",AW1543-W1543,"")))),"")</f>
        <v/>
      </c>
      <c r="AY1543" s="46" t="str">
        <f aca="false">IFERROR(IF(ISNA(VLOOKUP(R1543,Dados!$X$2:$Y$5,2,0)),VLOOKUP(D1543,Dados!$X$7:$Y$33,2,0),VLOOKUP(R1543,Dados!$X$2:$Y$5,2,0)),"")</f>
        <v/>
      </c>
      <c r="AZ1543" s="52" t="str">
        <f aca="false">IF(C1543="","",IF(AND(Y1543="CONSUMO",AC1543="NÃO")*OR(AG1543="-",AG1543="BIT"),IF(E1543&lt;&gt;"",(AI1543-(P1543+L1543-N1543+Q1543)*AY1543)/0.83),""))</f>
        <v/>
      </c>
      <c r="BA1543" s="51" t="str">
        <f aca="false">IF(AZ1543="","",AZ1543*0.17-((P1543+L1543-N1543+Q1543)*AY1543))</f>
        <v/>
      </c>
      <c r="BB1543" s="51" t="str">
        <f aca="false">IF(AND(Y1543="CONSUMO",AG1543="ANEXO I",AY1543&gt;4%),(AI1543-(P1543+L1543-N1543+Q1543)*0.0514)/0.83*(0.5177)*(0.17)-AI1543*0.0514,IF(AND(Y1543="CONSUMO",AG1543="ANEXO II",AY1543&gt;4%),(AI1543-(P1543+L1543-N1543+Q1543)*0.041)/0.83*(0.3295)*(0.17)-AI1543*0.041,IF(AND(Y1543="CONSUMO",AG1543="ANEXO I",AY1543=4%),(AI1543-(P1543+L1543-N1543+Q1543)*0.04)/0.83*(0.5177)*(0.17)-AI1543*0.04,IF(AND(Y1543="CONSUMO",AG1543="ANEXO II",AY1543=4%),(AI1543-(P1543+L1543-N1543+Q1543)*0.04)/0.83*(0.3295)*(0.17)-AI1543*0.04,""))))</f>
        <v/>
      </c>
      <c r="BC1543" s="51" t="str">
        <f aca="false">IF(C1543="","",IF(AND(Y1543="CONSUMO",AC1543="SIM")*OR(AG1543="-",AG1543="BIT"),IF(E1543&lt;&gt;"",(AI1543-(P1543+L1543-N1543+Q1543)*AY1543)/0.83),""))</f>
        <v/>
      </c>
      <c r="BD1543" s="51" t="str">
        <f aca="false">IF(BC1543="","",BC1543*0.17)</f>
        <v/>
      </c>
      <c r="BE1543" s="51" t="str">
        <f aca="false">IF(I1543=6908,0,IF(BC1543="","",BD1543-((P1543+L1543-N1543+Q1543)*AY1543)))</f>
        <v/>
      </c>
      <c r="BF1543" s="53" t="str">
        <f aca="false">IF(B1543="","",IF(OR(B1543="",E1543="Regime Normal"),0,(AI1543-Q1543)*VLOOKUP(R1543,Dados!$X$98:$Y$108,2,0)))</f>
        <v/>
      </c>
      <c r="BG1543" s="54" t="str">
        <f aca="false">IFERROR(VLOOKUP(I1543,Dados!$AC$27:$AD$43,2,0),IF(B1543="","",IF(D1543&lt;&gt;"MT",IF(AND(AC1543="SIM",Y1543="Revenda"),"2403",IF(AND(AC1543="SIM",Y1543="Consumo"),"2407",IF(AND(AC1543="NÃO",Y1543="Revenda"),"2102",IF(AND(AC1543="NÃO",Y1543="Consumo"),"2556",)))),REPLACE(I1543,1,1,1))))</f>
        <v/>
      </c>
    </row>
    <row r="1544" customFormat="false" ht="12.8" hidden="false" customHeight="true" outlineLevel="0" collapsed="false">
      <c r="Y1544" s="45"/>
      <c r="Z1544" s="46" t="str">
        <f aca="false">IF(B1544="","",(IFERROR(VLOOKUP(H1544,Dados!A$3:B$15000,2,0),"Não Encontrado")))</f>
        <v/>
      </c>
      <c r="AA1544" s="46" t="str">
        <f aca="false">IF(B1544="","",(IFERROR(VLOOKUP(G1544,Dados!C$3:E$15000,3,0),"Não Encontrado")))</f>
        <v/>
      </c>
      <c r="AB1544" s="46" t="str">
        <f aca="false">IFERROR(IF(Z1544&lt;&gt;"Não Encontrado",Z1544,IF(AA1544&lt;&gt;"Não Encontrado",AA1544,"")),"")</f>
        <v/>
      </c>
      <c r="AC1544" s="45" t="str">
        <f aca="false">IF(B1544="","",IF(AB1544="","NÃO","SIM"))</f>
        <v/>
      </c>
      <c r="AD1544" s="45" t="str">
        <f aca="false">IFERROR(VLOOKUP(G1544,Dados!$P$3:$R$500,3,0),"")</f>
        <v/>
      </c>
      <c r="AE1544" s="45" t="str">
        <f aca="false">IFERROR(VLOOKUP(G1544,Dados!$K$3:$L$500,2,0),"")</f>
        <v/>
      </c>
      <c r="AF1544" s="45" t="str">
        <f aca="false">IFERROR(VLOOKUP(G1544,Dados!$M$3:$N$500,2,0),"")</f>
        <v/>
      </c>
      <c r="AG1544" s="45" t="str">
        <f aca="false">IF(F1544="","",IF(AND(AD1544="",AE1544="",AF1544=""),"-",IF(AND(AD1544="BIT",AE1544="",AF1544=""),"BIT",IF(AND(AE1544="ANEXO I",AD1544="",AF1544=""),"ANEXO I",IF(AND(AF1544="ANEXO II",AD1544="",AE1544=""),"ANEXO II","Escolher")))))</f>
        <v/>
      </c>
      <c r="AH1544" s="45" t="str">
        <f aca="false">IF(AG1544&lt;&gt;"Pneus","",IFERROR(VLOOKUP(R1544,Dados!$X$2:$Z$5,3,0)*(AI1544-Q1544),VLOOKUP(D1544,Dados!$X$7:$Z$33,3,0)*(AI1544-Q1544)))</f>
        <v/>
      </c>
      <c r="AI1544" s="47" t="str">
        <f aca="false">IF(B1544="","",P1544+Q1544+O1544+M1544+L1544-N1544)</f>
        <v/>
      </c>
      <c r="AJ1544" s="48" t="str">
        <f aca="false">IFERROR(IF(AND(AC1544="SIM",AG1544="-",Y1544="REVENDA"),(AB1544/1+1)*AI1544,IF(AND(AC1544="SIM",AG1544="Pneus",Y1544="REVENDA"),(AB1544/1+1)*(AI1544-AH1544),"")),"")</f>
        <v/>
      </c>
      <c r="AK1544" s="48" t="str">
        <f aca="false">IF(AJ1544="","",AJ1544*17%)</f>
        <v/>
      </c>
      <c r="AL1544" s="48" t="str">
        <f aca="false">IFERROR(IF(AC1544="NÃO","",IF(AK1544="","",IF(E1544="Simples Nacional",BF1544,IF(T1544=0.12,U1544*0.5833337002,IF(T1544=0,AI1544*0.07,U1544))))),"")</f>
        <v/>
      </c>
      <c r="AM1544" s="47" t="str">
        <f aca="false">IFERROR(IF(AC1544="NÃO","",IF(OR(AG1544="-",AG1544="Pneus"),AK1544-AL1544,"")),"")</f>
        <v/>
      </c>
      <c r="AN1544" s="48" t="str">
        <f aca="false">IF(AND(Y1544="REVENDA",AC1544="SIM",AG1544="BIT"),((AB1544/1+1)*AI1544)*0.4117,"")</f>
        <v/>
      </c>
      <c r="AO1544" s="48" t="str">
        <f aca="false">IF(AN1544="","",AN1544*17%)</f>
        <v/>
      </c>
      <c r="AP1544" s="49" t="str">
        <f aca="false">IF(AN1544="","",IF(T1544=0.12,(U1544*0.4117)*0.4117,IF(T1544=0,(AI1544*0.07)*0.4117,U1544*0.4117)))</f>
        <v/>
      </c>
      <c r="AQ1544" s="47" t="str">
        <f aca="false">IF(AN1544="","",AO1544-AP1544)</f>
        <v/>
      </c>
      <c r="AR1544" s="50" t="str">
        <f aca="false">IFERROR(IF(AND(AC1544="SIM",Y1544="REVENDA",LEFT(AG1544,5)="ANEXO")*OR(AE1544="ANEXO I",AF1544="ANEXO II"),VLOOKUP(H1544,Dados!G:I,2,0),""),"INSERIR MVA")</f>
        <v/>
      </c>
      <c r="AS1544" s="48" t="str">
        <f aca="false">IF(LEFT(AG1544,5)="ANEXO",VLOOKUP(AG1544,Dados!$X$111:$Z$112,2,0)*(AI1544-Q1544),"")</f>
        <v/>
      </c>
      <c r="AT1544" s="48" t="str">
        <f aca="false">IFERROR(IF(AR1544="","",(AI1544*AR1544)+AI1544),"INSERIR MVA")</f>
        <v/>
      </c>
      <c r="AU1544" s="48" t="str">
        <f aca="false">IF(AT1544="","",IF(AY1544=0.04,U1544,AS1544*AY1544))</f>
        <v/>
      </c>
      <c r="AV1544" s="47" t="str">
        <f aca="false">IFERROR(IF(AU1544="","",(VLOOKUP(AG1544,Dados!$X$111:$Z$112,3,0)*AT1544*0.17)),"INSERIR MVA")</f>
        <v/>
      </c>
      <c r="AW1544" s="47" t="str">
        <f aca="false">IFERROR(IF(AR1544="","",AV1544-AU1544),"")</f>
        <v/>
      </c>
      <c r="AX1544" s="51" t="str">
        <f aca="false">IFERROR(IF(AC1544="NÃO","",IF(AM1544&lt;&gt;"",AM1544-W1544,IF(AQ1544&lt;&gt;"",AQ1544-W1544,IF(AW1544&lt;&gt;"",AW1544-W1544,"")))),"")</f>
        <v/>
      </c>
      <c r="AY1544" s="46" t="str">
        <f aca="false">IFERROR(IF(ISNA(VLOOKUP(R1544,Dados!$X$2:$Y$5,2,0)),VLOOKUP(D1544,Dados!$X$7:$Y$33,2,0),VLOOKUP(R1544,Dados!$X$2:$Y$5,2,0)),"")</f>
        <v/>
      </c>
      <c r="AZ1544" s="52" t="str">
        <f aca="false">IF(C1544="","",IF(AND(Y1544="CONSUMO",AC1544="NÃO")*OR(AG1544="-",AG1544="BIT"),IF(E1544&lt;&gt;"",(AI1544-(P1544+L1544-N1544+Q1544)*AY1544)/0.83),""))</f>
        <v/>
      </c>
      <c r="BA1544" s="51" t="str">
        <f aca="false">IF(AZ1544="","",AZ1544*0.17-((P1544+L1544-N1544+Q1544)*AY1544))</f>
        <v/>
      </c>
      <c r="BB1544" s="51" t="str">
        <f aca="false">IF(AND(Y1544="CONSUMO",AG1544="ANEXO I",AY1544&gt;4%),(AI1544-(P1544+L1544-N1544+Q1544)*0.0514)/0.83*(0.5177)*(0.17)-AI1544*0.0514,IF(AND(Y1544="CONSUMO",AG1544="ANEXO II",AY1544&gt;4%),(AI1544-(P1544+L1544-N1544+Q1544)*0.041)/0.83*(0.3295)*(0.17)-AI1544*0.041,IF(AND(Y1544="CONSUMO",AG1544="ANEXO I",AY1544=4%),(AI1544-(P1544+L1544-N1544+Q1544)*0.04)/0.83*(0.5177)*(0.17)-AI1544*0.04,IF(AND(Y1544="CONSUMO",AG1544="ANEXO II",AY1544=4%),(AI1544-(P1544+L1544-N1544+Q1544)*0.04)/0.83*(0.3295)*(0.17)-AI1544*0.04,""))))</f>
        <v/>
      </c>
      <c r="BC1544" s="51" t="str">
        <f aca="false">IF(C1544="","",IF(AND(Y1544="CONSUMO",AC1544="SIM")*OR(AG1544="-",AG1544="BIT"),IF(E1544&lt;&gt;"",(AI1544-(P1544+L1544-N1544+Q1544)*AY1544)/0.83),""))</f>
        <v/>
      </c>
      <c r="BD1544" s="51" t="str">
        <f aca="false">IF(BC1544="","",BC1544*0.17)</f>
        <v/>
      </c>
      <c r="BE1544" s="51" t="str">
        <f aca="false">IF(I1544=6908,0,IF(BC1544="","",BD1544-((P1544+L1544-N1544+Q1544)*AY1544)))</f>
        <v/>
      </c>
      <c r="BF1544" s="53" t="str">
        <f aca="false">IF(B1544="","",IF(OR(B1544="",E1544="Regime Normal"),0,(AI1544-Q1544)*VLOOKUP(R1544,Dados!$X$98:$Y$108,2,0)))</f>
        <v/>
      </c>
      <c r="BG1544" s="54" t="str">
        <f aca="false">IFERROR(VLOOKUP(I1544,Dados!$AC$27:$AD$43,2,0),IF(B1544="","",IF(D1544&lt;&gt;"MT",IF(AND(AC1544="SIM",Y1544="Revenda"),"2403",IF(AND(AC1544="SIM",Y1544="Consumo"),"2407",IF(AND(AC1544="NÃO",Y1544="Revenda"),"2102",IF(AND(AC1544="NÃO",Y1544="Consumo"),"2556",)))),REPLACE(I1544,1,1,1))))</f>
        <v/>
      </c>
    </row>
    <row r="1545" customFormat="false" ht="12.8" hidden="false" customHeight="true" outlineLevel="0" collapsed="false">
      <c r="Y1545" s="45"/>
      <c r="Z1545" s="46" t="str">
        <f aca="false">IF(B1545="","",(IFERROR(VLOOKUP(H1545,Dados!A$3:B$15000,2,0),"Não Encontrado")))</f>
        <v/>
      </c>
      <c r="AA1545" s="46" t="str">
        <f aca="false">IF(B1545="","",(IFERROR(VLOOKUP(G1545,Dados!C$3:E$15000,3,0),"Não Encontrado")))</f>
        <v/>
      </c>
      <c r="AB1545" s="46" t="str">
        <f aca="false">IFERROR(IF(Z1545&lt;&gt;"Não Encontrado",Z1545,IF(AA1545&lt;&gt;"Não Encontrado",AA1545,"")),"")</f>
        <v/>
      </c>
      <c r="AC1545" s="45" t="str">
        <f aca="false">IF(B1545="","",IF(AB1545="","NÃO","SIM"))</f>
        <v/>
      </c>
      <c r="AD1545" s="45" t="str">
        <f aca="false">IFERROR(VLOOKUP(G1545,Dados!$P$3:$R$500,3,0),"")</f>
        <v/>
      </c>
      <c r="AE1545" s="45" t="str">
        <f aca="false">IFERROR(VLOOKUP(G1545,Dados!$K$3:$L$500,2,0),"")</f>
        <v/>
      </c>
      <c r="AF1545" s="45" t="str">
        <f aca="false">IFERROR(VLOOKUP(G1545,Dados!$M$3:$N$500,2,0),"")</f>
        <v/>
      </c>
      <c r="AG1545" s="45" t="str">
        <f aca="false">IF(F1545="","",IF(AND(AD1545="",AE1545="",AF1545=""),"-",IF(AND(AD1545="BIT",AE1545="",AF1545=""),"BIT",IF(AND(AE1545="ANEXO I",AD1545="",AF1545=""),"ANEXO I",IF(AND(AF1545="ANEXO II",AD1545="",AE1545=""),"ANEXO II","Escolher")))))</f>
        <v/>
      </c>
      <c r="AH1545" s="45" t="str">
        <f aca="false">IF(AG1545&lt;&gt;"Pneus","",IFERROR(VLOOKUP(R1545,Dados!$X$2:$Z$5,3,0)*(AI1545-Q1545),VLOOKUP(D1545,Dados!$X$7:$Z$33,3,0)*(AI1545-Q1545)))</f>
        <v/>
      </c>
      <c r="AI1545" s="47" t="str">
        <f aca="false">IF(B1545="","",P1545+Q1545+O1545+M1545+L1545-N1545)</f>
        <v/>
      </c>
      <c r="AJ1545" s="48" t="str">
        <f aca="false">IFERROR(IF(AND(AC1545="SIM",AG1545="-",Y1545="REVENDA"),(AB1545/1+1)*AI1545,IF(AND(AC1545="SIM",AG1545="Pneus",Y1545="REVENDA"),(AB1545/1+1)*(AI1545-AH1545),"")),"")</f>
        <v/>
      </c>
      <c r="AK1545" s="48" t="str">
        <f aca="false">IF(AJ1545="","",AJ1545*17%)</f>
        <v/>
      </c>
      <c r="AL1545" s="48" t="str">
        <f aca="false">IFERROR(IF(AC1545="NÃO","",IF(AK1545="","",IF(E1545="Simples Nacional",BF1545,IF(T1545=0.12,U1545*0.5833337002,IF(T1545=0,AI1545*0.07,U1545))))),"")</f>
        <v/>
      </c>
      <c r="AM1545" s="47" t="str">
        <f aca="false">IFERROR(IF(AC1545="NÃO","",IF(OR(AG1545="-",AG1545="Pneus"),AK1545-AL1545,"")),"")</f>
        <v/>
      </c>
      <c r="AN1545" s="48" t="str">
        <f aca="false">IF(AND(Y1545="REVENDA",AC1545="SIM",AG1545="BIT"),((AB1545/1+1)*AI1545)*0.4117,"")</f>
        <v/>
      </c>
      <c r="AO1545" s="48" t="str">
        <f aca="false">IF(AN1545="","",AN1545*17%)</f>
        <v/>
      </c>
      <c r="AP1545" s="49" t="str">
        <f aca="false">IF(AN1545="","",IF(T1545=0.12,(U1545*0.4117)*0.4117,IF(T1545=0,(AI1545*0.07)*0.4117,U1545*0.4117)))</f>
        <v/>
      </c>
      <c r="AQ1545" s="47" t="str">
        <f aca="false">IF(AN1545="","",AO1545-AP1545)</f>
        <v/>
      </c>
      <c r="AR1545" s="50" t="str">
        <f aca="false">IFERROR(IF(AND(AC1545="SIM",Y1545="REVENDA",LEFT(AG1545,5)="ANEXO")*OR(AE1545="ANEXO I",AF1545="ANEXO II"),VLOOKUP(H1545,Dados!G:I,2,0),""),"INSERIR MVA")</f>
        <v/>
      </c>
      <c r="AS1545" s="48" t="str">
        <f aca="false">IF(LEFT(AG1545,5)="ANEXO",VLOOKUP(AG1545,Dados!$X$111:$Z$112,2,0)*(AI1545-Q1545),"")</f>
        <v/>
      </c>
      <c r="AT1545" s="48" t="str">
        <f aca="false">IFERROR(IF(AR1545="","",(AI1545*AR1545)+AI1545),"INSERIR MVA")</f>
        <v/>
      </c>
      <c r="AU1545" s="48" t="str">
        <f aca="false">IF(AT1545="","",IF(AY1545=0.04,U1545,AS1545*AY1545))</f>
        <v/>
      </c>
      <c r="AV1545" s="47" t="str">
        <f aca="false">IFERROR(IF(AU1545="","",(VLOOKUP(AG1545,Dados!$X$111:$Z$112,3,0)*AT1545*0.17)),"INSERIR MVA")</f>
        <v/>
      </c>
      <c r="AW1545" s="47" t="str">
        <f aca="false">IFERROR(IF(AR1545="","",AV1545-AU1545),"")</f>
        <v/>
      </c>
      <c r="AX1545" s="51" t="str">
        <f aca="false">IFERROR(IF(AC1545="NÃO","",IF(AM1545&lt;&gt;"",AM1545-W1545,IF(AQ1545&lt;&gt;"",AQ1545-W1545,IF(AW1545&lt;&gt;"",AW1545-W1545,"")))),"")</f>
        <v/>
      </c>
      <c r="AY1545" s="46" t="str">
        <f aca="false">IFERROR(IF(ISNA(VLOOKUP(R1545,Dados!$X$2:$Y$5,2,0)),VLOOKUP(D1545,Dados!$X$7:$Y$33,2,0),VLOOKUP(R1545,Dados!$X$2:$Y$5,2,0)),"")</f>
        <v/>
      </c>
      <c r="AZ1545" s="52" t="str">
        <f aca="false">IF(C1545="","",IF(AND(Y1545="CONSUMO",AC1545="NÃO")*OR(AG1545="-",AG1545="BIT"),IF(E1545&lt;&gt;"",(AI1545-(P1545+L1545-N1545+Q1545)*AY1545)/0.83),""))</f>
        <v/>
      </c>
      <c r="BA1545" s="51" t="str">
        <f aca="false">IF(AZ1545="","",AZ1545*0.17-((P1545+L1545-N1545+Q1545)*AY1545))</f>
        <v/>
      </c>
      <c r="BB1545" s="51" t="str">
        <f aca="false">IF(AND(Y1545="CONSUMO",AG1545="ANEXO I",AY1545&gt;4%),(AI1545-(P1545+L1545-N1545+Q1545)*0.0514)/0.83*(0.5177)*(0.17)-AI1545*0.0514,IF(AND(Y1545="CONSUMO",AG1545="ANEXO II",AY1545&gt;4%),(AI1545-(P1545+L1545-N1545+Q1545)*0.041)/0.83*(0.3295)*(0.17)-AI1545*0.041,IF(AND(Y1545="CONSUMO",AG1545="ANEXO I",AY1545=4%),(AI1545-(P1545+L1545-N1545+Q1545)*0.04)/0.83*(0.5177)*(0.17)-AI1545*0.04,IF(AND(Y1545="CONSUMO",AG1545="ANEXO II",AY1545=4%),(AI1545-(P1545+L1545-N1545+Q1545)*0.04)/0.83*(0.3295)*(0.17)-AI1545*0.04,""))))</f>
        <v/>
      </c>
      <c r="BC1545" s="51" t="str">
        <f aca="false">IF(C1545="","",IF(AND(Y1545="CONSUMO",AC1545="SIM")*OR(AG1545="-",AG1545="BIT"),IF(E1545&lt;&gt;"",(AI1545-(P1545+L1545-N1545+Q1545)*AY1545)/0.83),""))</f>
        <v/>
      </c>
      <c r="BD1545" s="51" t="str">
        <f aca="false">IF(BC1545="","",BC1545*0.17)</f>
        <v/>
      </c>
      <c r="BE1545" s="51" t="str">
        <f aca="false">IF(I1545=6908,0,IF(BC1545="","",BD1545-((P1545+L1545-N1545+Q1545)*AY1545)))</f>
        <v/>
      </c>
      <c r="BF1545" s="53" t="str">
        <f aca="false">IF(B1545="","",IF(OR(B1545="",E1545="Regime Normal"),0,(AI1545-Q1545)*VLOOKUP(R1545,Dados!$X$98:$Y$108,2,0)))</f>
        <v/>
      </c>
      <c r="BG1545" s="54" t="str">
        <f aca="false">IFERROR(VLOOKUP(I1545,Dados!$AC$27:$AD$43,2,0),IF(B1545="","",IF(D1545&lt;&gt;"MT",IF(AND(AC1545="SIM",Y1545="Revenda"),"2403",IF(AND(AC1545="SIM",Y1545="Consumo"),"2407",IF(AND(AC1545="NÃO",Y1545="Revenda"),"2102",IF(AND(AC1545="NÃO",Y1545="Consumo"),"2556",)))),REPLACE(I1545,1,1,1))))</f>
        <v/>
      </c>
    </row>
    <row r="1546" customFormat="false" ht="12.8" hidden="false" customHeight="true" outlineLevel="0" collapsed="false">
      <c r="Y1546" s="45"/>
      <c r="Z1546" s="46" t="str">
        <f aca="false">IF(B1546="","",(IFERROR(VLOOKUP(H1546,Dados!A$3:B$15000,2,0),"Não Encontrado")))</f>
        <v/>
      </c>
      <c r="AA1546" s="46" t="str">
        <f aca="false">IF(B1546="","",(IFERROR(VLOOKUP(G1546,Dados!C$3:E$15000,3,0),"Não Encontrado")))</f>
        <v/>
      </c>
      <c r="AB1546" s="46" t="str">
        <f aca="false">IFERROR(IF(Z1546&lt;&gt;"Não Encontrado",Z1546,IF(AA1546&lt;&gt;"Não Encontrado",AA1546,"")),"")</f>
        <v/>
      </c>
      <c r="AC1546" s="45" t="str">
        <f aca="false">IF(B1546="","",IF(AB1546="","NÃO","SIM"))</f>
        <v/>
      </c>
      <c r="AD1546" s="45" t="str">
        <f aca="false">IFERROR(VLOOKUP(G1546,Dados!$P$3:$R$500,3,0),"")</f>
        <v/>
      </c>
      <c r="AE1546" s="45" t="str">
        <f aca="false">IFERROR(VLOOKUP(G1546,Dados!$K$3:$L$500,2,0),"")</f>
        <v/>
      </c>
      <c r="AF1546" s="45" t="str">
        <f aca="false">IFERROR(VLOOKUP(G1546,Dados!$M$3:$N$500,2,0),"")</f>
        <v/>
      </c>
      <c r="AG1546" s="45" t="str">
        <f aca="false">IF(F1546="","",IF(AND(AD1546="",AE1546="",AF1546=""),"-",IF(AND(AD1546="BIT",AE1546="",AF1546=""),"BIT",IF(AND(AE1546="ANEXO I",AD1546="",AF1546=""),"ANEXO I",IF(AND(AF1546="ANEXO II",AD1546="",AE1546=""),"ANEXO II","Escolher")))))</f>
        <v/>
      </c>
      <c r="AH1546" s="45" t="str">
        <f aca="false">IF(AG1546&lt;&gt;"Pneus","",IFERROR(VLOOKUP(R1546,Dados!$X$2:$Z$5,3,0)*(AI1546-Q1546),VLOOKUP(D1546,Dados!$X$7:$Z$33,3,0)*(AI1546-Q1546)))</f>
        <v/>
      </c>
      <c r="AI1546" s="47" t="str">
        <f aca="false">IF(B1546="","",P1546+Q1546+O1546+M1546+L1546-N1546)</f>
        <v/>
      </c>
      <c r="AJ1546" s="48" t="str">
        <f aca="false">IFERROR(IF(AND(AC1546="SIM",AG1546="-",Y1546="REVENDA"),(AB1546/1+1)*AI1546,IF(AND(AC1546="SIM",AG1546="Pneus",Y1546="REVENDA"),(AB1546/1+1)*(AI1546-AH1546),"")),"")</f>
        <v/>
      </c>
      <c r="AK1546" s="48" t="str">
        <f aca="false">IF(AJ1546="","",AJ1546*17%)</f>
        <v/>
      </c>
      <c r="AL1546" s="48" t="str">
        <f aca="false">IFERROR(IF(AC1546="NÃO","",IF(AK1546="","",IF(E1546="Simples Nacional",BF1546,IF(T1546=0.12,U1546*0.5833337002,IF(T1546=0,AI1546*0.07,U1546))))),"")</f>
        <v/>
      </c>
      <c r="AM1546" s="47" t="str">
        <f aca="false">IFERROR(IF(AC1546="NÃO","",IF(OR(AG1546="-",AG1546="Pneus"),AK1546-AL1546,"")),"")</f>
        <v/>
      </c>
      <c r="AN1546" s="48" t="str">
        <f aca="false">IF(AND(Y1546="REVENDA",AC1546="SIM",AG1546="BIT"),((AB1546/1+1)*AI1546)*0.4117,"")</f>
        <v/>
      </c>
      <c r="AO1546" s="48" t="str">
        <f aca="false">IF(AN1546="","",AN1546*17%)</f>
        <v/>
      </c>
      <c r="AP1546" s="49" t="str">
        <f aca="false">IF(AN1546="","",IF(T1546=0.12,(U1546*0.4117)*0.4117,IF(T1546=0,(AI1546*0.07)*0.4117,U1546*0.4117)))</f>
        <v/>
      </c>
      <c r="AQ1546" s="47" t="str">
        <f aca="false">IF(AN1546="","",AO1546-AP1546)</f>
        <v/>
      </c>
      <c r="AR1546" s="50" t="str">
        <f aca="false">IFERROR(IF(AND(AC1546="SIM",Y1546="REVENDA",LEFT(AG1546,5)="ANEXO")*OR(AE1546="ANEXO I",AF1546="ANEXO II"),VLOOKUP(H1546,Dados!G:I,2,0),""),"INSERIR MVA")</f>
        <v/>
      </c>
      <c r="AS1546" s="48" t="str">
        <f aca="false">IF(LEFT(AG1546,5)="ANEXO",VLOOKUP(AG1546,Dados!$X$111:$Z$112,2,0)*(AI1546-Q1546),"")</f>
        <v/>
      </c>
      <c r="AT1546" s="48" t="str">
        <f aca="false">IFERROR(IF(AR1546="","",(AI1546*AR1546)+AI1546),"INSERIR MVA")</f>
        <v/>
      </c>
      <c r="AU1546" s="48" t="str">
        <f aca="false">IF(AT1546="","",IF(AY1546=0.04,U1546,AS1546*AY1546))</f>
        <v/>
      </c>
      <c r="AV1546" s="47" t="str">
        <f aca="false">IFERROR(IF(AU1546="","",(VLOOKUP(AG1546,Dados!$X$111:$Z$112,3,0)*AT1546*0.17)),"INSERIR MVA")</f>
        <v/>
      </c>
      <c r="AW1546" s="47" t="str">
        <f aca="false">IFERROR(IF(AR1546="","",AV1546-AU1546),"")</f>
        <v/>
      </c>
      <c r="AX1546" s="51" t="str">
        <f aca="false">IFERROR(IF(AC1546="NÃO","",IF(AM1546&lt;&gt;"",AM1546-W1546,IF(AQ1546&lt;&gt;"",AQ1546-W1546,IF(AW1546&lt;&gt;"",AW1546-W1546,"")))),"")</f>
        <v/>
      </c>
      <c r="AY1546" s="46" t="str">
        <f aca="false">IFERROR(IF(ISNA(VLOOKUP(R1546,Dados!$X$2:$Y$5,2,0)),VLOOKUP(D1546,Dados!$X$7:$Y$33,2,0),VLOOKUP(R1546,Dados!$X$2:$Y$5,2,0)),"")</f>
        <v/>
      </c>
      <c r="AZ1546" s="52" t="str">
        <f aca="false">IF(C1546="","",IF(AND(Y1546="CONSUMO",AC1546="NÃO")*OR(AG1546="-",AG1546="BIT"),IF(E1546&lt;&gt;"",(AI1546-(P1546+L1546-N1546+Q1546)*AY1546)/0.83),""))</f>
        <v/>
      </c>
      <c r="BA1546" s="51" t="str">
        <f aca="false">IF(AZ1546="","",AZ1546*0.17-((P1546+L1546-N1546+Q1546)*AY1546))</f>
        <v/>
      </c>
      <c r="BB1546" s="51" t="str">
        <f aca="false">IF(AND(Y1546="CONSUMO",AG1546="ANEXO I",AY1546&gt;4%),(AI1546-(P1546+L1546-N1546+Q1546)*0.0514)/0.83*(0.5177)*(0.17)-AI1546*0.0514,IF(AND(Y1546="CONSUMO",AG1546="ANEXO II",AY1546&gt;4%),(AI1546-(P1546+L1546-N1546+Q1546)*0.041)/0.83*(0.3295)*(0.17)-AI1546*0.041,IF(AND(Y1546="CONSUMO",AG1546="ANEXO I",AY1546=4%),(AI1546-(P1546+L1546-N1546+Q1546)*0.04)/0.83*(0.5177)*(0.17)-AI1546*0.04,IF(AND(Y1546="CONSUMO",AG1546="ANEXO II",AY1546=4%),(AI1546-(P1546+L1546-N1546+Q1546)*0.04)/0.83*(0.3295)*(0.17)-AI1546*0.04,""))))</f>
        <v/>
      </c>
      <c r="BC1546" s="51" t="str">
        <f aca="false">IF(C1546="","",IF(AND(Y1546="CONSUMO",AC1546="SIM")*OR(AG1546="-",AG1546="BIT"),IF(E1546&lt;&gt;"",(AI1546-(P1546+L1546-N1546+Q1546)*AY1546)/0.83),""))</f>
        <v/>
      </c>
      <c r="BD1546" s="51" t="str">
        <f aca="false">IF(BC1546="","",BC1546*0.17)</f>
        <v/>
      </c>
      <c r="BE1546" s="51" t="str">
        <f aca="false">IF(I1546=6908,0,IF(BC1546="","",BD1546-((P1546+L1546-N1546+Q1546)*AY1546)))</f>
        <v/>
      </c>
      <c r="BF1546" s="53" t="str">
        <f aca="false">IF(B1546="","",IF(OR(B1546="",E1546="Regime Normal"),0,(AI1546-Q1546)*VLOOKUP(R1546,Dados!$X$98:$Y$108,2,0)))</f>
        <v/>
      </c>
      <c r="BG1546" s="54" t="str">
        <f aca="false">IFERROR(VLOOKUP(I1546,Dados!$AC$27:$AD$43,2,0),IF(B1546="","",IF(D1546&lt;&gt;"MT",IF(AND(AC1546="SIM",Y1546="Revenda"),"2403",IF(AND(AC1546="SIM",Y1546="Consumo"),"2407",IF(AND(AC1546="NÃO",Y1546="Revenda"),"2102",IF(AND(AC1546="NÃO",Y1546="Consumo"),"2556",)))),REPLACE(I1546,1,1,1))))</f>
        <v/>
      </c>
    </row>
    <row r="1547" customFormat="false" ht="12.8" hidden="false" customHeight="true" outlineLevel="0" collapsed="false">
      <c r="Y1547" s="45"/>
      <c r="Z1547" s="46" t="str">
        <f aca="false">IF(B1547="","",(IFERROR(VLOOKUP(H1547,Dados!A$3:B$15000,2,0),"Não Encontrado")))</f>
        <v/>
      </c>
      <c r="AA1547" s="46" t="str">
        <f aca="false">IF(B1547="","",(IFERROR(VLOOKUP(G1547,Dados!C$3:E$15000,3,0),"Não Encontrado")))</f>
        <v/>
      </c>
      <c r="AB1547" s="46" t="str">
        <f aca="false">IFERROR(IF(Z1547&lt;&gt;"Não Encontrado",Z1547,IF(AA1547&lt;&gt;"Não Encontrado",AA1547,"")),"")</f>
        <v/>
      </c>
      <c r="AC1547" s="45" t="str">
        <f aca="false">IF(B1547="","",IF(AB1547="","NÃO","SIM"))</f>
        <v/>
      </c>
      <c r="AD1547" s="45" t="str">
        <f aca="false">IFERROR(VLOOKUP(G1547,Dados!$P$3:$R$500,3,0),"")</f>
        <v/>
      </c>
      <c r="AE1547" s="45" t="str">
        <f aca="false">IFERROR(VLOOKUP(G1547,Dados!$K$3:$L$500,2,0),"")</f>
        <v/>
      </c>
      <c r="AF1547" s="45" t="str">
        <f aca="false">IFERROR(VLOOKUP(G1547,Dados!$M$3:$N$500,2,0),"")</f>
        <v/>
      </c>
      <c r="AG1547" s="45" t="str">
        <f aca="false">IF(F1547="","",IF(AND(AD1547="",AE1547="",AF1547=""),"-",IF(AND(AD1547="BIT",AE1547="",AF1547=""),"BIT",IF(AND(AE1547="ANEXO I",AD1547="",AF1547=""),"ANEXO I",IF(AND(AF1547="ANEXO II",AD1547="",AE1547=""),"ANEXO II","Escolher")))))</f>
        <v/>
      </c>
      <c r="AH1547" s="45" t="str">
        <f aca="false">IF(AG1547&lt;&gt;"Pneus","",IFERROR(VLOOKUP(R1547,Dados!$X$2:$Z$5,3,0)*(AI1547-Q1547),VLOOKUP(D1547,Dados!$X$7:$Z$33,3,0)*(AI1547-Q1547)))</f>
        <v/>
      </c>
      <c r="AI1547" s="47" t="str">
        <f aca="false">IF(B1547="","",P1547+Q1547+O1547+M1547+L1547-N1547)</f>
        <v/>
      </c>
      <c r="AJ1547" s="48" t="str">
        <f aca="false">IFERROR(IF(AND(AC1547="SIM",AG1547="-",Y1547="REVENDA"),(AB1547/1+1)*AI1547,IF(AND(AC1547="SIM",AG1547="Pneus",Y1547="REVENDA"),(AB1547/1+1)*(AI1547-AH1547),"")),"")</f>
        <v/>
      </c>
      <c r="AK1547" s="48" t="str">
        <f aca="false">IF(AJ1547="","",AJ1547*17%)</f>
        <v/>
      </c>
      <c r="AL1547" s="48" t="str">
        <f aca="false">IFERROR(IF(AC1547="NÃO","",IF(AK1547="","",IF(E1547="Simples Nacional",BF1547,IF(T1547=0.12,U1547*0.5833337002,IF(T1547=0,AI1547*0.07,U1547))))),"")</f>
        <v/>
      </c>
      <c r="AM1547" s="47" t="str">
        <f aca="false">IFERROR(IF(AC1547="NÃO","",IF(OR(AG1547="-",AG1547="Pneus"),AK1547-AL1547,"")),"")</f>
        <v/>
      </c>
      <c r="AN1547" s="48" t="str">
        <f aca="false">IF(AND(Y1547="REVENDA",AC1547="SIM",AG1547="BIT"),((AB1547/1+1)*AI1547)*0.4117,"")</f>
        <v/>
      </c>
      <c r="AO1547" s="48" t="str">
        <f aca="false">IF(AN1547="","",AN1547*17%)</f>
        <v/>
      </c>
      <c r="AP1547" s="49" t="str">
        <f aca="false">IF(AN1547="","",IF(T1547=0.12,(U1547*0.4117)*0.4117,IF(T1547=0,(AI1547*0.07)*0.4117,U1547*0.4117)))</f>
        <v/>
      </c>
      <c r="AQ1547" s="47" t="str">
        <f aca="false">IF(AN1547="","",AO1547-AP1547)</f>
        <v/>
      </c>
      <c r="AR1547" s="50" t="str">
        <f aca="false">IFERROR(IF(AND(AC1547="SIM",Y1547="REVENDA",LEFT(AG1547,5)="ANEXO")*OR(AE1547="ANEXO I",AF1547="ANEXO II"),VLOOKUP(H1547,Dados!G:I,2,0),""),"INSERIR MVA")</f>
        <v/>
      </c>
      <c r="AS1547" s="48" t="str">
        <f aca="false">IF(LEFT(AG1547,5)="ANEXO",VLOOKUP(AG1547,Dados!$X$111:$Z$112,2,0)*(AI1547-Q1547),"")</f>
        <v/>
      </c>
      <c r="AT1547" s="48" t="str">
        <f aca="false">IFERROR(IF(AR1547="","",(AI1547*AR1547)+AI1547),"INSERIR MVA")</f>
        <v/>
      </c>
      <c r="AU1547" s="48" t="str">
        <f aca="false">IF(AT1547="","",IF(AY1547=0.04,U1547,AS1547*AY1547))</f>
        <v/>
      </c>
      <c r="AV1547" s="47" t="str">
        <f aca="false">IFERROR(IF(AU1547="","",(VLOOKUP(AG1547,Dados!$X$111:$Z$112,3,0)*AT1547*0.17)),"INSERIR MVA")</f>
        <v/>
      </c>
      <c r="AW1547" s="47" t="str">
        <f aca="false">IFERROR(IF(AR1547="","",AV1547-AU1547),"")</f>
        <v/>
      </c>
      <c r="AX1547" s="51" t="str">
        <f aca="false">IFERROR(IF(AC1547="NÃO","",IF(AM1547&lt;&gt;"",AM1547-W1547,IF(AQ1547&lt;&gt;"",AQ1547-W1547,IF(AW1547&lt;&gt;"",AW1547-W1547,"")))),"")</f>
        <v/>
      </c>
      <c r="AY1547" s="46" t="str">
        <f aca="false">IFERROR(IF(ISNA(VLOOKUP(R1547,Dados!$X$2:$Y$5,2,0)),VLOOKUP(D1547,Dados!$X$7:$Y$33,2,0),VLOOKUP(R1547,Dados!$X$2:$Y$5,2,0)),"")</f>
        <v/>
      </c>
      <c r="AZ1547" s="52" t="str">
        <f aca="false">IF(C1547="","",IF(AND(Y1547="CONSUMO",AC1547="NÃO")*OR(AG1547="-",AG1547="BIT"),IF(E1547&lt;&gt;"",(AI1547-(P1547+L1547-N1547+Q1547)*AY1547)/0.83),""))</f>
        <v/>
      </c>
      <c r="BA1547" s="51" t="str">
        <f aca="false">IF(AZ1547="","",AZ1547*0.17-((P1547+L1547-N1547+Q1547)*AY1547))</f>
        <v/>
      </c>
      <c r="BB1547" s="51" t="str">
        <f aca="false">IF(AND(Y1547="CONSUMO",AG1547="ANEXO I",AY1547&gt;4%),(AI1547-(P1547+L1547-N1547+Q1547)*0.0514)/0.83*(0.5177)*(0.17)-AI1547*0.0514,IF(AND(Y1547="CONSUMO",AG1547="ANEXO II",AY1547&gt;4%),(AI1547-(P1547+L1547-N1547+Q1547)*0.041)/0.83*(0.3295)*(0.17)-AI1547*0.041,IF(AND(Y1547="CONSUMO",AG1547="ANEXO I",AY1547=4%),(AI1547-(P1547+L1547-N1547+Q1547)*0.04)/0.83*(0.5177)*(0.17)-AI1547*0.04,IF(AND(Y1547="CONSUMO",AG1547="ANEXO II",AY1547=4%),(AI1547-(P1547+L1547-N1547+Q1547)*0.04)/0.83*(0.3295)*(0.17)-AI1547*0.04,""))))</f>
        <v/>
      </c>
      <c r="BC1547" s="51" t="str">
        <f aca="false">IF(C1547="","",IF(AND(Y1547="CONSUMO",AC1547="SIM")*OR(AG1547="-",AG1547="BIT"),IF(E1547&lt;&gt;"",(AI1547-(P1547+L1547-N1547+Q1547)*AY1547)/0.83),""))</f>
        <v/>
      </c>
      <c r="BD1547" s="51" t="str">
        <f aca="false">IF(BC1547="","",BC1547*0.17)</f>
        <v/>
      </c>
      <c r="BE1547" s="51" t="str">
        <f aca="false">IF(I1547=6908,0,IF(BC1547="","",BD1547-((P1547+L1547-N1547+Q1547)*AY1547)))</f>
        <v/>
      </c>
      <c r="BF1547" s="53" t="str">
        <f aca="false">IF(B1547="","",IF(OR(B1547="",E1547="Regime Normal"),0,(AI1547-Q1547)*VLOOKUP(R1547,Dados!$X$98:$Y$108,2,0)))</f>
        <v/>
      </c>
      <c r="BG1547" s="54" t="str">
        <f aca="false">IFERROR(VLOOKUP(I1547,Dados!$AC$27:$AD$43,2,0),IF(B1547="","",IF(D1547&lt;&gt;"MT",IF(AND(AC1547="SIM",Y1547="Revenda"),"2403",IF(AND(AC1547="SIM",Y1547="Consumo"),"2407",IF(AND(AC1547="NÃO",Y1547="Revenda"),"2102",IF(AND(AC1547="NÃO",Y1547="Consumo"),"2556",)))),REPLACE(I1547,1,1,1))))</f>
        <v/>
      </c>
    </row>
    <row r="1548" customFormat="false" ht="12.8" hidden="false" customHeight="true" outlineLevel="0" collapsed="false">
      <c r="Y1548" s="45"/>
      <c r="Z1548" s="46" t="str">
        <f aca="false">IF(B1548="","",(IFERROR(VLOOKUP(H1548,Dados!A$3:B$15000,2,0),"Não Encontrado")))</f>
        <v/>
      </c>
      <c r="AA1548" s="46" t="str">
        <f aca="false">IF(B1548="","",(IFERROR(VLOOKUP(G1548,Dados!C$3:E$15000,3,0),"Não Encontrado")))</f>
        <v/>
      </c>
      <c r="AB1548" s="46" t="str">
        <f aca="false">IFERROR(IF(Z1548&lt;&gt;"Não Encontrado",Z1548,IF(AA1548&lt;&gt;"Não Encontrado",AA1548,"")),"")</f>
        <v/>
      </c>
      <c r="AC1548" s="45" t="str">
        <f aca="false">IF(B1548="","",IF(AB1548="","NÃO","SIM"))</f>
        <v/>
      </c>
      <c r="AD1548" s="45" t="str">
        <f aca="false">IFERROR(VLOOKUP(G1548,Dados!$P$3:$R$500,3,0),"")</f>
        <v/>
      </c>
      <c r="AE1548" s="45" t="str">
        <f aca="false">IFERROR(VLOOKUP(G1548,Dados!$K$3:$L$500,2,0),"")</f>
        <v/>
      </c>
      <c r="AF1548" s="45" t="str">
        <f aca="false">IFERROR(VLOOKUP(G1548,Dados!$M$3:$N$500,2,0),"")</f>
        <v/>
      </c>
      <c r="AG1548" s="45" t="str">
        <f aca="false">IF(F1548="","",IF(AND(AD1548="",AE1548="",AF1548=""),"-",IF(AND(AD1548="BIT",AE1548="",AF1548=""),"BIT",IF(AND(AE1548="ANEXO I",AD1548="",AF1548=""),"ANEXO I",IF(AND(AF1548="ANEXO II",AD1548="",AE1548=""),"ANEXO II","Escolher")))))</f>
        <v/>
      </c>
      <c r="AH1548" s="45" t="str">
        <f aca="false">IF(AG1548&lt;&gt;"Pneus","",IFERROR(VLOOKUP(R1548,Dados!$X$2:$Z$5,3,0)*(AI1548-Q1548),VLOOKUP(D1548,Dados!$X$7:$Z$33,3,0)*(AI1548-Q1548)))</f>
        <v/>
      </c>
      <c r="AI1548" s="47" t="str">
        <f aca="false">IF(B1548="","",P1548+Q1548+O1548+M1548+L1548-N1548)</f>
        <v/>
      </c>
      <c r="AJ1548" s="48" t="str">
        <f aca="false">IFERROR(IF(AND(AC1548="SIM",AG1548="-",Y1548="REVENDA"),(AB1548/1+1)*AI1548,IF(AND(AC1548="SIM",AG1548="Pneus",Y1548="REVENDA"),(AB1548/1+1)*(AI1548-AH1548),"")),"")</f>
        <v/>
      </c>
      <c r="AK1548" s="48" t="str">
        <f aca="false">IF(AJ1548="","",AJ1548*17%)</f>
        <v/>
      </c>
      <c r="AL1548" s="48" t="str">
        <f aca="false">IFERROR(IF(AC1548="NÃO","",IF(AK1548="","",IF(E1548="Simples Nacional",BF1548,IF(T1548=0.12,U1548*0.5833337002,IF(T1548=0,AI1548*0.07,U1548))))),"")</f>
        <v/>
      </c>
      <c r="AM1548" s="47" t="str">
        <f aca="false">IFERROR(IF(AC1548="NÃO","",IF(OR(AG1548="-",AG1548="Pneus"),AK1548-AL1548,"")),"")</f>
        <v/>
      </c>
      <c r="AN1548" s="48" t="str">
        <f aca="false">IF(AND(Y1548="REVENDA",AC1548="SIM",AG1548="BIT"),((AB1548/1+1)*AI1548)*0.4117,"")</f>
        <v/>
      </c>
      <c r="AO1548" s="48" t="str">
        <f aca="false">IF(AN1548="","",AN1548*17%)</f>
        <v/>
      </c>
      <c r="AP1548" s="49" t="str">
        <f aca="false">IF(AN1548="","",IF(T1548=0.12,(U1548*0.4117)*0.4117,IF(T1548=0,(AI1548*0.07)*0.4117,U1548*0.4117)))</f>
        <v/>
      </c>
      <c r="AQ1548" s="47" t="str">
        <f aca="false">IF(AN1548="","",AO1548-AP1548)</f>
        <v/>
      </c>
      <c r="AR1548" s="50" t="str">
        <f aca="false">IFERROR(IF(AND(AC1548="SIM",Y1548="REVENDA",LEFT(AG1548,5)="ANEXO")*OR(AE1548="ANEXO I",AF1548="ANEXO II"),VLOOKUP(H1548,Dados!G:I,2,0),""),"INSERIR MVA")</f>
        <v/>
      </c>
      <c r="AS1548" s="48" t="str">
        <f aca="false">IF(LEFT(AG1548,5)="ANEXO",VLOOKUP(AG1548,Dados!$X$111:$Z$112,2,0)*(AI1548-Q1548),"")</f>
        <v/>
      </c>
      <c r="AT1548" s="48" t="str">
        <f aca="false">IFERROR(IF(AR1548="","",(AI1548*AR1548)+AI1548),"INSERIR MVA")</f>
        <v/>
      </c>
      <c r="AU1548" s="48" t="str">
        <f aca="false">IF(AT1548="","",IF(AY1548=0.04,U1548,AS1548*AY1548))</f>
        <v/>
      </c>
      <c r="AV1548" s="47" t="str">
        <f aca="false">IFERROR(IF(AU1548="","",(VLOOKUP(AG1548,Dados!$X$111:$Z$112,3,0)*AT1548*0.17)),"INSERIR MVA")</f>
        <v/>
      </c>
      <c r="AW1548" s="47" t="str">
        <f aca="false">IFERROR(IF(AR1548="","",AV1548-AU1548),"")</f>
        <v/>
      </c>
      <c r="AX1548" s="51" t="str">
        <f aca="false">IFERROR(IF(AC1548="NÃO","",IF(AM1548&lt;&gt;"",AM1548-W1548,IF(AQ1548&lt;&gt;"",AQ1548-W1548,IF(AW1548&lt;&gt;"",AW1548-W1548,"")))),"")</f>
        <v/>
      </c>
      <c r="AY1548" s="46" t="str">
        <f aca="false">IFERROR(IF(ISNA(VLOOKUP(R1548,Dados!$X$2:$Y$5,2,0)),VLOOKUP(D1548,Dados!$X$7:$Y$33,2,0),VLOOKUP(R1548,Dados!$X$2:$Y$5,2,0)),"")</f>
        <v/>
      </c>
      <c r="AZ1548" s="52" t="str">
        <f aca="false">IF(C1548="","",IF(AND(Y1548="CONSUMO",AC1548="NÃO")*OR(AG1548="-",AG1548="BIT"),IF(E1548&lt;&gt;"",(AI1548-(P1548+L1548-N1548+Q1548)*AY1548)/0.83),""))</f>
        <v/>
      </c>
      <c r="BA1548" s="51" t="str">
        <f aca="false">IF(AZ1548="","",AZ1548*0.17-((P1548+L1548-N1548+Q1548)*AY1548))</f>
        <v/>
      </c>
      <c r="BB1548" s="51" t="str">
        <f aca="false">IF(AND(Y1548="CONSUMO",AG1548="ANEXO I",AY1548&gt;4%),(AI1548-(P1548+L1548-N1548+Q1548)*0.0514)/0.83*(0.5177)*(0.17)-AI1548*0.0514,IF(AND(Y1548="CONSUMO",AG1548="ANEXO II",AY1548&gt;4%),(AI1548-(P1548+L1548-N1548+Q1548)*0.041)/0.83*(0.3295)*(0.17)-AI1548*0.041,IF(AND(Y1548="CONSUMO",AG1548="ANEXO I",AY1548=4%),(AI1548-(P1548+L1548-N1548+Q1548)*0.04)/0.83*(0.5177)*(0.17)-AI1548*0.04,IF(AND(Y1548="CONSUMO",AG1548="ANEXO II",AY1548=4%),(AI1548-(P1548+L1548-N1548+Q1548)*0.04)/0.83*(0.3295)*(0.17)-AI1548*0.04,""))))</f>
        <v/>
      </c>
      <c r="BC1548" s="51" t="str">
        <f aca="false">IF(C1548="","",IF(AND(Y1548="CONSUMO",AC1548="SIM")*OR(AG1548="-",AG1548="BIT"),IF(E1548&lt;&gt;"",(AI1548-(P1548+L1548-N1548+Q1548)*AY1548)/0.83),""))</f>
        <v/>
      </c>
      <c r="BD1548" s="51" t="str">
        <f aca="false">IF(BC1548="","",BC1548*0.17)</f>
        <v/>
      </c>
      <c r="BE1548" s="51" t="str">
        <f aca="false">IF(I1548=6908,0,IF(BC1548="","",BD1548-((P1548+L1548-N1548+Q1548)*AY1548)))</f>
        <v/>
      </c>
      <c r="BF1548" s="53" t="str">
        <f aca="false">IF(B1548="","",IF(OR(B1548="",E1548="Regime Normal"),0,(AI1548-Q1548)*VLOOKUP(R1548,Dados!$X$98:$Y$108,2,0)))</f>
        <v/>
      </c>
      <c r="BG1548" s="54" t="str">
        <f aca="false">IFERROR(VLOOKUP(I1548,Dados!$AC$27:$AD$43,2,0),IF(B1548="","",IF(D1548&lt;&gt;"MT",IF(AND(AC1548="SIM",Y1548="Revenda"),"2403",IF(AND(AC1548="SIM",Y1548="Consumo"),"2407",IF(AND(AC1548="NÃO",Y1548="Revenda"),"2102",IF(AND(AC1548="NÃO",Y1548="Consumo"),"2556",)))),REPLACE(I1548,1,1,1))))</f>
        <v/>
      </c>
    </row>
    <row r="1549" customFormat="false" ht="12.8" hidden="false" customHeight="true" outlineLevel="0" collapsed="false">
      <c r="Y1549" s="45"/>
      <c r="Z1549" s="46" t="str">
        <f aca="false">IF(B1549="","",(IFERROR(VLOOKUP(H1549,Dados!A$3:B$15000,2,0),"Não Encontrado")))</f>
        <v/>
      </c>
      <c r="AA1549" s="46" t="str">
        <f aca="false">IF(B1549="","",(IFERROR(VLOOKUP(G1549,Dados!C$3:E$15000,3,0),"Não Encontrado")))</f>
        <v/>
      </c>
      <c r="AB1549" s="46" t="str">
        <f aca="false">IFERROR(IF(Z1549&lt;&gt;"Não Encontrado",Z1549,IF(AA1549&lt;&gt;"Não Encontrado",AA1549,"")),"")</f>
        <v/>
      </c>
      <c r="AC1549" s="45" t="str">
        <f aca="false">IF(B1549="","",IF(AB1549="","NÃO","SIM"))</f>
        <v/>
      </c>
      <c r="AD1549" s="45" t="str">
        <f aca="false">IFERROR(VLOOKUP(G1549,Dados!$P$3:$R$500,3,0),"")</f>
        <v/>
      </c>
      <c r="AE1549" s="45" t="str">
        <f aca="false">IFERROR(VLOOKUP(G1549,Dados!$K$3:$L$500,2,0),"")</f>
        <v/>
      </c>
      <c r="AF1549" s="45" t="str">
        <f aca="false">IFERROR(VLOOKUP(G1549,Dados!$M$3:$N$500,2,0),"")</f>
        <v/>
      </c>
      <c r="AG1549" s="45" t="str">
        <f aca="false">IF(F1549="","",IF(AND(AD1549="",AE1549="",AF1549=""),"-",IF(AND(AD1549="BIT",AE1549="",AF1549=""),"BIT",IF(AND(AE1549="ANEXO I",AD1549="",AF1549=""),"ANEXO I",IF(AND(AF1549="ANEXO II",AD1549="",AE1549=""),"ANEXO II","Escolher")))))</f>
        <v/>
      </c>
      <c r="AH1549" s="45" t="str">
        <f aca="false">IF(AG1549&lt;&gt;"Pneus","",IFERROR(VLOOKUP(R1549,Dados!$X$2:$Z$5,3,0)*(AI1549-Q1549),VLOOKUP(D1549,Dados!$X$7:$Z$33,3,0)*(AI1549-Q1549)))</f>
        <v/>
      </c>
      <c r="AI1549" s="47" t="str">
        <f aca="false">IF(B1549="","",P1549+Q1549+O1549+M1549+L1549-N1549)</f>
        <v/>
      </c>
      <c r="AJ1549" s="48" t="str">
        <f aca="false">IFERROR(IF(AND(AC1549="SIM",AG1549="-",Y1549="REVENDA"),(AB1549/1+1)*AI1549,IF(AND(AC1549="SIM",AG1549="Pneus",Y1549="REVENDA"),(AB1549/1+1)*(AI1549-AH1549),"")),"")</f>
        <v/>
      </c>
      <c r="AK1549" s="48" t="str">
        <f aca="false">IF(AJ1549="","",AJ1549*17%)</f>
        <v/>
      </c>
      <c r="AL1549" s="48" t="str">
        <f aca="false">IFERROR(IF(AC1549="NÃO","",IF(AK1549="","",IF(E1549="Simples Nacional",BF1549,IF(T1549=0.12,U1549*0.5833337002,IF(T1549=0,AI1549*0.07,U1549))))),"")</f>
        <v/>
      </c>
      <c r="AM1549" s="47" t="str">
        <f aca="false">IFERROR(IF(AC1549="NÃO","",IF(OR(AG1549="-",AG1549="Pneus"),AK1549-AL1549,"")),"")</f>
        <v/>
      </c>
      <c r="AN1549" s="48" t="str">
        <f aca="false">IF(AND(Y1549="REVENDA",AC1549="SIM",AG1549="BIT"),((AB1549/1+1)*AI1549)*0.4117,"")</f>
        <v/>
      </c>
      <c r="AO1549" s="48" t="str">
        <f aca="false">IF(AN1549="","",AN1549*17%)</f>
        <v/>
      </c>
      <c r="AP1549" s="49" t="str">
        <f aca="false">IF(AN1549="","",IF(T1549=0.12,(U1549*0.4117)*0.4117,IF(T1549=0,(AI1549*0.07)*0.4117,U1549*0.4117)))</f>
        <v/>
      </c>
      <c r="AQ1549" s="47" t="str">
        <f aca="false">IF(AN1549="","",AO1549-AP1549)</f>
        <v/>
      </c>
      <c r="AR1549" s="50" t="str">
        <f aca="false">IFERROR(IF(AND(AC1549="SIM",Y1549="REVENDA",LEFT(AG1549,5)="ANEXO")*OR(AE1549="ANEXO I",AF1549="ANEXO II"),VLOOKUP(H1549,Dados!G:I,2,0),""),"INSERIR MVA")</f>
        <v/>
      </c>
      <c r="AS1549" s="48" t="str">
        <f aca="false">IF(LEFT(AG1549,5)="ANEXO",VLOOKUP(AG1549,Dados!$X$111:$Z$112,2,0)*(AI1549-Q1549),"")</f>
        <v/>
      </c>
      <c r="AT1549" s="48" t="str">
        <f aca="false">IFERROR(IF(AR1549="","",(AI1549*AR1549)+AI1549),"INSERIR MVA")</f>
        <v/>
      </c>
      <c r="AU1549" s="48" t="str">
        <f aca="false">IF(AT1549="","",IF(AY1549=0.04,U1549,AS1549*AY1549))</f>
        <v/>
      </c>
      <c r="AV1549" s="47" t="str">
        <f aca="false">IFERROR(IF(AU1549="","",(VLOOKUP(AG1549,Dados!$X$111:$Z$112,3,0)*AT1549*0.17)),"INSERIR MVA")</f>
        <v/>
      </c>
      <c r="AW1549" s="47" t="str">
        <f aca="false">IFERROR(IF(AR1549="","",AV1549-AU1549),"")</f>
        <v/>
      </c>
      <c r="AX1549" s="51" t="str">
        <f aca="false">IFERROR(IF(AC1549="NÃO","",IF(AM1549&lt;&gt;"",AM1549-W1549,IF(AQ1549&lt;&gt;"",AQ1549-W1549,IF(AW1549&lt;&gt;"",AW1549-W1549,"")))),"")</f>
        <v/>
      </c>
      <c r="AY1549" s="46" t="str">
        <f aca="false">IFERROR(IF(ISNA(VLOOKUP(R1549,Dados!$X$2:$Y$5,2,0)),VLOOKUP(D1549,Dados!$X$7:$Y$33,2,0),VLOOKUP(R1549,Dados!$X$2:$Y$5,2,0)),"")</f>
        <v/>
      </c>
      <c r="AZ1549" s="52" t="str">
        <f aca="false">IF(C1549="","",IF(AND(Y1549="CONSUMO",AC1549="NÃO")*OR(AG1549="-",AG1549="BIT"),IF(E1549&lt;&gt;"",(AI1549-(P1549+L1549-N1549+Q1549)*AY1549)/0.83),""))</f>
        <v/>
      </c>
      <c r="BA1549" s="51" t="str">
        <f aca="false">IF(AZ1549="","",AZ1549*0.17-((P1549+L1549-N1549+Q1549)*AY1549))</f>
        <v/>
      </c>
      <c r="BB1549" s="51" t="str">
        <f aca="false">IF(AND(Y1549="CONSUMO",AG1549="ANEXO I",AY1549&gt;4%),(AI1549-(P1549+L1549-N1549+Q1549)*0.0514)/0.83*(0.5177)*(0.17)-AI1549*0.0514,IF(AND(Y1549="CONSUMO",AG1549="ANEXO II",AY1549&gt;4%),(AI1549-(P1549+L1549-N1549+Q1549)*0.041)/0.83*(0.3295)*(0.17)-AI1549*0.041,IF(AND(Y1549="CONSUMO",AG1549="ANEXO I",AY1549=4%),(AI1549-(P1549+L1549-N1549+Q1549)*0.04)/0.83*(0.5177)*(0.17)-AI1549*0.04,IF(AND(Y1549="CONSUMO",AG1549="ANEXO II",AY1549=4%),(AI1549-(P1549+L1549-N1549+Q1549)*0.04)/0.83*(0.3295)*(0.17)-AI1549*0.04,""))))</f>
        <v/>
      </c>
      <c r="BC1549" s="51" t="str">
        <f aca="false">IF(C1549="","",IF(AND(Y1549="CONSUMO",AC1549="SIM")*OR(AG1549="-",AG1549="BIT"),IF(E1549&lt;&gt;"",(AI1549-(P1549+L1549-N1549+Q1549)*AY1549)/0.83),""))</f>
        <v/>
      </c>
      <c r="BD1549" s="51" t="str">
        <f aca="false">IF(BC1549="","",BC1549*0.17)</f>
        <v/>
      </c>
      <c r="BE1549" s="51" t="str">
        <f aca="false">IF(I1549=6908,0,IF(BC1549="","",BD1549-((P1549+L1549-N1549+Q1549)*AY1549)))</f>
        <v/>
      </c>
      <c r="BF1549" s="53" t="str">
        <f aca="false">IF(B1549="","",IF(OR(B1549="",E1549="Regime Normal"),0,(AI1549-Q1549)*VLOOKUP(R1549,Dados!$X$98:$Y$108,2,0)))</f>
        <v/>
      </c>
      <c r="BG1549" s="54" t="str">
        <f aca="false">IFERROR(VLOOKUP(I1549,Dados!$AC$27:$AD$43,2,0),IF(B1549="","",IF(D1549&lt;&gt;"MT",IF(AND(AC1549="SIM",Y1549="Revenda"),"2403",IF(AND(AC1549="SIM",Y1549="Consumo"),"2407",IF(AND(AC1549="NÃO",Y1549="Revenda"),"2102",IF(AND(AC1549="NÃO",Y1549="Consumo"),"2556",)))),REPLACE(I1549,1,1,1))))</f>
        <v/>
      </c>
    </row>
    <row r="1550" customFormat="false" ht="12.8" hidden="false" customHeight="true" outlineLevel="0" collapsed="false">
      <c r="Y1550" s="45"/>
      <c r="Z1550" s="46" t="str">
        <f aca="false">IF(B1550="","",(IFERROR(VLOOKUP(H1550,Dados!A$3:B$15000,2,0),"Não Encontrado")))</f>
        <v/>
      </c>
      <c r="AA1550" s="46" t="str">
        <f aca="false">IF(B1550="","",(IFERROR(VLOOKUP(G1550,Dados!C$3:E$15000,3,0),"Não Encontrado")))</f>
        <v/>
      </c>
      <c r="AB1550" s="46" t="str">
        <f aca="false">IFERROR(IF(Z1550&lt;&gt;"Não Encontrado",Z1550,IF(AA1550&lt;&gt;"Não Encontrado",AA1550,"")),"")</f>
        <v/>
      </c>
      <c r="AC1550" s="45" t="str">
        <f aca="false">IF(B1550="","",IF(AB1550="","NÃO","SIM"))</f>
        <v/>
      </c>
      <c r="AD1550" s="45" t="str">
        <f aca="false">IFERROR(VLOOKUP(G1550,Dados!$P$3:$R$500,3,0),"")</f>
        <v/>
      </c>
      <c r="AE1550" s="45" t="str">
        <f aca="false">IFERROR(VLOOKUP(G1550,Dados!$K$3:$L$500,2,0),"")</f>
        <v/>
      </c>
      <c r="AF1550" s="45" t="str">
        <f aca="false">IFERROR(VLOOKUP(G1550,Dados!$M$3:$N$500,2,0),"")</f>
        <v/>
      </c>
      <c r="AG1550" s="45" t="str">
        <f aca="false">IF(F1550="","",IF(AND(AD1550="",AE1550="",AF1550=""),"-",IF(AND(AD1550="BIT",AE1550="",AF1550=""),"BIT",IF(AND(AE1550="ANEXO I",AD1550="",AF1550=""),"ANEXO I",IF(AND(AF1550="ANEXO II",AD1550="",AE1550=""),"ANEXO II","Escolher")))))</f>
        <v/>
      </c>
      <c r="AH1550" s="45" t="str">
        <f aca="false">IF(AG1550&lt;&gt;"Pneus","",IFERROR(VLOOKUP(R1550,Dados!$X$2:$Z$5,3,0)*(AI1550-Q1550),VLOOKUP(D1550,Dados!$X$7:$Z$33,3,0)*(AI1550-Q1550)))</f>
        <v/>
      </c>
      <c r="AI1550" s="47" t="str">
        <f aca="false">IF(B1550="","",P1550+Q1550+O1550+M1550+L1550-N1550)</f>
        <v/>
      </c>
      <c r="AJ1550" s="48" t="str">
        <f aca="false">IFERROR(IF(AND(AC1550="SIM",AG1550="-",Y1550="REVENDA"),(AB1550/1+1)*AI1550,IF(AND(AC1550="SIM",AG1550="Pneus",Y1550="REVENDA"),(AB1550/1+1)*(AI1550-AH1550),"")),"")</f>
        <v/>
      </c>
      <c r="AK1550" s="48" t="str">
        <f aca="false">IF(AJ1550="","",AJ1550*17%)</f>
        <v/>
      </c>
      <c r="AL1550" s="48" t="str">
        <f aca="false">IFERROR(IF(AC1550="NÃO","",IF(AK1550="","",IF(E1550="Simples Nacional",BF1550,IF(T1550=0.12,U1550*0.5833337002,IF(T1550=0,AI1550*0.07,U1550))))),"")</f>
        <v/>
      </c>
      <c r="AM1550" s="47" t="str">
        <f aca="false">IFERROR(IF(AC1550="NÃO","",IF(OR(AG1550="-",AG1550="Pneus"),AK1550-AL1550,"")),"")</f>
        <v/>
      </c>
      <c r="AN1550" s="48" t="str">
        <f aca="false">IF(AND(Y1550="REVENDA",AC1550="SIM",AG1550="BIT"),((AB1550/1+1)*AI1550)*0.4117,"")</f>
        <v/>
      </c>
      <c r="AO1550" s="48" t="str">
        <f aca="false">IF(AN1550="","",AN1550*17%)</f>
        <v/>
      </c>
      <c r="AP1550" s="49" t="str">
        <f aca="false">IF(AN1550="","",IF(T1550=0.12,(U1550*0.4117)*0.4117,IF(T1550=0,(AI1550*0.07)*0.4117,U1550*0.4117)))</f>
        <v/>
      </c>
      <c r="AQ1550" s="47" t="str">
        <f aca="false">IF(AN1550="","",AO1550-AP1550)</f>
        <v/>
      </c>
      <c r="AR1550" s="50" t="str">
        <f aca="false">IFERROR(IF(AND(AC1550="SIM",Y1550="REVENDA",LEFT(AG1550,5)="ANEXO")*OR(AE1550="ANEXO I",AF1550="ANEXO II"),VLOOKUP(H1550,Dados!G:I,2,0),""),"INSERIR MVA")</f>
        <v/>
      </c>
      <c r="AS1550" s="48" t="str">
        <f aca="false">IF(LEFT(AG1550,5)="ANEXO",VLOOKUP(AG1550,Dados!$X$111:$Z$112,2,0)*(AI1550-Q1550),"")</f>
        <v/>
      </c>
      <c r="AT1550" s="48" t="str">
        <f aca="false">IFERROR(IF(AR1550="","",(AI1550*AR1550)+AI1550),"INSERIR MVA")</f>
        <v/>
      </c>
      <c r="AU1550" s="48" t="str">
        <f aca="false">IF(AT1550="","",IF(AY1550=0.04,U1550,AS1550*AY1550))</f>
        <v/>
      </c>
      <c r="AV1550" s="47" t="str">
        <f aca="false">IFERROR(IF(AU1550="","",(VLOOKUP(AG1550,Dados!$X$111:$Z$112,3,0)*AT1550*0.17)),"INSERIR MVA")</f>
        <v/>
      </c>
      <c r="AW1550" s="47" t="str">
        <f aca="false">IFERROR(IF(AR1550="","",AV1550-AU1550),"")</f>
        <v/>
      </c>
      <c r="AX1550" s="51" t="str">
        <f aca="false">IFERROR(IF(AC1550="NÃO","",IF(AM1550&lt;&gt;"",AM1550-W1550,IF(AQ1550&lt;&gt;"",AQ1550-W1550,IF(AW1550&lt;&gt;"",AW1550-W1550,"")))),"")</f>
        <v/>
      </c>
      <c r="AY1550" s="46" t="str">
        <f aca="false">IFERROR(IF(ISNA(VLOOKUP(R1550,Dados!$X$2:$Y$5,2,0)),VLOOKUP(D1550,Dados!$X$7:$Y$33,2,0),VLOOKUP(R1550,Dados!$X$2:$Y$5,2,0)),"")</f>
        <v/>
      </c>
      <c r="AZ1550" s="52" t="str">
        <f aca="false">IF(C1550="","",IF(AND(Y1550="CONSUMO",AC1550="NÃO")*OR(AG1550="-",AG1550="BIT"),IF(E1550&lt;&gt;"",(AI1550-(P1550+L1550-N1550+Q1550)*AY1550)/0.83),""))</f>
        <v/>
      </c>
      <c r="BA1550" s="51" t="str">
        <f aca="false">IF(AZ1550="","",AZ1550*0.17-((P1550+L1550-N1550+Q1550)*AY1550))</f>
        <v/>
      </c>
      <c r="BB1550" s="51" t="str">
        <f aca="false">IF(AND(Y1550="CONSUMO",AG1550="ANEXO I",AY1550&gt;4%),(AI1550-(P1550+L1550-N1550+Q1550)*0.0514)/0.83*(0.5177)*(0.17)-AI1550*0.0514,IF(AND(Y1550="CONSUMO",AG1550="ANEXO II",AY1550&gt;4%),(AI1550-(P1550+L1550-N1550+Q1550)*0.041)/0.83*(0.3295)*(0.17)-AI1550*0.041,IF(AND(Y1550="CONSUMO",AG1550="ANEXO I",AY1550=4%),(AI1550-(P1550+L1550-N1550+Q1550)*0.04)/0.83*(0.5177)*(0.17)-AI1550*0.04,IF(AND(Y1550="CONSUMO",AG1550="ANEXO II",AY1550=4%),(AI1550-(P1550+L1550-N1550+Q1550)*0.04)/0.83*(0.3295)*(0.17)-AI1550*0.04,""))))</f>
        <v/>
      </c>
      <c r="BC1550" s="51" t="str">
        <f aca="false">IF(C1550="","",IF(AND(Y1550="CONSUMO",AC1550="SIM")*OR(AG1550="-",AG1550="BIT"),IF(E1550&lt;&gt;"",(AI1550-(P1550+L1550-N1550+Q1550)*AY1550)/0.83),""))</f>
        <v/>
      </c>
      <c r="BD1550" s="51" t="str">
        <f aca="false">IF(BC1550="","",BC1550*0.17)</f>
        <v/>
      </c>
      <c r="BE1550" s="51" t="str">
        <f aca="false">IF(I1550=6908,0,IF(BC1550="","",BD1550-((P1550+L1550-N1550+Q1550)*AY1550)))</f>
        <v/>
      </c>
      <c r="BF1550" s="53" t="str">
        <f aca="false">IF(B1550="","",IF(OR(B1550="",E1550="Regime Normal"),0,(AI1550-Q1550)*VLOOKUP(R1550,Dados!$X$98:$Y$108,2,0)))</f>
        <v/>
      </c>
      <c r="BG1550" s="54" t="str">
        <f aca="false">IFERROR(VLOOKUP(I1550,Dados!$AC$27:$AD$43,2,0),IF(B1550="","",IF(D1550&lt;&gt;"MT",IF(AND(AC1550="SIM",Y1550="Revenda"),"2403",IF(AND(AC1550="SIM",Y1550="Consumo"),"2407",IF(AND(AC1550="NÃO",Y1550="Revenda"),"2102",IF(AND(AC1550="NÃO",Y1550="Consumo"),"2556",)))),REPLACE(I1550,1,1,1))))</f>
        <v/>
      </c>
    </row>
    <row r="1551" customFormat="false" ht="12.8" hidden="false" customHeight="true" outlineLevel="0" collapsed="false">
      <c r="Y1551" s="45"/>
      <c r="Z1551" s="46" t="str">
        <f aca="false">IF(B1551="","",(IFERROR(VLOOKUP(H1551,Dados!A$3:B$15000,2,0),"Não Encontrado")))</f>
        <v/>
      </c>
      <c r="AA1551" s="46" t="str">
        <f aca="false">IF(B1551="","",(IFERROR(VLOOKUP(G1551,Dados!C$3:E$15000,3,0),"Não Encontrado")))</f>
        <v/>
      </c>
      <c r="AB1551" s="46" t="str">
        <f aca="false">IFERROR(IF(Z1551&lt;&gt;"Não Encontrado",Z1551,IF(AA1551&lt;&gt;"Não Encontrado",AA1551,"")),"")</f>
        <v/>
      </c>
      <c r="AC1551" s="45" t="str">
        <f aca="false">IF(B1551="","",IF(AB1551="","NÃO","SIM"))</f>
        <v/>
      </c>
      <c r="AD1551" s="45" t="str">
        <f aca="false">IFERROR(VLOOKUP(G1551,Dados!$P$3:$R$500,3,0),"")</f>
        <v/>
      </c>
      <c r="AE1551" s="45" t="str">
        <f aca="false">IFERROR(VLOOKUP(G1551,Dados!$K$3:$L$500,2,0),"")</f>
        <v/>
      </c>
      <c r="AF1551" s="45" t="str">
        <f aca="false">IFERROR(VLOOKUP(G1551,Dados!$M$3:$N$500,2,0),"")</f>
        <v/>
      </c>
      <c r="AG1551" s="45" t="str">
        <f aca="false">IF(F1551="","",IF(AND(AD1551="",AE1551="",AF1551=""),"-",IF(AND(AD1551="BIT",AE1551="",AF1551=""),"BIT",IF(AND(AE1551="ANEXO I",AD1551="",AF1551=""),"ANEXO I",IF(AND(AF1551="ANEXO II",AD1551="",AE1551=""),"ANEXO II","Escolher")))))</f>
        <v/>
      </c>
      <c r="AH1551" s="45" t="str">
        <f aca="false">IF(AG1551&lt;&gt;"Pneus","",IFERROR(VLOOKUP(R1551,Dados!$X$2:$Z$5,3,0)*(AI1551-Q1551),VLOOKUP(D1551,Dados!$X$7:$Z$33,3,0)*(AI1551-Q1551)))</f>
        <v/>
      </c>
      <c r="AI1551" s="47" t="str">
        <f aca="false">IF(B1551="","",P1551+Q1551+O1551+M1551+L1551-N1551)</f>
        <v/>
      </c>
      <c r="AJ1551" s="48" t="str">
        <f aca="false">IFERROR(IF(AND(AC1551="SIM",AG1551="-",Y1551="REVENDA"),(AB1551/1+1)*AI1551,IF(AND(AC1551="SIM",AG1551="Pneus",Y1551="REVENDA"),(AB1551/1+1)*(AI1551-AH1551),"")),"")</f>
        <v/>
      </c>
      <c r="AK1551" s="48" t="str">
        <f aca="false">IF(AJ1551="","",AJ1551*17%)</f>
        <v/>
      </c>
      <c r="AL1551" s="48" t="str">
        <f aca="false">IFERROR(IF(AC1551="NÃO","",IF(AK1551="","",IF(E1551="Simples Nacional",BF1551,IF(T1551=0.12,U1551*0.5833337002,IF(T1551=0,AI1551*0.07,U1551))))),"")</f>
        <v/>
      </c>
      <c r="AM1551" s="47" t="str">
        <f aca="false">IFERROR(IF(AC1551="NÃO","",IF(OR(AG1551="-",AG1551="Pneus"),AK1551-AL1551,"")),"")</f>
        <v/>
      </c>
      <c r="AN1551" s="48" t="str">
        <f aca="false">IF(AND(Y1551="REVENDA",AC1551="SIM",AG1551="BIT"),((AB1551/1+1)*AI1551)*0.4117,"")</f>
        <v/>
      </c>
      <c r="AO1551" s="48" t="str">
        <f aca="false">IF(AN1551="","",AN1551*17%)</f>
        <v/>
      </c>
      <c r="AP1551" s="49" t="str">
        <f aca="false">IF(AN1551="","",IF(T1551=0.12,(U1551*0.4117)*0.4117,IF(T1551=0,(AI1551*0.07)*0.4117,U1551*0.4117)))</f>
        <v/>
      </c>
      <c r="AQ1551" s="47" t="str">
        <f aca="false">IF(AN1551="","",AO1551-AP1551)</f>
        <v/>
      </c>
      <c r="AR1551" s="50" t="str">
        <f aca="false">IFERROR(IF(AND(AC1551="SIM",Y1551="REVENDA",LEFT(AG1551,5)="ANEXO")*OR(AE1551="ANEXO I",AF1551="ANEXO II"),VLOOKUP(H1551,Dados!G:I,2,0),""),"INSERIR MVA")</f>
        <v/>
      </c>
      <c r="AS1551" s="48" t="str">
        <f aca="false">IF(LEFT(AG1551,5)="ANEXO",VLOOKUP(AG1551,Dados!$X$111:$Z$112,2,0)*(AI1551-Q1551),"")</f>
        <v/>
      </c>
      <c r="AT1551" s="48" t="str">
        <f aca="false">IFERROR(IF(AR1551="","",(AI1551*AR1551)+AI1551),"INSERIR MVA")</f>
        <v/>
      </c>
      <c r="AU1551" s="48" t="str">
        <f aca="false">IF(AT1551="","",IF(AY1551=0.04,U1551,AS1551*AY1551))</f>
        <v/>
      </c>
      <c r="AV1551" s="47" t="str">
        <f aca="false">IFERROR(IF(AU1551="","",(VLOOKUP(AG1551,Dados!$X$111:$Z$112,3,0)*AT1551*0.17)),"INSERIR MVA")</f>
        <v/>
      </c>
      <c r="AW1551" s="47" t="str">
        <f aca="false">IFERROR(IF(AR1551="","",AV1551-AU1551),"")</f>
        <v/>
      </c>
      <c r="AX1551" s="51" t="str">
        <f aca="false">IFERROR(IF(AC1551="NÃO","",IF(AM1551&lt;&gt;"",AM1551-W1551,IF(AQ1551&lt;&gt;"",AQ1551-W1551,IF(AW1551&lt;&gt;"",AW1551-W1551,"")))),"")</f>
        <v/>
      </c>
      <c r="AY1551" s="46" t="str">
        <f aca="false">IFERROR(IF(ISNA(VLOOKUP(R1551,Dados!$X$2:$Y$5,2,0)),VLOOKUP(D1551,Dados!$X$7:$Y$33,2,0),VLOOKUP(R1551,Dados!$X$2:$Y$5,2,0)),"")</f>
        <v/>
      </c>
      <c r="AZ1551" s="52" t="str">
        <f aca="false">IF(C1551="","",IF(AND(Y1551="CONSUMO",AC1551="NÃO")*OR(AG1551="-",AG1551="BIT"),IF(E1551&lt;&gt;"",(AI1551-(P1551+L1551-N1551+Q1551)*AY1551)/0.83),""))</f>
        <v/>
      </c>
      <c r="BA1551" s="51" t="str">
        <f aca="false">IF(AZ1551="","",AZ1551*0.17-((P1551+L1551-N1551+Q1551)*AY1551))</f>
        <v/>
      </c>
      <c r="BB1551" s="51" t="str">
        <f aca="false">IF(AND(Y1551="CONSUMO",AG1551="ANEXO I",AY1551&gt;4%),(AI1551-(P1551+L1551-N1551+Q1551)*0.0514)/0.83*(0.5177)*(0.17)-AI1551*0.0514,IF(AND(Y1551="CONSUMO",AG1551="ANEXO II",AY1551&gt;4%),(AI1551-(P1551+L1551-N1551+Q1551)*0.041)/0.83*(0.3295)*(0.17)-AI1551*0.041,IF(AND(Y1551="CONSUMO",AG1551="ANEXO I",AY1551=4%),(AI1551-(P1551+L1551-N1551+Q1551)*0.04)/0.83*(0.5177)*(0.17)-AI1551*0.04,IF(AND(Y1551="CONSUMO",AG1551="ANEXO II",AY1551=4%),(AI1551-(P1551+L1551-N1551+Q1551)*0.04)/0.83*(0.3295)*(0.17)-AI1551*0.04,""))))</f>
        <v/>
      </c>
      <c r="BC1551" s="51" t="str">
        <f aca="false">IF(C1551="","",IF(AND(Y1551="CONSUMO",AC1551="SIM")*OR(AG1551="-",AG1551="BIT"),IF(E1551&lt;&gt;"",(AI1551-(P1551+L1551-N1551+Q1551)*AY1551)/0.83),""))</f>
        <v/>
      </c>
      <c r="BD1551" s="51" t="str">
        <f aca="false">IF(BC1551="","",BC1551*0.17)</f>
        <v/>
      </c>
      <c r="BE1551" s="51" t="str">
        <f aca="false">IF(I1551=6908,0,IF(BC1551="","",BD1551-((P1551+L1551-N1551+Q1551)*AY1551)))</f>
        <v/>
      </c>
      <c r="BF1551" s="53" t="str">
        <f aca="false">IF(B1551="","",IF(OR(B1551="",E1551="Regime Normal"),0,(AI1551-Q1551)*VLOOKUP(R1551,Dados!$X$98:$Y$108,2,0)))</f>
        <v/>
      </c>
      <c r="BG1551" s="54" t="str">
        <f aca="false">IFERROR(VLOOKUP(I1551,Dados!$AC$27:$AD$43,2,0),IF(B1551="","",IF(D1551&lt;&gt;"MT",IF(AND(AC1551="SIM",Y1551="Revenda"),"2403",IF(AND(AC1551="SIM",Y1551="Consumo"),"2407",IF(AND(AC1551="NÃO",Y1551="Revenda"),"2102",IF(AND(AC1551="NÃO",Y1551="Consumo"),"2556",)))),REPLACE(I1551,1,1,1))))</f>
        <v/>
      </c>
    </row>
    <row r="1552" customFormat="false" ht="12.8" hidden="false" customHeight="true" outlineLevel="0" collapsed="false">
      <c r="Y1552" s="45"/>
      <c r="Z1552" s="46" t="str">
        <f aca="false">IF(B1552="","",(IFERROR(VLOOKUP(H1552,Dados!A$3:B$15000,2,0),"Não Encontrado")))</f>
        <v/>
      </c>
      <c r="AA1552" s="46" t="str">
        <f aca="false">IF(B1552="","",(IFERROR(VLOOKUP(G1552,Dados!C$3:E$15000,3,0),"Não Encontrado")))</f>
        <v/>
      </c>
      <c r="AB1552" s="46" t="str">
        <f aca="false">IFERROR(IF(Z1552&lt;&gt;"Não Encontrado",Z1552,IF(AA1552&lt;&gt;"Não Encontrado",AA1552,"")),"")</f>
        <v/>
      </c>
      <c r="AC1552" s="45" t="str">
        <f aca="false">IF(B1552="","",IF(AB1552="","NÃO","SIM"))</f>
        <v/>
      </c>
      <c r="AD1552" s="45" t="str">
        <f aca="false">IFERROR(VLOOKUP(G1552,Dados!$P$3:$R$500,3,0),"")</f>
        <v/>
      </c>
      <c r="AE1552" s="45" t="str">
        <f aca="false">IFERROR(VLOOKUP(G1552,Dados!$K$3:$L$500,2,0),"")</f>
        <v/>
      </c>
      <c r="AF1552" s="45" t="str">
        <f aca="false">IFERROR(VLOOKUP(G1552,Dados!$M$3:$N$500,2,0),"")</f>
        <v/>
      </c>
      <c r="AG1552" s="45" t="str">
        <f aca="false">IF(F1552="","",IF(AND(AD1552="",AE1552="",AF1552=""),"-",IF(AND(AD1552="BIT",AE1552="",AF1552=""),"BIT",IF(AND(AE1552="ANEXO I",AD1552="",AF1552=""),"ANEXO I",IF(AND(AF1552="ANEXO II",AD1552="",AE1552=""),"ANEXO II","Escolher")))))</f>
        <v/>
      </c>
      <c r="AH1552" s="45" t="str">
        <f aca="false">IF(AG1552&lt;&gt;"Pneus","",IFERROR(VLOOKUP(R1552,Dados!$X$2:$Z$5,3,0)*(AI1552-Q1552),VLOOKUP(D1552,Dados!$X$7:$Z$33,3,0)*(AI1552-Q1552)))</f>
        <v/>
      </c>
      <c r="AI1552" s="47" t="str">
        <f aca="false">IF(B1552="","",P1552+Q1552+O1552+M1552+L1552-N1552)</f>
        <v/>
      </c>
      <c r="AJ1552" s="48" t="str">
        <f aca="false">IFERROR(IF(AND(AC1552="SIM",AG1552="-",Y1552="REVENDA"),(AB1552/1+1)*AI1552,IF(AND(AC1552="SIM",AG1552="Pneus",Y1552="REVENDA"),(AB1552/1+1)*(AI1552-AH1552),"")),"")</f>
        <v/>
      </c>
      <c r="AK1552" s="48" t="str">
        <f aca="false">IF(AJ1552="","",AJ1552*17%)</f>
        <v/>
      </c>
      <c r="AL1552" s="48" t="str">
        <f aca="false">IFERROR(IF(AC1552="NÃO","",IF(AK1552="","",IF(E1552="Simples Nacional",BF1552,IF(T1552=0.12,U1552*0.5833337002,IF(T1552=0,AI1552*0.07,U1552))))),"")</f>
        <v/>
      </c>
      <c r="AM1552" s="47" t="str">
        <f aca="false">IFERROR(IF(AC1552="NÃO","",IF(OR(AG1552="-",AG1552="Pneus"),AK1552-AL1552,"")),"")</f>
        <v/>
      </c>
      <c r="AN1552" s="48" t="str">
        <f aca="false">IF(AND(Y1552="REVENDA",AC1552="SIM",AG1552="BIT"),((AB1552/1+1)*AI1552)*0.4117,"")</f>
        <v/>
      </c>
      <c r="AO1552" s="48" t="str">
        <f aca="false">IF(AN1552="","",AN1552*17%)</f>
        <v/>
      </c>
      <c r="AP1552" s="49" t="str">
        <f aca="false">IF(AN1552="","",IF(T1552=0.12,(U1552*0.4117)*0.4117,IF(T1552=0,(AI1552*0.07)*0.4117,U1552*0.4117)))</f>
        <v/>
      </c>
      <c r="AQ1552" s="47" t="str">
        <f aca="false">IF(AN1552="","",AO1552-AP1552)</f>
        <v/>
      </c>
      <c r="AR1552" s="50" t="str">
        <f aca="false">IFERROR(IF(AND(AC1552="SIM",Y1552="REVENDA",LEFT(AG1552,5)="ANEXO")*OR(AE1552="ANEXO I",AF1552="ANEXO II"),VLOOKUP(H1552,Dados!G:I,2,0),""),"INSERIR MVA")</f>
        <v/>
      </c>
      <c r="AS1552" s="48" t="str">
        <f aca="false">IF(LEFT(AG1552,5)="ANEXO",VLOOKUP(AG1552,Dados!$X$111:$Z$112,2,0)*(AI1552-Q1552),"")</f>
        <v/>
      </c>
      <c r="AT1552" s="48" t="str">
        <f aca="false">IFERROR(IF(AR1552="","",(AI1552*AR1552)+AI1552),"INSERIR MVA")</f>
        <v/>
      </c>
      <c r="AU1552" s="48" t="str">
        <f aca="false">IF(AT1552="","",IF(AY1552=0.04,U1552,AS1552*AY1552))</f>
        <v/>
      </c>
      <c r="AV1552" s="47" t="str">
        <f aca="false">IFERROR(IF(AU1552="","",(VLOOKUP(AG1552,Dados!$X$111:$Z$112,3,0)*AT1552*0.17)),"INSERIR MVA")</f>
        <v/>
      </c>
      <c r="AW1552" s="47" t="str">
        <f aca="false">IFERROR(IF(AR1552="","",AV1552-AU1552),"")</f>
        <v/>
      </c>
      <c r="AX1552" s="51" t="str">
        <f aca="false">IFERROR(IF(AC1552="NÃO","",IF(AM1552&lt;&gt;"",AM1552-W1552,IF(AQ1552&lt;&gt;"",AQ1552-W1552,IF(AW1552&lt;&gt;"",AW1552-W1552,"")))),"")</f>
        <v/>
      </c>
      <c r="AY1552" s="46" t="str">
        <f aca="false">IFERROR(IF(ISNA(VLOOKUP(R1552,Dados!$X$2:$Y$5,2,0)),VLOOKUP(D1552,Dados!$X$7:$Y$33,2,0),VLOOKUP(R1552,Dados!$X$2:$Y$5,2,0)),"")</f>
        <v/>
      </c>
      <c r="AZ1552" s="52" t="str">
        <f aca="false">IF(C1552="","",IF(AND(Y1552="CONSUMO",AC1552="NÃO")*OR(AG1552="-",AG1552="BIT"),IF(E1552&lt;&gt;"",(AI1552-(P1552+L1552-N1552+Q1552)*AY1552)/0.83),""))</f>
        <v/>
      </c>
      <c r="BA1552" s="51" t="str">
        <f aca="false">IF(AZ1552="","",AZ1552*0.17-((P1552+L1552-N1552+Q1552)*AY1552))</f>
        <v/>
      </c>
      <c r="BB1552" s="51" t="str">
        <f aca="false">IF(AND(Y1552="CONSUMO",AG1552="ANEXO I",AY1552&gt;4%),(AI1552-(P1552+L1552-N1552+Q1552)*0.0514)/0.83*(0.5177)*(0.17)-AI1552*0.0514,IF(AND(Y1552="CONSUMO",AG1552="ANEXO II",AY1552&gt;4%),(AI1552-(P1552+L1552-N1552+Q1552)*0.041)/0.83*(0.3295)*(0.17)-AI1552*0.041,IF(AND(Y1552="CONSUMO",AG1552="ANEXO I",AY1552=4%),(AI1552-(P1552+L1552-N1552+Q1552)*0.04)/0.83*(0.5177)*(0.17)-AI1552*0.04,IF(AND(Y1552="CONSUMO",AG1552="ANEXO II",AY1552=4%),(AI1552-(P1552+L1552-N1552+Q1552)*0.04)/0.83*(0.3295)*(0.17)-AI1552*0.04,""))))</f>
        <v/>
      </c>
      <c r="BC1552" s="51" t="str">
        <f aca="false">IF(C1552="","",IF(AND(Y1552="CONSUMO",AC1552="SIM")*OR(AG1552="-",AG1552="BIT"),IF(E1552&lt;&gt;"",(AI1552-(P1552+L1552-N1552+Q1552)*AY1552)/0.83),""))</f>
        <v/>
      </c>
      <c r="BD1552" s="51" t="str">
        <f aca="false">IF(BC1552="","",BC1552*0.17)</f>
        <v/>
      </c>
      <c r="BE1552" s="51" t="str">
        <f aca="false">IF(I1552=6908,0,IF(BC1552="","",BD1552-((P1552+L1552-N1552+Q1552)*AY1552)))</f>
        <v/>
      </c>
      <c r="BF1552" s="53" t="str">
        <f aca="false">IF(B1552="","",IF(OR(B1552="",E1552="Regime Normal"),0,(AI1552-Q1552)*VLOOKUP(R1552,Dados!$X$98:$Y$108,2,0)))</f>
        <v/>
      </c>
      <c r="BG1552" s="54" t="str">
        <f aca="false">IFERROR(VLOOKUP(I1552,Dados!$AC$27:$AD$43,2,0),IF(B1552="","",IF(D1552&lt;&gt;"MT",IF(AND(AC1552="SIM",Y1552="Revenda"),"2403",IF(AND(AC1552="SIM",Y1552="Consumo"),"2407",IF(AND(AC1552="NÃO",Y1552="Revenda"),"2102",IF(AND(AC1552="NÃO",Y1552="Consumo"),"2556",)))),REPLACE(I1552,1,1,1))))</f>
        <v/>
      </c>
    </row>
    <row r="1553" customFormat="false" ht="12.8" hidden="false" customHeight="true" outlineLevel="0" collapsed="false">
      <c r="Y1553" s="45"/>
      <c r="Z1553" s="46" t="str">
        <f aca="false">IF(B1553="","",(IFERROR(VLOOKUP(H1553,Dados!A$3:B$15000,2,0),"Não Encontrado")))</f>
        <v/>
      </c>
      <c r="AA1553" s="46" t="str">
        <f aca="false">IF(B1553="","",(IFERROR(VLOOKUP(G1553,Dados!C$3:E$15000,3,0),"Não Encontrado")))</f>
        <v/>
      </c>
      <c r="AB1553" s="46" t="str">
        <f aca="false">IFERROR(IF(Z1553&lt;&gt;"Não Encontrado",Z1553,IF(AA1553&lt;&gt;"Não Encontrado",AA1553,"")),"")</f>
        <v/>
      </c>
      <c r="AC1553" s="45" t="str">
        <f aca="false">IF(B1553="","",IF(AB1553="","NÃO","SIM"))</f>
        <v/>
      </c>
      <c r="AD1553" s="45" t="str">
        <f aca="false">IFERROR(VLOOKUP(G1553,Dados!$P$3:$R$500,3,0),"")</f>
        <v/>
      </c>
      <c r="AE1553" s="45" t="str">
        <f aca="false">IFERROR(VLOOKUP(G1553,Dados!$K$3:$L$500,2,0),"")</f>
        <v/>
      </c>
      <c r="AF1553" s="45" t="str">
        <f aca="false">IFERROR(VLOOKUP(G1553,Dados!$M$3:$N$500,2,0),"")</f>
        <v/>
      </c>
      <c r="AG1553" s="45" t="str">
        <f aca="false">IF(F1553="","",IF(AND(AD1553="",AE1553="",AF1553=""),"-",IF(AND(AD1553="BIT",AE1553="",AF1553=""),"BIT",IF(AND(AE1553="ANEXO I",AD1553="",AF1553=""),"ANEXO I",IF(AND(AF1553="ANEXO II",AD1553="",AE1553=""),"ANEXO II","Escolher")))))</f>
        <v/>
      </c>
      <c r="AH1553" s="45" t="str">
        <f aca="false">IF(AG1553&lt;&gt;"Pneus","",IFERROR(VLOOKUP(R1553,Dados!$X$2:$Z$5,3,0)*(AI1553-Q1553),VLOOKUP(D1553,Dados!$X$7:$Z$33,3,0)*(AI1553-Q1553)))</f>
        <v/>
      </c>
      <c r="AI1553" s="47" t="str">
        <f aca="false">IF(B1553="","",P1553+Q1553+O1553+M1553+L1553-N1553)</f>
        <v/>
      </c>
      <c r="AJ1553" s="48" t="str">
        <f aca="false">IFERROR(IF(AND(AC1553="SIM",AG1553="-",Y1553="REVENDA"),(AB1553/1+1)*AI1553,IF(AND(AC1553="SIM",AG1553="Pneus",Y1553="REVENDA"),(AB1553/1+1)*(AI1553-AH1553),"")),"")</f>
        <v/>
      </c>
      <c r="AK1553" s="48" t="str">
        <f aca="false">IF(AJ1553="","",AJ1553*17%)</f>
        <v/>
      </c>
      <c r="AL1553" s="48" t="str">
        <f aca="false">IFERROR(IF(AC1553="NÃO","",IF(AK1553="","",IF(E1553="Simples Nacional",BF1553,IF(T1553=0.12,U1553*0.5833337002,IF(T1553=0,AI1553*0.07,U1553))))),"")</f>
        <v/>
      </c>
      <c r="AM1553" s="47" t="str">
        <f aca="false">IFERROR(IF(AC1553="NÃO","",IF(OR(AG1553="-",AG1553="Pneus"),AK1553-AL1553,"")),"")</f>
        <v/>
      </c>
      <c r="AN1553" s="48" t="str">
        <f aca="false">IF(AND(Y1553="REVENDA",AC1553="SIM",AG1553="BIT"),((AB1553/1+1)*AI1553)*0.4117,"")</f>
        <v/>
      </c>
      <c r="AO1553" s="48" t="str">
        <f aca="false">IF(AN1553="","",AN1553*17%)</f>
        <v/>
      </c>
      <c r="AP1553" s="49" t="str">
        <f aca="false">IF(AN1553="","",IF(T1553=0.12,(U1553*0.4117)*0.4117,IF(T1553=0,(AI1553*0.07)*0.4117,U1553*0.4117)))</f>
        <v/>
      </c>
      <c r="AQ1553" s="47" t="str">
        <f aca="false">IF(AN1553="","",AO1553-AP1553)</f>
        <v/>
      </c>
      <c r="AR1553" s="50" t="str">
        <f aca="false">IFERROR(IF(AND(AC1553="SIM",Y1553="REVENDA",LEFT(AG1553,5)="ANEXO")*OR(AE1553="ANEXO I",AF1553="ANEXO II"),VLOOKUP(H1553,Dados!G:I,2,0),""),"INSERIR MVA")</f>
        <v/>
      </c>
      <c r="AS1553" s="48" t="str">
        <f aca="false">IF(LEFT(AG1553,5)="ANEXO",VLOOKUP(AG1553,Dados!$X$111:$Z$112,2,0)*(AI1553-Q1553),"")</f>
        <v/>
      </c>
      <c r="AT1553" s="48" t="str">
        <f aca="false">IFERROR(IF(AR1553="","",(AI1553*AR1553)+AI1553),"INSERIR MVA")</f>
        <v/>
      </c>
      <c r="AU1553" s="48" t="str">
        <f aca="false">IF(AT1553="","",IF(AY1553=0.04,U1553,AS1553*AY1553))</f>
        <v/>
      </c>
      <c r="AV1553" s="47" t="str">
        <f aca="false">IFERROR(IF(AU1553="","",(VLOOKUP(AG1553,Dados!$X$111:$Z$112,3,0)*AT1553*0.17)),"INSERIR MVA")</f>
        <v/>
      </c>
      <c r="AW1553" s="47" t="str">
        <f aca="false">IFERROR(IF(AR1553="","",AV1553-AU1553),"")</f>
        <v/>
      </c>
      <c r="AX1553" s="51" t="str">
        <f aca="false">IFERROR(IF(AC1553="NÃO","",IF(AM1553&lt;&gt;"",AM1553-W1553,IF(AQ1553&lt;&gt;"",AQ1553-W1553,IF(AW1553&lt;&gt;"",AW1553-W1553,"")))),"")</f>
        <v/>
      </c>
      <c r="AY1553" s="46" t="str">
        <f aca="false">IFERROR(IF(ISNA(VLOOKUP(R1553,Dados!$X$2:$Y$5,2,0)),VLOOKUP(D1553,Dados!$X$7:$Y$33,2,0),VLOOKUP(R1553,Dados!$X$2:$Y$5,2,0)),"")</f>
        <v/>
      </c>
      <c r="AZ1553" s="52" t="str">
        <f aca="false">IF(C1553="","",IF(AND(Y1553="CONSUMO",AC1553="NÃO")*OR(AG1553="-",AG1553="BIT"),IF(E1553&lt;&gt;"",(AI1553-(P1553+L1553-N1553+Q1553)*AY1553)/0.83),""))</f>
        <v/>
      </c>
      <c r="BA1553" s="51" t="str">
        <f aca="false">IF(AZ1553="","",AZ1553*0.17-((P1553+L1553-N1553+Q1553)*AY1553))</f>
        <v/>
      </c>
      <c r="BB1553" s="51" t="str">
        <f aca="false">IF(AND(Y1553="CONSUMO",AG1553="ANEXO I",AY1553&gt;4%),(AI1553-(P1553+L1553-N1553+Q1553)*0.0514)/0.83*(0.5177)*(0.17)-AI1553*0.0514,IF(AND(Y1553="CONSUMO",AG1553="ANEXO II",AY1553&gt;4%),(AI1553-(P1553+L1553-N1553+Q1553)*0.041)/0.83*(0.3295)*(0.17)-AI1553*0.041,IF(AND(Y1553="CONSUMO",AG1553="ANEXO I",AY1553=4%),(AI1553-(P1553+L1553-N1553+Q1553)*0.04)/0.83*(0.5177)*(0.17)-AI1553*0.04,IF(AND(Y1553="CONSUMO",AG1553="ANEXO II",AY1553=4%),(AI1553-(P1553+L1553-N1553+Q1553)*0.04)/0.83*(0.3295)*(0.17)-AI1553*0.04,""))))</f>
        <v/>
      </c>
      <c r="BC1553" s="51" t="str">
        <f aca="false">IF(C1553="","",IF(AND(Y1553="CONSUMO",AC1553="SIM")*OR(AG1553="-",AG1553="BIT"),IF(E1553&lt;&gt;"",(AI1553-(P1553+L1553-N1553+Q1553)*AY1553)/0.83),""))</f>
        <v/>
      </c>
      <c r="BD1553" s="51" t="str">
        <f aca="false">IF(BC1553="","",BC1553*0.17)</f>
        <v/>
      </c>
      <c r="BE1553" s="51" t="str">
        <f aca="false">IF(I1553=6908,0,IF(BC1553="","",BD1553-((P1553+L1553-N1553+Q1553)*AY1553)))</f>
        <v/>
      </c>
      <c r="BF1553" s="53" t="str">
        <f aca="false">IF(B1553="","",IF(OR(B1553="",E1553="Regime Normal"),0,(AI1553-Q1553)*VLOOKUP(R1553,Dados!$X$98:$Y$108,2,0)))</f>
        <v/>
      </c>
      <c r="BG1553" s="54" t="str">
        <f aca="false">IFERROR(VLOOKUP(I1553,Dados!$AC$27:$AD$43,2,0),IF(B1553="","",IF(D1553&lt;&gt;"MT",IF(AND(AC1553="SIM",Y1553="Revenda"),"2403",IF(AND(AC1553="SIM",Y1553="Consumo"),"2407",IF(AND(AC1553="NÃO",Y1553="Revenda"),"2102",IF(AND(AC1553="NÃO",Y1553="Consumo"),"2556",)))),REPLACE(I1553,1,1,1))))</f>
        <v/>
      </c>
    </row>
    <row r="1554" customFormat="false" ht="12.8" hidden="false" customHeight="true" outlineLevel="0" collapsed="false">
      <c r="Y1554" s="45"/>
      <c r="Z1554" s="46" t="str">
        <f aca="false">IF(B1554="","",(IFERROR(VLOOKUP(H1554,Dados!A$3:B$15000,2,0),"Não Encontrado")))</f>
        <v/>
      </c>
      <c r="AA1554" s="46" t="str">
        <f aca="false">IF(B1554="","",(IFERROR(VLOOKUP(G1554,Dados!C$3:E$15000,3,0),"Não Encontrado")))</f>
        <v/>
      </c>
      <c r="AB1554" s="46" t="str">
        <f aca="false">IFERROR(IF(Z1554&lt;&gt;"Não Encontrado",Z1554,IF(AA1554&lt;&gt;"Não Encontrado",AA1554,"")),"")</f>
        <v/>
      </c>
      <c r="AC1554" s="45" t="str">
        <f aca="false">IF(B1554="","",IF(AB1554="","NÃO","SIM"))</f>
        <v/>
      </c>
      <c r="AD1554" s="45" t="str">
        <f aca="false">IFERROR(VLOOKUP(G1554,Dados!$P$3:$R$500,3,0),"")</f>
        <v/>
      </c>
      <c r="AE1554" s="45" t="str">
        <f aca="false">IFERROR(VLOOKUP(G1554,Dados!$K$3:$L$500,2,0),"")</f>
        <v/>
      </c>
      <c r="AF1554" s="45" t="str">
        <f aca="false">IFERROR(VLOOKUP(G1554,Dados!$M$3:$N$500,2,0),"")</f>
        <v/>
      </c>
      <c r="AG1554" s="45" t="str">
        <f aca="false">IF(F1554="","",IF(AND(AD1554="",AE1554="",AF1554=""),"-",IF(AND(AD1554="BIT",AE1554="",AF1554=""),"BIT",IF(AND(AE1554="ANEXO I",AD1554="",AF1554=""),"ANEXO I",IF(AND(AF1554="ANEXO II",AD1554="",AE1554=""),"ANEXO II","Escolher")))))</f>
        <v/>
      </c>
      <c r="AH1554" s="45" t="str">
        <f aca="false">IF(AG1554&lt;&gt;"Pneus","",IFERROR(VLOOKUP(R1554,Dados!$X$2:$Z$5,3,0)*(AI1554-Q1554),VLOOKUP(D1554,Dados!$X$7:$Z$33,3,0)*(AI1554-Q1554)))</f>
        <v/>
      </c>
      <c r="AI1554" s="47" t="str">
        <f aca="false">IF(B1554="","",P1554+Q1554+O1554+M1554+L1554-N1554)</f>
        <v/>
      </c>
      <c r="AJ1554" s="48" t="str">
        <f aca="false">IFERROR(IF(AND(AC1554="SIM",AG1554="-",Y1554="REVENDA"),(AB1554/1+1)*AI1554,IF(AND(AC1554="SIM",AG1554="Pneus",Y1554="REVENDA"),(AB1554/1+1)*(AI1554-AH1554),"")),"")</f>
        <v/>
      </c>
      <c r="AK1554" s="48" t="str">
        <f aca="false">IF(AJ1554="","",AJ1554*17%)</f>
        <v/>
      </c>
      <c r="AL1554" s="48" t="str">
        <f aca="false">IFERROR(IF(AC1554="NÃO","",IF(AK1554="","",IF(E1554="Simples Nacional",BF1554,IF(T1554=0.12,U1554*0.5833337002,IF(T1554=0,AI1554*0.07,U1554))))),"")</f>
        <v/>
      </c>
      <c r="AM1554" s="47" t="str">
        <f aca="false">IFERROR(IF(AC1554="NÃO","",IF(OR(AG1554="-",AG1554="Pneus"),AK1554-AL1554,"")),"")</f>
        <v/>
      </c>
      <c r="AN1554" s="48" t="str">
        <f aca="false">IF(AND(Y1554="REVENDA",AC1554="SIM",AG1554="BIT"),((AB1554/1+1)*AI1554)*0.4117,"")</f>
        <v/>
      </c>
      <c r="AO1554" s="48" t="str">
        <f aca="false">IF(AN1554="","",AN1554*17%)</f>
        <v/>
      </c>
      <c r="AP1554" s="49" t="str">
        <f aca="false">IF(AN1554="","",IF(T1554=0.12,(U1554*0.4117)*0.4117,IF(T1554=0,(AI1554*0.07)*0.4117,U1554*0.4117)))</f>
        <v/>
      </c>
      <c r="AQ1554" s="47" t="str">
        <f aca="false">IF(AN1554="","",AO1554-AP1554)</f>
        <v/>
      </c>
      <c r="AR1554" s="50" t="str">
        <f aca="false">IFERROR(IF(AND(AC1554="SIM",Y1554="REVENDA",LEFT(AG1554,5)="ANEXO")*OR(AE1554="ANEXO I",AF1554="ANEXO II"),VLOOKUP(H1554,Dados!G:I,2,0),""),"INSERIR MVA")</f>
        <v/>
      </c>
      <c r="AS1554" s="48" t="str">
        <f aca="false">IF(LEFT(AG1554,5)="ANEXO",VLOOKUP(AG1554,Dados!$X$111:$Z$112,2,0)*(AI1554-Q1554),"")</f>
        <v/>
      </c>
      <c r="AT1554" s="48" t="str">
        <f aca="false">IFERROR(IF(AR1554="","",(AI1554*AR1554)+AI1554),"INSERIR MVA")</f>
        <v/>
      </c>
      <c r="AU1554" s="48" t="str">
        <f aca="false">IF(AT1554="","",IF(AY1554=0.04,U1554,AS1554*AY1554))</f>
        <v/>
      </c>
      <c r="AV1554" s="47" t="str">
        <f aca="false">IFERROR(IF(AU1554="","",(VLOOKUP(AG1554,Dados!$X$111:$Z$112,3,0)*AT1554*0.17)),"INSERIR MVA")</f>
        <v/>
      </c>
      <c r="AW1554" s="47" t="str">
        <f aca="false">IFERROR(IF(AR1554="","",AV1554-AU1554),"")</f>
        <v/>
      </c>
      <c r="AX1554" s="51" t="str">
        <f aca="false">IFERROR(IF(AC1554="NÃO","",IF(AM1554&lt;&gt;"",AM1554-W1554,IF(AQ1554&lt;&gt;"",AQ1554-W1554,IF(AW1554&lt;&gt;"",AW1554-W1554,"")))),"")</f>
        <v/>
      </c>
      <c r="AY1554" s="46" t="str">
        <f aca="false">IFERROR(IF(ISNA(VLOOKUP(R1554,Dados!$X$2:$Y$5,2,0)),VLOOKUP(D1554,Dados!$X$7:$Y$33,2,0),VLOOKUP(R1554,Dados!$X$2:$Y$5,2,0)),"")</f>
        <v/>
      </c>
      <c r="AZ1554" s="52" t="str">
        <f aca="false">IF(C1554="","",IF(AND(Y1554="CONSUMO",AC1554="NÃO")*OR(AG1554="-",AG1554="BIT"),IF(E1554&lt;&gt;"",(AI1554-(P1554+L1554-N1554+Q1554)*AY1554)/0.83),""))</f>
        <v/>
      </c>
      <c r="BA1554" s="51" t="str">
        <f aca="false">IF(AZ1554="","",AZ1554*0.17-((P1554+L1554-N1554+Q1554)*AY1554))</f>
        <v/>
      </c>
      <c r="BB1554" s="51" t="str">
        <f aca="false">IF(AND(Y1554="CONSUMO",AG1554="ANEXO I",AY1554&gt;4%),(AI1554-(P1554+L1554-N1554+Q1554)*0.0514)/0.83*(0.5177)*(0.17)-AI1554*0.0514,IF(AND(Y1554="CONSUMO",AG1554="ANEXO II",AY1554&gt;4%),(AI1554-(P1554+L1554-N1554+Q1554)*0.041)/0.83*(0.3295)*(0.17)-AI1554*0.041,IF(AND(Y1554="CONSUMO",AG1554="ANEXO I",AY1554=4%),(AI1554-(P1554+L1554-N1554+Q1554)*0.04)/0.83*(0.5177)*(0.17)-AI1554*0.04,IF(AND(Y1554="CONSUMO",AG1554="ANEXO II",AY1554=4%),(AI1554-(P1554+L1554-N1554+Q1554)*0.04)/0.83*(0.3295)*(0.17)-AI1554*0.04,""))))</f>
        <v/>
      </c>
      <c r="BC1554" s="51" t="str">
        <f aca="false">IF(C1554="","",IF(AND(Y1554="CONSUMO",AC1554="SIM")*OR(AG1554="-",AG1554="BIT"),IF(E1554&lt;&gt;"",(AI1554-(P1554+L1554-N1554+Q1554)*AY1554)/0.83),""))</f>
        <v/>
      </c>
      <c r="BD1554" s="51" t="str">
        <f aca="false">IF(BC1554="","",BC1554*0.17)</f>
        <v/>
      </c>
      <c r="BE1554" s="51" t="str">
        <f aca="false">IF(I1554=6908,0,IF(BC1554="","",BD1554-((P1554+L1554-N1554+Q1554)*AY1554)))</f>
        <v/>
      </c>
      <c r="BF1554" s="53" t="str">
        <f aca="false">IF(B1554="","",IF(OR(B1554="",E1554="Regime Normal"),0,(AI1554-Q1554)*VLOOKUP(R1554,Dados!$X$98:$Y$108,2,0)))</f>
        <v/>
      </c>
      <c r="BG1554" s="54" t="str">
        <f aca="false">IFERROR(VLOOKUP(I1554,Dados!$AC$27:$AD$43,2,0),IF(B1554="","",IF(D1554&lt;&gt;"MT",IF(AND(AC1554="SIM",Y1554="Revenda"),"2403",IF(AND(AC1554="SIM",Y1554="Consumo"),"2407",IF(AND(AC1554="NÃO",Y1554="Revenda"),"2102",IF(AND(AC1554="NÃO",Y1554="Consumo"),"2556",)))),REPLACE(I1554,1,1,1))))</f>
        <v/>
      </c>
    </row>
    <row r="1555" customFormat="false" ht="12.8" hidden="false" customHeight="true" outlineLevel="0" collapsed="false">
      <c r="Y1555" s="45"/>
      <c r="Z1555" s="46" t="str">
        <f aca="false">IF(B1555="","",(IFERROR(VLOOKUP(H1555,Dados!A$3:B$15000,2,0),"Não Encontrado")))</f>
        <v/>
      </c>
      <c r="AA1555" s="46" t="str">
        <f aca="false">IF(B1555="","",(IFERROR(VLOOKUP(G1555,Dados!C$3:E$15000,3,0),"Não Encontrado")))</f>
        <v/>
      </c>
      <c r="AB1555" s="46" t="str">
        <f aca="false">IFERROR(IF(Z1555&lt;&gt;"Não Encontrado",Z1555,IF(AA1555&lt;&gt;"Não Encontrado",AA1555,"")),"")</f>
        <v/>
      </c>
      <c r="AC1555" s="45" t="str">
        <f aca="false">IF(B1555="","",IF(AB1555="","NÃO","SIM"))</f>
        <v/>
      </c>
      <c r="AD1555" s="45" t="str">
        <f aca="false">IFERROR(VLOOKUP(G1555,Dados!$P$3:$R$500,3,0),"")</f>
        <v/>
      </c>
      <c r="AE1555" s="45" t="str">
        <f aca="false">IFERROR(VLOOKUP(G1555,Dados!$K$3:$L$500,2,0),"")</f>
        <v/>
      </c>
      <c r="AF1555" s="45" t="str">
        <f aca="false">IFERROR(VLOOKUP(G1555,Dados!$M$3:$N$500,2,0),"")</f>
        <v/>
      </c>
      <c r="AG1555" s="45" t="str">
        <f aca="false">IF(F1555="","",IF(AND(AD1555="",AE1555="",AF1555=""),"-",IF(AND(AD1555="BIT",AE1555="",AF1555=""),"BIT",IF(AND(AE1555="ANEXO I",AD1555="",AF1555=""),"ANEXO I",IF(AND(AF1555="ANEXO II",AD1555="",AE1555=""),"ANEXO II","Escolher")))))</f>
        <v/>
      </c>
      <c r="AH1555" s="45" t="str">
        <f aca="false">IF(AG1555&lt;&gt;"Pneus","",IFERROR(VLOOKUP(R1555,Dados!$X$2:$Z$5,3,0)*(AI1555-Q1555),VLOOKUP(D1555,Dados!$X$7:$Z$33,3,0)*(AI1555-Q1555)))</f>
        <v/>
      </c>
      <c r="AI1555" s="47" t="str">
        <f aca="false">IF(B1555="","",P1555+Q1555+O1555+M1555+L1555-N1555)</f>
        <v/>
      </c>
      <c r="AJ1555" s="48" t="str">
        <f aca="false">IFERROR(IF(AND(AC1555="SIM",AG1555="-",Y1555="REVENDA"),(AB1555/1+1)*AI1555,IF(AND(AC1555="SIM",AG1555="Pneus",Y1555="REVENDA"),(AB1555/1+1)*(AI1555-AH1555),"")),"")</f>
        <v/>
      </c>
      <c r="AK1555" s="48" t="str">
        <f aca="false">IF(AJ1555="","",AJ1555*17%)</f>
        <v/>
      </c>
      <c r="AL1555" s="48" t="str">
        <f aca="false">IFERROR(IF(AC1555="NÃO","",IF(AK1555="","",IF(E1555="Simples Nacional",BF1555,IF(T1555=0.12,U1555*0.5833337002,IF(T1555=0,AI1555*0.07,U1555))))),"")</f>
        <v/>
      </c>
      <c r="AM1555" s="47" t="str">
        <f aca="false">IFERROR(IF(AC1555="NÃO","",IF(OR(AG1555="-",AG1555="Pneus"),AK1555-AL1555,"")),"")</f>
        <v/>
      </c>
      <c r="AN1555" s="48" t="str">
        <f aca="false">IF(AND(Y1555="REVENDA",AC1555="SIM",AG1555="BIT"),((AB1555/1+1)*AI1555)*0.4117,"")</f>
        <v/>
      </c>
      <c r="AO1555" s="48" t="str">
        <f aca="false">IF(AN1555="","",AN1555*17%)</f>
        <v/>
      </c>
      <c r="AP1555" s="49" t="str">
        <f aca="false">IF(AN1555="","",IF(T1555=0.12,(U1555*0.4117)*0.4117,IF(T1555=0,(AI1555*0.07)*0.4117,U1555*0.4117)))</f>
        <v/>
      </c>
      <c r="AQ1555" s="47" t="str">
        <f aca="false">IF(AN1555="","",AO1555-AP1555)</f>
        <v/>
      </c>
      <c r="AR1555" s="50" t="str">
        <f aca="false">IFERROR(IF(AND(AC1555="SIM",Y1555="REVENDA",LEFT(AG1555,5)="ANEXO")*OR(AE1555="ANEXO I",AF1555="ANEXO II"),VLOOKUP(H1555,Dados!G:I,2,0),""),"INSERIR MVA")</f>
        <v/>
      </c>
      <c r="AS1555" s="48" t="str">
        <f aca="false">IF(LEFT(AG1555,5)="ANEXO",VLOOKUP(AG1555,Dados!$X$111:$Z$112,2,0)*(AI1555-Q1555),"")</f>
        <v/>
      </c>
      <c r="AT1555" s="48" t="str">
        <f aca="false">IFERROR(IF(AR1555="","",(AI1555*AR1555)+AI1555),"INSERIR MVA")</f>
        <v/>
      </c>
      <c r="AU1555" s="48" t="str">
        <f aca="false">IF(AT1555="","",IF(AY1555=0.04,U1555,AS1555*AY1555))</f>
        <v/>
      </c>
      <c r="AV1555" s="47" t="str">
        <f aca="false">IFERROR(IF(AU1555="","",(VLOOKUP(AG1555,Dados!$X$111:$Z$112,3,0)*AT1555*0.17)),"INSERIR MVA")</f>
        <v/>
      </c>
      <c r="AW1555" s="47" t="str">
        <f aca="false">IFERROR(IF(AR1555="","",AV1555-AU1555),"")</f>
        <v/>
      </c>
      <c r="AX1555" s="51" t="str">
        <f aca="false">IFERROR(IF(AC1555="NÃO","",IF(AM1555&lt;&gt;"",AM1555-W1555,IF(AQ1555&lt;&gt;"",AQ1555-W1555,IF(AW1555&lt;&gt;"",AW1555-W1555,"")))),"")</f>
        <v/>
      </c>
      <c r="AY1555" s="46" t="str">
        <f aca="false">IFERROR(IF(ISNA(VLOOKUP(R1555,Dados!$X$2:$Y$5,2,0)),VLOOKUP(D1555,Dados!$X$7:$Y$33,2,0),VLOOKUP(R1555,Dados!$X$2:$Y$5,2,0)),"")</f>
        <v/>
      </c>
      <c r="AZ1555" s="52" t="str">
        <f aca="false">IF(C1555="","",IF(AND(Y1555="CONSUMO",AC1555="NÃO")*OR(AG1555="-",AG1555="BIT"),IF(E1555&lt;&gt;"",(AI1555-(P1555+L1555-N1555+Q1555)*AY1555)/0.83),""))</f>
        <v/>
      </c>
      <c r="BA1555" s="51" t="str">
        <f aca="false">IF(AZ1555="","",AZ1555*0.17-((P1555+L1555-N1555+Q1555)*AY1555))</f>
        <v/>
      </c>
      <c r="BB1555" s="51" t="str">
        <f aca="false">IF(AND(Y1555="CONSUMO",AG1555="ANEXO I",AY1555&gt;4%),(AI1555-(P1555+L1555-N1555+Q1555)*0.0514)/0.83*(0.5177)*(0.17)-AI1555*0.0514,IF(AND(Y1555="CONSUMO",AG1555="ANEXO II",AY1555&gt;4%),(AI1555-(P1555+L1555-N1555+Q1555)*0.041)/0.83*(0.3295)*(0.17)-AI1555*0.041,IF(AND(Y1555="CONSUMO",AG1555="ANEXO I",AY1555=4%),(AI1555-(P1555+L1555-N1555+Q1555)*0.04)/0.83*(0.5177)*(0.17)-AI1555*0.04,IF(AND(Y1555="CONSUMO",AG1555="ANEXO II",AY1555=4%),(AI1555-(P1555+L1555-N1555+Q1555)*0.04)/0.83*(0.3295)*(0.17)-AI1555*0.04,""))))</f>
        <v/>
      </c>
      <c r="BC1555" s="51" t="str">
        <f aca="false">IF(C1555="","",IF(AND(Y1555="CONSUMO",AC1555="SIM")*OR(AG1555="-",AG1555="BIT"),IF(E1555&lt;&gt;"",(AI1555-(P1555+L1555-N1555+Q1555)*AY1555)/0.83),""))</f>
        <v/>
      </c>
      <c r="BD1555" s="51" t="str">
        <f aca="false">IF(BC1555="","",BC1555*0.17)</f>
        <v/>
      </c>
      <c r="BE1555" s="51" t="str">
        <f aca="false">IF(I1555=6908,0,IF(BC1555="","",BD1555-((P1555+L1555-N1555+Q1555)*AY1555)))</f>
        <v/>
      </c>
      <c r="BF1555" s="53" t="str">
        <f aca="false">IF(B1555="","",IF(OR(B1555="",E1555="Regime Normal"),0,(AI1555-Q1555)*VLOOKUP(R1555,Dados!$X$98:$Y$108,2,0)))</f>
        <v/>
      </c>
      <c r="BG1555" s="54" t="str">
        <f aca="false">IFERROR(VLOOKUP(I1555,Dados!$AC$27:$AD$43,2,0),IF(B1555="","",IF(D1555&lt;&gt;"MT",IF(AND(AC1555="SIM",Y1555="Revenda"),"2403",IF(AND(AC1555="SIM",Y1555="Consumo"),"2407",IF(AND(AC1555="NÃO",Y1555="Revenda"),"2102",IF(AND(AC1555="NÃO",Y1555="Consumo"),"2556",)))),REPLACE(I1555,1,1,1))))</f>
        <v/>
      </c>
    </row>
    <row r="1556" customFormat="false" ht="12.8" hidden="false" customHeight="true" outlineLevel="0" collapsed="false">
      <c r="Y1556" s="45"/>
      <c r="Z1556" s="46" t="str">
        <f aca="false">IF(B1556="","",(IFERROR(VLOOKUP(H1556,Dados!A$3:B$15000,2,0),"Não Encontrado")))</f>
        <v/>
      </c>
      <c r="AA1556" s="46" t="str">
        <f aca="false">IF(B1556="","",(IFERROR(VLOOKUP(G1556,Dados!C$3:E$15000,3,0),"Não Encontrado")))</f>
        <v/>
      </c>
      <c r="AB1556" s="46" t="str">
        <f aca="false">IFERROR(IF(Z1556&lt;&gt;"Não Encontrado",Z1556,IF(AA1556&lt;&gt;"Não Encontrado",AA1556,"")),"")</f>
        <v/>
      </c>
      <c r="AC1556" s="45" t="str">
        <f aca="false">IF(B1556="","",IF(AB1556="","NÃO","SIM"))</f>
        <v/>
      </c>
      <c r="AD1556" s="45" t="str">
        <f aca="false">IFERROR(VLOOKUP(G1556,Dados!$P$3:$R$500,3,0),"")</f>
        <v/>
      </c>
      <c r="AE1556" s="45" t="str">
        <f aca="false">IFERROR(VLOOKUP(G1556,Dados!$K$3:$L$500,2,0),"")</f>
        <v/>
      </c>
      <c r="AF1556" s="45" t="str">
        <f aca="false">IFERROR(VLOOKUP(G1556,Dados!$M$3:$N$500,2,0),"")</f>
        <v/>
      </c>
      <c r="AG1556" s="45" t="str">
        <f aca="false">IF(F1556="","",IF(AND(AD1556="",AE1556="",AF1556=""),"-",IF(AND(AD1556="BIT",AE1556="",AF1556=""),"BIT",IF(AND(AE1556="ANEXO I",AD1556="",AF1556=""),"ANEXO I",IF(AND(AF1556="ANEXO II",AD1556="",AE1556=""),"ANEXO II","Escolher")))))</f>
        <v/>
      </c>
      <c r="AH1556" s="45" t="str">
        <f aca="false">IF(AG1556&lt;&gt;"Pneus","",IFERROR(VLOOKUP(R1556,Dados!$X$2:$Z$5,3,0)*(AI1556-Q1556),VLOOKUP(D1556,Dados!$X$7:$Z$33,3,0)*(AI1556-Q1556)))</f>
        <v/>
      </c>
      <c r="AI1556" s="47" t="str">
        <f aca="false">IF(B1556="","",P1556+Q1556+O1556+M1556+L1556-N1556)</f>
        <v/>
      </c>
      <c r="AJ1556" s="48" t="str">
        <f aca="false">IFERROR(IF(AND(AC1556="SIM",AG1556="-",Y1556="REVENDA"),(AB1556/1+1)*AI1556,IF(AND(AC1556="SIM",AG1556="Pneus",Y1556="REVENDA"),(AB1556/1+1)*(AI1556-AH1556),"")),"")</f>
        <v/>
      </c>
      <c r="AK1556" s="48" t="str">
        <f aca="false">IF(AJ1556="","",AJ1556*17%)</f>
        <v/>
      </c>
      <c r="AL1556" s="48" t="str">
        <f aca="false">IFERROR(IF(AC1556="NÃO","",IF(AK1556="","",IF(E1556="Simples Nacional",BF1556,IF(T1556=0.12,U1556*0.5833337002,IF(T1556=0,AI1556*0.07,U1556))))),"")</f>
        <v/>
      </c>
      <c r="AM1556" s="47" t="str">
        <f aca="false">IFERROR(IF(AC1556="NÃO","",IF(OR(AG1556="-",AG1556="Pneus"),AK1556-AL1556,"")),"")</f>
        <v/>
      </c>
      <c r="AN1556" s="48" t="str">
        <f aca="false">IF(AND(Y1556="REVENDA",AC1556="SIM",AG1556="BIT"),((AB1556/1+1)*AI1556)*0.4117,"")</f>
        <v/>
      </c>
      <c r="AO1556" s="48" t="str">
        <f aca="false">IF(AN1556="","",AN1556*17%)</f>
        <v/>
      </c>
      <c r="AP1556" s="49" t="str">
        <f aca="false">IF(AN1556="","",IF(T1556=0.12,(U1556*0.4117)*0.4117,IF(T1556=0,(AI1556*0.07)*0.4117,U1556*0.4117)))</f>
        <v/>
      </c>
      <c r="AQ1556" s="47" t="str">
        <f aca="false">IF(AN1556="","",AO1556-AP1556)</f>
        <v/>
      </c>
      <c r="AR1556" s="50" t="str">
        <f aca="false">IFERROR(IF(AND(AC1556="SIM",Y1556="REVENDA",LEFT(AG1556,5)="ANEXO")*OR(AE1556="ANEXO I",AF1556="ANEXO II"),VLOOKUP(H1556,Dados!G:I,2,0),""),"INSERIR MVA")</f>
        <v/>
      </c>
      <c r="AS1556" s="48" t="str">
        <f aca="false">IF(LEFT(AG1556,5)="ANEXO",VLOOKUP(AG1556,Dados!$X$111:$Z$112,2,0)*(AI1556-Q1556),"")</f>
        <v/>
      </c>
      <c r="AT1556" s="48" t="str">
        <f aca="false">IFERROR(IF(AR1556="","",(AI1556*AR1556)+AI1556),"INSERIR MVA")</f>
        <v/>
      </c>
      <c r="AU1556" s="48" t="str">
        <f aca="false">IF(AT1556="","",IF(AY1556=0.04,U1556,AS1556*AY1556))</f>
        <v/>
      </c>
      <c r="AV1556" s="47" t="str">
        <f aca="false">IFERROR(IF(AU1556="","",(VLOOKUP(AG1556,Dados!$X$111:$Z$112,3,0)*AT1556*0.17)),"INSERIR MVA")</f>
        <v/>
      </c>
      <c r="AW1556" s="47" t="str">
        <f aca="false">IFERROR(IF(AR1556="","",AV1556-AU1556),"")</f>
        <v/>
      </c>
      <c r="AX1556" s="51" t="str">
        <f aca="false">IFERROR(IF(AC1556="NÃO","",IF(AM1556&lt;&gt;"",AM1556-W1556,IF(AQ1556&lt;&gt;"",AQ1556-W1556,IF(AW1556&lt;&gt;"",AW1556-W1556,"")))),"")</f>
        <v/>
      </c>
      <c r="AY1556" s="46" t="str">
        <f aca="false">IFERROR(IF(ISNA(VLOOKUP(R1556,Dados!$X$2:$Y$5,2,0)),VLOOKUP(D1556,Dados!$X$7:$Y$33,2,0),VLOOKUP(R1556,Dados!$X$2:$Y$5,2,0)),"")</f>
        <v/>
      </c>
      <c r="AZ1556" s="52" t="str">
        <f aca="false">IF(C1556="","",IF(AND(Y1556="CONSUMO",AC1556="NÃO")*OR(AG1556="-",AG1556="BIT"),IF(E1556&lt;&gt;"",(AI1556-(P1556+L1556-N1556+Q1556)*AY1556)/0.83),""))</f>
        <v/>
      </c>
      <c r="BA1556" s="51" t="str">
        <f aca="false">IF(AZ1556="","",AZ1556*0.17-((P1556+L1556-N1556+Q1556)*AY1556))</f>
        <v/>
      </c>
      <c r="BB1556" s="51" t="str">
        <f aca="false">IF(AND(Y1556="CONSUMO",AG1556="ANEXO I",AY1556&gt;4%),(AI1556-(P1556+L1556-N1556+Q1556)*0.0514)/0.83*(0.5177)*(0.17)-AI1556*0.0514,IF(AND(Y1556="CONSUMO",AG1556="ANEXO II",AY1556&gt;4%),(AI1556-(P1556+L1556-N1556+Q1556)*0.041)/0.83*(0.3295)*(0.17)-AI1556*0.041,IF(AND(Y1556="CONSUMO",AG1556="ANEXO I",AY1556=4%),(AI1556-(P1556+L1556-N1556+Q1556)*0.04)/0.83*(0.5177)*(0.17)-AI1556*0.04,IF(AND(Y1556="CONSUMO",AG1556="ANEXO II",AY1556=4%),(AI1556-(P1556+L1556-N1556+Q1556)*0.04)/0.83*(0.3295)*(0.17)-AI1556*0.04,""))))</f>
        <v/>
      </c>
      <c r="BC1556" s="51" t="str">
        <f aca="false">IF(C1556="","",IF(AND(Y1556="CONSUMO",AC1556="SIM")*OR(AG1556="-",AG1556="BIT"),IF(E1556&lt;&gt;"",(AI1556-(P1556+L1556-N1556+Q1556)*AY1556)/0.83),""))</f>
        <v/>
      </c>
      <c r="BD1556" s="51" t="str">
        <f aca="false">IF(BC1556="","",BC1556*0.17)</f>
        <v/>
      </c>
      <c r="BE1556" s="51" t="str">
        <f aca="false">IF(I1556=6908,0,IF(BC1556="","",BD1556-((P1556+L1556-N1556+Q1556)*AY1556)))</f>
        <v/>
      </c>
      <c r="BF1556" s="53" t="str">
        <f aca="false">IF(B1556="","",IF(OR(B1556="",E1556="Regime Normal"),0,(AI1556-Q1556)*VLOOKUP(R1556,Dados!$X$98:$Y$108,2,0)))</f>
        <v/>
      </c>
      <c r="BG1556" s="54" t="str">
        <f aca="false">IFERROR(VLOOKUP(I1556,Dados!$AC$27:$AD$43,2,0),IF(B1556="","",IF(D1556&lt;&gt;"MT",IF(AND(AC1556="SIM",Y1556="Revenda"),"2403",IF(AND(AC1556="SIM",Y1556="Consumo"),"2407",IF(AND(AC1556="NÃO",Y1556="Revenda"),"2102",IF(AND(AC1556="NÃO",Y1556="Consumo"),"2556",)))),REPLACE(I1556,1,1,1))))</f>
        <v/>
      </c>
    </row>
    <row r="1557" customFormat="false" ht="12.8" hidden="false" customHeight="true" outlineLevel="0" collapsed="false">
      <c r="Y1557" s="45"/>
      <c r="Z1557" s="46" t="str">
        <f aca="false">IF(B1557="","",(IFERROR(VLOOKUP(H1557,Dados!A$3:B$15000,2,0),"Não Encontrado")))</f>
        <v/>
      </c>
      <c r="AA1557" s="46" t="str">
        <f aca="false">IF(B1557="","",(IFERROR(VLOOKUP(G1557,Dados!C$3:E$15000,3,0),"Não Encontrado")))</f>
        <v/>
      </c>
      <c r="AB1557" s="46" t="str">
        <f aca="false">IFERROR(IF(Z1557&lt;&gt;"Não Encontrado",Z1557,IF(AA1557&lt;&gt;"Não Encontrado",AA1557,"")),"")</f>
        <v/>
      </c>
      <c r="AC1557" s="45" t="str">
        <f aca="false">IF(B1557="","",IF(AB1557="","NÃO","SIM"))</f>
        <v/>
      </c>
      <c r="AD1557" s="45" t="str">
        <f aca="false">IFERROR(VLOOKUP(G1557,Dados!$P$3:$R$500,3,0),"")</f>
        <v/>
      </c>
      <c r="AE1557" s="45" t="str">
        <f aca="false">IFERROR(VLOOKUP(G1557,Dados!$K$3:$L$500,2,0),"")</f>
        <v/>
      </c>
      <c r="AF1557" s="45" t="str">
        <f aca="false">IFERROR(VLOOKUP(G1557,Dados!$M$3:$N$500,2,0),"")</f>
        <v/>
      </c>
      <c r="AG1557" s="45" t="str">
        <f aca="false">IF(F1557="","",IF(AND(AD1557="",AE1557="",AF1557=""),"-",IF(AND(AD1557="BIT",AE1557="",AF1557=""),"BIT",IF(AND(AE1557="ANEXO I",AD1557="",AF1557=""),"ANEXO I",IF(AND(AF1557="ANEXO II",AD1557="",AE1557=""),"ANEXO II","Escolher")))))</f>
        <v/>
      </c>
      <c r="AH1557" s="45" t="str">
        <f aca="false">IF(AG1557&lt;&gt;"Pneus","",IFERROR(VLOOKUP(R1557,Dados!$X$2:$Z$5,3,0)*(AI1557-Q1557),VLOOKUP(D1557,Dados!$X$7:$Z$33,3,0)*(AI1557-Q1557)))</f>
        <v/>
      </c>
      <c r="AI1557" s="47" t="str">
        <f aca="false">IF(B1557="","",P1557+Q1557+O1557+M1557+L1557-N1557)</f>
        <v/>
      </c>
      <c r="AJ1557" s="48" t="str">
        <f aca="false">IFERROR(IF(AND(AC1557="SIM",AG1557="-",Y1557="REVENDA"),(AB1557/1+1)*AI1557,IF(AND(AC1557="SIM",AG1557="Pneus",Y1557="REVENDA"),(AB1557/1+1)*(AI1557-AH1557),"")),"")</f>
        <v/>
      </c>
      <c r="AK1557" s="48" t="str">
        <f aca="false">IF(AJ1557="","",AJ1557*17%)</f>
        <v/>
      </c>
      <c r="AL1557" s="48" t="str">
        <f aca="false">IFERROR(IF(AC1557="NÃO","",IF(AK1557="","",IF(E1557="Simples Nacional",BF1557,IF(T1557=0.12,U1557*0.5833337002,IF(T1557=0,AI1557*0.07,U1557))))),"")</f>
        <v/>
      </c>
      <c r="AM1557" s="47" t="str">
        <f aca="false">IFERROR(IF(AC1557="NÃO","",IF(OR(AG1557="-",AG1557="Pneus"),AK1557-AL1557,"")),"")</f>
        <v/>
      </c>
      <c r="AN1557" s="48" t="str">
        <f aca="false">IF(AND(Y1557="REVENDA",AC1557="SIM",AG1557="BIT"),((AB1557/1+1)*AI1557)*0.4117,"")</f>
        <v/>
      </c>
      <c r="AO1557" s="48" t="str">
        <f aca="false">IF(AN1557="","",AN1557*17%)</f>
        <v/>
      </c>
      <c r="AP1557" s="49" t="str">
        <f aca="false">IF(AN1557="","",IF(T1557=0.12,(U1557*0.4117)*0.4117,IF(T1557=0,(AI1557*0.07)*0.4117,U1557*0.4117)))</f>
        <v/>
      </c>
      <c r="AQ1557" s="47" t="str">
        <f aca="false">IF(AN1557="","",AO1557-AP1557)</f>
        <v/>
      </c>
      <c r="AR1557" s="50" t="str">
        <f aca="false">IFERROR(IF(AND(AC1557="SIM",Y1557="REVENDA",LEFT(AG1557,5)="ANEXO")*OR(AE1557="ANEXO I",AF1557="ANEXO II"),VLOOKUP(H1557,Dados!G:I,2,0),""),"INSERIR MVA")</f>
        <v/>
      </c>
      <c r="AS1557" s="48" t="str">
        <f aca="false">IF(LEFT(AG1557,5)="ANEXO",VLOOKUP(AG1557,Dados!$X$111:$Z$112,2,0)*(AI1557-Q1557),"")</f>
        <v/>
      </c>
      <c r="AT1557" s="48" t="str">
        <f aca="false">IFERROR(IF(AR1557="","",(AI1557*AR1557)+AI1557),"INSERIR MVA")</f>
        <v/>
      </c>
      <c r="AU1557" s="48" t="str">
        <f aca="false">IF(AT1557="","",IF(AY1557=0.04,U1557,AS1557*AY1557))</f>
        <v/>
      </c>
      <c r="AV1557" s="47" t="str">
        <f aca="false">IFERROR(IF(AU1557="","",(VLOOKUP(AG1557,Dados!$X$111:$Z$112,3,0)*AT1557*0.17)),"INSERIR MVA")</f>
        <v/>
      </c>
      <c r="AW1557" s="47" t="str">
        <f aca="false">IFERROR(IF(AR1557="","",AV1557-AU1557),"")</f>
        <v/>
      </c>
      <c r="AX1557" s="51" t="str">
        <f aca="false">IFERROR(IF(AC1557="NÃO","",IF(AM1557&lt;&gt;"",AM1557-W1557,IF(AQ1557&lt;&gt;"",AQ1557-W1557,IF(AW1557&lt;&gt;"",AW1557-W1557,"")))),"")</f>
        <v/>
      </c>
      <c r="AY1557" s="46" t="str">
        <f aca="false">IFERROR(IF(ISNA(VLOOKUP(R1557,Dados!$X$2:$Y$5,2,0)),VLOOKUP(D1557,Dados!$X$7:$Y$33,2,0),VLOOKUP(R1557,Dados!$X$2:$Y$5,2,0)),"")</f>
        <v/>
      </c>
      <c r="AZ1557" s="52" t="str">
        <f aca="false">IF(C1557="","",IF(AND(Y1557="CONSUMO",AC1557="NÃO")*OR(AG1557="-",AG1557="BIT"),IF(E1557&lt;&gt;"",(AI1557-(P1557+L1557-N1557+Q1557)*AY1557)/0.83),""))</f>
        <v/>
      </c>
      <c r="BA1557" s="51" t="str">
        <f aca="false">IF(AZ1557="","",AZ1557*0.17-((P1557+L1557-N1557+Q1557)*AY1557))</f>
        <v/>
      </c>
      <c r="BB1557" s="51" t="str">
        <f aca="false">IF(AND(Y1557="CONSUMO",AG1557="ANEXO I",AY1557&gt;4%),(AI1557-(P1557+L1557-N1557+Q1557)*0.0514)/0.83*(0.5177)*(0.17)-AI1557*0.0514,IF(AND(Y1557="CONSUMO",AG1557="ANEXO II",AY1557&gt;4%),(AI1557-(P1557+L1557-N1557+Q1557)*0.041)/0.83*(0.3295)*(0.17)-AI1557*0.041,IF(AND(Y1557="CONSUMO",AG1557="ANEXO I",AY1557=4%),(AI1557-(P1557+L1557-N1557+Q1557)*0.04)/0.83*(0.5177)*(0.17)-AI1557*0.04,IF(AND(Y1557="CONSUMO",AG1557="ANEXO II",AY1557=4%),(AI1557-(P1557+L1557-N1557+Q1557)*0.04)/0.83*(0.3295)*(0.17)-AI1557*0.04,""))))</f>
        <v/>
      </c>
      <c r="BC1557" s="51" t="str">
        <f aca="false">IF(C1557="","",IF(AND(Y1557="CONSUMO",AC1557="SIM")*OR(AG1557="-",AG1557="BIT"),IF(E1557&lt;&gt;"",(AI1557-(P1557+L1557-N1557+Q1557)*AY1557)/0.83),""))</f>
        <v/>
      </c>
      <c r="BD1557" s="51" t="str">
        <f aca="false">IF(BC1557="","",BC1557*0.17)</f>
        <v/>
      </c>
      <c r="BE1557" s="51" t="str">
        <f aca="false">IF(I1557=6908,0,IF(BC1557="","",BD1557-((P1557+L1557-N1557+Q1557)*AY1557)))</f>
        <v/>
      </c>
      <c r="BF1557" s="53" t="str">
        <f aca="false">IF(B1557="","",IF(OR(B1557="",E1557="Regime Normal"),0,(AI1557-Q1557)*VLOOKUP(R1557,Dados!$X$98:$Y$108,2,0)))</f>
        <v/>
      </c>
      <c r="BG1557" s="54" t="str">
        <f aca="false">IFERROR(VLOOKUP(I1557,Dados!$AC$27:$AD$43,2,0),IF(B1557="","",IF(D1557&lt;&gt;"MT",IF(AND(AC1557="SIM",Y1557="Revenda"),"2403",IF(AND(AC1557="SIM",Y1557="Consumo"),"2407",IF(AND(AC1557="NÃO",Y1557="Revenda"),"2102",IF(AND(AC1557="NÃO",Y1557="Consumo"),"2556",)))),REPLACE(I1557,1,1,1))))</f>
        <v/>
      </c>
    </row>
    <row r="1558" customFormat="false" ht="12.8" hidden="false" customHeight="true" outlineLevel="0" collapsed="false">
      <c r="Y1558" s="45"/>
      <c r="Z1558" s="46" t="str">
        <f aca="false">IF(B1558="","",(IFERROR(VLOOKUP(H1558,Dados!A$3:B$15000,2,0),"Não Encontrado")))</f>
        <v/>
      </c>
      <c r="AA1558" s="46" t="str">
        <f aca="false">IF(B1558="","",(IFERROR(VLOOKUP(G1558,Dados!C$3:E$15000,3,0),"Não Encontrado")))</f>
        <v/>
      </c>
      <c r="AB1558" s="46" t="str">
        <f aca="false">IFERROR(IF(Z1558&lt;&gt;"Não Encontrado",Z1558,IF(AA1558&lt;&gt;"Não Encontrado",AA1558,"")),"")</f>
        <v/>
      </c>
      <c r="AC1558" s="45" t="str">
        <f aca="false">IF(B1558="","",IF(AB1558="","NÃO","SIM"))</f>
        <v/>
      </c>
      <c r="AD1558" s="45" t="str">
        <f aca="false">IFERROR(VLOOKUP(G1558,Dados!$P$3:$R$500,3,0),"")</f>
        <v/>
      </c>
      <c r="AE1558" s="45" t="str">
        <f aca="false">IFERROR(VLOOKUP(G1558,Dados!$K$3:$L$500,2,0),"")</f>
        <v/>
      </c>
      <c r="AF1558" s="45" t="str">
        <f aca="false">IFERROR(VLOOKUP(G1558,Dados!$M$3:$N$500,2,0),"")</f>
        <v/>
      </c>
      <c r="AG1558" s="45" t="str">
        <f aca="false">IF(F1558="","",IF(AND(AD1558="",AE1558="",AF1558=""),"-",IF(AND(AD1558="BIT",AE1558="",AF1558=""),"BIT",IF(AND(AE1558="ANEXO I",AD1558="",AF1558=""),"ANEXO I",IF(AND(AF1558="ANEXO II",AD1558="",AE1558=""),"ANEXO II","Escolher")))))</f>
        <v/>
      </c>
      <c r="AH1558" s="45" t="str">
        <f aca="false">IF(AG1558&lt;&gt;"Pneus","",IFERROR(VLOOKUP(R1558,Dados!$X$2:$Z$5,3,0)*(AI1558-Q1558),VLOOKUP(D1558,Dados!$X$7:$Z$33,3,0)*(AI1558-Q1558)))</f>
        <v/>
      </c>
      <c r="AI1558" s="47" t="str">
        <f aca="false">IF(B1558="","",P1558+Q1558+O1558+M1558+L1558-N1558)</f>
        <v/>
      </c>
      <c r="AJ1558" s="48" t="str">
        <f aca="false">IFERROR(IF(AND(AC1558="SIM",AG1558="-",Y1558="REVENDA"),(AB1558/1+1)*AI1558,IF(AND(AC1558="SIM",AG1558="Pneus",Y1558="REVENDA"),(AB1558/1+1)*(AI1558-AH1558),"")),"")</f>
        <v/>
      </c>
      <c r="AK1558" s="48" t="str">
        <f aca="false">IF(AJ1558="","",AJ1558*17%)</f>
        <v/>
      </c>
      <c r="AL1558" s="48" t="str">
        <f aca="false">IFERROR(IF(AC1558="NÃO","",IF(AK1558="","",IF(E1558="Simples Nacional",BF1558,IF(T1558=0.12,U1558*0.5833337002,IF(T1558=0,AI1558*0.07,U1558))))),"")</f>
        <v/>
      </c>
      <c r="AM1558" s="47" t="str">
        <f aca="false">IFERROR(IF(AC1558="NÃO","",IF(OR(AG1558="-",AG1558="Pneus"),AK1558-AL1558,"")),"")</f>
        <v/>
      </c>
      <c r="AN1558" s="48" t="str">
        <f aca="false">IF(AND(Y1558="REVENDA",AC1558="SIM",AG1558="BIT"),((AB1558/1+1)*AI1558)*0.4117,"")</f>
        <v/>
      </c>
      <c r="AO1558" s="48" t="str">
        <f aca="false">IF(AN1558="","",AN1558*17%)</f>
        <v/>
      </c>
      <c r="AP1558" s="49" t="str">
        <f aca="false">IF(AN1558="","",IF(T1558=0.12,(U1558*0.4117)*0.4117,IF(T1558=0,(AI1558*0.07)*0.4117,U1558*0.4117)))</f>
        <v/>
      </c>
      <c r="AQ1558" s="47" t="str">
        <f aca="false">IF(AN1558="","",AO1558-AP1558)</f>
        <v/>
      </c>
      <c r="AR1558" s="50" t="str">
        <f aca="false">IFERROR(IF(AND(AC1558="SIM",Y1558="REVENDA",LEFT(AG1558,5)="ANEXO")*OR(AE1558="ANEXO I",AF1558="ANEXO II"),VLOOKUP(H1558,Dados!G:I,2,0),""),"INSERIR MVA")</f>
        <v/>
      </c>
      <c r="AS1558" s="48" t="str">
        <f aca="false">IF(LEFT(AG1558,5)="ANEXO",VLOOKUP(AG1558,Dados!$X$111:$Z$112,2,0)*(AI1558-Q1558),"")</f>
        <v/>
      </c>
      <c r="AT1558" s="48" t="str">
        <f aca="false">IFERROR(IF(AR1558="","",(AI1558*AR1558)+AI1558),"INSERIR MVA")</f>
        <v/>
      </c>
      <c r="AU1558" s="48" t="str">
        <f aca="false">IF(AT1558="","",IF(AY1558=0.04,U1558,AS1558*AY1558))</f>
        <v/>
      </c>
      <c r="AV1558" s="47" t="str">
        <f aca="false">IFERROR(IF(AU1558="","",(VLOOKUP(AG1558,Dados!$X$111:$Z$112,3,0)*AT1558*0.17)),"INSERIR MVA")</f>
        <v/>
      </c>
      <c r="AW1558" s="47" t="str">
        <f aca="false">IFERROR(IF(AR1558="","",AV1558-AU1558),"")</f>
        <v/>
      </c>
      <c r="AX1558" s="51" t="str">
        <f aca="false">IFERROR(IF(AC1558="NÃO","",IF(AM1558&lt;&gt;"",AM1558-W1558,IF(AQ1558&lt;&gt;"",AQ1558-W1558,IF(AW1558&lt;&gt;"",AW1558-W1558,"")))),"")</f>
        <v/>
      </c>
      <c r="AY1558" s="46" t="str">
        <f aca="false">IFERROR(IF(ISNA(VLOOKUP(R1558,Dados!$X$2:$Y$5,2,0)),VLOOKUP(D1558,Dados!$X$7:$Y$33,2,0),VLOOKUP(R1558,Dados!$X$2:$Y$5,2,0)),"")</f>
        <v/>
      </c>
      <c r="AZ1558" s="52" t="str">
        <f aca="false">IF(C1558="","",IF(AND(Y1558="CONSUMO",AC1558="NÃO")*OR(AG1558="-",AG1558="BIT"),IF(E1558&lt;&gt;"",(AI1558-(P1558+L1558-N1558+Q1558)*AY1558)/0.83),""))</f>
        <v/>
      </c>
      <c r="BA1558" s="51" t="str">
        <f aca="false">IF(AZ1558="","",AZ1558*0.17-((P1558+L1558-N1558+Q1558)*AY1558))</f>
        <v/>
      </c>
      <c r="BB1558" s="51" t="str">
        <f aca="false">IF(AND(Y1558="CONSUMO",AG1558="ANEXO I",AY1558&gt;4%),(AI1558-(P1558+L1558-N1558+Q1558)*0.0514)/0.83*(0.5177)*(0.17)-AI1558*0.0514,IF(AND(Y1558="CONSUMO",AG1558="ANEXO II",AY1558&gt;4%),(AI1558-(P1558+L1558-N1558+Q1558)*0.041)/0.83*(0.3295)*(0.17)-AI1558*0.041,IF(AND(Y1558="CONSUMO",AG1558="ANEXO I",AY1558=4%),(AI1558-(P1558+L1558-N1558+Q1558)*0.04)/0.83*(0.5177)*(0.17)-AI1558*0.04,IF(AND(Y1558="CONSUMO",AG1558="ANEXO II",AY1558=4%),(AI1558-(P1558+L1558-N1558+Q1558)*0.04)/0.83*(0.3295)*(0.17)-AI1558*0.04,""))))</f>
        <v/>
      </c>
      <c r="BC1558" s="51" t="str">
        <f aca="false">IF(C1558="","",IF(AND(Y1558="CONSUMO",AC1558="SIM")*OR(AG1558="-",AG1558="BIT"),IF(E1558&lt;&gt;"",(AI1558-(P1558+L1558-N1558+Q1558)*AY1558)/0.83),""))</f>
        <v/>
      </c>
      <c r="BD1558" s="51" t="str">
        <f aca="false">IF(BC1558="","",BC1558*0.17)</f>
        <v/>
      </c>
      <c r="BE1558" s="51" t="str">
        <f aca="false">IF(I1558=6908,0,IF(BC1558="","",BD1558-((P1558+L1558-N1558+Q1558)*AY1558)))</f>
        <v/>
      </c>
      <c r="BF1558" s="53" t="str">
        <f aca="false">IF(B1558="","",IF(OR(B1558="",E1558="Regime Normal"),0,(AI1558-Q1558)*VLOOKUP(R1558,Dados!$X$98:$Y$108,2,0)))</f>
        <v/>
      </c>
      <c r="BG1558" s="54" t="str">
        <f aca="false">IFERROR(VLOOKUP(I1558,Dados!$AC$27:$AD$43,2,0),IF(B1558="","",IF(D1558&lt;&gt;"MT",IF(AND(AC1558="SIM",Y1558="Revenda"),"2403",IF(AND(AC1558="SIM",Y1558="Consumo"),"2407",IF(AND(AC1558="NÃO",Y1558="Revenda"),"2102",IF(AND(AC1558="NÃO",Y1558="Consumo"),"2556",)))),REPLACE(I1558,1,1,1))))</f>
        <v/>
      </c>
    </row>
    <row r="1559" customFormat="false" ht="12.8" hidden="false" customHeight="true" outlineLevel="0" collapsed="false">
      <c r="Y1559" s="45"/>
      <c r="Z1559" s="46" t="str">
        <f aca="false">IF(B1559="","",(IFERROR(VLOOKUP(H1559,Dados!A$3:B$15000,2,0),"Não Encontrado")))</f>
        <v/>
      </c>
      <c r="AA1559" s="46" t="str">
        <f aca="false">IF(B1559="","",(IFERROR(VLOOKUP(G1559,Dados!C$3:E$15000,3,0),"Não Encontrado")))</f>
        <v/>
      </c>
      <c r="AB1559" s="46" t="str">
        <f aca="false">IFERROR(IF(Z1559&lt;&gt;"Não Encontrado",Z1559,IF(AA1559&lt;&gt;"Não Encontrado",AA1559,"")),"")</f>
        <v/>
      </c>
      <c r="AC1559" s="45" t="str">
        <f aca="false">IF(B1559="","",IF(AB1559="","NÃO","SIM"))</f>
        <v/>
      </c>
      <c r="AD1559" s="45" t="str">
        <f aca="false">IFERROR(VLOOKUP(G1559,Dados!$P$3:$R$500,3,0),"")</f>
        <v/>
      </c>
      <c r="AE1559" s="45" t="str">
        <f aca="false">IFERROR(VLOOKUP(G1559,Dados!$K$3:$L$500,2,0),"")</f>
        <v/>
      </c>
      <c r="AF1559" s="45" t="str">
        <f aca="false">IFERROR(VLOOKUP(G1559,Dados!$M$3:$N$500,2,0),"")</f>
        <v/>
      </c>
      <c r="AG1559" s="45" t="str">
        <f aca="false">IF(F1559="","",IF(AND(AD1559="",AE1559="",AF1559=""),"-",IF(AND(AD1559="BIT",AE1559="",AF1559=""),"BIT",IF(AND(AE1559="ANEXO I",AD1559="",AF1559=""),"ANEXO I",IF(AND(AF1559="ANEXO II",AD1559="",AE1559=""),"ANEXO II","Escolher")))))</f>
        <v/>
      </c>
      <c r="AH1559" s="45" t="str">
        <f aca="false">IF(AG1559&lt;&gt;"Pneus","",IFERROR(VLOOKUP(R1559,Dados!$X$2:$Z$5,3,0)*(AI1559-Q1559),VLOOKUP(D1559,Dados!$X$7:$Z$33,3,0)*(AI1559-Q1559)))</f>
        <v/>
      </c>
      <c r="AI1559" s="47" t="str">
        <f aca="false">IF(B1559="","",P1559+Q1559+O1559+M1559+L1559-N1559)</f>
        <v/>
      </c>
      <c r="AJ1559" s="48" t="str">
        <f aca="false">IFERROR(IF(AND(AC1559="SIM",AG1559="-",Y1559="REVENDA"),(AB1559/1+1)*AI1559,IF(AND(AC1559="SIM",AG1559="Pneus",Y1559="REVENDA"),(AB1559/1+1)*(AI1559-AH1559),"")),"")</f>
        <v/>
      </c>
      <c r="AK1559" s="48" t="str">
        <f aca="false">IF(AJ1559="","",AJ1559*17%)</f>
        <v/>
      </c>
      <c r="AL1559" s="48" t="str">
        <f aca="false">IFERROR(IF(AC1559="NÃO","",IF(AK1559="","",IF(E1559="Simples Nacional",BF1559,IF(T1559=0.12,U1559*0.5833337002,IF(T1559=0,AI1559*0.07,U1559))))),"")</f>
        <v/>
      </c>
      <c r="AM1559" s="47" t="str">
        <f aca="false">IFERROR(IF(AC1559="NÃO","",IF(OR(AG1559="-",AG1559="Pneus"),AK1559-AL1559,"")),"")</f>
        <v/>
      </c>
      <c r="AN1559" s="48" t="str">
        <f aca="false">IF(AND(Y1559="REVENDA",AC1559="SIM",AG1559="BIT"),((AB1559/1+1)*AI1559)*0.4117,"")</f>
        <v/>
      </c>
      <c r="AO1559" s="48" t="str">
        <f aca="false">IF(AN1559="","",AN1559*17%)</f>
        <v/>
      </c>
      <c r="AP1559" s="49" t="str">
        <f aca="false">IF(AN1559="","",IF(T1559=0.12,(U1559*0.4117)*0.4117,IF(T1559=0,(AI1559*0.07)*0.4117,U1559*0.4117)))</f>
        <v/>
      </c>
      <c r="AQ1559" s="47" t="str">
        <f aca="false">IF(AN1559="","",AO1559-AP1559)</f>
        <v/>
      </c>
      <c r="AR1559" s="50" t="str">
        <f aca="false">IFERROR(IF(AND(AC1559="SIM",Y1559="REVENDA",LEFT(AG1559,5)="ANEXO")*OR(AE1559="ANEXO I",AF1559="ANEXO II"),VLOOKUP(H1559,Dados!G:I,2,0),""),"INSERIR MVA")</f>
        <v/>
      </c>
      <c r="AS1559" s="48" t="str">
        <f aca="false">IF(LEFT(AG1559,5)="ANEXO",VLOOKUP(AG1559,Dados!$X$111:$Z$112,2,0)*(AI1559-Q1559),"")</f>
        <v/>
      </c>
      <c r="AT1559" s="48" t="str">
        <f aca="false">IFERROR(IF(AR1559="","",(AI1559*AR1559)+AI1559),"INSERIR MVA")</f>
        <v/>
      </c>
      <c r="AU1559" s="48" t="str">
        <f aca="false">IF(AT1559="","",IF(AY1559=0.04,U1559,AS1559*AY1559))</f>
        <v/>
      </c>
      <c r="AV1559" s="47" t="str">
        <f aca="false">IFERROR(IF(AU1559="","",(VLOOKUP(AG1559,Dados!$X$111:$Z$112,3,0)*AT1559*0.17)),"INSERIR MVA")</f>
        <v/>
      </c>
      <c r="AW1559" s="47" t="str">
        <f aca="false">IFERROR(IF(AR1559="","",AV1559-AU1559),"")</f>
        <v/>
      </c>
      <c r="AX1559" s="51" t="str">
        <f aca="false">IFERROR(IF(AC1559="NÃO","",IF(AM1559&lt;&gt;"",AM1559-W1559,IF(AQ1559&lt;&gt;"",AQ1559-W1559,IF(AW1559&lt;&gt;"",AW1559-W1559,"")))),"")</f>
        <v/>
      </c>
      <c r="AY1559" s="46" t="str">
        <f aca="false">IFERROR(IF(ISNA(VLOOKUP(R1559,Dados!$X$2:$Y$5,2,0)),VLOOKUP(D1559,Dados!$X$7:$Y$33,2,0),VLOOKUP(R1559,Dados!$X$2:$Y$5,2,0)),"")</f>
        <v/>
      </c>
      <c r="AZ1559" s="52" t="str">
        <f aca="false">IF(C1559="","",IF(AND(Y1559="CONSUMO",AC1559="NÃO")*OR(AG1559="-",AG1559="BIT"),IF(E1559&lt;&gt;"",(AI1559-(P1559+L1559-N1559+Q1559)*AY1559)/0.83),""))</f>
        <v/>
      </c>
      <c r="BA1559" s="51" t="str">
        <f aca="false">IF(AZ1559="","",AZ1559*0.17-((P1559+L1559-N1559+Q1559)*AY1559))</f>
        <v/>
      </c>
      <c r="BB1559" s="51" t="str">
        <f aca="false">IF(AND(Y1559="CONSUMO",AG1559="ANEXO I",AY1559&gt;4%),(AI1559-(P1559+L1559-N1559+Q1559)*0.0514)/0.83*(0.5177)*(0.17)-AI1559*0.0514,IF(AND(Y1559="CONSUMO",AG1559="ANEXO II",AY1559&gt;4%),(AI1559-(P1559+L1559-N1559+Q1559)*0.041)/0.83*(0.3295)*(0.17)-AI1559*0.041,IF(AND(Y1559="CONSUMO",AG1559="ANEXO I",AY1559=4%),(AI1559-(P1559+L1559-N1559+Q1559)*0.04)/0.83*(0.5177)*(0.17)-AI1559*0.04,IF(AND(Y1559="CONSUMO",AG1559="ANEXO II",AY1559=4%),(AI1559-(P1559+L1559-N1559+Q1559)*0.04)/0.83*(0.3295)*(0.17)-AI1559*0.04,""))))</f>
        <v/>
      </c>
      <c r="BC1559" s="51" t="str">
        <f aca="false">IF(C1559="","",IF(AND(Y1559="CONSUMO",AC1559="SIM")*OR(AG1559="-",AG1559="BIT"),IF(E1559&lt;&gt;"",(AI1559-(P1559+L1559-N1559+Q1559)*AY1559)/0.83),""))</f>
        <v/>
      </c>
      <c r="BD1559" s="51" t="str">
        <f aca="false">IF(BC1559="","",BC1559*0.17)</f>
        <v/>
      </c>
      <c r="BE1559" s="51" t="str">
        <f aca="false">IF(I1559=6908,0,IF(BC1559="","",BD1559-((P1559+L1559-N1559+Q1559)*AY1559)))</f>
        <v/>
      </c>
      <c r="BF1559" s="53" t="str">
        <f aca="false">IF(B1559="","",IF(OR(B1559="",E1559="Regime Normal"),0,(AI1559-Q1559)*VLOOKUP(R1559,Dados!$X$98:$Y$108,2,0)))</f>
        <v/>
      </c>
      <c r="BG1559" s="54" t="str">
        <f aca="false">IFERROR(VLOOKUP(I1559,Dados!$AC$27:$AD$43,2,0),IF(B1559="","",IF(D1559&lt;&gt;"MT",IF(AND(AC1559="SIM",Y1559="Revenda"),"2403",IF(AND(AC1559="SIM",Y1559="Consumo"),"2407",IF(AND(AC1559="NÃO",Y1559="Revenda"),"2102",IF(AND(AC1559="NÃO",Y1559="Consumo"),"2556",)))),REPLACE(I1559,1,1,1))))</f>
        <v/>
      </c>
    </row>
    <row r="1560" customFormat="false" ht="12.8" hidden="false" customHeight="true" outlineLevel="0" collapsed="false">
      <c r="Y1560" s="45"/>
      <c r="Z1560" s="46" t="str">
        <f aca="false">IF(B1560="","",(IFERROR(VLOOKUP(H1560,Dados!A$3:B$15000,2,0),"Não Encontrado")))</f>
        <v/>
      </c>
      <c r="AA1560" s="46" t="str">
        <f aca="false">IF(B1560="","",(IFERROR(VLOOKUP(G1560,Dados!C$3:E$15000,3,0),"Não Encontrado")))</f>
        <v/>
      </c>
      <c r="AB1560" s="46" t="str">
        <f aca="false">IFERROR(IF(Z1560&lt;&gt;"Não Encontrado",Z1560,IF(AA1560&lt;&gt;"Não Encontrado",AA1560,"")),"")</f>
        <v/>
      </c>
      <c r="AC1560" s="45" t="str">
        <f aca="false">IF(B1560="","",IF(AB1560="","NÃO","SIM"))</f>
        <v/>
      </c>
      <c r="AD1560" s="45" t="str">
        <f aca="false">IFERROR(VLOOKUP(G1560,Dados!$P$3:$R$500,3,0),"")</f>
        <v/>
      </c>
      <c r="AE1560" s="45" t="str">
        <f aca="false">IFERROR(VLOOKUP(G1560,Dados!$K$3:$L$500,2,0),"")</f>
        <v/>
      </c>
      <c r="AF1560" s="45" t="str">
        <f aca="false">IFERROR(VLOOKUP(G1560,Dados!$M$3:$N$500,2,0),"")</f>
        <v/>
      </c>
      <c r="AG1560" s="45" t="str">
        <f aca="false">IF(F1560="","",IF(AND(AD1560="",AE1560="",AF1560=""),"-",IF(AND(AD1560="BIT",AE1560="",AF1560=""),"BIT",IF(AND(AE1560="ANEXO I",AD1560="",AF1560=""),"ANEXO I",IF(AND(AF1560="ANEXO II",AD1560="",AE1560=""),"ANEXO II","Escolher")))))</f>
        <v/>
      </c>
      <c r="AH1560" s="45" t="str">
        <f aca="false">IF(AG1560&lt;&gt;"Pneus","",IFERROR(VLOOKUP(R1560,Dados!$X$2:$Z$5,3,0)*(AI1560-Q1560),VLOOKUP(D1560,Dados!$X$7:$Z$33,3,0)*(AI1560-Q1560)))</f>
        <v/>
      </c>
      <c r="AI1560" s="47" t="str">
        <f aca="false">IF(B1560="","",P1560+Q1560+O1560+M1560+L1560-N1560)</f>
        <v/>
      </c>
      <c r="AJ1560" s="48" t="str">
        <f aca="false">IFERROR(IF(AND(AC1560="SIM",AG1560="-",Y1560="REVENDA"),(AB1560/1+1)*AI1560,IF(AND(AC1560="SIM",AG1560="Pneus",Y1560="REVENDA"),(AB1560/1+1)*(AI1560-AH1560),"")),"")</f>
        <v/>
      </c>
      <c r="AK1560" s="48" t="str">
        <f aca="false">IF(AJ1560="","",AJ1560*17%)</f>
        <v/>
      </c>
      <c r="AL1560" s="48" t="str">
        <f aca="false">IFERROR(IF(AC1560="NÃO","",IF(AK1560="","",IF(E1560="Simples Nacional",BF1560,IF(T1560=0.12,U1560*0.5833337002,IF(T1560=0,AI1560*0.07,U1560))))),"")</f>
        <v/>
      </c>
      <c r="AM1560" s="47" t="str">
        <f aca="false">IFERROR(IF(AC1560="NÃO","",IF(OR(AG1560="-",AG1560="Pneus"),AK1560-AL1560,"")),"")</f>
        <v/>
      </c>
      <c r="AN1560" s="48" t="str">
        <f aca="false">IF(AND(Y1560="REVENDA",AC1560="SIM",AG1560="BIT"),((AB1560/1+1)*AI1560)*0.4117,"")</f>
        <v/>
      </c>
      <c r="AO1560" s="48" t="str">
        <f aca="false">IF(AN1560="","",AN1560*17%)</f>
        <v/>
      </c>
      <c r="AP1560" s="49" t="str">
        <f aca="false">IF(AN1560="","",IF(T1560=0.12,(U1560*0.4117)*0.4117,IF(T1560=0,(AI1560*0.07)*0.4117,U1560*0.4117)))</f>
        <v/>
      </c>
      <c r="AQ1560" s="47" t="str">
        <f aca="false">IF(AN1560="","",AO1560-AP1560)</f>
        <v/>
      </c>
      <c r="AR1560" s="50" t="str">
        <f aca="false">IFERROR(IF(AND(AC1560="SIM",Y1560="REVENDA",LEFT(AG1560,5)="ANEXO")*OR(AE1560="ANEXO I",AF1560="ANEXO II"),VLOOKUP(H1560,Dados!G:I,2,0),""),"INSERIR MVA")</f>
        <v/>
      </c>
      <c r="AS1560" s="48" t="str">
        <f aca="false">IF(LEFT(AG1560,5)="ANEXO",VLOOKUP(AG1560,Dados!$X$111:$Z$112,2,0)*(AI1560-Q1560),"")</f>
        <v/>
      </c>
      <c r="AT1560" s="48" t="str">
        <f aca="false">IFERROR(IF(AR1560="","",(AI1560*AR1560)+AI1560),"INSERIR MVA")</f>
        <v/>
      </c>
      <c r="AU1560" s="48" t="str">
        <f aca="false">IF(AT1560="","",IF(AY1560=0.04,U1560,AS1560*AY1560))</f>
        <v/>
      </c>
      <c r="AV1560" s="47" t="str">
        <f aca="false">IFERROR(IF(AU1560="","",(VLOOKUP(AG1560,Dados!$X$111:$Z$112,3,0)*AT1560*0.17)),"INSERIR MVA")</f>
        <v/>
      </c>
      <c r="AW1560" s="47" t="str">
        <f aca="false">IFERROR(IF(AR1560="","",AV1560-AU1560),"")</f>
        <v/>
      </c>
      <c r="AX1560" s="51" t="str">
        <f aca="false">IFERROR(IF(AC1560="NÃO","",IF(AM1560&lt;&gt;"",AM1560-W1560,IF(AQ1560&lt;&gt;"",AQ1560-W1560,IF(AW1560&lt;&gt;"",AW1560-W1560,"")))),"")</f>
        <v/>
      </c>
      <c r="AY1560" s="46" t="str">
        <f aca="false">IFERROR(IF(ISNA(VLOOKUP(R1560,Dados!$X$2:$Y$5,2,0)),VLOOKUP(D1560,Dados!$X$7:$Y$33,2,0),VLOOKUP(R1560,Dados!$X$2:$Y$5,2,0)),"")</f>
        <v/>
      </c>
      <c r="AZ1560" s="52" t="str">
        <f aca="false">IF(C1560="","",IF(AND(Y1560="CONSUMO",AC1560="NÃO")*OR(AG1560="-",AG1560="BIT"),IF(E1560&lt;&gt;"",(AI1560-(P1560+L1560-N1560+Q1560)*AY1560)/0.83),""))</f>
        <v/>
      </c>
      <c r="BA1560" s="51" t="str">
        <f aca="false">IF(AZ1560="","",AZ1560*0.17-((P1560+L1560-N1560+Q1560)*AY1560))</f>
        <v/>
      </c>
      <c r="BB1560" s="51" t="str">
        <f aca="false">IF(AND(Y1560="CONSUMO",AG1560="ANEXO I",AY1560&gt;4%),(AI1560-(P1560+L1560-N1560+Q1560)*0.0514)/0.83*(0.5177)*(0.17)-AI1560*0.0514,IF(AND(Y1560="CONSUMO",AG1560="ANEXO II",AY1560&gt;4%),(AI1560-(P1560+L1560-N1560+Q1560)*0.041)/0.83*(0.3295)*(0.17)-AI1560*0.041,IF(AND(Y1560="CONSUMO",AG1560="ANEXO I",AY1560=4%),(AI1560-(P1560+L1560-N1560+Q1560)*0.04)/0.83*(0.5177)*(0.17)-AI1560*0.04,IF(AND(Y1560="CONSUMO",AG1560="ANEXO II",AY1560=4%),(AI1560-(P1560+L1560-N1560+Q1560)*0.04)/0.83*(0.3295)*(0.17)-AI1560*0.04,""))))</f>
        <v/>
      </c>
      <c r="BC1560" s="51" t="str">
        <f aca="false">IF(C1560="","",IF(AND(Y1560="CONSUMO",AC1560="SIM")*OR(AG1560="-",AG1560="BIT"),IF(E1560&lt;&gt;"",(AI1560-(P1560+L1560-N1560+Q1560)*AY1560)/0.83),""))</f>
        <v/>
      </c>
      <c r="BD1560" s="51" t="str">
        <f aca="false">IF(BC1560="","",BC1560*0.17)</f>
        <v/>
      </c>
      <c r="BE1560" s="51" t="str">
        <f aca="false">IF(I1560=6908,0,IF(BC1560="","",BD1560-((P1560+L1560-N1560+Q1560)*AY1560)))</f>
        <v/>
      </c>
      <c r="BF1560" s="53" t="str">
        <f aca="false">IF(B1560="","",IF(OR(B1560="",E1560="Regime Normal"),0,(AI1560-Q1560)*VLOOKUP(R1560,Dados!$X$98:$Y$108,2,0)))</f>
        <v/>
      </c>
      <c r="BG1560" s="54" t="str">
        <f aca="false">IFERROR(VLOOKUP(I1560,Dados!$AC$27:$AD$43,2,0),IF(B1560="","",IF(D1560&lt;&gt;"MT",IF(AND(AC1560="SIM",Y1560="Revenda"),"2403",IF(AND(AC1560="SIM",Y1560="Consumo"),"2407",IF(AND(AC1560="NÃO",Y1560="Revenda"),"2102",IF(AND(AC1560="NÃO",Y1560="Consumo"),"2556",)))),REPLACE(I1560,1,1,1))))</f>
        <v/>
      </c>
    </row>
    <row r="1561" customFormat="false" ht="12.8" hidden="false" customHeight="true" outlineLevel="0" collapsed="false">
      <c r="Y1561" s="45"/>
      <c r="Z1561" s="46" t="str">
        <f aca="false">IF(B1561="","",(IFERROR(VLOOKUP(H1561,Dados!A$3:B$15000,2,0),"Não Encontrado")))</f>
        <v/>
      </c>
      <c r="AA1561" s="46" t="str">
        <f aca="false">IF(B1561="","",(IFERROR(VLOOKUP(G1561,Dados!C$3:E$15000,3,0),"Não Encontrado")))</f>
        <v/>
      </c>
      <c r="AB1561" s="46" t="str">
        <f aca="false">IFERROR(IF(Z1561&lt;&gt;"Não Encontrado",Z1561,IF(AA1561&lt;&gt;"Não Encontrado",AA1561,"")),"")</f>
        <v/>
      </c>
      <c r="AC1561" s="45" t="str">
        <f aca="false">IF(B1561="","",IF(AB1561="","NÃO","SIM"))</f>
        <v/>
      </c>
      <c r="AD1561" s="45" t="str">
        <f aca="false">IFERROR(VLOOKUP(G1561,Dados!$P$3:$R$500,3,0),"")</f>
        <v/>
      </c>
      <c r="AE1561" s="45" t="str">
        <f aca="false">IFERROR(VLOOKUP(G1561,Dados!$K$3:$L$500,2,0),"")</f>
        <v/>
      </c>
      <c r="AF1561" s="45" t="str">
        <f aca="false">IFERROR(VLOOKUP(G1561,Dados!$M$3:$N$500,2,0),"")</f>
        <v/>
      </c>
      <c r="AG1561" s="45" t="str">
        <f aca="false">IF(F1561="","",IF(AND(AD1561="",AE1561="",AF1561=""),"-",IF(AND(AD1561="BIT",AE1561="",AF1561=""),"BIT",IF(AND(AE1561="ANEXO I",AD1561="",AF1561=""),"ANEXO I",IF(AND(AF1561="ANEXO II",AD1561="",AE1561=""),"ANEXO II","Escolher")))))</f>
        <v/>
      </c>
      <c r="AH1561" s="45" t="str">
        <f aca="false">IF(AG1561&lt;&gt;"Pneus","",IFERROR(VLOOKUP(R1561,Dados!$X$2:$Z$5,3,0)*(AI1561-Q1561),VLOOKUP(D1561,Dados!$X$7:$Z$33,3,0)*(AI1561-Q1561)))</f>
        <v/>
      </c>
      <c r="AI1561" s="47" t="str">
        <f aca="false">IF(B1561="","",P1561+Q1561+O1561+M1561+L1561-N1561)</f>
        <v/>
      </c>
      <c r="AJ1561" s="48" t="str">
        <f aca="false">IFERROR(IF(AND(AC1561="SIM",AG1561="-",Y1561="REVENDA"),(AB1561/1+1)*AI1561,IF(AND(AC1561="SIM",AG1561="Pneus",Y1561="REVENDA"),(AB1561/1+1)*(AI1561-AH1561),"")),"")</f>
        <v/>
      </c>
      <c r="AK1561" s="48" t="str">
        <f aca="false">IF(AJ1561="","",AJ1561*17%)</f>
        <v/>
      </c>
      <c r="AL1561" s="48" t="str">
        <f aca="false">IFERROR(IF(AC1561="NÃO","",IF(AK1561="","",IF(E1561="Simples Nacional",BF1561,IF(T1561=0.12,U1561*0.5833337002,IF(T1561=0,AI1561*0.07,U1561))))),"")</f>
        <v/>
      </c>
      <c r="AM1561" s="47" t="str">
        <f aca="false">IFERROR(IF(AC1561="NÃO","",IF(OR(AG1561="-",AG1561="Pneus"),AK1561-AL1561,"")),"")</f>
        <v/>
      </c>
      <c r="AN1561" s="48" t="str">
        <f aca="false">IF(AND(Y1561="REVENDA",AC1561="SIM",AG1561="BIT"),((AB1561/1+1)*AI1561)*0.4117,"")</f>
        <v/>
      </c>
      <c r="AO1561" s="48" t="str">
        <f aca="false">IF(AN1561="","",AN1561*17%)</f>
        <v/>
      </c>
      <c r="AP1561" s="49" t="str">
        <f aca="false">IF(AN1561="","",IF(T1561=0.12,(U1561*0.4117)*0.4117,IF(T1561=0,(AI1561*0.07)*0.4117,U1561*0.4117)))</f>
        <v/>
      </c>
      <c r="AQ1561" s="47" t="str">
        <f aca="false">IF(AN1561="","",AO1561-AP1561)</f>
        <v/>
      </c>
      <c r="AR1561" s="50" t="str">
        <f aca="false">IFERROR(IF(AND(AC1561="SIM",Y1561="REVENDA",LEFT(AG1561,5)="ANEXO")*OR(AE1561="ANEXO I",AF1561="ANEXO II"),VLOOKUP(H1561,Dados!G:I,2,0),""),"INSERIR MVA")</f>
        <v/>
      </c>
      <c r="AS1561" s="48" t="str">
        <f aca="false">IF(LEFT(AG1561,5)="ANEXO",VLOOKUP(AG1561,Dados!$X$111:$Z$112,2,0)*(AI1561-Q1561),"")</f>
        <v/>
      </c>
      <c r="AT1561" s="48" t="str">
        <f aca="false">IFERROR(IF(AR1561="","",(AI1561*AR1561)+AI1561),"INSERIR MVA")</f>
        <v/>
      </c>
      <c r="AU1561" s="48" t="str">
        <f aca="false">IF(AT1561="","",IF(AY1561=0.04,U1561,AS1561*AY1561))</f>
        <v/>
      </c>
      <c r="AV1561" s="47" t="str">
        <f aca="false">IFERROR(IF(AU1561="","",(VLOOKUP(AG1561,Dados!$X$111:$Z$112,3,0)*AT1561*0.17)),"INSERIR MVA")</f>
        <v/>
      </c>
      <c r="AW1561" s="47" t="str">
        <f aca="false">IFERROR(IF(AR1561="","",AV1561-AU1561),"")</f>
        <v/>
      </c>
      <c r="AX1561" s="51" t="str">
        <f aca="false">IFERROR(IF(AC1561="NÃO","",IF(AM1561&lt;&gt;"",AM1561-W1561,IF(AQ1561&lt;&gt;"",AQ1561-W1561,IF(AW1561&lt;&gt;"",AW1561-W1561,"")))),"")</f>
        <v/>
      </c>
      <c r="AY1561" s="46" t="str">
        <f aca="false">IFERROR(IF(ISNA(VLOOKUP(R1561,Dados!$X$2:$Y$5,2,0)),VLOOKUP(D1561,Dados!$X$7:$Y$33,2,0),VLOOKUP(R1561,Dados!$X$2:$Y$5,2,0)),"")</f>
        <v/>
      </c>
      <c r="AZ1561" s="52" t="str">
        <f aca="false">IF(C1561="","",IF(AND(Y1561="CONSUMO",AC1561="NÃO")*OR(AG1561="-",AG1561="BIT"),IF(E1561&lt;&gt;"",(AI1561-(P1561+L1561-N1561+Q1561)*AY1561)/0.83),""))</f>
        <v/>
      </c>
      <c r="BA1561" s="51" t="str">
        <f aca="false">IF(AZ1561="","",AZ1561*0.17-((P1561+L1561-N1561+Q1561)*AY1561))</f>
        <v/>
      </c>
      <c r="BB1561" s="51" t="str">
        <f aca="false">IF(AND(Y1561="CONSUMO",AG1561="ANEXO I",AY1561&gt;4%),(AI1561-(P1561+L1561-N1561+Q1561)*0.0514)/0.83*(0.5177)*(0.17)-AI1561*0.0514,IF(AND(Y1561="CONSUMO",AG1561="ANEXO II",AY1561&gt;4%),(AI1561-(P1561+L1561-N1561+Q1561)*0.041)/0.83*(0.3295)*(0.17)-AI1561*0.041,IF(AND(Y1561="CONSUMO",AG1561="ANEXO I",AY1561=4%),(AI1561-(P1561+L1561-N1561+Q1561)*0.04)/0.83*(0.5177)*(0.17)-AI1561*0.04,IF(AND(Y1561="CONSUMO",AG1561="ANEXO II",AY1561=4%),(AI1561-(P1561+L1561-N1561+Q1561)*0.04)/0.83*(0.3295)*(0.17)-AI1561*0.04,""))))</f>
        <v/>
      </c>
      <c r="BC1561" s="51" t="str">
        <f aca="false">IF(C1561="","",IF(AND(Y1561="CONSUMO",AC1561="SIM")*OR(AG1561="-",AG1561="BIT"),IF(E1561&lt;&gt;"",(AI1561-(P1561+L1561-N1561+Q1561)*AY1561)/0.83),""))</f>
        <v/>
      </c>
      <c r="BD1561" s="51" t="str">
        <f aca="false">IF(BC1561="","",BC1561*0.17)</f>
        <v/>
      </c>
      <c r="BE1561" s="51" t="str">
        <f aca="false">IF(I1561=6908,0,IF(BC1561="","",BD1561-((P1561+L1561-N1561+Q1561)*AY1561)))</f>
        <v/>
      </c>
      <c r="BF1561" s="53" t="str">
        <f aca="false">IF(B1561="","",IF(OR(B1561="",E1561="Regime Normal"),0,(AI1561-Q1561)*VLOOKUP(R1561,Dados!$X$98:$Y$108,2,0)))</f>
        <v/>
      </c>
      <c r="BG1561" s="54" t="str">
        <f aca="false">IFERROR(VLOOKUP(I1561,Dados!$AC$27:$AD$43,2,0),IF(B1561="","",IF(D1561&lt;&gt;"MT",IF(AND(AC1561="SIM",Y1561="Revenda"),"2403",IF(AND(AC1561="SIM",Y1561="Consumo"),"2407",IF(AND(AC1561="NÃO",Y1561="Revenda"),"2102",IF(AND(AC1561="NÃO",Y1561="Consumo"),"2556",)))),REPLACE(I1561,1,1,1))))</f>
        <v/>
      </c>
    </row>
    <row r="1562" customFormat="false" ht="12.8" hidden="false" customHeight="true" outlineLevel="0" collapsed="false">
      <c r="Y1562" s="45"/>
      <c r="Z1562" s="46" t="str">
        <f aca="false">IF(B1562="","",(IFERROR(VLOOKUP(H1562,Dados!A$3:B$15000,2,0),"Não Encontrado")))</f>
        <v/>
      </c>
      <c r="AA1562" s="46" t="str">
        <f aca="false">IF(B1562="","",(IFERROR(VLOOKUP(G1562,Dados!C$3:E$15000,3,0),"Não Encontrado")))</f>
        <v/>
      </c>
      <c r="AB1562" s="46" t="str">
        <f aca="false">IFERROR(IF(Z1562&lt;&gt;"Não Encontrado",Z1562,IF(AA1562&lt;&gt;"Não Encontrado",AA1562,"")),"")</f>
        <v/>
      </c>
      <c r="AC1562" s="45" t="str">
        <f aca="false">IF(B1562="","",IF(AB1562="","NÃO","SIM"))</f>
        <v/>
      </c>
      <c r="AD1562" s="45" t="str">
        <f aca="false">IFERROR(VLOOKUP(G1562,Dados!$P$3:$R$500,3,0),"")</f>
        <v/>
      </c>
      <c r="AE1562" s="45" t="str">
        <f aca="false">IFERROR(VLOOKUP(G1562,Dados!$K$3:$L$500,2,0),"")</f>
        <v/>
      </c>
      <c r="AF1562" s="45" t="str">
        <f aca="false">IFERROR(VLOOKUP(G1562,Dados!$M$3:$N$500,2,0),"")</f>
        <v/>
      </c>
      <c r="AG1562" s="45" t="str">
        <f aca="false">IF(F1562="","",IF(AND(AD1562="",AE1562="",AF1562=""),"-",IF(AND(AD1562="BIT",AE1562="",AF1562=""),"BIT",IF(AND(AE1562="ANEXO I",AD1562="",AF1562=""),"ANEXO I",IF(AND(AF1562="ANEXO II",AD1562="",AE1562=""),"ANEXO II","Escolher")))))</f>
        <v/>
      </c>
      <c r="AH1562" s="45" t="str">
        <f aca="false">IF(AG1562&lt;&gt;"Pneus","",IFERROR(VLOOKUP(R1562,Dados!$X$2:$Z$5,3,0)*(AI1562-Q1562),VLOOKUP(D1562,Dados!$X$7:$Z$33,3,0)*(AI1562-Q1562)))</f>
        <v/>
      </c>
      <c r="AI1562" s="47" t="str">
        <f aca="false">IF(B1562="","",P1562+Q1562+O1562+M1562+L1562-N1562)</f>
        <v/>
      </c>
      <c r="AJ1562" s="48" t="str">
        <f aca="false">IFERROR(IF(AND(AC1562="SIM",AG1562="-",Y1562="REVENDA"),(AB1562/1+1)*AI1562,IF(AND(AC1562="SIM",AG1562="Pneus",Y1562="REVENDA"),(AB1562/1+1)*(AI1562-AH1562),"")),"")</f>
        <v/>
      </c>
      <c r="AK1562" s="48" t="str">
        <f aca="false">IF(AJ1562="","",AJ1562*17%)</f>
        <v/>
      </c>
      <c r="AL1562" s="48" t="str">
        <f aca="false">IFERROR(IF(AC1562="NÃO","",IF(AK1562="","",IF(E1562="Simples Nacional",BF1562,IF(T1562=0.12,U1562*0.5833337002,IF(T1562=0,AI1562*0.07,U1562))))),"")</f>
        <v/>
      </c>
      <c r="AM1562" s="47" t="str">
        <f aca="false">IFERROR(IF(AC1562="NÃO","",IF(OR(AG1562="-",AG1562="Pneus"),AK1562-AL1562,"")),"")</f>
        <v/>
      </c>
      <c r="AN1562" s="48" t="str">
        <f aca="false">IF(AND(Y1562="REVENDA",AC1562="SIM",AG1562="BIT"),((AB1562/1+1)*AI1562)*0.4117,"")</f>
        <v/>
      </c>
      <c r="AO1562" s="48" t="str">
        <f aca="false">IF(AN1562="","",AN1562*17%)</f>
        <v/>
      </c>
      <c r="AP1562" s="49" t="str">
        <f aca="false">IF(AN1562="","",IF(T1562=0.12,(U1562*0.4117)*0.4117,IF(T1562=0,(AI1562*0.07)*0.4117,U1562*0.4117)))</f>
        <v/>
      </c>
      <c r="AQ1562" s="47" t="str">
        <f aca="false">IF(AN1562="","",AO1562-AP1562)</f>
        <v/>
      </c>
      <c r="AR1562" s="50" t="str">
        <f aca="false">IFERROR(IF(AND(AC1562="SIM",Y1562="REVENDA",LEFT(AG1562,5)="ANEXO")*OR(AE1562="ANEXO I",AF1562="ANEXO II"),VLOOKUP(H1562,Dados!G:I,2,0),""),"INSERIR MVA")</f>
        <v/>
      </c>
      <c r="AS1562" s="48" t="str">
        <f aca="false">IF(LEFT(AG1562,5)="ANEXO",VLOOKUP(AG1562,Dados!$X$111:$Z$112,2,0)*(AI1562-Q1562),"")</f>
        <v/>
      </c>
      <c r="AT1562" s="48" t="str">
        <f aca="false">IFERROR(IF(AR1562="","",(AI1562*AR1562)+AI1562),"INSERIR MVA")</f>
        <v/>
      </c>
      <c r="AU1562" s="48" t="str">
        <f aca="false">IF(AT1562="","",IF(AY1562=0.04,U1562,AS1562*AY1562))</f>
        <v/>
      </c>
      <c r="AV1562" s="47" t="str">
        <f aca="false">IFERROR(IF(AU1562="","",(VLOOKUP(AG1562,Dados!$X$111:$Z$112,3,0)*AT1562*0.17)),"INSERIR MVA")</f>
        <v/>
      </c>
      <c r="AW1562" s="47" t="str">
        <f aca="false">IFERROR(IF(AR1562="","",AV1562-AU1562),"")</f>
        <v/>
      </c>
      <c r="AX1562" s="51" t="str">
        <f aca="false">IFERROR(IF(AC1562="NÃO","",IF(AM1562&lt;&gt;"",AM1562-W1562,IF(AQ1562&lt;&gt;"",AQ1562-W1562,IF(AW1562&lt;&gt;"",AW1562-W1562,"")))),"")</f>
        <v/>
      </c>
      <c r="AY1562" s="46" t="str">
        <f aca="false">IFERROR(IF(ISNA(VLOOKUP(R1562,Dados!$X$2:$Y$5,2,0)),VLOOKUP(D1562,Dados!$X$7:$Y$33,2,0),VLOOKUP(R1562,Dados!$X$2:$Y$5,2,0)),"")</f>
        <v/>
      </c>
      <c r="AZ1562" s="52" t="str">
        <f aca="false">IF(C1562="","",IF(AND(Y1562="CONSUMO",AC1562="NÃO")*OR(AG1562="-",AG1562="BIT"),IF(E1562&lt;&gt;"",(AI1562-(P1562+L1562-N1562+Q1562)*AY1562)/0.83),""))</f>
        <v/>
      </c>
      <c r="BA1562" s="51" t="str">
        <f aca="false">IF(AZ1562="","",AZ1562*0.17-((P1562+L1562-N1562+Q1562)*AY1562))</f>
        <v/>
      </c>
      <c r="BB1562" s="51" t="str">
        <f aca="false">IF(AND(Y1562="CONSUMO",AG1562="ANEXO I",AY1562&gt;4%),(AI1562-(P1562+L1562-N1562+Q1562)*0.0514)/0.83*(0.5177)*(0.17)-AI1562*0.0514,IF(AND(Y1562="CONSUMO",AG1562="ANEXO II",AY1562&gt;4%),(AI1562-(P1562+L1562-N1562+Q1562)*0.041)/0.83*(0.3295)*(0.17)-AI1562*0.041,IF(AND(Y1562="CONSUMO",AG1562="ANEXO I",AY1562=4%),(AI1562-(P1562+L1562-N1562+Q1562)*0.04)/0.83*(0.5177)*(0.17)-AI1562*0.04,IF(AND(Y1562="CONSUMO",AG1562="ANEXO II",AY1562=4%),(AI1562-(P1562+L1562-N1562+Q1562)*0.04)/0.83*(0.3295)*(0.17)-AI1562*0.04,""))))</f>
        <v/>
      </c>
      <c r="BC1562" s="51" t="str">
        <f aca="false">IF(C1562="","",IF(AND(Y1562="CONSUMO",AC1562="SIM")*OR(AG1562="-",AG1562="BIT"),IF(E1562&lt;&gt;"",(AI1562-(P1562+L1562-N1562+Q1562)*AY1562)/0.83),""))</f>
        <v/>
      </c>
      <c r="BD1562" s="51" t="str">
        <f aca="false">IF(BC1562="","",BC1562*0.17)</f>
        <v/>
      </c>
      <c r="BE1562" s="51" t="str">
        <f aca="false">IF(I1562=6908,0,IF(BC1562="","",BD1562-((P1562+L1562-N1562+Q1562)*AY1562)))</f>
        <v/>
      </c>
      <c r="BF1562" s="53" t="str">
        <f aca="false">IF(B1562="","",IF(OR(B1562="",E1562="Regime Normal"),0,(AI1562-Q1562)*VLOOKUP(R1562,Dados!$X$98:$Y$108,2,0)))</f>
        <v/>
      </c>
      <c r="BG1562" s="54" t="str">
        <f aca="false">IFERROR(VLOOKUP(I1562,Dados!$AC$27:$AD$43,2,0),IF(B1562="","",IF(D1562&lt;&gt;"MT",IF(AND(AC1562="SIM",Y1562="Revenda"),"2403",IF(AND(AC1562="SIM",Y1562="Consumo"),"2407",IF(AND(AC1562="NÃO",Y1562="Revenda"),"2102",IF(AND(AC1562="NÃO",Y1562="Consumo"),"2556",)))),REPLACE(I1562,1,1,1))))</f>
        <v/>
      </c>
    </row>
    <row r="1563" customFormat="false" ht="12.8" hidden="false" customHeight="true" outlineLevel="0" collapsed="false">
      <c r="Y1563" s="45"/>
      <c r="Z1563" s="46" t="str">
        <f aca="false">IF(B1563="","",(IFERROR(VLOOKUP(H1563,Dados!A$3:B$15000,2,0),"Não Encontrado")))</f>
        <v/>
      </c>
      <c r="AA1563" s="46" t="str">
        <f aca="false">IF(B1563="","",(IFERROR(VLOOKUP(G1563,Dados!C$3:E$15000,3,0),"Não Encontrado")))</f>
        <v/>
      </c>
      <c r="AB1563" s="46" t="str">
        <f aca="false">IFERROR(IF(Z1563&lt;&gt;"Não Encontrado",Z1563,IF(AA1563&lt;&gt;"Não Encontrado",AA1563,"")),"")</f>
        <v/>
      </c>
      <c r="AC1563" s="45" t="str">
        <f aca="false">IF(B1563="","",IF(AB1563="","NÃO","SIM"))</f>
        <v/>
      </c>
      <c r="AD1563" s="45" t="str">
        <f aca="false">IFERROR(VLOOKUP(G1563,Dados!$P$3:$R$500,3,0),"")</f>
        <v/>
      </c>
      <c r="AE1563" s="45" t="str">
        <f aca="false">IFERROR(VLOOKUP(G1563,Dados!$K$3:$L$500,2,0),"")</f>
        <v/>
      </c>
      <c r="AF1563" s="45" t="str">
        <f aca="false">IFERROR(VLOOKUP(G1563,Dados!$M$3:$N$500,2,0),"")</f>
        <v/>
      </c>
      <c r="AG1563" s="45" t="str">
        <f aca="false">IF(F1563="","",IF(AND(AD1563="",AE1563="",AF1563=""),"-",IF(AND(AD1563="BIT",AE1563="",AF1563=""),"BIT",IF(AND(AE1563="ANEXO I",AD1563="",AF1563=""),"ANEXO I",IF(AND(AF1563="ANEXO II",AD1563="",AE1563=""),"ANEXO II","Escolher")))))</f>
        <v/>
      </c>
      <c r="AH1563" s="45" t="str">
        <f aca="false">IF(AG1563&lt;&gt;"Pneus","",IFERROR(VLOOKUP(R1563,Dados!$X$2:$Z$5,3,0)*(AI1563-Q1563),VLOOKUP(D1563,Dados!$X$7:$Z$33,3,0)*(AI1563-Q1563)))</f>
        <v/>
      </c>
      <c r="AI1563" s="47" t="str">
        <f aca="false">IF(B1563="","",P1563+Q1563+O1563+M1563+L1563-N1563)</f>
        <v/>
      </c>
      <c r="AJ1563" s="48" t="str">
        <f aca="false">IFERROR(IF(AND(AC1563="SIM",AG1563="-",Y1563="REVENDA"),(AB1563/1+1)*AI1563,IF(AND(AC1563="SIM",AG1563="Pneus",Y1563="REVENDA"),(AB1563/1+1)*(AI1563-AH1563),"")),"")</f>
        <v/>
      </c>
      <c r="AK1563" s="48" t="str">
        <f aca="false">IF(AJ1563="","",AJ1563*17%)</f>
        <v/>
      </c>
      <c r="AL1563" s="48" t="str">
        <f aca="false">IFERROR(IF(AC1563="NÃO","",IF(AK1563="","",IF(E1563="Simples Nacional",BF1563,IF(T1563=0.12,U1563*0.5833337002,IF(T1563=0,AI1563*0.07,U1563))))),"")</f>
        <v/>
      </c>
      <c r="AM1563" s="47" t="str">
        <f aca="false">IFERROR(IF(AC1563="NÃO","",IF(OR(AG1563="-",AG1563="Pneus"),AK1563-AL1563,"")),"")</f>
        <v/>
      </c>
      <c r="AN1563" s="48" t="str">
        <f aca="false">IF(AND(Y1563="REVENDA",AC1563="SIM",AG1563="BIT"),((AB1563/1+1)*AI1563)*0.4117,"")</f>
        <v/>
      </c>
      <c r="AO1563" s="48" t="str">
        <f aca="false">IF(AN1563="","",AN1563*17%)</f>
        <v/>
      </c>
      <c r="AP1563" s="49" t="str">
        <f aca="false">IF(AN1563="","",IF(T1563=0.12,(U1563*0.4117)*0.4117,IF(T1563=0,(AI1563*0.07)*0.4117,U1563*0.4117)))</f>
        <v/>
      </c>
      <c r="AQ1563" s="47" t="str">
        <f aca="false">IF(AN1563="","",AO1563-AP1563)</f>
        <v/>
      </c>
      <c r="AR1563" s="50" t="str">
        <f aca="false">IFERROR(IF(AND(AC1563="SIM",Y1563="REVENDA",LEFT(AG1563,5)="ANEXO")*OR(AE1563="ANEXO I",AF1563="ANEXO II"),VLOOKUP(H1563,Dados!G:I,2,0),""),"INSERIR MVA")</f>
        <v/>
      </c>
      <c r="AS1563" s="48" t="str">
        <f aca="false">IF(LEFT(AG1563,5)="ANEXO",VLOOKUP(AG1563,Dados!$X$111:$Z$112,2,0)*(AI1563-Q1563),"")</f>
        <v/>
      </c>
      <c r="AT1563" s="48" t="str">
        <f aca="false">IFERROR(IF(AR1563="","",(AI1563*AR1563)+AI1563),"INSERIR MVA")</f>
        <v/>
      </c>
      <c r="AU1563" s="48" t="str">
        <f aca="false">IF(AT1563="","",IF(AY1563=0.04,U1563,AS1563*AY1563))</f>
        <v/>
      </c>
      <c r="AV1563" s="47" t="str">
        <f aca="false">IFERROR(IF(AU1563="","",(VLOOKUP(AG1563,Dados!$X$111:$Z$112,3,0)*AT1563*0.17)),"INSERIR MVA")</f>
        <v/>
      </c>
      <c r="AW1563" s="47" t="str">
        <f aca="false">IFERROR(IF(AR1563="","",AV1563-AU1563),"")</f>
        <v/>
      </c>
      <c r="AX1563" s="51" t="str">
        <f aca="false">IFERROR(IF(AC1563="NÃO","",IF(AM1563&lt;&gt;"",AM1563-W1563,IF(AQ1563&lt;&gt;"",AQ1563-W1563,IF(AW1563&lt;&gt;"",AW1563-W1563,"")))),"")</f>
        <v/>
      </c>
      <c r="AY1563" s="46" t="str">
        <f aca="false">IFERROR(IF(ISNA(VLOOKUP(R1563,Dados!$X$2:$Y$5,2,0)),VLOOKUP(D1563,Dados!$X$7:$Y$33,2,0),VLOOKUP(R1563,Dados!$X$2:$Y$5,2,0)),"")</f>
        <v/>
      </c>
      <c r="AZ1563" s="52" t="str">
        <f aca="false">IF(C1563="","",IF(AND(Y1563="CONSUMO",AC1563="NÃO")*OR(AG1563="-",AG1563="BIT"),IF(E1563&lt;&gt;"",(AI1563-(P1563+L1563-N1563+Q1563)*AY1563)/0.83),""))</f>
        <v/>
      </c>
      <c r="BA1563" s="51" t="str">
        <f aca="false">IF(AZ1563="","",AZ1563*0.17-((P1563+L1563-N1563+Q1563)*AY1563))</f>
        <v/>
      </c>
      <c r="BB1563" s="51" t="str">
        <f aca="false">IF(AND(Y1563="CONSUMO",AG1563="ANEXO I",AY1563&gt;4%),(AI1563-(P1563+L1563-N1563+Q1563)*0.0514)/0.83*(0.5177)*(0.17)-AI1563*0.0514,IF(AND(Y1563="CONSUMO",AG1563="ANEXO II",AY1563&gt;4%),(AI1563-(P1563+L1563-N1563+Q1563)*0.041)/0.83*(0.3295)*(0.17)-AI1563*0.041,IF(AND(Y1563="CONSUMO",AG1563="ANEXO I",AY1563=4%),(AI1563-(P1563+L1563-N1563+Q1563)*0.04)/0.83*(0.5177)*(0.17)-AI1563*0.04,IF(AND(Y1563="CONSUMO",AG1563="ANEXO II",AY1563=4%),(AI1563-(P1563+L1563-N1563+Q1563)*0.04)/0.83*(0.3295)*(0.17)-AI1563*0.04,""))))</f>
        <v/>
      </c>
      <c r="BC1563" s="51" t="str">
        <f aca="false">IF(C1563="","",IF(AND(Y1563="CONSUMO",AC1563="SIM")*OR(AG1563="-",AG1563="BIT"),IF(E1563&lt;&gt;"",(AI1563-(P1563+L1563-N1563+Q1563)*AY1563)/0.83),""))</f>
        <v/>
      </c>
      <c r="BD1563" s="51" t="str">
        <f aca="false">IF(BC1563="","",BC1563*0.17)</f>
        <v/>
      </c>
      <c r="BE1563" s="51" t="str">
        <f aca="false">IF(I1563=6908,0,IF(BC1563="","",BD1563-((P1563+L1563-N1563+Q1563)*AY1563)))</f>
        <v/>
      </c>
      <c r="BF1563" s="53" t="str">
        <f aca="false">IF(B1563="","",IF(OR(B1563="",E1563="Regime Normal"),0,(AI1563-Q1563)*VLOOKUP(R1563,Dados!$X$98:$Y$108,2,0)))</f>
        <v/>
      </c>
      <c r="BG1563" s="54" t="str">
        <f aca="false">IFERROR(VLOOKUP(I1563,Dados!$AC$27:$AD$43,2,0),IF(B1563="","",IF(D1563&lt;&gt;"MT",IF(AND(AC1563="SIM",Y1563="Revenda"),"2403",IF(AND(AC1563="SIM",Y1563="Consumo"),"2407",IF(AND(AC1563="NÃO",Y1563="Revenda"),"2102",IF(AND(AC1563="NÃO",Y1563="Consumo"),"2556",)))),REPLACE(I1563,1,1,1))))</f>
        <v/>
      </c>
    </row>
    <row r="1564" customFormat="false" ht="12.8" hidden="false" customHeight="true" outlineLevel="0" collapsed="false">
      <c r="Y1564" s="45"/>
      <c r="Z1564" s="46" t="str">
        <f aca="false">IF(B1564="","",(IFERROR(VLOOKUP(H1564,Dados!A$3:B$15000,2,0),"Não Encontrado")))</f>
        <v/>
      </c>
      <c r="AA1564" s="46" t="str">
        <f aca="false">IF(B1564="","",(IFERROR(VLOOKUP(G1564,Dados!C$3:E$15000,3,0),"Não Encontrado")))</f>
        <v/>
      </c>
      <c r="AB1564" s="46" t="str">
        <f aca="false">IFERROR(IF(Z1564&lt;&gt;"Não Encontrado",Z1564,IF(AA1564&lt;&gt;"Não Encontrado",AA1564,"")),"")</f>
        <v/>
      </c>
      <c r="AC1564" s="45" t="str">
        <f aca="false">IF(B1564="","",IF(AB1564="","NÃO","SIM"))</f>
        <v/>
      </c>
      <c r="AD1564" s="45" t="str">
        <f aca="false">IFERROR(VLOOKUP(G1564,Dados!$P$3:$R$500,3,0),"")</f>
        <v/>
      </c>
      <c r="AE1564" s="45" t="str">
        <f aca="false">IFERROR(VLOOKUP(G1564,Dados!$K$3:$L$500,2,0),"")</f>
        <v/>
      </c>
      <c r="AF1564" s="45" t="str">
        <f aca="false">IFERROR(VLOOKUP(G1564,Dados!$M$3:$N$500,2,0),"")</f>
        <v/>
      </c>
      <c r="AG1564" s="45" t="str">
        <f aca="false">IF(F1564="","",IF(AND(AD1564="",AE1564="",AF1564=""),"-",IF(AND(AD1564="BIT",AE1564="",AF1564=""),"BIT",IF(AND(AE1564="ANEXO I",AD1564="",AF1564=""),"ANEXO I",IF(AND(AF1564="ANEXO II",AD1564="",AE1564=""),"ANEXO II","Escolher")))))</f>
        <v/>
      </c>
      <c r="AH1564" s="45" t="str">
        <f aca="false">IF(AG1564&lt;&gt;"Pneus","",IFERROR(VLOOKUP(R1564,Dados!$X$2:$Z$5,3,0)*(AI1564-Q1564),VLOOKUP(D1564,Dados!$X$7:$Z$33,3,0)*(AI1564-Q1564)))</f>
        <v/>
      </c>
      <c r="AI1564" s="47" t="str">
        <f aca="false">IF(B1564="","",P1564+Q1564+O1564+M1564+L1564-N1564)</f>
        <v/>
      </c>
      <c r="AJ1564" s="48" t="str">
        <f aca="false">IFERROR(IF(AND(AC1564="SIM",AG1564="-",Y1564="REVENDA"),(AB1564/1+1)*AI1564,IF(AND(AC1564="SIM",AG1564="Pneus",Y1564="REVENDA"),(AB1564/1+1)*(AI1564-AH1564),"")),"")</f>
        <v/>
      </c>
      <c r="AK1564" s="48" t="str">
        <f aca="false">IF(AJ1564="","",AJ1564*17%)</f>
        <v/>
      </c>
      <c r="AL1564" s="48" t="str">
        <f aca="false">IFERROR(IF(AC1564="NÃO","",IF(AK1564="","",IF(E1564="Simples Nacional",BF1564,IF(T1564=0.12,U1564*0.5833337002,IF(T1564=0,AI1564*0.07,U1564))))),"")</f>
        <v/>
      </c>
      <c r="AM1564" s="47" t="str">
        <f aca="false">IFERROR(IF(AC1564="NÃO","",IF(OR(AG1564="-",AG1564="Pneus"),AK1564-AL1564,"")),"")</f>
        <v/>
      </c>
      <c r="AN1564" s="48" t="str">
        <f aca="false">IF(AND(Y1564="REVENDA",AC1564="SIM",AG1564="BIT"),((AB1564/1+1)*AI1564)*0.4117,"")</f>
        <v/>
      </c>
      <c r="AO1564" s="48" t="str">
        <f aca="false">IF(AN1564="","",AN1564*17%)</f>
        <v/>
      </c>
      <c r="AP1564" s="49" t="str">
        <f aca="false">IF(AN1564="","",IF(T1564=0.12,(U1564*0.4117)*0.4117,IF(T1564=0,(AI1564*0.07)*0.4117,U1564*0.4117)))</f>
        <v/>
      </c>
      <c r="AQ1564" s="47" t="str">
        <f aca="false">IF(AN1564="","",AO1564-AP1564)</f>
        <v/>
      </c>
      <c r="AR1564" s="50" t="str">
        <f aca="false">IFERROR(IF(AND(AC1564="SIM",Y1564="REVENDA",LEFT(AG1564,5)="ANEXO")*OR(AE1564="ANEXO I",AF1564="ANEXO II"),VLOOKUP(H1564,Dados!G:I,2,0),""),"INSERIR MVA")</f>
        <v/>
      </c>
      <c r="AS1564" s="48" t="str">
        <f aca="false">IF(LEFT(AG1564,5)="ANEXO",VLOOKUP(AG1564,Dados!$X$111:$Z$112,2,0)*(AI1564-Q1564),"")</f>
        <v/>
      </c>
      <c r="AT1564" s="48" t="str">
        <f aca="false">IFERROR(IF(AR1564="","",(AI1564*AR1564)+AI1564),"INSERIR MVA")</f>
        <v/>
      </c>
      <c r="AU1564" s="48" t="str">
        <f aca="false">IF(AT1564="","",IF(AY1564=0.04,U1564,AS1564*AY1564))</f>
        <v/>
      </c>
      <c r="AV1564" s="47" t="str">
        <f aca="false">IFERROR(IF(AU1564="","",(VLOOKUP(AG1564,Dados!$X$111:$Z$112,3,0)*AT1564*0.17)),"INSERIR MVA")</f>
        <v/>
      </c>
      <c r="AW1564" s="47" t="str">
        <f aca="false">IFERROR(IF(AR1564="","",AV1564-AU1564),"")</f>
        <v/>
      </c>
      <c r="AX1564" s="51" t="str">
        <f aca="false">IFERROR(IF(AC1564="NÃO","",IF(AM1564&lt;&gt;"",AM1564-W1564,IF(AQ1564&lt;&gt;"",AQ1564-W1564,IF(AW1564&lt;&gt;"",AW1564-W1564,"")))),"")</f>
        <v/>
      </c>
      <c r="AY1564" s="46" t="str">
        <f aca="false">IFERROR(IF(ISNA(VLOOKUP(R1564,Dados!$X$2:$Y$5,2,0)),VLOOKUP(D1564,Dados!$X$7:$Y$33,2,0),VLOOKUP(R1564,Dados!$X$2:$Y$5,2,0)),"")</f>
        <v/>
      </c>
      <c r="AZ1564" s="52" t="str">
        <f aca="false">IF(C1564="","",IF(AND(Y1564="CONSUMO",AC1564="NÃO")*OR(AG1564="-",AG1564="BIT"),IF(E1564&lt;&gt;"",(AI1564-(P1564+L1564-N1564+Q1564)*AY1564)/0.83),""))</f>
        <v/>
      </c>
      <c r="BA1564" s="51" t="str">
        <f aca="false">IF(AZ1564="","",AZ1564*0.17-((P1564+L1564-N1564+Q1564)*AY1564))</f>
        <v/>
      </c>
      <c r="BB1564" s="51" t="str">
        <f aca="false">IF(AND(Y1564="CONSUMO",AG1564="ANEXO I",AY1564&gt;4%),(AI1564-(P1564+L1564-N1564+Q1564)*0.0514)/0.83*(0.5177)*(0.17)-AI1564*0.0514,IF(AND(Y1564="CONSUMO",AG1564="ANEXO II",AY1564&gt;4%),(AI1564-(P1564+L1564-N1564+Q1564)*0.041)/0.83*(0.3295)*(0.17)-AI1564*0.041,IF(AND(Y1564="CONSUMO",AG1564="ANEXO I",AY1564=4%),(AI1564-(P1564+L1564-N1564+Q1564)*0.04)/0.83*(0.5177)*(0.17)-AI1564*0.04,IF(AND(Y1564="CONSUMO",AG1564="ANEXO II",AY1564=4%),(AI1564-(P1564+L1564-N1564+Q1564)*0.04)/0.83*(0.3295)*(0.17)-AI1564*0.04,""))))</f>
        <v/>
      </c>
      <c r="BC1564" s="51" t="str">
        <f aca="false">IF(C1564="","",IF(AND(Y1564="CONSUMO",AC1564="SIM")*OR(AG1564="-",AG1564="BIT"),IF(E1564&lt;&gt;"",(AI1564-(P1564+L1564-N1564+Q1564)*AY1564)/0.83),""))</f>
        <v/>
      </c>
      <c r="BD1564" s="51" t="str">
        <f aca="false">IF(BC1564="","",BC1564*0.17)</f>
        <v/>
      </c>
      <c r="BE1564" s="51" t="str">
        <f aca="false">IF(I1564=6908,0,IF(BC1564="","",BD1564-((P1564+L1564-N1564+Q1564)*AY1564)))</f>
        <v/>
      </c>
      <c r="BF1564" s="53" t="str">
        <f aca="false">IF(B1564="","",IF(OR(B1564="",E1564="Regime Normal"),0,(AI1564-Q1564)*VLOOKUP(R1564,Dados!$X$98:$Y$108,2,0)))</f>
        <v/>
      </c>
      <c r="BG1564" s="54" t="str">
        <f aca="false">IFERROR(VLOOKUP(I1564,Dados!$AC$27:$AD$43,2,0),IF(B1564="","",IF(D1564&lt;&gt;"MT",IF(AND(AC1564="SIM",Y1564="Revenda"),"2403",IF(AND(AC1564="SIM",Y1564="Consumo"),"2407",IF(AND(AC1564="NÃO",Y1564="Revenda"),"2102",IF(AND(AC1564="NÃO",Y1564="Consumo"),"2556",)))),REPLACE(I1564,1,1,1))))</f>
        <v/>
      </c>
    </row>
    <row r="1565" customFormat="false" ht="12.8" hidden="false" customHeight="true" outlineLevel="0" collapsed="false">
      <c r="Y1565" s="45"/>
      <c r="Z1565" s="46" t="str">
        <f aca="false">IF(B1565="","",(IFERROR(VLOOKUP(H1565,Dados!A$3:B$15000,2,0),"Não Encontrado")))</f>
        <v/>
      </c>
      <c r="AA1565" s="46" t="str">
        <f aca="false">IF(B1565="","",(IFERROR(VLOOKUP(G1565,Dados!C$3:E$15000,3,0),"Não Encontrado")))</f>
        <v/>
      </c>
      <c r="AB1565" s="46" t="str">
        <f aca="false">IFERROR(IF(Z1565&lt;&gt;"Não Encontrado",Z1565,IF(AA1565&lt;&gt;"Não Encontrado",AA1565,"")),"")</f>
        <v/>
      </c>
      <c r="AC1565" s="45" t="str">
        <f aca="false">IF(B1565="","",IF(AB1565="","NÃO","SIM"))</f>
        <v/>
      </c>
      <c r="AD1565" s="45" t="str">
        <f aca="false">IFERROR(VLOOKUP(G1565,Dados!$P$3:$R$500,3,0),"")</f>
        <v/>
      </c>
      <c r="AE1565" s="45" t="str">
        <f aca="false">IFERROR(VLOOKUP(G1565,Dados!$K$3:$L$500,2,0),"")</f>
        <v/>
      </c>
      <c r="AF1565" s="45" t="str">
        <f aca="false">IFERROR(VLOOKUP(G1565,Dados!$M$3:$N$500,2,0),"")</f>
        <v/>
      </c>
      <c r="AG1565" s="45" t="str">
        <f aca="false">IF(F1565="","",IF(AND(AD1565="",AE1565="",AF1565=""),"-",IF(AND(AD1565="BIT",AE1565="",AF1565=""),"BIT",IF(AND(AE1565="ANEXO I",AD1565="",AF1565=""),"ANEXO I",IF(AND(AF1565="ANEXO II",AD1565="",AE1565=""),"ANEXO II","Escolher")))))</f>
        <v/>
      </c>
      <c r="AH1565" s="45" t="str">
        <f aca="false">IF(AG1565&lt;&gt;"Pneus","",IFERROR(VLOOKUP(R1565,Dados!$X$2:$Z$5,3,0)*(AI1565-Q1565),VLOOKUP(D1565,Dados!$X$7:$Z$33,3,0)*(AI1565-Q1565)))</f>
        <v/>
      </c>
      <c r="AI1565" s="47" t="str">
        <f aca="false">IF(B1565="","",P1565+Q1565+O1565+M1565+L1565-N1565)</f>
        <v/>
      </c>
      <c r="AJ1565" s="48" t="str">
        <f aca="false">IFERROR(IF(AND(AC1565="SIM",AG1565="-",Y1565="REVENDA"),(AB1565/1+1)*AI1565,IF(AND(AC1565="SIM",AG1565="Pneus",Y1565="REVENDA"),(AB1565/1+1)*(AI1565-AH1565),"")),"")</f>
        <v/>
      </c>
      <c r="AK1565" s="48" t="str">
        <f aca="false">IF(AJ1565="","",AJ1565*17%)</f>
        <v/>
      </c>
      <c r="AL1565" s="48" t="str">
        <f aca="false">IFERROR(IF(AC1565="NÃO","",IF(AK1565="","",IF(E1565="Simples Nacional",BF1565,IF(T1565=0.12,U1565*0.5833337002,IF(T1565=0,AI1565*0.07,U1565))))),"")</f>
        <v/>
      </c>
      <c r="AM1565" s="47" t="str">
        <f aca="false">IFERROR(IF(AC1565="NÃO","",IF(OR(AG1565="-",AG1565="Pneus"),AK1565-AL1565,"")),"")</f>
        <v/>
      </c>
      <c r="AN1565" s="48" t="str">
        <f aca="false">IF(AND(Y1565="REVENDA",AC1565="SIM",AG1565="BIT"),((AB1565/1+1)*AI1565)*0.4117,"")</f>
        <v/>
      </c>
      <c r="AO1565" s="48" t="str">
        <f aca="false">IF(AN1565="","",AN1565*17%)</f>
        <v/>
      </c>
      <c r="AP1565" s="49" t="str">
        <f aca="false">IF(AN1565="","",IF(T1565=0.12,(U1565*0.4117)*0.4117,IF(T1565=0,(AI1565*0.07)*0.4117,U1565*0.4117)))</f>
        <v/>
      </c>
      <c r="AQ1565" s="47" t="str">
        <f aca="false">IF(AN1565="","",AO1565-AP1565)</f>
        <v/>
      </c>
      <c r="AR1565" s="50" t="str">
        <f aca="false">IFERROR(IF(AND(AC1565="SIM",Y1565="REVENDA",LEFT(AG1565,5)="ANEXO")*OR(AE1565="ANEXO I",AF1565="ANEXO II"),VLOOKUP(H1565,Dados!G:I,2,0),""),"INSERIR MVA")</f>
        <v/>
      </c>
      <c r="AS1565" s="48" t="str">
        <f aca="false">IF(LEFT(AG1565,5)="ANEXO",VLOOKUP(AG1565,Dados!$X$111:$Z$112,2,0)*(AI1565-Q1565),"")</f>
        <v/>
      </c>
      <c r="AT1565" s="48" t="str">
        <f aca="false">IFERROR(IF(AR1565="","",(AI1565*AR1565)+AI1565),"INSERIR MVA")</f>
        <v/>
      </c>
      <c r="AU1565" s="48" t="str">
        <f aca="false">IF(AT1565="","",IF(AY1565=0.04,U1565,AS1565*AY1565))</f>
        <v/>
      </c>
      <c r="AV1565" s="47" t="str">
        <f aca="false">IFERROR(IF(AU1565="","",(VLOOKUP(AG1565,Dados!$X$111:$Z$112,3,0)*AT1565*0.17)),"INSERIR MVA")</f>
        <v/>
      </c>
      <c r="AW1565" s="47" t="str">
        <f aca="false">IFERROR(IF(AR1565="","",AV1565-AU1565),"")</f>
        <v/>
      </c>
      <c r="AX1565" s="51" t="str">
        <f aca="false">IFERROR(IF(AC1565="NÃO","",IF(AM1565&lt;&gt;"",AM1565-W1565,IF(AQ1565&lt;&gt;"",AQ1565-W1565,IF(AW1565&lt;&gt;"",AW1565-W1565,"")))),"")</f>
        <v/>
      </c>
      <c r="AY1565" s="46" t="str">
        <f aca="false">IFERROR(IF(ISNA(VLOOKUP(R1565,Dados!$X$2:$Y$5,2,0)),VLOOKUP(D1565,Dados!$X$7:$Y$33,2,0),VLOOKUP(R1565,Dados!$X$2:$Y$5,2,0)),"")</f>
        <v/>
      </c>
      <c r="AZ1565" s="52" t="str">
        <f aca="false">IF(C1565="","",IF(AND(Y1565="CONSUMO",AC1565="NÃO")*OR(AG1565="-",AG1565="BIT"),IF(E1565&lt;&gt;"",(AI1565-(P1565+L1565-N1565+Q1565)*AY1565)/0.83),""))</f>
        <v/>
      </c>
      <c r="BA1565" s="51" t="str">
        <f aca="false">IF(AZ1565="","",AZ1565*0.17-((P1565+L1565-N1565+Q1565)*AY1565))</f>
        <v/>
      </c>
      <c r="BB1565" s="51" t="str">
        <f aca="false">IF(AND(Y1565="CONSUMO",AG1565="ANEXO I",AY1565&gt;4%),(AI1565-(P1565+L1565-N1565+Q1565)*0.0514)/0.83*(0.5177)*(0.17)-AI1565*0.0514,IF(AND(Y1565="CONSUMO",AG1565="ANEXO II",AY1565&gt;4%),(AI1565-(P1565+L1565-N1565+Q1565)*0.041)/0.83*(0.3295)*(0.17)-AI1565*0.041,IF(AND(Y1565="CONSUMO",AG1565="ANEXO I",AY1565=4%),(AI1565-(P1565+L1565-N1565+Q1565)*0.04)/0.83*(0.5177)*(0.17)-AI1565*0.04,IF(AND(Y1565="CONSUMO",AG1565="ANEXO II",AY1565=4%),(AI1565-(P1565+L1565-N1565+Q1565)*0.04)/0.83*(0.3295)*(0.17)-AI1565*0.04,""))))</f>
        <v/>
      </c>
      <c r="BC1565" s="51" t="str">
        <f aca="false">IF(C1565="","",IF(AND(Y1565="CONSUMO",AC1565="SIM")*OR(AG1565="-",AG1565="BIT"),IF(E1565&lt;&gt;"",(AI1565-(P1565+L1565-N1565+Q1565)*AY1565)/0.83),""))</f>
        <v/>
      </c>
      <c r="BD1565" s="51" t="str">
        <f aca="false">IF(BC1565="","",BC1565*0.17)</f>
        <v/>
      </c>
      <c r="BE1565" s="51" t="str">
        <f aca="false">IF(I1565=6908,0,IF(BC1565="","",BD1565-((P1565+L1565-N1565+Q1565)*AY1565)))</f>
        <v/>
      </c>
      <c r="BF1565" s="53" t="str">
        <f aca="false">IF(B1565="","",IF(OR(B1565="",E1565="Regime Normal"),0,(AI1565-Q1565)*VLOOKUP(R1565,Dados!$X$98:$Y$108,2,0)))</f>
        <v/>
      </c>
      <c r="BG1565" s="54" t="str">
        <f aca="false">IFERROR(VLOOKUP(I1565,Dados!$AC$27:$AD$43,2,0),IF(B1565="","",IF(D1565&lt;&gt;"MT",IF(AND(AC1565="SIM",Y1565="Revenda"),"2403",IF(AND(AC1565="SIM",Y1565="Consumo"),"2407",IF(AND(AC1565="NÃO",Y1565="Revenda"),"2102",IF(AND(AC1565="NÃO",Y1565="Consumo"),"2556",)))),REPLACE(I1565,1,1,1))))</f>
        <v/>
      </c>
    </row>
    <row r="1566" customFormat="false" ht="12.8" hidden="false" customHeight="true" outlineLevel="0" collapsed="false">
      <c r="Y1566" s="45"/>
      <c r="Z1566" s="46" t="str">
        <f aca="false">IF(B1566="","",(IFERROR(VLOOKUP(H1566,Dados!A$3:B$15000,2,0),"Não Encontrado")))</f>
        <v/>
      </c>
      <c r="AA1566" s="46" t="str">
        <f aca="false">IF(B1566="","",(IFERROR(VLOOKUP(G1566,Dados!C$3:E$15000,3,0),"Não Encontrado")))</f>
        <v/>
      </c>
      <c r="AB1566" s="46" t="str">
        <f aca="false">IFERROR(IF(Z1566&lt;&gt;"Não Encontrado",Z1566,IF(AA1566&lt;&gt;"Não Encontrado",AA1566,"")),"")</f>
        <v/>
      </c>
      <c r="AC1566" s="45" t="str">
        <f aca="false">IF(B1566="","",IF(AB1566="","NÃO","SIM"))</f>
        <v/>
      </c>
      <c r="AD1566" s="45" t="str">
        <f aca="false">IFERROR(VLOOKUP(G1566,Dados!$P$3:$R$500,3,0),"")</f>
        <v/>
      </c>
      <c r="AE1566" s="45" t="str">
        <f aca="false">IFERROR(VLOOKUP(G1566,Dados!$K$3:$L$500,2,0),"")</f>
        <v/>
      </c>
      <c r="AF1566" s="45" t="str">
        <f aca="false">IFERROR(VLOOKUP(G1566,Dados!$M$3:$N$500,2,0),"")</f>
        <v/>
      </c>
      <c r="AG1566" s="45" t="str">
        <f aca="false">IF(F1566="","",IF(AND(AD1566="",AE1566="",AF1566=""),"-",IF(AND(AD1566="BIT",AE1566="",AF1566=""),"BIT",IF(AND(AE1566="ANEXO I",AD1566="",AF1566=""),"ANEXO I",IF(AND(AF1566="ANEXO II",AD1566="",AE1566=""),"ANEXO II","Escolher")))))</f>
        <v/>
      </c>
      <c r="AH1566" s="45" t="str">
        <f aca="false">IF(AG1566&lt;&gt;"Pneus","",IFERROR(VLOOKUP(R1566,Dados!$X$2:$Z$5,3,0)*(AI1566-Q1566),VLOOKUP(D1566,Dados!$X$7:$Z$33,3,0)*(AI1566-Q1566)))</f>
        <v/>
      </c>
      <c r="AI1566" s="47" t="str">
        <f aca="false">IF(B1566="","",P1566+Q1566+O1566+M1566+L1566-N1566)</f>
        <v/>
      </c>
      <c r="AJ1566" s="48" t="str">
        <f aca="false">IFERROR(IF(AND(AC1566="SIM",AG1566="-",Y1566="REVENDA"),(AB1566/1+1)*AI1566,IF(AND(AC1566="SIM",AG1566="Pneus",Y1566="REVENDA"),(AB1566/1+1)*(AI1566-AH1566),"")),"")</f>
        <v/>
      </c>
      <c r="AK1566" s="48" t="str">
        <f aca="false">IF(AJ1566="","",AJ1566*17%)</f>
        <v/>
      </c>
      <c r="AL1566" s="48" t="str">
        <f aca="false">IFERROR(IF(AC1566="NÃO","",IF(AK1566="","",IF(E1566="Simples Nacional",BF1566,IF(T1566=0.12,U1566*0.5833337002,IF(T1566=0,AI1566*0.07,U1566))))),"")</f>
        <v/>
      </c>
      <c r="AM1566" s="47" t="str">
        <f aca="false">IFERROR(IF(AC1566="NÃO","",IF(OR(AG1566="-",AG1566="Pneus"),AK1566-AL1566,"")),"")</f>
        <v/>
      </c>
      <c r="AN1566" s="48" t="str">
        <f aca="false">IF(AND(Y1566="REVENDA",AC1566="SIM",AG1566="BIT"),((AB1566/1+1)*AI1566)*0.4117,"")</f>
        <v/>
      </c>
      <c r="AO1566" s="48" t="str">
        <f aca="false">IF(AN1566="","",AN1566*17%)</f>
        <v/>
      </c>
      <c r="AP1566" s="49" t="str">
        <f aca="false">IF(AN1566="","",IF(T1566=0.12,(U1566*0.4117)*0.4117,IF(T1566=0,(AI1566*0.07)*0.4117,U1566*0.4117)))</f>
        <v/>
      </c>
      <c r="AQ1566" s="47" t="str">
        <f aca="false">IF(AN1566="","",AO1566-AP1566)</f>
        <v/>
      </c>
      <c r="AR1566" s="50" t="str">
        <f aca="false">IFERROR(IF(AND(AC1566="SIM",Y1566="REVENDA",LEFT(AG1566,5)="ANEXO")*OR(AE1566="ANEXO I",AF1566="ANEXO II"),VLOOKUP(H1566,Dados!G:I,2,0),""),"INSERIR MVA")</f>
        <v/>
      </c>
      <c r="AS1566" s="48" t="str">
        <f aca="false">IF(LEFT(AG1566,5)="ANEXO",VLOOKUP(AG1566,Dados!$X$111:$Z$112,2,0)*(AI1566-Q1566),"")</f>
        <v/>
      </c>
      <c r="AT1566" s="48" t="str">
        <f aca="false">IFERROR(IF(AR1566="","",(AI1566*AR1566)+AI1566),"INSERIR MVA")</f>
        <v/>
      </c>
      <c r="AU1566" s="48" t="str">
        <f aca="false">IF(AT1566="","",IF(AY1566=0.04,U1566,AS1566*AY1566))</f>
        <v/>
      </c>
      <c r="AV1566" s="47" t="str">
        <f aca="false">IFERROR(IF(AU1566="","",(VLOOKUP(AG1566,Dados!$X$111:$Z$112,3,0)*AT1566*0.17)),"INSERIR MVA")</f>
        <v/>
      </c>
      <c r="AW1566" s="47" t="str">
        <f aca="false">IFERROR(IF(AR1566="","",AV1566-AU1566),"")</f>
        <v/>
      </c>
      <c r="AX1566" s="51" t="str">
        <f aca="false">IFERROR(IF(AC1566="NÃO","",IF(AM1566&lt;&gt;"",AM1566-W1566,IF(AQ1566&lt;&gt;"",AQ1566-W1566,IF(AW1566&lt;&gt;"",AW1566-W1566,"")))),"")</f>
        <v/>
      </c>
      <c r="AY1566" s="46" t="str">
        <f aca="false">IFERROR(IF(ISNA(VLOOKUP(R1566,Dados!$X$2:$Y$5,2,0)),VLOOKUP(D1566,Dados!$X$7:$Y$33,2,0),VLOOKUP(R1566,Dados!$X$2:$Y$5,2,0)),"")</f>
        <v/>
      </c>
      <c r="AZ1566" s="52" t="str">
        <f aca="false">IF(C1566="","",IF(AND(Y1566="CONSUMO",AC1566="NÃO")*OR(AG1566="-",AG1566="BIT"),IF(E1566&lt;&gt;"",(AI1566-(P1566+L1566-N1566+Q1566)*AY1566)/0.83),""))</f>
        <v/>
      </c>
      <c r="BA1566" s="51" t="str">
        <f aca="false">IF(AZ1566="","",AZ1566*0.17-((P1566+L1566-N1566+Q1566)*AY1566))</f>
        <v/>
      </c>
      <c r="BB1566" s="51" t="str">
        <f aca="false">IF(AND(Y1566="CONSUMO",AG1566="ANEXO I",AY1566&gt;4%),(AI1566-(P1566+L1566-N1566+Q1566)*0.0514)/0.83*(0.5177)*(0.17)-AI1566*0.0514,IF(AND(Y1566="CONSUMO",AG1566="ANEXO II",AY1566&gt;4%),(AI1566-(P1566+L1566-N1566+Q1566)*0.041)/0.83*(0.3295)*(0.17)-AI1566*0.041,IF(AND(Y1566="CONSUMO",AG1566="ANEXO I",AY1566=4%),(AI1566-(P1566+L1566-N1566+Q1566)*0.04)/0.83*(0.5177)*(0.17)-AI1566*0.04,IF(AND(Y1566="CONSUMO",AG1566="ANEXO II",AY1566=4%),(AI1566-(P1566+L1566-N1566+Q1566)*0.04)/0.83*(0.3295)*(0.17)-AI1566*0.04,""))))</f>
        <v/>
      </c>
      <c r="BC1566" s="51" t="str">
        <f aca="false">IF(C1566="","",IF(AND(Y1566="CONSUMO",AC1566="SIM")*OR(AG1566="-",AG1566="BIT"),IF(E1566&lt;&gt;"",(AI1566-(P1566+L1566-N1566+Q1566)*AY1566)/0.83),""))</f>
        <v/>
      </c>
      <c r="BD1566" s="51" t="str">
        <f aca="false">IF(BC1566="","",BC1566*0.17)</f>
        <v/>
      </c>
      <c r="BE1566" s="51" t="str">
        <f aca="false">IF(I1566=6908,0,IF(BC1566="","",BD1566-((P1566+L1566-N1566+Q1566)*AY1566)))</f>
        <v/>
      </c>
      <c r="BF1566" s="53" t="str">
        <f aca="false">IF(B1566="","",IF(OR(B1566="",E1566="Regime Normal"),0,(AI1566-Q1566)*VLOOKUP(R1566,Dados!$X$98:$Y$108,2,0)))</f>
        <v/>
      </c>
      <c r="BG1566" s="54" t="str">
        <f aca="false">IFERROR(VLOOKUP(I1566,Dados!$AC$27:$AD$43,2,0),IF(B1566="","",IF(D1566&lt;&gt;"MT",IF(AND(AC1566="SIM",Y1566="Revenda"),"2403",IF(AND(AC1566="SIM",Y1566="Consumo"),"2407",IF(AND(AC1566="NÃO",Y1566="Revenda"),"2102",IF(AND(AC1566="NÃO",Y1566="Consumo"),"2556",)))),REPLACE(I1566,1,1,1))))</f>
        <v/>
      </c>
    </row>
    <row r="1567" customFormat="false" ht="12.8" hidden="false" customHeight="true" outlineLevel="0" collapsed="false">
      <c r="Y1567" s="45"/>
      <c r="Z1567" s="46" t="str">
        <f aca="false">IF(B1567="","",(IFERROR(VLOOKUP(H1567,Dados!A$3:B$15000,2,0),"Não Encontrado")))</f>
        <v/>
      </c>
      <c r="AA1567" s="46" t="str">
        <f aca="false">IF(B1567="","",(IFERROR(VLOOKUP(G1567,Dados!C$3:E$15000,3,0),"Não Encontrado")))</f>
        <v/>
      </c>
      <c r="AB1567" s="46" t="str">
        <f aca="false">IFERROR(IF(Z1567&lt;&gt;"Não Encontrado",Z1567,IF(AA1567&lt;&gt;"Não Encontrado",AA1567,"")),"")</f>
        <v/>
      </c>
      <c r="AC1567" s="45" t="str">
        <f aca="false">IF(B1567="","",IF(AB1567="","NÃO","SIM"))</f>
        <v/>
      </c>
      <c r="AD1567" s="45" t="str">
        <f aca="false">IFERROR(VLOOKUP(G1567,Dados!$P$3:$R$500,3,0),"")</f>
        <v/>
      </c>
      <c r="AE1567" s="45" t="str">
        <f aca="false">IFERROR(VLOOKUP(G1567,Dados!$K$3:$L$500,2,0),"")</f>
        <v/>
      </c>
      <c r="AF1567" s="45" t="str">
        <f aca="false">IFERROR(VLOOKUP(G1567,Dados!$M$3:$N$500,2,0),"")</f>
        <v/>
      </c>
      <c r="AG1567" s="45" t="str">
        <f aca="false">IF(F1567="","",IF(AND(AD1567="",AE1567="",AF1567=""),"-",IF(AND(AD1567="BIT",AE1567="",AF1567=""),"BIT",IF(AND(AE1567="ANEXO I",AD1567="",AF1567=""),"ANEXO I",IF(AND(AF1567="ANEXO II",AD1567="",AE1567=""),"ANEXO II","Escolher")))))</f>
        <v/>
      </c>
      <c r="AH1567" s="45" t="str">
        <f aca="false">IF(AG1567&lt;&gt;"Pneus","",IFERROR(VLOOKUP(R1567,Dados!$X$2:$Z$5,3,0)*(AI1567-Q1567),VLOOKUP(D1567,Dados!$X$7:$Z$33,3,0)*(AI1567-Q1567)))</f>
        <v/>
      </c>
      <c r="AI1567" s="47" t="str">
        <f aca="false">IF(B1567="","",P1567+Q1567+O1567+M1567+L1567-N1567)</f>
        <v/>
      </c>
      <c r="AJ1567" s="48" t="str">
        <f aca="false">IFERROR(IF(AND(AC1567="SIM",AG1567="-",Y1567="REVENDA"),(AB1567/1+1)*AI1567,IF(AND(AC1567="SIM",AG1567="Pneus",Y1567="REVENDA"),(AB1567/1+1)*(AI1567-AH1567),"")),"")</f>
        <v/>
      </c>
      <c r="AK1567" s="48" t="str">
        <f aca="false">IF(AJ1567="","",AJ1567*17%)</f>
        <v/>
      </c>
      <c r="AL1567" s="48" t="str">
        <f aca="false">IFERROR(IF(AC1567="NÃO","",IF(AK1567="","",IF(E1567="Simples Nacional",BF1567,IF(T1567=0.12,U1567*0.5833337002,IF(T1567=0,AI1567*0.07,U1567))))),"")</f>
        <v/>
      </c>
      <c r="AM1567" s="47" t="str">
        <f aca="false">IFERROR(IF(AC1567="NÃO","",IF(OR(AG1567="-",AG1567="Pneus"),AK1567-AL1567,"")),"")</f>
        <v/>
      </c>
      <c r="AN1567" s="48" t="str">
        <f aca="false">IF(AND(Y1567="REVENDA",AC1567="SIM",AG1567="BIT"),((AB1567/1+1)*AI1567)*0.4117,"")</f>
        <v/>
      </c>
      <c r="AO1567" s="48" t="str">
        <f aca="false">IF(AN1567="","",AN1567*17%)</f>
        <v/>
      </c>
      <c r="AP1567" s="49" t="str">
        <f aca="false">IF(AN1567="","",IF(T1567=0.12,(U1567*0.4117)*0.4117,IF(T1567=0,(AI1567*0.07)*0.4117,U1567*0.4117)))</f>
        <v/>
      </c>
      <c r="AQ1567" s="47" t="str">
        <f aca="false">IF(AN1567="","",AO1567-AP1567)</f>
        <v/>
      </c>
      <c r="AR1567" s="50" t="str">
        <f aca="false">IFERROR(IF(AND(AC1567="SIM",Y1567="REVENDA",LEFT(AG1567,5)="ANEXO")*OR(AE1567="ANEXO I",AF1567="ANEXO II"),VLOOKUP(H1567,Dados!G:I,2,0),""),"INSERIR MVA")</f>
        <v/>
      </c>
      <c r="AS1567" s="48" t="str">
        <f aca="false">IF(LEFT(AG1567,5)="ANEXO",VLOOKUP(AG1567,Dados!$X$111:$Z$112,2,0)*(AI1567-Q1567),"")</f>
        <v/>
      </c>
      <c r="AT1567" s="48" t="str">
        <f aca="false">IFERROR(IF(AR1567="","",(AI1567*AR1567)+AI1567),"INSERIR MVA")</f>
        <v/>
      </c>
      <c r="AU1567" s="48" t="str">
        <f aca="false">IF(AT1567="","",IF(AY1567=0.04,U1567,AS1567*AY1567))</f>
        <v/>
      </c>
      <c r="AV1567" s="47" t="str">
        <f aca="false">IFERROR(IF(AU1567="","",(VLOOKUP(AG1567,Dados!$X$111:$Z$112,3,0)*AT1567*0.17)),"INSERIR MVA")</f>
        <v/>
      </c>
      <c r="AW1567" s="47" t="str">
        <f aca="false">IFERROR(IF(AR1567="","",AV1567-AU1567),"")</f>
        <v/>
      </c>
      <c r="AX1567" s="51" t="str">
        <f aca="false">IFERROR(IF(AC1567="NÃO","",IF(AM1567&lt;&gt;"",AM1567-W1567,IF(AQ1567&lt;&gt;"",AQ1567-W1567,IF(AW1567&lt;&gt;"",AW1567-W1567,"")))),"")</f>
        <v/>
      </c>
      <c r="AY1567" s="46" t="str">
        <f aca="false">IFERROR(IF(ISNA(VLOOKUP(R1567,Dados!$X$2:$Y$5,2,0)),VLOOKUP(D1567,Dados!$X$7:$Y$33,2,0),VLOOKUP(R1567,Dados!$X$2:$Y$5,2,0)),"")</f>
        <v/>
      </c>
      <c r="AZ1567" s="52" t="str">
        <f aca="false">IF(C1567="","",IF(AND(Y1567="CONSUMO",AC1567="NÃO")*OR(AG1567="-",AG1567="BIT"),IF(E1567&lt;&gt;"",(AI1567-(P1567+L1567-N1567+Q1567)*AY1567)/0.83),""))</f>
        <v/>
      </c>
      <c r="BA1567" s="51" t="str">
        <f aca="false">IF(AZ1567="","",AZ1567*0.17-((P1567+L1567-N1567+Q1567)*AY1567))</f>
        <v/>
      </c>
      <c r="BB1567" s="51" t="str">
        <f aca="false">IF(AND(Y1567="CONSUMO",AG1567="ANEXO I",AY1567&gt;4%),(AI1567-(P1567+L1567-N1567+Q1567)*0.0514)/0.83*(0.5177)*(0.17)-AI1567*0.0514,IF(AND(Y1567="CONSUMO",AG1567="ANEXO II",AY1567&gt;4%),(AI1567-(P1567+L1567-N1567+Q1567)*0.041)/0.83*(0.3295)*(0.17)-AI1567*0.041,IF(AND(Y1567="CONSUMO",AG1567="ANEXO I",AY1567=4%),(AI1567-(P1567+L1567-N1567+Q1567)*0.04)/0.83*(0.5177)*(0.17)-AI1567*0.04,IF(AND(Y1567="CONSUMO",AG1567="ANEXO II",AY1567=4%),(AI1567-(P1567+L1567-N1567+Q1567)*0.04)/0.83*(0.3295)*(0.17)-AI1567*0.04,""))))</f>
        <v/>
      </c>
      <c r="BC1567" s="51" t="str">
        <f aca="false">IF(C1567="","",IF(AND(Y1567="CONSUMO",AC1567="SIM")*OR(AG1567="-",AG1567="BIT"),IF(E1567&lt;&gt;"",(AI1567-(P1567+L1567-N1567+Q1567)*AY1567)/0.83),""))</f>
        <v/>
      </c>
      <c r="BD1567" s="51" t="str">
        <f aca="false">IF(BC1567="","",BC1567*0.17)</f>
        <v/>
      </c>
      <c r="BE1567" s="51" t="str">
        <f aca="false">IF(I1567=6908,0,IF(BC1567="","",BD1567-((P1567+L1567-N1567+Q1567)*AY1567)))</f>
        <v/>
      </c>
      <c r="BF1567" s="53" t="str">
        <f aca="false">IF(B1567="","",IF(OR(B1567="",E1567="Regime Normal"),0,(AI1567-Q1567)*VLOOKUP(R1567,Dados!$X$98:$Y$108,2,0)))</f>
        <v/>
      </c>
      <c r="BG1567" s="54" t="str">
        <f aca="false">IFERROR(VLOOKUP(I1567,Dados!$AC$27:$AD$43,2,0),IF(B1567="","",IF(D1567&lt;&gt;"MT",IF(AND(AC1567="SIM",Y1567="Revenda"),"2403",IF(AND(AC1567="SIM",Y1567="Consumo"),"2407",IF(AND(AC1567="NÃO",Y1567="Revenda"),"2102",IF(AND(AC1567="NÃO",Y1567="Consumo"),"2556",)))),REPLACE(I1567,1,1,1))))</f>
        <v/>
      </c>
    </row>
    <row r="1568" customFormat="false" ht="12.8" hidden="false" customHeight="true" outlineLevel="0" collapsed="false">
      <c r="Y1568" s="45"/>
      <c r="Z1568" s="46" t="str">
        <f aca="false">IF(B1568="","",(IFERROR(VLOOKUP(H1568,Dados!A$3:B$15000,2,0),"Não Encontrado")))</f>
        <v/>
      </c>
      <c r="AA1568" s="46" t="str">
        <f aca="false">IF(B1568="","",(IFERROR(VLOOKUP(G1568,Dados!C$3:E$15000,3,0),"Não Encontrado")))</f>
        <v/>
      </c>
      <c r="AB1568" s="46" t="str">
        <f aca="false">IFERROR(IF(Z1568&lt;&gt;"Não Encontrado",Z1568,IF(AA1568&lt;&gt;"Não Encontrado",AA1568,"")),"")</f>
        <v/>
      </c>
      <c r="AC1568" s="45" t="str">
        <f aca="false">IF(B1568="","",IF(AB1568="","NÃO","SIM"))</f>
        <v/>
      </c>
      <c r="AD1568" s="45" t="str">
        <f aca="false">IFERROR(VLOOKUP(G1568,Dados!$P$3:$R$500,3,0),"")</f>
        <v/>
      </c>
      <c r="AE1568" s="45" t="str">
        <f aca="false">IFERROR(VLOOKUP(G1568,Dados!$K$3:$L$500,2,0),"")</f>
        <v/>
      </c>
      <c r="AF1568" s="45" t="str">
        <f aca="false">IFERROR(VLOOKUP(G1568,Dados!$M$3:$N$500,2,0),"")</f>
        <v/>
      </c>
      <c r="AG1568" s="45" t="str">
        <f aca="false">IF(F1568="","",IF(AND(AD1568="",AE1568="",AF1568=""),"-",IF(AND(AD1568="BIT",AE1568="",AF1568=""),"BIT",IF(AND(AE1568="ANEXO I",AD1568="",AF1568=""),"ANEXO I",IF(AND(AF1568="ANEXO II",AD1568="",AE1568=""),"ANEXO II","Escolher")))))</f>
        <v/>
      </c>
      <c r="AH1568" s="45" t="str">
        <f aca="false">IF(AG1568&lt;&gt;"Pneus","",IFERROR(VLOOKUP(R1568,Dados!$X$2:$Z$5,3,0)*(AI1568-Q1568),VLOOKUP(D1568,Dados!$X$7:$Z$33,3,0)*(AI1568-Q1568)))</f>
        <v/>
      </c>
      <c r="AI1568" s="47" t="str">
        <f aca="false">IF(B1568="","",P1568+Q1568+O1568+M1568+L1568-N1568)</f>
        <v/>
      </c>
      <c r="AJ1568" s="48" t="str">
        <f aca="false">IFERROR(IF(AND(AC1568="SIM",AG1568="-",Y1568="REVENDA"),(AB1568/1+1)*AI1568,IF(AND(AC1568="SIM",AG1568="Pneus",Y1568="REVENDA"),(AB1568/1+1)*(AI1568-AH1568),"")),"")</f>
        <v/>
      </c>
      <c r="AK1568" s="48" t="str">
        <f aca="false">IF(AJ1568="","",AJ1568*17%)</f>
        <v/>
      </c>
      <c r="AL1568" s="48" t="str">
        <f aca="false">IFERROR(IF(AC1568="NÃO","",IF(AK1568="","",IF(E1568="Simples Nacional",BF1568,IF(T1568=0.12,U1568*0.5833337002,IF(T1568=0,AI1568*0.07,U1568))))),"")</f>
        <v/>
      </c>
      <c r="AM1568" s="47" t="str">
        <f aca="false">IFERROR(IF(AC1568="NÃO","",IF(OR(AG1568="-",AG1568="Pneus"),AK1568-AL1568,"")),"")</f>
        <v/>
      </c>
      <c r="AN1568" s="48" t="str">
        <f aca="false">IF(AND(Y1568="REVENDA",AC1568="SIM",AG1568="BIT"),((AB1568/1+1)*AI1568)*0.4117,"")</f>
        <v/>
      </c>
      <c r="AO1568" s="48" t="str">
        <f aca="false">IF(AN1568="","",AN1568*17%)</f>
        <v/>
      </c>
      <c r="AP1568" s="49" t="str">
        <f aca="false">IF(AN1568="","",IF(T1568=0.12,(U1568*0.4117)*0.4117,IF(T1568=0,(AI1568*0.07)*0.4117,U1568*0.4117)))</f>
        <v/>
      </c>
      <c r="AQ1568" s="47" t="str">
        <f aca="false">IF(AN1568="","",AO1568-AP1568)</f>
        <v/>
      </c>
      <c r="AR1568" s="50" t="str">
        <f aca="false">IFERROR(IF(AND(AC1568="SIM",Y1568="REVENDA",LEFT(AG1568,5)="ANEXO")*OR(AE1568="ANEXO I",AF1568="ANEXO II"),VLOOKUP(H1568,Dados!G:I,2,0),""),"INSERIR MVA")</f>
        <v/>
      </c>
      <c r="AS1568" s="48" t="str">
        <f aca="false">IF(LEFT(AG1568,5)="ANEXO",VLOOKUP(AG1568,Dados!$X$111:$Z$112,2,0)*(AI1568-Q1568),"")</f>
        <v/>
      </c>
      <c r="AT1568" s="48" t="str">
        <f aca="false">IFERROR(IF(AR1568="","",(AI1568*AR1568)+AI1568),"INSERIR MVA")</f>
        <v/>
      </c>
      <c r="AU1568" s="48" t="str">
        <f aca="false">IF(AT1568="","",IF(AY1568=0.04,U1568,AS1568*AY1568))</f>
        <v/>
      </c>
      <c r="AV1568" s="47" t="str">
        <f aca="false">IFERROR(IF(AU1568="","",(VLOOKUP(AG1568,Dados!$X$111:$Z$112,3,0)*AT1568*0.17)),"INSERIR MVA")</f>
        <v/>
      </c>
      <c r="AW1568" s="47" t="str">
        <f aca="false">IFERROR(IF(AR1568="","",AV1568-AU1568),"")</f>
        <v/>
      </c>
      <c r="AX1568" s="51" t="str">
        <f aca="false">IFERROR(IF(AC1568="NÃO","",IF(AM1568&lt;&gt;"",AM1568-W1568,IF(AQ1568&lt;&gt;"",AQ1568-W1568,IF(AW1568&lt;&gt;"",AW1568-W1568,"")))),"")</f>
        <v/>
      </c>
      <c r="AY1568" s="46" t="str">
        <f aca="false">IFERROR(IF(ISNA(VLOOKUP(R1568,Dados!$X$2:$Y$5,2,0)),VLOOKUP(D1568,Dados!$X$7:$Y$33,2,0),VLOOKUP(R1568,Dados!$X$2:$Y$5,2,0)),"")</f>
        <v/>
      </c>
      <c r="AZ1568" s="52" t="str">
        <f aca="false">IF(C1568="","",IF(AND(Y1568="CONSUMO",AC1568="NÃO")*OR(AG1568="-",AG1568="BIT"),IF(E1568&lt;&gt;"",(AI1568-(P1568+L1568-N1568+Q1568)*AY1568)/0.83),""))</f>
        <v/>
      </c>
      <c r="BA1568" s="51" t="str">
        <f aca="false">IF(AZ1568="","",AZ1568*0.17-((P1568+L1568-N1568+Q1568)*AY1568))</f>
        <v/>
      </c>
      <c r="BB1568" s="51" t="str">
        <f aca="false">IF(AND(Y1568="CONSUMO",AG1568="ANEXO I",AY1568&gt;4%),(AI1568-(P1568+L1568-N1568+Q1568)*0.0514)/0.83*(0.5177)*(0.17)-AI1568*0.0514,IF(AND(Y1568="CONSUMO",AG1568="ANEXO II",AY1568&gt;4%),(AI1568-(P1568+L1568-N1568+Q1568)*0.041)/0.83*(0.3295)*(0.17)-AI1568*0.041,IF(AND(Y1568="CONSUMO",AG1568="ANEXO I",AY1568=4%),(AI1568-(P1568+L1568-N1568+Q1568)*0.04)/0.83*(0.5177)*(0.17)-AI1568*0.04,IF(AND(Y1568="CONSUMO",AG1568="ANEXO II",AY1568=4%),(AI1568-(P1568+L1568-N1568+Q1568)*0.04)/0.83*(0.3295)*(0.17)-AI1568*0.04,""))))</f>
        <v/>
      </c>
      <c r="BC1568" s="51" t="str">
        <f aca="false">IF(C1568="","",IF(AND(Y1568="CONSUMO",AC1568="SIM")*OR(AG1568="-",AG1568="BIT"),IF(E1568&lt;&gt;"",(AI1568-(P1568+L1568-N1568+Q1568)*AY1568)/0.83),""))</f>
        <v/>
      </c>
      <c r="BD1568" s="51" t="str">
        <f aca="false">IF(BC1568="","",BC1568*0.17)</f>
        <v/>
      </c>
      <c r="BE1568" s="51" t="str">
        <f aca="false">IF(I1568=6908,0,IF(BC1568="","",BD1568-((P1568+L1568-N1568+Q1568)*AY1568)))</f>
        <v/>
      </c>
      <c r="BF1568" s="53" t="str">
        <f aca="false">IF(B1568="","",IF(OR(B1568="",E1568="Regime Normal"),0,(AI1568-Q1568)*VLOOKUP(R1568,Dados!$X$98:$Y$108,2,0)))</f>
        <v/>
      </c>
      <c r="BG1568" s="54" t="str">
        <f aca="false">IFERROR(VLOOKUP(I1568,Dados!$AC$27:$AD$43,2,0),IF(B1568="","",IF(D1568&lt;&gt;"MT",IF(AND(AC1568="SIM",Y1568="Revenda"),"2403",IF(AND(AC1568="SIM",Y1568="Consumo"),"2407",IF(AND(AC1568="NÃO",Y1568="Revenda"),"2102",IF(AND(AC1568="NÃO",Y1568="Consumo"),"2556",)))),REPLACE(I1568,1,1,1))))</f>
        <v/>
      </c>
    </row>
    <row r="1569" customFormat="false" ht="12.8" hidden="false" customHeight="true" outlineLevel="0" collapsed="false">
      <c r="Y1569" s="45"/>
      <c r="Z1569" s="46" t="str">
        <f aca="false">IF(B1569="","",(IFERROR(VLOOKUP(H1569,Dados!A$3:B$15000,2,0),"Não Encontrado")))</f>
        <v/>
      </c>
      <c r="AA1569" s="46" t="str">
        <f aca="false">IF(B1569="","",(IFERROR(VLOOKUP(G1569,Dados!C$3:E$15000,3,0),"Não Encontrado")))</f>
        <v/>
      </c>
      <c r="AB1569" s="46" t="str">
        <f aca="false">IFERROR(IF(Z1569&lt;&gt;"Não Encontrado",Z1569,IF(AA1569&lt;&gt;"Não Encontrado",AA1569,"")),"")</f>
        <v/>
      </c>
      <c r="AC1569" s="45" t="str">
        <f aca="false">IF(B1569="","",IF(AB1569="","NÃO","SIM"))</f>
        <v/>
      </c>
      <c r="AD1569" s="45" t="str">
        <f aca="false">IFERROR(VLOOKUP(G1569,Dados!$P$3:$R$500,3,0),"")</f>
        <v/>
      </c>
      <c r="AE1569" s="45" t="str">
        <f aca="false">IFERROR(VLOOKUP(G1569,Dados!$K$3:$L$500,2,0),"")</f>
        <v/>
      </c>
      <c r="AF1569" s="45" t="str">
        <f aca="false">IFERROR(VLOOKUP(G1569,Dados!$M$3:$N$500,2,0),"")</f>
        <v/>
      </c>
      <c r="AG1569" s="45" t="str">
        <f aca="false">IF(F1569="","",IF(AND(AD1569="",AE1569="",AF1569=""),"-",IF(AND(AD1569="BIT",AE1569="",AF1569=""),"BIT",IF(AND(AE1569="ANEXO I",AD1569="",AF1569=""),"ANEXO I",IF(AND(AF1569="ANEXO II",AD1569="",AE1569=""),"ANEXO II","Escolher")))))</f>
        <v/>
      </c>
      <c r="AH1569" s="45" t="str">
        <f aca="false">IF(AG1569&lt;&gt;"Pneus","",IFERROR(VLOOKUP(R1569,Dados!$X$2:$Z$5,3,0)*(AI1569-Q1569),VLOOKUP(D1569,Dados!$X$7:$Z$33,3,0)*(AI1569-Q1569)))</f>
        <v/>
      </c>
      <c r="AI1569" s="47" t="str">
        <f aca="false">IF(B1569="","",P1569+Q1569+O1569+M1569+L1569-N1569)</f>
        <v/>
      </c>
      <c r="AJ1569" s="48" t="str">
        <f aca="false">IFERROR(IF(AND(AC1569="SIM",AG1569="-",Y1569="REVENDA"),(AB1569/1+1)*AI1569,IF(AND(AC1569="SIM",AG1569="Pneus",Y1569="REVENDA"),(AB1569/1+1)*(AI1569-AH1569),"")),"")</f>
        <v/>
      </c>
      <c r="AK1569" s="48" t="str">
        <f aca="false">IF(AJ1569="","",AJ1569*17%)</f>
        <v/>
      </c>
      <c r="AL1569" s="48" t="str">
        <f aca="false">IFERROR(IF(AC1569="NÃO","",IF(AK1569="","",IF(E1569="Simples Nacional",BF1569,IF(T1569=0.12,U1569*0.5833337002,IF(T1569=0,AI1569*0.07,U1569))))),"")</f>
        <v/>
      </c>
      <c r="AM1569" s="47" t="str">
        <f aca="false">IFERROR(IF(AC1569="NÃO","",IF(OR(AG1569="-",AG1569="Pneus"),AK1569-AL1569,"")),"")</f>
        <v/>
      </c>
      <c r="AN1569" s="48" t="str">
        <f aca="false">IF(AND(Y1569="REVENDA",AC1569="SIM",AG1569="BIT"),((AB1569/1+1)*AI1569)*0.4117,"")</f>
        <v/>
      </c>
      <c r="AO1569" s="48" t="str">
        <f aca="false">IF(AN1569="","",AN1569*17%)</f>
        <v/>
      </c>
      <c r="AP1569" s="49" t="str">
        <f aca="false">IF(AN1569="","",IF(T1569=0.12,(U1569*0.4117)*0.4117,IF(T1569=0,(AI1569*0.07)*0.4117,U1569*0.4117)))</f>
        <v/>
      </c>
      <c r="AQ1569" s="47" t="str">
        <f aca="false">IF(AN1569="","",AO1569-AP1569)</f>
        <v/>
      </c>
      <c r="AR1569" s="50" t="str">
        <f aca="false">IFERROR(IF(AND(AC1569="SIM",Y1569="REVENDA",LEFT(AG1569,5)="ANEXO")*OR(AE1569="ANEXO I",AF1569="ANEXO II"),VLOOKUP(H1569,Dados!G:I,2,0),""),"INSERIR MVA")</f>
        <v/>
      </c>
      <c r="AS1569" s="48" t="str">
        <f aca="false">IF(LEFT(AG1569,5)="ANEXO",VLOOKUP(AG1569,Dados!$X$111:$Z$112,2,0)*(AI1569-Q1569),"")</f>
        <v/>
      </c>
      <c r="AT1569" s="48" t="str">
        <f aca="false">IFERROR(IF(AR1569="","",(AI1569*AR1569)+AI1569),"INSERIR MVA")</f>
        <v/>
      </c>
      <c r="AU1569" s="48" t="str">
        <f aca="false">IF(AT1569="","",IF(AY1569=0.04,U1569,AS1569*AY1569))</f>
        <v/>
      </c>
      <c r="AV1569" s="47" t="str">
        <f aca="false">IFERROR(IF(AU1569="","",(VLOOKUP(AG1569,Dados!$X$111:$Z$112,3,0)*AT1569*0.17)),"INSERIR MVA")</f>
        <v/>
      </c>
      <c r="AW1569" s="47" t="str">
        <f aca="false">IFERROR(IF(AR1569="","",AV1569-AU1569),"")</f>
        <v/>
      </c>
      <c r="AX1569" s="51" t="str">
        <f aca="false">IFERROR(IF(AC1569="NÃO","",IF(AM1569&lt;&gt;"",AM1569-W1569,IF(AQ1569&lt;&gt;"",AQ1569-W1569,IF(AW1569&lt;&gt;"",AW1569-W1569,"")))),"")</f>
        <v/>
      </c>
      <c r="AY1569" s="46" t="str">
        <f aca="false">IFERROR(IF(ISNA(VLOOKUP(R1569,Dados!$X$2:$Y$5,2,0)),VLOOKUP(D1569,Dados!$X$7:$Y$33,2,0),VLOOKUP(R1569,Dados!$X$2:$Y$5,2,0)),"")</f>
        <v/>
      </c>
      <c r="AZ1569" s="52" t="str">
        <f aca="false">IF(C1569="","",IF(AND(Y1569="CONSUMO",AC1569="NÃO")*OR(AG1569="-",AG1569="BIT"),IF(E1569&lt;&gt;"",(AI1569-(P1569+L1569-N1569+Q1569)*AY1569)/0.83),""))</f>
        <v/>
      </c>
      <c r="BA1569" s="51" t="str">
        <f aca="false">IF(AZ1569="","",AZ1569*0.17-((P1569+L1569-N1569+Q1569)*AY1569))</f>
        <v/>
      </c>
      <c r="BB1569" s="51" t="str">
        <f aca="false">IF(AND(Y1569="CONSUMO",AG1569="ANEXO I",AY1569&gt;4%),(AI1569-(P1569+L1569-N1569+Q1569)*0.0514)/0.83*(0.5177)*(0.17)-AI1569*0.0514,IF(AND(Y1569="CONSUMO",AG1569="ANEXO II",AY1569&gt;4%),(AI1569-(P1569+L1569-N1569+Q1569)*0.041)/0.83*(0.3295)*(0.17)-AI1569*0.041,IF(AND(Y1569="CONSUMO",AG1569="ANEXO I",AY1569=4%),(AI1569-(P1569+L1569-N1569+Q1569)*0.04)/0.83*(0.5177)*(0.17)-AI1569*0.04,IF(AND(Y1569="CONSUMO",AG1569="ANEXO II",AY1569=4%),(AI1569-(P1569+L1569-N1569+Q1569)*0.04)/0.83*(0.3295)*(0.17)-AI1569*0.04,""))))</f>
        <v/>
      </c>
      <c r="BC1569" s="51" t="str">
        <f aca="false">IF(C1569="","",IF(AND(Y1569="CONSUMO",AC1569="SIM")*OR(AG1569="-",AG1569="BIT"),IF(E1569&lt;&gt;"",(AI1569-(P1569+L1569-N1569+Q1569)*AY1569)/0.83),""))</f>
        <v/>
      </c>
      <c r="BD1569" s="51" t="str">
        <f aca="false">IF(BC1569="","",BC1569*0.17)</f>
        <v/>
      </c>
      <c r="BE1569" s="51" t="str">
        <f aca="false">IF(I1569=6908,0,IF(BC1569="","",BD1569-((P1569+L1569-N1569+Q1569)*AY1569)))</f>
        <v/>
      </c>
      <c r="BF1569" s="53" t="str">
        <f aca="false">IF(B1569="","",IF(OR(B1569="",E1569="Regime Normal"),0,(AI1569-Q1569)*VLOOKUP(R1569,Dados!$X$98:$Y$108,2,0)))</f>
        <v/>
      </c>
      <c r="BG1569" s="54" t="str">
        <f aca="false">IFERROR(VLOOKUP(I1569,Dados!$AC$27:$AD$43,2,0),IF(B1569="","",IF(D1569&lt;&gt;"MT",IF(AND(AC1569="SIM",Y1569="Revenda"),"2403",IF(AND(AC1569="SIM",Y1569="Consumo"),"2407",IF(AND(AC1569="NÃO",Y1569="Revenda"),"2102",IF(AND(AC1569="NÃO",Y1569="Consumo"),"2556",)))),REPLACE(I1569,1,1,1))))</f>
        <v/>
      </c>
    </row>
    <row r="1570" customFormat="false" ht="12.8" hidden="false" customHeight="true" outlineLevel="0" collapsed="false">
      <c r="Y1570" s="45"/>
      <c r="Z1570" s="46" t="str">
        <f aca="false">IF(B1570="","",(IFERROR(VLOOKUP(H1570,Dados!A$3:B$15000,2,0),"Não Encontrado")))</f>
        <v/>
      </c>
      <c r="AA1570" s="46" t="str">
        <f aca="false">IF(B1570="","",(IFERROR(VLOOKUP(G1570,Dados!C$3:E$15000,3,0),"Não Encontrado")))</f>
        <v/>
      </c>
      <c r="AB1570" s="46" t="str">
        <f aca="false">IFERROR(IF(Z1570&lt;&gt;"Não Encontrado",Z1570,IF(AA1570&lt;&gt;"Não Encontrado",AA1570,"")),"")</f>
        <v/>
      </c>
      <c r="AC1570" s="45" t="str">
        <f aca="false">IF(B1570="","",IF(AB1570="","NÃO","SIM"))</f>
        <v/>
      </c>
      <c r="AD1570" s="45" t="str">
        <f aca="false">IFERROR(VLOOKUP(G1570,Dados!$P$3:$R$500,3,0),"")</f>
        <v/>
      </c>
      <c r="AE1570" s="45" t="str">
        <f aca="false">IFERROR(VLOOKUP(G1570,Dados!$K$3:$L$500,2,0),"")</f>
        <v/>
      </c>
      <c r="AF1570" s="45" t="str">
        <f aca="false">IFERROR(VLOOKUP(G1570,Dados!$M$3:$N$500,2,0),"")</f>
        <v/>
      </c>
      <c r="AG1570" s="45" t="str">
        <f aca="false">IF(F1570="","",IF(AND(AD1570="",AE1570="",AF1570=""),"-",IF(AND(AD1570="BIT",AE1570="",AF1570=""),"BIT",IF(AND(AE1570="ANEXO I",AD1570="",AF1570=""),"ANEXO I",IF(AND(AF1570="ANEXO II",AD1570="",AE1570=""),"ANEXO II","Escolher")))))</f>
        <v/>
      </c>
      <c r="AH1570" s="45" t="str">
        <f aca="false">IF(AG1570&lt;&gt;"Pneus","",IFERROR(VLOOKUP(R1570,Dados!$X$2:$Z$5,3,0)*(AI1570-Q1570),VLOOKUP(D1570,Dados!$X$7:$Z$33,3,0)*(AI1570-Q1570)))</f>
        <v/>
      </c>
      <c r="AI1570" s="47" t="str">
        <f aca="false">IF(B1570="","",P1570+Q1570+O1570+M1570+L1570-N1570)</f>
        <v/>
      </c>
      <c r="AJ1570" s="48" t="str">
        <f aca="false">IFERROR(IF(AND(AC1570="SIM",AG1570="-",Y1570="REVENDA"),(AB1570/1+1)*AI1570,IF(AND(AC1570="SIM",AG1570="Pneus",Y1570="REVENDA"),(AB1570/1+1)*(AI1570-AH1570),"")),"")</f>
        <v/>
      </c>
      <c r="AK1570" s="48" t="str">
        <f aca="false">IF(AJ1570="","",AJ1570*17%)</f>
        <v/>
      </c>
      <c r="AL1570" s="48" t="str">
        <f aca="false">IFERROR(IF(AC1570="NÃO","",IF(AK1570="","",IF(E1570="Simples Nacional",BF1570,IF(T1570=0.12,U1570*0.5833337002,IF(T1570=0,AI1570*0.07,U1570))))),"")</f>
        <v/>
      </c>
      <c r="AM1570" s="47" t="str">
        <f aca="false">IFERROR(IF(AC1570="NÃO","",IF(OR(AG1570="-",AG1570="Pneus"),AK1570-AL1570,"")),"")</f>
        <v/>
      </c>
      <c r="AN1570" s="48" t="str">
        <f aca="false">IF(AND(Y1570="REVENDA",AC1570="SIM",AG1570="BIT"),((AB1570/1+1)*AI1570)*0.4117,"")</f>
        <v/>
      </c>
      <c r="AO1570" s="48" t="str">
        <f aca="false">IF(AN1570="","",AN1570*17%)</f>
        <v/>
      </c>
      <c r="AP1570" s="49" t="str">
        <f aca="false">IF(AN1570="","",IF(T1570=0.12,(U1570*0.4117)*0.4117,IF(T1570=0,(AI1570*0.07)*0.4117,U1570*0.4117)))</f>
        <v/>
      </c>
      <c r="AQ1570" s="47" t="str">
        <f aca="false">IF(AN1570="","",AO1570-AP1570)</f>
        <v/>
      </c>
      <c r="AR1570" s="50" t="str">
        <f aca="false">IFERROR(IF(AND(AC1570="SIM",Y1570="REVENDA",LEFT(AG1570,5)="ANEXO")*OR(AE1570="ANEXO I",AF1570="ANEXO II"),VLOOKUP(H1570,Dados!G:I,2,0),""),"INSERIR MVA")</f>
        <v/>
      </c>
      <c r="AS1570" s="48" t="str">
        <f aca="false">IF(LEFT(AG1570,5)="ANEXO",VLOOKUP(AG1570,Dados!$X$111:$Z$112,2,0)*(AI1570-Q1570),"")</f>
        <v/>
      </c>
      <c r="AT1570" s="48" t="str">
        <f aca="false">IFERROR(IF(AR1570="","",(AI1570*AR1570)+AI1570),"INSERIR MVA")</f>
        <v/>
      </c>
      <c r="AU1570" s="48" t="str">
        <f aca="false">IF(AT1570="","",IF(AY1570=0.04,U1570,AS1570*AY1570))</f>
        <v/>
      </c>
      <c r="AV1570" s="47" t="str">
        <f aca="false">IFERROR(IF(AU1570="","",(VLOOKUP(AG1570,Dados!$X$111:$Z$112,3,0)*AT1570*0.17)),"INSERIR MVA")</f>
        <v/>
      </c>
      <c r="AW1570" s="47" t="str">
        <f aca="false">IFERROR(IF(AR1570="","",AV1570-AU1570),"")</f>
        <v/>
      </c>
      <c r="AX1570" s="51" t="str">
        <f aca="false">IFERROR(IF(AC1570="NÃO","",IF(AM1570&lt;&gt;"",AM1570-W1570,IF(AQ1570&lt;&gt;"",AQ1570-W1570,IF(AW1570&lt;&gt;"",AW1570-W1570,"")))),"")</f>
        <v/>
      </c>
      <c r="AY1570" s="46" t="str">
        <f aca="false">IFERROR(IF(ISNA(VLOOKUP(R1570,Dados!$X$2:$Y$5,2,0)),VLOOKUP(D1570,Dados!$X$7:$Y$33,2,0),VLOOKUP(R1570,Dados!$X$2:$Y$5,2,0)),"")</f>
        <v/>
      </c>
      <c r="AZ1570" s="52" t="str">
        <f aca="false">IF(C1570="","",IF(AND(Y1570="CONSUMO",AC1570="NÃO")*OR(AG1570="-",AG1570="BIT"),IF(E1570&lt;&gt;"",(AI1570-(P1570+L1570-N1570+Q1570)*AY1570)/0.83),""))</f>
        <v/>
      </c>
      <c r="BA1570" s="51" t="str">
        <f aca="false">IF(AZ1570="","",AZ1570*0.17-((P1570+L1570-N1570+Q1570)*AY1570))</f>
        <v/>
      </c>
      <c r="BB1570" s="51" t="str">
        <f aca="false">IF(AND(Y1570="CONSUMO",AG1570="ANEXO I",AY1570&gt;4%),(AI1570-(P1570+L1570-N1570+Q1570)*0.0514)/0.83*(0.5177)*(0.17)-AI1570*0.0514,IF(AND(Y1570="CONSUMO",AG1570="ANEXO II",AY1570&gt;4%),(AI1570-(P1570+L1570-N1570+Q1570)*0.041)/0.83*(0.3295)*(0.17)-AI1570*0.041,IF(AND(Y1570="CONSUMO",AG1570="ANEXO I",AY1570=4%),(AI1570-(P1570+L1570-N1570+Q1570)*0.04)/0.83*(0.5177)*(0.17)-AI1570*0.04,IF(AND(Y1570="CONSUMO",AG1570="ANEXO II",AY1570=4%),(AI1570-(P1570+L1570-N1570+Q1570)*0.04)/0.83*(0.3295)*(0.17)-AI1570*0.04,""))))</f>
        <v/>
      </c>
      <c r="BC1570" s="51" t="str">
        <f aca="false">IF(C1570="","",IF(AND(Y1570="CONSUMO",AC1570="SIM")*OR(AG1570="-",AG1570="BIT"),IF(E1570&lt;&gt;"",(AI1570-(P1570+L1570-N1570+Q1570)*AY1570)/0.83),""))</f>
        <v/>
      </c>
      <c r="BD1570" s="51" t="str">
        <f aca="false">IF(BC1570="","",BC1570*0.17)</f>
        <v/>
      </c>
      <c r="BE1570" s="51" t="str">
        <f aca="false">IF(I1570=6908,0,IF(BC1570="","",BD1570-((P1570+L1570-N1570+Q1570)*AY1570)))</f>
        <v/>
      </c>
      <c r="BF1570" s="53" t="str">
        <f aca="false">IF(B1570="","",IF(OR(B1570="",E1570="Regime Normal"),0,(AI1570-Q1570)*VLOOKUP(R1570,Dados!$X$98:$Y$108,2,0)))</f>
        <v/>
      </c>
      <c r="BG1570" s="54" t="str">
        <f aca="false">IFERROR(VLOOKUP(I1570,Dados!$AC$27:$AD$43,2,0),IF(B1570="","",IF(D1570&lt;&gt;"MT",IF(AND(AC1570="SIM",Y1570="Revenda"),"2403",IF(AND(AC1570="SIM",Y1570="Consumo"),"2407",IF(AND(AC1570="NÃO",Y1570="Revenda"),"2102",IF(AND(AC1570="NÃO",Y1570="Consumo"),"2556",)))),REPLACE(I1570,1,1,1))))</f>
        <v/>
      </c>
    </row>
    <row r="1571" customFormat="false" ht="12.8" hidden="false" customHeight="true" outlineLevel="0" collapsed="false">
      <c r="Y1571" s="45"/>
      <c r="Z1571" s="46" t="str">
        <f aca="false">IF(B1571="","",(IFERROR(VLOOKUP(H1571,Dados!A$3:B$15000,2,0),"Não Encontrado")))</f>
        <v/>
      </c>
      <c r="AA1571" s="46" t="str">
        <f aca="false">IF(B1571="","",(IFERROR(VLOOKUP(G1571,Dados!C$3:E$15000,3,0),"Não Encontrado")))</f>
        <v/>
      </c>
      <c r="AB1571" s="46" t="str">
        <f aca="false">IFERROR(IF(Z1571&lt;&gt;"Não Encontrado",Z1571,IF(AA1571&lt;&gt;"Não Encontrado",AA1571,"")),"")</f>
        <v/>
      </c>
      <c r="AC1571" s="45" t="str">
        <f aca="false">IF(B1571="","",IF(AB1571="","NÃO","SIM"))</f>
        <v/>
      </c>
      <c r="AD1571" s="45" t="str">
        <f aca="false">IFERROR(VLOOKUP(G1571,Dados!$P$3:$R$500,3,0),"")</f>
        <v/>
      </c>
      <c r="AE1571" s="45" t="str">
        <f aca="false">IFERROR(VLOOKUP(G1571,Dados!$K$3:$L$500,2,0),"")</f>
        <v/>
      </c>
      <c r="AF1571" s="45" t="str">
        <f aca="false">IFERROR(VLOOKUP(G1571,Dados!$M$3:$N$500,2,0),"")</f>
        <v/>
      </c>
      <c r="AG1571" s="45" t="str">
        <f aca="false">IF(F1571="","",IF(AND(AD1571="",AE1571="",AF1571=""),"-",IF(AND(AD1571="BIT",AE1571="",AF1571=""),"BIT",IF(AND(AE1571="ANEXO I",AD1571="",AF1571=""),"ANEXO I",IF(AND(AF1571="ANEXO II",AD1571="",AE1571=""),"ANEXO II","Escolher")))))</f>
        <v/>
      </c>
      <c r="AH1571" s="45" t="str">
        <f aca="false">IF(AG1571&lt;&gt;"Pneus","",IFERROR(VLOOKUP(R1571,Dados!$X$2:$Z$5,3,0)*(AI1571-Q1571),VLOOKUP(D1571,Dados!$X$7:$Z$33,3,0)*(AI1571-Q1571)))</f>
        <v/>
      </c>
      <c r="AI1571" s="47" t="str">
        <f aca="false">IF(B1571="","",P1571+Q1571+O1571+M1571+L1571-N1571)</f>
        <v/>
      </c>
      <c r="AJ1571" s="48" t="str">
        <f aca="false">IFERROR(IF(AND(AC1571="SIM",AG1571="-",Y1571="REVENDA"),(AB1571/1+1)*AI1571,IF(AND(AC1571="SIM",AG1571="Pneus",Y1571="REVENDA"),(AB1571/1+1)*(AI1571-AH1571),"")),"")</f>
        <v/>
      </c>
      <c r="AK1571" s="48" t="str">
        <f aca="false">IF(AJ1571="","",AJ1571*17%)</f>
        <v/>
      </c>
      <c r="AL1571" s="48" t="str">
        <f aca="false">IFERROR(IF(AC1571="NÃO","",IF(AK1571="","",IF(E1571="Simples Nacional",BF1571,IF(T1571=0.12,U1571*0.5833337002,IF(T1571=0,AI1571*0.07,U1571))))),"")</f>
        <v/>
      </c>
      <c r="AM1571" s="47" t="str">
        <f aca="false">IFERROR(IF(AC1571="NÃO","",IF(OR(AG1571="-",AG1571="Pneus"),AK1571-AL1571,"")),"")</f>
        <v/>
      </c>
      <c r="AN1571" s="48" t="str">
        <f aca="false">IF(AND(Y1571="REVENDA",AC1571="SIM",AG1571="BIT"),((AB1571/1+1)*AI1571)*0.4117,"")</f>
        <v/>
      </c>
      <c r="AO1571" s="48" t="str">
        <f aca="false">IF(AN1571="","",AN1571*17%)</f>
        <v/>
      </c>
      <c r="AP1571" s="49" t="str">
        <f aca="false">IF(AN1571="","",IF(T1571=0.12,(U1571*0.4117)*0.4117,IF(T1571=0,(AI1571*0.07)*0.4117,U1571*0.4117)))</f>
        <v/>
      </c>
      <c r="AQ1571" s="47" t="str">
        <f aca="false">IF(AN1571="","",AO1571-AP1571)</f>
        <v/>
      </c>
      <c r="AR1571" s="50" t="str">
        <f aca="false">IFERROR(IF(AND(AC1571="SIM",Y1571="REVENDA",LEFT(AG1571,5)="ANEXO")*OR(AE1571="ANEXO I",AF1571="ANEXO II"),VLOOKUP(H1571,Dados!G:I,2,0),""),"INSERIR MVA")</f>
        <v/>
      </c>
      <c r="AS1571" s="48" t="str">
        <f aca="false">IF(LEFT(AG1571,5)="ANEXO",VLOOKUP(AG1571,Dados!$X$111:$Z$112,2,0)*(AI1571-Q1571),"")</f>
        <v/>
      </c>
      <c r="AT1571" s="48" t="str">
        <f aca="false">IFERROR(IF(AR1571="","",(AI1571*AR1571)+AI1571),"INSERIR MVA")</f>
        <v/>
      </c>
      <c r="AU1571" s="48" t="str">
        <f aca="false">IF(AT1571="","",IF(AY1571=0.04,U1571,AS1571*AY1571))</f>
        <v/>
      </c>
      <c r="AV1571" s="47" t="str">
        <f aca="false">IFERROR(IF(AU1571="","",(VLOOKUP(AG1571,Dados!$X$111:$Z$112,3,0)*AT1571*0.17)),"INSERIR MVA")</f>
        <v/>
      </c>
      <c r="AW1571" s="47" t="str">
        <f aca="false">IFERROR(IF(AR1571="","",AV1571-AU1571),"")</f>
        <v/>
      </c>
      <c r="AX1571" s="51" t="str">
        <f aca="false">IFERROR(IF(AC1571="NÃO","",IF(AM1571&lt;&gt;"",AM1571-W1571,IF(AQ1571&lt;&gt;"",AQ1571-W1571,IF(AW1571&lt;&gt;"",AW1571-W1571,"")))),"")</f>
        <v/>
      </c>
      <c r="AY1571" s="46" t="str">
        <f aca="false">IFERROR(IF(ISNA(VLOOKUP(R1571,Dados!$X$2:$Y$5,2,0)),VLOOKUP(D1571,Dados!$X$7:$Y$33,2,0),VLOOKUP(R1571,Dados!$X$2:$Y$5,2,0)),"")</f>
        <v/>
      </c>
      <c r="AZ1571" s="52" t="str">
        <f aca="false">IF(C1571="","",IF(AND(Y1571="CONSUMO",AC1571="NÃO")*OR(AG1571="-",AG1571="BIT"),IF(E1571&lt;&gt;"",(AI1571-(P1571+L1571-N1571+Q1571)*AY1571)/0.83),""))</f>
        <v/>
      </c>
      <c r="BA1571" s="51" t="str">
        <f aca="false">IF(AZ1571="","",AZ1571*0.17-((P1571+L1571-N1571+Q1571)*AY1571))</f>
        <v/>
      </c>
      <c r="BB1571" s="51" t="str">
        <f aca="false">IF(AND(Y1571="CONSUMO",AG1571="ANEXO I",AY1571&gt;4%),(AI1571-(P1571+L1571-N1571+Q1571)*0.0514)/0.83*(0.5177)*(0.17)-AI1571*0.0514,IF(AND(Y1571="CONSUMO",AG1571="ANEXO II",AY1571&gt;4%),(AI1571-(P1571+L1571-N1571+Q1571)*0.041)/0.83*(0.3295)*(0.17)-AI1571*0.041,IF(AND(Y1571="CONSUMO",AG1571="ANEXO I",AY1571=4%),(AI1571-(P1571+L1571-N1571+Q1571)*0.04)/0.83*(0.5177)*(0.17)-AI1571*0.04,IF(AND(Y1571="CONSUMO",AG1571="ANEXO II",AY1571=4%),(AI1571-(P1571+L1571-N1571+Q1571)*0.04)/0.83*(0.3295)*(0.17)-AI1571*0.04,""))))</f>
        <v/>
      </c>
      <c r="BC1571" s="51" t="str">
        <f aca="false">IF(C1571="","",IF(AND(Y1571="CONSUMO",AC1571="SIM")*OR(AG1571="-",AG1571="BIT"),IF(E1571&lt;&gt;"",(AI1571-(P1571+L1571-N1571+Q1571)*AY1571)/0.83),""))</f>
        <v/>
      </c>
      <c r="BD1571" s="51" t="str">
        <f aca="false">IF(BC1571="","",BC1571*0.17)</f>
        <v/>
      </c>
      <c r="BE1571" s="51" t="str">
        <f aca="false">IF(I1571=6908,0,IF(BC1571="","",BD1571-((P1571+L1571-N1571+Q1571)*AY1571)))</f>
        <v/>
      </c>
      <c r="BF1571" s="53" t="str">
        <f aca="false">IF(B1571="","",IF(OR(B1571="",E1571="Regime Normal"),0,(AI1571-Q1571)*VLOOKUP(R1571,Dados!$X$98:$Y$108,2,0)))</f>
        <v/>
      </c>
      <c r="BG1571" s="54" t="str">
        <f aca="false">IFERROR(VLOOKUP(I1571,Dados!$AC$27:$AD$43,2,0),IF(B1571="","",IF(D1571&lt;&gt;"MT",IF(AND(AC1571="SIM",Y1571="Revenda"),"2403",IF(AND(AC1571="SIM",Y1571="Consumo"),"2407",IF(AND(AC1571="NÃO",Y1571="Revenda"),"2102",IF(AND(AC1571="NÃO",Y1571="Consumo"),"2556",)))),REPLACE(I1571,1,1,1))))</f>
        <v/>
      </c>
    </row>
    <row r="1572" customFormat="false" ht="12.8" hidden="false" customHeight="true" outlineLevel="0" collapsed="false">
      <c r="Y1572" s="45"/>
      <c r="Z1572" s="46" t="str">
        <f aca="false">IF(B1572="","",(IFERROR(VLOOKUP(H1572,Dados!A$3:B$15000,2,0),"Não Encontrado")))</f>
        <v/>
      </c>
      <c r="AA1572" s="46" t="str">
        <f aca="false">IF(B1572="","",(IFERROR(VLOOKUP(G1572,Dados!C$3:E$15000,3,0),"Não Encontrado")))</f>
        <v/>
      </c>
      <c r="AB1572" s="46" t="str">
        <f aca="false">IFERROR(IF(Z1572&lt;&gt;"Não Encontrado",Z1572,IF(AA1572&lt;&gt;"Não Encontrado",AA1572,"")),"")</f>
        <v/>
      </c>
      <c r="AC1572" s="45" t="str">
        <f aca="false">IF(B1572="","",IF(AB1572="","NÃO","SIM"))</f>
        <v/>
      </c>
      <c r="AD1572" s="45" t="str">
        <f aca="false">IFERROR(VLOOKUP(G1572,Dados!$P$3:$R$500,3,0),"")</f>
        <v/>
      </c>
      <c r="AE1572" s="45" t="str">
        <f aca="false">IFERROR(VLOOKUP(G1572,Dados!$K$3:$L$500,2,0),"")</f>
        <v/>
      </c>
      <c r="AF1572" s="45" t="str">
        <f aca="false">IFERROR(VLOOKUP(G1572,Dados!$M$3:$N$500,2,0),"")</f>
        <v/>
      </c>
      <c r="AG1572" s="45" t="str">
        <f aca="false">IF(F1572="","",IF(AND(AD1572="",AE1572="",AF1572=""),"-",IF(AND(AD1572="BIT",AE1572="",AF1572=""),"BIT",IF(AND(AE1572="ANEXO I",AD1572="",AF1572=""),"ANEXO I",IF(AND(AF1572="ANEXO II",AD1572="",AE1572=""),"ANEXO II","Escolher")))))</f>
        <v/>
      </c>
      <c r="AH1572" s="45" t="str">
        <f aca="false">IF(AG1572&lt;&gt;"Pneus","",IFERROR(VLOOKUP(R1572,Dados!$X$2:$Z$5,3,0)*(AI1572-Q1572),VLOOKUP(D1572,Dados!$X$7:$Z$33,3,0)*(AI1572-Q1572)))</f>
        <v/>
      </c>
      <c r="AI1572" s="47" t="str">
        <f aca="false">IF(B1572="","",P1572+Q1572+O1572+M1572+L1572-N1572)</f>
        <v/>
      </c>
      <c r="AJ1572" s="48" t="str">
        <f aca="false">IFERROR(IF(AND(AC1572="SIM",AG1572="-",Y1572="REVENDA"),(AB1572/1+1)*AI1572,IF(AND(AC1572="SIM",AG1572="Pneus",Y1572="REVENDA"),(AB1572/1+1)*(AI1572-AH1572),"")),"")</f>
        <v/>
      </c>
      <c r="AK1572" s="48" t="str">
        <f aca="false">IF(AJ1572="","",AJ1572*17%)</f>
        <v/>
      </c>
      <c r="AL1572" s="48" t="str">
        <f aca="false">IFERROR(IF(AC1572="NÃO","",IF(AK1572="","",IF(E1572="Simples Nacional",BF1572,IF(T1572=0.12,U1572*0.5833337002,IF(T1572=0,AI1572*0.07,U1572))))),"")</f>
        <v/>
      </c>
      <c r="AM1572" s="47" t="str">
        <f aca="false">IFERROR(IF(AC1572="NÃO","",IF(OR(AG1572="-",AG1572="Pneus"),AK1572-AL1572,"")),"")</f>
        <v/>
      </c>
      <c r="AN1572" s="48" t="str">
        <f aca="false">IF(AND(Y1572="REVENDA",AC1572="SIM",AG1572="BIT"),((AB1572/1+1)*AI1572)*0.4117,"")</f>
        <v/>
      </c>
      <c r="AO1572" s="48" t="str">
        <f aca="false">IF(AN1572="","",AN1572*17%)</f>
        <v/>
      </c>
      <c r="AP1572" s="49" t="str">
        <f aca="false">IF(AN1572="","",IF(T1572=0.12,(U1572*0.4117)*0.4117,IF(T1572=0,(AI1572*0.07)*0.4117,U1572*0.4117)))</f>
        <v/>
      </c>
      <c r="AQ1572" s="47" t="str">
        <f aca="false">IF(AN1572="","",AO1572-AP1572)</f>
        <v/>
      </c>
      <c r="AR1572" s="50" t="str">
        <f aca="false">IFERROR(IF(AND(AC1572="SIM",Y1572="REVENDA",LEFT(AG1572,5)="ANEXO")*OR(AE1572="ANEXO I",AF1572="ANEXO II"),VLOOKUP(H1572,Dados!G:I,2,0),""),"INSERIR MVA")</f>
        <v/>
      </c>
      <c r="AS1572" s="48" t="str">
        <f aca="false">IF(LEFT(AG1572,5)="ANEXO",VLOOKUP(AG1572,Dados!$X$111:$Z$112,2,0)*(AI1572-Q1572),"")</f>
        <v/>
      </c>
      <c r="AT1572" s="48" t="str">
        <f aca="false">IFERROR(IF(AR1572="","",(AI1572*AR1572)+AI1572),"INSERIR MVA")</f>
        <v/>
      </c>
      <c r="AU1572" s="48" t="str">
        <f aca="false">IF(AT1572="","",IF(AY1572=0.04,U1572,AS1572*AY1572))</f>
        <v/>
      </c>
      <c r="AV1572" s="47" t="str">
        <f aca="false">IFERROR(IF(AU1572="","",(VLOOKUP(AG1572,Dados!$X$111:$Z$112,3,0)*AT1572*0.17)),"INSERIR MVA")</f>
        <v/>
      </c>
      <c r="AW1572" s="47" t="str">
        <f aca="false">IFERROR(IF(AR1572="","",AV1572-AU1572),"")</f>
        <v/>
      </c>
      <c r="AX1572" s="51" t="str">
        <f aca="false">IFERROR(IF(AC1572="NÃO","",IF(AM1572&lt;&gt;"",AM1572-W1572,IF(AQ1572&lt;&gt;"",AQ1572-W1572,IF(AW1572&lt;&gt;"",AW1572-W1572,"")))),"")</f>
        <v/>
      </c>
      <c r="AY1572" s="46" t="str">
        <f aca="false">IFERROR(IF(ISNA(VLOOKUP(R1572,Dados!$X$2:$Y$5,2,0)),VLOOKUP(D1572,Dados!$X$7:$Y$33,2,0),VLOOKUP(R1572,Dados!$X$2:$Y$5,2,0)),"")</f>
        <v/>
      </c>
      <c r="AZ1572" s="52" t="str">
        <f aca="false">IF(C1572="","",IF(AND(Y1572="CONSUMO",AC1572="NÃO")*OR(AG1572="-",AG1572="BIT"),IF(E1572&lt;&gt;"",(AI1572-(P1572+L1572-N1572+Q1572)*AY1572)/0.83),""))</f>
        <v/>
      </c>
      <c r="BA1572" s="51" t="str">
        <f aca="false">IF(AZ1572="","",AZ1572*0.17-((P1572+L1572-N1572+Q1572)*AY1572))</f>
        <v/>
      </c>
      <c r="BB1572" s="51" t="str">
        <f aca="false">IF(AND(Y1572="CONSUMO",AG1572="ANEXO I",AY1572&gt;4%),(AI1572-(P1572+L1572-N1572+Q1572)*0.0514)/0.83*(0.5177)*(0.17)-AI1572*0.0514,IF(AND(Y1572="CONSUMO",AG1572="ANEXO II",AY1572&gt;4%),(AI1572-(P1572+L1572-N1572+Q1572)*0.041)/0.83*(0.3295)*(0.17)-AI1572*0.041,IF(AND(Y1572="CONSUMO",AG1572="ANEXO I",AY1572=4%),(AI1572-(P1572+L1572-N1572+Q1572)*0.04)/0.83*(0.5177)*(0.17)-AI1572*0.04,IF(AND(Y1572="CONSUMO",AG1572="ANEXO II",AY1572=4%),(AI1572-(P1572+L1572-N1572+Q1572)*0.04)/0.83*(0.3295)*(0.17)-AI1572*0.04,""))))</f>
        <v/>
      </c>
      <c r="BC1572" s="51" t="str">
        <f aca="false">IF(C1572="","",IF(AND(Y1572="CONSUMO",AC1572="SIM")*OR(AG1572="-",AG1572="BIT"),IF(E1572&lt;&gt;"",(AI1572-(P1572+L1572-N1572+Q1572)*AY1572)/0.83),""))</f>
        <v/>
      </c>
      <c r="BD1572" s="51" t="str">
        <f aca="false">IF(BC1572="","",BC1572*0.17)</f>
        <v/>
      </c>
      <c r="BE1572" s="51" t="str">
        <f aca="false">IF(I1572=6908,0,IF(BC1572="","",BD1572-((P1572+L1572-N1572+Q1572)*AY1572)))</f>
        <v/>
      </c>
      <c r="BF1572" s="53" t="str">
        <f aca="false">IF(B1572="","",IF(OR(B1572="",E1572="Regime Normal"),0,(AI1572-Q1572)*VLOOKUP(R1572,Dados!$X$98:$Y$108,2,0)))</f>
        <v/>
      </c>
      <c r="BG1572" s="54" t="str">
        <f aca="false">IFERROR(VLOOKUP(I1572,Dados!$AC$27:$AD$43,2,0),IF(B1572="","",IF(D1572&lt;&gt;"MT",IF(AND(AC1572="SIM",Y1572="Revenda"),"2403",IF(AND(AC1572="SIM",Y1572="Consumo"),"2407",IF(AND(AC1572="NÃO",Y1572="Revenda"),"2102",IF(AND(AC1572="NÃO",Y1572="Consumo"),"2556",)))),REPLACE(I1572,1,1,1))))</f>
        <v/>
      </c>
    </row>
    <row r="1573" customFormat="false" ht="12.8" hidden="false" customHeight="true" outlineLevel="0" collapsed="false">
      <c r="Y1573" s="45"/>
      <c r="Z1573" s="46" t="str">
        <f aca="false">IF(B1573="","",(IFERROR(VLOOKUP(H1573,Dados!A$3:B$15000,2,0),"Não Encontrado")))</f>
        <v/>
      </c>
      <c r="AA1573" s="46" t="str">
        <f aca="false">IF(B1573="","",(IFERROR(VLOOKUP(G1573,Dados!C$3:E$15000,3,0),"Não Encontrado")))</f>
        <v/>
      </c>
      <c r="AB1573" s="46" t="str">
        <f aca="false">IFERROR(IF(Z1573&lt;&gt;"Não Encontrado",Z1573,IF(AA1573&lt;&gt;"Não Encontrado",AA1573,"")),"")</f>
        <v/>
      </c>
      <c r="AC1573" s="45" t="str">
        <f aca="false">IF(B1573="","",IF(AB1573="","NÃO","SIM"))</f>
        <v/>
      </c>
      <c r="AD1573" s="45" t="str">
        <f aca="false">IFERROR(VLOOKUP(G1573,Dados!$P$3:$R$500,3,0),"")</f>
        <v/>
      </c>
      <c r="AE1573" s="45" t="str">
        <f aca="false">IFERROR(VLOOKUP(G1573,Dados!$K$3:$L$500,2,0),"")</f>
        <v/>
      </c>
      <c r="AF1573" s="45" t="str">
        <f aca="false">IFERROR(VLOOKUP(G1573,Dados!$M$3:$N$500,2,0),"")</f>
        <v/>
      </c>
      <c r="AG1573" s="45" t="str">
        <f aca="false">IF(F1573="","",IF(AND(AD1573="",AE1573="",AF1573=""),"-",IF(AND(AD1573="BIT",AE1573="",AF1573=""),"BIT",IF(AND(AE1573="ANEXO I",AD1573="",AF1573=""),"ANEXO I",IF(AND(AF1573="ANEXO II",AD1573="",AE1573=""),"ANEXO II","Escolher")))))</f>
        <v/>
      </c>
      <c r="AH1573" s="45" t="str">
        <f aca="false">IF(AG1573&lt;&gt;"Pneus","",IFERROR(VLOOKUP(R1573,Dados!$X$2:$Z$5,3,0)*(AI1573-Q1573),VLOOKUP(D1573,Dados!$X$7:$Z$33,3,0)*(AI1573-Q1573)))</f>
        <v/>
      </c>
      <c r="AI1573" s="47" t="str">
        <f aca="false">IF(B1573="","",P1573+Q1573+O1573+M1573+L1573-N1573)</f>
        <v/>
      </c>
      <c r="AJ1573" s="48" t="str">
        <f aca="false">IFERROR(IF(AND(AC1573="SIM",AG1573="-",Y1573="REVENDA"),(AB1573/1+1)*AI1573,IF(AND(AC1573="SIM",AG1573="Pneus",Y1573="REVENDA"),(AB1573/1+1)*(AI1573-AH1573),"")),"")</f>
        <v/>
      </c>
      <c r="AK1573" s="48" t="str">
        <f aca="false">IF(AJ1573="","",AJ1573*17%)</f>
        <v/>
      </c>
      <c r="AL1573" s="48" t="str">
        <f aca="false">IFERROR(IF(AC1573="NÃO","",IF(AK1573="","",IF(E1573="Simples Nacional",BF1573,IF(T1573=0.12,U1573*0.5833337002,IF(T1573=0,AI1573*0.07,U1573))))),"")</f>
        <v/>
      </c>
      <c r="AM1573" s="47" t="str">
        <f aca="false">IFERROR(IF(AC1573="NÃO","",IF(OR(AG1573="-",AG1573="Pneus"),AK1573-AL1573,"")),"")</f>
        <v/>
      </c>
      <c r="AN1573" s="48" t="str">
        <f aca="false">IF(AND(Y1573="REVENDA",AC1573="SIM",AG1573="BIT"),((AB1573/1+1)*AI1573)*0.4117,"")</f>
        <v/>
      </c>
      <c r="AO1573" s="48" t="str">
        <f aca="false">IF(AN1573="","",AN1573*17%)</f>
        <v/>
      </c>
      <c r="AP1573" s="49" t="str">
        <f aca="false">IF(AN1573="","",IF(T1573=0.12,(U1573*0.4117)*0.4117,IF(T1573=0,(AI1573*0.07)*0.4117,U1573*0.4117)))</f>
        <v/>
      </c>
      <c r="AQ1573" s="47" t="str">
        <f aca="false">IF(AN1573="","",AO1573-AP1573)</f>
        <v/>
      </c>
      <c r="AR1573" s="50" t="str">
        <f aca="false">IFERROR(IF(AND(AC1573="SIM",Y1573="REVENDA",LEFT(AG1573,5)="ANEXO")*OR(AE1573="ANEXO I",AF1573="ANEXO II"),VLOOKUP(H1573,Dados!G:I,2,0),""),"INSERIR MVA")</f>
        <v/>
      </c>
      <c r="AS1573" s="48" t="str">
        <f aca="false">IF(LEFT(AG1573,5)="ANEXO",VLOOKUP(AG1573,Dados!$X$111:$Z$112,2,0)*(AI1573-Q1573),"")</f>
        <v/>
      </c>
      <c r="AT1573" s="48" t="str">
        <f aca="false">IFERROR(IF(AR1573="","",(AI1573*AR1573)+AI1573),"INSERIR MVA")</f>
        <v/>
      </c>
      <c r="AU1573" s="48" t="str">
        <f aca="false">IF(AT1573="","",IF(AY1573=0.04,U1573,AS1573*AY1573))</f>
        <v/>
      </c>
      <c r="AV1573" s="47" t="str">
        <f aca="false">IFERROR(IF(AU1573="","",(VLOOKUP(AG1573,Dados!$X$111:$Z$112,3,0)*AT1573*0.17)),"INSERIR MVA")</f>
        <v/>
      </c>
      <c r="AW1573" s="47" t="str">
        <f aca="false">IFERROR(IF(AR1573="","",AV1573-AU1573),"")</f>
        <v/>
      </c>
      <c r="AX1573" s="51" t="str">
        <f aca="false">IFERROR(IF(AC1573="NÃO","",IF(AM1573&lt;&gt;"",AM1573-W1573,IF(AQ1573&lt;&gt;"",AQ1573-W1573,IF(AW1573&lt;&gt;"",AW1573-W1573,"")))),"")</f>
        <v/>
      </c>
      <c r="AY1573" s="46" t="str">
        <f aca="false">IFERROR(IF(ISNA(VLOOKUP(R1573,Dados!$X$2:$Y$5,2,0)),VLOOKUP(D1573,Dados!$X$7:$Y$33,2,0),VLOOKUP(R1573,Dados!$X$2:$Y$5,2,0)),"")</f>
        <v/>
      </c>
      <c r="AZ1573" s="52" t="str">
        <f aca="false">IF(C1573="","",IF(AND(Y1573="CONSUMO",AC1573="NÃO")*OR(AG1573="-",AG1573="BIT"),IF(E1573&lt;&gt;"",(AI1573-(P1573+L1573-N1573+Q1573)*AY1573)/0.83),""))</f>
        <v/>
      </c>
      <c r="BA1573" s="51" t="str">
        <f aca="false">IF(AZ1573="","",AZ1573*0.17-((P1573+L1573-N1573+Q1573)*AY1573))</f>
        <v/>
      </c>
      <c r="BB1573" s="51" t="str">
        <f aca="false">IF(AND(Y1573="CONSUMO",AG1573="ANEXO I",AY1573&gt;4%),(AI1573-(P1573+L1573-N1573+Q1573)*0.0514)/0.83*(0.5177)*(0.17)-AI1573*0.0514,IF(AND(Y1573="CONSUMO",AG1573="ANEXO II",AY1573&gt;4%),(AI1573-(P1573+L1573-N1573+Q1573)*0.041)/0.83*(0.3295)*(0.17)-AI1573*0.041,IF(AND(Y1573="CONSUMO",AG1573="ANEXO I",AY1573=4%),(AI1573-(P1573+L1573-N1573+Q1573)*0.04)/0.83*(0.5177)*(0.17)-AI1573*0.04,IF(AND(Y1573="CONSUMO",AG1573="ANEXO II",AY1573=4%),(AI1573-(P1573+L1573-N1573+Q1573)*0.04)/0.83*(0.3295)*(0.17)-AI1573*0.04,""))))</f>
        <v/>
      </c>
      <c r="BC1573" s="51" t="str">
        <f aca="false">IF(C1573="","",IF(AND(Y1573="CONSUMO",AC1573="SIM")*OR(AG1573="-",AG1573="BIT"),IF(E1573&lt;&gt;"",(AI1573-(P1573+L1573-N1573+Q1573)*AY1573)/0.83),""))</f>
        <v/>
      </c>
      <c r="BD1573" s="51" t="str">
        <f aca="false">IF(BC1573="","",BC1573*0.17)</f>
        <v/>
      </c>
      <c r="BE1573" s="51" t="str">
        <f aca="false">IF(I1573=6908,0,IF(BC1573="","",BD1573-((P1573+L1573-N1573+Q1573)*AY1573)))</f>
        <v/>
      </c>
      <c r="BF1573" s="53" t="str">
        <f aca="false">IF(B1573="","",IF(OR(B1573="",E1573="Regime Normal"),0,(AI1573-Q1573)*VLOOKUP(R1573,Dados!$X$98:$Y$108,2,0)))</f>
        <v/>
      </c>
      <c r="BG1573" s="54" t="str">
        <f aca="false">IFERROR(VLOOKUP(I1573,Dados!$AC$27:$AD$43,2,0),IF(B1573="","",IF(D1573&lt;&gt;"MT",IF(AND(AC1573="SIM",Y1573="Revenda"),"2403",IF(AND(AC1573="SIM",Y1573="Consumo"),"2407",IF(AND(AC1573="NÃO",Y1573="Revenda"),"2102",IF(AND(AC1573="NÃO",Y1573="Consumo"),"2556",)))),REPLACE(I1573,1,1,1))))</f>
        <v/>
      </c>
    </row>
    <row r="1574" customFormat="false" ht="12.8" hidden="false" customHeight="true" outlineLevel="0" collapsed="false">
      <c r="Y1574" s="45"/>
      <c r="Z1574" s="46" t="str">
        <f aca="false">IF(B1574="","",(IFERROR(VLOOKUP(H1574,Dados!A$3:B$15000,2,0),"Não Encontrado")))</f>
        <v/>
      </c>
      <c r="AA1574" s="46" t="str">
        <f aca="false">IF(B1574="","",(IFERROR(VLOOKUP(G1574,Dados!C$3:E$15000,3,0),"Não Encontrado")))</f>
        <v/>
      </c>
      <c r="AB1574" s="46" t="str">
        <f aca="false">IFERROR(IF(Z1574&lt;&gt;"Não Encontrado",Z1574,IF(AA1574&lt;&gt;"Não Encontrado",AA1574,"")),"")</f>
        <v/>
      </c>
      <c r="AC1574" s="45" t="str">
        <f aca="false">IF(B1574="","",IF(AB1574="","NÃO","SIM"))</f>
        <v/>
      </c>
      <c r="AD1574" s="45" t="str">
        <f aca="false">IFERROR(VLOOKUP(G1574,Dados!$P$3:$R$500,3,0),"")</f>
        <v/>
      </c>
      <c r="AE1574" s="45" t="str">
        <f aca="false">IFERROR(VLOOKUP(G1574,Dados!$K$3:$L$500,2,0),"")</f>
        <v/>
      </c>
      <c r="AF1574" s="45" t="str">
        <f aca="false">IFERROR(VLOOKUP(G1574,Dados!$M$3:$N$500,2,0),"")</f>
        <v/>
      </c>
      <c r="AG1574" s="45" t="str">
        <f aca="false">IF(F1574="","",IF(AND(AD1574="",AE1574="",AF1574=""),"-",IF(AND(AD1574="BIT",AE1574="",AF1574=""),"BIT",IF(AND(AE1574="ANEXO I",AD1574="",AF1574=""),"ANEXO I",IF(AND(AF1574="ANEXO II",AD1574="",AE1574=""),"ANEXO II","Escolher")))))</f>
        <v/>
      </c>
      <c r="AH1574" s="45" t="str">
        <f aca="false">IF(AG1574&lt;&gt;"Pneus","",IFERROR(VLOOKUP(R1574,Dados!$X$2:$Z$5,3,0)*(AI1574-Q1574),VLOOKUP(D1574,Dados!$X$7:$Z$33,3,0)*(AI1574-Q1574)))</f>
        <v/>
      </c>
      <c r="AI1574" s="47" t="str">
        <f aca="false">IF(B1574="","",P1574+Q1574+O1574+M1574+L1574-N1574)</f>
        <v/>
      </c>
      <c r="AJ1574" s="48" t="str">
        <f aca="false">IFERROR(IF(AND(AC1574="SIM",AG1574="-",Y1574="REVENDA"),(AB1574/1+1)*AI1574,IF(AND(AC1574="SIM",AG1574="Pneus",Y1574="REVENDA"),(AB1574/1+1)*(AI1574-AH1574),"")),"")</f>
        <v/>
      </c>
      <c r="AK1574" s="48" t="str">
        <f aca="false">IF(AJ1574="","",AJ1574*17%)</f>
        <v/>
      </c>
      <c r="AL1574" s="48" t="str">
        <f aca="false">IFERROR(IF(AC1574="NÃO","",IF(AK1574="","",IF(E1574="Simples Nacional",BF1574,IF(T1574=0.12,U1574*0.5833337002,IF(T1574=0,AI1574*0.07,U1574))))),"")</f>
        <v/>
      </c>
      <c r="AM1574" s="47" t="str">
        <f aca="false">IFERROR(IF(AC1574="NÃO","",IF(OR(AG1574="-",AG1574="Pneus"),AK1574-AL1574,"")),"")</f>
        <v/>
      </c>
      <c r="AN1574" s="48" t="str">
        <f aca="false">IF(AND(Y1574="REVENDA",AC1574="SIM",AG1574="BIT"),((AB1574/1+1)*AI1574)*0.4117,"")</f>
        <v/>
      </c>
      <c r="AO1574" s="48" t="str">
        <f aca="false">IF(AN1574="","",AN1574*17%)</f>
        <v/>
      </c>
      <c r="AP1574" s="49" t="str">
        <f aca="false">IF(AN1574="","",IF(T1574=0.12,(U1574*0.4117)*0.4117,IF(T1574=0,(AI1574*0.07)*0.4117,U1574*0.4117)))</f>
        <v/>
      </c>
      <c r="AQ1574" s="47" t="str">
        <f aca="false">IF(AN1574="","",AO1574-AP1574)</f>
        <v/>
      </c>
      <c r="AR1574" s="50" t="str">
        <f aca="false">IFERROR(IF(AND(AC1574="SIM",Y1574="REVENDA",LEFT(AG1574,5)="ANEXO")*OR(AE1574="ANEXO I",AF1574="ANEXO II"),VLOOKUP(H1574,Dados!G:I,2,0),""),"INSERIR MVA")</f>
        <v/>
      </c>
      <c r="AS1574" s="48" t="str">
        <f aca="false">IF(LEFT(AG1574,5)="ANEXO",VLOOKUP(AG1574,Dados!$X$111:$Z$112,2,0)*(AI1574-Q1574),"")</f>
        <v/>
      </c>
      <c r="AT1574" s="48" t="str">
        <f aca="false">IFERROR(IF(AR1574="","",(AI1574*AR1574)+AI1574),"INSERIR MVA")</f>
        <v/>
      </c>
      <c r="AU1574" s="48" t="str">
        <f aca="false">IF(AT1574="","",IF(AY1574=0.04,U1574,AS1574*AY1574))</f>
        <v/>
      </c>
      <c r="AV1574" s="47" t="str">
        <f aca="false">IFERROR(IF(AU1574="","",(VLOOKUP(AG1574,Dados!$X$111:$Z$112,3,0)*AT1574*0.17)),"INSERIR MVA")</f>
        <v/>
      </c>
      <c r="AW1574" s="47" t="str">
        <f aca="false">IFERROR(IF(AR1574="","",AV1574-AU1574),"")</f>
        <v/>
      </c>
      <c r="AX1574" s="51" t="str">
        <f aca="false">IFERROR(IF(AC1574="NÃO","",IF(AM1574&lt;&gt;"",AM1574-W1574,IF(AQ1574&lt;&gt;"",AQ1574-W1574,IF(AW1574&lt;&gt;"",AW1574-W1574,"")))),"")</f>
        <v/>
      </c>
      <c r="AY1574" s="46" t="str">
        <f aca="false">IFERROR(IF(ISNA(VLOOKUP(R1574,Dados!$X$2:$Y$5,2,0)),VLOOKUP(D1574,Dados!$X$7:$Y$33,2,0),VLOOKUP(R1574,Dados!$X$2:$Y$5,2,0)),"")</f>
        <v/>
      </c>
      <c r="AZ1574" s="52" t="str">
        <f aca="false">IF(C1574="","",IF(AND(Y1574="CONSUMO",AC1574="NÃO")*OR(AG1574="-",AG1574="BIT"),IF(E1574&lt;&gt;"",(AI1574-(P1574+L1574-N1574+Q1574)*AY1574)/0.83),""))</f>
        <v/>
      </c>
      <c r="BA1574" s="51" t="str">
        <f aca="false">IF(AZ1574="","",AZ1574*0.17-((P1574+L1574-N1574+Q1574)*AY1574))</f>
        <v/>
      </c>
      <c r="BB1574" s="51" t="str">
        <f aca="false">IF(AND(Y1574="CONSUMO",AG1574="ANEXO I",AY1574&gt;4%),(AI1574-(P1574+L1574-N1574+Q1574)*0.0514)/0.83*(0.5177)*(0.17)-AI1574*0.0514,IF(AND(Y1574="CONSUMO",AG1574="ANEXO II",AY1574&gt;4%),(AI1574-(P1574+L1574-N1574+Q1574)*0.041)/0.83*(0.3295)*(0.17)-AI1574*0.041,IF(AND(Y1574="CONSUMO",AG1574="ANEXO I",AY1574=4%),(AI1574-(P1574+L1574-N1574+Q1574)*0.04)/0.83*(0.5177)*(0.17)-AI1574*0.04,IF(AND(Y1574="CONSUMO",AG1574="ANEXO II",AY1574=4%),(AI1574-(P1574+L1574-N1574+Q1574)*0.04)/0.83*(0.3295)*(0.17)-AI1574*0.04,""))))</f>
        <v/>
      </c>
      <c r="BC1574" s="51" t="str">
        <f aca="false">IF(C1574="","",IF(AND(Y1574="CONSUMO",AC1574="SIM")*OR(AG1574="-",AG1574="BIT"),IF(E1574&lt;&gt;"",(AI1574-(P1574+L1574-N1574+Q1574)*AY1574)/0.83),""))</f>
        <v/>
      </c>
      <c r="BD1574" s="51" t="str">
        <f aca="false">IF(BC1574="","",BC1574*0.17)</f>
        <v/>
      </c>
      <c r="BE1574" s="51" t="str">
        <f aca="false">IF(I1574=6908,0,IF(BC1574="","",BD1574-((P1574+L1574-N1574+Q1574)*AY1574)))</f>
        <v/>
      </c>
      <c r="BF1574" s="53" t="str">
        <f aca="false">IF(B1574="","",IF(OR(B1574="",E1574="Regime Normal"),0,(AI1574-Q1574)*VLOOKUP(R1574,Dados!$X$98:$Y$108,2,0)))</f>
        <v/>
      </c>
      <c r="BG1574" s="54" t="str">
        <f aca="false">IFERROR(VLOOKUP(I1574,Dados!$AC$27:$AD$43,2,0),IF(B1574="","",IF(D1574&lt;&gt;"MT",IF(AND(AC1574="SIM",Y1574="Revenda"),"2403",IF(AND(AC1574="SIM",Y1574="Consumo"),"2407",IF(AND(AC1574="NÃO",Y1574="Revenda"),"2102",IF(AND(AC1574="NÃO",Y1574="Consumo"),"2556",)))),REPLACE(I1574,1,1,1))))</f>
        <v/>
      </c>
    </row>
    <row r="1575" customFormat="false" ht="12.8" hidden="false" customHeight="true" outlineLevel="0" collapsed="false">
      <c r="Y1575" s="45"/>
      <c r="Z1575" s="46" t="str">
        <f aca="false">IF(B1575="","",(IFERROR(VLOOKUP(H1575,Dados!A$3:B$15000,2,0),"Não Encontrado")))</f>
        <v/>
      </c>
      <c r="AA1575" s="46" t="str">
        <f aca="false">IF(B1575="","",(IFERROR(VLOOKUP(G1575,Dados!C$3:E$15000,3,0),"Não Encontrado")))</f>
        <v/>
      </c>
      <c r="AB1575" s="46" t="str">
        <f aca="false">IFERROR(IF(Z1575&lt;&gt;"Não Encontrado",Z1575,IF(AA1575&lt;&gt;"Não Encontrado",AA1575,"")),"")</f>
        <v/>
      </c>
      <c r="AC1575" s="45" t="str">
        <f aca="false">IF(B1575="","",IF(AB1575="","NÃO","SIM"))</f>
        <v/>
      </c>
      <c r="AD1575" s="45" t="str">
        <f aca="false">IFERROR(VLOOKUP(G1575,Dados!$P$3:$R$500,3,0),"")</f>
        <v/>
      </c>
      <c r="AE1575" s="45" t="str">
        <f aca="false">IFERROR(VLOOKUP(G1575,Dados!$K$3:$L$500,2,0),"")</f>
        <v/>
      </c>
      <c r="AF1575" s="45" t="str">
        <f aca="false">IFERROR(VLOOKUP(G1575,Dados!$M$3:$N$500,2,0),"")</f>
        <v/>
      </c>
      <c r="AG1575" s="45" t="str">
        <f aca="false">IF(F1575="","",IF(AND(AD1575="",AE1575="",AF1575=""),"-",IF(AND(AD1575="BIT",AE1575="",AF1575=""),"BIT",IF(AND(AE1575="ANEXO I",AD1575="",AF1575=""),"ANEXO I",IF(AND(AF1575="ANEXO II",AD1575="",AE1575=""),"ANEXO II","Escolher")))))</f>
        <v/>
      </c>
      <c r="AH1575" s="45" t="str">
        <f aca="false">IF(AG1575&lt;&gt;"Pneus","",IFERROR(VLOOKUP(R1575,Dados!$X$2:$Z$5,3,0)*(AI1575-Q1575),VLOOKUP(D1575,Dados!$X$7:$Z$33,3,0)*(AI1575-Q1575)))</f>
        <v/>
      </c>
      <c r="AI1575" s="47" t="str">
        <f aca="false">IF(B1575="","",P1575+Q1575+O1575+M1575+L1575-N1575)</f>
        <v/>
      </c>
      <c r="AJ1575" s="48" t="str">
        <f aca="false">IFERROR(IF(AND(AC1575="SIM",AG1575="-",Y1575="REVENDA"),(AB1575/1+1)*AI1575,IF(AND(AC1575="SIM",AG1575="Pneus",Y1575="REVENDA"),(AB1575/1+1)*(AI1575-AH1575),"")),"")</f>
        <v/>
      </c>
      <c r="AK1575" s="48" t="str">
        <f aca="false">IF(AJ1575="","",AJ1575*17%)</f>
        <v/>
      </c>
      <c r="AL1575" s="48" t="str">
        <f aca="false">IFERROR(IF(AC1575="NÃO","",IF(AK1575="","",IF(E1575="Simples Nacional",BF1575,IF(T1575=0.12,U1575*0.5833337002,IF(T1575=0,AI1575*0.07,U1575))))),"")</f>
        <v/>
      </c>
      <c r="AM1575" s="47" t="str">
        <f aca="false">IFERROR(IF(AC1575="NÃO","",IF(OR(AG1575="-",AG1575="Pneus"),AK1575-AL1575,"")),"")</f>
        <v/>
      </c>
      <c r="AN1575" s="48" t="str">
        <f aca="false">IF(AND(Y1575="REVENDA",AC1575="SIM",AG1575="BIT"),((AB1575/1+1)*AI1575)*0.4117,"")</f>
        <v/>
      </c>
      <c r="AO1575" s="48" t="str">
        <f aca="false">IF(AN1575="","",AN1575*17%)</f>
        <v/>
      </c>
      <c r="AP1575" s="49" t="str">
        <f aca="false">IF(AN1575="","",IF(T1575=0.12,(U1575*0.4117)*0.4117,IF(T1575=0,(AI1575*0.07)*0.4117,U1575*0.4117)))</f>
        <v/>
      </c>
      <c r="AQ1575" s="47" t="str">
        <f aca="false">IF(AN1575="","",AO1575-AP1575)</f>
        <v/>
      </c>
      <c r="AR1575" s="50" t="str">
        <f aca="false">IFERROR(IF(AND(AC1575="SIM",Y1575="REVENDA",LEFT(AG1575,5)="ANEXO")*OR(AE1575="ANEXO I",AF1575="ANEXO II"),VLOOKUP(H1575,Dados!G:I,2,0),""),"INSERIR MVA")</f>
        <v/>
      </c>
      <c r="AS1575" s="48" t="str">
        <f aca="false">IF(LEFT(AG1575,5)="ANEXO",VLOOKUP(AG1575,Dados!$X$111:$Z$112,2,0)*(AI1575-Q1575),"")</f>
        <v/>
      </c>
      <c r="AT1575" s="48" t="str">
        <f aca="false">IFERROR(IF(AR1575="","",(AI1575*AR1575)+AI1575),"INSERIR MVA")</f>
        <v/>
      </c>
      <c r="AU1575" s="48" t="str">
        <f aca="false">IF(AT1575="","",IF(AY1575=0.04,U1575,AS1575*AY1575))</f>
        <v/>
      </c>
      <c r="AV1575" s="47" t="str">
        <f aca="false">IFERROR(IF(AU1575="","",(VLOOKUP(AG1575,Dados!$X$111:$Z$112,3,0)*AT1575*0.17)),"INSERIR MVA")</f>
        <v/>
      </c>
      <c r="AW1575" s="47" t="str">
        <f aca="false">IFERROR(IF(AR1575="","",AV1575-AU1575),"")</f>
        <v/>
      </c>
      <c r="AX1575" s="51" t="str">
        <f aca="false">IFERROR(IF(AC1575="NÃO","",IF(AM1575&lt;&gt;"",AM1575-W1575,IF(AQ1575&lt;&gt;"",AQ1575-W1575,IF(AW1575&lt;&gt;"",AW1575-W1575,"")))),"")</f>
        <v/>
      </c>
      <c r="AY1575" s="46" t="str">
        <f aca="false">IFERROR(IF(ISNA(VLOOKUP(R1575,Dados!$X$2:$Y$5,2,0)),VLOOKUP(D1575,Dados!$X$7:$Y$33,2,0),VLOOKUP(R1575,Dados!$X$2:$Y$5,2,0)),"")</f>
        <v/>
      </c>
      <c r="AZ1575" s="52" t="str">
        <f aca="false">IF(C1575="","",IF(AND(Y1575="CONSUMO",AC1575="NÃO")*OR(AG1575="-",AG1575="BIT"),IF(E1575&lt;&gt;"",(AI1575-(P1575+L1575-N1575+Q1575)*AY1575)/0.83),""))</f>
        <v/>
      </c>
      <c r="BA1575" s="51" t="str">
        <f aca="false">IF(AZ1575="","",AZ1575*0.17-((P1575+L1575-N1575+Q1575)*AY1575))</f>
        <v/>
      </c>
      <c r="BB1575" s="51" t="str">
        <f aca="false">IF(AND(Y1575="CONSUMO",AG1575="ANEXO I",AY1575&gt;4%),(AI1575-(P1575+L1575-N1575+Q1575)*0.0514)/0.83*(0.5177)*(0.17)-AI1575*0.0514,IF(AND(Y1575="CONSUMO",AG1575="ANEXO II",AY1575&gt;4%),(AI1575-(P1575+L1575-N1575+Q1575)*0.041)/0.83*(0.3295)*(0.17)-AI1575*0.041,IF(AND(Y1575="CONSUMO",AG1575="ANEXO I",AY1575=4%),(AI1575-(P1575+L1575-N1575+Q1575)*0.04)/0.83*(0.5177)*(0.17)-AI1575*0.04,IF(AND(Y1575="CONSUMO",AG1575="ANEXO II",AY1575=4%),(AI1575-(P1575+L1575-N1575+Q1575)*0.04)/0.83*(0.3295)*(0.17)-AI1575*0.04,""))))</f>
        <v/>
      </c>
      <c r="BC1575" s="51" t="str">
        <f aca="false">IF(C1575="","",IF(AND(Y1575="CONSUMO",AC1575="SIM")*OR(AG1575="-",AG1575="BIT"),IF(E1575&lt;&gt;"",(AI1575-(P1575+L1575-N1575+Q1575)*AY1575)/0.83),""))</f>
        <v/>
      </c>
      <c r="BD1575" s="51" t="str">
        <f aca="false">IF(BC1575="","",BC1575*0.17)</f>
        <v/>
      </c>
      <c r="BE1575" s="51" t="str">
        <f aca="false">IF(I1575=6908,0,IF(BC1575="","",BD1575-((P1575+L1575-N1575+Q1575)*AY1575)))</f>
        <v/>
      </c>
      <c r="BF1575" s="53" t="str">
        <f aca="false">IF(B1575="","",IF(OR(B1575="",E1575="Regime Normal"),0,(AI1575-Q1575)*VLOOKUP(R1575,Dados!$X$98:$Y$108,2,0)))</f>
        <v/>
      </c>
      <c r="BG1575" s="54" t="str">
        <f aca="false">IFERROR(VLOOKUP(I1575,Dados!$AC$27:$AD$43,2,0),IF(B1575="","",IF(D1575&lt;&gt;"MT",IF(AND(AC1575="SIM",Y1575="Revenda"),"2403",IF(AND(AC1575="SIM",Y1575="Consumo"),"2407",IF(AND(AC1575="NÃO",Y1575="Revenda"),"2102",IF(AND(AC1575="NÃO",Y1575="Consumo"),"2556",)))),REPLACE(I1575,1,1,1))))</f>
        <v/>
      </c>
    </row>
    <row r="1576" customFormat="false" ht="12.8" hidden="false" customHeight="true" outlineLevel="0" collapsed="false">
      <c r="Y1576" s="45"/>
      <c r="Z1576" s="46" t="str">
        <f aca="false">IF(B1576="","",(IFERROR(VLOOKUP(H1576,Dados!A$3:B$15000,2,0),"Não Encontrado")))</f>
        <v/>
      </c>
      <c r="AA1576" s="46" t="str">
        <f aca="false">IF(B1576="","",(IFERROR(VLOOKUP(G1576,Dados!C$3:E$15000,3,0),"Não Encontrado")))</f>
        <v/>
      </c>
      <c r="AB1576" s="46" t="str">
        <f aca="false">IFERROR(IF(Z1576&lt;&gt;"Não Encontrado",Z1576,IF(AA1576&lt;&gt;"Não Encontrado",AA1576,"")),"")</f>
        <v/>
      </c>
      <c r="AC1576" s="45" t="str">
        <f aca="false">IF(B1576="","",IF(AB1576="","NÃO","SIM"))</f>
        <v/>
      </c>
      <c r="AD1576" s="45" t="str">
        <f aca="false">IFERROR(VLOOKUP(G1576,Dados!$P$3:$R$500,3,0),"")</f>
        <v/>
      </c>
      <c r="AE1576" s="45" t="str">
        <f aca="false">IFERROR(VLOOKUP(G1576,Dados!$K$3:$L$500,2,0),"")</f>
        <v/>
      </c>
      <c r="AF1576" s="45" t="str">
        <f aca="false">IFERROR(VLOOKUP(G1576,Dados!$M$3:$N$500,2,0),"")</f>
        <v/>
      </c>
      <c r="AG1576" s="45" t="str">
        <f aca="false">IF(F1576="","",IF(AND(AD1576="",AE1576="",AF1576=""),"-",IF(AND(AD1576="BIT",AE1576="",AF1576=""),"BIT",IF(AND(AE1576="ANEXO I",AD1576="",AF1576=""),"ANEXO I",IF(AND(AF1576="ANEXO II",AD1576="",AE1576=""),"ANEXO II","Escolher")))))</f>
        <v/>
      </c>
      <c r="AH1576" s="45" t="str">
        <f aca="false">IF(AG1576&lt;&gt;"Pneus","",IFERROR(VLOOKUP(R1576,Dados!$X$2:$Z$5,3,0)*(AI1576-Q1576),VLOOKUP(D1576,Dados!$X$7:$Z$33,3,0)*(AI1576-Q1576)))</f>
        <v/>
      </c>
      <c r="AI1576" s="47" t="str">
        <f aca="false">IF(B1576="","",P1576+Q1576+O1576+M1576+L1576-N1576)</f>
        <v/>
      </c>
      <c r="AJ1576" s="48" t="str">
        <f aca="false">IFERROR(IF(AND(AC1576="SIM",AG1576="-",Y1576="REVENDA"),(AB1576/1+1)*AI1576,IF(AND(AC1576="SIM",AG1576="Pneus",Y1576="REVENDA"),(AB1576/1+1)*(AI1576-AH1576),"")),"")</f>
        <v/>
      </c>
      <c r="AK1576" s="48" t="str">
        <f aca="false">IF(AJ1576="","",AJ1576*17%)</f>
        <v/>
      </c>
      <c r="AL1576" s="48" t="str">
        <f aca="false">IFERROR(IF(AC1576="NÃO","",IF(AK1576="","",IF(E1576="Simples Nacional",BF1576,IF(T1576=0.12,U1576*0.5833337002,IF(T1576=0,AI1576*0.07,U1576))))),"")</f>
        <v/>
      </c>
      <c r="AM1576" s="47" t="str">
        <f aca="false">IFERROR(IF(AC1576="NÃO","",IF(OR(AG1576="-",AG1576="Pneus"),AK1576-AL1576,"")),"")</f>
        <v/>
      </c>
      <c r="AN1576" s="48" t="str">
        <f aca="false">IF(AND(Y1576="REVENDA",AC1576="SIM",AG1576="BIT"),((AB1576/1+1)*AI1576)*0.4117,"")</f>
        <v/>
      </c>
      <c r="AO1576" s="48" t="str">
        <f aca="false">IF(AN1576="","",AN1576*17%)</f>
        <v/>
      </c>
      <c r="AP1576" s="49" t="str">
        <f aca="false">IF(AN1576="","",IF(T1576=0.12,(U1576*0.4117)*0.4117,IF(T1576=0,(AI1576*0.07)*0.4117,U1576*0.4117)))</f>
        <v/>
      </c>
      <c r="AQ1576" s="47" t="str">
        <f aca="false">IF(AN1576="","",AO1576-AP1576)</f>
        <v/>
      </c>
      <c r="AR1576" s="50" t="str">
        <f aca="false">IFERROR(IF(AND(AC1576="SIM",Y1576="REVENDA",LEFT(AG1576,5)="ANEXO")*OR(AE1576="ANEXO I",AF1576="ANEXO II"),VLOOKUP(H1576,Dados!G:I,2,0),""),"INSERIR MVA")</f>
        <v/>
      </c>
      <c r="AS1576" s="48" t="str">
        <f aca="false">IF(LEFT(AG1576,5)="ANEXO",VLOOKUP(AG1576,Dados!$X$111:$Z$112,2,0)*(AI1576-Q1576),"")</f>
        <v/>
      </c>
      <c r="AT1576" s="48" t="str">
        <f aca="false">IFERROR(IF(AR1576="","",(AI1576*AR1576)+AI1576),"INSERIR MVA")</f>
        <v/>
      </c>
      <c r="AU1576" s="48" t="str">
        <f aca="false">IF(AT1576="","",IF(AY1576=0.04,U1576,AS1576*AY1576))</f>
        <v/>
      </c>
      <c r="AV1576" s="47" t="str">
        <f aca="false">IFERROR(IF(AU1576="","",(VLOOKUP(AG1576,Dados!$X$111:$Z$112,3,0)*AT1576*0.17)),"INSERIR MVA")</f>
        <v/>
      </c>
      <c r="AW1576" s="47" t="str">
        <f aca="false">IFERROR(IF(AR1576="","",AV1576-AU1576),"")</f>
        <v/>
      </c>
      <c r="AX1576" s="51" t="str">
        <f aca="false">IFERROR(IF(AC1576="NÃO","",IF(AM1576&lt;&gt;"",AM1576-W1576,IF(AQ1576&lt;&gt;"",AQ1576-W1576,IF(AW1576&lt;&gt;"",AW1576-W1576,"")))),"")</f>
        <v/>
      </c>
      <c r="AY1576" s="46" t="str">
        <f aca="false">IFERROR(IF(ISNA(VLOOKUP(R1576,Dados!$X$2:$Y$5,2,0)),VLOOKUP(D1576,Dados!$X$7:$Y$33,2,0),VLOOKUP(R1576,Dados!$X$2:$Y$5,2,0)),"")</f>
        <v/>
      </c>
      <c r="AZ1576" s="52" t="str">
        <f aca="false">IF(C1576="","",IF(AND(Y1576="CONSUMO",AC1576="NÃO")*OR(AG1576="-",AG1576="BIT"),IF(E1576&lt;&gt;"",(AI1576-(P1576+L1576-N1576+Q1576)*AY1576)/0.83),""))</f>
        <v/>
      </c>
      <c r="BA1576" s="51" t="str">
        <f aca="false">IF(AZ1576="","",AZ1576*0.17-((P1576+L1576-N1576+Q1576)*AY1576))</f>
        <v/>
      </c>
      <c r="BB1576" s="51" t="str">
        <f aca="false">IF(AND(Y1576="CONSUMO",AG1576="ANEXO I",AY1576&gt;4%),(AI1576-(P1576+L1576-N1576+Q1576)*0.0514)/0.83*(0.5177)*(0.17)-AI1576*0.0514,IF(AND(Y1576="CONSUMO",AG1576="ANEXO II",AY1576&gt;4%),(AI1576-(P1576+L1576-N1576+Q1576)*0.041)/0.83*(0.3295)*(0.17)-AI1576*0.041,IF(AND(Y1576="CONSUMO",AG1576="ANEXO I",AY1576=4%),(AI1576-(P1576+L1576-N1576+Q1576)*0.04)/0.83*(0.5177)*(0.17)-AI1576*0.04,IF(AND(Y1576="CONSUMO",AG1576="ANEXO II",AY1576=4%),(AI1576-(P1576+L1576-N1576+Q1576)*0.04)/0.83*(0.3295)*(0.17)-AI1576*0.04,""))))</f>
        <v/>
      </c>
      <c r="BC1576" s="51" t="str">
        <f aca="false">IF(C1576="","",IF(AND(Y1576="CONSUMO",AC1576="SIM")*OR(AG1576="-",AG1576="BIT"),IF(E1576&lt;&gt;"",(AI1576-(P1576+L1576-N1576+Q1576)*AY1576)/0.83),""))</f>
        <v/>
      </c>
      <c r="BD1576" s="51" t="str">
        <f aca="false">IF(BC1576="","",BC1576*0.17)</f>
        <v/>
      </c>
      <c r="BE1576" s="51" t="str">
        <f aca="false">IF(I1576=6908,0,IF(BC1576="","",BD1576-((P1576+L1576-N1576+Q1576)*AY1576)))</f>
        <v/>
      </c>
      <c r="BF1576" s="53" t="str">
        <f aca="false">IF(B1576="","",IF(OR(B1576="",E1576="Regime Normal"),0,(AI1576-Q1576)*VLOOKUP(R1576,Dados!$X$98:$Y$108,2,0)))</f>
        <v/>
      </c>
      <c r="BG1576" s="54" t="str">
        <f aca="false">IFERROR(VLOOKUP(I1576,Dados!$AC$27:$AD$43,2,0),IF(B1576="","",IF(D1576&lt;&gt;"MT",IF(AND(AC1576="SIM",Y1576="Revenda"),"2403",IF(AND(AC1576="SIM",Y1576="Consumo"),"2407",IF(AND(AC1576="NÃO",Y1576="Revenda"),"2102",IF(AND(AC1576="NÃO",Y1576="Consumo"),"2556",)))),REPLACE(I1576,1,1,1))))</f>
        <v/>
      </c>
    </row>
    <row r="1577" customFormat="false" ht="12.8" hidden="false" customHeight="true" outlineLevel="0" collapsed="false">
      <c r="Y1577" s="45"/>
      <c r="Z1577" s="46" t="str">
        <f aca="false">IF(B1577="","",(IFERROR(VLOOKUP(H1577,Dados!A$3:B$15000,2,0),"Não Encontrado")))</f>
        <v/>
      </c>
      <c r="AA1577" s="46" t="str">
        <f aca="false">IF(B1577="","",(IFERROR(VLOOKUP(G1577,Dados!C$3:E$15000,3,0),"Não Encontrado")))</f>
        <v/>
      </c>
      <c r="AB1577" s="46" t="str">
        <f aca="false">IFERROR(IF(Z1577&lt;&gt;"Não Encontrado",Z1577,IF(AA1577&lt;&gt;"Não Encontrado",AA1577,"")),"")</f>
        <v/>
      </c>
      <c r="AC1577" s="45" t="str">
        <f aca="false">IF(B1577="","",IF(AB1577="","NÃO","SIM"))</f>
        <v/>
      </c>
      <c r="AD1577" s="45" t="str">
        <f aca="false">IFERROR(VLOOKUP(G1577,Dados!$P$3:$R$500,3,0),"")</f>
        <v/>
      </c>
      <c r="AE1577" s="45" t="str">
        <f aca="false">IFERROR(VLOOKUP(G1577,Dados!$K$3:$L$500,2,0),"")</f>
        <v/>
      </c>
      <c r="AF1577" s="45" t="str">
        <f aca="false">IFERROR(VLOOKUP(G1577,Dados!$M$3:$N$500,2,0),"")</f>
        <v/>
      </c>
      <c r="AG1577" s="45" t="str">
        <f aca="false">IF(F1577="","",IF(AND(AD1577="",AE1577="",AF1577=""),"-",IF(AND(AD1577="BIT",AE1577="",AF1577=""),"BIT",IF(AND(AE1577="ANEXO I",AD1577="",AF1577=""),"ANEXO I",IF(AND(AF1577="ANEXO II",AD1577="",AE1577=""),"ANEXO II","Escolher")))))</f>
        <v/>
      </c>
      <c r="AH1577" s="45" t="str">
        <f aca="false">IF(AG1577&lt;&gt;"Pneus","",IFERROR(VLOOKUP(R1577,Dados!$X$2:$Z$5,3,0)*(AI1577-Q1577),VLOOKUP(D1577,Dados!$X$7:$Z$33,3,0)*(AI1577-Q1577)))</f>
        <v/>
      </c>
      <c r="AI1577" s="47" t="str">
        <f aca="false">IF(B1577="","",P1577+Q1577+O1577+M1577+L1577-N1577)</f>
        <v/>
      </c>
      <c r="AJ1577" s="48" t="str">
        <f aca="false">IFERROR(IF(AND(AC1577="SIM",AG1577="-",Y1577="REVENDA"),(AB1577/1+1)*AI1577,IF(AND(AC1577="SIM",AG1577="Pneus",Y1577="REVENDA"),(AB1577/1+1)*(AI1577-AH1577),"")),"")</f>
        <v/>
      </c>
      <c r="AK1577" s="48" t="str">
        <f aca="false">IF(AJ1577="","",AJ1577*17%)</f>
        <v/>
      </c>
      <c r="AL1577" s="48" t="str">
        <f aca="false">IFERROR(IF(AC1577="NÃO","",IF(AK1577="","",IF(E1577="Simples Nacional",BF1577,IF(T1577=0.12,U1577*0.5833337002,IF(T1577=0,AI1577*0.07,U1577))))),"")</f>
        <v/>
      </c>
      <c r="AM1577" s="47" t="str">
        <f aca="false">IFERROR(IF(AC1577="NÃO","",IF(OR(AG1577="-",AG1577="Pneus"),AK1577-AL1577,"")),"")</f>
        <v/>
      </c>
      <c r="AN1577" s="48" t="str">
        <f aca="false">IF(AND(Y1577="REVENDA",AC1577="SIM",AG1577="BIT"),((AB1577/1+1)*AI1577)*0.4117,"")</f>
        <v/>
      </c>
      <c r="AO1577" s="48" t="str">
        <f aca="false">IF(AN1577="","",AN1577*17%)</f>
        <v/>
      </c>
      <c r="AP1577" s="49" t="str">
        <f aca="false">IF(AN1577="","",IF(T1577=0.12,(U1577*0.4117)*0.4117,IF(T1577=0,(AI1577*0.07)*0.4117,U1577*0.4117)))</f>
        <v/>
      </c>
      <c r="AQ1577" s="47" t="str">
        <f aca="false">IF(AN1577="","",AO1577-AP1577)</f>
        <v/>
      </c>
      <c r="AR1577" s="50" t="str">
        <f aca="false">IFERROR(IF(AND(AC1577="SIM",Y1577="REVENDA",LEFT(AG1577,5)="ANEXO")*OR(AE1577="ANEXO I",AF1577="ANEXO II"),VLOOKUP(H1577,Dados!G:I,2,0),""),"INSERIR MVA")</f>
        <v/>
      </c>
      <c r="AS1577" s="48" t="str">
        <f aca="false">IF(LEFT(AG1577,5)="ANEXO",VLOOKUP(AG1577,Dados!$X$111:$Z$112,2,0)*(AI1577-Q1577),"")</f>
        <v/>
      </c>
      <c r="AT1577" s="48" t="str">
        <f aca="false">IFERROR(IF(AR1577="","",(AI1577*AR1577)+AI1577),"INSERIR MVA")</f>
        <v/>
      </c>
      <c r="AU1577" s="48" t="str">
        <f aca="false">IF(AT1577="","",IF(AY1577=0.04,U1577,AS1577*AY1577))</f>
        <v/>
      </c>
      <c r="AV1577" s="47" t="str">
        <f aca="false">IFERROR(IF(AU1577="","",(VLOOKUP(AG1577,Dados!$X$111:$Z$112,3,0)*AT1577*0.17)),"INSERIR MVA")</f>
        <v/>
      </c>
      <c r="AW1577" s="47" t="str">
        <f aca="false">IFERROR(IF(AR1577="","",AV1577-AU1577),"")</f>
        <v/>
      </c>
      <c r="AX1577" s="51" t="str">
        <f aca="false">IFERROR(IF(AC1577="NÃO","",IF(AM1577&lt;&gt;"",AM1577-W1577,IF(AQ1577&lt;&gt;"",AQ1577-W1577,IF(AW1577&lt;&gt;"",AW1577-W1577,"")))),"")</f>
        <v/>
      </c>
      <c r="AY1577" s="46" t="str">
        <f aca="false">IFERROR(IF(ISNA(VLOOKUP(R1577,Dados!$X$2:$Y$5,2,0)),VLOOKUP(D1577,Dados!$X$7:$Y$33,2,0),VLOOKUP(R1577,Dados!$X$2:$Y$5,2,0)),"")</f>
        <v/>
      </c>
      <c r="AZ1577" s="52" t="str">
        <f aca="false">IF(C1577="","",IF(AND(Y1577="CONSUMO",AC1577="NÃO")*OR(AG1577="-",AG1577="BIT"),IF(E1577&lt;&gt;"",(AI1577-(P1577+L1577-N1577+Q1577)*AY1577)/0.83),""))</f>
        <v/>
      </c>
      <c r="BA1577" s="51" t="str">
        <f aca="false">IF(AZ1577="","",AZ1577*0.17-((P1577+L1577-N1577+Q1577)*AY1577))</f>
        <v/>
      </c>
      <c r="BB1577" s="51" t="str">
        <f aca="false">IF(AND(Y1577="CONSUMO",AG1577="ANEXO I",AY1577&gt;4%),(AI1577-(P1577+L1577-N1577+Q1577)*0.0514)/0.83*(0.5177)*(0.17)-AI1577*0.0514,IF(AND(Y1577="CONSUMO",AG1577="ANEXO II",AY1577&gt;4%),(AI1577-(P1577+L1577-N1577+Q1577)*0.041)/0.83*(0.3295)*(0.17)-AI1577*0.041,IF(AND(Y1577="CONSUMO",AG1577="ANEXO I",AY1577=4%),(AI1577-(P1577+L1577-N1577+Q1577)*0.04)/0.83*(0.5177)*(0.17)-AI1577*0.04,IF(AND(Y1577="CONSUMO",AG1577="ANEXO II",AY1577=4%),(AI1577-(P1577+L1577-N1577+Q1577)*0.04)/0.83*(0.3295)*(0.17)-AI1577*0.04,""))))</f>
        <v/>
      </c>
      <c r="BC1577" s="51" t="str">
        <f aca="false">IF(C1577="","",IF(AND(Y1577="CONSUMO",AC1577="SIM")*OR(AG1577="-",AG1577="BIT"),IF(E1577&lt;&gt;"",(AI1577-(P1577+L1577-N1577+Q1577)*AY1577)/0.83),""))</f>
        <v/>
      </c>
      <c r="BD1577" s="51" t="str">
        <f aca="false">IF(BC1577="","",BC1577*0.17)</f>
        <v/>
      </c>
      <c r="BE1577" s="51" t="str">
        <f aca="false">IF(I1577=6908,0,IF(BC1577="","",BD1577-((P1577+L1577-N1577+Q1577)*AY1577)))</f>
        <v/>
      </c>
      <c r="BF1577" s="53" t="str">
        <f aca="false">IF(B1577="","",IF(OR(B1577="",E1577="Regime Normal"),0,(AI1577-Q1577)*VLOOKUP(R1577,Dados!$X$98:$Y$108,2,0)))</f>
        <v/>
      </c>
      <c r="BG1577" s="54" t="str">
        <f aca="false">IFERROR(VLOOKUP(I1577,Dados!$AC$27:$AD$43,2,0),IF(B1577="","",IF(D1577&lt;&gt;"MT",IF(AND(AC1577="SIM",Y1577="Revenda"),"2403",IF(AND(AC1577="SIM",Y1577="Consumo"),"2407",IF(AND(AC1577="NÃO",Y1577="Revenda"),"2102",IF(AND(AC1577="NÃO",Y1577="Consumo"),"2556",)))),REPLACE(I1577,1,1,1))))</f>
        <v/>
      </c>
    </row>
    <row r="1578" customFormat="false" ht="12.8" hidden="false" customHeight="true" outlineLevel="0" collapsed="false">
      <c r="Y1578" s="45"/>
      <c r="Z1578" s="46" t="str">
        <f aca="false">IF(B1578="","",(IFERROR(VLOOKUP(H1578,Dados!A$3:B$15000,2,0),"Não Encontrado")))</f>
        <v/>
      </c>
      <c r="AA1578" s="46" t="str">
        <f aca="false">IF(B1578="","",(IFERROR(VLOOKUP(G1578,Dados!C$3:E$15000,3,0),"Não Encontrado")))</f>
        <v/>
      </c>
      <c r="AB1578" s="46" t="str">
        <f aca="false">IFERROR(IF(Z1578&lt;&gt;"Não Encontrado",Z1578,IF(AA1578&lt;&gt;"Não Encontrado",AA1578,"")),"")</f>
        <v/>
      </c>
      <c r="AC1578" s="45" t="str">
        <f aca="false">IF(B1578="","",IF(AB1578="","NÃO","SIM"))</f>
        <v/>
      </c>
      <c r="AD1578" s="45" t="str">
        <f aca="false">IFERROR(VLOOKUP(G1578,Dados!$P$3:$R$500,3,0),"")</f>
        <v/>
      </c>
      <c r="AE1578" s="45" t="str">
        <f aca="false">IFERROR(VLOOKUP(G1578,Dados!$K$3:$L$500,2,0),"")</f>
        <v/>
      </c>
      <c r="AF1578" s="45" t="str">
        <f aca="false">IFERROR(VLOOKUP(G1578,Dados!$M$3:$N$500,2,0),"")</f>
        <v/>
      </c>
      <c r="AG1578" s="45" t="str">
        <f aca="false">IF(F1578="","",IF(AND(AD1578="",AE1578="",AF1578=""),"-",IF(AND(AD1578="BIT",AE1578="",AF1578=""),"BIT",IF(AND(AE1578="ANEXO I",AD1578="",AF1578=""),"ANEXO I",IF(AND(AF1578="ANEXO II",AD1578="",AE1578=""),"ANEXO II","Escolher")))))</f>
        <v/>
      </c>
      <c r="AH1578" s="45" t="str">
        <f aca="false">IF(AG1578&lt;&gt;"Pneus","",IFERROR(VLOOKUP(R1578,Dados!$X$2:$Z$5,3,0)*(AI1578-Q1578),VLOOKUP(D1578,Dados!$X$7:$Z$33,3,0)*(AI1578-Q1578)))</f>
        <v/>
      </c>
      <c r="AI1578" s="47" t="str">
        <f aca="false">IF(B1578="","",P1578+Q1578+O1578+M1578+L1578-N1578)</f>
        <v/>
      </c>
      <c r="AJ1578" s="48" t="str">
        <f aca="false">IFERROR(IF(AND(AC1578="SIM",AG1578="-",Y1578="REVENDA"),(AB1578/1+1)*AI1578,IF(AND(AC1578="SIM",AG1578="Pneus",Y1578="REVENDA"),(AB1578/1+1)*(AI1578-AH1578),"")),"")</f>
        <v/>
      </c>
      <c r="AK1578" s="48" t="str">
        <f aca="false">IF(AJ1578="","",AJ1578*17%)</f>
        <v/>
      </c>
      <c r="AL1578" s="48" t="str">
        <f aca="false">IFERROR(IF(AC1578="NÃO","",IF(AK1578="","",IF(E1578="Simples Nacional",BF1578,IF(T1578=0.12,U1578*0.5833337002,IF(T1578=0,AI1578*0.07,U1578))))),"")</f>
        <v/>
      </c>
      <c r="AM1578" s="47" t="str">
        <f aca="false">IFERROR(IF(AC1578="NÃO","",IF(OR(AG1578="-",AG1578="Pneus"),AK1578-AL1578,"")),"")</f>
        <v/>
      </c>
      <c r="AN1578" s="48" t="str">
        <f aca="false">IF(AND(Y1578="REVENDA",AC1578="SIM",AG1578="BIT"),((AB1578/1+1)*AI1578)*0.4117,"")</f>
        <v/>
      </c>
      <c r="AO1578" s="48" t="str">
        <f aca="false">IF(AN1578="","",AN1578*17%)</f>
        <v/>
      </c>
      <c r="AP1578" s="49" t="str">
        <f aca="false">IF(AN1578="","",IF(T1578=0.12,(U1578*0.4117)*0.4117,IF(T1578=0,(AI1578*0.07)*0.4117,U1578*0.4117)))</f>
        <v/>
      </c>
      <c r="AQ1578" s="47" t="str">
        <f aca="false">IF(AN1578="","",AO1578-AP1578)</f>
        <v/>
      </c>
      <c r="AR1578" s="50" t="str">
        <f aca="false">IFERROR(IF(AND(AC1578="SIM",Y1578="REVENDA",LEFT(AG1578,5)="ANEXO")*OR(AE1578="ANEXO I",AF1578="ANEXO II"),VLOOKUP(H1578,Dados!G:I,2,0),""),"INSERIR MVA")</f>
        <v/>
      </c>
      <c r="AS1578" s="48" t="str">
        <f aca="false">IF(LEFT(AG1578,5)="ANEXO",VLOOKUP(AG1578,Dados!$X$111:$Z$112,2,0)*(AI1578-Q1578),"")</f>
        <v/>
      </c>
      <c r="AT1578" s="48" t="str">
        <f aca="false">IFERROR(IF(AR1578="","",(AI1578*AR1578)+AI1578),"INSERIR MVA")</f>
        <v/>
      </c>
      <c r="AU1578" s="48" t="str">
        <f aca="false">IF(AT1578="","",IF(AY1578=0.04,U1578,AS1578*AY1578))</f>
        <v/>
      </c>
      <c r="AV1578" s="47" t="str">
        <f aca="false">IFERROR(IF(AU1578="","",(VLOOKUP(AG1578,Dados!$X$111:$Z$112,3,0)*AT1578*0.17)),"INSERIR MVA")</f>
        <v/>
      </c>
      <c r="AW1578" s="47" t="str">
        <f aca="false">IFERROR(IF(AR1578="","",AV1578-AU1578),"")</f>
        <v/>
      </c>
      <c r="AX1578" s="51" t="str">
        <f aca="false">IFERROR(IF(AC1578="NÃO","",IF(AM1578&lt;&gt;"",AM1578-W1578,IF(AQ1578&lt;&gt;"",AQ1578-W1578,IF(AW1578&lt;&gt;"",AW1578-W1578,"")))),"")</f>
        <v/>
      </c>
      <c r="AY1578" s="46" t="str">
        <f aca="false">IFERROR(IF(ISNA(VLOOKUP(R1578,Dados!$X$2:$Y$5,2,0)),VLOOKUP(D1578,Dados!$X$7:$Y$33,2,0),VLOOKUP(R1578,Dados!$X$2:$Y$5,2,0)),"")</f>
        <v/>
      </c>
      <c r="AZ1578" s="52" t="str">
        <f aca="false">IF(C1578="","",IF(AND(Y1578="CONSUMO",AC1578="NÃO")*OR(AG1578="-",AG1578="BIT"),IF(E1578&lt;&gt;"",(AI1578-(P1578+L1578-N1578+Q1578)*AY1578)/0.83),""))</f>
        <v/>
      </c>
      <c r="BA1578" s="51" t="str">
        <f aca="false">IF(AZ1578="","",AZ1578*0.17-((P1578+L1578-N1578+Q1578)*AY1578))</f>
        <v/>
      </c>
      <c r="BB1578" s="51" t="str">
        <f aca="false">IF(AND(Y1578="CONSUMO",AG1578="ANEXO I",AY1578&gt;4%),(AI1578-(P1578+L1578-N1578+Q1578)*0.0514)/0.83*(0.5177)*(0.17)-AI1578*0.0514,IF(AND(Y1578="CONSUMO",AG1578="ANEXO II",AY1578&gt;4%),(AI1578-(P1578+L1578-N1578+Q1578)*0.041)/0.83*(0.3295)*(0.17)-AI1578*0.041,IF(AND(Y1578="CONSUMO",AG1578="ANEXO I",AY1578=4%),(AI1578-(P1578+L1578-N1578+Q1578)*0.04)/0.83*(0.5177)*(0.17)-AI1578*0.04,IF(AND(Y1578="CONSUMO",AG1578="ANEXO II",AY1578=4%),(AI1578-(P1578+L1578-N1578+Q1578)*0.04)/0.83*(0.3295)*(0.17)-AI1578*0.04,""))))</f>
        <v/>
      </c>
      <c r="BC1578" s="51" t="str">
        <f aca="false">IF(C1578="","",IF(AND(Y1578="CONSUMO",AC1578="SIM")*OR(AG1578="-",AG1578="BIT"),IF(E1578&lt;&gt;"",(AI1578-(P1578+L1578-N1578+Q1578)*AY1578)/0.83),""))</f>
        <v/>
      </c>
      <c r="BD1578" s="51" t="str">
        <f aca="false">IF(BC1578="","",BC1578*0.17)</f>
        <v/>
      </c>
      <c r="BE1578" s="51" t="str">
        <f aca="false">IF(I1578=6908,0,IF(BC1578="","",BD1578-((P1578+L1578-N1578+Q1578)*AY1578)))</f>
        <v/>
      </c>
      <c r="BF1578" s="53" t="str">
        <f aca="false">IF(B1578="","",IF(OR(B1578="",E1578="Regime Normal"),0,(AI1578-Q1578)*VLOOKUP(R1578,Dados!$X$98:$Y$108,2,0)))</f>
        <v/>
      </c>
      <c r="BG1578" s="54" t="str">
        <f aca="false">IFERROR(VLOOKUP(I1578,Dados!$AC$27:$AD$43,2,0),IF(B1578="","",IF(D1578&lt;&gt;"MT",IF(AND(AC1578="SIM",Y1578="Revenda"),"2403",IF(AND(AC1578="SIM",Y1578="Consumo"),"2407",IF(AND(AC1578="NÃO",Y1578="Revenda"),"2102",IF(AND(AC1578="NÃO",Y1578="Consumo"),"2556",)))),REPLACE(I1578,1,1,1))))</f>
        <v/>
      </c>
    </row>
    <row r="1579" customFormat="false" ht="12.8" hidden="false" customHeight="true" outlineLevel="0" collapsed="false">
      <c r="Y1579" s="45"/>
      <c r="Z1579" s="46" t="str">
        <f aca="false">IF(B1579="","",(IFERROR(VLOOKUP(H1579,Dados!A$3:B$15000,2,0),"Não Encontrado")))</f>
        <v/>
      </c>
      <c r="AA1579" s="46" t="str">
        <f aca="false">IF(B1579="","",(IFERROR(VLOOKUP(G1579,Dados!C$3:E$15000,3,0),"Não Encontrado")))</f>
        <v/>
      </c>
      <c r="AB1579" s="46" t="str">
        <f aca="false">IFERROR(IF(Z1579&lt;&gt;"Não Encontrado",Z1579,IF(AA1579&lt;&gt;"Não Encontrado",AA1579,"")),"")</f>
        <v/>
      </c>
      <c r="AC1579" s="45" t="str">
        <f aca="false">IF(B1579="","",IF(AB1579="","NÃO","SIM"))</f>
        <v/>
      </c>
      <c r="AD1579" s="45" t="str">
        <f aca="false">IFERROR(VLOOKUP(G1579,Dados!$P$3:$R$500,3,0),"")</f>
        <v/>
      </c>
      <c r="AE1579" s="45" t="str">
        <f aca="false">IFERROR(VLOOKUP(G1579,Dados!$K$3:$L$500,2,0),"")</f>
        <v/>
      </c>
      <c r="AF1579" s="45" t="str">
        <f aca="false">IFERROR(VLOOKUP(G1579,Dados!$M$3:$N$500,2,0),"")</f>
        <v/>
      </c>
      <c r="AG1579" s="45" t="str">
        <f aca="false">IF(F1579="","",IF(AND(AD1579="",AE1579="",AF1579=""),"-",IF(AND(AD1579="BIT",AE1579="",AF1579=""),"BIT",IF(AND(AE1579="ANEXO I",AD1579="",AF1579=""),"ANEXO I",IF(AND(AF1579="ANEXO II",AD1579="",AE1579=""),"ANEXO II","Escolher")))))</f>
        <v/>
      </c>
      <c r="AH1579" s="45" t="str">
        <f aca="false">IF(AG1579&lt;&gt;"Pneus","",IFERROR(VLOOKUP(R1579,Dados!$X$2:$Z$5,3,0)*(AI1579-Q1579),VLOOKUP(D1579,Dados!$X$7:$Z$33,3,0)*(AI1579-Q1579)))</f>
        <v/>
      </c>
      <c r="AI1579" s="47" t="str">
        <f aca="false">IF(B1579="","",P1579+Q1579+O1579+M1579+L1579-N1579)</f>
        <v/>
      </c>
      <c r="AJ1579" s="48" t="str">
        <f aca="false">IFERROR(IF(AND(AC1579="SIM",AG1579="-",Y1579="REVENDA"),(AB1579/1+1)*AI1579,IF(AND(AC1579="SIM",AG1579="Pneus",Y1579="REVENDA"),(AB1579/1+1)*(AI1579-AH1579),"")),"")</f>
        <v/>
      </c>
      <c r="AK1579" s="48" t="str">
        <f aca="false">IF(AJ1579="","",AJ1579*17%)</f>
        <v/>
      </c>
      <c r="AL1579" s="48" t="str">
        <f aca="false">IFERROR(IF(AC1579="NÃO","",IF(AK1579="","",IF(E1579="Simples Nacional",BF1579,IF(T1579=0.12,U1579*0.5833337002,IF(T1579=0,AI1579*0.07,U1579))))),"")</f>
        <v/>
      </c>
      <c r="AM1579" s="47" t="str">
        <f aca="false">IFERROR(IF(AC1579="NÃO","",IF(OR(AG1579="-",AG1579="Pneus"),AK1579-AL1579,"")),"")</f>
        <v/>
      </c>
      <c r="AN1579" s="48" t="str">
        <f aca="false">IF(AND(Y1579="REVENDA",AC1579="SIM",AG1579="BIT"),((AB1579/1+1)*AI1579)*0.4117,"")</f>
        <v/>
      </c>
      <c r="AO1579" s="48" t="str">
        <f aca="false">IF(AN1579="","",AN1579*17%)</f>
        <v/>
      </c>
      <c r="AP1579" s="49" t="str">
        <f aca="false">IF(AN1579="","",IF(T1579=0.12,(U1579*0.4117)*0.4117,IF(T1579=0,(AI1579*0.07)*0.4117,U1579*0.4117)))</f>
        <v/>
      </c>
      <c r="AQ1579" s="47" t="str">
        <f aca="false">IF(AN1579="","",AO1579-AP1579)</f>
        <v/>
      </c>
      <c r="AR1579" s="50" t="str">
        <f aca="false">IFERROR(IF(AND(AC1579="SIM",Y1579="REVENDA",LEFT(AG1579,5)="ANEXO")*OR(AE1579="ANEXO I",AF1579="ANEXO II"),VLOOKUP(H1579,Dados!G:I,2,0),""),"INSERIR MVA")</f>
        <v/>
      </c>
      <c r="AS1579" s="48" t="str">
        <f aca="false">IF(LEFT(AG1579,5)="ANEXO",VLOOKUP(AG1579,Dados!$X$111:$Z$112,2,0)*(AI1579-Q1579),"")</f>
        <v/>
      </c>
      <c r="AT1579" s="48" t="str">
        <f aca="false">IFERROR(IF(AR1579="","",(AI1579*AR1579)+AI1579),"INSERIR MVA")</f>
        <v/>
      </c>
      <c r="AU1579" s="48" t="str">
        <f aca="false">IF(AT1579="","",IF(AY1579=0.04,U1579,AS1579*AY1579))</f>
        <v/>
      </c>
      <c r="AV1579" s="47" t="str">
        <f aca="false">IFERROR(IF(AU1579="","",(VLOOKUP(AG1579,Dados!$X$111:$Z$112,3,0)*AT1579*0.17)),"INSERIR MVA")</f>
        <v/>
      </c>
      <c r="AW1579" s="47" t="str">
        <f aca="false">IFERROR(IF(AR1579="","",AV1579-AU1579),"")</f>
        <v/>
      </c>
      <c r="AX1579" s="51" t="str">
        <f aca="false">IFERROR(IF(AC1579="NÃO","",IF(AM1579&lt;&gt;"",AM1579-W1579,IF(AQ1579&lt;&gt;"",AQ1579-W1579,IF(AW1579&lt;&gt;"",AW1579-W1579,"")))),"")</f>
        <v/>
      </c>
      <c r="AY1579" s="46" t="str">
        <f aca="false">IFERROR(IF(ISNA(VLOOKUP(R1579,Dados!$X$2:$Y$5,2,0)),VLOOKUP(D1579,Dados!$X$7:$Y$33,2,0),VLOOKUP(R1579,Dados!$X$2:$Y$5,2,0)),"")</f>
        <v/>
      </c>
      <c r="AZ1579" s="52" t="str">
        <f aca="false">IF(C1579="","",IF(AND(Y1579="CONSUMO",AC1579="NÃO")*OR(AG1579="-",AG1579="BIT"),IF(E1579&lt;&gt;"",(AI1579-(P1579+L1579-N1579+Q1579)*AY1579)/0.83),""))</f>
        <v/>
      </c>
      <c r="BA1579" s="51" t="str">
        <f aca="false">IF(AZ1579="","",AZ1579*0.17-((P1579+L1579-N1579+Q1579)*AY1579))</f>
        <v/>
      </c>
      <c r="BB1579" s="51" t="str">
        <f aca="false">IF(AND(Y1579="CONSUMO",AG1579="ANEXO I",AY1579&gt;4%),(AI1579-(P1579+L1579-N1579+Q1579)*0.0514)/0.83*(0.5177)*(0.17)-AI1579*0.0514,IF(AND(Y1579="CONSUMO",AG1579="ANEXO II",AY1579&gt;4%),(AI1579-(P1579+L1579-N1579+Q1579)*0.041)/0.83*(0.3295)*(0.17)-AI1579*0.041,IF(AND(Y1579="CONSUMO",AG1579="ANEXO I",AY1579=4%),(AI1579-(P1579+L1579-N1579+Q1579)*0.04)/0.83*(0.5177)*(0.17)-AI1579*0.04,IF(AND(Y1579="CONSUMO",AG1579="ANEXO II",AY1579=4%),(AI1579-(P1579+L1579-N1579+Q1579)*0.04)/0.83*(0.3295)*(0.17)-AI1579*0.04,""))))</f>
        <v/>
      </c>
      <c r="BC1579" s="51" t="str">
        <f aca="false">IF(C1579="","",IF(AND(Y1579="CONSUMO",AC1579="SIM")*OR(AG1579="-",AG1579="BIT"),IF(E1579&lt;&gt;"",(AI1579-(P1579+L1579-N1579+Q1579)*AY1579)/0.83),""))</f>
        <v/>
      </c>
      <c r="BD1579" s="51" t="str">
        <f aca="false">IF(BC1579="","",BC1579*0.17)</f>
        <v/>
      </c>
      <c r="BE1579" s="51" t="str">
        <f aca="false">IF(I1579=6908,0,IF(BC1579="","",BD1579-((P1579+L1579-N1579+Q1579)*AY1579)))</f>
        <v/>
      </c>
      <c r="BF1579" s="53" t="str">
        <f aca="false">IF(B1579="","",IF(OR(B1579="",E1579="Regime Normal"),0,(AI1579-Q1579)*VLOOKUP(R1579,Dados!$X$98:$Y$108,2,0)))</f>
        <v/>
      </c>
      <c r="BG1579" s="54" t="str">
        <f aca="false">IFERROR(VLOOKUP(I1579,Dados!$AC$27:$AD$43,2,0),IF(B1579="","",IF(D1579&lt;&gt;"MT",IF(AND(AC1579="SIM",Y1579="Revenda"),"2403",IF(AND(AC1579="SIM",Y1579="Consumo"),"2407",IF(AND(AC1579="NÃO",Y1579="Revenda"),"2102",IF(AND(AC1579="NÃO",Y1579="Consumo"),"2556",)))),REPLACE(I1579,1,1,1))))</f>
        <v/>
      </c>
    </row>
    <row r="1580" customFormat="false" ht="12.8" hidden="false" customHeight="true" outlineLevel="0" collapsed="false">
      <c r="Y1580" s="45"/>
      <c r="Z1580" s="46" t="str">
        <f aca="false">IF(B1580="","",(IFERROR(VLOOKUP(H1580,Dados!A$3:B$15000,2,0),"Não Encontrado")))</f>
        <v/>
      </c>
      <c r="AA1580" s="46" t="str">
        <f aca="false">IF(B1580="","",(IFERROR(VLOOKUP(G1580,Dados!C$3:E$15000,3,0),"Não Encontrado")))</f>
        <v/>
      </c>
      <c r="AB1580" s="46" t="str">
        <f aca="false">IFERROR(IF(Z1580&lt;&gt;"Não Encontrado",Z1580,IF(AA1580&lt;&gt;"Não Encontrado",AA1580,"")),"")</f>
        <v/>
      </c>
      <c r="AC1580" s="45" t="str">
        <f aca="false">IF(B1580="","",IF(AB1580="","NÃO","SIM"))</f>
        <v/>
      </c>
      <c r="AD1580" s="45" t="str">
        <f aca="false">IFERROR(VLOOKUP(G1580,Dados!$P$3:$R$500,3,0),"")</f>
        <v/>
      </c>
      <c r="AE1580" s="45" t="str">
        <f aca="false">IFERROR(VLOOKUP(G1580,Dados!$K$3:$L$500,2,0),"")</f>
        <v/>
      </c>
      <c r="AF1580" s="45" t="str">
        <f aca="false">IFERROR(VLOOKUP(G1580,Dados!$M$3:$N$500,2,0),"")</f>
        <v/>
      </c>
      <c r="AG1580" s="45" t="str">
        <f aca="false">IF(F1580="","",IF(AND(AD1580="",AE1580="",AF1580=""),"-",IF(AND(AD1580="BIT",AE1580="",AF1580=""),"BIT",IF(AND(AE1580="ANEXO I",AD1580="",AF1580=""),"ANEXO I",IF(AND(AF1580="ANEXO II",AD1580="",AE1580=""),"ANEXO II","Escolher")))))</f>
        <v/>
      </c>
      <c r="AH1580" s="45" t="str">
        <f aca="false">IF(AG1580&lt;&gt;"Pneus","",IFERROR(VLOOKUP(R1580,Dados!$X$2:$Z$5,3,0)*(AI1580-Q1580),VLOOKUP(D1580,Dados!$X$7:$Z$33,3,0)*(AI1580-Q1580)))</f>
        <v/>
      </c>
      <c r="AI1580" s="47" t="str">
        <f aca="false">IF(B1580="","",P1580+Q1580+O1580+M1580+L1580-N1580)</f>
        <v/>
      </c>
      <c r="AJ1580" s="48" t="str">
        <f aca="false">IFERROR(IF(AND(AC1580="SIM",AG1580="-",Y1580="REVENDA"),(AB1580/1+1)*AI1580,IF(AND(AC1580="SIM",AG1580="Pneus",Y1580="REVENDA"),(AB1580/1+1)*(AI1580-AH1580),"")),"")</f>
        <v/>
      </c>
      <c r="AK1580" s="48" t="str">
        <f aca="false">IF(AJ1580="","",AJ1580*17%)</f>
        <v/>
      </c>
      <c r="AL1580" s="48" t="str">
        <f aca="false">IFERROR(IF(AC1580="NÃO","",IF(AK1580="","",IF(E1580="Simples Nacional",BF1580,IF(T1580=0.12,U1580*0.5833337002,IF(T1580=0,AI1580*0.07,U1580))))),"")</f>
        <v/>
      </c>
      <c r="AM1580" s="47" t="str">
        <f aca="false">IFERROR(IF(AC1580="NÃO","",IF(OR(AG1580="-",AG1580="Pneus"),AK1580-AL1580,"")),"")</f>
        <v/>
      </c>
      <c r="AN1580" s="48" t="str">
        <f aca="false">IF(AND(Y1580="REVENDA",AC1580="SIM",AG1580="BIT"),((AB1580/1+1)*AI1580)*0.4117,"")</f>
        <v/>
      </c>
      <c r="AO1580" s="48" t="str">
        <f aca="false">IF(AN1580="","",AN1580*17%)</f>
        <v/>
      </c>
      <c r="AP1580" s="49" t="str">
        <f aca="false">IF(AN1580="","",IF(T1580=0.12,(U1580*0.4117)*0.4117,IF(T1580=0,(AI1580*0.07)*0.4117,U1580*0.4117)))</f>
        <v/>
      </c>
      <c r="AQ1580" s="47" t="str">
        <f aca="false">IF(AN1580="","",AO1580-AP1580)</f>
        <v/>
      </c>
      <c r="AR1580" s="50" t="str">
        <f aca="false">IFERROR(IF(AND(AC1580="SIM",Y1580="REVENDA",LEFT(AG1580,5)="ANEXO")*OR(AE1580="ANEXO I",AF1580="ANEXO II"),VLOOKUP(H1580,Dados!G:I,2,0),""),"INSERIR MVA")</f>
        <v/>
      </c>
      <c r="AS1580" s="48" t="str">
        <f aca="false">IF(LEFT(AG1580,5)="ANEXO",VLOOKUP(AG1580,Dados!$X$111:$Z$112,2,0)*(AI1580-Q1580),"")</f>
        <v/>
      </c>
      <c r="AT1580" s="48" t="str">
        <f aca="false">IFERROR(IF(AR1580="","",(AI1580*AR1580)+AI1580),"INSERIR MVA")</f>
        <v/>
      </c>
      <c r="AU1580" s="48" t="str">
        <f aca="false">IF(AT1580="","",IF(AY1580=0.04,U1580,AS1580*AY1580))</f>
        <v/>
      </c>
      <c r="AV1580" s="47" t="str">
        <f aca="false">IFERROR(IF(AU1580="","",(VLOOKUP(AG1580,Dados!$X$111:$Z$112,3,0)*AT1580*0.17)),"INSERIR MVA")</f>
        <v/>
      </c>
      <c r="AW1580" s="47" t="str">
        <f aca="false">IFERROR(IF(AR1580="","",AV1580-AU1580),"")</f>
        <v/>
      </c>
      <c r="AX1580" s="51" t="str">
        <f aca="false">IFERROR(IF(AC1580="NÃO","",IF(AM1580&lt;&gt;"",AM1580-W1580,IF(AQ1580&lt;&gt;"",AQ1580-W1580,IF(AW1580&lt;&gt;"",AW1580-W1580,"")))),"")</f>
        <v/>
      </c>
      <c r="AY1580" s="46" t="str">
        <f aca="false">IFERROR(IF(ISNA(VLOOKUP(R1580,Dados!$X$2:$Y$5,2,0)),VLOOKUP(D1580,Dados!$X$7:$Y$33,2,0),VLOOKUP(R1580,Dados!$X$2:$Y$5,2,0)),"")</f>
        <v/>
      </c>
      <c r="AZ1580" s="52" t="str">
        <f aca="false">IF(C1580="","",IF(AND(Y1580="CONSUMO",AC1580="NÃO")*OR(AG1580="-",AG1580="BIT"),IF(E1580&lt;&gt;"",(AI1580-(P1580+L1580-N1580+Q1580)*AY1580)/0.83),""))</f>
        <v/>
      </c>
      <c r="BA1580" s="51" t="str">
        <f aca="false">IF(AZ1580="","",AZ1580*0.17-((P1580+L1580-N1580+Q1580)*AY1580))</f>
        <v/>
      </c>
      <c r="BB1580" s="51" t="str">
        <f aca="false">IF(AND(Y1580="CONSUMO",AG1580="ANEXO I",AY1580&gt;4%),(AI1580-(P1580+L1580-N1580+Q1580)*0.0514)/0.83*(0.5177)*(0.17)-AI1580*0.0514,IF(AND(Y1580="CONSUMO",AG1580="ANEXO II",AY1580&gt;4%),(AI1580-(P1580+L1580-N1580+Q1580)*0.041)/0.83*(0.3295)*(0.17)-AI1580*0.041,IF(AND(Y1580="CONSUMO",AG1580="ANEXO I",AY1580=4%),(AI1580-(P1580+L1580-N1580+Q1580)*0.04)/0.83*(0.5177)*(0.17)-AI1580*0.04,IF(AND(Y1580="CONSUMO",AG1580="ANEXO II",AY1580=4%),(AI1580-(P1580+L1580-N1580+Q1580)*0.04)/0.83*(0.3295)*(0.17)-AI1580*0.04,""))))</f>
        <v/>
      </c>
      <c r="BC1580" s="51" t="str">
        <f aca="false">IF(C1580="","",IF(AND(Y1580="CONSUMO",AC1580="SIM")*OR(AG1580="-",AG1580="BIT"),IF(E1580&lt;&gt;"",(AI1580-(P1580+L1580-N1580+Q1580)*AY1580)/0.83),""))</f>
        <v/>
      </c>
      <c r="BD1580" s="51" t="str">
        <f aca="false">IF(BC1580="","",BC1580*0.17)</f>
        <v/>
      </c>
      <c r="BE1580" s="51" t="str">
        <f aca="false">IF(I1580=6908,0,IF(BC1580="","",BD1580-((P1580+L1580-N1580+Q1580)*AY1580)))</f>
        <v/>
      </c>
      <c r="BF1580" s="53" t="str">
        <f aca="false">IF(B1580="","",IF(OR(B1580="",E1580="Regime Normal"),0,(AI1580-Q1580)*VLOOKUP(R1580,Dados!$X$98:$Y$108,2,0)))</f>
        <v/>
      </c>
      <c r="BG1580" s="54" t="str">
        <f aca="false">IFERROR(VLOOKUP(I1580,Dados!$AC$27:$AD$43,2,0),IF(B1580="","",IF(D1580&lt;&gt;"MT",IF(AND(AC1580="SIM",Y1580="Revenda"),"2403",IF(AND(AC1580="SIM",Y1580="Consumo"),"2407",IF(AND(AC1580="NÃO",Y1580="Revenda"),"2102",IF(AND(AC1580="NÃO",Y1580="Consumo"),"2556",)))),REPLACE(I1580,1,1,1))))</f>
        <v/>
      </c>
    </row>
    <row r="1581" customFormat="false" ht="12.8" hidden="false" customHeight="true" outlineLevel="0" collapsed="false">
      <c r="Y1581" s="45"/>
      <c r="Z1581" s="46" t="str">
        <f aca="false">IF(B1581="","",(IFERROR(VLOOKUP(H1581,Dados!A$3:B$15000,2,0),"Não Encontrado")))</f>
        <v/>
      </c>
      <c r="AA1581" s="46" t="str">
        <f aca="false">IF(B1581="","",(IFERROR(VLOOKUP(G1581,Dados!C$3:E$15000,3,0),"Não Encontrado")))</f>
        <v/>
      </c>
      <c r="AB1581" s="46" t="str">
        <f aca="false">IFERROR(IF(Z1581&lt;&gt;"Não Encontrado",Z1581,IF(AA1581&lt;&gt;"Não Encontrado",AA1581,"")),"")</f>
        <v/>
      </c>
      <c r="AC1581" s="45" t="str">
        <f aca="false">IF(B1581="","",IF(AB1581="","NÃO","SIM"))</f>
        <v/>
      </c>
      <c r="AD1581" s="45" t="str">
        <f aca="false">IFERROR(VLOOKUP(G1581,Dados!$P$3:$R$500,3,0),"")</f>
        <v/>
      </c>
      <c r="AE1581" s="45" t="str">
        <f aca="false">IFERROR(VLOOKUP(G1581,Dados!$K$3:$L$500,2,0),"")</f>
        <v/>
      </c>
      <c r="AF1581" s="45" t="str">
        <f aca="false">IFERROR(VLOOKUP(G1581,Dados!$M$3:$N$500,2,0),"")</f>
        <v/>
      </c>
      <c r="AG1581" s="45" t="str">
        <f aca="false">IF(F1581="","",IF(AND(AD1581="",AE1581="",AF1581=""),"-",IF(AND(AD1581="BIT",AE1581="",AF1581=""),"BIT",IF(AND(AE1581="ANEXO I",AD1581="",AF1581=""),"ANEXO I",IF(AND(AF1581="ANEXO II",AD1581="",AE1581=""),"ANEXO II","Escolher")))))</f>
        <v/>
      </c>
      <c r="AH1581" s="45" t="str">
        <f aca="false">IF(AG1581&lt;&gt;"Pneus","",IFERROR(VLOOKUP(R1581,Dados!$X$2:$Z$5,3,0)*(AI1581-Q1581),VLOOKUP(D1581,Dados!$X$7:$Z$33,3,0)*(AI1581-Q1581)))</f>
        <v/>
      </c>
      <c r="AI1581" s="47" t="str">
        <f aca="false">IF(B1581="","",P1581+Q1581+O1581+M1581+L1581-N1581)</f>
        <v/>
      </c>
      <c r="AJ1581" s="48" t="str">
        <f aca="false">IFERROR(IF(AND(AC1581="SIM",AG1581="-",Y1581="REVENDA"),(AB1581/1+1)*AI1581,IF(AND(AC1581="SIM",AG1581="Pneus",Y1581="REVENDA"),(AB1581/1+1)*(AI1581-AH1581),"")),"")</f>
        <v/>
      </c>
      <c r="AK1581" s="48" t="str">
        <f aca="false">IF(AJ1581="","",AJ1581*17%)</f>
        <v/>
      </c>
      <c r="AL1581" s="48" t="str">
        <f aca="false">IFERROR(IF(AC1581="NÃO","",IF(AK1581="","",IF(E1581="Simples Nacional",BF1581,IF(T1581=0.12,U1581*0.5833337002,IF(T1581=0,AI1581*0.07,U1581))))),"")</f>
        <v/>
      </c>
      <c r="AM1581" s="47" t="str">
        <f aca="false">IFERROR(IF(AC1581="NÃO","",IF(OR(AG1581="-",AG1581="Pneus"),AK1581-AL1581,"")),"")</f>
        <v/>
      </c>
      <c r="AN1581" s="48" t="str">
        <f aca="false">IF(AND(Y1581="REVENDA",AC1581="SIM",AG1581="BIT"),((AB1581/1+1)*AI1581)*0.4117,"")</f>
        <v/>
      </c>
      <c r="AO1581" s="48" t="str">
        <f aca="false">IF(AN1581="","",AN1581*17%)</f>
        <v/>
      </c>
      <c r="AP1581" s="49" t="str">
        <f aca="false">IF(AN1581="","",IF(T1581=0.12,(U1581*0.4117)*0.4117,IF(T1581=0,(AI1581*0.07)*0.4117,U1581*0.4117)))</f>
        <v/>
      </c>
      <c r="AQ1581" s="47" t="str">
        <f aca="false">IF(AN1581="","",AO1581-AP1581)</f>
        <v/>
      </c>
      <c r="AR1581" s="50" t="str">
        <f aca="false">IFERROR(IF(AND(AC1581="SIM",Y1581="REVENDA",LEFT(AG1581,5)="ANEXO")*OR(AE1581="ANEXO I",AF1581="ANEXO II"),VLOOKUP(H1581,Dados!G:I,2,0),""),"INSERIR MVA")</f>
        <v/>
      </c>
      <c r="AS1581" s="48" t="str">
        <f aca="false">IF(LEFT(AG1581,5)="ANEXO",VLOOKUP(AG1581,Dados!$X$111:$Z$112,2,0)*(AI1581-Q1581),"")</f>
        <v/>
      </c>
      <c r="AT1581" s="48" t="str">
        <f aca="false">IFERROR(IF(AR1581="","",(AI1581*AR1581)+AI1581),"INSERIR MVA")</f>
        <v/>
      </c>
      <c r="AU1581" s="48" t="str">
        <f aca="false">IF(AT1581="","",IF(AY1581=0.04,U1581,AS1581*AY1581))</f>
        <v/>
      </c>
      <c r="AV1581" s="47" t="str">
        <f aca="false">IFERROR(IF(AU1581="","",(VLOOKUP(AG1581,Dados!$X$111:$Z$112,3,0)*AT1581*0.17)),"INSERIR MVA")</f>
        <v/>
      </c>
      <c r="AW1581" s="47" t="str">
        <f aca="false">IFERROR(IF(AR1581="","",AV1581-AU1581),"")</f>
        <v/>
      </c>
      <c r="AX1581" s="51" t="str">
        <f aca="false">IFERROR(IF(AC1581="NÃO","",IF(AM1581&lt;&gt;"",AM1581-W1581,IF(AQ1581&lt;&gt;"",AQ1581-W1581,IF(AW1581&lt;&gt;"",AW1581-W1581,"")))),"")</f>
        <v/>
      </c>
      <c r="AY1581" s="46" t="str">
        <f aca="false">IFERROR(IF(ISNA(VLOOKUP(R1581,Dados!$X$2:$Y$5,2,0)),VLOOKUP(D1581,Dados!$X$7:$Y$33,2,0),VLOOKUP(R1581,Dados!$X$2:$Y$5,2,0)),"")</f>
        <v/>
      </c>
      <c r="AZ1581" s="52" t="str">
        <f aca="false">IF(C1581="","",IF(AND(Y1581="CONSUMO",AC1581="NÃO")*OR(AG1581="-",AG1581="BIT"),IF(E1581&lt;&gt;"",(AI1581-(P1581+L1581-N1581+Q1581)*AY1581)/0.83),""))</f>
        <v/>
      </c>
      <c r="BA1581" s="51" t="str">
        <f aca="false">IF(AZ1581="","",AZ1581*0.17-((P1581+L1581-N1581+Q1581)*AY1581))</f>
        <v/>
      </c>
      <c r="BB1581" s="51" t="str">
        <f aca="false">IF(AND(Y1581="CONSUMO",AG1581="ANEXO I",AY1581&gt;4%),(AI1581-(P1581+L1581-N1581+Q1581)*0.0514)/0.83*(0.5177)*(0.17)-AI1581*0.0514,IF(AND(Y1581="CONSUMO",AG1581="ANEXO II",AY1581&gt;4%),(AI1581-(P1581+L1581-N1581+Q1581)*0.041)/0.83*(0.3295)*(0.17)-AI1581*0.041,IF(AND(Y1581="CONSUMO",AG1581="ANEXO I",AY1581=4%),(AI1581-(P1581+L1581-N1581+Q1581)*0.04)/0.83*(0.5177)*(0.17)-AI1581*0.04,IF(AND(Y1581="CONSUMO",AG1581="ANEXO II",AY1581=4%),(AI1581-(P1581+L1581-N1581+Q1581)*0.04)/0.83*(0.3295)*(0.17)-AI1581*0.04,""))))</f>
        <v/>
      </c>
      <c r="BC1581" s="51" t="str">
        <f aca="false">IF(C1581="","",IF(AND(Y1581="CONSUMO",AC1581="SIM")*OR(AG1581="-",AG1581="BIT"),IF(E1581&lt;&gt;"",(AI1581-(P1581+L1581-N1581+Q1581)*AY1581)/0.83),""))</f>
        <v/>
      </c>
      <c r="BD1581" s="51" t="str">
        <f aca="false">IF(BC1581="","",BC1581*0.17)</f>
        <v/>
      </c>
      <c r="BE1581" s="51" t="str">
        <f aca="false">IF(I1581=6908,0,IF(BC1581="","",BD1581-((P1581+L1581-N1581+Q1581)*AY1581)))</f>
        <v/>
      </c>
      <c r="BF1581" s="53" t="str">
        <f aca="false">IF(B1581="","",IF(OR(B1581="",E1581="Regime Normal"),0,(AI1581-Q1581)*VLOOKUP(R1581,Dados!$X$98:$Y$108,2,0)))</f>
        <v/>
      </c>
      <c r="BG1581" s="54" t="str">
        <f aca="false">IFERROR(VLOOKUP(I1581,Dados!$AC$27:$AD$43,2,0),IF(B1581="","",IF(D1581&lt;&gt;"MT",IF(AND(AC1581="SIM",Y1581="Revenda"),"2403",IF(AND(AC1581="SIM",Y1581="Consumo"),"2407",IF(AND(AC1581="NÃO",Y1581="Revenda"),"2102",IF(AND(AC1581="NÃO",Y1581="Consumo"),"2556",)))),REPLACE(I1581,1,1,1))))</f>
        <v/>
      </c>
    </row>
    <row r="1582" customFormat="false" ht="12.8" hidden="false" customHeight="true" outlineLevel="0" collapsed="false">
      <c r="Y1582" s="45"/>
      <c r="Z1582" s="46" t="str">
        <f aca="false">IF(B1582="","",(IFERROR(VLOOKUP(H1582,Dados!A$3:B$15000,2,0),"Não Encontrado")))</f>
        <v/>
      </c>
      <c r="AA1582" s="46" t="str">
        <f aca="false">IF(B1582="","",(IFERROR(VLOOKUP(G1582,Dados!C$3:E$15000,3,0),"Não Encontrado")))</f>
        <v/>
      </c>
      <c r="AB1582" s="46" t="str">
        <f aca="false">IFERROR(IF(Z1582&lt;&gt;"Não Encontrado",Z1582,IF(AA1582&lt;&gt;"Não Encontrado",AA1582,"")),"")</f>
        <v/>
      </c>
      <c r="AC1582" s="45" t="str">
        <f aca="false">IF(B1582="","",IF(AB1582="","NÃO","SIM"))</f>
        <v/>
      </c>
      <c r="AD1582" s="45" t="str">
        <f aca="false">IFERROR(VLOOKUP(G1582,Dados!$P$3:$R$500,3,0),"")</f>
        <v/>
      </c>
      <c r="AE1582" s="45" t="str">
        <f aca="false">IFERROR(VLOOKUP(G1582,Dados!$K$3:$L$500,2,0),"")</f>
        <v/>
      </c>
      <c r="AF1582" s="45" t="str">
        <f aca="false">IFERROR(VLOOKUP(G1582,Dados!$M$3:$N$500,2,0),"")</f>
        <v/>
      </c>
      <c r="AG1582" s="45" t="str">
        <f aca="false">IF(F1582="","",IF(AND(AD1582="",AE1582="",AF1582=""),"-",IF(AND(AD1582="BIT",AE1582="",AF1582=""),"BIT",IF(AND(AE1582="ANEXO I",AD1582="",AF1582=""),"ANEXO I",IF(AND(AF1582="ANEXO II",AD1582="",AE1582=""),"ANEXO II","Escolher")))))</f>
        <v/>
      </c>
      <c r="AH1582" s="45" t="str">
        <f aca="false">IF(AG1582&lt;&gt;"Pneus","",IFERROR(VLOOKUP(R1582,Dados!$X$2:$Z$5,3,0)*(AI1582-Q1582),VLOOKUP(D1582,Dados!$X$7:$Z$33,3,0)*(AI1582-Q1582)))</f>
        <v/>
      </c>
      <c r="AI1582" s="47" t="str">
        <f aca="false">IF(B1582="","",P1582+Q1582+O1582+M1582+L1582-N1582)</f>
        <v/>
      </c>
      <c r="AJ1582" s="48" t="str">
        <f aca="false">IFERROR(IF(AND(AC1582="SIM",AG1582="-",Y1582="REVENDA"),(AB1582/1+1)*AI1582,IF(AND(AC1582="SIM",AG1582="Pneus",Y1582="REVENDA"),(AB1582/1+1)*(AI1582-AH1582),"")),"")</f>
        <v/>
      </c>
      <c r="AK1582" s="48" t="str">
        <f aca="false">IF(AJ1582="","",AJ1582*17%)</f>
        <v/>
      </c>
      <c r="AL1582" s="48" t="str">
        <f aca="false">IFERROR(IF(AC1582="NÃO","",IF(AK1582="","",IF(E1582="Simples Nacional",BF1582,IF(T1582=0.12,U1582*0.5833337002,IF(T1582=0,AI1582*0.07,U1582))))),"")</f>
        <v/>
      </c>
      <c r="AM1582" s="47" t="str">
        <f aca="false">IFERROR(IF(AC1582="NÃO","",IF(OR(AG1582="-",AG1582="Pneus"),AK1582-AL1582,"")),"")</f>
        <v/>
      </c>
      <c r="AN1582" s="48" t="str">
        <f aca="false">IF(AND(Y1582="REVENDA",AC1582="SIM",AG1582="BIT"),((AB1582/1+1)*AI1582)*0.4117,"")</f>
        <v/>
      </c>
      <c r="AO1582" s="48" t="str">
        <f aca="false">IF(AN1582="","",AN1582*17%)</f>
        <v/>
      </c>
      <c r="AP1582" s="49" t="str">
        <f aca="false">IF(AN1582="","",IF(T1582=0.12,(U1582*0.4117)*0.4117,IF(T1582=0,(AI1582*0.07)*0.4117,U1582*0.4117)))</f>
        <v/>
      </c>
      <c r="AQ1582" s="47" t="str">
        <f aca="false">IF(AN1582="","",AO1582-AP1582)</f>
        <v/>
      </c>
      <c r="AR1582" s="50" t="str">
        <f aca="false">IFERROR(IF(AND(AC1582="SIM",Y1582="REVENDA",LEFT(AG1582,5)="ANEXO")*OR(AE1582="ANEXO I",AF1582="ANEXO II"),VLOOKUP(H1582,Dados!G:I,2,0),""),"INSERIR MVA")</f>
        <v/>
      </c>
      <c r="AS1582" s="48" t="str">
        <f aca="false">IF(LEFT(AG1582,5)="ANEXO",VLOOKUP(AG1582,Dados!$X$111:$Z$112,2,0)*(AI1582-Q1582),"")</f>
        <v/>
      </c>
      <c r="AT1582" s="48" t="str">
        <f aca="false">IFERROR(IF(AR1582="","",(AI1582*AR1582)+AI1582),"INSERIR MVA")</f>
        <v/>
      </c>
      <c r="AU1582" s="48" t="str">
        <f aca="false">IF(AT1582="","",IF(AY1582=0.04,U1582,AS1582*AY1582))</f>
        <v/>
      </c>
      <c r="AV1582" s="47" t="str">
        <f aca="false">IFERROR(IF(AU1582="","",(VLOOKUP(AG1582,Dados!$X$111:$Z$112,3,0)*AT1582*0.17)),"INSERIR MVA")</f>
        <v/>
      </c>
      <c r="AW1582" s="47" t="str">
        <f aca="false">IFERROR(IF(AR1582="","",AV1582-AU1582),"")</f>
        <v/>
      </c>
      <c r="AX1582" s="51" t="str">
        <f aca="false">IFERROR(IF(AC1582="NÃO","",IF(AM1582&lt;&gt;"",AM1582-W1582,IF(AQ1582&lt;&gt;"",AQ1582-W1582,IF(AW1582&lt;&gt;"",AW1582-W1582,"")))),"")</f>
        <v/>
      </c>
      <c r="AY1582" s="46" t="str">
        <f aca="false">IFERROR(IF(ISNA(VLOOKUP(R1582,Dados!$X$2:$Y$5,2,0)),VLOOKUP(D1582,Dados!$X$7:$Y$33,2,0),VLOOKUP(R1582,Dados!$X$2:$Y$5,2,0)),"")</f>
        <v/>
      </c>
      <c r="AZ1582" s="52" t="str">
        <f aca="false">IF(C1582="","",IF(AND(Y1582="CONSUMO",AC1582="NÃO")*OR(AG1582="-",AG1582="BIT"),IF(E1582&lt;&gt;"",(AI1582-(P1582+L1582-N1582+Q1582)*AY1582)/0.83),""))</f>
        <v/>
      </c>
      <c r="BA1582" s="51" t="str">
        <f aca="false">IF(AZ1582="","",AZ1582*0.17-((P1582+L1582-N1582+Q1582)*AY1582))</f>
        <v/>
      </c>
      <c r="BB1582" s="51" t="str">
        <f aca="false">IF(AND(Y1582="CONSUMO",AG1582="ANEXO I",AY1582&gt;4%),(AI1582-(P1582+L1582-N1582+Q1582)*0.0514)/0.83*(0.5177)*(0.17)-AI1582*0.0514,IF(AND(Y1582="CONSUMO",AG1582="ANEXO II",AY1582&gt;4%),(AI1582-(P1582+L1582-N1582+Q1582)*0.041)/0.83*(0.3295)*(0.17)-AI1582*0.041,IF(AND(Y1582="CONSUMO",AG1582="ANEXO I",AY1582=4%),(AI1582-(P1582+L1582-N1582+Q1582)*0.04)/0.83*(0.5177)*(0.17)-AI1582*0.04,IF(AND(Y1582="CONSUMO",AG1582="ANEXO II",AY1582=4%),(AI1582-(P1582+L1582-N1582+Q1582)*0.04)/0.83*(0.3295)*(0.17)-AI1582*0.04,""))))</f>
        <v/>
      </c>
      <c r="BC1582" s="51" t="str">
        <f aca="false">IF(C1582="","",IF(AND(Y1582="CONSUMO",AC1582="SIM")*OR(AG1582="-",AG1582="BIT"),IF(E1582&lt;&gt;"",(AI1582-(P1582+L1582-N1582+Q1582)*AY1582)/0.83),""))</f>
        <v/>
      </c>
      <c r="BD1582" s="51" t="str">
        <f aca="false">IF(BC1582="","",BC1582*0.17)</f>
        <v/>
      </c>
      <c r="BE1582" s="51" t="str">
        <f aca="false">IF(I1582=6908,0,IF(BC1582="","",BD1582-((P1582+L1582-N1582+Q1582)*AY1582)))</f>
        <v/>
      </c>
      <c r="BF1582" s="53" t="str">
        <f aca="false">IF(B1582="","",IF(OR(B1582="",E1582="Regime Normal"),0,(AI1582-Q1582)*VLOOKUP(R1582,Dados!$X$98:$Y$108,2,0)))</f>
        <v/>
      </c>
      <c r="BG1582" s="54" t="str">
        <f aca="false">IFERROR(VLOOKUP(I1582,Dados!$AC$27:$AD$43,2,0),IF(B1582="","",IF(D1582&lt;&gt;"MT",IF(AND(AC1582="SIM",Y1582="Revenda"),"2403",IF(AND(AC1582="SIM",Y1582="Consumo"),"2407",IF(AND(AC1582="NÃO",Y1582="Revenda"),"2102",IF(AND(AC1582="NÃO",Y1582="Consumo"),"2556",)))),REPLACE(I1582,1,1,1))))</f>
        <v/>
      </c>
    </row>
    <row r="1583" customFormat="false" ht="12.8" hidden="false" customHeight="true" outlineLevel="0" collapsed="false">
      <c r="Y1583" s="45"/>
      <c r="Z1583" s="46" t="str">
        <f aca="false">IF(B1583="","",(IFERROR(VLOOKUP(H1583,Dados!A$3:B$15000,2,0),"Não Encontrado")))</f>
        <v/>
      </c>
      <c r="AA1583" s="46" t="str">
        <f aca="false">IF(B1583="","",(IFERROR(VLOOKUP(G1583,Dados!C$3:E$15000,3,0),"Não Encontrado")))</f>
        <v/>
      </c>
      <c r="AB1583" s="46" t="str">
        <f aca="false">IFERROR(IF(Z1583&lt;&gt;"Não Encontrado",Z1583,IF(AA1583&lt;&gt;"Não Encontrado",AA1583,"")),"")</f>
        <v/>
      </c>
      <c r="AC1583" s="45" t="str">
        <f aca="false">IF(B1583="","",IF(AB1583="","NÃO","SIM"))</f>
        <v/>
      </c>
      <c r="AD1583" s="45" t="str">
        <f aca="false">IFERROR(VLOOKUP(G1583,Dados!$P$3:$R$500,3,0),"")</f>
        <v/>
      </c>
      <c r="AE1583" s="45" t="str">
        <f aca="false">IFERROR(VLOOKUP(G1583,Dados!$K$3:$L$500,2,0),"")</f>
        <v/>
      </c>
      <c r="AF1583" s="45" t="str">
        <f aca="false">IFERROR(VLOOKUP(G1583,Dados!$M$3:$N$500,2,0),"")</f>
        <v/>
      </c>
      <c r="AG1583" s="45" t="str">
        <f aca="false">IF(F1583="","",IF(AND(AD1583="",AE1583="",AF1583=""),"-",IF(AND(AD1583="BIT",AE1583="",AF1583=""),"BIT",IF(AND(AE1583="ANEXO I",AD1583="",AF1583=""),"ANEXO I",IF(AND(AF1583="ANEXO II",AD1583="",AE1583=""),"ANEXO II","Escolher")))))</f>
        <v/>
      </c>
      <c r="AH1583" s="45" t="str">
        <f aca="false">IF(AG1583&lt;&gt;"Pneus","",IFERROR(VLOOKUP(R1583,Dados!$X$2:$Z$5,3,0)*(AI1583-Q1583),VLOOKUP(D1583,Dados!$X$7:$Z$33,3,0)*(AI1583-Q1583)))</f>
        <v/>
      </c>
      <c r="AI1583" s="47" t="str">
        <f aca="false">IF(B1583="","",P1583+Q1583+O1583+M1583+L1583-N1583)</f>
        <v/>
      </c>
      <c r="AJ1583" s="48" t="str">
        <f aca="false">IFERROR(IF(AND(AC1583="SIM",AG1583="-",Y1583="REVENDA"),(AB1583/1+1)*AI1583,IF(AND(AC1583="SIM",AG1583="Pneus",Y1583="REVENDA"),(AB1583/1+1)*(AI1583-AH1583),"")),"")</f>
        <v/>
      </c>
      <c r="AK1583" s="48" t="str">
        <f aca="false">IF(AJ1583="","",AJ1583*17%)</f>
        <v/>
      </c>
      <c r="AL1583" s="48" t="str">
        <f aca="false">IFERROR(IF(AC1583="NÃO","",IF(AK1583="","",IF(E1583="Simples Nacional",BF1583,IF(T1583=0.12,U1583*0.5833337002,IF(T1583=0,AI1583*0.07,U1583))))),"")</f>
        <v/>
      </c>
      <c r="AM1583" s="47" t="str">
        <f aca="false">IFERROR(IF(AC1583="NÃO","",IF(OR(AG1583="-",AG1583="Pneus"),AK1583-AL1583,"")),"")</f>
        <v/>
      </c>
      <c r="AN1583" s="48" t="str">
        <f aca="false">IF(AND(Y1583="REVENDA",AC1583="SIM",AG1583="BIT"),((AB1583/1+1)*AI1583)*0.4117,"")</f>
        <v/>
      </c>
      <c r="AO1583" s="48" t="str">
        <f aca="false">IF(AN1583="","",AN1583*17%)</f>
        <v/>
      </c>
      <c r="AP1583" s="49" t="str">
        <f aca="false">IF(AN1583="","",IF(T1583=0.12,(U1583*0.4117)*0.4117,IF(T1583=0,(AI1583*0.07)*0.4117,U1583*0.4117)))</f>
        <v/>
      </c>
      <c r="AQ1583" s="47" t="str">
        <f aca="false">IF(AN1583="","",AO1583-AP1583)</f>
        <v/>
      </c>
      <c r="AR1583" s="50" t="str">
        <f aca="false">IFERROR(IF(AND(AC1583="SIM",Y1583="REVENDA",LEFT(AG1583,5)="ANEXO")*OR(AE1583="ANEXO I",AF1583="ANEXO II"),VLOOKUP(H1583,Dados!G:I,2,0),""),"INSERIR MVA")</f>
        <v/>
      </c>
      <c r="AS1583" s="48" t="str">
        <f aca="false">IF(LEFT(AG1583,5)="ANEXO",VLOOKUP(AG1583,Dados!$X$111:$Z$112,2,0)*(AI1583-Q1583),"")</f>
        <v/>
      </c>
      <c r="AT1583" s="48" t="str">
        <f aca="false">IFERROR(IF(AR1583="","",(AI1583*AR1583)+AI1583),"INSERIR MVA")</f>
        <v/>
      </c>
      <c r="AU1583" s="48" t="str">
        <f aca="false">IF(AT1583="","",IF(AY1583=0.04,U1583,AS1583*AY1583))</f>
        <v/>
      </c>
      <c r="AV1583" s="47" t="str">
        <f aca="false">IFERROR(IF(AU1583="","",(VLOOKUP(AG1583,Dados!$X$111:$Z$112,3,0)*AT1583*0.17)),"INSERIR MVA")</f>
        <v/>
      </c>
      <c r="AW1583" s="47" t="str">
        <f aca="false">IFERROR(IF(AR1583="","",AV1583-AU1583),"")</f>
        <v/>
      </c>
      <c r="AX1583" s="51" t="str">
        <f aca="false">IFERROR(IF(AC1583="NÃO","",IF(AM1583&lt;&gt;"",AM1583-W1583,IF(AQ1583&lt;&gt;"",AQ1583-W1583,IF(AW1583&lt;&gt;"",AW1583-W1583,"")))),"")</f>
        <v/>
      </c>
      <c r="AY1583" s="46" t="str">
        <f aca="false">IFERROR(IF(ISNA(VLOOKUP(R1583,Dados!$X$2:$Y$5,2,0)),VLOOKUP(D1583,Dados!$X$7:$Y$33,2,0),VLOOKUP(R1583,Dados!$X$2:$Y$5,2,0)),"")</f>
        <v/>
      </c>
      <c r="AZ1583" s="52" t="str">
        <f aca="false">IF(C1583="","",IF(AND(Y1583="CONSUMO",AC1583="NÃO")*OR(AG1583="-",AG1583="BIT"),IF(E1583&lt;&gt;"",(AI1583-(P1583+L1583-N1583+Q1583)*AY1583)/0.83),""))</f>
        <v/>
      </c>
      <c r="BA1583" s="51" t="str">
        <f aca="false">IF(AZ1583="","",AZ1583*0.17-((P1583+L1583-N1583+Q1583)*AY1583))</f>
        <v/>
      </c>
      <c r="BB1583" s="51" t="str">
        <f aca="false">IF(AND(Y1583="CONSUMO",AG1583="ANEXO I",AY1583&gt;4%),(AI1583-(P1583+L1583-N1583+Q1583)*0.0514)/0.83*(0.5177)*(0.17)-AI1583*0.0514,IF(AND(Y1583="CONSUMO",AG1583="ANEXO II",AY1583&gt;4%),(AI1583-(P1583+L1583-N1583+Q1583)*0.041)/0.83*(0.3295)*(0.17)-AI1583*0.041,IF(AND(Y1583="CONSUMO",AG1583="ANEXO I",AY1583=4%),(AI1583-(P1583+L1583-N1583+Q1583)*0.04)/0.83*(0.5177)*(0.17)-AI1583*0.04,IF(AND(Y1583="CONSUMO",AG1583="ANEXO II",AY1583=4%),(AI1583-(P1583+L1583-N1583+Q1583)*0.04)/0.83*(0.3295)*(0.17)-AI1583*0.04,""))))</f>
        <v/>
      </c>
      <c r="BC1583" s="51" t="str">
        <f aca="false">IF(C1583="","",IF(AND(Y1583="CONSUMO",AC1583="SIM")*OR(AG1583="-",AG1583="BIT"),IF(E1583&lt;&gt;"",(AI1583-(P1583+L1583-N1583+Q1583)*AY1583)/0.83),""))</f>
        <v/>
      </c>
      <c r="BD1583" s="51" t="str">
        <f aca="false">IF(BC1583="","",BC1583*0.17)</f>
        <v/>
      </c>
      <c r="BE1583" s="51" t="str">
        <f aca="false">IF(I1583=6908,0,IF(BC1583="","",BD1583-((P1583+L1583-N1583+Q1583)*AY1583)))</f>
        <v/>
      </c>
      <c r="BF1583" s="53" t="str">
        <f aca="false">IF(B1583="","",IF(OR(B1583="",E1583="Regime Normal"),0,(AI1583-Q1583)*VLOOKUP(R1583,Dados!$X$98:$Y$108,2,0)))</f>
        <v/>
      </c>
      <c r="BG1583" s="54" t="str">
        <f aca="false">IFERROR(VLOOKUP(I1583,Dados!$AC$27:$AD$43,2,0),IF(B1583="","",IF(D1583&lt;&gt;"MT",IF(AND(AC1583="SIM",Y1583="Revenda"),"2403",IF(AND(AC1583="SIM",Y1583="Consumo"),"2407",IF(AND(AC1583="NÃO",Y1583="Revenda"),"2102",IF(AND(AC1583="NÃO",Y1583="Consumo"),"2556",)))),REPLACE(I1583,1,1,1))))</f>
        <v/>
      </c>
    </row>
    <row r="1584" customFormat="false" ht="12.8" hidden="false" customHeight="true" outlineLevel="0" collapsed="false">
      <c r="Y1584" s="45"/>
      <c r="Z1584" s="46" t="str">
        <f aca="false">IF(B1584="","",(IFERROR(VLOOKUP(H1584,Dados!A$3:B$15000,2,0),"Não Encontrado")))</f>
        <v/>
      </c>
      <c r="AA1584" s="46" t="str">
        <f aca="false">IF(B1584="","",(IFERROR(VLOOKUP(G1584,Dados!C$3:E$15000,3,0),"Não Encontrado")))</f>
        <v/>
      </c>
      <c r="AB1584" s="46" t="str">
        <f aca="false">IFERROR(IF(Z1584&lt;&gt;"Não Encontrado",Z1584,IF(AA1584&lt;&gt;"Não Encontrado",AA1584,"")),"")</f>
        <v/>
      </c>
      <c r="AC1584" s="45" t="str">
        <f aca="false">IF(B1584="","",IF(AB1584="","NÃO","SIM"))</f>
        <v/>
      </c>
      <c r="AD1584" s="45" t="str">
        <f aca="false">IFERROR(VLOOKUP(G1584,Dados!$P$3:$R$500,3,0),"")</f>
        <v/>
      </c>
      <c r="AE1584" s="45" t="str">
        <f aca="false">IFERROR(VLOOKUP(G1584,Dados!$K$3:$L$500,2,0),"")</f>
        <v/>
      </c>
      <c r="AF1584" s="45" t="str">
        <f aca="false">IFERROR(VLOOKUP(G1584,Dados!$M$3:$N$500,2,0),"")</f>
        <v/>
      </c>
      <c r="AG1584" s="45" t="str">
        <f aca="false">IF(F1584="","",IF(AND(AD1584="",AE1584="",AF1584=""),"-",IF(AND(AD1584="BIT",AE1584="",AF1584=""),"BIT",IF(AND(AE1584="ANEXO I",AD1584="",AF1584=""),"ANEXO I",IF(AND(AF1584="ANEXO II",AD1584="",AE1584=""),"ANEXO II","Escolher")))))</f>
        <v/>
      </c>
      <c r="AH1584" s="45" t="str">
        <f aca="false">IF(AG1584&lt;&gt;"Pneus","",IFERROR(VLOOKUP(R1584,Dados!$X$2:$Z$5,3,0)*(AI1584-Q1584),VLOOKUP(D1584,Dados!$X$7:$Z$33,3,0)*(AI1584-Q1584)))</f>
        <v/>
      </c>
      <c r="AI1584" s="47" t="str">
        <f aca="false">IF(B1584="","",P1584+Q1584+O1584+M1584+L1584-N1584)</f>
        <v/>
      </c>
      <c r="AJ1584" s="48" t="str">
        <f aca="false">IFERROR(IF(AND(AC1584="SIM",AG1584="-",Y1584="REVENDA"),(AB1584/1+1)*AI1584,IF(AND(AC1584="SIM",AG1584="Pneus",Y1584="REVENDA"),(AB1584/1+1)*(AI1584-AH1584),"")),"")</f>
        <v/>
      </c>
      <c r="AK1584" s="48" t="str">
        <f aca="false">IF(AJ1584="","",AJ1584*17%)</f>
        <v/>
      </c>
      <c r="AL1584" s="48" t="str">
        <f aca="false">IFERROR(IF(AC1584="NÃO","",IF(AK1584="","",IF(E1584="Simples Nacional",BF1584,IF(T1584=0.12,U1584*0.5833337002,IF(T1584=0,AI1584*0.07,U1584))))),"")</f>
        <v/>
      </c>
      <c r="AM1584" s="47" t="str">
        <f aca="false">IFERROR(IF(AC1584="NÃO","",IF(OR(AG1584="-",AG1584="Pneus"),AK1584-AL1584,"")),"")</f>
        <v/>
      </c>
      <c r="AN1584" s="48" t="str">
        <f aca="false">IF(AND(Y1584="REVENDA",AC1584="SIM",AG1584="BIT"),((AB1584/1+1)*AI1584)*0.4117,"")</f>
        <v/>
      </c>
      <c r="AO1584" s="48" t="str">
        <f aca="false">IF(AN1584="","",AN1584*17%)</f>
        <v/>
      </c>
      <c r="AP1584" s="49" t="str">
        <f aca="false">IF(AN1584="","",IF(T1584=0.12,(U1584*0.4117)*0.4117,IF(T1584=0,(AI1584*0.07)*0.4117,U1584*0.4117)))</f>
        <v/>
      </c>
      <c r="AQ1584" s="47" t="str">
        <f aca="false">IF(AN1584="","",AO1584-AP1584)</f>
        <v/>
      </c>
      <c r="AR1584" s="50" t="str">
        <f aca="false">IFERROR(IF(AND(AC1584="SIM",Y1584="REVENDA",LEFT(AG1584,5)="ANEXO")*OR(AE1584="ANEXO I",AF1584="ANEXO II"),VLOOKUP(H1584,Dados!G:I,2,0),""),"INSERIR MVA")</f>
        <v/>
      </c>
      <c r="AS1584" s="48" t="str">
        <f aca="false">IF(LEFT(AG1584,5)="ANEXO",VLOOKUP(AG1584,Dados!$X$111:$Z$112,2,0)*(AI1584-Q1584),"")</f>
        <v/>
      </c>
      <c r="AT1584" s="48" t="str">
        <f aca="false">IFERROR(IF(AR1584="","",(AI1584*AR1584)+AI1584),"INSERIR MVA")</f>
        <v/>
      </c>
      <c r="AU1584" s="48" t="str">
        <f aca="false">IF(AT1584="","",IF(AY1584=0.04,U1584,AS1584*AY1584))</f>
        <v/>
      </c>
      <c r="AV1584" s="47" t="str">
        <f aca="false">IFERROR(IF(AU1584="","",(VLOOKUP(AG1584,Dados!$X$111:$Z$112,3,0)*AT1584*0.17)),"INSERIR MVA")</f>
        <v/>
      </c>
      <c r="AW1584" s="47" t="str">
        <f aca="false">IFERROR(IF(AR1584="","",AV1584-AU1584),"")</f>
        <v/>
      </c>
      <c r="AX1584" s="51" t="str">
        <f aca="false">IFERROR(IF(AC1584="NÃO","",IF(AM1584&lt;&gt;"",AM1584-W1584,IF(AQ1584&lt;&gt;"",AQ1584-W1584,IF(AW1584&lt;&gt;"",AW1584-W1584,"")))),"")</f>
        <v/>
      </c>
      <c r="AY1584" s="46" t="str">
        <f aca="false">IFERROR(IF(ISNA(VLOOKUP(R1584,Dados!$X$2:$Y$5,2,0)),VLOOKUP(D1584,Dados!$X$7:$Y$33,2,0),VLOOKUP(R1584,Dados!$X$2:$Y$5,2,0)),"")</f>
        <v/>
      </c>
      <c r="AZ1584" s="52" t="str">
        <f aca="false">IF(C1584="","",IF(AND(Y1584="CONSUMO",AC1584="NÃO")*OR(AG1584="-",AG1584="BIT"),IF(E1584&lt;&gt;"",(AI1584-(P1584+L1584-N1584+Q1584)*AY1584)/0.83),""))</f>
        <v/>
      </c>
      <c r="BA1584" s="51" t="str">
        <f aca="false">IF(AZ1584="","",AZ1584*0.17-((P1584+L1584-N1584+Q1584)*AY1584))</f>
        <v/>
      </c>
      <c r="BB1584" s="51" t="str">
        <f aca="false">IF(AND(Y1584="CONSUMO",AG1584="ANEXO I",AY1584&gt;4%),(AI1584-(P1584+L1584-N1584+Q1584)*0.0514)/0.83*(0.5177)*(0.17)-AI1584*0.0514,IF(AND(Y1584="CONSUMO",AG1584="ANEXO II",AY1584&gt;4%),(AI1584-(P1584+L1584-N1584+Q1584)*0.041)/0.83*(0.3295)*(0.17)-AI1584*0.041,IF(AND(Y1584="CONSUMO",AG1584="ANEXO I",AY1584=4%),(AI1584-(P1584+L1584-N1584+Q1584)*0.04)/0.83*(0.5177)*(0.17)-AI1584*0.04,IF(AND(Y1584="CONSUMO",AG1584="ANEXO II",AY1584=4%),(AI1584-(P1584+L1584-N1584+Q1584)*0.04)/0.83*(0.3295)*(0.17)-AI1584*0.04,""))))</f>
        <v/>
      </c>
      <c r="BC1584" s="51" t="str">
        <f aca="false">IF(C1584="","",IF(AND(Y1584="CONSUMO",AC1584="SIM")*OR(AG1584="-",AG1584="BIT"),IF(E1584&lt;&gt;"",(AI1584-(P1584+L1584-N1584+Q1584)*AY1584)/0.83),""))</f>
        <v/>
      </c>
      <c r="BD1584" s="51" t="str">
        <f aca="false">IF(BC1584="","",BC1584*0.17)</f>
        <v/>
      </c>
      <c r="BE1584" s="51" t="str">
        <f aca="false">IF(I1584=6908,0,IF(BC1584="","",BD1584-((P1584+L1584-N1584+Q1584)*AY1584)))</f>
        <v/>
      </c>
      <c r="BF1584" s="53" t="str">
        <f aca="false">IF(B1584="","",IF(OR(B1584="",E1584="Regime Normal"),0,(AI1584-Q1584)*VLOOKUP(R1584,Dados!$X$98:$Y$108,2,0)))</f>
        <v/>
      </c>
      <c r="BG1584" s="54" t="str">
        <f aca="false">IFERROR(VLOOKUP(I1584,Dados!$AC$27:$AD$43,2,0),IF(B1584="","",IF(D1584&lt;&gt;"MT",IF(AND(AC1584="SIM",Y1584="Revenda"),"2403",IF(AND(AC1584="SIM",Y1584="Consumo"),"2407",IF(AND(AC1584="NÃO",Y1584="Revenda"),"2102",IF(AND(AC1584="NÃO",Y1584="Consumo"),"2556",)))),REPLACE(I1584,1,1,1))))</f>
        <v/>
      </c>
    </row>
    <row r="1585" customFormat="false" ht="12.8" hidden="false" customHeight="true" outlineLevel="0" collapsed="false">
      <c r="Y1585" s="45"/>
      <c r="Z1585" s="46" t="str">
        <f aca="false">IF(B1585="","",(IFERROR(VLOOKUP(H1585,Dados!A$3:B$15000,2,0),"Não Encontrado")))</f>
        <v/>
      </c>
      <c r="AA1585" s="46" t="str">
        <f aca="false">IF(B1585="","",(IFERROR(VLOOKUP(G1585,Dados!C$3:E$15000,3,0),"Não Encontrado")))</f>
        <v/>
      </c>
      <c r="AB1585" s="46" t="str">
        <f aca="false">IFERROR(IF(Z1585&lt;&gt;"Não Encontrado",Z1585,IF(AA1585&lt;&gt;"Não Encontrado",AA1585,"")),"")</f>
        <v/>
      </c>
      <c r="AC1585" s="45" t="str">
        <f aca="false">IF(B1585="","",IF(AB1585="","NÃO","SIM"))</f>
        <v/>
      </c>
      <c r="AD1585" s="45" t="str">
        <f aca="false">IFERROR(VLOOKUP(G1585,Dados!$P$3:$R$500,3,0),"")</f>
        <v/>
      </c>
      <c r="AE1585" s="45" t="str">
        <f aca="false">IFERROR(VLOOKUP(G1585,Dados!$K$3:$L$500,2,0),"")</f>
        <v/>
      </c>
      <c r="AF1585" s="45" t="str">
        <f aca="false">IFERROR(VLOOKUP(G1585,Dados!$M$3:$N$500,2,0),"")</f>
        <v/>
      </c>
      <c r="AG1585" s="45" t="str">
        <f aca="false">IF(F1585="","",IF(AND(AD1585="",AE1585="",AF1585=""),"-",IF(AND(AD1585="BIT",AE1585="",AF1585=""),"BIT",IF(AND(AE1585="ANEXO I",AD1585="",AF1585=""),"ANEXO I",IF(AND(AF1585="ANEXO II",AD1585="",AE1585=""),"ANEXO II","Escolher")))))</f>
        <v/>
      </c>
      <c r="AH1585" s="45" t="str">
        <f aca="false">IF(AG1585&lt;&gt;"Pneus","",IFERROR(VLOOKUP(R1585,Dados!$X$2:$Z$5,3,0)*(AI1585-Q1585),VLOOKUP(D1585,Dados!$X$7:$Z$33,3,0)*(AI1585-Q1585)))</f>
        <v/>
      </c>
      <c r="AI1585" s="47" t="str">
        <f aca="false">IF(B1585="","",P1585+Q1585+O1585+M1585+L1585-N1585)</f>
        <v/>
      </c>
      <c r="AJ1585" s="48" t="str">
        <f aca="false">IFERROR(IF(AND(AC1585="SIM",AG1585="-",Y1585="REVENDA"),(AB1585/1+1)*AI1585,IF(AND(AC1585="SIM",AG1585="Pneus",Y1585="REVENDA"),(AB1585/1+1)*(AI1585-AH1585),"")),"")</f>
        <v/>
      </c>
      <c r="AK1585" s="48" t="str">
        <f aca="false">IF(AJ1585="","",AJ1585*17%)</f>
        <v/>
      </c>
      <c r="AL1585" s="48" t="str">
        <f aca="false">IFERROR(IF(AC1585="NÃO","",IF(AK1585="","",IF(E1585="Simples Nacional",BF1585,IF(T1585=0.12,U1585*0.5833337002,IF(T1585=0,AI1585*0.07,U1585))))),"")</f>
        <v/>
      </c>
      <c r="AM1585" s="47" t="str">
        <f aca="false">IFERROR(IF(AC1585="NÃO","",IF(OR(AG1585="-",AG1585="Pneus"),AK1585-AL1585,"")),"")</f>
        <v/>
      </c>
      <c r="AN1585" s="48" t="str">
        <f aca="false">IF(AND(Y1585="REVENDA",AC1585="SIM",AG1585="BIT"),((AB1585/1+1)*AI1585)*0.4117,"")</f>
        <v/>
      </c>
      <c r="AO1585" s="48" t="str">
        <f aca="false">IF(AN1585="","",AN1585*17%)</f>
        <v/>
      </c>
      <c r="AP1585" s="49" t="str">
        <f aca="false">IF(AN1585="","",IF(T1585=0.12,(U1585*0.4117)*0.4117,IF(T1585=0,(AI1585*0.07)*0.4117,U1585*0.4117)))</f>
        <v/>
      </c>
      <c r="AQ1585" s="47" t="str">
        <f aca="false">IF(AN1585="","",AO1585-AP1585)</f>
        <v/>
      </c>
      <c r="AR1585" s="50" t="str">
        <f aca="false">IFERROR(IF(AND(AC1585="SIM",Y1585="REVENDA",LEFT(AG1585,5)="ANEXO")*OR(AE1585="ANEXO I",AF1585="ANEXO II"),VLOOKUP(H1585,Dados!G:I,2,0),""),"INSERIR MVA")</f>
        <v/>
      </c>
      <c r="AS1585" s="48" t="str">
        <f aca="false">IF(LEFT(AG1585,5)="ANEXO",VLOOKUP(AG1585,Dados!$X$111:$Z$112,2,0)*(AI1585-Q1585),"")</f>
        <v/>
      </c>
      <c r="AT1585" s="48" t="str">
        <f aca="false">IFERROR(IF(AR1585="","",(AI1585*AR1585)+AI1585),"INSERIR MVA")</f>
        <v/>
      </c>
      <c r="AU1585" s="48" t="str">
        <f aca="false">IF(AT1585="","",IF(AY1585=0.04,U1585,AS1585*AY1585))</f>
        <v/>
      </c>
      <c r="AV1585" s="47" t="str">
        <f aca="false">IFERROR(IF(AU1585="","",(VLOOKUP(AG1585,Dados!$X$111:$Z$112,3,0)*AT1585*0.17)),"INSERIR MVA")</f>
        <v/>
      </c>
      <c r="AW1585" s="47" t="str">
        <f aca="false">IFERROR(IF(AR1585="","",AV1585-AU1585),"")</f>
        <v/>
      </c>
      <c r="AX1585" s="51" t="str">
        <f aca="false">IFERROR(IF(AC1585="NÃO","",IF(AM1585&lt;&gt;"",AM1585-W1585,IF(AQ1585&lt;&gt;"",AQ1585-W1585,IF(AW1585&lt;&gt;"",AW1585-W1585,"")))),"")</f>
        <v/>
      </c>
      <c r="AY1585" s="46" t="str">
        <f aca="false">IFERROR(IF(ISNA(VLOOKUP(R1585,Dados!$X$2:$Y$5,2,0)),VLOOKUP(D1585,Dados!$X$7:$Y$33,2,0),VLOOKUP(R1585,Dados!$X$2:$Y$5,2,0)),"")</f>
        <v/>
      </c>
      <c r="AZ1585" s="52" t="str">
        <f aca="false">IF(C1585="","",IF(AND(Y1585="CONSUMO",AC1585="NÃO")*OR(AG1585="-",AG1585="BIT"),IF(E1585&lt;&gt;"",(AI1585-(P1585+L1585-N1585+Q1585)*AY1585)/0.83),""))</f>
        <v/>
      </c>
      <c r="BA1585" s="51" t="str">
        <f aca="false">IF(AZ1585="","",AZ1585*0.17-((P1585+L1585-N1585+Q1585)*AY1585))</f>
        <v/>
      </c>
      <c r="BB1585" s="51" t="str">
        <f aca="false">IF(AND(Y1585="CONSUMO",AG1585="ANEXO I",AY1585&gt;4%),(AI1585-(P1585+L1585-N1585+Q1585)*0.0514)/0.83*(0.5177)*(0.17)-AI1585*0.0514,IF(AND(Y1585="CONSUMO",AG1585="ANEXO II",AY1585&gt;4%),(AI1585-(P1585+L1585-N1585+Q1585)*0.041)/0.83*(0.3295)*(0.17)-AI1585*0.041,IF(AND(Y1585="CONSUMO",AG1585="ANEXO I",AY1585=4%),(AI1585-(P1585+L1585-N1585+Q1585)*0.04)/0.83*(0.5177)*(0.17)-AI1585*0.04,IF(AND(Y1585="CONSUMO",AG1585="ANEXO II",AY1585=4%),(AI1585-(P1585+L1585-N1585+Q1585)*0.04)/0.83*(0.3295)*(0.17)-AI1585*0.04,""))))</f>
        <v/>
      </c>
      <c r="BC1585" s="51" t="str">
        <f aca="false">IF(C1585="","",IF(AND(Y1585="CONSUMO",AC1585="SIM")*OR(AG1585="-",AG1585="BIT"),IF(E1585&lt;&gt;"",(AI1585-(P1585+L1585-N1585+Q1585)*AY1585)/0.83),""))</f>
        <v/>
      </c>
      <c r="BD1585" s="51" t="str">
        <f aca="false">IF(BC1585="","",BC1585*0.17)</f>
        <v/>
      </c>
      <c r="BE1585" s="51" t="str">
        <f aca="false">IF(I1585=6908,0,IF(BC1585="","",BD1585-((P1585+L1585-N1585+Q1585)*AY1585)))</f>
        <v/>
      </c>
      <c r="BF1585" s="53" t="str">
        <f aca="false">IF(B1585="","",IF(OR(B1585="",E1585="Regime Normal"),0,(AI1585-Q1585)*VLOOKUP(R1585,Dados!$X$98:$Y$108,2,0)))</f>
        <v/>
      </c>
      <c r="BG1585" s="54" t="str">
        <f aca="false">IFERROR(VLOOKUP(I1585,Dados!$AC$27:$AD$43,2,0),IF(B1585="","",IF(D1585&lt;&gt;"MT",IF(AND(AC1585="SIM",Y1585="Revenda"),"2403",IF(AND(AC1585="SIM",Y1585="Consumo"),"2407",IF(AND(AC1585="NÃO",Y1585="Revenda"),"2102",IF(AND(AC1585="NÃO",Y1585="Consumo"),"2556",)))),REPLACE(I1585,1,1,1))))</f>
        <v/>
      </c>
    </row>
    <row r="1586" customFormat="false" ht="12.8" hidden="false" customHeight="true" outlineLevel="0" collapsed="false">
      <c r="Y1586" s="45"/>
      <c r="Z1586" s="46" t="str">
        <f aca="false">IF(B1586="","",(IFERROR(VLOOKUP(H1586,Dados!A$3:B$15000,2,0),"Não Encontrado")))</f>
        <v/>
      </c>
      <c r="AA1586" s="46" t="str">
        <f aca="false">IF(B1586="","",(IFERROR(VLOOKUP(G1586,Dados!C$3:E$15000,3,0),"Não Encontrado")))</f>
        <v/>
      </c>
      <c r="AB1586" s="46" t="str">
        <f aca="false">IFERROR(IF(Z1586&lt;&gt;"Não Encontrado",Z1586,IF(AA1586&lt;&gt;"Não Encontrado",AA1586,"")),"")</f>
        <v/>
      </c>
      <c r="AC1586" s="45" t="str">
        <f aca="false">IF(B1586="","",IF(AB1586="","NÃO","SIM"))</f>
        <v/>
      </c>
      <c r="AD1586" s="45" t="str">
        <f aca="false">IFERROR(VLOOKUP(G1586,Dados!$P$3:$R$500,3,0),"")</f>
        <v/>
      </c>
      <c r="AE1586" s="45" t="str">
        <f aca="false">IFERROR(VLOOKUP(G1586,Dados!$K$3:$L$500,2,0),"")</f>
        <v/>
      </c>
      <c r="AF1586" s="45" t="str">
        <f aca="false">IFERROR(VLOOKUP(G1586,Dados!$M$3:$N$500,2,0),"")</f>
        <v/>
      </c>
      <c r="AG1586" s="45" t="str">
        <f aca="false">IF(F1586="","",IF(AND(AD1586="",AE1586="",AF1586=""),"-",IF(AND(AD1586="BIT",AE1586="",AF1586=""),"BIT",IF(AND(AE1586="ANEXO I",AD1586="",AF1586=""),"ANEXO I",IF(AND(AF1586="ANEXO II",AD1586="",AE1586=""),"ANEXO II","Escolher")))))</f>
        <v/>
      </c>
      <c r="AH1586" s="45" t="str">
        <f aca="false">IF(AG1586&lt;&gt;"Pneus","",IFERROR(VLOOKUP(R1586,Dados!$X$2:$Z$5,3,0)*(AI1586-Q1586),VLOOKUP(D1586,Dados!$X$7:$Z$33,3,0)*(AI1586-Q1586)))</f>
        <v/>
      </c>
      <c r="AI1586" s="47" t="str">
        <f aca="false">IF(B1586="","",P1586+Q1586+O1586+M1586+L1586-N1586)</f>
        <v/>
      </c>
      <c r="AJ1586" s="48" t="str">
        <f aca="false">IFERROR(IF(AND(AC1586="SIM",AG1586="-",Y1586="REVENDA"),(AB1586/1+1)*AI1586,IF(AND(AC1586="SIM",AG1586="Pneus",Y1586="REVENDA"),(AB1586/1+1)*(AI1586-AH1586),"")),"")</f>
        <v/>
      </c>
      <c r="AK1586" s="48" t="str">
        <f aca="false">IF(AJ1586="","",AJ1586*17%)</f>
        <v/>
      </c>
      <c r="AL1586" s="48" t="str">
        <f aca="false">IFERROR(IF(AC1586="NÃO","",IF(AK1586="","",IF(E1586="Simples Nacional",BF1586,IF(T1586=0.12,U1586*0.5833337002,IF(T1586=0,AI1586*0.07,U1586))))),"")</f>
        <v/>
      </c>
      <c r="AM1586" s="47" t="str">
        <f aca="false">IFERROR(IF(AC1586="NÃO","",IF(OR(AG1586="-",AG1586="Pneus"),AK1586-AL1586,"")),"")</f>
        <v/>
      </c>
      <c r="AN1586" s="48" t="str">
        <f aca="false">IF(AND(Y1586="REVENDA",AC1586="SIM",AG1586="BIT"),((AB1586/1+1)*AI1586)*0.4117,"")</f>
        <v/>
      </c>
      <c r="AO1586" s="48" t="str">
        <f aca="false">IF(AN1586="","",AN1586*17%)</f>
        <v/>
      </c>
      <c r="AP1586" s="49" t="str">
        <f aca="false">IF(AN1586="","",IF(T1586=0.12,(U1586*0.4117)*0.4117,IF(T1586=0,(AI1586*0.07)*0.4117,U1586*0.4117)))</f>
        <v/>
      </c>
      <c r="AQ1586" s="47" t="str">
        <f aca="false">IF(AN1586="","",AO1586-AP1586)</f>
        <v/>
      </c>
      <c r="AR1586" s="50" t="str">
        <f aca="false">IFERROR(IF(AND(AC1586="SIM",Y1586="REVENDA",LEFT(AG1586,5)="ANEXO")*OR(AE1586="ANEXO I",AF1586="ANEXO II"),VLOOKUP(H1586,Dados!G:I,2,0),""),"INSERIR MVA")</f>
        <v/>
      </c>
      <c r="AS1586" s="48" t="str">
        <f aca="false">IF(LEFT(AG1586,5)="ANEXO",VLOOKUP(AG1586,Dados!$X$111:$Z$112,2,0)*(AI1586-Q1586),"")</f>
        <v/>
      </c>
      <c r="AT1586" s="48" t="str">
        <f aca="false">IFERROR(IF(AR1586="","",(AI1586*AR1586)+AI1586),"INSERIR MVA")</f>
        <v/>
      </c>
      <c r="AU1586" s="48" t="str">
        <f aca="false">IF(AT1586="","",IF(AY1586=0.04,U1586,AS1586*AY1586))</f>
        <v/>
      </c>
      <c r="AV1586" s="47" t="str">
        <f aca="false">IFERROR(IF(AU1586="","",(VLOOKUP(AG1586,Dados!$X$111:$Z$112,3,0)*AT1586*0.17)),"INSERIR MVA")</f>
        <v/>
      </c>
      <c r="AW1586" s="47" t="str">
        <f aca="false">IFERROR(IF(AR1586="","",AV1586-AU1586),"")</f>
        <v/>
      </c>
      <c r="AX1586" s="51" t="str">
        <f aca="false">IFERROR(IF(AC1586="NÃO","",IF(AM1586&lt;&gt;"",AM1586-W1586,IF(AQ1586&lt;&gt;"",AQ1586-W1586,IF(AW1586&lt;&gt;"",AW1586-W1586,"")))),"")</f>
        <v/>
      </c>
      <c r="AY1586" s="46" t="str">
        <f aca="false">IFERROR(IF(ISNA(VLOOKUP(R1586,Dados!$X$2:$Y$5,2,0)),VLOOKUP(D1586,Dados!$X$7:$Y$33,2,0),VLOOKUP(R1586,Dados!$X$2:$Y$5,2,0)),"")</f>
        <v/>
      </c>
      <c r="AZ1586" s="52" t="str">
        <f aca="false">IF(C1586="","",IF(AND(Y1586="CONSUMO",AC1586="NÃO")*OR(AG1586="-",AG1586="BIT"),IF(E1586&lt;&gt;"",(AI1586-(P1586+L1586-N1586+Q1586)*AY1586)/0.83),""))</f>
        <v/>
      </c>
      <c r="BA1586" s="51" t="str">
        <f aca="false">IF(AZ1586="","",AZ1586*0.17-((P1586+L1586-N1586+Q1586)*AY1586))</f>
        <v/>
      </c>
      <c r="BB1586" s="51" t="str">
        <f aca="false">IF(AND(Y1586="CONSUMO",AG1586="ANEXO I",AY1586&gt;4%),(AI1586-(P1586+L1586-N1586+Q1586)*0.0514)/0.83*(0.5177)*(0.17)-AI1586*0.0514,IF(AND(Y1586="CONSUMO",AG1586="ANEXO II",AY1586&gt;4%),(AI1586-(P1586+L1586-N1586+Q1586)*0.041)/0.83*(0.3295)*(0.17)-AI1586*0.041,IF(AND(Y1586="CONSUMO",AG1586="ANEXO I",AY1586=4%),(AI1586-(P1586+L1586-N1586+Q1586)*0.04)/0.83*(0.5177)*(0.17)-AI1586*0.04,IF(AND(Y1586="CONSUMO",AG1586="ANEXO II",AY1586=4%),(AI1586-(P1586+L1586-N1586+Q1586)*0.04)/0.83*(0.3295)*(0.17)-AI1586*0.04,""))))</f>
        <v/>
      </c>
      <c r="BC1586" s="51" t="str">
        <f aca="false">IF(C1586="","",IF(AND(Y1586="CONSUMO",AC1586="SIM")*OR(AG1586="-",AG1586="BIT"),IF(E1586&lt;&gt;"",(AI1586-(P1586+L1586-N1586+Q1586)*AY1586)/0.83),""))</f>
        <v/>
      </c>
      <c r="BD1586" s="51" t="str">
        <f aca="false">IF(BC1586="","",BC1586*0.17)</f>
        <v/>
      </c>
      <c r="BE1586" s="51" t="str">
        <f aca="false">IF(I1586=6908,0,IF(BC1586="","",BD1586-((P1586+L1586-N1586+Q1586)*AY1586)))</f>
        <v/>
      </c>
      <c r="BF1586" s="53" t="str">
        <f aca="false">IF(B1586="","",IF(OR(B1586="",E1586="Regime Normal"),0,(AI1586-Q1586)*VLOOKUP(R1586,Dados!$X$98:$Y$108,2,0)))</f>
        <v/>
      </c>
      <c r="BG1586" s="54" t="str">
        <f aca="false">IFERROR(VLOOKUP(I1586,Dados!$AC$27:$AD$43,2,0),IF(B1586="","",IF(D1586&lt;&gt;"MT",IF(AND(AC1586="SIM",Y1586="Revenda"),"2403",IF(AND(AC1586="SIM",Y1586="Consumo"),"2407",IF(AND(AC1586="NÃO",Y1586="Revenda"),"2102",IF(AND(AC1586="NÃO",Y1586="Consumo"),"2556",)))),REPLACE(I1586,1,1,1))))</f>
        <v/>
      </c>
    </row>
    <row r="1587" customFormat="false" ht="12.8" hidden="false" customHeight="true" outlineLevel="0" collapsed="false">
      <c r="Y1587" s="45"/>
      <c r="Z1587" s="46" t="str">
        <f aca="false">IF(B1587="","",(IFERROR(VLOOKUP(H1587,Dados!A$3:B$15000,2,0),"Não Encontrado")))</f>
        <v/>
      </c>
      <c r="AA1587" s="46" t="str">
        <f aca="false">IF(B1587="","",(IFERROR(VLOOKUP(G1587,Dados!C$3:E$15000,3,0),"Não Encontrado")))</f>
        <v/>
      </c>
      <c r="AB1587" s="46" t="str">
        <f aca="false">IFERROR(IF(Z1587&lt;&gt;"Não Encontrado",Z1587,IF(AA1587&lt;&gt;"Não Encontrado",AA1587,"")),"")</f>
        <v/>
      </c>
      <c r="AC1587" s="45" t="str">
        <f aca="false">IF(B1587="","",IF(AB1587="","NÃO","SIM"))</f>
        <v/>
      </c>
      <c r="AD1587" s="45" t="str">
        <f aca="false">IFERROR(VLOOKUP(G1587,Dados!$P$3:$R$500,3,0),"")</f>
        <v/>
      </c>
      <c r="AE1587" s="45" t="str">
        <f aca="false">IFERROR(VLOOKUP(G1587,Dados!$K$3:$L$500,2,0),"")</f>
        <v/>
      </c>
      <c r="AF1587" s="45" t="str">
        <f aca="false">IFERROR(VLOOKUP(G1587,Dados!$M$3:$N$500,2,0),"")</f>
        <v/>
      </c>
      <c r="AG1587" s="45" t="str">
        <f aca="false">IF(F1587="","",IF(AND(AD1587="",AE1587="",AF1587=""),"-",IF(AND(AD1587="BIT",AE1587="",AF1587=""),"BIT",IF(AND(AE1587="ANEXO I",AD1587="",AF1587=""),"ANEXO I",IF(AND(AF1587="ANEXO II",AD1587="",AE1587=""),"ANEXO II","Escolher")))))</f>
        <v/>
      </c>
      <c r="AH1587" s="45" t="str">
        <f aca="false">IF(AG1587&lt;&gt;"Pneus","",IFERROR(VLOOKUP(R1587,Dados!$X$2:$Z$5,3,0)*(AI1587-Q1587),VLOOKUP(D1587,Dados!$X$7:$Z$33,3,0)*(AI1587-Q1587)))</f>
        <v/>
      </c>
      <c r="AI1587" s="47" t="str">
        <f aca="false">IF(B1587="","",P1587+Q1587+O1587+M1587+L1587-N1587)</f>
        <v/>
      </c>
      <c r="AJ1587" s="48" t="str">
        <f aca="false">IFERROR(IF(AND(AC1587="SIM",AG1587="-",Y1587="REVENDA"),(AB1587/1+1)*AI1587,IF(AND(AC1587="SIM",AG1587="Pneus",Y1587="REVENDA"),(AB1587/1+1)*(AI1587-AH1587),"")),"")</f>
        <v/>
      </c>
      <c r="AK1587" s="48" t="str">
        <f aca="false">IF(AJ1587="","",AJ1587*17%)</f>
        <v/>
      </c>
      <c r="AL1587" s="48" t="str">
        <f aca="false">IFERROR(IF(AC1587="NÃO","",IF(AK1587="","",IF(E1587="Simples Nacional",BF1587,IF(T1587=0.12,U1587*0.5833337002,IF(T1587=0,AI1587*0.07,U1587))))),"")</f>
        <v/>
      </c>
      <c r="AM1587" s="47" t="str">
        <f aca="false">IFERROR(IF(AC1587="NÃO","",IF(OR(AG1587="-",AG1587="Pneus"),AK1587-AL1587,"")),"")</f>
        <v/>
      </c>
      <c r="AN1587" s="48" t="str">
        <f aca="false">IF(AND(Y1587="REVENDA",AC1587="SIM",AG1587="BIT"),((AB1587/1+1)*AI1587)*0.4117,"")</f>
        <v/>
      </c>
      <c r="AO1587" s="48" t="str">
        <f aca="false">IF(AN1587="","",AN1587*17%)</f>
        <v/>
      </c>
      <c r="AP1587" s="49" t="str">
        <f aca="false">IF(AN1587="","",IF(T1587=0.12,(U1587*0.4117)*0.4117,IF(T1587=0,(AI1587*0.07)*0.4117,U1587*0.4117)))</f>
        <v/>
      </c>
      <c r="AQ1587" s="47" t="str">
        <f aca="false">IF(AN1587="","",AO1587-AP1587)</f>
        <v/>
      </c>
      <c r="AR1587" s="50" t="str">
        <f aca="false">IFERROR(IF(AND(AC1587="SIM",Y1587="REVENDA",LEFT(AG1587,5)="ANEXO")*OR(AE1587="ANEXO I",AF1587="ANEXO II"),VLOOKUP(H1587,Dados!G:I,2,0),""),"INSERIR MVA")</f>
        <v/>
      </c>
      <c r="AS1587" s="48" t="str">
        <f aca="false">IF(LEFT(AG1587,5)="ANEXO",VLOOKUP(AG1587,Dados!$X$111:$Z$112,2,0)*(AI1587-Q1587),"")</f>
        <v/>
      </c>
      <c r="AT1587" s="48" t="str">
        <f aca="false">IFERROR(IF(AR1587="","",(AI1587*AR1587)+AI1587),"INSERIR MVA")</f>
        <v/>
      </c>
      <c r="AU1587" s="48" t="str">
        <f aca="false">IF(AT1587="","",IF(AY1587=0.04,U1587,AS1587*AY1587))</f>
        <v/>
      </c>
      <c r="AV1587" s="47" t="str">
        <f aca="false">IFERROR(IF(AU1587="","",(VLOOKUP(AG1587,Dados!$X$111:$Z$112,3,0)*AT1587*0.17)),"INSERIR MVA")</f>
        <v/>
      </c>
      <c r="AW1587" s="47" t="str">
        <f aca="false">IFERROR(IF(AR1587="","",AV1587-AU1587),"")</f>
        <v/>
      </c>
      <c r="AX1587" s="51" t="str">
        <f aca="false">IFERROR(IF(AC1587="NÃO","",IF(AM1587&lt;&gt;"",AM1587-W1587,IF(AQ1587&lt;&gt;"",AQ1587-W1587,IF(AW1587&lt;&gt;"",AW1587-W1587,"")))),"")</f>
        <v/>
      </c>
      <c r="AY1587" s="46" t="str">
        <f aca="false">IFERROR(IF(ISNA(VLOOKUP(R1587,Dados!$X$2:$Y$5,2,0)),VLOOKUP(D1587,Dados!$X$7:$Y$33,2,0),VLOOKUP(R1587,Dados!$X$2:$Y$5,2,0)),"")</f>
        <v/>
      </c>
      <c r="AZ1587" s="52" t="str">
        <f aca="false">IF(C1587="","",IF(AND(Y1587="CONSUMO",AC1587="NÃO")*OR(AG1587="-",AG1587="BIT"),IF(E1587&lt;&gt;"",(AI1587-(P1587+L1587-N1587+Q1587)*AY1587)/0.83),""))</f>
        <v/>
      </c>
      <c r="BA1587" s="51" t="str">
        <f aca="false">IF(AZ1587="","",AZ1587*0.17-((P1587+L1587-N1587+Q1587)*AY1587))</f>
        <v/>
      </c>
      <c r="BB1587" s="51" t="str">
        <f aca="false">IF(AND(Y1587="CONSUMO",AG1587="ANEXO I",AY1587&gt;4%),(AI1587-(P1587+L1587-N1587+Q1587)*0.0514)/0.83*(0.5177)*(0.17)-AI1587*0.0514,IF(AND(Y1587="CONSUMO",AG1587="ANEXO II",AY1587&gt;4%),(AI1587-(P1587+L1587-N1587+Q1587)*0.041)/0.83*(0.3295)*(0.17)-AI1587*0.041,IF(AND(Y1587="CONSUMO",AG1587="ANEXO I",AY1587=4%),(AI1587-(P1587+L1587-N1587+Q1587)*0.04)/0.83*(0.5177)*(0.17)-AI1587*0.04,IF(AND(Y1587="CONSUMO",AG1587="ANEXO II",AY1587=4%),(AI1587-(P1587+L1587-N1587+Q1587)*0.04)/0.83*(0.3295)*(0.17)-AI1587*0.04,""))))</f>
        <v/>
      </c>
      <c r="BC1587" s="51" t="str">
        <f aca="false">IF(C1587="","",IF(AND(Y1587="CONSUMO",AC1587="SIM")*OR(AG1587="-",AG1587="BIT"),IF(E1587&lt;&gt;"",(AI1587-(P1587+L1587-N1587+Q1587)*AY1587)/0.83),""))</f>
        <v/>
      </c>
      <c r="BD1587" s="51" t="str">
        <f aca="false">IF(BC1587="","",BC1587*0.17)</f>
        <v/>
      </c>
      <c r="BE1587" s="51" t="str">
        <f aca="false">IF(I1587=6908,0,IF(BC1587="","",BD1587-((P1587+L1587-N1587+Q1587)*AY1587)))</f>
        <v/>
      </c>
      <c r="BF1587" s="53" t="str">
        <f aca="false">IF(B1587="","",IF(OR(B1587="",E1587="Regime Normal"),0,(AI1587-Q1587)*VLOOKUP(R1587,Dados!$X$98:$Y$108,2,0)))</f>
        <v/>
      </c>
      <c r="BG1587" s="54" t="str">
        <f aca="false">IFERROR(VLOOKUP(I1587,Dados!$AC$27:$AD$43,2,0),IF(B1587="","",IF(D1587&lt;&gt;"MT",IF(AND(AC1587="SIM",Y1587="Revenda"),"2403",IF(AND(AC1587="SIM",Y1587="Consumo"),"2407",IF(AND(AC1587="NÃO",Y1587="Revenda"),"2102",IF(AND(AC1587="NÃO",Y1587="Consumo"),"2556",)))),REPLACE(I1587,1,1,1))))</f>
        <v/>
      </c>
    </row>
    <row r="1588" customFormat="false" ht="12.8" hidden="false" customHeight="true" outlineLevel="0" collapsed="false">
      <c r="Y1588" s="45"/>
      <c r="Z1588" s="46" t="str">
        <f aca="false">IF(B1588="","",(IFERROR(VLOOKUP(H1588,Dados!A$3:B$15000,2,0),"Não Encontrado")))</f>
        <v/>
      </c>
      <c r="AA1588" s="46" t="str">
        <f aca="false">IF(B1588="","",(IFERROR(VLOOKUP(G1588,Dados!C$3:E$15000,3,0),"Não Encontrado")))</f>
        <v/>
      </c>
      <c r="AB1588" s="46" t="str">
        <f aca="false">IFERROR(IF(Z1588&lt;&gt;"Não Encontrado",Z1588,IF(AA1588&lt;&gt;"Não Encontrado",AA1588,"")),"")</f>
        <v/>
      </c>
      <c r="AC1588" s="45" t="str">
        <f aca="false">IF(B1588="","",IF(AB1588="","NÃO","SIM"))</f>
        <v/>
      </c>
      <c r="AD1588" s="45" t="str">
        <f aca="false">IFERROR(VLOOKUP(G1588,Dados!$P$3:$R$500,3,0),"")</f>
        <v/>
      </c>
      <c r="AE1588" s="45" t="str">
        <f aca="false">IFERROR(VLOOKUP(G1588,Dados!$K$3:$L$500,2,0),"")</f>
        <v/>
      </c>
      <c r="AF1588" s="45" t="str">
        <f aca="false">IFERROR(VLOOKUP(G1588,Dados!$M$3:$N$500,2,0),"")</f>
        <v/>
      </c>
      <c r="AG1588" s="45" t="str">
        <f aca="false">IF(F1588="","",IF(AND(AD1588="",AE1588="",AF1588=""),"-",IF(AND(AD1588="BIT",AE1588="",AF1588=""),"BIT",IF(AND(AE1588="ANEXO I",AD1588="",AF1588=""),"ANEXO I",IF(AND(AF1588="ANEXO II",AD1588="",AE1588=""),"ANEXO II","Escolher")))))</f>
        <v/>
      </c>
      <c r="AH1588" s="45" t="str">
        <f aca="false">IF(AG1588&lt;&gt;"Pneus","",IFERROR(VLOOKUP(R1588,Dados!$X$2:$Z$5,3,0)*(AI1588-Q1588),VLOOKUP(D1588,Dados!$X$7:$Z$33,3,0)*(AI1588-Q1588)))</f>
        <v/>
      </c>
      <c r="AI1588" s="47" t="str">
        <f aca="false">IF(B1588="","",P1588+Q1588+O1588+M1588+L1588-N1588)</f>
        <v/>
      </c>
      <c r="AJ1588" s="48" t="str">
        <f aca="false">IFERROR(IF(AND(AC1588="SIM",AG1588="-",Y1588="REVENDA"),(AB1588/1+1)*AI1588,IF(AND(AC1588="SIM",AG1588="Pneus",Y1588="REVENDA"),(AB1588/1+1)*(AI1588-AH1588),"")),"")</f>
        <v/>
      </c>
      <c r="AK1588" s="48" t="str">
        <f aca="false">IF(AJ1588="","",AJ1588*17%)</f>
        <v/>
      </c>
      <c r="AL1588" s="48" t="str">
        <f aca="false">IFERROR(IF(AC1588="NÃO","",IF(AK1588="","",IF(E1588="Simples Nacional",BF1588,IF(T1588=0.12,U1588*0.5833337002,IF(T1588=0,AI1588*0.07,U1588))))),"")</f>
        <v/>
      </c>
      <c r="AM1588" s="47" t="str">
        <f aca="false">IFERROR(IF(AC1588="NÃO","",IF(OR(AG1588="-",AG1588="Pneus"),AK1588-AL1588,"")),"")</f>
        <v/>
      </c>
      <c r="AN1588" s="48" t="str">
        <f aca="false">IF(AND(Y1588="REVENDA",AC1588="SIM",AG1588="BIT"),((AB1588/1+1)*AI1588)*0.4117,"")</f>
        <v/>
      </c>
      <c r="AO1588" s="48" t="str">
        <f aca="false">IF(AN1588="","",AN1588*17%)</f>
        <v/>
      </c>
      <c r="AP1588" s="49" t="str">
        <f aca="false">IF(AN1588="","",IF(T1588=0.12,(U1588*0.4117)*0.4117,IF(T1588=0,(AI1588*0.07)*0.4117,U1588*0.4117)))</f>
        <v/>
      </c>
      <c r="AQ1588" s="47" t="str">
        <f aca="false">IF(AN1588="","",AO1588-AP1588)</f>
        <v/>
      </c>
      <c r="AR1588" s="50" t="str">
        <f aca="false">IFERROR(IF(AND(AC1588="SIM",Y1588="REVENDA",LEFT(AG1588,5)="ANEXO")*OR(AE1588="ANEXO I",AF1588="ANEXO II"),VLOOKUP(H1588,Dados!G:I,2,0),""),"INSERIR MVA")</f>
        <v/>
      </c>
      <c r="AS1588" s="48" t="str">
        <f aca="false">IF(LEFT(AG1588,5)="ANEXO",VLOOKUP(AG1588,Dados!$X$111:$Z$112,2,0)*(AI1588-Q1588),"")</f>
        <v/>
      </c>
      <c r="AT1588" s="48" t="str">
        <f aca="false">IFERROR(IF(AR1588="","",(AI1588*AR1588)+AI1588),"INSERIR MVA")</f>
        <v/>
      </c>
      <c r="AU1588" s="48" t="str">
        <f aca="false">IF(AT1588="","",IF(AY1588=0.04,U1588,AS1588*AY1588))</f>
        <v/>
      </c>
      <c r="AV1588" s="47" t="str">
        <f aca="false">IFERROR(IF(AU1588="","",(VLOOKUP(AG1588,Dados!$X$111:$Z$112,3,0)*AT1588*0.17)),"INSERIR MVA")</f>
        <v/>
      </c>
      <c r="AW1588" s="47" t="str">
        <f aca="false">IFERROR(IF(AR1588="","",AV1588-AU1588),"")</f>
        <v/>
      </c>
      <c r="AX1588" s="51" t="str">
        <f aca="false">IFERROR(IF(AC1588="NÃO","",IF(AM1588&lt;&gt;"",AM1588-W1588,IF(AQ1588&lt;&gt;"",AQ1588-W1588,IF(AW1588&lt;&gt;"",AW1588-W1588,"")))),"")</f>
        <v/>
      </c>
      <c r="AY1588" s="46" t="str">
        <f aca="false">IFERROR(IF(ISNA(VLOOKUP(R1588,Dados!$X$2:$Y$5,2,0)),VLOOKUP(D1588,Dados!$X$7:$Y$33,2,0),VLOOKUP(R1588,Dados!$X$2:$Y$5,2,0)),"")</f>
        <v/>
      </c>
      <c r="AZ1588" s="52" t="str">
        <f aca="false">IF(C1588="","",IF(AND(Y1588="CONSUMO",AC1588="NÃO")*OR(AG1588="-",AG1588="BIT"),IF(E1588&lt;&gt;"",(AI1588-(P1588+L1588-N1588+Q1588)*AY1588)/0.83),""))</f>
        <v/>
      </c>
      <c r="BA1588" s="51" t="str">
        <f aca="false">IF(AZ1588="","",AZ1588*0.17-((P1588+L1588-N1588+Q1588)*AY1588))</f>
        <v/>
      </c>
      <c r="BB1588" s="51" t="str">
        <f aca="false">IF(AND(Y1588="CONSUMO",AG1588="ANEXO I",AY1588&gt;4%),(AI1588-(P1588+L1588-N1588+Q1588)*0.0514)/0.83*(0.5177)*(0.17)-AI1588*0.0514,IF(AND(Y1588="CONSUMO",AG1588="ANEXO II",AY1588&gt;4%),(AI1588-(P1588+L1588-N1588+Q1588)*0.041)/0.83*(0.3295)*(0.17)-AI1588*0.041,IF(AND(Y1588="CONSUMO",AG1588="ANEXO I",AY1588=4%),(AI1588-(P1588+L1588-N1588+Q1588)*0.04)/0.83*(0.5177)*(0.17)-AI1588*0.04,IF(AND(Y1588="CONSUMO",AG1588="ANEXO II",AY1588=4%),(AI1588-(P1588+L1588-N1588+Q1588)*0.04)/0.83*(0.3295)*(0.17)-AI1588*0.04,""))))</f>
        <v/>
      </c>
      <c r="BC1588" s="51" t="str">
        <f aca="false">IF(C1588="","",IF(AND(Y1588="CONSUMO",AC1588="SIM")*OR(AG1588="-",AG1588="BIT"),IF(E1588&lt;&gt;"",(AI1588-(P1588+L1588-N1588+Q1588)*AY1588)/0.83),""))</f>
        <v/>
      </c>
      <c r="BD1588" s="51" t="str">
        <f aca="false">IF(BC1588="","",BC1588*0.17)</f>
        <v/>
      </c>
      <c r="BE1588" s="51" t="str">
        <f aca="false">IF(I1588=6908,0,IF(BC1588="","",BD1588-((P1588+L1588-N1588+Q1588)*AY1588)))</f>
        <v/>
      </c>
      <c r="BF1588" s="53" t="str">
        <f aca="false">IF(B1588="","",IF(OR(B1588="",E1588="Regime Normal"),0,(AI1588-Q1588)*VLOOKUP(R1588,Dados!$X$98:$Y$108,2,0)))</f>
        <v/>
      </c>
      <c r="BG1588" s="54" t="str">
        <f aca="false">IFERROR(VLOOKUP(I1588,Dados!$AC$27:$AD$43,2,0),IF(B1588="","",IF(D1588&lt;&gt;"MT",IF(AND(AC1588="SIM",Y1588="Revenda"),"2403",IF(AND(AC1588="SIM",Y1588="Consumo"),"2407",IF(AND(AC1588="NÃO",Y1588="Revenda"),"2102",IF(AND(AC1588="NÃO",Y1588="Consumo"),"2556",)))),REPLACE(I1588,1,1,1))))</f>
        <v/>
      </c>
    </row>
    <row r="1589" customFormat="false" ht="12.8" hidden="false" customHeight="true" outlineLevel="0" collapsed="false">
      <c r="Y1589" s="45"/>
      <c r="Z1589" s="46" t="str">
        <f aca="false">IF(B1589="","",(IFERROR(VLOOKUP(H1589,Dados!A$3:B$15000,2,0),"Não Encontrado")))</f>
        <v/>
      </c>
      <c r="AA1589" s="46" t="str">
        <f aca="false">IF(B1589="","",(IFERROR(VLOOKUP(G1589,Dados!C$3:E$15000,3,0),"Não Encontrado")))</f>
        <v/>
      </c>
      <c r="AB1589" s="46" t="str">
        <f aca="false">IFERROR(IF(Z1589&lt;&gt;"Não Encontrado",Z1589,IF(AA1589&lt;&gt;"Não Encontrado",AA1589,"")),"")</f>
        <v/>
      </c>
      <c r="AC1589" s="45" t="str">
        <f aca="false">IF(B1589="","",IF(AB1589="","NÃO","SIM"))</f>
        <v/>
      </c>
      <c r="AD1589" s="45" t="str">
        <f aca="false">IFERROR(VLOOKUP(G1589,Dados!$P$3:$R$500,3,0),"")</f>
        <v/>
      </c>
      <c r="AE1589" s="45" t="str">
        <f aca="false">IFERROR(VLOOKUP(G1589,Dados!$K$3:$L$500,2,0),"")</f>
        <v/>
      </c>
      <c r="AF1589" s="45" t="str">
        <f aca="false">IFERROR(VLOOKUP(G1589,Dados!$M$3:$N$500,2,0),"")</f>
        <v/>
      </c>
      <c r="AG1589" s="45" t="str">
        <f aca="false">IF(F1589="","",IF(AND(AD1589="",AE1589="",AF1589=""),"-",IF(AND(AD1589="BIT",AE1589="",AF1589=""),"BIT",IF(AND(AE1589="ANEXO I",AD1589="",AF1589=""),"ANEXO I",IF(AND(AF1589="ANEXO II",AD1589="",AE1589=""),"ANEXO II","Escolher")))))</f>
        <v/>
      </c>
      <c r="AH1589" s="45" t="str">
        <f aca="false">IF(AG1589&lt;&gt;"Pneus","",IFERROR(VLOOKUP(R1589,Dados!$X$2:$Z$5,3,0)*(AI1589-Q1589),VLOOKUP(D1589,Dados!$X$7:$Z$33,3,0)*(AI1589-Q1589)))</f>
        <v/>
      </c>
      <c r="AI1589" s="47" t="str">
        <f aca="false">IF(B1589="","",P1589+Q1589+O1589+M1589+L1589-N1589)</f>
        <v/>
      </c>
      <c r="AJ1589" s="48" t="str">
        <f aca="false">IFERROR(IF(AND(AC1589="SIM",AG1589="-",Y1589="REVENDA"),(AB1589/1+1)*AI1589,IF(AND(AC1589="SIM",AG1589="Pneus",Y1589="REVENDA"),(AB1589/1+1)*(AI1589-AH1589),"")),"")</f>
        <v/>
      </c>
      <c r="AK1589" s="48" t="str">
        <f aca="false">IF(AJ1589="","",AJ1589*17%)</f>
        <v/>
      </c>
      <c r="AL1589" s="48" t="str">
        <f aca="false">IFERROR(IF(AC1589="NÃO","",IF(AK1589="","",IF(E1589="Simples Nacional",BF1589,IF(T1589=0.12,U1589*0.5833337002,IF(T1589=0,AI1589*0.07,U1589))))),"")</f>
        <v/>
      </c>
      <c r="AM1589" s="47" t="str">
        <f aca="false">IFERROR(IF(AC1589="NÃO","",IF(OR(AG1589="-",AG1589="Pneus"),AK1589-AL1589,"")),"")</f>
        <v/>
      </c>
      <c r="AN1589" s="48" t="str">
        <f aca="false">IF(AND(Y1589="REVENDA",AC1589="SIM",AG1589="BIT"),((AB1589/1+1)*AI1589)*0.4117,"")</f>
        <v/>
      </c>
      <c r="AO1589" s="48" t="str">
        <f aca="false">IF(AN1589="","",AN1589*17%)</f>
        <v/>
      </c>
      <c r="AP1589" s="49" t="str">
        <f aca="false">IF(AN1589="","",IF(T1589=0.12,(U1589*0.4117)*0.4117,IF(T1589=0,(AI1589*0.07)*0.4117,U1589*0.4117)))</f>
        <v/>
      </c>
      <c r="AQ1589" s="47" t="str">
        <f aca="false">IF(AN1589="","",AO1589-AP1589)</f>
        <v/>
      </c>
      <c r="AR1589" s="50" t="str">
        <f aca="false">IFERROR(IF(AND(AC1589="SIM",Y1589="REVENDA",LEFT(AG1589,5)="ANEXO")*OR(AE1589="ANEXO I",AF1589="ANEXO II"),VLOOKUP(H1589,Dados!G:I,2,0),""),"INSERIR MVA")</f>
        <v/>
      </c>
      <c r="AS1589" s="48" t="str">
        <f aca="false">IF(LEFT(AG1589,5)="ANEXO",VLOOKUP(AG1589,Dados!$X$111:$Z$112,2,0)*(AI1589-Q1589),"")</f>
        <v/>
      </c>
      <c r="AT1589" s="48" t="str">
        <f aca="false">IFERROR(IF(AR1589="","",(AI1589*AR1589)+AI1589),"INSERIR MVA")</f>
        <v/>
      </c>
      <c r="AU1589" s="48" t="str">
        <f aca="false">IF(AT1589="","",IF(AY1589=0.04,U1589,AS1589*AY1589))</f>
        <v/>
      </c>
      <c r="AV1589" s="47" t="str">
        <f aca="false">IFERROR(IF(AU1589="","",(VLOOKUP(AG1589,Dados!$X$111:$Z$112,3,0)*AT1589*0.17)),"INSERIR MVA")</f>
        <v/>
      </c>
      <c r="AW1589" s="47" t="str">
        <f aca="false">IFERROR(IF(AR1589="","",AV1589-AU1589),"")</f>
        <v/>
      </c>
      <c r="AX1589" s="51" t="str">
        <f aca="false">IFERROR(IF(AC1589="NÃO","",IF(AM1589&lt;&gt;"",AM1589-W1589,IF(AQ1589&lt;&gt;"",AQ1589-W1589,IF(AW1589&lt;&gt;"",AW1589-W1589,"")))),"")</f>
        <v/>
      </c>
      <c r="AY1589" s="46" t="str">
        <f aca="false">IFERROR(IF(ISNA(VLOOKUP(R1589,Dados!$X$2:$Y$5,2,0)),VLOOKUP(D1589,Dados!$X$7:$Y$33,2,0),VLOOKUP(R1589,Dados!$X$2:$Y$5,2,0)),"")</f>
        <v/>
      </c>
      <c r="AZ1589" s="52" t="str">
        <f aca="false">IF(C1589="","",IF(AND(Y1589="CONSUMO",AC1589="NÃO")*OR(AG1589="-",AG1589="BIT"),IF(E1589&lt;&gt;"",(AI1589-(P1589+L1589-N1589+Q1589)*AY1589)/0.83),""))</f>
        <v/>
      </c>
      <c r="BA1589" s="51" t="str">
        <f aca="false">IF(AZ1589="","",AZ1589*0.17-((P1589+L1589-N1589+Q1589)*AY1589))</f>
        <v/>
      </c>
      <c r="BB1589" s="51" t="str">
        <f aca="false">IF(AND(Y1589="CONSUMO",AG1589="ANEXO I",AY1589&gt;4%),(AI1589-(P1589+L1589-N1589+Q1589)*0.0514)/0.83*(0.5177)*(0.17)-AI1589*0.0514,IF(AND(Y1589="CONSUMO",AG1589="ANEXO II",AY1589&gt;4%),(AI1589-(P1589+L1589-N1589+Q1589)*0.041)/0.83*(0.3295)*(0.17)-AI1589*0.041,IF(AND(Y1589="CONSUMO",AG1589="ANEXO I",AY1589=4%),(AI1589-(P1589+L1589-N1589+Q1589)*0.04)/0.83*(0.5177)*(0.17)-AI1589*0.04,IF(AND(Y1589="CONSUMO",AG1589="ANEXO II",AY1589=4%),(AI1589-(P1589+L1589-N1589+Q1589)*0.04)/0.83*(0.3295)*(0.17)-AI1589*0.04,""))))</f>
        <v/>
      </c>
      <c r="BC1589" s="51" t="str">
        <f aca="false">IF(C1589="","",IF(AND(Y1589="CONSUMO",AC1589="SIM")*OR(AG1589="-",AG1589="BIT"),IF(E1589&lt;&gt;"",(AI1589-(P1589+L1589-N1589+Q1589)*AY1589)/0.83),""))</f>
        <v/>
      </c>
      <c r="BD1589" s="51" t="str">
        <f aca="false">IF(BC1589="","",BC1589*0.17)</f>
        <v/>
      </c>
      <c r="BE1589" s="51" t="str">
        <f aca="false">IF(I1589=6908,0,IF(BC1589="","",BD1589-((P1589+L1589-N1589+Q1589)*AY1589)))</f>
        <v/>
      </c>
      <c r="BF1589" s="53" t="str">
        <f aca="false">IF(B1589="","",IF(OR(B1589="",E1589="Regime Normal"),0,(AI1589-Q1589)*VLOOKUP(R1589,Dados!$X$98:$Y$108,2,0)))</f>
        <v/>
      </c>
      <c r="BG1589" s="54" t="str">
        <f aca="false">IFERROR(VLOOKUP(I1589,Dados!$AC$27:$AD$43,2,0),IF(B1589="","",IF(D1589&lt;&gt;"MT",IF(AND(AC1589="SIM",Y1589="Revenda"),"2403",IF(AND(AC1589="SIM",Y1589="Consumo"),"2407",IF(AND(AC1589="NÃO",Y1589="Revenda"),"2102",IF(AND(AC1589="NÃO",Y1589="Consumo"),"2556",)))),REPLACE(I1589,1,1,1))))</f>
        <v/>
      </c>
    </row>
    <row r="1590" customFormat="false" ht="12.8" hidden="false" customHeight="true" outlineLevel="0" collapsed="false">
      <c r="Y1590" s="45"/>
      <c r="Z1590" s="46" t="str">
        <f aca="false">IF(B1590="","",(IFERROR(VLOOKUP(H1590,Dados!A$3:B$15000,2,0),"Não Encontrado")))</f>
        <v/>
      </c>
      <c r="AA1590" s="46" t="str">
        <f aca="false">IF(B1590="","",(IFERROR(VLOOKUP(G1590,Dados!C$3:E$15000,3,0),"Não Encontrado")))</f>
        <v/>
      </c>
      <c r="AB1590" s="46" t="str">
        <f aca="false">IFERROR(IF(Z1590&lt;&gt;"Não Encontrado",Z1590,IF(AA1590&lt;&gt;"Não Encontrado",AA1590,"")),"")</f>
        <v/>
      </c>
      <c r="AC1590" s="45" t="str">
        <f aca="false">IF(B1590="","",IF(AB1590="","NÃO","SIM"))</f>
        <v/>
      </c>
      <c r="AD1590" s="45" t="str">
        <f aca="false">IFERROR(VLOOKUP(G1590,Dados!$P$3:$R$500,3,0),"")</f>
        <v/>
      </c>
      <c r="AE1590" s="45" t="str">
        <f aca="false">IFERROR(VLOOKUP(G1590,Dados!$K$3:$L$500,2,0),"")</f>
        <v/>
      </c>
      <c r="AF1590" s="45" t="str">
        <f aca="false">IFERROR(VLOOKUP(G1590,Dados!$M$3:$N$500,2,0),"")</f>
        <v/>
      </c>
      <c r="AG1590" s="45" t="str">
        <f aca="false">IF(F1590="","",IF(AND(AD1590="",AE1590="",AF1590=""),"-",IF(AND(AD1590="BIT",AE1590="",AF1590=""),"BIT",IF(AND(AE1590="ANEXO I",AD1590="",AF1590=""),"ANEXO I",IF(AND(AF1590="ANEXO II",AD1590="",AE1590=""),"ANEXO II","Escolher")))))</f>
        <v/>
      </c>
      <c r="AH1590" s="45" t="str">
        <f aca="false">IF(AG1590&lt;&gt;"Pneus","",IFERROR(VLOOKUP(R1590,Dados!$X$2:$Z$5,3,0)*(AI1590-Q1590),VLOOKUP(D1590,Dados!$X$7:$Z$33,3,0)*(AI1590-Q1590)))</f>
        <v/>
      </c>
      <c r="AI1590" s="47" t="str">
        <f aca="false">IF(B1590="","",P1590+Q1590+O1590+M1590+L1590-N1590)</f>
        <v/>
      </c>
      <c r="AJ1590" s="48" t="str">
        <f aca="false">IFERROR(IF(AND(AC1590="SIM",AG1590="-",Y1590="REVENDA"),(AB1590/1+1)*AI1590,IF(AND(AC1590="SIM",AG1590="Pneus",Y1590="REVENDA"),(AB1590/1+1)*(AI1590-AH1590),"")),"")</f>
        <v/>
      </c>
      <c r="AK1590" s="48" t="str">
        <f aca="false">IF(AJ1590="","",AJ1590*17%)</f>
        <v/>
      </c>
      <c r="AL1590" s="48" t="str">
        <f aca="false">IFERROR(IF(AC1590="NÃO","",IF(AK1590="","",IF(E1590="Simples Nacional",BF1590,IF(T1590=0.12,U1590*0.5833337002,IF(T1590=0,AI1590*0.07,U1590))))),"")</f>
        <v/>
      </c>
      <c r="AM1590" s="47" t="str">
        <f aca="false">IFERROR(IF(AC1590="NÃO","",IF(OR(AG1590="-",AG1590="Pneus"),AK1590-AL1590,"")),"")</f>
        <v/>
      </c>
      <c r="AN1590" s="48" t="str">
        <f aca="false">IF(AND(Y1590="REVENDA",AC1590="SIM",AG1590="BIT"),((AB1590/1+1)*AI1590)*0.4117,"")</f>
        <v/>
      </c>
      <c r="AO1590" s="48" t="str">
        <f aca="false">IF(AN1590="","",AN1590*17%)</f>
        <v/>
      </c>
      <c r="AP1590" s="49" t="str">
        <f aca="false">IF(AN1590="","",IF(T1590=0.12,(U1590*0.4117)*0.4117,IF(T1590=0,(AI1590*0.07)*0.4117,U1590*0.4117)))</f>
        <v/>
      </c>
      <c r="AQ1590" s="47" t="str">
        <f aca="false">IF(AN1590="","",AO1590-AP1590)</f>
        <v/>
      </c>
      <c r="AR1590" s="50" t="str">
        <f aca="false">IFERROR(IF(AND(AC1590="SIM",Y1590="REVENDA",LEFT(AG1590,5)="ANEXO")*OR(AE1590="ANEXO I",AF1590="ANEXO II"),VLOOKUP(H1590,Dados!G:I,2,0),""),"INSERIR MVA")</f>
        <v/>
      </c>
      <c r="AS1590" s="48" t="str">
        <f aca="false">IF(LEFT(AG1590,5)="ANEXO",VLOOKUP(AG1590,Dados!$X$111:$Z$112,2,0)*(AI1590-Q1590),"")</f>
        <v/>
      </c>
      <c r="AT1590" s="48" t="str">
        <f aca="false">IFERROR(IF(AR1590="","",(AI1590*AR1590)+AI1590),"INSERIR MVA")</f>
        <v/>
      </c>
      <c r="AU1590" s="48" t="str">
        <f aca="false">IF(AT1590="","",IF(AY1590=0.04,U1590,AS1590*AY1590))</f>
        <v/>
      </c>
      <c r="AV1590" s="47" t="str">
        <f aca="false">IFERROR(IF(AU1590="","",(VLOOKUP(AG1590,Dados!$X$111:$Z$112,3,0)*AT1590*0.17)),"INSERIR MVA")</f>
        <v/>
      </c>
      <c r="AW1590" s="47" t="str">
        <f aca="false">IFERROR(IF(AR1590="","",AV1590-AU1590),"")</f>
        <v/>
      </c>
      <c r="AX1590" s="51" t="str">
        <f aca="false">IFERROR(IF(AC1590="NÃO","",IF(AM1590&lt;&gt;"",AM1590-W1590,IF(AQ1590&lt;&gt;"",AQ1590-W1590,IF(AW1590&lt;&gt;"",AW1590-W1590,"")))),"")</f>
        <v/>
      </c>
      <c r="AY1590" s="46" t="str">
        <f aca="false">IFERROR(IF(ISNA(VLOOKUP(R1590,Dados!$X$2:$Y$5,2,0)),VLOOKUP(D1590,Dados!$X$7:$Y$33,2,0),VLOOKUP(R1590,Dados!$X$2:$Y$5,2,0)),"")</f>
        <v/>
      </c>
      <c r="AZ1590" s="52" t="str">
        <f aca="false">IF(C1590="","",IF(AND(Y1590="CONSUMO",AC1590="NÃO")*OR(AG1590="-",AG1590="BIT"),IF(E1590&lt;&gt;"",(AI1590-(P1590+L1590-N1590+Q1590)*AY1590)/0.83),""))</f>
        <v/>
      </c>
      <c r="BA1590" s="51" t="str">
        <f aca="false">IF(AZ1590="","",AZ1590*0.17-((P1590+L1590-N1590+Q1590)*AY1590))</f>
        <v/>
      </c>
      <c r="BB1590" s="51" t="str">
        <f aca="false">IF(AND(Y1590="CONSUMO",AG1590="ANEXO I",AY1590&gt;4%),(AI1590-(P1590+L1590-N1590+Q1590)*0.0514)/0.83*(0.5177)*(0.17)-AI1590*0.0514,IF(AND(Y1590="CONSUMO",AG1590="ANEXO II",AY1590&gt;4%),(AI1590-(P1590+L1590-N1590+Q1590)*0.041)/0.83*(0.3295)*(0.17)-AI1590*0.041,IF(AND(Y1590="CONSUMO",AG1590="ANEXO I",AY1590=4%),(AI1590-(P1590+L1590-N1590+Q1590)*0.04)/0.83*(0.5177)*(0.17)-AI1590*0.04,IF(AND(Y1590="CONSUMO",AG1590="ANEXO II",AY1590=4%),(AI1590-(P1590+L1590-N1590+Q1590)*0.04)/0.83*(0.3295)*(0.17)-AI1590*0.04,""))))</f>
        <v/>
      </c>
      <c r="BC1590" s="51" t="str">
        <f aca="false">IF(C1590="","",IF(AND(Y1590="CONSUMO",AC1590="SIM")*OR(AG1590="-",AG1590="BIT"),IF(E1590&lt;&gt;"",(AI1590-(P1590+L1590-N1590+Q1590)*AY1590)/0.83),""))</f>
        <v/>
      </c>
      <c r="BD1590" s="51" t="str">
        <f aca="false">IF(BC1590="","",BC1590*0.17)</f>
        <v/>
      </c>
      <c r="BE1590" s="51" t="str">
        <f aca="false">IF(I1590=6908,0,IF(BC1590="","",BD1590-((P1590+L1590-N1590+Q1590)*AY1590)))</f>
        <v/>
      </c>
      <c r="BF1590" s="53" t="str">
        <f aca="false">IF(B1590="","",IF(OR(B1590="",E1590="Regime Normal"),0,(AI1590-Q1590)*VLOOKUP(R1590,Dados!$X$98:$Y$108,2,0)))</f>
        <v/>
      </c>
      <c r="BG1590" s="54" t="str">
        <f aca="false">IFERROR(VLOOKUP(I1590,Dados!$AC$27:$AD$43,2,0),IF(B1590="","",IF(D1590&lt;&gt;"MT",IF(AND(AC1590="SIM",Y1590="Revenda"),"2403",IF(AND(AC1590="SIM",Y1590="Consumo"),"2407",IF(AND(AC1590="NÃO",Y1590="Revenda"),"2102",IF(AND(AC1590="NÃO",Y1590="Consumo"),"2556",)))),REPLACE(I1590,1,1,1))))</f>
        <v/>
      </c>
    </row>
    <row r="1591" customFormat="false" ht="12.8" hidden="false" customHeight="true" outlineLevel="0" collapsed="false">
      <c r="Y1591" s="45"/>
      <c r="Z1591" s="46" t="str">
        <f aca="false">IF(B1591="","",(IFERROR(VLOOKUP(H1591,Dados!A$3:B$15000,2,0),"Não Encontrado")))</f>
        <v/>
      </c>
      <c r="AA1591" s="46" t="str">
        <f aca="false">IF(B1591="","",(IFERROR(VLOOKUP(G1591,Dados!C$3:E$15000,3,0),"Não Encontrado")))</f>
        <v/>
      </c>
      <c r="AB1591" s="46" t="str">
        <f aca="false">IFERROR(IF(Z1591&lt;&gt;"Não Encontrado",Z1591,IF(AA1591&lt;&gt;"Não Encontrado",AA1591,"")),"")</f>
        <v/>
      </c>
      <c r="AC1591" s="45" t="str">
        <f aca="false">IF(B1591="","",IF(AB1591="","NÃO","SIM"))</f>
        <v/>
      </c>
      <c r="AD1591" s="45" t="str">
        <f aca="false">IFERROR(VLOOKUP(G1591,Dados!$P$3:$R$500,3,0),"")</f>
        <v/>
      </c>
      <c r="AE1591" s="45" t="str">
        <f aca="false">IFERROR(VLOOKUP(G1591,Dados!$K$3:$L$500,2,0),"")</f>
        <v/>
      </c>
      <c r="AF1591" s="45" t="str">
        <f aca="false">IFERROR(VLOOKUP(G1591,Dados!$M$3:$N$500,2,0),"")</f>
        <v/>
      </c>
      <c r="AG1591" s="45" t="str">
        <f aca="false">IF(F1591="","",IF(AND(AD1591="",AE1591="",AF1591=""),"-",IF(AND(AD1591="BIT",AE1591="",AF1591=""),"BIT",IF(AND(AE1591="ANEXO I",AD1591="",AF1591=""),"ANEXO I",IF(AND(AF1591="ANEXO II",AD1591="",AE1591=""),"ANEXO II","Escolher")))))</f>
        <v/>
      </c>
      <c r="AH1591" s="45" t="str">
        <f aca="false">IF(AG1591&lt;&gt;"Pneus","",IFERROR(VLOOKUP(R1591,Dados!$X$2:$Z$5,3,0)*(AI1591-Q1591),VLOOKUP(D1591,Dados!$X$7:$Z$33,3,0)*(AI1591-Q1591)))</f>
        <v/>
      </c>
      <c r="AI1591" s="47" t="str">
        <f aca="false">IF(B1591="","",P1591+Q1591+O1591+M1591+L1591-N1591)</f>
        <v/>
      </c>
      <c r="AJ1591" s="48" t="str">
        <f aca="false">IFERROR(IF(AND(AC1591="SIM",AG1591="-",Y1591="REVENDA"),(AB1591/1+1)*AI1591,IF(AND(AC1591="SIM",AG1591="Pneus",Y1591="REVENDA"),(AB1591/1+1)*(AI1591-AH1591),"")),"")</f>
        <v/>
      </c>
      <c r="AK1591" s="48" t="str">
        <f aca="false">IF(AJ1591="","",AJ1591*17%)</f>
        <v/>
      </c>
      <c r="AL1591" s="48" t="str">
        <f aca="false">IFERROR(IF(AC1591="NÃO","",IF(AK1591="","",IF(E1591="Simples Nacional",BF1591,IF(T1591=0.12,U1591*0.5833337002,IF(T1591=0,AI1591*0.07,U1591))))),"")</f>
        <v/>
      </c>
      <c r="AM1591" s="47" t="str">
        <f aca="false">IFERROR(IF(AC1591="NÃO","",IF(OR(AG1591="-",AG1591="Pneus"),AK1591-AL1591,"")),"")</f>
        <v/>
      </c>
      <c r="AN1591" s="48" t="str">
        <f aca="false">IF(AND(Y1591="REVENDA",AC1591="SIM",AG1591="BIT"),((AB1591/1+1)*AI1591)*0.4117,"")</f>
        <v/>
      </c>
      <c r="AO1591" s="48" t="str">
        <f aca="false">IF(AN1591="","",AN1591*17%)</f>
        <v/>
      </c>
      <c r="AP1591" s="49" t="str">
        <f aca="false">IF(AN1591="","",IF(T1591=0.12,(U1591*0.4117)*0.4117,IF(T1591=0,(AI1591*0.07)*0.4117,U1591*0.4117)))</f>
        <v/>
      </c>
      <c r="AQ1591" s="47" t="str">
        <f aca="false">IF(AN1591="","",AO1591-AP1591)</f>
        <v/>
      </c>
      <c r="AR1591" s="50" t="str">
        <f aca="false">IFERROR(IF(AND(AC1591="SIM",Y1591="REVENDA",LEFT(AG1591,5)="ANEXO")*OR(AE1591="ANEXO I",AF1591="ANEXO II"),VLOOKUP(H1591,Dados!G:I,2,0),""),"INSERIR MVA")</f>
        <v/>
      </c>
      <c r="AS1591" s="48" t="str">
        <f aca="false">IF(LEFT(AG1591,5)="ANEXO",VLOOKUP(AG1591,Dados!$X$111:$Z$112,2,0)*(AI1591-Q1591),"")</f>
        <v/>
      </c>
      <c r="AT1591" s="48" t="str">
        <f aca="false">IFERROR(IF(AR1591="","",(AI1591*AR1591)+AI1591),"INSERIR MVA")</f>
        <v/>
      </c>
      <c r="AU1591" s="48" t="str">
        <f aca="false">IF(AT1591="","",IF(AY1591=0.04,U1591,AS1591*AY1591))</f>
        <v/>
      </c>
      <c r="AV1591" s="47" t="str">
        <f aca="false">IFERROR(IF(AU1591="","",(VLOOKUP(AG1591,Dados!$X$111:$Z$112,3,0)*AT1591*0.17)),"INSERIR MVA")</f>
        <v/>
      </c>
      <c r="AW1591" s="47" t="str">
        <f aca="false">IFERROR(IF(AR1591="","",AV1591-AU1591),"")</f>
        <v/>
      </c>
      <c r="AX1591" s="51" t="str">
        <f aca="false">IFERROR(IF(AC1591="NÃO","",IF(AM1591&lt;&gt;"",AM1591-W1591,IF(AQ1591&lt;&gt;"",AQ1591-W1591,IF(AW1591&lt;&gt;"",AW1591-W1591,"")))),"")</f>
        <v/>
      </c>
      <c r="AY1591" s="46" t="str">
        <f aca="false">IFERROR(IF(ISNA(VLOOKUP(R1591,Dados!$X$2:$Y$5,2,0)),VLOOKUP(D1591,Dados!$X$7:$Y$33,2,0),VLOOKUP(R1591,Dados!$X$2:$Y$5,2,0)),"")</f>
        <v/>
      </c>
      <c r="AZ1591" s="52" t="str">
        <f aca="false">IF(C1591="","",IF(AND(Y1591="CONSUMO",AC1591="NÃO")*OR(AG1591="-",AG1591="BIT"),IF(E1591&lt;&gt;"",(AI1591-(P1591+L1591-N1591+Q1591)*AY1591)/0.83),""))</f>
        <v/>
      </c>
      <c r="BA1591" s="51" t="str">
        <f aca="false">IF(AZ1591="","",AZ1591*0.17-((P1591+L1591-N1591+Q1591)*AY1591))</f>
        <v/>
      </c>
      <c r="BB1591" s="51" t="str">
        <f aca="false">IF(AND(Y1591="CONSUMO",AG1591="ANEXO I",AY1591&gt;4%),(AI1591-(P1591+L1591-N1591+Q1591)*0.0514)/0.83*(0.5177)*(0.17)-AI1591*0.0514,IF(AND(Y1591="CONSUMO",AG1591="ANEXO II",AY1591&gt;4%),(AI1591-(P1591+L1591-N1591+Q1591)*0.041)/0.83*(0.3295)*(0.17)-AI1591*0.041,IF(AND(Y1591="CONSUMO",AG1591="ANEXO I",AY1591=4%),(AI1591-(P1591+L1591-N1591+Q1591)*0.04)/0.83*(0.5177)*(0.17)-AI1591*0.04,IF(AND(Y1591="CONSUMO",AG1591="ANEXO II",AY1591=4%),(AI1591-(P1591+L1591-N1591+Q1591)*0.04)/0.83*(0.3295)*(0.17)-AI1591*0.04,""))))</f>
        <v/>
      </c>
      <c r="BC1591" s="51" t="str">
        <f aca="false">IF(C1591="","",IF(AND(Y1591="CONSUMO",AC1591="SIM")*OR(AG1591="-",AG1591="BIT"),IF(E1591&lt;&gt;"",(AI1591-(P1591+L1591-N1591+Q1591)*AY1591)/0.83),""))</f>
        <v/>
      </c>
      <c r="BD1591" s="51" t="str">
        <f aca="false">IF(BC1591="","",BC1591*0.17)</f>
        <v/>
      </c>
      <c r="BE1591" s="51" t="str">
        <f aca="false">IF(I1591=6908,0,IF(BC1591="","",BD1591-((P1591+L1591-N1591+Q1591)*AY1591)))</f>
        <v/>
      </c>
      <c r="BF1591" s="53" t="str">
        <f aca="false">IF(B1591="","",IF(OR(B1591="",E1591="Regime Normal"),0,(AI1591-Q1591)*VLOOKUP(R1591,Dados!$X$98:$Y$108,2,0)))</f>
        <v/>
      </c>
      <c r="BG1591" s="54" t="str">
        <f aca="false">IFERROR(VLOOKUP(I1591,Dados!$AC$27:$AD$43,2,0),IF(B1591="","",IF(D1591&lt;&gt;"MT",IF(AND(AC1591="SIM",Y1591="Revenda"),"2403",IF(AND(AC1591="SIM",Y1591="Consumo"),"2407",IF(AND(AC1591="NÃO",Y1591="Revenda"),"2102",IF(AND(AC1591="NÃO",Y1591="Consumo"),"2556",)))),REPLACE(I1591,1,1,1))))</f>
        <v/>
      </c>
    </row>
    <row r="1592" customFormat="false" ht="12.8" hidden="false" customHeight="true" outlineLevel="0" collapsed="false">
      <c r="Y1592" s="45"/>
      <c r="Z1592" s="46" t="str">
        <f aca="false">IF(B1592="","",(IFERROR(VLOOKUP(H1592,Dados!A$3:B$15000,2,0),"Não Encontrado")))</f>
        <v/>
      </c>
      <c r="AA1592" s="46" t="str">
        <f aca="false">IF(B1592="","",(IFERROR(VLOOKUP(G1592,Dados!C$3:E$15000,3,0),"Não Encontrado")))</f>
        <v/>
      </c>
      <c r="AB1592" s="46" t="str">
        <f aca="false">IFERROR(IF(Z1592&lt;&gt;"Não Encontrado",Z1592,IF(AA1592&lt;&gt;"Não Encontrado",AA1592,"")),"")</f>
        <v/>
      </c>
      <c r="AC1592" s="45" t="str">
        <f aca="false">IF(B1592="","",IF(AB1592="","NÃO","SIM"))</f>
        <v/>
      </c>
      <c r="AD1592" s="45" t="str">
        <f aca="false">IFERROR(VLOOKUP(G1592,Dados!$P$3:$R$500,3,0),"")</f>
        <v/>
      </c>
      <c r="AE1592" s="45" t="str">
        <f aca="false">IFERROR(VLOOKUP(G1592,Dados!$K$3:$L$500,2,0),"")</f>
        <v/>
      </c>
      <c r="AF1592" s="45" t="str">
        <f aca="false">IFERROR(VLOOKUP(G1592,Dados!$M$3:$N$500,2,0),"")</f>
        <v/>
      </c>
      <c r="AG1592" s="45" t="str">
        <f aca="false">IF(F1592="","",IF(AND(AD1592="",AE1592="",AF1592=""),"-",IF(AND(AD1592="BIT",AE1592="",AF1592=""),"BIT",IF(AND(AE1592="ANEXO I",AD1592="",AF1592=""),"ANEXO I",IF(AND(AF1592="ANEXO II",AD1592="",AE1592=""),"ANEXO II","Escolher")))))</f>
        <v/>
      </c>
      <c r="AH1592" s="45" t="str">
        <f aca="false">IF(AG1592&lt;&gt;"Pneus","",IFERROR(VLOOKUP(R1592,Dados!$X$2:$Z$5,3,0)*(AI1592-Q1592),VLOOKUP(D1592,Dados!$X$7:$Z$33,3,0)*(AI1592-Q1592)))</f>
        <v/>
      </c>
      <c r="AI1592" s="47" t="str">
        <f aca="false">IF(B1592="","",P1592+Q1592+O1592+M1592+L1592-N1592)</f>
        <v/>
      </c>
      <c r="AJ1592" s="48" t="str">
        <f aca="false">IFERROR(IF(AND(AC1592="SIM",AG1592="-",Y1592="REVENDA"),(AB1592/1+1)*AI1592,IF(AND(AC1592="SIM",AG1592="Pneus",Y1592="REVENDA"),(AB1592/1+1)*(AI1592-AH1592),"")),"")</f>
        <v/>
      </c>
      <c r="AK1592" s="48" t="str">
        <f aca="false">IF(AJ1592="","",AJ1592*17%)</f>
        <v/>
      </c>
      <c r="AL1592" s="48" t="str">
        <f aca="false">IFERROR(IF(AC1592="NÃO","",IF(AK1592="","",IF(E1592="Simples Nacional",BF1592,IF(T1592=0.12,U1592*0.5833337002,IF(T1592=0,AI1592*0.07,U1592))))),"")</f>
        <v/>
      </c>
      <c r="AM1592" s="47" t="str">
        <f aca="false">IFERROR(IF(AC1592="NÃO","",IF(OR(AG1592="-",AG1592="Pneus"),AK1592-AL1592,"")),"")</f>
        <v/>
      </c>
      <c r="AN1592" s="48" t="str">
        <f aca="false">IF(AND(Y1592="REVENDA",AC1592="SIM",AG1592="BIT"),((AB1592/1+1)*AI1592)*0.4117,"")</f>
        <v/>
      </c>
      <c r="AO1592" s="48" t="str">
        <f aca="false">IF(AN1592="","",AN1592*17%)</f>
        <v/>
      </c>
      <c r="AP1592" s="49" t="str">
        <f aca="false">IF(AN1592="","",IF(T1592=0.12,(U1592*0.4117)*0.4117,IF(T1592=0,(AI1592*0.07)*0.4117,U1592*0.4117)))</f>
        <v/>
      </c>
      <c r="AQ1592" s="47" t="str">
        <f aca="false">IF(AN1592="","",AO1592-AP1592)</f>
        <v/>
      </c>
      <c r="AR1592" s="50" t="str">
        <f aca="false">IFERROR(IF(AND(AC1592="SIM",Y1592="REVENDA",LEFT(AG1592,5)="ANEXO")*OR(AE1592="ANEXO I",AF1592="ANEXO II"),VLOOKUP(H1592,Dados!G:I,2,0),""),"INSERIR MVA")</f>
        <v/>
      </c>
      <c r="AS1592" s="48" t="str">
        <f aca="false">IF(LEFT(AG1592,5)="ANEXO",VLOOKUP(AG1592,Dados!$X$111:$Z$112,2,0)*(AI1592-Q1592),"")</f>
        <v/>
      </c>
      <c r="AT1592" s="48" t="str">
        <f aca="false">IFERROR(IF(AR1592="","",(AI1592*AR1592)+AI1592),"INSERIR MVA")</f>
        <v/>
      </c>
      <c r="AU1592" s="48" t="str">
        <f aca="false">IF(AT1592="","",IF(AY1592=0.04,U1592,AS1592*AY1592))</f>
        <v/>
      </c>
      <c r="AV1592" s="47" t="str">
        <f aca="false">IFERROR(IF(AU1592="","",(VLOOKUP(AG1592,Dados!$X$111:$Z$112,3,0)*AT1592*0.17)),"INSERIR MVA")</f>
        <v/>
      </c>
      <c r="AW1592" s="47" t="str">
        <f aca="false">IFERROR(IF(AR1592="","",AV1592-AU1592),"")</f>
        <v/>
      </c>
      <c r="AX1592" s="51" t="str">
        <f aca="false">IFERROR(IF(AC1592="NÃO","",IF(AM1592&lt;&gt;"",AM1592-W1592,IF(AQ1592&lt;&gt;"",AQ1592-W1592,IF(AW1592&lt;&gt;"",AW1592-W1592,"")))),"")</f>
        <v/>
      </c>
      <c r="AY1592" s="46" t="str">
        <f aca="false">IFERROR(IF(ISNA(VLOOKUP(R1592,Dados!$X$2:$Y$5,2,0)),VLOOKUP(D1592,Dados!$X$7:$Y$33,2,0),VLOOKUP(R1592,Dados!$X$2:$Y$5,2,0)),"")</f>
        <v/>
      </c>
      <c r="AZ1592" s="52" t="str">
        <f aca="false">IF(C1592="","",IF(AND(Y1592="CONSUMO",AC1592="NÃO")*OR(AG1592="-",AG1592="BIT"),IF(E1592&lt;&gt;"",(AI1592-(P1592+L1592-N1592+Q1592)*AY1592)/0.83),""))</f>
        <v/>
      </c>
      <c r="BA1592" s="51" t="str">
        <f aca="false">IF(AZ1592="","",AZ1592*0.17-((P1592+L1592-N1592+Q1592)*AY1592))</f>
        <v/>
      </c>
      <c r="BB1592" s="51" t="str">
        <f aca="false">IF(AND(Y1592="CONSUMO",AG1592="ANEXO I",AY1592&gt;4%),(AI1592-(P1592+L1592-N1592+Q1592)*0.0514)/0.83*(0.5177)*(0.17)-AI1592*0.0514,IF(AND(Y1592="CONSUMO",AG1592="ANEXO II",AY1592&gt;4%),(AI1592-(P1592+L1592-N1592+Q1592)*0.041)/0.83*(0.3295)*(0.17)-AI1592*0.041,IF(AND(Y1592="CONSUMO",AG1592="ANEXO I",AY1592=4%),(AI1592-(P1592+L1592-N1592+Q1592)*0.04)/0.83*(0.5177)*(0.17)-AI1592*0.04,IF(AND(Y1592="CONSUMO",AG1592="ANEXO II",AY1592=4%),(AI1592-(P1592+L1592-N1592+Q1592)*0.04)/0.83*(0.3295)*(0.17)-AI1592*0.04,""))))</f>
        <v/>
      </c>
      <c r="BC1592" s="51" t="str">
        <f aca="false">IF(C1592="","",IF(AND(Y1592="CONSUMO",AC1592="SIM")*OR(AG1592="-",AG1592="BIT"),IF(E1592&lt;&gt;"",(AI1592-(P1592+L1592-N1592+Q1592)*AY1592)/0.83),""))</f>
        <v/>
      </c>
      <c r="BD1592" s="51" t="str">
        <f aca="false">IF(BC1592="","",BC1592*0.17)</f>
        <v/>
      </c>
      <c r="BE1592" s="51" t="str">
        <f aca="false">IF(I1592=6908,0,IF(BC1592="","",BD1592-((P1592+L1592-N1592+Q1592)*AY1592)))</f>
        <v/>
      </c>
      <c r="BF1592" s="53" t="str">
        <f aca="false">IF(B1592="","",IF(OR(B1592="",E1592="Regime Normal"),0,(AI1592-Q1592)*VLOOKUP(R1592,Dados!$X$98:$Y$108,2,0)))</f>
        <v/>
      </c>
      <c r="BG1592" s="54" t="str">
        <f aca="false">IFERROR(VLOOKUP(I1592,Dados!$AC$27:$AD$43,2,0),IF(B1592="","",IF(D1592&lt;&gt;"MT",IF(AND(AC1592="SIM",Y1592="Revenda"),"2403",IF(AND(AC1592="SIM",Y1592="Consumo"),"2407",IF(AND(AC1592="NÃO",Y1592="Revenda"),"2102",IF(AND(AC1592="NÃO",Y1592="Consumo"),"2556",)))),REPLACE(I1592,1,1,1))))</f>
        <v/>
      </c>
    </row>
    <row r="1593" customFormat="false" ht="12.8" hidden="false" customHeight="true" outlineLevel="0" collapsed="false">
      <c r="Y1593" s="45"/>
      <c r="Z1593" s="46" t="str">
        <f aca="false">IF(B1593="","",(IFERROR(VLOOKUP(H1593,Dados!A$3:B$15000,2,0),"Não Encontrado")))</f>
        <v/>
      </c>
      <c r="AA1593" s="46" t="str">
        <f aca="false">IF(B1593="","",(IFERROR(VLOOKUP(G1593,Dados!C$3:E$15000,3,0),"Não Encontrado")))</f>
        <v/>
      </c>
      <c r="AB1593" s="46" t="str">
        <f aca="false">IFERROR(IF(Z1593&lt;&gt;"Não Encontrado",Z1593,IF(AA1593&lt;&gt;"Não Encontrado",AA1593,"")),"")</f>
        <v/>
      </c>
      <c r="AC1593" s="45" t="str">
        <f aca="false">IF(B1593="","",IF(AB1593="","NÃO","SIM"))</f>
        <v/>
      </c>
      <c r="AD1593" s="45" t="str">
        <f aca="false">IFERROR(VLOOKUP(G1593,Dados!$P$3:$R$500,3,0),"")</f>
        <v/>
      </c>
      <c r="AE1593" s="45" t="str">
        <f aca="false">IFERROR(VLOOKUP(G1593,Dados!$K$3:$L$500,2,0),"")</f>
        <v/>
      </c>
      <c r="AF1593" s="45" t="str">
        <f aca="false">IFERROR(VLOOKUP(G1593,Dados!$M$3:$N$500,2,0),"")</f>
        <v/>
      </c>
      <c r="AG1593" s="45" t="str">
        <f aca="false">IF(F1593="","",IF(AND(AD1593="",AE1593="",AF1593=""),"-",IF(AND(AD1593="BIT",AE1593="",AF1593=""),"BIT",IF(AND(AE1593="ANEXO I",AD1593="",AF1593=""),"ANEXO I",IF(AND(AF1593="ANEXO II",AD1593="",AE1593=""),"ANEXO II","Escolher")))))</f>
        <v/>
      </c>
      <c r="AH1593" s="45" t="str">
        <f aca="false">IF(AG1593&lt;&gt;"Pneus","",IFERROR(VLOOKUP(R1593,Dados!$X$2:$Z$5,3,0)*(AI1593-Q1593),VLOOKUP(D1593,Dados!$X$7:$Z$33,3,0)*(AI1593-Q1593)))</f>
        <v/>
      </c>
      <c r="AI1593" s="47" t="str">
        <f aca="false">IF(B1593="","",P1593+Q1593+O1593+M1593+L1593-N1593)</f>
        <v/>
      </c>
      <c r="AJ1593" s="48" t="str">
        <f aca="false">IFERROR(IF(AND(AC1593="SIM",AG1593="-",Y1593="REVENDA"),(AB1593/1+1)*AI1593,IF(AND(AC1593="SIM",AG1593="Pneus",Y1593="REVENDA"),(AB1593/1+1)*(AI1593-AH1593),"")),"")</f>
        <v/>
      </c>
      <c r="AK1593" s="48" t="str">
        <f aca="false">IF(AJ1593="","",AJ1593*17%)</f>
        <v/>
      </c>
      <c r="AL1593" s="48" t="str">
        <f aca="false">IFERROR(IF(AC1593="NÃO","",IF(AK1593="","",IF(E1593="Simples Nacional",BF1593,IF(T1593=0.12,U1593*0.5833337002,IF(T1593=0,AI1593*0.07,U1593))))),"")</f>
        <v/>
      </c>
      <c r="AM1593" s="47" t="str">
        <f aca="false">IFERROR(IF(AC1593="NÃO","",IF(OR(AG1593="-",AG1593="Pneus"),AK1593-AL1593,"")),"")</f>
        <v/>
      </c>
      <c r="AN1593" s="48" t="str">
        <f aca="false">IF(AND(Y1593="REVENDA",AC1593="SIM",AG1593="BIT"),((AB1593/1+1)*AI1593)*0.4117,"")</f>
        <v/>
      </c>
      <c r="AO1593" s="48" t="str">
        <f aca="false">IF(AN1593="","",AN1593*17%)</f>
        <v/>
      </c>
      <c r="AP1593" s="49" t="str">
        <f aca="false">IF(AN1593="","",IF(T1593=0.12,(U1593*0.4117)*0.4117,IF(T1593=0,(AI1593*0.07)*0.4117,U1593*0.4117)))</f>
        <v/>
      </c>
      <c r="AQ1593" s="47" t="str">
        <f aca="false">IF(AN1593="","",AO1593-AP1593)</f>
        <v/>
      </c>
      <c r="AR1593" s="50" t="str">
        <f aca="false">IFERROR(IF(AND(AC1593="SIM",Y1593="REVENDA",LEFT(AG1593,5)="ANEXO")*OR(AE1593="ANEXO I",AF1593="ANEXO II"),VLOOKUP(H1593,Dados!G:I,2,0),""),"INSERIR MVA")</f>
        <v/>
      </c>
      <c r="AS1593" s="48" t="str">
        <f aca="false">IF(LEFT(AG1593,5)="ANEXO",VLOOKUP(AG1593,Dados!$X$111:$Z$112,2,0)*(AI1593-Q1593),"")</f>
        <v/>
      </c>
      <c r="AT1593" s="48" t="str">
        <f aca="false">IFERROR(IF(AR1593="","",(AI1593*AR1593)+AI1593),"INSERIR MVA")</f>
        <v/>
      </c>
      <c r="AU1593" s="48" t="str">
        <f aca="false">IF(AT1593="","",IF(AY1593=0.04,U1593,AS1593*AY1593))</f>
        <v/>
      </c>
      <c r="AV1593" s="47" t="str">
        <f aca="false">IFERROR(IF(AU1593="","",(VLOOKUP(AG1593,Dados!$X$111:$Z$112,3,0)*AT1593*0.17)),"INSERIR MVA")</f>
        <v/>
      </c>
      <c r="AW1593" s="47" t="str">
        <f aca="false">IFERROR(IF(AR1593="","",AV1593-AU1593),"")</f>
        <v/>
      </c>
      <c r="AX1593" s="51" t="str">
        <f aca="false">IFERROR(IF(AC1593="NÃO","",IF(AM1593&lt;&gt;"",AM1593-W1593,IF(AQ1593&lt;&gt;"",AQ1593-W1593,IF(AW1593&lt;&gt;"",AW1593-W1593,"")))),"")</f>
        <v/>
      </c>
      <c r="AY1593" s="46" t="str">
        <f aca="false">IFERROR(IF(ISNA(VLOOKUP(R1593,Dados!$X$2:$Y$5,2,0)),VLOOKUP(D1593,Dados!$X$7:$Y$33,2,0),VLOOKUP(R1593,Dados!$X$2:$Y$5,2,0)),"")</f>
        <v/>
      </c>
      <c r="AZ1593" s="52" t="str">
        <f aca="false">IF(C1593="","",IF(AND(Y1593="CONSUMO",AC1593="NÃO")*OR(AG1593="-",AG1593="BIT"),IF(E1593&lt;&gt;"",(AI1593-(P1593+L1593-N1593+Q1593)*AY1593)/0.83),""))</f>
        <v/>
      </c>
      <c r="BA1593" s="51" t="str">
        <f aca="false">IF(AZ1593="","",AZ1593*0.17-((P1593+L1593-N1593+Q1593)*AY1593))</f>
        <v/>
      </c>
      <c r="BB1593" s="51" t="str">
        <f aca="false">IF(AND(Y1593="CONSUMO",AG1593="ANEXO I",AY1593&gt;4%),(AI1593-(P1593+L1593-N1593+Q1593)*0.0514)/0.83*(0.5177)*(0.17)-AI1593*0.0514,IF(AND(Y1593="CONSUMO",AG1593="ANEXO II",AY1593&gt;4%),(AI1593-(P1593+L1593-N1593+Q1593)*0.041)/0.83*(0.3295)*(0.17)-AI1593*0.041,IF(AND(Y1593="CONSUMO",AG1593="ANEXO I",AY1593=4%),(AI1593-(P1593+L1593-N1593+Q1593)*0.04)/0.83*(0.5177)*(0.17)-AI1593*0.04,IF(AND(Y1593="CONSUMO",AG1593="ANEXO II",AY1593=4%),(AI1593-(P1593+L1593-N1593+Q1593)*0.04)/0.83*(0.3295)*(0.17)-AI1593*0.04,""))))</f>
        <v/>
      </c>
      <c r="BC1593" s="51" t="str">
        <f aca="false">IF(C1593="","",IF(AND(Y1593="CONSUMO",AC1593="SIM")*OR(AG1593="-",AG1593="BIT"),IF(E1593&lt;&gt;"",(AI1593-(P1593+L1593-N1593+Q1593)*AY1593)/0.83),""))</f>
        <v/>
      </c>
      <c r="BD1593" s="51" t="str">
        <f aca="false">IF(BC1593="","",BC1593*0.17)</f>
        <v/>
      </c>
      <c r="BE1593" s="51" t="str">
        <f aca="false">IF(I1593=6908,0,IF(BC1593="","",BD1593-((P1593+L1593-N1593+Q1593)*AY1593)))</f>
        <v/>
      </c>
      <c r="BF1593" s="53" t="str">
        <f aca="false">IF(B1593="","",IF(OR(B1593="",E1593="Regime Normal"),0,(AI1593-Q1593)*VLOOKUP(R1593,Dados!$X$98:$Y$108,2,0)))</f>
        <v/>
      </c>
      <c r="BG1593" s="54" t="str">
        <f aca="false">IFERROR(VLOOKUP(I1593,Dados!$AC$27:$AD$43,2,0),IF(B1593="","",IF(D1593&lt;&gt;"MT",IF(AND(AC1593="SIM",Y1593="Revenda"),"2403",IF(AND(AC1593="SIM",Y1593="Consumo"),"2407",IF(AND(AC1593="NÃO",Y1593="Revenda"),"2102",IF(AND(AC1593="NÃO",Y1593="Consumo"),"2556",)))),REPLACE(I1593,1,1,1))))</f>
        <v/>
      </c>
    </row>
    <row r="1594" customFormat="false" ht="12.8" hidden="false" customHeight="true" outlineLevel="0" collapsed="false">
      <c r="Y1594" s="45"/>
      <c r="Z1594" s="46" t="str">
        <f aca="false">IF(B1594="","",(IFERROR(VLOOKUP(H1594,Dados!A$3:B$15000,2,0),"Não Encontrado")))</f>
        <v/>
      </c>
      <c r="AA1594" s="46" t="str">
        <f aca="false">IF(B1594="","",(IFERROR(VLOOKUP(G1594,Dados!C$3:E$15000,3,0),"Não Encontrado")))</f>
        <v/>
      </c>
      <c r="AB1594" s="46" t="str">
        <f aca="false">IFERROR(IF(Z1594&lt;&gt;"Não Encontrado",Z1594,IF(AA1594&lt;&gt;"Não Encontrado",AA1594,"")),"")</f>
        <v/>
      </c>
      <c r="AC1594" s="45" t="str">
        <f aca="false">IF(B1594="","",IF(AB1594="","NÃO","SIM"))</f>
        <v/>
      </c>
      <c r="AD1594" s="45" t="str">
        <f aca="false">IFERROR(VLOOKUP(G1594,Dados!$P$3:$R$500,3,0),"")</f>
        <v/>
      </c>
      <c r="AE1594" s="45" t="str">
        <f aca="false">IFERROR(VLOOKUP(G1594,Dados!$K$3:$L$500,2,0),"")</f>
        <v/>
      </c>
      <c r="AF1594" s="45" t="str">
        <f aca="false">IFERROR(VLOOKUP(G1594,Dados!$M$3:$N$500,2,0),"")</f>
        <v/>
      </c>
      <c r="AG1594" s="45" t="str">
        <f aca="false">IF(F1594="","",IF(AND(AD1594="",AE1594="",AF1594=""),"-",IF(AND(AD1594="BIT",AE1594="",AF1594=""),"BIT",IF(AND(AE1594="ANEXO I",AD1594="",AF1594=""),"ANEXO I",IF(AND(AF1594="ANEXO II",AD1594="",AE1594=""),"ANEXO II","Escolher")))))</f>
        <v/>
      </c>
      <c r="AH1594" s="45" t="str">
        <f aca="false">IF(AG1594&lt;&gt;"Pneus","",IFERROR(VLOOKUP(R1594,Dados!$X$2:$Z$5,3,0)*(AI1594-Q1594),VLOOKUP(D1594,Dados!$X$7:$Z$33,3,0)*(AI1594-Q1594)))</f>
        <v/>
      </c>
      <c r="AI1594" s="47" t="str">
        <f aca="false">IF(B1594="","",P1594+Q1594+O1594+M1594+L1594-N1594)</f>
        <v/>
      </c>
      <c r="AJ1594" s="48" t="str">
        <f aca="false">IFERROR(IF(AND(AC1594="SIM",AG1594="-",Y1594="REVENDA"),(AB1594/1+1)*AI1594,IF(AND(AC1594="SIM",AG1594="Pneus",Y1594="REVENDA"),(AB1594/1+1)*(AI1594-AH1594),"")),"")</f>
        <v/>
      </c>
      <c r="AK1594" s="48" t="str">
        <f aca="false">IF(AJ1594="","",AJ1594*17%)</f>
        <v/>
      </c>
      <c r="AL1594" s="48" t="str">
        <f aca="false">IFERROR(IF(AC1594="NÃO","",IF(AK1594="","",IF(E1594="Simples Nacional",BF1594,IF(T1594=0.12,U1594*0.5833337002,IF(T1594=0,AI1594*0.07,U1594))))),"")</f>
        <v/>
      </c>
      <c r="AM1594" s="47" t="str">
        <f aca="false">IFERROR(IF(AC1594="NÃO","",IF(OR(AG1594="-",AG1594="Pneus"),AK1594-AL1594,"")),"")</f>
        <v/>
      </c>
      <c r="AN1594" s="48" t="str">
        <f aca="false">IF(AND(Y1594="REVENDA",AC1594="SIM",AG1594="BIT"),((AB1594/1+1)*AI1594)*0.4117,"")</f>
        <v/>
      </c>
      <c r="AO1594" s="48" t="str">
        <f aca="false">IF(AN1594="","",AN1594*17%)</f>
        <v/>
      </c>
      <c r="AP1594" s="49" t="str">
        <f aca="false">IF(AN1594="","",IF(T1594=0.12,(U1594*0.4117)*0.4117,IF(T1594=0,(AI1594*0.07)*0.4117,U1594*0.4117)))</f>
        <v/>
      </c>
      <c r="AQ1594" s="47" t="str">
        <f aca="false">IF(AN1594="","",AO1594-AP1594)</f>
        <v/>
      </c>
      <c r="AR1594" s="50" t="str">
        <f aca="false">IFERROR(IF(AND(AC1594="SIM",Y1594="REVENDA",LEFT(AG1594,5)="ANEXO")*OR(AE1594="ANEXO I",AF1594="ANEXO II"),VLOOKUP(H1594,Dados!G:I,2,0),""),"INSERIR MVA")</f>
        <v/>
      </c>
      <c r="AS1594" s="48" t="str">
        <f aca="false">IF(LEFT(AG1594,5)="ANEXO",VLOOKUP(AG1594,Dados!$X$111:$Z$112,2,0)*(AI1594-Q1594),"")</f>
        <v/>
      </c>
      <c r="AT1594" s="48" t="str">
        <f aca="false">IFERROR(IF(AR1594="","",(AI1594*AR1594)+AI1594),"INSERIR MVA")</f>
        <v/>
      </c>
      <c r="AU1594" s="48" t="str">
        <f aca="false">IF(AT1594="","",IF(AY1594=0.04,U1594,AS1594*AY1594))</f>
        <v/>
      </c>
      <c r="AV1594" s="47" t="str">
        <f aca="false">IFERROR(IF(AU1594="","",(VLOOKUP(AG1594,Dados!$X$111:$Z$112,3,0)*AT1594*0.17)),"INSERIR MVA")</f>
        <v/>
      </c>
      <c r="AW1594" s="47" t="str">
        <f aca="false">IFERROR(IF(AR1594="","",AV1594-AU1594),"")</f>
        <v/>
      </c>
      <c r="AX1594" s="51" t="str">
        <f aca="false">IFERROR(IF(AC1594="NÃO","",IF(AM1594&lt;&gt;"",AM1594-W1594,IF(AQ1594&lt;&gt;"",AQ1594-W1594,IF(AW1594&lt;&gt;"",AW1594-W1594,"")))),"")</f>
        <v/>
      </c>
      <c r="AY1594" s="46" t="str">
        <f aca="false">IFERROR(IF(ISNA(VLOOKUP(R1594,Dados!$X$2:$Y$5,2,0)),VLOOKUP(D1594,Dados!$X$7:$Y$33,2,0),VLOOKUP(R1594,Dados!$X$2:$Y$5,2,0)),"")</f>
        <v/>
      </c>
      <c r="AZ1594" s="52" t="str">
        <f aca="false">IF(C1594="","",IF(AND(Y1594="CONSUMO",AC1594="NÃO")*OR(AG1594="-",AG1594="BIT"),IF(E1594&lt;&gt;"",(AI1594-(P1594+L1594-N1594+Q1594)*AY1594)/0.83),""))</f>
        <v/>
      </c>
      <c r="BA1594" s="51" t="str">
        <f aca="false">IF(AZ1594="","",AZ1594*0.17-((P1594+L1594-N1594+Q1594)*AY1594))</f>
        <v/>
      </c>
      <c r="BB1594" s="51" t="str">
        <f aca="false">IF(AND(Y1594="CONSUMO",AG1594="ANEXO I",AY1594&gt;4%),(AI1594-(P1594+L1594-N1594+Q1594)*0.0514)/0.83*(0.5177)*(0.17)-AI1594*0.0514,IF(AND(Y1594="CONSUMO",AG1594="ANEXO II",AY1594&gt;4%),(AI1594-(P1594+L1594-N1594+Q1594)*0.041)/0.83*(0.3295)*(0.17)-AI1594*0.041,IF(AND(Y1594="CONSUMO",AG1594="ANEXO I",AY1594=4%),(AI1594-(P1594+L1594-N1594+Q1594)*0.04)/0.83*(0.5177)*(0.17)-AI1594*0.04,IF(AND(Y1594="CONSUMO",AG1594="ANEXO II",AY1594=4%),(AI1594-(P1594+L1594-N1594+Q1594)*0.04)/0.83*(0.3295)*(0.17)-AI1594*0.04,""))))</f>
        <v/>
      </c>
      <c r="BC1594" s="51" t="str">
        <f aca="false">IF(C1594="","",IF(AND(Y1594="CONSUMO",AC1594="SIM")*OR(AG1594="-",AG1594="BIT"),IF(E1594&lt;&gt;"",(AI1594-(P1594+L1594-N1594+Q1594)*AY1594)/0.83),""))</f>
        <v/>
      </c>
      <c r="BD1594" s="51" t="str">
        <f aca="false">IF(BC1594="","",BC1594*0.17)</f>
        <v/>
      </c>
      <c r="BE1594" s="51" t="str">
        <f aca="false">IF(I1594=6908,0,IF(BC1594="","",BD1594-((P1594+L1594-N1594+Q1594)*AY1594)))</f>
        <v/>
      </c>
      <c r="BF1594" s="53" t="str">
        <f aca="false">IF(B1594="","",IF(OR(B1594="",E1594="Regime Normal"),0,(AI1594-Q1594)*VLOOKUP(R1594,Dados!$X$98:$Y$108,2,0)))</f>
        <v/>
      </c>
      <c r="BG1594" s="54" t="str">
        <f aca="false">IFERROR(VLOOKUP(I1594,Dados!$AC$27:$AD$43,2,0),IF(B1594="","",IF(D1594&lt;&gt;"MT",IF(AND(AC1594="SIM",Y1594="Revenda"),"2403",IF(AND(AC1594="SIM",Y1594="Consumo"),"2407",IF(AND(AC1594="NÃO",Y1594="Revenda"),"2102",IF(AND(AC1594="NÃO",Y1594="Consumo"),"2556",)))),REPLACE(I1594,1,1,1))))</f>
        <v/>
      </c>
    </row>
    <row r="1595" customFormat="false" ht="12.8" hidden="false" customHeight="true" outlineLevel="0" collapsed="false">
      <c r="Y1595" s="45"/>
      <c r="Z1595" s="46" t="str">
        <f aca="false">IF(B1595="","",(IFERROR(VLOOKUP(H1595,Dados!A$3:B$15000,2,0),"Não Encontrado")))</f>
        <v/>
      </c>
      <c r="AA1595" s="46" t="str">
        <f aca="false">IF(B1595="","",(IFERROR(VLOOKUP(G1595,Dados!C$3:E$15000,3,0),"Não Encontrado")))</f>
        <v/>
      </c>
      <c r="AB1595" s="46" t="str">
        <f aca="false">IFERROR(IF(Z1595&lt;&gt;"Não Encontrado",Z1595,IF(AA1595&lt;&gt;"Não Encontrado",AA1595,"")),"")</f>
        <v/>
      </c>
      <c r="AC1595" s="45" t="str">
        <f aca="false">IF(B1595="","",IF(AB1595="","NÃO","SIM"))</f>
        <v/>
      </c>
      <c r="AD1595" s="45" t="str">
        <f aca="false">IFERROR(VLOOKUP(G1595,Dados!$P$3:$R$500,3,0),"")</f>
        <v/>
      </c>
      <c r="AE1595" s="45" t="str">
        <f aca="false">IFERROR(VLOOKUP(G1595,Dados!$K$3:$L$500,2,0),"")</f>
        <v/>
      </c>
      <c r="AF1595" s="45" t="str">
        <f aca="false">IFERROR(VLOOKUP(G1595,Dados!$M$3:$N$500,2,0),"")</f>
        <v/>
      </c>
      <c r="AG1595" s="45" t="str">
        <f aca="false">IF(F1595="","",IF(AND(AD1595="",AE1595="",AF1595=""),"-",IF(AND(AD1595="BIT",AE1595="",AF1595=""),"BIT",IF(AND(AE1595="ANEXO I",AD1595="",AF1595=""),"ANEXO I",IF(AND(AF1595="ANEXO II",AD1595="",AE1595=""),"ANEXO II","Escolher")))))</f>
        <v/>
      </c>
      <c r="AH1595" s="45" t="str">
        <f aca="false">IF(AG1595&lt;&gt;"Pneus","",IFERROR(VLOOKUP(R1595,Dados!$X$2:$Z$5,3,0)*(AI1595-Q1595),VLOOKUP(D1595,Dados!$X$7:$Z$33,3,0)*(AI1595-Q1595)))</f>
        <v/>
      </c>
      <c r="AI1595" s="47" t="str">
        <f aca="false">IF(B1595="","",P1595+Q1595+O1595+M1595+L1595-N1595)</f>
        <v/>
      </c>
      <c r="AJ1595" s="48" t="str">
        <f aca="false">IFERROR(IF(AND(AC1595="SIM",AG1595="-",Y1595="REVENDA"),(AB1595/1+1)*AI1595,IF(AND(AC1595="SIM",AG1595="Pneus",Y1595="REVENDA"),(AB1595/1+1)*(AI1595-AH1595),"")),"")</f>
        <v/>
      </c>
      <c r="AK1595" s="48" t="str">
        <f aca="false">IF(AJ1595="","",AJ1595*17%)</f>
        <v/>
      </c>
      <c r="AL1595" s="48" t="str">
        <f aca="false">IFERROR(IF(AC1595="NÃO","",IF(AK1595="","",IF(E1595="Simples Nacional",BF1595,IF(T1595=0.12,U1595*0.5833337002,IF(T1595=0,AI1595*0.07,U1595))))),"")</f>
        <v/>
      </c>
      <c r="AM1595" s="47" t="str">
        <f aca="false">IFERROR(IF(AC1595="NÃO","",IF(OR(AG1595="-",AG1595="Pneus"),AK1595-AL1595,"")),"")</f>
        <v/>
      </c>
      <c r="AN1595" s="48" t="str">
        <f aca="false">IF(AND(Y1595="REVENDA",AC1595="SIM",AG1595="BIT"),((AB1595/1+1)*AI1595)*0.4117,"")</f>
        <v/>
      </c>
      <c r="AO1595" s="48" t="str">
        <f aca="false">IF(AN1595="","",AN1595*17%)</f>
        <v/>
      </c>
      <c r="AP1595" s="49" t="str">
        <f aca="false">IF(AN1595="","",IF(T1595=0.12,(U1595*0.4117)*0.4117,IF(T1595=0,(AI1595*0.07)*0.4117,U1595*0.4117)))</f>
        <v/>
      </c>
      <c r="AQ1595" s="47" t="str">
        <f aca="false">IF(AN1595="","",AO1595-AP1595)</f>
        <v/>
      </c>
      <c r="AR1595" s="50" t="str">
        <f aca="false">IFERROR(IF(AND(AC1595="SIM",Y1595="REVENDA",LEFT(AG1595,5)="ANEXO")*OR(AE1595="ANEXO I",AF1595="ANEXO II"),VLOOKUP(H1595,Dados!G:I,2,0),""),"INSERIR MVA")</f>
        <v/>
      </c>
      <c r="AS1595" s="48" t="str">
        <f aca="false">IF(LEFT(AG1595,5)="ANEXO",VLOOKUP(AG1595,Dados!$X$111:$Z$112,2,0)*(AI1595-Q1595),"")</f>
        <v/>
      </c>
      <c r="AT1595" s="48" t="str">
        <f aca="false">IFERROR(IF(AR1595="","",(AI1595*AR1595)+AI1595),"INSERIR MVA")</f>
        <v/>
      </c>
      <c r="AU1595" s="48" t="str">
        <f aca="false">IF(AT1595="","",IF(AY1595=0.04,U1595,AS1595*AY1595))</f>
        <v/>
      </c>
      <c r="AV1595" s="47" t="str">
        <f aca="false">IFERROR(IF(AU1595="","",(VLOOKUP(AG1595,Dados!$X$111:$Z$112,3,0)*AT1595*0.17)),"INSERIR MVA")</f>
        <v/>
      </c>
      <c r="AW1595" s="47" t="str">
        <f aca="false">IFERROR(IF(AR1595="","",AV1595-AU1595),"")</f>
        <v/>
      </c>
      <c r="AX1595" s="51" t="str">
        <f aca="false">IFERROR(IF(AC1595="NÃO","",IF(AM1595&lt;&gt;"",AM1595-W1595,IF(AQ1595&lt;&gt;"",AQ1595-W1595,IF(AW1595&lt;&gt;"",AW1595-W1595,"")))),"")</f>
        <v/>
      </c>
      <c r="AY1595" s="46" t="str">
        <f aca="false">IFERROR(IF(ISNA(VLOOKUP(R1595,Dados!$X$2:$Y$5,2,0)),VLOOKUP(D1595,Dados!$X$7:$Y$33,2,0),VLOOKUP(R1595,Dados!$X$2:$Y$5,2,0)),"")</f>
        <v/>
      </c>
      <c r="AZ1595" s="52" t="str">
        <f aca="false">IF(C1595="","",IF(AND(Y1595="CONSUMO",AC1595="NÃO")*OR(AG1595="-",AG1595="BIT"),IF(E1595&lt;&gt;"",(AI1595-(P1595+L1595-N1595+Q1595)*AY1595)/0.83),""))</f>
        <v/>
      </c>
      <c r="BA1595" s="51" t="str">
        <f aca="false">IF(AZ1595="","",AZ1595*0.17-((P1595+L1595-N1595+Q1595)*AY1595))</f>
        <v/>
      </c>
      <c r="BB1595" s="51" t="str">
        <f aca="false">IF(AND(Y1595="CONSUMO",AG1595="ANEXO I",AY1595&gt;4%),(AI1595-(P1595+L1595-N1595+Q1595)*0.0514)/0.83*(0.5177)*(0.17)-AI1595*0.0514,IF(AND(Y1595="CONSUMO",AG1595="ANEXO II",AY1595&gt;4%),(AI1595-(P1595+L1595-N1595+Q1595)*0.041)/0.83*(0.3295)*(0.17)-AI1595*0.041,IF(AND(Y1595="CONSUMO",AG1595="ANEXO I",AY1595=4%),(AI1595-(P1595+L1595-N1595+Q1595)*0.04)/0.83*(0.5177)*(0.17)-AI1595*0.04,IF(AND(Y1595="CONSUMO",AG1595="ANEXO II",AY1595=4%),(AI1595-(P1595+L1595-N1595+Q1595)*0.04)/0.83*(0.3295)*(0.17)-AI1595*0.04,""))))</f>
        <v/>
      </c>
      <c r="BC1595" s="51" t="str">
        <f aca="false">IF(C1595="","",IF(AND(Y1595="CONSUMO",AC1595="SIM")*OR(AG1595="-",AG1595="BIT"),IF(E1595&lt;&gt;"",(AI1595-(P1595+L1595-N1595+Q1595)*AY1595)/0.83),""))</f>
        <v/>
      </c>
      <c r="BD1595" s="51" t="str">
        <f aca="false">IF(BC1595="","",BC1595*0.17)</f>
        <v/>
      </c>
      <c r="BE1595" s="51" t="str">
        <f aca="false">IF(I1595=6908,0,IF(BC1595="","",BD1595-((P1595+L1595-N1595+Q1595)*AY1595)))</f>
        <v/>
      </c>
      <c r="BF1595" s="53" t="str">
        <f aca="false">IF(B1595="","",IF(OR(B1595="",E1595="Regime Normal"),0,(AI1595-Q1595)*VLOOKUP(R1595,Dados!$X$98:$Y$108,2,0)))</f>
        <v/>
      </c>
      <c r="BG1595" s="54" t="str">
        <f aca="false">IFERROR(VLOOKUP(I1595,Dados!$AC$27:$AD$43,2,0),IF(B1595="","",IF(D1595&lt;&gt;"MT",IF(AND(AC1595="SIM",Y1595="Revenda"),"2403",IF(AND(AC1595="SIM",Y1595="Consumo"),"2407",IF(AND(AC1595="NÃO",Y1595="Revenda"),"2102",IF(AND(AC1595="NÃO",Y1595="Consumo"),"2556",)))),REPLACE(I1595,1,1,1))))</f>
        <v/>
      </c>
    </row>
    <row r="1596" customFormat="false" ht="12.8" hidden="false" customHeight="true" outlineLevel="0" collapsed="false">
      <c r="Y1596" s="45"/>
      <c r="Z1596" s="46" t="str">
        <f aca="false">IF(B1596="","",(IFERROR(VLOOKUP(H1596,Dados!A$3:B$15000,2,0),"Não Encontrado")))</f>
        <v/>
      </c>
      <c r="AA1596" s="46" t="str">
        <f aca="false">IF(B1596="","",(IFERROR(VLOOKUP(G1596,Dados!C$3:E$15000,3,0),"Não Encontrado")))</f>
        <v/>
      </c>
      <c r="AB1596" s="46" t="str">
        <f aca="false">IFERROR(IF(Z1596&lt;&gt;"Não Encontrado",Z1596,IF(AA1596&lt;&gt;"Não Encontrado",AA1596,"")),"")</f>
        <v/>
      </c>
      <c r="AC1596" s="45" t="str">
        <f aca="false">IF(B1596="","",IF(AB1596="","NÃO","SIM"))</f>
        <v/>
      </c>
      <c r="AD1596" s="45" t="str">
        <f aca="false">IFERROR(VLOOKUP(G1596,Dados!$P$3:$R$500,3,0),"")</f>
        <v/>
      </c>
      <c r="AE1596" s="45" t="str">
        <f aca="false">IFERROR(VLOOKUP(G1596,Dados!$K$3:$L$500,2,0),"")</f>
        <v/>
      </c>
      <c r="AF1596" s="45" t="str">
        <f aca="false">IFERROR(VLOOKUP(G1596,Dados!$M$3:$N$500,2,0),"")</f>
        <v/>
      </c>
      <c r="AG1596" s="45" t="str">
        <f aca="false">IF(F1596="","",IF(AND(AD1596="",AE1596="",AF1596=""),"-",IF(AND(AD1596="BIT",AE1596="",AF1596=""),"BIT",IF(AND(AE1596="ANEXO I",AD1596="",AF1596=""),"ANEXO I",IF(AND(AF1596="ANEXO II",AD1596="",AE1596=""),"ANEXO II","Escolher")))))</f>
        <v/>
      </c>
      <c r="AH1596" s="45" t="str">
        <f aca="false">IF(AG1596&lt;&gt;"Pneus","",IFERROR(VLOOKUP(R1596,Dados!$X$2:$Z$5,3,0)*(AI1596-Q1596),VLOOKUP(D1596,Dados!$X$7:$Z$33,3,0)*(AI1596-Q1596)))</f>
        <v/>
      </c>
      <c r="AI1596" s="47" t="str">
        <f aca="false">IF(B1596="","",P1596+Q1596+O1596+M1596+L1596-N1596)</f>
        <v/>
      </c>
      <c r="AJ1596" s="48" t="str">
        <f aca="false">IFERROR(IF(AND(AC1596="SIM",AG1596="-",Y1596="REVENDA"),(AB1596/1+1)*AI1596,IF(AND(AC1596="SIM",AG1596="Pneus",Y1596="REVENDA"),(AB1596/1+1)*(AI1596-AH1596),"")),"")</f>
        <v/>
      </c>
      <c r="AK1596" s="48" t="str">
        <f aca="false">IF(AJ1596="","",AJ1596*17%)</f>
        <v/>
      </c>
      <c r="AL1596" s="48" t="str">
        <f aca="false">IFERROR(IF(AC1596="NÃO","",IF(AK1596="","",IF(E1596="Simples Nacional",BF1596,IF(T1596=0.12,U1596*0.5833337002,IF(T1596=0,AI1596*0.07,U1596))))),"")</f>
        <v/>
      </c>
      <c r="AM1596" s="47" t="str">
        <f aca="false">IFERROR(IF(AC1596="NÃO","",IF(OR(AG1596="-",AG1596="Pneus"),AK1596-AL1596,"")),"")</f>
        <v/>
      </c>
      <c r="AN1596" s="48" t="str">
        <f aca="false">IF(AND(Y1596="REVENDA",AC1596="SIM",AG1596="BIT"),((AB1596/1+1)*AI1596)*0.4117,"")</f>
        <v/>
      </c>
      <c r="AO1596" s="48" t="str">
        <f aca="false">IF(AN1596="","",AN1596*17%)</f>
        <v/>
      </c>
      <c r="AP1596" s="49" t="str">
        <f aca="false">IF(AN1596="","",IF(T1596=0.12,(U1596*0.4117)*0.4117,IF(T1596=0,(AI1596*0.07)*0.4117,U1596*0.4117)))</f>
        <v/>
      </c>
      <c r="AQ1596" s="47" t="str">
        <f aca="false">IF(AN1596="","",AO1596-AP1596)</f>
        <v/>
      </c>
      <c r="AR1596" s="50" t="str">
        <f aca="false">IFERROR(IF(AND(AC1596="SIM",Y1596="REVENDA",LEFT(AG1596,5)="ANEXO")*OR(AE1596="ANEXO I",AF1596="ANEXO II"),VLOOKUP(H1596,Dados!G:I,2,0),""),"INSERIR MVA")</f>
        <v/>
      </c>
      <c r="AS1596" s="48" t="str">
        <f aca="false">IF(LEFT(AG1596,5)="ANEXO",VLOOKUP(AG1596,Dados!$X$111:$Z$112,2,0)*(AI1596-Q1596),"")</f>
        <v/>
      </c>
      <c r="AT1596" s="48" t="str">
        <f aca="false">IFERROR(IF(AR1596="","",(AI1596*AR1596)+AI1596),"INSERIR MVA")</f>
        <v/>
      </c>
      <c r="AU1596" s="48" t="str">
        <f aca="false">IF(AT1596="","",IF(AY1596=0.04,U1596,AS1596*AY1596))</f>
        <v/>
      </c>
      <c r="AV1596" s="47" t="str">
        <f aca="false">IFERROR(IF(AU1596="","",(VLOOKUP(AG1596,Dados!$X$111:$Z$112,3,0)*AT1596*0.17)),"INSERIR MVA")</f>
        <v/>
      </c>
      <c r="AW1596" s="47" t="str">
        <f aca="false">IFERROR(IF(AR1596="","",AV1596-AU1596),"")</f>
        <v/>
      </c>
      <c r="AX1596" s="51" t="str">
        <f aca="false">IFERROR(IF(AC1596="NÃO","",IF(AM1596&lt;&gt;"",AM1596-W1596,IF(AQ1596&lt;&gt;"",AQ1596-W1596,IF(AW1596&lt;&gt;"",AW1596-W1596,"")))),"")</f>
        <v/>
      </c>
      <c r="AY1596" s="46" t="str">
        <f aca="false">IFERROR(IF(ISNA(VLOOKUP(R1596,Dados!$X$2:$Y$5,2,0)),VLOOKUP(D1596,Dados!$X$7:$Y$33,2,0),VLOOKUP(R1596,Dados!$X$2:$Y$5,2,0)),"")</f>
        <v/>
      </c>
      <c r="AZ1596" s="52" t="str">
        <f aca="false">IF(C1596="","",IF(AND(Y1596="CONSUMO",AC1596="NÃO")*OR(AG1596="-",AG1596="BIT"),IF(E1596&lt;&gt;"",(AI1596-(P1596+L1596-N1596+Q1596)*AY1596)/0.83),""))</f>
        <v/>
      </c>
      <c r="BA1596" s="51" t="str">
        <f aca="false">IF(AZ1596="","",AZ1596*0.17-((P1596+L1596-N1596+Q1596)*AY1596))</f>
        <v/>
      </c>
      <c r="BB1596" s="51" t="str">
        <f aca="false">IF(AND(Y1596="CONSUMO",AG1596="ANEXO I",AY1596&gt;4%),(AI1596-(P1596+L1596-N1596+Q1596)*0.0514)/0.83*(0.5177)*(0.17)-AI1596*0.0514,IF(AND(Y1596="CONSUMO",AG1596="ANEXO II",AY1596&gt;4%),(AI1596-(P1596+L1596-N1596+Q1596)*0.041)/0.83*(0.3295)*(0.17)-AI1596*0.041,IF(AND(Y1596="CONSUMO",AG1596="ANEXO I",AY1596=4%),(AI1596-(P1596+L1596-N1596+Q1596)*0.04)/0.83*(0.5177)*(0.17)-AI1596*0.04,IF(AND(Y1596="CONSUMO",AG1596="ANEXO II",AY1596=4%),(AI1596-(P1596+L1596-N1596+Q1596)*0.04)/0.83*(0.3295)*(0.17)-AI1596*0.04,""))))</f>
        <v/>
      </c>
      <c r="BC1596" s="51" t="str">
        <f aca="false">IF(C1596="","",IF(AND(Y1596="CONSUMO",AC1596="SIM")*OR(AG1596="-",AG1596="BIT"),IF(E1596&lt;&gt;"",(AI1596-(P1596+L1596-N1596+Q1596)*AY1596)/0.83),""))</f>
        <v/>
      </c>
      <c r="BD1596" s="51" t="str">
        <f aca="false">IF(BC1596="","",BC1596*0.17)</f>
        <v/>
      </c>
      <c r="BE1596" s="51" t="str">
        <f aca="false">IF(I1596=6908,0,IF(BC1596="","",BD1596-((P1596+L1596-N1596+Q1596)*AY1596)))</f>
        <v/>
      </c>
      <c r="BF1596" s="53" t="str">
        <f aca="false">IF(B1596="","",IF(OR(B1596="",E1596="Regime Normal"),0,(AI1596-Q1596)*VLOOKUP(R1596,Dados!$X$98:$Y$108,2,0)))</f>
        <v/>
      </c>
      <c r="BG1596" s="54" t="str">
        <f aca="false">IFERROR(VLOOKUP(I1596,Dados!$AC$27:$AD$43,2,0),IF(B1596="","",IF(D1596&lt;&gt;"MT",IF(AND(AC1596="SIM",Y1596="Revenda"),"2403",IF(AND(AC1596="SIM",Y1596="Consumo"),"2407",IF(AND(AC1596="NÃO",Y1596="Revenda"),"2102",IF(AND(AC1596="NÃO",Y1596="Consumo"),"2556",)))),REPLACE(I1596,1,1,1))))</f>
        <v/>
      </c>
    </row>
    <row r="1597" customFormat="false" ht="12.8" hidden="false" customHeight="true" outlineLevel="0" collapsed="false">
      <c r="Y1597" s="45"/>
      <c r="Z1597" s="46" t="str">
        <f aca="false">IF(B1597="","",(IFERROR(VLOOKUP(H1597,Dados!A$3:B$15000,2,0),"Não Encontrado")))</f>
        <v/>
      </c>
      <c r="AA1597" s="46" t="str">
        <f aca="false">IF(B1597="","",(IFERROR(VLOOKUP(G1597,Dados!C$3:E$15000,3,0),"Não Encontrado")))</f>
        <v/>
      </c>
      <c r="AB1597" s="46" t="str">
        <f aca="false">IFERROR(IF(Z1597&lt;&gt;"Não Encontrado",Z1597,IF(AA1597&lt;&gt;"Não Encontrado",AA1597,"")),"")</f>
        <v/>
      </c>
      <c r="AC1597" s="45" t="str">
        <f aca="false">IF(B1597="","",IF(AB1597="","NÃO","SIM"))</f>
        <v/>
      </c>
      <c r="AD1597" s="45" t="str">
        <f aca="false">IFERROR(VLOOKUP(G1597,Dados!$P$3:$R$500,3,0),"")</f>
        <v/>
      </c>
      <c r="AE1597" s="45" t="str">
        <f aca="false">IFERROR(VLOOKUP(G1597,Dados!$K$3:$L$500,2,0),"")</f>
        <v/>
      </c>
      <c r="AF1597" s="45" t="str">
        <f aca="false">IFERROR(VLOOKUP(G1597,Dados!$M$3:$N$500,2,0),"")</f>
        <v/>
      </c>
      <c r="AG1597" s="45" t="str">
        <f aca="false">IF(F1597="","",IF(AND(AD1597="",AE1597="",AF1597=""),"-",IF(AND(AD1597="BIT",AE1597="",AF1597=""),"BIT",IF(AND(AE1597="ANEXO I",AD1597="",AF1597=""),"ANEXO I",IF(AND(AF1597="ANEXO II",AD1597="",AE1597=""),"ANEXO II","Escolher")))))</f>
        <v/>
      </c>
      <c r="AH1597" s="45" t="str">
        <f aca="false">IF(AG1597&lt;&gt;"Pneus","",IFERROR(VLOOKUP(R1597,Dados!$X$2:$Z$5,3,0)*(AI1597-Q1597),VLOOKUP(D1597,Dados!$X$7:$Z$33,3,0)*(AI1597-Q1597)))</f>
        <v/>
      </c>
      <c r="AI1597" s="47" t="str">
        <f aca="false">IF(B1597="","",P1597+Q1597+O1597+M1597+L1597-N1597)</f>
        <v/>
      </c>
      <c r="AJ1597" s="48" t="str">
        <f aca="false">IFERROR(IF(AND(AC1597="SIM",AG1597="-",Y1597="REVENDA"),(AB1597/1+1)*AI1597,IF(AND(AC1597="SIM",AG1597="Pneus",Y1597="REVENDA"),(AB1597/1+1)*(AI1597-AH1597),"")),"")</f>
        <v/>
      </c>
      <c r="AK1597" s="48" t="str">
        <f aca="false">IF(AJ1597="","",AJ1597*17%)</f>
        <v/>
      </c>
      <c r="AL1597" s="48" t="str">
        <f aca="false">IFERROR(IF(AC1597="NÃO","",IF(AK1597="","",IF(E1597="Simples Nacional",BF1597,IF(T1597=0.12,U1597*0.5833337002,IF(T1597=0,AI1597*0.07,U1597))))),"")</f>
        <v/>
      </c>
      <c r="AM1597" s="47" t="str">
        <f aca="false">IFERROR(IF(AC1597="NÃO","",IF(OR(AG1597="-",AG1597="Pneus"),AK1597-AL1597,"")),"")</f>
        <v/>
      </c>
      <c r="AN1597" s="48" t="str">
        <f aca="false">IF(AND(Y1597="REVENDA",AC1597="SIM",AG1597="BIT"),((AB1597/1+1)*AI1597)*0.4117,"")</f>
        <v/>
      </c>
      <c r="AO1597" s="48" t="str">
        <f aca="false">IF(AN1597="","",AN1597*17%)</f>
        <v/>
      </c>
      <c r="AP1597" s="49" t="str">
        <f aca="false">IF(AN1597="","",IF(T1597=0.12,(U1597*0.4117)*0.4117,IF(T1597=0,(AI1597*0.07)*0.4117,U1597*0.4117)))</f>
        <v/>
      </c>
      <c r="AQ1597" s="47" t="str">
        <f aca="false">IF(AN1597="","",AO1597-AP1597)</f>
        <v/>
      </c>
      <c r="AR1597" s="50" t="str">
        <f aca="false">IFERROR(IF(AND(AC1597="SIM",Y1597="REVENDA",LEFT(AG1597,5)="ANEXO")*OR(AE1597="ANEXO I",AF1597="ANEXO II"),VLOOKUP(H1597,Dados!G:I,2,0),""),"INSERIR MVA")</f>
        <v/>
      </c>
      <c r="AS1597" s="48" t="str">
        <f aca="false">IF(LEFT(AG1597,5)="ANEXO",VLOOKUP(AG1597,Dados!$X$111:$Z$112,2,0)*(AI1597-Q1597),"")</f>
        <v/>
      </c>
      <c r="AT1597" s="48" t="str">
        <f aca="false">IFERROR(IF(AR1597="","",(AI1597*AR1597)+AI1597),"INSERIR MVA")</f>
        <v/>
      </c>
      <c r="AU1597" s="48" t="str">
        <f aca="false">IF(AT1597="","",IF(AY1597=0.04,U1597,AS1597*AY1597))</f>
        <v/>
      </c>
      <c r="AV1597" s="47" t="str">
        <f aca="false">IFERROR(IF(AU1597="","",(VLOOKUP(AG1597,Dados!$X$111:$Z$112,3,0)*AT1597*0.17)),"INSERIR MVA")</f>
        <v/>
      </c>
      <c r="AW1597" s="47" t="str">
        <f aca="false">IFERROR(IF(AR1597="","",AV1597-AU1597),"")</f>
        <v/>
      </c>
      <c r="AX1597" s="51" t="str">
        <f aca="false">IFERROR(IF(AC1597="NÃO","",IF(AM1597&lt;&gt;"",AM1597-W1597,IF(AQ1597&lt;&gt;"",AQ1597-W1597,IF(AW1597&lt;&gt;"",AW1597-W1597,"")))),"")</f>
        <v/>
      </c>
      <c r="AY1597" s="46" t="str">
        <f aca="false">IFERROR(IF(ISNA(VLOOKUP(R1597,Dados!$X$2:$Y$5,2,0)),VLOOKUP(D1597,Dados!$X$7:$Y$33,2,0),VLOOKUP(R1597,Dados!$X$2:$Y$5,2,0)),"")</f>
        <v/>
      </c>
      <c r="AZ1597" s="52" t="str">
        <f aca="false">IF(C1597="","",IF(AND(Y1597="CONSUMO",AC1597="NÃO")*OR(AG1597="-",AG1597="BIT"),IF(E1597&lt;&gt;"",(AI1597-(P1597+L1597-N1597+Q1597)*AY1597)/0.83),""))</f>
        <v/>
      </c>
      <c r="BA1597" s="51" t="str">
        <f aca="false">IF(AZ1597="","",AZ1597*0.17-((P1597+L1597-N1597+Q1597)*AY1597))</f>
        <v/>
      </c>
      <c r="BB1597" s="51" t="str">
        <f aca="false">IF(AND(Y1597="CONSUMO",AG1597="ANEXO I",AY1597&gt;4%),(AI1597-(P1597+L1597-N1597+Q1597)*0.0514)/0.83*(0.5177)*(0.17)-AI1597*0.0514,IF(AND(Y1597="CONSUMO",AG1597="ANEXO II",AY1597&gt;4%),(AI1597-(P1597+L1597-N1597+Q1597)*0.041)/0.83*(0.3295)*(0.17)-AI1597*0.041,IF(AND(Y1597="CONSUMO",AG1597="ANEXO I",AY1597=4%),(AI1597-(P1597+L1597-N1597+Q1597)*0.04)/0.83*(0.5177)*(0.17)-AI1597*0.04,IF(AND(Y1597="CONSUMO",AG1597="ANEXO II",AY1597=4%),(AI1597-(P1597+L1597-N1597+Q1597)*0.04)/0.83*(0.3295)*(0.17)-AI1597*0.04,""))))</f>
        <v/>
      </c>
      <c r="BC1597" s="51" t="str">
        <f aca="false">IF(C1597="","",IF(AND(Y1597="CONSUMO",AC1597="SIM")*OR(AG1597="-",AG1597="BIT"),IF(E1597&lt;&gt;"",(AI1597-(P1597+L1597-N1597+Q1597)*AY1597)/0.83),""))</f>
        <v/>
      </c>
      <c r="BD1597" s="51" t="str">
        <f aca="false">IF(BC1597="","",BC1597*0.17)</f>
        <v/>
      </c>
      <c r="BE1597" s="51" t="str">
        <f aca="false">IF(I1597=6908,0,IF(BC1597="","",BD1597-((P1597+L1597-N1597+Q1597)*AY1597)))</f>
        <v/>
      </c>
      <c r="BF1597" s="53" t="str">
        <f aca="false">IF(B1597="","",IF(OR(B1597="",E1597="Regime Normal"),0,(AI1597-Q1597)*VLOOKUP(R1597,Dados!$X$98:$Y$108,2,0)))</f>
        <v/>
      </c>
      <c r="BG1597" s="54" t="str">
        <f aca="false">IFERROR(VLOOKUP(I1597,Dados!$AC$27:$AD$43,2,0),IF(B1597="","",IF(D1597&lt;&gt;"MT",IF(AND(AC1597="SIM",Y1597="Revenda"),"2403",IF(AND(AC1597="SIM",Y1597="Consumo"),"2407",IF(AND(AC1597="NÃO",Y1597="Revenda"),"2102",IF(AND(AC1597="NÃO",Y1597="Consumo"),"2556",)))),REPLACE(I1597,1,1,1))))</f>
        <v/>
      </c>
    </row>
    <row r="1598" customFormat="false" ht="12.8" hidden="false" customHeight="true" outlineLevel="0" collapsed="false">
      <c r="Y1598" s="45"/>
      <c r="Z1598" s="46" t="str">
        <f aca="false">IF(B1598="","",(IFERROR(VLOOKUP(H1598,Dados!A$3:B$15000,2,0),"Não Encontrado")))</f>
        <v/>
      </c>
      <c r="AA1598" s="46" t="str">
        <f aca="false">IF(B1598="","",(IFERROR(VLOOKUP(G1598,Dados!C$3:E$15000,3,0),"Não Encontrado")))</f>
        <v/>
      </c>
      <c r="AB1598" s="46" t="str">
        <f aca="false">IFERROR(IF(Z1598&lt;&gt;"Não Encontrado",Z1598,IF(AA1598&lt;&gt;"Não Encontrado",AA1598,"")),"")</f>
        <v/>
      </c>
      <c r="AC1598" s="45" t="str">
        <f aca="false">IF(B1598="","",IF(AB1598="","NÃO","SIM"))</f>
        <v/>
      </c>
      <c r="AD1598" s="45" t="str">
        <f aca="false">IFERROR(VLOOKUP(G1598,Dados!$P$3:$R$500,3,0),"")</f>
        <v/>
      </c>
      <c r="AE1598" s="45" t="str">
        <f aca="false">IFERROR(VLOOKUP(G1598,Dados!$K$3:$L$500,2,0),"")</f>
        <v/>
      </c>
      <c r="AF1598" s="45" t="str">
        <f aca="false">IFERROR(VLOOKUP(G1598,Dados!$M$3:$N$500,2,0),"")</f>
        <v/>
      </c>
      <c r="AG1598" s="45" t="str">
        <f aca="false">IF(F1598="","",IF(AND(AD1598="",AE1598="",AF1598=""),"-",IF(AND(AD1598="BIT",AE1598="",AF1598=""),"BIT",IF(AND(AE1598="ANEXO I",AD1598="",AF1598=""),"ANEXO I",IF(AND(AF1598="ANEXO II",AD1598="",AE1598=""),"ANEXO II","Escolher")))))</f>
        <v/>
      </c>
      <c r="AH1598" s="45" t="str">
        <f aca="false">IF(AG1598&lt;&gt;"Pneus","",IFERROR(VLOOKUP(R1598,Dados!$X$2:$Z$5,3,0)*(AI1598-Q1598),VLOOKUP(D1598,Dados!$X$7:$Z$33,3,0)*(AI1598-Q1598)))</f>
        <v/>
      </c>
      <c r="AI1598" s="47" t="str">
        <f aca="false">IF(B1598="","",P1598+Q1598+O1598+M1598+L1598-N1598)</f>
        <v/>
      </c>
      <c r="AJ1598" s="48" t="str">
        <f aca="false">IFERROR(IF(AND(AC1598="SIM",AG1598="-",Y1598="REVENDA"),(AB1598/1+1)*AI1598,IF(AND(AC1598="SIM",AG1598="Pneus",Y1598="REVENDA"),(AB1598/1+1)*(AI1598-AH1598),"")),"")</f>
        <v/>
      </c>
      <c r="AK1598" s="48" t="str">
        <f aca="false">IF(AJ1598="","",AJ1598*17%)</f>
        <v/>
      </c>
      <c r="AL1598" s="48" t="str">
        <f aca="false">IFERROR(IF(AC1598="NÃO","",IF(AK1598="","",IF(E1598="Simples Nacional",BF1598,IF(T1598=0.12,U1598*0.5833337002,IF(T1598=0,AI1598*0.07,U1598))))),"")</f>
        <v/>
      </c>
      <c r="AM1598" s="47" t="str">
        <f aca="false">IFERROR(IF(AC1598="NÃO","",IF(OR(AG1598="-",AG1598="Pneus"),AK1598-AL1598,"")),"")</f>
        <v/>
      </c>
      <c r="AN1598" s="48" t="str">
        <f aca="false">IF(AND(Y1598="REVENDA",AC1598="SIM",AG1598="BIT"),((AB1598/1+1)*AI1598)*0.4117,"")</f>
        <v/>
      </c>
      <c r="AO1598" s="48" t="str">
        <f aca="false">IF(AN1598="","",AN1598*17%)</f>
        <v/>
      </c>
      <c r="AP1598" s="49" t="str">
        <f aca="false">IF(AN1598="","",IF(T1598=0.12,(U1598*0.4117)*0.4117,IF(T1598=0,(AI1598*0.07)*0.4117,U1598*0.4117)))</f>
        <v/>
      </c>
      <c r="AQ1598" s="47" t="str">
        <f aca="false">IF(AN1598="","",AO1598-AP1598)</f>
        <v/>
      </c>
      <c r="AR1598" s="50" t="str">
        <f aca="false">IFERROR(IF(AND(AC1598="SIM",Y1598="REVENDA",LEFT(AG1598,5)="ANEXO")*OR(AE1598="ANEXO I",AF1598="ANEXO II"),VLOOKUP(H1598,Dados!G:I,2,0),""),"INSERIR MVA")</f>
        <v/>
      </c>
      <c r="AS1598" s="48" t="str">
        <f aca="false">IF(LEFT(AG1598,5)="ANEXO",VLOOKUP(AG1598,Dados!$X$111:$Z$112,2,0)*(AI1598-Q1598),"")</f>
        <v/>
      </c>
      <c r="AT1598" s="48" t="str">
        <f aca="false">IFERROR(IF(AR1598="","",(AI1598*AR1598)+AI1598),"INSERIR MVA")</f>
        <v/>
      </c>
      <c r="AU1598" s="48" t="str">
        <f aca="false">IF(AT1598="","",IF(AY1598=0.04,U1598,AS1598*AY1598))</f>
        <v/>
      </c>
      <c r="AV1598" s="47" t="str">
        <f aca="false">IFERROR(IF(AU1598="","",(VLOOKUP(AG1598,Dados!$X$111:$Z$112,3,0)*AT1598*0.17)),"INSERIR MVA")</f>
        <v/>
      </c>
      <c r="AW1598" s="47" t="str">
        <f aca="false">IFERROR(IF(AR1598="","",AV1598-AU1598),"")</f>
        <v/>
      </c>
      <c r="AX1598" s="51" t="str">
        <f aca="false">IFERROR(IF(AC1598="NÃO","",IF(AM1598&lt;&gt;"",AM1598-W1598,IF(AQ1598&lt;&gt;"",AQ1598-W1598,IF(AW1598&lt;&gt;"",AW1598-W1598,"")))),"")</f>
        <v/>
      </c>
      <c r="AY1598" s="46" t="str">
        <f aca="false">IFERROR(IF(ISNA(VLOOKUP(R1598,Dados!$X$2:$Y$5,2,0)),VLOOKUP(D1598,Dados!$X$7:$Y$33,2,0),VLOOKUP(R1598,Dados!$X$2:$Y$5,2,0)),"")</f>
        <v/>
      </c>
      <c r="AZ1598" s="52" t="str">
        <f aca="false">IF(C1598="","",IF(AND(Y1598="CONSUMO",AC1598="NÃO")*OR(AG1598="-",AG1598="BIT"),IF(E1598&lt;&gt;"",(AI1598-(P1598+L1598-N1598+Q1598)*AY1598)/0.83),""))</f>
        <v/>
      </c>
      <c r="BA1598" s="51" t="str">
        <f aca="false">IF(AZ1598="","",AZ1598*0.17-((P1598+L1598-N1598+Q1598)*AY1598))</f>
        <v/>
      </c>
      <c r="BB1598" s="51" t="str">
        <f aca="false">IF(AND(Y1598="CONSUMO",AG1598="ANEXO I",AY1598&gt;4%),(AI1598-(P1598+L1598-N1598+Q1598)*0.0514)/0.83*(0.5177)*(0.17)-AI1598*0.0514,IF(AND(Y1598="CONSUMO",AG1598="ANEXO II",AY1598&gt;4%),(AI1598-(P1598+L1598-N1598+Q1598)*0.041)/0.83*(0.3295)*(0.17)-AI1598*0.041,IF(AND(Y1598="CONSUMO",AG1598="ANEXO I",AY1598=4%),(AI1598-(P1598+L1598-N1598+Q1598)*0.04)/0.83*(0.5177)*(0.17)-AI1598*0.04,IF(AND(Y1598="CONSUMO",AG1598="ANEXO II",AY1598=4%),(AI1598-(P1598+L1598-N1598+Q1598)*0.04)/0.83*(0.3295)*(0.17)-AI1598*0.04,""))))</f>
        <v/>
      </c>
      <c r="BC1598" s="51" t="str">
        <f aca="false">IF(C1598="","",IF(AND(Y1598="CONSUMO",AC1598="SIM")*OR(AG1598="-",AG1598="BIT"),IF(E1598&lt;&gt;"",(AI1598-(P1598+L1598-N1598+Q1598)*AY1598)/0.83),""))</f>
        <v/>
      </c>
      <c r="BD1598" s="51" t="str">
        <f aca="false">IF(BC1598="","",BC1598*0.17)</f>
        <v/>
      </c>
      <c r="BE1598" s="51" t="str">
        <f aca="false">IF(I1598=6908,0,IF(BC1598="","",BD1598-((P1598+L1598-N1598+Q1598)*AY1598)))</f>
        <v/>
      </c>
      <c r="BF1598" s="53" t="str">
        <f aca="false">IF(B1598="","",IF(OR(B1598="",E1598="Regime Normal"),0,(AI1598-Q1598)*VLOOKUP(R1598,Dados!$X$98:$Y$108,2,0)))</f>
        <v/>
      </c>
      <c r="BG1598" s="54" t="str">
        <f aca="false">IFERROR(VLOOKUP(I1598,Dados!$AC$27:$AD$43,2,0),IF(B1598="","",IF(D1598&lt;&gt;"MT",IF(AND(AC1598="SIM",Y1598="Revenda"),"2403",IF(AND(AC1598="SIM",Y1598="Consumo"),"2407",IF(AND(AC1598="NÃO",Y1598="Revenda"),"2102",IF(AND(AC1598="NÃO",Y1598="Consumo"),"2556",)))),REPLACE(I1598,1,1,1))))</f>
        <v/>
      </c>
    </row>
    <row r="1599" customFormat="false" ht="12.8" hidden="false" customHeight="true" outlineLevel="0" collapsed="false">
      <c r="Y1599" s="45"/>
      <c r="Z1599" s="46" t="str">
        <f aca="false">IF(B1599="","",(IFERROR(VLOOKUP(H1599,Dados!A$3:B$15000,2,0),"Não Encontrado")))</f>
        <v/>
      </c>
      <c r="AA1599" s="46" t="str">
        <f aca="false">IF(B1599="","",(IFERROR(VLOOKUP(G1599,Dados!C$3:E$15000,3,0),"Não Encontrado")))</f>
        <v/>
      </c>
      <c r="AB1599" s="46" t="str">
        <f aca="false">IFERROR(IF(Z1599&lt;&gt;"Não Encontrado",Z1599,IF(AA1599&lt;&gt;"Não Encontrado",AA1599,"")),"")</f>
        <v/>
      </c>
      <c r="AC1599" s="45" t="str">
        <f aca="false">IF(B1599="","",IF(AB1599="","NÃO","SIM"))</f>
        <v/>
      </c>
      <c r="AD1599" s="45" t="str">
        <f aca="false">IFERROR(VLOOKUP(G1599,Dados!$P$3:$R$500,3,0),"")</f>
        <v/>
      </c>
      <c r="AE1599" s="45" t="str">
        <f aca="false">IFERROR(VLOOKUP(G1599,Dados!$K$3:$L$500,2,0),"")</f>
        <v/>
      </c>
      <c r="AF1599" s="45" t="str">
        <f aca="false">IFERROR(VLOOKUP(G1599,Dados!$M$3:$N$500,2,0),"")</f>
        <v/>
      </c>
      <c r="AG1599" s="45" t="str">
        <f aca="false">IF(F1599="","",IF(AND(AD1599="",AE1599="",AF1599=""),"-",IF(AND(AD1599="BIT",AE1599="",AF1599=""),"BIT",IF(AND(AE1599="ANEXO I",AD1599="",AF1599=""),"ANEXO I",IF(AND(AF1599="ANEXO II",AD1599="",AE1599=""),"ANEXO II","Escolher")))))</f>
        <v/>
      </c>
      <c r="AH1599" s="45" t="str">
        <f aca="false">IF(AG1599&lt;&gt;"Pneus","",IFERROR(VLOOKUP(R1599,Dados!$X$2:$Z$5,3,0)*(AI1599-Q1599),VLOOKUP(D1599,Dados!$X$7:$Z$33,3,0)*(AI1599-Q1599)))</f>
        <v/>
      </c>
      <c r="AI1599" s="47" t="str">
        <f aca="false">IF(B1599="","",P1599+Q1599+O1599+M1599+L1599-N1599)</f>
        <v/>
      </c>
      <c r="AJ1599" s="48" t="str">
        <f aca="false">IFERROR(IF(AND(AC1599="SIM",AG1599="-",Y1599="REVENDA"),(AB1599/1+1)*AI1599,IF(AND(AC1599="SIM",AG1599="Pneus",Y1599="REVENDA"),(AB1599/1+1)*(AI1599-AH1599),"")),"")</f>
        <v/>
      </c>
      <c r="AK1599" s="48" t="str">
        <f aca="false">IF(AJ1599="","",AJ1599*17%)</f>
        <v/>
      </c>
      <c r="AL1599" s="48" t="str">
        <f aca="false">IFERROR(IF(AC1599="NÃO","",IF(AK1599="","",IF(E1599="Simples Nacional",BF1599,IF(T1599=0.12,U1599*0.5833337002,IF(T1599=0,AI1599*0.07,U1599))))),"")</f>
        <v/>
      </c>
      <c r="AM1599" s="47" t="str">
        <f aca="false">IFERROR(IF(AC1599="NÃO","",IF(OR(AG1599="-",AG1599="Pneus"),AK1599-AL1599,"")),"")</f>
        <v/>
      </c>
      <c r="AN1599" s="48" t="str">
        <f aca="false">IF(AND(Y1599="REVENDA",AC1599="SIM",AG1599="BIT"),((AB1599/1+1)*AI1599)*0.4117,"")</f>
        <v/>
      </c>
      <c r="AO1599" s="48" t="str">
        <f aca="false">IF(AN1599="","",AN1599*17%)</f>
        <v/>
      </c>
      <c r="AP1599" s="49" t="str">
        <f aca="false">IF(AN1599="","",IF(T1599=0.12,(U1599*0.4117)*0.4117,IF(T1599=0,(AI1599*0.07)*0.4117,U1599*0.4117)))</f>
        <v/>
      </c>
      <c r="AQ1599" s="47" t="str">
        <f aca="false">IF(AN1599="","",AO1599-AP1599)</f>
        <v/>
      </c>
      <c r="AR1599" s="50" t="str">
        <f aca="false">IFERROR(IF(AND(AC1599="SIM",Y1599="REVENDA",LEFT(AG1599,5)="ANEXO")*OR(AE1599="ANEXO I",AF1599="ANEXO II"),VLOOKUP(H1599,Dados!G:I,2,0),""),"INSERIR MVA")</f>
        <v/>
      </c>
      <c r="AS1599" s="48" t="str">
        <f aca="false">IF(LEFT(AG1599,5)="ANEXO",VLOOKUP(AG1599,Dados!$X$111:$Z$112,2,0)*(AI1599-Q1599),"")</f>
        <v/>
      </c>
      <c r="AT1599" s="48" t="str">
        <f aca="false">IFERROR(IF(AR1599="","",(AI1599*AR1599)+AI1599),"INSERIR MVA")</f>
        <v/>
      </c>
      <c r="AU1599" s="48" t="str">
        <f aca="false">IF(AT1599="","",IF(AY1599=0.04,U1599,AS1599*AY1599))</f>
        <v/>
      </c>
      <c r="AV1599" s="47" t="str">
        <f aca="false">IFERROR(IF(AU1599="","",(VLOOKUP(AG1599,Dados!$X$111:$Z$112,3,0)*AT1599*0.17)),"INSERIR MVA")</f>
        <v/>
      </c>
      <c r="AW1599" s="47" t="str">
        <f aca="false">IFERROR(IF(AR1599="","",AV1599-AU1599),"")</f>
        <v/>
      </c>
      <c r="AX1599" s="51" t="str">
        <f aca="false">IFERROR(IF(AC1599="NÃO","",IF(AM1599&lt;&gt;"",AM1599-W1599,IF(AQ1599&lt;&gt;"",AQ1599-W1599,IF(AW1599&lt;&gt;"",AW1599-W1599,"")))),"")</f>
        <v/>
      </c>
      <c r="AY1599" s="46" t="str">
        <f aca="false">IFERROR(IF(ISNA(VLOOKUP(R1599,Dados!$X$2:$Y$5,2,0)),VLOOKUP(D1599,Dados!$X$7:$Y$33,2,0),VLOOKUP(R1599,Dados!$X$2:$Y$5,2,0)),"")</f>
        <v/>
      </c>
      <c r="AZ1599" s="52" t="str">
        <f aca="false">IF(C1599="","",IF(AND(Y1599="CONSUMO",AC1599="NÃO")*OR(AG1599="-",AG1599="BIT"),IF(E1599&lt;&gt;"",(AI1599-(P1599+L1599-N1599+Q1599)*AY1599)/0.83),""))</f>
        <v/>
      </c>
      <c r="BA1599" s="51" t="str">
        <f aca="false">IF(AZ1599="","",AZ1599*0.17-((P1599+L1599-N1599+Q1599)*AY1599))</f>
        <v/>
      </c>
      <c r="BB1599" s="51" t="str">
        <f aca="false">IF(AND(Y1599="CONSUMO",AG1599="ANEXO I",AY1599&gt;4%),(AI1599-(P1599+L1599-N1599+Q1599)*0.0514)/0.83*(0.5177)*(0.17)-AI1599*0.0514,IF(AND(Y1599="CONSUMO",AG1599="ANEXO II",AY1599&gt;4%),(AI1599-(P1599+L1599-N1599+Q1599)*0.041)/0.83*(0.3295)*(0.17)-AI1599*0.041,IF(AND(Y1599="CONSUMO",AG1599="ANEXO I",AY1599=4%),(AI1599-(P1599+L1599-N1599+Q1599)*0.04)/0.83*(0.5177)*(0.17)-AI1599*0.04,IF(AND(Y1599="CONSUMO",AG1599="ANEXO II",AY1599=4%),(AI1599-(P1599+L1599-N1599+Q1599)*0.04)/0.83*(0.3295)*(0.17)-AI1599*0.04,""))))</f>
        <v/>
      </c>
      <c r="BC1599" s="51" t="str">
        <f aca="false">IF(C1599="","",IF(AND(Y1599="CONSUMO",AC1599="SIM")*OR(AG1599="-",AG1599="BIT"),IF(E1599&lt;&gt;"",(AI1599-(P1599+L1599-N1599+Q1599)*AY1599)/0.83),""))</f>
        <v/>
      </c>
      <c r="BD1599" s="51" t="str">
        <f aca="false">IF(BC1599="","",BC1599*0.17)</f>
        <v/>
      </c>
      <c r="BE1599" s="51" t="str">
        <f aca="false">IF(I1599=6908,0,IF(BC1599="","",BD1599-((P1599+L1599-N1599+Q1599)*AY1599)))</f>
        <v/>
      </c>
      <c r="BF1599" s="53" t="str">
        <f aca="false">IF(B1599="","",IF(OR(B1599="",E1599="Regime Normal"),0,(AI1599-Q1599)*VLOOKUP(R1599,Dados!$X$98:$Y$108,2,0)))</f>
        <v/>
      </c>
      <c r="BG1599" s="54" t="str">
        <f aca="false">IFERROR(VLOOKUP(I1599,Dados!$AC$27:$AD$43,2,0),IF(B1599="","",IF(D1599&lt;&gt;"MT",IF(AND(AC1599="SIM",Y1599="Revenda"),"2403",IF(AND(AC1599="SIM",Y1599="Consumo"),"2407",IF(AND(AC1599="NÃO",Y1599="Revenda"),"2102",IF(AND(AC1599="NÃO",Y1599="Consumo"),"2556",)))),REPLACE(I1599,1,1,1))))</f>
        <v/>
      </c>
    </row>
    <row r="1600" customFormat="false" ht="12.8" hidden="false" customHeight="true" outlineLevel="0" collapsed="false">
      <c r="Y1600" s="45"/>
      <c r="Z1600" s="46" t="str">
        <f aca="false">IF(B1600="","",(IFERROR(VLOOKUP(H1600,Dados!A$3:B$15000,2,0),"Não Encontrado")))</f>
        <v/>
      </c>
      <c r="AA1600" s="46" t="str">
        <f aca="false">IF(B1600="","",(IFERROR(VLOOKUP(G1600,Dados!C$3:E$15000,3,0),"Não Encontrado")))</f>
        <v/>
      </c>
      <c r="AB1600" s="46" t="str">
        <f aca="false">IFERROR(IF(Z1600&lt;&gt;"Não Encontrado",Z1600,IF(AA1600&lt;&gt;"Não Encontrado",AA1600,"")),"")</f>
        <v/>
      </c>
      <c r="AC1600" s="45" t="str">
        <f aca="false">IF(B1600="","",IF(AB1600="","NÃO","SIM"))</f>
        <v/>
      </c>
      <c r="AD1600" s="45" t="str">
        <f aca="false">IFERROR(VLOOKUP(G1600,Dados!$P$3:$R$500,3,0),"")</f>
        <v/>
      </c>
      <c r="AE1600" s="45" t="str">
        <f aca="false">IFERROR(VLOOKUP(G1600,Dados!$K$3:$L$500,2,0),"")</f>
        <v/>
      </c>
      <c r="AF1600" s="45" t="str">
        <f aca="false">IFERROR(VLOOKUP(G1600,Dados!$M$3:$N$500,2,0),"")</f>
        <v/>
      </c>
      <c r="AG1600" s="45" t="str">
        <f aca="false">IF(F1600="","",IF(AND(AD1600="",AE1600="",AF1600=""),"-",IF(AND(AD1600="BIT",AE1600="",AF1600=""),"BIT",IF(AND(AE1600="ANEXO I",AD1600="",AF1600=""),"ANEXO I",IF(AND(AF1600="ANEXO II",AD1600="",AE1600=""),"ANEXO II","Escolher")))))</f>
        <v/>
      </c>
      <c r="AH1600" s="45" t="str">
        <f aca="false">IF(AG1600&lt;&gt;"Pneus","",IFERROR(VLOOKUP(R1600,Dados!$X$2:$Z$5,3,0)*(AI1600-Q1600),VLOOKUP(D1600,Dados!$X$7:$Z$33,3,0)*(AI1600-Q1600)))</f>
        <v/>
      </c>
      <c r="AI1600" s="47" t="str">
        <f aca="false">IF(B1600="","",P1600+Q1600+O1600+M1600+L1600-N1600)</f>
        <v/>
      </c>
      <c r="AJ1600" s="48" t="str">
        <f aca="false">IFERROR(IF(AND(AC1600="SIM",AG1600="-",Y1600="REVENDA"),(AB1600/1+1)*AI1600,IF(AND(AC1600="SIM",AG1600="Pneus",Y1600="REVENDA"),(AB1600/1+1)*(AI1600-AH1600),"")),"")</f>
        <v/>
      </c>
      <c r="AK1600" s="48" t="str">
        <f aca="false">IF(AJ1600="","",AJ1600*17%)</f>
        <v/>
      </c>
      <c r="AL1600" s="48" t="str">
        <f aca="false">IFERROR(IF(AC1600="NÃO","",IF(AK1600="","",IF(E1600="Simples Nacional",BF1600,IF(T1600=0.12,U1600*0.5833337002,IF(T1600=0,AI1600*0.07,U1600))))),"")</f>
        <v/>
      </c>
      <c r="AM1600" s="47" t="str">
        <f aca="false">IFERROR(IF(AC1600="NÃO","",IF(OR(AG1600="-",AG1600="Pneus"),AK1600-AL1600,"")),"")</f>
        <v/>
      </c>
      <c r="AN1600" s="48" t="str">
        <f aca="false">IF(AND(Y1600="REVENDA",AC1600="SIM",AG1600="BIT"),((AB1600/1+1)*AI1600)*0.4117,"")</f>
        <v/>
      </c>
      <c r="AO1600" s="48" t="str">
        <f aca="false">IF(AN1600="","",AN1600*17%)</f>
        <v/>
      </c>
      <c r="AP1600" s="49" t="str">
        <f aca="false">IF(AN1600="","",IF(T1600=0.12,(U1600*0.4117)*0.4117,IF(T1600=0,(AI1600*0.07)*0.4117,U1600*0.4117)))</f>
        <v/>
      </c>
      <c r="AQ1600" s="47" t="str">
        <f aca="false">IF(AN1600="","",AO1600-AP1600)</f>
        <v/>
      </c>
      <c r="AR1600" s="50" t="str">
        <f aca="false">IFERROR(IF(AND(AC1600="SIM",Y1600="REVENDA",LEFT(AG1600,5)="ANEXO")*OR(AE1600="ANEXO I",AF1600="ANEXO II"),VLOOKUP(H1600,Dados!G:I,2,0),""),"INSERIR MVA")</f>
        <v/>
      </c>
      <c r="AS1600" s="48" t="str">
        <f aca="false">IF(LEFT(AG1600,5)="ANEXO",VLOOKUP(AG1600,Dados!$X$111:$Z$112,2,0)*(AI1600-Q1600),"")</f>
        <v/>
      </c>
      <c r="AT1600" s="48" t="str">
        <f aca="false">IFERROR(IF(AR1600="","",(AI1600*AR1600)+AI1600),"INSERIR MVA")</f>
        <v/>
      </c>
      <c r="AU1600" s="48" t="str">
        <f aca="false">IF(AT1600="","",IF(AY1600=0.04,U1600,AS1600*AY1600))</f>
        <v/>
      </c>
      <c r="AV1600" s="47" t="str">
        <f aca="false">IFERROR(IF(AU1600="","",(VLOOKUP(AG1600,Dados!$X$111:$Z$112,3,0)*AT1600*0.17)),"INSERIR MVA")</f>
        <v/>
      </c>
      <c r="AW1600" s="47" t="str">
        <f aca="false">IFERROR(IF(AR1600="","",AV1600-AU1600),"")</f>
        <v/>
      </c>
      <c r="AX1600" s="51" t="str">
        <f aca="false">IFERROR(IF(AC1600="NÃO","",IF(AM1600&lt;&gt;"",AM1600-W1600,IF(AQ1600&lt;&gt;"",AQ1600-W1600,IF(AW1600&lt;&gt;"",AW1600-W1600,"")))),"")</f>
        <v/>
      </c>
      <c r="AY1600" s="46" t="str">
        <f aca="false">IFERROR(IF(ISNA(VLOOKUP(R1600,Dados!$X$2:$Y$5,2,0)),VLOOKUP(D1600,Dados!$X$7:$Y$33,2,0),VLOOKUP(R1600,Dados!$X$2:$Y$5,2,0)),"")</f>
        <v/>
      </c>
      <c r="AZ1600" s="52" t="str">
        <f aca="false">IF(C1600="","",IF(AND(Y1600="CONSUMO",AC1600="NÃO")*OR(AG1600="-",AG1600="BIT"),IF(E1600&lt;&gt;"",(AI1600-(P1600+L1600-N1600+Q1600)*AY1600)/0.83),""))</f>
        <v/>
      </c>
      <c r="BA1600" s="51" t="str">
        <f aca="false">IF(AZ1600="","",AZ1600*0.17-((P1600+L1600-N1600+Q1600)*AY1600))</f>
        <v/>
      </c>
      <c r="BB1600" s="51" t="str">
        <f aca="false">IF(AND(Y1600="CONSUMO",AG1600="ANEXO I",AY1600&gt;4%),(AI1600-(P1600+L1600-N1600+Q1600)*0.0514)/0.83*(0.5177)*(0.17)-AI1600*0.0514,IF(AND(Y1600="CONSUMO",AG1600="ANEXO II",AY1600&gt;4%),(AI1600-(P1600+L1600-N1600+Q1600)*0.041)/0.83*(0.3295)*(0.17)-AI1600*0.041,IF(AND(Y1600="CONSUMO",AG1600="ANEXO I",AY1600=4%),(AI1600-(P1600+L1600-N1600+Q1600)*0.04)/0.83*(0.5177)*(0.17)-AI1600*0.04,IF(AND(Y1600="CONSUMO",AG1600="ANEXO II",AY1600=4%),(AI1600-(P1600+L1600-N1600+Q1600)*0.04)/0.83*(0.3295)*(0.17)-AI1600*0.04,""))))</f>
        <v/>
      </c>
      <c r="BC1600" s="51" t="str">
        <f aca="false">IF(C1600="","",IF(AND(Y1600="CONSUMO",AC1600="SIM")*OR(AG1600="-",AG1600="BIT"),IF(E1600&lt;&gt;"",(AI1600-(P1600+L1600-N1600+Q1600)*AY1600)/0.83),""))</f>
        <v/>
      </c>
      <c r="BD1600" s="51" t="str">
        <f aca="false">IF(BC1600="","",BC1600*0.17)</f>
        <v/>
      </c>
      <c r="BE1600" s="51" t="str">
        <f aca="false">IF(I1600=6908,0,IF(BC1600="","",BD1600-((P1600+L1600-N1600+Q1600)*AY1600)))</f>
        <v/>
      </c>
      <c r="BF1600" s="53" t="str">
        <f aca="false">IF(B1600="","",IF(OR(B1600="",E1600="Regime Normal"),0,(AI1600-Q1600)*VLOOKUP(R1600,Dados!$X$98:$Y$108,2,0)))</f>
        <v/>
      </c>
      <c r="BG1600" s="54" t="str">
        <f aca="false">IFERROR(VLOOKUP(I1600,Dados!$AC$27:$AD$43,2,0),IF(B1600="","",IF(D1600&lt;&gt;"MT",IF(AND(AC1600="SIM",Y1600="Revenda"),"2403",IF(AND(AC1600="SIM",Y1600="Consumo"),"2407",IF(AND(AC1600="NÃO",Y1600="Revenda"),"2102",IF(AND(AC1600="NÃO",Y1600="Consumo"),"2556",)))),REPLACE(I1600,1,1,1))))</f>
        <v/>
      </c>
    </row>
    <row r="1601" customFormat="false" ht="12.8" hidden="false" customHeight="true" outlineLevel="0" collapsed="false">
      <c r="Y1601" s="45"/>
      <c r="Z1601" s="46" t="str">
        <f aca="false">IF(B1601="","",(IFERROR(VLOOKUP(H1601,Dados!A$3:B$15000,2,0),"Não Encontrado")))</f>
        <v/>
      </c>
      <c r="AA1601" s="46" t="str">
        <f aca="false">IF(B1601="","",(IFERROR(VLOOKUP(G1601,Dados!C$3:E$15000,3,0),"Não Encontrado")))</f>
        <v/>
      </c>
      <c r="AB1601" s="46" t="str">
        <f aca="false">IFERROR(IF(Z1601&lt;&gt;"Não Encontrado",Z1601,IF(AA1601&lt;&gt;"Não Encontrado",AA1601,"")),"")</f>
        <v/>
      </c>
      <c r="AC1601" s="45" t="str">
        <f aca="false">IF(B1601="","",IF(AB1601="","NÃO","SIM"))</f>
        <v/>
      </c>
      <c r="AD1601" s="45" t="str">
        <f aca="false">IFERROR(VLOOKUP(G1601,Dados!$P$3:$R$500,3,0),"")</f>
        <v/>
      </c>
      <c r="AE1601" s="45" t="str">
        <f aca="false">IFERROR(VLOOKUP(G1601,Dados!$K$3:$L$500,2,0),"")</f>
        <v/>
      </c>
      <c r="AF1601" s="45" t="str">
        <f aca="false">IFERROR(VLOOKUP(G1601,Dados!$M$3:$N$500,2,0),"")</f>
        <v/>
      </c>
      <c r="AG1601" s="45" t="str">
        <f aca="false">IF(F1601="","",IF(AND(AD1601="",AE1601="",AF1601=""),"-",IF(AND(AD1601="BIT",AE1601="",AF1601=""),"BIT",IF(AND(AE1601="ANEXO I",AD1601="",AF1601=""),"ANEXO I",IF(AND(AF1601="ANEXO II",AD1601="",AE1601=""),"ANEXO II","Escolher")))))</f>
        <v/>
      </c>
      <c r="AH1601" s="45" t="str">
        <f aca="false">IF(AG1601&lt;&gt;"Pneus","",IFERROR(VLOOKUP(R1601,Dados!$X$2:$Z$5,3,0)*(AI1601-Q1601),VLOOKUP(D1601,Dados!$X$7:$Z$33,3,0)*(AI1601-Q1601)))</f>
        <v/>
      </c>
      <c r="AI1601" s="47" t="str">
        <f aca="false">IF(B1601="","",P1601+Q1601+O1601+M1601+L1601-N1601)</f>
        <v/>
      </c>
      <c r="AJ1601" s="48" t="str">
        <f aca="false">IFERROR(IF(AND(AC1601="SIM",AG1601="-",Y1601="REVENDA"),(AB1601/1+1)*AI1601,IF(AND(AC1601="SIM",AG1601="Pneus",Y1601="REVENDA"),(AB1601/1+1)*(AI1601-AH1601),"")),"")</f>
        <v/>
      </c>
      <c r="AK1601" s="48" t="str">
        <f aca="false">IF(AJ1601="","",AJ1601*17%)</f>
        <v/>
      </c>
      <c r="AL1601" s="48" t="str">
        <f aca="false">IFERROR(IF(AC1601="NÃO","",IF(AK1601="","",IF(E1601="Simples Nacional",BF1601,IF(T1601=0.12,U1601*0.5833337002,IF(T1601=0,AI1601*0.07,U1601))))),"")</f>
        <v/>
      </c>
      <c r="AM1601" s="47" t="str">
        <f aca="false">IFERROR(IF(AC1601="NÃO","",IF(OR(AG1601="-",AG1601="Pneus"),AK1601-AL1601,"")),"")</f>
        <v/>
      </c>
      <c r="AN1601" s="48" t="str">
        <f aca="false">IF(AND(Y1601="REVENDA",AC1601="SIM",AG1601="BIT"),((AB1601/1+1)*AI1601)*0.4117,"")</f>
        <v/>
      </c>
      <c r="AO1601" s="48" t="str">
        <f aca="false">IF(AN1601="","",AN1601*17%)</f>
        <v/>
      </c>
      <c r="AP1601" s="49" t="str">
        <f aca="false">IF(AN1601="","",IF(T1601=0.12,(U1601*0.4117)*0.4117,IF(T1601=0,(AI1601*0.07)*0.4117,U1601*0.4117)))</f>
        <v/>
      </c>
      <c r="AQ1601" s="47" t="str">
        <f aca="false">IF(AN1601="","",AO1601-AP1601)</f>
        <v/>
      </c>
      <c r="AR1601" s="50" t="str">
        <f aca="false">IFERROR(IF(AND(AC1601="SIM",Y1601="REVENDA",LEFT(AG1601,5)="ANEXO")*OR(AE1601="ANEXO I",AF1601="ANEXO II"),VLOOKUP(H1601,Dados!G:I,2,0),""),"INSERIR MVA")</f>
        <v/>
      </c>
      <c r="AS1601" s="48" t="str">
        <f aca="false">IF(LEFT(AG1601,5)="ANEXO",VLOOKUP(AG1601,Dados!$X$111:$Z$112,2,0)*(AI1601-Q1601),"")</f>
        <v/>
      </c>
      <c r="AT1601" s="48" t="str">
        <f aca="false">IFERROR(IF(AR1601="","",(AI1601*AR1601)+AI1601),"INSERIR MVA")</f>
        <v/>
      </c>
      <c r="AU1601" s="48" t="str">
        <f aca="false">IF(AT1601="","",IF(AY1601=0.04,U1601,AS1601*AY1601))</f>
        <v/>
      </c>
      <c r="AV1601" s="47" t="str">
        <f aca="false">IFERROR(IF(AU1601="","",(VLOOKUP(AG1601,Dados!$X$111:$Z$112,3,0)*AT1601*0.17)),"INSERIR MVA")</f>
        <v/>
      </c>
      <c r="AW1601" s="47" t="str">
        <f aca="false">IFERROR(IF(AR1601="","",AV1601-AU1601),"")</f>
        <v/>
      </c>
      <c r="AX1601" s="51" t="str">
        <f aca="false">IFERROR(IF(AC1601="NÃO","",IF(AM1601&lt;&gt;"",AM1601-W1601,IF(AQ1601&lt;&gt;"",AQ1601-W1601,IF(AW1601&lt;&gt;"",AW1601-W1601,"")))),"")</f>
        <v/>
      </c>
      <c r="AY1601" s="46" t="str">
        <f aca="false">IFERROR(IF(ISNA(VLOOKUP(R1601,Dados!$X$2:$Y$5,2,0)),VLOOKUP(D1601,Dados!$X$7:$Y$33,2,0),VLOOKUP(R1601,Dados!$X$2:$Y$5,2,0)),"")</f>
        <v/>
      </c>
      <c r="AZ1601" s="52" t="str">
        <f aca="false">IF(C1601="","",IF(AND(Y1601="CONSUMO",AC1601="NÃO")*OR(AG1601="-",AG1601="BIT"),IF(E1601&lt;&gt;"",(AI1601-(P1601+L1601-N1601+Q1601)*AY1601)/0.83),""))</f>
        <v/>
      </c>
      <c r="BA1601" s="51" t="str">
        <f aca="false">IF(AZ1601="","",AZ1601*0.17-((P1601+L1601-N1601+Q1601)*AY1601))</f>
        <v/>
      </c>
      <c r="BB1601" s="51" t="str">
        <f aca="false">IF(AND(Y1601="CONSUMO",AG1601="ANEXO I",AY1601&gt;4%),(AI1601-(P1601+L1601-N1601+Q1601)*0.0514)/0.83*(0.5177)*(0.17)-AI1601*0.0514,IF(AND(Y1601="CONSUMO",AG1601="ANEXO II",AY1601&gt;4%),(AI1601-(P1601+L1601-N1601+Q1601)*0.041)/0.83*(0.3295)*(0.17)-AI1601*0.041,IF(AND(Y1601="CONSUMO",AG1601="ANEXO I",AY1601=4%),(AI1601-(P1601+L1601-N1601+Q1601)*0.04)/0.83*(0.5177)*(0.17)-AI1601*0.04,IF(AND(Y1601="CONSUMO",AG1601="ANEXO II",AY1601=4%),(AI1601-(P1601+L1601-N1601+Q1601)*0.04)/0.83*(0.3295)*(0.17)-AI1601*0.04,""))))</f>
        <v/>
      </c>
      <c r="BC1601" s="51" t="str">
        <f aca="false">IF(C1601="","",IF(AND(Y1601="CONSUMO",AC1601="SIM")*OR(AG1601="-",AG1601="BIT"),IF(E1601&lt;&gt;"",(AI1601-(P1601+L1601-N1601+Q1601)*AY1601)/0.83),""))</f>
        <v/>
      </c>
      <c r="BD1601" s="51" t="str">
        <f aca="false">IF(BC1601="","",BC1601*0.17)</f>
        <v/>
      </c>
      <c r="BE1601" s="51" t="str">
        <f aca="false">IF(I1601=6908,0,IF(BC1601="","",BD1601-((P1601+L1601-N1601+Q1601)*AY1601)))</f>
        <v/>
      </c>
      <c r="BF1601" s="53" t="str">
        <f aca="false">IF(B1601="","",IF(OR(B1601="",E1601="Regime Normal"),0,(AI1601-Q1601)*VLOOKUP(R1601,Dados!$X$98:$Y$108,2,0)))</f>
        <v/>
      </c>
      <c r="BG1601" s="54" t="str">
        <f aca="false">IFERROR(VLOOKUP(I1601,Dados!$AC$27:$AD$43,2,0),IF(B1601="","",IF(D1601&lt;&gt;"MT",IF(AND(AC1601="SIM",Y1601="Revenda"),"2403",IF(AND(AC1601="SIM",Y1601="Consumo"),"2407",IF(AND(AC1601="NÃO",Y1601="Revenda"),"2102",IF(AND(AC1601="NÃO",Y1601="Consumo"),"2556",)))),REPLACE(I1601,1,1,1))))</f>
        <v/>
      </c>
    </row>
    <row r="1602" customFormat="false" ht="12.8" hidden="false" customHeight="true" outlineLevel="0" collapsed="false">
      <c r="Y1602" s="45"/>
      <c r="Z1602" s="46" t="str">
        <f aca="false">IF(B1602="","",(IFERROR(VLOOKUP(H1602,Dados!A$3:B$15000,2,0),"Não Encontrado")))</f>
        <v/>
      </c>
      <c r="AA1602" s="46" t="str">
        <f aca="false">IF(B1602="","",(IFERROR(VLOOKUP(G1602,Dados!C$3:E$15000,3,0),"Não Encontrado")))</f>
        <v/>
      </c>
      <c r="AB1602" s="46" t="str">
        <f aca="false">IFERROR(IF(Z1602&lt;&gt;"Não Encontrado",Z1602,IF(AA1602&lt;&gt;"Não Encontrado",AA1602,"")),"")</f>
        <v/>
      </c>
      <c r="AC1602" s="45" t="str">
        <f aca="false">IF(B1602="","",IF(AB1602="","NÃO","SIM"))</f>
        <v/>
      </c>
      <c r="AD1602" s="45" t="str">
        <f aca="false">IFERROR(VLOOKUP(G1602,Dados!$P$3:$R$500,3,0),"")</f>
        <v/>
      </c>
      <c r="AE1602" s="45" t="str">
        <f aca="false">IFERROR(VLOOKUP(G1602,Dados!$K$3:$L$500,2,0),"")</f>
        <v/>
      </c>
      <c r="AF1602" s="45" t="str">
        <f aca="false">IFERROR(VLOOKUP(G1602,Dados!$M$3:$N$500,2,0),"")</f>
        <v/>
      </c>
      <c r="AG1602" s="45" t="str">
        <f aca="false">IF(F1602="","",IF(AND(AD1602="",AE1602="",AF1602=""),"-",IF(AND(AD1602="BIT",AE1602="",AF1602=""),"BIT",IF(AND(AE1602="ANEXO I",AD1602="",AF1602=""),"ANEXO I",IF(AND(AF1602="ANEXO II",AD1602="",AE1602=""),"ANEXO II","Escolher")))))</f>
        <v/>
      </c>
      <c r="AH1602" s="45" t="str">
        <f aca="false">IF(AG1602&lt;&gt;"Pneus","",IFERROR(VLOOKUP(R1602,Dados!$X$2:$Z$5,3,0)*(AI1602-Q1602),VLOOKUP(D1602,Dados!$X$7:$Z$33,3,0)*(AI1602-Q1602)))</f>
        <v/>
      </c>
      <c r="AI1602" s="47" t="str">
        <f aca="false">IF(B1602="","",P1602+Q1602+O1602+M1602+L1602-N1602)</f>
        <v/>
      </c>
      <c r="AJ1602" s="48" t="str">
        <f aca="false">IFERROR(IF(AND(AC1602="SIM",AG1602="-",Y1602="REVENDA"),(AB1602/1+1)*AI1602,IF(AND(AC1602="SIM",AG1602="Pneus",Y1602="REVENDA"),(AB1602/1+1)*(AI1602-AH1602),"")),"")</f>
        <v/>
      </c>
      <c r="AK1602" s="48" t="str">
        <f aca="false">IF(AJ1602="","",AJ1602*17%)</f>
        <v/>
      </c>
      <c r="AL1602" s="48" t="str">
        <f aca="false">IFERROR(IF(AC1602="NÃO","",IF(AK1602="","",IF(E1602="Simples Nacional",BF1602,IF(T1602=0.12,U1602*0.5833337002,IF(T1602=0,AI1602*0.07,U1602))))),"")</f>
        <v/>
      </c>
      <c r="AM1602" s="47" t="str">
        <f aca="false">IFERROR(IF(AC1602="NÃO","",IF(OR(AG1602="-",AG1602="Pneus"),AK1602-AL1602,"")),"")</f>
        <v/>
      </c>
      <c r="AN1602" s="48" t="str">
        <f aca="false">IF(AND(Y1602="REVENDA",AC1602="SIM",AG1602="BIT"),((AB1602/1+1)*AI1602)*0.4117,"")</f>
        <v/>
      </c>
      <c r="AO1602" s="48" t="str">
        <f aca="false">IF(AN1602="","",AN1602*17%)</f>
        <v/>
      </c>
      <c r="AP1602" s="49" t="str">
        <f aca="false">IF(AN1602="","",IF(T1602=0.12,(U1602*0.4117)*0.4117,IF(T1602=0,(AI1602*0.07)*0.4117,U1602*0.4117)))</f>
        <v/>
      </c>
      <c r="AQ1602" s="47" t="str">
        <f aca="false">IF(AN1602="","",AO1602-AP1602)</f>
        <v/>
      </c>
      <c r="AR1602" s="50" t="str">
        <f aca="false">IFERROR(IF(AND(AC1602="SIM",Y1602="REVENDA",LEFT(AG1602,5)="ANEXO")*OR(AE1602="ANEXO I",AF1602="ANEXO II"),VLOOKUP(H1602,Dados!G:I,2,0),""),"INSERIR MVA")</f>
        <v/>
      </c>
      <c r="AS1602" s="48" t="str">
        <f aca="false">IF(LEFT(AG1602,5)="ANEXO",VLOOKUP(AG1602,Dados!$X$111:$Z$112,2,0)*(AI1602-Q1602),"")</f>
        <v/>
      </c>
      <c r="AT1602" s="48" t="str">
        <f aca="false">IFERROR(IF(AR1602="","",(AI1602*AR1602)+AI1602),"INSERIR MVA")</f>
        <v/>
      </c>
      <c r="AU1602" s="48" t="str">
        <f aca="false">IF(AT1602="","",IF(AY1602=0.04,U1602,AS1602*AY1602))</f>
        <v/>
      </c>
      <c r="AV1602" s="47" t="str">
        <f aca="false">IFERROR(IF(AU1602="","",(VLOOKUP(AG1602,Dados!$X$111:$Z$112,3,0)*AT1602*0.17)),"INSERIR MVA")</f>
        <v/>
      </c>
      <c r="AW1602" s="47" t="str">
        <f aca="false">IFERROR(IF(AR1602="","",AV1602-AU1602),"")</f>
        <v/>
      </c>
      <c r="AX1602" s="51" t="str">
        <f aca="false">IFERROR(IF(AC1602="NÃO","",IF(AM1602&lt;&gt;"",AM1602-W1602,IF(AQ1602&lt;&gt;"",AQ1602-W1602,IF(AW1602&lt;&gt;"",AW1602-W1602,"")))),"")</f>
        <v/>
      </c>
      <c r="AY1602" s="46" t="str">
        <f aca="false">IFERROR(IF(ISNA(VLOOKUP(R1602,Dados!$X$2:$Y$5,2,0)),VLOOKUP(D1602,Dados!$X$7:$Y$33,2,0),VLOOKUP(R1602,Dados!$X$2:$Y$5,2,0)),"")</f>
        <v/>
      </c>
      <c r="AZ1602" s="52" t="str">
        <f aca="false">IF(C1602="","",IF(AND(Y1602="CONSUMO",AC1602="NÃO")*OR(AG1602="-",AG1602="BIT"),IF(E1602&lt;&gt;"",(AI1602-(P1602+L1602-N1602+Q1602)*AY1602)/0.83),""))</f>
        <v/>
      </c>
      <c r="BA1602" s="51" t="str">
        <f aca="false">IF(AZ1602="","",AZ1602*0.17-((P1602+L1602-N1602+Q1602)*AY1602))</f>
        <v/>
      </c>
      <c r="BB1602" s="51" t="str">
        <f aca="false">IF(AND(Y1602="CONSUMO",AG1602="ANEXO I",AY1602&gt;4%),(AI1602-(P1602+L1602-N1602+Q1602)*0.0514)/0.83*(0.5177)*(0.17)-AI1602*0.0514,IF(AND(Y1602="CONSUMO",AG1602="ANEXO II",AY1602&gt;4%),(AI1602-(P1602+L1602-N1602+Q1602)*0.041)/0.83*(0.3295)*(0.17)-AI1602*0.041,IF(AND(Y1602="CONSUMO",AG1602="ANEXO I",AY1602=4%),(AI1602-(P1602+L1602-N1602+Q1602)*0.04)/0.83*(0.5177)*(0.17)-AI1602*0.04,IF(AND(Y1602="CONSUMO",AG1602="ANEXO II",AY1602=4%),(AI1602-(P1602+L1602-N1602+Q1602)*0.04)/0.83*(0.3295)*(0.17)-AI1602*0.04,""))))</f>
        <v/>
      </c>
      <c r="BC1602" s="51" t="str">
        <f aca="false">IF(C1602="","",IF(AND(Y1602="CONSUMO",AC1602="SIM")*OR(AG1602="-",AG1602="BIT"),IF(E1602&lt;&gt;"",(AI1602-(P1602+L1602-N1602+Q1602)*AY1602)/0.83),""))</f>
        <v/>
      </c>
      <c r="BD1602" s="51" t="str">
        <f aca="false">IF(BC1602="","",BC1602*0.17)</f>
        <v/>
      </c>
      <c r="BE1602" s="51" t="str">
        <f aca="false">IF(I1602=6908,0,IF(BC1602="","",BD1602-((P1602+L1602-N1602+Q1602)*AY1602)))</f>
        <v/>
      </c>
      <c r="BF1602" s="53" t="str">
        <f aca="false">IF(B1602="","",IF(OR(B1602="",E1602="Regime Normal"),0,(AI1602-Q1602)*VLOOKUP(R1602,Dados!$X$98:$Y$108,2,0)))</f>
        <v/>
      </c>
      <c r="BG1602" s="54" t="str">
        <f aca="false">IFERROR(VLOOKUP(I1602,Dados!$AC$27:$AD$43,2,0),IF(B1602="","",IF(D1602&lt;&gt;"MT",IF(AND(AC1602="SIM",Y1602="Revenda"),"2403",IF(AND(AC1602="SIM",Y1602="Consumo"),"2407",IF(AND(AC1602="NÃO",Y1602="Revenda"),"2102",IF(AND(AC1602="NÃO",Y1602="Consumo"),"2556",)))),REPLACE(I1602,1,1,1))))</f>
        <v/>
      </c>
    </row>
    <row r="1603" customFormat="false" ht="12.8" hidden="false" customHeight="true" outlineLevel="0" collapsed="false">
      <c r="Y1603" s="45"/>
      <c r="Z1603" s="46" t="str">
        <f aca="false">IF(B1603="","",(IFERROR(VLOOKUP(H1603,Dados!A$3:B$15000,2,0),"Não Encontrado")))</f>
        <v/>
      </c>
      <c r="AA1603" s="46" t="str">
        <f aca="false">IF(B1603="","",(IFERROR(VLOOKUP(G1603,Dados!C$3:E$15000,3,0),"Não Encontrado")))</f>
        <v/>
      </c>
      <c r="AB1603" s="46" t="str">
        <f aca="false">IFERROR(IF(Z1603&lt;&gt;"Não Encontrado",Z1603,IF(AA1603&lt;&gt;"Não Encontrado",AA1603,"")),"")</f>
        <v/>
      </c>
      <c r="AC1603" s="45" t="str">
        <f aca="false">IF(B1603="","",IF(AB1603="","NÃO","SIM"))</f>
        <v/>
      </c>
      <c r="AD1603" s="45" t="str">
        <f aca="false">IFERROR(VLOOKUP(G1603,Dados!$P$3:$R$500,3,0),"")</f>
        <v/>
      </c>
      <c r="AE1603" s="45" t="str">
        <f aca="false">IFERROR(VLOOKUP(G1603,Dados!$K$3:$L$500,2,0),"")</f>
        <v/>
      </c>
      <c r="AF1603" s="45" t="str">
        <f aca="false">IFERROR(VLOOKUP(G1603,Dados!$M$3:$N$500,2,0),"")</f>
        <v/>
      </c>
      <c r="AG1603" s="45" t="str">
        <f aca="false">IF(F1603="","",IF(AND(AD1603="",AE1603="",AF1603=""),"-",IF(AND(AD1603="BIT",AE1603="",AF1603=""),"BIT",IF(AND(AE1603="ANEXO I",AD1603="",AF1603=""),"ANEXO I",IF(AND(AF1603="ANEXO II",AD1603="",AE1603=""),"ANEXO II","Escolher")))))</f>
        <v/>
      </c>
      <c r="AH1603" s="45" t="str">
        <f aca="false">IF(AG1603&lt;&gt;"Pneus","",IFERROR(VLOOKUP(R1603,Dados!$X$2:$Z$5,3,0)*(AI1603-Q1603),VLOOKUP(D1603,Dados!$X$7:$Z$33,3,0)*(AI1603-Q1603)))</f>
        <v/>
      </c>
      <c r="AI1603" s="47" t="str">
        <f aca="false">IF(B1603="","",P1603+Q1603+O1603+M1603+L1603-N1603)</f>
        <v/>
      </c>
      <c r="AJ1603" s="48" t="str">
        <f aca="false">IFERROR(IF(AND(AC1603="SIM",AG1603="-",Y1603="REVENDA"),(AB1603/1+1)*AI1603,IF(AND(AC1603="SIM",AG1603="Pneus",Y1603="REVENDA"),(AB1603/1+1)*(AI1603-AH1603),"")),"")</f>
        <v/>
      </c>
      <c r="AK1603" s="48" t="str">
        <f aca="false">IF(AJ1603="","",AJ1603*17%)</f>
        <v/>
      </c>
      <c r="AL1603" s="48" t="str">
        <f aca="false">IFERROR(IF(AC1603="NÃO","",IF(AK1603="","",IF(E1603="Simples Nacional",BF1603,IF(T1603=0.12,U1603*0.5833337002,IF(T1603=0,AI1603*0.07,U1603))))),"")</f>
        <v/>
      </c>
      <c r="AM1603" s="47" t="str">
        <f aca="false">IFERROR(IF(AC1603="NÃO","",IF(OR(AG1603="-",AG1603="Pneus"),AK1603-AL1603,"")),"")</f>
        <v/>
      </c>
      <c r="AN1603" s="48" t="str">
        <f aca="false">IF(AND(Y1603="REVENDA",AC1603="SIM",AG1603="BIT"),((AB1603/1+1)*AI1603)*0.4117,"")</f>
        <v/>
      </c>
      <c r="AO1603" s="48" t="str">
        <f aca="false">IF(AN1603="","",AN1603*17%)</f>
        <v/>
      </c>
      <c r="AP1603" s="49" t="str">
        <f aca="false">IF(AN1603="","",IF(T1603=0.12,(U1603*0.4117)*0.4117,IF(T1603=0,(AI1603*0.07)*0.4117,U1603*0.4117)))</f>
        <v/>
      </c>
      <c r="AQ1603" s="47" t="str">
        <f aca="false">IF(AN1603="","",AO1603-AP1603)</f>
        <v/>
      </c>
      <c r="AR1603" s="50" t="str">
        <f aca="false">IFERROR(IF(AND(AC1603="SIM",Y1603="REVENDA",LEFT(AG1603,5)="ANEXO")*OR(AE1603="ANEXO I",AF1603="ANEXO II"),VLOOKUP(H1603,Dados!G:I,2,0),""),"INSERIR MVA")</f>
        <v/>
      </c>
      <c r="AS1603" s="48" t="str">
        <f aca="false">IF(LEFT(AG1603,5)="ANEXO",VLOOKUP(AG1603,Dados!$X$111:$Z$112,2,0)*(AI1603-Q1603),"")</f>
        <v/>
      </c>
      <c r="AT1603" s="48" t="str">
        <f aca="false">IFERROR(IF(AR1603="","",(AI1603*AR1603)+AI1603),"INSERIR MVA")</f>
        <v/>
      </c>
      <c r="AU1603" s="48" t="str">
        <f aca="false">IF(AT1603="","",IF(AY1603=0.04,U1603,AS1603*AY1603))</f>
        <v/>
      </c>
      <c r="AV1603" s="47" t="str">
        <f aca="false">IFERROR(IF(AU1603="","",(VLOOKUP(AG1603,Dados!$X$111:$Z$112,3,0)*AT1603*0.17)),"INSERIR MVA")</f>
        <v/>
      </c>
      <c r="AW1603" s="47" t="str">
        <f aca="false">IFERROR(IF(AR1603="","",AV1603-AU1603),"")</f>
        <v/>
      </c>
      <c r="AX1603" s="51" t="str">
        <f aca="false">IFERROR(IF(AC1603="NÃO","",IF(AM1603&lt;&gt;"",AM1603-W1603,IF(AQ1603&lt;&gt;"",AQ1603-W1603,IF(AW1603&lt;&gt;"",AW1603-W1603,"")))),"")</f>
        <v/>
      </c>
      <c r="AY1603" s="46" t="str">
        <f aca="false">IFERROR(IF(ISNA(VLOOKUP(R1603,Dados!$X$2:$Y$5,2,0)),VLOOKUP(D1603,Dados!$X$7:$Y$33,2,0),VLOOKUP(R1603,Dados!$X$2:$Y$5,2,0)),"")</f>
        <v/>
      </c>
      <c r="AZ1603" s="52" t="str">
        <f aca="false">IF(C1603="","",IF(AND(Y1603="CONSUMO",AC1603="NÃO")*OR(AG1603="-",AG1603="BIT"),IF(E1603&lt;&gt;"",(AI1603-(P1603+L1603-N1603+Q1603)*AY1603)/0.83),""))</f>
        <v/>
      </c>
      <c r="BA1603" s="51" t="str">
        <f aca="false">IF(AZ1603="","",AZ1603*0.17-((P1603+L1603-N1603+Q1603)*AY1603))</f>
        <v/>
      </c>
      <c r="BB1603" s="51" t="str">
        <f aca="false">IF(AND(Y1603="CONSUMO",AG1603="ANEXO I",AY1603&gt;4%),(AI1603-(P1603+L1603-N1603+Q1603)*0.0514)/0.83*(0.5177)*(0.17)-AI1603*0.0514,IF(AND(Y1603="CONSUMO",AG1603="ANEXO II",AY1603&gt;4%),(AI1603-(P1603+L1603-N1603+Q1603)*0.041)/0.83*(0.3295)*(0.17)-AI1603*0.041,IF(AND(Y1603="CONSUMO",AG1603="ANEXO I",AY1603=4%),(AI1603-(P1603+L1603-N1603+Q1603)*0.04)/0.83*(0.5177)*(0.17)-AI1603*0.04,IF(AND(Y1603="CONSUMO",AG1603="ANEXO II",AY1603=4%),(AI1603-(P1603+L1603-N1603+Q1603)*0.04)/0.83*(0.3295)*(0.17)-AI1603*0.04,""))))</f>
        <v/>
      </c>
      <c r="BC1603" s="51" t="str">
        <f aca="false">IF(C1603="","",IF(AND(Y1603="CONSUMO",AC1603="SIM")*OR(AG1603="-",AG1603="BIT"),IF(E1603&lt;&gt;"",(AI1603-(P1603+L1603-N1603+Q1603)*AY1603)/0.83),""))</f>
        <v/>
      </c>
      <c r="BD1603" s="51" t="str">
        <f aca="false">IF(BC1603="","",BC1603*0.17)</f>
        <v/>
      </c>
      <c r="BE1603" s="51" t="str">
        <f aca="false">IF(I1603=6908,0,IF(BC1603="","",BD1603-((P1603+L1603-N1603+Q1603)*AY1603)))</f>
        <v/>
      </c>
      <c r="BF1603" s="53" t="str">
        <f aca="false">IF(B1603="","",IF(OR(B1603="",E1603="Regime Normal"),0,(AI1603-Q1603)*VLOOKUP(R1603,Dados!$X$98:$Y$108,2,0)))</f>
        <v/>
      </c>
      <c r="BG1603" s="54" t="str">
        <f aca="false">IFERROR(VLOOKUP(I1603,Dados!$AC$27:$AD$43,2,0),IF(B1603="","",IF(D1603&lt;&gt;"MT",IF(AND(AC1603="SIM",Y1603="Revenda"),"2403",IF(AND(AC1603="SIM",Y1603="Consumo"),"2407",IF(AND(AC1603="NÃO",Y1603="Revenda"),"2102",IF(AND(AC1603="NÃO",Y1603="Consumo"),"2556",)))),REPLACE(I1603,1,1,1))))</f>
        <v/>
      </c>
    </row>
    <row r="1604" customFormat="false" ht="12.8" hidden="false" customHeight="true" outlineLevel="0" collapsed="false">
      <c r="Y1604" s="45"/>
      <c r="Z1604" s="46" t="str">
        <f aca="false">IF(B1604="","",(IFERROR(VLOOKUP(H1604,Dados!A$3:B$15000,2,0),"Não Encontrado")))</f>
        <v/>
      </c>
      <c r="AA1604" s="46" t="str">
        <f aca="false">IF(B1604="","",(IFERROR(VLOOKUP(G1604,Dados!C$3:E$15000,3,0),"Não Encontrado")))</f>
        <v/>
      </c>
      <c r="AB1604" s="46" t="str">
        <f aca="false">IFERROR(IF(Z1604&lt;&gt;"Não Encontrado",Z1604,IF(AA1604&lt;&gt;"Não Encontrado",AA1604,"")),"")</f>
        <v/>
      </c>
      <c r="AC1604" s="45" t="str">
        <f aca="false">IF(B1604="","",IF(AB1604="","NÃO","SIM"))</f>
        <v/>
      </c>
      <c r="AD1604" s="45" t="str">
        <f aca="false">IFERROR(VLOOKUP(G1604,Dados!$P$3:$R$500,3,0),"")</f>
        <v/>
      </c>
      <c r="AE1604" s="45" t="str">
        <f aca="false">IFERROR(VLOOKUP(G1604,Dados!$K$3:$L$500,2,0),"")</f>
        <v/>
      </c>
      <c r="AF1604" s="45" t="str">
        <f aca="false">IFERROR(VLOOKUP(G1604,Dados!$M$3:$N$500,2,0),"")</f>
        <v/>
      </c>
      <c r="AG1604" s="45" t="str">
        <f aca="false">IF(F1604="","",IF(AND(AD1604="",AE1604="",AF1604=""),"-",IF(AND(AD1604="BIT",AE1604="",AF1604=""),"BIT",IF(AND(AE1604="ANEXO I",AD1604="",AF1604=""),"ANEXO I",IF(AND(AF1604="ANEXO II",AD1604="",AE1604=""),"ANEXO II","Escolher")))))</f>
        <v/>
      </c>
      <c r="AH1604" s="45" t="str">
        <f aca="false">IF(AG1604&lt;&gt;"Pneus","",IFERROR(VLOOKUP(R1604,Dados!$X$2:$Z$5,3,0)*(AI1604-Q1604),VLOOKUP(D1604,Dados!$X$7:$Z$33,3,0)*(AI1604-Q1604)))</f>
        <v/>
      </c>
      <c r="AI1604" s="47" t="str">
        <f aca="false">IF(B1604="","",P1604+Q1604+O1604+M1604+L1604-N1604)</f>
        <v/>
      </c>
      <c r="AJ1604" s="48" t="str">
        <f aca="false">IFERROR(IF(AND(AC1604="SIM",AG1604="-",Y1604="REVENDA"),(AB1604/1+1)*AI1604,IF(AND(AC1604="SIM",AG1604="Pneus",Y1604="REVENDA"),(AB1604/1+1)*(AI1604-AH1604),"")),"")</f>
        <v/>
      </c>
      <c r="AK1604" s="48" t="str">
        <f aca="false">IF(AJ1604="","",AJ1604*17%)</f>
        <v/>
      </c>
      <c r="AL1604" s="48" t="str">
        <f aca="false">IFERROR(IF(AC1604="NÃO","",IF(AK1604="","",IF(E1604="Simples Nacional",BF1604,IF(T1604=0.12,U1604*0.5833337002,IF(T1604=0,AI1604*0.07,U1604))))),"")</f>
        <v/>
      </c>
      <c r="AM1604" s="47" t="str">
        <f aca="false">IFERROR(IF(AC1604="NÃO","",IF(OR(AG1604="-",AG1604="Pneus"),AK1604-AL1604,"")),"")</f>
        <v/>
      </c>
      <c r="AN1604" s="48" t="str">
        <f aca="false">IF(AND(Y1604="REVENDA",AC1604="SIM",AG1604="BIT"),((AB1604/1+1)*AI1604)*0.4117,"")</f>
        <v/>
      </c>
      <c r="AO1604" s="48" t="str">
        <f aca="false">IF(AN1604="","",AN1604*17%)</f>
        <v/>
      </c>
      <c r="AP1604" s="49" t="str">
        <f aca="false">IF(AN1604="","",IF(T1604=0.12,(U1604*0.4117)*0.4117,IF(T1604=0,(AI1604*0.07)*0.4117,U1604*0.4117)))</f>
        <v/>
      </c>
      <c r="AQ1604" s="47" t="str">
        <f aca="false">IF(AN1604="","",AO1604-AP1604)</f>
        <v/>
      </c>
      <c r="AR1604" s="50" t="str">
        <f aca="false">IFERROR(IF(AND(AC1604="SIM",Y1604="REVENDA",LEFT(AG1604,5)="ANEXO")*OR(AE1604="ANEXO I",AF1604="ANEXO II"),VLOOKUP(H1604,Dados!G:I,2,0),""),"INSERIR MVA")</f>
        <v/>
      </c>
      <c r="AS1604" s="48" t="str">
        <f aca="false">IF(LEFT(AG1604,5)="ANEXO",VLOOKUP(AG1604,Dados!$X$111:$Z$112,2,0)*(AI1604-Q1604),"")</f>
        <v/>
      </c>
      <c r="AT1604" s="48" t="str">
        <f aca="false">IFERROR(IF(AR1604="","",(AI1604*AR1604)+AI1604),"INSERIR MVA")</f>
        <v/>
      </c>
      <c r="AU1604" s="48" t="str">
        <f aca="false">IF(AT1604="","",IF(AY1604=0.04,U1604,AS1604*AY1604))</f>
        <v/>
      </c>
      <c r="AV1604" s="47" t="str">
        <f aca="false">IFERROR(IF(AU1604="","",(VLOOKUP(AG1604,Dados!$X$111:$Z$112,3,0)*AT1604*0.17)),"INSERIR MVA")</f>
        <v/>
      </c>
      <c r="AW1604" s="47" t="str">
        <f aca="false">IFERROR(IF(AR1604="","",AV1604-AU1604),"")</f>
        <v/>
      </c>
      <c r="AX1604" s="51" t="str">
        <f aca="false">IFERROR(IF(AC1604="NÃO","",IF(AM1604&lt;&gt;"",AM1604-W1604,IF(AQ1604&lt;&gt;"",AQ1604-W1604,IF(AW1604&lt;&gt;"",AW1604-W1604,"")))),"")</f>
        <v/>
      </c>
      <c r="AY1604" s="46" t="str">
        <f aca="false">IFERROR(IF(ISNA(VLOOKUP(R1604,Dados!$X$2:$Y$5,2,0)),VLOOKUP(D1604,Dados!$X$7:$Y$33,2,0),VLOOKUP(R1604,Dados!$X$2:$Y$5,2,0)),"")</f>
        <v/>
      </c>
      <c r="AZ1604" s="52" t="str">
        <f aca="false">IF(C1604="","",IF(AND(Y1604="CONSUMO",AC1604="NÃO")*OR(AG1604="-",AG1604="BIT"),IF(E1604&lt;&gt;"",(AI1604-(P1604+L1604-N1604+Q1604)*AY1604)/0.83),""))</f>
        <v/>
      </c>
      <c r="BA1604" s="51" t="str">
        <f aca="false">IF(AZ1604="","",AZ1604*0.17-((P1604+L1604-N1604+Q1604)*AY1604))</f>
        <v/>
      </c>
      <c r="BB1604" s="51" t="str">
        <f aca="false">IF(AND(Y1604="CONSUMO",AG1604="ANEXO I",AY1604&gt;4%),(AI1604-(P1604+L1604-N1604+Q1604)*0.0514)/0.83*(0.5177)*(0.17)-AI1604*0.0514,IF(AND(Y1604="CONSUMO",AG1604="ANEXO II",AY1604&gt;4%),(AI1604-(P1604+L1604-N1604+Q1604)*0.041)/0.83*(0.3295)*(0.17)-AI1604*0.041,IF(AND(Y1604="CONSUMO",AG1604="ANEXO I",AY1604=4%),(AI1604-(P1604+L1604-N1604+Q1604)*0.04)/0.83*(0.5177)*(0.17)-AI1604*0.04,IF(AND(Y1604="CONSUMO",AG1604="ANEXO II",AY1604=4%),(AI1604-(P1604+L1604-N1604+Q1604)*0.04)/0.83*(0.3295)*(0.17)-AI1604*0.04,""))))</f>
        <v/>
      </c>
      <c r="BC1604" s="51" t="str">
        <f aca="false">IF(C1604="","",IF(AND(Y1604="CONSUMO",AC1604="SIM")*OR(AG1604="-",AG1604="BIT"),IF(E1604&lt;&gt;"",(AI1604-(P1604+L1604-N1604+Q1604)*AY1604)/0.83),""))</f>
        <v/>
      </c>
      <c r="BD1604" s="51" t="str">
        <f aca="false">IF(BC1604="","",BC1604*0.17)</f>
        <v/>
      </c>
      <c r="BE1604" s="51" t="str">
        <f aca="false">IF(I1604=6908,0,IF(BC1604="","",BD1604-((P1604+L1604-N1604+Q1604)*AY1604)))</f>
        <v/>
      </c>
      <c r="BF1604" s="53" t="str">
        <f aca="false">IF(B1604="","",IF(OR(B1604="",E1604="Regime Normal"),0,(AI1604-Q1604)*VLOOKUP(R1604,Dados!$X$98:$Y$108,2,0)))</f>
        <v/>
      </c>
      <c r="BG1604" s="54" t="str">
        <f aca="false">IFERROR(VLOOKUP(I1604,Dados!$AC$27:$AD$43,2,0),IF(B1604="","",IF(D1604&lt;&gt;"MT",IF(AND(AC1604="SIM",Y1604="Revenda"),"2403",IF(AND(AC1604="SIM",Y1604="Consumo"),"2407",IF(AND(AC1604="NÃO",Y1604="Revenda"),"2102",IF(AND(AC1604="NÃO",Y1604="Consumo"),"2556",)))),REPLACE(I1604,1,1,1))))</f>
        <v/>
      </c>
    </row>
    <row r="1605" customFormat="false" ht="12.8" hidden="false" customHeight="true" outlineLevel="0" collapsed="false">
      <c r="Y1605" s="45"/>
      <c r="Z1605" s="46" t="str">
        <f aca="false">IF(B1605="","",(IFERROR(VLOOKUP(H1605,Dados!A$3:B$15000,2,0),"Não Encontrado")))</f>
        <v/>
      </c>
      <c r="AA1605" s="46" t="str">
        <f aca="false">IF(B1605="","",(IFERROR(VLOOKUP(G1605,Dados!C$3:E$15000,3,0),"Não Encontrado")))</f>
        <v/>
      </c>
      <c r="AB1605" s="46" t="str">
        <f aca="false">IFERROR(IF(Z1605&lt;&gt;"Não Encontrado",Z1605,IF(AA1605&lt;&gt;"Não Encontrado",AA1605,"")),"")</f>
        <v/>
      </c>
      <c r="AC1605" s="45" t="str">
        <f aca="false">IF(B1605="","",IF(AB1605="","NÃO","SIM"))</f>
        <v/>
      </c>
      <c r="AD1605" s="45" t="str">
        <f aca="false">IFERROR(VLOOKUP(G1605,Dados!$P$3:$R$500,3,0),"")</f>
        <v/>
      </c>
      <c r="AE1605" s="45" t="str">
        <f aca="false">IFERROR(VLOOKUP(G1605,Dados!$K$3:$L$500,2,0),"")</f>
        <v/>
      </c>
      <c r="AF1605" s="45" t="str">
        <f aca="false">IFERROR(VLOOKUP(G1605,Dados!$M$3:$N$500,2,0),"")</f>
        <v/>
      </c>
      <c r="AG1605" s="45" t="str">
        <f aca="false">IF(F1605="","",IF(AND(AD1605="",AE1605="",AF1605=""),"-",IF(AND(AD1605="BIT",AE1605="",AF1605=""),"BIT",IF(AND(AE1605="ANEXO I",AD1605="",AF1605=""),"ANEXO I",IF(AND(AF1605="ANEXO II",AD1605="",AE1605=""),"ANEXO II","Escolher")))))</f>
        <v/>
      </c>
      <c r="AH1605" s="45" t="str">
        <f aca="false">IF(AG1605&lt;&gt;"Pneus","",IFERROR(VLOOKUP(R1605,Dados!$X$2:$Z$5,3,0)*(AI1605-Q1605),VLOOKUP(D1605,Dados!$X$7:$Z$33,3,0)*(AI1605-Q1605)))</f>
        <v/>
      </c>
      <c r="AI1605" s="47" t="str">
        <f aca="false">IF(B1605="","",P1605+Q1605+O1605+M1605+L1605-N1605)</f>
        <v/>
      </c>
      <c r="AJ1605" s="48" t="str">
        <f aca="false">IFERROR(IF(AND(AC1605="SIM",AG1605="-",Y1605="REVENDA"),(AB1605/1+1)*AI1605,IF(AND(AC1605="SIM",AG1605="Pneus",Y1605="REVENDA"),(AB1605/1+1)*(AI1605-AH1605),"")),"")</f>
        <v/>
      </c>
      <c r="AK1605" s="48" t="str">
        <f aca="false">IF(AJ1605="","",AJ1605*17%)</f>
        <v/>
      </c>
      <c r="AL1605" s="48" t="str">
        <f aca="false">IFERROR(IF(AC1605="NÃO","",IF(AK1605="","",IF(E1605="Simples Nacional",BF1605,IF(T1605=0.12,U1605*0.5833337002,IF(T1605=0,AI1605*0.07,U1605))))),"")</f>
        <v/>
      </c>
      <c r="AM1605" s="47" t="str">
        <f aca="false">IFERROR(IF(AC1605="NÃO","",IF(OR(AG1605="-",AG1605="Pneus"),AK1605-AL1605,"")),"")</f>
        <v/>
      </c>
      <c r="AN1605" s="48" t="str">
        <f aca="false">IF(AND(Y1605="REVENDA",AC1605="SIM",AG1605="BIT"),((AB1605/1+1)*AI1605)*0.4117,"")</f>
        <v/>
      </c>
      <c r="AO1605" s="48" t="str">
        <f aca="false">IF(AN1605="","",AN1605*17%)</f>
        <v/>
      </c>
      <c r="AP1605" s="49" t="str">
        <f aca="false">IF(AN1605="","",IF(T1605=0.12,(U1605*0.4117)*0.4117,IF(T1605=0,(AI1605*0.07)*0.4117,U1605*0.4117)))</f>
        <v/>
      </c>
      <c r="AQ1605" s="47" t="str">
        <f aca="false">IF(AN1605="","",AO1605-AP1605)</f>
        <v/>
      </c>
      <c r="AR1605" s="50" t="str">
        <f aca="false">IFERROR(IF(AND(AC1605="SIM",Y1605="REVENDA",LEFT(AG1605,5)="ANEXO")*OR(AE1605="ANEXO I",AF1605="ANEXO II"),VLOOKUP(H1605,Dados!G:I,2,0),""),"INSERIR MVA")</f>
        <v/>
      </c>
      <c r="AS1605" s="48" t="str">
        <f aca="false">IF(LEFT(AG1605,5)="ANEXO",VLOOKUP(AG1605,Dados!$X$111:$Z$112,2,0)*(AI1605-Q1605),"")</f>
        <v/>
      </c>
      <c r="AT1605" s="48" t="str">
        <f aca="false">IFERROR(IF(AR1605="","",(AI1605*AR1605)+AI1605),"INSERIR MVA")</f>
        <v/>
      </c>
      <c r="AU1605" s="48" t="str">
        <f aca="false">IF(AT1605="","",IF(AY1605=0.04,U1605,AS1605*AY1605))</f>
        <v/>
      </c>
      <c r="AV1605" s="47" t="str">
        <f aca="false">IFERROR(IF(AU1605="","",(VLOOKUP(AG1605,Dados!$X$111:$Z$112,3,0)*AT1605*0.17)),"INSERIR MVA")</f>
        <v/>
      </c>
      <c r="AW1605" s="47" t="str">
        <f aca="false">IFERROR(IF(AR1605="","",AV1605-AU1605),"")</f>
        <v/>
      </c>
      <c r="AX1605" s="51" t="str">
        <f aca="false">IFERROR(IF(AC1605="NÃO","",IF(AM1605&lt;&gt;"",AM1605-W1605,IF(AQ1605&lt;&gt;"",AQ1605-W1605,IF(AW1605&lt;&gt;"",AW1605-W1605,"")))),"")</f>
        <v/>
      </c>
      <c r="AY1605" s="46" t="str">
        <f aca="false">IFERROR(IF(ISNA(VLOOKUP(R1605,Dados!$X$2:$Y$5,2,0)),VLOOKUP(D1605,Dados!$X$7:$Y$33,2,0),VLOOKUP(R1605,Dados!$X$2:$Y$5,2,0)),"")</f>
        <v/>
      </c>
      <c r="AZ1605" s="52" t="str">
        <f aca="false">IF(C1605="","",IF(AND(Y1605="CONSUMO",AC1605="NÃO")*OR(AG1605="-",AG1605="BIT"),IF(E1605&lt;&gt;"",(AI1605-(P1605+L1605-N1605+Q1605)*AY1605)/0.83),""))</f>
        <v/>
      </c>
      <c r="BA1605" s="51" t="str">
        <f aca="false">IF(AZ1605="","",AZ1605*0.17-((P1605+L1605-N1605+Q1605)*AY1605))</f>
        <v/>
      </c>
      <c r="BB1605" s="51" t="str">
        <f aca="false">IF(AND(Y1605="CONSUMO",AG1605="ANEXO I",AY1605&gt;4%),(AI1605-(P1605+L1605-N1605+Q1605)*0.0514)/0.83*(0.5177)*(0.17)-AI1605*0.0514,IF(AND(Y1605="CONSUMO",AG1605="ANEXO II",AY1605&gt;4%),(AI1605-(P1605+L1605-N1605+Q1605)*0.041)/0.83*(0.3295)*(0.17)-AI1605*0.041,IF(AND(Y1605="CONSUMO",AG1605="ANEXO I",AY1605=4%),(AI1605-(P1605+L1605-N1605+Q1605)*0.04)/0.83*(0.5177)*(0.17)-AI1605*0.04,IF(AND(Y1605="CONSUMO",AG1605="ANEXO II",AY1605=4%),(AI1605-(P1605+L1605-N1605+Q1605)*0.04)/0.83*(0.3295)*(0.17)-AI1605*0.04,""))))</f>
        <v/>
      </c>
      <c r="BC1605" s="51" t="str">
        <f aca="false">IF(C1605="","",IF(AND(Y1605="CONSUMO",AC1605="SIM")*OR(AG1605="-",AG1605="BIT"),IF(E1605&lt;&gt;"",(AI1605-(P1605+L1605-N1605+Q1605)*AY1605)/0.83),""))</f>
        <v/>
      </c>
      <c r="BD1605" s="51" t="str">
        <f aca="false">IF(BC1605="","",BC1605*0.17)</f>
        <v/>
      </c>
      <c r="BE1605" s="51" t="str">
        <f aca="false">IF(I1605=6908,0,IF(BC1605="","",BD1605-((P1605+L1605-N1605+Q1605)*AY1605)))</f>
        <v/>
      </c>
      <c r="BF1605" s="53" t="str">
        <f aca="false">IF(B1605="","",IF(OR(B1605="",E1605="Regime Normal"),0,(AI1605-Q1605)*VLOOKUP(R1605,Dados!$X$98:$Y$108,2,0)))</f>
        <v/>
      </c>
      <c r="BG1605" s="54" t="str">
        <f aca="false">IFERROR(VLOOKUP(I1605,Dados!$AC$27:$AD$43,2,0),IF(B1605="","",IF(D1605&lt;&gt;"MT",IF(AND(AC1605="SIM",Y1605="Revenda"),"2403",IF(AND(AC1605="SIM",Y1605="Consumo"),"2407",IF(AND(AC1605="NÃO",Y1605="Revenda"),"2102",IF(AND(AC1605="NÃO",Y1605="Consumo"),"2556",)))),REPLACE(I1605,1,1,1))))</f>
        <v/>
      </c>
    </row>
    <row r="1606" customFormat="false" ht="12.8" hidden="false" customHeight="true" outlineLevel="0" collapsed="false">
      <c r="Y1606" s="45"/>
      <c r="Z1606" s="46" t="str">
        <f aca="false">IF(B1606="","",(IFERROR(VLOOKUP(H1606,Dados!A$3:B$15000,2,0),"Não Encontrado")))</f>
        <v/>
      </c>
      <c r="AA1606" s="46" t="str">
        <f aca="false">IF(B1606="","",(IFERROR(VLOOKUP(G1606,Dados!C$3:E$15000,3,0),"Não Encontrado")))</f>
        <v/>
      </c>
      <c r="AB1606" s="46" t="str">
        <f aca="false">IFERROR(IF(Z1606&lt;&gt;"Não Encontrado",Z1606,IF(AA1606&lt;&gt;"Não Encontrado",AA1606,"")),"")</f>
        <v/>
      </c>
      <c r="AC1606" s="45" t="str">
        <f aca="false">IF(B1606="","",IF(AB1606="","NÃO","SIM"))</f>
        <v/>
      </c>
      <c r="AD1606" s="45" t="str">
        <f aca="false">IFERROR(VLOOKUP(G1606,Dados!$P$3:$R$500,3,0),"")</f>
        <v/>
      </c>
      <c r="AE1606" s="45" t="str">
        <f aca="false">IFERROR(VLOOKUP(G1606,Dados!$K$3:$L$500,2,0),"")</f>
        <v/>
      </c>
      <c r="AF1606" s="45" t="str">
        <f aca="false">IFERROR(VLOOKUP(G1606,Dados!$M$3:$N$500,2,0),"")</f>
        <v/>
      </c>
      <c r="AG1606" s="45" t="str">
        <f aca="false">IF(F1606="","",IF(AND(AD1606="",AE1606="",AF1606=""),"-",IF(AND(AD1606="BIT",AE1606="",AF1606=""),"BIT",IF(AND(AE1606="ANEXO I",AD1606="",AF1606=""),"ANEXO I",IF(AND(AF1606="ANEXO II",AD1606="",AE1606=""),"ANEXO II","Escolher")))))</f>
        <v/>
      </c>
      <c r="AH1606" s="45" t="str">
        <f aca="false">IF(AG1606&lt;&gt;"Pneus","",IFERROR(VLOOKUP(R1606,Dados!$X$2:$Z$5,3,0)*(AI1606-Q1606),VLOOKUP(D1606,Dados!$X$7:$Z$33,3,0)*(AI1606-Q1606)))</f>
        <v/>
      </c>
      <c r="AI1606" s="47" t="str">
        <f aca="false">IF(B1606="","",P1606+Q1606+O1606+M1606+L1606-N1606)</f>
        <v/>
      </c>
      <c r="AJ1606" s="48" t="str">
        <f aca="false">IFERROR(IF(AND(AC1606="SIM",AG1606="-",Y1606="REVENDA"),(AB1606/1+1)*AI1606,IF(AND(AC1606="SIM",AG1606="Pneus",Y1606="REVENDA"),(AB1606/1+1)*(AI1606-AH1606),"")),"")</f>
        <v/>
      </c>
      <c r="AK1606" s="48" t="str">
        <f aca="false">IF(AJ1606="","",AJ1606*17%)</f>
        <v/>
      </c>
      <c r="AL1606" s="48" t="str">
        <f aca="false">IFERROR(IF(AC1606="NÃO","",IF(AK1606="","",IF(E1606="Simples Nacional",BF1606,IF(T1606=0.12,U1606*0.5833337002,IF(T1606=0,AI1606*0.07,U1606))))),"")</f>
        <v/>
      </c>
      <c r="AM1606" s="47" t="str">
        <f aca="false">IFERROR(IF(AC1606="NÃO","",IF(OR(AG1606="-",AG1606="Pneus"),AK1606-AL1606,"")),"")</f>
        <v/>
      </c>
      <c r="AN1606" s="48" t="str">
        <f aca="false">IF(AND(Y1606="REVENDA",AC1606="SIM",AG1606="BIT"),((AB1606/1+1)*AI1606)*0.4117,"")</f>
        <v/>
      </c>
      <c r="AO1606" s="48" t="str">
        <f aca="false">IF(AN1606="","",AN1606*17%)</f>
        <v/>
      </c>
      <c r="AP1606" s="49" t="str">
        <f aca="false">IF(AN1606="","",IF(T1606=0.12,(U1606*0.4117)*0.4117,IF(T1606=0,(AI1606*0.07)*0.4117,U1606*0.4117)))</f>
        <v/>
      </c>
      <c r="AQ1606" s="47" t="str">
        <f aca="false">IF(AN1606="","",AO1606-AP1606)</f>
        <v/>
      </c>
      <c r="AR1606" s="50" t="str">
        <f aca="false">IFERROR(IF(AND(AC1606="SIM",Y1606="REVENDA",LEFT(AG1606,5)="ANEXO")*OR(AE1606="ANEXO I",AF1606="ANEXO II"),VLOOKUP(H1606,Dados!G:I,2,0),""),"INSERIR MVA")</f>
        <v/>
      </c>
      <c r="AS1606" s="48" t="str">
        <f aca="false">IF(LEFT(AG1606,5)="ANEXO",VLOOKUP(AG1606,Dados!$X$111:$Z$112,2,0)*(AI1606-Q1606),"")</f>
        <v/>
      </c>
      <c r="AT1606" s="48" t="str">
        <f aca="false">IFERROR(IF(AR1606="","",(AI1606*AR1606)+AI1606),"INSERIR MVA")</f>
        <v/>
      </c>
      <c r="AU1606" s="48" t="str">
        <f aca="false">IF(AT1606="","",IF(AY1606=0.04,U1606,AS1606*AY1606))</f>
        <v/>
      </c>
      <c r="AV1606" s="47" t="str">
        <f aca="false">IFERROR(IF(AU1606="","",(VLOOKUP(AG1606,Dados!$X$111:$Z$112,3,0)*AT1606*0.17)),"INSERIR MVA")</f>
        <v/>
      </c>
      <c r="AW1606" s="47" t="str">
        <f aca="false">IFERROR(IF(AR1606="","",AV1606-AU1606),"")</f>
        <v/>
      </c>
      <c r="AX1606" s="51" t="str">
        <f aca="false">IFERROR(IF(AC1606="NÃO","",IF(AM1606&lt;&gt;"",AM1606-W1606,IF(AQ1606&lt;&gt;"",AQ1606-W1606,IF(AW1606&lt;&gt;"",AW1606-W1606,"")))),"")</f>
        <v/>
      </c>
      <c r="AY1606" s="46" t="str">
        <f aca="false">IFERROR(IF(ISNA(VLOOKUP(R1606,Dados!$X$2:$Y$5,2,0)),VLOOKUP(D1606,Dados!$X$7:$Y$33,2,0),VLOOKUP(R1606,Dados!$X$2:$Y$5,2,0)),"")</f>
        <v/>
      </c>
      <c r="AZ1606" s="52" t="str">
        <f aca="false">IF(C1606="","",IF(AND(Y1606="CONSUMO",AC1606="NÃO")*OR(AG1606="-",AG1606="BIT"),IF(E1606&lt;&gt;"",(AI1606-(P1606+L1606-N1606+Q1606)*AY1606)/0.83),""))</f>
        <v/>
      </c>
      <c r="BA1606" s="51" t="str">
        <f aca="false">IF(AZ1606="","",AZ1606*0.17-((P1606+L1606-N1606+Q1606)*AY1606))</f>
        <v/>
      </c>
      <c r="BB1606" s="51" t="str">
        <f aca="false">IF(AND(Y1606="CONSUMO",AG1606="ANEXO I",AY1606&gt;4%),(AI1606-(P1606+L1606-N1606+Q1606)*0.0514)/0.83*(0.5177)*(0.17)-AI1606*0.0514,IF(AND(Y1606="CONSUMO",AG1606="ANEXO II",AY1606&gt;4%),(AI1606-(P1606+L1606-N1606+Q1606)*0.041)/0.83*(0.3295)*(0.17)-AI1606*0.041,IF(AND(Y1606="CONSUMO",AG1606="ANEXO I",AY1606=4%),(AI1606-(P1606+L1606-N1606+Q1606)*0.04)/0.83*(0.5177)*(0.17)-AI1606*0.04,IF(AND(Y1606="CONSUMO",AG1606="ANEXO II",AY1606=4%),(AI1606-(P1606+L1606-N1606+Q1606)*0.04)/0.83*(0.3295)*(0.17)-AI1606*0.04,""))))</f>
        <v/>
      </c>
      <c r="BC1606" s="51" t="str">
        <f aca="false">IF(C1606="","",IF(AND(Y1606="CONSUMO",AC1606="SIM")*OR(AG1606="-",AG1606="BIT"),IF(E1606&lt;&gt;"",(AI1606-(P1606+L1606-N1606+Q1606)*AY1606)/0.83),""))</f>
        <v/>
      </c>
      <c r="BD1606" s="51" t="str">
        <f aca="false">IF(BC1606="","",BC1606*0.17)</f>
        <v/>
      </c>
      <c r="BE1606" s="51" t="str">
        <f aca="false">IF(I1606=6908,0,IF(BC1606="","",BD1606-((P1606+L1606-N1606+Q1606)*AY1606)))</f>
        <v/>
      </c>
      <c r="BF1606" s="53" t="str">
        <f aca="false">IF(B1606="","",IF(OR(B1606="",E1606="Regime Normal"),0,(AI1606-Q1606)*VLOOKUP(R1606,Dados!$X$98:$Y$108,2,0)))</f>
        <v/>
      </c>
      <c r="BG1606" s="54" t="str">
        <f aca="false">IFERROR(VLOOKUP(I1606,Dados!$AC$27:$AD$43,2,0),IF(B1606="","",IF(D1606&lt;&gt;"MT",IF(AND(AC1606="SIM",Y1606="Revenda"),"2403",IF(AND(AC1606="SIM",Y1606="Consumo"),"2407",IF(AND(AC1606="NÃO",Y1606="Revenda"),"2102",IF(AND(AC1606="NÃO",Y1606="Consumo"),"2556",)))),REPLACE(I1606,1,1,1))))</f>
        <v/>
      </c>
    </row>
    <row r="1607" customFormat="false" ht="12.8" hidden="false" customHeight="true" outlineLevel="0" collapsed="false">
      <c r="Y1607" s="45"/>
      <c r="Z1607" s="46" t="str">
        <f aca="false">IF(B1607="","",(IFERROR(VLOOKUP(H1607,Dados!A$3:B$15000,2,0),"Não Encontrado")))</f>
        <v/>
      </c>
      <c r="AA1607" s="46" t="str">
        <f aca="false">IF(B1607="","",(IFERROR(VLOOKUP(G1607,Dados!C$3:E$15000,3,0),"Não Encontrado")))</f>
        <v/>
      </c>
      <c r="AB1607" s="46" t="str">
        <f aca="false">IFERROR(IF(Z1607&lt;&gt;"Não Encontrado",Z1607,IF(AA1607&lt;&gt;"Não Encontrado",AA1607,"")),"")</f>
        <v/>
      </c>
      <c r="AC1607" s="45" t="str">
        <f aca="false">IF(B1607="","",IF(AB1607="","NÃO","SIM"))</f>
        <v/>
      </c>
      <c r="AD1607" s="45" t="str">
        <f aca="false">IFERROR(VLOOKUP(G1607,Dados!$P$3:$R$500,3,0),"")</f>
        <v/>
      </c>
      <c r="AE1607" s="45" t="str">
        <f aca="false">IFERROR(VLOOKUP(G1607,Dados!$K$3:$L$500,2,0),"")</f>
        <v/>
      </c>
      <c r="AF1607" s="45" t="str">
        <f aca="false">IFERROR(VLOOKUP(G1607,Dados!$M$3:$N$500,2,0),"")</f>
        <v/>
      </c>
      <c r="AG1607" s="45" t="str">
        <f aca="false">IF(F1607="","",IF(AND(AD1607="",AE1607="",AF1607=""),"-",IF(AND(AD1607="BIT",AE1607="",AF1607=""),"BIT",IF(AND(AE1607="ANEXO I",AD1607="",AF1607=""),"ANEXO I",IF(AND(AF1607="ANEXO II",AD1607="",AE1607=""),"ANEXO II","Escolher")))))</f>
        <v/>
      </c>
      <c r="AH1607" s="45" t="str">
        <f aca="false">IF(AG1607&lt;&gt;"Pneus","",IFERROR(VLOOKUP(R1607,Dados!$X$2:$Z$5,3,0)*(AI1607-Q1607),VLOOKUP(D1607,Dados!$X$7:$Z$33,3,0)*(AI1607-Q1607)))</f>
        <v/>
      </c>
      <c r="AI1607" s="47" t="str">
        <f aca="false">IF(B1607="","",P1607+Q1607+O1607+M1607+L1607-N1607)</f>
        <v/>
      </c>
      <c r="AJ1607" s="48" t="str">
        <f aca="false">IFERROR(IF(AND(AC1607="SIM",AG1607="-",Y1607="REVENDA"),(AB1607/1+1)*AI1607,IF(AND(AC1607="SIM",AG1607="Pneus",Y1607="REVENDA"),(AB1607/1+1)*(AI1607-AH1607),"")),"")</f>
        <v/>
      </c>
      <c r="AK1607" s="48" t="str">
        <f aca="false">IF(AJ1607="","",AJ1607*17%)</f>
        <v/>
      </c>
      <c r="AL1607" s="48" t="str">
        <f aca="false">IFERROR(IF(AC1607="NÃO","",IF(AK1607="","",IF(E1607="Simples Nacional",BF1607,IF(T1607=0.12,U1607*0.5833337002,IF(T1607=0,AI1607*0.07,U1607))))),"")</f>
        <v/>
      </c>
      <c r="AM1607" s="47" t="str">
        <f aca="false">IFERROR(IF(AC1607="NÃO","",IF(OR(AG1607="-",AG1607="Pneus"),AK1607-AL1607,"")),"")</f>
        <v/>
      </c>
      <c r="AN1607" s="48" t="str">
        <f aca="false">IF(AND(Y1607="REVENDA",AC1607="SIM",AG1607="BIT"),((AB1607/1+1)*AI1607)*0.4117,"")</f>
        <v/>
      </c>
      <c r="AO1607" s="48" t="str">
        <f aca="false">IF(AN1607="","",AN1607*17%)</f>
        <v/>
      </c>
      <c r="AP1607" s="49" t="str">
        <f aca="false">IF(AN1607="","",IF(T1607=0.12,(U1607*0.4117)*0.4117,IF(T1607=0,(AI1607*0.07)*0.4117,U1607*0.4117)))</f>
        <v/>
      </c>
      <c r="AQ1607" s="47" t="str">
        <f aca="false">IF(AN1607="","",AO1607-AP1607)</f>
        <v/>
      </c>
      <c r="AR1607" s="50" t="str">
        <f aca="false">IFERROR(IF(AND(AC1607="SIM",Y1607="REVENDA",LEFT(AG1607,5)="ANEXO")*OR(AE1607="ANEXO I",AF1607="ANEXO II"),VLOOKUP(H1607,Dados!G:I,2,0),""),"INSERIR MVA")</f>
        <v/>
      </c>
      <c r="AS1607" s="48" t="str">
        <f aca="false">IF(LEFT(AG1607,5)="ANEXO",VLOOKUP(AG1607,Dados!$X$111:$Z$112,2,0)*(AI1607-Q1607),"")</f>
        <v/>
      </c>
      <c r="AT1607" s="48" t="str">
        <f aca="false">IFERROR(IF(AR1607="","",(AI1607*AR1607)+AI1607),"INSERIR MVA")</f>
        <v/>
      </c>
      <c r="AU1607" s="48" t="str">
        <f aca="false">IF(AT1607="","",IF(AY1607=0.04,U1607,AS1607*AY1607))</f>
        <v/>
      </c>
      <c r="AV1607" s="47" t="str">
        <f aca="false">IFERROR(IF(AU1607="","",(VLOOKUP(AG1607,Dados!$X$111:$Z$112,3,0)*AT1607*0.17)),"INSERIR MVA")</f>
        <v/>
      </c>
      <c r="AW1607" s="47" t="str">
        <f aca="false">IFERROR(IF(AR1607="","",AV1607-AU1607),"")</f>
        <v/>
      </c>
      <c r="AX1607" s="51" t="str">
        <f aca="false">IFERROR(IF(AC1607="NÃO","",IF(AM1607&lt;&gt;"",AM1607-W1607,IF(AQ1607&lt;&gt;"",AQ1607-W1607,IF(AW1607&lt;&gt;"",AW1607-W1607,"")))),"")</f>
        <v/>
      </c>
      <c r="AY1607" s="46" t="str">
        <f aca="false">IFERROR(IF(ISNA(VLOOKUP(R1607,Dados!$X$2:$Y$5,2,0)),VLOOKUP(D1607,Dados!$X$7:$Y$33,2,0),VLOOKUP(R1607,Dados!$X$2:$Y$5,2,0)),"")</f>
        <v/>
      </c>
      <c r="AZ1607" s="52" t="str">
        <f aca="false">IF(C1607="","",IF(AND(Y1607="CONSUMO",AC1607="NÃO")*OR(AG1607="-",AG1607="BIT"),IF(E1607&lt;&gt;"",(AI1607-(P1607+L1607-N1607+Q1607)*AY1607)/0.83),""))</f>
        <v/>
      </c>
      <c r="BA1607" s="51" t="str">
        <f aca="false">IF(AZ1607="","",AZ1607*0.17-((P1607+L1607-N1607+Q1607)*AY1607))</f>
        <v/>
      </c>
      <c r="BB1607" s="51" t="str">
        <f aca="false">IF(AND(Y1607="CONSUMO",AG1607="ANEXO I",AY1607&gt;4%),(AI1607-(P1607+L1607-N1607+Q1607)*0.0514)/0.83*(0.5177)*(0.17)-AI1607*0.0514,IF(AND(Y1607="CONSUMO",AG1607="ANEXO II",AY1607&gt;4%),(AI1607-(P1607+L1607-N1607+Q1607)*0.041)/0.83*(0.3295)*(0.17)-AI1607*0.041,IF(AND(Y1607="CONSUMO",AG1607="ANEXO I",AY1607=4%),(AI1607-(P1607+L1607-N1607+Q1607)*0.04)/0.83*(0.5177)*(0.17)-AI1607*0.04,IF(AND(Y1607="CONSUMO",AG1607="ANEXO II",AY1607=4%),(AI1607-(P1607+L1607-N1607+Q1607)*0.04)/0.83*(0.3295)*(0.17)-AI1607*0.04,""))))</f>
        <v/>
      </c>
      <c r="BC1607" s="51" t="str">
        <f aca="false">IF(C1607="","",IF(AND(Y1607="CONSUMO",AC1607="SIM")*OR(AG1607="-",AG1607="BIT"),IF(E1607&lt;&gt;"",(AI1607-(P1607+L1607-N1607+Q1607)*AY1607)/0.83),""))</f>
        <v/>
      </c>
      <c r="BD1607" s="51" t="str">
        <f aca="false">IF(BC1607="","",BC1607*0.17)</f>
        <v/>
      </c>
      <c r="BE1607" s="51" t="str">
        <f aca="false">IF(I1607=6908,0,IF(BC1607="","",BD1607-((P1607+L1607-N1607+Q1607)*AY1607)))</f>
        <v/>
      </c>
      <c r="BF1607" s="53" t="str">
        <f aca="false">IF(B1607="","",IF(OR(B1607="",E1607="Regime Normal"),0,(AI1607-Q1607)*VLOOKUP(R1607,Dados!$X$98:$Y$108,2,0)))</f>
        <v/>
      </c>
      <c r="BG1607" s="54" t="str">
        <f aca="false">IFERROR(VLOOKUP(I1607,Dados!$AC$27:$AD$43,2,0),IF(B1607="","",IF(D1607&lt;&gt;"MT",IF(AND(AC1607="SIM",Y1607="Revenda"),"2403",IF(AND(AC1607="SIM",Y1607="Consumo"),"2407",IF(AND(AC1607="NÃO",Y1607="Revenda"),"2102",IF(AND(AC1607="NÃO",Y1607="Consumo"),"2556",)))),REPLACE(I1607,1,1,1))))</f>
        <v/>
      </c>
    </row>
    <row r="1608" customFormat="false" ht="12.8" hidden="false" customHeight="true" outlineLevel="0" collapsed="false">
      <c r="Y1608" s="45"/>
      <c r="Z1608" s="46" t="str">
        <f aca="false">IF(B1608="","",(IFERROR(VLOOKUP(H1608,Dados!A$3:B$15000,2,0),"Não Encontrado")))</f>
        <v/>
      </c>
      <c r="AA1608" s="46" t="str">
        <f aca="false">IF(B1608="","",(IFERROR(VLOOKUP(G1608,Dados!C$3:E$15000,3,0),"Não Encontrado")))</f>
        <v/>
      </c>
      <c r="AB1608" s="46" t="str">
        <f aca="false">IFERROR(IF(Z1608&lt;&gt;"Não Encontrado",Z1608,IF(AA1608&lt;&gt;"Não Encontrado",AA1608,"")),"")</f>
        <v/>
      </c>
      <c r="AC1608" s="45" t="str">
        <f aca="false">IF(B1608="","",IF(AB1608="","NÃO","SIM"))</f>
        <v/>
      </c>
      <c r="AD1608" s="45" t="str">
        <f aca="false">IFERROR(VLOOKUP(G1608,Dados!$P$3:$R$500,3,0),"")</f>
        <v/>
      </c>
      <c r="AE1608" s="45" t="str">
        <f aca="false">IFERROR(VLOOKUP(G1608,Dados!$K$3:$L$500,2,0),"")</f>
        <v/>
      </c>
      <c r="AF1608" s="45" t="str">
        <f aca="false">IFERROR(VLOOKUP(G1608,Dados!$M$3:$N$500,2,0),"")</f>
        <v/>
      </c>
      <c r="AG1608" s="45" t="str">
        <f aca="false">IF(F1608="","",IF(AND(AD1608="",AE1608="",AF1608=""),"-",IF(AND(AD1608="BIT",AE1608="",AF1608=""),"BIT",IF(AND(AE1608="ANEXO I",AD1608="",AF1608=""),"ANEXO I",IF(AND(AF1608="ANEXO II",AD1608="",AE1608=""),"ANEXO II","Escolher")))))</f>
        <v/>
      </c>
      <c r="AH1608" s="45" t="str">
        <f aca="false">IF(AG1608&lt;&gt;"Pneus","",IFERROR(VLOOKUP(R1608,Dados!$X$2:$Z$5,3,0)*(AI1608-Q1608),VLOOKUP(D1608,Dados!$X$7:$Z$33,3,0)*(AI1608-Q1608)))</f>
        <v/>
      </c>
      <c r="AI1608" s="47" t="str">
        <f aca="false">IF(B1608="","",P1608+Q1608+O1608+M1608+L1608-N1608)</f>
        <v/>
      </c>
      <c r="AJ1608" s="48" t="str">
        <f aca="false">IFERROR(IF(AND(AC1608="SIM",AG1608="-",Y1608="REVENDA"),(AB1608/1+1)*AI1608,IF(AND(AC1608="SIM",AG1608="Pneus",Y1608="REVENDA"),(AB1608/1+1)*(AI1608-AH1608),"")),"")</f>
        <v/>
      </c>
      <c r="AK1608" s="48" t="str">
        <f aca="false">IF(AJ1608="","",AJ1608*17%)</f>
        <v/>
      </c>
      <c r="AL1608" s="48" t="str">
        <f aca="false">IFERROR(IF(AC1608="NÃO","",IF(AK1608="","",IF(E1608="Simples Nacional",BF1608,IF(T1608=0.12,U1608*0.5833337002,IF(T1608=0,AI1608*0.07,U1608))))),"")</f>
        <v/>
      </c>
      <c r="AM1608" s="47" t="str">
        <f aca="false">IFERROR(IF(AC1608="NÃO","",IF(OR(AG1608="-",AG1608="Pneus"),AK1608-AL1608,"")),"")</f>
        <v/>
      </c>
      <c r="AN1608" s="48" t="str">
        <f aca="false">IF(AND(Y1608="REVENDA",AC1608="SIM",AG1608="BIT"),((AB1608/1+1)*AI1608)*0.4117,"")</f>
        <v/>
      </c>
      <c r="AO1608" s="48" t="str">
        <f aca="false">IF(AN1608="","",AN1608*17%)</f>
        <v/>
      </c>
      <c r="AP1608" s="49" t="str">
        <f aca="false">IF(AN1608="","",IF(T1608=0.12,(U1608*0.4117)*0.4117,IF(T1608=0,(AI1608*0.07)*0.4117,U1608*0.4117)))</f>
        <v/>
      </c>
      <c r="AQ1608" s="47" t="str">
        <f aca="false">IF(AN1608="","",AO1608-AP1608)</f>
        <v/>
      </c>
      <c r="AR1608" s="50" t="str">
        <f aca="false">IFERROR(IF(AND(AC1608="SIM",Y1608="REVENDA",LEFT(AG1608,5)="ANEXO")*OR(AE1608="ANEXO I",AF1608="ANEXO II"),VLOOKUP(H1608,Dados!G:I,2,0),""),"INSERIR MVA")</f>
        <v/>
      </c>
      <c r="AS1608" s="48" t="str">
        <f aca="false">IF(LEFT(AG1608,5)="ANEXO",VLOOKUP(AG1608,Dados!$X$111:$Z$112,2,0)*(AI1608-Q1608),"")</f>
        <v/>
      </c>
      <c r="AT1608" s="48" t="str">
        <f aca="false">IFERROR(IF(AR1608="","",(AI1608*AR1608)+AI1608),"INSERIR MVA")</f>
        <v/>
      </c>
      <c r="AU1608" s="48" t="str">
        <f aca="false">IF(AT1608="","",IF(AY1608=0.04,U1608,AS1608*AY1608))</f>
        <v/>
      </c>
      <c r="AV1608" s="47" t="str">
        <f aca="false">IFERROR(IF(AU1608="","",(VLOOKUP(AG1608,Dados!$X$111:$Z$112,3,0)*AT1608*0.17)),"INSERIR MVA")</f>
        <v/>
      </c>
      <c r="AW1608" s="47" t="str">
        <f aca="false">IFERROR(IF(AR1608="","",AV1608-AU1608),"")</f>
        <v/>
      </c>
      <c r="AX1608" s="51" t="str">
        <f aca="false">IFERROR(IF(AC1608="NÃO","",IF(AM1608&lt;&gt;"",AM1608-W1608,IF(AQ1608&lt;&gt;"",AQ1608-W1608,IF(AW1608&lt;&gt;"",AW1608-W1608,"")))),"")</f>
        <v/>
      </c>
      <c r="AY1608" s="46" t="str">
        <f aca="false">IFERROR(IF(ISNA(VLOOKUP(R1608,Dados!$X$2:$Y$5,2,0)),VLOOKUP(D1608,Dados!$X$7:$Y$33,2,0),VLOOKUP(R1608,Dados!$X$2:$Y$5,2,0)),"")</f>
        <v/>
      </c>
      <c r="AZ1608" s="52" t="str">
        <f aca="false">IF(C1608="","",IF(AND(Y1608="CONSUMO",AC1608="NÃO")*OR(AG1608="-",AG1608="BIT"),IF(E1608&lt;&gt;"",(AI1608-(P1608+L1608-N1608+Q1608)*AY1608)/0.83),""))</f>
        <v/>
      </c>
      <c r="BA1608" s="51" t="str">
        <f aca="false">IF(AZ1608="","",AZ1608*0.17-((P1608+L1608-N1608+Q1608)*AY1608))</f>
        <v/>
      </c>
      <c r="BB1608" s="51" t="str">
        <f aca="false">IF(AND(Y1608="CONSUMO",AG1608="ANEXO I",AY1608&gt;4%),(AI1608-(P1608+L1608-N1608+Q1608)*0.0514)/0.83*(0.5177)*(0.17)-AI1608*0.0514,IF(AND(Y1608="CONSUMO",AG1608="ANEXO II",AY1608&gt;4%),(AI1608-(P1608+L1608-N1608+Q1608)*0.041)/0.83*(0.3295)*(0.17)-AI1608*0.041,IF(AND(Y1608="CONSUMO",AG1608="ANEXO I",AY1608=4%),(AI1608-(P1608+L1608-N1608+Q1608)*0.04)/0.83*(0.5177)*(0.17)-AI1608*0.04,IF(AND(Y1608="CONSUMO",AG1608="ANEXO II",AY1608=4%),(AI1608-(P1608+L1608-N1608+Q1608)*0.04)/0.83*(0.3295)*(0.17)-AI1608*0.04,""))))</f>
        <v/>
      </c>
      <c r="BC1608" s="51" t="str">
        <f aca="false">IF(C1608="","",IF(AND(Y1608="CONSUMO",AC1608="SIM")*OR(AG1608="-",AG1608="BIT"),IF(E1608&lt;&gt;"",(AI1608-(P1608+L1608-N1608+Q1608)*AY1608)/0.83),""))</f>
        <v/>
      </c>
      <c r="BD1608" s="51" t="str">
        <f aca="false">IF(BC1608="","",BC1608*0.17)</f>
        <v/>
      </c>
      <c r="BE1608" s="51" t="str">
        <f aca="false">IF(I1608=6908,0,IF(BC1608="","",BD1608-((P1608+L1608-N1608+Q1608)*AY1608)))</f>
        <v/>
      </c>
      <c r="BF1608" s="53" t="str">
        <f aca="false">IF(B1608="","",IF(OR(B1608="",E1608="Regime Normal"),0,(AI1608-Q1608)*VLOOKUP(R1608,Dados!$X$98:$Y$108,2,0)))</f>
        <v/>
      </c>
      <c r="BG1608" s="54" t="str">
        <f aca="false">IFERROR(VLOOKUP(I1608,Dados!$AC$27:$AD$43,2,0),IF(B1608="","",IF(D1608&lt;&gt;"MT",IF(AND(AC1608="SIM",Y1608="Revenda"),"2403",IF(AND(AC1608="SIM",Y1608="Consumo"),"2407",IF(AND(AC1608="NÃO",Y1608="Revenda"),"2102",IF(AND(AC1608="NÃO",Y1608="Consumo"),"2556",)))),REPLACE(I1608,1,1,1))))</f>
        <v/>
      </c>
    </row>
    <row r="1609" customFormat="false" ht="12.8" hidden="false" customHeight="true" outlineLevel="0" collapsed="false">
      <c r="Y1609" s="45"/>
      <c r="Z1609" s="46" t="str">
        <f aca="false">IF(B1609="","",(IFERROR(VLOOKUP(H1609,Dados!A$3:B$15000,2,0),"Não Encontrado")))</f>
        <v/>
      </c>
      <c r="AA1609" s="46" t="str">
        <f aca="false">IF(B1609="","",(IFERROR(VLOOKUP(G1609,Dados!C$3:E$15000,3,0),"Não Encontrado")))</f>
        <v/>
      </c>
      <c r="AB1609" s="46" t="str">
        <f aca="false">IFERROR(IF(Z1609&lt;&gt;"Não Encontrado",Z1609,IF(AA1609&lt;&gt;"Não Encontrado",AA1609,"")),"")</f>
        <v/>
      </c>
      <c r="AC1609" s="45" t="str">
        <f aca="false">IF(B1609="","",IF(AB1609="","NÃO","SIM"))</f>
        <v/>
      </c>
      <c r="AD1609" s="45" t="str">
        <f aca="false">IFERROR(VLOOKUP(G1609,Dados!$P$3:$R$500,3,0),"")</f>
        <v/>
      </c>
      <c r="AE1609" s="45" t="str">
        <f aca="false">IFERROR(VLOOKUP(G1609,Dados!$K$3:$L$500,2,0),"")</f>
        <v/>
      </c>
      <c r="AF1609" s="45" t="str">
        <f aca="false">IFERROR(VLOOKUP(G1609,Dados!$M$3:$N$500,2,0),"")</f>
        <v/>
      </c>
      <c r="AG1609" s="45" t="str">
        <f aca="false">IF(F1609="","",IF(AND(AD1609="",AE1609="",AF1609=""),"-",IF(AND(AD1609="BIT",AE1609="",AF1609=""),"BIT",IF(AND(AE1609="ANEXO I",AD1609="",AF1609=""),"ANEXO I",IF(AND(AF1609="ANEXO II",AD1609="",AE1609=""),"ANEXO II","Escolher")))))</f>
        <v/>
      </c>
      <c r="AH1609" s="45" t="str">
        <f aca="false">IF(AG1609&lt;&gt;"Pneus","",IFERROR(VLOOKUP(R1609,Dados!$X$2:$Z$5,3,0)*(AI1609-Q1609),VLOOKUP(D1609,Dados!$X$7:$Z$33,3,0)*(AI1609-Q1609)))</f>
        <v/>
      </c>
      <c r="AI1609" s="47" t="str">
        <f aca="false">IF(B1609="","",P1609+Q1609+O1609+M1609+L1609-N1609)</f>
        <v/>
      </c>
      <c r="AJ1609" s="48" t="str">
        <f aca="false">IFERROR(IF(AND(AC1609="SIM",AG1609="-",Y1609="REVENDA"),(AB1609/1+1)*AI1609,IF(AND(AC1609="SIM",AG1609="Pneus",Y1609="REVENDA"),(AB1609/1+1)*(AI1609-AH1609),"")),"")</f>
        <v/>
      </c>
      <c r="AK1609" s="48" t="str">
        <f aca="false">IF(AJ1609="","",AJ1609*17%)</f>
        <v/>
      </c>
      <c r="AL1609" s="48" t="str">
        <f aca="false">IFERROR(IF(AC1609="NÃO","",IF(AK1609="","",IF(E1609="Simples Nacional",BF1609,IF(T1609=0.12,U1609*0.5833337002,IF(T1609=0,AI1609*0.07,U1609))))),"")</f>
        <v/>
      </c>
      <c r="AM1609" s="47" t="str">
        <f aca="false">IFERROR(IF(AC1609="NÃO","",IF(OR(AG1609="-",AG1609="Pneus"),AK1609-AL1609,"")),"")</f>
        <v/>
      </c>
      <c r="AN1609" s="48" t="str">
        <f aca="false">IF(AND(Y1609="REVENDA",AC1609="SIM",AG1609="BIT"),((AB1609/1+1)*AI1609)*0.4117,"")</f>
        <v/>
      </c>
      <c r="AO1609" s="48" t="str">
        <f aca="false">IF(AN1609="","",AN1609*17%)</f>
        <v/>
      </c>
      <c r="AP1609" s="49" t="str">
        <f aca="false">IF(AN1609="","",IF(T1609=0.12,(U1609*0.4117)*0.4117,IF(T1609=0,(AI1609*0.07)*0.4117,U1609*0.4117)))</f>
        <v/>
      </c>
      <c r="AQ1609" s="47" t="str">
        <f aca="false">IF(AN1609="","",AO1609-AP1609)</f>
        <v/>
      </c>
      <c r="AR1609" s="50" t="str">
        <f aca="false">IFERROR(IF(AND(AC1609="SIM",Y1609="REVENDA",LEFT(AG1609,5)="ANEXO")*OR(AE1609="ANEXO I",AF1609="ANEXO II"),VLOOKUP(H1609,Dados!G:I,2,0),""),"INSERIR MVA")</f>
        <v/>
      </c>
      <c r="AS1609" s="48" t="str">
        <f aca="false">IF(LEFT(AG1609,5)="ANEXO",VLOOKUP(AG1609,Dados!$X$111:$Z$112,2,0)*(AI1609-Q1609),"")</f>
        <v/>
      </c>
      <c r="AT1609" s="48" t="str">
        <f aca="false">IFERROR(IF(AR1609="","",(AI1609*AR1609)+AI1609),"INSERIR MVA")</f>
        <v/>
      </c>
      <c r="AU1609" s="48" t="str">
        <f aca="false">IF(AT1609="","",IF(AY1609=0.04,U1609,AS1609*AY1609))</f>
        <v/>
      </c>
      <c r="AV1609" s="47" t="str">
        <f aca="false">IFERROR(IF(AU1609="","",(VLOOKUP(AG1609,Dados!$X$111:$Z$112,3,0)*AT1609*0.17)),"INSERIR MVA")</f>
        <v/>
      </c>
      <c r="AW1609" s="47" t="str">
        <f aca="false">IFERROR(IF(AR1609="","",AV1609-AU1609),"")</f>
        <v/>
      </c>
      <c r="AX1609" s="51" t="str">
        <f aca="false">IFERROR(IF(AC1609="NÃO","",IF(AM1609&lt;&gt;"",AM1609-W1609,IF(AQ1609&lt;&gt;"",AQ1609-W1609,IF(AW1609&lt;&gt;"",AW1609-W1609,"")))),"")</f>
        <v/>
      </c>
      <c r="AY1609" s="46" t="str">
        <f aca="false">IFERROR(IF(ISNA(VLOOKUP(R1609,Dados!$X$2:$Y$5,2,0)),VLOOKUP(D1609,Dados!$X$7:$Y$33,2,0),VLOOKUP(R1609,Dados!$X$2:$Y$5,2,0)),"")</f>
        <v/>
      </c>
      <c r="AZ1609" s="52" t="str">
        <f aca="false">IF(C1609="","",IF(AND(Y1609="CONSUMO",AC1609="NÃO")*OR(AG1609="-",AG1609="BIT"),IF(E1609&lt;&gt;"",(AI1609-(P1609+L1609-N1609+Q1609)*AY1609)/0.83),""))</f>
        <v/>
      </c>
      <c r="BA1609" s="51" t="str">
        <f aca="false">IF(AZ1609="","",AZ1609*0.17-((P1609+L1609-N1609+Q1609)*AY1609))</f>
        <v/>
      </c>
      <c r="BB1609" s="51" t="str">
        <f aca="false">IF(AND(Y1609="CONSUMO",AG1609="ANEXO I",AY1609&gt;4%),(AI1609-(P1609+L1609-N1609+Q1609)*0.0514)/0.83*(0.5177)*(0.17)-AI1609*0.0514,IF(AND(Y1609="CONSUMO",AG1609="ANEXO II",AY1609&gt;4%),(AI1609-(P1609+L1609-N1609+Q1609)*0.041)/0.83*(0.3295)*(0.17)-AI1609*0.041,IF(AND(Y1609="CONSUMO",AG1609="ANEXO I",AY1609=4%),(AI1609-(P1609+L1609-N1609+Q1609)*0.04)/0.83*(0.5177)*(0.17)-AI1609*0.04,IF(AND(Y1609="CONSUMO",AG1609="ANEXO II",AY1609=4%),(AI1609-(P1609+L1609-N1609+Q1609)*0.04)/0.83*(0.3295)*(0.17)-AI1609*0.04,""))))</f>
        <v/>
      </c>
      <c r="BC1609" s="51" t="str">
        <f aca="false">IF(C1609="","",IF(AND(Y1609="CONSUMO",AC1609="SIM")*OR(AG1609="-",AG1609="BIT"),IF(E1609&lt;&gt;"",(AI1609-(P1609+L1609-N1609+Q1609)*AY1609)/0.83),""))</f>
        <v/>
      </c>
      <c r="BD1609" s="51" t="str">
        <f aca="false">IF(BC1609="","",BC1609*0.17)</f>
        <v/>
      </c>
      <c r="BE1609" s="51" t="str">
        <f aca="false">IF(I1609=6908,0,IF(BC1609="","",BD1609-((P1609+L1609-N1609+Q1609)*AY1609)))</f>
        <v/>
      </c>
      <c r="BF1609" s="53" t="str">
        <f aca="false">IF(B1609="","",IF(OR(B1609="",E1609="Regime Normal"),0,(AI1609-Q1609)*VLOOKUP(R1609,Dados!$X$98:$Y$108,2,0)))</f>
        <v/>
      </c>
      <c r="BG1609" s="54" t="str">
        <f aca="false">IFERROR(VLOOKUP(I1609,Dados!$AC$27:$AD$43,2,0),IF(B1609="","",IF(D1609&lt;&gt;"MT",IF(AND(AC1609="SIM",Y1609="Revenda"),"2403",IF(AND(AC1609="SIM",Y1609="Consumo"),"2407",IF(AND(AC1609="NÃO",Y1609="Revenda"),"2102",IF(AND(AC1609="NÃO",Y1609="Consumo"),"2556",)))),REPLACE(I1609,1,1,1))))</f>
        <v/>
      </c>
    </row>
    <row r="1610" customFormat="false" ht="12.8" hidden="false" customHeight="true" outlineLevel="0" collapsed="false">
      <c r="Y1610" s="45"/>
      <c r="Z1610" s="46" t="str">
        <f aca="false">IF(B1610="","",(IFERROR(VLOOKUP(H1610,Dados!A$3:B$15000,2,0),"Não Encontrado")))</f>
        <v/>
      </c>
      <c r="AA1610" s="46" t="str">
        <f aca="false">IF(B1610="","",(IFERROR(VLOOKUP(G1610,Dados!C$3:E$15000,3,0),"Não Encontrado")))</f>
        <v/>
      </c>
      <c r="AB1610" s="46" t="str">
        <f aca="false">IFERROR(IF(Z1610&lt;&gt;"Não Encontrado",Z1610,IF(AA1610&lt;&gt;"Não Encontrado",AA1610,"")),"")</f>
        <v/>
      </c>
      <c r="AC1610" s="45" t="str">
        <f aca="false">IF(B1610="","",IF(AB1610="","NÃO","SIM"))</f>
        <v/>
      </c>
      <c r="AD1610" s="45" t="str">
        <f aca="false">IFERROR(VLOOKUP(G1610,Dados!$P$3:$R$500,3,0),"")</f>
        <v/>
      </c>
      <c r="AE1610" s="45" t="str">
        <f aca="false">IFERROR(VLOOKUP(G1610,Dados!$K$3:$L$500,2,0),"")</f>
        <v/>
      </c>
      <c r="AF1610" s="45" t="str">
        <f aca="false">IFERROR(VLOOKUP(G1610,Dados!$M$3:$N$500,2,0),"")</f>
        <v/>
      </c>
      <c r="AG1610" s="45" t="str">
        <f aca="false">IF(F1610="","",IF(AND(AD1610="",AE1610="",AF1610=""),"-",IF(AND(AD1610="BIT",AE1610="",AF1610=""),"BIT",IF(AND(AE1610="ANEXO I",AD1610="",AF1610=""),"ANEXO I",IF(AND(AF1610="ANEXO II",AD1610="",AE1610=""),"ANEXO II","Escolher")))))</f>
        <v/>
      </c>
      <c r="AH1610" s="45" t="str">
        <f aca="false">IF(AG1610&lt;&gt;"Pneus","",IFERROR(VLOOKUP(R1610,Dados!$X$2:$Z$5,3,0)*(AI1610-Q1610),VLOOKUP(D1610,Dados!$X$7:$Z$33,3,0)*(AI1610-Q1610)))</f>
        <v/>
      </c>
      <c r="AI1610" s="47" t="str">
        <f aca="false">IF(B1610="","",P1610+Q1610+O1610+M1610+L1610-N1610)</f>
        <v/>
      </c>
      <c r="AJ1610" s="48" t="str">
        <f aca="false">IFERROR(IF(AND(AC1610="SIM",AG1610="-",Y1610="REVENDA"),(AB1610/1+1)*AI1610,IF(AND(AC1610="SIM",AG1610="Pneus",Y1610="REVENDA"),(AB1610/1+1)*(AI1610-AH1610),"")),"")</f>
        <v/>
      </c>
      <c r="AK1610" s="48" t="str">
        <f aca="false">IF(AJ1610="","",AJ1610*17%)</f>
        <v/>
      </c>
      <c r="AL1610" s="48" t="str">
        <f aca="false">IFERROR(IF(AC1610="NÃO","",IF(AK1610="","",IF(E1610="Simples Nacional",BF1610,IF(T1610=0.12,U1610*0.5833337002,IF(T1610=0,AI1610*0.07,U1610))))),"")</f>
        <v/>
      </c>
      <c r="AM1610" s="47" t="str">
        <f aca="false">IFERROR(IF(AC1610="NÃO","",IF(OR(AG1610="-",AG1610="Pneus"),AK1610-AL1610,"")),"")</f>
        <v/>
      </c>
      <c r="AN1610" s="48" t="str">
        <f aca="false">IF(AND(Y1610="REVENDA",AC1610="SIM",AG1610="BIT"),((AB1610/1+1)*AI1610)*0.4117,"")</f>
        <v/>
      </c>
      <c r="AO1610" s="48" t="str">
        <f aca="false">IF(AN1610="","",AN1610*17%)</f>
        <v/>
      </c>
      <c r="AP1610" s="49" t="str">
        <f aca="false">IF(AN1610="","",IF(T1610=0.12,(U1610*0.4117)*0.4117,IF(T1610=0,(AI1610*0.07)*0.4117,U1610*0.4117)))</f>
        <v/>
      </c>
      <c r="AQ1610" s="47" t="str">
        <f aca="false">IF(AN1610="","",AO1610-AP1610)</f>
        <v/>
      </c>
      <c r="AR1610" s="50" t="str">
        <f aca="false">IFERROR(IF(AND(AC1610="SIM",Y1610="REVENDA",LEFT(AG1610,5)="ANEXO")*OR(AE1610="ANEXO I",AF1610="ANEXO II"),VLOOKUP(H1610,Dados!G:I,2,0),""),"INSERIR MVA")</f>
        <v/>
      </c>
      <c r="AS1610" s="48" t="str">
        <f aca="false">IF(LEFT(AG1610,5)="ANEXO",VLOOKUP(AG1610,Dados!$X$111:$Z$112,2,0)*(AI1610-Q1610),"")</f>
        <v/>
      </c>
      <c r="AT1610" s="48" t="str">
        <f aca="false">IFERROR(IF(AR1610="","",(AI1610*AR1610)+AI1610),"INSERIR MVA")</f>
        <v/>
      </c>
      <c r="AU1610" s="48" t="str">
        <f aca="false">IF(AT1610="","",IF(AY1610=0.04,U1610,AS1610*AY1610))</f>
        <v/>
      </c>
      <c r="AV1610" s="47" t="str">
        <f aca="false">IFERROR(IF(AU1610="","",(VLOOKUP(AG1610,Dados!$X$111:$Z$112,3,0)*AT1610*0.17)),"INSERIR MVA")</f>
        <v/>
      </c>
      <c r="AW1610" s="47" t="str">
        <f aca="false">IFERROR(IF(AR1610="","",AV1610-AU1610),"")</f>
        <v/>
      </c>
      <c r="AX1610" s="51" t="str">
        <f aca="false">IFERROR(IF(AC1610="NÃO","",IF(AM1610&lt;&gt;"",AM1610-W1610,IF(AQ1610&lt;&gt;"",AQ1610-W1610,IF(AW1610&lt;&gt;"",AW1610-W1610,"")))),"")</f>
        <v/>
      </c>
      <c r="AY1610" s="46" t="str">
        <f aca="false">IFERROR(IF(ISNA(VLOOKUP(R1610,Dados!$X$2:$Y$5,2,0)),VLOOKUP(D1610,Dados!$X$7:$Y$33,2,0),VLOOKUP(R1610,Dados!$X$2:$Y$5,2,0)),"")</f>
        <v/>
      </c>
      <c r="AZ1610" s="52" t="str">
        <f aca="false">IF(C1610="","",IF(AND(Y1610="CONSUMO",AC1610="NÃO")*OR(AG1610="-",AG1610="BIT"),IF(E1610&lt;&gt;"",(AI1610-(P1610+L1610-N1610+Q1610)*AY1610)/0.83),""))</f>
        <v/>
      </c>
      <c r="BA1610" s="51" t="str">
        <f aca="false">IF(AZ1610="","",AZ1610*0.17-((P1610+L1610-N1610+Q1610)*AY1610))</f>
        <v/>
      </c>
      <c r="BB1610" s="51" t="str">
        <f aca="false">IF(AND(Y1610="CONSUMO",AG1610="ANEXO I",AY1610&gt;4%),(AI1610-(P1610+L1610-N1610+Q1610)*0.0514)/0.83*(0.5177)*(0.17)-AI1610*0.0514,IF(AND(Y1610="CONSUMO",AG1610="ANEXO II",AY1610&gt;4%),(AI1610-(P1610+L1610-N1610+Q1610)*0.041)/0.83*(0.3295)*(0.17)-AI1610*0.041,IF(AND(Y1610="CONSUMO",AG1610="ANEXO I",AY1610=4%),(AI1610-(P1610+L1610-N1610+Q1610)*0.04)/0.83*(0.5177)*(0.17)-AI1610*0.04,IF(AND(Y1610="CONSUMO",AG1610="ANEXO II",AY1610=4%),(AI1610-(P1610+L1610-N1610+Q1610)*0.04)/0.83*(0.3295)*(0.17)-AI1610*0.04,""))))</f>
        <v/>
      </c>
      <c r="BC1610" s="51" t="str">
        <f aca="false">IF(C1610="","",IF(AND(Y1610="CONSUMO",AC1610="SIM")*OR(AG1610="-",AG1610="BIT"),IF(E1610&lt;&gt;"",(AI1610-(P1610+L1610-N1610+Q1610)*AY1610)/0.83),""))</f>
        <v/>
      </c>
      <c r="BD1610" s="51" t="str">
        <f aca="false">IF(BC1610="","",BC1610*0.17)</f>
        <v/>
      </c>
      <c r="BE1610" s="51" t="str">
        <f aca="false">IF(I1610=6908,0,IF(BC1610="","",BD1610-((P1610+L1610-N1610+Q1610)*AY1610)))</f>
        <v/>
      </c>
      <c r="BF1610" s="53" t="str">
        <f aca="false">IF(B1610="","",IF(OR(B1610="",E1610="Regime Normal"),0,(AI1610-Q1610)*VLOOKUP(R1610,Dados!$X$98:$Y$108,2,0)))</f>
        <v/>
      </c>
      <c r="BG1610" s="54" t="str">
        <f aca="false">IFERROR(VLOOKUP(I1610,Dados!$AC$27:$AD$43,2,0),IF(B1610="","",IF(D1610&lt;&gt;"MT",IF(AND(AC1610="SIM",Y1610="Revenda"),"2403",IF(AND(AC1610="SIM",Y1610="Consumo"),"2407",IF(AND(AC1610="NÃO",Y1610="Revenda"),"2102",IF(AND(AC1610="NÃO",Y1610="Consumo"),"2556",)))),REPLACE(I1610,1,1,1))))</f>
        <v/>
      </c>
    </row>
    <row r="1611" customFormat="false" ht="12.8" hidden="false" customHeight="true" outlineLevel="0" collapsed="false">
      <c r="Y1611" s="45"/>
      <c r="Z1611" s="46" t="str">
        <f aca="false">IF(B1611="","",(IFERROR(VLOOKUP(H1611,Dados!A$3:B$15000,2,0),"Não Encontrado")))</f>
        <v/>
      </c>
      <c r="AA1611" s="46" t="str">
        <f aca="false">IF(B1611="","",(IFERROR(VLOOKUP(G1611,Dados!C$3:E$15000,3,0),"Não Encontrado")))</f>
        <v/>
      </c>
      <c r="AB1611" s="46" t="str">
        <f aca="false">IFERROR(IF(Z1611&lt;&gt;"Não Encontrado",Z1611,IF(AA1611&lt;&gt;"Não Encontrado",AA1611,"")),"")</f>
        <v/>
      </c>
      <c r="AC1611" s="45" t="str">
        <f aca="false">IF(B1611="","",IF(AB1611="","NÃO","SIM"))</f>
        <v/>
      </c>
      <c r="AD1611" s="45" t="str">
        <f aca="false">IFERROR(VLOOKUP(G1611,Dados!$P$3:$R$500,3,0),"")</f>
        <v/>
      </c>
      <c r="AE1611" s="45" t="str">
        <f aca="false">IFERROR(VLOOKUP(G1611,Dados!$K$3:$L$500,2,0),"")</f>
        <v/>
      </c>
      <c r="AF1611" s="45" t="str">
        <f aca="false">IFERROR(VLOOKUP(G1611,Dados!$M$3:$N$500,2,0),"")</f>
        <v/>
      </c>
      <c r="AG1611" s="45" t="str">
        <f aca="false">IF(F1611="","",IF(AND(AD1611="",AE1611="",AF1611=""),"-",IF(AND(AD1611="BIT",AE1611="",AF1611=""),"BIT",IF(AND(AE1611="ANEXO I",AD1611="",AF1611=""),"ANEXO I",IF(AND(AF1611="ANEXO II",AD1611="",AE1611=""),"ANEXO II","Escolher")))))</f>
        <v/>
      </c>
      <c r="AH1611" s="45" t="str">
        <f aca="false">IF(AG1611&lt;&gt;"Pneus","",IFERROR(VLOOKUP(R1611,Dados!$X$2:$Z$5,3,0)*(AI1611-Q1611),VLOOKUP(D1611,Dados!$X$7:$Z$33,3,0)*(AI1611-Q1611)))</f>
        <v/>
      </c>
      <c r="AI1611" s="47" t="str">
        <f aca="false">IF(B1611="","",P1611+Q1611+O1611+M1611+L1611-N1611)</f>
        <v/>
      </c>
      <c r="AJ1611" s="48" t="str">
        <f aca="false">IFERROR(IF(AND(AC1611="SIM",AG1611="-",Y1611="REVENDA"),(AB1611/1+1)*AI1611,IF(AND(AC1611="SIM",AG1611="Pneus",Y1611="REVENDA"),(AB1611/1+1)*(AI1611-AH1611),"")),"")</f>
        <v/>
      </c>
      <c r="AK1611" s="48" t="str">
        <f aca="false">IF(AJ1611="","",AJ1611*17%)</f>
        <v/>
      </c>
      <c r="AL1611" s="48" t="str">
        <f aca="false">IFERROR(IF(AC1611="NÃO","",IF(AK1611="","",IF(E1611="Simples Nacional",BF1611,IF(T1611=0.12,U1611*0.5833337002,IF(T1611=0,AI1611*0.07,U1611))))),"")</f>
        <v/>
      </c>
      <c r="AM1611" s="47" t="str">
        <f aca="false">IFERROR(IF(AC1611="NÃO","",IF(OR(AG1611="-",AG1611="Pneus"),AK1611-AL1611,"")),"")</f>
        <v/>
      </c>
      <c r="AN1611" s="48" t="str">
        <f aca="false">IF(AND(Y1611="REVENDA",AC1611="SIM",AG1611="BIT"),((AB1611/1+1)*AI1611)*0.4117,"")</f>
        <v/>
      </c>
      <c r="AO1611" s="48" t="str">
        <f aca="false">IF(AN1611="","",AN1611*17%)</f>
        <v/>
      </c>
      <c r="AP1611" s="49" t="str">
        <f aca="false">IF(AN1611="","",IF(T1611=0.12,(U1611*0.4117)*0.4117,IF(T1611=0,(AI1611*0.07)*0.4117,U1611*0.4117)))</f>
        <v/>
      </c>
      <c r="AQ1611" s="47" t="str">
        <f aca="false">IF(AN1611="","",AO1611-AP1611)</f>
        <v/>
      </c>
      <c r="AR1611" s="50" t="str">
        <f aca="false">IFERROR(IF(AND(AC1611="SIM",Y1611="REVENDA",LEFT(AG1611,5)="ANEXO")*OR(AE1611="ANEXO I",AF1611="ANEXO II"),VLOOKUP(H1611,Dados!G:I,2,0),""),"INSERIR MVA")</f>
        <v/>
      </c>
      <c r="AS1611" s="48" t="str">
        <f aca="false">IF(LEFT(AG1611,5)="ANEXO",VLOOKUP(AG1611,Dados!$X$111:$Z$112,2,0)*(AI1611-Q1611),"")</f>
        <v/>
      </c>
      <c r="AT1611" s="48" t="str">
        <f aca="false">IFERROR(IF(AR1611="","",(AI1611*AR1611)+AI1611),"INSERIR MVA")</f>
        <v/>
      </c>
      <c r="AU1611" s="48" t="str">
        <f aca="false">IF(AT1611="","",IF(AY1611=0.04,U1611,AS1611*AY1611))</f>
        <v/>
      </c>
      <c r="AV1611" s="47" t="str">
        <f aca="false">IFERROR(IF(AU1611="","",(VLOOKUP(AG1611,Dados!$X$111:$Z$112,3,0)*AT1611*0.17)),"INSERIR MVA")</f>
        <v/>
      </c>
      <c r="AW1611" s="47" t="str">
        <f aca="false">IFERROR(IF(AR1611="","",AV1611-AU1611),"")</f>
        <v/>
      </c>
      <c r="AX1611" s="51" t="str">
        <f aca="false">IFERROR(IF(AC1611="NÃO","",IF(AM1611&lt;&gt;"",AM1611-W1611,IF(AQ1611&lt;&gt;"",AQ1611-W1611,IF(AW1611&lt;&gt;"",AW1611-W1611,"")))),"")</f>
        <v/>
      </c>
      <c r="AY1611" s="46" t="str">
        <f aca="false">IFERROR(IF(ISNA(VLOOKUP(R1611,Dados!$X$2:$Y$5,2,0)),VLOOKUP(D1611,Dados!$X$7:$Y$33,2,0),VLOOKUP(R1611,Dados!$X$2:$Y$5,2,0)),"")</f>
        <v/>
      </c>
      <c r="AZ1611" s="52" t="str">
        <f aca="false">IF(C1611="","",IF(AND(Y1611="CONSUMO",AC1611="NÃO")*OR(AG1611="-",AG1611="BIT"),IF(E1611&lt;&gt;"",(AI1611-(P1611+L1611-N1611+Q1611)*AY1611)/0.83),""))</f>
        <v/>
      </c>
      <c r="BA1611" s="51" t="str">
        <f aca="false">IF(AZ1611="","",AZ1611*0.17-((P1611+L1611-N1611+Q1611)*AY1611))</f>
        <v/>
      </c>
      <c r="BB1611" s="51" t="str">
        <f aca="false">IF(AND(Y1611="CONSUMO",AG1611="ANEXO I",AY1611&gt;4%),(AI1611-(P1611+L1611-N1611+Q1611)*0.0514)/0.83*(0.5177)*(0.17)-AI1611*0.0514,IF(AND(Y1611="CONSUMO",AG1611="ANEXO II",AY1611&gt;4%),(AI1611-(P1611+L1611-N1611+Q1611)*0.041)/0.83*(0.3295)*(0.17)-AI1611*0.041,IF(AND(Y1611="CONSUMO",AG1611="ANEXO I",AY1611=4%),(AI1611-(P1611+L1611-N1611+Q1611)*0.04)/0.83*(0.5177)*(0.17)-AI1611*0.04,IF(AND(Y1611="CONSUMO",AG1611="ANEXO II",AY1611=4%),(AI1611-(P1611+L1611-N1611+Q1611)*0.04)/0.83*(0.3295)*(0.17)-AI1611*0.04,""))))</f>
        <v/>
      </c>
      <c r="BC1611" s="51" t="str">
        <f aca="false">IF(C1611="","",IF(AND(Y1611="CONSUMO",AC1611="SIM")*OR(AG1611="-",AG1611="BIT"),IF(E1611&lt;&gt;"",(AI1611-(P1611+L1611-N1611+Q1611)*AY1611)/0.83),""))</f>
        <v/>
      </c>
      <c r="BD1611" s="51" t="str">
        <f aca="false">IF(BC1611="","",BC1611*0.17)</f>
        <v/>
      </c>
      <c r="BE1611" s="51" t="str">
        <f aca="false">IF(I1611=6908,0,IF(BC1611="","",BD1611-((P1611+L1611-N1611+Q1611)*AY1611)))</f>
        <v/>
      </c>
      <c r="BF1611" s="53" t="str">
        <f aca="false">IF(B1611="","",IF(OR(B1611="",E1611="Regime Normal"),0,(AI1611-Q1611)*VLOOKUP(R1611,Dados!$X$98:$Y$108,2,0)))</f>
        <v/>
      </c>
      <c r="BG1611" s="54" t="str">
        <f aca="false">IFERROR(VLOOKUP(I1611,Dados!$AC$27:$AD$43,2,0),IF(B1611="","",IF(D1611&lt;&gt;"MT",IF(AND(AC1611="SIM",Y1611="Revenda"),"2403",IF(AND(AC1611="SIM",Y1611="Consumo"),"2407",IF(AND(AC1611="NÃO",Y1611="Revenda"),"2102",IF(AND(AC1611="NÃO",Y1611="Consumo"),"2556",)))),REPLACE(I1611,1,1,1))))</f>
        <v/>
      </c>
    </row>
    <row r="1612" customFormat="false" ht="12.8" hidden="false" customHeight="true" outlineLevel="0" collapsed="false">
      <c r="Y1612" s="45"/>
      <c r="Z1612" s="46" t="str">
        <f aca="false">IF(B1612="","",(IFERROR(VLOOKUP(H1612,Dados!A$3:B$15000,2,0),"Não Encontrado")))</f>
        <v/>
      </c>
      <c r="AA1612" s="46" t="str">
        <f aca="false">IF(B1612="","",(IFERROR(VLOOKUP(G1612,Dados!C$3:E$15000,3,0),"Não Encontrado")))</f>
        <v/>
      </c>
      <c r="AB1612" s="46" t="str">
        <f aca="false">IFERROR(IF(Z1612&lt;&gt;"Não Encontrado",Z1612,IF(AA1612&lt;&gt;"Não Encontrado",AA1612,"")),"")</f>
        <v/>
      </c>
      <c r="AC1612" s="45" t="str">
        <f aca="false">IF(B1612="","",IF(AB1612="","NÃO","SIM"))</f>
        <v/>
      </c>
      <c r="AD1612" s="45" t="str">
        <f aca="false">IFERROR(VLOOKUP(G1612,Dados!$P$3:$R$500,3,0),"")</f>
        <v/>
      </c>
      <c r="AE1612" s="45" t="str">
        <f aca="false">IFERROR(VLOOKUP(G1612,Dados!$K$3:$L$500,2,0),"")</f>
        <v/>
      </c>
      <c r="AF1612" s="45" t="str">
        <f aca="false">IFERROR(VLOOKUP(G1612,Dados!$M$3:$N$500,2,0),"")</f>
        <v/>
      </c>
      <c r="AG1612" s="45" t="str">
        <f aca="false">IF(F1612="","",IF(AND(AD1612="",AE1612="",AF1612=""),"-",IF(AND(AD1612="BIT",AE1612="",AF1612=""),"BIT",IF(AND(AE1612="ANEXO I",AD1612="",AF1612=""),"ANEXO I",IF(AND(AF1612="ANEXO II",AD1612="",AE1612=""),"ANEXO II","Escolher")))))</f>
        <v/>
      </c>
      <c r="AH1612" s="45" t="str">
        <f aca="false">IF(AG1612&lt;&gt;"Pneus","",IFERROR(VLOOKUP(R1612,Dados!$X$2:$Z$5,3,0)*(AI1612-Q1612),VLOOKUP(D1612,Dados!$X$7:$Z$33,3,0)*(AI1612-Q1612)))</f>
        <v/>
      </c>
      <c r="AI1612" s="47" t="str">
        <f aca="false">IF(B1612="","",P1612+Q1612+O1612+M1612+L1612-N1612)</f>
        <v/>
      </c>
      <c r="AJ1612" s="48" t="str">
        <f aca="false">IFERROR(IF(AND(AC1612="SIM",AG1612="-",Y1612="REVENDA"),(AB1612/1+1)*AI1612,IF(AND(AC1612="SIM",AG1612="Pneus",Y1612="REVENDA"),(AB1612/1+1)*(AI1612-AH1612),"")),"")</f>
        <v/>
      </c>
      <c r="AK1612" s="48" t="str">
        <f aca="false">IF(AJ1612="","",AJ1612*17%)</f>
        <v/>
      </c>
      <c r="AL1612" s="48" t="str">
        <f aca="false">IFERROR(IF(AC1612="NÃO","",IF(AK1612="","",IF(E1612="Simples Nacional",BF1612,IF(T1612=0.12,U1612*0.5833337002,IF(T1612=0,AI1612*0.07,U1612))))),"")</f>
        <v/>
      </c>
      <c r="AM1612" s="47" t="str">
        <f aca="false">IFERROR(IF(AC1612="NÃO","",IF(OR(AG1612="-",AG1612="Pneus"),AK1612-AL1612,"")),"")</f>
        <v/>
      </c>
      <c r="AN1612" s="48" t="str">
        <f aca="false">IF(AND(Y1612="REVENDA",AC1612="SIM",AG1612="BIT"),((AB1612/1+1)*AI1612)*0.4117,"")</f>
        <v/>
      </c>
      <c r="AO1612" s="48" t="str">
        <f aca="false">IF(AN1612="","",AN1612*17%)</f>
        <v/>
      </c>
      <c r="AP1612" s="49" t="str">
        <f aca="false">IF(AN1612="","",IF(T1612=0.12,(U1612*0.4117)*0.4117,IF(T1612=0,(AI1612*0.07)*0.4117,U1612*0.4117)))</f>
        <v/>
      </c>
      <c r="AQ1612" s="47" t="str">
        <f aca="false">IF(AN1612="","",AO1612-AP1612)</f>
        <v/>
      </c>
      <c r="AR1612" s="50" t="str">
        <f aca="false">IFERROR(IF(AND(AC1612="SIM",Y1612="REVENDA",LEFT(AG1612,5)="ANEXO")*OR(AE1612="ANEXO I",AF1612="ANEXO II"),VLOOKUP(H1612,Dados!G:I,2,0),""),"INSERIR MVA")</f>
        <v/>
      </c>
      <c r="AS1612" s="48" t="str">
        <f aca="false">IF(LEFT(AG1612,5)="ANEXO",VLOOKUP(AG1612,Dados!$X$111:$Z$112,2,0)*(AI1612-Q1612),"")</f>
        <v/>
      </c>
      <c r="AT1612" s="48" t="str">
        <f aca="false">IFERROR(IF(AR1612="","",(AI1612*AR1612)+AI1612),"INSERIR MVA")</f>
        <v/>
      </c>
      <c r="AU1612" s="48" t="str">
        <f aca="false">IF(AT1612="","",IF(AY1612=0.04,U1612,AS1612*AY1612))</f>
        <v/>
      </c>
      <c r="AV1612" s="47" t="str">
        <f aca="false">IFERROR(IF(AU1612="","",(VLOOKUP(AG1612,Dados!$X$111:$Z$112,3,0)*AT1612*0.17)),"INSERIR MVA")</f>
        <v/>
      </c>
      <c r="AW1612" s="47" t="str">
        <f aca="false">IFERROR(IF(AR1612="","",AV1612-AU1612),"")</f>
        <v/>
      </c>
      <c r="AX1612" s="51" t="str">
        <f aca="false">IFERROR(IF(AC1612="NÃO","",IF(AM1612&lt;&gt;"",AM1612-W1612,IF(AQ1612&lt;&gt;"",AQ1612-W1612,IF(AW1612&lt;&gt;"",AW1612-W1612,"")))),"")</f>
        <v/>
      </c>
      <c r="AY1612" s="46" t="str">
        <f aca="false">IFERROR(IF(ISNA(VLOOKUP(R1612,Dados!$X$2:$Y$5,2,0)),VLOOKUP(D1612,Dados!$X$7:$Y$33,2,0),VLOOKUP(R1612,Dados!$X$2:$Y$5,2,0)),"")</f>
        <v/>
      </c>
      <c r="AZ1612" s="52" t="str">
        <f aca="false">IF(C1612="","",IF(AND(Y1612="CONSUMO",AC1612="NÃO")*OR(AG1612="-",AG1612="BIT"),IF(E1612&lt;&gt;"",(AI1612-(P1612+L1612-N1612+Q1612)*AY1612)/0.83),""))</f>
        <v/>
      </c>
      <c r="BA1612" s="51" t="str">
        <f aca="false">IF(AZ1612="","",AZ1612*0.17-((P1612+L1612-N1612+Q1612)*AY1612))</f>
        <v/>
      </c>
      <c r="BB1612" s="51" t="str">
        <f aca="false">IF(AND(Y1612="CONSUMO",AG1612="ANEXO I",AY1612&gt;4%),(AI1612-(P1612+L1612-N1612+Q1612)*0.0514)/0.83*(0.5177)*(0.17)-AI1612*0.0514,IF(AND(Y1612="CONSUMO",AG1612="ANEXO II",AY1612&gt;4%),(AI1612-(P1612+L1612-N1612+Q1612)*0.041)/0.83*(0.3295)*(0.17)-AI1612*0.041,IF(AND(Y1612="CONSUMO",AG1612="ANEXO I",AY1612=4%),(AI1612-(P1612+L1612-N1612+Q1612)*0.04)/0.83*(0.5177)*(0.17)-AI1612*0.04,IF(AND(Y1612="CONSUMO",AG1612="ANEXO II",AY1612=4%),(AI1612-(P1612+L1612-N1612+Q1612)*0.04)/0.83*(0.3295)*(0.17)-AI1612*0.04,""))))</f>
        <v/>
      </c>
      <c r="BC1612" s="51" t="str">
        <f aca="false">IF(C1612="","",IF(AND(Y1612="CONSUMO",AC1612="SIM")*OR(AG1612="-",AG1612="BIT"),IF(E1612&lt;&gt;"",(AI1612-(P1612+L1612-N1612+Q1612)*AY1612)/0.83),""))</f>
        <v/>
      </c>
      <c r="BD1612" s="51" t="str">
        <f aca="false">IF(BC1612="","",BC1612*0.17)</f>
        <v/>
      </c>
      <c r="BE1612" s="51" t="str">
        <f aca="false">IF(I1612=6908,0,IF(BC1612="","",BD1612-((P1612+L1612-N1612+Q1612)*AY1612)))</f>
        <v/>
      </c>
      <c r="BF1612" s="53" t="str">
        <f aca="false">IF(B1612="","",IF(OR(B1612="",E1612="Regime Normal"),0,(AI1612-Q1612)*VLOOKUP(R1612,Dados!$X$98:$Y$108,2,0)))</f>
        <v/>
      </c>
      <c r="BG1612" s="54" t="str">
        <f aca="false">IFERROR(VLOOKUP(I1612,Dados!$AC$27:$AD$43,2,0),IF(B1612="","",IF(D1612&lt;&gt;"MT",IF(AND(AC1612="SIM",Y1612="Revenda"),"2403",IF(AND(AC1612="SIM",Y1612="Consumo"),"2407",IF(AND(AC1612="NÃO",Y1612="Revenda"),"2102",IF(AND(AC1612="NÃO",Y1612="Consumo"),"2556",)))),REPLACE(I1612,1,1,1))))</f>
        <v/>
      </c>
    </row>
    <row r="1613" customFormat="false" ht="12.8" hidden="false" customHeight="true" outlineLevel="0" collapsed="false">
      <c r="Y1613" s="45"/>
      <c r="Z1613" s="46" t="str">
        <f aca="false">IF(B1613="","",(IFERROR(VLOOKUP(H1613,Dados!A$3:B$15000,2,0),"Não Encontrado")))</f>
        <v/>
      </c>
      <c r="AA1613" s="46" t="str">
        <f aca="false">IF(B1613="","",(IFERROR(VLOOKUP(G1613,Dados!C$3:E$15000,3,0),"Não Encontrado")))</f>
        <v/>
      </c>
      <c r="AB1613" s="46" t="str">
        <f aca="false">IFERROR(IF(Z1613&lt;&gt;"Não Encontrado",Z1613,IF(AA1613&lt;&gt;"Não Encontrado",AA1613,"")),"")</f>
        <v/>
      </c>
      <c r="AC1613" s="45" t="str">
        <f aca="false">IF(B1613="","",IF(AB1613="","NÃO","SIM"))</f>
        <v/>
      </c>
      <c r="AD1613" s="45" t="str">
        <f aca="false">IFERROR(VLOOKUP(G1613,Dados!$P$3:$R$500,3,0),"")</f>
        <v/>
      </c>
      <c r="AE1613" s="45" t="str">
        <f aca="false">IFERROR(VLOOKUP(G1613,Dados!$K$3:$L$500,2,0),"")</f>
        <v/>
      </c>
      <c r="AF1613" s="45" t="str">
        <f aca="false">IFERROR(VLOOKUP(G1613,Dados!$M$3:$N$500,2,0),"")</f>
        <v/>
      </c>
      <c r="AG1613" s="45" t="str">
        <f aca="false">IF(F1613="","",IF(AND(AD1613="",AE1613="",AF1613=""),"-",IF(AND(AD1613="BIT",AE1613="",AF1613=""),"BIT",IF(AND(AE1613="ANEXO I",AD1613="",AF1613=""),"ANEXO I",IF(AND(AF1613="ANEXO II",AD1613="",AE1613=""),"ANEXO II","Escolher")))))</f>
        <v/>
      </c>
      <c r="AH1613" s="45" t="str">
        <f aca="false">IF(AG1613&lt;&gt;"Pneus","",IFERROR(VLOOKUP(R1613,Dados!$X$2:$Z$5,3,0)*(AI1613-Q1613),VLOOKUP(D1613,Dados!$X$7:$Z$33,3,0)*(AI1613-Q1613)))</f>
        <v/>
      </c>
      <c r="AI1613" s="47" t="str">
        <f aca="false">IF(B1613="","",P1613+Q1613+O1613+M1613+L1613-N1613)</f>
        <v/>
      </c>
      <c r="AJ1613" s="48" t="str">
        <f aca="false">IFERROR(IF(AND(AC1613="SIM",AG1613="-",Y1613="REVENDA"),(AB1613/1+1)*AI1613,IF(AND(AC1613="SIM",AG1613="Pneus",Y1613="REVENDA"),(AB1613/1+1)*(AI1613-AH1613),"")),"")</f>
        <v/>
      </c>
      <c r="AK1613" s="48" t="str">
        <f aca="false">IF(AJ1613="","",AJ1613*17%)</f>
        <v/>
      </c>
      <c r="AL1613" s="48" t="str">
        <f aca="false">IFERROR(IF(AC1613="NÃO","",IF(AK1613="","",IF(E1613="Simples Nacional",BF1613,IF(T1613=0.12,U1613*0.5833337002,IF(T1613=0,AI1613*0.07,U1613))))),"")</f>
        <v/>
      </c>
      <c r="AM1613" s="47" t="str">
        <f aca="false">IFERROR(IF(AC1613="NÃO","",IF(OR(AG1613="-",AG1613="Pneus"),AK1613-AL1613,"")),"")</f>
        <v/>
      </c>
      <c r="AN1613" s="48" t="str">
        <f aca="false">IF(AND(Y1613="REVENDA",AC1613="SIM",AG1613="BIT"),((AB1613/1+1)*AI1613)*0.4117,"")</f>
        <v/>
      </c>
      <c r="AO1613" s="48" t="str">
        <f aca="false">IF(AN1613="","",AN1613*17%)</f>
        <v/>
      </c>
      <c r="AP1613" s="49" t="str">
        <f aca="false">IF(AN1613="","",IF(T1613=0.12,(U1613*0.4117)*0.4117,IF(T1613=0,(AI1613*0.07)*0.4117,U1613*0.4117)))</f>
        <v/>
      </c>
      <c r="AQ1613" s="47" t="str">
        <f aca="false">IF(AN1613="","",AO1613-AP1613)</f>
        <v/>
      </c>
      <c r="AR1613" s="50" t="str">
        <f aca="false">IFERROR(IF(AND(AC1613="SIM",Y1613="REVENDA",LEFT(AG1613,5)="ANEXO")*OR(AE1613="ANEXO I",AF1613="ANEXO II"),VLOOKUP(H1613,Dados!G:I,2,0),""),"INSERIR MVA")</f>
        <v/>
      </c>
      <c r="AS1613" s="48" t="str">
        <f aca="false">IF(LEFT(AG1613,5)="ANEXO",VLOOKUP(AG1613,Dados!$X$111:$Z$112,2,0)*(AI1613-Q1613),"")</f>
        <v/>
      </c>
      <c r="AT1613" s="48" t="str">
        <f aca="false">IFERROR(IF(AR1613="","",(AI1613*AR1613)+AI1613),"INSERIR MVA")</f>
        <v/>
      </c>
      <c r="AU1613" s="48" t="str">
        <f aca="false">IF(AT1613="","",IF(AY1613=0.04,U1613,AS1613*AY1613))</f>
        <v/>
      </c>
      <c r="AV1613" s="47" t="str">
        <f aca="false">IFERROR(IF(AU1613="","",(VLOOKUP(AG1613,Dados!$X$111:$Z$112,3,0)*AT1613*0.17)),"INSERIR MVA")</f>
        <v/>
      </c>
      <c r="AW1613" s="47" t="str">
        <f aca="false">IFERROR(IF(AR1613="","",AV1613-AU1613),"")</f>
        <v/>
      </c>
      <c r="AX1613" s="51" t="str">
        <f aca="false">IFERROR(IF(AC1613="NÃO","",IF(AM1613&lt;&gt;"",AM1613-W1613,IF(AQ1613&lt;&gt;"",AQ1613-W1613,IF(AW1613&lt;&gt;"",AW1613-W1613,"")))),"")</f>
        <v/>
      </c>
      <c r="AY1613" s="46" t="str">
        <f aca="false">IFERROR(IF(ISNA(VLOOKUP(R1613,Dados!$X$2:$Y$5,2,0)),VLOOKUP(D1613,Dados!$X$7:$Y$33,2,0),VLOOKUP(R1613,Dados!$X$2:$Y$5,2,0)),"")</f>
        <v/>
      </c>
      <c r="AZ1613" s="52" t="str">
        <f aca="false">IF(C1613="","",IF(AND(Y1613="CONSUMO",AC1613="NÃO")*OR(AG1613="-",AG1613="BIT"),IF(E1613&lt;&gt;"",(AI1613-(P1613+L1613-N1613+Q1613)*AY1613)/0.83),""))</f>
        <v/>
      </c>
      <c r="BA1613" s="51" t="str">
        <f aca="false">IF(AZ1613="","",AZ1613*0.17-((P1613+L1613-N1613+Q1613)*AY1613))</f>
        <v/>
      </c>
      <c r="BB1613" s="51" t="str">
        <f aca="false">IF(AND(Y1613="CONSUMO",AG1613="ANEXO I",AY1613&gt;4%),(AI1613-(P1613+L1613-N1613+Q1613)*0.0514)/0.83*(0.5177)*(0.17)-AI1613*0.0514,IF(AND(Y1613="CONSUMO",AG1613="ANEXO II",AY1613&gt;4%),(AI1613-(P1613+L1613-N1613+Q1613)*0.041)/0.83*(0.3295)*(0.17)-AI1613*0.041,IF(AND(Y1613="CONSUMO",AG1613="ANEXO I",AY1613=4%),(AI1613-(P1613+L1613-N1613+Q1613)*0.04)/0.83*(0.5177)*(0.17)-AI1613*0.04,IF(AND(Y1613="CONSUMO",AG1613="ANEXO II",AY1613=4%),(AI1613-(P1613+L1613-N1613+Q1613)*0.04)/0.83*(0.3295)*(0.17)-AI1613*0.04,""))))</f>
        <v/>
      </c>
      <c r="BC1613" s="51" t="str">
        <f aca="false">IF(C1613="","",IF(AND(Y1613="CONSUMO",AC1613="SIM")*OR(AG1613="-",AG1613="BIT"),IF(E1613&lt;&gt;"",(AI1613-(P1613+L1613-N1613+Q1613)*AY1613)/0.83),""))</f>
        <v/>
      </c>
      <c r="BD1613" s="51" t="str">
        <f aca="false">IF(BC1613="","",BC1613*0.17)</f>
        <v/>
      </c>
      <c r="BE1613" s="51" t="str">
        <f aca="false">IF(I1613=6908,0,IF(BC1613="","",BD1613-((P1613+L1613-N1613+Q1613)*AY1613)))</f>
        <v/>
      </c>
      <c r="BF1613" s="53" t="str">
        <f aca="false">IF(B1613="","",IF(OR(B1613="",E1613="Regime Normal"),0,(AI1613-Q1613)*VLOOKUP(R1613,Dados!$X$98:$Y$108,2,0)))</f>
        <v/>
      </c>
      <c r="BG1613" s="54" t="str">
        <f aca="false">IFERROR(VLOOKUP(I1613,Dados!$AC$27:$AD$43,2,0),IF(B1613="","",IF(D1613&lt;&gt;"MT",IF(AND(AC1613="SIM",Y1613="Revenda"),"2403",IF(AND(AC1613="SIM",Y1613="Consumo"),"2407",IF(AND(AC1613="NÃO",Y1613="Revenda"),"2102",IF(AND(AC1613="NÃO",Y1613="Consumo"),"2556",)))),REPLACE(I1613,1,1,1))))</f>
        <v/>
      </c>
    </row>
    <row r="1614" customFormat="false" ht="12.8" hidden="false" customHeight="true" outlineLevel="0" collapsed="false">
      <c r="Y1614" s="45"/>
      <c r="Z1614" s="46" t="str">
        <f aca="false">IF(B1614="","",(IFERROR(VLOOKUP(H1614,Dados!A$3:B$15000,2,0),"Não Encontrado")))</f>
        <v/>
      </c>
      <c r="AA1614" s="46" t="str">
        <f aca="false">IF(B1614="","",(IFERROR(VLOOKUP(G1614,Dados!C$3:E$15000,3,0),"Não Encontrado")))</f>
        <v/>
      </c>
      <c r="AB1614" s="46" t="str">
        <f aca="false">IFERROR(IF(Z1614&lt;&gt;"Não Encontrado",Z1614,IF(AA1614&lt;&gt;"Não Encontrado",AA1614,"")),"")</f>
        <v/>
      </c>
      <c r="AC1614" s="45" t="str">
        <f aca="false">IF(B1614="","",IF(AB1614="","NÃO","SIM"))</f>
        <v/>
      </c>
      <c r="AD1614" s="45" t="str">
        <f aca="false">IFERROR(VLOOKUP(G1614,Dados!$P$3:$R$500,3,0),"")</f>
        <v/>
      </c>
      <c r="AE1614" s="45" t="str">
        <f aca="false">IFERROR(VLOOKUP(G1614,Dados!$K$3:$L$500,2,0),"")</f>
        <v/>
      </c>
      <c r="AF1614" s="45" t="str">
        <f aca="false">IFERROR(VLOOKUP(G1614,Dados!$M$3:$N$500,2,0),"")</f>
        <v/>
      </c>
      <c r="AG1614" s="45" t="str">
        <f aca="false">IF(F1614="","",IF(AND(AD1614="",AE1614="",AF1614=""),"-",IF(AND(AD1614="BIT",AE1614="",AF1614=""),"BIT",IF(AND(AE1614="ANEXO I",AD1614="",AF1614=""),"ANEXO I",IF(AND(AF1614="ANEXO II",AD1614="",AE1614=""),"ANEXO II","Escolher")))))</f>
        <v/>
      </c>
      <c r="AH1614" s="45" t="str">
        <f aca="false">IF(AG1614&lt;&gt;"Pneus","",IFERROR(VLOOKUP(R1614,Dados!$X$2:$Z$5,3,0)*(AI1614-Q1614),VLOOKUP(D1614,Dados!$X$7:$Z$33,3,0)*(AI1614-Q1614)))</f>
        <v/>
      </c>
      <c r="AI1614" s="47" t="str">
        <f aca="false">IF(B1614="","",P1614+Q1614+O1614+M1614+L1614-N1614)</f>
        <v/>
      </c>
      <c r="AJ1614" s="48" t="str">
        <f aca="false">IFERROR(IF(AND(AC1614="SIM",AG1614="-",Y1614="REVENDA"),(AB1614/1+1)*AI1614,IF(AND(AC1614="SIM",AG1614="Pneus",Y1614="REVENDA"),(AB1614/1+1)*(AI1614-AH1614),"")),"")</f>
        <v/>
      </c>
      <c r="AK1614" s="48" t="str">
        <f aca="false">IF(AJ1614="","",AJ1614*17%)</f>
        <v/>
      </c>
      <c r="AL1614" s="48" t="str">
        <f aca="false">IFERROR(IF(AC1614="NÃO","",IF(AK1614="","",IF(E1614="Simples Nacional",BF1614,IF(T1614=0.12,U1614*0.5833337002,IF(T1614=0,AI1614*0.07,U1614))))),"")</f>
        <v/>
      </c>
      <c r="AM1614" s="47" t="str">
        <f aca="false">IFERROR(IF(AC1614="NÃO","",IF(OR(AG1614="-",AG1614="Pneus"),AK1614-AL1614,"")),"")</f>
        <v/>
      </c>
      <c r="AN1614" s="48" t="str">
        <f aca="false">IF(AND(Y1614="REVENDA",AC1614="SIM",AG1614="BIT"),((AB1614/1+1)*AI1614)*0.4117,"")</f>
        <v/>
      </c>
      <c r="AO1614" s="48" t="str">
        <f aca="false">IF(AN1614="","",AN1614*17%)</f>
        <v/>
      </c>
      <c r="AP1614" s="49" t="str">
        <f aca="false">IF(AN1614="","",IF(T1614=0.12,(U1614*0.4117)*0.4117,IF(T1614=0,(AI1614*0.07)*0.4117,U1614*0.4117)))</f>
        <v/>
      </c>
      <c r="AQ1614" s="47" t="str">
        <f aca="false">IF(AN1614="","",AO1614-AP1614)</f>
        <v/>
      </c>
      <c r="AR1614" s="50" t="str">
        <f aca="false">IFERROR(IF(AND(AC1614="SIM",Y1614="REVENDA",LEFT(AG1614,5)="ANEXO")*OR(AE1614="ANEXO I",AF1614="ANEXO II"),VLOOKUP(H1614,Dados!G:I,2,0),""),"INSERIR MVA")</f>
        <v/>
      </c>
      <c r="AS1614" s="48" t="str">
        <f aca="false">IF(LEFT(AG1614,5)="ANEXO",VLOOKUP(AG1614,Dados!$X$111:$Z$112,2,0)*(AI1614-Q1614),"")</f>
        <v/>
      </c>
      <c r="AT1614" s="48" t="str">
        <f aca="false">IFERROR(IF(AR1614="","",(AI1614*AR1614)+AI1614),"INSERIR MVA")</f>
        <v/>
      </c>
      <c r="AU1614" s="48" t="str">
        <f aca="false">IF(AT1614="","",IF(AY1614=0.04,U1614,AS1614*AY1614))</f>
        <v/>
      </c>
      <c r="AV1614" s="47" t="str">
        <f aca="false">IFERROR(IF(AU1614="","",(VLOOKUP(AG1614,Dados!$X$111:$Z$112,3,0)*AT1614*0.17)),"INSERIR MVA")</f>
        <v/>
      </c>
      <c r="AW1614" s="47" t="str">
        <f aca="false">IFERROR(IF(AR1614="","",AV1614-AU1614),"")</f>
        <v/>
      </c>
      <c r="AX1614" s="51" t="str">
        <f aca="false">IFERROR(IF(AC1614="NÃO","",IF(AM1614&lt;&gt;"",AM1614-W1614,IF(AQ1614&lt;&gt;"",AQ1614-W1614,IF(AW1614&lt;&gt;"",AW1614-W1614,"")))),"")</f>
        <v/>
      </c>
      <c r="AY1614" s="46" t="str">
        <f aca="false">IFERROR(IF(ISNA(VLOOKUP(R1614,Dados!$X$2:$Y$5,2,0)),VLOOKUP(D1614,Dados!$X$7:$Y$33,2,0),VLOOKUP(R1614,Dados!$X$2:$Y$5,2,0)),"")</f>
        <v/>
      </c>
      <c r="AZ1614" s="52" t="str">
        <f aca="false">IF(C1614="","",IF(AND(Y1614="CONSUMO",AC1614="NÃO")*OR(AG1614="-",AG1614="BIT"),IF(E1614&lt;&gt;"",(AI1614-(P1614+L1614-N1614+Q1614)*AY1614)/0.83),""))</f>
        <v/>
      </c>
      <c r="BA1614" s="51" t="str">
        <f aca="false">IF(AZ1614="","",AZ1614*0.17-((P1614+L1614-N1614+Q1614)*AY1614))</f>
        <v/>
      </c>
      <c r="BB1614" s="51" t="str">
        <f aca="false">IF(AND(Y1614="CONSUMO",AG1614="ANEXO I",AY1614&gt;4%),(AI1614-(P1614+L1614-N1614+Q1614)*0.0514)/0.83*(0.5177)*(0.17)-AI1614*0.0514,IF(AND(Y1614="CONSUMO",AG1614="ANEXO II",AY1614&gt;4%),(AI1614-(P1614+L1614-N1614+Q1614)*0.041)/0.83*(0.3295)*(0.17)-AI1614*0.041,IF(AND(Y1614="CONSUMO",AG1614="ANEXO I",AY1614=4%),(AI1614-(P1614+L1614-N1614+Q1614)*0.04)/0.83*(0.5177)*(0.17)-AI1614*0.04,IF(AND(Y1614="CONSUMO",AG1614="ANEXO II",AY1614=4%),(AI1614-(P1614+L1614-N1614+Q1614)*0.04)/0.83*(0.3295)*(0.17)-AI1614*0.04,""))))</f>
        <v/>
      </c>
      <c r="BC1614" s="51" t="str">
        <f aca="false">IF(C1614="","",IF(AND(Y1614="CONSUMO",AC1614="SIM")*OR(AG1614="-",AG1614="BIT"),IF(E1614&lt;&gt;"",(AI1614-(P1614+L1614-N1614+Q1614)*AY1614)/0.83),""))</f>
        <v/>
      </c>
      <c r="BD1614" s="51" t="str">
        <f aca="false">IF(BC1614="","",BC1614*0.17)</f>
        <v/>
      </c>
      <c r="BE1614" s="51" t="str">
        <f aca="false">IF(I1614=6908,0,IF(BC1614="","",BD1614-((P1614+L1614-N1614+Q1614)*AY1614)))</f>
        <v/>
      </c>
      <c r="BF1614" s="53" t="str">
        <f aca="false">IF(B1614="","",IF(OR(B1614="",E1614="Regime Normal"),0,(AI1614-Q1614)*VLOOKUP(R1614,Dados!$X$98:$Y$108,2,0)))</f>
        <v/>
      </c>
      <c r="BG1614" s="54" t="str">
        <f aca="false">IFERROR(VLOOKUP(I1614,Dados!$AC$27:$AD$43,2,0),IF(B1614="","",IF(D1614&lt;&gt;"MT",IF(AND(AC1614="SIM",Y1614="Revenda"),"2403",IF(AND(AC1614="SIM",Y1614="Consumo"),"2407",IF(AND(AC1614="NÃO",Y1614="Revenda"),"2102",IF(AND(AC1614="NÃO",Y1614="Consumo"),"2556",)))),REPLACE(I1614,1,1,1))))</f>
        <v/>
      </c>
    </row>
    <row r="1615" customFormat="false" ht="12.8" hidden="false" customHeight="true" outlineLevel="0" collapsed="false">
      <c r="Y1615" s="45"/>
      <c r="Z1615" s="46" t="str">
        <f aca="false">IF(B1615="","",(IFERROR(VLOOKUP(H1615,Dados!A$3:B$15000,2,0),"Não Encontrado")))</f>
        <v/>
      </c>
      <c r="AA1615" s="46" t="str">
        <f aca="false">IF(B1615="","",(IFERROR(VLOOKUP(G1615,Dados!C$3:E$15000,3,0),"Não Encontrado")))</f>
        <v/>
      </c>
      <c r="AB1615" s="46" t="str">
        <f aca="false">IFERROR(IF(Z1615&lt;&gt;"Não Encontrado",Z1615,IF(AA1615&lt;&gt;"Não Encontrado",AA1615,"")),"")</f>
        <v/>
      </c>
      <c r="AC1615" s="45" t="str">
        <f aca="false">IF(B1615="","",IF(AB1615="","NÃO","SIM"))</f>
        <v/>
      </c>
      <c r="AD1615" s="45" t="str">
        <f aca="false">IFERROR(VLOOKUP(G1615,Dados!$P$3:$R$500,3,0),"")</f>
        <v/>
      </c>
      <c r="AE1615" s="45" t="str">
        <f aca="false">IFERROR(VLOOKUP(G1615,Dados!$K$3:$L$500,2,0),"")</f>
        <v/>
      </c>
      <c r="AF1615" s="45" t="str">
        <f aca="false">IFERROR(VLOOKUP(G1615,Dados!$M$3:$N$500,2,0),"")</f>
        <v/>
      </c>
      <c r="AG1615" s="45" t="str">
        <f aca="false">IF(F1615="","",IF(AND(AD1615="",AE1615="",AF1615=""),"-",IF(AND(AD1615="BIT",AE1615="",AF1615=""),"BIT",IF(AND(AE1615="ANEXO I",AD1615="",AF1615=""),"ANEXO I",IF(AND(AF1615="ANEXO II",AD1615="",AE1615=""),"ANEXO II","Escolher")))))</f>
        <v/>
      </c>
      <c r="AH1615" s="45" t="str">
        <f aca="false">IF(AG1615&lt;&gt;"Pneus","",IFERROR(VLOOKUP(R1615,Dados!$X$2:$Z$5,3,0)*(AI1615-Q1615),VLOOKUP(D1615,Dados!$X$7:$Z$33,3,0)*(AI1615-Q1615)))</f>
        <v/>
      </c>
      <c r="AI1615" s="47" t="str">
        <f aca="false">IF(B1615="","",P1615+Q1615+O1615+M1615+L1615-N1615)</f>
        <v/>
      </c>
      <c r="AJ1615" s="48" t="str">
        <f aca="false">IFERROR(IF(AND(AC1615="SIM",AG1615="-",Y1615="REVENDA"),(AB1615/1+1)*AI1615,IF(AND(AC1615="SIM",AG1615="Pneus",Y1615="REVENDA"),(AB1615/1+1)*(AI1615-AH1615),"")),"")</f>
        <v/>
      </c>
      <c r="AK1615" s="48" t="str">
        <f aca="false">IF(AJ1615="","",AJ1615*17%)</f>
        <v/>
      </c>
      <c r="AL1615" s="48" t="str">
        <f aca="false">IFERROR(IF(AC1615="NÃO","",IF(AK1615="","",IF(E1615="Simples Nacional",BF1615,IF(T1615=0.12,U1615*0.5833337002,IF(T1615=0,AI1615*0.07,U1615))))),"")</f>
        <v/>
      </c>
      <c r="AM1615" s="47" t="str">
        <f aca="false">IFERROR(IF(AC1615="NÃO","",IF(OR(AG1615="-",AG1615="Pneus"),AK1615-AL1615,"")),"")</f>
        <v/>
      </c>
      <c r="AN1615" s="48" t="str">
        <f aca="false">IF(AND(Y1615="REVENDA",AC1615="SIM",AG1615="BIT"),((AB1615/1+1)*AI1615)*0.4117,"")</f>
        <v/>
      </c>
      <c r="AO1615" s="48" t="str">
        <f aca="false">IF(AN1615="","",AN1615*17%)</f>
        <v/>
      </c>
      <c r="AP1615" s="49" t="str">
        <f aca="false">IF(AN1615="","",IF(T1615=0.12,(U1615*0.4117)*0.4117,IF(T1615=0,(AI1615*0.07)*0.4117,U1615*0.4117)))</f>
        <v/>
      </c>
      <c r="AQ1615" s="47" t="str">
        <f aca="false">IF(AN1615="","",AO1615-AP1615)</f>
        <v/>
      </c>
      <c r="AR1615" s="50" t="str">
        <f aca="false">IFERROR(IF(AND(AC1615="SIM",Y1615="REVENDA",LEFT(AG1615,5)="ANEXO")*OR(AE1615="ANEXO I",AF1615="ANEXO II"),VLOOKUP(H1615,Dados!G:I,2,0),""),"INSERIR MVA")</f>
        <v/>
      </c>
      <c r="AS1615" s="48" t="str">
        <f aca="false">IF(LEFT(AG1615,5)="ANEXO",VLOOKUP(AG1615,Dados!$X$111:$Z$112,2,0)*(AI1615-Q1615),"")</f>
        <v/>
      </c>
      <c r="AT1615" s="48" t="str">
        <f aca="false">IFERROR(IF(AR1615="","",(AI1615*AR1615)+AI1615),"INSERIR MVA")</f>
        <v/>
      </c>
      <c r="AU1615" s="48" t="str">
        <f aca="false">IF(AT1615="","",IF(AY1615=0.04,U1615,AS1615*AY1615))</f>
        <v/>
      </c>
      <c r="AV1615" s="47" t="str">
        <f aca="false">IFERROR(IF(AU1615="","",(VLOOKUP(AG1615,Dados!$X$111:$Z$112,3,0)*AT1615*0.17)),"INSERIR MVA")</f>
        <v/>
      </c>
      <c r="AW1615" s="47" t="str">
        <f aca="false">IFERROR(IF(AR1615="","",AV1615-AU1615),"")</f>
        <v/>
      </c>
      <c r="AX1615" s="51" t="str">
        <f aca="false">IFERROR(IF(AC1615="NÃO","",IF(AM1615&lt;&gt;"",AM1615-W1615,IF(AQ1615&lt;&gt;"",AQ1615-W1615,IF(AW1615&lt;&gt;"",AW1615-W1615,"")))),"")</f>
        <v/>
      </c>
      <c r="AY1615" s="46" t="str">
        <f aca="false">IFERROR(IF(ISNA(VLOOKUP(R1615,Dados!$X$2:$Y$5,2,0)),VLOOKUP(D1615,Dados!$X$7:$Y$33,2,0),VLOOKUP(R1615,Dados!$X$2:$Y$5,2,0)),"")</f>
        <v/>
      </c>
      <c r="AZ1615" s="52" t="str">
        <f aca="false">IF(C1615="","",IF(AND(Y1615="CONSUMO",AC1615="NÃO")*OR(AG1615="-",AG1615="BIT"),IF(E1615&lt;&gt;"",(AI1615-(P1615+L1615-N1615+Q1615)*AY1615)/0.83),""))</f>
        <v/>
      </c>
      <c r="BA1615" s="51" t="str">
        <f aca="false">IF(AZ1615="","",AZ1615*0.17-((P1615+L1615-N1615+Q1615)*AY1615))</f>
        <v/>
      </c>
      <c r="BB1615" s="51" t="str">
        <f aca="false">IF(AND(Y1615="CONSUMO",AG1615="ANEXO I",AY1615&gt;4%),(AI1615-(P1615+L1615-N1615+Q1615)*0.0514)/0.83*(0.5177)*(0.17)-AI1615*0.0514,IF(AND(Y1615="CONSUMO",AG1615="ANEXO II",AY1615&gt;4%),(AI1615-(P1615+L1615-N1615+Q1615)*0.041)/0.83*(0.3295)*(0.17)-AI1615*0.041,IF(AND(Y1615="CONSUMO",AG1615="ANEXO I",AY1615=4%),(AI1615-(P1615+L1615-N1615+Q1615)*0.04)/0.83*(0.5177)*(0.17)-AI1615*0.04,IF(AND(Y1615="CONSUMO",AG1615="ANEXO II",AY1615=4%),(AI1615-(P1615+L1615-N1615+Q1615)*0.04)/0.83*(0.3295)*(0.17)-AI1615*0.04,""))))</f>
        <v/>
      </c>
      <c r="BC1615" s="51" t="str">
        <f aca="false">IF(C1615="","",IF(AND(Y1615="CONSUMO",AC1615="SIM")*OR(AG1615="-",AG1615="BIT"),IF(E1615&lt;&gt;"",(AI1615-(P1615+L1615-N1615+Q1615)*AY1615)/0.83),""))</f>
        <v/>
      </c>
      <c r="BD1615" s="51" t="str">
        <f aca="false">IF(BC1615="","",BC1615*0.17)</f>
        <v/>
      </c>
      <c r="BE1615" s="51" t="str">
        <f aca="false">IF(I1615=6908,0,IF(BC1615="","",BD1615-((P1615+L1615-N1615+Q1615)*AY1615)))</f>
        <v/>
      </c>
      <c r="BF1615" s="53" t="str">
        <f aca="false">IF(B1615="","",IF(OR(B1615="",E1615="Regime Normal"),0,(AI1615-Q1615)*VLOOKUP(R1615,Dados!$X$98:$Y$108,2,0)))</f>
        <v/>
      </c>
      <c r="BG1615" s="54" t="str">
        <f aca="false">IFERROR(VLOOKUP(I1615,Dados!$AC$27:$AD$43,2,0),IF(B1615="","",IF(D1615&lt;&gt;"MT",IF(AND(AC1615="SIM",Y1615="Revenda"),"2403",IF(AND(AC1615="SIM",Y1615="Consumo"),"2407",IF(AND(AC1615="NÃO",Y1615="Revenda"),"2102",IF(AND(AC1615="NÃO",Y1615="Consumo"),"2556",)))),REPLACE(I1615,1,1,1))))</f>
        <v/>
      </c>
    </row>
    <row r="1616" customFormat="false" ht="12.8" hidden="false" customHeight="true" outlineLevel="0" collapsed="false">
      <c r="Y1616" s="45"/>
      <c r="Z1616" s="46" t="str">
        <f aca="false">IF(B1616="","",(IFERROR(VLOOKUP(H1616,Dados!A$3:B$15000,2,0),"Não Encontrado")))</f>
        <v/>
      </c>
      <c r="AA1616" s="46" t="str">
        <f aca="false">IF(B1616="","",(IFERROR(VLOOKUP(G1616,Dados!C$3:E$15000,3,0),"Não Encontrado")))</f>
        <v/>
      </c>
      <c r="AB1616" s="46" t="str">
        <f aca="false">IFERROR(IF(Z1616&lt;&gt;"Não Encontrado",Z1616,IF(AA1616&lt;&gt;"Não Encontrado",AA1616,"")),"")</f>
        <v/>
      </c>
      <c r="AC1616" s="45" t="str">
        <f aca="false">IF(B1616="","",IF(AB1616="","NÃO","SIM"))</f>
        <v/>
      </c>
      <c r="AD1616" s="45" t="str">
        <f aca="false">IFERROR(VLOOKUP(G1616,Dados!$P$3:$R$500,3,0),"")</f>
        <v/>
      </c>
      <c r="AE1616" s="45" t="str">
        <f aca="false">IFERROR(VLOOKUP(G1616,Dados!$K$3:$L$500,2,0),"")</f>
        <v/>
      </c>
      <c r="AF1616" s="45" t="str">
        <f aca="false">IFERROR(VLOOKUP(G1616,Dados!$M$3:$N$500,2,0),"")</f>
        <v/>
      </c>
      <c r="AG1616" s="45" t="str">
        <f aca="false">IF(F1616="","",IF(AND(AD1616="",AE1616="",AF1616=""),"-",IF(AND(AD1616="BIT",AE1616="",AF1616=""),"BIT",IF(AND(AE1616="ANEXO I",AD1616="",AF1616=""),"ANEXO I",IF(AND(AF1616="ANEXO II",AD1616="",AE1616=""),"ANEXO II","Escolher")))))</f>
        <v/>
      </c>
      <c r="AH1616" s="45" t="str">
        <f aca="false">IF(AG1616&lt;&gt;"Pneus","",IFERROR(VLOOKUP(R1616,Dados!$X$2:$Z$5,3,0)*(AI1616-Q1616),VLOOKUP(D1616,Dados!$X$7:$Z$33,3,0)*(AI1616-Q1616)))</f>
        <v/>
      </c>
      <c r="AI1616" s="47" t="str">
        <f aca="false">IF(B1616="","",P1616+Q1616+O1616+M1616+L1616-N1616)</f>
        <v/>
      </c>
      <c r="AJ1616" s="48" t="str">
        <f aca="false">IFERROR(IF(AND(AC1616="SIM",AG1616="-",Y1616="REVENDA"),(AB1616/1+1)*AI1616,IF(AND(AC1616="SIM",AG1616="Pneus",Y1616="REVENDA"),(AB1616/1+1)*(AI1616-AH1616),"")),"")</f>
        <v/>
      </c>
      <c r="AK1616" s="48" t="str">
        <f aca="false">IF(AJ1616="","",AJ1616*17%)</f>
        <v/>
      </c>
      <c r="AL1616" s="48" t="str">
        <f aca="false">IFERROR(IF(AC1616="NÃO","",IF(AK1616="","",IF(E1616="Simples Nacional",BF1616,IF(T1616=0.12,U1616*0.5833337002,IF(T1616=0,AI1616*0.07,U1616))))),"")</f>
        <v/>
      </c>
      <c r="AM1616" s="47" t="str">
        <f aca="false">IFERROR(IF(AC1616="NÃO","",IF(OR(AG1616="-",AG1616="Pneus"),AK1616-AL1616,"")),"")</f>
        <v/>
      </c>
      <c r="AN1616" s="48" t="str">
        <f aca="false">IF(AND(Y1616="REVENDA",AC1616="SIM",AG1616="BIT"),((AB1616/1+1)*AI1616)*0.4117,"")</f>
        <v/>
      </c>
      <c r="AO1616" s="48" t="str">
        <f aca="false">IF(AN1616="","",AN1616*17%)</f>
        <v/>
      </c>
      <c r="AP1616" s="49" t="str">
        <f aca="false">IF(AN1616="","",IF(T1616=0.12,(U1616*0.4117)*0.4117,IF(T1616=0,(AI1616*0.07)*0.4117,U1616*0.4117)))</f>
        <v/>
      </c>
      <c r="AQ1616" s="47" t="str">
        <f aca="false">IF(AN1616="","",AO1616-AP1616)</f>
        <v/>
      </c>
      <c r="AR1616" s="50" t="str">
        <f aca="false">IFERROR(IF(AND(AC1616="SIM",Y1616="REVENDA",LEFT(AG1616,5)="ANEXO")*OR(AE1616="ANEXO I",AF1616="ANEXO II"),VLOOKUP(H1616,Dados!G:I,2,0),""),"INSERIR MVA")</f>
        <v/>
      </c>
      <c r="AS1616" s="48" t="str">
        <f aca="false">IF(LEFT(AG1616,5)="ANEXO",VLOOKUP(AG1616,Dados!$X$111:$Z$112,2,0)*(AI1616-Q1616),"")</f>
        <v/>
      </c>
      <c r="AT1616" s="48" t="str">
        <f aca="false">IFERROR(IF(AR1616="","",(AI1616*AR1616)+AI1616),"INSERIR MVA")</f>
        <v/>
      </c>
      <c r="AU1616" s="48" t="str">
        <f aca="false">IF(AT1616="","",IF(AY1616=0.04,U1616,AS1616*AY1616))</f>
        <v/>
      </c>
      <c r="AV1616" s="47" t="str">
        <f aca="false">IFERROR(IF(AU1616="","",(VLOOKUP(AG1616,Dados!$X$111:$Z$112,3,0)*AT1616*0.17)),"INSERIR MVA")</f>
        <v/>
      </c>
      <c r="AW1616" s="47" t="str">
        <f aca="false">IFERROR(IF(AR1616="","",AV1616-AU1616),"")</f>
        <v/>
      </c>
      <c r="AX1616" s="51" t="str">
        <f aca="false">IFERROR(IF(AC1616="NÃO","",IF(AM1616&lt;&gt;"",AM1616-W1616,IF(AQ1616&lt;&gt;"",AQ1616-W1616,IF(AW1616&lt;&gt;"",AW1616-W1616,"")))),"")</f>
        <v/>
      </c>
      <c r="AY1616" s="46" t="str">
        <f aca="false">IFERROR(IF(ISNA(VLOOKUP(R1616,Dados!$X$2:$Y$5,2,0)),VLOOKUP(D1616,Dados!$X$7:$Y$33,2,0),VLOOKUP(R1616,Dados!$X$2:$Y$5,2,0)),"")</f>
        <v/>
      </c>
      <c r="AZ1616" s="52" t="str">
        <f aca="false">IF(C1616="","",IF(AND(Y1616="CONSUMO",AC1616="NÃO")*OR(AG1616="-",AG1616="BIT"),IF(E1616&lt;&gt;"",(AI1616-(P1616+L1616-N1616+Q1616)*AY1616)/0.83),""))</f>
        <v/>
      </c>
      <c r="BA1616" s="51" t="str">
        <f aca="false">IF(AZ1616="","",AZ1616*0.17-((P1616+L1616-N1616+Q1616)*AY1616))</f>
        <v/>
      </c>
      <c r="BB1616" s="51" t="str">
        <f aca="false">IF(AND(Y1616="CONSUMO",AG1616="ANEXO I",AY1616&gt;4%),(AI1616-(P1616+L1616-N1616+Q1616)*0.0514)/0.83*(0.5177)*(0.17)-AI1616*0.0514,IF(AND(Y1616="CONSUMO",AG1616="ANEXO II",AY1616&gt;4%),(AI1616-(P1616+L1616-N1616+Q1616)*0.041)/0.83*(0.3295)*(0.17)-AI1616*0.041,IF(AND(Y1616="CONSUMO",AG1616="ANEXO I",AY1616=4%),(AI1616-(P1616+L1616-N1616+Q1616)*0.04)/0.83*(0.5177)*(0.17)-AI1616*0.04,IF(AND(Y1616="CONSUMO",AG1616="ANEXO II",AY1616=4%),(AI1616-(P1616+L1616-N1616+Q1616)*0.04)/0.83*(0.3295)*(0.17)-AI1616*0.04,""))))</f>
        <v/>
      </c>
      <c r="BC1616" s="51" t="str">
        <f aca="false">IF(C1616="","",IF(AND(Y1616="CONSUMO",AC1616="SIM")*OR(AG1616="-",AG1616="BIT"),IF(E1616&lt;&gt;"",(AI1616-(P1616+L1616-N1616+Q1616)*AY1616)/0.83),""))</f>
        <v/>
      </c>
      <c r="BD1616" s="51" t="str">
        <f aca="false">IF(BC1616="","",BC1616*0.17)</f>
        <v/>
      </c>
      <c r="BE1616" s="51" t="str">
        <f aca="false">IF(I1616=6908,0,IF(BC1616="","",BD1616-((P1616+L1616-N1616+Q1616)*AY1616)))</f>
        <v/>
      </c>
      <c r="BF1616" s="53" t="str">
        <f aca="false">IF(B1616="","",IF(OR(B1616="",E1616="Regime Normal"),0,(AI1616-Q1616)*VLOOKUP(R1616,Dados!$X$98:$Y$108,2,0)))</f>
        <v/>
      </c>
      <c r="BG1616" s="54" t="str">
        <f aca="false">IFERROR(VLOOKUP(I1616,Dados!$AC$27:$AD$43,2,0),IF(B1616="","",IF(D1616&lt;&gt;"MT",IF(AND(AC1616="SIM",Y1616="Revenda"),"2403",IF(AND(AC1616="SIM",Y1616="Consumo"),"2407",IF(AND(AC1616="NÃO",Y1616="Revenda"),"2102",IF(AND(AC1616="NÃO",Y1616="Consumo"),"2556",)))),REPLACE(I1616,1,1,1))))</f>
        <v/>
      </c>
    </row>
    <row r="1617" customFormat="false" ht="12.8" hidden="false" customHeight="true" outlineLevel="0" collapsed="false">
      <c r="Y1617" s="45"/>
      <c r="Z1617" s="46" t="str">
        <f aca="false">IF(B1617="","",(IFERROR(VLOOKUP(H1617,Dados!A$3:B$15000,2,0),"Não Encontrado")))</f>
        <v/>
      </c>
      <c r="AA1617" s="46" t="str">
        <f aca="false">IF(B1617="","",(IFERROR(VLOOKUP(G1617,Dados!C$3:E$15000,3,0),"Não Encontrado")))</f>
        <v/>
      </c>
      <c r="AB1617" s="46" t="str">
        <f aca="false">IFERROR(IF(Z1617&lt;&gt;"Não Encontrado",Z1617,IF(AA1617&lt;&gt;"Não Encontrado",AA1617,"")),"")</f>
        <v/>
      </c>
      <c r="AC1617" s="45" t="str">
        <f aca="false">IF(B1617="","",IF(AB1617="","NÃO","SIM"))</f>
        <v/>
      </c>
      <c r="AD1617" s="45" t="str">
        <f aca="false">IFERROR(VLOOKUP(G1617,Dados!$P$3:$R$500,3,0),"")</f>
        <v/>
      </c>
      <c r="AE1617" s="45" t="str">
        <f aca="false">IFERROR(VLOOKUP(G1617,Dados!$K$3:$L$500,2,0),"")</f>
        <v/>
      </c>
      <c r="AF1617" s="45" t="str">
        <f aca="false">IFERROR(VLOOKUP(G1617,Dados!$M$3:$N$500,2,0),"")</f>
        <v/>
      </c>
      <c r="AG1617" s="45" t="str">
        <f aca="false">IF(F1617="","",IF(AND(AD1617="",AE1617="",AF1617=""),"-",IF(AND(AD1617="BIT",AE1617="",AF1617=""),"BIT",IF(AND(AE1617="ANEXO I",AD1617="",AF1617=""),"ANEXO I",IF(AND(AF1617="ANEXO II",AD1617="",AE1617=""),"ANEXO II","Escolher")))))</f>
        <v/>
      </c>
      <c r="AH1617" s="45" t="str">
        <f aca="false">IF(AG1617&lt;&gt;"Pneus","",IFERROR(VLOOKUP(R1617,Dados!$X$2:$Z$5,3,0)*(AI1617-Q1617),VLOOKUP(D1617,Dados!$X$7:$Z$33,3,0)*(AI1617-Q1617)))</f>
        <v/>
      </c>
      <c r="AI1617" s="47" t="str">
        <f aca="false">IF(B1617="","",P1617+Q1617+O1617+M1617+L1617-N1617)</f>
        <v/>
      </c>
      <c r="AJ1617" s="48" t="str">
        <f aca="false">IFERROR(IF(AND(AC1617="SIM",AG1617="-",Y1617="REVENDA"),(AB1617/1+1)*AI1617,IF(AND(AC1617="SIM",AG1617="Pneus",Y1617="REVENDA"),(AB1617/1+1)*(AI1617-AH1617),"")),"")</f>
        <v/>
      </c>
      <c r="AK1617" s="48" t="str">
        <f aca="false">IF(AJ1617="","",AJ1617*17%)</f>
        <v/>
      </c>
      <c r="AL1617" s="48" t="str">
        <f aca="false">IFERROR(IF(AC1617="NÃO","",IF(AK1617="","",IF(E1617="Simples Nacional",BF1617,IF(T1617=0.12,U1617*0.5833337002,IF(T1617=0,AI1617*0.07,U1617))))),"")</f>
        <v/>
      </c>
      <c r="AM1617" s="47" t="str">
        <f aca="false">IFERROR(IF(AC1617="NÃO","",IF(OR(AG1617="-",AG1617="Pneus"),AK1617-AL1617,"")),"")</f>
        <v/>
      </c>
      <c r="AN1617" s="48" t="str">
        <f aca="false">IF(AND(Y1617="REVENDA",AC1617="SIM",AG1617="BIT"),((AB1617/1+1)*AI1617)*0.4117,"")</f>
        <v/>
      </c>
      <c r="AO1617" s="48" t="str">
        <f aca="false">IF(AN1617="","",AN1617*17%)</f>
        <v/>
      </c>
      <c r="AP1617" s="49" t="str">
        <f aca="false">IF(AN1617="","",IF(T1617=0.12,(U1617*0.4117)*0.4117,IF(T1617=0,(AI1617*0.07)*0.4117,U1617*0.4117)))</f>
        <v/>
      </c>
      <c r="AQ1617" s="47" t="str">
        <f aca="false">IF(AN1617="","",AO1617-AP1617)</f>
        <v/>
      </c>
      <c r="AR1617" s="50" t="str">
        <f aca="false">IFERROR(IF(AND(AC1617="SIM",Y1617="REVENDA",LEFT(AG1617,5)="ANEXO")*OR(AE1617="ANEXO I",AF1617="ANEXO II"),VLOOKUP(H1617,Dados!G:I,2,0),""),"INSERIR MVA")</f>
        <v/>
      </c>
      <c r="AS1617" s="48" t="str">
        <f aca="false">IF(LEFT(AG1617,5)="ANEXO",VLOOKUP(AG1617,Dados!$X$111:$Z$112,2,0)*(AI1617-Q1617),"")</f>
        <v/>
      </c>
      <c r="AT1617" s="48" t="str">
        <f aca="false">IFERROR(IF(AR1617="","",(AI1617*AR1617)+AI1617),"INSERIR MVA")</f>
        <v/>
      </c>
      <c r="AU1617" s="48" t="str">
        <f aca="false">IF(AT1617="","",IF(AY1617=0.04,U1617,AS1617*AY1617))</f>
        <v/>
      </c>
      <c r="AV1617" s="47" t="str">
        <f aca="false">IFERROR(IF(AU1617="","",(VLOOKUP(AG1617,Dados!$X$111:$Z$112,3,0)*AT1617*0.17)),"INSERIR MVA")</f>
        <v/>
      </c>
      <c r="AW1617" s="47" t="str">
        <f aca="false">IFERROR(IF(AR1617="","",AV1617-AU1617),"")</f>
        <v/>
      </c>
      <c r="AX1617" s="51" t="str">
        <f aca="false">IFERROR(IF(AC1617="NÃO","",IF(AM1617&lt;&gt;"",AM1617-W1617,IF(AQ1617&lt;&gt;"",AQ1617-W1617,IF(AW1617&lt;&gt;"",AW1617-W1617,"")))),"")</f>
        <v/>
      </c>
      <c r="AY1617" s="46" t="str">
        <f aca="false">IFERROR(IF(ISNA(VLOOKUP(R1617,Dados!$X$2:$Y$5,2,0)),VLOOKUP(D1617,Dados!$X$7:$Y$33,2,0),VLOOKUP(R1617,Dados!$X$2:$Y$5,2,0)),"")</f>
        <v/>
      </c>
      <c r="AZ1617" s="52" t="str">
        <f aca="false">IF(C1617="","",IF(AND(Y1617="CONSUMO",AC1617="NÃO")*OR(AG1617="-",AG1617="BIT"),IF(E1617&lt;&gt;"",(AI1617-(P1617+L1617-N1617+Q1617)*AY1617)/0.83),""))</f>
        <v/>
      </c>
      <c r="BA1617" s="51" t="str">
        <f aca="false">IF(AZ1617="","",AZ1617*0.17-((P1617+L1617-N1617+Q1617)*AY1617))</f>
        <v/>
      </c>
      <c r="BB1617" s="51" t="str">
        <f aca="false">IF(AND(Y1617="CONSUMO",AG1617="ANEXO I",AY1617&gt;4%),(AI1617-(P1617+L1617-N1617+Q1617)*0.0514)/0.83*(0.5177)*(0.17)-AI1617*0.0514,IF(AND(Y1617="CONSUMO",AG1617="ANEXO II",AY1617&gt;4%),(AI1617-(P1617+L1617-N1617+Q1617)*0.041)/0.83*(0.3295)*(0.17)-AI1617*0.041,IF(AND(Y1617="CONSUMO",AG1617="ANEXO I",AY1617=4%),(AI1617-(P1617+L1617-N1617+Q1617)*0.04)/0.83*(0.5177)*(0.17)-AI1617*0.04,IF(AND(Y1617="CONSUMO",AG1617="ANEXO II",AY1617=4%),(AI1617-(P1617+L1617-N1617+Q1617)*0.04)/0.83*(0.3295)*(0.17)-AI1617*0.04,""))))</f>
        <v/>
      </c>
      <c r="BC1617" s="51" t="str">
        <f aca="false">IF(C1617="","",IF(AND(Y1617="CONSUMO",AC1617="SIM")*OR(AG1617="-",AG1617="BIT"),IF(E1617&lt;&gt;"",(AI1617-(P1617+L1617-N1617+Q1617)*AY1617)/0.83),""))</f>
        <v/>
      </c>
      <c r="BD1617" s="51" t="str">
        <f aca="false">IF(BC1617="","",BC1617*0.17)</f>
        <v/>
      </c>
      <c r="BE1617" s="51" t="str">
        <f aca="false">IF(I1617=6908,0,IF(BC1617="","",BD1617-((P1617+L1617-N1617+Q1617)*AY1617)))</f>
        <v/>
      </c>
      <c r="BF1617" s="53" t="str">
        <f aca="false">IF(B1617="","",IF(OR(B1617="",E1617="Regime Normal"),0,(AI1617-Q1617)*VLOOKUP(R1617,Dados!$X$98:$Y$108,2,0)))</f>
        <v/>
      </c>
      <c r="BG1617" s="54" t="str">
        <f aca="false">IFERROR(VLOOKUP(I1617,Dados!$AC$27:$AD$43,2,0),IF(B1617="","",IF(D1617&lt;&gt;"MT",IF(AND(AC1617="SIM",Y1617="Revenda"),"2403",IF(AND(AC1617="SIM",Y1617="Consumo"),"2407",IF(AND(AC1617="NÃO",Y1617="Revenda"),"2102",IF(AND(AC1617="NÃO",Y1617="Consumo"),"2556",)))),REPLACE(I1617,1,1,1))))</f>
        <v/>
      </c>
    </row>
    <row r="1618" customFormat="false" ht="12.8" hidden="false" customHeight="true" outlineLevel="0" collapsed="false">
      <c r="Y1618" s="45"/>
      <c r="Z1618" s="46" t="str">
        <f aca="false">IF(B1618="","",(IFERROR(VLOOKUP(H1618,Dados!A$3:B$15000,2,0),"Não Encontrado")))</f>
        <v/>
      </c>
      <c r="AA1618" s="46" t="str">
        <f aca="false">IF(B1618="","",(IFERROR(VLOOKUP(G1618,Dados!C$3:E$15000,3,0),"Não Encontrado")))</f>
        <v/>
      </c>
      <c r="AB1618" s="46" t="str">
        <f aca="false">IFERROR(IF(Z1618&lt;&gt;"Não Encontrado",Z1618,IF(AA1618&lt;&gt;"Não Encontrado",AA1618,"")),"")</f>
        <v/>
      </c>
      <c r="AC1618" s="45" t="str">
        <f aca="false">IF(B1618="","",IF(AB1618="","NÃO","SIM"))</f>
        <v/>
      </c>
      <c r="AD1618" s="45" t="str">
        <f aca="false">IFERROR(VLOOKUP(G1618,Dados!$P$3:$R$500,3,0),"")</f>
        <v/>
      </c>
      <c r="AE1618" s="45" t="str">
        <f aca="false">IFERROR(VLOOKUP(G1618,Dados!$K$3:$L$500,2,0),"")</f>
        <v/>
      </c>
      <c r="AF1618" s="45" t="str">
        <f aca="false">IFERROR(VLOOKUP(G1618,Dados!$M$3:$N$500,2,0),"")</f>
        <v/>
      </c>
      <c r="AG1618" s="45" t="str">
        <f aca="false">IF(F1618="","",IF(AND(AD1618="",AE1618="",AF1618=""),"-",IF(AND(AD1618="BIT",AE1618="",AF1618=""),"BIT",IF(AND(AE1618="ANEXO I",AD1618="",AF1618=""),"ANEXO I",IF(AND(AF1618="ANEXO II",AD1618="",AE1618=""),"ANEXO II","Escolher")))))</f>
        <v/>
      </c>
      <c r="AH1618" s="45" t="str">
        <f aca="false">IF(AG1618&lt;&gt;"Pneus","",IFERROR(VLOOKUP(R1618,Dados!$X$2:$Z$5,3,0)*(AI1618-Q1618),VLOOKUP(D1618,Dados!$X$7:$Z$33,3,0)*(AI1618-Q1618)))</f>
        <v/>
      </c>
      <c r="AI1618" s="47" t="str">
        <f aca="false">IF(B1618="","",P1618+Q1618+O1618+M1618+L1618-N1618)</f>
        <v/>
      </c>
      <c r="AJ1618" s="48" t="str">
        <f aca="false">IFERROR(IF(AND(AC1618="SIM",AG1618="-",Y1618="REVENDA"),(AB1618/1+1)*AI1618,IF(AND(AC1618="SIM",AG1618="Pneus",Y1618="REVENDA"),(AB1618/1+1)*(AI1618-AH1618),"")),"")</f>
        <v/>
      </c>
      <c r="AK1618" s="48" t="str">
        <f aca="false">IF(AJ1618="","",AJ1618*17%)</f>
        <v/>
      </c>
      <c r="AL1618" s="48" t="str">
        <f aca="false">IFERROR(IF(AC1618="NÃO","",IF(AK1618="","",IF(E1618="Simples Nacional",BF1618,IF(T1618=0.12,U1618*0.5833337002,IF(T1618=0,AI1618*0.07,U1618))))),"")</f>
        <v/>
      </c>
      <c r="AM1618" s="47" t="str">
        <f aca="false">IFERROR(IF(AC1618="NÃO","",IF(OR(AG1618="-",AG1618="Pneus"),AK1618-AL1618,"")),"")</f>
        <v/>
      </c>
      <c r="AN1618" s="48" t="str">
        <f aca="false">IF(AND(Y1618="REVENDA",AC1618="SIM",AG1618="BIT"),((AB1618/1+1)*AI1618)*0.4117,"")</f>
        <v/>
      </c>
      <c r="AO1618" s="48" t="str">
        <f aca="false">IF(AN1618="","",AN1618*17%)</f>
        <v/>
      </c>
      <c r="AP1618" s="49" t="str">
        <f aca="false">IF(AN1618="","",IF(T1618=0.12,(U1618*0.4117)*0.4117,IF(T1618=0,(AI1618*0.07)*0.4117,U1618*0.4117)))</f>
        <v/>
      </c>
      <c r="AQ1618" s="47" t="str">
        <f aca="false">IF(AN1618="","",AO1618-AP1618)</f>
        <v/>
      </c>
      <c r="AR1618" s="50" t="str">
        <f aca="false">IFERROR(IF(AND(AC1618="SIM",Y1618="REVENDA",LEFT(AG1618,5)="ANEXO")*OR(AE1618="ANEXO I",AF1618="ANEXO II"),VLOOKUP(H1618,Dados!G:I,2,0),""),"INSERIR MVA")</f>
        <v/>
      </c>
      <c r="AS1618" s="48" t="str">
        <f aca="false">IF(LEFT(AG1618,5)="ANEXO",VLOOKUP(AG1618,Dados!$X$111:$Z$112,2,0)*(AI1618-Q1618),"")</f>
        <v/>
      </c>
      <c r="AT1618" s="48" t="str">
        <f aca="false">IFERROR(IF(AR1618="","",(AI1618*AR1618)+AI1618),"INSERIR MVA")</f>
        <v/>
      </c>
      <c r="AU1618" s="48" t="str">
        <f aca="false">IF(AT1618="","",IF(AY1618=0.04,U1618,AS1618*AY1618))</f>
        <v/>
      </c>
      <c r="AV1618" s="47" t="str">
        <f aca="false">IFERROR(IF(AU1618="","",(VLOOKUP(AG1618,Dados!$X$111:$Z$112,3,0)*AT1618*0.17)),"INSERIR MVA")</f>
        <v/>
      </c>
      <c r="AW1618" s="47" t="str">
        <f aca="false">IFERROR(IF(AR1618="","",AV1618-AU1618),"")</f>
        <v/>
      </c>
      <c r="AX1618" s="51" t="str">
        <f aca="false">IFERROR(IF(AC1618="NÃO","",IF(AM1618&lt;&gt;"",AM1618-W1618,IF(AQ1618&lt;&gt;"",AQ1618-W1618,IF(AW1618&lt;&gt;"",AW1618-W1618,"")))),"")</f>
        <v/>
      </c>
      <c r="AY1618" s="46" t="str">
        <f aca="false">IFERROR(IF(ISNA(VLOOKUP(R1618,Dados!$X$2:$Y$5,2,0)),VLOOKUP(D1618,Dados!$X$7:$Y$33,2,0),VLOOKUP(R1618,Dados!$X$2:$Y$5,2,0)),"")</f>
        <v/>
      </c>
      <c r="AZ1618" s="52" t="str">
        <f aca="false">IF(C1618="","",IF(AND(Y1618="CONSUMO",AC1618="NÃO")*OR(AG1618="-",AG1618="BIT"),IF(E1618&lt;&gt;"",(AI1618-(P1618+L1618-N1618+Q1618)*AY1618)/0.83),""))</f>
        <v/>
      </c>
      <c r="BA1618" s="51" t="str">
        <f aca="false">IF(AZ1618="","",AZ1618*0.17-((P1618+L1618-N1618+Q1618)*AY1618))</f>
        <v/>
      </c>
      <c r="BB1618" s="51" t="str">
        <f aca="false">IF(AND(Y1618="CONSUMO",AG1618="ANEXO I",AY1618&gt;4%),(AI1618-(P1618+L1618-N1618+Q1618)*0.0514)/0.83*(0.5177)*(0.17)-AI1618*0.0514,IF(AND(Y1618="CONSUMO",AG1618="ANEXO II",AY1618&gt;4%),(AI1618-(P1618+L1618-N1618+Q1618)*0.041)/0.83*(0.3295)*(0.17)-AI1618*0.041,IF(AND(Y1618="CONSUMO",AG1618="ANEXO I",AY1618=4%),(AI1618-(P1618+L1618-N1618+Q1618)*0.04)/0.83*(0.5177)*(0.17)-AI1618*0.04,IF(AND(Y1618="CONSUMO",AG1618="ANEXO II",AY1618=4%),(AI1618-(P1618+L1618-N1618+Q1618)*0.04)/0.83*(0.3295)*(0.17)-AI1618*0.04,""))))</f>
        <v/>
      </c>
      <c r="BC1618" s="51" t="str">
        <f aca="false">IF(C1618="","",IF(AND(Y1618="CONSUMO",AC1618="SIM")*OR(AG1618="-",AG1618="BIT"),IF(E1618&lt;&gt;"",(AI1618-(P1618+L1618-N1618+Q1618)*AY1618)/0.83),""))</f>
        <v/>
      </c>
      <c r="BD1618" s="51" t="str">
        <f aca="false">IF(BC1618="","",BC1618*0.17)</f>
        <v/>
      </c>
      <c r="BE1618" s="51" t="str">
        <f aca="false">IF(I1618=6908,0,IF(BC1618="","",BD1618-((P1618+L1618-N1618+Q1618)*AY1618)))</f>
        <v/>
      </c>
      <c r="BF1618" s="53" t="str">
        <f aca="false">IF(B1618="","",IF(OR(B1618="",E1618="Regime Normal"),0,(AI1618-Q1618)*VLOOKUP(R1618,Dados!$X$98:$Y$108,2,0)))</f>
        <v/>
      </c>
      <c r="BG1618" s="54" t="str">
        <f aca="false">IFERROR(VLOOKUP(I1618,Dados!$AC$27:$AD$43,2,0),IF(B1618="","",IF(D1618&lt;&gt;"MT",IF(AND(AC1618="SIM",Y1618="Revenda"),"2403",IF(AND(AC1618="SIM",Y1618="Consumo"),"2407",IF(AND(AC1618="NÃO",Y1618="Revenda"),"2102",IF(AND(AC1618="NÃO",Y1618="Consumo"),"2556",)))),REPLACE(I1618,1,1,1))))</f>
        <v/>
      </c>
    </row>
    <row r="1619" customFormat="false" ht="12.8" hidden="false" customHeight="true" outlineLevel="0" collapsed="false">
      <c r="Y1619" s="45"/>
      <c r="Z1619" s="46" t="str">
        <f aca="false">IF(B1619="","",(IFERROR(VLOOKUP(H1619,Dados!A$3:B$15000,2,0),"Não Encontrado")))</f>
        <v/>
      </c>
      <c r="AA1619" s="46" t="str">
        <f aca="false">IF(B1619="","",(IFERROR(VLOOKUP(G1619,Dados!C$3:E$15000,3,0),"Não Encontrado")))</f>
        <v/>
      </c>
      <c r="AB1619" s="46" t="str">
        <f aca="false">IFERROR(IF(Z1619&lt;&gt;"Não Encontrado",Z1619,IF(AA1619&lt;&gt;"Não Encontrado",AA1619,"")),"")</f>
        <v/>
      </c>
      <c r="AC1619" s="45" t="str">
        <f aca="false">IF(B1619="","",IF(AB1619="","NÃO","SIM"))</f>
        <v/>
      </c>
      <c r="AD1619" s="45" t="str">
        <f aca="false">IFERROR(VLOOKUP(G1619,Dados!$P$3:$R$500,3,0),"")</f>
        <v/>
      </c>
      <c r="AE1619" s="45" t="str">
        <f aca="false">IFERROR(VLOOKUP(G1619,Dados!$K$3:$L$500,2,0),"")</f>
        <v/>
      </c>
      <c r="AF1619" s="45" t="str">
        <f aca="false">IFERROR(VLOOKUP(G1619,Dados!$M$3:$N$500,2,0),"")</f>
        <v/>
      </c>
      <c r="AG1619" s="45" t="str">
        <f aca="false">IF(F1619="","",IF(AND(AD1619="",AE1619="",AF1619=""),"-",IF(AND(AD1619="BIT",AE1619="",AF1619=""),"BIT",IF(AND(AE1619="ANEXO I",AD1619="",AF1619=""),"ANEXO I",IF(AND(AF1619="ANEXO II",AD1619="",AE1619=""),"ANEXO II","Escolher")))))</f>
        <v/>
      </c>
      <c r="AH1619" s="45" t="str">
        <f aca="false">IF(AG1619&lt;&gt;"Pneus","",IFERROR(VLOOKUP(R1619,Dados!$X$2:$Z$5,3,0)*(AI1619-Q1619),VLOOKUP(D1619,Dados!$X$7:$Z$33,3,0)*(AI1619-Q1619)))</f>
        <v/>
      </c>
      <c r="AI1619" s="47" t="str">
        <f aca="false">IF(B1619="","",P1619+Q1619+O1619+M1619+L1619-N1619)</f>
        <v/>
      </c>
      <c r="AJ1619" s="48" t="str">
        <f aca="false">IFERROR(IF(AND(AC1619="SIM",AG1619="-",Y1619="REVENDA"),(AB1619/1+1)*AI1619,IF(AND(AC1619="SIM",AG1619="Pneus",Y1619="REVENDA"),(AB1619/1+1)*(AI1619-AH1619),"")),"")</f>
        <v/>
      </c>
      <c r="AK1619" s="48" t="str">
        <f aca="false">IF(AJ1619="","",AJ1619*17%)</f>
        <v/>
      </c>
      <c r="AL1619" s="48" t="str">
        <f aca="false">IFERROR(IF(AC1619="NÃO","",IF(AK1619="","",IF(E1619="Simples Nacional",BF1619,IF(T1619=0.12,U1619*0.5833337002,IF(T1619=0,AI1619*0.07,U1619))))),"")</f>
        <v/>
      </c>
      <c r="AM1619" s="47" t="str">
        <f aca="false">IFERROR(IF(AC1619="NÃO","",IF(OR(AG1619="-",AG1619="Pneus"),AK1619-AL1619,"")),"")</f>
        <v/>
      </c>
      <c r="AN1619" s="48" t="str">
        <f aca="false">IF(AND(Y1619="REVENDA",AC1619="SIM",AG1619="BIT"),((AB1619/1+1)*AI1619)*0.4117,"")</f>
        <v/>
      </c>
      <c r="AO1619" s="48" t="str">
        <f aca="false">IF(AN1619="","",AN1619*17%)</f>
        <v/>
      </c>
      <c r="AP1619" s="49" t="str">
        <f aca="false">IF(AN1619="","",IF(T1619=0.12,(U1619*0.4117)*0.4117,IF(T1619=0,(AI1619*0.07)*0.4117,U1619*0.4117)))</f>
        <v/>
      </c>
      <c r="AQ1619" s="47" t="str">
        <f aca="false">IF(AN1619="","",AO1619-AP1619)</f>
        <v/>
      </c>
      <c r="AR1619" s="50" t="str">
        <f aca="false">IFERROR(IF(AND(AC1619="SIM",Y1619="REVENDA",LEFT(AG1619,5)="ANEXO")*OR(AE1619="ANEXO I",AF1619="ANEXO II"),VLOOKUP(H1619,Dados!G:I,2,0),""),"INSERIR MVA")</f>
        <v/>
      </c>
      <c r="AS1619" s="48" t="str">
        <f aca="false">IF(LEFT(AG1619,5)="ANEXO",VLOOKUP(AG1619,Dados!$X$111:$Z$112,2,0)*(AI1619-Q1619),"")</f>
        <v/>
      </c>
      <c r="AT1619" s="48" t="str">
        <f aca="false">IFERROR(IF(AR1619="","",(AI1619*AR1619)+AI1619),"INSERIR MVA")</f>
        <v/>
      </c>
      <c r="AU1619" s="48" t="str">
        <f aca="false">IF(AT1619="","",IF(AY1619=0.04,U1619,AS1619*AY1619))</f>
        <v/>
      </c>
      <c r="AV1619" s="47" t="str">
        <f aca="false">IFERROR(IF(AU1619="","",(VLOOKUP(AG1619,Dados!$X$111:$Z$112,3,0)*AT1619*0.17)),"INSERIR MVA")</f>
        <v/>
      </c>
      <c r="AW1619" s="47" t="str">
        <f aca="false">IFERROR(IF(AR1619="","",AV1619-AU1619),"")</f>
        <v/>
      </c>
      <c r="AX1619" s="51" t="str">
        <f aca="false">IFERROR(IF(AC1619="NÃO","",IF(AM1619&lt;&gt;"",AM1619-W1619,IF(AQ1619&lt;&gt;"",AQ1619-W1619,IF(AW1619&lt;&gt;"",AW1619-W1619,"")))),"")</f>
        <v/>
      </c>
      <c r="AY1619" s="46" t="str">
        <f aca="false">IFERROR(IF(ISNA(VLOOKUP(R1619,Dados!$X$2:$Y$5,2,0)),VLOOKUP(D1619,Dados!$X$7:$Y$33,2,0),VLOOKUP(R1619,Dados!$X$2:$Y$5,2,0)),"")</f>
        <v/>
      </c>
      <c r="AZ1619" s="52" t="str">
        <f aca="false">IF(C1619="","",IF(AND(Y1619="CONSUMO",AC1619="NÃO")*OR(AG1619="-",AG1619="BIT"),IF(E1619&lt;&gt;"",(AI1619-(P1619+L1619-N1619+Q1619)*AY1619)/0.83),""))</f>
        <v/>
      </c>
      <c r="BA1619" s="51" t="str">
        <f aca="false">IF(AZ1619="","",AZ1619*0.17-((P1619+L1619-N1619+Q1619)*AY1619))</f>
        <v/>
      </c>
      <c r="BB1619" s="51" t="str">
        <f aca="false">IF(AND(Y1619="CONSUMO",AG1619="ANEXO I",AY1619&gt;4%),(AI1619-(P1619+L1619-N1619+Q1619)*0.0514)/0.83*(0.5177)*(0.17)-AI1619*0.0514,IF(AND(Y1619="CONSUMO",AG1619="ANEXO II",AY1619&gt;4%),(AI1619-(P1619+L1619-N1619+Q1619)*0.041)/0.83*(0.3295)*(0.17)-AI1619*0.041,IF(AND(Y1619="CONSUMO",AG1619="ANEXO I",AY1619=4%),(AI1619-(P1619+L1619-N1619+Q1619)*0.04)/0.83*(0.5177)*(0.17)-AI1619*0.04,IF(AND(Y1619="CONSUMO",AG1619="ANEXO II",AY1619=4%),(AI1619-(P1619+L1619-N1619+Q1619)*0.04)/0.83*(0.3295)*(0.17)-AI1619*0.04,""))))</f>
        <v/>
      </c>
      <c r="BC1619" s="51" t="str">
        <f aca="false">IF(C1619="","",IF(AND(Y1619="CONSUMO",AC1619="SIM")*OR(AG1619="-",AG1619="BIT"),IF(E1619&lt;&gt;"",(AI1619-(P1619+L1619-N1619+Q1619)*AY1619)/0.83),""))</f>
        <v/>
      </c>
      <c r="BD1619" s="51" t="str">
        <f aca="false">IF(BC1619="","",BC1619*0.17)</f>
        <v/>
      </c>
      <c r="BE1619" s="51" t="str">
        <f aca="false">IF(I1619=6908,0,IF(BC1619="","",BD1619-((P1619+L1619-N1619+Q1619)*AY1619)))</f>
        <v/>
      </c>
      <c r="BF1619" s="53" t="str">
        <f aca="false">IF(B1619="","",IF(OR(B1619="",E1619="Regime Normal"),0,(AI1619-Q1619)*VLOOKUP(R1619,Dados!$X$98:$Y$108,2,0)))</f>
        <v/>
      </c>
      <c r="BG1619" s="54" t="str">
        <f aca="false">IFERROR(VLOOKUP(I1619,Dados!$AC$27:$AD$43,2,0),IF(B1619="","",IF(D1619&lt;&gt;"MT",IF(AND(AC1619="SIM",Y1619="Revenda"),"2403",IF(AND(AC1619="SIM",Y1619="Consumo"),"2407",IF(AND(AC1619="NÃO",Y1619="Revenda"),"2102",IF(AND(AC1619="NÃO",Y1619="Consumo"),"2556",)))),REPLACE(I1619,1,1,1))))</f>
        <v/>
      </c>
    </row>
    <row r="1620" customFormat="false" ht="12.8" hidden="false" customHeight="true" outlineLevel="0" collapsed="false">
      <c r="Y1620" s="45"/>
      <c r="Z1620" s="46" t="str">
        <f aca="false">IF(B1620="","",(IFERROR(VLOOKUP(H1620,Dados!A$3:B$15000,2,0),"Não Encontrado")))</f>
        <v/>
      </c>
      <c r="AA1620" s="46" t="str">
        <f aca="false">IF(B1620="","",(IFERROR(VLOOKUP(G1620,Dados!C$3:E$15000,3,0),"Não Encontrado")))</f>
        <v/>
      </c>
      <c r="AB1620" s="46" t="str">
        <f aca="false">IFERROR(IF(Z1620&lt;&gt;"Não Encontrado",Z1620,IF(AA1620&lt;&gt;"Não Encontrado",AA1620,"")),"")</f>
        <v/>
      </c>
      <c r="AC1620" s="45" t="str">
        <f aca="false">IF(B1620="","",IF(AB1620="","NÃO","SIM"))</f>
        <v/>
      </c>
      <c r="AD1620" s="45" t="str">
        <f aca="false">IFERROR(VLOOKUP(G1620,Dados!$P$3:$R$500,3,0),"")</f>
        <v/>
      </c>
      <c r="AE1620" s="45" t="str">
        <f aca="false">IFERROR(VLOOKUP(G1620,Dados!$K$3:$L$500,2,0),"")</f>
        <v/>
      </c>
      <c r="AF1620" s="45" t="str">
        <f aca="false">IFERROR(VLOOKUP(G1620,Dados!$M$3:$N$500,2,0),"")</f>
        <v/>
      </c>
      <c r="AG1620" s="45" t="str">
        <f aca="false">IF(F1620="","",IF(AND(AD1620="",AE1620="",AF1620=""),"-",IF(AND(AD1620="BIT",AE1620="",AF1620=""),"BIT",IF(AND(AE1620="ANEXO I",AD1620="",AF1620=""),"ANEXO I",IF(AND(AF1620="ANEXO II",AD1620="",AE1620=""),"ANEXO II","Escolher")))))</f>
        <v/>
      </c>
      <c r="AH1620" s="45" t="str">
        <f aca="false">IF(AG1620&lt;&gt;"Pneus","",IFERROR(VLOOKUP(R1620,Dados!$X$2:$Z$5,3,0)*(AI1620-Q1620),VLOOKUP(D1620,Dados!$X$7:$Z$33,3,0)*(AI1620-Q1620)))</f>
        <v/>
      </c>
      <c r="AI1620" s="47" t="str">
        <f aca="false">IF(B1620="","",P1620+Q1620+O1620+M1620+L1620-N1620)</f>
        <v/>
      </c>
      <c r="AJ1620" s="48" t="str">
        <f aca="false">IFERROR(IF(AND(AC1620="SIM",AG1620="-",Y1620="REVENDA"),(AB1620/1+1)*AI1620,IF(AND(AC1620="SIM",AG1620="Pneus",Y1620="REVENDA"),(AB1620/1+1)*(AI1620-AH1620),"")),"")</f>
        <v/>
      </c>
      <c r="AK1620" s="48" t="str">
        <f aca="false">IF(AJ1620="","",AJ1620*17%)</f>
        <v/>
      </c>
      <c r="AL1620" s="48" t="str">
        <f aca="false">IFERROR(IF(AC1620="NÃO","",IF(AK1620="","",IF(E1620="Simples Nacional",BF1620,IF(T1620=0.12,U1620*0.5833337002,IF(T1620=0,AI1620*0.07,U1620))))),"")</f>
        <v/>
      </c>
      <c r="AM1620" s="47" t="str">
        <f aca="false">IFERROR(IF(AC1620="NÃO","",IF(OR(AG1620="-",AG1620="Pneus"),AK1620-AL1620,"")),"")</f>
        <v/>
      </c>
      <c r="AN1620" s="48" t="str">
        <f aca="false">IF(AND(Y1620="REVENDA",AC1620="SIM",AG1620="BIT"),((AB1620/1+1)*AI1620)*0.4117,"")</f>
        <v/>
      </c>
      <c r="AO1620" s="48" t="str">
        <f aca="false">IF(AN1620="","",AN1620*17%)</f>
        <v/>
      </c>
      <c r="AP1620" s="49" t="str">
        <f aca="false">IF(AN1620="","",IF(T1620=0.12,(U1620*0.4117)*0.4117,IF(T1620=0,(AI1620*0.07)*0.4117,U1620*0.4117)))</f>
        <v/>
      </c>
      <c r="AQ1620" s="47" t="str">
        <f aca="false">IF(AN1620="","",AO1620-AP1620)</f>
        <v/>
      </c>
      <c r="AR1620" s="50" t="str">
        <f aca="false">IFERROR(IF(AND(AC1620="SIM",Y1620="REVENDA",LEFT(AG1620,5)="ANEXO")*OR(AE1620="ANEXO I",AF1620="ANEXO II"),VLOOKUP(H1620,Dados!G:I,2,0),""),"INSERIR MVA")</f>
        <v/>
      </c>
      <c r="AS1620" s="48" t="str">
        <f aca="false">IF(LEFT(AG1620,5)="ANEXO",VLOOKUP(AG1620,Dados!$X$111:$Z$112,2,0)*(AI1620-Q1620),"")</f>
        <v/>
      </c>
      <c r="AT1620" s="48" t="str">
        <f aca="false">IFERROR(IF(AR1620="","",(AI1620*AR1620)+AI1620),"INSERIR MVA")</f>
        <v/>
      </c>
      <c r="AU1620" s="48" t="str">
        <f aca="false">IF(AT1620="","",IF(AY1620=0.04,U1620,AS1620*AY1620))</f>
        <v/>
      </c>
      <c r="AV1620" s="47" t="str">
        <f aca="false">IFERROR(IF(AU1620="","",(VLOOKUP(AG1620,Dados!$X$111:$Z$112,3,0)*AT1620*0.17)),"INSERIR MVA")</f>
        <v/>
      </c>
      <c r="AW1620" s="47" t="str">
        <f aca="false">IFERROR(IF(AR1620="","",AV1620-AU1620),"")</f>
        <v/>
      </c>
      <c r="AX1620" s="51" t="str">
        <f aca="false">IFERROR(IF(AC1620="NÃO","",IF(AM1620&lt;&gt;"",AM1620-W1620,IF(AQ1620&lt;&gt;"",AQ1620-W1620,IF(AW1620&lt;&gt;"",AW1620-W1620,"")))),"")</f>
        <v/>
      </c>
      <c r="AY1620" s="46" t="str">
        <f aca="false">IFERROR(IF(ISNA(VLOOKUP(R1620,Dados!$X$2:$Y$5,2,0)),VLOOKUP(D1620,Dados!$X$7:$Y$33,2,0),VLOOKUP(R1620,Dados!$X$2:$Y$5,2,0)),"")</f>
        <v/>
      </c>
      <c r="AZ1620" s="52" t="str">
        <f aca="false">IF(C1620="","",IF(AND(Y1620="CONSUMO",AC1620="NÃO")*OR(AG1620="-",AG1620="BIT"),IF(E1620&lt;&gt;"",(AI1620-(P1620+L1620-N1620+Q1620)*AY1620)/0.83),""))</f>
        <v/>
      </c>
      <c r="BA1620" s="51" t="str">
        <f aca="false">IF(AZ1620="","",AZ1620*0.17-((P1620+L1620-N1620+Q1620)*AY1620))</f>
        <v/>
      </c>
      <c r="BB1620" s="51" t="str">
        <f aca="false">IF(AND(Y1620="CONSUMO",AG1620="ANEXO I",AY1620&gt;4%),(AI1620-(P1620+L1620-N1620+Q1620)*0.0514)/0.83*(0.5177)*(0.17)-AI1620*0.0514,IF(AND(Y1620="CONSUMO",AG1620="ANEXO II",AY1620&gt;4%),(AI1620-(P1620+L1620-N1620+Q1620)*0.041)/0.83*(0.3295)*(0.17)-AI1620*0.041,IF(AND(Y1620="CONSUMO",AG1620="ANEXO I",AY1620=4%),(AI1620-(P1620+L1620-N1620+Q1620)*0.04)/0.83*(0.5177)*(0.17)-AI1620*0.04,IF(AND(Y1620="CONSUMO",AG1620="ANEXO II",AY1620=4%),(AI1620-(P1620+L1620-N1620+Q1620)*0.04)/0.83*(0.3295)*(0.17)-AI1620*0.04,""))))</f>
        <v/>
      </c>
      <c r="BC1620" s="51" t="str">
        <f aca="false">IF(C1620="","",IF(AND(Y1620="CONSUMO",AC1620="SIM")*OR(AG1620="-",AG1620="BIT"),IF(E1620&lt;&gt;"",(AI1620-(P1620+L1620-N1620+Q1620)*AY1620)/0.83),""))</f>
        <v/>
      </c>
      <c r="BD1620" s="51" t="str">
        <f aca="false">IF(BC1620="","",BC1620*0.17)</f>
        <v/>
      </c>
      <c r="BE1620" s="51" t="str">
        <f aca="false">IF(I1620=6908,0,IF(BC1620="","",BD1620-((P1620+L1620-N1620+Q1620)*AY1620)))</f>
        <v/>
      </c>
      <c r="BF1620" s="53" t="str">
        <f aca="false">IF(B1620="","",IF(OR(B1620="",E1620="Regime Normal"),0,(AI1620-Q1620)*VLOOKUP(R1620,Dados!$X$98:$Y$108,2,0)))</f>
        <v/>
      </c>
      <c r="BG1620" s="54" t="str">
        <f aca="false">IFERROR(VLOOKUP(I1620,Dados!$AC$27:$AD$43,2,0),IF(B1620="","",IF(D1620&lt;&gt;"MT",IF(AND(AC1620="SIM",Y1620="Revenda"),"2403",IF(AND(AC1620="SIM",Y1620="Consumo"),"2407",IF(AND(AC1620="NÃO",Y1620="Revenda"),"2102",IF(AND(AC1620="NÃO",Y1620="Consumo"),"2556",)))),REPLACE(I1620,1,1,1))))</f>
        <v/>
      </c>
    </row>
    <row r="1621" customFormat="false" ht="12.8" hidden="false" customHeight="true" outlineLevel="0" collapsed="false">
      <c r="Y1621" s="45"/>
      <c r="Z1621" s="46" t="str">
        <f aca="false">IF(B1621="","",(IFERROR(VLOOKUP(H1621,Dados!A$3:B$15000,2,0),"Não Encontrado")))</f>
        <v/>
      </c>
      <c r="AA1621" s="46" t="str">
        <f aca="false">IF(B1621="","",(IFERROR(VLOOKUP(G1621,Dados!C$3:E$15000,3,0),"Não Encontrado")))</f>
        <v/>
      </c>
      <c r="AB1621" s="46" t="str">
        <f aca="false">IFERROR(IF(Z1621&lt;&gt;"Não Encontrado",Z1621,IF(AA1621&lt;&gt;"Não Encontrado",AA1621,"")),"")</f>
        <v/>
      </c>
      <c r="AC1621" s="45" t="str">
        <f aca="false">IF(B1621="","",IF(AB1621="","NÃO","SIM"))</f>
        <v/>
      </c>
      <c r="AD1621" s="45" t="str">
        <f aca="false">IFERROR(VLOOKUP(G1621,Dados!$P$3:$R$500,3,0),"")</f>
        <v/>
      </c>
      <c r="AE1621" s="45" t="str">
        <f aca="false">IFERROR(VLOOKUP(G1621,Dados!$K$3:$L$500,2,0),"")</f>
        <v/>
      </c>
      <c r="AF1621" s="45" t="str">
        <f aca="false">IFERROR(VLOOKUP(G1621,Dados!$M$3:$N$500,2,0),"")</f>
        <v/>
      </c>
      <c r="AG1621" s="45" t="str">
        <f aca="false">IF(F1621="","",IF(AND(AD1621="",AE1621="",AF1621=""),"-",IF(AND(AD1621="BIT",AE1621="",AF1621=""),"BIT",IF(AND(AE1621="ANEXO I",AD1621="",AF1621=""),"ANEXO I",IF(AND(AF1621="ANEXO II",AD1621="",AE1621=""),"ANEXO II","Escolher")))))</f>
        <v/>
      </c>
      <c r="AH1621" s="45" t="str">
        <f aca="false">IF(AG1621&lt;&gt;"Pneus","",IFERROR(VLOOKUP(R1621,Dados!$X$2:$Z$5,3,0)*(AI1621-Q1621),VLOOKUP(D1621,Dados!$X$7:$Z$33,3,0)*(AI1621-Q1621)))</f>
        <v/>
      </c>
      <c r="AI1621" s="47" t="str">
        <f aca="false">IF(B1621="","",P1621+Q1621+O1621+M1621+L1621-N1621)</f>
        <v/>
      </c>
      <c r="AJ1621" s="48" t="str">
        <f aca="false">IFERROR(IF(AND(AC1621="SIM",AG1621="-",Y1621="REVENDA"),(AB1621/1+1)*AI1621,IF(AND(AC1621="SIM",AG1621="Pneus",Y1621="REVENDA"),(AB1621/1+1)*(AI1621-AH1621),"")),"")</f>
        <v/>
      </c>
      <c r="AK1621" s="48" t="str">
        <f aca="false">IF(AJ1621="","",AJ1621*17%)</f>
        <v/>
      </c>
      <c r="AL1621" s="48" t="str">
        <f aca="false">IFERROR(IF(AC1621="NÃO","",IF(AK1621="","",IF(E1621="Simples Nacional",BF1621,IF(T1621=0.12,U1621*0.5833337002,IF(T1621=0,AI1621*0.07,U1621))))),"")</f>
        <v/>
      </c>
      <c r="AM1621" s="47" t="str">
        <f aca="false">IFERROR(IF(AC1621="NÃO","",IF(OR(AG1621="-",AG1621="Pneus"),AK1621-AL1621,"")),"")</f>
        <v/>
      </c>
      <c r="AN1621" s="48" t="str">
        <f aca="false">IF(AND(Y1621="REVENDA",AC1621="SIM",AG1621="BIT"),((AB1621/1+1)*AI1621)*0.4117,"")</f>
        <v/>
      </c>
      <c r="AO1621" s="48" t="str">
        <f aca="false">IF(AN1621="","",AN1621*17%)</f>
        <v/>
      </c>
      <c r="AP1621" s="49" t="str">
        <f aca="false">IF(AN1621="","",IF(T1621=0.12,(U1621*0.4117)*0.4117,IF(T1621=0,(AI1621*0.07)*0.4117,U1621*0.4117)))</f>
        <v/>
      </c>
      <c r="AQ1621" s="47" t="str">
        <f aca="false">IF(AN1621="","",AO1621-AP1621)</f>
        <v/>
      </c>
      <c r="AR1621" s="50" t="str">
        <f aca="false">IFERROR(IF(AND(AC1621="SIM",Y1621="REVENDA",LEFT(AG1621,5)="ANEXO")*OR(AE1621="ANEXO I",AF1621="ANEXO II"),VLOOKUP(H1621,Dados!G:I,2,0),""),"INSERIR MVA")</f>
        <v/>
      </c>
      <c r="AS1621" s="48" t="str">
        <f aca="false">IF(LEFT(AG1621,5)="ANEXO",VLOOKUP(AG1621,Dados!$X$111:$Z$112,2,0)*(AI1621-Q1621),"")</f>
        <v/>
      </c>
      <c r="AT1621" s="48" t="str">
        <f aca="false">IFERROR(IF(AR1621="","",(AI1621*AR1621)+AI1621),"INSERIR MVA")</f>
        <v/>
      </c>
      <c r="AU1621" s="48" t="str">
        <f aca="false">IF(AT1621="","",IF(AY1621=0.04,U1621,AS1621*AY1621))</f>
        <v/>
      </c>
      <c r="AV1621" s="47" t="str">
        <f aca="false">IFERROR(IF(AU1621="","",(VLOOKUP(AG1621,Dados!$X$111:$Z$112,3,0)*AT1621*0.17)),"INSERIR MVA")</f>
        <v/>
      </c>
      <c r="AW1621" s="47" t="str">
        <f aca="false">IFERROR(IF(AR1621="","",AV1621-AU1621),"")</f>
        <v/>
      </c>
      <c r="AX1621" s="51" t="str">
        <f aca="false">IFERROR(IF(AC1621="NÃO","",IF(AM1621&lt;&gt;"",AM1621-W1621,IF(AQ1621&lt;&gt;"",AQ1621-W1621,IF(AW1621&lt;&gt;"",AW1621-W1621,"")))),"")</f>
        <v/>
      </c>
      <c r="AY1621" s="46" t="str">
        <f aca="false">IFERROR(IF(ISNA(VLOOKUP(R1621,Dados!$X$2:$Y$5,2,0)),VLOOKUP(D1621,Dados!$X$7:$Y$33,2,0),VLOOKUP(R1621,Dados!$X$2:$Y$5,2,0)),"")</f>
        <v/>
      </c>
      <c r="AZ1621" s="52" t="str">
        <f aca="false">IF(C1621="","",IF(AND(Y1621="CONSUMO",AC1621="NÃO")*OR(AG1621="-",AG1621="BIT"),IF(E1621&lt;&gt;"",(AI1621-(P1621+L1621-N1621+Q1621)*AY1621)/0.83),""))</f>
        <v/>
      </c>
      <c r="BA1621" s="51" t="str">
        <f aca="false">IF(AZ1621="","",AZ1621*0.17-((P1621+L1621-N1621+Q1621)*AY1621))</f>
        <v/>
      </c>
      <c r="BB1621" s="51" t="str">
        <f aca="false">IF(AND(Y1621="CONSUMO",AG1621="ANEXO I",AY1621&gt;4%),(AI1621-(P1621+L1621-N1621+Q1621)*0.0514)/0.83*(0.5177)*(0.17)-AI1621*0.0514,IF(AND(Y1621="CONSUMO",AG1621="ANEXO II",AY1621&gt;4%),(AI1621-(P1621+L1621-N1621+Q1621)*0.041)/0.83*(0.3295)*(0.17)-AI1621*0.041,IF(AND(Y1621="CONSUMO",AG1621="ANEXO I",AY1621=4%),(AI1621-(P1621+L1621-N1621+Q1621)*0.04)/0.83*(0.5177)*(0.17)-AI1621*0.04,IF(AND(Y1621="CONSUMO",AG1621="ANEXO II",AY1621=4%),(AI1621-(P1621+L1621-N1621+Q1621)*0.04)/0.83*(0.3295)*(0.17)-AI1621*0.04,""))))</f>
        <v/>
      </c>
      <c r="BC1621" s="51" t="str">
        <f aca="false">IF(C1621="","",IF(AND(Y1621="CONSUMO",AC1621="SIM")*OR(AG1621="-",AG1621="BIT"),IF(E1621&lt;&gt;"",(AI1621-(P1621+L1621-N1621+Q1621)*AY1621)/0.83),""))</f>
        <v/>
      </c>
      <c r="BD1621" s="51" t="str">
        <f aca="false">IF(BC1621="","",BC1621*0.17)</f>
        <v/>
      </c>
      <c r="BE1621" s="51" t="str">
        <f aca="false">IF(I1621=6908,0,IF(BC1621="","",BD1621-((P1621+L1621-N1621+Q1621)*AY1621)))</f>
        <v/>
      </c>
      <c r="BF1621" s="53" t="str">
        <f aca="false">IF(B1621="","",IF(OR(B1621="",E1621="Regime Normal"),0,(AI1621-Q1621)*VLOOKUP(R1621,Dados!$X$98:$Y$108,2,0)))</f>
        <v/>
      </c>
      <c r="BG1621" s="54" t="str">
        <f aca="false">IFERROR(VLOOKUP(I1621,Dados!$AC$27:$AD$43,2,0),IF(B1621="","",IF(D1621&lt;&gt;"MT",IF(AND(AC1621="SIM",Y1621="Revenda"),"2403",IF(AND(AC1621="SIM",Y1621="Consumo"),"2407",IF(AND(AC1621="NÃO",Y1621="Revenda"),"2102",IF(AND(AC1621="NÃO",Y1621="Consumo"),"2556",)))),REPLACE(I1621,1,1,1))))</f>
        <v/>
      </c>
    </row>
    <row r="1622" customFormat="false" ht="12.8" hidden="false" customHeight="true" outlineLevel="0" collapsed="false">
      <c r="Y1622" s="45"/>
      <c r="Z1622" s="46" t="str">
        <f aca="false">IF(B1622="","",(IFERROR(VLOOKUP(H1622,Dados!A$3:B$15000,2,0),"Não Encontrado")))</f>
        <v/>
      </c>
      <c r="AA1622" s="46" t="str">
        <f aca="false">IF(B1622="","",(IFERROR(VLOOKUP(G1622,Dados!C$3:E$15000,3,0),"Não Encontrado")))</f>
        <v/>
      </c>
      <c r="AB1622" s="46" t="str">
        <f aca="false">IFERROR(IF(Z1622&lt;&gt;"Não Encontrado",Z1622,IF(AA1622&lt;&gt;"Não Encontrado",AA1622,"")),"")</f>
        <v/>
      </c>
      <c r="AC1622" s="45" t="str">
        <f aca="false">IF(B1622="","",IF(AB1622="","NÃO","SIM"))</f>
        <v/>
      </c>
      <c r="AD1622" s="45" t="str">
        <f aca="false">IFERROR(VLOOKUP(G1622,Dados!$P$3:$R$500,3,0),"")</f>
        <v/>
      </c>
      <c r="AE1622" s="45" t="str">
        <f aca="false">IFERROR(VLOOKUP(G1622,Dados!$K$3:$L$500,2,0),"")</f>
        <v/>
      </c>
      <c r="AF1622" s="45" t="str">
        <f aca="false">IFERROR(VLOOKUP(G1622,Dados!$M$3:$N$500,2,0),"")</f>
        <v/>
      </c>
      <c r="AG1622" s="45" t="str">
        <f aca="false">IF(F1622="","",IF(AND(AD1622="",AE1622="",AF1622=""),"-",IF(AND(AD1622="BIT",AE1622="",AF1622=""),"BIT",IF(AND(AE1622="ANEXO I",AD1622="",AF1622=""),"ANEXO I",IF(AND(AF1622="ANEXO II",AD1622="",AE1622=""),"ANEXO II","Escolher")))))</f>
        <v/>
      </c>
      <c r="AH1622" s="45" t="str">
        <f aca="false">IF(AG1622&lt;&gt;"Pneus","",IFERROR(VLOOKUP(R1622,Dados!$X$2:$Z$5,3,0)*(AI1622-Q1622),VLOOKUP(D1622,Dados!$X$7:$Z$33,3,0)*(AI1622-Q1622)))</f>
        <v/>
      </c>
      <c r="AI1622" s="47" t="str">
        <f aca="false">IF(B1622="","",P1622+Q1622+O1622+M1622+L1622-N1622)</f>
        <v/>
      </c>
      <c r="AJ1622" s="48" t="str">
        <f aca="false">IFERROR(IF(AND(AC1622="SIM",AG1622="-",Y1622="REVENDA"),(AB1622/1+1)*AI1622,IF(AND(AC1622="SIM",AG1622="Pneus",Y1622="REVENDA"),(AB1622/1+1)*(AI1622-AH1622),"")),"")</f>
        <v/>
      </c>
      <c r="AK1622" s="48" t="str">
        <f aca="false">IF(AJ1622="","",AJ1622*17%)</f>
        <v/>
      </c>
      <c r="AL1622" s="48" t="str">
        <f aca="false">IFERROR(IF(AC1622="NÃO","",IF(AK1622="","",IF(E1622="Simples Nacional",BF1622,IF(T1622=0.12,U1622*0.5833337002,IF(T1622=0,AI1622*0.07,U1622))))),"")</f>
        <v/>
      </c>
      <c r="AM1622" s="47" t="str">
        <f aca="false">IFERROR(IF(AC1622="NÃO","",IF(OR(AG1622="-",AG1622="Pneus"),AK1622-AL1622,"")),"")</f>
        <v/>
      </c>
      <c r="AN1622" s="48" t="str">
        <f aca="false">IF(AND(Y1622="REVENDA",AC1622="SIM",AG1622="BIT"),((AB1622/1+1)*AI1622)*0.4117,"")</f>
        <v/>
      </c>
      <c r="AO1622" s="48" t="str">
        <f aca="false">IF(AN1622="","",AN1622*17%)</f>
        <v/>
      </c>
      <c r="AP1622" s="49" t="str">
        <f aca="false">IF(AN1622="","",IF(T1622=0.12,(U1622*0.4117)*0.4117,IF(T1622=0,(AI1622*0.07)*0.4117,U1622*0.4117)))</f>
        <v/>
      </c>
      <c r="AQ1622" s="47" t="str">
        <f aca="false">IF(AN1622="","",AO1622-AP1622)</f>
        <v/>
      </c>
      <c r="AR1622" s="50" t="str">
        <f aca="false">IFERROR(IF(AND(AC1622="SIM",Y1622="REVENDA",LEFT(AG1622,5)="ANEXO")*OR(AE1622="ANEXO I",AF1622="ANEXO II"),VLOOKUP(H1622,Dados!G:I,2,0),""),"INSERIR MVA")</f>
        <v/>
      </c>
      <c r="AS1622" s="48" t="str">
        <f aca="false">IF(LEFT(AG1622,5)="ANEXO",VLOOKUP(AG1622,Dados!$X$111:$Z$112,2,0)*(AI1622-Q1622),"")</f>
        <v/>
      </c>
      <c r="AT1622" s="48" t="str">
        <f aca="false">IFERROR(IF(AR1622="","",(AI1622*AR1622)+AI1622),"INSERIR MVA")</f>
        <v/>
      </c>
      <c r="AU1622" s="48" t="str">
        <f aca="false">IF(AT1622="","",IF(AY1622=0.04,U1622,AS1622*AY1622))</f>
        <v/>
      </c>
      <c r="AV1622" s="47" t="str">
        <f aca="false">IFERROR(IF(AU1622="","",(VLOOKUP(AG1622,Dados!$X$111:$Z$112,3,0)*AT1622*0.17)),"INSERIR MVA")</f>
        <v/>
      </c>
      <c r="AW1622" s="47" t="str">
        <f aca="false">IFERROR(IF(AR1622="","",AV1622-AU1622),"")</f>
        <v/>
      </c>
      <c r="AX1622" s="51" t="str">
        <f aca="false">IFERROR(IF(AC1622="NÃO","",IF(AM1622&lt;&gt;"",AM1622-W1622,IF(AQ1622&lt;&gt;"",AQ1622-W1622,IF(AW1622&lt;&gt;"",AW1622-W1622,"")))),"")</f>
        <v/>
      </c>
      <c r="AY1622" s="46" t="str">
        <f aca="false">IFERROR(IF(ISNA(VLOOKUP(R1622,Dados!$X$2:$Y$5,2,0)),VLOOKUP(D1622,Dados!$X$7:$Y$33,2,0),VLOOKUP(R1622,Dados!$X$2:$Y$5,2,0)),"")</f>
        <v/>
      </c>
      <c r="AZ1622" s="52" t="str">
        <f aca="false">IF(C1622="","",IF(AND(Y1622="CONSUMO",AC1622="NÃO")*OR(AG1622="-",AG1622="BIT"),IF(E1622&lt;&gt;"",(AI1622-(P1622+L1622-N1622+Q1622)*AY1622)/0.83),""))</f>
        <v/>
      </c>
      <c r="BA1622" s="51" t="str">
        <f aca="false">IF(AZ1622="","",AZ1622*0.17-((P1622+L1622-N1622+Q1622)*AY1622))</f>
        <v/>
      </c>
      <c r="BB1622" s="51" t="str">
        <f aca="false">IF(AND(Y1622="CONSUMO",AG1622="ANEXO I",AY1622&gt;4%),(AI1622-(P1622+L1622-N1622+Q1622)*0.0514)/0.83*(0.5177)*(0.17)-AI1622*0.0514,IF(AND(Y1622="CONSUMO",AG1622="ANEXO II",AY1622&gt;4%),(AI1622-(P1622+L1622-N1622+Q1622)*0.041)/0.83*(0.3295)*(0.17)-AI1622*0.041,IF(AND(Y1622="CONSUMO",AG1622="ANEXO I",AY1622=4%),(AI1622-(P1622+L1622-N1622+Q1622)*0.04)/0.83*(0.5177)*(0.17)-AI1622*0.04,IF(AND(Y1622="CONSUMO",AG1622="ANEXO II",AY1622=4%),(AI1622-(P1622+L1622-N1622+Q1622)*0.04)/0.83*(0.3295)*(0.17)-AI1622*0.04,""))))</f>
        <v/>
      </c>
      <c r="BC1622" s="51" t="str">
        <f aca="false">IF(C1622="","",IF(AND(Y1622="CONSUMO",AC1622="SIM")*OR(AG1622="-",AG1622="BIT"),IF(E1622&lt;&gt;"",(AI1622-(P1622+L1622-N1622+Q1622)*AY1622)/0.83),""))</f>
        <v/>
      </c>
      <c r="BD1622" s="51" t="str">
        <f aca="false">IF(BC1622="","",BC1622*0.17)</f>
        <v/>
      </c>
      <c r="BE1622" s="51" t="str">
        <f aca="false">IF(I1622=6908,0,IF(BC1622="","",BD1622-((P1622+L1622-N1622+Q1622)*AY1622)))</f>
        <v/>
      </c>
      <c r="BF1622" s="53" t="str">
        <f aca="false">IF(B1622="","",IF(OR(B1622="",E1622="Regime Normal"),0,(AI1622-Q1622)*VLOOKUP(R1622,Dados!$X$98:$Y$108,2,0)))</f>
        <v/>
      </c>
      <c r="BG1622" s="54" t="str">
        <f aca="false">IFERROR(VLOOKUP(I1622,Dados!$AC$27:$AD$43,2,0),IF(B1622="","",IF(D1622&lt;&gt;"MT",IF(AND(AC1622="SIM",Y1622="Revenda"),"2403",IF(AND(AC1622="SIM",Y1622="Consumo"),"2407",IF(AND(AC1622="NÃO",Y1622="Revenda"),"2102",IF(AND(AC1622="NÃO",Y1622="Consumo"),"2556",)))),REPLACE(I1622,1,1,1))))</f>
        <v/>
      </c>
    </row>
    <row r="1623" customFormat="false" ht="12.8" hidden="false" customHeight="true" outlineLevel="0" collapsed="false">
      <c r="Y1623" s="45"/>
      <c r="Z1623" s="46" t="str">
        <f aca="false">IF(B1623="","",(IFERROR(VLOOKUP(H1623,Dados!A$3:B$15000,2,0),"Não Encontrado")))</f>
        <v/>
      </c>
      <c r="AA1623" s="46" t="str">
        <f aca="false">IF(B1623="","",(IFERROR(VLOOKUP(G1623,Dados!C$3:E$15000,3,0),"Não Encontrado")))</f>
        <v/>
      </c>
      <c r="AB1623" s="46" t="str">
        <f aca="false">IFERROR(IF(Z1623&lt;&gt;"Não Encontrado",Z1623,IF(AA1623&lt;&gt;"Não Encontrado",AA1623,"")),"")</f>
        <v/>
      </c>
      <c r="AC1623" s="45" t="str">
        <f aca="false">IF(B1623="","",IF(AB1623="","NÃO","SIM"))</f>
        <v/>
      </c>
      <c r="AD1623" s="45" t="str">
        <f aca="false">IFERROR(VLOOKUP(G1623,Dados!$P$3:$R$500,3,0),"")</f>
        <v/>
      </c>
      <c r="AE1623" s="45" t="str">
        <f aca="false">IFERROR(VLOOKUP(G1623,Dados!$K$3:$L$500,2,0),"")</f>
        <v/>
      </c>
      <c r="AF1623" s="45" t="str">
        <f aca="false">IFERROR(VLOOKUP(G1623,Dados!$M$3:$N$500,2,0),"")</f>
        <v/>
      </c>
      <c r="AG1623" s="45" t="str">
        <f aca="false">IF(F1623="","",IF(AND(AD1623="",AE1623="",AF1623=""),"-",IF(AND(AD1623="BIT",AE1623="",AF1623=""),"BIT",IF(AND(AE1623="ANEXO I",AD1623="",AF1623=""),"ANEXO I",IF(AND(AF1623="ANEXO II",AD1623="",AE1623=""),"ANEXO II","Escolher")))))</f>
        <v/>
      </c>
      <c r="AH1623" s="45" t="str">
        <f aca="false">IF(AG1623&lt;&gt;"Pneus","",IFERROR(VLOOKUP(R1623,Dados!$X$2:$Z$5,3,0)*(AI1623-Q1623),VLOOKUP(D1623,Dados!$X$7:$Z$33,3,0)*(AI1623-Q1623)))</f>
        <v/>
      </c>
      <c r="AI1623" s="47" t="str">
        <f aca="false">IF(B1623="","",P1623+Q1623+O1623+M1623+L1623-N1623)</f>
        <v/>
      </c>
      <c r="AJ1623" s="48" t="str">
        <f aca="false">IFERROR(IF(AND(AC1623="SIM",AG1623="-",Y1623="REVENDA"),(AB1623/1+1)*AI1623,IF(AND(AC1623="SIM",AG1623="Pneus",Y1623="REVENDA"),(AB1623/1+1)*(AI1623-AH1623),"")),"")</f>
        <v/>
      </c>
      <c r="AK1623" s="48" t="str">
        <f aca="false">IF(AJ1623="","",AJ1623*17%)</f>
        <v/>
      </c>
      <c r="AL1623" s="48" t="str">
        <f aca="false">IFERROR(IF(AC1623="NÃO","",IF(AK1623="","",IF(E1623="Simples Nacional",BF1623,IF(T1623=0.12,U1623*0.5833337002,IF(T1623=0,AI1623*0.07,U1623))))),"")</f>
        <v/>
      </c>
      <c r="AM1623" s="47" t="str">
        <f aca="false">IFERROR(IF(AC1623="NÃO","",IF(OR(AG1623="-",AG1623="Pneus"),AK1623-AL1623,"")),"")</f>
        <v/>
      </c>
      <c r="AN1623" s="48" t="str">
        <f aca="false">IF(AND(Y1623="REVENDA",AC1623="SIM",AG1623="BIT"),((AB1623/1+1)*AI1623)*0.4117,"")</f>
        <v/>
      </c>
      <c r="AO1623" s="48" t="str">
        <f aca="false">IF(AN1623="","",AN1623*17%)</f>
        <v/>
      </c>
      <c r="AP1623" s="49" t="str">
        <f aca="false">IF(AN1623="","",IF(T1623=0.12,(U1623*0.4117)*0.4117,IF(T1623=0,(AI1623*0.07)*0.4117,U1623*0.4117)))</f>
        <v/>
      </c>
      <c r="AQ1623" s="47" t="str">
        <f aca="false">IF(AN1623="","",AO1623-AP1623)</f>
        <v/>
      </c>
      <c r="AR1623" s="50" t="str">
        <f aca="false">IFERROR(IF(AND(AC1623="SIM",Y1623="REVENDA",LEFT(AG1623,5)="ANEXO")*OR(AE1623="ANEXO I",AF1623="ANEXO II"),VLOOKUP(H1623,Dados!G:I,2,0),""),"INSERIR MVA")</f>
        <v/>
      </c>
      <c r="AS1623" s="48" t="str">
        <f aca="false">IF(LEFT(AG1623,5)="ANEXO",VLOOKUP(AG1623,Dados!$X$111:$Z$112,2,0)*(AI1623-Q1623),"")</f>
        <v/>
      </c>
      <c r="AT1623" s="48" t="str">
        <f aca="false">IFERROR(IF(AR1623="","",(AI1623*AR1623)+AI1623),"INSERIR MVA")</f>
        <v/>
      </c>
      <c r="AU1623" s="48" t="str">
        <f aca="false">IF(AT1623="","",IF(AY1623=0.04,U1623,AS1623*AY1623))</f>
        <v/>
      </c>
      <c r="AV1623" s="47" t="str">
        <f aca="false">IFERROR(IF(AU1623="","",(VLOOKUP(AG1623,Dados!$X$111:$Z$112,3,0)*AT1623*0.17)),"INSERIR MVA")</f>
        <v/>
      </c>
      <c r="AW1623" s="47" t="str">
        <f aca="false">IFERROR(IF(AR1623="","",AV1623-AU1623),"")</f>
        <v/>
      </c>
      <c r="AX1623" s="51" t="str">
        <f aca="false">IFERROR(IF(AC1623="NÃO","",IF(AM1623&lt;&gt;"",AM1623-W1623,IF(AQ1623&lt;&gt;"",AQ1623-W1623,IF(AW1623&lt;&gt;"",AW1623-W1623,"")))),"")</f>
        <v/>
      </c>
      <c r="AY1623" s="46" t="str">
        <f aca="false">IFERROR(IF(ISNA(VLOOKUP(R1623,Dados!$X$2:$Y$5,2,0)),VLOOKUP(D1623,Dados!$X$7:$Y$33,2,0),VLOOKUP(R1623,Dados!$X$2:$Y$5,2,0)),"")</f>
        <v/>
      </c>
      <c r="AZ1623" s="52" t="str">
        <f aca="false">IF(C1623="","",IF(AND(Y1623="CONSUMO",AC1623="NÃO")*OR(AG1623="-",AG1623="BIT"),IF(E1623&lt;&gt;"",(AI1623-(P1623+L1623-N1623+Q1623)*AY1623)/0.83),""))</f>
        <v/>
      </c>
      <c r="BA1623" s="51" t="str">
        <f aca="false">IF(AZ1623="","",AZ1623*0.17-((P1623+L1623-N1623+Q1623)*AY1623))</f>
        <v/>
      </c>
      <c r="BB1623" s="51" t="str">
        <f aca="false">IF(AND(Y1623="CONSUMO",AG1623="ANEXO I",AY1623&gt;4%),(AI1623-(P1623+L1623-N1623+Q1623)*0.0514)/0.83*(0.5177)*(0.17)-AI1623*0.0514,IF(AND(Y1623="CONSUMO",AG1623="ANEXO II",AY1623&gt;4%),(AI1623-(P1623+L1623-N1623+Q1623)*0.041)/0.83*(0.3295)*(0.17)-AI1623*0.041,IF(AND(Y1623="CONSUMO",AG1623="ANEXO I",AY1623=4%),(AI1623-(P1623+L1623-N1623+Q1623)*0.04)/0.83*(0.5177)*(0.17)-AI1623*0.04,IF(AND(Y1623="CONSUMO",AG1623="ANEXO II",AY1623=4%),(AI1623-(P1623+L1623-N1623+Q1623)*0.04)/0.83*(0.3295)*(0.17)-AI1623*0.04,""))))</f>
        <v/>
      </c>
      <c r="BC1623" s="51" t="str">
        <f aca="false">IF(C1623="","",IF(AND(Y1623="CONSUMO",AC1623="SIM")*OR(AG1623="-",AG1623="BIT"),IF(E1623&lt;&gt;"",(AI1623-(P1623+L1623-N1623+Q1623)*AY1623)/0.83),""))</f>
        <v/>
      </c>
      <c r="BD1623" s="51" t="str">
        <f aca="false">IF(BC1623="","",BC1623*0.17)</f>
        <v/>
      </c>
      <c r="BE1623" s="51" t="str">
        <f aca="false">IF(I1623=6908,0,IF(BC1623="","",BD1623-((P1623+L1623-N1623+Q1623)*AY1623)))</f>
        <v/>
      </c>
      <c r="BF1623" s="53" t="str">
        <f aca="false">IF(B1623="","",IF(OR(B1623="",E1623="Regime Normal"),0,(AI1623-Q1623)*VLOOKUP(R1623,Dados!$X$98:$Y$108,2,0)))</f>
        <v/>
      </c>
      <c r="BG1623" s="54" t="str">
        <f aca="false">IFERROR(VLOOKUP(I1623,Dados!$AC$27:$AD$43,2,0),IF(B1623="","",IF(D1623&lt;&gt;"MT",IF(AND(AC1623="SIM",Y1623="Revenda"),"2403",IF(AND(AC1623="SIM",Y1623="Consumo"),"2407",IF(AND(AC1623="NÃO",Y1623="Revenda"),"2102",IF(AND(AC1623="NÃO",Y1623="Consumo"),"2556",)))),REPLACE(I1623,1,1,1))))</f>
        <v/>
      </c>
    </row>
    <row r="1624" customFormat="false" ht="12.8" hidden="false" customHeight="true" outlineLevel="0" collapsed="false">
      <c r="Y1624" s="45"/>
      <c r="Z1624" s="46" t="str">
        <f aca="false">IF(B1624="","",(IFERROR(VLOOKUP(H1624,Dados!A$3:B$15000,2,0),"Não Encontrado")))</f>
        <v/>
      </c>
      <c r="AA1624" s="46" t="str">
        <f aca="false">IF(B1624="","",(IFERROR(VLOOKUP(G1624,Dados!C$3:E$15000,3,0),"Não Encontrado")))</f>
        <v/>
      </c>
      <c r="AB1624" s="46" t="str">
        <f aca="false">IFERROR(IF(Z1624&lt;&gt;"Não Encontrado",Z1624,IF(AA1624&lt;&gt;"Não Encontrado",AA1624,"")),"")</f>
        <v/>
      </c>
      <c r="AC1624" s="45" t="str">
        <f aca="false">IF(B1624="","",IF(AB1624="","NÃO","SIM"))</f>
        <v/>
      </c>
      <c r="AD1624" s="45" t="str">
        <f aca="false">IFERROR(VLOOKUP(G1624,Dados!$P$3:$R$500,3,0),"")</f>
        <v/>
      </c>
      <c r="AE1624" s="45" t="str">
        <f aca="false">IFERROR(VLOOKUP(G1624,Dados!$K$3:$L$500,2,0),"")</f>
        <v/>
      </c>
      <c r="AF1624" s="45" t="str">
        <f aca="false">IFERROR(VLOOKUP(G1624,Dados!$M$3:$N$500,2,0),"")</f>
        <v/>
      </c>
      <c r="AG1624" s="45" t="str">
        <f aca="false">IF(F1624="","",IF(AND(AD1624="",AE1624="",AF1624=""),"-",IF(AND(AD1624="BIT",AE1624="",AF1624=""),"BIT",IF(AND(AE1624="ANEXO I",AD1624="",AF1624=""),"ANEXO I",IF(AND(AF1624="ANEXO II",AD1624="",AE1624=""),"ANEXO II","Escolher")))))</f>
        <v/>
      </c>
      <c r="AH1624" s="45" t="str">
        <f aca="false">IF(AG1624&lt;&gt;"Pneus","",IFERROR(VLOOKUP(R1624,Dados!$X$2:$Z$5,3,0)*(AI1624-Q1624),VLOOKUP(D1624,Dados!$X$7:$Z$33,3,0)*(AI1624-Q1624)))</f>
        <v/>
      </c>
      <c r="AI1624" s="47" t="str">
        <f aca="false">IF(B1624="","",P1624+Q1624+O1624+M1624+L1624-N1624)</f>
        <v/>
      </c>
      <c r="AJ1624" s="48" t="str">
        <f aca="false">IFERROR(IF(AND(AC1624="SIM",AG1624="-",Y1624="REVENDA"),(AB1624/1+1)*AI1624,IF(AND(AC1624="SIM",AG1624="Pneus",Y1624="REVENDA"),(AB1624/1+1)*(AI1624-AH1624),"")),"")</f>
        <v/>
      </c>
      <c r="AK1624" s="48" t="str">
        <f aca="false">IF(AJ1624="","",AJ1624*17%)</f>
        <v/>
      </c>
      <c r="AL1624" s="48" t="str">
        <f aca="false">IFERROR(IF(AC1624="NÃO","",IF(AK1624="","",IF(E1624="Simples Nacional",BF1624,IF(T1624=0.12,U1624*0.5833337002,IF(T1624=0,AI1624*0.07,U1624))))),"")</f>
        <v/>
      </c>
      <c r="AM1624" s="47" t="str">
        <f aca="false">IFERROR(IF(AC1624="NÃO","",IF(OR(AG1624="-",AG1624="Pneus"),AK1624-AL1624,"")),"")</f>
        <v/>
      </c>
      <c r="AN1624" s="48" t="str">
        <f aca="false">IF(AND(Y1624="REVENDA",AC1624="SIM",AG1624="BIT"),((AB1624/1+1)*AI1624)*0.4117,"")</f>
        <v/>
      </c>
      <c r="AO1624" s="48" t="str">
        <f aca="false">IF(AN1624="","",AN1624*17%)</f>
        <v/>
      </c>
      <c r="AP1624" s="49" t="str">
        <f aca="false">IF(AN1624="","",IF(T1624=0.12,(U1624*0.4117)*0.4117,IF(T1624=0,(AI1624*0.07)*0.4117,U1624*0.4117)))</f>
        <v/>
      </c>
      <c r="AQ1624" s="47" t="str">
        <f aca="false">IF(AN1624="","",AO1624-AP1624)</f>
        <v/>
      </c>
      <c r="AR1624" s="50" t="str">
        <f aca="false">IFERROR(IF(AND(AC1624="SIM",Y1624="REVENDA",LEFT(AG1624,5)="ANEXO")*OR(AE1624="ANEXO I",AF1624="ANEXO II"),VLOOKUP(H1624,Dados!G:I,2,0),""),"INSERIR MVA")</f>
        <v/>
      </c>
      <c r="AS1624" s="48" t="str">
        <f aca="false">IF(LEFT(AG1624,5)="ANEXO",VLOOKUP(AG1624,Dados!$X$111:$Z$112,2,0)*(AI1624-Q1624),"")</f>
        <v/>
      </c>
      <c r="AT1624" s="48" t="str">
        <f aca="false">IFERROR(IF(AR1624="","",(AI1624*AR1624)+AI1624),"INSERIR MVA")</f>
        <v/>
      </c>
      <c r="AU1624" s="48" t="str">
        <f aca="false">IF(AT1624="","",IF(AY1624=0.04,U1624,AS1624*AY1624))</f>
        <v/>
      </c>
      <c r="AV1624" s="47" t="str">
        <f aca="false">IFERROR(IF(AU1624="","",(VLOOKUP(AG1624,Dados!$X$111:$Z$112,3,0)*AT1624*0.17)),"INSERIR MVA")</f>
        <v/>
      </c>
      <c r="AW1624" s="47" t="str">
        <f aca="false">IFERROR(IF(AR1624="","",AV1624-AU1624),"")</f>
        <v/>
      </c>
      <c r="AX1624" s="51" t="str">
        <f aca="false">IFERROR(IF(AC1624="NÃO","",IF(AM1624&lt;&gt;"",AM1624-W1624,IF(AQ1624&lt;&gt;"",AQ1624-W1624,IF(AW1624&lt;&gt;"",AW1624-W1624,"")))),"")</f>
        <v/>
      </c>
      <c r="AY1624" s="46" t="str">
        <f aca="false">IFERROR(IF(ISNA(VLOOKUP(R1624,Dados!$X$2:$Y$5,2,0)),VLOOKUP(D1624,Dados!$X$7:$Y$33,2,0),VLOOKUP(R1624,Dados!$X$2:$Y$5,2,0)),"")</f>
        <v/>
      </c>
      <c r="AZ1624" s="52" t="str">
        <f aca="false">IF(C1624="","",IF(AND(Y1624="CONSUMO",AC1624="NÃO")*OR(AG1624="-",AG1624="BIT"),IF(E1624&lt;&gt;"",(AI1624-(P1624+L1624-N1624+Q1624)*AY1624)/0.83),""))</f>
        <v/>
      </c>
      <c r="BA1624" s="51" t="str">
        <f aca="false">IF(AZ1624="","",AZ1624*0.17-((P1624+L1624-N1624+Q1624)*AY1624))</f>
        <v/>
      </c>
      <c r="BB1624" s="51" t="str">
        <f aca="false">IF(AND(Y1624="CONSUMO",AG1624="ANEXO I",AY1624&gt;4%),(AI1624-(P1624+L1624-N1624+Q1624)*0.0514)/0.83*(0.5177)*(0.17)-AI1624*0.0514,IF(AND(Y1624="CONSUMO",AG1624="ANEXO II",AY1624&gt;4%),(AI1624-(P1624+L1624-N1624+Q1624)*0.041)/0.83*(0.3295)*(0.17)-AI1624*0.041,IF(AND(Y1624="CONSUMO",AG1624="ANEXO I",AY1624=4%),(AI1624-(P1624+L1624-N1624+Q1624)*0.04)/0.83*(0.5177)*(0.17)-AI1624*0.04,IF(AND(Y1624="CONSUMO",AG1624="ANEXO II",AY1624=4%),(AI1624-(P1624+L1624-N1624+Q1624)*0.04)/0.83*(0.3295)*(0.17)-AI1624*0.04,""))))</f>
        <v/>
      </c>
      <c r="BC1624" s="51" t="str">
        <f aca="false">IF(C1624="","",IF(AND(Y1624="CONSUMO",AC1624="SIM")*OR(AG1624="-",AG1624="BIT"),IF(E1624&lt;&gt;"",(AI1624-(P1624+L1624-N1624+Q1624)*AY1624)/0.83),""))</f>
        <v/>
      </c>
      <c r="BD1624" s="51" t="str">
        <f aca="false">IF(BC1624="","",BC1624*0.17)</f>
        <v/>
      </c>
      <c r="BE1624" s="51" t="str">
        <f aca="false">IF(I1624=6908,0,IF(BC1624="","",BD1624-((P1624+L1624-N1624+Q1624)*AY1624)))</f>
        <v/>
      </c>
      <c r="BF1624" s="53" t="str">
        <f aca="false">IF(B1624="","",IF(OR(B1624="",E1624="Regime Normal"),0,(AI1624-Q1624)*VLOOKUP(R1624,Dados!$X$98:$Y$108,2,0)))</f>
        <v/>
      </c>
      <c r="BG1624" s="54" t="str">
        <f aca="false">IFERROR(VLOOKUP(I1624,Dados!$AC$27:$AD$43,2,0),IF(B1624="","",IF(D1624&lt;&gt;"MT",IF(AND(AC1624="SIM",Y1624="Revenda"),"2403",IF(AND(AC1624="SIM",Y1624="Consumo"),"2407",IF(AND(AC1624="NÃO",Y1624="Revenda"),"2102",IF(AND(AC1624="NÃO",Y1624="Consumo"),"2556",)))),REPLACE(I1624,1,1,1))))</f>
        <v/>
      </c>
    </row>
    <row r="1625" customFormat="false" ht="12.8" hidden="false" customHeight="true" outlineLevel="0" collapsed="false">
      <c r="Y1625" s="45"/>
      <c r="Z1625" s="46" t="str">
        <f aca="false">IF(B1625="","",(IFERROR(VLOOKUP(H1625,Dados!A$3:B$15000,2,0),"Não Encontrado")))</f>
        <v/>
      </c>
      <c r="AA1625" s="46" t="str">
        <f aca="false">IF(B1625="","",(IFERROR(VLOOKUP(G1625,Dados!C$3:E$15000,3,0),"Não Encontrado")))</f>
        <v/>
      </c>
      <c r="AB1625" s="46" t="str">
        <f aca="false">IFERROR(IF(Z1625&lt;&gt;"Não Encontrado",Z1625,IF(AA1625&lt;&gt;"Não Encontrado",AA1625,"")),"")</f>
        <v/>
      </c>
      <c r="AC1625" s="45" t="str">
        <f aca="false">IF(B1625="","",IF(AB1625="","NÃO","SIM"))</f>
        <v/>
      </c>
      <c r="AD1625" s="45" t="str">
        <f aca="false">IFERROR(VLOOKUP(G1625,Dados!$P$3:$R$500,3,0),"")</f>
        <v/>
      </c>
      <c r="AE1625" s="45" t="str">
        <f aca="false">IFERROR(VLOOKUP(G1625,Dados!$K$3:$L$500,2,0),"")</f>
        <v/>
      </c>
      <c r="AF1625" s="45" t="str">
        <f aca="false">IFERROR(VLOOKUP(G1625,Dados!$M$3:$N$500,2,0),"")</f>
        <v/>
      </c>
      <c r="AG1625" s="45" t="str">
        <f aca="false">IF(F1625="","",IF(AND(AD1625="",AE1625="",AF1625=""),"-",IF(AND(AD1625="BIT",AE1625="",AF1625=""),"BIT",IF(AND(AE1625="ANEXO I",AD1625="",AF1625=""),"ANEXO I",IF(AND(AF1625="ANEXO II",AD1625="",AE1625=""),"ANEXO II","Escolher")))))</f>
        <v/>
      </c>
      <c r="AH1625" s="45" t="str">
        <f aca="false">IF(AG1625&lt;&gt;"Pneus","",IFERROR(VLOOKUP(R1625,Dados!$X$2:$Z$5,3,0)*(AI1625-Q1625),VLOOKUP(D1625,Dados!$X$7:$Z$33,3,0)*(AI1625-Q1625)))</f>
        <v/>
      </c>
      <c r="AI1625" s="47" t="str">
        <f aca="false">IF(B1625="","",P1625+Q1625+O1625+M1625+L1625-N1625)</f>
        <v/>
      </c>
      <c r="AJ1625" s="48" t="str">
        <f aca="false">IFERROR(IF(AND(AC1625="SIM",AG1625="-",Y1625="REVENDA"),(AB1625/1+1)*AI1625,IF(AND(AC1625="SIM",AG1625="Pneus",Y1625="REVENDA"),(AB1625/1+1)*(AI1625-AH1625),"")),"")</f>
        <v/>
      </c>
      <c r="AK1625" s="48" t="str">
        <f aca="false">IF(AJ1625="","",AJ1625*17%)</f>
        <v/>
      </c>
      <c r="AL1625" s="48" t="str">
        <f aca="false">IFERROR(IF(AC1625="NÃO","",IF(AK1625="","",IF(E1625="Simples Nacional",BF1625,IF(T1625=0.12,U1625*0.5833337002,IF(T1625=0,AI1625*0.07,U1625))))),"")</f>
        <v/>
      </c>
      <c r="AM1625" s="47" t="str">
        <f aca="false">IFERROR(IF(AC1625="NÃO","",IF(OR(AG1625="-",AG1625="Pneus"),AK1625-AL1625,"")),"")</f>
        <v/>
      </c>
      <c r="AN1625" s="48" t="str">
        <f aca="false">IF(AND(Y1625="REVENDA",AC1625="SIM",AG1625="BIT"),((AB1625/1+1)*AI1625)*0.4117,"")</f>
        <v/>
      </c>
      <c r="AO1625" s="48" t="str">
        <f aca="false">IF(AN1625="","",AN1625*17%)</f>
        <v/>
      </c>
      <c r="AP1625" s="49" t="str">
        <f aca="false">IF(AN1625="","",IF(T1625=0.12,(U1625*0.4117)*0.4117,IF(T1625=0,(AI1625*0.07)*0.4117,U1625*0.4117)))</f>
        <v/>
      </c>
      <c r="AQ1625" s="47" t="str">
        <f aca="false">IF(AN1625="","",AO1625-AP1625)</f>
        <v/>
      </c>
      <c r="AR1625" s="50" t="str">
        <f aca="false">IFERROR(IF(AND(AC1625="SIM",Y1625="REVENDA",LEFT(AG1625,5)="ANEXO")*OR(AE1625="ANEXO I",AF1625="ANEXO II"),VLOOKUP(H1625,Dados!G:I,2,0),""),"INSERIR MVA")</f>
        <v/>
      </c>
      <c r="AS1625" s="48" t="str">
        <f aca="false">IF(LEFT(AG1625,5)="ANEXO",VLOOKUP(AG1625,Dados!$X$111:$Z$112,2,0)*(AI1625-Q1625),"")</f>
        <v/>
      </c>
      <c r="AT1625" s="48" t="str">
        <f aca="false">IFERROR(IF(AR1625="","",(AI1625*AR1625)+AI1625),"INSERIR MVA")</f>
        <v/>
      </c>
      <c r="AU1625" s="48" t="str">
        <f aca="false">IF(AT1625="","",IF(AY1625=0.04,U1625,AS1625*AY1625))</f>
        <v/>
      </c>
      <c r="AV1625" s="47" t="str">
        <f aca="false">IFERROR(IF(AU1625="","",(VLOOKUP(AG1625,Dados!$X$111:$Z$112,3,0)*AT1625*0.17)),"INSERIR MVA")</f>
        <v/>
      </c>
      <c r="AW1625" s="47" t="str">
        <f aca="false">IFERROR(IF(AR1625="","",AV1625-AU1625),"")</f>
        <v/>
      </c>
      <c r="AX1625" s="51" t="str">
        <f aca="false">IFERROR(IF(AC1625="NÃO","",IF(AM1625&lt;&gt;"",AM1625-W1625,IF(AQ1625&lt;&gt;"",AQ1625-W1625,IF(AW1625&lt;&gt;"",AW1625-W1625,"")))),"")</f>
        <v/>
      </c>
      <c r="AY1625" s="46" t="str">
        <f aca="false">IFERROR(IF(ISNA(VLOOKUP(R1625,Dados!$X$2:$Y$5,2,0)),VLOOKUP(D1625,Dados!$X$7:$Y$33,2,0),VLOOKUP(R1625,Dados!$X$2:$Y$5,2,0)),"")</f>
        <v/>
      </c>
      <c r="AZ1625" s="52" t="str">
        <f aca="false">IF(C1625="","",IF(AND(Y1625="CONSUMO",AC1625="NÃO")*OR(AG1625="-",AG1625="BIT"),IF(E1625&lt;&gt;"",(AI1625-(P1625+L1625-N1625+Q1625)*AY1625)/0.83),""))</f>
        <v/>
      </c>
      <c r="BA1625" s="51" t="str">
        <f aca="false">IF(AZ1625="","",AZ1625*0.17-((P1625+L1625-N1625+Q1625)*AY1625))</f>
        <v/>
      </c>
      <c r="BB1625" s="51" t="str">
        <f aca="false">IF(AND(Y1625="CONSUMO",AG1625="ANEXO I",AY1625&gt;4%),(AI1625-(P1625+L1625-N1625+Q1625)*0.0514)/0.83*(0.5177)*(0.17)-AI1625*0.0514,IF(AND(Y1625="CONSUMO",AG1625="ANEXO II",AY1625&gt;4%),(AI1625-(P1625+L1625-N1625+Q1625)*0.041)/0.83*(0.3295)*(0.17)-AI1625*0.041,IF(AND(Y1625="CONSUMO",AG1625="ANEXO I",AY1625=4%),(AI1625-(P1625+L1625-N1625+Q1625)*0.04)/0.83*(0.5177)*(0.17)-AI1625*0.04,IF(AND(Y1625="CONSUMO",AG1625="ANEXO II",AY1625=4%),(AI1625-(P1625+L1625-N1625+Q1625)*0.04)/0.83*(0.3295)*(0.17)-AI1625*0.04,""))))</f>
        <v/>
      </c>
      <c r="BC1625" s="51" t="str">
        <f aca="false">IF(C1625="","",IF(AND(Y1625="CONSUMO",AC1625="SIM")*OR(AG1625="-",AG1625="BIT"),IF(E1625&lt;&gt;"",(AI1625-(P1625+L1625-N1625+Q1625)*AY1625)/0.83),""))</f>
        <v/>
      </c>
      <c r="BD1625" s="51" t="str">
        <f aca="false">IF(BC1625="","",BC1625*0.17)</f>
        <v/>
      </c>
      <c r="BE1625" s="51" t="str">
        <f aca="false">IF(I1625=6908,0,IF(BC1625="","",BD1625-((P1625+L1625-N1625+Q1625)*AY1625)))</f>
        <v/>
      </c>
      <c r="BF1625" s="53" t="str">
        <f aca="false">IF(B1625="","",IF(OR(B1625="",E1625="Regime Normal"),0,(AI1625-Q1625)*VLOOKUP(R1625,Dados!$X$98:$Y$108,2,0)))</f>
        <v/>
      </c>
      <c r="BG1625" s="54" t="str">
        <f aca="false">IFERROR(VLOOKUP(I1625,Dados!$AC$27:$AD$43,2,0),IF(B1625="","",IF(D1625&lt;&gt;"MT",IF(AND(AC1625="SIM",Y1625="Revenda"),"2403",IF(AND(AC1625="SIM",Y1625="Consumo"),"2407",IF(AND(AC1625="NÃO",Y1625="Revenda"),"2102",IF(AND(AC1625="NÃO",Y1625="Consumo"),"2556",)))),REPLACE(I1625,1,1,1))))</f>
        <v/>
      </c>
    </row>
    <row r="1626" customFormat="false" ht="12.8" hidden="false" customHeight="true" outlineLevel="0" collapsed="false">
      <c r="Y1626" s="45"/>
      <c r="Z1626" s="46" t="str">
        <f aca="false">IF(B1626="","",(IFERROR(VLOOKUP(H1626,Dados!A$3:B$15000,2,0),"Não Encontrado")))</f>
        <v/>
      </c>
      <c r="AA1626" s="46" t="str">
        <f aca="false">IF(B1626="","",(IFERROR(VLOOKUP(G1626,Dados!C$3:E$15000,3,0),"Não Encontrado")))</f>
        <v/>
      </c>
      <c r="AB1626" s="46" t="str">
        <f aca="false">IFERROR(IF(Z1626&lt;&gt;"Não Encontrado",Z1626,IF(AA1626&lt;&gt;"Não Encontrado",AA1626,"")),"")</f>
        <v/>
      </c>
      <c r="AC1626" s="45" t="str">
        <f aca="false">IF(B1626="","",IF(AB1626="","NÃO","SIM"))</f>
        <v/>
      </c>
      <c r="AD1626" s="45" t="str">
        <f aca="false">IFERROR(VLOOKUP(G1626,Dados!$P$3:$R$500,3,0),"")</f>
        <v/>
      </c>
      <c r="AE1626" s="45" t="str">
        <f aca="false">IFERROR(VLOOKUP(G1626,Dados!$K$3:$L$500,2,0),"")</f>
        <v/>
      </c>
      <c r="AF1626" s="45" t="str">
        <f aca="false">IFERROR(VLOOKUP(G1626,Dados!$M$3:$N$500,2,0),"")</f>
        <v/>
      </c>
      <c r="AG1626" s="45" t="str">
        <f aca="false">IF(F1626="","",IF(AND(AD1626="",AE1626="",AF1626=""),"-",IF(AND(AD1626="BIT",AE1626="",AF1626=""),"BIT",IF(AND(AE1626="ANEXO I",AD1626="",AF1626=""),"ANEXO I",IF(AND(AF1626="ANEXO II",AD1626="",AE1626=""),"ANEXO II","Escolher")))))</f>
        <v/>
      </c>
      <c r="AH1626" s="45" t="str">
        <f aca="false">IF(AG1626&lt;&gt;"Pneus","",IFERROR(VLOOKUP(R1626,Dados!$X$2:$Z$5,3,0)*(AI1626-Q1626),VLOOKUP(D1626,Dados!$X$7:$Z$33,3,0)*(AI1626-Q1626)))</f>
        <v/>
      </c>
      <c r="AI1626" s="47" t="str">
        <f aca="false">IF(B1626="","",P1626+Q1626+O1626+M1626+L1626-N1626)</f>
        <v/>
      </c>
      <c r="AJ1626" s="48" t="str">
        <f aca="false">IFERROR(IF(AND(AC1626="SIM",AG1626="-",Y1626="REVENDA"),(AB1626/1+1)*AI1626,IF(AND(AC1626="SIM",AG1626="Pneus",Y1626="REVENDA"),(AB1626/1+1)*(AI1626-AH1626),"")),"")</f>
        <v/>
      </c>
      <c r="AK1626" s="48" t="str">
        <f aca="false">IF(AJ1626="","",AJ1626*17%)</f>
        <v/>
      </c>
      <c r="AL1626" s="48" t="str">
        <f aca="false">IFERROR(IF(AC1626="NÃO","",IF(AK1626="","",IF(E1626="Simples Nacional",BF1626,IF(T1626=0.12,U1626*0.5833337002,IF(T1626=0,AI1626*0.07,U1626))))),"")</f>
        <v/>
      </c>
      <c r="AM1626" s="47" t="str">
        <f aca="false">IFERROR(IF(AC1626="NÃO","",IF(OR(AG1626="-",AG1626="Pneus"),AK1626-AL1626,"")),"")</f>
        <v/>
      </c>
      <c r="AN1626" s="48" t="str">
        <f aca="false">IF(AND(Y1626="REVENDA",AC1626="SIM",AG1626="BIT"),((AB1626/1+1)*AI1626)*0.4117,"")</f>
        <v/>
      </c>
      <c r="AO1626" s="48" t="str">
        <f aca="false">IF(AN1626="","",AN1626*17%)</f>
        <v/>
      </c>
      <c r="AP1626" s="49" t="str">
        <f aca="false">IF(AN1626="","",IF(T1626=0.12,(U1626*0.4117)*0.4117,IF(T1626=0,(AI1626*0.07)*0.4117,U1626*0.4117)))</f>
        <v/>
      </c>
      <c r="AQ1626" s="47" t="str">
        <f aca="false">IF(AN1626="","",AO1626-AP1626)</f>
        <v/>
      </c>
      <c r="AR1626" s="50" t="str">
        <f aca="false">IFERROR(IF(AND(AC1626="SIM",Y1626="REVENDA",LEFT(AG1626,5)="ANEXO")*OR(AE1626="ANEXO I",AF1626="ANEXO II"),VLOOKUP(H1626,Dados!G:I,2,0),""),"INSERIR MVA")</f>
        <v/>
      </c>
      <c r="AS1626" s="48" t="str">
        <f aca="false">IF(LEFT(AG1626,5)="ANEXO",VLOOKUP(AG1626,Dados!$X$111:$Z$112,2,0)*(AI1626-Q1626),"")</f>
        <v/>
      </c>
      <c r="AT1626" s="48" t="str">
        <f aca="false">IFERROR(IF(AR1626="","",(AI1626*AR1626)+AI1626),"INSERIR MVA")</f>
        <v/>
      </c>
      <c r="AU1626" s="48" t="str">
        <f aca="false">IF(AT1626="","",IF(AY1626=0.04,U1626,AS1626*AY1626))</f>
        <v/>
      </c>
      <c r="AV1626" s="47" t="str">
        <f aca="false">IFERROR(IF(AU1626="","",(VLOOKUP(AG1626,Dados!$X$111:$Z$112,3,0)*AT1626*0.17)),"INSERIR MVA")</f>
        <v/>
      </c>
      <c r="AW1626" s="47" t="str">
        <f aca="false">IFERROR(IF(AR1626="","",AV1626-AU1626),"")</f>
        <v/>
      </c>
      <c r="AX1626" s="51" t="str">
        <f aca="false">IFERROR(IF(AC1626="NÃO","",IF(AM1626&lt;&gt;"",AM1626-W1626,IF(AQ1626&lt;&gt;"",AQ1626-W1626,IF(AW1626&lt;&gt;"",AW1626-W1626,"")))),"")</f>
        <v/>
      </c>
      <c r="AY1626" s="46" t="str">
        <f aca="false">IFERROR(IF(ISNA(VLOOKUP(R1626,Dados!$X$2:$Y$5,2,0)),VLOOKUP(D1626,Dados!$X$7:$Y$33,2,0),VLOOKUP(R1626,Dados!$X$2:$Y$5,2,0)),"")</f>
        <v/>
      </c>
      <c r="AZ1626" s="52" t="str">
        <f aca="false">IF(C1626="","",IF(AND(Y1626="CONSUMO",AC1626="NÃO")*OR(AG1626="-",AG1626="BIT"),IF(E1626&lt;&gt;"",(AI1626-(P1626+L1626-N1626+Q1626)*AY1626)/0.83),""))</f>
        <v/>
      </c>
      <c r="BA1626" s="51" t="str">
        <f aca="false">IF(AZ1626="","",AZ1626*0.17-((P1626+L1626-N1626+Q1626)*AY1626))</f>
        <v/>
      </c>
      <c r="BB1626" s="51" t="str">
        <f aca="false">IF(AND(Y1626="CONSUMO",AG1626="ANEXO I",AY1626&gt;4%),(AI1626-(P1626+L1626-N1626+Q1626)*0.0514)/0.83*(0.5177)*(0.17)-AI1626*0.0514,IF(AND(Y1626="CONSUMO",AG1626="ANEXO II",AY1626&gt;4%),(AI1626-(P1626+L1626-N1626+Q1626)*0.041)/0.83*(0.3295)*(0.17)-AI1626*0.041,IF(AND(Y1626="CONSUMO",AG1626="ANEXO I",AY1626=4%),(AI1626-(P1626+L1626-N1626+Q1626)*0.04)/0.83*(0.5177)*(0.17)-AI1626*0.04,IF(AND(Y1626="CONSUMO",AG1626="ANEXO II",AY1626=4%),(AI1626-(P1626+L1626-N1626+Q1626)*0.04)/0.83*(0.3295)*(0.17)-AI1626*0.04,""))))</f>
        <v/>
      </c>
      <c r="BC1626" s="51" t="str">
        <f aca="false">IF(C1626="","",IF(AND(Y1626="CONSUMO",AC1626="SIM")*OR(AG1626="-",AG1626="BIT"),IF(E1626&lt;&gt;"",(AI1626-(P1626+L1626-N1626+Q1626)*AY1626)/0.83),""))</f>
        <v/>
      </c>
      <c r="BD1626" s="51" t="str">
        <f aca="false">IF(BC1626="","",BC1626*0.17)</f>
        <v/>
      </c>
      <c r="BE1626" s="51" t="str">
        <f aca="false">IF(I1626=6908,0,IF(BC1626="","",BD1626-((P1626+L1626-N1626+Q1626)*AY1626)))</f>
        <v/>
      </c>
      <c r="BF1626" s="53" t="str">
        <f aca="false">IF(B1626="","",IF(OR(B1626="",E1626="Regime Normal"),0,(AI1626-Q1626)*VLOOKUP(R1626,Dados!$X$98:$Y$108,2,0)))</f>
        <v/>
      </c>
      <c r="BG1626" s="54" t="str">
        <f aca="false">IFERROR(VLOOKUP(I1626,Dados!$AC$27:$AD$43,2,0),IF(B1626="","",IF(D1626&lt;&gt;"MT",IF(AND(AC1626="SIM",Y1626="Revenda"),"2403",IF(AND(AC1626="SIM",Y1626="Consumo"),"2407",IF(AND(AC1626="NÃO",Y1626="Revenda"),"2102",IF(AND(AC1626="NÃO",Y1626="Consumo"),"2556",)))),REPLACE(I1626,1,1,1))))</f>
        <v/>
      </c>
    </row>
    <row r="1627" customFormat="false" ht="12.8" hidden="false" customHeight="true" outlineLevel="0" collapsed="false">
      <c r="Y1627" s="45"/>
      <c r="Z1627" s="46" t="str">
        <f aca="false">IF(B1627="","",(IFERROR(VLOOKUP(H1627,Dados!A$3:B$15000,2,0),"Não Encontrado")))</f>
        <v/>
      </c>
      <c r="AA1627" s="46" t="str">
        <f aca="false">IF(B1627="","",(IFERROR(VLOOKUP(G1627,Dados!C$3:E$15000,3,0),"Não Encontrado")))</f>
        <v/>
      </c>
      <c r="AB1627" s="46" t="str">
        <f aca="false">IFERROR(IF(Z1627&lt;&gt;"Não Encontrado",Z1627,IF(AA1627&lt;&gt;"Não Encontrado",AA1627,"")),"")</f>
        <v/>
      </c>
      <c r="AC1627" s="45" t="str">
        <f aca="false">IF(B1627="","",IF(AB1627="","NÃO","SIM"))</f>
        <v/>
      </c>
      <c r="AD1627" s="45" t="str">
        <f aca="false">IFERROR(VLOOKUP(G1627,Dados!$P$3:$R$500,3,0),"")</f>
        <v/>
      </c>
      <c r="AE1627" s="45" t="str">
        <f aca="false">IFERROR(VLOOKUP(G1627,Dados!$K$3:$L$500,2,0),"")</f>
        <v/>
      </c>
      <c r="AF1627" s="45" t="str">
        <f aca="false">IFERROR(VLOOKUP(G1627,Dados!$M$3:$N$500,2,0),"")</f>
        <v/>
      </c>
      <c r="AG1627" s="45" t="str">
        <f aca="false">IF(F1627="","",IF(AND(AD1627="",AE1627="",AF1627=""),"-",IF(AND(AD1627="BIT",AE1627="",AF1627=""),"BIT",IF(AND(AE1627="ANEXO I",AD1627="",AF1627=""),"ANEXO I",IF(AND(AF1627="ANEXO II",AD1627="",AE1627=""),"ANEXO II","Escolher")))))</f>
        <v/>
      </c>
      <c r="AH1627" s="45" t="str">
        <f aca="false">IF(AG1627&lt;&gt;"Pneus","",IFERROR(VLOOKUP(R1627,Dados!$X$2:$Z$5,3,0)*(AI1627-Q1627),VLOOKUP(D1627,Dados!$X$7:$Z$33,3,0)*(AI1627-Q1627)))</f>
        <v/>
      </c>
      <c r="AI1627" s="47" t="str">
        <f aca="false">IF(B1627="","",P1627+Q1627+O1627+M1627+L1627-N1627)</f>
        <v/>
      </c>
      <c r="AJ1627" s="48" t="str">
        <f aca="false">IFERROR(IF(AND(AC1627="SIM",AG1627="-",Y1627="REVENDA"),(AB1627/1+1)*AI1627,IF(AND(AC1627="SIM",AG1627="Pneus",Y1627="REVENDA"),(AB1627/1+1)*(AI1627-AH1627),"")),"")</f>
        <v/>
      </c>
      <c r="AK1627" s="48" t="str">
        <f aca="false">IF(AJ1627="","",AJ1627*17%)</f>
        <v/>
      </c>
      <c r="AL1627" s="48" t="str">
        <f aca="false">IFERROR(IF(AC1627="NÃO","",IF(AK1627="","",IF(E1627="Simples Nacional",BF1627,IF(T1627=0.12,U1627*0.5833337002,IF(T1627=0,AI1627*0.07,U1627))))),"")</f>
        <v/>
      </c>
      <c r="AM1627" s="47" t="str">
        <f aca="false">IFERROR(IF(AC1627="NÃO","",IF(OR(AG1627="-",AG1627="Pneus"),AK1627-AL1627,"")),"")</f>
        <v/>
      </c>
      <c r="AN1627" s="48" t="str">
        <f aca="false">IF(AND(Y1627="REVENDA",AC1627="SIM",AG1627="BIT"),((AB1627/1+1)*AI1627)*0.4117,"")</f>
        <v/>
      </c>
      <c r="AO1627" s="48" t="str">
        <f aca="false">IF(AN1627="","",AN1627*17%)</f>
        <v/>
      </c>
      <c r="AP1627" s="49" t="str">
        <f aca="false">IF(AN1627="","",IF(T1627=0.12,(U1627*0.4117)*0.4117,IF(T1627=0,(AI1627*0.07)*0.4117,U1627*0.4117)))</f>
        <v/>
      </c>
      <c r="AQ1627" s="47" t="str">
        <f aca="false">IF(AN1627="","",AO1627-AP1627)</f>
        <v/>
      </c>
      <c r="AR1627" s="50" t="str">
        <f aca="false">IFERROR(IF(AND(AC1627="SIM",Y1627="REVENDA",LEFT(AG1627,5)="ANEXO")*OR(AE1627="ANEXO I",AF1627="ANEXO II"),VLOOKUP(H1627,Dados!G:I,2,0),""),"INSERIR MVA")</f>
        <v/>
      </c>
      <c r="AS1627" s="48" t="str">
        <f aca="false">IF(LEFT(AG1627,5)="ANEXO",VLOOKUP(AG1627,Dados!$X$111:$Z$112,2,0)*(AI1627-Q1627),"")</f>
        <v/>
      </c>
      <c r="AT1627" s="48" t="str">
        <f aca="false">IFERROR(IF(AR1627="","",(AI1627*AR1627)+AI1627),"INSERIR MVA")</f>
        <v/>
      </c>
      <c r="AU1627" s="48" t="str">
        <f aca="false">IF(AT1627="","",IF(AY1627=0.04,U1627,AS1627*AY1627))</f>
        <v/>
      </c>
      <c r="AV1627" s="47" t="str">
        <f aca="false">IFERROR(IF(AU1627="","",(VLOOKUP(AG1627,Dados!$X$111:$Z$112,3,0)*AT1627*0.17)),"INSERIR MVA")</f>
        <v/>
      </c>
      <c r="AW1627" s="47" t="str">
        <f aca="false">IFERROR(IF(AR1627="","",AV1627-AU1627),"")</f>
        <v/>
      </c>
      <c r="AX1627" s="51" t="str">
        <f aca="false">IFERROR(IF(AC1627="NÃO","",IF(AM1627&lt;&gt;"",AM1627-W1627,IF(AQ1627&lt;&gt;"",AQ1627-W1627,IF(AW1627&lt;&gt;"",AW1627-W1627,"")))),"")</f>
        <v/>
      </c>
      <c r="AY1627" s="46" t="str">
        <f aca="false">IFERROR(IF(ISNA(VLOOKUP(R1627,Dados!$X$2:$Y$5,2,0)),VLOOKUP(D1627,Dados!$X$7:$Y$33,2,0),VLOOKUP(R1627,Dados!$X$2:$Y$5,2,0)),"")</f>
        <v/>
      </c>
      <c r="AZ1627" s="52" t="str">
        <f aca="false">IF(C1627="","",IF(AND(Y1627="CONSUMO",AC1627="NÃO")*OR(AG1627="-",AG1627="BIT"),IF(E1627&lt;&gt;"",(AI1627-(P1627+L1627-N1627+Q1627)*AY1627)/0.83),""))</f>
        <v/>
      </c>
      <c r="BA1627" s="51" t="str">
        <f aca="false">IF(AZ1627="","",AZ1627*0.17-((P1627+L1627-N1627+Q1627)*AY1627))</f>
        <v/>
      </c>
      <c r="BB1627" s="51" t="str">
        <f aca="false">IF(AND(Y1627="CONSUMO",AG1627="ANEXO I",AY1627&gt;4%),(AI1627-(P1627+L1627-N1627+Q1627)*0.0514)/0.83*(0.5177)*(0.17)-AI1627*0.0514,IF(AND(Y1627="CONSUMO",AG1627="ANEXO II",AY1627&gt;4%),(AI1627-(P1627+L1627-N1627+Q1627)*0.041)/0.83*(0.3295)*(0.17)-AI1627*0.041,IF(AND(Y1627="CONSUMO",AG1627="ANEXO I",AY1627=4%),(AI1627-(P1627+L1627-N1627+Q1627)*0.04)/0.83*(0.5177)*(0.17)-AI1627*0.04,IF(AND(Y1627="CONSUMO",AG1627="ANEXO II",AY1627=4%),(AI1627-(P1627+L1627-N1627+Q1627)*0.04)/0.83*(0.3295)*(0.17)-AI1627*0.04,""))))</f>
        <v/>
      </c>
      <c r="BC1627" s="51" t="str">
        <f aca="false">IF(C1627="","",IF(AND(Y1627="CONSUMO",AC1627="SIM")*OR(AG1627="-",AG1627="BIT"),IF(E1627&lt;&gt;"",(AI1627-(P1627+L1627-N1627+Q1627)*AY1627)/0.83),""))</f>
        <v/>
      </c>
      <c r="BD1627" s="51" t="str">
        <f aca="false">IF(BC1627="","",BC1627*0.17)</f>
        <v/>
      </c>
      <c r="BE1627" s="51" t="str">
        <f aca="false">IF(I1627=6908,0,IF(BC1627="","",BD1627-((P1627+L1627-N1627+Q1627)*AY1627)))</f>
        <v/>
      </c>
      <c r="BF1627" s="53" t="str">
        <f aca="false">IF(B1627="","",IF(OR(B1627="",E1627="Regime Normal"),0,(AI1627-Q1627)*VLOOKUP(R1627,Dados!$X$98:$Y$108,2,0)))</f>
        <v/>
      </c>
      <c r="BG1627" s="54" t="str">
        <f aca="false">IFERROR(VLOOKUP(I1627,Dados!$AC$27:$AD$43,2,0),IF(B1627="","",IF(D1627&lt;&gt;"MT",IF(AND(AC1627="SIM",Y1627="Revenda"),"2403",IF(AND(AC1627="SIM",Y1627="Consumo"),"2407",IF(AND(AC1627="NÃO",Y1627="Revenda"),"2102",IF(AND(AC1627="NÃO",Y1627="Consumo"),"2556",)))),REPLACE(I1627,1,1,1))))</f>
        <v/>
      </c>
    </row>
    <row r="1628" customFormat="false" ht="12.8" hidden="false" customHeight="true" outlineLevel="0" collapsed="false">
      <c r="Y1628" s="45"/>
      <c r="Z1628" s="46" t="str">
        <f aca="false">IF(B1628="","",(IFERROR(VLOOKUP(H1628,Dados!A$3:B$15000,2,0),"Não Encontrado")))</f>
        <v/>
      </c>
      <c r="AA1628" s="46" t="str">
        <f aca="false">IF(B1628="","",(IFERROR(VLOOKUP(G1628,Dados!C$3:E$15000,3,0),"Não Encontrado")))</f>
        <v/>
      </c>
      <c r="AB1628" s="46" t="str">
        <f aca="false">IFERROR(IF(Z1628&lt;&gt;"Não Encontrado",Z1628,IF(AA1628&lt;&gt;"Não Encontrado",AA1628,"")),"")</f>
        <v/>
      </c>
      <c r="AC1628" s="45" t="str">
        <f aca="false">IF(B1628="","",IF(AB1628="","NÃO","SIM"))</f>
        <v/>
      </c>
      <c r="AD1628" s="45" t="str">
        <f aca="false">IFERROR(VLOOKUP(G1628,Dados!$P$3:$R$500,3,0),"")</f>
        <v/>
      </c>
      <c r="AE1628" s="45" t="str">
        <f aca="false">IFERROR(VLOOKUP(G1628,Dados!$K$3:$L$500,2,0),"")</f>
        <v/>
      </c>
      <c r="AF1628" s="45" t="str">
        <f aca="false">IFERROR(VLOOKUP(G1628,Dados!$M$3:$N$500,2,0),"")</f>
        <v/>
      </c>
      <c r="AG1628" s="45" t="str">
        <f aca="false">IF(F1628="","",IF(AND(AD1628="",AE1628="",AF1628=""),"-",IF(AND(AD1628="BIT",AE1628="",AF1628=""),"BIT",IF(AND(AE1628="ANEXO I",AD1628="",AF1628=""),"ANEXO I",IF(AND(AF1628="ANEXO II",AD1628="",AE1628=""),"ANEXO II","Escolher")))))</f>
        <v/>
      </c>
      <c r="AH1628" s="45" t="str">
        <f aca="false">IF(AG1628&lt;&gt;"Pneus","",IFERROR(VLOOKUP(R1628,Dados!$X$2:$Z$5,3,0)*(AI1628-Q1628),VLOOKUP(D1628,Dados!$X$7:$Z$33,3,0)*(AI1628-Q1628)))</f>
        <v/>
      </c>
      <c r="AI1628" s="47" t="str">
        <f aca="false">IF(B1628="","",P1628+Q1628+O1628+M1628+L1628-N1628)</f>
        <v/>
      </c>
      <c r="AJ1628" s="48" t="str">
        <f aca="false">IFERROR(IF(AND(AC1628="SIM",AG1628="-",Y1628="REVENDA"),(AB1628/1+1)*AI1628,IF(AND(AC1628="SIM",AG1628="Pneus",Y1628="REVENDA"),(AB1628/1+1)*(AI1628-AH1628),"")),"")</f>
        <v/>
      </c>
      <c r="AK1628" s="48" t="str">
        <f aca="false">IF(AJ1628="","",AJ1628*17%)</f>
        <v/>
      </c>
      <c r="AL1628" s="48" t="str">
        <f aca="false">IFERROR(IF(AC1628="NÃO","",IF(AK1628="","",IF(E1628="Simples Nacional",BF1628,IF(T1628=0.12,U1628*0.5833337002,IF(T1628=0,AI1628*0.07,U1628))))),"")</f>
        <v/>
      </c>
      <c r="AM1628" s="47" t="str">
        <f aca="false">IFERROR(IF(AC1628="NÃO","",IF(OR(AG1628="-",AG1628="Pneus"),AK1628-AL1628,"")),"")</f>
        <v/>
      </c>
      <c r="AN1628" s="48" t="str">
        <f aca="false">IF(AND(Y1628="REVENDA",AC1628="SIM",AG1628="BIT"),((AB1628/1+1)*AI1628)*0.4117,"")</f>
        <v/>
      </c>
      <c r="AO1628" s="48" t="str">
        <f aca="false">IF(AN1628="","",AN1628*17%)</f>
        <v/>
      </c>
      <c r="AP1628" s="49" t="str">
        <f aca="false">IF(AN1628="","",IF(T1628=0.12,(U1628*0.4117)*0.4117,IF(T1628=0,(AI1628*0.07)*0.4117,U1628*0.4117)))</f>
        <v/>
      </c>
      <c r="AQ1628" s="47" t="str">
        <f aca="false">IF(AN1628="","",AO1628-AP1628)</f>
        <v/>
      </c>
      <c r="AR1628" s="50" t="str">
        <f aca="false">IFERROR(IF(AND(AC1628="SIM",Y1628="REVENDA",LEFT(AG1628,5)="ANEXO")*OR(AE1628="ANEXO I",AF1628="ANEXO II"),VLOOKUP(H1628,Dados!G:I,2,0),""),"INSERIR MVA")</f>
        <v/>
      </c>
      <c r="AS1628" s="48" t="str">
        <f aca="false">IF(LEFT(AG1628,5)="ANEXO",VLOOKUP(AG1628,Dados!$X$111:$Z$112,2,0)*(AI1628-Q1628),"")</f>
        <v/>
      </c>
      <c r="AT1628" s="48" t="str">
        <f aca="false">IFERROR(IF(AR1628="","",(AI1628*AR1628)+AI1628),"INSERIR MVA")</f>
        <v/>
      </c>
      <c r="AU1628" s="48" t="str">
        <f aca="false">IF(AT1628="","",IF(AY1628=0.04,U1628,AS1628*AY1628))</f>
        <v/>
      </c>
      <c r="AV1628" s="47" t="str">
        <f aca="false">IFERROR(IF(AU1628="","",(VLOOKUP(AG1628,Dados!$X$111:$Z$112,3,0)*AT1628*0.17)),"INSERIR MVA")</f>
        <v/>
      </c>
      <c r="AW1628" s="47" t="str">
        <f aca="false">IFERROR(IF(AR1628="","",AV1628-AU1628),"")</f>
        <v/>
      </c>
      <c r="AX1628" s="51" t="str">
        <f aca="false">IFERROR(IF(AC1628="NÃO","",IF(AM1628&lt;&gt;"",AM1628-W1628,IF(AQ1628&lt;&gt;"",AQ1628-W1628,IF(AW1628&lt;&gt;"",AW1628-W1628,"")))),"")</f>
        <v/>
      </c>
      <c r="AY1628" s="46" t="str">
        <f aca="false">IFERROR(IF(ISNA(VLOOKUP(R1628,Dados!$X$2:$Y$5,2,0)),VLOOKUP(D1628,Dados!$X$7:$Y$33,2,0),VLOOKUP(R1628,Dados!$X$2:$Y$5,2,0)),"")</f>
        <v/>
      </c>
      <c r="AZ1628" s="52" t="str">
        <f aca="false">IF(C1628="","",IF(AND(Y1628="CONSUMO",AC1628="NÃO")*OR(AG1628="-",AG1628="BIT"),IF(E1628&lt;&gt;"",(AI1628-(P1628+L1628-N1628+Q1628)*AY1628)/0.83),""))</f>
        <v/>
      </c>
      <c r="BA1628" s="51" t="str">
        <f aca="false">IF(AZ1628="","",AZ1628*0.17-((P1628+L1628-N1628+Q1628)*AY1628))</f>
        <v/>
      </c>
      <c r="BB1628" s="51" t="str">
        <f aca="false">IF(AND(Y1628="CONSUMO",AG1628="ANEXO I",AY1628&gt;4%),(AI1628-(P1628+L1628-N1628+Q1628)*0.0514)/0.83*(0.5177)*(0.17)-AI1628*0.0514,IF(AND(Y1628="CONSUMO",AG1628="ANEXO II",AY1628&gt;4%),(AI1628-(P1628+L1628-N1628+Q1628)*0.041)/0.83*(0.3295)*(0.17)-AI1628*0.041,IF(AND(Y1628="CONSUMO",AG1628="ANEXO I",AY1628=4%),(AI1628-(P1628+L1628-N1628+Q1628)*0.04)/0.83*(0.5177)*(0.17)-AI1628*0.04,IF(AND(Y1628="CONSUMO",AG1628="ANEXO II",AY1628=4%),(AI1628-(P1628+L1628-N1628+Q1628)*0.04)/0.83*(0.3295)*(0.17)-AI1628*0.04,""))))</f>
        <v/>
      </c>
      <c r="BC1628" s="51" t="str">
        <f aca="false">IF(C1628="","",IF(AND(Y1628="CONSUMO",AC1628="SIM")*OR(AG1628="-",AG1628="BIT"),IF(E1628&lt;&gt;"",(AI1628-(P1628+L1628-N1628+Q1628)*AY1628)/0.83),""))</f>
        <v/>
      </c>
      <c r="BD1628" s="51" t="str">
        <f aca="false">IF(BC1628="","",BC1628*0.17)</f>
        <v/>
      </c>
      <c r="BE1628" s="51" t="str">
        <f aca="false">IF(I1628=6908,0,IF(BC1628="","",BD1628-((P1628+L1628-N1628+Q1628)*AY1628)))</f>
        <v/>
      </c>
      <c r="BF1628" s="53" t="str">
        <f aca="false">IF(B1628="","",IF(OR(B1628="",E1628="Regime Normal"),0,(AI1628-Q1628)*VLOOKUP(R1628,Dados!$X$98:$Y$108,2,0)))</f>
        <v/>
      </c>
      <c r="BG1628" s="54" t="str">
        <f aca="false">IFERROR(VLOOKUP(I1628,Dados!$AC$27:$AD$43,2,0),IF(B1628="","",IF(D1628&lt;&gt;"MT",IF(AND(AC1628="SIM",Y1628="Revenda"),"2403",IF(AND(AC1628="SIM",Y1628="Consumo"),"2407",IF(AND(AC1628="NÃO",Y1628="Revenda"),"2102",IF(AND(AC1628="NÃO",Y1628="Consumo"),"2556",)))),REPLACE(I1628,1,1,1))))</f>
        <v/>
      </c>
    </row>
    <row r="1629" customFormat="false" ht="12.8" hidden="false" customHeight="true" outlineLevel="0" collapsed="false">
      <c r="Y1629" s="45"/>
      <c r="Z1629" s="46" t="str">
        <f aca="false">IF(B1629="","",(IFERROR(VLOOKUP(H1629,Dados!A$3:B$15000,2,0),"Não Encontrado")))</f>
        <v/>
      </c>
      <c r="AA1629" s="46" t="str">
        <f aca="false">IF(B1629="","",(IFERROR(VLOOKUP(G1629,Dados!C$3:E$15000,3,0),"Não Encontrado")))</f>
        <v/>
      </c>
      <c r="AB1629" s="46" t="str">
        <f aca="false">IFERROR(IF(Z1629&lt;&gt;"Não Encontrado",Z1629,IF(AA1629&lt;&gt;"Não Encontrado",AA1629,"")),"")</f>
        <v/>
      </c>
      <c r="AC1629" s="45" t="str">
        <f aca="false">IF(B1629="","",IF(AB1629="","NÃO","SIM"))</f>
        <v/>
      </c>
      <c r="AD1629" s="45" t="str">
        <f aca="false">IFERROR(VLOOKUP(G1629,Dados!$P$3:$R$500,3,0),"")</f>
        <v/>
      </c>
      <c r="AE1629" s="45" t="str">
        <f aca="false">IFERROR(VLOOKUP(G1629,Dados!$K$3:$L$500,2,0),"")</f>
        <v/>
      </c>
      <c r="AF1629" s="45" t="str">
        <f aca="false">IFERROR(VLOOKUP(G1629,Dados!$M$3:$N$500,2,0),"")</f>
        <v/>
      </c>
      <c r="AG1629" s="45" t="str">
        <f aca="false">IF(F1629="","",IF(AND(AD1629="",AE1629="",AF1629=""),"-",IF(AND(AD1629="BIT",AE1629="",AF1629=""),"BIT",IF(AND(AE1629="ANEXO I",AD1629="",AF1629=""),"ANEXO I",IF(AND(AF1629="ANEXO II",AD1629="",AE1629=""),"ANEXO II","Escolher")))))</f>
        <v/>
      </c>
      <c r="AH1629" s="45" t="str">
        <f aca="false">IF(AG1629&lt;&gt;"Pneus","",IFERROR(VLOOKUP(R1629,Dados!$X$2:$Z$5,3,0)*(AI1629-Q1629),VLOOKUP(D1629,Dados!$X$7:$Z$33,3,0)*(AI1629-Q1629)))</f>
        <v/>
      </c>
      <c r="AI1629" s="47" t="str">
        <f aca="false">IF(B1629="","",P1629+Q1629+O1629+M1629+L1629-N1629)</f>
        <v/>
      </c>
      <c r="AJ1629" s="48" t="str">
        <f aca="false">IFERROR(IF(AND(AC1629="SIM",AG1629="-",Y1629="REVENDA"),(AB1629/1+1)*AI1629,IF(AND(AC1629="SIM",AG1629="Pneus",Y1629="REVENDA"),(AB1629/1+1)*(AI1629-AH1629),"")),"")</f>
        <v/>
      </c>
      <c r="AK1629" s="48" t="str">
        <f aca="false">IF(AJ1629="","",AJ1629*17%)</f>
        <v/>
      </c>
      <c r="AL1629" s="48" t="str">
        <f aca="false">IFERROR(IF(AC1629="NÃO","",IF(AK1629="","",IF(E1629="Simples Nacional",BF1629,IF(T1629=0.12,U1629*0.5833337002,IF(T1629=0,AI1629*0.07,U1629))))),"")</f>
        <v/>
      </c>
      <c r="AM1629" s="47" t="str">
        <f aca="false">IFERROR(IF(AC1629="NÃO","",IF(OR(AG1629="-",AG1629="Pneus"),AK1629-AL1629,"")),"")</f>
        <v/>
      </c>
      <c r="AN1629" s="48" t="str">
        <f aca="false">IF(AND(Y1629="REVENDA",AC1629="SIM",AG1629="BIT"),((AB1629/1+1)*AI1629)*0.4117,"")</f>
        <v/>
      </c>
      <c r="AO1629" s="48" t="str">
        <f aca="false">IF(AN1629="","",AN1629*17%)</f>
        <v/>
      </c>
      <c r="AP1629" s="49" t="str">
        <f aca="false">IF(AN1629="","",IF(T1629=0.12,(U1629*0.4117)*0.4117,IF(T1629=0,(AI1629*0.07)*0.4117,U1629*0.4117)))</f>
        <v/>
      </c>
      <c r="AQ1629" s="47" t="str">
        <f aca="false">IF(AN1629="","",AO1629-AP1629)</f>
        <v/>
      </c>
      <c r="AR1629" s="50" t="str">
        <f aca="false">IFERROR(IF(AND(AC1629="SIM",Y1629="REVENDA",LEFT(AG1629,5)="ANEXO")*OR(AE1629="ANEXO I",AF1629="ANEXO II"),VLOOKUP(H1629,Dados!G:I,2,0),""),"INSERIR MVA")</f>
        <v/>
      </c>
      <c r="AS1629" s="48" t="str">
        <f aca="false">IF(LEFT(AG1629,5)="ANEXO",VLOOKUP(AG1629,Dados!$X$111:$Z$112,2,0)*(AI1629-Q1629),"")</f>
        <v/>
      </c>
      <c r="AT1629" s="48" t="str">
        <f aca="false">IFERROR(IF(AR1629="","",(AI1629*AR1629)+AI1629),"INSERIR MVA")</f>
        <v/>
      </c>
      <c r="AU1629" s="48" t="str">
        <f aca="false">IF(AT1629="","",IF(AY1629=0.04,U1629,AS1629*AY1629))</f>
        <v/>
      </c>
      <c r="AV1629" s="47" t="str">
        <f aca="false">IFERROR(IF(AU1629="","",(VLOOKUP(AG1629,Dados!$X$111:$Z$112,3,0)*AT1629*0.17)),"INSERIR MVA")</f>
        <v/>
      </c>
      <c r="AW1629" s="47" t="str">
        <f aca="false">IFERROR(IF(AR1629="","",AV1629-AU1629),"")</f>
        <v/>
      </c>
      <c r="AX1629" s="51" t="str">
        <f aca="false">IFERROR(IF(AC1629="NÃO","",IF(AM1629&lt;&gt;"",AM1629-W1629,IF(AQ1629&lt;&gt;"",AQ1629-W1629,IF(AW1629&lt;&gt;"",AW1629-W1629,"")))),"")</f>
        <v/>
      </c>
      <c r="AY1629" s="46" t="str">
        <f aca="false">IFERROR(IF(ISNA(VLOOKUP(R1629,Dados!$X$2:$Y$5,2,0)),VLOOKUP(D1629,Dados!$X$7:$Y$33,2,0),VLOOKUP(R1629,Dados!$X$2:$Y$5,2,0)),"")</f>
        <v/>
      </c>
      <c r="AZ1629" s="52" t="str">
        <f aca="false">IF(C1629="","",IF(AND(Y1629="CONSUMO",AC1629="NÃO")*OR(AG1629="-",AG1629="BIT"),IF(E1629&lt;&gt;"",(AI1629-(P1629+L1629-N1629+Q1629)*AY1629)/0.83),""))</f>
        <v/>
      </c>
      <c r="BA1629" s="51" t="str">
        <f aca="false">IF(AZ1629="","",AZ1629*0.17-((P1629+L1629-N1629+Q1629)*AY1629))</f>
        <v/>
      </c>
      <c r="BB1629" s="51" t="str">
        <f aca="false">IF(AND(Y1629="CONSUMO",AG1629="ANEXO I",AY1629&gt;4%),(AI1629-(P1629+L1629-N1629+Q1629)*0.0514)/0.83*(0.5177)*(0.17)-AI1629*0.0514,IF(AND(Y1629="CONSUMO",AG1629="ANEXO II",AY1629&gt;4%),(AI1629-(P1629+L1629-N1629+Q1629)*0.041)/0.83*(0.3295)*(0.17)-AI1629*0.041,IF(AND(Y1629="CONSUMO",AG1629="ANEXO I",AY1629=4%),(AI1629-(P1629+L1629-N1629+Q1629)*0.04)/0.83*(0.5177)*(0.17)-AI1629*0.04,IF(AND(Y1629="CONSUMO",AG1629="ANEXO II",AY1629=4%),(AI1629-(P1629+L1629-N1629+Q1629)*0.04)/0.83*(0.3295)*(0.17)-AI1629*0.04,""))))</f>
        <v/>
      </c>
      <c r="BC1629" s="51" t="str">
        <f aca="false">IF(C1629="","",IF(AND(Y1629="CONSUMO",AC1629="SIM")*OR(AG1629="-",AG1629="BIT"),IF(E1629&lt;&gt;"",(AI1629-(P1629+L1629-N1629+Q1629)*AY1629)/0.83),""))</f>
        <v/>
      </c>
      <c r="BD1629" s="51" t="str">
        <f aca="false">IF(BC1629="","",BC1629*0.17)</f>
        <v/>
      </c>
      <c r="BE1629" s="51" t="str">
        <f aca="false">IF(I1629=6908,0,IF(BC1629="","",BD1629-((P1629+L1629-N1629+Q1629)*AY1629)))</f>
        <v/>
      </c>
      <c r="BF1629" s="53" t="str">
        <f aca="false">IF(B1629="","",IF(OR(B1629="",E1629="Regime Normal"),0,(AI1629-Q1629)*VLOOKUP(R1629,Dados!$X$98:$Y$108,2,0)))</f>
        <v/>
      </c>
      <c r="BG1629" s="54" t="str">
        <f aca="false">IFERROR(VLOOKUP(I1629,Dados!$AC$27:$AD$43,2,0),IF(B1629="","",IF(D1629&lt;&gt;"MT",IF(AND(AC1629="SIM",Y1629="Revenda"),"2403",IF(AND(AC1629="SIM",Y1629="Consumo"),"2407",IF(AND(AC1629="NÃO",Y1629="Revenda"),"2102",IF(AND(AC1629="NÃO",Y1629="Consumo"),"2556",)))),REPLACE(I1629,1,1,1))))</f>
        <v/>
      </c>
    </row>
    <row r="1630" customFormat="false" ht="12.8" hidden="false" customHeight="true" outlineLevel="0" collapsed="false">
      <c r="Y1630" s="45"/>
      <c r="Z1630" s="46" t="str">
        <f aca="false">IF(B1630="","",(IFERROR(VLOOKUP(H1630,Dados!A$3:B$15000,2,0),"Não Encontrado")))</f>
        <v/>
      </c>
      <c r="AA1630" s="46" t="str">
        <f aca="false">IF(B1630="","",(IFERROR(VLOOKUP(G1630,Dados!C$3:E$15000,3,0),"Não Encontrado")))</f>
        <v/>
      </c>
      <c r="AB1630" s="46" t="str">
        <f aca="false">IFERROR(IF(Z1630&lt;&gt;"Não Encontrado",Z1630,IF(AA1630&lt;&gt;"Não Encontrado",AA1630,"")),"")</f>
        <v/>
      </c>
      <c r="AC1630" s="45" t="str">
        <f aca="false">IF(B1630="","",IF(AB1630="","NÃO","SIM"))</f>
        <v/>
      </c>
      <c r="AD1630" s="45" t="str">
        <f aca="false">IFERROR(VLOOKUP(G1630,Dados!$P$3:$R$500,3,0),"")</f>
        <v/>
      </c>
      <c r="AE1630" s="45" t="str">
        <f aca="false">IFERROR(VLOOKUP(G1630,Dados!$K$3:$L$500,2,0),"")</f>
        <v/>
      </c>
      <c r="AF1630" s="45" t="str">
        <f aca="false">IFERROR(VLOOKUP(G1630,Dados!$M$3:$N$500,2,0),"")</f>
        <v/>
      </c>
      <c r="AG1630" s="45" t="str">
        <f aca="false">IF(F1630="","",IF(AND(AD1630="",AE1630="",AF1630=""),"-",IF(AND(AD1630="BIT",AE1630="",AF1630=""),"BIT",IF(AND(AE1630="ANEXO I",AD1630="",AF1630=""),"ANEXO I",IF(AND(AF1630="ANEXO II",AD1630="",AE1630=""),"ANEXO II","Escolher")))))</f>
        <v/>
      </c>
      <c r="AH1630" s="45" t="str">
        <f aca="false">IF(AG1630&lt;&gt;"Pneus","",IFERROR(VLOOKUP(R1630,Dados!$X$2:$Z$5,3,0)*(AI1630-Q1630),VLOOKUP(D1630,Dados!$X$7:$Z$33,3,0)*(AI1630-Q1630)))</f>
        <v/>
      </c>
      <c r="AI1630" s="47" t="str">
        <f aca="false">IF(B1630="","",P1630+Q1630+O1630+M1630+L1630-N1630)</f>
        <v/>
      </c>
      <c r="AJ1630" s="48" t="str">
        <f aca="false">IFERROR(IF(AND(AC1630="SIM",AG1630="-",Y1630="REVENDA"),(AB1630/1+1)*AI1630,IF(AND(AC1630="SIM",AG1630="Pneus",Y1630="REVENDA"),(AB1630/1+1)*(AI1630-AH1630),"")),"")</f>
        <v/>
      </c>
      <c r="AK1630" s="48" t="str">
        <f aca="false">IF(AJ1630="","",AJ1630*17%)</f>
        <v/>
      </c>
      <c r="AL1630" s="48" t="str">
        <f aca="false">IFERROR(IF(AC1630="NÃO","",IF(AK1630="","",IF(E1630="Simples Nacional",BF1630,IF(T1630=0.12,U1630*0.5833337002,IF(T1630=0,AI1630*0.07,U1630))))),"")</f>
        <v/>
      </c>
      <c r="AM1630" s="47" t="str">
        <f aca="false">IFERROR(IF(AC1630="NÃO","",IF(OR(AG1630="-",AG1630="Pneus"),AK1630-AL1630,"")),"")</f>
        <v/>
      </c>
      <c r="AN1630" s="48" t="str">
        <f aca="false">IF(AND(Y1630="REVENDA",AC1630="SIM",AG1630="BIT"),((AB1630/1+1)*AI1630)*0.4117,"")</f>
        <v/>
      </c>
      <c r="AO1630" s="48" t="str">
        <f aca="false">IF(AN1630="","",AN1630*17%)</f>
        <v/>
      </c>
      <c r="AP1630" s="49" t="str">
        <f aca="false">IF(AN1630="","",IF(T1630=0.12,(U1630*0.4117)*0.4117,IF(T1630=0,(AI1630*0.07)*0.4117,U1630*0.4117)))</f>
        <v/>
      </c>
      <c r="AQ1630" s="47" t="str">
        <f aca="false">IF(AN1630="","",AO1630-AP1630)</f>
        <v/>
      </c>
      <c r="AR1630" s="50" t="str">
        <f aca="false">IFERROR(IF(AND(AC1630="SIM",Y1630="REVENDA",LEFT(AG1630,5)="ANEXO")*OR(AE1630="ANEXO I",AF1630="ANEXO II"),VLOOKUP(H1630,Dados!G:I,2,0),""),"INSERIR MVA")</f>
        <v/>
      </c>
      <c r="AS1630" s="48" t="str">
        <f aca="false">IF(LEFT(AG1630,5)="ANEXO",VLOOKUP(AG1630,Dados!$X$111:$Z$112,2,0)*(AI1630-Q1630),"")</f>
        <v/>
      </c>
      <c r="AT1630" s="48" t="str">
        <f aca="false">IFERROR(IF(AR1630="","",(AI1630*AR1630)+AI1630),"INSERIR MVA")</f>
        <v/>
      </c>
      <c r="AU1630" s="48" t="str">
        <f aca="false">IF(AT1630="","",IF(AY1630=0.04,U1630,AS1630*AY1630))</f>
        <v/>
      </c>
      <c r="AV1630" s="47" t="str">
        <f aca="false">IFERROR(IF(AU1630="","",(VLOOKUP(AG1630,Dados!$X$111:$Z$112,3,0)*AT1630*0.17)),"INSERIR MVA")</f>
        <v/>
      </c>
      <c r="AW1630" s="47" t="str">
        <f aca="false">IFERROR(IF(AR1630="","",AV1630-AU1630),"")</f>
        <v/>
      </c>
      <c r="AX1630" s="51" t="str">
        <f aca="false">IFERROR(IF(AC1630="NÃO","",IF(AM1630&lt;&gt;"",AM1630-W1630,IF(AQ1630&lt;&gt;"",AQ1630-W1630,IF(AW1630&lt;&gt;"",AW1630-W1630,"")))),"")</f>
        <v/>
      </c>
      <c r="AY1630" s="46" t="str">
        <f aca="false">IFERROR(IF(ISNA(VLOOKUP(R1630,Dados!$X$2:$Y$5,2,0)),VLOOKUP(D1630,Dados!$X$7:$Y$33,2,0),VLOOKUP(R1630,Dados!$X$2:$Y$5,2,0)),"")</f>
        <v/>
      </c>
      <c r="AZ1630" s="52" t="str">
        <f aca="false">IF(C1630="","",IF(AND(Y1630="CONSUMO",AC1630="NÃO")*OR(AG1630="-",AG1630="BIT"),IF(E1630&lt;&gt;"",(AI1630-(P1630+L1630-N1630+Q1630)*AY1630)/0.83),""))</f>
        <v/>
      </c>
      <c r="BA1630" s="51" t="str">
        <f aca="false">IF(AZ1630="","",AZ1630*0.17-((P1630+L1630-N1630+Q1630)*AY1630))</f>
        <v/>
      </c>
      <c r="BB1630" s="51" t="str">
        <f aca="false">IF(AND(Y1630="CONSUMO",AG1630="ANEXO I",AY1630&gt;4%),(AI1630-(P1630+L1630-N1630+Q1630)*0.0514)/0.83*(0.5177)*(0.17)-AI1630*0.0514,IF(AND(Y1630="CONSUMO",AG1630="ANEXO II",AY1630&gt;4%),(AI1630-(P1630+L1630-N1630+Q1630)*0.041)/0.83*(0.3295)*(0.17)-AI1630*0.041,IF(AND(Y1630="CONSUMO",AG1630="ANEXO I",AY1630=4%),(AI1630-(P1630+L1630-N1630+Q1630)*0.04)/0.83*(0.5177)*(0.17)-AI1630*0.04,IF(AND(Y1630="CONSUMO",AG1630="ANEXO II",AY1630=4%),(AI1630-(P1630+L1630-N1630+Q1630)*0.04)/0.83*(0.3295)*(0.17)-AI1630*0.04,""))))</f>
        <v/>
      </c>
      <c r="BC1630" s="51" t="str">
        <f aca="false">IF(C1630="","",IF(AND(Y1630="CONSUMO",AC1630="SIM")*OR(AG1630="-",AG1630="BIT"),IF(E1630&lt;&gt;"",(AI1630-(P1630+L1630-N1630+Q1630)*AY1630)/0.83),""))</f>
        <v/>
      </c>
      <c r="BD1630" s="51" t="str">
        <f aca="false">IF(BC1630="","",BC1630*0.17)</f>
        <v/>
      </c>
      <c r="BE1630" s="51" t="str">
        <f aca="false">IF(I1630=6908,0,IF(BC1630="","",BD1630-((P1630+L1630-N1630+Q1630)*AY1630)))</f>
        <v/>
      </c>
      <c r="BF1630" s="53" t="str">
        <f aca="false">IF(B1630="","",IF(OR(B1630="",E1630="Regime Normal"),0,(AI1630-Q1630)*VLOOKUP(R1630,Dados!$X$98:$Y$108,2,0)))</f>
        <v/>
      </c>
      <c r="BG1630" s="54" t="str">
        <f aca="false">IFERROR(VLOOKUP(I1630,Dados!$AC$27:$AD$43,2,0),IF(B1630="","",IF(D1630&lt;&gt;"MT",IF(AND(AC1630="SIM",Y1630="Revenda"),"2403",IF(AND(AC1630="SIM",Y1630="Consumo"),"2407",IF(AND(AC1630="NÃO",Y1630="Revenda"),"2102",IF(AND(AC1630="NÃO",Y1630="Consumo"),"2556",)))),REPLACE(I1630,1,1,1))))</f>
        <v/>
      </c>
    </row>
    <row r="1631" customFormat="false" ht="12.8" hidden="false" customHeight="true" outlineLevel="0" collapsed="false">
      <c r="Y1631" s="45"/>
      <c r="Z1631" s="46" t="str">
        <f aca="false">IF(B1631="","",(IFERROR(VLOOKUP(H1631,Dados!A$3:B$15000,2,0),"Não Encontrado")))</f>
        <v/>
      </c>
      <c r="AA1631" s="46" t="str">
        <f aca="false">IF(B1631="","",(IFERROR(VLOOKUP(G1631,Dados!C$3:E$15000,3,0),"Não Encontrado")))</f>
        <v/>
      </c>
      <c r="AB1631" s="46" t="str">
        <f aca="false">IFERROR(IF(Z1631&lt;&gt;"Não Encontrado",Z1631,IF(AA1631&lt;&gt;"Não Encontrado",AA1631,"")),"")</f>
        <v/>
      </c>
      <c r="AC1631" s="45" t="str">
        <f aca="false">IF(B1631="","",IF(AB1631="","NÃO","SIM"))</f>
        <v/>
      </c>
      <c r="AD1631" s="45" t="str">
        <f aca="false">IFERROR(VLOOKUP(G1631,Dados!$P$3:$R$500,3,0),"")</f>
        <v/>
      </c>
      <c r="AE1631" s="45" t="str">
        <f aca="false">IFERROR(VLOOKUP(G1631,Dados!$K$3:$L$500,2,0),"")</f>
        <v/>
      </c>
      <c r="AF1631" s="45" t="str">
        <f aca="false">IFERROR(VLOOKUP(G1631,Dados!$M$3:$N$500,2,0),"")</f>
        <v/>
      </c>
      <c r="AG1631" s="45" t="str">
        <f aca="false">IF(F1631="","",IF(AND(AD1631="",AE1631="",AF1631=""),"-",IF(AND(AD1631="BIT",AE1631="",AF1631=""),"BIT",IF(AND(AE1631="ANEXO I",AD1631="",AF1631=""),"ANEXO I",IF(AND(AF1631="ANEXO II",AD1631="",AE1631=""),"ANEXO II","Escolher")))))</f>
        <v/>
      </c>
      <c r="AH1631" s="45" t="str">
        <f aca="false">IF(AG1631&lt;&gt;"Pneus","",IFERROR(VLOOKUP(R1631,Dados!$X$2:$Z$5,3,0)*(AI1631-Q1631),VLOOKUP(D1631,Dados!$X$7:$Z$33,3,0)*(AI1631-Q1631)))</f>
        <v/>
      </c>
      <c r="AI1631" s="47" t="str">
        <f aca="false">IF(B1631="","",P1631+Q1631+O1631+M1631+L1631-N1631)</f>
        <v/>
      </c>
      <c r="AJ1631" s="48" t="str">
        <f aca="false">IFERROR(IF(AND(AC1631="SIM",AG1631="-",Y1631="REVENDA"),(AB1631/1+1)*AI1631,IF(AND(AC1631="SIM",AG1631="Pneus",Y1631="REVENDA"),(AB1631/1+1)*(AI1631-AH1631),"")),"")</f>
        <v/>
      </c>
      <c r="AK1631" s="48" t="str">
        <f aca="false">IF(AJ1631="","",AJ1631*17%)</f>
        <v/>
      </c>
      <c r="AL1631" s="48" t="str">
        <f aca="false">IFERROR(IF(AC1631="NÃO","",IF(AK1631="","",IF(E1631="Simples Nacional",BF1631,IF(T1631=0.12,U1631*0.5833337002,IF(T1631=0,AI1631*0.07,U1631))))),"")</f>
        <v/>
      </c>
      <c r="AM1631" s="47" t="str">
        <f aca="false">IFERROR(IF(AC1631="NÃO","",IF(OR(AG1631="-",AG1631="Pneus"),AK1631-AL1631,"")),"")</f>
        <v/>
      </c>
      <c r="AN1631" s="48" t="str">
        <f aca="false">IF(AND(Y1631="REVENDA",AC1631="SIM",AG1631="BIT"),((AB1631/1+1)*AI1631)*0.4117,"")</f>
        <v/>
      </c>
      <c r="AO1631" s="48" t="str">
        <f aca="false">IF(AN1631="","",AN1631*17%)</f>
        <v/>
      </c>
      <c r="AP1631" s="49" t="str">
        <f aca="false">IF(AN1631="","",IF(T1631=0.12,(U1631*0.4117)*0.4117,IF(T1631=0,(AI1631*0.07)*0.4117,U1631*0.4117)))</f>
        <v/>
      </c>
      <c r="AQ1631" s="47" t="str">
        <f aca="false">IF(AN1631="","",AO1631-AP1631)</f>
        <v/>
      </c>
      <c r="AR1631" s="50" t="str">
        <f aca="false">IFERROR(IF(AND(AC1631="SIM",Y1631="REVENDA",LEFT(AG1631,5)="ANEXO")*OR(AE1631="ANEXO I",AF1631="ANEXO II"),VLOOKUP(H1631,Dados!G:I,2,0),""),"INSERIR MVA")</f>
        <v/>
      </c>
      <c r="AS1631" s="48" t="str">
        <f aca="false">IF(LEFT(AG1631,5)="ANEXO",VLOOKUP(AG1631,Dados!$X$111:$Z$112,2,0)*(AI1631-Q1631),"")</f>
        <v/>
      </c>
      <c r="AT1631" s="48" t="str">
        <f aca="false">IFERROR(IF(AR1631="","",(AI1631*AR1631)+AI1631),"INSERIR MVA")</f>
        <v/>
      </c>
      <c r="AU1631" s="48" t="str">
        <f aca="false">IF(AT1631="","",IF(AY1631=0.04,U1631,AS1631*AY1631))</f>
        <v/>
      </c>
      <c r="AV1631" s="47" t="str">
        <f aca="false">IFERROR(IF(AU1631="","",(VLOOKUP(AG1631,Dados!$X$111:$Z$112,3,0)*AT1631*0.17)),"INSERIR MVA")</f>
        <v/>
      </c>
      <c r="AW1631" s="47" t="str">
        <f aca="false">IFERROR(IF(AR1631="","",AV1631-AU1631),"")</f>
        <v/>
      </c>
      <c r="AX1631" s="51" t="str">
        <f aca="false">IFERROR(IF(AC1631="NÃO","",IF(AM1631&lt;&gt;"",AM1631-W1631,IF(AQ1631&lt;&gt;"",AQ1631-W1631,IF(AW1631&lt;&gt;"",AW1631-W1631,"")))),"")</f>
        <v/>
      </c>
      <c r="AY1631" s="46" t="str">
        <f aca="false">IFERROR(IF(ISNA(VLOOKUP(R1631,Dados!$X$2:$Y$5,2,0)),VLOOKUP(D1631,Dados!$X$7:$Y$33,2,0),VLOOKUP(R1631,Dados!$X$2:$Y$5,2,0)),"")</f>
        <v/>
      </c>
      <c r="AZ1631" s="52" t="str">
        <f aca="false">IF(C1631="","",IF(AND(Y1631="CONSUMO",AC1631="NÃO")*OR(AG1631="-",AG1631="BIT"),IF(E1631&lt;&gt;"",(AI1631-(P1631+L1631-N1631+Q1631)*AY1631)/0.83),""))</f>
        <v/>
      </c>
      <c r="BA1631" s="51" t="str">
        <f aca="false">IF(AZ1631="","",AZ1631*0.17-((P1631+L1631-N1631+Q1631)*AY1631))</f>
        <v/>
      </c>
      <c r="BB1631" s="51" t="str">
        <f aca="false">IF(AND(Y1631="CONSUMO",AG1631="ANEXO I",AY1631&gt;4%),(AI1631-(P1631+L1631-N1631+Q1631)*0.0514)/0.83*(0.5177)*(0.17)-AI1631*0.0514,IF(AND(Y1631="CONSUMO",AG1631="ANEXO II",AY1631&gt;4%),(AI1631-(P1631+L1631-N1631+Q1631)*0.041)/0.83*(0.3295)*(0.17)-AI1631*0.041,IF(AND(Y1631="CONSUMO",AG1631="ANEXO I",AY1631=4%),(AI1631-(P1631+L1631-N1631+Q1631)*0.04)/0.83*(0.5177)*(0.17)-AI1631*0.04,IF(AND(Y1631="CONSUMO",AG1631="ANEXO II",AY1631=4%),(AI1631-(P1631+L1631-N1631+Q1631)*0.04)/0.83*(0.3295)*(0.17)-AI1631*0.04,""))))</f>
        <v/>
      </c>
      <c r="BC1631" s="51" t="str">
        <f aca="false">IF(C1631="","",IF(AND(Y1631="CONSUMO",AC1631="SIM")*OR(AG1631="-",AG1631="BIT"),IF(E1631&lt;&gt;"",(AI1631-(P1631+L1631-N1631+Q1631)*AY1631)/0.83),""))</f>
        <v/>
      </c>
      <c r="BD1631" s="51" t="str">
        <f aca="false">IF(BC1631="","",BC1631*0.17)</f>
        <v/>
      </c>
      <c r="BE1631" s="51" t="str">
        <f aca="false">IF(I1631=6908,0,IF(BC1631="","",BD1631-((P1631+L1631-N1631+Q1631)*AY1631)))</f>
        <v/>
      </c>
      <c r="BF1631" s="53" t="str">
        <f aca="false">IF(B1631="","",IF(OR(B1631="",E1631="Regime Normal"),0,(AI1631-Q1631)*VLOOKUP(R1631,Dados!$X$98:$Y$108,2,0)))</f>
        <v/>
      </c>
      <c r="BG1631" s="54" t="str">
        <f aca="false">IFERROR(VLOOKUP(I1631,Dados!$AC$27:$AD$43,2,0),IF(B1631="","",IF(D1631&lt;&gt;"MT",IF(AND(AC1631="SIM",Y1631="Revenda"),"2403",IF(AND(AC1631="SIM",Y1631="Consumo"),"2407",IF(AND(AC1631="NÃO",Y1631="Revenda"),"2102",IF(AND(AC1631="NÃO",Y1631="Consumo"),"2556",)))),REPLACE(I1631,1,1,1))))</f>
        <v/>
      </c>
    </row>
    <row r="1632" customFormat="false" ht="12.8" hidden="false" customHeight="true" outlineLevel="0" collapsed="false">
      <c r="Y1632" s="45"/>
      <c r="Z1632" s="46" t="str">
        <f aca="false">IF(B1632="","",(IFERROR(VLOOKUP(H1632,Dados!A$3:B$15000,2,0),"Não Encontrado")))</f>
        <v/>
      </c>
      <c r="AA1632" s="46" t="str">
        <f aca="false">IF(B1632="","",(IFERROR(VLOOKUP(G1632,Dados!C$3:E$15000,3,0),"Não Encontrado")))</f>
        <v/>
      </c>
      <c r="AB1632" s="46" t="str">
        <f aca="false">IFERROR(IF(Z1632&lt;&gt;"Não Encontrado",Z1632,IF(AA1632&lt;&gt;"Não Encontrado",AA1632,"")),"")</f>
        <v/>
      </c>
      <c r="AC1632" s="45" t="str">
        <f aca="false">IF(B1632="","",IF(AB1632="","NÃO","SIM"))</f>
        <v/>
      </c>
      <c r="AD1632" s="45" t="str">
        <f aca="false">IFERROR(VLOOKUP(G1632,Dados!$P$3:$R$500,3,0),"")</f>
        <v/>
      </c>
      <c r="AE1632" s="45" t="str">
        <f aca="false">IFERROR(VLOOKUP(G1632,Dados!$K$3:$L$500,2,0),"")</f>
        <v/>
      </c>
      <c r="AF1632" s="45" t="str">
        <f aca="false">IFERROR(VLOOKUP(G1632,Dados!$M$3:$N$500,2,0),"")</f>
        <v/>
      </c>
      <c r="AG1632" s="45" t="str">
        <f aca="false">IF(F1632="","",IF(AND(AD1632="",AE1632="",AF1632=""),"-",IF(AND(AD1632="BIT",AE1632="",AF1632=""),"BIT",IF(AND(AE1632="ANEXO I",AD1632="",AF1632=""),"ANEXO I",IF(AND(AF1632="ANEXO II",AD1632="",AE1632=""),"ANEXO II","Escolher")))))</f>
        <v/>
      </c>
      <c r="AH1632" s="45" t="str">
        <f aca="false">IF(AG1632&lt;&gt;"Pneus","",IFERROR(VLOOKUP(R1632,Dados!$X$2:$Z$5,3,0)*(AI1632-Q1632),VLOOKUP(D1632,Dados!$X$7:$Z$33,3,0)*(AI1632-Q1632)))</f>
        <v/>
      </c>
      <c r="AI1632" s="47" t="str">
        <f aca="false">IF(B1632="","",P1632+Q1632+O1632+M1632+L1632-N1632)</f>
        <v/>
      </c>
      <c r="AJ1632" s="48" t="str">
        <f aca="false">IFERROR(IF(AND(AC1632="SIM",AG1632="-",Y1632="REVENDA"),(AB1632/1+1)*AI1632,IF(AND(AC1632="SIM",AG1632="Pneus",Y1632="REVENDA"),(AB1632/1+1)*(AI1632-AH1632),"")),"")</f>
        <v/>
      </c>
      <c r="AK1632" s="48" t="str">
        <f aca="false">IF(AJ1632="","",AJ1632*17%)</f>
        <v/>
      </c>
      <c r="AL1632" s="48" t="str">
        <f aca="false">IFERROR(IF(AC1632="NÃO","",IF(AK1632="","",IF(E1632="Simples Nacional",BF1632,IF(T1632=0.12,U1632*0.5833337002,IF(T1632=0,AI1632*0.07,U1632))))),"")</f>
        <v/>
      </c>
      <c r="AM1632" s="47" t="str">
        <f aca="false">IFERROR(IF(AC1632="NÃO","",IF(OR(AG1632="-",AG1632="Pneus"),AK1632-AL1632,"")),"")</f>
        <v/>
      </c>
      <c r="AN1632" s="48" t="str">
        <f aca="false">IF(AND(Y1632="REVENDA",AC1632="SIM",AG1632="BIT"),((AB1632/1+1)*AI1632)*0.4117,"")</f>
        <v/>
      </c>
      <c r="AO1632" s="48" t="str">
        <f aca="false">IF(AN1632="","",AN1632*17%)</f>
        <v/>
      </c>
      <c r="AP1632" s="49" t="str">
        <f aca="false">IF(AN1632="","",IF(T1632=0.12,(U1632*0.4117)*0.4117,IF(T1632=0,(AI1632*0.07)*0.4117,U1632*0.4117)))</f>
        <v/>
      </c>
      <c r="AQ1632" s="47" t="str">
        <f aca="false">IF(AN1632="","",AO1632-AP1632)</f>
        <v/>
      </c>
      <c r="AR1632" s="50" t="str">
        <f aca="false">IFERROR(IF(AND(AC1632="SIM",Y1632="REVENDA",LEFT(AG1632,5)="ANEXO")*OR(AE1632="ANEXO I",AF1632="ANEXO II"),VLOOKUP(H1632,Dados!G:I,2,0),""),"INSERIR MVA")</f>
        <v/>
      </c>
      <c r="AS1632" s="48" t="str">
        <f aca="false">IF(LEFT(AG1632,5)="ANEXO",VLOOKUP(AG1632,Dados!$X$111:$Z$112,2,0)*(AI1632-Q1632),"")</f>
        <v/>
      </c>
      <c r="AT1632" s="48" t="str">
        <f aca="false">IFERROR(IF(AR1632="","",(AI1632*AR1632)+AI1632),"INSERIR MVA")</f>
        <v/>
      </c>
      <c r="AU1632" s="48" t="str">
        <f aca="false">IF(AT1632="","",IF(AY1632=0.04,U1632,AS1632*AY1632))</f>
        <v/>
      </c>
      <c r="AV1632" s="47" t="str">
        <f aca="false">IFERROR(IF(AU1632="","",(VLOOKUP(AG1632,Dados!$X$111:$Z$112,3,0)*AT1632*0.17)),"INSERIR MVA")</f>
        <v/>
      </c>
      <c r="AW1632" s="47" t="str">
        <f aca="false">IFERROR(IF(AR1632="","",AV1632-AU1632),"")</f>
        <v/>
      </c>
      <c r="AX1632" s="51" t="str">
        <f aca="false">IFERROR(IF(AC1632="NÃO","",IF(AM1632&lt;&gt;"",AM1632-W1632,IF(AQ1632&lt;&gt;"",AQ1632-W1632,IF(AW1632&lt;&gt;"",AW1632-W1632,"")))),"")</f>
        <v/>
      </c>
      <c r="AY1632" s="46" t="str">
        <f aca="false">IFERROR(IF(ISNA(VLOOKUP(R1632,Dados!$X$2:$Y$5,2,0)),VLOOKUP(D1632,Dados!$X$7:$Y$33,2,0),VLOOKUP(R1632,Dados!$X$2:$Y$5,2,0)),"")</f>
        <v/>
      </c>
      <c r="AZ1632" s="52" t="str">
        <f aca="false">IF(C1632="","",IF(AND(Y1632="CONSUMO",AC1632="NÃO")*OR(AG1632="-",AG1632="BIT"),IF(E1632&lt;&gt;"",(AI1632-(P1632+L1632-N1632+Q1632)*AY1632)/0.83),""))</f>
        <v/>
      </c>
      <c r="BA1632" s="51" t="str">
        <f aca="false">IF(AZ1632="","",AZ1632*0.17-((P1632+L1632-N1632+Q1632)*AY1632))</f>
        <v/>
      </c>
      <c r="BB1632" s="51" t="str">
        <f aca="false">IF(AND(Y1632="CONSUMO",AG1632="ANEXO I",AY1632&gt;4%),(AI1632-(P1632+L1632-N1632+Q1632)*0.0514)/0.83*(0.5177)*(0.17)-AI1632*0.0514,IF(AND(Y1632="CONSUMO",AG1632="ANEXO II",AY1632&gt;4%),(AI1632-(P1632+L1632-N1632+Q1632)*0.041)/0.83*(0.3295)*(0.17)-AI1632*0.041,IF(AND(Y1632="CONSUMO",AG1632="ANEXO I",AY1632=4%),(AI1632-(P1632+L1632-N1632+Q1632)*0.04)/0.83*(0.5177)*(0.17)-AI1632*0.04,IF(AND(Y1632="CONSUMO",AG1632="ANEXO II",AY1632=4%),(AI1632-(P1632+L1632-N1632+Q1632)*0.04)/0.83*(0.3295)*(0.17)-AI1632*0.04,""))))</f>
        <v/>
      </c>
      <c r="BC1632" s="51" t="str">
        <f aca="false">IF(C1632="","",IF(AND(Y1632="CONSUMO",AC1632="SIM")*OR(AG1632="-",AG1632="BIT"),IF(E1632&lt;&gt;"",(AI1632-(P1632+L1632-N1632+Q1632)*AY1632)/0.83),""))</f>
        <v/>
      </c>
      <c r="BD1632" s="51" t="str">
        <f aca="false">IF(BC1632="","",BC1632*0.17)</f>
        <v/>
      </c>
      <c r="BE1632" s="51" t="str">
        <f aca="false">IF(I1632=6908,0,IF(BC1632="","",BD1632-((P1632+L1632-N1632+Q1632)*AY1632)))</f>
        <v/>
      </c>
      <c r="BF1632" s="53" t="str">
        <f aca="false">IF(B1632="","",IF(OR(B1632="",E1632="Regime Normal"),0,(AI1632-Q1632)*VLOOKUP(R1632,Dados!$X$98:$Y$108,2,0)))</f>
        <v/>
      </c>
      <c r="BG1632" s="54" t="str">
        <f aca="false">IFERROR(VLOOKUP(I1632,Dados!$AC$27:$AD$43,2,0),IF(B1632="","",IF(D1632&lt;&gt;"MT",IF(AND(AC1632="SIM",Y1632="Revenda"),"2403",IF(AND(AC1632="SIM",Y1632="Consumo"),"2407",IF(AND(AC1632="NÃO",Y1632="Revenda"),"2102",IF(AND(AC1632="NÃO",Y1632="Consumo"),"2556",)))),REPLACE(I1632,1,1,1))))</f>
        <v/>
      </c>
    </row>
    <row r="1633" customFormat="false" ht="12.8" hidden="false" customHeight="true" outlineLevel="0" collapsed="false">
      <c r="Y1633" s="45"/>
      <c r="Z1633" s="46" t="str">
        <f aca="false">IF(B1633="","",(IFERROR(VLOOKUP(H1633,Dados!A$3:B$15000,2,0),"Não Encontrado")))</f>
        <v/>
      </c>
      <c r="AA1633" s="46" t="str">
        <f aca="false">IF(B1633="","",(IFERROR(VLOOKUP(G1633,Dados!C$3:E$15000,3,0),"Não Encontrado")))</f>
        <v/>
      </c>
      <c r="AB1633" s="46" t="str">
        <f aca="false">IFERROR(IF(Z1633&lt;&gt;"Não Encontrado",Z1633,IF(AA1633&lt;&gt;"Não Encontrado",AA1633,"")),"")</f>
        <v/>
      </c>
      <c r="AC1633" s="45" t="str">
        <f aca="false">IF(B1633="","",IF(AB1633="","NÃO","SIM"))</f>
        <v/>
      </c>
      <c r="AD1633" s="45" t="str">
        <f aca="false">IFERROR(VLOOKUP(G1633,Dados!$P$3:$R$500,3,0),"")</f>
        <v/>
      </c>
      <c r="AE1633" s="45" t="str">
        <f aca="false">IFERROR(VLOOKUP(G1633,Dados!$K$3:$L$500,2,0),"")</f>
        <v/>
      </c>
      <c r="AF1633" s="45" t="str">
        <f aca="false">IFERROR(VLOOKUP(G1633,Dados!$M$3:$N$500,2,0),"")</f>
        <v/>
      </c>
      <c r="AG1633" s="45" t="str">
        <f aca="false">IF(F1633="","",IF(AND(AD1633="",AE1633="",AF1633=""),"-",IF(AND(AD1633="BIT",AE1633="",AF1633=""),"BIT",IF(AND(AE1633="ANEXO I",AD1633="",AF1633=""),"ANEXO I",IF(AND(AF1633="ANEXO II",AD1633="",AE1633=""),"ANEXO II","Escolher")))))</f>
        <v/>
      </c>
      <c r="AH1633" s="45" t="str">
        <f aca="false">IF(AG1633&lt;&gt;"Pneus","",IFERROR(VLOOKUP(R1633,Dados!$X$2:$Z$5,3,0)*(AI1633-Q1633),VLOOKUP(D1633,Dados!$X$7:$Z$33,3,0)*(AI1633-Q1633)))</f>
        <v/>
      </c>
      <c r="AI1633" s="47" t="str">
        <f aca="false">IF(B1633="","",P1633+Q1633+O1633+M1633+L1633-N1633)</f>
        <v/>
      </c>
      <c r="AJ1633" s="48" t="str">
        <f aca="false">IFERROR(IF(AND(AC1633="SIM",AG1633="-",Y1633="REVENDA"),(AB1633/1+1)*AI1633,IF(AND(AC1633="SIM",AG1633="Pneus",Y1633="REVENDA"),(AB1633/1+1)*(AI1633-AH1633),"")),"")</f>
        <v/>
      </c>
      <c r="AK1633" s="48" t="str">
        <f aca="false">IF(AJ1633="","",AJ1633*17%)</f>
        <v/>
      </c>
      <c r="AL1633" s="48" t="str">
        <f aca="false">IFERROR(IF(AC1633="NÃO","",IF(AK1633="","",IF(E1633="Simples Nacional",BF1633,IF(T1633=0.12,U1633*0.5833337002,IF(T1633=0,AI1633*0.07,U1633))))),"")</f>
        <v/>
      </c>
      <c r="AM1633" s="47" t="str">
        <f aca="false">IFERROR(IF(AC1633="NÃO","",IF(OR(AG1633="-",AG1633="Pneus"),AK1633-AL1633,"")),"")</f>
        <v/>
      </c>
      <c r="AN1633" s="48" t="str">
        <f aca="false">IF(AND(Y1633="REVENDA",AC1633="SIM",AG1633="BIT"),((AB1633/1+1)*AI1633)*0.4117,"")</f>
        <v/>
      </c>
      <c r="AO1633" s="48" t="str">
        <f aca="false">IF(AN1633="","",AN1633*17%)</f>
        <v/>
      </c>
      <c r="AP1633" s="49" t="str">
        <f aca="false">IF(AN1633="","",IF(T1633=0.12,(U1633*0.4117)*0.4117,IF(T1633=0,(AI1633*0.07)*0.4117,U1633*0.4117)))</f>
        <v/>
      </c>
      <c r="AQ1633" s="47" t="str">
        <f aca="false">IF(AN1633="","",AO1633-AP1633)</f>
        <v/>
      </c>
      <c r="AR1633" s="50" t="str">
        <f aca="false">IFERROR(IF(AND(AC1633="SIM",Y1633="REVENDA",LEFT(AG1633,5)="ANEXO")*OR(AE1633="ANEXO I",AF1633="ANEXO II"),VLOOKUP(H1633,Dados!G:I,2,0),""),"INSERIR MVA")</f>
        <v/>
      </c>
      <c r="AS1633" s="48" t="str">
        <f aca="false">IF(LEFT(AG1633,5)="ANEXO",VLOOKUP(AG1633,Dados!$X$111:$Z$112,2,0)*(AI1633-Q1633),"")</f>
        <v/>
      </c>
      <c r="AT1633" s="48" t="str">
        <f aca="false">IFERROR(IF(AR1633="","",(AI1633*AR1633)+AI1633),"INSERIR MVA")</f>
        <v/>
      </c>
      <c r="AU1633" s="48" t="str">
        <f aca="false">IF(AT1633="","",IF(AY1633=0.04,U1633,AS1633*AY1633))</f>
        <v/>
      </c>
      <c r="AV1633" s="47" t="str">
        <f aca="false">IFERROR(IF(AU1633="","",(VLOOKUP(AG1633,Dados!$X$111:$Z$112,3,0)*AT1633*0.17)),"INSERIR MVA")</f>
        <v/>
      </c>
      <c r="AW1633" s="47" t="str">
        <f aca="false">IFERROR(IF(AR1633="","",AV1633-AU1633),"")</f>
        <v/>
      </c>
      <c r="AX1633" s="51" t="str">
        <f aca="false">IFERROR(IF(AC1633="NÃO","",IF(AM1633&lt;&gt;"",AM1633-W1633,IF(AQ1633&lt;&gt;"",AQ1633-W1633,IF(AW1633&lt;&gt;"",AW1633-W1633,"")))),"")</f>
        <v/>
      </c>
      <c r="AY1633" s="46" t="str">
        <f aca="false">IFERROR(IF(ISNA(VLOOKUP(R1633,Dados!$X$2:$Y$5,2,0)),VLOOKUP(D1633,Dados!$X$7:$Y$33,2,0),VLOOKUP(R1633,Dados!$X$2:$Y$5,2,0)),"")</f>
        <v/>
      </c>
      <c r="AZ1633" s="52" t="str">
        <f aca="false">IF(C1633="","",IF(AND(Y1633="CONSUMO",AC1633="NÃO")*OR(AG1633="-",AG1633="BIT"),IF(E1633&lt;&gt;"",(AI1633-(P1633+L1633-N1633+Q1633)*AY1633)/0.83),""))</f>
        <v/>
      </c>
      <c r="BA1633" s="51" t="str">
        <f aca="false">IF(AZ1633="","",AZ1633*0.17-((P1633+L1633-N1633+Q1633)*AY1633))</f>
        <v/>
      </c>
      <c r="BB1633" s="51" t="str">
        <f aca="false">IF(AND(Y1633="CONSUMO",AG1633="ANEXO I",AY1633&gt;4%),(AI1633-(P1633+L1633-N1633+Q1633)*0.0514)/0.83*(0.5177)*(0.17)-AI1633*0.0514,IF(AND(Y1633="CONSUMO",AG1633="ANEXO II",AY1633&gt;4%),(AI1633-(P1633+L1633-N1633+Q1633)*0.041)/0.83*(0.3295)*(0.17)-AI1633*0.041,IF(AND(Y1633="CONSUMO",AG1633="ANEXO I",AY1633=4%),(AI1633-(P1633+L1633-N1633+Q1633)*0.04)/0.83*(0.5177)*(0.17)-AI1633*0.04,IF(AND(Y1633="CONSUMO",AG1633="ANEXO II",AY1633=4%),(AI1633-(P1633+L1633-N1633+Q1633)*0.04)/0.83*(0.3295)*(0.17)-AI1633*0.04,""))))</f>
        <v/>
      </c>
      <c r="BC1633" s="51" t="str">
        <f aca="false">IF(C1633="","",IF(AND(Y1633="CONSUMO",AC1633="SIM")*OR(AG1633="-",AG1633="BIT"),IF(E1633&lt;&gt;"",(AI1633-(P1633+L1633-N1633+Q1633)*AY1633)/0.83),""))</f>
        <v/>
      </c>
      <c r="BD1633" s="51" t="str">
        <f aca="false">IF(BC1633="","",BC1633*0.17)</f>
        <v/>
      </c>
      <c r="BE1633" s="51" t="str">
        <f aca="false">IF(I1633=6908,0,IF(BC1633="","",BD1633-((P1633+L1633-N1633+Q1633)*AY1633)))</f>
        <v/>
      </c>
      <c r="BF1633" s="53" t="str">
        <f aca="false">IF(B1633="","",IF(OR(B1633="",E1633="Regime Normal"),0,(AI1633-Q1633)*VLOOKUP(R1633,Dados!$X$98:$Y$108,2,0)))</f>
        <v/>
      </c>
      <c r="BG1633" s="54" t="str">
        <f aca="false">IFERROR(VLOOKUP(I1633,Dados!$AC$27:$AD$43,2,0),IF(B1633="","",IF(D1633&lt;&gt;"MT",IF(AND(AC1633="SIM",Y1633="Revenda"),"2403",IF(AND(AC1633="SIM",Y1633="Consumo"),"2407",IF(AND(AC1633="NÃO",Y1633="Revenda"),"2102",IF(AND(AC1633="NÃO",Y1633="Consumo"),"2556",)))),REPLACE(I1633,1,1,1))))</f>
        <v/>
      </c>
    </row>
    <row r="1634" customFormat="false" ht="12.8" hidden="false" customHeight="true" outlineLevel="0" collapsed="false">
      <c r="Y1634" s="45"/>
      <c r="Z1634" s="46" t="str">
        <f aca="false">IF(B1634="","",(IFERROR(VLOOKUP(H1634,Dados!A$3:B$15000,2,0),"Não Encontrado")))</f>
        <v/>
      </c>
      <c r="AA1634" s="46" t="str">
        <f aca="false">IF(B1634="","",(IFERROR(VLOOKUP(G1634,Dados!C$3:E$15000,3,0),"Não Encontrado")))</f>
        <v/>
      </c>
      <c r="AB1634" s="46" t="str">
        <f aca="false">IFERROR(IF(Z1634&lt;&gt;"Não Encontrado",Z1634,IF(AA1634&lt;&gt;"Não Encontrado",AA1634,"")),"")</f>
        <v/>
      </c>
      <c r="AC1634" s="45" t="str">
        <f aca="false">IF(B1634="","",IF(AB1634="","NÃO","SIM"))</f>
        <v/>
      </c>
      <c r="AD1634" s="45" t="str">
        <f aca="false">IFERROR(VLOOKUP(G1634,Dados!$P$3:$R$500,3,0),"")</f>
        <v/>
      </c>
      <c r="AE1634" s="45" t="str">
        <f aca="false">IFERROR(VLOOKUP(G1634,Dados!$K$3:$L$500,2,0),"")</f>
        <v/>
      </c>
      <c r="AF1634" s="45" t="str">
        <f aca="false">IFERROR(VLOOKUP(G1634,Dados!$M$3:$N$500,2,0),"")</f>
        <v/>
      </c>
      <c r="AG1634" s="45" t="str">
        <f aca="false">IF(F1634="","",IF(AND(AD1634="",AE1634="",AF1634=""),"-",IF(AND(AD1634="BIT",AE1634="",AF1634=""),"BIT",IF(AND(AE1634="ANEXO I",AD1634="",AF1634=""),"ANEXO I",IF(AND(AF1634="ANEXO II",AD1634="",AE1634=""),"ANEXO II","Escolher")))))</f>
        <v/>
      </c>
      <c r="AH1634" s="45" t="str">
        <f aca="false">IF(AG1634&lt;&gt;"Pneus","",IFERROR(VLOOKUP(R1634,Dados!$X$2:$Z$5,3,0)*(AI1634-Q1634),VLOOKUP(D1634,Dados!$X$7:$Z$33,3,0)*(AI1634-Q1634)))</f>
        <v/>
      </c>
      <c r="AI1634" s="47" t="str">
        <f aca="false">IF(B1634="","",P1634+Q1634+O1634+M1634+L1634-N1634)</f>
        <v/>
      </c>
      <c r="AJ1634" s="48" t="str">
        <f aca="false">IFERROR(IF(AND(AC1634="SIM",AG1634="-",Y1634="REVENDA"),(AB1634/1+1)*AI1634,IF(AND(AC1634="SIM",AG1634="Pneus",Y1634="REVENDA"),(AB1634/1+1)*(AI1634-AH1634),"")),"")</f>
        <v/>
      </c>
      <c r="AK1634" s="48" t="str">
        <f aca="false">IF(AJ1634="","",AJ1634*17%)</f>
        <v/>
      </c>
      <c r="AL1634" s="48" t="str">
        <f aca="false">IFERROR(IF(AC1634="NÃO","",IF(AK1634="","",IF(E1634="Simples Nacional",BF1634,IF(T1634=0.12,U1634*0.5833337002,IF(T1634=0,AI1634*0.07,U1634))))),"")</f>
        <v/>
      </c>
      <c r="AM1634" s="47" t="str">
        <f aca="false">IFERROR(IF(AC1634="NÃO","",IF(OR(AG1634="-",AG1634="Pneus"),AK1634-AL1634,"")),"")</f>
        <v/>
      </c>
      <c r="AN1634" s="48" t="str">
        <f aca="false">IF(AND(Y1634="REVENDA",AC1634="SIM",AG1634="BIT"),((AB1634/1+1)*AI1634)*0.4117,"")</f>
        <v/>
      </c>
      <c r="AO1634" s="48" t="str">
        <f aca="false">IF(AN1634="","",AN1634*17%)</f>
        <v/>
      </c>
      <c r="AP1634" s="49" t="str">
        <f aca="false">IF(AN1634="","",IF(T1634=0.12,(U1634*0.4117)*0.4117,IF(T1634=0,(AI1634*0.07)*0.4117,U1634*0.4117)))</f>
        <v/>
      </c>
      <c r="AQ1634" s="47" t="str">
        <f aca="false">IF(AN1634="","",AO1634-AP1634)</f>
        <v/>
      </c>
      <c r="AR1634" s="50" t="str">
        <f aca="false">IFERROR(IF(AND(AC1634="SIM",Y1634="REVENDA",LEFT(AG1634,5)="ANEXO")*OR(AE1634="ANEXO I",AF1634="ANEXO II"),VLOOKUP(H1634,Dados!G:I,2,0),""),"INSERIR MVA")</f>
        <v/>
      </c>
      <c r="AS1634" s="48" t="str">
        <f aca="false">IF(LEFT(AG1634,5)="ANEXO",VLOOKUP(AG1634,Dados!$X$111:$Z$112,2,0)*(AI1634-Q1634),"")</f>
        <v/>
      </c>
      <c r="AT1634" s="48" t="str">
        <f aca="false">IFERROR(IF(AR1634="","",(AI1634*AR1634)+AI1634),"INSERIR MVA")</f>
        <v/>
      </c>
      <c r="AU1634" s="48" t="str">
        <f aca="false">IF(AT1634="","",IF(AY1634=0.04,U1634,AS1634*AY1634))</f>
        <v/>
      </c>
      <c r="AV1634" s="47" t="str">
        <f aca="false">IFERROR(IF(AU1634="","",(VLOOKUP(AG1634,Dados!$X$111:$Z$112,3,0)*AT1634*0.17)),"INSERIR MVA")</f>
        <v/>
      </c>
      <c r="AW1634" s="47" t="str">
        <f aca="false">IFERROR(IF(AR1634="","",AV1634-AU1634),"")</f>
        <v/>
      </c>
      <c r="AX1634" s="51" t="str">
        <f aca="false">IFERROR(IF(AC1634="NÃO","",IF(AM1634&lt;&gt;"",AM1634-W1634,IF(AQ1634&lt;&gt;"",AQ1634-W1634,IF(AW1634&lt;&gt;"",AW1634-W1634,"")))),"")</f>
        <v/>
      </c>
      <c r="AY1634" s="46" t="str">
        <f aca="false">IFERROR(IF(ISNA(VLOOKUP(R1634,Dados!$X$2:$Y$5,2,0)),VLOOKUP(D1634,Dados!$X$7:$Y$33,2,0),VLOOKUP(R1634,Dados!$X$2:$Y$5,2,0)),"")</f>
        <v/>
      </c>
      <c r="AZ1634" s="52" t="str">
        <f aca="false">IF(C1634="","",IF(AND(Y1634="CONSUMO",AC1634="NÃO")*OR(AG1634="-",AG1634="BIT"),IF(E1634&lt;&gt;"",(AI1634-(P1634+L1634-N1634+Q1634)*AY1634)/0.83),""))</f>
        <v/>
      </c>
      <c r="BA1634" s="51" t="str">
        <f aca="false">IF(AZ1634="","",AZ1634*0.17-((P1634+L1634-N1634+Q1634)*AY1634))</f>
        <v/>
      </c>
      <c r="BB1634" s="51" t="str">
        <f aca="false">IF(AND(Y1634="CONSUMO",AG1634="ANEXO I",AY1634&gt;4%),(AI1634-(P1634+L1634-N1634+Q1634)*0.0514)/0.83*(0.5177)*(0.17)-AI1634*0.0514,IF(AND(Y1634="CONSUMO",AG1634="ANEXO II",AY1634&gt;4%),(AI1634-(P1634+L1634-N1634+Q1634)*0.041)/0.83*(0.3295)*(0.17)-AI1634*0.041,IF(AND(Y1634="CONSUMO",AG1634="ANEXO I",AY1634=4%),(AI1634-(P1634+L1634-N1634+Q1634)*0.04)/0.83*(0.5177)*(0.17)-AI1634*0.04,IF(AND(Y1634="CONSUMO",AG1634="ANEXO II",AY1634=4%),(AI1634-(P1634+L1634-N1634+Q1634)*0.04)/0.83*(0.3295)*(0.17)-AI1634*0.04,""))))</f>
        <v/>
      </c>
      <c r="BC1634" s="51" t="str">
        <f aca="false">IF(C1634="","",IF(AND(Y1634="CONSUMO",AC1634="SIM")*OR(AG1634="-",AG1634="BIT"),IF(E1634&lt;&gt;"",(AI1634-(P1634+L1634-N1634+Q1634)*AY1634)/0.83),""))</f>
        <v/>
      </c>
      <c r="BD1634" s="51" t="str">
        <f aca="false">IF(BC1634="","",BC1634*0.17)</f>
        <v/>
      </c>
      <c r="BE1634" s="51" t="str">
        <f aca="false">IF(I1634=6908,0,IF(BC1634="","",BD1634-((P1634+L1634-N1634+Q1634)*AY1634)))</f>
        <v/>
      </c>
      <c r="BF1634" s="53" t="str">
        <f aca="false">IF(B1634="","",IF(OR(B1634="",E1634="Regime Normal"),0,(AI1634-Q1634)*VLOOKUP(R1634,Dados!$X$98:$Y$108,2,0)))</f>
        <v/>
      </c>
      <c r="BG1634" s="54" t="str">
        <f aca="false">IFERROR(VLOOKUP(I1634,Dados!$AC$27:$AD$43,2,0),IF(B1634="","",IF(D1634&lt;&gt;"MT",IF(AND(AC1634="SIM",Y1634="Revenda"),"2403",IF(AND(AC1634="SIM",Y1634="Consumo"),"2407",IF(AND(AC1634="NÃO",Y1634="Revenda"),"2102",IF(AND(AC1634="NÃO",Y1634="Consumo"),"2556",)))),REPLACE(I1634,1,1,1))))</f>
        <v/>
      </c>
    </row>
    <row r="1635" customFormat="false" ht="12.8" hidden="false" customHeight="true" outlineLevel="0" collapsed="false">
      <c r="Y1635" s="45"/>
      <c r="Z1635" s="46" t="str">
        <f aca="false">IF(B1635="","",(IFERROR(VLOOKUP(H1635,Dados!A$3:B$15000,2,0),"Não Encontrado")))</f>
        <v/>
      </c>
      <c r="AA1635" s="46" t="str">
        <f aca="false">IF(B1635="","",(IFERROR(VLOOKUP(G1635,Dados!C$3:E$15000,3,0),"Não Encontrado")))</f>
        <v/>
      </c>
      <c r="AB1635" s="46" t="str">
        <f aca="false">IFERROR(IF(Z1635&lt;&gt;"Não Encontrado",Z1635,IF(AA1635&lt;&gt;"Não Encontrado",AA1635,"")),"")</f>
        <v/>
      </c>
      <c r="AC1635" s="45" t="str">
        <f aca="false">IF(B1635="","",IF(AB1635="","NÃO","SIM"))</f>
        <v/>
      </c>
      <c r="AD1635" s="45" t="str">
        <f aca="false">IFERROR(VLOOKUP(G1635,Dados!$P$3:$R$500,3,0),"")</f>
        <v/>
      </c>
      <c r="AE1635" s="45" t="str">
        <f aca="false">IFERROR(VLOOKUP(G1635,Dados!$K$3:$L$500,2,0),"")</f>
        <v/>
      </c>
      <c r="AF1635" s="45" t="str">
        <f aca="false">IFERROR(VLOOKUP(G1635,Dados!$M$3:$N$500,2,0),"")</f>
        <v/>
      </c>
      <c r="AG1635" s="45" t="str">
        <f aca="false">IF(F1635="","",IF(AND(AD1635="",AE1635="",AF1635=""),"-",IF(AND(AD1635="BIT",AE1635="",AF1635=""),"BIT",IF(AND(AE1635="ANEXO I",AD1635="",AF1635=""),"ANEXO I",IF(AND(AF1635="ANEXO II",AD1635="",AE1635=""),"ANEXO II","Escolher")))))</f>
        <v/>
      </c>
      <c r="AH1635" s="45" t="str">
        <f aca="false">IF(AG1635&lt;&gt;"Pneus","",IFERROR(VLOOKUP(R1635,Dados!$X$2:$Z$5,3,0)*(AI1635-Q1635),VLOOKUP(D1635,Dados!$X$7:$Z$33,3,0)*(AI1635-Q1635)))</f>
        <v/>
      </c>
      <c r="AI1635" s="47" t="str">
        <f aca="false">IF(B1635="","",P1635+Q1635+O1635+M1635+L1635-N1635)</f>
        <v/>
      </c>
      <c r="AJ1635" s="48" t="str">
        <f aca="false">IFERROR(IF(AND(AC1635="SIM",AG1635="-",Y1635="REVENDA"),(AB1635/1+1)*AI1635,IF(AND(AC1635="SIM",AG1635="Pneus",Y1635="REVENDA"),(AB1635/1+1)*(AI1635-AH1635),"")),"")</f>
        <v/>
      </c>
      <c r="AK1635" s="48" t="str">
        <f aca="false">IF(AJ1635="","",AJ1635*17%)</f>
        <v/>
      </c>
      <c r="AL1635" s="48" t="str">
        <f aca="false">IFERROR(IF(AC1635="NÃO","",IF(AK1635="","",IF(E1635="Simples Nacional",BF1635,IF(T1635=0.12,U1635*0.5833337002,IF(T1635=0,AI1635*0.07,U1635))))),"")</f>
        <v/>
      </c>
      <c r="AM1635" s="47" t="str">
        <f aca="false">IFERROR(IF(AC1635="NÃO","",IF(OR(AG1635="-",AG1635="Pneus"),AK1635-AL1635,"")),"")</f>
        <v/>
      </c>
      <c r="AN1635" s="48" t="str">
        <f aca="false">IF(AND(Y1635="REVENDA",AC1635="SIM",AG1635="BIT"),((AB1635/1+1)*AI1635)*0.4117,"")</f>
        <v/>
      </c>
      <c r="AO1635" s="48" t="str">
        <f aca="false">IF(AN1635="","",AN1635*17%)</f>
        <v/>
      </c>
      <c r="AP1635" s="49" t="str">
        <f aca="false">IF(AN1635="","",IF(T1635=0.12,(U1635*0.4117)*0.4117,IF(T1635=0,(AI1635*0.07)*0.4117,U1635*0.4117)))</f>
        <v/>
      </c>
      <c r="AQ1635" s="47" t="str">
        <f aca="false">IF(AN1635="","",AO1635-AP1635)</f>
        <v/>
      </c>
      <c r="AR1635" s="50" t="str">
        <f aca="false">IFERROR(IF(AND(AC1635="SIM",Y1635="REVENDA",LEFT(AG1635,5)="ANEXO")*OR(AE1635="ANEXO I",AF1635="ANEXO II"),VLOOKUP(H1635,Dados!G:I,2,0),""),"INSERIR MVA")</f>
        <v/>
      </c>
      <c r="AS1635" s="48" t="str">
        <f aca="false">IF(LEFT(AG1635,5)="ANEXO",VLOOKUP(AG1635,Dados!$X$111:$Z$112,2,0)*(AI1635-Q1635),"")</f>
        <v/>
      </c>
      <c r="AT1635" s="48" t="str">
        <f aca="false">IFERROR(IF(AR1635="","",(AI1635*AR1635)+AI1635),"INSERIR MVA")</f>
        <v/>
      </c>
      <c r="AU1635" s="48" t="str">
        <f aca="false">IF(AT1635="","",IF(AY1635=0.04,U1635,AS1635*AY1635))</f>
        <v/>
      </c>
      <c r="AV1635" s="47" t="str">
        <f aca="false">IFERROR(IF(AU1635="","",(VLOOKUP(AG1635,Dados!$X$111:$Z$112,3,0)*AT1635*0.17)),"INSERIR MVA")</f>
        <v/>
      </c>
      <c r="AW1635" s="47" t="str">
        <f aca="false">IFERROR(IF(AR1635="","",AV1635-AU1635),"")</f>
        <v/>
      </c>
      <c r="AX1635" s="51" t="str">
        <f aca="false">IFERROR(IF(AC1635="NÃO","",IF(AM1635&lt;&gt;"",AM1635-W1635,IF(AQ1635&lt;&gt;"",AQ1635-W1635,IF(AW1635&lt;&gt;"",AW1635-W1635,"")))),"")</f>
        <v/>
      </c>
      <c r="AY1635" s="46" t="str">
        <f aca="false">IFERROR(IF(ISNA(VLOOKUP(R1635,Dados!$X$2:$Y$5,2,0)),VLOOKUP(D1635,Dados!$X$7:$Y$33,2,0),VLOOKUP(R1635,Dados!$X$2:$Y$5,2,0)),"")</f>
        <v/>
      </c>
      <c r="AZ1635" s="52" t="str">
        <f aca="false">IF(C1635="","",IF(AND(Y1635="CONSUMO",AC1635="NÃO")*OR(AG1635="-",AG1635="BIT"),IF(E1635&lt;&gt;"",(AI1635-(P1635+L1635-N1635+Q1635)*AY1635)/0.83),""))</f>
        <v/>
      </c>
      <c r="BA1635" s="51" t="str">
        <f aca="false">IF(AZ1635="","",AZ1635*0.17-((P1635+L1635-N1635+Q1635)*AY1635))</f>
        <v/>
      </c>
      <c r="BB1635" s="51" t="str">
        <f aca="false">IF(AND(Y1635="CONSUMO",AG1635="ANEXO I",AY1635&gt;4%),(AI1635-(P1635+L1635-N1635+Q1635)*0.0514)/0.83*(0.5177)*(0.17)-AI1635*0.0514,IF(AND(Y1635="CONSUMO",AG1635="ANEXO II",AY1635&gt;4%),(AI1635-(P1635+L1635-N1635+Q1635)*0.041)/0.83*(0.3295)*(0.17)-AI1635*0.041,IF(AND(Y1635="CONSUMO",AG1635="ANEXO I",AY1635=4%),(AI1635-(P1635+L1635-N1635+Q1635)*0.04)/0.83*(0.5177)*(0.17)-AI1635*0.04,IF(AND(Y1635="CONSUMO",AG1635="ANEXO II",AY1635=4%),(AI1635-(P1635+L1635-N1635+Q1635)*0.04)/0.83*(0.3295)*(0.17)-AI1635*0.04,""))))</f>
        <v/>
      </c>
      <c r="BC1635" s="51" t="str">
        <f aca="false">IF(C1635="","",IF(AND(Y1635="CONSUMO",AC1635="SIM")*OR(AG1635="-",AG1635="BIT"),IF(E1635&lt;&gt;"",(AI1635-(P1635+L1635-N1635+Q1635)*AY1635)/0.83),""))</f>
        <v/>
      </c>
      <c r="BD1635" s="51" t="str">
        <f aca="false">IF(BC1635="","",BC1635*0.17)</f>
        <v/>
      </c>
      <c r="BE1635" s="51" t="str">
        <f aca="false">IF(I1635=6908,0,IF(BC1635="","",BD1635-((P1635+L1635-N1635+Q1635)*AY1635)))</f>
        <v/>
      </c>
      <c r="BF1635" s="53" t="str">
        <f aca="false">IF(B1635="","",IF(OR(B1635="",E1635="Regime Normal"),0,(AI1635-Q1635)*VLOOKUP(R1635,Dados!$X$98:$Y$108,2,0)))</f>
        <v/>
      </c>
      <c r="BG1635" s="54" t="str">
        <f aca="false">IFERROR(VLOOKUP(I1635,Dados!$AC$27:$AD$43,2,0),IF(B1635="","",IF(D1635&lt;&gt;"MT",IF(AND(AC1635="SIM",Y1635="Revenda"),"2403",IF(AND(AC1635="SIM",Y1635="Consumo"),"2407",IF(AND(AC1635="NÃO",Y1635="Revenda"),"2102",IF(AND(AC1635="NÃO",Y1635="Consumo"),"2556",)))),REPLACE(I1635,1,1,1))))</f>
        <v/>
      </c>
    </row>
    <row r="1636" customFormat="false" ht="12.8" hidden="false" customHeight="true" outlineLevel="0" collapsed="false">
      <c r="Y1636" s="45"/>
      <c r="Z1636" s="46" t="str">
        <f aca="false">IF(B1636="","",(IFERROR(VLOOKUP(H1636,Dados!A$3:B$15000,2,0),"Não Encontrado")))</f>
        <v/>
      </c>
      <c r="AA1636" s="46" t="str">
        <f aca="false">IF(B1636="","",(IFERROR(VLOOKUP(G1636,Dados!C$3:E$15000,3,0),"Não Encontrado")))</f>
        <v/>
      </c>
      <c r="AB1636" s="46" t="str">
        <f aca="false">IFERROR(IF(Z1636&lt;&gt;"Não Encontrado",Z1636,IF(AA1636&lt;&gt;"Não Encontrado",AA1636,"")),"")</f>
        <v/>
      </c>
      <c r="AC1636" s="45" t="str">
        <f aca="false">IF(B1636="","",IF(AB1636="","NÃO","SIM"))</f>
        <v/>
      </c>
      <c r="AD1636" s="45" t="str">
        <f aca="false">IFERROR(VLOOKUP(G1636,Dados!$P$3:$R$500,3,0),"")</f>
        <v/>
      </c>
      <c r="AE1636" s="45" t="str">
        <f aca="false">IFERROR(VLOOKUP(G1636,Dados!$K$3:$L$500,2,0),"")</f>
        <v/>
      </c>
      <c r="AF1636" s="45" t="str">
        <f aca="false">IFERROR(VLOOKUP(G1636,Dados!$M$3:$N$500,2,0),"")</f>
        <v/>
      </c>
      <c r="AG1636" s="45" t="str">
        <f aca="false">IF(F1636="","",IF(AND(AD1636="",AE1636="",AF1636=""),"-",IF(AND(AD1636="BIT",AE1636="",AF1636=""),"BIT",IF(AND(AE1636="ANEXO I",AD1636="",AF1636=""),"ANEXO I",IF(AND(AF1636="ANEXO II",AD1636="",AE1636=""),"ANEXO II","Escolher")))))</f>
        <v/>
      </c>
      <c r="AH1636" s="45" t="str">
        <f aca="false">IF(AG1636&lt;&gt;"Pneus","",IFERROR(VLOOKUP(R1636,Dados!$X$2:$Z$5,3,0)*(AI1636-Q1636),VLOOKUP(D1636,Dados!$X$7:$Z$33,3,0)*(AI1636-Q1636)))</f>
        <v/>
      </c>
      <c r="AI1636" s="47" t="str">
        <f aca="false">IF(B1636="","",P1636+Q1636+O1636+M1636+L1636-N1636)</f>
        <v/>
      </c>
      <c r="AJ1636" s="48" t="str">
        <f aca="false">IFERROR(IF(AND(AC1636="SIM",AG1636="-",Y1636="REVENDA"),(AB1636/1+1)*AI1636,IF(AND(AC1636="SIM",AG1636="Pneus",Y1636="REVENDA"),(AB1636/1+1)*(AI1636-AH1636),"")),"")</f>
        <v/>
      </c>
      <c r="AK1636" s="48" t="str">
        <f aca="false">IF(AJ1636="","",AJ1636*17%)</f>
        <v/>
      </c>
      <c r="AL1636" s="48" t="str">
        <f aca="false">IFERROR(IF(AC1636="NÃO","",IF(AK1636="","",IF(E1636="Simples Nacional",BF1636,IF(T1636=0.12,U1636*0.5833337002,IF(T1636=0,AI1636*0.07,U1636))))),"")</f>
        <v/>
      </c>
      <c r="AM1636" s="47" t="str">
        <f aca="false">IFERROR(IF(AC1636="NÃO","",IF(OR(AG1636="-",AG1636="Pneus"),AK1636-AL1636,"")),"")</f>
        <v/>
      </c>
      <c r="AN1636" s="48" t="str">
        <f aca="false">IF(AND(Y1636="REVENDA",AC1636="SIM",AG1636="BIT"),((AB1636/1+1)*AI1636)*0.4117,"")</f>
        <v/>
      </c>
      <c r="AO1636" s="48" t="str">
        <f aca="false">IF(AN1636="","",AN1636*17%)</f>
        <v/>
      </c>
      <c r="AP1636" s="49" t="str">
        <f aca="false">IF(AN1636="","",IF(T1636=0.12,(U1636*0.4117)*0.4117,IF(T1636=0,(AI1636*0.07)*0.4117,U1636*0.4117)))</f>
        <v/>
      </c>
      <c r="AQ1636" s="47" t="str">
        <f aca="false">IF(AN1636="","",AO1636-AP1636)</f>
        <v/>
      </c>
      <c r="AR1636" s="50" t="str">
        <f aca="false">IFERROR(IF(AND(AC1636="SIM",Y1636="REVENDA",LEFT(AG1636,5)="ANEXO")*OR(AE1636="ANEXO I",AF1636="ANEXO II"),VLOOKUP(H1636,Dados!G:I,2,0),""),"INSERIR MVA")</f>
        <v/>
      </c>
      <c r="AS1636" s="48" t="str">
        <f aca="false">IF(LEFT(AG1636,5)="ANEXO",VLOOKUP(AG1636,Dados!$X$111:$Z$112,2,0)*(AI1636-Q1636),"")</f>
        <v/>
      </c>
      <c r="AT1636" s="48" t="str">
        <f aca="false">IFERROR(IF(AR1636="","",(AI1636*AR1636)+AI1636),"INSERIR MVA")</f>
        <v/>
      </c>
      <c r="AU1636" s="48" t="str">
        <f aca="false">IF(AT1636="","",IF(AY1636=0.04,U1636,AS1636*AY1636))</f>
        <v/>
      </c>
      <c r="AV1636" s="47" t="str">
        <f aca="false">IFERROR(IF(AU1636="","",(VLOOKUP(AG1636,Dados!$X$111:$Z$112,3,0)*AT1636*0.17)),"INSERIR MVA")</f>
        <v/>
      </c>
      <c r="AW1636" s="47" t="str">
        <f aca="false">IFERROR(IF(AR1636="","",AV1636-AU1636),"")</f>
        <v/>
      </c>
      <c r="AX1636" s="51" t="str">
        <f aca="false">IFERROR(IF(AC1636="NÃO","",IF(AM1636&lt;&gt;"",AM1636-W1636,IF(AQ1636&lt;&gt;"",AQ1636-W1636,IF(AW1636&lt;&gt;"",AW1636-W1636,"")))),"")</f>
        <v/>
      </c>
      <c r="AY1636" s="46" t="str">
        <f aca="false">IFERROR(IF(ISNA(VLOOKUP(R1636,Dados!$X$2:$Y$5,2,0)),VLOOKUP(D1636,Dados!$X$7:$Y$33,2,0),VLOOKUP(R1636,Dados!$X$2:$Y$5,2,0)),"")</f>
        <v/>
      </c>
      <c r="AZ1636" s="52" t="str">
        <f aca="false">IF(C1636="","",IF(AND(Y1636="CONSUMO",AC1636="NÃO")*OR(AG1636="-",AG1636="BIT"),IF(E1636&lt;&gt;"",(AI1636-(P1636+L1636-N1636+Q1636)*AY1636)/0.83),""))</f>
        <v/>
      </c>
      <c r="BA1636" s="51" t="str">
        <f aca="false">IF(AZ1636="","",AZ1636*0.17-((P1636+L1636-N1636+Q1636)*AY1636))</f>
        <v/>
      </c>
      <c r="BB1636" s="51" t="str">
        <f aca="false">IF(AND(Y1636="CONSUMO",AG1636="ANEXO I",AY1636&gt;4%),(AI1636-(P1636+L1636-N1636+Q1636)*0.0514)/0.83*(0.5177)*(0.17)-AI1636*0.0514,IF(AND(Y1636="CONSUMO",AG1636="ANEXO II",AY1636&gt;4%),(AI1636-(P1636+L1636-N1636+Q1636)*0.041)/0.83*(0.3295)*(0.17)-AI1636*0.041,IF(AND(Y1636="CONSUMO",AG1636="ANEXO I",AY1636=4%),(AI1636-(P1636+L1636-N1636+Q1636)*0.04)/0.83*(0.5177)*(0.17)-AI1636*0.04,IF(AND(Y1636="CONSUMO",AG1636="ANEXO II",AY1636=4%),(AI1636-(P1636+L1636-N1636+Q1636)*0.04)/0.83*(0.3295)*(0.17)-AI1636*0.04,""))))</f>
        <v/>
      </c>
      <c r="BC1636" s="51" t="str">
        <f aca="false">IF(C1636="","",IF(AND(Y1636="CONSUMO",AC1636="SIM")*OR(AG1636="-",AG1636="BIT"),IF(E1636&lt;&gt;"",(AI1636-(P1636+L1636-N1636+Q1636)*AY1636)/0.83),""))</f>
        <v/>
      </c>
      <c r="BD1636" s="51" t="str">
        <f aca="false">IF(BC1636="","",BC1636*0.17)</f>
        <v/>
      </c>
      <c r="BE1636" s="51" t="str">
        <f aca="false">IF(I1636=6908,0,IF(BC1636="","",BD1636-((P1636+L1636-N1636+Q1636)*AY1636)))</f>
        <v/>
      </c>
      <c r="BF1636" s="53" t="str">
        <f aca="false">IF(B1636="","",IF(OR(B1636="",E1636="Regime Normal"),0,(AI1636-Q1636)*VLOOKUP(R1636,Dados!$X$98:$Y$108,2,0)))</f>
        <v/>
      </c>
      <c r="BG1636" s="54" t="str">
        <f aca="false">IFERROR(VLOOKUP(I1636,Dados!$AC$27:$AD$43,2,0),IF(B1636="","",IF(D1636&lt;&gt;"MT",IF(AND(AC1636="SIM",Y1636="Revenda"),"2403",IF(AND(AC1636="SIM",Y1636="Consumo"),"2407",IF(AND(AC1636="NÃO",Y1636="Revenda"),"2102",IF(AND(AC1636="NÃO",Y1636="Consumo"),"2556",)))),REPLACE(I1636,1,1,1))))</f>
        <v/>
      </c>
    </row>
    <row r="1637" customFormat="false" ht="12.8" hidden="false" customHeight="true" outlineLevel="0" collapsed="false">
      <c r="Y1637" s="45"/>
      <c r="Z1637" s="46" t="str">
        <f aca="false">IF(B1637="","",(IFERROR(VLOOKUP(H1637,Dados!A$3:B$15000,2,0),"Não Encontrado")))</f>
        <v/>
      </c>
      <c r="AA1637" s="46" t="str">
        <f aca="false">IF(B1637="","",(IFERROR(VLOOKUP(G1637,Dados!C$3:E$15000,3,0),"Não Encontrado")))</f>
        <v/>
      </c>
      <c r="AB1637" s="46" t="str">
        <f aca="false">IFERROR(IF(Z1637&lt;&gt;"Não Encontrado",Z1637,IF(AA1637&lt;&gt;"Não Encontrado",AA1637,"")),"")</f>
        <v/>
      </c>
      <c r="AC1637" s="45" t="str">
        <f aca="false">IF(B1637="","",IF(AB1637="","NÃO","SIM"))</f>
        <v/>
      </c>
      <c r="AD1637" s="45" t="str">
        <f aca="false">IFERROR(VLOOKUP(G1637,Dados!$P$3:$R$500,3,0),"")</f>
        <v/>
      </c>
      <c r="AE1637" s="45" t="str">
        <f aca="false">IFERROR(VLOOKUP(G1637,Dados!$K$3:$L$500,2,0),"")</f>
        <v/>
      </c>
      <c r="AF1637" s="45" t="str">
        <f aca="false">IFERROR(VLOOKUP(G1637,Dados!$M$3:$N$500,2,0),"")</f>
        <v/>
      </c>
      <c r="AG1637" s="45" t="str">
        <f aca="false">IF(F1637="","",IF(AND(AD1637="",AE1637="",AF1637=""),"-",IF(AND(AD1637="BIT",AE1637="",AF1637=""),"BIT",IF(AND(AE1637="ANEXO I",AD1637="",AF1637=""),"ANEXO I",IF(AND(AF1637="ANEXO II",AD1637="",AE1637=""),"ANEXO II","Escolher")))))</f>
        <v/>
      </c>
      <c r="AH1637" s="45" t="str">
        <f aca="false">IF(AG1637&lt;&gt;"Pneus","",IFERROR(VLOOKUP(R1637,Dados!$X$2:$Z$5,3,0)*(AI1637-Q1637),VLOOKUP(D1637,Dados!$X$7:$Z$33,3,0)*(AI1637-Q1637)))</f>
        <v/>
      </c>
      <c r="AI1637" s="47" t="str">
        <f aca="false">IF(B1637="","",P1637+Q1637+O1637+M1637+L1637-N1637)</f>
        <v/>
      </c>
      <c r="AJ1637" s="48" t="str">
        <f aca="false">IFERROR(IF(AND(AC1637="SIM",AG1637="-",Y1637="REVENDA"),(AB1637/1+1)*AI1637,IF(AND(AC1637="SIM",AG1637="Pneus",Y1637="REVENDA"),(AB1637/1+1)*(AI1637-AH1637),"")),"")</f>
        <v/>
      </c>
      <c r="AK1637" s="48" t="str">
        <f aca="false">IF(AJ1637="","",AJ1637*17%)</f>
        <v/>
      </c>
      <c r="AL1637" s="48" t="str">
        <f aca="false">IFERROR(IF(AC1637="NÃO","",IF(AK1637="","",IF(E1637="Simples Nacional",BF1637,IF(T1637=0.12,U1637*0.5833337002,IF(T1637=0,AI1637*0.07,U1637))))),"")</f>
        <v/>
      </c>
      <c r="AM1637" s="47" t="str">
        <f aca="false">IFERROR(IF(AC1637="NÃO","",IF(OR(AG1637="-",AG1637="Pneus"),AK1637-AL1637,"")),"")</f>
        <v/>
      </c>
      <c r="AN1637" s="48" t="str">
        <f aca="false">IF(AND(Y1637="REVENDA",AC1637="SIM",AG1637="BIT"),((AB1637/1+1)*AI1637)*0.4117,"")</f>
        <v/>
      </c>
      <c r="AO1637" s="48" t="str">
        <f aca="false">IF(AN1637="","",AN1637*17%)</f>
        <v/>
      </c>
      <c r="AP1637" s="49" t="str">
        <f aca="false">IF(AN1637="","",IF(T1637=0.12,(U1637*0.4117)*0.4117,IF(T1637=0,(AI1637*0.07)*0.4117,U1637*0.4117)))</f>
        <v/>
      </c>
      <c r="AQ1637" s="47" t="str">
        <f aca="false">IF(AN1637="","",AO1637-AP1637)</f>
        <v/>
      </c>
      <c r="AR1637" s="50" t="str">
        <f aca="false">IFERROR(IF(AND(AC1637="SIM",Y1637="REVENDA",LEFT(AG1637,5)="ANEXO")*OR(AE1637="ANEXO I",AF1637="ANEXO II"),VLOOKUP(H1637,Dados!G:I,2,0),""),"INSERIR MVA")</f>
        <v/>
      </c>
      <c r="AS1637" s="48" t="str">
        <f aca="false">IF(LEFT(AG1637,5)="ANEXO",VLOOKUP(AG1637,Dados!$X$111:$Z$112,2,0)*(AI1637-Q1637),"")</f>
        <v/>
      </c>
      <c r="AT1637" s="48" t="str">
        <f aca="false">IFERROR(IF(AR1637="","",(AI1637*AR1637)+AI1637),"INSERIR MVA")</f>
        <v/>
      </c>
      <c r="AU1637" s="48" t="str">
        <f aca="false">IF(AT1637="","",IF(AY1637=0.04,U1637,AS1637*AY1637))</f>
        <v/>
      </c>
      <c r="AV1637" s="47" t="str">
        <f aca="false">IFERROR(IF(AU1637="","",(VLOOKUP(AG1637,Dados!$X$111:$Z$112,3,0)*AT1637*0.17)),"INSERIR MVA")</f>
        <v/>
      </c>
      <c r="AW1637" s="47" t="str">
        <f aca="false">IFERROR(IF(AR1637="","",AV1637-AU1637),"")</f>
        <v/>
      </c>
      <c r="AX1637" s="51" t="str">
        <f aca="false">IFERROR(IF(AC1637="NÃO","",IF(AM1637&lt;&gt;"",AM1637-W1637,IF(AQ1637&lt;&gt;"",AQ1637-W1637,IF(AW1637&lt;&gt;"",AW1637-W1637,"")))),"")</f>
        <v/>
      </c>
      <c r="AY1637" s="46" t="str">
        <f aca="false">IFERROR(IF(ISNA(VLOOKUP(R1637,Dados!$X$2:$Y$5,2,0)),VLOOKUP(D1637,Dados!$X$7:$Y$33,2,0),VLOOKUP(R1637,Dados!$X$2:$Y$5,2,0)),"")</f>
        <v/>
      </c>
      <c r="AZ1637" s="52" t="str">
        <f aca="false">IF(C1637="","",IF(AND(Y1637="CONSUMO",AC1637="NÃO")*OR(AG1637="-",AG1637="BIT"),IF(E1637&lt;&gt;"",(AI1637-(P1637+L1637-N1637+Q1637)*AY1637)/0.83),""))</f>
        <v/>
      </c>
      <c r="BA1637" s="51" t="str">
        <f aca="false">IF(AZ1637="","",AZ1637*0.17-((P1637+L1637-N1637+Q1637)*AY1637))</f>
        <v/>
      </c>
      <c r="BB1637" s="51" t="str">
        <f aca="false">IF(AND(Y1637="CONSUMO",AG1637="ANEXO I",AY1637&gt;4%),(AI1637-(P1637+L1637-N1637+Q1637)*0.0514)/0.83*(0.5177)*(0.17)-AI1637*0.0514,IF(AND(Y1637="CONSUMO",AG1637="ANEXO II",AY1637&gt;4%),(AI1637-(P1637+L1637-N1637+Q1637)*0.041)/0.83*(0.3295)*(0.17)-AI1637*0.041,IF(AND(Y1637="CONSUMO",AG1637="ANEXO I",AY1637=4%),(AI1637-(P1637+L1637-N1637+Q1637)*0.04)/0.83*(0.5177)*(0.17)-AI1637*0.04,IF(AND(Y1637="CONSUMO",AG1637="ANEXO II",AY1637=4%),(AI1637-(P1637+L1637-N1637+Q1637)*0.04)/0.83*(0.3295)*(0.17)-AI1637*0.04,""))))</f>
        <v/>
      </c>
      <c r="BC1637" s="51" t="str">
        <f aca="false">IF(C1637="","",IF(AND(Y1637="CONSUMO",AC1637="SIM")*OR(AG1637="-",AG1637="BIT"),IF(E1637&lt;&gt;"",(AI1637-(P1637+L1637-N1637+Q1637)*AY1637)/0.83),""))</f>
        <v/>
      </c>
      <c r="BD1637" s="51" t="str">
        <f aca="false">IF(BC1637="","",BC1637*0.17)</f>
        <v/>
      </c>
      <c r="BE1637" s="51" t="str">
        <f aca="false">IF(I1637=6908,0,IF(BC1637="","",BD1637-((P1637+L1637-N1637+Q1637)*AY1637)))</f>
        <v/>
      </c>
      <c r="BF1637" s="53" t="str">
        <f aca="false">IF(B1637="","",IF(OR(B1637="",E1637="Regime Normal"),0,(AI1637-Q1637)*VLOOKUP(R1637,Dados!$X$98:$Y$108,2,0)))</f>
        <v/>
      </c>
      <c r="BG1637" s="54" t="str">
        <f aca="false">IFERROR(VLOOKUP(I1637,Dados!$AC$27:$AD$43,2,0),IF(B1637="","",IF(D1637&lt;&gt;"MT",IF(AND(AC1637="SIM",Y1637="Revenda"),"2403",IF(AND(AC1637="SIM",Y1637="Consumo"),"2407",IF(AND(AC1637="NÃO",Y1637="Revenda"),"2102",IF(AND(AC1637="NÃO",Y1637="Consumo"),"2556",)))),REPLACE(I1637,1,1,1))))</f>
        <v/>
      </c>
    </row>
    <row r="1638" customFormat="false" ht="12.8" hidden="false" customHeight="true" outlineLevel="0" collapsed="false">
      <c r="Y1638" s="45"/>
      <c r="Z1638" s="46" t="str">
        <f aca="false">IF(B1638="","",(IFERROR(VLOOKUP(H1638,Dados!A$3:B$15000,2,0),"Não Encontrado")))</f>
        <v/>
      </c>
      <c r="AA1638" s="46" t="str">
        <f aca="false">IF(B1638="","",(IFERROR(VLOOKUP(G1638,Dados!C$3:E$15000,3,0),"Não Encontrado")))</f>
        <v/>
      </c>
      <c r="AB1638" s="46" t="str">
        <f aca="false">IFERROR(IF(Z1638&lt;&gt;"Não Encontrado",Z1638,IF(AA1638&lt;&gt;"Não Encontrado",AA1638,"")),"")</f>
        <v/>
      </c>
      <c r="AC1638" s="45" t="str">
        <f aca="false">IF(B1638="","",IF(AB1638="","NÃO","SIM"))</f>
        <v/>
      </c>
      <c r="AD1638" s="45" t="str">
        <f aca="false">IFERROR(VLOOKUP(G1638,Dados!$P$3:$R$500,3,0),"")</f>
        <v/>
      </c>
      <c r="AE1638" s="45" t="str">
        <f aca="false">IFERROR(VLOOKUP(G1638,Dados!$K$3:$L$500,2,0),"")</f>
        <v/>
      </c>
      <c r="AF1638" s="45" t="str">
        <f aca="false">IFERROR(VLOOKUP(G1638,Dados!$M$3:$N$500,2,0),"")</f>
        <v/>
      </c>
      <c r="AG1638" s="45" t="str">
        <f aca="false">IF(F1638="","",IF(AND(AD1638="",AE1638="",AF1638=""),"-",IF(AND(AD1638="BIT",AE1638="",AF1638=""),"BIT",IF(AND(AE1638="ANEXO I",AD1638="",AF1638=""),"ANEXO I",IF(AND(AF1638="ANEXO II",AD1638="",AE1638=""),"ANEXO II","Escolher")))))</f>
        <v/>
      </c>
      <c r="AH1638" s="45" t="str">
        <f aca="false">IF(AG1638&lt;&gt;"Pneus","",IFERROR(VLOOKUP(R1638,Dados!$X$2:$Z$5,3,0)*(AI1638-Q1638),VLOOKUP(D1638,Dados!$X$7:$Z$33,3,0)*(AI1638-Q1638)))</f>
        <v/>
      </c>
      <c r="AI1638" s="47" t="str">
        <f aca="false">IF(B1638="","",P1638+Q1638+O1638+M1638+L1638-N1638)</f>
        <v/>
      </c>
      <c r="AJ1638" s="48" t="str">
        <f aca="false">IFERROR(IF(AND(AC1638="SIM",AG1638="-",Y1638="REVENDA"),(AB1638/1+1)*AI1638,IF(AND(AC1638="SIM",AG1638="Pneus",Y1638="REVENDA"),(AB1638/1+1)*(AI1638-AH1638),"")),"")</f>
        <v/>
      </c>
      <c r="AK1638" s="48" t="str">
        <f aca="false">IF(AJ1638="","",AJ1638*17%)</f>
        <v/>
      </c>
      <c r="AL1638" s="48" t="str">
        <f aca="false">IFERROR(IF(AC1638="NÃO","",IF(AK1638="","",IF(E1638="Simples Nacional",BF1638,IF(T1638=0.12,U1638*0.5833337002,IF(T1638=0,AI1638*0.07,U1638))))),"")</f>
        <v/>
      </c>
      <c r="AM1638" s="47" t="str">
        <f aca="false">IFERROR(IF(AC1638="NÃO","",IF(OR(AG1638="-",AG1638="Pneus"),AK1638-AL1638,"")),"")</f>
        <v/>
      </c>
      <c r="AN1638" s="48" t="str">
        <f aca="false">IF(AND(Y1638="REVENDA",AC1638="SIM",AG1638="BIT"),((AB1638/1+1)*AI1638)*0.4117,"")</f>
        <v/>
      </c>
      <c r="AO1638" s="48" t="str">
        <f aca="false">IF(AN1638="","",AN1638*17%)</f>
        <v/>
      </c>
      <c r="AP1638" s="49" t="str">
        <f aca="false">IF(AN1638="","",IF(T1638=0.12,(U1638*0.4117)*0.4117,IF(T1638=0,(AI1638*0.07)*0.4117,U1638*0.4117)))</f>
        <v/>
      </c>
      <c r="AQ1638" s="47" t="str">
        <f aca="false">IF(AN1638="","",AO1638-AP1638)</f>
        <v/>
      </c>
      <c r="AR1638" s="50" t="str">
        <f aca="false">IFERROR(IF(AND(AC1638="SIM",Y1638="REVENDA",LEFT(AG1638,5)="ANEXO")*OR(AE1638="ANEXO I",AF1638="ANEXO II"),VLOOKUP(H1638,Dados!G:I,2,0),""),"INSERIR MVA")</f>
        <v/>
      </c>
      <c r="AS1638" s="48" t="str">
        <f aca="false">IF(LEFT(AG1638,5)="ANEXO",VLOOKUP(AG1638,Dados!$X$111:$Z$112,2,0)*(AI1638-Q1638),"")</f>
        <v/>
      </c>
      <c r="AT1638" s="48" t="str">
        <f aca="false">IFERROR(IF(AR1638="","",(AI1638*AR1638)+AI1638),"INSERIR MVA")</f>
        <v/>
      </c>
      <c r="AU1638" s="48" t="str">
        <f aca="false">IF(AT1638="","",IF(AY1638=0.04,U1638,AS1638*AY1638))</f>
        <v/>
      </c>
      <c r="AV1638" s="47" t="str">
        <f aca="false">IFERROR(IF(AU1638="","",(VLOOKUP(AG1638,Dados!$X$111:$Z$112,3,0)*AT1638*0.17)),"INSERIR MVA")</f>
        <v/>
      </c>
      <c r="AW1638" s="47" t="str">
        <f aca="false">IFERROR(IF(AR1638="","",AV1638-AU1638),"")</f>
        <v/>
      </c>
      <c r="AX1638" s="51" t="str">
        <f aca="false">IFERROR(IF(AC1638="NÃO","",IF(AM1638&lt;&gt;"",AM1638-W1638,IF(AQ1638&lt;&gt;"",AQ1638-W1638,IF(AW1638&lt;&gt;"",AW1638-W1638,"")))),"")</f>
        <v/>
      </c>
      <c r="AY1638" s="46" t="str">
        <f aca="false">IFERROR(IF(ISNA(VLOOKUP(R1638,Dados!$X$2:$Y$5,2,0)),VLOOKUP(D1638,Dados!$X$7:$Y$33,2,0),VLOOKUP(R1638,Dados!$X$2:$Y$5,2,0)),"")</f>
        <v/>
      </c>
      <c r="AZ1638" s="52" t="str">
        <f aca="false">IF(C1638="","",IF(AND(Y1638="CONSUMO",AC1638="NÃO")*OR(AG1638="-",AG1638="BIT"),IF(E1638&lt;&gt;"",(AI1638-(P1638+L1638-N1638+Q1638)*AY1638)/0.83),""))</f>
        <v/>
      </c>
      <c r="BA1638" s="51" t="str">
        <f aca="false">IF(AZ1638="","",AZ1638*0.17-((P1638+L1638-N1638+Q1638)*AY1638))</f>
        <v/>
      </c>
      <c r="BB1638" s="51" t="str">
        <f aca="false">IF(AND(Y1638="CONSUMO",AG1638="ANEXO I",AY1638&gt;4%),(AI1638-(P1638+L1638-N1638+Q1638)*0.0514)/0.83*(0.5177)*(0.17)-AI1638*0.0514,IF(AND(Y1638="CONSUMO",AG1638="ANEXO II",AY1638&gt;4%),(AI1638-(P1638+L1638-N1638+Q1638)*0.041)/0.83*(0.3295)*(0.17)-AI1638*0.041,IF(AND(Y1638="CONSUMO",AG1638="ANEXO I",AY1638=4%),(AI1638-(P1638+L1638-N1638+Q1638)*0.04)/0.83*(0.5177)*(0.17)-AI1638*0.04,IF(AND(Y1638="CONSUMO",AG1638="ANEXO II",AY1638=4%),(AI1638-(P1638+L1638-N1638+Q1638)*0.04)/0.83*(0.3295)*(0.17)-AI1638*0.04,""))))</f>
        <v/>
      </c>
      <c r="BC1638" s="51" t="str">
        <f aca="false">IF(C1638="","",IF(AND(Y1638="CONSUMO",AC1638="SIM")*OR(AG1638="-",AG1638="BIT"),IF(E1638&lt;&gt;"",(AI1638-(P1638+L1638-N1638+Q1638)*AY1638)/0.83),""))</f>
        <v/>
      </c>
      <c r="BD1638" s="51" t="str">
        <f aca="false">IF(BC1638="","",BC1638*0.17)</f>
        <v/>
      </c>
      <c r="BE1638" s="51" t="str">
        <f aca="false">IF(I1638=6908,0,IF(BC1638="","",BD1638-((P1638+L1638-N1638+Q1638)*AY1638)))</f>
        <v/>
      </c>
      <c r="BF1638" s="53" t="str">
        <f aca="false">IF(B1638="","",IF(OR(B1638="",E1638="Regime Normal"),0,(AI1638-Q1638)*VLOOKUP(R1638,Dados!$X$98:$Y$108,2,0)))</f>
        <v/>
      </c>
      <c r="BG1638" s="54" t="str">
        <f aca="false">IFERROR(VLOOKUP(I1638,Dados!$AC$27:$AD$43,2,0),IF(B1638="","",IF(D1638&lt;&gt;"MT",IF(AND(AC1638="SIM",Y1638="Revenda"),"2403",IF(AND(AC1638="SIM",Y1638="Consumo"),"2407",IF(AND(AC1638="NÃO",Y1638="Revenda"),"2102",IF(AND(AC1638="NÃO",Y1638="Consumo"),"2556",)))),REPLACE(I1638,1,1,1))))</f>
        <v/>
      </c>
    </row>
    <row r="1639" customFormat="false" ht="12.8" hidden="false" customHeight="true" outlineLevel="0" collapsed="false">
      <c r="Y1639" s="45"/>
      <c r="Z1639" s="46" t="str">
        <f aca="false">IF(B1639="","",(IFERROR(VLOOKUP(H1639,Dados!A$3:B$15000,2,0),"Não Encontrado")))</f>
        <v/>
      </c>
      <c r="AA1639" s="46" t="str">
        <f aca="false">IF(B1639="","",(IFERROR(VLOOKUP(G1639,Dados!C$3:E$15000,3,0),"Não Encontrado")))</f>
        <v/>
      </c>
      <c r="AB1639" s="46" t="str">
        <f aca="false">IFERROR(IF(Z1639&lt;&gt;"Não Encontrado",Z1639,IF(AA1639&lt;&gt;"Não Encontrado",AA1639,"")),"")</f>
        <v/>
      </c>
      <c r="AC1639" s="45" t="str">
        <f aca="false">IF(B1639="","",IF(AB1639="","NÃO","SIM"))</f>
        <v/>
      </c>
      <c r="AD1639" s="45" t="str">
        <f aca="false">IFERROR(VLOOKUP(G1639,Dados!$P$3:$R$500,3,0),"")</f>
        <v/>
      </c>
      <c r="AE1639" s="45" t="str">
        <f aca="false">IFERROR(VLOOKUP(G1639,Dados!$K$3:$L$500,2,0),"")</f>
        <v/>
      </c>
      <c r="AF1639" s="45" t="str">
        <f aca="false">IFERROR(VLOOKUP(G1639,Dados!$M$3:$N$500,2,0),"")</f>
        <v/>
      </c>
      <c r="AG1639" s="45" t="str">
        <f aca="false">IF(F1639="","",IF(AND(AD1639="",AE1639="",AF1639=""),"-",IF(AND(AD1639="BIT",AE1639="",AF1639=""),"BIT",IF(AND(AE1639="ANEXO I",AD1639="",AF1639=""),"ANEXO I",IF(AND(AF1639="ANEXO II",AD1639="",AE1639=""),"ANEXO II","Escolher")))))</f>
        <v/>
      </c>
      <c r="AH1639" s="45" t="str">
        <f aca="false">IF(AG1639&lt;&gt;"Pneus","",IFERROR(VLOOKUP(R1639,Dados!$X$2:$Z$5,3,0)*(AI1639-Q1639),VLOOKUP(D1639,Dados!$X$7:$Z$33,3,0)*(AI1639-Q1639)))</f>
        <v/>
      </c>
      <c r="AI1639" s="47" t="str">
        <f aca="false">IF(B1639="","",P1639+Q1639+O1639+M1639+L1639-N1639)</f>
        <v/>
      </c>
      <c r="AJ1639" s="48" t="str">
        <f aca="false">IFERROR(IF(AND(AC1639="SIM",AG1639="-",Y1639="REVENDA"),(AB1639/1+1)*AI1639,IF(AND(AC1639="SIM",AG1639="Pneus",Y1639="REVENDA"),(AB1639/1+1)*(AI1639-AH1639),"")),"")</f>
        <v/>
      </c>
      <c r="AK1639" s="48" t="str">
        <f aca="false">IF(AJ1639="","",AJ1639*17%)</f>
        <v/>
      </c>
      <c r="AL1639" s="48" t="str">
        <f aca="false">IFERROR(IF(AC1639="NÃO","",IF(AK1639="","",IF(E1639="Simples Nacional",BF1639,IF(T1639=0.12,U1639*0.5833337002,IF(T1639=0,AI1639*0.07,U1639))))),"")</f>
        <v/>
      </c>
      <c r="AM1639" s="47" t="str">
        <f aca="false">IFERROR(IF(AC1639="NÃO","",IF(OR(AG1639="-",AG1639="Pneus"),AK1639-AL1639,"")),"")</f>
        <v/>
      </c>
      <c r="AN1639" s="48" t="str">
        <f aca="false">IF(AND(Y1639="REVENDA",AC1639="SIM",AG1639="BIT"),((AB1639/1+1)*AI1639)*0.4117,"")</f>
        <v/>
      </c>
      <c r="AO1639" s="48" t="str">
        <f aca="false">IF(AN1639="","",AN1639*17%)</f>
        <v/>
      </c>
      <c r="AP1639" s="49" t="str">
        <f aca="false">IF(AN1639="","",IF(T1639=0.12,(U1639*0.4117)*0.4117,IF(T1639=0,(AI1639*0.07)*0.4117,U1639*0.4117)))</f>
        <v/>
      </c>
      <c r="AQ1639" s="47" t="str">
        <f aca="false">IF(AN1639="","",AO1639-AP1639)</f>
        <v/>
      </c>
      <c r="AR1639" s="50" t="str">
        <f aca="false">IFERROR(IF(AND(AC1639="SIM",Y1639="REVENDA",LEFT(AG1639,5)="ANEXO")*OR(AE1639="ANEXO I",AF1639="ANEXO II"),VLOOKUP(H1639,Dados!G:I,2,0),""),"INSERIR MVA")</f>
        <v/>
      </c>
      <c r="AS1639" s="48" t="str">
        <f aca="false">IF(LEFT(AG1639,5)="ANEXO",VLOOKUP(AG1639,Dados!$X$111:$Z$112,2,0)*(AI1639-Q1639),"")</f>
        <v/>
      </c>
      <c r="AT1639" s="48" t="str">
        <f aca="false">IFERROR(IF(AR1639="","",(AI1639*AR1639)+AI1639),"INSERIR MVA")</f>
        <v/>
      </c>
      <c r="AU1639" s="48" t="str">
        <f aca="false">IF(AT1639="","",IF(AY1639=0.04,U1639,AS1639*AY1639))</f>
        <v/>
      </c>
      <c r="AV1639" s="47" t="str">
        <f aca="false">IFERROR(IF(AU1639="","",(VLOOKUP(AG1639,Dados!$X$111:$Z$112,3,0)*AT1639*0.17)),"INSERIR MVA")</f>
        <v/>
      </c>
      <c r="AW1639" s="47" t="str">
        <f aca="false">IFERROR(IF(AR1639="","",AV1639-AU1639),"")</f>
        <v/>
      </c>
      <c r="AX1639" s="51" t="str">
        <f aca="false">IFERROR(IF(AC1639="NÃO","",IF(AM1639&lt;&gt;"",AM1639-W1639,IF(AQ1639&lt;&gt;"",AQ1639-W1639,IF(AW1639&lt;&gt;"",AW1639-W1639,"")))),"")</f>
        <v/>
      </c>
      <c r="AY1639" s="46" t="str">
        <f aca="false">IFERROR(IF(ISNA(VLOOKUP(R1639,Dados!$X$2:$Y$5,2,0)),VLOOKUP(D1639,Dados!$X$7:$Y$33,2,0),VLOOKUP(R1639,Dados!$X$2:$Y$5,2,0)),"")</f>
        <v/>
      </c>
      <c r="AZ1639" s="52" t="str">
        <f aca="false">IF(C1639="","",IF(AND(Y1639="CONSUMO",AC1639="NÃO")*OR(AG1639="-",AG1639="BIT"),IF(E1639&lt;&gt;"",(AI1639-(P1639+L1639-N1639+Q1639)*AY1639)/0.83),""))</f>
        <v/>
      </c>
      <c r="BA1639" s="51" t="str">
        <f aca="false">IF(AZ1639="","",AZ1639*0.17-((P1639+L1639-N1639+Q1639)*AY1639))</f>
        <v/>
      </c>
      <c r="BB1639" s="51" t="str">
        <f aca="false">IF(AND(Y1639="CONSUMO",AG1639="ANEXO I",AY1639&gt;4%),(AI1639-(P1639+L1639-N1639+Q1639)*0.0514)/0.83*(0.5177)*(0.17)-AI1639*0.0514,IF(AND(Y1639="CONSUMO",AG1639="ANEXO II",AY1639&gt;4%),(AI1639-(P1639+L1639-N1639+Q1639)*0.041)/0.83*(0.3295)*(0.17)-AI1639*0.041,IF(AND(Y1639="CONSUMO",AG1639="ANEXO I",AY1639=4%),(AI1639-(P1639+L1639-N1639+Q1639)*0.04)/0.83*(0.5177)*(0.17)-AI1639*0.04,IF(AND(Y1639="CONSUMO",AG1639="ANEXO II",AY1639=4%),(AI1639-(P1639+L1639-N1639+Q1639)*0.04)/0.83*(0.3295)*(0.17)-AI1639*0.04,""))))</f>
        <v/>
      </c>
      <c r="BC1639" s="51" t="str">
        <f aca="false">IF(C1639="","",IF(AND(Y1639="CONSUMO",AC1639="SIM")*OR(AG1639="-",AG1639="BIT"),IF(E1639&lt;&gt;"",(AI1639-(P1639+L1639-N1639+Q1639)*AY1639)/0.83),""))</f>
        <v/>
      </c>
      <c r="BD1639" s="51" t="str">
        <f aca="false">IF(BC1639="","",BC1639*0.17)</f>
        <v/>
      </c>
      <c r="BE1639" s="51" t="str">
        <f aca="false">IF(I1639=6908,0,IF(BC1639="","",BD1639-((P1639+L1639-N1639+Q1639)*AY1639)))</f>
        <v/>
      </c>
      <c r="BF1639" s="53" t="str">
        <f aca="false">IF(B1639="","",IF(OR(B1639="",E1639="Regime Normal"),0,(AI1639-Q1639)*VLOOKUP(R1639,Dados!$X$98:$Y$108,2,0)))</f>
        <v/>
      </c>
      <c r="BG1639" s="54" t="str">
        <f aca="false">IFERROR(VLOOKUP(I1639,Dados!$AC$27:$AD$43,2,0),IF(B1639="","",IF(D1639&lt;&gt;"MT",IF(AND(AC1639="SIM",Y1639="Revenda"),"2403",IF(AND(AC1639="SIM",Y1639="Consumo"),"2407",IF(AND(AC1639="NÃO",Y1639="Revenda"),"2102",IF(AND(AC1639="NÃO",Y1639="Consumo"),"2556",)))),REPLACE(I1639,1,1,1))))</f>
        <v/>
      </c>
    </row>
    <row r="1640" customFormat="false" ht="12.8" hidden="false" customHeight="true" outlineLevel="0" collapsed="false">
      <c r="Y1640" s="45"/>
      <c r="Z1640" s="46" t="str">
        <f aca="false">IF(B1640="","",(IFERROR(VLOOKUP(H1640,Dados!A$3:B$15000,2,0),"Não Encontrado")))</f>
        <v/>
      </c>
      <c r="AA1640" s="46" t="str">
        <f aca="false">IF(B1640="","",(IFERROR(VLOOKUP(G1640,Dados!C$3:E$15000,3,0),"Não Encontrado")))</f>
        <v/>
      </c>
      <c r="AB1640" s="46" t="str">
        <f aca="false">IFERROR(IF(Z1640&lt;&gt;"Não Encontrado",Z1640,IF(AA1640&lt;&gt;"Não Encontrado",AA1640,"")),"")</f>
        <v/>
      </c>
      <c r="AC1640" s="45" t="str">
        <f aca="false">IF(B1640="","",IF(AB1640="","NÃO","SIM"))</f>
        <v/>
      </c>
      <c r="AD1640" s="45" t="str">
        <f aca="false">IFERROR(VLOOKUP(G1640,Dados!$P$3:$R$500,3,0),"")</f>
        <v/>
      </c>
      <c r="AE1640" s="45" t="str">
        <f aca="false">IFERROR(VLOOKUP(G1640,Dados!$K$3:$L$500,2,0),"")</f>
        <v/>
      </c>
      <c r="AF1640" s="45" t="str">
        <f aca="false">IFERROR(VLOOKUP(G1640,Dados!$M$3:$N$500,2,0),"")</f>
        <v/>
      </c>
      <c r="AG1640" s="45" t="str">
        <f aca="false">IF(F1640="","",IF(AND(AD1640="",AE1640="",AF1640=""),"-",IF(AND(AD1640="BIT",AE1640="",AF1640=""),"BIT",IF(AND(AE1640="ANEXO I",AD1640="",AF1640=""),"ANEXO I",IF(AND(AF1640="ANEXO II",AD1640="",AE1640=""),"ANEXO II","Escolher")))))</f>
        <v/>
      </c>
      <c r="AH1640" s="45" t="str">
        <f aca="false">IF(AG1640&lt;&gt;"Pneus","",IFERROR(VLOOKUP(R1640,Dados!$X$2:$Z$5,3,0)*(AI1640-Q1640),VLOOKUP(D1640,Dados!$X$7:$Z$33,3,0)*(AI1640-Q1640)))</f>
        <v/>
      </c>
      <c r="AI1640" s="47" t="str">
        <f aca="false">IF(B1640="","",P1640+Q1640+O1640+M1640+L1640-N1640)</f>
        <v/>
      </c>
      <c r="AJ1640" s="48" t="str">
        <f aca="false">IFERROR(IF(AND(AC1640="SIM",AG1640="-",Y1640="REVENDA"),(AB1640/1+1)*AI1640,IF(AND(AC1640="SIM",AG1640="Pneus",Y1640="REVENDA"),(AB1640/1+1)*(AI1640-AH1640),"")),"")</f>
        <v/>
      </c>
      <c r="AK1640" s="48" t="str">
        <f aca="false">IF(AJ1640="","",AJ1640*17%)</f>
        <v/>
      </c>
      <c r="AL1640" s="48" t="str">
        <f aca="false">IFERROR(IF(AC1640="NÃO","",IF(AK1640="","",IF(E1640="Simples Nacional",BF1640,IF(T1640=0.12,U1640*0.5833337002,IF(T1640=0,AI1640*0.07,U1640))))),"")</f>
        <v/>
      </c>
      <c r="AM1640" s="47" t="str">
        <f aca="false">IFERROR(IF(AC1640="NÃO","",IF(OR(AG1640="-",AG1640="Pneus"),AK1640-AL1640,"")),"")</f>
        <v/>
      </c>
      <c r="AN1640" s="48" t="str">
        <f aca="false">IF(AND(Y1640="REVENDA",AC1640="SIM",AG1640="BIT"),((AB1640/1+1)*AI1640)*0.4117,"")</f>
        <v/>
      </c>
      <c r="AO1640" s="48" t="str">
        <f aca="false">IF(AN1640="","",AN1640*17%)</f>
        <v/>
      </c>
      <c r="AP1640" s="49" t="str">
        <f aca="false">IF(AN1640="","",IF(T1640=0.12,(U1640*0.4117)*0.4117,IF(T1640=0,(AI1640*0.07)*0.4117,U1640*0.4117)))</f>
        <v/>
      </c>
      <c r="AQ1640" s="47" t="str">
        <f aca="false">IF(AN1640="","",AO1640-AP1640)</f>
        <v/>
      </c>
      <c r="AR1640" s="50" t="str">
        <f aca="false">IFERROR(IF(AND(AC1640="SIM",Y1640="REVENDA",LEFT(AG1640,5)="ANEXO")*OR(AE1640="ANEXO I",AF1640="ANEXO II"),VLOOKUP(H1640,Dados!G:I,2,0),""),"INSERIR MVA")</f>
        <v/>
      </c>
      <c r="AS1640" s="48" t="str">
        <f aca="false">IF(LEFT(AG1640,5)="ANEXO",VLOOKUP(AG1640,Dados!$X$111:$Z$112,2,0)*(AI1640-Q1640),"")</f>
        <v/>
      </c>
      <c r="AT1640" s="48" t="str">
        <f aca="false">IFERROR(IF(AR1640="","",(AI1640*AR1640)+AI1640),"INSERIR MVA")</f>
        <v/>
      </c>
      <c r="AU1640" s="48" t="str">
        <f aca="false">IF(AT1640="","",IF(AY1640=0.04,U1640,AS1640*AY1640))</f>
        <v/>
      </c>
      <c r="AV1640" s="47" t="str">
        <f aca="false">IFERROR(IF(AU1640="","",(VLOOKUP(AG1640,Dados!$X$111:$Z$112,3,0)*AT1640*0.17)),"INSERIR MVA")</f>
        <v/>
      </c>
      <c r="AW1640" s="47" t="str">
        <f aca="false">IFERROR(IF(AR1640="","",AV1640-AU1640),"")</f>
        <v/>
      </c>
      <c r="AX1640" s="51" t="str">
        <f aca="false">IFERROR(IF(AC1640="NÃO","",IF(AM1640&lt;&gt;"",AM1640-W1640,IF(AQ1640&lt;&gt;"",AQ1640-W1640,IF(AW1640&lt;&gt;"",AW1640-W1640,"")))),"")</f>
        <v/>
      </c>
      <c r="AY1640" s="46" t="str">
        <f aca="false">IFERROR(IF(ISNA(VLOOKUP(R1640,Dados!$X$2:$Y$5,2,0)),VLOOKUP(D1640,Dados!$X$7:$Y$33,2,0),VLOOKUP(R1640,Dados!$X$2:$Y$5,2,0)),"")</f>
        <v/>
      </c>
      <c r="AZ1640" s="52" t="str">
        <f aca="false">IF(C1640="","",IF(AND(Y1640="CONSUMO",AC1640="NÃO")*OR(AG1640="-",AG1640="BIT"),IF(E1640&lt;&gt;"",(AI1640-(P1640+L1640-N1640+Q1640)*AY1640)/0.83),""))</f>
        <v/>
      </c>
      <c r="BA1640" s="51" t="str">
        <f aca="false">IF(AZ1640="","",AZ1640*0.17-((P1640+L1640-N1640+Q1640)*AY1640))</f>
        <v/>
      </c>
      <c r="BB1640" s="51" t="str">
        <f aca="false">IF(AND(Y1640="CONSUMO",AG1640="ANEXO I",AY1640&gt;4%),(AI1640-(P1640+L1640-N1640+Q1640)*0.0514)/0.83*(0.5177)*(0.17)-AI1640*0.0514,IF(AND(Y1640="CONSUMO",AG1640="ANEXO II",AY1640&gt;4%),(AI1640-(P1640+L1640-N1640+Q1640)*0.041)/0.83*(0.3295)*(0.17)-AI1640*0.041,IF(AND(Y1640="CONSUMO",AG1640="ANEXO I",AY1640=4%),(AI1640-(P1640+L1640-N1640+Q1640)*0.04)/0.83*(0.5177)*(0.17)-AI1640*0.04,IF(AND(Y1640="CONSUMO",AG1640="ANEXO II",AY1640=4%),(AI1640-(P1640+L1640-N1640+Q1640)*0.04)/0.83*(0.3295)*(0.17)-AI1640*0.04,""))))</f>
        <v/>
      </c>
      <c r="BC1640" s="51" t="str">
        <f aca="false">IF(C1640="","",IF(AND(Y1640="CONSUMO",AC1640="SIM")*OR(AG1640="-",AG1640="BIT"),IF(E1640&lt;&gt;"",(AI1640-(P1640+L1640-N1640+Q1640)*AY1640)/0.83),""))</f>
        <v/>
      </c>
      <c r="BD1640" s="51" t="str">
        <f aca="false">IF(BC1640="","",BC1640*0.17)</f>
        <v/>
      </c>
      <c r="BE1640" s="51" t="str">
        <f aca="false">IF(I1640=6908,0,IF(BC1640="","",BD1640-((P1640+L1640-N1640+Q1640)*AY1640)))</f>
        <v/>
      </c>
      <c r="BF1640" s="53" t="str">
        <f aca="false">IF(B1640="","",IF(OR(B1640="",E1640="Regime Normal"),0,(AI1640-Q1640)*VLOOKUP(R1640,Dados!$X$98:$Y$108,2,0)))</f>
        <v/>
      </c>
      <c r="BG1640" s="54" t="str">
        <f aca="false">IFERROR(VLOOKUP(I1640,Dados!$AC$27:$AD$43,2,0),IF(B1640="","",IF(D1640&lt;&gt;"MT",IF(AND(AC1640="SIM",Y1640="Revenda"),"2403",IF(AND(AC1640="SIM",Y1640="Consumo"),"2407",IF(AND(AC1640="NÃO",Y1640="Revenda"),"2102",IF(AND(AC1640="NÃO",Y1640="Consumo"),"2556",)))),REPLACE(I1640,1,1,1))))</f>
        <v/>
      </c>
    </row>
    <row r="1641" customFormat="false" ht="12.8" hidden="false" customHeight="true" outlineLevel="0" collapsed="false">
      <c r="Y1641" s="45"/>
      <c r="Z1641" s="46" t="str">
        <f aca="false">IF(B1641="","",(IFERROR(VLOOKUP(H1641,Dados!A$3:B$15000,2,0),"Não Encontrado")))</f>
        <v/>
      </c>
      <c r="AA1641" s="46" t="str">
        <f aca="false">IF(B1641="","",(IFERROR(VLOOKUP(G1641,Dados!C$3:E$15000,3,0),"Não Encontrado")))</f>
        <v/>
      </c>
      <c r="AB1641" s="46" t="str">
        <f aca="false">IFERROR(IF(Z1641&lt;&gt;"Não Encontrado",Z1641,IF(AA1641&lt;&gt;"Não Encontrado",AA1641,"")),"")</f>
        <v/>
      </c>
      <c r="AC1641" s="45" t="str">
        <f aca="false">IF(B1641="","",IF(AB1641="","NÃO","SIM"))</f>
        <v/>
      </c>
      <c r="AD1641" s="45" t="str">
        <f aca="false">IFERROR(VLOOKUP(G1641,Dados!$P$3:$R$500,3,0),"")</f>
        <v/>
      </c>
      <c r="AE1641" s="45" t="str">
        <f aca="false">IFERROR(VLOOKUP(G1641,Dados!$K$3:$L$500,2,0),"")</f>
        <v/>
      </c>
      <c r="AF1641" s="45" t="str">
        <f aca="false">IFERROR(VLOOKUP(G1641,Dados!$M$3:$N$500,2,0),"")</f>
        <v/>
      </c>
      <c r="AG1641" s="45" t="str">
        <f aca="false">IF(F1641="","",IF(AND(AD1641="",AE1641="",AF1641=""),"-",IF(AND(AD1641="BIT",AE1641="",AF1641=""),"BIT",IF(AND(AE1641="ANEXO I",AD1641="",AF1641=""),"ANEXO I",IF(AND(AF1641="ANEXO II",AD1641="",AE1641=""),"ANEXO II","Escolher")))))</f>
        <v/>
      </c>
      <c r="AH1641" s="45" t="str">
        <f aca="false">IF(AG1641&lt;&gt;"Pneus","",IFERROR(VLOOKUP(R1641,Dados!$X$2:$Z$5,3,0)*(AI1641-Q1641),VLOOKUP(D1641,Dados!$X$7:$Z$33,3,0)*(AI1641-Q1641)))</f>
        <v/>
      </c>
      <c r="AI1641" s="47" t="str">
        <f aca="false">IF(B1641="","",P1641+Q1641+O1641+M1641+L1641-N1641)</f>
        <v/>
      </c>
      <c r="AJ1641" s="48" t="str">
        <f aca="false">IFERROR(IF(AND(AC1641="SIM",AG1641="-",Y1641="REVENDA"),(AB1641/1+1)*AI1641,IF(AND(AC1641="SIM",AG1641="Pneus",Y1641="REVENDA"),(AB1641/1+1)*(AI1641-AH1641),"")),"")</f>
        <v/>
      </c>
      <c r="AK1641" s="48" t="str">
        <f aca="false">IF(AJ1641="","",AJ1641*17%)</f>
        <v/>
      </c>
      <c r="AL1641" s="48" t="str">
        <f aca="false">IFERROR(IF(AC1641="NÃO","",IF(AK1641="","",IF(E1641="Simples Nacional",BF1641,IF(T1641=0.12,U1641*0.5833337002,IF(T1641=0,AI1641*0.07,U1641))))),"")</f>
        <v/>
      </c>
      <c r="AM1641" s="47" t="str">
        <f aca="false">IFERROR(IF(AC1641="NÃO","",IF(OR(AG1641="-",AG1641="Pneus"),AK1641-AL1641,"")),"")</f>
        <v/>
      </c>
      <c r="AN1641" s="48" t="str">
        <f aca="false">IF(AND(Y1641="REVENDA",AC1641="SIM",AG1641="BIT"),((AB1641/1+1)*AI1641)*0.4117,"")</f>
        <v/>
      </c>
      <c r="AO1641" s="48" t="str">
        <f aca="false">IF(AN1641="","",AN1641*17%)</f>
        <v/>
      </c>
      <c r="AP1641" s="49" t="str">
        <f aca="false">IF(AN1641="","",IF(T1641=0.12,(U1641*0.4117)*0.4117,IF(T1641=0,(AI1641*0.07)*0.4117,U1641*0.4117)))</f>
        <v/>
      </c>
      <c r="AQ1641" s="47" t="str">
        <f aca="false">IF(AN1641="","",AO1641-AP1641)</f>
        <v/>
      </c>
      <c r="AR1641" s="50" t="str">
        <f aca="false">IFERROR(IF(AND(AC1641="SIM",Y1641="REVENDA",LEFT(AG1641,5)="ANEXO")*OR(AE1641="ANEXO I",AF1641="ANEXO II"),VLOOKUP(H1641,Dados!G:I,2,0),""),"INSERIR MVA")</f>
        <v/>
      </c>
      <c r="AS1641" s="48" t="str">
        <f aca="false">IF(LEFT(AG1641,5)="ANEXO",VLOOKUP(AG1641,Dados!$X$111:$Z$112,2,0)*(AI1641-Q1641),"")</f>
        <v/>
      </c>
      <c r="AT1641" s="48" t="str">
        <f aca="false">IFERROR(IF(AR1641="","",(AI1641*AR1641)+AI1641),"INSERIR MVA")</f>
        <v/>
      </c>
      <c r="AU1641" s="48" t="str">
        <f aca="false">IF(AT1641="","",IF(AY1641=0.04,U1641,AS1641*AY1641))</f>
        <v/>
      </c>
      <c r="AV1641" s="47" t="str">
        <f aca="false">IFERROR(IF(AU1641="","",(VLOOKUP(AG1641,Dados!$X$111:$Z$112,3,0)*AT1641*0.17)),"INSERIR MVA")</f>
        <v/>
      </c>
      <c r="AW1641" s="47" t="str">
        <f aca="false">IFERROR(IF(AR1641="","",AV1641-AU1641),"")</f>
        <v/>
      </c>
      <c r="AX1641" s="51" t="str">
        <f aca="false">IFERROR(IF(AC1641="NÃO","",IF(AM1641&lt;&gt;"",AM1641-W1641,IF(AQ1641&lt;&gt;"",AQ1641-W1641,IF(AW1641&lt;&gt;"",AW1641-W1641,"")))),"")</f>
        <v/>
      </c>
      <c r="AY1641" s="46" t="str">
        <f aca="false">IFERROR(IF(ISNA(VLOOKUP(R1641,Dados!$X$2:$Y$5,2,0)),VLOOKUP(D1641,Dados!$X$7:$Y$33,2,0),VLOOKUP(R1641,Dados!$X$2:$Y$5,2,0)),"")</f>
        <v/>
      </c>
      <c r="AZ1641" s="52" t="str">
        <f aca="false">IF(C1641="","",IF(AND(Y1641="CONSUMO",AC1641="NÃO")*OR(AG1641="-",AG1641="BIT"),IF(E1641&lt;&gt;"",(AI1641-(P1641+L1641-N1641+Q1641)*AY1641)/0.83),""))</f>
        <v/>
      </c>
      <c r="BA1641" s="51" t="str">
        <f aca="false">IF(AZ1641="","",AZ1641*0.17-((P1641+L1641-N1641+Q1641)*AY1641))</f>
        <v/>
      </c>
      <c r="BB1641" s="51" t="str">
        <f aca="false">IF(AND(Y1641="CONSUMO",AG1641="ANEXO I",AY1641&gt;4%),(AI1641-(P1641+L1641-N1641+Q1641)*0.0514)/0.83*(0.5177)*(0.17)-AI1641*0.0514,IF(AND(Y1641="CONSUMO",AG1641="ANEXO II",AY1641&gt;4%),(AI1641-(P1641+L1641-N1641+Q1641)*0.041)/0.83*(0.3295)*(0.17)-AI1641*0.041,IF(AND(Y1641="CONSUMO",AG1641="ANEXO I",AY1641=4%),(AI1641-(P1641+L1641-N1641+Q1641)*0.04)/0.83*(0.5177)*(0.17)-AI1641*0.04,IF(AND(Y1641="CONSUMO",AG1641="ANEXO II",AY1641=4%),(AI1641-(P1641+L1641-N1641+Q1641)*0.04)/0.83*(0.3295)*(0.17)-AI1641*0.04,""))))</f>
        <v/>
      </c>
      <c r="BC1641" s="51" t="str">
        <f aca="false">IF(C1641="","",IF(AND(Y1641="CONSUMO",AC1641="SIM")*OR(AG1641="-",AG1641="BIT"),IF(E1641&lt;&gt;"",(AI1641-(P1641+L1641-N1641+Q1641)*AY1641)/0.83),""))</f>
        <v/>
      </c>
      <c r="BD1641" s="51" t="str">
        <f aca="false">IF(BC1641="","",BC1641*0.17)</f>
        <v/>
      </c>
      <c r="BE1641" s="51" t="str">
        <f aca="false">IF(I1641=6908,0,IF(BC1641="","",BD1641-((P1641+L1641-N1641+Q1641)*AY1641)))</f>
        <v/>
      </c>
      <c r="BF1641" s="53" t="str">
        <f aca="false">IF(B1641="","",IF(OR(B1641="",E1641="Regime Normal"),0,(AI1641-Q1641)*VLOOKUP(R1641,Dados!$X$98:$Y$108,2,0)))</f>
        <v/>
      </c>
      <c r="BG1641" s="54" t="str">
        <f aca="false">IFERROR(VLOOKUP(I1641,Dados!$AC$27:$AD$43,2,0),IF(B1641="","",IF(D1641&lt;&gt;"MT",IF(AND(AC1641="SIM",Y1641="Revenda"),"2403",IF(AND(AC1641="SIM",Y1641="Consumo"),"2407",IF(AND(AC1641="NÃO",Y1641="Revenda"),"2102",IF(AND(AC1641="NÃO",Y1641="Consumo"),"2556",)))),REPLACE(I1641,1,1,1))))</f>
        <v/>
      </c>
    </row>
    <row r="1642" customFormat="false" ht="12.8" hidden="false" customHeight="true" outlineLevel="0" collapsed="false">
      <c r="Y1642" s="45"/>
      <c r="Z1642" s="46" t="str">
        <f aca="false">IF(B1642="","",(IFERROR(VLOOKUP(H1642,Dados!A$3:B$15000,2,0),"Não Encontrado")))</f>
        <v/>
      </c>
      <c r="AA1642" s="46" t="str">
        <f aca="false">IF(B1642="","",(IFERROR(VLOOKUP(G1642,Dados!C$3:E$15000,3,0),"Não Encontrado")))</f>
        <v/>
      </c>
      <c r="AB1642" s="46" t="str">
        <f aca="false">IFERROR(IF(Z1642&lt;&gt;"Não Encontrado",Z1642,IF(AA1642&lt;&gt;"Não Encontrado",AA1642,"")),"")</f>
        <v/>
      </c>
      <c r="AC1642" s="45" t="str">
        <f aca="false">IF(B1642="","",IF(AB1642="","NÃO","SIM"))</f>
        <v/>
      </c>
      <c r="AD1642" s="45" t="str">
        <f aca="false">IFERROR(VLOOKUP(G1642,Dados!$P$3:$R$500,3,0),"")</f>
        <v/>
      </c>
      <c r="AE1642" s="45" t="str">
        <f aca="false">IFERROR(VLOOKUP(G1642,Dados!$K$3:$L$500,2,0),"")</f>
        <v/>
      </c>
      <c r="AF1642" s="45" t="str">
        <f aca="false">IFERROR(VLOOKUP(G1642,Dados!$M$3:$N$500,2,0),"")</f>
        <v/>
      </c>
      <c r="AG1642" s="45" t="str">
        <f aca="false">IF(F1642="","",IF(AND(AD1642="",AE1642="",AF1642=""),"-",IF(AND(AD1642="BIT",AE1642="",AF1642=""),"BIT",IF(AND(AE1642="ANEXO I",AD1642="",AF1642=""),"ANEXO I",IF(AND(AF1642="ANEXO II",AD1642="",AE1642=""),"ANEXO II","Escolher")))))</f>
        <v/>
      </c>
      <c r="AH1642" s="45" t="str">
        <f aca="false">IF(AG1642&lt;&gt;"Pneus","",IFERROR(VLOOKUP(R1642,Dados!$X$2:$Z$5,3,0)*(AI1642-Q1642),VLOOKUP(D1642,Dados!$X$7:$Z$33,3,0)*(AI1642-Q1642)))</f>
        <v/>
      </c>
      <c r="AI1642" s="47" t="str">
        <f aca="false">IF(B1642="","",P1642+Q1642+O1642+M1642+L1642-N1642)</f>
        <v/>
      </c>
      <c r="AJ1642" s="48" t="str">
        <f aca="false">IFERROR(IF(AND(AC1642="SIM",AG1642="-",Y1642="REVENDA"),(AB1642/1+1)*AI1642,IF(AND(AC1642="SIM",AG1642="Pneus",Y1642="REVENDA"),(AB1642/1+1)*(AI1642-AH1642),"")),"")</f>
        <v/>
      </c>
      <c r="AK1642" s="48" t="str">
        <f aca="false">IF(AJ1642="","",AJ1642*17%)</f>
        <v/>
      </c>
      <c r="AL1642" s="48" t="str">
        <f aca="false">IFERROR(IF(AC1642="NÃO","",IF(AK1642="","",IF(E1642="Simples Nacional",BF1642,IF(T1642=0.12,U1642*0.5833337002,IF(T1642=0,AI1642*0.07,U1642))))),"")</f>
        <v/>
      </c>
      <c r="AM1642" s="47" t="str">
        <f aca="false">IFERROR(IF(AC1642="NÃO","",IF(OR(AG1642="-",AG1642="Pneus"),AK1642-AL1642,"")),"")</f>
        <v/>
      </c>
      <c r="AN1642" s="48" t="str">
        <f aca="false">IF(AND(Y1642="REVENDA",AC1642="SIM",AG1642="BIT"),((AB1642/1+1)*AI1642)*0.4117,"")</f>
        <v/>
      </c>
      <c r="AO1642" s="48" t="str">
        <f aca="false">IF(AN1642="","",AN1642*17%)</f>
        <v/>
      </c>
      <c r="AP1642" s="49" t="str">
        <f aca="false">IF(AN1642="","",IF(T1642=0.12,(U1642*0.4117)*0.4117,IF(T1642=0,(AI1642*0.07)*0.4117,U1642*0.4117)))</f>
        <v/>
      </c>
      <c r="AQ1642" s="47" t="str">
        <f aca="false">IF(AN1642="","",AO1642-AP1642)</f>
        <v/>
      </c>
      <c r="AR1642" s="50" t="str">
        <f aca="false">IFERROR(IF(AND(AC1642="SIM",Y1642="REVENDA",LEFT(AG1642,5)="ANEXO")*OR(AE1642="ANEXO I",AF1642="ANEXO II"),VLOOKUP(H1642,Dados!G:I,2,0),""),"INSERIR MVA")</f>
        <v/>
      </c>
      <c r="AS1642" s="48" t="str">
        <f aca="false">IF(LEFT(AG1642,5)="ANEXO",VLOOKUP(AG1642,Dados!$X$111:$Z$112,2,0)*(AI1642-Q1642),"")</f>
        <v/>
      </c>
      <c r="AT1642" s="48" t="str">
        <f aca="false">IFERROR(IF(AR1642="","",(AI1642*AR1642)+AI1642),"INSERIR MVA")</f>
        <v/>
      </c>
      <c r="AU1642" s="48" t="str">
        <f aca="false">IF(AT1642="","",IF(AY1642=0.04,U1642,AS1642*AY1642))</f>
        <v/>
      </c>
      <c r="AV1642" s="47" t="str">
        <f aca="false">IFERROR(IF(AU1642="","",(VLOOKUP(AG1642,Dados!$X$111:$Z$112,3,0)*AT1642*0.17)),"INSERIR MVA")</f>
        <v/>
      </c>
      <c r="AW1642" s="47" t="str">
        <f aca="false">IFERROR(IF(AR1642="","",AV1642-AU1642),"")</f>
        <v/>
      </c>
      <c r="AX1642" s="51" t="str">
        <f aca="false">IFERROR(IF(AC1642="NÃO","",IF(AM1642&lt;&gt;"",AM1642-W1642,IF(AQ1642&lt;&gt;"",AQ1642-W1642,IF(AW1642&lt;&gt;"",AW1642-W1642,"")))),"")</f>
        <v/>
      </c>
      <c r="AY1642" s="46" t="str">
        <f aca="false">IFERROR(IF(ISNA(VLOOKUP(R1642,Dados!$X$2:$Y$5,2,0)),VLOOKUP(D1642,Dados!$X$7:$Y$33,2,0),VLOOKUP(R1642,Dados!$X$2:$Y$5,2,0)),"")</f>
        <v/>
      </c>
      <c r="AZ1642" s="52" t="str">
        <f aca="false">IF(C1642="","",IF(AND(Y1642="CONSUMO",AC1642="NÃO")*OR(AG1642="-",AG1642="BIT"),IF(E1642&lt;&gt;"",(AI1642-(P1642+L1642-N1642+Q1642)*AY1642)/0.83),""))</f>
        <v/>
      </c>
      <c r="BA1642" s="51" t="str">
        <f aca="false">IF(AZ1642="","",AZ1642*0.17-((P1642+L1642-N1642+Q1642)*AY1642))</f>
        <v/>
      </c>
      <c r="BB1642" s="51" t="str">
        <f aca="false">IF(AND(Y1642="CONSUMO",AG1642="ANEXO I",AY1642&gt;4%),(AI1642-(P1642+L1642-N1642+Q1642)*0.0514)/0.83*(0.5177)*(0.17)-AI1642*0.0514,IF(AND(Y1642="CONSUMO",AG1642="ANEXO II",AY1642&gt;4%),(AI1642-(P1642+L1642-N1642+Q1642)*0.041)/0.83*(0.3295)*(0.17)-AI1642*0.041,IF(AND(Y1642="CONSUMO",AG1642="ANEXO I",AY1642=4%),(AI1642-(P1642+L1642-N1642+Q1642)*0.04)/0.83*(0.5177)*(0.17)-AI1642*0.04,IF(AND(Y1642="CONSUMO",AG1642="ANEXO II",AY1642=4%),(AI1642-(P1642+L1642-N1642+Q1642)*0.04)/0.83*(0.3295)*(0.17)-AI1642*0.04,""))))</f>
        <v/>
      </c>
      <c r="BC1642" s="51" t="str">
        <f aca="false">IF(C1642="","",IF(AND(Y1642="CONSUMO",AC1642="SIM")*OR(AG1642="-",AG1642="BIT"),IF(E1642&lt;&gt;"",(AI1642-(P1642+L1642-N1642+Q1642)*AY1642)/0.83),""))</f>
        <v/>
      </c>
      <c r="BD1642" s="51" t="str">
        <f aca="false">IF(BC1642="","",BC1642*0.17)</f>
        <v/>
      </c>
      <c r="BE1642" s="51" t="str">
        <f aca="false">IF(I1642=6908,0,IF(BC1642="","",BD1642-((P1642+L1642-N1642+Q1642)*AY1642)))</f>
        <v/>
      </c>
      <c r="BF1642" s="53" t="str">
        <f aca="false">IF(B1642="","",IF(OR(B1642="",E1642="Regime Normal"),0,(AI1642-Q1642)*VLOOKUP(R1642,Dados!$X$98:$Y$108,2,0)))</f>
        <v/>
      </c>
      <c r="BG1642" s="54" t="str">
        <f aca="false">IFERROR(VLOOKUP(I1642,Dados!$AC$27:$AD$43,2,0),IF(B1642="","",IF(D1642&lt;&gt;"MT",IF(AND(AC1642="SIM",Y1642="Revenda"),"2403",IF(AND(AC1642="SIM",Y1642="Consumo"),"2407",IF(AND(AC1642="NÃO",Y1642="Revenda"),"2102",IF(AND(AC1642="NÃO",Y1642="Consumo"),"2556",)))),REPLACE(I1642,1,1,1))))</f>
        <v/>
      </c>
    </row>
    <row r="1643" customFormat="false" ht="12.8" hidden="false" customHeight="true" outlineLevel="0" collapsed="false">
      <c r="Y1643" s="45"/>
      <c r="Z1643" s="46" t="str">
        <f aca="false">IF(B1643="","",(IFERROR(VLOOKUP(H1643,Dados!A$3:B$15000,2,0),"Não Encontrado")))</f>
        <v/>
      </c>
      <c r="AA1643" s="46" t="str">
        <f aca="false">IF(B1643="","",(IFERROR(VLOOKUP(G1643,Dados!C$3:E$15000,3,0),"Não Encontrado")))</f>
        <v/>
      </c>
      <c r="AB1643" s="46" t="str">
        <f aca="false">IFERROR(IF(Z1643&lt;&gt;"Não Encontrado",Z1643,IF(AA1643&lt;&gt;"Não Encontrado",AA1643,"")),"")</f>
        <v/>
      </c>
      <c r="AC1643" s="45" t="str">
        <f aca="false">IF(B1643="","",IF(AB1643="","NÃO","SIM"))</f>
        <v/>
      </c>
      <c r="AD1643" s="45" t="str">
        <f aca="false">IFERROR(VLOOKUP(G1643,Dados!$P$3:$R$500,3,0),"")</f>
        <v/>
      </c>
      <c r="AE1643" s="45" t="str">
        <f aca="false">IFERROR(VLOOKUP(G1643,Dados!$K$3:$L$500,2,0),"")</f>
        <v/>
      </c>
      <c r="AF1643" s="45" t="str">
        <f aca="false">IFERROR(VLOOKUP(G1643,Dados!$M$3:$N$500,2,0),"")</f>
        <v/>
      </c>
      <c r="AG1643" s="45" t="str">
        <f aca="false">IF(F1643="","",IF(AND(AD1643="",AE1643="",AF1643=""),"-",IF(AND(AD1643="BIT",AE1643="",AF1643=""),"BIT",IF(AND(AE1643="ANEXO I",AD1643="",AF1643=""),"ANEXO I",IF(AND(AF1643="ANEXO II",AD1643="",AE1643=""),"ANEXO II","Escolher")))))</f>
        <v/>
      </c>
      <c r="AH1643" s="45" t="str">
        <f aca="false">IF(AG1643&lt;&gt;"Pneus","",IFERROR(VLOOKUP(R1643,Dados!$X$2:$Z$5,3,0)*(AI1643-Q1643),VLOOKUP(D1643,Dados!$X$7:$Z$33,3,0)*(AI1643-Q1643)))</f>
        <v/>
      </c>
      <c r="AI1643" s="47" t="str">
        <f aca="false">IF(B1643="","",P1643+Q1643+O1643+M1643+L1643-N1643)</f>
        <v/>
      </c>
      <c r="AJ1643" s="48" t="str">
        <f aca="false">IFERROR(IF(AND(AC1643="SIM",AG1643="-",Y1643="REVENDA"),(AB1643/1+1)*AI1643,IF(AND(AC1643="SIM",AG1643="Pneus",Y1643="REVENDA"),(AB1643/1+1)*(AI1643-AH1643),"")),"")</f>
        <v/>
      </c>
      <c r="AK1643" s="48" t="str">
        <f aca="false">IF(AJ1643="","",AJ1643*17%)</f>
        <v/>
      </c>
      <c r="AL1643" s="48" t="str">
        <f aca="false">IFERROR(IF(AC1643="NÃO","",IF(AK1643="","",IF(E1643="Simples Nacional",BF1643,IF(T1643=0.12,U1643*0.5833337002,IF(T1643=0,AI1643*0.07,U1643))))),"")</f>
        <v/>
      </c>
      <c r="AM1643" s="47" t="str">
        <f aca="false">IFERROR(IF(AC1643="NÃO","",IF(OR(AG1643="-",AG1643="Pneus"),AK1643-AL1643,"")),"")</f>
        <v/>
      </c>
      <c r="AN1643" s="48" t="str">
        <f aca="false">IF(AND(Y1643="REVENDA",AC1643="SIM",AG1643="BIT"),((AB1643/1+1)*AI1643)*0.4117,"")</f>
        <v/>
      </c>
      <c r="AO1643" s="48" t="str">
        <f aca="false">IF(AN1643="","",AN1643*17%)</f>
        <v/>
      </c>
      <c r="AP1643" s="49" t="str">
        <f aca="false">IF(AN1643="","",IF(T1643=0.12,(U1643*0.4117)*0.4117,IF(T1643=0,(AI1643*0.07)*0.4117,U1643*0.4117)))</f>
        <v/>
      </c>
      <c r="AQ1643" s="47" t="str">
        <f aca="false">IF(AN1643="","",AO1643-AP1643)</f>
        <v/>
      </c>
      <c r="AR1643" s="50" t="str">
        <f aca="false">IFERROR(IF(AND(AC1643="SIM",Y1643="REVENDA",LEFT(AG1643,5)="ANEXO")*OR(AE1643="ANEXO I",AF1643="ANEXO II"),VLOOKUP(H1643,Dados!G:I,2,0),""),"INSERIR MVA")</f>
        <v/>
      </c>
      <c r="AS1643" s="48" t="str">
        <f aca="false">IF(LEFT(AG1643,5)="ANEXO",VLOOKUP(AG1643,Dados!$X$111:$Z$112,2,0)*(AI1643-Q1643),"")</f>
        <v/>
      </c>
      <c r="AT1643" s="48" t="str">
        <f aca="false">IFERROR(IF(AR1643="","",(AI1643*AR1643)+AI1643),"INSERIR MVA")</f>
        <v/>
      </c>
      <c r="AU1643" s="48" t="str">
        <f aca="false">IF(AT1643="","",IF(AY1643=0.04,U1643,AS1643*AY1643))</f>
        <v/>
      </c>
      <c r="AV1643" s="47" t="str">
        <f aca="false">IFERROR(IF(AU1643="","",(VLOOKUP(AG1643,Dados!$X$111:$Z$112,3,0)*AT1643*0.17)),"INSERIR MVA")</f>
        <v/>
      </c>
      <c r="AW1643" s="47" t="str">
        <f aca="false">IFERROR(IF(AR1643="","",AV1643-AU1643),"")</f>
        <v/>
      </c>
      <c r="AX1643" s="51" t="str">
        <f aca="false">IFERROR(IF(AC1643="NÃO","",IF(AM1643&lt;&gt;"",AM1643-W1643,IF(AQ1643&lt;&gt;"",AQ1643-W1643,IF(AW1643&lt;&gt;"",AW1643-W1643,"")))),"")</f>
        <v/>
      </c>
      <c r="AY1643" s="46" t="str">
        <f aca="false">IFERROR(IF(ISNA(VLOOKUP(R1643,Dados!$X$2:$Y$5,2,0)),VLOOKUP(D1643,Dados!$X$7:$Y$33,2,0),VLOOKUP(R1643,Dados!$X$2:$Y$5,2,0)),"")</f>
        <v/>
      </c>
      <c r="AZ1643" s="52" t="str">
        <f aca="false">IF(C1643="","",IF(AND(Y1643="CONSUMO",AC1643="NÃO")*OR(AG1643="-",AG1643="BIT"),IF(E1643&lt;&gt;"",(AI1643-(P1643+L1643-N1643+Q1643)*AY1643)/0.83),""))</f>
        <v/>
      </c>
      <c r="BA1643" s="51" t="str">
        <f aca="false">IF(AZ1643="","",AZ1643*0.17-((P1643+L1643-N1643+Q1643)*AY1643))</f>
        <v/>
      </c>
      <c r="BB1643" s="51" t="str">
        <f aca="false">IF(AND(Y1643="CONSUMO",AG1643="ANEXO I",AY1643&gt;4%),(AI1643-(P1643+L1643-N1643+Q1643)*0.0514)/0.83*(0.5177)*(0.17)-AI1643*0.0514,IF(AND(Y1643="CONSUMO",AG1643="ANEXO II",AY1643&gt;4%),(AI1643-(P1643+L1643-N1643+Q1643)*0.041)/0.83*(0.3295)*(0.17)-AI1643*0.041,IF(AND(Y1643="CONSUMO",AG1643="ANEXO I",AY1643=4%),(AI1643-(P1643+L1643-N1643+Q1643)*0.04)/0.83*(0.5177)*(0.17)-AI1643*0.04,IF(AND(Y1643="CONSUMO",AG1643="ANEXO II",AY1643=4%),(AI1643-(P1643+L1643-N1643+Q1643)*0.04)/0.83*(0.3295)*(0.17)-AI1643*0.04,""))))</f>
        <v/>
      </c>
      <c r="BC1643" s="51" t="str">
        <f aca="false">IF(C1643="","",IF(AND(Y1643="CONSUMO",AC1643="SIM")*OR(AG1643="-",AG1643="BIT"),IF(E1643&lt;&gt;"",(AI1643-(P1643+L1643-N1643+Q1643)*AY1643)/0.83),""))</f>
        <v/>
      </c>
      <c r="BD1643" s="51" t="str">
        <f aca="false">IF(BC1643="","",BC1643*0.17)</f>
        <v/>
      </c>
      <c r="BE1643" s="51" t="str">
        <f aca="false">IF(I1643=6908,0,IF(BC1643="","",BD1643-((P1643+L1643-N1643+Q1643)*AY1643)))</f>
        <v/>
      </c>
      <c r="BF1643" s="53" t="str">
        <f aca="false">IF(B1643="","",IF(OR(B1643="",E1643="Regime Normal"),0,(AI1643-Q1643)*VLOOKUP(R1643,Dados!$X$98:$Y$108,2,0)))</f>
        <v/>
      </c>
      <c r="BG1643" s="54" t="str">
        <f aca="false">IFERROR(VLOOKUP(I1643,Dados!$AC$27:$AD$43,2,0),IF(B1643="","",IF(D1643&lt;&gt;"MT",IF(AND(AC1643="SIM",Y1643="Revenda"),"2403",IF(AND(AC1643="SIM",Y1643="Consumo"),"2407",IF(AND(AC1643="NÃO",Y1643="Revenda"),"2102",IF(AND(AC1643="NÃO",Y1643="Consumo"),"2556",)))),REPLACE(I1643,1,1,1))))</f>
        <v/>
      </c>
    </row>
    <row r="1644" customFormat="false" ht="12.8" hidden="false" customHeight="true" outlineLevel="0" collapsed="false">
      <c r="Y1644" s="45"/>
      <c r="Z1644" s="46" t="str">
        <f aca="false">IF(B1644="","",(IFERROR(VLOOKUP(H1644,Dados!A$3:B$15000,2,0),"Não Encontrado")))</f>
        <v/>
      </c>
      <c r="AA1644" s="46" t="str">
        <f aca="false">IF(B1644="","",(IFERROR(VLOOKUP(G1644,Dados!C$3:E$15000,3,0),"Não Encontrado")))</f>
        <v/>
      </c>
      <c r="AB1644" s="46" t="str">
        <f aca="false">IFERROR(IF(Z1644&lt;&gt;"Não Encontrado",Z1644,IF(AA1644&lt;&gt;"Não Encontrado",AA1644,"")),"")</f>
        <v/>
      </c>
      <c r="AC1644" s="45" t="str">
        <f aca="false">IF(B1644="","",IF(AB1644="","NÃO","SIM"))</f>
        <v/>
      </c>
      <c r="AD1644" s="45" t="str">
        <f aca="false">IFERROR(VLOOKUP(G1644,Dados!$P$3:$R$500,3,0),"")</f>
        <v/>
      </c>
      <c r="AE1644" s="45" t="str">
        <f aca="false">IFERROR(VLOOKUP(G1644,Dados!$K$3:$L$500,2,0),"")</f>
        <v/>
      </c>
      <c r="AF1644" s="45" t="str">
        <f aca="false">IFERROR(VLOOKUP(G1644,Dados!$M$3:$N$500,2,0),"")</f>
        <v/>
      </c>
      <c r="AG1644" s="45" t="str">
        <f aca="false">IF(F1644="","",IF(AND(AD1644="",AE1644="",AF1644=""),"-",IF(AND(AD1644="BIT",AE1644="",AF1644=""),"BIT",IF(AND(AE1644="ANEXO I",AD1644="",AF1644=""),"ANEXO I",IF(AND(AF1644="ANEXO II",AD1644="",AE1644=""),"ANEXO II","Escolher")))))</f>
        <v/>
      </c>
      <c r="AH1644" s="45" t="str">
        <f aca="false">IF(AG1644&lt;&gt;"Pneus","",IFERROR(VLOOKUP(R1644,Dados!$X$2:$Z$5,3,0)*(AI1644-Q1644),VLOOKUP(D1644,Dados!$X$7:$Z$33,3,0)*(AI1644-Q1644)))</f>
        <v/>
      </c>
      <c r="AI1644" s="47" t="str">
        <f aca="false">IF(B1644="","",P1644+Q1644+O1644+M1644+L1644-N1644)</f>
        <v/>
      </c>
      <c r="AJ1644" s="48" t="str">
        <f aca="false">IFERROR(IF(AND(AC1644="SIM",AG1644="-",Y1644="REVENDA"),(AB1644/1+1)*AI1644,IF(AND(AC1644="SIM",AG1644="Pneus",Y1644="REVENDA"),(AB1644/1+1)*(AI1644-AH1644),"")),"")</f>
        <v/>
      </c>
      <c r="AK1644" s="48" t="str">
        <f aca="false">IF(AJ1644="","",AJ1644*17%)</f>
        <v/>
      </c>
      <c r="AL1644" s="48" t="str">
        <f aca="false">IFERROR(IF(AC1644="NÃO","",IF(AK1644="","",IF(E1644="Simples Nacional",BF1644,IF(T1644=0.12,U1644*0.5833337002,IF(T1644=0,AI1644*0.07,U1644))))),"")</f>
        <v/>
      </c>
      <c r="AM1644" s="47" t="str">
        <f aca="false">IFERROR(IF(AC1644="NÃO","",IF(OR(AG1644="-",AG1644="Pneus"),AK1644-AL1644,"")),"")</f>
        <v/>
      </c>
      <c r="AN1644" s="48" t="str">
        <f aca="false">IF(AND(Y1644="REVENDA",AC1644="SIM",AG1644="BIT"),((AB1644/1+1)*AI1644)*0.4117,"")</f>
        <v/>
      </c>
      <c r="AO1644" s="48" t="str">
        <f aca="false">IF(AN1644="","",AN1644*17%)</f>
        <v/>
      </c>
      <c r="AP1644" s="49" t="str">
        <f aca="false">IF(AN1644="","",IF(T1644=0.12,(U1644*0.4117)*0.4117,IF(T1644=0,(AI1644*0.07)*0.4117,U1644*0.4117)))</f>
        <v/>
      </c>
      <c r="AQ1644" s="47" t="str">
        <f aca="false">IF(AN1644="","",AO1644-AP1644)</f>
        <v/>
      </c>
      <c r="AR1644" s="50" t="str">
        <f aca="false">IFERROR(IF(AND(AC1644="SIM",Y1644="REVENDA",LEFT(AG1644,5)="ANEXO")*OR(AE1644="ANEXO I",AF1644="ANEXO II"),VLOOKUP(H1644,Dados!G:I,2,0),""),"INSERIR MVA")</f>
        <v/>
      </c>
      <c r="AS1644" s="48" t="str">
        <f aca="false">IF(LEFT(AG1644,5)="ANEXO",VLOOKUP(AG1644,Dados!$X$111:$Z$112,2,0)*(AI1644-Q1644),"")</f>
        <v/>
      </c>
      <c r="AT1644" s="48" t="str">
        <f aca="false">IFERROR(IF(AR1644="","",(AI1644*AR1644)+AI1644),"INSERIR MVA")</f>
        <v/>
      </c>
      <c r="AU1644" s="48" t="str">
        <f aca="false">IF(AT1644="","",IF(AY1644=0.04,U1644,AS1644*AY1644))</f>
        <v/>
      </c>
      <c r="AV1644" s="47" t="str">
        <f aca="false">IFERROR(IF(AU1644="","",(VLOOKUP(AG1644,Dados!$X$111:$Z$112,3,0)*AT1644*0.17)),"INSERIR MVA")</f>
        <v/>
      </c>
      <c r="AW1644" s="47" t="str">
        <f aca="false">IFERROR(IF(AR1644="","",AV1644-AU1644),"")</f>
        <v/>
      </c>
      <c r="AX1644" s="51" t="str">
        <f aca="false">IFERROR(IF(AC1644="NÃO","",IF(AM1644&lt;&gt;"",AM1644-W1644,IF(AQ1644&lt;&gt;"",AQ1644-W1644,IF(AW1644&lt;&gt;"",AW1644-W1644,"")))),"")</f>
        <v/>
      </c>
      <c r="AY1644" s="46" t="str">
        <f aca="false">IFERROR(IF(ISNA(VLOOKUP(R1644,Dados!$X$2:$Y$5,2,0)),VLOOKUP(D1644,Dados!$X$7:$Y$33,2,0),VLOOKUP(R1644,Dados!$X$2:$Y$5,2,0)),"")</f>
        <v/>
      </c>
      <c r="AZ1644" s="52" t="str">
        <f aca="false">IF(C1644="","",IF(AND(Y1644="CONSUMO",AC1644="NÃO")*OR(AG1644="-",AG1644="BIT"),IF(E1644&lt;&gt;"",(AI1644-(P1644+L1644-N1644+Q1644)*AY1644)/0.83),""))</f>
        <v/>
      </c>
      <c r="BA1644" s="51" t="str">
        <f aca="false">IF(AZ1644="","",AZ1644*0.17-((P1644+L1644-N1644+Q1644)*AY1644))</f>
        <v/>
      </c>
      <c r="BB1644" s="51" t="str">
        <f aca="false">IF(AND(Y1644="CONSUMO",AG1644="ANEXO I",AY1644&gt;4%),(AI1644-(P1644+L1644-N1644+Q1644)*0.0514)/0.83*(0.5177)*(0.17)-AI1644*0.0514,IF(AND(Y1644="CONSUMO",AG1644="ANEXO II",AY1644&gt;4%),(AI1644-(P1644+L1644-N1644+Q1644)*0.041)/0.83*(0.3295)*(0.17)-AI1644*0.041,IF(AND(Y1644="CONSUMO",AG1644="ANEXO I",AY1644=4%),(AI1644-(P1644+L1644-N1644+Q1644)*0.04)/0.83*(0.5177)*(0.17)-AI1644*0.04,IF(AND(Y1644="CONSUMO",AG1644="ANEXO II",AY1644=4%),(AI1644-(P1644+L1644-N1644+Q1644)*0.04)/0.83*(0.3295)*(0.17)-AI1644*0.04,""))))</f>
        <v/>
      </c>
      <c r="BC1644" s="51" t="str">
        <f aca="false">IF(C1644="","",IF(AND(Y1644="CONSUMO",AC1644="SIM")*OR(AG1644="-",AG1644="BIT"),IF(E1644&lt;&gt;"",(AI1644-(P1644+L1644-N1644+Q1644)*AY1644)/0.83),""))</f>
        <v/>
      </c>
      <c r="BD1644" s="51" t="str">
        <f aca="false">IF(BC1644="","",BC1644*0.17)</f>
        <v/>
      </c>
      <c r="BE1644" s="51" t="str">
        <f aca="false">IF(I1644=6908,0,IF(BC1644="","",BD1644-((P1644+L1644-N1644+Q1644)*AY1644)))</f>
        <v/>
      </c>
      <c r="BF1644" s="53" t="str">
        <f aca="false">IF(B1644="","",IF(OR(B1644="",E1644="Regime Normal"),0,(AI1644-Q1644)*VLOOKUP(R1644,Dados!$X$98:$Y$108,2,0)))</f>
        <v/>
      </c>
      <c r="BG1644" s="54" t="str">
        <f aca="false">IFERROR(VLOOKUP(I1644,Dados!$AC$27:$AD$43,2,0),IF(B1644="","",IF(D1644&lt;&gt;"MT",IF(AND(AC1644="SIM",Y1644="Revenda"),"2403",IF(AND(AC1644="SIM",Y1644="Consumo"),"2407",IF(AND(AC1644="NÃO",Y1644="Revenda"),"2102",IF(AND(AC1644="NÃO",Y1644="Consumo"),"2556",)))),REPLACE(I1644,1,1,1))))</f>
        <v/>
      </c>
    </row>
    <row r="1645" customFormat="false" ht="12.8" hidden="false" customHeight="true" outlineLevel="0" collapsed="false">
      <c r="Y1645" s="45"/>
      <c r="Z1645" s="46" t="str">
        <f aca="false">IF(B1645="","",(IFERROR(VLOOKUP(H1645,Dados!A$3:B$15000,2,0),"Não Encontrado")))</f>
        <v/>
      </c>
      <c r="AA1645" s="46" t="str">
        <f aca="false">IF(B1645="","",(IFERROR(VLOOKUP(G1645,Dados!C$3:E$15000,3,0),"Não Encontrado")))</f>
        <v/>
      </c>
      <c r="AB1645" s="46" t="str">
        <f aca="false">IFERROR(IF(Z1645&lt;&gt;"Não Encontrado",Z1645,IF(AA1645&lt;&gt;"Não Encontrado",AA1645,"")),"")</f>
        <v/>
      </c>
      <c r="AC1645" s="45" t="str">
        <f aca="false">IF(B1645="","",IF(AB1645="","NÃO","SIM"))</f>
        <v/>
      </c>
      <c r="AD1645" s="45" t="str">
        <f aca="false">IFERROR(VLOOKUP(G1645,Dados!$P$3:$R$500,3,0),"")</f>
        <v/>
      </c>
      <c r="AE1645" s="45" t="str">
        <f aca="false">IFERROR(VLOOKUP(G1645,Dados!$K$3:$L$500,2,0),"")</f>
        <v/>
      </c>
      <c r="AF1645" s="45" t="str">
        <f aca="false">IFERROR(VLOOKUP(G1645,Dados!$M$3:$N$500,2,0),"")</f>
        <v/>
      </c>
      <c r="AG1645" s="45" t="str">
        <f aca="false">IF(F1645="","",IF(AND(AD1645="",AE1645="",AF1645=""),"-",IF(AND(AD1645="BIT",AE1645="",AF1645=""),"BIT",IF(AND(AE1645="ANEXO I",AD1645="",AF1645=""),"ANEXO I",IF(AND(AF1645="ANEXO II",AD1645="",AE1645=""),"ANEXO II","Escolher")))))</f>
        <v/>
      </c>
      <c r="AH1645" s="45" t="str">
        <f aca="false">IF(AG1645&lt;&gt;"Pneus","",IFERROR(VLOOKUP(R1645,Dados!$X$2:$Z$5,3,0)*(AI1645-Q1645),VLOOKUP(D1645,Dados!$X$7:$Z$33,3,0)*(AI1645-Q1645)))</f>
        <v/>
      </c>
      <c r="AI1645" s="47" t="str">
        <f aca="false">IF(B1645="","",P1645+Q1645+O1645+M1645+L1645-N1645)</f>
        <v/>
      </c>
      <c r="AJ1645" s="48" t="str">
        <f aca="false">IFERROR(IF(AND(AC1645="SIM",AG1645="-",Y1645="REVENDA"),(AB1645/1+1)*AI1645,IF(AND(AC1645="SIM",AG1645="Pneus",Y1645="REVENDA"),(AB1645/1+1)*(AI1645-AH1645),"")),"")</f>
        <v/>
      </c>
      <c r="AK1645" s="48" t="str">
        <f aca="false">IF(AJ1645="","",AJ1645*17%)</f>
        <v/>
      </c>
      <c r="AL1645" s="48" t="str">
        <f aca="false">IFERROR(IF(AC1645="NÃO","",IF(AK1645="","",IF(E1645="Simples Nacional",BF1645,IF(T1645=0.12,U1645*0.5833337002,IF(T1645=0,AI1645*0.07,U1645))))),"")</f>
        <v/>
      </c>
      <c r="AM1645" s="47" t="str">
        <f aca="false">IFERROR(IF(AC1645="NÃO","",IF(OR(AG1645="-",AG1645="Pneus"),AK1645-AL1645,"")),"")</f>
        <v/>
      </c>
      <c r="AN1645" s="48" t="str">
        <f aca="false">IF(AND(Y1645="REVENDA",AC1645="SIM",AG1645="BIT"),((AB1645/1+1)*AI1645)*0.4117,"")</f>
        <v/>
      </c>
      <c r="AO1645" s="48" t="str">
        <f aca="false">IF(AN1645="","",AN1645*17%)</f>
        <v/>
      </c>
      <c r="AP1645" s="49" t="str">
        <f aca="false">IF(AN1645="","",IF(T1645=0.12,(U1645*0.4117)*0.4117,IF(T1645=0,(AI1645*0.07)*0.4117,U1645*0.4117)))</f>
        <v/>
      </c>
      <c r="AQ1645" s="47" t="str">
        <f aca="false">IF(AN1645="","",AO1645-AP1645)</f>
        <v/>
      </c>
      <c r="AR1645" s="50" t="str">
        <f aca="false">IFERROR(IF(AND(AC1645="SIM",Y1645="REVENDA",LEFT(AG1645,5)="ANEXO")*OR(AE1645="ANEXO I",AF1645="ANEXO II"),VLOOKUP(H1645,Dados!G:I,2,0),""),"INSERIR MVA")</f>
        <v/>
      </c>
      <c r="AS1645" s="48" t="str">
        <f aca="false">IF(LEFT(AG1645,5)="ANEXO",VLOOKUP(AG1645,Dados!$X$111:$Z$112,2,0)*(AI1645-Q1645),"")</f>
        <v/>
      </c>
      <c r="AT1645" s="48" t="str">
        <f aca="false">IFERROR(IF(AR1645="","",(AI1645*AR1645)+AI1645),"INSERIR MVA")</f>
        <v/>
      </c>
      <c r="AU1645" s="48" t="str">
        <f aca="false">IF(AT1645="","",IF(AY1645=0.04,U1645,AS1645*AY1645))</f>
        <v/>
      </c>
      <c r="AV1645" s="47" t="str">
        <f aca="false">IFERROR(IF(AU1645="","",(VLOOKUP(AG1645,Dados!$X$111:$Z$112,3,0)*AT1645*0.17)),"INSERIR MVA")</f>
        <v/>
      </c>
      <c r="AW1645" s="47" t="str">
        <f aca="false">IFERROR(IF(AR1645="","",AV1645-AU1645),"")</f>
        <v/>
      </c>
      <c r="AX1645" s="51" t="str">
        <f aca="false">IFERROR(IF(AC1645="NÃO","",IF(AM1645&lt;&gt;"",AM1645-W1645,IF(AQ1645&lt;&gt;"",AQ1645-W1645,IF(AW1645&lt;&gt;"",AW1645-W1645,"")))),"")</f>
        <v/>
      </c>
      <c r="AY1645" s="46" t="str">
        <f aca="false">IFERROR(IF(ISNA(VLOOKUP(R1645,Dados!$X$2:$Y$5,2,0)),VLOOKUP(D1645,Dados!$X$7:$Y$33,2,0),VLOOKUP(R1645,Dados!$X$2:$Y$5,2,0)),"")</f>
        <v/>
      </c>
      <c r="AZ1645" s="52" t="str">
        <f aca="false">IF(C1645="","",IF(AND(Y1645="CONSUMO",AC1645="NÃO")*OR(AG1645="-",AG1645="BIT"),IF(E1645&lt;&gt;"",(AI1645-(P1645+L1645-N1645+Q1645)*AY1645)/0.83),""))</f>
        <v/>
      </c>
      <c r="BA1645" s="51" t="str">
        <f aca="false">IF(AZ1645="","",AZ1645*0.17-((P1645+L1645-N1645+Q1645)*AY1645))</f>
        <v/>
      </c>
      <c r="BB1645" s="51" t="str">
        <f aca="false">IF(AND(Y1645="CONSUMO",AG1645="ANEXO I",AY1645&gt;4%),(AI1645-(P1645+L1645-N1645+Q1645)*0.0514)/0.83*(0.5177)*(0.17)-AI1645*0.0514,IF(AND(Y1645="CONSUMO",AG1645="ANEXO II",AY1645&gt;4%),(AI1645-(P1645+L1645-N1645+Q1645)*0.041)/0.83*(0.3295)*(0.17)-AI1645*0.041,IF(AND(Y1645="CONSUMO",AG1645="ANEXO I",AY1645=4%),(AI1645-(P1645+L1645-N1645+Q1645)*0.04)/0.83*(0.5177)*(0.17)-AI1645*0.04,IF(AND(Y1645="CONSUMO",AG1645="ANEXO II",AY1645=4%),(AI1645-(P1645+L1645-N1645+Q1645)*0.04)/0.83*(0.3295)*(0.17)-AI1645*0.04,""))))</f>
        <v/>
      </c>
      <c r="BC1645" s="51" t="str">
        <f aca="false">IF(C1645="","",IF(AND(Y1645="CONSUMO",AC1645="SIM")*OR(AG1645="-",AG1645="BIT"),IF(E1645&lt;&gt;"",(AI1645-(P1645+L1645-N1645+Q1645)*AY1645)/0.83),""))</f>
        <v/>
      </c>
      <c r="BD1645" s="51" t="str">
        <f aca="false">IF(BC1645="","",BC1645*0.17)</f>
        <v/>
      </c>
      <c r="BE1645" s="51" t="str">
        <f aca="false">IF(I1645=6908,0,IF(BC1645="","",BD1645-((P1645+L1645-N1645+Q1645)*AY1645)))</f>
        <v/>
      </c>
      <c r="BF1645" s="53" t="str">
        <f aca="false">IF(B1645="","",IF(OR(B1645="",E1645="Regime Normal"),0,(AI1645-Q1645)*VLOOKUP(R1645,Dados!$X$98:$Y$108,2,0)))</f>
        <v/>
      </c>
      <c r="BG1645" s="54" t="str">
        <f aca="false">IFERROR(VLOOKUP(I1645,Dados!$AC$27:$AD$43,2,0),IF(B1645="","",IF(D1645&lt;&gt;"MT",IF(AND(AC1645="SIM",Y1645="Revenda"),"2403",IF(AND(AC1645="SIM",Y1645="Consumo"),"2407",IF(AND(AC1645="NÃO",Y1645="Revenda"),"2102",IF(AND(AC1645="NÃO",Y1645="Consumo"),"2556",)))),REPLACE(I1645,1,1,1))))</f>
        <v/>
      </c>
    </row>
    <row r="1646" customFormat="false" ht="12.8" hidden="false" customHeight="true" outlineLevel="0" collapsed="false">
      <c r="Y1646" s="45"/>
      <c r="Z1646" s="46" t="str">
        <f aca="false">IF(B1646="","",(IFERROR(VLOOKUP(H1646,Dados!A$3:B$15000,2,0),"Não Encontrado")))</f>
        <v/>
      </c>
      <c r="AA1646" s="46" t="str">
        <f aca="false">IF(B1646="","",(IFERROR(VLOOKUP(G1646,Dados!C$3:E$15000,3,0),"Não Encontrado")))</f>
        <v/>
      </c>
      <c r="AB1646" s="46" t="str">
        <f aca="false">IFERROR(IF(Z1646&lt;&gt;"Não Encontrado",Z1646,IF(AA1646&lt;&gt;"Não Encontrado",AA1646,"")),"")</f>
        <v/>
      </c>
      <c r="AC1646" s="45" t="str">
        <f aca="false">IF(B1646="","",IF(AB1646="","NÃO","SIM"))</f>
        <v/>
      </c>
      <c r="AD1646" s="45" t="str">
        <f aca="false">IFERROR(VLOOKUP(G1646,Dados!$P$3:$R$500,3,0),"")</f>
        <v/>
      </c>
      <c r="AE1646" s="45" t="str">
        <f aca="false">IFERROR(VLOOKUP(G1646,Dados!$K$3:$L$500,2,0),"")</f>
        <v/>
      </c>
      <c r="AF1646" s="45" t="str">
        <f aca="false">IFERROR(VLOOKUP(G1646,Dados!$M$3:$N$500,2,0),"")</f>
        <v/>
      </c>
      <c r="AG1646" s="45" t="str">
        <f aca="false">IF(F1646="","",IF(AND(AD1646="",AE1646="",AF1646=""),"-",IF(AND(AD1646="BIT",AE1646="",AF1646=""),"BIT",IF(AND(AE1646="ANEXO I",AD1646="",AF1646=""),"ANEXO I",IF(AND(AF1646="ANEXO II",AD1646="",AE1646=""),"ANEXO II","Escolher")))))</f>
        <v/>
      </c>
      <c r="AH1646" s="45" t="str">
        <f aca="false">IF(AG1646&lt;&gt;"Pneus","",IFERROR(VLOOKUP(R1646,Dados!$X$2:$Z$5,3,0)*(AI1646-Q1646),VLOOKUP(D1646,Dados!$X$7:$Z$33,3,0)*(AI1646-Q1646)))</f>
        <v/>
      </c>
      <c r="AI1646" s="47" t="str">
        <f aca="false">IF(B1646="","",P1646+Q1646+O1646+M1646+L1646-N1646)</f>
        <v/>
      </c>
      <c r="AJ1646" s="48" t="str">
        <f aca="false">IFERROR(IF(AND(AC1646="SIM",AG1646="-",Y1646="REVENDA"),(AB1646/1+1)*AI1646,IF(AND(AC1646="SIM",AG1646="Pneus",Y1646="REVENDA"),(AB1646/1+1)*(AI1646-AH1646),"")),"")</f>
        <v/>
      </c>
      <c r="AK1646" s="48" t="str">
        <f aca="false">IF(AJ1646="","",AJ1646*17%)</f>
        <v/>
      </c>
      <c r="AL1646" s="48" t="str">
        <f aca="false">IFERROR(IF(AC1646="NÃO","",IF(AK1646="","",IF(E1646="Simples Nacional",BF1646,IF(T1646=0.12,U1646*0.5833337002,IF(T1646=0,AI1646*0.07,U1646))))),"")</f>
        <v/>
      </c>
      <c r="AM1646" s="47" t="str">
        <f aca="false">IFERROR(IF(AC1646="NÃO","",IF(OR(AG1646="-",AG1646="Pneus"),AK1646-AL1646,"")),"")</f>
        <v/>
      </c>
      <c r="AN1646" s="48" t="str">
        <f aca="false">IF(AND(Y1646="REVENDA",AC1646="SIM",AG1646="BIT"),((AB1646/1+1)*AI1646)*0.4117,"")</f>
        <v/>
      </c>
      <c r="AO1646" s="48" t="str">
        <f aca="false">IF(AN1646="","",AN1646*17%)</f>
        <v/>
      </c>
      <c r="AP1646" s="49" t="str">
        <f aca="false">IF(AN1646="","",IF(T1646=0.12,(U1646*0.4117)*0.4117,IF(T1646=0,(AI1646*0.07)*0.4117,U1646*0.4117)))</f>
        <v/>
      </c>
      <c r="AQ1646" s="47" t="str">
        <f aca="false">IF(AN1646="","",AO1646-AP1646)</f>
        <v/>
      </c>
      <c r="AR1646" s="50" t="str">
        <f aca="false">IFERROR(IF(AND(AC1646="SIM",Y1646="REVENDA",LEFT(AG1646,5)="ANEXO")*OR(AE1646="ANEXO I",AF1646="ANEXO II"),VLOOKUP(H1646,Dados!G:I,2,0),""),"INSERIR MVA")</f>
        <v/>
      </c>
      <c r="AS1646" s="48" t="str">
        <f aca="false">IF(LEFT(AG1646,5)="ANEXO",VLOOKUP(AG1646,Dados!$X$111:$Z$112,2,0)*(AI1646-Q1646),"")</f>
        <v/>
      </c>
      <c r="AT1646" s="48" t="str">
        <f aca="false">IFERROR(IF(AR1646="","",(AI1646*AR1646)+AI1646),"INSERIR MVA")</f>
        <v/>
      </c>
      <c r="AU1646" s="48" t="str">
        <f aca="false">IF(AT1646="","",IF(AY1646=0.04,U1646,AS1646*AY1646))</f>
        <v/>
      </c>
      <c r="AV1646" s="47" t="str">
        <f aca="false">IFERROR(IF(AU1646="","",(VLOOKUP(AG1646,Dados!$X$111:$Z$112,3,0)*AT1646*0.17)),"INSERIR MVA")</f>
        <v/>
      </c>
      <c r="AW1646" s="47" t="str">
        <f aca="false">IFERROR(IF(AR1646="","",AV1646-AU1646),"")</f>
        <v/>
      </c>
      <c r="AX1646" s="51" t="str">
        <f aca="false">IFERROR(IF(AC1646="NÃO","",IF(AM1646&lt;&gt;"",AM1646-W1646,IF(AQ1646&lt;&gt;"",AQ1646-W1646,IF(AW1646&lt;&gt;"",AW1646-W1646,"")))),"")</f>
        <v/>
      </c>
      <c r="AY1646" s="46" t="str">
        <f aca="false">IFERROR(IF(ISNA(VLOOKUP(R1646,Dados!$X$2:$Y$5,2,0)),VLOOKUP(D1646,Dados!$X$7:$Y$33,2,0),VLOOKUP(R1646,Dados!$X$2:$Y$5,2,0)),"")</f>
        <v/>
      </c>
      <c r="AZ1646" s="52" t="str">
        <f aca="false">IF(C1646="","",IF(AND(Y1646="CONSUMO",AC1646="NÃO")*OR(AG1646="-",AG1646="BIT"),IF(E1646&lt;&gt;"",(AI1646-(P1646+L1646-N1646+Q1646)*AY1646)/0.83),""))</f>
        <v/>
      </c>
      <c r="BA1646" s="51" t="str">
        <f aca="false">IF(AZ1646="","",AZ1646*0.17-((P1646+L1646-N1646+Q1646)*AY1646))</f>
        <v/>
      </c>
      <c r="BB1646" s="51" t="str">
        <f aca="false">IF(AND(Y1646="CONSUMO",AG1646="ANEXO I",AY1646&gt;4%),(AI1646-(P1646+L1646-N1646+Q1646)*0.0514)/0.83*(0.5177)*(0.17)-AI1646*0.0514,IF(AND(Y1646="CONSUMO",AG1646="ANEXO II",AY1646&gt;4%),(AI1646-(P1646+L1646-N1646+Q1646)*0.041)/0.83*(0.3295)*(0.17)-AI1646*0.041,IF(AND(Y1646="CONSUMO",AG1646="ANEXO I",AY1646=4%),(AI1646-(P1646+L1646-N1646+Q1646)*0.04)/0.83*(0.5177)*(0.17)-AI1646*0.04,IF(AND(Y1646="CONSUMO",AG1646="ANEXO II",AY1646=4%),(AI1646-(P1646+L1646-N1646+Q1646)*0.04)/0.83*(0.3295)*(0.17)-AI1646*0.04,""))))</f>
        <v/>
      </c>
      <c r="BC1646" s="51" t="str">
        <f aca="false">IF(C1646="","",IF(AND(Y1646="CONSUMO",AC1646="SIM")*OR(AG1646="-",AG1646="BIT"),IF(E1646&lt;&gt;"",(AI1646-(P1646+L1646-N1646+Q1646)*AY1646)/0.83),""))</f>
        <v/>
      </c>
      <c r="BD1646" s="51" t="str">
        <f aca="false">IF(BC1646="","",BC1646*0.17)</f>
        <v/>
      </c>
      <c r="BE1646" s="51" t="str">
        <f aca="false">IF(I1646=6908,0,IF(BC1646="","",BD1646-((P1646+L1646-N1646+Q1646)*AY1646)))</f>
        <v/>
      </c>
      <c r="BF1646" s="53" t="str">
        <f aca="false">IF(B1646="","",IF(OR(B1646="",E1646="Regime Normal"),0,(AI1646-Q1646)*VLOOKUP(R1646,Dados!$X$98:$Y$108,2,0)))</f>
        <v/>
      </c>
      <c r="BG1646" s="54" t="str">
        <f aca="false">IFERROR(VLOOKUP(I1646,Dados!$AC$27:$AD$43,2,0),IF(B1646="","",IF(D1646&lt;&gt;"MT",IF(AND(AC1646="SIM",Y1646="Revenda"),"2403",IF(AND(AC1646="SIM",Y1646="Consumo"),"2407",IF(AND(AC1646="NÃO",Y1646="Revenda"),"2102",IF(AND(AC1646="NÃO",Y1646="Consumo"),"2556",)))),REPLACE(I1646,1,1,1))))</f>
        <v/>
      </c>
    </row>
    <row r="1647" customFormat="false" ht="12.8" hidden="false" customHeight="true" outlineLevel="0" collapsed="false">
      <c r="Y1647" s="45"/>
      <c r="Z1647" s="46" t="str">
        <f aca="false">IF(B1647="","",(IFERROR(VLOOKUP(H1647,Dados!A$3:B$15000,2,0),"Não Encontrado")))</f>
        <v/>
      </c>
      <c r="AA1647" s="46" t="str">
        <f aca="false">IF(B1647="","",(IFERROR(VLOOKUP(G1647,Dados!C$3:E$15000,3,0),"Não Encontrado")))</f>
        <v/>
      </c>
      <c r="AB1647" s="46" t="str">
        <f aca="false">IFERROR(IF(Z1647&lt;&gt;"Não Encontrado",Z1647,IF(AA1647&lt;&gt;"Não Encontrado",AA1647,"")),"")</f>
        <v/>
      </c>
      <c r="AC1647" s="45" t="str">
        <f aca="false">IF(B1647="","",IF(AB1647="","NÃO","SIM"))</f>
        <v/>
      </c>
      <c r="AD1647" s="45" t="str">
        <f aca="false">IFERROR(VLOOKUP(G1647,Dados!$P$3:$R$500,3,0),"")</f>
        <v/>
      </c>
      <c r="AE1647" s="45" t="str">
        <f aca="false">IFERROR(VLOOKUP(G1647,Dados!$K$3:$L$500,2,0),"")</f>
        <v/>
      </c>
      <c r="AF1647" s="45" t="str">
        <f aca="false">IFERROR(VLOOKUP(G1647,Dados!$M$3:$N$500,2,0),"")</f>
        <v/>
      </c>
      <c r="AG1647" s="45" t="str">
        <f aca="false">IF(F1647="","",IF(AND(AD1647="",AE1647="",AF1647=""),"-",IF(AND(AD1647="BIT",AE1647="",AF1647=""),"BIT",IF(AND(AE1647="ANEXO I",AD1647="",AF1647=""),"ANEXO I",IF(AND(AF1647="ANEXO II",AD1647="",AE1647=""),"ANEXO II","Escolher")))))</f>
        <v/>
      </c>
      <c r="AH1647" s="45" t="str">
        <f aca="false">IF(AG1647&lt;&gt;"Pneus","",IFERROR(VLOOKUP(R1647,Dados!$X$2:$Z$5,3,0)*(AI1647-Q1647),VLOOKUP(D1647,Dados!$X$7:$Z$33,3,0)*(AI1647-Q1647)))</f>
        <v/>
      </c>
      <c r="AI1647" s="47" t="str">
        <f aca="false">IF(B1647="","",P1647+Q1647+O1647+M1647+L1647-N1647)</f>
        <v/>
      </c>
      <c r="AJ1647" s="48" t="str">
        <f aca="false">IFERROR(IF(AND(AC1647="SIM",AG1647="-",Y1647="REVENDA"),(AB1647/1+1)*AI1647,IF(AND(AC1647="SIM",AG1647="Pneus",Y1647="REVENDA"),(AB1647/1+1)*(AI1647-AH1647),"")),"")</f>
        <v/>
      </c>
      <c r="AK1647" s="48" t="str">
        <f aca="false">IF(AJ1647="","",AJ1647*17%)</f>
        <v/>
      </c>
      <c r="AL1647" s="48" t="str">
        <f aca="false">IFERROR(IF(AC1647="NÃO","",IF(AK1647="","",IF(E1647="Simples Nacional",BF1647,IF(T1647=0.12,U1647*0.5833337002,IF(T1647=0,AI1647*0.07,U1647))))),"")</f>
        <v/>
      </c>
      <c r="AM1647" s="47" t="str">
        <f aca="false">IFERROR(IF(AC1647="NÃO","",IF(OR(AG1647="-",AG1647="Pneus"),AK1647-AL1647,"")),"")</f>
        <v/>
      </c>
      <c r="AN1647" s="48" t="str">
        <f aca="false">IF(AND(Y1647="REVENDA",AC1647="SIM",AG1647="BIT"),((AB1647/1+1)*AI1647)*0.4117,"")</f>
        <v/>
      </c>
      <c r="AO1647" s="48" t="str">
        <f aca="false">IF(AN1647="","",AN1647*17%)</f>
        <v/>
      </c>
      <c r="AP1647" s="49" t="str">
        <f aca="false">IF(AN1647="","",IF(T1647=0.12,(U1647*0.4117)*0.4117,IF(T1647=0,(AI1647*0.07)*0.4117,U1647*0.4117)))</f>
        <v/>
      </c>
      <c r="AQ1647" s="47" t="str">
        <f aca="false">IF(AN1647="","",AO1647-AP1647)</f>
        <v/>
      </c>
      <c r="AR1647" s="50" t="str">
        <f aca="false">IFERROR(IF(AND(AC1647="SIM",Y1647="REVENDA",LEFT(AG1647,5)="ANEXO")*OR(AE1647="ANEXO I",AF1647="ANEXO II"),VLOOKUP(H1647,Dados!G:I,2,0),""),"INSERIR MVA")</f>
        <v/>
      </c>
      <c r="AS1647" s="48" t="str">
        <f aca="false">IF(LEFT(AG1647,5)="ANEXO",VLOOKUP(AG1647,Dados!$X$111:$Z$112,2,0)*(AI1647-Q1647),"")</f>
        <v/>
      </c>
      <c r="AT1647" s="48" t="str">
        <f aca="false">IFERROR(IF(AR1647="","",(AI1647*AR1647)+AI1647),"INSERIR MVA")</f>
        <v/>
      </c>
      <c r="AU1647" s="48" t="str">
        <f aca="false">IF(AT1647="","",IF(AY1647=0.04,U1647,AS1647*AY1647))</f>
        <v/>
      </c>
      <c r="AV1647" s="47" t="str">
        <f aca="false">IFERROR(IF(AU1647="","",(VLOOKUP(AG1647,Dados!$X$111:$Z$112,3,0)*AT1647*0.17)),"INSERIR MVA")</f>
        <v/>
      </c>
      <c r="AW1647" s="47" t="str">
        <f aca="false">IFERROR(IF(AR1647="","",AV1647-AU1647),"")</f>
        <v/>
      </c>
      <c r="AX1647" s="51" t="str">
        <f aca="false">IFERROR(IF(AC1647="NÃO","",IF(AM1647&lt;&gt;"",AM1647-W1647,IF(AQ1647&lt;&gt;"",AQ1647-W1647,IF(AW1647&lt;&gt;"",AW1647-W1647,"")))),"")</f>
        <v/>
      </c>
      <c r="AY1647" s="46" t="str">
        <f aca="false">IFERROR(IF(ISNA(VLOOKUP(R1647,Dados!$X$2:$Y$5,2,0)),VLOOKUP(D1647,Dados!$X$7:$Y$33,2,0),VLOOKUP(R1647,Dados!$X$2:$Y$5,2,0)),"")</f>
        <v/>
      </c>
      <c r="AZ1647" s="52" t="str">
        <f aca="false">IF(C1647="","",IF(AND(Y1647="CONSUMO",AC1647="NÃO")*OR(AG1647="-",AG1647="BIT"),IF(E1647&lt;&gt;"",(AI1647-(P1647+L1647-N1647+Q1647)*AY1647)/0.83),""))</f>
        <v/>
      </c>
      <c r="BA1647" s="51" t="str">
        <f aca="false">IF(AZ1647="","",AZ1647*0.17-((P1647+L1647-N1647+Q1647)*AY1647))</f>
        <v/>
      </c>
      <c r="BB1647" s="51" t="str">
        <f aca="false">IF(AND(Y1647="CONSUMO",AG1647="ANEXO I",AY1647&gt;4%),(AI1647-(P1647+L1647-N1647+Q1647)*0.0514)/0.83*(0.5177)*(0.17)-AI1647*0.0514,IF(AND(Y1647="CONSUMO",AG1647="ANEXO II",AY1647&gt;4%),(AI1647-(P1647+L1647-N1647+Q1647)*0.041)/0.83*(0.3295)*(0.17)-AI1647*0.041,IF(AND(Y1647="CONSUMO",AG1647="ANEXO I",AY1647=4%),(AI1647-(P1647+L1647-N1647+Q1647)*0.04)/0.83*(0.5177)*(0.17)-AI1647*0.04,IF(AND(Y1647="CONSUMO",AG1647="ANEXO II",AY1647=4%),(AI1647-(P1647+L1647-N1647+Q1647)*0.04)/0.83*(0.3295)*(0.17)-AI1647*0.04,""))))</f>
        <v/>
      </c>
      <c r="BC1647" s="51" t="str">
        <f aca="false">IF(C1647="","",IF(AND(Y1647="CONSUMO",AC1647="SIM")*OR(AG1647="-",AG1647="BIT"),IF(E1647&lt;&gt;"",(AI1647-(P1647+L1647-N1647+Q1647)*AY1647)/0.83),""))</f>
        <v/>
      </c>
      <c r="BD1647" s="51" t="str">
        <f aca="false">IF(BC1647="","",BC1647*0.17)</f>
        <v/>
      </c>
      <c r="BE1647" s="51" t="str">
        <f aca="false">IF(I1647=6908,0,IF(BC1647="","",BD1647-((P1647+L1647-N1647+Q1647)*AY1647)))</f>
        <v/>
      </c>
      <c r="BF1647" s="53" t="str">
        <f aca="false">IF(B1647="","",IF(OR(B1647="",E1647="Regime Normal"),0,(AI1647-Q1647)*VLOOKUP(R1647,Dados!$X$98:$Y$108,2,0)))</f>
        <v/>
      </c>
      <c r="BG1647" s="54" t="str">
        <f aca="false">IFERROR(VLOOKUP(I1647,Dados!$AC$27:$AD$43,2,0),IF(B1647="","",IF(D1647&lt;&gt;"MT",IF(AND(AC1647="SIM",Y1647="Revenda"),"2403",IF(AND(AC1647="SIM",Y1647="Consumo"),"2407",IF(AND(AC1647="NÃO",Y1647="Revenda"),"2102",IF(AND(AC1647="NÃO",Y1647="Consumo"),"2556",)))),REPLACE(I1647,1,1,1))))</f>
        <v/>
      </c>
    </row>
    <row r="1648" customFormat="false" ht="12.8" hidden="false" customHeight="true" outlineLevel="0" collapsed="false">
      <c r="Y1648" s="45"/>
      <c r="Z1648" s="46" t="str">
        <f aca="false">IF(B1648="","",(IFERROR(VLOOKUP(H1648,Dados!A$3:B$15000,2,0),"Não Encontrado")))</f>
        <v/>
      </c>
      <c r="AA1648" s="46" t="str">
        <f aca="false">IF(B1648="","",(IFERROR(VLOOKUP(G1648,Dados!C$3:E$15000,3,0),"Não Encontrado")))</f>
        <v/>
      </c>
      <c r="AB1648" s="46" t="str">
        <f aca="false">IFERROR(IF(Z1648&lt;&gt;"Não Encontrado",Z1648,IF(AA1648&lt;&gt;"Não Encontrado",AA1648,"")),"")</f>
        <v/>
      </c>
      <c r="AC1648" s="45" t="str">
        <f aca="false">IF(B1648="","",IF(AB1648="","NÃO","SIM"))</f>
        <v/>
      </c>
      <c r="AD1648" s="45" t="str">
        <f aca="false">IFERROR(VLOOKUP(G1648,Dados!$P$3:$R$500,3,0),"")</f>
        <v/>
      </c>
      <c r="AE1648" s="45" t="str">
        <f aca="false">IFERROR(VLOOKUP(G1648,Dados!$K$3:$L$500,2,0),"")</f>
        <v/>
      </c>
      <c r="AF1648" s="45" t="str">
        <f aca="false">IFERROR(VLOOKUP(G1648,Dados!$M$3:$N$500,2,0),"")</f>
        <v/>
      </c>
      <c r="AG1648" s="45" t="str">
        <f aca="false">IF(F1648="","",IF(AND(AD1648="",AE1648="",AF1648=""),"-",IF(AND(AD1648="BIT",AE1648="",AF1648=""),"BIT",IF(AND(AE1648="ANEXO I",AD1648="",AF1648=""),"ANEXO I",IF(AND(AF1648="ANEXO II",AD1648="",AE1648=""),"ANEXO II","Escolher")))))</f>
        <v/>
      </c>
      <c r="AH1648" s="45" t="str">
        <f aca="false">IF(AG1648&lt;&gt;"Pneus","",IFERROR(VLOOKUP(R1648,Dados!$X$2:$Z$5,3,0)*(AI1648-Q1648),VLOOKUP(D1648,Dados!$X$7:$Z$33,3,0)*(AI1648-Q1648)))</f>
        <v/>
      </c>
      <c r="AI1648" s="47" t="str">
        <f aca="false">IF(B1648="","",P1648+Q1648+O1648+M1648+L1648-N1648)</f>
        <v/>
      </c>
      <c r="AJ1648" s="48" t="str">
        <f aca="false">IFERROR(IF(AND(AC1648="SIM",AG1648="-",Y1648="REVENDA"),(AB1648/1+1)*AI1648,IF(AND(AC1648="SIM",AG1648="Pneus",Y1648="REVENDA"),(AB1648/1+1)*(AI1648-AH1648),"")),"")</f>
        <v/>
      </c>
      <c r="AK1648" s="48" t="str">
        <f aca="false">IF(AJ1648="","",AJ1648*17%)</f>
        <v/>
      </c>
      <c r="AL1648" s="48" t="str">
        <f aca="false">IFERROR(IF(AC1648="NÃO","",IF(AK1648="","",IF(E1648="Simples Nacional",BF1648,IF(T1648=0.12,U1648*0.5833337002,IF(T1648=0,AI1648*0.07,U1648))))),"")</f>
        <v/>
      </c>
      <c r="AM1648" s="47" t="str">
        <f aca="false">IFERROR(IF(AC1648="NÃO","",IF(OR(AG1648="-",AG1648="Pneus"),AK1648-AL1648,"")),"")</f>
        <v/>
      </c>
      <c r="AN1648" s="48" t="str">
        <f aca="false">IF(AND(Y1648="REVENDA",AC1648="SIM",AG1648="BIT"),((AB1648/1+1)*AI1648)*0.4117,"")</f>
        <v/>
      </c>
      <c r="AO1648" s="48" t="str">
        <f aca="false">IF(AN1648="","",AN1648*17%)</f>
        <v/>
      </c>
      <c r="AP1648" s="49" t="str">
        <f aca="false">IF(AN1648="","",IF(T1648=0.12,(U1648*0.4117)*0.4117,IF(T1648=0,(AI1648*0.07)*0.4117,U1648*0.4117)))</f>
        <v/>
      </c>
      <c r="AQ1648" s="47" t="str">
        <f aca="false">IF(AN1648="","",AO1648-AP1648)</f>
        <v/>
      </c>
      <c r="AR1648" s="50" t="str">
        <f aca="false">IFERROR(IF(AND(AC1648="SIM",Y1648="REVENDA",LEFT(AG1648,5)="ANEXO")*OR(AE1648="ANEXO I",AF1648="ANEXO II"),VLOOKUP(H1648,Dados!G:I,2,0),""),"INSERIR MVA")</f>
        <v/>
      </c>
      <c r="AS1648" s="48" t="str">
        <f aca="false">IF(LEFT(AG1648,5)="ANEXO",VLOOKUP(AG1648,Dados!$X$111:$Z$112,2,0)*(AI1648-Q1648),"")</f>
        <v/>
      </c>
      <c r="AT1648" s="48" t="str">
        <f aca="false">IFERROR(IF(AR1648="","",(AI1648*AR1648)+AI1648),"INSERIR MVA")</f>
        <v/>
      </c>
      <c r="AU1648" s="48" t="str">
        <f aca="false">IF(AT1648="","",IF(AY1648=0.04,U1648,AS1648*AY1648))</f>
        <v/>
      </c>
      <c r="AV1648" s="47" t="str">
        <f aca="false">IFERROR(IF(AU1648="","",(VLOOKUP(AG1648,Dados!$X$111:$Z$112,3,0)*AT1648*0.17)),"INSERIR MVA")</f>
        <v/>
      </c>
      <c r="AW1648" s="47" t="str">
        <f aca="false">IFERROR(IF(AR1648="","",AV1648-AU1648),"")</f>
        <v/>
      </c>
      <c r="AX1648" s="51" t="str">
        <f aca="false">IFERROR(IF(AC1648="NÃO","",IF(AM1648&lt;&gt;"",AM1648-W1648,IF(AQ1648&lt;&gt;"",AQ1648-W1648,IF(AW1648&lt;&gt;"",AW1648-W1648,"")))),"")</f>
        <v/>
      </c>
      <c r="AY1648" s="46" t="str">
        <f aca="false">IFERROR(IF(ISNA(VLOOKUP(R1648,Dados!$X$2:$Y$5,2,0)),VLOOKUP(D1648,Dados!$X$7:$Y$33,2,0),VLOOKUP(R1648,Dados!$X$2:$Y$5,2,0)),"")</f>
        <v/>
      </c>
      <c r="AZ1648" s="52" t="str">
        <f aca="false">IF(C1648="","",IF(AND(Y1648="CONSUMO",AC1648="NÃO")*OR(AG1648="-",AG1648="BIT"),IF(E1648&lt;&gt;"",(AI1648-(P1648+L1648-N1648+Q1648)*AY1648)/0.83),""))</f>
        <v/>
      </c>
      <c r="BA1648" s="51" t="str">
        <f aca="false">IF(AZ1648="","",AZ1648*0.17-((P1648+L1648-N1648+Q1648)*AY1648))</f>
        <v/>
      </c>
      <c r="BB1648" s="51" t="str">
        <f aca="false">IF(AND(Y1648="CONSUMO",AG1648="ANEXO I",AY1648&gt;4%),(AI1648-(P1648+L1648-N1648+Q1648)*0.0514)/0.83*(0.5177)*(0.17)-AI1648*0.0514,IF(AND(Y1648="CONSUMO",AG1648="ANEXO II",AY1648&gt;4%),(AI1648-(P1648+L1648-N1648+Q1648)*0.041)/0.83*(0.3295)*(0.17)-AI1648*0.041,IF(AND(Y1648="CONSUMO",AG1648="ANEXO I",AY1648=4%),(AI1648-(P1648+L1648-N1648+Q1648)*0.04)/0.83*(0.5177)*(0.17)-AI1648*0.04,IF(AND(Y1648="CONSUMO",AG1648="ANEXO II",AY1648=4%),(AI1648-(P1648+L1648-N1648+Q1648)*0.04)/0.83*(0.3295)*(0.17)-AI1648*0.04,""))))</f>
        <v/>
      </c>
      <c r="BC1648" s="51" t="str">
        <f aca="false">IF(C1648="","",IF(AND(Y1648="CONSUMO",AC1648="SIM")*OR(AG1648="-",AG1648="BIT"),IF(E1648&lt;&gt;"",(AI1648-(P1648+L1648-N1648+Q1648)*AY1648)/0.83),""))</f>
        <v/>
      </c>
      <c r="BD1648" s="51" t="str">
        <f aca="false">IF(BC1648="","",BC1648*0.17)</f>
        <v/>
      </c>
      <c r="BE1648" s="51" t="str">
        <f aca="false">IF(I1648=6908,0,IF(BC1648="","",BD1648-((P1648+L1648-N1648+Q1648)*AY1648)))</f>
        <v/>
      </c>
      <c r="BF1648" s="53" t="str">
        <f aca="false">IF(B1648="","",IF(OR(B1648="",E1648="Regime Normal"),0,(AI1648-Q1648)*VLOOKUP(R1648,Dados!$X$98:$Y$108,2,0)))</f>
        <v/>
      </c>
      <c r="BG1648" s="54" t="str">
        <f aca="false">IFERROR(VLOOKUP(I1648,Dados!$AC$27:$AD$43,2,0),IF(B1648="","",IF(D1648&lt;&gt;"MT",IF(AND(AC1648="SIM",Y1648="Revenda"),"2403",IF(AND(AC1648="SIM",Y1648="Consumo"),"2407",IF(AND(AC1648="NÃO",Y1648="Revenda"),"2102",IF(AND(AC1648="NÃO",Y1648="Consumo"),"2556",)))),REPLACE(I1648,1,1,1))))</f>
        <v/>
      </c>
    </row>
    <row r="1649" customFormat="false" ht="12.8" hidden="false" customHeight="true" outlineLevel="0" collapsed="false">
      <c r="Y1649" s="45"/>
      <c r="Z1649" s="46" t="str">
        <f aca="false">IF(B1649="","",(IFERROR(VLOOKUP(H1649,Dados!A$3:B$15000,2,0),"Não Encontrado")))</f>
        <v/>
      </c>
      <c r="AA1649" s="46" t="str">
        <f aca="false">IF(B1649="","",(IFERROR(VLOOKUP(G1649,Dados!C$3:E$15000,3,0),"Não Encontrado")))</f>
        <v/>
      </c>
      <c r="AB1649" s="46" t="str">
        <f aca="false">IFERROR(IF(Z1649&lt;&gt;"Não Encontrado",Z1649,IF(AA1649&lt;&gt;"Não Encontrado",AA1649,"")),"")</f>
        <v/>
      </c>
      <c r="AC1649" s="45" t="str">
        <f aca="false">IF(B1649="","",IF(AB1649="","NÃO","SIM"))</f>
        <v/>
      </c>
      <c r="AD1649" s="45" t="str">
        <f aca="false">IFERROR(VLOOKUP(G1649,Dados!$P$3:$R$500,3,0),"")</f>
        <v/>
      </c>
      <c r="AE1649" s="45" t="str">
        <f aca="false">IFERROR(VLOOKUP(G1649,Dados!$K$3:$L$500,2,0),"")</f>
        <v/>
      </c>
      <c r="AF1649" s="45" t="str">
        <f aca="false">IFERROR(VLOOKUP(G1649,Dados!$M$3:$N$500,2,0),"")</f>
        <v/>
      </c>
      <c r="AG1649" s="45" t="str">
        <f aca="false">IF(F1649="","",IF(AND(AD1649="",AE1649="",AF1649=""),"-",IF(AND(AD1649="BIT",AE1649="",AF1649=""),"BIT",IF(AND(AE1649="ANEXO I",AD1649="",AF1649=""),"ANEXO I",IF(AND(AF1649="ANEXO II",AD1649="",AE1649=""),"ANEXO II","Escolher")))))</f>
        <v/>
      </c>
      <c r="AH1649" s="45" t="str">
        <f aca="false">IF(AG1649&lt;&gt;"Pneus","",IFERROR(VLOOKUP(R1649,Dados!$X$2:$Z$5,3,0)*(AI1649-Q1649),VLOOKUP(D1649,Dados!$X$7:$Z$33,3,0)*(AI1649-Q1649)))</f>
        <v/>
      </c>
      <c r="AI1649" s="47" t="str">
        <f aca="false">IF(B1649="","",P1649+Q1649+O1649+M1649+L1649-N1649)</f>
        <v/>
      </c>
      <c r="AJ1649" s="48" t="str">
        <f aca="false">IFERROR(IF(AND(AC1649="SIM",AG1649="-",Y1649="REVENDA"),(AB1649/1+1)*AI1649,IF(AND(AC1649="SIM",AG1649="Pneus",Y1649="REVENDA"),(AB1649/1+1)*(AI1649-AH1649),"")),"")</f>
        <v/>
      </c>
      <c r="AK1649" s="48" t="str">
        <f aca="false">IF(AJ1649="","",AJ1649*17%)</f>
        <v/>
      </c>
      <c r="AL1649" s="48" t="str">
        <f aca="false">IFERROR(IF(AC1649="NÃO","",IF(AK1649="","",IF(E1649="Simples Nacional",BF1649,IF(T1649=0.12,U1649*0.5833337002,IF(T1649=0,AI1649*0.07,U1649))))),"")</f>
        <v/>
      </c>
      <c r="AM1649" s="47" t="str">
        <f aca="false">IFERROR(IF(AC1649="NÃO","",IF(OR(AG1649="-",AG1649="Pneus"),AK1649-AL1649,"")),"")</f>
        <v/>
      </c>
      <c r="AN1649" s="48" t="str">
        <f aca="false">IF(AND(Y1649="REVENDA",AC1649="SIM",AG1649="BIT"),((AB1649/1+1)*AI1649)*0.4117,"")</f>
        <v/>
      </c>
      <c r="AO1649" s="48" t="str">
        <f aca="false">IF(AN1649="","",AN1649*17%)</f>
        <v/>
      </c>
      <c r="AP1649" s="49" t="str">
        <f aca="false">IF(AN1649="","",IF(T1649=0.12,(U1649*0.4117)*0.4117,IF(T1649=0,(AI1649*0.07)*0.4117,U1649*0.4117)))</f>
        <v/>
      </c>
      <c r="AQ1649" s="47" t="str">
        <f aca="false">IF(AN1649="","",AO1649-AP1649)</f>
        <v/>
      </c>
      <c r="AR1649" s="50" t="str">
        <f aca="false">IFERROR(IF(AND(AC1649="SIM",Y1649="REVENDA",LEFT(AG1649,5)="ANEXO")*OR(AE1649="ANEXO I",AF1649="ANEXO II"),VLOOKUP(H1649,Dados!G:I,2,0),""),"INSERIR MVA")</f>
        <v/>
      </c>
      <c r="AS1649" s="48" t="str">
        <f aca="false">IF(LEFT(AG1649,5)="ANEXO",VLOOKUP(AG1649,Dados!$X$111:$Z$112,2,0)*(AI1649-Q1649),"")</f>
        <v/>
      </c>
      <c r="AT1649" s="48" t="str">
        <f aca="false">IFERROR(IF(AR1649="","",(AI1649*AR1649)+AI1649),"INSERIR MVA")</f>
        <v/>
      </c>
      <c r="AU1649" s="48" t="str">
        <f aca="false">IF(AT1649="","",IF(AY1649=0.04,U1649,AS1649*AY1649))</f>
        <v/>
      </c>
      <c r="AV1649" s="47" t="str">
        <f aca="false">IFERROR(IF(AU1649="","",(VLOOKUP(AG1649,Dados!$X$111:$Z$112,3,0)*AT1649*0.17)),"INSERIR MVA")</f>
        <v/>
      </c>
      <c r="AW1649" s="47" t="str">
        <f aca="false">IFERROR(IF(AR1649="","",AV1649-AU1649),"")</f>
        <v/>
      </c>
      <c r="AX1649" s="51" t="str">
        <f aca="false">IFERROR(IF(AC1649="NÃO","",IF(AM1649&lt;&gt;"",AM1649-W1649,IF(AQ1649&lt;&gt;"",AQ1649-W1649,IF(AW1649&lt;&gt;"",AW1649-W1649,"")))),"")</f>
        <v/>
      </c>
      <c r="AY1649" s="46" t="str">
        <f aca="false">IFERROR(IF(ISNA(VLOOKUP(R1649,Dados!$X$2:$Y$5,2,0)),VLOOKUP(D1649,Dados!$X$7:$Y$33,2,0),VLOOKUP(R1649,Dados!$X$2:$Y$5,2,0)),"")</f>
        <v/>
      </c>
      <c r="AZ1649" s="52" t="str">
        <f aca="false">IF(C1649="","",IF(AND(Y1649="CONSUMO",AC1649="NÃO")*OR(AG1649="-",AG1649="BIT"),IF(E1649&lt;&gt;"",(AI1649-(P1649+L1649-N1649+Q1649)*AY1649)/0.83),""))</f>
        <v/>
      </c>
      <c r="BA1649" s="51" t="str">
        <f aca="false">IF(AZ1649="","",AZ1649*0.17-((P1649+L1649-N1649+Q1649)*AY1649))</f>
        <v/>
      </c>
      <c r="BB1649" s="51" t="str">
        <f aca="false">IF(AND(Y1649="CONSUMO",AG1649="ANEXO I",AY1649&gt;4%),(AI1649-(P1649+L1649-N1649+Q1649)*0.0514)/0.83*(0.5177)*(0.17)-AI1649*0.0514,IF(AND(Y1649="CONSUMO",AG1649="ANEXO II",AY1649&gt;4%),(AI1649-(P1649+L1649-N1649+Q1649)*0.041)/0.83*(0.3295)*(0.17)-AI1649*0.041,IF(AND(Y1649="CONSUMO",AG1649="ANEXO I",AY1649=4%),(AI1649-(P1649+L1649-N1649+Q1649)*0.04)/0.83*(0.5177)*(0.17)-AI1649*0.04,IF(AND(Y1649="CONSUMO",AG1649="ANEXO II",AY1649=4%),(AI1649-(P1649+L1649-N1649+Q1649)*0.04)/0.83*(0.3295)*(0.17)-AI1649*0.04,""))))</f>
        <v/>
      </c>
      <c r="BC1649" s="51" t="str">
        <f aca="false">IF(C1649="","",IF(AND(Y1649="CONSUMO",AC1649="SIM")*OR(AG1649="-",AG1649="BIT"),IF(E1649&lt;&gt;"",(AI1649-(P1649+L1649-N1649+Q1649)*AY1649)/0.83),""))</f>
        <v/>
      </c>
      <c r="BD1649" s="51" t="str">
        <f aca="false">IF(BC1649="","",BC1649*0.17)</f>
        <v/>
      </c>
      <c r="BE1649" s="51" t="str">
        <f aca="false">IF(I1649=6908,0,IF(BC1649="","",BD1649-((P1649+L1649-N1649+Q1649)*AY1649)))</f>
        <v/>
      </c>
      <c r="BF1649" s="53" t="str">
        <f aca="false">IF(B1649="","",IF(OR(B1649="",E1649="Regime Normal"),0,(AI1649-Q1649)*VLOOKUP(R1649,Dados!$X$98:$Y$108,2,0)))</f>
        <v/>
      </c>
      <c r="BG1649" s="54" t="str">
        <f aca="false">IFERROR(VLOOKUP(I1649,Dados!$AC$27:$AD$43,2,0),IF(B1649="","",IF(D1649&lt;&gt;"MT",IF(AND(AC1649="SIM",Y1649="Revenda"),"2403",IF(AND(AC1649="SIM",Y1649="Consumo"),"2407",IF(AND(AC1649="NÃO",Y1649="Revenda"),"2102",IF(AND(AC1649="NÃO",Y1649="Consumo"),"2556",)))),REPLACE(I1649,1,1,1))))</f>
        <v/>
      </c>
    </row>
    <row r="1650" customFormat="false" ht="12.8" hidden="false" customHeight="true" outlineLevel="0" collapsed="false">
      <c r="Y1650" s="45"/>
      <c r="Z1650" s="46" t="str">
        <f aca="false">IF(B1650="","",(IFERROR(VLOOKUP(H1650,Dados!A$3:B$15000,2,0),"Não Encontrado")))</f>
        <v/>
      </c>
      <c r="AA1650" s="46" t="str">
        <f aca="false">IF(B1650="","",(IFERROR(VLOOKUP(G1650,Dados!C$3:E$15000,3,0),"Não Encontrado")))</f>
        <v/>
      </c>
      <c r="AB1650" s="46" t="str">
        <f aca="false">IFERROR(IF(Z1650&lt;&gt;"Não Encontrado",Z1650,IF(AA1650&lt;&gt;"Não Encontrado",AA1650,"")),"")</f>
        <v/>
      </c>
      <c r="AC1650" s="45" t="str">
        <f aca="false">IF(B1650="","",IF(AB1650="","NÃO","SIM"))</f>
        <v/>
      </c>
      <c r="AD1650" s="45" t="str">
        <f aca="false">IFERROR(VLOOKUP(G1650,Dados!$P$3:$R$500,3,0),"")</f>
        <v/>
      </c>
      <c r="AE1650" s="45" t="str">
        <f aca="false">IFERROR(VLOOKUP(G1650,Dados!$K$3:$L$500,2,0),"")</f>
        <v/>
      </c>
      <c r="AF1650" s="45" t="str">
        <f aca="false">IFERROR(VLOOKUP(G1650,Dados!$M$3:$N$500,2,0),"")</f>
        <v/>
      </c>
      <c r="AG1650" s="45" t="str">
        <f aca="false">IF(F1650="","",IF(AND(AD1650="",AE1650="",AF1650=""),"-",IF(AND(AD1650="BIT",AE1650="",AF1650=""),"BIT",IF(AND(AE1650="ANEXO I",AD1650="",AF1650=""),"ANEXO I",IF(AND(AF1650="ANEXO II",AD1650="",AE1650=""),"ANEXO II","Escolher")))))</f>
        <v/>
      </c>
      <c r="AH1650" s="45" t="str">
        <f aca="false">IF(AG1650&lt;&gt;"Pneus","",IFERROR(VLOOKUP(R1650,Dados!$X$2:$Z$5,3,0)*(AI1650-Q1650),VLOOKUP(D1650,Dados!$X$7:$Z$33,3,0)*(AI1650-Q1650)))</f>
        <v/>
      </c>
      <c r="AI1650" s="47" t="str">
        <f aca="false">IF(B1650="","",P1650+Q1650+O1650+M1650+L1650-N1650)</f>
        <v/>
      </c>
      <c r="AJ1650" s="48" t="str">
        <f aca="false">IFERROR(IF(AND(AC1650="SIM",AG1650="-",Y1650="REVENDA"),(AB1650/1+1)*AI1650,IF(AND(AC1650="SIM",AG1650="Pneus",Y1650="REVENDA"),(AB1650/1+1)*(AI1650-AH1650),"")),"")</f>
        <v/>
      </c>
      <c r="AK1650" s="48" t="str">
        <f aca="false">IF(AJ1650="","",AJ1650*17%)</f>
        <v/>
      </c>
      <c r="AL1650" s="48" t="str">
        <f aca="false">IFERROR(IF(AC1650="NÃO","",IF(AK1650="","",IF(E1650="Simples Nacional",BF1650,IF(T1650=0.12,U1650*0.5833337002,IF(T1650=0,AI1650*0.07,U1650))))),"")</f>
        <v/>
      </c>
      <c r="AM1650" s="47" t="str">
        <f aca="false">IFERROR(IF(AC1650="NÃO","",IF(OR(AG1650="-",AG1650="Pneus"),AK1650-AL1650,"")),"")</f>
        <v/>
      </c>
      <c r="AN1650" s="48" t="str">
        <f aca="false">IF(AND(Y1650="REVENDA",AC1650="SIM",AG1650="BIT"),((AB1650/1+1)*AI1650)*0.4117,"")</f>
        <v/>
      </c>
      <c r="AO1650" s="48" t="str">
        <f aca="false">IF(AN1650="","",AN1650*17%)</f>
        <v/>
      </c>
      <c r="AP1650" s="49" t="str">
        <f aca="false">IF(AN1650="","",IF(T1650=0.12,(U1650*0.4117)*0.4117,IF(T1650=0,(AI1650*0.07)*0.4117,U1650*0.4117)))</f>
        <v/>
      </c>
      <c r="AQ1650" s="47" t="str">
        <f aca="false">IF(AN1650="","",AO1650-AP1650)</f>
        <v/>
      </c>
      <c r="AR1650" s="50" t="str">
        <f aca="false">IFERROR(IF(AND(AC1650="SIM",Y1650="REVENDA",LEFT(AG1650,5)="ANEXO")*OR(AE1650="ANEXO I",AF1650="ANEXO II"),VLOOKUP(H1650,Dados!G:I,2,0),""),"INSERIR MVA")</f>
        <v/>
      </c>
      <c r="AS1650" s="48" t="str">
        <f aca="false">IF(LEFT(AG1650,5)="ANEXO",VLOOKUP(AG1650,Dados!$X$111:$Z$112,2,0)*(AI1650-Q1650),"")</f>
        <v/>
      </c>
      <c r="AT1650" s="48" t="str">
        <f aca="false">IFERROR(IF(AR1650="","",(AI1650*AR1650)+AI1650),"INSERIR MVA")</f>
        <v/>
      </c>
      <c r="AU1650" s="48" t="str">
        <f aca="false">IF(AT1650="","",IF(AY1650=0.04,U1650,AS1650*AY1650))</f>
        <v/>
      </c>
      <c r="AV1650" s="47" t="str">
        <f aca="false">IFERROR(IF(AU1650="","",(VLOOKUP(AG1650,Dados!$X$111:$Z$112,3,0)*AT1650*0.17)),"INSERIR MVA")</f>
        <v/>
      </c>
      <c r="AW1650" s="47" t="str">
        <f aca="false">IFERROR(IF(AR1650="","",AV1650-AU1650),"")</f>
        <v/>
      </c>
      <c r="AX1650" s="51" t="str">
        <f aca="false">IFERROR(IF(AC1650="NÃO","",IF(AM1650&lt;&gt;"",AM1650-W1650,IF(AQ1650&lt;&gt;"",AQ1650-W1650,IF(AW1650&lt;&gt;"",AW1650-W1650,"")))),"")</f>
        <v/>
      </c>
      <c r="AY1650" s="46" t="str">
        <f aca="false">IFERROR(IF(ISNA(VLOOKUP(R1650,Dados!$X$2:$Y$5,2,0)),VLOOKUP(D1650,Dados!$X$7:$Y$33,2,0),VLOOKUP(R1650,Dados!$X$2:$Y$5,2,0)),"")</f>
        <v/>
      </c>
      <c r="AZ1650" s="52" t="str">
        <f aca="false">IF(C1650="","",IF(AND(Y1650="CONSUMO",AC1650="NÃO")*OR(AG1650="-",AG1650="BIT"),IF(E1650&lt;&gt;"",(AI1650-(P1650+L1650-N1650+Q1650)*AY1650)/0.83),""))</f>
        <v/>
      </c>
      <c r="BA1650" s="51" t="str">
        <f aca="false">IF(AZ1650="","",AZ1650*0.17-((P1650+L1650-N1650+Q1650)*AY1650))</f>
        <v/>
      </c>
      <c r="BB1650" s="51" t="str">
        <f aca="false">IF(AND(Y1650="CONSUMO",AG1650="ANEXO I",AY1650&gt;4%),(AI1650-(P1650+L1650-N1650+Q1650)*0.0514)/0.83*(0.5177)*(0.17)-AI1650*0.0514,IF(AND(Y1650="CONSUMO",AG1650="ANEXO II",AY1650&gt;4%),(AI1650-(P1650+L1650-N1650+Q1650)*0.041)/0.83*(0.3295)*(0.17)-AI1650*0.041,IF(AND(Y1650="CONSUMO",AG1650="ANEXO I",AY1650=4%),(AI1650-(P1650+L1650-N1650+Q1650)*0.04)/0.83*(0.5177)*(0.17)-AI1650*0.04,IF(AND(Y1650="CONSUMO",AG1650="ANEXO II",AY1650=4%),(AI1650-(P1650+L1650-N1650+Q1650)*0.04)/0.83*(0.3295)*(0.17)-AI1650*0.04,""))))</f>
        <v/>
      </c>
      <c r="BC1650" s="51" t="str">
        <f aca="false">IF(C1650="","",IF(AND(Y1650="CONSUMO",AC1650="SIM")*OR(AG1650="-",AG1650="BIT"),IF(E1650&lt;&gt;"",(AI1650-(P1650+L1650-N1650+Q1650)*AY1650)/0.83),""))</f>
        <v/>
      </c>
      <c r="BD1650" s="51" t="str">
        <f aca="false">IF(BC1650="","",BC1650*0.17)</f>
        <v/>
      </c>
      <c r="BE1650" s="51" t="str">
        <f aca="false">IF(I1650=6908,0,IF(BC1650="","",BD1650-((P1650+L1650-N1650+Q1650)*AY1650)))</f>
        <v/>
      </c>
      <c r="BF1650" s="53" t="str">
        <f aca="false">IF(B1650="","",IF(OR(B1650="",E1650="Regime Normal"),0,(AI1650-Q1650)*VLOOKUP(R1650,Dados!$X$98:$Y$108,2,0)))</f>
        <v/>
      </c>
      <c r="BG1650" s="54" t="str">
        <f aca="false">IFERROR(VLOOKUP(I1650,Dados!$AC$27:$AD$43,2,0),IF(B1650="","",IF(D1650&lt;&gt;"MT",IF(AND(AC1650="SIM",Y1650="Revenda"),"2403",IF(AND(AC1650="SIM",Y1650="Consumo"),"2407",IF(AND(AC1650="NÃO",Y1650="Revenda"),"2102",IF(AND(AC1650="NÃO",Y1650="Consumo"),"2556",)))),REPLACE(I1650,1,1,1))))</f>
        <v/>
      </c>
    </row>
    <row r="1651" customFormat="false" ht="12.8" hidden="false" customHeight="true" outlineLevel="0" collapsed="false">
      <c r="Y1651" s="45"/>
      <c r="Z1651" s="46" t="str">
        <f aca="false">IF(B1651="","",(IFERROR(VLOOKUP(H1651,Dados!A$3:B$15000,2,0),"Não Encontrado")))</f>
        <v/>
      </c>
      <c r="AA1651" s="46" t="str">
        <f aca="false">IF(B1651="","",(IFERROR(VLOOKUP(G1651,Dados!C$3:E$15000,3,0),"Não Encontrado")))</f>
        <v/>
      </c>
      <c r="AB1651" s="46" t="str">
        <f aca="false">IFERROR(IF(Z1651&lt;&gt;"Não Encontrado",Z1651,IF(AA1651&lt;&gt;"Não Encontrado",AA1651,"")),"")</f>
        <v/>
      </c>
      <c r="AC1651" s="45" t="str">
        <f aca="false">IF(B1651="","",IF(AB1651="","NÃO","SIM"))</f>
        <v/>
      </c>
      <c r="AD1651" s="45" t="str">
        <f aca="false">IFERROR(VLOOKUP(G1651,Dados!$P$3:$R$500,3,0),"")</f>
        <v/>
      </c>
      <c r="AE1651" s="45" t="str">
        <f aca="false">IFERROR(VLOOKUP(G1651,Dados!$K$3:$L$500,2,0),"")</f>
        <v/>
      </c>
      <c r="AF1651" s="45" t="str">
        <f aca="false">IFERROR(VLOOKUP(G1651,Dados!$M$3:$N$500,2,0),"")</f>
        <v/>
      </c>
      <c r="AG1651" s="45" t="str">
        <f aca="false">IF(F1651="","",IF(AND(AD1651="",AE1651="",AF1651=""),"-",IF(AND(AD1651="BIT",AE1651="",AF1651=""),"BIT",IF(AND(AE1651="ANEXO I",AD1651="",AF1651=""),"ANEXO I",IF(AND(AF1651="ANEXO II",AD1651="",AE1651=""),"ANEXO II","Escolher")))))</f>
        <v/>
      </c>
      <c r="AH1651" s="45" t="str">
        <f aca="false">IF(AG1651&lt;&gt;"Pneus","",IFERROR(VLOOKUP(R1651,Dados!$X$2:$Z$5,3,0)*(AI1651-Q1651),VLOOKUP(D1651,Dados!$X$7:$Z$33,3,0)*(AI1651-Q1651)))</f>
        <v/>
      </c>
      <c r="AI1651" s="47" t="str">
        <f aca="false">IF(B1651="","",P1651+Q1651+O1651+M1651+L1651-N1651)</f>
        <v/>
      </c>
      <c r="AJ1651" s="48" t="str">
        <f aca="false">IFERROR(IF(AND(AC1651="SIM",AG1651="-",Y1651="REVENDA"),(AB1651/1+1)*AI1651,IF(AND(AC1651="SIM",AG1651="Pneus",Y1651="REVENDA"),(AB1651/1+1)*(AI1651-AH1651),"")),"")</f>
        <v/>
      </c>
      <c r="AK1651" s="48" t="str">
        <f aca="false">IF(AJ1651="","",AJ1651*17%)</f>
        <v/>
      </c>
      <c r="AL1651" s="48" t="str">
        <f aca="false">IFERROR(IF(AC1651="NÃO","",IF(AK1651="","",IF(E1651="Simples Nacional",BF1651,IF(T1651=0.12,U1651*0.5833337002,IF(T1651=0,AI1651*0.07,U1651))))),"")</f>
        <v/>
      </c>
      <c r="AM1651" s="47" t="str">
        <f aca="false">IFERROR(IF(AC1651="NÃO","",IF(OR(AG1651="-",AG1651="Pneus"),AK1651-AL1651,"")),"")</f>
        <v/>
      </c>
      <c r="AN1651" s="48" t="str">
        <f aca="false">IF(AND(Y1651="REVENDA",AC1651="SIM",AG1651="BIT"),((AB1651/1+1)*AI1651)*0.4117,"")</f>
        <v/>
      </c>
      <c r="AO1651" s="48" t="str">
        <f aca="false">IF(AN1651="","",AN1651*17%)</f>
        <v/>
      </c>
      <c r="AP1651" s="49" t="str">
        <f aca="false">IF(AN1651="","",IF(T1651=0.12,(U1651*0.4117)*0.4117,IF(T1651=0,(AI1651*0.07)*0.4117,U1651*0.4117)))</f>
        <v/>
      </c>
      <c r="AQ1651" s="47" t="str">
        <f aca="false">IF(AN1651="","",AO1651-AP1651)</f>
        <v/>
      </c>
      <c r="AR1651" s="50" t="str">
        <f aca="false">IFERROR(IF(AND(AC1651="SIM",Y1651="REVENDA",LEFT(AG1651,5)="ANEXO")*OR(AE1651="ANEXO I",AF1651="ANEXO II"),VLOOKUP(H1651,Dados!G:I,2,0),""),"INSERIR MVA")</f>
        <v/>
      </c>
      <c r="AS1651" s="48" t="str">
        <f aca="false">IF(LEFT(AG1651,5)="ANEXO",VLOOKUP(AG1651,Dados!$X$111:$Z$112,2,0)*(AI1651-Q1651),"")</f>
        <v/>
      </c>
      <c r="AT1651" s="48" t="str">
        <f aca="false">IFERROR(IF(AR1651="","",(AI1651*AR1651)+AI1651),"INSERIR MVA")</f>
        <v/>
      </c>
      <c r="AU1651" s="48" t="str">
        <f aca="false">IF(AT1651="","",IF(AY1651=0.04,U1651,AS1651*AY1651))</f>
        <v/>
      </c>
      <c r="AV1651" s="47" t="str">
        <f aca="false">IFERROR(IF(AU1651="","",(VLOOKUP(AG1651,Dados!$X$111:$Z$112,3,0)*AT1651*0.17)),"INSERIR MVA")</f>
        <v/>
      </c>
      <c r="AW1651" s="47" t="str">
        <f aca="false">IFERROR(IF(AR1651="","",AV1651-AU1651),"")</f>
        <v/>
      </c>
      <c r="AX1651" s="51" t="str">
        <f aca="false">IFERROR(IF(AC1651="NÃO","",IF(AM1651&lt;&gt;"",AM1651-W1651,IF(AQ1651&lt;&gt;"",AQ1651-W1651,IF(AW1651&lt;&gt;"",AW1651-W1651,"")))),"")</f>
        <v/>
      </c>
      <c r="AY1651" s="46" t="str">
        <f aca="false">IFERROR(IF(ISNA(VLOOKUP(R1651,Dados!$X$2:$Y$5,2,0)),VLOOKUP(D1651,Dados!$X$7:$Y$33,2,0),VLOOKUP(R1651,Dados!$X$2:$Y$5,2,0)),"")</f>
        <v/>
      </c>
      <c r="AZ1651" s="52" t="str">
        <f aca="false">IF(C1651="","",IF(AND(Y1651="CONSUMO",AC1651="NÃO")*OR(AG1651="-",AG1651="BIT"),IF(E1651&lt;&gt;"",(AI1651-(P1651+L1651-N1651+Q1651)*AY1651)/0.83),""))</f>
        <v/>
      </c>
      <c r="BA1651" s="51" t="str">
        <f aca="false">IF(AZ1651="","",AZ1651*0.17-((P1651+L1651-N1651+Q1651)*AY1651))</f>
        <v/>
      </c>
      <c r="BB1651" s="51" t="str">
        <f aca="false">IF(AND(Y1651="CONSUMO",AG1651="ANEXO I",AY1651&gt;4%),(AI1651-(P1651+L1651-N1651+Q1651)*0.0514)/0.83*(0.5177)*(0.17)-AI1651*0.0514,IF(AND(Y1651="CONSUMO",AG1651="ANEXO II",AY1651&gt;4%),(AI1651-(P1651+L1651-N1651+Q1651)*0.041)/0.83*(0.3295)*(0.17)-AI1651*0.041,IF(AND(Y1651="CONSUMO",AG1651="ANEXO I",AY1651=4%),(AI1651-(P1651+L1651-N1651+Q1651)*0.04)/0.83*(0.5177)*(0.17)-AI1651*0.04,IF(AND(Y1651="CONSUMO",AG1651="ANEXO II",AY1651=4%),(AI1651-(P1651+L1651-N1651+Q1651)*0.04)/0.83*(0.3295)*(0.17)-AI1651*0.04,""))))</f>
        <v/>
      </c>
      <c r="BC1651" s="51" t="str">
        <f aca="false">IF(C1651="","",IF(AND(Y1651="CONSUMO",AC1651="SIM")*OR(AG1651="-",AG1651="BIT"),IF(E1651&lt;&gt;"",(AI1651-(P1651+L1651-N1651+Q1651)*AY1651)/0.83),""))</f>
        <v/>
      </c>
      <c r="BD1651" s="51" t="str">
        <f aca="false">IF(BC1651="","",BC1651*0.17)</f>
        <v/>
      </c>
      <c r="BE1651" s="51" t="str">
        <f aca="false">IF(I1651=6908,0,IF(BC1651="","",BD1651-((P1651+L1651-N1651+Q1651)*AY1651)))</f>
        <v/>
      </c>
      <c r="BF1651" s="53" t="str">
        <f aca="false">IF(B1651="","",IF(OR(B1651="",E1651="Regime Normal"),0,(AI1651-Q1651)*VLOOKUP(R1651,Dados!$X$98:$Y$108,2,0)))</f>
        <v/>
      </c>
      <c r="BG1651" s="54" t="str">
        <f aca="false">IFERROR(VLOOKUP(I1651,Dados!$AC$27:$AD$43,2,0),IF(B1651="","",IF(D1651&lt;&gt;"MT",IF(AND(AC1651="SIM",Y1651="Revenda"),"2403",IF(AND(AC1651="SIM",Y1651="Consumo"),"2407",IF(AND(AC1651="NÃO",Y1651="Revenda"),"2102",IF(AND(AC1651="NÃO",Y1651="Consumo"),"2556",)))),REPLACE(I1651,1,1,1))))</f>
        <v/>
      </c>
    </row>
    <row r="1652" customFormat="false" ht="12.8" hidden="false" customHeight="true" outlineLevel="0" collapsed="false">
      <c r="Y1652" s="45"/>
      <c r="Z1652" s="46" t="str">
        <f aca="false">IF(B1652="","",(IFERROR(VLOOKUP(H1652,Dados!A$3:B$15000,2,0),"Não Encontrado")))</f>
        <v/>
      </c>
      <c r="AA1652" s="46" t="str">
        <f aca="false">IF(B1652="","",(IFERROR(VLOOKUP(G1652,Dados!C$3:E$15000,3,0),"Não Encontrado")))</f>
        <v/>
      </c>
      <c r="AB1652" s="46" t="str">
        <f aca="false">IFERROR(IF(Z1652&lt;&gt;"Não Encontrado",Z1652,IF(AA1652&lt;&gt;"Não Encontrado",AA1652,"")),"")</f>
        <v/>
      </c>
      <c r="AC1652" s="45" t="str">
        <f aca="false">IF(B1652="","",IF(AB1652="","NÃO","SIM"))</f>
        <v/>
      </c>
      <c r="AD1652" s="45" t="str">
        <f aca="false">IFERROR(VLOOKUP(G1652,Dados!$P$3:$R$500,3,0),"")</f>
        <v/>
      </c>
      <c r="AE1652" s="45" t="str">
        <f aca="false">IFERROR(VLOOKUP(G1652,Dados!$K$3:$L$500,2,0),"")</f>
        <v/>
      </c>
      <c r="AF1652" s="45" t="str">
        <f aca="false">IFERROR(VLOOKUP(G1652,Dados!$M$3:$N$500,2,0),"")</f>
        <v/>
      </c>
      <c r="AG1652" s="45" t="str">
        <f aca="false">IF(F1652="","",IF(AND(AD1652="",AE1652="",AF1652=""),"-",IF(AND(AD1652="BIT",AE1652="",AF1652=""),"BIT",IF(AND(AE1652="ANEXO I",AD1652="",AF1652=""),"ANEXO I",IF(AND(AF1652="ANEXO II",AD1652="",AE1652=""),"ANEXO II","Escolher")))))</f>
        <v/>
      </c>
      <c r="AH1652" s="45" t="str">
        <f aca="false">IF(AG1652&lt;&gt;"Pneus","",IFERROR(VLOOKUP(R1652,Dados!$X$2:$Z$5,3,0)*(AI1652-Q1652),VLOOKUP(D1652,Dados!$X$7:$Z$33,3,0)*(AI1652-Q1652)))</f>
        <v/>
      </c>
      <c r="AI1652" s="47" t="str">
        <f aca="false">IF(B1652="","",P1652+Q1652+O1652+M1652+L1652-N1652)</f>
        <v/>
      </c>
      <c r="AJ1652" s="48" t="str">
        <f aca="false">IFERROR(IF(AND(AC1652="SIM",AG1652="-",Y1652="REVENDA"),(AB1652/1+1)*AI1652,IF(AND(AC1652="SIM",AG1652="Pneus",Y1652="REVENDA"),(AB1652/1+1)*(AI1652-AH1652),"")),"")</f>
        <v/>
      </c>
      <c r="AK1652" s="48" t="str">
        <f aca="false">IF(AJ1652="","",AJ1652*17%)</f>
        <v/>
      </c>
      <c r="AL1652" s="48" t="str">
        <f aca="false">IFERROR(IF(AC1652="NÃO","",IF(AK1652="","",IF(E1652="Simples Nacional",BF1652,IF(T1652=0.12,U1652*0.5833337002,IF(T1652=0,AI1652*0.07,U1652))))),"")</f>
        <v/>
      </c>
      <c r="AM1652" s="47" t="str">
        <f aca="false">IFERROR(IF(AC1652="NÃO","",IF(OR(AG1652="-",AG1652="Pneus"),AK1652-AL1652,"")),"")</f>
        <v/>
      </c>
      <c r="AN1652" s="48" t="str">
        <f aca="false">IF(AND(Y1652="REVENDA",AC1652="SIM",AG1652="BIT"),((AB1652/1+1)*AI1652)*0.4117,"")</f>
        <v/>
      </c>
      <c r="AO1652" s="48" t="str">
        <f aca="false">IF(AN1652="","",AN1652*17%)</f>
        <v/>
      </c>
      <c r="AP1652" s="49" t="str">
        <f aca="false">IF(AN1652="","",IF(T1652=0.12,(U1652*0.4117)*0.4117,IF(T1652=0,(AI1652*0.07)*0.4117,U1652*0.4117)))</f>
        <v/>
      </c>
      <c r="AQ1652" s="47" t="str">
        <f aca="false">IF(AN1652="","",AO1652-AP1652)</f>
        <v/>
      </c>
      <c r="AR1652" s="50" t="str">
        <f aca="false">IFERROR(IF(AND(AC1652="SIM",Y1652="REVENDA",LEFT(AG1652,5)="ANEXO")*OR(AE1652="ANEXO I",AF1652="ANEXO II"),VLOOKUP(H1652,Dados!G:I,2,0),""),"INSERIR MVA")</f>
        <v/>
      </c>
      <c r="AS1652" s="48" t="str">
        <f aca="false">IF(LEFT(AG1652,5)="ANEXO",VLOOKUP(AG1652,Dados!$X$111:$Z$112,2,0)*(AI1652-Q1652),"")</f>
        <v/>
      </c>
      <c r="AT1652" s="48" t="str">
        <f aca="false">IFERROR(IF(AR1652="","",(AI1652*AR1652)+AI1652),"INSERIR MVA")</f>
        <v/>
      </c>
      <c r="AU1652" s="48" t="str">
        <f aca="false">IF(AT1652="","",IF(AY1652=0.04,U1652,AS1652*AY1652))</f>
        <v/>
      </c>
      <c r="AV1652" s="47" t="str">
        <f aca="false">IFERROR(IF(AU1652="","",(VLOOKUP(AG1652,Dados!$X$111:$Z$112,3,0)*AT1652*0.17)),"INSERIR MVA")</f>
        <v/>
      </c>
      <c r="AW1652" s="47" t="str">
        <f aca="false">IFERROR(IF(AR1652="","",AV1652-AU1652),"")</f>
        <v/>
      </c>
      <c r="AX1652" s="51" t="str">
        <f aca="false">IFERROR(IF(AC1652="NÃO","",IF(AM1652&lt;&gt;"",AM1652-W1652,IF(AQ1652&lt;&gt;"",AQ1652-W1652,IF(AW1652&lt;&gt;"",AW1652-W1652,"")))),"")</f>
        <v/>
      </c>
      <c r="AY1652" s="46" t="str">
        <f aca="false">IFERROR(IF(ISNA(VLOOKUP(R1652,Dados!$X$2:$Y$5,2,0)),VLOOKUP(D1652,Dados!$X$7:$Y$33,2,0),VLOOKUP(R1652,Dados!$X$2:$Y$5,2,0)),"")</f>
        <v/>
      </c>
      <c r="AZ1652" s="52" t="str">
        <f aca="false">IF(C1652="","",IF(AND(Y1652="CONSUMO",AC1652="NÃO")*OR(AG1652="-",AG1652="BIT"),IF(E1652&lt;&gt;"",(AI1652-(P1652+L1652-N1652+Q1652)*AY1652)/0.83),""))</f>
        <v/>
      </c>
      <c r="BA1652" s="51" t="str">
        <f aca="false">IF(AZ1652="","",AZ1652*0.17-((P1652+L1652-N1652+Q1652)*AY1652))</f>
        <v/>
      </c>
      <c r="BB1652" s="51" t="str">
        <f aca="false">IF(AND(Y1652="CONSUMO",AG1652="ANEXO I",AY1652&gt;4%),(AI1652-(P1652+L1652-N1652+Q1652)*0.0514)/0.83*(0.5177)*(0.17)-AI1652*0.0514,IF(AND(Y1652="CONSUMO",AG1652="ANEXO II",AY1652&gt;4%),(AI1652-(P1652+L1652-N1652+Q1652)*0.041)/0.83*(0.3295)*(0.17)-AI1652*0.041,IF(AND(Y1652="CONSUMO",AG1652="ANEXO I",AY1652=4%),(AI1652-(P1652+L1652-N1652+Q1652)*0.04)/0.83*(0.5177)*(0.17)-AI1652*0.04,IF(AND(Y1652="CONSUMO",AG1652="ANEXO II",AY1652=4%),(AI1652-(P1652+L1652-N1652+Q1652)*0.04)/0.83*(0.3295)*(0.17)-AI1652*0.04,""))))</f>
        <v/>
      </c>
      <c r="BC1652" s="51" t="str">
        <f aca="false">IF(C1652="","",IF(AND(Y1652="CONSUMO",AC1652="SIM")*OR(AG1652="-",AG1652="BIT"),IF(E1652&lt;&gt;"",(AI1652-(P1652+L1652-N1652+Q1652)*AY1652)/0.83),""))</f>
        <v/>
      </c>
      <c r="BD1652" s="51" t="str">
        <f aca="false">IF(BC1652="","",BC1652*0.17)</f>
        <v/>
      </c>
      <c r="BE1652" s="51" t="str">
        <f aca="false">IF(I1652=6908,0,IF(BC1652="","",BD1652-((P1652+L1652-N1652+Q1652)*AY1652)))</f>
        <v/>
      </c>
      <c r="BF1652" s="53" t="str">
        <f aca="false">IF(B1652="","",IF(OR(B1652="",E1652="Regime Normal"),0,(AI1652-Q1652)*VLOOKUP(R1652,Dados!$X$98:$Y$108,2,0)))</f>
        <v/>
      </c>
      <c r="BG1652" s="54" t="str">
        <f aca="false">IFERROR(VLOOKUP(I1652,Dados!$AC$27:$AD$43,2,0),IF(B1652="","",IF(D1652&lt;&gt;"MT",IF(AND(AC1652="SIM",Y1652="Revenda"),"2403",IF(AND(AC1652="SIM",Y1652="Consumo"),"2407",IF(AND(AC1652="NÃO",Y1652="Revenda"),"2102",IF(AND(AC1652="NÃO",Y1652="Consumo"),"2556",)))),REPLACE(I1652,1,1,1))))</f>
        <v/>
      </c>
    </row>
    <row r="1653" customFormat="false" ht="12.8" hidden="false" customHeight="true" outlineLevel="0" collapsed="false">
      <c r="Y1653" s="45"/>
      <c r="Z1653" s="46" t="str">
        <f aca="false">IF(B1653="","",(IFERROR(VLOOKUP(H1653,Dados!A$3:B$15000,2,0),"Não Encontrado")))</f>
        <v/>
      </c>
      <c r="AA1653" s="46" t="str">
        <f aca="false">IF(B1653="","",(IFERROR(VLOOKUP(G1653,Dados!C$3:E$15000,3,0),"Não Encontrado")))</f>
        <v/>
      </c>
      <c r="AB1653" s="46" t="str">
        <f aca="false">IFERROR(IF(Z1653&lt;&gt;"Não Encontrado",Z1653,IF(AA1653&lt;&gt;"Não Encontrado",AA1653,"")),"")</f>
        <v/>
      </c>
      <c r="AC1653" s="45" t="str">
        <f aca="false">IF(B1653="","",IF(AB1653="","NÃO","SIM"))</f>
        <v/>
      </c>
      <c r="AD1653" s="45" t="str">
        <f aca="false">IFERROR(VLOOKUP(G1653,Dados!$P$3:$R$500,3,0),"")</f>
        <v/>
      </c>
      <c r="AE1653" s="45" t="str">
        <f aca="false">IFERROR(VLOOKUP(G1653,Dados!$K$3:$L$500,2,0),"")</f>
        <v/>
      </c>
      <c r="AF1653" s="45" t="str">
        <f aca="false">IFERROR(VLOOKUP(G1653,Dados!$M$3:$N$500,2,0),"")</f>
        <v/>
      </c>
      <c r="AG1653" s="45" t="str">
        <f aca="false">IF(F1653="","",IF(AND(AD1653="",AE1653="",AF1653=""),"-",IF(AND(AD1653="BIT",AE1653="",AF1653=""),"BIT",IF(AND(AE1653="ANEXO I",AD1653="",AF1653=""),"ANEXO I",IF(AND(AF1653="ANEXO II",AD1653="",AE1653=""),"ANEXO II","Escolher")))))</f>
        <v/>
      </c>
      <c r="AH1653" s="45" t="str">
        <f aca="false">IF(AG1653&lt;&gt;"Pneus","",IFERROR(VLOOKUP(R1653,Dados!$X$2:$Z$5,3,0)*(AI1653-Q1653),VLOOKUP(D1653,Dados!$X$7:$Z$33,3,0)*(AI1653-Q1653)))</f>
        <v/>
      </c>
      <c r="AI1653" s="47" t="str">
        <f aca="false">IF(B1653="","",P1653+Q1653+O1653+M1653+L1653-N1653)</f>
        <v/>
      </c>
      <c r="AJ1653" s="48" t="str">
        <f aca="false">IFERROR(IF(AND(AC1653="SIM",AG1653="-",Y1653="REVENDA"),(AB1653/1+1)*AI1653,IF(AND(AC1653="SIM",AG1653="Pneus",Y1653="REVENDA"),(AB1653/1+1)*(AI1653-AH1653),"")),"")</f>
        <v/>
      </c>
      <c r="AK1653" s="48" t="str">
        <f aca="false">IF(AJ1653="","",AJ1653*17%)</f>
        <v/>
      </c>
      <c r="AL1653" s="48" t="str">
        <f aca="false">IFERROR(IF(AC1653="NÃO","",IF(AK1653="","",IF(E1653="Simples Nacional",BF1653,IF(T1653=0.12,U1653*0.5833337002,IF(T1653=0,AI1653*0.07,U1653))))),"")</f>
        <v/>
      </c>
      <c r="AM1653" s="47" t="str">
        <f aca="false">IFERROR(IF(AC1653="NÃO","",IF(OR(AG1653="-",AG1653="Pneus"),AK1653-AL1653,"")),"")</f>
        <v/>
      </c>
      <c r="AN1653" s="48" t="str">
        <f aca="false">IF(AND(Y1653="REVENDA",AC1653="SIM",AG1653="BIT"),((AB1653/1+1)*AI1653)*0.4117,"")</f>
        <v/>
      </c>
      <c r="AO1653" s="48" t="str">
        <f aca="false">IF(AN1653="","",AN1653*17%)</f>
        <v/>
      </c>
      <c r="AP1653" s="49" t="str">
        <f aca="false">IF(AN1653="","",IF(T1653=0.12,(U1653*0.4117)*0.4117,IF(T1653=0,(AI1653*0.07)*0.4117,U1653*0.4117)))</f>
        <v/>
      </c>
      <c r="AQ1653" s="47" t="str">
        <f aca="false">IF(AN1653="","",AO1653-AP1653)</f>
        <v/>
      </c>
      <c r="AR1653" s="50" t="str">
        <f aca="false">IFERROR(IF(AND(AC1653="SIM",Y1653="REVENDA",LEFT(AG1653,5)="ANEXO")*OR(AE1653="ANEXO I",AF1653="ANEXO II"),VLOOKUP(H1653,Dados!G:I,2,0),""),"INSERIR MVA")</f>
        <v/>
      </c>
      <c r="AS1653" s="48" t="str">
        <f aca="false">IF(LEFT(AG1653,5)="ANEXO",VLOOKUP(AG1653,Dados!$X$111:$Z$112,2,0)*(AI1653-Q1653),"")</f>
        <v/>
      </c>
      <c r="AT1653" s="48" t="str">
        <f aca="false">IFERROR(IF(AR1653="","",(AI1653*AR1653)+AI1653),"INSERIR MVA")</f>
        <v/>
      </c>
      <c r="AU1653" s="48" t="str">
        <f aca="false">IF(AT1653="","",IF(AY1653=0.04,U1653,AS1653*AY1653))</f>
        <v/>
      </c>
      <c r="AV1653" s="47" t="str">
        <f aca="false">IFERROR(IF(AU1653="","",(VLOOKUP(AG1653,Dados!$X$111:$Z$112,3,0)*AT1653*0.17)),"INSERIR MVA")</f>
        <v/>
      </c>
      <c r="AW1653" s="47" t="str">
        <f aca="false">IFERROR(IF(AR1653="","",AV1653-AU1653),"")</f>
        <v/>
      </c>
      <c r="AX1653" s="51" t="str">
        <f aca="false">IFERROR(IF(AC1653="NÃO","",IF(AM1653&lt;&gt;"",AM1653-W1653,IF(AQ1653&lt;&gt;"",AQ1653-W1653,IF(AW1653&lt;&gt;"",AW1653-W1653,"")))),"")</f>
        <v/>
      </c>
      <c r="AY1653" s="46" t="str">
        <f aca="false">IFERROR(IF(ISNA(VLOOKUP(R1653,Dados!$X$2:$Y$5,2,0)),VLOOKUP(D1653,Dados!$X$7:$Y$33,2,0),VLOOKUP(R1653,Dados!$X$2:$Y$5,2,0)),"")</f>
        <v/>
      </c>
      <c r="AZ1653" s="52" t="str">
        <f aca="false">IF(C1653="","",IF(AND(Y1653="CONSUMO",AC1653="NÃO")*OR(AG1653="-",AG1653="BIT"),IF(E1653&lt;&gt;"",(AI1653-(P1653+L1653-N1653+Q1653)*AY1653)/0.83),""))</f>
        <v/>
      </c>
      <c r="BA1653" s="51" t="str">
        <f aca="false">IF(AZ1653="","",AZ1653*0.17-((P1653+L1653-N1653+Q1653)*AY1653))</f>
        <v/>
      </c>
      <c r="BB1653" s="51" t="str">
        <f aca="false">IF(AND(Y1653="CONSUMO",AG1653="ANEXO I",AY1653&gt;4%),(AI1653-(P1653+L1653-N1653+Q1653)*0.0514)/0.83*(0.5177)*(0.17)-AI1653*0.0514,IF(AND(Y1653="CONSUMO",AG1653="ANEXO II",AY1653&gt;4%),(AI1653-(P1653+L1653-N1653+Q1653)*0.041)/0.83*(0.3295)*(0.17)-AI1653*0.041,IF(AND(Y1653="CONSUMO",AG1653="ANEXO I",AY1653=4%),(AI1653-(P1653+L1653-N1653+Q1653)*0.04)/0.83*(0.5177)*(0.17)-AI1653*0.04,IF(AND(Y1653="CONSUMO",AG1653="ANEXO II",AY1653=4%),(AI1653-(P1653+L1653-N1653+Q1653)*0.04)/0.83*(0.3295)*(0.17)-AI1653*0.04,""))))</f>
        <v/>
      </c>
      <c r="BC1653" s="51" t="str">
        <f aca="false">IF(C1653="","",IF(AND(Y1653="CONSUMO",AC1653="SIM")*OR(AG1653="-",AG1653="BIT"),IF(E1653&lt;&gt;"",(AI1653-(P1653+L1653-N1653+Q1653)*AY1653)/0.83),""))</f>
        <v/>
      </c>
      <c r="BD1653" s="51" t="str">
        <f aca="false">IF(BC1653="","",BC1653*0.17)</f>
        <v/>
      </c>
      <c r="BE1653" s="51" t="str">
        <f aca="false">IF(I1653=6908,0,IF(BC1653="","",BD1653-((P1653+L1653-N1653+Q1653)*AY1653)))</f>
        <v/>
      </c>
      <c r="BF1653" s="53" t="str">
        <f aca="false">IF(B1653="","",IF(OR(B1653="",E1653="Regime Normal"),0,(AI1653-Q1653)*VLOOKUP(R1653,Dados!$X$98:$Y$108,2,0)))</f>
        <v/>
      </c>
      <c r="BG1653" s="54" t="str">
        <f aca="false">IFERROR(VLOOKUP(I1653,Dados!$AC$27:$AD$43,2,0),IF(B1653="","",IF(D1653&lt;&gt;"MT",IF(AND(AC1653="SIM",Y1653="Revenda"),"2403",IF(AND(AC1653="SIM",Y1653="Consumo"),"2407",IF(AND(AC1653="NÃO",Y1653="Revenda"),"2102",IF(AND(AC1653="NÃO",Y1653="Consumo"),"2556",)))),REPLACE(I1653,1,1,1))))</f>
        <v/>
      </c>
    </row>
    <row r="1654" customFormat="false" ht="12.8" hidden="false" customHeight="true" outlineLevel="0" collapsed="false">
      <c r="Y1654" s="45"/>
      <c r="Z1654" s="46" t="str">
        <f aca="false">IF(B1654="","",(IFERROR(VLOOKUP(H1654,Dados!A$3:B$15000,2,0),"Não Encontrado")))</f>
        <v/>
      </c>
      <c r="AA1654" s="46" t="str">
        <f aca="false">IF(B1654="","",(IFERROR(VLOOKUP(G1654,Dados!C$3:E$15000,3,0),"Não Encontrado")))</f>
        <v/>
      </c>
      <c r="AB1654" s="46" t="str">
        <f aca="false">IFERROR(IF(Z1654&lt;&gt;"Não Encontrado",Z1654,IF(AA1654&lt;&gt;"Não Encontrado",AA1654,"")),"")</f>
        <v/>
      </c>
      <c r="AC1654" s="45" t="str">
        <f aca="false">IF(B1654="","",IF(AB1654="","NÃO","SIM"))</f>
        <v/>
      </c>
      <c r="AD1654" s="45" t="str">
        <f aca="false">IFERROR(VLOOKUP(G1654,Dados!$P$3:$R$500,3,0),"")</f>
        <v/>
      </c>
      <c r="AE1654" s="45" t="str">
        <f aca="false">IFERROR(VLOOKUP(G1654,Dados!$K$3:$L$500,2,0),"")</f>
        <v/>
      </c>
      <c r="AF1654" s="45" t="str">
        <f aca="false">IFERROR(VLOOKUP(G1654,Dados!$M$3:$N$500,2,0),"")</f>
        <v/>
      </c>
      <c r="AG1654" s="45" t="str">
        <f aca="false">IF(F1654="","",IF(AND(AD1654="",AE1654="",AF1654=""),"-",IF(AND(AD1654="BIT",AE1654="",AF1654=""),"BIT",IF(AND(AE1654="ANEXO I",AD1654="",AF1654=""),"ANEXO I",IF(AND(AF1654="ANEXO II",AD1654="",AE1654=""),"ANEXO II","Escolher")))))</f>
        <v/>
      </c>
      <c r="AH1654" s="45" t="str">
        <f aca="false">IF(AG1654&lt;&gt;"Pneus","",IFERROR(VLOOKUP(R1654,Dados!$X$2:$Z$5,3,0)*(AI1654-Q1654),VLOOKUP(D1654,Dados!$X$7:$Z$33,3,0)*(AI1654-Q1654)))</f>
        <v/>
      </c>
      <c r="AI1654" s="47" t="str">
        <f aca="false">IF(B1654="","",P1654+Q1654+O1654+M1654+L1654-N1654)</f>
        <v/>
      </c>
      <c r="AJ1654" s="48" t="str">
        <f aca="false">IFERROR(IF(AND(AC1654="SIM",AG1654="-",Y1654="REVENDA"),(AB1654/1+1)*AI1654,IF(AND(AC1654="SIM",AG1654="Pneus",Y1654="REVENDA"),(AB1654/1+1)*(AI1654-AH1654),"")),"")</f>
        <v/>
      </c>
      <c r="AK1654" s="48" t="str">
        <f aca="false">IF(AJ1654="","",AJ1654*17%)</f>
        <v/>
      </c>
      <c r="AL1654" s="48" t="str">
        <f aca="false">IFERROR(IF(AC1654="NÃO","",IF(AK1654="","",IF(E1654="Simples Nacional",BF1654,IF(T1654=0.12,U1654*0.5833337002,IF(T1654=0,AI1654*0.07,U1654))))),"")</f>
        <v/>
      </c>
      <c r="AM1654" s="47" t="str">
        <f aca="false">IFERROR(IF(AC1654="NÃO","",IF(OR(AG1654="-",AG1654="Pneus"),AK1654-AL1654,"")),"")</f>
        <v/>
      </c>
      <c r="AN1654" s="48" t="str">
        <f aca="false">IF(AND(Y1654="REVENDA",AC1654="SIM",AG1654="BIT"),((AB1654/1+1)*AI1654)*0.4117,"")</f>
        <v/>
      </c>
      <c r="AO1654" s="48" t="str">
        <f aca="false">IF(AN1654="","",AN1654*17%)</f>
        <v/>
      </c>
      <c r="AP1654" s="49" t="str">
        <f aca="false">IF(AN1654="","",IF(T1654=0.12,(U1654*0.4117)*0.4117,IF(T1654=0,(AI1654*0.07)*0.4117,U1654*0.4117)))</f>
        <v/>
      </c>
      <c r="AQ1654" s="47" t="str">
        <f aca="false">IF(AN1654="","",AO1654-AP1654)</f>
        <v/>
      </c>
      <c r="AR1654" s="50" t="str">
        <f aca="false">IFERROR(IF(AND(AC1654="SIM",Y1654="REVENDA",LEFT(AG1654,5)="ANEXO")*OR(AE1654="ANEXO I",AF1654="ANEXO II"),VLOOKUP(H1654,Dados!G:I,2,0),""),"INSERIR MVA")</f>
        <v/>
      </c>
      <c r="AS1654" s="48" t="str">
        <f aca="false">IF(LEFT(AG1654,5)="ANEXO",VLOOKUP(AG1654,Dados!$X$111:$Z$112,2,0)*(AI1654-Q1654),"")</f>
        <v/>
      </c>
      <c r="AT1654" s="48" t="str">
        <f aca="false">IFERROR(IF(AR1654="","",(AI1654*AR1654)+AI1654),"INSERIR MVA")</f>
        <v/>
      </c>
      <c r="AU1654" s="48" t="str">
        <f aca="false">IF(AT1654="","",IF(AY1654=0.04,U1654,AS1654*AY1654))</f>
        <v/>
      </c>
      <c r="AV1654" s="47" t="str">
        <f aca="false">IFERROR(IF(AU1654="","",(VLOOKUP(AG1654,Dados!$X$111:$Z$112,3,0)*AT1654*0.17)),"INSERIR MVA")</f>
        <v/>
      </c>
      <c r="AW1654" s="47" t="str">
        <f aca="false">IFERROR(IF(AR1654="","",AV1654-AU1654),"")</f>
        <v/>
      </c>
      <c r="AX1654" s="51" t="str">
        <f aca="false">IFERROR(IF(AC1654="NÃO","",IF(AM1654&lt;&gt;"",AM1654-W1654,IF(AQ1654&lt;&gt;"",AQ1654-W1654,IF(AW1654&lt;&gt;"",AW1654-W1654,"")))),"")</f>
        <v/>
      </c>
      <c r="AY1654" s="46" t="str">
        <f aca="false">IFERROR(IF(ISNA(VLOOKUP(R1654,Dados!$X$2:$Y$5,2,0)),VLOOKUP(D1654,Dados!$X$7:$Y$33,2,0),VLOOKUP(R1654,Dados!$X$2:$Y$5,2,0)),"")</f>
        <v/>
      </c>
      <c r="AZ1654" s="52" t="str">
        <f aca="false">IF(C1654="","",IF(AND(Y1654="CONSUMO",AC1654="NÃO")*OR(AG1654="-",AG1654="BIT"),IF(E1654&lt;&gt;"",(AI1654-(P1654+L1654-N1654+Q1654)*AY1654)/0.83),""))</f>
        <v/>
      </c>
      <c r="BA1654" s="51" t="str">
        <f aca="false">IF(AZ1654="","",AZ1654*0.17-((P1654+L1654-N1654+Q1654)*AY1654))</f>
        <v/>
      </c>
      <c r="BB1654" s="51" t="str">
        <f aca="false">IF(AND(Y1654="CONSUMO",AG1654="ANEXO I",AY1654&gt;4%),(AI1654-(P1654+L1654-N1654+Q1654)*0.0514)/0.83*(0.5177)*(0.17)-AI1654*0.0514,IF(AND(Y1654="CONSUMO",AG1654="ANEXO II",AY1654&gt;4%),(AI1654-(P1654+L1654-N1654+Q1654)*0.041)/0.83*(0.3295)*(0.17)-AI1654*0.041,IF(AND(Y1654="CONSUMO",AG1654="ANEXO I",AY1654=4%),(AI1654-(P1654+L1654-N1654+Q1654)*0.04)/0.83*(0.5177)*(0.17)-AI1654*0.04,IF(AND(Y1654="CONSUMO",AG1654="ANEXO II",AY1654=4%),(AI1654-(P1654+L1654-N1654+Q1654)*0.04)/0.83*(0.3295)*(0.17)-AI1654*0.04,""))))</f>
        <v/>
      </c>
      <c r="BC1654" s="51" t="str">
        <f aca="false">IF(C1654="","",IF(AND(Y1654="CONSUMO",AC1654="SIM")*OR(AG1654="-",AG1654="BIT"),IF(E1654&lt;&gt;"",(AI1654-(P1654+L1654-N1654+Q1654)*AY1654)/0.83),""))</f>
        <v/>
      </c>
      <c r="BD1654" s="51" t="str">
        <f aca="false">IF(BC1654="","",BC1654*0.17)</f>
        <v/>
      </c>
      <c r="BE1654" s="51" t="str">
        <f aca="false">IF(I1654=6908,0,IF(BC1654="","",BD1654-((P1654+L1654-N1654+Q1654)*AY1654)))</f>
        <v/>
      </c>
      <c r="BF1654" s="53" t="str">
        <f aca="false">IF(B1654="","",IF(OR(B1654="",E1654="Regime Normal"),0,(AI1654-Q1654)*VLOOKUP(R1654,Dados!$X$98:$Y$108,2,0)))</f>
        <v/>
      </c>
      <c r="BG1654" s="54" t="str">
        <f aca="false">IFERROR(VLOOKUP(I1654,Dados!$AC$27:$AD$43,2,0),IF(B1654="","",IF(D1654&lt;&gt;"MT",IF(AND(AC1654="SIM",Y1654="Revenda"),"2403",IF(AND(AC1654="SIM",Y1654="Consumo"),"2407",IF(AND(AC1654="NÃO",Y1654="Revenda"),"2102",IF(AND(AC1654="NÃO",Y1654="Consumo"),"2556",)))),REPLACE(I1654,1,1,1))))</f>
        <v/>
      </c>
    </row>
    <row r="1655" customFormat="false" ht="12.8" hidden="false" customHeight="true" outlineLevel="0" collapsed="false">
      <c r="Y1655" s="45"/>
      <c r="Z1655" s="46" t="str">
        <f aca="false">IF(B1655="","",(IFERROR(VLOOKUP(H1655,Dados!A$3:B$15000,2,0),"Não Encontrado")))</f>
        <v/>
      </c>
      <c r="AA1655" s="46" t="str">
        <f aca="false">IF(B1655="","",(IFERROR(VLOOKUP(G1655,Dados!C$3:E$15000,3,0),"Não Encontrado")))</f>
        <v/>
      </c>
      <c r="AB1655" s="46" t="str">
        <f aca="false">IFERROR(IF(Z1655&lt;&gt;"Não Encontrado",Z1655,IF(AA1655&lt;&gt;"Não Encontrado",AA1655,"")),"")</f>
        <v/>
      </c>
      <c r="AC1655" s="45" t="str">
        <f aca="false">IF(B1655="","",IF(AB1655="","NÃO","SIM"))</f>
        <v/>
      </c>
      <c r="AD1655" s="45" t="str">
        <f aca="false">IFERROR(VLOOKUP(G1655,Dados!$P$3:$R$500,3,0),"")</f>
        <v/>
      </c>
      <c r="AE1655" s="45" t="str">
        <f aca="false">IFERROR(VLOOKUP(G1655,Dados!$K$3:$L$500,2,0),"")</f>
        <v/>
      </c>
      <c r="AF1655" s="45" t="str">
        <f aca="false">IFERROR(VLOOKUP(G1655,Dados!$M$3:$N$500,2,0),"")</f>
        <v/>
      </c>
      <c r="AG1655" s="45" t="str">
        <f aca="false">IF(F1655="","",IF(AND(AD1655="",AE1655="",AF1655=""),"-",IF(AND(AD1655="BIT",AE1655="",AF1655=""),"BIT",IF(AND(AE1655="ANEXO I",AD1655="",AF1655=""),"ANEXO I",IF(AND(AF1655="ANEXO II",AD1655="",AE1655=""),"ANEXO II","Escolher")))))</f>
        <v/>
      </c>
      <c r="AH1655" s="45" t="str">
        <f aca="false">IF(AG1655&lt;&gt;"Pneus","",IFERROR(VLOOKUP(R1655,Dados!$X$2:$Z$5,3,0)*(AI1655-Q1655),VLOOKUP(D1655,Dados!$X$7:$Z$33,3,0)*(AI1655-Q1655)))</f>
        <v/>
      </c>
      <c r="AI1655" s="47" t="str">
        <f aca="false">IF(B1655="","",P1655+Q1655+O1655+M1655+L1655-N1655)</f>
        <v/>
      </c>
      <c r="AJ1655" s="48" t="str">
        <f aca="false">IFERROR(IF(AND(AC1655="SIM",AG1655="-",Y1655="REVENDA"),(AB1655/1+1)*AI1655,IF(AND(AC1655="SIM",AG1655="Pneus",Y1655="REVENDA"),(AB1655/1+1)*(AI1655-AH1655),"")),"")</f>
        <v/>
      </c>
      <c r="AK1655" s="48" t="str">
        <f aca="false">IF(AJ1655="","",AJ1655*17%)</f>
        <v/>
      </c>
      <c r="AL1655" s="48" t="str">
        <f aca="false">IFERROR(IF(AC1655="NÃO","",IF(AK1655="","",IF(E1655="Simples Nacional",BF1655,IF(T1655=0.12,U1655*0.5833337002,IF(T1655=0,AI1655*0.07,U1655))))),"")</f>
        <v/>
      </c>
      <c r="AM1655" s="47" t="str">
        <f aca="false">IFERROR(IF(AC1655="NÃO","",IF(OR(AG1655="-",AG1655="Pneus"),AK1655-AL1655,"")),"")</f>
        <v/>
      </c>
      <c r="AN1655" s="48" t="str">
        <f aca="false">IF(AND(Y1655="REVENDA",AC1655="SIM",AG1655="BIT"),((AB1655/1+1)*AI1655)*0.4117,"")</f>
        <v/>
      </c>
      <c r="AO1655" s="48" t="str">
        <f aca="false">IF(AN1655="","",AN1655*17%)</f>
        <v/>
      </c>
      <c r="AP1655" s="49" t="str">
        <f aca="false">IF(AN1655="","",IF(T1655=0.12,(U1655*0.4117)*0.4117,IF(T1655=0,(AI1655*0.07)*0.4117,U1655*0.4117)))</f>
        <v/>
      </c>
      <c r="AQ1655" s="47" t="str">
        <f aca="false">IF(AN1655="","",AO1655-AP1655)</f>
        <v/>
      </c>
      <c r="AR1655" s="50" t="str">
        <f aca="false">IFERROR(IF(AND(AC1655="SIM",Y1655="REVENDA",LEFT(AG1655,5)="ANEXO")*OR(AE1655="ANEXO I",AF1655="ANEXO II"),VLOOKUP(H1655,Dados!G:I,2,0),""),"INSERIR MVA")</f>
        <v/>
      </c>
      <c r="AS1655" s="48" t="str">
        <f aca="false">IF(LEFT(AG1655,5)="ANEXO",VLOOKUP(AG1655,Dados!$X$111:$Z$112,2,0)*(AI1655-Q1655),"")</f>
        <v/>
      </c>
      <c r="AT1655" s="48" t="str">
        <f aca="false">IFERROR(IF(AR1655="","",(AI1655*AR1655)+AI1655),"INSERIR MVA")</f>
        <v/>
      </c>
      <c r="AU1655" s="48" t="str">
        <f aca="false">IF(AT1655="","",IF(AY1655=0.04,U1655,AS1655*AY1655))</f>
        <v/>
      </c>
      <c r="AV1655" s="47" t="str">
        <f aca="false">IFERROR(IF(AU1655="","",(VLOOKUP(AG1655,Dados!$X$111:$Z$112,3,0)*AT1655*0.17)),"INSERIR MVA")</f>
        <v/>
      </c>
      <c r="AW1655" s="47" t="str">
        <f aca="false">IFERROR(IF(AR1655="","",AV1655-AU1655),"")</f>
        <v/>
      </c>
      <c r="AX1655" s="51" t="str">
        <f aca="false">IFERROR(IF(AC1655="NÃO","",IF(AM1655&lt;&gt;"",AM1655-W1655,IF(AQ1655&lt;&gt;"",AQ1655-W1655,IF(AW1655&lt;&gt;"",AW1655-W1655,"")))),"")</f>
        <v/>
      </c>
      <c r="AY1655" s="46" t="str">
        <f aca="false">IFERROR(IF(ISNA(VLOOKUP(R1655,Dados!$X$2:$Y$5,2,0)),VLOOKUP(D1655,Dados!$X$7:$Y$33,2,0),VLOOKUP(R1655,Dados!$X$2:$Y$5,2,0)),"")</f>
        <v/>
      </c>
      <c r="AZ1655" s="52" t="str">
        <f aca="false">IF(C1655="","",IF(AND(Y1655="CONSUMO",AC1655="NÃO")*OR(AG1655="-",AG1655="BIT"),IF(E1655&lt;&gt;"",(AI1655-(P1655+L1655-N1655+Q1655)*AY1655)/0.83),""))</f>
        <v/>
      </c>
      <c r="BA1655" s="51" t="str">
        <f aca="false">IF(AZ1655="","",AZ1655*0.17-((P1655+L1655-N1655+Q1655)*AY1655))</f>
        <v/>
      </c>
      <c r="BB1655" s="51" t="str">
        <f aca="false">IF(AND(Y1655="CONSUMO",AG1655="ANEXO I",AY1655&gt;4%),(AI1655-(P1655+L1655-N1655+Q1655)*0.0514)/0.83*(0.5177)*(0.17)-AI1655*0.0514,IF(AND(Y1655="CONSUMO",AG1655="ANEXO II",AY1655&gt;4%),(AI1655-(P1655+L1655-N1655+Q1655)*0.041)/0.83*(0.3295)*(0.17)-AI1655*0.041,IF(AND(Y1655="CONSUMO",AG1655="ANEXO I",AY1655=4%),(AI1655-(P1655+L1655-N1655+Q1655)*0.04)/0.83*(0.5177)*(0.17)-AI1655*0.04,IF(AND(Y1655="CONSUMO",AG1655="ANEXO II",AY1655=4%),(AI1655-(P1655+L1655-N1655+Q1655)*0.04)/0.83*(0.3295)*(0.17)-AI1655*0.04,""))))</f>
        <v/>
      </c>
      <c r="BC1655" s="51" t="str">
        <f aca="false">IF(C1655="","",IF(AND(Y1655="CONSUMO",AC1655="SIM")*OR(AG1655="-",AG1655="BIT"),IF(E1655&lt;&gt;"",(AI1655-(P1655+L1655-N1655+Q1655)*AY1655)/0.83),""))</f>
        <v/>
      </c>
      <c r="BD1655" s="51" t="str">
        <f aca="false">IF(BC1655="","",BC1655*0.17)</f>
        <v/>
      </c>
      <c r="BE1655" s="51" t="str">
        <f aca="false">IF(I1655=6908,0,IF(BC1655="","",BD1655-((P1655+L1655-N1655+Q1655)*AY1655)))</f>
        <v/>
      </c>
      <c r="BF1655" s="53" t="str">
        <f aca="false">IF(B1655="","",IF(OR(B1655="",E1655="Regime Normal"),0,(AI1655-Q1655)*VLOOKUP(R1655,Dados!$X$98:$Y$108,2,0)))</f>
        <v/>
      </c>
      <c r="BG1655" s="54" t="str">
        <f aca="false">IFERROR(VLOOKUP(I1655,Dados!$AC$27:$AD$43,2,0),IF(B1655="","",IF(D1655&lt;&gt;"MT",IF(AND(AC1655="SIM",Y1655="Revenda"),"2403",IF(AND(AC1655="SIM",Y1655="Consumo"),"2407",IF(AND(AC1655="NÃO",Y1655="Revenda"),"2102",IF(AND(AC1655="NÃO",Y1655="Consumo"),"2556",)))),REPLACE(I1655,1,1,1))))</f>
        <v/>
      </c>
    </row>
    <row r="1656" customFormat="false" ht="12.8" hidden="false" customHeight="true" outlineLevel="0" collapsed="false">
      <c r="Y1656" s="45"/>
      <c r="Z1656" s="46" t="str">
        <f aca="false">IF(B1656="","",(IFERROR(VLOOKUP(H1656,Dados!A$3:B$15000,2,0),"Não Encontrado")))</f>
        <v/>
      </c>
      <c r="AA1656" s="46" t="str">
        <f aca="false">IF(B1656="","",(IFERROR(VLOOKUP(G1656,Dados!C$3:E$15000,3,0),"Não Encontrado")))</f>
        <v/>
      </c>
      <c r="AB1656" s="46" t="str">
        <f aca="false">IFERROR(IF(Z1656&lt;&gt;"Não Encontrado",Z1656,IF(AA1656&lt;&gt;"Não Encontrado",AA1656,"")),"")</f>
        <v/>
      </c>
      <c r="AC1656" s="45" t="str">
        <f aca="false">IF(B1656="","",IF(AB1656="","NÃO","SIM"))</f>
        <v/>
      </c>
      <c r="AD1656" s="45" t="str">
        <f aca="false">IFERROR(VLOOKUP(G1656,Dados!$P$3:$R$500,3,0),"")</f>
        <v/>
      </c>
      <c r="AE1656" s="45" t="str">
        <f aca="false">IFERROR(VLOOKUP(G1656,Dados!$K$3:$L$500,2,0),"")</f>
        <v/>
      </c>
      <c r="AF1656" s="45" t="str">
        <f aca="false">IFERROR(VLOOKUP(G1656,Dados!$M$3:$N$500,2,0),"")</f>
        <v/>
      </c>
      <c r="AG1656" s="45" t="str">
        <f aca="false">IF(F1656="","",IF(AND(AD1656="",AE1656="",AF1656=""),"-",IF(AND(AD1656="BIT",AE1656="",AF1656=""),"BIT",IF(AND(AE1656="ANEXO I",AD1656="",AF1656=""),"ANEXO I",IF(AND(AF1656="ANEXO II",AD1656="",AE1656=""),"ANEXO II","Escolher")))))</f>
        <v/>
      </c>
      <c r="AH1656" s="45" t="str">
        <f aca="false">IF(AG1656&lt;&gt;"Pneus","",IFERROR(VLOOKUP(R1656,Dados!$X$2:$Z$5,3,0)*(AI1656-Q1656),VLOOKUP(D1656,Dados!$X$7:$Z$33,3,0)*(AI1656-Q1656)))</f>
        <v/>
      </c>
      <c r="AI1656" s="47" t="str">
        <f aca="false">IF(B1656="","",P1656+Q1656+O1656+M1656+L1656-N1656)</f>
        <v/>
      </c>
      <c r="AJ1656" s="48" t="str">
        <f aca="false">IFERROR(IF(AND(AC1656="SIM",AG1656="-",Y1656="REVENDA"),(AB1656/1+1)*AI1656,IF(AND(AC1656="SIM",AG1656="Pneus",Y1656="REVENDA"),(AB1656/1+1)*(AI1656-AH1656),"")),"")</f>
        <v/>
      </c>
      <c r="AK1656" s="48" t="str">
        <f aca="false">IF(AJ1656="","",AJ1656*17%)</f>
        <v/>
      </c>
      <c r="AL1656" s="48" t="str">
        <f aca="false">IFERROR(IF(AC1656="NÃO","",IF(AK1656="","",IF(E1656="Simples Nacional",BF1656,IF(T1656=0.12,U1656*0.5833337002,IF(T1656=0,AI1656*0.07,U1656))))),"")</f>
        <v/>
      </c>
      <c r="AM1656" s="47" t="str">
        <f aca="false">IFERROR(IF(AC1656="NÃO","",IF(OR(AG1656="-",AG1656="Pneus"),AK1656-AL1656,"")),"")</f>
        <v/>
      </c>
      <c r="AN1656" s="48" t="str">
        <f aca="false">IF(AND(Y1656="REVENDA",AC1656="SIM",AG1656="BIT"),((AB1656/1+1)*AI1656)*0.4117,"")</f>
        <v/>
      </c>
      <c r="AO1656" s="48" t="str">
        <f aca="false">IF(AN1656="","",AN1656*17%)</f>
        <v/>
      </c>
      <c r="AP1656" s="49" t="str">
        <f aca="false">IF(AN1656="","",IF(T1656=0.12,(U1656*0.4117)*0.4117,IF(T1656=0,(AI1656*0.07)*0.4117,U1656*0.4117)))</f>
        <v/>
      </c>
      <c r="AQ1656" s="47" t="str">
        <f aca="false">IF(AN1656="","",AO1656-AP1656)</f>
        <v/>
      </c>
      <c r="AR1656" s="50" t="str">
        <f aca="false">IFERROR(IF(AND(AC1656="SIM",Y1656="REVENDA",LEFT(AG1656,5)="ANEXO")*OR(AE1656="ANEXO I",AF1656="ANEXO II"),VLOOKUP(H1656,Dados!G:I,2,0),""),"INSERIR MVA")</f>
        <v/>
      </c>
      <c r="AS1656" s="48" t="str">
        <f aca="false">IF(LEFT(AG1656,5)="ANEXO",VLOOKUP(AG1656,Dados!$X$111:$Z$112,2,0)*(AI1656-Q1656),"")</f>
        <v/>
      </c>
      <c r="AT1656" s="48" t="str">
        <f aca="false">IFERROR(IF(AR1656="","",(AI1656*AR1656)+AI1656),"INSERIR MVA")</f>
        <v/>
      </c>
      <c r="AU1656" s="48" t="str">
        <f aca="false">IF(AT1656="","",IF(AY1656=0.04,U1656,AS1656*AY1656))</f>
        <v/>
      </c>
      <c r="AV1656" s="47" t="str">
        <f aca="false">IFERROR(IF(AU1656="","",(VLOOKUP(AG1656,Dados!$X$111:$Z$112,3,0)*AT1656*0.17)),"INSERIR MVA")</f>
        <v/>
      </c>
      <c r="AW1656" s="47" t="str">
        <f aca="false">IFERROR(IF(AR1656="","",AV1656-AU1656),"")</f>
        <v/>
      </c>
      <c r="AX1656" s="51" t="str">
        <f aca="false">IFERROR(IF(AC1656="NÃO","",IF(AM1656&lt;&gt;"",AM1656-W1656,IF(AQ1656&lt;&gt;"",AQ1656-W1656,IF(AW1656&lt;&gt;"",AW1656-W1656,"")))),"")</f>
        <v/>
      </c>
      <c r="AY1656" s="46" t="str">
        <f aca="false">IFERROR(IF(ISNA(VLOOKUP(R1656,Dados!$X$2:$Y$5,2,0)),VLOOKUP(D1656,Dados!$X$7:$Y$33,2,0),VLOOKUP(R1656,Dados!$X$2:$Y$5,2,0)),"")</f>
        <v/>
      </c>
      <c r="AZ1656" s="52" t="str">
        <f aca="false">IF(C1656="","",IF(AND(Y1656="CONSUMO",AC1656="NÃO")*OR(AG1656="-",AG1656="BIT"),IF(E1656&lt;&gt;"",(AI1656-(P1656+L1656-N1656+Q1656)*AY1656)/0.83),""))</f>
        <v/>
      </c>
      <c r="BA1656" s="51" t="str">
        <f aca="false">IF(AZ1656="","",AZ1656*0.17-((P1656+L1656-N1656+Q1656)*AY1656))</f>
        <v/>
      </c>
      <c r="BB1656" s="51" t="str">
        <f aca="false">IF(AND(Y1656="CONSUMO",AG1656="ANEXO I",AY1656&gt;4%),(AI1656-(P1656+L1656-N1656+Q1656)*0.0514)/0.83*(0.5177)*(0.17)-AI1656*0.0514,IF(AND(Y1656="CONSUMO",AG1656="ANEXO II",AY1656&gt;4%),(AI1656-(P1656+L1656-N1656+Q1656)*0.041)/0.83*(0.3295)*(0.17)-AI1656*0.041,IF(AND(Y1656="CONSUMO",AG1656="ANEXO I",AY1656=4%),(AI1656-(P1656+L1656-N1656+Q1656)*0.04)/0.83*(0.5177)*(0.17)-AI1656*0.04,IF(AND(Y1656="CONSUMO",AG1656="ANEXO II",AY1656=4%),(AI1656-(P1656+L1656-N1656+Q1656)*0.04)/0.83*(0.3295)*(0.17)-AI1656*0.04,""))))</f>
        <v/>
      </c>
      <c r="BC1656" s="51" t="str">
        <f aca="false">IF(C1656="","",IF(AND(Y1656="CONSUMO",AC1656="SIM")*OR(AG1656="-",AG1656="BIT"),IF(E1656&lt;&gt;"",(AI1656-(P1656+L1656-N1656+Q1656)*AY1656)/0.83),""))</f>
        <v/>
      </c>
      <c r="BD1656" s="51" t="str">
        <f aca="false">IF(BC1656="","",BC1656*0.17)</f>
        <v/>
      </c>
      <c r="BE1656" s="51" t="str">
        <f aca="false">IF(I1656=6908,0,IF(BC1656="","",BD1656-((P1656+L1656-N1656+Q1656)*AY1656)))</f>
        <v/>
      </c>
      <c r="BF1656" s="53" t="str">
        <f aca="false">IF(B1656="","",IF(OR(B1656="",E1656="Regime Normal"),0,(AI1656-Q1656)*VLOOKUP(R1656,Dados!$X$98:$Y$108,2,0)))</f>
        <v/>
      </c>
      <c r="BG1656" s="54" t="str">
        <f aca="false">IFERROR(VLOOKUP(I1656,Dados!$AC$27:$AD$43,2,0),IF(B1656="","",IF(D1656&lt;&gt;"MT",IF(AND(AC1656="SIM",Y1656="Revenda"),"2403",IF(AND(AC1656="SIM",Y1656="Consumo"),"2407",IF(AND(AC1656="NÃO",Y1656="Revenda"),"2102",IF(AND(AC1656="NÃO",Y1656="Consumo"),"2556",)))),REPLACE(I1656,1,1,1))))</f>
        <v/>
      </c>
    </row>
    <row r="1657" customFormat="false" ht="12.8" hidden="false" customHeight="true" outlineLevel="0" collapsed="false">
      <c r="Y1657" s="45"/>
      <c r="Z1657" s="46" t="str">
        <f aca="false">IF(B1657="","",(IFERROR(VLOOKUP(H1657,Dados!A$3:B$15000,2,0),"Não Encontrado")))</f>
        <v/>
      </c>
      <c r="AA1657" s="46" t="str">
        <f aca="false">IF(B1657="","",(IFERROR(VLOOKUP(G1657,Dados!C$3:E$15000,3,0),"Não Encontrado")))</f>
        <v/>
      </c>
      <c r="AB1657" s="46" t="str">
        <f aca="false">IFERROR(IF(Z1657&lt;&gt;"Não Encontrado",Z1657,IF(AA1657&lt;&gt;"Não Encontrado",AA1657,"")),"")</f>
        <v/>
      </c>
      <c r="AC1657" s="45" t="str">
        <f aca="false">IF(B1657="","",IF(AB1657="","NÃO","SIM"))</f>
        <v/>
      </c>
      <c r="AD1657" s="45" t="str">
        <f aca="false">IFERROR(VLOOKUP(G1657,Dados!$P$3:$R$500,3,0),"")</f>
        <v/>
      </c>
      <c r="AE1657" s="45" t="str">
        <f aca="false">IFERROR(VLOOKUP(G1657,Dados!$K$3:$L$500,2,0),"")</f>
        <v/>
      </c>
      <c r="AF1657" s="45" t="str">
        <f aca="false">IFERROR(VLOOKUP(G1657,Dados!$M$3:$N$500,2,0),"")</f>
        <v/>
      </c>
      <c r="AG1657" s="45" t="str">
        <f aca="false">IF(F1657="","",IF(AND(AD1657="",AE1657="",AF1657=""),"-",IF(AND(AD1657="BIT",AE1657="",AF1657=""),"BIT",IF(AND(AE1657="ANEXO I",AD1657="",AF1657=""),"ANEXO I",IF(AND(AF1657="ANEXO II",AD1657="",AE1657=""),"ANEXO II","Escolher")))))</f>
        <v/>
      </c>
      <c r="AH1657" s="45" t="str">
        <f aca="false">IF(AG1657&lt;&gt;"Pneus","",IFERROR(VLOOKUP(R1657,Dados!$X$2:$Z$5,3,0)*(AI1657-Q1657),VLOOKUP(D1657,Dados!$X$7:$Z$33,3,0)*(AI1657-Q1657)))</f>
        <v/>
      </c>
      <c r="AI1657" s="47" t="str">
        <f aca="false">IF(B1657="","",P1657+Q1657+O1657+M1657+L1657-N1657)</f>
        <v/>
      </c>
      <c r="AJ1657" s="48" t="str">
        <f aca="false">IFERROR(IF(AND(AC1657="SIM",AG1657="-",Y1657="REVENDA"),(AB1657/1+1)*AI1657,IF(AND(AC1657="SIM",AG1657="Pneus",Y1657="REVENDA"),(AB1657/1+1)*(AI1657-AH1657),"")),"")</f>
        <v/>
      </c>
      <c r="AK1657" s="48" t="str">
        <f aca="false">IF(AJ1657="","",AJ1657*17%)</f>
        <v/>
      </c>
      <c r="AL1657" s="48" t="str">
        <f aca="false">IFERROR(IF(AC1657="NÃO","",IF(AK1657="","",IF(E1657="Simples Nacional",BF1657,IF(T1657=0.12,U1657*0.5833337002,IF(T1657=0,AI1657*0.07,U1657))))),"")</f>
        <v/>
      </c>
      <c r="AM1657" s="47" t="str">
        <f aca="false">IFERROR(IF(AC1657="NÃO","",IF(OR(AG1657="-",AG1657="Pneus"),AK1657-AL1657,"")),"")</f>
        <v/>
      </c>
      <c r="AN1657" s="48" t="str">
        <f aca="false">IF(AND(Y1657="REVENDA",AC1657="SIM",AG1657="BIT"),((AB1657/1+1)*AI1657)*0.4117,"")</f>
        <v/>
      </c>
      <c r="AO1657" s="48" t="str">
        <f aca="false">IF(AN1657="","",AN1657*17%)</f>
        <v/>
      </c>
      <c r="AP1657" s="49" t="str">
        <f aca="false">IF(AN1657="","",IF(T1657=0.12,(U1657*0.4117)*0.4117,IF(T1657=0,(AI1657*0.07)*0.4117,U1657*0.4117)))</f>
        <v/>
      </c>
      <c r="AQ1657" s="47" t="str">
        <f aca="false">IF(AN1657="","",AO1657-AP1657)</f>
        <v/>
      </c>
      <c r="AR1657" s="50" t="str">
        <f aca="false">IFERROR(IF(AND(AC1657="SIM",Y1657="REVENDA",LEFT(AG1657,5)="ANEXO")*OR(AE1657="ANEXO I",AF1657="ANEXO II"),VLOOKUP(H1657,Dados!G:I,2,0),""),"INSERIR MVA")</f>
        <v/>
      </c>
      <c r="AS1657" s="48" t="str">
        <f aca="false">IF(LEFT(AG1657,5)="ANEXO",VLOOKUP(AG1657,Dados!$X$111:$Z$112,2,0)*(AI1657-Q1657),"")</f>
        <v/>
      </c>
      <c r="AT1657" s="48" t="str">
        <f aca="false">IFERROR(IF(AR1657="","",(AI1657*AR1657)+AI1657),"INSERIR MVA")</f>
        <v/>
      </c>
      <c r="AU1657" s="48" t="str">
        <f aca="false">IF(AT1657="","",IF(AY1657=0.04,U1657,AS1657*AY1657))</f>
        <v/>
      </c>
      <c r="AV1657" s="47" t="str">
        <f aca="false">IFERROR(IF(AU1657="","",(VLOOKUP(AG1657,Dados!$X$111:$Z$112,3,0)*AT1657*0.17)),"INSERIR MVA")</f>
        <v/>
      </c>
      <c r="AW1657" s="47" t="str">
        <f aca="false">IFERROR(IF(AR1657="","",AV1657-AU1657),"")</f>
        <v/>
      </c>
      <c r="AX1657" s="51" t="str">
        <f aca="false">IFERROR(IF(AC1657="NÃO","",IF(AM1657&lt;&gt;"",AM1657-W1657,IF(AQ1657&lt;&gt;"",AQ1657-W1657,IF(AW1657&lt;&gt;"",AW1657-W1657,"")))),"")</f>
        <v/>
      </c>
      <c r="AY1657" s="46" t="str">
        <f aca="false">IFERROR(IF(ISNA(VLOOKUP(R1657,Dados!$X$2:$Y$5,2,0)),VLOOKUP(D1657,Dados!$X$7:$Y$33,2,0),VLOOKUP(R1657,Dados!$X$2:$Y$5,2,0)),"")</f>
        <v/>
      </c>
      <c r="AZ1657" s="52" t="str">
        <f aca="false">IF(C1657="","",IF(AND(Y1657="CONSUMO",AC1657="NÃO")*OR(AG1657="-",AG1657="BIT"),IF(E1657&lt;&gt;"",(AI1657-(P1657+L1657-N1657+Q1657)*AY1657)/0.83),""))</f>
        <v/>
      </c>
      <c r="BA1657" s="51" t="str">
        <f aca="false">IF(AZ1657="","",AZ1657*0.17-((P1657+L1657-N1657+Q1657)*AY1657))</f>
        <v/>
      </c>
      <c r="BB1657" s="51" t="str">
        <f aca="false">IF(AND(Y1657="CONSUMO",AG1657="ANEXO I",AY1657&gt;4%),(AI1657-(P1657+L1657-N1657+Q1657)*0.0514)/0.83*(0.5177)*(0.17)-AI1657*0.0514,IF(AND(Y1657="CONSUMO",AG1657="ANEXO II",AY1657&gt;4%),(AI1657-(P1657+L1657-N1657+Q1657)*0.041)/0.83*(0.3295)*(0.17)-AI1657*0.041,IF(AND(Y1657="CONSUMO",AG1657="ANEXO I",AY1657=4%),(AI1657-(P1657+L1657-N1657+Q1657)*0.04)/0.83*(0.5177)*(0.17)-AI1657*0.04,IF(AND(Y1657="CONSUMO",AG1657="ANEXO II",AY1657=4%),(AI1657-(P1657+L1657-N1657+Q1657)*0.04)/0.83*(0.3295)*(0.17)-AI1657*0.04,""))))</f>
        <v/>
      </c>
      <c r="BC1657" s="51" t="str">
        <f aca="false">IF(C1657="","",IF(AND(Y1657="CONSUMO",AC1657="SIM")*OR(AG1657="-",AG1657="BIT"),IF(E1657&lt;&gt;"",(AI1657-(P1657+L1657-N1657+Q1657)*AY1657)/0.83),""))</f>
        <v/>
      </c>
      <c r="BD1657" s="51" t="str">
        <f aca="false">IF(BC1657="","",BC1657*0.17)</f>
        <v/>
      </c>
      <c r="BE1657" s="51" t="str">
        <f aca="false">IF(I1657=6908,0,IF(BC1657="","",BD1657-((P1657+L1657-N1657+Q1657)*AY1657)))</f>
        <v/>
      </c>
      <c r="BF1657" s="53" t="str">
        <f aca="false">IF(B1657="","",IF(OR(B1657="",E1657="Regime Normal"),0,(AI1657-Q1657)*VLOOKUP(R1657,Dados!$X$98:$Y$108,2,0)))</f>
        <v/>
      </c>
      <c r="BG1657" s="54" t="str">
        <f aca="false">IFERROR(VLOOKUP(I1657,Dados!$AC$27:$AD$43,2,0),IF(B1657="","",IF(D1657&lt;&gt;"MT",IF(AND(AC1657="SIM",Y1657="Revenda"),"2403",IF(AND(AC1657="SIM",Y1657="Consumo"),"2407",IF(AND(AC1657="NÃO",Y1657="Revenda"),"2102",IF(AND(AC1657="NÃO",Y1657="Consumo"),"2556",)))),REPLACE(I1657,1,1,1))))</f>
        <v/>
      </c>
    </row>
    <row r="1658" customFormat="false" ht="12.8" hidden="false" customHeight="true" outlineLevel="0" collapsed="false">
      <c r="Y1658" s="45"/>
      <c r="Z1658" s="46" t="str">
        <f aca="false">IF(B1658="","",(IFERROR(VLOOKUP(H1658,Dados!A$3:B$15000,2,0),"Não Encontrado")))</f>
        <v/>
      </c>
      <c r="AA1658" s="46" t="str">
        <f aca="false">IF(B1658="","",(IFERROR(VLOOKUP(G1658,Dados!C$3:E$15000,3,0),"Não Encontrado")))</f>
        <v/>
      </c>
      <c r="AB1658" s="46" t="str">
        <f aca="false">IFERROR(IF(Z1658&lt;&gt;"Não Encontrado",Z1658,IF(AA1658&lt;&gt;"Não Encontrado",AA1658,"")),"")</f>
        <v/>
      </c>
      <c r="AC1658" s="45" t="str">
        <f aca="false">IF(B1658="","",IF(AB1658="","NÃO","SIM"))</f>
        <v/>
      </c>
      <c r="AD1658" s="45" t="str">
        <f aca="false">IFERROR(VLOOKUP(G1658,Dados!$P$3:$R$500,3,0),"")</f>
        <v/>
      </c>
      <c r="AE1658" s="45" t="str">
        <f aca="false">IFERROR(VLOOKUP(G1658,Dados!$K$3:$L$500,2,0),"")</f>
        <v/>
      </c>
      <c r="AF1658" s="45" t="str">
        <f aca="false">IFERROR(VLOOKUP(G1658,Dados!$M$3:$N$500,2,0),"")</f>
        <v/>
      </c>
      <c r="AG1658" s="45" t="str">
        <f aca="false">IF(F1658="","",IF(AND(AD1658="",AE1658="",AF1658=""),"-",IF(AND(AD1658="BIT",AE1658="",AF1658=""),"BIT",IF(AND(AE1658="ANEXO I",AD1658="",AF1658=""),"ANEXO I",IF(AND(AF1658="ANEXO II",AD1658="",AE1658=""),"ANEXO II","Escolher")))))</f>
        <v/>
      </c>
      <c r="AH1658" s="45" t="str">
        <f aca="false">IF(AG1658&lt;&gt;"Pneus","",IFERROR(VLOOKUP(R1658,Dados!$X$2:$Z$5,3,0)*(AI1658-Q1658),VLOOKUP(D1658,Dados!$X$7:$Z$33,3,0)*(AI1658-Q1658)))</f>
        <v/>
      </c>
      <c r="AI1658" s="47" t="str">
        <f aca="false">IF(B1658="","",P1658+Q1658+O1658+M1658+L1658-N1658)</f>
        <v/>
      </c>
      <c r="AJ1658" s="48" t="str">
        <f aca="false">IFERROR(IF(AND(AC1658="SIM",AG1658="-",Y1658="REVENDA"),(AB1658/1+1)*AI1658,IF(AND(AC1658="SIM",AG1658="Pneus",Y1658="REVENDA"),(AB1658/1+1)*(AI1658-AH1658),"")),"")</f>
        <v/>
      </c>
      <c r="AK1658" s="48" t="str">
        <f aca="false">IF(AJ1658="","",AJ1658*17%)</f>
        <v/>
      </c>
      <c r="AL1658" s="48" t="str">
        <f aca="false">IFERROR(IF(AC1658="NÃO","",IF(AK1658="","",IF(E1658="Simples Nacional",BF1658,IF(T1658=0.12,U1658*0.5833337002,IF(T1658=0,AI1658*0.07,U1658))))),"")</f>
        <v/>
      </c>
      <c r="AM1658" s="47" t="str">
        <f aca="false">IFERROR(IF(AC1658="NÃO","",IF(OR(AG1658="-",AG1658="Pneus"),AK1658-AL1658,"")),"")</f>
        <v/>
      </c>
      <c r="AN1658" s="48" t="str">
        <f aca="false">IF(AND(Y1658="REVENDA",AC1658="SIM",AG1658="BIT"),((AB1658/1+1)*AI1658)*0.4117,"")</f>
        <v/>
      </c>
      <c r="AO1658" s="48" t="str">
        <f aca="false">IF(AN1658="","",AN1658*17%)</f>
        <v/>
      </c>
      <c r="AP1658" s="49" t="str">
        <f aca="false">IF(AN1658="","",IF(T1658=0.12,(U1658*0.4117)*0.4117,IF(T1658=0,(AI1658*0.07)*0.4117,U1658*0.4117)))</f>
        <v/>
      </c>
      <c r="AQ1658" s="47" t="str">
        <f aca="false">IF(AN1658="","",AO1658-AP1658)</f>
        <v/>
      </c>
      <c r="AR1658" s="50" t="str">
        <f aca="false">IFERROR(IF(AND(AC1658="SIM",Y1658="REVENDA",LEFT(AG1658,5)="ANEXO")*OR(AE1658="ANEXO I",AF1658="ANEXO II"),VLOOKUP(H1658,Dados!G:I,2,0),""),"INSERIR MVA")</f>
        <v/>
      </c>
      <c r="AS1658" s="48" t="str">
        <f aca="false">IF(LEFT(AG1658,5)="ANEXO",VLOOKUP(AG1658,Dados!$X$111:$Z$112,2,0)*(AI1658-Q1658),"")</f>
        <v/>
      </c>
      <c r="AT1658" s="48" t="str">
        <f aca="false">IFERROR(IF(AR1658="","",(AI1658*AR1658)+AI1658),"INSERIR MVA")</f>
        <v/>
      </c>
      <c r="AU1658" s="48" t="str">
        <f aca="false">IF(AT1658="","",IF(AY1658=0.04,U1658,AS1658*AY1658))</f>
        <v/>
      </c>
      <c r="AV1658" s="47" t="str">
        <f aca="false">IFERROR(IF(AU1658="","",(VLOOKUP(AG1658,Dados!$X$111:$Z$112,3,0)*AT1658*0.17)),"INSERIR MVA")</f>
        <v/>
      </c>
      <c r="AW1658" s="47" t="str">
        <f aca="false">IFERROR(IF(AR1658="","",AV1658-AU1658),"")</f>
        <v/>
      </c>
      <c r="AX1658" s="51" t="str">
        <f aca="false">IFERROR(IF(AC1658="NÃO","",IF(AM1658&lt;&gt;"",AM1658-W1658,IF(AQ1658&lt;&gt;"",AQ1658-W1658,IF(AW1658&lt;&gt;"",AW1658-W1658,"")))),"")</f>
        <v/>
      </c>
      <c r="AY1658" s="46" t="str">
        <f aca="false">IFERROR(IF(ISNA(VLOOKUP(R1658,Dados!$X$2:$Y$5,2,0)),VLOOKUP(D1658,Dados!$X$7:$Y$33,2,0),VLOOKUP(R1658,Dados!$X$2:$Y$5,2,0)),"")</f>
        <v/>
      </c>
      <c r="AZ1658" s="52" t="str">
        <f aca="false">IF(C1658="","",IF(AND(Y1658="CONSUMO",AC1658="NÃO")*OR(AG1658="-",AG1658="BIT"),IF(E1658&lt;&gt;"",(AI1658-(P1658+L1658-N1658+Q1658)*AY1658)/0.83),""))</f>
        <v/>
      </c>
      <c r="BA1658" s="51" t="str">
        <f aca="false">IF(AZ1658="","",AZ1658*0.17-((P1658+L1658-N1658+Q1658)*AY1658))</f>
        <v/>
      </c>
      <c r="BB1658" s="51" t="str">
        <f aca="false">IF(AND(Y1658="CONSUMO",AG1658="ANEXO I",AY1658&gt;4%),(AI1658-(P1658+L1658-N1658+Q1658)*0.0514)/0.83*(0.5177)*(0.17)-AI1658*0.0514,IF(AND(Y1658="CONSUMO",AG1658="ANEXO II",AY1658&gt;4%),(AI1658-(P1658+L1658-N1658+Q1658)*0.041)/0.83*(0.3295)*(0.17)-AI1658*0.041,IF(AND(Y1658="CONSUMO",AG1658="ANEXO I",AY1658=4%),(AI1658-(P1658+L1658-N1658+Q1658)*0.04)/0.83*(0.5177)*(0.17)-AI1658*0.04,IF(AND(Y1658="CONSUMO",AG1658="ANEXO II",AY1658=4%),(AI1658-(P1658+L1658-N1658+Q1658)*0.04)/0.83*(0.3295)*(0.17)-AI1658*0.04,""))))</f>
        <v/>
      </c>
      <c r="BC1658" s="51" t="str">
        <f aca="false">IF(C1658="","",IF(AND(Y1658="CONSUMO",AC1658="SIM")*OR(AG1658="-",AG1658="BIT"),IF(E1658&lt;&gt;"",(AI1658-(P1658+L1658-N1658+Q1658)*AY1658)/0.83),""))</f>
        <v/>
      </c>
      <c r="BD1658" s="51" t="str">
        <f aca="false">IF(BC1658="","",BC1658*0.17)</f>
        <v/>
      </c>
      <c r="BE1658" s="51" t="str">
        <f aca="false">IF(I1658=6908,0,IF(BC1658="","",BD1658-((P1658+L1658-N1658+Q1658)*AY1658)))</f>
        <v/>
      </c>
      <c r="BF1658" s="53" t="str">
        <f aca="false">IF(B1658="","",IF(OR(B1658="",E1658="Regime Normal"),0,(AI1658-Q1658)*VLOOKUP(R1658,Dados!$X$98:$Y$108,2,0)))</f>
        <v/>
      </c>
      <c r="BG1658" s="54" t="str">
        <f aca="false">IFERROR(VLOOKUP(I1658,Dados!$AC$27:$AD$43,2,0),IF(B1658="","",IF(D1658&lt;&gt;"MT",IF(AND(AC1658="SIM",Y1658="Revenda"),"2403",IF(AND(AC1658="SIM",Y1658="Consumo"),"2407",IF(AND(AC1658="NÃO",Y1658="Revenda"),"2102",IF(AND(AC1658="NÃO",Y1658="Consumo"),"2556",)))),REPLACE(I1658,1,1,1))))</f>
        <v/>
      </c>
    </row>
    <row r="1659" customFormat="false" ht="12.8" hidden="false" customHeight="true" outlineLevel="0" collapsed="false">
      <c r="Y1659" s="45"/>
      <c r="Z1659" s="46" t="str">
        <f aca="false">IF(B1659="","",(IFERROR(VLOOKUP(H1659,Dados!A$3:B$15000,2,0),"Não Encontrado")))</f>
        <v/>
      </c>
      <c r="AA1659" s="46" t="str">
        <f aca="false">IF(B1659="","",(IFERROR(VLOOKUP(G1659,Dados!C$3:E$15000,3,0),"Não Encontrado")))</f>
        <v/>
      </c>
      <c r="AB1659" s="46" t="str">
        <f aca="false">IFERROR(IF(Z1659&lt;&gt;"Não Encontrado",Z1659,IF(AA1659&lt;&gt;"Não Encontrado",AA1659,"")),"")</f>
        <v/>
      </c>
      <c r="AC1659" s="45" t="str">
        <f aca="false">IF(B1659="","",IF(AB1659="","NÃO","SIM"))</f>
        <v/>
      </c>
      <c r="AD1659" s="45" t="str">
        <f aca="false">IFERROR(VLOOKUP(G1659,Dados!$P$3:$R$500,3,0),"")</f>
        <v/>
      </c>
      <c r="AE1659" s="45" t="str">
        <f aca="false">IFERROR(VLOOKUP(G1659,Dados!$K$3:$L$500,2,0),"")</f>
        <v/>
      </c>
      <c r="AF1659" s="45" t="str">
        <f aca="false">IFERROR(VLOOKUP(G1659,Dados!$M$3:$N$500,2,0),"")</f>
        <v/>
      </c>
      <c r="AG1659" s="45" t="str">
        <f aca="false">IF(F1659="","",IF(AND(AD1659="",AE1659="",AF1659=""),"-",IF(AND(AD1659="BIT",AE1659="",AF1659=""),"BIT",IF(AND(AE1659="ANEXO I",AD1659="",AF1659=""),"ANEXO I",IF(AND(AF1659="ANEXO II",AD1659="",AE1659=""),"ANEXO II","Escolher")))))</f>
        <v/>
      </c>
      <c r="AH1659" s="45" t="str">
        <f aca="false">IF(AG1659&lt;&gt;"Pneus","",IFERROR(VLOOKUP(R1659,Dados!$X$2:$Z$5,3,0)*(AI1659-Q1659),VLOOKUP(D1659,Dados!$X$7:$Z$33,3,0)*(AI1659-Q1659)))</f>
        <v/>
      </c>
      <c r="AI1659" s="47" t="str">
        <f aca="false">IF(B1659="","",P1659+Q1659+O1659+M1659+L1659-N1659)</f>
        <v/>
      </c>
      <c r="AJ1659" s="48" t="str">
        <f aca="false">IFERROR(IF(AND(AC1659="SIM",AG1659="-",Y1659="REVENDA"),(AB1659/1+1)*AI1659,IF(AND(AC1659="SIM",AG1659="Pneus",Y1659="REVENDA"),(AB1659/1+1)*(AI1659-AH1659),"")),"")</f>
        <v/>
      </c>
      <c r="AK1659" s="48" t="str">
        <f aca="false">IF(AJ1659="","",AJ1659*17%)</f>
        <v/>
      </c>
      <c r="AL1659" s="48" t="str">
        <f aca="false">IFERROR(IF(AC1659="NÃO","",IF(AK1659="","",IF(E1659="Simples Nacional",BF1659,IF(T1659=0.12,U1659*0.5833337002,IF(T1659=0,AI1659*0.07,U1659))))),"")</f>
        <v/>
      </c>
      <c r="AM1659" s="47" t="str">
        <f aca="false">IFERROR(IF(AC1659="NÃO","",IF(OR(AG1659="-",AG1659="Pneus"),AK1659-AL1659,"")),"")</f>
        <v/>
      </c>
      <c r="AN1659" s="48" t="str">
        <f aca="false">IF(AND(Y1659="REVENDA",AC1659="SIM",AG1659="BIT"),((AB1659/1+1)*AI1659)*0.4117,"")</f>
        <v/>
      </c>
      <c r="AO1659" s="48" t="str">
        <f aca="false">IF(AN1659="","",AN1659*17%)</f>
        <v/>
      </c>
      <c r="AP1659" s="49" t="str">
        <f aca="false">IF(AN1659="","",IF(T1659=0.12,(U1659*0.4117)*0.4117,IF(T1659=0,(AI1659*0.07)*0.4117,U1659*0.4117)))</f>
        <v/>
      </c>
      <c r="AQ1659" s="47" t="str">
        <f aca="false">IF(AN1659="","",AO1659-AP1659)</f>
        <v/>
      </c>
      <c r="AR1659" s="50" t="str">
        <f aca="false">IFERROR(IF(AND(AC1659="SIM",Y1659="REVENDA",LEFT(AG1659,5)="ANEXO")*OR(AE1659="ANEXO I",AF1659="ANEXO II"),VLOOKUP(H1659,Dados!G:I,2,0),""),"INSERIR MVA")</f>
        <v/>
      </c>
      <c r="AS1659" s="48" t="str">
        <f aca="false">IF(LEFT(AG1659,5)="ANEXO",VLOOKUP(AG1659,Dados!$X$111:$Z$112,2,0)*(AI1659-Q1659),"")</f>
        <v/>
      </c>
      <c r="AT1659" s="48" t="str">
        <f aca="false">IFERROR(IF(AR1659="","",(AI1659*AR1659)+AI1659),"INSERIR MVA")</f>
        <v/>
      </c>
      <c r="AU1659" s="48" t="str">
        <f aca="false">IF(AT1659="","",IF(AY1659=0.04,U1659,AS1659*AY1659))</f>
        <v/>
      </c>
      <c r="AV1659" s="47" t="str">
        <f aca="false">IFERROR(IF(AU1659="","",(VLOOKUP(AG1659,Dados!$X$111:$Z$112,3,0)*AT1659*0.17)),"INSERIR MVA")</f>
        <v/>
      </c>
      <c r="AW1659" s="47" t="str">
        <f aca="false">IFERROR(IF(AR1659="","",AV1659-AU1659),"")</f>
        <v/>
      </c>
      <c r="AX1659" s="51" t="str">
        <f aca="false">IFERROR(IF(AC1659="NÃO","",IF(AM1659&lt;&gt;"",AM1659-W1659,IF(AQ1659&lt;&gt;"",AQ1659-W1659,IF(AW1659&lt;&gt;"",AW1659-W1659,"")))),"")</f>
        <v/>
      </c>
      <c r="AY1659" s="46" t="str">
        <f aca="false">IFERROR(IF(ISNA(VLOOKUP(R1659,Dados!$X$2:$Y$5,2,0)),VLOOKUP(D1659,Dados!$X$7:$Y$33,2,0),VLOOKUP(R1659,Dados!$X$2:$Y$5,2,0)),"")</f>
        <v/>
      </c>
      <c r="AZ1659" s="52" t="str">
        <f aca="false">IF(C1659="","",IF(AND(Y1659="CONSUMO",AC1659="NÃO")*OR(AG1659="-",AG1659="BIT"),IF(E1659&lt;&gt;"",(AI1659-(P1659+L1659-N1659+Q1659)*AY1659)/0.83),""))</f>
        <v/>
      </c>
      <c r="BA1659" s="51" t="str">
        <f aca="false">IF(AZ1659="","",AZ1659*0.17-((P1659+L1659-N1659+Q1659)*AY1659))</f>
        <v/>
      </c>
      <c r="BB1659" s="51" t="str">
        <f aca="false">IF(AND(Y1659="CONSUMO",AG1659="ANEXO I",AY1659&gt;4%),(AI1659-(P1659+L1659-N1659+Q1659)*0.0514)/0.83*(0.5177)*(0.17)-AI1659*0.0514,IF(AND(Y1659="CONSUMO",AG1659="ANEXO II",AY1659&gt;4%),(AI1659-(P1659+L1659-N1659+Q1659)*0.041)/0.83*(0.3295)*(0.17)-AI1659*0.041,IF(AND(Y1659="CONSUMO",AG1659="ANEXO I",AY1659=4%),(AI1659-(P1659+L1659-N1659+Q1659)*0.04)/0.83*(0.5177)*(0.17)-AI1659*0.04,IF(AND(Y1659="CONSUMO",AG1659="ANEXO II",AY1659=4%),(AI1659-(P1659+L1659-N1659+Q1659)*0.04)/0.83*(0.3295)*(0.17)-AI1659*0.04,""))))</f>
        <v/>
      </c>
      <c r="BC1659" s="51" t="str">
        <f aca="false">IF(C1659="","",IF(AND(Y1659="CONSUMO",AC1659="SIM")*OR(AG1659="-",AG1659="BIT"),IF(E1659&lt;&gt;"",(AI1659-(P1659+L1659-N1659+Q1659)*AY1659)/0.83),""))</f>
        <v/>
      </c>
      <c r="BD1659" s="51" t="str">
        <f aca="false">IF(BC1659="","",BC1659*0.17)</f>
        <v/>
      </c>
      <c r="BE1659" s="51" t="str">
        <f aca="false">IF(I1659=6908,0,IF(BC1659="","",BD1659-((P1659+L1659-N1659+Q1659)*AY1659)))</f>
        <v/>
      </c>
      <c r="BF1659" s="53" t="str">
        <f aca="false">IF(B1659="","",IF(OR(B1659="",E1659="Regime Normal"),0,(AI1659-Q1659)*VLOOKUP(R1659,Dados!$X$98:$Y$108,2,0)))</f>
        <v/>
      </c>
      <c r="BG1659" s="54" t="str">
        <f aca="false">IFERROR(VLOOKUP(I1659,Dados!$AC$27:$AD$43,2,0),IF(B1659="","",IF(D1659&lt;&gt;"MT",IF(AND(AC1659="SIM",Y1659="Revenda"),"2403",IF(AND(AC1659="SIM",Y1659="Consumo"),"2407",IF(AND(AC1659="NÃO",Y1659="Revenda"),"2102",IF(AND(AC1659="NÃO",Y1659="Consumo"),"2556",)))),REPLACE(I1659,1,1,1))))</f>
        <v/>
      </c>
    </row>
    <row r="1660" customFormat="false" ht="12.8" hidden="false" customHeight="true" outlineLevel="0" collapsed="false">
      <c r="Y1660" s="45"/>
      <c r="Z1660" s="46" t="str">
        <f aca="false">IF(B1660="","",(IFERROR(VLOOKUP(H1660,Dados!A$3:B$15000,2,0),"Não Encontrado")))</f>
        <v/>
      </c>
      <c r="AA1660" s="46" t="str">
        <f aca="false">IF(B1660="","",(IFERROR(VLOOKUP(G1660,Dados!C$3:E$15000,3,0),"Não Encontrado")))</f>
        <v/>
      </c>
      <c r="AB1660" s="46" t="str">
        <f aca="false">IFERROR(IF(Z1660&lt;&gt;"Não Encontrado",Z1660,IF(AA1660&lt;&gt;"Não Encontrado",AA1660,"")),"")</f>
        <v/>
      </c>
      <c r="AC1660" s="45" t="str">
        <f aca="false">IF(B1660="","",IF(AB1660="","NÃO","SIM"))</f>
        <v/>
      </c>
      <c r="AD1660" s="45" t="str">
        <f aca="false">IFERROR(VLOOKUP(G1660,Dados!$P$3:$R$500,3,0),"")</f>
        <v/>
      </c>
      <c r="AE1660" s="45" t="str">
        <f aca="false">IFERROR(VLOOKUP(G1660,Dados!$K$3:$L$500,2,0),"")</f>
        <v/>
      </c>
      <c r="AF1660" s="45" t="str">
        <f aca="false">IFERROR(VLOOKUP(G1660,Dados!$M$3:$N$500,2,0),"")</f>
        <v/>
      </c>
      <c r="AG1660" s="45" t="str">
        <f aca="false">IF(F1660="","",IF(AND(AD1660="",AE1660="",AF1660=""),"-",IF(AND(AD1660="BIT",AE1660="",AF1660=""),"BIT",IF(AND(AE1660="ANEXO I",AD1660="",AF1660=""),"ANEXO I",IF(AND(AF1660="ANEXO II",AD1660="",AE1660=""),"ANEXO II","Escolher")))))</f>
        <v/>
      </c>
      <c r="AH1660" s="45" t="str">
        <f aca="false">IF(AG1660&lt;&gt;"Pneus","",IFERROR(VLOOKUP(R1660,Dados!$X$2:$Z$5,3,0)*(AI1660-Q1660),VLOOKUP(D1660,Dados!$X$7:$Z$33,3,0)*(AI1660-Q1660)))</f>
        <v/>
      </c>
      <c r="AI1660" s="47" t="str">
        <f aca="false">IF(B1660="","",P1660+Q1660+O1660+M1660+L1660-N1660)</f>
        <v/>
      </c>
      <c r="AJ1660" s="48" t="str">
        <f aca="false">IFERROR(IF(AND(AC1660="SIM",AG1660="-",Y1660="REVENDA"),(AB1660/1+1)*AI1660,IF(AND(AC1660="SIM",AG1660="Pneus",Y1660="REVENDA"),(AB1660/1+1)*(AI1660-AH1660),"")),"")</f>
        <v/>
      </c>
      <c r="AK1660" s="48" t="str">
        <f aca="false">IF(AJ1660="","",AJ1660*17%)</f>
        <v/>
      </c>
      <c r="AL1660" s="48" t="str">
        <f aca="false">IFERROR(IF(AC1660="NÃO","",IF(AK1660="","",IF(E1660="Simples Nacional",BF1660,IF(T1660=0.12,U1660*0.5833337002,IF(T1660=0,AI1660*0.07,U1660))))),"")</f>
        <v/>
      </c>
      <c r="AM1660" s="47" t="str">
        <f aca="false">IFERROR(IF(AC1660="NÃO","",IF(OR(AG1660="-",AG1660="Pneus"),AK1660-AL1660,"")),"")</f>
        <v/>
      </c>
      <c r="AN1660" s="48" t="str">
        <f aca="false">IF(AND(Y1660="REVENDA",AC1660="SIM",AG1660="BIT"),((AB1660/1+1)*AI1660)*0.4117,"")</f>
        <v/>
      </c>
      <c r="AO1660" s="48" t="str">
        <f aca="false">IF(AN1660="","",AN1660*17%)</f>
        <v/>
      </c>
      <c r="AP1660" s="49" t="str">
        <f aca="false">IF(AN1660="","",IF(T1660=0.12,(U1660*0.4117)*0.4117,IF(T1660=0,(AI1660*0.07)*0.4117,U1660*0.4117)))</f>
        <v/>
      </c>
      <c r="AQ1660" s="47" t="str">
        <f aca="false">IF(AN1660="","",AO1660-AP1660)</f>
        <v/>
      </c>
      <c r="AR1660" s="50" t="str">
        <f aca="false">IFERROR(IF(AND(AC1660="SIM",Y1660="REVENDA",LEFT(AG1660,5)="ANEXO")*OR(AE1660="ANEXO I",AF1660="ANEXO II"),VLOOKUP(H1660,Dados!G:I,2,0),""),"INSERIR MVA")</f>
        <v/>
      </c>
      <c r="AS1660" s="48" t="str">
        <f aca="false">IF(LEFT(AG1660,5)="ANEXO",VLOOKUP(AG1660,Dados!$X$111:$Z$112,2,0)*(AI1660-Q1660),"")</f>
        <v/>
      </c>
      <c r="AT1660" s="48" t="str">
        <f aca="false">IFERROR(IF(AR1660="","",(AI1660*AR1660)+AI1660),"INSERIR MVA")</f>
        <v/>
      </c>
      <c r="AU1660" s="48" t="str">
        <f aca="false">IF(AT1660="","",IF(AY1660=0.04,U1660,AS1660*AY1660))</f>
        <v/>
      </c>
      <c r="AV1660" s="47" t="str">
        <f aca="false">IFERROR(IF(AU1660="","",(VLOOKUP(AG1660,Dados!$X$111:$Z$112,3,0)*AT1660*0.17)),"INSERIR MVA")</f>
        <v/>
      </c>
      <c r="AW1660" s="47" t="str">
        <f aca="false">IFERROR(IF(AR1660="","",AV1660-AU1660),"")</f>
        <v/>
      </c>
      <c r="AX1660" s="51" t="str">
        <f aca="false">IFERROR(IF(AC1660="NÃO","",IF(AM1660&lt;&gt;"",AM1660-W1660,IF(AQ1660&lt;&gt;"",AQ1660-W1660,IF(AW1660&lt;&gt;"",AW1660-W1660,"")))),"")</f>
        <v/>
      </c>
      <c r="AY1660" s="46" t="str">
        <f aca="false">IFERROR(IF(ISNA(VLOOKUP(R1660,Dados!$X$2:$Y$5,2,0)),VLOOKUP(D1660,Dados!$X$7:$Y$33,2,0),VLOOKUP(R1660,Dados!$X$2:$Y$5,2,0)),"")</f>
        <v/>
      </c>
      <c r="AZ1660" s="52" t="str">
        <f aca="false">IF(C1660="","",IF(AND(Y1660="CONSUMO",AC1660="NÃO")*OR(AG1660="-",AG1660="BIT"),IF(E1660&lt;&gt;"",(AI1660-(P1660+L1660-N1660+Q1660)*AY1660)/0.83),""))</f>
        <v/>
      </c>
      <c r="BA1660" s="51" t="str">
        <f aca="false">IF(AZ1660="","",AZ1660*0.17-((P1660+L1660-N1660+Q1660)*AY1660))</f>
        <v/>
      </c>
      <c r="BB1660" s="51" t="str">
        <f aca="false">IF(AND(Y1660="CONSUMO",AG1660="ANEXO I",AY1660&gt;4%),(AI1660-(P1660+L1660-N1660+Q1660)*0.0514)/0.83*(0.5177)*(0.17)-AI1660*0.0514,IF(AND(Y1660="CONSUMO",AG1660="ANEXO II",AY1660&gt;4%),(AI1660-(P1660+L1660-N1660+Q1660)*0.041)/0.83*(0.3295)*(0.17)-AI1660*0.041,IF(AND(Y1660="CONSUMO",AG1660="ANEXO I",AY1660=4%),(AI1660-(P1660+L1660-N1660+Q1660)*0.04)/0.83*(0.5177)*(0.17)-AI1660*0.04,IF(AND(Y1660="CONSUMO",AG1660="ANEXO II",AY1660=4%),(AI1660-(P1660+L1660-N1660+Q1660)*0.04)/0.83*(0.3295)*(0.17)-AI1660*0.04,""))))</f>
        <v/>
      </c>
      <c r="BC1660" s="51" t="str">
        <f aca="false">IF(C1660="","",IF(AND(Y1660="CONSUMO",AC1660="SIM")*OR(AG1660="-",AG1660="BIT"),IF(E1660&lt;&gt;"",(AI1660-(P1660+L1660-N1660+Q1660)*AY1660)/0.83),""))</f>
        <v/>
      </c>
      <c r="BD1660" s="51" t="str">
        <f aca="false">IF(BC1660="","",BC1660*0.17)</f>
        <v/>
      </c>
      <c r="BE1660" s="51" t="str">
        <f aca="false">IF(I1660=6908,0,IF(BC1660="","",BD1660-((P1660+L1660-N1660+Q1660)*AY1660)))</f>
        <v/>
      </c>
      <c r="BF1660" s="53" t="str">
        <f aca="false">IF(B1660="","",IF(OR(B1660="",E1660="Regime Normal"),0,(AI1660-Q1660)*VLOOKUP(R1660,Dados!$X$98:$Y$108,2,0)))</f>
        <v/>
      </c>
      <c r="BG1660" s="54" t="str">
        <f aca="false">IFERROR(VLOOKUP(I1660,Dados!$AC$27:$AD$43,2,0),IF(B1660="","",IF(D1660&lt;&gt;"MT",IF(AND(AC1660="SIM",Y1660="Revenda"),"2403",IF(AND(AC1660="SIM",Y1660="Consumo"),"2407",IF(AND(AC1660="NÃO",Y1660="Revenda"),"2102",IF(AND(AC1660="NÃO",Y1660="Consumo"),"2556",)))),REPLACE(I1660,1,1,1))))</f>
        <v/>
      </c>
    </row>
    <row r="1661" customFormat="false" ht="12.8" hidden="false" customHeight="true" outlineLevel="0" collapsed="false">
      <c r="Y1661" s="45"/>
      <c r="Z1661" s="46" t="str">
        <f aca="false">IF(B1661="","",(IFERROR(VLOOKUP(H1661,Dados!A$3:B$15000,2,0),"Não Encontrado")))</f>
        <v/>
      </c>
      <c r="AA1661" s="46" t="str">
        <f aca="false">IF(B1661="","",(IFERROR(VLOOKUP(G1661,Dados!C$3:E$15000,3,0),"Não Encontrado")))</f>
        <v/>
      </c>
      <c r="AB1661" s="46" t="str">
        <f aca="false">IFERROR(IF(Z1661&lt;&gt;"Não Encontrado",Z1661,IF(AA1661&lt;&gt;"Não Encontrado",AA1661,"")),"")</f>
        <v/>
      </c>
      <c r="AC1661" s="45" t="str">
        <f aca="false">IF(B1661="","",IF(AB1661="","NÃO","SIM"))</f>
        <v/>
      </c>
      <c r="AD1661" s="45" t="str">
        <f aca="false">IFERROR(VLOOKUP(G1661,Dados!$P$3:$R$500,3,0),"")</f>
        <v/>
      </c>
      <c r="AE1661" s="45" t="str">
        <f aca="false">IFERROR(VLOOKUP(G1661,Dados!$K$3:$L$500,2,0),"")</f>
        <v/>
      </c>
      <c r="AF1661" s="45" t="str">
        <f aca="false">IFERROR(VLOOKUP(G1661,Dados!$M$3:$N$500,2,0),"")</f>
        <v/>
      </c>
      <c r="AG1661" s="45" t="str">
        <f aca="false">IF(F1661="","",IF(AND(AD1661="",AE1661="",AF1661=""),"-",IF(AND(AD1661="BIT",AE1661="",AF1661=""),"BIT",IF(AND(AE1661="ANEXO I",AD1661="",AF1661=""),"ANEXO I",IF(AND(AF1661="ANEXO II",AD1661="",AE1661=""),"ANEXO II","Escolher")))))</f>
        <v/>
      </c>
      <c r="AH1661" s="45" t="str">
        <f aca="false">IF(AG1661&lt;&gt;"Pneus","",IFERROR(VLOOKUP(R1661,Dados!$X$2:$Z$5,3,0)*(AI1661-Q1661),VLOOKUP(D1661,Dados!$X$7:$Z$33,3,0)*(AI1661-Q1661)))</f>
        <v/>
      </c>
      <c r="AI1661" s="47" t="str">
        <f aca="false">IF(B1661="","",P1661+Q1661+O1661+M1661+L1661-N1661)</f>
        <v/>
      </c>
      <c r="AJ1661" s="48" t="str">
        <f aca="false">IFERROR(IF(AND(AC1661="SIM",AG1661="-",Y1661="REVENDA"),(AB1661/1+1)*AI1661,IF(AND(AC1661="SIM",AG1661="Pneus",Y1661="REVENDA"),(AB1661/1+1)*(AI1661-AH1661),"")),"")</f>
        <v/>
      </c>
      <c r="AK1661" s="48" t="str">
        <f aca="false">IF(AJ1661="","",AJ1661*17%)</f>
        <v/>
      </c>
      <c r="AL1661" s="48" t="str">
        <f aca="false">IFERROR(IF(AC1661="NÃO","",IF(AK1661="","",IF(E1661="Simples Nacional",BF1661,IF(T1661=0.12,U1661*0.5833337002,IF(T1661=0,AI1661*0.07,U1661))))),"")</f>
        <v/>
      </c>
      <c r="AM1661" s="47" t="str">
        <f aca="false">IFERROR(IF(AC1661="NÃO","",IF(OR(AG1661="-",AG1661="Pneus"),AK1661-AL1661,"")),"")</f>
        <v/>
      </c>
      <c r="AN1661" s="48" t="str">
        <f aca="false">IF(AND(Y1661="REVENDA",AC1661="SIM",AG1661="BIT"),((AB1661/1+1)*AI1661)*0.4117,"")</f>
        <v/>
      </c>
      <c r="AO1661" s="48" t="str">
        <f aca="false">IF(AN1661="","",AN1661*17%)</f>
        <v/>
      </c>
      <c r="AP1661" s="49" t="str">
        <f aca="false">IF(AN1661="","",IF(T1661=0.12,(U1661*0.4117)*0.4117,IF(T1661=0,(AI1661*0.07)*0.4117,U1661*0.4117)))</f>
        <v/>
      </c>
      <c r="AQ1661" s="47" t="str">
        <f aca="false">IF(AN1661="","",AO1661-AP1661)</f>
        <v/>
      </c>
      <c r="AR1661" s="50" t="str">
        <f aca="false">IFERROR(IF(AND(AC1661="SIM",Y1661="REVENDA",LEFT(AG1661,5)="ANEXO")*OR(AE1661="ANEXO I",AF1661="ANEXO II"),VLOOKUP(H1661,Dados!G:I,2,0),""),"INSERIR MVA")</f>
        <v/>
      </c>
      <c r="AS1661" s="48" t="str">
        <f aca="false">IF(LEFT(AG1661,5)="ANEXO",VLOOKUP(AG1661,Dados!$X$111:$Z$112,2,0)*(AI1661-Q1661),"")</f>
        <v/>
      </c>
      <c r="AT1661" s="48" t="str">
        <f aca="false">IFERROR(IF(AR1661="","",(AI1661*AR1661)+AI1661),"INSERIR MVA")</f>
        <v/>
      </c>
      <c r="AU1661" s="48" t="str">
        <f aca="false">IF(AT1661="","",IF(AY1661=0.04,U1661,AS1661*AY1661))</f>
        <v/>
      </c>
      <c r="AV1661" s="47" t="str">
        <f aca="false">IFERROR(IF(AU1661="","",(VLOOKUP(AG1661,Dados!$X$111:$Z$112,3,0)*AT1661*0.17)),"INSERIR MVA")</f>
        <v/>
      </c>
      <c r="AW1661" s="47" t="str">
        <f aca="false">IFERROR(IF(AR1661="","",AV1661-AU1661),"")</f>
        <v/>
      </c>
      <c r="AX1661" s="51" t="str">
        <f aca="false">IFERROR(IF(AC1661="NÃO","",IF(AM1661&lt;&gt;"",AM1661-W1661,IF(AQ1661&lt;&gt;"",AQ1661-W1661,IF(AW1661&lt;&gt;"",AW1661-W1661,"")))),"")</f>
        <v/>
      </c>
      <c r="AY1661" s="46" t="str">
        <f aca="false">IFERROR(IF(ISNA(VLOOKUP(R1661,Dados!$X$2:$Y$5,2,0)),VLOOKUP(D1661,Dados!$X$7:$Y$33,2,0),VLOOKUP(R1661,Dados!$X$2:$Y$5,2,0)),"")</f>
        <v/>
      </c>
      <c r="AZ1661" s="52" t="str">
        <f aca="false">IF(C1661="","",IF(AND(Y1661="CONSUMO",AC1661="NÃO")*OR(AG1661="-",AG1661="BIT"),IF(E1661&lt;&gt;"",(AI1661-(P1661+L1661-N1661+Q1661)*AY1661)/0.83),""))</f>
        <v/>
      </c>
      <c r="BA1661" s="51" t="str">
        <f aca="false">IF(AZ1661="","",AZ1661*0.17-((P1661+L1661-N1661+Q1661)*AY1661))</f>
        <v/>
      </c>
      <c r="BB1661" s="51" t="str">
        <f aca="false">IF(AND(Y1661="CONSUMO",AG1661="ANEXO I",AY1661&gt;4%),(AI1661-(P1661+L1661-N1661+Q1661)*0.0514)/0.83*(0.5177)*(0.17)-AI1661*0.0514,IF(AND(Y1661="CONSUMO",AG1661="ANEXO II",AY1661&gt;4%),(AI1661-(P1661+L1661-N1661+Q1661)*0.041)/0.83*(0.3295)*(0.17)-AI1661*0.041,IF(AND(Y1661="CONSUMO",AG1661="ANEXO I",AY1661=4%),(AI1661-(P1661+L1661-N1661+Q1661)*0.04)/0.83*(0.5177)*(0.17)-AI1661*0.04,IF(AND(Y1661="CONSUMO",AG1661="ANEXO II",AY1661=4%),(AI1661-(P1661+L1661-N1661+Q1661)*0.04)/0.83*(0.3295)*(0.17)-AI1661*0.04,""))))</f>
        <v/>
      </c>
      <c r="BC1661" s="51" t="str">
        <f aca="false">IF(C1661="","",IF(AND(Y1661="CONSUMO",AC1661="SIM")*OR(AG1661="-",AG1661="BIT"),IF(E1661&lt;&gt;"",(AI1661-(P1661+L1661-N1661+Q1661)*AY1661)/0.83),""))</f>
        <v/>
      </c>
      <c r="BD1661" s="51" t="str">
        <f aca="false">IF(BC1661="","",BC1661*0.17)</f>
        <v/>
      </c>
      <c r="BE1661" s="51" t="str">
        <f aca="false">IF(I1661=6908,0,IF(BC1661="","",BD1661-((P1661+L1661-N1661+Q1661)*AY1661)))</f>
        <v/>
      </c>
      <c r="BF1661" s="53" t="str">
        <f aca="false">IF(B1661="","",IF(OR(B1661="",E1661="Regime Normal"),0,(AI1661-Q1661)*VLOOKUP(R1661,Dados!$X$98:$Y$108,2,0)))</f>
        <v/>
      </c>
      <c r="BG1661" s="54" t="str">
        <f aca="false">IFERROR(VLOOKUP(I1661,Dados!$AC$27:$AD$43,2,0),IF(B1661="","",IF(D1661&lt;&gt;"MT",IF(AND(AC1661="SIM",Y1661="Revenda"),"2403",IF(AND(AC1661="SIM",Y1661="Consumo"),"2407",IF(AND(AC1661="NÃO",Y1661="Revenda"),"2102",IF(AND(AC1661="NÃO",Y1661="Consumo"),"2556",)))),REPLACE(I1661,1,1,1))))</f>
        <v/>
      </c>
    </row>
    <row r="1662" customFormat="false" ht="12.8" hidden="false" customHeight="true" outlineLevel="0" collapsed="false">
      <c r="Y1662" s="45"/>
      <c r="Z1662" s="46" t="str">
        <f aca="false">IF(B1662="","",(IFERROR(VLOOKUP(H1662,Dados!A$3:B$15000,2,0),"Não Encontrado")))</f>
        <v/>
      </c>
      <c r="AA1662" s="46" t="str">
        <f aca="false">IF(B1662="","",(IFERROR(VLOOKUP(G1662,Dados!C$3:E$15000,3,0),"Não Encontrado")))</f>
        <v/>
      </c>
      <c r="AB1662" s="46" t="str">
        <f aca="false">IFERROR(IF(Z1662&lt;&gt;"Não Encontrado",Z1662,IF(AA1662&lt;&gt;"Não Encontrado",AA1662,"")),"")</f>
        <v/>
      </c>
      <c r="AC1662" s="45" t="str">
        <f aca="false">IF(B1662="","",IF(AB1662="","NÃO","SIM"))</f>
        <v/>
      </c>
      <c r="AD1662" s="45" t="str">
        <f aca="false">IFERROR(VLOOKUP(G1662,Dados!$P$3:$R$500,3,0),"")</f>
        <v/>
      </c>
      <c r="AE1662" s="45" t="str">
        <f aca="false">IFERROR(VLOOKUP(G1662,Dados!$K$3:$L$500,2,0),"")</f>
        <v/>
      </c>
      <c r="AF1662" s="45" t="str">
        <f aca="false">IFERROR(VLOOKUP(G1662,Dados!$M$3:$N$500,2,0),"")</f>
        <v/>
      </c>
      <c r="AG1662" s="45" t="str">
        <f aca="false">IF(F1662="","",IF(AND(AD1662="",AE1662="",AF1662=""),"-",IF(AND(AD1662="BIT",AE1662="",AF1662=""),"BIT",IF(AND(AE1662="ANEXO I",AD1662="",AF1662=""),"ANEXO I",IF(AND(AF1662="ANEXO II",AD1662="",AE1662=""),"ANEXO II","Escolher")))))</f>
        <v/>
      </c>
      <c r="AH1662" s="45" t="str">
        <f aca="false">IF(AG1662&lt;&gt;"Pneus","",IFERROR(VLOOKUP(R1662,Dados!$X$2:$Z$5,3,0)*(AI1662-Q1662),VLOOKUP(D1662,Dados!$X$7:$Z$33,3,0)*(AI1662-Q1662)))</f>
        <v/>
      </c>
      <c r="AI1662" s="47" t="str">
        <f aca="false">IF(B1662="","",P1662+Q1662+O1662+M1662+L1662-N1662)</f>
        <v/>
      </c>
      <c r="AJ1662" s="48" t="str">
        <f aca="false">IFERROR(IF(AND(AC1662="SIM",AG1662="-",Y1662="REVENDA"),(AB1662/1+1)*AI1662,IF(AND(AC1662="SIM",AG1662="Pneus",Y1662="REVENDA"),(AB1662/1+1)*(AI1662-AH1662),"")),"")</f>
        <v/>
      </c>
      <c r="AK1662" s="48" t="str">
        <f aca="false">IF(AJ1662="","",AJ1662*17%)</f>
        <v/>
      </c>
      <c r="AL1662" s="48" t="str">
        <f aca="false">IFERROR(IF(AC1662="NÃO","",IF(AK1662="","",IF(E1662="Simples Nacional",BF1662,IF(T1662=0.12,U1662*0.5833337002,IF(T1662=0,AI1662*0.07,U1662))))),"")</f>
        <v/>
      </c>
      <c r="AM1662" s="47" t="str">
        <f aca="false">IFERROR(IF(AC1662="NÃO","",IF(OR(AG1662="-",AG1662="Pneus"),AK1662-AL1662,"")),"")</f>
        <v/>
      </c>
      <c r="AN1662" s="48" t="str">
        <f aca="false">IF(AND(Y1662="REVENDA",AC1662="SIM",AG1662="BIT"),((AB1662/1+1)*AI1662)*0.4117,"")</f>
        <v/>
      </c>
      <c r="AO1662" s="48" t="str">
        <f aca="false">IF(AN1662="","",AN1662*17%)</f>
        <v/>
      </c>
      <c r="AP1662" s="49" t="str">
        <f aca="false">IF(AN1662="","",IF(T1662=0.12,(U1662*0.4117)*0.4117,IF(T1662=0,(AI1662*0.07)*0.4117,U1662*0.4117)))</f>
        <v/>
      </c>
      <c r="AQ1662" s="47" t="str">
        <f aca="false">IF(AN1662="","",AO1662-AP1662)</f>
        <v/>
      </c>
      <c r="AR1662" s="50" t="str">
        <f aca="false">IFERROR(IF(AND(AC1662="SIM",Y1662="REVENDA",LEFT(AG1662,5)="ANEXO")*OR(AE1662="ANEXO I",AF1662="ANEXO II"),VLOOKUP(H1662,Dados!G:I,2,0),""),"INSERIR MVA")</f>
        <v/>
      </c>
      <c r="AS1662" s="48" t="str">
        <f aca="false">IF(LEFT(AG1662,5)="ANEXO",VLOOKUP(AG1662,Dados!$X$111:$Z$112,2,0)*(AI1662-Q1662),"")</f>
        <v/>
      </c>
      <c r="AT1662" s="48" t="str">
        <f aca="false">IFERROR(IF(AR1662="","",(AI1662*AR1662)+AI1662),"INSERIR MVA")</f>
        <v/>
      </c>
      <c r="AU1662" s="48" t="str">
        <f aca="false">IF(AT1662="","",IF(AY1662=0.04,U1662,AS1662*AY1662))</f>
        <v/>
      </c>
      <c r="AV1662" s="47" t="str">
        <f aca="false">IFERROR(IF(AU1662="","",(VLOOKUP(AG1662,Dados!$X$111:$Z$112,3,0)*AT1662*0.17)),"INSERIR MVA")</f>
        <v/>
      </c>
      <c r="AW1662" s="47" t="str">
        <f aca="false">IFERROR(IF(AR1662="","",AV1662-AU1662),"")</f>
        <v/>
      </c>
      <c r="AX1662" s="51" t="str">
        <f aca="false">IFERROR(IF(AC1662="NÃO","",IF(AM1662&lt;&gt;"",AM1662-W1662,IF(AQ1662&lt;&gt;"",AQ1662-W1662,IF(AW1662&lt;&gt;"",AW1662-W1662,"")))),"")</f>
        <v/>
      </c>
      <c r="AY1662" s="46" t="str">
        <f aca="false">IFERROR(IF(ISNA(VLOOKUP(R1662,Dados!$X$2:$Y$5,2,0)),VLOOKUP(D1662,Dados!$X$7:$Y$33,2,0),VLOOKUP(R1662,Dados!$X$2:$Y$5,2,0)),"")</f>
        <v/>
      </c>
      <c r="AZ1662" s="52" t="str">
        <f aca="false">IF(C1662="","",IF(AND(Y1662="CONSUMO",AC1662="NÃO")*OR(AG1662="-",AG1662="BIT"),IF(E1662&lt;&gt;"",(AI1662-(P1662+L1662-N1662+Q1662)*AY1662)/0.83),""))</f>
        <v/>
      </c>
      <c r="BA1662" s="51" t="str">
        <f aca="false">IF(AZ1662="","",AZ1662*0.17-((P1662+L1662-N1662+Q1662)*AY1662))</f>
        <v/>
      </c>
      <c r="BB1662" s="51" t="str">
        <f aca="false">IF(AND(Y1662="CONSUMO",AG1662="ANEXO I",AY1662&gt;4%),(AI1662-(P1662+L1662-N1662+Q1662)*0.0514)/0.83*(0.5177)*(0.17)-AI1662*0.0514,IF(AND(Y1662="CONSUMO",AG1662="ANEXO II",AY1662&gt;4%),(AI1662-(P1662+L1662-N1662+Q1662)*0.041)/0.83*(0.3295)*(0.17)-AI1662*0.041,IF(AND(Y1662="CONSUMO",AG1662="ANEXO I",AY1662=4%),(AI1662-(P1662+L1662-N1662+Q1662)*0.04)/0.83*(0.5177)*(0.17)-AI1662*0.04,IF(AND(Y1662="CONSUMO",AG1662="ANEXO II",AY1662=4%),(AI1662-(P1662+L1662-N1662+Q1662)*0.04)/0.83*(0.3295)*(0.17)-AI1662*0.04,""))))</f>
        <v/>
      </c>
      <c r="BC1662" s="51" t="str">
        <f aca="false">IF(C1662="","",IF(AND(Y1662="CONSUMO",AC1662="SIM")*OR(AG1662="-",AG1662="BIT"),IF(E1662&lt;&gt;"",(AI1662-(P1662+L1662-N1662+Q1662)*AY1662)/0.83),""))</f>
        <v/>
      </c>
      <c r="BD1662" s="51" t="str">
        <f aca="false">IF(BC1662="","",BC1662*0.17)</f>
        <v/>
      </c>
      <c r="BE1662" s="51" t="str">
        <f aca="false">IF(I1662=6908,0,IF(BC1662="","",BD1662-((P1662+L1662-N1662+Q1662)*AY1662)))</f>
        <v/>
      </c>
      <c r="BF1662" s="53" t="str">
        <f aca="false">IF(B1662="","",IF(OR(B1662="",E1662="Regime Normal"),0,(AI1662-Q1662)*VLOOKUP(R1662,Dados!$X$98:$Y$108,2,0)))</f>
        <v/>
      </c>
      <c r="BG1662" s="54" t="str">
        <f aca="false">IFERROR(VLOOKUP(I1662,Dados!$AC$27:$AD$43,2,0),IF(B1662="","",IF(D1662&lt;&gt;"MT",IF(AND(AC1662="SIM",Y1662="Revenda"),"2403",IF(AND(AC1662="SIM",Y1662="Consumo"),"2407",IF(AND(AC1662="NÃO",Y1662="Revenda"),"2102",IF(AND(AC1662="NÃO",Y1662="Consumo"),"2556",)))),REPLACE(I1662,1,1,1))))</f>
        <v/>
      </c>
    </row>
    <row r="1663" customFormat="false" ht="12.8" hidden="false" customHeight="true" outlineLevel="0" collapsed="false">
      <c r="Y1663" s="45"/>
      <c r="Z1663" s="46" t="str">
        <f aca="false">IF(B1663="","",(IFERROR(VLOOKUP(H1663,Dados!A$3:B$15000,2,0),"Não Encontrado")))</f>
        <v/>
      </c>
      <c r="AA1663" s="46" t="str">
        <f aca="false">IF(B1663="","",(IFERROR(VLOOKUP(G1663,Dados!C$3:E$15000,3,0),"Não Encontrado")))</f>
        <v/>
      </c>
      <c r="AB1663" s="46" t="str">
        <f aca="false">IFERROR(IF(Z1663&lt;&gt;"Não Encontrado",Z1663,IF(AA1663&lt;&gt;"Não Encontrado",AA1663,"")),"")</f>
        <v/>
      </c>
      <c r="AC1663" s="45" t="str">
        <f aca="false">IF(B1663="","",IF(AB1663="","NÃO","SIM"))</f>
        <v/>
      </c>
      <c r="AD1663" s="45" t="str">
        <f aca="false">IFERROR(VLOOKUP(G1663,Dados!$P$3:$R$500,3,0),"")</f>
        <v/>
      </c>
      <c r="AE1663" s="45" t="str">
        <f aca="false">IFERROR(VLOOKUP(G1663,Dados!$K$3:$L$500,2,0),"")</f>
        <v/>
      </c>
      <c r="AF1663" s="45" t="str">
        <f aca="false">IFERROR(VLOOKUP(G1663,Dados!$M$3:$N$500,2,0),"")</f>
        <v/>
      </c>
      <c r="AG1663" s="45" t="str">
        <f aca="false">IF(F1663="","",IF(AND(AD1663="",AE1663="",AF1663=""),"-",IF(AND(AD1663="BIT",AE1663="",AF1663=""),"BIT",IF(AND(AE1663="ANEXO I",AD1663="",AF1663=""),"ANEXO I",IF(AND(AF1663="ANEXO II",AD1663="",AE1663=""),"ANEXO II","Escolher")))))</f>
        <v/>
      </c>
      <c r="AH1663" s="45" t="str">
        <f aca="false">IF(AG1663&lt;&gt;"Pneus","",IFERROR(VLOOKUP(R1663,Dados!$X$2:$Z$5,3,0)*(AI1663-Q1663),VLOOKUP(D1663,Dados!$X$7:$Z$33,3,0)*(AI1663-Q1663)))</f>
        <v/>
      </c>
      <c r="AI1663" s="47" t="str">
        <f aca="false">IF(B1663="","",P1663+Q1663+O1663+M1663+L1663-N1663)</f>
        <v/>
      </c>
      <c r="AJ1663" s="48" t="str">
        <f aca="false">IFERROR(IF(AND(AC1663="SIM",AG1663="-",Y1663="REVENDA"),(AB1663/1+1)*AI1663,IF(AND(AC1663="SIM",AG1663="Pneus",Y1663="REVENDA"),(AB1663/1+1)*(AI1663-AH1663),"")),"")</f>
        <v/>
      </c>
      <c r="AK1663" s="48" t="str">
        <f aca="false">IF(AJ1663="","",AJ1663*17%)</f>
        <v/>
      </c>
      <c r="AL1663" s="48" t="str">
        <f aca="false">IFERROR(IF(AC1663="NÃO","",IF(AK1663="","",IF(E1663="Simples Nacional",BF1663,IF(T1663=0.12,U1663*0.5833337002,IF(T1663=0,AI1663*0.07,U1663))))),"")</f>
        <v/>
      </c>
      <c r="AM1663" s="47" t="str">
        <f aca="false">IFERROR(IF(AC1663="NÃO","",IF(OR(AG1663="-",AG1663="Pneus"),AK1663-AL1663,"")),"")</f>
        <v/>
      </c>
      <c r="AN1663" s="48" t="str">
        <f aca="false">IF(AND(Y1663="REVENDA",AC1663="SIM",AG1663="BIT"),((AB1663/1+1)*AI1663)*0.4117,"")</f>
        <v/>
      </c>
      <c r="AO1663" s="48" t="str">
        <f aca="false">IF(AN1663="","",AN1663*17%)</f>
        <v/>
      </c>
      <c r="AP1663" s="49" t="str">
        <f aca="false">IF(AN1663="","",IF(T1663=0.12,(U1663*0.4117)*0.4117,IF(T1663=0,(AI1663*0.07)*0.4117,U1663*0.4117)))</f>
        <v/>
      </c>
      <c r="AQ1663" s="47" t="str">
        <f aca="false">IF(AN1663="","",AO1663-AP1663)</f>
        <v/>
      </c>
      <c r="AR1663" s="50" t="str">
        <f aca="false">IFERROR(IF(AND(AC1663="SIM",Y1663="REVENDA",LEFT(AG1663,5)="ANEXO")*OR(AE1663="ANEXO I",AF1663="ANEXO II"),VLOOKUP(H1663,Dados!G:I,2,0),""),"INSERIR MVA")</f>
        <v/>
      </c>
      <c r="AS1663" s="48" t="str">
        <f aca="false">IF(LEFT(AG1663,5)="ANEXO",VLOOKUP(AG1663,Dados!$X$111:$Z$112,2,0)*(AI1663-Q1663),"")</f>
        <v/>
      </c>
      <c r="AT1663" s="48" t="str">
        <f aca="false">IFERROR(IF(AR1663="","",(AI1663*AR1663)+AI1663),"INSERIR MVA")</f>
        <v/>
      </c>
      <c r="AU1663" s="48" t="str">
        <f aca="false">IF(AT1663="","",IF(AY1663=0.04,U1663,AS1663*AY1663))</f>
        <v/>
      </c>
      <c r="AV1663" s="47" t="str">
        <f aca="false">IFERROR(IF(AU1663="","",(VLOOKUP(AG1663,Dados!$X$111:$Z$112,3,0)*AT1663*0.17)),"INSERIR MVA")</f>
        <v/>
      </c>
      <c r="AW1663" s="47" t="str">
        <f aca="false">IFERROR(IF(AR1663="","",AV1663-AU1663),"")</f>
        <v/>
      </c>
      <c r="AX1663" s="51" t="str">
        <f aca="false">IFERROR(IF(AC1663="NÃO","",IF(AM1663&lt;&gt;"",AM1663-W1663,IF(AQ1663&lt;&gt;"",AQ1663-W1663,IF(AW1663&lt;&gt;"",AW1663-W1663,"")))),"")</f>
        <v/>
      </c>
      <c r="AY1663" s="46" t="str">
        <f aca="false">IFERROR(IF(ISNA(VLOOKUP(R1663,Dados!$X$2:$Y$5,2,0)),VLOOKUP(D1663,Dados!$X$7:$Y$33,2,0),VLOOKUP(R1663,Dados!$X$2:$Y$5,2,0)),"")</f>
        <v/>
      </c>
      <c r="AZ1663" s="52" t="str">
        <f aca="false">IF(C1663="","",IF(AND(Y1663="CONSUMO",AC1663="NÃO")*OR(AG1663="-",AG1663="BIT"),IF(E1663&lt;&gt;"",(AI1663-(P1663+L1663-N1663+Q1663)*AY1663)/0.83),""))</f>
        <v/>
      </c>
      <c r="BA1663" s="51" t="str">
        <f aca="false">IF(AZ1663="","",AZ1663*0.17-((P1663+L1663-N1663+Q1663)*AY1663))</f>
        <v/>
      </c>
      <c r="BB1663" s="51" t="str">
        <f aca="false">IF(AND(Y1663="CONSUMO",AG1663="ANEXO I",AY1663&gt;4%),(AI1663-(P1663+L1663-N1663+Q1663)*0.0514)/0.83*(0.5177)*(0.17)-AI1663*0.0514,IF(AND(Y1663="CONSUMO",AG1663="ANEXO II",AY1663&gt;4%),(AI1663-(P1663+L1663-N1663+Q1663)*0.041)/0.83*(0.3295)*(0.17)-AI1663*0.041,IF(AND(Y1663="CONSUMO",AG1663="ANEXO I",AY1663=4%),(AI1663-(P1663+L1663-N1663+Q1663)*0.04)/0.83*(0.5177)*(0.17)-AI1663*0.04,IF(AND(Y1663="CONSUMO",AG1663="ANEXO II",AY1663=4%),(AI1663-(P1663+L1663-N1663+Q1663)*0.04)/0.83*(0.3295)*(0.17)-AI1663*0.04,""))))</f>
        <v/>
      </c>
      <c r="BC1663" s="51" t="str">
        <f aca="false">IF(C1663="","",IF(AND(Y1663="CONSUMO",AC1663="SIM")*OR(AG1663="-",AG1663="BIT"),IF(E1663&lt;&gt;"",(AI1663-(P1663+L1663-N1663+Q1663)*AY1663)/0.83),""))</f>
        <v/>
      </c>
      <c r="BD1663" s="51" t="str">
        <f aca="false">IF(BC1663="","",BC1663*0.17)</f>
        <v/>
      </c>
      <c r="BE1663" s="51" t="str">
        <f aca="false">IF(I1663=6908,0,IF(BC1663="","",BD1663-((P1663+L1663-N1663+Q1663)*AY1663)))</f>
        <v/>
      </c>
      <c r="BF1663" s="53" t="str">
        <f aca="false">IF(B1663="","",IF(OR(B1663="",E1663="Regime Normal"),0,(AI1663-Q1663)*VLOOKUP(R1663,Dados!$X$98:$Y$108,2,0)))</f>
        <v/>
      </c>
      <c r="BG1663" s="54" t="str">
        <f aca="false">IFERROR(VLOOKUP(I1663,Dados!$AC$27:$AD$43,2,0),IF(B1663="","",IF(D1663&lt;&gt;"MT",IF(AND(AC1663="SIM",Y1663="Revenda"),"2403",IF(AND(AC1663="SIM",Y1663="Consumo"),"2407",IF(AND(AC1663="NÃO",Y1663="Revenda"),"2102",IF(AND(AC1663="NÃO",Y1663="Consumo"),"2556",)))),REPLACE(I1663,1,1,1))))</f>
        <v/>
      </c>
    </row>
    <row r="1664" customFormat="false" ht="12.8" hidden="false" customHeight="true" outlineLevel="0" collapsed="false">
      <c r="Y1664" s="45"/>
      <c r="Z1664" s="46" t="str">
        <f aca="false">IF(B1664="","",(IFERROR(VLOOKUP(H1664,Dados!A$3:B$15000,2,0),"Não Encontrado")))</f>
        <v/>
      </c>
      <c r="AA1664" s="46" t="str">
        <f aca="false">IF(B1664="","",(IFERROR(VLOOKUP(G1664,Dados!C$3:E$15000,3,0),"Não Encontrado")))</f>
        <v/>
      </c>
      <c r="AB1664" s="46" t="str">
        <f aca="false">IFERROR(IF(Z1664&lt;&gt;"Não Encontrado",Z1664,IF(AA1664&lt;&gt;"Não Encontrado",AA1664,"")),"")</f>
        <v/>
      </c>
      <c r="AC1664" s="45" t="str">
        <f aca="false">IF(B1664="","",IF(AB1664="","NÃO","SIM"))</f>
        <v/>
      </c>
      <c r="AD1664" s="45" t="str">
        <f aca="false">IFERROR(VLOOKUP(G1664,Dados!$P$3:$R$500,3,0),"")</f>
        <v/>
      </c>
      <c r="AE1664" s="45" t="str">
        <f aca="false">IFERROR(VLOOKUP(G1664,Dados!$K$3:$L$500,2,0),"")</f>
        <v/>
      </c>
      <c r="AF1664" s="45" t="str">
        <f aca="false">IFERROR(VLOOKUP(G1664,Dados!$M$3:$N$500,2,0),"")</f>
        <v/>
      </c>
      <c r="AG1664" s="45" t="str">
        <f aca="false">IF(F1664="","",IF(AND(AD1664="",AE1664="",AF1664=""),"-",IF(AND(AD1664="BIT",AE1664="",AF1664=""),"BIT",IF(AND(AE1664="ANEXO I",AD1664="",AF1664=""),"ANEXO I",IF(AND(AF1664="ANEXO II",AD1664="",AE1664=""),"ANEXO II","Escolher")))))</f>
        <v/>
      </c>
      <c r="AH1664" s="45" t="str">
        <f aca="false">IF(AG1664&lt;&gt;"Pneus","",IFERROR(VLOOKUP(R1664,Dados!$X$2:$Z$5,3,0)*(AI1664-Q1664),VLOOKUP(D1664,Dados!$X$7:$Z$33,3,0)*(AI1664-Q1664)))</f>
        <v/>
      </c>
      <c r="AI1664" s="47" t="str">
        <f aca="false">IF(B1664="","",P1664+Q1664+O1664+M1664+L1664-N1664)</f>
        <v/>
      </c>
      <c r="AJ1664" s="48" t="str">
        <f aca="false">IFERROR(IF(AND(AC1664="SIM",AG1664="-",Y1664="REVENDA"),(AB1664/1+1)*AI1664,IF(AND(AC1664="SIM",AG1664="Pneus",Y1664="REVENDA"),(AB1664/1+1)*(AI1664-AH1664),"")),"")</f>
        <v/>
      </c>
      <c r="AK1664" s="48" t="str">
        <f aca="false">IF(AJ1664="","",AJ1664*17%)</f>
        <v/>
      </c>
      <c r="AL1664" s="48" t="str">
        <f aca="false">IFERROR(IF(AC1664="NÃO","",IF(AK1664="","",IF(E1664="Simples Nacional",BF1664,IF(T1664=0.12,U1664*0.5833337002,IF(T1664=0,AI1664*0.07,U1664))))),"")</f>
        <v/>
      </c>
      <c r="AM1664" s="47" t="str">
        <f aca="false">IFERROR(IF(AC1664="NÃO","",IF(OR(AG1664="-",AG1664="Pneus"),AK1664-AL1664,"")),"")</f>
        <v/>
      </c>
      <c r="AN1664" s="48" t="str">
        <f aca="false">IF(AND(Y1664="REVENDA",AC1664="SIM",AG1664="BIT"),((AB1664/1+1)*AI1664)*0.4117,"")</f>
        <v/>
      </c>
      <c r="AO1664" s="48" t="str">
        <f aca="false">IF(AN1664="","",AN1664*17%)</f>
        <v/>
      </c>
      <c r="AP1664" s="49" t="str">
        <f aca="false">IF(AN1664="","",IF(T1664=0.12,(U1664*0.4117)*0.4117,IF(T1664=0,(AI1664*0.07)*0.4117,U1664*0.4117)))</f>
        <v/>
      </c>
      <c r="AQ1664" s="47" t="str">
        <f aca="false">IF(AN1664="","",AO1664-AP1664)</f>
        <v/>
      </c>
      <c r="AR1664" s="50" t="str">
        <f aca="false">IFERROR(IF(AND(AC1664="SIM",Y1664="REVENDA",LEFT(AG1664,5)="ANEXO")*OR(AE1664="ANEXO I",AF1664="ANEXO II"),VLOOKUP(H1664,Dados!G:I,2,0),""),"INSERIR MVA")</f>
        <v/>
      </c>
      <c r="AS1664" s="48" t="str">
        <f aca="false">IF(LEFT(AG1664,5)="ANEXO",VLOOKUP(AG1664,Dados!$X$111:$Z$112,2,0)*(AI1664-Q1664),"")</f>
        <v/>
      </c>
      <c r="AT1664" s="48" t="str">
        <f aca="false">IFERROR(IF(AR1664="","",(AI1664*AR1664)+AI1664),"INSERIR MVA")</f>
        <v/>
      </c>
      <c r="AU1664" s="48" t="str">
        <f aca="false">IF(AT1664="","",IF(AY1664=0.04,U1664,AS1664*AY1664))</f>
        <v/>
      </c>
      <c r="AV1664" s="47" t="str">
        <f aca="false">IFERROR(IF(AU1664="","",(VLOOKUP(AG1664,Dados!$X$111:$Z$112,3,0)*AT1664*0.17)),"INSERIR MVA")</f>
        <v/>
      </c>
      <c r="AW1664" s="47" t="str">
        <f aca="false">IFERROR(IF(AR1664="","",AV1664-AU1664),"")</f>
        <v/>
      </c>
      <c r="AX1664" s="51" t="str">
        <f aca="false">IFERROR(IF(AC1664="NÃO","",IF(AM1664&lt;&gt;"",AM1664-W1664,IF(AQ1664&lt;&gt;"",AQ1664-W1664,IF(AW1664&lt;&gt;"",AW1664-W1664,"")))),"")</f>
        <v/>
      </c>
      <c r="AY1664" s="46" t="str">
        <f aca="false">IFERROR(IF(ISNA(VLOOKUP(R1664,Dados!$X$2:$Y$5,2,0)),VLOOKUP(D1664,Dados!$X$7:$Y$33,2,0),VLOOKUP(R1664,Dados!$X$2:$Y$5,2,0)),"")</f>
        <v/>
      </c>
      <c r="AZ1664" s="52" t="str">
        <f aca="false">IF(C1664="","",IF(AND(Y1664="CONSUMO",AC1664="NÃO")*OR(AG1664="-",AG1664="BIT"),IF(E1664&lt;&gt;"",(AI1664-(P1664+L1664-N1664+Q1664)*AY1664)/0.83),""))</f>
        <v/>
      </c>
      <c r="BA1664" s="51" t="str">
        <f aca="false">IF(AZ1664="","",AZ1664*0.17-((P1664+L1664-N1664+Q1664)*AY1664))</f>
        <v/>
      </c>
      <c r="BB1664" s="51" t="str">
        <f aca="false">IF(AND(Y1664="CONSUMO",AG1664="ANEXO I",AY1664&gt;4%),(AI1664-(P1664+L1664-N1664+Q1664)*0.0514)/0.83*(0.5177)*(0.17)-AI1664*0.0514,IF(AND(Y1664="CONSUMO",AG1664="ANEXO II",AY1664&gt;4%),(AI1664-(P1664+L1664-N1664+Q1664)*0.041)/0.83*(0.3295)*(0.17)-AI1664*0.041,IF(AND(Y1664="CONSUMO",AG1664="ANEXO I",AY1664=4%),(AI1664-(P1664+L1664-N1664+Q1664)*0.04)/0.83*(0.5177)*(0.17)-AI1664*0.04,IF(AND(Y1664="CONSUMO",AG1664="ANEXO II",AY1664=4%),(AI1664-(P1664+L1664-N1664+Q1664)*0.04)/0.83*(0.3295)*(0.17)-AI1664*0.04,""))))</f>
        <v/>
      </c>
      <c r="BC1664" s="51" t="str">
        <f aca="false">IF(C1664="","",IF(AND(Y1664="CONSUMO",AC1664="SIM")*OR(AG1664="-",AG1664="BIT"),IF(E1664&lt;&gt;"",(AI1664-(P1664+L1664-N1664+Q1664)*AY1664)/0.83),""))</f>
        <v/>
      </c>
      <c r="BD1664" s="51" t="str">
        <f aca="false">IF(BC1664="","",BC1664*0.17)</f>
        <v/>
      </c>
      <c r="BE1664" s="51" t="str">
        <f aca="false">IF(I1664=6908,0,IF(BC1664="","",BD1664-((P1664+L1664-N1664+Q1664)*AY1664)))</f>
        <v/>
      </c>
      <c r="BF1664" s="53" t="str">
        <f aca="false">IF(B1664="","",IF(OR(B1664="",E1664="Regime Normal"),0,(AI1664-Q1664)*VLOOKUP(R1664,Dados!$X$98:$Y$108,2,0)))</f>
        <v/>
      </c>
      <c r="BG1664" s="54" t="str">
        <f aca="false">IFERROR(VLOOKUP(I1664,Dados!$AC$27:$AD$43,2,0),IF(B1664="","",IF(D1664&lt;&gt;"MT",IF(AND(AC1664="SIM",Y1664="Revenda"),"2403",IF(AND(AC1664="SIM",Y1664="Consumo"),"2407",IF(AND(AC1664="NÃO",Y1664="Revenda"),"2102",IF(AND(AC1664="NÃO",Y1664="Consumo"),"2556",)))),REPLACE(I1664,1,1,1))))</f>
        <v/>
      </c>
    </row>
    <row r="1665" customFormat="false" ht="12.8" hidden="false" customHeight="true" outlineLevel="0" collapsed="false">
      <c r="Y1665" s="45"/>
      <c r="Z1665" s="46" t="str">
        <f aca="false">IF(B1665="","",(IFERROR(VLOOKUP(H1665,Dados!A$3:B$15000,2,0),"Não Encontrado")))</f>
        <v/>
      </c>
      <c r="AA1665" s="46" t="str">
        <f aca="false">IF(B1665="","",(IFERROR(VLOOKUP(G1665,Dados!C$3:E$15000,3,0),"Não Encontrado")))</f>
        <v/>
      </c>
      <c r="AB1665" s="46" t="str">
        <f aca="false">IFERROR(IF(Z1665&lt;&gt;"Não Encontrado",Z1665,IF(AA1665&lt;&gt;"Não Encontrado",AA1665,"")),"")</f>
        <v/>
      </c>
      <c r="AC1665" s="45" t="str">
        <f aca="false">IF(B1665="","",IF(AB1665="","NÃO","SIM"))</f>
        <v/>
      </c>
      <c r="AD1665" s="45" t="str">
        <f aca="false">IFERROR(VLOOKUP(G1665,Dados!$P$3:$R$500,3,0),"")</f>
        <v/>
      </c>
      <c r="AE1665" s="45" t="str">
        <f aca="false">IFERROR(VLOOKUP(G1665,Dados!$K$3:$L$500,2,0),"")</f>
        <v/>
      </c>
      <c r="AF1665" s="45" t="str">
        <f aca="false">IFERROR(VLOOKUP(G1665,Dados!$M$3:$N$500,2,0),"")</f>
        <v/>
      </c>
      <c r="AG1665" s="45" t="str">
        <f aca="false">IF(F1665="","",IF(AND(AD1665="",AE1665="",AF1665=""),"-",IF(AND(AD1665="BIT",AE1665="",AF1665=""),"BIT",IF(AND(AE1665="ANEXO I",AD1665="",AF1665=""),"ANEXO I",IF(AND(AF1665="ANEXO II",AD1665="",AE1665=""),"ANEXO II","Escolher")))))</f>
        <v/>
      </c>
      <c r="AH1665" s="45" t="str">
        <f aca="false">IF(AG1665&lt;&gt;"Pneus","",IFERROR(VLOOKUP(R1665,Dados!$X$2:$Z$5,3,0)*(AI1665-Q1665),VLOOKUP(D1665,Dados!$X$7:$Z$33,3,0)*(AI1665-Q1665)))</f>
        <v/>
      </c>
      <c r="AI1665" s="47" t="str">
        <f aca="false">IF(B1665="","",P1665+Q1665+O1665+M1665+L1665-N1665)</f>
        <v/>
      </c>
      <c r="AJ1665" s="48" t="str">
        <f aca="false">IFERROR(IF(AND(AC1665="SIM",AG1665="-",Y1665="REVENDA"),(AB1665/1+1)*AI1665,IF(AND(AC1665="SIM",AG1665="Pneus",Y1665="REVENDA"),(AB1665/1+1)*(AI1665-AH1665),"")),"")</f>
        <v/>
      </c>
      <c r="AK1665" s="48" t="str">
        <f aca="false">IF(AJ1665="","",AJ1665*17%)</f>
        <v/>
      </c>
      <c r="AL1665" s="48" t="str">
        <f aca="false">IFERROR(IF(AC1665="NÃO","",IF(AK1665="","",IF(E1665="Simples Nacional",BF1665,IF(T1665=0.12,U1665*0.5833337002,IF(T1665=0,AI1665*0.07,U1665))))),"")</f>
        <v/>
      </c>
      <c r="AM1665" s="47" t="str">
        <f aca="false">IFERROR(IF(AC1665="NÃO","",IF(OR(AG1665="-",AG1665="Pneus"),AK1665-AL1665,"")),"")</f>
        <v/>
      </c>
      <c r="AN1665" s="48" t="str">
        <f aca="false">IF(AND(Y1665="REVENDA",AC1665="SIM",AG1665="BIT"),((AB1665/1+1)*AI1665)*0.4117,"")</f>
        <v/>
      </c>
      <c r="AO1665" s="48" t="str">
        <f aca="false">IF(AN1665="","",AN1665*17%)</f>
        <v/>
      </c>
      <c r="AP1665" s="49" t="str">
        <f aca="false">IF(AN1665="","",IF(T1665=0.12,(U1665*0.4117)*0.4117,IF(T1665=0,(AI1665*0.07)*0.4117,U1665*0.4117)))</f>
        <v/>
      </c>
      <c r="AQ1665" s="47" t="str">
        <f aca="false">IF(AN1665="","",AO1665-AP1665)</f>
        <v/>
      </c>
      <c r="AR1665" s="50" t="str">
        <f aca="false">IFERROR(IF(AND(AC1665="SIM",Y1665="REVENDA",LEFT(AG1665,5)="ANEXO")*OR(AE1665="ANEXO I",AF1665="ANEXO II"),VLOOKUP(H1665,Dados!G:I,2,0),""),"INSERIR MVA")</f>
        <v/>
      </c>
      <c r="AS1665" s="48" t="str">
        <f aca="false">IF(LEFT(AG1665,5)="ANEXO",VLOOKUP(AG1665,Dados!$X$111:$Z$112,2,0)*(AI1665-Q1665),"")</f>
        <v/>
      </c>
      <c r="AT1665" s="48" t="str">
        <f aca="false">IFERROR(IF(AR1665="","",(AI1665*AR1665)+AI1665),"INSERIR MVA")</f>
        <v/>
      </c>
      <c r="AU1665" s="48" t="str">
        <f aca="false">IF(AT1665="","",IF(AY1665=0.04,U1665,AS1665*AY1665))</f>
        <v/>
      </c>
      <c r="AV1665" s="47" t="str">
        <f aca="false">IFERROR(IF(AU1665="","",(VLOOKUP(AG1665,Dados!$X$111:$Z$112,3,0)*AT1665*0.17)),"INSERIR MVA")</f>
        <v/>
      </c>
      <c r="AW1665" s="47" t="str">
        <f aca="false">IFERROR(IF(AR1665="","",AV1665-AU1665),"")</f>
        <v/>
      </c>
      <c r="AX1665" s="51" t="str">
        <f aca="false">IFERROR(IF(AC1665="NÃO","",IF(AM1665&lt;&gt;"",AM1665-W1665,IF(AQ1665&lt;&gt;"",AQ1665-W1665,IF(AW1665&lt;&gt;"",AW1665-W1665,"")))),"")</f>
        <v/>
      </c>
      <c r="AY1665" s="46" t="str">
        <f aca="false">IFERROR(IF(ISNA(VLOOKUP(R1665,Dados!$X$2:$Y$5,2,0)),VLOOKUP(D1665,Dados!$X$7:$Y$33,2,0),VLOOKUP(R1665,Dados!$X$2:$Y$5,2,0)),"")</f>
        <v/>
      </c>
      <c r="AZ1665" s="52" t="str">
        <f aca="false">IF(C1665="","",IF(AND(Y1665="CONSUMO",AC1665="NÃO")*OR(AG1665="-",AG1665="BIT"),IF(E1665&lt;&gt;"",(AI1665-(P1665+L1665-N1665+Q1665)*AY1665)/0.83),""))</f>
        <v/>
      </c>
      <c r="BA1665" s="51" t="str">
        <f aca="false">IF(AZ1665="","",AZ1665*0.17-((P1665+L1665-N1665+Q1665)*AY1665))</f>
        <v/>
      </c>
      <c r="BB1665" s="51" t="str">
        <f aca="false">IF(AND(Y1665="CONSUMO",AG1665="ANEXO I",AY1665&gt;4%),(AI1665-(P1665+L1665-N1665+Q1665)*0.0514)/0.83*(0.5177)*(0.17)-AI1665*0.0514,IF(AND(Y1665="CONSUMO",AG1665="ANEXO II",AY1665&gt;4%),(AI1665-(P1665+L1665-N1665+Q1665)*0.041)/0.83*(0.3295)*(0.17)-AI1665*0.041,IF(AND(Y1665="CONSUMO",AG1665="ANEXO I",AY1665=4%),(AI1665-(P1665+L1665-N1665+Q1665)*0.04)/0.83*(0.5177)*(0.17)-AI1665*0.04,IF(AND(Y1665="CONSUMO",AG1665="ANEXO II",AY1665=4%),(AI1665-(P1665+L1665-N1665+Q1665)*0.04)/0.83*(0.3295)*(0.17)-AI1665*0.04,""))))</f>
        <v/>
      </c>
      <c r="BC1665" s="51" t="str">
        <f aca="false">IF(C1665="","",IF(AND(Y1665="CONSUMO",AC1665="SIM")*OR(AG1665="-",AG1665="BIT"),IF(E1665&lt;&gt;"",(AI1665-(P1665+L1665-N1665+Q1665)*AY1665)/0.83),""))</f>
        <v/>
      </c>
      <c r="BD1665" s="51" t="str">
        <f aca="false">IF(BC1665="","",BC1665*0.17)</f>
        <v/>
      </c>
      <c r="BE1665" s="51" t="str">
        <f aca="false">IF(I1665=6908,0,IF(BC1665="","",BD1665-((P1665+L1665-N1665+Q1665)*AY1665)))</f>
        <v/>
      </c>
      <c r="BF1665" s="53" t="str">
        <f aca="false">IF(B1665="","",IF(OR(B1665="",E1665="Regime Normal"),0,(AI1665-Q1665)*VLOOKUP(R1665,Dados!$X$98:$Y$108,2,0)))</f>
        <v/>
      </c>
      <c r="BG1665" s="54" t="str">
        <f aca="false">IFERROR(VLOOKUP(I1665,Dados!$AC$27:$AD$43,2,0),IF(B1665="","",IF(D1665&lt;&gt;"MT",IF(AND(AC1665="SIM",Y1665="Revenda"),"2403",IF(AND(AC1665="SIM",Y1665="Consumo"),"2407",IF(AND(AC1665="NÃO",Y1665="Revenda"),"2102",IF(AND(AC1665="NÃO",Y1665="Consumo"),"2556",)))),REPLACE(I1665,1,1,1))))</f>
        <v/>
      </c>
    </row>
    <row r="1666" customFormat="false" ht="12.8" hidden="false" customHeight="true" outlineLevel="0" collapsed="false">
      <c r="Y1666" s="45"/>
      <c r="Z1666" s="46" t="str">
        <f aca="false">IF(B1666="","",(IFERROR(VLOOKUP(H1666,Dados!A$3:B$15000,2,0),"Não Encontrado")))</f>
        <v/>
      </c>
      <c r="AA1666" s="46" t="str">
        <f aca="false">IF(B1666="","",(IFERROR(VLOOKUP(G1666,Dados!C$3:E$15000,3,0),"Não Encontrado")))</f>
        <v/>
      </c>
      <c r="AB1666" s="46" t="str">
        <f aca="false">IFERROR(IF(Z1666&lt;&gt;"Não Encontrado",Z1666,IF(AA1666&lt;&gt;"Não Encontrado",AA1666,"")),"")</f>
        <v/>
      </c>
      <c r="AC1666" s="45" t="str">
        <f aca="false">IF(B1666="","",IF(AB1666="","NÃO","SIM"))</f>
        <v/>
      </c>
      <c r="AD1666" s="45" t="str">
        <f aca="false">IFERROR(VLOOKUP(G1666,Dados!$P$3:$R$500,3,0),"")</f>
        <v/>
      </c>
      <c r="AE1666" s="45" t="str">
        <f aca="false">IFERROR(VLOOKUP(G1666,Dados!$K$3:$L$500,2,0),"")</f>
        <v/>
      </c>
      <c r="AF1666" s="45" t="str">
        <f aca="false">IFERROR(VLOOKUP(G1666,Dados!$M$3:$N$500,2,0),"")</f>
        <v/>
      </c>
      <c r="AG1666" s="45" t="str">
        <f aca="false">IF(F1666="","",IF(AND(AD1666="",AE1666="",AF1666=""),"-",IF(AND(AD1666="BIT",AE1666="",AF1666=""),"BIT",IF(AND(AE1666="ANEXO I",AD1666="",AF1666=""),"ANEXO I",IF(AND(AF1666="ANEXO II",AD1666="",AE1666=""),"ANEXO II","Escolher")))))</f>
        <v/>
      </c>
      <c r="AH1666" s="45" t="str">
        <f aca="false">IF(AG1666&lt;&gt;"Pneus","",IFERROR(VLOOKUP(R1666,Dados!$X$2:$Z$5,3,0)*(AI1666-Q1666),VLOOKUP(D1666,Dados!$X$7:$Z$33,3,0)*(AI1666-Q1666)))</f>
        <v/>
      </c>
      <c r="AI1666" s="47" t="str">
        <f aca="false">IF(B1666="","",P1666+Q1666+O1666+M1666+L1666-N1666)</f>
        <v/>
      </c>
      <c r="AJ1666" s="48" t="str">
        <f aca="false">IFERROR(IF(AND(AC1666="SIM",AG1666="-",Y1666="REVENDA"),(AB1666/1+1)*AI1666,IF(AND(AC1666="SIM",AG1666="Pneus",Y1666="REVENDA"),(AB1666/1+1)*(AI1666-AH1666),"")),"")</f>
        <v/>
      </c>
      <c r="AK1666" s="48" t="str">
        <f aca="false">IF(AJ1666="","",AJ1666*17%)</f>
        <v/>
      </c>
      <c r="AL1666" s="48" t="str">
        <f aca="false">IFERROR(IF(AC1666="NÃO","",IF(AK1666="","",IF(E1666="Simples Nacional",BF1666,IF(T1666=0.12,U1666*0.5833337002,IF(T1666=0,AI1666*0.07,U1666))))),"")</f>
        <v/>
      </c>
      <c r="AM1666" s="47" t="str">
        <f aca="false">IFERROR(IF(AC1666="NÃO","",IF(OR(AG1666="-",AG1666="Pneus"),AK1666-AL1666,"")),"")</f>
        <v/>
      </c>
      <c r="AN1666" s="48" t="str">
        <f aca="false">IF(AND(Y1666="REVENDA",AC1666="SIM",AG1666="BIT"),((AB1666/1+1)*AI1666)*0.4117,"")</f>
        <v/>
      </c>
      <c r="AO1666" s="48" t="str">
        <f aca="false">IF(AN1666="","",AN1666*17%)</f>
        <v/>
      </c>
      <c r="AP1666" s="49" t="str">
        <f aca="false">IF(AN1666="","",IF(T1666=0.12,(U1666*0.4117)*0.4117,IF(T1666=0,(AI1666*0.07)*0.4117,U1666*0.4117)))</f>
        <v/>
      </c>
      <c r="AQ1666" s="47" t="str">
        <f aca="false">IF(AN1666="","",AO1666-AP1666)</f>
        <v/>
      </c>
      <c r="AR1666" s="50" t="str">
        <f aca="false">IFERROR(IF(AND(AC1666="SIM",Y1666="REVENDA",LEFT(AG1666,5)="ANEXO")*OR(AE1666="ANEXO I",AF1666="ANEXO II"),VLOOKUP(H1666,Dados!G:I,2,0),""),"INSERIR MVA")</f>
        <v/>
      </c>
      <c r="AS1666" s="48" t="str">
        <f aca="false">IF(LEFT(AG1666,5)="ANEXO",VLOOKUP(AG1666,Dados!$X$111:$Z$112,2,0)*(AI1666-Q1666),"")</f>
        <v/>
      </c>
      <c r="AT1666" s="48" t="str">
        <f aca="false">IFERROR(IF(AR1666="","",(AI1666*AR1666)+AI1666),"INSERIR MVA")</f>
        <v/>
      </c>
      <c r="AU1666" s="48" t="str">
        <f aca="false">IF(AT1666="","",IF(AY1666=0.04,U1666,AS1666*AY1666))</f>
        <v/>
      </c>
      <c r="AV1666" s="47" t="str">
        <f aca="false">IFERROR(IF(AU1666="","",(VLOOKUP(AG1666,Dados!$X$111:$Z$112,3,0)*AT1666*0.17)),"INSERIR MVA")</f>
        <v/>
      </c>
      <c r="AW1666" s="47" t="str">
        <f aca="false">IFERROR(IF(AR1666="","",AV1666-AU1666),"")</f>
        <v/>
      </c>
      <c r="AX1666" s="51" t="str">
        <f aca="false">IFERROR(IF(AC1666="NÃO","",IF(AM1666&lt;&gt;"",AM1666-W1666,IF(AQ1666&lt;&gt;"",AQ1666-W1666,IF(AW1666&lt;&gt;"",AW1666-W1666,"")))),"")</f>
        <v/>
      </c>
      <c r="AY1666" s="46" t="str">
        <f aca="false">IFERROR(IF(ISNA(VLOOKUP(R1666,Dados!$X$2:$Y$5,2,0)),VLOOKUP(D1666,Dados!$X$7:$Y$33,2,0),VLOOKUP(R1666,Dados!$X$2:$Y$5,2,0)),"")</f>
        <v/>
      </c>
      <c r="AZ1666" s="52" t="str">
        <f aca="false">IF(C1666="","",IF(AND(Y1666="CONSUMO",AC1666="NÃO")*OR(AG1666="-",AG1666="BIT"),IF(E1666&lt;&gt;"",(AI1666-(P1666+L1666-N1666+Q1666)*AY1666)/0.83),""))</f>
        <v/>
      </c>
      <c r="BA1666" s="51" t="str">
        <f aca="false">IF(AZ1666="","",AZ1666*0.17-((P1666+L1666-N1666+Q1666)*AY1666))</f>
        <v/>
      </c>
      <c r="BB1666" s="51" t="str">
        <f aca="false">IF(AND(Y1666="CONSUMO",AG1666="ANEXO I",AY1666&gt;4%),(AI1666-(P1666+L1666-N1666+Q1666)*0.0514)/0.83*(0.5177)*(0.17)-AI1666*0.0514,IF(AND(Y1666="CONSUMO",AG1666="ANEXO II",AY1666&gt;4%),(AI1666-(P1666+L1666-N1666+Q1666)*0.041)/0.83*(0.3295)*(0.17)-AI1666*0.041,IF(AND(Y1666="CONSUMO",AG1666="ANEXO I",AY1666=4%),(AI1666-(P1666+L1666-N1666+Q1666)*0.04)/0.83*(0.5177)*(0.17)-AI1666*0.04,IF(AND(Y1666="CONSUMO",AG1666="ANEXO II",AY1666=4%),(AI1666-(P1666+L1666-N1666+Q1666)*0.04)/0.83*(0.3295)*(0.17)-AI1666*0.04,""))))</f>
        <v/>
      </c>
      <c r="BC1666" s="51" t="str">
        <f aca="false">IF(C1666="","",IF(AND(Y1666="CONSUMO",AC1666="SIM")*OR(AG1666="-",AG1666="BIT"),IF(E1666&lt;&gt;"",(AI1666-(P1666+L1666-N1666+Q1666)*AY1666)/0.83),""))</f>
        <v/>
      </c>
      <c r="BD1666" s="51" t="str">
        <f aca="false">IF(BC1666="","",BC1666*0.17)</f>
        <v/>
      </c>
      <c r="BE1666" s="51" t="str">
        <f aca="false">IF(I1666=6908,0,IF(BC1666="","",BD1666-((P1666+L1666-N1666+Q1666)*AY1666)))</f>
        <v/>
      </c>
      <c r="BF1666" s="53" t="str">
        <f aca="false">IF(B1666="","",IF(OR(B1666="",E1666="Regime Normal"),0,(AI1666-Q1666)*VLOOKUP(R1666,Dados!$X$98:$Y$108,2,0)))</f>
        <v/>
      </c>
      <c r="BG1666" s="54" t="str">
        <f aca="false">IFERROR(VLOOKUP(I1666,Dados!$AC$27:$AD$43,2,0),IF(B1666="","",IF(D1666&lt;&gt;"MT",IF(AND(AC1666="SIM",Y1666="Revenda"),"2403",IF(AND(AC1666="SIM",Y1666="Consumo"),"2407",IF(AND(AC1666="NÃO",Y1666="Revenda"),"2102",IF(AND(AC1666="NÃO",Y1666="Consumo"),"2556",)))),REPLACE(I1666,1,1,1))))</f>
        <v/>
      </c>
    </row>
    <row r="1667" customFormat="false" ht="12.8" hidden="false" customHeight="true" outlineLevel="0" collapsed="false">
      <c r="Y1667" s="45"/>
      <c r="Z1667" s="46" t="str">
        <f aca="false">IF(B1667="","",(IFERROR(VLOOKUP(H1667,Dados!A$3:B$15000,2,0),"Não Encontrado")))</f>
        <v/>
      </c>
      <c r="AA1667" s="46" t="str">
        <f aca="false">IF(B1667="","",(IFERROR(VLOOKUP(G1667,Dados!C$3:E$15000,3,0),"Não Encontrado")))</f>
        <v/>
      </c>
      <c r="AB1667" s="46" t="str">
        <f aca="false">IFERROR(IF(Z1667&lt;&gt;"Não Encontrado",Z1667,IF(AA1667&lt;&gt;"Não Encontrado",AA1667,"")),"")</f>
        <v/>
      </c>
      <c r="AC1667" s="45" t="str">
        <f aca="false">IF(B1667="","",IF(AB1667="","NÃO","SIM"))</f>
        <v/>
      </c>
      <c r="AD1667" s="45" t="str">
        <f aca="false">IFERROR(VLOOKUP(G1667,Dados!$P$3:$R$500,3,0),"")</f>
        <v/>
      </c>
      <c r="AE1667" s="45" t="str">
        <f aca="false">IFERROR(VLOOKUP(G1667,Dados!$K$3:$L$500,2,0),"")</f>
        <v/>
      </c>
      <c r="AF1667" s="45" t="str">
        <f aca="false">IFERROR(VLOOKUP(G1667,Dados!$M$3:$N$500,2,0),"")</f>
        <v/>
      </c>
      <c r="AG1667" s="45" t="str">
        <f aca="false">IF(F1667="","",IF(AND(AD1667="",AE1667="",AF1667=""),"-",IF(AND(AD1667="BIT",AE1667="",AF1667=""),"BIT",IF(AND(AE1667="ANEXO I",AD1667="",AF1667=""),"ANEXO I",IF(AND(AF1667="ANEXO II",AD1667="",AE1667=""),"ANEXO II","Escolher")))))</f>
        <v/>
      </c>
      <c r="AH1667" s="45" t="str">
        <f aca="false">IF(AG1667&lt;&gt;"Pneus","",IFERROR(VLOOKUP(R1667,Dados!$X$2:$Z$5,3,0)*(AI1667-Q1667),VLOOKUP(D1667,Dados!$X$7:$Z$33,3,0)*(AI1667-Q1667)))</f>
        <v/>
      </c>
      <c r="AI1667" s="47" t="str">
        <f aca="false">IF(B1667="","",P1667+Q1667+O1667+M1667+L1667-N1667)</f>
        <v/>
      </c>
      <c r="AJ1667" s="48" t="str">
        <f aca="false">IFERROR(IF(AND(AC1667="SIM",AG1667="-",Y1667="REVENDA"),(AB1667/1+1)*AI1667,IF(AND(AC1667="SIM",AG1667="Pneus",Y1667="REVENDA"),(AB1667/1+1)*(AI1667-AH1667),"")),"")</f>
        <v/>
      </c>
      <c r="AK1667" s="48" t="str">
        <f aca="false">IF(AJ1667="","",AJ1667*17%)</f>
        <v/>
      </c>
      <c r="AL1667" s="48" t="str">
        <f aca="false">IFERROR(IF(AC1667="NÃO","",IF(AK1667="","",IF(E1667="Simples Nacional",BF1667,IF(T1667=0.12,U1667*0.5833337002,IF(T1667=0,AI1667*0.07,U1667))))),"")</f>
        <v/>
      </c>
      <c r="AM1667" s="47" t="str">
        <f aca="false">IFERROR(IF(AC1667="NÃO","",IF(OR(AG1667="-",AG1667="Pneus"),AK1667-AL1667,"")),"")</f>
        <v/>
      </c>
      <c r="AN1667" s="48" t="str">
        <f aca="false">IF(AND(Y1667="REVENDA",AC1667="SIM",AG1667="BIT"),((AB1667/1+1)*AI1667)*0.4117,"")</f>
        <v/>
      </c>
      <c r="AO1667" s="48" t="str">
        <f aca="false">IF(AN1667="","",AN1667*17%)</f>
        <v/>
      </c>
      <c r="AP1667" s="49" t="str">
        <f aca="false">IF(AN1667="","",IF(T1667=0.12,(U1667*0.4117)*0.4117,IF(T1667=0,(AI1667*0.07)*0.4117,U1667*0.4117)))</f>
        <v/>
      </c>
      <c r="AQ1667" s="47" t="str">
        <f aca="false">IF(AN1667="","",AO1667-AP1667)</f>
        <v/>
      </c>
      <c r="AR1667" s="50" t="str">
        <f aca="false">IFERROR(IF(AND(AC1667="SIM",Y1667="REVENDA",LEFT(AG1667,5)="ANEXO")*OR(AE1667="ANEXO I",AF1667="ANEXO II"),VLOOKUP(H1667,Dados!G:I,2,0),""),"INSERIR MVA")</f>
        <v/>
      </c>
      <c r="AS1667" s="48" t="str">
        <f aca="false">IF(LEFT(AG1667,5)="ANEXO",VLOOKUP(AG1667,Dados!$X$111:$Z$112,2,0)*(AI1667-Q1667),"")</f>
        <v/>
      </c>
      <c r="AT1667" s="48" t="str">
        <f aca="false">IFERROR(IF(AR1667="","",(AI1667*AR1667)+AI1667),"INSERIR MVA")</f>
        <v/>
      </c>
      <c r="AU1667" s="48" t="str">
        <f aca="false">IF(AT1667="","",IF(AY1667=0.04,U1667,AS1667*AY1667))</f>
        <v/>
      </c>
      <c r="AV1667" s="47" t="str">
        <f aca="false">IFERROR(IF(AU1667="","",(VLOOKUP(AG1667,Dados!$X$111:$Z$112,3,0)*AT1667*0.17)),"INSERIR MVA")</f>
        <v/>
      </c>
      <c r="AW1667" s="47" t="str">
        <f aca="false">IFERROR(IF(AR1667="","",AV1667-AU1667),"")</f>
        <v/>
      </c>
      <c r="AX1667" s="51" t="str">
        <f aca="false">IFERROR(IF(AC1667="NÃO","",IF(AM1667&lt;&gt;"",AM1667-W1667,IF(AQ1667&lt;&gt;"",AQ1667-W1667,IF(AW1667&lt;&gt;"",AW1667-W1667,"")))),"")</f>
        <v/>
      </c>
      <c r="AY1667" s="46" t="str">
        <f aca="false">IFERROR(IF(ISNA(VLOOKUP(R1667,Dados!$X$2:$Y$5,2,0)),VLOOKUP(D1667,Dados!$X$7:$Y$33,2,0),VLOOKUP(R1667,Dados!$X$2:$Y$5,2,0)),"")</f>
        <v/>
      </c>
      <c r="AZ1667" s="52" t="str">
        <f aca="false">IF(C1667="","",IF(AND(Y1667="CONSUMO",AC1667="NÃO")*OR(AG1667="-",AG1667="BIT"),IF(E1667&lt;&gt;"",(AI1667-(P1667+L1667-N1667+Q1667)*AY1667)/0.83),""))</f>
        <v/>
      </c>
      <c r="BA1667" s="51" t="str">
        <f aca="false">IF(AZ1667="","",AZ1667*0.17-((P1667+L1667-N1667+Q1667)*AY1667))</f>
        <v/>
      </c>
      <c r="BB1667" s="51" t="str">
        <f aca="false">IF(AND(Y1667="CONSUMO",AG1667="ANEXO I",AY1667&gt;4%),(AI1667-(P1667+L1667-N1667+Q1667)*0.0514)/0.83*(0.5177)*(0.17)-AI1667*0.0514,IF(AND(Y1667="CONSUMO",AG1667="ANEXO II",AY1667&gt;4%),(AI1667-(P1667+L1667-N1667+Q1667)*0.041)/0.83*(0.3295)*(0.17)-AI1667*0.041,IF(AND(Y1667="CONSUMO",AG1667="ANEXO I",AY1667=4%),(AI1667-(P1667+L1667-N1667+Q1667)*0.04)/0.83*(0.5177)*(0.17)-AI1667*0.04,IF(AND(Y1667="CONSUMO",AG1667="ANEXO II",AY1667=4%),(AI1667-(P1667+L1667-N1667+Q1667)*0.04)/0.83*(0.3295)*(0.17)-AI1667*0.04,""))))</f>
        <v/>
      </c>
      <c r="BC1667" s="51" t="str">
        <f aca="false">IF(C1667="","",IF(AND(Y1667="CONSUMO",AC1667="SIM")*OR(AG1667="-",AG1667="BIT"),IF(E1667&lt;&gt;"",(AI1667-(P1667+L1667-N1667+Q1667)*AY1667)/0.83),""))</f>
        <v/>
      </c>
      <c r="BD1667" s="51" t="str">
        <f aca="false">IF(BC1667="","",BC1667*0.17)</f>
        <v/>
      </c>
      <c r="BE1667" s="51" t="str">
        <f aca="false">IF(I1667=6908,0,IF(BC1667="","",BD1667-((P1667+L1667-N1667+Q1667)*AY1667)))</f>
        <v/>
      </c>
      <c r="BF1667" s="53" t="str">
        <f aca="false">IF(B1667="","",IF(OR(B1667="",E1667="Regime Normal"),0,(AI1667-Q1667)*VLOOKUP(R1667,Dados!$X$98:$Y$108,2,0)))</f>
        <v/>
      </c>
      <c r="BG1667" s="54" t="str">
        <f aca="false">IFERROR(VLOOKUP(I1667,Dados!$AC$27:$AD$43,2,0),IF(B1667="","",IF(D1667&lt;&gt;"MT",IF(AND(AC1667="SIM",Y1667="Revenda"),"2403",IF(AND(AC1667="SIM",Y1667="Consumo"),"2407",IF(AND(AC1667="NÃO",Y1667="Revenda"),"2102",IF(AND(AC1667="NÃO",Y1667="Consumo"),"2556",)))),REPLACE(I1667,1,1,1))))</f>
        <v/>
      </c>
    </row>
    <row r="1668" customFormat="false" ht="12.8" hidden="false" customHeight="true" outlineLevel="0" collapsed="false">
      <c r="Y1668" s="45"/>
      <c r="Z1668" s="46" t="str">
        <f aca="false">IF(B1668="","",(IFERROR(VLOOKUP(H1668,Dados!A$3:B$15000,2,0),"Não Encontrado")))</f>
        <v/>
      </c>
      <c r="AA1668" s="46" t="str">
        <f aca="false">IF(B1668="","",(IFERROR(VLOOKUP(G1668,Dados!C$3:E$15000,3,0),"Não Encontrado")))</f>
        <v/>
      </c>
      <c r="AB1668" s="46" t="str">
        <f aca="false">IFERROR(IF(Z1668&lt;&gt;"Não Encontrado",Z1668,IF(AA1668&lt;&gt;"Não Encontrado",AA1668,"")),"")</f>
        <v/>
      </c>
      <c r="AC1668" s="45" t="str">
        <f aca="false">IF(B1668="","",IF(AB1668="","NÃO","SIM"))</f>
        <v/>
      </c>
      <c r="AD1668" s="45" t="str">
        <f aca="false">IFERROR(VLOOKUP(G1668,Dados!$P$3:$R$500,3,0),"")</f>
        <v/>
      </c>
      <c r="AE1668" s="45" t="str">
        <f aca="false">IFERROR(VLOOKUP(G1668,Dados!$K$3:$L$500,2,0),"")</f>
        <v/>
      </c>
      <c r="AF1668" s="45" t="str">
        <f aca="false">IFERROR(VLOOKUP(G1668,Dados!$M$3:$N$500,2,0),"")</f>
        <v/>
      </c>
      <c r="AG1668" s="45" t="str">
        <f aca="false">IF(F1668="","",IF(AND(AD1668="",AE1668="",AF1668=""),"-",IF(AND(AD1668="BIT",AE1668="",AF1668=""),"BIT",IF(AND(AE1668="ANEXO I",AD1668="",AF1668=""),"ANEXO I",IF(AND(AF1668="ANEXO II",AD1668="",AE1668=""),"ANEXO II","Escolher")))))</f>
        <v/>
      </c>
      <c r="AH1668" s="45" t="str">
        <f aca="false">IF(AG1668&lt;&gt;"Pneus","",IFERROR(VLOOKUP(R1668,Dados!$X$2:$Z$5,3,0)*(AI1668-Q1668),VLOOKUP(D1668,Dados!$X$7:$Z$33,3,0)*(AI1668-Q1668)))</f>
        <v/>
      </c>
      <c r="AI1668" s="47" t="str">
        <f aca="false">IF(B1668="","",P1668+Q1668+O1668+M1668+L1668-N1668)</f>
        <v/>
      </c>
      <c r="AJ1668" s="48" t="str">
        <f aca="false">IFERROR(IF(AND(AC1668="SIM",AG1668="-",Y1668="REVENDA"),(AB1668/1+1)*AI1668,IF(AND(AC1668="SIM",AG1668="Pneus",Y1668="REVENDA"),(AB1668/1+1)*(AI1668-AH1668),"")),"")</f>
        <v/>
      </c>
      <c r="AK1668" s="48" t="str">
        <f aca="false">IF(AJ1668="","",AJ1668*17%)</f>
        <v/>
      </c>
      <c r="AL1668" s="48" t="str">
        <f aca="false">IFERROR(IF(AC1668="NÃO","",IF(AK1668="","",IF(E1668="Simples Nacional",BF1668,IF(T1668=0.12,U1668*0.5833337002,IF(T1668=0,AI1668*0.07,U1668))))),"")</f>
        <v/>
      </c>
      <c r="AM1668" s="47" t="str">
        <f aca="false">IFERROR(IF(AC1668="NÃO","",IF(OR(AG1668="-",AG1668="Pneus"),AK1668-AL1668,"")),"")</f>
        <v/>
      </c>
      <c r="AN1668" s="48" t="str">
        <f aca="false">IF(AND(Y1668="REVENDA",AC1668="SIM",AG1668="BIT"),((AB1668/1+1)*AI1668)*0.4117,"")</f>
        <v/>
      </c>
      <c r="AO1668" s="48" t="str">
        <f aca="false">IF(AN1668="","",AN1668*17%)</f>
        <v/>
      </c>
      <c r="AP1668" s="49" t="str">
        <f aca="false">IF(AN1668="","",IF(T1668=0.12,(U1668*0.4117)*0.4117,IF(T1668=0,(AI1668*0.07)*0.4117,U1668*0.4117)))</f>
        <v/>
      </c>
      <c r="AQ1668" s="47" t="str">
        <f aca="false">IF(AN1668="","",AO1668-AP1668)</f>
        <v/>
      </c>
      <c r="AR1668" s="50" t="str">
        <f aca="false">IFERROR(IF(AND(AC1668="SIM",Y1668="REVENDA",LEFT(AG1668,5)="ANEXO")*OR(AE1668="ANEXO I",AF1668="ANEXO II"),VLOOKUP(H1668,Dados!G:I,2,0),""),"INSERIR MVA")</f>
        <v/>
      </c>
      <c r="AS1668" s="48" t="str">
        <f aca="false">IF(LEFT(AG1668,5)="ANEXO",VLOOKUP(AG1668,Dados!$X$111:$Z$112,2,0)*(AI1668-Q1668),"")</f>
        <v/>
      </c>
      <c r="AT1668" s="48" t="str">
        <f aca="false">IFERROR(IF(AR1668="","",(AI1668*AR1668)+AI1668),"INSERIR MVA")</f>
        <v/>
      </c>
      <c r="AU1668" s="48" t="str">
        <f aca="false">IF(AT1668="","",IF(AY1668=0.04,U1668,AS1668*AY1668))</f>
        <v/>
      </c>
      <c r="AV1668" s="47" t="str">
        <f aca="false">IFERROR(IF(AU1668="","",(VLOOKUP(AG1668,Dados!$X$111:$Z$112,3,0)*AT1668*0.17)),"INSERIR MVA")</f>
        <v/>
      </c>
      <c r="AW1668" s="47" t="str">
        <f aca="false">IFERROR(IF(AR1668="","",AV1668-AU1668),"")</f>
        <v/>
      </c>
      <c r="AX1668" s="51" t="str">
        <f aca="false">IFERROR(IF(AC1668="NÃO","",IF(AM1668&lt;&gt;"",AM1668-W1668,IF(AQ1668&lt;&gt;"",AQ1668-W1668,IF(AW1668&lt;&gt;"",AW1668-W1668,"")))),"")</f>
        <v/>
      </c>
      <c r="AY1668" s="46" t="str">
        <f aca="false">IFERROR(IF(ISNA(VLOOKUP(R1668,Dados!$X$2:$Y$5,2,0)),VLOOKUP(D1668,Dados!$X$7:$Y$33,2,0),VLOOKUP(R1668,Dados!$X$2:$Y$5,2,0)),"")</f>
        <v/>
      </c>
      <c r="AZ1668" s="52" t="str">
        <f aca="false">IF(C1668="","",IF(AND(Y1668="CONSUMO",AC1668="NÃO")*OR(AG1668="-",AG1668="BIT"),IF(E1668&lt;&gt;"",(AI1668-(P1668+L1668-N1668+Q1668)*AY1668)/0.83),""))</f>
        <v/>
      </c>
      <c r="BA1668" s="51" t="str">
        <f aca="false">IF(AZ1668="","",AZ1668*0.17-((P1668+L1668-N1668+Q1668)*AY1668))</f>
        <v/>
      </c>
      <c r="BB1668" s="51" t="str">
        <f aca="false">IF(AND(Y1668="CONSUMO",AG1668="ANEXO I",AY1668&gt;4%),(AI1668-(P1668+L1668-N1668+Q1668)*0.0514)/0.83*(0.5177)*(0.17)-AI1668*0.0514,IF(AND(Y1668="CONSUMO",AG1668="ANEXO II",AY1668&gt;4%),(AI1668-(P1668+L1668-N1668+Q1668)*0.041)/0.83*(0.3295)*(0.17)-AI1668*0.041,IF(AND(Y1668="CONSUMO",AG1668="ANEXO I",AY1668=4%),(AI1668-(P1668+L1668-N1668+Q1668)*0.04)/0.83*(0.5177)*(0.17)-AI1668*0.04,IF(AND(Y1668="CONSUMO",AG1668="ANEXO II",AY1668=4%),(AI1668-(P1668+L1668-N1668+Q1668)*0.04)/0.83*(0.3295)*(0.17)-AI1668*0.04,""))))</f>
        <v/>
      </c>
      <c r="BC1668" s="51" t="str">
        <f aca="false">IF(C1668="","",IF(AND(Y1668="CONSUMO",AC1668="SIM")*OR(AG1668="-",AG1668="BIT"),IF(E1668&lt;&gt;"",(AI1668-(P1668+L1668-N1668+Q1668)*AY1668)/0.83),""))</f>
        <v/>
      </c>
      <c r="BD1668" s="51" t="str">
        <f aca="false">IF(BC1668="","",BC1668*0.17)</f>
        <v/>
      </c>
      <c r="BE1668" s="51" t="str">
        <f aca="false">IF(I1668=6908,0,IF(BC1668="","",BD1668-((P1668+L1668-N1668+Q1668)*AY1668)))</f>
        <v/>
      </c>
      <c r="BF1668" s="53" t="str">
        <f aca="false">IF(B1668="","",IF(OR(B1668="",E1668="Regime Normal"),0,(AI1668-Q1668)*VLOOKUP(R1668,Dados!$X$98:$Y$108,2,0)))</f>
        <v/>
      </c>
      <c r="BG1668" s="54" t="str">
        <f aca="false">IFERROR(VLOOKUP(I1668,Dados!$AC$27:$AD$43,2,0),IF(B1668="","",IF(D1668&lt;&gt;"MT",IF(AND(AC1668="SIM",Y1668="Revenda"),"2403",IF(AND(AC1668="SIM",Y1668="Consumo"),"2407",IF(AND(AC1668="NÃO",Y1668="Revenda"),"2102",IF(AND(AC1668="NÃO",Y1668="Consumo"),"2556",)))),REPLACE(I1668,1,1,1))))</f>
        <v/>
      </c>
    </row>
    <row r="1669" customFormat="false" ht="12.8" hidden="false" customHeight="true" outlineLevel="0" collapsed="false">
      <c r="Y1669" s="45"/>
      <c r="Z1669" s="46" t="str">
        <f aca="false">IF(B1669="","",(IFERROR(VLOOKUP(H1669,Dados!A$3:B$15000,2,0),"Não Encontrado")))</f>
        <v/>
      </c>
      <c r="AA1669" s="46" t="str">
        <f aca="false">IF(B1669="","",(IFERROR(VLOOKUP(G1669,Dados!C$3:E$15000,3,0),"Não Encontrado")))</f>
        <v/>
      </c>
      <c r="AB1669" s="46" t="str">
        <f aca="false">IFERROR(IF(Z1669&lt;&gt;"Não Encontrado",Z1669,IF(AA1669&lt;&gt;"Não Encontrado",AA1669,"")),"")</f>
        <v/>
      </c>
      <c r="AC1669" s="45" t="str">
        <f aca="false">IF(B1669="","",IF(AB1669="","NÃO","SIM"))</f>
        <v/>
      </c>
      <c r="AD1669" s="45" t="str">
        <f aca="false">IFERROR(VLOOKUP(G1669,Dados!$P$3:$R$500,3,0),"")</f>
        <v/>
      </c>
      <c r="AE1669" s="45" t="str">
        <f aca="false">IFERROR(VLOOKUP(G1669,Dados!$K$3:$L$500,2,0),"")</f>
        <v/>
      </c>
      <c r="AF1669" s="45" t="str">
        <f aca="false">IFERROR(VLOOKUP(G1669,Dados!$M$3:$N$500,2,0),"")</f>
        <v/>
      </c>
      <c r="AG1669" s="45" t="str">
        <f aca="false">IF(F1669="","",IF(AND(AD1669="",AE1669="",AF1669=""),"-",IF(AND(AD1669="BIT",AE1669="",AF1669=""),"BIT",IF(AND(AE1669="ANEXO I",AD1669="",AF1669=""),"ANEXO I",IF(AND(AF1669="ANEXO II",AD1669="",AE1669=""),"ANEXO II","Escolher")))))</f>
        <v/>
      </c>
      <c r="AH1669" s="45" t="str">
        <f aca="false">IF(AG1669&lt;&gt;"Pneus","",IFERROR(VLOOKUP(R1669,Dados!$X$2:$Z$5,3,0)*(AI1669-Q1669),VLOOKUP(D1669,Dados!$X$7:$Z$33,3,0)*(AI1669-Q1669)))</f>
        <v/>
      </c>
      <c r="AI1669" s="47" t="str">
        <f aca="false">IF(B1669="","",P1669+Q1669+O1669+M1669+L1669-N1669)</f>
        <v/>
      </c>
      <c r="AJ1669" s="48" t="str">
        <f aca="false">IFERROR(IF(AND(AC1669="SIM",AG1669="-",Y1669="REVENDA"),(AB1669/1+1)*AI1669,IF(AND(AC1669="SIM",AG1669="Pneus",Y1669="REVENDA"),(AB1669/1+1)*(AI1669-AH1669),"")),"")</f>
        <v/>
      </c>
      <c r="AK1669" s="48" t="str">
        <f aca="false">IF(AJ1669="","",AJ1669*17%)</f>
        <v/>
      </c>
      <c r="AL1669" s="48" t="str">
        <f aca="false">IFERROR(IF(AC1669="NÃO","",IF(AK1669="","",IF(E1669="Simples Nacional",BF1669,IF(T1669=0.12,U1669*0.5833337002,IF(T1669=0,AI1669*0.07,U1669))))),"")</f>
        <v/>
      </c>
      <c r="AM1669" s="47" t="str">
        <f aca="false">IFERROR(IF(AC1669="NÃO","",IF(OR(AG1669="-",AG1669="Pneus"),AK1669-AL1669,"")),"")</f>
        <v/>
      </c>
      <c r="AN1669" s="48" t="str">
        <f aca="false">IF(AND(Y1669="REVENDA",AC1669="SIM",AG1669="BIT"),((AB1669/1+1)*AI1669)*0.4117,"")</f>
        <v/>
      </c>
      <c r="AO1669" s="48" t="str">
        <f aca="false">IF(AN1669="","",AN1669*17%)</f>
        <v/>
      </c>
      <c r="AP1669" s="49" t="str">
        <f aca="false">IF(AN1669="","",IF(T1669=0.12,(U1669*0.4117)*0.4117,IF(T1669=0,(AI1669*0.07)*0.4117,U1669*0.4117)))</f>
        <v/>
      </c>
      <c r="AQ1669" s="47" t="str">
        <f aca="false">IF(AN1669="","",AO1669-AP1669)</f>
        <v/>
      </c>
      <c r="AR1669" s="50" t="str">
        <f aca="false">IFERROR(IF(AND(AC1669="SIM",Y1669="REVENDA",LEFT(AG1669,5)="ANEXO")*OR(AE1669="ANEXO I",AF1669="ANEXO II"),VLOOKUP(H1669,Dados!G:I,2,0),""),"INSERIR MVA")</f>
        <v/>
      </c>
      <c r="AS1669" s="48" t="str">
        <f aca="false">IF(LEFT(AG1669,5)="ANEXO",VLOOKUP(AG1669,Dados!$X$111:$Z$112,2,0)*(AI1669-Q1669),"")</f>
        <v/>
      </c>
      <c r="AT1669" s="48" t="str">
        <f aca="false">IFERROR(IF(AR1669="","",(AI1669*AR1669)+AI1669),"INSERIR MVA")</f>
        <v/>
      </c>
      <c r="AU1669" s="48" t="str">
        <f aca="false">IF(AT1669="","",IF(AY1669=0.04,U1669,AS1669*AY1669))</f>
        <v/>
      </c>
      <c r="AV1669" s="47" t="str">
        <f aca="false">IFERROR(IF(AU1669="","",(VLOOKUP(AG1669,Dados!$X$111:$Z$112,3,0)*AT1669*0.17)),"INSERIR MVA")</f>
        <v/>
      </c>
      <c r="AW1669" s="47" t="str">
        <f aca="false">IFERROR(IF(AR1669="","",AV1669-AU1669),"")</f>
        <v/>
      </c>
      <c r="AX1669" s="51" t="str">
        <f aca="false">IFERROR(IF(AC1669="NÃO","",IF(AM1669&lt;&gt;"",AM1669-W1669,IF(AQ1669&lt;&gt;"",AQ1669-W1669,IF(AW1669&lt;&gt;"",AW1669-W1669,"")))),"")</f>
        <v/>
      </c>
      <c r="AY1669" s="46" t="str">
        <f aca="false">IFERROR(IF(ISNA(VLOOKUP(R1669,Dados!$X$2:$Y$5,2,0)),VLOOKUP(D1669,Dados!$X$7:$Y$33,2,0),VLOOKUP(R1669,Dados!$X$2:$Y$5,2,0)),"")</f>
        <v/>
      </c>
      <c r="AZ1669" s="52" t="str">
        <f aca="false">IF(C1669="","",IF(AND(Y1669="CONSUMO",AC1669="NÃO")*OR(AG1669="-",AG1669="BIT"),IF(E1669&lt;&gt;"",(AI1669-(P1669+L1669-N1669+Q1669)*AY1669)/0.83),""))</f>
        <v/>
      </c>
      <c r="BA1669" s="51" t="str">
        <f aca="false">IF(AZ1669="","",AZ1669*0.17-((P1669+L1669-N1669+Q1669)*AY1669))</f>
        <v/>
      </c>
      <c r="BB1669" s="51" t="str">
        <f aca="false">IF(AND(Y1669="CONSUMO",AG1669="ANEXO I",AY1669&gt;4%),(AI1669-(P1669+L1669-N1669+Q1669)*0.0514)/0.83*(0.5177)*(0.17)-AI1669*0.0514,IF(AND(Y1669="CONSUMO",AG1669="ANEXO II",AY1669&gt;4%),(AI1669-(P1669+L1669-N1669+Q1669)*0.041)/0.83*(0.3295)*(0.17)-AI1669*0.041,IF(AND(Y1669="CONSUMO",AG1669="ANEXO I",AY1669=4%),(AI1669-(P1669+L1669-N1669+Q1669)*0.04)/0.83*(0.5177)*(0.17)-AI1669*0.04,IF(AND(Y1669="CONSUMO",AG1669="ANEXO II",AY1669=4%),(AI1669-(P1669+L1669-N1669+Q1669)*0.04)/0.83*(0.3295)*(0.17)-AI1669*0.04,""))))</f>
        <v/>
      </c>
      <c r="BC1669" s="51" t="str">
        <f aca="false">IF(C1669="","",IF(AND(Y1669="CONSUMO",AC1669="SIM")*OR(AG1669="-",AG1669="BIT"),IF(E1669&lt;&gt;"",(AI1669-(P1669+L1669-N1669+Q1669)*AY1669)/0.83),""))</f>
        <v/>
      </c>
      <c r="BD1669" s="51" t="str">
        <f aca="false">IF(BC1669="","",BC1669*0.17)</f>
        <v/>
      </c>
      <c r="BE1669" s="51" t="str">
        <f aca="false">IF(I1669=6908,0,IF(BC1669="","",BD1669-((P1669+L1669-N1669+Q1669)*AY1669)))</f>
        <v/>
      </c>
      <c r="BF1669" s="53" t="str">
        <f aca="false">IF(B1669="","",IF(OR(B1669="",E1669="Regime Normal"),0,(AI1669-Q1669)*VLOOKUP(R1669,Dados!$X$98:$Y$108,2,0)))</f>
        <v/>
      </c>
      <c r="BG1669" s="54" t="str">
        <f aca="false">IFERROR(VLOOKUP(I1669,Dados!$AC$27:$AD$43,2,0),IF(B1669="","",IF(D1669&lt;&gt;"MT",IF(AND(AC1669="SIM",Y1669="Revenda"),"2403",IF(AND(AC1669="SIM",Y1669="Consumo"),"2407",IF(AND(AC1669="NÃO",Y1669="Revenda"),"2102",IF(AND(AC1669="NÃO",Y1669="Consumo"),"2556",)))),REPLACE(I1669,1,1,1))))</f>
        <v/>
      </c>
    </row>
    <row r="1670" customFormat="false" ht="12.8" hidden="false" customHeight="true" outlineLevel="0" collapsed="false">
      <c r="Y1670" s="45"/>
      <c r="Z1670" s="46" t="str">
        <f aca="false">IF(B1670="","",(IFERROR(VLOOKUP(H1670,Dados!A$3:B$15000,2,0),"Não Encontrado")))</f>
        <v/>
      </c>
      <c r="AA1670" s="46" t="str">
        <f aca="false">IF(B1670="","",(IFERROR(VLOOKUP(G1670,Dados!C$3:E$15000,3,0),"Não Encontrado")))</f>
        <v/>
      </c>
      <c r="AB1670" s="46" t="str">
        <f aca="false">IFERROR(IF(Z1670&lt;&gt;"Não Encontrado",Z1670,IF(AA1670&lt;&gt;"Não Encontrado",AA1670,"")),"")</f>
        <v/>
      </c>
      <c r="AC1670" s="45" t="str">
        <f aca="false">IF(B1670="","",IF(AB1670="","NÃO","SIM"))</f>
        <v/>
      </c>
      <c r="AD1670" s="45" t="str">
        <f aca="false">IFERROR(VLOOKUP(G1670,Dados!$P$3:$R$500,3,0),"")</f>
        <v/>
      </c>
      <c r="AE1670" s="45" t="str">
        <f aca="false">IFERROR(VLOOKUP(G1670,Dados!$K$3:$L$500,2,0),"")</f>
        <v/>
      </c>
      <c r="AF1670" s="45" t="str">
        <f aca="false">IFERROR(VLOOKUP(G1670,Dados!$M$3:$N$500,2,0),"")</f>
        <v/>
      </c>
      <c r="AG1670" s="45" t="str">
        <f aca="false">IF(F1670="","",IF(AND(AD1670="",AE1670="",AF1670=""),"-",IF(AND(AD1670="BIT",AE1670="",AF1670=""),"BIT",IF(AND(AE1670="ANEXO I",AD1670="",AF1670=""),"ANEXO I",IF(AND(AF1670="ANEXO II",AD1670="",AE1670=""),"ANEXO II","Escolher")))))</f>
        <v/>
      </c>
      <c r="AH1670" s="45" t="str">
        <f aca="false">IF(AG1670&lt;&gt;"Pneus","",IFERROR(VLOOKUP(R1670,Dados!$X$2:$Z$5,3,0)*(AI1670-Q1670),VLOOKUP(D1670,Dados!$X$7:$Z$33,3,0)*(AI1670-Q1670)))</f>
        <v/>
      </c>
      <c r="AI1670" s="47" t="str">
        <f aca="false">IF(B1670="","",P1670+Q1670+O1670+M1670+L1670-N1670)</f>
        <v/>
      </c>
      <c r="AJ1670" s="48" t="str">
        <f aca="false">IFERROR(IF(AND(AC1670="SIM",AG1670="-",Y1670="REVENDA"),(AB1670/1+1)*AI1670,IF(AND(AC1670="SIM",AG1670="Pneus",Y1670="REVENDA"),(AB1670/1+1)*(AI1670-AH1670),"")),"")</f>
        <v/>
      </c>
      <c r="AK1670" s="48" t="str">
        <f aca="false">IF(AJ1670="","",AJ1670*17%)</f>
        <v/>
      </c>
      <c r="AL1670" s="48" t="str">
        <f aca="false">IFERROR(IF(AC1670="NÃO","",IF(AK1670="","",IF(E1670="Simples Nacional",BF1670,IF(T1670=0.12,U1670*0.5833337002,IF(T1670=0,AI1670*0.07,U1670))))),"")</f>
        <v/>
      </c>
      <c r="AM1670" s="47" t="str">
        <f aca="false">IFERROR(IF(AC1670="NÃO","",IF(OR(AG1670="-",AG1670="Pneus"),AK1670-AL1670,"")),"")</f>
        <v/>
      </c>
      <c r="AN1670" s="48" t="str">
        <f aca="false">IF(AND(Y1670="REVENDA",AC1670="SIM",AG1670="BIT"),((AB1670/1+1)*AI1670)*0.4117,"")</f>
        <v/>
      </c>
      <c r="AO1670" s="48" t="str">
        <f aca="false">IF(AN1670="","",AN1670*17%)</f>
        <v/>
      </c>
      <c r="AP1670" s="49" t="str">
        <f aca="false">IF(AN1670="","",IF(T1670=0.12,(U1670*0.4117)*0.4117,IF(T1670=0,(AI1670*0.07)*0.4117,U1670*0.4117)))</f>
        <v/>
      </c>
      <c r="AQ1670" s="47" t="str">
        <f aca="false">IF(AN1670="","",AO1670-AP1670)</f>
        <v/>
      </c>
      <c r="AR1670" s="50" t="str">
        <f aca="false">IFERROR(IF(AND(AC1670="SIM",Y1670="REVENDA",LEFT(AG1670,5)="ANEXO")*OR(AE1670="ANEXO I",AF1670="ANEXO II"),VLOOKUP(H1670,Dados!G:I,2,0),""),"INSERIR MVA")</f>
        <v/>
      </c>
      <c r="AS1670" s="48" t="str">
        <f aca="false">IF(LEFT(AG1670,5)="ANEXO",VLOOKUP(AG1670,Dados!$X$111:$Z$112,2,0)*(AI1670-Q1670),"")</f>
        <v/>
      </c>
      <c r="AT1670" s="48" t="str">
        <f aca="false">IFERROR(IF(AR1670="","",(AI1670*AR1670)+AI1670),"INSERIR MVA")</f>
        <v/>
      </c>
      <c r="AU1670" s="48" t="str">
        <f aca="false">IF(AT1670="","",IF(AY1670=0.04,U1670,AS1670*AY1670))</f>
        <v/>
      </c>
      <c r="AV1670" s="47" t="str">
        <f aca="false">IFERROR(IF(AU1670="","",(VLOOKUP(AG1670,Dados!$X$111:$Z$112,3,0)*AT1670*0.17)),"INSERIR MVA")</f>
        <v/>
      </c>
      <c r="AW1670" s="47" t="str">
        <f aca="false">IFERROR(IF(AR1670="","",AV1670-AU1670),"")</f>
        <v/>
      </c>
      <c r="AX1670" s="51" t="str">
        <f aca="false">IFERROR(IF(AC1670="NÃO","",IF(AM1670&lt;&gt;"",AM1670-W1670,IF(AQ1670&lt;&gt;"",AQ1670-W1670,IF(AW1670&lt;&gt;"",AW1670-W1670,"")))),"")</f>
        <v/>
      </c>
      <c r="AY1670" s="46" t="str">
        <f aca="false">IFERROR(IF(ISNA(VLOOKUP(R1670,Dados!$X$2:$Y$5,2,0)),VLOOKUP(D1670,Dados!$X$7:$Y$33,2,0),VLOOKUP(R1670,Dados!$X$2:$Y$5,2,0)),"")</f>
        <v/>
      </c>
      <c r="AZ1670" s="52" t="str">
        <f aca="false">IF(C1670="","",IF(AND(Y1670="CONSUMO",AC1670="NÃO")*OR(AG1670="-",AG1670="BIT"),IF(E1670&lt;&gt;"",(AI1670-(P1670+L1670-N1670+Q1670)*AY1670)/0.83),""))</f>
        <v/>
      </c>
      <c r="BA1670" s="51" t="str">
        <f aca="false">IF(AZ1670="","",AZ1670*0.17-((P1670+L1670-N1670+Q1670)*AY1670))</f>
        <v/>
      </c>
      <c r="BB1670" s="51" t="str">
        <f aca="false">IF(AND(Y1670="CONSUMO",AG1670="ANEXO I",AY1670&gt;4%),(AI1670-(P1670+L1670-N1670+Q1670)*0.0514)/0.83*(0.5177)*(0.17)-AI1670*0.0514,IF(AND(Y1670="CONSUMO",AG1670="ANEXO II",AY1670&gt;4%),(AI1670-(P1670+L1670-N1670+Q1670)*0.041)/0.83*(0.3295)*(0.17)-AI1670*0.041,IF(AND(Y1670="CONSUMO",AG1670="ANEXO I",AY1670=4%),(AI1670-(P1670+L1670-N1670+Q1670)*0.04)/0.83*(0.5177)*(0.17)-AI1670*0.04,IF(AND(Y1670="CONSUMO",AG1670="ANEXO II",AY1670=4%),(AI1670-(P1670+L1670-N1670+Q1670)*0.04)/0.83*(0.3295)*(0.17)-AI1670*0.04,""))))</f>
        <v/>
      </c>
      <c r="BC1670" s="51" t="str">
        <f aca="false">IF(C1670="","",IF(AND(Y1670="CONSUMO",AC1670="SIM")*OR(AG1670="-",AG1670="BIT"),IF(E1670&lt;&gt;"",(AI1670-(P1670+L1670-N1670+Q1670)*AY1670)/0.83),""))</f>
        <v/>
      </c>
      <c r="BD1670" s="51" t="str">
        <f aca="false">IF(BC1670="","",BC1670*0.17)</f>
        <v/>
      </c>
      <c r="BE1670" s="51" t="str">
        <f aca="false">IF(I1670=6908,0,IF(BC1670="","",BD1670-((P1670+L1670-N1670+Q1670)*AY1670)))</f>
        <v/>
      </c>
      <c r="BF1670" s="53" t="str">
        <f aca="false">IF(B1670="","",IF(OR(B1670="",E1670="Regime Normal"),0,(AI1670-Q1670)*VLOOKUP(R1670,Dados!$X$98:$Y$108,2,0)))</f>
        <v/>
      </c>
      <c r="BG1670" s="54" t="str">
        <f aca="false">IFERROR(VLOOKUP(I1670,Dados!$AC$27:$AD$43,2,0),IF(B1670="","",IF(D1670&lt;&gt;"MT",IF(AND(AC1670="SIM",Y1670="Revenda"),"2403",IF(AND(AC1670="SIM",Y1670="Consumo"),"2407",IF(AND(AC1670="NÃO",Y1670="Revenda"),"2102",IF(AND(AC1670="NÃO",Y1670="Consumo"),"2556",)))),REPLACE(I1670,1,1,1))))</f>
        <v/>
      </c>
    </row>
    <row r="1671" customFormat="false" ht="12.8" hidden="false" customHeight="true" outlineLevel="0" collapsed="false">
      <c r="Y1671" s="45"/>
      <c r="Z1671" s="46" t="str">
        <f aca="false">IF(B1671="","",(IFERROR(VLOOKUP(H1671,Dados!A$3:B$15000,2,0),"Não Encontrado")))</f>
        <v/>
      </c>
      <c r="AA1671" s="46" t="str">
        <f aca="false">IF(B1671="","",(IFERROR(VLOOKUP(G1671,Dados!C$3:E$15000,3,0),"Não Encontrado")))</f>
        <v/>
      </c>
      <c r="AB1671" s="46" t="str">
        <f aca="false">IFERROR(IF(Z1671&lt;&gt;"Não Encontrado",Z1671,IF(AA1671&lt;&gt;"Não Encontrado",AA1671,"")),"")</f>
        <v/>
      </c>
      <c r="AC1671" s="45" t="str">
        <f aca="false">IF(B1671="","",IF(AB1671="","NÃO","SIM"))</f>
        <v/>
      </c>
      <c r="AD1671" s="45" t="str">
        <f aca="false">IFERROR(VLOOKUP(G1671,Dados!$P$3:$R$500,3,0),"")</f>
        <v/>
      </c>
      <c r="AE1671" s="45" t="str">
        <f aca="false">IFERROR(VLOOKUP(G1671,Dados!$K$3:$L$500,2,0),"")</f>
        <v/>
      </c>
      <c r="AF1671" s="45" t="str">
        <f aca="false">IFERROR(VLOOKUP(G1671,Dados!$M$3:$N$500,2,0),"")</f>
        <v/>
      </c>
      <c r="AG1671" s="45" t="str">
        <f aca="false">IF(F1671="","",IF(AND(AD1671="",AE1671="",AF1671=""),"-",IF(AND(AD1671="BIT",AE1671="",AF1671=""),"BIT",IF(AND(AE1671="ANEXO I",AD1671="",AF1671=""),"ANEXO I",IF(AND(AF1671="ANEXO II",AD1671="",AE1671=""),"ANEXO II","Escolher")))))</f>
        <v/>
      </c>
      <c r="AH1671" s="45" t="str">
        <f aca="false">IF(AG1671&lt;&gt;"Pneus","",IFERROR(VLOOKUP(R1671,Dados!$X$2:$Z$5,3,0)*(AI1671-Q1671),VLOOKUP(D1671,Dados!$X$7:$Z$33,3,0)*(AI1671-Q1671)))</f>
        <v/>
      </c>
      <c r="AI1671" s="47" t="str">
        <f aca="false">IF(B1671="","",P1671+Q1671+O1671+M1671+L1671-N1671)</f>
        <v/>
      </c>
      <c r="AJ1671" s="48" t="str">
        <f aca="false">IFERROR(IF(AND(AC1671="SIM",AG1671="-",Y1671="REVENDA"),(AB1671/1+1)*AI1671,IF(AND(AC1671="SIM",AG1671="Pneus",Y1671="REVENDA"),(AB1671/1+1)*(AI1671-AH1671),"")),"")</f>
        <v/>
      </c>
      <c r="AK1671" s="48" t="str">
        <f aca="false">IF(AJ1671="","",AJ1671*17%)</f>
        <v/>
      </c>
      <c r="AL1671" s="48" t="str">
        <f aca="false">IFERROR(IF(AC1671="NÃO","",IF(AK1671="","",IF(E1671="Simples Nacional",BF1671,IF(T1671=0.12,U1671*0.5833337002,IF(T1671=0,AI1671*0.07,U1671))))),"")</f>
        <v/>
      </c>
      <c r="AM1671" s="47" t="str">
        <f aca="false">IFERROR(IF(AC1671="NÃO","",IF(OR(AG1671="-",AG1671="Pneus"),AK1671-AL1671,"")),"")</f>
        <v/>
      </c>
      <c r="AN1671" s="48" t="str">
        <f aca="false">IF(AND(Y1671="REVENDA",AC1671="SIM",AG1671="BIT"),((AB1671/1+1)*AI1671)*0.4117,"")</f>
        <v/>
      </c>
      <c r="AO1671" s="48" t="str">
        <f aca="false">IF(AN1671="","",AN1671*17%)</f>
        <v/>
      </c>
      <c r="AP1671" s="49" t="str">
        <f aca="false">IF(AN1671="","",IF(T1671=0.12,(U1671*0.4117)*0.4117,IF(T1671=0,(AI1671*0.07)*0.4117,U1671*0.4117)))</f>
        <v/>
      </c>
      <c r="AQ1671" s="47" t="str">
        <f aca="false">IF(AN1671="","",AO1671-AP1671)</f>
        <v/>
      </c>
      <c r="AR1671" s="50" t="str">
        <f aca="false">IFERROR(IF(AND(AC1671="SIM",Y1671="REVENDA",LEFT(AG1671,5)="ANEXO")*OR(AE1671="ANEXO I",AF1671="ANEXO II"),VLOOKUP(H1671,Dados!G:I,2,0),""),"INSERIR MVA")</f>
        <v/>
      </c>
      <c r="AS1671" s="48" t="str">
        <f aca="false">IF(LEFT(AG1671,5)="ANEXO",VLOOKUP(AG1671,Dados!$X$111:$Z$112,2,0)*(AI1671-Q1671),"")</f>
        <v/>
      </c>
      <c r="AT1671" s="48" t="str">
        <f aca="false">IFERROR(IF(AR1671="","",(AI1671*AR1671)+AI1671),"INSERIR MVA")</f>
        <v/>
      </c>
      <c r="AU1671" s="48" t="str">
        <f aca="false">IF(AT1671="","",IF(AY1671=0.04,U1671,AS1671*AY1671))</f>
        <v/>
      </c>
      <c r="AV1671" s="47" t="str">
        <f aca="false">IFERROR(IF(AU1671="","",(VLOOKUP(AG1671,Dados!$X$111:$Z$112,3,0)*AT1671*0.17)),"INSERIR MVA")</f>
        <v/>
      </c>
      <c r="AW1671" s="47" t="str">
        <f aca="false">IFERROR(IF(AR1671="","",AV1671-AU1671),"")</f>
        <v/>
      </c>
      <c r="AX1671" s="51" t="str">
        <f aca="false">IFERROR(IF(AC1671="NÃO","",IF(AM1671&lt;&gt;"",AM1671-W1671,IF(AQ1671&lt;&gt;"",AQ1671-W1671,IF(AW1671&lt;&gt;"",AW1671-W1671,"")))),"")</f>
        <v/>
      </c>
      <c r="AY1671" s="46" t="str">
        <f aca="false">IFERROR(IF(ISNA(VLOOKUP(R1671,Dados!$X$2:$Y$5,2,0)),VLOOKUP(D1671,Dados!$X$7:$Y$33,2,0),VLOOKUP(R1671,Dados!$X$2:$Y$5,2,0)),"")</f>
        <v/>
      </c>
      <c r="AZ1671" s="52" t="str">
        <f aca="false">IF(C1671="","",IF(AND(Y1671="CONSUMO",AC1671="NÃO")*OR(AG1671="-",AG1671="BIT"),IF(E1671&lt;&gt;"",(AI1671-(P1671+L1671-N1671+Q1671)*AY1671)/0.83),""))</f>
        <v/>
      </c>
      <c r="BA1671" s="51" t="str">
        <f aca="false">IF(AZ1671="","",AZ1671*0.17-((P1671+L1671-N1671+Q1671)*AY1671))</f>
        <v/>
      </c>
      <c r="BB1671" s="51" t="str">
        <f aca="false">IF(AND(Y1671="CONSUMO",AG1671="ANEXO I",AY1671&gt;4%),(AI1671-(P1671+L1671-N1671+Q1671)*0.0514)/0.83*(0.5177)*(0.17)-AI1671*0.0514,IF(AND(Y1671="CONSUMO",AG1671="ANEXO II",AY1671&gt;4%),(AI1671-(P1671+L1671-N1671+Q1671)*0.041)/0.83*(0.3295)*(0.17)-AI1671*0.041,IF(AND(Y1671="CONSUMO",AG1671="ANEXO I",AY1671=4%),(AI1671-(P1671+L1671-N1671+Q1671)*0.04)/0.83*(0.5177)*(0.17)-AI1671*0.04,IF(AND(Y1671="CONSUMO",AG1671="ANEXO II",AY1671=4%),(AI1671-(P1671+L1671-N1671+Q1671)*0.04)/0.83*(0.3295)*(0.17)-AI1671*0.04,""))))</f>
        <v/>
      </c>
      <c r="BC1671" s="51" t="str">
        <f aca="false">IF(C1671="","",IF(AND(Y1671="CONSUMO",AC1671="SIM")*OR(AG1671="-",AG1671="BIT"),IF(E1671&lt;&gt;"",(AI1671-(P1671+L1671-N1671+Q1671)*AY1671)/0.83),""))</f>
        <v/>
      </c>
      <c r="BD1671" s="51" t="str">
        <f aca="false">IF(BC1671="","",BC1671*0.17)</f>
        <v/>
      </c>
      <c r="BE1671" s="51" t="str">
        <f aca="false">IF(I1671=6908,0,IF(BC1671="","",BD1671-((P1671+L1671-N1671+Q1671)*AY1671)))</f>
        <v/>
      </c>
      <c r="BF1671" s="53" t="str">
        <f aca="false">IF(B1671="","",IF(OR(B1671="",E1671="Regime Normal"),0,(AI1671-Q1671)*VLOOKUP(R1671,Dados!$X$98:$Y$108,2,0)))</f>
        <v/>
      </c>
      <c r="BG1671" s="54" t="str">
        <f aca="false">IFERROR(VLOOKUP(I1671,Dados!$AC$27:$AD$43,2,0),IF(B1671="","",IF(D1671&lt;&gt;"MT",IF(AND(AC1671="SIM",Y1671="Revenda"),"2403",IF(AND(AC1671="SIM",Y1671="Consumo"),"2407",IF(AND(AC1671="NÃO",Y1671="Revenda"),"2102",IF(AND(AC1671="NÃO",Y1671="Consumo"),"2556",)))),REPLACE(I1671,1,1,1))))</f>
        <v/>
      </c>
    </row>
    <row r="1672" customFormat="false" ht="12.8" hidden="false" customHeight="true" outlineLevel="0" collapsed="false">
      <c r="Y1672" s="45"/>
      <c r="Z1672" s="46" t="str">
        <f aca="false">IF(B1672="","",(IFERROR(VLOOKUP(H1672,Dados!A$3:B$15000,2,0),"Não Encontrado")))</f>
        <v/>
      </c>
      <c r="AA1672" s="46" t="str">
        <f aca="false">IF(B1672="","",(IFERROR(VLOOKUP(G1672,Dados!C$3:E$15000,3,0),"Não Encontrado")))</f>
        <v/>
      </c>
      <c r="AB1672" s="46" t="str">
        <f aca="false">IFERROR(IF(Z1672&lt;&gt;"Não Encontrado",Z1672,IF(AA1672&lt;&gt;"Não Encontrado",AA1672,"")),"")</f>
        <v/>
      </c>
      <c r="AC1672" s="45" t="str">
        <f aca="false">IF(B1672="","",IF(AB1672="","NÃO","SIM"))</f>
        <v/>
      </c>
      <c r="AD1672" s="45" t="str">
        <f aca="false">IFERROR(VLOOKUP(G1672,Dados!$P$3:$R$500,3,0),"")</f>
        <v/>
      </c>
      <c r="AE1672" s="45" t="str">
        <f aca="false">IFERROR(VLOOKUP(G1672,Dados!$K$3:$L$500,2,0),"")</f>
        <v/>
      </c>
      <c r="AF1672" s="45" t="str">
        <f aca="false">IFERROR(VLOOKUP(G1672,Dados!$M$3:$N$500,2,0),"")</f>
        <v/>
      </c>
      <c r="AG1672" s="45" t="str">
        <f aca="false">IF(F1672="","",IF(AND(AD1672="",AE1672="",AF1672=""),"-",IF(AND(AD1672="BIT",AE1672="",AF1672=""),"BIT",IF(AND(AE1672="ANEXO I",AD1672="",AF1672=""),"ANEXO I",IF(AND(AF1672="ANEXO II",AD1672="",AE1672=""),"ANEXO II","Escolher")))))</f>
        <v/>
      </c>
      <c r="AH1672" s="45" t="str">
        <f aca="false">IF(AG1672&lt;&gt;"Pneus","",IFERROR(VLOOKUP(R1672,Dados!$X$2:$Z$5,3,0)*(AI1672-Q1672),VLOOKUP(D1672,Dados!$X$7:$Z$33,3,0)*(AI1672-Q1672)))</f>
        <v/>
      </c>
      <c r="AI1672" s="47" t="str">
        <f aca="false">IF(B1672="","",P1672+Q1672+O1672+M1672+L1672-N1672)</f>
        <v/>
      </c>
      <c r="AJ1672" s="48" t="str">
        <f aca="false">IFERROR(IF(AND(AC1672="SIM",AG1672="-",Y1672="REVENDA"),(AB1672/1+1)*AI1672,IF(AND(AC1672="SIM",AG1672="Pneus",Y1672="REVENDA"),(AB1672/1+1)*(AI1672-AH1672),"")),"")</f>
        <v/>
      </c>
      <c r="AK1672" s="48" t="str">
        <f aca="false">IF(AJ1672="","",AJ1672*17%)</f>
        <v/>
      </c>
      <c r="AL1672" s="48" t="str">
        <f aca="false">IFERROR(IF(AC1672="NÃO","",IF(AK1672="","",IF(E1672="Simples Nacional",BF1672,IF(T1672=0.12,U1672*0.5833337002,IF(T1672=0,AI1672*0.07,U1672))))),"")</f>
        <v/>
      </c>
      <c r="AM1672" s="47" t="str">
        <f aca="false">IFERROR(IF(AC1672="NÃO","",IF(OR(AG1672="-",AG1672="Pneus"),AK1672-AL1672,"")),"")</f>
        <v/>
      </c>
      <c r="AN1672" s="48" t="str">
        <f aca="false">IF(AND(Y1672="REVENDA",AC1672="SIM",AG1672="BIT"),((AB1672/1+1)*AI1672)*0.4117,"")</f>
        <v/>
      </c>
      <c r="AO1672" s="48" t="str">
        <f aca="false">IF(AN1672="","",AN1672*17%)</f>
        <v/>
      </c>
      <c r="AP1672" s="49" t="str">
        <f aca="false">IF(AN1672="","",IF(T1672=0.12,(U1672*0.4117)*0.4117,IF(T1672=0,(AI1672*0.07)*0.4117,U1672*0.4117)))</f>
        <v/>
      </c>
      <c r="AQ1672" s="47" t="str">
        <f aca="false">IF(AN1672="","",AO1672-AP1672)</f>
        <v/>
      </c>
      <c r="AR1672" s="50" t="str">
        <f aca="false">IFERROR(IF(AND(AC1672="SIM",Y1672="REVENDA",LEFT(AG1672,5)="ANEXO")*OR(AE1672="ANEXO I",AF1672="ANEXO II"),VLOOKUP(H1672,Dados!G:I,2,0),""),"INSERIR MVA")</f>
        <v/>
      </c>
      <c r="AS1672" s="48" t="str">
        <f aca="false">IF(LEFT(AG1672,5)="ANEXO",VLOOKUP(AG1672,Dados!$X$111:$Z$112,2,0)*(AI1672-Q1672),"")</f>
        <v/>
      </c>
      <c r="AT1672" s="48" t="str">
        <f aca="false">IFERROR(IF(AR1672="","",(AI1672*AR1672)+AI1672),"INSERIR MVA")</f>
        <v/>
      </c>
      <c r="AU1672" s="48" t="str">
        <f aca="false">IF(AT1672="","",IF(AY1672=0.04,U1672,AS1672*AY1672))</f>
        <v/>
      </c>
      <c r="AV1672" s="47" t="str">
        <f aca="false">IFERROR(IF(AU1672="","",(VLOOKUP(AG1672,Dados!$X$111:$Z$112,3,0)*AT1672*0.17)),"INSERIR MVA")</f>
        <v/>
      </c>
      <c r="AW1672" s="47" t="str">
        <f aca="false">IFERROR(IF(AR1672="","",AV1672-AU1672),"")</f>
        <v/>
      </c>
      <c r="AX1672" s="51" t="str">
        <f aca="false">IFERROR(IF(AC1672="NÃO","",IF(AM1672&lt;&gt;"",AM1672-W1672,IF(AQ1672&lt;&gt;"",AQ1672-W1672,IF(AW1672&lt;&gt;"",AW1672-W1672,"")))),"")</f>
        <v/>
      </c>
      <c r="AY1672" s="46" t="str">
        <f aca="false">IFERROR(IF(ISNA(VLOOKUP(R1672,Dados!$X$2:$Y$5,2,0)),VLOOKUP(D1672,Dados!$X$7:$Y$33,2,0),VLOOKUP(R1672,Dados!$X$2:$Y$5,2,0)),"")</f>
        <v/>
      </c>
      <c r="AZ1672" s="52" t="str">
        <f aca="false">IF(C1672="","",IF(AND(Y1672="CONSUMO",AC1672="NÃO")*OR(AG1672="-",AG1672="BIT"),IF(E1672&lt;&gt;"",(AI1672-(P1672+L1672-N1672+Q1672)*AY1672)/0.83),""))</f>
        <v/>
      </c>
      <c r="BA1672" s="51" t="str">
        <f aca="false">IF(AZ1672="","",AZ1672*0.17-((P1672+L1672-N1672+Q1672)*AY1672))</f>
        <v/>
      </c>
      <c r="BB1672" s="51" t="str">
        <f aca="false">IF(AND(Y1672="CONSUMO",AG1672="ANEXO I",AY1672&gt;4%),(AI1672-(P1672+L1672-N1672+Q1672)*0.0514)/0.83*(0.5177)*(0.17)-AI1672*0.0514,IF(AND(Y1672="CONSUMO",AG1672="ANEXO II",AY1672&gt;4%),(AI1672-(P1672+L1672-N1672+Q1672)*0.041)/0.83*(0.3295)*(0.17)-AI1672*0.041,IF(AND(Y1672="CONSUMO",AG1672="ANEXO I",AY1672=4%),(AI1672-(P1672+L1672-N1672+Q1672)*0.04)/0.83*(0.5177)*(0.17)-AI1672*0.04,IF(AND(Y1672="CONSUMO",AG1672="ANEXO II",AY1672=4%),(AI1672-(P1672+L1672-N1672+Q1672)*0.04)/0.83*(0.3295)*(0.17)-AI1672*0.04,""))))</f>
        <v/>
      </c>
      <c r="BC1672" s="51" t="str">
        <f aca="false">IF(C1672="","",IF(AND(Y1672="CONSUMO",AC1672="SIM")*OR(AG1672="-",AG1672="BIT"),IF(E1672&lt;&gt;"",(AI1672-(P1672+L1672-N1672+Q1672)*AY1672)/0.83),""))</f>
        <v/>
      </c>
      <c r="BD1672" s="51" t="str">
        <f aca="false">IF(BC1672="","",BC1672*0.17)</f>
        <v/>
      </c>
      <c r="BE1672" s="51" t="str">
        <f aca="false">IF(I1672=6908,0,IF(BC1672="","",BD1672-((P1672+L1672-N1672+Q1672)*AY1672)))</f>
        <v/>
      </c>
      <c r="BF1672" s="53" t="str">
        <f aca="false">IF(B1672="","",IF(OR(B1672="",E1672="Regime Normal"),0,(AI1672-Q1672)*VLOOKUP(R1672,Dados!$X$98:$Y$108,2,0)))</f>
        <v/>
      </c>
      <c r="BG1672" s="54" t="str">
        <f aca="false">IFERROR(VLOOKUP(I1672,Dados!$AC$27:$AD$43,2,0),IF(B1672="","",IF(D1672&lt;&gt;"MT",IF(AND(AC1672="SIM",Y1672="Revenda"),"2403",IF(AND(AC1672="SIM",Y1672="Consumo"),"2407",IF(AND(AC1672="NÃO",Y1672="Revenda"),"2102",IF(AND(AC1672="NÃO",Y1672="Consumo"),"2556",)))),REPLACE(I1672,1,1,1))))</f>
        <v/>
      </c>
    </row>
    <row r="1673" customFormat="false" ht="12.8" hidden="false" customHeight="true" outlineLevel="0" collapsed="false">
      <c r="Y1673" s="45"/>
      <c r="Z1673" s="46" t="str">
        <f aca="false">IF(B1673="","",(IFERROR(VLOOKUP(H1673,Dados!A$3:B$15000,2,0),"Não Encontrado")))</f>
        <v/>
      </c>
      <c r="AA1673" s="46" t="str">
        <f aca="false">IF(B1673="","",(IFERROR(VLOOKUP(G1673,Dados!C$3:E$15000,3,0),"Não Encontrado")))</f>
        <v/>
      </c>
      <c r="AB1673" s="46" t="str">
        <f aca="false">IFERROR(IF(Z1673&lt;&gt;"Não Encontrado",Z1673,IF(AA1673&lt;&gt;"Não Encontrado",AA1673,"")),"")</f>
        <v/>
      </c>
      <c r="AC1673" s="45" t="str">
        <f aca="false">IF(B1673="","",IF(AB1673="","NÃO","SIM"))</f>
        <v/>
      </c>
      <c r="AD1673" s="45" t="str">
        <f aca="false">IFERROR(VLOOKUP(G1673,Dados!$P$3:$R$500,3,0),"")</f>
        <v/>
      </c>
      <c r="AE1673" s="45" t="str">
        <f aca="false">IFERROR(VLOOKUP(G1673,Dados!$K$3:$L$500,2,0),"")</f>
        <v/>
      </c>
      <c r="AF1673" s="45" t="str">
        <f aca="false">IFERROR(VLOOKUP(G1673,Dados!$M$3:$N$500,2,0),"")</f>
        <v/>
      </c>
      <c r="AG1673" s="45" t="str">
        <f aca="false">IF(F1673="","",IF(AND(AD1673="",AE1673="",AF1673=""),"-",IF(AND(AD1673="BIT",AE1673="",AF1673=""),"BIT",IF(AND(AE1673="ANEXO I",AD1673="",AF1673=""),"ANEXO I",IF(AND(AF1673="ANEXO II",AD1673="",AE1673=""),"ANEXO II","Escolher")))))</f>
        <v/>
      </c>
      <c r="AH1673" s="45" t="str">
        <f aca="false">IF(AG1673&lt;&gt;"Pneus","",IFERROR(VLOOKUP(R1673,Dados!$X$2:$Z$5,3,0)*(AI1673-Q1673),VLOOKUP(D1673,Dados!$X$7:$Z$33,3,0)*(AI1673-Q1673)))</f>
        <v/>
      </c>
      <c r="AI1673" s="47" t="str">
        <f aca="false">IF(B1673="","",P1673+Q1673+O1673+M1673+L1673-N1673)</f>
        <v/>
      </c>
      <c r="AJ1673" s="48" t="str">
        <f aca="false">IFERROR(IF(AND(AC1673="SIM",AG1673="-",Y1673="REVENDA"),(AB1673/1+1)*AI1673,IF(AND(AC1673="SIM",AG1673="Pneus",Y1673="REVENDA"),(AB1673/1+1)*(AI1673-AH1673),"")),"")</f>
        <v/>
      </c>
      <c r="AK1673" s="48" t="str">
        <f aca="false">IF(AJ1673="","",AJ1673*17%)</f>
        <v/>
      </c>
      <c r="AL1673" s="48" t="str">
        <f aca="false">IFERROR(IF(AC1673="NÃO","",IF(AK1673="","",IF(E1673="Simples Nacional",BF1673,IF(T1673=0.12,U1673*0.5833337002,IF(T1673=0,AI1673*0.07,U1673))))),"")</f>
        <v/>
      </c>
      <c r="AM1673" s="47" t="str">
        <f aca="false">IFERROR(IF(AC1673="NÃO","",IF(OR(AG1673="-",AG1673="Pneus"),AK1673-AL1673,"")),"")</f>
        <v/>
      </c>
      <c r="AN1673" s="48" t="str">
        <f aca="false">IF(AND(Y1673="REVENDA",AC1673="SIM",AG1673="BIT"),((AB1673/1+1)*AI1673)*0.4117,"")</f>
        <v/>
      </c>
      <c r="AO1673" s="48" t="str">
        <f aca="false">IF(AN1673="","",AN1673*17%)</f>
        <v/>
      </c>
      <c r="AP1673" s="49" t="str">
        <f aca="false">IF(AN1673="","",IF(T1673=0.12,(U1673*0.4117)*0.4117,IF(T1673=0,(AI1673*0.07)*0.4117,U1673*0.4117)))</f>
        <v/>
      </c>
      <c r="AQ1673" s="47" t="str">
        <f aca="false">IF(AN1673="","",AO1673-AP1673)</f>
        <v/>
      </c>
      <c r="AR1673" s="50" t="str">
        <f aca="false">IFERROR(IF(AND(AC1673="SIM",Y1673="REVENDA",LEFT(AG1673,5)="ANEXO")*OR(AE1673="ANEXO I",AF1673="ANEXO II"),VLOOKUP(H1673,Dados!G:I,2,0),""),"INSERIR MVA")</f>
        <v/>
      </c>
      <c r="AS1673" s="48" t="str">
        <f aca="false">IF(LEFT(AG1673,5)="ANEXO",VLOOKUP(AG1673,Dados!$X$111:$Z$112,2,0)*(AI1673-Q1673),"")</f>
        <v/>
      </c>
      <c r="AT1673" s="48" t="str">
        <f aca="false">IFERROR(IF(AR1673="","",(AI1673*AR1673)+AI1673),"INSERIR MVA")</f>
        <v/>
      </c>
      <c r="AU1673" s="48" t="str">
        <f aca="false">IF(AT1673="","",IF(AY1673=0.04,U1673,AS1673*AY1673))</f>
        <v/>
      </c>
      <c r="AV1673" s="47" t="str">
        <f aca="false">IFERROR(IF(AU1673="","",(VLOOKUP(AG1673,Dados!$X$111:$Z$112,3,0)*AT1673*0.17)),"INSERIR MVA")</f>
        <v/>
      </c>
      <c r="AW1673" s="47" t="str">
        <f aca="false">IFERROR(IF(AR1673="","",AV1673-AU1673),"")</f>
        <v/>
      </c>
      <c r="AX1673" s="51" t="str">
        <f aca="false">IFERROR(IF(AC1673="NÃO","",IF(AM1673&lt;&gt;"",AM1673-W1673,IF(AQ1673&lt;&gt;"",AQ1673-W1673,IF(AW1673&lt;&gt;"",AW1673-W1673,"")))),"")</f>
        <v/>
      </c>
      <c r="AY1673" s="46" t="str">
        <f aca="false">IFERROR(IF(ISNA(VLOOKUP(R1673,Dados!$X$2:$Y$5,2,0)),VLOOKUP(D1673,Dados!$X$7:$Y$33,2,0),VLOOKUP(R1673,Dados!$X$2:$Y$5,2,0)),"")</f>
        <v/>
      </c>
      <c r="AZ1673" s="52" t="str">
        <f aca="false">IF(C1673="","",IF(AND(Y1673="CONSUMO",AC1673="NÃO")*OR(AG1673="-",AG1673="BIT"),IF(E1673&lt;&gt;"",(AI1673-(P1673+L1673-N1673+Q1673)*AY1673)/0.83),""))</f>
        <v/>
      </c>
      <c r="BA1673" s="51" t="str">
        <f aca="false">IF(AZ1673="","",AZ1673*0.17-((P1673+L1673-N1673+Q1673)*AY1673))</f>
        <v/>
      </c>
      <c r="BB1673" s="51" t="str">
        <f aca="false">IF(AND(Y1673="CONSUMO",AG1673="ANEXO I",AY1673&gt;4%),(AI1673-(P1673+L1673-N1673+Q1673)*0.0514)/0.83*(0.5177)*(0.17)-AI1673*0.0514,IF(AND(Y1673="CONSUMO",AG1673="ANEXO II",AY1673&gt;4%),(AI1673-(P1673+L1673-N1673+Q1673)*0.041)/0.83*(0.3295)*(0.17)-AI1673*0.041,IF(AND(Y1673="CONSUMO",AG1673="ANEXO I",AY1673=4%),(AI1673-(P1673+L1673-N1673+Q1673)*0.04)/0.83*(0.5177)*(0.17)-AI1673*0.04,IF(AND(Y1673="CONSUMO",AG1673="ANEXO II",AY1673=4%),(AI1673-(P1673+L1673-N1673+Q1673)*0.04)/0.83*(0.3295)*(0.17)-AI1673*0.04,""))))</f>
        <v/>
      </c>
      <c r="BC1673" s="51" t="str">
        <f aca="false">IF(C1673="","",IF(AND(Y1673="CONSUMO",AC1673="SIM")*OR(AG1673="-",AG1673="BIT"),IF(E1673&lt;&gt;"",(AI1673-(P1673+L1673-N1673+Q1673)*AY1673)/0.83),""))</f>
        <v/>
      </c>
      <c r="BD1673" s="51" t="str">
        <f aca="false">IF(BC1673="","",BC1673*0.17)</f>
        <v/>
      </c>
      <c r="BE1673" s="51" t="str">
        <f aca="false">IF(I1673=6908,0,IF(BC1673="","",BD1673-((P1673+L1673-N1673+Q1673)*AY1673)))</f>
        <v/>
      </c>
      <c r="BF1673" s="53" t="str">
        <f aca="false">IF(B1673="","",IF(OR(B1673="",E1673="Regime Normal"),0,(AI1673-Q1673)*VLOOKUP(R1673,Dados!$X$98:$Y$108,2,0)))</f>
        <v/>
      </c>
      <c r="BG1673" s="54" t="str">
        <f aca="false">IFERROR(VLOOKUP(I1673,Dados!$AC$27:$AD$43,2,0),IF(B1673="","",IF(D1673&lt;&gt;"MT",IF(AND(AC1673="SIM",Y1673="Revenda"),"2403",IF(AND(AC1673="SIM",Y1673="Consumo"),"2407",IF(AND(AC1673="NÃO",Y1673="Revenda"),"2102",IF(AND(AC1673="NÃO",Y1673="Consumo"),"2556",)))),REPLACE(I1673,1,1,1))))</f>
        <v/>
      </c>
    </row>
    <row r="1674" customFormat="false" ht="12.8" hidden="false" customHeight="true" outlineLevel="0" collapsed="false">
      <c r="Y1674" s="45"/>
      <c r="Z1674" s="46" t="str">
        <f aca="false">IF(B1674="","",(IFERROR(VLOOKUP(H1674,Dados!A$3:B$15000,2,0),"Não Encontrado")))</f>
        <v/>
      </c>
      <c r="AA1674" s="46" t="str">
        <f aca="false">IF(B1674="","",(IFERROR(VLOOKUP(G1674,Dados!C$3:E$15000,3,0),"Não Encontrado")))</f>
        <v/>
      </c>
      <c r="AB1674" s="46" t="str">
        <f aca="false">IFERROR(IF(Z1674&lt;&gt;"Não Encontrado",Z1674,IF(AA1674&lt;&gt;"Não Encontrado",AA1674,"")),"")</f>
        <v/>
      </c>
      <c r="AC1674" s="45" t="str">
        <f aca="false">IF(B1674="","",IF(AB1674="","NÃO","SIM"))</f>
        <v/>
      </c>
      <c r="AD1674" s="45" t="str">
        <f aca="false">IFERROR(VLOOKUP(G1674,Dados!$P$3:$R$500,3,0),"")</f>
        <v/>
      </c>
      <c r="AE1674" s="45" t="str">
        <f aca="false">IFERROR(VLOOKUP(G1674,Dados!$K$3:$L$500,2,0),"")</f>
        <v/>
      </c>
      <c r="AF1674" s="45" t="str">
        <f aca="false">IFERROR(VLOOKUP(G1674,Dados!$M$3:$N$500,2,0),"")</f>
        <v/>
      </c>
      <c r="AG1674" s="45" t="str">
        <f aca="false">IF(F1674="","",IF(AND(AD1674="",AE1674="",AF1674=""),"-",IF(AND(AD1674="BIT",AE1674="",AF1674=""),"BIT",IF(AND(AE1674="ANEXO I",AD1674="",AF1674=""),"ANEXO I",IF(AND(AF1674="ANEXO II",AD1674="",AE1674=""),"ANEXO II","Escolher")))))</f>
        <v/>
      </c>
      <c r="AH1674" s="45" t="str">
        <f aca="false">IF(AG1674&lt;&gt;"Pneus","",IFERROR(VLOOKUP(R1674,Dados!$X$2:$Z$5,3,0)*(AI1674-Q1674),VLOOKUP(D1674,Dados!$X$7:$Z$33,3,0)*(AI1674-Q1674)))</f>
        <v/>
      </c>
      <c r="AI1674" s="47" t="str">
        <f aca="false">IF(B1674="","",P1674+Q1674+O1674+M1674+L1674-N1674)</f>
        <v/>
      </c>
      <c r="AJ1674" s="48" t="str">
        <f aca="false">IFERROR(IF(AND(AC1674="SIM",AG1674="-",Y1674="REVENDA"),(AB1674/1+1)*AI1674,IF(AND(AC1674="SIM",AG1674="Pneus",Y1674="REVENDA"),(AB1674/1+1)*(AI1674-AH1674),"")),"")</f>
        <v/>
      </c>
      <c r="AK1674" s="48" t="str">
        <f aca="false">IF(AJ1674="","",AJ1674*17%)</f>
        <v/>
      </c>
      <c r="AL1674" s="48" t="str">
        <f aca="false">IFERROR(IF(AC1674="NÃO","",IF(AK1674="","",IF(E1674="Simples Nacional",BF1674,IF(T1674=0.12,U1674*0.5833337002,IF(T1674=0,AI1674*0.07,U1674))))),"")</f>
        <v/>
      </c>
      <c r="AM1674" s="47" t="str">
        <f aca="false">IFERROR(IF(AC1674="NÃO","",IF(OR(AG1674="-",AG1674="Pneus"),AK1674-AL1674,"")),"")</f>
        <v/>
      </c>
      <c r="AN1674" s="48" t="str">
        <f aca="false">IF(AND(Y1674="REVENDA",AC1674="SIM",AG1674="BIT"),((AB1674/1+1)*AI1674)*0.4117,"")</f>
        <v/>
      </c>
      <c r="AO1674" s="48" t="str">
        <f aca="false">IF(AN1674="","",AN1674*17%)</f>
        <v/>
      </c>
      <c r="AP1674" s="49" t="str">
        <f aca="false">IF(AN1674="","",IF(T1674=0.12,(U1674*0.4117)*0.4117,IF(T1674=0,(AI1674*0.07)*0.4117,U1674*0.4117)))</f>
        <v/>
      </c>
      <c r="AQ1674" s="47" t="str">
        <f aca="false">IF(AN1674="","",AO1674-AP1674)</f>
        <v/>
      </c>
      <c r="AR1674" s="50" t="str">
        <f aca="false">IFERROR(IF(AND(AC1674="SIM",Y1674="REVENDA",LEFT(AG1674,5)="ANEXO")*OR(AE1674="ANEXO I",AF1674="ANEXO II"),VLOOKUP(H1674,Dados!G:I,2,0),""),"INSERIR MVA")</f>
        <v/>
      </c>
      <c r="AS1674" s="48" t="str">
        <f aca="false">IF(LEFT(AG1674,5)="ANEXO",VLOOKUP(AG1674,Dados!$X$111:$Z$112,2,0)*(AI1674-Q1674),"")</f>
        <v/>
      </c>
      <c r="AT1674" s="48" t="str">
        <f aca="false">IFERROR(IF(AR1674="","",(AI1674*AR1674)+AI1674),"INSERIR MVA")</f>
        <v/>
      </c>
      <c r="AU1674" s="48" t="str">
        <f aca="false">IF(AT1674="","",IF(AY1674=0.04,U1674,AS1674*AY1674))</f>
        <v/>
      </c>
      <c r="AV1674" s="47" t="str">
        <f aca="false">IFERROR(IF(AU1674="","",(VLOOKUP(AG1674,Dados!$X$111:$Z$112,3,0)*AT1674*0.17)),"INSERIR MVA")</f>
        <v/>
      </c>
      <c r="AW1674" s="47" t="str">
        <f aca="false">IFERROR(IF(AR1674="","",AV1674-AU1674),"")</f>
        <v/>
      </c>
      <c r="AX1674" s="51" t="str">
        <f aca="false">IFERROR(IF(AC1674="NÃO","",IF(AM1674&lt;&gt;"",AM1674-W1674,IF(AQ1674&lt;&gt;"",AQ1674-W1674,IF(AW1674&lt;&gt;"",AW1674-W1674,"")))),"")</f>
        <v/>
      </c>
      <c r="AY1674" s="46" t="str">
        <f aca="false">IFERROR(IF(ISNA(VLOOKUP(R1674,Dados!$X$2:$Y$5,2,0)),VLOOKUP(D1674,Dados!$X$7:$Y$33,2,0),VLOOKUP(R1674,Dados!$X$2:$Y$5,2,0)),"")</f>
        <v/>
      </c>
      <c r="AZ1674" s="52" t="str">
        <f aca="false">IF(C1674="","",IF(AND(Y1674="CONSUMO",AC1674="NÃO")*OR(AG1674="-",AG1674="BIT"),IF(E1674&lt;&gt;"",(AI1674-(P1674+L1674-N1674+Q1674)*AY1674)/0.83),""))</f>
        <v/>
      </c>
      <c r="BA1674" s="51" t="str">
        <f aca="false">IF(AZ1674="","",AZ1674*0.17-((P1674+L1674-N1674+Q1674)*AY1674))</f>
        <v/>
      </c>
      <c r="BB1674" s="51" t="str">
        <f aca="false">IF(AND(Y1674="CONSUMO",AG1674="ANEXO I",AY1674&gt;4%),(AI1674-(P1674+L1674-N1674+Q1674)*0.0514)/0.83*(0.5177)*(0.17)-AI1674*0.0514,IF(AND(Y1674="CONSUMO",AG1674="ANEXO II",AY1674&gt;4%),(AI1674-(P1674+L1674-N1674+Q1674)*0.041)/0.83*(0.3295)*(0.17)-AI1674*0.041,IF(AND(Y1674="CONSUMO",AG1674="ANEXO I",AY1674=4%),(AI1674-(P1674+L1674-N1674+Q1674)*0.04)/0.83*(0.5177)*(0.17)-AI1674*0.04,IF(AND(Y1674="CONSUMO",AG1674="ANEXO II",AY1674=4%),(AI1674-(P1674+L1674-N1674+Q1674)*0.04)/0.83*(0.3295)*(0.17)-AI1674*0.04,""))))</f>
        <v/>
      </c>
      <c r="BC1674" s="51" t="str">
        <f aca="false">IF(C1674="","",IF(AND(Y1674="CONSUMO",AC1674="SIM")*OR(AG1674="-",AG1674="BIT"),IF(E1674&lt;&gt;"",(AI1674-(P1674+L1674-N1674+Q1674)*AY1674)/0.83),""))</f>
        <v/>
      </c>
      <c r="BD1674" s="51" t="str">
        <f aca="false">IF(BC1674="","",BC1674*0.17)</f>
        <v/>
      </c>
      <c r="BE1674" s="51" t="str">
        <f aca="false">IF(I1674=6908,0,IF(BC1674="","",BD1674-((P1674+L1674-N1674+Q1674)*AY1674)))</f>
        <v/>
      </c>
      <c r="BF1674" s="53" t="str">
        <f aca="false">IF(B1674="","",IF(OR(B1674="",E1674="Regime Normal"),0,(AI1674-Q1674)*VLOOKUP(R1674,Dados!$X$98:$Y$108,2,0)))</f>
        <v/>
      </c>
      <c r="BG1674" s="54" t="str">
        <f aca="false">IFERROR(VLOOKUP(I1674,Dados!$AC$27:$AD$43,2,0),IF(B1674="","",IF(D1674&lt;&gt;"MT",IF(AND(AC1674="SIM",Y1674="Revenda"),"2403",IF(AND(AC1674="SIM",Y1674="Consumo"),"2407",IF(AND(AC1674="NÃO",Y1674="Revenda"),"2102",IF(AND(AC1674="NÃO",Y1674="Consumo"),"2556",)))),REPLACE(I1674,1,1,1))))</f>
        <v/>
      </c>
    </row>
    <row r="1675" customFormat="false" ht="12.8" hidden="false" customHeight="true" outlineLevel="0" collapsed="false">
      <c r="Y1675" s="45"/>
      <c r="Z1675" s="46" t="str">
        <f aca="false">IF(B1675="","",(IFERROR(VLOOKUP(H1675,Dados!A$3:B$15000,2,0),"Não Encontrado")))</f>
        <v/>
      </c>
      <c r="AA1675" s="46" t="str">
        <f aca="false">IF(B1675="","",(IFERROR(VLOOKUP(G1675,Dados!C$3:E$15000,3,0),"Não Encontrado")))</f>
        <v/>
      </c>
      <c r="AB1675" s="46" t="str">
        <f aca="false">IFERROR(IF(Z1675&lt;&gt;"Não Encontrado",Z1675,IF(AA1675&lt;&gt;"Não Encontrado",AA1675,"")),"")</f>
        <v/>
      </c>
      <c r="AC1675" s="45" t="str">
        <f aca="false">IF(B1675="","",IF(AB1675="","NÃO","SIM"))</f>
        <v/>
      </c>
      <c r="AD1675" s="45" t="str">
        <f aca="false">IFERROR(VLOOKUP(G1675,Dados!$P$3:$R$500,3,0),"")</f>
        <v/>
      </c>
      <c r="AE1675" s="45" t="str">
        <f aca="false">IFERROR(VLOOKUP(G1675,Dados!$K$3:$L$500,2,0),"")</f>
        <v/>
      </c>
      <c r="AF1675" s="45" t="str">
        <f aca="false">IFERROR(VLOOKUP(G1675,Dados!$M$3:$N$500,2,0),"")</f>
        <v/>
      </c>
      <c r="AG1675" s="45" t="str">
        <f aca="false">IF(F1675="","",IF(AND(AD1675="",AE1675="",AF1675=""),"-",IF(AND(AD1675="BIT",AE1675="",AF1675=""),"BIT",IF(AND(AE1675="ANEXO I",AD1675="",AF1675=""),"ANEXO I",IF(AND(AF1675="ANEXO II",AD1675="",AE1675=""),"ANEXO II","Escolher")))))</f>
        <v/>
      </c>
      <c r="AH1675" s="45" t="str">
        <f aca="false">IF(AG1675&lt;&gt;"Pneus","",IFERROR(VLOOKUP(R1675,Dados!$X$2:$Z$5,3,0)*(AI1675-Q1675),VLOOKUP(D1675,Dados!$X$7:$Z$33,3,0)*(AI1675-Q1675)))</f>
        <v/>
      </c>
      <c r="AI1675" s="47" t="str">
        <f aca="false">IF(B1675="","",P1675+Q1675+O1675+M1675+L1675-N1675)</f>
        <v/>
      </c>
      <c r="AJ1675" s="48" t="str">
        <f aca="false">IFERROR(IF(AND(AC1675="SIM",AG1675="-",Y1675="REVENDA"),(AB1675/1+1)*AI1675,IF(AND(AC1675="SIM",AG1675="Pneus",Y1675="REVENDA"),(AB1675/1+1)*(AI1675-AH1675),"")),"")</f>
        <v/>
      </c>
      <c r="AK1675" s="48" t="str">
        <f aca="false">IF(AJ1675="","",AJ1675*17%)</f>
        <v/>
      </c>
      <c r="AL1675" s="48" t="str">
        <f aca="false">IFERROR(IF(AC1675="NÃO","",IF(AK1675="","",IF(E1675="Simples Nacional",BF1675,IF(T1675=0.12,U1675*0.5833337002,IF(T1675=0,AI1675*0.07,U1675))))),"")</f>
        <v/>
      </c>
      <c r="AM1675" s="47" t="str">
        <f aca="false">IFERROR(IF(AC1675="NÃO","",IF(OR(AG1675="-",AG1675="Pneus"),AK1675-AL1675,"")),"")</f>
        <v/>
      </c>
      <c r="AN1675" s="48" t="str">
        <f aca="false">IF(AND(Y1675="REVENDA",AC1675="SIM",AG1675="BIT"),((AB1675/1+1)*AI1675)*0.4117,"")</f>
        <v/>
      </c>
      <c r="AO1675" s="48" t="str">
        <f aca="false">IF(AN1675="","",AN1675*17%)</f>
        <v/>
      </c>
      <c r="AP1675" s="49" t="str">
        <f aca="false">IF(AN1675="","",IF(T1675=0.12,(U1675*0.4117)*0.4117,IF(T1675=0,(AI1675*0.07)*0.4117,U1675*0.4117)))</f>
        <v/>
      </c>
      <c r="AQ1675" s="47" t="str">
        <f aca="false">IF(AN1675="","",AO1675-AP1675)</f>
        <v/>
      </c>
      <c r="AR1675" s="50" t="str">
        <f aca="false">IFERROR(IF(AND(AC1675="SIM",Y1675="REVENDA",LEFT(AG1675,5)="ANEXO")*OR(AE1675="ANEXO I",AF1675="ANEXO II"),VLOOKUP(H1675,Dados!G:I,2,0),""),"INSERIR MVA")</f>
        <v/>
      </c>
      <c r="AS1675" s="48" t="str">
        <f aca="false">IF(LEFT(AG1675,5)="ANEXO",VLOOKUP(AG1675,Dados!$X$111:$Z$112,2,0)*(AI1675-Q1675),"")</f>
        <v/>
      </c>
      <c r="AT1675" s="48" t="str">
        <f aca="false">IFERROR(IF(AR1675="","",(AI1675*AR1675)+AI1675),"INSERIR MVA")</f>
        <v/>
      </c>
      <c r="AU1675" s="48" t="str">
        <f aca="false">IF(AT1675="","",IF(AY1675=0.04,U1675,AS1675*AY1675))</f>
        <v/>
      </c>
      <c r="AV1675" s="47" t="str">
        <f aca="false">IFERROR(IF(AU1675="","",(VLOOKUP(AG1675,Dados!$X$111:$Z$112,3,0)*AT1675*0.17)),"INSERIR MVA")</f>
        <v/>
      </c>
      <c r="AW1675" s="47" t="str">
        <f aca="false">IFERROR(IF(AR1675="","",AV1675-AU1675),"")</f>
        <v/>
      </c>
      <c r="AX1675" s="51" t="str">
        <f aca="false">IFERROR(IF(AC1675="NÃO","",IF(AM1675&lt;&gt;"",AM1675-W1675,IF(AQ1675&lt;&gt;"",AQ1675-W1675,IF(AW1675&lt;&gt;"",AW1675-W1675,"")))),"")</f>
        <v/>
      </c>
      <c r="AY1675" s="46" t="str">
        <f aca="false">IFERROR(IF(ISNA(VLOOKUP(R1675,Dados!$X$2:$Y$5,2,0)),VLOOKUP(D1675,Dados!$X$7:$Y$33,2,0),VLOOKUP(R1675,Dados!$X$2:$Y$5,2,0)),"")</f>
        <v/>
      </c>
      <c r="AZ1675" s="52" t="str">
        <f aca="false">IF(C1675="","",IF(AND(Y1675="CONSUMO",AC1675="NÃO")*OR(AG1675="-",AG1675="BIT"),IF(E1675&lt;&gt;"",(AI1675-(P1675+L1675-N1675+Q1675)*AY1675)/0.83),""))</f>
        <v/>
      </c>
      <c r="BA1675" s="51" t="str">
        <f aca="false">IF(AZ1675="","",AZ1675*0.17-((P1675+L1675-N1675+Q1675)*AY1675))</f>
        <v/>
      </c>
      <c r="BB1675" s="51" t="str">
        <f aca="false">IF(AND(Y1675="CONSUMO",AG1675="ANEXO I",AY1675&gt;4%),(AI1675-(P1675+L1675-N1675+Q1675)*0.0514)/0.83*(0.5177)*(0.17)-AI1675*0.0514,IF(AND(Y1675="CONSUMO",AG1675="ANEXO II",AY1675&gt;4%),(AI1675-(P1675+L1675-N1675+Q1675)*0.041)/0.83*(0.3295)*(0.17)-AI1675*0.041,IF(AND(Y1675="CONSUMO",AG1675="ANEXO I",AY1675=4%),(AI1675-(P1675+L1675-N1675+Q1675)*0.04)/0.83*(0.5177)*(0.17)-AI1675*0.04,IF(AND(Y1675="CONSUMO",AG1675="ANEXO II",AY1675=4%),(AI1675-(P1675+L1675-N1675+Q1675)*0.04)/0.83*(0.3295)*(0.17)-AI1675*0.04,""))))</f>
        <v/>
      </c>
      <c r="BC1675" s="51" t="str">
        <f aca="false">IF(C1675="","",IF(AND(Y1675="CONSUMO",AC1675="SIM")*OR(AG1675="-",AG1675="BIT"),IF(E1675&lt;&gt;"",(AI1675-(P1675+L1675-N1675+Q1675)*AY1675)/0.83),""))</f>
        <v/>
      </c>
      <c r="BD1675" s="51" t="str">
        <f aca="false">IF(BC1675="","",BC1675*0.17)</f>
        <v/>
      </c>
      <c r="BE1675" s="51" t="str">
        <f aca="false">IF(I1675=6908,0,IF(BC1675="","",BD1675-((P1675+L1675-N1675+Q1675)*AY1675)))</f>
        <v/>
      </c>
      <c r="BF1675" s="53" t="str">
        <f aca="false">IF(B1675="","",IF(OR(B1675="",E1675="Regime Normal"),0,(AI1675-Q1675)*VLOOKUP(R1675,Dados!$X$98:$Y$108,2,0)))</f>
        <v/>
      </c>
      <c r="BG1675" s="54" t="str">
        <f aca="false">IFERROR(VLOOKUP(I1675,Dados!$AC$27:$AD$43,2,0),IF(B1675="","",IF(D1675&lt;&gt;"MT",IF(AND(AC1675="SIM",Y1675="Revenda"),"2403",IF(AND(AC1675="SIM",Y1675="Consumo"),"2407",IF(AND(AC1675="NÃO",Y1675="Revenda"),"2102",IF(AND(AC1675="NÃO",Y1675="Consumo"),"2556",)))),REPLACE(I1675,1,1,1))))</f>
        <v/>
      </c>
    </row>
    <row r="1676" customFormat="false" ht="12.8" hidden="false" customHeight="true" outlineLevel="0" collapsed="false">
      <c r="Y1676" s="45"/>
      <c r="Z1676" s="46" t="str">
        <f aca="false">IF(B1676="","",(IFERROR(VLOOKUP(H1676,Dados!A$3:B$15000,2,0),"Não Encontrado")))</f>
        <v/>
      </c>
      <c r="AA1676" s="46" t="str">
        <f aca="false">IF(B1676="","",(IFERROR(VLOOKUP(G1676,Dados!C$3:E$15000,3,0),"Não Encontrado")))</f>
        <v/>
      </c>
      <c r="AB1676" s="46" t="str">
        <f aca="false">IFERROR(IF(Z1676&lt;&gt;"Não Encontrado",Z1676,IF(AA1676&lt;&gt;"Não Encontrado",AA1676,"")),"")</f>
        <v/>
      </c>
      <c r="AC1676" s="45" t="str">
        <f aca="false">IF(B1676="","",IF(AB1676="","NÃO","SIM"))</f>
        <v/>
      </c>
      <c r="AD1676" s="45" t="str">
        <f aca="false">IFERROR(VLOOKUP(G1676,Dados!$P$3:$R$500,3,0),"")</f>
        <v/>
      </c>
      <c r="AE1676" s="45" t="str">
        <f aca="false">IFERROR(VLOOKUP(G1676,Dados!$K$3:$L$500,2,0),"")</f>
        <v/>
      </c>
      <c r="AF1676" s="45" t="str">
        <f aca="false">IFERROR(VLOOKUP(G1676,Dados!$M$3:$N$500,2,0),"")</f>
        <v/>
      </c>
      <c r="AG1676" s="45" t="str">
        <f aca="false">IF(F1676="","",IF(AND(AD1676="",AE1676="",AF1676=""),"-",IF(AND(AD1676="BIT",AE1676="",AF1676=""),"BIT",IF(AND(AE1676="ANEXO I",AD1676="",AF1676=""),"ANEXO I",IF(AND(AF1676="ANEXO II",AD1676="",AE1676=""),"ANEXO II","Escolher")))))</f>
        <v/>
      </c>
      <c r="AH1676" s="45" t="str">
        <f aca="false">IF(AG1676&lt;&gt;"Pneus","",IFERROR(VLOOKUP(R1676,Dados!$X$2:$Z$5,3,0)*(AI1676-Q1676),VLOOKUP(D1676,Dados!$X$7:$Z$33,3,0)*(AI1676-Q1676)))</f>
        <v/>
      </c>
      <c r="AI1676" s="47" t="str">
        <f aca="false">IF(B1676="","",P1676+Q1676+O1676+M1676+L1676-N1676)</f>
        <v/>
      </c>
      <c r="AJ1676" s="48" t="str">
        <f aca="false">IFERROR(IF(AND(AC1676="SIM",AG1676="-",Y1676="REVENDA"),(AB1676/1+1)*AI1676,IF(AND(AC1676="SIM",AG1676="Pneus",Y1676="REVENDA"),(AB1676/1+1)*(AI1676-AH1676),"")),"")</f>
        <v/>
      </c>
      <c r="AK1676" s="48" t="str">
        <f aca="false">IF(AJ1676="","",AJ1676*17%)</f>
        <v/>
      </c>
      <c r="AL1676" s="48" t="str">
        <f aca="false">IFERROR(IF(AC1676="NÃO","",IF(AK1676="","",IF(E1676="Simples Nacional",BF1676,IF(T1676=0.12,U1676*0.5833337002,IF(T1676=0,AI1676*0.07,U1676))))),"")</f>
        <v/>
      </c>
      <c r="AM1676" s="47" t="str">
        <f aca="false">IFERROR(IF(AC1676="NÃO","",IF(OR(AG1676="-",AG1676="Pneus"),AK1676-AL1676,"")),"")</f>
        <v/>
      </c>
      <c r="AN1676" s="48" t="str">
        <f aca="false">IF(AND(Y1676="REVENDA",AC1676="SIM",AG1676="BIT"),((AB1676/1+1)*AI1676)*0.4117,"")</f>
        <v/>
      </c>
      <c r="AO1676" s="48" t="str">
        <f aca="false">IF(AN1676="","",AN1676*17%)</f>
        <v/>
      </c>
      <c r="AP1676" s="49" t="str">
        <f aca="false">IF(AN1676="","",IF(T1676=0.12,(U1676*0.4117)*0.4117,IF(T1676=0,(AI1676*0.07)*0.4117,U1676*0.4117)))</f>
        <v/>
      </c>
      <c r="AQ1676" s="47" t="str">
        <f aca="false">IF(AN1676="","",AO1676-AP1676)</f>
        <v/>
      </c>
      <c r="AR1676" s="50" t="str">
        <f aca="false">IFERROR(IF(AND(AC1676="SIM",Y1676="REVENDA",LEFT(AG1676,5)="ANEXO")*OR(AE1676="ANEXO I",AF1676="ANEXO II"),VLOOKUP(H1676,Dados!G:I,2,0),""),"INSERIR MVA")</f>
        <v/>
      </c>
      <c r="AS1676" s="48" t="str">
        <f aca="false">IF(LEFT(AG1676,5)="ANEXO",VLOOKUP(AG1676,Dados!$X$111:$Z$112,2,0)*(AI1676-Q1676),"")</f>
        <v/>
      </c>
      <c r="AT1676" s="48" t="str">
        <f aca="false">IFERROR(IF(AR1676="","",(AI1676*AR1676)+AI1676),"INSERIR MVA")</f>
        <v/>
      </c>
      <c r="AU1676" s="48" t="str">
        <f aca="false">IF(AT1676="","",IF(AY1676=0.04,U1676,AS1676*AY1676))</f>
        <v/>
      </c>
      <c r="AV1676" s="47" t="str">
        <f aca="false">IFERROR(IF(AU1676="","",(VLOOKUP(AG1676,Dados!$X$111:$Z$112,3,0)*AT1676*0.17)),"INSERIR MVA")</f>
        <v/>
      </c>
      <c r="AW1676" s="47" t="str">
        <f aca="false">IFERROR(IF(AR1676="","",AV1676-AU1676),"")</f>
        <v/>
      </c>
      <c r="AX1676" s="51" t="str">
        <f aca="false">IFERROR(IF(AC1676="NÃO","",IF(AM1676&lt;&gt;"",AM1676-W1676,IF(AQ1676&lt;&gt;"",AQ1676-W1676,IF(AW1676&lt;&gt;"",AW1676-W1676,"")))),"")</f>
        <v/>
      </c>
      <c r="AY1676" s="46" t="str">
        <f aca="false">IFERROR(IF(ISNA(VLOOKUP(R1676,Dados!$X$2:$Y$5,2,0)),VLOOKUP(D1676,Dados!$X$7:$Y$33,2,0),VLOOKUP(R1676,Dados!$X$2:$Y$5,2,0)),"")</f>
        <v/>
      </c>
      <c r="AZ1676" s="52" t="str">
        <f aca="false">IF(C1676="","",IF(AND(Y1676="CONSUMO",AC1676="NÃO")*OR(AG1676="-",AG1676="BIT"),IF(E1676&lt;&gt;"",(AI1676-(P1676+L1676-N1676+Q1676)*AY1676)/0.83),""))</f>
        <v/>
      </c>
      <c r="BA1676" s="51" t="str">
        <f aca="false">IF(AZ1676="","",AZ1676*0.17-((P1676+L1676-N1676+Q1676)*AY1676))</f>
        <v/>
      </c>
      <c r="BB1676" s="51" t="str">
        <f aca="false">IF(AND(Y1676="CONSUMO",AG1676="ANEXO I",AY1676&gt;4%),(AI1676-(P1676+L1676-N1676+Q1676)*0.0514)/0.83*(0.5177)*(0.17)-AI1676*0.0514,IF(AND(Y1676="CONSUMO",AG1676="ANEXO II",AY1676&gt;4%),(AI1676-(P1676+L1676-N1676+Q1676)*0.041)/0.83*(0.3295)*(0.17)-AI1676*0.041,IF(AND(Y1676="CONSUMO",AG1676="ANEXO I",AY1676=4%),(AI1676-(P1676+L1676-N1676+Q1676)*0.04)/0.83*(0.5177)*(0.17)-AI1676*0.04,IF(AND(Y1676="CONSUMO",AG1676="ANEXO II",AY1676=4%),(AI1676-(P1676+L1676-N1676+Q1676)*0.04)/0.83*(0.3295)*(0.17)-AI1676*0.04,""))))</f>
        <v/>
      </c>
      <c r="BC1676" s="51" t="str">
        <f aca="false">IF(C1676="","",IF(AND(Y1676="CONSUMO",AC1676="SIM")*OR(AG1676="-",AG1676="BIT"),IF(E1676&lt;&gt;"",(AI1676-(P1676+L1676-N1676+Q1676)*AY1676)/0.83),""))</f>
        <v/>
      </c>
      <c r="BD1676" s="51" t="str">
        <f aca="false">IF(BC1676="","",BC1676*0.17)</f>
        <v/>
      </c>
      <c r="BE1676" s="51" t="str">
        <f aca="false">IF(I1676=6908,0,IF(BC1676="","",BD1676-((P1676+L1676-N1676+Q1676)*AY1676)))</f>
        <v/>
      </c>
      <c r="BF1676" s="53" t="str">
        <f aca="false">IF(B1676="","",IF(OR(B1676="",E1676="Regime Normal"),0,(AI1676-Q1676)*VLOOKUP(R1676,Dados!$X$98:$Y$108,2,0)))</f>
        <v/>
      </c>
      <c r="BG1676" s="54" t="str">
        <f aca="false">IFERROR(VLOOKUP(I1676,Dados!$AC$27:$AD$43,2,0),IF(B1676="","",IF(D1676&lt;&gt;"MT",IF(AND(AC1676="SIM",Y1676="Revenda"),"2403",IF(AND(AC1676="SIM",Y1676="Consumo"),"2407",IF(AND(AC1676="NÃO",Y1676="Revenda"),"2102",IF(AND(AC1676="NÃO",Y1676="Consumo"),"2556",)))),REPLACE(I1676,1,1,1))))</f>
        <v/>
      </c>
    </row>
    <row r="1677" customFormat="false" ht="12.8" hidden="false" customHeight="true" outlineLevel="0" collapsed="false">
      <c r="Y1677" s="45"/>
      <c r="Z1677" s="46" t="str">
        <f aca="false">IF(B1677="","",(IFERROR(VLOOKUP(H1677,Dados!A$3:B$15000,2,0),"Não Encontrado")))</f>
        <v/>
      </c>
      <c r="AA1677" s="46" t="str">
        <f aca="false">IF(B1677="","",(IFERROR(VLOOKUP(G1677,Dados!C$3:E$15000,3,0),"Não Encontrado")))</f>
        <v/>
      </c>
      <c r="AB1677" s="46" t="str">
        <f aca="false">IFERROR(IF(Z1677&lt;&gt;"Não Encontrado",Z1677,IF(AA1677&lt;&gt;"Não Encontrado",AA1677,"")),"")</f>
        <v/>
      </c>
      <c r="AC1677" s="45" t="str">
        <f aca="false">IF(B1677="","",IF(AB1677="","NÃO","SIM"))</f>
        <v/>
      </c>
      <c r="AD1677" s="45" t="str">
        <f aca="false">IFERROR(VLOOKUP(G1677,Dados!$P$3:$R$500,3,0),"")</f>
        <v/>
      </c>
      <c r="AE1677" s="45" t="str">
        <f aca="false">IFERROR(VLOOKUP(G1677,Dados!$K$3:$L$500,2,0),"")</f>
        <v/>
      </c>
      <c r="AF1677" s="45" t="str">
        <f aca="false">IFERROR(VLOOKUP(G1677,Dados!$M$3:$N$500,2,0),"")</f>
        <v/>
      </c>
      <c r="AG1677" s="45" t="str">
        <f aca="false">IF(F1677="","",IF(AND(AD1677="",AE1677="",AF1677=""),"-",IF(AND(AD1677="BIT",AE1677="",AF1677=""),"BIT",IF(AND(AE1677="ANEXO I",AD1677="",AF1677=""),"ANEXO I",IF(AND(AF1677="ANEXO II",AD1677="",AE1677=""),"ANEXO II","Escolher")))))</f>
        <v/>
      </c>
      <c r="AH1677" s="45" t="str">
        <f aca="false">IF(AG1677&lt;&gt;"Pneus","",IFERROR(VLOOKUP(R1677,Dados!$X$2:$Z$5,3,0)*(AI1677-Q1677),VLOOKUP(D1677,Dados!$X$7:$Z$33,3,0)*(AI1677-Q1677)))</f>
        <v/>
      </c>
      <c r="AI1677" s="47" t="str">
        <f aca="false">IF(B1677="","",P1677+Q1677+O1677+M1677+L1677-N1677)</f>
        <v/>
      </c>
      <c r="AJ1677" s="48" t="str">
        <f aca="false">IFERROR(IF(AND(AC1677="SIM",AG1677="-",Y1677="REVENDA"),(AB1677/1+1)*AI1677,IF(AND(AC1677="SIM",AG1677="Pneus",Y1677="REVENDA"),(AB1677/1+1)*(AI1677-AH1677),"")),"")</f>
        <v/>
      </c>
      <c r="AK1677" s="48" t="str">
        <f aca="false">IF(AJ1677="","",AJ1677*17%)</f>
        <v/>
      </c>
      <c r="AL1677" s="48" t="str">
        <f aca="false">IFERROR(IF(AC1677="NÃO","",IF(AK1677="","",IF(E1677="Simples Nacional",BF1677,IF(T1677=0.12,U1677*0.5833337002,IF(T1677=0,AI1677*0.07,U1677))))),"")</f>
        <v/>
      </c>
      <c r="AM1677" s="47" t="str">
        <f aca="false">IFERROR(IF(AC1677="NÃO","",IF(OR(AG1677="-",AG1677="Pneus"),AK1677-AL1677,"")),"")</f>
        <v/>
      </c>
      <c r="AN1677" s="48" t="str">
        <f aca="false">IF(AND(Y1677="REVENDA",AC1677="SIM",AG1677="BIT"),((AB1677/1+1)*AI1677)*0.4117,"")</f>
        <v/>
      </c>
      <c r="AO1677" s="48" t="str">
        <f aca="false">IF(AN1677="","",AN1677*17%)</f>
        <v/>
      </c>
      <c r="AP1677" s="49" t="str">
        <f aca="false">IF(AN1677="","",IF(T1677=0.12,(U1677*0.4117)*0.4117,IF(T1677=0,(AI1677*0.07)*0.4117,U1677*0.4117)))</f>
        <v/>
      </c>
      <c r="AQ1677" s="47" t="str">
        <f aca="false">IF(AN1677="","",AO1677-AP1677)</f>
        <v/>
      </c>
      <c r="AR1677" s="50" t="str">
        <f aca="false">IFERROR(IF(AND(AC1677="SIM",Y1677="REVENDA",LEFT(AG1677,5)="ANEXO")*OR(AE1677="ANEXO I",AF1677="ANEXO II"),VLOOKUP(H1677,Dados!G:I,2,0),""),"INSERIR MVA")</f>
        <v/>
      </c>
      <c r="AS1677" s="48" t="str">
        <f aca="false">IF(LEFT(AG1677,5)="ANEXO",VLOOKUP(AG1677,Dados!$X$111:$Z$112,2,0)*(AI1677-Q1677),"")</f>
        <v/>
      </c>
      <c r="AT1677" s="48" t="str">
        <f aca="false">IFERROR(IF(AR1677="","",(AI1677*AR1677)+AI1677),"INSERIR MVA")</f>
        <v/>
      </c>
      <c r="AU1677" s="48" t="str">
        <f aca="false">IF(AT1677="","",IF(AY1677=0.04,U1677,AS1677*AY1677))</f>
        <v/>
      </c>
      <c r="AV1677" s="47" t="str">
        <f aca="false">IFERROR(IF(AU1677="","",(VLOOKUP(AG1677,Dados!$X$111:$Z$112,3,0)*AT1677*0.17)),"INSERIR MVA")</f>
        <v/>
      </c>
      <c r="AW1677" s="47" t="str">
        <f aca="false">IFERROR(IF(AR1677="","",AV1677-AU1677),"")</f>
        <v/>
      </c>
      <c r="AX1677" s="51" t="str">
        <f aca="false">IFERROR(IF(AC1677="NÃO","",IF(AM1677&lt;&gt;"",AM1677-W1677,IF(AQ1677&lt;&gt;"",AQ1677-W1677,IF(AW1677&lt;&gt;"",AW1677-W1677,"")))),"")</f>
        <v/>
      </c>
      <c r="AY1677" s="46" t="str">
        <f aca="false">IFERROR(IF(ISNA(VLOOKUP(R1677,Dados!$X$2:$Y$5,2,0)),VLOOKUP(D1677,Dados!$X$7:$Y$33,2,0),VLOOKUP(R1677,Dados!$X$2:$Y$5,2,0)),"")</f>
        <v/>
      </c>
      <c r="AZ1677" s="52" t="str">
        <f aca="false">IF(C1677="","",IF(AND(Y1677="CONSUMO",AC1677="NÃO")*OR(AG1677="-",AG1677="BIT"),IF(E1677&lt;&gt;"",(AI1677-(P1677+L1677-N1677+Q1677)*AY1677)/0.83),""))</f>
        <v/>
      </c>
      <c r="BA1677" s="51" t="str">
        <f aca="false">IF(AZ1677="","",AZ1677*0.17-((P1677+L1677-N1677+Q1677)*AY1677))</f>
        <v/>
      </c>
      <c r="BB1677" s="51" t="str">
        <f aca="false">IF(AND(Y1677="CONSUMO",AG1677="ANEXO I",AY1677&gt;4%),(AI1677-(P1677+L1677-N1677+Q1677)*0.0514)/0.83*(0.5177)*(0.17)-AI1677*0.0514,IF(AND(Y1677="CONSUMO",AG1677="ANEXO II",AY1677&gt;4%),(AI1677-(P1677+L1677-N1677+Q1677)*0.041)/0.83*(0.3295)*(0.17)-AI1677*0.041,IF(AND(Y1677="CONSUMO",AG1677="ANEXO I",AY1677=4%),(AI1677-(P1677+L1677-N1677+Q1677)*0.04)/0.83*(0.5177)*(0.17)-AI1677*0.04,IF(AND(Y1677="CONSUMO",AG1677="ANEXO II",AY1677=4%),(AI1677-(P1677+L1677-N1677+Q1677)*0.04)/0.83*(0.3295)*(0.17)-AI1677*0.04,""))))</f>
        <v/>
      </c>
      <c r="BC1677" s="51" t="str">
        <f aca="false">IF(C1677="","",IF(AND(Y1677="CONSUMO",AC1677="SIM")*OR(AG1677="-",AG1677="BIT"),IF(E1677&lt;&gt;"",(AI1677-(P1677+L1677-N1677+Q1677)*AY1677)/0.83),""))</f>
        <v/>
      </c>
      <c r="BD1677" s="51" t="str">
        <f aca="false">IF(BC1677="","",BC1677*0.17)</f>
        <v/>
      </c>
      <c r="BE1677" s="51" t="str">
        <f aca="false">IF(I1677=6908,0,IF(BC1677="","",BD1677-((P1677+L1677-N1677+Q1677)*AY1677)))</f>
        <v/>
      </c>
      <c r="BF1677" s="53" t="str">
        <f aca="false">IF(B1677="","",IF(OR(B1677="",E1677="Regime Normal"),0,(AI1677-Q1677)*VLOOKUP(R1677,Dados!$X$98:$Y$108,2,0)))</f>
        <v/>
      </c>
      <c r="BG1677" s="54" t="str">
        <f aca="false">IFERROR(VLOOKUP(I1677,Dados!$AC$27:$AD$43,2,0),IF(B1677="","",IF(D1677&lt;&gt;"MT",IF(AND(AC1677="SIM",Y1677="Revenda"),"2403",IF(AND(AC1677="SIM",Y1677="Consumo"),"2407",IF(AND(AC1677="NÃO",Y1677="Revenda"),"2102",IF(AND(AC1677="NÃO",Y1677="Consumo"),"2556",)))),REPLACE(I1677,1,1,1))))</f>
        <v/>
      </c>
    </row>
    <row r="1678" customFormat="false" ht="12.8" hidden="false" customHeight="true" outlineLevel="0" collapsed="false">
      <c r="Y1678" s="45"/>
      <c r="Z1678" s="46" t="str">
        <f aca="false">IF(B1678="","",(IFERROR(VLOOKUP(H1678,Dados!A$3:B$15000,2,0),"Não Encontrado")))</f>
        <v/>
      </c>
      <c r="AA1678" s="46" t="str">
        <f aca="false">IF(B1678="","",(IFERROR(VLOOKUP(G1678,Dados!C$3:E$15000,3,0),"Não Encontrado")))</f>
        <v/>
      </c>
      <c r="AB1678" s="46" t="str">
        <f aca="false">IFERROR(IF(Z1678&lt;&gt;"Não Encontrado",Z1678,IF(AA1678&lt;&gt;"Não Encontrado",AA1678,"")),"")</f>
        <v/>
      </c>
      <c r="AC1678" s="45" t="str">
        <f aca="false">IF(B1678="","",IF(AB1678="","NÃO","SIM"))</f>
        <v/>
      </c>
      <c r="AD1678" s="45" t="str">
        <f aca="false">IFERROR(VLOOKUP(G1678,Dados!$P$3:$R$500,3,0),"")</f>
        <v/>
      </c>
      <c r="AE1678" s="45" t="str">
        <f aca="false">IFERROR(VLOOKUP(G1678,Dados!$K$3:$L$500,2,0),"")</f>
        <v/>
      </c>
      <c r="AF1678" s="45" t="str">
        <f aca="false">IFERROR(VLOOKUP(G1678,Dados!$M$3:$N$500,2,0),"")</f>
        <v/>
      </c>
      <c r="AG1678" s="45" t="str">
        <f aca="false">IF(F1678="","",IF(AND(AD1678="",AE1678="",AF1678=""),"-",IF(AND(AD1678="BIT",AE1678="",AF1678=""),"BIT",IF(AND(AE1678="ANEXO I",AD1678="",AF1678=""),"ANEXO I",IF(AND(AF1678="ANEXO II",AD1678="",AE1678=""),"ANEXO II","Escolher")))))</f>
        <v/>
      </c>
      <c r="AH1678" s="45" t="str">
        <f aca="false">IF(AG1678&lt;&gt;"Pneus","",IFERROR(VLOOKUP(R1678,Dados!$X$2:$Z$5,3,0)*(AI1678-Q1678),VLOOKUP(D1678,Dados!$X$7:$Z$33,3,0)*(AI1678-Q1678)))</f>
        <v/>
      </c>
      <c r="AI1678" s="47" t="str">
        <f aca="false">IF(B1678="","",P1678+Q1678+O1678+M1678+L1678-N1678)</f>
        <v/>
      </c>
      <c r="AJ1678" s="48" t="str">
        <f aca="false">IFERROR(IF(AND(AC1678="SIM",AG1678="-",Y1678="REVENDA"),(AB1678/1+1)*AI1678,IF(AND(AC1678="SIM",AG1678="Pneus",Y1678="REVENDA"),(AB1678/1+1)*(AI1678-AH1678),"")),"")</f>
        <v/>
      </c>
      <c r="AK1678" s="48" t="str">
        <f aca="false">IF(AJ1678="","",AJ1678*17%)</f>
        <v/>
      </c>
      <c r="AL1678" s="48" t="str">
        <f aca="false">IFERROR(IF(AC1678="NÃO","",IF(AK1678="","",IF(E1678="Simples Nacional",BF1678,IF(T1678=0.12,U1678*0.5833337002,IF(T1678=0,AI1678*0.07,U1678))))),"")</f>
        <v/>
      </c>
      <c r="AM1678" s="47" t="str">
        <f aca="false">IFERROR(IF(AC1678="NÃO","",IF(OR(AG1678="-",AG1678="Pneus"),AK1678-AL1678,"")),"")</f>
        <v/>
      </c>
      <c r="AN1678" s="48" t="str">
        <f aca="false">IF(AND(Y1678="REVENDA",AC1678="SIM",AG1678="BIT"),((AB1678/1+1)*AI1678)*0.4117,"")</f>
        <v/>
      </c>
      <c r="AO1678" s="48" t="str">
        <f aca="false">IF(AN1678="","",AN1678*17%)</f>
        <v/>
      </c>
      <c r="AP1678" s="49" t="str">
        <f aca="false">IF(AN1678="","",IF(T1678=0.12,(U1678*0.4117)*0.4117,IF(T1678=0,(AI1678*0.07)*0.4117,U1678*0.4117)))</f>
        <v/>
      </c>
      <c r="AQ1678" s="47" t="str">
        <f aca="false">IF(AN1678="","",AO1678-AP1678)</f>
        <v/>
      </c>
      <c r="AR1678" s="50" t="str">
        <f aca="false">IFERROR(IF(AND(AC1678="SIM",Y1678="REVENDA",LEFT(AG1678,5)="ANEXO")*OR(AE1678="ANEXO I",AF1678="ANEXO II"),VLOOKUP(H1678,Dados!G:I,2,0),""),"INSERIR MVA")</f>
        <v/>
      </c>
      <c r="AS1678" s="48" t="str">
        <f aca="false">IF(LEFT(AG1678,5)="ANEXO",VLOOKUP(AG1678,Dados!$X$111:$Z$112,2,0)*(AI1678-Q1678),"")</f>
        <v/>
      </c>
      <c r="AT1678" s="48" t="str">
        <f aca="false">IFERROR(IF(AR1678="","",(AI1678*AR1678)+AI1678),"INSERIR MVA")</f>
        <v/>
      </c>
      <c r="AU1678" s="48" t="str">
        <f aca="false">IF(AT1678="","",IF(AY1678=0.04,U1678,AS1678*AY1678))</f>
        <v/>
      </c>
      <c r="AV1678" s="47" t="str">
        <f aca="false">IFERROR(IF(AU1678="","",(VLOOKUP(AG1678,Dados!$X$111:$Z$112,3,0)*AT1678*0.17)),"INSERIR MVA")</f>
        <v/>
      </c>
      <c r="AW1678" s="47" t="str">
        <f aca="false">IFERROR(IF(AR1678="","",AV1678-AU1678),"")</f>
        <v/>
      </c>
      <c r="AX1678" s="51" t="str">
        <f aca="false">IFERROR(IF(AC1678="NÃO","",IF(AM1678&lt;&gt;"",AM1678-W1678,IF(AQ1678&lt;&gt;"",AQ1678-W1678,IF(AW1678&lt;&gt;"",AW1678-W1678,"")))),"")</f>
        <v/>
      </c>
      <c r="AY1678" s="46" t="str">
        <f aca="false">IFERROR(IF(ISNA(VLOOKUP(R1678,Dados!$X$2:$Y$5,2,0)),VLOOKUP(D1678,Dados!$X$7:$Y$33,2,0),VLOOKUP(R1678,Dados!$X$2:$Y$5,2,0)),"")</f>
        <v/>
      </c>
      <c r="AZ1678" s="52" t="str">
        <f aca="false">IF(C1678="","",IF(AND(Y1678="CONSUMO",AC1678="NÃO")*OR(AG1678="-",AG1678="BIT"),IF(E1678&lt;&gt;"",(AI1678-(P1678+L1678-N1678+Q1678)*AY1678)/0.83),""))</f>
        <v/>
      </c>
      <c r="BA1678" s="51" t="str">
        <f aca="false">IF(AZ1678="","",AZ1678*0.17-((P1678+L1678-N1678+Q1678)*AY1678))</f>
        <v/>
      </c>
      <c r="BB1678" s="51" t="str">
        <f aca="false">IF(AND(Y1678="CONSUMO",AG1678="ANEXO I",AY1678&gt;4%),(AI1678-(P1678+L1678-N1678+Q1678)*0.0514)/0.83*(0.5177)*(0.17)-AI1678*0.0514,IF(AND(Y1678="CONSUMO",AG1678="ANEXO II",AY1678&gt;4%),(AI1678-(P1678+L1678-N1678+Q1678)*0.041)/0.83*(0.3295)*(0.17)-AI1678*0.041,IF(AND(Y1678="CONSUMO",AG1678="ANEXO I",AY1678=4%),(AI1678-(P1678+L1678-N1678+Q1678)*0.04)/0.83*(0.5177)*(0.17)-AI1678*0.04,IF(AND(Y1678="CONSUMO",AG1678="ANEXO II",AY1678=4%),(AI1678-(P1678+L1678-N1678+Q1678)*0.04)/0.83*(0.3295)*(0.17)-AI1678*0.04,""))))</f>
        <v/>
      </c>
      <c r="BC1678" s="51" t="str">
        <f aca="false">IF(C1678="","",IF(AND(Y1678="CONSUMO",AC1678="SIM")*OR(AG1678="-",AG1678="BIT"),IF(E1678&lt;&gt;"",(AI1678-(P1678+L1678-N1678+Q1678)*AY1678)/0.83),""))</f>
        <v/>
      </c>
      <c r="BD1678" s="51" t="str">
        <f aca="false">IF(BC1678="","",BC1678*0.17)</f>
        <v/>
      </c>
      <c r="BE1678" s="51" t="str">
        <f aca="false">IF(I1678=6908,0,IF(BC1678="","",BD1678-((P1678+L1678-N1678+Q1678)*AY1678)))</f>
        <v/>
      </c>
      <c r="BF1678" s="53" t="str">
        <f aca="false">IF(B1678="","",IF(OR(B1678="",E1678="Regime Normal"),0,(AI1678-Q1678)*VLOOKUP(R1678,Dados!$X$98:$Y$108,2,0)))</f>
        <v/>
      </c>
      <c r="BG1678" s="54" t="str">
        <f aca="false">IFERROR(VLOOKUP(I1678,Dados!$AC$27:$AD$43,2,0),IF(B1678="","",IF(D1678&lt;&gt;"MT",IF(AND(AC1678="SIM",Y1678="Revenda"),"2403",IF(AND(AC1678="SIM",Y1678="Consumo"),"2407",IF(AND(AC1678="NÃO",Y1678="Revenda"),"2102",IF(AND(AC1678="NÃO",Y1678="Consumo"),"2556",)))),REPLACE(I1678,1,1,1))))</f>
        <v/>
      </c>
    </row>
    <row r="1679" customFormat="false" ht="12.8" hidden="false" customHeight="true" outlineLevel="0" collapsed="false">
      <c r="Y1679" s="45"/>
      <c r="Z1679" s="46" t="str">
        <f aca="false">IF(B1679="","",(IFERROR(VLOOKUP(H1679,Dados!A$3:B$15000,2,0),"Não Encontrado")))</f>
        <v/>
      </c>
      <c r="AA1679" s="46" t="str">
        <f aca="false">IF(B1679="","",(IFERROR(VLOOKUP(G1679,Dados!C$3:E$15000,3,0),"Não Encontrado")))</f>
        <v/>
      </c>
      <c r="AB1679" s="46" t="str">
        <f aca="false">IFERROR(IF(Z1679&lt;&gt;"Não Encontrado",Z1679,IF(AA1679&lt;&gt;"Não Encontrado",AA1679,"")),"")</f>
        <v/>
      </c>
      <c r="AC1679" s="45" t="str">
        <f aca="false">IF(B1679="","",IF(AB1679="","NÃO","SIM"))</f>
        <v/>
      </c>
      <c r="AD1679" s="45" t="str">
        <f aca="false">IFERROR(VLOOKUP(G1679,Dados!$P$3:$R$500,3,0),"")</f>
        <v/>
      </c>
      <c r="AE1679" s="45" t="str">
        <f aca="false">IFERROR(VLOOKUP(G1679,Dados!$K$3:$L$500,2,0),"")</f>
        <v/>
      </c>
      <c r="AF1679" s="45" t="str">
        <f aca="false">IFERROR(VLOOKUP(G1679,Dados!$M$3:$N$500,2,0),"")</f>
        <v/>
      </c>
      <c r="AG1679" s="45" t="str">
        <f aca="false">IF(F1679="","",IF(AND(AD1679="",AE1679="",AF1679=""),"-",IF(AND(AD1679="BIT",AE1679="",AF1679=""),"BIT",IF(AND(AE1679="ANEXO I",AD1679="",AF1679=""),"ANEXO I",IF(AND(AF1679="ANEXO II",AD1679="",AE1679=""),"ANEXO II","Escolher")))))</f>
        <v/>
      </c>
      <c r="AH1679" s="45" t="str">
        <f aca="false">IF(AG1679&lt;&gt;"Pneus","",IFERROR(VLOOKUP(R1679,Dados!$X$2:$Z$5,3,0)*(AI1679-Q1679),VLOOKUP(D1679,Dados!$X$7:$Z$33,3,0)*(AI1679-Q1679)))</f>
        <v/>
      </c>
      <c r="AI1679" s="47" t="str">
        <f aca="false">IF(B1679="","",P1679+Q1679+O1679+M1679+L1679-N1679)</f>
        <v/>
      </c>
      <c r="AJ1679" s="48" t="str">
        <f aca="false">IFERROR(IF(AND(AC1679="SIM",AG1679="-",Y1679="REVENDA"),(AB1679/1+1)*AI1679,IF(AND(AC1679="SIM",AG1679="Pneus",Y1679="REVENDA"),(AB1679/1+1)*(AI1679-AH1679),"")),"")</f>
        <v/>
      </c>
      <c r="AK1679" s="48" t="str">
        <f aca="false">IF(AJ1679="","",AJ1679*17%)</f>
        <v/>
      </c>
      <c r="AL1679" s="48" t="str">
        <f aca="false">IFERROR(IF(AC1679="NÃO","",IF(AK1679="","",IF(E1679="Simples Nacional",BF1679,IF(T1679=0.12,U1679*0.5833337002,IF(T1679=0,AI1679*0.07,U1679))))),"")</f>
        <v/>
      </c>
      <c r="AM1679" s="47" t="str">
        <f aca="false">IFERROR(IF(AC1679="NÃO","",IF(OR(AG1679="-",AG1679="Pneus"),AK1679-AL1679,"")),"")</f>
        <v/>
      </c>
      <c r="AN1679" s="48" t="str">
        <f aca="false">IF(AND(Y1679="REVENDA",AC1679="SIM",AG1679="BIT"),((AB1679/1+1)*AI1679)*0.4117,"")</f>
        <v/>
      </c>
      <c r="AO1679" s="48" t="str">
        <f aca="false">IF(AN1679="","",AN1679*17%)</f>
        <v/>
      </c>
      <c r="AP1679" s="49" t="str">
        <f aca="false">IF(AN1679="","",IF(T1679=0.12,(U1679*0.4117)*0.4117,IF(T1679=0,(AI1679*0.07)*0.4117,U1679*0.4117)))</f>
        <v/>
      </c>
      <c r="AQ1679" s="47" t="str">
        <f aca="false">IF(AN1679="","",AO1679-AP1679)</f>
        <v/>
      </c>
      <c r="AR1679" s="50" t="str">
        <f aca="false">IFERROR(IF(AND(AC1679="SIM",Y1679="REVENDA",LEFT(AG1679,5)="ANEXO")*OR(AE1679="ANEXO I",AF1679="ANEXO II"),VLOOKUP(H1679,Dados!G:I,2,0),""),"INSERIR MVA")</f>
        <v/>
      </c>
      <c r="AS1679" s="48" t="str">
        <f aca="false">IF(LEFT(AG1679,5)="ANEXO",VLOOKUP(AG1679,Dados!$X$111:$Z$112,2,0)*(AI1679-Q1679),"")</f>
        <v/>
      </c>
      <c r="AT1679" s="48" t="str">
        <f aca="false">IFERROR(IF(AR1679="","",(AI1679*AR1679)+AI1679),"INSERIR MVA")</f>
        <v/>
      </c>
      <c r="AU1679" s="48" t="str">
        <f aca="false">IF(AT1679="","",IF(AY1679=0.04,U1679,AS1679*AY1679))</f>
        <v/>
      </c>
      <c r="AV1679" s="47" t="str">
        <f aca="false">IFERROR(IF(AU1679="","",(VLOOKUP(AG1679,Dados!$X$111:$Z$112,3,0)*AT1679*0.17)),"INSERIR MVA")</f>
        <v/>
      </c>
      <c r="AW1679" s="47" t="str">
        <f aca="false">IFERROR(IF(AR1679="","",AV1679-AU1679),"")</f>
        <v/>
      </c>
      <c r="AX1679" s="51" t="str">
        <f aca="false">IFERROR(IF(AC1679="NÃO","",IF(AM1679&lt;&gt;"",AM1679-W1679,IF(AQ1679&lt;&gt;"",AQ1679-W1679,IF(AW1679&lt;&gt;"",AW1679-W1679,"")))),"")</f>
        <v/>
      </c>
      <c r="AY1679" s="46" t="str">
        <f aca="false">IFERROR(IF(ISNA(VLOOKUP(R1679,Dados!$X$2:$Y$5,2,0)),VLOOKUP(D1679,Dados!$X$7:$Y$33,2,0),VLOOKUP(R1679,Dados!$X$2:$Y$5,2,0)),"")</f>
        <v/>
      </c>
      <c r="AZ1679" s="52" t="str">
        <f aca="false">IF(C1679="","",IF(AND(Y1679="CONSUMO",AC1679="NÃO")*OR(AG1679="-",AG1679="BIT"),IF(E1679&lt;&gt;"",(AI1679-(P1679+L1679-N1679+Q1679)*AY1679)/0.83),""))</f>
        <v/>
      </c>
      <c r="BA1679" s="51" t="str">
        <f aca="false">IF(AZ1679="","",AZ1679*0.17-((P1679+L1679-N1679+Q1679)*AY1679))</f>
        <v/>
      </c>
      <c r="BB1679" s="51" t="str">
        <f aca="false">IF(AND(Y1679="CONSUMO",AG1679="ANEXO I",AY1679&gt;4%),(AI1679-(P1679+L1679-N1679+Q1679)*0.0514)/0.83*(0.5177)*(0.17)-AI1679*0.0514,IF(AND(Y1679="CONSUMO",AG1679="ANEXO II",AY1679&gt;4%),(AI1679-(P1679+L1679-N1679+Q1679)*0.041)/0.83*(0.3295)*(0.17)-AI1679*0.041,IF(AND(Y1679="CONSUMO",AG1679="ANEXO I",AY1679=4%),(AI1679-(P1679+L1679-N1679+Q1679)*0.04)/0.83*(0.5177)*(0.17)-AI1679*0.04,IF(AND(Y1679="CONSUMO",AG1679="ANEXO II",AY1679=4%),(AI1679-(P1679+L1679-N1679+Q1679)*0.04)/0.83*(0.3295)*(0.17)-AI1679*0.04,""))))</f>
        <v/>
      </c>
      <c r="BC1679" s="51" t="str">
        <f aca="false">IF(C1679="","",IF(AND(Y1679="CONSUMO",AC1679="SIM")*OR(AG1679="-",AG1679="BIT"),IF(E1679&lt;&gt;"",(AI1679-(P1679+L1679-N1679+Q1679)*AY1679)/0.83),""))</f>
        <v/>
      </c>
      <c r="BD1679" s="51" t="str">
        <f aca="false">IF(BC1679="","",BC1679*0.17)</f>
        <v/>
      </c>
      <c r="BE1679" s="51" t="str">
        <f aca="false">IF(I1679=6908,0,IF(BC1679="","",BD1679-((P1679+L1679-N1679+Q1679)*AY1679)))</f>
        <v/>
      </c>
      <c r="BF1679" s="53" t="str">
        <f aca="false">IF(B1679="","",IF(OR(B1679="",E1679="Regime Normal"),0,(AI1679-Q1679)*VLOOKUP(R1679,Dados!$X$98:$Y$108,2,0)))</f>
        <v/>
      </c>
      <c r="BG1679" s="54" t="str">
        <f aca="false">IFERROR(VLOOKUP(I1679,Dados!$AC$27:$AD$43,2,0),IF(B1679="","",IF(D1679&lt;&gt;"MT",IF(AND(AC1679="SIM",Y1679="Revenda"),"2403",IF(AND(AC1679="SIM",Y1679="Consumo"),"2407",IF(AND(AC1679="NÃO",Y1679="Revenda"),"2102",IF(AND(AC1679="NÃO",Y1679="Consumo"),"2556",)))),REPLACE(I1679,1,1,1))))</f>
        <v/>
      </c>
    </row>
    <row r="1680" customFormat="false" ht="12.8" hidden="false" customHeight="true" outlineLevel="0" collapsed="false">
      <c r="Y1680" s="45"/>
      <c r="Z1680" s="46" t="str">
        <f aca="false">IF(B1680="","",(IFERROR(VLOOKUP(H1680,Dados!A$3:B$15000,2,0),"Não Encontrado")))</f>
        <v/>
      </c>
      <c r="AA1680" s="46" t="str">
        <f aca="false">IF(B1680="","",(IFERROR(VLOOKUP(G1680,Dados!C$3:E$15000,3,0),"Não Encontrado")))</f>
        <v/>
      </c>
      <c r="AB1680" s="46" t="str">
        <f aca="false">IFERROR(IF(Z1680&lt;&gt;"Não Encontrado",Z1680,IF(AA1680&lt;&gt;"Não Encontrado",AA1680,"")),"")</f>
        <v/>
      </c>
      <c r="AC1680" s="45" t="str">
        <f aca="false">IF(B1680="","",IF(AB1680="","NÃO","SIM"))</f>
        <v/>
      </c>
      <c r="AD1680" s="45" t="str">
        <f aca="false">IFERROR(VLOOKUP(G1680,Dados!$P$3:$R$500,3,0),"")</f>
        <v/>
      </c>
      <c r="AE1680" s="45" t="str">
        <f aca="false">IFERROR(VLOOKUP(G1680,Dados!$K$3:$L$500,2,0),"")</f>
        <v/>
      </c>
      <c r="AF1680" s="45" t="str">
        <f aca="false">IFERROR(VLOOKUP(G1680,Dados!$M$3:$N$500,2,0),"")</f>
        <v/>
      </c>
      <c r="AG1680" s="45" t="str">
        <f aca="false">IF(F1680="","",IF(AND(AD1680="",AE1680="",AF1680=""),"-",IF(AND(AD1680="BIT",AE1680="",AF1680=""),"BIT",IF(AND(AE1680="ANEXO I",AD1680="",AF1680=""),"ANEXO I",IF(AND(AF1680="ANEXO II",AD1680="",AE1680=""),"ANEXO II","Escolher")))))</f>
        <v/>
      </c>
      <c r="AH1680" s="45" t="str">
        <f aca="false">IF(AG1680&lt;&gt;"Pneus","",IFERROR(VLOOKUP(R1680,Dados!$X$2:$Z$5,3,0)*(AI1680-Q1680),VLOOKUP(D1680,Dados!$X$7:$Z$33,3,0)*(AI1680-Q1680)))</f>
        <v/>
      </c>
      <c r="AI1680" s="47" t="str">
        <f aca="false">IF(B1680="","",P1680+Q1680+O1680+M1680+L1680-N1680)</f>
        <v/>
      </c>
      <c r="AJ1680" s="48" t="str">
        <f aca="false">IFERROR(IF(AND(AC1680="SIM",AG1680="-",Y1680="REVENDA"),(AB1680/1+1)*AI1680,IF(AND(AC1680="SIM",AG1680="Pneus",Y1680="REVENDA"),(AB1680/1+1)*(AI1680-AH1680),"")),"")</f>
        <v/>
      </c>
      <c r="AK1680" s="48" t="str">
        <f aca="false">IF(AJ1680="","",AJ1680*17%)</f>
        <v/>
      </c>
      <c r="AL1680" s="48" t="str">
        <f aca="false">IFERROR(IF(AC1680="NÃO","",IF(AK1680="","",IF(E1680="Simples Nacional",BF1680,IF(T1680=0.12,U1680*0.5833337002,IF(T1680=0,AI1680*0.07,U1680))))),"")</f>
        <v/>
      </c>
      <c r="AM1680" s="47" t="str">
        <f aca="false">IFERROR(IF(AC1680="NÃO","",IF(OR(AG1680="-",AG1680="Pneus"),AK1680-AL1680,"")),"")</f>
        <v/>
      </c>
      <c r="AN1680" s="48" t="str">
        <f aca="false">IF(AND(Y1680="REVENDA",AC1680="SIM",AG1680="BIT"),((AB1680/1+1)*AI1680)*0.4117,"")</f>
        <v/>
      </c>
      <c r="AO1680" s="48" t="str">
        <f aca="false">IF(AN1680="","",AN1680*17%)</f>
        <v/>
      </c>
      <c r="AP1680" s="49" t="str">
        <f aca="false">IF(AN1680="","",IF(T1680=0.12,(U1680*0.4117)*0.4117,IF(T1680=0,(AI1680*0.07)*0.4117,U1680*0.4117)))</f>
        <v/>
      </c>
      <c r="AQ1680" s="47" t="str">
        <f aca="false">IF(AN1680="","",AO1680-AP1680)</f>
        <v/>
      </c>
      <c r="AR1680" s="50" t="str">
        <f aca="false">IFERROR(IF(AND(AC1680="SIM",Y1680="REVENDA",LEFT(AG1680,5)="ANEXO")*OR(AE1680="ANEXO I",AF1680="ANEXO II"),VLOOKUP(H1680,Dados!G:I,2,0),""),"INSERIR MVA")</f>
        <v/>
      </c>
      <c r="AS1680" s="48" t="str">
        <f aca="false">IF(LEFT(AG1680,5)="ANEXO",VLOOKUP(AG1680,Dados!$X$111:$Z$112,2,0)*(AI1680-Q1680),"")</f>
        <v/>
      </c>
      <c r="AT1680" s="48" t="str">
        <f aca="false">IFERROR(IF(AR1680="","",(AI1680*AR1680)+AI1680),"INSERIR MVA")</f>
        <v/>
      </c>
      <c r="AU1680" s="48" t="str">
        <f aca="false">IF(AT1680="","",IF(AY1680=0.04,U1680,AS1680*AY1680))</f>
        <v/>
      </c>
      <c r="AV1680" s="47" t="str">
        <f aca="false">IFERROR(IF(AU1680="","",(VLOOKUP(AG1680,Dados!$X$111:$Z$112,3,0)*AT1680*0.17)),"INSERIR MVA")</f>
        <v/>
      </c>
      <c r="AW1680" s="47" t="str">
        <f aca="false">IFERROR(IF(AR1680="","",AV1680-AU1680),"")</f>
        <v/>
      </c>
      <c r="AX1680" s="51" t="str">
        <f aca="false">IFERROR(IF(AC1680="NÃO","",IF(AM1680&lt;&gt;"",AM1680-W1680,IF(AQ1680&lt;&gt;"",AQ1680-W1680,IF(AW1680&lt;&gt;"",AW1680-W1680,"")))),"")</f>
        <v/>
      </c>
      <c r="AY1680" s="46" t="str">
        <f aca="false">IFERROR(IF(ISNA(VLOOKUP(R1680,Dados!$X$2:$Y$5,2,0)),VLOOKUP(D1680,Dados!$X$7:$Y$33,2,0),VLOOKUP(R1680,Dados!$X$2:$Y$5,2,0)),"")</f>
        <v/>
      </c>
      <c r="AZ1680" s="52" t="str">
        <f aca="false">IF(C1680="","",IF(AND(Y1680="CONSUMO",AC1680="NÃO")*OR(AG1680="-",AG1680="BIT"),IF(E1680&lt;&gt;"",(AI1680-(P1680+L1680-N1680+Q1680)*AY1680)/0.83),""))</f>
        <v/>
      </c>
      <c r="BA1680" s="51" t="str">
        <f aca="false">IF(AZ1680="","",AZ1680*0.17-((P1680+L1680-N1680+Q1680)*AY1680))</f>
        <v/>
      </c>
      <c r="BB1680" s="51" t="str">
        <f aca="false">IF(AND(Y1680="CONSUMO",AG1680="ANEXO I",AY1680&gt;4%),(AI1680-(P1680+L1680-N1680+Q1680)*0.0514)/0.83*(0.5177)*(0.17)-AI1680*0.0514,IF(AND(Y1680="CONSUMO",AG1680="ANEXO II",AY1680&gt;4%),(AI1680-(P1680+L1680-N1680+Q1680)*0.041)/0.83*(0.3295)*(0.17)-AI1680*0.041,IF(AND(Y1680="CONSUMO",AG1680="ANEXO I",AY1680=4%),(AI1680-(P1680+L1680-N1680+Q1680)*0.04)/0.83*(0.5177)*(0.17)-AI1680*0.04,IF(AND(Y1680="CONSUMO",AG1680="ANEXO II",AY1680=4%),(AI1680-(P1680+L1680-N1680+Q1680)*0.04)/0.83*(0.3295)*(0.17)-AI1680*0.04,""))))</f>
        <v/>
      </c>
      <c r="BC1680" s="51" t="str">
        <f aca="false">IF(C1680="","",IF(AND(Y1680="CONSUMO",AC1680="SIM")*OR(AG1680="-",AG1680="BIT"),IF(E1680&lt;&gt;"",(AI1680-(P1680+L1680-N1680+Q1680)*AY1680)/0.83),""))</f>
        <v/>
      </c>
      <c r="BD1680" s="51" t="str">
        <f aca="false">IF(BC1680="","",BC1680*0.17)</f>
        <v/>
      </c>
      <c r="BE1680" s="51" t="str">
        <f aca="false">IF(I1680=6908,0,IF(BC1680="","",BD1680-((P1680+L1680-N1680+Q1680)*AY1680)))</f>
        <v/>
      </c>
      <c r="BF1680" s="53" t="str">
        <f aca="false">IF(B1680="","",IF(OR(B1680="",E1680="Regime Normal"),0,(AI1680-Q1680)*VLOOKUP(R1680,Dados!$X$98:$Y$108,2,0)))</f>
        <v/>
      </c>
      <c r="BG1680" s="54" t="str">
        <f aca="false">IFERROR(VLOOKUP(I1680,Dados!$AC$27:$AD$43,2,0),IF(B1680="","",IF(D1680&lt;&gt;"MT",IF(AND(AC1680="SIM",Y1680="Revenda"),"2403",IF(AND(AC1680="SIM",Y1680="Consumo"),"2407",IF(AND(AC1680="NÃO",Y1680="Revenda"),"2102",IF(AND(AC1680="NÃO",Y1680="Consumo"),"2556",)))),REPLACE(I1680,1,1,1))))</f>
        <v/>
      </c>
    </row>
    <row r="1681" customFormat="false" ht="12.8" hidden="false" customHeight="true" outlineLevel="0" collapsed="false">
      <c r="Y1681" s="45"/>
      <c r="Z1681" s="46" t="str">
        <f aca="false">IF(B1681="","",(IFERROR(VLOOKUP(H1681,Dados!A$3:B$15000,2,0),"Não Encontrado")))</f>
        <v/>
      </c>
      <c r="AA1681" s="46" t="str">
        <f aca="false">IF(B1681="","",(IFERROR(VLOOKUP(G1681,Dados!C$3:E$15000,3,0),"Não Encontrado")))</f>
        <v/>
      </c>
      <c r="AB1681" s="46" t="str">
        <f aca="false">IFERROR(IF(Z1681&lt;&gt;"Não Encontrado",Z1681,IF(AA1681&lt;&gt;"Não Encontrado",AA1681,"")),"")</f>
        <v/>
      </c>
      <c r="AC1681" s="45" t="str">
        <f aca="false">IF(B1681="","",IF(AB1681="","NÃO","SIM"))</f>
        <v/>
      </c>
      <c r="AD1681" s="45" t="str">
        <f aca="false">IFERROR(VLOOKUP(G1681,Dados!$P$3:$R$500,3,0),"")</f>
        <v/>
      </c>
      <c r="AE1681" s="45" t="str">
        <f aca="false">IFERROR(VLOOKUP(G1681,Dados!$K$3:$L$500,2,0),"")</f>
        <v/>
      </c>
      <c r="AF1681" s="45" t="str">
        <f aca="false">IFERROR(VLOOKUP(G1681,Dados!$M$3:$N$500,2,0),"")</f>
        <v/>
      </c>
      <c r="AG1681" s="45" t="str">
        <f aca="false">IF(F1681="","",IF(AND(AD1681="",AE1681="",AF1681=""),"-",IF(AND(AD1681="BIT",AE1681="",AF1681=""),"BIT",IF(AND(AE1681="ANEXO I",AD1681="",AF1681=""),"ANEXO I",IF(AND(AF1681="ANEXO II",AD1681="",AE1681=""),"ANEXO II","Escolher")))))</f>
        <v/>
      </c>
      <c r="AH1681" s="45" t="str">
        <f aca="false">IF(AG1681&lt;&gt;"Pneus","",IFERROR(VLOOKUP(R1681,Dados!$X$2:$Z$5,3,0)*(AI1681-Q1681),VLOOKUP(D1681,Dados!$X$7:$Z$33,3,0)*(AI1681-Q1681)))</f>
        <v/>
      </c>
      <c r="AI1681" s="47" t="str">
        <f aca="false">IF(B1681="","",P1681+Q1681+O1681+M1681+L1681-N1681)</f>
        <v/>
      </c>
      <c r="AJ1681" s="48" t="str">
        <f aca="false">IFERROR(IF(AND(AC1681="SIM",AG1681="-",Y1681="REVENDA"),(AB1681/1+1)*AI1681,IF(AND(AC1681="SIM",AG1681="Pneus",Y1681="REVENDA"),(AB1681/1+1)*(AI1681-AH1681),"")),"")</f>
        <v/>
      </c>
      <c r="AK1681" s="48" t="str">
        <f aca="false">IF(AJ1681="","",AJ1681*17%)</f>
        <v/>
      </c>
      <c r="AL1681" s="48" t="str">
        <f aca="false">IFERROR(IF(AC1681="NÃO","",IF(AK1681="","",IF(E1681="Simples Nacional",BF1681,IF(T1681=0.12,U1681*0.5833337002,IF(T1681=0,AI1681*0.07,U1681))))),"")</f>
        <v/>
      </c>
      <c r="AM1681" s="47" t="str">
        <f aca="false">IFERROR(IF(AC1681="NÃO","",IF(OR(AG1681="-",AG1681="Pneus"),AK1681-AL1681,"")),"")</f>
        <v/>
      </c>
      <c r="AN1681" s="48" t="str">
        <f aca="false">IF(AND(Y1681="REVENDA",AC1681="SIM",AG1681="BIT"),((AB1681/1+1)*AI1681)*0.4117,"")</f>
        <v/>
      </c>
      <c r="AO1681" s="48" t="str">
        <f aca="false">IF(AN1681="","",AN1681*17%)</f>
        <v/>
      </c>
      <c r="AP1681" s="49" t="str">
        <f aca="false">IF(AN1681="","",IF(T1681=0.12,(U1681*0.4117)*0.4117,IF(T1681=0,(AI1681*0.07)*0.4117,U1681*0.4117)))</f>
        <v/>
      </c>
      <c r="AQ1681" s="47" t="str">
        <f aca="false">IF(AN1681="","",AO1681-AP1681)</f>
        <v/>
      </c>
      <c r="AR1681" s="50" t="str">
        <f aca="false">IFERROR(IF(AND(AC1681="SIM",Y1681="REVENDA",LEFT(AG1681,5)="ANEXO")*OR(AE1681="ANEXO I",AF1681="ANEXO II"),VLOOKUP(H1681,Dados!G:I,2,0),""),"INSERIR MVA")</f>
        <v/>
      </c>
      <c r="AS1681" s="48" t="str">
        <f aca="false">IF(LEFT(AG1681,5)="ANEXO",VLOOKUP(AG1681,Dados!$X$111:$Z$112,2,0)*(AI1681-Q1681),"")</f>
        <v/>
      </c>
      <c r="AT1681" s="48" t="str">
        <f aca="false">IFERROR(IF(AR1681="","",(AI1681*AR1681)+AI1681),"INSERIR MVA")</f>
        <v/>
      </c>
      <c r="AU1681" s="48" t="str">
        <f aca="false">IF(AT1681="","",IF(AY1681=0.04,U1681,AS1681*AY1681))</f>
        <v/>
      </c>
      <c r="AV1681" s="47" t="str">
        <f aca="false">IFERROR(IF(AU1681="","",(VLOOKUP(AG1681,Dados!$X$111:$Z$112,3,0)*AT1681*0.17)),"INSERIR MVA")</f>
        <v/>
      </c>
      <c r="AW1681" s="47" t="str">
        <f aca="false">IFERROR(IF(AR1681="","",AV1681-AU1681),"")</f>
        <v/>
      </c>
      <c r="AX1681" s="51" t="str">
        <f aca="false">IFERROR(IF(AC1681="NÃO","",IF(AM1681&lt;&gt;"",AM1681-W1681,IF(AQ1681&lt;&gt;"",AQ1681-W1681,IF(AW1681&lt;&gt;"",AW1681-W1681,"")))),"")</f>
        <v/>
      </c>
      <c r="AY1681" s="46" t="str">
        <f aca="false">IFERROR(IF(ISNA(VLOOKUP(R1681,Dados!$X$2:$Y$5,2,0)),VLOOKUP(D1681,Dados!$X$7:$Y$33,2,0),VLOOKUP(R1681,Dados!$X$2:$Y$5,2,0)),"")</f>
        <v/>
      </c>
      <c r="AZ1681" s="52" t="str">
        <f aca="false">IF(C1681="","",IF(AND(Y1681="CONSUMO",AC1681="NÃO")*OR(AG1681="-",AG1681="BIT"),IF(E1681&lt;&gt;"",(AI1681-(P1681+L1681-N1681+Q1681)*AY1681)/0.83),""))</f>
        <v/>
      </c>
      <c r="BA1681" s="51" t="str">
        <f aca="false">IF(AZ1681="","",AZ1681*0.17-((P1681+L1681-N1681+Q1681)*AY1681))</f>
        <v/>
      </c>
      <c r="BB1681" s="51" t="str">
        <f aca="false">IF(AND(Y1681="CONSUMO",AG1681="ANEXO I",AY1681&gt;4%),(AI1681-(P1681+L1681-N1681+Q1681)*0.0514)/0.83*(0.5177)*(0.17)-AI1681*0.0514,IF(AND(Y1681="CONSUMO",AG1681="ANEXO II",AY1681&gt;4%),(AI1681-(P1681+L1681-N1681+Q1681)*0.041)/0.83*(0.3295)*(0.17)-AI1681*0.041,IF(AND(Y1681="CONSUMO",AG1681="ANEXO I",AY1681=4%),(AI1681-(P1681+L1681-N1681+Q1681)*0.04)/0.83*(0.5177)*(0.17)-AI1681*0.04,IF(AND(Y1681="CONSUMO",AG1681="ANEXO II",AY1681=4%),(AI1681-(P1681+L1681-N1681+Q1681)*0.04)/0.83*(0.3295)*(0.17)-AI1681*0.04,""))))</f>
        <v/>
      </c>
      <c r="BC1681" s="51" t="str">
        <f aca="false">IF(C1681="","",IF(AND(Y1681="CONSUMO",AC1681="SIM")*OR(AG1681="-",AG1681="BIT"),IF(E1681&lt;&gt;"",(AI1681-(P1681+L1681-N1681+Q1681)*AY1681)/0.83),""))</f>
        <v/>
      </c>
      <c r="BD1681" s="51" t="str">
        <f aca="false">IF(BC1681="","",BC1681*0.17)</f>
        <v/>
      </c>
      <c r="BE1681" s="51" t="str">
        <f aca="false">IF(I1681=6908,0,IF(BC1681="","",BD1681-((P1681+L1681-N1681+Q1681)*AY1681)))</f>
        <v/>
      </c>
      <c r="BF1681" s="53" t="str">
        <f aca="false">IF(B1681="","",IF(OR(B1681="",E1681="Regime Normal"),0,(AI1681-Q1681)*VLOOKUP(R1681,Dados!$X$98:$Y$108,2,0)))</f>
        <v/>
      </c>
      <c r="BG1681" s="54" t="str">
        <f aca="false">IFERROR(VLOOKUP(I1681,Dados!$AC$27:$AD$43,2,0),IF(B1681="","",IF(D1681&lt;&gt;"MT",IF(AND(AC1681="SIM",Y1681="Revenda"),"2403",IF(AND(AC1681="SIM",Y1681="Consumo"),"2407",IF(AND(AC1681="NÃO",Y1681="Revenda"),"2102",IF(AND(AC1681="NÃO",Y1681="Consumo"),"2556",)))),REPLACE(I1681,1,1,1))))</f>
        <v/>
      </c>
    </row>
    <row r="1682" customFormat="false" ht="12.8" hidden="false" customHeight="true" outlineLevel="0" collapsed="false">
      <c r="Y1682" s="45"/>
      <c r="Z1682" s="46" t="str">
        <f aca="false">IF(B1682="","",(IFERROR(VLOOKUP(H1682,Dados!A$3:B$15000,2,0),"Não Encontrado")))</f>
        <v/>
      </c>
      <c r="AA1682" s="46" t="str">
        <f aca="false">IF(B1682="","",(IFERROR(VLOOKUP(G1682,Dados!C$3:E$15000,3,0),"Não Encontrado")))</f>
        <v/>
      </c>
      <c r="AB1682" s="46" t="str">
        <f aca="false">IFERROR(IF(Z1682&lt;&gt;"Não Encontrado",Z1682,IF(AA1682&lt;&gt;"Não Encontrado",AA1682,"")),"")</f>
        <v/>
      </c>
      <c r="AC1682" s="45" t="str">
        <f aca="false">IF(B1682="","",IF(AB1682="","NÃO","SIM"))</f>
        <v/>
      </c>
      <c r="AD1682" s="45" t="str">
        <f aca="false">IFERROR(VLOOKUP(G1682,Dados!$P$3:$R$500,3,0),"")</f>
        <v/>
      </c>
      <c r="AE1682" s="45" t="str">
        <f aca="false">IFERROR(VLOOKUP(G1682,Dados!$K$3:$L$500,2,0),"")</f>
        <v/>
      </c>
      <c r="AF1682" s="45" t="str">
        <f aca="false">IFERROR(VLOOKUP(G1682,Dados!$M$3:$N$500,2,0),"")</f>
        <v/>
      </c>
      <c r="AG1682" s="45" t="str">
        <f aca="false">IF(F1682="","",IF(AND(AD1682="",AE1682="",AF1682=""),"-",IF(AND(AD1682="BIT",AE1682="",AF1682=""),"BIT",IF(AND(AE1682="ANEXO I",AD1682="",AF1682=""),"ANEXO I",IF(AND(AF1682="ANEXO II",AD1682="",AE1682=""),"ANEXO II","Escolher")))))</f>
        <v/>
      </c>
      <c r="AH1682" s="45" t="str">
        <f aca="false">IF(AG1682&lt;&gt;"Pneus","",IFERROR(VLOOKUP(R1682,Dados!$X$2:$Z$5,3,0)*(AI1682-Q1682),VLOOKUP(D1682,Dados!$X$7:$Z$33,3,0)*(AI1682-Q1682)))</f>
        <v/>
      </c>
      <c r="AI1682" s="47" t="str">
        <f aca="false">IF(B1682="","",P1682+Q1682+O1682+M1682+L1682-N1682)</f>
        <v/>
      </c>
      <c r="AJ1682" s="48" t="str">
        <f aca="false">IFERROR(IF(AND(AC1682="SIM",AG1682="-",Y1682="REVENDA"),(AB1682/1+1)*AI1682,IF(AND(AC1682="SIM",AG1682="Pneus",Y1682="REVENDA"),(AB1682/1+1)*(AI1682-AH1682),"")),"")</f>
        <v/>
      </c>
      <c r="AK1682" s="48" t="str">
        <f aca="false">IF(AJ1682="","",AJ1682*17%)</f>
        <v/>
      </c>
      <c r="AL1682" s="48" t="str">
        <f aca="false">IFERROR(IF(AC1682="NÃO","",IF(AK1682="","",IF(E1682="Simples Nacional",BF1682,IF(T1682=0.12,U1682*0.5833337002,IF(T1682=0,AI1682*0.07,U1682))))),"")</f>
        <v/>
      </c>
      <c r="AM1682" s="47" t="str">
        <f aca="false">IFERROR(IF(AC1682="NÃO","",IF(OR(AG1682="-",AG1682="Pneus"),AK1682-AL1682,"")),"")</f>
        <v/>
      </c>
      <c r="AN1682" s="48" t="str">
        <f aca="false">IF(AND(Y1682="REVENDA",AC1682="SIM",AG1682="BIT"),((AB1682/1+1)*AI1682)*0.4117,"")</f>
        <v/>
      </c>
      <c r="AO1682" s="48" t="str">
        <f aca="false">IF(AN1682="","",AN1682*17%)</f>
        <v/>
      </c>
      <c r="AP1682" s="49" t="str">
        <f aca="false">IF(AN1682="","",IF(T1682=0.12,(U1682*0.4117)*0.4117,IF(T1682=0,(AI1682*0.07)*0.4117,U1682*0.4117)))</f>
        <v/>
      </c>
      <c r="AQ1682" s="47" t="str">
        <f aca="false">IF(AN1682="","",AO1682-AP1682)</f>
        <v/>
      </c>
      <c r="AR1682" s="50" t="str">
        <f aca="false">IFERROR(IF(AND(AC1682="SIM",Y1682="REVENDA",LEFT(AG1682,5)="ANEXO")*OR(AE1682="ANEXO I",AF1682="ANEXO II"),VLOOKUP(H1682,Dados!G:I,2,0),""),"INSERIR MVA")</f>
        <v/>
      </c>
      <c r="AS1682" s="48" t="str">
        <f aca="false">IF(LEFT(AG1682,5)="ANEXO",VLOOKUP(AG1682,Dados!$X$111:$Z$112,2,0)*(AI1682-Q1682),"")</f>
        <v/>
      </c>
      <c r="AT1682" s="48" t="str">
        <f aca="false">IFERROR(IF(AR1682="","",(AI1682*AR1682)+AI1682),"INSERIR MVA")</f>
        <v/>
      </c>
      <c r="AU1682" s="48" t="str">
        <f aca="false">IF(AT1682="","",IF(AY1682=0.04,U1682,AS1682*AY1682))</f>
        <v/>
      </c>
      <c r="AV1682" s="47" t="str">
        <f aca="false">IFERROR(IF(AU1682="","",(VLOOKUP(AG1682,Dados!$X$111:$Z$112,3,0)*AT1682*0.17)),"INSERIR MVA")</f>
        <v/>
      </c>
      <c r="AW1682" s="47" t="str">
        <f aca="false">IFERROR(IF(AR1682="","",AV1682-AU1682),"")</f>
        <v/>
      </c>
      <c r="AX1682" s="51" t="str">
        <f aca="false">IFERROR(IF(AC1682="NÃO","",IF(AM1682&lt;&gt;"",AM1682-W1682,IF(AQ1682&lt;&gt;"",AQ1682-W1682,IF(AW1682&lt;&gt;"",AW1682-W1682,"")))),"")</f>
        <v/>
      </c>
      <c r="AY1682" s="46" t="str">
        <f aca="false">IFERROR(IF(ISNA(VLOOKUP(R1682,Dados!$X$2:$Y$5,2,0)),VLOOKUP(D1682,Dados!$X$7:$Y$33,2,0),VLOOKUP(R1682,Dados!$X$2:$Y$5,2,0)),"")</f>
        <v/>
      </c>
      <c r="AZ1682" s="52" t="str">
        <f aca="false">IF(C1682="","",IF(AND(Y1682="CONSUMO",AC1682="NÃO")*OR(AG1682="-",AG1682="BIT"),IF(E1682&lt;&gt;"",(AI1682-(P1682+L1682-N1682+Q1682)*AY1682)/0.83),""))</f>
        <v/>
      </c>
      <c r="BA1682" s="51" t="str">
        <f aca="false">IF(AZ1682="","",AZ1682*0.17-((P1682+L1682-N1682+Q1682)*AY1682))</f>
        <v/>
      </c>
      <c r="BB1682" s="51" t="str">
        <f aca="false">IF(AND(Y1682="CONSUMO",AG1682="ANEXO I",AY1682&gt;4%),(AI1682-(P1682+L1682-N1682+Q1682)*0.0514)/0.83*(0.5177)*(0.17)-AI1682*0.0514,IF(AND(Y1682="CONSUMO",AG1682="ANEXO II",AY1682&gt;4%),(AI1682-(P1682+L1682-N1682+Q1682)*0.041)/0.83*(0.3295)*(0.17)-AI1682*0.041,IF(AND(Y1682="CONSUMO",AG1682="ANEXO I",AY1682=4%),(AI1682-(P1682+L1682-N1682+Q1682)*0.04)/0.83*(0.5177)*(0.17)-AI1682*0.04,IF(AND(Y1682="CONSUMO",AG1682="ANEXO II",AY1682=4%),(AI1682-(P1682+L1682-N1682+Q1682)*0.04)/0.83*(0.3295)*(0.17)-AI1682*0.04,""))))</f>
        <v/>
      </c>
      <c r="BC1682" s="51" t="str">
        <f aca="false">IF(C1682="","",IF(AND(Y1682="CONSUMO",AC1682="SIM")*OR(AG1682="-",AG1682="BIT"),IF(E1682&lt;&gt;"",(AI1682-(P1682+L1682-N1682+Q1682)*AY1682)/0.83),""))</f>
        <v/>
      </c>
      <c r="BD1682" s="51" t="str">
        <f aca="false">IF(BC1682="","",BC1682*0.17)</f>
        <v/>
      </c>
      <c r="BE1682" s="51" t="str">
        <f aca="false">IF(I1682=6908,0,IF(BC1682="","",BD1682-((P1682+L1682-N1682+Q1682)*AY1682)))</f>
        <v/>
      </c>
      <c r="BF1682" s="53" t="str">
        <f aca="false">IF(B1682="","",IF(OR(B1682="",E1682="Regime Normal"),0,(AI1682-Q1682)*VLOOKUP(R1682,Dados!$X$98:$Y$108,2,0)))</f>
        <v/>
      </c>
      <c r="BG1682" s="54" t="str">
        <f aca="false">IFERROR(VLOOKUP(I1682,Dados!$AC$27:$AD$43,2,0),IF(B1682="","",IF(D1682&lt;&gt;"MT",IF(AND(AC1682="SIM",Y1682="Revenda"),"2403",IF(AND(AC1682="SIM",Y1682="Consumo"),"2407",IF(AND(AC1682="NÃO",Y1682="Revenda"),"2102",IF(AND(AC1682="NÃO",Y1682="Consumo"),"2556",)))),REPLACE(I1682,1,1,1))))</f>
        <v/>
      </c>
    </row>
    <row r="1683" customFormat="false" ht="12.8" hidden="false" customHeight="true" outlineLevel="0" collapsed="false">
      <c r="Y1683" s="45"/>
      <c r="Z1683" s="46" t="str">
        <f aca="false">IF(B1683="","",(IFERROR(VLOOKUP(H1683,Dados!A$3:B$15000,2,0),"Não Encontrado")))</f>
        <v/>
      </c>
      <c r="AA1683" s="46" t="str">
        <f aca="false">IF(B1683="","",(IFERROR(VLOOKUP(G1683,Dados!C$3:E$15000,3,0),"Não Encontrado")))</f>
        <v/>
      </c>
      <c r="AB1683" s="46" t="str">
        <f aca="false">IFERROR(IF(Z1683&lt;&gt;"Não Encontrado",Z1683,IF(AA1683&lt;&gt;"Não Encontrado",AA1683,"")),"")</f>
        <v/>
      </c>
      <c r="AC1683" s="45" t="str">
        <f aca="false">IF(B1683="","",IF(AB1683="","NÃO","SIM"))</f>
        <v/>
      </c>
      <c r="AD1683" s="45" t="str">
        <f aca="false">IFERROR(VLOOKUP(G1683,Dados!$P$3:$R$500,3,0),"")</f>
        <v/>
      </c>
      <c r="AE1683" s="45" t="str">
        <f aca="false">IFERROR(VLOOKUP(G1683,Dados!$K$3:$L$500,2,0),"")</f>
        <v/>
      </c>
      <c r="AF1683" s="45" t="str">
        <f aca="false">IFERROR(VLOOKUP(G1683,Dados!$M$3:$N$500,2,0),"")</f>
        <v/>
      </c>
      <c r="AG1683" s="45" t="str">
        <f aca="false">IF(F1683="","",IF(AND(AD1683="",AE1683="",AF1683=""),"-",IF(AND(AD1683="BIT",AE1683="",AF1683=""),"BIT",IF(AND(AE1683="ANEXO I",AD1683="",AF1683=""),"ANEXO I",IF(AND(AF1683="ANEXO II",AD1683="",AE1683=""),"ANEXO II","Escolher")))))</f>
        <v/>
      </c>
      <c r="AH1683" s="45" t="str">
        <f aca="false">IF(AG1683&lt;&gt;"Pneus","",IFERROR(VLOOKUP(R1683,Dados!$X$2:$Z$5,3,0)*(AI1683-Q1683),VLOOKUP(D1683,Dados!$X$7:$Z$33,3,0)*(AI1683-Q1683)))</f>
        <v/>
      </c>
      <c r="AI1683" s="47" t="str">
        <f aca="false">IF(B1683="","",P1683+Q1683+O1683+M1683+L1683-N1683)</f>
        <v/>
      </c>
      <c r="AJ1683" s="48" t="str">
        <f aca="false">IFERROR(IF(AND(AC1683="SIM",AG1683="-",Y1683="REVENDA"),(AB1683/1+1)*AI1683,IF(AND(AC1683="SIM",AG1683="Pneus",Y1683="REVENDA"),(AB1683/1+1)*(AI1683-AH1683),"")),"")</f>
        <v/>
      </c>
      <c r="AK1683" s="48" t="str">
        <f aca="false">IF(AJ1683="","",AJ1683*17%)</f>
        <v/>
      </c>
      <c r="AL1683" s="48" t="str">
        <f aca="false">IFERROR(IF(AC1683="NÃO","",IF(AK1683="","",IF(E1683="Simples Nacional",BF1683,IF(T1683=0.12,U1683*0.5833337002,IF(T1683=0,AI1683*0.07,U1683))))),"")</f>
        <v/>
      </c>
      <c r="AM1683" s="47" t="str">
        <f aca="false">IFERROR(IF(AC1683="NÃO","",IF(OR(AG1683="-",AG1683="Pneus"),AK1683-AL1683,"")),"")</f>
        <v/>
      </c>
      <c r="AN1683" s="48" t="str">
        <f aca="false">IF(AND(Y1683="REVENDA",AC1683="SIM",AG1683="BIT"),((AB1683/1+1)*AI1683)*0.4117,"")</f>
        <v/>
      </c>
      <c r="AO1683" s="48" t="str">
        <f aca="false">IF(AN1683="","",AN1683*17%)</f>
        <v/>
      </c>
      <c r="AP1683" s="49" t="str">
        <f aca="false">IF(AN1683="","",IF(T1683=0.12,(U1683*0.4117)*0.4117,IF(T1683=0,(AI1683*0.07)*0.4117,U1683*0.4117)))</f>
        <v/>
      </c>
      <c r="AQ1683" s="47" t="str">
        <f aca="false">IF(AN1683="","",AO1683-AP1683)</f>
        <v/>
      </c>
      <c r="AR1683" s="50" t="str">
        <f aca="false">IFERROR(IF(AND(AC1683="SIM",Y1683="REVENDA",LEFT(AG1683,5)="ANEXO")*OR(AE1683="ANEXO I",AF1683="ANEXO II"),VLOOKUP(H1683,Dados!G:I,2,0),""),"INSERIR MVA")</f>
        <v/>
      </c>
      <c r="AS1683" s="48" t="str">
        <f aca="false">IF(LEFT(AG1683,5)="ANEXO",VLOOKUP(AG1683,Dados!$X$111:$Z$112,2,0)*(AI1683-Q1683),"")</f>
        <v/>
      </c>
      <c r="AT1683" s="48" t="str">
        <f aca="false">IFERROR(IF(AR1683="","",(AI1683*AR1683)+AI1683),"INSERIR MVA")</f>
        <v/>
      </c>
      <c r="AU1683" s="48" t="str">
        <f aca="false">IF(AT1683="","",IF(AY1683=0.04,U1683,AS1683*AY1683))</f>
        <v/>
      </c>
      <c r="AV1683" s="47" t="str">
        <f aca="false">IFERROR(IF(AU1683="","",(VLOOKUP(AG1683,Dados!$X$111:$Z$112,3,0)*AT1683*0.17)),"INSERIR MVA")</f>
        <v/>
      </c>
      <c r="AW1683" s="47" t="str">
        <f aca="false">IFERROR(IF(AR1683="","",AV1683-AU1683),"")</f>
        <v/>
      </c>
      <c r="AX1683" s="51" t="str">
        <f aca="false">IFERROR(IF(AC1683="NÃO","",IF(AM1683&lt;&gt;"",AM1683-W1683,IF(AQ1683&lt;&gt;"",AQ1683-W1683,IF(AW1683&lt;&gt;"",AW1683-W1683,"")))),"")</f>
        <v/>
      </c>
      <c r="AY1683" s="46" t="str">
        <f aca="false">IFERROR(IF(ISNA(VLOOKUP(R1683,Dados!$X$2:$Y$5,2,0)),VLOOKUP(D1683,Dados!$X$7:$Y$33,2,0),VLOOKUP(R1683,Dados!$X$2:$Y$5,2,0)),"")</f>
        <v/>
      </c>
      <c r="AZ1683" s="52" t="str">
        <f aca="false">IF(C1683="","",IF(AND(Y1683="CONSUMO",AC1683="NÃO")*OR(AG1683="-",AG1683="BIT"),IF(E1683&lt;&gt;"",(AI1683-(P1683+L1683-N1683+Q1683)*AY1683)/0.83),""))</f>
        <v/>
      </c>
      <c r="BA1683" s="51" t="str">
        <f aca="false">IF(AZ1683="","",AZ1683*0.17-((P1683+L1683-N1683+Q1683)*AY1683))</f>
        <v/>
      </c>
      <c r="BB1683" s="51" t="str">
        <f aca="false">IF(AND(Y1683="CONSUMO",AG1683="ANEXO I",AY1683&gt;4%),(AI1683-(P1683+L1683-N1683+Q1683)*0.0514)/0.83*(0.5177)*(0.17)-AI1683*0.0514,IF(AND(Y1683="CONSUMO",AG1683="ANEXO II",AY1683&gt;4%),(AI1683-(P1683+L1683-N1683+Q1683)*0.041)/0.83*(0.3295)*(0.17)-AI1683*0.041,IF(AND(Y1683="CONSUMO",AG1683="ANEXO I",AY1683=4%),(AI1683-(P1683+L1683-N1683+Q1683)*0.04)/0.83*(0.5177)*(0.17)-AI1683*0.04,IF(AND(Y1683="CONSUMO",AG1683="ANEXO II",AY1683=4%),(AI1683-(P1683+L1683-N1683+Q1683)*0.04)/0.83*(0.3295)*(0.17)-AI1683*0.04,""))))</f>
        <v/>
      </c>
      <c r="BC1683" s="51" t="str">
        <f aca="false">IF(C1683="","",IF(AND(Y1683="CONSUMO",AC1683="SIM")*OR(AG1683="-",AG1683="BIT"),IF(E1683&lt;&gt;"",(AI1683-(P1683+L1683-N1683+Q1683)*AY1683)/0.83),""))</f>
        <v/>
      </c>
      <c r="BD1683" s="51" t="str">
        <f aca="false">IF(BC1683="","",BC1683*0.17)</f>
        <v/>
      </c>
      <c r="BE1683" s="51" t="str">
        <f aca="false">IF(I1683=6908,0,IF(BC1683="","",BD1683-((P1683+L1683-N1683+Q1683)*AY1683)))</f>
        <v/>
      </c>
      <c r="BF1683" s="53" t="str">
        <f aca="false">IF(B1683="","",IF(OR(B1683="",E1683="Regime Normal"),0,(AI1683-Q1683)*VLOOKUP(R1683,Dados!$X$98:$Y$108,2,0)))</f>
        <v/>
      </c>
      <c r="BG1683" s="54" t="str">
        <f aca="false">IFERROR(VLOOKUP(I1683,Dados!$AC$27:$AD$43,2,0),IF(B1683="","",IF(D1683&lt;&gt;"MT",IF(AND(AC1683="SIM",Y1683="Revenda"),"2403",IF(AND(AC1683="SIM",Y1683="Consumo"),"2407",IF(AND(AC1683="NÃO",Y1683="Revenda"),"2102",IF(AND(AC1683="NÃO",Y1683="Consumo"),"2556",)))),REPLACE(I1683,1,1,1))))</f>
        <v/>
      </c>
    </row>
    <row r="1684" customFormat="false" ht="12.8" hidden="false" customHeight="true" outlineLevel="0" collapsed="false">
      <c r="Y1684" s="45"/>
      <c r="Z1684" s="46" t="str">
        <f aca="false">IF(B1684="","",(IFERROR(VLOOKUP(H1684,Dados!A$3:B$15000,2,0),"Não Encontrado")))</f>
        <v/>
      </c>
      <c r="AA1684" s="46" t="str">
        <f aca="false">IF(B1684="","",(IFERROR(VLOOKUP(G1684,Dados!C$3:E$15000,3,0),"Não Encontrado")))</f>
        <v/>
      </c>
      <c r="AB1684" s="46" t="str">
        <f aca="false">IFERROR(IF(Z1684&lt;&gt;"Não Encontrado",Z1684,IF(AA1684&lt;&gt;"Não Encontrado",AA1684,"")),"")</f>
        <v/>
      </c>
      <c r="AC1684" s="45" t="str">
        <f aca="false">IF(B1684="","",IF(AB1684="","NÃO","SIM"))</f>
        <v/>
      </c>
      <c r="AD1684" s="45" t="str">
        <f aca="false">IFERROR(VLOOKUP(G1684,Dados!$P$3:$R$500,3,0),"")</f>
        <v/>
      </c>
      <c r="AE1684" s="45" t="str">
        <f aca="false">IFERROR(VLOOKUP(G1684,Dados!$K$3:$L$500,2,0),"")</f>
        <v/>
      </c>
      <c r="AF1684" s="45" t="str">
        <f aca="false">IFERROR(VLOOKUP(G1684,Dados!$M$3:$N$500,2,0),"")</f>
        <v/>
      </c>
      <c r="AG1684" s="45" t="str">
        <f aca="false">IF(F1684="","",IF(AND(AD1684="",AE1684="",AF1684=""),"-",IF(AND(AD1684="BIT",AE1684="",AF1684=""),"BIT",IF(AND(AE1684="ANEXO I",AD1684="",AF1684=""),"ANEXO I",IF(AND(AF1684="ANEXO II",AD1684="",AE1684=""),"ANEXO II","Escolher")))))</f>
        <v/>
      </c>
      <c r="AH1684" s="45" t="str">
        <f aca="false">IF(AG1684&lt;&gt;"Pneus","",IFERROR(VLOOKUP(R1684,Dados!$X$2:$Z$5,3,0)*(AI1684-Q1684),VLOOKUP(D1684,Dados!$X$7:$Z$33,3,0)*(AI1684-Q1684)))</f>
        <v/>
      </c>
      <c r="AI1684" s="47" t="str">
        <f aca="false">IF(B1684="","",P1684+Q1684+O1684+M1684+L1684-N1684)</f>
        <v/>
      </c>
      <c r="AJ1684" s="48" t="str">
        <f aca="false">IFERROR(IF(AND(AC1684="SIM",AG1684="-",Y1684="REVENDA"),(AB1684/1+1)*AI1684,IF(AND(AC1684="SIM",AG1684="Pneus",Y1684="REVENDA"),(AB1684/1+1)*(AI1684-AH1684),"")),"")</f>
        <v/>
      </c>
      <c r="AK1684" s="48" t="str">
        <f aca="false">IF(AJ1684="","",AJ1684*17%)</f>
        <v/>
      </c>
      <c r="AL1684" s="48" t="str">
        <f aca="false">IFERROR(IF(AC1684="NÃO","",IF(AK1684="","",IF(E1684="Simples Nacional",BF1684,IF(T1684=0.12,U1684*0.5833337002,IF(T1684=0,AI1684*0.07,U1684))))),"")</f>
        <v/>
      </c>
      <c r="AM1684" s="47" t="str">
        <f aca="false">IFERROR(IF(AC1684="NÃO","",IF(OR(AG1684="-",AG1684="Pneus"),AK1684-AL1684,"")),"")</f>
        <v/>
      </c>
      <c r="AN1684" s="48" t="str">
        <f aca="false">IF(AND(Y1684="REVENDA",AC1684="SIM",AG1684="BIT"),((AB1684/1+1)*AI1684)*0.4117,"")</f>
        <v/>
      </c>
      <c r="AO1684" s="48" t="str">
        <f aca="false">IF(AN1684="","",AN1684*17%)</f>
        <v/>
      </c>
      <c r="AP1684" s="49" t="str">
        <f aca="false">IF(AN1684="","",IF(T1684=0.12,(U1684*0.4117)*0.4117,IF(T1684=0,(AI1684*0.07)*0.4117,U1684*0.4117)))</f>
        <v/>
      </c>
      <c r="AQ1684" s="47" t="str">
        <f aca="false">IF(AN1684="","",AO1684-AP1684)</f>
        <v/>
      </c>
      <c r="AR1684" s="50" t="str">
        <f aca="false">IFERROR(IF(AND(AC1684="SIM",Y1684="REVENDA",LEFT(AG1684,5)="ANEXO")*OR(AE1684="ANEXO I",AF1684="ANEXO II"),VLOOKUP(H1684,Dados!G:I,2,0),""),"INSERIR MVA")</f>
        <v/>
      </c>
      <c r="AS1684" s="48" t="str">
        <f aca="false">IF(LEFT(AG1684,5)="ANEXO",VLOOKUP(AG1684,Dados!$X$111:$Z$112,2,0)*(AI1684-Q1684),"")</f>
        <v/>
      </c>
      <c r="AT1684" s="48" t="str">
        <f aca="false">IFERROR(IF(AR1684="","",(AI1684*AR1684)+AI1684),"INSERIR MVA")</f>
        <v/>
      </c>
      <c r="AU1684" s="48" t="str">
        <f aca="false">IF(AT1684="","",IF(AY1684=0.04,U1684,AS1684*AY1684))</f>
        <v/>
      </c>
      <c r="AV1684" s="47" t="str">
        <f aca="false">IFERROR(IF(AU1684="","",(VLOOKUP(AG1684,Dados!$X$111:$Z$112,3,0)*AT1684*0.17)),"INSERIR MVA")</f>
        <v/>
      </c>
      <c r="AW1684" s="47" t="str">
        <f aca="false">IFERROR(IF(AR1684="","",AV1684-AU1684),"")</f>
        <v/>
      </c>
      <c r="AX1684" s="51" t="str">
        <f aca="false">IFERROR(IF(AC1684="NÃO","",IF(AM1684&lt;&gt;"",AM1684-W1684,IF(AQ1684&lt;&gt;"",AQ1684-W1684,IF(AW1684&lt;&gt;"",AW1684-W1684,"")))),"")</f>
        <v/>
      </c>
      <c r="AY1684" s="46" t="str">
        <f aca="false">IFERROR(IF(ISNA(VLOOKUP(R1684,Dados!$X$2:$Y$5,2,0)),VLOOKUP(D1684,Dados!$X$7:$Y$33,2,0),VLOOKUP(R1684,Dados!$X$2:$Y$5,2,0)),"")</f>
        <v/>
      </c>
      <c r="AZ1684" s="52" t="str">
        <f aca="false">IF(C1684="","",IF(AND(Y1684="CONSUMO",AC1684="NÃO")*OR(AG1684="-",AG1684="BIT"),IF(E1684&lt;&gt;"",(AI1684-(P1684+L1684-N1684+Q1684)*AY1684)/0.83),""))</f>
        <v/>
      </c>
      <c r="BA1684" s="51" t="str">
        <f aca="false">IF(AZ1684="","",AZ1684*0.17-((P1684+L1684-N1684+Q1684)*AY1684))</f>
        <v/>
      </c>
      <c r="BB1684" s="51" t="str">
        <f aca="false">IF(AND(Y1684="CONSUMO",AG1684="ANEXO I",AY1684&gt;4%),(AI1684-(P1684+L1684-N1684+Q1684)*0.0514)/0.83*(0.5177)*(0.17)-AI1684*0.0514,IF(AND(Y1684="CONSUMO",AG1684="ANEXO II",AY1684&gt;4%),(AI1684-(P1684+L1684-N1684+Q1684)*0.041)/0.83*(0.3295)*(0.17)-AI1684*0.041,IF(AND(Y1684="CONSUMO",AG1684="ANEXO I",AY1684=4%),(AI1684-(P1684+L1684-N1684+Q1684)*0.04)/0.83*(0.5177)*(0.17)-AI1684*0.04,IF(AND(Y1684="CONSUMO",AG1684="ANEXO II",AY1684=4%),(AI1684-(P1684+L1684-N1684+Q1684)*0.04)/0.83*(0.3295)*(0.17)-AI1684*0.04,""))))</f>
        <v/>
      </c>
      <c r="BC1684" s="51" t="str">
        <f aca="false">IF(C1684="","",IF(AND(Y1684="CONSUMO",AC1684="SIM")*OR(AG1684="-",AG1684="BIT"),IF(E1684&lt;&gt;"",(AI1684-(P1684+L1684-N1684+Q1684)*AY1684)/0.83),""))</f>
        <v/>
      </c>
      <c r="BD1684" s="51" t="str">
        <f aca="false">IF(BC1684="","",BC1684*0.17)</f>
        <v/>
      </c>
      <c r="BE1684" s="51" t="str">
        <f aca="false">IF(I1684=6908,0,IF(BC1684="","",BD1684-((P1684+L1684-N1684+Q1684)*AY1684)))</f>
        <v/>
      </c>
      <c r="BF1684" s="53" t="str">
        <f aca="false">IF(B1684="","",IF(OR(B1684="",E1684="Regime Normal"),0,(AI1684-Q1684)*VLOOKUP(R1684,Dados!$X$98:$Y$108,2,0)))</f>
        <v/>
      </c>
      <c r="BG1684" s="54" t="str">
        <f aca="false">IFERROR(VLOOKUP(I1684,Dados!$AC$27:$AD$43,2,0),IF(B1684="","",IF(D1684&lt;&gt;"MT",IF(AND(AC1684="SIM",Y1684="Revenda"),"2403",IF(AND(AC1684="SIM",Y1684="Consumo"),"2407",IF(AND(AC1684="NÃO",Y1684="Revenda"),"2102",IF(AND(AC1684="NÃO",Y1684="Consumo"),"2556",)))),REPLACE(I1684,1,1,1))))</f>
        <v/>
      </c>
    </row>
    <row r="1685" customFormat="false" ht="12.8" hidden="false" customHeight="true" outlineLevel="0" collapsed="false">
      <c r="Y1685" s="45"/>
      <c r="Z1685" s="46" t="str">
        <f aca="false">IF(B1685="","",(IFERROR(VLOOKUP(H1685,Dados!A$3:B$15000,2,0),"Não Encontrado")))</f>
        <v/>
      </c>
      <c r="AA1685" s="46" t="str">
        <f aca="false">IF(B1685="","",(IFERROR(VLOOKUP(G1685,Dados!C$3:E$15000,3,0),"Não Encontrado")))</f>
        <v/>
      </c>
      <c r="AB1685" s="46" t="str">
        <f aca="false">IFERROR(IF(Z1685&lt;&gt;"Não Encontrado",Z1685,IF(AA1685&lt;&gt;"Não Encontrado",AA1685,"")),"")</f>
        <v/>
      </c>
      <c r="AC1685" s="45" t="str">
        <f aca="false">IF(B1685="","",IF(AB1685="","NÃO","SIM"))</f>
        <v/>
      </c>
      <c r="AD1685" s="45" t="str">
        <f aca="false">IFERROR(VLOOKUP(G1685,Dados!$P$3:$R$500,3,0),"")</f>
        <v/>
      </c>
      <c r="AE1685" s="45" t="str">
        <f aca="false">IFERROR(VLOOKUP(G1685,Dados!$K$3:$L$500,2,0),"")</f>
        <v/>
      </c>
      <c r="AF1685" s="45" t="str">
        <f aca="false">IFERROR(VLOOKUP(G1685,Dados!$M$3:$N$500,2,0),"")</f>
        <v/>
      </c>
      <c r="AG1685" s="45" t="str">
        <f aca="false">IF(F1685="","",IF(AND(AD1685="",AE1685="",AF1685=""),"-",IF(AND(AD1685="BIT",AE1685="",AF1685=""),"BIT",IF(AND(AE1685="ANEXO I",AD1685="",AF1685=""),"ANEXO I",IF(AND(AF1685="ANEXO II",AD1685="",AE1685=""),"ANEXO II","Escolher")))))</f>
        <v/>
      </c>
      <c r="AH1685" s="45" t="str">
        <f aca="false">IF(AG1685&lt;&gt;"Pneus","",IFERROR(VLOOKUP(R1685,Dados!$X$2:$Z$5,3,0)*(AI1685-Q1685),VLOOKUP(D1685,Dados!$X$7:$Z$33,3,0)*(AI1685-Q1685)))</f>
        <v/>
      </c>
      <c r="AI1685" s="47" t="str">
        <f aca="false">IF(B1685="","",P1685+Q1685+O1685+M1685+L1685-N1685)</f>
        <v/>
      </c>
      <c r="AJ1685" s="48" t="str">
        <f aca="false">IFERROR(IF(AND(AC1685="SIM",AG1685="-",Y1685="REVENDA"),(AB1685/1+1)*AI1685,IF(AND(AC1685="SIM",AG1685="Pneus",Y1685="REVENDA"),(AB1685/1+1)*(AI1685-AH1685),"")),"")</f>
        <v/>
      </c>
      <c r="AK1685" s="48" t="str">
        <f aca="false">IF(AJ1685="","",AJ1685*17%)</f>
        <v/>
      </c>
      <c r="AL1685" s="48" t="str">
        <f aca="false">IFERROR(IF(AC1685="NÃO","",IF(AK1685="","",IF(E1685="Simples Nacional",BF1685,IF(T1685=0.12,U1685*0.5833337002,IF(T1685=0,AI1685*0.07,U1685))))),"")</f>
        <v/>
      </c>
      <c r="AM1685" s="47" t="str">
        <f aca="false">IFERROR(IF(AC1685="NÃO","",IF(OR(AG1685="-",AG1685="Pneus"),AK1685-AL1685,"")),"")</f>
        <v/>
      </c>
      <c r="AN1685" s="48" t="str">
        <f aca="false">IF(AND(Y1685="REVENDA",AC1685="SIM",AG1685="BIT"),((AB1685/1+1)*AI1685)*0.4117,"")</f>
        <v/>
      </c>
      <c r="AO1685" s="48" t="str">
        <f aca="false">IF(AN1685="","",AN1685*17%)</f>
        <v/>
      </c>
      <c r="AP1685" s="49" t="str">
        <f aca="false">IF(AN1685="","",IF(T1685=0.12,(U1685*0.4117)*0.4117,IF(T1685=0,(AI1685*0.07)*0.4117,U1685*0.4117)))</f>
        <v/>
      </c>
      <c r="AQ1685" s="47" t="str">
        <f aca="false">IF(AN1685="","",AO1685-AP1685)</f>
        <v/>
      </c>
      <c r="AR1685" s="50" t="str">
        <f aca="false">IFERROR(IF(AND(AC1685="SIM",Y1685="REVENDA",LEFT(AG1685,5)="ANEXO")*OR(AE1685="ANEXO I",AF1685="ANEXO II"),VLOOKUP(H1685,Dados!G:I,2,0),""),"INSERIR MVA")</f>
        <v/>
      </c>
      <c r="AS1685" s="48" t="str">
        <f aca="false">IF(LEFT(AG1685,5)="ANEXO",VLOOKUP(AG1685,Dados!$X$111:$Z$112,2,0)*(AI1685-Q1685),"")</f>
        <v/>
      </c>
      <c r="AT1685" s="48" t="str">
        <f aca="false">IFERROR(IF(AR1685="","",(AI1685*AR1685)+AI1685),"INSERIR MVA")</f>
        <v/>
      </c>
      <c r="AU1685" s="48" t="str">
        <f aca="false">IF(AT1685="","",IF(AY1685=0.04,U1685,AS1685*AY1685))</f>
        <v/>
      </c>
      <c r="AV1685" s="47" t="str">
        <f aca="false">IFERROR(IF(AU1685="","",(VLOOKUP(AG1685,Dados!$X$111:$Z$112,3,0)*AT1685*0.17)),"INSERIR MVA")</f>
        <v/>
      </c>
      <c r="AW1685" s="47" t="str">
        <f aca="false">IFERROR(IF(AR1685="","",AV1685-AU1685),"")</f>
        <v/>
      </c>
      <c r="AX1685" s="51" t="str">
        <f aca="false">IFERROR(IF(AC1685="NÃO","",IF(AM1685&lt;&gt;"",AM1685-W1685,IF(AQ1685&lt;&gt;"",AQ1685-W1685,IF(AW1685&lt;&gt;"",AW1685-W1685,"")))),"")</f>
        <v/>
      </c>
      <c r="AY1685" s="46" t="str">
        <f aca="false">IFERROR(IF(ISNA(VLOOKUP(R1685,Dados!$X$2:$Y$5,2,0)),VLOOKUP(D1685,Dados!$X$7:$Y$33,2,0),VLOOKUP(R1685,Dados!$X$2:$Y$5,2,0)),"")</f>
        <v/>
      </c>
      <c r="AZ1685" s="52" t="str">
        <f aca="false">IF(C1685="","",IF(AND(Y1685="CONSUMO",AC1685="NÃO")*OR(AG1685="-",AG1685="BIT"),IF(E1685&lt;&gt;"",(AI1685-(P1685+L1685-N1685+Q1685)*AY1685)/0.83),""))</f>
        <v/>
      </c>
      <c r="BA1685" s="51" t="str">
        <f aca="false">IF(AZ1685="","",AZ1685*0.17-((P1685+L1685-N1685+Q1685)*AY1685))</f>
        <v/>
      </c>
      <c r="BB1685" s="51" t="str">
        <f aca="false">IF(AND(Y1685="CONSUMO",AG1685="ANEXO I",AY1685&gt;4%),(AI1685-(P1685+L1685-N1685+Q1685)*0.0514)/0.83*(0.5177)*(0.17)-AI1685*0.0514,IF(AND(Y1685="CONSUMO",AG1685="ANEXO II",AY1685&gt;4%),(AI1685-(P1685+L1685-N1685+Q1685)*0.041)/0.83*(0.3295)*(0.17)-AI1685*0.041,IF(AND(Y1685="CONSUMO",AG1685="ANEXO I",AY1685=4%),(AI1685-(P1685+L1685-N1685+Q1685)*0.04)/0.83*(0.5177)*(0.17)-AI1685*0.04,IF(AND(Y1685="CONSUMO",AG1685="ANEXO II",AY1685=4%),(AI1685-(P1685+L1685-N1685+Q1685)*0.04)/0.83*(0.3295)*(0.17)-AI1685*0.04,""))))</f>
        <v/>
      </c>
      <c r="BC1685" s="51" t="str">
        <f aca="false">IF(C1685="","",IF(AND(Y1685="CONSUMO",AC1685="SIM")*OR(AG1685="-",AG1685="BIT"),IF(E1685&lt;&gt;"",(AI1685-(P1685+L1685-N1685+Q1685)*AY1685)/0.83),""))</f>
        <v/>
      </c>
      <c r="BD1685" s="51" t="str">
        <f aca="false">IF(BC1685="","",BC1685*0.17)</f>
        <v/>
      </c>
      <c r="BE1685" s="51" t="str">
        <f aca="false">IF(I1685=6908,0,IF(BC1685="","",BD1685-((P1685+L1685-N1685+Q1685)*AY1685)))</f>
        <v/>
      </c>
      <c r="BF1685" s="53" t="str">
        <f aca="false">IF(B1685="","",IF(OR(B1685="",E1685="Regime Normal"),0,(AI1685-Q1685)*VLOOKUP(R1685,Dados!$X$98:$Y$108,2,0)))</f>
        <v/>
      </c>
      <c r="BG1685" s="54" t="str">
        <f aca="false">IFERROR(VLOOKUP(I1685,Dados!$AC$27:$AD$43,2,0),IF(B1685="","",IF(D1685&lt;&gt;"MT",IF(AND(AC1685="SIM",Y1685="Revenda"),"2403",IF(AND(AC1685="SIM",Y1685="Consumo"),"2407",IF(AND(AC1685="NÃO",Y1685="Revenda"),"2102",IF(AND(AC1685="NÃO",Y1685="Consumo"),"2556",)))),REPLACE(I1685,1,1,1))))</f>
        <v/>
      </c>
    </row>
    <row r="1686" customFormat="false" ht="12.8" hidden="false" customHeight="true" outlineLevel="0" collapsed="false">
      <c r="Y1686" s="45"/>
      <c r="Z1686" s="46" t="str">
        <f aca="false">IF(B1686="","",(IFERROR(VLOOKUP(H1686,Dados!A$3:B$15000,2,0),"Não Encontrado")))</f>
        <v/>
      </c>
      <c r="AA1686" s="46" t="str">
        <f aca="false">IF(B1686="","",(IFERROR(VLOOKUP(G1686,Dados!C$3:E$15000,3,0),"Não Encontrado")))</f>
        <v/>
      </c>
      <c r="AB1686" s="46" t="str">
        <f aca="false">IFERROR(IF(Z1686&lt;&gt;"Não Encontrado",Z1686,IF(AA1686&lt;&gt;"Não Encontrado",AA1686,"")),"")</f>
        <v/>
      </c>
      <c r="AC1686" s="45" t="str">
        <f aca="false">IF(B1686="","",IF(AB1686="","NÃO","SIM"))</f>
        <v/>
      </c>
      <c r="AD1686" s="45" t="str">
        <f aca="false">IFERROR(VLOOKUP(G1686,Dados!$P$3:$R$500,3,0),"")</f>
        <v/>
      </c>
      <c r="AE1686" s="45" t="str">
        <f aca="false">IFERROR(VLOOKUP(G1686,Dados!$K$3:$L$500,2,0),"")</f>
        <v/>
      </c>
      <c r="AF1686" s="45" t="str">
        <f aca="false">IFERROR(VLOOKUP(G1686,Dados!$M$3:$N$500,2,0),"")</f>
        <v/>
      </c>
      <c r="AG1686" s="45" t="str">
        <f aca="false">IF(F1686="","",IF(AND(AD1686="",AE1686="",AF1686=""),"-",IF(AND(AD1686="BIT",AE1686="",AF1686=""),"BIT",IF(AND(AE1686="ANEXO I",AD1686="",AF1686=""),"ANEXO I",IF(AND(AF1686="ANEXO II",AD1686="",AE1686=""),"ANEXO II","Escolher")))))</f>
        <v/>
      </c>
      <c r="AH1686" s="45" t="str">
        <f aca="false">IF(AG1686&lt;&gt;"Pneus","",IFERROR(VLOOKUP(R1686,Dados!$X$2:$Z$5,3,0)*(AI1686-Q1686),VLOOKUP(D1686,Dados!$X$7:$Z$33,3,0)*(AI1686-Q1686)))</f>
        <v/>
      </c>
      <c r="AI1686" s="47" t="str">
        <f aca="false">IF(B1686="","",P1686+Q1686+O1686+M1686+L1686-N1686)</f>
        <v/>
      </c>
      <c r="AJ1686" s="48" t="str">
        <f aca="false">IFERROR(IF(AND(AC1686="SIM",AG1686="-",Y1686="REVENDA"),(AB1686/1+1)*AI1686,IF(AND(AC1686="SIM",AG1686="Pneus",Y1686="REVENDA"),(AB1686/1+1)*(AI1686-AH1686),"")),"")</f>
        <v/>
      </c>
      <c r="AK1686" s="48" t="str">
        <f aca="false">IF(AJ1686="","",AJ1686*17%)</f>
        <v/>
      </c>
      <c r="AL1686" s="48" t="str">
        <f aca="false">IFERROR(IF(AC1686="NÃO","",IF(AK1686="","",IF(E1686="Simples Nacional",BF1686,IF(T1686=0.12,U1686*0.5833337002,IF(T1686=0,AI1686*0.07,U1686))))),"")</f>
        <v/>
      </c>
      <c r="AM1686" s="47" t="str">
        <f aca="false">IFERROR(IF(AC1686="NÃO","",IF(OR(AG1686="-",AG1686="Pneus"),AK1686-AL1686,"")),"")</f>
        <v/>
      </c>
      <c r="AN1686" s="48" t="str">
        <f aca="false">IF(AND(Y1686="REVENDA",AC1686="SIM",AG1686="BIT"),((AB1686/1+1)*AI1686)*0.4117,"")</f>
        <v/>
      </c>
      <c r="AO1686" s="48" t="str">
        <f aca="false">IF(AN1686="","",AN1686*17%)</f>
        <v/>
      </c>
      <c r="AP1686" s="49" t="str">
        <f aca="false">IF(AN1686="","",IF(T1686=0.12,(U1686*0.4117)*0.4117,IF(T1686=0,(AI1686*0.07)*0.4117,U1686*0.4117)))</f>
        <v/>
      </c>
      <c r="AQ1686" s="47" t="str">
        <f aca="false">IF(AN1686="","",AO1686-AP1686)</f>
        <v/>
      </c>
      <c r="AR1686" s="50" t="str">
        <f aca="false">IFERROR(IF(AND(AC1686="SIM",Y1686="REVENDA",LEFT(AG1686,5)="ANEXO")*OR(AE1686="ANEXO I",AF1686="ANEXO II"),VLOOKUP(H1686,Dados!G:I,2,0),""),"INSERIR MVA")</f>
        <v/>
      </c>
      <c r="AS1686" s="48" t="str">
        <f aca="false">IF(LEFT(AG1686,5)="ANEXO",VLOOKUP(AG1686,Dados!$X$111:$Z$112,2,0)*(AI1686-Q1686),"")</f>
        <v/>
      </c>
      <c r="AT1686" s="48" t="str">
        <f aca="false">IFERROR(IF(AR1686="","",(AI1686*AR1686)+AI1686),"INSERIR MVA")</f>
        <v/>
      </c>
      <c r="AU1686" s="48" t="str">
        <f aca="false">IF(AT1686="","",IF(AY1686=0.04,U1686,AS1686*AY1686))</f>
        <v/>
      </c>
      <c r="AV1686" s="47" t="str">
        <f aca="false">IFERROR(IF(AU1686="","",(VLOOKUP(AG1686,Dados!$X$111:$Z$112,3,0)*AT1686*0.17)),"INSERIR MVA")</f>
        <v/>
      </c>
      <c r="AW1686" s="47" t="str">
        <f aca="false">IFERROR(IF(AR1686="","",AV1686-AU1686),"")</f>
        <v/>
      </c>
      <c r="AX1686" s="51" t="str">
        <f aca="false">IFERROR(IF(AC1686="NÃO","",IF(AM1686&lt;&gt;"",AM1686-W1686,IF(AQ1686&lt;&gt;"",AQ1686-W1686,IF(AW1686&lt;&gt;"",AW1686-W1686,"")))),"")</f>
        <v/>
      </c>
      <c r="AY1686" s="46" t="str">
        <f aca="false">IFERROR(IF(ISNA(VLOOKUP(R1686,Dados!$X$2:$Y$5,2,0)),VLOOKUP(D1686,Dados!$X$7:$Y$33,2,0),VLOOKUP(R1686,Dados!$X$2:$Y$5,2,0)),"")</f>
        <v/>
      </c>
      <c r="AZ1686" s="52" t="str">
        <f aca="false">IF(C1686="","",IF(AND(Y1686="CONSUMO",AC1686="NÃO")*OR(AG1686="-",AG1686="BIT"),IF(E1686&lt;&gt;"",(AI1686-(P1686+L1686-N1686+Q1686)*AY1686)/0.83),""))</f>
        <v/>
      </c>
      <c r="BA1686" s="51" t="str">
        <f aca="false">IF(AZ1686="","",AZ1686*0.17-((P1686+L1686-N1686+Q1686)*AY1686))</f>
        <v/>
      </c>
      <c r="BB1686" s="51" t="str">
        <f aca="false">IF(AND(Y1686="CONSUMO",AG1686="ANEXO I",AY1686&gt;4%),(AI1686-(P1686+L1686-N1686+Q1686)*0.0514)/0.83*(0.5177)*(0.17)-AI1686*0.0514,IF(AND(Y1686="CONSUMO",AG1686="ANEXO II",AY1686&gt;4%),(AI1686-(P1686+L1686-N1686+Q1686)*0.041)/0.83*(0.3295)*(0.17)-AI1686*0.041,IF(AND(Y1686="CONSUMO",AG1686="ANEXO I",AY1686=4%),(AI1686-(P1686+L1686-N1686+Q1686)*0.04)/0.83*(0.5177)*(0.17)-AI1686*0.04,IF(AND(Y1686="CONSUMO",AG1686="ANEXO II",AY1686=4%),(AI1686-(P1686+L1686-N1686+Q1686)*0.04)/0.83*(0.3295)*(0.17)-AI1686*0.04,""))))</f>
        <v/>
      </c>
      <c r="BC1686" s="51" t="str">
        <f aca="false">IF(C1686="","",IF(AND(Y1686="CONSUMO",AC1686="SIM")*OR(AG1686="-",AG1686="BIT"),IF(E1686&lt;&gt;"",(AI1686-(P1686+L1686-N1686+Q1686)*AY1686)/0.83),""))</f>
        <v/>
      </c>
      <c r="BD1686" s="51" t="str">
        <f aca="false">IF(BC1686="","",BC1686*0.17)</f>
        <v/>
      </c>
      <c r="BE1686" s="51" t="str">
        <f aca="false">IF(I1686=6908,0,IF(BC1686="","",BD1686-((P1686+L1686-N1686+Q1686)*AY1686)))</f>
        <v/>
      </c>
      <c r="BF1686" s="53" t="str">
        <f aca="false">IF(B1686="","",IF(OR(B1686="",E1686="Regime Normal"),0,(AI1686-Q1686)*VLOOKUP(R1686,Dados!$X$98:$Y$108,2,0)))</f>
        <v/>
      </c>
      <c r="BG1686" s="54" t="str">
        <f aca="false">IFERROR(VLOOKUP(I1686,Dados!$AC$27:$AD$43,2,0),IF(B1686="","",IF(D1686&lt;&gt;"MT",IF(AND(AC1686="SIM",Y1686="Revenda"),"2403",IF(AND(AC1686="SIM",Y1686="Consumo"),"2407",IF(AND(AC1686="NÃO",Y1686="Revenda"),"2102",IF(AND(AC1686="NÃO",Y1686="Consumo"),"2556",)))),REPLACE(I1686,1,1,1))))</f>
        <v/>
      </c>
    </row>
    <row r="1687" customFormat="false" ht="12.8" hidden="false" customHeight="true" outlineLevel="0" collapsed="false">
      <c r="Y1687" s="45"/>
      <c r="Z1687" s="46" t="str">
        <f aca="false">IF(B1687="","",(IFERROR(VLOOKUP(H1687,Dados!A$3:B$15000,2,0),"Não Encontrado")))</f>
        <v/>
      </c>
      <c r="AA1687" s="46" t="str">
        <f aca="false">IF(B1687="","",(IFERROR(VLOOKUP(G1687,Dados!C$3:E$15000,3,0),"Não Encontrado")))</f>
        <v/>
      </c>
      <c r="AB1687" s="46" t="str">
        <f aca="false">IFERROR(IF(Z1687&lt;&gt;"Não Encontrado",Z1687,IF(AA1687&lt;&gt;"Não Encontrado",AA1687,"")),"")</f>
        <v/>
      </c>
      <c r="AC1687" s="45" t="str">
        <f aca="false">IF(B1687="","",IF(AB1687="","NÃO","SIM"))</f>
        <v/>
      </c>
      <c r="AD1687" s="45" t="str">
        <f aca="false">IFERROR(VLOOKUP(G1687,Dados!$P$3:$R$500,3,0),"")</f>
        <v/>
      </c>
      <c r="AE1687" s="45" t="str">
        <f aca="false">IFERROR(VLOOKUP(G1687,Dados!$K$3:$L$500,2,0),"")</f>
        <v/>
      </c>
      <c r="AF1687" s="45" t="str">
        <f aca="false">IFERROR(VLOOKUP(G1687,Dados!$M$3:$N$500,2,0),"")</f>
        <v/>
      </c>
      <c r="AG1687" s="45" t="str">
        <f aca="false">IF(F1687="","",IF(AND(AD1687="",AE1687="",AF1687=""),"-",IF(AND(AD1687="BIT",AE1687="",AF1687=""),"BIT",IF(AND(AE1687="ANEXO I",AD1687="",AF1687=""),"ANEXO I",IF(AND(AF1687="ANEXO II",AD1687="",AE1687=""),"ANEXO II","Escolher")))))</f>
        <v/>
      </c>
      <c r="AH1687" s="45" t="str">
        <f aca="false">IF(AG1687&lt;&gt;"Pneus","",IFERROR(VLOOKUP(R1687,Dados!$X$2:$Z$5,3,0)*(AI1687-Q1687),VLOOKUP(D1687,Dados!$X$7:$Z$33,3,0)*(AI1687-Q1687)))</f>
        <v/>
      </c>
      <c r="AI1687" s="47" t="str">
        <f aca="false">IF(B1687="","",P1687+Q1687+O1687+M1687+L1687-N1687)</f>
        <v/>
      </c>
      <c r="AJ1687" s="48" t="str">
        <f aca="false">IFERROR(IF(AND(AC1687="SIM",AG1687="-",Y1687="REVENDA"),(AB1687/1+1)*AI1687,IF(AND(AC1687="SIM",AG1687="Pneus",Y1687="REVENDA"),(AB1687/1+1)*(AI1687-AH1687),"")),"")</f>
        <v/>
      </c>
      <c r="AK1687" s="48" t="str">
        <f aca="false">IF(AJ1687="","",AJ1687*17%)</f>
        <v/>
      </c>
      <c r="AL1687" s="48" t="str">
        <f aca="false">IFERROR(IF(AC1687="NÃO","",IF(AK1687="","",IF(E1687="Simples Nacional",BF1687,IF(T1687=0.12,U1687*0.5833337002,IF(T1687=0,AI1687*0.07,U1687))))),"")</f>
        <v/>
      </c>
      <c r="AM1687" s="47" t="str">
        <f aca="false">IFERROR(IF(AC1687="NÃO","",IF(OR(AG1687="-",AG1687="Pneus"),AK1687-AL1687,"")),"")</f>
        <v/>
      </c>
      <c r="AN1687" s="48" t="str">
        <f aca="false">IF(AND(Y1687="REVENDA",AC1687="SIM",AG1687="BIT"),((AB1687/1+1)*AI1687)*0.4117,"")</f>
        <v/>
      </c>
      <c r="AO1687" s="48" t="str">
        <f aca="false">IF(AN1687="","",AN1687*17%)</f>
        <v/>
      </c>
      <c r="AP1687" s="49" t="str">
        <f aca="false">IF(AN1687="","",IF(T1687=0.12,(U1687*0.4117)*0.4117,IF(T1687=0,(AI1687*0.07)*0.4117,U1687*0.4117)))</f>
        <v/>
      </c>
      <c r="AQ1687" s="47" t="str">
        <f aca="false">IF(AN1687="","",AO1687-AP1687)</f>
        <v/>
      </c>
      <c r="AR1687" s="50" t="str">
        <f aca="false">IFERROR(IF(AND(AC1687="SIM",Y1687="REVENDA",LEFT(AG1687,5)="ANEXO")*OR(AE1687="ANEXO I",AF1687="ANEXO II"),VLOOKUP(H1687,Dados!G:I,2,0),""),"INSERIR MVA")</f>
        <v/>
      </c>
      <c r="AS1687" s="48" t="str">
        <f aca="false">IF(LEFT(AG1687,5)="ANEXO",VLOOKUP(AG1687,Dados!$X$111:$Z$112,2,0)*(AI1687-Q1687),"")</f>
        <v/>
      </c>
      <c r="AT1687" s="48" t="str">
        <f aca="false">IFERROR(IF(AR1687="","",(AI1687*AR1687)+AI1687),"INSERIR MVA")</f>
        <v/>
      </c>
      <c r="AU1687" s="48" t="str">
        <f aca="false">IF(AT1687="","",IF(AY1687=0.04,U1687,AS1687*AY1687))</f>
        <v/>
      </c>
      <c r="AV1687" s="47" t="str">
        <f aca="false">IFERROR(IF(AU1687="","",(VLOOKUP(AG1687,Dados!$X$111:$Z$112,3,0)*AT1687*0.17)),"INSERIR MVA")</f>
        <v/>
      </c>
      <c r="AW1687" s="47" t="str">
        <f aca="false">IFERROR(IF(AR1687="","",AV1687-AU1687),"")</f>
        <v/>
      </c>
      <c r="AX1687" s="51" t="str">
        <f aca="false">IFERROR(IF(AC1687="NÃO","",IF(AM1687&lt;&gt;"",AM1687-W1687,IF(AQ1687&lt;&gt;"",AQ1687-W1687,IF(AW1687&lt;&gt;"",AW1687-W1687,"")))),"")</f>
        <v/>
      </c>
      <c r="AY1687" s="46" t="str">
        <f aca="false">IFERROR(IF(ISNA(VLOOKUP(R1687,Dados!$X$2:$Y$5,2,0)),VLOOKUP(D1687,Dados!$X$7:$Y$33,2,0),VLOOKUP(R1687,Dados!$X$2:$Y$5,2,0)),"")</f>
        <v/>
      </c>
      <c r="AZ1687" s="52" t="str">
        <f aca="false">IF(C1687="","",IF(AND(Y1687="CONSUMO",AC1687="NÃO")*OR(AG1687="-",AG1687="BIT"),IF(E1687&lt;&gt;"",(AI1687-(P1687+L1687-N1687+Q1687)*AY1687)/0.83),""))</f>
        <v/>
      </c>
      <c r="BA1687" s="51" t="str">
        <f aca="false">IF(AZ1687="","",AZ1687*0.17-((P1687+L1687-N1687+Q1687)*AY1687))</f>
        <v/>
      </c>
      <c r="BB1687" s="51" t="str">
        <f aca="false">IF(AND(Y1687="CONSUMO",AG1687="ANEXO I",AY1687&gt;4%),(AI1687-(P1687+L1687-N1687+Q1687)*0.0514)/0.83*(0.5177)*(0.17)-AI1687*0.0514,IF(AND(Y1687="CONSUMO",AG1687="ANEXO II",AY1687&gt;4%),(AI1687-(P1687+L1687-N1687+Q1687)*0.041)/0.83*(0.3295)*(0.17)-AI1687*0.041,IF(AND(Y1687="CONSUMO",AG1687="ANEXO I",AY1687=4%),(AI1687-(P1687+L1687-N1687+Q1687)*0.04)/0.83*(0.5177)*(0.17)-AI1687*0.04,IF(AND(Y1687="CONSUMO",AG1687="ANEXO II",AY1687=4%),(AI1687-(P1687+L1687-N1687+Q1687)*0.04)/0.83*(0.3295)*(0.17)-AI1687*0.04,""))))</f>
        <v/>
      </c>
      <c r="BC1687" s="51" t="str">
        <f aca="false">IF(C1687="","",IF(AND(Y1687="CONSUMO",AC1687="SIM")*OR(AG1687="-",AG1687="BIT"),IF(E1687&lt;&gt;"",(AI1687-(P1687+L1687-N1687+Q1687)*AY1687)/0.83),""))</f>
        <v/>
      </c>
      <c r="BD1687" s="51" t="str">
        <f aca="false">IF(BC1687="","",BC1687*0.17)</f>
        <v/>
      </c>
      <c r="BE1687" s="51" t="str">
        <f aca="false">IF(I1687=6908,0,IF(BC1687="","",BD1687-((P1687+L1687-N1687+Q1687)*AY1687)))</f>
        <v/>
      </c>
      <c r="BF1687" s="53" t="str">
        <f aca="false">IF(B1687="","",IF(OR(B1687="",E1687="Regime Normal"),0,(AI1687-Q1687)*VLOOKUP(R1687,Dados!$X$98:$Y$108,2,0)))</f>
        <v/>
      </c>
      <c r="BG1687" s="54" t="str">
        <f aca="false">IFERROR(VLOOKUP(I1687,Dados!$AC$27:$AD$43,2,0),IF(B1687="","",IF(D1687&lt;&gt;"MT",IF(AND(AC1687="SIM",Y1687="Revenda"),"2403",IF(AND(AC1687="SIM",Y1687="Consumo"),"2407",IF(AND(AC1687="NÃO",Y1687="Revenda"),"2102",IF(AND(AC1687="NÃO",Y1687="Consumo"),"2556",)))),REPLACE(I1687,1,1,1))))</f>
        <v/>
      </c>
    </row>
    <row r="1688" customFormat="false" ht="12.8" hidden="false" customHeight="true" outlineLevel="0" collapsed="false">
      <c r="Y1688" s="45"/>
      <c r="Z1688" s="46" t="str">
        <f aca="false">IF(B1688="","",(IFERROR(VLOOKUP(H1688,Dados!A$3:B$15000,2,0),"Não Encontrado")))</f>
        <v/>
      </c>
      <c r="AA1688" s="46" t="str">
        <f aca="false">IF(B1688="","",(IFERROR(VLOOKUP(G1688,Dados!C$3:E$15000,3,0),"Não Encontrado")))</f>
        <v/>
      </c>
      <c r="AB1688" s="46" t="str">
        <f aca="false">IFERROR(IF(Z1688&lt;&gt;"Não Encontrado",Z1688,IF(AA1688&lt;&gt;"Não Encontrado",AA1688,"")),"")</f>
        <v/>
      </c>
      <c r="AC1688" s="45" t="str">
        <f aca="false">IF(B1688="","",IF(AB1688="","NÃO","SIM"))</f>
        <v/>
      </c>
      <c r="AD1688" s="45" t="str">
        <f aca="false">IFERROR(VLOOKUP(G1688,Dados!$P$3:$R$500,3,0),"")</f>
        <v/>
      </c>
      <c r="AE1688" s="45" t="str">
        <f aca="false">IFERROR(VLOOKUP(G1688,Dados!$K$3:$L$500,2,0),"")</f>
        <v/>
      </c>
      <c r="AF1688" s="45" t="str">
        <f aca="false">IFERROR(VLOOKUP(G1688,Dados!$M$3:$N$500,2,0),"")</f>
        <v/>
      </c>
      <c r="AG1688" s="45" t="str">
        <f aca="false">IF(F1688="","",IF(AND(AD1688="",AE1688="",AF1688=""),"-",IF(AND(AD1688="BIT",AE1688="",AF1688=""),"BIT",IF(AND(AE1688="ANEXO I",AD1688="",AF1688=""),"ANEXO I",IF(AND(AF1688="ANEXO II",AD1688="",AE1688=""),"ANEXO II","Escolher")))))</f>
        <v/>
      </c>
      <c r="AH1688" s="45" t="str">
        <f aca="false">IF(AG1688&lt;&gt;"Pneus","",IFERROR(VLOOKUP(R1688,Dados!$X$2:$Z$5,3,0)*(AI1688-Q1688),VLOOKUP(D1688,Dados!$X$7:$Z$33,3,0)*(AI1688-Q1688)))</f>
        <v/>
      </c>
      <c r="AI1688" s="47" t="str">
        <f aca="false">IF(B1688="","",P1688+Q1688+O1688+M1688+L1688-N1688)</f>
        <v/>
      </c>
      <c r="AJ1688" s="48" t="str">
        <f aca="false">IFERROR(IF(AND(AC1688="SIM",AG1688="-",Y1688="REVENDA"),(AB1688/1+1)*AI1688,IF(AND(AC1688="SIM",AG1688="Pneus",Y1688="REVENDA"),(AB1688/1+1)*(AI1688-AH1688),"")),"")</f>
        <v/>
      </c>
      <c r="AK1688" s="48" t="str">
        <f aca="false">IF(AJ1688="","",AJ1688*17%)</f>
        <v/>
      </c>
      <c r="AL1688" s="48" t="str">
        <f aca="false">IFERROR(IF(AC1688="NÃO","",IF(AK1688="","",IF(E1688="Simples Nacional",BF1688,IF(T1688=0.12,U1688*0.5833337002,IF(T1688=0,AI1688*0.07,U1688))))),"")</f>
        <v/>
      </c>
      <c r="AM1688" s="47" t="str">
        <f aca="false">IFERROR(IF(AC1688="NÃO","",IF(OR(AG1688="-",AG1688="Pneus"),AK1688-AL1688,"")),"")</f>
        <v/>
      </c>
      <c r="AN1688" s="48" t="str">
        <f aca="false">IF(AND(Y1688="REVENDA",AC1688="SIM",AG1688="BIT"),((AB1688/1+1)*AI1688)*0.4117,"")</f>
        <v/>
      </c>
      <c r="AO1688" s="48" t="str">
        <f aca="false">IF(AN1688="","",AN1688*17%)</f>
        <v/>
      </c>
      <c r="AP1688" s="49" t="str">
        <f aca="false">IF(AN1688="","",IF(T1688=0.12,(U1688*0.4117)*0.4117,IF(T1688=0,(AI1688*0.07)*0.4117,U1688*0.4117)))</f>
        <v/>
      </c>
      <c r="AQ1688" s="47" t="str">
        <f aca="false">IF(AN1688="","",AO1688-AP1688)</f>
        <v/>
      </c>
      <c r="AR1688" s="50" t="str">
        <f aca="false">IFERROR(IF(AND(AC1688="SIM",Y1688="REVENDA",LEFT(AG1688,5)="ANEXO")*OR(AE1688="ANEXO I",AF1688="ANEXO II"),VLOOKUP(H1688,Dados!G:I,2,0),""),"INSERIR MVA")</f>
        <v/>
      </c>
      <c r="AS1688" s="48" t="str">
        <f aca="false">IF(LEFT(AG1688,5)="ANEXO",VLOOKUP(AG1688,Dados!$X$111:$Z$112,2,0)*(AI1688-Q1688),"")</f>
        <v/>
      </c>
      <c r="AT1688" s="48" t="str">
        <f aca="false">IFERROR(IF(AR1688="","",(AI1688*AR1688)+AI1688),"INSERIR MVA")</f>
        <v/>
      </c>
      <c r="AU1688" s="48" t="str">
        <f aca="false">IF(AT1688="","",IF(AY1688=0.04,U1688,AS1688*AY1688))</f>
        <v/>
      </c>
      <c r="AV1688" s="47" t="str">
        <f aca="false">IFERROR(IF(AU1688="","",(VLOOKUP(AG1688,Dados!$X$111:$Z$112,3,0)*AT1688*0.17)),"INSERIR MVA")</f>
        <v/>
      </c>
      <c r="AW1688" s="47" t="str">
        <f aca="false">IFERROR(IF(AR1688="","",AV1688-AU1688),"")</f>
        <v/>
      </c>
      <c r="AX1688" s="51" t="str">
        <f aca="false">IFERROR(IF(AC1688="NÃO","",IF(AM1688&lt;&gt;"",AM1688-W1688,IF(AQ1688&lt;&gt;"",AQ1688-W1688,IF(AW1688&lt;&gt;"",AW1688-W1688,"")))),"")</f>
        <v/>
      </c>
      <c r="AY1688" s="46" t="str">
        <f aca="false">IFERROR(IF(ISNA(VLOOKUP(R1688,Dados!$X$2:$Y$5,2,0)),VLOOKUP(D1688,Dados!$X$7:$Y$33,2,0),VLOOKUP(R1688,Dados!$X$2:$Y$5,2,0)),"")</f>
        <v/>
      </c>
      <c r="AZ1688" s="52" t="str">
        <f aca="false">IF(C1688="","",IF(AND(Y1688="CONSUMO",AC1688="NÃO")*OR(AG1688="-",AG1688="BIT"),IF(E1688&lt;&gt;"",(AI1688-(P1688+L1688-N1688+Q1688)*AY1688)/0.83),""))</f>
        <v/>
      </c>
      <c r="BA1688" s="51" t="str">
        <f aca="false">IF(AZ1688="","",AZ1688*0.17-((P1688+L1688-N1688+Q1688)*AY1688))</f>
        <v/>
      </c>
      <c r="BB1688" s="51" t="str">
        <f aca="false">IF(AND(Y1688="CONSUMO",AG1688="ANEXO I",AY1688&gt;4%),(AI1688-(P1688+L1688-N1688+Q1688)*0.0514)/0.83*(0.5177)*(0.17)-AI1688*0.0514,IF(AND(Y1688="CONSUMO",AG1688="ANEXO II",AY1688&gt;4%),(AI1688-(P1688+L1688-N1688+Q1688)*0.041)/0.83*(0.3295)*(0.17)-AI1688*0.041,IF(AND(Y1688="CONSUMO",AG1688="ANEXO I",AY1688=4%),(AI1688-(P1688+L1688-N1688+Q1688)*0.04)/0.83*(0.5177)*(0.17)-AI1688*0.04,IF(AND(Y1688="CONSUMO",AG1688="ANEXO II",AY1688=4%),(AI1688-(P1688+L1688-N1688+Q1688)*0.04)/0.83*(0.3295)*(0.17)-AI1688*0.04,""))))</f>
        <v/>
      </c>
      <c r="BC1688" s="51" t="str">
        <f aca="false">IF(C1688="","",IF(AND(Y1688="CONSUMO",AC1688="SIM")*OR(AG1688="-",AG1688="BIT"),IF(E1688&lt;&gt;"",(AI1688-(P1688+L1688-N1688+Q1688)*AY1688)/0.83),""))</f>
        <v/>
      </c>
      <c r="BD1688" s="51" t="str">
        <f aca="false">IF(BC1688="","",BC1688*0.17)</f>
        <v/>
      </c>
      <c r="BE1688" s="51" t="str">
        <f aca="false">IF(I1688=6908,0,IF(BC1688="","",BD1688-((P1688+L1688-N1688+Q1688)*AY1688)))</f>
        <v/>
      </c>
      <c r="BF1688" s="53" t="str">
        <f aca="false">IF(B1688="","",IF(OR(B1688="",E1688="Regime Normal"),0,(AI1688-Q1688)*VLOOKUP(R1688,Dados!$X$98:$Y$108,2,0)))</f>
        <v/>
      </c>
      <c r="BG1688" s="54" t="str">
        <f aca="false">IFERROR(VLOOKUP(I1688,Dados!$AC$27:$AD$43,2,0),IF(B1688="","",IF(D1688&lt;&gt;"MT",IF(AND(AC1688="SIM",Y1688="Revenda"),"2403",IF(AND(AC1688="SIM",Y1688="Consumo"),"2407",IF(AND(AC1688="NÃO",Y1688="Revenda"),"2102",IF(AND(AC1688="NÃO",Y1688="Consumo"),"2556",)))),REPLACE(I1688,1,1,1))))</f>
        <v/>
      </c>
    </row>
    <row r="1689" customFormat="false" ht="12.8" hidden="false" customHeight="true" outlineLevel="0" collapsed="false">
      <c r="Y1689" s="45"/>
      <c r="Z1689" s="46" t="str">
        <f aca="false">IF(B1689="","",(IFERROR(VLOOKUP(H1689,Dados!A$3:B$15000,2,0),"Não Encontrado")))</f>
        <v/>
      </c>
      <c r="AA1689" s="46" t="str">
        <f aca="false">IF(B1689="","",(IFERROR(VLOOKUP(G1689,Dados!C$3:E$15000,3,0),"Não Encontrado")))</f>
        <v/>
      </c>
      <c r="AB1689" s="46" t="str">
        <f aca="false">IFERROR(IF(Z1689&lt;&gt;"Não Encontrado",Z1689,IF(AA1689&lt;&gt;"Não Encontrado",AA1689,"")),"")</f>
        <v/>
      </c>
      <c r="AC1689" s="45" t="str">
        <f aca="false">IF(B1689="","",IF(AB1689="","NÃO","SIM"))</f>
        <v/>
      </c>
      <c r="AD1689" s="45" t="str">
        <f aca="false">IFERROR(VLOOKUP(G1689,Dados!$P$3:$R$500,3,0),"")</f>
        <v/>
      </c>
      <c r="AE1689" s="45" t="str">
        <f aca="false">IFERROR(VLOOKUP(G1689,Dados!$K$3:$L$500,2,0),"")</f>
        <v/>
      </c>
      <c r="AF1689" s="45" t="str">
        <f aca="false">IFERROR(VLOOKUP(G1689,Dados!$M$3:$N$500,2,0),"")</f>
        <v/>
      </c>
      <c r="AG1689" s="45" t="str">
        <f aca="false">IF(F1689="","",IF(AND(AD1689="",AE1689="",AF1689=""),"-",IF(AND(AD1689="BIT",AE1689="",AF1689=""),"BIT",IF(AND(AE1689="ANEXO I",AD1689="",AF1689=""),"ANEXO I",IF(AND(AF1689="ANEXO II",AD1689="",AE1689=""),"ANEXO II","Escolher")))))</f>
        <v/>
      </c>
      <c r="AH1689" s="45" t="str">
        <f aca="false">IF(AG1689&lt;&gt;"Pneus","",IFERROR(VLOOKUP(R1689,Dados!$X$2:$Z$5,3,0)*(AI1689-Q1689),VLOOKUP(D1689,Dados!$X$7:$Z$33,3,0)*(AI1689-Q1689)))</f>
        <v/>
      </c>
      <c r="AI1689" s="47" t="str">
        <f aca="false">IF(B1689="","",P1689+Q1689+O1689+M1689+L1689-N1689)</f>
        <v/>
      </c>
      <c r="AJ1689" s="48" t="str">
        <f aca="false">IFERROR(IF(AND(AC1689="SIM",AG1689="-",Y1689="REVENDA"),(AB1689/1+1)*AI1689,IF(AND(AC1689="SIM",AG1689="Pneus",Y1689="REVENDA"),(AB1689/1+1)*(AI1689-AH1689),"")),"")</f>
        <v/>
      </c>
      <c r="AK1689" s="48" t="str">
        <f aca="false">IF(AJ1689="","",AJ1689*17%)</f>
        <v/>
      </c>
      <c r="AL1689" s="48" t="str">
        <f aca="false">IFERROR(IF(AC1689="NÃO","",IF(AK1689="","",IF(E1689="Simples Nacional",BF1689,IF(T1689=0.12,U1689*0.5833337002,IF(T1689=0,AI1689*0.07,U1689))))),"")</f>
        <v/>
      </c>
      <c r="AM1689" s="47" t="str">
        <f aca="false">IFERROR(IF(AC1689="NÃO","",IF(OR(AG1689="-",AG1689="Pneus"),AK1689-AL1689,"")),"")</f>
        <v/>
      </c>
      <c r="AN1689" s="48" t="str">
        <f aca="false">IF(AND(Y1689="REVENDA",AC1689="SIM",AG1689="BIT"),((AB1689/1+1)*AI1689)*0.4117,"")</f>
        <v/>
      </c>
      <c r="AO1689" s="48" t="str">
        <f aca="false">IF(AN1689="","",AN1689*17%)</f>
        <v/>
      </c>
      <c r="AP1689" s="49" t="str">
        <f aca="false">IF(AN1689="","",IF(T1689=0.12,(U1689*0.4117)*0.4117,IF(T1689=0,(AI1689*0.07)*0.4117,U1689*0.4117)))</f>
        <v/>
      </c>
      <c r="AQ1689" s="47" t="str">
        <f aca="false">IF(AN1689="","",AO1689-AP1689)</f>
        <v/>
      </c>
      <c r="AR1689" s="50" t="str">
        <f aca="false">IFERROR(IF(AND(AC1689="SIM",Y1689="REVENDA",LEFT(AG1689,5)="ANEXO")*OR(AE1689="ANEXO I",AF1689="ANEXO II"),VLOOKUP(H1689,Dados!G:I,2,0),""),"INSERIR MVA")</f>
        <v/>
      </c>
      <c r="AS1689" s="48" t="str">
        <f aca="false">IF(LEFT(AG1689,5)="ANEXO",VLOOKUP(AG1689,Dados!$X$111:$Z$112,2,0)*(AI1689-Q1689),"")</f>
        <v/>
      </c>
      <c r="AT1689" s="48" t="str">
        <f aca="false">IFERROR(IF(AR1689="","",(AI1689*AR1689)+AI1689),"INSERIR MVA")</f>
        <v/>
      </c>
      <c r="AU1689" s="48" t="str">
        <f aca="false">IF(AT1689="","",IF(AY1689=0.04,U1689,AS1689*AY1689))</f>
        <v/>
      </c>
      <c r="AV1689" s="47" t="str">
        <f aca="false">IFERROR(IF(AU1689="","",(VLOOKUP(AG1689,Dados!$X$111:$Z$112,3,0)*AT1689*0.17)),"INSERIR MVA")</f>
        <v/>
      </c>
      <c r="AW1689" s="47" t="str">
        <f aca="false">IFERROR(IF(AR1689="","",AV1689-AU1689),"")</f>
        <v/>
      </c>
      <c r="AX1689" s="51" t="str">
        <f aca="false">IFERROR(IF(AC1689="NÃO","",IF(AM1689&lt;&gt;"",AM1689-W1689,IF(AQ1689&lt;&gt;"",AQ1689-W1689,IF(AW1689&lt;&gt;"",AW1689-W1689,"")))),"")</f>
        <v/>
      </c>
      <c r="AY1689" s="46" t="str">
        <f aca="false">IFERROR(IF(ISNA(VLOOKUP(R1689,Dados!$X$2:$Y$5,2,0)),VLOOKUP(D1689,Dados!$X$7:$Y$33,2,0),VLOOKUP(R1689,Dados!$X$2:$Y$5,2,0)),"")</f>
        <v/>
      </c>
      <c r="AZ1689" s="52" t="str">
        <f aca="false">IF(C1689="","",IF(AND(Y1689="CONSUMO",AC1689="NÃO")*OR(AG1689="-",AG1689="BIT"),IF(E1689&lt;&gt;"",(AI1689-(P1689+L1689-N1689+Q1689)*AY1689)/0.83),""))</f>
        <v/>
      </c>
      <c r="BA1689" s="51" t="str">
        <f aca="false">IF(AZ1689="","",AZ1689*0.17-((P1689+L1689-N1689+Q1689)*AY1689))</f>
        <v/>
      </c>
      <c r="BB1689" s="51" t="str">
        <f aca="false">IF(AND(Y1689="CONSUMO",AG1689="ANEXO I",AY1689&gt;4%),(AI1689-(P1689+L1689-N1689+Q1689)*0.0514)/0.83*(0.5177)*(0.17)-AI1689*0.0514,IF(AND(Y1689="CONSUMO",AG1689="ANEXO II",AY1689&gt;4%),(AI1689-(P1689+L1689-N1689+Q1689)*0.041)/0.83*(0.3295)*(0.17)-AI1689*0.041,IF(AND(Y1689="CONSUMO",AG1689="ANEXO I",AY1689=4%),(AI1689-(P1689+L1689-N1689+Q1689)*0.04)/0.83*(0.5177)*(0.17)-AI1689*0.04,IF(AND(Y1689="CONSUMO",AG1689="ANEXO II",AY1689=4%),(AI1689-(P1689+L1689-N1689+Q1689)*0.04)/0.83*(0.3295)*(0.17)-AI1689*0.04,""))))</f>
        <v/>
      </c>
      <c r="BC1689" s="51" t="str">
        <f aca="false">IF(C1689="","",IF(AND(Y1689="CONSUMO",AC1689="SIM")*OR(AG1689="-",AG1689="BIT"),IF(E1689&lt;&gt;"",(AI1689-(P1689+L1689-N1689+Q1689)*AY1689)/0.83),""))</f>
        <v/>
      </c>
      <c r="BD1689" s="51" t="str">
        <f aca="false">IF(BC1689="","",BC1689*0.17)</f>
        <v/>
      </c>
      <c r="BE1689" s="51" t="str">
        <f aca="false">IF(I1689=6908,0,IF(BC1689="","",BD1689-((P1689+L1689-N1689+Q1689)*AY1689)))</f>
        <v/>
      </c>
      <c r="BF1689" s="53" t="str">
        <f aca="false">IF(B1689="","",IF(OR(B1689="",E1689="Regime Normal"),0,(AI1689-Q1689)*VLOOKUP(R1689,Dados!$X$98:$Y$108,2,0)))</f>
        <v/>
      </c>
      <c r="BG1689" s="54" t="str">
        <f aca="false">IFERROR(VLOOKUP(I1689,Dados!$AC$27:$AD$43,2,0),IF(B1689="","",IF(D1689&lt;&gt;"MT",IF(AND(AC1689="SIM",Y1689="Revenda"),"2403",IF(AND(AC1689="SIM",Y1689="Consumo"),"2407",IF(AND(AC1689="NÃO",Y1689="Revenda"),"2102",IF(AND(AC1689="NÃO",Y1689="Consumo"),"2556",)))),REPLACE(I1689,1,1,1))))</f>
        <v/>
      </c>
    </row>
    <row r="1690" customFormat="false" ht="12.8" hidden="false" customHeight="true" outlineLevel="0" collapsed="false">
      <c r="Y1690" s="45"/>
      <c r="Z1690" s="46" t="str">
        <f aca="false">IF(B1690="","",(IFERROR(VLOOKUP(H1690,Dados!A$3:B$15000,2,0),"Não Encontrado")))</f>
        <v/>
      </c>
      <c r="AA1690" s="46" t="str">
        <f aca="false">IF(B1690="","",(IFERROR(VLOOKUP(G1690,Dados!C$3:E$15000,3,0),"Não Encontrado")))</f>
        <v/>
      </c>
      <c r="AB1690" s="46" t="str">
        <f aca="false">IFERROR(IF(Z1690&lt;&gt;"Não Encontrado",Z1690,IF(AA1690&lt;&gt;"Não Encontrado",AA1690,"")),"")</f>
        <v/>
      </c>
      <c r="AC1690" s="45" t="str">
        <f aca="false">IF(B1690="","",IF(AB1690="","NÃO","SIM"))</f>
        <v/>
      </c>
      <c r="AD1690" s="45" t="str">
        <f aca="false">IFERROR(VLOOKUP(G1690,Dados!$P$3:$R$500,3,0),"")</f>
        <v/>
      </c>
      <c r="AE1690" s="45" t="str">
        <f aca="false">IFERROR(VLOOKUP(G1690,Dados!$K$3:$L$500,2,0),"")</f>
        <v/>
      </c>
      <c r="AF1690" s="45" t="str">
        <f aca="false">IFERROR(VLOOKUP(G1690,Dados!$M$3:$N$500,2,0),"")</f>
        <v/>
      </c>
      <c r="AG1690" s="45" t="str">
        <f aca="false">IF(F1690="","",IF(AND(AD1690="",AE1690="",AF1690=""),"-",IF(AND(AD1690="BIT",AE1690="",AF1690=""),"BIT",IF(AND(AE1690="ANEXO I",AD1690="",AF1690=""),"ANEXO I",IF(AND(AF1690="ANEXO II",AD1690="",AE1690=""),"ANEXO II","Escolher")))))</f>
        <v/>
      </c>
      <c r="AH1690" s="45" t="str">
        <f aca="false">IF(AG1690&lt;&gt;"Pneus","",IFERROR(VLOOKUP(R1690,Dados!$X$2:$Z$5,3,0)*(AI1690-Q1690),VLOOKUP(D1690,Dados!$X$7:$Z$33,3,0)*(AI1690-Q1690)))</f>
        <v/>
      </c>
      <c r="AI1690" s="47" t="str">
        <f aca="false">IF(B1690="","",P1690+Q1690+O1690+M1690+L1690-N1690)</f>
        <v/>
      </c>
      <c r="AJ1690" s="48" t="str">
        <f aca="false">IFERROR(IF(AND(AC1690="SIM",AG1690="-",Y1690="REVENDA"),(AB1690/1+1)*AI1690,IF(AND(AC1690="SIM",AG1690="Pneus",Y1690="REVENDA"),(AB1690/1+1)*(AI1690-AH1690),"")),"")</f>
        <v/>
      </c>
      <c r="AK1690" s="48" t="str">
        <f aca="false">IF(AJ1690="","",AJ1690*17%)</f>
        <v/>
      </c>
      <c r="AL1690" s="48" t="str">
        <f aca="false">IFERROR(IF(AC1690="NÃO","",IF(AK1690="","",IF(E1690="Simples Nacional",BF1690,IF(T1690=0.12,U1690*0.5833337002,IF(T1690=0,AI1690*0.07,U1690))))),"")</f>
        <v/>
      </c>
      <c r="AM1690" s="47" t="str">
        <f aca="false">IFERROR(IF(AC1690="NÃO","",IF(OR(AG1690="-",AG1690="Pneus"),AK1690-AL1690,"")),"")</f>
        <v/>
      </c>
      <c r="AN1690" s="48" t="str">
        <f aca="false">IF(AND(Y1690="REVENDA",AC1690="SIM",AG1690="BIT"),((AB1690/1+1)*AI1690)*0.4117,"")</f>
        <v/>
      </c>
      <c r="AO1690" s="48" t="str">
        <f aca="false">IF(AN1690="","",AN1690*17%)</f>
        <v/>
      </c>
      <c r="AP1690" s="49" t="str">
        <f aca="false">IF(AN1690="","",IF(T1690=0.12,(U1690*0.4117)*0.4117,IF(T1690=0,(AI1690*0.07)*0.4117,U1690*0.4117)))</f>
        <v/>
      </c>
      <c r="AQ1690" s="47" t="str">
        <f aca="false">IF(AN1690="","",AO1690-AP1690)</f>
        <v/>
      </c>
      <c r="AR1690" s="50" t="str">
        <f aca="false">IFERROR(IF(AND(AC1690="SIM",Y1690="REVENDA",LEFT(AG1690,5)="ANEXO")*OR(AE1690="ANEXO I",AF1690="ANEXO II"),VLOOKUP(H1690,Dados!G:I,2,0),""),"INSERIR MVA")</f>
        <v/>
      </c>
      <c r="AS1690" s="48" t="str">
        <f aca="false">IF(LEFT(AG1690,5)="ANEXO",VLOOKUP(AG1690,Dados!$X$111:$Z$112,2,0)*(AI1690-Q1690),"")</f>
        <v/>
      </c>
      <c r="AT1690" s="48" t="str">
        <f aca="false">IFERROR(IF(AR1690="","",(AI1690*AR1690)+AI1690),"INSERIR MVA")</f>
        <v/>
      </c>
      <c r="AU1690" s="48" t="str">
        <f aca="false">IF(AT1690="","",IF(AY1690=0.04,U1690,AS1690*AY1690))</f>
        <v/>
      </c>
      <c r="AV1690" s="47" t="str">
        <f aca="false">IFERROR(IF(AU1690="","",(VLOOKUP(AG1690,Dados!$X$111:$Z$112,3,0)*AT1690*0.17)),"INSERIR MVA")</f>
        <v/>
      </c>
      <c r="AW1690" s="47" t="str">
        <f aca="false">IFERROR(IF(AR1690="","",AV1690-AU1690),"")</f>
        <v/>
      </c>
      <c r="AX1690" s="51" t="str">
        <f aca="false">IFERROR(IF(AC1690="NÃO","",IF(AM1690&lt;&gt;"",AM1690-W1690,IF(AQ1690&lt;&gt;"",AQ1690-W1690,IF(AW1690&lt;&gt;"",AW1690-W1690,"")))),"")</f>
        <v/>
      </c>
      <c r="AY1690" s="46" t="str">
        <f aca="false">IFERROR(IF(ISNA(VLOOKUP(R1690,Dados!$X$2:$Y$5,2,0)),VLOOKUP(D1690,Dados!$X$7:$Y$33,2,0),VLOOKUP(R1690,Dados!$X$2:$Y$5,2,0)),"")</f>
        <v/>
      </c>
      <c r="AZ1690" s="52" t="str">
        <f aca="false">IF(C1690="","",IF(AND(Y1690="CONSUMO",AC1690="NÃO")*OR(AG1690="-",AG1690="BIT"),IF(E1690&lt;&gt;"",(AI1690-(P1690+L1690-N1690+Q1690)*AY1690)/0.83),""))</f>
        <v/>
      </c>
      <c r="BA1690" s="51" t="str">
        <f aca="false">IF(AZ1690="","",AZ1690*0.17-((P1690+L1690-N1690+Q1690)*AY1690))</f>
        <v/>
      </c>
      <c r="BB1690" s="51" t="str">
        <f aca="false">IF(AND(Y1690="CONSUMO",AG1690="ANEXO I",AY1690&gt;4%),(AI1690-(P1690+L1690-N1690+Q1690)*0.0514)/0.83*(0.5177)*(0.17)-AI1690*0.0514,IF(AND(Y1690="CONSUMO",AG1690="ANEXO II",AY1690&gt;4%),(AI1690-(P1690+L1690-N1690+Q1690)*0.041)/0.83*(0.3295)*(0.17)-AI1690*0.041,IF(AND(Y1690="CONSUMO",AG1690="ANEXO I",AY1690=4%),(AI1690-(P1690+L1690-N1690+Q1690)*0.04)/0.83*(0.5177)*(0.17)-AI1690*0.04,IF(AND(Y1690="CONSUMO",AG1690="ANEXO II",AY1690=4%),(AI1690-(P1690+L1690-N1690+Q1690)*0.04)/0.83*(0.3295)*(0.17)-AI1690*0.04,""))))</f>
        <v/>
      </c>
      <c r="BC1690" s="51" t="str">
        <f aca="false">IF(C1690="","",IF(AND(Y1690="CONSUMO",AC1690="SIM")*OR(AG1690="-",AG1690="BIT"),IF(E1690&lt;&gt;"",(AI1690-(P1690+L1690-N1690+Q1690)*AY1690)/0.83),""))</f>
        <v/>
      </c>
      <c r="BD1690" s="51" t="str">
        <f aca="false">IF(BC1690="","",BC1690*0.17)</f>
        <v/>
      </c>
      <c r="BE1690" s="51" t="str">
        <f aca="false">IF(I1690=6908,0,IF(BC1690="","",BD1690-((P1690+L1690-N1690+Q1690)*AY1690)))</f>
        <v/>
      </c>
      <c r="BF1690" s="53" t="str">
        <f aca="false">IF(B1690="","",IF(OR(B1690="",E1690="Regime Normal"),0,(AI1690-Q1690)*VLOOKUP(R1690,Dados!$X$98:$Y$108,2,0)))</f>
        <v/>
      </c>
      <c r="BG1690" s="54" t="str">
        <f aca="false">IFERROR(VLOOKUP(I1690,Dados!$AC$27:$AD$43,2,0),IF(B1690="","",IF(D1690&lt;&gt;"MT",IF(AND(AC1690="SIM",Y1690="Revenda"),"2403",IF(AND(AC1690="SIM",Y1690="Consumo"),"2407",IF(AND(AC1690="NÃO",Y1690="Revenda"),"2102",IF(AND(AC1690="NÃO",Y1690="Consumo"),"2556",)))),REPLACE(I1690,1,1,1))))</f>
        <v/>
      </c>
    </row>
    <row r="1691" customFormat="false" ht="12.8" hidden="false" customHeight="true" outlineLevel="0" collapsed="false">
      <c r="Y1691" s="45"/>
      <c r="Z1691" s="46" t="str">
        <f aca="false">IF(B1691="","",(IFERROR(VLOOKUP(H1691,Dados!A$3:B$15000,2,0),"Não Encontrado")))</f>
        <v/>
      </c>
      <c r="AA1691" s="46" t="str">
        <f aca="false">IF(B1691="","",(IFERROR(VLOOKUP(G1691,Dados!C$3:E$15000,3,0),"Não Encontrado")))</f>
        <v/>
      </c>
      <c r="AB1691" s="46" t="str">
        <f aca="false">IFERROR(IF(Z1691&lt;&gt;"Não Encontrado",Z1691,IF(AA1691&lt;&gt;"Não Encontrado",AA1691,"")),"")</f>
        <v/>
      </c>
      <c r="AC1691" s="45" t="str">
        <f aca="false">IF(B1691="","",IF(AB1691="","NÃO","SIM"))</f>
        <v/>
      </c>
      <c r="AD1691" s="45" t="str">
        <f aca="false">IFERROR(VLOOKUP(G1691,Dados!$P$3:$R$500,3,0),"")</f>
        <v/>
      </c>
      <c r="AE1691" s="45" t="str">
        <f aca="false">IFERROR(VLOOKUP(G1691,Dados!$K$3:$L$500,2,0),"")</f>
        <v/>
      </c>
      <c r="AF1691" s="45" t="str">
        <f aca="false">IFERROR(VLOOKUP(G1691,Dados!$M$3:$N$500,2,0),"")</f>
        <v/>
      </c>
      <c r="AG1691" s="45" t="str">
        <f aca="false">IF(F1691="","",IF(AND(AD1691="",AE1691="",AF1691=""),"-",IF(AND(AD1691="BIT",AE1691="",AF1691=""),"BIT",IF(AND(AE1691="ANEXO I",AD1691="",AF1691=""),"ANEXO I",IF(AND(AF1691="ANEXO II",AD1691="",AE1691=""),"ANEXO II","Escolher")))))</f>
        <v/>
      </c>
      <c r="AH1691" s="45" t="str">
        <f aca="false">IF(AG1691&lt;&gt;"Pneus","",IFERROR(VLOOKUP(R1691,Dados!$X$2:$Z$5,3,0)*(AI1691-Q1691),VLOOKUP(D1691,Dados!$X$7:$Z$33,3,0)*(AI1691-Q1691)))</f>
        <v/>
      </c>
      <c r="AI1691" s="47" t="str">
        <f aca="false">IF(B1691="","",P1691+Q1691+O1691+M1691+L1691-N1691)</f>
        <v/>
      </c>
      <c r="AJ1691" s="48" t="str">
        <f aca="false">IFERROR(IF(AND(AC1691="SIM",AG1691="-",Y1691="REVENDA"),(AB1691/1+1)*AI1691,IF(AND(AC1691="SIM",AG1691="Pneus",Y1691="REVENDA"),(AB1691/1+1)*(AI1691-AH1691),"")),"")</f>
        <v/>
      </c>
      <c r="AK1691" s="48" t="str">
        <f aca="false">IF(AJ1691="","",AJ1691*17%)</f>
        <v/>
      </c>
      <c r="AL1691" s="48" t="str">
        <f aca="false">IFERROR(IF(AC1691="NÃO","",IF(AK1691="","",IF(E1691="Simples Nacional",BF1691,IF(T1691=0.12,U1691*0.5833337002,IF(T1691=0,AI1691*0.07,U1691))))),"")</f>
        <v/>
      </c>
      <c r="AM1691" s="47" t="str">
        <f aca="false">IFERROR(IF(AC1691="NÃO","",IF(OR(AG1691="-",AG1691="Pneus"),AK1691-AL1691,"")),"")</f>
        <v/>
      </c>
      <c r="AN1691" s="48" t="str">
        <f aca="false">IF(AND(Y1691="REVENDA",AC1691="SIM",AG1691="BIT"),((AB1691/1+1)*AI1691)*0.4117,"")</f>
        <v/>
      </c>
      <c r="AO1691" s="48" t="str">
        <f aca="false">IF(AN1691="","",AN1691*17%)</f>
        <v/>
      </c>
      <c r="AP1691" s="49" t="str">
        <f aca="false">IF(AN1691="","",IF(T1691=0.12,(U1691*0.4117)*0.4117,IF(T1691=0,(AI1691*0.07)*0.4117,U1691*0.4117)))</f>
        <v/>
      </c>
      <c r="AQ1691" s="47" t="str">
        <f aca="false">IF(AN1691="","",AO1691-AP1691)</f>
        <v/>
      </c>
      <c r="AR1691" s="50" t="str">
        <f aca="false">IFERROR(IF(AND(AC1691="SIM",Y1691="REVENDA",LEFT(AG1691,5)="ANEXO")*OR(AE1691="ANEXO I",AF1691="ANEXO II"),VLOOKUP(H1691,Dados!G:I,2,0),""),"INSERIR MVA")</f>
        <v/>
      </c>
      <c r="AS1691" s="48" t="str">
        <f aca="false">IF(LEFT(AG1691,5)="ANEXO",VLOOKUP(AG1691,Dados!$X$111:$Z$112,2,0)*(AI1691-Q1691),"")</f>
        <v/>
      </c>
      <c r="AT1691" s="48" t="str">
        <f aca="false">IFERROR(IF(AR1691="","",(AI1691*AR1691)+AI1691),"INSERIR MVA")</f>
        <v/>
      </c>
      <c r="AU1691" s="48" t="str">
        <f aca="false">IF(AT1691="","",IF(AY1691=0.04,U1691,AS1691*AY1691))</f>
        <v/>
      </c>
      <c r="AV1691" s="47" t="str">
        <f aca="false">IFERROR(IF(AU1691="","",(VLOOKUP(AG1691,Dados!$X$111:$Z$112,3,0)*AT1691*0.17)),"INSERIR MVA")</f>
        <v/>
      </c>
      <c r="AW1691" s="47" t="str">
        <f aca="false">IFERROR(IF(AR1691="","",AV1691-AU1691),"")</f>
        <v/>
      </c>
      <c r="AX1691" s="51" t="str">
        <f aca="false">IFERROR(IF(AC1691="NÃO","",IF(AM1691&lt;&gt;"",AM1691-W1691,IF(AQ1691&lt;&gt;"",AQ1691-W1691,IF(AW1691&lt;&gt;"",AW1691-W1691,"")))),"")</f>
        <v/>
      </c>
      <c r="AY1691" s="46" t="str">
        <f aca="false">IFERROR(IF(ISNA(VLOOKUP(R1691,Dados!$X$2:$Y$5,2,0)),VLOOKUP(D1691,Dados!$X$7:$Y$33,2,0),VLOOKUP(R1691,Dados!$X$2:$Y$5,2,0)),"")</f>
        <v/>
      </c>
      <c r="AZ1691" s="52" t="str">
        <f aca="false">IF(C1691="","",IF(AND(Y1691="CONSUMO",AC1691="NÃO")*OR(AG1691="-",AG1691="BIT"),IF(E1691&lt;&gt;"",(AI1691-(P1691+L1691-N1691+Q1691)*AY1691)/0.83),""))</f>
        <v/>
      </c>
      <c r="BA1691" s="51" t="str">
        <f aca="false">IF(AZ1691="","",AZ1691*0.17-((P1691+L1691-N1691+Q1691)*AY1691))</f>
        <v/>
      </c>
      <c r="BB1691" s="51" t="str">
        <f aca="false">IF(AND(Y1691="CONSUMO",AG1691="ANEXO I",AY1691&gt;4%),(AI1691-(P1691+L1691-N1691+Q1691)*0.0514)/0.83*(0.5177)*(0.17)-AI1691*0.0514,IF(AND(Y1691="CONSUMO",AG1691="ANEXO II",AY1691&gt;4%),(AI1691-(P1691+L1691-N1691+Q1691)*0.041)/0.83*(0.3295)*(0.17)-AI1691*0.041,IF(AND(Y1691="CONSUMO",AG1691="ANEXO I",AY1691=4%),(AI1691-(P1691+L1691-N1691+Q1691)*0.04)/0.83*(0.5177)*(0.17)-AI1691*0.04,IF(AND(Y1691="CONSUMO",AG1691="ANEXO II",AY1691=4%),(AI1691-(P1691+L1691-N1691+Q1691)*0.04)/0.83*(0.3295)*(0.17)-AI1691*0.04,""))))</f>
        <v/>
      </c>
      <c r="BC1691" s="51" t="str">
        <f aca="false">IF(C1691="","",IF(AND(Y1691="CONSUMO",AC1691="SIM")*OR(AG1691="-",AG1691="BIT"),IF(E1691&lt;&gt;"",(AI1691-(P1691+L1691-N1691+Q1691)*AY1691)/0.83),""))</f>
        <v/>
      </c>
      <c r="BD1691" s="51" t="str">
        <f aca="false">IF(BC1691="","",BC1691*0.17)</f>
        <v/>
      </c>
      <c r="BE1691" s="51" t="str">
        <f aca="false">IF(I1691=6908,0,IF(BC1691="","",BD1691-((P1691+L1691-N1691+Q1691)*AY1691)))</f>
        <v/>
      </c>
      <c r="BF1691" s="53" t="str">
        <f aca="false">IF(B1691="","",IF(OR(B1691="",E1691="Regime Normal"),0,(AI1691-Q1691)*VLOOKUP(R1691,Dados!$X$98:$Y$108,2,0)))</f>
        <v/>
      </c>
      <c r="BG1691" s="54" t="str">
        <f aca="false">IFERROR(VLOOKUP(I1691,Dados!$AC$27:$AD$43,2,0),IF(B1691="","",IF(D1691&lt;&gt;"MT",IF(AND(AC1691="SIM",Y1691="Revenda"),"2403",IF(AND(AC1691="SIM",Y1691="Consumo"),"2407",IF(AND(AC1691="NÃO",Y1691="Revenda"),"2102",IF(AND(AC1691="NÃO",Y1691="Consumo"),"2556",)))),REPLACE(I1691,1,1,1))))</f>
        <v/>
      </c>
    </row>
    <row r="1692" customFormat="false" ht="12.8" hidden="false" customHeight="true" outlineLevel="0" collapsed="false">
      <c r="Y1692" s="45"/>
      <c r="Z1692" s="46" t="str">
        <f aca="false">IF(B1692="","",(IFERROR(VLOOKUP(H1692,Dados!A$3:B$15000,2,0),"Não Encontrado")))</f>
        <v/>
      </c>
      <c r="AA1692" s="46" t="str">
        <f aca="false">IF(B1692="","",(IFERROR(VLOOKUP(G1692,Dados!C$3:E$15000,3,0),"Não Encontrado")))</f>
        <v/>
      </c>
      <c r="AB1692" s="46" t="str">
        <f aca="false">IFERROR(IF(Z1692&lt;&gt;"Não Encontrado",Z1692,IF(AA1692&lt;&gt;"Não Encontrado",AA1692,"")),"")</f>
        <v/>
      </c>
      <c r="AC1692" s="45" t="str">
        <f aca="false">IF(B1692="","",IF(AB1692="","NÃO","SIM"))</f>
        <v/>
      </c>
      <c r="AD1692" s="45" t="str">
        <f aca="false">IFERROR(VLOOKUP(G1692,Dados!$P$3:$R$500,3,0),"")</f>
        <v/>
      </c>
      <c r="AE1692" s="45" t="str">
        <f aca="false">IFERROR(VLOOKUP(G1692,Dados!$K$3:$L$500,2,0),"")</f>
        <v/>
      </c>
      <c r="AF1692" s="45" t="str">
        <f aca="false">IFERROR(VLOOKUP(G1692,Dados!$M$3:$N$500,2,0),"")</f>
        <v/>
      </c>
      <c r="AG1692" s="45" t="str">
        <f aca="false">IF(F1692="","",IF(AND(AD1692="",AE1692="",AF1692=""),"-",IF(AND(AD1692="BIT",AE1692="",AF1692=""),"BIT",IF(AND(AE1692="ANEXO I",AD1692="",AF1692=""),"ANEXO I",IF(AND(AF1692="ANEXO II",AD1692="",AE1692=""),"ANEXO II","Escolher")))))</f>
        <v/>
      </c>
      <c r="AH1692" s="45" t="str">
        <f aca="false">IF(AG1692&lt;&gt;"Pneus","",IFERROR(VLOOKUP(R1692,Dados!$X$2:$Z$5,3,0)*(AI1692-Q1692),VLOOKUP(D1692,Dados!$X$7:$Z$33,3,0)*(AI1692-Q1692)))</f>
        <v/>
      </c>
      <c r="AI1692" s="47" t="str">
        <f aca="false">IF(B1692="","",P1692+Q1692+O1692+M1692+L1692-N1692)</f>
        <v/>
      </c>
      <c r="AJ1692" s="48" t="str">
        <f aca="false">IFERROR(IF(AND(AC1692="SIM",AG1692="-",Y1692="REVENDA"),(AB1692/1+1)*AI1692,IF(AND(AC1692="SIM",AG1692="Pneus",Y1692="REVENDA"),(AB1692/1+1)*(AI1692-AH1692),"")),"")</f>
        <v/>
      </c>
      <c r="AK1692" s="48" t="str">
        <f aca="false">IF(AJ1692="","",AJ1692*17%)</f>
        <v/>
      </c>
      <c r="AL1692" s="48" t="str">
        <f aca="false">IFERROR(IF(AC1692="NÃO","",IF(AK1692="","",IF(E1692="Simples Nacional",BF1692,IF(T1692=0.12,U1692*0.5833337002,IF(T1692=0,AI1692*0.07,U1692))))),"")</f>
        <v/>
      </c>
      <c r="AM1692" s="47" t="str">
        <f aca="false">IFERROR(IF(AC1692="NÃO","",IF(OR(AG1692="-",AG1692="Pneus"),AK1692-AL1692,"")),"")</f>
        <v/>
      </c>
      <c r="AN1692" s="48" t="str">
        <f aca="false">IF(AND(Y1692="REVENDA",AC1692="SIM",AG1692="BIT"),((AB1692/1+1)*AI1692)*0.4117,"")</f>
        <v/>
      </c>
      <c r="AO1692" s="48" t="str">
        <f aca="false">IF(AN1692="","",AN1692*17%)</f>
        <v/>
      </c>
      <c r="AP1692" s="49" t="str">
        <f aca="false">IF(AN1692="","",IF(T1692=0.12,(U1692*0.4117)*0.4117,IF(T1692=0,(AI1692*0.07)*0.4117,U1692*0.4117)))</f>
        <v/>
      </c>
      <c r="AQ1692" s="47" t="str">
        <f aca="false">IF(AN1692="","",AO1692-AP1692)</f>
        <v/>
      </c>
      <c r="AR1692" s="50" t="str">
        <f aca="false">IFERROR(IF(AND(AC1692="SIM",Y1692="REVENDA",LEFT(AG1692,5)="ANEXO")*OR(AE1692="ANEXO I",AF1692="ANEXO II"),VLOOKUP(H1692,Dados!G:I,2,0),""),"INSERIR MVA")</f>
        <v/>
      </c>
      <c r="AS1692" s="48" t="str">
        <f aca="false">IF(LEFT(AG1692,5)="ANEXO",VLOOKUP(AG1692,Dados!$X$111:$Z$112,2,0)*(AI1692-Q1692),"")</f>
        <v/>
      </c>
      <c r="AT1692" s="48" t="str">
        <f aca="false">IFERROR(IF(AR1692="","",(AI1692*AR1692)+AI1692),"INSERIR MVA")</f>
        <v/>
      </c>
      <c r="AU1692" s="48" t="str">
        <f aca="false">IF(AT1692="","",IF(AY1692=0.04,U1692,AS1692*AY1692))</f>
        <v/>
      </c>
      <c r="AV1692" s="47" t="str">
        <f aca="false">IFERROR(IF(AU1692="","",(VLOOKUP(AG1692,Dados!$X$111:$Z$112,3,0)*AT1692*0.17)),"INSERIR MVA")</f>
        <v/>
      </c>
      <c r="AW1692" s="47" t="str">
        <f aca="false">IFERROR(IF(AR1692="","",AV1692-AU1692),"")</f>
        <v/>
      </c>
      <c r="AX1692" s="51" t="str">
        <f aca="false">IFERROR(IF(AC1692="NÃO","",IF(AM1692&lt;&gt;"",AM1692-W1692,IF(AQ1692&lt;&gt;"",AQ1692-W1692,IF(AW1692&lt;&gt;"",AW1692-W1692,"")))),"")</f>
        <v/>
      </c>
      <c r="AY1692" s="46" t="str">
        <f aca="false">IFERROR(IF(ISNA(VLOOKUP(R1692,Dados!$X$2:$Y$5,2,0)),VLOOKUP(D1692,Dados!$X$7:$Y$33,2,0),VLOOKUP(R1692,Dados!$X$2:$Y$5,2,0)),"")</f>
        <v/>
      </c>
      <c r="AZ1692" s="52" t="str">
        <f aca="false">IF(C1692="","",IF(AND(Y1692="CONSUMO",AC1692="NÃO")*OR(AG1692="-",AG1692="BIT"),IF(E1692&lt;&gt;"",(AI1692-(P1692+L1692-N1692+Q1692)*AY1692)/0.83),""))</f>
        <v/>
      </c>
      <c r="BA1692" s="51" t="str">
        <f aca="false">IF(AZ1692="","",AZ1692*0.17-((P1692+L1692-N1692+Q1692)*AY1692))</f>
        <v/>
      </c>
      <c r="BB1692" s="51" t="str">
        <f aca="false">IF(AND(Y1692="CONSUMO",AG1692="ANEXO I",AY1692&gt;4%),(AI1692-(P1692+L1692-N1692+Q1692)*0.0514)/0.83*(0.5177)*(0.17)-AI1692*0.0514,IF(AND(Y1692="CONSUMO",AG1692="ANEXO II",AY1692&gt;4%),(AI1692-(P1692+L1692-N1692+Q1692)*0.041)/0.83*(0.3295)*(0.17)-AI1692*0.041,IF(AND(Y1692="CONSUMO",AG1692="ANEXO I",AY1692=4%),(AI1692-(P1692+L1692-N1692+Q1692)*0.04)/0.83*(0.5177)*(0.17)-AI1692*0.04,IF(AND(Y1692="CONSUMO",AG1692="ANEXO II",AY1692=4%),(AI1692-(P1692+L1692-N1692+Q1692)*0.04)/0.83*(0.3295)*(0.17)-AI1692*0.04,""))))</f>
        <v/>
      </c>
      <c r="BC1692" s="51" t="str">
        <f aca="false">IF(C1692="","",IF(AND(Y1692="CONSUMO",AC1692="SIM")*OR(AG1692="-",AG1692="BIT"),IF(E1692&lt;&gt;"",(AI1692-(P1692+L1692-N1692+Q1692)*AY1692)/0.83),""))</f>
        <v/>
      </c>
      <c r="BD1692" s="51" t="str">
        <f aca="false">IF(BC1692="","",BC1692*0.17)</f>
        <v/>
      </c>
      <c r="BE1692" s="51" t="str">
        <f aca="false">IF(I1692=6908,0,IF(BC1692="","",BD1692-((P1692+L1692-N1692+Q1692)*AY1692)))</f>
        <v/>
      </c>
      <c r="BF1692" s="53" t="str">
        <f aca="false">IF(B1692="","",IF(OR(B1692="",E1692="Regime Normal"),0,(AI1692-Q1692)*VLOOKUP(R1692,Dados!$X$98:$Y$108,2,0)))</f>
        <v/>
      </c>
      <c r="BG1692" s="54" t="str">
        <f aca="false">IFERROR(VLOOKUP(I1692,Dados!$AC$27:$AD$43,2,0),IF(B1692="","",IF(D1692&lt;&gt;"MT",IF(AND(AC1692="SIM",Y1692="Revenda"),"2403",IF(AND(AC1692="SIM",Y1692="Consumo"),"2407",IF(AND(AC1692="NÃO",Y1692="Revenda"),"2102",IF(AND(AC1692="NÃO",Y1692="Consumo"),"2556",)))),REPLACE(I1692,1,1,1))))</f>
        <v/>
      </c>
    </row>
    <row r="1693" customFormat="false" ht="12.8" hidden="false" customHeight="true" outlineLevel="0" collapsed="false">
      <c r="Y1693" s="45"/>
      <c r="Z1693" s="46" t="str">
        <f aca="false">IF(B1693="","",(IFERROR(VLOOKUP(H1693,Dados!A$3:B$15000,2,0),"Não Encontrado")))</f>
        <v/>
      </c>
      <c r="AA1693" s="46" t="str">
        <f aca="false">IF(B1693="","",(IFERROR(VLOOKUP(G1693,Dados!C$3:E$15000,3,0),"Não Encontrado")))</f>
        <v/>
      </c>
      <c r="AB1693" s="46" t="str">
        <f aca="false">IFERROR(IF(Z1693&lt;&gt;"Não Encontrado",Z1693,IF(AA1693&lt;&gt;"Não Encontrado",AA1693,"")),"")</f>
        <v/>
      </c>
      <c r="AC1693" s="45" t="str">
        <f aca="false">IF(B1693="","",IF(AB1693="","NÃO","SIM"))</f>
        <v/>
      </c>
      <c r="AD1693" s="45" t="str">
        <f aca="false">IFERROR(VLOOKUP(G1693,Dados!$P$3:$R$500,3,0),"")</f>
        <v/>
      </c>
      <c r="AE1693" s="45" t="str">
        <f aca="false">IFERROR(VLOOKUP(G1693,Dados!$K$3:$L$500,2,0),"")</f>
        <v/>
      </c>
      <c r="AF1693" s="45" t="str">
        <f aca="false">IFERROR(VLOOKUP(G1693,Dados!$M$3:$N$500,2,0),"")</f>
        <v/>
      </c>
      <c r="AG1693" s="45" t="str">
        <f aca="false">IF(F1693="","",IF(AND(AD1693="",AE1693="",AF1693=""),"-",IF(AND(AD1693="BIT",AE1693="",AF1693=""),"BIT",IF(AND(AE1693="ANEXO I",AD1693="",AF1693=""),"ANEXO I",IF(AND(AF1693="ANEXO II",AD1693="",AE1693=""),"ANEXO II","Escolher")))))</f>
        <v/>
      </c>
      <c r="AH1693" s="45" t="str">
        <f aca="false">IF(AG1693&lt;&gt;"Pneus","",IFERROR(VLOOKUP(R1693,Dados!$X$2:$Z$5,3,0)*(AI1693-Q1693),VLOOKUP(D1693,Dados!$X$7:$Z$33,3,0)*(AI1693-Q1693)))</f>
        <v/>
      </c>
      <c r="AI1693" s="47" t="str">
        <f aca="false">IF(B1693="","",P1693+Q1693+O1693+M1693+L1693-N1693)</f>
        <v/>
      </c>
      <c r="AJ1693" s="48" t="str">
        <f aca="false">IFERROR(IF(AND(AC1693="SIM",AG1693="-",Y1693="REVENDA"),(AB1693/1+1)*AI1693,IF(AND(AC1693="SIM",AG1693="Pneus",Y1693="REVENDA"),(AB1693/1+1)*(AI1693-AH1693),"")),"")</f>
        <v/>
      </c>
      <c r="AK1693" s="48" t="str">
        <f aca="false">IF(AJ1693="","",AJ1693*17%)</f>
        <v/>
      </c>
      <c r="AL1693" s="48" t="str">
        <f aca="false">IFERROR(IF(AC1693="NÃO","",IF(AK1693="","",IF(E1693="Simples Nacional",BF1693,IF(T1693=0.12,U1693*0.5833337002,IF(T1693=0,AI1693*0.07,U1693))))),"")</f>
        <v/>
      </c>
      <c r="AM1693" s="47" t="str">
        <f aca="false">IFERROR(IF(AC1693="NÃO","",IF(OR(AG1693="-",AG1693="Pneus"),AK1693-AL1693,"")),"")</f>
        <v/>
      </c>
      <c r="AN1693" s="48" t="str">
        <f aca="false">IF(AND(Y1693="REVENDA",AC1693="SIM",AG1693="BIT"),((AB1693/1+1)*AI1693)*0.4117,"")</f>
        <v/>
      </c>
      <c r="AO1693" s="48" t="str">
        <f aca="false">IF(AN1693="","",AN1693*17%)</f>
        <v/>
      </c>
      <c r="AP1693" s="49" t="str">
        <f aca="false">IF(AN1693="","",IF(T1693=0.12,(U1693*0.4117)*0.4117,IF(T1693=0,(AI1693*0.07)*0.4117,U1693*0.4117)))</f>
        <v/>
      </c>
      <c r="AQ1693" s="47" t="str">
        <f aca="false">IF(AN1693="","",AO1693-AP1693)</f>
        <v/>
      </c>
      <c r="AR1693" s="50" t="str">
        <f aca="false">IFERROR(IF(AND(AC1693="SIM",Y1693="REVENDA",LEFT(AG1693,5)="ANEXO")*OR(AE1693="ANEXO I",AF1693="ANEXO II"),VLOOKUP(H1693,Dados!G:I,2,0),""),"INSERIR MVA")</f>
        <v/>
      </c>
      <c r="AS1693" s="48" t="str">
        <f aca="false">IF(LEFT(AG1693,5)="ANEXO",VLOOKUP(AG1693,Dados!$X$111:$Z$112,2,0)*(AI1693-Q1693),"")</f>
        <v/>
      </c>
      <c r="AT1693" s="48" t="str">
        <f aca="false">IFERROR(IF(AR1693="","",(AI1693*AR1693)+AI1693),"INSERIR MVA")</f>
        <v/>
      </c>
      <c r="AU1693" s="48" t="str">
        <f aca="false">IF(AT1693="","",IF(AY1693=0.04,U1693,AS1693*AY1693))</f>
        <v/>
      </c>
      <c r="AV1693" s="47" t="str">
        <f aca="false">IFERROR(IF(AU1693="","",(VLOOKUP(AG1693,Dados!$X$111:$Z$112,3,0)*AT1693*0.17)),"INSERIR MVA")</f>
        <v/>
      </c>
      <c r="AW1693" s="47" t="str">
        <f aca="false">IFERROR(IF(AR1693="","",AV1693-AU1693),"")</f>
        <v/>
      </c>
      <c r="AX1693" s="51" t="str">
        <f aca="false">IFERROR(IF(AC1693="NÃO","",IF(AM1693&lt;&gt;"",AM1693-W1693,IF(AQ1693&lt;&gt;"",AQ1693-W1693,IF(AW1693&lt;&gt;"",AW1693-W1693,"")))),"")</f>
        <v/>
      </c>
      <c r="AY1693" s="46" t="str">
        <f aca="false">IFERROR(IF(ISNA(VLOOKUP(R1693,Dados!$X$2:$Y$5,2,0)),VLOOKUP(D1693,Dados!$X$7:$Y$33,2,0),VLOOKUP(R1693,Dados!$X$2:$Y$5,2,0)),"")</f>
        <v/>
      </c>
      <c r="AZ1693" s="52" t="str">
        <f aca="false">IF(C1693="","",IF(AND(Y1693="CONSUMO",AC1693="NÃO")*OR(AG1693="-",AG1693="BIT"),IF(E1693&lt;&gt;"",(AI1693-(P1693+L1693-N1693+Q1693)*AY1693)/0.83),""))</f>
        <v/>
      </c>
      <c r="BA1693" s="51" t="str">
        <f aca="false">IF(AZ1693="","",AZ1693*0.17-((P1693+L1693-N1693+Q1693)*AY1693))</f>
        <v/>
      </c>
      <c r="BB1693" s="51" t="str">
        <f aca="false">IF(AND(Y1693="CONSUMO",AG1693="ANEXO I",AY1693&gt;4%),(AI1693-(P1693+L1693-N1693+Q1693)*0.0514)/0.83*(0.5177)*(0.17)-AI1693*0.0514,IF(AND(Y1693="CONSUMO",AG1693="ANEXO II",AY1693&gt;4%),(AI1693-(P1693+L1693-N1693+Q1693)*0.041)/0.83*(0.3295)*(0.17)-AI1693*0.041,IF(AND(Y1693="CONSUMO",AG1693="ANEXO I",AY1693=4%),(AI1693-(P1693+L1693-N1693+Q1693)*0.04)/0.83*(0.5177)*(0.17)-AI1693*0.04,IF(AND(Y1693="CONSUMO",AG1693="ANEXO II",AY1693=4%),(AI1693-(P1693+L1693-N1693+Q1693)*0.04)/0.83*(0.3295)*(0.17)-AI1693*0.04,""))))</f>
        <v/>
      </c>
      <c r="BC1693" s="51" t="str">
        <f aca="false">IF(C1693="","",IF(AND(Y1693="CONSUMO",AC1693="SIM")*OR(AG1693="-",AG1693="BIT"),IF(E1693&lt;&gt;"",(AI1693-(P1693+L1693-N1693+Q1693)*AY1693)/0.83),""))</f>
        <v/>
      </c>
      <c r="BD1693" s="51" t="str">
        <f aca="false">IF(BC1693="","",BC1693*0.17)</f>
        <v/>
      </c>
      <c r="BE1693" s="51" t="str">
        <f aca="false">IF(I1693=6908,0,IF(BC1693="","",BD1693-((P1693+L1693-N1693+Q1693)*AY1693)))</f>
        <v/>
      </c>
      <c r="BF1693" s="53" t="str">
        <f aca="false">IF(B1693="","",IF(OR(B1693="",E1693="Regime Normal"),0,(AI1693-Q1693)*VLOOKUP(R1693,Dados!$X$98:$Y$108,2,0)))</f>
        <v/>
      </c>
      <c r="BG1693" s="54" t="str">
        <f aca="false">IFERROR(VLOOKUP(I1693,Dados!$AC$27:$AD$43,2,0),IF(B1693="","",IF(D1693&lt;&gt;"MT",IF(AND(AC1693="SIM",Y1693="Revenda"),"2403",IF(AND(AC1693="SIM",Y1693="Consumo"),"2407",IF(AND(AC1693="NÃO",Y1693="Revenda"),"2102",IF(AND(AC1693="NÃO",Y1693="Consumo"),"2556",)))),REPLACE(I1693,1,1,1))))</f>
        <v/>
      </c>
    </row>
    <row r="1694" customFormat="false" ht="12.8" hidden="false" customHeight="true" outlineLevel="0" collapsed="false">
      <c r="Y1694" s="45"/>
      <c r="Z1694" s="46" t="str">
        <f aca="false">IF(B1694="","",(IFERROR(VLOOKUP(H1694,Dados!A$3:B$15000,2,0),"Não Encontrado")))</f>
        <v/>
      </c>
      <c r="AA1694" s="46" t="str">
        <f aca="false">IF(B1694="","",(IFERROR(VLOOKUP(G1694,Dados!C$3:E$15000,3,0),"Não Encontrado")))</f>
        <v/>
      </c>
      <c r="AB1694" s="46" t="str">
        <f aca="false">IFERROR(IF(Z1694&lt;&gt;"Não Encontrado",Z1694,IF(AA1694&lt;&gt;"Não Encontrado",AA1694,"")),"")</f>
        <v/>
      </c>
      <c r="AC1694" s="45" t="str">
        <f aca="false">IF(B1694="","",IF(AB1694="","NÃO","SIM"))</f>
        <v/>
      </c>
      <c r="AD1694" s="45" t="str">
        <f aca="false">IFERROR(VLOOKUP(G1694,Dados!$P$3:$R$500,3,0),"")</f>
        <v/>
      </c>
      <c r="AE1694" s="45" t="str">
        <f aca="false">IFERROR(VLOOKUP(G1694,Dados!$K$3:$L$500,2,0),"")</f>
        <v/>
      </c>
      <c r="AF1694" s="45" t="str">
        <f aca="false">IFERROR(VLOOKUP(G1694,Dados!$M$3:$N$500,2,0),"")</f>
        <v/>
      </c>
      <c r="AG1694" s="45" t="str">
        <f aca="false">IF(F1694="","",IF(AND(AD1694="",AE1694="",AF1694=""),"-",IF(AND(AD1694="BIT",AE1694="",AF1694=""),"BIT",IF(AND(AE1694="ANEXO I",AD1694="",AF1694=""),"ANEXO I",IF(AND(AF1694="ANEXO II",AD1694="",AE1694=""),"ANEXO II","Escolher")))))</f>
        <v/>
      </c>
      <c r="AH1694" s="45" t="str">
        <f aca="false">IF(AG1694&lt;&gt;"Pneus","",IFERROR(VLOOKUP(R1694,Dados!$X$2:$Z$5,3,0)*(AI1694-Q1694),VLOOKUP(D1694,Dados!$X$7:$Z$33,3,0)*(AI1694-Q1694)))</f>
        <v/>
      </c>
      <c r="AI1694" s="47" t="str">
        <f aca="false">IF(B1694="","",P1694+Q1694+O1694+M1694+L1694-N1694)</f>
        <v/>
      </c>
      <c r="AJ1694" s="48" t="str">
        <f aca="false">IFERROR(IF(AND(AC1694="SIM",AG1694="-",Y1694="REVENDA"),(AB1694/1+1)*AI1694,IF(AND(AC1694="SIM",AG1694="Pneus",Y1694="REVENDA"),(AB1694/1+1)*(AI1694-AH1694),"")),"")</f>
        <v/>
      </c>
      <c r="AK1694" s="48" t="str">
        <f aca="false">IF(AJ1694="","",AJ1694*17%)</f>
        <v/>
      </c>
      <c r="AL1694" s="48" t="str">
        <f aca="false">IFERROR(IF(AC1694="NÃO","",IF(AK1694="","",IF(E1694="Simples Nacional",BF1694,IF(T1694=0.12,U1694*0.5833337002,IF(T1694=0,AI1694*0.07,U1694))))),"")</f>
        <v/>
      </c>
      <c r="AM1694" s="47" t="str">
        <f aca="false">IFERROR(IF(AC1694="NÃO","",IF(OR(AG1694="-",AG1694="Pneus"),AK1694-AL1694,"")),"")</f>
        <v/>
      </c>
      <c r="AN1694" s="48" t="str">
        <f aca="false">IF(AND(Y1694="REVENDA",AC1694="SIM",AG1694="BIT"),((AB1694/1+1)*AI1694)*0.4117,"")</f>
        <v/>
      </c>
      <c r="AO1694" s="48" t="str">
        <f aca="false">IF(AN1694="","",AN1694*17%)</f>
        <v/>
      </c>
      <c r="AP1694" s="49" t="str">
        <f aca="false">IF(AN1694="","",IF(T1694=0.12,(U1694*0.4117)*0.4117,IF(T1694=0,(AI1694*0.07)*0.4117,U1694*0.4117)))</f>
        <v/>
      </c>
      <c r="AQ1694" s="47" t="str">
        <f aca="false">IF(AN1694="","",AO1694-AP1694)</f>
        <v/>
      </c>
      <c r="AR1694" s="50" t="str">
        <f aca="false">IFERROR(IF(AND(AC1694="SIM",Y1694="REVENDA",LEFT(AG1694,5)="ANEXO")*OR(AE1694="ANEXO I",AF1694="ANEXO II"),VLOOKUP(H1694,Dados!G:I,2,0),""),"INSERIR MVA")</f>
        <v/>
      </c>
      <c r="AS1694" s="48" t="str">
        <f aca="false">IF(LEFT(AG1694,5)="ANEXO",VLOOKUP(AG1694,Dados!$X$111:$Z$112,2,0)*(AI1694-Q1694),"")</f>
        <v/>
      </c>
      <c r="AT1694" s="48" t="str">
        <f aca="false">IFERROR(IF(AR1694="","",(AI1694*AR1694)+AI1694),"INSERIR MVA")</f>
        <v/>
      </c>
      <c r="AU1694" s="48" t="str">
        <f aca="false">IF(AT1694="","",IF(AY1694=0.04,U1694,AS1694*AY1694))</f>
        <v/>
      </c>
      <c r="AV1694" s="47" t="str">
        <f aca="false">IFERROR(IF(AU1694="","",(VLOOKUP(AG1694,Dados!$X$111:$Z$112,3,0)*AT1694*0.17)),"INSERIR MVA")</f>
        <v/>
      </c>
      <c r="AW1694" s="47" t="str">
        <f aca="false">IFERROR(IF(AR1694="","",AV1694-AU1694),"")</f>
        <v/>
      </c>
      <c r="AX1694" s="51" t="str">
        <f aca="false">IFERROR(IF(AC1694="NÃO","",IF(AM1694&lt;&gt;"",AM1694-W1694,IF(AQ1694&lt;&gt;"",AQ1694-W1694,IF(AW1694&lt;&gt;"",AW1694-W1694,"")))),"")</f>
        <v/>
      </c>
      <c r="AY1694" s="46" t="str">
        <f aca="false">IFERROR(IF(ISNA(VLOOKUP(R1694,Dados!$X$2:$Y$5,2,0)),VLOOKUP(D1694,Dados!$X$7:$Y$33,2,0),VLOOKUP(R1694,Dados!$X$2:$Y$5,2,0)),"")</f>
        <v/>
      </c>
      <c r="AZ1694" s="52" t="str">
        <f aca="false">IF(C1694="","",IF(AND(Y1694="CONSUMO",AC1694="NÃO")*OR(AG1694="-",AG1694="BIT"),IF(E1694&lt;&gt;"",(AI1694-(P1694+L1694-N1694+Q1694)*AY1694)/0.83),""))</f>
        <v/>
      </c>
      <c r="BA1694" s="51" t="str">
        <f aca="false">IF(AZ1694="","",AZ1694*0.17-((P1694+L1694-N1694+Q1694)*AY1694))</f>
        <v/>
      </c>
      <c r="BB1694" s="51" t="str">
        <f aca="false">IF(AND(Y1694="CONSUMO",AG1694="ANEXO I",AY1694&gt;4%),(AI1694-(P1694+L1694-N1694+Q1694)*0.0514)/0.83*(0.5177)*(0.17)-AI1694*0.0514,IF(AND(Y1694="CONSUMO",AG1694="ANEXO II",AY1694&gt;4%),(AI1694-(P1694+L1694-N1694+Q1694)*0.041)/0.83*(0.3295)*(0.17)-AI1694*0.041,IF(AND(Y1694="CONSUMO",AG1694="ANEXO I",AY1694=4%),(AI1694-(P1694+L1694-N1694+Q1694)*0.04)/0.83*(0.5177)*(0.17)-AI1694*0.04,IF(AND(Y1694="CONSUMO",AG1694="ANEXO II",AY1694=4%),(AI1694-(P1694+L1694-N1694+Q1694)*0.04)/0.83*(0.3295)*(0.17)-AI1694*0.04,""))))</f>
        <v/>
      </c>
      <c r="BC1694" s="51" t="str">
        <f aca="false">IF(C1694="","",IF(AND(Y1694="CONSUMO",AC1694="SIM")*OR(AG1694="-",AG1694="BIT"),IF(E1694&lt;&gt;"",(AI1694-(P1694+L1694-N1694+Q1694)*AY1694)/0.83),""))</f>
        <v/>
      </c>
      <c r="BD1694" s="51" t="str">
        <f aca="false">IF(BC1694="","",BC1694*0.17)</f>
        <v/>
      </c>
      <c r="BE1694" s="51" t="str">
        <f aca="false">IF(I1694=6908,0,IF(BC1694="","",BD1694-((P1694+L1694-N1694+Q1694)*AY1694)))</f>
        <v/>
      </c>
      <c r="BF1694" s="53" t="str">
        <f aca="false">IF(B1694="","",IF(OR(B1694="",E1694="Regime Normal"),0,(AI1694-Q1694)*VLOOKUP(R1694,Dados!$X$98:$Y$108,2,0)))</f>
        <v/>
      </c>
      <c r="BG1694" s="54" t="str">
        <f aca="false">IFERROR(VLOOKUP(I1694,Dados!$AC$27:$AD$43,2,0),IF(B1694="","",IF(D1694&lt;&gt;"MT",IF(AND(AC1694="SIM",Y1694="Revenda"),"2403",IF(AND(AC1694="SIM",Y1694="Consumo"),"2407",IF(AND(AC1694="NÃO",Y1694="Revenda"),"2102",IF(AND(AC1694="NÃO",Y1694="Consumo"),"2556",)))),REPLACE(I1694,1,1,1))))</f>
        <v/>
      </c>
    </row>
    <row r="1695" customFormat="false" ht="12.8" hidden="false" customHeight="true" outlineLevel="0" collapsed="false">
      <c r="Y1695" s="45"/>
      <c r="Z1695" s="46" t="str">
        <f aca="false">IF(B1695="","",(IFERROR(VLOOKUP(H1695,Dados!A$3:B$15000,2,0),"Não Encontrado")))</f>
        <v/>
      </c>
      <c r="AA1695" s="46" t="str">
        <f aca="false">IF(B1695="","",(IFERROR(VLOOKUP(G1695,Dados!C$3:E$15000,3,0),"Não Encontrado")))</f>
        <v/>
      </c>
      <c r="AB1695" s="46" t="str">
        <f aca="false">IFERROR(IF(Z1695&lt;&gt;"Não Encontrado",Z1695,IF(AA1695&lt;&gt;"Não Encontrado",AA1695,"")),"")</f>
        <v/>
      </c>
      <c r="AC1695" s="45" t="str">
        <f aca="false">IF(B1695="","",IF(AB1695="","NÃO","SIM"))</f>
        <v/>
      </c>
      <c r="AD1695" s="45" t="str">
        <f aca="false">IFERROR(VLOOKUP(G1695,Dados!$P$3:$R$500,3,0),"")</f>
        <v/>
      </c>
      <c r="AE1695" s="45" t="str">
        <f aca="false">IFERROR(VLOOKUP(G1695,Dados!$K$3:$L$500,2,0),"")</f>
        <v/>
      </c>
      <c r="AF1695" s="45" t="str">
        <f aca="false">IFERROR(VLOOKUP(G1695,Dados!$M$3:$N$500,2,0),"")</f>
        <v/>
      </c>
      <c r="AG1695" s="45" t="str">
        <f aca="false">IF(F1695="","",IF(AND(AD1695="",AE1695="",AF1695=""),"-",IF(AND(AD1695="BIT",AE1695="",AF1695=""),"BIT",IF(AND(AE1695="ANEXO I",AD1695="",AF1695=""),"ANEXO I",IF(AND(AF1695="ANEXO II",AD1695="",AE1695=""),"ANEXO II","Escolher")))))</f>
        <v/>
      </c>
      <c r="AH1695" s="45" t="str">
        <f aca="false">IF(AG1695&lt;&gt;"Pneus","",IFERROR(VLOOKUP(R1695,Dados!$X$2:$Z$5,3,0)*(AI1695-Q1695),VLOOKUP(D1695,Dados!$X$7:$Z$33,3,0)*(AI1695-Q1695)))</f>
        <v/>
      </c>
      <c r="AI1695" s="47" t="str">
        <f aca="false">IF(B1695="","",P1695+Q1695+O1695+M1695+L1695-N1695)</f>
        <v/>
      </c>
      <c r="AJ1695" s="48" t="str">
        <f aca="false">IFERROR(IF(AND(AC1695="SIM",AG1695="-",Y1695="REVENDA"),(AB1695/1+1)*AI1695,IF(AND(AC1695="SIM",AG1695="Pneus",Y1695="REVENDA"),(AB1695/1+1)*(AI1695-AH1695),"")),"")</f>
        <v/>
      </c>
      <c r="AK1695" s="48" t="str">
        <f aca="false">IF(AJ1695="","",AJ1695*17%)</f>
        <v/>
      </c>
      <c r="AL1695" s="48" t="str">
        <f aca="false">IFERROR(IF(AC1695="NÃO","",IF(AK1695="","",IF(E1695="Simples Nacional",BF1695,IF(T1695=0.12,U1695*0.5833337002,IF(T1695=0,AI1695*0.07,U1695))))),"")</f>
        <v/>
      </c>
      <c r="AM1695" s="47" t="str">
        <f aca="false">IFERROR(IF(AC1695="NÃO","",IF(OR(AG1695="-",AG1695="Pneus"),AK1695-AL1695,"")),"")</f>
        <v/>
      </c>
      <c r="AN1695" s="48" t="str">
        <f aca="false">IF(AND(Y1695="REVENDA",AC1695="SIM",AG1695="BIT"),((AB1695/1+1)*AI1695)*0.4117,"")</f>
        <v/>
      </c>
      <c r="AO1695" s="48" t="str">
        <f aca="false">IF(AN1695="","",AN1695*17%)</f>
        <v/>
      </c>
      <c r="AP1695" s="49" t="str">
        <f aca="false">IF(AN1695="","",IF(T1695=0.12,(U1695*0.4117)*0.4117,IF(T1695=0,(AI1695*0.07)*0.4117,U1695*0.4117)))</f>
        <v/>
      </c>
      <c r="AQ1695" s="47" t="str">
        <f aca="false">IF(AN1695="","",AO1695-AP1695)</f>
        <v/>
      </c>
      <c r="AR1695" s="50" t="str">
        <f aca="false">IFERROR(IF(AND(AC1695="SIM",Y1695="REVENDA",LEFT(AG1695,5)="ANEXO")*OR(AE1695="ANEXO I",AF1695="ANEXO II"),VLOOKUP(H1695,Dados!G:I,2,0),""),"INSERIR MVA")</f>
        <v/>
      </c>
      <c r="AS1695" s="48" t="str">
        <f aca="false">IF(LEFT(AG1695,5)="ANEXO",VLOOKUP(AG1695,Dados!$X$111:$Z$112,2,0)*(AI1695-Q1695),"")</f>
        <v/>
      </c>
      <c r="AT1695" s="48" t="str">
        <f aca="false">IFERROR(IF(AR1695="","",(AI1695*AR1695)+AI1695),"INSERIR MVA")</f>
        <v/>
      </c>
      <c r="AU1695" s="48" t="str">
        <f aca="false">IF(AT1695="","",IF(AY1695=0.04,U1695,AS1695*AY1695))</f>
        <v/>
      </c>
      <c r="AV1695" s="47" t="str">
        <f aca="false">IFERROR(IF(AU1695="","",(VLOOKUP(AG1695,Dados!$X$111:$Z$112,3,0)*AT1695*0.17)),"INSERIR MVA")</f>
        <v/>
      </c>
      <c r="AW1695" s="47" t="str">
        <f aca="false">IFERROR(IF(AR1695="","",AV1695-AU1695),"")</f>
        <v/>
      </c>
      <c r="AX1695" s="51" t="str">
        <f aca="false">IFERROR(IF(AC1695="NÃO","",IF(AM1695&lt;&gt;"",AM1695-W1695,IF(AQ1695&lt;&gt;"",AQ1695-W1695,IF(AW1695&lt;&gt;"",AW1695-W1695,"")))),"")</f>
        <v/>
      </c>
      <c r="AY1695" s="46" t="str">
        <f aca="false">IFERROR(IF(ISNA(VLOOKUP(R1695,Dados!$X$2:$Y$5,2,0)),VLOOKUP(D1695,Dados!$X$7:$Y$33,2,0),VLOOKUP(R1695,Dados!$X$2:$Y$5,2,0)),"")</f>
        <v/>
      </c>
      <c r="AZ1695" s="52" t="str">
        <f aca="false">IF(C1695="","",IF(AND(Y1695="CONSUMO",AC1695="NÃO")*OR(AG1695="-",AG1695="BIT"),IF(E1695&lt;&gt;"",(AI1695-(P1695+L1695-N1695+Q1695)*AY1695)/0.83),""))</f>
        <v/>
      </c>
      <c r="BA1695" s="51" t="str">
        <f aca="false">IF(AZ1695="","",AZ1695*0.17-((P1695+L1695-N1695+Q1695)*AY1695))</f>
        <v/>
      </c>
      <c r="BB1695" s="51" t="str">
        <f aca="false">IF(AND(Y1695="CONSUMO",AG1695="ANEXO I",AY1695&gt;4%),(AI1695-(P1695+L1695-N1695+Q1695)*0.0514)/0.83*(0.5177)*(0.17)-AI1695*0.0514,IF(AND(Y1695="CONSUMO",AG1695="ANEXO II",AY1695&gt;4%),(AI1695-(P1695+L1695-N1695+Q1695)*0.041)/0.83*(0.3295)*(0.17)-AI1695*0.041,IF(AND(Y1695="CONSUMO",AG1695="ANEXO I",AY1695=4%),(AI1695-(P1695+L1695-N1695+Q1695)*0.04)/0.83*(0.5177)*(0.17)-AI1695*0.04,IF(AND(Y1695="CONSUMO",AG1695="ANEXO II",AY1695=4%),(AI1695-(P1695+L1695-N1695+Q1695)*0.04)/0.83*(0.3295)*(0.17)-AI1695*0.04,""))))</f>
        <v/>
      </c>
      <c r="BC1695" s="51" t="str">
        <f aca="false">IF(C1695="","",IF(AND(Y1695="CONSUMO",AC1695="SIM")*OR(AG1695="-",AG1695="BIT"),IF(E1695&lt;&gt;"",(AI1695-(P1695+L1695-N1695+Q1695)*AY1695)/0.83),""))</f>
        <v/>
      </c>
      <c r="BD1695" s="51" t="str">
        <f aca="false">IF(BC1695="","",BC1695*0.17)</f>
        <v/>
      </c>
      <c r="BE1695" s="51" t="str">
        <f aca="false">IF(I1695=6908,0,IF(BC1695="","",BD1695-((P1695+L1695-N1695+Q1695)*AY1695)))</f>
        <v/>
      </c>
      <c r="BF1695" s="53" t="str">
        <f aca="false">IF(B1695="","",IF(OR(B1695="",E1695="Regime Normal"),0,(AI1695-Q1695)*VLOOKUP(R1695,Dados!$X$98:$Y$108,2,0)))</f>
        <v/>
      </c>
      <c r="BG1695" s="54" t="str">
        <f aca="false">IFERROR(VLOOKUP(I1695,Dados!$AC$27:$AD$43,2,0),IF(B1695="","",IF(D1695&lt;&gt;"MT",IF(AND(AC1695="SIM",Y1695="Revenda"),"2403",IF(AND(AC1695="SIM",Y1695="Consumo"),"2407",IF(AND(AC1695="NÃO",Y1695="Revenda"),"2102",IF(AND(AC1695="NÃO",Y1695="Consumo"),"2556",)))),REPLACE(I1695,1,1,1))))</f>
        <v/>
      </c>
    </row>
    <row r="1696" customFormat="false" ht="12.8" hidden="false" customHeight="true" outlineLevel="0" collapsed="false">
      <c r="Y1696" s="45"/>
      <c r="Z1696" s="46" t="str">
        <f aca="false">IF(B1696="","",(IFERROR(VLOOKUP(H1696,Dados!A$3:B$15000,2,0),"Não Encontrado")))</f>
        <v/>
      </c>
      <c r="AA1696" s="46" t="str">
        <f aca="false">IF(B1696="","",(IFERROR(VLOOKUP(G1696,Dados!C$3:E$15000,3,0),"Não Encontrado")))</f>
        <v/>
      </c>
      <c r="AB1696" s="46" t="str">
        <f aca="false">IFERROR(IF(Z1696&lt;&gt;"Não Encontrado",Z1696,IF(AA1696&lt;&gt;"Não Encontrado",AA1696,"")),"")</f>
        <v/>
      </c>
      <c r="AC1696" s="45" t="str">
        <f aca="false">IF(B1696="","",IF(AB1696="","NÃO","SIM"))</f>
        <v/>
      </c>
      <c r="AD1696" s="45" t="str">
        <f aca="false">IFERROR(VLOOKUP(G1696,Dados!$P$3:$R$500,3,0),"")</f>
        <v/>
      </c>
      <c r="AE1696" s="45" t="str">
        <f aca="false">IFERROR(VLOOKUP(G1696,Dados!$K$3:$L$500,2,0),"")</f>
        <v/>
      </c>
      <c r="AF1696" s="45" t="str">
        <f aca="false">IFERROR(VLOOKUP(G1696,Dados!$M$3:$N$500,2,0),"")</f>
        <v/>
      </c>
      <c r="AG1696" s="45" t="str">
        <f aca="false">IF(F1696="","",IF(AND(AD1696="",AE1696="",AF1696=""),"-",IF(AND(AD1696="BIT",AE1696="",AF1696=""),"BIT",IF(AND(AE1696="ANEXO I",AD1696="",AF1696=""),"ANEXO I",IF(AND(AF1696="ANEXO II",AD1696="",AE1696=""),"ANEXO II","Escolher")))))</f>
        <v/>
      </c>
      <c r="AH1696" s="45" t="str">
        <f aca="false">IF(AG1696&lt;&gt;"Pneus","",IFERROR(VLOOKUP(R1696,Dados!$X$2:$Z$5,3,0)*(AI1696-Q1696),VLOOKUP(D1696,Dados!$X$7:$Z$33,3,0)*(AI1696-Q1696)))</f>
        <v/>
      </c>
      <c r="AI1696" s="47" t="str">
        <f aca="false">IF(B1696="","",P1696+Q1696+O1696+M1696+L1696-N1696)</f>
        <v/>
      </c>
      <c r="AJ1696" s="48" t="str">
        <f aca="false">IFERROR(IF(AND(AC1696="SIM",AG1696="-",Y1696="REVENDA"),(AB1696/1+1)*AI1696,IF(AND(AC1696="SIM",AG1696="Pneus",Y1696="REVENDA"),(AB1696/1+1)*(AI1696-AH1696),"")),"")</f>
        <v/>
      </c>
      <c r="AK1696" s="48" t="str">
        <f aca="false">IF(AJ1696="","",AJ1696*17%)</f>
        <v/>
      </c>
      <c r="AL1696" s="48" t="str">
        <f aca="false">IFERROR(IF(AC1696="NÃO","",IF(AK1696="","",IF(E1696="Simples Nacional",BF1696,IF(T1696=0.12,U1696*0.5833337002,IF(T1696=0,AI1696*0.07,U1696))))),"")</f>
        <v/>
      </c>
      <c r="AM1696" s="47" t="str">
        <f aca="false">IFERROR(IF(AC1696="NÃO","",IF(OR(AG1696="-",AG1696="Pneus"),AK1696-AL1696,"")),"")</f>
        <v/>
      </c>
      <c r="AN1696" s="48" t="str">
        <f aca="false">IF(AND(Y1696="REVENDA",AC1696="SIM",AG1696="BIT"),((AB1696/1+1)*AI1696)*0.4117,"")</f>
        <v/>
      </c>
      <c r="AO1696" s="48" t="str">
        <f aca="false">IF(AN1696="","",AN1696*17%)</f>
        <v/>
      </c>
      <c r="AP1696" s="49" t="str">
        <f aca="false">IF(AN1696="","",IF(T1696=0.12,(U1696*0.4117)*0.4117,IF(T1696=0,(AI1696*0.07)*0.4117,U1696*0.4117)))</f>
        <v/>
      </c>
      <c r="AQ1696" s="47" t="str">
        <f aca="false">IF(AN1696="","",AO1696-AP1696)</f>
        <v/>
      </c>
      <c r="AR1696" s="50" t="str">
        <f aca="false">IFERROR(IF(AND(AC1696="SIM",Y1696="REVENDA",LEFT(AG1696,5)="ANEXO")*OR(AE1696="ANEXO I",AF1696="ANEXO II"),VLOOKUP(H1696,Dados!G:I,2,0),""),"INSERIR MVA")</f>
        <v/>
      </c>
      <c r="AS1696" s="48" t="str">
        <f aca="false">IF(LEFT(AG1696,5)="ANEXO",VLOOKUP(AG1696,Dados!$X$111:$Z$112,2,0)*(AI1696-Q1696),"")</f>
        <v/>
      </c>
      <c r="AT1696" s="48" t="str">
        <f aca="false">IFERROR(IF(AR1696="","",(AI1696*AR1696)+AI1696),"INSERIR MVA")</f>
        <v/>
      </c>
      <c r="AU1696" s="48" t="str">
        <f aca="false">IF(AT1696="","",IF(AY1696=0.04,U1696,AS1696*AY1696))</f>
        <v/>
      </c>
      <c r="AV1696" s="47" t="str">
        <f aca="false">IFERROR(IF(AU1696="","",(VLOOKUP(AG1696,Dados!$X$111:$Z$112,3,0)*AT1696*0.17)),"INSERIR MVA")</f>
        <v/>
      </c>
      <c r="AW1696" s="47" t="str">
        <f aca="false">IFERROR(IF(AR1696="","",AV1696-AU1696),"")</f>
        <v/>
      </c>
      <c r="AX1696" s="51" t="str">
        <f aca="false">IFERROR(IF(AC1696="NÃO","",IF(AM1696&lt;&gt;"",AM1696-W1696,IF(AQ1696&lt;&gt;"",AQ1696-W1696,IF(AW1696&lt;&gt;"",AW1696-W1696,"")))),"")</f>
        <v/>
      </c>
      <c r="AY1696" s="46" t="str">
        <f aca="false">IFERROR(IF(ISNA(VLOOKUP(R1696,Dados!$X$2:$Y$5,2,0)),VLOOKUP(D1696,Dados!$X$7:$Y$33,2,0),VLOOKUP(R1696,Dados!$X$2:$Y$5,2,0)),"")</f>
        <v/>
      </c>
      <c r="AZ1696" s="52" t="str">
        <f aca="false">IF(C1696="","",IF(AND(Y1696="CONSUMO",AC1696="NÃO")*OR(AG1696="-",AG1696="BIT"),IF(E1696&lt;&gt;"",(AI1696-(P1696+L1696-N1696+Q1696)*AY1696)/0.83),""))</f>
        <v/>
      </c>
      <c r="BA1696" s="51" t="str">
        <f aca="false">IF(AZ1696="","",AZ1696*0.17-((P1696+L1696-N1696+Q1696)*AY1696))</f>
        <v/>
      </c>
      <c r="BB1696" s="51" t="str">
        <f aca="false">IF(AND(Y1696="CONSUMO",AG1696="ANEXO I",AY1696&gt;4%),(AI1696-(P1696+L1696-N1696+Q1696)*0.0514)/0.83*(0.5177)*(0.17)-AI1696*0.0514,IF(AND(Y1696="CONSUMO",AG1696="ANEXO II",AY1696&gt;4%),(AI1696-(P1696+L1696-N1696+Q1696)*0.041)/0.83*(0.3295)*(0.17)-AI1696*0.041,IF(AND(Y1696="CONSUMO",AG1696="ANEXO I",AY1696=4%),(AI1696-(P1696+L1696-N1696+Q1696)*0.04)/0.83*(0.5177)*(0.17)-AI1696*0.04,IF(AND(Y1696="CONSUMO",AG1696="ANEXO II",AY1696=4%),(AI1696-(P1696+L1696-N1696+Q1696)*0.04)/0.83*(0.3295)*(0.17)-AI1696*0.04,""))))</f>
        <v/>
      </c>
      <c r="BC1696" s="51" t="str">
        <f aca="false">IF(C1696="","",IF(AND(Y1696="CONSUMO",AC1696="SIM")*OR(AG1696="-",AG1696="BIT"),IF(E1696&lt;&gt;"",(AI1696-(P1696+L1696-N1696+Q1696)*AY1696)/0.83),""))</f>
        <v/>
      </c>
      <c r="BD1696" s="51" t="str">
        <f aca="false">IF(BC1696="","",BC1696*0.17)</f>
        <v/>
      </c>
      <c r="BE1696" s="51" t="str">
        <f aca="false">IF(I1696=6908,0,IF(BC1696="","",BD1696-((P1696+L1696-N1696+Q1696)*AY1696)))</f>
        <v/>
      </c>
      <c r="BF1696" s="53" t="str">
        <f aca="false">IF(B1696="","",IF(OR(B1696="",E1696="Regime Normal"),0,(AI1696-Q1696)*VLOOKUP(R1696,Dados!$X$98:$Y$108,2,0)))</f>
        <v/>
      </c>
      <c r="BG1696" s="54" t="str">
        <f aca="false">IFERROR(VLOOKUP(I1696,Dados!$AC$27:$AD$43,2,0),IF(B1696="","",IF(D1696&lt;&gt;"MT",IF(AND(AC1696="SIM",Y1696="Revenda"),"2403",IF(AND(AC1696="SIM",Y1696="Consumo"),"2407",IF(AND(AC1696="NÃO",Y1696="Revenda"),"2102",IF(AND(AC1696="NÃO",Y1696="Consumo"),"2556",)))),REPLACE(I1696,1,1,1))))</f>
        <v/>
      </c>
    </row>
    <row r="1697" customFormat="false" ht="12.8" hidden="false" customHeight="true" outlineLevel="0" collapsed="false">
      <c r="Y1697" s="45"/>
      <c r="Z1697" s="46" t="str">
        <f aca="false">IF(B1697="","",(IFERROR(VLOOKUP(H1697,Dados!A$3:B$15000,2,0),"Não Encontrado")))</f>
        <v/>
      </c>
      <c r="AA1697" s="46" t="str">
        <f aca="false">IF(B1697="","",(IFERROR(VLOOKUP(G1697,Dados!C$3:E$15000,3,0),"Não Encontrado")))</f>
        <v/>
      </c>
      <c r="AB1697" s="46" t="str">
        <f aca="false">IFERROR(IF(Z1697&lt;&gt;"Não Encontrado",Z1697,IF(AA1697&lt;&gt;"Não Encontrado",AA1697,"")),"")</f>
        <v/>
      </c>
      <c r="AC1697" s="45" t="str">
        <f aca="false">IF(B1697="","",IF(AB1697="","NÃO","SIM"))</f>
        <v/>
      </c>
      <c r="AD1697" s="45" t="str">
        <f aca="false">IFERROR(VLOOKUP(G1697,Dados!$P$3:$R$500,3,0),"")</f>
        <v/>
      </c>
      <c r="AE1697" s="45" t="str">
        <f aca="false">IFERROR(VLOOKUP(G1697,Dados!$K$3:$L$500,2,0),"")</f>
        <v/>
      </c>
      <c r="AF1697" s="45" t="str">
        <f aca="false">IFERROR(VLOOKUP(G1697,Dados!$M$3:$N$500,2,0),"")</f>
        <v/>
      </c>
      <c r="AG1697" s="45" t="str">
        <f aca="false">IF(F1697="","",IF(AND(AD1697="",AE1697="",AF1697=""),"-",IF(AND(AD1697="BIT",AE1697="",AF1697=""),"BIT",IF(AND(AE1697="ANEXO I",AD1697="",AF1697=""),"ANEXO I",IF(AND(AF1697="ANEXO II",AD1697="",AE1697=""),"ANEXO II","Escolher")))))</f>
        <v/>
      </c>
      <c r="AH1697" s="45" t="str">
        <f aca="false">IF(AG1697&lt;&gt;"Pneus","",IFERROR(VLOOKUP(R1697,Dados!$X$2:$Z$5,3,0)*(AI1697-Q1697),VLOOKUP(D1697,Dados!$X$7:$Z$33,3,0)*(AI1697-Q1697)))</f>
        <v/>
      </c>
      <c r="AI1697" s="47" t="str">
        <f aca="false">IF(B1697="","",P1697+Q1697+O1697+M1697+L1697-N1697)</f>
        <v/>
      </c>
      <c r="AJ1697" s="48" t="str">
        <f aca="false">IFERROR(IF(AND(AC1697="SIM",AG1697="-",Y1697="REVENDA"),(AB1697/1+1)*AI1697,IF(AND(AC1697="SIM",AG1697="Pneus",Y1697="REVENDA"),(AB1697/1+1)*(AI1697-AH1697),"")),"")</f>
        <v/>
      </c>
      <c r="AK1697" s="48" t="str">
        <f aca="false">IF(AJ1697="","",AJ1697*17%)</f>
        <v/>
      </c>
      <c r="AL1697" s="48" t="str">
        <f aca="false">IFERROR(IF(AC1697="NÃO","",IF(AK1697="","",IF(E1697="Simples Nacional",BF1697,IF(T1697=0.12,U1697*0.5833337002,IF(T1697=0,AI1697*0.07,U1697))))),"")</f>
        <v/>
      </c>
      <c r="AM1697" s="47" t="str">
        <f aca="false">IFERROR(IF(AC1697="NÃO","",IF(OR(AG1697="-",AG1697="Pneus"),AK1697-AL1697,"")),"")</f>
        <v/>
      </c>
      <c r="AN1697" s="48" t="str">
        <f aca="false">IF(AND(Y1697="REVENDA",AC1697="SIM",AG1697="BIT"),((AB1697/1+1)*AI1697)*0.4117,"")</f>
        <v/>
      </c>
      <c r="AO1697" s="48" t="str">
        <f aca="false">IF(AN1697="","",AN1697*17%)</f>
        <v/>
      </c>
      <c r="AP1697" s="49" t="str">
        <f aca="false">IF(AN1697="","",IF(T1697=0.12,(U1697*0.4117)*0.4117,IF(T1697=0,(AI1697*0.07)*0.4117,U1697*0.4117)))</f>
        <v/>
      </c>
      <c r="AQ1697" s="47" t="str">
        <f aca="false">IF(AN1697="","",AO1697-AP1697)</f>
        <v/>
      </c>
      <c r="AR1697" s="50" t="str">
        <f aca="false">IFERROR(IF(AND(AC1697="SIM",Y1697="REVENDA",LEFT(AG1697,5)="ANEXO")*OR(AE1697="ANEXO I",AF1697="ANEXO II"),VLOOKUP(H1697,Dados!G:I,2,0),""),"INSERIR MVA")</f>
        <v/>
      </c>
      <c r="AS1697" s="48" t="str">
        <f aca="false">IF(LEFT(AG1697,5)="ANEXO",VLOOKUP(AG1697,Dados!$X$111:$Z$112,2,0)*(AI1697-Q1697),"")</f>
        <v/>
      </c>
      <c r="AT1697" s="48" t="str">
        <f aca="false">IFERROR(IF(AR1697="","",(AI1697*AR1697)+AI1697),"INSERIR MVA")</f>
        <v/>
      </c>
      <c r="AU1697" s="48" t="str">
        <f aca="false">IF(AT1697="","",IF(AY1697=0.04,U1697,AS1697*AY1697))</f>
        <v/>
      </c>
      <c r="AV1697" s="47" t="str">
        <f aca="false">IFERROR(IF(AU1697="","",(VLOOKUP(AG1697,Dados!$X$111:$Z$112,3,0)*AT1697*0.17)),"INSERIR MVA")</f>
        <v/>
      </c>
      <c r="AW1697" s="47" t="str">
        <f aca="false">IFERROR(IF(AR1697="","",AV1697-AU1697),"")</f>
        <v/>
      </c>
      <c r="AX1697" s="51" t="str">
        <f aca="false">IFERROR(IF(AC1697="NÃO","",IF(AM1697&lt;&gt;"",AM1697-W1697,IF(AQ1697&lt;&gt;"",AQ1697-W1697,IF(AW1697&lt;&gt;"",AW1697-W1697,"")))),"")</f>
        <v/>
      </c>
      <c r="AY1697" s="46" t="str">
        <f aca="false">IFERROR(IF(ISNA(VLOOKUP(R1697,Dados!$X$2:$Y$5,2,0)),VLOOKUP(D1697,Dados!$X$7:$Y$33,2,0),VLOOKUP(R1697,Dados!$X$2:$Y$5,2,0)),"")</f>
        <v/>
      </c>
      <c r="AZ1697" s="52" t="str">
        <f aca="false">IF(C1697="","",IF(AND(Y1697="CONSUMO",AC1697="NÃO")*OR(AG1697="-",AG1697="BIT"),IF(E1697&lt;&gt;"",(AI1697-(P1697+L1697-N1697+Q1697)*AY1697)/0.83),""))</f>
        <v/>
      </c>
      <c r="BA1697" s="51" t="str">
        <f aca="false">IF(AZ1697="","",AZ1697*0.17-((P1697+L1697-N1697+Q1697)*AY1697))</f>
        <v/>
      </c>
      <c r="BB1697" s="51" t="str">
        <f aca="false">IF(AND(Y1697="CONSUMO",AG1697="ANEXO I",AY1697&gt;4%),(AI1697-(P1697+L1697-N1697+Q1697)*0.0514)/0.83*(0.5177)*(0.17)-AI1697*0.0514,IF(AND(Y1697="CONSUMO",AG1697="ANEXO II",AY1697&gt;4%),(AI1697-(P1697+L1697-N1697+Q1697)*0.041)/0.83*(0.3295)*(0.17)-AI1697*0.041,IF(AND(Y1697="CONSUMO",AG1697="ANEXO I",AY1697=4%),(AI1697-(P1697+L1697-N1697+Q1697)*0.04)/0.83*(0.5177)*(0.17)-AI1697*0.04,IF(AND(Y1697="CONSUMO",AG1697="ANEXO II",AY1697=4%),(AI1697-(P1697+L1697-N1697+Q1697)*0.04)/0.83*(0.3295)*(0.17)-AI1697*0.04,""))))</f>
        <v/>
      </c>
      <c r="BC1697" s="51" t="str">
        <f aca="false">IF(C1697="","",IF(AND(Y1697="CONSUMO",AC1697="SIM")*OR(AG1697="-",AG1697="BIT"),IF(E1697&lt;&gt;"",(AI1697-(P1697+L1697-N1697+Q1697)*AY1697)/0.83),""))</f>
        <v/>
      </c>
      <c r="BD1697" s="51" t="str">
        <f aca="false">IF(BC1697="","",BC1697*0.17)</f>
        <v/>
      </c>
      <c r="BE1697" s="51" t="str">
        <f aca="false">IF(I1697=6908,0,IF(BC1697="","",BD1697-((P1697+L1697-N1697+Q1697)*AY1697)))</f>
        <v/>
      </c>
      <c r="BF1697" s="53" t="str">
        <f aca="false">IF(B1697="","",IF(OR(B1697="",E1697="Regime Normal"),0,(AI1697-Q1697)*VLOOKUP(R1697,Dados!$X$98:$Y$108,2,0)))</f>
        <v/>
      </c>
      <c r="BG1697" s="54" t="str">
        <f aca="false">IFERROR(VLOOKUP(I1697,Dados!$AC$27:$AD$43,2,0),IF(B1697="","",IF(D1697&lt;&gt;"MT",IF(AND(AC1697="SIM",Y1697="Revenda"),"2403",IF(AND(AC1697="SIM",Y1697="Consumo"),"2407",IF(AND(AC1697="NÃO",Y1697="Revenda"),"2102",IF(AND(AC1697="NÃO",Y1697="Consumo"),"2556",)))),REPLACE(I1697,1,1,1))))</f>
        <v/>
      </c>
    </row>
    <row r="1698" customFormat="false" ht="12.8" hidden="false" customHeight="true" outlineLevel="0" collapsed="false">
      <c r="Y1698" s="45"/>
      <c r="Z1698" s="46" t="str">
        <f aca="false">IF(B1698="","",(IFERROR(VLOOKUP(H1698,Dados!A$3:B$15000,2,0),"Não Encontrado")))</f>
        <v/>
      </c>
      <c r="AA1698" s="46" t="str">
        <f aca="false">IF(B1698="","",(IFERROR(VLOOKUP(G1698,Dados!C$3:E$15000,3,0),"Não Encontrado")))</f>
        <v/>
      </c>
      <c r="AB1698" s="46" t="str">
        <f aca="false">IFERROR(IF(Z1698&lt;&gt;"Não Encontrado",Z1698,IF(AA1698&lt;&gt;"Não Encontrado",AA1698,"")),"")</f>
        <v/>
      </c>
      <c r="AC1698" s="45" t="str">
        <f aca="false">IF(B1698="","",IF(AB1698="","NÃO","SIM"))</f>
        <v/>
      </c>
      <c r="AD1698" s="45" t="str">
        <f aca="false">IFERROR(VLOOKUP(G1698,Dados!$P$3:$R$500,3,0),"")</f>
        <v/>
      </c>
      <c r="AE1698" s="45" t="str">
        <f aca="false">IFERROR(VLOOKUP(G1698,Dados!$K$3:$L$500,2,0),"")</f>
        <v/>
      </c>
      <c r="AF1698" s="45" t="str">
        <f aca="false">IFERROR(VLOOKUP(G1698,Dados!$M$3:$N$500,2,0),"")</f>
        <v/>
      </c>
      <c r="AG1698" s="45" t="str">
        <f aca="false">IF(F1698="","",IF(AND(AD1698="",AE1698="",AF1698=""),"-",IF(AND(AD1698="BIT",AE1698="",AF1698=""),"BIT",IF(AND(AE1698="ANEXO I",AD1698="",AF1698=""),"ANEXO I",IF(AND(AF1698="ANEXO II",AD1698="",AE1698=""),"ANEXO II","Escolher")))))</f>
        <v/>
      </c>
      <c r="AH1698" s="45" t="str">
        <f aca="false">IF(AG1698&lt;&gt;"Pneus","",IFERROR(VLOOKUP(R1698,Dados!$X$2:$Z$5,3,0)*(AI1698-Q1698),VLOOKUP(D1698,Dados!$X$7:$Z$33,3,0)*(AI1698-Q1698)))</f>
        <v/>
      </c>
      <c r="AI1698" s="47" t="str">
        <f aca="false">IF(B1698="","",P1698+Q1698+O1698+M1698+L1698-N1698)</f>
        <v/>
      </c>
      <c r="AJ1698" s="48" t="str">
        <f aca="false">IFERROR(IF(AND(AC1698="SIM",AG1698="-",Y1698="REVENDA"),(AB1698/1+1)*AI1698,IF(AND(AC1698="SIM",AG1698="Pneus",Y1698="REVENDA"),(AB1698/1+1)*(AI1698-AH1698),"")),"")</f>
        <v/>
      </c>
      <c r="AK1698" s="48" t="str">
        <f aca="false">IF(AJ1698="","",AJ1698*17%)</f>
        <v/>
      </c>
      <c r="AL1698" s="48" t="str">
        <f aca="false">IFERROR(IF(AC1698="NÃO","",IF(AK1698="","",IF(E1698="Simples Nacional",BF1698,IF(T1698=0.12,U1698*0.5833337002,IF(T1698=0,AI1698*0.07,U1698))))),"")</f>
        <v/>
      </c>
      <c r="AM1698" s="47" t="str">
        <f aca="false">IFERROR(IF(AC1698="NÃO","",IF(OR(AG1698="-",AG1698="Pneus"),AK1698-AL1698,"")),"")</f>
        <v/>
      </c>
      <c r="AN1698" s="48" t="str">
        <f aca="false">IF(AND(Y1698="REVENDA",AC1698="SIM",AG1698="BIT"),((AB1698/1+1)*AI1698)*0.4117,"")</f>
        <v/>
      </c>
      <c r="AO1698" s="48" t="str">
        <f aca="false">IF(AN1698="","",AN1698*17%)</f>
        <v/>
      </c>
      <c r="AP1698" s="49" t="str">
        <f aca="false">IF(AN1698="","",IF(T1698=0.12,(U1698*0.4117)*0.4117,IF(T1698=0,(AI1698*0.07)*0.4117,U1698*0.4117)))</f>
        <v/>
      </c>
      <c r="AQ1698" s="47" t="str">
        <f aca="false">IF(AN1698="","",AO1698-AP1698)</f>
        <v/>
      </c>
      <c r="AR1698" s="50" t="str">
        <f aca="false">IFERROR(IF(AND(AC1698="SIM",Y1698="REVENDA",LEFT(AG1698,5)="ANEXO")*OR(AE1698="ANEXO I",AF1698="ANEXO II"),VLOOKUP(H1698,Dados!G:I,2,0),""),"INSERIR MVA")</f>
        <v/>
      </c>
      <c r="AS1698" s="48" t="str">
        <f aca="false">IF(LEFT(AG1698,5)="ANEXO",VLOOKUP(AG1698,Dados!$X$111:$Z$112,2,0)*(AI1698-Q1698),"")</f>
        <v/>
      </c>
      <c r="AT1698" s="48" t="str">
        <f aca="false">IFERROR(IF(AR1698="","",(AI1698*AR1698)+AI1698),"INSERIR MVA")</f>
        <v/>
      </c>
      <c r="AU1698" s="48" t="str">
        <f aca="false">IF(AT1698="","",IF(AY1698=0.04,U1698,AS1698*AY1698))</f>
        <v/>
      </c>
      <c r="AV1698" s="47" t="str">
        <f aca="false">IFERROR(IF(AU1698="","",(VLOOKUP(AG1698,Dados!$X$111:$Z$112,3,0)*AT1698*0.17)),"INSERIR MVA")</f>
        <v/>
      </c>
      <c r="AW1698" s="47" t="str">
        <f aca="false">IFERROR(IF(AR1698="","",AV1698-AU1698),"")</f>
        <v/>
      </c>
      <c r="AX1698" s="51" t="str">
        <f aca="false">IFERROR(IF(AC1698="NÃO","",IF(AM1698&lt;&gt;"",AM1698-W1698,IF(AQ1698&lt;&gt;"",AQ1698-W1698,IF(AW1698&lt;&gt;"",AW1698-W1698,"")))),"")</f>
        <v/>
      </c>
      <c r="AY1698" s="46" t="str">
        <f aca="false">IFERROR(IF(ISNA(VLOOKUP(R1698,Dados!$X$2:$Y$5,2,0)),VLOOKUP(D1698,Dados!$X$7:$Y$33,2,0),VLOOKUP(R1698,Dados!$X$2:$Y$5,2,0)),"")</f>
        <v/>
      </c>
      <c r="AZ1698" s="52" t="str">
        <f aca="false">IF(C1698="","",IF(AND(Y1698="CONSUMO",AC1698="NÃO")*OR(AG1698="-",AG1698="BIT"),IF(E1698&lt;&gt;"",(AI1698-(P1698+L1698-N1698+Q1698)*AY1698)/0.83),""))</f>
        <v/>
      </c>
      <c r="BA1698" s="51" t="str">
        <f aca="false">IF(AZ1698="","",AZ1698*0.17-((P1698+L1698-N1698+Q1698)*AY1698))</f>
        <v/>
      </c>
      <c r="BB1698" s="51" t="str">
        <f aca="false">IF(AND(Y1698="CONSUMO",AG1698="ANEXO I",AY1698&gt;4%),(AI1698-(P1698+L1698-N1698+Q1698)*0.0514)/0.83*(0.5177)*(0.17)-AI1698*0.0514,IF(AND(Y1698="CONSUMO",AG1698="ANEXO II",AY1698&gt;4%),(AI1698-(P1698+L1698-N1698+Q1698)*0.041)/0.83*(0.3295)*(0.17)-AI1698*0.041,IF(AND(Y1698="CONSUMO",AG1698="ANEXO I",AY1698=4%),(AI1698-(P1698+L1698-N1698+Q1698)*0.04)/0.83*(0.5177)*(0.17)-AI1698*0.04,IF(AND(Y1698="CONSUMO",AG1698="ANEXO II",AY1698=4%),(AI1698-(P1698+L1698-N1698+Q1698)*0.04)/0.83*(0.3295)*(0.17)-AI1698*0.04,""))))</f>
        <v/>
      </c>
      <c r="BC1698" s="51" t="str">
        <f aca="false">IF(C1698="","",IF(AND(Y1698="CONSUMO",AC1698="SIM")*OR(AG1698="-",AG1698="BIT"),IF(E1698&lt;&gt;"",(AI1698-(P1698+L1698-N1698+Q1698)*AY1698)/0.83),""))</f>
        <v/>
      </c>
      <c r="BD1698" s="51" t="str">
        <f aca="false">IF(BC1698="","",BC1698*0.17)</f>
        <v/>
      </c>
      <c r="BE1698" s="51" t="str">
        <f aca="false">IF(I1698=6908,0,IF(BC1698="","",BD1698-((P1698+L1698-N1698+Q1698)*AY1698)))</f>
        <v/>
      </c>
      <c r="BF1698" s="53" t="str">
        <f aca="false">IF(B1698="","",IF(OR(B1698="",E1698="Regime Normal"),0,(AI1698-Q1698)*VLOOKUP(R1698,Dados!$X$98:$Y$108,2,0)))</f>
        <v/>
      </c>
      <c r="BG1698" s="54" t="str">
        <f aca="false">IFERROR(VLOOKUP(I1698,Dados!$AC$27:$AD$43,2,0),IF(B1698="","",IF(D1698&lt;&gt;"MT",IF(AND(AC1698="SIM",Y1698="Revenda"),"2403",IF(AND(AC1698="SIM",Y1698="Consumo"),"2407",IF(AND(AC1698="NÃO",Y1698="Revenda"),"2102",IF(AND(AC1698="NÃO",Y1698="Consumo"),"2556",)))),REPLACE(I1698,1,1,1))))</f>
        <v/>
      </c>
    </row>
    <row r="1699" customFormat="false" ht="12.8" hidden="false" customHeight="true" outlineLevel="0" collapsed="false">
      <c r="Y1699" s="45"/>
      <c r="Z1699" s="46" t="str">
        <f aca="false">IF(B1699="","",(IFERROR(VLOOKUP(H1699,Dados!A$3:B$15000,2,0),"Não Encontrado")))</f>
        <v/>
      </c>
      <c r="AA1699" s="46" t="str">
        <f aca="false">IF(B1699="","",(IFERROR(VLOOKUP(G1699,Dados!C$3:E$15000,3,0),"Não Encontrado")))</f>
        <v/>
      </c>
      <c r="AB1699" s="46" t="str">
        <f aca="false">IFERROR(IF(Z1699&lt;&gt;"Não Encontrado",Z1699,IF(AA1699&lt;&gt;"Não Encontrado",AA1699,"")),"")</f>
        <v/>
      </c>
      <c r="AC1699" s="45" t="str">
        <f aca="false">IF(B1699="","",IF(AB1699="","NÃO","SIM"))</f>
        <v/>
      </c>
      <c r="AD1699" s="45" t="str">
        <f aca="false">IFERROR(VLOOKUP(G1699,Dados!$P$3:$R$500,3,0),"")</f>
        <v/>
      </c>
      <c r="AE1699" s="45" t="str">
        <f aca="false">IFERROR(VLOOKUP(G1699,Dados!$K$3:$L$500,2,0),"")</f>
        <v/>
      </c>
      <c r="AF1699" s="45" t="str">
        <f aca="false">IFERROR(VLOOKUP(G1699,Dados!$M$3:$N$500,2,0),"")</f>
        <v/>
      </c>
      <c r="AG1699" s="45" t="str">
        <f aca="false">IF(F1699="","",IF(AND(AD1699="",AE1699="",AF1699=""),"-",IF(AND(AD1699="BIT",AE1699="",AF1699=""),"BIT",IF(AND(AE1699="ANEXO I",AD1699="",AF1699=""),"ANEXO I",IF(AND(AF1699="ANEXO II",AD1699="",AE1699=""),"ANEXO II","Escolher")))))</f>
        <v/>
      </c>
      <c r="AH1699" s="45" t="str">
        <f aca="false">IF(AG1699&lt;&gt;"Pneus","",IFERROR(VLOOKUP(R1699,Dados!$X$2:$Z$5,3,0)*(AI1699-Q1699),VLOOKUP(D1699,Dados!$X$7:$Z$33,3,0)*(AI1699-Q1699)))</f>
        <v/>
      </c>
      <c r="AI1699" s="47" t="str">
        <f aca="false">IF(B1699="","",P1699+Q1699+O1699+M1699+L1699-N1699)</f>
        <v/>
      </c>
      <c r="AJ1699" s="48" t="str">
        <f aca="false">IFERROR(IF(AND(AC1699="SIM",AG1699="-",Y1699="REVENDA"),(AB1699/1+1)*AI1699,IF(AND(AC1699="SIM",AG1699="Pneus",Y1699="REVENDA"),(AB1699/1+1)*(AI1699-AH1699),"")),"")</f>
        <v/>
      </c>
      <c r="AK1699" s="48" t="str">
        <f aca="false">IF(AJ1699="","",AJ1699*17%)</f>
        <v/>
      </c>
      <c r="AL1699" s="48" t="str">
        <f aca="false">IFERROR(IF(AC1699="NÃO","",IF(AK1699="","",IF(E1699="Simples Nacional",BF1699,IF(T1699=0.12,U1699*0.5833337002,IF(T1699=0,AI1699*0.07,U1699))))),"")</f>
        <v/>
      </c>
      <c r="AM1699" s="47" t="str">
        <f aca="false">IFERROR(IF(AC1699="NÃO","",IF(OR(AG1699="-",AG1699="Pneus"),AK1699-AL1699,"")),"")</f>
        <v/>
      </c>
      <c r="AN1699" s="48" t="str">
        <f aca="false">IF(AND(Y1699="REVENDA",AC1699="SIM",AG1699="BIT"),((AB1699/1+1)*AI1699)*0.4117,"")</f>
        <v/>
      </c>
      <c r="AO1699" s="48" t="str">
        <f aca="false">IF(AN1699="","",AN1699*17%)</f>
        <v/>
      </c>
      <c r="AP1699" s="49" t="str">
        <f aca="false">IF(AN1699="","",IF(T1699=0.12,(U1699*0.4117)*0.4117,IF(T1699=0,(AI1699*0.07)*0.4117,U1699*0.4117)))</f>
        <v/>
      </c>
      <c r="AQ1699" s="47" t="str">
        <f aca="false">IF(AN1699="","",AO1699-AP1699)</f>
        <v/>
      </c>
      <c r="AR1699" s="50" t="str">
        <f aca="false">IFERROR(IF(AND(AC1699="SIM",Y1699="REVENDA",LEFT(AG1699,5)="ANEXO")*OR(AE1699="ANEXO I",AF1699="ANEXO II"),VLOOKUP(H1699,Dados!G:I,2,0),""),"INSERIR MVA")</f>
        <v/>
      </c>
      <c r="AS1699" s="48" t="str">
        <f aca="false">IF(LEFT(AG1699,5)="ANEXO",VLOOKUP(AG1699,Dados!$X$111:$Z$112,2,0)*(AI1699-Q1699),"")</f>
        <v/>
      </c>
      <c r="AT1699" s="48" t="str">
        <f aca="false">IFERROR(IF(AR1699="","",(AI1699*AR1699)+AI1699),"INSERIR MVA")</f>
        <v/>
      </c>
      <c r="AU1699" s="48" t="str">
        <f aca="false">IF(AT1699="","",IF(AY1699=0.04,U1699,AS1699*AY1699))</f>
        <v/>
      </c>
      <c r="AV1699" s="47" t="str">
        <f aca="false">IFERROR(IF(AU1699="","",(VLOOKUP(AG1699,Dados!$X$111:$Z$112,3,0)*AT1699*0.17)),"INSERIR MVA")</f>
        <v/>
      </c>
      <c r="AW1699" s="47" t="str">
        <f aca="false">IFERROR(IF(AR1699="","",AV1699-AU1699),"")</f>
        <v/>
      </c>
      <c r="AX1699" s="51" t="str">
        <f aca="false">IFERROR(IF(AC1699="NÃO","",IF(AM1699&lt;&gt;"",AM1699-W1699,IF(AQ1699&lt;&gt;"",AQ1699-W1699,IF(AW1699&lt;&gt;"",AW1699-W1699,"")))),"")</f>
        <v/>
      </c>
      <c r="AY1699" s="46" t="str">
        <f aca="false">IFERROR(IF(ISNA(VLOOKUP(R1699,Dados!$X$2:$Y$5,2,0)),VLOOKUP(D1699,Dados!$X$7:$Y$33,2,0),VLOOKUP(R1699,Dados!$X$2:$Y$5,2,0)),"")</f>
        <v/>
      </c>
      <c r="AZ1699" s="52" t="str">
        <f aca="false">IF(C1699="","",IF(AND(Y1699="CONSUMO",AC1699="NÃO")*OR(AG1699="-",AG1699="BIT"),IF(E1699&lt;&gt;"",(AI1699-(P1699+L1699-N1699+Q1699)*AY1699)/0.83),""))</f>
        <v/>
      </c>
      <c r="BA1699" s="51" t="str">
        <f aca="false">IF(AZ1699="","",AZ1699*0.17-((P1699+L1699-N1699+Q1699)*AY1699))</f>
        <v/>
      </c>
      <c r="BB1699" s="51" t="str">
        <f aca="false">IF(AND(Y1699="CONSUMO",AG1699="ANEXO I",AY1699&gt;4%),(AI1699-(P1699+L1699-N1699+Q1699)*0.0514)/0.83*(0.5177)*(0.17)-AI1699*0.0514,IF(AND(Y1699="CONSUMO",AG1699="ANEXO II",AY1699&gt;4%),(AI1699-(P1699+L1699-N1699+Q1699)*0.041)/0.83*(0.3295)*(0.17)-AI1699*0.041,IF(AND(Y1699="CONSUMO",AG1699="ANEXO I",AY1699=4%),(AI1699-(P1699+L1699-N1699+Q1699)*0.04)/0.83*(0.5177)*(0.17)-AI1699*0.04,IF(AND(Y1699="CONSUMO",AG1699="ANEXO II",AY1699=4%),(AI1699-(P1699+L1699-N1699+Q1699)*0.04)/0.83*(0.3295)*(0.17)-AI1699*0.04,""))))</f>
        <v/>
      </c>
      <c r="BC1699" s="51" t="str">
        <f aca="false">IF(C1699="","",IF(AND(Y1699="CONSUMO",AC1699="SIM")*OR(AG1699="-",AG1699="BIT"),IF(E1699&lt;&gt;"",(AI1699-(P1699+L1699-N1699+Q1699)*AY1699)/0.83),""))</f>
        <v/>
      </c>
      <c r="BD1699" s="51" t="str">
        <f aca="false">IF(BC1699="","",BC1699*0.17)</f>
        <v/>
      </c>
      <c r="BE1699" s="51" t="str">
        <f aca="false">IF(I1699=6908,0,IF(BC1699="","",BD1699-((P1699+L1699-N1699+Q1699)*AY1699)))</f>
        <v/>
      </c>
      <c r="BF1699" s="53" t="str">
        <f aca="false">IF(B1699="","",IF(OR(B1699="",E1699="Regime Normal"),0,(AI1699-Q1699)*VLOOKUP(R1699,Dados!$X$98:$Y$108,2,0)))</f>
        <v/>
      </c>
      <c r="BG1699" s="54" t="str">
        <f aca="false">IFERROR(VLOOKUP(I1699,Dados!$AC$27:$AD$43,2,0),IF(B1699="","",IF(D1699&lt;&gt;"MT",IF(AND(AC1699="SIM",Y1699="Revenda"),"2403",IF(AND(AC1699="SIM",Y1699="Consumo"),"2407",IF(AND(AC1699="NÃO",Y1699="Revenda"),"2102",IF(AND(AC1699="NÃO",Y1699="Consumo"),"2556",)))),REPLACE(I1699,1,1,1))))</f>
        <v/>
      </c>
    </row>
    <row r="1700" customFormat="false" ht="12.8" hidden="false" customHeight="true" outlineLevel="0" collapsed="false">
      <c r="Y1700" s="45"/>
      <c r="Z1700" s="46" t="str">
        <f aca="false">IF(B1700="","",(IFERROR(VLOOKUP(H1700,Dados!A$3:B$15000,2,0),"Não Encontrado")))</f>
        <v/>
      </c>
      <c r="AA1700" s="46" t="str">
        <f aca="false">IF(B1700="","",(IFERROR(VLOOKUP(G1700,Dados!C$3:E$15000,3,0),"Não Encontrado")))</f>
        <v/>
      </c>
      <c r="AB1700" s="46" t="str">
        <f aca="false">IFERROR(IF(Z1700&lt;&gt;"Não Encontrado",Z1700,IF(AA1700&lt;&gt;"Não Encontrado",AA1700,"")),"")</f>
        <v/>
      </c>
      <c r="AC1700" s="45" t="str">
        <f aca="false">IF(B1700="","",IF(AB1700="","NÃO","SIM"))</f>
        <v/>
      </c>
      <c r="AD1700" s="45" t="str">
        <f aca="false">IFERROR(VLOOKUP(G1700,Dados!$P$3:$R$500,3,0),"")</f>
        <v/>
      </c>
      <c r="AE1700" s="45" t="str">
        <f aca="false">IFERROR(VLOOKUP(G1700,Dados!$K$3:$L$500,2,0),"")</f>
        <v/>
      </c>
      <c r="AF1700" s="45" t="str">
        <f aca="false">IFERROR(VLOOKUP(G1700,Dados!$M$3:$N$500,2,0),"")</f>
        <v/>
      </c>
      <c r="AG1700" s="45" t="str">
        <f aca="false">IF(F1700="","",IF(AND(AD1700="",AE1700="",AF1700=""),"-",IF(AND(AD1700="BIT",AE1700="",AF1700=""),"BIT",IF(AND(AE1700="ANEXO I",AD1700="",AF1700=""),"ANEXO I",IF(AND(AF1700="ANEXO II",AD1700="",AE1700=""),"ANEXO II","Escolher")))))</f>
        <v/>
      </c>
      <c r="AH1700" s="45" t="str">
        <f aca="false">IF(AG1700&lt;&gt;"Pneus","",IFERROR(VLOOKUP(R1700,Dados!$X$2:$Z$5,3,0)*(AI1700-Q1700),VLOOKUP(D1700,Dados!$X$7:$Z$33,3,0)*(AI1700-Q1700)))</f>
        <v/>
      </c>
      <c r="AI1700" s="47" t="str">
        <f aca="false">IF(B1700="","",P1700+Q1700+O1700+M1700+L1700-N1700)</f>
        <v/>
      </c>
      <c r="AJ1700" s="48" t="str">
        <f aca="false">IFERROR(IF(AND(AC1700="SIM",AG1700="-",Y1700="REVENDA"),(AB1700/1+1)*AI1700,IF(AND(AC1700="SIM",AG1700="Pneus",Y1700="REVENDA"),(AB1700/1+1)*(AI1700-AH1700),"")),"")</f>
        <v/>
      </c>
      <c r="AK1700" s="48" t="str">
        <f aca="false">IF(AJ1700="","",AJ1700*17%)</f>
        <v/>
      </c>
      <c r="AL1700" s="48" t="str">
        <f aca="false">IFERROR(IF(AC1700="NÃO","",IF(AK1700="","",IF(E1700="Simples Nacional",BF1700,IF(T1700=0.12,U1700*0.5833337002,IF(T1700=0,AI1700*0.07,U1700))))),"")</f>
        <v/>
      </c>
      <c r="AM1700" s="47" t="str">
        <f aca="false">IFERROR(IF(AC1700="NÃO","",IF(OR(AG1700="-",AG1700="Pneus"),AK1700-AL1700,"")),"")</f>
        <v/>
      </c>
      <c r="AN1700" s="48" t="str">
        <f aca="false">IF(AND(Y1700="REVENDA",AC1700="SIM",AG1700="BIT"),((AB1700/1+1)*AI1700)*0.4117,"")</f>
        <v/>
      </c>
      <c r="AO1700" s="48" t="str">
        <f aca="false">IF(AN1700="","",AN1700*17%)</f>
        <v/>
      </c>
      <c r="AP1700" s="49" t="str">
        <f aca="false">IF(AN1700="","",IF(T1700=0.12,(U1700*0.4117)*0.4117,IF(T1700=0,(AI1700*0.07)*0.4117,U1700*0.4117)))</f>
        <v/>
      </c>
      <c r="AQ1700" s="47" t="str">
        <f aca="false">IF(AN1700="","",AO1700-AP1700)</f>
        <v/>
      </c>
      <c r="AR1700" s="50" t="str">
        <f aca="false">IFERROR(IF(AND(AC1700="SIM",Y1700="REVENDA",LEFT(AG1700,5)="ANEXO")*OR(AE1700="ANEXO I",AF1700="ANEXO II"),VLOOKUP(H1700,Dados!G:I,2,0),""),"INSERIR MVA")</f>
        <v/>
      </c>
      <c r="AS1700" s="48" t="str">
        <f aca="false">IF(LEFT(AG1700,5)="ANEXO",VLOOKUP(AG1700,Dados!$X$111:$Z$112,2,0)*(AI1700-Q1700),"")</f>
        <v/>
      </c>
      <c r="AT1700" s="48" t="str">
        <f aca="false">IFERROR(IF(AR1700="","",(AI1700*AR1700)+AI1700),"INSERIR MVA")</f>
        <v/>
      </c>
      <c r="AU1700" s="48" t="str">
        <f aca="false">IF(AT1700="","",IF(AY1700=0.04,U1700,AS1700*AY1700))</f>
        <v/>
      </c>
      <c r="AV1700" s="47" t="str">
        <f aca="false">IFERROR(IF(AU1700="","",(VLOOKUP(AG1700,Dados!$X$111:$Z$112,3,0)*AT1700*0.17)),"INSERIR MVA")</f>
        <v/>
      </c>
      <c r="AW1700" s="47" t="str">
        <f aca="false">IFERROR(IF(AR1700="","",AV1700-AU1700),"")</f>
        <v/>
      </c>
      <c r="AX1700" s="51" t="str">
        <f aca="false">IFERROR(IF(AC1700="NÃO","",IF(AM1700&lt;&gt;"",AM1700-W1700,IF(AQ1700&lt;&gt;"",AQ1700-W1700,IF(AW1700&lt;&gt;"",AW1700-W1700,"")))),"")</f>
        <v/>
      </c>
      <c r="AY1700" s="46" t="str">
        <f aca="false">IFERROR(IF(ISNA(VLOOKUP(R1700,Dados!$X$2:$Y$5,2,0)),VLOOKUP(D1700,Dados!$X$7:$Y$33,2,0),VLOOKUP(R1700,Dados!$X$2:$Y$5,2,0)),"")</f>
        <v/>
      </c>
      <c r="AZ1700" s="52" t="str">
        <f aca="false">IF(C1700="","",IF(AND(Y1700="CONSUMO",AC1700="NÃO")*OR(AG1700="-",AG1700="BIT"),IF(E1700&lt;&gt;"",(AI1700-(P1700+L1700-N1700+Q1700)*AY1700)/0.83),""))</f>
        <v/>
      </c>
      <c r="BA1700" s="51" t="str">
        <f aca="false">IF(AZ1700="","",AZ1700*0.17-((P1700+L1700-N1700+Q1700)*AY1700))</f>
        <v/>
      </c>
      <c r="BB1700" s="51" t="str">
        <f aca="false">IF(AND(Y1700="CONSUMO",AG1700="ANEXO I",AY1700&gt;4%),(AI1700-(P1700+L1700-N1700+Q1700)*0.0514)/0.83*(0.5177)*(0.17)-AI1700*0.0514,IF(AND(Y1700="CONSUMO",AG1700="ANEXO II",AY1700&gt;4%),(AI1700-(P1700+L1700-N1700+Q1700)*0.041)/0.83*(0.3295)*(0.17)-AI1700*0.041,IF(AND(Y1700="CONSUMO",AG1700="ANEXO I",AY1700=4%),(AI1700-(P1700+L1700-N1700+Q1700)*0.04)/0.83*(0.5177)*(0.17)-AI1700*0.04,IF(AND(Y1700="CONSUMO",AG1700="ANEXO II",AY1700=4%),(AI1700-(P1700+L1700-N1700+Q1700)*0.04)/0.83*(0.3295)*(0.17)-AI1700*0.04,""))))</f>
        <v/>
      </c>
      <c r="BC1700" s="51" t="str">
        <f aca="false">IF(C1700="","",IF(AND(Y1700="CONSUMO",AC1700="SIM")*OR(AG1700="-",AG1700="BIT"),IF(E1700&lt;&gt;"",(AI1700-(P1700+L1700-N1700+Q1700)*AY1700)/0.83),""))</f>
        <v/>
      </c>
      <c r="BD1700" s="51" t="str">
        <f aca="false">IF(BC1700="","",BC1700*0.17)</f>
        <v/>
      </c>
      <c r="BE1700" s="51" t="str">
        <f aca="false">IF(I1700=6908,0,IF(BC1700="","",BD1700-((P1700+L1700-N1700+Q1700)*AY1700)))</f>
        <v/>
      </c>
      <c r="BF1700" s="53" t="str">
        <f aca="false">IF(B1700="","",IF(OR(B1700="",E1700="Regime Normal"),0,(AI1700-Q1700)*VLOOKUP(R1700,Dados!$X$98:$Y$108,2,0)))</f>
        <v/>
      </c>
      <c r="BG1700" s="54" t="str">
        <f aca="false">IFERROR(VLOOKUP(I1700,Dados!$AC$27:$AD$43,2,0),IF(B1700="","",IF(D1700&lt;&gt;"MT",IF(AND(AC1700="SIM",Y1700="Revenda"),"2403",IF(AND(AC1700="SIM",Y1700="Consumo"),"2407",IF(AND(AC1700="NÃO",Y1700="Revenda"),"2102",IF(AND(AC1700="NÃO",Y1700="Consumo"),"2556",)))),REPLACE(I1700,1,1,1))))</f>
        <v/>
      </c>
    </row>
    <row r="1701" customFormat="false" ht="12.8" hidden="false" customHeight="true" outlineLevel="0" collapsed="false">
      <c r="Y1701" s="45"/>
      <c r="Z1701" s="46" t="str">
        <f aca="false">IF(B1701="","",(IFERROR(VLOOKUP(H1701,Dados!A$3:B$15000,2,0),"Não Encontrado")))</f>
        <v/>
      </c>
      <c r="AA1701" s="46" t="str">
        <f aca="false">IF(B1701="","",(IFERROR(VLOOKUP(G1701,Dados!C$3:E$15000,3,0),"Não Encontrado")))</f>
        <v/>
      </c>
      <c r="AB1701" s="46" t="str">
        <f aca="false">IFERROR(IF(Z1701&lt;&gt;"Não Encontrado",Z1701,IF(AA1701&lt;&gt;"Não Encontrado",AA1701,"")),"")</f>
        <v/>
      </c>
      <c r="AC1701" s="45" t="str">
        <f aca="false">IF(B1701="","",IF(AB1701="","NÃO","SIM"))</f>
        <v/>
      </c>
      <c r="AD1701" s="45" t="str">
        <f aca="false">IFERROR(VLOOKUP(G1701,Dados!$P$3:$R$500,3,0),"")</f>
        <v/>
      </c>
      <c r="AE1701" s="45" t="str">
        <f aca="false">IFERROR(VLOOKUP(G1701,Dados!$K$3:$L$500,2,0),"")</f>
        <v/>
      </c>
      <c r="AF1701" s="45" t="str">
        <f aca="false">IFERROR(VLOOKUP(G1701,Dados!$M$3:$N$500,2,0),"")</f>
        <v/>
      </c>
      <c r="AG1701" s="45" t="str">
        <f aca="false">IF(F1701="","",IF(AND(AD1701="",AE1701="",AF1701=""),"-",IF(AND(AD1701="BIT",AE1701="",AF1701=""),"BIT",IF(AND(AE1701="ANEXO I",AD1701="",AF1701=""),"ANEXO I",IF(AND(AF1701="ANEXO II",AD1701="",AE1701=""),"ANEXO II","Escolher")))))</f>
        <v/>
      </c>
      <c r="AH1701" s="45" t="str">
        <f aca="false">IF(AG1701&lt;&gt;"Pneus","",IFERROR(VLOOKUP(R1701,Dados!$X$2:$Z$5,3,0)*(AI1701-Q1701),VLOOKUP(D1701,Dados!$X$7:$Z$33,3,0)*(AI1701-Q1701)))</f>
        <v/>
      </c>
      <c r="AI1701" s="47" t="str">
        <f aca="false">IF(B1701="","",P1701+Q1701+O1701+M1701+L1701-N1701)</f>
        <v/>
      </c>
      <c r="AJ1701" s="48" t="str">
        <f aca="false">IFERROR(IF(AND(AC1701="SIM",AG1701="-",Y1701="REVENDA"),(AB1701/1+1)*AI1701,IF(AND(AC1701="SIM",AG1701="Pneus",Y1701="REVENDA"),(AB1701/1+1)*(AI1701-AH1701),"")),"")</f>
        <v/>
      </c>
      <c r="AK1701" s="48" t="str">
        <f aca="false">IF(AJ1701="","",AJ1701*17%)</f>
        <v/>
      </c>
      <c r="AL1701" s="48" t="str">
        <f aca="false">IFERROR(IF(AC1701="NÃO","",IF(AK1701="","",IF(E1701="Simples Nacional",BF1701,IF(T1701=0.12,U1701*0.5833337002,IF(T1701=0,AI1701*0.07,U1701))))),"")</f>
        <v/>
      </c>
      <c r="AM1701" s="47" t="str">
        <f aca="false">IFERROR(IF(AC1701="NÃO","",IF(OR(AG1701="-",AG1701="Pneus"),AK1701-AL1701,"")),"")</f>
        <v/>
      </c>
      <c r="AN1701" s="48" t="str">
        <f aca="false">IF(AND(Y1701="REVENDA",AC1701="SIM",AG1701="BIT"),((AB1701/1+1)*AI1701)*0.4117,"")</f>
        <v/>
      </c>
      <c r="AO1701" s="48" t="str">
        <f aca="false">IF(AN1701="","",AN1701*17%)</f>
        <v/>
      </c>
      <c r="AP1701" s="49" t="str">
        <f aca="false">IF(AN1701="","",IF(T1701=0.12,(U1701*0.4117)*0.4117,IF(T1701=0,(AI1701*0.07)*0.4117,U1701*0.4117)))</f>
        <v/>
      </c>
      <c r="AQ1701" s="47" t="str">
        <f aca="false">IF(AN1701="","",AO1701-AP1701)</f>
        <v/>
      </c>
      <c r="AR1701" s="50" t="str">
        <f aca="false">IFERROR(IF(AND(AC1701="SIM",Y1701="REVENDA",LEFT(AG1701,5)="ANEXO")*OR(AE1701="ANEXO I",AF1701="ANEXO II"),VLOOKUP(H1701,Dados!G:I,2,0),""),"INSERIR MVA")</f>
        <v/>
      </c>
      <c r="AS1701" s="48" t="str">
        <f aca="false">IF(LEFT(AG1701,5)="ANEXO",VLOOKUP(AG1701,Dados!$X$111:$Z$112,2,0)*(AI1701-Q1701),"")</f>
        <v/>
      </c>
      <c r="AT1701" s="48" t="str">
        <f aca="false">IFERROR(IF(AR1701="","",(AI1701*AR1701)+AI1701),"INSERIR MVA")</f>
        <v/>
      </c>
      <c r="AU1701" s="48" t="str">
        <f aca="false">IF(AT1701="","",IF(AY1701=0.04,U1701,AS1701*AY1701))</f>
        <v/>
      </c>
      <c r="AV1701" s="47" t="str">
        <f aca="false">IFERROR(IF(AU1701="","",(VLOOKUP(AG1701,Dados!$X$111:$Z$112,3,0)*AT1701*0.17)),"INSERIR MVA")</f>
        <v/>
      </c>
      <c r="AW1701" s="47" t="str">
        <f aca="false">IFERROR(IF(AR1701="","",AV1701-AU1701),"")</f>
        <v/>
      </c>
      <c r="AX1701" s="51" t="str">
        <f aca="false">IFERROR(IF(AC1701="NÃO","",IF(AM1701&lt;&gt;"",AM1701-W1701,IF(AQ1701&lt;&gt;"",AQ1701-W1701,IF(AW1701&lt;&gt;"",AW1701-W1701,"")))),"")</f>
        <v/>
      </c>
      <c r="AY1701" s="46" t="str">
        <f aca="false">IFERROR(IF(ISNA(VLOOKUP(R1701,Dados!$X$2:$Y$5,2,0)),VLOOKUP(D1701,Dados!$X$7:$Y$33,2,0),VLOOKUP(R1701,Dados!$X$2:$Y$5,2,0)),"")</f>
        <v/>
      </c>
      <c r="AZ1701" s="52" t="str">
        <f aca="false">IF(C1701="","",IF(AND(Y1701="CONSUMO",AC1701="NÃO")*OR(AG1701="-",AG1701="BIT"),IF(E1701&lt;&gt;"",(AI1701-(P1701+L1701-N1701+Q1701)*AY1701)/0.83),""))</f>
        <v/>
      </c>
      <c r="BA1701" s="51" t="str">
        <f aca="false">IF(AZ1701="","",AZ1701*0.17-((P1701+L1701-N1701+Q1701)*AY1701))</f>
        <v/>
      </c>
      <c r="BB1701" s="51" t="str">
        <f aca="false">IF(AND(Y1701="CONSUMO",AG1701="ANEXO I",AY1701&gt;4%),(AI1701-(P1701+L1701-N1701+Q1701)*0.0514)/0.83*(0.5177)*(0.17)-AI1701*0.0514,IF(AND(Y1701="CONSUMO",AG1701="ANEXO II",AY1701&gt;4%),(AI1701-(P1701+L1701-N1701+Q1701)*0.041)/0.83*(0.3295)*(0.17)-AI1701*0.041,IF(AND(Y1701="CONSUMO",AG1701="ANEXO I",AY1701=4%),(AI1701-(P1701+L1701-N1701+Q1701)*0.04)/0.83*(0.5177)*(0.17)-AI1701*0.04,IF(AND(Y1701="CONSUMO",AG1701="ANEXO II",AY1701=4%),(AI1701-(P1701+L1701-N1701+Q1701)*0.04)/0.83*(0.3295)*(0.17)-AI1701*0.04,""))))</f>
        <v/>
      </c>
      <c r="BC1701" s="51" t="str">
        <f aca="false">IF(C1701="","",IF(AND(Y1701="CONSUMO",AC1701="SIM")*OR(AG1701="-",AG1701="BIT"),IF(E1701&lt;&gt;"",(AI1701-(P1701+L1701-N1701+Q1701)*AY1701)/0.83),""))</f>
        <v/>
      </c>
      <c r="BD1701" s="51" t="str">
        <f aca="false">IF(BC1701="","",BC1701*0.17)</f>
        <v/>
      </c>
      <c r="BE1701" s="51" t="str">
        <f aca="false">IF(I1701=6908,0,IF(BC1701="","",BD1701-((P1701+L1701-N1701+Q1701)*AY1701)))</f>
        <v/>
      </c>
      <c r="BF1701" s="53" t="str">
        <f aca="false">IF(B1701="","",IF(OR(B1701="",E1701="Regime Normal"),0,(AI1701-Q1701)*VLOOKUP(R1701,Dados!$X$98:$Y$108,2,0)))</f>
        <v/>
      </c>
      <c r="BG1701" s="54" t="str">
        <f aca="false">IFERROR(VLOOKUP(I1701,Dados!$AC$27:$AD$43,2,0),IF(B1701="","",IF(D1701&lt;&gt;"MT",IF(AND(AC1701="SIM",Y1701="Revenda"),"2403",IF(AND(AC1701="SIM",Y1701="Consumo"),"2407",IF(AND(AC1701="NÃO",Y1701="Revenda"),"2102",IF(AND(AC1701="NÃO",Y1701="Consumo"),"2556",)))),REPLACE(I1701,1,1,1))))</f>
        <v/>
      </c>
    </row>
    <row r="1702" customFormat="false" ht="12.8" hidden="false" customHeight="true" outlineLevel="0" collapsed="false">
      <c r="Y1702" s="45"/>
      <c r="Z1702" s="46" t="str">
        <f aca="false">IF(B1702="","",(IFERROR(VLOOKUP(H1702,Dados!A$3:B$15000,2,0),"Não Encontrado")))</f>
        <v/>
      </c>
      <c r="AA1702" s="46" t="str">
        <f aca="false">IF(B1702="","",(IFERROR(VLOOKUP(G1702,Dados!C$3:E$15000,3,0),"Não Encontrado")))</f>
        <v/>
      </c>
      <c r="AB1702" s="46" t="str">
        <f aca="false">IFERROR(IF(Z1702&lt;&gt;"Não Encontrado",Z1702,IF(AA1702&lt;&gt;"Não Encontrado",AA1702,"")),"")</f>
        <v/>
      </c>
      <c r="AC1702" s="45" t="str">
        <f aca="false">IF(B1702="","",IF(AB1702="","NÃO","SIM"))</f>
        <v/>
      </c>
      <c r="AD1702" s="45" t="str">
        <f aca="false">IFERROR(VLOOKUP(G1702,Dados!$P$3:$R$500,3,0),"")</f>
        <v/>
      </c>
      <c r="AE1702" s="45" t="str">
        <f aca="false">IFERROR(VLOOKUP(G1702,Dados!$K$3:$L$500,2,0),"")</f>
        <v/>
      </c>
      <c r="AF1702" s="45" t="str">
        <f aca="false">IFERROR(VLOOKUP(G1702,Dados!$M$3:$N$500,2,0),"")</f>
        <v/>
      </c>
      <c r="AG1702" s="45" t="str">
        <f aca="false">IF(F1702="","",IF(AND(AD1702="",AE1702="",AF1702=""),"-",IF(AND(AD1702="BIT",AE1702="",AF1702=""),"BIT",IF(AND(AE1702="ANEXO I",AD1702="",AF1702=""),"ANEXO I",IF(AND(AF1702="ANEXO II",AD1702="",AE1702=""),"ANEXO II","Escolher")))))</f>
        <v/>
      </c>
      <c r="AH1702" s="45" t="str">
        <f aca="false">IF(AG1702&lt;&gt;"Pneus","",IFERROR(VLOOKUP(R1702,Dados!$X$2:$Z$5,3,0)*(AI1702-Q1702),VLOOKUP(D1702,Dados!$X$7:$Z$33,3,0)*(AI1702-Q1702)))</f>
        <v/>
      </c>
      <c r="AI1702" s="47" t="str">
        <f aca="false">IF(B1702="","",P1702+Q1702+O1702+M1702+L1702-N1702)</f>
        <v/>
      </c>
      <c r="AJ1702" s="48" t="str">
        <f aca="false">IFERROR(IF(AND(AC1702="SIM",AG1702="-",Y1702="REVENDA"),(AB1702/1+1)*AI1702,IF(AND(AC1702="SIM",AG1702="Pneus",Y1702="REVENDA"),(AB1702/1+1)*(AI1702-AH1702),"")),"")</f>
        <v/>
      </c>
      <c r="AK1702" s="48" t="str">
        <f aca="false">IF(AJ1702="","",AJ1702*17%)</f>
        <v/>
      </c>
      <c r="AL1702" s="48" t="str">
        <f aca="false">IFERROR(IF(AC1702="NÃO","",IF(AK1702="","",IF(E1702="Simples Nacional",BF1702,IF(T1702=0.12,U1702*0.5833337002,IF(T1702=0,AI1702*0.07,U1702))))),"")</f>
        <v/>
      </c>
      <c r="AM1702" s="47" t="str">
        <f aca="false">IFERROR(IF(AC1702="NÃO","",IF(OR(AG1702="-",AG1702="Pneus"),AK1702-AL1702,"")),"")</f>
        <v/>
      </c>
      <c r="AN1702" s="48" t="str">
        <f aca="false">IF(AND(Y1702="REVENDA",AC1702="SIM",AG1702="BIT"),((AB1702/1+1)*AI1702)*0.4117,"")</f>
        <v/>
      </c>
      <c r="AO1702" s="48" t="str">
        <f aca="false">IF(AN1702="","",AN1702*17%)</f>
        <v/>
      </c>
      <c r="AP1702" s="49" t="str">
        <f aca="false">IF(AN1702="","",IF(T1702=0.12,(U1702*0.4117)*0.4117,IF(T1702=0,(AI1702*0.07)*0.4117,U1702*0.4117)))</f>
        <v/>
      </c>
      <c r="AQ1702" s="47" t="str">
        <f aca="false">IF(AN1702="","",AO1702-AP1702)</f>
        <v/>
      </c>
      <c r="AR1702" s="50" t="str">
        <f aca="false">IFERROR(IF(AND(AC1702="SIM",Y1702="REVENDA",LEFT(AG1702,5)="ANEXO")*OR(AE1702="ANEXO I",AF1702="ANEXO II"),VLOOKUP(H1702,Dados!G:I,2,0),""),"INSERIR MVA")</f>
        <v/>
      </c>
      <c r="AS1702" s="48" t="str">
        <f aca="false">IF(LEFT(AG1702,5)="ANEXO",VLOOKUP(AG1702,Dados!$X$111:$Z$112,2,0)*(AI1702-Q1702),"")</f>
        <v/>
      </c>
      <c r="AT1702" s="48" t="str">
        <f aca="false">IFERROR(IF(AR1702="","",(AI1702*AR1702)+AI1702),"INSERIR MVA")</f>
        <v/>
      </c>
      <c r="AU1702" s="48" t="str">
        <f aca="false">IF(AT1702="","",IF(AY1702=0.04,U1702,AS1702*AY1702))</f>
        <v/>
      </c>
      <c r="AV1702" s="47" t="str">
        <f aca="false">IFERROR(IF(AU1702="","",(VLOOKUP(AG1702,Dados!$X$111:$Z$112,3,0)*AT1702*0.17)),"INSERIR MVA")</f>
        <v/>
      </c>
      <c r="AW1702" s="47" t="str">
        <f aca="false">IFERROR(IF(AR1702="","",AV1702-AU1702),"")</f>
        <v/>
      </c>
      <c r="AX1702" s="51" t="str">
        <f aca="false">IFERROR(IF(AC1702="NÃO","",IF(AM1702&lt;&gt;"",AM1702-W1702,IF(AQ1702&lt;&gt;"",AQ1702-W1702,IF(AW1702&lt;&gt;"",AW1702-W1702,"")))),"")</f>
        <v/>
      </c>
      <c r="AY1702" s="46" t="str">
        <f aca="false">IFERROR(IF(ISNA(VLOOKUP(R1702,Dados!$X$2:$Y$5,2,0)),VLOOKUP(D1702,Dados!$X$7:$Y$33,2,0),VLOOKUP(R1702,Dados!$X$2:$Y$5,2,0)),"")</f>
        <v/>
      </c>
      <c r="AZ1702" s="52" t="str">
        <f aca="false">IF(C1702="","",IF(AND(Y1702="CONSUMO",AC1702="NÃO")*OR(AG1702="-",AG1702="BIT"),IF(E1702&lt;&gt;"",(AI1702-(P1702+L1702-N1702+Q1702)*AY1702)/0.83),""))</f>
        <v/>
      </c>
      <c r="BA1702" s="51" t="str">
        <f aca="false">IF(AZ1702="","",AZ1702*0.17-((P1702+L1702-N1702+Q1702)*AY1702))</f>
        <v/>
      </c>
      <c r="BB1702" s="51" t="str">
        <f aca="false">IF(AND(Y1702="CONSUMO",AG1702="ANEXO I",AY1702&gt;4%),(AI1702-(P1702+L1702-N1702+Q1702)*0.0514)/0.83*(0.5177)*(0.17)-AI1702*0.0514,IF(AND(Y1702="CONSUMO",AG1702="ANEXO II",AY1702&gt;4%),(AI1702-(P1702+L1702-N1702+Q1702)*0.041)/0.83*(0.3295)*(0.17)-AI1702*0.041,IF(AND(Y1702="CONSUMO",AG1702="ANEXO I",AY1702=4%),(AI1702-(P1702+L1702-N1702+Q1702)*0.04)/0.83*(0.5177)*(0.17)-AI1702*0.04,IF(AND(Y1702="CONSUMO",AG1702="ANEXO II",AY1702=4%),(AI1702-(P1702+L1702-N1702+Q1702)*0.04)/0.83*(0.3295)*(0.17)-AI1702*0.04,""))))</f>
        <v/>
      </c>
      <c r="BC1702" s="51" t="str">
        <f aca="false">IF(C1702="","",IF(AND(Y1702="CONSUMO",AC1702="SIM")*OR(AG1702="-",AG1702="BIT"),IF(E1702&lt;&gt;"",(AI1702-(P1702+L1702-N1702+Q1702)*AY1702)/0.83),""))</f>
        <v/>
      </c>
      <c r="BD1702" s="51" t="str">
        <f aca="false">IF(BC1702="","",BC1702*0.17)</f>
        <v/>
      </c>
      <c r="BE1702" s="51" t="str">
        <f aca="false">IF(I1702=6908,0,IF(BC1702="","",BD1702-((P1702+L1702-N1702+Q1702)*AY1702)))</f>
        <v/>
      </c>
      <c r="BF1702" s="53" t="str">
        <f aca="false">IF(B1702="","",IF(OR(B1702="",E1702="Regime Normal"),0,(AI1702-Q1702)*VLOOKUP(R1702,Dados!$X$98:$Y$108,2,0)))</f>
        <v/>
      </c>
      <c r="BG1702" s="54" t="str">
        <f aca="false">IFERROR(VLOOKUP(I1702,Dados!$AC$27:$AD$43,2,0),IF(B1702="","",IF(D1702&lt;&gt;"MT",IF(AND(AC1702="SIM",Y1702="Revenda"),"2403",IF(AND(AC1702="SIM",Y1702="Consumo"),"2407",IF(AND(AC1702="NÃO",Y1702="Revenda"),"2102",IF(AND(AC1702="NÃO",Y1702="Consumo"),"2556",)))),REPLACE(I1702,1,1,1))))</f>
        <v/>
      </c>
    </row>
    <row r="1703" customFormat="false" ht="12.8" hidden="false" customHeight="true" outlineLevel="0" collapsed="false">
      <c r="Y1703" s="45"/>
      <c r="Z1703" s="46" t="str">
        <f aca="false">IF(B1703="","",(IFERROR(VLOOKUP(H1703,Dados!A$3:B$15000,2,0),"Não Encontrado")))</f>
        <v/>
      </c>
      <c r="AA1703" s="46" t="str">
        <f aca="false">IF(B1703="","",(IFERROR(VLOOKUP(G1703,Dados!C$3:E$15000,3,0),"Não Encontrado")))</f>
        <v/>
      </c>
      <c r="AB1703" s="46" t="str">
        <f aca="false">IFERROR(IF(Z1703&lt;&gt;"Não Encontrado",Z1703,IF(AA1703&lt;&gt;"Não Encontrado",AA1703,"")),"")</f>
        <v/>
      </c>
      <c r="AC1703" s="45" t="str">
        <f aca="false">IF(B1703="","",IF(AB1703="","NÃO","SIM"))</f>
        <v/>
      </c>
      <c r="AD1703" s="45" t="str">
        <f aca="false">IFERROR(VLOOKUP(G1703,Dados!$P$3:$R$500,3,0),"")</f>
        <v/>
      </c>
      <c r="AE1703" s="45" t="str">
        <f aca="false">IFERROR(VLOOKUP(G1703,Dados!$K$3:$L$500,2,0),"")</f>
        <v/>
      </c>
      <c r="AF1703" s="45" t="str">
        <f aca="false">IFERROR(VLOOKUP(G1703,Dados!$M$3:$N$500,2,0),"")</f>
        <v/>
      </c>
      <c r="AG1703" s="45" t="str">
        <f aca="false">IF(F1703="","",IF(AND(AD1703="",AE1703="",AF1703=""),"-",IF(AND(AD1703="BIT",AE1703="",AF1703=""),"BIT",IF(AND(AE1703="ANEXO I",AD1703="",AF1703=""),"ANEXO I",IF(AND(AF1703="ANEXO II",AD1703="",AE1703=""),"ANEXO II","Escolher")))))</f>
        <v/>
      </c>
      <c r="AH1703" s="45" t="str">
        <f aca="false">IF(AG1703&lt;&gt;"Pneus","",IFERROR(VLOOKUP(R1703,Dados!$X$2:$Z$5,3,0)*(AI1703-Q1703),VLOOKUP(D1703,Dados!$X$7:$Z$33,3,0)*(AI1703-Q1703)))</f>
        <v/>
      </c>
      <c r="AI1703" s="47" t="str">
        <f aca="false">IF(B1703="","",P1703+Q1703+O1703+M1703+L1703-N1703)</f>
        <v/>
      </c>
      <c r="AJ1703" s="48" t="str">
        <f aca="false">IFERROR(IF(AND(AC1703="SIM",AG1703="-",Y1703="REVENDA"),(AB1703/1+1)*AI1703,IF(AND(AC1703="SIM",AG1703="Pneus",Y1703="REVENDA"),(AB1703/1+1)*(AI1703-AH1703),"")),"")</f>
        <v/>
      </c>
      <c r="AK1703" s="48" t="str">
        <f aca="false">IF(AJ1703="","",AJ1703*17%)</f>
        <v/>
      </c>
      <c r="AL1703" s="48" t="str">
        <f aca="false">IFERROR(IF(AC1703="NÃO","",IF(AK1703="","",IF(E1703="Simples Nacional",BF1703,IF(T1703=0.12,U1703*0.5833337002,IF(T1703=0,AI1703*0.07,U1703))))),"")</f>
        <v/>
      </c>
      <c r="AM1703" s="47" t="str">
        <f aca="false">IFERROR(IF(AC1703="NÃO","",IF(OR(AG1703="-",AG1703="Pneus"),AK1703-AL1703,"")),"")</f>
        <v/>
      </c>
      <c r="AN1703" s="48" t="str">
        <f aca="false">IF(AND(Y1703="REVENDA",AC1703="SIM",AG1703="BIT"),((AB1703/1+1)*AI1703)*0.4117,"")</f>
        <v/>
      </c>
      <c r="AO1703" s="48" t="str">
        <f aca="false">IF(AN1703="","",AN1703*17%)</f>
        <v/>
      </c>
      <c r="AP1703" s="49" t="str">
        <f aca="false">IF(AN1703="","",IF(T1703=0.12,(U1703*0.4117)*0.4117,IF(T1703=0,(AI1703*0.07)*0.4117,U1703*0.4117)))</f>
        <v/>
      </c>
      <c r="AQ1703" s="47" t="str">
        <f aca="false">IF(AN1703="","",AO1703-AP1703)</f>
        <v/>
      </c>
      <c r="AR1703" s="50" t="str">
        <f aca="false">IFERROR(IF(AND(AC1703="SIM",Y1703="REVENDA",LEFT(AG1703,5)="ANEXO")*OR(AE1703="ANEXO I",AF1703="ANEXO II"),VLOOKUP(H1703,Dados!G:I,2,0),""),"INSERIR MVA")</f>
        <v/>
      </c>
      <c r="AS1703" s="48" t="str">
        <f aca="false">IF(LEFT(AG1703,5)="ANEXO",VLOOKUP(AG1703,Dados!$X$111:$Z$112,2,0)*(AI1703-Q1703),"")</f>
        <v/>
      </c>
      <c r="AT1703" s="48" t="str">
        <f aca="false">IFERROR(IF(AR1703="","",(AI1703*AR1703)+AI1703),"INSERIR MVA")</f>
        <v/>
      </c>
      <c r="AU1703" s="48" t="str">
        <f aca="false">IF(AT1703="","",IF(AY1703=0.04,U1703,AS1703*AY1703))</f>
        <v/>
      </c>
      <c r="AV1703" s="47" t="str">
        <f aca="false">IFERROR(IF(AU1703="","",(VLOOKUP(AG1703,Dados!$X$111:$Z$112,3,0)*AT1703*0.17)),"INSERIR MVA")</f>
        <v/>
      </c>
      <c r="AW1703" s="47" t="str">
        <f aca="false">IFERROR(IF(AR1703="","",AV1703-AU1703),"")</f>
        <v/>
      </c>
      <c r="AX1703" s="51" t="str">
        <f aca="false">IFERROR(IF(AC1703="NÃO","",IF(AM1703&lt;&gt;"",AM1703-W1703,IF(AQ1703&lt;&gt;"",AQ1703-W1703,IF(AW1703&lt;&gt;"",AW1703-W1703,"")))),"")</f>
        <v/>
      </c>
      <c r="AY1703" s="46" t="str">
        <f aca="false">IFERROR(IF(ISNA(VLOOKUP(R1703,Dados!$X$2:$Y$5,2,0)),VLOOKUP(D1703,Dados!$X$7:$Y$33,2,0),VLOOKUP(R1703,Dados!$X$2:$Y$5,2,0)),"")</f>
        <v/>
      </c>
      <c r="AZ1703" s="52" t="str">
        <f aca="false">IF(C1703="","",IF(AND(Y1703="CONSUMO",AC1703="NÃO")*OR(AG1703="-",AG1703="BIT"),IF(E1703&lt;&gt;"",(AI1703-(P1703+L1703-N1703+Q1703)*AY1703)/0.83),""))</f>
        <v/>
      </c>
      <c r="BA1703" s="51" t="str">
        <f aca="false">IF(AZ1703="","",AZ1703*0.17-((P1703+L1703-N1703+Q1703)*AY1703))</f>
        <v/>
      </c>
      <c r="BB1703" s="51" t="str">
        <f aca="false">IF(AND(Y1703="CONSUMO",AG1703="ANEXO I",AY1703&gt;4%),(AI1703-(P1703+L1703-N1703+Q1703)*0.0514)/0.83*(0.5177)*(0.17)-AI1703*0.0514,IF(AND(Y1703="CONSUMO",AG1703="ANEXO II",AY1703&gt;4%),(AI1703-(P1703+L1703-N1703+Q1703)*0.041)/0.83*(0.3295)*(0.17)-AI1703*0.041,IF(AND(Y1703="CONSUMO",AG1703="ANEXO I",AY1703=4%),(AI1703-(P1703+L1703-N1703+Q1703)*0.04)/0.83*(0.5177)*(0.17)-AI1703*0.04,IF(AND(Y1703="CONSUMO",AG1703="ANEXO II",AY1703=4%),(AI1703-(P1703+L1703-N1703+Q1703)*0.04)/0.83*(0.3295)*(0.17)-AI1703*0.04,""))))</f>
        <v/>
      </c>
      <c r="BC1703" s="51" t="str">
        <f aca="false">IF(C1703="","",IF(AND(Y1703="CONSUMO",AC1703="SIM")*OR(AG1703="-",AG1703="BIT"),IF(E1703&lt;&gt;"",(AI1703-(P1703+L1703-N1703+Q1703)*AY1703)/0.83),""))</f>
        <v/>
      </c>
      <c r="BD1703" s="51" t="str">
        <f aca="false">IF(BC1703="","",BC1703*0.17)</f>
        <v/>
      </c>
      <c r="BE1703" s="51" t="str">
        <f aca="false">IF(I1703=6908,0,IF(BC1703="","",BD1703-((P1703+L1703-N1703+Q1703)*AY1703)))</f>
        <v/>
      </c>
      <c r="BF1703" s="53" t="str">
        <f aca="false">IF(B1703="","",IF(OR(B1703="",E1703="Regime Normal"),0,(AI1703-Q1703)*VLOOKUP(R1703,Dados!$X$98:$Y$108,2,0)))</f>
        <v/>
      </c>
      <c r="BG1703" s="54" t="str">
        <f aca="false">IFERROR(VLOOKUP(I1703,Dados!$AC$27:$AD$43,2,0),IF(B1703="","",IF(D1703&lt;&gt;"MT",IF(AND(AC1703="SIM",Y1703="Revenda"),"2403",IF(AND(AC1703="SIM",Y1703="Consumo"),"2407",IF(AND(AC1703="NÃO",Y1703="Revenda"),"2102",IF(AND(AC1703="NÃO",Y1703="Consumo"),"2556",)))),REPLACE(I1703,1,1,1))))</f>
        <v/>
      </c>
    </row>
    <row r="1704" customFormat="false" ht="12.8" hidden="false" customHeight="true" outlineLevel="0" collapsed="false">
      <c r="Y1704" s="45"/>
      <c r="Z1704" s="46" t="str">
        <f aca="false">IF(B1704="","",(IFERROR(VLOOKUP(H1704,Dados!A$3:B$15000,2,0),"Não Encontrado")))</f>
        <v/>
      </c>
      <c r="AA1704" s="46" t="str">
        <f aca="false">IF(B1704="","",(IFERROR(VLOOKUP(G1704,Dados!C$3:E$15000,3,0),"Não Encontrado")))</f>
        <v/>
      </c>
      <c r="AB1704" s="46" t="str">
        <f aca="false">IFERROR(IF(Z1704&lt;&gt;"Não Encontrado",Z1704,IF(AA1704&lt;&gt;"Não Encontrado",AA1704,"")),"")</f>
        <v/>
      </c>
      <c r="AC1704" s="45" t="str">
        <f aca="false">IF(B1704="","",IF(AB1704="","NÃO","SIM"))</f>
        <v/>
      </c>
      <c r="AD1704" s="45" t="str">
        <f aca="false">IFERROR(VLOOKUP(G1704,Dados!$P$3:$R$500,3,0),"")</f>
        <v/>
      </c>
      <c r="AE1704" s="45" t="str">
        <f aca="false">IFERROR(VLOOKUP(G1704,Dados!$K$3:$L$500,2,0),"")</f>
        <v/>
      </c>
      <c r="AF1704" s="45" t="str">
        <f aca="false">IFERROR(VLOOKUP(G1704,Dados!$M$3:$N$500,2,0),"")</f>
        <v/>
      </c>
      <c r="AG1704" s="45" t="str">
        <f aca="false">IF(F1704="","",IF(AND(AD1704="",AE1704="",AF1704=""),"-",IF(AND(AD1704="BIT",AE1704="",AF1704=""),"BIT",IF(AND(AE1704="ANEXO I",AD1704="",AF1704=""),"ANEXO I",IF(AND(AF1704="ANEXO II",AD1704="",AE1704=""),"ANEXO II","Escolher")))))</f>
        <v/>
      </c>
      <c r="AH1704" s="45" t="str">
        <f aca="false">IF(AG1704&lt;&gt;"Pneus","",IFERROR(VLOOKUP(R1704,Dados!$X$2:$Z$5,3,0)*(AI1704-Q1704),VLOOKUP(D1704,Dados!$X$7:$Z$33,3,0)*(AI1704-Q1704)))</f>
        <v/>
      </c>
      <c r="AI1704" s="47" t="str">
        <f aca="false">IF(B1704="","",P1704+Q1704+O1704+M1704+L1704-N1704)</f>
        <v/>
      </c>
      <c r="AJ1704" s="48" t="str">
        <f aca="false">IFERROR(IF(AND(AC1704="SIM",AG1704="-",Y1704="REVENDA"),(AB1704/1+1)*AI1704,IF(AND(AC1704="SIM",AG1704="Pneus",Y1704="REVENDA"),(AB1704/1+1)*(AI1704-AH1704),"")),"")</f>
        <v/>
      </c>
      <c r="AK1704" s="48" t="str">
        <f aca="false">IF(AJ1704="","",AJ1704*17%)</f>
        <v/>
      </c>
      <c r="AL1704" s="48" t="str">
        <f aca="false">IFERROR(IF(AC1704="NÃO","",IF(AK1704="","",IF(E1704="Simples Nacional",BF1704,IF(T1704=0.12,U1704*0.5833337002,IF(T1704=0,AI1704*0.07,U1704))))),"")</f>
        <v/>
      </c>
      <c r="AM1704" s="47" t="str">
        <f aca="false">IFERROR(IF(AC1704="NÃO","",IF(OR(AG1704="-",AG1704="Pneus"),AK1704-AL1704,"")),"")</f>
        <v/>
      </c>
      <c r="AN1704" s="48" t="str">
        <f aca="false">IF(AND(Y1704="REVENDA",AC1704="SIM",AG1704="BIT"),((AB1704/1+1)*AI1704)*0.4117,"")</f>
        <v/>
      </c>
      <c r="AO1704" s="48" t="str">
        <f aca="false">IF(AN1704="","",AN1704*17%)</f>
        <v/>
      </c>
      <c r="AP1704" s="49" t="str">
        <f aca="false">IF(AN1704="","",IF(T1704=0.12,(U1704*0.4117)*0.4117,IF(T1704=0,(AI1704*0.07)*0.4117,U1704*0.4117)))</f>
        <v/>
      </c>
      <c r="AQ1704" s="47" t="str">
        <f aca="false">IF(AN1704="","",AO1704-AP1704)</f>
        <v/>
      </c>
      <c r="AR1704" s="50" t="str">
        <f aca="false">IFERROR(IF(AND(AC1704="SIM",Y1704="REVENDA",LEFT(AG1704,5)="ANEXO")*OR(AE1704="ANEXO I",AF1704="ANEXO II"),VLOOKUP(H1704,Dados!G:I,2,0),""),"INSERIR MVA")</f>
        <v/>
      </c>
      <c r="AS1704" s="48" t="str">
        <f aca="false">IF(LEFT(AG1704,5)="ANEXO",VLOOKUP(AG1704,Dados!$X$111:$Z$112,2,0)*(AI1704-Q1704),"")</f>
        <v/>
      </c>
      <c r="AT1704" s="48" t="str">
        <f aca="false">IFERROR(IF(AR1704="","",(AI1704*AR1704)+AI1704),"INSERIR MVA")</f>
        <v/>
      </c>
      <c r="AU1704" s="48" t="str">
        <f aca="false">IF(AT1704="","",IF(AY1704=0.04,U1704,AS1704*AY1704))</f>
        <v/>
      </c>
      <c r="AV1704" s="47" t="str">
        <f aca="false">IFERROR(IF(AU1704="","",(VLOOKUP(AG1704,Dados!$X$111:$Z$112,3,0)*AT1704*0.17)),"INSERIR MVA")</f>
        <v/>
      </c>
      <c r="AW1704" s="47" t="str">
        <f aca="false">IFERROR(IF(AR1704="","",AV1704-AU1704),"")</f>
        <v/>
      </c>
      <c r="AX1704" s="51" t="str">
        <f aca="false">IFERROR(IF(AC1704="NÃO","",IF(AM1704&lt;&gt;"",AM1704-W1704,IF(AQ1704&lt;&gt;"",AQ1704-W1704,IF(AW1704&lt;&gt;"",AW1704-W1704,"")))),"")</f>
        <v/>
      </c>
      <c r="AY1704" s="46" t="str">
        <f aca="false">IFERROR(IF(ISNA(VLOOKUP(R1704,Dados!$X$2:$Y$5,2,0)),VLOOKUP(D1704,Dados!$X$7:$Y$33,2,0),VLOOKUP(R1704,Dados!$X$2:$Y$5,2,0)),"")</f>
        <v/>
      </c>
      <c r="AZ1704" s="52" t="str">
        <f aca="false">IF(C1704="","",IF(AND(Y1704="CONSUMO",AC1704="NÃO")*OR(AG1704="-",AG1704="BIT"),IF(E1704&lt;&gt;"",(AI1704-(P1704+L1704-N1704+Q1704)*AY1704)/0.83),""))</f>
        <v/>
      </c>
      <c r="BA1704" s="51" t="str">
        <f aca="false">IF(AZ1704="","",AZ1704*0.17-((P1704+L1704-N1704+Q1704)*AY1704))</f>
        <v/>
      </c>
      <c r="BB1704" s="51" t="str">
        <f aca="false">IF(AND(Y1704="CONSUMO",AG1704="ANEXO I",AY1704&gt;4%),(AI1704-(P1704+L1704-N1704+Q1704)*0.0514)/0.83*(0.5177)*(0.17)-AI1704*0.0514,IF(AND(Y1704="CONSUMO",AG1704="ANEXO II",AY1704&gt;4%),(AI1704-(P1704+L1704-N1704+Q1704)*0.041)/0.83*(0.3295)*(0.17)-AI1704*0.041,IF(AND(Y1704="CONSUMO",AG1704="ANEXO I",AY1704=4%),(AI1704-(P1704+L1704-N1704+Q1704)*0.04)/0.83*(0.5177)*(0.17)-AI1704*0.04,IF(AND(Y1704="CONSUMO",AG1704="ANEXO II",AY1704=4%),(AI1704-(P1704+L1704-N1704+Q1704)*0.04)/0.83*(0.3295)*(0.17)-AI1704*0.04,""))))</f>
        <v/>
      </c>
      <c r="BC1704" s="51" t="str">
        <f aca="false">IF(C1704="","",IF(AND(Y1704="CONSUMO",AC1704="SIM")*OR(AG1704="-",AG1704="BIT"),IF(E1704&lt;&gt;"",(AI1704-(P1704+L1704-N1704+Q1704)*AY1704)/0.83),""))</f>
        <v/>
      </c>
      <c r="BD1704" s="51" t="str">
        <f aca="false">IF(BC1704="","",BC1704*0.17)</f>
        <v/>
      </c>
      <c r="BE1704" s="51" t="str">
        <f aca="false">IF(I1704=6908,0,IF(BC1704="","",BD1704-((P1704+L1704-N1704+Q1704)*AY1704)))</f>
        <v/>
      </c>
      <c r="BF1704" s="53" t="str">
        <f aca="false">IF(B1704="","",IF(OR(B1704="",E1704="Regime Normal"),0,(AI1704-Q1704)*VLOOKUP(R1704,Dados!$X$98:$Y$108,2,0)))</f>
        <v/>
      </c>
      <c r="BG1704" s="54" t="str">
        <f aca="false">IFERROR(VLOOKUP(I1704,Dados!$AC$27:$AD$43,2,0),IF(B1704="","",IF(D1704&lt;&gt;"MT",IF(AND(AC1704="SIM",Y1704="Revenda"),"2403",IF(AND(AC1704="SIM",Y1704="Consumo"),"2407",IF(AND(AC1704="NÃO",Y1704="Revenda"),"2102",IF(AND(AC1704="NÃO",Y1704="Consumo"),"2556",)))),REPLACE(I1704,1,1,1))))</f>
        <v/>
      </c>
    </row>
    <row r="1705" customFormat="false" ht="12.8" hidden="false" customHeight="true" outlineLevel="0" collapsed="false">
      <c r="Y1705" s="45"/>
      <c r="Z1705" s="46" t="str">
        <f aca="false">IF(B1705="","",(IFERROR(VLOOKUP(H1705,Dados!A$3:B$15000,2,0),"Não Encontrado")))</f>
        <v/>
      </c>
      <c r="AA1705" s="46" t="str">
        <f aca="false">IF(B1705="","",(IFERROR(VLOOKUP(G1705,Dados!C$3:E$15000,3,0),"Não Encontrado")))</f>
        <v/>
      </c>
      <c r="AB1705" s="46" t="str">
        <f aca="false">IFERROR(IF(Z1705&lt;&gt;"Não Encontrado",Z1705,IF(AA1705&lt;&gt;"Não Encontrado",AA1705,"")),"")</f>
        <v/>
      </c>
      <c r="AC1705" s="45" t="str">
        <f aca="false">IF(B1705="","",IF(AB1705="","NÃO","SIM"))</f>
        <v/>
      </c>
      <c r="AD1705" s="45" t="str">
        <f aca="false">IFERROR(VLOOKUP(G1705,Dados!$P$3:$R$500,3,0),"")</f>
        <v/>
      </c>
      <c r="AE1705" s="45" t="str">
        <f aca="false">IFERROR(VLOOKUP(G1705,Dados!$K$3:$L$500,2,0),"")</f>
        <v/>
      </c>
      <c r="AF1705" s="45" t="str">
        <f aca="false">IFERROR(VLOOKUP(G1705,Dados!$M$3:$N$500,2,0),"")</f>
        <v/>
      </c>
      <c r="AG1705" s="45" t="str">
        <f aca="false">IF(F1705="","",IF(AND(AD1705="",AE1705="",AF1705=""),"-",IF(AND(AD1705="BIT",AE1705="",AF1705=""),"BIT",IF(AND(AE1705="ANEXO I",AD1705="",AF1705=""),"ANEXO I",IF(AND(AF1705="ANEXO II",AD1705="",AE1705=""),"ANEXO II","Escolher")))))</f>
        <v/>
      </c>
      <c r="AH1705" s="45" t="str">
        <f aca="false">IF(AG1705&lt;&gt;"Pneus","",IFERROR(VLOOKUP(R1705,Dados!$X$2:$Z$5,3,0)*(AI1705-Q1705),VLOOKUP(D1705,Dados!$X$7:$Z$33,3,0)*(AI1705-Q1705)))</f>
        <v/>
      </c>
      <c r="AI1705" s="47" t="str">
        <f aca="false">IF(B1705="","",P1705+Q1705+O1705+M1705+L1705-N1705)</f>
        <v/>
      </c>
      <c r="AJ1705" s="48" t="str">
        <f aca="false">IFERROR(IF(AND(AC1705="SIM",AG1705="-",Y1705="REVENDA"),(AB1705/1+1)*AI1705,IF(AND(AC1705="SIM",AG1705="Pneus",Y1705="REVENDA"),(AB1705/1+1)*(AI1705-AH1705),"")),"")</f>
        <v/>
      </c>
      <c r="AK1705" s="48" t="str">
        <f aca="false">IF(AJ1705="","",AJ1705*17%)</f>
        <v/>
      </c>
      <c r="AL1705" s="48" t="str">
        <f aca="false">IFERROR(IF(AC1705="NÃO","",IF(AK1705="","",IF(E1705="Simples Nacional",BF1705,IF(T1705=0.12,U1705*0.5833337002,IF(T1705=0,AI1705*0.07,U1705))))),"")</f>
        <v/>
      </c>
      <c r="AM1705" s="47" t="str">
        <f aca="false">IFERROR(IF(AC1705="NÃO","",IF(OR(AG1705="-",AG1705="Pneus"),AK1705-AL1705,"")),"")</f>
        <v/>
      </c>
      <c r="AN1705" s="48" t="str">
        <f aca="false">IF(AND(Y1705="REVENDA",AC1705="SIM",AG1705="BIT"),((AB1705/1+1)*AI1705)*0.4117,"")</f>
        <v/>
      </c>
      <c r="AO1705" s="48" t="str">
        <f aca="false">IF(AN1705="","",AN1705*17%)</f>
        <v/>
      </c>
      <c r="AP1705" s="49" t="str">
        <f aca="false">IF(AN1705="","",IF(T1705=0.12,(U1705*0.4117)*0.4117,IF(T1705=0,(AI1705*0.07)*0.4117,U1705*0.4117)))</f>
        <v/>
      </c>
      <c r="AQ1705" s="47" t="str">
        <f aca="false">IF(AN1705="","",AO1705-AP1705)</f>
        <v/>
      </c>
      <c r="AR1705" s="50" t="str">
        <f aca="false">IFERROR(IF(AND(AC1705="SIM",Y1705="REVENDA",LEFT(AG1705,5)="ANEXO")*OR(AE1705="ANEXO I",AF1705="ANEXO II"),VLOOKUP(H1705,Dados!G:I,2,0),""),"INSERIR MVA")</f>
        <v/>
      </c>
      <c r="AS1705" s="48" t="str">
        <f aca="false">IF(LEFT(AG1705,5)="ANEXO",VLOOKUP(AG1705,Dados!$X$111:$Z$112,2,0)*(AI1705-Q1705),"")</f>
        <v/>
      </c>
      <c r="AT1705" s="48" t="str">
        <f aca="false">IFERROR(IF(AR1705="","",(AI1705*AR1705)+AI1705),"INSERIR MVA")</f>
        <v/>
      </c>
      <c r="AU1705" s="48" t="str">
        <f aca="false">IF(AT1705="","",IF(AY1705=0.04,U1705,AS1705*AY1705))</f>
        <v/>
      </c>
      <c r="AV1705" s="47" t="str">
        <f aca="false">IFERROR(IF(AU1705="","",(VLOOKUP(AG1705,Dados!$X$111:$Z$112,3,0)*AT1705*0.17)),"INSERIR MVA")</f>
        <v/>
      </c>
      <c r="AW1705" s="47" t="str">
        <f aca="false">IFERROR(IF(AR1705="","",AV1705-AU1705),"")</f>
        <v/>
      </c>
      <c r="AX1705" s="51" t="str">
        <f aca="false">IFERROR(IF(AC1705="NÃO","",IF(AM1705&lt;&gt;"",AM1705-W1705,IF(AQ1705&lt;&gt;"",AQ1705-W1705,IF(AW1705&lt;&gt;"",AW1705-W1705,"")))),"")</f>
        <v/>
      </c>
      <c r="AY1705" s="46" t="str">
        <f aca="false">IFERROR(IF(ISNA(VLOOKUP(R1705,Dados!$X$2:$Y$5,2,0)),VLOOKUP(D1705,Dados!$X$7:$Y$33,2,0),VLOOKUP(R1705,Dados!$X$2:$Y$5,2,0)),"")</f>
        <v/>
      </c>
      <c r="AZ1705" s="52" t="str">
        <f aca="false">IF(C1705="","",IF(AND(Y1705="CONSUMO",AC1705="NÃO")*OR(AG1705="-",AG1705="BIT"),IF(E1705&lt;&gt;"",(AI1705-(P1705+L1705-N1705+Q1705)*AY1705)/0.83),""))</f>
        <v/>
      </c>
      <c r="BA1705" s="51" t="str">
        <f aca="false">IF(AZ1705="","",AZ1705*0.17-((P1705+L1705-N1705+Q1705)*AY1705))</f>
        <v/>
      </c>
      <c r="BB1705" s="51" t="str">
        <f aca="false">IF(AND(Y1705="CONSUMO",AG1705="ANEXO I",AY1705&gt;4%),(AI1705-(P1705+L1705-N1705+Q1705)*0.0514)/0.83*(0.5177)*(0.17)-AI1705*0.0514,IF(AND(Y1705="CONSUMO",AG1705="ANEXO II",AY1705&gt;4%),(AI1705-(P1705+L1705-N1705+Q1705)*0.041)/0.83*(0.3295)*(0.17)-AI1705*0.041,IF(AND(Y1705="CONSUMO",AG1705="ANEXO I",AY1705=4%),(AI1705-(P1705+L1705-N1705+Q1705)*0.04)/0.83*(0.5177)*(0.17)-AI1705*0.04,IF(AND(Y1705="CONSUMO",AG1705="ANEXO II",AY1705=4%),(AI1705-(P1705+L1705-N1705+Q1705)*0.04)/0.83*(0.3295)*(0.17)-AI1705*0.04,""))))</f>
        <v/>
      </c>
      <c r="BC1705" s="51" t="str">
        <f aca="false">IF(C1705="","",IF(AND(Y1705="CONSUMO",AC1705="SIM")*OR(AG1705="-",AG1705="BIT"),IF(E1705&lt;&gt;"",(AI1705-(P1705+L1705-N1705+Q1705)*AY1705)/0.83),""))</f>
        <v/>
      </c>
      <c r="BD1705" s="51" t="str">
        <f aca="false">IF(BC1705="","",BC1705*0.17)</f>
        <v/>
      </c>
      <c r="BE1705" s="51" t="str">
        <f aca="false">IF(I1705=6908,0,IF(BC1705="","",BD1705-((P1705+L1705-N1705+Q1705)*AY1705)))</f>
        <v/>
      </c>
      <c r="BF1705" s="53" t="str">
        <f aca="false">IF(B1705="","",IF(OR(B1705="",E1705="Regime Normal"),0,(AI1705-Q1705)*VLOOKUP(R1705,Dados!$X$98:$Y$108,2,0)))</f>
        <v/>
      </c>
      <c r="BG1705" s="54" t="str">
        <f aca="false">IFERROR(VLOOKUP(I1705,Dados!$AC$27:$AD$43,2,0),IF(B1705="","",IF(D1705&lt;&gt;"MT",IF(AND(AC1705="SIM",Y1705="Revenda"),"2403",IF(AND(AC1705="SIM",Y1705="Consumo"),"2407",IF(AND(AC1705="NÃO",Y1705="Revenda"),"2102",IF(AND(AC1705="NÃO",Y1705="Consumo"),"2556",)))),REPLACE(I1705,1,1,1))))</f>
        <v/>
      </c>
    </row>
    <row r="1706" customFormat="false" ht="12.8" hidden="false" customHeight="true" outlineLevel="0" collapsed="false">
      <c r="Y1706" s="45"/>
      <c r="Z1706" s="46" t="str">
        <f aca="false">IF(B1706="","",(IFERROR(VLOOKUP(H1706,Dados!A$3:B$15000,2,0),"Não Encontrado")))</f>
        <v/>
      </c>
      <c r="AA1706" s="46" t="str">
        <f aca="false">IF(B1706="","",(IFERROR(VLOOKUP(G1706,Dados!C$3:E$15000,3,0),"Não Encontrado")))</f>
        <v/>
      </c>
      <c r="AB1706" s="46" t="str">
        <f aca="false">IFERROR(IF(Z1706&lt;&gt;"Não Encontrado",Z1706,IF(AA1706&lt;&gt;"Não Encontrado",AA1706,"")),"")</f>
        <v/>
      </c>
      <c r="AC1706" s="45" t="str">
        <f aca="false">IF(B1706="","",IF(AB1706="","NÃO","SIM"))</f>
        <v/>
      </c>
      <c r="AD1706" s="45" t="str">
        <f aca="false">IFERROR(VLOOKUP(G1706,Dados!$P$3:$R$500,3,0),"")</f>
        <v/>
      </c>
      <c r="AE1706" s="45" t="str">
        <f aca="false">IFERROR(VLOOKUP(G1706,Dados!$K$3:$L$500,2,0),"")</f>
        <v/>
      </c>
      <c r="AF1706" s="45" t="str">
        <f aca="false">IFERROR(VLOOKUP(G1706,Dados!$M$3:$N$500,2,0),"")</f>
        <v/>
      </c>
      <c r="AG1706" s="45" t="str">
        <f aca="false">IF(F1706="","",IF(AND(AD1706="",AE1706="",AF1706=""),"-",IF(AND(AD1706="BIT",AE1706="",AF1706=""),"BIT",IF(AND(AE1706="ANEXO I",AD1706="",AF1706=""),"ANEXO I",IF(AND(AF1706="ANEXO II",AD1706="",AE1706=""),"ANEXO II","Escolher")))))</f>
        <v/>
      </c>
      <c r="AH1706" s="45" t="str">
        <f aca="false">IF(AG1706&lt;&gt;"Pneus","",IFERROR(VLOOKUP(R1706,Dados!$X$2:$Z$5,3,0)*(AI1706-Q1706),VLOOKUP(D1706,Dados!$X$7:$Z$33,3,0)*(AI1706-Q1706)))</f>
        <v/>
      </c>
      <c r="AI1706" s="47" t="str">
        <f aca="false">IF(B1706="","",P1706+Q1706+O1706+M1706+L1706-N1706)</f>
        <v/>
      </c>
      <c r="AJ1706" s="48" t="str">
        <f aca="false">IFERROR(IF(AND(AC1706="SIM",AG1706="-",Y1706="REVENDA"),(AB1706/1+1)*AI1706,IF(AND(AC1706="SIM",AG1706="Pneus",Y1706="REVENDA"),(AB1706/1+1)*(AI1706-AH1706),"")),"")</f>
        <v/>
      </c>
      <c r="AK1706" s="48" t="str">
        <f aca="false">IF(AJ1706="","",AJ1706*17%)</f>
        <v/>
      </c>
      <c r="AL1706" s="48" t="str">
        <f aca="false">IFERROR(IF(AC1706="NÃO","",IF(AK1706="","",IF(E1706="Simples Nacional",BF1706,IF(T1706=0.12,U1706*0.5833337002,IF(T1706=0,AI1706*0.07,U1706))))),"")</f>
        <v/>
      </c>
      <c r="AM1706" s="47" t="str">
        <f aca="false">IFERROR(IF(AC1706="NÃO","",IF(OR(AG1706="-",AG1706="Pneus"),AK1706-AL1706,"")),"")</f>
        <v/>
      </c>
      <c r="AN1706" s="48" t="str">
        <f aca="false">IF(AND(Y1706="REVENDA",AC1706="SIM",AG1706="BIT"),((AB1706/1+1)*AI1706)*0.4117,"")</f>
        <v/>
      </c>
      <c r="AO1706" s="48" t="str">
        <f aca="false">IF(AN1706="","",AN1706*17%)</f>
        <v/>
      </c>
      <c r="AP1706" s="49" t="str">
        <f aca="false">IF(AN1706="","",IF(T1706=0.12,(U1706*0.4117)*0.4117,IF(T1706=0,(AI1706*0.07)*0.4117,U1706*0.4117)))</f>
        <v/>
      </c>
      <c r="AQ1706" s="47" t="str">
        <f aca="false">IF(AN1706="","",AO1706-AP1706)</f>
        <v/>
      </c>
      <c r="AR1706" s="50" t="str">
        <f aca="false">IFERROR(IF(AND(AC1706="SIM",Y1706="REVENDA",LEFT(AG1706,5)="ANEXO")*OR(AE1706="ANEXO I",AF1706="ANEXO II"),VLOOKUP(H1706,Dados!G:I,2,0),""),"INSERIR MVA")</f>
        <v/>
      </c>
      <c r="AS1706" s="48" t="str">
        <f aca="false">IF(LEFT(AG1706,5)="ANEXO",VLOOKUP(AG1706,Dados!$X$111:$Z$112,2,0)*(AI1706-Q1706),"")</f>
        <v/>
      </c>
      <c r="AT1706" s="48" t="str">
        <f aca="false">IFERROR(IF(AR1706="","",(AI1706*AR1706)+AI1706),"INSERIR MVA")</f>
        <v/>
      </c>
      <c r="AU1706" s="48" t="str">
        <f aca="false">IF(AT1706="","",IF(AY1706=0.04,U1706,AS1706*AY1706))</f>
        <v/>
      </c>
      <c r="AV1706" s="47" t="str">
        <f aca="false">IFERROR(IF(AU1706="","",(VLOOKUP(AG1706,Dados!$X$111:$Z$112,3,0)*AT1706*0.17)),"INSERIR MVA")</f>
        <v/>
      </c>
      <c r="AW1706" s="47" t="str">
        <f aca="false">IFERROR(IF(AR1706="","",AV1706-AU1706),"")</f>
        <v/>
      </c>
      <c r="AX1706" s="51" t="str">
        <f aca="false">IFERROR(IF(AC1706="NÃO","",IF(AM1706&lt;&gt;"",AM1706-W1706,IF(AQ1706&lt;&gt;"",AQ1706-W1706,IF(AW1706&lt;&gt;"",AW1706-W1706,"")))),"")</f>
        <v/>
      </c>
      <c r="AY1706" s="46" t="str">
        <f aca="false">IFERROR(IF(ISNA(VLOOKUP(R1706,Dados!$X$2:$Y$5,2,0)),VLOOKUP(D1706,Dados!$X$7:$Y$33,2,0),VLOOKUP(R1706,Dados!$X$2:$Y$5,2,0)),"")</f>
        <v/>
      </c>
      <c r="AZ1706" s="52" t="str">
        <f aca="false">IF(C1706="","",IF(AND(Y1706="CONSUMO",AC1706="NÃO")*OR(AG1706="-",AG1706="BIT"),IF(E1706&lt;&gt;"",(AI1706-(P1706+L1706-N1706+Q1706)*AY1706)/0.83),""))</f>
        <v/>
      </c>
      <c r="BA1706" s="51" t="str">
        <f aca="false">IF(AZ1706="","",AZ1706*0.17-((P1706+L1706-N1706+Q1706)*AY1706))</f>
        <v/>
      </c>
      <c r="BB1706" s="51" t="str">
        <f aca="false">IF(AND(Y1706="CONSUMO",AG1706="ANEXO I",AY1706&gt;4%),(AI1706-(P1706+L1706-N1706+Q1706)*0.0514)/0.83*(0.5177)*(0.17)-AI1706*0.0514,IF(AND(Y1706="CONSUMO",AG1706="ANEXO II",AY1706&gt;4%),(AI1706-(P1706+L1706-N1706+Q1706)*0.041)/0.83*(0.3295)*(0.17)-AI1706*0.041,IF(AND(Y1706="CONSUMO",AG1706="ANEXO I",AY1706=4%),(AI1706-(P1706+L1706-N1706+Q1706)*0.04)/0.83*(0.5177)*(0.17)-AI1706*0.04,IF(AND(Y1706="CONSUMO",AG1706="ANEXO II",AY1706=4%),(AI1706-(P1706+L1706-N1706+Q1706)*0.04)/0.83*(0.3295)*(0.17)-AI1706*0.04,""))))</f>
        <v/>
      </c>
      <c r="BC1706" s="51" t="str">
        <f aca="false">IF(C1706="","",IF(AND(Y1706="CONSUMO",AC1706="SIM")*OR(AG1706="-",AG1706="BIT"),IF(E1706&lt;&gt;"",(AI1706-(P1706+L1706-N1706+Q1706)*AY1706)/0.83),""))</f>
        <v/>
      </c>
      <c r="BD1706" s="51" t="str">
        <f aca="false">IF(BC1706="","",BC1706*0.17)</f>
        <v/>
      </c>
      <c r="BE1706" s="51" t="str">
        <f aca="false">IF(I1706=6908,0,IF(BC1706="","",BD1706-((P1706+L1706-N1706+Q1706)*AY1706)))</f>
        <v/>
      </c>
      <c r="BF1706" s="53" t="str">
        <f aca="false">IF(B1706="","",IF(OR(B1706="",E1706="Regime Normal"),0,(AI1706-Q1706)*VLOOKUP(R1706,Dados!$X$98:$Y$108,2,0)))</f>
        <v/>
      </c>
      <c r="BG1706" s="54" t="str">
        <f aca="false">IFERROR(VLOOKUP(I1706,Dados!$AC$27:$AD$43,2,0),IF(B1706="","",IF(D1706&lt;&gt;"MT",IF(AND(AC1706="SIM",Y1706="Revenda"),"2403",IF(AND(AC1706="SIM",Y1706="Consumo"),"2407",IF(AND(AC1706="NÃO",Y1706="Revenda"),"2102",IF(AND(AC1706="NÃO",Y1706="Consumo"),"2556",)))),REPLACE(I1706,1,1,1))))</f>
        <v/>
      </c>
    </row>
    <row r="1707" customFormat="false" ht="12.8" hidden="false" customHeight="true" outlineLevel="0" collapsed="false">
      <c r="Y1707" s="45"/>
      <c r="Z1707" s="46" t="str">
        <f aca="false">IF(B1707="","",(IFERROR(VLOOKUP(H1707,Dados!A$3:B$15000,2,0),"Não Encontrado")))</f>
        <v/>
      </c>
      <c r="AA1707" s="46" t="str">
        <f aca="false">IF(B1707="","",(IFERROR(VLOOKUP(G1707,Dados!C$3:E$15000,3,0),"Não Encontrado")))</f>
        <v/>
      </c>
      <c r="AB1707" s="46" t="str">
        <f aca="false">IFERROR(IF(Z1707&lt;&gt;"Não Encontrado",Z1707,IF(AA1707&lt;&gt;"Não Encontrado",AA1707,"")),"")</f>
        <v/>
      </c>
      <c r="AC1707" s="45" t="str">
        <f aca="false">IF(B1707="","",IF(AB1707="","NÃO","SIM"))</f>
        <v/>
      </c>
      <c r="AD1707" s="45" t="str">
        <f aca="false">IFERROR(VLOOKUP(G1707,Dados!$P$3:$R$500,3,0),"")</f>
        <v/>
      </c>
      <c r="AE1707" s="45" t="str">
        <f aca="false">IFERROR(VLOOKUP(G1707,Dados!$K$3:$L$500,2,0),"")</f>
        <v/>
      </c>
      <c r="AF1707" s="45" t="str">
        <f aca="false">IFERROR(VLOOKUP(G1707,Dados!$M$3:$N$500,2,0),"")</f>
        <v/>
      </c>
      <c r="AG1707" s="45" t="str">
        <f aca="false">IF(F1707="","",IF(AND(AD1707="",AE1707="",AF1707=""),"-",IF(AND(AD1707="BIT",AE1707="",AF1707=""),"BIT",IF(AND(AE1707="ANEXO I",AD1707="",AF1707=""),"ANEXO I",IF(AND(AF1707="ANEXO II",AD1707="",AE1707=""),"ANEXO II","Escolher")))))</f>
        <v/>
      </c>
      <c r="AH1707" s="45" t="str">
        <f aca="false">IF(AG1707&lt;&gt;"Pneus","",IFERROR(VLOOKUP(R1707,Dados!$X$2:$Z$5,3,0)*(AI1707-Q1707),VLOOKUP(D1707,Dados!$X$7:$Z$33,3,0)*(AI1707-Q1707)))</f>
        <v/>
      </c>
      <c r="AI1707" s="47" t="str">
        <f aca="false">IF(B1707="","",P1707+Q1707+O1707+M1707+L1707-N1707)</f>
        <v/>
      </c>
      <c r="AJ1707" s="48" t="str">
        <f aca="false">IFERROR(IF(AND(AC1707="SIM",AG1707="-",Y1707="REVENDA"),(AB1707/1+1)*AI1707,IF(AND(AC1707="SIM",AG1707="Pneus",Y1707="REVENDA"),(AB1707/1+1)*(AI1707-AH1707),"")),"")</f>
        <v/>
      </c>
      <c r="AK1707" s="48" t="str">
        <f aca="false">IF(AJ1707="","",AJ1707*17%)</f>
        <v/>
      </c>
      <c r="AL1707" s="48" t="str">
        <f aca="false">IFERROR(IF(AC1707="NÃO","",IF(AK1707="","",IF(E1707="Simples Nacional",BF1707,IF(T1707=0.12,U1707*0.5833337002,IF(T1707=0,AI1707*0.07,U1707))))),"")</f>
        <v/>
      </c>
      <c r="AM1707" s="47" t="str">
        <f aca="false">IFERROR(IF(AC1707="NÃO","",IF(OR(AG1707="-",AG1707="Pneus"),AK1707-AL1707,"")),"")</f>
        <v/>
      </c>
      <c r="AN1707" s="48" t="str">
        <f aca="false">IF(AND(Y1707="REVENDA",AC1707="SIM",AG1707="BIT"),((AB1707/1+1)*AI1707)*0.4117,"")</f>
        <v/>
      </c>
      <c r="AO1707" s="48" t="str">
        <f aca="false">IF(AN1707="","",AN1707*17%)</f>
        <v/>
      </c>
      <c r="AP1707" s="49" t="str">
        <f aca="false">IF(AN1707="","",IF(T1707=0.12,(U1707*0.4117)*0.4117,IF(T1707=0,(AI1707*0.07)*0.4117,U1707*0.4117)))</f>
        <v/>
      </c>
      <c r="AQ1707" s="47" t="str">
        <f aca="false">IF(AN1707="","",AO1707-AP1707)</f>
        <v/>
      </c>
      <c r="AR1707" s="50" t="str">
        <f aca="false">IFERROR(IF(AND(AC1707="SIM",Y1707="REVENDA",LEFT(AG1707,5)="ANEXO")*OR(AE1707="ANEXO I",AF1707="ANEXO II"),VLOOKUP(H1707,Dados!G:I,2,0),""),"INSERIR MVA")</f>
        <v/>
      </c>
      <c r="AS1707" s="48" t="str">
        <f aca="false">IF(LEFT(AG1707,5)="ANEXO",VLOOKUP(AG1707,Dados!$X$111:$Z$112,2,0)*(AI1707-Q1707),"")</f>
        <v/>
      </c>
      <c r="AT1707" s="48" t="str">
        <f aca="false">IFERROR(IF(AR1707="","",(AI1707*AR1707)+AI1707),"INSERIR MVA")</f>
        <v/>
      </c>
      <c r="AU1707" s="48" t="str">
        <f aca="false">IF(AT1707="","",IF(AY1707=0.04,U1707,AS1707*AY1707))</f>
        <v/>
      </c>
      <c r="AV1707" s="47" t="str">
        <f aca="false">IFERROR(IF(AU1707="","",(VLOOKUP(AG1707,Dados!$X$111:$Z$112,3,0)*AT1707*0.17)),"INSERIR MVA")</f>
        <v/>
      </c>
      <c r="AW1707" s="47" t="str">
        <f aca="false">IFERROR(IF(AR1707="","",AV1707-AU1707),"")</f>
        <v/>
      </c>
      <c r="AX1707" s="51" t="str">
        <f aca="false">IFERROR(IF(AC1707="NÃO","",IF(AM1707&lt;&gt;"",AM1707-W1707,IF(AQ1707&lt;&gt;"",AQ1707-W1707,IF(AW1707&lt;&gt;"",AW1707-W1707,"")))),"")</f>
        <v/>
      </c>
      <c r="AY1707" s="46" t="str">
        <f aca="false">IFERROR(IF(ISNA(VLOOKUP(R1707,Dados!$X$2:$Y$5,2,0)),VLOOKUP(D1707,Dados!$X$7:$Y$33,2,0),VLOOKUP(R1707,Dados!$X$2:$Y$5,2,0)),"")</f>
        <v/>
      </c>
      <c r="AZ1707" s="52" t="str">
        <f aca="false">IF(C1707="","",IF(AND(Y1707="CONSUMO",AC1707="NÃO")*OR(AG1707="-",AG1707="BIT"),IF(E1707&lt;&gt;"",(AI1707-(P1707+L1707-N1707+Q1707)*AY1707)/0.83),""))</f>
        <v/>
      </c>
      <c r="BA1707" s="51" t="str">
        <f aca="false">IF(AZ1707="","",AZ1707*0.17-((P1707+L1707-N1707+Q1707)*AY1707))</f>
        <v/>
      </c>
      <c r="BB1707" s="51" t="str">
        <f aca="false">IF(AND(Y1707="CONSUMO",AG1707="ANEXO I",AY1707&gt;4%),(AI1707-(P1707+L1707-N1707+Q1707)*0.0514)/0.83*(0.5177)*(0.17)-AI1707*0.0514,IF(AND(Y1707="CONSUMO",AG1707="ANEXO II",AY1707&gt;4%),(AI1707-(P1707+L1707-N1707+Q1707)*0.041)/0.83*(0.3295)*(0.17)-AI1707*0.041,IF(AND(Y1707="CONSUMO",AG1707="ANEXO I",AY1707=4%),(AI1707-(P1707+L1707-N1707+Q1707)*0.04)/0.83*(0.5177)*(0.17)-AI1707*0.04,IF(AND(Y1707="CONSUMO",AG1707="ANEXO II",AY1707=4%),(AI1707-(P1707+L1707-N1707+Q1707)*0.04)/0.83*(0.3295)*(0.17)-AI1707*0.04,""))))</f>
        <v/>
      </c>
      <c r="BC1707" s="51" t="str">
        <f aca="false">IF(C1707="","",IF(AND(Y1707="CONSUMO",AC1707="SIM")*OR(AG1707="-",AG1707="BIT"),IF(E1707&lt;&gt;"",(AI1707-(P1707+L1707-N1707+Q1707)*AY1707)/0.83),""))</f>
        <v/>
      </c>
      <c r="BD1707" s="51" t="str">
        <f aca="false">IF(BC1707="","",BC1707*0.17)</f>
        <v/>
      </c>
      <c r="BE1707" s="51" t="str">
        <f aca="false">IF(I1707=6908,0,IF(BC1707="","",BD1707-((P1707+L1707-N1707+Q1707)*AY1707)))</f>
        <v/>
      </c>
      <c r="BF1707" s="53" t="str">
        <f aca="false">IF(B1707="","",IF(OR(B1707="",E1707="Regime Normal"),0,(AI1707-Q1707)*VLOOKUP(R1707,Dados!$X$98:$Y$108,2,0)))</f>
        <v/>
      </c>
      <c r="BG1707" s="54" t="str">
        <f aca="false">IFERROR(VLOOKUP(I1707,Dados!$AC$27:$AD$43,2,0),IF(B1707="","",IF(D1707&lt;&gt;"MT",IF(AND(AC1707="SIM",Y1707="Revenda"),"2403",IF(AND(AC1707="SIM",Y1707="Consumo"),"2407",IF(AND(AC1707="NÃO",Y1707="Revenda"),"2102",IF(AND(AC1707="NÃO",Y1707="Consumo"),"2556",)))),REPLACE(I1707,1,1,1))))</f>
        <v/>
      </c>
    </row>
    <row r="1708" customFormat="false" ht="12.8" hidden="false" customHeight="true" outlineLevel="0" collapsed="false">
      <c r="Y1708" s="45"/>
      <c r="Z1708" s="46" t="str">
        <f aca="false">IF(B1708="","",(IFERROR(VLOOKUP(H1708,Dados!A$3:B$15000,2,0),"Não Encontrado")))</f>
        <v/>
      </c>
      <c r="AA1708" s="46" t="str">
        <f aca="false">IF(B1708="","",(IFERROR(VLOOKUP(G1708,Dados!C$3:E$15000,3,0),"Não Encontrado")))</f>
        <v/>
      </c>
      <c r="AB1708" s="46" t="str">
        <f aca="false">IFERROR(IF(Z1708&lt;&gt;"Não Encontrado",Z1708,IF(AA1708&lt;&gt;"Não Encontrado",AA1708,"")),"")</f>
        <v/>
      </c>
      <c r="AC1708" s="45" t="str">
        <f aca="false">IF(B1708="","",IF(AB1708="","NÃO","SIM"))</f>
        <v/>
      </c>
      <c r="AD1708" s="45" t="str">
        <f aca="false">IFERROR(VLOOKUP(G1708,Dados!$P$3:$R$500,3,0),"")</f>
        <v/>
      </c>
      <c r="AE1708" s="45" t="str">
        <f aca="false">IFERROR(VLOOKUP(G1708,Dados!$K$3:$L$500,2,0),"")</f>
        <v/>
      </c>
      <c r="AF1708" s="45" t="str">
        <f aca="false">IFERROR(VLOOKUP(G1708,Dados!$M$3:$N$500,2,0),"")</f>
        <v/>
      </c>
      <c r="AG1708" s="45" t="str">
        <f aca="false">IF(F1708="","",IF(AND(AD1708="",AE1708="",AF1708=""),"-",IF(AND(AD1708="BIT",AE1708="",AF1708=""),"BIT",IF(AND(AE1708="ANEXO I",AD1708="",AF1708=""),"ANEXO I",IF(AND(AF1708="ANEXO II",AD1708="",AE1708=""),"ANEXO II","Escolher")))))</f>
        <v/>
      </c>
      <c r="AH1708" s="45" t="str">
        <f aca="false">IF(AG1708&lt;&gt;"Pneus","",IFERROR(VLOOKUP(R1708,Dados!$X$2:$Z$5,3,0)*(AI1708-Q1708),VLOOKUP(D1708,Dados!$X$7:$Z$33,3,0)*(AI1708-Q1708)))</f>
        <v/>
      </c>
      <c r="AI1708" s="47" t="str">
        <f aca="false">IF(B1708="","",P1708+Q1708+O1708+M1708+L1708-N1708)</f>
        <v/>
      </c>
      <c r="AJ1708" s="48" t="str">
        <f aca="false">IFERROR(IF(AND(AC1708="SIM",AG1708="-",Y1708="REVENDA"),(AB1708/1+1)*AI1708,IF(AND(AC1708="SIM",AG1708="Pneus",Y1708="REVENDA"),(AB1708/1+1)*(AI1708-AH1708),"")),"")</f>
        <v/>
      </c>
      <c r="AK1708" s="48" t="str">
        <f aca="false">IF(AJ1708="","",AJ1708*17%)</f>
        <v/>
      </c>
      <c r="AL1708" s="48" t="str">
        <f aca="false">IFERROR(IF(AC1708="NÃO","",IF(AK1708="","",IF(E1708="Simples Nacional",BF1708,IF(T1708=0.12,U1708*0.5833337002,IF(T1708=0,AI1708*0.07,U1708))))),"")</f>
        <v/>
      </c>
      <c r="AM1708" s="47" t="str">
        <f aca="false">IFERROR(IF(AC1708="NÃO","",IF(OR(AG1708="-",AG1708="Pneus"),AK1708-AL1708,"")),"")</f>
        <v/>
      </c>
      <c r="AN1708" s="48" t="str">
        <f aca="false">IF(AND(Y1708="REVENDA",AC1708="SIM",AG1708="BIT"),((AB1708/1+1)*AI1708)*0.4117,"")</f>
        <v/>
      </c>
      <c r="AO1708" s="48" t="str">
        <f aca="false">IF(AN1708="","",AN1708*17%)</f>
        <v/>
      </c>
      <c r="AP1708" s="49" t="str">
        <f aca="false">IF(AN1708="","",IF(T1708=0.12,(U1708*0.4117)*0.4117,IF(T1708=0,(AI1708*0.07)*0.4117,U1708*0.4117)))</f>
        <v/>
      </c>
      <c r="AQ1708" s="47" t="str">
        <f aca="false">IF(AN1708="","",AO1708-AP1708)</f>
        <v/>
      </c>
      <c r="AR1708" s="50" t="str">
        <f aca="false">IFERROR(IF(AND(AC1708="SIM",Y1708="REVENDA",LEFT(AG1708,5)="ANEXO")*OR(AE1708="ANEXO I",AF1708="ANEXO II"),VLOOKUP(H1708,Dados!G:I,2,0),""),"INSERIR MVA")</f>
        <v/>
      </c>
      <c r="AS1708" s="48" t="str">
        <f aca="false">IF(LEFT(AG1708,5)="ANEXO",VLOOKUP(AG1708,Dados!$X$111:$Z$112,2,0)*(AI1708-Q1708),"")</f>
        <v/>
      </c>
      <c r="AT1708" s="48" t="str">
        <f aca="false">IFERROR(IF(AR1708="","",(AI1708*AR1708)+AI1708),"INSERIR MVA")</f>
        <v/>
      </c>
      <c r="AU1708" s="48" t="str">
        <f aca="false">IF(AT1708="","",IF(AY1708=0.04,U1708,AS1708*AY1708))</f>
        <v/>
      </c>
      <c r="AV1708" s="47" t="str">
        <f aca="false">IFERROR(IF(AU1708="","",(VLOOKUP(AG1708,Dados!$X$111:$Z$112,3,0)*AT1708*0.17)),"INSERIR MVA")</f>
        <v/>
      </c>
      <c r="AW1708" s="47" t="str">
        <f aca="false">IFERROR(IF(AR1708="","",AV1708-AU1708),"")</f>
        <v/>
      </c>
      <c r="AX1708" s="51" t="str">
        <f aca="false">IFERROR(IF(AC1708="NÃO","",IF(AM1708&lt;&gt;"",AM1708-W1708,IF(AQ1708&lt;&gt;"",AQ1708-W1708,IF(AW1708&lt;&gt;"",AW1708-W1708,"")))),"")</f>
        <v/>
      </c>
      <c r="AY1708" s="46" t="str">
        <f aca="false">IFERROR(IF(ISNA(VLOOKUP(R1708,Dados!$X$2:$Y$5,2,0)),VLOOKUP(D1708,Dados!$X$7:$Y$33,2,0),VLOOKUP(R1708,Dados!$X$2:$Y$5,2,0)),"")</f>
        <v/>
      </c>
      <c r="AZ1708" s="52" t="str">
        <f aca="false">IF(C1708="","",IF(AND(Y1708="CONSUMO",AC1708="NÃO")*OR(AG1708="-",AG1708="BIT"),IF(E1708&lt;&gt;"",(AI1708-(P1708+L1708-N1708+Q1708)*AY1708)/0.83),""))</f>
        <v/>
      </c>
      <c r="BA1708" s="51" t="str">
        <f aca="false">IF(AZ1708="","",AZ1708*0.17-((P1708+L1708-N1708+Q1708)*AY1708))</f>
        <v/>
      </c>
      <c r="BB1708" s="51" t="str">
        <f aca="false">IF(AND(Y1708="CONSUMO",AG1708="ANEXO I",AY1708&gt;4%),(AI1708-(P1708+L1708-N1708+Q1708)*0.0514)/0.83*(0.5177)*(0.17)-AI1708*0.0514,IF(AND(Y1708="CONSUMO",AG1708="ANEXO II",AY1708&gt;4%),(AI1708-(P1708+L1708-N1708+Q1708)*0.041)/0.83*(0.3295)*(0.17)-AI1708*0.041,IF(AND(Y1708="CONSUMO",AG1708="ANEXO I",AY1708=4%),(AI1708-(P1708+L1708-N1708+Q1708)*0.04)/0.83*(0.5177)*(0.17)-AI1708*0.04,IF(AND(Y1708="CONSUMO",AG1708="ANEXO II",AY1708=4%),(AI1708-(P1708+L1708-N1708+Q1708)*0.04)/0.83*(0.3295)*(0.17)-AI1708*0.04,""))))</f>
        <v/>
      </c>
      <c r="BC1708" s="51" t="str">
        <f aca="false">IF(C1708="","",IF(AND(Y1708="CONSUMO",AC1708="SIM")*OR(AG1708="-",AG1708="BIT"),IF(E1708&lt;&gt;"",(AI1708-(P1708+L1708-N1708+Q1708)*AY1708)/0.83),""))</f>
        <v/>
      </c>
      <c r="BD1708" s="51" t="str">
        <f aca="false">IF(BC1708="","",BC1708*0.17)</f>
        <v/>
      </c>
      <c r="BE1708" s="51" t="str">
        <f aca="false">IF(I1708=6908,0,IF(BC1708="","",BD1708-((P1708+L1708-N1708+Q1708)*AY1708)))</f>
        <v/>
      </c>
      <c r="BF1708" s="53" t="str">
        <f aca="false">IF(B1708="","",IF(OR(B1708="",E1708="Regime Normal"),0,(AI1708-Q1708)*VLOOKUP(R1708,Dados!$X$98:$Y$108,2,0)))</f>
        <v/>
      </c>
      <c r="BG1708" s="54" t="str">
        <f aca="false">IFERROR(VLOOKUP(I1708,Dados!$AC$27:$AD$43,2,0),IF(B1708="","",IF(D1708&lt;&gt;"MT",IF(AND(AC1708="SIM",Y1708="Revenda"),"2403",IF(AND(AC1708="SIM",Y1708="Consumo"),"2407",IF(AND(AC1708="NÃO",Y1708="Revenda"),"2102",IF(AND(AC1708="NÃO",Y1708="Consumo"),"2556",)))),REPLACE(I1708,1,1,1))))</f>
        <v/>
      </c>
    </row>
    <row r="1709" customFormat="false" ht="12.8" hidden="false" customHeight="true" outlineLevel="0" collapsed="false">
      <c r="Y1709" s="45"/>
      <c r="Z1709" s="46" t="str">
        <f aca="false">IF(B1709="","",(IFERROR(VLOOKUP(H1709,Dados!A$3:B$15000,2,0),"Não Encontrado")))</f>
        <v/>
      </c>
      <c r="AA1709" s="46" t="str">
        <f aca="false">IF(B1709="","",(IFERROR(VLOOKUP(G1709,Dados!C$3:E$15000,3,0),"Não Encontrado")))</f>
        <v/>
      </c>
      <c r="AB1709" s="46" t="str">
        <f aca="false">IFERROR(IF(Z1709&lt;&gt;"Não Encontrado",Z1709,IF(AA1709&lt;&gt;"Não Encontrado",AA1709,"")),"")</f>
        <v/>
      </c>
      <c r="AC1709" s="45" t="str">
        <f aca="false">IF(B1709="","",IF(AB1709="","NÃO","SIM"))</f>
        <v/>
      </c>
      <c r="AD1709" s="45" t="str">
        <f aca="false">IFERROR(VLOOKUP(G1709,Dados!$P$3:$R$500,3,0),"")</f>
        <v/>
      </c>
      <c r="AE1709" s="45" t="str">
        <f aca="false">IFERROR(VLOOKUP(G1709,Dados!$K$3:$L$500,2,0),"")</f>
        <v/>
      </c>
      <c r="AF1709" s="45" t="str">
        <f aca="false">IFERROR(VLOOKUP(G1709,Dados!$M$3:$N$500,2,0),"")</f>
        <v/>
      </c>
      <c r="AG1709" s="45" t="str">
        <f aca="false">IF(F1709="","",IF(AND(AD1709="",AE1709="",AF1709=""),"-",IF(AND(AD1709="BIT",AE1709="",AF1709=""),"BIT",IF(AND(AE1709="ANEXO I",AD1709="",AF1709=""),"ANEXO I",IF(AND(AF1709="ANEXO II",AD1709="",AE1709=""),"ANEXO II","Escolher")))))</f>
        <v/>
      </c>
      <c r="AH1709" s="45" t="str">
        <f aca="false">IF(AG1709&lt;&gt;"Pneus","",IFERROR(VLOOKUP(R1709,Dados!$X$2:$Z$5,3,0)*(AI1709-Q1709),VLOOKUP(D1709,Dados!$X$7:$Z$33,3,0)*(AI1709-Q1709)))</f>
        <v/>
      </c>
      <c r="AI1709" s="47" t="str">
        <f aca="false">IF(B1709="","",P1709+Q1709+O1709+M1709+L1709-N1709)</f>
        <v/>
      </c>
      <c r="AJ1709" s="48" t="str">
        <f aca="false">IFERROR(IF(AND(AC1709="SIM",AG1709="-",Y1709="REVENDA"),(AB1709/1+1)*AI1709,IF(AND(AC1709="SIM",AG1709="Pneus",Y1709="REVENDA"),(AB1709/1+1)*(AI1709-AH1709),"")),"")</f>
        <v/>
      </c>
      <c r="AK1709" s="48" t="str">
        <f aca="false">IF(AJ1709="","",AJ1709*17%)</f>
        <v/>
      </c>
      <c r="AL1709" s="48" t="str">
        <f aca="false">IFERROR(IF(AC1709="NÃO","",IF(AK1709="","",IF(E1709="Simples Nacional",BF1709,IF(T1709=0.12,U1709*0.5833337002,IF(T1709=0,AI1709*0.07,U1709))))),"")</f>
        <v/>
      </c>
      <c r="AM1709" s="47" t="str">
        <f aca="false">IFERROR(IF(AC1709="NÃO","",IF(OR(AG1709="-",AG1709="Pneus"),AK1709-AL1709,"")),"")</f>
        <v/>
      </c>
      <c r="AN1709" s="48" t="str">
        <f aca="false">IF(AND(Y1709="REVENDA",AC1709="SIM",AG1709="BIT"),((AB1709/1+1)*AI1709)*0.4117,"")</f>
        <v/>
      </c>
      <c r="AO1709" s="48" t="str">
        <f aca="false">IF(AN1709="","",AN1709*17%)</f>
        <v/>
      </c>
      <c r="AP1709" s="49" t="str">
        <f aca="false">IF(AN1709="","",IF(T1709=0.12,(U1709*0.4117)*0.4117,IF(T1709=0,(AI1709*0.07)*0.4117,U1709*0.4117)))</f>
        <v/>
      </c>
      <c r="AQ1709" s="47" t="str">
        <f aca="false">IF(AN1709="","",AO1709-AP1709)</f>
        <v/>
      </c>
      <c r="AR1709" s="50" t="str">
        <f aca="false">IFERROR(IF(AND(AC1709="SIM",Y1709="REVENDA",LEFT(AG1709,5)="ANEXO")*OR(AE1709="ANEXO I",AF1709="ANEXO II"),VLOOKUP(H1709,Dados!G:I,2,0),""),"INSERIR MVA")</f>
        <v/>
      </c>
      <c r="AS1709" s="48" t="str">
        <f aca="false">IF(LEFT(AG1709,5)="ANEXO",VLOOKUP(AG1709,Dados!$X$111:$Z$112,2,0)*(AI1709-Q1709),"")</f>
        <v/>
      </c>
      <c r="AT1709" s="48" t="str">
        <f aca="false">IFERROR(IF(AR1709="","",(AI1709*AR1709)+AI1709),"INSERIR MVA")</f>
        <v/>
      </c>
      <c r="AU1709" s="48" t="str">
        <f aca="false">IF(AT1709="","",IF(AY1709=0.04,U1709,AS1709*AY1709))</f>
        <v/>
      </c>
      <c r="AV1709" s="47" t="str">
        <f aca="false">IFERROR(IF(AU1709="","",(VLOOKUP(AG1709,Dados!$X$111:$Z$112,3,0)*AT1709*0.17)),"INSERIR MVA")</f>
        <v/>
      </c>
      <c r="AW1709" s="47" t="str">
        <f aca="false">IFERROR(IF(AR1709="","",AV1709-AU1709),"")</f>
        <v/>
      </c>
      <c r="AX1709" s="51" t="str">
        <f aca="false">IFERROR(IF(AC1709="NÃO","",IF(AM1709&lt;&gt;"",AM1709-W1709,IF(AQ1709&lt;&gt;"",AQ1709-W1709,IF(AW1709&lt;&gt;"",AW1709-W1709,"")))),"")</f>
        <v/>
      </c>
      <c r="AY1709" s="46" t="str">
        <f aca="false">IFERROR(IF(ISNA(VLOOKUP(R1709,Dados!$X$2:$Y$5,2,0)),VLOOKUP(D1709,Dados!$X$7:$Y$33,2,0),VLOOKUP(R1709,Dados!$X$2:$Y$5,2,0)),"")</f>
        <v/>
      </c>
      <c r="AZ1709" s="52" t="str">
        <f aca="false">IF(C1709="","",IF(AND(Y1709="CONSUMO",AC1709="NÃO")*OR(AG1709="-",AG1709="BIT"),IF(E1709&lt;&gt;"",(AI1709-(P1709+L1709-N1709+Q1709)*AY1709)/0.83),""))</f>
        <v/>
      </c>
      <c r="BA1709" s="51" t="str">
        <f aca="false">IF(AZ1709="","",AZ1709*0.17-((P1709+L1709-N1709+Q1709)*AY1709))</f>
        <v/>
      </c>
      <c r="BB1709" s="51" t="str">
        <f aca="false">IF(AND(Y1709="CONSUMO",AG1709="ANEXO I",AY1709&gt;4%),(AI1709-(P1709+L1709-N1709+Q1709)*0.0514)/0.83*(0.5177)*(0.17)-AI1709*0.0514,IF(AND(Y1709="CONSUMO",AG1709="ANEXO II",AY1709&gt;4%),(AI1709-(P1709+L1709-N1709+Q1709)*0.041)/0.83*(0.3295)*(0.17)-AI1709*0.041,IF(AND(Y1709="CONSUMO",AG1709="ANEXO I",AY1709=4%),(AI1709-(P1709+L1709-N1709+Q1709)*0.04)/0.83*(0.5177)*(0.17)-AI1709*0.04,IF(AND(Y1709="CONSUMO",AG1709="ANEXO II",AY1709=4%),(AI1709-(P1709+L1709-N1709+Q1709)*0.04)/0.83*(0.3295)*(0.17)-AI1709*0.04,""))))</f>
        <v/>
      </c>
      <c r="BC1709" s="51" t="str">
        <f aca="false">IF(C1709="","",IF(AND(Y1709="CONSUMO",AC1709="SIM")*OR(AG1709="-",AG1709="BIT"),IF(E1709&lt;&gt;"",(AI1709-(P1709+L1709-N1709+Q1709)*AY1709)/0.83),""))</f>
        <v/>
      </c>
      <c r="BD1709" s="51" t="str">
        <f aca="false">IF(BC1709="","",BC1709*0.17)</f>
        <v/>
      </c>
      <c r="BE1709" s="51" t="str">
        <f aca="false">IF(I1709=6908,0,IF(BC1709="","",BD1709-((P1709+L1709-N1709+Q1709)*AY1709)))</f>
        <v/>
      </c>
      <c r="BF1709" s="53" t="str">
        <f aca="false">IF(B1709="","",IF(OR(B1709="",E1709="Regime Normal"),0,(AI1709-Q1709)*VLOOKUP(R1709,Dados!$X$98:$Y$108,2,0)))</f>
        <v/>
      </c>
      <c r="BG1709" s="54" t="str">
        <f aca="false">IFERROR(VLOOKUP(I1709,Dados!$AC$27:$AD$43,2,0),IF(B1709="","",IF(D1709&lt;&gt;"MT",IF(AND(AC1709="SIM",Y1709="Revenda"),"2403",IF(AND(AC1709="SIM",Y1709="Consumo"),"2407",IF(AND(AC1709="NÃO",Y1709="Revenda"),"2102",IF(AND(AC1709="NÃO",Y1709="Consumo"),"2556",)))),REPLACE(I1709,1,1,1))))</f>
        <v/>
      </c>
    </row>
    <row r="1710" customFormat="false" ht="12.8" hidden="false" customHeight="true" outlineLevel="0" collapsed="false">
      <c r="Y1710" s="45"/>
      <c r="Z1710" s="46" t="str">
        <f aca="false">IF(B1710="","",(IFERROR(VLOOKUP(H1710,Dados!A$3:B$15000,2,0),"Não Encontrado")))</f>
        <v/>
      </c>
      <c r="AA1710" s="46" t="str">
        <f aca="false">IF(B1710="","",(IFERROR(VLOOKUP(G1710,Dados!C$3:E$15000,3,0),"Não Encontrado")))</f>
        <v/>
      </c>
      <c r="AB1710" s="46" t="str">
        <f aca="false">IFERROR(IF(Z1710&lt;&gt;"Não Encontrado",Z1710,IF(AA1710&lt;&gt;"Não Encontrado",AA1710,"")),"")</f>
        <v/>
      </c>
      <c r="AC1710" s="45" t="str">
        <f aca="false">IF(B1710="","",IF(AB1710="","NÃO","SIM"))</f>
        <v/>
      </c>
      <c r="AD1710" s="45" t="str">
        <f aca="false">IFERROR(VLOOKUP(G1710,Dados!$P$3:$R$500,3,0),"")</f>
        <v/>
      </c>
      <c r="AE1710" s="45" t="str">
        <f aca="false">IFERROR(VLOOKUP(G1710,Dados!$K$3:$L$500,2,0),"")</f>
        <v/>
      </c>
      <c r="AF1710" s="45" t="str">
        <f aca="false">IFERROR(VLOOKUP(G1710,Dados!$M$3:$N$500,2,0),"")</f>
        <v/>
      </c>
      <c r="AG1710" s="45" t="str">
        <f aca="false">IF(F1710="","",IF(AND(AD1710="",AE1710="",AF1710=""),"-",IF(AND(AD1710="BIT",AE1710="",AF1710=""),"BIT",IF(AND(AE1710="ANEXO I",AD1710="",AF1710=""),"ANEXO I",IF(AND(AF1710="ANEXO II",AD1710="",AE1710=""),"ANEXO II","Escolher")))))</f>
        <v/>
      </c>
      <c r="AH1710" s="45" t="str">
        <f aca="false">IF(AG1710&lt;&gt;"Pneus","",IFERROR(VLOOKUP(R1710,Dados!$X$2:$Z$5,3,0)*(AI1710-Q1710),VLOOKUP(D1710,Dados!$X$7:$Z$33,3,0)*(AI1710-Q1710)))</f>
        <v/>
      </c>
      <c r="AI1710" s="47" t="str">
        <f aca="false">IF(B1710="","",P1710+Q1710+O1710+M1710+L1710-N1710)</f>
        <v/>
      </c>
      <c r="AJ1710" s="48" t="str">
        <f aca="false">IFERROR(IF(AND(AC1710="SIM",AG1710="-",Y1710="REVENDA"),(AB1710/1+1)*AI1710,IF(AND(AC1710="SIM",AG1710="Pneus",Y1710="REVENDA"),(AB1710/1+1)*(AI1710-AH1710),"")),"")</f>
        <v/>
      </c>
      <c r="AK1710" s="48" t="str">
        <f aca="false">IF(AJ1710="","",AJ1710*17%)</f>
        <v/>
      </c>
      <c r="AL1710" s="48" t="str">
        <f aca="false">IFERROR(IF(AC1710="NÃO","",IF(AK1710="","",IF(E1710="Simples Nacional",BF1710,IF(T1710=0.12,U1710*0.5833337002,IF(T1710=0,AI1710*0.07,U1710))))),"")</f>
        <v/>
      </c>
      <c r="AM1710" s="47" t="str">
        <f aca="false">IFERROR(IF(AC1710="NÃO","",IF(OR(AG1710="-",AG1710="Pneus"),AK1710-AL1710,"")),"")</f>
        <v/>
      </c>
      <c r="AN1710" s="48" t="str">
        <f aca="false">IF(AND(Y1710="REVENDA",AC1710="SIM",AG1710="BIT"),((AB1710/1+1)*AI1710)*0.4117,"")</f>
        <v/>
      </c>
      <c r="AO1710" s="48" t="str">
        <f aca="false">IF(AN1710="","",AN1710*17%)</f>
        <v/>
      </c>
      <c r="AP1710" s="49" t="str">
        <f aca="false">IF(AN1710="","",IF(T1710=0.12,(U1710*0.4117)*0.4117,IF(T1710=0,(AI1710*0.07)*0.4117,U1710*0.4117)))</f>
        <v/>
      </c>
      <c r="AQ1710" s="47" t="str">
        <f aca="false">IF(AN1710="","",AO1710-AP1710)</f>
        <v/>
      </c>
      <c r="AR1710" s="50" t="str">
        <f aca="false">IFERROR(IF(AND(AC1710="SIM",Y1710="REVENDA",LEFT(AG1710,5)="ANEXO")*OR(AE1710="ANEXO I",AF1710="ANEXO II"),VLOOKUP(H1710,Dados!G:I,2,0),""),"INSERIR MVA")</f>
        <v/>
      </c>
      <c r="AS1710" s="48" t="str">
        <f aca="false">IF(LEFT(AG1710,5)="ANEXO",VLOOKUP(AG1710,Dados!$X$111:$Z$112,2,0)*(AI1710-Q1710),"")</f>
        <v/>
      </c>
      <c r="AT1710" s="48" t="str">
        <f aca="false">IFERROR(IF(AR1710="","",(AI1710*AR1710)+AI1710),"INSERIR MVA")</f>
        <v/>
      </c>
      <c r="AU1710" s="48" t="str">
        <f aca="false">IF(AT1710="","",IF(AY1710=0.04,U1710,AS1710*AY1710))</f>
        <v/>
      </c>
      <c r="AV1710" s="47" t="str">
        <f aca="false">IFERROR(IF(AU1710="","",(VLOOKUP(AG1710,Dados!$X$111:$Z$112,3,0)*AT1710*0.17)),"INSERIR MVA")</f>
        <v/>
      </c>
      <c r="AW1710" s="47" t="str">
        <f aca="false">IFERROR(IF(AR1710="","",AV1710-AU1710),"")</f>
        <v/>
      </c>
      <c r="AX1710" s="51" t="str">
        <f aca="false">IFERROR(IF(AC1710="NÃO","",IF(AM1710&lt;&gt;"",AM1710-W1710,IF(AQ1710&lt;&gt;"",AQ1710-W1710,IF(AW1710&lt;&gt;"",AW1710-W1710,"")))),"")</f>
        <v/>
      </c>
      <c r="AY1710" s="46" t="str">
        <f aca="false">IFERROR(IF(ISNA(VLOOKUP(R1710,Dados!$X$2:$Y$5,2,0)),VLOOKUP(D1710,Dados!$X$7:$Y$33,2,0),VLOOKUP(R1710,Dados!$X$2:$Y$5,2,0)),"")</f>
        <v/>
      </c>
      <c r="AZ1710" s="52" t="str">
        <f aca="false">IF(C1710="","",IF(AND(Y1710="CONSUMO",AC1710="NÃO")*OR(AG1710="-",AG1710="BIT"),IF(E1710&lt;&gt;"",(AI1710-(P1710+L1710-N1710+Q1710)*AY1710)/0.83),""))</f>
        <v/>
      </c>
      <c r="BA1710" s="51" t="str">
        <f aca="false">IF(AZ1710="","",AZ1710*0.17-((P1710+L1710-N1710+Q1710)*AY1710))</f>
        <v/>
      </c>
      <c r="BB1710" s="51" t="str">
        <f aca="false">IF(AND(Y1710="CONSUMO",AG1710="ANEXO I",AY1710&gt;4%),(AI1710-(P1710+L1710-N1710+Q1710)*0.0514)/0.83*(0.5177)*(0.17)-AI1710*0.0514,IF(AND(Y1710="CONSUMO",AG1710="ANEXO II",AY1710&gt;4%),(AI1710-(P1710+L1710-N1710+Q1710)*0.041)/0.83*(0.3295)*(0.17)-AI1710*0.041,IF(AND(Y1710="CONSUMO",AG1710="ANEXO I",AY1710=4%),(AI1710-(P1710+L1710-N1710+Q1710)*0.04)/0.83*(0.5177)*(0.17)-AI1710*0.04,IF(AND(Y1710="CONSUMO",AG1710="ANEXO II",AY1710=4%),(AI1710-(P1710+L1710-N1710+Q1710)*0.04)/0.83*(0.3295)*(0.17)-AI1710*0.04,""))))</f>
        <v/>
      </c>
      <c r="BC1710" s="51" t="str">
        <f aca="false">IF(C1710="","",IF(AND(Y1710="CONSUMO",AC1710="SIM")*OR(AG1710="-",AG1710="BIT"),IF(E1710&lt;&gt;"",(AI1710-(P1710+L1710-N1710+Q1710)*AY1710)/0.83),""))</f>
        <v/>
      </c>
      <c r="BD1710" s="51" t="str">
        <f aca="false">IF(BC1710="","",BC1710*0.17)</f>
        <v/>
      </c>
      <c r="BE1710" s="51" t="str">
        <f aca="false">IF(I1710=6908,0,IF(BC1710="","",BD1710-((P1710+L1710-N1710+Q1710)*AY1710)))</f>
        <v/>
      </c>
      <c r="BF1710" s="53" t="str">
        <f aca="false">IF(B1710="","",IF(OR(B1710="",E1710="Regime Normal"),0,(AI1710-Q1710)*VLOOKUP(R1710,Dados!$X$98:$Y$108,2,0)))</f>
        <v/>
      </c>
      <c r="BG1710" s="54" t="str">
        <f aca="false">IFERROR(VLOOKUP(I1710,Dados!$AC$27:$AD$43,2,0),IF(B1710="","",IF(D1710&lt;&gt;"MT",IF(AND(AC1710="SIM",Y1710="Revenda"),"2403",IF(AND(AC1710="SIM",Y1710="Consumo"),"2407",IF(AND(AC1710="NÃO",Y1710="Revenda"),"2102",IF(AND(AC1710="NÃO",Y1710="Consumo"),"2556",)))),REPLACE(I1710,1,1,1))))</f>
        <v/>
      </c>
    </row>
    <row r="1711" customFormat="false" ht="12.8" hidden="false" customHeight="true" outlineLevel="0" collapsed="false">
      <c r="Y1711" s="45"/>
      <c r="Z1711" s="46" t="str">
        <f aca="false">IF(B1711="","",(IFERROR(VLOOKUP(H1711,Dados!A$3:B$15000,2,0),"Não Encontrado")))</f>
        <v/>
      </c>
      <c r="AA1711" s="46" t="str">
        <f aca="false">IF(B1711="","",(IFERROR(VLOOKUP(G1711,Dados!C$3:E$15000,3,0),"Não Encontrado")))</f>
        <v/>
      </c>
      <c r="AB1711" s="46" t="str">
        <f aca="false">IFERROR(IF(Z1711&lt;&gt;"Não Encontrado",Z1711,IF(AA1711&lt;&gt;"Não Encontrado",AA1711,"")),"")</f>
        <v/>
      </c>
      <c r="AC1711" s="45" t="str">
        <f aca="false">IF(B1711="","",IF(AB1711="","NÃO","SIM"))</f>
        <v/>
      </c>
      <c r="AD1711" s="45" t="str">
        <f aca="false">IFERROR(VLOOKUP(G1711,Dados!$P$3:$R$500,3,0),"")</f>
        <v/>
      </c>
      <c r="AE1711" s="45" t="str">
        <f aca="false">IFERROR(VLOOKUP(G1711,Dados!$K$3:$L$500,2,0),"")</f>
        <v/>
      </c>
      <c r="AF1711" s="45" t="str">
        <f aca="false">IFERROR(VLOOKUP(G1711,Dados!$M$3:$N$500,2,0),"")</f>
        <v/>
      </c>
      <c r="AG1711" s="45" t="str">
        <f aca="false">IF(F1711="","",IF(AND(AD1711="",AE1711="",AF1711=""),"-",IF(AND(AD1711="BIT",AE1711="",AF1711=""),"BIT",IF(AND(AE1711="ANEXO I",AD1711="",AF1711=""),"ANEXO I",IF(AND(AF1711="ANEXO II",AD1711="",AE1711=""),"ANEXO II","Escolher")))))</f>
        <v/>
      </c>
      <c r="AH1711" s="45" t="str">
        <f aca="false">IF(AG1711&lt;&gt;"Pneus","",IFERROR(VLOOKUP(R1711,Dados!$X$2:$Z$5,3,0)*(AI1711-Q1711),VLOOKUP(D1711,Dados!$X$7:$Z$33,3,0)*(AI1711-Q1711)))</f>
        <v/>
      </c>
      <c r="AI1711" s="47" t="str">
        <f aca="false">IF(B1711="","",P1711+Q1711+O1711+M1711+L1711-N1711)</f>
        <v/>
      </c>
      <c r="AJ1711" s="48" t="str">
        <f aca="false">IFERROR(IF(AND(AC1711="SIM",AG1711="-",Y1711="REVENDA"),(AB1711/1+1)*AI1711,IF(AND(AC1711="SIM",AG1711="Pneus",Y1711="REVENDA"),(AB1711/1+1)*(AI1711-AH1711),"")),"")</f>
        <v/>
      </c>
      <c r="AK1711" s="48" t="str">
        <f aca="false">IF(AJ1711="","",AJ1711*17%)</f>
        <v/>
      </c>
      <c r="AL1711" s="48" t="str">
        <f aca="false">IFERROR(IF(AC1711="NÃO","",IF(AK1711="","",IF(E1711="Simples Nacional",BF1711,IF(T1711=0.12,U1711*0.5833337002,IF(T1711=0,AI1711*0.07,U1711))))),"")</f>
        <v/>
      </c>
      <c r="AM1711" s="47" t="str">
        <f aca="false">IFERROR(IF(AC1711="NÃO","",IF(OR(AG1711="-",AG1711="Pneus"),AK1711-AL1711,"")),"")</f>
        <v/>
      </c>
      <c r="AN1711" s="48" t="str">
        <f aca="false">IF(AND(Y1711="REVENDA",AC1711="SIM",AG1711="BIT"),((AB1711/1+1)*AI1711)*0.4117,"")</f>
        <v/>
      </c>
      <c r="AO1711" s="48" t="str">
        <f aca="false">IF(AN1711="","",AN1711*17%)</f>
        <v/>
      </c>
      <c r="AP1711" s="49" t="str">
        <f aca="false">IF(AN1711="","",IF(T1711=0.12,(U1711*0.4117)*0.4117,IF(T1711=0,(AI1711*0.07)*0.4117,U1711*0.4117)))</f>
        <v/>
      </c>
      <c r="AQ1711" s="47" t="str">
        <f aca="false">IF(AN1711="","",AO1711-AP1711)</f>
        <v/>
      </c>
      <c r="AR1711" s="50" t="str">
        <f aca="false">IFERROR(IF(AND(AC1711="SIM",Y1711="REVENDA",LEFT(AG1711,5)="ANEXO")*OR(AE1711="ANEXO I",AF1711="ANEXO II"),VLOOKUP(H1711,Dados!G:I,2,0),""),"INSERIR MVA")</f>
        <v/>
      </c>
      <c r="AS1711" s="48" t="str">
        <f aca="false">IF(LEFT(AG1711,5)="ANEXO",VLOOKUP(AG1711,Dados!$X$111:$Z$112,2,0)*(AI1711-Q1711),"")</f>
        <v/>
      </c>
      <c r="AT1711" s="48" t="str">
        <f aca="false">IFERROR(IF(AR1711="","",(AI1711*AR1711)+AI1711),"INSERIR MVA")</f>
        <v/>
      </c>
      <c r="AU1711" s="48" t="str">
        <f aca="false">IF(AT1711="","",IF(AY1711=0.04,U1711,AS1711*AY1711))</f>
        <v/>
      </c>
      <c r="AV1711" s="47" t="str">
        <f aca="false">IFERROR(IF(AU1711="","",(VLOOKUP(AG1711,Dados!$X$111:$Z$112,3,0)*AT1711*0.17)),"INSERIR MVA")</f>
        <v/>
      </c>
      <c r="AW1711" s="47" t="str">
        <f aca="false">IFERROR(IF(AR1711="","",AV1711-AU1711),"")</f>
        <v/>
      </c>
      <c r="AX1711" s="51" t="str">
        <f aca="false">IFERROR(IF(AC1711="NÃO","",IF(AM1711&lt;&gt;"",AM1711-W1711,IF(AQ1711&lt;&gt;"",AQ1711-W1711,IF(AW1711&lt;&gt;"",AW1711-W1711,"")))),"")</f>
        <v/>
      </c>
      <c r="AY1711" s="46" t="str">
        <f aca="false">IFERROR(IF(ISNA(VLOOKUP(R1711,Dados!$X$2:$Y$5,2,0)),VLOOKUP(D1711,Dados!$X$7:$Y$33,2,0),VLOOKUP(R1711,Dados!$X$2:$Y$5,2,0)),"")</f>
        <v/>
      </c>
      <c r="AZ1711" s="52" t="str">
        <f aca="false">IF(C1711="","",IF(AND(Y1711="CONSUMO",AC1711="NÃO")*OR(AG1711="-",AG1711="BIT"),IF(E1711&lt;&gt;"",(AI1711-(P1711+L1711-N1711+Q1711)*AY1711)/0.83),""))</f>
        <v/>
      </c>
      <c r="BA1711" s="51" t="str">
        <f aca="false">IF(AZ1711="","",AZ1711*0.17-((P1711+L1711-N1711+Q1711)*AY1711))</f>
        <v/>
      </c>
      <c r="BB1711" s="51" t="str">
        <f aca="false">IF(AND(Y1711="CONSUMO",AG1711="ANEXO I",AY1711&gt;4%),(AI1711-(P1711+L1711-N1711+Q1711)*0.0514)/0.83*(0.5177)*(0.17)-AI1711*0.0514,IF(AND(Y1711="CONSUMO",AG1711="ANEXO II",AY1711&gt;4%),(AI1711-(P1711+L1711-N1711+Q1711)*0.041)/0.83*(0.3295)*(0.17)-AI1711*0.041,IF(AND(Y1711="CONSUMO",AG1711="ANEXO I",AY1711=4%),(AI1711-(P1711+L1711-N1711+Q1711)*0.04)/0.83*(0.5177)*(0.17)-AI1711*0.04,IF(AND(Y1711="CONSUMO",AG1711="ANEXO II",AY1711=4%),(AI1711-(P1711+L1711-N1711+Q1711)*0.04)/0.83*(0.3295)*(0.17)-AI1711*0.04,""))))</f>
        <v/>
      </c>
      <c r="BC1711" s="51" t="str">
        <f aca="false">IF(C1711="","",IF(AND(Y1711="CONSUMO",AC1711="SIM")*OR(AG1711="-",AG1711="BIT"),IF(E1711&lt;&gt;"",(AI1711-(P1711+L1711-N1711+Q1711)*AY1711)/0.83),""))</f>
        <v/>
      </c>
      <c r="BD1711" s="51" t="str">
        <f aca="false">IF(BC1711="","",BC1711*0.17)</f>
        <v/>
      </c>
      <c r="BE1711" s="51" t="str">
        <f aca="false">IF(I1711=6908,0,IF(BC1711="","",BD1711-((P1711+L1711-N1711+Q1711)*AY1711)))</f>
        <v/>
      </c>
      <c r="BF1711" s="53" t="str">
        <f aca="false">IF(B1711="","",IF(OR(B1711="",E1711="Regime Normal"),0,(AI1711-Q1711)*VLOOKUP(R1711,Dados!$X$98:$Y$108,2,0)))</f>
        <v/>
      </c>
      <c r="BG1711" s="54" t="str">
        <f aca="false">IFERROR(VLOOKUP(I1711,Dados!$AC$27:$AD$43,2,0),IF(B1711="","",IF(D1711&lt;&gt;"MT",IF(AND(AC1711="SIM",Y1711="Revenda"),"2403",IF(AND(AC1711="SIM",Y1711="Consumo"),"2407",IF(AND(AC1711="NÃO",Y1711="Revenda"),"2102",IF(AND(AC1711="NÃO",Y1711="Consumo"),"2556",)))),REPLACE(I1711,1,1,1))))</f>
        <v/>
      </c>
    </row>
    <row r="1712" customFormat="false" ht="12.8" hidden="false" customHeight="true" outlineLevel="0" collapsed="false">
      <c r="Y1712" s="45"/>
      <c r="Z1712" s="46" t="str">
        <f aca="false">IF(B1712="","",(IFERROR(VLOOKUP(H1712,Dados!A$3:B$15000,2,0),"Não Encontrado")))</f>
        <v/>
      </c>
      <c r="AA1712" s="46" t="str">
        <f aca="false">IF(B1712="","",(IFERROR(VLOOKUP(G1712,Dados!C$3:E$15000,3,0),"Não Encontrado")))</f>
        <v/>
      </c>
      <c r="AB1712" s="46" t="str">
        <f aca="false">IFERROR(IF(Z1712&lt;&gt;"Não Encontrado",Z1712,IF(AA1712&lt;&gt;"Não Encontrado",AA1712,"")),"")</f>
        <v/>
      </c>
      <c r="AC1712" s="45" t="str">
        <f aca="false">IF(B1712="","",IF(AB1712="","NÃO","SIM"))</f>
        <v/>
      </c>
      <c r="AD1712" s="45" t="str">
        <f aca="false">IFERROR(VLOOKUP(G1712,Dados!$P$3:$R$500,3,0),"")</f>
        <v/>
      </c>
      <c r="AE1712" s="45" t="str">
        <f aca="false">IFERROR(VLOOKUP(G1712,Dados!$K$3:$L$500,2,0),"")</f>
        <v/>
      </c>
      <c r="AF1712" s="45" t="str">
        <f aca="false">IFERROR(VLOOKUP(G1712,Dados!$M$3:$N$500,2,0),"")</f>
        <v/>
      </c>
      <c r="AG1712" s="45" t="str">
        <f aca="false">IF(F1712="","",IF(AND(AD1712="",AE1712="",AF1712=""),"-",IF(AND(AD1712="BIT",AE1712="",AF1712=""),"BIT",IF(AND(AE1712="ANEXO I",AD1712="",AF1712=""),"ANEXO I",IF(AND(AF1712="ANEXO II",AD1712="",AE1712=""),"ANEXO II","Escolher")))))</f>
        <v/>
      </c>
      <c r="AH1712" s="45" t="str">
        <f aca="false">IF(AG1712&lt;&gt;"Pneus","",IFERROR(VLOOKUP(R1712,Dados!$X$2:$Z$5,3,0)*(AI1712-Q1712),VLOOKUP(D1712,Dados!$X$7:$Z$33,3,0)*(AI1712-Q1712)))</f>
        <v/>
      </c>
      <c r="AI1712" s="47" t="str">
        <f aca="false">IF(B1712="","",P1712+Q1712+O1712+M1712+L1712-N1712)</f>
        <v/>
      </c>
      <c r="AJ1712" s="48" t="str">
        <f aca="false">IFERROR(IF(AND(AC1712="SIM",AG1712="-",Y1712="REVENDA"),(AB1712/1+1)*AI1712,IF(AND(AC1712="SIM",AG1712="Pneus",Y1712="REVENDA"),(AB1712/1+1)*(AI1712-AH1712),"")),"")</f>
        <v/>
      </c>
      <c r="AK1712" s="48" t="str">
        <f aca="false">IF(AJ1712="","",AJ1712*17%)</f>
        <v/>
      </c>
      <c r="AL1712" s="48" t="str">
        <f aca="false">IFERROR(IF(AC1712="NÃO","",IF(AK1712="","",IF(E1712="Simples Nacional",BF1712,IF(T1712=0.12,U1712*0.5833337002,IF(T1712=0,AI1712*0.07,U1712))))),"")</f>
        <v/>
      </c>
      <c r="AM1712" s="47" t="str">
        <f aca="false">IFERROR(IF(AC1712="NÃO","",IF(OR(AG1712="-",AG1712="Pneus"),AK1712-AL1712,"")),"")</f>
        <v/>
      </c>
      <c r="AN1712" s="48" t="str">
        <f aca="false">IF(AND(Y1712="REVENDA",AC1712="SIM",AG1712="BIT"),((AB1712/1+1)*AI1712)*0.4117,"")</f>
        <v/>
      </c>
      <c r="AO1712" s="48" t="str">
        <f aca="false">IF(AN1712="","",AN1712*17%)</f>
        <v/>
      </c>
      <c r="AP1712" s="49" t="str">
        <f aca="false">IF(AN1712="","",IF(T1712=0.12,(U1712*0.4117)*0.4117,IF(T1712=0,(AI1712*0.07)*0.4117,U1712*0.4117)))</f>
        <v/>
      </c>
      <c r="AQ1712" s="47" t="str">
        <f aca="false">IF(AN1712="","",AO1712-AP1712)</f>
        <v/>
      </c>
      <c r="AR1712" s="50" t="str">
        <f aca="false">IFERROR(IF(AND(AC1712="SIM",Y1712="REVENDA",LEFT(AG1712,5)="ANEXO")*OR(AE1712="ANEXO I",AF1712="ANEXO II"),VLOOKUP(H1712,Dados!G:I,2,0),""),"INSERIR MVA")</f>
        <v/>
      </c>
      <c r="AS1712" s="48" t="str">
        <f aca="false">IF(LEFT(AG1712,5)="ANEXO",VLOOKUP(AG1712,Dados!$X$111:$Z$112,2,0)*(AI1712-Q1712),"")</f>
        <v/>
      </c>
      <c r="AT1712" s="48" t="str">
        <f aca="false">IFERROR(IF(AR1712="","",(AI1712*AR1712)+AI1712),"INSERIR MVA")</f>
        <v/>
      </c>
      <c r="AU1712" s="48" t="str">
        <f aca="false">IF(AT1712="","",IF(AY1712=0.04,U1712,AS1712*AY1712))</f>
        <v/>
      </c>
      <c r="AV1712" s="47" t="str">
        <f aca="false">IFERROR(IF(AU1712="","",(VLOOKUP(AG1712,Dados!$X$111:$Z$112,3,0)*AT1712*0.17)),"INSERIR MVA")</f>
        <v/>
      </c>
      <c r="AW1712" s="47" t="str">
        <f aca="false">IFERROR(IF(AR1712="","",AV1712-AU1712),"")</f>
        <v/>
      </c>
      <c r="AX1712" s="51" t="str">
        <f aca="false">IFERROR(IF(AC1712="NÃO","",IF(AM1712&lt;&gt;"",AM1712-W1712,IF(AQ1712&lt;&gt;"",AQ1712-W1712,IF(AW1712&lt;&gt;"",AW1712-W1712,"")))),"")</f>
        <v/>
      </c>
      <c r="AY1712" s="46" t="str">
        <f aca="false">IFERROR(IF(ISNA(VLOOKUP(R1712,Dados!$X$2:$Y$5,2,0)),VLOOKUP(D1712,Dados!$X$7:$Y$33,2,0),VLOOKUP(R1712,Dados!$X$2:$Y$5,2,0)),"")</f>
        <v/>
      </c>
      <c r="AZ1712" s="52" t="str">
        <f aca="false">IF(C1712="","",IF(AND(Y1712="CONSUMO",AC1712="NÃO")*OR(AG1712="-",AG1712="BIT"),IF(E1712&lt;&gt;"",(AI1712-(P1712+L1712-N1712+Q1712)*AY1712)/0.83),""))</f>
        <v/>
      </c>
      <c r="BA1712" s="51" t="str">
        <f aca="false">IF(AZ1712="","",AZ1712*0.17-((P1712+L1712-N1712+Q1712)*AY1712))</f>
        <v/>
      </c>
      <c r="BB1712" s="51" t="str">
        <f aca="false">IF(AND(Y1712="CONSUMO",AG1712="ANEXO I",AY1712&gt;4%),(AI1712-(P1712+L1712-N1712+Q1712)*0.0514)/0.83*(0.5177)*(0.17)-AI1712*0.0514,IF(AND(Y1712="CONSUMO",AG1712="ANEXO II",AY1712&gt;4%),(AI1712-(P1712+L1712-N1712+Q1712)*0.041)/0.83*(0.3295)*(0.17)-AI1712*0.041,IF(AND(Y1712="CONSUMO",AG1712="ANEXO I",AY1712=4%),(AI1712-(P1712+L1712-N1712+Q1712)*0.04)/0.83*(0.5177)*(0.17)-AI1712*0.04,IF(AND(Y1712="CONSUMO",AG1712="ANEXO II",AY1712=4%),(AI1712-(P1712+L1712-N1712+Q1712)*0.04)/0.83*(0.3295)*(0.17)-AI1712*0.04,""))))</f>
        <v/>
      </c>
      <c r="BC1712" s="51" t="str">
        <f aca="false">IF(C1712="","",IF(AND(Y1712="CONSUMO",AC1712="SIM")*OR(AG1712="-",AG1712="BIT"),IF(E1712&lt;&gt;"",(AI1712-(P1712+L1712-N1712+Q1712)*AY1712)/0.83),""))</f>
        <v/>
      </c>
      <c r="BD1712" s="51" t="str">
        <f aca="false">IF(BC1712="","",BC1712*0.17)</f>
        <v/>
      </c>
      <c r="BE1712" s="51" t="str">
        <f aca="false">IF(I1712=6908,0,IF(BC1712="","",BD1712-((P1712+L1712-N1712+Q1712)*AY1712)))</f>
        <v/>
      </c>
      <c r="BF1712" s="53" t="str">
        <f aca="false">IF(B1712="","",IF(OR(B1712="",E1712="Regime Normal"),0,(AI1712-Q1712)*VLOOKUP(R1712,Dados!$X$98:$Y$108,2,0)))</f>
        <v/>
      </c>
      <c r="BG1712" s="54" t="str">
        <f aca="false">IFERROR(VLOOKUP(I1712,Dados!$AC$27:$AD$43,2,0),IF(B1712="","",IF(D1712&lt;&gt;"MT",IF(AND(AC1712="SIM",Y1712="Revenda"),"2403",IF(AND(AC1712="SIM",Y1712="Consumo"),"2407",IF(AND(AC1712="NÃO",Y1712="Revenda"),"2102",IF(AND(AC1712="NÃO",Y1712="Consumo"),"2556",)))),REPLACE(I1712,1,1,1))))</f>
        <v/>
      </c>
    </row>
    <row r="1713" customFormat="false" ht="12.8" hidden="false" customHeight="true" outlineLevel="0" collapsed="false">
      <c r="Y1713" s="45"/>
      <c r="Z1713" s="46" t="str">
        <f aca="false">IF(B1713="","",(IFERROR(VLOOKUP(H1713,Dados!A$3:B$15000,2,0),"Não Encontrado")))</f>
        <v/>
      </c>
      <c r="AA1713" s="46" t="str">
        <f aca="false">IF(B1713="","",(IFERROR(VLOOKUP(G1713,Dados!C$3:E$15000,3,0),"Não Encontrado")))</f>
        <v/>
      </c>
      <c r="AB1713" s="46" t="str">
        <f aca="false">IFERROR(IF(Z1713&lt;&gt;"Não Encontrado",Z1713,IF(AA1713&lt;&gt;"Não Encontrado",AA1713,"")),"")</f>
        <v/>
      </c>
      <c r="AC1713" s="45" t="str">
        <f aca="false">IF(B1713="","",IF(AB1713="","NÃO","SIM"))</f>
        <v/>
      </c>
      <c r="AD1713" s="45" t="str">
        <f aca="false">IFERROR(VLOOKUP(G1713,Dados!$P$3:$R$500,3,0),"")</f>
        <v/>
      </c>
      <c r="AE1713" s="45" t="str">
        <f aca="false">IFERROR(VLOOKUP(G1713,Dados!$K$3:$L$500,2,0),"")</f>
        <v/>
      </c>
      <c r="AF1713" s="45" t="str">
        <f aca="false">IFERROR(VLOOKUP(G1713,Dados!$M$3:$N$500,2,0),"")</f>
        <v/>
      </c>
      <c r="AG1713" s="45" t="str">
        <f aca="false">IF(F1713="","",IF(AND(AD1713="",AE1713="",AF1713=""),"-",IF(AND(AD1713="BIT",AE1713="",AF1713=""),"BIT",IF(AND(AE1713="ANEXO I",AD1713="",AF1713=""),"ANEXO I",IF(AND(AF1713="ANEXO II",AD1713="",AE1713=""),"ANEXO II","Escolher")))))</f>
        <v/>
      </c>
      <c r="AH1713" s="45" t="str">
        <f aca="false">IF(AG1713&lt;&gt;"Pneus","",IFERROR(VLOOKUP(R1713,Dados!$X$2:$Z$5,3,0)*(AI1713-Q1713),VLOOKUP(D1713,Dados!$X$7:$Z$33,3,0)*(AI1713-Q1713)))</f>
        <v/>
      </c>
      <c r="AI1713" s="47" t="str">
        <f aca="false">IF(B1713="","",P1713+Q1713+O1713+M1713+L1713-N1713)</f>
        <v/>
      </c>
      <c r="AJ1713" s="48" t="str">
        <f aca="false">IFERROR(IF(AND(AC1713="SIM",AG1713="-",Y1713="REVENDA"),(AB1713/1+1)*AI1713,IF(AND(AC1713="SIM",AG1713="Pneus",Y1713="REVENDA"),(AB1713/1+1)*(AI1713-AH1713),"")),"")</f>
        <v/>
      </c>
      <c r="AK1713" s="48" t="str">
        <f aca="false">IF(AJ1713="","",AJ1713*17%)</f>
        <v/>
      </c>
      <c r="AL1713" s="48" t="str">
        <f aca="false">IFERROR(IF(AC1713="NÃO","",IF(AK1713="","",IF(E1713="Simples Nacional",BF1713,IF(T1713=0.12,U1713*0.5833337002,IF(T1713=0,AI1713*0.07,U1713))))),"")</f>
        <v/>
      </c>
      <c r="AM1713" s="47" t="str">
        <f aca="false">IFERROR(IF(AC1713="NÃO","",IF(OR(AG1713="-",AG1713="Pneus"),AK1713-AL1713,"")),"")</f>
        <v/>
      </c>
      <c r="AN1713" s="48" t="str">
        <f aca="false">IF(AND(Y1713="REVENDA",AC1713="SIM",AG1713="BIT"),((AB1713/1+1)*AI1713)*0.4117,"")</f>
        <v/>
      </c>
      <c r="AO1713" s="48" t="str">
        <f aca="false">IF(AN1713="","",AN1713*17%)</f>
        <v/>
      </c>
      <c r="AP1713" s="49" t="str">
        <f aca="false">IF(AN1713="","",IF(T1713=0.12,(U1713*0.4117)*0.4117,IF(T1713=0,(AI1713*0.07)*0.4117,U1713*0.4117)))</f>
        <v/>
      </c>
      <c r="AQ1713" s="47" t="str">
        <f aca="false">IF(AN1713="","",AO1713-AP1713)</f>
        <v/>
      </c>
      <c r="AR1713" s="50" t="str">
        <f aca="false">IFERROR(IF(AND(AC1713="SIM",Y1713="REVENDA",LEFT(AG1713,5)="ANEXO")*OR(AE1713="ANEXO I",AF1713="ANEXO II"),VLOOKUP(H1713,Dados!G:I,2,0),""),"INSERIR MVA")</f>
        <v/>
      </c>
      <c r="AS1713" s="48" t="str">
        <f aca="false">IF(LEFT(AG1713,5)="ANEXO",VLOOKUP(AG1713,Dados!$X$111:$Z$112,2,0)*(AI1713-Q1713),"")</f>
        <v/>
      </c>
      <c r="AT1713" s="48" t="str">
        <f aca="false">IFERROR(IF(AR1713="","",(AI1713*AR1713)+AI1713),"INSERIR MVA")</f>
        <v/>
      </c>
      <c r="AU1713" s="48" t="str">
        <f aca="false">IF(AT1713="","",IF(AY1713=0.04,U1713,AS1713*AY1713))</f>
        <v/>
      </c>
      <c r="AV1713" s="47" t="str">
        <f aca="false">IFERROR(IF(AU1713="","",(VLOOKUP(AG1713,Dados!$X$111:$Z$112,3,0)*AT1713*0.17)),"INSERIR MVA")</f>
        <v/>
      </c>
      <c r="AW1713" s="47" t="str">
        <f aca="false">IFERROR(IF(AR1713="","",AV1713-AU1713),"")</f>
        <v/>
      </c>
      <c r="AX1713" s="51" t="str">
        <f aca="false">IFERROR(IF(AC1713="NÃO","",IF(AM1713&lt;&gt;"",AM1713-W1713,IF(AQ1713&lt;&gt;"",AQ1713-W1713,IF(AW1713&lt;&gt;"",AW1713-W1713,"")))),"")</f>
        <v/>
      </c>
      <c r="AY1713" s="46" t="str">
        <f aca="false">IFERROR(IF(ISNA(VLOOKUP(R1713,Dados!$X$2:$Y$5,2,0)),VLOOKUP(D1713,Dados!$X$7:$Y$33,2,0),VLOOKUP(R1713,Dados!$X$2:$Y$5,2,0)),"")</f>
        <v/>
      </c>
      <c r="AZ1713" s="52" t="str">
        <f aca="false">IF(C1713="","",IF(AND(Y1713="CONSUMO",AC1713="NÃO")*OR(AG1713="-",AG1713="BIT"),IF(E1713&lt;&gt;"",(AI1713-(P1713+L1713-N1713+Q1713)*AY1713)/0.83),""))</f>
        <v/>
      </c>
      <c r="BA1713" s="51" t="str">
        <f aca="false">IF(AZ1713="","",AZ1713*0.17-((P1713+L1713-N1713+Q1713)*AY1713))</f>
        <v/>
      </c>
      <c r="BB1713" s="51" t="str">
        <f aca="false">IF(AND(Y1713="CONSUMO",AG1713="ANEXO I",AY1713&gt;4%),(AI1713-(P1713+L1713-N1713+Q1713)*0.0514)/0.83*(0.5177)*(0.17)-AI1713*0.0514,IF(AND(Y1713="CONSUMO",AG1713="ANEXO II",AY1713&gt;4%),(AI1713-(P1713+L1713-N1713+Q1713)*0.041)/0.83*(0.3295)*(0.17)-AI1713*0.041,IF(AND(Y1713="CONSUMO",AG1713="ANEXO I",AY1713=4%),(AI1713-(P1713+L1713-N1713+Q1713)*0.04)/0.83*(0.5177)*(0.17)-AI1713*0.04,IF(AND(Y1713="CONSUMO",AG1713="ANEXO II",AY1713=4%),(AI1713-(P1713+L1713-N1713+Q1713)*0.04)/0.83*(0.3295)*(0.17)-AI1713*0.04,""))))</f>
        <v/>
      </c>
      <c r="BC1713" s="51" t="str">
        <f aca="false">IF(C1713="","",IF(AND(Y1713="CONSUMO",AC1713="SIM")*OR(AG1713="-",AG1713="BIT"),IF(E1713&lt;&gt;"",(AI1713-(P1713+L1713-N1713+Q1713)*AY1713)/0.83),""))</f>
        <v/>
      </c>
      <c r="BD1713" s="51" t="str">
        <f aca="false">IF(BC1713="","",BC1713*0.17)</f>
        <v/>
      </c>
      <c r="BE1713" s="51" t="str">
        <f aca="false">IF(I1713=6908,0,IF(BC1713="","",BD1713-((P1713+L1713-N1713+Q1713)*AY1713)))</f>
        <v/>
      </c>
      <c r="BF1713" s="53" t="str">
        <f aca="false">IF(B1713="","",IF(OR(B1713="",E1713="Regime Normal"),0,(AI1713-Q1713)*VLOOKUP(R1713,Dados!$X$98:$Y$108,2,0)))</f>
        <v/>
      </c>
      <c r="BG1713" s="54" t="str">
        <f aca="false">IFERROR(VLOOKUP(I1713,Dados!$AC$27:$AD$43,2,0),IF(B1713="","",IF(D1713&lt;&gt;"MT",IF(AND(AC1713="SIM",Y1713="Revenda"),"2403",IF(AND(AC1713="SIM",Y1713="Consumo"),"2407",IF(AND(AC1713="NÃO",Y1713="Revenda"),"2102",IF(AND(AC1713="NÃO",Y1713="Consumo"),"2556",)))),REPLACE(I1713,1,1,1))))</f>
        <v/>
      </c>
    </row>
    <row r="1714" customFormat="false" ht="12.8" hidden="false" customHeight="true" outlineLevel="0" collapsed="false">
      <c r="Y1714" s="45"/>
      <c r="Z1714" s="46" t="str">
        <f aca="false">IF(B1714="","",(IFERROR(VLOOKUP(H1714,Dados!A$3:B$15000,2,0),"Não Encontrado")))</f>
        <v/>
      </c>
      <c r="AA1714" s="46" t="str">
        <f aca="false">IF(B1714="","",(IFERROR(VLOOKUP(G1714,Dados!C$3:E$15000,3,0),"Não Encontrado")))</f>
        <v/>
      </c>
      <c r="AB1714" s="46" t="str">
        <f aca="false">IFERROR(IF(Z1714&lt;&gt;"Não Encontrado",Z1714,IF(AA1714&lt;&gt;"Não Encontrado",AA1714,"")),"")</f>
        <v/>
      </c>
      <c r="AC1714" s="45" t="str">
        <f aca="false">IF(B1714="","",IF(AB1714="","NÃO","SIM"))</f>
        <v/>
      </c>
      <c r="AD1714" s="45" t="str">
        <f aca="false">IFERROR(VLOOKUP(G1714,Dados!$P$3:$R$500,3,0),"")</f>
        <v/>
      </c>
      <c r="AE1714" s="45" t="str">
        <f aca="false">IFERROR(VLOOKUP(G1714,Dados!$K$3:$L$500,2,0),"")</f>
        <v/>
      </c>
      <c r="AF1714" s="45" t="str">
        <f aca="false">IFERROR(VLOOKUP(G1714,Dados!$M$3:$N$500,2,0),"")</f>
        <v/>
      </c>
      <c r="AG1714" s="45" t="str">
        <f aca="false">IF(F1714="","",IF(AND(AD1714="",AE1714="",AF1714=""),"-",IF(AND(AD1714="BIT",AE1714="",AF1714=""),"BIT",IF(AND(AE1714="ANEXO I",AD1714="",AF1714=""),"ANEXO I",IF(AND(AF1714="ANEXO II",AD1714="",AE1714=""),"ANEXO II","Escolher")))))</f>
        <v/>
      </c>
      <c r="AH1714" s="45" t="str">
        <f aca="false">IF(AG1714&lt;&gt;"Pneus","",IFERROR(VLOOKUP(R1714,Dados!$X$2:$Z$5,3,0)*(AI1714-Q1714),VLOOKUP(D1714,Dados!$X$7:$Z$33,3,0)*(AI1714-Q1714)))</f>
        <v/>
      </c>
      <c r="AI1714" s="47" t="str">
        <f aca="false">IF(B1714="","",P1714+Q1714+O1714+M1714+L1714-N1714)</f>
        <v/>
      </c>
      <c r="AJ1714" s="48" t="str">
        <f aca="false">IFERROR(IF(AND(AC1714="SIM",AG1714="-",Y1714="REVENDA"),(AB1714/1+1)*AI1714,IF(AND(AC1714="SIM",AG1714="Pneus",Y1714="REVENDA"),(AB1714/1+1)*(AI1714-AH1714),"")),"")</f>
        <v/>
      </c>
      <c r="AK1714" s="48" t="str">
        <f aca="false">IF(AJ1714="","",AJ1714*17%)</f>
        <v/>
      </c>
      <c r="AL1714" s="48" t="str">
        <f aca="false">IFERROR(IF(AC1714="NÃO","",IF(AK1714="","",IF(E1714="Simples Nacional",BF1714,IF(T1714=0.12,U1714*0.5833337002,IF(T1714=0,AI1714*0.07,U1714))))),"")</f>
        <v/>
      </c>
      <c r="AM1714" s="47" t="str">
        <f aca="false">IFERROR(IF(AC1714="NÃO","",IF(OR(AG1714="-",AG1714="Pneus"),AK1714-AL1714,"")),"")</f>
        <v/>
      </c>
      <c r="AN1714" s="48" t="str">
        <f aca="false">IF(AND(Y1714="REVENDA",AC1714="SIM",AG1714="BIT"),((AB1714/1+1)*AI1714)*0.4117,"")</f>
        <v/>
      </c>
      <c r="AO1714" s="48" t="str">
        <f aca="false">IF(AN1714="","",AN1714*17%)</f>
        <v/>
      </c>
      <c r="AP1714" s="49" t="str">
        <f aca="false">IF(AN1714="","",IF(T1714=0.12,(U1714*0.4117)*0.4117,IF(T1714=0,(AI1714*0.07)*0.4117,U1714*0.4117)))</f>
        <v/>
      </c>
      <c r="AQ1714" s="47" t="str">
        <f aca="false">IF(AN1714="","",AO1714-AP1714)</f>
        <v/>
      </c>
      <c r="AR1714" s="50" t="str">
        <f aca="false">IFERROR(IF(AND(AC1714="SIM",Y1714="REVENDA",LEFT(AG1714,5)="ANEXO")*OR(AE1714="ANEXO I",AF1714="ANEXO II"),VLOOKUP(H1714,Dados!G:I,2,0),""),"INSERIR MVA")</f>
        <v/>
      </c>
      <c r="AS1714" s="48" t="str">
        <f aca="false">IF(LEFT(AG1714,5)="ANEXO",VLOOKUP(AG1714,Dados!$X$111:$Z$112,2,0)*(AI1714-Q1714),"")</f>
        <v/>
      </c>
      <c r="AT1714" s="48" t="str">
        <f aca="false">IFERROR(IF(AR1714="","",(AI1714*AR1714)+AI1714),"INSERIR MVA")</f>
        <v/>
      </c>
      <c r="AU1714" s="48" t="str">
        <f aca="false">IF(AT1714="","",IF(AY1714=0.04,U1714,AS1714*AY1714))</f>
        <v/>
      </c>
      <c r="AV1714" s="47" t="str">
        <f aca="false">IFERROR(IF(AU1714="","",(VLOOKUP(AG1714,Dados!$X$111:$Z$112,3,0)*AT1714*0.17)),"INSERIR MVA")</f>
        <v/>
      </c>
      <c r="AW1714" s="47" t="str">
        <f aca="false">IFERROR(IF(AR1714="","",AV1714-AU1714),"")</f>
        <v/>
      </c>
      <c r="AX1714" s="51" t="str">
        <f aca="false">IFERROR(IF(AC1714="NÃO","",IF(AM1714&lt;&gt;"",AM1714-W1714,IF(AQ1714&lt;&gt;"",AQ1714-W1714,IF(AW1714&lt;&gt;"",AW1714-W1714,"")))),"")</f>
        <v/>
      </c>
      <c r="AY1714" s="46" t="str">
        <f aca="false">IFERROR(IF(ISNA(VLOOKUP(R1714,Dados!$X$2:$Y$5,2,0)),VLOOKUP(D1714,Dados!$X$7:$Y$33,2,0),VLOOKUP(R1714,Dados!$X$2:$Y$5,2,0)),"")</f>
        <v/>
      </c>
      <c r="AZ1714" s="52" t="str">
        <f aca="false">IF(C1714="","",IF(AND(Y1714="CONSUMO",AC1714="NÃO")*OR(AG1714="-",AG1714="BIT"),IF(E1714&lt;&gt;"",(AI1714-(P1714+L1714-N1714+Q1714)*AY1714)/0.83),""))</f>
        <v/>
      </c>
      <c r="BA1714" s="51" t="str">
        <f aca="false">IF(AZ1714="","",AZ1714*0.17-((P1714+L1714-N1714+Q1714)*AY1714))</f>
        <v/>
      </c>
      <c r="BB1714" s="51" t="str">
        <f aca="false">IF(AND(Y1714="CONSUMO",AG1714="ANEXO I",AY1714&gt;4%),(AI1714-(P1714+L1714-N1714+Q1714)*0.0514)/0.83*(0.5177)*(0.17)-AI1714*0.0514,IF(AND(Y1714="CONSUMO",AG1714="ANEXO II",AY1714&gt;4%),(AI1714-(P1714+L1714-N1714+Q1714)*0.041)/0.83*(0.3295)*(0.17)-AI1714*0.041,IF(AND(Y1714="CONSUMO",AG1714="ANEXO I",AY1714=4%),(AI1714-(P1714+L1714-N1714+Q1714)*0.04)/0.83*(0.5177)*(0.17)-AI1714*0.04,IF(AND(Y1714="CONSUMO",AG1714="ANEXO II",AY1714=4%),(AI1714-(P1714+L1714-N1714+Q1714)*0.04)/0.83*(0.3295)*(0.17)-AI1714*0.04,""))))</f>
        <v/>
      </c>
      <c r="BC1714" s="51" t="str">
        <f aca="false">IF(C1714="","",IF(AND(Y1714="CONSUMO",AC1714="SIM")*OR(AG1714="-",AG1714="BIT"),IF(E1714&lt;&gt;"",(AI1714-(P1714+L1714-N1714+Q1714)*AY1714)/0.83),""))</f>
        <v/>
      </c>
      <c r="BD1714" s="51" t="str">
        <f aca="false">IF(BC1714="","",BC1714*0.17)</f>
        <v/>
      </c>
      <c r="BE1714" s="51" t="str">
        <f aca="false">IF(I1714=6908,0,IF(BC1714="","",BD1714-((P1714+L1714-N1714+Q1714)*AY1714)))</f>
        <v/>
      </c>
      <c r="BF1714" s="53" t="str">
        <f aca="false">IF(B1714="","",IF(OR(B1714="",E1714="Regime Normal"),0,(AI1714-Q1714)*VLOOKUP(R1714,Dados!$X$98:$Y$108,2,0)))</f>
        <v/>
      </c>
      <c r="BG1714" s="54" t="str">
        <f aca="false">IFERROR(VLOOKUP(I1714,Dados!$AC$27:$AD$43,2,0),IF(B1714="","",IF(D1714&lt;&gt;"MT",IF(AND(AC1714="SIM",Y1714="Revenda"),"2403",IF(AND(AC1714="SIM",Y1714="Consumo"),"2407",IF(AND(AC1714="NÃO",Y1714="Revenda"),"2102",IF(AND(AC1714="NÃO",Y1714="Consumo"),"2556",)))),REPLACE(I1714,1,1,1))))</f>
        <v/>
      </c>
    </row>
    <row r="1715" customFormat="false" ht="12.8" hidden="false" customHeight="true" outlineLevel="0" collapsed="false">
      <c r="Y1715" s="45"/>
      <c r="Z1715" s="46" t="str">
        <f aca="false">IF(B1715="","",(IFERROR(VLOOKUP(H1715,Dados!A$3:B$15000,2,0),"Não Encontrado")))</f>
        <v/>
      </c>
      <c r="AA1715" s="46" t="str">
        <f aca="false">IF(B1715="","",(IFERROR(VLOOKUP(G1715,Dados!C$3:E$15000,3,0),"Não Encontrado")))</f>
        <v/>
      </c>
      <c r="AB1715" s="46" t="str">
        <f aca="false">IFERROR(IF(Z1715&lt;&gt;"Não Encontrado",Z1715,IF(AA1715&lt;&gt;"Não Encontrado",AA1715,"")),"")</f>
        <v/>
      </c>
      <c r="AC1715" s="45" t="str">
        <f aca="false">IF(B1715="","",IF(AB1715="","NÃO","SIM"))</f>
        <v/>
      </c>
      <c r="AD1715" s="45" t="str">
        <f aca="false">IFERROR(VLOOKUP(G1715,Dados!$P$3:$R$500,3,0),"")</f>
        <v/>
      </c>
      <c r="AE1715" s="45" t="str">
        <f aca="false">IFERROR(VLOOKUP(G1715,Dados!$K$3:$L$500,2,0),"")</f>
        <v/>
      </c>
      <c r="AF1715" s="45" t="str">
        <f aca="false">IFERROR(VLOOKUP(G1715,Dados!$M$3:$N$500,2,0),"")</f>
        <v/>
      </c>
      <c r="AG1715" s="45" t="str">
        <f aca="false">IF(F1715="","",IF(AND(AD1715="",AE1715="",AF1715=""),"-",IF(AND(AD1715="BIT",AE1715="",AF1715=""),"BIT",IF(AND(AE1715="ANEXO I",AD1715="",AF1715=""),"ANEXO I",IF(AND(AF1715="ANEXO II",AD1715="",AE1715=""),"ANEXO II","Escolher")))))</f>
        <v/>
      </c>
      <c r="AH1715" s="45" t="str">
        <f aca="false">IF(AG1715&lt;&gt;"Pneus","",IFERROR(VLOOKUP(R1715,Dados!$X$2:$Z$5,3,0)*(AI1715-Q1715),VLOOKUP(D1715,Dados!$X$7:$Z$33,3,0)*(AI1715-Q1715)))</f>
        <v/>
      </c>
      <c r="AI1715" s="47" t="str">
        <f aca="false">IF(B1715="","",P1715+Q1715+O1715+M1715+L1715-N1715)</f>
        <v/>
      </c>
      <c r="AJ1715" s="48" t="str">
        <f aca="false">IFERROR(IF(AND(AC1715="SIM",AG1715="-",Y1715="REVENDA"),(AB1715/1+1)*AI1715,IF(AND(AC1715="SIM",AG1715="Pneus",Y1715="REVENDA"),(AB1715/1+1)*(AI1715-AH1715),"")),"")</f>
        <v/>
      </c>
      <c r="AK1715" s="48" t="str">
        <f aca="false">IF(AJ1715="","",AJ1715*17%)</f>
        <v/>
      </c>
      <c r="AL1715" s="48" t="str">
        <f aca="false">IFERROR(IF(AC1715="NÃO","",IF(AK1715="","",IF(E1715="Simples Nacional",BF1715,IF(T1715=0.12,U1715*0.5833337002,IF(T1715=0,AI1715*0.07,U1715))))),"")</f>
        <v/>
      </c>
      <c r="AM1715" s="47" t="str">
        <f aca="false">IFERROR(IF(AC1715="NÃO","",IF(OR(AG1715="-",AG1715="Pneus"),AK1715-AL1715,"")),"")</f>
        <v/>
      </c>
      <c r="AN1715" s="48" t="str">
        <f aca="false">IF(AND(Y1715="REVENDA",AC1715="SIM",AG1715="BIT"),((AB1715/1+1)*AI1715)*0.4117,"")</f>
        <v/>
      </c>
      <c r="AO1715" s="48" t="str">
        <f aca="false">IF(AN1715="","",AN1715*17%)</f>
        <v/>
      </c>
      <c r="AP1715" s="49" t="str">
        <f aca="false">IF(AN1715="","",IF(T1715=0.12,(U1715*0.4117)*0.4117,IF(T1715=0,(AI1715*0.07)*0.4117,U1715*0.4117)))</f>
        <v/>
      </c>
      <c r="AQ1715" s="47" t="str">
        <f aca="false">IF(AN1715="","",AO1715-AP1715)</f>
        <v/>
      </c>
      <c r="AR1715" s="50" t="str">
        <f aca="false">IFERROR(IF(AND(AC1715="SIM",Y1715="REVENDA",LEFT(AG1715,5)="ANEXO")*OR(AE1715="ANEXO I",AF1715="ANEXO II"),VLOOKUP(H1715,Dados!G:I,2,0),""),"INSERIR MVA")</f>
        <v/>
      </c>
      <c r="AS1715" s="48" t="str">
        <f aca="false">IF(LEFT(AG1715,5)="ANEXO",VLOOKUP(AG1715,Dados!$X$111:$Z$112,2,0)*(AI1715-Q1715),"")</f>
        <v/>
      </c>
      <c r="AT1715" s="48" t="str">
        <f aca="false">IFERROR(IF(AR1715="","",(AI1715*AR1715)+AI1715),"INSERIR MVA")</f>
        <v/>
      </c>
      <c r="AU1715" s="48" t="str">
        <f aca="false">IF(AT1715="","",IF(AY1715=0.04,U1715,AS1715*AY1715))</f>
        <v/>
      </c>
      <c r="AV1715" s="47" t="str">
        <f aca="false">IFERROR(IF(AU1715="","",(VLOOKUP(AG1715,Dados!$X$111:$Z$112,3,0)*AT1715*0.17)),"INSERIR MVA")</f>
        <v/>
      </c>
      <c r="AW1715" s="47" t="str">
        <f aca="false">IFERROR(IF(AR1715="","",AV1715-AU1715),"")</f>
        <v/>
      </c>
      <c r="AX1715" s="51" t="str">
        <f aca="false">IFERROR(IF(AC1715="NÃO","",IF(AM1715&lt;&gt;"",AM1715-W1715,IF(AQ1715&lt;&gt;"",AQ1715-W1715,IF(AW1715&lt;&gt;"",AW1715-W1715,"")))),"")</f>
        <v/>
      </c>
      <c r="AY1715" s="46" t="str">
        <f aca="false">IFERROR(IF(ISNA(VLOOKUP(R1715,Dados!$X$2:$Y$5,2,0)),VLOOKUP(D1715,Dados!$X$7:$Y$33,2,0),VLOOKUP(R1715,Dados!$X$2:$Y$5,2,0)),"")</f>
        <v/>
      </c>
      <c r="AZ1715" s="52" t="str">
        <f aca="false">IF(C1715="","",IF(AND(Y1715="CONSUMO",AC1715="NÃO")*OR(AG1715="-",AG1715="BIT"),IF(E1715&lt;&gt;"",(AI1715-(P1715+L1715-N1715+Q1715)*AY1715)/0.83),""))</f>
        <v/>
      </c>
      <c r="BA1715" s="51" t="str">
        <f aca="false">IF(AZ1715="","",AZ1715*0.17-((P1715+L1715-N1715+Q1715)*AY1715))</f>
        <v/>
      </c>
      <c r="BB1715" s="51" t="str">
        <f aca="false">IF(AND(Y1715="CONSUMO",AG1715="ANEXO I",AY1715&gt;4%),(AI1715-(P1715+L1715-N1715+Q1715)*0.0514)/0.83*(0.5177)*(0.17)-AI1715*0.0514,IF(AND(Y1715="CONSUMO",AG1715="ANEXO II",AY1715&gt;4%),(AI1715-(P1715+L1715-N1715+Q1715)*0.041)/0.83*(0.3295)*(0.17)-AI1715*0.041,IF(AND(Y1715="CONSUMO",AG1715="ANEXO I",AY1715=4%),(AI1715-(P1715+L1715-N1715+Q1715)*0.04)/0.83*(0.5177)*(0.17)-AI1715*0.04,IF(AND(Y1715="CONSUMO",AG1715="ANEXO II",AY1715=4%),(AI1715-(P1715+L1715-N1715+Q1715)*0.04)/0.83*(0.3295)*(0.17)-AI1715*0.04,""))))</f>
        <v/>
      </c>
      <c r="BC1715" s="51" t="str">
        <f aca="false">IF(C1715="","",IF(AND(Y1715="CONSUMO",AC1715="SIM")*OR(AG1715="-",AG1715="BIT"),IF(E1715&lt;&gt;"",(AI1715-(P1715+L1715-N1715+Q1715)*AY1715)/0.83),""))</f>
        <v/>
      </c>
      <c r="BD1715" s="51" t="str">
        <f aca="false">IF(BC1715="","",BC1715*0.17)</f>
        <v/>
      </c>
      <c r="BE1715" s="51" t="str">
        <f aca="false">IF(I1715=6908,0,IF(BC1715="","",BD1715-((P1715+L1715-N1715+Q1715)*AY1715)))</f>
        <v/>
      </c>
      <c r="BF1715" s="53" t="str">
        <f aca="false">IF(B1715="","",IF(OR(B1715="",E1715="Regime Normal"),0,(AI1715-Q1715)*VLOOKUP(R1715,Dados!$X$98:$Y$108,2,0)))</f>
        <v/>
      </c>
      <c r="BG1715" s="54" t="str">
        <f aca="false">IFERROR(VLOOKUP(I1715,Dados!$AC$27:$AD$43,2,0),IF(B1715="","",IF(D1715&lt;&gt;"MT",IF(AND(AC1715="SIM",Y1715="Revenda"),"2403",IF(AND(AC1715="SIM",Y1715="Consumo"),"2407",IF(AND(AC1715="NÃO",Y1715="Revenda"),"2102",IF(AND(AC1715="NÃO",Y1715="Consumo"),"2556",)))),REPLACE(I1715,1,1,1))))</f>
        <v/>
      </c>
    </row>
    <row r="1716" customFormat="false" ht="12.8" hidden="false" customHeight="true" outlineLevel="0" collapsed="false">
      <c r="Y1716" s="45"/>
      <c r="Z1716" s="46" t="str">
        <f aca="false">IF(B1716="","",(IFERROR(VLOOKUP(H1716,Dados!A$3:B$15000,2,0),"Não Encontrado")))</f>
        <v/>
      </c>
      <c r="AA1716" s="46" t="str">
        <f aca="false">IF(B1716="","",(IFERROR(VLOOKUP(G1716,Dados!C$3:E$15000,3,0),"Não Encontrado")))</f>
        <v/>
      </c>
      <c r="AB1716" s="46" t="str">
        <f aca="false">IFERROR(IF(Z1716&lt;&gt;"Não Encontrado",Z1716,IF(AA1716&lt;&gt;"Não Encontrado",AA1716,"")),"")</f>
        <v/>
      </c>
      <c r="AC1716" s="45" t="str">
        <f aca="false">IF(B1716="","",IF(AB1716="","NÃO","SIM"))</f>
        <v/>
      </c>
      <c r="AD1716" s="45" t="str">
        <f aca="false">IFERROR(VLOOKUP(G1716,Dados!$P$3:$R$500,3,0),"")</f>
        <v/>
      </c>
      <c r="AE1716" s="45" t="str">
        <f aca="false">IFERROR(VLOOKUP(G1716,Dados!$K$3:$L$500,2,0),"")</f>
        <v/>
      </c>
      <c r="AF1716" s="45" t="str">
        <f aca="false">IFERROR(VLOOKUP(G1716,Dados!$M$3:$N$500,2,0),"")</f>
        <v/>
      </c>
      <c r="AG1716" s="45" t="str">
        <f aca="false">IF(F1716="","",IF(AND(AD1716="",AE1716="",AF1716=""),"-",IF(AND(AD1716="BIT",AE1716="",AF1716=""),"BIT",IF(AND(AE1716="ANEXO I",AD1716="",AF1716=""),"ANEXO I",IF(AND(AF1716="ANEXO II",AD1716="",AE1716=""),"ANEXO II","Escolher")))))</f>
        <v/>
      </c>
      <c r="AH1716" s="45" t="str">
        <f aca="false">IF(AG1716&lt;&gt;"Pneus","",IFERROR(VLOOKUP(R1716,Dados!$X$2:$Z$5,3,0)*(AI1716-Q1716),VLOOKUP(D1716,Dados!$X$7:$Z$33,3,0)*(AI1716-Q1716)))</f>
        <v/>
      </c>
      <c r="AI1716" s="47" t="str">
        <f aca="false">IF(B1716="","",P1716+Q1716+O1716+M1716+L1716-N1716)</f>
        <v/>
      </c>
      <c r="AJ1716" s="48" t="str">
        <f aca="false">IFERROR(IF(AND(AC1716="SIM",AG1716="-",Y1716="REVENDA"),(AB1716/1+1)*AI1716,IF(AND(AC1716="SIM",AG1716="Pneus",Y1716="REVENDA"),(AB1716/1+1)*(AI1716-AH1716),"")),"")</f>
        <v/>
      </c>
      <c r="AK1716" s="48" t="str">
        <f aca="false">IF(AJ1716="","",AJ1716*17%)</f>
        <v/>
      </c>
      <c r="AL1716" s="48" t="str">
        <f aca="false">IFERROR(IF(AC1716="NÃO","",IF(AK1716="","",IF(E1716="Simples Nacional",BF1716,IF(T1716=0.12,U1716*0.5833337002,IF(T1716=0,AI1716*0.07,U1716))))),"")</f>
        <v/>
      </c>
      <c r="AM1716" s="47" t="str">
        <f aca="false">IFERROR(IF(AC1716="NÃO","",IF(OR(AG1716="-",AG1716="Pneus"),AK1716-AL1716,"")),"")</f>
        <v/>
      </c>
      <c r="AN1716" s="48" t="str">
        <f aca="false">IF(AND(Y1716="REVENDA",AC1716="SIM",AG1716="BIT"),((AB1716/1+1)*AI1716)*0.4117,"")</f>
        <v/>
      </c>
      <c r="AO1716" s="48" t="str">
        <f aca="false">IF(AN1716="","",AN1716*17%)</f>
        <v/>
      </c>
      <c r="AP1716" s="49" t="str">
        <f aca="false">IF(AN1716="","",IF(T1716=0.12,(U1716*0.4117)*0.4117,IF(T1716=0,(AI1716*0.07)*0.4117,U1716*0.4117)))</f>
        <v/>
      </c>
      <c r="AQ1716" s="47" t="str">
        <f aca="false">IF(AN1716="","",AO1716-AP1716)</f>
        <v/>
      </c>
      <c r="AR1716" s="50" t="str">
        <f aca="false">IFERROR(IF(AND(AC1716="SIM",Y1716="REVENDA",LEFT(AG1716,5)="ANEXO")*OR(AE1716="ANEXO I",AF1716="ANEXO II"),VLOOKUP(H1716,Dados!G:I,2,0),""),"INSERIR MVA")</f>
        <v/>
      </c>
      <c r="AS1716" s="48" t="str">
        <f aca="false">IF(LEFT(AG1716,5)="ANEXO",VLOOKUP(AG1716,Dados!$X$111:$Z$112,2,0)*(AI1716-Q1716),"")</f>
        <v/>
      </c>
      <c r="AT1716" s="48" t="str">
        <f aca="false">IFERROR(IF(AR1716="","",(AI1716*AR1716)+AI1716),"INSERIR MVA")</f>
        <v/>
      </c>
      <c r="AU1716" s="48" t="str">
        <f aca="false">IF(AT1716="","",IF(AY1716=0.04,U1716,AS1716*AY1716))</f>
        <v/>
      </c>
      <c r="AV1716" s="47" t="str">
        <f aca="false">IFERROR(IF(AU1716="","",(VLOOKUP(AG1716,Dados!$X$111:$Z$112,3,0)*AT1716*0.17)),"INSERIR MVA")</f>
        <v/>
      </c>
      <c r="AW1716" s="47" t="str">
        <f aca="false">IFERROR(IF(AR1716="","",AV1716-AU1716),"")</f>
        <v/>
      </c>
      <c r="AX1716" s="51" t="str">
        <f aca="false">IFERROR(IF(AC1716="NÃO","",IF(AM1716&lt;&gt;"",AM1716-W1716,IF(AQ1716&lt;&gt;"",AQ1716-W1716,IF(AW1716&lt;&gt;"",AW1716-W1716,"")))),"")</f>
        <v/>
      </c>
      <c r="AY1716" s="46" t="str">
        <f aca="false">IFERROR(IF(ISNA(VLOOKUP(R1716,Dados!$X$2:$Y$5,2,0)),VLOOKUP(D1716,Dados!$X$7:$Y$33,2,0),VLOOKUP(R1716,Dados!$X$2:$Y$5,2,0)),"")</f>
        <v/>
      </c>
      <c r="AZ1716" s="52" t="str">
        <f aca="false">IF(C1716="","",IF(AND(Y1716="CONSUMO",AC1716="NÃO")*OR(AG1716="-",AG1716="BIT"),IF(E1716&lt;&gt;"",(AI1716-(P1716+L1716-N1716+Q1716)*AY1716)/0.83),""))</f>
        <v/>
      </c>
      <c r="BA1716" s="51" t="str">
        <f aca="false">IF(AZ1716="","",AZ1716*0.17-((P1716+L1716-N1716+Q1716)*AY1716))</f>
        <v/>
      </c>
      <c r="BB1716" s="51" t="str">
        <f aca="false">IF(AND(Y1716="CONSUMO",AG1716="ANEXO I",AY1716&gt;4%),(AI1716-(P1716+L1716-N1716+Q1716)*0.0514)/0.83*(0.5177)*(0.17)-AI1716*0.0514,IF(AND(Y1716="CONSUMO",AG1716="ANEXO II",AY1716&gt;4%),(AI1716-(P1716+L1716-N1716+Q1716)*0.041)/0.83*(0.3295)*(0.17)-AI1716*0.041,IF(AND(Y1716="CONSUMO",AG1716="ANEXO I",AY1716=4%),(AI1716-(P1716+L1716-N1716+Q1716)*0.04)/0.83*(0.5177)*(0.17)-AI1716*0.04,IF(AND(Y1716="CONSUMO",AG1716="ANEXO II",AY1716=4%),(AI1716-(P1716+L1716-N1716+Q1716)*0.04)/0.83*(0.3295)*(0.17)-AI1716*0.04,""))))</f>
        <v/>
      </c>
      <c r="BC1716" s="51" t="str">
        <f aca="false">IF(C1716="","",IF(AND(Y1716="CONSUMO",AC1716="SIM")*OR(AG1716="-",AG1716="BIT"),IF(E1716&lt;&gt;"",(AI1716-(P1716+L1716-N1716+Q1716)*AY1716)/0.83),""))</f>
        <v/>
      </c>
      <c r="BD1716" s="51" t="str">
        <f aca="false">IF(BC1716="","",BC1716*0.17)</f>
        <v/>
      </c>
      <c r="BE1716" s="51" t="str">
        <f aca="false">IF(I1716=6908,0,IF(BC1716="","",BD1716-((P1716+L1716-N1716+Q1716)*AY1716)))</f>
        <v/>
      </c>
      <c r="BF1716" s="53" t="str">
        <f aca="false">IF(B1716="","",IF(OR(B1716="",E1716="Regime Normal"),0,(AI1716-Q1716)*VLOOKUP(R1716,Dados!$X$98:$Y$108,2,0)))</f>
        <v/>
      </c>
      <c r="BG1716" s="54" t="str">
        <f aca="false">IFERROR(VLOOKUP(I1716,Dados!$AC$27:$AD$43,2,0),IF(B1716="","",IF(D1716&lt;&gt;"MT",IF(AND(AC1716="SIM",Y1716="Revenda"),"2403",IF(AND(AC1716="SIM",Y1716="Consumo"),"2407",IF(AND(AC1716="NÃO",Y1716="Revenda"),"2102",IF(AND(AC1716="NÃO",Y1716="Consumo"),"2556",)))),REPLACE(I1716,1,1,1))))</f>
        <v/>
      </c>
    </row>
    <row r="1717" customFormat="false" ht="12.8" hidden="false" customHeight="true" outlineLevel="0" collapsed="false">
      <c r="Y1717" s="45"/>
      <c r="Z1717" s="46" t="str">
        <f aca="false">IF(B1717="","",(IFERROR(VLOOKUP(H1717,Dados!A$3:B$15000,2,0),"Não Encontrado")))</f>
        <v/>
      </c>
      <c r="AA1717" s="46" t="str">
        <f aca="false">IF(B1717="","",(IFERROR(VLOOKUP(G1717,Dados!C$3:E$15000,3,0),"Não Encontrado")))</f>
        <v/>
      </c>
      <c r="AB1717" s="46" t="str">
        <f aca="false">IFERROR(IF(Z1717&lt;&gt;"Não Encontrado",Z1717,IF(AA1717&lt;&gt;"Não Encontrado",AA1717,"")),"")</f>
        <v/>
      </c>
      <c r="AC1717" s="45" t="str">
        <f aca="false">IF(B1717="","",IF(AB1717="","NÃO","SIM"))</f>
        <v/>
      </c>
      <c r="AD1717" s="45" t="str">
        <f aca="false">IFERROR(VLOOKUP(G1717,Dados!$P$3:$R$500,3,0),"")</f>
        <v/>
      </c>
      <c r="AE1717" s="45" t="str">
        <f aca="false">IFERROR(VLOOKUP(G1717,Dados!$K$3:$L$500,2,0),"")</f>
        <v/>
      </c>
      <c r="AF1717" s="45" t="str">
        <f aca="false">IFERROR(VLOOKUP(G1717,Dados!$M$3:$N$500,2,0),"")</f>
        <v/>
      </c>
      <c r="AG1717" s="45" t="str">
        <f aca="false">IF(F1717="","",IF(AND(AD1717="",AE1717="",AF1717=""),"-",IF(AND(AD1717="BIT",AE1717="",AF1717=""),"BIT",IF(AND(AE1717="ANEXO I",AD1717="",AF1717=""),"ANEXO I",IF(AND(AF1717="ANEXO II",AD1717="",AE1717=""),"ANEXO II","Escolher")))))</f>
        <v/>
      </c>
      <c r="AH1717" s="45" t="str">
        <f aca="false">IF(AG1717&lt;&gt;"Pneus","",IFERROR(VLOOKUP(R1717,Dados!$X$2:$Z$5,3,0)*(AI1717-Q1717),VLOOKUP(D1717,Dados!$X$7:$Z$33,3,0)*(AI1717-Q1717)))</f>
        <v/>
      </c>
      <c r="AI1717" s="47" t="str">
        <f aca="false">IF(B1717="","",P1717+Q1717+O1717+M1717+L1717-N1717)</f>
        <v/>
      </c>
      <c r="AJ1717" s="48" t="str">
        <f aca="false">IFERROR(IF(AND(AC1717="SIM",AG1717="-",Y1717="REVENDA"),(AB1717/1+1)*AI1717,IF(AND(AC1717="SIM",AG1717="Pneus",Y1717="REVENDA"),(AB1717/1+1)*(AI1717-AH1717),"")),"")</f>
        <v/>
      </c>
      <c r="AK1717" s="48" t="str">
        <f aca="false">IF(AJ1717="","",AJ1717*17%)</f>
        <v/>
      </c>
      <c r="AL1717" s="48" t="str">
        <f aca="false">IFERROR(IF(AC1717="NÃO","",IF(AK1717="","",IF(E1717="Simples Nacional",BF1717,IF(T1717=0.12,U1717*0.5833337002,IF(T1717=0,AI1717*0.07,U1717))))),"")</f>
        <v/>
      </c>
      <c r="AM1717" s="47" t="str">
        <f aca="false">IFERROR(IF(AC1717="NÃO","",IF(OR(AG1717="-",AG1717="Pneus"),AK1717-AL1717,"")),"")</f>
        <v/>
      </c>
      <c r="AN1717" s="48" t="str">
        <f aca="false">IF(AND(Y1717="REVENDA",AC1717="SIM",AG1717="BIT"),((AB1717/1+1)*AI1717)*0.4117,"")</f>
        <v/>
      </c>
      <c r="AO1717" s="48" t="str">
        <f aca="false">IF(AN1717="","",AN1717*17%)</f>
        <v/>
      </c>
      <c r="AP1717" s="49" t="str">
        <f aca="false">IF(AN1717="","",IF(T1717=0.12,(U1717*0.4117)*0.4117,IF(T1717=0,(AI1717*0.07)*0.4117,U1717*0.4117)))</f>
        <v/>
      </c>
      <c r="AQ1717" s="47" t="str">
        <f aca="false">IF(AN1717="","",AO1717-AP1717)</f>
        <v/>
      </c>
      <c r="AR1717" s="50" t="str">
        <f aca="false">IFERROR(IF(AND(AC1717="SIM",Y1717="REVENDA",LEFT(AG1717,5)="ANEXO")*OR(AE1717="ANEXO I",AF1717="ANEXO II"),VLOOKUP(H1717,Dados!G:I,2,0),""),"INSERIR MVA")</f>
        <v/>
      </c>
      <c r="AS1717" s="48" t="str">
        <f aca="false">IF(LEFT(AG1717,5)="ANEXO",VLOOKUP(AG1717,Dados!$X$111:$Z$112,2,0)*(AI1717-Q1717),"")</f>
        <v/>
      </c>
      <c r="AT1717" s="48" t="str">
        <f aca="false">IFERROR(IF(AR1717="","",(AI1717*AR1717)+AI1717),"INSERIR MVA")</f>
        <v/>
      </c>
      <c r="AU1717" s="48" t="str">
        <f aca="false">IF(AT1717="","",IF(AY1717=0.04,U1717,AS1717*AY1717))</f>
        <v/>
      </c>
      <c r="AV1717" s="47" t="str">
        <f aca="false">IFERROR(IF(AU1717="","",(VLOOKUP(AG1717,Dados!$X$111:$Z$112,3,0)*AT1717*0.17)),"INSERIR MVA")</f>
        <v/>
      </c>
      <c r="AW1717" s="47" t="str">
        <f aca="false">IFERROR(IF(AR1717="","",AV1717-AU1717),"")</f>
        <v/>
      </c>
      <c r="AX1717" s="51" t="str">
        <f aca="false">IFERROR(IF(AC1717="NÃO","",IF(AM1717&lt;&gt;"",AM1717-W1717,IF(AQ1717&lt;&gt;"",AQ1717-W1717,IF(AW1717&lt;&gt;"",AW1717-W1717,"")))),"")</f>
        <v/>
      </c>
      <c r="AY1717" s="46" t="str">
        <f aca="false">IFERROR(IF(ISNA(VLOOKUP(R1717,Dados!$X$2:$Y$5,2,0)),VLOOKUP(D1717,Dados!$X$7:$Y$33,2,0),VLOOKUP(R1717,Dados!$X$2:$Y$5,2,0)),"")</f>
        <v/>
      </c>
      <c r="AZ1717" s="52" t="str">
        <f aca="false">IF(C1717="","",IF(AND(Y1717="CONSUMO",AC1717="NÃO")*OR(AG1717="-",AG1717="BIT"),IF(E1717&lt;&gt;"",(AI1717-(P1717+L1717-N1717+Q1717)*AY1717)/0.83),""))</f>
        <v/>
      </c>
      <c r="BA1717" s="51" t="str">
        <f aca="false">IF(AZ1717="","",AZ1717*0.17-((P1717+L1717-N1717+Q1717)*AY1717))</f>
        <v/>
      </c>
      <c r="BB1717" s="51" t="str">
        <f aca="false">IF(AND(Y1717="CONSUMO",AG1717="ANEXO I",AY1717&gt;4%),(AI1717-(P1717+L1717-N1717+Q1717)*0.0514)/0.83*(0.5177)*(0.17)-AI1717*0.0514,IF(AND(Y1717="CONSUMO",AG1717="ANEXO II",AY1717&gt;4%),(AI1717-(P1717+L1717-N1717+Q1717)*0.041)/0.83*(0.3295)*(0.17)-AI1717*0.041,IF(AND(Y1717="CONSUMO",AG1717="ANEXO I",AY1717=4%),(AI1717-(P1717+L1717-N1717+Q1717)*0.04)/0.83*(0.5177)*(0.17)-AI1717*0.04,IF(AND(Y1717="CONSUMO",AG1717="ANEXO II",AY1717=4%),(AI1717-(P1717+L1717-N1717+Q1717)*0.04)/0.83*(0.3295)*(0.17)-AI1717*0.04,""))))</f>
        <v/>
      </c>
      <c r="BC1717" s="51" t="str">
        <f aca="false">IF(C1717="","",IF(AND(Y1717="CONSUMO",AC1717="SIM")*OR(AG1717="-",AG1717="BIT"),IF(E1717&lt;&gt;"",(AI1717-(P1717+L1717-N1717+Q1717)*AY1717)/0.83),""))</f>
        <v/>
      </c>
      <c r="BD1717" s="51" t="str">
        <f aca="false">IF(BC1717="","",BC1717*0.17)</f>
        <v/>
      </c>
      <c r="BE1717" s="51" t="str">
        <f aca="false">IF(I1717=6908,0,IF(BC1717="","",BD1717-((P1717+L1717-N1717+Q1717)*AY1717)))</f>
        <v/>
      </c>
      <c r="BF1717" s="53" t="str">
        <f aca="false">IF(B1717="","",IF(OR(B1717="",E1717="Regime Normal"),0,(AI1717-Q1717)*VLOOKUP(R1717,Dados!$X$98:$Y$108,2,0)))</f>
        <v/>
      </c>
      <c r="BG1717" s="54" t="str">
        <f aca="false">IFERROR(VLOOKUP(I1717,Dados!$AC$27:$AD$43,2,0),IF(B1717="","",IF(D1717&lt;&gt;"MT",IF(AND(AC1717="SIM",Y1717="Revenda"),"2403",IF(AND(AC1717="SIM",Y1717="Consumo"),"2407",IF(AND(AC1717="NÃO",Y1717="Revenda"),"2102",IF(AND(AC1717="NÃO",Y1717="Consumo"),"2556",)))),REPLACE(I1717,1,1,1))))</f>
        <v/>
      </c>
    </row>
    <row r="1718" customFormat="false" ht="12.8" hidden="false" customHeight="true" outlineLevel="0" collapsed="false">
      <c r="Y1718" s="45"/>
      <c r="Z1718" s="46" t="str">
        <f aca="false">IF(B1718="","",(IFERROR(VLOOKUP(H1718,Dados!A$3:B$15000,2,0),"Não Encontrado")))</f>
        <v/>
      </c>
      <c r="AA1718" s="46" t="str">
        <f aca="false">IF(B1718="","",(IFERROR(VLOOKUP(G1718,Dados!C$3:E$15000,3,0),"Não Encontrado")))</f>
        <v/>
      </c>
      <c r="AB1718" s="46" t="str">
        <f aca="false">IFERROR(IF(Z1718&lt;&gt;"Não Encontrado",Z1718,IF(AA1718&lt;&gt;"Não Encontrado",AA1718,"")),"")</f>
        <v/>
      </c>
      <c r="AC1718" s="45" t="str">
        <f aca="false">IF(B1718="","",IF(AB1718="","NÃO","SIM"))</f>
        <v/>
      </c>
      <c r="AD1718" s="45" t="str">
        <f aca="false">IFERROR(VLOOKUP(G1718,Dados!$P$3:$R$500,3,0),"")</f>
        <v/>
      </c>
      <c r="AE1718" s="45" t="str">
        <f aca="false">IFERROR(VLOOKUP(G1718,Dados!$K$3:$L$500,2,0),"")</f>
        <v/>
      </c>
      <c r="AF1718" s="45" t="str">
        <f aca="false">IFERROR(VLOOKUP(G1718,Dados!$M$3:$N$500,2,0),"")</f>
        <v/>
      </c>
      <c r="AG1718" s="45" t="str">
        <f aca="false">IF(F1718="","",IF(AND(AD1718="",AE1718="",AF1718=""),"-",IF(AND(AD1718="BIT",AE1718="",AF1718=""),"BIT",IF(AND(AE1718="ANEXO I",AD1718="",AF1718=""),"ANEXO I",IF(AND(AF1718="ANEXO II",AD1718="",AE1718=""),"ANEXO II","Escolher")))))</f>
        <v/>
      </c>
      <c r="AH1718" s="45" t="str">
        <f aca="false">IF(AG1718&lt;&gt;"Pneus","",IFERROR(VLOOKUP(R1718,Dados!$X$2:$Z$5,3,0)*(AI1718-Q1718),VLOOKUP(D1718,Dados!$X$7:$Z$33,3,0)*(AI1718-Q1718)))</f>
        <v/>
      </c>
      <c r="AI1718" s="47" t="str">
        <f aca="false">IF(B1718="","",P1718+Q1718+O1718+M1718+L1718-N1718)</f>
        <v/>
      </c>
      <c r="AJ1718" s="48" t="str">
        <f aca="false">IFERROR(IF(AND(AC1718="SIM",AG1718="-",Y1718="REVENDA"),(AB1718/1+1)*AI1718,IF(AND(AC1718="SIM",AG1718="Pneus",Y1718="REVENDA"),(AB1718/1+1)*(AI1718-AH1718),"")),"")</f>
        <v/>
      </c>
      <c r="AK1718" s="48" t="str">
        <f aca="false">IF(AJ1718="","",AJ1718*17%)</f>
        <v/>
      </c>
      <c r="AL1718" s="48" t="str">
        <f aca="false">IFERROR(IF(AC1718="NÃO","",IF(AK1718="","",IF(E1718="Simples Nacional",BF1718,IF(T1718=0.12,U1718*0.5833337002,IF(T1718=0,AI1718*0.07,U1718))))),"")</f>
        <v/>
      </c>
      <c r="AM1718" s="47" t="str">
        <f aca="false">IFERROR(IF(AC1718="NÃO","",IF(OR(AG1718="-",AG1718="Pneus"),AK1718-AL1718,"")),"")</f>
        <v/>
      </c>
      <c r="AN1718" s="48" t="str">
        <f aca="false">IF(AND(Y1718="REVENDA",AC1718="SIM",AG1718="BIT"),((AB1718/1+1)*AI1718)*0.4117,"")</f>
        <v/>
      </c>
      <c r="AO1718" s="48" t="str">
        <f aca="false">IF(AN1718="","",AN1718*17%)</f>
        <v/>
      </c>
      <c r="AP1718" s="49" t="str">
        <f aca="false">IF(AN1718="","",IF(T1718=0.12,(U1718*0.4117)*0.4117,IF(T1718=0,(AI1718*0.07)*0.4117,U1718*0.4117)))</f>
        <v/>
      </c>
      <c r="AQ1718" s="47" t="str">
        <f aca="false">IF(AN1718="","",AO1718-AP1718)</f>
        <v/>
      </c>
      <c r="AR1718" s="50" t="str">
        <f aca="false">IFERROR(IF(AND(AC1718="SIM",Y1718="REVENDA",LEFT(AG1718,5)="ANEXO")*OR(AE1718="ANEXO I",AF1718="ANEXO II"),VLOOKUP(H1718,Dados!G:I,2,0),""),"INSERIR MVA")</f>
        <v/>
      </c>
      <c r="AS1718" s="48" t="str">
        <f aca="false">IF(LEFT(AG1718,5)="ANEXO",VLOOKUP(AG1718,Dados!$X$111:$Z$112,2,0)*(AI1718-Q1718),"")</f>
        <v/>
      </c>
      <c r="AT1718" s="48" t="str">
        <f aca="false">IFERROR(IF(AR1718="","",(AI1718*AR1718)+AI1718),"INSERIR MVA")</f>
        <v/>
      </c>
      <c r="AU1718" s="48" t="str">
        <f aca="false">IF(AT1718="","",IF(AY1718=0.04,U1718,AS1718*AY1718))</f>
        <v/>
      </c>
      <c r="AV1718" s="47" t="str">
        <f aca="false">IFERROR(IF(AU1718="","",(VLOOKUP(AG1718,Dados!$X$111:$Z$112,3,0)*AT1718*0.17)),"INSERIR MVA")</f>
        <v/>
      </c>
      <c r="AW1718" s="47" t="str">
        <f aca="false">IFERROR(IF(AR1718="","",AV1718-AU1718),"")</f>
        <v/>
      </c>
      <c r="AX1718" s="51" t="str">
        <f aca="false">IFERROR(IF(AC1718="NÃO","",IF(AM1718&lt;&gt;"",AM1718-W1718,IF(AQ1718&lt;&gt;"",AQ1718-W1718,IF(AW1718&lt;&gt;"",AW1718-W1718,"")))),"")</f>
        <v/>
      </c>
      <c r="AY1718" s="46" t="str">
        <f aca="false">IFERROR(IF(ISNA(VLOOKUP(R1718,Dados!$X$2:$Y$5,2,0)),VLOOKUP(D1718,Dados!$X$7:$Y$33,2,0),VLOOKUP(R1718,Dados!$X$2:$Y$5,2,0)),"")</f>
        <v/>
      </c>
      <c r="AZ1718" s="52" t="str">
        <f aca="false">IF(C1718="","",IF(AND(Y1718="CONSUMO",AC1718="NÃO")*OR(AG1718="-",AG1718="BIT"),IF(E1718&lt;&gt;"",(AI1718-(P1718+L1718-N1718+Q1718)*AY1718)/0.83),""))</f>
        <v/>
      </c>
      <c r="BA1718" s="51" t="str">
        <f aca="false">IF(AZ1718="","",AZ1718*0.17-((P1718+L1718-N1718+Q1718)*AY1718))</f>
        <v/>
      </c>
      <c r="BB1718" s="51" t="str">
        <f aca="false">IF(AND(Y1718="CONSUMO",AG1718="ANEXO I",AY1718&gt;4%),(AI1718-(P1718+L1718-N1718+Q1718)*0.0514)/0.83*(0.5177)*(0.17)-AI1718*0.0514,IF(AND(Y1718="CONSUMO",AG1718="ANEXO II",AY1718&gt;4%),(AI1718-(P1718+L1718-N1718+Q1718)*0.041)/0.83*(0.3295)*(0.17)-AI1718*0.041,IF(AND(Y1718="CONSUMO",AG1718="ANEXO I",AY1718=4%),(AI1718-(P1718+L1718-N1718+Q1718)*0.04)/0.83*(0.5177)*(0.17)-AI1718*0.04,IF(AND(Y1718="CONSUMO",AG1718="ANEXO II",AY1718=4%),(AI1718-(P1718+L1718-N1718+Q1718)*0.04)/0.83*(0.3295)*(0.17)-AI1718*0.04,""))))</f>
        <v/>
      </c>
      <c r="BC1718" s="51" t="str">
        <f aca="false">IF(C1718="","",IF(AND(Y1718="CONSUMO",AC1718="SIM")*OR(AG1718="-",AG1718="BIT"),IF(E1718&lt;&gt;"",(AI1718-(P1718+L1718-N1718+Q1718)*AY1718)/0.83),""))</f>
        <v/>
      </c>
      <c r="BD1718" s="51" t="str">
        <f aca="false">IF(BC1718="","",BC1718*0.17)</f>
        <v/>
      </c>
      <c r="BE1718" s="51" t="str">
        <f aca="false">IF(I1718=6908,0,IF(BC1718="","",BD1718-((P1718+L1718-N1718+Q1718)*AY1718)))</f>
        <v/>
      </c>
      <c r="BF1718" s="53" t="str">
        <f aca="false">IF(B1718="","",IF(OR(B1718="",E1718="Regime Normal"),0,(AI1718-Q1718)*VLOOKUP(R1718,Dados!$X$98:$Y$108,2,0)))</f>
        <v/>
      </c>
      <c r="BG1718" s="54" t="str">
        <f aca="false">IFERROR(VLOOKUP(I1718,Dados!$AC$27:$AD$43,2,0),IF(B1718="","",IF(D1718&lt;&gt;"MT",IF(AND(AC1718="SIM",Y1718="Revenda"),"2403",IF(AND(AC1718="SIM",Y1718="Consumo"),"2407",IF(AND(AC1718="NÃO",Y1718="Revenda"),"2102",IF(AND(AC1718="NÃO",Y1718="Consumo"),"2556",)))),REPLACE(I1718,1,1,1))))</f>
        <v/>
      </c>
    </row>
    <row r="1719" customFormat="false" ht="12.8" hidden="false" customHeight="true" outlineLevel="0" collapsed="false">
      <c r="Y1719" s="45"/>
      <c r="Z1719" s="46" t="str">
        <f aca="false">IF(B1719="","",(IFERROR(VLOOKUP(H1719,Dados!A$3:B$15000,2,0),"Não Encontrado")))</f>
        <v/>
      </c>
      <c r="AA1719" s="46" t="str">
        <f aca="false">IF(B1719="","",(IFERROR(VLOOKUP(G1719,Dados!C$3:E$15000,3,0),"Não Encontrado")))</f>
        <v/>
      </c>
      <c r="AB1719" s="46" t="str">
        <f aca="false">IFERROR(IF(Z1719&lt;&gt;"Não Encontrado",Z1719,IF(AA1719&lt;&gt;"Não Encontrado",AA1719,"")),"")</f>
        <v/>
      </c>
      <c r="AC1719" s="45" t="str">
        <f aca="false">IF(B1719="","",IF(AB1719="","NÃO","SIM"))</f>
        <v/>
      </c>
      <c r="AD1719" s="45" t="str">
        <f aca="false">IFERROR(VLOOKUP(G1719,Dados!$P$3:$R$500,3,0),"")</f>
        <v/>
      </c>
      <c r="AE1719" s="45" t="str">
        <f aca="false">IFERROR(VLOOKUP(G1719,Dados!$K$3:$L$500,2,0),"")</f>
        <v/>
      </c>
      <c r="AF1719" s="45" t="str">
        <f aca="false">IFERROR(VLOOKUP(G1719,Dados!$M$3:$N$500,2,0),"")</f>
        <v/>
      </c>
      <c r="AG1719" s="45" t="str">
        <f aca="false">IF(F1719="","",IF(AND(AD1719="",AE1719="",AF1719=""),"-",IF(AND(AD1719="BIT",AE1719="",AF1719=""),"BIT",IF(AND(AE1719="ANEXO I",AD1719="",AF1719=""),"ANEXO I",IF(AND(AF1719="ANEXO II",AD1719="",AE1719=""),"ANEXO II","Escolher")))))</f>
        <v/>
      </c>
      <c r="AH1719" s="45" t="str">
        <f aca="false">IF(AG1719&lt;&gt;"Pneus","",IFERROR(VLOOKUP(R1719,Dados!$X$2:$Z$5,3,0)*(AI1719-Q1719),VLOOKUP(D1719,Dados!$X$7:$Z$33,3,0)*(AI1719-Q1719)))</f>
        <v/>
      </c>
      <c r="AI1719" s="47" t="str">
        <f aca="false">IF(B1719="","",P1719+Q1719+O1719+M1719+L1719-N1719)</f>
        <v/>
      </c>
      <c r="AJ1719" s="48" t="str">
        <f aca="false">IFERROR(IF(AND(AC1719="SIM",AG1719="-",Y1719="REVENDA"),(AB1719/1+1)*AI1719,IF(AND(AC1719="SIM",AG1719="Pneus",Y1719="REVENDA"),(AB1719/1+1)*(AI1719-AH1719),"")),"")</f>
        <v/>
      </c>
      <c r="AK1719" s="48" t="str">
        <f aca="false">IF(AJ1719="","",AJ1719*17%)</f>
        <v/>
      </c>
      <c r="AL1719" s="48" t="str">
        <f aca="false">IFERROR(IF(AC1719="NÃO","",IF(AK1719="","",IF(E1719="Simples Nacional",BF1719,IF(T1719=0.12,U1719*0.5833337002,IF(T1719=0,AI1719*0.07,U1719))))),"")</f>
        <v/>
      </c>
      <c r="AM1719" s="47" t="str">
        <f aca="false">IFERROR(IF(AC1719="NÃO","",IF(OR(AG1719="-",AG1719="Pneus"),AK1719-AL1719,"")),"")</f>
        <v/>
      </c>
      <c r="AN1719" s="48" t="str">
        <f aca="false">IF(AND(Y1719="REVENDA",AC1719="SIM",AG1719="BIT"),((AB1719/1+1)*AI1719)*0.4117,"")</f>
        <v/>
      </c>
      <c r="AO1719" s="48" t="str">
        <f aca="false">IF(AN1719="","",AN1719*17%)</f>
        <v/>
      </c>
      <c r="AP1719" s="49" t="str">
        <f aca="false">IF(AN1719="","",IF(T1719=0.12,(U1719*0.4117)*0.4117,IF(T1719=0,(AI1719*0.07)*0.4117,U1719*0.4117)))</f>
        <v/>
      </c>
      <c r="AQ1719" s="47" t="str">
        <f aca="false">IF(AN1719="","",AO1719-AP1719)</f>
        <v/>
      </c>
      <c r="AR1719" s="50" t="str">
        <f aca="false">IFERROR(IF(AND(AC1719="SIM",Y1719="REVENDA",LEFT(AG1719,5)="ANEXO")*OR(AE1719="ANEXO I",AF1719="ANEXO II"),VLOOKUP(H1719,Dados!G:I,2,0),""),"INSERIR MVA")</f>
        <v/>
      </c>
      <c r="AS1719" s="48" t="str">
        <f aca="false">IF(LEFT(AG1719,5)="ANEXO",VLOOKUP(AG1719,Dados!$X$111:$Z$112,2,0)*(AI1719-Q1719),"")</f>
        <v/>
      </c>
      <c r="AT1719" s="48" t="str">
        <f aca="false">IFERROR(IF(AR1719="","",(AI1719*AR1719)+AI1719),"INSERIR MVA")</f>
        <v/>
      </c>
      <c r="AU1719" s="48" t="str">
        <f aca="false">IF(AT1719="","",IF(AY1719=0.04,U1719,AS1719*AY1719))</f>
        <v/>
      </c>
      <c r="AV1719" s="47" t="str">
        <f aca="false">IFERROR(IF(AU1719="","",(VLOOKUP(AG1719,Dados!$X$111:$Z$112,3,0)*AT1719*0.17)),"INSERIR MVA")</f>
        <v/>
      </c>
      <c r="AW1719" s="47" t="str">
        <f aca="false">IFERROR(IF(AR1719="","",AV1719-AU1719),"")</f>
        <v/>
      </c>
      <c r="AX1719" s="51" t="str">
        <f aca="false">IFERROR(IF(AC1719="NÃO","",IF(AM1719&lt;&gt;"",AM1719-W1719,IF(AQ1719&lt;&gt;"",AQ1719-W1719,IF(AW1719&lt;&gt;"",AW1719-W1719,"")))),"")</f>
        <v/>
      </c>
      <c r="AY1719" s="46" t="str">
        <f aca="false">IFERROR(IF(ISNA(VLOOKUP(R1719,Dados!$X$2:$Y$5,2,0)),VLOOKUP(D1719,Dados!$X$7:$Y$33,2,0),VLOOKUP(R1719,Dados!$X$2:$Y$5,2,0)),"")</f>
        <v/>
      </c>
      <c r="AZ1719" s="52" t="str">
        <f aca="false">IF(C1719="","",IF(AND(Y1719="CONSUMO",AC1719="NÃO")*OR(AG1719="-",AG1719="BIT"),IF(E1719&lt;&gt;"",(AI1719-(P1719+L1719-N1719+Q1719)*AY1719)/0.83),""))</f>
        <v/>
      </c>
      <c r="BA1719" s="51" t="str">
        <f aca="false">IF(AZ1719="","",AZ1719*0.17-((P1719+L1719-N1719+Q1719)*AY1719))</f>
        <v/>
      </c>
      <c r="BB1719" s="51" t="str">
        <f aca="false">IF(AND(Y1719="CONSUMO",AG1719="ANEXO I",AY1719&gt;4%),(AI1719-(P1719+L1719-N1719+Q1719)*0.0514)/0.83*(0.5177)*(0.17)-AI1719*0.0514,IF(AND(Y1719="CONSUMO",AG1719="ANEXO II",AY1719&gt;4%),(AI1719-(P1719+L1719-N1719+Q1719)*0.041)/0.83*(0.3295)*(0.17)-AI1719*0.041,IF(AND(Y1719="CONSUMO",AG1719="ANEXO I",AY1719=4%),(AI1719-(P1719+L1719-N1719+Q1719)*0.04)/0.83*(0.5177)*(0.17)-AI1719*0.04,IF(AND(Y1719="CONSUMO",AG1719="ANEXO II",AY1719=4%),(AI1719-(P1719+L1719-N1719+Q1719)*0.04)/0.83*(0.3295)*(0.17)-AI1719*0.04,""))))</f>
        <v/>
      </c>
      <c r="BC1719" s="51" t="str">
        <f aca="false">IF(C1719="","",IF(AND(Y1719="CONSUMO",AC1719="SIM")*OR(AG1719="-",AG1719="BIT"),IF(E1719&lt;&gt;"",(AI1719-(P1719+L1719-N1719+Q1719)*AY1719)/0.83),""))</f>
        <v/>
      </c>
      <c r="BD1719" s="51" t="str">
        <f aca="false">IF(BC1719="","",BC1719*0.17)</f>
        <v/>
      </c>
      <c r="BE1719" s="51" t="str">
        <f aca="false">IF(I1719=6908,0,IF(BC1719="","",BD1719-((P1719+L1719-N1719+Q1719)*AY1719)))</f>
        <v/>
      </c>
      <c r="BF1719" s="53" t="str">
        <f aca="false">IF(B1719="","",IF(OR(B1719="",E1719="Regime Normal"),0,(AI1719-Q1719)*VLOOKUP(R1719,Dados!$X$98:$Y$108,2,0)))</f>
        <v/>
      </c>
      <c r="BG1719" s="54" t="str">
        <f aca="false">IFERROR(VLOOKUP(I1719,Dados!$AC$27:$AD$43,2,0),IF(B1719="","",IF(D1719&lt;&gt;"MT",IF(AND(AC1719="SIM",Y1719="Revenda"),"2403",IF(AND(AC1719="SIM",Y1719="Consumo"),"2407",IF(AND(AC1719="NÃO",Y1719="Revenda"),"2102",IF(AND(AC1719="NÃO",Y1719="Consumo"),"2556",)))),REPLACE(I1719,1,1,1))))</f>
        <v/>
      </c>
    </row>
    <row r="1720" customFormat="false" ht="12.8" hidden="false" customHeight="true" outlineLevel="0" collapsed="false">
      <c r="Y1720" s="45"/>
      <c r="Z1720" s="46" t="str">
        <f aca="false">IF(B1720="","",(IFERROR(VLOOKUP(H1720,Dados!A$3:B$15000,2,0),"Não Encontrado")))</f>
        <v/>
      </c>
      <c r="AA1720" s="46" t="str">
        <f aca="false">IF(B1720="","",(IFERROR(VLOOKUP(G1720,Dados!C$3:E$15000,3,0),"Não Encontrado")))</f>
        <v/>
      </c>
      <c r="AB1720" s="46" t="str">
        <f aca="false">IFERROR(IF(Z1720&lt;&gt;"Não Encontrado",Z1720,IF(AA1720&lt;&gt;"Não Encontrado",AA1720,"")),"")</f>
        <v/>
      </c>
      <c r="AC1720" s="45" t="str">
        <f aca="false">IF(B1720="","",IF(AB1720="","NÃO","SIM"))</f>
        <v/>
      </c>
      <c r="AD1720" s="45" t="str">
        <f aca="false">IFERROR(VLOOKUP(G1720,Dados!$P$3:$R$500,3,0),"")</f>
        <v/>
      </c>
      <c r="AE1720" s="45" t="str">
        <f aca="false">IFERROR(VLOOKUP(G1720,Dados!$K$3:$L$500,2,0),"")</f>
        <v/>
      </c>
      <c r="AF1720" s="45" t="str">
        <f aca="false">IFERROR(VLOOKUP(G1720,Dados!$M$3:$N$500,2,0),"")</f>
        <v/>
      </c>
      <c r="AG1720" s="45" t="str">
        <f aca="false">IF(F1720="","",IF(AND(AD1720="",AE1720="",AF1720=""),"-",IF(AND(AD1720="BIT",AE1720="",AF1720=""),"BIT",IF(AND(AE1720="ANEXO I",AD1720="",AF1720=""),"ANEXO I",IF(AND(AF1720="ANEXO II",AD1720="",AE1720=""),"ANEXO II","Escolher")))))</f>
        <v/>
      </c>
      <c r="AH1720" s="45" t="str">
        <f aca="false">IF(AG1720&lt;&gt;"Pneus","",IFERROR(VLOOKUP(R1720,Dados!$X$2:$Z$5,3,0)*(AI1720-Q1720),VLOOKUP(D1720,Dados!$X$7:$Z$33,3,0)*(AI1720-Q1720)))</f>
        <v/>
      </c>
      <c r="AI1720" s="47" t="str">
        <f aca="false">IF(B1720="","",P1720+Q1720+O1720+M1720+L1720-N1720)</f>
        <v/>
      </c>
      <c r="AJ1720" s="48" t="str">
        <f aca="false">IFERROR(IF(AND(AC1720="SIM",AG1720="-",Y1720="REVENDA"),(AB1720/1+1)*AI1720,IF(AND(AC1720="SIM",AG1720="Pneus",Y1720="REVENDA"),(AB1720/1+1)*(AI1720-AH1720),"")),"")</f>
        <v/>
      </c>
      <c r="AK1720" s="48" t="str">
        <f aca="false">IF(AJ1720="","",AJ1720*17%)</f>
        <v/>
      </c>
      <c r="AL1720" s="48" t="str">
        <f aca="false">IFERROR(IF(AC1720="NÃO","",IF(AK1720="","",IF(E1720="Simples Nacional",BF1720,IF(T1720=0.12,U1720*0.5833337002,IF(T1720=0,AI1720*0.07,U1720))))),"")</f>
        <v/>
      </c>
      <c r="AM1720" s="47" t="str">
        <f aca="false">IFERROR(IF(AC1720="NÃO","",IF(OR(AG1720="-",AG1720="Pneus"),AK1720-AL1720,"")),"")</f>
        <v/>
      </c>
      <c r="AN1720" s="48" t="str">
        <f aca="false">IF(AND(Y1720="REVENDA",AC1720="SIM",AG1720="BIT"),((AB1720/1+1)*AI1720)*0.4117,"")</f>
        <v/>
      </c>
      <c r="AO1720" s="48" t="str">
        <f aca="false">IF(AN1720="","",AN1720*17%)</f>
        <v/>
      </c>
      <c r="AP1720" s="49" t="str">
        <f aca="false">IF(AN1720="","",IF(T1720=0.12,(U1720*0.4117)*0.4117,IF(T1720=0,(AI1720*0.07)*0.4117,U1720*0.4117)))</f>
        <v/>
      </c>
      <c r="AQ1720" s="47" t="str">
        <f aca="false">IF(AN1720="","",AO1720-AP1720)</f>
        <v/>
      </c>
      <c r="AR1720" s="50" t="str">
        <f aca="false">IFERROR(IF(AND(AC1720="SIM",Y1720="REVENDA",LEFT(AG1720,5)="ANEXO")*OR(AE1720="ANEXO I",AF1720="ANEXO II"),VLOOKUP(H1720,Dados!G:I,2,0),""),"INSERIR MVA")</f>
        <v/>
      </c>
      <c r="AS1720" s="48" t="str">
        <f aca="false">IF(LEFT(AG1720,5)="ANEXO",VLOOKUP(AG1720,Dados!$X$111:$Z$112,2,0)*(AI1720-Q1720),"")</f>
        <v/>
      </c>
      <c r="AT1720" s="48" t="str">
        <f aca="false">IFERROR(IF(AR1720="","",(AI1720*AR1720)+AI1720),"INSERIR MVA")</f>
        <v/>
      </c>
      <c r="AU1720" s="48" t="str">
        <f aca="false">IF(AT1720="","",IF(AY1720=0.04,U1720,AS1720*AY1720))</f>
        <v/>
      </c>
      <c r="AV1720" s="47" t="str">
        <f aca="false">IFERROR(IF(AU1720="","",(VLOOKUP(AG1720,Dados!$X$111:$Z$112,3,0)*AT1720*0.17)),"INSERIR MVA")</f>
        <v/>
      </c>
      <c r="AW1720" s="47" t="str">
        <f aca="false">IFERROR(IF(AR1720="","",AV1720-AU1720),"")</f>
        <v/>
      </c>
      <c r="AX1720" s="51" t="str">
        <f aca="false">IFERROR(IF(AC1720="NÃO","",IF(AM1720&lt;&gt;"",AM1720-W1720,IF(AQ1720&lt;&gt;"",AQ1720-W1720,IF(AW1720&lt;&gt;"",AW1720-W1720,"")))),"")</f>
        <v/>
      </c>
      <c r="AY1720" s="46" t="str">
        <f aca="false">IFERROR(IF(ISNA(VLOOKUP(R1720,Dados!$X$2:$Y$5,2,0)),VLOOKUP(D1720,Dados!$X$7:$Y$33,2,0),VLOOKUP(R1720,Dados!$X$2:$Y$5,2,0)),"")</f>
        <v/>
      </c>
      <c r="AZ1720" s="52" t="str">
        <f aca="false">IF(C1720="","",IF(AND(Y1720="CONSUMO",AC1720="NÃO")*OR(AG1720="-",AG1720="BIT"),IF(E1720&lt;&gt;"",(AI1720-(P1720+L1720-N1720+Q1720)*AY1720)/0.83),""))</f>
        <v/>
      </c>
      <c r="BA1720" s="51" t="str">
        <f aca="false">IF(AZ1720="","",AZ1720*0.17-((P1720+L1720-N1720+Q1720)*AY1720))</f>
        <v/>
      </c>
      <c r="BB1720" s="51" t="str">
        <f aca="false">IF(AND(Y1720="CONSUMO",AG1720="ANEXO I",AY1720&gt;4%),(AI1720-(P1720+L1720-N1720+Q1720)*0.0514)/0.83*(0.5177)*(0.17)-AI1720*0.0514,IF(AND(Y1720="CONSUMO",AG1720="ANEXO II",AY1720&gt;4%),(AI1720-(P1720+L1720-N1720+Q1720)*0.041)/0.83*(0.3295)*(0.17)-AI1720*0.041,IF(AND(Y1720="CONSUMO",AG1720="ANEXO I",AY1720=4%),(AI1720-(P1720+L1720-N1720+Q1720)*0.04)/0.83*(0.5177)*(0.17)-AI1720*0.04,IF(AND(Y1720="CONSUMO",AG1720="ANEXO II",AY1720=4%),(AI1720-(P1720+L1720-N1720+Q1720)*0.04)/0.83*(0.3295)*(0.17)-AI1720*0.04,""))))</f>
        <v/>
      </c>
      <c r="BC1720" s="51" t="str">
        <f aca="false">IF(C1720="","",IF(AND(Y1720="CONSUMO",AC1720="SIM")*OR(AG1720="-",AG1720="BIT"),IF(E1720&lt;&gt;"",(AI1720-(P1720+L1720-N1720+Q1720)*AY1720)/0.83),""))</f>
        <v/>
      </c>
      <c r="BD1720" s="51" t="str">
        <f aca="false">IF(BC1720="","",BC1720*0.17)</f>
        <v/>
      </c>
      <c r="BE1720" s="51" t="str">
        <f aca="false">IF(I1720=6908,0,IF(BC1720="","",BD1720-((P1720+L1720-N1720+Q1720)*AY1720)))</f>
        <v/>
      </c>
      <c r="BF1720" s="53" t="str">
        <f aca="false">IF(B1720="","",IF(OR(B1720="",E1720="Regime Normal"),0,(AI1720-Q1720)*VLOOKUP(R1720,Dados!$X$98:$Y$108,2,0)))</f>
        <v/>
      </c>
      <c r="BG1720" s="54" t="str">
        <f aca="false">IFERROR(VLOOKUP(I1720,Dados!$AC$27:$AD$43,2,0),IF(B1720="","",IF(D1720&lt;&gt;"MT",IF(AND(AC1720="SIM",Y1720="Revenda"),"2403",IF(AND(AC1720="SIM",Y1720="Consumo"),"2407",IF(AND(AC1720="NÃO",Y1720="Revenda"),"2102",IF(AND(AC1720="NÃO",Y1720="Consumo"),"2556",)))),REPLACE(I1720,1,1,1))))</f>
        <v/>
      </c>
    </row>
    <row r="1721" customFormat="false" ht="12.8" hidden="false" customHeight="true" outlineLevel="0" collapsed="false">
      <c r="Y1721" s="45"/>
      <c r="Z1721" s="46" t="str">
        <f aca="false">IF(B1721="","",(IFERROR(VLOOKUP(H1721,Dados!A$3:B$15000,2,0),"Não Encontrado")))</f>
        <v/>
      </c>
      <c r="AA1721" s="46" t="str">
        <f aca="false">IF(B1721="","",(IFERROR(VLOOKUP(G1721,Dados!C$3:E$15000,3,0),"Não Encontrado")))</f>
        <v/>
      </c>
      <c r="AB1721" s="46" t="str">
        <f aca="false">IFERROR(IF(Z1721&lt;&gt;"Não Encontrado",Z1721,IF(AA1721&lt;&gt;"Não Encontrado",AA1721,"")),"")</f>
        <v/>
      </c>
      <c r="AC1721" s="45" t="str">
        <f aca="false">IF(B1721="","",IF(AB1721="","NÃO","SIM"))</f>
        <v/>
      </c>
      <c r="AD1721" s="45" t="str">
        <f aca="false">IFERROR(VLOOKUP(G1721,Dados!$P$3:$R$500,3,0),"")</f>
        <v/>
      </c>
      <c r="AE1721" s="45" t="str">
        <f aca="false">IFERROR(VLOOKUP(G1721,Dados!$K$3:$L$500,2,0),"")</f>
        <v/>
      </c>
      <c r="AF1721" s="45" t="str">
        <f aca="false">IFERROR(VLOOKUP(G1721,Dados!$M$3:$N$500,2,0),"")</f>
        <v/>
      </c>
      <c r="AG1721" s="45" t="str">
        <f aca="false">IF(F1721="","",IF(AND(AD1721="",AE1721="",AF1721=""),"-",IF(AND(AD1721="BIT",AE1721="",AF1721=""),"BIT",IF(AND(AE1721="ANEXO I",AD1721="",AF1721=""),"ANEXO I",IF(AND(AF1721="ANEXO II",AD1721="",AE1721=""),"ANEXO II","Escolher")))))</f>
        <v/>
      </c>
      <c r="AH1721" s="45" t="str">
        <f aca="false">IF(AG1721&lt;&gt;"Pneus","",IFERROR(VLOOKUP(R1721,Dados!$X$2:$Z$5,3,0)*(AI1721-Q1721),VLOOKUP(D1721,Dados!$X$7:$Z$33,3,0)*(AI1721-Q1721)))</f>
        <v/>
      </c>
      <c r="AI1721" s="47" t="str">
        <f aca="false">IF(B1721="","",P1721+Q1721+O1721+M1721+L1721-N1721)</f>
        <v/>
      </c>
      <c r="AJ1721" s="48" t="str">
        <f aca="false">IFERROR(IF(AND(AC1721="SIM",AG1721="-",Y1721="REVENDA"),(AB1721/1+1)*AI1721,IF(AND(AC1721="SIM",AG1721="Pneus",Y1721="REVENDA"),(AB1721/1+1)*(AI1721-AH1721),"")),"")</f>
        <v/>
      </c>
      <c r="AK1721" s="48" t="str">
        <f aca="false">IF(AJ1721="","",AJ1721*17%)</f>
        <v/>
      </c>
      <c r="AL1721" s="48" t="str">
        <f aca="false">IFERROR(IF(AC1721="NÃO","",IF(AK1721="","",IF(E1721="Simples Nacional",BF1721,IF(T1721=0.12,U1721*0.5833337002,IF(T1721=0,AI1721*0.07,U1721))))),"")</f>
        <v/>
      </c>
      <c r="AM1721" s="47" t="str">
        <f aca="false">IFERROR(IF(AC1721="NÃO","",IF(OR(AG1721="-",AG1721="Pneus"),AK1721-AL1721,"")),"")</f>
        <v/>
      </c>
      <c r="AN1721" s="48" t="str">
        <f aca="false">IF(AND(Y1721="REVENDA",AC1721="SIM",AG1721="BIT"),((AB1721/1+1)*AI1721)*0.4117,"")</f>
        <v/>
      </c>
      <c r="AO1721" s="48" t="str">
        <f aca="false">IF(AN1721="","",AN1721*17%)</f>
        <v/>
      </c>
      <c r="AP1721" s="49" t="str">
        <f aca="false">IF(AN1721="","",IF(T1721=0.12,(U1721*0.4117)*0.4117,IF(T1721=0,(AI1721*0.07)*0.4117,U1721*0.4117)))</f>
        <v/>
      </c>
      <c r="AQ1721" s="47" t="str">
        <f aca="false">IF(AN1721="","",AO1721-AP1721)</f>
        <v/>
      </c>
      <c r="AR1721" s="50" t="str">
        <f aca="false">IFERROR(IF(AND(AC1721="SIM",Y1721="REVENDA",LEFT(AG1721,5)="ANEXO")*OR(AE1721="ANEXO I",AF1721="ANEXO II"),VLOOKUP(H1721,Dados!G:I,2,0),""),"INSERIR MVA")</f>
        <v/>
      </c>
      <c r="AS1721" s="48" t="str">
        <f aca="false">IF(LEFT(AG1721,5)="ANEXO",VLOOKUP(AG1721,Dados!$X$111:$Z$112,2,0)*(AI1721-Q1721),"")</f>
        <v/>
      </c>
      <c r="AT1721" s="48" t="str">
        <f aca="false">IFERROR(IF(AR1721="","",(AI1721*AR1721)+AI1721),"INSERIR MVA")</f>
        <v/>
      </c>
      <c r="AU1721" s="48" t="str">
        <f aca="false">IF(AT1721="","",IF(AY1721=0.04,U1721,AS1721*AY1721))</f>
        <v/>
      </c>
      <c r="AV1721" s="47" t="str">
        <f aca="false">IFERROR(IF(AU1721="","",(VLOOKUP(AG1721,Dados!$X$111:$Z$112,3,0)*AT1721*0.17)),"INSERIR MVA")</f>
        <v/>
      </c>
      <c r="AW1721" s="47" t="str">
        <f aca="false">IFERROR(IF(AR1721="","",AV1721-AU1721),"")</f>
        <v/>
      </c>
      <c r="AX1721" s="51" t="str">
        <f aca="false">IFERROR(IF(AC1721="NÃO","",IF(AM1721&lt;&gt;"",AM1721-W1721,IF(AQ1721&lt;&gt;"",AQ1721-W1721,IF(AW1721&lt;&gt;"",AW1721-W1721,"")))),"")</f>
        <v/>
      </c>
      <c r="AY1721" s="46" t="str">
        <f aca="false">IFERROR(IF(ISNA(VLOOKUP(R1721,Dados!$X$2:$Y$5,2,0)),VLOOKUP(D1721,Dados!$X$7:$Y$33,2,0),VLOOKUP(R1721,Dados!$X$2:$Y$5,2,0)),"")</f>
        <v/>
      </c>
      <c r="AZ1721" s="52" t="str">
        <f aca="false">IF(C1721="","",IF(AND(Y1721="CONSUMO",AC1721="NÃO")*OR(AG1721="-",AG1721="BIT"),IF(E1721&lt;&gt;"",(AI1721-(P1721+L1721-N1721+Q1721)*AY1721)/0.83),""))</f>
        <v/>
      </c>
      <c r="BA1721" s="51" t="str">
        <f aca="false">IF(AZ1721="","",AZ1721*0.17-((P1721+L1721-N1721+Q1721)*AY1721))</f>
        <v/>
      </c>
      <c r="BB1721" s="51" t="str">
        <f aca="false">IF(AND(Y1721="CONSUMO",AG1721="ANEXO I",AY1721&gt;4%),(AI1721-(P1721+L1721-N1721+Q1721)*0.0514)/0.83*(0.5177)*(0.17)-AI1721*0.0514,IF(AND(Y1721="CONSUMO",AG1721="ANEXO II",AY1721&gt;4%),(AI1721-(P1721+L1721-N1721+Q1721)*0.041)/0.83*(0.3295)*(0.17)-AI1721*0.041,IF(AND(Y1721="CONSUMO",AG1721="ANEXO I",AY1721=4%),(AI1721-(P1721+L1721-N1721+Q1721)*0.04)/0.83*(0.5177)*(0.17)-AI1721*0.04,IF(AND(Y1721="CONSUMO",AG1721="ANEXO II",AY1721=4%),(AI1721-(P1721+L1721-N1721+Q1721)*0.04)/0.83*(0.3295)*(0.17)-AI1721*0.04,""))))</f>
        <v/>
      </c>
      <c r="BC1721" s="51" t="str">
        <f aca="false">IF(C1721="","",IF(AND(Y1721="CONSUMO",AC1721="SIM")*OR(AG1721="-",AG1721="BIT"),IF(E1721&lt;&gt;"",(AI1721-(P1721+L1721-N1721+Q1721)*AY1721)/0.83),""))</f>
        <v/>
      </c>
      <c r="BD1721" s="51" t="str">
        <f aca="false">IF(BC1721="","",BC1721*0.17)</f>
        <v/>
      </c>
      <c r="BE1721" s="51" t="str">
        <f aca="false">IF(I1721=6908,0,IF(BC1721="","",BD1721-((P1721+L1721-N1721+Q1721)*AY1721)))</f>
        <v/>
      </c>
      <c r="BF1721" s="53" t="str">
        <f aca="false">IF(B1721="","",IF(OR(B1721="",E1721="Regime Normal"),0,(AI1721-Q1721)*VLOOKUP(R1721,Dados!$X$98:$Y$108,2,0)))</f>
        <v/>
      </c>
      <c r="BG1721" s="54" t="str">
        <f aca="false">IFERROR(VLOOKUP(I1721,Dados!$AC$27:$AD$43,2,0),IF(B1721="","",IF(D1721&lt;&gt;"MT",IF(AND(AC1721="SIM",Y1721="Revenda"),"2403",IF(AND(AC1721="SIM",Y1721="Consumo"),"2407",IF(AND(AC1721="NÃO",Y1721="Revenda"),"2102",IF(AND(AC1721="NÃO",Y1721="Consumo"),"2556",)))),REPLACE(I1721,1,1,1))))</f>
        <v/>
      </c>
    </row>
    <row r="1722" customFormat="false" ht="12.8" hidden="false" customHeight="true" outlineLevel="0" collapsed="false">
      <c r="Y1722" s="45"/>
      <c r="Z1722" s="46" t="str">
        <f aca="false">IF(B1722="","",(IFERROR(VLOOKUP(H1722,Dados!A$3:B$15000,2,0),"Não Encontrado")))</f>
        <v/>
      </c>
      <c r="AA1722" s="46" t="str">
        <f aca="false">IF(B1722="","",(IFERROR(VLOOKUP(G1722,Dados!C$3:E$15000,3,0),"Não Encontrado")))</f>
        <v/>
      </c>
      <c r="AB1722" s="46" t="str">
        <f aca="false">IFERROR(IF(Z1722&lt;&gt;"Não Encontrado",Z1722,IF(AA1722&lt;&gt;"Não Encontrado",AA1722,"")),"")</f>
        <v/>
      </c>
      <c r="AC1722" s="45" t="str">
        <f aca="false">IF(B1722="","",IF(AB1722="","NÃO","SIM"))</f>
        <v/>
      </c>
      <c r="AD1722" s="45" t="str">
        <f aca="false">IFERROR(VLOOKUP(G1722,Dados!$P$3:$R$500,3,0),"")</f>
        <v/>
      </c>
      <c r="AE1722" s="45" t="str">
        <f aca="false">IFERROR(VLOOKUP(G1722,Dados!$K$3:$L$500,2,0),"")</f>
        <v/>
      </c>
      <c r="AF1722" s="45" t="str">
        <f aca="false">IFERROR(VLOOKUP(G1722,Dados!$M$3:$N$500,2,0),"")</f>
        <v/>
      </c>
      <c r="AG1722" s="45" t="str">
        <f aca="false">IF(F1722="","",IF(AND(AD1722="",AE1722="",AF1722=""),"-",IF(AND(AD1722="BIT",AE1722="",AF1722=""),"BIT",IF(AND(AE1722="ANEXO I",AD1722="",AF1722=""),"ANEXO I",IF(AND(AF1722="ANEXO II",AD1722="",AE1722=""),"ANEXO II","Escolher")))))</f>
        <v/>
      </c>
      <c r="AH1722" s="45" t="str">
        <f aca="false">IF(AG1722&lt;&gt;"Pneus","",IFERROR(VLOOKUP(R1722,Dados!$X$2:$Z$5,3,0)*(AI1722-Q1722),VLOOKUP(D1722,Dados!$X$7:$Z$33,3,0)*(AI1722-Q1722)))</f>
        <v/>
      </c>
      <c r="AI1722" s="47" t="str">
        <f aca="false">IF(B1722="","",P1722+Q1722+O1722+M1722+L1722-N1722)</f>
        <v/>
      </c>
      <c r="AJ1722" s="48" t="str">
        <f aca="false">IFERROR(IF(AND(AC1722="SIM",AG1722="-",Y1722="REVENDA"),(AB1722/1+1)*AI1722,IF(AND(AC1722="SIM",AG1722="Pneus",Y1722="REVENDA"),(AB1722/1+1)*(AI1722-AH1722),"")),"")</f>
        <v/>
      </c>
      <c r="AK1722" s="48" t="str">
        <f aca="false">IF(AJ1722="","",AJ1722*17%)</f>
        <v/>
      </c>
      <c r="AL1722" s="48" t="str">
        <f aca="false">IFERROR(IF(AC1722="NÃO","",IF(AK1722="","",IF(E1722="Simples Nacional",BF1722,IF(T1722=0.12,U1722*0.5833337002,IF(T1722=0,AI1722*0.07,U1722))))),"")</f>
        <v/>
      </c>
      <c r="AM1722" s="47" t="str">
        <f aca="false">IFERROR(IF(AC1722="NÃO","",IF(OR(AG1722="-",AG1722="Pneus"),AK1722-AL1722,"")),"")</f>
        <v/>
      </c>
      <c r="AN1722" s="48" t="str">
        <f aca="false">IF(AND(Y1722="REVENDA",AC1722="SIM",AG1722="BIT"),((AB1722/1+1)*AI1722)*0.4117,"")</f>
        <v/>
      </c>
      <c r="AO1722" s="48" t="str">
        <f aca="false">IF(AN1722="","",AN1722*17%)</f>
        <v/>
      </c>
      <c r="AP1722" s="49" t="str">
        <f aca="false">IF(AN1722="","",IF(T1722=0.12,(U1722*0.4117)*0.4117,IF(T1722=0,(AI1722*0.07)*0.4117,U1722*0.4117)))</f>
        <v/>
      </c>
      <c r="AQ1722" s="47" t="str">
        <f aca="false">IF(AN1722="","",AO1722-AP1722)</f>
        <v/>
      </c>
      <c r="AR1722" s="50" t="str">
        <f aca="false">IFERROR(IF(AND(AC1722="SIM",Y1722="REVENDA",LEFT(AG1722,5)="ANEXO")*OR(AE1722="ANEXO I",AF1722="ANEXO II"),VLOOKUP(H1722,Dados!G:I,2,0),""),"INSERIR MVA")</f>
        <v/>
      </c>
      <c r="AS1722" s="48" t="str">
        <f aca="false">IF(LEFT(AG1722,5)="ANEXO",VLOOKUP(AG1722,Dados!$X$111:$Z$112,2,0)*(AI1722-Q1722),"")</f>
        <v/>
      </c>
      <c r="AT1722" s="48" t="str">
        <f aca="false">IFERROR(IF(AR1722="","",(AI1722*AR1722)+AI1722),"INSERIR MVA")</f>
        <v/>
      </c>
      <c r="AU1722" s="48" t="str">
        <f aca="false">IF(AT1722="","",IF(AY1722=0.04,U1722,AS1722*AY1722))</f>
        <v/>
      </c>
      <c r="AV1722" s="47" t="str">
        <f aca="false">IFERROR(IF(AU1722="","",(VLOOKUP(AG1722,Dados!$X$111:$Z$112,3,0)*AT1722*0.17)),"INSERIR MVA")</f>
        <v/>
      </c>
      <c r="AW1722" s="47" t="str">
        <f aca="false">IFERROR(IF(AR1722="","",AV1722-AU1722),"")</f>
        <v/>
      </c>
      <c r="AX1722" s="51" t="str">
        <f aca="false">IFERROR(IF(AC1722="NÃO","",IF(AM1722&lt;&gt;"",AM1722-W1722,IF(AQ1722&lt;&gt;"",AQ1722-W1722,IF(AW1722&lt;&gt;"",AW1722-W1722,"")))),"")</f>
        <v/>
      </c>
      <c r="AY1722" s="46" t="str">
        <f aca="false">IFERROR(IF(ISNA(VLOOKUP(R1722,Dados!$X$2:$Y$5,2,0)),VLOOKUP(D1722,Dados!$X$7:$Y$33,2,0),VLOOKUP(R1722,Dados!$X$2:$Y$5,2,0)),"")</f>
        <v/>
      </c>
      <c r="AZ1722" s="52" t="str">
        <f aca="false">IF(C1722="","",IF(AND(Y1722="CONSUMO",AC1722="NÃO")*OR(AG1722="-",AG1722="BIT"),IF(E1722&lt;&gt;"",(AI1722-(P1722+L1722-N1722+Q1722)*AY1722)/0.83),""))</f>
        <v/>
      </c>
      <c r="BA1722" s="51" t="str">
        <f aca="false">IF(AZ1722="","",AZ1722*0.17-((P1722+L1722-N1722+Q1722)*AY1722))</f>
        <v/>
      </c>
      <c r="BB1722" s="51" t="str">
        <f aca="false">IF(AND(Y1722="CONSUMO",AG1722="ANEXO I",AY1722&gt;4%),(AI1722-(P1722+L1722-N1722+Q1722)*0.0514)/0.83*(0.5177)*(0.17)-AI1722*0.0514,IF(AND(Y1722="CONSUMO",AG1722="ANEXO II",AY1722&gt;4%),(AI1722-(P1722+L1722-N1722+Q1722)*0.041)/0.83*(0.3295)*(0.17)-AI1722*0.041,IF(AND(Y1722="CONSUMO",AG1722="ANEXO I",AY1722=4%),(AI1722-(P1722+L1722-N1722+Q1722)*0.04)/0.83*(0.5177)*(0.17)-AI1722*0.04,IF(AND(Y1722="CONSUMO",AG1722="ANEXO II",AY1722=4%),(AI1722-(P1722+L1722-N1722+Q1722)*0.04)/0.83*(0.3295)*(0.17)-AI1722*0.04,""))))</f>
        <v/>
      </c>
      <c r="BC1722" s="51" t="str">
        <f aca="false">IF(C1722="","",IF(AND(Y1722="CONSUMO",AC1722="SIM")*OR(AG1722="-",AG1722="BIT"),IF(E1722&lt;&gt;"",(AI1722-(P1722+L1722-N1722+Q1722)*AY1722)/0.83),""))</f>
        <v/>
      </c>
      <c r="BD1722" s="51" t="str">
        <f aca="false">IF(BC1722="","",BC1722*0.17)</f>
        <v/>
      </c>
      <c r="BE1722" s="51" t="str">
        <f aca="false">IF(I1722=6908,0,IF(BC1722="","",BD1722-((P1722+L1722-N1722+Q1722)*AY1722)))</f>
        <v/>
      </c>
      <c r="BF1722" s="53" t="str">
        <f aca="false">IF(B1722="","",IF(OR(B1722="",E1722="Regime Normal"),0,(AI1722-Q1722)*VLOOKUP(R1722,Dados!$X$98:$Y$108,2,0)))</f>
        <v/>
      </c>
      <c r="BG1722" s="54" t="str">
        <f aca="false">IFERROR(VLOOKUP(I1722,Dados!$AC$27:$AD$43,2,0),IF(B1722="","",IF(D1722&lt;&gt;"MT",IF(AND(AC1722="SIM",Y1722="Revenda"),"2403",IF(AND(AC1722="SIM",Y1722="Consumo"),"2407",IF(AND(AC1722="NÃO",Y1722="Revenda"),"2102",IF(AND(AC1722="NÃO",Y1722="Consumo"),"2556",)))),REPLACE(I1722,1,1,1))))</f>
        <v/>
      </c>
    </row>
    <row r="1723" customFormat="false" ht="12.8" hidden="false" customHeight="true" outlineLevel="0" collapsed="false">
      <c r="Y1723" s="45"/>
      <c r="Z1723" s="46" t="str">
        <f aca="false">IF(B1723="","",(IFERROR(VLOOKUP(H1723,Dados!A$3:B$15000,2,0),"Não Encontrado")))</f>
        <v/>
      </c>
      <c r="AA1723" s="46" t="str">
        <f aca="false">IF(B1723="","",(IFERROR(VLOOKUP(G1723,Dados!C$3:E$15000,3,0),"Não Encontrado")))</f>
        <v/>
      </c>
      <c r="AB1723" s="46" t="str">
        <f aca="false">IFERROR(IF(Z1723&lt;&gt;"Não Encontrado",Z1723,IF(AA1723&lt;&gt;"Não Encontrado",AA1723,"")),"")</f>
        <v/>
      </c>
      <c r="AC1723" s="45" t="str">
        <f aca="false">IF(B1723="","",IF(AB1723="","NÃO","SIM"))</f>
        <v/>
      </c>
      <c r="AD1723" s="45" t="str">
        <f aca="false">IFERROR(VLOOKUP(G1723,Dados!$P$3:$R$500,3,0),"")</f>
        <v/>
      </c>
      <c r="AE1723" s="45" t="str">
        <f aca="false">IFERROR(VLOOKUP(G1723,Dados!$K$3:$L$500,2,0),"")</f>
        <v/>
      </c>
      <c r="AF1723" s="45" t="str">
        <f aca="false">IFERROR(VLOOKUP(G1723,Dados!$M$3:$N$500,2,0),"")</f>
        <v/>
      </c>
      <c r="AG1723" s="45" t="str">
        <f aca="false">IF(F1723="","",IF(AND(AD1723="",AE1723="",AF1723=""),"-",IF(AND(AD1723="BIT",AE1723="",AF1723=""),"BIT",IF(AND(AE1723="ANEXO I",AD1723="",AF1723=""),"ANEXO I",IF(AND(AF1723="ANEXO II",AD1723="",AE1723=""),"ANEXO II","Escolher")))))</f>
        <v/>
      </c>
      <c r="AH1723" s="45" t="str">
        <f aca="false">IF(AG1723&lt;&gt;"Pneus","",IFERROR(VLOOKUP(R1723,Dados!$X$2:$Z$5,3,0)*(AI1723-Q1723),VLOOKUP(D1723,Dados!$X$7:$Z$33,3,0)*(AI1723-Q1723)))</f>
        <v/>
      </c>
      <c r="AI1723" s="47" t="str">
        <f aca="false">IF(B1723="","",P1723+Q1723+O1723+M1723+L1723-N1723)</f>
        <v/>
      </c>
      <c r="AJ1723" s="48" t="str">
        <f aca="false">IFERROR(IF(AND(AC1723="SIM",AG1723="-",Y1723="REVENDA"),(AB1723/1+1)*AI1723,IF(AND(AC1723="SIM",AG1723="Pneus",Y1723="REVENDA"),(AB1723/1+1)*(AI1723-AH1723),"")),"")</f>
        <v/>
      </c>
      <c r="AK1723" s="48" t="str">
        <f aca="false">IF(AJ1723="","",AJ1723*17%)</f>
        <v/>
      </c>
      <c r="AL1723" s="48" t="str">
        <f aca="false">IFERROR(IF(AC1723="NÃO","",IF(AK1723="","",IF(E1723="Simples Nacional",BF1723,IF(T1723=0.12,U1723*0.5833337002,IF(T1723=0,AI1723*0.07,U1723))))),"")</f>
        <v/>
      </c>
      <c r="AM1723" s="47" t="str">
        <f aca="false">IFERROR(IF(AC1723="NÃO","",IF(OR(AG1723="-",AG1723="Pneus"),AK1723-AL1723,"")),"")</f>
        <v/>
      </c>
      <c r="AN1723" s="48" t="str">
        <f aca="false">IF(AND(Y1723="REVENDA",AC1723="SIM",AG1723="BIT"),((AB1723/1+1)*AI1723)*0.4117,"")</f>
        <v/>
      </c>
      <c r="AO1723" s="48" t="str">
        <f aca="false">IF(AN1723="","",AN1723*17%)</f>
        <v/>
      </c>
      <c r="AP1723" s="49" t="str">
        <f aca="false">IF(AN1723="","",IF(T1723=0.12,(U1723*0.4117)*0.4117,IF(T1723=0,(AI1723*0.07)*0.4117,U1723*0.4117)))</f>
        <v/>
      </c>
      <c r="AQ1723" s="47" t="str">
        <f aca="false">IF(AN1723="","",AO1723-AP1723)</f>
        <v/>
      </c>
      <c r="AR1723" s="50" t="str">
        <f aca="false">IFERROR(IF(AND(AC1723="SIM",Y1723="REVENDA",LEFT(AG1723,5)="ANEXO")*OR(AE1723="ANEXO I",AF1723="ANEXO II"),VLOOKUP(H1723,Dados!G:I,2,0),""),"INSERIR MVA")</f>
        <v/>
      </c>
      <c r="AS1723" s="48" t="str">
        <f aca="false">IF(LEFT(AG1723,5)="ANEXO",VLOOKUP(AG1723,Dados!$X$111:$Z$112,2,0)*(AI1723-Q1723),"")</f>
        <v/>
      </c>
      <c r="AT1723" s="48" t="str">
        <f aca="false">IFERROR(IF(AR1723="","",(AI1723*AR1723)+AI1723),"INSERIR MVA")</f>
        <v/>
      </c>
      <c r="AU1723" s="48" t="str">
        <f aca="false">IF(AT1723="","",IF(AY1723=0.04,U1723,AS1723*AY1723))</f>
        <v/>
      </c>
      <c r="AV1723" s="47" t="str">
        <f aca="false">IFERROR(IF(AU1723="","",(VLOOKUP(AG1723,Dados!$X$111:$Z$112,3,0)*AT1723*0.17)),"INSERIR MVA")</f>
        <v/>
      </c>
      <c r="AW1723" s="47" t="str">
        <f aca="false">IFERROR(IF(AR1723="","",AV1723-AU1723),"")</f>
        <v/>
      </c>
      <c r="AX1723" s="51" t="str">
        <f aca="false">IFERROR(IF(AC1723="NÃO","",IF(AM1723&lt;&gt;"",AM1723-W1723,IF(AQ1723&lt;&gt;"",AQ1723-W1723,IF(AW1723&lt;&gt;"",AW1723-W1723,"")))),"")</f>
        <v/>
      </c>
      <c r="AY1723" s="46" t="str">
        <f aca="false">IFERROR(IF(ISNA(VLOOKUP(R1723,Dados!$X$2:$Y$5,2,0)),VLOOKUP(D1723,Dados!$X$7:$Y$33,2,0),VLOOKUP(R1723,Dados!$X$2:$Y$5,2,0)),"")</f>
        <v/>
      </c>
      <c r="AZ1723" s="52" t="str">
        <f aca="false">IF(C1723="","",IF(AND(Y1723="CONSUMO",AC1723="NÃO")*OR(AG1723="-",AG1723="BIT"),IF(E1723&lt;&gt;"",(AI1723-(P1723+L1723-N1723+Q1723)*AY1723)/0.83),""))</f>
        <v/>
      </c>
      <c r="BA1723" s="51" t="str">
        <f aca="false">IF(AZ1723="","",AZ1723*0.17-((P1723+L1723-N1723+Q1723)*AY1723))</f>
        <v/>
      </c>
      <c r="BB1723" s="51" t="str">
        <f aca="false">IF(AND(Y1723="CONSUMO",AG1723="ANEXO I",AY1723&gt;4%),(AI1723-(P1723+L1723-N1723+Q1723)*0.0514)/0.83*(0.5177)*(0.17)-AI1723*0.0514,IF(AND(Y1723="CONSUMO",AG1723="ANEXO II",AY1723&gt;4%),(AI1723-(P1723+L1723-N1723+Q1723)*0.041)/0.83*(0.3295)*(0.17)-AI1723*0.041,IF(AND(Y1723="CONSUMO",AG1723="ANEXO I",AY1723=4%),(AI1723-(P1723+L1723-N1723+Q1723)*0.04)/0.83*(0.5177)*(0.17)-AI1723*0.04,IF(AND(Y1723="CONSUMO",AG1723="ANEXO II",AY1723=4%),(AI1723-(P1723+L1723-N1723+Q1723)*0.04)/0.83*(0.3295)*(0.17)-AI1723*0.04,""))))</f>
        <v/>
      </c>
      <c r="BC1723" s="51" t="str">
        <f aca="false">IF(C1723="","",IF(AND(Y1723="CONSUMO",AC1723="SIM")*OR(AG1723="-",AG1723="BIT"),IF(E1723&lt;&gt;"",(AI1723-(P1723+L1723-N1723+Q1723)*AY1723)/0.83),""))</f>
        <v/>
      </c>
      <c r="BD1723" s="51" t="str">
        <f aca="false">IF(BC1723="","",BC1723*0.17)</f>
        <v/>
      </c>
      <c r="BE1723" s="51" t="str">
        <f aca="false">IF(I1723=6908,0,IF(BC1723="","",BD1723-((P1723+L1723-N1723+Q1723)*AY1723)))</f>
        <v/>
      </c>
      <c r="BF1723" s="53" t="str">
        <f aca="false">IF(B1723="","",IF(OR(B1723="",E1723="Regime Normal"),0,(AI1723-Q1723)*VLOOKUP(R1723,Dados!$X$98:$Y$108,2,0)))</f>
        <v/>
      </c>
      <c r="BG1723" s="54" t="str">
        <f aca="false">IFERROR(VLOOKUP(I1723,Dados!$AC$27:$AD$43,2,0),IF(B1723="","",IF(D1723&lt;&gt;"MT",IF(AND(AC1723="SIM",Y1723="Revenda"),"2403",IF(AND(AC1723="SIM",Y1723="Consumo"),"2407",IF(AND(AC1723="NÃO",Y1723="Revenda"),"2102",IF(AND(AC1723="NÃO",Y1723="Consumo"),"2556",)))),REPLACE(I1723,1,1,1))))</f>
        <v/>
      </c>
    </row>
    <row r="1724" customFormat="false" ht="12.8" hidden="false" customHeight="true" outlineLevel="0" collapsed="false">
      <c r="Y1724" s="45"/>
      <c r="Z1724" s="46" t="str">
        <f aca="false">IF(B1724="","",(IFERROR(VLOOKUP(H1724,Dados!A$3:B$15000,2,0),"Não Encontrado")))</f>
        <v/>
      </c>
      <c r="AA1724" s="46" t="str">
        <f aca="false">IF(B1724="","",(IFERROR(VLOOKUP(G1724,Dados!C$3:E$15000,3,0),"Não Encontrado")))</f>
        <v/>
      </c>
      <c r="AB1724" s="46" t="str">
        <f aca="false">IFERROR(IF(Z1724&lt;&gt;"Não Encontrado",Z1724,IF(AA1724&lt;&gt;"Não Encontrado",AA1724,"")),"")</f>
        <v/>
      </c>
      <c r="AC1724" s="45" t="str">
        <f aca="false">IF(B1724="","",IF(AB1724="","NÃO","SIM"))</f>
        <v/>
      </c>
      <c r="AD1724" s="45" t="str">
        <f aca="false">IFERROR(VLOOKUP(G1724,Dados!$P$3:$R$500,3,0),"")</f>
        <v/>
      </c>
      <c r="AE1724" s="45" t="str">
        <f aca="false">IFERROR(VLOOKUP(G1724,Dados!$K$3:$L$500,2,0),"")</f>
        <v/>
      </c>
      <c r="AF1724" s="45" t="str">
        <f aca="false">IFERROR(VLOOKUP(G1724,Dados!$M$3:$N$500,2,0),"")</f>
        <v/>
      </c>
      <c r="AG1724" s="45" t="str">
        <f aca="false">IF(F1724="","",IF(AND(AD1724="",AE1724="",AF1724=""),"-",IF(AND(AD1724="BIT",AE1724="",AF1724=""),"BIT",IF(AND(AE1724="ANEXO I",AD1724="",AF1724=""),"ANEXO I",IF(AND(AF1724="ANEXO II",AD1724="",AE1724=""),"ANEXO II","Escolher")))))</f>
        <v/>
      </c>
      <c r="AH1724" s="45" t="str">
        <f aca="false">IF(AG1724&lt;&gt;"Pneus","",IFERROR(VLOOKUP(R1724,Dados!$X$2:$Z$5,3,0)*(AI1724-Q1724),VLOOKUP(D1724,Dados!$X$7:$Z$33,3,0)*(AI1724-Q1724)))</f>
        <v/>
      </c>
      <c r="AI1724" s="47" t="str">
        <f aca="false">IF(B1724="","",P1724+Q1724+O1724+M1724+L1724-N1724)</f>
        <v/>
      </c>
      <c r="AJ1724" s="48" t="str">
        <f aca="false">IFERROR(IF(AND(AC1724="SIM",AG1724="-",Y1724="REVENDA"),(AB1724/1+1)*AI1724,IF(AND(AC1724="SIM",AG1724="Pneus",Y1724="REVENDA"),(AB1724/1+1)*(AI1724-AH1724),"")),"")</f>
        <v/>
      </c>
      <c r="AK1724" s="48" t="str">
        <f aca="false">IF(AJ1724="","",AJ1724*17%)</f>
        <v/>
      </c>
      <c r="AL1724" s="48" t="str">
        <f aca="false">IFERROR(IF(AC1724="NÃO","",IF(AK1724="","",IF(E1724="Simples Nacional",BF1724,IF(T1724=0.12,U1724*0.5833337002,IF(T1724=0,AI1724*0.07,U1724))))),"")</f>
        <v/>
      </c>
      <c r="AM1724" s="47" t="str">
        <f aca="false">IFERROR(IF(AC1724="NÃO","",IF(OR(AG1724="-",AG1724="Pneus"),AK1724-AL1724,"")),"")</f>
        <v/>
      </c>
      <c r="AN1724" s="48" t="str">
        <f aca="false">IF(AND(Y1724="REVENDA",AC1724="SIM",AG1724="BIT"),((AB1724/1+1)*AI1724)*0.4117,"")</f>
        <v/>
      </c>
      <c r="AO1724" s="48" t="str">
        <f aca="false">IF(AN1724="","",AN1724*17%)</f>
        <v/>
      </c>
      <c r="AP1724" s="49" t="str">
        <f aca="false">IF(AN1724="","",IF(T1724=0.12,(U1724*0.4117)*0.4117,IF(T1724=0,(AI1724*0.07)*0.4117,U1724*0.4117)))</f>
        <v/>
      </c>
      <c r="AQ1724" s="47" t="str">
        <f aca="false">IF(AN1724="","",AO1724-AP1724)</f>
        <v/>
      </c>
      <c r="AR1724" s="50" t="str">
        <f aca="false">IFERROR(IF(AND(AC1724="SIM",Y1724="REVENDA",LEFT(AG1724,5)="ANEXO")*OR(AE1724="ANEXO I",AF1724="ANEXO II"),VLOOKUP(H1724,Dados!G:I,2,0),""),"INSERIR MVA")</f>
        <v/>
      </c>
      <c r="AS1724" s="48" t="str">
        <f aca="false">IF(LEFT(AG1724,5)="ANEXO",VLOOKUP(AG1724,Dados!$X$111:$Z$112,2,0)*(AI1724-Q1724),"")</f>
        <v/>
      </c>
      <c r="AT1724" s="48" t="str">
        <f aca="false">IFERROR(IF(AR1724="","",(AI1724*AR1724)+AI1724),"INSERIR MVA")</f>
        <v/>
      </c>
      <c r="AU1724" s="48" t="str">
        <f aca="false">IF(AT1724="","",IF(AY1724=0.04,U1724,AS1724*AY1724))</f>
        <v/>
      </c>
      <c r="AV1724" s="47" t="str">
        <f aca="false">IFERROR(IF(AU1724="","",(VLOOKUP(AG1724,Dados!$X$111:$Z$112,3,0)*AT1724*0.17)),"INSERIR MVA")</f>
        <v/>
      </c>
      <c r="AW1724" s="47" t="str">
        <f aca="false">IFERROR(IF(AR1724="","",AV1724-AU1724),"")</f>
        <v/>
      </c>
      <c r="AX1724" s="51" t="str">
        <f aca="false">IFERROR(IF(AC1724="NÃO","",IF(AM1724&lt;&gt;"",AM1724-W1724,IF(AQ1724&lt;&gt;"",AQ1724-W1724,IF(AW1724&lt;&gt;"",AW1724-W1724,"")))),"")</f>
        <v/>
      </c>
      <c r="AY1724" s="46" t="str">
        <f aca="false">IFERROR(IF(ISNA(VLOOKUP(R1724,Dados!$X$2:$Y$5,2,0)),VLOOKUP(D1724,Dados!$X$7:$Y$33,2,0),VLOOKUP(R1724,Dados!$X$2:$Y$5,2,0)),"")</f>
        <v/>
      </c>
      <c r="AZ1724" s="52" t="str">
        <f aca="false">IF(C1724="","",IF(AND(Y1724="CONSUMO",AC1724="NÃO")*OR(AG1724="-",AG1724="BIT"),IF(E1724&lt;&gt;"",(AI1724-(P1724+L1724-N1724+Q1724)*AY1724)/0.83),""))</f>
        <v/>
      </c>
      <c r="BA1724" s="51" t="str">
        <f aca="false">IF(AZ1724="","",AZ1724*0.17-((P1724+L1724-N1724+Q1724)*AY1724))</f>
        <v/>
      </c>
      <c r="BB1724" s="51" t="str">
        <f aca="false">IF(AND(Y1724="CONSUMO",AG1724="ANEXO I",AY1724&gt;4%),(AI1724-(P1724+L1724-N1724+Q1724)*0.0514)/0.83*(0.5177)*(0.17)-AI1724*0.0514,IF(AND(Y1724="CONSUMO",AG1724="ANEXO II",AY1724&gt;4%),(AI1724-(P1724+L1724-N1724+Q1724)*0.041)/0.83*(0.3295)*(0.17)-AI1724*0.041,IF(AND(Y1724="CONSUMO",AG1724="ANEXO I",AY1724=4%),(AI1724-(P1724+L1724-N1724+Q1724)*0.04)/0.83*(0.5177)*(0.17)-AI1724*0.04,IF(AND(Y1724="CONSUMO",AG1724="ANEXO II",AY1724=4%),(AI1724-(P1724+L1724-N1724+Q1724)*0.04)/0.83*(0.3295)*(0.17)-AI1724*0.04,""))))</f>
        <v/>
      </c>
      <c r="BC1724" s="51" t="str">
        <f aca="false">IF(C1724="","",IF(AND(Y1724="CONSUMO",AC1724="SIM")*OR(AG1724="-",AG1724="BIT"),IF(E1724&lt;&gt;"",(AI1724-(P1724+L1724-N1724+Q1724)*AY1724)/0.83),""))</f>
        <v/>
      </c>
      <c r="BD1724" s="51" t="str">
        <f aca="false">IF(BC1724="","",BC1724*0.17)</f>
        <v/>
      </c>
      <c r="BE1724" s="51" t="str">
        <f aca="false">IF(I1724=6908,0,IF(BC1724="","",BD1724-((P1724+L1724-N1724+Q1724)*AY1724)))</f>
        <v/>
      </c>
      <c r="BF1724" s="53" t="str">
        <f aca="false">IF(B1724="","",IF(OR(B1724="",E1724="Regime Normal"),0,(AI1724-Q1724)*VLOOKUP(R1724,Dados!$X$98:$Y$108,2,0)))</f>
        <v/>
      </c>
      <c r="BG1724" s="54" t="str">
        <f aca="false">IFERROR(VLOOKUP(I1724,Dados!$AC$27:$AD$43,2,0),IF(B1724="","",IF(D1724&lt;&gt;"MT",IF(AND(AC1724="SIM",Y1724="Revenda"),"2403",IF(AND(AC1724="SIM",Y1724="Consumo"),"2407",IF(AND(AC1724="NÃO",Y1724="Revenda"),"2102",IF(AND(AC1724="NÃO",Y1724="Consumo"),"2556",)))),REPLACE(I1724,1,1,1))))</f>
        <v/>
      </c>
    </row>
    <row r="1725" customFormat="false" ht="12.8" hidden="false" customHeight="true" outlineLevel="0" collapsed="false">
      <c r="Y1725" s="45"/>
      <c r="Z1725" s="46" t="str">
        <f aca="false">IF(B1725="","",(IFERROR(VLOOKUP(H1725,Dados!A$3:B$15000,2,0),"Não Encontrado")))</f>
        <v/>
      </c>
      <c r="AA1725" s="46" t="str">
        <f aca="false">IF(B1725="","",(IFERROR(VLOOKUP(G1725,Dados!C$3:E$15000,3,0),"Não Encontrado")))</f>
        <v/>
      </c>
      <c r="AB1725" s="46" t="str">
        <f aca="false">IFERROR(IF(Z1725&lt;&gt;"Não Encontrado",Z1725,IF(AA1725&lt;&gt;"Não Encontrado",AA1725,"")),"")</f>
        <v/>
      </c>
      <c r="AC1725" s="45" t="str">
        <f aca="false">IF(B1725="","",IF(AB1725="","NÃO","SIM"))</f>
        <v/>
      </c>
      <c r="AD1725" s="45" t="str">
        <f aca="false">IFERROR(VLOOKUP(G1725,Dados!$P$3:$R$500,3,0),"")</f>
        <v/>
      </c>
      <c r="AE1725" s="45" t="str">
        <f aca="false">IFERROR(VLOOKUP(G1725,Dados!$K$3:$L$500,2,0),"")</f>
        <v/>
      </c>
      <c r="AF1725" s="45" t="str">
        <f aca="false">IFERROR(VLOOKUP(G1725,Dados!$M$3:$N$500,2,0),"")</f>
        <v/>
      </c>
      <c r="AG1725" s="45" t="str">
        <f aca="false">IF(F1725="","",IF(AND(AD1725="",AE1725="",AF1725=""),"-",IF(AND(AD1725="BIT",AE1725="",AF1725=""),"BIT",IF(AND(AE1725="ANEXO I",AD1725="",AF1725=""),"ANEXO I",IF(AND(AF1725="ANEXO II",AD1725="",AE1725=""),"ANEXO II","Escolher")))))</f>
        <v/>
      </c>
      <c r="AH1725" s="45" t="str">
        <f aca="false">IF(AG1725&lt;&gt;"Pneus","",IFERROR(VLOOKUP(R1725,Dados!$X$2:$Z$5,3,0)*(AI1725-Q1725),VLOOKUP(D1725,Dados!$X$7:$Z$33,3,0)*(AI1725-Q1725)))</f>
        <v/>
      </c>
      <c r="AI1725" s="47" t="str">
        <f aca="false">IF(B1725="","",P1725+Q1725+O1725+M1725+L1725-N1725)</f>
        <v/>
      </c>
      <c r="AJ1725" s="48" t="str">
        <f aca="false">IFERROR(IF(AND(AC1725="SIM",AG1725="-",Y1725="REVENDA"),(AB1725/1+1)*AI1725,IF(AND(AC1725="SIM",AG1725="Pneus",Y1725="REVENDA"),(AB1725/1+1)*(AI1725-AH1725),"")),"")</f>
        <v/>
      </c>
      <c r="AK1725" s="48" t="str">
        <f aca="false">IF(AJ1725="","",AJ1725*17%)</f>
        <v/>
      </c>
      <c r="AL1725" s="48" t="str">
        <f aca="false">IFERROR(IF(AC1725="NÃO","",IF(AK1725="","",IF(E1725="Simples Nacional",BF1725,IF(T1725=0.12,U1725*0.5833337002,IF(T1725=0,AI1725*0.07,U1725))))),"")</f>
        <v/>
      </c>
      <c r="AM1725" s="47" t="str">
        <f aca="false">IFERROR(IF(AC1725="NÃO","",IF(OR(AG1725="-",AG1725="Pneus"),AK1725-AL1725,"")),"")</f>
        <v/>
      </c>
      <c r="AN1725" s="48" t="str">
        <f aca="false">IF(AND(Y1725="REVENDA",AC1725="SIM",AG1725="BIT"),((AB1725/1+1)*AI1725)*0.4117,"")</f>
        <v/>
      </c>
      <c r="AO1725" s="48" t="str">
        <f aca="false">IF(AN1725="","",AN1725*17%)</f>
        <v/>
      </c>
      <c r="AP1725" s="49" t="str">
        <f aca="false">IF(AN1725="","",IF(T1725=0.12,(U1725*0.4117)*0.4117,IF(T1725=0,(AI1725*0.07)*0.4117,U1725*0.4117)))</f>
        <v/>
      </c>
      <c r="AQ1725" s="47" t="str">
        <f aca="false">IF(AN1725="","",AO1725-AP1725)</f>
        <v/>
      </c>
      <c r="AR1725" s="50" t="str">
        <f aca="false">IFERROR(IF(AND(AC1725="SIM",Y1725="REVENDA",LEFT(AG1725,5)="ANEXO")*OR(AE1725="ANEXO I",AF1725="ANEXO II"),VLOOKUP(H1725,Dados!G:I,2,0),""),"INSERIR MVA")</f>
        <v/>
      </c>
      <c r="AS1725" s="48" t="str">
        <f aca="false">IF(LEFT(AG1725,5)="ANEXO",VLOOKUP(AG1725,Dados!$X$111:$Z$112,2,0)*(AI1725-Q1725),"")</f>
        <v/>
      </c>
      <c r="AT1725" s="48" t="str">
        <f aca="false">IFERROR(IF(AR1725="","",(AI1725*AR1725)+AI1725),"INSERIR MVA")</f>
        <v/>
      </c>
      <c r="AU1725" s="48" t="str">
        <f aca="false">IF(AT1725="","",IF(AY1725=0.04,U1725,AS1725*AY1725))</f>
        <v/>
      </c>
      <c r="AV1725" s="47" t="str">
        <f aca="false">IFERROR(IF(AU1725="","",(VLOOKUP(AG1725,Dados!$X$111:$Z$112,3,0)*AT1725*0.17)),"INSERIR MVA")</f>
        <v/>
      </c>
      <c r="AW1725" s="47" t="str">
        <f aca="false">IFERROR(IF(AR1725="","",AV1725-AU1725),"")</f>
        <v/>
      </c>
      <c r="AX1725" s="51" t="str">
        <f aca="false">IFERROR(IF(AC1725="NÃO","",IF(AM1725&lt;&gt;"",AM1725-W1725,IF(AQ1725&lt;&gt;"",AQ1725-W1725,IF(AW1725&lt;&gt;"",AW1725-W1725,"")))),"")</f>
        <v/>
      </c>
      <c r="AY1725" s="46" t="str">
        <f aca="false">IFERROR(IF(ISNA(VLOOKUP(R1725,Dados!$X$2:$Y$5,2,0)),VLOOKUP(D1725,Dados!$X$7:$Y$33,2,0),VLOOKUP(R1725,Dados!$X$2:$Y$5,2,0)),"")</f>
        <v/>
      </c>
      <c r="AZ1725" s="52" t="str">
        <f aca="false">IF(C1725="","",IF(AND(Y1725="CONSUMO",AC1725="NÃO")*OR(AG1725="-",AG1725="BIT"),IF(E1725&lt;&gt;"",(AI1725-(P1725+L1725-N1725+Q1725)*AY1725)/0.83),""))</f>
        <v/>
      </c>
      <c r="BA1725" s="51" t="str">
        <f aca="false">IF(AZ1725="","",AZ1725*0.17-((P1725+L1725-N1725+Q1725)*AY1725))</f>
        <v/>
      </c>
      <c r="BB1725" s="51" t="str">
        <f aca="false">IF(AND(Y1725="CONSUMO",AG1725="ANEXO I",AY1725&gt;4%),(AI1725-(P1725+L1725-N1725+Q1725)*0.0514)/0.83*(0.5177)*(0.17)-AI1725*0.0514,IF(AND(Y1725="CONSUMO",AG1725="ANEXO II",AY1725&gt;4%),(AI1725-(P1725+L1725-N1725+Q1725)*0.041)/0.83*(0.3295)*(0.17)-AI1725*0.041,IF(AND(Y1725="CONSUMO",AG1725="ANEXO I",AY1725=4%),(AI1725-(P1725+L1725-N1725+Q1725)*0.04)/0.83*(0.5177)*(0.17)-AI1725*0.04,IF(AND(Y1725="CONSUMO",AG1725="ANEXO II",AY1725=4%),(AI1725-(P1725+L1725-N1725+Q1725)*0.04)/0.83*(0.3295)*(0.17)-AI1725*0.04,""))))</f>
        <v/>
      </c>
      <c r="BC1725" s="51" t="str">
        <f aca="false">IF(C1725="","",IF(AND(Y1725="CONSUMO",AC1725="SIM")*OR(AG1725="-",AG1725="BIT"),IF(E1725&lt;&gt;"",(AI1725-(P1725+L1725-N1725+Q1725)*AY1725)/0.83),""))</f>
        <v/>
      </c>
      <c r="BD1725" s="51" t="str">
        <f aca="false">IF(BC1725="","",BC1725*0.17)</f>
        <v/>
      </c>
      <c r="BE1725" s="51" t="str">
        <f aca="false">IF(I1725=6908,0,IF(BC1725="","",BD1725-((P1725+L1725-N1725+Q1725)*AY1725)))</f>
        <v/>
      </c>
      <c r="BF1725" s="53" t="str">
        <f aca="false">IF(B1725="","",IF(OR(B1725="",E1725="Regime Normal"),0,(AI1725-Q1725)*VLOOKUP(R1725,Dados!$X$98:$Y$108,2,0)))</f>
        <v/>
      </c>
      <c r="BG1725" s="54" t="str">
        <f aca="false">IFERROR(VLOOKUP(I1725,Dados!$AC$27:$AD$43,2,0),IF(B1725="","",IF(D1725&lt;&gt;"MT",IF(AND(AC1725="SIM",Y1725="Revenda"),"2403",IF(AND(AC1725="SIM",Y1725="Consumo"),"2407",IF(AND(AC1725="NÃO",Y1725="Revenda"),"2102",IF(AND(AC1725="NÃO",Y1725="Consumo"),"2556",)))),REPLACE(I1725,1,1,1))))</f>
        <v/>
      </c>
    </row>
    <row r="1726" customFormat="false" ht="12.8" hidden="false" customHeight="true" outlineLevel="0" collapsed="false">
      <c r="Y1726" s="45"/>
      <c r="Z1726" s="46" t="str">
        <f aca="false">IF(B1726="","",(IFERROR(VLOOKUP(H1726,Dados!A$3:B$15000,2,0),"Não Encontrado")))</f>
        <v/>
      </c>
      <c r="AA1726" s="46" t="str">
        <f aca="false">IF(B1726="","",(IFERROR(VLOOKUP(G1726,Dados!C$3:E$15000,3,0),"Não Encontrado")))</f>
        <v/>
      </c>
      <c r="AB1726" s="46" t="str">
        <f aca="false">IFERROR(IF(Z1726&lt;&gt;"Não Encontrado",Z1726,IF(AA1726&lt;&gt;"Não Encontrado",AA1726,"")),"")</f>
        <v/>
      </c>
      <c r="AC1726" s="45" t="str">
        <f aca="false">IF(B1726="","",IF(AB1726="","NÃO","SIM"))</f>
        <v/>
      </c>
      <c r="AD1726" s="45" t="str">
        <f aca="false">IFERROR(VLOOKUP(G1726,Dados!$P$3:$R$500,3,0),"")</f>
        <v/>
      </c>
      <c r="AE1726" s="45" t="str">
        <f aca="false">IFERROR(VLOOKUP(G1726,Dados!$K$3:$L$500,2,0),"")</f>
        <v/>
      </c>
      <c r="AF1726" s="45" t="str">
        <f aca="false">IFERROR(VLOOKUP(G1726,Dados!$M$3:$N$500,2,0),"")</f>
        <v/>
      </c>
      <c r="AG1726" s="45" t="str">
        <f aca="false">IF(F1726="","",IF(AND(AD1726="",AE1726="",AF1726=""),"-",IF(AND(AD1726="BIT",AE1726="",AF1726=""),"BIT",IF(AND(AE1726="ANEXO I",AD1726="",AF1726=""),"ANEXO I",IF(AND(AF1726="ANEXO II",AD1726="",AE1726=""),"ANEXO II","Escolher")))))</f>
        <v/>
      </c>
      <c r="AH1726" s="45" t="str">
        <f aca="false">IF(AG1726&lt;&gt;"Pneus","",IFERROR(VLOOKUP(R1726,Dados!$X$2:$Z$5,3,0)*(AI1726-Q1726),VLOOKUP(D1726,Dados!$X$7:$Z$33,3,0)*(AI1726-Q1726)))</f>
        <v/>
      </c>
      <c r="AI1726" s="47" t="str">
        <f aca="false">IF(B1726="","",P1726+Q1726+O1726+M1726+L1726-N1726)</f>
        <v/>
      </c>
      <c r="AJ1726" s="48" t="str">
        <f aca="false">IFERROR(IF(AND(AC1726="SIM",AG1726="-",Y1726="REVENDA"),(AB1726/1+1)*AI1726,IF(AND(AC1726="SIM",AG1726="Pneus",Y1726="REVENDA"),(AB1726/1+1)*(AI1726-AH1726),"")),"")</f>
        <v/>
      </c>
      <c r="AK1726" s="48" t="str">
        <f aca="false">IF(AJ1726="","",AJ1726*17%)</f>
        <v/>
      </c>
      <c r="AL1726" s="48" t="str">
        <f aca="false">IFERROR(IF(AC1726="NÃO","",IF(AK1726="","",IF(E1726="Simples Nacional",BF1726,IF(T1726=0.12,U1726*0.5833337002,IF(T1726=0,AI1726*0.07,U1726))))),"")</f>
        <v/>
      </c>
      <c r="AM1726" s="47" t="str">
        <f aca="false">IFERROR(IF(AC1726="NÃO","",IF(OR(AG1726="-",AG1726="Pneus"),AK1726-AL1726,"")),"")</f>
        <v/>
      </c>
      <c r="AN1726" s="48" t="str">
        <f aca="false">IF(AND(Y1726="REVENDA",AC1726="SIM",AG1726="BIT"),((AB1726/1+1)*AI1726)*0.4117,"")</f>
        <v/>
      </c>
      <c r="AO1726" s="48" t="str">
        <f aca="false">IF(AN1726="","",AN1726*17%)</f>
        <v/>
      </c>
      <c r="AP1726" s="49" t="str">
        <f aca="false">IF(AN1726="","",IF(T1726=0.12,(U1726*0.4117)*0.4117,IF(T1726=0,(AI1726*0.07)*0.4117,U1726*0.4117)))</f>
        <v/>
      </c>
      <c r="AQ1726" s="47" t="str">
        <f aca="false">IF(AN1726="","",AO1726-AP1726)</f>
        <v/>
      </c>
      <c r="AR1726" s="50" t="str">
        <f aca="false">IFERROR(IF(AND(AC1726="SIM",Y1726="REVENDA",LEFT(AG1726,5)="ANEXO")*OR(AE1726="ANEXO I",AF1726="ANEXO II"),VLOOKUP(H1726,Dados!G:I,2,0),""),"INSERIR MVA")</f>
        <v/>
      </c>
      <c r="AS1726" s="48" t="str">
        <f aca="false">IF(LEFT(AG1726,5)="ANEXO",VLOOKUP(AG1726,Dados!$X$111:$Z$112,2,0)*(AI1726-Q1726),"")</f>
        <v/>
      </c>
      <c r="AT1726" s="48" t="str">
        <f aca="false">IFERROR(IF(AR1726="","",(AI1726*AR1726)+AI1726),"INSERIR MVA")</f>
        <v/>
      </c>
      <c r="AU1726" s="48" t="str">
        <f aca="false">IF(AT1726="","",IF(AY1726=0.04,U1726,AS1726*AY1726))</f>
        <v/>
      </c>
      <c r="AV1726" s="47" t="str">
        <f aca="false">IFERROR(IF(AU1726="","",(VLOOKUP(AG1726,Dados!$X$111:$Z$112,3,0)*AT1726*0.17)),"INSERIR MVA")</f>
        <v/>
      </c>
      <c r="AW1726" s="47" t="str">
        <f aca="false">IFERROR(IF(AR1726="","",AV1726-AU1726),"")</f>
        <v/>
      </c>
      <c r="AX1726" s="51" t="str">
        <f aca="false">IFERROR(IF(AC1726="NÃO","",IF(AM1726&lt;&gt;"",AM1726-W1726,IF(AQ1726&lt;&gt;"",AQ1726-W1726,IF(AW1726&lt;&gt;"",AW1726-W1726,"")))),"")</f>
        <v/>
      </c>
      <c r="AY1726" s="46" t="str">
        <f aca="false">IFERROR(IF(ISNA(VLOOKUP(R1726,Dados!$X$2:$Y$5,2,0)),VLOOKUP(D1726,Dados!$X$7:$Y$33,2,0),VLOOKUP(R1726,Dados!$X$2:$Y$5,2,0)),"")</f>
        <v/>
      </c>
      <c r="AZ1726" s="52" t="str">
        <f aca="false">IF(C1726="","",IF(AND(Y1726="CONSUMO",AC1726="NÃO")*OR(AG1726="-",AG1726="BIT"),IF(E1726&lt;&gt;"",(AI1726-(P1726+L1726-N1726+Q1726)*AY1726)/0.83),""))</f>
        <v/>
      </c>
      <c r="BA1726" s="51" t="str">
        <f aca="false">IF(AZ1726="","",AZ1726*0.17-((P1726+L1726-N1726+Q1726)*AY1726))</f>
        <v/>
      </c>
      <c r="BB1726" s="51" t="str">
        <f aca="false">IF(AND(Y1726="CONSUMO",AG1726="ANEXO I",AY1726&gt;4%),(AI1726-(P1726+L1726-N1726+Q1726)*0.0514)/0.83*(0.5177)*(0.17)-AI1726*0.0514,IF(AND(Y1726="CONSUMO",AG1726="ANEXO II",AY1726&gt;4%),(AI1726-(P1726+L1726-N1726+Q1726)*0.041)/0.83*(0.3295)*(0.17)-AI1726*0.041,IF(AND(Y1726="CONSUMO",AG1726="ANEXO I",AY1726=4%),(AI1726-(P1726+L1726-N1726+Q1726)*0.04)/0.83*(0.5177)*(0.17)-AI1726*0.04,IF(AND(Y1726="CONSUMO",AG1726="ANEXO II",AY1726=4%),(AI1726-(P1726+L1726-N1726+Q1726)*0.04)/0.83*(0.3295)*(0.17)-AI1726*0.04,""))))</f>
        <v/>
      </c>
      <c r="BC1726" s="51" t="str">
        <f aca="false">IF(C1726="","",IF(AND(Y1726="CONSUMO",AC1726="SIM")*OR(AG1726="-",AG1726="BIT"),IF(E1726&lt;&gt;"",(AI1726-(P1726+L1726-N1726+Q1726)*AY1726)/0.83),""))</f>
        <v/>
      </c>
      <c r="BD1726" s="51" t="str">
        <f aca="false">IF(BC1726="","",BC1726*0.17)</f>
        <v/>
      </c>
      <c r="BE1726" s="51" t="str">
        <f aca="false">IF(I1726=6908,0,IF(BC1726="","",BD1726-((P1726+L1726-N1726+Q1726)*AY1726)))</f>
        <v/>
      </c>
      <c r="BF1726" s="53" t="str">
        <f aca="false">IF(B1726="","",IF(OR(B1726="",E1726="Regime Normal"),0,(AI1726-Q1726)*VLOOKUP(R1726,Dados!$X$98:$Y$108,2,0)))</f>
        <v/>
      </c>
      <c r="BG1726" s="54" t="str">
        <f aca="false">IFERROR(VLOOKUP(I1726,Dados!$AC$27:$AD$43,2,0),IF(B1726="","",IF(D1726&lt;&gt;"MT",IF(AND(AC1726="SIM",Y1726="Revenda"),"2403",IF(AND(AC1726="SIM",Y1726="Consumo"),"2407",IF(AND(AC1726="NÃO",Y1726="Revenda"),"2102",IF(AND(AC1726="NÃO",Y1726="Consumo"),"2556",)))),REPLACE(I1726,1,1,1))))</f>
        <v/>
      </c>
    </row>
    <row r="1727" customFormat="false" ht="12.8" hidden="false" customHeight="true" outlineLevel="0" collapsed="false">
      <c r="Y1727" s="45"/>
      <c r="Z1727" s="46" t="str">
        <f aca="false">IF(B1727="","",(IFERROR(VLOOKUP(H1727,Dados!A$3:B$15000,2,0),"Não Encontrado")))</f>
        <v/>
      </c>
      <c r="AA1727" s="46" t="str">
        <f aca="false">IF(B1727="","",(IFERROR(VLOOKUP(G1727,Dados!C$3:E$15000,3,0),"Não Encontrado")))</f>
        <v/>
      </c>
      <c r="AB1727" s="46" t="str">
        <f aca="false">IFERROR(IF(Z1727&lt;&gt;"Não Encontrado",Z1727,IF(AA1727&lt;&gt;"Não Encontrado",AA1727,"")),"")</f>
        <v/>
      </c>
      <c r="AC1727" s="45" t="str">
        <f aca="false">IF(B1727="","",IF(AB1727="","NÃO","SIM"))</f>
        <v/>
      </c>
      <c r="AD1727" s="45" t="str">
        <f aca="false">IFERROR(VLOOKUP(G1727,Dados!$P$3:$R$500,3,0),"")</f>
        <v/>
      </c>
      <c r="AE1727" s="45" t="str">
        <f aca="false">IFERROR(VLOOKUP(G1727,Dados!$K$3:$L$500,2,0),"")</f>
        <v/>
      </c>
      <c r="AF1727" s="45" t="str">
        <f aca="false">IFERROR(VLOOKUP(G1727,Dados!$M$3:$N$500,2,0),"")</f>
        <v/>
      </c>
      <c r="AG1727" s="45" t="str">
        <f aca="false">IF(F1727="","",IF(AND(AD1727="",AE1727="",AF1727=""),"-",IF(AND(AD1727="BIT",AE1727="",AF1727=""),"BIT",IF(AND(AE1727="ANEXO I",AD1727="",AF1727=""),"ANEXO I",IF(AND(AF1727="ANEXO II",AD1727="",AE1727=""),"ANEXO II","Escolher")))))</f>
        <v/>
      </c>
      <c r="AH1727" s="45" t="str">
        <f aca="false">IF(AG1727&lt;&gt;"Pneus","",IFERROR(VLOOKUP(R1727,Dados!$X$2:$Z$5,3,0)*(AI1727-Q1727),VLOOKUP(D1727,Dados!$X$7:$Z$33,3,0)*(AI1727-Q1727)))</f>
        <v/>
      </c>
      <c r="AI1727" s="47" t="str">
        <f aca="false">IF(B1727="","",P1727+Q1727+O1727+M1727+L1727-N1727)</f>
        <v/>
      </c>
      <c r="AJ1727" s="48" t="str">
        <f aca="false">IFERROR(IF(AND(AC1727="SIM",AG1727="-",Y1727="REVENDA"),(AB1727/1+1)*AI1727,IF(AND(AC1727="SIM",AG1727="Pneus",Y1727="REVENDA"),(AB1727/1+1)*(AI1727-AH1727),"")),"")</f>
        <v/>
      </c>
      <c r="AK1727" s="48" t="str">
        <f aca="false">IF(AJ1727="","",AJ1727*17%)</f>
        <v/>
      </c>
      <c r="AL1727" s="48" t="str">
        <f aca="false">IFERROR(IF(AC1727="NÃO","",IF(AK1727="","",IF(E1727="Simples Nacional",BF1727,IF(T1727=0.12,U1727*0.5833337002,IF(T1727=0,AI1727*0.07,U1727))))),"")</f>
        <v/>
      </c>
      <c r="AM1727" s="47" t="str">
        <f aca="false">IFERROR(IF(AC1727="NÃO","",IF(OR(AG1727="-",AG1727="Pneus"),AK1727-AL1727,"")),"")</f>
        <v/>
      </c>
      <c r="AN1727" s="48" t="str">
        <f aca="false">IF(AND(Y1727="REVENDA",AC1727="SIM",AG1727="BIT"),((AB1727/1+1)*AI1727)*0.4117,"")</f>
        <v/>
      </c>
      <c r="AO1727" s="48" t="str">
        <f aca="false">IF(AN1727="","",AN1727*17%)</f>
        <v/>
      </c>
      <c r="AP1727" s="49" t="str">
        <f aca="false">IF(AN1727="","",IF(T1727=0.12,(U1727*0.4117)*0.4117,IF(T1727=0,(AI1727*0.07)*0.4117,U1727*0.4117)))</f>
        <v/>
      </c>
      <c r="AQ1727" s="47" t="str">
        <f aca="false">IF(AN1727="","",AO1727-AP1727)</f>
        <v/>
      </c>
      <c r="AR1727" s="50" t="str">
        <f aca="false">IFERROR(IF(AND(AC1727="SIM",Y1727="REVENDA",LEFT(AG1727,5)="ANEXO")*OR(AE1727="ANEXO I",AF1727="ANEXO II"),VLOOKUP(H1727,Dados!G:I,2,0),""),"INSERIR MVA")</f>
        <v/>
      </c>
      <c r="AS1727" s="48" t="str">
        <f aca="false">IF(LEFT(AG1727,5)="ANEXO",VLOOKUP(AG1727,Dados!$X$111:$Z$112,2,0)*(AI1727-Q1727),"")</f>
        <v/>
      </c>
      <c r="AT1727" s="48" t="str">
        <f aca="false">IFERROR(IF(AR1727="","",(AI1727*AR1727)+AI1727),"INSERIR MVA")</f>
        <v/>
      </c>
      <c r="AU1727" s="48" t="str">
        <f aca="false">IF(AT1727="","",IF(AY1727=0.04,U1727,AS1727*AY1727))</f>
        <v/>
      </c>
      <c r="AV1727" s="47" t="str">
        <f aca="false">IFERROR(IF(AU1727="","",(VLOOKUP(AG1727,Dados!$X$111:$Z$112,3,0)*AT1727*0.17)),"INSERIR MVA")</f>
        <v/>
      </c>
      <c r="AW1727" s="47" t="str">
        <f aca="false">IFERROR(IF(AR1727="","",AV1727-AU1727),"")</f>
        <v/>
      </c>
      <c r="AX1727" s="51" t="str">
        <f aca="false">IFERROR(IF(AC1727="NÃO","",IF(AM1727&lt;&gt;"",AM1727-W1727,IF(AQ1727&lt;&gt;"",AQ1727-W1727,IF(AW1727&lt;&gt;"",AW1727-W1727,"")))),"")</f>
        <v/>
      </c>
      <c r="AY1727" s="46" t="str">
        <f aca="false">IFERROR(IF(ISNA(VLOOKUP(R1727,Dados!$X$2:$Y$5,2,0)),VLOOKUP(D1727,Dados!$X$7:$Y$33,2,0),VLOOKUP(R1727,Dados!$X$2:$Y$5,2,0)),"")</f>
        <v/>
      </c>
      <c r="AZ1727" s="52" t="str">
        <f aca="false">IF(C1727="","",IF(AND(Y1727="CONSUMO",AC1727="NÃO")*OR(AG1727="-",AG1727="BIT"),IF(E1727&lt;&gt;"",(AI1727-(P1727+L1727-N1727+Q1727)*AY1727)/0.83),""))</f>
        <v/>
      </c>
      <c r="BA1727" s="51" t="str">
        <f aca="false">IF(AZ1727="","",AZ1727*0.17-((P1727+L1727-N1727+Q1727)*AY1727))</f>
        <v/>
      </c>
      <c r="BB1727" s="51" t="str">
        <f aca="false">IF(AND(Y1727="CONSUMO",AG1727="ANEXO I",AY1727&gt;4%),(AI1727-(P1727+L1727-N1727+Q1727)*0.0514)/0.83*(0.5177)*(0.17)-AI1727*0.0514,IF(AND(Y1727="CONSUMO",AG1727="ANEXO II",AY1727&gt;4%),(AI1727-(P1727+L1727-N1727+Q1727)*0.041)/0.83*(0.3295)*(0.17)-AI1727*0.041,IF(AND(Y1727="CONSUMO",AG1727="ANEXO I",AY1727=4%),(AI1727-(P1727+L1727-N1727+Q1727)*0.04)/0.83*(0.5177)*(0.17)-AI1727*0.04,IF(AND(Y1727="CONSUMO",AG1727="ANEXO II",AY1727=4%),(AI1727-(P1727+L1727-N1727+Q1727)*0.04)/0.83*(0.3295)*(0.17)-AI1727*0.04,""))))</f>
        <v/>
      </c>
      <c r="BC1727" s="51" t="str">
        <f aca="false">IF(C1727="","",IF(AND(Y1727="CONSUMO",AC1727="SIM")*OR(AG1727="-",AG1727="BIT"),IF(E1727&lt;&gt;"",(AI1727-(P1727+L1727-N1727+Q1727)*AY1727)/0.83),""))</f>
        <v/>
      </c>
      <c r="BD1727" s="51" t="str">
        <f aca="false">IF(BC1727="","",BC1727*0.17)</f>
        <v/>
      </c>
      <c r="BE1727" s="51" t="str">
        <f aca="false">IF(I1727=6908,0,IF(BC1727="","",BD1727-((P1727+L1727-N1727+Q1727)*AY1727)))</f>
        <v/>
      </c>
      <c r="BF1727" s="53" t="str">
        <f aca="false">IF(B1727="","",IF(OR(B1727="",E1727="Regime Normal"),0,(AI1727-Q1727)*VLOOKUP(R1727,Dados!$X$98:$Y$108,2,0)))</f>
        <v/>
      </c>
      <c r="BG1727" s="54" t="str">
        <f aca="false">IFERROR(VLOOKUP(I1727,Dados!$AC$27:$AD$43,2,0),IF(B1727="","",IF(D1727&lt;&gt;"MT",IF(AND(AC1727="SIM",Y1727="Revenda"),"2403",IF(AND(AC1727="SIM",Y1727="Consumo"),"2407",IF(AND(AC1727="NÃO",Y1727="Revenda"),"2102",IF(AND(AC1727="NÃO",Y1727="Consumo"),"2556",)))),REPLACE(I1727,1,1,1))))</f>
        <v/>
      </c>
    </row>
    <row r="1728" customFormat="false" ht="12.8" hidden="false" customHeight="true" outlineLevel="0" collapsed="false">
      <c r="Y1728" s="45"/>
      <c r="Z1728" s="46" t="str">
        <f aca="false">IF(B1728="","",(IFERROR(VLOOKUP(H1728,Dados!A$3:B$15000,2,0),"Não Encontrado")))</f>
        <v/>
      </c>
      <c r="AA1728" s="46" t="str">
        <f aca="false">IF(B1728="","",(IFERROR(VLOOKUP(G1728,Dados!C$3:E$15000,3,0),"Não Encontrado")))</f>
        <v/>
      </c>
      <c r="AB1728" s="46" t="str">
        <f aca="false">IFERROR(IF(Z1728&lt;&gt;"Não Encontrado",Z1728,IF(AA1728&lt;&gt;"Não Encontrado",AA1728,"")),"")</f>
        <v/>
      </c>
      <c r="AC1728" s="45" t="str">
        <f aca="false">IF(B1728="","",IF(AB1728="","NÃO","SIM"))</f>
        <v/>
      </c>
      <c r="AD1728" s="45" t="str">
        <f aca="false">IFERROR(VLOOKUP(G1728,Dados!$P$3:$R$500,3,0),"")</f>
        <v/>
      </c>
      <c r="AE1728" s="45" t="str">
        <f aca="false">IFERROR(VLOOKUP(G1728,Dados!$K$3:$L$500,2,0),"")</f>
        <v/>
      </c>
      <c r="AF1728" s="45" t="str">
        <f aca="false">IFERROR(VLOOKUP(G1728,Dados!$M$3:$N$500,2,0),"")</f>
        <v/>
      </c>
      <c r="AG1728" s="45" t="str">
        <f aca="false">IF(F1728="","",IF(AND(AD1728="",AE1728="",AF1728=""),"-",IF(AND(AD1728="BIT",AE1728="",AF1728=""),"BIT",IF(AND(AE1728="ANEXO I",AD1728="",AF1728=""),"ANEXO I",IF(AND(AF1728="ANEXO II",AD1728="",AE1728=""),"ANEXO II","Escolher")))))</f>
        <v/>
      </c>
      <c r="AH1728" s="45" t="str">
        <f aca="false">IF(AG1728&lt;&gt;"Pneus","",IFERROR(VLOOKUP(R1728,Dados!$X$2:$Z$5,3,0)*(AI1728-Q1728),VLOOKUP(D1728,Dados!$X$7:$Z$33,3,0)*(AI1728-Q1728)))</f>
        <v/>
      </c>
      <c r="AI1728" s="47" t="str">
        <f aca="false">IF(B1728="","",P1728+Q1728+O1728+M1728+L1728-N1728)</f>
        <v/>
      </c>
      <c r="AJ1728" s="48" t="str">
        <f aca="false">IFERROR(IF(AND(AC1728="SIM",AG1728="-",Y1728="REVENDA"),(AB1728/1+1)*AI1728,IF(AND(AC1728="SIM",AG1728="Pneus",Y1728="REVENDA"),(AB1728/1+1)*(AI1728-AH1728),"")),"")</f>
        <v/>
      </c>
      <c r="AK1728" s="48" t="str">
        <f aca="false">IF(AJ1728="","",AJ1728*17%)</f>
        <v/>
      </c>
      <c r="AL1728" s="48" t="str">
        <f aca="false">IFERROR(IF(AC1728="NÃO","",IF(AK1728="","",IF(E1728="Simples Nacional",BF1728,IF(T1728=0.12,U1728*0.5833337002,IF(T1728=0,AI1728*0.07,U1728))))),"")</f>
        <v/>
      </c>
      <c r="AM1728" s="47" t="str">
        <f aca="false">IFERROR(IF(AC1728="NÃO","",IF(OR(AG1728="-",AG1728="Pneus"),AK1728-AL1728,"")),"")</f>
        <v/>
      </c>
      <c r="AN1728" s="48" t="str">
        <f aca="false">IF(AND(Y1728="REVENDA",AC1728="SIM",AG1728="BIT"),((AB1728/1+1)*AI1728)*0.4117,"")</f>
        <v/>
      </c>
      <c r="AO1728" s="48" t="str">
        <f aca="false">IF(AN1728="","",AN1728*17%)</f>
        <v/>
      </c>
      <c r="AP1728" s="49" t="str">
        <f aca="false">IF(AN1728="","",IF(T1728=0.12,(U1728*0.4117)*0.4117,IF(T1728=0,(AI1728*0.07)*0.4117,U1728*0.4117)))</f>
        <v/>
      </c>
      <c r="AQ1728" s="47" t="str">
        <f aca="false">IF(AN1728="","",AO1728-AP1728)</f>
        <v/>
      </c>
      <c r="AR1728" s="50" t="str">
        <f aca="false">IFERROR(IF(AND(AC1728="SIM",Y1728="REVENDA",LEFT(AG1728,5)="ANEXO")*OR(AE1728="ANEXO I",AF1728="ANEXO II"),VLOOKUP(H1728,Dados!G:I,2,0),""),"INSERIR MVA")</f>
        <v/>
      </c>
      <c r="AS1728" s="48" t="str">
        <f aca="false">IF(LEFT(AG1728,5)="ANEXO",VLOOKUP(AG1728,Dados!$X$111:$Z$112,2,0)*(AI1728-Q1728),"")</f>
        <v/>
      </c>
      <c r="AT1728" s="48" t="str">
        <f aca="false">IFERROR(IF(AR1728="","",(AI1728*AR1728)+AI1728),"INSERIR MVA")</f>
        <v/>
      </c>
      <c r="AU1728" s="48" t="str">
        <f aca="false">IF(AT1728="","",IF(AY1728=0.04,U1728,AS1728*AY1728))</f>
        <v/>
      </c>
      <c r="AV1728" s="47" t="str">
        <f aca="false">IFERROR(IF(AU1728="","",(VLOOKUP(AG1728,Dados!$X$111:$Z$112,3,0)*AT1728*0.17)),"INSERIR MVA")</f>
        <v/>
      </c>
      <c r="AW1728" s="47" t="str">
        <f aca="false">IFERROR(IF(AR1728="","",AV1728-AU1728),"")</f>
        <v/>
      </c>
      <c r="AX1728" s="51" t="str">
        <f aca="false">IFERROR(IF(AC1728="NÃO","",IF(AM1728&lt;&gt;"",AM1728-W1728,IF(AQ1728&lt;&gt;"",AQ1728-W1728,IF(AW1728&lt;&gt;"",AW1728-W1728,"")))),"")</f>
        <v/>
      </c>
      <c r="AY1728" s="46" t="str">
        <f aca="false">IFERROR(IF(ISNA(VLOOKUP(R1728,Dados!$X$2:$Y$5,2,0)),VLOOKUP(D1728,Dados!$X$7:$Y$33,2,0),VLOOKUP(R1728,Dados!$X$2:$Y$5,2,0)),"")</f>
        <v/>
      </c>
      <c r="AZ1728" s="52" t="str">
        <f aca="false">IF(C1728="","",IF(AND(Y1728="CONSUMO",AC1728="NÃO")*OR(AG1728="-",AG1728="BIT"),IF(E1728&lt;&gt;"",(AI1728-(P1728+L1728-N1728+Q1728)*AY1728)/0.83),""))</f>
        <v/>
      </c>
      <c r="BA1728" s="51" t="str">
        <f aca="false">IF(AZ1728="","",AZ1728*0.17-((P1728+L1728-N1728+Q1728)*AY1728))</f>
        <v/>
      </c>
      <c r="BB1728" s="51" t="str">
        <f aca="false">IF(AND(Y1728="CONSUMO",AG1728="ANEXO I",AY1728&gt;4%),(AI1728-(P1728+L1728-N1728+Q1728)*0.0514)/0.83*(0.5177)*(0.17)-AI1728*0.0514,IF(AND(Y1728="CONSUMO",AG1728="ANEXO II",AY1728&gt;4%),(AI1728-(P1728+L1728-N1728+Q1728)*0.041)/0.83*(0.3295)*(0.17)-AI1728*0.041,IF(AND(Y1728="CONSUMO",AG1728="ANEXO I",AY1728=4%),(AI1728-(P1728+L1728-N1728+Q1728)*0.04)/0.83*(0.5177)*(0.17)-AI1728*0.04,IF(AND(Y1728="CONSUMO",AG1728="ANEXO II",AY1728=4%),(AI1728-(P1728+L1728-N1728+Q1728)*0.04)/0.83*(0.3295)*(0.17)-AI1728*0.04,""))))</f>
        <v/>
      </c>
      <c r="BC1728" s="51" t="str">
        <f aca="false">IF(C1728="","",IF(AND(Y1728="CONSUMO",AC1728="SIM")*OR(AG1728="-",AG1728="BIT"),IF(E1728&lt;&gt;"",(AI1728-(P1728+L1728-N1728+Q1728)*AY1728)/0.83),""))</f>
        <v/>
      </c>
      <c r="BD1728" s="51" t="str">
        <f aca="false">IF(BC1728="","",BC1728*0.17)</f>
        <v/>
      </c>
      <c r="BE1728" s="51" t="str">
        <f aca="false">IF(I1728=6908,0,IF(BC1728="","",BD1728-((P1728+L1728-N1728+Q1728)*AY1728)))</f>
        <v/>
      </c>
      <c r="BF1728" s="53" t="str">
        <f aca="false">IF(B1728="","",IF(OR(B1728="",E1728="Regime Normal"),0,(AI1728-Q1728)*VLOOKUP(R1728,Dados!$X$98:$Y$108,2,0)))</f>
        <v/>
      </c>
      <c r="BG1728" s="54" t="str">
        <f aca="false">IFERROR(VLOOKUP(I1728,Dados!$AC$27:$AD$43,2,0),IF(B1728="","",IF(D1728&lt;&gt;"MT",IF(AND(AC1728="SIM",Y1728="Revenda"),"2403",IF(AND(AC1728="SIM",Y1728="Consumo"),"2407",IF(AND(AC1728="NÃO",Y1728="Revenda"),"2102",IF(AND(AC1728="NÃO",Y1728="Consumo"),"2556",)))),REPLACE(I1728,1,1,1))))</f>
        <v/>
      </c>
    </row>
    <row r="1729" customFormat="false" ht="12.8" hidden="false" customHeight="true" outlineLevel="0" collapsed="false">
      <c r="Y1729" s="45"/>
      <c r="Z1729" s="46" t="str">
        <f aca="false">IF(B1729="","",(IFERROR(VLOOKUP(H1729,Dados!A$3:B$15000,2,0),"Não Encontrado")))</f>
        <v/>
      </c>
      <c r="AA1729" s="46" t="str">
        <f aca="false">IF(B1729="","",(IFERROR(VLOOKUP(G1729,Dados!C$3:E$15000,3,0),"Não Encontrado")))</f>
        <v/>
      </c>
      <c r="AB1729" s="46" t="str">
        <f aca="false">IFERROR(IF(Z1729&lt;&gt;"Não Encontrado",Z1729,IF(AA1729&lt;&gt;"Não Encontrado",AA1729,"")),"")</f>
        <v/>
      </c>
      <c r="AC1729" s="45" t="str">
        <f aca="false">IF(B1729="","",IF(AB1729="","NÃO","SIM"))</f>
        <v/>
      </c>
      <c r="AD1729" s="45" t="str">
        <f aca="false">IFERROR(VLOOKUP(G1729,Dados!$P$3:$R$500,3,0),"")</f>
        <v/>
      </c>
      <c r="AE1729" s="45" t="str">
        <f aca="false">IFERROR(VLOOKUP(G1729,Dados!$K$3:$L$500,2,0),"")</f>
        <v/>
      </c>
      <c r="AF1729" s="45" t="str">
        <f aca="false">IFERROR(VLOOKUP(G1729,Dados!$M$3:$N$500,2,0),"")</f>
        <v/>
      </c>
      <c r="AG1729" s="45" t="str">
        <f aca="false">IF(F1729="","",IF(AND(AD1729="",AE1729="",AF1729=""),"-",IF(AND(AD1729="BIT",AE1729="",AF1729=""),"BIT",IF(AND(AE1729="ANEXO I",AD1729="",AF1729=""),"ANEXO I",IF(AND(AF1729="ANEXO II",AD1729="",AE1729=""),"ANEXO II","Escolher")))))</f>
        <v/>
      </c>
      <c r="AH1729" s="45" t="str">
        <f aca="false">IF(AG1729&lt;&gt;"Pneus","",IFERROR(VLOOKUP(R1729,Dados!$X$2:$Z$5,3,0)*(AI1729-Q1729),VLOOKUP(D1729,Dados!$X$7:$Z$33,3,0)*(AI1729-Q1729)))</f>
        <v/>
      </c>
      <c r="AI1729" s="47" t="str">
        <f aca="false">IF(B1729="","",P1729+Q1729+O1729+M1729+L1729-N1729)</f>
        <v/>
      </c>
      <c r="AJ1729" s="48" t="str">
        <f aca="false">IFERROR(IF(AND(AC1729="SIM",AG1729="-",Y1729="REVENDA"),(AB1729/1+1)*AI1729,IF(AND(AC1729="SIM",AG1729="Pneus",Y1729="REVENDA"),(AB1729/1+1)*(AI1729-AH1729),"")),"")</f>
        <v/>
      </c>
      <c r="AK1729" s="48" t="str">
        <f aca="false">IF(AJ1729="","",AJ1729*17%)</f>
        <v/>
      </c>
      <c r="AL1729" s="48" t="str">
        <f aca="false">IFERROR(IF(AC1729="NÃO","",IF(AK1729="","",IF(E1729="Simples Nacional",BF1729,IF(T1729=0.12,U1729*0.5833337002,IF(T1729=0,AI1729*0.07,U1729))))),"")</f>
        <v/>
      </c>
      <c r="AM1729" s="47" t="str">
        <f aca="false">IFERROR(IF(AC1729="NÃO","",IF(OR(AG1729="-",AG1729="Pneus"),AK1729-AL1729,"")),"")</f>
        <v/>
      </c>
      <c r="AN1729" s="48" t="str">
        <f aca="false">IF(AND(Y1729="REVENDA",AC1729="SIM",AG1729="BIT"),((AB1729/1+1)*AI1729)*0.4117,"")</f>
        <v/>
      </c>
      <c r="AO1729" s="48" t="str">
        <f aca="false">IF(AN1729="","",AN1729*17%)</f>
        <v/>
      </c>
      <c r="AP1729" s="49" t="str">
        <f aca="false">IF(AN1729="","",IF(T1729=0.12,(U1729*0.4117)*0.4117,IF(T1729=0,(AI1729*0.07)*0.4117,U1729*0.4117)))</f>
        <v/>
      </c>
      <c r="AQ1729" s="47" t="str">
        <f aca="false">IF(AN1729="","",AO1729-AP1729)</f>
        <v/>
      </c>
      <c r="AR1729" s="50" t="str">
        <f aca="false">IFERROR(IF(AND(AC1729="SIM",Y1729="REVENDA",LEFT(AG1729,5)="ANEXO")*OR(AE1729="ANEXO I",AF1729="ANEXO II"),VLOOKUP(H1729,Dados!G:I,2,0),""),"INSERIR MVA")</f>
        <v/>
      </c>
      <c r="AS1729" s="48" t="str">
        <f aca="false">IF(LEFT(AG1729,5)="ANEXO",VLOOKUP(AG1729,Dados!$X$111:$Z$112,2,0)*(AI1729-Q1729),"")</f>
        <v/>
      </c>
      <c r="AT1729" s="48" t="str">
        <f aca="false">IFERROR(IF(AR1729="","",(AI1729*AR1729)+AI1729),"INSERIR MVA")</f>
        <v/>
      </c>
      <c r="AU1729" s="48" t="str">
        <f aca="false">IF(AT1729="","",IF(AY1729=0.04,U1729,AS1729*AY1729))</f>
        <v/>
      </c>
      <c r="AV1729" s="47" t="str">
        <f aca="false">IFERROR(IF(AU1729="","",(VLOOKUP(AG1729,Dados!$X$111:$Z$112,3,0)*AT1729*0.17)),"INSERIR MVA")</f>
        <v/>
      </c>
      <c r="AW1729" s="47" t="str">
        <f aca="false">IFERROR(IF(AR1729="","",AV1729-AU1729),"")</f>
        <v/>
      </c>
      <c r="AX1729" s="51" t="str">
        <f aca="false">IFERROR(IF(AC1729="NÃO","",IF(AM1729&lt;&gt;"",AM1729-W1729,IF(AQ1729&lt;&gt;"",AQ1729-W1729,IF(AW1729&lt;&gt;"",AW1729-W1729,"")))),"")</f>
        <v/>
      </c>
      <c r="AY1729" s="46" t="str">
        <f aca="false">IFERROR(IF(ISNA(VLOOKUP(R1729,Dados!$X$2:$Y$5,2,0)),VLOOKUP(D1729,Dados!$X$7:$Y$33,2,0),VLOOKUP(R1729,Dados!$X$2:$Y$5,2,0)),"")</f>
        <v/>
      </c>
      <c r="AZ1729" s="52" t="str">
        <f aca="false">IF(C1729="","",IF(AND(Y1729="CONSUMO",AC1729="NÃO")*OR(AG1729="-",AG1729="BIT"),IF(E1729&lt;&gt;"",(AI1729-(P1729+L1729-N1729+Q1729)*AY1729)/0.83),""))</f>
        <v/>
      </c>
      <c r="BA1729" s="51" t="str">
        <f aca="false">IF(AZ1729="","",AZ1729*0.17-((P1729+L1729-N1729+Q1729)*AY1729))</f>
        <v/>
      </c>
      <c r="BB1729" s="51" t="str">
        <f aca="false">IF(AND(Y1729="CONSUMO",AG1729="ANEXO I",AY1729&gt;4%),(AI1729-(P1729+L1729-N1729+Q1729)*0.0514)/0.83*(0.5177)*(0.17)-AI1729*0.0514,IF(AND(Y1729="CONSUMO",AG1729="ANEXO II",AY1729&gt;4%),(AI1729-(P1729+L1729-N1729+Q1729)*0.041)/0.83*(0.3295)*(0.17)-AI1729*0.041,IF(AND(Y1729="CONSUMO",AG1729="ANEXO I",AY1729=4%),(AI1729-(P1729+L1729-N1729+Q1729)*0.04)/0.83*(0.5177)*(0.17)-AI1729*0.04,IF(AND(Y1729="CONSUMO",AG1729="ANEXO II",AY1729=4%),(AI1729-(P1729+L1729-N1729+Q1729)*0.04)/0.83*(0.3295)*(0.17)-AI1729*0.04,""))))</f>
        <v/>
      </c>
      <c r="BC1729" s="51" t="str">
        <f aca="false">IF(C1729="","",IF(AND(Y1729="CONSUMO",AC1729="SIM")*OR(AG1729="-",AG1729="BIT"),IF(E1729&lt;&gt;"",(AI1729-(P1729+L1729-N1729+Q1729)*AY1729)/0.83),""))</f>
        <v/>
      </c>
      <c r="BD1729" s="51" t="str">
        <f aca="false">IF(BC1729="","",BC1729*0.17)</f>
        <v/>
      </c>
      <c r="BE1729" s="51" t="str">
        <f aca="false">IF(I1729=6908,0,IF(BC1729="","",BD1729-((P1729+L1729-N1729+Q1729)*AY1729)))</f>
        <v/>
      </c>
      <c r="BF1729" s="53" t="str">
        <f aca="false">IF(B1729="","",IF(OR(B1729="",E1729="Regime Normal"),0,(AI1729-Q1729)*VLOOKUP(R1729,Dados!$X$98:$Y$108,2,0)))</f>
        <v/>
      </c>
      <c r="BG1729" s="54" t="str">
        <f aca="false">IFERROR(VLOOKUP(I1729,Dados!$AC$27:$AD$43,2,0),IF(B1729="","",IF(D1729&lt;&gt;"MT",IF(AND(AC1729="SIM",Y1729="Revenda"),"2403",IF(AND(AC1729="SIM",Y1729="Consumo"),"2407",IF(AND(AC1729="NÃO",Y1729="Revenda"),"2102",IF(AND(AC1729="NÃO",Y1729="Consumo"),"2556",)))),REPLACE(I1729,1,1,1))))</f>
        <v/>
      </c>
    </row>
    <row r="1730" customFormat="false" ht="12.8" hidden="false" customHeight="true" outlineLevel="0" collapsed="false">
      <c r="Y1730" s="45"/>
      <c r="Z1730" s="46" t="str">
        <f aca="false">IF(B1730="","",(IFERROR(VLOOKUP(H1730,Dados!A$3:B$15000,2,0),"Não Encontrado")))</f>
        <v/>
      </c>
      <c r="AA1730" s="46" t="str">
        <f aca="false">IF(B1730="","",(IFERROR(VLOOKUP(G1730,Dados!C$3:E$15000,3,0),"Não Encontrado")))</f>
        <v/>
      </c>
      <c r="AB1730" s="46" t="str">
        <f aca="false">IFERROR(IF(Z1730&lt;&gt;"Não Encontrado",Z1730,IF(AA1730&lt;&gt;"Não Encontrado",AA1730,"")),"")</f>
        <v/>
      </c>
      <c r="AC1730" s="45" t="str">
        <f aca="false">IF(B1730="","",IF(AB1730="","NÃO","SIM"))</f>
        <v/>
      </c>
      <c r="AD1730" s="45" t="str">
        <f aca="false">IFERROR(VLOOKUP(G1730,Dados!$P$3:$R$500,3,0),"")</f>
        <v/>
      </c>
      <c r="AE1730" s="45" t="str">
        <f aca="false">IFERROR(VLOOKUP(G1730,Dados!$K$3:$L$500,2,0),"")</f>
        <v/>
      </c>
      <c r="AF1730" s="45" t="str">
        <f aca="false">IFERROR(VLOOKUP(G1730,Dados!$M$3:$N$500,2,0),"")</f>
        <v/>
      </c>
      <c r="AG1730" s="45" t="str">
        <f aca="false">IF(F1730="","",IF(AND(AD1730="",AE1730="",AF1730=""),"-",IF(AND(AD1730="BIT",AE1730="",AF1730=""),"BIT",IF(AND(AE1730="ANEXO I",AD1730="",AF1730=""),"ANEXO I",IF(AND(AF1730="ANEXO II",AD1730="",AE1730=""),"ANEXO II","Escolher")))))</f>
        <v/>
      </c>
      <c r="AH1730" s="45" t="str">
        <f aca="false">IF(AG1730&lt;&gt;"Pneus","",IFERROR(VLOOKUP(R1730,Dados!$X$2:$Z$5,3,0)*(AI1730-Q1730),VLOOKUP(D1730,Dados!$X$7:$Z$33,3,0)*(AI1730-Q1730)))</f>
        <v/>
      </c>
      <c r="AI1730" s="47" t="str">
        <f aca="false">IF(B1730="","",P1730+Q1730+O1730+M1730+L1730-N1730)</f>
        <v/>
      </c>
      <c r="AJ1730" s="48" t="str">
        <f aca="false">IFERROR(IF(AND(AC1730="SIM",AG1730="-",Y1730="REVENDA"),(AB1730/1+1)*AI1730,IF(AND(AC1730="SIM",AG1730="Pneus",Y1730="REVENDA"),(AB1730/1+1)*(AI1730-AH1730),"")),"")</f>
        <v/>
      </c>
      <c r="AK1730" s="48" t="str">
        <f aca="false">IF(AJ1730="","",AJ1730*17%)</f>
        <v/>
      </c>
      <c r="AL1730" s="48" t="str">
        <f aca="false">IFERROR(IF(AC1730="NÃO","",IF(AK1730="","",IF(E1730="Simples Nacional",BF1730,IF(T1730=0.12,U1730*0.5833337002,IF(T1730=0,AI1730*0.07,U1730))))),"")</f>
        <v/>
      </c>
      <c r="AM1730" s="47" t="str">
        <f aca="false">IFERROR(IF(AC1730="NÃO","",IF(OR(AG1730="-",AG1730="Pneus"),AK1730-AL1730,"")),"")</f>
        <v/>
      </c>
      <c r="AN1730" s="48" t="str">
        <f aca="false">IF(AND(Y1730="REVENDA",AC1730="SIM",AG1730="BIT"),((AB1730/1+1)*AI1730)*0.4117,"")</f>
        <v/>
      </c>
      <c r="AO1730" s="48" t="str">
        <f aca="false">IF(AN1730="","",AN1730*17%)</f>
        <v/>
      </c>
      <c r="AP1730" s="49" t="str">
        <f aca="false">IF(AN1730="","",IF(T1730=0.12,(U1730*0.4117)*0.4117,IF(T1730=0,(AI1730*0.07)*0.4117,U1730*0.4117)))</f>
        <v/>
      </c>
      <c r="AQ1730" s="47" t="str">
        <f aca="false">IF(AN1730="","",AO1730-AP1730)</f>
        <v/>
      </c>
      <c r="AR1730" s="50" t="str">
        <f aca="false">IFERROR(IF(AND(AC1730="SIM",Y1730="REVENDA",LEFT(AG1730,5)="ANEXO")*OR(AE1730="ANEXO I",AF1730="ANEXO II"),VLOOKUP(H1730,Dados!G:I,2,0),""),"INSERIR MVA")</f>
        <v/>
      </c>
      <c r="AS1730" s="48" t="str">
        <f aca="false">IF(LEFT(AG1730,5)="ANEXO",VLOOKUP(AG1730,Dados!$X$111:$Z$112,2,0)*(AI1730-Q1730),"")</f>
        <v/>
      </c>
      <c r="AT1730" s="48" t="str">
        <f aca="false">IFERROR(IF(AR1730="","",(AI1730*AR1730)+AI1730),"INSERIR MVA")</f>
        <v/>
      </c>
      <c r="AU1730" s="48" t="str">
        <f aca="false">IF(AT1730="","",IF(AY1730=0.04,U1730,AS1730*AY1730))</f>
        <v/>
      </c>
      <c r="AV1730" s="47" t="str">
        <f aca="false">IFERROR(IF(AU1730="","",(VLOOKUP(AG1730,Dados!$X$111:$Z$112,3,0)*AT1730*0.17)),"INSERIR MVA")</f>
        <v/>
      </c>
      <c r="AW1730" s="47" t="str">
        <f aca="false">IFERROR(IF(AR1730="","",AV1730-AU1730),"")</f>
        <v/>
      </c>
      <c r="AX1730" s="51" t="str">
        <f aca="false">IFERROR(IF(AC1730="NÃO","",IF(AM1730&lt;&gt;"",AM1730-W1730,IF(AQ1730&lt;&gt;"",AQ1730-W1730,IF(AW1730&lt;&gt;"",AW1730-W1730,"")))),"")</f>
        <v/>
      </c>
      <c r="AY1730" s="46" t="str">
        <f aca="false">IFERROR(IF(ISNA(VLOOKUP(R1730,Dados!$X$2:$Y$5,2,0)),VLOOKUP(D1730,Dados!$X$7:$Y$33,2,0),VLOOKUP(R1730,Dados!$X$2:$Y$5,2,0)),"")</f>
        <v/>
      </c>
      <c r="AZ1730" s="52" t="str">
        <f aca="false">IF(C1730="","",IF(AND(Y1730="CONSUMO",AC1730="NÃO")*OR(AG1730="-",AG1730="BIT"),IF(E1730&lt;&gt;"",(AI1730-(P1730+L1730-N1730+Q1730)*AY1730)/0.83),""))</f>
        <v/>
      </c>
      <c r="BA1730" s="51" t="str">
        <f aca="false">IF(AZ1730="","",AZ1730*0.17-((P1730+L1730-N1730+Q1730)*AY1730))</f>
        <v/>
      </c>
      <c r="BB1730" s="51" t="str">
        <f aca="false">IF(AND(Y1730="CONSUMO",AG1730="ANEXO I",AY1730&gt;4%),(AI1730-(P1730+L1730-N1730+Q1730)*0.0514)/0.83*(0.5177)*(0.17)-AI1730*0.0514,IF(AND(Y1730="CONSUMO",AG1730="ANEXO II",AY1730&gt;4%),(AI1730-(P1730+L1730-N1730+Q1730)*0.041)/0.83*(0.3295)*(0.17)-AI1730*0.041,IF(AND(Y1730="CONSUMO",AG1730="ANEXO I",AY1730=4%),(AI1730-(P1730+L1730-N1730+Q1730)*0.04)/0.83*(0.5177)*(0.17)-AI1730*0.04,IF(AND(Y1730="CONSUMO",AG1730="ANEXO II",AY1730=4%),(AI1730-(P1730+L1730-N1730+Q1730)*0.04)/0.83*(0.3295)*(0.17)-AI1730*0.04,""))))</f>
        <v/>
      </c>
      <c r="BC1730" s="51" t="str">
        <f aca="false">IF(C1730="","",IF(AND(Y1730="CONSUMO",AC1730="SIM")*OR(AG1730="-",AG1730="BIT"),IF(E1730&lt;&gt;"",(AI1730-(P1730+L1730-N1730+Q1730)*AY1730)/0.83),""))</f>
        <v/>
      </c>
      <c r="BD1730" s="51" t="str">
        <f aca="false">IF(BC1730="","",BC1730*0.17)</f>
        <v/>
      </c>
      <c r="BE1730" s="51" t="str">
        <f aca="false">IF(I1730=6908,0,IF(BC1730="","",BD1730-((P1730+L1730-N1730+Q1730)*AY1730)))</f>
        <v/>
      </c>
      <c r="BF1730" s="53" t="str">
        <f aca="false">IF(B1730="","",IF(OR(B1730="",E1730="Regime Normal"),0,(AI1730-Q1730)*VLOOKUP(R1730,Dados!$X$98:$Y$108,2,0)))</f>
        <v/>
      </c>
      <c r="BG1730" s="54" t="str">
        <f aca="false">IFERROR(VLOOKUP(I1730,Dados!$AC$27:$AD$43,2,0),IF(B1730="","",IF(D1730&lt;&gt;"MT",IF(AND(AC1730="SIM",Y1730="Revenda"),"2403",IF(AND(AC1730="SIM",Y1730="Consumo"),"2407",IF(AND(AC1730="NÃO",Y1730="Revenda"),"2102",IF(AND(AC1730="NÃO",Y1730="Consumo"),"2556",)))),REPLACE(I1730,1,1,1))))</f>
        <v/>
      </c>
    </row>
    <row r="1731" customFormat="false" ht="12.8" hidden="false" customHeight="true" outlineLevel="0" collapsed="false">
      <c r="Y1731" s="45"/>
      <c r="Z1731" s="46" t="str">
        <f aca="false">IF(B1731="","",(IFERROR(VLOOKUP(H1731,Dados!A$3:B$15000,2,0),"Não Encontrado")))</f>
        <v/>
      </c>
      <c r="AA1731" s="46" t="str">
        <f aca="false">IF(B1731="","",(IFERROR(VLOOKUP(G1731,Dados!C$3:E$15000,3,0),"Não Encontrado")))</f>
        <v/>
      </c>
      <c r="AB1731" s="46" t="str">
        <f aca="false">IFERROR(IF(Z1731&lt;&gt;"Não Encontrado",Z1731,IF(AA1731&lt;&gt;"Não Encontrado",AA1731,"")),"")</f>
        <v/>
      </c>
      <c r="AC1731" s="45" t="str">
        <f aca="false">IF(B1731="","",IF(AB1731="","NÃO","SIM"))</f>
        <v/>
      </c>
      <c r="AD1731" s="45" t="str">
        <f aca="false">IFERROR(VLOOKUP(G1731,Dados!$P$3:$R$500,3,0),"")</f>
        <v/>
      </c>
      <c r="AE1731" s="45" t="str">
        <f aca="false">IFERROR(VLOOKUP(G1731,Dados!$K$3:$L$500,2,0),"")</f>
        <v/>
      </c>
      <c r="AF1731" s="45" t="str">
        <f aca="false">IFERROR(VLOOKUP(G1731,Dados!$M$3:$N$500,2,0),"")</f>
        <v/>
      </c>
      <c r="AG1731" s="45" t="str">
        <f aca="false">IF(F1731="","",IF(AND(AD1731="",AE1731="",AF1731=""),"-",IF(AND(AD1731="BIT",AE1731="",AF1731=""),"BIT",IF(AND(AE1731="ANEXO I",AD1731="",AF1731=""),"ANEXO I",IF(AND(AF1731="ANEXO II",AD1731="",AE1731=""),"ANEXO II","Escolher")))))</f>
        <v/>
      </c>
      <c r="AH1731" s="45" t="str">
        <f aca="false">IF(AG1731&lt;&gt;"Pneus","",IFERROR(VLOOKUP(R1731,Dados!$X$2:$Z$5,3,0)*(AI1731-Q1731),VLOOKUP(D1731,Dados!$X$7:$Z$33,3,0)*(AI1731-Q1731)))</f>
        <v/>
      </c>
      <c r="AI1731" s="47" t="str">
        <f aca="false">IF(B1731="","",P1731+Q1731+O1731+M1731+L1731-N1731)</f>
        <v/>
      </c>
      <c r="AJ1731" s="48" t="str">
        <f aca="false">IFERROR(IF(AND(AC1731="SIM",AG1731="-",Y1731="REVENDA"),(AB1731/1+1)*AI1731,IF(AND(AC1731="SIM",AG1731="Pneus",Y1731="REVENDA"),(AB1731/1+1)*(AI1731-AH1731),"")),"")</f>
        <v/>
      </c>
      <c r="AK1731" s="48" t="str">
        <f aca="false">IF(AJ1731="","",AJ1731*17%)</f>
        <v/>
      </c>
      <c r="AL1731" s="48" t="str">
        <f aca="false">IFERROR(IF(AC1731="NÃO","",IF(AK1731="","",IF(E1731="Simples Nacional",BF1731,IF(T1731=0.12,U1731*0.5833337002,IF(T1731=0,AI1731*0.07,U1731))))),"")</f>
        <v/>
      </c>
      <c r="AM1731" s="47" t="str">
        <f aca="false">IFERROR(IF(AC1731="NÃO","",IF(OR(AG1731="-",AG1731="Pneus"),AK1731-AL1731,"")),"")</f>
        <v/>
      </c>
      <c r="AN1731" s="48" t="str">
        <f aca="false">IF(AND(Y1731="REVENDA",AC1731="SIM",AG1731="BIT"),((AB1731/1+1)*AI1731)*0.4117,"")</f>
        <v/>
      </c>
      <c r="AO1731" s="48" t="str">
        <f aca="false">IF(AN1731="","",AN1731*17%)</f>
        <v/>
      </c>
      <c r="AP1731" s="49" t="str">
        <f aca="false">IF(AN1731="","",IF(T1731=0.12,(U1731*0.4117)*0.4117,IF(T1731=0,(AI1731*0.07)*0.4117,U1731*0.4117)))</f>
        <v/>
      </c>
      <c r="AQ1731" s="47" t="str">
        <f aca="false">IF(AN1731="","",AO1731-AP1731)</f>
        <v/>
      </c>
      <c r="AR1731" s="50" t="str">
        <f aca="false">IFERROR(IF(AND(AC1731="SIM",Y1731="REVENDA",LEFT(AG1731,5)="ANEXO")*OR(AE1731="ANEXO I",AF1731="ANEXO II"),VLOOKUP(H1731,Dados!G:I,2,0),""),"INSERIR MVA")</f>
        <v/>
      </c>
      <c r="AS1731" s="48" t="str">
        <f aca="false">IF(LEFT(AG1731,5)="ANEXO",VLOOKUP(AG1731,Dados!$X$111:$Z$112,2,0)*(AI1731-Q1731),"")</f>
        <v/>
      </c>
      <c r="AT1731" s="48" t="str">
        <f aca="false">IFERROR(IF(AR1731="","",(AI1731*AR1731)+AI1731),"INSERIR MVA")</f>
        <v/>
      </c>
      <c r="AU1731" s="48" t="str">
        <f aca="false">IF(AT1731="","",IF(AY1731=0.04,U1731,AS1731*AY1731))</f>
        <v/>
      </c>
      <c r="AV1731" s="47" t="str">
        <f aca="false">IFERROR(IF(AU1731="","",(VLOOKUP(AG1731,Dados!$X$111:$Z$112,3,0)*AT1731*0.17)),"INSERIR MVA")</f>
        <v/>
      </c>
      <c r="AW1731" s="47" t="str">
        <f aca="false">IFERROR(IF(AR1731="","",AV1731-AU1731),"")</f>
        <v/>
      </c>
      <c r="AX1731" s="51" t="str">
        <f aca="false">IFERROR(IF(AC1731="NÃO","",IF(AM1731&lt;&gt;"",AM1731-W1731,IF(AQ1731&lt;&gt;"",AQ1731-W1731,IF(AW1731&lt;&gt;"",AW1731-W1731,"")))),"")</f>
        <v/>
      </c>
      <c r="AY1731" s="46" t="str">
        <f aca="false">IFERROR(IF(ISNA(VLOOKUP(R1731,Dados!$X$2:$Y$5,2,0)),VLOOKUP(D1731,Dados!$X$7:$Y$33,2,0),VLOOKUP(R1731,Dados!$X$2:$Y$5,2,0)),"")</f>
        <v/>
      </c>
      <c r="AZ1731" s="52" t="str">
        <f aca="false">IF(C1731="","",IF(AND(Y1731="CONSUMO",AC1731="NÃO")*OR(AG1731="-",AG1731="BIT"),IF(E1731&lt;&gt;"",(AI1731-(P1731+L1731-N1731+Q1731)*AY1731)/0.83),""))</f>
        <v/>
      </c>
      <c r="BA1731" s="51" t="str">
        <f aca="false">IF(AZ1731="","",AZ1731*0.17-((P1731+L1731-N1731+Q1731)*AY1731))</f>
        <v/>
      </c>
      <c r="BB1731" s="51" t="str">
        <f aca="false">IF(AND(Y1731="CONSUMO",AG1731="ANEXO I",AY1731&gt;4%),(AI1731-(P1731+L1731-N1731+Q1731)*0.0514)/0.83*(0.5177)*(0.17)-AI1731*0.0514,IF(AND(Y1731="CONSUMO",AG1731="ANEXO II",AY1731&gt;4%),(AI1731-(P1731+L1731-N1731+Q1731)*0.041)/0.83*(0.3295)*(0.17)-AI1731*0.041,IF(AND(Y1731="CONSUMO",AG1731="ANEXO I",AY1731=4%),(AI1731-(P1731+L1731-N1731+Q1731)*0.04)/0.83*(0.5177)*(0.17)-AI1731*0.04,IF(AND(Y1731="CONSUMO",AG1731="ANEXO II",AY1731=4%),(AI1731-(P1731+L1731-N1731+Q1731)*0.04)/0.83*(0.3295)*(0.17)-AI1731*0.04,""))))</f>
        <v/>
      </c>
      <c r="BC1731" s="51" t="str">
        <f aca="false">IF(C1731="","",IF(AND(Y1731="CONSUMO",AC1731="SIM")*OR(AG1731="-",AG1731="BIT"),IF(E1731&lt;&gt;"",(AI1731-(P1731+L1731-N1731+Q1731)*AY1731)/0.83),""))</f>
        <v/>
      </c>
      <c r="BD1731" s="51" t="str">
        <f aca="false">IF(BC1731="","",BC1731*0.17)</f>
        <v/>
      </c>
      <c r="BE1731" s="51" t="str">
        <f aca="false">IF(I1731=6908,0,IF(BC1731="","",BD1731-((P1731+L1731-N1731+Q1731)*AY1731)))</f>
        <v/>
      </c>
      <c r="BF1731" s="53" t="str">
        <f aca="false">IF(B1731="","",IF(OR(B1731="",E1731="Regime Normal"),0,(AI1731-Q1731)*VLOOKUP(R1731,Dados!$X$98:$Y$108,2,0)))</f>
        <v/>
      </c>
      <c r="BG1731" s="54" t="str">
        <f aca="false">IFERROR(VLOOKUP(I1731,Dados!$AC$27:$AD$43,2,0),IF(B1731="","",IF(D1731&lt;&gt;"MT",IF(AND(AC1731="SIM",Y1731="Revenda"),"2403",IF(AND(AC1731="SIM",Y1731="Consumo"),"2407",IF(AND(AC1731="NÃO",Y1731="Revenda"),"2102",IF(AND(AC1731="NÃO",Y1731="Consumo"),"2556",)))),REPLACE(I1731,1,1,1))))</f>
        <v/>
      </c>
    </row>
    <row r="1732" customFormat="false" ht="12.8" hidden="false" customHeight="true" outlineLevel="0" collapsed="false">
      <c r="Y1732" s="45"/>
      <c r="Z1732" s="46" t="str">
        <f aca="false">IF(B1732="","",(IFERROR(VLOOKUP(H1732,Dados!A$3:B$15000,2,0),"Não Encontrado")))</f>
        <v/>
      </c>
      <c r="AA1732" s="46" t="str">
        <f aca="false">IF(B1732="","",(IFERROR(VLOOKUP(G1732,Dados!C$3:E$15000,3,0),"Não Encontrado")))</f>
        <v/>
      </c>
      <c r="AB1732" s="46" t="str">
        <f aca="false">IFERROR(IF(Z1732&lt;&gt;"Não Encontrado",Z1732,IF(AA1732&lt;&gt;"Não Encontrado",AA1732,"")),"")</f>
        <v/>
      </c>
      <c r="AC1732" s="45" t="str">
        <f aca="false">IF(B1732="","",IF(AB1732="","NÃO","SIM"))</f>
        <v/>
      </c>
      <c r="AD1732" s="45" t="str">
        <f aca="false">IFERROR(VLOOKUP(G1732,Dados!$P$3:$R$500,3,0),"")</f>
        <v/>
      </c>
      <c r="AE1732" s="45" t="str">
        <f aca="false">IFERROR(VLOOKUP(G1732,Dados!$K$3:$L$500,2,0),"")</f>
        <v/>
      </c>
      <c r="AF1732" s="45" t="str">
        <f aca="false">IFERROR(VLOOKUP(G1732,Dados!$M$3:$N$500,2,0),"")</f>
        <v/>
      </c>
      <c r="AG1732" s="45" t="str">
        <f aca="false">IF(F1732="","",IF(AND(AD1732="",AE1732="",AF1732=""),"-",IF(AND(AD1732="BIT",AE1732="",AF1732=""),"BIT",IF(AND(AE1732="ANEXO I",AD1732="",AF1732=""),"ANEXO I",IF(AND(AF1732="ANEXO II",AD1732="",AE1732=""),"ANEXO II","Escolher")))))</f>
        <v/>
      </c>
      <c r="AH1732" s="45" t="str">
        <f aca="false">IF(AG1732&lt;&gt;"Pneus","",IFERROR(VLOOKUP(R1732,Dados!$X$2:$Z$5,3,0)*(AI1732-Q1732),VLOOKUP(D1732,Dados!$X$7:$Z$33,3,0)*(AI1732-Q1732)))</f>
        <v/>
      </c>
      <c r="AI1732" s="47" t="str">
        <f aca="false">IF(B1732="","",P1732+Q1732+O1732+M1732+L1732-N1732)</f>
        <v/>
      </c>
      <c r="AJ1732" s="48" t="str">
        <f aca="false">IFERROR(IF(AND(AC1732="SIM",AG1732="-",Y1732="REVENDA"),(AB1732/1+1)*AI1732,IF(AND(AC1732="SIM",AG1732="Pneus",Y1732="REVENDA"),(AB1732/1+1)*(AI1732-AH1732),"")),"")</f>
        <v/>
      </c>
      <c r="AK1732" s="48" t="str">
        <f aca="false">IF(AJ1732="","",AJ1732*17%)</f>
        <v/>
      </c>
      <c r="AL1732" s="48" t="str">
        <f aca="false">IFERROR(IF(AC1732="NÃO","",IF(AK1732="","",IF(E1732="Simples Nacional",BF1732,IF(T1732=0.12,U1732*0.5833337002,IF(T1732=0,AI1732*0.07,U1732))))),"")</f>
        <v/>
      </c>
      <c r="AM1732" s="47" t="str">
        <f aca="false">IFERROR(IF(AC1732="NÃO","",IF(OR(AG1732="-",AG1732="Pneus"),AK1732-AL1732,"")),"")</f>
        <v/>
      </c>
      <c r="AN1732" s="48" t="str">
        <f aca="false">IF(AND(Y1732="REVENDA",AC1732="SIM",AG1732="BIT"),((AB1732/1+1)*AI1732)*0.4117,"")</f>
        <v/>
      </c>
      <c r="AO1732" s="48" t="str">
        <f aca="false">IF(AN1732="","",AN1732*17%)</f>
        <v/>
      </c>
      <c r="AP1732" s="49" t="str">
        <f aca="false">IF(AN1732="","",IF(T1732=0.12,(U1732*0.4117)*0.4117,IF(T1732=0,(AI1732*0.07)*0.4117,U1732*0.4117)))</f>
        <v/>
      </c>
      <c r="AQ1732" s="47" t="str">
        <f aca="false">IF(AN1732="","",AO1732-AP1732)</f>
        <v/>
      </c>
      <c r="AR1732" s="50" t="str">
        <f aca="false">IFERROR(IF(AND(AC1732="SIM",Y1732="REVENDA",LEFT(AG1732,5)="ANEXO")*OR(AE1732="ANEXO I",AF1732="ANEXO II"),VLOOKUP(H1732,Dados!G:I,2,0),""),"INSERIR MVA")</f>
        <v/>
      </c>
      <c r="AS1732" s="48" t="str">
        <f aca="false">IF(LEFT(AG1732,5)="ANEXO",VLOOKUP(AG1732,Dados!$X$111:$Z$112,2,0)*(AI1732-Q1732),"")</f>
        <v/>
      </c>
      <c r="AT1732" s="48" t="str">
        <f aca="false">IFERROR(IF(AR1732="","",(AI1732*AR1732)+AI1732),"INSERIR MVA")</f>
        <v/>
      </c>
      <c r="AU1732" s="48" t="str">
        <f aca="false">IF(AT1732="","",IF(AY1732=0.04,U1732,AS1732*AY1732))</f>
        <v/>
      </c>
      <c r="AV1732" s="47" t="str">
        <f aca="false">IFERROR(IF(AU1732="","",(VLOOKUP(AG1732,Dados!$X$111:$Z$112,3,0)*AT1732*0.17)),"INSERIR MVA")</f>
        <v/>
      </c>
      <c r="AW1732" s="47" t="str">
        <f aca="false">IFERROR(IF(AR1732="","",AV1732-AU1732),"")</f>
        <v/>
      </c>
      <c r="AX1732" s="51" t="str">
        <f aca="false">IFERROR(IF(AC1732="NÃO","",IF(AM1732&lt;&gt;"",AM1732-W1732,IF(AQ1732&lt;&gt;"",AQ1732-W1732,IF(AW1732&lt;&gt;"",AW1732-W1732,"")))),"")</f>
        <v/>
      </c>
      <c r="AY1732" s="46" t="str">
        <f aca="false">IFERROR(IF(ISNA(VLOOKUP(R1732,Dados!$X$2:$Y$5,2,0)),VLOOKUP(D1732,Dados!$X$7:$Y$33,2,0),VLOOKUP(R1732,Dados!$X$2:$Y$5,2,0)),"")</f>
        <v/>
      </c>
      <c r="AZ1732" s="52" t="str">
        <f aca="false">IF(C1732="","",IF(AND(Y1732="CONSUMO",AC1732="NÃO")*OR(AG1732="-",AG1732="BIT"),IF(E1732&lt;&gt;"",(AI1732-(P1732+L1732-N1732+Q1732)*AY1732)/0.83),""))</f>
        <v/>
      </c>
      <c r="BA1732" s="51" t="str">
        <f aca="false">IF(AZ1732="","",AZ1732*0.17-((P1732+L1732-N1732+Q1732)*AY1732))</f>
        <v/>
      </c>
      <c r="BB1732" s="51" t="str">
        <f aca="false">IF(AND(Y1732="CONSUMO",AG1732="ANEXO I",AY1732&gt;4%),(AI1732-(P1732+L1732-N1732+Q1732)*0.0514)/0.83*(0.5177)*(0.17)-AI1732*0.0514,IF(AND(Y1732="CONSUMO",AG1732="ANEXO II",AY1732&gt;4%),(AI1732-(P1732+L1732-N1732+Q1732)*0.041)/0.83*(0.3295)*(0.17)-AI1732*0.041,IF(AND(Y1732="CONSUMO",AG1732="ANEXO I",AY1732=4%),(AI1732-(P1732+L1732-N1732+Q1732)*0.04)/0.83*(0.5177)*(0.17)-AI1732*0.04,IF(AND(Y1732="CONSUMO",AG1732="ANEXO II",AY1732=4%),(AI1732-(P1732+L1732-N1732+Q1732)*0.04)/0.83*(0.3295)*(0.17)-AI1732*0.04,""))))</f>
        <v/>
      </c>
      <c r="BC1732" s="51" t="str">
        <f aca="false">IF(C1732="","",IF(AND(Y1732="CONSUMO",AC1732="SIM")*OR(AG1732="-",AG1732="BIT"),IF(E1732&lt;&gt;"",(AI1732-(P1732+L1732-N1732+Q1732)*AY1732)/0.83),""))</f>
        <v/>
      </c>
      <c r="BD1732" s="51" t="str">
        <f aca="false">IF(BC1732="","",BC1732*0.17)</f>
        <v/>
      </c>
      <c r="BE1732" s="51" t="str">
        <f aca="false">IF(I1732=6908,0,IF(BC1732="","",BD1732-((P1732+L1732-N1732+Q1732)*AY1732)))</f>
        <v/>
      </c>
      <c r="BF1732" s="53" t="str">
        <f aca="false">IF(B1732="","",IF(OR(B1732="",E1732="Regime Normal"),0,(AI1732-Q1732)*VLOOKUP(R1732,Dados!$X$98:$Y$108,2,0)))</f>
        <v/>
      </c>
      <c r="BG1732" s="54" t="str">
        <f aca="false">IFERROR(VLOOKUP(I1732,Dados!$AC$27:$AD$43,2,0),IF(B1732="","",IF(D1732&lt;&gt;"MT",IF(AND(AC1732="SIM",Y1732="Revenda"),"2403",IF(AND(AC1732="SIM",Y1732="Consumo"),"2407",IF(AND(AC1732="NÃO",Y1732="Revenda"),"2102",IF(AND(AC1732="NÃO",Y1732="Consumo"),"2556",)))),REPLACE(I1732,1,1,1))))</f>
        <v/>
      </c>
    </row>
    <row r="1733" customFormat="false" ht="12.8" hidden="false" customHeight="true" outlineLevel="0" collapsed="false">
      <c r="Y1733" s="45"/>
      <c r="Z1733" s="46" t="str">
        <f aca="false">IF(B1733="","",(IFERROR(VLOOKUP(H1733,Dados!A$3:B$15000,2,0),"Não Encontrado")))</f>
        <v/>
      </c>
      <c r="AA1733" s="46" t="str">
        <f aca="false">IF(B1733="","",(IFERROR(VLOOKUP(G1733,Dados!C$3:E$15000,3,0),"Não Encontrado")))</f>
        <v/>
      </c>
      <c r="AB1733" s="46" t="str">
        <f aca="false">IFERROR(IF(Z1733&lt;&gt;"Não Encontrado",Z1733,IF(AA1733&lt;&gt;"Não Encontrado",AA1733,"")),"")</f>
        <v/>
      </c>
      <c r="AC1733" s="45" t="str">
        <f aca="false">IF(B1733="","",IF(AB1733="","NÃO","SIM"))</f>
        <v/>
      </c>
      <c r="AD1733" s="45" t="str">
        <f aca="false">IFERROR(VLOOKUP(G1733,Dados!$P$3:$R$500,3,0),"")</f>
        <v/>
      </c>
      <c r="AE1733" s="45" t="str">
        <f aca="false">IFERROR(VLOOKUP(G1733,Dados!$K$3:$L$500,2,0),"")</f>
        <v/>
      </c>
      <c r="AF1733" s="45" t="str">
        <f aca="false">IFERROR(VLOOKUP(G1733,Dados!$M$3:$N$500,2,0),"")</f>
        <v/>
      </c>
      <c r="AG1733" s="45" t="str">
        <f aca="false">IF(F1733="","",IF(AND(AD1733="",AE1733="",AF1733=""),"-",IF(AND(AD1733="BIT",AE1733="",AF1733=""),"BIT",IF(AND(AE1733="ANEXO I",AD1733="",AF1733=""),"ANEXO I",IF(AND(AF1733="ANEXO II",AD1733="",AE1733=""),"ANEXO II","Escolher")))))</f>
        <v/>
      </c>
      <c r="AH1733" s="45" t="str">
        <f aca="false">IF(AG1733&lt;&gt;"Pneus","",IFERROR(VLOOKUP(R1733,Dados!$X$2:$Z$5,3,0)*(AI1733-Q1733),VLOOKUP(D1733,Dados!$X$7:$Z$33,3,0)*(AI1733-Q1733)))</f>
        <v/>
      </c>
      <c r="AI1733" s="47" t="str">
        <f aca="false">IF(B1733="","",P1733+Q1733+O1733+M1733+L1733-N1733)</f>
        <v/>
      </c>
      <c r="AJ1733" s="48" t="str">
        <f aca="false">IFERROR(IF(AND(AC1733="SIM",AG1733="-",Y1733="REVENDA"),(AB1733/1+1)*AI1733,IF(AND(AC1733="SIM",AG1733="Pneus",Y1733="REVENDA"),(AB1733/1+1)*(AI1733-AH1733),"")),"")</f>
        <v/>
      </c>
      <c r="AK1733" s="48" t="str">
        <f aca="false">IF(AJ1733="","",AJ1733*17%)</f>
        <v/>
      </c>
      <c r="AL1733" s="48" t="str">
        <f aca="false">IFERROR(IF(AC1733="NÃO","",IF(AK1733="","",IF(E1733="Simples Nacional",BF1733,IF(T1733=0.12,U1733*0.5833337002,IF(T1733=0,AI1733*0.07,U1733))))),"")</f>
        <v/>
      </c>
      <c r="AM1733" s="47" t="str">
        <f aca="false">IFERROR(IF(AC1733="NÃO","",IF(OR(AG1733="-",AG1733="Pneus"),AK1733-AL1733,"")),"")</f>
        <v/>
      </c>
      <c r="AN1733" s="48" t="str">
        <f aca="false">IF(AND(Y1733="REVENDA",AC1733="SIM",AG1733="BIT"),((AB1733/1+1)*AI1733)*0.4117,"")</f>
        <v/>
      </c>
      <c r="AO1733" s="48" t="str">
        <f aca="false">IF(AN1733="","",AN1733*17%)</f>
        <v/>
      </c>
      <c r="AP1733" s="49" t="str">
        <f aca="false">IF(AN1733="","",IF(T1733=0.12,(U1733*0.4117)*0.4117,IF(T1733=0,(AI1733*0.07)*0.4117,U1733*0.4117)))</f>
        <v/>
      </c>
      <c r="AQ1733" s="47" t="str">
        <f aca="false">IF(AN1733="","",AO1733-AP1733)</f>
        <v/>
      </c>
      <c r="AR1733" s="50" t="str">
        <f aca="false">IFERROR(IF(AND(AC1733="SIM",Y1733="REVENDA",LEFT(AG1733,5)="ANEXO")*OR(AE1733="ANEXO I",AF1733="ANEXO II"),VLOOKUP(H1733,Dados!G:I,2,0),""),"INSERIR MVA")</f>
        <v/>
      </c>
      <c r="AS1733" s="48" t="str">
        <f aca="false">IF(LEFT(AG1733,5)="ANEXO",VLOOKUP(AG1733,Dados!$X$111:$Z$112,2,0)*(AI1733-Q1733),"")</f>
        <v/>
      </c>
      <c r="AT1733" s="48" t="str">
        <f aca="false">IFERROR(IF(AR1733="","",(AI1733*AR1733)+AI1733),"INSERIR MVA")</f>
        <v/>
      </c>
      <c r="AU1733" s="48" t="str">
        <f aca="false">IF(AT1733="","",IF(AY1733=0.04,U1733,AS1733*AY1733))</f>
        <v/>
      </c>
      <c r="AV1733" s="47" t="str">
        <f aca="false">IFERROR(IF(AU1733="","",(VLOOKUP(AG1733,Dados!$X$111:$Z$112,3,0)*AT1733*0.17)),"INSERIR MVA")</f>
        <v/>
      </c>
      <c r="AW1733" s="47" t="str">
        <f aca="false">IFERROR(IF(AR1733="","",AV1733-AU1733),"")</f>
        <v/>
      </c>
      <c r="AX1733" s="51" t="str">
        <f aca="false">IFERROR(IF(AC1733="NÃO","",IF(AM1733&lt;&gt;"",AM1733-W1733,IF(AQ1733&lt;&gt;"",AQ1733-W1733,IF(AW1733&lt;&gt;"",AW1733-W1733,"")))),"")</f>
        <v/>
      </c>
      <c r="AY1733" s="46" t="str">
        <f aca="false">IFERROR(IF(ISNA(VLOOKUP(R1733,Dados!$X$2:$Y$5,2,0)),VLOOKUP(D1733,Dados!$X$7:$Y$33,2,0),VLOOKUP(R1733,Dados!$X$2:$Y$5,2,0)),"")</f>
        <v/>
      </c>
      <c r="AZ1733" s="52" t="str">
        <f aca="false">IF(C1733="","",IF(AND(Y1733="CONSUMO",AC1733="NÃO")*OR(AG1733="-",AG1733="BIT"),IF(E1733&lt;&gt;"",(AI1733-(P1733+L1733-N1733+Q1733)*AY1733)/0.83),""))</f>
        <v/>
      </c>
      <c r="BA1733" s="51" t="str">
        <f aca="false">IF(AZ1733="","",AZ1733*0.17-((P1733+L1733-N1733+Q1733)*AY1733))</f>
        <v/>
      </c>
      <c r="BB1733" s="51" t="str">
        <f aca="false">IF(AND(Y1733="CONSUMO",AG1733="ANEXO I",AY1733&gt;4%),(AI1733-(P1733+L1733-N1733+Q1733)*0.0514)/0.83*(0.5177)*(0.17)-AI1733*0.0514,IF(AND(Y1733="CONSUMO",AG1733="ANEXO II",AY1733&gt;4%),(AI1733-(P1733+L1733-N1733+Q1733)*0.041)/0.83*(0.3295)*(0.17)-AI1733*0.041,IF(AND(Y1733="CONSUMO",AG1733="ANEXO I",AY1733=4%),(AI1733-(P1733+L1733-N1733+Q1733)*0.04)/0.83*(0.5177)*(0.17)-AI1733*0.04,IF(AND(Y1733="CONSUMO",AG1733="ANEXO II",AY1733=4%),(AI1733-(P1733+L1733-N1733+Q1733)*0.04)/0.83*(0.3295)*(0.17)-AI1733*0.04,""))))</f>
        <v/>
      </c>
      <c r="BC1733" s="51" t="str">
        <f aca="false">IF(C1733="","",IF(AND(Y1733="CONSUMO",AC1733="SIM")*OR(AG1733="-",AG1733="BIT"),IF(E1733&lt;&gt;"",(AI1733-(P1733+L1733-N1733+Q1733)*AY1733)/0.83),""))</f>
        <v/>
      </c>
      <c r="BD1733" s="51" t="str">
        <f aca="false">IF(BC1733="","",BC1733*0.17)</f>
        <v/>
      </c>
      <c r="BE1733" s="51" t="str">
        <f aca="false">IF(I1733=6908,0,IF(BC1733="","",BD1733-((P1733+L1733-N1733+Q1733)*AY1733)))</f>
        <v/>
      </c>
      <c r="BF1733" s="53" t="str">
        <f aca="false">IF(B1733="","",IF(OR(B1733="",E1733="Regime Normal"),0,(AI1733-Q1733)*VLOOKUP(R1733,Dados!$X$98:$Y$108,2,0)))</f>
        <v/>
      </c>
      <c r="BG1733" s="54" t="str">
        <f aca="false">IFERROR(VLOOKUP(I1733,Dados!$AC$27:$AD$43,2,0),IF(B1733="","",IF(D1733&lt;&gt;"MT",IF(AND(AC1733="SIM",Y1733="Revenda"),"2403",IF(AND(AC1733="SIM",Y1733="Consumo"),"2407",IF(AND(AC1733="NÃO",Y1733="Revenda"),"2102",IF(AND(AC1733="NÃO",Y1733="Consumo"),"2556",)))),REPLACE(I1733,1,1,1))))</f>
        <v/>
      </c>
    </row>
    <row r="1734" customFormat="false" ht="12.8" hidden="false" customHeight="true" outlineLevel="0" collapsed="false">
      <c r="Y1734" s="45"/>
      <c r="Z1734" s="46" t="str">
        <f aca="false">IF(B1734="","",(IFERROR(VLOOKUP(H1734,Dados!A$3:B$15000,2,0),"Não Encontrado")))</f>
        <v/>
      </c>
      <c r="AA1734" s="46" t="str">
        <f aca="false">IF(B1734="","",(IFERROR(VLOOKUP(G1734,Dados!C$3:E$15000,3,0),"Não Encontrado")))</f>
        <v/>
      </c>
      <c r="AB1734" s="46" t="str">
        <f aca="false">IFERROR(IF(Z1734&lt;&gt;"Não Encontrado",Z1734,IF(AA1734&lt;&gt;"Não Encontrado",AA1734,"")),"")</f>
        <v/>
      </c>
      <c r="AC1734" s="45" t="str">
        <f aca="false">IF(B1734="","",IF(AB1734="","NÃO","SIM"))</f>
        <v/>
      </c>
      <c r="AD1734" s="45" t="str">
        <f aca="false">IFERROR(VLOOKUP(G1734,Dados!$P$3:$R$500,3,0),"")</f>
        <v/>
      </c>
      <c r="AE1734" s="45" t="str">
        <f aca="false">IFERROR(VLOOKUP(G1734,Dados!$K$3:$L$500,2,0),"")</f>
        <v/>
      </c>
      <c r="AF1734" s="45" t="str">
        <f aca="false">IFERROR(VLOOKUP(G1734,Dados!$M$3:$N$500,2,0),"")</f>
        <v/>
      </c>
      <c r="AG1734" s="45" t="str">
        <f aca="false">IF(F1734="","",IF(AND(AD1734="",AE1734="",AF1734=""),"-",IF(AND(AD1734="BIT",AE1734="",AF1734=""),"BIT",IF(AND(AE1734="ANEXO I",AD1734="",AF1734=""),"ANEXO I",IF(AND(AF1734="ANEXO II",AD1734="",AE1734=""),"ANEXO II","Escolher")))))</f>
        <v/>
      </c>
      <c r="AH1734" s="45" t="str">
        <f aca="false">IF(AG1734&lt;&gt;"Pneus","",IFERROR(VLOOKUP(R1734,Dados!$X$2:$Z$5,3,0)*(AI1734-Q1734),VLOOKUP(D1734,Dados!$X$7:$Z$33,3,0)*(AI1734-Q1734)))</f>
        <v/>
      </c>
      <c r="AI1734" s="47" t="str">
        <f aca="false">IF(B1734="","",P1734+Q1734+O1734+M1734+L1734-N1734)</f>
        <v/>
      </c>
      <c r="AJ1734" s="48" t="str">
        <f aca="false">IFERROR(IF(AND(AC1734="SIM",AG1734="-",Y1734="REVENDA"),(AB1734/1+1)*AI1734,IF(AND(AC1734="SIM",AG1734="Pneus",Y1734="REVENDA"),(AB1734/1+1)*(AI1734-AH1734),"")),"")</f>
        <v/>
      </c>
      <c r="AK1734" s="48" t="str">
        <f aca="false">IF(AJ1734="","",AJ1734*17%)</f>
        <v/>
      </c>
      <c r="AL1734" s="48" t="str">
        <f aca="false">IFERROR(IF(AC1734="NÃO","",IF(AK1734="","",IF(E1734="Simples Nacional",BF1734,IF(T1734=0.12,U1734*0.5833337002,IF(T1734=0,AI1734*0.07,U1734))))),"")</f>
        <v/>
      </c>
      <c r="AM1734" s="47" t="str">
        <f aca="false">IFERROR(IF(AC1734="NÃO","",IF(OR(AG1734="-",AG1734="Pneus"),AK1734-AL1734,"")),"")</f>
        <v/>
      </c>
      <c r="AN1734" s="48" t="str">
        <f aca="false">IF(AND(Y1734="REVENDA",AC1734="SIM",AG1734="BIT"),((AB1734/1+1)*AI1734)*0.4117,"")</f>
        <v/>
      </c>
      <c r="AO1734" s="48" t="str">
        <f aca="false">IF(AN1734="","",AN1734*17%)</f>
        <v/>
      </c>
      <c r="AP1734" s="49" t="str">
        <f aca="false">IF(AN1734="","",IF(T1734=0.12,(U1734*0.4117)*0.4117,IF(T1734=0,(AI1734*0.07)*0.4117,U1734*0.4117)))</f>
        <v/>
      </c>
      <c r="AQ1734" s="47" t="str">
        <f aca="false">IF(AN1734="","",AO1734-AP1734)</f>
        <v/>
      </c>
      <c r="AR1734" s="50" t="str">
        <f aca="false">IFERROR(IF(AND(AC1734="SIM",Y1734="REVENDA",LEFT(AG1734,5)="ANEXO")*OR(AE1734="ANEXO I",AF1734="ANEXO II"),VLOOKUP(H1734,Dados!G:I,2,0),""),"INSERIR MVA")</f>
        <v/>
      </c>
      <c r="AS1734" s="48" t="str">
        <f aca="false">IF(LEFT(AG1734,5)="ANEXO",VLOOKUP(AG1734,Dados!$X$111:$Z$112,2,0)*(AI1734-Q1734),"")</f>
        <v/>
      </c>
      <c r="AT1734" s="48" t="str">
        <f aca="false">IFERROR(IF(AR1734="","",(AI1734*AR1734)+AI1734),"INSERIR MVA")</f>
        <v/>
      </c>
      <c r="AU1734" s="48" t="str">
        <f aca="false">IF(AT1734="","",IF(AY1734=0.04,U1734,AS1734*AY1734))</f>
        <v/>
      </c>
      <c r="AV1734" s="47" t="str">
        <f aca="false">IFERROR(IF(AU1734="","",(VLOOKUP(AG1734,Dados!$X$111:$Z$112,3,0)*AT1734*0.17)),"INSERIR MVA")</f>
        <v/>
      </c>
      <c r="AW1734" s="47" t="str">
        <f aca="false">IFERROR(IF(AR1734="","",AV1734-AU1734),"")</f>
        <v/>
      </c>
      <c r="AX1734" s="51" t="str">
        <f aca="false">IFERROR(IF(AC1734="NÃO","",IF(AM1734&lt;&gt;"",AM1734-W1734,IF(AQ1734&lt;&gt;"",AQ1734-W1734,IF(AW1734&lt;&gt;"",AW1734-W1734,"")))),"")</f>
        <v/>
      </c>
      <c r="AY1734" s="46" t="str">
        <f aca="false">IFERROR(IF(ISNA(VLOOKUP(R1734,Dados!$X$2:$Y$5,2,0)),VLOOKUP(D1734,Dados!$X$7:$Y$33,2,0),VLOOKUP(R1734,Dados!$X$2:$Y$5,2,0)),"")</f>
        <v/>
      </c>
      <c r="AZ1734" s="52" t="str">
        <f aca="false">IF(C1734="","",IF(AND(Y1734="CONSUMO",AC1734="NÃO")*OR(AG1734="-",AG1734="BIT"),IF(E1734&lt;&gt;"",(AI1734-(P1734+L1734-N1734+Q1734)*AY1734)/0.83),""))</f>
        <v/>
      </c>
      <c r="BA1734" s="51" t="str">
        <f aca="false">IF(AZ1734="","",AZ1734*0.17-((P1734+L1734-N1734+Q1734)*AY1734))</f>
        <v/>
      </c>
      <c r="BB1734" s="51" t="str">
        <f aca="false">IF(AND(Y1734="CONSUMO",AG1734="ANEXO I",AY1734&gt;4%),(AI1734-(P1734+L1734-N1734+Q1734)*0.0514)/0.83*(0.5177)*(0.17)-AI1734*0.0514,IF(AND(Y1734="CONSUMO",AG1734="ANEXO II",AY1734&gt;4%),(AI1734-(P1734+L1734-N1734+Q1734)*0.041)/0.83*(0.3295)*(0.17)-AI1734*0.041,IF(AND(Y1734="CONSUMO",AG1734="ANEXO I",AY1734=4%),(AI1734-(P1734+L1734-N1734+Q1734)*0.04)/0.83*(0.5177)*(0.17)-AI1734*0.04,IF(AND(Y1734="CONSUMO",AG1734="ANEXO II",AY1734=4%),(AI1734-(P1734+L1734-N1734+Q1734)*0.04)/0.83*(0.3295)*(0.17)-AI1734*0.04,""))))</f>
        <v/>
      </c>
      <c r="BC1734" s="51" t="str">
        <f aca="false">IF(C1734="","",IF(AND(Y1734="CONSUMO",AC1734="SIM")*OR(AG1734="-",AG1734="BIT"),IF(E1734&lt;&gt;"",(AI1734-(P1734+L1734-N1734+Q1734)*AY1734)/0.83),""))</f>
        <v/>
      </c>
      <c r="BD1734" s="51" t="str">
        <f aca="false">IF(BC1734="","",BC1734*0.17)</f>
        <v/>
      </c>
      <c r="BE1734" s="51" t="str">
        <f aca="false">IF(I1734=6908,0,IF(BC1734="","",BD1734-((P1734+L1734-N1734+Q1734)*AY1734)))</f>
        <v/>
      </c>
      <c r="BF1734" s="53" t="str">
        <f aca="false">IF(B1734="","",IF(OR(B1734="",E1734="Regime Normal"),0,(AI1734-Q1734)*VLOOKUP(R1734,Dados!$X$98:$Y$108,2,0)))</f>
        <v/>
      </c>
      <c r="BG1734" s="54" t="str">
        <f aca="false">IFERROR(VLOOKUP(I1734,Dados!$AC$27:$AD$43,2,0),IF(B1734="","",IF(D1734&lt;&gt;"MT",IF(AND(AC1734="SIM",Y1734="Revenda"),"2403",IF(AND(AC1734="SIM",Y1734="Consumo"),"2407",IF(AND(AC1734="NÃO",Y1734="Revenda"),"2102",IF(AND(AC1734="NÃO",Y1734="Consumo"),"2556",)))),REPLACE(I1734,1,1,1))))</f>
        <v/>
      </c>
    </row>
    <row r="1735" customFormat="false" ht="12.8" hidden="false" customHeight="true" outlineLevel="0" collapsed="false">
      <c r="Y1735" s="45"/>
      <c r="Z1735" s="46" t="str">
        <f aca="false">IF(B1735="","",(IFERROR(VLOOKUP(H1735,Dados!A$3:B$15000,2,0),"Não Encontrado")))</f>
        <v/>
      </c>
      <c r="AA1735" s="46" t="str">
        <f aca="false">IF(B1735="","",(IFERROR(VLOOKUP(G1735,Dados!C$3:E$15000,3,0),"Não Encontrado")))</f>
        <v/>
      </c>
      <c r="AB1735" s="46" t="str">
        <f aca="false">IFERROR(IF(Z1735&lt;&gt;"Não Encontrado",Z1735,IF(AA1735&lt;&gt;"Não Encontrado",AA1735,"")),"")</f>
        <v/>
      </c>
      <c r="AC1735" s="45" t="str">
        <f aca="false">IF(B1735="","",IF(AB1735="","NÃO","SIM"))</f>
        <v/>
      </c>
      <c r="AD1735" s="45" t="str">
        <f aca="false">IFERROR(VLOOKUP(G1735,Dados!$P$3:$R$500,3,0),"")</f>
        <v/>
      </c>
      <c r="AE1735" s="45" t="str">
        <f aca="false">IFERROR(VLOOKUP(G1735,Dados!$K$3:$L$500,2,0),"")</f>
        <v/>
      </c>
      <c r="AF1735" s="45" t="str">
        <f aca="false">IFERROR(VLOOKUP(G1735,Dados!$M$3:$N$500,2,0),"")</f>
        <v/>
      </c>
      <c r="AG1735" s="45" t="str">
        <f aca="false">IF(F1735="","",IF(AND(AD1735="",AE1735="",AF1735=""),"-",IF(AND(AD1735="BIT",AE1735="",AF1735=""),"BIT",IF(AND(AE1735="ANEXO I",AD1735="",AF1735=""),"ANEXO I",IF(AND(AF1735="ANEXO II",AD1735="",AE1735=""),"ANEXO II","Escolher")))))</f>
        <v/>
      </c>
      <c r="AH1735" s="45" t="str">
        <f aca="false">IF(AG1735&lt;&gt;"Pneus","",IFERROR(VLOOKUP(R1735,Dados!$X$2:$Z$5,3,0)*(AI1735-Q1735),VLOOKUP(D1735,Dados!$X$7:$Z$33,3,0)*(AI1735-Q1735)))</f>
        <v/>
      </c>
      <c r="AI1735" s="47" t="str">
        <f aca="false">IF(B1735="","",P1735+Q1735+O1735+M1735+L1735-N1735)</f>
        <v/>
      </c>
      <c r="AJ1735" s="48" t="str">
        <f aca="false">IFERROR(IF(AND(AC1735="SIM",AG1735="-",Y1735="REVENDA"),(AB1735/1+1)*AI1735,IF(AND(AC1735="SIM",AG1735="Pneus",Y1735="REVENDA"),(AB1735/1+1)*(AI1735-AH1735),"")),"")</f>
        <v/>
      </c>
      <c r="AK1735" s="48" t="str">
        <f aca="false">IF(AJ1735="","",AJ1735*17%)</f>
        <v/>
      </c>
      <c r="AL1735" s="48" t="str">
        <f aca="false">IFERROR(IF(AC1735="NÃO","",IF(AK1735="","",IF(E1735="Simples Nacional",BF1735,IF(T1735=0.12,U1735*0.5833337002,IF(T1735=0,AI1735*0.07,U1735))))),"")</f>
        <v/>
      </c>
      <c r="AM1735" s="47" t="str">
        <f aca="false">IFERROR(IF(AC1735="NÃO","",IF(OR(AG1735="-",AG1735="Pneus"),AK1735-AL1735,"")),"")</f>
        <v/>
      </c>
      <c r="AN1735" s="48" t="str">
        <f aca="false">IF(AND(Y1735="REVENDA",AC1735="SIM",AG1735="BIT"),((AB1735/1+1)*AI1735)*0.4117,"")</f>
        <v/>
      </c>
      <c r="AO1735" s="48" t="str">
        <f aca="false">IF(AN1735="","",AN1735*17%)</f>
        <v/>
      </c>
      <c r="AP1735" s="49" t="str">
        <f aca="false">IF(AN1735="","",IF(T1735=0.12,(U1735*0.4117)*0.4117,IF(T1735=0,(AI1735*0.07)*0.4117,U1735*0.4117)))</f>
        <v/>
      </c>
      <c r="AQ1735" s="47" t="str">
        <f aca="false">IF(AN1735="","",AO1735-AP1735)</f>
        <v/>
      </c>
      <c r="AR1735" s="50" t="str">
        <f aca="false">IFERROR(IF(AND(AC1735="SIM",Y1735="REVENDA",LEFT(AG1735,5)="ANEXO")*OR(AE1735="ANEXO I",AF1735="ANEXO II"),VLOOKUP(H1735,Dados!G:I,2,0),""),"INSERIR MVA")</f>
        <v/>
      </c>
      <c r="AS1735" s="48" t="str">
        <f aca="false">IF(LEFT(AG1735,5)="ANEXO",VLOOKUP(AG1735,Dados!$X$111:$Z$112,2,0)*(AI1735-Q1735),"")</f>
        <v/>
      </c>
      <c r="AT1735" s="48" t="str">
        <f aca="false">IFERROR(IF(AR1735="","",(AI1735*AR1735)+AI1735),"INSERIR MVA")</f>
        <v/>
      </c>
      <c r="AU1735" s="48" t="str">
        <f aca="false">IF(AT1735="","",IF(AY1735=0.04,U1735,AS1735*AY1735))</f>
        <v/>
      </c>
      <c r="AV1735" s="47" t="str">
        <f aca="false">IFERROR(IF(AU1735="","",(VLOOKUP(AG1735,Dados!$X$111:$Z$112,3,0)*AT1735*0.17)),"INSERIR MVA")</f>
        <v/>
      </c>
      <c r="AW1735" s="47" t="str">
        <f aca="false">IFERROR(IF(AR1735="","",AV1735-AU1735),"")</f>
        <v/>
      </c>
      <c r="AX1735" s="51" t="str">
        <f aca="false">IFERROR(IF(AC1735="NÃO","",IF(AM1735&lt;&gt;"",AM1735-W1735,IF(AQ1735&lt;&gt;"",AQ1735-W1735,IF(AW1735&lt;&gt;"",AW1735-W1735,"")))),"")</f>
        <v/>
      </c>
      <c r="AY1735" s="46" t="str">
        <f aca="false">IFERROR(IF(ISNA(VLOOKUP(R1735,Dados!$X$2:$Y$5,2,0)),VLOOKUP(D1735,Dados!$X$7:$Y$33,2,0),VLOOKUP(R1735,Dados!$X$2:$Y$5,2,0)),"")</f>
        <v/>
      </c>
      <c r="AZ1735" s="52" t="str">
        <f aca="false">IF(C1735="","",IF(AND(Y1735="CONSUMO",AC1735="NÃO")*OR(AG1735="-",AG1735="BIT"),IF(E1735&lt;&gt;"",(AI1735-(P1735+L1735-N1735+Q1735)*AY1735)/0.83),""))</f>
        <v/>
      </c>
      <c r="BA1735" s="51" t="str">
        <f aca="false">IF(AZ1735="","",AZ1735*0.17-((P1735+L1735-N1735+Q1735)*AY1735))</f>
        <v/>
      </c>
      <c r="BB1735" s="51" t="str">
        <f aca="false">IF(AND(Y1735="CONSUMO",AG1735="ANEXO I",AY1735&gt;4%),(AI1735-(P1735+L1735-N1735+Q1735)*0.0514)/0.83*(0.5177)*(0.17)-AI1735*0.0514,IF(AND(Y1735="CONSUMO",AG1735="ANEXO II",AY1735&gt;4%),(AI1735-(P1735+L1735-N1735+Q1735)*0.041)/0.83*(0.3295)*(0.17)-AI1735*0.041,IF(AND(Y1735="CONSUMO",AG1735="ANEXO I",AY1735=4%),(AI1735-(P1735+L1735-N1735+Q1735)*0.04)/0.83*(0.5177)*(0.17)-AI1735*0.04,IF(AND(Y1735="CONSUMO",AG1735="ANEXO II",AY1735=4%),(AI1735-(P1735+L1735-N1735+Q1735)*0.04)/0.83*(0.3295)*(0.17)-AI1735*0.04,""))))</f>
        <v/>
      </c>
      <c r="BC1735" s="51" t="str">
        <f aca="false">IF(C1735="","",IF(AND(Y1735="CONSUMO",AC1735="SIM")*OR(AG1735="-",AG1735="BIT"),IF(E1735&lt;&gt;"",(AI1735-(P1735+L1735-N1735+Q1735)*AY1735)/0.83),""))</f>
        <v/>
      </c>
      <c r="BD1735" s="51" t="str">
        <f aca="false">IF(BC1735="","",BC1735*0.17)</f>
        <v/>
      </c>
      <c r="BE1735" s="51" t="str">
        <f aca="false">IF(I1735=6908,0,IF(BC1735="","",BD1735-((P1735+L1735-N1735+Q1735)*AY1735)))</f>
        <v/>
      </c>
      <c r="BF1735" s="53" t="str">
        <f aca="false">IF(B1735="","",IF(OR(B1735="",E1735="Regime Normal"),0,(AI1735-Q1735)*VLOOKUP(R1735,Dados!$X$98:$Y$108,2,0)))</f>
        <v/>
      </c>
      <c r="BG1735" s="54" t="str">
        <f aca="false">IFERROR(VLOOKUP(I1735,Dados!$AC$27:$AD$43,2,0),IF(B1735="","",IF(D1735&lt;&gt;"MT",IF(AND(AC1735="SIM",Y1735="Revenda"),"2403",IF(AND(AC1735="SIM",Y1735="Consumo"),"2407",IF(AND(AC1735="NÃO",Y1735="Revenda"),"2102",IF(AND(AC1735="NÃO",Y1735="Consumo"),"2556",)))),REPLACE(I1735,1,1,1))))</f>
        <v/>
      </c>
    </row>
    <row r="1736" customFormat="false" ht="12.8" hidden="false" customHeight="true" outlineLevel="0" collapsed="false">
      <c r="Y1736" s="45"/>
      <c r="Z1736" s="46" t="str">
        <f aca="false">IF(B1736="","",(IFERROR(VLOOKUP(H1736,Dados!A$3:B$15000,2,0),"Não Encontrado")))</f>
        <v/>
      </c>
      <c r="AA1736" s="46" t="str">
        <f aca="false">IF(B1736="","",(IFERROR(VLOOKUP(G1736,Dados!C$3:E$15000,3,0),"Não Encontrado")))</f>
        <v/>
      </c>
      <c r="AB1736" s="46" t="str">
        <f aca="false">IFERROR(IF(Z1736&lt;&gt;"Não Encontrado",Z1736,IF(AA1736&lt;&gt;"Não Encontrado",AA1736,"")),"")</f>
        <v/>
      </c>
      <c r="AC1736" s="45" t="str">
        <f aca="false">IF(B1736="","",IF(AB1736="","NÃO","SIM"))</f>
        <v/>
      </c>
      <c r="AD1736" s="45" t="str">
        <f aca="false">IFERROR(VLOOKUP(G1736,Dados!$P$3:$R$500,3,0),"")</f>
        <v/>
      </c>
      <c r="AE1736" s="45" t="str">
        <f aca="false">IFERROR(VLOOKUP(G1736,Dados!$K$3:$L$500,2,0),"")</f>
        <v/>
      </c>
      <c r="AF1736" s="45" t="str">
        <f aca="false">IFERROR(VLOOKUP(G1736,Dados!$M$3:$N$500,2,0),"")</f>
        <v/>
      </c>
      <c r="AG1736" s="45" t="str">
        <f aca="false">IF(F1736="","",IF(AND(AD1736="",AE1736="",AF1736=""),"-",IF(AND(AD1736="BIT",AE1736="",AF1736=""),"BIT",IF(AND(AE1736="ANEXO I",AD1736="",AF1736=""),"ANEXO I",IF(AND(AF1736="ANEXO II",AD1736="",AE1736=""),"ANEXO II","Escolher")))))</f>
        <v/>
      </c>
      <c r="AH1736" s="45" t="str">
        <f aca="false">IF(AG1736&lt;&gt;"Pneus","",IFERROR(VLOOKUP(R1736,Dados!$X$2:$Z$5,3,0)*(AI1736-Q1736),VLOOKUP(D1736,Dados!$X$7:$Z$33,3,0)*(AI1736-Q1736)))</f>
        <v/>
      </c>
      <c r="AI1736" s="47" t="str">
        <f aca="false">IF(B1736="","",P1736+Q1736+O1736+M1736+L1736-N1736)</f>
        <v/>
      </c>
      <c r="AJ1736" s="48" t="str">
        <f aca="false">IFERROR(IF(AND(AC1736="SIM",AG1736="-",Y1736="REVENDA"),(AB1736/1+1)*AI1736,IF(AND(AC1736="SIM",AG1736="Pneus",Y1736="REVENDA"),(AB1736/1+1)*(AI1736-AH1736),"")),"")</f>
        <v/>
      </c>
      <c r="AK1736" s="48" t="str">
        <f aca="false">IF(AJ1736="","",AJ1736*17%)</f>
        <v/>
      </c>
      <c r="AL1736" s="48" t="str">
        <f aca="false">IFERROR(IF(AC1736="NÃO","",IF(AK1736="","",IF(E1736="Simples Nacional",BF1736,IF(T1736=0.12,U1736*0.5833337002,IF(T1736=0,AI1736*0.07,U1736))))),"")</f>
        <v/>
      </c>
      <c r="AM1736" s="47" t="str">
        <f aca="false">IFERROR(IF(AC1736="NÃO","",IF(OR(AG1736="-",AG1736="Pneus"),AK1736-AL1736,"")),"")</f>
        <v/>
      </c>
      <c r="AN1736" s="48" t="str">
        <f aca="false">IF(AND(Y1736="REVENDA",AC1736="SIM",AG1736="BIT"),((AB1736/1+1)*AI1736)*0.4117,"")</f>
        <v/>
      </c>
      <c r="AO1736" s="48" t="str">
        <f aca="false">IF(AN1736="","",AN1736*17%)</f>
        <v/>
      </c>
      <c r="AP1736" s="49" t="str">
        <f aca="false">IF(AN1736="","",IF(T1736=0.12,(U1736*0.4117)*0.4117,IF(T1736=0,(AI1736*0.07)*0.4117,U1736*0.4117)))</f>
        <v/>
      </c>
      <c r="AQ1736" s="47" t="str">
        <f aca="false">IF(AN1736="","",AO1736-AP1736)</f>
        <v/>
      </c>
      <c r="AR1736" s="50" t="str">
        <f aca="false">IFERROR(IF(AND(AC1736="SIM",Y1736="REVENDA",LEFT(AG1736,5)="ANEXO")*OR(AE1736="ANEXO I",AF1736="ANEXO II"),VLOOKUP(H1736,Dados!G:I,2,0),""),"INSERIR MVA")</f>
        <v/>
      </c>
      <c r="AS1736" s="48" t="str">
        <f aca="false">IF(LEFT(AG1736,5)="ANEXO",VLOOKUP(AG1736,Dados!$X$111:$Z$112,2,0)*(AI1736-Q1736),"")</f>
        <v/>
      </c>
      <c r="AT1736" s="48" t="str">
        <f aca="false">IFERROR(IF(AR1736="","",(AI1736*AR1736)+AI1736),"INSERIR MVA")</f>
        <v/>
      </c>
      <c r="AU1736" s="48" t="str">
        <f aca="false">IF(AT1736="","",IF(AY1736=0.04,U1736,AS1736*AY1736))</f>
        <v/>
      </c>
      <c r="AV1736" s="47" t="str">
        <f aca="false">IFERROR(IF(AU1736="","",(VLOOKUP(AG1736,Dados!$X$111:$Z$112,3,0)*AT1736*0.17)),"INSERIR MVA")</f>
        <v/>
      </c>
      <c r="AW1736" s="47" t="str">
        <f aca="false">IFERROR(IF(AR1736="","",AV1736-AU1736),"")</f>
        <v/>
      </c>
      <c r="AX1736" s="51" t="str">
        <f aca="false">IFERROR(IF(AC1736="NÃO","",IF(AM1736&lt;&gt;"",AM1736-W1736,IF(AQ1736&lt;&gt;"",AQ1736-W1736,IF(AW1736&lt;&gt;"",AW1736-W1736,"")))),"")</f>
        <v/>
      </c>
      <c r="AY1736" s="46" t="str">
        <f aca="false">IFERROR(IF(ISNA(VLOOKUP(R1736,Dados!$X$2:$Y$5,2,0)),VLOOKUP(D1736,Dados!$X$7:$Y$33,2,0),VLOOKUP(R1736,Dados!$X$2:$Y$5,2,0)),"")</f>
        <v/>
      </c>
      <c r="AZ1736" s="52" t="str">
        <f aca="false">IF(C1736="","",IF(AND(Y1736="CONSUMO",AC1736="NÃO")*OR(AG1736="-",AG1736="BIT"),IF(E1736&lt;&gt;"",(AI1736-(P1736+L1736-N1736+Q1736)*AY1736)/0.83),""))</f>
        <v/>
      </c>
      <c r="BA1736" s="51" t="str">
        <f aca="false">IF(AZ1736="","",AZ1736*0.17-((P1736+L1736-N1736+Q1736)*AY1736))</f>
        <v/>
      </c>
      <c r="BB1736" s="51" t="str">
        <f aca="false">IF(AND(Y1736="CONSUMO",AG1736="ANEXO I",AY1736&gt;4%),(AI1736-(P1736+L1736-N1736+Q1736)*0.0514)/0.83*(0.5177)*(0.17)-AI1736*0.0514,IF(AND(Y1736="CONSUMO",AG1736="ANEXO II",AY1736&gt;4%),(AI1736-(P1736+L1736-N1736+Q1736)*0.041)/0.83*(0.3295)*(0.17)-AI1736*0.041,IF(AND(Y1736="CONSUMO",AG1736="ANEXO I",AY1736=4%),(AI1736-(P1736+L1736-N1736+Q1736)*0.04)/0.83*(0.5177)*(0.17)-AI1736*0.04,IF(AND(Y1736="CONSUMO",AG1736="ANEXO II",AY1736=4%),(AI1736-(P1736+L1736-N1736+Q1736)*0.04)/0.83*(0.3295)*(0.17)-AI1736*0.04,""))))</f>
        <v/>
      </c>
      <c r="BC1736" s="51" t="str">
        <f aca="false">IF(C1736="","",IF(AND(Y1736="CONSUMO",AC1736="SIM")*OR(AG1736="-",AG1736="BIT"),IF(E1736&lt;&gt;"",(AI1736-(P1736+L1736-N1736+Q1736)*AY1736)/0.83),""))</f>
        <v/>
      </c>
      <c r="BD1736" s="51" t="str">
        <f aca="false">IF(BC1736="","",BC1736*0.17)</f>
        <v/>
      </c>
      <c r="BE1736" s="51" t="str">
        <f aca="false">IF(I1736=6908,0,IF(BC1736="","",BD1736-((P1736+L1736-N1736+Q1736)*AY1736)))</f>
        <v/>
      </c>
      <c r="BF1736" s="53" t="str">
        <f aca="false">IF(B1736="","",IF(OR(B1736="",E1736="Regime Normal"),0,(AI1736-Q1736)*VLOOKUP(R1736,Dados!$X$98:$Y$108,2,0)))</f>
        <v/>
      </c>
      <c r="BG1736" s="54" t="str">
        <f aca="false">IFERROR(VLOOKUP(I1736,Dados!$AC$27:$AD$43,2,0),IF(B1736="","",IF(D1736&lt;&gt;"MT",IF(AND(AC1736="SIM",Y1736="Revenda"),"2403",IF(AND(AC1736="SIM",Y1736="Consumo"),"2407",IF(AND(AC1736="NÃO",Y1736="Revenda"),"2102",IF(AND(AC1736="NÃO",Y1736="Consumo"),"2556",)))),REPLACE(I1736,1,1,1))))</f>
        <v/>
      </c>
    </row>
    <row r="1737" customFormat="false" ht="12.8" hidden="false" customHeight="true" outlineLevel="0" collapsed="false">
      <c r="Y1737" s="45"/>
      <c r="Z1737" s="46" t="str">
        <f aca="false">IF(B1737="","",(IFERROR(VLOOKUP(H1737,Dados!A$3:B$15000,2,0),"Não Encontrado")))</f>
        <v/>
      </c>
      <c r="AA1737" s="46" t="str">
        <f aca="false">IF(B1737="","",(IFERROR(VLOOKUP(G1737,Dados!C$3:E$15000,3,0),"Não Encontrado")))</f>
        <v/>
      </c>
      <c r="AB1737" s="46" t="str">
        <f aca="false">IFERROR(IF(Z1737&lt;&gt;"Não Encontrado",Z1737,IF(AA1737&lt;&gt;"Não Encontrado",AA1737,"")),"")</f>
        <v/>
      </c>
      <c r="AC1737" s="45" t="str">
        <f aca="false">IF(B1737="","",IF(AB1737="","NÃO","SIM"))</f>
        <v/>
      </c>
      <c r="AD1737" s="45" t="str">
        <f aca="false">IFERROR(VLOOKUP(G1737,Dados!$P$3:$R$500,3,0),"")</f>
        <v/>
      </c>
      <c r="AE1737" s="45" t="str">
        <f aca="false">IFERROR(VLOOKUP(G1737,Dados!$K$3:$L$500,2,0),"")</f>
        <v/>
      </c>
      <c r="AF1737" s="45" t="str">
        <f aca="false">IFERROR(VLOOKUP(G1737,Dados!$M$3:$N$500,2,0),"")</f>
        <v/>
      </c>
      <c r="AG1737" s="45" t="str">
        <f aca="false">IF(F1737="","",IF(AND(AD1737="",AE1737="",AF1737=""),"-",IF(AND(AD1737="BIT",AE1737="",AF1737=""),"BIT",IF(AND(AE1737="ANEXO I",AD1737="",AF1737=""),"ANEXO I",IF(AND(AF1737="ANEXO II",AD1737="",AE1737=""),"ANEXO II","Escolher")))))</f>
        <v/>
      </c>
      <c r="AH1737" s="45" t="str">
        <f aca="false">IF(AG1737&lt;&gt;"Pneus","",IFERROR(VLOOKUP(R1737,Dados!$X$2:$Z$5,3,0)*(AI1737-Q1737),VLOOKUP(D1737,Dados!$X$7:$Z$33,3,0)*(AI1737-Q1737)))</f>
        <v/>
      </c>
      <c r="AI1737" s="47" t="str">
        <f aca="false">IF(B1737="","",P1737+Q1737+O1737+M1737+L1737-N1737)</f>
        <v/>
      </c>
      <c r="AJ1737" s="48" t="str">
        <f aca="false">IFERROR(IF(AND(AC1737="SIM",AG1737="-",Y1737="REVENDA"),(AB1737/1+1)*AI1737,IF(AND(AC1737="SIM",AG1737="Pneus",Y1737="REVENDA"),(AB1737/1+1)*(AI1737-AH1737),"")),"")</f>
        <v/>
      </c>
      <c r="AK1737" s="48" t="str">
        <f aca="false">IF(AJ1737="","",AJ1737*17%)</f>
        <v/>
      </c>
      <c r="AL1737" s="48" t="str">
        <f aca="false">IFERROR(IF(AC1737="NÃO","",IF(AK1737="","",IF(E1737="Simples Nacional",BF1737,IF(T1737=0.12,U1737*0.5833337002,IF(T1737=0,AI1737*0.07,U1737))))),"")</f>
        <v/>
      </c>
      <c r="AM1737" s="47" t="str">
        <f aca="false">IFERROR(IF(AC1737="NÃO","",IF(OR(AG1737="-",AG1737="Pneus"),AK1737-AL1737,"")),"")</f>
        <v/>
      </c>
      <c r="AN1737" s="48" t="str">
        <f aca="false">IF(AND(Y1737="REVENDA",AC1737="SIM",AG1737="BIT"),((AB1737/1+1)*AI1737)*0.4117,"")</f>
        <v/>
      </c>
      <c r="AO1737" s="48" t="str">
        <f aca="false">IF(AN1737="","",AN1737*17%)</f>
        <v/>
      </c>
      <c r="AP1737" s="49" t="str">
        <f aca="false">IF(AN1737="","",IF(T1737=0.12,(U1737*0.4117)*0.4117,IF(T1737=0,(AI1737*0.07)*0.4117,U1737*0.4117)))</f>
        <v/>
      </c>
      <c r="AQ1737" s="47" t="str">
        <f aca="false">IF(AN1737="","",AO1737-AP1737)</f>
        <v/>
      </c>
      <c r="AR1737" s="50" t="str">
        <f aca="false">IFERROR(IF(AND(AC1737="SIM",Y1737="REVENDA",LEFT(AG1737,5)="ANEXO")*OR(AE1737="ANEXO I",AF1737="ANEXO II"),VLOOKUP(H1737,Dados!G:I,2,0),""),"INSERIR MVA")</f>
        <v/>
      </c>
      <c r="AS1737" s="48" t="str">
        <f aca="false">IF(LEFT(AG1737,5)="ANEXO",VLOOKUP(AG1737,Dados!$X$111:$Z$112,2,0)*(AI1737-Q1737),"")</f>
        <v/>
      </c>
      <c r="AT1737" s="48" t="str">
        <f aca="false">IFERROR(IF(AR1737="","",(AI1737*AR1737)+AI1737),"INSERIR MVA")</f>
        <v/>
      </c>
      <c r="AU1737" s="48" t="str">
        <f aca="false">IF(AT1737="","",IF(AY1737=0.04,U1737,AS1737*AY1737))</f>
        <v/>
      </c>
      <c r="AV1737" s="47" t="str">
        <f aca="false">IFERROR(IF(AU1737="","",(VLOOKUP(AG1737,Dados!$X$111:$Z$112,3,0)*AT1737*0.17)),"INSERIR MVA")</f>
        <v/>
      </c>
      <c r="AW1737" s="47" t="str">
        <f aca="false">IFERROR(IF(AR1737="","",AV1737-AU1737),"")</f>
        <v/>
      </c>
      <c r="AX1737" s="51" t="str">
        <f aca="false">IFERROR(IF(AC1737="NÃO","",IF(AM1737&lt;&gt;"",AM1737-W1737,IF(AQ1737&lt;&gt;"",AQ1737-W1737,IF(AW1737&lt;&gt;"",AW1737-W1737,"")))),"")</f>
        <v/>
      </c>
      <c r="AY1737" s="46" t="str">
        <f aca="false">IFERROR(IF(ISNA(VLOOKUP(R1737,Dados!$X$2:$Y$5,2,0)),VLOOKUP(D1737,Dados!$X$7:$Y$33,2,0),VLOOKUP(R1737,Dados!$X$2:$Y$5,2,0)),"")</f>
        <v/>
      </c>
      <c r="AZ1737" s="52" t="str">
        <f aca="false">IF(C1737="","",IF(AND(Y1737="CONSUMO",AC1737="NÃO")*OR(AG1737="-",AG1737="BIT"),IF(E1737&lt;&gt;"",(AI1737-(P1737+L1737-N1737+Q1737)*AY1737)/0.83),""))</f>
        <v/>
      </c>
      <c r="BA1737" s="51" t="str">
        <f aca="false">IF(AZ1737="","",AZ1737*0.17-((P1737+L1737-N1737+Q1737)*AY1737))</f>
        <v/>
      </c>
      <c r="BB1737" s="51" t="str">
        <f aca="false">IF(AND(Y1737="CONSUMO",AG1737="ANEXO I",AY1737&gt;4%),(AI1737-(P1737+L1737-N1737+Q1737)*0.0514)/0.83*(0.5177)*(0.17)-AI1737*0.0514,IF(AND(Y1737="CONSUMO",AG1737="ANEXO II",AY1737&gt;4%),(AI1737-(P1737+L1737-N1737+Q1737)*0.041)/0.83*(0.3295)*(0.17)-AI1737*0.041,IF(AND(Y1737="CONSUMO",AG1737="ANEXO I",AY1737=4%),(AI1737-(P1737+L1737-N1737+Q1737)*0.04)/0.83*(0.5177)*(0.17)-AI1737*0.04,IF(AND(Y1737="CONSUMO",AG1737="ANEXO II",AY1737=4%),(AI1737-(P1737+L1737-N1737+Q1737)*0.04)/0.83*(0.3295)*(0.17)-AI1737*0.04,""))))</f>
        <v/>
      </c>
      <c r="BC1737" s="51" t="str">
        <f aca="false">IF(C1737="","",IF(AND(Y1737="CONSUMO",AC1737="SIM")*OR(AG1737="-",AG1737="BIT"),IF(E1737&lt;&gt;"",(AI1737-(P1737+L1737-N1737+Q1737)*AY1737)/0.83),""))</f>
        <v/>
      </c>
      <c r="BD1737" s="51" t="str">
        <f aca="false">IF(BC1737="","",BC1737*0.17)</f>
        <v/>
      </c>
      <c r="BE1737" s="51" t="str">
        <f aca="false">IF(I1737=6908,0,IF(BC1737="","",BD1737-((P1737+L1737-N1737+Q1737)*AY1737)))</f>
        <v/>
      </c>
      <c r="BF1737" s="53" t="str">
        <f aca="false">IF(B1737="","",IF(OR(B1737="",E1737="Regime Normal"),0,(AI1737-Q1737)*VLOOKUP(R1737,Dados!$X$98:$Y$108,2,0)))</f>
        <v/>
      </c>
      <c r="BG1737" s="54" t="str">
        <f aca="false">IFERROR(VLOOKUP(I1737,Dados!$AC$27:$AD$43,2,0),IF(B1737="","",IF(D1737&lt;&gt;"MT",IF(AND(AC1737="SIM",Y1737="Revenda"),"2403",IF(AND(AC1737="SIM",Y1737="Consumo"),"2407",IF(AND(AC1737="NÃO",Y1737="Revenda"),"2102",IF(AND(AC1737="NÃO",Y1737="Consumo"),"2556",)))),REPLACE(I1737,1,1,1))))</f>
        <v/>
      </c>
    </row>
    <row r="1738" customFormat="false" ht="12.8" hidden="false" customHeight="true" outlineLevel="0" collapsed="false">
      <c r="Y1738" s="45"/>
      <c r="Z1738" s="46" t="str">
        <f aca="false">IF(B1738="","",(IFERROR(VLOOKUP(H1738,Dados!A$3:B$15000,2,0),"Não Encontrado")))</f>
        <v/>
      </c>
      <c r="AA1738" s="46" t="str">
        <f aca="false">IF(B1738="","",(IFERROR(VLOOKUP(G1738,Dados!C$3:E$15000,3,0),"Não Encontrado")))</f>
        <v/>
      </c>
      <c r="AB1738" s="46" t="str">
        <f aca="false">IFERROR(IF(Z1738&lt;&gt;"Não Encontrado",Z1738,IF(AA1738&lt;&gt;"Não Encontrado",AA1738,"")),"")</f>
        <v/>
      </c>
      <c r="AC1738" s="45" t="str">
        <f aca="false">IF(B1738="","",IF(AB1738="","NÃO","SIM"))</f>
        <v/>
      </c>
      <c r="AD1738" s="45" t="str">
        <f aca="false">IFERROR(VLOOKUP(G1738,Dados!$P$3:$R$500,3,0),"")</f>
        <v/>
      </c>
      <c r="AE1738" s="45" t="str">
        <f aca="false">IFERROR(VLOOKUP(G1738,Dados!$K$3:$L$500,2,0),"")</f>
        <v/>
      </c>
      <c r="AF1738" s="45" t="str">
        <f aca="false">IFERROR(VLOOKUP(G1738,Dados!$M$3:$N$500,2,0),"")</f>
        <v/>
      </c>
      <c r="AG1738" s="45" t="str">
        <f aca="false">IF(F1738="","",IF(AND(AD1738="",AE1738="",AF1738=""),"-",IF(AND(AD1738="BIT",AE1738="",AF1738=""),"BIT",IF(AND(AE1738="ANEXO I",AD1738="",AF1738=""),"ANEXO I",IF(AND(AF1738="ANEXO II",AD1738="",AE1738=""),"ANEXO II","Escolher")))))</f>
        <v/>
      </c>
      <c r="AH1738" s="45" t="str">
        <f aca="false">IF(AG1738&lt;&gt;"Pneus","",IFERROR(VLOOKUP(R1738,Dados!$X$2:$Z$5,3,0)*(AI1738-Q1738),VLOOKUP(D1738,Dados!$X$7:$Z$33,3,0)*(AI1738-Q1738)))</f>
        <v/>
      </c>
      <c r="AI1738" s="47" t="str">
        <f aca="false">IF(B1738="","",P1738+Q1738+O1738+M1738+L1738-N1738)</f>
        <v/>
      </c>
      <c r="AJ1738" s="48" t="str">
        <f aca="false">IFERROR(IF(AND(AC1738="SIM",AG1738="-",Y1738="REVENDA"),(AB1738/1+1)*AI1738,IF(AND(AC1738="SIM",AG1738="Pneus",Y1738="REVENDA"),(AB1738/1+1)*(AI1738-AH1738),"")),"")</f>
        <v/>
      </c>
      <c r="AK1738" s="48" t="str">
        <f aca="false">IF(AJ1738="","",AJ1738*17%)</f>
        <v/>
      </c>
      <c r="AL1738" s="48" t="str">
        <f aca="false">IFERROR(IF(AC1738="NÃO","",IF(AK1738="","",IF(E1738="Simples Nacional",BF1738,IF(T1738=0.12,U1738*0.5833337002,IF(T1738=0,AI1738*0.07,U1738))))),"")</f>
        <v/>
      </c>
      <c r="AM1738" s="47" t="str">
        <f aca="false">IFERROR(IF(AC1738="NÃO","",IF(OR(AG1738="-",AG1738="Pneus"),AK1738-AL1738,"")),"")</f>
        <v/>
      </c>
      <c r="AN1738" s="48" t="str">
        <f aca="false">IF(AND(Y1738="REVENDA",AC1738="SIM",AG1738="BIT"),((AB1738/1+1)*AI1738)*0.4117,"")</f>
        <v/>
      </c>
      <c r="AO1738" s="48" t="str">
        <f aca="false">IF(AN1738="","",AN1738*17%)</f>
        <v/>
      </c>
      <c r="AP1738" s="49" t="str">
        <f aca="false">IF(AN1738="","",IF(T1738=0.12,(U1738*0.4117)*0.4117,IF(T1738=0,(AI1738*0.07)*0.4117,U1738*0.4117)))</f>
        <v/>
      </c>
      <c r="AQ1738" s="47" t="str">
        <f aca="false">IF(AN1738="","",AO1738-AP1738)</f>
        <v/>
      </c>
      <c r="AR1738" s="50" t="str">
        <f aca="false">IFERROR(IF(AND(AC1738="SIM",Y1738="REVENDA",LEFT(AG1738,5)="ANEXO")*OR(AE1738="ANEXO I",AF1738="ANEXO II"),VLOOKUP(H1738,Dados!G:I,2,0),""),"INSERIR MVA")</f>
        <v/>
      </c>
      <c r="AS1738" s="48" t="str">
        <f aca="false">IF(LEFT(AG1738,5)="ANEXO",VLOOKUP(AG1738,Dados!$X$111:$Z$112,2,0)*(AI1738-Q1738),"")</f>
        <v/>
      </c>
      <c r="AT1738" s="48" t="str">
        <f aca="false">IFERROR(IF(AR1738="","",(AI1738*AR1738)+AI1738),"INSERIR MVA")</f>
        <v/>
      </c>
      <c r="AU1738" s="48" t="str">
        <f aca="false">IF(AT1738="","",IF(AY1738=0.04,U1738,AS1738*AY1738))</f>
        <v/>
      </c>
      <c r="AV1738" s="47" t="str">
        <f aca="false">IFERROR(IF(AU1738="","",(VLOOKUP(AG1738,Dados!$X$111:$Z$112,3,0)*AT1738*0.17)),"INSERIR MVA")</f>
        <v/>
      </c>
      <c r="AW1738" s="47" t="str">
        <f aca="false">IFERROR(IF(AR1738="","",AV1738-AU1738),"")</f>
        <v/>
      </c>
      <c r="AX1738" s="51" t="str">
        <f aca="false">IFERROR(IF(AC1738="NÃO","",IF(AM1738&lt;&gt;"",AM1738-W1738,IF(AQ1738&lt;&gt;"",AQ1738-W1738,IF(AW1738&lt;&gt;"",AW1738-W1738,"")))),"")</f>
        <v/>
      </c>
      <c r="AY1738" s="46" t="str">
        <f aca="false">IFERROR(IF(ISNA(VLOOKUP(R1738,Dados!$X$2:$Y$5,2,0)),VLOOKUP(D1738,Dados!$X$7:$Y$33,2,0),VLOOKUP(R1738,Dados!$X$2:$Y$5,2,0)),"")</f>
        <v/>
      </c>
      <c r="AZ1738" s="52" t="str">
        <f aca="false">IF(C1738="","",IF(AND(Y1738="CONSUMO",AC1738="NÃO")*OR(AG1738="-",AG1738="BIT"),IF(E1738&lt;&gt;"",(AI1738-(P1738+L1738-N1738+Q1738)*AY1738)/0.83),""))</f>
        <v/>
      </c>
      <c r="BA1738" s="51" t="str">
        <f aca="false">IF(AZ1738="","",AZ1738*0.17-((P1738+L1738-N1738+Q1738)*AY1738))</f>
        <v/>
      </c>
      <c r="BB1738" s="51" t="str">
        <f aca="false">IF(AND(Y1738="CONSUMO",AG1738="ANEXO I",AY1738&gt;4%),(AI1738-(P1738+L1738-N1738+Q1738)*0.0514)/0.83*(0.5177)*(0.17)-AI1738*0.0514,IF(AND(Y1738="CONSUMO",AG1738="ANEXO II",AY1738&gt;4%),(AI1738-(P1738+L1738-N1738+Q1738)*0.041)/0.83*(0.3295)*(0.17)-AI1738*0.041,IF(AND(Y1738="CONSUMO",AG1738="ANEXO I",AY1738=4%),(AI1738-(P1738+L1738-N1738+Q1738)*0.04)/0.83*(0.5177)*(0.17)-AI1738*0.04,IF(AND(Y1738="CONSUMO",AG1738="ANEXO II",AY1738=4%),(AI1738-(P1738+L1738-N1738+Q1738)*0.04)/0.83*(0.3295)*(0.17)-AI1738*0.04,""))))</f>
        <v/>
      </c>
      <c r="BC1738" s="51" t="str">
        <f aca="false">IF(C1738="","",IF(AND(Y1738="CONSUMO",AC1738="SIM")*OR(AG1738="-",AG1738="BIT"),IF(E1738&lt;&gt;"",(AI1738-(P1738+L1738-N1738+Q1738)*AY1738)/0.83),""))</f>
        <v/>
      </c>
      <c r="BD1738" s="51" t="str">
        <f aca="false">IF(BC1738="","",BC1738*0.17)</f>
        <v/>
      </c>
      <c r="BE1738" s="51" t="str">
        <f aca="false">IF(I1738=6908,0,IF(BC1738="","",BD1738-((P1738+L1738-N1738+Q1738)*AY1738)))</f>
        <v/>
      </c>
      <c r="BF1738" s="53" t="str">
        <f aca="false">IF(B1738="","",IF(OR(B1738="",E1738="Regime Normal"),0,(AI1738-Q1738)*VLOOKUP(R1738,Dados!$X$98:$Y$108,2,0)))</f>
        <v/>
      </c>
      <c r="BG1738" s="54" t="str">
        <f aca="false">IFERROR(VLOOKUP(I1738,Dados!$AC$27:$AD$43,2,0),IF(B1738="","",IF(D1738&lt;&gt;"MT",IF(AND(AC1738="SIM",Y1738="Revenda"),"2403",IF(AND(AC1738="SIM",Y1738="Consumo"),"2407",IF(AND(AC1738="NÃO",Y1738="Revenda"),"2102",IF(AND(AC1738="NÃO",Y1738="Consumo"),"2556",)))),REPLACE(I1738,1,1,1))))</f>
        <v/>
      </c>
    </row>
    <row r="1739" customFormat="false" ht="12.8" hidden="false" customHeight="true" outlineLevel="0" collapsed="false">
      <c r="Y1739" s="45"/>
      <c r="Z1739" s="46" t="str">
        <f aca="false">IF(B1739="","",(IFERROR(VLOOKUP(H1739,Dados!A$3:B$15000,2,0),"Não Encontrado")))</f>
        <v/>
      </c>
      <c r="AA1739" s="46" t="str">
        <f aca="false">IF(B1739="","",(IFERROR(VLOOKUP(G1739,Dados!C$3:E$15000,3,0),"Não Encontrado")))</f>
        <v/>
      </c>
      <c r="AB1739" s="46" t="str">
        <f aca="false">IFERROR(IF(Z1739&lt;&gt;"Não Encontrado",Z1739,IF(AA1739&lt;&gt;"Não Encontrado",AA1739,"")),"")</f>
        <v/>
      </c>
      <c r="AC1739" s="45" t="str">
        <f aca="false">IF(B1739="","",IF(AB1739="","NÃO","SIM"))</f>
        <v/>
      </c>
      <c r="AD1739" s="45" t="str">
        <f aca="false">IFERROR(VLOOKUP(G1739,Dados!$P$3:$R$500,3,0),"")</f>
        <v/>
      </c>
      <c r="AE1739" s="45" t="str">
        <f aca="false">IFERROR(VLOOKUP(G1739,Dados!$K$3:$L$500,2,0),"")</f>
        <v/>
      </c>
      <c r="AF1739" s="45" t="str">
        <f aca="false">IFERROR(VLOOKUP(G1739,Dados!$M$3:$N$500,2,0),"")</f>
        <v/>
      </c>
      <c r="AG1739" s="45" t="str">
        <f aca="false">IF(F1739="","",IF(AND(AD1739="",AE1739="",AF1739=""),"-",IF(AND(AD1739="BIT",AE1739="",AF1739=""),"BIT",IF(AND(AE1739="ANEXO I",AD1739="",AF1739=""),"ANEXO I",IF(AND(AF1739="ANEXO II",AD1739="",AE1739=""),"ANEXO II","Escolher")))))</f>
        <v/>
      </c>
      <c r="AH1739" s="45" t="str">
        <f aca="false">IF(AG1739&lt;&gt;"Pneus","",IFERROR(VLOOKUP(R1739,Dados!$X$2:$Z$5,3,0)*(AI1739-Q1739),VLOOKUP(D1739,Dados!$X$7:$Z$33,3,0)*(AI1739-Q1739)))</f>
        <v/>
      </c>
      <c r="AI1739" s="47" t="str">
        <f aca="false">IF(B1739="","",P1739+Q1739+O1739+M1739+L1739-N1739)</f>
        <v/>
      </c>
      <c r="AJ1739" s="48" t="str">
        <f aca="false">IFERROR(IF(AND(AC1739="SIM",AG1739="-",Y1739="REVENDA"),(AB1739/1+1)*AI1739,IF(AND(AC1739="SIM",AG1739="Pneus",Y1739="REVENDA"),(AB1739/1+1)*(AI1739-AH1739),"")),"")</f>
        <v/>
      </c>
      <c r="AK1739" s="48" t="str">
        <f aca="false">IF(AJ1739="","",AJ1739*17%)</f>
        <v/>
      </c>
      <c r="AL1739" s="48" t="str">
        <f aca="false">IFERROR(IF(AC1739="NÃO","",IF(AK1739="","",IF(E1739="Simples Nacional",BF1739,IF(T1739=0.12,U1739*0.5833337002,IF(T1739=0,AI1739*0.07,U1739))))),"")</f>
        <v/>
      </c>
      <c r="AM1739" s="47" t="str">
        <f aca="false">IFERROR(IF(AC1739="NÃO","",IF(OR(AG1739="-",AG1739="Pneus"),AK1739-AL1739,"")),"")</f>
        <v/>
      </c>
      <c r="AN1739" s="48" t="str">
        <f aca="false">IF(AND(Y1739="REVENDA",AC1739="SIM",AG1739="BIT"),((AB1739/1+1)*AI1739)*0.4117,"")</f>
        <v/>
      </c>
      <c r="AO1739" s="48" t="str">
        <f aca="false">IF(AN1739="","",AN1739*17%)</f>
        <v/>
      </c>
      <c r="AP1739" s="49" t="str">
        <f aca="false">IF(AN1739="","",IF(T1739=0.12,(U1739*0.4117)*0.4117,IF(T1739=0,(AI1739*0.07)*0.4117,U1739*0.4117)))</f>
        <v/>
      </c>
      <c r="AQ1739" s="47" t="str">
        <f aca="false">IF(AN1739="","",AO1739-AP1739)</f>
        <v/>
      </c>
      <c r="AR1739" s="50" t="str">
        <f aca="false">IFERROR(IF(AND(AC1739="SIM",Y1739="REVENDA",LEFT(AG1739,5)="ANEXO")*OR(AE1739="ANEXO I",AF1739="ANEXO II"),VLOOKUP(H1739,Dados!G:I,2,0),""),"INSERIR MVA")</f>
        <v/>
      </c>
      <c r="AS1739" s="48" t="str">
        <f aca="false">IF(LEFT(AG1739,5)="ANEXO",VLOOKUP(AG1739,Dados!$X$111:$Z$112,2,0)*(AI1739-Q1739),"")</f>
        <v/>
      </c>
      <c r="AT1739" s="48" t="str">
        <f aca="false">IFERROR(IF(AR1739="","",(AI1739*AR1739)+AI1739),"INSERIR MVA")</f>
        <v/>
      </c>
      <c r="AU1739" s="48" t="str">
        <f aca="false">IF(AT1739="","",IF(AY1739=0.04,U1739,AS1739*AY1739))</f>
        <v/>
      </c>
      <c r="AV1739" s="47" t="str">
        <f aca="false">IFERROR(IF(AU1739="","",(VLOOKUP(AG1739,Dados!$X$111:$Z$112,3,0)*AT1739*0.17)),"INSERIR MVA")</f>
        <v/>
      </c>
      <c r="AW1739" s="47" t="str">
        <f aca="false">IFERROR(IF(AR1739="","",AV1739-AU1739),"")</f>
        <v/>
      </c>
      <c r="AX1739" s="51" t="str">
        <f aca="false">IFERROR(IF(AC1739="NÃO","",IF(AM1739&lt;&gt;"",AM1739-W1739,IF(AQ1739&lt;&gt;"",AQ1739-W1739,IF(AW1739&lt;&gt;"",AW1739-W1739,"")))),"")</f>
        <v/>
      </c>
      <c r="AY1739" s="46" t="str">
        <f aca="false">IFERROR(IF(ISNA(VLOOKUP(R1739,Dados!$X$2:$Y$5,2,0)),VLOOKUP(D1739,Dados!$X$7:$Y$33,2,0),VLOOKUP(R1739,Dados!$X$2:$Y$5,2,0)),"")</f>
        <v/>
      </c>
      <c r="AZ1739" s="52" t="str">
        <f aca="false">IF(C1739="","",IF(AND(Y1739="CONSUMO",AC1739="NÃO")*OR(AG1739="-",AG1739="BIT"),IF(E1739&lt;&gt;"",(AI1739-(P1739+L1739-N1739+Q1739)*AY1739)/0.83),""))</f>
        <v/>
      </c>
      <c r="BA1739" s="51" t="str">
        <f aca="false">IF(AZ1739="","",AZ1739*0.17-((P1739+L1739-N1739+Q1739)*AY1739))</f>
        <v/>
      </c>
      <c r="BB1739" s="51" t="str">
        <f aca="false">IF(AND(Y1739="CONSUMO",AG1739="ANEXO I",AY1739&gt;4%),(AI1739-(P1739+L1739-N1739+Q1739)*0.0514)/0.83*(0.5177)*(0.17)-AI1739*0.0514,IF(AND(Y1739="CONSUMO",AG1739="ANEXO II",AY1739&gt;4%),(AI1739-(P1739+L1739-N1739+Q1739)*0.041)/0.83*(0.3295)*(0.17)-AI1739*0.041,IF(AND(Y1739="CONSUMO",AG1739="ANEXO I",AY1739=4%),(AI1739-(P1739+L1739-N1739+Q1739)*0.04)/0.83*(0.5177)*(0.17)-AI1739*0.04,IF(AND(Y1739="CONSUMO",AG1739="ANEXO II",AY1739=4%),(AI1739-(P1739+L1739-N1739+Q1739)*0.04)/0.83*(0.3295)*(0.17)-AI1739*0.04,""))))</f>
        <v/>
      </c>
      <c r="BC1739" s="51" t="str">
        <f aca="false">IF(C1739="","",IF(AND(Y1739="CONSUMO",AC1739="SIM")*OR(AG1739="-",AG1739="BIT"),IF(E1739&lt;&gt;"",(AI1739-(P1739+L1739-N1739+Q1739)*AY1739)/0.83),""))</f>
        <v/>
      </c>
      <c r="BD1739" s="51" t="str">
        <f aca="false">IF(BC1739="","",BC1739*0.17)</f>
        <v/>
      </c>
      <c r="BE1739" s="51" t="str">
        <f aca="false">IF(I1739=6908,0,IF(BC1739="","",BD1739-((P1739+L1739-N1739+Q1739)*AY1739)))</f>
        <v/>
      </c>
      <c r="BF1739" s="53" t="str">
        <f aca="false">IF(B1739="","",IF(OR(B1739="",E1739="Regime Normal"),0,(AI1739-Q1739)*VLOOKUP(R1739,Dados!$X$98:$Y$108,2,0)))</f>
        <v/>
      </c>
      <c r="BG1739" s="54" t="str">
        <f aca="false">IFERROR(VLOOKUP(I1739,Dados!$AC$27:$AD$43,2,0),IF(B1739="","",IF(D1739&lt;&gt;"MT",IF(AND(AC1739="SIM",Y1739="Revenda"),"2403",IF(AND(AC1739="SIM",Y1739="Consumo"),"2407",IF(AND(AC1739="NÃO",Y1739="Revenda"),"2102",IF(AND(AC1739="NÃO",Y1739="Consumo"),"2556",)))),REPLACE(I1739,1,1,1))))</f>
        <v/>
      </c>
    </row>
    <row r="1740" customFormat="false" ht="12.8" hidden="false" customHeight="true" outlineLevel="0" collapsed="false">
      <c r="Y1740" s="45"/>
      <c r="Z1740" s="46" t="str">
        <f aca="false">IF(B1740="","",(IFERROR(VLOOKUP(H1740,Dados!A$3:B$15000,2,0),"Não Encontrado")))</f>
        <v/>
      </c>
      <c r="AA1740" s="46" t="str">
        <f aca="false">IF(B1740="","",(IFERROR(VLOOKUP(G1740,Dados!C$3:E$15000,3,0),"Não Encontrado")))</f>
        <v/>
      </c>
      <c r="AB1740" s="46" t="str">
        <f aca="false">IFERROR(IF(Z1740&lt;&gt;"Não Encontrado",Z1740,IF(AA1740&lt;&gt;"Não Encontrado",AA1740,"")),"")</f>
        <v/>
      </c>
      <c r="AC1740" s="45" t="str">
        <f aca="false">IF(B1740="","",IF(AB1740="","NÃO","SIM"))</f>
        <v/>
      </c>
      <c r="AD1740" s="45" t="str">
        <f aca="false">IFERROR(VLOOKUP(G1740,Dados!$P$3:$R$500,3,0),"")</f>
        <v/>
      </c>
      <c r="AE1740" s="45" t="str">
        <f aca="false">IFERROR(VLOOKUP(G1740,Dados!$K$3:$L$500,2,0),"")</f>
        <v/>
      </c>
      <c r="AF1740" s="45" t="str">
        <f aca="false">IFERROR(VLOOKUP(G1740,Dados!$M$3:$N$500,2,0),"")</f>
        <v/>
      </c>
      <c r="AG1740" s="45" t="str">
        <f aca="false">IF(F1740="","",IF(AND(AD1740="",AE1740="",AF1740=""),"-",IF(AND(AD1740="BIT",AE1740="",AF1740=""),"BIT",IF(AND(AE1740="ANEXO I",AD1740="",AF1740=""),"ANEXO I",IF(AND(AF1740="ANEXO II",AD1740="",AE1740=""),"ANEXO II","Escolher")))))</f>
        <v/>
      </c>
      <c r="AH1740" s="45" t="str">
        <f aca="false">IF(AG1740&lt;&gt;"Pneus","",IFERROR(VLOOKUP(R1740,Dados!$X$2:$Z$5,3,0)*(AI1740-Q1740),VLOOKUP(D1740,Dados!$X$7:$Z$33,3,0)*(AI1740-Q1740)))</f>
        <v/>
      </c>
      <c r="AI1740" s="47" t="str">
        <f aca="false">IF(B1740="","",P1740+Q1740+O1740+M1740+L1740-N1740)</f>
        <v/>
      </c>
      <c r="AJ1740" s="48" t="str">
        <f aca="false">IFERROR(IF(AND(AC1740="SIM",AG1740="-",Y1740="REVENDA"),(AB1740/1+1)*AI1740,IF(AND(AC1740="SIM",AG1740="Pneus",Y1740="REVENDA"),(AB1740/1+1)*(AI1740-AH1740),"")),"")</f>
        <v/>
      </c>
      <c r="AK1740" s="48" t="str">
        <f aca="false">IF(AJ1740="","",AJ1740*17%)</f>
        <v/>
      </c>
      <c r="AL1740" s="48" t="str">
        <f aca="false">IFERROR(IF(AC1740="NÃO","",IF(AK1740="","",IF(E1740="Simples Nacional",BF1740,IF(T1740=0.12,U1740*0.5833337002,IF(T1740=0,AI1740*0.07,U1740))))),"")</f>
        <v/>
      </c>
      <c r="AM1740" s="47" t="str">
        <f aca="false">IFERROR(IF(AC1740="NÃO","",IF(OR(AG1740="-",AG1740="Pneus"),AK1740-AL1740,"")),"")</f>
        <v/>
      </c>
      <c r="AN1740" s="48" t="str">
        <f aca="false">IF(AND(Y1740="REVENDA",AC1740="SIM",AG1740="BIT"),((AB1740/1+1)*AI1740)*0.4117,"")</f>
        <v/>
      </c>
      <c r="AO1740" s="48" t="str">
        <f aca="false">IF(AN1740="","",AN1740*17%)</f>
        <v/>
      </c>
      <c r="AP1740" s="49" t="str">
        <f aca="false">IF(AN1740="","",IF(T1740=0.12,(U1740*0.4117)*0.4117,IF(T1740=0,(AI1740*0.07)*0.4117,U1740*0.4117)))</f>
        <v/>
      </c>
      <c r="AQ1740" s="47" t="str">
        <f aca="false">IF(AN1740="","",AO1740-AP1740)</f>
        <v/>
      </c>
      <c r="AR1740" s="50" t="str">
        <f aca="false">IFERROR(IF(AND(AC1740="SIM",Y1740="REVENDA",LEFT(AG1740,5)="ANEXO")*OR(AE1740="ANEXO I",AF1740="ANEXO II"),VLOOKUP(H1740,Dados!G:I,2,0),""),"INSERIR MVA")</f>
        <v/>
      </c>
      <c r="AS1740" s="48" t="str">
        <f aca="false">IF(LEFT(AG1740,5)="ANEXO",VLOOKUP(AG1740,Dados!$X$111:$Z$112,2,0)*(AI1740-Q1740),"")</f>
        <v/>
      </c>
      <c r="AT1740" s="48" t="str">
        <f aca="false">IFERROR(IF(AR1740="","",(AI1740*AR1740)+AI1740),"INSERIR MVA")</f>
        <v/>
      </c>
      <c r="AU1740" s="48" t="str">
        <f aca="false">IF(AT1740="","",IF(AY1740=0.04,U1740,AS1740*AY1740))</f>
        <v/>
      </c>
      <c r="AV1740" s="47" t="str">
        <f aca="false">IFERROR(IF(AU1740="","",(VLOOKUP(AG1740,Dados!$X$111:$Z$112,3,0)*AT1740*0.17)),"INSERIR MVA")</f>
        <v/>
      </c>
      <c r="AW1740" s="47" t="str">
        <f aca="false">IFERROR(IF(AR1740="","",AV1740-AU1740),"")</f>
        <v/>
      </c>
      <c r="AX1740" s="51" t="str">
        <f aca="false">IFERROR(IF(AC1740="NÃO","",IF(AM1740&lt;&gt;"",AM1740-W1740,IF(AQ1740&lt;&gt;"",AQ1740-W1740,IF(AW1740&lt;&gt;"",AW1740-W1740,"")))),"")</f>
        <v/>
      </c>
      <c r="AY1740" s="46" t="str">
        <f aca="false">IFERROR(IF(ISNA(VLOOKUP(R1740,Dados!$X$2:$Y$5,2,0)),VLOOKUP(D1740,Dados!$X$7:$Y$33,2,0),VLOOKUP(R1740,Dados!$X$2:$Y$5,2,0)),"")</f>
        <v/>
      </c>
      <c r="AZ1740" s="52" t="str">
        <f aca="false">IF(C1740="","",IF(AND(Y1740="CONSUMO",AC1740="NÃO")*OR(AG1740="-",AG1740="BIT"),IF(E1740&lt;&gt;"",(AI1740-(P1740+L1740-N1740+Q1740)*AY1740)/0.83),""))</f>
        <v/>
      </c>
      <c r="BA1740" s="51" t="str">
        <f aca="false">IF(AZ1740="","",AZ1740*0.17-((P1740+L1740-N1740+Q1740)*AY1740))</f>
        <v/>
      </c>
      <c r="BB1740" s="51" t="str">
        <f aca="false">IF(AND(Y1740="CONSUMO",AG1740="ANEXO I",AY1740&gt;4%),(AI1740-(P1740+L1740-N1740+Q1740)*0.0514)/0.83*(0.5177)*(0.17)-AI1740*0.0514,IF(AND(Y1740="CONSUMO",AG1740="ANEXO II",AY1740&gt;4%),(AI1740-(P1740+L1740-N1740+Q1740)*0.041)/0.83*(0.3295)*(0.17)-AI1740*0.041,IF(AND(Y1740="CONSUMO",AG1740="ANEXO I",AY1740=4%),(AI1740-(P1740+L1740-N1740+Q1740)*0.04)/0.83*(0.5177)*(0.17)-AI1740*0.04,IF(AND(Y1740="CONSUMO",AG1740="ANEXO II",AY1740=4%),(AI1740-(P1740+L1740-N1740+Q1740)*0.04)/0.83*(0.3295)*(0.17)-AI1740*0.04,""))))</f>
        <v/>
      </c>
      <c r="BC1740" s="51" t="str">
        <f aca="false">IF(C1740="","",IF(AND(Y1740="CONSUMO",AC1740="SIM")*OR(AG1740="-",AG1740="BIT"),IF(E1740&lt;&gt;"",(AI1740-(P1740+L1740-N1740+Q1740)*AY1740)/0.83),""))</f>
        <v/>
      </c>
      <c r="BD1740" s="51" t="str">
        <f aca="false">IF(BC1740="","",BC1740*0.17)</f>
        <v/>
      </c>
      <c r="BE1740" s="51" t="str">
        <f aca="false">IF(I1740=6908,0,IF(BC1740="","",BD1740-((P1740+L1740-N1740+Q1740)*AY1740)))</f>
        <v/>
      </c>
      <c r="BF1740" s="53" t="str">
        <f aca="false">IF(B1740="","",IF(OR(B1740="",E1740="Regime Normal"),0,(AI1740-Q1740)*VLOOKUP(R1740,Dados!$X$98:$Y$108,2,0)))</f>
        <v/>
      </c>
      <c r="BG1740" s="54" t="str">
        <f aca="false">IFERROR(VLOOKUP(I1740,Dados!$AC$27:$AD$43,2,0),IF(B1740="","",IF(D1740&lt;&gt;"MT",IF(AND(AC1740="SIM",Y1740="Revenda"),"2403",IF(AND(AC1740="SIM",Y1740="Consumo"),"2407",IF(AND(AC1740="NÃO",Y1740="Revenda"),"2102",IF(AND(AC1740="NÃO",Y1740="Consumo"),"2556",)))),REPLACE(I1740,1,1,1))))</f>
        <v/>
      </c>
    </row>
    <row r="1741" customFormat="false" ht="12.8" hidden="false" customHeight="true" outlineLevel="0" collapsed="false">
      <c r="Y1741" s="45"/>
      <c r="Z1741" s="46" t="str">
        <f aca="false">IF(B1741="","",(IFERROR(VLOOKUP(H1741,Dados!A$3:B$15000,2,0),"Não Encontrado")))</f>
        <v/>
      </c>
      <c r="AA1741" s="46" t="str">
        <f aca="false">IF(B1741="","",(IFERROR(VLOOKUP(G1741,Dados!C$3:E$15000,3,0),"Não Encontrado")))</f>
        <v/>
      </c>
      <c r="AB1741" s="46" t="str">
        <f aca="false">IFERROR(IF(Z1741&lt;&gt;"Não Encontrado",Z1741,IF(AA1741&lt;&gt;"Não Encontrado",AA1741,"")),"")</f>
        <v/>
      </c>
      <c r="AC1741" s="45" t="str">
        <f aca="false">IF(B1741="","",IF(AB1741="","NÃO","SIM"))</f>
        <v/>
      </c>
      <c r="AD1741" s="45" t="str">
        <f aca="false">IFERROR(VLOOKUP(G1741,Dados!$P$3:$R$500,3,0),"")</f>
        <v/>
      </c>
      <c r="AE1741" s="45" t="str">
        <f aca="false">IFERROR(VLOOKUP(G1741,Dados!$K$3:$L$500,2,0),"")</f>
        <v/>
      </c>
      <c r="AF1741" s="45" t="str">
        <f aca="false">IFERROR(VLOOKUP(G1741,Dados!$M$3:$N$500,2,0),"")</f>
        <v/>
      </c>
      <c r="AG1741" s="45" t="str">
        <f aca="false">IF(F1741="","",IF(AND(AD1741="",AE1741="",AF1741=""),"-",IF(AND(AD1741="BIT",AE1741="",AF1741=""),"BIT",IF(AND(AE1741="ANEXO I",AD1741="",AF1741=""),"ANEXO I",IF(AND(AF1741="ANEXO II",AD1741="",AE1741=""),"ANEXO II","Escolher")))))</f>
        <v/>
      </c>
      <c r="AH1741" s="45" t="str">
        <f aca="false">IF(AG1741&lt;&gt;"Pneus","",IFERROR(VLOOKUP(R1741,Dados!$X$2:$Z$5,3,0)*(AI1741-Q1741),VLOOKUP(D1741,Dados!$X$7:$Z$33,3,0)*(AI1741-Q1741)))</f>
        <v/>
      </c>
      <c r="AI1741" s="47" t="str">
        <f aca="false">IF(B1741="","",P1741+Q1741+O1741+M1741+L1741-N1741)</f>
        <v/>
      </c>
      <c r="AJ1741" s="48" t="str">
        <f aca="false">IFERROR(IF(AND(AC1741="SIM",AG1741="-",Y1741="REVENDA"),(AB1741/1+1)*AI1741,IF(AND(AC1741="SIM",AG1741="Pneus",Y1741="REVENDA"),(AB1741/1+1)*(AI1741-AH1741),"")),"")</f>
        <v/>
      </c>
      <c r="AK1741" s="48" t="str">
        <f aca="false">IF(AJ1741="","",AJ1741*17%)</f>
        <v/>
      </c>
      <c r="AL1741" s="48" t="str">
        <f aca="false">IFERROR(IF(AC1741="NÃO","",IF(AK1741="","",IF(E1741="Simples Nacional",BF1741,IF(T1741=0.12,U1741*0.5833337002,IF(T1741=0,AI1741*0.07,U1741))))),"")</f>
        <v/>
      </c>
      <c r="AM1741" s="47" t="str">
        <f aca="false">IFERROR(IF(AC1741="NÃO","",IF(OR(AG1741="-",AG1741="Pneus"),AK1741-AL1741,"")),"")</f>
        <v/>
      </c>
      <c r="AN1741" s="48" t="str">
        <f aca="false">IF(AND(Y1741="REVENDA",AC1741="SIM",AG1741="BIT"),((AB1741/1+1)*AI1741)*0.4117,"")</f>
        <v/>
      </c>
      <c r="AO1741" s="48" t="str">
        <f aca="false">IF(AN1741="","",AN1741*17%)</f>
        <v/>
      </c>
      <c r="AP1741" s="49" t="str">
        <f aca="false">IF(AN1741="","",IF(T1741=0.12,(U1741*0.4117)*0.4117,IF(T1741=0,(AI1741*0.07)*0.4117,U1741*0.4117)))</f>
        <v/>
      </c>
      <c r="AQ1741" s="47" t="str">
        <f aca="false">IF(AN1741="","",AO1741-AP1741)</f>
        <v/>
      </c>
      <c r="AR1741" s="50" t="str">
        <f aca="false">IFERROR(IF(AND(AC1741="SIM",Y1741="REVENDA",LEFT(AG1741,5)="ANEXO")*OR(AE1741="ANEXO I",AF1741="ANEXO II"),VLOOKUP(H1741,Dados!G:I,2,0),""),"INSERIR MVA")</f>
        <v/>
      </c>
      <c r="AS1741" s="48" t="str">
        <f aca="false">IF(LEFT(AG1741,5)="ANEXO",VLOOKUP(AG1741,Dados!$X$111:$Z$112,2,0)*(AI1741-Q1741),"")</f>
        <v/>
      </c>
      <c r="AT1741" s="48" t="str">
        <f aca="false">IFERROR(IF(AR1741="","",(AI1741*AR1741)+AI1741),"INSERIR MVA")</f>
        <v/>
      </c>
      <c r="AU1741" s="48" t="str">
        <f aca="false">IF(AT1741="","",IF(AY1741=0.04,U1741,AS1741*AY1741))</f>
        <v/>
      </c>
      <c r="AV1741" s="47" t="str">
        <f aca="false">IFERROR(IF(AU1741="","",(VLOOKUP(AG1741,Dados!$X$111:$Z$112,3,0)*AT1741*0.17)),"INSERIR MVA")</f>
        <v/>
      </c>
      <c r="AW1741" s="47" t="str">
        <f aca="false">IFERROR(IF(AR1741="","",AV1741-AU1741),"")</f>
        <v/>
      </c>
      <c r="AX1741" s="51" t="str">
        <f aca="false">IFERROR(IF(AC1741="NÃO","",IF(AM1741&lt;&gt;"",AM1741-W1741,IF(AQ1741&lt;&gt;"",AQ1741-W1741,IF(AW1741&lt;&gt;"",AW1741-W1741,"")))),"")</f>
        <v/>
      </c>
      <c r="AY1741" s="46" t="str">
        <f aca="false">IFERROR(IF(ISNA(VLOOKUP(R1741,Dados!$X$2:$Y$5,2,0)),VLOOKUP(D1741,Dados!$X$7:$Y$33,2,0),VLOOKUP(R1741,Dados!$X$2:$Y$5,2,0)),"")</f>
        <v/>
      </c>
      <c r="AZ1741" s="52" t="str">
        <f aca="false">IF(C1741="","",IF(AND(Y1741="CONSUMO",AC1741="NÃO")*OR(AG1741="-",AG1741="BIT"),IF(E1741&lt;&gt;"",(AI1741-(P1741+L1741-N1741+Q1741)*AY1741)/0.83),""))</f>
        <v/>
      </c>
      <c r="BA1741" s="51" t="str">
        <f aca="false">IF(AZ1741="","",AZ1741*0.17-((P1741+L1741-N1741+Q1741)*AY1741))</f>
        <v/>
      </c>
      <c r="BB1741" s="51" t="str">
        <f aca="false">IF(AND(Y1741="CONSUMO",AG1741="ANEXO I",AY1741&gt;4%),(AI1741-(P1741+L1741-N1741+Q1741)*0.0514)/0.83*(0.5177)*(0.17)-AI1741*0.0514,IF(AND(Y1741="CONSUMO",AG1741="ANEXO II",AY1741&gt;4%),(AI1741-(P1741+L1741-N1741+Q1741)*0.041)/0.83*(0.3295)*(0.17)-AI1741*0.041,IF(AND(Y1741="CONSUMO",AG1741="ANEXO I",AY1741=4%),(AI1741-(P1741+L1741-N1741+Q1741)*0.04)/0.83*(0.5177)*(0.17)-AI1741*0.04,IF(AND(Y1741="CONSUMO",AG1741="ANEXO II",AY1741=4%),(AI1741-(P1741+L1741-N1741+Q1741)*0.04)/0.83*(0.3295)*(0.17)-AI1741*0.04,""))))</f>
        <v/>
      </c>
      <c r="BC1741" s="51" t="str">
        <f aca="false">IF(C1741="","",IF(AND(Y1741="CONSUMO",AC1741="SIM")*OR(AG1741="-",AG1741="BIT"),IF(E1741&lt;&gt;"",(AI1741-(P1741+L1741-N1741+Q1741)*AY1741)/0.83),""))</f>
        <v/>
      </c>
      <c r="BD1741" s="51" t="str">
        <f aca="false">IF(BC1741="","",BC1741*0.17)</f>
        <v/>
      </c>
      <c r="BE1741" s="51" t="str">
        <f aca="false">IF(I1741=6908,0,IF(BC1741="","",BD1741-((P1741+L1741-N1741+Q1741)*AY1741)))</f>
        <v/>
      </c>
      <c r="BF1741" s="53" t="str">
        <f aca="false">IF(B1741="","",IF(OR(B1741="",E1741="Regime Normal"),0,(AI1741-Q1741)*VLOOKUP(R1741,Dados!$X$98:$Y$108,2,0)))</f>
        <v/>
      </c>
      <c r="BG1741" s="54" t="str">
        <f aca="false">IFERROR(VLOOKUP(I1741,Dados!$AC$27:$AD$43,2,0),IF(B1741="","",IF(D1741&lt;&gt;"MT",IF(AND(AC1741="SIM",Y1741="Revenda"),"2403",IF(AND(AC1741="SIM",Y1741="Consumo"),"2407",IF(AND(AC1741="NÃO",Y1741="Revenda"),"2102",IF(AND(AC1741="NÃO",Y1741="Consumo"),"2556",)))),REPLACE(I1741,1,1,1))))</f>
        <v/>
      </c>
    </row>
    <row r="1742" customFormat="false" ht="12.8" hidden="false" customHeight="true" outlineLevel="0" collapsed="false">
      <c r="Y1742" s="45"/>
      <c r="Z1742" s="46" t="str">
        <f aca="false">IF(B1742="","",(IFERROR(VLOOKUP(H1742,Dados!A$3:B$15000,2,0),"Não Encontrado")))</f>
        <v/>
      </c>
      <c r="AA1742" s="46" t="str">
        <f aca="false">IF(B1742="","",(IFERROR(VLOOKUP(G1742,Dados!C$3:E$15000,3,0),"Não Encontrado")))</f>
        <v/>
      </c>
      <c r="AB1742" s="46" t="str">
        <f aca="false">IFERROR(IF(Z1742&lt;&gt;"Não Encontrado",Z1742,IF(AA1742&lt;&gt;"Não Encontrado",AA1742,"")),"")</f>
        <v/>
      </c>
      <c r="AC1742" s="45" t="str">
        <f aca="false">IF(B1742="","",IF(AB1742="","NÃO","SIM"))</f>
        <v/>
      </c>
      <c r="AD1742" s="45" t="str">
        <f aca="false">IFERROR(VLOOKUP(G1742,Dados!$P$3:$R$500,3,0),"")</f>
        <v/>
      </c>
      <c r="AE1742" s="45" t="str">
        <f aca="false">IFERROR(VLOOKUP(G1742,Dados!$K$3:$L$500,2,0),"")</f>
        <v/>
      </c>
      <c r="AF1742" s="45" t="str">
        <f aca="false">IFERROR(VLOOKUP(G1742,Dados!$M$3:$N$500,2,0),"")</f>
        <v/>
      </c>
      <c r="AG1742" s="45" t="str">
        <f aca="false">IF(F1742="","",IF(AND(AD1742="",AE1742="",AF1742=""),"-",IF(AND(AD1742="BIT",AE1742="",AF1742=""),"BIT",IF(AND(AE1742="ANEXO I",AD1742="",AF1742=""),"ANEXO I",IF(AND(AF1742="ANEXO II",AD1742="",AE1742=""),"ANEXO II","Escolher")))))</f>
        <v/>
      </c>
      <c r="AH1742" s="45" t="str">
        <f aca="false">IF(AG1742&lt;&gt;"Pneus","",IFERROR(VLOOKUP(R1742,Dados!$X$2:$Z$5,3,0)*(AI1742-Q1742),VLOOKUP(D1742,Dados!$X$7:$Z$33,3,0)*(AI1742-Q1742)))</f>
        <v/>
      </c>
      <c r="AI1742" s="47" t="str">
        <f aca="false">IF(B1742="","",P1742+Q1742+O1742+M1742+L1742-N1742)</f>
        <v/>
      </c>
      <c r="AJ1742" s="48" t="str">
        <f aca="false">IFERROR(IF(AND(AC1742="SIM",AG1742="-",Y1742="REVENDA"),(AB1742/1+1)*AI1742,IF(AND(AC1742="SIM",AG1742="Pneus",Y1742="REVENDA"),(AB1742/1+1)*(AI1742-AH1742),"")),"")</f>
        <v/>
      </c>
      <c r="AK1742" s="48" t="str">
        <f aca="false">IF(AJ1742="","",AJ1742*17%)</f>
        <v/>
      </c>
      <c r="AL1742" s="48" t="str">
        <f aca="false">IFERROR(IF(AC1742="NÃO","",IF(AK1742="","",IF(E1742="Simples Nacional",BF1742,IF(T1742=0.12,U1742*0.5833337002,IF(T1742=0,AI1742*0.07,U1742))))),"")</f>
        <v/>
      </c>
      <c r="AM1742" s="47" t="str">
        <f aca="false">IFERROR(IF(AC1742="NÃO","",IF(OR(AG1742="-",AG1742="Pneus"),AK1742-AL1742,"")),"")</f>
        <v/>
      </c>
      <c r="AN1742" s="48" t="str">
        <f aca="false">IF(AND(Y1742="REVENDA",AC1742="SIM",AG1742="BIT"),((AB1742/1+1)*AI1742)*0.4117,"")</f>
        <v/>
      </c>
      <c r="AO1742" s="48" t="str">
        <f aca="false">IF(AN1742="","",AN1742*17%)</f>
        <v/>
      </c>
      <c r="AP1742" s="49" t="str">
        <f aca="false">IF(AN1742="","",IF(T1742=0.12,(U1742*0.4117)*0.4117,IF(T1742=0,(AI1742*0.07)*0.4117,U1742*0.4117)))</f>
        <v/>
      </c>
      <c r="AQ1742" s="47" t="str">
        <f aca="false">IF(AN1742="","",AO1742-AP1742)</f>
        <v/>
      </c>
      <c r="AR1742" s="50" t="str">
        <f aca="false">IFERROR(IF(AND(AC1742="SIM",Y1742="REVENDA",LEFT(AG1742,5)="ANEXO")*OR(AE1742="ANEXO I",AF1742="ANEXO II"),VLOOKUP(H1742,Dados!G:I,2,0),""),"INSERIR MVA")</f>
        <v/>
      </c>
      <c r="AS1742" s="48" t="str">
        <f aca="false">IF(LEFT(AG1742,5)="ANEXO",VLOOKUP(AG1742,Dados!$X$111:$Z$112,2,0)*(AI1742-Q1742),"")</f>
        <v/>
      </c>
      <c r="AT1742" s="48" t="str">
        <f aca="false">IFERROR(IF(AR1742="","",(AI1742*AR1742)+AI1742),"INSERIR MVA")</f>
        <v/>
      </c>
      <c r="AU1742" s="48" t="str">
        <f aca="false">IF(AT1742="","",IF(AY1742=0.04,U1742,AS1742*AY1742))</f>
        <v/>
      </c>
      <c r="AV1742" s="47" t="str">
        <f aca="false">IFERROR(IF(AU1742="","",(VLOOKUP(AG1742,Dados!$X$111:$Z$112,3,0)*AT1742*0.17)),"INSERIR MVA")</f>
        <v/>
      </c>
      <c r="AW1742" s="47" t="str">
        <f aca="false">IFERROR(IF(AR1742="","",AV1742-AU1742),"")</f>
        <v/>
      </c>
      <c r="AX1742" s="51" t="str">
        <f aca="false">IFERROR(IF(AC1742="NÃO","",IF(AM1742&lt;&gt;"",AM1742-W1742,IF(AQ1742&lt;&gt;"",AQ1742-W1742,IF(AW1742&lt;&gt;"",AW1742-W1742,"")))),"")</f>
        <v/>
      </c>
      <c r="AY1742" s="46" t="str">
        <f aca="false">IFERROR(IF(ISNA(VLOOKUP(R1742,Dados!$X$2:$Y$5,2,0)),VLOOKUP(D1742,Dados!$X$7:$Y$33,2,0),VLOOKUP(R1742,Dados!$X$2:$Y$5,2,0)),"")</f>
        <v/>
      </c>
      <c r="AZ1742" s="52" t="str">
        <f aca="false">IF(C1742="","",IF(AND(Y1742="CONSUMO",AC1742="NÃO")*OR(AG1742="-",AG1742="BIT"),IF(E1742&lt;&gt;"",(AI1742-(P1742+L1742-N1742+Q1742)*AY1742)/0.83),""))</f>
        <v/>
      </c>
      <c r="BA1742" s="51" t="str">
        <f aca="false">IF(AZ1742="","",AZ1742*0.17-((P1742+L1742-N1742+Q1742)*AY1742))</f>
        <v/>
      </c>
      <c r="BB1742" s="51" t="str">
        <f aca="false">IF(AND(Y1742="CONSUMO",AG1742="ANEXO I",AY1742&gt;4%),(AI1742-(P1742+L1742-N1742+Q1742)*0.0514)/0.83*(0.5177)*(0.17)-AI1742*0.0514,IF(AND(Y1742="CONSUMO",AG1742="ANEXO II",AY1742&gt;4%),(AI1742-(P1742+L1742-N1742+Q1742)*0.041)/0.83*(0.3295)*(0.17)-AI1742*0.041,IF(AND(Y1742="CONSUMO",AG1742="ANEXO I",AY1742=4%),(AI1742-(P1742+L1742-N1742+Q1742)*0.04)/0.83*(0.5177)*(0.17)-AI1742*0.04,IF(AND(Y1742="CONSUMO",AG1742="ANEXO II",AY1742=4%),(AI1742-(P1742+L1742-N1742+Q1742)*0.04)/0.83*(0.3295)*(0.17)-AI1742*0.04,""))))</f>
        <v/>
      </c>
      <c r="BC1742" s="51" t="str">
        <f aca="false">IF(C1742="","",IF(AND(Y1742="CONSUMO",AC1742="SIM")*OR(AG1742="-",AG1742="BIT"),IF(E1742&lt;&gt;"",(AI1742-(P1742+L1742-N1742+Q1742)*AY1742)/0.83),""))</f>
        <v/>
      </c>
      <c r="BD1742" s="51" t="str">
        <f aca="false">IF(BC1742="","",BC1742*0.17)</f>
        <v/>
      </c>
      <c r="BE1742" s="51" t="str">
        <f aca="false">IF(I1742=6908,0,IF(BC1742="","",BD1742-((P1742+L1742-N1742+Q1742)*AY1742)))</f>
        <v/>
      </c>
      <c r="BF1742" s="53" t="str">
        <f aca="false">IF(B1742="","",IF(OR(B1742="",E1742="Regime Normal"),0,(AI1742-Q1742)*VLOOKUP(R1742,Dados!$X$98:$Y$108,2,0)))</f>
        <v/>
      </c>
      <c r="BG1742" s="54" t="str">
        <f aca="false">IFERROR(VLOOKUP(I1742,Dados!$AC$27:$AD$43,2,0),IF(B1742="","",IF(D1742&lt;&gt;"MT",IF(AND(AC1742="SIM",Y1742="Revenda"),"2403",IF(AND(AC1742="SIM",Y1742="Consumo"),"2407",IF(AND(AC1742="NÃO",Y1742="Revenda"),"2102",IF(AND(AC1742="NÃO",Y1742="Consumo"),"2556",)))),REPLACE(I1742,1,1,1))))</f>
        <v/>
      </c>
    </row>
    <row r="1743" customFormat="false" ht="12.8" hidden="false" customHeight="true" outlineLevel="0" collapsed="false">
      <c r="Y1743" s="45"/>
      <c r="Z1743" s="46" t="str">
        <f aca="false">IF(B1743="","",(IFERROR(VLOOKUP(H1743,Dados!A$3:B$15000,2,0),"Não Encontrado")))</f>
        <v/>
      </c>
      <c r="AA1743" s="46" t="str">
        <f aca="false">IF(B1743="","",(IFERROR(VLOOKUP(G1743,Dados!C$3:E$15000,3,0),"Não Encontrado")))</f>
        <v/>
      </c>
      <c r="AB1743" s="46" t="str">
        <f aca="false">IFERROR(IF(Z1743&lt;&gt;"Não Encontrado",Z1743,IF(AA1743&lt;&gt;"Não Encontrado",AA1743,"")),"")</f>
        <v/>
      </c>
      <c r="AC1743" s="45" t="str">
        <f aca="false">IF(B1743="","",IF(AB1743="","NÃO","SIM"))</f>
        <v/>
      </c>
      <c r="AD1743" s="45" t="str">
        <f aca="false">IFERROR(VLOOKUP(G1743,Dados!$P$3:$R$500,3,0),"")</f>
        <v/>
      </c>
      <c r="AE1743" s="45" t="str">
        <f aca="false">IFERROR(VLOOKUP(G1743,Dados!$K$3:$L$500,2,0),"")</f>
        <v/>
      </c>
      <c r="AF1743" s="45" t="str">
        <f aca="false">IFERROR(VLOOKUP(G1743,Dados!$M$3:$N$500,2,0),"")</f>
        <v/>
      </c>
      <c r="AG1743" s="45" t="str">
        <f aca="false">IF(F1743="","",IF(AND(AD1743="",AE1743="",AF1743=""),"-",IF(AND(AD1743="BIT",AE1743="",AF1743=""),"BIT",IF(AND(AE1743="ANEXO I",AD1743="",AF1743=""),"ANEXO I",IF(AND(AF1743="ANEXO II",AD1743="",AE1743=""),"ANEXO II","Escolher")))))</f>
        <v/>
      </c>
      <c r="AH1743" s="45" t="str">
        <f aca="false">IF(AG1743&lt;&gt;"Pneus","",IFERROR(VLOOKUP(R1743,Dados!$X$2:$Z$5,3,0)*(AI1743-Q1743),VLOOKUP(D1743,Dados!$X$7:$Z$33,3,0)*(AI1743-Q1743)))</f>
        <v/>
      </c>
      <c r="AI1743" s="47" t="str">
        <f aca="false">IF(B1743="","",P1743+Q1743+O1743+M1743+L1743-N1743)</f>
        <v/>
      </c>
      <c r="AJ1743" s="48" t="str">
        <f aca="false">IFERROR(IF(AND(AC1743="SIM",AG1743="-",Y1743="REVENDA"),(AB1743/1+1)*AI1743,IF(AND(AC1743="SIM",AG1743="Pneus",Y1743="REVENDA"),(AB1743/1+1)*(AI1743-AH1743),"")),"")</f>
        <v/>
      </c>
      <c r="AK1743" s="48" t="str">
        <f aca="false">IF(AJ1743="","",AJ1743*17%)</f>
        <v/>
      </c>
      <c r="AL1743" s="48" t="str">
        <f aca="false">IFERROR(IF(AC1743="NÃO","",IF(AK1743="","",IF(E1743="Simples Nacional",BF1743,IF(T1743=0.12,U1743*0.5833337002,IF(T1743=0,AI1743*0.07,U1743))))),"")</f>
        <v/>
      </c>
      <c r="AM1743" s="47" t="str">
        <f aca="false">IFERROR(IF(AC1743="NÃO","",IF(OR(AG1743="-",AG1743="Pneus"),AK1743-AL1743,"")),"")</f>
        <v/>
      </c>
      <c r="AN1743" s="48" t="str">
        <f aca="false">IF(AND(Y1743="REVENDA",AC1743="SIM",AG1743="BIT"),((AB1743/1+1)*AI1743)*0.4117,"")</f>
        <v/>
      </c>
      <c r="AO1743" s="48" t="str">
        <f aca="false">IF(AN1743="","",AN1743*17%)</f>
        <v/>
      </c>
      <c r="AP1743" s="49" t="str">
        <f aca="false">IF(AN1743="","",IF(T1743=0.12,(U1743*0.4117)*0.4117,IF(T1743=0,(AI1743*0.07)*0.4117,U1743*0.4117)))</f>
        <v/>
      </c>
      <c r="AQ1743" s="47" t="str">
        <f aca="false">IF(AN1743="","",AO1743-AP1743)</f>
        <v/>
      </c>
      <c r="AR1743" s="50" t="str">
        <f aca="false">IFERROR(IF(AND(AC1743="SIM",Y1743="REVENDA",LEFT(AG1743,5)="ANEXO")*OR(AE1743="ANEXO I",AF1743="ANEXO II"),VLOOKUP(H1743,Dados!G:I,2,0),""),"INSERIR MVA")</f>
        <v/>
      </c>
      <c r="AS1743" s="48" t="str">
        <f aca="false">IF(LEFT(AG1743,5)="ANEXO",VLOOKUP(AG1743,Dados!$X$111:$Z$112,2,0)*(AI1743-Q1743),"")</f>
        <v/>
      </c>
      <c r="AT1743" s="48" t="str">
        <f aca="false">IFERROR(IF(AR1743="","",(AI1743*AR1743)+AI1743),"INSERIR MVA")</f>
        <v/>
      </c>
      <c r="AU1743" s="48" t="str">
        <f aca="false">IF(AT1743="","",IF(AY1743=0.04,U1743,AS1743*AY1743))</f>
        <v/>
      </c>
      <c r="AV1743" s="47" t="str">
        <f aca="false">IFERROR(IF(AU1743="","",(VLOOKUP(AG1743,Dados!$X$111:$Z$112,3,0)*AT1743*0.17)),"INSERIR MVA")</f>
        <v/>
      </c>
      <c r="AW1743" s="47" t="str">
        <f aca="false">IFERROR(IF(AR1743="","",AV1743-AU1743),"")</f>
        <v/>
      </c>
      <c r="AX1743" s="51" t="str">
        <f aca="false">IFERROR(IF(AC1743="NÃO","",IF(AM1743&lt;&gt;"",AM1743-W1743,IF(AQ1743&lt;&gt;"",AQ1743-W1743,IF(AW1743&lt;&gt;"",AW1743-W1743,"")))),"")</f>
        <v/>
      </c>
      <c r="AY1743" s="46" t="str">
        <f aca="false">IFERROR(IF(ISNA(VLOOKUP(R1743,Dados!$X$2:$Y$5,2,0)),VLOOKUP(D1743,Dados!$X$7:$Y$33,2,0),VLOOKUP(R1743,Dados!$X$2:$Y$5,2,0)),"")</f>
        <v/>
      </c>
      <c r="AZ1743" s="52" t="str">
        <f aca="false">IF(C1743="","",IF(AND(Y1743="CONSUMO",AC1743="NÃO")*OR(AG1743="-",AG1743="BIT"),IF(E1743&lt;&gt;"",(AI1743-(P1743+L1743-N1743+Q1743)*AY1743)/0.83),""))</f>
        <v/>
      </c>
      <c r="BA1743" s="51" t="str">
        <f aca="false">IF(AZ1743="","",AZ1743*0.17-((P1743+L1743-N1743+Q1743)*AY1743))</f>
        <v/>
      </c>
      <c r="BB1743" s="51" t="str">
        <f aca="false">IF(AND(Y1743="CONSUMO",AG1743="ANEXO I",AY1743&gt;4%),(AI1743-(P1743+L1743-N1743+Q1743)*0.0514)/0.83*(0.5177)*(0.17)-AI1743*0.0514,IF(AND(Y1743="CONSUMO",AG1743="ANEXO II",AY1743&gt;4%),(AI1743-(P1743+L1743-N1743+Q1743)*0.041)/0.83*(0.3295)*(0.17)-AI1743*0.041,IF(AND(Y1743="CONSUMO",AG1743="ANEXO I",AY1743=4%),(AI1743-(P1743+L1743-N1743+Q1743)*0.04)/0.83*(0.5177)*(0.17)-AI1743*0.04,IF(AND(Y1743="CONSUMO",AG1743="ANEXO II",AY1743=4%),(AI1743-(P1743+L1743-N1743+Q1743)*0.04)/0.83*(0.3295)*(0.17)-AI1743*0.04,""))))</f>
        <v/>
      </c>
      <c r="BC1743" s="51" t="str">
        <f aca="false">IF(C1743="","",IF(AND(Y1743="CONSUMO",AC1743="SIM")*OR(AG1743="-",AG1743="BIT"),IF(E1743&lt;&gt;"",(AI1743-(P1743+L1743-N1743+Q1743)*AY1743)/0.83),""))</f>
        <v/>
      </c>
      <c r="BD1743" s="51" t="str">
        <f aca="false">IF(BC1743="","",BC1743*0.17)</f>
        <v/>
      </c>
      <c r="BE1743" s="51" t="str">
        <f aca="false">IF(I1743=6908,0,IF(BC1743="","",BD1743-((P1743+L1743-N1743+Q1743)*AY1743)))</f>
        <v/>
      </c>
      <c r="BF1743" s="53" t="str">
        <f aca="false">IF(B1743="","",IF(OR(B1743="",E1743="Regime Normal"),0,(AI1743-Q1743)*VLOOKUP(R1743,Dados!$X$98:$Y$108,2,0)))</f>
        <v/>
      </c>
      <c r="BG1743" s="54" t="str">
        <f aca="false">IFERROR(VLOOKUP(I1743,Dados!$AC$27:$AD$43,2,0),IF(B1743="","",IF(D1743&lt;&gt;"MT",IF(AND(AC1743="SIM",Y1743="Revenda"),"2403",IF(AND(AC1743="SIM",Y1743="Consumo"),"2407",IF(AND(AC1743="NÃO",Y1743="Revenda"),"2102",IF(AND(AC1743="NÃO",Y1743="Consumo"),"2556",)))),REPLACE(I1743,1,1,1))))</f>
        <v/>
      </c>
    </row>
    <row r="1744" customFormat="false" ht="12.8" hidden="false" customHeight="true" outlineLevel="0" collapsed="false">
      <c r="Y1744" s="45"/>
      <c r="Z1744" s="46" t="str">
        <f aca="false">IF(B1744="","",(IFERROR(VLOOKUP(H1744,Dados!A$3:B$15000,2,0),"Não Encontrado")))</f>
        <v/>
      </c>
      <c r="AA1744" s="46" t="str">
        <f aca="false">IF(B1744="","",(IFERROR(VLOOKUP(G1744,Dados!C$3:E$15000,3,0),"Não Encontrado")))</f>
        <v/>
      </c>
      <c r="AB1744" s="46" t="str">
        <f aca="false">IFERROR(IF(Z1744&lt;&gt;"Não Encontrado",Z1744,IF(AA1744&lt;&gt;"Não Encontrado",AA1744,"")),"")</f>
        <v/>
      </c>
      <c r="AC1744" s="45" t="str">
        <f aca="false">IF(B1744="","",IF(AB1744="","NÃO","SIM"))</f>
        <v/>
      </c>
      <c r="AD1744" s="45" t="str">
        <f aca="false">IFERROR(VLOOKUP(G1744,Dados!$P$3:$R$500,3,0),"")</f>
        <v/>
      </c>
      <c r="AE1744" s="45" t="str">
        <f aca="false">IFERROR(VLOOKUP(G1744,Dados!$K$3:$L$500,2,0),"")</f>
        <v/>
      </c>
      <c r="AF1744" s="45" t="str">
        <f aca="false">IFERROR(VLOOKUP(G1744,Dados!$M$3:$N$500,2,0),"")</f>
        <v/>
      </c>
      <c r="AG1744" s="45" t="str">
        <f aca="false">IF(F1744="","",IF(AND(AD1744="",AE1744="",AF1744=""),"-",IF(AND(AD1744="BIT",AE1744="",AF1744=""),"BIT",IF(AND(AE1744="ANEXO I",AD1744="",AF1744=""),"ANEXO I",IF(AND(AF1744="ANEXO II",AD1744="",AE1744=""),"ANEXO II","Escolher")))))</f>
        <v/>
      </c>
      <c r="AH1744" s="45" t="str">
        <f aca="false">IF(AG1744&lt;&gt;"Pneus","",IFERROR(VLOOKUP(R1744,Dados!$X$2:$Z$5,3,0)*(AI1744-Q1744),VLOOKUP(D1744,Dados!$X$7:$Z$33,3,0)*(AI1744-Q1744)))</f>
        <v/>
      </c>
      <c r="AI1744" s="47" t="str">
        <f aca="false">IF(B1744="","",P1744+Q1744+O1744+M1744+L1744-N1744)</f>
        <v/>
      </c>
      <c r="AJ1744" s="48" t="str">
        <f aca="false">IFERROR(IF(AND(AC1744="SIM",AG1744="-",Y1744="REVENDA"),(AB1744/1+1)*AI1744,IF(AND(AC1744="SIM",AG1744="Pneus",Y1744="REVENDA"),(AB1744/1+1)*(AI1744-AH1744),"")),"")</f>
        <v/>
      </c>
      <c r="AK1744" s="48" t="str">
        <f aca="false">IF(AJ1744="","",AJ1744*17%)</f>
        <v/>
      </c>
      <c r="AL1744" s="48" t="str">
        <f aca="false">IFERROR(IF(AC1744="NÃO","",IF(AK1744="","",IF(E1744="Simples Nacional",BF1744,IF(T1744=0.12,U1744*0.5833337002,IF(T1744=0,AI1744*0.07,U1744))))),"")</f>
        <v/>
      </c>
      <c r="AM1744" s="47" t="str">
        <f aca="false">IFERROR(IF(AC1744="NÃO","",IF(OR(AG1744="-",AG1744="Pneus"),AK1744-AL1744,"")),"")</f>
        <v/>
      </c>
      <c r="AN1744" s="48" t="str">
        <f aca="false">IF(AND(Y1744="REVENDA",AC1744="SIM",AG1744="BIT"),((AB1744/1+1)*AI1744)*0.4117,"")</f>
        <v/>
      </c>
      <c r="AO1744" s="48" t="str">
        <f aca="false">IF(AN1744="","",AN1744*17%)</f>
        <v/>
      </c>
      <c r="AP1744" s="49" t="str">
        <f aca="false">IF(AN1744="","",IF(T1744=0.12,(U1744*0.4117)*0.4117,IF(T1744=0,(AI1744*0.07)*0.4117,U1744*0.4117)))</f>
        <v/>
      </c>
      <c r="AQ1744" s="47" t="str">
        <f aca="false">IF(AN1744="","",AO1744-AP1744)</f>
        <v/>
      </c>
      <c r="AR1744" s="50" t="str">
        <f aca="false">IFERROR(IF(AND(AC1744="SIM",Y1744="REVENDA",LEFT(AG1744,5)="ANEXO")*OR(AE1744="ANEXO I",AF1744="ANEXO II"),VLOOKUP(H1744,Dados!G:I,2,0),""),"INSERIR MVA")</f>
        <v/>
      </c>
      <c r="AS1744" s="48" t="str">
        <f aca="false">IF(LEFT(AG1744,5)="ANEXO",VLOOKUP(AG1744,Dados!$X$111:$Z$112,2,0)*(AI1744-Q1744),"")</f>
        <v/>
      </c>
      <c r="AT1744" s="48" t="str">
        <f aca="false">IFERROR(IF(AR1744="","",(AI1744*AR1744)+AI1744),"INSERIR MVA")</f>
        <v/>
      </c>
      <c r="AU1744" s="48" t="str">
        <f aca="false">IF(AT1744="","",IF(AY1744=0.04,U1744,AS1744*AY1744))</f>
        <v/>
      </c>
      <c r="AV1744" s="47" t="str">
        <f aca="false">IFERROR(IF(AU1744="","",(VLOOKUP(AG1744,Dados!$X$111:$Z$112,3,0)*AT1744*0.17)),"INSERIR MVA")</f>
        <v/>
      </c>
      <c r="AW1744" s="47" t="str">
        <f aca="false">IFERROR(IF(AR1744="","",AV1744-AU1744),"")</f>
        <v/>
      </c>
      <c r="AX1744" s="51" t="str">
        <f aca="false">IFERROR(IF(AC1744="NÃO","",IF(AM1744&lt;&gt;"",AM1744-W1744,IF(AQ1744&lt;&gt;"",AQ1744-W1744,IF(AW1744&lt;&gt;"",AW1744-W1744,"")))),"")</f>
        <v/>
      </c>
      <c r="AY1744" s="46" t="str">
        <f aca="false">IFERROR(IF(ISNA(VLOOKUP(R1744,Dados!$X$2:$Y$5,2,0)),VLOOKUP(D1744,Dados!$X$7:$Y$33,2,0),VLOOKUP(R1744,Dados!$X$2:$Y$5,2,0)),"")</f>
        <v/>
      </c>
      <c r="AZ1744" s="52" t="str">
        <f aca="false">IF(C1744="","",IF(AND(Y1744="CONSUMO",AC1744="NÃO")*OR(AG1744="-",AG1744="BIT"),IF(E1744&lt;&gt;"",(AI1744-(P1744+L1744-N1744+Q1744)*AY1744)/0.83),""))</f>
        <v/>
      </c>
      <c r="BA1744" s="51" t="str">
        <f aca="false">IF(AZ1744="","",AZ1744*0.17-((P1744+L1744-N1744+Q1744)*AY1744))</f>
        <v/>
      </c>
      <c r="BB1744" s="51" t="str">
        <f aca="false">IF(AND(Y1744="CONSUMO",AG1744="ANEXO I",AY1744&gt;4%),(AI1744-(P1744+L1744-N1744+Q1744)*0.0514)/0.83*(0.5177)*(0.17)-AI1744*0.0514,IF(AND(Y1744="CONSUMO",AG1744="ANEXO II",AY1744&gt;4%),(AI1744-(P1744+L1744-N1744+Q1744)*0.041)/0.83*(0.3295)*(0.17)-AI1744*0.041,IF(AND(Y1744="CONSUMO",AG1744="ANEXO I",AY1744=4%),(AI1744-(P1744+L1744-N1744+Q1744)*0.04)/0.83*(0.5177)*(0.17)-AI1744*0.04,IF(AND(Y1744="CONSUMO",AG1744="ANEXO II",AY1744=4%),(AI1744-(P1744+L1744-N1744+Q1744)*0.04)/0.83*(0.3295)*(0.17)-AI1744*0.04,""))))</f>
        <v/>
      </c>
      <c r="BC1744" s="51" t="str">
        <f aca="false">IF(C1744="","",IF(AND(Y1744="CONSUMO",AC1744="SIM")*OR(AG1744="-",AG1744="BIT"),IF(E1744&lt;&gt;"",(AI1744-(P1744+L1744-N1744+Q1744)*AY1744)/0.83),""))</f>
        <v/>
      </c>
      <c r="BD1744" s="51" t="str">
        <f aca="false">IF(BC1744="","",BC1744*0.17)</f>
        <v/>
      </c>
      <c r="BE1744" s="51" t="str">
        <f aca="false">IF(I1744=6908,0,IF(BC1744="","",BD1744-((P1744+L1744-N1744+Q1744)*AY1744)))</f>
        <v/>
      </c>
      <c r="BF1744" s="53" t="str">
        <f aca="false">IF(B1744="","",IF(OR(B1744="",E1744="Regime Normal"),0,(AI1744-Q1744)*VLOOKUP(R1744,Dados!$X$98:$Y$108,2,0)))</f>
        <v/>
      </c>
      <c r="BG1744" s="54" t="str">
        <f aca="false">IFERROR(VLOOKUP(I1744,Dados!$AC$27:$AD$43,2,0),IF(B1744="","",IF(D1744&lt;&gt;"MT",IF(AND(AC1744="SIM",Y1744="Revenda"),"2403",IF(AND(AC1744="SIM",Y1744="Consumo"),"2407",IF(AND(AC1744="NÃO",Y1744="Revenda"),"2102",IF(AND(AC1744="NÃO",Y1744="Consumo"),"2556",)))),REPLACE(I1744,1,1,1))))</f>
        <v/>
      </c>
    </row>
    <row r="1745" customFormat="false" ht="12.8" hidden="false" customHeight="true" outlineLevel="0" collapsed="false">
      <c r="Y1745" s="45"/>
      <c r="Z1745" s="46" t="str">
        <f aca="false">IF(B1745="","",(IFERROR(VLOOKUP(H1745,Dados!A$3:B$15000,2,0),"Não Encontrado")))</f>
        <v/>
      </c>
      <c r="AA1745" s="46" t="str">
        <f aca="false">IF(B1745="","",(IFERROR(VLOOKUP(G1745,Dados!C$3:E$15000,3,0),"Não Encontrado")))</f>
        <v/>
      </c>
      <c r="AB1745" s="46" t="str">
        <f aca="false">IFERROR(IF(Z1745&lt;&gt;"Não Encontrado",Z1745,IF(AA1745&lt;&gt;"Não Encontrado",AA1745,"")),"")</f>
        <v/>
      </c>
      <c r="AC1745" s="45" t="str">
        <f aca="false">IF(B1745="","",IF(AB1745="","NÃO","SIM"))</f>
        <v/>
      </c>
      <c r="AD1745" s="45" t="str">
        <f aca="false">IFERROR(VLOOKUP(G1745,Dados!$P$3:$R$500,3,0),"")</f>
        <v/>
      </c>
      <c r="AE1745" s="45" t="str">
        <f aca="false">IFERROR(VLOOKUP(G1745,Dados!$K$3:$L$500,2,0),"")</f>
        <v/>
      </c>
      <c r="AF1745" s="45" t="str">
        <f aca="false">IFERROR(VLOOKUP(G1745,Dados!$M$3:$N$500,2,0),"")</f>
        <v/>
      </c>
      <c r="AG1745" s="45" t="str">
        <f aca="false">IF(F1745="","",IF(AND(AD1745="",AE1745="",AF1745=""),"-",IF(AND(AD1745="BIT",AE1745="",AF1745=""),"BIT",IF(AND(AE1745="ANEXO I",AD1745="",AF1745=""),"ANEXO I",IF(AND(AF1745="ANEXO II",AD1745="",AE1745=""),"ANEXO II","Escolher")))))</f>
        <v/>
      </c>
      <c r="AH1745" s="45" t="str">
        <f aca="false">IF(AG1745&lt;&gt;"Pneus","",IFERROR(VLOOKUP(R1745,Dados!$X$2:$Z$5,3,0)*(AI1745-Q1745),VLOOKUP(D1745,Dados!$X$7:$Z$33,3,0)*(AI1745-Q1745)))</f>
        <v/>
      </c>
      <c r="AI1745" s="47" t="str">
        <f aca="false">IF(B1745="","",P1745+Q1745+O1745+M1745+L1745-N1745)</f>
        <v/>
      </c>
      <c r="AJ1745" s="48" t="str">
        <f aca="false">IFERROR(IF(AND(AC1745="SIM",AG1745="-",Y1745="REVENDA"),(AB1745/1+1)*AI1745,IF(AND(AC1745="SIM",AG1745="Pneus",Y1745="REVENDA"),(AB1745/1+1)*(AI1745-AH1745),"")),"")</f>
        <v/>
      </c>
      <c r="AK1745" s="48" t="str">
        <f aca="false">IF(AJ1745="","",AJ1745*17%)</f>
        <v/>
      </c>
      <c r="AL1745" s="48" t="str">
        <f aca="false">IFERROR(IF(AC1745="NÃO","",IF(AK1745="","",IF(E1745="Simples Nacional",BF1745,IF(T1745=0.12,U1745*0.5833337002,IF(T1745=0,AI1745*0.07,U1745))))),"")</f>
        <v/>
      </c>
      <c r="AM1745" s="47" t="str">
        <f aca="false">IFERROR(IF(AC1745="NÃO","",IF(OR(AG1745="-",AG1745="Pneus"),AK1745-AL1745,"")),"")</f>
        <v/>
      </c>
      <c r="AN1745" s="48" t="str">
        <f aca="false">IF(AND(Y1745="REVENDA",AC1745="SIM",AG1745="BIT"),((AB1745/1+1)*AI1745)*0.4117,"")</f>
        <v/>
      </c>
      <c r="AO1745" s="48" t="str">
        <f aca="false">IF(AN1745="","",AN1745*17%)</f>
        <v/>
      </c>
      <c r="AP1745" s="49" t="str">
        <f aca="false">IF(AN1745="","",IF(T1745=0.12,(U1745*0.4117)*0.4117,IF(T1745=0,(AI1745*0.07)*0.4117,U1745*0.4117)))</f>
        <v/>
      </c>
      <c r="AQ1745" s="47" t="str">
        <f aca="false">IF(AN1745="","",AO1745-AP1745)</f>
        <v/>
      </c>
      <c r="AR1745" s="50" t="str">
        <f aca="false">IFERROR(IF(AND(AC1745="SIM",Y1745="REVENDA",LEFT(AG1745,5)="ANEXO")*OR(AE1745="ANEXO I",AF1745="ANEXO II"),VLOOKUP(H1745,Dados!G:I,2,0),""),"INSERIR MVA")</f>
        <v/>
      </c>
      <c r="AS1745" s="48" t="str">
        <f aca="false">IF(LEFT(AG1745,5)="ANEXO",VLOOKUP(AG1745,Dados!$X$111:$Z$112,2,0)*(AI1745-Q1745),"")</f>
        <v/>
      </c>
      <c r="AT1745" s="48" t="str">
        <f aca="false">IFERROR(IF(AR1745="","",(AI1745*AR1745)+AI1745),"INSERIR MVA")</f>
        <v/>
      </c>
      <c r="AU1745" s="48" t="str">
        <f aca="false">IF(AT1745="","",IF(AY1745=0.04,U1745,AS1745*AY1745))</f>
        <v/>
      </c>
      <c r="AV1745" s="47" t="str">
        <f aca="false">IFERROR(IF(AU1745="","",(VLOOKUP(AG1745,Dados!$X$111:$Z$112,3,0)*AT1745*0.17)),"INSERIR MVA")</f>
        <v/>
      </c>
      <c r="AW1745" s="47" t="str">
        <f aca="false">IFERROR(IF(AR1745="","",AV1745-AU1745),"")</f>
        <v/>
      </c>
      <c r="AX1745" s="51" t="str">
        <f aca="false">IFERROR(IF(AC1745="NÃO","",IF(AM1745&lt;&gt;"",AM1745-W1745,IF(AQ1745&lt;&gt;"",AQ1745-W1745,IF(AW1745&lt;&gt;"",AW1745-W1745,"")))),"")</f>
        <v/>
      </c>
      <c r="AY1745" s="46" t="str">
        <f aca="false">IFERROR(IF(ISNA(VLOOKUP(R1745,Dados!$X$2:$Y$5,2,0)),VLOOKUP(D1745,Dados!$X$7:$Y$33,2,0),VLOOKUP(R1745,Dados!$X$2:$Y$5,2,0)),"")</f>
        <v/>
      </c>
      <c r="AZ1745" s="52" t="str">
        <f aca="false">IF(C1745="","",IF(AND(Y1745="CONSUMO",AC1745="NÃO")*OR(AG1745="-",AG1745="BIT"),IF(E1745&lt;&gt;"",(AI1745-(P1745+L1745-N1745+Q1745)*AY1745)/0.83),""))</f>
        <v/>
      </c>
      <c r="BA1745" s="51" t="str">
        <f aca="false">IF(AZ1745="","",AZ1745*0.17-((P1745+L1745-N1745+Q1745)*AY1745))</f>
        <v/>
      </c>
      <c r="BB1745" s="51" t="str">
        <f aca="false">IF(AND(Y1745="CONSUMO",AG1745="ANEXO I",AY1745&gt;4%),(AI1745-(P1745+L1745-N1745+Q1745)*0.0514)/0.83*(0.5177)*(0.17)-AI1745*0.0514,IF(AND(Y1745="CONSUMO",AG1745="ANEXO II",AY1745&gt;4%),(AI1745-(P1745+L1745-N1745+Q1745)*0.041)/0.83*(0.3295)*(0.17)-AI1745*0.041,IF(AND(Y1745="CONSUMO",AG1745="ANEXO I",AY1745=4%),(AI1745-(P1745+L1745-N1745+Q1745)*0.04)/0.83*(0.5177)*(0.17)-AI1745*0.04,IF(AND(Y1745="CONSUMO",AG1745="ANEXO II",AY1745=4%),(AI1745-(P1745+L1745-N1745+Q1745)*0.04)/0.83*(0.3295)*(0.17)-AI1745*0.04,""))))</f>
        <v/>
      </c>
      <c r="BC1745" s="51" t="str">
        <f aca="false">IF(C1745="","",IF(AND(Y1745="CONSUMO",AC1745="SIM")*OR(AG1745="-",AG1745="BIT"),IF(E1745&lt;&gt;"",(AI1745-(P1745+L1745-N1745+Q1745)*AY1745)/0.83),""))</f>
        <v/>
      </c>
      <c r="BD1745" s="51" t="str">
        <f aca="false">IF(BC1745="","",BC1745*0.17)</f>
        <v/>
      </c>
      <c r="BE1745" s="51" t="str">
        <f aca="false">IF(I1745=6908,0,IF(BC1745="","",BD1745-((P1745+L1745-N1745+Q1745)*AY1745)))</f>
        <v/>
      </c>
      <c r="BF1745" s="53" t="str">
        <f aca="false">IF(B1745="","",IF(OR(B1745="",E1745="Regime Normal"),0,(AI1745-Q1745)*VLOOKUP(R1745,Dados!$X$98:$Y$108,2,0)))</f>
        <v/>
      </c>
      <c r="BG1745" s="54" t="str">
        <f aca="false">IFERROR(VLOOKUP(I1745,Dados!$AC$27:$AD$43,2,0),IF(B1745="","",IF(D1745&lt;&gt;"MT",IF(AND(AC1745="SIM",Y1745="Revenda"),"2403",IF(AND(AC1745="SIM",Y1745="Consumo"),"2407",IF(AND(AC1745="NÃO",Y1745="Revenda"),"2102",IF(AND(AC1745="NÃO",Y1745="Consumo"),"2556",)))),REPLACE(I1745,1,1,1))))</f>
        <v/>
      </c>
    </row>
    <row r="1746" customFormat="false" ht="12.8" hidden="false" customHeight="true" outlineLevel="0" collapsed="false">
      <c r="Y1746" s="45"/>
      <c r="Z1746" s="46" t="str">
        <f aca="false">IF(B1746="","",(IFERROR(VLOOKUP(H1746,Dados!A$3:B$15000,2,0),"Não Encontrado")))</f>
        <v/>
      </c>
      <c r="AA1746" s="46" t="str">
        <f aca="false">IF(B1746="","",(IFERROR(VLOOKUP(G1746,Dados!C$3:E$15000,3,0),"Não Encontrado")))</f>
        <v/>
      </c>
      <c r="AB1746" s="46" t="str">
        <f aca="false">IFERROR(IF(Z1746&lt;&gt;"Não Encontrado",Z1746,IF(AA1746&lt;&gt;"Não Encontrado",AA1746,"")),"")</f>
        <v/>
      </c>
      <c r="AC1746" s="45" t="str">
        <f aca="false">IF(B1746="","",IF(AB1746="","NÃO","SIM"))</f>
        <v/>
      </c>
      <c r="AD1746" s="45" t="str">
        <f aca="false">IFERROR(VLOOKUP(G1746,Dados!$P$3:$R$500,3,0),"")</f>
        <v/>
      </c>
      <c r="AE1746" s="45" t="str">
        <f aca="false">IFERROR(VLOOKUP(G1746,Dados!$K$3:$L$500,2,0),"")</f>
        <v/>
      </c>
      <c r="AF1746" s="45" t="str">
        <f aca="false">IFERROR(VLOOKUP(G1746,Dados!$M$3:$N$500,2,0),"")</f>
        <v/>
      </c>
      <c r="AG1746" s="45" t="str">
        <f aca="false">IF(F1746="","",IF(AND(AD1746="",AE1746="",AF1746=""),"-",IF(AND(AD1746="BIT",AE1746="",AF1746=""),"BIT",IF(AND(AE1746="ANEXO I",AD1746="",AF1746=""),"ANEXO I",IF(AND(AF1746="ANEXO II",AD1746="",AE1746=""),"ANEXO II","Escolher")))))</f>
        <v/>
      </c>
      <c r="AH1746" s="45" t="str">
        <f aca="false">IF(AG1746&lt;&gt;"Pneus","",IFERROR(VLOOKUP(R1746,Dados!$X$2:$Z$5,3,0)*(AI1746-Q1746),VLOOKUP(D1746,Dados!$X$7:$Z$33,3,0)*(AI1746-Q1746)))</f>
        <v/>
      </c>
      <c r="AI1746" s="47" t="str">
        <f aca="false">IF(B1746="","",P1746+Q1746+O1746+M1746+L1746-N1746)</f>
        <v/>
      </c>
      <c r="AJ1746" s="48" t="str">
        <f aca="false">IFERROR(IF(AND(AC1746="SIM",AG1746="-",Y1746="REVENDA"),(AB1746/1+1)*AI1746,IF(AND(AC1746="SIM",AG1746="Pneus",Y1746="REVENDA"),(AB1746/1+1)*(AI1746-AH1746),"")),"")</f>
        <v/>
      </c>
      <c r="AK1746" s="48" t="str">
        <f aca="false">IF(AJ1746="","",AJ1746*17%)</f>
        <v/>
      </c>
      <c r="AL1746" s="48" t="str">
        <f aca="false">IFERROR(IF(AC1746="NÃO","",IF(AK1746="","",IF(E1746="Simples Nacional",BF1746,IF(T1746=0.12,U1746*0.5833337002,IF(T1746=0,AI1746*0.07,U1746))))),"")</f>
        <v/>
      </c>
      <c r="AM1746" s="47" t="str">
        <f aca="false">IFERROR(IF(AC1746="NÃO","",IF(OR(AG1746="-",AG1746="Pneus"),AK1746-AL1746,"")),"")</f>
        <v/>
      </c>
      <c r="AN1746" s="48" t="str">
        <f aca="false">IF(AND(Y1746="REVENDA",AC1746="SIM",AG1746="BIT"),((AB1746/1+1)*AI1746)*0.4117,"")</f>
        <v/>
      </c>
      <c r="AO1746" s="48" t="str">
        <f aca="false">IF(AN1746="","",AN1746*17%)</f>
        <v/>
      </c>
      <c r="AP1746" s="49" t="str">
        <f aca="false">IF(AN1746="","",IF(T1746=0.12,(U1746*0.4117)*0.4117,IF(T1746=0,(AI1746*0.07)*0.4117,U1746*0.4117)))</f>
        <v/>
      </c>
      <c r="AQ1746" s="47" t="str">
        <f aca="false">IF(AN1746="","",AO1746-AP1746)</f>
        <v/>
      </c>
      <c r="AR1746" s="50" t="str">
        <f aca="false">IFERROR(IF(AND(AC1746="SIM",Y1746="REVENDA",LEFT(AG1746,5)="ANEXO")*OR(AE1746="ANEXO I",AF1746="ANEXO II"),VLOOKUP(H1746,Dados!G:I,2,0),""),"INSERIR MVA")</f>
        <v/>
      </c>
      <c r="AS1746" s="48" t="str">
        <f aca="false">IF(LEFT(AG1746,5)="ANEXO",VLOOKUP(AG1746,Dados!$X$111:$Z$112,2,0)*(AI1746-Q1746),"")</f>
        <v/>
      </c>
      <c r="AT1746" s="48" t="str">
        <f aca="false">IFERROR(IF(AR1746="","",(AI1746*AR1746)+AI1746),"INSERIR MVA")</f>
        <v/>
      </c>
      <c r="AU1746" s="48" t="str">
        <f aca="false">IF(AT1746="","",IF(AY1746=0.04,U1746,AS1746*AY1746))</f>
        <v/>
      </c>
      <c r="AV1746" s="47" t="str">
        <f aca="false">IFERROR(IF(AU1746="","",(VLOOKUP(AG1746,Dados!$X$111:$Z$112,3,0)*AT1746*0.17)),"INSERIR MVA")</f>
        <v/>
      </c>
      <c r="AW1746" s="47" t="str">
        <f aca="false">IFERROR(IF(AR1746="","",AV1746-AU1746),"")</f>
        <v/>
      </c>
      <c r="AX1746" s="51" t="str">
        <f aca="false">IFERROR(IF(AC1746="NÃO","",IF(AM1746&lt;&gt;"",AM1746-W1746,IF(AQ1746&lt;&gt;"",AQ1746-W1746,IF(AW1746&lt;&gt;"",AW1746-W1746,"")))),"")</f>
        <v/>
      </c>
      <c r="AY1746" s="46" t="str">
        <f aca="false">IFERROR(IF(ISNA(VLOOKUP(R1746,Dados!$X$2:$Y$5,2,0)),VLOOKUP(D1746,Dados!$X$7:$Y$33,2,0),VLOOKUP(R1746,Dados!$X$2:$Y$5,2,0)),"")</f>
        <v/>
      </c>
      <c r="AZ1746" s="52" t="str">
        <f aca="false">IF(C1746="","",IF(AND(Y1746="CONSUMO",AC1746="NÃO")*OR(AG1746="-",AG1746="BIT"),IF(E1746&lt;&gt;"",(AI1746-(P1746+L1746-N1746+Q1746)*AY1746)/0.83),""))</f>
        <v/>
      </c>
      <c r="BA1746" s="51" t="str">
        <f aca="false">IF(AZ1746="","",AZ1746*0.17-((P1746+L1746-N1746+Q1746)*AY1746))</f>
        <v/>
      </c>
      <c r="BB1746" s="51" t="str">
        <f aca="false">IF(AND(Y1746="CONSUMO",AG1746="ANEXO I",AY1746&gt;4%),(AI1746-(P1746+L1746-N1746+Q1746)*0.0514)/0.83*(0.5177)*(0.17)-AI1746*0.0514,IF(AND(Y1746="CONSUMO",AG1746="ANEXO II",AY1746&gt;4%),(AI1746-(P1746+L1746-N1746+Q1746)*0.041)/0.83*(0.3295)*(0.17)-AI1746*0.041,IF(AND(Y1746="CONSUMO",AG1746="ANEXO I",AY1746=4%),(AI1746-(P1746+L1746-N1746+Q1746)*0.04)/0.83*(0.5177)*(0.17)-AI1746*0.04,IF(AND(Y1746="CONSUMO",AG1746="ANEXO II",AY1746=4%),(AI1746-(P1746+L1746-N1746+Q1746)*0.04)/0.83*(0.3295)*(0.17)-AI1746*0.04,""))))</f>
        <v/>
      </c>
      <c r="BC1746" s="51" t="str">
        <f aca="false">IF(C1746="","",IF(AND(Y1746="CONSUMO",AC1746="SIM")*OR(AG1746="-",AG1746="BIT"),IF(E1746&lt;&gt;"",(AI1746-(P1746+L1746-N1746+Q1746)*AY1746)/0.83),""))</f>
        <v/>
      </c>
      <c r="BD1746" s="51" t="str">
        <f aca="false">IF(BC1746="","",BC1746*0.17)</f>
        <v/>
      </c>
      <c r="BE1746" s="51" t="str">
        <f aca="false">IF(I1746=6908,0,IF(BC1746="","",BD1746-((P1746+L1746-N1746+Q1746)*AY1746)))</f>
        <v/>
      </c>
      <c r="BF1746" s="53" t="str">
        <f aca="false">IF(B1746="","",IF(OR(B1746="",E1746="Regime Normal"),0,(AI1746-Q1746)*VLOOKUP(R1746,Dados!$X$98:$Y$108,2,0)))</f>
        <v/>
      </c>
      <c r="BG1746" s="54" t="str">
        <f aca="false">IFERROR(VLOOKUP(I1746,Dados!$AC$27:$AD$43,2,0),IF(B1746="","",IF(D1746&lt;&gt;"MT",IF(AND(AC1746="SIM",Y1746="Revenda"),"2403",IF(AND(AC1746="SIM",Y1746="Consumo"),"2407",IF(AND(AC1746="NÃO",Y1746="Revenda"),"2102",IF(AND(AC1746="NÃO",Y1746="Consumo"),"2556",)))),REPLACE(I1746,1,1,1))))</f>
        <v/>
      </c>
    </row>
    <row r="1747" customFormat="false" ht="12.8" hidden="false" customHeight="true" outlineLevel="0" collapsed="false">
      <c r="Y1747" s="45"/>
      <c r="Z1747" s="46" t="str">
        <f aca="false">IF(B1747="","",(IFERROR(VLOOKUP(H1747,Dados!A$3:B$15000,2,0),"Não Encontrado")))</f>
        <v/>
      </c>
      <c r="AA1747" s="46" t="str">
        <f aca="false">IF(B1747="","",(IFERROR(VLOOKUP(G1747,Dados!C$3:E$15000,3,0),"Não Encontrado")))</f>
        <v/>
      </c>
      <c r="AB1747" s="46" t="str">
        <f aca="false">IFERROR(IF(Z1747&lt;&gt;"Não Encontrado",Z1747,IF(AA1747&lt;&gt;"Não Encontrado",AA1747,"")),"")</f>
        <v/>
      </c>
      <c r="AC1747" s="45" t="str">
        <f aca="false">IF(B1747="","",IF(AB1747="","NÃO","SIM"))</f>
        <v/>
      </c>
      <c r="AD1747" s="45" t="str">
        <f aca="false">IFERROR(VLOOKUP(G1747,Dados!$P$3:$R$500,3,0),"")</f>
        <v/>
      </c>
      <c r="AE1747" s="45" t="str">
        <f aca="false">IFERROR(VLOOKUP(G1747,Dados!$K$3:$L$500,2,0),"")</f>
        <v/>
      </c>
      <c r="AF1747" s="45" t="str">
        <f aca="false">IFERROR(VLOOKUP(G1747,Dados!$M$3:$N$500,2,0),"")</f>
        <v/>
      </c>
      <c r="AG1747" s="45" t="str">
        <f aca="false">IF(F1747="","",IF(AND(AD1747="",AE1747="",AF1747=""),"-",IF(AND(AD1747="BIT",AE1747="",AF1747=""),"BIT",IF(AND(AE1747="ANEXO I",AD1747="",AF1747=""),"ANEXO I",IF(AND(AF1747="ANEXO II",AD1747="",AE1747=""),"ANEXO II","Escolher")))))</f>
        <v/>
      </c>
      <c r="AH1747" s="45" t="str">
        <f aca="false">IF(AG1747&lt;&gt;"Pneus","",IFERROR(VLOOKUP(R1747,Dados!$X$2:$Z$5,3,0)*(AI1747-Q1747),VLOOKUP(D1747,Dados!$X$7:$Z$33,3,0)*(AI1747-Q1747)))</f>
        <v/>
      </c>
      <c r="AI1747" s="47" t="str">
        <f aca="false">IF(B1747="","",P1747+Q1747+O1747+M1747+L1747-N1747)</f>
        <v/>
      </c>
      <c r="AJ1747" s="48" t="str">
        <f aca="false">IFERROR(IF(AND(AC1747="SIM",AG1747="-",Y1747="REVENDA"),(AB1747/1+1)*AI1747,IF(AND(AC1747="SIM",AG1747="Pneus",Y1747="REVENDA"),(AB1747/1+1)*(AI1747-AH1747),"")),"")</f>
        <v/>
      </c>
      <c r="AK1747" s="48" t="str">
        <f aca="false">IF(AJ1747="","",AJ1747*17%)</f>
        <v/>
      </c>
      <c r="AL1747" s="48" t="str">
        <f aca="false">IFERROR(IF(AC1747="NÃO","",IF(AK1747="","",IF(E1747="Simples Nacional",BF1747,IF(T1747=0.12,U1747*0.5833337002,IF(T1747=0,AI1747*0.07,U1747))))),"")</f>
        <v/>
      </c>
      <c r="AM1747" s="47" t="str">
        <f aca="false">IFERROR(IF(AC1747="NÃO","",IF(OR(AG1747="-",AG1747="Pneus"),AK1747-AL1747,"")),"")</f>
        <v/>
      </c>
      <c r="AN1747" s="48" t="str">
        <f aca="false">IF(AND(Y1747="REVENDA",AC1747="SIM",AG1747="BIT"),((AB1747/1+1)*AI1747)*0.4117,"")</f>
        <v/>
      </c>
      <c r="AO1747" s="48" t="str">
        <f aca="false">IF(AN1747="","",AN1747*17%)</f>
        <v/>
      </c>
      <c r="AP1747" s="49" t="str">
        <f aca="false">IF(AN1747="","",IF(T1747=0.12,(U1747*0.4117)*0.4117,IF(T1747=0,(AI1747*0.07)*0.4117,U1747*0.4117)))</f>
        <v/>
      </c>
      <c r="AQ1747" s="47" t="str">
        <f aca="false">IF(AN1747="","",AO1747-AP1747)</f>
        <v/>
      </c>
      <c r="AR1747" s="50" t="str">
        <f aca="false">IFERROR(IF(AND(AC1747="SIM",Y1747="REVENDA",LEFT(AG1747,5)="ANEXO")*OR(AE1747="ANEXO I",AF1747="ANEXO II"),VLOOKUP(H1747,Dados!G:I,2,0),""),"INSERIR MVA")</f>
        <v/>
      </c>
      <c r="AS1747" s="48" t="str">
        <f aca="false">IF(LEFT(AG1747,5)="ANEXO",VLOOKUP(AG1747,Dados!$X$111:$Z$112,2,0)*(AI1747-Q1747),"")</f>
        <v/>
      </c>
      <c r="AT1747" s="48" t="str">
        <f aca="false">IFERROR(IF(AR1747="","",(AI1747*AR1747)+AI1747),"INSERIR MVA")</f>
        <v/>
      </c>
      <c r="AU1747" s="48" t="str">
        <f aca="false">IF(AT1747="","",IF(AY1747=0.04,U1747,AS1747*AY1747))</f>
        <v/>
      </c>
      <c r="AV1747" s="47" t="str">
        <f aca="false">IFERROR(IF(AU1747="","",(VLOOKUP(AG1747,Dados!$X$111:$Z$112,3,0)*AT1747*0.17)),"INSERIR MVA")</f>
        <v/>
      </c>
      <c r="AW1747" s="47" t="str">
        <f aca="false">IFERROR(IF(AR1747="","",AV1747-AU1747),"")</f>
        <v/>
      </c>
      <c r="AX1747" s="51" t="str">
        <f aca="false">IFERROR(IF(AC1747="NÃO","",IF(AM1747&lt;&gt;"",AM1747-W1747,IF(AQ1747&lt;&gt;"",AQ1747-W1747,IF(AW1747&lt;&gt;"",AW1747-W1747,"")))),"")</f>
        <v/>
      </c>
      <c r="AY1747" s="46" t="str">
        <f aca="false">IFERROR(IF(ISNA(VLOOKUP(R1747,Dados!$X$2:$Y$5,2,0)),VLOOKUP(D1747,Dados!$X$7:$Y$33,2,0),VLOOKUP(R1747,Dados!$X$2:$Y$5,2,0)),"")</f>
        <v/>
      </c>
      <c r="AZ1747" s="52" t="str">
        <f aca="false">IF(C1747="","",IF(AND(Y1747="CONSUMO",AC1747="NÃO")*OR(AG1747="-",AG1747="BIT"),IF(E1747&lt;&gt;"",(AI1747-(P1747+L1747-N1747+Q1747)*AY1747)/0.83),""))</f>
        <v/>
      </c>
      <c r="BA1747" s="51" t="str">
        <f aca="false">IF(AZ1747="","",AZ1747*0.17-((P1747+L1747-N1747+Q1747)*AY1747))</f>
        <v/>
      </c>
      <c r="BB1747" s="51" t="str">
        <f aca="false">IF(AND(Y1747="CONSUMO",AG1747="ANEXO I",AY1747&gt;4%),(AI1747-(P1747+L1747-N1747+Q1747)*0.0514)/0.83*(0.5177)*(0.17)-AI1747*0.0514,IF(AND(Y1747="CONSUMO",AG1747="ANEXO II",AY1747&gt;4%),(AI1747-(P1747+L1747-N1747+Q1747)*0.041)/0.83*(0.3295)*(0.17)-AI1747*0.041,IF(AND(Y1747="CONSUMO",AG1747="ANEXO I",AY1747=4%),(AI1747-(P1747+L1747-N1747+Q1747)*0.04)/0.83*(0.5177)*(0.17)-AI1747*0.04,IF(AND(Y1747="CONSUMO",AG1747="ANEXO II",AY1747=4%),(AI1747-(P1747+L1747-N1747+Q1747)*0.04)/0.83*(0.3295)*(0.17)-AI1747*0.04,""))))</f>
        <v/>
      </c>
      <c r="BC1747" s="51" t="str">
        <f aca="false">IF(C1747="","",IF(AND(Y1747="CONSUMO",AC1747="SIM")*OR(AG1747="-",AG1747="BIT"),IF(E1747&lt;&gt;"",(AI1747-(P1747+L1747-N1747+Q1747)*AY1747)/0.83),""))</f>
        <v/>
      </c>
      <c r="BD1747" s="51" t="str">
        <f aca="false">IF(BC1747="","",BC1747*0.17)</f>
        <v/>
      </c>
      <c r="BE1747" s="51" t="str">
        <f aca="false">IF(I1747=6908,0,IF(BC1747="","",BD1747-((P1747+L1747-N1747+Q1747)*AY1747)))</f>
        <v/>
      </c>
      <c r="BF1747" s="53" t="str">
        <f aca="false">IF(B1747="","",IF(OR(B1747="",E1747="Regime Normal"),0,(AI1747-Q1747)*VLOOKUP(R1747,Dados!$X$98:$Y$108,2,0)))</f>
        <v/>
      </c>
      <c r="BG1747" s="54" t="str">
        <f aca="false">IFERROR(VLOOKUP(I1747,Dados!$AC$27:$AD$43,2,0),IF(B1747="","",IF(D1747&lt;&gt;"MT",IF(AND(AC1747="SIM",Y1747="Revenda"),"2403",IF(AND(AC1747="SIM",Y1747="Consumo"),"2407",IF(AND(AC1747="NÃO",Y1747="Revenda"),"2102",IF(AND(AC1747="NÃO",Y1747="Consumo"),"2556",)))),REPLACE(I1747,1,1,1))))</f>
        <v/>
      </c>
    </row>
    <row r="1748" customFormat="false" ht="12.8" hidden="false" customHeight="true" outlineLevel="0" collapsed="false">
      <c r="Y1748" s="45"/>
      <c r="Z1748" s="46" t="str">
        <f aca="false">IF(B1748="","",(IFERROR(VLOOKUP(H1748,Dados!A$3:B$15000,2,0),"Não Encontrado")))</f>
        <v/>
      </c>
      <c r="AA1748" s="46" t="str">
        <f aca="false">IF(B1748="","",(IFERROR(VLOOKUP(G1748,Dados!C$3:E$15000,3,0),"Não Encontrado")))</f>
        <v/>
      </c>
      <c r="AB1748" s="46" t="str">
        <f aca="false">IFERROR(IF(Z1748&lt;&gt;"Não Encontrado",Z1748,IF(AA1748&lt;&gt;"Não Encontrado",AA1748,"")),"")</f>
        <v/>
      </c>
      <c r="AC1748" s="45" t="str">
        <f aca="false">IF(B1748="","",IF(AB1748="","NÃO","SIM"))</f>
        <v/>
      </c>
      <c r="AD1748" s="45" t="str">
        <f aca="false">IFERROR(VLOOKUP(G1748,Dados!$P$3:$R$500,3,0),"")</f>
        <v/>
      </c>
      <c r="AE1748" s="45" t="str">
        <f aca="false">IFERROR(VLOOKUP(G1748,Dados!$K$3:$L$500,2,0),"")</f>
        <v/>
      </c>
      <c r="AF1748" s="45" t="str">
        <f aca="false">IFERROR(VLOOKUP(G1748,Dados!$M$3:$N$500,2,0),"")</f>
        <v/>
      </c>
      <c r="AG1748" s="45" t="str">
        <f aca="false">IF(F1748="","",IF(AND(AD1748="",AE1748="",AF1748=""),"-",IF(AND(AD1748="BIT",AE1748="",AF1748=""),"BIT",IF(AND(AE1748="ANEXO I",AD1748="",AF1748=""),"ANEXO I",IF(AND(AF1748="ANEXO II",AD1748="",AE1748=""),"ANEXO II","Escolher")))))</f>
        <v/>
      </c>
      <c r="AH1748" s="45" t="str">
        <f aca="false">IF(AG1748&lt;&gt;"Pneus","",IFERROR(VLOOKUP(R1748,Dados!$X$2:$Z$5,3,0)*(AI1748-Q1748),VLOOKUP(D1748,Dados!$X$7:$Z$33,3,0)*(AI1748-Q1748)))</f>
        <v/>
      </c>
      <c r="AI1748" s="47" t="str">
        <f aca="false">IF(B1748="","",P1748+Q1748+O1748+M1748+L1748-N1748)</f>
        <v/>
      </c>
      <c r="AJ1748" s="48" t="str">
        <f aca="false">IFERROR(IF(AND(AC1748="SIM",AG1748="-",Y1748="REVENDA"),(AB1748/1+1)*AI1748,IF(AND(AC1748="SIM",AG1748="Pneus",Y1748="REVENDA"),(AB1748/1+1)*(AI1748-AH1748),"")),"")</f>
        <v/>
      </c>
      <c r="AK1748" s="48" t="str">
        <f aca="false">IF(AJ1748="","",AJ1748*17%)</f>
        <v/>
      </c>
      <c r="AL1748" s="48" t="str">
        <f aca="false">IFERROR(IF(AC1748="NÃO","",IF(AK1748="","",IF(E1748="Simples Nacional",BF1748,IF(T1748=0.12,U1748*0.5833337002,IF(T1748=0,AI1748*0.07,U1748))))),"")</f>
        <v/>
      </c>
      <c r="AM1748" s="47" t="str">
        <f aca="false">IFERROR(IF(AC1748="NÃO","",IF(OR(AG1748="-",AG1748="Pneus"),AK1748-AL1748,"")),"")</f>
        <v/>
      </c>
      <c r="AN1748" s="48" t="str">
        <f aca="false">IF(AND(Y1748="REVENDA",AC1748="SIM",AG1748="BIT"),((AB1748/1+1)*AI1748)*0.4117,"")</f>
        <v/>
      </c>
      <c r="AO1748" s="48" t="str">
        <f aca="false">IF(AN1748="","",AN1748*17%)</f>
        <v/>
      </c>
      <c r="AP1748" s="49" t="str">
        <f aca="false">IF(AN1748="","",IF(T1748=0.12,(U1748*0.4117)*0.4117,IF(T1748=0,(AI1748*0.07)*0.4117,U1748*0.4117)))</f>
        <v/>
      </c>
      <c r="AQ1748" s="47" t="str">
        <f aca="false">IF(AN1748="","",AO1748-AP1748)</f>
        <v/>
      </c>
      <c r="AR1748" s="50" t="str">
        <f aca="false">IFERROR(IF(AND(AC1748="SIM",Y1748="REVENDA",LEFT(AG1748,5)="ANEXO")*OR(AE1748="ANEXO I",AF1748="ANEXO II"),VLOOKUP(H1748,Dados!G:I,2,0),""),"INSERIR MVA")</f>
        <v/>
      </c>
      <c r="AS1748" s="48" t="str">
        <f aca="false">IF(LEFT(AG1748,5)="ANEXO",VLOOKUP(AG1748,Dados!$X$111:$Z$112,2,0)*(AI1748-Q1748),"")</f>
        <v/>
      </c>
      <c r="AT1748" s="48" t="str">
        <f aca="false">IFERROR(IF(AR1748="","",(AI1748*AR1748)+AI1748),"INSERIR MVA")</f>
        <v/>
      </c>
      <c r="AU1748" s="48" t="str">
        <f aca="false">IF(AT1748="","",IF(AY1748=0.04,U1748,AS1748*AY1748))</f>
        <v/>
      </c>
      <c r="AV1748" s="47" t="str">
        <f aca="false">IFERROR(IF(AU1748="","",(VLOOKUP(AG1748,Dados!$X$111:$Z$112,3,0)*AT1748*0.17)),"INSERIR MVA")</f>
        <v/>
      </c>
      <c r="AW1748" s="47" t="str">
        <f aca="false">IFERROR(IF(AR1748="","",AV1748-AU1748),"")</f>
        <v/>
      </c>
      <c r="AX1748" s="51" t="str">
        <f aca="false">IFERROR(IF(AC1748="NÃO","",IF(AM1748&lt;&gt;"",AM1748-W1748,IF(AQ1748&lt;&gt;"",AQ1748-W1748,IF(AW1748&lt;&gt;"",AW1748-W1748,"")))),"")</f>
        <v/>
      </c>
      <c r="AY1748" s="46" t="str">
        <f aca="false">IFERROR(IF(ISNA(VLOOKUP(R1748,Dados!$X$2:$Y$5,2,0)),VLOOKUP(D1748,Dados!$X$7:$Y$33,2,0),VLOOKUP(R1748,Dados!$X$2:$Y$5,2,0)),"")</f>
        <v/>
      </c>
      <c r="AZ1748" s="52" t="str">
        <f aca="false">IF(C1748="","",IF(AND(Y1748="CONSUMO",AC1748="NÃO")*OR(AG1748="-",AG1748="BIT"),IF(E1748&lt;&gt;"",(AI1748-(P1748+L1748-N1748+Q1748)*AY1748)/0.83),""))</f>
        <v/>
      </c>
      <c r="BA1748" s="51" t="str">
        <f aca="false">IF(AZ1748="","",AZ1748*0.17-((P1748+L1748-N1748+Q1748)*AY1748))</f>
        <v/>
      </c>
      <c r="BB1748" s="51" t="str">
        <f aca="false">IF(AND(Y1748="CONSUMO",AG1748="ANEXO I",AY1748&gt;4%),(AI1748-(P1748+L1748-N1748+Q1748)*0.0514)/0.83*(0.5177)*(0.17)-AI1748*0.0514,IF(AND(Y1748="CONSUMO",AG1748="ANEXO II",AY1748&gt;4%),(AI1748-(P1748+L1748-N1748+Q1748)*0.041)/0.83*(0.3295)*(0.17)-AI1748*0.041,IF(AND(Y1748="CONSUMO",AG1748="ANEXO I",AY1748=4%),(AI1748-(P1748+L1748-N1748+Q1748)*0.04)/0.83*(0.5177)*(0.17)-AI1748*0.04,IF(AND(Y1748="CONSUMO",AG1748="ANEXO II",AY1748=4%),(AI1748-(P1748+L1748-N1748+Q1748)*0.04)/0.83*(0.3295)*(0.17)-AI1748*0.04,""))))</f>
        <v/>
      </c>
      <c r="BC1748" s="51" t="str">
        <f aca="false">IF(C1748="","",IF(AND(Y1748="CONSUMO",AC1748="SIM")*OR(AG1748="-",AG1748="BIT"),IF(E1748&lt;&gt;"",(AI1748-(P1748+L1748-N1748+Q1748)*AY1748)/0.83),""))</f>
        <v/>
      </c>
      <c r="BD1748" s="51" t="str">
        <f aca="false">IF(BC1748="","",BC1748*0.17)</f>
        <v/>
      </c>
      <c r="BE1748" s="51" t="str">
        <f aca="false">IF(I1748=6908,0,IF(BC1748="","",BD1748-((P1748+L1748-N1748+Q1748)*AY1748)))</f>
        <v/>
      </c>
      <c r="BF1748" s="53" t="str">
        <f aca="false">IF(B1748="","",IF(OR(B1748="",E1748="Regime Normal"),0,(AI1748-Q1748)*VLOOKUP(R1748,Dados!$X$98:$Y$108,2,0)))</f>
        <v/>
      </c>
      <c r="BG1748" s="54" t="str">
        <f aca="false">IFERROR(VLOOKUP(I1748,Dados!$AC$27:$AD$43,2,0),IF(B1748="","",IF(D1748&lt;&gt;"MT",IF(AND(AC1748="SIM",Y1748="Revenda"),"2403",IF(AND(AC1748="SIM",Y1748="Consumo"),"2407",IF(AND(AC1748="NÃO",Y1748="Revenda"),"2102",IF(AND(AC1748="NÃO",Y1748="Consumo"),"2556",)))),REPLACE(I1748,1,1,1))))</f>
        <v/>
      </c>
    </row>
    <row r="1749" customFormat="false" ht="12.8" hidden="false" customHeight="true" outlineLevel="0" collapsed="false">
      <c r="Y1749" s="45"/>
      <c r="Z1749" s="46" t="str">
        <f aca="false">IF(B1749="","",(IFERROR(VLOOKUP(H1749,Dados!A$3:B$15000,2,0),"Não Encontrado")))</f>
        <v/>
      </c>
      <c r="AA1749" s="46" t="str">
        <f aca="false">IF(B1749="","",(IFERROR(VLOOKUP(G1749,Dados!C$3:E$15000,3,0),"Não Encontrado")))</f>
        <v/>
      </c>
      <c r="AB1749" s="46" t="str">
        <f aca="false">IFERROR(IF(Z1749&lt;&gt;"Não Encontrado",Z1749,IF(AA1749&lt;&gt;"Não Encontrado",AA1749,"")),"")</f>
        <v/>
      </c>
      <c r="AC1749" s="45" t="str">
        <f aca="false">IF(B1749="","",IF(AB1749="","NÃO","SIM"))</f>
        <v/>
      </c>
      <c r="AD1749" s="45" t="str">
        <f aca="false">IFERROR(VLOOKUP(G1749,Dados!$P$3:$R$500,3,0),"")</f>
        <v/>
      </c>
      <c r="AE1749" s="45" t="str">
        <f aca="false">IFERROR(VLOOKUP(G1749,Dados!$K$3:$L$500,2,0),"")</f>
        <v/>
      </c>
      <c r="AF1749" s="45" t="str">
        <f aca="false">IFERROR(VLOOKUP(G1749,Dados!$M$3:$N$500,2,0),"")</f>
        <v/>
      </c>
      <c r="AG1749" s="45" t="str">
        <f aca="false">IF(F1749="","",IF(AND(AD1749="",AE1749="",AF1749=""),"-",IF(AND(AD1749="BIT",AE1749="",AF1749=""),"BIT",IF(AND(AE1749="ANEXO I",AD1749="",AF1749=""),"ANEXO I",IF(AND(AF1749="ANEXO II",AD1749="",AE1749=""),"ANEXO II","Escolher")))))</f>
        <v/>
      </c>
      <c r="AH1749" s="45" t="str">
        <f aca="false">IF(AG1749&lt;&gt;"Pneus","",IFERROR(VLOOKUP(R1749,Dados!$X$2:$Z$5,3,0)*(AI1749-Q1749),VLOOKUP(D1749,Dados!$X$7:$Z$33,3,0)*(AI1749-Q1749)))</f>
        <v/>
      </c>
      <c r="AI1749" s="47" t="str">
        <f aca="false">IF(B1749="","",P1749+Q1749+O1749+M1749+L1749-N1749)</f>
        <v/>
      </c>
      <c r="AJ1749" s="48" t="str">
        <f aca="false">IFERROR(IF(AND(AC1749="SIM",AG1749="-",Y1749="REVENDA"),(AB1749/1+1)*AI1749,IF(AND(AC1749="SIM",AG1749="Pneus",Y1749="REVENDA"),(AB1749/1+1)*(AI1749-AH1749),"")),"")</f>
        <v/>
      </c>
      <c r="AK1749" s="48" t="str">
        <f aca="false">IF(AJ1749="","",AJ1749*17%)</f>
        <v/>
      </c>
      <c r="AL1749" s="48" t="str">
        <f aca="false">IFERROR(IF(AC1749="NÃO","",IF(AK1749="","",IF(E1749="Simples Nacional",BF1749,IF(T1749=0.12,U1749*0.5833337002,IF(T1749=0,AI1749*0.07,U1749))))),"")</f>
        <v/>
      </c>
      <c r="AM1749" s="47" t="str">
        <f aca="false">IFERROR(IF(AC1749="NÃO","",IF(OR(AG1749="-",AG1749="Pneus"),AK1749-AL1749,"")),"")</f>
        <v/>
      </c>
      <c r="AN1749" s="48" t="str">
        <f aca="false">IF(AND(Y1749="REVENDA",AC1749="SIM",AG1749="BIT"),((AB1749/1+1)*AI1749)*0.4117,"")</f>
        <v/>
      </c>
      <c r="AO1749" s="48" t="str">
        <f aca="false">IF(AN1749="","",AN1749*17%)</f>
        <v/>
      </c>
      <c r="AP1749" s="49" t="str">
        <f aca="false">IF(AN1749="","",IF(T1749=0.12,(U1749*0.4117)*0.4117,IF(T1749=0,(AI1749*0.07)*0.4117,U1749*0.4117)))</f>
        <v/>
      </c>
      <c r="AQ1749" s="47" t="str">
        <f aca="false">IF(AN1749="","",AO1749-AP1749)</f>
        <v/>
      </c>
      <c r="AR1749" s="50" t="str">
        <f aca="false">IFERROR(IF(AND(AC1749="SIM",Y1749="REVENDA",LEFT(AG1749,5)="ANEXO")*OR(AE1749="ANEXO I",AF1749="ANEXO II"),VLOOKUP(H1749,Dados!G:I,2,0),""),"INSERIR MVA")</f>
        <v/>
      </c>
      <c r="AS1749" s="48" t="str">
        <f aca="false">IF(LEFT(AG1749,5)="ANEXO",VLOOKUP(AG1749,Dados!$X$111:$Z$112,2,0)*(AI1749-Q1749),"")</f>
        <v/>
      </c>
      <c r="AT1749" s="48" t="str">
        <f aca="false">IFERROR(IF(AR1749="","",(AI1749*AR1749)+AI1749),"INSERIR MVA")</f>
        <v/>
      </c>
      <c r="AU1749" s="48" t="str">
        <f aca="false">IF(AT1749="","",IF(AY1749=0.04,U1749,AS1749*AY1749))</f>
        <v/>
      </c>
      <c r="AV1749" s="47" t="str">
        <f aca="false">IFERROR(IF(AU1749="","",(VLOOKUP(AG1749,Dados!$X$111:$Z$112,3,0)*AT1749*0.17)),"INSERIR MVA")</f>
        <v/>
      </c>
      <c r="AW1749" s="47" t="str">
        <f aca="false">IFERROR(IF(AR1749="","",AV1749-AU1749),"")</f>
        <v/>
      </c>
      <c r="AX1749" s="51" t="str">
        <f aca="false">IFERROR(IF(AC1749="NÃO","",IF(AM1749&lt;&gt;"",AM1749-W1749,IF(AQ1749&lt;&gt;"",AQ1749-W1749,IF(AW1749&lt;&gt;"",AW1749-W1749,"")))),"")</f>
        <v/>
      </c>
      <c r="AY1749" s="46" t="str">
        <f aca="false">IFERROR(IF(ISNA(VLOOKUP(R1749,Dados!$X$2:$Y$5,2,0)),VLOOKUP(D1749,Dados!$X$7:$Y$33,2,0),VLOOKUP(R1749,Dados!$X$2:$Y$5,2,0)),"")</f>
        <v/>
      </c>
      <c r="AZ1749" s="52" t="str">
        <f aca="false">IF(C1749="","",IF(AND(Y1749="CONSUMO",AC1749="NÃO")*OR(AG1749="-",AG1749="BIT"),IF(E1749&lt;&gt;"",(AI1749-(P1749+L1749-N1749+Q1749)*AY1749)/0.83),""))</f>
        <v/>
      </c>
      <c r="BA1749" s="51" t="str">
        <f aca="false">IF(AZ1749="","",AZ1749*0.17-((P1749+L1749-N1749+Q1749)*AY1749))</f>
        <v/>
      </c>
      <c r="BB1749" s="51" t="str">
        <f aca="false">IF(AND(Y1749="CONSUMO",AG1749="ANEXO I",AY1749&gt;4%),(AI1749-(P1749+L1749-N1749+Q1749)*0.0514)/0.83*(0.5177)*(0.17)-AI1749*0.0514,IF(AND(Y1749="CONSUMO",AG1749="ANEXO II",AY1749&gt;4%),(AI1749-(P1749+L1749-N1749+Q1749)*0.041)/0.83*(0.3295)*(0.17)-AI1749*0.041,IF(AND(Y1749="CONSUMO",AG1749="ANEXO I",AY1749=4%),(AI1749-(P1749+L1749-N1749+Q1749)*0.04)/0.83*(0.5177)*(0.17)-AI1749*0.04,IF(AND(Y1749="CONSUMO",AG1749="ANEXO II",AY1749=4%),(AI1749-(P1749+L1749-N1749+Q1749)*0.04)/0.83*(0.3295)*(0.17)-AI1749*0.04,""))))</f>
        <v/>
      </c>
      <c r="BC1749" s="51" t="str">
        <f aca="false">IF(C1749="","",IF(AND(Y1749="CONSUMO",AC1749="SIM")*OR(AG1749="-",AG1749="BIT"),IF(E1749&lt;&gt;"",(AI1749-(P1749+L1749-N1749+Q1749)*AY1749)/0.83),""))</f>
        <v/>
      </c>
      <c r="BD1749" s="51" t="str">
        <f aca="false">IF(BC1749="","",BC1749*0.17)</f>
        <v/>
      </c>
      <c r="BE1749" s="51" t="str">
        <f aca="false">IF(I1749=6908,0,IF(BC1749="","",BD1749-((P1749+L1749-N1749+Q1749)*AY1749)))</f>
        <v/>
      </c>
      <c r="BF1749" s="53" t="str">
        <f aca="false">IF(B1749="","",IF(OR(B1749="",E1749="Regime Normal"),0,(AI1749-Q1749)*VLOOKUP(R1749,Dados!$X$98:$Y$108,2,0)))</f>
        <v/>
      </c>
      <c r="BG1749" s="54" t="str">
        <f aca="false">IFERROR(VLOOKUP(I1749,Dados!$AC$27:$AD$43,2,0),IF(B1749="","",IF(D1749&lt;&gt;"MT",IF(AND(AC1749="SIM",Y1749="Revenda"),"2403",IF(AND(AC1749="SIM",Y1749="Consumo"),"2407",IF(AND(AC1749="NÃO",Y1749="Revenda"),"2102",IF(AND(AC1749="NÃO",Y1749="Consumo"),"2556",)))),REPLACE(I1749,1,1,1))))</f>
        <v/>
      </c>
    </row>
    <row r="1750" customFormat="false" ht="12.8" hidden="false" customHeight="true" outlineLevel="0" collapsed="false">
      <c r="Y1750" s="45"/>
      <c r="Z1750" s="46" t="str">
        <f aca="false">IF(B1750="","",(IFERROR(VLOOKUP(H1750,Dados!A$3:B$15000,2,0),"Não Encontrado")))</f>
        <v/>
      </c>
      <c r="AA1750" s="46" t="str">
        <f aca="false">IF(B1750="","",(IFERROR(VLOOKUP(G1750,Dados!C$3:E$15000,3,0),"Não Encontrado")))</f>
        <v/>
      </c>
      <c r="AB1750" s="46" t="str">
        <f aca="false">IFERROR(IF(Z1750&lt;&gt;"Não Encontrado",Z1750,IF(AA1750&lt;&gt;"Não Encontrado",AA1750,"")),"")</f>
        <v/>
      </c>
      <c r="AC1750" s="45" t="str">
        <f aca="false">IF(B1750="","",IF(AB1750="","NÃO","SIM"))</f>
        <v/>
      </c>
      <c r="AD1750" s="45" t="str">
        <f aca="false">IFERROR(VLOOKUP(G1750,Dados!$P$3:$R$500,3,0),"")</f>
        <v/>
      </c>
      <c r="AE1750" s="45" t="str">
        <f aca="false">IFERROR(VLOOKUP(G1750,Dados!$K$3:$L$500,2,0),"")</f>
        <v/>
      </c>
      <c r="AF1750" s="45" t="str">
        <f aca="false">IFERROR(VLOOKUP(G1750,Dados!$M$3:$N$500,2,0),"")</f>
        <v/>
      </c>
      <c r="AG1750" s="45" t="str">
        <f aca="false">IF(F1750="","",IF(AND(AD1750="",AE1750="",AF1750=""),"-",IF(AND(AD1750="BIT",AE1750="",AF1750=""),"BIT",IF(AND(AE1750="ANEXO I",AD1750="",AF1750=""),"ANEXO I",IF(AND(AF1750="ANEXO II",AD1750="",AE1750=""),"ANEXO II","Escolher")))))</f>
        <v/>
      </c>
      <c r="AH1750" s="45" t="str">
        <f aca="false">IF(AG1750&lt;&gt;"Pneus","",IFERROR(VLOOKUP(R1750,Dados!$X$2:$Z$5,3,0)*(AI1750-Q1750),VLOOKUP(D1750,Dados!$X$7:$Z$33,3,0)*(AI1750-Q1750)))</f>
        <v/>
      </c>
      <c r="AI1750" s="47" t="str">
        <f aca="false">IF(B1750="","",P1750+Q1750+O1750+M1750+L1750-N1750)</f>
        <v/>
      </c>
      <c r="AJ1750" s="48" t="str">
        <f aca="false">IFERROR(IF(AND(AC1750="SIM",AG1750="-",Y1750="REVENDA"),(AB1750/1+1)*AI1750,IF(AND(AC1750="SIM",AG1750="Pneus",Y1750="REVENDA"),(AB1750/1+1)*(AI1750-AH1750),"")),"")</f>
        <v/>
      </c>
      <c r="AK1750" s="48" t="str">
        <f aca="false">IF(AJ1750="","",AJ1750*17%)</f>
        <v/>
      </c>
      <c r="AL1750" s="48" t="str">
        <f aca="false">IFERROR(IF(AC1750="NÃO","",IF(AK1750="","",IF(E1750="Simples Nacional",BF1750,IF(T1750=0.12,U1750*0.5833337002,IF(T1750=0,AI1750*0.07,U1750))))),"")</f>
        <v/>
      </c>
      <c r="AM1750" s="47" t="str">
        <f aca="false">IFERROR(IF(AC1750="NÃO","",IF(OR(AG1750="-",AG1750="Pneus"),AK1750-AL1750,"")),"")</f>
        <v/>
      </c>
      <c r="AN1750" s="48" t="str">
        <f aca="false">IF(AND(Y1750="REVENDA",AC1750="SIM",AG1750="BIT"),((AB1750/1+1)*AI1750)*0.4117,"")</f>
        <v/>
      </c>
      <c r="AO1750" s="48" t="str">
        <f aca="false">IF(AN1750="","",AN1750*17%)</f>
        <v/>
      </c>
      <c r="AP1750" s="49" t="str">
        <f aca="false">IF(AN1750="","",IF(T1750=0.12,(U1750*0.4117)*0.4117,IF(T1750=0,(AI1750*0.07)*0.4117,U1750*0.4117)))</f>
        <v/>
      </c>
      <c r="AQ1750" s="47" t="str">
        <f aca="false">IF(AN1750="","",AO1750-AP1750)</f>
        <v/>
      </c>
      <c r="AR1750" s="50" t="str">
        <f aca="false">IFERROR(IF(AND(AC1750="SIM",Y1750="REVENDA",LEFT(AG1750,5)="ANEXO")*OR(AE1750="ANEXO I",AF1750="ANEXO II"),VLOOKUP(H1750,Dados!G:I,2,0),""),"INSERIR MVA")</f>
        <v/>
      </c>
      <c r="AS1750" s="48" t="str">
        <f aca="false">IF(LEFT(AG1750,5)="ANEXO",VLOOKUP(AG1750,Dados!$X$111:$Z$112,2,0)*(AI1750-Q1750),"")</f>
        <v/>
      </c>
      <c r="AT1750" s="48" t="str">
        <f aca="false">IFERROR(IF(AR1750="","",(AI1750*AR1750)+AI1750),"INSERIR MVA")</f>
        <v/>
      </c>
      <c r="AU1750" s="48" t="str">
        <f aca="false">IF(AT1750="","",IF(AY1750=0.04,U1750,AS1750*AY1750))</f>
        <v/>
      </c>
      <c r="AV1750" s="47" t="str">
        <f aca="false">IFERROR(IF(AU1750="","",(VLOOKUP(AG1750,Dados!$X$111:$Z$112,3,0)*AT1750*0.17)),"INSERIR MVA")</f>
        <v/>
      </c>
      <c r="AW1750" s="47" t="str">
        <f aca="false">IFERROR(IF(AR1750="","",AV1750-AU1750),"")</f>
        <v/>
      </c>
      <c r="AX1750" s="51" t="str">
        <f aca="false">IFERROR(IF(AC1750="NÃO","",IF(AM1750&lt;&gt;"",AM1750-W1750,IF(AQ1750&lt;&gt;"",AQ1750-W1750,IF(AW1750&lt;&gt;"",AW1750-W1750,"")))),"")</f>
        <v/>
      </c>
      <c r="AY1750" s="46" t="str">
        <f aca="false">IFERROR(IF(ISNA(VLOOKUP(R1750,Dados!$X$2:$Y$5,2,0)),VLOOKUP(D1750,Dados!$X$7:$Y$33,2,0),VLOOKUP(R1750,Dados!$X$2:$Y$5,2,0)),"")</f>
        <v/>
      </c>
      <c r="AZ1750" s="52" t="str">
        <f aca="false">IF(C1750="","",IF(AND(Y1750="CONSUMO",AC1750="NÃO")*OR(AG1750="-",AG1750="BIT"),IF(E1750&lt;&gt;"",(AI1750-(P1750+L1750-N1750+Q1750)*AY1750)/0.83),""))</f>
        <v/>
      </c>
      <c r="BA1750" s="51" t="str">
        <f aca="false">IF(AZ1750="","",AZ1750*0.17-((P1750+L1750-N1750+Q1750)*AY1750))</f>
        <v/>
      </c>
      <c r="BB1750" s="51" t="str">
        <f aca="false">IF(AND(Y1750="CONSUMO",AG1750="ANEXO I",AY1750&gt;4%),(AI1750-(P1750+L1750-N1750+Q1750)*0.0514)/0.83*(0.5177)*(0.17)-AI1750*0.0514,IF(AND(Y1750="CONSUMO",AG1750="ANEXO II",AY1750&gt;4%),(AI1750-(P1750+L1750-N1750+Q1750)*0.041)/0.83*(0.3295)*(0.17)-AI1750*0.041,IF(AND(Y1750="CONSUMO",AG1750="ANEXO I",AY1750=4%),(AI1750-(P1750+L1750-N1750+Q1750)*0.04)/0.83*(0.5177)*(0.17)-AI1750*0.04,IF(AND(Y1750="CONSUMO",AG1750="ANEXO II",AY1750=4%),(AI1750-(P1750+L1750-N1750+Q1750)*0.04)/0.83*(0.3295)*(0.17)-AI1750*0.04,""))))</f>
        <v/>
      </c>
      <c r="BC1750" s="51" t="str">
        <f aca="false">IF(C1750="","",IF(AND(Y1750="CONSUMO",AC1750="SIM")*OR(AG1750="-",AG1750="BIT"),IF(E1750&lt;&gt;"",(AI1750-(P1750+L1750-N1750+Q1750)*AY1750)/0.83),""))</f>
        <v/>
      </c>
      <c r="BD1750" s="51" t="str">
        <f aca="false">IF(BC1750="","",BC1750*0.17)</f>
        <v/>
      </c>
      <c r="BE1750" s="51" t="str">
        <f aca="false">IF(I1750=6908,0,IF(BC1750="","",BD1750-((P1750+L1750-N1750+Q1750)*AY1750)))</f>
        <v/>
      </c>
      <c r="BF1750" s="53" t="str">
        <f aca="false">IF(B1750="","",IF(OR(B1750="",E1750="Regime Normal"),0,(AI1750-Q1750)*VLOOKUP(R1750,Dados!$X$98:$Y$108,2,0)))</f>
        <v/>
      </c>
      <c r="BG1750" s="54" t="str">
        <f aca="false">IFERROR(VLOOKUP(I1750,Dados!$AC$27:$AD$43,2,0),IF(B1750="","",IF(D1750&lt;&gt;"MT",IF(AND(AC1750="SIM",Y1750="Revenda"),"2403",IF(AND(AC1750="SIM",Y1750="Consumo"),"2407",IF(AND(AC1750="NÃO",Y1750="Revenda"),"2102",IF(AND(AC1750="NÃO",Y1750="Consumo"),"2556",)))),REPLACE(I1750,1,1,1))))</f>
        <v/>
      </c>
    </row>
    <row r="1751" customFormat="false" ht="12.8" hidden="false" customHeight="true" outlineLevel="0" collapsed="false">
      <c r="Y1751" s="45"/>
      <c r="Z1751" s="46" t="str">
        <f aca="false">IF(B1751="","",(IFERROR(VLOOKUP(H1751,Dados!A$3:B$15000,2,0),"Não Encontrado")))</f>
        <v/>
      </c>
      <c r="AA1751" s="46" t="str">
        <f aca="false">IF(B1751="","",(IFERROR(VLOOKUP(G1751,Dados!C$3:E$15000,3,0),"Não Encontrado")))</f>
        <v/>
      </c>
      <c r="AB1751" s="46" t="str">
        <f aca="false">IFERROR(IF(Z1751&lt;&gt;"Não Encontrado",Z1751,IF(AA1751&lt;&gt;"Não Encontrado",AA1751,"")),"")</f>
        <v/>
      </c>
      <c r="AC1751" s="45" t="str">
        <f aca="false">IF(B1751="","",IF(AB1751="","NÃO","SIM"))</f>
        <v/>
      </c>
      <c r="AD1751" s="45" t="str">
        <f aca="false">IFERROR(VLOOKUP(G1751,Dados!$P$3:$R$500,3,0),"")</f>
        <v/>
      </c>
      <c r="AE1751" s="45" t="str">
        <f aca="false">IFERROR(VLOOKUP(G1751,Dados!$K$3:$L$500,2,0),"")</f>
        <v/>
      </c>
      <c r="AF1751" s="45" t="str">
        <f aca="false">IFERROR(VLOOKUP(G1751,Dados!$M$3:$N$500,2,0),"")</f>
        <v/>
      </c>
      <c r="AG1751" s="45" t="str">
        <f aca="false">IF(F1751="","",IF(AND(AD1751="",AE1751="",AF1751=""),"-",IF(AND(AD1751="BIT",AE1751="",AF1751=""),"BIT",IF(AND(AE1751="ANEXO I",AD1751="",AF1751=""),"ANEXO I",IF(AND(AF1751="ANEXO II",AD1751="",AE1751=""),"ANEXO II","Escolher")))))</f>
        <v/>
      </c>
      <c r="AH1751" s="45" t="str">
        <f aca="false">IF(AG1751&lt;&gt;"Pneus","",IFERROR(VLOOKUP(R1751,Dados!$X$2:$Z$5,3,0)*(AI1751-Q1751),VLOOKUP(D1751,Dados!$X$7:$Z$33,3,0)*(AI1751-Q1751)))</f>
        <v/>
      </c>
      <c r="AI1751" s="47" t="str">
        <f aca="false">IF(B1751="","",P1751+Q1751+O1751+M1751+L1751-N1751)</f>
        <v/>
      </c>
      <c r="AJ1751" s="48" t="str">
        <f aca="false">IFERROR(IF(AND(AC1751="SIM",AG1751="-",Y1751="REVENDA"),(AB1751/1+1)*AI1751,IF(AND(AC1751="SIM",AG1751="Pneus",Y1751="REVENDA"),(AB1751/1+1)*(AI1751-AH1751),"")),"")</f>
        <v/>
      </c>
      <c r="AK1751" s="48" t="str">
        <f aca="false">IF(AJ1751="","",AJ1751*17%)</f>
        <v/>
      </c>
      <c r="AL1751" s="48" t="str">
        <f aca="false">IFERROR(IF(AC1751="NÃO","",IF(AK1751="","",IF(E1751="Simples Nacional",BF1751,IF(T1751=0.12,U1751*0.5833337002,IF(T1751=0,AI1751*0.07,U1751))))),"")</f>
        <v/>
      </c>
      <c r="AM1751" s="47" t="str">
        <f aca="false">IFERROR(IF(AC1751="NÃO","",IF(OR(AG1751="-",AG1751="Pneus"),AK1751-AL1751,"")),"")</f>
        <v/>
      </c>
      <c r="AN1751" s="48" t="str">
        <f aca="false">IF(AND(Y1751="REVENDA",AC1751="SIM",AG1751="BIT"),((AB1751/1+1)*AI1751)*0.4117,"")</f>
        <v/>
      </c>
      <c r="AO1751" s="48" t="str">
        <f aca="false">IF(AN1751="","",AN1751*17%)</f>
        <v/>
      </c>
      <c r="AP1751" s="49" t="str">
        <f aca="false">IF(AN1751="","",IF(T1751=0.12,(U1751*0.4117)*0.4117,IF(T1751=0,(AI1751*0.07)*0.4117,U1751*0.4117)))</f>
        <v/>
      </c>
      <c r="AQ1751" s="47" t="str">
        <f aca="false">IF(AN1751="","",AO1751-AP1751)</f>
        <v/>
      </c>
      <c r="AR1751" s="50" t="str">
        <f aca="false">IFERROR(IF(AND(AC1751="SIM",Y1751="REVENDA",LEFT(AG1751,5)="ANEXO")*OR(AE1751="ANEXO I",AF1751="ANEXO II"),VLOOKUP(H1751,Dados!G:I,2,0),""),"INSERIR MVA")</f>
        <v/>
      </c>
      <c r="AS1751" s="48" t="str">
        <f aca="false">IF(LEFT(AG1751,5)="ANEXO",VLOOKUP(AG1751,Dados!$X$111:$Z$112,2,0)*(AI1751-Q1751),"")</f>
        <v/>
      </c>
      <c r="AT1751" s="48" t="str">
        <f aca="false">IFERROR(IF(AR1751="","",(AI1751*AR1751)+AI1751),"INSERIR MVA")</f>
        <v/>
      </c>
      <c r="AU1751" s="48" t="str">
        <f aca="false">IF(AT1751="","",IF(AY1751=0.04,U1751,AS1751*AY1751))</f>
        <v/>
      </c>
      <c r="AV1751" s="47" t="str">
        <f aca="false">IFERROR(IF(AU1751="","",(VLOOKUP(AG1751,Dados!$X$111:$Z$112,3,0)*AT1751*0.17)),"INSERIR MVA")</f>
        <v/>
      </c>
      <c r="AW1751" s="47" t="str">
        <f aca="false">IFERROR(IF(AR1751="","",AV1751-AU1751),"")</f>
        <v/>
      </c>
      <c r="AX1751" s="51" t="str">
        <f aca="false">IFERROR(IF(AC1751="NÃO","",IF(AM1751&lt;&gt;"",AM1751-W1751,IF(AQ1751&lt;&gt;"",AQ1751-W1751,IF(AW1751&lt;&gt;"",AW1751-W1751,"")))),"")</f>
        <v/>
      </c>
      <c r="AY1751" s="46" t="str">
        <f aca="false">IFERROR(IF(ISNA(VLOOKUP(R1751,Dados!$X$2:$Y$5,2,0)),VLOOKUP(D1751,Dados!$X$7:$Y$33,2,0),VLOOKUP(R1751,Dados!$X$2:$Y$5,2,0)),"")</f>
        <v/>
      </c>
      <c r="AZ1751" s="52" t="str">
        <f aca="false">IF(C1751="","",IF(AND(Y1751="CONSUMO",AC1751="NÃO")*OR(AG1751="-",AG1751="BIT"),IF(E1751&lt;&gt;"",(AI1751-(P1751+L1751-N1751+Q1751)*AY1751)/0.83),""))</f>
        <v/>
      </c>
      <c r="BA1751" s="51" t="str">
        <f aca="false">IF(AZ1751="","",AZ1751*0.17-((P1751+L1751-N1751+Q1751)*AY1751))</f>
        <v/>
      </c>
      <c r="BB1751" s="51" t="str">
        <f aca="false">IF(AND(Y1751="CONSUMO",AG1751="ANEXO I",AY1751&gt;4%),(AI1751-(P1751+L1751-N1751+Q1751)*0.0514)/0.83*(0.5177)*(0.17)-AI1751*0.0514,IF(AND(Y1751="CONSUMO",AG1751="ANEXO II",AY1751&gt;4%),(AI1751-(P1751+L1751-N1751+Q1751)*0.041)/0.83*(0.3295)*(0.17)-AI1751*0.041,IF(AND(Y1751="CONSUMO",AG1751="ANEXO I",AY1751=4%),(AI1751-(P1751+L1751-N1751+Q1751)*0.04)/0.83*(0.5177)*(0.17)-AI1751*0.04,IF(AND(Y1751="CONSUMO",AG1751="ANEXO II",AY1751=4%),(AI1751-(P1751+L1751-N1751+Q1751)*0.04)/0.83*(0.3295)*(0.17)-AI1751*0.04,""))))</f>
        <v/>
      </c>
      <c r="BC1751" s="51" t="str">
        <f aca="false">IF(C1751="","",IF(AND(Y1751="CONSUMO",AC1751="SIM")*OR(AG1751="-",AG1751="BIT"),IF(E1751&lt;&gt;"",(AI1751-(P1751+L1751-N1751+Q1751)*AY1751)/0.83),""))</f>
        <v/>
      </c>
      <c r="BD1751" s="51" t="str">
        <f aca="false">IF(BC1751="","",BC1751*0.17)</f>
        <v/>
      </c>
      <c r="BE1751" s="51" t="str">
        <f aca="false">IF(I1751=6908,0,IF(BC1751="","",BD1751-((P1751+L1751-N1751+Q1751)*AY1751)))</f>
        <v/>
      </c>
      <c r="BF1751" s="53" t="str">
        <f aca="false">IF(B1751="","",IF(OR(B1751="",E1751="Regime Normal"),0,(AI1751-Q1751)*VLOOKUP(R1751,Dados!$X$98:$Y$108,2,0)))</f>
        <v/>
      </c>
      <c r="BG1751" s="54" t="str">
        <f aca="false">IFERROR(VLOOKUP(I1751,Dados!$AC$27:$AD$43,2,0),IF(B1751="","",IF(D1751&lt;&gt;"MT",IF(AND(AC1751="SIM",Y1751="Revenda"),"2403",IF(AND(AC1751="SIM",Y1751="Consumo"),"2407",IF(AND(AC1751="NÃO",Y1751="Revenda"),"2102",IF(AND(AC1751="NÃO",Y1751="Consumo"),"2556",)))),REPLACE(I1751,1,1,1))))</f>
        <v/>
      </c>
    </row>
    <row r="1752" customFormat="false" ht="12.8" hidden="false" customHeight="true" outlineLevel="0" collapsed="false">
      <c r="Y1752" s="45"/>
      <c r="Z1752" s="46" t="str">
        <f aca="false">IF(B1752="","",(IFERROR(VLOOKUP(H1752,Dados!A$3:B$15000,2,0),"Não Encontrado")))</f>
        <v/>
      </c>
      <c r="AA1752" s="46" t="str">
        <f aca="false">IF(B1752="","",(IFERROR(VLOOKUP(G1752,Dados!C$3:E$15000,3,0),"Não Encontrado")))</f>
        <v/>
      </c>
      <c r="AB1752" s="46" t="str">
        <f aca="false">IFERROR(IF(Z1752&lt;&gt;"Não Encontrado",Z1752,IF(AA1752&lt;&gt;"Não Encontrado",AA1752,"")),"")</f>
        <v/>
      </c>
      <c r="AC1752" s="45" t="str">
        <f aca="false">IF(B1752="","",IF(AB1752="","NÃO","SIM"))</f>
        <v/>
      </c>
      <c r="AD1752" s="45" t="str">
        <f aca="false">IFERROR(VLOOKUP(G1752,Dados!$P$3:$R$500,3,0),"")</f>
        <v/>
      </c>
      <c r="AE1752" s="45" t="str">
        <f aca="false">IFERROR(VLOOKUP(G1752,Dados!$K$3:$L$500,2,0),"")</f>
        <v/>
      </c>
      <c r="AF1752" s="45" t="str">
        <f aca="false">IFERROR(VLOOKUP(G1752,Dados!$M$3:$N$500,2,0),"")</f>
        <v/>
      </c>
      <c r="AG1752" s="45" t="str">
        <f aca="false">IF(F1752="","",IF(AND(AD1752="",AE1752="",AF1752=""),"-",IF(AND(AD1752="BIT",AE1752="",AF1752=""),"BIT",IF(AND(AE1752="ANEXO I",AD1752="",AF1752=""),"ANEXO I",IF(AND(AF1752="ANEXO II",AD1752="",AE1752=""),"ANEXO II","Escolher")))))</f>
        <v/>
      </c>
      <c r="AH1752" s="45" t="str">
        <f aca="false">IF(AG1752&lt;&gt;"Pneus","",IFERROR(VLOOKUP(R1752,Dados!$X$2:$Z$5,3,0)*(AI1752-Q1752),VLOOKUP(D1752,Dados!$X$7:$Z$33,3,0)*(AI1752-Q1752)))</f>
        <v/>
      </c>
      <c r="AI1752" s="47" t="str">
        <f aca="false">IF(B1752="","",P1752+Q1752+O1752+M1752+L1752-N1752)</f>
        <v/>
      </c>
      <c r="AJ1752" s="48" t="str">
        <f aca="false">IFERROR(IF(AND(AC1752="SIM",AG1752="-",Y1752="REVENDA"),(AB1752/1+1)*AI1752,IF(AND(AC1752="SIM",AG1752="Pneus",Y1752="REVENDA"),(AB1752/1+1)*(AI1752-AH1752),"")),"")</f>
        <v/>
      </c>
      <c r="AK1752" s="48" t="str">
        <f aca="false">IF(AJ1752="","",AJ1752*17%)</f>
        <v/>
      </c>
      <c r="AL1752" s="48" t="str">
        <f aca="false">IFERROR(IF(AC1752="NÃO","",IF(AK1752="","",IF(E1752="Simples Nacional",BF1752,IF(T1752=0.12,U1752*0.5833337002,IF(T1752=0,AI1752*0.07,U1752))))),"")</f>
        <v/>
      </c>
      <c r="AM1752" s="47" t="str">
        <f aca="false">IFERROR(IF(AC1752="NÃO","",IF(OR(AG1752="-",AG1752="Pneus"),AK1752-AL1752,"")),"")</f>
        <v/>
      </c>
      <c r="AN1752" s="48" t="str">
        <f aca="false">IF(AND(Y1752="REVENDA",AC1752="SIM",AG1752="BIT"),((AB1752/1+1)*AI1752)*0.4117,"")</f>
        <v/>
      </c>
      <c r="AO1752" s="48" t="str">
        <f aca="false">IF(AN1752="","",AN1752*17%)</f>
        <v/>
      </c>
      <c r="AP1752" s="49" t="str">
        <f aca="false">IF(AN1752="","",IF(T1752=0.12,(U1752*0.4117)*0.4117,IF(T1752=0,(AI1752*0.07)*0.4117,U1752*0.4117)))</f>
        <v/>
      </c>
      <c r="AQ1752" s="47" t="str">
        <f aca="false">IF(AN1752="","",AO1752-AP1752)</f>
        <v/>
      </c>
      <c r="AR1752" s="50" t="str">
        <f aca="false">IFERROR(IF(AND(AC1752="SIM",Y1752="REVENDA",LEFT(AG1752,5)="ANEXO")*OR(AE1752="ANEXO I",AF1752="ANEXO II"),VLOOKUP(H1752,Dados!G:I,2,0),""),"INSERIR MVA")</f>
        <v/>
      </c>
      <c r="AS1752" s="48" t="str">
        <f aca="false">IF(LEFT(AG1752,5)="ANEXO",VLOOKUP(AG1752,Dados!$X$111:$Z$112,2,0)*(AI1752-Q1752),"")</f>
        <v/>
      </c>
      <c r="AT1752" s="48" t="str">
        <f aca="false">IFERROR(IF(AR1752="","",(AI1752*AR1752)+AI1752),"INSERIR MVA")</f>
        <v/>
      </c>
      <c r="AU1752" s="48" t="str">
        <f aca="false">IF(AT1752="","",IF(AY1752=0.04,U1752,AS1752*AY1752))</f>
        <v/>
      </c>
      <c r="AV1752" s="47" t="str">
        <f aca="false">IFERROR(IF(AU1752="","",(VLOOKUP(AG1752,Dados!$X$111:$Z$112,3,0)*AT1752*0.17)),"INSERIR MVA")</f>
        <v/>
      </c>
      <c r="AW1752" s="47" t="str">
        <f aca="false">IFERROR(IF(AR1752="","",AV1752-AU1752),"")</f>
        <v/>
      </c>
      <c r="AX1752" s="51" t="str">
        <f aca="false">IFERROR(IF(AC1752="NÃO","",IF(AM1752&lt;&gt;"",AM1752-W1752,IF(AQ1752&lt;&gt;"",AQ1752-W1752,IF(AW1752&lt;&gt;"",AW1752-W1752,"")))),"")</f>
        <v/>
      </c>
      <c r="AY1752" s="46" t="str">
        <f aca="false">IFERROR(IF(ISNA(VLOOKUP(R1752,Dados!$X$2:$Y$5,2,0)),VLOOKUP(D1752,Dados!$X$7:$Y$33,2,0),VLOOKUP(R1752,Dados!$X$2:$Y$5,2,0)),"")</f>
        <v/>
      </c>
      <c r="AZ1752" s="52" t="str">
        <f aca="false">IF(C1752="","",IF(AND(Y1752="CONSUMO",AC1752="NÃO")*OR(AG1752="-",AG1752="BIT"),IF(E1752&lt;&gt;"",(AI1752-(P1752+L1752-N1752+Q1752)*AY1752)/0.83),""))</f>
        <v/>
      </c>
      <c r="BA1752" s="51" t="str">
        <f aca="false">IF(AZ1752="","",AZ1752*0.17-((P1752+L1752-N1752+Q1752)*AY1752))</f>
        <v/>
      </c>
      <c r="BB1752" s="51" t="str">
        <f aca="false">IF(AND(Y1752="CONSUMO",AG1752="ANEXO I",AY1752&gt;4%),(AI1752-(P1752+L1752-N1752+Q1752)*0.0514)/0.83*(0.5177)*(0.17)-AI1752*0.0514,IF(AND(Y1752="CONSUMO",AG1752="ANEXO II",AY1752&gt;4%),(AI1752-(P1752+L1752-N1752+Q1752)*0.041)/0.83*(0.3295)*(0.17)-AI1752*0.041,IF(AND(Y1752="CONSUMO",AG1752="ANEXO I",AY1752=4%),(AI1752-(P1752+L1752-N1752+Q1752)*0.04)/0.83*(0.5177)*(0.17)-AI1752*0.04,IF(AND(Y1752="CONSUMO",AG1752="ANEXO II",AY1752=4%),(AI1752-(P1752+L1752-N1752+Q1752)*0.04)/0.83*(0.3295)*(0.17)-AI1752*0.04,""))))</f>
        <v/>
      </c>
      <c r="BC1752" s="51" t="str">
        <f aca="false">IF(C1752="","",IF(AND(Y1752="CONSUMO",AC1752="SIM")*OR(AG1752="-",AG1752="BIT"),IF(E1752&lt;&gt;"",(AI1752-(P1752+L1752-N1752+Q1752)*AY1752)/0.83),""))</f>
        <v/>
      </c>
      <c r="BD1752" s="51" t="str">
        <f aca="false">IF(BC1752="","",BC1752*0.17)</f>
        <v/>
      </c>
      <c r="BE1752" s="51" t="str">
        <f aca="false">IF(I1752=6908,0,IF(BC1752="","",BD1752-((P1752+L1752-N1752+Q1752)*AY1752)))</f>
        <v/>
      </c>
      <c r="BF1752" s="53" t="str">
        <f aca="false">IF(B1752="","",IF(OR(B1752="",E1752="Regime Normal"),0,(AI1752-Q1752)*VLOOKUP(R1752,Dados!$X$98:$Y$108,2,0)))</f>
        <v/>
      </c>
      <c r="BG1752" s="54" t="str">
        <f aca="false">IFERROR(VLOOKUP(I1752,Dados!$AC$27:$AD$43,2,0),IF(B1752="","",IF(D1752&lt;&gt;"MT",IF(AND(AC1752="SIM",Y1752="Revenda"),"2403",IF(AND(AC1752="SIM",Y1752="Consumo"),"2407",IF(AND(AC1752="NÃO",Y1752="Revenda"),"2102",IF(AND(AC1752="NÃO",Y1752="Consumo"),"2556",)))),REPLACE(I1752,1,1,1))))</f>
        <v/>
      </c>
    </row>
    <row r="1753" customFormat="false" ht="12.8" hidden="false" customHeight="true" outlineLevel="0" collapsed="false">
      <c r="Y1753" s="45"/>
      <c r="Z1753" s="46" t="str">
        <f aca="false">IF(B1753="","",(IFERROR(VLOOKUP(H1753,Dados!A$3:B$15000,2,0),"Não Encontrado")))</f>
        <v/>
      </c>
      <c r="AA1753" s="46" t="str">
        <f aca="false">IF(B1753="","",(IFERROR(VLOOKUP(G1753,Dados!C$3:E$15000,3,0),"Não Encontrado")))</f>
        <v/>
      </c>
      <c r="AB1753" s="46" t="str">
        <f aca="false">IFERROR(IF(Z1753&lt;&gt;"Não Encontrado",Z1753,IF(AA1753&lt;&gt;"Não Encontrado",AA1753,"")),"")</f>
        <v/>
      </c>
      <c r="AC1753" s="45" t="str">
        <f aca="false">IF(B1753="","",IF(AB1753="","NÃO","SIM"))</f>
        <v/>
      </c>
      <c r="AD1753" s="45" t="str">
        <f aca="false">IFERROR(VLOOKUP(G1753,Dados!$P$3:$R$500,3,0),"")</f>
        <v/>
      </c>
      <c r="AE1753" s="45" t="str">
        <f aca="false">IFERROR(VLOOKUP(G1753,Dados!$K$3:$L$500,2,0),"")</f>
        <v/>
      </c>
      <c r="AF1753" s="45" t="str">
        <f aca="false">IFERROR(VLOOKUP(G1753,Dados!$M$3:$N$500,2,0),"")</f>
        <v/>
      </c>
      <c r="AG1753" s="45" t="str">
        <f aca="false">IF(F1753="","",IF(AND(AD1753="",AE1753="",AF1753=""),"-",IF(AND(AD1753="BIT",AE1753="",AF1753=""),"BIT",IF(AND(AE1753="ANEXO I",AD1753="",AF1753=""),"ANEXO I",IF(AND(AF1753="ANEXO II",AD1753="",AE1753=""),"ANEXO II","Escolher")))))</f>
        <v/>
      </c>
      <c r="AH1753" s="45" t="str">
        <f aca="false">IF(AG1753&lt;&gt;"Pneus","",IFERROR(VLOOKUP(R1753,Dados!$X$2:$Z$5,3,0)*(AI1753-Q1753),VLOOKUP(D1753,Dados!$X$7:$Z$33,3,0)*(AI1753-Q1753)))</f>
        <v/>
      </c>
      <c r="AI1753" s="47" t="str">
        <f aca="false">IF(B1753="","",P1753+Q1753+O1753+M1753+L1753-N1753)</f>
        <v/>
      </c>
      <c r="AJ1753" s="48" t="str">
        <f aca="false">IFERROR(IF(AND(AC1753="SIM",AG1753="-",Y1753="REVENDA"),(AB1753/1+1)*AI1753,IF(AND(AC1753="SIM",AG1753="Pneus",Y1753="REVENDA"),(AB1753/1+1)*(AI1753-AH1753),"")),"")</f>
        <v/>
      </c>
      <c r="AK1753" s="48" t="str">
        <f aca="false">IF(AJ1753="","",AJ1753*17%)</f>
        <v/>
      </c>
      <c r="AL1753" s="48" t="str">
        <f aca="false">IFERROR(IF(AC1753="NÃO","",IF(AK1753="","",IF(E1753="Simples Nacional",BF1753,IF(T1753=0.12,U1753*0.5833337002,IF(T1753=0,AI1753*0.07,U1753))))),"")</f>
        <v/>
      </c>
      <c r="AM1753" s="47" t="str">
        <f aca="false">IFERROR(IF(AC1753="NÃO","",IF(OR(AG1753="-",AG1753="Pneus"),AK1753-AL1753,"")),"")</f>
        <v/>
      </c>
      <c r="AN1753" s="48" t="str">
        <f aca="false">IF(AND(Y1753="REVENDA",AC1753="SIM",AG1753="BIT"),((AB1753/1+1)*AI1753)*0.4117,"")</f>
        <v/>
      </c>
      <c r="AO1753" s="48" t="str">
        <f aca="false">IF(AN1753="","",AN1753*17%)</f>
        <v/>
      </c>
      <c r="AP1753" s="49" t="str">
        <f aca="false">IF(AN1753="","",IF(T1753=0.12,(U1753*0.4117)*0.4117,IF(T1753=0,(AI1753*0.07)*0.4117,U1753*0.4117)))</f>
        <v/>
      </c>
      <c r="AQ1753" s="47" t="str">
        <f aca="false">IF(AN1753="","",AO1753-AP1753)</f>
        <v/>
      </c>
      <c r="AR1753" s="50" t="str">
        <f aca="false">IFERROR(IF(AND(AC1753="SIM",Y1753="REVENDA",LEFT(AG1753,5)="ANEXO")*OR(AE1753="ANEXO I",AF1753="ANEXO II"),VLOOKUP(H1753,Dados!G:I,2,0),""),"INSERIR MVA")</f>
        <v/>
      </c>
      <c r="AS1753" s="48" t="str">
        <f aca="false">IF(LEFT(AG1753,5)="ANEXO",VLOOKUP(AG1753,Dados!$X$111:$Z$112,2,0)*(AI1753-Q1753),"")</f>
        <v/>
      </c>
      <c r="AT1753" s="48" t="str">
        <f aca="false">IFERROR(IF(AR1753="","",(AI1753*AR1753)+AI1753),"INSERIR MVA")</f>
        <v/>
      </c>
      <c r="AU1753" s="48" t="str">
        <f aca="false">IF(AT1753="","",IF(AY1753=0.04,U1753,AS1753*AY1753))</f>
        <v/>
      </c>
      <c r="AV1753" s="47" t="str">
        <f aca="false">IFERROR(IF(AU1753="","",(VLOOKUP(AG1753,Dados!$X$111:$Z$112,3,0)*AT1753*0.17)),"INSERIR MVA")</f>
        <v/>
      </c>
      <c r="AW1753" s="47" t="str">
        <f aca="false">IFERROR(IF(AR1753="","",AV1753-AU1753),"")</f>
        <v/>
      </c>
      <c r="AX1753" s="51" t="str">
        <f aca="false">IFERROR(IF(AC1753="NÃO","",IF(AM1753&lt;&gt;"",AM1753-W1753,IF(AQ1753&lt;&gt;"",AQ1753-W1753,IF(AW1753&lt;&gt;"",AW1753-W1753,"")))),"")</f>
        <v/>
      </c>
      <c r="AY1753" s="46" t="str">
        <f aca="false">IFERROR(IF(ISNA(VLOOKUP(R1753,Dados!$X$2:$Y$5,2,0)),VLOOKUP(D1753,Dados!$X$7:$Y$33,2,0),VLOOKUP(R1753,Dados!$X$2:$Y$5,2,0)),"")</f>
        <v/>
      </c>
      <c r="AZ1753" s="52" t="str">
        <f aca="false">IF(C1753="","",IF(AND(Y1753="CONSUMO",AC1753="NÃO")*OR(AG1753="-",AG1753="BIT"),IF(E1753&lt;&gt;"",(AI1753-(P1753+L1753-N1753+Q1753)*AY1753)/0.83),""))</f>
        <v/>
      </c>
      <c r="BA1753" s="51" t="str">
        <f aca="false">IF(AZ1753="","",AZ1753*0.17-((P1753+L1753-N1753+Q1753)*AY1753))</f>
        <v/>
      </c>
      <c r="BB1753" s="51" t="str">
        <f aca="false">IF(AND(Y1753="CONSUMO",AG1753="ANEXO I",AY1753&gt;4%),(AI1753-(P1753+L1753-N1753+Q1753)*0.0514)/0.83*(0.5177)*(0.17)-AI1753*0.0514,IF(AND(Y1753="CONSUMO",AG1753="ANEXO II",AY1753&gt;4%),(AI1753-(P1753+L1753-N1753+Q1753)*0.041)/0.83*(0.3295)*(0.17)-AI1753*0.041,IF(AND(Y1753="CONSUMO",AG1753="ANEXO I",AY1753=4%),(AI1753-(P1753+L1753-N1753+Q1753)*0.04)/0.83*(0.5177)*(0.17)-AI1753*0.04,IF(AND(Y1753="CONSUMO",AG1753="ANEXO II",AY1753=4%),(AI1753-(P1753+L1753-N1753+Q1753)*0.04)/0.83*(0.3295)*(0.17)-AI1753*0.04,""))))</f>
        <v/>
      </c>
      <c r="BC1753" s="51" t="str">
        <f aca="false">IF(C1753="","",IF(AND(Y1753="CONSUMO",AC1753="SIM")*OR(AG1753="-",AG1753="BIT"),IF(E1753&lt;&gt;"",(AI1753-(P1753+L1753-N1753+Q1753)*AY1753)/0.83),""))</f>
        <v/>
      </c>
      <c r="BD1753" s="51" t="str">
        <f aca="false">IF(BC1753="","",BC1753*0.17)</f>
        <v/>
      </c>
      <c r="BE1753" s="51" t="str">
        <f aca="false">IF(I1753=6908,0,IF(BC1753="","",BD1753-((P1753+L1753-N1753+Q1753)*AY1753)))</f>
        <v/>
      </c>
      <c r="BF1753" s="53" t="str">
        <f aca="false">IF(B1753="","",IF(OR(B1753="",E1753="Regime Normal"),0,(AI1753-Q1753)*VLOOKUP(R1753,Dados!$X$98:$Y$108,2,0)))</f>
        <v/>
      </c>
      <c r="BG1753" s="54" t="str">
        <f aca="false">IFERROR(VLOOKUP(I1753,Dados!$AC$27:$AD$43,2,0),IF(B1753="","",IF(D1753&lt;&gt;"MT",IF(AND(AC1753="SIM",Y1753="Revenda"),"2403",IF(AND(AC1753="SIM",Y1753="Consumo"),"2407",IF(AND(AC1753="NÃO",Y1753="Revenda"),"2102",IF(AND(AC1753="NÃO",Y1753="Consumo"),"2556",)))),REPLACE(I1753,1,1,1))))</f>
        <v/>
      </c>
    </row>
    <row r="1754" customFormat="false" ht="12.8" hidden="false" customHeight="true" outlineLevel="0" collapsed="false">
      <c r="Y1754" s="45"/>
      <c r="Z1754" s="46" t="str">
        <f aca="false">IF(B1754="","",(IFERROR(VLOOKUP(H1754,Dados!A$3:B$15000,2,0),"Não Encontrado")))</f>
        <v/>
      </c>
      <c r="AA1754" s="46" t="str">
        <f aca="false">IF(B1754="","",(IFERROR(VLOOKUP(G1754,Dados!C$3:E$15000,3,0),"Não Encontrado")))</f>
        <v/>
      </c>
      <c r="AB1754" s="46" t="str">
        <f aca="false">IFERROR(IF(Z1754&lt;&gt;"Não Encontrado",Z1754,IF(AA1754&lt;&gt;"Não Encontrado",AA1754,"")),"")</f>
        <v/>
      </c>
      <c r="AC1754" s="45" t="str">
        <f aca="false">IF(B1754="","",IF(AB1754="","NÃO","SIM"))</f>
        <v/>
      </c>
      <c r="AD1754" s="45" t="str">
        <f aca="false">IFERROR(VLOOKUP(G1754,Dados!$P$3:$R$500,3,0),"")</f>
        <v/>
      </c>
      <c r="AE1754" s="45" t="str">
        <f aca="false">IFERROR(VLOOKUP(G1754,Dados!$K$3:$L$500,2,0),"")</f>
        <v/>
      </c>
      <c r="AF1754" s="45" t="str">
        <f aca="false">IFERROR(VLOOKUP(G1754,Dados!$M$3:$N$500,2,0),"")</f>
        <v/>
      </c>
      <c r="AG1754" s="45" t="str">
        <f aca="false">IF(F1754="","",IF(AND(AD1754="",AE1754="",AF1754=""),"-",IF(AND(AD1754="BIT",AE1754="",AF1754=""),"BIT",IF(AND(AE1754="ANEXO I",AD1754="",AF1754=""),"ANEXO I",IF(AND(AF1754="ANEXO II",AD1754="",AE1754=""),"ANEXO II","Escolher")))))</f>
        <v/>
      </c>
      <c r="AH1754" s="45" t="str">
        <f aca="false">IF(AG1754&lt;&gt;"Pneus","",IFERROR(VLOOKUP(R1754,Dados!$X$2:$Z$5,3,0)*(AI1754-Q1754),VLOOKUP(D1754,Dados!$X$7:$Z$33,3,0)*(AI1754-Q1754)))</f>
        <v/>
      </c>
      <c r="AI1754" s="47" t="str">
        <f aca="false">IF(B1754="","",P1754+Q1754+O1754+M1754+L1754-N1754)</f>
        <v/>
      </c>
      <c r="AJ1754" s="48" t="str">
        <f aca="false">IFERROR(IF(AND(AC1754="SIM",AG1754="-",Y1754="REVENDA"),(AB1754/1+1)*AI1754,IF(AND(AC1754="SIM",AG1754="Pneus",Y1754="REVENDA"),(AB1754/1+1)*(AI1754-AH1754),"")),"")</f>
        <v/>
      </c>
      <c r="AK1754" s="48" t="str">
        <f aca="false">IF(AJ1754="","",AJ1754*17%)</f>
        <v/>
      </c>
      <c r="AL1754" s="48" t="str">
        <f aca="false">IFERROR(IF(AC1754="NÃO","",IF(AK1754="","",IF(E1754="Simples Nacional",BF1754,IF(T1754=0.12,U1754*0.5833337002,IF(T1754=0,AI1754*0.07,U1754))))),"")</f>
        <v/>
      </c>
      <c r="AM1754" s="47" t="str">
        <f aca="false">IFERROR(IF(AC1754="NÃO","",IF(OR(AG1754="-",AG1754="Pneus"),AK1754-AL1754,"")),"")</f>
        <v/>
      </c>
      <c r="AN1754" s="48" t="str">
        <f aca="false">IF(AND(Y1754="REVENDA",AC1754="SIM",AG1754="BIT"),((AB1754/1+1)*AI1754)*0.4117,"")</f>
        <v/>
      </c>
      <c r="AO1754" s="48" t="str">
        <f aca="false">IF(AN1754="","",AN1754*17%)</f>
        <v/>
      </c>
      <c r="AP1754" s="49" t="str">
        <f aca="false">IF(AN1754="","",IF(T1754=0.12,(U1754*0.4117)*0.4117,IF(T1754=0,(AI1754*0.07)*0.4117,U1754*0.4117)))</f>
        <v/>
      </c>
      <c r="AQ1754" s="47" t="str">
        <f aca="false">IF(AN1754="","",AO1754-AP1754)</f>
        <v/>
      </c>
      <c r="AR1754" s="50" t="str">
        <f aca="false">IFERROR(IF(AND(AC1754="SIM",Y1754="REVENDA",LEFT(AG1754,5)="ANEXO")*OR(AE1754="ANEXO I",AF1754="ANEXO II"),VLOOKUP(H1754,Dados!G:I,2,0),""),"INSERIR MVA")</f>
        <v/>
      </c>
      <c r="AS1754" s="48" t="str">
        <f aca="false">IF(LEFT(AG1754,5)="ANEXO",VLOOKUP(AG1754,Dados!$X$111:$Z$112,2,0)*(AI1754-Q1754),"")</f>
        <v/>
      </c>
      <c r="AT1754" s="48" t="str">
        <f aca="false">IFERROR(IF(AR1754="","",(AI1754*AR1754)+AI1754),"INSERIR MVA")</f>
        <v/>
      </c>
      <c r="AU1754" s="48" t="str">
        <f aca="false">IF(AT1754="","",IF(AY1754=0.04,U1754,AS1754*AY1754))</f>
        <v/>
      </c>
      <c r="AV1754" s="47" t="str">
        <f aca="false">IFERROR(IF(AU1754="","",(VLOOKUP(AG1754,Dados!$X$111:$Z$112,3,0)*AT1754*0.17)),"INSERIR MVA")</f>
        <v/>
      </c>
      <c r="AW1754" s="47" t="str">
        <f aca="false">IFERROR(IF(AR1754="","",AV1754-AU1754),"")</f>
        <v/>
      </c>
      <c r="AX1754" s="51" t="str">
        <f aca="false">IFERROR(IF(AC1754="NÃO","",IF(AM1754&lt;&gt;"",AM1754-W1754,IF(AQ1754&lt;&gt;"",AQ1754-W1754,IF(AW1754&lt;&gt;"",AW1754-W1754,"")))),"")</f>
        <v/>
      </c>
      <c r="AY1754" s="46" t="str">
        <f aca="false">IFERROR(IF(ISNA(VLOOKUP(R1754,Dados!$X$2:$Y$5,2,0)),VLOOKUP(D1754,Dados!$X$7:$Y$33,2,0),VLOOKUP(R1754,Dados!$X$2:$Y$5,2,0)),"")</f>
        <v/>
      </c>
      <c r="AZ1754" s="52" t="str">
        <f aca="false">IF(C1754="","",IF(AND(Y1754="CONSUMO",AC1754="NÃO")*OR(AG1754="-",AG1754="BIT"),IF(E1754&lt;&gt;"",(AI1754-(P1754+L1754-N1754+Q1754)*AY1754)/0.83),""))</f>
        <v/>
      </c>
      <c r="BA1754" s="51" t="str">
        <f aca="false">IF(AZ1754="","",AZ1754*0.17-((P1754+L1754-N1754+Q1754)*AY1754))</f>
        <v/>
      </c>
      <c r="BB1754" s="51" t="str">
        <f aca="false">IF(AND(Y1754="CONSUMO",AG1754="ANEXO I",AY1754&gt;4%),(AI1754-(P1754+L1754-N1754+Q1754)*0.0514)/0.83*(0.5177)*(0.17)-AI1754*0.0514,IF(AND(Y1754="CONSUMO",AG1754="ANEXO II",AY1754&gt;4%),(AI1754-(P1754+L1754-N1754+Q1754)*0.041)/0.83*(0.3295)*(0.17)-AI1754*0.041,IF(AND(Y1754="CONSUMO",AG1754="ANEXO I",AY1754=4%),(AI1754-(P1754+L1754-N1754+Q1754)*0.04)/0.83*(0.5177)*(0.17)-AI1754*0.04,IF(AND(Y1754="CONSUMO",AG1754="ANEXO II",AY1754=4%),(AI1754-(P1754+L1754-N1754+Q1754)*0.04)/0.83*(0.3295)*(0.17)-AI1754*0.04,""))))</f>
        <v/>
      </c>
      <c r="BC1754" s="51" t="str">
        <f aca="false">IF(C1754="","",IF(AND(Y1754="CONSUMO",AC1754="SIM")*OR(AG1754="-",AG1754="BIT"),IF(E1754&lt;&gt;"",(AI1754-(P1754+L1754-N1754+Q1754)*AY1754)/0.83),""))</f>
        <v/>
      </c>
      <c r="BD1754" s="51" t="str">
        <f aca="false">IF(BC1754="","",BC1754*0.17)</f>
        <v/>
      </c>
      <c r="BE1754" s="51" t="str">
        <f aca="false">IF(I1754=6908,0,IF(BC1754="","",BD1754-((P1754+L1754-N1754+Q1754)*AY1754)))</f>
        <v/>
      </c>
      <c r="BF1754" s="53" t="str">
        <f aca="false">IF(B1754="","",IF(OR(B1754="",E1754="Regime Normal"),0,(AI1754-Q1754)*VLOOKUP(R1754,Dados!$X$98:$Y$108,2,0)))</f>
        <v/>
      </c>
      <c r="BG1754" s="54" t="str">
        <f aca="false">IFERROR(VLOOKUP(I1754,Dados!$AC$27:$AD$43,2,0),IF(B1754="","",IF(D1754&lt;&gt;"MT",IF(AND(AC1754="SIM",Y1754="Revenda"),"2403",IF(AND(AC1754="SIM",Y1754="Consumo"),"2407",IF(AND(AC1754="NÃO",Y1754="Revenda"),"2102",IF(AND(AC1754="NÃO",Y1754="Consumo"),"2556",)))),REPLACE(I1754,1,1,1))))</f>
        <v/>
      </c>
    </row>
    <row r="1755" customFormat="false" ht="12.8" hidden="false" customHeight="true" outlineLevel="0" collapsed="false">
      <c r="Y1755" s="45"/>
      <c r="Z1755" s="46" t="str">
        <f aca="false">IF(B1755="","",(IFERROR(VLOOKUP(H1755,Dados!A$3:B$15000,2,0),"Não Encontrado")))</f>
        <v/>
      </c>
      <c r="AA1755" s="46" t="str">
        <f aca="false">IF(B1755="","",(IFERROR(VLOOKUP(G1755,Dados!C$3:E$15000,3,0),"Não Encontrado")))</f>
        <v/>
      </c>
      <c r="AB1755" s="46" t="str">
        <f aca="false">IFERROR(IF(Z1755&lt;&gt;"Não Encontrado",Z1755,IF(AA1755&lt;&gt;"Não Encontrado",AA1755,"")),"")</f>
        <v/>
      </c>
      <c r="AC1755" s="45" t="str">
        <f aca="false">IF(B1755="","",IF(AB1755="","NÃO","SIM"))</f>
        <v/>
      </c>
      <c r="AD1755" s="45" t="str">
        <f aca="false">IFERROR(VLOOKUP(G1755,Dados!$P$3:$R$500,3,0),"")</f>
        <v/>
      </c>
      <c r="AE1755" s="45" t="str">
        <f aca="false">IFERROR(VLOOKUP(G1755,Dados!$K$3:$L$500,2,0),"")</f>
        <v/>
      </c>
      <c r="AF1755" s="45" t="str">
        <f aca="false">IFERROR(VLOOKUP(G1755,Dados!$M$3:$N$500,2,0),"")</f>
        <v/>
      </c>
      <c r="AG1755" s="45" t="str">
        <f aca="false">IF(F1755="","",IF(AND(AD1755="",AE1755="",AF1755=""),"-",IF(AND(AD1755="BIT",AE1755="",AF1755=""),"BIT",IF(AND(AE1755="ANEXO I",AD1755="",AF1755=""),"ANEXO I",IF(AND(AF1755="ANEXO II",AD1755="",AE1755=""),"ANEXO II","Escolher")))))</f>
        <v/>
      </c>
      <c r="AH1755" s="45" t="str">
        <f aca="false">IF(AG1755&lt;&gt;"Pneus","",IFERROR(VLOOKUP(R1755,Dados!$X$2:$Z$5,3,0)*(AI1755-Q1755),VLOOKUP(D1755,Dados!$X$7:$Z$33,3,0)*(AI1755-Q1755)))</f>
        <v/>
      </c>
      <c r="AI1755" s="47" t="str">
        <f aca="false">IF(B1755="","",P1755+Q1755+O1755+M1755+L1755-N1755)</f>
        <v/>
      </c>
      <c r="AJ1755" s="48" t="str">
        <f aca="false">IFERROR(IF(AND(AC1755="SIM",AG1755="-",Y1755="REVENDA"),(AB1755/1+1)*AI1755,IF(AND(AC1755="SIM",AG1755="Pneus",Y1755="REVENDA"),(AB1755/1+1)*(AI1755-AH1755),"")),"")</f>
        <v/>
      </c>
      <c r="AK1755" s="48" t="str">
        <f aca="false">IF(AJ1755="","",AJ1755*17%)</f>
        <v/>
      </c>
      <c r="AL1755" s="48" t="str">
        <f aca="false">IFERROR(IF(AC1755="NÃO","",IF(AK1755="","",IF(E1755="Simples Nacional",BF1755,IF(T1755=0.12,U1755*0.5833337002,IF(T1755=0,AI1755*0.07,U1755))))),"")</f>
        <v/>
      </c>
      <c r="AM1755" s="47" t="str">
        <f aca="false">IFERROR(IF(AC1755="NÃO","",IF(OR(AG1755="-",AG1755="Pneus"),AK1755-AL1755,"")),"")</f>
        <v/>
      </c>
      <c r="AN1755" s="48" t="str">
        <f aca="false">IF(AND(Y1755="REVENDA",AC1755="SIM",AG1755="BIT"),((AB1755/1+1)*AI1755)*0.4117,"")</f>
        <v/>
      </c>
      <c r="AO1755" s="48" t="str">
        <f aca="false">IF(AN1755="","",AN1755*17%)</f>
        <v/>
      </c>
      <c r="AP1755" s="49" t="str">
        <f aca="false">IF(AN1755="","",IF(T1755=0.12,(U1755*0.4117)*0.4117,IF(T1755=0,(AI1755*0.07)*0.4117,U1755*0.4117)))</f>
        <v/>
      </c>
      <c r="AQ1755" s="47" t="str">
        <f aca="false">IF(AN1755="","",AO1755-AP1755)</f>
        <v/>
      </c>
      <c r="AR1755" s="50" t="str">
        <f aca="false">IFERROR(IF(AND(AC1755="SIM",Y1755="REVENDA",LEFT(AG1755,5)="ANEXO")*OR(AE1755="ANEXO I",AF1755="ANEXO II"),VLOOKUP(H1755,Dados!G:I,2,0),""),"INSERIR MVA")</f>
        <v/>
      </c>
      <c r="AS1755" s="48" t="str">
        <f aca="false">IF(LEFT(AG1755,5)="ANEXO",VLOOKUP(AG1755,Dados!$X$111:$Z$112,2,0)*(AI1755-Q1755),"")</f>
        <v/>
      </c>
      <c r="AT1755" s="48" t="str">
        <f aca="false">IFERROR(IF(AR1755="","",(AI1755*AR1755)+AI1755),"INSERIR MVA")</f>
        <v/>
      </c>
      <c r="AU1755" s="48" t="str">
        <f aca="false">IF(AT1755="","",IF(AY1755=0.04,U1755,AS1755*AY1755))</f>
        <v/>
      </c>
      <c r="AV1755" s="47" t="str">
        <f aca="false">IFERROR(IF(AU1755="","",(VLOOKUP(AG1755,Dados!$X$111:$Z$112,3,0)*AT1755*0.17)),"INSERIR MVA")</f>
        <v/>
      </c>
      <c r="AW1755" s="47" t="str">
        <f aca="false">IFERROR(IF(AR1755="","",AV1755-AU1755),"")</f>
        <v/>
      </c>
      <c r="AX1755" s="51" t="str">
        <f aca="false">IFERROR(IF(AC1755="NÃO","",IF(AM1755&lt;&gt;"",AM1755-W1755,IF(AQ1755&lt;&gt;"",AQ1755-W1755,IF(AW1755&lt;&gt;"",AW1755-W1755,"")))),"")</f>
        <v/>
      </c>
      <c r="AY1755" s="46" t="str">
        <f aca="false">IFERROR(IF(ISNA(VLOOKUP(R1755,Dados!$X$2:$Y$5,2,0)),VLOOKUP(D1755,Dados!$X$7:$Y$33,2,0),VLOOKUP(R1755,Dados!$X$2:$Y$5,2,0)),"")</f>
        <v/>
      </c>
      <c r="AZ1755" s="52" t="str">
        <f aca="false">IF(C1755="","",IF(AND(Y1755="CONSUMO",AC1755="NÃO")*OR(AG1755="-",AG1755="BIT"),IF(E1755&lt;&gt;"",(AI1755-(P1755+L1755-N1755+Q1755)*AY1755)/0.83),""))</f>
        <v/>
      </c>
      <c r="BA1755" s="51" t="str">
        <f aca="false">IF(AZ1755="","",AZ1755*0.17-((P1755+L1755-N1755+Q1755)*AY1755))</f>
        <v/>
      </c>
      <c r="BB1755" s="51" t="str">
        <f aca="false">IF(AND(Y1755="CONSUMO",AG1755="ANEXO I",AY1755&gt;4%),(AI1755-(P1755+L1755-N1755+Q1755)*0.0514)/0.83*(0.5177)*(0.17)-AI1755*0.0514,IF(AND(Y1755="CONSUMO",AG1755="ANEXO II",AY1755&gt;4%),(AI1755-(P1755+L1755-N1755+Q1755)*0.041)/0.83*(0.3295)*(0.17)-AI1755*0.041,IF(AND(Y1755="CONSUMO",AG1755="ANEXO I",AY1755=4%),(AI1755-(P1755+L1755-N1755+Q1755)*0.04)/0.83*(0.5177)*(0.17)-AI1755*0.04,IF(AND(Y1755="CONSUMO",AG1755="ANEXO II",AY1755=4%),(AI1755-(P1755+L1755-N1755+Q1755)*0.04)/0.83*(0.3295)*(0.17)-AI1755*0.04,""))))</f>
        <v/>
      </c>
      <c r="BC1755" s="51" t="str">
        <f aca="false">IF(C1755="","",IF(AND(Y1755="CONSUMO",AC1755="SIM")*OR(AG1755="-",AG1755="BIT"),IF(E1755&lt;&gt;"",(AI1755-(P1755+L1755-N1755+Q1755)*AY1755)/0.83),""))</f>
        <v/>
      </c>
      <c r="BD1755" s="51" t="str">
        <f aca="false">IF(BC1755="","",BC1755*0.17)</f>
        <v/>
      </c>
      <c r="BE1755" s="51" t="str">
        <f aca="false">IF(I1755=6908,0,IF(BC1755="","",BD1755-((P1755+L1755-N1755+Q1755)*AY1755)))</f>
        <v/>
      </c>
      <c r="BF1755" s="53" t="str">
        <f aca="false">IF(B1755="","",IF(OR(B1755="",E1755="Regime Normal"),0,(AI1755-Q1755)*VLOOKUP(R1755,Dados!$X$98:$Y$108,2,0)))</f>
        <v/>
      </c>
      <c r="BG1755" s="54" t="str">
        <f aca="false">IFERROR(VLOOKUP(I1755,Dados!$AC$27:$AD$43,2,0),IF(B1755="","",IF(D1755&lt;&gt;"MT",IF(AND(AC1755="SIM",Y1755="Revenda"),"2403",IF(AND(AC1755="SIM",Y1755="Consumo"),"2407",IF(AND(AC1755="NÃO",Y1755="Revenda"),"2102",IF(AND(AC1755="NÃO",Y1755="Consumo"),"2556",)))),REPLACE(I1755,1,1,1))))</f>
        <v/>
      </c>
    </row>
    <row r="1756" customFormat="false" ht="12.8" hidden="false" customHeight="true" outlineLevel="0" collapsed="false">
      <c r="Y1756" s="45"/>
      <c r="Z1756" s="46" t="str">
        <f aca="false">IF(B1756="","",(IFERROR(VLOOKUP(H1756,Dados!A$3:B$15000,2,0),"Não Encontrado")))</f>
        <v/>
      </c>
      <c r="AA1756" s="46" t="str">
        <f aca="false">IF(B1756="","",(IFERROR(VLOOKUP(G1756,Dados!C$3:E$15000,3,0),"Não Encontrado")))</f>
        <v/>
      </c>
      <c r="AB1756" s="46" t="str">
        <f aca="false">IFERROR(IF(Z1756&lt;&gt;"Não Encontrado",Z1756,IF(AA1756&lt;&gt;"Não Encontrado",AA1756,"")),"")</f>
        <v/>
      </c>
      <c r="AC1756" s="45" t="str">
        <f aca="false">IF(B1756="","",IF(AB1756="","NÃO","SIM"))</f>
        <v/>
      </c>
      <c r="AD1756" s="45" t="str">
        <f aca="false">IFERROR(VLOOKUP(G1756,Dados!$P$3:$R$500,3,0),"")</f>
        <v/>
      </c>
      <c r="AE1756" s="45" t="str">
        <f aca="false">IFERROR(VLOOKUP(G1756,Dados!$K$3:$L$500,2,0),"")</f>
        <v/>
      </c>
      <c r="AF1756" s="45" t="str">
        <f aca="false">IFERROR(VLOOKUP(G1756,Dados!$M$3:$N$500,2,0),"")</f>
        <v/>
      </c>
      <c r="AG1756" s="45" t="str">
        <f aca="false">IF(F1756="","",IF(AND(AD1756="",AE1756="",AF1756=""),"-",IF(AND(AD1756="BIT",AE1756="",AF1756=""),"BIT",IF(AND(AE1756="ANEXO I",AD1756="",AF1756=""),"ANEXO I",IF(AND(AF1756="ANEXO II",AD1756="",AE1756=""),"ANEXO II","Escolher")))))</f>
        <v/>
      </c>
      <c r="AH1756" s="45" t="str">
        <f aca="false">IF(AG1756&lt;&gt;"Pneus","",IFERROR(VLOOKUP(R1756,Dados!$X$2:$Z$5,3,0)*(AI1756-Q1756),VLOOKUP(D1756,Dados!$X$7:$Z$33,3,0)*(AI1756-Q1756)))</f>
        <v/>
      </c>
      <c r="AI1756" s="47" t="str">
        <f aca="false">IF(B1756="","",P1756+Q1756+O1756+M1756+L1756-N1756)</f>
        <v/>
      </c>
      <c r="AJ1756" s="48" t="str">
        <f aca="false">IFERROR(IF(AND(AC1756="SIM",AG1756="-",Y1756="REVENDA"),(AB1756/1+1)*AI1756,IF(AND(AC1756="SIM",AG1756="Pneus",Y1756="REVENDA"),(AB1756/1+1)*(AI1756-AH1756),"")),"")</f>
        <v/>
      </c>
      <c r="AK1756" s="48" t="str">
        <f aca="false">IF(AJ1756="","",AJ1756*17%)</f>
        <v/>
      </c>
      <c r="AL1756" s="48" t="str">
        <f aca="false">IFERROR(IF(AC1756="NÃO","",IF(AK1756="","",IF(E1756="Simples Nacional",BF1756,IF(T1756=0.12,U1756*0.5833337002,IF(T1756=0,AI1756*0.07,U1756))))),"")</f>
        <v/>
      </c>
      <c r="AM1756" s="47" t="str">
        <f aca="false">IFERROR(IF(AC1756="NÃO","",IF(OR(AG1756="-",AG1756="Pneus"),AK1756-AL1756,"")),"")</f>
        <v/>
      </c>
      <c r="AN1756" s="48" t="str">
        <f aca="false">IF(AND(Y1756="REVENDA",AC1756="SIM",AG1756="BIT"),((AB1756/1+1)*AI1756)*0.4117,"")</f>
        <v/>
      </c>
      <c r="AO1756" s="48" t="str">
        <f aca="false">IF(AN1756="","",AN1756*17%)</f>
        <v/>
      </c>
      <c r="AP1756" s="49" t="str">
        <f aca="false">IF(AN1756="","",IF(T1756=0.12,(U1756*0.4117)*0.4117,IF(T1756=0,(AI1756*0.07)*0.4117,U1756*0.4117)))</f>
        <v/>
      </c>
      <c r="AQ1756" s="47" t="str">
        <f aca="false">IF(AN1756="","",AO1756-AP1756)</f>
        <v/>
      </c>
      <c r="AR1756" s="50" t="str">
        <f aca="false">IFERROR(IF(AND(AC1756="SIM",Y1756="REVENDA",LEFT(AG1756,5)="ANEXO")*OR(AE1756="ANEXO I",AF1756="ANEXO II"),VLOOKUP(H1756,Dados!G:I,2,0),""),"INSERIR MVA")</f>
        <v/>
      </c>
      <c r="AS1756" s="48" t="str">
        <f aca="false">IF(LEFT(AG1756,5)="ANEXO",VLOOKUP(AG1756,Dados!$X$111:$Z$112,2,0)*(AI1756-Q1756),"")</f>
        <v/>
      </c>
      <c r="AT1756" s="48" t="str">
        <f aca="false">IFERROR(IF(AR1756="","",(AI1756*AR1756)+AI1756),"INSERIR MVA")</f>
        <v/>
      </c>
      <c r="AU1756" s="48" t="str">
        <f aca="false">IF(AT1756="","",IF(AY1756=0.04,U1756,AS1756*AY1756))</f>
        <v/>
      </c>
      <c r="AV1756" s="47" t="str">
        <f aca="false">IFERROR(IF(AU1756="","",(VLOOKUP(AG1756,Dados!$X$111:$Z$112,3,0)*AT1756*0.17)),"INSERIR MVA")</f>
        <v/>
      </c>
      <c r="AW1756" s="47" t="str">
        <f aca="false">IFERROR(IF(AR1756="","",AV1756-AU1756),"")</f>
        <v/>
      </c>
      <c r="AX1756" s="51" t="str">
        <f aca="false">IFERROR(IF(AC1756="NÃO","",IF(AM1756&lt;&gt;"",AM1756-W1756,IF(AQ1756&lt;&gt;"",AQ1756-W1756,IF(AW1756&lt;&gt;"",AW1756-W1756,"")))),"")</f>
        <v/>
      </c>
      <c r="AY1756" s="46" t="str">
        <f aca="false">IFERROR(IF(ISNA(VLOOKUP(R1756,Dados!$X$2:$Y$5,2,0)),VLOOKUP(D1756,Dados!$X$7:$Y$33,2,0),VLOOKUP(R1756,Dados!$X$2:$Y$5,2,0)),"")</f>
        <v/>
      </c>
      <c r="AZ1756" s="52" t="str">
        <f aca="false">IF(C1756="","",IF(AND(Y1756="CONSUMO",AC1756="NÃO")*OR(AG1756="-",AG1756="BIT"),IF(E1756&lt;&gt;"",(AI1756-(P1756+L1756-N1756+Q1756)*AY1756)/0.83),""))</f>
        <v/>
      </c>
      <c r="BA1756" s="51" t="str">
        <f aca="false">IF(AZ1756="","",AZ1756*0.17-((P1756+L1756-N1756+Q1756)*AY1756))</f>
        <v/>
      </c>
      <c r="BB1756" s="51" t="str">
        <f aca="false">IF(AND(Y1756="CONSUMO",AG1756="ANEXO I",AY1756&gt;4%),(AI1756-(P1756+L1756-N1756+Q1756)*0.0514)/0.83*(0.5177)*(0.17)-AI1756*0.0514,IF(AND(Y1756="CONSUMO",AG1756="ANEXO II",AY1756&gt;4%),(AI1756-(P1756+L1756-N1756+Q1756)*0.041)/0.83*(0.3295)*(0.17)-AI1756*0.041,IF(AND(Y1756="CONSUMO",AG1756="ANEXO I",AY1756=4%),(AI1756-(P1756+L1756-N1756+Q1756)*0.04)/0.83*(0.5177)*(0.17)-AI1756*0.04,IF(AND(Y1756="CONSUMO",AG1756="ANEXO II",AY1756=4%),(AI1756-(P1756+L1756-N1756+Q1756)*0.04)/0.83*(0.3295)*(0.17)-AI1756*0.04,""))))</f>
        <v/>
      </c>
      <c r="BC1756" s="51" t="str">
        <f aca="false">IF(C1756="","",IF(AND(Y1756="CONSUMO",AC1756="SIM")*OR(AG1756="-",AG1756="BIT"),IF(E1756&lt;&gt;"",(AI1756-(P1756+L1756-N1756+Q1756)*AY1756)/0.83),""))</f>
        <v/>
      </c>
      <c r="BD1756" s="51" t="str">
        <f aca="false">IF(BC1756="","",BC1756*0.17)</f>
        <v/>
      </c>
      <c r="BE1756" s="51" t="str">
        <f aca="false">IF(I1756=6908,0,IF(BC1756="","",BD1756-((P1756+L1756-N1756+Q1756)*AY1756)))</f>
        <v/>
      </c>
      <c r="BF1756" s="53" t="str">
        <f aca="false">IF(B1756="","",IF(OR(B1756="",E1756="Regime Normal"),0,(AI1756-Q1756)*VLOOKUP(R1756,Dados!$X$98:$Y$108,2,0)))</f>
        <v/>
      </c>
      <c r="BG1756" s="54" t="str">
        <f aca="false">IFERROR(VLOOKUP(I1756,Dados!$AC$27:$AD$43,2,0),IF(B1756="","",IF(D1756&lt;&gt;"MT",IF(AND(AC1756="SIM",Y1756="Revenda"),"2403",IF(AND(AC1756="SIM",Y1756="Consumo"),"2407",IF(AND(AC1756="NÃO",Y1756="Revenda"),"2102",IF(AND(AC1756="NÃO",Y1756="Consumo"),"2556",)))),REPLACE(I1756,1,1,1))))</f>
        <v/>
      </c>
    </row>
    <row r="1757" customFormat="false" ht="12.8" hidden="false" customHeight="true" outlineLevel="0" collapsed="false">
      <c r="Y1757" s="45"/>
      <c r="Z1757" s="46" t="str">
        <f aca="false">IF(B1757="","",(IFERROR(VLOOKUP(H1757,Dados!A$3:B$15000,2,0),"Não Encontrado")))</f>
        <v/>
      </c>
      <c r="AA1757" s="46" t="str">
        <f aca="false">IF(B1757="","",(IFERROR(VLOOKUP(G1757,Dados!C$3:E$15000,3,0),"Não Encontrado")))</f>
        <v/>
      </c>
      <c r="AB1757" s="46" t="str">
        <f aca="false">IFERROR(IF(Z1757&lt;&gt;"Não Encontrado",Z1757,IF(AA1757&lt;&gt;"Não Encontrado",AA1757,"")),"")</f>
        <v/>
      </c>
      <c r="AC1757" s="45" t="str">
        <f aca="false">IF(B1757="","",IF(AB1757="","NÃO","SIM"))</f>
        <v/>
      </c>
      <c r="AD1757" s="45" t="str">
        <f aca="false">IFERROR(VLOOKUP(G1757,Dados!$P$3:$R$500,3,0),"")</f>
        <v/>
      </c>
      <c r="AE1757" s="45" t="str">
        <f aca="false">IFERROR(VLOOKUP(G1757,Dados!$K$3:$L$500,2,0),"")</f>
        <v/>
      </c>
      <c r="AF1757" s="45" t="str">
        <f aca="false">IFERROR(VLOOKUP(G1757,Dados!$M$3:$N$500,2,0),"")</f>
        <v/>
      </c>
      <c r="AG1757" s="45" t="str">
        <f aca="false">IF(F1757="","",IF(AND(AD1757="",AE1757="",AF1757=""),"-",IF(AND(AD1757="BIT",AE1757="",AF1757=""),"BIT",IF(AND(AE1757="ANEXO I",AD1757="",AF1757=""),"ANEXO I",IF(AND(AF1757="ANEXO II",AD1757="",AE1757=""),"ANEXO II","Escolher")))))</f>
        <v/>
      </c>
      <c r="AH1757" s="45" t="str">
        <f aca="false">IF(AG1757&lt;&gt;"Pneus","",IFERROR(VLOOKUP(R1757,Dados!$X$2:$Z$5,3,0)*(AI1757-Q1757),VLOOKUP(D1757,Dados!$X$7:$Z$33,3,0)*(AI1757-Q1757)))</f>
        <v/>
      </c>
      <c r="AI1757" s="47" t="str">
        <f aca="false">IF(B1757="","",P1757+Q1757+O1757+M1757+L1757-N1757)</f>
        <v/>
      </c>
      <c r="AJ1757" s="48" t="str">
        <f aca="false">IFERROR(IF(AND(AC1757="SIM",AG1757="-",Y1757="REVENDA"),(AB1757/1+1)*AI1757,IF(AND(AC1757="SIM",AG1757="Pneus",Y1757="REVENDA"),(AB1757/1+1)*(AI1757-AH1757),"")),"")</f>
        <v/>
      </c>
      <c r="AK1757" s="48" t="str">
        <f aca="false">IF(AJ1757="","",AJ1757*17%)</f>
        <v/>
      </c>
      <c r="AL1757" s="48" t="str">
        <f aca="false">IFERROR(IF(AC1757="NÃO","",IF(AK1757="","",IF(E1757="Simples Nacional",BF1757,IF(T1757=0.12,U1757*0.5833337002,IF(T1757=0,AI1757*0.07,U1757))))),"")</f>
        <v/>
      </c>
      <c r="AM1757" s="47" t="str">
        <f aca="false">IFERROR(IF(AC1757="NÃO","",IF(OR(AG1757="-",AG1757="Pneus"),AK1757-AL1757,"")),"")</f>
        <v/>
      </c>
      <c r="AN1757" s="48" t="str">
        <f aca="false">IF(AND(Y1757="REVENDA",AC1757="SIM",AG1757="BIT"),((AB1757/1+1)*AI1757)*0.4117,"")</f>
        <v/>
      </c>
      <c r="AO1757" s="48" t="str">
        <f aca="false">IF(AN1757="","",AN1757*17%)</f>
        <v/>
      </c>
      <c r="AP1757" s="49" t="str">
        <f aca="false">IF(AN1757="","",IF(T1757=0.12,(U1757*0.4117)*0.4117,IF(T1757=0,(AI1757*0.07)*0.4117,U1757*0.4117)))</f>
        <v/>
      </c>
      <c r="AQ1757" s="47" t="str">
        <f aca="false">IF(AN1757="","",AO1757-AP1757)</f>
        <v/>
      </c>
      <c r="AR1757" s="50" t="str">
        <f aca="false">IFERROR(IF(AND(AC1757="SIM",Y1757="REVENDA",LEFT(AG1757,5)="ANEXO")*OR(AE1757="ANEXO I",AF1757="ANEXO II"),VLOOKUP(H1757,Dados!G:I,2,0),""),"INSERIR MVA")</f>
        <v/>
      </c>
      <c r="AS1757" s="48" t="str">
        <f aca="false">IF(LEFT(AG1757,5)="ANEXO",VLOOKUP(AG1757,Dados!$X$111:$Z$112,2,0)*(AI1757-Q1757),"")</f>
        <v/>
      </c>
      <c r="AT1757" s="48" t="str">
        <f aca="false">IFERROR(IF(AR1757="","",(AI1757*AR1757)+AI1757),"INSERIR MVA")</f>
        <v/>
      </c>
      <c r="AU1757" s="48" t="str">
        <f aca="false">IF(AT1757="","",IF(AY1757=0.04,U1757,AS1757*AY1757))</f>
        <v/>
      </c>
      <c r="AV1757" s="47" t="str">
        <f aca="false">IFERROR(IF(AU1757="","",(VLOOKUP(AG1757,Dados!$X$111:$Z$112,3,0)*AT1757*0.17)),"INSERIR MVA")</f>
        <v/>
      </c>
      <c r="AW1757" s="47" t="str">
        <f aca="false">IFERROR(IF(AR1757="","",AV1757-AU1757),"")</f>
        <v/>
      </c>
      <c r="AX1757" s="51" t="str">
        <f aca="false">IFERROR(IF(AC1757="NÃO","",IF(AM1757&lt;&gt;"",AM1757-W1757,IF(AQ1757&lt;&gt;"",AQ1757-W1757,IF(AW1757&lt;&gt;"",AW1757-W1757,"")))),"")</f>
        <v/>
      </c>
      <c r="AY1757" s="46" t="str">
        <f aca="false">IFERROR(IF(ISNA(VLOOKUP(R1757,Dados!$X$2:$Y$5,2,0)),VLOOKUP(D1757,Dados!$X$7:$Y$33,2,0),VLOOKUP(R1757,Dados!$X$2:$Y$5,2,0)),"")</f>
        <v/>
      </c>
      <c r="AZ1757" s="52" t="str">
        <f aca="false">IF(C1757="","",IF(AND(Y1757="CONSUMO",AC1757="NÃO")*OR(AG1757="-",AG1757="BIT"),IF(E1757&lt;&gt;"",(AI1757-(P1757+L1757-N1757+Q1757)*AY1757)/0.83),""))</f>
        <v/>
      </c>
      <c r="BA1757" s="51" t="str">
        <f aca="false">IF(AZ1757="","",AZ1757*0.17-((P1757+L1757-N1757+Q1757)*AY1757))</f>
        <v/>
      </c>
      <c r="BB1757" s="51" t="str">
        <f aca="false">IF(AND(Y1757="CONSUMO",AG1757="ANEXO I",AY1757&gt;4%),(AI1757-(P1757+L1757-N1757+Q1757)*0.0514)/0.83*(0.5177)*(0.17)-AI1757*0.0514,IF(AND(Y1757="CONSUMO",AG1757="ANEXO II",AY1757&gt;4%),(AI1757-(P1757+L1757-N1757+Q1757)*0.041)/0.83*(0.3295)*(0.17)-AI1757*0.041,IF(AND(Y1757="CONSUMO",AG1757="ANEXO I",AY1757=4%),(AI1757-(P1757+L1757-N1757+Q1757)*0.04)/0.83*(0.5177)*(0.17)-AI1757*0.04,IF(AND(Y1757="CONSUMO",AG1757="ANEXO II",AY1757=4%),(AI1757-(P1757+L1757-N1757+Q1757)*0.04)/0.83*(0.3295)*(0.17)-AI1757*0.04,""))))</f>
        <v/>
      </c>
      <c r="BC1757" s="51" t="str">
        <f aca="false">IF(C1757="","",IF(AND(Y1757="CONSUMO",AC1757="SIM")*OR(AG1757="-",AG1757="BIT"),IF(E1757&lt;&gt;"",(AI1757-(P1757+L1757-N1757+Q1757)*AY1757)/0.83),""))</f>
        <v/>
      </c>
      <c r="BD1757" s="51" t="str">
        <f aca="false">IF(BC1757="","",BC1757*0.17)</f>
        <v/>
      </c>
      <c r="BE1757" s="51" t="str">
        <f aca="false">IF(I1757=6908,0,IF(BC1757="","",BD1757-((P1757+L1757-N1757+Q1757)*AY1757)))</f>
        <v/>
      </c>
      <c r="BF1757" s="53" t="str">
        <f aca="false">IF(B1757="","",IF(OR(B1757="",E1757="Regime Normal"),0,(AI1757-Q1757)*VLOOKUP(R1757,Dados!$X$98:$Y$108,2,0)))</f>
        <v/>
      </c>
      <c r="BG1757" s="54" t="str">
        <f aca="false">IFERROR(VLOOKUP(I1757,Dados!$AC$27:$AD$43,2,0),IF(B1757="","",IF(D1757&lt;&gt;"MT",IF(AND(AC1757="SIM",Y1757="Revenda"),"2403",IF(AND(AC1757="SIM",Y1757="Consumo"),"2407",IF(AND(AC1757="NÃO",Y1757="Revenda"),"2102",IF(AND(AC1757="NÃO",Y1757="Consumo"),"2556",)))),REPLACE(I1757,1,1,1))))</f>
        <v/>
      </c>
    </row>
    <row r="1758" customFormat="false" ht="12.8" hidden="false" customHeight="true" outlineLevel="0" collapsed="false">
      <c r="Y1758" s="45"/>
      <c r="Z1758" s="46" t="str">
        <f aca="false">IF(B1758="","",(IFERROR(VLOOKUP(H1758,Dados!A$3:B$15000,2,0),"Não Encontrado")))</f>
        <v/>
      </c>
      <c r="AA1758" s="46" t="str">
        <f aca="false">IF(B1758="","",(IFERROR(VLOOKUP(G1758,Dados!C$3:E$15000,3,0),"Não Encontrado")))</f>
        <v/>
      </c>
      <c r="AB1758" s="46" t="str">
        <f aca="false">IFERROR(IF(Z1758&lt;&gt;"Não Encontrado",Z1758,IF(AA1758&lt;&gt;"Não Encontrado",AA1758,"")),"")</f>
        <v/>
      </c>
      <c r="AC1758" s="45" t="str">
        <f aca="false">IF(B1758="","",IF(AB1758="","NÃO","SIM"))</f>
        <v/>
      </c>
      <c r="AD1758" s="45" t="str">
        <f aca="false">IFERROR(VLOOKUP(G1758,Dados!$P$3:$R$500,3,0),"")</f>
        <v/>
      </c>
      <c r="AE1758" s="45" t="str">
        <f aca="false">IFERROR(VLOOKUP(G1758,Dados!$K$3:$L$500,2,0),"")</f>
        <v/>
      </c>
      <c r="AF1758" s="45" t="str">
        <f aca="false">IFERROR(VLOOKUP(G1758,Dados!$M$3:$N$500,2,0),"")</f>
        <v/>
      </c>
      <c r="AG1758" s="45" t="str">
        <f aca="false">IF(F1758="","",IF(AND(AD1758="",AE1758="",AF1758=""),"-",IF(AND(AD1758="BIT",AE1758="",AF1758=""),"BIT",IF(AND(AE1758="ANEXO I",AD1758="",AF1758=""),"ANEXO I",IF(AND(AF1758="ANEXO II",AD1758="",AE1758=""),"ANEXO II","Escolher")))))</f>
        <v/>
      </c>
      <c r="AH1758" s="45" t="str">
        <f aca="false">IF(AG1758&lt;&gt;"Pneus","",IFERROR(VLOOKUP(R1758,Dados!$X$2:$Z$5,3,0)*(AI1758-Q1758),VLOOKUP(D1758,Dados!$X$7:$Z$33,3,0)*(AI1758-Q1758)))</f>
        <v/>
      </c>
      <c r="AI1758" s="47" t="str">
        <f aca="false">IF(B1758="","",P1758+Q1758+O1758+M1758+L1758-N1758)</f>
        <v/>
      </c>
      <c r="AJ1758" s="48" t="str">
        <f aca="false">IFERROR(IF(AND(AC1758="SIM",AG1758="-",Y1758="REVENDA"),(AB1758/1+1)*AI1758,IF(AND(AC1758="SIM",AG1758="Pneus",Y1758="REVENDA"),(AB1758/1+1)*(AI1758-AH1758),"")),"")</f>
        <v/>
      </c>
      <c r="AK1758" s="48" t="str">
        <f aca="false">IF(AJ1758="","",AJ1758*17%)</f>
        <v/>
      </c>
      <c r="AL1758" s="48" t="str">
        <f aca="false">IFERROR(IF(AC1758="NÃO","",IF(AK1758="","",IF(E1758="Simples Nacional",BF1758,IF(T1758=0.12,U1758*0.5833337002,IF(T1758=0,AI1758*0.07,U1758))))),"")</f>
        <v/>
      </c>
      <c r="AM1758" s="47" t="str">
        <f aca="false">IFERROR(IF(AC1758="NÃO","",IF(OR(AG1758="-",AG1758="Pneus"),AK1758-AL1758,"")),"")</f>
        <v/>
      </c>
      <c r="AN1758" s="48" t="str">
        <f aca="false">IF(AND(Y1758="REVENDA",AC1758="SIM",AG1758="BIT"),((AB1758/1+1)*AI1758)*0.4117,"")</f>
        <v/>
      </c>
      <c r="AO1758" s="48" t="str">
        <f aca="false">IF(AN1758="","",AN1758*17%)</f>
        <v/>
      </c>
      <c r="AP1758" s="49" t="str">
        <f aca="false">IF(AN1758="","",IF(T1758=0.12,(U1758*0.4117)*0.4117,IF(T1758=0,(AI1758*0.07)*0.4117,U1758*0.4117)))</f>
        <v/>
      </c>
      <c r="AQ1758" s="47" t="str">
        <f aca="false">IF(AN1758="","",AO1758-AP1758)</f>
        <v/>
      </c>
      <c r="AR1758" s="50" t="str">
        <f aca="false">IFERROR(IF(AND(AC1758="SIM",Y1758="REVENDA",LEFT(AG1758,5)="ANEXO")*OR(AE1758="ANEXO I",AF1758="ANEXO II"),VLOOKUP(H1758,Dados!G:I,2,0),""),"INSERIR MVA")</f>
        <v/>
      </c>
      <c r="AS1758" s="48" t="str">
        <f aca="false">IF(LEFT(AG1758,5)="ANEXO",VLOOKUP(AG1758,Dados!$X$111:$Z$112,2,0)*(AI1758-Q1758),"")</f>
        <v/>
      </c>
      <c r="AT1758" s="48" t="str">
        <f aca="false">IFERROR(IF(AR1758="","",(AI1758*AR1758)+AI1758),"INSERIR MVA")</f>
        <v/>
      </c>
      <c r="AU1758" s="48" t="str">
        <f aca="false">IF(AT1758="","",IF(AY1758=0.04,U1758,AS1758*AY1758))</f>
        <v/>
      </c>
      <c r="AV1758" s="47" t="str">
        <f aca="false">IFERROR(IF(AU1758="","",(VLOOKUP(AG1758,Dados!$X$111:$Z$112,3,0)*AT1758*0.17)),"INSERIR MVA")</f>
        <v/>
      </c>
      <c r="AW1758" s="47" t="str">
        <f aca="false">IFERROR(IF(AR1758="","",AV1758-AU1758),"")</f>
        <v/>
      </c>
      <c r="AX1758" s="51" t="str">
        <f aca="false">IFERROR(IF(AC1758="NÃO","",IF(AM1758&lt;&gt;"",AM1758-W1758,IF(AQ1758&lt;&gt;"",AQ1758-W1758,IF(AW1758&lt;&gt;"",AW1758-W1758,"")))),"")</f>
        <v/>
      </c>
      <c r="AY1758" s="46" t="str">
        <f aca="false">IFERROR(IF(ISNA(VLOOKUP(R1758,Dados!$X$2:$Y$5,2,0)),VLOOKUP(D1758,Dados!$X$7:$Y$33,2,0),VLOOKUP(R1758,Dados!$X$2:$Y$5,2,0)),"")</f>
        <v/>
      </c>
      <c r="AZ1758" s="52" t="str">
        <f aca="false">IF(C1758="","",IF(AND(Y1758="CONSUMO",AC1758="NÃO")*OR(AG1758="-",AG1758="BIT"),IF(E1758&lt;&gt;"",(AI1758-(P1758+L1758-N1758+Q1758)*AY1758)/0.83),""))</f>
        <v/>
      </c>
      <c r="BA1758" s="51" t="str">
        <f aca="false">IF(AZ1758="","",AZ1758*0.17-((P1758+L1758-N1758+Q1758)*AY1758))</f>
        <v/>
      </c>
      <c r="BB1758" s="51" t="str">
        <f aca="false">IF(AND(Y1758="CONSUMO",AG1758="ANEXO I",AY1758&gt;4%),(AI1758-(P1758+L1758-N1758+Q1758)*0.0514)/0.83*(0.5177)*(0.17)-AI1758*0.0514,IF(AND(Y1758="CONSUMO",AG1758="ANEXO II",AY1758&gt;4%),(AI1758-(P1758+L1758-N1758+Q1758)*0.041)/0.83*(0.3295)*(0.17)-AI1758*0.041,IF(AND(Y1758="CONSUMO",AG1758="ANEXO I",AY1758=4%),(AI1758-(P1758+L1758-N1758+Q1758)*0.04)/0.83*(0.5177)*(0.17)-AI1758*0.04,IF(AND(Y1758="CONSUMO",AG1758="ANEXO II",AY1758=4%),(AI1758-(P1758+L1758-N1758+Q1758)*0.04)/0.83*(0.3295)*(0.17)-AI1758*0.04,""))))</f>
        <v/>
      </c>
      <c r="BC1758" s="51" t="str">
        <f aca="false">IF(C1758="","",IF(AND(Y1758="CONSUMO",AC1758="SIM")*OR(AG1758="-",AG1758="BIT"),IF(E1758&lt;&gt;"",(AI1758-(P1758+L1758-N1758+Q1758)*AY1758)/0.83),""))</f>
        <v/>
      </c>
      <c r="BD1758" s="51" t="str">
        <f aca="false">IF(BC1758="","",BC1758*0.17)</f>
        <v/>
      </c>
      <c r="BE1758" s="51" t="str">
        <f aca="false">IF(I1758=6908,0,IF(BC1758="","",BD1758-((P1758+L1758-N1758+Q1758)*AY1758)))</f>
        <v/>
      </c>
      <c r="BF1758" s="53" t="str">
        <f aca="false">IF(B1758="","",IF(OR(B1758="",E1758="Regime Normal"),0,(AI1758-Q1758)*VLOOKUP(R1758,Dados!$X$98:$Y$108,2,0)))</f>
        <v/>
      </c>
      <c r="BG1758" s="54" t="str">
        <f aca="false">IFERROR(VLOOKUP(I1758,Dados!$AC$27:$AD$43,2,0),IF(B1758="","",IF(D1758&lt;&gt;"MT",IF(AND(AC1758="SIM",Y1758="Revenda"),"2403",IF(AND(AC1758="SIM",Y1758="Consumo"),"2407",IF(AND(AC1758="NÃO",Y1758="Revenda"),"2102",IF(AND(AC1758="NÃO",Y1758="Consumo"),"2556",)))),REPLACE(I1758,1,1,1))))</f>
        <v/>
      </c>
    </row>
    <row r="1759" customFormat="false" ht="12.8" hidden="false" customHeight="true" outlineLevel="0" collapsed="false">
      <c r="Y1759" s="45"/>
      <c r="Z1759" s="46" t="str">
        <f aca="false">IF(B1759="","",(IFERROR(VLOOKUP(H1759,Dados!A$3:B$15000,2,0),"Não Encontrado")))</f>
        <v/>
      </c>
      <c r="AA1759" s="46" t="str">
        <f aca="false">IF(B1759="","",(IFERROR(VLOOKUP(G1759,Dados!C$3:E$15000,3,0),"Não Encontrado")))</f>
        <v/>
      </c>
      <c r="AB1759" s="46" t="str">
        <f aca="false">IFERROR(IF(Z1759&lt;&gt;"Não Encontrado",Z1759,IF(AA1759&lt;&gt;"Não Encontrado",AA1759,"")),"")</f>
        <v/>
      </c>
      <c r="AC1759" s="45" t="str">
        <f aca="false">IF(B1759="","",IF(AB1759="","NÃO","SIM"))</f>
        <v/>
      </c>
      <c r="AD1759" s="45" t="str">
        <f aca="false">IFERROR(VLOOKUP(G1759,Dados!$P$3:$R$500,3,0),"")</f>
        <v/>
      </c>
      <c r="AE1759" s="45" t="str">
        <f aca="false">IFERROR(VLOOKUP(G1759,Dados!$K$3:$L$500,2,0),"")</f>
        <v/>
      </c>
      <c r="AF1759" s="45" t="str">
        <f aca="false">IFERROR(VLOOKUP(G1759,Dados!$M$3:$N$500,2,0),"")</f>
        <v/>
      </c>
      <c r="AG1759" s="45" t="str">
        <f aca="false">IF(F1759="","",IF(AND(AD1759="",AE1759="",AF1759=""),"-",IF(AND(AD1759="BIT",AE1759="",AF1759=""),"BIT",IF(AND(AE1759="ANEXO I",AD1759="",AF1759=""),"ANEXO I",IF(AND(AF1759="ANEXO II",AD1759="",AE1759=""),"ANEXO II","Escolher")))))</f>
        <v/>
      </c>
      <c r="AH1759" s="45" t="str">
        <f aca="false">IF(AG1759&lt;&gt;"Pneus","",IFERROR(VLOOKUP(R1759,Dados!$X$2:$Z$5,3,0)*(AI1759-Q1759),VLOOKUP(D1759,Dados!$X$7:$Z$33,3,0)*(AI1759-Q1759)))</f>
        <v/>
      </c>
      <c r="AI1759" s="47" t="str">
        <f aca="false">IF(B1759="","",P1759+Q1759+O1759+M1759+L1759-N1759)</f>
        <v/>
      </c>
      <c r="AJ1759" s="48" t="str">
        <f aca="false">IFERROR(IF(AND(AC1759="SIM",AG1759="-",Y1759="REVENDA"),(AB1759/1+1)*AI1759,IF(AND(AC1759="SIM",AG1759="Pneus",Y1759="REVENDA"),(AB1759/1+1)*(AI1759-AH1759),"")),"")</f>
        <v/>
      </c>
      <c r="AK1759" s="48" t="str">
        <f aca="false">IF(AJ1759="","",AJ1759*17%)</f>
        <v/>
      </c>
      <c r="AL1759" s="48" t="str">
        <f aca="false">IFERROR(IF(AC1759="NÃO","",IF(AK1759="","",IF(E1759="Simples Nacional",BF1759,IF(T1759=0.12,U1759*0.5833337002,IF(T1759=0,AI1759*0.07,U1759))))),"")</f>
        <v/>
      </c>
      <c r="AM1759" s="47" t="str">
        <f aca="false">IFERROR(IF(AC1759="NÃO","",IF(OR(AG1759="-",AG1759="Pneus"),AK1759-AL1759,"")),"")</f>
        <v/>
      </c>
      <c r="AN1759" s="48" t="str">
        <f aca="false">IF(AND(Y1759="REVENDA",AC1759="SIM",AG1759="BIT"),((AB1759/1+1)*AI1759)*0.4117,"")</f>
        <v/>
      </c>
      <c r="AO1759" s="48" t="str">
        <f aca="false">IF(AN1759="","",AN1759*17%)</f>
        <v/>
      </c>
      <c r="AP1759" s="49" t="str">
        <f aca="false">IF(AN1759="","",IF(T1759=0.12,(U1759*0.4117)*0.4117,IF(T1759=0,(AI1759*0.07)*0.4117,U1759*0.4117)))</f>
        <v/>
      </c>
      <c r="AQ1759" s="47" t="str">
        <f aca="false">IF(AN1759="","",AO1759-AP1759)</f>
        <v/>
      </c>
      <c r="AR1759" s="50" t="str">
        <f aca="false">IFERROR(IF(AND(AC1759="SIM",Y1759="REVENDA",LEFT(AG1759,5)="ANEXO")*OR(AE1759="ANEXO I",AF1759="ANEXO II"),VLOOKUP(H1759,Dados!G:I,2,0),""),"INSERIR MVA")</f>
        <v/>
      </c>
      <c r="AS1759" s="48" t="str">
        <f aca="false">IF(LEFT(AG1759,5)="ANEXO",VLOOKUP(AG1759,Dados!$X$111:$Z$112,2,0)*(AI1759-Q1759),"")</f>
        <v/>
      </c>
      <c r="AT1759" s="48" t="str">
        <f aca="false">IFERROR(IF(AR1759="","",(AI1759*AR1759)+AI1759),"INSERIR MVA")</f>
        <v/>
      </c>
      <c r="AU1759" s="48" t="str">
        <f aca="false">IF(AT1759="","",IF(AY1759=0.04,U1759,AS1759*AY1759))</f>
        <v/>
      </c>
      <c r="AV1759" s="47" t="str">
        <f aca="false">IFERROR(IF(AU1759="","",(VLOOKUP(AG1759,Dados!$X$111:$Z$112,3,0)*AT1759*0.17)),"INSERIR MVA")</f>
        <v/>
      </c>
      <c r="AW1759" s="47" t="str">
        <f aca="false">IFERROR(IF(AR1759="","",AV1759-AU1759),"")</f>
        <v/>
      </c>
      <c r="AX1759" s="51" t="str">
        <f aca="false">IFERROR(IF(AC1759="NÃO","",IF(AM1759&lt;&gt;"",AM1759-W1759,IF(AQ1759&lt;&gt;"",AQ1759-W1759,IF(AW1759&lt;&gt;"",AW1759-W1759,"")))),"")</f>
        <v/>
      </c>
      <c r="AY1759" s="46" t="str">
        <f aca="false">IFERROR(IF(ISNA(VLOOKUP(R1759,Dados!$X$2:$Y$5,2,0)),VLOOKUP(D1759,Dados!$X$7:$Y$33,2,0),VLOOKUP(R1759,Dados!$X$2:$Y$5,2,0)),"")</f>
        <v/>
      </c>
      <c r="AZ1759" s="52" t="str">
        <f aca="false">IF(C1759="","",IF(AND(Y1759="CONSUMO",AC1759="NÃO")*OR(AG1759="-",AG1759="BIT"),IF(E1759&lt;&gt;"",(AI1759-(P1759+L1759-N1759+Q1759)*AY1759)/0.83),""))</f>
        <v/>
      </c>
      <c r="BA1759" s="51" t="str">
        <f aca="false">IF(AZ1759="","",AZ1759*0.17-((P1759+L1759-N1759+Q1759)*AY1759))</f>
        <v/>
      </c>
      <c r="BB1759" s="51" t="str">
        <f aca="false">IF(AND(Y1759="CONSUMO",AG1759="ANEXO I",AY1759&gt;4%),(AI1759-(P1759+L1759-N1759+Q1759)*0.0514)/0.83*(0.5177)*(0.17)-AI1759*0.0514,IF(AND(Y1759="CONSUMO",AG1759="ANEXO II",AY1759&gt;4%),(AI1759-(P1759+L1759-N1759+Q1759)*0.041)/0.83*(0.3295)*(0.17)-AI1759*0.041,IF(AND(Y1759="CONSUMO",AG1759="ANEXO I",AY1759=4%),(AI1759-(P1759+L1759-N1759+Q1759)*0.04)/0.83*(0.5177)*(0.17)-AI1759*0.04,IF(AND(Y1759="CONSUMO",AG1759="ANEXO II",AY1759=4%),(AI1759-(P1759+L1759-N1759+Q1759)*0.04)/0.83*(0.3295)*(0.17)-AI1759*0.04,""))))</f>
        <v/>
      </c>
      <c r="BC1759" s="51" t="str">
        <f aca="false">IF(C1759="","",IF(AND(Y1759="CONSUMO",AC1759="SIM")*OR(AG1759="-",AG1759="BIT"),IF(E1759&lt;&gt;"",(AI1759-(P1759+L1759-N1759+Q1759)*AY1759)/0.83),""))</f>
        <v/>
      </c>
      <c r="BD1759" s="51" t="str">
        <f aca="false">IF(BC1759="","",BC1759*0.17)</f>
        <v/>
      </c>
      <c r="BE1759" s="51" t="str">
        <f aca="false">IF(I1759=6908,0,IF(BC1759="","",BD1759-((P1759+L1759-N1759+Q1759)*AY1759)))</f>
        <v/>
      </c>
      <c r="BF1759" s="53" t="str">
        <f aca="false">IF(B1759="","",IF(OR(B1759="",E1759="Regime Normal"),0,(AI1759-Q1759)*VLOOKUP(R1759,Dados!$X$98:$Y$108,2,0)))</f>
        <v/>
      </c>
      <c r="BG1759" s="54" t="str">
        <f aca="false">IFERROR(VLOOKUP(I1759,Dados!$AC$27:$AD$43,2,0),IF(B1759="","",IF(D1759&lt;&gt;"MT",IF(AND(AC1759="SIM",Y1759="Revenda"),"2403",IF(AND(AC1759="SIM",Y1759="Consumo"),"2407",IF(AND(AC1759="NÃO",Y1759="Revenda"),"2102",IF(AND(AC1759="NÃO",Y1759="Consumo"),"2556",)))),REPLACE(I1759,1,1,1))))</f>
        <v/>
      </c>
    </row>
    <row r="1760" customFormat="false" ht="12.8" hidden="false" customHeight="true" outlineLevel="0" collapsed="false">
      <c r="Y1760" s="45"/>
      <c r="Z1760" s="46" t="str">
        <f aca="false">IF(B1760="","",(IFERROR(VLOOKUP(H1760,Dados!A$3:B$15000,2,0),"Não Encontrado")))</f>
        <v/>
      </c>
      <c r="AA1760" s="46" t="str">
        <f aca="false">IF(B1760="","",(IFERROR(VLOOKUP(G1760,Dados!C$3:E$15000,3,0),"Não Encontrado")))</f>
        <v/>
      </c>
      <c r="AB1760" s="46" t="str">
        <f aca="false">IFERROR(IF(Z1760&lt;&gt;"Não Encontrado",Z1760,IF(AA1760&lt;&gt;"Não Encontrado",AA1760,"")),"")</f>
        <v/>
      </c>
      <c r="AC1760" s="45" t="str">
        <f aca="false">IF(B1760="","",IF(AB1760="","NÃO","SIM"))</f>
        <v/>
      </c>
      <c r="AD1760" s="45" t="str">
        <f aca="false">IFERROR(VLOOKUP(G1760,Dados!$P$3:$R$500,3,0),"")</f>
        <v/>
      </c>
      <c r="AE1760" s="45" t="str">
        <f aca="false">IFERROR(VLOOKUP(G1760,Dados!$K$3:$L$500,2,0),"")</f>
        <v/>
      </c>
      <c r="AF1760" s="45" t="str">
        <f aca="false">IFERROR(VLOOKUP(G1760,Dados!$M$3:$N$500,2,0),"")</f>
        <v/>
      </c>
      <c r="AG1760" s="45" t="str">
        <f aca="false">IF(F1760="","",IF(AND(AD1760="",AE1760="",AF1760=""),"-",IF(AND(AD1760="BIT",AE1760="",AF1760=""),"BIT",IF(AND(AE1760="ANEXO I",AD1760="",AF1760=""),"ANEXO I",IF(AND(AF1760="ANEXO II",AD1760="",AE1760=""),"ANEXO II","Escolher")))))</f>
        <v/>
      </c>
      <c r="AH1760" s="45" t="str">
        <f aca="false">IF(AG1760&lt;&gt;"Pneus","",IFERROR(VLOOKUP(R1760,Dados!$X$2:$Z$5,3,0)*(AI1760-Q1760),VLOOKUP(D1760,Dados!$X$7:$Z$33,3,0)*(AI1760-Q1760)))</f>
        <v/>
      </c>
      <c r="AI1760" s="47" t="str">
        <f aca="false">IF(B1760="","",P1760+Q1760+O1760+M1760+L1760-N1760)</f>
        <v/>
      </c>
      <c r="AJ1760" s="48" t="str">
        <f aca="false">IFERROR(IF(AND(AC1760="SIM",AG1760="-",Y1760="REVENDA"),(AB1760/1+1)*AI1760,IF(AND(AC1760="SIM",AG1760="Pneus",Y1760="REVENDA"),(AB1760/1+1)*(AI1760-AH1760),"")),"")</f>
        <v/>
      </c>
      <c r="AK1760" s="48" t="str">
        <f aca="false">IF(AJ1760="","",AJ1760*17%)</f>
        <v/>
      </c>
      <c r="AL1760" s="48" t="str">
        <f aca="false">IFERROR(IF(AC1760="NÃO","",IF(AK1760="","",IF(E1760="Simples Nacional",BF1760,IF(T1760=0.12,U1760*0.5833337002,IF(T1760=0,AI1760*0.07,U1760))))),"")</f>
        <v/>
      </c>
      <c r="AM1760" s="47" t="str">
        <f aca="false">IFERROR(IF(AC1760="NÃO","",IF(OR(AG1760="-",AG1760="Pneus"),AK1760-AL1760,"")),"")</f>
        <v/>
      </c>
      <c r="AN1760" s="48" t="str">
        <f aca="false">IF(AND(Y1760="REVENDA",AC1760="SIM",AG1760="BIT"),((AB1760/1+1)*AI1760)*0.4117,"")</f>
        <v/>
      </c>
      <c r="AO1760" s="48" t="str">
        <f aca="false">IF(AN1760="","",AN1760*17%)</f>
        <v/>
      </c>
      <c r="AP1760" s="49" t="str">
        <f aca="false">IF(AN1760="","",IF(T1760=0.12,(U1760*0.4117)*0.4117,IF(T1760=0,(AI1760*0.07)*0.4117,U1760*0.4117)))</f>
        <v/>
      </c>
      <c r="AQ1760" s="47" t="str">
        <f aca="false">IF(AN1760="","",AO1760-AP1760)</f>
        <v/>
      </c>
      <c r="AR1760" s="50" t="str">
        <f aca="false">IFERROR(IF(AND(AC1760="SIM",Y1760="REVENDA",LEFT(AG1760,5)="ANEXO")*OR(AE1760="ANEXO I",AF1760="ANEXO II"),VLOOKUP(H1760,Dados!G:I,2,0),""),"INSERIR MVA")</f>
        <v/>
      </c>
      <c r="AS1760" s="48" t="str">
        <f aca="false">IF(LEFT(AG1760,5)="ANEXO",VLOOKUP(AG1760,Dados!$X$111:$Z$112,2,0)*(AI1760-Q1760),"")</f>
        <v/>
      </c>
      <c r="AT1760" s="48" t="str">
        <f aca="false">IFERROR(IF(AR1760="","",(AI1760*AR1760)+AI1760),"INSERIR MVA")</f>
        <v/>
      </c>
      <c r="AU1760" s="48" t="str">
        <f aca="false">IF(AT1760="","",IF(AY1760=0.04,U1760,AS1760*AY1760))</f>
        <v/>
      </c>
      <c r="AV1760" s="47" t="str">
        <f aca="false">IFERROR(IF(AU1760="","",(VLOOKUP(AG1760,Dados!$X$111:$Z$112,3,0)*AT1760*0.17)),"INSERIR MVA")</f>
        <v/>
      </c>
      <c r="AW1760" s="47" t="str">
        <f aca="false">IFERROR(IF(AR1760="","",AV1760-AU1760),"")</f>
        <v/>
      </c>
      <c r="AX1760" s="51" t="str">
        <f aca="false">IFERROR(IF(AC1760="NÃO","",IF(AM1760&lt;&gt;"",AM1760-W1760,IF(AQ1760&lt;&gt;"",AQ1760-W1760,IF(AW1760&lt;&gt;"",AW1760-W1760,"")))),"")</f>
        <v/>
      </c>
      <c r="AY1760" s="46" t="str">
        <f aca="false">IFERROR(IF(ISNA(VLOOKUP(R1760,Dados!$X$2:$Y$5,2,0)),VLOOKUP(D1760,Dados!$X$7:$Y$33,2,0),VLOOKUP(R1760,Dados!$X$2:$Y$5,2,0)),"")</f>
        <v/>
      </c>
      <c r="AZ1760" s="52" t="str">
        <f aca="false">IF(C1760="","",IF(AND(Y1760="CONSUMO",AC1760="NÃO")*OR(AG1760="-",AG1760="BIT"),IF(E1760&lt;&gt;"",(AI1760-(P1760+L1760-N1760+Q1760)*AY1760)/0.83),""))</f>
        <v/>
      </c>
      <c r="BA1760" s="51" t="str">
        <f aca="false">IF(AZ1760="","",AZ1760*0.17-((P1760+L1760-N1760+Q1760)*AY1760))</f>
        <v/>
      </c>
      <c r="BB1760" s="51" t="str">
        <f aca="false">IF(AND(Y1760="CONSUMO",AG1760="ANEXO I",AY1760&gt;4%),(AI1760-(P1760+L1760-N1760+Q1760)*0.0514)/0.83*(0.5177)*(0.17)-AI1760*0.0514,IF(AND(Y1760="CONSUMO",AG1760="ANEXO II",AY1760&gt;4%),(AI1760-(P1760+L1760-N1760+Q1760)*0.041)/0.83*(0.3295)*(0.17)-AI1760*0.041,IF(AND(Y1760="CONSUMO",AG1760="ANEXO I",AY1760=4%),(AI1760-(P1760+L1760-N1760+Q1760)*0.04)/0.83*(0.5177)*(0.17)-AI1760*0.04,IF(AND(Y1760="CONSUMO",AG1760="ANEXO II",AY1760=4%),(AI1760-(P1760+L1760-N1760+Q1760)*0.04)/0.83*(0.3295)*(0.17)-AI1760*0.04,""))))</f>
        <v/>
      </c>
      <c r="BC1760" s="51" t="str">
        <f aca="false">IF(C1760="","",IF(AND(Y1760="CONSUMO",AC1760="SIM")*OR(AG1760="-",AG1760="BIT"),IF(E1760&lt;&gt;"",(AI1760-(P1760+L1760-N1760+Q1760)*AY1760)/0.83),""))</f>
        <v/>
      </c>
      <c r="BD1760" s="51" t="str">
        <f aca="false">IF(BC1760="","",BC1760*0.17)</f>
        <v/>
      </c>
      <c r="BE1760" s="51" t="str">
        <f aca="false">IF(I1760=6908,0,IF(BC1760="","",BD1760-((P1760+L1760-N1760+Q1760)*AY1760)))</f>
        <v/>
      </c>
      <c r="BF1760" s="53" t="str">
        <f aca="false">IF(B1760="","",IF(OR(B1760="",E1760="Regime Normal"),0,(AI1760-Q1760)*VLOOKUP(R1760,Dados!$X$98:$Y$108,2,0)))</f>
        <v/>
      </c>
      <c r="BG1760" s="54" t="str">
        <f aca="false">IFERROR(VLOOKUP(I1760,Dados!$AC$27:$AD$43,2,0),IF(B1760="","",IF(D1760&lt;&gt;"MT",IF(AND(AC1760="SIM",Y1760="Revenda"),"2403",IF(AND(AC1760="SIM",Y1760="Consumo"),"2407",IF(AND(AC1760="NÃO",Y1760="Revenda"),"2102",IF(AND(AC1760="NÃO",Y1760="Consumo"),"2556",)))),REPLACE(I1760,1,1,1))))</f>
        <v/>
      </c>
    </row>
    <row r="1761" customFormat="false" ht="12.8" hidden="false" customHeight="true" outlineLevel="0" collapsed="false">
      <c r="Y1761" s="45"/>
      <c r="Z1761" s="46" t="str">
        <f aca="false">IF(B1761="","",(IFERROR(VLOOKUP(H1761,Dados!A$3:B$15000,2,0),"Não Encontrado")))</f>
        <v/>
      </c>
      <c r="AA1761" s="46" t="str">
        <f aca="false">IF(B1761="","",(IFERROR(VLOOKUP(G1761,Dados!C$3:E$15000,3,0),"Não Encontrado")))</f>
        <v/>
      </c>
      <c r="AB1761" s="46" t="str">
        <f aca="false">IFERROR(IF(Z1761&lt;&gt;"Não Encontrado",Z1761,IF(AA1761&lt;&gt;"Não Encontrado",AA1761,"")),"")</f>
        <v/>
      </c>
      <c r="AC1761" s="45" t="str">
        <f aca="false">IF(B1761="","",IF(AB1761="","NÃO","SIM"))</f>
        <v/>
      </c>
      <c r="AD1761" s="45" t="str">
        <f aca="false">IFERROR(VLOOKUP(G1761,Dados!$P$3:$R$500,3,0),"")</f>
        <v/>
      </c>
      <c r="AE1761" s="45" t="str">
        <f aca="false">IFERROR(VLOOKUP(G1761,Dados!$K$3:$L$500,2,0),"")</f>
        <v/>
      </c>
      <c r="AF1761" s="45" t="str">
        <f aca="false">IFERROR(VLOOKUP(G1761,Dados!$M$3:$N$500,2,0),"")</f>
        <v/>
      </c>
      <c r="AG1761" s="45" t="str">
        <f aca="false">IF(F1761="","",IF(AND(AD1761="",AE1761="",AF1761=""),"-",IF(AND(AD1761="BIT",AE1761="",AF1761=""),"BIT",IF(AND(AE1761="ANEXO I",AD1761="",AF1761=""),"ANEXO I",IF(AND(AF1761="ANEXO II",AD1761="",AE1761=""),"ANEXO II","Escolher")))))</f>
        <v/>
      </c>
      <c r="AH1761" s="45" t="str">
        <f aca="false">IF(AG1761&lt;&gt;"Pneus","",IFERROR(VLOOKUP(R1761,Dados!$X$2:$Z$5,3,0)*(AI1761-Q1761),VLOOKUP(D1761,Dados!$X$7:$Z$33,3,0)*(AI1761-Q1761)))</f>
        <v/>
      </c>
      <c r="AI1761" s="47" t="str">
        <f aca="false">IF(B1761="","",P1761+Q1761+O1761+M1761+L1761-N1761)</f>
        <v/>
      </c>
      <c r="AJ1761" s="48" t="str">
        <f aca="false">IFERROR(IF(AND(AC1761="SIM",AG1761="-",Y1761="REVENDA"),(AB1761/1+1)*AI1761,IF(AND(AC1761="SIM",AG1761="Pneus",Y1761="REVENDA"),(AB1761/1+1)*(AI1761-AH1761),"")),"")</f>
        <v/>
      </c>
      <c r="AK1761" s="48" t="str">
        <f aca="false">IF(AJ1761="","",AJ1761*17%)</f>
        <v/>
      </c>
      <c r="AL1761" s="48" t="str">
        <f aca="false">IFERROR(IF(AC1761="NÃO","",IF(AK1761="","",IF(E1761="Simples Nacional",BF1761,IF(T1761=0.12,U1761*0.5833337002,IF(T1761=0,AI1761*0.07,U1761))))),"")</f>
        <v/>
      </c>
      <c r="AM1761" s="47" t="str">
        <f aca="false">IFERROR(IF(AC1761="NÃO","",IF(OR(AG1761="-",AG1761="Pneus"),AK1761-AL1761,"")),"")</f>
        <v/>
      </c>
      <c r="AN1761" s="48" t="str">
        <f aca="false">IF(AND(Y1761="REVENDA",AC1761="SIM",AG1761="BIT"),((AB1761/1+1)*AI1761)*0.4117,"")</f>
        <v/>
      </c>
      <c r="AO1761" s="48" t="str">
        <f aca="false">IF(AN1761="","",AN1761*17%)</f>
        <v/>
      </c>
      <c r="AP1761" s="49" t="str">
        <f aca="false">IF(AN1761="","",IF(T1761=0.12,(U1761*0.4117)*0.4117,IF(T1761=0,(AI1761*0.07)*0.4117,U1761*0.4117)))</f>
        <v/>
      </c>
      <c r="AQ1761" s="47" t="str">
        <f aca="false">IF(AN1761="","",AO1761-AP1761)</f>
        <v/>
      </c>
      <c r="AR1761" s="50" t="str">
        <f aca="false">IFERROR(IF(AND(AC1761="SIM",Y1761="REVENDA",LEFT(AG1761,5)="ANEXO")*OR(AE1761="ANEXO I",AF1761="ANEXO II"),VLOOKUP(H1761,Dados!G:I,2,0),""),"INSERIR MVA")</f>
        <v/>
      </c>
      <c r="AS1761" s="48" t="str">
        <f aca="false">IF(LEFT(AG1761,5)="ANEXO",VLOOKUP(AG1761,Dados!$X$111:$Z$112,2,0)*(AI1761-Q1761),"")</f>
        <v/>
      </c>
      <c r="AT1761" s="48" t="str">
        <f aca="false">IFERROR(IF(AR1761="","",(AI1761*AR1761)+AI1761),"INSERIR MVA")</f>
        <v/>
      </c>
      <c r="AU1761" s="48" t="str">
        <f aca="false">IF(AT1761="","",IF(AY1761=0.04,U1761,AS1761*AY1761))</f>
        <v/>
      </c>
      <c r="AV1761" s="47" t="str">
        <f aca="false">IFERROR(IF(AU1761="","",(VLOOKUP(AG1761,Dados!$X$111:$Z$112,3,0)*AT1761*0.17)),"INSERIR MVA")</f>
        <v/>
      </c>
      <c r="AW1761" s="47" t="str">
        <f aca="false">IFERROR(IF(AR1761="","",AV1761-AU1761),"")</f>
        <v/>
      </c>
      <c r="AX1761" s="51" t="str">
        <f aca="false">IFERROR(IF(AC1761="NÃO","",IF(AM1761&lt;&gt;"",AM1761-W1761,IF(AQ1761&lt;&gt;"",AQ1761-W1761,IF(AW1761&lt;&gt;"",AW1761-W1761,"")))),"")</f>
        <v/>
      </c>
      <c r="AY1761" s="46" t="str">
        <f aca="false">IFERROR(IF(ISNA(VLOOKUP(R1761,Dados!$X$2:$Y$5,2,0)),VLOOKUP(D1761,Dados!$X$7:$Y$33,2,0),VLOOKUP(R1761,Dados!$X$2:$Y$5,2,0)),"")</f>
        <v/>
      </c>
      <c r="AZ1761" s="52" t="str">
        <f aca="false">IF(C1761="","",IF(AND(Y1761="CONSUMO",AC1761="NÃO")*OR(AG1761="-",AG1761="BIT"),IF(E1761&lt;&gt;"",(AI1761-(P1761+L1761-N1761+Q1761)*AY1761)/0.83),""))</f>
        <v/>
      </c>
      <c r="BA1761" s="51" t="str">
        <f aca="false">IF(AZ1761="","",AZ1761*0.17-((P1761+L1761-N1761+Q1761)*AY1761))</f>
        <v/>
      </c>
      <c r="BB1761" s="51" t="str">
        <f aca="false">IF(AND(Y1761="CONSUMO",AG1761="ANEXO I",AY1761&gt;4%),(AI1761-(P1761+L1761-N1761+Q1761)*0.0514)/0.83*(0.5177)*(0.17)-AI1761*0.0514,IF(AND(Y1761="CONSUMO",AG1761="ANEXO II",AY1761&gt;4%),(AI1761-(P1761+L1761-N1761+Q1761)*0.041)/0.83*(0.3295)*(0.17)-AI1761*0.041,IF(AND(Y1761="CONSUMO",AG1761="ANEXO I",AY1761=4%),(AI1761-(P1761+L1761-N1761+Q1761)*0.04)/0.83*(0.5177)*(0.17)-AI1761*0.04,IF(AND(Y1761="CONSUMO",AG1761="ANEXO II",AY1761=4%),(AI1761-(P1761+L1761-N1761+Q1761)*0.04)/0.83*(0.3295)*(0.17)-AI1761*0.04,""))))</f>
        <v/>
      </c>
      <c r="BC1761" s="51" t="str">
        <f aca="false">IF(C1761="","",IF(AND(Y1761="CONSUMO",AC1761="SIM")*OR(AG1761="-",AG1761="BIT"),IF(E1761&lt;&gt;"",(AI1761-(P1761+L1761-N1761+Q1761)*AY1761)/0.83),""))</f>
        <v/>
      </c>
      <c r="BD1761" s="51" t="str">
        <f aca="false">IF(BC1761="","",BC1761*0.17)</f>
        <v/>
      </c>
      <c r="BE1761" s="51" t="str">
        <f aca="false">IF(I1761=6908,0,IF(BC1761="","",BD1761-((P1761+L1761-N1761+Q1761)*AY1761)))</f>
        <v/>
      </c>
      <c r="BF1761" s="53" t="str">
        <f aca="false">IF(B1761="","",IF(OR(B1761="",E1761="Regime Normal"),0,(AI1761-Q1761)*VLOOKUP(R1761,Dados!$X$98:$Y$108,2,0)))</f>
        <v/>
      </c>
      <c r="BG1761" s="54" t="str">
        <f aca="false">IFERROR(VLOOKUP(I1761,Dados!$AC$27:$AD$43,2,0),IF(B1761="","",IF(D1761&lt;&gt;"MT",IF(AND(AC1761="SIM",Y1761="Revenda"),"2403",IF(AND(AC1761="SIM",Y1761="Consumo"),"2407",IF(AND(AC1761="NÃO",Y1761="Revenda"),"2102",IF(AND(AC1761="NÃO",Y1761="Consumo"),"2556",)))),REPLACE(I1761,1,1,1))))</f>
        <v/>
      </c>
    </row>
    <row r="1762" customFormat="false" ht="12.8" hidden="false" customHeight="true" outlineLevel="0" collapsed="false">
      <c r="Y1762" s="45"/>
      <c r="Z1762" s="46" t="str">
        <f aca="false">IF(B1762="","",(IFERROR(VLOOKUP(H1762,Dados!A$3:B$15000,2,0),"Não Encontrado")))</f>
        <v/>
      </c>
      <c r="AA1762" s="46" t="str">
        <f aca="false">IF(B1762="","",(IFERROR(VLOOKUP(G1762,Dados!C$3:E$15000,3,0),"Não Encontrado")))</f>
        <v/>
      </c>
      <c r="AB1762" s="46" t="str">
        <f aca="false">IFERROR(IF(Z1762&lt;&gt;"Não Encontrado",Z1762,IF(AA1762&lt;&gt;"Não Encontrado",AA1762,"")),"")</f>
        <v/>
      </c>
      <c r="AC1762" s="45" t="str">
        <f aca="false">IF(B1762="","",IF(AB1762="","NÃO","SIM"))</f>
        <v/>
      </c>
      <c r="AD1762" s="45" t="str">
        <f aca="false">IFERROR(VLOOKUP(G1762,Dados!$P$3:$R$500,3,0),"")</f>
        <v/>
      </c>
      <c r="AE1762" s="45" t="str">
        <f aca="false">IFERROR(VLOOKUP(G1762,Dados!$K$3:$L$500,2,0),"")</f>
        <v/>
      </c>
      <c r="AF1762" s="45" t="str">
        <f aca="false">IFERROR(VLOOKUP(G1762,Dados!$M$3:$N$500,2,0),"")</f>
        <v/>
      </c>
      <c r="AG1762" s="45" t="str">
        <f aca="false">IF(F1762="","",IF(AND(AD1762="",AE1762="",AF1762=""),"-",IF(AND(AD1762="BIT",AE1762="",AF1762=""),"BIT",IF(AND(AE1762="ANEXO I",AD1762="",AF1762=""),"ANEXO I",IF(AND(AF1762="ANEXO II",AD1762="",AE1762=""),"ANEXO II","Escolher")))))</f>
        <v/>
      </c>
      <c r="AH1762" s="45" t="str">
        <f aca="false">IF(AG1762&lt;&gt;"Pneus","",IFERROR(VLOOKUP(R1762,Dados!$X$2:$Z$5,3,0)*(AI1762-Q1762),VLOOKUP(D1762,Dados!$X$7:$Z$33,3,0)*(AI1762-Q1762)))</f>
        <v/>
      </c>
      <c r="AI1762" s="47" t="str">
        <f aca="false">IF(B1762="","",P1762+Q1762+O1762+M1762+L1762-N1762)</f>
        <v/>
      </c>
      <c r="AJ1762" s="48" t="str">
        <f aca="false">IFERROR(IF(AND(AC1762="SIM",AG1762="-",Y1762="REVENDA"),(AB1762/1+1)*AI1762,IF(AND(AC1762="SIM",AG1762="Pneus",Y1762="REVENDA"),(AB1762/1+1)*(AI1762-AH1762),"")),"")</f>
        <v/>
      </c>
      <c r="AK1762" s="48" t="str">
        <f aca="false">IF(AJ1762="","",AJ1762*17%)</f>
        <v/>
      </c>
      <c r="AL1762" s="48" t="str">
        <f aca="false">IFERROR(IF(AC1762="NÃO","",IF(AK1762="","",IF(E1762="Simples Nacional",BF1762,IF(T1762=0.12,U1762*0.5833337002,IF(T1762=0,AI1762*0.07,U1762))))),"")</f>
        <v/>
      </c>
      <c r="AM1762" s="47" t="str">
        <f aca="false">IFERROR(IF(AC1762="NÃO","",IF(OR(AG1762="-",AG1762="Pneus"),AK1762-AL1762,"")),"")</f>
        <v/>
      </c>
      <c r="AN1762" s="48" t="str">
        <f aca="false">IF(AND(Y1762="REVENDA",AC1762="SIM",AG1762="BIT"),((AB1762/1+1)*AI1762)*0.4117,"")</f>
        <v/>
      </c>
      <c r="AO1762" s="48" t="str">
        <f aca="false">IF(AN1762="","",AN1762*17%)</f>
        <v/>
      </c>
      <c r="AP1762" s="49" t="str">
        <f aca="false">IF(AN1762="","",IF(T1762=0.12,(U1762*0.4117)*0.4117,IF(T1762=0,(AI1762*0.07)*0.4117,U1762*0.4117)))</f>
        <v/>
      </c>
      <c r="AQ1762" s="47" t="str">
        <f aca="false">IF(AN1762="","",AO1762-AP1762)</f>
        <v/>
      </c>
      <c r="AR1762" s="50" t="str">
        <f aca="false">IFERROR(IF(AND(AC1762="SIM",Y1762="REVENDA",LEFT(AG1762,5)="ANEXO")*OR(AE1762="ANEXO I",AF1762="ANEXO II"),VLOOKUP(H1762,Dados!G:I,2,0),""),"INSERIR MVA")</f>
        <v/>
      </c>
      <c r="AS1762" s="48" t="str">
        <f aca="false">IF(LEFT(AG1762,5)="ANEXO",VLOOKUP(AG1762,Dados!$X$111:$Z$112,2,0)*(AI1762-Q1762),"")</f>
        <v/>
      </c>
      <c r="AT1762" s="48" t="str">
        <f aca="false">IFERROR(IF(AR1762="","",(AI1762*AR1762)+AI1762),"INSERIR MVA")</f>
        <v/>
      </c>
      <c r="AU1762" s="48" t="str">
        <f aca="false">IF(AT1762="","",IF(AY1762=0.04,U1762,AS1762*AY1762))</f>
        <v/>
      </c>
      <c r="AV1762" s="47" t="str">
        <f aca="false">IFERROR(IF(AU1762="","",(VLOOKUP(AG1762,Dados!$X$111:$Z$112,3,0)*AT1762*0.17)),"INSERIR MVA")</f>
        <v/>
      </c>
      <c r="AW1762" s="47" t="str">
        <f aca="false">IFERROR(IF(AR1762="","",AV1762-AU1762),"")</f>
        <v/>
      </c>
      <c r="AX1762" s="51" t="str">
        <f aca="false">IFERROR(IF(AC1762="NÃO","",IF(AM1762&lt;&gt;"",AM1762-W1762,IF(AQ1762&lt;&gt;"",AQ1762-W1762,IF(AW1762&lt;&gt;"",AW1762-W1762,"")))),"")</f>
        <v/>
      </c>
      <c r="AY1762" s="46" t="str">
        <f aca="false">IFERROR(IF(ISNA(VLOOKUP(R1762,Dados!$X$2:$Y$5,2,0)),VLOOKUP(D1762,Dados!$X$7:$Y$33,2,0),VLOOKUP(R1762,Dados!$X$2:$Y$5,2,0)),"")</f>
        <v/>
      </c>
      <c r="AZ1762" s="52" t="str">
        <f aca="false">IF(C1762="","",IF(AND(Y1762="CONSUMO",AC1762="NÃO")*OR(AG1762="-",AG1762="BIT"),IF(E1762&lt;&gt;"",(AI1762-(P1762+L1762-N1762+Q1762)*AY1762)/0.83),""))</f>
        <v/>
      </c>
      <c r="BA1762" s="51" t="str">
        <f aca="false">IF(AZ1762="","",AZ1762*0.17-((P1762+L1762-N1762+Q1762)*AY1762))</f>
        <v/>
      </c>
      <c r="BB1762" s="51" t="str">
        <f aca="false">IF(AND(Y1762="CONSUMO",AG1762="ANEXO I",AY1762&gt;4%),(AI1762-(P1762+L1762-N1762+Q1762)*0.0514)/0.83*(0.5177)*(0.17)-AI1762*0.0514,IF(AND(Y1762="CONSUMO",AG1762="ANEXO II",AY1762&gt;4%),(AI1762-(P1762+L1762-N1762+Q1762)*0.041)/0.83*(0.3295)*(0.17)-AI1762*0.041,IF(AND(Y1762="CONSUMO",AG1762="ANEXO I",AY1762=4%),(AI1762-(P1762+L1762-N1762+Q1762)*0.04)/0.83*(0.5177)*(0.17)-AI1762*0.04,IF(AND(Y1762="CONSUMO",AG1762="ANEXO II",AY1762=4%),(AI1762-(P1762+L1762-N1762+Q1762)*0.04)/0.83*(0.3295)*(0.17)-AI1762*0.04,""))))</f>
        <v/>
      </c>
      <c r="BC1762" s="51" t="str">
        <f aca="false">IF(C1762="","",IF(AND(Y1762="CONSUMO",AC1762="SIM")*OR(AG1762="-",AG1762="BIT"),IF(E1762&lt;&gt;"",(AI1762-(P1762+L1762-N1762+Q1762)*AY1762)/0.83),""))</f>
        <v/>
      </c>
      <c r="BD1762" s="51" t="str">
        <f aca="false">IF(BC1762="","",BC1762*0.17)</f>
        <v/>
      </c>
      <c r="BE1762" s="51" t="str">
        <f aca="false">IF(I1762=6908,0,IF(BC1762="","",BD1762-((P1762+L1762-N1762+Q1762)*AY1762)))</f>
        <v/>
      </c>
      <c r="BF1762" s="53" t="str">
        <f aca="false">IF(B1762="","",IF(OR(B1762="",E1762="Regime Normal"),0,(AI1762-Q1762)*VLOOKUP(R1762,Dados!$X$98:$Y$108,2,0)))</f>
        <v/>
      </c>
      <c r="BG1762" s="54" t="str">
        <f aca="false">IFERROR(VLOOKUP(I1762,Dados!$AC$27:$AD$43,2,0),IF(B1762="","",IF(D1762&lt;&gt;"MT",IF(AND(AC1762="SIM",Y1762="Revenda"),"2403",IF(AND(AC1762="SIM",Y1762="Consumo"),"2407",IF(AND(AC1762="NÃO",Y1762="Revenda"),"2102",IF(AND(AC1762="NÃO",Y1762="Consumo"),"2556",)))),REPLACE(I1762,1,1,1))))</f>
        <v/>
      </c>
    </row>
    <row r="1763" customFormat="false" ht="12.8" hidden="false" customHeight="true" outlineLevel="0" collapsed="false">
      <c r="Y1763" s="45"/>
      <c r="Z1763" s="46" t="str">
        <f aca="false">IF(B1763="","",(IFERROR(VLOOKUP(H1763,Dados!A$3:B$15000,2,0),"Não Encontrado")))</f>
        <v/>
      </c>
      <c r="AA1763" s="46" t="str">
        <f aca="false">IF(B1763="","",(IFERROR(VLOOKUP(G1763,Dados!C$3:E$15000,3,0),"Não Encontrado")))</f>
        <v/>
      </c>
      <c r="AB1763" s="46" t="str">
        <f aca="false">IFERROR(IF(Z1763&lt;&gt;"Não Encontrado",Z1763,IF(AA1763&lt;&gt;"Não Encontrado",AA1763,"")),"")</f>
        <v/>
      </c>
      <c r="AC1763" s="45" t="str">
        <f aca="false">IF(B1763="","",IF(AB1763="","NÃO","SIM"))</f>
        <v/>
      </c>
      <c r="AD1763" s="45" t="str">
        <f aca="false">IFERROR(VLOOKUP(G1763,Dados!$P$3:$R$500,3,0),"")</f>
        <v/>
      </c>
      <c r="AE1763" s="45" t="str">
        <f aca="false">IFERROR(VLOOKUP(G1763,Dados!$K$3:$L$500,2,0),"")</f>
        <v/>
      </c>
      <c r="AF1763" s="45" t="str">
        <f aca="false">IFERROR(VLOOKUP(G1763,Dados!$M$3:$N$500,2,0),"")</f>
        <v/>
      </c>
      <c r="AG1763" s="45" t="str">
        <f aca="false">IF(F1763="","",IF(AND(AD1763="",AE1763="",AF1763=""),"-",IF(AND(AD1763="BIT",AE1763="",AF1763=""),"BIT",IF(AND(AE1763="ANEXO I",AD1763="",AF1763=""),"ANEXO I",IF(AND(AF1763="ANEXO II",AD1763="",AE1763=""),"ANEXO II","Escolher")))))</f>
        <v/>
      </c>
      <c r="AH1763" s="45" t="str">
        <f aca="false">IF(AG1763&lt;&gt;"Pneus","",IFERROR(VLOOKUP(R1763,Dados!$X$2:$Z$5,3,0)*(AI1763-Q1763),VLOOKUP(D1763,Dados!$X$7:$Z$33,3,0)*(AI1763-Q1763)))</f>
        <v/>
      </c>
      <c r="AI1763" s="47" t="str">
        <f aca="false">IF(B1763="","",P1763+Q1763+O1763+M1763+L1763-N1763)</f>
        <v/>
      </c>
      <c r="AJ1763" s="48" t="str">
        <f aca="false">IFERROR(IF(AND(AC1763="SIM",AG1763="-",Y1763="REVENDA"),(AB1763/1+1)*AI1763,IF(AND(AC1763="SIM",AG1763="Pneus",Y1763="REVENDA"),(AB1763/1+1)*(AI1763-AH1763),"")),"")</f>
        <v/>
      </c>
      <c r="AK1763" s="48" t="str">
        <f aca="false">IF(AJ1763="","",AJ1763*17%)</f>
        <v/>
      </c>
      <c r="AL1763" s="48" t="str">
        <f aca="false">IFERROR(IF(AC1763="NÃO","",IF(AK1763="","",IF(E1763="Simples Nacional",BF1763,IF(T1763=0.12,U1763*0.5833337002,IF(T1763=0,AI1763*0.07,U1763))))),"")</f>
        <v/>
      </c>
      <c r="AM1763" s="47" t="str">
        <f aca="false">IFERROR(IF(AC1763="NÃO","",IF(OR(AG1763="-",AG1763="Pneus"),AK1763-AL1763,"")),"")</f>
        <v/>
      </c>
      <c r="AN1763" s="48" t="str">
        <f aca="false">IF(AND(Y1763="REVENDA",AC1763="SIM",AG1763="BIT"),((AB1763/1+1)*AI1763)*0.4117,"")</f>
        <v/>
      </c>
      <c r="AO1763" s="48" t="str">
        <f aca="false">IF(AN1763="","",AN1763*17%)</f>
        <v/>
      </c>
      <c r="AP1763" s="49" t="str">
        <f aca="false">IF(AN1763="","",IF(T1763=0.12,(U1763*0.4117)*0.4117,IF(T1763=0,(AI1763*0.07)*0.4117,U1763*0.4117)))</f>
        <v/>
      </c>
      <c r="AQ1763" s="47" t="str">
        <f aca="false">IF(AN1763="","",AO1763-AP1763)</f>
        <v/>
      </c>
      <c r="AR1763" s="50" t="str">
        <f aca="false">IFERROR(IF(AND(AC1763="SIM",Y1763="REVENDA",LEFT(AG1763,5)="ANEXO")*OR(AE1763="ANEXO I",AF1763="ANEXO II"),VLOOKUP(H1763,Dados!G:I,2,0),""),"INSERIR MVA")</f>
        <v/>
      </c>
      <c r="AS1763" s="48" t="str">
        <f aca="false">IF(LEFT(AG1763,5)="ANEXO",VLOOKUP(AG1763,Dados!$X$111:$Z$112,2,0)*(AI1763-Q1763),"")</f>
        <v/>
      </c>
      <c r="AT1763" s="48" t="str">
        <f aca="false">IFERROR(IF(AR1763="","",(AI1763*AR1763)+AI1763),"INSERIR MVA")</f>
        <v/>
      </c>
      <c r="AU1763" s="48" t="str">
        <f aca="false">IF(AT1763="","",IF(AY1763=0.04,U1763,AS1763*AY1763))</f>
        <v/>
      </c>
      <c r="AV1763" s="47" t="str">
        <f aca="false">IFERROR(IF(AU1763="","",(VLOOKUP(AG1763,Dados!$X$111:$Z$112,3,0)*AT1763*0.17)),"INSERIR MVA")</f>
        <v/>
      </c>
      <c r="AW1763" s="47" t="str">
        <f aca="false">IFERROR(IF(AR1763="","",AV1763-AU1763),"")</f>
        <v/>
      </c>
      <c r="AX1763" s="51" t="str">
        <f aca="false">IFERROR(IF(AC1763="NÃO","",IF(AM1763&lt;&gt;"",AM1763-W1763,IF(AQ1763&lt;&gt;"",AQ1763-W1763,IF(AW1763&lt;&gt;"",AW1763-W1763,"")))),"")</f>
        <v/>
      </c>
      <c r="AY1763" s="46" t="str">
        <f aca="false">IFERROR(IF(ISNA(VLOOKUP(R1763,Dados!$X$2:$Y$5,2,0)),VLOOKUP(D1763,Dados!$X$7:$Y$33,2,0),VLOOKUP(R1763,Dados!$X$2:$Y$5,2,0)),"")</f>
        <v/>
      </c>
      <c r="AZ1763" s="52" t="str">
        <f aca="false">IF(C1763="","",IF(AND(Y1763="CONSUMO",AC1763="NÃO")*OR(AG1763="-",AG1763="BIT"),IF(E1763&lt;&gt;"",(AI1763-(P1763+L1763-N1763+Q1763)*AY1763)/0.83),""))</f>
        <v/>
      </c>
      <c r="BA1763" s="51" t="str">
        <f aca="false">IF(AZ1763="","",AZ1763*0.17-((P1763+L1763-N1763+Q1763)*AY1763))</f>
        <v/>
      </c>
      <c r="BB1763" s="51" t="str">
        <f aca="false">IF(AND(Y1763="CONSUMO",AG1763="ANEXO I",AY1763&gt;4%),(AI1763-(P1763+L1763-N1763+Q1763)*0.0514)/0.83*(0.5177)*(0.17)-AI1763*0.0514,IF(AND(Y1763="CONSUMO",AG1763="ANEXO II",AY1763&gt;4%),(AI1763-(P1763+L1763-N1763+Q1763)*0.041)/0.83*(0.3295)*(0.17)-AI1763*0.041,IF(AND(Y1763="CONSUMO",AG1763="ANEXO I",AY1763=4%),(AI1763-(P1763+L1763-N1763+Q1763)*0.04)/0.83*(0.5177)*(0.17)-AI1763*0.04,IF(AND(Y1763="CONSUMO",AG1763="ANEXO II",AY1763=4%),(AI1763-(P1763+L1763-N1763+Q1763)*0.04)/0.83*(0.3295)*(0.17)-AI1763*0.04,""))))</f>
        <v/>
      </c>
      <c r="BC1763" s="51" t="str">
        <f aca="false">IF(C1763="","",IF(AND(Y1763="CONSUMO",AC1763="SIM")*OR(AG1763="-",AG1763="BIT"),IF(E1763&lt;&gt;"",(AI1763-(P1763+L1763-N1763+Q1763)*AY1763)/0.83),""))</f>
        <v/>
      </c>
      <c r="BD1763" s="51" t="str">
        <f aca="false">IF(BC1763="","",BC1763*0.17)</f>
        <v/>
      </c>
      <c r="BE1763" s="51" t="str">
        <f aca="false">IF(I1763=6908,0,IF(BC1763="","",BD1763-((P1763+L1763-N1763+Q1763)*AY1763)))</f>
        <v/>
      </c>
      <c r="BF1763" s="53" t="str">
        <f aca="false">IF(B1763="","",IF(OR(B1763="",E1763="Regime Normal"),0,(AI1763-Q1763)*VLOOKUP(R1763,Dados!$X$98:$Y$108,2,0)))</f>
        <v/>
      </c>
      <c r="BG1763" s="54" t="str">
        <f aca="false">IFERROR(VLOOKUP(I1763,Dados!$AC$27:$AD$43,2,0),IF(B1763="","",IF(D1763&lt;&gt;"MT",IF(AND(AC1763="SIM",Y1763="Revenda"),"2403",IF(AND(AC1763="SIM",Y1763="Consumo"),"2407",IF(AND(AC1763="NÃO",Y1763="Revenda"),"2102",IF(AND(AC1763="NÃO",Y1763="Consumo"),"2556",)))),REPLACE(I1763,1,1,1))))</f>
        <v/>
      </c>
    </row>
    <row r="1764" customFormat="false" ht="12.8" hidden="false" customHeight="true" outlineLevel="0" collapsed="false">
      <c r="Y1764" s="45"/>
      <c r="Z1764" s="46" t="str">
        <f aca="false">IF(B1764="","",(IFERROR(VLOOKUP(H1764,Dados!A$3:B$15000,2,0),"Não Encontrado")))</f>
        <v/>
      </c>
      <c r="AA1764" s="46" t="str">
        <f aca="false">IF(B1764="","",(IFERROR(VLOOKUP(G1764,Dados!C$3:E$15000,3,0),"Não Encontrado")))</f>
        <v/>
      </c>
      <c r="AB1764" s="46" t="str">
        <f aca="false">IFERROR(IF(Z1764&lt;&gt;"Não Encontrado",Z1764,IF(AA1764&lt;&gt;"Não Encontrado",AA1764,"")),"")</f>
        <v/>
      </c>
      <c r="AC1764" s="45" t="str">
        <f aca="false">IF(B1764="","",IF(AB1764="","NÃO","SIM"))</f>
        <v/>
      </c>
      <c r="AD1764" s="45" t="str">
        <f aca="false">IFERROR(VLOOKUP(G1764,Dados!$P$3:$R$500,3,0),"")</f>
        <v/>
      </c>
      <c r="AE1764" s="45" t="str">
        <f aca="false">IFERROR(VLOOKUP(G1764,Dados!$K$3:$L$500,2,0),"")</f>
        <v/>
      </c>
      <c r="AF1764" s="45" t="str">
        <f aca="false">IFERROR(VLOOKUP(G1764,Dados!$M$3:$N$500,2,0),"")</f>
        <v/>
      </c>
      <c r="AG1764" s="45" t="str">
        <f aca="false">IF(F1764="","",IF(AND(AD1764="",AE1764="",AF1764=""),"-",IF(AND(AD1764="BIT",AE1764="",AF1764=""),"BIT",IF(AND(AE1764="ANEXO I",AD1764="",AF1764=""),"ANEXO I",IF(AND(AF1764="ANEXO II",AD1764="",AE1764=""),"ANEXO II","Escolher")))))</f>
        <v/>
      </c>
      <c r="AH1764" s="45" t="str">
        <f aca="false">IF(AG1764&lt;&gt;"Pneus","",IFERROR(VLOOKUP(R1764,Dados!$X$2:$Z$5,3,0)*(AI1764-Q1764),VLOOKUP(D1764,Dados!$X$7:$Z$33,3,0)*(AI1764-Q1764)))</f>
        <v/>
      </c>
      <c r="AI1764" s="47" t="str">
        <f aca="false">IF(B1764="","",P1764+Q1764+O1764+M1764+L1764-N1764)</f>
        <v/>
      </c>
      <c r="AJ1764" s="48" t="str">
        <f aca="false">IFERROR(IF(AND(AC1764="SIM",AG1764="-",Y1764="REVENDA"),(AB1764/1+1)*AI1764,IF(AND(AC1764="SIM",AG1764="Pneus",Y1764="REVENDA"),(AB1764/1+1)*(AI1764-AH1764),"")),"")</f>
        <v/>
      </c>
      <c r="AK1764" s="48" t="str">
        <f aca="false">IF(AJ1764="","",AJ1764*17%)</f>
        <v/>
      </c>
      <c r="AL1764" s="48" t="str">
        <f aca="false">IFERROR(IF(AC1764="NÃO","",IF(AK1764="","",IF(E1764="Simples Nacional",BF1764,IF(T1764=0.12,U1764*0.5833337002,IF(T1764=0,AI1764*0.07,U1764))))),"")</f>
        <v/>
      </c>
      <c r="AM1764" s="47" t="str">
        <f aca="false">IFERROR(IF(AC1764="NÃO","",IF(OR(AG1764="-",AG1764="Pneus"),AK1764-AL1764,"")),"")</f>
        <v/>
      </c>
      <c r="AN1764" s="48" t="str">
        <f aca="false">IF(AND(Y1764="REVENDA",AC1764="SIM",AG1764="BIT"),((AB1764/1+1)*AI1764)*0.4117,"")</f>
        <v/>
      </c>
      <c r="AO1764" s="48" t="str">
        <f aca="false">IF(AN1764="","",AN1764*17%)</f>
        <v/>
      </c>
      <c r="AP1764" s="49" t="str">
        <f aca="false">IF(AN1764="","",IF(T1764=0.12,(U1764*0.4117)*0.4117,IF(T1764=0,(AI1764*0.07)*0.4117,U1764*0.4117)))</f>
        <v/>
      </c>
      <c r="AQ1764" s="47" t="str">
        <f aca="false">IF(AN1764="","",AO1764-AP1764)</f>
        <v/>
      </c>
      <c r="AR1764" s="50" t="str">
        <f aca="false">IFERROR(IF(AND(AC1764="SIM",Y1764="REVENDA",LEFT(AG1764,5)="ANEXO")*OR(AE1764="ANEXO I",AF1764="ANEXO II"),VLOOKUP(H1764,Dados!G:I,2,0),""),"INSERIR MVA")</f>
        <v/>
      </c>
      <c r="AS1764" s="48" t="str">
        <f aca="false">IF(LEFT(AG1764,5)="ANEXO",VLOOKUP(AG1764,Dados!$X$111:$Z$112,2,0)*(AI1764-Q1764),"")</f>
        <v/>
      </c>
      <c r="AT1764" s="48" t="str">
        <f aca="false">IFERROR(IF(AR1764="","",(AI1764*AR1764)+AI1764),"INSERIR MVA")</f>
        <v/>
      </c>
      <c r="AU1764" s="48" t="str">
        <f aca="false">IF(AT1764="","",IF(AY1764=0.04,U1764,AS1764*AY1764))</f>
        <v/>
      </c>
      <c r="AV1764" s="47" t="str">
        <f aca="false">IFERROR(IF(AU1764="","",(VLOOKUP(AG1764,Dados!$X$111:$Z$112,3,0)*AT1764*0.17)),"INSERIR MVA")</f>
        <v/>
      </c>
      <c r="AW1764" s="47" t="str">
        <f aca="false">IFERROR(IF(AR1764="","",AV1764-AU1764),"")</f>
        <v/>
      </c>
      <c r="AX1764" s="51" t="str">
        <f aca="false">IFERROR(IF(AC1764="NÃO","",IF(AM1764&lt;&gt;"",AM1764-W1764,IF(AQ1764&lt;&gt;"",AQ1764-W1764,IF(AW1764&lt;&gt;"",AW1764-W1764,"")))),"")</f>
        <v/>
      </c>
      <c r="AY1764" s="46" t="str">
        <f aca="false">IFERROR(IF(ISNA(VLOOKUP(R1764,Dados!$X$2:$Y$5,2,0)),VLOOKUP(D1764,Dados!$X$7:$Y$33,2,0),VLOOKUP(R1764,Dados!$X$2:$Y$5,2,0)),"")</f>
        <v/>
      </c>
      <c r="AZ1764" s="52" t="str">
        <f aca="false">IF(C1764="","",IF(AND(Y1764="CONSUMO",AC1764="NÃO")*OR(AG1764="-",AG1764="BIT"),IF(E1764&lt;&gt;"",(AI1764-(P1764+L1764-N1764+Q1764)*AY1764)/0.83),""))</f>
        <v/>
      </c>
      <c r="BA1764" s="51" t="str">
        <f aca="false">IF(AZ1764="","",AZ1764*0.17-((P1764+L1764-N1764+Q1764)*AY1764))</f>
        <v/>
      </c>
      <c r="BB1764" s="51" t="str">
        <f aca="false">IF(AND(Y1764="CONSUMO",AG1764="ANEXO I",AY1764&gt;4%),(AI1764-(P1764+L1764-N1764+Q1764)*0.0514)/0.83*(0.5177)*(0.17)-AI1764*0.0514,IF(AND(Y1764="CONSUMO",AG1764="ANEXO II",AY1764&gt;4%),(AI1764-(P1764+L1764-N1764+Q1764)*0.041)/0.83*(0.3295)*(0.17)-AI1764*0.041,IF(AND(Y1764="CONSUMO",AG1764="ANEXO I",AY1764=4%),(AI1764-(P1764+L1764-N1764+Q1764)*0.04)/0.83*(0.5177)*(0.17)-AI1764*0.04,IF(AND(Y1764="CONSUMO",AG1764="ANEXO II",AY1764=4%),(AI1764-(P1764+L1764-N1764+Q1764)*0.04)/0.83*(0.3295)*(0.17)-AI1764*0.04,""))))</f>
        <v/>
      </c>
      <c r="BC1764" s="51" t="str">
        <f aca="false">IF(C1764="","",IF(AND(Y1764="CONSUMO",AC1764="SIM")*OR(AG1764="-",AG1764="BIT"),IF(E1764&lt;&gt;"",(AI1764-(P1764+L1764-N1764+Q1764)*AY1764)/0.83),""))</f>
        <v/>
      </c>
      <c r="BD1764" s="51" t="str">
        <f aca="false">IF(BC1764="","",BC1764*0.17)</f>
        <v/>
      </c>
      <c r="BE1764" s="51" t="str">
        <f aca="false">IF(I1764=6908,0,IF(BC1764="","",BD1764-((P1764+L1764-N1764+Q1764)*AY1764)))</f>
        <v/>
      </c>
      <c r="BF1764" s="53" t="str">
        <f aca="false">IF(B1764="","",IF(OR(B1764="",E1764="Regime Normal"),0,(AI1764-Q1764)*VLOOKUP(R1764,Dados!$X$98:$Y$108,2,0)))</f>
        <v/>
      </c>
      <c r="BG1764" s="54" t="str">
        <f aca="false">IFERROR(VLOOKUP(I1764,Dados!$AC$27:$AD$43,2,0),IF(B1764="","",IF(D1764&lt;&gt;"MT",IF(AND(AC1764="SIM",Y1764="Revenda"),"2403",IF(AND(AC1764="SIM",Y1764="Consumo"),"2407",IF(AND(AC1764="NÃO",Y1764="Revenda"),"2102",IF(AND(AC1764="NÃO",Y1764="Consumo"),"2556",)))),REPLACE(I1764,1,1,1))))</f>
        <v/>
      </c>
    </row>
    <row r="1765" customFormat="false" ht="12.8" hidden="false" customHeight="true" outlineLevel="0" collapsed="false">
      <c r="Y1765" s="45"/>
      <c r="Z1765" s="46" t="str">
        <f aca="false">IF(B1765="","",(IFERROR(VLOOKUP(H1765,Dados!A$3:B$15000,2,0),"Não Encontrado")))</f>
        <v/>
      </c>
      <c r="AA1765" s="46" t="str">
        <f aca="false">IF(B1765="","",(IFERROR(VLOOKUP(G1765,Dados!C$3:E$15000,3,0),"Não Encontrado")))</f>
        <v/>
      </c>
      <c r="AB1765" s="46" t="str">
        <f aca="false">IFERROR(IF(Z1765&lt;&gt;"Não Encontrado",Z1765,IF(AA1765&lt;&gt;"Não Encontrado",AA1765,"")),"")</f>
        <v/>
      </c>
      <c r="AC1765" s="45" t="str">
        <f aca="false">IF(B1765="","",IF(AB1765="","NÃO","SIM"))</f>
        <v/>
      </c>
      <c r="AD1765" s="45" t="str">
        <f aca="false">IFERROR(VLOOKUP(G1765,Dados!$P$3:$R$500,3,0),"")</f>
        <v/>
      </c>
      <c r="AE1765" s="45" t="str">
        <f aca="false">IFERROR(VLOOKUP(G1765,Dados!$K$3:$L$500,2,0),"")</f>
        <v/>
      </c>
      <c r="AF1765" s="45" t="str">
        <f aca="false">IFERROR(VLOOKUP(G1765,Dados!$M$3:$N$500,2,0),"")</f>
        <v/>
      </c>
      <c r="AG1765" s="45" t="str">
        <f aca="false">IF(F1765="","",IF(AND(AD1765="",AE1765="",AF1765=""),"-",IF(AND(AD1765="BIT",AE1765="",AF1765=""),"BIT",IF(AND(AE1765="ANEXO I",AD1765="",AF1765=""),"ANEXO I",IF(AND(AF1765="ANEXO II",AD1765="",AE1765=""),"ANEXO II","Escolher")))))</f>
        <v/>
      </c>
      <c r="AH1765" s="45" t="str">
        <f aca="false">IF(AG1765&lt;&gt;"Pneus","",IFERROR(VLOOKUP(R1765,Dados!$X$2:$Z$5,3,0)*(AI1765-Q1765),VLOOKUP(D1765,Dados!$X$7:$Z$33,3,0)*(AI1765-Q1765)))</f>
        <v/>
      </c>
      <c r="AI1765" s="47" t="str">
        <f aca="false">IF(B1765="","",P1765+Q1765+O1765+M1765+L1765-N1765)</f>
        <v/>
      </c>
      <c r="AJ1765" s="48" t="str">
        <f aca="false">IFERROR(IF(AND(AC1765="SIM",AG1765="-",Y1765="REVENDA"),(AB1765/1+1)*AI1765,IF(AND(AC1765="SIM",AG1765="Pneus",Y1765="REVENDA"),(AB1765/1+1)*(AI1765-AH1765),"")),"")</f>
        <v/>
      </c>
      <c r="AK1765" s="48" t="str">
        <f aca="false">IF(AJ1765="","",AJ1765*17%)</f>
        <v/>
      </c>
      <c r="AL1765" s="48" t="str">
        <f aca="false">IFERROR(IF(AC1765="NÃO","",IF(AK1765="","",IF(E1765="Simples Nacional",BF1765,IF(T1765=0.12,U1765*0.5833337002,IF(T1765=0,AI1765*0.07,U1765))))),"")</f>
        <v/>
      </c>
      <c r="AM1765" s="47" t="str">
        <f aca="false">IFERROR(IF(AC1765="NÃO","",IF(OR(AG1765="-",AG1765="Pneus"),AK1765-AL1765,"")),"")</f>
        <v/>
      </c>
      <c r="AN1765" s="48" t="str">
        <f aca="false">IF(AND(Y1765="REVENDA",AC1765="SIM",AG1765="BIT"),((AB1765/1+1)*AI1765)*0.4117,"")</f>
        <v/>
      </c>
      <c r="AO1765" s="48" t="str">
        <f aca="false">IF(AN1765="","",AN1765*17%)</f>
        <v/>
      </c>
      <c r="AP1765" s="49" t="str">
        <f aca="false">IF(AN1765="","",IF(T1765=0.12,(U1765*0.4117)*0.4117,IF(T1765=0,(AI1765*0.07)*0.4117,U1765*0.4117)))</f>
        <v/>
      </c>
      <c r="AQ1765" s="47" t="str">
        <f aca="false">IF(AN1765="","",AO1765-AP1765)</f>
        <v/>
      </c>
      <c r="AR1765" s="50" t="str">
        <f aca="false">IFERROR(IF(AND(AC1765="SIM",Y1765="REVENDA",LEFT(AG1765,5)="ANEXO")*OR(AE1765="ANEXO I",AF1765="ANEXO II"),VLOOKUP(H1765,Dados!G:I,2,0),""),"INSERIR MVA")</f>
        <v/>
      </c>
      <c r="AS1765" s="48" t="str">
        <f aca="false">IF(LEFT(AG1765,5)="ANEXO",VLOOKUP(AG1765,Dados!$X$111:$Z$112,2,0)*(AI1765-Q1765),"")</f>
        <v/>
      </c>
      <c r="AT1765" s="48" t="str">
        <f aca="false">IFERROR(IF(AR1765="","",(AI1765*AR1765)+AI1765),"INSERIR MVA")</f>
        <v/>
      </c>
      <c r="AU1765" s="48" t="str">
        <f aca="false">IF(AT1765="","",IF(AY1765=0.04,U1765,AS1765*AY1765))</f>
        <v/>
      </c>
      <c r="AV1765" s="47" t="str">
        <f aca="false">IFERROR(IF(AU1765="","",(VLOOKUP(AG1765,Dados!$X$111:$Z$112,3,0)*AT1765*0.17)),"INSERIR MVA")</f>
        <v/>
      </c>
      <c r="AW1765" s="47" t="str">
        <f aca="false">IFERROR(IF(AR1765="","",AV1765-AU1765),"")</f>
        <v/>
      </c>
      <c r="AX1765" s="51" t="str">
        <f aca="false">IFERROR(IF(AC1765="NÃO","",IF(AM1765&lt;&gt;"",AM1765-W1765,IF(AQ1765&lt;&gt;"",AQ1765-W1765,IF(AW1765&lt;&gt;"",AW1765-W1765,"")))),"")</f>
        <v/>
      </c>
      <c r="AY1765" s="46" t="str">
        <f aca="false">IFERROR(IF(ISNA(VLOOKUP(R1765,Dados!$X$2:$Y$5,2,0)),VLOOKUP(D1765,Dados!$X$7:$Y$33,2,0),VLOOKUP(R1765,Dados!$X$2:$Y$5,2,0)),"")</f>
        <v/>
      </c>
      <c r="AZ1765" s="52" t="str">
        <f aca="false">IF(C1765="","",IF(AND(Y1765="CONSUMO",AC1765="NÃO")*OR(AG1765="-",AG1765="BIT"),IF(E1765&lt;&gt;"",(AI1765-(P1765+L1765-N1765+Q1765)*AY1765)/0.83),""))</f>
        <v/>
      </c>
      <c r="BA1765" s="51" t="str">
        <f aca="false">IF(AZ1765="","",AZ1765*0.17-((P1765+L1765-N1765+Q1765)*AY1765))</f>
        <v/>
      </c>
      <c r="BB1765" s="51" t="str">
        <f aca="false">IF(AND(Y1765="CONSUMO",AG1765="ANEXO I",AY1765&gt;4%),(AI1765-(P1765+L1765-N1765+Q1765)*0.0514)/0.83*(0.5177)*(0.17)-AI1765*0.0514,IF(AND(Y1765="CONSUMO",AG1765="ANEXO II",AY1765&gt;4%),(AI1765-(P1765+L1765-N1765+Q1765)*0.041)/0.83*(0.3295)*(0.17)-AI1765*0.041,IF(AND(Y1765="CONSUMO",AG1765="ANEXO I",AY1765=4%),(AI1765-(P1765+L1765-N1765+Q1765)*0.04)/0.83*(0.5177)*(0.17)-AI1765*0.04,IF(AND(Y1765="CONSUMO",AG1765="ANEXO II",AY1765=4%),(AI1765-(P1765+L1765-N1765+Q1765)*0.04)/0.83*(0.3295)*(0.17)-AI1765*0.04,""))))</f>
        <v/>
      </c>
      <c r="BC1765" s="51" t="str">
        <f aca="false">IF(C1765="","",IF(AND(Y1765="CONSUMO",AC1765="SIM")*OR(AG1765="-",AG1765="BIT"),IF(E1765&lt;&gt;"",(AI1765-(P1765+L1765-N1765+Q1765)*AY1765)/0.83),""))</f>
        <v/>
      </c>
      <c r="BD1765" s="51" t="str">
        <f aca="false">IF(BC1765="","",BC1765*0.17)</f>
        <v/>
      </c>
      <c r="BE1765" s="51" t="str">
        <f aca="false">IF(I1765=6908,0,IF(BC1765="","",BD1765-((P1765+L1765-N1765+Q1765)*AY1765)))</f>
        <v/>
      </c>
      <c r="BF1765" s="53" t="str">
        <f aca="false">IF(B1765="","",IF(OR(B1765="",E1765="Regime Normal"),0,(AI1765-Q1765)*VLOOKUP(R1765,Dados!$X$98:$Y$108,2,0)))</f>
        <v/>
      </c>
      <c r="BG1765" s="54" t="str">
        <f aca="false">IFERROR(VLOOKUP(I1765,Dados!$AC$27:$AD$43,2,0),IF(B1765="","",IF(D1765&lt;&gt;"MT",IF(AND(AC1765="SIM",Y1765="Revenda"),"2403",IF(AND(AC1765="SIM",Y1765="Consumo"),"2407",IF(AND(AC1765="NÃO",Y1765="Revenda"),"2102",IF(AND(AC1765="NÃO",Y1765="Consumo"),"2556",)))),REPLACE(I1765,1,1,1))))</f>
        <v/>
      </c>
    </row>
    <row r="1766" customFormat="false" ht="12.8" hidden="false" customHeight="true" outlineLevel="0" collapsed="false">
      <c r="Y1766" s="45"/>
      <c r="Z1766" s="46" t="str">
        <f aca="false">IF(B1766="","",(IFERROR(VLOOKUP(H1766,Dados!A$3:B$15000,2,0),"Não Encontrado")))</f>
        <v/>
      </c>
      <c r="AA1766" s="46" t="str">
        <f aca="false">IF(B1766="","",(IFERROR(VLOOKUP(G1766,Dados!C$3:E$15000,3,0),"Não Encontrado")))</f>
        <v/>
      </c>
      <c r="AB1766" s="46" t="str">
        <f aca="false">IFERROR(IF(Z1766&lt;&gt;"Não Encontrado",Z1766,IF(AA1766&lt;&gt;"Não Encontrado",AA1766,"")),"")</f>
        <v/>
      </c>
      <c r="AC1766" s="45" t="str">
        <f aca="false">IF(B1766="","",IF(AB1766="","NÃO","SIM"))</f>
        <v/>
      </c>
      <c r="AD1766" s="45" t="str">
        <f aca="false">IFERROR(VLOOKUP(G1766,Dados!$P$3:$R$500,3,0),"")</f>
        <v/>
      </c>
      <c r="AE1766" s="45" t="str">
        <f aca="false">IFERROR(VLOOKUP(G1766,Dados!$K$3:$L$500,2,0),"")</f>
        <v/>
      </c>
      <c r="AF1766" s="45" t="str">
        <f aca="false">IFERROR(VLOOKUP(G1766,Dados!$M$3:$N$500,2,0),"")</f>
        <v/>
      </c>
      <c r="AG1766" s="45" t="str">
        <f aca="false">IF(F1766="","",IF(AND(AD1766="",AE1766="",AF1766=""),"-",IF(AND(AD1766="BIT",AE1766="",AF1766=""),"BIT",IF(AND(AE1766="ANEXO I",AD1766="",AF1766=""),"ANEXO I",IF(AND(AF1766="ANEXO II",AD1766="",AE1766=""),"ANEXO II","Escolher")))))</f>
        <v/>
      </c>
      <c r="AH1766" s="45" t="str">
        <f aca="false">IF(AG1766&lt;&gt;"Pneus","",IFERROR(VLOOKUP(R1766,Dados!$X$2:$Z$5,3,0)*(AI1766-Q1766),VLOOKUP(D1766,Dados!$X$7:$Z$33,3,0)*(AI1766-Q1766)))</f>
        <v/>
      </c>
      <c r="AI1766" s="47" t="str">
        <f aca="false">IF(B1766="","",P1766+Q1766+O1766+M1766+L1766-N1766)</f>
        <v/>
      </c>
      <c r="AJ1766" s="48" t="str">
        <f aca="false">IFERROR(IF(AND(AC1766="SIM",AG1766="-",Y1766="REVENDA"),(AB1766/1+1)*AI1766,IF(AND(AC1766="SIM",AG1766="Pneus",Y1766="REVENDA"),(AB1766/1+1)*(AI1766-AH1766),"")),"")</f>
        <v/>
      </c>
      <c r="AK1766" s="48" t="str">
        <f aca="false">IF(AJ1766="","",AJ1766*17%)</f>
        <v/>
      </c>
      <c r="AL1766" s="48" t="str">
        <f aca="false">IFERROR(IF(AC1766="NÃO","",IF(AK1766="","",IF(E1766="Simples Nacional",BF1766,IF(T1766=0.12,U1766*0.5833337002,IF(T1766=0,AI1766*0.07,U1766))))),"")</f>
        <v/>
      </c>
      <c r="AM1766" s="47" t="str">
        <f aca="false">IFERROR(IF(AC1766="NÃO","",IF(OR(AG1766="-",AG1766="Pneus"),AK1766-AL1766,"")),"")</f>
        <v/>
      </c>
      <c r="AN1766" s="48" t="str">
        <f aca="false">IF(AND(Y1766="REVENDA",AC1766="SIM",AG1766="BIT"),((AB1766/1+1)*AI1766)*0.4117,"")</f>
        <v/>
      </c>
      <c r="AO1766" s="48" t="str">
        <f aca="false">IF(AN1766="","",AN1766*17%)</f>
        <v/>
      </c>
      <c r="AP1766" s="49" t="str">
        <f aca="false">IF(AN1766="","",IF(T1766=0.12,(U1766*0.4117)*0.4117,IF(T1766=0,(AI1766*0.07)*0.4117,U1766*0.4117)))</f>
        <v/>
      </c>
      <c r="AQ1766" s="47" t="str">
        <f aca="false">IF(AN1766="","",AO1766-AP1766)</f>
        <v/>
      </c>
      <c r="AR1766" s="50" t="str">
        <f aca="false">IFERROR(IF(AND(AC1766="SIM",Y1766="REVENDA",LEFT(AG1766,5)="ANEXO")*OR(AE1766="ANEXO I",AF1766="ANEXO II"),VLOOKUP(H1766,Dados!G:I,2,0),""),"INSERIR MVA")</f>
        <v/>
      </c>
      <c r="AS1766" s="48" t="str">
        <f aca="false">IF(LEFT(AG1766,5)="ANEXO",VLOOKUP(AG1766,Dados!$X$111:$Z$112,2,0)*(AI1766-Q1766),"")</f>
        <v/>
      </c>
      <c r="AT1766" s="48" t="str">
        <f aca="false">IFERROR(IF(AR1766="","",(AI1766*AR1766)+AI1766),"INSERIR MVA")</f>
        <v/>
      </c>
      <c r="AU1766" s="48" t="str">
        <f aca="false">IF(AT1766="","",IF(AY1766=0.04,U1766,AS1766*AY1766))</f>
        <v/>
      </c>
      <c r="AV1766" s="47" t="str">
        <f aca="false">IFERROR(IF(AU1766="","",(VLOOKUP(AG1766,Dados!$X$111:$Z$112,3,0)*AT1766*0.17)),"INSERIR MVA")</f>
        <v/>
      </c>
      <c r="AW1766" s="47" t="str">
        <f aca="false">IFERROR(IF(AR1766="","",AV1766-AU1766),"")</f>
        <v/>
      </c>
      <c r="AX1766" s="51" t="str">
        <f aca="false">IFERROR(IF(AC1766="NÃO","",IF(AM1766&lt;&gt;"",AM1766-W1766,IF(AQ1766&lt;&gt;"",AQ1766-W1766,IF(AW1766&lt;&gt;"",AW1766-W1766,"")))),"")</f>
        <v/>
      </c>
      <c r="AY1766" s="46" t="str">
        <f aca="false">IFERROR(IF(ISNA(VLOOKUP(R1766,Dados!$X$2:$Y$5,2,0)),VLOOKUP(D1766,Dados!$X$7:$Y$33,2,0),VLOOKUP(R1766,Dados!$X$2:$Y$5,2,0)),"")</f>
        <v/>
      </c>
      <c r="AZ1766" s="52" t="str">
        <f aca="false">IF(C1766="","",IF(AND(Y1766="CONSUMO",AC1766="NÃO")*OR(AG1766="-",AG1766="BIT"),IF(E1766&lt;&gt;"",(AI1766-(P1766+L1766-N1766+Q1766)*AY1766)/0.83),""))</f>
        <v/>
      </c>
      <c r="BA1766" s="51" t="str">
        <f aca="false">IF(AZ1766="","",AZ1766*0.17-((P1766+L1766-N1766+Q1766)*AY1766))</f>
        <v/>
      </c>
      <c r="BB1766" s="51" t="str">
        <f aca="false">IF(AND(Y1766="CONSUMO",AG1766="ANEXO I",AY1766&gt;4%),(AI1766-(P1766+L1766-N1766+Q1766)*0.0514)/0.83*(0.5177)*(0.17)-AI1766*0.0514,IF(AND(Y1766="CONSUMO",AG1766="ANEXO II",AY1766&gt;4%),(AI1766-(P1766+L1766-N1766+Q1766)*0.041)/0.83*(0.3295)*(0.17)-AI1766*0.041,IF(AND(Y1766="CONSUMO",AG1766="ANEXO I",AY1766=4%),(AI1766-(P1766+L1766-N1766+Q1766)*0.04)/0.83*(0.5177)*(0.17)-AI1766*0.04,IF(AND(Y1766="CONSUMO",AG1766="ANEXO II",AY1766=4%),(AI1766-(P1766+L1766-N1766+Q1766)*0.04)/0.83*(0.3295)*(0.17)-AI1766*0.04,""))))</f>
        <v/>
      </c>
      <c r="BC1766" s="51" t="str">
        <f aca="false">IF(C1766="","",IF(AND(Y1766="CONSUMO",AC1766="SIM")*OR(AG1766="-",AG1766="BIT"),IF(E1766&lt;&gt;"",(AI1766-(P1766+L1766-N1766+Q1766)*AY1766)/0.83),""))</f>
        <v/>
      </c>
      <c r="BD1766" s="51" t="str">
        <f aca="false">IF(BC1766="","",BC1766*0.17)</f>
        <v/>
      </c>
      <c r="BE1766" s="51" t="str">
        <f aca="false">IF(I1766=6908,0,IF(BC1766="","",BD1766-((P1766+L1766-N1766+Q1766)*AY1766)))</f>
        <v/>
      </c>
      <c r="BF1766" s="53" t="str">
        <f aca="false">IF(B1766="","",IF(OR(B1766="",E1766="Regime Normal"),0,(AI1766-Q1766)*VLOOKUP(R1766,Dados!$X$98:$Y$108,2,0)))</f>
        <v/>
      </c>
      <c r="BG1766" s="54" t="str">
        <f aca="false">IFERROR(VLOOKUP(I1766,Dados!$AC$27:$AD$43,2,0),IF(B1766="","",IF(D1766&lt;&gt;"MT",IF(AND(AC1766="SIM",Y1766="Revenda"),"2403",IF(AND(AC1766="SIM",Y1766="Consumo"),"2407",IF(AND(AC1766="NÃO",Y1766="Revenda"),"2102",IF(AND(AC1766="NÃO",Y1766="Consumo"),"2556",)))),REPLACE(I1766,1,1,1))))</f>
        <v/>
      </c>
    </row>
    <row r="1767" customFormat="false" ht="12.8" hidden="false" customHeight="true" outlineLevel="0" collapsed="false">
      <c r="Y1767" s="45"/>
      <c r="Z1767" s="46" t="str">
        <f aca="false">IF(B1767="","",(IFERROR(VLOOKUP(H1767,Dados!A$3:B$15000,2,0),"Não Encontrado")))</f>
        <v/>
      </c>
      <c r="AA1767" s="46" t="str">
        <f aca="false">IF(B1767="","",(IFERROR(VLOOKUP(G1767,Dados!C$3:E$15000,3,0),"Não Encontrado")))</f>
        <v/>
      </c>
      <c r="AB1767" s="46" t="str">
        <f aca="false">IFERROR(IF(Z1767&lt;&gt;"Não Encontrado",Z1767,IF(AA1767&lt;&gt;"Não Encontrado",AA1767,"")),"")</f>
        <v/>
      </c>
      <c r="AC1767" s="45" t="str">
        <f aca="false">IF(B1767="","",IF(AB1767="","NÃO","SIM"))</f>
        <v/>
      </c>
      <c r="AD1767" s="45" t="str">
        <f aca="false">IFERROR(VLOOKUP(G1767,Dados!$P$3:$R$500,3,0),"")</f>
        <v/>
      </c>
      <c r="AE1767" s="45" t="str">
        <f aca="false">IFERROR(VLOOKUP(G1767,Dados!$K$3:$L$500,2,0),"")</f>
        <v/>
      </c>
      <c r="AF1767" s="45" t="str">
        <f aca="false">IFERROR(VLOOKUP(G1767,Dados!$M$3:$N$500,2,0),"")</f>
        <v/>
      </c>
      <c r="AG1767" s="45" t="str">
        <f aca="false">IF(F1767="","",IF(AND(AD1767="",AE1767="",AF1767=""),"-",IF(AND(AD1767="BIT",AE1767="",AF1767=""),"BIT",IF(AND(AE1767="ANEXO I",AD1767="",AF1767=""),"ANEXO I",IF(AND(AF1767="ANEXO II",AD1767="",AE1767=""),"ANEXO II","Escolher")))))</f>
        <v/>
      </c>
      <c r="AH1767" s="45" t="str">
        <f aca="false">IF(AG1767&lt;&gt;"Pneus","",IFERROR(VLOOKUP(R1767,Dados!$X$2:$Z$5,3,0)*(AI1767-Q1767),VLOOKUP(D1767,Dados!$X$7:$Z$33,3,0)*(AI1767-Q1767)))</f>
        <v/>
      </c>
      <c r="AI1767" s="47" t="str">
        <f aca="false">IF(B1767="","",P1767+Q1767+O1767+M1767+L1767-N1767)</f>
        <v/>
      </c>
      <c r="AJ1767" s="48" t="str">
        <f aca="false">IFERROR(IF(AND(AC1767="SIM",AG1767="-",Y1767="REVENDA"),(AB1767/1+1)*AI1767,IF(AND(AC1767="SIM",AG1767="Pneus",Y1767="REVENDA"),(AB1767/1+1)*(AI1767-AH1767),"")),"")</f>
        <v/>
      </c>
      <c r="AK1767" s="48" t="str">
        <f aca="false">IF(AJ1767="","",AJ1767*17%)</f>
        <v/>
      </c>
      <c r="AL1767" s="48" t="str">
        <f aca="false">IFERROR(IF(AC1767="NÃO","",IF(AK1767="","",IF(E1767="Simples Nacional",BF1767,IF(T1767=0.12,U1767*0.5833337002,IF(T1767=0,AI1767*0.07,U1767))))),"")</f>
        <v/>
      </c>
      <c r="AM1767" s="47" t="str">
        <f aca="false">IFERROR(IF(AC1767="NÃO","",IF(OR(AG1767="-",AG1767="Pneus"),AK1767-AL1767,"")),"")</f>
        <v/>
      </c>
      <c r="AN1767" s="48" t="str">
        <f aca="false">IF(AND(Y1767="REVENDA",AC1767="SIM",AG1767="BIT"),((AB1767/1+1)*AI1767)*0.4117,"")</f>
        <v/>
      </c>
      <c r="AO1767" s="48" t="str">
        <f aca="false">IF(AN1767="","",AN1767*17%)</f>
        <v/>
      </c>
      <c r="AP1767" s="49" t="str">
        <f aca="false">IF(AN1767="","",IF(T1767=0.12,(U1767*0.4117)*0.4117,IF(T1767=0,(AI1767*0.07)*0.4117,U1767*0.4117)))</f>
        <v/>
      </c>
      <c r="AQ1767" s="47" t="str">
        <f aca="false">IF(AN1767="","",AO1767-AP1767)</f>
        <v/>
      </c>
      <c r="AR1767" s="50" t="str">
        <f aca="false">IFERROR(IF(AND(AC1767="SIM",Y1767="REVENDA",LEFT(AG1767,5)="ANEXO")*OR(AE1767="ANEXO I",AF1767="ANEXO II"),VLOOKUP(H1767,Dados!G:I,2,0),""),"INSERIR MVA")</f>
        <v/>
      </c>
      <c r="AS1767" s="48" t="str">
        <f aca="false">IF(LEFT(AG1767,5)="ANEXO",VLOOKUP(AG1767,Dados!$X$111:$Z$112,2,0)*(AI1767-Q1767),"")</f>
        <v/>
      </c>
      <c r="AT1767" s="48" t="str">
        <f aca="false">IFERROR(IF(AR1767="","",(AI1767*AR1767)+AI1767),"INSERIR MVA")</f>
        <v/>
      </c>
      <c r="AU1767" s="48" t="str">
        <f aca="false">IF(AT1767="","",IF(AY1767=0.04,U1767,AS1767*AY1767))</f>
        <v/>
      </c>
      <c r="AV1767" s="47" t="str">
        <f aca="false">IFERROR(IF(AU1767="","",(VLOOKUP(AG1767,Dados!$X$111:$Z$112,3,0)*AT1767*0.17)),"INSERIR MVA")</f>
        <v/>
      </c>
      <c r="AW1767" s="47" t="str">
        <f aca="false">IFERROR(IF(AR1767="","",AV1767-AU1767),"")</f>
        <v/>
      </c>
      <c r="AX1767" s="51" t="str">
        <f aca="false">IFERROR(IF(AC1767="NÃO","",IF(AM1767&lt;&gt;"",AM1767-W1767,IF(AQ1767&lt;&gt;"",AQ1767-W1767,IF(AW1767&lt;&gt;"",AW1767-W1767,"")))),"")</f>
        <v/>
      </c>
      <c r="AY1767" s="46" t="str">
        <f aca="false">IFERROR(IF(ISNA(VLOOKUP(R1767,Dados!$X$2:$Y$5,2,0)),VLOOKUP(D1767,Dados!$X$7:$Y$33,2,0),VLOOKUP(R1767,Dados!$X$2:$Y$5,2,0)),"")</f>
        <v/>
      </c>
      <c r="AZ1767" s="52" t="str">
        <f aca="false">IF(C1767="","",IF(AND(Y1767="CONSUMO",AC1767="NÃO")*OR(AG1767="-",AG1767="BIT"),IF(E1767&lt;&gt;"",(AI1767-(P1767+L1767-N1767+Q1767)*AY1767)/0.83),""))</f>
        <v/>
      </c>
      <c r="BA1767" s="51" t="str">
        <f aca="false">IF(AZ1767="","",AZ1767*0.17-((P1767+L1767-N1767+Q1767)*AY1767))</f>
        <v/>
      </c>
      <c r="BB1767" s="51" t="str">
        <f aca="false">IF(AND(Y1767="CONSUMO",AG1767="ANEXO I",AY1767&gt;4%),(AI1767-(P1767+L1767-N1767+Q1767)*0.0514)/0.83*(0.5177)*(0.17)-AI1767*0.0514,IF(AND(Y1767="CONSUMO",AG1767="ANEXO II",AY1767&gt;4%),(AI1767-(P1767+L1767-N1767+Q1767)*0.041)/0.83*(0.3295)*(0.17)-AI1767*0.041,IF(AND(Y1767="CONSUMO",AG1767="ANEXO I",AY1767=4%),(AI1767-(P1767+L1767-N1767+Q1767)*0.04)/0.83*(0.5177)*(0.17)-AI1767*0.04,IF(AND(Y1767="CONSUMO",AG1767="ANEXO II",AY1767=4%),(AI1767-(P1767+L1767-N1767+Q1767)*0.04)/0.83*(0.3295)*(0.17)-AI1767*0.04,""))))</f>
        <v/>
      </c>
      <c r="BC1767" s="51" t="str">
        <f aca="false">IF(C1767="","",IF(AND(Y1767="CONSUMO",AC1767="SIM")*OR(AG1767="-",AG1767="BIT"),IF(E1767&lt;&gt;"",(AI1767-(P1767+L1767-N1767+Q1767)*AY1767)/0.83),""))</f>
        <v/>
      </c>
      <c r="BD1767" s="51" t="str">
        <f aca="false">IF(BC1767="","",BC1767*0.17)</f>
        <v/>
      </c>
      <c r="BE1767" s="51" t="str">
        <f aca="false">IF(I1767=6908,0,IF(BC1767="","",BD1767-((P1767+L1767-N1767+Q1767)*AY1767)))</f>
        <v/>
      </c>
      <c r="BF1767" s="53" t="str">
        <f aca="false">IF(B1767="","",IF(OR(B1767="",E1767="Regime Normal"),0,(AI1767-Q1767)*VLOOKUP(R1767,Dados!$X$98:$Y$108,2,0)))</f>
        <v/>
      </c>
      <c r="BG1767" s="54" t="str">
        <f aca="false">IFERROR(VLOOKUP(I1767,Dados!$AC$27:$AD$43,2,0),IF(B1767="","",IF(D1767&lt;&gt;"MT",IF(AND(AC1767="SIM",Y1767="Revenda"),"2403",IF(AND(AC1767="SIM",Y1767="Consumo"),"2407",IF(AND(AC1767="NÃO",Y1767="Revenda"),"2102",IF(AND(AC1767="NÃO",Y1767="Consumo"),"2556",)))),REPLACE(I1767,1,1,1))))</f>
        <v/>
      </c>
    </row>
    <row r="1768" customFormat="false" ht="12.8" hidden="false" customHeight="true" outlineLevel="0" collapsed="false">
      <c r="Y1768" s="45"/>
      <c r="Z1768" s="46" t="str">
        <f aca="false">IF(B1768="","",(IFERROR(VLOOKUP(H1768,Dados!A$3:B$15000,2,0),"Não Encontrado")))</f>
        <v/>
      </c>
      <c r="AA1768" s="46" t="str">
        <f aca="false">IF(B1768="","",(IFERROR(VLOOKUP(G1768,Dados!C$3:E$15000,3,0),"Não Encontrado")))</f>
        <v/>
      </c>
      <c r="AB1768" s="46" t="str">
        <f aca="false">IFERROR(IF(Z1768&lt;&gt;"Não Encontrado",Z1768,IF(AA1768&lt;&gt;"Não Encontrado",AA1768,"")),"")</f>
        <v/>
      </c>
      <c r="AC1768" s="45" t="str">
        <f aca="false">IF(B1768="","",IF(AB1768="","NÃO","SIM"))</f>
        <v/>
      </c>
      <c r="AD1768" s="45" t="str">
        <f aca="false">IFERROR(VLOOKUP(G1768,Dados!$P$3:$R$500,3,0),"")</f>
        <v/>
      </c>
      <c r="AE1768" s="45" t="str">
        <f aca="false">IFERROR(VLOOKUP(G1768,Dados!$K$3:$L$500,2,0),"")</f>
        <v/>
      </c>
      <c r="AF1768" s="45" t="str">
        <f aca="false">IFERROR(VLOOKUP(G1768,Dados!$M$3:$N$500,2,0),"")</f>
        <v/>
      </c>
      <c r="AG1768" s="45" t="str">
        <f aca="false">IF(F1768="","",IF(AND(AD1768="",AE1768="",AF1768=""),"-",IF(AND(AD1768="BIT",AE1768="",AF1768=""),"BIT",IF(AND(AE1768="ANEXO I",AD1768="",AF1768=""),"ANEXO I",IF(AND(AF1768="ANEXO II",AD1768="",AE1768=""),"ANEXO II","Escolher")))))</f>
        <v/>
      </c>
      <c r="AH1768" s="45" t="str">
        <f aca="false">IF(AG1768&lt;&gt;"Pneus","",IFERROR(VLOOKUP(R1768,Dados!$X$2:$Z$5,3,0)*(AI1768-Q1768),VLOOKUP(D1768,Dados!$X$7:$Z$33,3,0)*(AI1768-Q1768)))</f>
        <v/>
      </c>
      <c r="AI1768" s="47" t="str">
        <f aca="false">IF(B1768="","",P1768+Q1768+O1768+M1768+L1768-N1768)</f>
        <v/>
      </c>
      <c r="AJ1768" s="48" t="str">
        <f aca="false">IFERROR(IF(AND(AC1768="SIM",AG1768="-",Y1768="REVENDA"),(AB1768/1+1)*AI1768,IF(AND(AC1768="SIM",AG1768="Pneus",Y1768="REVENDA"),(AB1768/1+1)*(AI1768-AH1768),"")),"")</f>
        <v/>
      </c>
      <c r="AK1768" s="48" t="str">
        <f aca="false">IF(AJ1768="","",AJ1768*17%)</f>
        <v/>
      </c>
      <c r="AL1768" s="48" t="str">
        <f aca="false">IFERROR(IF(AC1768="NÃO","",IF(AK1768="","",IF(E1768="Simples Nacional",BF1768,IF(T1768=0.12,U1768*0.5833337002,IF(T1768=0,AI1768*0.07,U1768))))),"")</f>
        <v/>
      </c>
      <c r="AM1768" s="47" t="str">
        <f aca="false">IFERROR(IF(AC1768="NÃO","",IF(OR(AG1768="-",AG1768="Pneus"),AK1768-AL1768,"")),"")</f>
        <v/>
      </c>
      <c r="AN1768" s="48" t="str">
        <f aca="false">IF(AND(Y1768="REVENDA",AC1768="SIM",AG1768="BIT"),((AB1768/1+1)*AI1768)*0.4117,"")</f>
        <v/>
      </c>
      <c r="AO1768" s="48" t="str">
        <f aca="false">IF(AN1768="","",AN1768*17%)</f>
        <v/>
      </c>
      <c r="AP1768" s="49" t="str">
        <f aca="false">IF(AN1768="","",IF(T1768=0.12,(U1768*0.4117)*0.4117,IF(T1768=0,(AI1768*0.07)*0.4117,U1768*0.4117)))</f>
        <v/>
      </c>
      <c r="AQ1768" s="47" t="str">
        <f aca="false">IF(AN1768="","",AO1768-AP1768)</f>
        <v/>
      </c>
      <c r="AR1768" s="50" t="str">
        <f aca="false">IFERROR(IF(AND(AC1768="SIM",Y1768="REVENDA",LEFT(AG1768,5)="ANEXO")*OR(AE1768="ANEXO I",AF1768="ANEXO II"),VLOOKUP(H1768,Dados!G:I,2,0),""),"INSERIR MVA")</f>
        <v/>
      </c>
      <c r="AS1768" s="48" t="str">
        <f aca="false">IF(LEFT(AG1768,5)="ANEXO",VLOOKUP(AG1768,Dados!$X$111:$Z$112,2,0)*(AI1768-Q1768),"")</f>
        <v/>
      </c>
      <c r="AT1768" s="48" t="str">
        <f aca="false">IFERROR(IF(AR1768="","",(AI1768*AR1768)+AI1768),"INSERIR MVA")</f>
        <v/>
      </c>
      <c r="AU1768" s="48" t="str">
        <f aca="false">IF(AT1768="","",IF(AY1768=0.04,U1768,AS1768*AY1768))</f>
        <v/>
      </c>
      <c r="AV1768" s="47" t="str">
        <f aca="false">IFERROR(IF(AU1768="","",(VLOOKUP(AG1768,Dados!$X$111:$Z$112,3,0)*AT1768*0.17)),"INSERIR MVA")</f>
        <v/>
      </c>
      <c r="AW1768" s="47" t="str">
        <f aca="false">IFERROR(IF(AR1768="","",AV1768-AU1768),"")</f>
        <v/>
      </c>
      <c r="AX1768" s="51" t="str">
        <f aca="false">IFERROR(IF(AC1768="NÃO","",IF(AM1768&lt;&gt;"",AM1768-W1768,IF(AQ1768&lt;&gt;"",AQ1768-W1768,IF(AW1768&lt;&gt;"",AW1768-W1768,"")))),"")</f>
        <v/>
      </c>
      <c r="AY1768" s="46" t="str">
        <f aca="false">IFERROR(IF(ISNA(VLOOKUP(R1768,Dados!$X$2:$Y$5,2,0)),VLOOKUP(D1768,Dados!$X$7:$Y$33,2,0),VLOOKUP(R1768,Dados!$X$2:$Y$5,2,0)),"")</f>
        <v/>
      </c>
      <c r="AZ1768" s="52" t="str">
        <f aca="false">IF(C1768="","",IF(AND(Y1768="CONSUMO",AC1768="NÃO")*OR(AG1768="-",AG1768="BIT"),IF(E1768&lt;&gt;"",(AI1768-(P1768+L1768-N1768+Q1768)*AY1768)/0.83),""))</f>
        <v/>
      </c>
      <c r="BA1768" s="51" t="str">
        <f aca="false">IF(AZ1768="","",AZ1768*0.17-((P1768+L1768-N1768+Q1768)*AY1768))</f>
        <v/>
      </c>
      <c r="BB1768" s="51" t="str">
        <f aca="false">IF(AND(Y1768="CONSUMO",AG1768="ANEXO I",AY1768&gt;4%),(AI1768-(P1768+L1768-N1768+Q1768)*0.0514)/0.83*(0.5177)*(0.17)-AI1768*0.0514,IF(AND(Y1768="CONSUMO",AG1768="ANEXO II",AY1768&gt;4%),(AI1768-(P1768+L1768-N1768+Q1768)*0.041)/0.83*(0.3295)*(0.17)-AI1768*0.041,IF(AND(Y1768="CONSUMO",AG1768="ANEXO I",AY1768=4%),(AI1768-(P1768+L1768-N1768+Q1768)*0.04)/0.83*(0.5177)*(0.17)-AI1768*0.04,IF(AND(Y1768="CONSUMO",AG1768="ANEXO II",AY1768=4%),(AI1768-(P1768+L1768-N1768+Q1768)*0.04)/0.83*(0.3295)*(0.17)-AI1768*0.04,""))))</f>
        <v/>
      </c>
      <c r="BC1768" s="51" t="str">
        <f aca="false">IF(C1768="","",IF(AND(Y1768="CONSUMO",AC1768="SIM")*OR(AG1768="-",AG1768="BIT"),IF(E1768&lt;&gt;"",(AI1768-(P1768+L1768-N1768+Q1768)*AY1768)/0.83),""))</f>
        <v/>
      </c>
      <c r="BD1768" s="51" t="str">
        <f aca="false">IF(BC1768="","",BC1768*0.17)</f>
        <v/>
      </c>
      <c r="BE1768" s="51" t="str">
        <f aca="false">IF(I1768=6908,0,IF(BC1768="","",BD1768-((P1768+L1768-N1768+Q1768)*AY1768)))</f>
        <v/>
      </c>
      <c r="BF1768" s="53" t="str">
        <f aca="false">IF(B1768="","",IF(OR(B1768="",E1768="Regime Normal"),0,(AI1768-Q1768)*VLOOKUP(R1768,Dados!$X$98:$Y$108,2,0)))</f>
        <v/>
      </c>
      <c r="BG1768" s="54" t="str">
        <f aca="false">IFERROR(VLOOKUP(I1768,Dados!$AC$27:$AD$43,2,0),IF(B1768="","",IF(D1768&lt;&gt;"MT",IF(AND(AC1768="SIM",Y1768="Revenda"),"2403",IF(AND(AC1768="SIM",Y1768="Consumo"),"2407",IF(AND(AC1768="NÃO",Y1768="Revenda"),"2102",IF(AND(AC1768="NÃO",Y1768="Consumo"),"2556",)))),REPLACE(I1768,1,1,1))))</f>
        <v/>
      </c>
    </row>
    <row r="1769" customFormat="false" ht="12.8" hidden="false" customHeight="true" outlineLevel="0" collapsed="false">
      <c r="Y1769" s="45"/>
      <c r="Z1769" s="46" t="str">
        <f aca="false">IF(B1769="","",(IFERROR(VLOOKUP(H1769,Dados!A$3:B$15000,2,0),"Não Encontrado")))</f>
        <v/>
      </c>
      <c r="AA1769" s="46" t="str">
        <f aca="false">IF(B1769="","",(IFERROR(VLOOKUP(G1769,Dados!C$3:E$15000,3,0),"Não Encontrado")))</f>
        <v/>
      </c>
      <c r="AB1769" s="46" t="str">
        <f aca="false">IFERROR(IF(Z1769&lt;&gt;"Não Encontrado",Z1769,IF(AA1769&lt;&gt;"Não Encontrado",AA1769,"")),"")</f>
        <v/>
      </c>
      <c r="AC1769" s="45" t="str">
        <f aca="false">IF(B1769="","",IF(AB1769="","NÃO","SIM"))</f>
        <v/>
      </c>
      <c r="AD1769" s="45" t="str">
        <f aca="false">IFERROR(VLOOKUP(G1769,Dados!$P$3:$R$500,3,0),"")</f>
        <v/>
      </c>
      <c r="AE1769" s="45" t="str">
        <f aca="false">IFERROR(VLOOKUP(G1769,Dados!$K$3:$L$500,2,0),"")</f>
        <v/>
      </c>
      <c r="AF1769" s="45" t="str">
        <f aca="false">IFERROR(VLOOKUP(G1769,Dados!$M$3:$N$500,2,0),"")</f>
        <v/>
      </c>
      <c r="AG1769" s="45" t="str">
        <f aca="false">IF(F1769="","",IF(AND(AD1769="",AE1769="",AF1769=""),"-",IF(AND(AD1769="BIT",AE1769="",AF1769=""),"BIT",IF(AND(AE1769="ANEXO I",AD1769="",AF1769=""),"ANEXO I",IF(AND(AF1769="ANEXO II",AD1769="",AE1769=""),"ANEXO II","Escolher")))))</f>
        <v/>
      </c>
      <c r="AH1769" s="45" t="str">
        <f aca="false">IF(AG1769&lt;&gt;"Pneus","",IFERROR(VLOOKUP(R1769,Dados!$X$2:$Z$5,3,0)*(AI1769-Q1769),VLOOKUP(D1769,Dados!$X$7:$Z$33,3,0)*(AI1769-Q1769)))</f>
        <v/>
      </c>
      <c r="AI1769" s="47" t="str">
        <f aca="false">IF(B1769="","",P1769+Q1769+O1769+M1769+L1769-N1769)</f>
        <v/>
      </c>
      <c r="AJ1769" s="48" t="str">
        <f aca="false">IFERROR(IF(AND(AC1769="SIM",AG1769="-",Y1769="REVENDA"),(AB1769/1+1)*AI1769,IF(AND(AC1769="SIM",AG1769="Pneus",Y1769="REVENDA"),(AB1769/1+1)*(AI1769-AH1769),"")),"")</f>
        <v/>
      </c>
      <c r="AK1769" s="48" t="str">
        <f aca="false">IF(AJ1769="","",AJ1769*17%)</f>
        <v/>
      </c>
      <c r="AL1769" s="48" t="str">
        <f aca="false">IFERROR(IF(AC1769="NÃO","",IF(AK1769="","",IF(E1769="Simples Nacional",BF1769,IF(T1769=0.12,U1769*0.5833337002,IF(T1769=0,AI1769*0.07,U1769))))),"")</f>
        <v/>
      </c>
      <c r="AM1769" s="47" t="str">
        <f aca="false">IFERROR(IF(AC1769="NÃO","",IF(OR(AG1769="-",AG1769="Pneus"),AK1769-AL1769,"")),"")</f>
        <v/>
      </c>
      <c r="AN1769" s="48" t="str">
        <f aca="false">IF(AND(Y1769="REVENDA",AC1769="SIM",AG1769="BIT"),((AB1769/1+1)*AI1769)*0.4117,"")</f>
        <v/>
      </c>
      <c r="AO1769" s="48" t="str">
        <f aca="false">IF(AN1769="","",AN1769*17%)</f>
        <v/>
      </c>
      <c r="AP1769" s="49" t="str">
        <f aca="false">IF(AN1769="","",IF(T1769=0.12,(U1769*0.4117)*0.4117,IF(T1769=0,(AI1769*0.07)*0.4117,U1769*0.4117)))</f>
        <v/>
      </c>
      <c r="AQ1769" s="47" t="str">
        <f aca="false">IF(AN1769="","",AO1769-AP1769)</f>
        <v/>
      </c>
      <c r="AR1769" s="50" t="str">
        <f aca="false">IFERROR(IF(AND(AC1769="SIM",Y1769="REVENDA",LEFT(AG1769,5)="ANEXO")*OR(AE1769="ANEXO I",AF1769="ANEXO II"),VLOOKUP(H1769,Dados!G:I,2,0),""),"INSERIR MVA")</f>
        <v/>
      </c>
      <c r="AS1769" s="48" t="str">
        <f aca="false">IF(LEFT(AG1769,5)="ANEXO",VLOOKUP(AG1769,Dados!$X$111:$Z$112,2,0)*(AI1769-Q1769),"")</f>
        <v/>
      </c>
      <c r="AT1769" s="48" t="str">
        <f aca="false">IFERROR(IF(AR1769="","",(AI1769*AR1769)+AI1769),"INSERIR MVA")</f>
        <v/>
      </c>
      <c r="AU1769" s="48" t="str">
        <f aca="false">IF(AT1769="","",IF(AY1769=0.04,U1769,AS1769*AY1769))</f>
        <v/>
      </c>
      <c r="AV1769" s="47" t="str">
        <f aca="false">IFERROR(IF(AU1769="","",(VLOOKUP(AG1769,Dados!$X$111:$Z$112,3,0)*AT1769*0.17)),"INSERIR MVA")</f>
        <v/>
      </c>
      <c r="AW1769" s="47" t="str">
        <f aca="false">IFERROR(IF(AR1769="","",AV1769-AU1769),"")</f>
        <v/>
      </c>
      <c r="AX1769" s="51" t="str">
        <f aca="false">IFERROR(IF(AC1769="NÃO","",IF(AM1769&lt;&gt;"",AM1769-W1769,IF(AQ1769&lt;&gt;"",AQ1769-W1769,IF(AW1769&lt;&gt;"",AW1769-W1769,"")))),"")</f>
        <v/>
      </c>
      <c r="AY1769" s="46" t="str">
        <f aca="false">IFERROR(IF(ISNA(VLOOKUP(R1769,Dados!$X$2:$Y$5,2,0)),VLOOKUP(D1769,Dados!$X$7:$Y$33,2,0),VLOOKUP(R1769,Dados!$X$2:$Y$5,2,0)),"")</f>
        <v/>
      </c>
      <c r="AZ1769" s="52" t="str">
        <f aca="false">IF(C1769="","",IF(AND(Y1769="CONSUMO",AC1769="NÃO")*OR(AG1769="-",AG1769="BIT"),IF(E1769&lt;&gt;"",(AI1769-(P1769+L1769-N1769+Q1769)*AY1769)/0.83),""))</f>
        <v/>
      </c>
      <c r="BA1769" s="51" t="str">
        <f aca="false">IF(AZ1769="","",AZ1769*0.17-((P1769+L1769-N1769+Q1769)*AY1769))</f>
        <v/>
      </c>
      <c r="BB1769" s="51" t="str">
        <f aca="false">IF(AND(Y1769="CONSUMO",AG1769="ANEXO I",AY1769&gt;4%),(AI1769-(P1769+L1769-N1769+Q1769)*0.0514)/0.83*(0.5177)*(0.17)-AI1769*0.0514,IF(AND(Y1769="CONSUMO",AG1769="ANEXO II",AY1769&gt;4%),(AI1769-(P1769+L1769-N1769+Q1769)*0.041)/0.83*(0.3295)*(0.17)-AI1769*0.041,IF(AND(Y1769="CONSUMO",AG1769="ANEXO I",AY1769=4%),(AI1769-(P1769+L1769-N1769+Q1769)*0.04)/0.83*(0.5177)*(0.17)-AI1769*0.04,IF(AND(Y1769="CONSUMO",AG1769="ANEXO II",AY1769=4%),(AI1769-(P1769+L1769-N1769+Q1769)*0.04)/0.83*(0.3295)*(0.17)-AI1769*0.04,""))))</f>
        <v/>
      </c>
      <c r="BC1769" s="51" t="str">
        <f aca="false">IF(C1769="","",IF(AND(Y1769="CONSUMO",AC1769="SIM")*OR(AG1769="-",AG1769="BIT"),IF(E1769&lt;&gt;"",(AI1769-(P1769+L1769-N1769+Q1769)*AY1769)/0.83),""))</f>
        <v/>
      </c>
      <c r="BD1769" s="51" t="str">
        <f aca="false">IF(BC1769="","",BC1769*0.17)</f>
        <v/>
      </c>
      <c r="BE1769" s="51" t="str">
        <f aca="false">IF(I1769=6908,0,IF(BC1769="","",BD1769-((P1769+L1769-N1769+Q1769)*AY1769)))</f>
        <v/>
      </c>
      <c r="BF1769" s="53" t="str">
        <f aca="false">IF(B1769="","",IF(OR(B1769="",E1769="Regime Normal"),0,(AI1769-Q1769)*VLOOKUP(R1769,Dados!$X$98:$Y$108,2,0)))</f>
        <v/>
      </c>
      <c r="BG1769" s="54" t="str">
        <f aca="false">IFERROR(VLOOKUP(I1769,Dados!$AC$27:$AD$43,2,0),IF(B1769="","",IF(D1769&lt;&gt;"MT",IF(AND(AC1769="SIM",Y1769="Revenda"),"2403",IF(AND(AC1769="SIM",Y1769="Consumo"),"2407",IF(AND(AC1769="NÃO",Y1769="Revenda"),"2102",IF(AND(AC1769="NÃO",Y1769="Consumo"),"2556",)))),REPLACE(I1769,1,1,1))))</f>
        <v/>
      </c>
    </row>
    <row r="1770" customFormat="false" ht="12.8" hidden="false" customHeight="true" outlineLevel="0" collapsed="false">
      <c r="Y1770" s="45"/>
      <c r="Z1770" s="46" t="str">
        <f aca="false">IF(B1770="","",(IFERROR(VLOOKUP(H1770,Dados!A$3:B$15000,2,0),"Não Encontrado")))</f>
        <v/>
      </c>
      <c r="AA1770" s="46" t="str">
        <f aca="false">IF(B1770="","",(IFERROR(VLOOKUP(G1770,Dados!C$3:E$15000,3,0),"Não Encontrado")))</f>
        <v/>
      </c>
      <c r="AB1770" s="46" t="str">
        <f aca="false">IFERROR(IF(Z1770&lt;&gt;"Não Encontrado",Z1770,IF(AA1770&lt;&gt;"Não Encontrado",AA1770,"")),"")</f>
        <v/>
      </c>
      <c r="AC1770" s="45" t="str">
        <f aca="false">IF(B1770="","",IF(AB1770="","NÃO","SIM"))</f>
        <v/>
      </c>
      <c r="AD1770" s="45" t="str">
        <f aca="false">IFERROR(VLOOKUP(G1770,Dados!$P$3:$R$500,3,0),"")</f>
        <v/>
      </c>
      <c r="AE1770" s="45" t="str">
        <f aca="false">IFERROR(VLOOKUP(G1770,Dados!$K$3:$L$500,2,0),"")</f>
        <v/>
      </c>
      <c r="AF1770" s="45" t="str">
        <f aca="false">IFERROR(VLOOKUP(G1770,Dados!$M$3:$N$500,2,0),"")</f>
        <v/>
      </c>
      <c r="AG1770" s="45" t="str">
        <f aca="false">IF(F1770="","",IF(AND(AD1770="",AE1770="",AF1770=""),"-",IF(AND(AD1770="BIT",AE1770="",AF1770=""),"BIT",IF(AND(AE1770="ANEXO I",AD1770="",AF1770=""),"ANEXO I",IF(AND(AF1770="ANEXO II",AD1770="",AE1770=""),"ANEXO II","Escolher")))))</f>
        <v/>
      </c>
      <c r="AH1770" s="45" t="str">
        <f aca="false">IF(AG1770&lt;&gt;"Pneus","",IFERROR(VLOOKUP(R1770,Dados!$X$2:$Z$5,3,0)*(AI1770-Q1770),VLOOKUP(D1770,Dados!$X$7:$Z$33,3,0)*(AI1770-Q1770)))</f>
        <v/>
      </c>
      <c r="AI1770" s="47" t="str">
        <f aca="false">IF(B1770="","",P1770+Q1770+O1770+M1770+L1770-N1770)</f>
        <v/>
      </c>
      <c r="AJ1770" s="48" t="str">
        <f aca="false">IFERROR(IF(AND(AC1770="SIM",AG1770="-",Y1770="REVENDA"),(AB1770/1+1)*AI1770,IF(AND(AC1770="SIM",AG1770="Pneus",Y1770="REVENDA"),(AB1770/1+1)*(AI1770-AH1770),"")),"")</f>
        <v/>
      </c>
      <c r="AK1770" s="48" t="str">
        <f aca="false">IF(AJ1770="","",AJ1770*17%)</f>
        <v/>
      </c>
      <c r="AL1770" s="48" t="str">
        <f aca="false">IFERROR(IF(AC1770="NÃO","",IF(AK1770="","",IF(E1770="Simples Nacional",BF1770,IF(T1770=0.12,U1770*0.5833337002,IF(T1770=0,AI1770*0.07,U1770))))),"")</f>
        <v/>
      </c>
      <c r="AM1770" s="47" t="str">
        <f aca="false">IFERROR(IF(AC1770="NÃO","",IF(OR(AG1770="-",AG1770="Pneus"),AK1770-AL1770,"")),"")</f>
        <v/>
      </c>
      <c r="AN1770" s="48" t="str">
        <f aca="false">IF(AND(Y1770="REVENDA",AC1770="SIM",AG1770="BIT"),((AB1770/1+1)*AI1770)*0.4117,"")</f>
        <v/>
      </c>
      <c r="AO1770" s="48" t="str">
        <f aca="false">IF(AN1770="","",AN1770*17%)</f>
        <v/>
      </c>
      <c r="AP1770" s="49" t="str">
        <f aca="false">IF(AN1770="","",IF(T1770=0.12,(U1770*0.4117)*0.4117,IF(T1770=0,(AI1770*0.07)*0.4117,U1770*0.4117)))</f>
        <v/>
      </c>
      <c r="AQ1770" s="47" t="str">
        <f aca="false">IF(AN1770="","",AO1770-AP1770)</f>
        <v/>
      </c>
      <c r="AR1770" s="50" t="str">
        <f aca="false">IFERROR(IF(AND(AC1770="SIM",Y1770="REVENDA",LEFT(AG1770,5)="ANEXO")*OR(AE1770="ANEXO I",AF1770="ANEXO II"),VLOOKUP(H1770,Dados!G:I,2,0),""),"INSERIR MVA")</f>
        <v/>
      </c>
      <c r="AS1770" s="48" t="str">
        <f aca="false">IF(LEFT(AG1770,5)="ANEXO",VLOOKUP(AG1770,Dados!$X$111:$Z$112,2,0)*(AI1770-Q1770),"")</f>
        <v/>
      </c>
      <c r="AT1770" s="48" t="str">
        <f aca="false">IFERROR(IF(AR1770="","",(AI1770*AR1770)+AI1770),"INSERIR MVA")</f>
        <v/>
      </c>
      <c r="AU1770" s="48" t="str">
        <f aca="false">IF(AT1770="","",IF(AY1770=0.04,U1770,AS1770*AY1770))</f>
        <v/>
      </c>
      <c r="AV1770" s="47" t="str">
        <f aca="false">IFERROR(IF(AU1770="","",(VLOOKUP(AG1770,Dados!$X$111:$Z$112,3,0)*AT1770*0.17)),"INSERIR MVA")</f>
        <v/>
      </c>
      <c r="AW1770" s="47" t="str">
        <f aca="false">IFERROR(IF(AR1770="","",AV1770-AU1770),"")</f>
        <v/>
      </c>
      <c r="AX1770" s="51" t="str">
        <f aca="false">IFERROR(IF(AC1770="NÃO","",IF(AM1770&lt;&gt;"",AM1770-W1770,IF(AQ1770&lt;&gt;"",AQ1770-W1770,IF(AW1770&lt;&gt;"",AW1770-W1770,"")))),"")</f>
        <v/>
      </c>
      <c r="AY1770" s="46" t="str">
        <f aca="false">IFERROR(IF(ISNA(VLOOKUP(R1770,Dados!$X$2:$Y$5,2,0)),VLOOKUP(D1770,Dados!$X$7:$Y$33,2,0),VLOOKUP(R1770,Dados!$X$2:$Y$5,2,0)),"")</f>
        <v/>
      </c>
      <c r="AZ1770" s="52" t="str">
        <f aca="false">IF(C1770="","",IF(AND(Y1770="CONSUMO",AC1770="NÃO")*OR(AG1770="-",AG1770="BIT"),IF(E1770&lt;&gt;"",(AI1770-(P1770+L1770-N1770+Q1770)*AY1770)/0.83),""))</f>
        <v/>
      </c>
      <c r="BA1770" s="51" t="str">
        <f aca="false">IF(AZ1770="","",AZ1770*0.17-((P1770+L1770-N1770+Q1770)*AY1770))</f>
        <v/>
      </c>
      <c r="BB1770" s="51" t="str">
        <f aca="false">IF(AND(Y1770="CONSUMO",AG1770="ANEXO I",AY1770&gt;4%),(AI1770-(P1770+L1770-N1770+Q1770)*0.0514)/0.83*(0.5177)*(0.17)-AI1770*0.0514,IF(AND(Y1770="CONSUMO",AG1770="ANEXO II",AY1770&gt;4%),(AI1770-(P1770+L1770-N1770+Q1770)*0.041)/0.83*(0.3295)*(0.17)-AI1770*0.041,IF(AND(Y1770="CONSUMO",AG1770="ANEXO I",AY1770=4%),(AI1770-(P1770+L1770-N1770+Q1770)*0.04)/0.83*(0.5177)*(0.17)-AI1770*0.04,IF(AND(Y1770="CONSUMO",AG1770="ANEXO II",AY1770=4%),(AI1770-(P1770+L1770-N1770+Q1770)*0.04)/0.83*(0.3295)*(0.17)-AI1770*0.04,""))))</f>
        <v/>
      </c>
      <c r="BC1770" s="51" t="str">
        <f aca="false">IF(C1770="","",IF(AND(Y1770="CONSUMO",AC1770="SIM")*OR(AG1770="-",AG1770="BIT"),IF(E1770&lt;&gt;"",(AI1770-(P1770+L1770-N1770+Q1770)*AY1770)/0.83),""))</f>
        <v/>
      </c>
      <c r="BD1770" s="51" t="str">
        <f aca="false">IF(BC1770="","",BC1770*0.17)</f>
        <v/>
      </c>
      <c r="BE1770" s="51" t="str">
        <f aca="false">IF(I1770=6908,0,IF(BC1770="","",BD1770-((P1770+L1770-N1770+Q1770)*AY1770)))</f>
        <v/>
      </c>
      <c r="BF1770" s="53" t="str">
        <f aca="false">IF(B1770="","",IF(OR(B1770="",E1770="Regime Normal"),0,(AI1770-Q1770)*VLOOKUP(R1770,Dados!$X$98:$Y$108,2,0)))</f>
        <v/>
      </c>
      <c r="BG1770" s="54" t="str">
        <f aca="false">IFERROR(VLOOKUP(I1770,Dados!$AC$27:$AD$43,2,0),IF(B1770="","",IF(D1770&lt;&gt;"MT",IF(AND(AC1770="SIM",Y1770="Revenda"),"2403",IF(AND(AC1770="SIM",Y1770="Consumo"),"2407",IF(AND(AC1770="NÃO",Y1770="Revenda"),"2102",IF(AND(AC1770="NÃO",Y1770="Consumo"),"2556",)))),REPLACE(I1770,1,1,1))))</f>
        <v/>
      </c>
    </row>
    <row r="1771" customFormat="false" ht="12.8" hidden="false" customHeight="true" outlineLevel="0" collapsed="false">
      <c r="Y1771" s="45"/>
      <c r="Z1771" s="46" t="str">
        <f aca="false">IF(B1771="","",(IFERROR(VLOOKUP(H1771,Dados!A$3:B$15000,2,0),"Não Encontrado")))</f>
        <v/>
      </c>
      <c r="AA1771" s="46" t="str">
        <f aca="false">IF(B1771="","",(IFERROR(VLOOKUP(G1771,Dados!C$3:E$15000,3,0),"Não Encontrado")))</f>
        <v/>
      </c>
      <c r="AB1771" s="46" t="str">
        <f aca="false">IFERROR(IF(Z1771&lt;&gt;"Não Encontrado",Z1771,IF(AA1771&lt;&gt;"Não Encontrado",AA1771,"")),"")</f>
        <v/>
      </c>
      <c r="AC1771" s="45" t="str">
        <f aca="false">IF(B1771="","",IF(AB1771="","NÃO","SIM"))</f>
        <v/>
      </c>
      <c r="AD1771" s="45" t="str">
        <f aca="false">IFERROR(VLOOKUP(G1771,Dados!$P$3:$R$500,3,0),"")</f>
        <v/>
      </c>
      <c r="AE1771" s="45" t="str">
        <f aca="false">IFERROR(VLOOKUP(G1771,Dados!$K$3:$L$500,2,0),"")</f>
        <v/>
      </c>
      <c r="AF1771" s="45" t="str">
        <f aca="false">IFERROR(VLOOKUP(G1771,Dados!$M$3:$N$500,2,0),"")</f>
        <v/>
      </c>
      <c r="AG1771" s="45" t="str">
        <f aca="false">IF(F1771="","",IF(AND(AD1771="",AE1771="",AF1771=""),"-",IF(AND(AD1771="BIT",AE1771="",AF1771=""),"BIT",IF(AND(AE1771="ANEXO I",AD1771="",AF1771=""),"ANEXO I",IF(AND(AF1771="ANEXO II",AD1771="",AE1771=""),"ANEXO II","Escolher")))))</f>
        <v/>
      </c>
      <c r="AH1771" s="45" t="str">
        <f aca="false">IF(AG1771&lt;&gt;"Pneus","",IFERROR(VLOOKUP(R1771,Dados!$X$2:$Z$5,3,0)*(AI1771-Q1771),VLOOKUP(D1771,Dados!$X$7:$Z$33,3,0)*(AI1771-Q1771)))</f>
        <v/>
      </c>
      <c r="AI1771" s="47" t="str">
        <f aca="false">IF(B1771="","",P1771+Q1771+O1771+M1771+L1771-N1771)</f>
        <v/>
      </c>
      <c r="AJ1771" s="48" t="str">
        <f aca="false">IFERROR(IF(AND(AC1771="SIM",AG1771="-",Y1771="REVENDA"),(AB1771/1+1)*AI1771,IF(AND(AC1771="SIM",AG1771="Pneus",Y1771="REVENDA"),(AB1771/1+1)*(AI1771-AH1771),"")),"")</f>
        <v/>
      </c>
      <c r="AK1771" s="48" t="str">
        <f aca="false">IF(AJ1771="","",AJ1771*17%)</f>
        <v/>
      </c>
      <c r="AL1771" s="48" t="str">
        <f aca="false">IFERROR(IF(AC1771="NÃO","",IF(AK1771="","",IF(E1771="Simples Nacional",BF1771,IF(T1771=0.12,U1771*0.5833337002,IF(T1771=0,AI1771*0.07,U1771))))),"")</f>
        <v/>
      </c>
      <c r="AM1771" s="47" t="str">
        <f aca="false">IFERROR(IF(AC1771="NÃO","",IF(OR(AG1771="-",AG1771="Pneus"),AK1771-AL1771,"")),"")</f>
        <v/>
      </c>
      <c r="AN1771" s="48" t="str">
        <f aca="false">IF(AND(Y1771="REVENDA",AC1771="SIM",AG1771="BIT"),((AB1771/1+1)*AI1771)*0.4117,"")</f>
        <v/>
      </c>
      <c r="AO1771" s="48" t="str">
        <f aca="false">IF(AN1771="","",AN1771*17%)</f>
        <v/>
      </c>
      <c r="AP1771" s="49" t="str">
        <f aca="false">IF(AN1771="","",IF(T1771=0.12,(U1771*0.4117)*0.4117,IF(T1771=0,(AI1771*0.07)*0.4117,U1771*0.4117)))</f>
        <v/>
      </c>
      <c r="AQ1771" s="47" t="str">
        <f aca="false">IF(AN1771="","",AO1771-AP1771)</f>
        <v/>
      </c>
      <c r="AR1771" s="50" t="str">
        <f aca="false">IFERROR(IF(AND(AC1771="SIM",Y1771="REVENDA",LEFT(AG1771,5)="ANEXO")*OR(AE1771="ANEXO I",AF1771="ANEXO II"),VLOOKUP(H1771,Dados!G:I,2,0),""),"INSERIR MVA")</f>
        <v/>
      </c>
      <c r="AS1771" s="48" t="str">
        <f aca="false">IF(LEFT(AG1771,5)="ANEXO",VLOOKUP(AG1771,Dados!$X$111:$Z$112,2,0)*(AI1771-Q1771),"")</f>
        <v/>
      </c>
      <c r="AT1771" s="48" t="str">
        <f aca="false">IFERROR(IF(AR1771="","",(AI1771*AR1771)+AI1771),"INSERIR MVA")</f>
        <v/>
      </c>
      <c r="AU1771" s="48" t="str">
        <f aca="false">IF(AT1771="","",IF(AY1771=0.04,U1771,AS1771*AY1771))</f>
        <v/>
      </c>
      <c r="AV1771" s="47" t="str">
        <f aca="false">IFERROR(IF(AU1771="","",(VLOOKUP(AG1771,Dados!$X$111:$Z$112,3,0)*AT1771*0.17)),"INSERIR MVA")</f>
        <v/>
      </c>
      <c r="AW1771" s="47" t="str">
        <f aca="false">IFERROR(IF(AR1771="","",AV1771-AU1771),"")</f>
        <v/>
      </c>
      <c r="AX1771" s="51" t="str">
        <f aca="false">IFERROR(IF(AC1771="NÃO","",IF(AM1771&lt;&gt;"",AM1771-W1771,IF(AQ1771&lt;&gt;"",AQ1771-W1771,IF(AW1771&lt;&gt;"",AW1771-W1771,"")))),"")</f>
        <v/>
      </c>
      <c r="AY1771" s="46" t="str">
        <f aca="false">IFERROR(IF(ISNA(VLOOKUP(R1771,Dados!$X$2:$Y$5,2,0)),VLOOKUP(D1771,Dados!$X$7:$Y$33,2,0),VLOOKUP(R1771,Dados!$X$2:$Y$5,2,0)),"")</f>
        <v/>
      </c>
      <c r="AZ1771" s="52" t="str">
        <f aca="false">IF(C1771="","",IF(AND(Y1771="CONSUMO",AC1771="NÃO")*OR(AG1771="-",AG1771="BIT"),IF(E1771&lt;&gt;"",(AI1771-(P1771+L1771-N1771+Q1771)*AY1771)/0.83),""))</f>
        <v/>
      </c>
      <c r="BA1771" s="51" t="str">
        <f aca="false">IF(AZ1771="","",AZ1771*0.17-((P1771+L1771-N1771+Q1771)*AY1771))</f>
        <v/>
      </c>
      <c r="BB1771" s="51" t="str">
        <f aca="false">IF(AND(Y1771="CONSUMO",AG1771="ANEXO I",AY1771&gt;4%),(AI1771-(P1771+L1771-N1771+Q1771)*0.0514)/0.83*(0.5177)*(0.17)-AI1771*0.0514,IF(AND(Y1771="CONSUMO",AG1771="ANEXO II",AY1771&gt;4%),(AI1771-(P1771+L1771-N1771+Q1771)*0.041)/0.83*(0.3295)*(0.17)-AI1771*0.041,IF(AND(Y1771="CONSUMO",AG1771="ANEXO I",AY1771=4%),(AI1771-(P1771+L1771-N1771+Q1771)*0.04)/0.83*(0.5177)*(0.17)-AI1771*0.04,IF(AND(Y1771="CONSUMO",AG1771="ANEXO II",AY1771=4%),(AI1771-(P1771+L1771-N1771+Q1771)*0.04)/0.83*(0.3295)*(0.17)-AI1771*0.04,""))))</f>
        <v/>
      </c>
      <c r="BC1771" s="51" t="str">
        <f aca="false">IF(C1771="","",IF(AND(Y1771="CONSUMO",AC1771="SIM")*OR(AG1771="-",AG1771="BIT"),IF(E1771&lt;&gt;"",(AI1771-(P1771+L1771-N1771+Q1771)*AY1771)/0.83),""))</f>
        <v/>
      </c>
      <c r="BD1771" s="51" t="str">
        <f aca="false">IF(BC1771="","",BC1771*0.17)</f>
        <v/>
      </c>
      <c r="BE1771" s="51" t="str">
        <f aca="false">IF(I1771=6908,0,IF(BC1771="","",BD1771-((P1771+L1771-N1771+Q1771)*AY1771)))</f>
        <v/>
      </c>
      <c r="BF1771" s="53" t="str">
        <f aca="false">IF(B1771="","",IF(OR(B1771="",E1771="Regime Normal"),0,(AI1771-Q1771)*VLOOKUP(R1771,Dados!$X$98:$Y$108,2,0)))</f>
        <v/>
      </c>
      <c r="BG1771" s="54" t="str">
        <f aca="false">IFERROR(VLOOKUP(I1771,Dados!$AC$27:$AD$43,2,0),IF(B1771="","",IF(D1771&lt;&gt;"MT",IF(AND(AC1771="SIM",Y1771="Revenda"),"2403",IF(AND(AC1771="SIM",Y1771="Consumo"),"2407",IF(AND(AC1771="NÃO",Y1771="Revenda"),"2102",IF(AND(AC1771="NÃO",Y1771="Consumo"),"2556",)))),REPLACE(I1771,1,1,1))))</f>
        <v/>
      </c>
    </row>
    <row r="1772" customFormat="false" ht="12.8" hidden="false" customHeight="true" outlineLevel="0" collapsed="false">
      <c r="Y1772" s="45"/>
      <c r="Z1772" s="46" t="str">
        <f aca="false">IF(B1772="","",(IFERROR(VLOOKUP(H1772,Dados!A$3:B$15000,2,0),"Não Encontrado")))</f>
        <v/>
      </c>
      <c r="AA1772" s="46" t="str">
        <f aca="false">IF(B1772="","",(IFERROR(VLOOKUP(G1772,Dados!C$3:E$15000,3,0),"Não Encontrado")))</f>
        <v/>
      </c>
      <c r="AB1772" s="46" t="str">
        <f aca="false">IFERROR(IF(Z1772&lt;&gt;"Não Encontrado",Z1772,IF(AA1772&lt;&gt;"Não Encontrado",AA1772,"")),"")</f>
        <v/>
      </c>
      <c r="AC1772" s="45" t="str">
        <f aca="false">IF(B1772="","",IF(AB1772="","NÃO","SIM"))</f>
        <v/>
      </c>
      <c r="AD1772" s="45" t="str">
        <f aca="false">IFERROR(VLOOKUP(G1772,Dados!$P$3:$R$500,3,0),"")</f>
        <v/>
      </c>
      <c r="AE1772" s="45" t="str">
        <f aca="false">IFERROR(VLOOKUP(G1772,Dados!$K$3:$L$500,2,0),"")</f>
        <v/>
      </c>
      <c r="AF1772" s="45" t="str">
        <f aca="false">IFERROR(VLOOKUP(G1772,Dados!$M$3:$N$500,2,0),"")</f>
        <v/>
      </c>
      <c r="AG1772" s="45" t="str">
        <f aca="false">IF(F1772="","",IF(AND(AD1772="",AE1772="",AF1772=""),"-",IF(AND(AD1772="BIT",AE1772="",AF1772=""),"BIT",IF(AND(AE1772="ANEXO I",AD1772="",AF1772=""),"ANEXO I",IF(AND(AF1772="ANEXO II",AD1772="",AE1772=""),"ANEXO II","Escolher")))))</f>
        <v/>
      </c>
      <c r="AH1772" s="45" t="str">
        <f aca="false">IF(AG1772&lt;&gt;"Pneus","",IFERROR(VLOOKUP(R1772,Dados!$X$2:$Z$5,3,0)*(AI1772-Q1772),VLOOKUP(D1772,Dados!$X$7:$Z$33,3,0)*(AI1772-Q1772)))</f>
        <v/>
      </c>
      <c r="AI1772" s="47" t="str">
        <f aca="false">IF(B1772="","",P1772+Q1772+O1772+M1772+L1772-N1772)</f>
        <v/>
      </c>
      <c r="AJ1772" s="48" t="str">
        <f aca="false">IFERROR(IF(AND(AC1772="SIM",AG1772="-",Y1772="REVENDA"),(AB1772/1+1)*AI1772,IF(AND(AC1772="SIM",AG1772="Pneus",Y1772="REVENDA"),(AB1772/1+1)*(AI1772-AH1772),"")),"")</f>
        <v/>
      </c>
      <c r="AK1772" s="48" t="str">
        <f aca="false">IF(AJ1772="","",AJ1772*17%)</f>
        <v/>
      </c>
      <c r="AL1772" s="48" t="str">
        <f aca="false">IFERROR(IF(AC1772="NÃO","",IF(AK1772="","",IF(E1772="Simples Nacional",BF1772,IF(T1772=0.12,U1772*0.5833337002,IF(T1772=0,AI1772*0.07,U1772))))),"")</f>
        <v/>
      </c>
      <c r="AM1772" s="47" t="str">
        <f aca="false">IFERROR(IF(AC1772="NÃO","",IF(OR(AG1772="-",AG1772="Pneus"),AK1772-AL1772,"")),"")</f>
        <v/>
      </c>
      <c r="AN1772" s="48" t="str">
        <f aca="false">IF(AND(Y1772="REVENDA",AC1772="SIM",AG1772="BIT"),((AB1772/1+1)*AI1772)*0.4117,"")</f>
        <v/>
      </c>
      <c r="AO1772" s="48" t="str">
        <f aca="false">IF(AN1772="","",AN1772*17%)</f>
        <v/>
      </c>
      <c r="AP1772" s="49" t="str">
        <f aca="false">IF(AN1772="","",IF(T1772=0.12,(U1772*0.4117)*0.4117,IF(T1772=0,(AI1772*0.07)*0.4117,U1772*0.4117)))</f>
        <v/>
      </c>
      <c r="AQ1772" s="47" t="str">
        <f aca="false">IF(AN1772="","",AO1772-AP1772)</f>
        <v/>
      </c>
      <c r="AR1772" s="50" t="str">
        <f aca="false">IFERROR(IF(AND(AC1772="SIM",Y1772="REVENDA",LEFT(AG1772,5)="ANEXO")*OR(AE1772="ANEXO I",AF1772="ANEXO II"),VLOOKUP(H1772,Dados!G:I,2,0),""),"INSERIR MVA")</f>
        <v/>
      </c>
      <c r="AS1772" s="48" t="str">
        <f aca="false">IF(LEFT(AG1772,5)="ANEXO",VLOOKUP(AG1772,Dados!$X$111:$Z$112,2,0)*(AI1772-Q1772),"")</f>
        <v/>
      </c>
      <c r="AT1772" s="48" t="str">
        <f aca="false">IFERROR(IF(AR1772="","",(AI1772*AR1772)+AI1772),"INSERIR MVA")</f>
        <v/>
      </c>
      <c r="AU1772" s="48" t="str">
        <f aca="false">IF(AT1772="","",IF(AY1772=0.04,U1772,AS1772*AY1772))</f>
        <v/>
      </c>
      <c r="AV1772" s="47" t="str">
        <f aca="false">IFERROR(IF(AU1772="","",(VLOOKUP(AG1772,Dados!$X$111:$Z$112,3,0)*AT1772*0.17)),"INSERIR MVA")</f>
        <v/>
      </c>
      <c r="AW1772" s="47" t="str">
        <f aca="false">IFERROR(IF(AR1772="","",AV1772-AU1772),"")</f>
        <v/>
      </c>
      <c r="AX1772" s="51" t="str">
        <f aca="false">IFERROR(IF(AC1772="NÃO","",IF(AM1772&lt;&gt;"",AM1772-W1772,IF(AQ1772&lt;&gt;"",AQ1772-W1772,IF(AW1772&lt;&gt;"",AW1772-W1772,"")))),"")</f>
        <v/>
      </c>
      <c r="AY1772" s="46" t="str">
        <f aca="false">IFERROR(IF(ISNA(VLOOKUP(R1772,Dados!$X$2:$Y$5,2,0)),VLOOKUP(D1772,Dados!$X$7:$Y$33,2,0),VLOOKUP(R1772,Dados!$X$2:$Y$5,2,0)),"")</f>
        <v/>
      </c>
      <c r="AZ1772" s="52" t="str">
        <f aca="false">IF(C1772="","",IF(AND(Y1772="CONSUMO",AC1772="NÃO")*OR(AG1772="-",AG1772="BIT"),IF(E1772&lt;&gt;"",(AI1772-(P1772+L1772-N1772+Q1772)*AY1772)/0.83),""))</f>
        <v/>
      </c>
      <c r="BA1772" s="51" t="str">
        <f aca="false">IF(AZ1772="","",AZ1772*0.17-((P1772+L1772-N1772+Q1772)*AY1772))</f>
        <v/>
      </c>
      <c r="BB1772" s="51" t="str">
        <f aca="false">IF(AND(Y1772="CONSUMO",AG1772="ANEXO I",AY1772&gt;4%),(AI1772-(P1772+L1772-N1772+Q1772)*0.0514)/0.83*(0.5177)*(0.17)-AI1772*0.0514,IF(AND(Y1772="CONSUMO",AG1772="ANEXO II",AY1772&gt;4%),(AI1772-(P1772+L1772-N1772+Q1772)*0.041)/0.83*(0.3295)*(0.17)-AI1772*0.041,IF(AND(Y1772="CONSUMO",AG1772="ANEXO I",AY1772=4%),(AI1772-(P1772+L1772-N1772+Q1772)*0.04)/0.83*(0.5177)*(0.17)-AI1772*0.04,IF(AND(Y1772="CONSUMO",AG1772="ANEXO II",AY1772=4%),(AI1772-(P1772+L1772-N1772+Q1772)*0.04)/0.83*(0.3295)*(0.17)-AI1772*0.04,""))))</f>
        <v/>
      </c>
      <c r="BC1772" s="51" t="str">
        <f aca="false">IF(C1772="","",IF(AND(Y1772="CONSUMO",AC1772="SIM")*OR(AG1772="-",AG1772="BIT"),IF(E1772&lt;&gt;"",(AI1772-(P1772+L1772-N1772+Q1772)*AY1772)/0.83),""))</f>
        <v/>
      </c>
      <c r="BD1772" s="51" t="str">
        <f aca="false">IF(BC1772="","",BC1772*0.17)</f>
        <v/>
      </c>
      <c r="BE1772" s="51" t="str">
        <f aca="false">IF(I1772=6908,0,IF(BC1772="","",BD1772-((P1772+L1772-N1772+Q1772)*AY1772)))</f>
        <v/>
      </c>
      <c r="BF1772" s="53" t="str">
        <f aca="false">IF(B1772="","",IF(OR(B1772="",E1772="Regime Normal"),0,(AI1772-Q1772)*VLOOKUP(R1772,Dados!$X$98:$Y$108,2,0)))</f>
        <v/>
      </c>
      <c r="BG1772" s="54" t="str">
        <f aca="false">IFERROR(VLOOKUP(I1772,Dados!$AC$27:$AD$43,2,0),IF(B1772="","",IF(D1772&lt;&gt;"MT",IF(AND(AC1772="SIM",Y1772="Revenda"),"2403",IF(AND(AC1772="SIM",Y1772="Consumo"),"2407",IF(AND(AC1772="NÃO",Y1772="Revenda"),"2102",IF(AND(AC1772="NÃO",Y1772="Consumo"),"2556",)))),REPLACE(I1772,1,1,1))))</f>
        <v/>
      </c>
    </row>
    <row r="1773" customFormat="false" ht="12.8" hidden="false" customHeight="true" outlineLevel="0" collapsed="false">
      <c r="Y1773" s="45"/>
      <c r="Z1773" s="46" t="str">
        <f aca="false">IF(B1773="","",(IFERROR(VLOOKUP(H1773,Dados!A$3:B$15000,2,0),"Não Encontrado")))</f>
        <v/>
      </c>
      <c r="AA1773" s="46" t="str">
        <f aca="false">IF(B1773="","",(IFERROR(VLOOKUP(G1773,Dados!C$3:E$15000,3,0),"Não Encontrado")))</f>
        <v/>
      </c>
      <c r="AB1773" s="46" t="str">
        <f aca="false">IFERROR(IF(Z1773&lt;&gt;"Não Encontrado",Z1773,IF(AA1773&lt;&gt;"Não Encontrado",AA1773,"")),"")</f>
        <v/>
      </c>
      <c r="AC1773" s="45" t="str">
        <f aca="false">IF(B1773="","",IF(AB1773="","NÃO","SIM"))</f>
        <v/>
      </c>
      <c r="AD1773" s="45" t="str">
        <f aca="false">IFERROR(VLOOKUP(G1773,Dados!$P$3:$R$500,3,0),"")</f>
        <v/>
      </c>
      <c r="AE1773" s="45" t="str">
        <f aca="false">IFERROR(VLOOKUP(G1773,Dados!$K$3:$L$500,2,0),"")</f>
        <v/>
      </c>
      <c r="AF1773" s="45" t="str">
        <f aca="false">IFERROR(VLOOKUP(G1773,Dados!$M$3:$N$500,2,0),"")</f>
        <v/>
      </c>
      <c r="AG1773" s="45" t="str">
        <f aca="false">IF(F1773="","",IF(AND(AD1773="",AE1773="",AF1773=""),"-",IF(AND(AD1773="BIT",AE1773="",AF1773=""),"BIT",IF(AND(AE1773="ANEXO I",AD1773="",AF1773=""),"ANEXO I",IF(AND(AF1773="ANEXO II",AD1773="",AE1773=""),"ANEXO II","Escolher")))))</f>
        <v/>
      </c>
      <c r="AH1773" s="45" t="str">
        <f aca="false">IF(AG1773&lt;&gt;"Pneus","",IFERROR(VLOOKUP(R1773,Dados!$X$2:$Z$5,3,0)*(AI1773-Q1773),VLOOKUP(D1773,Dados!$X$7:$Z$33,3,0)*(AI1773-Q1773)))</f>
        <v/>
      </c>
      <c r="AI1773" s="47" t="str">
        <f aca="false">IF(B1773="","",P1773+Q1773+O1773+M1773+L1773-N1773)</f>
        <v/>
      </c>
      <c r="AJ1773" s="48" t="str">
        <f aca="false">IFERROR(IF(AND(AC1773="SIM",AG1773="-",Y1773="REVENDA"),(AB1773/1+1)*AI1773,IF(AND(AC1773="SIM",AG1773="Pneus",Y1773="REVENDA"),(AB1773/1+1)*(AI1773-AH1773),"")),"")</f>
        <v/>
      </c>
      <c r="AK1773" s="48" t="str">
        <f aca="false">IF(AJ1773="","",AJ1773*17%)</f>
        <v/>
      </c>
      <c r="AL1773" s="48" t="str">
        <f aca="false">IFERROR(IF(AC1773="NÃO","",IF(AK1773="","",IF(E1773="Simples Nacional",BF1773,IF(T1773=0.12,U1773*0.5833337002,IF(T1773=0,AI1773*0.07,U1773))))),"")</f>
        <v/>
      </c>
      <c r="AM1773" s="47" t="str">
        <f aca="false">IFERROR(IF(AC1773="NÃO","",IF(OR(AG1773="-",AG1773="Pneus"),AK1773-AL1773,"")),"")</f>
        <v/>
      </c>
      <c r="AN1773" s="48" t="str">
        <f aca="false">IF(AND(Y1773="REVENDA",AC1773="SIM",AG1773="BIT"),((AB1773/1+1)*AI1773)*0.4117,"")</f>
        <v/>
      </c>
      <c r="AO1773" s="48" t="str">
        <f aca="false">IF(AN1773="","",AN1773*17%)</f>
        <v/>
      </c>
      <c r="AP1773" s="49" t="str">
        <f aca="false">IF(AN1773="","",IF(T1773=0.12,(U1773*0.4117)*0.4117,IF(T1773=0,(AI1773*0.07)*0.4117,U1773*0.4117)))</f>
        <v/>
      </c>
      <c r="AQ1773" s="47" t="str">
        <f aca="false">IF(AN1773="","",AO1773-AP1773)</f>
        <v/>
      </c>
      <c r="AR1773" s="50" t="str">
        <f aca="false">IFERROR(IF(AND(AC1773="SIM",Y1773="REVENDA",LEFT(AG1773,5)="ANEXO")*OR(AE1773="ANEXO I",AF1773="ANEXO II"),VLOOKUP(H1773,Dados!G:I,2,0),""),"INSERIR MVA")</f>
        <v/>
      </c>
      <c r="AS1773" s="48" t="str">
        <f aca="false">IF(LEFT(AG1773,5)="ANEXO",VLOOKUP(AG1773,Dados!$X$111:$Z$112,2,0)*(AI1773-Q1773),"")</f>
        <v/>
      </c>
      <c r="AT1773" s="48" t="str">
        <f aca="false">IFERROR(IF(AR1773="","",(AI1773*AR1773)+AI1773),"INSERIR MVA")</f>
        <v/>
      </c>
      <c r="AU1773" s="48" t="str">
        <f aca="false">IF(AT1773="","",IF(AY1773=0.04,U1773,AS1773*AY1773))</f>
        <v/>
      </c>
      <c r="AV1773" s="47" t="str">
        <f aca="false">IFERROR(IF(AU1773="","",(VLOOKUP(AG1773,Dados!$X$111:$Z$112,3,0)*AT1773*0.17)),"INSERIR MVA")</f>
        <v/>
      </c>
      <c r="AW1773" s="47" t="str">
        <f aca="false">IFERROR(IF(AR1773="","",AV1773-AU1773),"")</f>
        <v/>
      </c>
      <c r="AX1773" s="51" t="str">
        <f aca="false">IFERROR(IF(AC1773="NÃO","",IF(AM1773&lt;&gt;"",AM1773-W1773,IF(AQ1773&lt;&gt;"",AQ1773-W1773,IF(AW1773&lt;&gt;"",AW1773-W1773,"")))),"")</f>
        <v/>
      </c>
      <c r="AY1773" s="46" t="str">
        <f aca="false">IFERROR(IF(ISNA(VLOOKUP(R1773,Dados!$X$2:$Y$5,2,0)),VLOOKUP(D1773,Dados!$X$7:$Y$33,2,0),VLOOKUP(R1773,Dados!$X$2:$Y$5,2,0)),"")</f>
        <v/>
      </c>
      <c r="AZ1773" s="52" t="str">
        <f aca="false">IF(C1773="","",IF(AND(Y1773="CONSUMO",AC1773="NÃO")*OR(AG1773="-",AG1773="BIT"),IF(E1773&lt;&gt;"",(AI1773-(P1773+L1773-N1773+Q1773)*AY1773)/0.83),""))</f>
        <v/>
      </c>
      <c r="BA1773" s="51" t="str">
        <f aca="false">IF(AZ1773="","",AZ1773*0.17-((P1773+L1773-N1773+Q1773)*AY1773))</f>
        <v/>
      </c>
      <c r="BB1773" s="51" t="str">
        <f aca="false">IF(AND(Y1773="CONSUMO",AG1773="ANEXO I",AY1773&gt;4%),(AI1773-(P1773+L1773-N1773+Q1773)*0.0514)/0.83*(0.5177)*(0.17)-AI1773*0.0514,IF(AND(Y1773="CONSUMO",AG1773="ANEXO II",AY1773&gt;4%),(AI1773-(P1773+L1773-N1773+Q1773)*0.041)/0.83*(0.3295)*(0.17)-AI1773*0.041,IF(AND(Y1773="CONSUMO",AG1773="ANEXO I",AY1773=4%),(AI1773-(P1773+L1773-N1773+Q1773)*0.04)/0.83*(0.5177)*(0.17)-AI1773*0.04,IF(AND(Y1773="CONSUMO",AG1773="ANEXO II",AY1773=4%),(AI1773-(P1773+L1773-N1773+Q1773)*0.04)/0.83*(0.3295)*(0.17)-AI1773*0.04,""))))</f>
        <v/>
      </c>
      <c r="BC1773" s="51" t="str">
        <f aca="false">IF(C1773="","",IF(AND(Y1773="CONSUMO",AC1773="SIM")*OR(AG1773="-",AG1773="BIT"),IF(E1773&lt;&gt;"",(AI1773-(P1773+L1773-N1773+Q1773)*AY1773)/0.83),""))</f>
        <v/>
      </c>
      <c r="BD1773" s="51" t="str">
        <f aca="false">IF(BC1773="","",BC1773*0.17)</f>
        <v/>
      </c>
      <c r="BE1773" s="51" t="str">
        <f aca="false">IF(I1773=6908,0,IF(BC1773="","",BD1773-((P1773+L1773-N1773+Q1773)*AY1773)))</f>
        <v/>
      </c>
      <c r="BF1773" s="53" t="str">
        <f aca="false">IF(B1773="","",IF(OR(B1773="",E1773="Regime Normal"),0,(AI1773-Q1773)*VLOOKUP(R1773,Dados!$X$98:$Y$108,2,0)))</f>
        <v/>
      </c>
      <c r="BG1773" s="54" t="str">
        <f aca="false">IFERROR(VLOOKUP(I1773,Dados!$AC$27:$AD$43,2,0),IF(B1773="","",IF(D1773&lt;&gt;"MT",IF(AND(AC1773="SIM",Y1773="Revenda"),"2403",IF(AND(AC1773="SIM",Y1773="Consumo"),"2407",IF(AND(AC1773="NÃO",Y1773="Revenda"),"2102",IF(AND(AC1773="NÃO",Y1773="Consumo"),"2556",)))),REPLACE(I1773,1,1,1))))</f>
        <v/>
      </c>
    </row>
    <row r="1774" customFormat="false" ht="12.8" hidden="false" customHeight="true" outlineLevel="0" collapsed="false">
      <c r="Y1774" s="45"/>
      <c r="Z1774" s="46" t="str">
        <f aca="false">IF(B1774="","",(IFERROR(VLOOKUP(H1774,Dados!A$3:B$15000,2,0),"Não Encontrado")))</f>
        <v/>
      </c>
      <c r="AA1774" s="46" t="str">
        <f aca="false">IF(B1774="","",(IFERROR(VLOOKUP(G1774,Dados!C$3:E$15000,3,0),"Não Encontrado")))</f>
        <v/>
      </c>
      <c r="AB1774" s="46" t="str">
        <f aca="false">IFERROR(IF(Z1774&lt;&gt;"Não Encontrado",Z1774,IF(AA1774&lt;&gt;"Não Encontrado",AA1774,"")),"")</f>
        <v/>
      </c>
      <c r="AC1774" s="45" t="str">
        <f aca="false">IF(B1774="","",IF(AB1774="","NÃO","SIM"))</f>
        <v/>
      </c>
      <c r="AD1774" s="45" t="str">
        <f aca="false">IFERROR(VLOOKUP(G1774,Dados!$P$3:$R$500,3,0),"")</f>
        <v/>
      </c>
      <c r="AE1774" s="45" t="str">
        <f aca="false">IFERROR(VLOOKUP(G1774,Dados!$K$3:$L$500,2,0),"")</f>
        <v/>
      </c>
      <c r="AF1774" s="45" t="str">
        <f aca="false">IFERROR(VLOOKUP(G1774,Dados!$M$3:$N$500,2,0),"")</f>
        <v/>
      </c>
      <c r="AG1774" s="45" t="str">
        <f aca="false">IF(F1774="","",IF(AND(AD1774="",AE1774="",AF1774=""),"-",IF(AND(AD1774="BIT",AE1774="",AF1774=""),"BIT",IF(AND(AE1774="ANEXO I",AD1774="",AF1774=""),"ANEXO I",IF(AND(AF1774="ANEXO II",AD1774="",AE1774=""),"ANEXO II","Escolher")))))</f>
        <v/>
      </c>
      <c r="AH1774" s="45" t="str">
        <f aca="false">IF(AG1774&lt;&gt;"Pneus","",IFERROR(VLOOKUP(R1774,Dados!$X$2:$Z$5,3,0)*(AI1774-Q1774),VLOOKUP(D1774,Dados!$X$7:$Z$33,3,0)*(AI1774-Q1774)))</f>
        <v/>
      </c>
      <c r="AI1774" s="47" t="str">
        <f aca="false">IF(B1774="","",P1774+Q1774+O1774+M1774+L1774-N1774)</f>
        <v/>
      </c>
      <c r="AJ1774" s="48" t="str">
        <f aca="false">IFERROR(IF(AND(AC1774="SIM",AG1774="-",Y1774="REVENDA"),(AB1774/1+1)*AI1774,IF(AND(AC1774="SIM",AG1774="Pneus",Y1774="REVENDA"),(AB1774/1+1)*(AI1774-AH1774),"")),"")</f>
        <v/>
      </c>
      <c r="AK1774" s="48" t="str">
        <f aca="false">IF(AJ1774="","",AJ1774*17%)</f>
        <v/>
      </c>
      <c r="AL1774" s="48" t="str">
        <f aca="false">IFERROR(IF(AC1774="NÃO","",IF(AK1774="","",IF(E1774="Simples Nacional",BF1774,IF(T1774=0.12,U1774*0.5833337002,IF(T1774=0,AI1774*0.07,U1774))))),"")</f>
        <v/>
      </c>
      <c r="AM1774" s="47" t="str">
        <f aca="false">IFERROR(IF(AC1774="NÃO","",IF(OR(AG1774="-",AG1774="Pneus"),AK1774-AL1774,"")),"")</f>
        <v/>
      </c>
      <c r="AN1774" s="48" t="str">
        <f aca="false">IF(AND(Y1774="REVENDA",AC1774="SIM",AG1774="BIT"),((AB1774/1+1)*AI1774)*0.4117,"")</f>
        <v/>
      </c>
      <c r="AO1774" s="48" t="str">
        <f aca="false">IF(AN1774="","",AN1774*17%)</f>
        <v/>
      </c>
      <c r="AP1774" s="49" t="str">
        <f aca="false">IF(AN1774="","",IF(T1774=0.12,(U1774*0.4117)*0.4117,IF(T1774=0,(AI1774*0.07)*0.4117,U1774*0.4117)))</f>
        <v/>
      </c>
      <c r="AQ1774" s="47" t="str">
        <f aca="false">IF(AN1774="","",AO1774-AP1774)</f>
        <v/>
      </c>
      <c r="AR1774" s="50" t="str">
        <f aca="false">IFERROR(IF(AND(AC1774="SIM",Y1774="REVENDA",LEFT(AG1774,5)="ANEXO")*OR(AE1774="ANEXO I",AF1774="ANEXO II"),VLOOKUP(H1774,Dados!G:I,2,0),""),"INSERIR MVA")</f>
        <v/>
      </c>
      <c r="AS1774" s="48" t="str">
        <f aca="false">IF(LEFT(AG1774,5)="ANEXO",VLOOKUP(AG1774,Dados!$X$111:$Z$112,2,0)*(AI1774-Q1774),"")</f>
        <v/>
      </c>
      <c r="AT1774" s="48" t="str">
        <f aca="false">IFERROR(IF(AR1774="","",(AI1774*AR1774)+AI1774),"INSERIR MVA")</f>
        <v/>
      </c>
      <c r="AU1774" s="48" t="str">
        <f aca="false">IF(AT1774="","",IF(AY1774=0.04,U1774,AS1774*AY1774))</f>
        <v/>
      </c>
      <c r="AV1774" s="47" t="str">
        <f aca="false">IFERROR(IF(AU1774="","",(VLOOKUP(AG1774,Dados!$X$111:$Z$112,3,0)*AT1774*0.17)),"INSERIR MVA")</f>
        <v/>
      </c>
      <c r="AW1774" s="47" t="str">
        <f aca="false">IFERROR(IF(AR1774="","",AV1774-AU1774),"")</f>
        <v/>
      </c>
      <c r="AX1774" s="51" t="str">
        <f aca="false">IFERROR(IF(AC1774="NÃO","",IF(AM1774&lt;&gt;"",AM1774-W1774,IF(AQ1774&lt;&gt;"",AQ1774-W1774,IF(AW1774&lt;&gt;"",AW1774-W1774,"")))),"")</f>
        <v/>
      </c>
      <c r="AY1774" s="46" t="str">
        <f aca="false">IFERROR(IF(ISNA(VLOOKUP(R1774,Dados!$X$2:$Y$5,2,0)),VLOOKUP(D1774,Dados!$X$7:$Y$33,2,0),VLOOKUP(R1774,Dados!$X$2:$Y$5,2,0)),"")</f>
        <v/>
      </c>
      <c r="AZ1774" s="52" t="str">
        <f aca="false">IF(C1774="","",IF(AND(Y1774="CONSUMO",AC1774="NÃO")*OR(AG1774="-",AG1774="BIT"),IF(E1774&lt;&gt;"",(AI1774-(P1774+L1774-N1774+Q1774)*AY1774)/0.83),""))</f>
        <v/>
      </c>
      <c r="BA1774" s="51" t="str">
        <f aca="false">IF(AZ1774="","",AZ1774*0.17-((P1774+L1774-N1774+Q1774)*AY1774))</f>
        <v/>
      </c>
      <c r="BB1774" s="51" t="str">
        <f aca="false">IF(AND(Y1774="CONSUMO",AG1774="ANEXO I",AY1774&gt;4%),(AI1774-(P1774+L1774-N1774+Q1774)*0.0514)/0.83*(0.5177)*(0.17)-AI1774*0.0514,IF(AND(Y1774="CONSUMO",AG1774="ANEXO II",AY1774&gt;4%),(AI1774-(P1774+L1774-N1774+Q1774)*0.041)/0.83*(0.3295)*(0.17)-AI1774*0.041,IF(AND(Y1774="CONSUMO",AG1774="ANEXO I",AY1774=4%),(AI1774-(P1774+L1774-N1774+Q1774)*0.04)/0.83*(0.5177)*(0.17)-AI1774*0.04,IF(AND(Y1774="CONSUMO",AG1774="ANEXO II",AY1774=4%),(AI1774-(P1774+L1774-N1774+Q1774)*0.04)/0.83*(0.3295)*(0.17)-AI1774*0.04,""))))</f>
        <v/>
      </c>
      <c r="BC1774" s="51" t="str">
        <f aca="false">IF(C1774="","",IF(AND(Y1774="CONSUMO",AC1774="SIM")*OR(AG1774="-",AG1774="BIT"),IF(E1774&lt;&gt;"",(AI1774-(P1774+L1774-N1774+Q1774)*AY1774)/0.83),""))</f>
        <v/>
      </c>
      <c r="BD1774" s="51" t="str">
        <f aca="false">IF(BC1774="","",BC1774*0.17)</f>
        <v/>
      </c>
      <c r="BE1774" s="51" t="str">
        <f aca="false">IF(I1774=6908,0,IF(BC1774="","",BD1774-((P1774+L1774-N1774+Q1774)*AY1774)))</f>
        <v/>
      </c>
      <c r="BF1774" s="53" t="str">
        <f aca="false">IF(B1774="","",IF(OR(B1774="",E1774="Regime Normal"),0,(AI1774-Q1774)*VLOOKUP(R1774,Dados!$X$98:$Y$108,2,0)))</f>
        <v/>
      </c>
      <c r="BG1774" s="54" t="str">
        <f aca="false">IFERROR(VLOOKUP(I1774,Dados!$AC$27:$AD$43,2,0),IF(B1774="","",IF(D1774&lt;&gt;"MT",IF(AND(AC1774="SIM",Y1774="Revenda"),"2403",IF(AND(AC1774="SIM",Y1774="Consumo"),"2407",IF(AND(AC1774="NÃO",Y1774="Revenda"),"2102",IF(AND(AC1774="NÃO",Y1774="Consumo"),"2556",)))),REPLACE(I1774,1,1,1))))</f>
        <v/>
      </c>
    </row>
    <row r="1775" customFormat="false" ht="12.8" hidden="false" customHeight="true" outlineLevel="0" collapsed="false">
      <c r="Y1775" s="45"/>
      <c r="Z1775" s="46" t="str">
        <f aca="false">IF(B1775="","",(IFERROR(VLOOKUP(H1775,Dados!A$3:B$15000,2,0),"Não Encontrado")))</f>
        <v/>
      </c>
      <c r="AA1775" s="46" t="str">
        <f aca="false">IF(B1775="","",(IFERROR(VLOOKUP(G1775,Dados!C$3:E$15000,3,0),"Não Encontrado")))</f>
        <v/>
      </c>
      <c r="AB1775" s="46" t="str">
        <f aca="false">IFERROR(IF(Z1775&lt;&gt;"Não Encontrado",Z1775,IF(AA1775&lt;&gt;"Não Encontrado",AA1775,"")),"")</f>
        <v/>
      </c>
      <c r="AC1775" s="45" t="str">
        <f aca="false">IF(B1775="","",IF(AB1775="","NÃO","SIM"))</f>
        <v/>
      </c>
      <c r="AD1775" s="45" t="str">
        <f aca="false">IFERROR(VLOOKUP(G1775,Dados!$P$3:$R$500,3,0),"")</f>
        <v/>
      </c>
      <c r="AE1775" s="45" t="str">
        <f aca="false">IFERROR(VLOOKUP(G1775,Dados!$K$3:$L$500,2,0),"")</f>
        <v/>
      </c>
      <c r="AF1775" s="45" t="str">
        <f aca="false">IFERROR(VLOOKUP(G1775,Dados!$M$3:$N$500,2,0),"")</f>
        <v/>
      </c>
      <c r="AG1775" s="45" t="str">
        <f aca="false">IF(F1775="","",IF(AND(AD1775="",AE1775="",AF1775=""),"-",IF(AND(AD1775="BIT",AE1775="",AF1775=""),"BIT",IF(AND(AE1775="ANEXO I",AD1775="",AF1775=""),"ANEXO I",IF(AND(AF1775="ANEXO II",AD1775="",AE1775=""),"ANEXO II","Escolher")))))</f>
        <v/>
      </c>
      <c r="AH1775" s="45" t="str">
        <f aca="false">IF(AG1775&lt;&gt;"Pneus","",IFERROR(VLOOKUP(R1775,Dados!$X$2:$Z$5,3,0)*(AI1775-Q1775),VLOOKUP(D1775,Dados!$X$7:$Z$33,3,0)*(AI1775-Q1775)))</f>
        <v/>
      </c>
      <c r="AI1775" s="47" t="str">
        <f aca="false">IF(B1775="","",P1775+Q1775+O1775+M1775+L1775-N1775)</f>
        <v/>
      </c>
      <c r="AJ1775" s="48" t="str">
        <f aca="false">IFERROR(IF(AND(AC1775="SIM",AG1775="-",Y1775="REVENDA"),(AB1775/1+1)*AI1775,IF(AND(AC1775="SIM",AG1775="Pneus",Y1775="REVENDA"),(AB1775/1+1)*(AI1775-AH1775),"")),"")</f>
        <v/>
      </c>
      <c r="AK1775" s="48" t="str">
        <f aca="false">IF(AJ1775="","",AJ1775*17%)</f>
        <v/>
      </c>
      <c r="AL1775" s="48" t="str">
        <f aca="false">IFERROR(IF(AC1775="NÃO","",IF(AK1775="","",IF(E1775="Simples Nacional",BF1775,IF(T1775=0.12,U1775*0.5833337002,IF(T1775=0,AI1775*0.07,U1775))))),"")</f>
        <v/>
      </c>
      <c r="AM1775" s="47" t="str">
        <f aca="false">IFERROR(IF(AC1775="NÃO","",IF(OR(AG1775="-",AG1775="Pneus"),AK1775-AL1775,"")),"")</f>
        <v/>
      </c>
      <c r="AN1775" s="48" t="str">
        <f aca="false">IF(AND(Y1775="REVENDA",AC1775="SIM",AG1775="BIT"),((AB1775/1+1)*AI1775)*0.4117,"")</f>
        <v/>
      </c>
      <c r="AO1775" s="48" t="str">
        <f aca="false">IF(AN1775="","",AN1775*17%)</f>
        <v/>
      </c>
      <c r="AP1775" s="49" t="str">
        <f aca="false">IF(AN1775="","",IF(T1775=0.12,(U1775*0.4117)*0.4117,IF(T1775=0,(AI1775*0.07)*0.4117,U1775*0.4117)))</f>
        <v/>
      </c>
      <c r="AQ1775" s="47" t="str">
        <f aca="false">IF(AN1775="","",AO1775-AP1775)</f>
        <v/>
      </c>
      <c r="AR1775" s="50" t="str">
        <f aca="false">IFERROR(IF(AND(AC1775="SIM",Y1775="REVENDA",LEFT(AG1775,5)="ANEXO")*OR(AE1775="ANEXO I",AF1775="ANEXO II"),VLOOKUP(H1775,Dados!G:I,2,0),""),"INSERIR MVA")</f>
        <v/>
      </c>
      <c r="AS1775" s="48" t="str">
        <f aca="false">IF(LEFT(AG1775,5)="ANEXO",VLOOKUP(AG1775,Dados!$X$111:$Z$112,2,0)*(AI1775-Q1775),"")</f>
        <v/>
      </c>
      <c r="AT1775" s="48" t="str">
        <f aca="false">IFERROR(IF(AR1775="","",(AI1775*AR1775)+AI1775),"INSERIR MVA")</f>
        <v/>
      </c>
      <c r="AU1775" s="48" t="str">
        <f aca="false">IF(AT1775="","",IF(AY1775=0.04,U1775,AS1775*AY1775))</f>
        <v/>
      </c>
      <c r="AV1775" s="47" t="str">
        <f aca="false">IFERROR(IF(AU1775="","",(VLOOKUP(AG1775,Dados!$X$111:$Z$112,3,0)*AT1775*0.17)),"INSERIR MVA")</f>
        <v/>
      </c>
      <c r="AW1775" s="47" t="str">
        <f aca="false">IFERROR(IF(AR1775="","",AV1775-AU1775),"")</f>
        <v/>
      </c>
      <c r="AX1775" s="51" t="str">
        <f aca="false">IFERROR(IF(AC1775="NÃO","",IF(AM1775&lt;&gt;"",AM1775-W1775,IF(AQ1775&lt;&gt;"",AQ1775-W1775,IF(AW1775&lt;&gt;"",AW1775-W1775,"")))),"")</f>
        <v/>
      </c>
      <c r="AY1775" s="46" t="str">
        <f aca="false">IFERROR(IF(ISNA(VLOOKUP(R1775,Dados!$X$2:$Y$5,2,0)),VLOOKUP(D1775,Dados!$X$7:$Y$33,2,0),VLOOKUP(R1775,Dados!$X$2:$Y$5,2,0)),"")</f>
        <v/>
      </c>
      <c r="AZ1775" s="52" t="str">
        <f aca="false">IF(C1775="","",IF(AND(Y1775="CONSUMO",AC1775="NÃO")*OR(AG1775="-",AG1775="BIT"),IF(E1775&lt;&gt;"",(AI1775-(P1775+L1775-N1775+Q1775)*AY1775)/0.83),""))</f>
        <v/>
      </c>
      <c r="BA1775" s="51" t="str">
        <f aca="false">IF(AZ1775="","",AZ1775*0.17-((P1775+L1775-N1775+Q1775)*AY1775))</f>
        <v/>
      </c>
      <c r="BB1775" s="51" t="str">
        <f aca="false">IF(AND(Y1775="CONSUMO",AG1775="ANEXO I",AY1775&gt;4%),(AI1775-(P1775+L1775-N1775+Q1775)*0.0514)/0.83*(0.5177)*(0.17)-AI1775*0.0514,IF(AND(Y1775="CONSUMO",AG1775="ANEXO II",AY1775&gt;4%),(AI1775-(P1775+L1775-N1775+Q1775)*0.041)/0.83*(0.3295)*(0.17)-AI1775*0.041,IF(AND(Y1775="CONSUMO",AG1775="ANEXO I",AY1775=4%),(AI1775-(P1775+L1775-N1775+Q1775)*0.04)/0.83*(0.5177)*(0.17)-AI1775*0.04,IF(AND(Y1775="CONSUMO",AG1775="ANEXO II",AY1775=4%),(AI1775-(P1775+L1775-N1775+Q1775)*0.04)/0.83*(0.3295)*(0.17)-AI1775*0.04,""))))</f>
        <v/>
      </c>
      <c r="BC1775" s="51" t="str">
        <f aca="false">IF(C1775="","",IF(AND(Y1775="CONSUMO",AC1775="SIM")*OR(AG1775="-",AG1775="BIT"),IF(E1775&lt;&gt;"",(AI1775-(P1775+L1775-N1775+Q1775)*AY1775)/0.83),""))</f>
        <v/>
      </c>
      <c r="BD1775" s="51" t="str">
        <f aca="false">IF(BC1775="","",BC1775*0.17)</f>
        <v/>
      </c>
      <c r="BE1775" s="51" t="str">
        <f aca="false">IF(I1775=6908,0,IF(BC1775="","",BD1775-((P1775+L1775-N1775+Q1775)*AY1775)))</f>
        <v/>
      </c>
      <c r="BF1775" s="53" t="str">
        <f aca="false">IF(B1775="","",IF(OR(B1775="",E1775="Regime Normal"),0,(AI1775-Q1775)*VLOOKUP(R1775,Dados!$X$98:$Y$108,2,0)))</f>
        <v/>
      </c>
      <c r="BG1775" s="54" t="str">
        <f aca="false">IFERROR(VLOOKUP(I1775,Dados!$AC$27:$AD$43,2,0),IF(B1775="","",IF(D1775&lt;&gt;"MT",IF(AND(AC1775="SIM",Y1775="Revenda"),"2403",IF(AND(AC1775="SIM",Y1775="Consumo"),"2407",IF(AND(AC1775="NÃO",Y1775="Revenda"),"2102",IF(AND(AC1775="NÃO",Y1775="Consumo"),"2556",)))),REPLACE(I1775,1,1,1))))</f>
        <v/>
      </c>
    </row>
    <row r="1776" customFormat="false" ht="12.8" hidden="false" customHeight="true" outlineLevel="0" collapsed="false">
      <c r="Y1776" s="45"/>
      <c r="Z1776" s="46" t="str">
        <f aca="false">IF(B1776="","",(IFERROR(VLOOKUP(H1776,Dados!A$3:B$15000,2,0),"Não Encontrado")))</f>
        <v/>
      </c>
      <c r="AA1776" s="46" t="str">
        <f aca="false">IF(B1776="","",(IFERROR(VLOOKUP(G1776,Dados!C$3:E$15000,3,0),"Não Encontrado")))</f>
        <v/>
      </c>
      <c r="AB1776" s="46" t="str">
        <f aca="false">IFERROR(IF(Z1776&lt;&gt;"Não Encontrado",Z1776,IF(AA1776&lt;&gt;"Não Encontrado",AA1776,"")),"")</f>
        <v/>
      </c>
      <c r="AC1776" s="45" t="str">
        <f aca="false">IF(B1776="","",IF(AB1776="","NÃO","SIM"))</f>
        <v/>
      </c>
      <c r="AD1776" s="45" t="str">
        <f aca="false">IFERROR(VLOOKUP(G1776,Dados!$P$3:$R$500,3,0),"")</f>
        <v/>
      </c>
      <c r="AE1776" s="45" t="str">
        <f aca="false">IFERROR(VLOOKUP(G1776,Dados!$K$3:$L$500,2,0),"")</f>
        <v/>
      </c>
      <c r="AF1776" s="45" t="str">
        <f aca="false">IFERROR(VLOOKUP(G1776,Dados!$M$3:$N$500,2,0),"")</f>
        <v/>
      </c>
      <c r="AG1776" s="45" t="str">
        <f aca="false">IF(F1776="","",IF(AND(AD1776="",AE1776="",AF1776=""),"-",IF(AND(AD1776="BIT",AE1776="",AF1776=""),"BIT",IF(AND(AE1776="ANEXO I",AD1776="",AF1776=""),"ANEXO I",IF(AND(AF1776="ANEXO II",AD1776="",AE1776=""),"ANEXO II","Escolher")))))</f>
        <v/>
      </c>
      <c r="AH1776" s="45" t="str">
        <f aca="false">IF(AG1776&lt;&gt;"Pneus","",IFERROR(VLOOKUP(R1776,Dados!$X$2:$Z$5,3,0)*(AI1776-Q1776),VLOOKUP(D1776,Dados!$X$7:$Z$33,3,0)*(AI1776-Q1776)))</f>
        <v/>
      </c>
      <c r="AI1776" s="47" t="str">
        <f aca="false">IF(B1776="","",P1776+Q1776+O1776+M1776+L1776-N1776)</f>
        <v/>
      </c>
      <c r="AJ1776" s="48" t="str">
        <f aca="false">IFERROR(IF(AND(AC1776="SIM",AG1776="-",Y1776="REVENDA"),(AB1776/1+1)*AI1776,IF(AND(AC1776="SIM",AG1776="Pneus",Y1776="REVENDA"),(AB1776/1+1)*(AI1776-AH1776),"")),"")</f>
        <v/>
      </c>
      <c r="AK1776" s="48" t="str">
        <f aca="false">IF(AJ1776="","",AJ1776*17%)</f>
        <v/>
      </c>
      <c r="AL1776" s="48" t="str">
        <f aca="false">IFERROR(IF(AC1776="NÃO","",IF(AK1776="","",IF(E1776="Simples Nacional",BF1776,IF(T1776=0.12,U1776*0.5833337002,IF(T1776=0,AI1776*0.07,U1776))))),"")</f>
        <v/>
      </c>
      <c r="AM1776" s="47" t="str">
        <f aca="false">IFERROR(IF(AC1776="NÃO","",IF(OR(AG1776="-",AG1776="Pneus"),AK1776-AL1776,"")),"")</f>
        <v/>
      </c>
      <c r="AN1776" s="48" t="str">
        <f aca="false">IF(AND(Y1776="REVENDA",AC1776="SIM",AG1776="BIT"),((AB1776/1+1)*AI1776)*0.4117,"")</f>
        <v/>
      </c>
      <c r="AO1776" s="48" t="str">
        <f aca="false">IF(AN1776="","",AN1776*17%)</f>
        <v/>
      </c>
      <c r="AP1776" s="49" t="str">
        <f aca="false">IF(AN1776="","",IF(T1776=0.12,(U1776*0.4117)*0.4117,IF(T1776=0,(AI1776*0.07)*0.4117,U1776*0.4117)))</f>
        <v/>
      </c>
      <c r="AQ1776" s="47" t="str">
        <f aca="false">IF(AN1776="","",AO1776-AP1776)</f>
        <v/>
      </c>
      <c r="AR1776" s="50" t="str">
        <f aca="false">IFERROR(IF(AND(AC1776="SIM",Y1776="REVENDA",LEFT(AG1776,5)="ANEXO")*OR(AE1776="ANEXO I",AF1776="ANEXO II"),VLOOKUP(H1776,Dados!G:I,2,0),""),"INSERIR MVA")</f>
        <v/>
      </c>
      <c r="AS1776" s="48" t="str">
        <f aca="false">IF(LEFT(AG1776,5)="ANEXO",VLOOKUP(AG1776,Dados!$X$111:$Z$112,2,0)*(AI1776-Q1776),"")</f>
        <v/>
      </c>
      <c r="AT1776" s="48" t="str">
        <f aca="false">IFERROR(IF(AR1776="","",(AI1776*AR1776)+AI1776),"INSERIR MVA")</f>
        <v/>
      </c>
      <c r="AU1776" s="48" t="str">
        <f aca="false">IF(AT1776="","",IF(AY1776=0.04,U1776,AS1776*AY1776))</f>
        <v/>
      </c>
      <c r="AV1776" s="47" t="str">
        <f aca="false">IFERROR(IF(AU1776="","",(VLOOKUP(AG1776,Dados!$X$111:$Z$112,3,0)*AT1776*0.17)),"INSERIR MVA")</f>
        <v/>
      </c>
      <c r="AW1776" s="47" t="str">
        <f aca="false">IFERROR(IF(AR1776="","",AV1776-AU1776),"")</f>
        <v/>
      </c>
      <c r="AX1776" s="51" t="str">
        <f aca="false">IFERROR(IF(AC1776="NÃO","",IF(AM1776&lt;&gt;"",AM1776-W1776,IF(AQ1776&lt;&gt;"",AQ1776-W1776,IF(AW1776&lt;&gt;"",AW1776-W1776,"")))),"")</f>
        <v/>
      </c>
      <c r="AY1776" s="46" t="str">
        <f aca="false">IFERROR(IF(ISNA(VLOOKUP(R1776,Dados!$X$2:$Y$5,2,0)),VLOOKUP(D1776,Dados!$X$7:$Y$33,2,0),VLOOKUP(R1776,Dados!$X$2:$Y$5,2,0)),"")</f>
        <v/>
      </c>
      <c r="AZ1776" s="52" t="str">
        <f aca="false">IF(C1776="","",IF(AND(Y1776="CONSUMO",AC1776="NÃO")*OR(AG1776="-",AG1776="BIT"),IF(E1776&lt;&gt;"",(AI1776-(P1776+L1776-N1776+Q1776)*AY1776)/0.83),""))</f>
        <v/>
      </c>
      <c r="BA1776" s="51" t="str">
        <f aca="false">IF(AZ1776="","",AZ1776*0.17-((P1776+L1776-N1776+Q1776)*AY1776))</f>
        <v/>
      </c>
      <c r="BB1776" s="51" t="str">
        <f aca="false">IF(AND(Y1776="CONSUMO",AG1776="ANEXO I",AY1776&gt;4%),(AI1776-(P1776+L1776-N1776+Q1776)*0.0514)/0.83*(0.5177)*(0.17)-AI1776*0.0514,IF(AND(Y1776="CONSUMO",AG1776="ANEXO II",AY1776&gt;4%),(AI1776-(P1776+L1776-N1776+Q1776)*0.041)/0.83*(0.3295)*(0.17)-AI1776*0.041,IF(AND(Y1776="CONSUMO",AG1776="ANEXO I",AY1776=4%),(AI1776-(P1776+L1776-N1776+Q1776)*0.04)/0.83*(0.5177)*(0.17)-AI1776*0.04,IF(AND(Y1776="CONSUMO",AG1776="ANEXO II",AY1776=4%),(AI1776-(P1776+L1776-N1776+Q1776)*0.04)/0.83*(0.3295)*(0.17)-AI1776*0.04,""))))</f>
        <v/>
      </c>
      <c r="BC1776" s="51" t="str">
        <f aca="false">IF(C1776="","",IF(AND(Y1776="CONSUMO",AC1776="SIM")*OR(AG1776="-",AG1776="BIT"),IF(E1776&lt;&gt;"",(AI1776-(P1776+L1776-N1776+Q1776)*AY1776)/0.83),""))</f>
        <v/>
      </c>
      <c r="BD1776" s="51" t="str">
        <f aca="false">IF(BC1776="","",BC1776*0.17)</f>
        <v/>
      </c>
      <c r="BE1776" s="51" t="str">
        <f aca="false">IF(I1776=6908,0,IF(BC1776="","",BD1776-((P1776+L1776-N1776+Q1776)*AY1776)))</f>
        <v/>
      </c>
      <c r="BF1776" s="53" t="str">
        <f aca="false">IF(B1776="","",IF(OR(B1776="",E1776="Regime Normal"),0,(AI1776-Q1776)*VLOOKUP(R1776,Dados!$X$98:$Y$108,2,0)))</f>
        <v/>
      </c>
      <c r="BG1776" s="54" t="str">
        <f aca="false">IFERROR(VLOOKUP(I1776,Dados!$AC$27:$AD$43,2,0),IF(B1776="","",IF(D1776&lt;&gt;"MT",IF(AND(AC1776="SIM",Y1776="Revenda"),"2403",IF(AND(AC1776="SIM",Y1776="Consumo"),"2407",IF(AND(AC1776="NÃO",Y1776="Revenda"),"2102",IF(AND(AC1776="NÃO",Y1776="Consumo"),"2556",)))),REPLACE(I1776,1,1,1))))</f>
        <v/>
      </c>
    </row>
    <row r="1777" customFormat="false" ht="12.8" hidden="false" customHeight="true" outlineLevel="0" collapsed="false">
      <c r="Y1777" s="45"/>
      <c r="Z1777" s="46" t="str">
        <f aca="false">IF(B1777="","",(IFERROR(VLOOKUP(H1777,Dados!A$3:B$15000,2,0),"Não Encontrado")))</f>
        <v/>
      </c>
      <c r="AA1777" s="46" t="str">
        <f aca="false">IF(B1777="","",(IFERROR(VLOOKUP(G1777,Dados!C$3:E$15000,3,0),"Não Encontrado")))</f>
        <v/>
      </c>
      <c r="AB1777" s="46" t="str">
        <f aca="false">IFERROR(IF(Z1777&lt;&gt;"Não Encontrado",Z1777,IF(AA1777&lt;&gt;"Não Encontrado",AA1777,"")),"")</f>
        <v/>
      </c>
      <c r="AC1777" s="45" t="str">
        <f aca="false">IF(B1777="","",IF(AB1777="","NÃO","SIM"))</f>
        <v/>
      </c>
      <c r="AD1777" s="45" t="str">
        <f aca="false">IFERROR(VLOOKUP(G1777,Dados!$P$3:$R$500,3,0),"")</f>
        <v/>
      </c>
      <c r="AE1777" s="45" t="str">
        <f aca="false">IFERROR(VLOOKUP(G1777,Dados!$K$3:$L$500,2,0),"")</f>
        <v/>
      </c>
      <c r="AF1777" s="45" t="str">
        <f aca="false">IFERROR(VLOOKUP(G1777,Dados!$M$3:$N$500,2,0),"")</f>
        <v/>
      </c>
      <c r="AG1777" s="45" t="str">
        <f aca="false">IF(F1777="","",IF(AND(AD1777="",AE1777="",AF1777=""),"-",IF(AND(AD1777="BIT",AE1777="",AF1777=""),"BIT",IF(AND(AE1777="ANEXO I",AD1777="",AF1777=""),"ANEXO I",IF(AND(AF1777="ANEXO II",AD1777="",AE1777=""),"ANEXO II","Escolher")))))</f>
        <v/>
      </c>
      <c r="AH1777" s="45" t="str">
        <f aca="false">IF(AG1777&lt;&gt;"Pneus","",IFERROR(VLOOKUP(R1777,Dados!$X$2:$Z$5,3,0)*(AI1777-Q1777),VLOOKUP(D1777,Dados!$X$7:$Z$33,3,0)*(AI1777-Q1777)))</f>
        <v/>
      </c>
      <c r="AI1777" s="47" t="str">
        <f aca="false">IF(B1777="","",P1777+Q1777+O1777+M1777+L1777-N1777)</f>
        <v/>
      </c>
      <c r="AJ1777" s="48" t="str">
        <f aca="false">IFERROR(IF(AND(AC1777="SIM",AG1777="-",Y1777="REVENDA"),(AB1777/1+1)*AI1777,IF(AND(AC1777="SIM",AG1777="Pneus",Y1777="REVENDA"),(AB1777/1+1)*(AI1777-AH1777),"")),"")</f>
        <v/>
      </c>
      <c r="AK1777" s="48" t="str">
        <f aca="false">IF(AJ1777="","",AJ1777*17%)</f>
        <v/>
      </c>
      <c r="AL1777" s="48" t="str">
        <f aca="false">IFERROR(IF(AC1777="NÃO","",IF(AK1777="","",IF(E1777="Simples Nacional",BF1777,IF(T1777=0.12,U1777*0.5833337002,IF(T1777=0,AI1777*0.07,U1777))))),"")</f>
        <v/>
      </c>
      <c r="AM1777" s="47" t="str">
        <f aca="false">IFERROR(IF(AC1777="NÃO","",IF(OR(AG1777="-",AG1777="Pneus"),AK1777-AL1777,"")),"")</f>
        <v/>
      </c>
      <c r="AN1777" s="48" t="str">
        <f aca="false">IF(AND(Y1777="REVENDA",AC1777="SIM",AG1777="BIT"),((AB1777/1+1)*AI1777)*0.4117,"")</f>
        <v/>
      </c>
      <c r="AO1777" s="48" t="str">
        <f aca="false">IF(AN1777="","",AN1777*17%)</f>
        <v/>
      </c>
      <c r="AP1777" s="49" t="str">
        <f aca="false">IF(AN1777="","",IF(T1777=0.12,(U1777*0.4117)*0.4117,IF(T1777=0,(AI1777*0.07)*0.4117,U1777*0.4117)))</f>
        <v/>
      </c>
      <c r="AQ1777" s="47" t="str">
        <f aca="false">IF(AN1777="","",AO1777-AP1777)</f>
        <v/>
      </c>
      <c r="AR1777" s="50" t="str">
        <f aca="false">IFERROR(IF(AND(AC1777="SIM",Y1777="REVENDA",LEFT(AG1777,5)="ANEXO")*OR(AE1777="ANEXO I",AF1777="ANEXO II"),VLOOKUP(H1777,Dados!G:I,2,0),""),"INSERIR MVA")</f>
        <v/>
      </c>
      <c r="AS1777" s="48" t="str">
        <f aca="false">IF(LEFT(AG1777,5)="ANEXO",VLOOKUP(AG1777,Dados!$X$111:$Z$112,2,0)*(AI1777-Q1777),"")</f>
        <v/>
      </c>
      <c r="AT1777" s="48" t="str">
        <f aca="false">IFERROR(IF(AR1777="","",(AI1777*AR1777)+AI1777),"INSERIR MVA")</f>
        <v/>
      </c>
      <c r="AU1777" s="48" t="str">
        <f aca="false">IF(AT1777="","",IF(AY1777=0.04,U1777,AS1777*AY1777))</f>
        <v/>
      </c>
      <c r="AV1777" s="47" t="str">
        <f aca="false">IFERROR(IF(AU1777="","",(VLOOKUP(AG1777,Dados!$X$111:$Z$112,3,0)*AT1777*0.17)),"INSERIR MVA")</f>
        <v/>
      </c>
      <c r="AW1777" s="47" t="str">
        <f aca="false">IFERROR(IF(AR1777="","",AV1777-AU1777),"")</f>
        <v/>
      </c>
      <c r="AX1777" s="51" t="str">
        <f aca="false">IFERROR(IF(AC1777="NÃO","",IF(AM1777&lt;&gt;"",AM1777-W1777,IF(AQ1777&lt;&gt;"",AQ1777-W1777,IF(AW1777&lt;&gt;"",AW1777-W1777,"")))),"")</f>
        <v/>
      </c>
      <c r="AY1777" s="46" t="str">
        <f aca="false">IFERROR(IF(ISNA(VLOOKUP(R1777,Dados!$X$2:$Y$5,2,0)),VLOOKUP(D1777,Dados!$X$7:$Y$33,2,0),VLOOKUP(R1777,Dados!$X$2:$Y$5,2,0)),"")</f>
        <v/>
      </c>
      <c r="AZ1777" s="52" t="str">
        <f aca="false">IF(C1777="","",IF(AND(Y1777="CONSUMO",AC1777="NÃO")*OR(AG1777="-",AG1777="BIT"),IF(E1777&lt;&gt;"",(AI1777-(P1777+L1777-N1777+Q1777)*AY1777)/0.83),""))</f>
        <v/>
      </c>
      <c r="BA1777" s="51" t="str">
        <f aca="false">IF(AZ1777="","",AZ1777*0.17-((P1777+L1777-N1777+Q1777)*AY1777))</f>
        <v/>
      </c>
      <c r="BB1777" s="51" t="str">
        <f aca="false">IF(AND(Y1777="CONSUMO",AG1777="ANEXO I",AY1777&gt;4%),(AI1777-(P1777+L1777-N1777+Q1777)*0.0514)/0.83*(0.5177)*(0.17)-AI1777*0.0514,IF(AND(Y1777="CONSUMO",AG1777="ANEXO II",AY1777&gt;4%),(AI1777-(P1777+L1777-N1777+Q1777)*0.041)/0.83*(0.3295)*(0.17)-AI1777*0.041,IF(AND(Y1777="CONSUMO",AG1777="ANEXO I",AY1777=4%),(AI1777-(P1777+L1777-N1777+Q1777)*0.04)/0.83*(0.5177)*(0.17)-AI1777*0.04,IF(AND(Y1777="CONSUMO",AG1777="ANEXO II",AY1777=4%),(AI1777-(P1777+L1777-N1777+Q1777)*0.04)/0.83*(0.3295)*(0.17)-AI1777*0.04,""))))</f>
        <v/>
      </c>
      <c r="BC1777" s="51" t="str">
        <f aca="false">IF(C1777="","",IF(AND(Y1777="CONSUMO",AC1777="SIM")*OR(AG1777="-",AG1777="BIT"),IF(E1777&lt;&gt;"",(AI1777-(P1777+L1777-N1777+Q1777)*AY1777)/0.83),""))</f>
        <v/>
      </c>
      <c r="BD1777" s="51" t="str">
        <f aca="false">IF(BC1777="","",BC1777*0.17)</f>
        <v/>
      </c>
      <c r="BE1777" s="51" t="str">
        <f aca="false">IF(I1777=6908,0,IF(BC1777="","",BD1777-((P1777+L1777-N1777+Q1777)*AY1777)))</f>
        <v/>
      </c>
      <c r="BF1777" s="53" t="str">
        <f aca="false">IF(B1777="","",IF(OR(B1777="",E1777="Regime Normal"),0,(AI1777-Q1777)*VLOOKUP(R1777,Dados!$X$98:$Y$108,2,0)))</f>
        <v/>
      </c>
      <c r="BG1777" s="54" t="str">
        <f aca="false">IFERROR(VLOOKUP(I1777,Dados!$AC$27:$AD$43,2,0),IF(B1777="","",IF(D1777&lt;&gt;"MT",IF(AND(AC1777="SIM",Y1777="Revenda"),"2403",IF(AND(AC1777="SIM",Y1777="Consumo"),"2407",IF(AND(AC1777="NÃO",Y1777="Revenda"),"2102",IF(AND(AC1777="NÃO",Y1777="Consumo"),"2556",)))),REPLACE(I1777,1,1,1))))</f>
        <v/>
      </c>
    </row>
    <row r="1778" customFormat="false" ht="12.8" hidden="false" customHeight="true" outlineLevel="0" collapsed="false">
      <c r="Y1778" s="45"/>
      <c r="Z1778" s="46" t="str">
        <f aca="false">IF(B1778="","",(IFERROR(VLOOKUP(H1778,Dados!A$3:B$15000,2,0),"Não Encontrado")))</f>
        <v/>
      </c>
      <c r="AA1778" s="46" t="str">
        <f aca="false">IF(B1778="","",(IFERROR(VLOOKUP(G1778,Dados!C$3:E$15000,3,0),"Não Encontrado")))</f>
        <v/>
      </c>
      <c r="AB1778" s="46" t="str">
        <f aca="false">IFERROR(IF(Z1778&lt;&gt;"Não Encontrado",Z1778,IF(AA1778&lt;&gt;"Não Encontrado",AA1778,"")),"")</f>
        <v/>
      </c>
      <c r="AC1778" s="45" t="str">
        <f aca="false">IF(B1778="","",IF(AB1778="","NÃO","SIM"))</f>
        <v/>
      </c>
      <c r="AD1778" s="45" t="str">
        <f aca="false">IFERROR(VLOOKUP(G1778,Dados!$P$3:$R$500,3,0),"")</f>
        <v/>
      </c>
      <c r="AE1778" s="45" t="str">
        <f aca="false">IFERROR(VLOOKUP(G1778,Dados!$K$3:$L$500,2,0),"")</f>
        <v/>
      </c>
      <c r="AF1778" s="45" t="str">
        <f aca="false">IFERROR(VLOOKUP(G1778,Dados!$M$3:$N$500,2,0),"")</f>
        <v/>
      </c>
      <c r="AG1778" s="45" t="str">
        <f aca="false">IF(F1778="","",IF(AND(AD1778="",AE1778="",AF1778=""),"-",IF(AND(AD1778="BIT",AE1778="",AF1778=""),"BIT",IF(AND(AE1778="ANEXO I",AD1778="",AF1778=""),"ANEXO I",IF(AND(AF1778="ANEXO II",AD1778="",AE1778=""),"ANEXO II","Escolher")))))</f>
        <v/>
      </c>
      <c r="AH1778" s="45" t="str">
        <f aca="false">IF(AG1778&lt;&gt;"Pneus","",IFERROR(VLOOKUP(R1778,Dados!$X$2:$Z$5,3,0)*(AI1778-Q1778),VLOOKUP(D1778,Dados!$X$7:$Z$33,3,0)*(AI1778-Q1778)))</f>
        <v/>
      </c>
      <c r="AI1778" s="47" t="str">
        <f aca="false">IF(B1778="","",P1778+Q1778+O1778+M1778+L1778-N1778)</f>
        <v/>
      </c>
      <c r="AJ1778" s="48" t="str">
        <f aca="false">IFERROR(IF(AND(AC1778="SIM",AG1778="-",Y1778="REVENDA"),(AB1778/1+1)*AI1778,IF(AND(AC1778="SIM",AG1778="Pneus",Y1778="REVENDA"),(AB1778/1+1)*(AI1778-AH1778),"")),"")</f>
        <v/>
      </c>
      <c r="AK1778" s="48" t="str">
        <f aca="false">IF(AJ1778="","",AJ1778*17%)</f>
        <v/>
      </c>
      <c r="AL1778" s="48" t="str">
        <f aca="false">IFERROR(IF(AC1778="NÃO","",IF(AK1778="","",IF(E1778="Simples Nacional",BF1778,IF(T1778=0.12,U1778*0.5833337002,IF(T1778=0,AI1778*0.07,U1778))))),"")</f>
        <v/>
      </c>
      <c r="AM1778" s="47" t="str">
        <f aca="false">IFERROR(IF(AC1778="NÃO","",IF(OR(AG1778="-",AG1778="Pneus"),AK1778-AL1778,"")),"")</f>
        <v/>
      </c>
      <c r="AN1778" s="48" t="str">
        <f aca="false">IF(AND(Y1778="REVENDA",AC1778="SIM",AG1778="BIT"),((AB1778/1+1)*AI1778)*0.4117,"")</f>
        <v/>
      </c>
      <c r="AO1778" s="48" t="str">
        <f aca="false">IF(AN1778="","",AN1778*17%)</f>
        <v/>
      </c>
      <c r="AP1778" s="49" t="str">
        <f aca="false">IF(AN1778="","",IF(T1778=0.12,(U1778*0.4117)*0.4117,IF(T1778=0,(AI1778*0.07)*0.4117,U1778*0.4117)))</f>
        <v/>
      </c>
      <c r="AQ1778" s="47" t="str">
        <f aca="false">IF(AN1778="","",AO1778-AP1778)</f>
        <v/>
      </c>
      <c r="AR1778" s="50" t="str">
        <f aca="false">IFERROR(IF(AND(AC1778="SIM",Y1778="REVENDA",LEFT(AG1778,5)="ANEXO")*OR(AE1778="ANEXO I",AF1778="ANEXO II"),VLOOKUP(H1778,Dados!G:I,2,0),""),"INSERIR MVA")</f>
        <v/>
      </c>
      <c r="AS1778" s="48" t="str">
        <f aca="false">IF(LEFT(AG1778,5)="ANEXO",VLOOKUP(AG1778,Dados!$X$111:$Z$112,2,0)*(AI1778-Q1778),"")</f>
        <v/>
      </c>
      <c r="AT1778" s="48" t="str">
        <f aca="false">IFERROR(IF(AR1778="","",(AI1778*AR1778)+AI1778),"INSERIR MVA")</f>
        <v/>
      </c>
      <c r="AU1778" s="48" t="str">
        <f aca="false">IF(AT1778="","",IF(AY1778=0.04,U1778,AS1778*AY1778))</f>
        <v/>
      </c>
      <c r="AV1778" s="47" t="str">
        <f aca="false">IFERROR(IF(AU1778="","",(VLOOKUP(AG1778,Dados!$X$111:$Z$112,3,0)*AT1778*0.17)),"INSERIR MVA")</f>
        <v/>
      </c>
      <c r="AW1778" s="47" t="str">
        <f aca="false">IFERROR(IF(AR1778="","",AV1778-AU1778),"")</f>
        <v/>
      </c>
      <c r="AX1778" s="51" t="str">
        <f aca="false">IFERROR(IF(AC1778="NÃO","",IF(AM1778&lt;&gt;"",AM1778-W1778,IF(AQ1778&lt;&gt;"",AQ1778-W1778,IF(AW1778&lt;&gt;"",AW1778-W1778,"")))),"")</f>
        <v/>
      </c>
      <c r="AY1778" s="46" t="str">
        <f aca="false">IFERROR(IF(ISNA(VLOOKUP(R1778,Dados!$X$2:$Y$5,2,0)),VLOOKUP(D1778,Dados!$X$7:$Y$33,2,0),VLOOKUP(R1778,Dados!$X$2:$Y$5,2,0)),"")</f>
        <v/>
      </c>
      <c r="AZ1778" s="52" t="str">
        <f aca="false">IF(C1778="","",IF(AND(Y1778="CONSUMO",AC1778="NÃO")*OR(AG1778="-",AG1778="BIT"),IF(E1778&lt;&gt;"",(AI1778-(P1778+L1778-N1778+Q1778)*AY1778)/0.83),""))</f>
        <v/>
      </c>
      <c r="BA1778" s="51" t="str">
        <f aca="false">IF(AZ1778="","",AZ1778*0.17-((P1778+L1778-N1778+Q1778)*AY1778))</f>
        <v/>
      </c>
      <c r="BB1778" s="51" t="str">
        <f aca="false">IF(AND(Y1778="CONSUMO",AG1778="ANEXO I",AY1778&gt;4%),(AI1778-(P1778+L1778-N1778+Q1778)*0.0514)/0.83*(0.5177)*(0.17)-AI1778*0.0514,IF(AND(Y1778="CONSUMO",AG1778="ANEXO II",AY1778&gt;4%),(AI1778-(P1778+L1778-N1778+Q1778)*0.041)/0.83*(0.3295)*(0.17)-AI1778*0.041,IF(AND(Y1778="CONSUMO",AG1778="ANEXO I",AY1778=4%),(AI1778-(P1778+L1778-N1778+Q1778)*0.04)/0.83*(0.5177)*(0.17)-AI1778*0.04,IF(AND(Y1778="CONSUMO",AG1778="ANEXO II",AY1778=4%),(AI1778-(P1778+L1778-N1778+Q1778)*0.04)/0.83*(0.3295)*(0.17)-AI1778*0.04,""))))</f>
        <v/>
      </c>
      <c r="BC1778" s="51" t="str">
        <f aca="false">IF(C1778="","",IF(AND(Y1778="CONSUMO",AC1778="SIM")*OR(AG1778="-",AG1778="BIT"),IF(E1778&lt;&gt;"",(AI1778-(P1778+L1778-N1778+Q1778)*AY1778)/0.83),""))</f>
        <v/>
      </c>
      <c r="BD1778" s="51" t="str">
        <f aca="false">IF(BC1778="","",BC1778*0.17)</f>
        <v/>
      </c>
      <c r="BE1778" s="51" t="str">
        <f aca="false">IF(I1778=6908,0,IF(BC1778="","",BD1778-((P1778+L1778-N1778+Q1778)*AY1778)))</f>
        <v/>
      </c>
      <c r="BF1778" s="53" t="str">
        <f aca="false">IF(B1778="","",IF(OR(B1778="",E1778="Regime Normal"),0,(AI1778-Q1778)*VLOOKUP(R1778,Dados!$X$98:$Y$108,2,0)))</f>
        <v/>
      </c>
      <c r="BG1778" s="54" t="str">
        <f aca="false">IFERROR(VLOOKUP(I1778,Dados!$AC$27:$AD$43,2,0),IF(B1778="","",IF(D1778&lt;&gt;"MT",IF(AND(AC1778="SIM",Y1778="Revenda"),"2403",IF(AND(AC1778="SIM",Y1778="Consumo"),"2407",IF(AND(AC1778="NÃO",Y1778="Revenda"),"2102",IF(AND(AC1778="NÃO",Y1778="Consumo"),"2556",)))),REPLACE(I1778,1,1,1))))</f>
        <v/>
      </c>
    </row>
    <row r="1779" customFormat="false" ht="12.8" hidden="false" customHeight="true" outlineLevel="0" collapsed="false">
      <c r="Y1779" s="45"/>
      <c r="Z1779" s="46" t="str">
        <f aca="false">IF(B1779="","",(IFERROR(VLOOKUP(H1779,Dados!A$3:B$15000,2,0),"Não Encontrado")))</f>
        <v/>
      </c>
      <c r="AA1779" s="46" t="str">
        <f aca="false">IF(B1779="","",(IFERROR(VLOOKUP(G1779,Dados!C$3:E$15000,3,0),"Não Encontrado")))</f>
        <v/>
      </c>
      <c r="AB1779" s="46" t="str">
        <f aca="false">IFERROR(IF(Z1779&lt;&gt;"Não Encontrado",Z1779,IF(AA1779&lt;&gt;"Não Encontrado",AA1779,"")),"")</f>
        <v/>
      </c>
      <c r="AC1779" s="45" t="str">
        <f aca="false">IF(B1779="","",IF(AB1779="","NÃO","SIM"))</f>
        <v/>
      </c>
      <c r="AD1779" s="45" t="str">
        <f aca="false">IFERROR(VLOOKUP(G1779,Dados!$P$3:$R$500,3,0),"")</f>
        <v/>
      </c>
      <c r="AE1779" s="45" t="str">
        <f aca="false">IFERROR(VLOOKUP(G1779,Dados!$K$3:$L$500,2,0),"")</f>
        <v/>
      </c>
      <c r="AF1779" s="45" t="str">
        <f aca="false">IFERROR(VLOOKUP(G1779,Dados!$M$3:$N$500,2,0),"")</f>
        <v/>
      </c>
      <c r="AG1779" s="45" t="str">
        <f aca="false">IF(F1779="","",IF(AND(AD1779="",AE1779="",AF1779=""),"-",IF(AND(AD1779="BIT",AE1779="",AF1779=""),"BIT",IF(AND(AE1779="ANEXO I",AD1779="",AF1779=""),"ANEXO I",IF(AND(AF1779="ANEXO II",AD1779="",AE1779=""),"ANEXO II","Escolher")))))</f>
        <v/>
      </c>
      <c r="AH1779" s="45" t="str">
        <f aca="false">IF(AG1779&lt;&gt;"Pneus","",IFERROR(VLOOKUP(R1779,Dados!$X$2:$Z$5,3,0)*(AI1779-Q1779),VLOOKUP(D1779,Dados!$X$7:$Z$33,3,0)*(AI1779-Q1779)))</f>
        <v/>
      </c>
      <c r="AI1779" s="47" t="str">
        <f aca="false">IF(B1779="","",P1779+Q1779+O1779+M1779+L1779-N1779)</f>
        <v/>
      </c>
      <c r="AJ1779" s="48" t="str">
        <f aca="false">IFERROR(IF(AND(AC1779="SIM",AG1779="-",Y1779="REVENDA"),(AB1779/1+1)*AI1779,IF(AND(AC1779="SIM",AG1779="Pneus",Y1779="REVENDA"),(AB1779/1+1)*(AI1779-AH1779),"")),"")</f>
        <v/>
      </c>
      <c r="AK1779" s="48" t="str">
        <f aca="false">IF(AJ1779="","",AJ1779*17%)</f>
        <v/>
      </c>
      <c r="AL1779" s="48" t="str">
        <f aca="false">IFERROR(IF(AC1779="NÃO","",IF(AK1779="","",IF(E1779="Simples Nacional",BF1779,IF(T1779=0.12,U1779*0.5833337002,IF(T1779=0,AI1779*0.07,U1779))))),"")</f>
        <v/>
      </c>
      <c r="AM1779" s="47" t="str">
        <f aca="false">IFERROR(IF(AC1779="NÃO","",IF(OR(AG1779="-",AG1779="Pneus"),AK1779-AL1779,"")),"")</f>
        <v/>
      </c>
      <c r="AN1779" s="48" t="str">
        <f aca="false">IF(AND(Y1779="REVENDA",AC1779="SIM",AG1779="BIT"),((AB1779/1+1)*AI1779)*0.4117,"")</f>
        <v/>
      </c>
      <c r="AO1779" s="48" t="str">
        <f aca="false">IF(AN1779="","",AN1779*17%)</f>
        <v/>
      </c>
      <c r="AP1779" s="49" t="str">
        <f aca="false">IF(AN1779="","",IF(T1779=0.12,(U1779*0.4117)*0.4117,IF(T1779=0,(AI1779*0.07)*0.4117,U1779*0.4117)))</f>
        <v/>
      </c>
      <c r="AQ1779" s="47" t="str">
        <f aca="false">IF(AN1779="","",AO1779-AP1779)</f>
        <v/>
      </c>
      <c r="AR1779" s="50" t="str">
        <f aca="false">IFERROR(IF(AND(AC1779="SIM",Y1779="REVENDA",LEFT(AG1779,5)="ANEXO")*OR(AE1779="ANEXO I",AF1779="ANEXO II"),VLOOKUP(H1779,Dados!G:I,2,0),""),"INSERIR MVA")</f>
        <v/>
      </c>
      <c r="AS1779" s="48" t="str">
        <f aca="false">IF(LEFT(AG1779,5)="ANEXO",VLOOKUP(AG1779,Dados!$X$111:$Z$112,2,0)*(AI1779-Q1779),"")</f>
        <v/>
      </c>
      <c r="AT1779" s="48" t="str">
        <f aca="false">IFERROR(IF(AR1779="","",(AI1779*AR1779)+AI1779),"INSERIR MVA")</f>
        <v/>
      </c>
      <c r="AU1779" s="48" t="str">
        <f aca="false">IF(AT1779="","",IF(AY1779=0.04,U1779,AS1779*AY1779))</f>
        <v/>
      </c>
      <c r="AV1779" s="47" t="str">
        <f aca="false">IFERROR(IF(AU1779="","",(VLOOKUP(AG1779,Dados!$X$111:$Z$112,3,0)*AT1779*0.17)),"INSERIR MVA")</f>
        <v/>
      </c>
      <c r="AW1779" s="47" t="str">
        <f aca="false">IFERROR(IF(AR1779="","",AV1779-AU1779),"")</f>
        <v/>
      </c>
      <c r="AX1779" s="51" t="str">
        <f aca="false">IFERROR(IF(AC1779="NÃO","",IF(AM1779&lt;&gt;"",AM1779-W1779,IF(AQ1779&lt;&gt;"",AQ1779-W1779,IF(AW1779&lt;&gt;"",AW1779-W1779,"")))),"")</f>
        <v/>
      </c>
      <c r="AY1779" s="46" t="str">
        <f aca="false">IFERROR(IF(ISNA(VLOOKUP(R1779,Dados!$X$2:$Y$5,2,0)),VLOOKUP(D1779,Dados!$X$7:$Y$33,2,0),VLOOKUP(R1779,Dados!$X$2:$Y$5,2,0)),"")</f>
        <v/>
      </c>
      <c r="AZ1779" s="52" t="str">
        <f aca="false">IF(C1779="","",IF(AND(Y1779="CONSUMO",AC1779="NÃO")*OR(AG1779="-",AG1779="BIT"),IF(E1779&lt;&gt;"",(AI1779-(P1779+L1779-N1779+Q1779)*AY1779)/0.83),""))</f>
        <v/>
      </c>
      <c r="BA1779" s="51" t="str">
        <f aca="false">IF(AZ1779="","",AZ1779*0.17-((P1779+L1779-N1779+Q1779)*AY1779))</f>
        <v/>
      </c>
      <c r="BB1779" s="51" t="str">
        <f aca="false">IF(AND(Y1779="CONSUMO",AG1779="ANEXO I",AY1779&gt;4%),(AI1779-(P1779+L1779-N1779+Q1779)*0.0514)/0.83*(0.5177)*(0.17)-AI1779*0.0514,IF(AND(Y1779="CONSUMO",AG1779="ANEXO II",AY1779&gt;4%),(AI1779-(P1779+L1779-N1779+Q1779)*0.041)/0.83*(0.3295)*(0.17)-AI1779*0.041,IF(AND(Y1779="CONSUMO",AG1779="ANEXO I",AY1779=4%),(AI1779-(P1779+L1779-N1779+Q1779)*0.04)/0.83*(0.5177)*(0.17)-AI1779*0.04,IF(AND(Y1779="CONSUMO",AG1779="ANEXO II",AY1779=4%),(AI1779-(P1779+L1779-N1779+Q1779)*0.04)/0.83*(0.3295)*(0.17)-AI1779*0.04,""))))</f>
        <v/>
      </c>
      <c r="BC1779" s="51" t="str">
        <f aca="false">IF(C1779="","",IF(AND(Y1779="CONSUMO",AC1779="SIM")*OR(AG1779="-",AG1779="BIT"),IF(E1779&lt;&gt;"",(AI1779-(P1779+L1779-N1779+Q1779)*AY1779)/0.83),""))</f>
        <v/>
      </c>
      <c r="BD1779" s="51" t="str">
        <f aca="false">IF(BC1779="","",BC1779*0.17)</f>
        <v/>
      </c>
      <c r="BE1779" s="51" t="str">
        <f aca="false">IF(I1779=6908,0,IF(BC1779="","",BD1779-((P1779+L1779-N1779+Q1779)*AY1779)))</f>
        <v/>
      </c>
      <c r="BF1779" s="53" t="str">
        <f aca="false">IF(B1779="","",IF(OR(B1779="",E1779="Regime Normal"),0,(AI1779-Q1779)*VLOOKUP(R1779,Dados!$X$98:$Y$108,2,0)))</f>
        <v/>
      </c>
      <c r="BG1779" s="54" t="str">
        <f aca="false">IFERROR(VLOOKUP(I1779,Dados!$AC$27:$AD$43,2,0),IF(B1779="","",IF(D1779&lt;&gt;"MT",IF(AND(AC1779="SIM",Y1779="Revenda"),"2403",IF(AND(AC1779="SIM",Y1779="Consumo"),"2407",IF(AND(AC1779="NÃO",Y1779="Revenda"),"2102",IF(AND(AC1779="NÃO",Y1779="Consumo"),"2556",)))),REPLACE(I1779,1,1,1))))</f>
        <v/>
      </c>
    </row>
    <row r="1780" customFormat="false" ht="12.8" hidden="false" customHeight="true" outlineLevel="0" collapsed="false">
      <c r="Y1780" s="45"/>
      <c r="Z1780" s="46" t="str">
        <f aca="false">IF(B1780="","",(IFERROR(VLOOKUP(H1780,Dados!A$3:B$15000,2,0),"Não Encontrado")))</f>
        <v/>
      </c>
      <c r="AA1780" s="46" t="str">
        <f aca="false">IF(B1780="","",(IFERROR(VLOOKUP(G1780,Dados!C$3:E$15000,3,0),"Não Encontrado")))</f>
        <v/>
      </c>
      <c r="AB1780" s="46" t="str">
        <f aca="false">IFERROR(IF(Z1780&lt;&gt;"Não Encontrado",Z1780,IF(AA1780&lt;&gt;"Não Encontrado",AA1780,"")),"")</f>
        <v/>
      </c>
      <c r="AC1780" s="45" t="str">
        <f aca="false">IF(B1780="","",IF(AB1780="","NÃO","SIM"))</f>
        <v/>
      </c>
      <c r="AD1780" s="45" t="str">
        <f aca="false">IFERROR(VLOOKUP(G1780,Dados!$P$3:$R$500,3,0),"")</f>
        <v/>
      </c>
      <c r="AE1780" s="45" t="str">
        <f aca="false">IFERROR(VLOOKUP(G1780,Dados!$K$3:$L$500,2,0),"")</f>
        <v/>
      </c>
      <c r="AF1780" s="45" t="str">
        <f aca="false">IFERROR(VLOOKUP(G1780,Dados!$M$3:$N$500,2,0),"")</f>
        <v/>
      </c>
      <c r="AG1780" s="45" t="str">
        <f aca="false">IF(F1780="","",IF(AND(AD1780="",AE1780="",AF1780=""),"-",IF(AND(AD1780="BIT",AE1780="",AF1780=""),"BIT",IF(AND(AE1780="ANEXO I",AD1780="",AF1780=""),"ANEXO I",IF(AND(AF1780="ANEXO II",AD1780="",AE1780=""),"ANEXO II","Escolher")))))</f>
        <v/>
      </c>
      <c r="AH1780" s="45" t="str">
        <f aca="false">IF(AG1780&lt;&gt;"Pneus","",IFERROR(VLOOKUP(R1780,Dados!$X$2:$Z$5,3,0)*(AI1780-Q1780),VLOOKUP(D1780,Dados!$X$7:$Z$33,3,0)*(AI1780-Q1780)))</f>
        <v/>
      </c>
      <c r="AI1780" s="47" t="str">
        <f aca="false">IF(B1780="","",P1780+Q1780+O1780+M1780+L1780-N1780)</f>
        <v/>
      </c>
      <c r="AJ1780" s="48" t="str">
        <f aca="false">IFERROR(IF(AND(AC1780="SIM",AG1780="-",Y1780="REVENDA"),(AB1780/1+1)*AI1780,IF(AND(AC1780="SIM",AG1780="Pneus",Y1780="REVENDA"),(AB1780/1+1)*(AI1780-AH1780),"")),"")</f>
        <v/>
      </c>
      <c r="AK1780" s="48" t="str">
        <f aca="false">IF(AJ1780="","",AJ1780*17%)</f>
        <v/>
      </c>
      <c r="AL1780" s="48" t="str">
        <f aca="false">IFERROR(IF(AC1780="NÃO","",IF(AK1780="","",IF(E1780="Simples Nacional",BF1780,IF(T1780=0.12,U1780*0.5833337002,IF(T1780=0,AI1780*0.07,U1780))))),"")</f>
        <v/>
      </c>
      <c r="AM1780" s="47" t="str">
        <f aca="false">IFERROR(IF(AC1780="NÃO","",IF(OR(AG1780="-",AG1780="Pneus"),AK1780-AL1780,"")),"")</f>
        <v/>
      </c>
      <c r="AN1780" s="48" t="str">
        <f aca="false">IF(AND(Y1780="REVENDA",AC1780="SIM",AG1780="BIT"),((AB1780/1+1)*AI1780)*0.4117,"")</f>
        <v/>
      </c>
      <c r="AO1780" s="48" t="str">
        <f aca="false">IF(AN1780="","",AN1780*17%)</f>
        <v/>
      </c>
      <c r="AP1780" s="49" t="str">
        <f aca="false">IF(AN1780="","",IF(T1780=0.12,(U1780*0.4117)*0.4117,IF(T1780=0,(AI1780*0.07)*0.4117,U1780*0.4117)))</f>
        <v/>
      </c>
      <c r="AQ1780" s="47" t="str">
        <f aca="false">IF(AN1780="","",AO1780-AP1780)</f>
        <v/>
      </c>
      <c r="AR1780" s="50" t="str">
        <f aca="false">IFERROR(IF(AND(AC1780="SIM",Y1780="REVENDA",LEFT(AG1780,5)="ANEXO")*OR(AE1780="ANEXO I",AF1780="ANEXO II"),VLOOKUP(H1780,Dados!G:I,2,0),""),"INSERIR MVA")</f>
        <v/>
      </c>
      <c r="AS1780" s="48" t="str">
        <f aca="false">IF(LEFT(AG1780,5)="ANEXO",VLOOKUP(AG1780,Dados!$X$111:$Z$112,2,0)*(AI1780-Q1780),"")</f>
        <v/>
      </c>
      <c r="AT1780" s="48" t="str">
        <f aca="false">IFERROR(IF(AR1780="","",(AI1780*AR1780)+AI1780),"INSERIR MVA")</f>
        <v/>
      </c>
      <c r="AU1780" s="48" t="str">
        <f aca="false">IF(AT1780="","",IF(AY1780=0.04,U1780,AS1780*AY1780))</f>
        <v/>
      </c>
      <c r="AV1780" s="47" t="str">
        <f aca="false">IFERROR(IF(AU1780="","",(VLOOKUP(AG1780,Dados!$X$111:$Z$112,3,0)*AT1780*0.17)),"INSERIR MVA")</f>
        <v/>
      </c>
      <c r="AW1780" s="47" t="str">
        <f aca="false">IFERROR(IF(AR1780="","",AV1780-AU1780),"")</f>
        <v/>
      </c>
      <c r="AX1780" s="51" t="str">
        <f aca="false">IFERROR(IF(AC1780="NÃO","",IF(AM1780&lt;&gt;"",AM1780-W1780,IF(AQ1780&lt;&gt;"",AQ1780-W1780,IF(AW1780&lt;&gt;"",AW1780-W1780,"")))),"")</f>
        <v/>
      </c>
      <c r="AY1780" s="46" t="str">
        <f aca="false">IFERROR(IF(ISNA(VLOOKUP(R1780,Dados!$X$2:$Y$5,2,0)),VLOOKUP(D1780,Dados!$X$7:$Y$33,2,0),VLOOKUP(R1780,Dados!$X$2:$Y$5,2,0)),"")</f>
        <v/>
      </c>
      <c r="AZ1780" s="52" t="str">
        <f aca="false">IF(C1780="","",IF(AND(Y1780="CONSUMO",AC1780="NÃO")*OR(AG1780="-",AG1780="BIT"),IF(E1780&lt;&gt;"",(AI1780-(P1780+L1780-N1780+Q1780)*AY1780)/0.83),""))</f>
        <v/>
      </c>
      <c r="BA1780" s="51" t="str">
        <f aca="false">IF(AZ1780="","",AZ1780*0.17-((P1780+L1780-N1780+Q1780)*AY1780))</f>
        <v/>
      </c>
      <c r="BB1780" s="51" t="str">
        <f aca="false">IF(AND(Y1780="CONSUMO",AG1780="ANEXO I",AY1780&gt;4%),(AI1780-(P1780+L1780-N1780+Q1780)*0.0514)/0.83*(0.5177)*(0.17)-AI1780*0.0514,IF(AND(Y1780="CONSUMO",AG1780="ANEXO II",AY1780&gt;4%),(AI1780-(P1780+L1780-N1780+Q1780)*0.041)/0.83*(0.3295)*(0.17)-AI1780*0.041,IF(AND(Y1780="CONSUMO",AG1780="ANEXO I",AY1780=4%),(AI1780-(P1780+L1780-N1780+Q1780)*0.04)/0.83*(0.5177)*(0.17)-AI1780*0.04,IF(AND(Y1780="CONSUMO",AG1780="ANEXO II",AY1780=4%),(AI1780-(P1780+L1780-N1780+Q1780)*0.04)/0.83*(0.3295)*(0.17)-AI1780*0.04,""))))</f>
        <v/>
      </c>
      <c r="BC1780" s="51" t="str">
        <f aca="false">IF(C1780="","",IF(AND(Y1780="CONSUMO",AC1780="SIM")*OR(AG1780="-",AG1780="BIT"),IF(E1780&lt;&gt;"",(AI1780-(P1780+L1780-N1780+Q1780)*AY1780)/0.83),""))</f>
        <v/>
      </c>
      <c r="BD1780" s="51" t="str">
        <f aca="false">IF(BC1780="","",BC1780*0.17)</f>
        <v/>
      </c>
      <c r="BE1780" s="51" t="str">
        <f aca="false">IF(I1780=6908,0,IF(BC1780="","",BD1780-((P1780+L1780-N1780+Q1780)*AY1780)))</f>
        <v/>
      </c>
      <c r="BF1780" s="53" t="str">
        <f aca="false">IF(B1780="","",IF(OR(B1780="",E1780="Regime Normal"),0,(AI1780-Q1780)*VLOOKUP(R1780,Dados!$X$98:$Y$108,2,0)))</f>
        <v/>
      </c>
      <c r="BG1780" s="54" t="str">
        <f aca="false">IFERROR(VLOOKUP(I1780,Dados!$AC$27:$AD$43,2,0),IF(B1780="","",IF(D1780&lt;&gt;"MT",IF(AND(AC1780="SIM",Y1780="Revenda"),"2403",IF(AND(AC1780="SIM",Y1780="Consumo"),"2407",IF(AND(AC1780="NÃO",Y1780="Revenda"),"2102",IF(AND(AC1780="NÃO",Y1780="Consumo"),"2556",)))),REPLACE(I1780,1,1,1))))</f>
        <v/>
      </c>
    </row>
    <row r="1781" customFormat="false" ht="12.8" hidden="false" customHeight="true" outlineLevel="0" collapsed="false">
      <c r="Y1781" s="45"/>
      <c r="Z1781" s="46" t="str">
        <f aca="false">IF(B1781="","",(IFERROR(VLOOKUP(H1781,Dados!A$3:B$15000,2,0),"Não Encontrado")))</f>
        <v/>
      </c>
      <c r="AA1781" s="46" t="str">
        <f aca="false">IF(B1781="","",(IFERROR(VLOOKUP(G1781,Dados!C$3:E$15000,3,0),"Não Encontrado")))</f>
        <v/>
      </c>
      <c r="AB1781" s="46" t="str">
        <f aca="false">IFERROR(IF(Z1781&lt;&gt;"Não Encontrado",Z1781,IF(AA1781&lt;&gt;"Não Encontrado",AA1781,"")),"")</f>
        <v/>
      </c>
      <c r="AC1781" s="45" t="str">
        <f aca="false">IF(B1781="","",IF(AB1781="","NÃO","SIM"))</f>
        <v/>
      </c>
      <c r="AD1781" s="45" t="str">
        <f aca="false">IFERROR(VLOOKUP(G1781,Dados!$P$3:$R$500,3,0),"")</f>
        <v/>
      </c>
      <c r="AE1781" s="45" t="str">
        <f aca="false">IFERROR(VLOOKUP(G1781,Dados!$K$3:$L$500,2,0),"")</f>
        <v/>
      </c>
      <c r="AF1781" s="45" t="str">
        <f aca="false">IFERROR(VLOOKUP(G1781,Dados!$M$3:$N$500,2,0),"")</f>
        <v/>
      </c>
      <c r="AG1781" s="45" t="str">
        <f aca="false">IF(F1781="","",IF(AND(AD1781="",AE1781="",AF1781=""),"-",IF(AND(AD1781="BIT",AE1781="",AF1781=""),"BIT",IF(AND(AE1781="ANEXO I",AD1781="",AF1781=""),"ANEXO I",IF(AND(AF1781="ANEXO II",AD1781="",AE1781=""),"ANEXO II","Escolher")))))</f>
        <v/>
      </c>
      <c r="AH1781" s="45" t="str">
        <f aca="false">IF(AG1781&lt;&gt;"Pneus","",IFERROR(VLOOKUP(R1781,Dados!$X$2:$Z$5,3,0)*(AI1781-Q1781),VLOOKUP(D1781,Dados!$X$7:$Z$33,3,0)*(AI1781-Q1781)))</f>
        <v/>
      </c>
      <c r="AI1781" s="47" t="str">
        <f aca="false">IF(B1781="","",P1781+Q1781+O1781+M1781+L1781-N1781)</f>
        <v/>
      </c>
      <c r="AJ1781" s="48" t="str">
        <f aca="false">IFERROR(IF(AND(AC1781="SIM",AG1781="-",Y1781="REVENDA"),(AB1781/1+1)*AI1781,IF(AND(AC1781="SIM",AG1781="Pneus",Y1781="REVENDA"),(AB1781/1+1)*(AI1781-AH1781),"")),"")</f>
        <v/>
      </c>
      <c r="AK1781" s="48" t="str">
        <f aca="false">IF(AJ1781="","",AJ1781*17%)</f>
        <v/>
      </c>
      <c r="AL1781" s="48" t="str">
        <f aca="false">IFERROR(IF(AC1781="NÃO","",IF(AK1781="","",IF(E1781="Simples Nacional",BF1781,IF(T1781=0.12,U1781*0.5833337002,IF(T1781=0,AI1781*0.07,U1781))))),"")</f>
        <v/>
      </c>
      <c r="AM1781" s="47" t="str">
        <f aca="false">IFERROR(IF(AC1781="NÃO","",IF(OR(AG1781="-",AG1781="Pneus"),AK1781-AL1781,"")),"")</f>
        <v/>
      </c>
      <c r="AN1781" s="48" t="str">
        <f aca="false">IF(AND(Y1781="REVENDA",AC1781="SIM",AG1781="BIT"),((AB1781/1+1)*AI1781)*0.4117,"")</f>
        <v/>
      </c>
      <c r="AO1781" s="48" t="str">
        <f aca="false">IF(AN1781="","",AN1781*17%)</f>
        <v/>
      </c>
      <c r="AP1781" s="49" t="str">
        <f aca="false">IF(AN1781="","",IF(T1781=0.12,(U1781*0.4117)*0.4117,IF(T1781=0,(AI1781*0.07)*0.4117,U1781*0.4117)))</f>
        <v/>
      </c>
      <c r="AQ1781" s="47" t="str">
        <f aca="false">IF(AN1781="","",AO1781-AP1781)</f>
        <v/>
      </c>
      <c r="AR1781" s="50" t="str">
        <f aca="false">IFERROR(IF(AND(AC1781="SIM",Y1781="REVENDA",LEFT(AG1781,5)="ANEXO")*OR(AE1781="ANEXO I",AF1781="ANEXO II"),VLOOKUP(H1781,Dados!G:I,2,0),""),"INSERIR MVA")</f>
        <v/>
      </c>
      <c r="AS1781" s="48" t="str">
        <f aca="false">IF(LEFT(AG1781,5)="ANEXO",VLOOKUP(AG1781,Dados!$X$111:$Z$112,2,0)*(AI1781-Q1781),"")</f>
        <v/>
      </c>
      <c r="AT1781" s="48" t="str">
        <f aca="false">IFERROR(IF(AR1781="","",(AI1781*AR1781)+AI1781),"INSERIR MVA")</f>
        <v/>
      </c>
      <c r="AU1781" s="48" t="str">
        <f aca="false">IF(AT1781="","",IF(AY1781=0.04,U1781,AS1781*AY1781))</f>
        <v/>
      </c>
      <c r="AV1781" s="47" t="str">
        <f aca="false">IFERROR(IF(AU1781="","",(VLOOKUP(AG1781,Dados!$X$111:$Z$112,3,0)*AT1781*0.17)),"INSERIR MVA")</f>
        <v/>
      </c>
      <c r="AW1781" s="47" t="str">
        <f aca="false">IFERROR(IF(AR1781="","",AV1781-AU1781),"")</f>
        <v/>
      </c>
      <c r="AX1781" s="51" t="str">
        <f aca="false">IFERROR(IF(AC1781="NÃO","",IF(AM1781&lt;&gt;"",AM1781-W1781,IF(AQ1781&lt;&gt;"",AQ1781-W1781,IF(AW1781&lt;&gt;"",AW1781-W1781,"")))),"")</f>
        <v/>
      </c>
      <c r="AY1781" s="46" t="str">
        <f aca="false">IFERROR(IF(ISNA(VLOOKUP(R1781,Dados!$X$2:$Y$5,2,0)),VLOOKUP(D1781,Dados!$X$7:$Y$33,2,0),VLOOKUP(R1781,Dados!$X$2:$Y$5,2,0)),"")</f>
        <v/>
      </c>
      <c r="AZ1781" s="52" t="str">
        <f aca="false">IF(C1781="","",IF(AND(Y1781="CONSUMO",AC1781="NÃO")*OR(AG1781="-",AG1781="BIT"),IF(E1781&lt;&gt;"",(AI1781-(P1781+L1781-N1781+Q1781)*AY1781)/0.83),""))</f>
        <v/>
      </c>
      <c r="BA1781" s="51" t="str">
        <f aca="false">IF(AZ1781="","",AZ1781*0.17-((P1781+L1781-N1781+Q1781)*AY1781))</f>
        <v/>
      </c>
      <c r="BB1781" s="51" t="str">
        <f aca="false">IF(AND(Y1781="CONSUMO",AG1781="ANEXO I",AY1781&gt;4%),(AI1781-(P1781+L1781-N1781+Q1781)*0.0514)/0.83*(0.5177)*(0.17)-AI1781*0.0514,IF(AND(Y1781="CONSUMO",AG1781="ANEXO II",AY1781&gt;4%),(AI1781-(P1781+L1781-N1781+Q1781)*0.041)/0.83*(0.3295)*(0.17)-AI1781*0.041,IF(AND(Y1781="CONSUMO",AG1781="ANEXO I",AY1781=4%),(AI1781-(P1781+L1781-N1781+Q1781)*0.04)/0.83*(0.5177)*(0.17)-AI1781*0.04,IF(AND(Y1781="CONSUMO",AG1781="ANEXO II",AY1781=4%),(AI1781-(P1781+L1781-N1781+Q1781)*0.04)/0.83*(0.3295)*(0.17)-AI1781*0.04,""))))</f>
        <v/>
      </c>
      <c r="BC1781" s="51" t="str">
        <f aca="false">IF(C1781="","",IF(AND(Y1781="CONSUMO",AC1781="SIM")*OR(AG1781="-",AG1781="BIT"),IF(E1781&lt;&gt;"",(AI1781-(P1781+L1781-N1781+Q1781)*AY1781)/0.83),""))</f>
        <v/>
      </c>
      <c r="BD1781" s="51" t="str">
        <f aca="false">IF(BC1781="","",BC1781*0.17)</f>
        <v/>
      </c>
      <c r="BE1781" s="51" t="str">
        <f aca="false">IF(I1781=6908,0,IF(BC1781="","",BD1781-((P1781+L1781-N1781+Q1781)*AY1781)))</f>
        <v/>
      </c>
      <c r="BF1781" s="53" t="str">
        <f aca="false">IF(B1781="","",IF(OR(B1781="",E1781="Regime Normal"),0,(AI1781-Q1781)*VLOOKUP(R1781,Dados!$X$98:$Y$108,2,0)))</f>
        <v/>
      </c>
      <c r="BG1781" s="54" t="str">
        <f aca="false">IFERROR(VLOOKUP(I1781,Dados!$AC$27:$AD$43,2,0),IF(B1781="","",IF(D1781&lt;&gt;"MT",IF(AND(AC1781="SIM",Y1781="Revenda"),"2403",IF(AND(AC1781="SIM",Y1781="Consumo"),"2407",IF(AND(AC1781="NÃO",Y1781="Revenda"),"2102",IF(AND(AC1781="NÃO",Y1781="Consumo"),"2556",)))),REPLACE(I1781,1,1,1))))</f>
        <v/>
      </c>
    </row>
    <row r="1782" customFormat="false" ht="12.8" hidden="false" customHeight="true" outlineLevel="0" collapsed="false">
      <c r="Y1782" s="45"/>
      <c r="Z1782" s="46" t="str">
        <f aca="false">IF(B1782="","",(IFERROR(VLOOKUP(H1782,Dados!A$3:B$15000,2,0),"Não Encontrado")))</f>
        <v/>
      </c>
      <c r="AA1782" s="46" t="str">
        <f aca="false">IF(B1782="","",(IFERROR(VLOOKUP(G1782,Dados!C$3:E$15000,3,0),"Não Encontrado")))</f>
        <v/>
      </c>
      <c r="AB1782" s="46" t="str">
        <f aca="false">IFERROR(IF(Z1782&lt;&gt;"Não Encontrado",Z1782,IF(AA1782&lt;&gt;"Não Encontrado",AA1782,"")),"")</f>
        <v/>
      </c>
      <c r="AC1782" s="45" t="str">
        <f aca="false">IF(B1782="","",IF(AB1782="","NÃO","SIM"))</f>
        <v/>
      </c>
      <c r="AD1782" s="45" t="str">
        <f aca="false">IFERROR(VLOOKUP(G1782,Dados!$P$3:$R$500,3,0),"")</f>
        <v/>
      </c>
      <c r="AE1782" s="45" t="str">
        <f aca="false">IFERROR(VLOOKUP(G1782,Dados!$K$3:$L$500,2,0),"")</f>
        <v/>
      </c>
      <c r="AF1782" s="45" t="str">
        <f aca="false">IFERROR(VLOOKUP(G1782,Dados!$M$3:$N$500,2,0),"")</f>
        <v/>
      </c>
      <c r="AG1782" s="45" t="str">
        <f aca="false">IF(F1782="","",IF(AND(AD1782="",AE1782="",AF1782=""),"-",IF(AND(AD1782="BIT",AE1782="",AF1782=""),"BIT",IF(AND(AE1782="ANEXO I",AD1782="",AF1782=""),"ANEXO I",IF(AND(AF1782="ANEXO II",AD1782="",AE1782=""),"ANEXO II","Escolher")))))</f>
        <v/>
      </c>
      <c r="AH1782" s="45" t="str">
        <f aca="false">IF(AG1782&lt;&gt;"Pneus","",IFERROR(VLOOKUP(R1782,Dados!$X$2:$Z$5,3,0)*(AI1782-Q1782),VLOOKUP(D1782,Dados!$X$7:$Z$33,3,0)*(AI1782-Q1782)))</f>
        <v/>
      </c>
      <c r="AI1782" s="47" t="str">
        <f aca="false">IF(B1782="","",P1782+Q1782+O1782+M1782+L1782-N1782)</f>
        <v/>
      </c>
      <c r="AJ1782" s="48" t="str">
        <f aca="false">IFERROR(IF(AND(AC1782="SIM",AG1782="-",Y1782="REVENDA"),(AB1782/1+1)*AI1782,IF(AND(AC1782="SIM",AG1782="Pneus",Y1782="REVENDA"),(AB1782/1+1)*(AI1782-AH1782),"")),"")</f>
        <v/>
      </c>
      <c r="AK1782" s="48" t="str">
        <f aca="false">IF(AJ1782="","",AJ1782*17%)</f>
        <v/>
      </c>
      <c r="AL1782" s="48" t="str">
        <f aca="false">IFERROR(IF(AC1782="NÃO","",IF(AK1782="","",IF(E1782="Simples Nacional",BF1782,IF(T1782=0.12,U1782*0.5833337002,IF(T1782=0,AI1782*0.07,U1782))))),"")</f>
        <v/>
      </c>
      <c r="AM1782" s="47" t="str">
        <f aca="false">IFERROR(IF(AC1782="NÃO","",IF(OR(AG1782="-",AG1782="Pneus"),AK1782-AL1782,"")),"")</f>
        <v/>
      </c>
      <c r="AN1782" s="48" t="str">
        <f aca="false">IF(AND(Y1782="REVENDA",AC1782="SIM",AG1782="BIT"),((AB1782/1+1)*AI1782)*0.4117,"")</f>
        <v/>
      </c>
      <c r="AO1782" s="48" t="str">
        <f aca="false">IF(AN1782="","",AN1782*17%)</f>
        <v/>
      </c>
      <c r="AP1782" s="49" t="str">
        <f aca="false">IF(AN1782="","",IF(T1782=0.12,(U1782*0.4117)*0.4117,IF(T1782=0,(AI1782*0.07)*0.4117,U1782*0.4117)))</f>
        <v/>
      </c>
      <c r="AQ1782" s="47" t="str">
        <f aca="false">IF(AN1782="","",AO1782-AP1782)</f>
        <v/>
      </c>
      <c r="AR1782" s="50" t="str">
        <f aca="false">IFERROR(IF(AND(AC1782="SIM",Y1782="REVENDA",LEFT(AG1782,5)="ANEXO")*OR(AE1782="ANEXO I",AF1782="ANEXO II"),VLOOKUP(H1782,Dados!G:I,2,0),""),"INSERIR MVA")</f>
        <v/>
      </c>
      <c r="AS1782" s="48" t="str">
        <f aca="false">IF(LEFT(AG1782,5)="ANEXO",VLOOKUP(AG1782,Dados!$X$111:$Z$112,2,0)*(AI1782-Q1782),"")</f>
        <v/>
      </c>
      <c r="AT1782" s="48" t="str">
        <f aca="false">IFERROR(IF(AR1782="","",(AI1782*AR1782)+AI1782),"INSERIR MVA")</f>
        <v/>
      </c>
      <c r="AU1782" s="48" t="str">
        <f aca="false">IF(AT1782="","",IF(AY1782=0.04,U1782,AS1782*AY1782))</f>
        <v/>
      </c>
      <c r="AV1782" s="47" t="str">
        <f aca="false">IFERROR(IF(AU1782="","",(VLOOKUP(AG1782,Dados!$X$111:$Z$112,3,0)*AT1782*0.17)),"INSERIR MVA")</f>
        <v/>
      </c>
      <c r="AW1782" s="47" t="str">
        <f aca="false">IFERROR(IF(AR1782="","",AV1782-AU1782),"")</f>
        <v/>
      </c>
      <c r="AX1782" s="51" t="str">
        <f aca="false">IFERROR(IF(AC1782="NÃO","",IF(AM1782&lt;&gt;"",AM1782-W1782,IF(AQ1782&lt;&gt;"",AQ1782-W1782,IF(AW1782&lt;&gt;"",AW1782-W1782,"")))),"")</f>
        <v/>
      </c>
      <c r="AY1782" s="46" t="str">
        <f aca="false">IFERROR(IF(ISNA(VLOOKUP(R1782,Dados!$X$2:$Y$5,2,0)),VLOOKUP(D1782,Dados!$X$7:$Y$33,2,0),VLOOKUP(R1782,Dados!$X$2:$Y$5,2,0)),"")</f>
        <v/>
      </c>
      <c r="AZ1782" s="52" t="str">
        <f aca="false">IF(C1782="","",IF(AND(Y1782="CONSUMO",AC1782="NÃO")*OR(AG1782="-",AG1782="BIT"),IF(E1782&lt;&gt;"",(AI1782-(P1782+L1782-N1782+Q1782)*AY1782)/0.83),""))</f>
        <v/>
      </c>
      <c r="BA1782" s="51" t="str">
        <f aca="false">IF(AZ1782="","",AZ1782*0.17-((P1782+L1782-N1782+Q1782)*AY1782))</f>
        <v/>
      </c>
      <c r="BB1782" s="51" t="str">
        <f aca="false">IF(AND(Y1782="CONSUMO",AG1782="ANEXO I",AY1782&gt;4%),(AI1782-(P1782+L1782-N1782+Q1782)*0.0514)/0.83*(0.5177)*(0.17)-AI1782*0.0514,IF(AND(Y1782="CONSUMO",AG1782="ANEXO II",AY1782&gt;4%),(AI1782-(P1782+L1782-N1782+Q1782)*0.041)/0.83*(0.3295)*(0.17)-AI1782*0.041,IF(AND(Y1782="CONSUMO",AG1782="ANEXO I",AY1782=4%),(AI1782-(P1782+L1782-N1782+Q1782)*0.04)/0.83*(0.5177)*(0.17)-AI1782*0.04,IF(AND(Y1782="CONSUMO",AG1782="ANEXO II",AY1782=4%),(AI1782-(P1782+L1782-N1782+Q1782)*0.04)/0.83*(0.3295)*(0.17)-AI1782*0.04,""))))</f>
        <v/>
      </c>
      <c r="BC1782" s="51" t="str">
        <f aca="false">IF(C1782="","",IF(AND(Y1782="CONSUMO",AC1782="SIM")*OR(AG1782="-",AG1782="BIT"),IF(E1782&lt;&gt;"",(AI1782-(P1782+L1782-N1782+Q1782)*AY1782)/0.83),""))</f>
        <v/>
      </c>
      <c r="BD1782" s="51" t="str">
        <f aca="false">IF(BC1782="","",BC1782*0.17)</f>
        <v/>
      </c>
      <c r="BE1782" s="51" t="str">
        <f aca="false">IF(I1782=6908,0,IF(BC1782="","",BD1782-((P1782+L1782-N1782+Q1782)*AY1782)))</f>
        <v/>
      </c>
      <c r="BF1782" s="53" t="str">
        <f aca="false">IF(B1782="","",IF(OR(B1782="",E1782="Regime Normal"),0,(AI1782-Q1782)*VLOOKUP(R1782,Dados!$X$98:$Y$108,2,0)))</f>
        <v/>
      </c>
      <c r="BG1782" s="54" t="str">
        <f aca="false">IFERROR(VLOOKUP(I1782,Dados!$AC$27:$AD$43,2,0),IF(B1782="","",IF(D1782&lt;&gt;"MT",IF(AND(AC1782="SIM",Y1782="Revenda"),"2403",IF(AND(AC1782="SIM",Y1782="Consumo"),"2407",IF(AND(AC1782="NÃO",Y1782="Revenda"),"2102",IF(AND(AC1782="NÃO",Y1782="Consumo"),"2556",)))),REPLACE(I1782,1,1,1))))</f>
        <v/>
      </c>
    </row>
    <row r="1783" customFormat="false" ht="12.8" hidden="false" customHeight="true" outlineLevel="0" collapsed="false">
      <c r="Y1783" s="45"/>
      <c r="Z1783" s="46" t="str">
        <f aca="false">IF(B1783="","",(IFERROR(VLOOKUP(H1783,Dados!A$3:B$15000,2,0),"Não Encontrado")))</f>
        <v/>
      </c>
      <c r="AA1783" s="46" t="str">
        <f aca="false">IF(B1783="","",(IFERROR(VLOOKUP(G1783,Dados!C$3:E$15000,3,0),"Não Encontrado")))</f>
        <v/>
      </c>
      <c r="AB1783" s="46" t="str">
        <f aca="false">IFERROR(IF(Z1783&lt;&gt;"Não Encontrado",Z1783,IF(AA1783&lt;&gt;"Não Encontrado",AA1783,"")),"")</f>
        <v/>
      </c>
      <c r="AC1783" s="45" t="str">
        <f aca="false">IF(B1783="","",IF(AB1783="","NÃO","SIM"))</f>
        <v/>
      </c>
      <c r="AD1783" s="45" t="str">
        <f aca="false">IFERROR(VLOOKUP(G1783,Dados!$P$3:$R$500,3,0),"")</f>
        <v/>
      </c>
      <c r="AE1783" s="45" t="str">
        <f aca="false">IFERROR(VLOOKUP(G1783,Dados!$K$3:$L$500,2,0),"")</f>
        <v/>
      </c>
      <c r="AF1783" s="45" t="str">
        <f aca="false">IFERROR(VLOOKUP(G1783,Dados!$M$3:$N$500,2,0),"")</f>
        <v/>
      </c>
      <c r="AG1783" s="45" t="str">
        <f aca="false">IF(F1783="","",IF(AND(AD1783="",AE1783="",AF1783=""),"-",IF(AND(AD1783="BIT",AE1783="",AF1783=""),"BIT",IF(AND(AE1783="ANEXO I",AD1783="",AF1783=""),"ANEXO I",IF(AND(AF1783="ANEXO II",AD1783="",AE1783=""),"ANEXO II","Escolher")))))</f>
        <v/>
      </c>
      <c r="AH1783" s="45" t="str">
        <f aca="false">IF(AG1783&lt;&gt;"Pneus","",IFERROR(VLOOKUP(R1783,Dados!$X$2:$Z$5,3,0)*(AI1783-Q1783),VLOOKUP(D1783,Dados!$X$7:$Z$33,3,0)*(AI1783-Q1783)))</f>
        <v/>
      </c>
      <c r="AI1783" s="47" t="str">
        <f aca="false">IF(B1783="","",P1783+Q1783+O1783+M1783+L1783-N1783)</f>
        <v/>
      </c>
      <c r="AJ1783" s="48" t="str">
        <f aca="false">IFERROR(IF(AND(AC1783="SIM",AG1783="-",Y1783="REVENDA"),(AB1783/1+1)*AI1783,IF(AND(AC1783="SIM",AG1783="Pneus",Y1783="REVENDA"),(AB1783/1+1)*(AI1783-AH1783),"")),"")</f>
        <v/>
      </c>
      <c r="AK1783" s="48" t="str">
        <f aca="false">IF(AJ1783="","",AJ1783*17%)</f>
        <v/>
      </c>
      <c r="AL1783" s="48" t="str">
        <f aca="false">IFERROR(IF(AC1783="NÃO","",IF(AK1783="","",IF(E1783="Simples Nacional",BF1783,IF(T1783=0.12,U1783*0.5833337002,IF(T1783=0,AI1783*0.07,U1783))))),"")</f>
        <v/>
      </c>
      <c r="AM1783" s="47" t="str">
        <f aca="false">IFERROR(IF(AC1783="NÃO","",IF(OR(AG1783="-",AG1783="Pneus"),AK1783-AL1783,"")),"")</f>
        <v/>
      </c>
      <c r="AN1783" s="48" t="str">
        <f aca="false">IF(AND(Y1783="REVENDA",AC1783="SIM",AG1783="BIT"),((AB1783/1+1)*AI1783)*0.4117,"")</f>
        <v/>
      </c>
      <c r="AO1783" s="48" t="str">
        <f aca="false">IF(AN1783="","",AN1783*17%)</f>
        <v/>
      </c>
      <c r="AP1783" s="49" t="str">
        <f aca="false">IF(AN1783="","",IF(T1783=0.12,(U1783*0.4117)*0.4117,IF(T1783=0,(AI1783*0.07)*0.4117,U1783*0.4117)))</f>
        <v/>
      </c>
      <c r="AQ1783" s="47" t="str">
        <f aca="false">IF(AN1783="","",AO1783-AP1783)</f>
        <v/>
      </c>
      <c r="AR1783" s="50" t="str">
        <f aca="false">IFERROR(IF(AND(AC1783="SIM",Y1783="REVENDA",LEFT(AG1783,5)="ANEXO")*OR(AE1783="ANEXO I",AF1783="ANEXO II"),VLOOKUP(H1783,Dados!G:I,2,0),""),"INSERIR MVA")</f>
        <v/>
      </c>
      <c r="AS1783" s="48" t="str">
        <f aca="false">IF(LEFT(AG1783,5)="ANEXO",VLOOKUP(AG1783,Dados!$X$111:$Z$112,2,0)*(AI1783-Q1783),"")</f>
        <v/>
      </c>
      <c r="AT1783" s="48" t="str">
        <f aca="false">IFERROR(IF(AR1783="","",(AI1783*AR1783)+AI1783),"INSERIR MVA")</f>
        <v/>
      </c>
      <c r="AU1783" s="48" t="str">
        <f aca="false">IF(AT1783="","",IF(AY1783=0.04,U1783,AS1783*AY1783))</f>
        <v/>
      </c>
      <c r="AV1783" s="47" t="str">
        <f aca="false">IFERROR(IF(AU1783="","",(VLOOKUP(AG1783,Dados!$X$111:$Z$112,3,0)*AT1783*0.17)),"INSERIR MVA")</f>
        <v/>
      </c>
      <c r="AW1783" s="47" t="str">
        <f aca="false">IFERROR(IF(AR1783="","",AV1783-AU1783),"")</f>
        <v/>
      </c>
      <c r="AX1783" s="51" t="str">
        <f aca="false">IFERROR(IF(AC1783="NÃO","",IF(AM1783&lt;&gt;"",AM1783-W1783,IF(AQ1783&lt;&gt;"",AQ1783-W1783,IF(AW1783&lt;&gt;"",AW1783-W1783,"")))),"")</f>
        <v/>
      </c>
      <c r="AY1783" s="46" t="str">
        <f aca="false">IFERROR(IF(ISNA(VLOOKUP(R1783,Dados!$X$2:$Y$5,2,0)),VLOOKUP(D1783,Dados!$X$7:$Y$33,2,0),VLOOKUP(R1783,Dados!$X$2:$Y$5,2,0)),"")</f>
        <v/>
      </c>
      <c r="AZ1783" s="52" t="str">
        <f aca="false">IF(C1783="","",IF(AND(Y1783="CONSUMO",AC1783="NÃO")*OR(AG1783="-",AG1783="BIT"),IF(E1783&lt;&gt;"",(AI1783-(P1783+L1783-N1783+Q1783)*AY1783)/0.83),""))</f>
        <v/>
      </c>
      <c r="BA1783" s="51" t="str">
        <f aca="false">IF(AZ1783="","",AZ1783*0.17-((P1783+L1783-N1783+Q1783)*AY1783))</f>
        <v/>
      </c>
      <c r="BB1783" s="51" t="str">
        <f aca="false">IF(AND(Y1783="CONSUMO",AG1783="ANEXO I",AY1783&gt;4%),(AI1783-(P1783+L1783-N1783+Q1783)*0.0514)/0.83*(0.5177)*(0.17)-AI1783*0.0514,IF(AND(Y1783="CONSUMO",AG1783="ANEXO II",AY1783&gt;4%),(AI1783-(P1783+L1783-N1783+Q1783)*0.041)/0.83*(0.3295)*(0.17)-AI1783*0.041,IF(AND(Y1783="CONSUMO",AG1783="ANEXO I",AY1783=4%),(AI1783-(P1783+L1783-N1783+Q1783)*0.04)/0.83*(0.5177)*(0.17)-AI1783*0.04,IF(AND(Y1783="CONSUMO",AG1783="ANEXO II",AY1783=4%),(AI1783-(P1783+L1783-N1783+Q1783)*0.04)/0.83*(0.3295)*(0.17)-AI1783*0.04,""))))</f>
        <v/>
      </c>
      <c r="BC1783" s="51" t="str">
        <f aca="false">IF(C1783="","",IF(AND(Y1783="CONSUMO",AC1783="SIM")*OR(AG1783="-",AG1783="BIT"),IF(E1783&lt;&gt;"",(AI1783-(P1783+L1783-N1783+Q1783)*AY1783)/0.83),""))</f>
        <v/>
      </c>
      <c r="BD1783" s="51" t="str">
        <f aca="false">IF(BC1783="","",BC1783*0.17)</f>
        <v/>
      </c>
      <c r="BE1783" s="51" t="str">
        <f aca="false">IF(I1783=6908,0,IF(BC1783="","",BD1783-((P1783+L1783-N1783+Q1783)*AY1783)))</f>
        <v/>
      </c>
      <c r="BF1783" s="53" t="str">
        <f aca="false">IF(B1783="","",IF(OR(B1783="",E1783="Regime Normal"),0,(AI1783-Q1783)*VLOOKUP(R1783,Dados!$X$98:$Y$108,2,0)))</f>
        <v/>
      </c>
      <c r="BG1783" s="54" t="str">
        <f aca="false">IFERROR(VLOOKUP(I1783,Dados!$AC$27:$AD$43,2,0),IF(B1783="","",IF(D1783&lt;&gt;"MT",IF(AND(AC1783="SIM",Y1783="Revenda"),"2403",IF(AND(AC1783="SIM",Y1783="Consumo"),"2407",IF(AND(AC1783="NÃO",Y1783="Revenda"),"2102",IF(AND(AC1783="NÃO",Y1783="Consumo"),"2556",)))),REPLACE(I1783,1,1,1))))</f>
        <v/>
      </c>
    </row>
    <row r="1784" customFormat="false" ht="12.8" hidden="false" customHeight="true" outlineLevel="0" collapsed="false">
      <c r="Y1784" s="45"/>
      <c r="Z1784" s="46" t="str">
        <f aca="false">IF(B1784="","",(IFERROR(VLOOKUP(H1784,Dados!A$3:B$15000,2,0),"Não Encontrado")))</f>
        <v/>
      </c>
      <c r="AA1784" s="46" t="str">
        <f aca="false">IF(B1784="","",(IFERROR(VLOOKUP(G1784,Dados!C$3:E$15000,3,0),"Não Encontrado")))</f>
        <v/>
      </c>
      <c r="AB1784" s="46" t="str">
        <f aca="false">IFERROR(IF(Z1784&lt;&gt;"Não Encontrado",Z1784,IF(AA1784&lt;&gt;"Não Encontrado",AA1784,"")),"")</f>
        <v/>
      </c>
      <c r="AC1784" s="45" t="str">
        <f aca="false">IF(B1784="","",IF(AB1784="","NÃO","SIM"))</f>
        <v/>
      </c>
      <c r="AD1784" s="45" t="str">
        <f aca="false">IFERROR(VLOOKUP(G1784,Dados!$P$3:$R$500,3,0),"")</f>
        <v/>
      </c>
      <c r="AE1784" s="45" t="str">
        <f aca="false">IFERROR(VLOOKUP(G1784,Dados!$K$3:$L$500,2,0),"")</f>
        <v/>
      </c>
      <c r="AF1784" s="45" t="str">
        <f aca="false">IFERROR(VLOOKUP(G1784,Dados!$M$3:$N$500,2,0),"")</f>
        <v/>
      </c>
      <c r="AG1784" s="45" t="str">
        <f aca="false">IF(F1784="","",IF(AND(AD1784="",AE1784="",AF1784=""),"-",IF(AND(AD1784="BIT",AE1784="",AF1784=""),"BIT",IF(AND(AE1784="ANEXO I",AD1784="",AF1784=""),"ANEXO I",IF(AND(AF1784="ANEXO II",AD1784="",AE1784=""),"ANEXO II","Escolher")))))</f>
        <v/>
      </c>
      <c r="AH1784" s="45" t="str">
        <f aca="false">IF(AG1784&lt;&gt;"Pneus","",IFERROR(VLOOKUP(R1784,Dados!$X$2:$Z$5,3,0)*(AI1784-Q1784),VLOOKUP(D1784,Dados!$X$7:$Z$33,3,0)*(AI1784-Q1784)))</f>
        <v/>
      </c>
      <c r="AI1784" s="47" t="str">
        <f aca="false">IF(B1784="","",P1784+Q1784+O1784+M1784+L1784-N1784)</f>
        <v/>
      </c>
      <c r="AJ1784" s="48" t="str">
        <f aca="false">IFERROR(IF(AND(AC1784="SIM",AG1784="-",Y1784="REVENDA"),(AB1784/1+1)*AI1784,IF(AND(AC1784="SIM",AG1784="Pneus",Y1784="REVENDA"),(AB1784/1+1)*(AI1784-AH1784),"")),"")</f>
        <v/>
      </c>
      <c r="AK1784" s="48" t="str">
        <f aca="false">IF(AJ1784="","",AJ1784*17%)</f>
        <v/>
      </c>
      <c r="AL1784" s="48" t="str">
        <f aca="false">IFERROR(IF(AC1784="NÃO","",IF(AK1784="","",IF(E1784="Simples Nacional",BF1784,IF(T1784=0.12,U1784*0.5833337002,IF(T1784=0,AI1784*0.07,U1784))))),"")</f>
        <v/>
      </c>
      <c r="AM1784" s="47" t="str">
        <f aca="false">IFERROR(IF(AC1784="NÃO","",IF(OR(AG1784="-",AG1784="Pneus"),AK1784-AL1784,"")),"")</f>
        <v/>
      </c>
      <c r="AN1784" s="48" t="str">
        <f aca="false">IF(AND(Y1784="REVENDA",AC1784="SIM",AG1784="BIT"),((AB1784/1+1)*AI1784)*0.4117,"")</f>
        <v/>
      </c>
      <c r="AO1784" s="48" t="str">
        <f aca="false">IF(AN1784="","",AN1784*17%)</f>
        <v/>
      </c>
      <c r="AP1784" s="49" t="str">
        <f aca="false">IF(AN1784="","",IF(T1784=0.12,(U1784*0.4117)*0.4117,IF(T1784=0,(AI1784*0.07)*0.4117,U1784*0.4117)))</f>
        <v/>
      </c>
      <c r="AQ1784" s="47" t="str">
        <f aca="false">IF(AN1784="","",AO1784-AP1784)</f>
        <v/>
      </c>
      <c r="AR1784" s="50" t="str">
        <f aca="false">IFERROR(IF(AND(AC1784="SIM",Y1784="REVENDA",LEFT(AG1784,5)="ANEXO")*OR(AE1784="ANEXO I",AF1784="ANEXO II"),VLOOKUP(H1784,Dados!G:I,2,0),""),"INSERIR MVA")</f>
        <v/>
      </c>
      <c r="AS1784" s="48" t="str">
        <f aca="false">IF(LEFT(AG1784,5)="ANEXO",VLOOKUP(AG1784,Dados!$X$111:$Z$112,2,0)*(AI1784-Q1784),"")</f>
        <v/>
      </c>
      <c r="AT1784" s="48" t="str">
        <f aca="false">IFERROR(IF(AR1784="","",(AI1784*AR1784)+AI1784),"INSERIR MVA")</f>
        <v/>
      </c>
      <c r="AU1784" s="48" t="str">
        <f aca="false">IF(AT1784="","",IF(AY1784=0.04,U1784,AS1784*AY1784))</f>
        <v/>
      </c>
      <c r="AV1784" s="47" t="str">
        <f aca="false">IFERROR(IF(AU1784="","",(VLOOKUP(AG1784,Dados!$X$111:$Z$112,3,0)*AT1784*0.17)),"INSERIR MVA")</f>
        <v/>
      </c>
      <c r="AW1784" s="47" t="str">
        <f aca="false">IFERROR(IF(AR1784="","",AV1784-AU1784),"")</f>
        <v/>
      </c>
      <c r="AX1784" s="51" t="str">
        <f aca="false">IFERROR(IF(AC1784="NÃO","",IF(AM1784&lt;&gt;"",AM1784-W1784,IF(AQ1784&lt;&gt;"",AQ1784-W1784,IF(AW1784&lt;&gt;"",AW1784-W1784,"")))),"")</f>
        <v/>
      </c>
      <c r="AY1784" s="46" t="str">
        <f aca="false">IFERROR(IF(ISNA(VLOOKUP(R1784,Dados!$X$2:$Y$5,2,0)),VLOOKUP(D1784,Dados!$X$7:$Y$33,2,0),VLOOKUP(R1784,Dados!$X$2:$Y$5,2,0)),"")</f>
        <v/>
      </c>
      <c r="AZ1784" s="52" t="str">
        <f aca="false">IF(C1784="","",IF(AND(Y1784="CONSUMO",AC1784="NÃO")*OR(AG1784="-",AG1784="BIT"),IF(E1784&lt;&gt;"",(AI1784-(P1784+L1784-N1784+Q1784)*AY1784)/0.83),""))</f>
        <v/>
      </c>
      <c r="BA1784" s="51" t="str">
        <f aca="false">IF(AZ1784="","",AZ1784*0.17-((P1784+L1784-N1784+Q1784)*AY1784))</f>
        <v/>
      </c>
      <c r="BB1784" s="51" t="str">
        <f aca="false">IF(AND(Y1784="CONSUMO",AG1784="ANEXO I",AY1784&gt;4%),(AI1784-(P1784+L1784-N1784+Q1784)*0.0514)/0.83*(0.5177)*(0.17)-AI1784*0.0514,IF(AND(Y1784="CONSUMO",AG1784="ANEXO II",AY1784&gt;4%),(AI1784-(P1784+L1784-N1784+Q1784)*0.041)/0.83*(0.3295)*(0.17)-AI1784*0.041,IF(AND(Y1784="CONSUMO",AG1784="ANEXO I",AY1784=4%),(AI1784-(P1784+L1784-N1784+Q1784)*0.04)/0.83*(0.5177)*(0.17)-AI1784*0.04,IF(AND(Y1784="CONSUMO",AG1784="ANEXO II",AY1784=4%),(AI1784-(P1784+L1784-N1784+Q1784)*0.04)/0.83*(0.3295)*(0.17)-AI1784*0.04,""))))</f>
        <v/>
      </c>
      <c r="BC1784" s="51" t="str">
        <f aca="false">IF(C1784="","",IF(AND(Y1784="CONSUMO",AC1784="SIM")*OR(AG1784="-",AG1784="BIT"),IF(E1784&lt;&gt;"",(AI1784-(P1784+L1784-N1784+Q1784)*AY1784)/0.83),""))</f>
        <v/>
      </c>
      <c r="BD1784" s="51" t="str">
        <f aca="false">IF(BC1784="","",BC1784*0.17)</f>
        <v/>
      </c>
      <c r="BE1784" s="51" t="str">
        <f aca="false">IF(I1784=6908,0,IF(BC1784="","",BD1784-((P1784+L1784-N1784+Q1784)*AY1784)))</f>
        <v/>
      </c>
      <c r="BF1784" s="53" t="str">
        <f aca="false">IF(B1784="","",IF(OR(B1784="",E1784="Regime Normal"),0,(AI1784-Q1784)*VLOOKUP(R1784,Dados!$X$98:$Y$108,2,0)))</f>
        <v/>
      </c>
      <c r="BG1784" s="54" t="str">
        <f aca="false">IFERROR(VLOOKUP(I1784,Dados!$AC$27:$AD$43,2,0),IF(B1784="","",IF(D1784&lt;&gt;"MT",IF(AND(AC1784="SIM",Y1784="Revenda"),"2403",IF(AND(AC1784="SIM",Y1784="Consumo"),"2407",IF(AND(AC1784="NÃO",Y1784="Revenda"),"2102",IF(AND(AC1784="NÃO",Y1784="Consumo"),"2556",)))),REPLACE(I1784,1,1,1))))</f>
        <v/>
      </c>
    </row>
    <row r="1785" customFormat="false" ht="12.8" hidden="false" customHeight="true" outlineLevel="0" collapsed="false">
      <c r="Y1785" s="45"/>
      <c r="Z1785" s="46" t="str">
        <f aca="false">IF(B1785="","",(IFERROR(VLOOKUP(H1785,Dados!A$3:B$15000,2,0),"Não Encontrado")))</f>
        <v/>
      </c>
      <c r="AA1785" s="46" t="str">
        <f aca="false">IF(B1785="","",(IFERROR(VLOOKUP(G1785,Dados!C$3:E$15000,3,0),"Não Encontrado")))</f>
        <v/>
      </c>
      <c r="AB1785" s="46" t="str">
        <f aca="false">IFERROR(IF(Z1785&lt;&gt;"Não Encontrado",Z1785,IF(AA1785&lt;&gt;"Não Encontrado",AA1785,"")),"")</f>
        <v/>
      </c>
      <c r="AC1785" s="45" t="str">
        <f aca="false">IF(B1785="","",IF(AB1785="","NÃO","SIM"))</f>
        <v/>
      </c>
      <c r="AD1785" s="45" t="str">
        <f aca="false">IFERROR(VLOOKUP(G1785,Dados!$P$3:$R$500,3,0),"")</f>
        <v/>
      </c>
      <c r="AE1785" s="45" t="str">
        <f aca="false">IFERROR(VLOOKUP(G1785,Dados!$K$3:$L$500,2,0),"")</f>
        <v/>
      </c>
      <c r="AF1785" s="45" t="str">
        <f aca="false">IFERROR(VLOOKUP(G1785,Dados!$M$3:$N$500,2,0),"")</f>
        <v/>
      </c>
      <c r="AG1785" s="45" t="str">
        <f aca="false">IF(F1785="","",IF(AND(AD1785="",AE1785="",AF1785=""),"-",IF(AND(AD1785="BIT",AE1785="",AF1785=""),"BIT",IF(AND(AE1785="ANEXO I",AD1785="",AF1785=""),"ANEXO I",IF(AND(AF1785="ANEXO II",AD1785="",AE1785=""),"ANEXO II","Escolher")))))</f>
        <v/>
      </c>
      <c r="AH1785" s="45" t="str">
        <f aca="false">IF(AG1785&lt;&gt;"Pneus","",IFERROR(VLOOKUP(R1785,Dados!$X$2:$Z$5,3,0)*(AI1785-Q1785),VLOOKUP(D1785,Dados!$X$7:$Z$33,3,0)*(AI1785-Q1785)))</f>
        <v/>
      </c>
      <c r="AI1785" s="47" t="str">
        <f aca="false">IF(B1785="","",P1785+Q1785+O1785+M1785+L1785-N1785)</f>
        <v/>
      </c>
      <c r="AJ1785" s="48" t="str">
        <f aca="false">IFERROR(IF(AND(AC1785="SIM",AG1785="-",Y1785="REVENDA"),(AB1785/1+1)*AI1785,IF(AND(AC1785="SIM",AG1785="Pneus",Y1785="REVENDA"),(AB1785/1+1)*(AI1785-AH1785),"")),"")</f>
        <v/>
      </c>
      <c r="AK1785" s="48" t="str">
        <f aca="false">IF(AJ1785="","",AJ1785*17%)</f>
        <v/>
      </c>
      <c r="AL1785" s="48" t="str">
        <f aca="false">IFERROR(IF(AC1785="NÃO","",IF(AK1785="","",IF(E1785="Simples Nacional",BF1785,IF(T1785=0.12,U1785*0.5833337002,IF(T1785=0,AI1785*0.07,U1785))))),"")</f>
        <v/>
      </c>
      <c r="AM1785" s="47" t="str">
        <f aca="false">IFERROR(IF(AC1785="NÃO","",IF(OR(AG1785="-",AG1785="Pneus"),AK1785-AL1785,"")),"")</f>
        <v/>
      </c>
      <c r="AN1785" s="48" t="str">
        <f aca="false">IF(AND(Y1785="REVENDA",AC1785="SIM",AG1785="BIT"),((AB1785/1+1)*AI1785)*0.4117,"")</f>
        <v/>
      </c>
      <c r="AO1785" s="48" t="str">
        <f aca="false">IF(AN1785="","",AN1785*17%)</f>
        <v/>
      </c>
      <c r="AP1785" s="49" t="str">
        <f aca="false">IF(AN1785="","",IF(T1785=0.12,(U1785*0.4117)*0.4117,IF(T1785=0,(AI1785*0.07)*0.4117,U1785*0.4117)))</f>
        <v/>
      </c>
      <c r="AQ1785" s="47" t="str">
        <f aca="false">IF(AN1785="","",AO1785-AP1785)</f>
        <v/>
      </c>
      <c r="AR1785" s="50" t="str">
        <f aca="false">IFERROR(IF(AND(AC1785="SIM",Y1785="REVENDA",LEFT(AG1785,5)="ANEXO")*OR(AE1785="ANEXO I",AF1785="ANEXO II"),VLOOKUP(H1785,Dados!G:I,2,0),""),"INSERIR MVA")</f>
        <v/>
      </c>
      <c r="AS1785" s="48" t="str">
        <f aca="false">IF(LEFT(AG1785,5)="ANEXO",VLOOKUP(AG1785,Dados!$X$111:$Z$112,2,0)*(AI1785-Q1785),"")</f>
        <v/>
      </c>
      <c r="AT1785" s="48" t="str">
        <f aca="false">IFERROR(IF(AR1785="","",(AI1785*AR1785)+AI1785),"INSERIR MVA")</f>
        <v/>
      </c>
      <c r="AU1785" s="48" t="str">
        <f aca="false">IF(AT1785="","",IF(AY1785=0.04,U1785,AS1785*AY1785))</f>
        <v/>
      </c>
      <c r="AV1785" s="47" t="str">
        <f aca="false">IFERROR(IF(AU1785="","",(VLOOKUP(AG1785,Dados!$X$111:$Z$112,3,0)*AT1785*0.17)),"INSERIR MVA")</f>
        <v/>
      </c>
      <c r="AW1785" s="47" t="str">
        <f aca="false">IFERROR(IF(AR1785="","",AV1785-AU1785),"")</f>
        <v/>
      </c>
      <c r="AX1785" s="51" t="str">
        <f aca="false">IFERROR(IF(AC1785="NÃO","",IF(AM1785&lt;&gt;"",AM1785-W1785,IF(AQ1785&lt;&gt;"",AQ1785-W1785,IF(AW1785&lt;&gt;"",AW1785-W1785,"")))),"")</f>
        <v/>
      </c>
      <c r="AY1785" s="46" t="str">
        <f aca="false">IFERROR(IF(ISNA(VLOOKUP(R1785,Dados!$X$2:$Y$5,2,0)),VLOOKUP(D1785,Dados!$X$7:$Y$33,2,0),VLOOKUP(R1785,Dados!$X$2:$Y$5,2,0)),"")</f>
        <v/>
      </c>
      <c r="AZ1785" s="52" t="str">
        <f aca="false">IF(C1785="","",IF(AND(Y1785="CONSUMO",AC1785="NÃO")*OR(AG1785="-",AG1785="BIT"),IF(E1785&lt;&gt;"",(AI1785-(P1785+L1785-N1785+Q1785)*AY1785)/0.83),""))</f>
        <v/>
      </c>
      <c r="BA1785" s="51" t="str">
        <f aca="false">IF(AZ1785="","",AZ1785*0.17-((P1785+L1785-N1785+Q1785)*AY1785))</f>
        <v/>
      </c>
      <c r="BB1785" s="51" t="str">
        <f aca="false">IF(AND(Y1785="CONSUMO",AG1785="ANEXO I",AY1785&gt;4%),(AI1785-(P1785+L1785-N1785+Q1785)*0.0514)/0.83*(0.5177)*(0.17)-AI1785*0.0514,IF(AND(Y1785="CONSUMO",AG1785="ANEXO II",AY1785&gt;4%),(AI1785-(P1785+L1785-N1785+Q1785)*0.041)/0.83*(0.3295)*(0.17)-AI1785*0.041,IF(AND(Y1785="CONSUMO",AG1785="ANEXO I",AY1785=4%),(AI1785-(P1785+L1785-N1785+Q1785)*0.04)/0.83*(0.5177)*(0.17)-AI1785*0.04,IF(AND(Y1785="CONSUMO",AG1785="ANEXO II",AY1785=4%),(AI1785-(P1785+L1785-N1785+Q1785)*0.04)/0.83*(0.3295)*(0.17)-AI1785*0.04,""))))</f>
        <v/>
      </c>
      <c r="BC1785" s="51" t="str">
        <f aca="false">IF(C1785="","",IF(AND(Y1785="CONSUMO",AC1785="SIM")*OR(AG1785="-",AG1785="BIT"),IF(E1785&lt;&gt;"",(AI1785-(P1785+L1785-N1785+Q1785)*AY1785)/0.83),""))</f>
        <v/>
      </c>
      <c r="BD1785" s="51" t="str">
        <f aca="false">IF(BC1785="","",BC1785*0.17)</f>
        <v/>
      </c>
      <c r="BE1785" s="51" t="str">
        <f aca="false">IF(I1785=6908,0,IF(BC1785="","",BD1785-((P1785+L1785-N1785+Q1785)*AY1785)))</f>
        <v/>
      </c>
      <c r="BF1785" s="53" t="str">
        <f aca="false">IF(B1785="","",IF(OR(B1785="",E1785="Regime Normal"),0,(AI1785-Q1785)*VLOOKUP(R1785,Dados!$X$98:$Y$108,2,0)))</f>
        <v/>
      </c>
      <c r="BG1785" s="54" t="str">
        <f aca="false">IFERROR(VLOOKUP(I1785,Dados!$AC$27:$AD$43,2,0),IF(B1785="","",IF(D1785&lt;&gt;"MT",IF(AND(AC1785="SIM",Y1785="Revenda"),"2403",IF(AND(AC1785="SIM",Y1785="Consumo"),"2407",IF(AND(AC1785="NÃO",Y1785="Revenda"),"2102",IF(AND(AC1785="NÃO",Y1785="Consumo"),"2556",)))),REPLACE(I1785,1,1,1))))</f>
        <v/>
      </c>
    </row>
    <row r="1786" customFormat="false" ht="12.8" hidden="false" customHeight="true" outlineLevel="0" collapsed="false">
      <c r="Y1786" s="45"/>
      <c r="Z1786" s="46" t="str">
        <f aca="false">IF(B1786="","",(IFERROR(VLOOKUP(H1786,Dados!A$3:B$15000,2,0),"Não Encontrado")))</f>
        <v/>
      </c>
      <c r="AA1786" s="46" t="str">
        <f aca="false">IF(B1786="","",(IFERROR(VLOOKUP(G1786,Dados!C$3:E$15000,3,0),"Não Encontrado")))</f>
        <v/>
      </c>
      <c r="AB1786" s="46" t="str">
        <f aca="false">IFERROR(IF(Z1786&lt;&gt;"Não Encontrado",Z1786,IF(AA1786&lt;&gt;"Não Encontrado",AA1786,"")),"")</f>
        <v/>
      </c>
      <c r="AC1786" s="45" t="str">
        <f aca="false">IF(B1786="","",IF(AB1786="","NÃO","SIM"))</f>
        <v/>
      </c>
      <c r="AD1786" s="45" t="str">
        <f aca="false">IFERROR(VLOOKUP(G1786,Dados!$P$3:$R$500,3,0),"")</f>
        <v/>
      </c>
      <c r="AE1786" s="45" t="str">
        <f aca="false">IFERROR(VLOOKUP(G1786,Dados!$K$3:$L$500,2,0),"")</f>
        <v/>
      </c>
      <c r="AF1786" s="45" t="str">
        <f aca="false">IFERROR(VLOOKUP(G1786,Dados!$M$3:$N$500,2,0),"")</f>
        <v/>
      </c>
      <c r="AG1786" s="45" t="str">
        <f aca="false">IF(F1786="","",IF(AND(AD1786="",AE1786="",AF1786=""),"-",IF(AND(AD1786="BIT",AE1786="",AF1786=""),"BIT",IF(AND(AE1786="ANEXO I",AD1786="",AF1786=""),"ANEXO I",IF(AND(AF1786="ANEXO II",AD1786="",AE1786=""),"ANEXO II","Escolher")))))</f>
        <v/>
      </c>
      <c r="AH1786" s="45" t="str">
        <f aca="false">IF(AG1786&lt;&gt;"Pneus","",IFERROR(VLOOKUP(R1786,Dados!$X$2:$Z$5,3,0)*(AI1786-Q1786),VLOOKUP(D1786,Dados!$X$7:$Z$33,3,0)*(AI1786-Q1786)))</f>
        <v/>
      </c>
      <c r="AI1786" s="47" t="str">
        <f aca="false">IF(B1786="","",P1786+Q1786+O1786+M1786+L1786-N1786)</f>
        <v/>
      </c>
      <c r="AJ1786" s="48" t="str">
        <f aca="false">IFERROR(IF(AND(AC1786="SIM",AG1786="-",Y1786="REVENDA"),(AB1786/1+1)*AI1786,IF(AND(AC1786="SIM",AG1786="Pneus",Y1786="REVENDA"),(AB1786/1+1)*(AI1786-AH1786),"")),"")</f>
        <v/>
      </c>
      <c r="AK1786" s="48" t="str">
        <f aca="false">IF(AJ1786="","",AJ1786*17%)</f>
        <v/>
      </c>
      <c r="AL1786" s="48" t="str">
        <f aca="false">IFERROR(IF(AC1786="NÃO","",IF(AK1786="","",IF(E1786="Simples Nacional",BF1786,IF(T1786=0.12,U1786*0.5833337002,IF(T1786=0,AI1786*0.07,U1786))))),"")</f>
        <v/>
      </c>
      <c r="AM1786" s="47" t="str">
        <f aca="false">IFERROR(IF(AC1786="NÃO","",IF(OR(AG1786="-",AG1786="Pneus"),AK1786-AL1786,"")),"")</f>
        <v/>
      </c>
      <c r="AN1786" s="48" t="str">
        <f aca="false">IF(AND(Y1786="REVENDA",AC1786="SIM",AG1786="BIT"),((AB1786/1+1)*AI1786)*0.4117,"")</f>
        <v/>
      </c>
      <c r="AO1786" s="48" t="str">
        <f aca="false">IF(AN1786="","",AN1786*17%)</f>
        <v/>
      </c>
      <c r="AP1786" s="49" t="str">
        <f aca="false">IF(AN1786="","",IF(T1786=0.12,(U1786*0.4117)*0.4117,IF(T1786=0,(AI1786*0.07)*0.4117,U1786*0.4117)))</f>
        <v/>
      </c>
      <c r="AQ1786" s="47" t="str">
        <f aca="false">IF(AN1786="","",AO1786-AP1786)</f>
        <v/>
      </c>
      <c r="AR1786" s="50" t="str">
        <f aca="false">IFERROR(IF(AND(AC1786="SIM",Y1786="REVENDA",LEFT(AG1786,5)="ANEXO")*OR(AE1786="ANEXO I",AF1786="ANEXO II"),VLOOKUP(H1786,Dados!G:I,2,0),""),"INSERIR MVA")</f>
        <v/>
      </c>
      <c r="AS1786" s="48" t="str">
        <f aca="false">IF(LEFT(AG1786,5)="ANEXO",VLOOKUP(AG1786,Dados!$X$111:$Z$112,2,0)*(AI1786-Q1786),"")</f>
        <v/>
      </c>
      <c r="AT1786" s="48" t="str">
        <f aca="false">IFERROR(IF(AR1786="","",(AI1786*AR1786)+AI1786),"INSERIR MVA")</f>
        <v/>
      </c>
      <c r="AU1786" s="48" t="str">
        <f aca="false">IF(AT1786="","",IF(AY1786=0.04,U1786,AS1786*AY1786))</f>
        <v/>
      </c>
      <c r="AV1786" s="47" t="str">
        <f aca="false">IFERROR(IF(AU1786="","",(VLOOKUP(AG1786,Dados!$X$111:$Z$112,3,0)*AT1786*0.17)),"INSERIR MVA")</f>
        <v/>
      </c>
      <c r="AW1786" s="47" t="str">
        <f aca="false">IFERROR(IF(AR1786="","",AV1786-AU1786),"")</f>
        <v/>
      </c>
      <c r="AX1786" s="51" t="str">
        <f aca="false">IFERROR(IF(AC1786="NÃO","",IF(AM1786&lt;&gt;"",AM1786-W1786,IF(AQ1786&lt;&gt;"",AQ1786-W1786,IF(AW1786&lt;&gt;"",AW1786-W1786,"")))),"")</f>
        <v/>
      </c>
      <c r="AY1786" s="46" t="str">
        <f aca="false">IFERROR(IF(ISNA(VLOOKUP(R1786,Dados!$X$2:$Y$5,2,0)),VLOOKUP(D1786,Dados!$X$7:$Y$33,2,0),VLOOKUP(R1786,Dados!$X$2:$Y$5,2,0)),"")</f>
        <v/>
      </c>
      <c r="AZ1786" s="52" t="str">
        <f aca="false">IF(C1786="","",IF(AND(Y1786="CONSUMO",AC1786="NÃO")*OR(AG1786="-",AG1786="BIT"),IF(E1786&lt;&gt;"",(AI1786-(P1786+L1786-N1786+Q1786)*AY1786)/0.83),""))</f>
        <v/>
      </c>
      <c r="BA1786" s="51" t="str">
        <f aca="false">IF(AZ1786="","",AZ1786*0.17-((P1786+L1786-N1786+Q1786)*AY1786))</f>
        <v/>
      </c>
      <c r="BB1786" s="51" t="str">
        <f aca="false">IF(AND(Y1786="CONSUMO",AG1786="ANEXO I",AY1786&gt;4%),(AI1786-(P1786+L1786-N1786+Q1786)*0.0514)/0.83*(0.5177)*(0.17)-AI1786*0.0514,IF(AND(Y1786="CONSUMO",AG1786="ANEXO II",AY1786&gt;4%),(AI1786-(P1786+L1786-N1786+Q1786)*0.041)/0.83*(0.3295)*(0.17)-AI1786*0.041,IF(AND(Y1786="CONSUMO",AG1786="ANEXO I",AY1786=4%),(AI1786-(P1786+L1786-N1786+Q1786)*0.04)/0.83*(0.5177)*(0.17)-AI1786*0.04,IF(AND(Y1786="CONSUMO",AG1786="ANEXO II",AY1786=4%),(AI1786-(P1786+L1786-N1786+Q1786)*0.04)/0.83*(0.3295)*(0.17)-AI1786*0.04,""))))</f>
        <v/>
      </c>
      <c r="BC1786" s="51" t="str">
        <f aca="false">IF(C1786="","",IF(AND(Y1786="CONSUMO",AC1786="SIM")*OR(AG1786="-",AG1786="BIT"),IF(E1786&lt;&gt;"",(AI1786-(P1786+L1786-N1786+Q1786)*AY1786)/0.83),""))</f>
        <v/>
      </c>
      <c r="BD1786" s="51" t="str">
        <f aca="false">IF(BC1786="","",BC1786*0.17)</f>
        <v/>
      </c>
      <c r="BE1786" s="51" t="str">
        <f aca="false">IF(I1786=6908,0,IF(BC1786="","",BD1786-((P1786+L1786-N1786+Q1786)*AY1786)))</f>
        <v/>
      </c>
      <c r="BF1786" s="53" t="str">
        <f aca="false">IF(B1786="","",IF(OR(B1786="",E1786="Regime Normal"),0,(AI1786-Q1786)*VLOOKUP(R1786,Dados!$X$98:$Y$108,2,0)))</f>
        <v/>
      </c>
      <c r="BG1786" s="54" t="str">
        <f aca="false">IFERROR(VLOOKUP(I1786,Dados!$AC$27:$AD$43,2,0),IF(B1786="","",IF(D1786&lt;&gt;"MT",IF(AND(AC1786="SIM",Y1786="Revenda"),"2403",IF(AND(AC1786="SIM",Y1786="Consumo"),"2407",IF(AND(AC1786="NÃO",Y1786="Revenda"),"2102",IF(AND(AC1786="NÃO",Y1786="Consumo"),"2556",)))),REPLACE(I1786,1,1,1))))</f>
        <v/>
      </c>
    </row>
    <row r="1787" customFormat="false" ht="12.8" hidden="false" customHeight="true" outlineLevel="0" collapsed="false">
      <c r="Y1787" s="45"/>
      <c r="Z1787" s="46" t="str">
        <f aca="false">IF(B1787="","",(IFERROR(VLOOKUP(H1787,Dados!A$3:B$15000,2,0),"Não Encontrado")))</f>
        <v/>
      </c>
      <c r="AA1787" s="46" t="str">
        <f aca="false">IF(B1787="","",(IFERROR(VLOOKUP(G1787,Dados!C$3:E$15000,3,0),"Não Encontrado")))</f>
        <v/>
      </c>
      <c r="AB1787" s="46" t="str">
        <f aca="false">IFERROR(IF(Z1787&lt;&gt;"Não Encontrado",Z1787,IF(AA1787&lt;&gt;"Não Encontrado",AA1787,"")),"")</f>
        <v/>
      </c>
      <c r="AC1787" s="45" t="str">
        <f aca="false">IF(B1787="","",IF(AB1787="","NÃO","SIM"))</f>
        <v/>
      </c>
      <c r="AD1787" s="45" t="str">
        <f aca="false">IFERROR(VLOOKUP(G1787,Dados!$P$3:$R$500,3,0),"")</f>
        <v/>
      </c>
      <c r="AE1787" s="45" t="str">
        <f aca="false">IFERROR(VLOOKUP(G1787,Dados!$K$3:$L$500,2,0),"")</f>
        <v/>
      </c>
      <c r="AF1787" s="45" t="str">
        <f aca="false">IFERROR(VLOOKUP(G1787,Dados!$M$3:$N$500,2,0),"")</f>
        <v/>
      </c>
      <c r="AG1787" s="45" t="str">
        <f aca="false">IF(F1787="","",IF(AND(AD1787="",AE1787="",AF1787=""),"-",IF(AND(AD1787="BIT",AE1787="",AF1787=""),"BIT",IF(AND(AE1787="ANEXO I",AD1787="",AF1787=""),"ANEXO I",IF(AND(AF1787="ANEXO II",AD1787="",AE1787=""),"ANEXO II","Escolher")))))</f>
        <v/>
      </c>
      <c r="AH1787" s="45" t="str">
        <f aca="false">IF(AG1787&lt;&gt;"Pneus","",IFERROR(VLOOKUP(R1787,Dados!$X$2:$Z$5,3,0)*(AI1787-Q1787),VLOOKUP(D1787,Dados!$X$7:$Z$33,3,0)*(AI1787-Q1787)))</f>
        <v/>
      </c>
      <c r="AI1787" s="47" t="str">
        <f aca="false">IF(B1787="","",P1787+Q1787+O1787+M1787+L1787-N1787)</f>
        <v/>
      </c>
      <c r="AJ1787" s="48" t="str">
        <f aca="false">IFERROR(IF(AND(AC1787="SIM",AG1787="-",Y1787="REVENDA"),(AB1787/1+1)*AI1787,IF(AND(AC1787="SIM",AG1787="Pneus",Y1787="REVENDA"),(AB1787/1+1)*(AI1787-AH1787),"")),"")</f>
        <v/>
      </c>
      <c r="AK1787" s="48" t="str">
        <f aca="false">IF(AJ1787="","",AJ1787*17%)</f>
        <v/>
      </c>
      <c r="AL1787" s="48" t="str">
        <f aca="false">IFERROR(IF(AC1787="NÃO","",IF(AK1787="","",IF(E1787="Simples Nacional",BF1787,IF(T1787=0.12,U1787*0.5833337002,IF(T1787=0,AI1787*0.07,U1787))))),"")</f>
        <v/>
      </c>
      <c r="AM1787" s="47" t="str">
        <f aca="false">IFERROR(IF(AC1787="NÃO","",IF(OR(AG1787="-",AG1787="Pneus"),AK1787-AL1787,"")),"")</f>
        <v/>
      </c>
      <c r="AN1787" s="48" t="str">
        <f aca="false">IF(AND(Y1787="REVENDA",AC1787="SIM",AG1787="BIT"),((AB1787/1+1)*AI1787)*0.4117,"")</f>
        <v/>
      </c>
      <c r="AO1787" s="48" t="str">
        <f aca="false">IF(AN1787="","",AN1787*17%)</f>
        <v/>
      </c>
      <c r="AP1787" s="49" t="str">
        <f aca="false">IF(AN1787="","",IF(T1787=0.12,(U1787*0.4117)*0.4117,IF(T1787=0,(AI1787*0.07)*0.4117,U1787*0.4117)))</f>
        <v/>
      </c>
      <c r="AQ1787" s="47" t="str">
        <f aca="false">IF(AN1787="","",AO1787-AP1787)</f>
        <v/>
      </c>
      <c r="AR1787" s="50" t="str">
        <f aca="false">IFERROR(IF(AND(AC1787="SIM",Y1787="REVENDA",LEFT(AG1787,5)="ANEXO")*OR(AE1787="ANEXO I",AF1787="ANEXO II"),VLOOKUP(H1787,Dados!G:I,2,0),""),"INSERIR MVA")</f>
        <v/>
      </c>
      <c r="AS1787" s="48" t="str">
        <f aca="false">IF(LEFT(AG1787,5)="ANEXO",VLOOKUP(AG1787,Dados!$X$111:$Z$112,2,0)*(AI1787-Q1787),"")</f>
        <v/>
      </c>
      <c r="AT1787" s="48" t="str">
        <f aca="false">IFERROR(IF(AR1787="","",(AI1787*AR1787)+AI1787),"INSERIR MVA")</f>
        <v/>
      </c>
      <c r="AU1787" s="48" t="str">
        <f aca="false">IF(AT1787="","",IF(AY1787=0.04,U1787,AS1787*AY1787))</f>
        <v/>
      </c>
      <c r="AV1787" s="47" t="str">
        <f aca="false">IFERROR(IF(AU1787="","",(VLOOKUP(AG1787,Dados!$X$111:$Z$112,3,0)*AT1787*0.17)),"INSERIR MVA")</f>
        <v/>
      </c>
      <c r="AW1787" s="47" t="str">
        <f aca="false">IFERROR(IF(AR1787="","",AV1787-AU1787),"")</f>
        <v/>
      </c>
      <c r="AX1787" s="51" t="str">
        <f aca="false">IFERROR(IF(AC1787="NÃO","",IF(AM1787&lt;&gt;"",AM1787-W1787,IF(AQ1787&lt;&gt;"",AQ1787-W1787,IF(AW1787&lt;&gt;"",AW1787-W1787,"")))),"")</f>
        <v/>
      </c>
      <c r="AY1787" s="46" t="str">
        <f aca="false">IFERROR(IF(ISNA(VLOOKUP(R1787,Dados!$X$2:$Y$5,2,0)),VLOOKUP(D1787,Dados!$X$7:$Y$33,2,0),VLOOKUP(R1787,Dados!$X$2:$Y$5,2,0)),"")</f>
        <v/>
      </c>
      <c r="AZ1787" s="52" t="str">
        <f aca="false">IF(C1787="","",IF(AND(Y1787="CONSUMO",AC1787="NÃO")*OR(AG1787="-",AG1787="BIT"),IF(E1787&lt;&gt;"",(AI1787-(P1787+L1787-N1787+Q1787)*AY1787)/0.83),""))</f>
        <v/>
      </c>
      <c r="BA1787" s="51" t="str">
        <f aca="false">IF(AZ1787="","",AZ1787*0.17-((P1787+L1787-N1787+Q1787)*AY1787))</f>
        <v/>
      </c>
      <c r="BB1787" s="51" t="str">
        <f aca="false">IF(AND(Y1787="CONSUMO",AG1787="ANEXO I",AY1787&gt;4%),(AI1787-(P1787+L1787-N1787+Q1787)*0.0514)/0.83*(0.5177)*(0.17)-AI1787*0.0514,IF(AND(Y1787="CONSUMO",AG1787="ANEXO II",AY1787&gt;4%),(AI1787-(P1787+L1787-N1787+Q1787)*0.041)/0.83*(0.3295)*(0.17)-AI1787*0.041,IF(AND(Y1787="CONSUMO",AG1787="ANEXO I",AY1787=4%),(AI1787-(P1787+L1787-N1787+Q1787)*0.04)/0.83*(0.5177)*(0.17)-AI1787*0.04,IF(AND(Y1787="CONSUMO",AG1787="ANEXO II",AY1787=4%),(AI1787-(P1787+L1787-N1787+Q1787)*0.04)/0.83*(0.3295)*(0.17)-AI1787*0.04,""))))</f>
        <v/>
      </c>
      <c r="BC1787" s="51" t="str">
        <f aca="false">IF(C1787="","",IF(AND(Y1787="CONSUMO",AC1787="SIM")*OR(AG1787="-",AG1787="BIT"),IF(E1787&lt;&gt;"",(AI1787-(P1787+L1787-N1787+Q1787)*AY1787)/0.83),""))</f>
        <v/>
      </c>
      <c r="BD1787" s="51" t="str">
        <f aca="false">IF(BC1787="","",BC1787*0.17)</f>
        <v/>
      </c>
      <c r="BE1787" s="51" t="str">
        <f aca="false">IF(I1787=6908,0,IF(BC1787="","",BD1787-((P1787+L1787-N1787+Q1787)*AY1787)))</f>
        <v/>
      </c>
      <c r="BF1787" s="53" t="str">
        <f aca="false">IF(B1787="","",IF(OR(B1787="",E1787="Regime Normal"),0,(AI1787-Q1787)*VLOOKUP(R1787,Dados!$X$98:$Y$108,2,0)))</f>
        <v/>
      </c>
      <c r="BG1787" s="54" t="str">
        <f aca="false">IFERROR(VLOOKUP(I1787,Dados!$AC$27:$AD$43,2,0),IF(B1787="","",IF(D1787&lt;&gt;"MT",IF(AND(AC1787="SIM",Y1787="Revenda"),"2403",IF(AND(AC1787="SIM",Y1787="Consumo"),"2407",IF(AND(AC1787="NÃO",Y1787="Revenda"),"2102",IF(AND(AC1787="NÃO",Y1787="Consumo"),"2556",)))),REPLACE(I1787,1,1,1))))</f>
        <v/>
      </c>
    </row>
    <row r="1788" customFormat="false" ht="12.8" hidden="false" customHeight="true" outlineLevel="0" collapsed="false">
      <c r="Y1788" s="45"/>
      <c r="Z1788" s="46" t="str">
        <f aca="false">IF(B1788="","",(IFERROR(VLOOKUP(H1788,Dados!A$3:B$15000,2,0),"Não Encontrado")))</f>
        <v/>
      </c>
      <c r="AA1788" s="46" t="str">
        <f aca="false">IF(B1788="","",(IFERROR(VLOOKUP(G1788,Dados!C$3:E$15000,3,0),"Não Encontrado")))</f>
        <v/>
      </c>
      <c r="AB1788" s="46" t="str">
        <f aca="false">IFERROR(IF(Z1788&lt;&gt;"Não Encontrado",Z1788,IF(AA1788&lt;&gt;"Não Encontrado",AA1788,"")),"")</f>
        <v/>
      </c>
      <c r="AC1788" s="45" t="str">
        <f aca="false">IF(B1788="","",IF(AB1788="","NÃO","SIM"))</f>
        <v/>
      </c>
      <c r="AD1788" s="45" t="str">
        <f aca="false">IFERROR(VLOOKUP(G1788,Dados!$P$3:$R$500,3,0),"")</f>
        <v/>
      </c>
      <c r="AE1788" s="45" t="str">
        <f aca="false">IFERROR(VLOOKUP(G1788,Dados!$K$3:$L$500,2,0),"")</f>
        <v/>
      </c>
      <c r="AF1788" s="45" t="str">
        <f aca="false">IFERROR(VLOOKUP(G1788,Dados!$M$3:$N$500,2,0),"")</f>
        <v/>
      </c>
      <c r="AG1788" s="45" t="str">
        <f aca="false">IF(F1788="","",IF(AND(AD1788="",AE1788="",AF1788=""),"-",IF(AND(AD1788="BIT",AE1788="",AF1788=""),"BIT",IF(AND(AE1788="ANEXO I",AD1788="",AF1788=""),"ANEXO I",IF(AND(AF1788="ANEXO II",AD1788="",AE1788=""),"ANEXO II","Escolher")))))</f>
        <v/>
      </c>
      <c r="AH1788" s="45" t="str">
        <f aca="false">IF(AG1788&lt;&gt;"Pneus","",IFERROR(VLOOKUP(R1788,Dados!$X$2:$Z$5,3,0)*(AI1788-Q1788),VLOOKUP(D1788,Dados!$X$7:$Z$33,3,0)*(AI1788-Q1788)))</f>
        <v/>
      </c>
      <c r="AI1788" s="47" t="str">
        <f aca="false">IF(B1788="","",P1788+Q1788+O1788+M1788+L1788-N1788)</f>
        <v/>
      </c>
      <c r="AJ1788" s="48" t="str">
        <f aca="false">IFERROR(IF(AND(AC1788="SIM",AG1788="-",Y1788="REVENDA"),(AB1788/1+1)*AI1788,IF(AND(AC1788="SIM",AG1788="Pneus",Y1788="REVENDA"),(AB1788/1+1)*(AI1788-AH1788),"")),"")</f>
        <v/>
      </c>
      <c r="AK1788" s="48" t="str">
        <f aca="false">IF(AJ1788="","",AJ1788*17%)</f>
        <v/>
      </c>
      <c r="AL1788" s="48" t="str">
        <f aca="false">IFERROR(IF(AC1788="NÃO","",IF(AK1788="","",IF(E1788="Simples Nacional",BF1788,IF(T1788=0.12,U1788*0.5833337002,IF(T1788=0,AI1788*0.07,U1788))))),"")</f>
        <v/>
      </c>
      <c r="AM1788" s="47" t="str">
        <f aca="false">IFERROR(IF(AC1788="NÃO","",IF(OR(AG1788="-",AG1788="Pneus"),AK1788-AL1788,"")),"")</f>
        <v/>
      </c>
      <c r="AN1788" s="48" t="str">
        <f aca="false">IF(AND(Y1788="REVENDA",AC1788="SIM",AG1788="BIT"),((AB1788/1+1)*AI1788)*0.4117,"")</f>
        <v/>
      </c>
      <c r="AO1788" s="48" t="str">
        <f aca="false">IF(AN1788="","",AN1788*17%)</f>
        <v/>
      </c>
      <c r="AP1788" s="49" t="str">
        <f aca="false">IF(AN1788="","",IF(T1788=0.12,(U1788*0.4117)*0.4117,IF(T1788=0,(AI1788*0.07)*0.4117,U1788*0.4117)))</f>
        <v/>
      </c>
      <c r="AQ1788" s="47" t="str">
        <f aca="false">IF(AN1788="","",AO1788-AP1788)</f>
        <v/>
      </c>
      <c r="AR1788" s="50" t="str">
        <f aca="false">IFERROR(IF(AND(AC1788="SIM",Y1788="REVENDA",LEFT(AG1788,5)="ANEXO")*OR(AE1788="ANEXO I",AF1788="ANEXO II"),VLOOKUP(H1788,Dados!G:I,2,0),""),"INSERIR MVA")</f>
        <v/>
      </c>
      <c r="AS1788" s="48" t="str">
        <f aca="false">IF(LEFT(AG1788,5)="ANEXO",VLOOKUP(AG1788,Dados!$X$111:$Z$112,2,0)*(AI1788-Q1788),"")</f>
        <v/>
      </c>
      <c r="AT1788" s="48" t="str">
        <f aca="false">IFERROR(IF(AR1788="","",(AI1788*AR1788)+AI1788),"INSERIR MVA")</f>
        <v/>
      </c>
      <c r="AU1788" s="48" t="str">
        <f aca="false">IF(AT1788="","",IF(AY1788=0.04,U1788,AS1788*AY1788))</f>
        <v/>
      </c>
      <c r="AV1788" s="47" t="str">
        <f aca="false">IFERROR(IF(AU1788="","",(VLOOKUP(AG1788,Dados!$X$111:$Z$112,3,0)*AT1788*0.17)),"INSERIR MVA")</f>
        <v/>
      </c>
      <c r="AW1788" s="47" t="str">
        <f aca="false">IFERROR(IF(AR1788="","",AV1788-AU1788),"")</f>
        <v/>
      </c>
      <c r="AX1788" s="51" t="str">
        <f aca="false">IFERROR(IF(AC1788="NÃO","",IF(AM1788&lt;&gt;"",AM1788-W1788,IF(AQ1788&lt;&gt;"",AQ1788-W1788,IF(AW1788&lt;&gt;"",AW1788-W1788,"")))),"")</f>
        <v/>
      </c>
      <c r="AY1788" s="46" t="str">
        <f aca="false">IFERROR(IF(ISNA(VLOOKUP(R1788,Dados!$X$2:$Y$5,2,0)),VLOOKUP(D1788,Dados!$X$7:$Y$33,2,0),VLOOKUP(R1788,Dados!$X$2:$Y$5,2,0)),"")</f>
        <v/>
      </c>
      <c r="AZ1788" s="52" t="str">
        <f aca="false">IF(C1788="","",IF(AND(Y1788="CONSUMO",AC1788="NÃO")*OR(AG1788="-",AG1788="BIT"),IF(E1788&lt;&gt;"",(AI1788-(P1788+L1788-N1788+Q1788)*AY1788)/0.83),""))</f>
        <v/>
      </c>
      <c r="BA1788" s="51" t="str">
        <f aca="false">IF(AZ1788="","",AZ1788*0.17-((P1788+L1788-N1788+Q1788)*AY1788))</f>
        <v/>
      </c>
      <c r="BB1788" s="51" t="str">
        <f aca="false">IF(AND(Y1788="CONSUMO",AG1788="ANEXO I",AY1788&gt;4%),(AI1788-(P1788+L1788-N1788+Q1788)*0.0514)/0.83*(0.5177)*(0.17)-AI1788*0.0514,IF(AND(Y1788="CONSUMO",AG1788="ANEXO II",AY1788&gt;4%),(AI1788-(P1788+L1788-N1788+Q1788)*0.041)/0.83*(0.3295)*(0.17)-AI1788*0.041,IF(AND(Y1788="CONSUMO",AG1788="ANEXO I",AY1788=4%),(AI1788-(P1788+L1788-N1788+Q1788)*0.04)/0.83*(0.5177)*(0.17)-AI1788*0.04,IF(AND(Y1788="CONSUMO",AG1788="ANEXO II",AY1788=4%),(AI1788-(P1788+L1788-N1788+Q1788)*0.04)/0.83*(0.3295)*(0.17)-AI1788*0.04,""))))</f>
        <v/>
      </c>
      <c r="BC1788" s="51" t="str">
        <f aca="false">IF(C1788="","",IF(AND(Y1788="CONSUMO",AC1788="SIM")*OR(AG1788="-",AG1788="BIT"),IF(E1788&lt;&gt;"",(AI1788-(P1788+L1788-N1788+Q1788)*AY1788)/0.83),""))</f>
        <v/>
      </c>
      <c r="BD1788" s="51" t="str">
        <f aca="false">IF(BC1788="","",BC1788*0.17)</f>
        <v/>
      </c>
      <c r="BE1788" s="51" t="str">
        <f aca="false">IF(I1788=6908,0,IF(BC1788="","",BD1788-((P1788+L1788-N1788+Q1788)*AY1788)))</f>
        <v/>
      </c>
      <c r="BF1788" s="53" t="str">
        <f aca="false">IF(B1788="","",IF(OR(B1788="",E1788="Regime Normal"),0,(AI1788-Q1788)*VLOOKUP(R1788,Dados!$X$98:$Y$108,2,0)))</f>
        <v/>
      </c>
      <c r="BG1788" s="54" t="str">
        <f aca="false">IFERROR(VLOOKUP(I1788,Dados!$AC$27:$AD$43,2,0),IF(B1788="","",IF(D1788&lt;&gt;"MT",IF(AND(AC1788="SIM",Y1788="Revenda"),"2403",IF(AND(AC1788="SIM",Y1788="Consumo"),"2407",IF(AND(AC1788="NÃO",Y1788="Revenda"),"2102",IF(AND(AC1788="NÃO",Y1788="Consumo"),"2556",)))),REPLACE(I1788,1,1,1))))</f>
        <v/>
      </c>
    </row>
    <row r="1789" customFormat="false" ht="12.8" hidden="false" customHeight="true" outlineLevel="0" collapsed="false">
      <c r="Y1789" s="45"/>
      <c r="Z1789" s="46" t="str">
        <f aca="false">IF(B1789="","",(IFERROR(VLOOKUP(H1789,Dados!A$3:B$15000,2,0),"Não Encontrado")))</f>
        <v/>
      </c>
      <c r="AA1789" s="46" t="str">
        <f aca="false">IF(B1789="","",(IFERROR(VLOOKUP(G1789,Dados!C$3:E$15000,3,0),"Não Encontrado")))</f>
        <v/>
      </c>
      <c r="AB1789" s="46" t="str">
        <f aca="false">IFERROR(IF(Z1789&lt;&gt;"Não Encontrado",Z1789,IF(AA1789&lt;&gt;"Não Encontrado",AA1789,"")),"")</f>
        <v/>
      </c>
      <c r="AC1789" s="45" t="str">
        <f aca="false">IF(B1789="","",IF(AB1789="","NÃO","SIM"))</f>
        <v/>
      </c>
      <c r="AD1789" s="45" t="str">
        <f aca="false">IFERROR(VLOOKUP(G1789,Dados!$P$3:$R$500,3,0),"")</f>
        <v/>
      </c>
      <c r="AE1789" s="45" t="str">
        <f aca="false">IFERROR(VLOOKUP(G1789,Dados!$K$3:$L$500,2,0),"")</f>
        <v/>
      </c>
      <c r="AF1789" s="45" t="str">
        <f aca="false">IFERROR(VLOOKUP(G1789,Dados!$M$3:$N$500,2,0),"")</f>
        <v/>
      </c>
      <c r="AG1789" s="45" t="str">
        <f aca="false">IF(F1789="","",IF(AND(AD1789="",AE1789="",AF1789=""),"-",IF(AND(AD1789="BIT",AE1789="",AF1789=""),"BIT",IF(AND(AE1789="ANEXO I",AD1789="",AF1789=""),"ANEXO I",IF(AND(AF1789="ANEXO II",AD1789="",AE1789=""),"ANEXO II","Escolher")))))</f>
        <v/>
      </c>
      <c r="AH1789" s="45" t="str">
        <f aca="false">IF(AG1789&lt;&gt;"Pneus","",IFERROR(VLOOKUP(R1789,Dados!$X$2:$Z$5,3,0)*(AI1789-Q1789),VLOOKUP(D1789,Dados!$X$7:$Z$33,3,0)*(AI1789-Q1789)))</f>
        <v/>
      </c>
      <c r="AI1789" s="47" t="str">
        <f aca="false">IF(B1789="","",P1789+Q1789+O1789+M1789+L1789-N1789)</f>
        <v/>
      </c>
      <c r="AJ1789" s="48" t="str">
        <f aca="false">IFERROR(IF(AND(AC1789="SIM",AG1789="-",Y1789="REVENDA"),(AB1789/1+1)*AI1789,IF(AND(AC1789="SIM",AG1789="Pneus",Y1789="REVENDA"),(AB1789/1+1)*(AI1789-AH1789),"")),"")</f>
        <v/>
      </c>
      <c r="AK1789" s="48" t="str">
        <f aca="false">IF(AJ1789="","",AJ1789*17%)</f>
        <v/>
      </c>
      <c r="AL1789" s="48" t="str">
        <f aca="false">IFERROR(IF(AC1789="NÃO","",IF(AK1789="","",IF(E1789="Simples Nacional",BF1789,IF(T1789=0.12,U1789*0.5833337002,IF(T1789=0,AI1789*0.07,U1789))))),"")</f>
        <v/>
      </c>
      <c r="AM1789" s="47" t="str">
        <f aca="false">IFERROR(IF(AC1789="NÃO","",IF(OR(AG1789="-",AG1789="Pneus"),AK1789-AL1789,"")),"")</f>
        <v/>
      </c>
      <c r="AN1789" s="48" t="str">
        <f aca="false">IF(AND(Y1789="REVENDA",AC1789="SIM",AG1789="BIT"),((AB1789/1+1)*AI1789)*0.4117,"")</f>
        <v/>
      </c>
      <c r="AO1789" s="48" t="str">
        <f aca="false">IF(AN1789="","",AN1789*17%)</f>
        <v/>
      </c>
      <c r="AP1789" s="49" t="str">
        <f aca="false">IF(AN1789="","",IF(T1789=0.12,(U1789*0.4117)*0.4117,IF(T1789=0,(AI1789*0.07)*0.4117,U1789*0.4117)))</f>
        <v/>
      </c>
      <c r="AQ1789" s="47" t="str">
        <f aca="false">IF(AN1789="","",AO1789-AP1789)</f>
        <v/>
      </c>
      <c r="AR1789" s="50" t="str">
        <f aca="false">IFERROR(IF(AND(AC1789="SIM",Y1789="REVENDA",LEFT(AG1789,5)="ANEXO")*OR(AE1789="ANEXO I",AF1789="ANEXO II"),VLOOKUP(H1789,Dados!G:I,2,0),""),"INSERIR MVA")</f>
        <v/>
      </c>
      <c r="AS1789" s="48" t="str">
        <f aca="false">IF(LEFT(AG1789,5)="ANEXO",VLOOKUP(AG1789,Dados!$X$111:$Z$112,2,0)*(AI1789-Q1789),"")</f>
        <v/>
      </c>
      <c r="AT1789" s="48" t="str">
        <f aca="false">IFERROR(IF(AR1789="","",(AI1789*AR1789)+AI1789),"INSERIR MVA")</f>
        <v/>
      </c>
      <c r="AU1789" s="48" t="str">
        <f aca="false">IF(AT1789="","",IF(AY1789=0.04,U1789,AS1789*AY1789))</f>
        <v/>
      </c>
      <c r="AV1789" s="47" t="str">
        <f aca="false">IFERROR(IF(AU1789="","",(VLOOKUP(AG1789,Dados!$X$111:$Z$112,3,0)*AT1789*0.17)),"INSERIR MVA")</f>
        <v/>
      </c>
      <c r="AW1789" s="47" t="str">
        <f aca="false">IFERROR(IF(AR1789="","",AV1789-AU1789),"")</f>
        <v/>
      </c>
      <c r="AX1789" s="51" t="str">
        <f aca="false">IFERROR(IF(AC1789="NÃO","",IF(AM1789&lt;&gt;"",AM1789-W1789,IF(AQ1789&lt;&gt;"",AQ1789-W1789,IF(AW1789&lt;&gt;"",AW1789-W1789,"")))),"")</f>
        <v/>
      </c>
      <c r="AY1789" s="46" t="str">
        <f aca="false">IFERROR(IF(ISNA(VLOOKUP(R1789,Dados!$X$2:$Y$5,2,0)),VLOOKUP(D1789,Dados!$X$7:$Y$33,2,0),VLOOKUP(R1789,Dados!$X$2:$Y$5,2,0)),"")</f>
        <v/>
      </c>
      <c r="AZ1789" s="52" t="str">
        <f aca="false">IF(C1789="","",IF(AND(Y1789="CONSUMO",AC1789="NÃO")*OR(AG1789="-",AG1789="BIT"),IF(E1789&lt;&gt;"",(AI1789-(P1789+L1789-N1789+Q1789)*AY1789)/0.83),""))</f>
        <v/>
      </c>
      <c r="BA1789" s="51" t="str">
        <f aca="false">IF(AZ1789="","",AZ1789*0.17-((P1789+L1789-N1789+Q1789)*AY1789))</f>
        <v/>
      </c>
      <c r="BB1789" s="51" t="str">
        <f aca="false">IF(AND(Y1789="CONSUMO",AG1789="ANEXO I",AY1789&gt;4%),(AI1789-(P1789+L1789-N1789+Q1789)*0.0514)/0.83*(0.5177)*(0.17)-AI1789*0.0514,IF(AND(Y1789="CONSUMO",AG1789="ANEXO II",AY1789&gt;4%),(AI1789-(P1789+L1789-N1789+Q1789)*0.041)/0.83*(0.3295)*(0.17)-AI1789*0.041,IF(AND(Y1789="CONSUMO",AG1789="ANEXO I",AY1789=4%),(AI1789-(P1789+L1789-N1789+Q1789)*0.04)/0.83*(0.5177)*(0.17)-AI1789*0.04,IF(AND(Y1789="CONSUMO",AG1789="ANEXO II",AY1789=4%),(AI1789-(P1789+L1789-N1789+Q1789)*0.04)/0.83*(0.3295)*(0.17)-AI1789*0.04,""))))</f>
        <v/>
      </c>
      <c r="BC1789" s="51" t="str">
        <f aca="false">IF(C1789="","",IF(AND(Y1789="CONSUMO",AC1789="SIM")*OR(AG1789="-",AG1789="BIT"),IF(E1789&lt;&gt;"",(AI1789-(P1789+L1789-N1789+Q1789)*AY1789)/0.83),""))</f>
        <v/>
      </c>
      <c r="BD1789" s="51" t="str">
        <f aca="false">IF(BC1789="","",BC1789*0.17)</f>
        <v/>
      </c>
      <c r="BE1789" s="51" t="str">
        <f aca="false">IF(I1789=6908,0,IF(BC1789="","",BD1789-((P1789+L1789-N1789+Q1789)*AY1789)))</f>
        <v/>
      </c>
      <c r="BF1789" s="53" t="str">
        <f aca="false">IF(B1789="","",IF(OR(B1789="",E1789="Regime Normal"),0,(AI1789-Q1789)*VLOOKUP(R1789,Dados!$X$98:$Y$108,2,0)))</f>
        <v/>
      </c>
      <c r="BG1789" s="54" t="str">
        <f aca="false">IFERROR(VLOOKUP(I1789,Dados!$AC$27:$AD$43,2,0),IF(B1789="","",IF(D1789&lt;&gt;"MT",IF(AND(AC1789="SIM",Y1789="Revenda"),"2403",IF(AND(AC1789="SIM",Y1789="Consumo"),"2407",IF(AND(AC1789="NÃO",Y1789="Revenda"),"2102",IF(AND(AC1789="NÃO",Y1789="Consumo"),"2556",)))),REPLACE(I1789,1,1,1))))</f>
        <v/>
      </c>
    </row>
    <row r="1790" customFormat="false" ht="12.8" hidden="false" customHeight="true" outlineLevel="0" collapsed="false">
      <c r="Y1790" s="45"/>
      <c r="Z1790" s="46" t="str">
        <f aca="false">IF(B1790="","",(IFERROR(VLOOKUP(H1790,Dados!A$3:B$15000,2,0),"Não Encontrado")))</f>
        <v/>
      </c>
      <c r="AA1790" s="46" t="str">
        <f aca="false">IF(B1790="","",(IFERROR(VLOOKUP(G1790,Dados!C$3:E$15000,3,0),"Não Encontrado")))</f>
        <v/>
      </c>
      <c r="AB1790" s="46" t="str">
        <f aca="false">IFERROR(IF(Z1790&lt;&gt;"Não Encontrado",Z1790,IF(AA1790&lt;&gt;"Não Encontrado",AA1790,"")),"")</f>
        <v/>
      </c>
      <c r="AC1790" s="45" t="str">
        <f aca="false">IF(B1790="","",IF(AB1790="","NÃO","SIM"))</f>
        <v/>
      </c>
      <c r="AD1790" s="45" t="str">
        <f aca="false">IFERROR(VLOOKUP(G1790,Dados!$P$3:$R$500,3,0),"")</f>
        <v/>
      </c>
      <c r="AE1790" s="45" t="str">
        <f aca="false">IFERROR(VLOOKUP(G1790,Dados!$K$3:$L$500,2,0),"")</f>
        <v/>
      </c>
      <c r="AF1790" s="45" t="str">
        <f aca="false">IFERROR(VLOOKUP(G1790,Dados!$M$3:$N$500,2,0),"")</f>
        <v/>
      </c>
      <c r="AG1790" s="45" t="str">
        <f aca="false">IF(F1790="","",IF(AND(AD1790="",AE1790="",AF1790=""),"-",IF(AND(AD1790="BIT",AE1790="",AF1790=""),"BIT",IF(AND(AE1790="ANEXO I",AD1790="",AF1790=""),"ANEXO I",IF(AND(AF1790="ANEXO II",AD1790="",AE1790=""),"ANEXO II","Escolher")))))</f>
        <v/>
      </c>
      <c r="AH1790" s="45" t="str">
        <f aca="false">IF(AG1790&lt;&gt;"Pneus","",IFERROR(VLOOKUP(R1790,Dados!$X$2:$Z$5,3,0)*(AI1790-Q1790),VLOOKUP(D1790,Dados!$X$7:$Z$33,3,0)*(AI1790-Q1790)))</f>
        <v/>
      </c>
      <c r="AI1790" s="47" t="str">
        <f aca="false">IF(B1790="","",P1790+Q1790+O1790+M1790+L1790-N1790)</f>
        <v/>
      </c>
      <c r="AJ1790" s="48" t="str">
        <f aca="false">IFERROR(IF(AND(AC1790="SIM",AG1790="-",Y1790="REVENDA"),(AB1790/1+1)*AI1790,IF(AND(AC1790="SIM",AG1790="Pneus",Y1790="REVENDA"),(AB1790/1+1)*(AI1790-AH1790),"")),"")</f>
        <v/>
      </c>
      <c r="AK1790" s="48" t="str">
        <f aca="false">IF(AJ1790="","",AJ1790*17%)</f>
        <v/>
      </c>
      <c r="AL1790" s="48" t="str">
        <f aca="false">IFERROR(IF(AC1790="NÃO","",IF(AK1790="","",IF(E1790="Simples Nacional",BF1790,IF(T1790=0.12,U1790*0.5833337002,IF(T1790=0,AI1790*0.07,U1790))))),"")</f>
        <v/>
      </c>
      <c r="AM1790" s="47" t="str">
        <f aca="false">IFERROR(IF(AC1790="NÃO","",IF(OR(AG1790="-",AG1790="Pneus"),AK1790-AL1790,"")),"")</f>
        <v/>
      </c>
      <c r="AN1790" s="48" t="str">
        <f aca="false">IF(AND(Y1790="REVENDA",AC1790="SIM",AG1790="BIT"),((AB1790/1+1)*AI1790)*0.4117,"")</f>
        <v/>
      </c>
      <c r="AO1790" s="48" t="str">
        <f aca="false">IF(AN1790="","",AN1790*17%)</f>
        <v/>
      </c>
      <c r="AP1790" s="49" t="str">
        <f aca="false">IF(AN1790="","",IF(T1790=0.12,(U1790*0.4117)*0.4117,IF(T1790=0,(AI1790*0.07)*0.4117,U1790*0.4117)))</f>
        <v/>
      </c>
      <c r="AQ1790" s="47" t="str">
        <f aca="false">IF(AN1790="","",AO1790-AP1790)</f>
        <v/>
      </c>
      <c r="AR1790" s="50" t="str">
        <f aca="false">IFERROR(IF(AND(AC1790="SIM",Y1790="REVENDA",LEFT(AG1790,5)="ANEXO")*OR(AE1790="ANEXO I",AF1790="ANEXO II"),VLOOKUP(H1790,Dados!G:I,2,0),""),"INSERIR MVA")</f>
        <v/>
      </c>
      <c r="AS1790" s="48" t="str">
        <f aca="false">IF(LEFT(AG1790,5)="ANEXO",VLOOKUP(AG1790,Dados!$X$111:$Z$112,2,0)*(AI1790-Q1790),"")</f>
        <v/>
      </c>
      <c r="AT1790" s="48" t="str">
        <f aca="false">IFERROR(IF(AR1790="","",(AI1790*AR1790)+AI1790),"INSERIR MVA")</f>
        <v/>
      </c>
      <c r="AU1790" s="48" t="str">
        <f aca="false">IF(AT1790="","",IF(AY1790=0.04,U1790,AS1790*AY1790))</f>
        <v/>
      </c>
      <c r="AV1790" s="47" t="str">
        <f aca="false">IFERROR(IF(AU1790="","",(VLOOKUP(AG1790,Dados!$X$111:$Z$112,3,0)*AT1790*0.17)),"INSERIR MVA")</f>
        <v/>
      </c>
      <c r="AW1790" s="47" t="str">
        <f aca="false">IFERROR(IF(AR1790="","",AV1790-AU1790),"")</f>
        <v/>
      </c>
      <c r="AX1790" s="51" t="str">
        <f aca="false">IFERROR(IF(AC1790="NÃO","",IF(AM1790&lt;&gt;"",AM1790-W1790,IF(AQ1790&lt;&gt;"",AQ1790-W1790,IF(AW1790&lt;&gt;"",AW1790-W1790,"")))),"")</f>
        <v/>
      </c>
      <c r="AY1790" s="46" t="str">
        <f aca="false">IFERROR(IF(ISNA(VLOOKUP(R1790,Dados!$X$2:$Y$5,2,0)),VLOOKUP(D1790,Dados!$X$7:$Y$33,2,0),VLOOKUP(R1790,Dados!$X$2:$Y$5,2,0)),"")</f>
        <v/>
      </c>
      <c r="AZ1790" s="52" t="str">
        <f aca="false">IF(C1790="","",IF(AND(Y1790="CONSUMO",AC1790="NÃO")*OR(AG1790="-",AG1790="BIT"),IF(E1790&lt;&gt;"",(AI1790-(P1790+L1790-N1790+Q1790)*AY1790)/0.83),""))</f>
        <v/>
      </c>
      <c r="BA1790" s="51" t="str">
        <f aca="false">IF(AZ1790="","",AZ1790*0.17-((P1790+L1790-N1790+Q1790)*AY1790))</f>
        <v/>
      </c>
      <c r="BB1790" s="51" t="str">
        <f aca="false">IF(AND(Y1790="CONSUMO",AG1790="ANEXO I",AY1790&gt;4%),(AI1790-(P1790+L1790-N1790+Q1790)*0.0514)/0.83*(0.5177)*(0.17)-AI1790*0.0514,IF(AND(Y1790="CONSUMO",AG1790="ANEXO II",AY1790&gt;4%),(AI1790-(P1790+L1790-N1790+Q1790)*0.041)/0.83*(0.3295)*(0.17)-AI1790*0.041,IF(AND(Y1790="CONSUMO",AG1790="ANEXO I",AY1790=4%),(AI1790-(P1790+L1790-N1790+Q1790)*0.04)/0.83*(0.5177)*(0.17)-AI1790*0.04,IF(AND(Y1790="CONSUMO",AG1790="ANEXO II",AY1790=4%),(AI1790-(P1790+L1790-N1790+Q1790)*0.04)/0.83*(0.3295)*(0.17)-AI1790*0.04,""))))</f>
        <v/>
      </c>
      <c r="BC1790" s="51" t="str">
        <f aca="false">IF(C1790="","",IF(AND(Y1790="CONSUMO",AC1790="SIM")*OR(AG1790="-",AG1790="BIT"),IF(E1790&lt;&gt;"",(AI1790-(P1790+L1790-N1790+Q1790)*AY1790)/0.83),""))</f>
        <v/>
      </c>
      <c r="BD1790" s="51" t="str">
        <f aca="false">IF(BC1790="","",BC1790*0.17)</f>
        <v/>
      </c>
      <c r="BE1790" s="51" t="str">
        <f aca="false">IF(I1790=6908,0,IF(BC1790="","",BD1790-((P1790+L1790-N1790+Q1790)*AY1790)))</f>
        <v/>
      </c>
      <c r="BF1790" s="53" t="str">
        <f aca="false">IF(B1790="","",IF(OR(B1790="",E1790="Regime Normal"),0,(AI1790-Q1790)*VLOOKUP(R1790,Dados!$X$98:$Y$108,2,0)))</f>
        <v/>
      </c>
      <c r="BG1790" s="54" t="str">
        <f aca="false">IFERROR(VLOOKUP(I1790,Dados!$AC$27:$AD$43,2,0),IF(B1790="","",IF(D1790&lt;&gt;"MT",IF(AND(AC1790="SIM",Y1790="Revenda"),"2403",IF(AND(AC1790="SIM",Y1790="Consumo"),"2407",IF(AND(AC1790="NÃO",Y1790="Revenda"),"2102",IF(AND(AC1790="NÃO",Y1790="Consumo"),"2556",)))),REPLACE(I1790,1,1,1))))</f>
        <v/>
      </c>
    </row>
    <row r="1791" customFormat="false" ht="12.8" hidden="false" customHeight="true" outlineLevel="0" collapsed="false">
      <c r="Y1791" s="45"/>
      <c r="Z1791" s="46" t="str">
        <f aca="false">IF(B1791="","",(IFERROR(VLOOKUP(H1791,Dados!A$3:B$15000,2,0),"Não Encontrado")))</f>
        <v/>
      </c>
      <c r="AA1791" s="46" t="str">
        <f aca="false">IF(B1791="","",(IFERROR(VLOOKUP(G1791,Dados!C$3:E$15000,3,0),"Não Encontrado")))</f>
        <v/>
      </c>
      <c r="AB1791" s="46" t="str">
        <f aca="false">IFERROR(IF(Z1791&lt;&gt;"Não Encontrado",Z1791,IF(AA1791&lt;&gt;"Não Encontrado",AA1791,"")),"")</f>
        <v/>
      </c>
      <c r="AC1791" s="45" t="str">
        <f aca="false">IF(B1791="","",IF(AB1791="","NÃO","SIM"))</f>
        <v/>
      </c>
      <c r="AD1791" s="45" t="str">
        <f aca="false">IFERROR(VLOOKUP(G1791,Dados!$P$3:$R$500,3,0),"")</f>
        <v/>
      </c>
      <c r="AE1791" s="45" t="str">
        <f aca="false">IFERROR(VLOOKUP(G1791,Dados!$K$3:$L$500,2,0),"")</f>
        <v/>
      </c>
      <c r="AF1791" s="45" t="str">
        <f aca="false">IFERROR(VLOOKUP(G1791,Dados!$M$3:$N$500,2,0),"")</f>
        <v/>
      </c>
      <c r="AG1791" s="45" t="str">
        <f aca="false">IF(F1791="","",IF(AND(AD1791="",AE1791="",AF1791=""),"-",IF(AND(AD1791="BIT",AE1791="",AF1791=""),"BIT",IF(AND(AE1791="ANEXO I",AD1791="",AF1791=""),"ANEXO I",IF(AND(AF1791="ANEXO II",AD1791="",AE1791=""),"ANEXO II","Escolher")))))</f>
        <v/>
      </c>
      <c r="AH1791" s="45" t="str">
        <f aca="false">IF(AG1791&lt;&gt;"Pneus","",IFERROR(VLOOKUP(R1791,Dados!$X$2:$Z$5,3,0)*(AI1791-Q1791),VLOOKUP(D1791,Dados!$X$7:$Z$33,3,0)*(AI1791-Q1791)))</f>
        <v/>
      </c>
      <c r="AI1791" s="47" t="str">
        <f aca="false">IF(B1791="","",P1791+Q1791+O1791+M1791+L1791-N1791)</f>
        <v/>
      </c>
      <c r="AJ1791" s="48" t="str">
        <f aca="false">IFERROR(IF(AND(AC1791="SIM",AG1791="-",Y1791="REVENDA"),(AB1791/1+1)*AI1791,IF(AND(AC1791="SIM",AG1791="Pneus",Y1791="REVENDA"),(AB1791/1+1)*(AI1791-AH1791),"")),"")</f>
        <v/>
      </c>
      <c r="AK1791" s="48" t="str">
        <f aca="false">IF(AJ1791="","",AJ1791*17%)</f>
        <v/>
      </c>
      <c r="AL1791" s="48" t="str">
        <f aca="false">IFERROR(IF(AC1791="NÃO","",IF(AK1791="","",IF(E1791="Simples Nacional",BF1791,IF(T1791=0.12,U1791*0.5833337002,IF(T1791=0,AI1791*0.07,U1791))))),"")</f>
        <v/>
      </c>
      <c r="AM1791" s="47" t="str">
        <f aca="false">IFERROR(IF(AC1791="NÃO","",IF(OR(AG1791="-",AG1791="Pneus"),AK1791-AL1791,"")),"")</f>
        <v/>
      </c>
      <c r="AN1791" s="48" t="str">
        <f aca="false">IF(AND(Y1791="REVENDA",AC1791="SIM",AG1791="BIT"),((AB1791/1+1)*AI1791)*0.4117,"")</f>
        <v/>
      </c>
      <c r="AO1791" s="48" t="str">
        <f aca="false">IF(AN1791="","",AN1791*17%)</f>
        <v/>
      </c>
      <c r="AP1791" s="49" t="str">
        <f aca="false">IF(AN1791="","",IF(T1791=0.12,(U1791*0.4117)*0.4117,IF(T1791=0,(AI1791*0.07)*0.4117,U1791*0.4117)))</f>
        <v/>
      </c>
      <c r="AQ1791" s="47" t="str">
        <f aca="false">IF(AN1791="","",AO1791-AP1791)</f>
        <v/>
      </c>
      <c r="AR1791" s="50" t="str">
        <f aca="false">IFERROR(IF(AND(AC1791="SIM",Y1791="REVENDA",LEFT(AG1791,5)="ANEXO")*OR(AE1791="ANEXO I",AF1791="ANEXO II"),VLOOKUP(H1791,Dados!G:I,2,0),""),"INSERIR MVA")</f>
        <v/>
      </c>
      <c r="AS1791" s="48" t="str">
        <f aca="false">IF(LEFT(AG1791,5)="ANEXO",VLOOKUP(AG1791,Dados!$X$111:$Z$112,2,0)*(AI1791-Q1791),"")</f>
        <v/>
      </c>
      <c r="AT1791" s="48" t="str">
        <f aca="false">IFERROR(IF(AR1791="","",(AI1791*AR1791)+AI1791),"INSERIR MVA")</f>
        <v/>
      </c>
      <c r="AU1791" s="48" t="str">
        <f aca="false">IF(AT1791="","",IF(AY1791=0.04,U1791,AS1791*AY1791))</f>
        <v/>
      </c>
      <c r="AV1791" s="47" t="str">
        <f aca="false">IFERROR(IF(AU1791="","",(VLOOKUP(AG1791,Dados!$X$111:$Z$112,3,0)*AT1791*0.17)),"INSERIR MVA")</f>
        <v/>
      </c>
      <c r="AW1791" s="47" t="str">
        <f aca="false">IFERROR(IF(AR1791="","",AV1791-AU1791),"")</f>
        <v/>
      </c>
      <c r="AX1791" s="51" t="str">
        <f aca="false">IFERROR(IF(AC1791="NÃO","",IF(AM1791&lt;&gt;"",AM1791-W1791,IF(AQ1791&lt;&gt;"",AQ1791-W1791,IF(AW1791&lt;&gt;"",AW1791-W1791,"")))),"")</f>
        <v/>
      </c>
      <c r="AY1791" s="46" t="str">
        <f aca="false">IFERROR(IF(ISNA(VLOOKUP(R1791,Dados!$X$2:$Y$5,2,0)),VLOOKUP(D1791,Dados!$X$7:$Y$33,2,0),VLOOKUP(R1791,Dados!$X$2:$Y$5,2,0)),"")</f>
        <v/>
      </c>
      <c r="AZ1791" s="52" t="str">
        <f aca="false">IF(C1791="","",IF(AND(Y1791="CONSUMO",AC1791="NÃO")*OR(AG1791="-",AG1791="BIT"),IF(E1791&lt;&gt;"",(AI1791-(P1791+L1791-N1791+Q1791)*AY1791)/0.83),""))</f>
        <v/>
      </c>
      <c r="BA1791" s="51" t="str">
        <f aca="false">IF(AZ1791="","",AZ1791*0.17-((P1791+L1791-N1791+Q1791)*AY1791))</f>
        <v/>
      </c>
      <c r="BB1791" s="51" t="str">
        <f aca="false">IF(AND(Y1791="CONSUMO",AG1791="ANEXO I",AY1791&gt;4%),(AI1791-(P1791+L1791-N1791+Q1791)*0.0514)/0.83*(0.5177)*(0.17)-AI1791*0.0514,IF(AND(Y1791="CONSUMO",AG1791="ANEXO II",AY1791&gt;4%),(AI1791-(P1791+L1791-N1791+Q1791)*0.041)/0.83*(0.3295)*(0.17)-AI1791*0.041,IF(AND(Y1791="CONSUMO",AG1791="ANEXO I",AY1791=4%),(AI1791-(P1791+L1791-N1791+Q1791)*0.04)/0.83*(0.5177)*(0.17)-AI1791*0.04,IF(AND(Y1791="CONSUMO",AG1791="ANEXO II",AY1791=4%),(AI1791-(P1791+L1791-N1791+Q1791)*0.04)/0.83*(0.3295)*(0.17)-AI1791*0.04,""))))</f>
        <v/>
      </c>
      <c r="BC1791" s="51" t="str">
        <f aca="false">IF(C1791="","",IF(AND(Y1791="CONSUMO",AC1791="SIM")*OR(AG1791="-",AG1791="BIT"),IF(E1791&lt;&gt;"",(AI1791-(P1791+L1791-N1791+Q1791)*AY1791)/0.83),""))</f>
        <v/>
      </c>
      <c r="BD1791" s="51" t="str">
        <f aca="false">IF(BC1791="","",BC1791*0.17)</f>
        <v/>
      </c>
      <c r="BE1791" s="51" t="str">
        <f aca="false">IF(I1791=6908,0,IF(BC1791="","",BD1791-((P1791+L1791-N1791+Q1791)*AY1791)))</f>
        <v/>
      </c>
      <c r="BF1791" s="53" t="str">
        <f aca="false">IF(B1791="","",IF(OR(B1791="",E1791="Regime Normal"),0,(AI1791-Q1791)*VLOOKUP(R1791,Dados!$X$98:$Y$108,2,0)))</f>
        <v/>
      </c>
      <c r="BG1791" s="54" t="str">
        <f aca="false">IFERROR(VLOOKUP(I1791,Dados!$AC$27:$AD$43,2,0),IF(B1791="","",IF(D1791&lt;&gt;"MT",IF(AND(AC1791="SIM",Y1791="Revenda"),"2403",IF(AND(AC1791="SIM",Y1791="Consumo"),"2407",IF(AND(AC1791="NÃO",Y1791="Revenda"),"2102",IF(AND(AC1791="NÃO",Y1791="Consumo"),"2556",)))),REPLACE(I1791,1,1,1))))</f>
        <v/>
      </c>
    </row>
    <row r="1792" customFormat="false" ht="12.8" hidden="false" customHeight="true" outlineLevel="0" collapsed="false">
      <c r="Y1792" s="45"/>
      <c r="Z1792" s="46" t="str">
        <f aca="false">IF(B1792="","",(IFERROR(VLOOKUP(H1792,Dados!A$3:B$15000,2,0),"Não Encontrado")))</f>
        <v/>
      </c>
      <c r="AA1792" s="46" t="str">
        <f aca="false">IF(B1792="","",(IFERROR(VLOOKUP(G1792,Dados!C$3:E$15000,3,0),"Não Encontrado")))</f>
        <v/>
      </c>
      <c r="AB1792" s="46" t="str">
        <f aca="false">IFERROR(IF(Z1792&lt;&gt;"Não Encontrado",Z1792,IF(AA1792&lt;&gt;"Não Encontrado",AA1792,"")),"")</f>
        <v/>
      </c>
      <c r="AC1792" s="45" t="str">
        <f aca="false">IF(B1792="","",IF(AB1792="","NÃO","SIM"))</f>
        <v/>
      </c>
      <c r="AD1792" s="45" t="str">
        <f aca="false">IFERROR(VLOOKUP(G1792,Dados!$P$3:$R$500,3,0),"")</f>
        <v/>
      </c>
      <c r="AE1792" s="45" t="str">
        <f aca="false">IFERROR(VLOOKUP(G1792,Dados!$K$3:$L$500,2,0),"")</f>
        <v/>
      </c>
      <c r="AF1792" s="45" t="str">
        <f aca="false">IFERROR(VLOOKUP(G1792,Dados!$M$3:$N$500,2,0),"")</f>
        <v/>
      </c>
      <c r="AG1792" s="45" t="str">
        <f aca="false">IF(F1792="","",IF(AND(AD1792="",AE1792="",AF1792=""),"-",IF(AND(AD1792="BIT",AE1792="",AF1792=""),"BIT",IF(AND(AE1792="ANEXO I",AD1792="",AF1792=""),"ANEXO I",IF(AND(AF1792="ANEXO II",AD1792="",AE1792=""),"ANEXO II","Escolher")))))</f>
        <v/>
      </c>
      <c r="AH1792" s="45" t="str">
        <f aca="false">IF(AG1792&lt;&gt;"Pneus","",IFERROR(VLOOKUP(R1792,Dados!$X$2:$Z$5,3,0)*(AI1792-Q1792),VLOOKUP(D1792,Dados!$X$7:$Z$33,3,0)*(AI1792-Q1792)))</f>
        <v/>
      </c>
      <c r="AI1792" s="47" t="str">
        <f aca="false">IF(B1792="","",P1792+Q1792+O1792+M1792+L1792-N1792)</f>
        <v/>
      </c>
      <c r="AJ1792" s="48" t="str">
        <f aca="false">IFERROR(IF(AND(AC1792="SIM",AG1792="-",Y1792="REVENDA"),(AB1792/1+1)*AI1792,IF(AND(AC1792="SIM",AG1792="Pneus",Y1792="REVENDA"),(AB1792/1+1)*(AI1792-AH1792),"")),"")</f>
        <v/>
      </c>
      <c r="AK1792" s="48" t="str">
        <f aca="false">IF(AJ1792="","",AJ1792*17%)</f>
        <v/>
      </c>
      <c r="AL1792" s="48" t="str">
        <f aca="false">IFERROR(IF(AC1792="NÃO","",IF(AK1792="","",IF(E1792="Simples Nacional",BF1792,IF(T1792=0.12,U1792*0.5833337002,IF(T1792=0,AI1792*0.07,U1792))))),"")</f>
        <v/>
      </c>
      <c r="AM1792" s="47" t="str">
        <f aca="false">IFERROR(IF(AC1792="NÃO","",IF(OR(AG1792="-",AG1792="Pneus"),AK1792-AL1792,"")),"")</f>
        <v/>
      </c>
      <c r="AN1792" s="48" t="str">
        <f aca="false">IF(AND(Y1792="REVENDA",AC1792="SIM",AG1792="BIT"),((AB1792/1+1)*AI1792)*0.4117,"")</f>
        <v/>
      </c>
      <c r="AO1792" s="48" t="str">
        <f aca="false">IF(AN1792="","",AN1792*17%)</f>
        <v/>
      </c>
      <c r="AP1792" s="49" t="str">
        <f aca="false">IF(AN1792="","",IF(T1792=0.12,(U1792*0.4117)*0.4117,IF(T1792=0,(AI1792*0.07)*0.4117,U1792*0.4117)))</f>
        <v/>
      </c>
      <c r="AQ1792" s="47" t="str">
        <f aca="false">IF(AN1792="","",AO1792-AP1792)</f>
        <v/>
      </c>
      <c r="AR1792" s="50" t="str">
        <f aca="false">IFERROR(IF(AND(AC1792="SIM",Y1792="REVENDA",LEFT(AG1792,5)="ANEXO")*OR(AE1792="ANEXO I",AF1792="ANEXO II"),VLOOKUP(H1792,Dados!G:I,2,0),""),"INSERIR MVA")</f>
        <v/>
      </c>
      <c r="AS1792" s="48" t="str">
        <f aca="false">IF(LEFT(AG1792,5)="ANEXO",VLOOKUP(AG1792,Dados!$X$111:$Z$112,2,0)*(AI1792-Q1792),"")</f>
        <v/>
      </c>
      <c r="AT1792" s="48" t="str">
        <f aca="false">IFERROR(IF(AR1792="","",(AI1792*AR1792)+AI1792),"INSERIR MVA")</f>
        <v/>
      </c>
      <c r="AU1792" s="48" t="str">
        <f aca="false">IF(AT1792="","",IF(AY1792=0.04,U1792,AS1792*AY1792))</f>
        <v/>
      </c>
      <c r="AV1792" s="47" t="str">
        <f aca="false">IFERROR(IF(AU1792="","",(VLOOKUP(AG1792,Dados!$X$111:$Z$112,3,0)*AT1792*0.17)),"INSERIR MVA")</f>
        <v/>
      </c>
      <c r="AW1792" s="47" t="str">
        <f aca="false">IFERROR(IF(AR1792="","",AV1792-AU1792),"")</f>
        <v/>
      </c>
      <c r="AX1792" s="51" t="str">
        <f aca="false">IFERROR(IF(AC1792="NÃO","",IF(AM1792&lt;&gt;"",AM1792-W1792,IF(AQ1792&lt;&gt;"",AQ1792-W1792,IF(AW1792&lt;&gt;"",AW1792-W1792,"")))),"")</f>
        <v/>
      </c>
      <c r="AY1792" s="46" t="str">
        <f aca="false">IFERROR(IF(ISNA(VLOOKUP(R1792,Dados!$X$2:$Y$5,2,0)),VLOOKUP(D1792,Dados!$X$7:$Y$33,2,0),VLOOKUP(R1792,Dados!$X$2:$Y$5,2,0)),"")</f>
        <v/>
      </c>
      <c r="AZ1792" s="52" t="str">
        <f aca="false">IF(C1792="","",IF(AND(Y1792="CONSUMO",AC1792="NÃO")*OR(AG1792="-",AG1792="BIT"),IF(E1792&lt;&gt;"",(AI1792-(P1792+L1792-N1792+Q1792)*AY1792)/0.83),""))</f>
        <v/>
      </c>
      <c r="BA1792" s="51" t="str">
        <f aca="false">IF(AZ1792="","",AZ1792*0.17-((P1792+L1792-N1792+Q1792)*AY1792))</f>
        <v/>
      </c>
      <c r="BB1792" s="51" t="str">
        <f aca="false">IF(AND(Y1792="CONSUMO",AG1792="ANEXO I",AY1792&gt;4%),(AI1792-(P1792+L1792-N1792+Q1792)*0.0514)/0.83*(0.5177)*(0.17)-AI1792*0.0514,IF(AND(Y1792="CONSUMO",AG1792="ANEXO II",AY1792&gt;4%),(AI1792-(P1792+L1792-N1792+Q1792)*0.041)/0.83*(0.3295)*(0.17)-AI1792*0.041,IF(AND(Y1792="CONSUMO",AG1792="ANEXO I",AY1792=4%),(AI1792-(P1792+L1792-N1792+Q1792)*0.04)/0.83*(0.5177)*(0.17)-AI1792*0.04,IF(AND(Y1792="CONSUMO",AG1792="ANEXO II",AY1792=4%),(AI1792-(P1792+L1792-N1792+Q1792)*0.04)/0.83*(0.3295)*(0.17)-AI1792*0.04,""))))</f>
        <v/>
      </c>
      <c r="BC1792" s="51" t="str">
        <f aca="false">IF(C1792="","",IF(AND(Y1792="CONSUMO",AC1792="SIM")*OR(AG1792="-",AG1792="BIT"),IF(E1792&lt;&gt;"",(AI1792-(P1792+L1792-N1792+Q1792)*AY1792)/0.83),""))</f>
        <v/>
      </c>
      <c r="BD1792" s="51" t="str">
        <f aca="false">IF(BC1792="","",BC1792*0.17)</f>
        <v/>
      </c>
      <c r="BE1792" s="51" t="str">
        <f aca="false">IF(I1792=6908,0,IF(BC1792="","",BD1792-((P1792+L1792-N1792+Q1792)*AY1792)))</f>
        <v/>
      </c>
      <c r="BF1792" s="53" t="str">
        <f aca="false">IF(B1792="","",IF(OR(B1792="",E1792="Regime Normal"),0,(AI1792-Q1792)*VLOOKUP(R1792,Dados!$X$98:$Y$108,2,0)))</f>
        <v/>
      </c>
      <c r="BG1792" s="54" t="str">
        <f aca="false">IFERROR(VLOOKUP(I1792,Dados!$AC$27:$AD$43,2,0),IF(B1792="","",IF(D1792&lt;&gt;"MT",IF(AND(AC1792="SIM",Y1792="Revenda"),"2403",IF(AND(AC1792="SIM",Y1792="Consumo"),"2407",IF(AND(AC1792="NÃO",Y1792="Revenda"),"2102",IF(AND(AC1792="NÃO",Y1792="Consumo"),"2556",)))),REPLACE(I1792,1,1,1))))</f>
        <v/>
      </c>
    </row>
    <row r="1793" customFormat="false" ht="12.8" hidden="false" customHeight="true" outlineLevel="0" collapsed="false">
      <c r="Y1793" s="45"/>
      <c r="Z1793" s="46" t="str">
        <f aca="false">IF(B1793="","",(IFERROR(VLOOKUP(H1793,Dados!A$3:B$15000,2,0),"Não Encontrado")))</f>
        <v/>
      </c>
      <c r="AA1793" s="46" t="str">
        <f aca="false">IF(B1793="","",(IFERROR(VLOOKUP(G1793,Dados!C$3:E$15000,3,0),"Não Encontrado")))</f>
        <v/>
      </c>
      <c r="AB1793" s="46" t="str">
        <f aca="false">IFERROR(IF(Z1793&lt;&gt;"Não Encontrado",Z1793,IF(AA1793&lt;&gt;"Não Encontrado",AA1793,"")),"")</f>
        <v/>
      </c>
      <c r="AC1793" s="45" t="str">
        <f aca="false">IF(B1793="","",IF(AB1793="","NÃO","SIM"))</f>
        <v/>
      </c>
      <c r="AD1793" s="45" t="str">
        <f aca="false">IFERROR(VLOOKUP(G1793,Dados!$P$3:$R$500,3,0),"")</f>
        <v/>
      </c>
      <c r="AE1793" s="45" t="str">
        <f aca="false">IFERROR(VLOOKUP(G1793,Dados!$K$3:$L$500,2,0),"")</f>
        <v/>
      </c>
      <c r="AF1793" s="45" t="str">
        <f aca="false">IFERROR(VLOOKUP(G1793,Dados!$M$3:$N$500,2,0),"")</f>
        <v/>
      </c>
      <c r="AG1793" s="45" t="str">
        <f aca="false">IF(F1793="","",IF(AND(AD1793="",AE1793="",AF1793=""),"-",IF(AND(AD1793="BIT",AE1793="",AF1793=""),"BIT",IF(AND(AE1793="ANEXO I",AD1793="",AF1793=""),"ANEXO I",IF(AND(AF1793="ANEXO II",AD1793="",AE1793=""),"ANEXO II","Escolher")))))</f>
        <v/>
      </c>
      <c r="AH1793" s="45" t="str">
        <f aca="false">IF(AG1793&lt;&gt;"Pneus","",IFERROR(VLOOKUP(R1793,Dados!$X$2:$Z$5,3,0)*(AI1793-Q1793),VLOOKUP(D1793,Dados!$X$7:$Z$33,3,0)*(AI1793-Q1793)))</f>
        <v/>
      </c>
      <c r="AI1793" s="47" t="str">
        <f aca="false">IF(B1793="","",P1793+Q1793+O1793+M1793+L1793-N1793)</f>
        <v/>
      </c>
      <c r="AJ1793" s="48" t="str">
        <f aca="false">IFERROR(IF(AND(AC1793="SIM",AG1793="-",Y1793="REVENDA"),(AB1793/1+1)*AI1793,IF(AND(AC1793="SIM",AG1793="Pneus",Y1793="REVENDA"),(AB1793/1+1)*(AI1793-AH1793),"")),"")</f>
        <v/>
      </c>
      <c r="AK1793" s="48" t="str">
        <f aca="false">IF(AJ1793="","",AJ1793*17%)</f>
        <v/>
      </c>
      <c r="AL1793" s="48" t="str">
        <f aca="false">IFERROR(IF(AC1793="NÃO","",IF(AK1793="","",IF(E1793="Simples Nacional",BF1793,IF(T1793=0.12,U1793*0.5833337002,IF(T1793=0,AI1793*0.07,U1793))))),"")</f>
        <v/>
      </c>
      <c r="AM1793" s="47" t="str">
        <f aca="false">IFERROR(IF(AC1793="NÃO","",IF(OR(AG1793="-",AG1793="Pneus"),AK1793-AL1793,"")),"")</f>
        <v/>
      </c>
      <c r="AN1793" s="48" t="str">
        <f aca="false">IF(AND(Y1793="REVENDA",AC1793="SIM",AG1793="BIT"),((AB1793/1+1)*AI1793)*0.4117,"")</f>
        <v/>
      </c>
      <c r="AO1793" s="48" t="str">
        <f aca="false">IF(AN1793="","",AN1793*17%)</f>
        <v/>
      </c>
      <c r="AP1793" s="49" t="str">
        <f aca="false">IF(AN1793="","",IF(T1793=0.12,(U1793*0.4117)*0.4117,IF(T1793=0,(AI1793*0.07)*0.4117,U1793*0.4117)))</f>
        <v/>
      </c>
      <c r="AQ1793" s="47" t="str">
        <f aca="false">IF(AN1793="","",AO1793-AP1793)</f>
        <v/>
      </c>
      <c r="AR1793" s="50" t="str">
        <f aca="false">IFERROR(IF(AND(AC1793="SIM",Y1793="REVENDA",LEFT(AG1793,5)="ANEXO")*OR(AE1793="ANEXO I",AF1793="ANEXO II"),VLOOKUP(H1793,Dados!G:I,2,0),""),"INSERIR MVA")</f>
        <v/>
      </c>
      <c r="AS1793" s="48" t="str">
        <f aca="false">IF(LEFT(AG1793,5)="ANEXO",VLOOKUP(AG1793,Dados!$X$111:$Z$112,2,0)*(AI1793-Q1793),"")</f>
        <v/>
      </c>
      <c r="AT1793" s="48" t="str">
        <f aca="false">IFERROR(IF(AR1793="","",(AI1793*AR1793)+AI1793),"INSERIR MVA")</f>
        <v/>
      </c>
      <c r="AU1793" s="48" t="str">
        <f aca="false">IF(AT1793="","",IF(AY1793=0.04,U1793,AS1793*AY1793))</f>
        <v/>
      </c>
      <c r="AV1793" s="47" t="str">
        <f aca="false">IFERROR(IF(AU1793="","",(VLOOKUP(AG1793,Dados!$X$111:$Z$112,3,0)*AT1793*0.17)),"INSERIR MVA")</f>
        <v/>
      </c>
      <c r="AW1793" s="47" t="str">
        <f aca="false">IFERROR(IF(AR1793="","",AV1793-AU1793),"")</f>
        <v/>
      </c>
      <c r="AX1793" s="51" t="str">
        <f aca="false">IFERROR(IF(AC1793="NÃO","",IF(AM1793&lt;&gt;"",AM1793-W1793,IF(AQ1793&lt;&gt;"",AQ1793-W1793,IF(AW1793&lt;&gt;"",AW1793-W1793,"")))),"")</f>
        <v/>
      </c>
      <c r="AY1793" s="46" t="str">
        <f aca="false">IFERROR(IF(ISNA(VLOOKUP(R1793,Dados!$X$2:$Y$5,2,0)),VLOOKUP(D1793,Dados!$X$7:$Y$33,2,0),VLOOKUP(R1793,Dados!$X$2:$Y$5,2,0)),"")</f>
        <v/>
      </c>
      <c r="AZ1793" s="52" t="str">
        <f aca="false">IF(C1793="","",IF(AND(Y1793="CONSUMO",AC1793="NÃO")*OR(AG1793="-",AG1793="BIT"),IF(E1793&lt;&gt;"",(AI1793-(P1793+L1793-N1793+Q1793)*AY1793)/0.83),""))</f>
        <v/>
      </c>
      <c r="BA1793" s="51" t="str">
        <f aca="false">IF(AZ1793="","",AZ1793*0.17-((P1793+L1793-N1793+Q1793)*AY1793))</f>
        <v/>
      </c>
      <c r="BB1793" s="51" t="str">
        <f aca="false">IF(AND(Y1793="CONSUMO",AG1793="ANEXO I",AY1793&gt;4%),(AI1793-(P1793+L1793-N1793+Q1793)*0.0514)/0.83*(0.5177)*(0.17)-AI1793*0.0514,IF(AND(Y1793="CONSUMO",AG1793="ANEXO II",AY1793&gt;4%),(AI1793-(P1793+L1793-N1793+Q1793)*0.041)/0.83*(0.3295)*(0.17)-AI1793*0.041,IF(AND(Y1793="CONSUMO",AG1793="ANEXO I",AY1793=4%),(AI1793-(P1793+L1793-N1793+Q1793)*0.04)/0.83*(0.5177)*(0.17)-AI1793*0.04,IF(AND(Y1793="CONSUMO",AG1793="ANEXO II",AY1793=4%),(AI1793-(P1793+L1793-N1793+Q1793)*0.04)/0.83*(0.3295)*(0.17)-AI1793*0.04,""))))</f>
        <v/>
      </c>
      <c r="BC1793" s="51" t="str">
        <f aca="false">IF(C1793="","",IF(AND(Y1793="CONSUMO",AC1793="SIM")*OR(AG1793="-",AG1793="BIT"),IF(E1793&lt;&gt;"",(AI1793-(P1793+L1793-N1793+Q1793)*AY1793)/0.83),""))</f>
        <v/>
      </c>
      <c r="BD1793" s="51" t="str">
        <f aca="false">IF(BC1793="","",BC1793*0.17)</f>
        <v/>
      </c>
      <c r="BE1793" s="51" t="str">
        <f aca="false">IF(I1793=6908,0,IF(BC1793="","",BD1793-((P1793+L1793-N1793+Q1793)*AY1793)))</f>
        <v/>
      </c>
      <c r="BF1793" s="53" t="str">
        <f aca="false">IF(B1793="","",IF(OR(B1793="",E1793="Regime Normal"),0,(AI1793-Q1793)*VLOOKUP(R1793,Dados!$X$98:$Y$108,2,0)))</f>
        <v/>
      </c>
      <c r="BG1793" s="54" t="str">
        <f aca="false">IFERROR(VLOOKUP(I1793,Dados!$AC$27:$AD$43,2,0),IF(B1793="","",IF(D1793&lt;&gt;"MT",IF(AND(AC1793="SIM",Y1793="Revenda"),"2403",IF(AND(AC1793="SIM",Y1793="Consumo"),"2407",IF(AND(AC1793="NÃO",Y1793="Revenda"),"2102",IF(AND(AC1793="NÃO",Y1793="Consumo"),"2556",)))),REPLACE(I1793,1,1,1))))</f>
        <v/>
      </c>
    </row>
    <row r="1794" customFormat="false" ht="12.8" hidden="false" customHeight="true" outlineLevel="0" collapsed="false">
      <c r="Y1794" s="45"/>
      <c r="Z1794" s="46" t="str">
        <f aca="false">IF(B1794="","",(IFERROR(VLOOKUP(H1794,Dados!A$3:B$15000,2,0),"Não Encontrado")))</f>
        <v/>
      </c>
      <c r="AA1794" s="46" t="str">
        <f aca="false">IF(B1794="","",(IFERROR(VLOOKUP(G1794,Dados!C$3:E$15000,3,0),"Não Encontrado")))</f>
        <v/>
      </c>
      <c r="AB1794" s="46" t="str">
        <f aca="false">IFERROR(IF(Z1794&lt;&gt;"Não Encontrado",Z1794,IF(AA1794&lt;&gt;"Não Encontrado",AA1794,"")),"")</f>
        <v/>
      </c>
      <c r="AC1794" s="45" t="str">
        <f aca="false">IF(B1794="","",IF(AB1794="","NÃO","SIM"))</f>
        <v/>
      </c>
      <c r="AD1794" s="45" t="str">
        <f aca="false">IFERROR(VLOOKUP(G1794,Dados!$P$3:$R$500,3,0),"")</f>
        <v/>
      </c>
      <c r="AE1794" s="45" t="str">
        <f aca="false">IFERROR(VLOOKUP(G1794,Dados!$K$3:$L$500,2,0),"")</f>
        <v/>
      </c>
      <c r="AF1794" s="45" t="str">
        <f aca="false">IFERROR(VLOOKUP(G1794,Dados!$M$3:$N$500,2,0),"")</f>
        <v/>
      </c>
      <c r="AG1794" s="45" t="str">
        <f aca="false">IF(F1794="","",IF(AND(AD1794="",AE1794="",AF1794=""),"-",IF(AND(AD1794="BIT",AE1794="",AF1794=""),"BIT",IF(AND(AE1794="ANEXO I",AD1794="",AF1794=""),"ANEXO I",IF(AND(AF1794="ANEXO II",AD1794="",AE1794=""),"ANEXO II","Escolher")))))</f>
        <v/>
      </c>
      <c r="AH1794" s="45" t="str">
        <f aca="false">IF(AG1794&lt;&gt;"Pneus","",IFERROR(VLOOKUP(R1794,Dados!$X$2:$Z$5,3,0)*(AI1794-Q1794),VLOOKUP(D1794,Dados!$X$7:$Z$33,3,0)*(AI1794-Q1794)))</f>
        <v/>
      </c>
      <c r="AI1794" s="47" t="str">
        <f aca="false">IF(B1794="","",P1794+Q1794+O1794+M1794+L1794-N1794)</f>
        <v/>
      </c>
      <c r="AJ1794" s="48" t="str">
        <f aca="false">IFERROR(IF(AND(AC1794="SIM",AG1794="-",Y1794="REVENDA"),(AB1794/1+1)*AI1794,IF(AND(AC1794="SIM",AG1794="Pneus",Y1794="REVENDA"),(AB1794/1+1)*(AI1794-AH1794),"")),"")</f>
        <v/>
      </c>
      <c r="AK1794" s="48" t="str">
        <f aca="false">IF(AJ1794="","",AJ1794*17%)</f>
        <v/>
      </c>
      <c r="AL1794" s="48" t="str">
        <f aca="false">IFERROR(IF(AC1794="NÃO","",IF(AK1794="","",IF(E1794="Simples Nacional",BF1794,IF(T1794=0.12,U1794*0.5833337002,IF(T1794=0,AI1794*0.07,U1794))))),"")</f>
        <v/>
      </c>
      <c r="AM1794" s="47" t="str">
        <f aca="false">IFERROR(IF(AC1794="NÃO","",IF(OR(AG1794="-",AG1794="Pneus"),AK1794-AL1794,"")),"")</f>
        <v/>
      </c>
      <c r="AN1794" s="48" t="str">
        <f aca="false">IF(AND(Y1794="REVENDA",AC1794="SIM",AG1794="BIT"),((AB1794/1+1)*AI1794)*0.4117,"")</f>
        <v/>
      </c>
      <c r="AO1794" s="48" t="str">
        <f aca="false">IF(AN1794="","",AN1794*17%)</f>
        <v/>
      </c>
      <c r="AP1794" s="49" t="str">
        <f aca="false">IF(AN1794="","",IF(T1794=0.12,(U1794*0.4117)*0.4117,IF(T1794=0,(AI1794*0.07)*0.4117,U1794*0.4117)))</f>
        <v/>
      </c>
      <c r="AQ1794" s="47" t="str">
        <f aca="false">IF(AN1794="","",AO1794-AP1794)</f>
        <v/>
      </c>
      <c r="AR1794" s="50" t="str">
        <f aca="false">IFERROR(IF(AND(AC1794="SIM",Y1794="REVENDA",LEFT(AG1794,5)="ANEXO")*OR(AE1794="ANEXO I",AF1794="ANEXO II"),VLOOKUP(H1794,Dados!G:I,2,0),""),"INSERIR MVA")</f>
        <v/>
      </c>
      <c r="AS1794" s="48" t="str">
        <f aca="false">IF(LEFT(AG1794,5)="ANEXO",VLOOKUP(AG1794,Dados!$X$111:$Z$112,2,0)*(AI1794-Q1794),"")</f>
        <v/>
      </c>
      <c r="AT1794" s="48" t="str">
        <f aca="false">IFERROR(IF(AR1794="","",(AI1794*AR1794)+AI1794),"INSERIR MVA")</f>
        <v/>
      </c>
      <c r="AU1794" s="48" t="str">
        <f aca="false">IF(AT1794="","",IF(AY1794=0.04,U1794,AS1794*AY1794))</f>
        <v/>
      </c>
      <c r="AV1794" s="47" t="str">
        <f aca="false">IFERROR(IF(AU1794="","",(VLOOKUP(AG1794,Dados!$X$111:$Z$112,3,0)*AT1794*0.17)),"INSERIR MVA")</f>
        <v/>
      </c>
      <c r="AW1794" s="47" t="str">
        <f aca="false">IFERROR(IF(AR1794="","",AV1794-AU1794),"")</f>
        <v/>
      </c>
      <c r="AX1794" s="51" t="str">
        <f aca="false">IFERROR(IF(AC1794="NÃO","",IF(AM1794&lt;&gt;"",AM1794-W1794,IF(AQ1794&lt;&gt;"",AQ1794-W1794,IF(AW1794&lt;&gt;"",AW1794-W1794,"")))),"")</f>
        <v/>
      </c>
      <c r="AY1794" s="46" t="str">
        <f aca="false">IFERROR(IF(ISNA(VLOOKUP(R1794,Dados!$X$2:$Y$5,2,0)),VLOOKUP(D1794,Dados!$X$7:$Y$33,2,0),VLOOKUP(R1794,Dados!$X$2:$Y$5,2,0)),"")</f>
        <v/>
      </c>
      <c r="AZ1794" s="52" t="str">
        <f aca="false">IF(C1794="","",IF(AND(Y1794="CONSUMO",AC1794="NÃO")*OR(AG1794="-",AG1794="BIT"),IF(E1794&lt;&gt;"",(AI1794-(P1794+L1794-N1794+Q1794)*AY1794)/0.83),""))</f>
        <v/>
      </c>
      <c r="BA1794" s="51" t="str">
        <f aca="false">IF(AZ1794="","",AZ1794*0.17-((P1794+L1794-N1794+Q1794)*AY1794))</f>
        <v/>
      </c>
      <c r="BB1794" s="51" t="str">
        <f aca="false">IF(AND(Y1794="CONSUMO",AG1794="ANEXO I",AY1794&gt;4%),(AI1794-(P1794+L1794-N1794+Q1794)*0.0514)/0.83*(0.5177)*(0.17)-AI1794*0.0514,IF(AND(Y1794="CONSUMO",AG1794="ANEXO II",AY1794&gt;4%),(AI1794-(P1794+L1794-N1794+Q1794)*0.041)/0.83*(0.3295)*(0.17)-AI1794*0.041,IF(AND(Y1794="CONSUMO",AG1794="ANEXO I",AY1794=4%),(AI1794-(P1794+L1794-N1794+Q1794)*0.04)/0.83*(0.5177)*(0.17)-AI1794*0.04,IF(AND(Y1794="CONSUMO",AG1794="ANEXO II",AY1794=4%),(AI1794-(P1794+L1794-N1794+Q1794)*0.04)/0.83*(0.3295)*(0.17)-AI1794*0.04,""))))</f>
        <v/>
      </c>
      <c r="BC1794" s="51" t="str">
        <f aca="false">IF(C1794="","",IF(AND(Y1794="CONSUMO",AC1794="SIM")*OR(AG1794="-",AG1794="BIT"),IF(E1794&lt;&gt;"",(AI1794-(P1794+L1794-N1794+Q1794)*AY1794)/0.83),""))</f>
        <v/>
      </c>
      <c r="BD1794" s="51" t="str">
        <f aca="false">IF(BC1794="","",BC1794*0.17)</f>
        <v/>
      </c>
      <c r="BE1794" s="51" t="str">
        <f aca="false">IF(I1794=6908,0,IF(BC1794="","",BD1794-((P1794+L1794-N1794+Q1794)*AY1794)))</f>
        <v/>
      </c>
      <c r="BF1794" s="53" t="str">
        <f aca="false">IF(B1794="","",IF(OR(B1794="",E1794="Regime Normal"),0,(AI1794-Q1794)*VLOOKUP(R1794,Dados!$X$98:$Y$108,2,0)))</f>
        <v/>
      </c>
      <c r="BG1794" s="54" t="str">
        <f aca="false">IFERROR(VLOOKUP(I1794,Dados!$AC$27:$AD$43,2,0),IF(B1794="","",IF(D1794&lt;&gt;"MT",IF(AND(AC1794="SIM",Y1794="Revenda"),"2403",IF(AND(AC1794="SIM",Y1794="Consumo"),"2407",IF(AND(AC1794="NÃO",Y1794="Revenda"),"2102",IF(AND(AC1794="NÃO",Y1794="Consumo"),"2556",)))),REPLACE(I1794,1,1,1))))</f>
        <v/>
      </c>
    </row>
    <row r="1795" customFormat="false" ht="12.8" hidden="false" customHeight="true" outlineLevel="0" collapsed="false">
      <c r="Y1795" s="45"/>
      <c r="Z1795" s="46" t="str">
        <f aca="false">IF(B1795="","",(IFERROR(VLOOKUP(H1795,Dados!A$3:B$15000,2,0),"Não Encontrado")))</f>
        <v/>
      </c>
      <c r="AA1795" s="46" t="str">
        <f aca="false">IF(B1795="","",(IFERROR(VLOOKUP(G1795,Dados!C$3:E$15000,3,0),"Não Encontrado")))</f>
        <v/>
      </c>
      <c r="AB1795" s="46" t="str">
        <f aca="false">IFERROR(IF(Z1795&lt;&gt;"Não Encontrado",Z1795,IF(AA1795&lt;&gt;"Não Encontrado",AA1795,"")),"")</f>
        <v/>
      </c>
      <c r="AC1795" s="45" t="str">
        <f aca="false">IF(B1795="","",IF(AB1795="","NÃO","SIM"))</f>
        <v/>
      </c>
      <c r="AD1795" s="45" t="str">
        <f aca="false">IFERROR(VLOOKUP(G1795,Dados!$P$3:$R$500,3,0),"")</f>
        <v/>
      </c>
      <c r="AE1795" s="45" t="str">
        <f aca="false">IFERROR(VLOOKUP(G1795,Dados!$K$3:$L$500,2,0),"")</f>
        <v/>
      </c>
      <c r="AF1795" s="45" t="str">
        <f aca="false">IFERROR(VLOOKUP(G1795,Dados!$M$3:$N$500,2,0),"")</f>
        <v/>
      </c>
      <c r="AG1795" s="45" t="str">
        <f aca="false">IF(F1795="","",IF(AND(AD1795="",AE1795="",AF1795=""),"-",IF(AND(AD1795="BIT",AE1795="",AF1795=""),"BIT",IF(AND(AE1795="ANEXO I",AD1795="",AF1795=""),"ANEXO I",IF(AND(AF1795="ANEXO II",AD1795="",AE1795=""),"ANEXO II","Escolher")))))</f>
        <v/>
      </c>
      <c r="AH1795" s="45" t="str">
        <f aca="false">IF(AG1795&lt;&gt;"Pneus","",IFERROR(VLOOKUP(R1795,Dados!$X$2:$Z$5,3,0)*(AI1795-Q1795),VLOOKUP(D1795,Dados!$X$7:$Z$33,3,0)*(AI1795-Q1795)))</f>
        <v/>
      </c>
      <c r="AI1795" s="47" t="str">
        <f aca="false">IF(B1795="","",P1795+Q1795+O1795+M1795+L1795-N1795)</f>
        <v/>
      </c>
      <c r="AJ1795" s="48" t="str">
        <f aca="false">IFERROR(IF(AND(AC1795="SIM",AG1795="-",Y1795="REVENDA"),(AB1795/1+1)*AI1795,IF(AND(AC1795="SIM",AG1795="Pneus",Y1795="REVENDA"),(AB1795/1+1)*(AI1795-AH1795),"")),"")</f>
        <v/>
      </c>
      <c r="AK1795" s="48" t="str">
        <f aca="false">IF(AJ1795="","",AJ1795*17%)</f>
        <v/>
      </c>
      <c r="AL1795" s="48" t="str">
        <f aca="false">IFERROR(IF(AC1795="NÃO","",IF(AK1795="","",IF(E1795="Simples Nacional",BF1795,IF(T1795=0.12,U1795*0.5833337002,IF(T1795=0,AI1795*0.07,U1795))))),"")</f>
        <v/>
      </c>
      <c r="AM1795" s="47" t="str">
        <f aca="false">IFERROR(IF(AC1795="NÃO","",IF(OR(AG1795="-",AG1795="Pneus"),AK1795-AL1795,"")),"")</f>
        <v/>
      </c>
      <c r="AN1795" s="48" t="str">
        <f aca="false">IF(AND(Y1795="REVENDA",AC1795="SIM",AG1795="BIT"),((AB1795/1+1)*AI1795)*0.4117,"")</f>
        <v/>
      </c>
      <c r="AO1795" s="48" t="str">
        <f aca="false">IF(AN1795="","",AN1795*17%)</f>
        <v/>
      </c>
      <c r="AP1795" s="49" t="str">
        <f aca="false">IF(AN1795="","",IF(T1795=0.12,(U1795*0.4117)*0.4117,IF(T1795=0,(AI1795*0.07)*0.4117,U1795*0.4117)))</f>
        <v/>
      </c>
      <c r="AQ1795" s="47" t="str">
        <f aca="false">IF(AN1795="","",AO1795-AP1795)</f>
        <v/>
      </c>
      <c r="AR1795" s="50" t="str">
        <f aca="false">IFERROR(IF(AND(AC1795="SIM",Y1795="REVENDA",LEFT(AG1795,5)="ANEXO")*OR(AE1795="ANEXO I",AF1795="ANEXO II"),VLOOKUP(H1795,Dados!G:I,2,0),""),"INSERIR MVA")</f>
        <v/>
      </c>
      <c r="AS1795" s="48" t="str">
        <f aca="false">IF(LEFT(AG1795,5)="ANEXO",VLOOKUP(AG1795,Dados!$X$111:$Z$112,2,0)*(AI1795-Q1795),"")</f>
        <v/>
      </c>
      <c r="AT1795" s="48" t="str">
        <f aca="false">IFERROR(IF(AR1795="","",(AI1795*AR1795)+AI1795),"INSERIR MVA")</f>
        <v/>
      </c>
      <c r="AU1795" s="48" t="str">
        <f aca="false">IF(AT1795="","",IF(AY1795=0.04,U1795,AS1795*AY1795))</f>
        <v/>
      </c>
      <c r="AV1795" s="47" t="str">
        <f aca="false">IFERROR(IF(AU1795="","",(VLOOKUP(AG1795,Dados!$X$111:$Z$112,3,0)*AT1795*0.17)),"INSERIR MVA")</f>
        <v/>
      </c>
      <c r="AW1795" s="47" t="str">
        <f aca="false">IFERROR(IF(AR1795="","",AV1795-AU1795),"")</f>
        <v/>
      </c>
      <c r="AX1795" s="51" t="str">
        <f aca="false">IFERROR(IF(AC1795="NÃO","",IF(AM1795&lt;&gt;"",AM1795-W1795,IF(AQ1795&lt;&gt;"",AQ1795-W1795,IF(AW1795&lt;&gt;"",AW1795-W1795,"")))),"")</f>
        <v/>
      </c>
      <c r="AY1795" s="46" t="str">
        <f aca="false">IFERROR(IF(ISNA(VLOOKUP(R1795,Dados!$X$2:$Y$5,2,0)),VLOOKUP(D1795,Dados!$X$7:$Y$33,2,0),VLOOKUP(R1795,Dados!$X$2:$Y$5,2,0)),"")</f>
        <v/>
      </c>
      <c r="AZ1795" s="52" t="str">
        <f aca="false">IF(C1795="","",IF(AND(Y1795="CONSUMO",AC1795="NÃO")*OR(AG1795="-",AG1795="BIT"),IF(E1795&lt;&gt;"",(AI1795-(P1795+L1795-N1795+Q1795)*AY1795)/0.83),""))</f>
        <v/>
      </c>
      <c r="BA1795" s="51" t="str">
        <f aca="false">IF(AZ1795="","",AZ1795*0.17-((P1795+L1795-N1795+Q1795)*AY1795))</f>
        <v/>
      </c>
      <c r="BB1795" s="51" t="str">
        <f aca="false">IF(AND(Y1795="CONSUMO",AG1795="ANEXO I",AY1795&gt;4%),(AI1795-(P1795+L1795-N1795+Q1795)*0.0514)/0.83*(0.5177)*(0.17)-AI1795*0.0514,IF(AND(Y1795="CONSUMO",AG1795="ANEXO II",AY1795&gt;4%),(AI1795-(P1795+L1795-N1795+Q1795)*0.041)/0.83*(0.3295)*(0.17)-AI1795*0.041,IF(AND(Y1795="CONSUMO",AG1795="ANEXO I",AY1795=4%),(AI1795-(P1795+L1795-N1795+Q1795)*0.04)/0.83*(0.5177)*(0.17)-AI1795*0.04,IF(AND(Y1795="CONSUMO",AG1795="ANEXO II",AY1795=4%),(AI1795-(P1795+L1795-N1795+Q1795)*0.04)/0.83*(0.3295)*(0.17)-AI1795*0.04,""))))</f>
        <v/>
      </c>
      <c r="BC1795" s="51" t="str">
        <f aca="false">IF(C1795="","",IF(AND(Y1795="CONSUMO",AC1795="SIM")*OR(AG1795="-",AG1795="BIT"),IF(E1795&lt;&gt;"",(AI1795-(P1795+L1795-N1795+Q1795)*AY1795)/0.83),""))</f>
        <v/>
      </c>
      <c r="BD1795" s="51" t="str">
        <f aca="false">IF(BC1795="","",BC1795*0.17)</f>
        <v/>
      </c>
      <c r="BE1795" s="51" t="str">
        <f aca="false">IF(I1795=6908,0,IF(BC1795="","",BD1795-((P1795+L1795-N1795+Q1795)*AY1795)))</f>
        <v/>
      </c>
      <c r="BF1795" s="53" t="str">
        <f aca="false">IF(B1795="","",IF(OR(B1795="",E1795="Regime Normal"),0,(AI1795-Q1795)*VLOOKUP(R1795,Dados!$X$98:$Y$108,2,0)))</f>
        <v/>
      </c>
      <c r="BG1795" s="54" t="str">
        <f aca="false">IFERROR(VLOOKUP(I1795,Dados!$AC$27:$AD$43,2,0),IF(B1795="","",IF(D1795&lt;&gt;"MT",IF(AND(AC1795="SIM",Y1795="Revenda"),"2403",IF(AND(AC1795="SIM",Y1795="Consumo"),"2407",IF(AND(AC1795="NÃO",Y1795="Revenda"),"2102",IF(AND(AC1795="NÃO",Y1795="Consumo"),"2556",)))),REPLACE(I1795,1,1,1))))</f>
        <v/>
      </c>
    </row>
    <row r="1796" customFormat="false" ht="12.8" hidden="false" customHeight="true" outlineLevel="0" collapsed="false">
      <c r="Y1796" s="45"/>
      <c r="Z1796" s="46" t="str">
        <f aca="false">IF(B1796="","",(IFERROR(VLOOKUP(H1796,Dados!A$3:B$15000,2,0),"Não Encontrado")))</f>
        <v/>
      </c>
      <c r="AA1796" s="46" t="str">
        <f aca="false">IF(B1796="","",(IFERROR(VLOOKUP(G1796,Dados!C$3:E$15000,3,0),"Não Encontrado")))</f>
        <v/>
      </c>
      <c r="AB1796" s="46" t="str">
        <f aca="false">IFERROR(IF(Z1796&lt;&gt;"Não Encontrado",Z1796,IF(AA1796&lt;&gt;"Não Encontrado",AA1796,"")),"")</f>
        <v/>
      </c>
      <c r="AC1796" s="45" t="str">
        <f aca="false">IF(B1796="","",IF(AB1796="","NÃO","SIM"))</f>
        <v/>
      </c>
      <c r="AD1796" s="45" t="str">
        <f aca="false">IFERROR(VLOOKUP(G1796,Dados!$P$3:$R$500,3,0),"")</f>
        <v/>
      </c>
      <c r="AE1796" s="45" t="str">
        <f aca="false">IFERROR(VLOOKUP(G1796,Dados!$K$3:$L$500,2,0),"")</f>
        <v/>
      </c>
      <c r="AF1796" s="45" t="str">
        <f aca="false">IFERROR(VLOOKUP(G1796,Dados!$M$3:$N$500,2,0),"")</f>
        <v/>
      </c>
      <c r="AG1796" s="45" t="str">
        <f aca="false">IF(F1796="","",IF(AND(AD1796="",AE1796="",AF1796=""),"-",IF(AND(AD1796="BIT",AE1796="",AF1796=""),"BIT",IF(AND(AE1796="ANEXO I",AD1796="",AF1796=""),"ANEXO I",IF(AND(AF1796="ANEXO II",AD1796="",AE1796=""),"ANEXO II","Escolher")))))</f>
        <v/>
      </c>
      <c r="AH1796" s="45" t="str">
        <f aca="false">IF(AG1796&lt;&gt;"Pneus","",IFERROR(VLOOKUP(R1796,Dados!$X$2:$Z$5,3,0)*(AI1796-Q1796),VLOOKUP(D1796,Dados!$X$7:$Z$33,3,0)*(AI1796-Q1796)))</f>
        <v/>
      </c>
      <c r="AI1796" s="47" t="str">
        <f aca="false">IF(B1796="","",P1796+Q1796+O1796+M1796+L1796-N1796)</f>
        <v/>
      </c>
      <c r="AJ1796" s="48" t="str">
        <f aca="false">IFERROR(IF(AND(AC1796="SIM",AG1796="-",Y1796="REVENDA"),(AB1796/1+1)*AI1796,IF(AND(AC1796="SIM",AG1796="Pneus",Y1796="REVENDA"),(AB1796/1+1)*(AI1796-AH1796),"")),"")</f>
        <v/>
      </c>
      <c r="AK1796" s="48" t="str">
        <f aca="false">IF(AJ1796="","",AJ1796*17%)</f>
        <v/>
      </c>
      <c r="AL1796" s="48" t="str">
        <f aca="false">IFERROR(IF(AC1796="NÃO","",IF(AK1796="","",IF(E1796="Simples Nacional",BF1796,IF(T1796=0.12,U1796*0.5833337002,IF(T1796=0,AI1796*0.07,U1796))))),"")</f>
        <v/>
      </c>
      <c r="AM1796" s="47" t="str">
        <f aca="false">IFERROR(IF(AC1796="NÃO","",IF(OR(AG1796="-",AG1796="Pneus"),AK1796-AL1796,"")),"")</f>
        <v/>
      </c>
      <c r="AN1796" s="48" t="str">
        <f aca="false">IF(AND(Y1796="REVENDA",AC1796="SIM",AG1796="BIT"),((AB1796/1+1)*AI1796)*0.4117,"")</f>
        <v/>
      </c>
      <c r="AO1796" s="48" t="str">
        <f aca="false">IF(AN1796="","",AN1796*17%)</f>
        <v/>
      </c>
      <c r="AP1796" s="49" t="str">
        <f aca="false">IF(AN1796="","",IF(T1796=0.12,(U1796*0.4117)*0.4117,IF(T1796=0,(AI1796*0.07)*0.4117,U1796*0.4117)))</f>
        <v/>
      </c>
      <c r="AQ1796" s="47" t="str">
        <f aca="false">IF(AN1796="","",AO1796-AP1796)</f>
        <v/>
      </c>
      <c r="AR1796" s="50" t="str">
        <f aca="false">IFERROR(IF(AND(AC1796="SIM",Y1796="REVENDA",LEFT(AG1796,5)="ANEXO")*OR(AE1796="ANEXO I",AF1796="ANEXO II"),VLOOKUP(H1796,Dados!G:I,2,0),""),"INSERIR MVA")</f>
        <v/>
      </c>
      <c r="AS1796" s="48" t="str">
        <f aca="false">IF(LEFT(AG1796,5)="ANEXO",VLOOKUP(AG1796,Dados!$X$111:$Z$112,2,0)*(AI1796-Q1796),"")</f>
        <v/>
      </c>
      <c r="AT1796" s="48" t="str">
        <f aca="false">IFERROR(IF(AR1796="","",(AI1796*AR1796)+AI1796),"INSERIR MVA")</f>
        <v/>
      </c>
      <c r="AU1796" s="48" t="str">
        <f aca="false">IF(AT1796="","",IF(AY1796=0.04,U1796,AS1796*AY1796))</f>
        <v/>
      </c>
      <c r="AV1796" s="47" t="str">
        <f aca="false">IFERROR(IF(AU1796="","",(VLOOKUP(AG1796,Dados!$X$111:$Z$112,3,0)*AT1796*0.17)),"INSERIR MVA")</f>
        <v/>
      </c>
      <c r="AW1796" s="47" t="str">
        <f aca="false">IFERROR(IF(AR1796="","",AV1796-AU1796),"")</f>
        <v/>
      </c>
      <c r="AX1796" s="51" t="str">
        <f aca="false">IFERROR(IF(AC1796="NÃO","",IF(AM1796&lt;&gt;"",AM1796-W1796,IF(AQ1796&lt;&gt;"",AQ1796-W1796,IF(AW1796&lt;&gt;"",AW1796-W1796,"")))),"")</f>
        <v/>
      </c>
      <c r="AY1796" s="46" t="str">
        <f aca="false">IFERROR(IF(ISNA(VLOOKUP(R1796,Dados!$X$2:$Y$5,2,0)),VLOOKUP(D1796,Dados!$X$7:$Y$33,2,0),VLOOKUP(R1796,Dados!$X$2:$Y$5,2,0)),"")</f>
        <v/>
      </c>
      <c r="AZ1796" s="52" t="str">
        <f aca="false">IF(C1796="","",IF(AND(Y1796="CONSUMO",AC1796="NÃO")*OR(AG1796="-",AG1796="BIT"),IF(E1796&lt;&gt;"",(AI1796-(P1796+L1796-N1796+Q1796)*AY1796)/0.83),""))</f>
        <v/>
      </c>
      <c r="BA1796" s="51" t="str">
        <f aca="false">IF(AZ1796="","",AZ1796*0.17-((P1796+L1796-N1796+Q1796)*AY1796))</f>
        <v/>
      </c>
      <c r="BB1796" s="51" t="str">
        <f aca="false">IF(AND(Y1796="CONSUMO",AG1796="ANEXO I",AY1796&gt;4%),(AI1796-(P1796+L1796-N1796+Q1796)*0.0514)/0.83*(0.5177)*(0.17)-AI1796*0.0514,IF(AND(Y1796="CONSUMO",AG1796="ANEXO II",AY1796&gt;4%),(AI1796-(P1796+L1796-N1796+Q1796)*0.041)/0.83*(0.3295)*(0.17)-AI1796*0.041,IF(AND(Y1796="CONSUMO",AG1796="ANEXO I",AY1796=4%),(AI1796-(P1796+L1796-N1796+Q1796)*0.04)/0.83*(0.5177)*(0.17)-AI1796*0.04,IF(AND(Y1796="CONSUMO",AG1796="ANEXO II",AY1796=4%),(AI1796-(P1796+L1796-N1796+Q1796)*0.04)/0.83*(0.3295)*(0.17)-AI1796*0.04,""))))</f>
        <v/>
      </c>
      <c r="BC1796" s="51" t="str">
        <f aca="false">IF(C1796="","",IF(AND(Y1796="CONSUMO",AC1796="SIM")*OR(AG1796="-",AG1796="BIT"),IF(E1796&lt;&gt;"",(AI1796-(P1796+L1796-N1796+Q1796)*AY1796)/0.83),""))</f>
        <v/>
      </c>
      <c r="BD1796" s="51" t="str">
        <f aca="false">IF(BC1796="","",BC1796*0.17)</f>
        <v/>
      </c>
      <c r="BE1796" s="51" t="str">
        <f aca="false">IF(I1796=6908,0,IF(BC1796="","",BD1796-((P1796+L1796-N1796+Q1796)*AY1796)))</f>
        <v/>
      </c>
      <c r="BF1796" s="53" t="str">
        <f aca="false">IF(B1796="","",IF(OR(B1796="",E1796="Regime Normal"),0,(AI1796-Q1796)*VLOOKUP(R1796,Dados!$X$98:$Y$108,2,0)))</f>
        <v/>
      </c>
      <c r="BG1796" s="54" t="str">
        <f aca="false">IFERROR(VLOOKUP(I1796,Dados!$AC$27:$AD$43,2,0),IF(B1796="","",IF(D1796&lt;&gt;"MT",IF(AND(AC1796="SIM",Y1796="Revenda"),"2403",IF(AND(AC1796="SIM",Y1796="Consumo"),"2407",IF(AND(AC1796="NÃO",Y1796="Revenda"),"2102",IF(AND(AC1796="NÃO",Y1796="Consumo"),"2556",)))),REPLACE(I1796,1,1,1))))</f>
        <v/>
      </c>
    </row>
    <row r="1797" customFormat="false" ht="12.8" hidden="false" customHeight="true" outlineLevel="0" collapsed="false">
      <c r="Y1797" s="45"/>
      <c r="Z1797" s="46" t="str">
        <f aca="false">IF(B1797="","",(IFERROR(VLOOKUP(H1797,Dados!A$3:B$15000,2,0),"Não Encontrado")))</f>
        <v/>
      </c>
      <c r="AA1797" s="46" t="str">
        <f aca="false">IF(B1797="","",(IFERROR(VLOOKUP(G1797,Dados!C$3:E$15000,3,0),"Não Encontrado")))</f>
        <v/>
      </c>
      <c r="AB1797" s="46" t="str">
        <f aca="false">IFERROR(IF(Z1797&lt;&gt;"Não Encontrado",Z1797,IF(AA1797&lt;&gt;"Não Encontrado",AA1797,"")),"")</f>
        <v/>
      </c>
      <c r="AC1797" s="45" t="str">
        <f aca="false">IF(B1797="","",IF(AB1797="","NÃO","SIM"))</f>
        <v/>
      </c>
      <c r="AD1797" s="45" t="str">
        <f aca="false">IFERROR(VLOOKUP(G1797,Dados!$P$3:$R$500,3,0),"")</f>
        <v/>
      </c>
      <c r="AE1797" s="45" t="str">
        <f aca="false">IFERROR(VLOOKUP(G1797,Dados!$K$3:$L$500,2,0),"")</f>
        <v/>
      </c>
      <c r="AF1797" s="45" t="str">
        <f aca="false">IFERROR(VLOOKUP(G1797,Dados!$M$3:$N$500,2,0),"")</f>
        <v/>
      </c>
      <c r="AG1797" s="45" t="str">
        <f aca="false">IF(F1797="","",IF(AND(AD1797="",AE1797="",AF1797=""),"-",IF(AND(AD1797="BIT",AE1797="",AF1797=""),"BIT",IF(AND(AE1797="ANEXO I",AD1797="",AF1797=""),"ANEXO I",IF(AND(AF1797="ANEXO II",AD1797="",AE1797=""),"ANEXO II","Escolher")))))</f>
        <v/>
      </c>
      <c r="AH1797" s="45" t="str">
        <f aca="false">IF(AG1797&lt;&gt;"Pneus","",IFERROR(VLOOKUP(R1797,Dados!$X$2:$Z$5,3,0)*(AI1797-Q1797),VLOOKUP(D1797,Dados!$X$7:$Z$33,3,0)*(AI1797-Q1797)))</f>
        <v/>
      </c>
      <c r="AI1797" s="47" t="str">
        <f aca="false">IF(B1797="","",P1797+Q1797+O1797+M1797+L1797-N1797)</f>
        <v/>
      </c>
      <c r="AJ1797" s="48" t="str">
        <f aca="false">IFERROR(IF(AND(AC1797="SIM",AG1797="-",Y1797="REVENDA"),(AB1797/1+1)*AI1797,IF(AND(AC1797="SIM",AG1797="Pneus",Y1797="REVENDA"),(AB1797/1+1)*(AI1797-AH1797),"")),"")</f>
        <v/>
      </c>
      <c r="AK1797" s="48" t="str">
        <f aca="false">IF(AJ1797="","",AJ1797*17%)</f>
        <v/>
      </c>
      <c r="AL1797" s="48" t="str">
        <f aca="false">IFERROR(IF(AC1797="NÃO","",IF(AK1797="","",IF(E1797="Simples Nacional",BF1797,IF(T1797=0.12,U1797*0.5833337002,IF(T1797=0,AI1797*0.07,U1797))))),"")</f>
        <v/>
      </c>
      <c r="AM1797" s="47" t="str">
        <f aca="false">IFERROR(IF(AC1797="NÃO","",IF(OR(AG1797="-",AG1797="Pneus"),AK1797-AL1797,"")),"")</f>
        <v/>
      </c>
      <c r="AN1797" s="48" t="str">
        <f aca="false">IF(AND(Y1797="REVENDA",AC1797="SIM",AG1797="BIT"),((AB1797/1+1)*AI1797)*0.4117,"")</f>
        <v/>
      </c>
      <c r="AO1797" s="48" t="str">
        <f aca="false">IF(AN1797="","",AN1797*17%)</f>
        <v/>
      </c>
      <c r="AP1797" s="49" t="str">
        <f aca="false">IF(AN1797="","",IF(T1797=0.12,(U1797*0.4117)*0.4117,IF(T1797=0,(AI1797*0.07)*0.4117,U1797*0.4117)))</f>
        <v/>
      </c>
      <c r="AQ1797" s="47" t="str">
        <f aca="false">IF(AN1797="","",AO1797-AP1797)</f>
        <v/>
      </c>
      <c r="AR1797" s="50" t="str">
        <f aca="false">IFERROR(IF(AND(AC1797="SIM",Y1797="REVENDA",LEFT(AG1797,5)="ANEXO")*OR(AE1797="ANEXO I",AF1797="ANEXO II"),VLOOKUP(H1797,Dados!G:I,2,0),""),"INSERIR MVA")</f>
        <v/>
      </c>
      <c r="AS1797" s="48" t="str">
        <f aca="false">IF(LEFT(AG1797,5)="ANEXO",VLOOKUP(AG1797,Dados!$X$111:$Z$112,2,0)*(AI1797-Q1797),"")</f>
        <v/>
      </c>
      <c r="AT1797" s="48" t="str">
        <f aca="false">IFERROR(IF(AR1797="","",(AI1797*AR1797)+AI1797),"INSERIR MVA")</f>
        <v/>
      </c>
      <c r="AU1797" s="48" t="str">
        <f aca="false">IF(AT1797="","",IF(AY1797=0.04,U1797,AS1797*AY1797))</f>
        <v/>
      </c>
      <c r="AV1797" s="47" t="str">
        <f aca="false">IFERROR(IF(AU1797="","",(VLOOKUP(AG1797,Dados!$X$111:$Z$112,3,0)*AT1797*0.17)),"INSERIR MVA")</f>
        <v/>
      </c>
      <c r="AW1797" s="47" t="str">
        <f aca="false">IFERROR(IF(AR1797="","",AV1797-AU1797),"")</f>
        <v/>
      </c>
      <c r="AX1797" s="51" t="str">
        <f aca="false">IFERROR(IF(AC1797="NÃO","",IF(AM1797&lt;&gt;"",AM1797-W1797,IF(AQ1797&lt;&gt;"",AQ1797-W1797,IF(AW1797&lt;&gt;"",AW1797-W1797,"")))),"")</f>
        <v/>
      </c>
      <c r="AY1797" s="46" t="str">
        <f aca="false">IFERROR(IF(ISNA(VLOOKUP(R1797,Dados!$X$2:$Y$5,2,0)),VLOOKUP(D1797,Dados!$X$7:$Y$33,2,0),VLOOKUP(R1797,Dados!$X$2:$Y$5,2,0)),"")</f>
        <v/>
      </c>
      <c r="AZ1797" s="52" t="str">
        <f aca="false">IF(C1797="","",IF(AND(Y1797="CONSUMO",AC1797="NÃO")*OR(AG1797="-",AG1797="BIT"),IF(E1797&lt;&gt;"",(AI1797-(P1797+L1797-N1797+Q1797)*AY1797)/0.83),""))</f>
        <v/>
      </c>
      <c r="BA1797" s="51" t="str">
        <f aca="false">IF(AZ1797="","",AZ1797*0.17-((P1797+L1797-N1797+Q1797)*AY1797))</f>
        <v/>
      </c>
      <c r="BB1797" s="51" t="str">
        <f aca="false">IF(AND(Y1797="CONSUMO",AG1797="ANEXO I",AY1797&gt;4%),(AI1797-(P1797+L1797-N1797+Q1797)*0.0514)/0.83*(0.5177)*(0.17)-AI1797*0.0514,IF(AND(Y1797="CONSUMO",AG1797="ANEXO II",AY1797&gt;4%),(AI1797-(P1797+L1797-N1797+Q1797)*0.041)/0.83*(0.3295)*(0.17)-AI1797*0.041,IF(AND(Y1797="CONSUMO",AG1797="ANEXO I",AY1797=4%),(AI1797-(P1797+L1797-N1797+Q1797)*0.04)/0.83*(0.5177)*(0.17)-AI1797*0.04,IF(AND(Y1797="CONSUMO",AG1797="ANEXO II",AY1797=4%),(AI1797-(P1797+L1797-N1797+Q1797)*0.04)/0.83*(0.3295)*(0.17)-AI1797*0.04,""))))</f>
        <v/>
      </c>
      <c r="BC1797" s="51" t="str">
        <f aca="false">IF(C1797="","",IF(AND(Y1797="CONSUMO",AC1797="SIM")*OR(AG1797="-",AG1797="BIT"),IF(E1797&lt;&gt;"",(AI1797-(P1797+L1797-N1797+Q1797)*AY1797)/0.83),""))</f>
        <v/>
      </c>
      <c r="BD1797" s="51" t="str">
        <f aca="false">IF(BC1797="","",BC1797*0.17)</f>
        <v/>
      </c>
      <c r="BE1797" s="51" t="str">
        <f aca="false">IF(I1797=6908,0,IF(BC1797="","",BD1797-((P1797+L1797-N1797+Q1797)*AY1797)))</f>
        <v/>
      </c>
      <c r="BF1797" s="53" t="str">
        <f aca="false">IF(B1797="","",IF(OR(B1797="",E1797="Regime Normal"),0,(AI1797-Q1797)*VLOOKUP(R1797,Dados!$X$98:$Y$108,2,0)))</f>
        <v/>
      </c>
      <c r="BG1797" s="54" t="str">
        <f aca="false">IFERROR(VLOOKUP(I1797,Dados!$AC$27:$AD$43,2,0),IF(B1797="","",IF(D1797&lt;&gt;"MT",IF(AND(AC1797="SIM",Y1797="Revenda"),"2403",IF(AND(AC1797="SIM",Y1797="Consumo"),"2407",IF(AND(AC1797="NÃO",Y1797="Revenda"),"2102",IF(AND(AC1797="NÃO",Y1797="Consumo"),"2556",)))),REPLACE(I1797,1,1,1))))</f>
        <v/>
      </c>
    </row>
    <row r="1798" customFormat="false" ht="12.8" hidden="false" customHeight="true" outlineLevel="0" collapsed="false">
      <c r="Y1798" s="45"/>
      <c r="Z1798" s="46" t="str">
        <f aca="false">IF(B1798="","",(IFERROR(VLOOKUP(H1798,Dados!A$3:B$15000,2,0),"Não Encontrado")))</f>
        <v/>
      </c>
      <c r="AA1798" s="46" t="str">
        <f aca="false">IF(B1798="","",(IFERROR(VLOOKUP(G1798,Dados!C$3:E$15000,3,0),"Não Encontrado")))</f>
        <v/>
      </c>
      <c r="AB1798" s="46" t="str">
        <f aca="false">IFERROR(IF(Z1798&lt;&gt;"Não Encontrado",Z1798,IF(AA1798&lt;&gt;"Não Encontrado",AA1798,"")),"")</f>
        <v/>
      </c>
      <c r="AC1798" s="45" t="str">
        <f aca="false">IF(B1798="","",IF(AB1798="","NÃO","SIM"))</f>
        <v/>
      </c>
      <c r="AD1798" s="45" t="str">
        <f aca="false">IFERROR(VLOOKUP(G1798,Dados!$P$3:$R$500,3,0),"")</f>
        <v/>
      </c>
      <c r="AE1798" s="45" t="str">
        <f aca="false">IFERROR(VLOOKUP(G1798,Dados!$K$3:$L$500,2,0),"")</f>
        <v/>
      </c>
      <c r="AF1798" s="45" t="str">
        <f aca="false">IFERROR(VLOOKUP(G1798,Dados!$M$3:$N$500,2,0),"")</f>
        <v/>
      </c>
      <c r="AG1798" s="45" t="str">
        <f aca="false">IF(F1798="","",IF(AND(AD1798="",AE1798="",AF1798=""),"-",IF(AND(AD1798="BIT",AE1798="",AF1798=""),"BIT",IF(AND(AE1798="ANEXO I",AD1798="",AF1798=""),"ANEXO I",IF(AND(AF1798="ANEXO II",AD1798="",AE1798=""),"ANEXO II","Escolher")))))</f>
        <v/>
      </c>
      <c r="AH1798" s="45" t="str">
        <f aca="false">IF(AG1798&lt;&gt;"Pneus","",IFERROR(VLOOKUP(R1798,Dados!$X$2:$Z$5,3,0)*(AI1798-Q1798),VLOOKUP(D1798,Dados!$X$7:$Z$33,3,0)*(AI1798-Q1798)))</f>
        <v/>
      </c>
      <c r="AI1798" s="47" t="str">
        <f aca="false">IF(B1798="","",P1798+Q1798+O1798+M1798+L1798-N1798)</f>
        <v/>
      </c>
      <c r="AJ1798" s="48" t="str">
        <f aca="false">IFERROR(IF(AND(AC1798="SIM",AG1798="-",Y1798="REVENDA"),(AB1798/1+1)*AI1798,IF(AND(AC1798="SIM",AG1798="Pneus",Y1798="REVENDA"),(AB1798/1+1)*(AI1798-AH1798),"")),"")</f>
        <v/>
      </c>
      <c r="AK1798" s="48" t="str">
        <f aca="false">IF(AJ1798="","",AJ1798*17%)</f>
        <v/>
      </c>
      <c r="AL1798" s="48" t="str">
        <f aca="false">IFERROR(IF(AC1798="NÃO","",IF(AK1798="","",IF(E1798="Simples Nacional",BF1798,IF(T1798=0.12,U1798*0.5833337002,IF(T1798=0,AI1798*0.07,U1798))))),"")</f>
        <v/>
      </c>
      <c r="AM1798" s="47" t="str">
        <f aca="false">IFERROR(IF(AC1798="NÃO","",IF(OR(AG1798="-",AG1798="Pneus"),AK1798-AL1798,"")),"")</f>
        <v/>
      </c>
      <c r="AN1798" s="48" t="str">
        <f aca="false">IF(AND(Y1798="REVENDA",AC1798="SIM",AG1798="BIT"),((AB1798/1+1)*AI1798)*0.4117,"")</f>
        <v/>
      </c>
      <c r="AO1798" s="48" t="str">
        <f aca="false">IF(AN1798="","",AN1798*17%)</f>
        <v/>
      </c>
      <c r="AP1798" s="49" t="str">
        <f aca="false">IF(AN1798="","",IF(T1798=0.12,(U1798*0.4117)*0.4117,IF(T1798=0,(AI1798*0.07)*0.4117,U1798*0.4117)))</f>
        <v/>
      </c>
      <c r="AQ1798" s="47" t="str">
        <f aca="false">IF(AN1798="","",AO1798-AP1798)</f>
        <v/>
      </c>
      <c r="AR1798" s="50" t="str">
        <f aca="false">IFERROR(IF(AND(AC1798="SIM",Y1798="REVENDA",LEFT(AG1798,5)="ANEXO")*OR(AE1798="ANEXO I",AF1798="ANEXO II"),VLOOKUP(H1798,Dados!G:I,2,0),""),"INSERIR MVA")</f>
        <v/>
      </c>
      <c r="AS1798" s="48" t="str">
        <f aca="false">IF(LEFT(AG1798,5)="ANEXO",VLOOKUP(AG1798,Dados!$X$111:$Z$112,2,0)*(AI1798-Q1798),"")</f>
        <v/>
      </c>
      <c r="AT1798" s="48" t="str">
        <f aca="false">IFERROR(IF(AR1798="","",(AI1798*AR1798)+AI1798),"INSERIR MVA")</f>
        <v/>
      </c>
      <c r="AU1798" s="48" t="str">
        <f aca="false">IF(AT1798="","",IF(AY1798=0.04,U1798,AS1798*AY1798))</f>
        <v/>
      </c>
      <c r="AV1798" s="47" t="str">
        <f aca="false">IFERROR(IF(AU1798="","",(VLOOKUP(AG1798,Dados!$X$111:$Z$112,3,0)*AT1798*0.17)),"INSERIR MVA")</f>
        <v/>
      </c>
      <c r="AW1798" s="47" t="str">
        <f aca="false">IFERROR(IF(AR1798="","",AV1798-AU1798),"")</f>
        <v/>
      </c>
      <c r="AX1798" s="51" t="str">
        <f aca="false">IFERROR(IF(AC1798="NÃO","",IF(AM1798&lt;&gt;"",AM1798-W1798,IF(AQ1798&lt;&gt;"",AQ1798-W1798,IF(AW1798&lt;&gt;"",AW1798-W1798,"")))),"")</f>
        <v/>
      </c>
      <c r="AY1798" s="46" t="str">
        <f aca="false">IFERROR(IF(ISNA(VLOOKUP(R1798,Dados!$X$2:$Y$5,2,0)),VLOOKUP(D1798,Dados!$X$7:$Y$33,2,0),VLOOKUP(R1798,Dados!$X$2:$Y$5,2,0)),"")</f>
        <v/>
      </c>
      <c r="AZ1798" s="52" t="str">
        <f aca="false">IF(C1798="","",IF(AND(Y1798="CONSUMO",AC1798="NÃO")*OR(AG1798="-",AG1798="BIT"),IF(E1798&lt;&gt;"",(AI1798-(P1798+L1798-N1798+Q1798)*AY1798)/0.83),""))</f>
        <v/>
      </c>
      <c r="BA1798" s="51" t="str">
        <f aca="false">IF(AZ1798="","",AZ1798*0.17-((P1798+L1798-N1798+Q1798)*AY1798))</f>
        <v/>
      </c>
      <c r="BB1798" s="51" t="str">
        <f aca="false">IF(AND(Y1798="CONSUMO",AG1798="ANEXO I",AY1798&gt;4%),(AI1798-(P1798+L1798-N1798+Q1798)*0.0514)/0.83*(0.5177)*(0.17)-AI1798*0.0514,IF(AND(Y1798="CONSUMO",AG1798="ANEXO II",AY1798&gt;4%),(AI1798-(P1798+L1798-N1798+Q1798)*0.041)/0.83*(0.3295)*(0.17)-AI1798*0.041,IF(AND(Y1798="CONSUMO",AG1798="ANEXO I",AY1798=4%),(AI1798-(P1798+L1798-N1798+Q1798)*0.04)/0.83*(0.5177)*(0.17)-AI1798*0.04,IF(AND(Y1798="CONSUMO",AG1798="ANEXO II",AY1798=4%),(AI1798-(P1798+L1798-N1798+Q1798)*0.04)/0.83*(0.3295)*(0.17)-AI1798*0.04,""))))</f>
        <v/>
      </c>
      <c r="BC1798" s="51" t="str">
        <f aca="false">IF(C1798="","",IF(AND(Y1798="CONSUMO",AC1798="SIM")*OR(AG1798="-",AG1798="BIT"),IF(E1798&lt;&gt;"",(AI1798-(P1798+L1798-N1798+Q1798)*AY1798)/0.83),""))</f>
        <v/>
      </c>
      <c r="BD1798" s="51" t="str">
        <f aca="false">IF(BC1798="","",BC1798*0.17)</f>
        <v/>
      </c>
      <c r="BE1798" s="51" t="str">
        <f aca="false">IF(I1798=6908,0,IF(BC1798="","",BD1798-((P1798+L1798-N1798+Q1798)*AY1798)))</f>
        <v/>
      </c>
      <c r="BF1798" s="53" t="str">
        <f aca="false">IF(B1798="","",IF(OR(B1798="",E1798="Regime Normal"),0,(AI1798-Q1798)*VLOOKUP(R1798,Dados!$X$98:$Y$108,2,0)))</f>
        <v/>
      </c>
      <c r="BG1798" s="54" t="str">
        <f aca="false">IFERROR(VLOOKUP(I1798,Dados!$AC$27:$AD$43,2,0),IF(B1798="","",IF(D1798&lt;&gt;"MT",IF(AND(AC1798="SIM",Y1798="Revenda"),"2403",IF(AND(AC1798="SIM",Y1798="Consumo"),"2407",IF(AND(AC1798="NÃO",Y1798="Revenda"),"2102",IF(AND(AC1798="NÃO",Y1798="Consumo"),"2556",)))),REPLACE(I1798,1,1,1))))</f>
        <v/>
      </c>
    </row>
    <row r="1799" customFormat="false" ht="12.8" hidden="false" customHeight="true" outlineLevel="0" collapsed="false">
      <c r="Y1799" s="45"/>
      <c r="Z1799" s="46" t="str">
        <f aca="false">IF(B1799="","",(IFERROR(VLOOKUP(H1799,Dados!A$3:B$15000,2,0),"Não Encontrado")))</f>
        <v/>
      </c>
      <c r="AA1799" s="46" t="str">
        <f aca="false">IF(B1799="","",(IFERROR(VLOOKUP(G1799,Dados!C$3:E$15000,3,0),"Não Encontrado")))</f>
        <v/>
      </c>
      <c r="AB1799" s="46" t="str">
        <f aca="false">IFERROR(IF(Z1799&lt;&gt;"Não Encontrado",Z1799,IF(AA1799&lt;&gt;"Não Encontrado",AA1799,"")),"")</f>
        <v/>
      </c>
      <c r="AC1799" s="45" t="str">
        <f aca="false">IF(B1799="","",IF(AB1799="","NÃO","SIM"))</f>
        <v/>
      </c>
      <c r="AD1799" s="45" t="str">
        <f aca="false">IFERROR(VLOOKUP(G1799,Dados!$P$3:$R$500,3,0),"")</f>
        <v/>
      </c>
      <c r="AE1799" s="45" t="str">
        <f aca="false">IFERROR(VLOOKUP(G1799,Dados!$K$3:$L$500,2,0),"")</f>
        <v/>
      </c>
      <c r="AF1799" s="45" t="str">
        <f aca="false">IFERROR(VLOOKUP(G1799,Dados!$M$3:$N$500,2,0),"")</f>
        <v/>
      </c>
      <c r="AG1799" s="45" t="str">
        <f aca="false">IF(F1799="","",IF(AND(AD1799="",AE1799="",AF1799=""),"-",IF(AND(AD1799="BIT",AE1799="",AF1799=""),"BIT",IF(AND(AE1799="ANEXO I",AD1799="",AF1799=""),"ANEXO I",IF(AND(AF1799="ANEXO II",AD1799="",AE1799=""),"ANEXO II","Escolher")))))</f>
        <v/>
      </c>
      <c r="AH1799" s="45" t="str">
        <f aca="false">IF(AG1799&lt;&gt;"Pneus","",IFERROR(VLOOKUP(R1799,Dados!$X$2:$Z$5,3,0)*(AI1799-Q1799),VLOOKUP(D1799,Dados!$X$7:$Z$33,3,0)*(AI1799-Q1799)))</f>
        <v/>
      </c>
      <c r="AI1799" s="47" t="str">
        <f aca="false">IF(B1799="","",P1799+Q1799+O1799+M1799+L1799-N1799)</f>
        <v/>
      </c>
      <c r="AJ1799" s="48" t="str">
        <f aca="false">IFERROR(IF(AND(AC1799="SIM",AG1799="-",Y1799="REVENDA"),(AB1799/1+1)*AI1799,IF(AND(AC1799="SIM",AG1799="Pneus",Y1799="REVENDA"),(AB1799/1+1)*(AI1799-AH1799),"")),"")</f>
        <v/>
      </c>
      <c r="AK1799" s="48" t="str">
        <f aca="false">IF(AJ1799="","",AJ1799*17%)</f>
        <v/>
      </c>
      <c r="AL1799" s="48" t="str">
        <f aca="false">IFERROR(IF(AC1799="NÃO","",IF(AK1799="","",IF(E1799="Simples Nacional",BF1799,IF(T1799=0.12,U1799*0.5833337002,IF(T1799=0,AI1799*0.07,U1799))))),"")</f>
        <v/>
      </c>
      <c r="AM1799" s="47" t="str">
        <f aca="false">IFERROR(IF(AC1799="NÃO","",IF(OR(AG1799="-",AG1799="Pneus"),AK1799-AL1799,"")),"")</f>
        <v/>
      </c>
      <c r="AN1799" s="48" t="str">
        <f aca="false">IF(AND(Y1799="REVENDA",AC1799="SIM",AG1799="BIT"),((AB1799/1+1)*AI1799)*0.4117,"")</f>
        <v/>
      </c>
      <c r="AO1799" s="48" t="str">
        <f aca="false">IF(AN1799="","",AN1799*17%)</f>
        <v/>
      </c>
      <c r="AP1799" s="49" t="str">
        <f aca="false">IF(AN1799="","",IF(T1799=0.12,(U1799*0.4117)*0.4117,IF(T1799=0,(AI1799*0.07)*0.4117,U1799*0.4117)))</f>
        <v/>
      </c>
      <c r="AQ1799" s="47" t="str">
        <f aca="false">IF(AN1799="","",AO1799-AP1799)</f>
        <v/>
      </c>
      <c r="AR1799" s="50" t="str">
        <f aca="false">IFERROR(IF(AND(AC1799="SIM",Y1799="REVENDA",LEFT(AG1799,5)="ANEXO")*OR(AE1799="ANEXO I",AF1799="ANEXO II"),VLOOKUP(H1799,Dados!G:I,2,0),""),"INSERIR MVA")</f>
        <v/>
      </c>
      <c r="AS1799" s="48" t="str">
        <f aca="false">IF(LEFT(AG1799,5)="ANEXO",VLOOKUP(AG1799,Dados!$X$111:$Z$112,2,0)*(AI1799-Q1799),"")</f>
        <v/>
      </c>
      <c r="AT1799" s="48" t="str">
        <f aca="false">IFERROR(IF(AR1799="","",(AI1799*AR1799)+AI1799),"INSERIR MVA")</f>
        <v/>
      </c>
      <c r="AU1799" s="48" t="str">
        <f aca="false">IF(AT1799="","",IF(AY1799=0.04,U1799,AS1799*AY1799))</f>
        <v/>
      </c>
      <c r="AV1799" s="47" t="str">
        <f aca="false">IFERROR(IF(AU1799="","",(VLOOKUP(AG1799,Dados!$X$111:$Z$112,3,0)*AT1799*0.17)),"INSERIR MVA")</f>
        <v/>
      </c>
      <c r="AW1799" s="47" t="str">
        <f aca="false">IFERROR(IF(AR1799="","",AV1799-AU1799),"")</f>
        <v/>
      </c>
      <c r="AX1799" s="51" t="str">
        <f aca="false">IFERROR(IF(AC1799="NÃO","",IF(AM1799&lt;&gt;"",AM1799-W1799,IF(AQ1799&lt;&gt;"",AQ1799-W1799,IF(AW1799&lt;&gt;"",AW1799-W1799,"")))),"")</f>
        <v/>
      </c>
      <c r="AY1799" s="46" t="str">
        <f aca="false">IFERROR(IF(ISNA(VLOOKUP(R1799,Dados!$X$2:$Y$5,2,0)),VLOOKUP(D1799,Dados!$X$7:$Y$33,2,0),VLOOKUP(R1799,Dados!$X$2:$Y$5,2,0)),"")</f>
        <v/>
      </c>
      <c r="AZ1799" s="52" t="str">
        <f aca="false">IF(C1799="","",IF(AND(Y1799="CONSUMO",AC1799="NÃO")*OR(AG1799="-",AG1799="BIT"),IF(E1799&lt;&gt;"",(AI1799-(P1799+L1799-N1799+Q1799)*AY1799)/0.83),""))</f>
        <v/>
      </c>
      <c r="BA1799" s="51" t="str">
        <f aca="false">IF(AZ1799="","",AZ1799*0.17-((P1799+L1799-N1799+Q1799)*AY1799))</f>
        <v/>
      </c>
      <c r="BB1799" s="51" t="str">
        <f aca="false">IF(AND(Y1799="CONSUMO",AG1799="ANEXO I",AY1799&gt;4%),(AI1799-(P1799+L1799-N1799+Q1799)*0.0514)/0.83*(0.5177)*(0.17)-AI1799*0.0514,IF(AND(Y1799="CONSUMO",AG1799="ANEXO II",AY1799&gt;4%),(AI1799-(P1799+L1799-N1799+Q1799)*0.041)/0.83*(0.3295)*(0.17)-AI1799*0.041,IF(AND(Y1799="CONSUMO",AG1799="ANEXO I",AY1799=4%),(AI1799-(P1799+L1799-N1799+Q1799)*0.04)/0.83*(0.5177)*(0.17)-AI1799*0.04,IF(AND(Y1799="CONSUMO",AG1799="ANEXO II",AY1799=4%),(AI1799-(P1799+L1799-N1799+Q1799)*0.04)/0.83*(0.3295)*(0.17)-AI1799*0.04,""))))</f>
        <v/>
      </c>
      <c r="BC1799" s="51" t="str">
        <f aca="false">IF(C1799="","",IF(AND(Y1799="CONSUMO",AC1799="SIM")*OR(AG1799="-",AG1799="BIT"),IF(E1799&lt;&gt;"",(AI1799-(P1799+L1799-N1799+Q1799)*AY1799)/0.83),""))</f>
        <v/>
      </c>
      <c r="BD1799" s="51" t="str">
        <f aca="false">IF(BC1799="","",BC1799*0.17)</f>
        <v/>
      </c>
      <c r="BE1799" s="51" t="str">
        <f aca="false">IF(I1799=6908,0,IF(BC1799="","",BD1799-((P1799+L1799-N1799+Q1799)*AY1799)))</f>
        <v/>
      </c>
      <c r="BF1799" s="53" t="str">
        <f aca="false">IF(B1799="","",IF(OR(B1799="",E1799="Regime Normal"),0,(AI1799-Q1799)*VLOOKUP(R1799,Dados!$X$98:$Y$108,2,0)))</f>
        <v/>
      </c>
      <c r="BG1799" s="54" t="str">
        <f aca="false">IFERROR(VLOOKUP(I1799,Dados!$AC$27:$AD$43,2,0),IF(B1799="","",IF(D1799&lt;&gt;"MT",IF(AND(AC1799="SIM",Y1799="Revenda"),"2403",IF(AND(AC1799="SIM",Y1799="Consumo"),"2407",IF(AND(AC1799="NÃO",Y1799="Revenda"),"2102",IF(AND(AC1799="NÃO",Y1799="Consumo"),"2556",)))),REPLACE(I1799,1,1,1))))</f>
        <v/>
      </c>
    </row>
    <row r="1800" customFormat="false" ht="12.8" hidden="false" customHeight="true" outlineLevel="0" collapsed="false">
      <c r="Y1800" s="45"/>
      <c r="Z1800" s="46" t="str">
        <f aca="false">IF(B1800="","",(IFERROR(VLOOKUP(H1800,Dados!A$3:B$15000,2,0),"Não Encontrado")))</f>
        <v/>
      </c>
      <c r="AA1800" s="46" t="str">
        <f aca="false">IF(B1800="","",(IFERROR(VLOOKUP(G1800,Dados!C$3:E$15000,3,0),"Não Encontrado")))</f>
        <v/>
      </c>
      <c r="AB1800" s="46" t="str">
        <f aca="false">IFERROR(IF(Z1800&lt;&gt;"Não Encontrado",Z1800,IF(AA1800&lt;&gt;"Não Encontrado",AA1800,"")),"")</f>
        <v/>
      </c>
      <c r="AC1800" s="45" t="str">
        <f aca="false">IF(B1800="","",IF(AB1800="","NÃO","SIM"))</f>
        <v/>
      </c>
      <c r="AD1800" s="45" t="str">
        <f aca="false">IFERROR(VLOOKUP(G1800,Dados!$P$3:$R$500,3,0),"")</f>
        <v/>
      </c>
      <c r="AE1800" s="45" t="str">
        <f aca="false">IFERROR(VLOOKUP(G1800,Dados!$K$3:$L$500,2,0),"")</f>
        <v/>
      </c>
      <c r="AF1800" s="45" t="str">
        <f aca="false">IFERROR(VLOOKUP(G1800,Dados!$M$3:$N$500,2,0),"")</f>
        <v/>
      </c>
      <c r="AG1800" s="45" t="str">
        <f aca="false">IF(F1800="","",IF(AND(AD1800="",AE1800="",AF1800=""),"-",IF(AND(AD1800="BIT",AE1800="",AF1800=""),"BIT",IF(AND(AE1800="ANEXO I",AD1800="",AF1800=""),"ANEXO I",IF(AND(AF1800="ANEXO II",AD1800="",AE1800=""),"ANEXO II","Escolher")))))</f>
        <v/>
      </c>
      <c r="AH1800" s="45" t="str">
        <f aca="false">IF(AG1800&lt;&gt;"Pneus","",IFERROR(VLOOKUP(R1800,Dados!$X$2:$Z$5,3,0)*(AI1800-Q1800),VLOOKUP(D1800,Dados!$X$7:$Z$33,3,0)*(AI1800-Q1800)))</f>
        <v/>
      </c>
      <c r="AI1800" s="47" t="str">
        <f aca="false">IF(B1800="","",P1800+Q1800+O1800+M1800+L1800-N1800)</f>
        <v/>
      </c>
      <c r="AJ1800" s="48" t="str">
        <f aca="false">IFERROR(IF(AND(AC1800="SIM",AG1800="-",Y1800="REVENDA"),(AB1800/1+1)*AI1800,IF(AND(AC1800="SIM",AG1800="Pneus",Y1800="REVENDA"),(AB1800/1+1)*(AI1800-AH1800),"")),"")</f>
        <v/>
      </c>
      <c r="AK1800" s="48" t="str">
        <f aca="false">IF(AJ1800="","",AJ1800*17%)</f>
        <v/>
      </c>
      <c r="AL1800" s="48" t="str">
        <f aca="false">IFERROR(IF(AC1800="NÃO","",IF(AK1800="","",IF(E1800="Simples Nacional",BF1800,IF(T1800=0.12,U1800*0.5833337002,IF(T1800=0,AI1800*0.07,U1800))))),"")</f>
        <v/>
      </c>
      <c r="AM1800" s="47" t="str">
        <f aca="false">IFERROR(IF(AC1800="NÃO","",IF(OR(AG1800="-",AG1800="Pneus"),AK1800-AL1800,"")),"")</f>
        <v/>
      </c>
      <c r="AN1800" s="48" t="str">
        <f aca="false">IF(AND(Y1800="REVENDA",AC1800="SIM",AG1800="BIT"),((AB1800/1+1)*AI1800)*0.4117,"")</f>
        <v/>
      </c>
      <c r="AO1800" s="48" t="str">
        <f aca="false">IF(AN1800="","",AN1800*17%)</f>
        <v/>
      </c>
      <c r="AP1800" s="49" t="str">
        <f aca="false">IF(AN1800="","",IF(T1800=0.12,(U1800*0.4117)*0.4117,IF(T1800=0,(AI1800*0.07)*0.4117,U1800*0.4117)))</f>
        <v/>
      </c>
      <c r="AQ1800" s="47" t="str">
        <f aca="false">IF(AN1800="","",AO1800-AP1800)</f>
        <v/>
      </c>
      <c r="AR1800" s="50" t="str">
        <f aca="false">IFERROR(IF(AND(AC1800="SIM",Y1800="REVENDA",LEFT(AG1800,5)="ANEXO")*OR(AE1800="ANEXO I",AF1800="ANEXO II"),VLOOKUP(H1800,Dados!G:I,2,0),""),"INSERIR MVA")</f>
        <v/>
      </c>
      <c r="AS1800" s="48" t="str">
        <f aca="false">IF(LEFT(AG1800,5)="ANEXO",VLOOKUP(AG1800,Dados!$X$111:$Z$112,2,0)*(AI1800-Q1800),"")</f>
        <v/>
      </c>
      <c r="AT1800" s="48" t="str">
        <f aca="false">IFERROR(IF(AR1800="","",(AI1800*AR1800)+AI1800),"INSERIR MVA")</f>
        <v/>
      </c>
      <c r="AU1800" s="48" t="str">
        <f aca="false">IF(AT1800="","",IF(AY1800=0.04,U1800,AS1800*AY1800))</f>
        <v/>
      </c>
      <c r="AV1800" s="47" t="str">
        <f aca="false">IFERROR(IF(AU1800="","",(VLOOKUP(AG1800,Dados!$X$111:$Z$112,3,0)*AT1800*0.17)),"INSERIR MVA")</f>
        <v/>
      </c>
      <c r="AW1800" s="47" t="str">
        <f aca="false">IFERROR(IF(AR1800="","",AV1800-AU1800),"")</f>
        <v/>
      </c>
      <c r="AX1800" s="51" t="str">
        <f aca="false">IFERROR(IF(AC1800="NÃO","",IF(AM1800&lt;&gt;"",AM1800-W1800,IF(AQ1800&lt;&gt;"",AQ1800-W1800,IF(AW1800&lt;&gt;"",AW1800-W1800,"")))),"")</f>
        <v/>
      </c>
      <c r="AY1800" s="46" t="str">
        <f aca="false">IFERROR(IF(ISNA(VLOOKUP(R1800,Dados!$X$2:$Y$5,2,0)),VLOOKUP(D1800,Dados!$X$7:$Y$33,2,0),VLOOKUP(R1800,Dados!$X$2:$Y$5,2,0)),"")</f>
        <v/>
      </c>
      <c r="AZ1800" s="52" t="str">
        <f aca="false">IF(C1800="","",IF(AND(Y1800="CONSUMO",AC1800="NÃO")*OR(AG1800="-",AG1800="BIT"),IF(E1800&lt;&gt;"",(AI1800-(P1800+L1800-N1800+Q1800)*AY1800)/0.83),""))</f>
        <v/>
      </c>
      <c r="BA1800" s="51" t="str">
        <f aca="false">IF(AZ1800="","",AZ1800*0.17-((P1800+L1800-N1800+Q1800)*AY1800))</f>
        <v/>
      </c>
      <c r="BB1800" s="51" t="str">
        <f aca="false">IF(AND(Y1800="CONSUMO",AG1800="ANEXO I",AY1800&gt;4%),(AI1800-(P1800+L1800-N1800+Q1800)*0.0514)/0.83*(0.5177)*(0.17)-AI1800*0.0514,IF(AND(Y1800="CONSUMO",AG1800="ANEXO II",AY1800&gt;4%),(AI1800-(P1800+L1800-N1800+Q1800)*0.041)/0.83*(0.3295)*(0.17)-AI1800*0.041,IF(AND(Y1800="CONSUMO",AG1800="ANEXO I",AY1800=4%),(AI1800-(P1800+L1800-N1800+Q1800)*0.04)/0.83*(0.5177)*(0.17)-AI1800*0.04,IF(AND(Y1800="CONSUMO",AG1800="ANEXO II",AY1800=4%),(AI1800-(P1800+L1800-N1800+Q1800)*0.04)/0.83*(0.3295)*(0.17)-AI1800*0.04,""))))</f>
        <v/>
      </c>
      <c r="BC1800" s="51" t="str">
        <f aca="false">IF(C1800="","",IF(AND(Y1800="CONSUMO",AC1800="SIM")*OR(AG1800="-",AG1800="BIT"),IF(E1800&lt;&gt;"",(AI1800-(P1800+L1800-N1800+Q1800)*AY1800)/0.83),""))</f>
        <v/>
      </c>
      <c r="BD1800" s="51" t="str">
        <f aca="false">IF(BC1800="","",BC1800*0.17)</f>
        <v/>
      </c>
      <c r="BE1800" s="51" t="str">
        <f aca="false">IF(I1800=6908,0,IF(BC1800="","",BD1800-((P1800+L1800-N1800+Q1800)*AY1800)))</f>
        <v/>
      </c>
      <c r="BF1800" s="53" t="str">
        <f aca="false">IF(B1800="","",IF(OR(B1800="",E1800="Regime Normal"),0,(AI1800-Q1800)*VLOOKUP(R1800,Dados!$X$98:$Y$108,2,0)))</f>
        <v/>
      </c>
      <c r="BG1800" s="54" t="str">
        <f aca="false">IFERROR(VLOOKUP(I1800,Dados!$AC$27:$AD$43,2,0),IF(B1800="","",IF(D1800&lt;&gt;"MT",IF(AND(AC1800="SIM",Y1800="Revenda"),"2403",IF(AND(AC1800="SIM",Y1800="Consumo"),"2407",IF(AND(AC1800="NÃO",Y1800="Revenda"),"2102",IF(AND(AC1800="NÃO",Y1800="Consumo"),"2556",)))),REPLACE(I1800,1,1,1))))</f>
        <v/>
      </c>
    </row>
    <row r="1801" customFormat="false" ht="12.8" hidden="false" customHeight="true" outlineLevel="0" collapsed="false">
      <c r="Y1801" s="45"/>
      <c r="Z1801" s="46" t="str">
        <f aca="false">IF(B1801="","",(IFERROR(VLOOKUP(H1801,Dados!A$3:B$15000,2,0),"Não Encontrado")))</f>
        <v/>
      </c>
      <c r="AA1801" s="46" t="str">
        <f aca="false">IF(B1801="","",(IFERROR(VLOOKUP(G1801,Dados!C$3:E$15000,3,0),"Não Encontrado")))</f>
        <v/>
      </c>
      <c r="AB1801" s="46" t="str">
        <f aca="false">IFERROR(IF(Z1801&lt;&gt;"Não Encontrado",Z1801,IF(AA1801&lt;&gt;"Não Encontrado",AA1801,"")),"")</f>
        <v/>
      </c>
      <c r="AC1801" s="45" t="str">
        <f aca="false">IF(B1801="","",IF(AB1801="","NÃO","SIM"))</f>
        <v/>
      </c>
      <c r="AD1801" s="45" t="str">
        <f aca="false">IFERROR(VLOOKUP(G1801,Dados!$P$3:$R$500,3,0),"")</f>
        <v/>
      </c>
      <c r="AE1801" s="45" t="str">
        <f aca="false">IFERROR(VLOOKUP(G1801,Dados!$K$3:$L$500,2,0),"")</f>
        <v/>
      </c>
      <c r="AF1801" s="45" t="str">
        <f aca="false">IFERROR(VLOOKUP(G1801,Dados!$M$3:$N$500,2,0),"")</f>
        <v/>
      </c>
      <c r="AG1801" s="45" t="str">
        <f aca="false">IF(F1801="","",IF(AND(AD1801="",AE1801="",AF1801=""),"-",IF(AND(AD1801="BIT",AE1801="",AF1801=""),"BIT",IF(AND(AE1801="ANEXO I",AD1801="",AF1801=""),"ANEXO I",IF(AND(AF1801="ANEXO II",AD1801="",AE1801=""),"ANEXO II","Escolher")))))</f>
        <v/>
      </c>
      <c r="AH1801" s="45" t="str">
        <f aca="false">IF(AG1801&lt;&gt;"Pneus","",IFERROR(VLOOKUP(R1801,Dados!$X$2:$Z$5,3,0)*(AI1801-Q1801),VLOOKUP(D1801,Dados!$X$7:$Z$33,3,0)*(AI1801-Q1801)))</f>
        <v/>
      </c>
      <c r="AI1801" s="47" t="str">
        <f aca="false">IF(B1801="","",P1801+Q1801+O1801+M1801+L1801-N1801)</f>
        <v/>
      </c>
      <c r="AJ1801" s="48" t="str">
        <f aca="false">IFERROR(IF(AND(AC1801="SIM",AG1801="-",Y1801="REVENDA"),(AB1801/1+1)*AI1801,IF(AND(AC1801="SIM",AG1801="Pneus",Y1801="REVENDA"),(AB1801/1+1)*(AI1801-AH1801),"")),"")</f>
        <v/>
      </c>
      <c r="AK1801" s="48" t="str">
        <f aca="false">IF(AJ1801="","",AJ1801*17%)</f>
        <v/>
      </c>
      <c r="AL1801" s="48" t="str">
        <f aca="false">IFERROR(IF(AC1801="NÃO","",IF(AK1801="","",IF(E1801="Simples Nacional",BF1801,IF(T1801=0.12,U1801*0.5833337002,IF(T1801=0,AI1801*0.07,U1801))))),"")</f>
        <v/>
      </c>
      <c r="AM1801" s="47" t="str">
        <f aca="false">IFERROR(IF(AC1801="NÃO","",IF(OR(AG1801="-",AG1801="Pneus"),AK1801-AL1801,"")),"")</f>
        <v/>
      </c>
      <c r="AN1801" s="48" t="str">
        <f aca="false">IF(AND(Y1801="REVENDA",AC1801="SIM",AG1801="BIT"),((AB1801/1+1)*AI1801)*0.4117,"")</f>
        <v/>
      </c>
      <c r="AO1801" s="48" t="str">
        <f aca="false">IF(AN1801="","",AN1801*17%)</f>
        <v/>
      </c>
      <c r="AP1801" s="49" t="str">
        <f aca="false">IF(AN1801="","",IF(T1801=0.12,(U1801*0.4117)*0.4117,IF(T1801=0,(AI1801*0.07)*0.4117,U1801*0.4117)))</f>
        <v/>
      </c>
      <c r="AQ1801" s="47" t="str">
        <f aca="false">IF(AN1801="","",AO1801-AP1801)</f>
        <v/>
      </c>
      <c r="AR1801" s="50" t="str">
        <f aca="false">IFERROR(IF(AND(AC1801="SIM",Y1801="REVENDA",LEFT(AG1801,5)="ANEXO")*OR(AE1801="ANEXO I",AF1801="ANEXO II"),VLOOKUP(H1801,Dados!G:I,2,0),""),"INSERIR MVA")</f>
        <v/>
      </c>
      <c r="AS1801" s="48" t="str">
        <f aca="false">IF(LEFT(AG1801,5)="ANEXO",VLOOKUP(AG1801,Dados!$X$111:$Z$112,2,0)*(AI1801-Q1801),"")</f>
        <v/>
      </c>
      <c r="AT1801" s="48" t="str">
        <f aca="false">IFERROR(IF(AR1801="","",(AI1801*AR1801)+AI1801),"INSERIR MVA")</f>
        <v/>
      </c>
      <c r="AU1801" s="48" t="str">
        <f aca="false">IF(AT1801="","",IF(AY1801=0.04,U1801,AS1801*AY1801))</f>
        <v/>
      </c>
      <c r="AV1801" s="47" t="str">
        <f aca="false">IFERROR(IF(AU1801="","",(VLOOKUP(AG1801,Dados!$X$111:$Z$112,3,0)*AT1801*0.17)),"INSERIR MVA")</f>
        <v/>
      </c>
      <c r="AW1801" s="47" t="str">
        <f aca="false">IFERROR(IF(AR1801="","",AV1801-AU1801),"")</f>
        <v/>
      </c>
      <c r="AX1801" s="51" t="str">
        <f aca="false">IFERROR(IF(AC1801="NÃO","",IF(AM1801&lt;&gt;"",AM1801-W1801,IF(AQ1801&lt;&gt;"",AQ1801-W1801,IF(AW1801&lt;&gt;"",AW1801-W1801,"")))),"")</f>
        <v/>
      </c>
      <c r="AY1801" s="46" t="str">
        <f aca="false">IFERROR(IF(ISNA(VLOOKUP(R1801,Dados!$X$2:$Y$5,2,0)),VLOOKUP(D1801,Dados!$X$7:$Y$33,2,0),VLOOKUP(R1801,Dados!$X$2:$Y$5,2,0)),"")</f>
        <v/>
      </c>
      <c r="AZ1801" s="52" t="str">
        <f aca="false">IF(C1801="","",IF(AND(Y1801="CONSUMO",AC1801="NÃO")*OR(AG1801="-",AG1801="BIT"),IF(E1801&lt;&gt;"",(AI1801-(P1801+L1801-N1801+Q1801)*AY1801)/0.83),""))</f>
        <v/>
      </c>
      <c r="BA1801" s="51" t="str">
        <f aca="false">IF(AZ1801="","",AZ1801*0.17-((P1801+L1801-N1801+Q1801)*AY1801))</f>
        <v/>
      </c>
      <c r="BB1801" s="51" t="str">
        <f aca="false">IF(AND(Y1801="CONSUMO",AG1801="ANEXO I",AY1801&gt;4%),(AI1801-(P1801+L1801-N1801+Q1801)*0.0514)/0.83*(0.5177)*(0.17)-AI1801*0.0514,IF(AND(Y1801="CONSUMO",AG1801="ANEXO II",AY1801&gt;4%),(AI1801-(P1801+L1801-N1801+Q1801)*0.041)/0.83*(0.3295)*(0.17)-AI1801*0.041,IF(AND(Y1801="CONSUMO",AG1801="ANEXO I",AY1801=4%),(AI1801-(P1801+L1801-N1801+Q1801)*0.04)/0.83*(0.5177)*(0.17)-AI1801*0.04,IF(AND(Y1801="CONSUMO",AG1801="ANEXO II",AY1801=4%),(AI1801-(P1801+L1801-N1801+Q1801)*0.04)/0.83*(0.3295)*(0.17)-AI1801*0.04,""))))</f>
        <v/>
      </c>
      <c r="BC1801" s="51" t="str">
        <f aca="false">IF(C1801="","",IF(AND(Y1801="CONSUMO",AC1801="SIM")*OR(AG1801="-",AG1801="BIT"),IF(E1801&lt;&gt;"",(AI1801-(P1801+L1801-N1801+Q1801)*AY1801)/0.83),""))</f>
        <v/>
      </c>
      <c r="BD1801" s="51" t="str">
        <f aca="false">IF(BC1801="","",BC1801*0.17)</f>
        <v/>
      </c>
      <c r="BE1801" s="51" t="str">
        <f aca="false">IF(I1801=6908,0,IF(BC1801="","",BD1801-((P1801+L1801-N1801+Q1801)*AY1801)))</f>
        <v/>
      </c>
      <c r="BF1801" s="53" t="str">
        <f aca="false">IF(B1801="","",IF(OR(B1801="",E1801="Regime Normal"),0,(AI1801-Q1801)*VLOOKUP(R1801,Dados!$X$98:$Y$108,2,0)))</f>
        <v/>
      </c>
      <c r="BG1801" s="54" t="str">
        <f aca="false">IFERROR(VLOOKUP(I1801,Dados!$AC$27:$AD$43,2,0),IF(B1801="","",IF(D1801&lt;&gt;"MT",IF(AND(AC1801="SIM",Y1801="Revenda"),"2403",IF(AND(AC1801="SIM",Y1801="Consumo"),"2407",IF(AND(AC1801="NÃO",Y1801="Revenda"),"2102",IF(AND(AC1801="NÃO",Y1801="Consumo"),"2556",)))),REPLACE(I1801,1,1,1))))</f>
        <v/>
      </c>
    </row>
    <row r="1802" customFormat="false" ht="12.8" hidden="false" customHeight="true" outlineLevel="0" collapsed="false">
      <c r="Y1802" s="45"/>
      <c r="Z1802" s="46" t="str">
        <f aca="false">IF(B1802="","",(IFERROR(VLOOKUP(H1802,Dados!A$3:B$15000,2,0),"Não Encontrado")))</f>
        <v/>
      </c>
      <c r="AA1802" s="46" t="str">
        <f aca="false">IF(B1802="","",(IFERROR(VLOOKUP(G1802,Dados!C$3:E$15000,3,0),"Não Encontrado")))</f>
        <v/>
      </c>
      <c r="AB1802" s="46" t="str">
        <f aca="false">IFERROR(IF(Z1802&lt;&gt;"Não Encontrado",Z1802,IF(AA1802&lt;&gt;"Não Encontrado",AA1802,"")),"")</f>
        <v/>
      </c>
      <c r="AC1802" s="45" t="str">
        <f aca="false">IF(B1802="","",IF(AB1802="","NÃO","SIM"))</f>
        <v/>
      </c>
      <c r="AD1802" s="45" t="str">
        <f aca="false">IFERROR(VLOOKUP(G1802,Dados!$P$3:$R$500,3,0),"")</f>
        <v/>
      </c>
      <c r="AE1802" s="45" t="str">
        <f aca="false">IFERROR(VLOOKUP(G1802,Dados!$K$3:$L$500,2,0),"")</f>
        <v/>
      </c>
      <c r="AF1802" s="45" t="str">
        <f aca="false">IFERROR(VLOOKUP(G1802,Dados!$M$3:$N$500,2,0),"")</f>
        <v/>
      </c>
      <c r="AG1802" s="45" t="str">
        <f aca="false">IF(F1802="","",IF(AND(AD1802="",AE1802="",AF1802=""),"-",IF(AND(AD1802="BIT",AE1802="",AF1802=""),"BIT",IF(AND(AE1802="ANEXO I",AD1802="",AF1802=""),"ANEXO I",IF(AND(AF1802="ANEXO II",AD1802="",AE1802=""),"ANEXO II","Escolher")))))</f>
        <v/>
      </c>
      <c r="AH1802" s="45" t="str">
        <f aca="false">IF(AG1802&lt;&gt;"Pneus","",IFERROR(VLOOKUP(R1802,Dados!$X$2:$Z$5,3,0)*(AI1802-Q1802),VLOOKUP(D1802,Dados!$X$7:$Z$33,3,0)*(AI1802-Q1802)))</f>
        <v/>
      </c>
      <c r="AI1802" s="47" t="str">
        <f aca="false">IF(B1802="","",P1802+Q1802+O1802+M1802+L1802-N1802)</f>
        <v/>
      </c>
      <c r="AJ1802" s="48" t="str">
        <f aca="false">IFERROR(IF(AND(AC1802="SIM",AG1802="-",Y1802="REVENDA"),(AB1802/1+1)*AI1802,IF(AND(AC1802="SIM",AG1802="Pneus",Y1802="REVENDA"),(AB1802/1+1)*(AI1802-AH1802),"")),"")</f>
        <v/>
      </c>
      <c r="AK1802" s="48" t="str">
        <f aca="false">IF(AJ1802="","",AJ1802*17%)</f>
        <v/>
      </c>
      <c r="AL1802" s="48" t="str">
        <f aca="false">IFERROR(IF(AC1802="NÃO","",IF(AK1802="","",IF(E1802="Simples Nacional",BF1802,IF(T1802=0.12,U1802*0.5833337002,IF(T1802=0,AI1802*0.07,U1802))))),"")</f>
        <v/>
      </c>
      <c r="AM1802" s="47" t="str">
        <f aca="false">IFERROR(IF(AC1802="NÃO","",IF(OR(AG1802="-",AG1802="Pneus"),AK1802-AL1802,"")),"")</f>
        <v/>
      </c>
      <c r="AN1802" s="48" t="str">
        <f aca="false">IF(AND(Y1802="REVENDA",AC1802="SIM",AG1802="BIT"),((AB1802/1+1)*AI1802)*0.4117,"")</f>
        <v/>
      </c>
      <c r="AO1802" s="48" t="str">
        <f aca="false">IF(AN1802="","",AN1802*17%)</f>
        <v/>
      </c>
      <c r="AP1802" s="49" t="str">
        <f aca="false">IF(AN1802="","",IF(T1802=0.12,(U1802*0.4117)*0.4117,IF(T1802=0,(AI1802*0.07)*0.4117,U1802*0.4117)))</f>
        <v/>
      </c>
      <c r="AQ1802" s="47" t="str">
        <f aca="false">IF(AN1802="","",AO1802-AP1802)</f>
        <v/>
      </c>
      <c r="AR1802" s="50" t="str">
        <f aca="false">IFERROR(IF(AND(AC1802="SIM",Y1802="REVENDA",LEFT(AG1802,5)="ANEXO")*OR(AE1802="ANEXO I",AF1802="ANEXO II"),VLOOKUP(H1802,Dados!G:I,2,0),""),"INSERIR MVA")</f>
        <v/>
      </c>
      <c r="AS1802" s="48" t="str">
        <f aca="false">IF(LEFT(AG1802,5)="ANEXO",VLOOKUP(AG1802,Dados!$X$111:$Z$112,2,0)*(AI1802-Q1802),"")</f>
        <v/>
      </c>
      <c r="AT1802" s="48" t="str">
        <f aca="false">IFERROR(IF(AR1802="","",(AI1802*AR1802)+AI1802),"INSERIR MVA")</f>
        <v/>
      </c>
      <c r="AU1802" s="48" t="str">
        <f aca="false">IF(AT1802="","",IF(AY1802=0.04,U1802,AS1802*AY1802))</f>
        <v/>
      </c>
      <c r="AV1802" s="47" t="str">
        <f aca="false">IFERROR(IF(AU1802="","",(VLOOKUP(AG1802,Dados!$X$111:$Z$112,3,0)*AT1802*0.17)),"INSERIR MVA")</f>
        <v/>
      </c>
      <c r="AW1802" s="47" t="str">
        <f aca="false">IFERROR(IF(AR1802="","",AV1802-AU1802),"")</f>
        <v/>
      </c>
      <c r="AX1802" s="51" t="str">
        <f aca="false">IFERROR(IF(AC1802="NÃO","",IF(AM1802&lt;&gt;"",AM1802-W1802,IF(AQ1802&lt;&gt;"",AQ1802-W1802,IF(AW1802&lt;&gt;"",AW1802-W1802,"")))),"")</f>
        <v/>
      </c>
      <c r="AY1802" s="46" t="str">
        <f aca="false">IFERROR(IF(ISNA(VLOOKUP(R1802,Dados!$X$2:$Y$5,2,0)),VLOOKUP(D1802,Dados!$X$7:$Y$33,2,0),VLOOKUP(R1802,Dados!$X$2:$Y$5,2,0)),"")</f>
        <v/>
      </c>
      <c r="AZ1802" s="52" t="str">
        <f aca="false">IF(C1802="","",IF(AND(Y1802="CONSUMO",AC1802="NÃO")*OR(AG1802="-",AG1802="BIT"),IF(E1802&lt;&gt;"",(AI1802-(P1802+L1802-N1802+Q1802)*AY1802)/0.83),""))</f>
        <v/>
      </c>
      <c r="BA1802" s="51" t="str">
        <f aca="false">IF(AZ1802="","",AZ1802*0.17-((P1802+L1802-N1802+Q1802)*AY1802))</f>
        <v/>
      </c>
      <c r="BB1802" s="51" t="str">
        <f aca="false">IF(AND(Y1802="CONSUMO",AG1802="ANEXO I",AY1802&gt;4%),(AI1802-(P1802+L1802-N1802+Q1802)*0.0514)/0.83*(0.5177)*(0.17)-AI1802*0.0514,IF(AND(Y1802="CONSUMO",AG1802="ANEXO II",AY1802&gt;4%),(AI1802-(P1802+L1802-N1802+Q1802)*0.041)/0.83*(0.3295)*(0.17)-AI1802*0.041,IF(AND(Y1802="CONSUMO",AG1802="ANEXO I",AY1802=4%),(AI1802-(P1802+L1802-N1802+Q1802)*0.04)/0.83*(0.5177)*(0.17)-AI1802*0.04,IF(AND(Y1802="CONSUMO",AG1802="ANEXO II",AY1802=4%),(AI1802-(P1802+L1802-N1802+Q1802)*0.04)/0.83*(0.3295)*(0.17)-AI1802*0.04,""))))</f>
        <v/>
      </c>
      <c r="BC1802" s="51" t="str">
        <f aca="false">IF(C1802="","",IF(AND(Y1802="CONSUMO",AC1802="SIM")*OR(AG1802="-",AG1802="BIT"),IF(E1802&lt;&gt;"",(AI1802-(P1802+L1802-N1802+Q1802)*AY1802)/0.83),""))</f>
        <v/>
      </c>
      <c r="BD1802" s="51" t="str">
        <f aca="false">IF(BC1802="","",BC1802*0.17)</f>
        <v/>
      </c>
      <c r="BE1802" s="51" t="str">
        <f aca="false">IF(I1802=6908,0,IF(BC1802="","",BD1802-((P1802+L1802-N1802+Q1802)*AY1802)))</f>
        <v/>
      </c>
      <c r="BF1802" s="53" t="str">
        <f aca="false">IF(B1802="","",IF(OR(B1802="",E1802="Regime Normal"),0,(AI1802-Q1802)*VLOOKUP(R1802,Dados!$X$98:$Y$108,2,0)))</f>
        <v/>
      </c>
      <c r="BG1802" s="54" t="str">
        <f aca="false">IFERROR(VLOOKUP(I1802,Dados!$AC$27:$AD$43,2,0),IF(B1802="","",IF(D1802&lt;&gt;"MT",IF(AND(AC1802="SIM",Y1802="Revenda"),"2403",IF(AND(AC1802="SIM",Y1802="Consumo"),"2407",IF(AND(AC1802="NÃO",Y1802="Revenda"),"2102",IF(AND(AC1802="NÃO",Y1802="Consumo"),"2556",)))),REPLACE(I1802,1,1,1))))</f>
        <v/>
      </c>
    </row>
    <row r="1803" customFormat="false" ht="12.8" hidden="false" customHeight="true" outlineLevel="0" collapsed="false">
      <c r="Y1803" s="45"/>
      <c r="Z1803" s="46" t="str">
        <f aca="false">IF(B1803="","",(IFERROR(VLOOKUP(H1803,Dados!A$3:B$15000,2,0),"Não Encontrado")))</f>
        <v/>
      </c>
      <c r="AA1803" s="46" t="str">
        <f aca="false">IF(B1803="","",(IFERROR(VLOOKUP(G1803,Dados!C$3:E$15000,3,0),"Não Encontrado")))</f>
        <v/>
      </c>
      <c r="AB1803" s="46" t="str">
        <f aca="false">IFERROR(IF(Z1803&lt;&gt;"Não Encontrado",Z1803,IF(AA1803&lt;&gt;"Não Encontrado",AA1803,"")),"")</f>
        <v/>
      </c>
      <c r="AC1803" s="45" t="str">
        <f aca="false">IF(B1803="","",IF(AB1803="","NÃO","SIM"))</f>
        <v/>
      </c>
      <c r="AD1803" s="45" t="str">
        <f aca="false">IFERROR(VLOOKUP(G1803,Dados!$P$3:$R$500,3,0),"")</f>
        <v/>
      </c>
      <c r="AE1803" s="45" t="str">
        <f aca="false">IFERROR(VLOOKUP(G1803,Dados!$K$3:$L$500,2,0),"")</f>
        <v/>
      </c>
      <c r="AF1803" s="45" t="str">
        <f aca="false">IFERROR(VLOOKUP(G1803,Dados!$M$3:$N$500,2,0),"")</f>
        <v/>
      </c>
      <c r="AG1803" s="45" t="str">
        <f aca="false">IF(F1803="","",IF(AND(AD1803="",AE1803="",AF1803=""),"-",IF(AND(AD1803="BIT",AE1803="",AF1803=""),"BIT",IF(AND(AE1803="ANEXO I",AD1803="",AF1803=""),"ANEXO I",IF(AND(AF1803="ANEXO II",AD1803="",AE1803=""),"ANEXO II","Escolher")))))</f>
        <v/>
      </c>
      <c r="AH1803" s="45" t="str">
        <f aca="false">IF(AG1803&lt;&gt;"Pneus","",IFERROR(VLOOKUP(R1803,Dados!$X$2:$Z$5,3,0)*(AI1803-Q1803),VLOOKUP(D1803,Dados!$X$7:$Z$33,3,0)*(AI1803-Q1803)))</f>
        <v/>
      </c>
      <c r="AI1803" s="47" t="str">
        <f aca="false">IF(B1803="","",P1803+Q1803+O1803+M1803+L1803-N1803)</f>
        <v/>
      </c>
      <c r="AJ1803" s="48" t="str">
        <f aca="false">IFERROR(IF(AND(AC1803="SIM",AG1803="-",Y1803="REVENDA"),(AB1803/1+1)*AI1803,IF(AND(AC1803="SIM",AG1803="Pneus",Y1803="REVENDA"),(AB1803/1+1)*(AI1803-AH1803),"")),"")</f>
        <v/>
      </c>
      <c r="AK1803" s="48" t="str">
        <f aca="false">IF(AJ1803="","",AJ1803*17%)</f>
        <v/>
      </c>
      <c r="AL1803" s="48" t="str">
        <f aca="false">IFERROR(IF(AC1803="NÃO","",IF(AK1803="","",IF(E1803="Simples Nacional",BF1803,IF(T1803=0.12,U1803*0.5833337002,IF(T1803=0,AI1803*0.07,U1803))))),"")</f>
        <v/>
      </c>
      <c r="AM1803" s="47" t="str">
        <f aca="false">IFERROR(IF(AC1803="NÃO","",IF(OR(AG1803="-",AG1803="Pneus"),AK1803-AL1803,"")),"")</f>
        <v/>
      </c>
      <c r="AN1803" s="48" t="str">
        <f aca="false">IF(AND(Y1803="REVENDA",AC1803="SIM",AG1803="BIT"),((AB1803/1+1)*AI1803)*0.4117,"")</f>
        <v/>
      </c>
      <c r="AO1803" s="48" t="str">
        <f aca="false">IF(AN1803="","",AN1803*17%)</f>
        <v/>
      </c>
      <c r="AP1803" s="49" t="str">
        <f aca="false">IF(AN1803="","",IF(T1803=0.12,(U1803*0.4117)*0.4117,IF(T1803=0,(AI1803*0.07)*0.4117,U1803*0.4117)))</f>
        <v/>
      </c>
      <c r="AQ1803" s="47" t="str">
        <f aca="false">IF(AN1803="","",AO1803-AP1803)</f>
        <v/>
      </c>
      <c r="AR1803" s="50" t="str">
        <f aca="false">IFERROR(IF(AND(AC1803="SIM",Y1803="REVENDA",LEFT(AG1803,5)="ANEXO")*OR(AE1803="ANEXO I",AF1803="ANEXO II"),VLOOKUP(H1803,Dados!G:I,2,0),""),"INSERIR MVA")</f>
        <v/>
      </c>
      <c r="AS1803" s="48" t="str">
        <f aca="false">IF(LEFT(AG1803,5)="ANEXO",VLOOKUP(AG1803,Dados!$X$111:$Z$112,2,0)*(AI1803-Q1803),"")</f>
        <v/>
      </c>
      <c r="AT1803" s="48" t="str">
        <f aca="false">IFERROR(IF(AR1803="","",(AI1803*AR1803)+AI1803),"INSERIR MVA")</f>
        <v/>
      </c>
      <c r="AU1803" s="48" t="str">
        <f aca="false">IF(AT1803="","",IF(AY1803=0.04,U1803,AS1803*AY1803))</f>
        <v/>
      </c>
      <c r="AV1803" s="47" t="str">
        <f aca="false">IFERROR(IF(AU1803="","",(VLOOKUP(AG1803,Dados!$X$111:$Z$112,3,0)*AT1803*0.17)),"INSERIR MVA")</f>
        <v/>
      </c>
      <c r="AW1803" s="47" t="str">
        <f aca="false">IFERROR(IF(AR1803="","",AV1803-AU1803),"")</f>
        <v/>
      </c>
      <c r="AX1803" s="51" t="str">
        <f aca="false">IFERROR(IF(AC1803="NÃO","",IF(AM1803&lt;&gt;"",AM1803-W1803,IF(AQ1803&lt;&gt;"",AQ1803-W1803,IF(AW1803&lt;&gt;"",AW1803-W1803,"")))),"")</f>
        <v/>
      </c>
      <c r="AY1803" s="46" t="str">
        <f aca="false">IFERROR(IF(ISNA(VLOOKUP(R1803,Dados!$X$2:$Y$5,2,0)),VLOOKUP(D1803,Dados!$X$7:$Y$33,2,0),VLOOKUP(R1803,Dados!$X$2:$Y$5,2,0)),"")</f>
        <v/>
      </c>
      <c r="AZ1803" s="52" t="str">
        <f aca="false">IF(C1803="","",IF(AND(Y1803="CONSUMO",AC1803="NÃO")*OR(AG1803="-",AG1803="BIT"),IF(E1803&lt;&gt;"",(AI1803-(P1803+L1803-N1803+Q1803)*AY1803)/0.83),""))</f>
        <v/>
      </c>
      <c r="BA1803" s="51" t="str">
        <f aca="false">IF(AZ1803="","",AZ1803*0.17-((P1803+L1803-N1803+Q1803)*AY1803))</f>
        <v/>
      </c>
      <c r="BB1803" s="51" t="str">
        <f aca="false">IF(AND(Y1803="CONSUMO",AG1803="ANEXO I",AY1803&gt;4%),(AI1803-(P1803+L1803-N1803+Q1803)*0.0514)/0.83*(0.5177)*(0.17)-AI1803*0.0514,IF(AND(Y1803="CONSUMO",AG1803="ANEXO II",AY1803&gt;4%),(AI1803-(P1803+L1803-N1803+Q1803)*0.041)/0.83*(0.3295)*(0.17)-AI1803*0.041,IF(AND(Y1803="CONSUMO",AG1803="ANEXO I",AY1803=4%),(AI1803-(P1803+L1803-N1803+Q1803)*0.04)/0.83*(0.5177)*(0.17)-AI1803*0.04,IF(AND(Y1803="CONSUMO",AG1803="ANEXO II",AY1803=4%),(AI1803-(P1803+L1803-N1803+Q1803)*0.04)/0.83*(0.3295)*(0.17)-AI1803*0.04,""))))</f>
        <v/>
      </c>
      <c r="BC1803" s="51" t="str">
        <f aca="false">IF(C1803="","",IF(AND(Y1803="CONSUMO",AC1803="SIM")*OR(AG1803="-",AG1803="BIT"),IF(E1803&lt;&gt;"",(AI1803-(P1803+L1803-N1803+Q1803)*AY1803)/0.83),""))</f>
        <v/>
      </c>
      <c r="BD1803" s="51" t="str">
        <f aca="false">IF(BC1803="","",BC1803*0.17)</f>
        <v/>
      </c>
      <c r="BE1803" s="51" t="str">
        <f aca="false">IF(I1803=6908,0,IF(BC1803="","",BD1803-((P1803+L1803-N1803+Q1803)*AY1803)))</f>
        <v/>
      </c>
      <c r="BF1803" s="53" t="str">
        <f aca="false">IF(B1803="","",IF(OR(B1803="",E1803="Regime Normal"),0,(AI1803-Q1803)*VLOOKUP(R1803,Dados!$X$98:$Y$108,2,0)))</f>
        <v/>
      </c>
      <c r="BG1803" s="54" t="str">
        <f aca="false">IFERROR(VLOOKUP(I1803,Dados!$AC$27:$AD$43,2,0),IF(B1803="","",IF(D1803&lt;&gt;"MT",IF(AND(AC1803="SIM",Y1803="Revenda"),"2403",IF(AND(AC1803="SIM",Y1803="Consumo"),"2407",IF(AND(AC1803="NÃO",Y1803="Revenda"),"2102",IF(AND(AC1803="NÃO",Y1803="Consumo"),"2556",)))),REPLACE(I1803,1,1,1))))</f>
        <v/>
      </c>
    </row>
    <row r="1804" customFormat="false" ht="12.8" hidden="false" customHeight="true" outlineLevel="0" collapsed="false">
      <c r="Y1804" s="45"/>
      <c r="Z1804" s="46" t="str">
        <f aca="false">IF(B1804="","",(IFERROR(VLOOKUP(H1804,Dados!A$3:B$15000,2,0),"Não Encontrado")))</f>
        <v/>
      </c>
      <c r="AA1804" s="46" t="str">
        <f aca="false">IF(B1804="","",(IFERROR(VLOOKUP(G1804,Dados!C$3:E$15000,3,0),"Não Encontrado")))</f>
        <v/>
      </c>
      <c r="AB1804" s="46" t="str">
        <f aca="false">IFERROR(IF(Z1804&lt;&gt;"Não Encontrado",Z1804,IF(AA1804&lt;&gt;"Não Encontrado",AA1804,"")),"")</f>
        <v/>
      </c>
      <c r="AC1804" s="45" t="str">
        <f aca="false">IF(B1804="","",IF(AB1804="","NÃO","SIM"))</f>
        <v/>
      </c>
      <c r="AD1804" s="45" t="str">
        <f aca="false">IFERROR(VLOOKUP(G1804,Dados!$P$3:$R$500,3,0),"")</f>
        <v/>
      </c>
      <c r="AE1804" s="45" t="str">
        <f aca="false">IFERROR(VLOOKUP(G1804,Dados!$K$3:$L$500,2,0),"")</f>
        <v/>
      </c>
      <c r="AF1804" s="45" t="str">
        <f aca="false">IFERROR(VLOOKUP(G1804,Dados!$M$3:$N$500,2,0),"")</f>
        <v/>
      </c>
      <c r="AG1804" s="45" t="str">
        <f aca="false">IF(F1804="","",IF(AND(AD1804="",AE1804="",AF1804=""),"-",IF(AND(AD1804="BIT",AE1804="",AF1804=""),"BIT",IF(AND(AE1804="ANEXO I",AD1804="",AF1804=""),"ANEXO I",IF(AND(AF1804="ANEXO II",AD1804="",AE1804=""),"ANEXO II","Escolher")))))</f>
        <v/>
      </c>
      <c r="AH1804" s="45" t="str">
        <f aca="false">IF(AG1804&lt;&gt;"Pneus","",IFERROR(VLOOKUP(R1804,Dados!$X$2:$Z$5,3,0)*(AI1804-Q1804),VLOOKUP(D1804,Dados!$X$7:$Z$33,3,0)*(AI1804-Q1804)))</f>
        <v/>
      </c>
      <c r="AI1804" s="47" t="str">
        <f aca="false">IF(B1804="","",P1804+Q1804+O1804+M1804+L1804-N1804)</f>
        <v/>
      </c>
      <c r="AJ1804" s="48" t="str">
        <f aca="false">IFERROR(IF(AND(AC1804="SIM",AG1804="-",Y1804="REVENDA"),(AB1804/1+1)*AI1804,IF(AND(AC1804="SIM",AG1804="Pneus",Y1804="REVENDA"),(AB1804/1+1)*(AI1804-AH1804),"")),"")</f>
        <v/>
      </c>
      <c r="AK1804" s="48" t="str">
        <f aca="false">IF(AJ1804="","",AJ1804*17%)</f>
        <v/>
      </c>
      <c r="AL1804" s="48" t="str">
        <f aca="false">IFERROR(IF(AC1804="NÃO","",IF(AK1804="","",IF(E1804="Simples Nacional",BF1804,IF(T1804=0.12,U1804*0.5833337002,IF(T1804=0,AI1804*0.07,U1804))))),"")</f>
        <v/>
      </c>
      <c r="AM1804" s="47" t="str">
        <f aca="false">IFERROR(IF(AC1804="NÃO","",IF(OR(AG1804="-",AG1804="Pneus"),AK1804-AL1804,"")),"")</f>
        <v/>
      </c>
      <c r="AN1804" s="48" t="str">
        <f aca="false">IF(AND(Y1804="REVENDA",AC1804="SIM",AG1804="BIT"),((AB1804/1+1)*AI1804)*0.4117,"")</f>
        <v/>
      </c>
      <c r="AO1804" s="48" t="str">
        <f aca="false">IF(AN1804="","",AN1804*17%)</f>
        <v/>
      </c>
      <c r="AP1804" s="49" t="str">
        <f aca="false">IF(AN1804="","",IF(T1804=0.12,(U1804*0.4117)*0.4117,IF(T1804=0,(AI1804*0.07)*0.4117,U1804*0.4117)))</f>
        <v/>
      </c>
      <c r="AQ1804" s="47" t="str">
        <f aca="false">IF(AN1804="","",AO1804-AP1804)</f>
        <v/>
      </c>
      <c r="AR1804" s="50" t="str">
        <f aca="false">IFERROR(IF(AND(AC1804="SIM",Y1804="REVENDA",LEFT(AG1804,5)="ANEXO")*OR(AE1804="ANEXO I",AF1804="ANEXO II"),VLOOKUP(H1804,Dados!G:I,2,0),""),"INSERIR MVA")</f>
        <v/>
      </c>
      <c r="AS1804" s="48" t="str">
        <f aca="false">IF(LEFT(AG1804,5)="ANEXO",VLOOKUP(AG1804,Dados!$X$111:$Z$112,2,0)*(AI1804-Q1804),"")</f>
        <v/>
      </c>
      <c r="AT1804" s="48" t="str">
        <f aca="false">IFERROR(IF(AR1804="","",(AI1804*AR1804)+AI1804),"INSERIR MVA")</f>
        <v/>
      </c>
      <c r="AU1804" s="48" t="str">
        <f aca="false">IF(AT1804="","",IF(AY1804=0.04,U1804,AS1804*AY1804))</f>
        <v/>
      </c>
      <c r="AV1804" s="47" t="str">
        <f aca="false">IFERROR(IF(AU1804="","",(VLOOKUP(AG1804,Dados!$X$111:$Z$112,3,0)*AT1804*0.17)),"INSERIR MVA")</f>
        <v/>
      </c>
      <c r="AW1804" s="47" t="str">
        <f aca="false">IFERROR(IF(AR1804="","",AV1804-AU1804),"")</f>
        <v/>
      </c>
      <c r="AX1804" s="51" t="str">
        <f aca="false">IFERROR(IF(AC1804="NÃO","",IF(AM1804&lt;&gt;"",AM1804-W1804,IF(AQ1804&lt;&gt;"",AQ1804-W1804,IF(AW1804&lt;&gt;"",AW1804-W1804,"")))),"")</f>
        <v/>
      </c>
      <c r="AY1804" s="46" t="str">
        <f aca="false">IFERROR(IF(ISNA(VLOOKUP(R1804,Dados!$X$2:$Y$5,2,0)),VLOOKUP(D1804,Dados!$X$7:$Y$33,2,0),VLOOKUP(R1804,Dados!$X$2:$Y$5,2,0)),"")</f>
        <v/>
      </c>
      <c r="AZ1804" s="52" t="str">
        <f aca="false">IF(C1804="","",IF(AND(Y1804="CONSUMO",AC1804="NÃO")*OR(AG1804="-",AG1804="BIT"),IF(E1804&lt;&gt;"",(AI1804-(P1804+L1804-N1804+Q1804)*AY1804)/0.83),""))</f>
        <v/>
      </c>
      <c r="BA1804" s="51" t="str">
        <f aca="false">IF(AZ1804="","",AZ1804*0.17-((P1804+L1804-N1804+Q1804)*AY1804))</f>
        <v/>
      </c>
      <c r="BB1804" s="51" t="str">
        <f aca="false">IF(AND(Y1804="CONSUMO",AG1804="ANEXO I",AY1804&gt;4%),(AI1804-(P1804+L1804-N1804+Q1804)*0.0514)/0.83*(0.5177)*(0.17)-AI1804*0.0514,IF(AND(Y1804="CONSUMO",AG1804="ANEXO II",AY1804&gt;4%),(AI1804-(P1804+L1804-N1804+Q1804)*0.041)/0.83*(0.3295)*(0.17)-AI1804*0.041,IF(AND(Y1804="CONSUMO",AG1804="ANEXO I",AY1804=4%),(AI1804-(P1804+L1804-N1804+Q1804)*0.04)/0.83*(0.5177)*(0.17)-AI1804*0.04,IF(AND(Y1804="CONSUMO",AG1804="ANEXO II",AY1804=4%),(AI1804-(P1804+L1804-N1804+Q1804)*0.04)/0.83*(0.3295)*(0.17)-AI1804*0.04,""))))</f>
        <v/>
      </c>
      <c r="BC1804" s="51" t="str">
        <f aca="false">IF(C1804="","",IF(AND(Y1804="CONSUMO",AC1804="SIM")*OR(AG1804="-",AG1804="BIT"),IF(E1804&lt;&gt;"",(AI1804-(P1804+L1804-N1804+Q1804)*AY1804)/0.83),""))</f>
        <v/>
      </c>
      <c r="BD1804" s="51" t="str">
        <f aca="false">IF(BC1804="","",BC1804*0.17)</f>
        <v/>
      </c>
      <c r="BE1804" s="51" t="str">
        <f aca="false">IF(I1804=6908,0,IF(BC1804="","",BD1804-((P1804+L1804-N1804+Q1804)*AY1804)))</f>
        <v/>
      </c>
      <c r="BF1804" s="53" t="str">
        <f aca="false">IF(B1804="","",IF(OR(B1804="",E1804="Regime Normal"),0,(AI1804-Q1804)*VLOOKUP(R1804,Dados!$X$98:$Y$108,2,0)))</f>
        <v/>
      </c>
      <c r="BG1804" s="54" t="str">
        <f aca="false">IFERROR(VLOOKUP(I1804,Dados!$AC$27:$AD$43,2,0),IF(B1804="","",IF(D1804&lt;&gt;"MT",IF(AND(AC1804="SIM",Y1804="Revenda"),"2403",IF(AND(AC1804="SIM",Y1804="Consumo"),"2407",IF(AND(AC1804="NÃO",Y1804="Revenda"),"2102",IF(AND(AC1804="NÃO",Y1804="Consumo"),"2556",)))),REPLACE(I1804,1,1,1))))</f>
        <v/>
      </c>
    </row>
    <row r="1805" customFormat="false" ht="12.8" hidden="false" customHeight="true" outlineLevel="0" collapsed="false">
      <c r="Y1805" s="45"/>
      <c r="Z1805" s="46" t="str">
        <f aca="false">IF(B1805="","",(IFERROR(VLOOKUP(H1805,Dados!A$3:B$15000,2,0),"Não Encontrado")))</f>
        <v/>
      </c>
      <c r="AA1805" s="46" t="str">
        <f aca="false">IF(B1805="","",(IFERROR(VLOOKUP(G1805,Dados!C$3:E$15000,3,0),"Não Encontrado")))</f>
        <v/>
      </c>
      <c r="AB1805" s="46" t="str">
        <f aca="false">IFERROR(IF(Z1805&lt;&gt;"Não Encontrado",Z1805,IF(AA1805&lt;&gt;"Não Encontrado",AA1805,"")),"")</f>
        <v/>
      </c>
      <c r="AC1805" s="45" t="str">
        <f aca="false">IF(B1805="","",IF(AB1805="","NÃO","SIM"))</f>
        <v/>
      </c>
      <c r="AD1805" s="45" t="str">
        <f aca="false">IFERROR(VLOOKUP(G1805,Dados!$P$3:$R$500,3,0),"")</f>
        <v/>
      </c>
      <c r="AE1805" s="45" t="str">
        <f aca="false">IFERROR(VLOOKUP(G1805,Dados!$K$3:$L$500,2,0),"")</f>
        <v/>
      </c>
      <c r="AF1805" s="45" t="str">
        <f aca="false">IFERROR(VLOOKUP(G1805,Dados!$M$3:$N$500,2,0),"")</f>
        <v/>
      </c>
      <c r="AG1805" s="45" t="str">
        <f aca="false">IF(F1805="","",IF(AND(AD1805="",AE1805="",AF1805=""),"-",IF(AND(AD1805="BIT",AE1805="",AF1805=""),"BIT",IF(AND(AE1805="ANEXO I",AD1805="",AF1805=""),"ANEXO I",IF(AND(AF1805="ANEXO II",AD1805="",AE1805=""),"ANEXO II","Escolher")))))</f>
        <v/>
      </c>
      <c r="AH1805" s="45" t="str">
        <f aca="false">IF(AG1805&lt;&gt;"Pneus","",IFERROR(VLOOKUP(R1805,Dados!$X$2:$Z$5,3,0)*(AI1805-Q1805),VLOOKUP(D1805,Dados!$X$7:$Z$33,3,0)*(AI1805-Q1805)))</f>
        <v/>
      </c>
      <c r="AI1805" s="47" t="str">
        <f aca="false">IF(B1805="","",P1805+Q1805+O1805+M1805+L1805-N1805)</f>
        <v/>
      </c>
      <c r="AJ1805" s="48" t="str">
        <f aca="false">IFERROR(IF(AND(AC1805="SIM",AG1805="-",Y1805="REVENDA"),(AB1805/1+1)*AI1805,IF(AND(AC1805="SIM",AG1805="Pneus",Y1805="REVENDA"),(AB1805/1+1)*(AI1805-AH1805),"")),"")</f>
        <v/>
      </c>
      <c r="AK1805" s="48" t="str">
        <f aca="false">IF(AJ1805="","",AJ1805*17%)</f>
        <v/>
      </c>
      <c r="AL1805" s="48" t="str">
        <f aca="false">IFERROR(IF(AC1805="NÃO","",IF(AK1805="","",IF(E1805="Simples Nacional",BF1805,IF(T1805=0.12,U1805*0.5833337002,IF(T1805=0,AI1805*0.07,U1805))))),"")</f>
        <v/>
      </c>
      <c r="AM1805" s="47" t="str">
        <f aca="false">IFERROR(IF(AC1805="NÃO","",IF(OR(AG1805="-",AG1805="Pneus"),AK1805-AL1805,"")),"")</f>
        <v/>
      </c>
      <c r="AN1805" s="48" t="str">
        <f aca="false">IF(AND(Y1805="REVENDA",AC1805="SIM",AG1805="BIT"),((AB1805/1+1)*AI1805)*0.4117,"")</f>
        <v/>
      </c>
      <c r="AO1805" s="48" t="str">
        <f aca="false">IF(AN1805="","",AN1805*17%)</f>
        <v/>
      </c>
      <c r="AP1805" s="49" t="str">
        <f aca="false">IF(AN1805="","",IF(T1805=0.12,(U1805*0.4117)*0.4117,IF(T1805=0,(AI1805*0.07)*0.4117,U1805*0.4117)))</f>
        <v/>
      </c>
      <c r="AQ1805" s="47" t="str">
        <f aca="false">IF(AN1805="","",AO1805-AP1805)</f>
        <v/>
      </c>
      <c r="AR1805" s="50" t="str">
        <f aca="false">IFERROR(IF(AND(AC1805="SIM",Y1805="REVENDA",LEFT(AG1805,5)="ANEXO")*OR(AE1805="ANEXO I",AF1805="ANEXO II"),VLOOKUP(H1805,Dados!G:I,2,0),""),"INSERIR MVA")</f>
        <v/>
      </c>
      <c r="AS1805" s="48" t="str">
        <f aca="false">IF(LEFT(AG1805,5)="ANEXO",VLOOKUP(AG1805,Dados!$X$111:$Z$112,2,0)*(AI1805-Q1805),"")</f>
        <v/>
      </c>
      <c r="AT1805" s="48" t="str">
        <f aca="false">IFERROR(IF(AR1805="","",(AI1805*AR1805)+AI1805),"INSERIR MVA")</f>
        <v/>
      </c>
      <c r="AU1805" s="48" t="str">
        <f aca="false">IF(AT1805="","",IF(AY1805=0.04,U1805,AS1805*AY1805))</f>
        <v/>
      </c>
      <c r="AV1805" s="47" t="str">
        <f aca="false">IFERROR(IF(AU1805="","",(VLOOKUP(AG1805,Dados!$X$111:$Z$112,3,0)*AT1805*0.17)),"INSERIR MVA")</f>
        <v/>
      </c>
      <c r="AW1805" s="47" t="str">
        <f aca="false">IFERROR(IF(AR1805="","",AV1805-AU1805),"")</f>
        <v/>
      </c>
      <c r="AX1805" s="51" t="str">
        <f aca="false">IFERROR(IF(AC1805="NÃO","",IF(AM1805&lt;&gt;"",AM1805-W1805,IF(AQ1805&lt;&gt;"",AQ1805-W1805,IF(AW1805&lt;&gt;"",AW1805-W1805,"")))),"")</f>
        <v/>
      </c>
      <c r="AY1805" s="46" t="str">
        <f aca="false">IFERROR(IF(ISNA(VLOOKUP(R1805,Dados!$X$2:$Y$5,2,0)),VLOOKUP(D1805,Dados!$X$7:$Y$33,2,0),VLOOKUP(R1805,Dados!$X$2:$Y$5,2,0)),"")</f>
        <v/>
      </c>
      <c r="AZ1805" s="52" t="str">
        <f aca="false">IF(C1805="","",IF(AND(Y1805="CONSUMO",AC1805="NÃO")*OR(AG1805="-",AG1805="BIT"),IF(E1805&lt;&gt;"",(AI1805-(P1805+L1805-N1805+Q1805)*AY1805)/0.83),""))</f>
        <v/>
      </c>
      <c r="BA1805" s="51" t="str">
        <f aca="false">IF(AZ1805="","",AZ1805*0.17-((P1805+L1805-N1805+Q1805)*AY1805))</f>
        <v/>
      </c>
      <c r="BB1805" s="51" t="str">
        <f aca="false">IF(AND(Y1805="CONSUMO",AG1805="ANEXO I",AY1805&gt;4%),(AI1805-(P1805+L1805-N1805+Q1805)*0.0514)/0.83*(0.5177)*(0.17)-AI1805*0.0514,IF(AND(Y1805="CONSUMO",AG1805="ANEXO II",AY1805&gt;4%),(AI1805-(P1805+L1805-N1805+Q1805)*0.041)/0.83*(0.3295)*(0.17)-AI1805*0.041,IF(AND(Y1805="CONSUMO",AG1805="ANEXO I",AY1805=4%),(AI1805-(P1805+L1805-N1805+Q1805)*0.04)/0.83*(0.5177)*(0.17)-AI1805*0.04,IF(AND(Y1805="CONSUMO",AG1805="ANEXO II",AY1805=4%),(AI1805-(P1805+L1805-N1805+Q1805)*0.04)/0.83*(0.3295)*(0.17)-AI1805*0.04,""))))</f>
        <v/>
      </c>
      <c r="BC1805" s="51" t="str">
        <f aca="false">IF(C1805="","",IF(AND(Y1805="CONSUMO",AC1805="SIM")*OR(AG1805="-",AG1805="BIT"),IF(E1805&lt;&gt;"",(AI1805-(P1805+L1805-N1805+Q1805)*AY1805)/0.83),""))</f>
        <v/>
      </c>
      <c r="BD1805" s="51" t="str">
        <f aca="false">IF(BC1805="","",BC1805*0.17)</f>
        <v/>
      </c>
      <c r="BE1805" s="51" t="str">
        <f aca="false">IF(I1805=6908,0,IF(BC1805="","",BD1805-((P1805+L1805-N1805+Q1805)*AY1805)))</f>
        <v/>
      </c>
      <c r="BF1805" s="53" t="str">
        <f aca="false">IF(B1805="","",IF(OR(B1805="",E1805="Regime Normal"),0,(AI1805-Q1805)*VLOOKUP(R1805,Dados!$X$98:$Y$108,2,0)))</f>
        <v/>
      </c>
      <c r="BG1805" s="54" t="str">
        <f aca="false">IFERROR(VLOOKUP(I1805,Dados!$AC$27:$AD$43,2,0),IF(B1805="","",IF(D1805&lt;&gt;"MT",IF(AND(AC1805="SIM",Y1805="Revenda"),"2403",IF(AND(AC1805="SIM",Y1805="Consumo"),"2407",IF(AND(AC1805="NÃO",Y1805="Revenda"),"2102",IF(AND(AC1805="NÃO",Y1805="Consumo"),"2556",)))),REPLACE(I1805,1,1,1))))</f>
        <v/>
      </c>
    </row>
    <row r="1806" customFormat="false" ht="12.8" hidden="false" customHeight="true" outlineLevel="0" collapsed="false">
      <c r="Y1806" s="45"/>
      <c r="Z1806" s="46" t="str">
        <f aca="false">IF(B1806="","",(IFERROR(VLOOKUP(H1806,Dados!A$3:B$15000,2,0),"Não Encontrado")))</f>
        <v/>
      </c>
      <c r="AA1806" s="46" t="str">
        <f aca="false">IF(B1806="","",(IFERROR(VLOOKUP(G1806,Dados!C$3:E$15000,3,0),"Não Encontrado")))</f>
        <v/>
      </c>
      <c r="AB1806" s="46" t="str">
        <f aca="false">IFERROR(IF(Z1806&lt;&gt;"Não Encontrado",Z1806,IF(AA1806&lt;&gt;"Não Encontrado",AA1806,"")),"")</f>
        <v/>
      </c>
      <c r="AC1806" s="45" t="str">
        <f aca="false">IF(B1806="","",IF(AB1806="","NÃO","SIM"))</f>
        <v/>
      </c>
      <c r="AD1806" s="45" t="str">
        <f aca="false">IFERROR(VLOOKUP(G1806,Dados!$P$3:$R$500,3,0),"")</f>
        <v/>
      </c>
      <c r="AE1806" s="45" t="str">
        <f aca="false">IFERROR(VLOOKUP(G1806,Dados!$K$3:$L$500,2,0),"")</f>
        <v/>
      </c>
      <c r="AF1806" s="45" t="str">
        <f aca="false">IFERROR(VLOOKUP(G1806,Dados!$M$3:$N$500,2,0),"")</f>
        <v/>
      </c>
      <c r="AG1806" s="45" t="str">
        <f aca="false">IF(F1806="","",IF(AND(AD1806="",AE1806="",AF1806=""),"-",IF(AND(AD1806="BIT",AE1806="",AF1806=""),"BIT",IF(AND(AE1806="ANEXO I",AD1806="",AF1806=""),"ANEXO I",IF(AND(AF1806="ANEXO II",AD1806="",AE1806=""),"ANEXO II","Escolher")))))</f>
        <v/>
      </c>
      <c r="AH1806" s="45" t="str">
        <f aca="false">IF(AG1806&lt;&gt;"Pneus","",IFERROR(VLOOKUP(R1806,Dados!$X$2:$Z$5,3,0)*(AI1806-Q1806),VLOOKUP(D1806,Dados!$X$7:$Z$33,3,0)*(AI1806-Q1806)))</f>
        <v/>
      </c>
      <c r="AI1806" s="47" t="str">
        <f aca="false">IF(B1806="","",P1806+Q1806+O1806+M1806+L1806-N1806)</f>
        <v/>
      </c>
      <c r="AJ1806" s="48" t="str">
        <f aca="false">IFERROR(IF(AND(AC1806="SIM",AG1806="-",Y1806="REVENDA"),(AB1806/1+1)*AI1806,IF(AND(AC1806="SIM",AG1806="Pneus",Y1806="REVENDA"),(AB1806/1+1)*(AI1806-AH1806),"")),"")</f>
        <v/>
      </c>
      <c r="AK1806" s="48" t="str">
        <f aca="false">IF(AJ1806="","",AJ1806*17%)</f>
        <v/>
      </c>
      <c r="AL1806" s="48" t="str">
        <f aca="false">IFERROR(IF(AC1806="NÃO","",IF(AK1806="","",IF(E1806="Simples Nacional",BF1806,IF(T1806=0.12,U1806*0.5833337002,IF(T1806=0,AI1806*0.07,U1806))))),"")</f>
        <v/>
      </c>
      <c r="AM1806" s="47" t="str">
        <f aca="false">IFERROR(IF(AC1806="NÃO","",IF(OR(AG1806="-",AG1806="Pneus"),AK1806-AL1806,"")),"")</f>
        <v/>
      </c>
      <c r="AN1806" s="48" t="str">
        <f aca="false">IF(AND(Y1806="REVENDA",AC1806="SIM",AG1806="BIT"),((AB1806/1+1)*AI1806)*0.4117,"")</f>
        <v/>
      </c>
      <c r="AO1806" s="48" t="str">
        <f aca="false">IF(AN1806="","",AN1806*17%)</f>
        <v/>
      </c>
      <c r="AP1806" s="49" t="str">
        <f aca="false">IF(AN1806="","",IF(T1806=0.12,(U1806*0.4117)*0.4117,IF(T1806=0,(AI1806*0.07)*0.4117,U1806*0.4117)))</f>
        <v/>
      </c>
      <c r="AQ1806" s="47" t="str">
        <f aca="false">IF(AN1806="","",AO1806-AP1806)</f>
        <v/>
      </c>
      <c r="AR1806" s="50" t="str">
        <f aca="false">IFERROR(IF(AND(AC1806="SIM",Y1806="REVENDA",LEFT(AG1806,5)="ANEXO")*OR(AE1806="ANEXO I",AF1806="ANEXO II"),VLOOKUP(H1806,Dados!G:I,2,0),""),"INSERIR MVA")</f>
        <v/>
      </c>
      <c r="AS1806" s="48" t="str">
        <f aca="false">IF(LEFT(AG1806,5)="ANEXO",VLOOKUP(AG1806,Dados!$X$111:$Z$112,2,0)*(AI1806-Q1806),"")</f>
        <v/>
      </c>
      <c r="AT1806" s="48" t="str">
        <f aca="false">IFERROR(IF(AR1806="","",(AI1806*AR1806)+AI1806),"INSERIR MVA")</f>
        <v/>
      </c>
      <c r="AU1806" s="48" t="str">
        <f aca="false">IF(AT1806="","",IF(AY1806=0.04,U1806,AS1806*AY1806))</f>
        <v/>
      </c>
      <c r="AV1806" s="47" t="str">
        <f aca="false">IFERROR(IF(AU1806="","",(VLOOKUP(AG1806,Dados!$X$111:$Z$112,3,0)*AT1806*0.17)),"INSERIR MVA")</f>
        <v/>
      </c>
      <c r="AW1806" s="47" t="str">
        <f aca="false">IFERROR(IF(AR1806="","",AV1806-AU1806),"")</f>
        <v/>
      </c>
      <c r="AX1806" s="51" t="str">
        <f aca="false">IFERROR(IF(AC1806="NÃO","",IF(AM1806&lt;&gt;"",AM1806-W1806,IF(AQ1806&lt;&gt;"",AQ1806-W1806,IF(AW1806&lt;&gt;"",AW1806-W1806,"")))),"")</f>
        <v/>
      </c>
      <c r="AY1806" s="46" t="str">
        <f aca="false">IFERROR(IF(ISNA(VLOOKUP(R1806,Dados!$X$2:$Y$5,2,0)),VLOOKUP(D1806,Dados!$X$7:$Y$33,2,0),VLOOKUP(R1806,Dados!$X$2:$Y$5,2,0)),"")</f>
        <v/>
      </c>
      <c r="AZ1806" s="52" t="str">
        <f aca="false">IF(C1806="","",IF(AND(Y1806="CONSUMO",AC1806="NÃO")*OR(AG1806="-",AG1806="BIT"),IF(E1806&lt;&gt;"",(AI1806-(P1806+L1806-N1806+Q1806)*AY1806)/0.83),""))</f>
        <v/>
      </c>
      <c r="BA1806" s="51" t="str">
        <f aca="false">IF(AZ1806="","",AZ1806*0.17-((P1806+L1806-N1806+Q1806)*AY1806))</f>
        <v/>
      </c>
      <c r="BB1806" s="51" t="str">
        <f aca="false">IF(AND(Y1806="CONSUMO",AG1806="ANEXO I",AY1806&gt;4%),(AI1806-(P1806+L1806-N1806+Q1806)*0.0514)/0.83*(0.5177)*(0.17)-AI1806*0.0514,IF(AND(Y1806="CONSUMO",AG1806="ANEXO II",AY1806&gt;4%),(AI1806-(P1806+L1806-N1806+Q1806)*0.041)/0.83*(0.3295)*(0.17)-AI1806*0.041,IF(AND(Y1806="CONSUMO",AG1806="ANEXO I",AY1806=4%),(AI1806-(P1806+L1806-N1806+Q1806)*0.04)/0.83*(0.5177)*(0.17)-AI1806*0.04,IF(AND(Y1806="CONSUMO",AG1806="ANEXO II",AY1806=4%),(AI1806-(P1806+L1806-N1806+Q1806)*0.04)/0.83*(0.3295)*(0.17)-AI1806*0.04,""))))</f>
        <v/>
      </c>
      <c r="BC1806" s="51" t="str">
        <f aca="false">IF(C1806="","",IF(AND(Y1806="CONSUMO",AC1806="SIM")*OR(AG1806="-",AG1806="BIT"),IF(E1806&lt;&gt;"",(AI1806-(P1806+L1806-N1806+Q1806)*AY1806)/0.83),""))</f>
        <v/>
      </c>
      <c r="BD1806" s="51" t="str">
        <f aca="false">IF(BC1806="","",BC1806*0.17)</f>
        <v/>
      </c>
      <c r="BE1806" s="51" t="str">
        <f aca="false">IF(I1806=6908,0,IF(BC1806="","",BD1806-((P1806+L1806-N1806+Q1806)*AY1806)))</f>
        <v/>
      </c>
      <c r="BF1806" s="53" t="str">
        <f aca="false">IF(B1806="","",IF(OR(B1806="",E1806="Regime Normal"),0,(AI1806-Q1806)*VLOOKUP(R1806,Dados!$X$98:$Y$108,2,0)))</f>
        <v/>
      </c>
      <c r="BG1806" s="54" t="str">
        <f aca="false">IFERROR(VLOOKUP(I1806,Dados!$AC$27:$AD$43,2,0),IF(B1806="","",IF(D1806&lt;&gt;"MT",IF(AND(AC1806="SIM",Y1806="Revenda"),"2403",IF(AND(AC1806="SIM",Y1806="Consumo"),"2407",IF(AND(AC1806="NÃO",Y1806="Revenda"),"2102",IF(AND(AC1806="NÃO",Y1806="Consumo"),"2556",)))),REPLACE(I1806,1,1,1))))</f>
        <v/>
      </c>
    </row>
    <row r="1807" customFormat="false" ht="12.8" hidden="false" customHeight="true" outlineLevel="0" collapsed="false">
      <c r="Y1807" s="45"/>
      <c r="Z1807" s="46" t="str">
        <f aca="false">IF(B1807="","",(IFERROR(VLOOKUP(H1807,Dados!A$3:B$15000,2,0),"Não Encontrado")))</f>
        <v/>
      </c>
      <c r="AA1807" s="46" t="str">
        <f aca="false">IF(B1807="","",(IFERROR(VLOOKUP(G1807,Dados!C$3:E$15000,3,0),"Não Encontrado")))</f>
        <v/>
      </c>
      <c r="AB1807" s="46" t="str">
        <f aca="false">IFERROR(IF(Z1807&lt;&gt;"Não Encontrado",Z1807,IF(AA1807&lt;&gt;"Não Encontrado",AA1807,"")),"")</f>
        <v/>
      </c>
      <c r="AC1807" s="45" t="str">
        <f aca="false">IF(B1807="","",IF(AB1807="","NÃO","SIM"))</f>
        <v/>
      </c>
      <c r="AD1807" s="45" t="str">
        <f aca="false">IFERROR(VLOOKUP(G1807,Dados!$P$3:$R$500,3,0),"")</f>
        <v/>
      </c>
      <c r="AE1807" s="45" t="str">
        <f aca="false">IFERROR(VLOOKUP(G1807,Dados!$K$3:$L$500,2,0),"")</f>
        <v/>
      </c>
      <c r="AF1807" s="45" t="str">
        <f aca="false">IFERROR(VLOOKUP(G1807,Dados!$M$3:$N$500,2,0),"")</f>
        <v/>
      </c>
      <c r="AG1807" s="45" t="str">
        <f aca="false">IF(F1807="","",IF(AND(AD1807="",AE1807="",AF1807=""),"-",IF(AND(AD1807="BIT",AE1807="",AF1807=""),"BIT",IF(AND(AE1807="ANEXO I",AD1807="",AF1807=""),"ANEXO I",IF(AND(AF1807="ANEXO II",AD1807="",AE1807=""),"ANEXO II","Escolher")))))</f>
        <v/>
      </c>
      <c r="AH1807" s="45" t="str">
        <f aca="false">IF(AG1807&lt;&gt;"Pneus","",IFERROR(VLOOKUP(R1807,Dados!$X$2:$Z$5,3,0)*(AI1807-Q1807),VLOOKUP(D1807,Dados!$X$7:$Z$33,3,0)*(AI1807-Q1807)))</f>
        <v/>
      </c>
      <c r="AI1807" s="47" t="str">
        <f aca="false">IF(B1807="","",P1807+Q1807+O1807+M1807+L1807-N1807)</f>
        <v/>
      </c>
      <c r="AJ1807" s="48" t="str">
        <f aca="false">IFERROR(IF(AND(AC1807="SIM",AG1807="-",Y1807="REVENDA"),(AB1807/1+1)*AI1807,IF(AND(AC1807="SIM",AG1807="Pneus",Y1807="REVENDA"),(AB1807/1+1)*(AI1807-AH1807),"")),"")</f>
        <v/>
      </c>
      <c r="AK1807" s="48" t="str">
        <f aca="false">IF(AJ1807="","",AJ1807*17%)</f>
        <v/>
      </c>
      <c r="AL1807" s="48" t="str">
        <f aca="false">IFERROR(IF(AC1807="NÃO","",IF(AK1807="","",IF(E1807="Simples Nacional",BF1807,IF(T1807=0.12,U1807*0.5833337002,IF(T1807=0,AI1807*0.07,U1807))))),"")</f>
        <v/>
      </c>
      <c r="AM1807" s="47" t="str">
        <f aca="false">IFERROR(IF(AC1807="NÃO","",IF(OR(AG1807="-",AG1807="Pneus"),AK1807-AL1807,"")),"")</f>
        <v/>
      </c>
      <c r="AN1807" s="48" t="str">
        <f aca="false">IF(AND(Y1807="REVENDA",AC1807="SIM",AG1807="BIT"),((AB1807/1+1)*AI1807)*0.4117,"")</f>
        <v/>
      </c>
      <c r="AO1807" s="48" t="str">
        <f aca="false">IF(AN1807="","",AN1807*17%)</f>
        <v/>
      </c>
      <c r="AP1807" s="49" t="str">
        <f aca="false">IF(AN1807="","",IF(T1807=0.12,(U1807*0.4117)*0.4117,IF(T1807=0,(AI1807*0.07)*0.4117,U1807*0.4117)))</f>
        <v/>
      </c>
      <c r="AQ1807" s="47" t="str">
        <f aca="false">IF(AN1807="","",AO1807-AP1807)</f>
        <v/>
      </c>
      <c r="AR1807" s="50" t="str">
        <f aca="false">IFERROR(IF(AND(AC1807="SIM",Y1807="REVENDA",LEFT(AG1807,5)="ANEXO")*OR(AE1807="ANEXO I",AF1807="ANEXO II"),VLOOKUP(H1807,Dados!G:I,2,0),""),"INSERIR MVA")</f>
        <v/>
      </c>
      <c r="AS1807" s="48" t="str">
        <f aca="false">IF(LEFT(AG1807,5)="ANEXO",VLOOKUP(AG1807,Dados!$X$111:$Z$112,2,0)*(AI1807-Q1807),"")</f>
        <v/>
      </c>
      <c r="AT1807" s="48" t="str">
        <f aca="false">IFERROR(IF(AR1807="","",(AI1807*AR1807)+AI1807),"INSERIR MVA")</f>
        <v/>
      </c>
      <c r="AU1807" s="48" t="str">
        <f aca="false">IF(AT1807="","",IF(AY1807=0.04,U1807,AS1807*AY1807))</f>
        <v/>
      </c>
      <c r="AV1807" s="47" t="str">
        <f aca="false">IFERROR(IF(AU1807="","",(VLOOKUP(AG1807,Dados!$X$111:$Z$112,3,0)*AT1807*0.17)),"INSERIR MVA")</f>
        <v/>
      </c>
      <c r="AW1807" s="47" t="str">
        <f aca="false">IFERROR(IF(AR1807="","",AV1807-AU1807),"")</f>
        <v/>
      </c>
      <c r="AX1807" s="51" t="str">
        <f aca="false">IFERROR(IF(AC1807="NÃO","",IF(AM1807&lt;&gt;"",AM1807-W1807,IF(AQ1807&lt;&gt;"",AQ1807-W1807,IF(AW1807&lt;&gt;"",AW1807-W1807,"")))),"")</f>
        <v/>
      </c>
      <c r="AY1807" s="46" t="str">
        <f aca="false">IFERROR(IF(ISNA(VLOOKUP(R1807,Dados!$X$2:$Y$5,2,0)),VLOOKUP(D1807,Dados!$X$7:$Y$33,2,0),VLOOKUP(R1807,Dados!$X$2:$Y$5,2,0)),"")</f>
        <v/>
      </c>
      <c r="AZ1807" s="52" t="str">
        <f aca="false">IF(C1807="","",IF(AND(Y1807="CONSUMO",AC1807="NÃO")*OR(AG1807="-",AG1807="BIT"),IF(E1807&lt;&gt;"",(AI1807-(P1807+L1807-N1807+Q1807)*AY1807)/0.83),""))</f>
        <v/>
      </c>
      <c r="BA1807" s="51" t="str">
        <f aca="false">IF(AZ1807="","",AZ1807*0.17-((P1807+L1807-N1807+Q1807)*AY1807))</f>
        <v/>
      </c>
      <c r="BB1807" s="51" t="str">
        <f aca="false">IF(AND(Y1807="CONSUMO",AG1807="ANEXO I",AY1807&gt;4%),(AI1807-(P1807+L1807-N1807+Q1807)*0.0514)/0.83*(0.5177)*(0.17)-AI1807*0.0514,IF(AND(Y1807="CONSUMO",AG1807="ANEXO II",AY1807&gt;4%),(AI1807-(P1807+L1807-N1807+Q1807)*0.041)/0.83*(0.3295)*(0.17)-AI1807*0.041,IF(AND(Y1807="CONSUMO",AG1807="ANEXO I",AY1807=4%),(AI1807-(P1807+L1807-N1807+Q1807)*0.04)/0.83*(0.5177)*(0.17)-AI1807*0.04,IF(AND(Y1807="CONSUMO",AG1807="ANEXO II",AY1807=4%),(AI1807-(P1807+L1807-N1807+Q1807)*0.04)/0.83*(0.3295)*(0.17)-AI1807*0.04,""))))</f>
        <v/>
      </c>
      <c r="BC1807" s="51" t="str">
        <f aca="false">IF(C1807="","",IF(AND(Y1807="CONSUMO",AC1807="SIM")*OR(AG1807="-",AG1807="BIT"),IF(E1807&lt;&gt;"",(AI1807-(P1807+L1807-N1807+Q1807)*AY1807)/0.83),""))</f>
        <v/>
      </c>
      <c r="BD1807" s="51" t="str">
        <f aca="false">IF(BC1807="","",BC1807*0.17)</f>
        <v/>
      </c>
      <c r="BE1807" s="51" t="str">
        <f aca="false">IF(I1807=6908,0,IF(BC1807="","",BD1807-((P1807+L1807-N1807+Q1807)*AY1807)))</f>
        <v/>
      </c>
      <c r="BF1807" s="53" t="str">
        <f aca="false">IF(B1807="","",IF(OR(B1807="",E1807="Regime Normal"),0,(AI1807-Q1807)*VLOOKUP(R1807,Dados!$X$98:$Y$108,2,0)))</f>
        <v/>
      </c>
      <c r="BG1807" s="54" t="str">
        <f aca="false">IFERROR(VLOOKUP(I1807,Dados!$AC$27:$AD$43,2,0),IF(B1807="","",IF(D1807&lt;&gt;"MT",IF(AND(AC1807="SIM",Y1807="Revenda"),"2403",IF(AND(AC1807="SIM",Y1807="Consumo"),"2407",IF(AND(AC1807="NÃO",Y1807="Revenda"),"2102",IF(AND(AC1807="NÃO",Y1807="Consumo"),"2556",)))),REPLACE(I1807,1,1,1))))</f>
        <v/>
      </c>
    </row>
    <row r="1808" customFormat="false" ht="12.8" hidden="false" customHeight="true" outlineLevel="0" collapsed="false">
      <c r="Y1808" s="45"/>
      <c r="Z1808" s="46" t="str">
        <f aca="false">IF(B1808="","",(IFERROR(VLOOKUP(H1808,Dados!A$3:B$15000,2,0),"Não Encontrado")))</f>
        <v/>
      </c>
      <c r="AA1808" s="46" t="str">
        <f aca="false">IF(B1808="","",(IFERROR(VLOOKUP(G1808,Dados!C$3:E$15000,3,0),"Não Encontrado")))</f>
        <v/>
      </c>
      <c r="AB1808" s="46" t="str">
        <f aca="false">IFERROR(IF(Z1808&lt;&gt;"Não Encontrado",Z1808,IF(AA1808&lt;&gt;"Não Encontrado",AA1808,"")),"")</f>
        <v/>
      </c>
      <c r="AC1808" s="45" t="str">
        <f aca="false">IF(B1808="","",IF(AB1808="","NÃO","SIM"))</f>
        <v/>
      </c>
      <c r="AD1808" s="45" t="str">
        <f aca="false">IFERROR(VLOOKUP(G1808,Dados!$P$3:$R$500,3,0),"")</f>
        <v/>
      </c>
      <c r="AE1808" s="45" t="str">
        <f aca="false">IFERROR(VLOOKUP(G1808,Dados!$K$3:$L$500,2,0),"")</f>
        <v/>
      </c>
      <c r="AF1808" s="45" t="str">
        <f aca="false">IFERROR(VLOOKUP(G1808,Dados!$M$3:$N$500,2,0),"")</f>
        <v/>
      </c>
      <c r="AG1808" s="45" t="str">
        <f aca="false">IF(F1808="","",IF(AND(AD1808="",AE1808="",AF1808=""),"-",IF(AND(AD1808="BIT",AE1808="",AF1808=""),"BIT",IF(AND(AE1808="ANEXO I",AD1808="",AF1808=""),"ANEXO I",IF(AND(AF1808="ANEXO II",AD1808="",AE1808=""),"ANEXO II","Escolher")))))</f>
        <v/>
      </c>
      <c r="AH1808" s="45" t="str">
        <f aca="false">IF(AG1808&lt;&gt;"Pneus","",IFERROR(VLOOKUP(R1808,Dados!$X$2:$Z$5,3,0)*(AI1808-Q1808),VLOOKUP(D1808,Dados!$X$7:$Z$33,3,0)*(AI1808-Q1808)))</f>
        <v/>
      </c>
      <c r="AI1808" s="47" t="str">
        <f aca="false">IF(B1808="","",P1808+Q1808+O1808+M1808+L1808-N1808)</f>
        <v/>
      </c>
      <c r="AJ1808" s="48" t="str">
        <f aca="false">IFERROR(IF(AND(AC1808="SIM",AG1808="-",Y1808="REVENDA"),(AB1808/1+1)*AI1808,IF(AND(AC1808="SIM",AG1808="Pneus",Y1808="REVENDA"),(AB1808/1+1)*(AI1808-AH1808),"")),"")</f>
        <v/>
      </c>
      <c r="AK1808" s="48" t="str">
        <f aca="false">IF(AJ1808="","",AJ1808*17%)</f>
        <v/>
      </c>
      <c r="AL1808" s="48" t="str">
        <f aca="false">IFERROR(IF(AC1808="NÃO","",IF(AK1808="","",IF(E1808="Simples Nacional",BF1808,IF(T1808=0.12,U1808*0.5833337002,IF(T1808=0,AI1808*0.07,U1808))))),"")</f>
        <v/>
      </c>
      <c r="AM1808" s="47" t="str">
        <f aca="false">IFERROR(IF(AC1808="NÃO","",IF(OR(AG1808="-",AG1808="Pneus"),AK1808-AL1808,"")),"")</f>
        <v/>
      </c>
      <c r="AN1808" s="48" t="str">
        <f aca="false">IF(AND(Y1808="REVENDA",AC1808="SIM",AG1808="BIT"),((AB1808/1+1)*AI1808)*0.4117,"")</f>
        <v/>
      </c>
      <c r="AO1808" s="48" t="str">
        <f aca="false">IF(AN1808="","",AN1808*17%)</f>
        <v/>
      </c>
      <c r="AP1808" s="49" t="str">
        <f aca="false">IF(AN1808="","",IF(T1808=0.12,(U1808*0.4117)*0.4117,IF(T1808=0,(AI1808*0.07)*0.4117,U1808*0.4117)))</f>
        <v/>
      </c>
      <c r="AQ1808" s="47" t="str">
        <f aca="false">IF(AN1808="","",AO1808-AP1808)</f>
        <v/>
      </c>
      <c r="AR1808" s="50" t="str">
        <f aca="false">IFERROR(IF(AND(AC1808="SIM",Y1808="REVENDA",LEFT(AG1808,5)="ANEXO")*OR(AE1808="ANEXO I",AF1808="ANEXO II"),VLOOKUP(H1808,Dados!G:I,2,0),""),"INSERIR MVA")</f>
        <v/>
      </c>
      <c r="AS1808" s="48" t="str">
        <f aca="false">IF(LEFT(AG1808,5)="ANEXO",VLOOKUP(AG1808,Dados!$X$111:$Z$112,2,0)*(AI1808-Q1808),"")</f>
        <v/>
      </c>
      <c r="AT1808" s="48" t="str">
        <f aca="false">IFERROR(IF(AR1808="","",(AI1808*AR1808)+AI1808),"INSERIR MVA")</f>
        <v/>
      </c>
      <c r="AU1808" s="48" t="str">
        <f aca="false">IF(AT1808="","",IF(AY1808=0.04,U1808,AS1808*AY1808))</f>
        <v/>
      </c>
      <c r="AV1808" s="47" t="str">
        <f aca="false">IFERROR(IF(AU1808="","",(VLOOKUP(AG1808,Dados!$X$111:$Z$112,3,0)*AT1808*0.17)),"INSERIR MVA")</f>
        <v/>
      </c>
      <c r="AW1808" s="47" t="str">
        <f aca="false">IFERROR(IF(AR1808="","",AV1808-AU1808),"")</f>
        <v/>
      </c>
      <c r="AX1808" s="51" t="str">
        <f aca="false">IFERROR(IF(AC1808="NÃO","",IF(AM1808&lt;&gt;"",AM1808-W1808,IF(AQ1808&lt;&gt;"",AQ1808-W1808,IF(AW1808&lt;&gt;"",AW1808-W1808,"")))),"")</f>
        <v/>
      </c>
      <c r="AY1808" s="46" t="str">
        <f aca="false">IFERROR(IF(ISNA(VLOOKUP(R1808,Dados!$X$2:$Y$5,2,0)),VLOOKUP(D1808,Dados!$X$7:$Y$33,2,0),VLOOKUP(R1808,Dados!$X$2:$Y$5,2,0)),"")</f>
        <v/>
      </c>
      <c r="AZ1808" s="52" t="str">
        <f aca="false">IF(C1808="","",IF(AND(Y1808="CONSUMO",AC1808="NÃO")*OR(AG1808="-",AG1808="BIT"),IF(E1808&lt;&gt;"",(AI1808-(P1808+L1808-N1808+Q1808)*AY1808)/0.83),""))</f>
        <v/>
      </c>
      <c r="BA1808" s="51" t="str">
        <f aca="false">IF(AZ1808="","",AZ1808*0.17-((P1808+L1808-N1808+Q1808)*AY1808))</f>
        <v/>
      </c>
      <c r="BB1808" s="51" t="str">
        <f aca="false">IF(AND(Y1808="CONSUMO",AG1808="ANEXO I",AY1808&gt;4%),(AI1808-(P1808+L1808-N1808+Q1808)*0.0514)/0.83*(0.5177)*(0.17)-AI1808*0.0514,IF(AND(Y1808="CONSUMO",AG1808="ANEXO II",AY1808&gt;4%),(AI1808-(P1808+L1808-N1808+Q1808)*0.041)/0.83*(0.3295)*(0.17)-AI1808*0.041,IF(AND(Y1808="CONSUMO",AG1808="ANEXO I",AY1808=4%),(AI1808-(P1808+L1808-N1808+Q1808)*0.04)/0.83*(0.5177)*(0.17)-AI1808*0.04,IF(AND(Y1808="CONSUMO",AG1808="ANEXO II",AY1808=4%),(AI1808-(P1808+L1808-N1808+Q1808)*0.04)/0.83*(0.3295)*(0.17)-AI1808*0.04,""))))</f>
        <v/>
      </c>
      <c r="BC1808" s="51" t="str">
        <f aca="false">IF(C1808="","",IF(AND(Y1808="CONSUMO",AC1808="SIM")*OR(AG1808="-",AG1808="BIT"),IF(E1808&lt;&gt;"",(AI1808-(P1808+L1808-N1808+Q1808)*AY1808)/0.83),""))</f>
        <v/>
      </c>
      <c r="BD1808" s="51" t="str">
        <f aca="false">IF(BC1808="","",BC1808*0.17)</f>
        <v/>
      </c>
      <c r="BE1808" s="51" t="str">
        <f aca="false">IF(I1808=6908,0,IF(BC1808="","",BD1808-((P1808+L1808-N1808+Q1808)*AY1808)))</f>
        <v/>
      </c>
      <c r="BF1808" s="53" t="str">
        <f aca="false">IF(B1808="","",IF(OR(B1808="",E1808="Regime Normal"),0,(AI1808-Q1808)*VLOOKUP(R1808,Dados!$X$98:$Y$108,2,0)))</f>
        <v/>
      </c>
      <c r="BG1808" s="54" t="str">
        <f aca="false">IFERROR(VLOOKUP(I1808,Dados!$AC$27:$AD$43,2,0),IF(B1808="","",IF(D1808&lt;&gt;"MT",IF(AND(AC1808="SIM",Y1808="Revenda"),"2403",IF(AND(AC1808="SIM",Y1808="Consumo"),"2407",IF(AND(AC1808="NÃO",Y1808="Revenda"),"2102",IF(AND(AC1808="NÃO",Y1808="Consumo"),"2556",)))),REPLACE(I1808,1,1,1))))</f>
        <v/>
      </c>
    </row>
    <row r="1809" customFormat="false" ht="12.8" hidden="false" customHeight="true" outlineLevel="0" collapsed="false">
      <c r="Y1809" s="45"/>
      <c r="Z1809" s="46" t="str">
        <f aca="false">IF(B1809="","",(IFERROR(VLOOKUP(H1809,Dados!A$3:B$15000,2,0),"Não Encontrado")))</f>
        <v/>
      </c>
      <c r="AA1809" s="46" t="str">
        <f aca="false">IF(B1809="","",(IFERROR(VLOOKUP(G1809,Dados!C$3:E$15000,3,0),"Não Encontrado")))</f>
        <v/>
      </c>
      <c r="AB1809" s="46" t="str">
        <f aca="false">IFERROR(IF(Z1809&lt;&gt;"Não Encontrado",Z1809,IF(AA1809&lt;&gt;"Não Encontrado",AA1809,"")),"")</f>
        <v/>
      </c>
      <c r="AC1809" s="45" t="str">
        <f aca="false">IF(B1809="","",IF(AB1809="","NÃO","SIM"))</f>
        <v/>
      </c>
      <c r="AD1809" s="45" t="str">
        <f aca="false">IFERROR(VLOOKUP(G1809,Dados!$P$3:$R$500,3,0),"")</f>
        <v/>
      </c>
      <c r="AE1809" s="45" t="str">
        <f aca="false">IFERROR(VLOOKUP(G1809,Dados!$K$3:$L$500,2,0),"")</f>
        <v/>
      </c>
      <c r="AF1809" s="45" t="str">
        <f aca="false">IFERROR(VLOOKUP(G1809,Dados!$M$3:$N$500,2,0),"")</f>
        <v/>
      </c>
      <c r="AG1809" s="45" t="str">
        <f aca="false">IF(F1809="","",IF(AND(AD1809="",AE1809="",AF1809=""),"-",IF(AND(AD1809="BIT",AE1809="",AF1809=""),"BIT",IF(AND(AE1809="ANEXO I",AD1809="",AF1809=""),"ANEXO I",IF(AND(AF1809="ANEXO II",AD1809="",AE1809=""),"ANEXO II","Escolher")))))</f>
        <v/>
      </c>
      <c r="AH1809" s="45" t="str">
        <f aca="false">IF(AG1809&lt;&gt;"Pneus","",IFERROR(VLOOKUP(R1809,Dados!$X$2:$Z$5,3,0)*(AI1809-Q1809),VLOOKUP(D1809,Dados!$X$7:$Z$33,3,0)*(AI1809-Q1809)))</f>
        <v/>
      </c>
      <c r="AI1809" s="47" t="str">
        <f aca="false">IF(B1809="","",P1809+Q1809+O1809+M1809+L1809-N1809)</f>
        <v/>
      </c>
      <c r="AJ1809" s="48" t="str">
        <f aca="false">IFERROR(IF(AND(AC1809="SIM",AG1809="-",Y1809="REVENDA"),(AB1809/1+1)*AI1809,IF(AND(AC1809="SIM",AG1809="Pneus",Y1809="REVENDA"),(AB1809/1+1)*(AI1809-AH1809),"")),"")</f>
        <v/>
      </c>
      <c r="AK1809" s="48" t="str">
        <f aca="false">IF(AJ1809="","",AJ1809*17%)</f>
        <v/>
      </c>
      <c r="AL1809" s="48" t="str">
        <f aca="false">IFERROR(IF(AC1809="NÃO","",IF(AK1809="","",IF(E1809="Simples Nacional",BF1809,IF(T1809=0.12,U1809*0.5833337002,IF(T1809=0,AI1809*0.07,U1809))))),"")</f>
        <v/>
      </c>
      <c r="AM1809" s="47" t="str">
        <f aca="false">IFERROR(IF(AC1809="NÃO","",IF(OR(AG1809="-",AG1809="Pneus"),AK1809-AL1809,"")),"")</f>
        <v/>
      </c>
      <c r="AN1809" s="48" t="str">
        <f aca="false">IF(AND(Y1809="REVENDA",AC1809="SIM",AG1809="BIT"),((AB1809/1+1)*AI1809)*0.4117,"")</f>
        <v/>
      </c>
      <c r="AO1809" s="48" t="str">
        <f aca="false">IF(AN1809="","",AN1809*17%)</f>
        <v/>
      </c>
      <c r="AP1809" s="49" t="str">
        <f aca="false">IF(AN1809="","",IF(T1809=0.12,(U1809*0.4117)*0.4117,IF(T1809=0,(AI1809*0.07)*0.4117,U1809*0.4117)))</f>
        <v/>
      </c>
      <c r="AQ1809" s="47" t="str">
        <f aca="false">IF(AN1809="","",AO1809-AP1809)</f>
        <v/>
      </c>
      <c r="AR1809" s="50" t="str">
        <f aca="false">IFERROR(IF(AND(AC1809="SIM",Y1809="REVENDA",LEFT(AG1809,5)="ANEXO")*OR(AE1809="ANEXO I",AF1809="ANEXO II"),VLOOKUP(H1809,Dados!G:I,2,0),""),"INSERIR MVA")</f>
        <v/>
      </c>
      <c r="AS1809" s="48" t="str">
        <f aca="false">IF(LEFT(AG1809,5)="ANEXO",VLOOKUP(AG1809,Dados!$X$111:$Z$112,2,0)*(AI1809-Q1809),"")</f>
        <v/>
      </c>
      <c r="AT1809" s="48" t="str">
        <f aca="false">IFERROR(IF(AR1809="","",(AI1809*AR1809)+AI1809),"INSERIR MVA")</f>
        <v/>
      </c>
      <c r="AU1809" s="48" t="str">
        <f aca="false">IF(AT1809="","",IF(AY1809=0.04,U1809,AS1809*AY1809))</f>
        <v/>
      </c>
      <c r="AV1809" s="47" t="str">
        <f aca="false">IFERROR(IF(AU1809="","",(VLOOKUP(AG1809,Dados!$X$111:$Z$112,3,0)*AT1809*0.17)),"INSERIR MVA")</f>
        <v/>
      </c>
      <c r="AW1809" s="47" t="str">
        <f aca="false">IFERROR(IF(AR1809="","",AV1809-AU1809),"")</f>
        <v/>
      </c>
      <c r="AX1809" s="51" t="str">
        <f aca="false">IFERROR(IF(AC1809="NÃO","",IF(AM1809&lt;&gt;"",AM1809-W1809,IF(AQ1809&lt;&gt;"",AQ1809-W1809,IF(AW1809&lt;&gt;"",AW1809-W1809,"")))),"")</f>
        <v/>
      </c>
      <c r="AY1809" s="46" t="str">
        <f aca="false">IFERROR(IF(ISNA(VLOOKUP(R1809,Dados!$X$2:$Y$5,2,0)),VLOOKUP(D1809,Dados!$X$7:$Y$33,2,0),VLOOKUP(R1809,Dados!$X$2:$Y$5,2,0)),"")</f>
        <v/>
      </c>
      <c r="AZ1809" s="52" t="str">
        <f aca="false">IF(C1809="","",IF(AND(Y1809="CONSUMO",AC1809="NÃO")*OR(AG1809="-",AG1809="BIT"),IF(E1809&lt;&gt;"",(AI1809-(P1809+L1809-N1809+Q1809)*AY1809)/0.83),""))</f>
        <v/>
      </c>
      <c r="BA1809" s="51" t="str">
        <f aca="false">IF(AZ1809="","",AZ1809*0.17-((P1809+L1809-N1809+Q1809)*AY1809))</f>
        <v/>
      </c>
      <c r="BB1809" s="51" t="str">
        <f aca="false">IF(AND(Y1809="CONSUMO",AG1809="ANEXO I",AY1809&gt;4%),(AI1809-(P1809+L1809-N1809+Q1809)*0.0514)/0.83*(0.5177)*(0.17)-AI1809*0.0514,IF(AND(Y1809="CONSUMO",AG1809="ANEXO II",AY1809&gt;4%),(AI1809-(P1809+L1809-N1809+Q1809)*0.041)/0.83*(0.3295)*(0.17)-AI1809*0.041,IF(AND(Y1809="CONSUMO",AG1809="ANEXO I",AY1809=4%),(AI1809-(P1809+L1809-N1809+Q1809)*0.04)/0.83*(0.5177)*(0.17)-AI1809*0.04,IF(AND(Y1809="CONSUMO",AG1809="ANEXO II",AY1809=4%),(AI1809-(P1809+L1809-N1809+Q1809)*0.04)/0.83*(0.3295)*(0.17)-AI1809*0.04,""))))</f>
        <v/>
      </c>
      <c r="BC1809" s="51" t="str">
        <f aca="false">IF(C1809="","",IF(AND(Y1809="CONSUMO",AC1809="SIM")*OR(AG1809="-",AG1809="BIT"),IF(E1809&lt;&gt;"",(AI1809-(P1809+L1809-N1809+Q1809)*AY1809)/0.83),""))</f>
        <v/>
      </c>
      <c r="BD1809" s="51" t="str">
        <f aca="false">IF(BC1809="","",BC1809*0.17)</f>
        <v/>
      </c>
      <c r="BE1809" s="51" t="str">
        <f aca="false">IF(I1809=6908,0,IF(BC1809="","",BD1809-((P1809+L1809-N1809+Q1809)*AY1809)))</f>
        <v/>
      </c>
      <c r="BF1809" s="53" t="str">
        <f aca="false">IF(B1809="","",IF(OR(B1809="",E1809="Regime Normal"),0,(AI1809-Q1809)*VLOOKUP(R1809,Dados!$X$98:$Y$108,2,0)))</f>
        <v/>
      </c>
      <c r="BG1809" s="54" t="str">
        <f aca="false">IFERROR(VLOOKUP(I1809,Dados!$AC$27:$AD$43,2,0),IF(B1809="","",IF(D1809&lt;&gt;"MT",IF(AND(AC1809="SIM",Y1809="Revenda"),"2403",IF(AND(AC1809="SIM",Y1809="Consumo"),"2407",IF(AND(AC1809="NÃO",Y1809="Revenda"),"2102",IF(AND(AC1809="NÃO",Y1809="Consumo"),"2556",)))),REPLACE(I1809,1,1,1))))</f>
        <v/>
      </c>
    </row>
    <row r="1810" customFormat="false" ht="12.8" hidden="false" customHeight="true" outlineLevel="0" collapsed="false">
      <c r="Y1810" s="45"/>
      <c r="Z1810" s="46" t="str">
        <f aca="false">IF(B1810="","",(IFERROR(VLOOKUP(H1810,Dados!A$3:B$15000,2,0),"Não Encontrado")))</f>
        <v/>
      </c>
      <c r="AA1810" s="46" t="str">
        <f aca="false">IF(B1810="","",(IFERROR(VLOOKUP(G1810,Dados!C$3:E$15000,3,0),"Não Encontrado")))</f>
        <v/>
      </c>
      <c r="AB1810" s="46" t="str">
        <f aca="false">IFERROR(IF(Z1810&lt;&gt;"Não Encontrado",Z1810,IF(AA1810&lt;&gt;"Não Encontrado",AA1810,"")),"")</f>
        <v/>
      </c>
      <c r="AC1810" s="45" t="str">
        <f aca="false">IF(B1810="","",IF(AB1810="","NÃO","SIM"))</f>
        <v/>
      </c>
      <c r="AD1810" s="45" t="str">
        <f aca="false">IFERROR(VLOOKUP(G1810,Dados!$P$3:$R$500,3,0),"")</f>
        <v/>
      </c>
      <c r="AE1810" s="45" t="str">
        <f aca="false">IFERROR(VLOOKUP(G1810,Dados!$K$3:$L$500,2,0),"")</f>
        <v/>
      </c>
      <c r="AF1810" s="45" t="str">
        <f aca="false">IFERROR(VLOOKUP(G1810,Dados!$M$3:$N$500,2,0),"")</f>
        <v/>
      </c>
      <c r="AG1810" s="45" t="str">
        <f aca="false">IF(F1810="","",IF(AND(AD1810="",AE1810="",AF1810=""),"-",IF(AND(AD1810="BIT",AE1810="",AF1810=""),"BIT",IF(AND(AE1810="ANEXO I",AD1810="",AF1810=""),"ANEXO I",IF(AND(AF1810="ANEXO II",AD1810="",AE1810=""),"ANEXO II","Escolher")))))</f>
        <v/>
      </c>
      <c r="AH1810" s="45" t="str">
        <f aca="false">IF(AG1810&lt;&gt;"Pneus","",IFERROR(VLOOKUP(R1810,Dados!$X$2:$Z$5,3,0)*(AI1810-Q1810),VLOOKUP(D1810,Dados!$X$7:$Z$33,3,0)*(AI1810-Q1810)))</f>
        <v/>
      </c>
      <c r="AI1810" s="47" t="str">
        <f aca="false">IF(B1810="","",P1810+Q1810+O1810+M1810+L1810-N1810)</f>
        <v/>
      </c>
      <c r="AJ1810" s="48" t="str">
        <f aca="false">IFERROR(IF(AND(AC1810="SIM",AG1810="-",Y1810="REVENDA"),(AB1810/1+1)*AI1810,IF(AND(AC1810="SIM",AG1810="Pneus",Y1810="REVENDA"),(AB1810/1+1)*(AI1810-AH1810),"")),"")</f>
        <v/>
      </c>
      <c r="AK1810" s="48" t="str">
        <f aca="false">IF(AJ1810="","",AJ1810*17%)</f>
        <v/>
      </c>
      <c r="AL1810" s="48" t="str">
        <f aca="false">IFERROR(IF(AC1810="NÃO","",IF(AK1810="","",IF(E1810="Simples Nacional",BF1810,IF(T1810=0.12,U1810*0.5833337002,IF(T1810=0,AI1810*0.07,U1810))))),"")</f>
        <v/>
      </c>
      <c r="AM1810" s="47" t="str">
        <f aca="false">IFERROR(IF(AC1810="NÃO","",IF(OR(AG1810="-",AG1810="Pneus"),AK1810-AL1810,"")),"")</f>
        <v/>
      </c>
      <c r="AN1810" s="48" t="str">
        <f aca="false">IF(AND(Y1810="REVENDA",AC1810="SIM",AG1810="BIT"),((AB1810/1+1)*AI1810)*0.4117,"")</f>
        <v/>
      </c>
      <c r="AO1810" s="48" t="str">
        <f aca="false">IF(AN1810="","",AN1810*17%)</f>
        <v/>
      </c>
      <c r="AP1810" s="49" t="str">
        <f aca="false">IF(AN1810="","",IF(T1810=0.12,(U1810*0.4117)*0.4117,IF(T1810=0,(AI1810*0.07)*0.4117,U1810*0.4117)))</f>
        <v/>
      </c>
      <c r="AQ1810" s="47" t="str">
        <f aca="false">IF(AN1810="","",AO1810-AP1810)</f>
        <v/>
      </c>
      <c r="AR1810" s="50" t="str">
        <f aca="false">IFERROR(IF(AND(AC1810="SIM",Y1810="REVENDA",LEFT(AG1810,5)="ANEXO")*OR(AE1810="ANEXO I",AF1810="ANEXO II"),VLOOKUP(H1810,Dados!G:I,2,0),""),"INSERIR MVA")</f>
        <v/>
      </c>
      <c r="AS1810" s="48" t="str">
        <f aca="false">IF(LEFT(AG1810,5)="ANEXO",VLOOKUP(AG1810,Dados!$X$111:$Z$112,2,0)*(AI1810-Q1810),"")</f>
        <v/>
      </c>
      <c r="AT1810" s="48" t="str">
        <f aca="false">IFERROR(IF(AR1810="","",(AI1810*AR1810)+AI1810),"INSERIR MVA")</f>
        <v/>
      </c>
      <c r="AU1810" s="48" t="str">
        <f aca="false">IF(AT1810="","",IF(AY1810=0.04,U1810,AS1810*AY1810))</f>
        <v/>
      </c>
      <c r="AV1810" s="47" t="str">
        <f aca="false">IFERROR(IF(AU1810="","",(VLOOKUP(AG1810,Dados!$X$111:$Z$112,3,0)*AT1810*0.17)),"INSERIR MVA")</f>
        <v/>
      </c>
      <c r="AW1810" s="47" t="str">
        <f aca="false">IFERROR(IF(AR1810="","",AV1810-AU1810),"")</f>
        <v/>
      </c>
      <c r="AX1810" s="51" t="str">
        <f aca="false">IFERROR(IF(AC1810="NÃO","",IF(AM1810&lt;&gt;"",AM1810-W1810,IF(AQ1810&lt;&gt;"",AQ1810-W1810,IF(AW1810&lt;&gt;"",AW1810-W1810,"")))),"")</f>
        <v/>
      </c>
      <c r="AY1810" s="46" t="str">
        <f aca="false">IFERROR(IF(ISNA(VLOOKUP(R1810,Dados!$X$2:$Y$5,2,0)),VLOOKUP(D1810,Dados!$X$7:$Y$33,2,0),VLOOKUP(R1810,Dados!$X$2:$Y$5,2,0)),"")</f>
        <v/>
      </c>
      <c r="AZ1810" s="52" t="str">
        <f aca="false">IF(C1810="","",IF(AND(Y1810="CONSUMO",AC1810="NÃO")*OR(AG1810="-",AG1810="BIT"),IF(E1810&lt;&gt;"",(AI1810-(P1810+L1810-N1810+Q1810)*AY1810)/0.83),""))</f>
        <v/>
      </c>
      <c r="BA1810" s="51" t="str">
        <f aca="false">IF(AZ1810="","",AZ1810*0.17-((P1810+L1810-N1810+Q1810)*AY1810))</f>
        <v/>
      </c>
      <c r="BB1810" s="51" t="str">
        <f aca="false">IF(AND(Y1810="CONSUMO",AG1810="ANEXO I",AY1810&gt;4%),(AI1810-(P1810+L1810-N1810+Q1810)*0.0514)/0.83*(0.5177)*(0.17)-AI1810*0.0514,IF(AND(Y1810="CONSUMO",AG1810="ANEXO II",AY1810&gt;4%),(AI1810-(P1810+L1810-N1810+Q1810)*0.041)/0.83*(0.3295)*(0.17)-AI1810*0.041,IF(AND(Y1810="CONSUMO",AG1810="ANEXO I",AY1810=4%),(AI1810-(P1810+L1810-N1810+Q1810)*0.04)/0.83*(0.5177)*(0.17)-AI1810*0.04,IF(AND(Y1810="CONSUMO",AG1810="ANEXO II",AY1810=4%),(AI1810-(P1810+L1810-N1810+Q1810)*0.04)/0.83*(0.3295)*(0.17)-AI1810*0.04,""))))</f>
        <v/>
      </c>
      <c r="BC1810" s="51" t="str">
        <f aca="false">IF(C1810="","",IF(AND(Y1810="CONSUMO",AC1810="SIM")*OR(AG1810="-",AG1810="BIT"),IF(E1810&lt;&gt;"",(AI1810-(P1810+L1810-N1810+Q1810)*AY1810)/0.83),""))</f>
        <v/>
      </c>
      <c r="BD1810" s="51" t="str">
        <f aca="false">IF(BC1810="","",BC1810*0.17)</f>
        <v/>
      </c>
      <c r="BE1810" s="51" t="str">
        <f aca="false">IF(I1810=6908,0,IF(BC1810="","",BD1810-((P1810+L1810-N1810+Q1810)*AY1810)))</f>
        <v/>
      </c>
      <c r="BF1810" s="53" t="str">
        <f aca="false">IF(B1810="","",IF(OR(B1810="",E1810="Regime Normal"),0,(AI1810-Q1810)*VLOOKUP(R1810,Dados!$X$98:$Y$108,2,0)))</f>
        <v/>
      </c>
      <c r="BG1810" s="54" t="str">
        <f aca="false">IFERROR(VLOOKUP(I1810,Dados!$AC$27:$AD$43,2,0),IF(B1810="","",IF(D1810&lt;&gt;"MT",IF(AND(AC1810="SIM",Y1810="Revenda"),"2403",IF(AND(AC1810="SIM",Y1810="Consumo"),"2407",IF(AND(AC1810="NÃO",Y1810="Revenda"),"2102",IF(AND(AC1810="NÃO",Y1810="Consumo"),"2556",)))),REPLACE(I1810,1,1,1))))</f>
        <v/>
      </c>
    </row>
    <row r="1811" customFormat="false" ht="12.8" hidden="false" customHeight="true" outlineLevel="0" collapsed="false">
      <c r="Y1811" s="45"/>
      <c r="Z1811" s="46" t="str">
        <f aca="false">IF(B1811="","",(IFERROR(VLOOKUP(H1811,Dados!A$3:B$15000,2,0),"Não Encontrado")))</f>
        <v/>
      </c>
      <c r="AA1811" s="46" t="str">
        <f aca="false">IF(B1811="","",(IFERROR(VLOOKUP(G1811,Dados!C$3:E$15000,3,0),"Não Encontrado")))</f>
        <v/>
      </c>
      <c r="AB1811" s="46" t="str">
        <f aca="false">IFERROR(IF(Z1811&lt;&gt;"Não Encontrado",Z1811,IF(AA1811&lt;&gt;"Não Encontrado",AA1811,"")),"")</f>
        <v/>
      </c>
      <c r="AC1811" s="45" t="str">
        <f aca="false">IF(B1811="","",IF(AB1811="","NÃO","SIM"))</f>
        <v/>
      </c>
      <c r="AD1811" s="45" t="str">
        <f aca="false">IFERROR(VLOOKUP(G1811,Dados!$P$3:$R$500,3,0),"")</f>
        <v/>
      </c>
      <c r="AE1811" s="45" t="str">
        <f aca="false">IFERROR(VLOOKUP(G1811,Dados!$K$3:$L$500,2,0),"")</f>
        <v/>
      </c>
      <c r="AF1811" s="45" t="str">
        <f aca="false">IFERROR(VLOOKUP(G1811,Dados!$M$3:$N$500,2,0),"")</f>
        <v/>
      </c>
      <c r="AG1811" s="45" t="str">
        <f aca="false">IF(F1811="","",IF(AND(AD1811="",AE1811="",AF1811=""),"-",IF(AND(AD1811="BIT",AE1811="",AF1811=""),"BIT",IF(AND(AE1811="ANEXO I",AD1811="",AF1811=""),"ANEXO I",IF(AND(AF1811="ANEXO II",AD1811="",AE1811=""),"ANEXO II","Escolher")))))</f>
        <v/>
      </c>
      <c r="AH1811" s="45" t="str">
        <f aca="false">IF(AG1811&lt;&gt;"Pneus","",IFERROR(VLOOKUP(R1811,Dados!$X$2:$Z$5,3,0)*(AI1811-Q1811),VLOOKUP(D1811,Dados!$X$7:$Z$33,3,0)*(AI1811-Q1811)))</f>
        <v/>
      </c>
      <c r="AI1811" s="47" t="str">
        <f aca="false">IF(B1811="","",P1811+Q1811+O1811+M1811+L1811-N1811)</f>
        <v/>
      </c>
      <c r="AJ1811" s="48" t="str">
        <f aca="false">IFERROR(IF(AND(AC1811="SIM",AG1811="-",Y1811="REVENDA"),(AB1811/1+1)*AI1811,IF(AND(AC1811="SIM",AG1811="Pneus",Y1811="REVENDA"),(AB1811/1+1)*(AI1811-AH1811),"")),"")</f>
        <v/>
      </c>
      <c r="AK1811" s="48" t="str">
        <f aca="false">IF(AJ1811="","",AJ1811*17%)</f>
        <v/>
      </c>
      <c r="AL1811" s="48" t="str">
        <f aca="false">IFERROR(IF(AC1811="NÃO","",IF(AK1811="","",IF(E1811="Simples Nacional",BF1811,IF(T1811=0.12,U1811*0.5833337002,IF(T1811=0,AI1811*0.07,U1811))))),"")</f>
        <v/>
      </c>
      <c r="AM1811" s="47" t="str">
        <f aca="false">IFERROR(IF(AC1811="NÃO","",IF(OR(AG1811="-",AG1811="Pneus"),AK1811-AL1811,"")),"")</f>
        <v/>
      </c>
      <c r="AN1811" s="48" t="str">
        <f aca="false">IF(AND(Y1811="REVENDA",AC1811="SIM",AG1811="BIT"),((AB1811/1+1)*AI1811)*0.4117,"")</f>
        <v/>
      </c>
      <c r="AO1811" s="48" t="str">
        <f aca="false">IF(AN1811="","",AN1811*17%)</f>
        <v/>
      </c>
      <c r="AP1811" s="49" t="str">
        <f aca="false">IF(AN1811="","",IF(T1811=0.12,(U1811*0.4117)*0.4117,IF(T1811=0,(AI1811*0.07)*0.4117,U1811*0.4117)))</f>
        <v/>
      </c>
      <c r="AQ1811" s="47" t="str">
        <f aca="false">IF(AN1811="","",AO1811-AP1811)</f>
        <v/>
      </c>
      <c r="AR1811" s="50" t="str">
        <f aca="false">IFERROR(IF(AND(AC1811="SIM",Y1811="REVENDA",LEFT(AG1811,5)="ANEXO")*OR(AE1811="ANEXO I",AF1811="ANEXO II"),VLOOKUP(H1811,Dados!G:I,2,0),""),"INSERIR MVA")</f>
        <v/>
      </c>
      <c r="AS1811" s="48" t="str">
        <f aca="false">IF(LEFT(AG1811,5)="ANEXO",VLOOKUP(AG1811,Dados!$X$111:$Z$112,2,0)*(AI1811-Q1811),"")</f>
        <v/>
      </c>
      <c r="AT1811" s="48" t="str">
        <f aca="false">IFERROR(IF(AR1811="","",(AI1811*AR1811)+AI1811),"INSERIR MVA")</f>
        <v/>
      </c>
      <c r="AU1811" s="48" t="str">
        <f aca="false">IF(AT1811="","",IF(AY1811=0.04,U1811,AS1811*AY1811))</f>
        <v/>
      </c>
      <c r="AV1811" s="47" t="str">
        <f aca="false">IFERROR(IF(AU1811="","",(VLOOKUP(AG1811,Dados!$X$111:$Z$112,3,0)*AT1811*0.17)),"INSERIR MVA")</f>
        <v/>
      </c>
      <c r="AW1811" s="47" t="str">
        <f aca="false">IFERROR(IF(AR1811="","",AV1811-AU1811),"")</f>
        <v/>
      </c>
      <c r="AX1811" s="51" t="str">
        <f aca="false">IFERROR(IF(AC1811="NÃO","",IF(AM1811&lt;&gt;"",AM1811-W1811,IF(AQ1811&lt;&gt;"",AQ1811-W1811,IF(AW1811&lt;&gt;"",AW1811-W1811,"")))),"")</f>
        <v/>
      </c>
      <c r="AY1811" s="46" t="str">
        <f aca="false">IFERROR(IF(ISNA(VLOOKUP(R1811,Dados!$X$2:$Y$5,2,0)),VLOOKUP(D1811,Dados!$X$7:$Y$33,2,0),VLOOKUP(R1811,Dados!$X$2:$Y$5,2,0)),"")</f>
        <v/>
      </c>
      <c r="AZ1811" s="52" t="str">
        <f aca="false">IF(C1811="","",IF(AND(Y1811="CONSUMO",AC1811="NÃO")*OR(AG1811="-",AG1811="BIT"),IF(E1811&lt;&gt;"",(AI1811-(P1811+L1811-N1811+Q1811)*AY1811)/0.83),""))</f>
        <v/>
      </c>
      <c r="BA1811" s="51" t="str">
        <f aca="false">IF(AZ1811="","",AZ1811*0.17-((P1811+L1811-N1811+Q1811)*AY1811))</f>
        <v/>
      </c>
      <c r="BB1811" s="51" t="str">
        <f aca="false">IF(AND(Y1811="CONSUMO",AG1811="ANEXO I",AY1811&gt;4%),(AI1811-(P1811+L1811-N1811+Q1811)*0.0514)/0.83*(0.5177)*(0.17)-AI1811*0.0514,IF(AND(Y1811="CONSUMO",AG1811="ANEXO II",AY1811&gt;4%),(AI1811-(P1811+L1811-N1811+Q1811)*0.041)/0.83*(0.3295)*(0.17)-AI1811*0.041,IF(AND(Y1811="CONSUMO",AG1811="ANEXO I",AY1811=4%),(AI1811-(P1811+L1811-N1811+Q1811)*0.04)/0.83*(0.5177)*(0.17)-AI1811*0.04,IF(AND(Y1811="CONSUMO",AG1811="ANEXO II",AY1811=4%),(AI1811-(P1811+L1811-N1811+Q1811)*0.04)/0.83*(0.3295)*(0.17)-AI1811*0.04,""))))</f>
        <v/>
      </c>
      <c r="BC1811" s="51" t="str">
        <f aca="false">IF(C1811="","",IF(AND(Y1811="CONSUMO",AC1811="SIM")*OR(AG1811="-",AG1811="BIT"),IF(E1811&lt;&gt;"",(AI1811-(P1811+L1811-N1811+Q1811)*AY1811)/0.83),""))</f>
        <v/>
      </c>
      <c r="BD1811" s="51" t="str">
        <f aca="false">IF(BC1811="","",BC1811*0.17)</f>
        <v/>
      </c>
      <c r="BE1811" s="51" t="str">
        <f aca="false">IF(I1811=6908,0,IF(BC1811="","",BD1811-((P1811+L1811-N1811+Q1811)*AY1811)))</f>
        <v/>
      </c>
      <c r="BF1811" s="53" t="str">
        <f aca="false">IF(B1811="","",IF(OR(B1811="",E1811="Regime Normal"),0,(AI1811-Q1811)*VLOOKUP(R1811,Dados!$X$98:$Y$108,2,0)))</f>
        <v/>
      </c>
      <c r="BG1811" s="54" t="str">
        <f aca="false">IFERROR(VLOOKUP(I1811,Dados!$AC$27:$AD$43,2,0),IF(B1811="","",IF(D1811&lt;&gt;"MT",IF(AND(AC1811="SIM",Y1811="Revenda"),"2403",IF(AND(AC1811="SIM",Y1811="Consumo"),"2407",IF(AND(AC1811="NÃO",Y1811="Revenda"),"2102",IF(AND(AC1811="NÃO",Y1811="Consumo"),"2556",)))),REPLACE(I1811,1,1,1))))</f>
        <v/>
      </c>
    </row>
    <row r="1812" customFormat="false" ht="12.8" hidden="false" customHeight="true" outlineLevel="0" collapsed="false">
      <c r="Y1812" s="45"/>
      <c r="Z1812" s="46" t="str">
        <f aca="false">IF(B1812="","",(IFERROR(VLOOKUP(H1812,Dados!A$3:B$15000,2,0),"Não Encontrado")))</f>
        <v/>
      </c>
      <c r="AA1812" s="46" t="str">
        <f aca="false">IF(B1812="","",(IFERROR(VLOOKUP(G1812,Dados!C$3:E$15000,3,0),"Não Encontrado")))</f>
        <v/>
      </c>
      <c r="AB1812" s="46" t="str">
        <f aca="false">IFERROR(IF(Z1812&lt;&gt;"Não Encontrado",Z1812,IF(AA1812&lt;&gt;"Não Encontrado",AA1812,"")),"")</f>
        <v/>
      </c>
      <c r="AC1812" s="45" t="str">
        <f aca="false">IF(B1812="","",IF(AB1812="","NÃO","SIM"))</f>
        <v/>
      </c>
      <c r="AD1812" s="45" t="str">
        <f aca="false">IFERROR(VLOOKUP(G1812,Dados!$P$3:$R$500,3,0),"")</f>
        <v/>
      </c>
      <c r="AE1812" s="45" t="str">
        <f aca="false">IFERROR(VLOOKUP(G1812,Dados!$K$3:$L$500,2,0),"")</f>
        <v/>
      </c>
      <c r="AF1812" s="45" t="str">
        <f aca="false">IFERROR(VLOOKUP(G1812,Dados!$M$3:$N$500,2,0),"")</f>
        <v/>
      </c>
      <c r="AG1812" s="45" t="str">
        <f aca="false">IF(F1812="","",IF(AND(AD1812="",AE1812="",AF1812=""),"-",IF(AND(AD1812="BIT",AE1812="",AF1812=""),"BIT",IF(AND(AE1812="ANEXO I",AD1812="",AF1812=""),"ANEXO I",IF(AND(AF1812="ANEXO II",AD1812="",AE1812=""),"ANEXO II","Escolher")))))</f>
        <v/>
      </c>
      <c r="AH1812" s="45" t="str">
        <f aca="false">IF(AG1812&lt;&gt;"Pneus","",IFERROR(VLOOKUP(R1812,Dados!$X$2:$Z$5,3,0)*(AI1812-Q1812),VLOOKUP(D1812,Dados!$X$7:$Z$33,3,0)*(AI1812-Q1812)))</f>
        <v/>
      </c>
      <c r="AI1812" s="47" t="str">
        <f aca="false">IF(B1812="","",P1812+Q1812+O1812+M1812+L1812-N1812)</f>
        <v/>
      </c>
      <c r="AJ1812" s="48" t="str">
        <f aca="false">IFERROR(IF(AND(AC1812="SIM",AG1812="-",Y1812="REVENDA"),(AB1812/1+1)*AI1812,IF(AND(AC1812="SIM",AG1812="Pneus",Y1812="REVENDA"),(AB1812/1+1)*(AI1812-AH1812),"")),"")</f>
        <v/>
      </c>
      <c r="AK1812" s="48" t="str">
        <f aca="false">IF(AJ1812="","",AJ1812*17%)</f>
        <v/>
      </c>
      <c r="AL1812" s="48" t="str">
        <f aca="false">IFERROR(IF(AC1812="NÃO","",IF(AK1812="","",IF(E1812="Simples Nacional",BF1812,IF(T1812=0.12,U1812*0.5833337002,IF(T1812=0,AI1812*0.07,U1812))))),"")</f>
        <v/>
      </c>
      <c r="AM1812" s="47" t="str">
        <f aca="false">IFERROR(IF(AC1812="NÃO","",IF(OR(AG1812="-",AG1812="Pneus"),AK1812-AL1812,"")),"")</f>
        <v/>
      </c>
      <c r="AN1812" s="48" t="str">
        <f aca="false">IF(AND(Y1812="REVENDA",AC1812="SIM",AG1812="BIT"),((AB1812/1+1)*AI1812)*0.4117,"")</f>
        <v/>
      </c>
      <c r="AO1812" s="48" t="str">
        <f aca="false">IF(AN1812="","",AN1812*17%)</f>
        <v/>
      </c>
      <c r="AP1812" s="49" t="str">
        <f aca="false">IF(AN1812="","",IF(T1812=0.12,(U1812*0.4117)*0.4117,IF(T1812=0,(AI1812*0.07)*0.4117,U1812*0.4117)))</f>
        <v/>
      </c>
      <c r="AQ1812" s="47" t="str">
        <f aca="false">IF(AN1812="","",AO1812-AP1812)</f>
        <v/>
      </c>
      <c r="AR1812" s="50" t="str">
        <f aca="false">IFERROR(IF(AND(AC1812="SIM",Y1812="REVENDA",LEFT(AG1812,5)="ANEXO")*OR(AE1812="ANEXO I",AF1812="ANEXO II"),VLOOKUP(H1812,Dados!G:I,2,0),""),"INSERIR MVA")</f>
        <v/>
      </c>
      <c r="AS1812" s="48" t="str">
        <f aca="false">IF(LEFT(AG1812,5)="ANEXO",VLOOKUP(AG1812,Dados!$X$111:$Z$112,2,0)*(AI1812-Q1812),"")</f>
        <v/>
      </c>
      <c r="AT1812" s="48" t="str">
        <f aca="false">IFERROR(IF(AR1812="","",(AI1812*AR1812)+AI1812),"INSERIR MVA")</f>
        <v/>
      </c>
      <c r="AU1812" s="48" t="str">
        <f aca="false">IF(AT1812="","",IF(AY1812=0.04,U1812,AS1812*AY1812))</f>
        <v/>
      </c>
      <c r="AV1812" s="47" t="str">
        <f aca="false">IFERROR(IF(AU1812="","",(VLOOKUP(AG1812,Dados!$X$111:$Z$112,3,0)*AT1812*0.17)),"INSERIR MVA")</f>
        <v/>
      </c>
      <c r="AW1812" s="47" t="str">
        <f aca="false">IFERROR(IF(AR1812="","",AV1812-AU1812),"")</f>
        <v/>
      </c>
      <c r="AX1812" s="51" t="str">
        <f aca="false">IFERROR(IF(AC1812="NÃO","",IF(AM1812&lt;&gt;"",AM1812-W1812,IF(AQ1812&lt;&gt;"",AQ1812-W1812,IF(AW1812&lt;&gt;"",AW1812-W1812,"")))),"")</f>
        <v/>
      </c>
      <c r="AY1812" s="46" t="str">
        <f aca="false">IFERROR(IF(ISNA(VLOOKUP(R1812,Dados!$X$2:$Y$5,2,0)),VLOOKUP(D1812,Dados!$X$7:$Y$33,2,0),VLOOKUP(R1812,Dados!$X$2:$Y$5,2,0)),"")</f>
        <v/>
      </c>
      <c r="AZ1812" s="52" t="str">
        <f aca="false">IF(C1812="","",IF(AND(Y1812="CONSUMO",AC1812="NÃO")*OR(AG1812="-",AG1812="BIT"),IF(E1812&lt;&gt;"",(AI1812-(P1812+L1812-N1812+Q1812)*AY1812)/0.83),""))</f>
        <v/>
      </c>
      <c r="BA1812" s="51" t="str">
        <f aca="false">IF(AZ1812="","",AZ1812*0.17-((P1812+L1812-N1812+Q1812)*AY1812))</f>
        <v/>
      </c>
      <c r="BB1812" s="51" t="str">
        <f aca="false">IF(AND(Y1812="CONSUMO",AG1812="ANEXO I",AY1812&gt;4%),(AI1812-(P1812+L1812-N1812+Q1812)*0.0514)/0.83*(0.5177)*(0.17)-AI1812*0.0514,IF(AND(Y1812="CONSUMO",AG1812="ANEXO II",AY1812&gt;4%),(AI1812-(P1812+L1812-N1812+Q1812)*0.041)/0.83*(0.3295)*(0.17)-AI1812*0.041,IF(AND(Y1812="CONSUMO",AG1812="ANEXO I",AY1812=4%),(AI1812-(P1812+L1812-N1812+Q1812)*0.04)/0.83*(0.5177)*(0.17)-AI1812*0.04,IF(AND(Y1812="CONSUMO",AG1812="ANEXO II",AY1812=4%),(AI1812-(P1812+L1812-N1812+Q1812)*0.04)/0.83*(0.3295)*(0.17)-AI1812*0.04,""))))</f>
        <v/>
      </c>
      <c r="BC1812" s="51" t="str">
        <f aca="false">IF(C1812="","",IF(AND(Y1812="CONSUMO",AC1812="SIM")*OR(AG1812="-",AG1812="BIT"),IF(E1812&lt;&gt;"",(AI1812-(P1812+L1812-N1812+Q1812)*AY1812)/0.83),""))</f>
        <v/>
      </c>
      <c r="BD1812" s="51" t="str">
        <f aca="false">IF(BC1812="","",BC1812*0.17)</f>
        <v/>
      </c>
      <c r="BE1812" s="51" t="str">
        <f aca="false">IF(I1812=6908,0,IF(BC1812="","",BD1812-((P1812+L1812-N1812+Q1812)*AY1812)))</f>
        <v/>
      </c>
      <c r="BF1812" s="53" t="str">
        <f aca="false">IF(B1812="","",IF(OR(B1812="",E1812="Regime Normal"),0,(AI1812-Q1812)*VLOOKUP(R1812,Dados!$X$98:$Y$108,2,0)))</f>
        <v/>
      </c>
      <c r="BG1812" s="54" t="str">
        <f aca="false">IFERROR(VLOOKUP(I1812,Dados!$AC$27:$AD$43,2,0),IF(B1812="","",IF(D1812&lt;&gt;"MT",IF(AND(AC1812="SIM",Y1812="Revenda"),"2403",IF(AND(AC1812="SIM",Y1812="Consumo"),"2407",IF(AND(AC1812="NÃO",Y1812="Revenda"),"2102",IF(AND(AC1812="NÃO",Y1812="Consumo"),"2556",)))),REPLACE(I1812,1,1,1))))</f>
        <v/>
      </c>
    </row>
    <row r="1813" customFormat="false" ht="12.8" hidden="false" customHeight="true" outlineLevel="0" collapsed="false">
      <c r="Y1813" s="45"/>
      <c r="Z1813" s="46" t="str">
        <f aca="false">IF(B1813="","",(IFERROR(VLOOKUP(H1813,Dados!A$3:B$15000,2,0),"Não Encontrado")))</f>
        <v/>
      </c>
      <c r="AA1813" s="46" t="str">
        <f aca="false">IF(B1813="","",(IFERROR(VLOOKUP(G1813,Dados!C$3:E$15000,3,0),"Não Encontrado")))</f>
        <v/>
      </c>
      <c r="AB1813" s="46" t="str">
        <f aca="false">IFERROR(IF(Z1813&lt;&gt;"Não Encontrado",Z1813,IF(AA1813&lt;&gt;"Não Encontrado",AA1813,"")),"")</f>
        <v/>
      </c>
      <c r="AC1813" s="45" t="str">
        <f aca="false">IF(B1813="","",IF(AB1813="","NÃO","SIM"))</f>
        <v/>
      </c>
      <c r="AD1813" s="45" t="str">
        <f aca="false">IFERROR(VLOOKUP(G1813,Dados!$P$3:$R$500,3,0),"")</f>
        <v/>
      </c>
      <c r="AE1813" s="45" t="str">
        <f aca="false">IFERROR(VLOOKUP(G1813,Dados!$K$3:$L$500,2,0),"")</f>
        <v/>
      </c>
      <c r="AF1813" s="45" t="str">
        <f aca="false">IFERROR(VLOOKUP(G1813,Dados!$M$3:$N$500,2,0),"")</f>
        <v/>
      </c>
      <c r="AG1813" s="45" t="str">
        <f aca="false">IF(F1813="","",IF(AND(AD1813="",AE1813="",AF1813=""),"-",IF(AND(AD1813="BIT",AE1813="",AF1813=""),"BIT",IF(AND(AE1813="ANEXO I",AD1813="",AF1813=""),"ANEXO I",IF(AND(AF1813="ANEXO II",AD1813="",AE1813=""),"ANEXO II","Escolher")))))</f>
        <v/>
      </c>
      <c r="AH1813" s="45" t="str">
        <f aca="false">IF(AG1813&lt;&gt;"Pneus","",IFERROR(VLOOKUP(R1813,Dados!$X$2:$Z$5,3,0)*(AI1813-Q1813),VLOOKUP(D1813,Dados!$X$7:$Z$33,3,0)*(AI1813-Q1813)))</f>
        <v/>
      </c>
      <c r="AI1813" s="47" t="str">
        <f aca="false">IF(B1813="","",P1813+Q1813+O1813+M1813+L1813-N1813)</f>
        <v/>
      </c>
      <c r="AJ1813" s="48" t="str">
        <f aca="false">IFERROR(IF(AND(AC1813="SIM",AG1813="-",Y1813="REVENDA"),(AB1813/1+1)*AI1813,IF(AND(AC1813="SIM",AG1813="Pneus",Y1813="REVENDA"),(AB1813/1+1)*(AI1813-AH1813),"")),"")</f>
        <v/>
      </c>
      <c r="AK1813" s="48" t="str">
        <f aca="false">IF(AJ1813="","",AJ1813*17%)</f>
        <v/>
      </c>
      <c r="AL1813" s="48" t="str">
        <f aca="false">IFERROR(IF(AC1813="NÃO","",IF(AK1813="","",IF(E1813="Simples Nacional",BF1813,IF(T1813=0.12,U1813*0.5833337002,IF(T1813=0,AI1813*0.07,U1813))))),"")</f>
        <v/>
      </c>
      <c r="AM1813" s="47" t="str">
        <f aca="false">IFERROR(IF(AC1813="NÃO","",IF(OR(AG1813="-",AG1813="Pneus"),AK1813-AL1813,"")),"")</f>
        <v/>
      </c>
      <c r="AN1813" s="48" t="str">
        <f aca="false">IF(AND(Y1813="REVENDA",AC1813="SIM",AG1813="BIT"),((AB1813/1+1)*AI1813)*0.4117,"")</f>
        <v/>
      </c>
      <c r="AO1813" s="48" t="str">
        <f aca="false">IF(AN1813="","",AN1813*17%)</f>
        <v/>
      </c>
      <c r="AP1813" s="49" t="str">
        <f aca="false">IF(AN1813="","",IF(T1813=0.12,(U1813*0.4117)*0.4117,IF(T1813=0,(AI1813*0.07)*0.4117,U1813*0.4117)))</f>
        <v/>
      </c>
      <c r="AQ1813" s="47" t="str">
        <f aca="false">IF(AN1813="","",AO1813-AP1813)</f>
        <v/>
      </c>
      <c r="AR1813" s="50" t="str">
        <f aca="false">IFERROR(IF(AND(AC1813="SIM",Y1813="REVENDA",LEFT(AG1813,5)="ANEXO")*OR(AE1813="ANEXO I",AF1813="ANEXO II"),VLOOKUP(H1813,Dados!G:I,2,0),""),"INSERIR MVA")</f>
        <v/>
      </c>
      <c r="AS1813" s="48" t="str">
        <f aca="false">IF(LEFT(AG1813,5)="ANEXO",VLOOKUP(AG1813,Dados!$X$111:$Z$112,2,0)*(AI1813-Q1813),"")</f>
        <v/>
      </c>
      <c r="AT1813" s="48" t="str">
        <f aca="false">IFERROR(IF(AR1813="","",(AI1813*AR1813)+AI1813),"INSERIR MVA")</f>
        <v/>
      </c>
      <c r="AU1813" s="48" t="str">
        <f aca="false">IF(AT1813="","",IF(AY1813=0.04,U1813,AS1813*AY1813))</f>
        <v/>
      </c>
      <c r="AV1813" s="47" t="str">
        <f aca="false">IFERROR(IF(AU1813="","",(VLOOKUP(AG1813,Dados!$X$111:$Z$112,3,0)*AT1813*0.17)),"INSERIR MVA")</f>
        <v/>
      </c>
      <c r="AW1813" s="47" t="str">
        <f aca="false">IFERROR(IF(AR1813="","",AV1813-AU1813),"")</f>
        <v/>
      </c>
      <c r="AX1813" s="51" t="str">
        <f aca="false">IFERROR(IF(AC1813="NÃO","",IF(AM1813&lt;&gt;"",AM1813-W1813,IF(AQ1813&lt;&gt;"",AQ1813-W1813,IF(AW1813&lt;&gt;"",AW1813-W1813,"")))),"")</f>
        <v/>
      </c>
      <c r="AY1813" s="46" t="str">
        <f aca="false">IFERROR(IF(ISNA(VLOOKUP(R1813,Dados!$X$2:$Y$5,2,0)),VLOOKUP(D1813,Dados!$X$7:$Y$33,2,0),VLOOKUP(R1813,Dados!$X$2:$Y$5,2,0)),"")</f>
        <v/>
      </c>
      <c r="AZ1813" s="52" t="str">
        <f aca="false">IF(C1813="","",IF(AND(Y1813="CONSUMO",AC1813="NÃO")*OR(AG1813="-",AG1813="BIT"),IF(E1813&lt;&gt;"",(AI1813-(P1813+L1813-N1813+Q1813)*AY1813)/0.83),""))</f>
        <v/>
      </c>
      <c r="BA1813" s="51" t="str">
        <f aca="false">IF(AZ1813="","",AZ1813*0.17-((P1813+L1813-N1813+Q1813)*AY1813))</f>
        <v/>
      </c>
      <c r="BB1813" s="51" t="str">
        <f aca="false">IF(AND(Y1813="CONSUMO",AG1813="ANEXO I",AY1813&gt;4%),(AI1813-(P1813+L1813-N1813+Q1813)*0.0514)/0.83*(0.5177)*(0.17)-AI1813*0.0514,IF(AND(Y1813="CONSUMO",AG1813="ANEXO II",AY1813&gt;4%),(AI1813-(P1813+L1813-N1813+Q1813)*0.041)/0.83*(0.3295)*(0.17)-AI1813*0.041,IF(AND(Y1813="CONSUMO",AG1813="ANEXO I",AY1813=4%),(AI1813-(P1813+L1813-N1813+Q1813)*0.04)/0.83*(0.5177)*(0.17)-AI1813*0.04,IF(AND(Y1813="CONSUMO",AG1813="ANEXO II",AY1813=4%),(AI1813-(P1813+L1813-N1813+Q1813)*0.04)/0.83*(0.3295)*(0.17)-AI1813*0.04,""))))</f>
        <v/>
      </c>
      <c r="BC1813" s="51" t="str">
        <f aca="false">IF(C1813="","",IF(AND(Y1813="CONSUMO",AC1813="SIM")*OR(AG1813="-",AG1813="BIT"),IF(E1813&lt;&gt;"",(AI1813-(P1813+L1813-N1813+Q1813)*AY1813)/0.83),""))</f>
        <v/>
      </c>
      <c r="BD1813" s="51" t="str">
        <f aca="false">IF(BC1813="","",BC1813*0.17)</f>
        <v/>
      </c>
      <c r="BE1813" s="51" t="str">
        <f aca="false">IF(I1813=6908,0,IF(BC1813="","",BD1813-((P1813+L1813-N1813+Q1813)*AY1813)))</f>
        <v/>
      </c>
      <c r="BF1813" s="53" t="str">
        <f aca="false">IF(B1813="","",IF(OR(B1813="",E1813="Regime Normal"),0,(AI1813-Q1813)*VLOOKUP(R1813,Dados!$X$98:$Y$108,2,0)))</f>
        <v/>
      </c>
      <c r="BG1813" s="54" t="str">
        <f aca="false">IFERROR(VLOOKUP(I1813,Dados!$AC$27:$AD$43,2,0),IF(B1813="","",IF(D1813&lt;&gt;"MT",IF(AND(AC1813="SIM",Y1813="Revenda"),"2403",IF(AND(AC1813="SIM",Y1813="Consumo"),"2407",IF(AND(AC1813="NÃO",Y1813="Revenda"),"2102",IF(AND(AC1813="NÃO",Y1813="Consumo"),"2556",)))),REPLACE(I1813,1,1,1))))</f>
        <v/>
      </c>
    </row>
    <row r="1814" customFormat="false" ht="12.8" hidden="false" customHeight="true" outlineLevel="0" collapsed="false">
      <c r="Y1814" s="45"/>
      <c r="Z1814" s="46" t="str">
        <f aca="false">IF(B1814="","",(IFERROR(VLOOKUP(H1814,Dados!A$3:B$15000,2,0),"Não Encontrado")))</f>
        <v/>
      </c>
      <c r="AA1814" s="46" t="str">
        <f aca="false">IF(B1814="","",(IFERROR(VLOOKUP(G1814,Dados!C$3:E$15000,3,0),"Não Encontrado")))</f>
        <v/>
      </c>
      <c r="AB1814" s="46" t="str">
        <f aca="false">IFERROR(IF(Z1814&lt;&gt;"Não Encontrado",Z1814,IF(AA1814&lt;&gt;"Não Encontrado",AA1814,"")),"")</f>
        <v/>
      </c>
      <c r="AC1814" s="45" t="str">
        <f aca="false">IF(B1814="","",IF(AB1814="","NÃO","SIM"))</f>
        <v/>
      </c>
      <c r="AD1814" s="45" t="str">
        <f aca="false">IFERROR(VLOOKUP(G1814,Dados!$P$3:$R$500,3,0),"")</f>
        <v/>
      </c>
      <c r="AE1814" s="45" t="str">
        <f aca="false">IFERROR(VLOOKUP(G1814,Dados!$K$3:$L$500,2,0),"")</f>
        <v/>
      </c>
      <c r="AF1814" s="45" t="str">
        <f aca="false">IFERROR(VLOOKUP(G1814,Dados!$M$3:$N$500,2,0),"")</f>
        <v/>
      </c>
      <c r="AG1814" s="45" t="str">
        <f aca="false">IF(F1814="","",IF(AND(AD1814="",AE1814="",AF1814=""),"-",IF(AND(AD1814="BIT",AE1814="",AF1814=""),"BIT",IF(AND(AE1814="ANEXO I",AD1814="",AF1814=""),"ANEXO I",IF(AND(AF1814="ANEXO II",AD1814="",AE1814=""),"ANEXO II","Escolher")))))</f>
        <v/>
      </c>
      <c r="AH1814" s="45" t="str">
        <f aca="false">IF(AG1814&lt;&gt;"Pneus","",IFERROR(VLOOKUP(R1814,Dados!$X$2:$Z$5,3,0)*(AI1814-Q1814),VLOOKUP(D1814,Dados!$X$7:$Z$33,3,0)*(AI1814-Q1814)))</f>
        <v/>
      </c>
      <c r="AI1814" s="47" t="str">
        <f aca="false">IF(B1814="","",P1814+Q1814+O1814+M1814+L1814-N1814)</f>
        <v/>
      </c>
      <c r="AJ1814" s="48" t="str">
        <f aca="false">IFERROR(IF(AND(AC1814="SIM",AG1814="-",Y1814="REVENDA"),(AB1814/1+1)*AI1814,IF(AND(AC1814="SIM",AG1814="Pneus",Y1814="REVENDA"),(AB1814/1+1)*(AI1814-AH1814),"")),"")</f>
        <v/>
      </c>
      <c r="AK1814" s="48" t="str">
        <f aca="false">IF(AJ1814="","",AJ1814*17%)</f>
        <v/>
      </c>
      <c r="AL1814" s="48" t="str">
        <f aca="false">IFERROR(IF(AC1814="NÃO","",IF(AK1814="","",IF(E1814="Simples Nacional",BF1814,IF(T1814=0.12,U1814*0.5833337002,IF(T1814=0,AI1814*0.07,U1814))))),"")</f>
        <v/>
      </c>
      <c r="AM1814" s="47" t="str">
        <f aca="false">IFERROR(IF(AC1814="NÃO","",IF(OR(AG1814="-",AG1814="Pneus"),AK1814-AL1814,"")),"")</f>
        <v/>
      </c>
      <c r="AN1814" s="48" t="str">
        <f aca="false">IF(AND(Y1814="REVENDA",AC1814="SIM",AG1814="BIT"),((AB1814/1+1)*AI1814)*0.4117,"")</f>
        <v/>
      </c>
      <c r="AO1814" s="48" t="str">
        <f aca="false">IF(AN1814="","",AN1814*17%)</f>
        <v/>
      </c>
      <c r="AP1814" s="49" t="str">
        <f aca="false">IF(AN1814="","",IF(T1814=0.12,(U1814*0.4117)*0.4117,IF(T1814=0,(AI1814*0.07)*0.4117,U1814*0.4117)))</f>
        <v/>
      </c>
      <c r="AQ1814" s="47" t="str">
        <f aca="false">IF(AN1814="","",AO1814-AP1814)</f>
        <v/>
      </c>
      <c r="AR1814" s="50" t="str">
        <f aca="false">IFERROR(IF(AND(AC1814="SIM",Y1814="REVENDA",LEFT(AG1814,5)="ANEXO")*OR(AE1814="ANEXO I",AF1814="ANEXO II"),VLOOKUP(H1814,Dados!G:I,2,0),""),"INSERIR MVA")</f>
        <v/>
      </c>
      <c r="AS1814" s="48" t="str">
        <f aca="false">IF(LEFT(AG1814,5)="ANEXO",VLOOKUP(AG1814,Dados!$X$111:$Z$112,2,0)*(AI1814-Q1814),"")</f>
        <v/>
      </c>
      <c r="AT1814" s="48" t="str">
        <f aca="false">IFERROR(IF(AR1814="","",(AI1814*AR1814)+AI1814),"INSERIR MVA")</f>
        <v/>
      </c>
      <c r="AU1814" s="48" t="str">
        <f aca="false">IF(AT1814="","",IF(AY1814=0.04,U1814,AS1814*AY1814))</f>
        <v/>
      </c>
      <c r="AV1814" s="47" t="str">
        <f aca="false">IFERROR(IF(AU1814="","",(VLOOKUP(AG1814,Dados!$X$111:$Z$112,3,0)*AT1814*0.17)),"INSERIR MVA")</f>
        <v/>
      </c>
      <c r="AW1814" s="47" t="str">
        <f aca="false">IFERROR(IF(AR1814="","",AV1814-AU1814),"")</f>
        <v/>
      </c>
      <c r="AX1814" s="51" t="str">
        <f aca="false">IFERROR(IF(AC1814="NÃO","",IF(AM1814&lt;&gt;"",AM1814-W1814,IF(AQ1814&lt;&gt;"",AQ1814-W1814,IF(AW1814&lt;&gt;"",AW1814-W1814,"")))),"")</f>
        <v/>
      </c>
      <c r="AY1814" s="46" t="str">
        <f aca="false">IFERROR(IF(ISNA(VLOOKUP(R1814,Dados!$X$2:$Y$5,2,0)),VLOOKUP(D1814,Dados!$X$7:$Y$33,2,0),VLOOKUP(R1814,Dados!$X$2:$Y$5,2,0)),"")</f>
        <v/>
      </c>
      <c r="AZ1814" s="52" t="str">
        <f aca="false">IF(C1814="","",IF(AND(Y1814="CONSUMO",AC1814="NÃO")*OR(AG1814="-",AG1814="BIT"),IF(E1814&lt;&gt;"",(AI1814-(P1814+L1814-N1814+Q1814)*AY1814)/0.83),""))</f>
        <v/>
      </c>
      <c r="BA1814" s="51" t="str">
        <f aca="false">IF(AZ1814="","",AZ1814*0.17-((P1814+L1814-N1814+Q1814)*AY1814))</f>
        <v/>
      </c>
      <c r="BB1814" s="51" t="str">
        <f aca="false">IF(AND(Y1814="CONSUMO",AG1814="ANEXO I",AY1814&gt;4%),(AI1814-(P1814+L1814-N1814+Q1814)*0.0514)/0.83*(0.5177)*(0.17)-AI1814*0.0514,IF(AND(Y1814="CONSUMO",AG1814="ANEXO II",AY1814&gt;4%),(AI1814-(P1814+L1814-N1814+Q1814)*0.041)/0.83*(0.3295)*(0.17)-AI1814*0.041,IF(AND(Y1814="CONSUMO",AG1814="ANEXO I",AY1814=4%),(AI1814-(P1814+L1814-N1814+Q1814)*0.04)/0.83*(0.5177)*(0.17)-AI1814*0.04,IF(AND(Y1814="CONSUMO",AG1814="ANEXO II",AY1814=4%),(AI1814-(P1814+L1814-N1814+Q1814)*0.04)/0.83*(0.3295)*(0.17)-AI1814*0.04,""))))</f>
        <v/>
      </c>
      <c r="BC1814" s="51" t="str">
        <f aca="false">IF(C1814="","",IF(AND(Y1814="CONSUMO",AC1814="SIM")*OR(AG1814="-",AG1814="BIT"),IF(E1814&lt;&gt;"",(AI1814-(P1814+L1814-N1814+Q1814)*AY1814)/0.83),""))</f>
        <v/>
      </c>
      <c r="BD1814" s="51" t="str">
        <f aca="false">IF(BC1814="","",BC1814*0.17)</f>
        <v/>
      </c>
      <c r="BE1814" s="51" t="str">
        <f aca="false">IF(I1814=6908,0,IF(BC1814="","",BD1814-((P1814+L1814-N1814+Q1814)*AY1814)))</f>
        <v/>
      </c>
      <c r="BF1814" s="53" t="str">
        <f aca="false">IF(B1814="","",IF(OR(B1814="",E1814="Regime Normal"),0,(AI1814-Q1814)*VLOOKUP(R1814,Dados!$X$98:$Y$108,2,0)))</f>
        <v/>
      </c>
      <c r="BG1814" s="54" t="str">
        <f aca="false">IFERROR(VLOOKUP(I1814,Dados!$AC$27:$AD$43,2,0),IF(B1814="","",IF(D1814&lt;&gt;"MT",IF(AND(AC1814="SIM",Y1814="Revenda"),"2403",IF(AND(AC1814="SIM",Y1814="Consumo"),"2407",IF(AND(AC1814="NÃO",Y1814="Revenda"),"2102",IF(AND(AC1814="NÃO",Y1814="Consumo"),"2556",)))),REPLACE(I1814,1,1,1))))</f>
        <v/>
      </c>
    </row>
    <row r="1815" customFormat="false" ht="12.8" hidden="false" customHeight="true" outlineLevel="0" collapsed="false">
      <c r="Y1815" s="45"/>
      <c r="Z1815" s="46" t="str">
        <f aca="false">IF(B1815="","",(IFERROR(VLOOKUP(H1815,Dados!A$3:B$15000,2,0),"Não Encontrado")))</f>
        <v/>
      </c>
      <c r="AA1815" s="46" t="str">
        <f aca="false">IF(B1815="","",(IFERROR(VLOOKUP(G1815,Dados!C$3:E$15000,3,0),"Não Encontrado")))</f>
        <v/>
      </c>
      <c r="AB1815" s="46" t="str">
        <f aca="false">IFERROR(IF(Z1815&lt;&gt;"Não Encontrado",Z1815,IF(AA1815&lt;&gt;"Não Encontrado",AA1815,"")),"")</f>
        <v/>
      </c>
      <c r="AC1815" s="45" t="str">
        <f aca="false">IF(B1815="","",IF(AB1815="","NÃO","SIM"))</f>
        <v/>
      </c>
      <c r="AD1815" s="45" t="str">
        <f aca="false">IFERROR(VLOOKUP(G1815,Dados!$P$3:$R$500,3,0),"")</f>
        <v/>
      </c>
      <c r="AE1815" s="45" t="str">
        <f aca="false">IFERROR(VLOOKUP(G1815,Dados!$K$3:$L$500,2,0),"")</f>
        <v/>
      </c>
      <c r="AF1815" s="45" t="str">
        <f aca="false">IFERROR(VLOOKUP(G1815,Dados!$M$3:$N$500,2,0),"")</f>
        <v/>
      </c>
      <c r="AG1815" s="45" t="str">
        <f aca="false">IF(F1815="","",IF(AND(AD1815="",AE1815="",AF1815=""),"-",IF(AND(AD1815="BIT",AE1815="",AF1815=""),"BIT",IF(AND(AE1815="ANEXO I",AD1815="",AF1815=""),"ANEXO I",IF(AND(AF1815="ANEXO II",AD1815="",AE1815=""),"ANEXO II","Escolher")))))</f>
        <v/>
      </c>
      <c r="AH1815" s="45" t="str">
        <f aca="false">IF(AG1815&lt;&gt;"Pneus","",IFERROR(VLOOKUP(R1815,Dados!$X$2:$Z$5,3,0)*(AI1815-Q1815),VLOOKUP(D1815,Dados!$X$7:$Z$33,3,0)*(AI1815-Q1815)))</f>
        <v/>
      </c>
      <c r="AI1815" s="47" t="str">
        <f aca="false">IF(B1815="","",P1815+Q1815+O1815+M1815+L1815-N1815)</f>
        <v/>
      </c>
      <c r="AJ1815" s="48" t="str">
        <f aca="false">IFERROR(IF(AND(AC1815="SIM",AG1815="-",Y1815="REVENDA"),(AB1815/1+1)*AI1815,IF(AND(AC1815="SIM",AG1815="Pneus",Y1815="REVENDA"),(AB1815/1+1)*(AI1815-AH1815),"")),"")</f>
        <v/>
      </c>
      <c r="AK1815" s="48" t="str">
        <f aca="false">IF(AJ1815="","",AJ1815*17%)</f>
        <v/>
      </c>
      <c r="AL1815" s="48" t="str">
        <f aca="false">IFERROR(IF(AC1815="NÃO","",IF(AK1815="","",IF(E1815="Simples Nacional",BF1815,IF(T1815=0.12,U1815*0.5833337002,IF(T1815=0,AI1815*0.07,U1815))))),"")</f>
        <v/>
      </c>
      <c r="AM1815" s="47" t="str">
        <f aca="false">IFERROR(IF(AC1815="NÃO","",IF(OR(AG1815="-",AG1815="Pneus"),AK1815-AL1815,"")),"")</f>
        <v/>
      </c>
      <c r="AN1815" s="48" t="str">
        <f aca="false">IF(AND(Y1815="REVENDA",AC1815="SIM",AG1815="BIT"),((AB1815/1+1)*AI1815)*0.4117,"")</f>
        <v/>
      </c>
      <c r="AO1815" s="48" t="str">
        <f aca="false">IF(AN1815="","",AN1815*17%)</f>
        <v/>
      </c>
      <c r="AP1815" s="49" t="str">
        <f aca="false">IF(AN1815="","",IF(T1815=0.12,(U1815*0.4117)*0.4117,IF(T1815=0,(AI1815*0.07)*0.4117,U1815*0.4117)))</f>
        <v/>
      </c>
      <c r="AQ1815" s="47" t="str">
        <f aca="false">IF(AN1815="","",AO1815-AP1815)</f>
        <v/>
      </c>
      <c r="AR1815" s="50" t="str">
        <f aca="false">IFERROR(IF(AND(AC1815="SIM",Y1815="REVENDA",LEFT(AG1815,5)="ANEXO")*OR(AE1815="ANEXO I",AF1815="ANEXO II"),VLOOKUP(H1815,Dados!G:I,2,0),""),"INSERIR MVA")</f>
        <v/>
      </c>
      <c r="AS1815" s="48" t="str">
        <f aca="false">IF(LEFT(AG1815,5)="ANEXO",VLOOKUP(AG1815,Dados!$X$111:$Z$112,2,0)*(AI1815-Q1815),"")</f>
        <v/>
      </c>
      <c r="AT1815" s="48" t="str">
        <f aca="false">IFERROR(IF(AR1815="","",(AI1815*AR1815)+AI1815),"INSERIR MVA")</f>
        <v/>
      </c>
      <c r="AU1815" s="48" t="str">
        <f aca="false">IF(AT1815="","",IF(AY1815=0.04,U1815,AS1815*AY1815))</f>
        <v/>
      </c>
      <c r="AV1815" s="47" t="str">
        <f aca="false">IFERROR(IF(AU1815="","",(VLOOKUP(AG1815,Dados!$X$111:$Z$112,3,0)*AT1815*0.17)),"INSERIR MVA")</f>
        <v/>
      </c>
      <c r="AW1815" s="47" t="str">
        <f aca="false">IFERROR(IF(AR1815="","",AV1815-AU1815),"")</f>
        <v/>
      </c>
      <c r="AX1815" s="51" t="str">
        <f aca="false">IFERROR(IF(AC1815="NÃO","",IF(AM1815&lt;&gt;"",AM1815-W1815,IF(AQ1815&lt;&gt;"",AQ1815-W1815,IF(AW1815&lt;&gt;"",AW1815-W1815,"")))),"")</f>
        <v/>
      </c>
      <c r="AY1815" s="46" t="str">
        <f aca="false">IFERROR(IF(ISNA(VLOOKUP(R1815,Dados!$X$2:$Y$5,2,0)),VLOOKUP(D1815,Dados!$X$7:$Y$33,2,0),VLOOKUP(R1815,Dados!$X$2:$Y$5,2,0)),"")</f>
        <v/>
      </c>
      <c r="AZ1815" s="52" t="str">
        <f aca="false">IF(C1815="","",IF(AND(Y1815="CONSUMO",AC1815="NÃO")*OR(AG1815="-",AG1815="BIT"),IF(E1815&lt;&gt;"",(AI1815-(P1815+L1815-N1815+Q1815)*AY1815)/0.83),""))</f>
        <v/>
      </c>
      <c r="BA1815" s="51" t="str">
        <f aca="false">IF(AZ1815="","",AZ1815*0.17-((P1815+L1815-N1815+Q1815)*AY1815))</f>
        <v/>
      </c>
      <c r="BB1815" s="51" t="str">
        <f aca="false">IF(AND(Y1815="CONSUMO",AG1815="ANEXO I",AY1815&gt;4%),(AI1815-(P1815+L1815-N1815+Q1815)*0.0514)/0.83*(0.5177)*(0.17)-AI1815*0.0514,IF(AND(Y1815="CONSUMO",AG1815="ANEXO II",AY1815&gt;4%),(AI1815-(P1815+L1815-N1815+Q1815)*0.041)/0.83*(0.3295)*(0.17)-AI1815*0.041,IF(AND(Y1815="CONSUMO",AG1815="ANEXO I",AY1815=4%),(AI1815-(P1815+L1815-N1815+Q1815)*0.04)/0.83*(0.5177)*(0.17)-AI1815*0.04,IF(AND(Y1815="CONSUMO",AG1815="ANEXO II",AY1815=4%),(AI1815-(P1815+L1815-N1815+Q1815)*0.04)/0.83*(0.3295)*(0.17)-AI1815*0.04,""))))</f>
        <v/>
      </c>
      <c r="BC1815" s="51" t="str">
        <f aca="false">IF(C1815="","",IF(AND(Y1815="CONSUMO",AC1815="SIM")*OR(AG1815="-",AG1815="BIT"),IF(E1815&lt;&gt;"",(AI1815-(P1815+L1815-N1815+Q1815)*AY1815)/0.83),""))</f>
        <v/>
      </c>
      <c r="BD1815" s="51" t="str">
        <f aca="false">IF(BC1815="","",BC1815*0.17)</f>
        <v/>
      </c>
      <c r="BE1815" s="51" t="str">
        <f aca="false">IF(I1815=6908,0,IF(BC1815="","",BD1815-((P1815+L1815-N1815+Q1815)*AY1815)))</f>
        <v/>
      </c>
      <c r="BF1815" s="53" t="str">
        <f aca="false">IF(B1815="","",IF(OR(B1815="",E1815="Regime Normal"),0,(AI1815-Q1815)*VLOOKUP(R1815,Dados!$X$98:$Y$108,2,0)))</f>
        <v/>
      </c>
      <c r="BG1815" s="54" t="str">
        <f aca="false">IFERROR(VLOOKUP(I1815,Dados!$AC$27:$AD$43,2,0),IF(B1815="","",IF(D1815&lt;&gt;"MT",IF(AND(AC1815="SIM",Y1815="Revenda"),"2403",IF(AND(AC1815="SIM",Y1815="Consumo"),"2407",IF(AND(AC1815="NÃO",Y1815="Revenda"),"2102",IF(AND(AC1815="NÃO",Y1815="Consumo"),"2556",)))),REPLACE(I1815,1,1,1))))</f>
        <v/>
      </c>
    </row>
    <row r="1816" customFormat="false" ht="12.8" hidden="false" customHeight="true" outlineLevel="0" collapsed="false">
      <c r="Y1816" s="45"/>
      <c r="Z1816" s="46" t="str">
        <f aca="false">IF(B1816="","",(IFERROR(VLOOKUP(H1816,Dados!A$3:B$15000,2,0),"Não Encontrado")))</f>
        <v/>
      </c>
      <c r="AA1816" s="46" t="str">
        <f aca="false">IF(B1816="","",(IFERROR(VLOOKUP(G1816,Dados!C$3:E$15000,3,0),"Não Encontrado")))</f>
        <v/>
      </c>
      <c r="AB1816" s="46" t="str">
        <f aca="false">IFERROR(IF(Z1816&lt;&gt;"Não Encontrado",Z1816,IF(AA1816&lt;&gt;"Não Encontrado",AA1816,"")),"")</f>
        <v/>
      </c>
      <c r="AC1816" s="45" t="str">
        <f aca="false">IF(B1816="","",IF(AB1816="","NÃO","SIM"))</f>
        <v/>
      </c>
      <c r="AD1816" s="45" t="str">
        <f aca="false">IFERROR(VLOOKUP(G1816,Dados!$P$3:$R$500,3,0),"")</f>
        <v/>
      </c>
      <c r="AE1816" s="45" t="str">
        <f aca="false">IFERROR(VLOOKUP(G1816,Dados!$K$3:$L$500,2,0),"")</f>
        <v/>
      </c>
      <c r="AF1816" s="45" t="str">
        <f aca="false">IFERROR(VLOOKUP(G1816,Dados!$M$3:$N$500,2,0),"")</f>
        <v/>
      </c>
      <c r="AG1816" s="45" t="str">
        <f aca="false">IF(F1816="","",IF(AND(AD1816="",AE1816="",AF1816=""),"-",IF(AND(AD1816="BIT",AE1816="",AF1816=""),"BIT",IF(AND(AE1816="ANEXO I",AD1816="",AF1816=""),"ANEXO I",IF(AND(AF1816="ANEXO II",AD1816="",AE1816=""),"ANEXO II","Escolher")))))</f>
        <v/>
      </c>
      <c r="AH1816" s="45" t="str">
        <f aca="false">IF(AG1816&lt;&gt;"Pneus","",IFERROR(VLOOKUP(R1816,Dados!$X$2:$Z$5,3,0)*(AI1816-Q1816),VLOOKUP(D1816,Dados!$X$7:$Z$33,3,0)*(AI1816-Q1816)))</f>
        <v/>
      </c>
      <c r="AI1816" s="47" t="str">
        <f aca="false">IF(B1816="","",P1816+Q1816+O1816+M1816+L1816-N1816)</f>
        <v/>
      </c>
      <c r="AJ1816" s="48" t="str">
        <f aca="false">IFERROR(IF(AND(AC1816="SIM",AG1816="-",Y1816="REVENDA"),(AB1816/1+1)*AI1816,IF(AND(AC1816="SIM",AG1816="Pneus",Y1816="REVENDA"),(AB1816/1+1)*(AI1816-AH1816),"")),"")</f>
        <v/>
      </c>
      <c r="AK1816" s="48" t="str">
        <f aca="false">IF(AJ1816="","",AJ1816*17%)</f>
        <v/>
      </c>
      <c r="AL1816" s="48" t="str">
        <f aca="false">IFERROR(IF(AC1816="NÃO","",IF(AK1816="","",IF(E1816="Simples Nacional",BF1816,IF(T1816=0.12,U1816*0.5833337002,IF(T1816=0,AI1816*0.07,U1816))))),"")</f>
        <v/>
      </c>
      <c r="AM1816" s="47" t="str">
        <f aca="false">IFERROR(IF(AC1816="NÃO","",IF(OR(AG1816="-",AG1816="Pneus"),AK1816-AL1816,"")),"")</f>
        <v/>
      </c>
      <c r="AN1816" s="48" t="str">
        <f aca="false">IF(AND(Y1816="REVENDA",AC1816="SIM",AG1816="BIT"),((AB1816/1+1)*AI1816)*0.4117,"")</f>
        <v/>
      </c>
      <c r="AO1816" s="48" t="str">
        <f aca="false">IF(AN1816="","",AN1816*17%)</f>
        <v/>
      </c>
      <c r="AP1816" s="49" t="str">
        <f aca="false">IF(AN1816="","",IF(T1816=0.12,(U1816*0.4117)*0.4117,IF(T1816=0,(AI1816*0.07)*0.4117,U1816*0.4117)))</f>
        <v/>
      </c>
      <c r="AQ1816" s="47" t="str">
        <f aca="false">IF(AN1816="","",AO1816-AP1816)</f>
        <v/>
      </c>
      <c r="AR1816" s="50" t="str">
        <f aca="false">IFERROR(IF(AND(AC1816="SIM",Y1816="REVENDA",LEFT(AG1816,5)="ANEXO")*OR(AE1816="ANEXO I",AF1816="ANEXO II"),VLOOKUP(H1816,Dados!G:I,2,0),""),"INSERIR MVA")</f>
        <v/>
      </c>
      <c r="AS1816" s="48" t="str">
        <f aca="false">IF(LEFT(AG1816,5)="ANEXO",VLOOKUP(AG1816,Dados!$X$111:$Z$112,2,0)*(AI1816-Q1816),"")</f>
        <v/>
      </c>
      <c r="AT1816" s="48" t="str">
        <f aca="false">IFERROR(IF(AR1816="","",(AI1816*AR1816)+AI1816),"INSERIR MVA")</f>
        <v/>
      </c>
      <c r="AU1816" s="48" t="str">
        <f aca="false">IF(AT1816="","",IF(AY1816=0.04,U1816,AS1816*AY1816))</f>
        <v/>
      </c>
      <c r="AV1816" s="47" t="str">
        <f aca="false">IFERROR(IF(AU1816="","",(VLOOKUP(AG1816,Dados!$X$111:$Z$112,3,0)*AT1816*0.17)),"INSERIR MVA")</f>
        <v/>
      </c>
      <c r="AW1816" s="47" t="str">
        <f aca="false">IFERROR(IF(AR1816="","",AV1816-AU1816),"")</f>
        <v/>
      </c>
      <c r="AX1816" s="51" t="str">
        <f aca="false">IFERROR(IF(AC1816="NÃO","",IF(AM1816&lt;&gt;"",AM1816-W1816,IF(AQ1816&lt;&gt;"",AQ1816-W1816,IF(AW1816&lt;&gt;"",AW1816-W1816,"")))),"")</f>
        <v/>
      </c>
      <c r="AY1816" s="46" t="str">
        <f aca="false">IFERROR(IF(ISNA(VLOOKUP(R1816,Dados!$X$2:$Y$5,2,0)),VLOOKUP(D1816,Dados!$X$7:$Y$33,2,0),VLOOKUP(R1816,Dados!$X$2:$Y$5,2,0)),"")</f>
        <v/>
      </c>
      <c r="AZ1816" s="52" t="str">
        <f aca="false">IF(C1816="","",IF(AND(Y1816="CONSUMO",AC1816="NÃO")*OR(AG1816="-",AG1816="BIT"),IF(E1816&lt;&gt;"",(AI1816-(P1816+L1816-N1816+Q1816)*AY1816)/0.83),""))</f>
        <v/>
      </c>
      <c r="BA1816" s="51" t="str">
        <f aca="false">IF(AZ1816="","",AZ1816*0.17-((P1816+L1816-N1816+Q1816)*AY1816))</f>
        <v/>
      </c>
      <c r="BB1816" s="51" t="str">
        <f aca="false">IF(AND(Y1816="CONSUMO",AG1816="ANEXO I",AY1816&gt;4%),(AI1816-(P1816+L1816-N1816+Q1816)*0.0514)/0.83*(0.5177)*(0.17)-AI1816*0.0514,IF(AND(Y1816="CONSUMO",AG1816="ANEXO II",AY1816&gt;4%),(AI1816-(P1816+L1816-N1816+Q1816)*0.041)/0.83*(0.3295)*(0.17)-AI1816*0.041,IF(AND(Y1816="CONSUMO",AG1816="ANEXO I",AY1816=4%),(AI1816-(P1816+L1816-N1816+Q1816)*0.04)/0.83*(0.5177)*(0.17)-AI1816*0.04,IF(AND(Y1816="CONSUMO",AG1816="ANEXO II",AY1816=4%),(AI1816-(P1816+L1816-N1816+Q1816)*0.04)/0.83*(0.3295)*(0.17)-AI1816*0.04,""))))</f>
        <v/>
      </c>
      <c r="BC1816" s="51" t="str">
        <f aca="false">IF(C1816="","",IF(AND(Y1816="CONSUMO",AC1816="SIM")*OR(AG1816="-",AG1816="BIT"),IF(E1816&lt;&gt;"",(AI1816-(P1816+L1816-N1816+Q1816)*AY1816)/0.83),""))</f>
        <v/>
      </c>
      <c r="BD1816" s="51" t="str">
        <f aca="false">IF(BC1816="","",BC1816*0.17)</f>
        <v/>
      </c>
      <c r="BE1816" s="51" t="str">
        <f aca="false">IF(I1816=6908,0,IF(BC1816="","",BD1816-((P1816+L1816-N1816+Q1816)*AY1816)))</f>
        <v/>
      </c>
      <c r="BF1816" s="53" t="str">
        <f aca="false">IF(B1816="","",IF(OR(B1816="",E1816="Regime Normal"),0,(AI1816-Q1816)*VLOOKUP(R1816,Dados!$X$98:$Y$108,2,0)))</f>
        <v/>
      </c>
      <c r="BG1816" s="54" t="str">
        <f aca="false">IFERROR(VLOOKUP(I1816,Dados!$AC$27:$AD$43,2,0),IF(B1816="","",IF(D1816&lt;&gt;"MT",IF(AND(AC1816="SIM",Y1816="Revenda"),"2403",IF(AND(AC1816="SIM",Y1816="Consumo"),"2407",IF(AND(AC1816="NÃO",Y1816="Revenda"),"2102",IF(AND(AC1816="NÃO",Y1816="Consumo"),"2556",)))),REPLACE(I1816,1,1,1))))</f>
        <v/>
      </c>
    </row>
    <row r="1817" customFormat="false" ht="12.8" hidden="false" customHeight="true" outlineLevel="0" collapsed="false">
      <c r="Y1817" s="45"/>
      <c r="Z1817" s="46" t="str">
        <f aca="false">IF(B1817="","",(IFERROR(VLOOKUP(H1817,Dados!A$3:B$15000,2,0),"Não Encontrado")))</f>
        <v/>
      </c>
      <c r="AA1817" s="46" t="str">
        <f aca="false">IF(B1817="","",(IFERROR(VLOOKUP(G1817,Dados!C$3:E$15000,3,0),"Não Encontrado")))</f>
        <v/>
      </c>
      <c r="AB1817" s="46" t="str">
        <f aca="false">IFERROR(IF(Z1817&lt;&gt;"Não Encontrado",Z1817,IF(AA1817&lt;&gt;"Não Encontrado",AA1817,"")),"")</f>
        <v/>
      </c>
      <c r="AC1817" s="45" t="str">
        <f aca="false">IF(B1817="","",IF(AB1817="","NÃO","SIM"))</f>
        <v/>
      </c>
      <c r="AD1817" s="45" t="str">
        <f aca="false">IFERROR(VLOOKUP(G1817,Dados!$P$3:$R$500,3,0),"")</f>
        <v/>
      </c>
      <c r="AE1817" s="45" t="str">
        <f aca="false">IFERROR(VLOOKUP(G1817,Dados!$K$3:$L$500,2,0),"")</f>
        <v/>
      </c>
      <c r="AF1817" s="45" t="str">
        <f aca="false">IFERROR(VLOOKUP(G1817,Dados!$M$3:$N$500,2,0),"")</f>
        <v/>
      </c>
      <c r="AG1817" s="45" t="str">
        <f aca="false">IF(F1817="","",IF(AND(AD1817="",AE1817="",AF1817=""),"-",IF(AND(AD1817="BIT",AE1817="",AF1817=""),"BIT",IF(AND(AE1817="ANEXO I",AD1817="",AF1817=""),"ANEXO I",IF(AND(AF1817="ANEXO II",AD1817="",AE1817=""),"ANEXO II","Escolher")))))</f>
        <v/>
      </c>
      <c r="AH1817" s="45" t="str">
        <f aca="false">IF(AG1817&lt;&gt;"Pneus","",IFERROR(VLOOKUP(R1817,Dados!$X$2:$Z$5,3,0)*(AI1817-Q1817),VLOOKUP(D1817,Dados!$X$7:$Z$33,3,0)*(AI1817-Q1817)))</f>
        <v/>
      </c>
      <c r="AI1817" s="47" t="str">
        <f aca="false">IF(B1817="","",P1817+Q1817+O1817+M1817+L1817-N1817)</f>
        <v/>
      </c>
      <c r="AJ1817" s="48" t="str">
        <f aca="false">IFERROR(IF(AND(AC1817="SIM",AG1817="-",Y1817="REVENDA"),(AB1817/1+1)*AI1817,IF(AND(AC1817="SIM",AG1817="Pneus",Y1817="REVENDA"),(AB1817/1+1)*(AI1817-AH1817),"")),"")</f>
        <v/>
      </c>
      <c r="AK1817" s="48" t="str">
        <f aca="false">IF(AJ1817="","",AJ1817*17%)</f>
        <v/>
      </c>
      <c r="AL1817" s="48" t="str">
        <f aca="false">IFERROR(IF(AC1817="NÃO","",IF(AK1817="","",IF(E1817="Simples Nacional",BF1817,IF(T1817=0.12,U1817*0.5833337002,IF(T1817=0,AI1817*0.07,U1817))))),"")</f>
        <v/>
      </c>
      <c r="AM1817" s="47" t="str">
        <f aca="false">IFERROR(IF(AC1817="NÃO","",IF(OR(AG1817="-",AG1817="Pneus"),AK1817-AL1817,"")),"")</f>
        <v/>
      </c>
      <c r="AN1817" s="48" t="str">
        <f aca="false">IF(AND(Y1817="REVENDA",AC1817="SIM",AG1817="BIT"),((AB1817/1+1)*AI1817)*0.4117,"")</f>
        <v/>
      </c>
      <c r="AO1817" s="48" t="str">
        <f aca="false">IF(AN1817="","",AN1817*17%)</f>
        <v/>
      </c>
      <c r="AP1817" s="49" t="str">
        <f aca="false">IF(AN1817="","",IF(T1817=0.12,(U1817*0.4117)*0.4117,IF(T1817=0,(AI1817*0.07)*0.4117,U1817*0.4117)))</f>
        <v/>
      </c>
      <c r="AQ1817" s="47" t="str">
        <f aca="false">IF(AN1817="","",AO1817-AP1817)</f>
        <v/>
      </c>
      <c r="AR1817" s="50" t="str">
        <f aca="false">IFERROR(IF(AND(AC1817="SIM",Y1817="REVENDA",LEFT(AG1817,5)="ANEXO")*OR(AE1817="ANEXO I",AF1817="ANEXO II"),VLOOKUP(H1817,Dados!G:I,2,0),""),"INSERIR MVA")</f>
        <v/>
      </c>
      <c r="AS1817" s="48" t="str">
        <f aca="false">IF(LEFT(AG1817,5)="ANEXO",VLOOKUP(AG1817,Dados!$X$111:$Z$112,2,0)*(AI1817-Q1817),"")</f>
        <v/>
      </c>
      <c r="AT1817" s="48" t="str">
        <f aca="false">IFERROR(IF(AR1817="","",(AI1817*AR1817)+AI1817),"INSERIR MVA")</f>
        <v/>
      </c>
      <c r="AU1817" s="48" t="str">
        <f aca="false">IF(AT1817="","",IF(AY1817=0.04,U1817,AS1817*AY1817))</f>
        <v/>
      </c>
      <c r="AV1817" s="47" t="str">
        <f aca="false">IFERROR(IF(AU1817="","",(VLOOKUP(AG1817,Dados!$X$111:$Z$112,3,0)*AT1817*0.17)),"INSERIR MVA")</f>
        <v/>
      </c>
      <c r="AW1817" s="47" t="str">
        <f aca="false">IFERROR(IF(AR1817="","",AV1817-AU1817),"")</f>
        <v/>
      </c>
      <c r="AX1817" s="51" t="str">
        <f aca="false">IFERROR(IF(AC1817="NÃO","",IF(AM1817&lt;&gt;"",AM1817-W1817,IF(AQ1817&lt;&gt;"",AQ1817-W1817,IF(AW1817&lt;&gt;"",AW1817-W1817,"")))),"")</f>
        <v/>
      </c>
      <c r="AY1817" s="46" t="str">
        <f aca="false">IFERROR(IF(ISNA(VLOOKUP(R1817,Dados!$X$2:$Y$5,2,0)),VLOOKUP(D1817,Dados!$X$7:$Y$33,2,0),VLOOKUP(R1817,Dados!$X$2:$Y$5,2,0)),"")</f>
        <v/>
      </c>
      <c r="AZ1817" s="52" t="str">
        <f aca="false">IF(C1817="","",IF(AND(Y1817="CONSUMO",AC1817="NÃO")*OR(AG1817="-",AG1817="BIT"),IF(E1817&lt;&gt;"",(AI1817-(P1817+L1817-N1817+Q1817)*AY1817)/0.83),""))</f>
        <v/>
      </c>
      <c r="BA1817" s="51" t="str">
        <f aca="false">IF(AZ1817="","",AZ1817*0.17-((P1817+L1817-N1817+Q1817)*AY1817))</f>
        <v/>
      </c>
      <c r="BB1817" s="51" t="str">
        <f aca="false">IF(AND(Y1817="CONSUMO",AG1817="ANEXO I",AY1817&gt;4%),(AI1817-(P1817+L1817-N1817+Q1817)*0.0514)/0.83*(0.5177)*(0.17)-AI1817*0.0514,IF(AND(Y1817="CONSUMO",AG1817="ANEXO II",AY1817&gt;4%),(AI1817-(P1817+L1817-N1817+Q1817)*0.041)/0.83*(0.3295)*(0.17)-AI1817*0.041,IF(AND(Y1817="CONSUMO",AG1817="ANEXO I",AY1817=4%),(AI1817-(P1817+L1817-N1817+Q1817)*0.04)/0.83*(0.5177)*(0.17)-AI1817*0.04,IF(AND(Y1817="CONSUMO",AG1817="ANEXO II",AY1817=4%),(AI1817-(P1817+L1817-N1817+Q1817)*0.04)/0.83*(0.3295)*(0.17)-AI1817*0.04,""))))</f>
        <v/>
      </c>
      <c r="BC1817" s="51" t="str">
        <f aca="false">IF(C1817="","",IF(AND(Y1817="CONSUMO",AC1817="SIM")*OR(AG1817="-",AG1817="BIT"),IF(E1817&lt;&gt;"",(AI1817-(P1817+L1817-N1817+Q1817)*AY1817)/0.83),""))</f>
        <v/>
      </c>
      <c r="BD1817" s="51" t="str">
        <f aca="false">IF(BC1817="","",BC1817*0.17)</f>
        <v/>
      </c>
      <c r="BE1817" s="51" t="str">
        <f aca="false">IF(I1817=6908,0,IF(BC1817="","",BD1817-((P1817+L1817-N1817+Q1817)*AY1817)))</f>
        <v/>
      </c>
      <c r="BF1817" s="53" t="str">
        <f aca="false">IF(B1817="","",IF(OR(B1817="",E1817="Regime Normal"),0,(AI1817-Q1817)*VLOOKUP(R1817,Dados!$X$98:$Y$108,2,0)))</f>
        <v/>
      </c>
      <c r="BG1817" s="54" t="str">
        <f aca="false">IFERROR(VLOOKUP(I1817,Dados!$AC$27:$AD$43,2,0),IF(B1817="","",IF(D1817&lt;&gt;"MT",IF(AND(AC1817="SIM",Y1817="Revenda"),"2403",IF(AND(AC1817="SIM",Y1817="Consumo"),"2407",IF(AND(AC1817="NÃO",Y1817="Revenda"),"2102",IF(AND(AC1817="NÃO",Y1817="Consumo"),"2556",)))),REPLACE(I1817,1,1,1))))</f>
        <v/>
      </c>
    </row>
    <row r="1818" customFormat="false" ht="12.8" hidden="false" customHeight="true" outlineLevel="0" collapsed="false">
      <c r="Y1818" s="45"/>
      <c r="Z1818" s="46" t="str">
        <f aca="false">IF(B1818="","",(IFERROR(VLOOKUP(H1818,Dados!A$3:B$15000,2,0),"Não Encontrado")))</f>
        <v/>
      </c>
      <c r="AA1818" s="46" t="str">
        <f aca="false">IF(B1818="","",(IFERROR(VLOOKUP(G1818,Dados!C$3:E$15000,3,0),"Não Encontrado")))</f>
        <v/>
      </c>
      <c r="AB1818" s="46" t="str">
        <f aca="false">IFERROR(IF(Z1818&lt;&gt;"Não Encontrado",Z1818,IF(AA1818&lt;&gt;"Não Encontrado",AA1818,"")),"")</f>
        <v/>
      </c>
      <c r="AC1818" s="45" t="str">
        <f aca="false">IF(B1818="","",IF(AB1818="","NÃO","SIM"))</f>
        <v/>
      </c>
      <c r="AD1818" s="45" t="str">
        <f aca="false">IFERROR(VLOOKUP(G1818,Dados!$P$3:$R$500,3,0),"")</f>
        <v/>
      </c>
      <c r="AE1818" s="45" t="str">
        <f aca="false">IFERROR(VLOOKUP(G1818,Dados!$K$3:$L$500,2,0),"")</f>
        <v/>
      </c>
      <c r="AF1818" s="45" t="str">
        <f aca="false">IFERROR(VLOOKUP(G1818,Dados!$M$3:$N$500,2,0),"")</f>
        <v/>
      </c>
      <c r="AG1818" s="45" t="str">
        <f aca="false">IF(F1818="","",IF(AND(AD1818="",AE1818="",AF1818=""),"-",IF(AND(AD1818="BIT",AE1818="",AF1818=""),"BIT",IF(AND(AE1818="ANEXO I",AD1818="",AF1818=""),"ANEXO I",IF(AND(AF1818="ANEXO II",AD1818="",AE1818=""),"ANEXO II","Escolher")))))</f>
        <v/>
      </c>
      <c r="AH1818" s="45" t="str">
        <f aca="false">IF(AG1818&lt;&gt;"Pneus","",IFERROR(VLOOKUP(R1818,Dados!$X$2:$Z$5,3,0)*(AI1818-Q1818),VLOOKUP(D1818,Dados!$X$7:$Z$33,3,0)*(AI1818-Q1818)))</f>
        <v/>
      </c>
      <c r="AI1818" s="47" t="str">
        <f aca="false">IF(B1818="","",P1818+Q1818+O1818+M1818+L1818-N1818)</f>
        <v/>
      </c>
      <c r="AJ1818" s="48" t="str">
        <f aca="false">IFERROR(IF(AND(AC1818="SIM",AG1818="-",Y1818="REVENDA"),(AB1818/1+1)*AI1818,IF(AND(AC1818="SIM",AG1818="Pneus",Y1818="REVENDA"),(AB1818/1+1)*(AI1818-AH1818),"")),"")</f>
        <v/>
      </c>
      <c r="AK1818" s="48" t="str">
        <f aca="false">IF(AJ1818="","",AJ1818*17%)</f>
        <v/>
      </c>
      <c r="AL1818" s="48" t="str">
        <f aca="false">IFERROR(IF(AC1818="NÃO","",IF(AK1818="","",IF(E1818="Simples Nacional",BF1818,IF(T1818=0.12,U1818*0.5833337002,IF(T1818=0,AI1818*0.07,U1818))))),"")</f>
        <v/>
      </c>
      <c r="AM1818" s="47" t="str">
        <f aca="false">IFERROR(IF(AC1818="NÃO","",IF(OR(AG1818="-",AG1818="Pneus"),AK1818-AL1818,"")),"")</f>
        <v/>
      </c>
      <c r="AN1818" s="48" t="str">
        <f aca="false">IF(AND(Y1818="REVENDA",AC1818="SIM",AG1818="BIT"),((AB1818/1+1)*AI1818)*0.4117,"")</f>
        <v/>
      </c>
      <c r="AO1818" s="48" t="str">
        <f aca="false">IF(AN1818="","",AN1818*17%)</f>
        <v/>
      </c>
      <c r="AP1818" s="49" t="str">
        <f aca="false">IF(AN1818="","",IF(T1818=0.12,(U1818*0.4117)*0.4117,IF(T1818=0,(AI1818*0.07)*0.4117,U1818*0.4117)))</f>
        <v/>
      </c>
      <c r="AQ1818" s="47" t="str">
        <f aca="false">IF(AN1818="","",AO1818-AP1818)</f>
        <v/>
      </c>
      <c r="AR1818" s="50" t="str">
        <f aca="false">IFERROR(IF(AND(AC1818="SIM",Y1818="REVENDA",LEFT(AG1818,5)="ANEXO")*OR(AE1818="ANEXO I",AF1818="ANEXO II"),VLOOKUP(H1818,Dados!G:I,2,0),""),"INSERIR MVA")</f>
        <v/>
      </c>
      <c r="AS1818" s="48" t="str">
        <f aca="false">IF(LEFT(AG1818,5)="ANEXO",VLOOKUP(AG1818,Dados!$X$111:$Z$112,2,0)*(AI1818-Q1818),"")</f>
        <v/>
      </c>
      <c r="AT1818" s="48" t="str">
        <f aca="false">IFERROR(IF(AR1818="","",(AI1818*AR1818)+AI1818),"INSERIR MVA")</f>
        <v/>
      </c>
      <c r="AU1818" s="48" t="str">
        <f aca="false">IF(AT1818="","",IF(AY1818=0.04,U1818,AS1818*AY1818))</f>
        <v/>
      </c>
      <c r="AV1818" s="47" t="str">
        <f aca="false">IFERROR(IF(AU1818="","",(VLOOKUP(AG1818,Dados!$X$111:$Z$112,3,0)*AT1818*0.17)),"INSERIR MVA")</f>
        <v/>
      </c>
      <c r="AW1818" s="47" t="str">
        <f aca="false">IFERROR(IF(AR1818="","",AV1818-AU1818),"")</f>
        <v/>
      </c>
      <c r="AX1818" s="51" t="str">
        <f aca="false">IFERROR(IF(AC1818="NÃO","",IF(AM1818&lt;&gt;"",AM1818-W1818,IF(AQ1818&lt;&gt;"",AQ1818-W1818,IF(AW1818&lt;&gt;"",AW1818-W1818,"")))),"")</f>
        <v/>
      </c>
      <c r="AY1818" s="46" t="str">
        <f aca="false">IFERROR(IF(ISNA(VLOOKUP(R1818,Dados!$X$2:$Y$5,2,0)),VLOOKUP(D1818,Dados!$X$7:$Y$33,2,0),VLOOKUP(R1818,Dados!$X$2:$Y$5,2,0)),"")</f>
        <v/>
      </c>
      <c r="AZ1818" s="52" t="str">
        <f aca="false">IF(C1818="","",IF(AND(Y1818="CONSUMO",AC1818="NÃO")*OR(AG1818="-",AG1818="BIT"),IF(E1818&lt;&gt;"",(AI1818-(P1818+L1818-N1818+Q1818)*AY1818)/0.83),""))</f>
        <v/>
      </c>
      <c r="BA1818" s="51" t="str">
        <f aca="false">IF(AZ1818="","",AZ1818*0.17-((P1818+L1818-N1818+Q1818)*AY1818))</f>
        <v/>
      </c>
      <c r="BB1818" s="51" t="str">
        <f aca="false">IF(AND(Y1818="CONSUMO",AG1818="ANEXO I",AY1818&gt;4%),(AI1818-(P1818+L1818-N1818+Q1818)*0.0514)/0.83*(0.5177)*(0.17)-AI1818*0.0514,IF(AND(Y1818="CONSUMO",AG1818="ANEXO II",AY1818&gt;4%),(AI1818-(P1818+L1818-N1818+Q1818)*0.041)/0.83*(0.3295)*(0.17)-AI1818*0.041,IF(AND(Y1818="CONSUMO",AG1818="ANEXO I",AY1818=4%),(AI1818-(P1818+L1818-N1818+Q1818)*0.04)/0.83*(0.5177)*(0.17)-AI1818*0.04,IF(AND(Y1818="CONSUMO",AG1818="ANEXO II",AY1818=4%),(AI1818-(P1818+L1818-N1818+Q1818)*0.04)/0.83*(0.3295)*(0.17)-AI1818*0.04,""))))</f>
        <v/>
      </c>
      <c r="BC1818" s="51" t="str">
        <f aca="false">IF(C1818="","",IF(AND(Y1818="CONSUMO",AC1818="SIM")*OR(AG1818="-",AG1818="BIT"),IF(E1818&lt;&gt;"",(AI1818-(P1818+L1818-N1818+Q1818)*AY1818)/0.83),""))</f>
        <v/>
      </c>
      <c r="BD1818" s="51" t="str">
        <f aca="false">IF(BC1818="","",BC1818*0.17)</f>
        <v/>
      </c>
      <c r="BE1818" s="51" t="str">
        <f aca="false">IF(I1818=6908,0,IF(BC1818="","",BD1818-((P1818+L1818-N1818+Q1818)*AY1818)))</f>
        <v/>
      </c>
      <c r="BF1818" s="53" t="str">
        <f aca="false">IF(B1818="","",IF(OR(B1818="",E1818="Regime Normal"),0,(AI1818-Q1818)*VLOOKUP(R1818,Dados!$X$98:$Y$108,2,0)))</f>
        <v/>
      </c>
      <c r="BG1818" s="54" t="str">
        <f aca="false">IFERROR(VLOOKUP(I1818,Dados!$AC$27:$AD$43,2,0),IF(B1818="","",IF(D1818&lt;&gt;"MT",IF(AND(AC1818="SIM",Y1818="Revenda"),"2403",IF(AND(AC1818="SIM",Y1818="Consumo"),"2407",IF(AND(AC1818="NÃO",Y1818="Revenda"),"2102",IF(AND(AC1818="NÃO",Y1818="Consumo"),"2556",)))),REPLACE(I1818,1,1,1))))</f>
        <v/>
      </c>
    </row>
    <row r="1819" customFormat="false" ht="12.8" hidden="false" customHeight="true" outlineLevel="0" collapsed="false">
      <c r="Y1819" s="45"/>
      <c r="Z1819" s="46" t="str">
        <f aca="false">IF(B1819="","",(IFERROR(VLOOKUP(H1819,Dados!A$3:B$15000,2,0),"Não Encontrado")))</f>
        <v/>
      </c>
      <c r="AA1819" s="46" t="str">
        <f aca="false">IF(B1819="","",(IFERROR(VLOOKUP(G1819,Dados!C$3:E$15000,3,0),"Não Encontrado")))</f>
        <v/>
      </c>
      <c r="AB1819" s="46" t="str">
        <f aca="false">IFERROR(IF(Z1819&lt;&gt;"Não Encontrado",Z1819,IF(AA1819&lt;&gt;"Não Encontrado",AA1819,"")),"")</f>
        <v/>
      </c>
      <c r="AC1819" s="45" t="str">
        <f aca="false">IF(B1819="","",IF(AB1819="","NÃO","SIM"))</f>
        <v/>
      </c>
      <c r="AD1819" s="45" t="str">
        <f aca="false">IFERROR(VLOOKUP(G1819,Dados!$P$3:$R$500,3,0),"")</f>
        <v/>
      </c>
      <c r="AE1819" s="45" t="str">
        <f aca="false">IFERROR(VLOOKUP(G1819,Dados!$K$3:$L$500,2,0),"")</f>
        <v/>
      </c>
      <c r="AF1819" s="45" t="str">
        <f aca="false">IFERROR(VLOOKUP(G1819,Dados!$M$3:$N$500,2,0),"")</f>
        <v/>
      </c>
      <c r="AG1819" s="45" t="str">
        <f aca="false">IF(F1819="","",IF(AND(AD1819="",AE1819="",AF1819=""),"-",IF(AND(AD1819="BIT",AE1819="",AF1819=""),"BIT",IF(AND(AE1819="ANEXO I",AD1819="",AF1819=""),"ANEXO I",IF(AND(AF1819="ANEXO II",AD1819="",AE1819=""),"ANEXO II","Escolher")))))</f>
        <v/>
      </c>
      <c r="AH1819" s="45" t="str">
        <f aca="false">IF(AG1819&lt;&gt;"Pneus","",IFERROR(VLOOKUP(R1819,Dados!$X$2:$Z$5,3,0)*(AI1819-Q1819),VLOOKUP(D1819,Dados!$X$7:$Z$33,3,0)*(AI1819-Q1819)))</f>
        <v/>
      </c>
      <c r="AI1819" s="47" t="str">
        <f aca="false">IF(B1819="","",P1819+Q1819+O1819+M1819+L1819-N1819)</f>
        <v/>
      </c>
      <c r="AJ1819" s="48" t="str">
        <f aca="false">IFERROR(IF(AND(AC1819="SIM",AG1819="-",Y1819="REVENDA"),(AB1819/1+1)*AI1819,IF(AND(AC1819="SIM",AG1819="Pneus",Y1819="REVENDA"),(AB1819/1+1)*(AI1819-AH1819),"")),"")</f>
        <v/>
      </c>
      <c r="AK1819" s="48" t="str">
        <f aca="false">IF(AJ1819="","",AJ1819*17%)</f>
        <v/>
      </c>
      <c r="AL1819" s="48" t="str">
        <f aca="false">IFERROR(IF(AC1819="NÃO","",IF(AK1819="","",IF(E1819="Simples Nacional",BF1819,IF(T1819=0.12,U1819*0.5833337002,IF(T1819=0,AI1819*0.07,U1819))))),"")</f>
        <v/>
      </c>
      <c r="AM1819" s="47" t="str">
        <f aca="false">IFERROR(IF(AC1819="NÃO","",IF(OR(AG1819="-",AG1819="Pneus"),AK1819-AL1819,"")),"")</f>
        <v/>
      </c>
      <c r="AN1819" s="48" t="str">
        <f aca="false">IF(AND(Y1819="REVENDA",AC1819="SIM",AG1819="BIT"),((AB1819/1+1)*AI1819)*0.4117,"")</f>
        <v/>
      </c>
      <c r="AO1819" s="48" t="str">
        <f aca="false">IF(AN1819="","",AN1819*17%)</f>
        <v/>
      </c>
      <c r="AP1819" s="49" t="str">
        <f aca="false">IF(AN1819="","",IF(T1819=0.12,(U1819*0.4117)*0.4117,IF(T1819=0,(AI1819*0.07)*0.4117,U1819*0.4117)))</f>
        <v/>
      </c>
      <c r="AQ1819" s="47" t="str">
        <f aca="false">IF(AN1819="","",AO1819-AP1819)</f>
        <v/>
      </c>
      <c r="AR1819" s="50" t="str">
        <f aca="false">IFERROR(IF(AND(AC1819="SIM",Y1819="REVENDA",LEFT(AG1819,5)="ANEXO")*OR(AE1819="ANEXO I",AF1819="ANEXO II"),VLOOKUP(H1819,Dados!G:I,2,0),""),"INSERIR MVA")</f>
        <v/>
      </c>
      <c r="AS1819" s="48" t="str">
        <f aca="false">IF(LEFT(AG1819,5)="ANEXO",VLOOKUP(AG1819,Dados!$X$111:$Z$112,2,0)*(AI1819-Q1819),"")</f>
        <v/>
      </c>
      <c r="AT1819" s="48" t="str">
        <f aca="false">IFERROR(IF(AR1819="","",(AI1819*AR1819)+AI1819),"INSERIR MVA")</f>
        <v/>
      </c>
      <c r="AU1819" s="48" t="str">
        <f aca="false">IF(AT1819="","",IF(AY1819=0.04,U1819,AS1819*AY1819))</f>
        <v/>
      </c>
      <c r="AV1819" s="47" t="str">
        <f aca="false">IFERROR(IF(AU1819="","",(VLOOKUP(AG1819,Dados!$X$111:$Z$112,3,0)*AT1819*0.17)),"INSERIR MVA")</f>
        <v/>
      </c>
      <c r="AW1819" s="47" t="str">
        <f aca="false">IFERROR(IF(AR1819="","",AV1819-AU1819),"")</f>
        <v/>
      </c>
      <c r="AX1819" s="51" t="str">
        <f aca="false">IFERROR(IF(AC1819="NÃO","",IF(AM1819&lt;&gt;"",AM1819-W1819,IF(AQ1819&lt;&gt;"",AQ1819-W1819,IF(AW1819&lt;&gt;"",AW1819-W1819,"")))),"")</f>
        <v/>
      </c>
      <c r="AY1819" s="46" t="str">
        <f aca="false">IFERROR(IF(ISNA(VLOOKUP(R1819,Dados!$X$2:$Y$5,2,0)),VLOOKUP(D1819,Dados!$X$7:$Y$33,2,0),VLOOKUP(R1819,Dados!$X$2:$Y$5,2,0)),"")</f>
        <v/>
      </c>
      <c r="AZ1819" s="52" t="str">
        <f aca="false">IF(C1819="","",IF(AND(Y1819="CONSUMO",AC1819="NÃO")*OR(AG1819="-",AG1819="BIT"),IF(E1819&lt;&gt;"",(AI1819-(P1819+L1819-N1819+Q1819)*AY1819)/0.83),""))</f>
        <v/>
      </c>
      <c r="BA1819" s="51" t="str">
        <f aca="false">IF(AZ1819="","",AZ1819*0.17-((P1819+L1819-N1819+Q1819)*AY1819))</f>
        <v/>
      </c>
      <c r="BB1819" s="51" t="str">
        <f aca="false">IF(AND(Y1819="CONSUMO",AG1819="ANEXO I",AY1819&gt;4%),(AI1819-(P1819+L1819-N1819+Q1819)*0.0514)/0.83*(0.5177)*(0.17)-AI1819*0.0514,IF(AND(Y1819="CONSUMO",AG1819="ANEXO II",AY1819&gt;4%),(AI1819-(P1819+L1819-N1819+Q1819)*0.041)/0.83*(0.3295)*(0.17)-AI1819*0.041,IF(AND(Y1819="CONSUMO",AG1819="ANEXO I",AY1819=4%),(AI1819-(P1819+L1819-N1819+Q1819)*0.04)/0.83*(0.5177)*(0.17)-AI1819*0.04,IF(AND(Y1819="CONSUMO",AG1819="ANEXO II",AY1819=4%),(AI1819-(P1819+L1819-N1819+Q1819)*0.04)/0.83*(0.3295)*(0.17)-AI1819*0.04,""))))</f>
        <v/>
      </c>
      <c r="BC1819" s="51" t="str">
        <f aca="false">IF(C1819="","",IF(AND(Y1819="CONSUMO",AC1819="SIM")*OR(AG1819="-",AG1819="BIT"),IF(E1819&lt;&gt;"",(AI1819-(P1819+L1819-N1819+Q1819)*AY1819)/0.83),""))</f>
        <v/>
      </c>
      <c r="BD1819" s="51" t="str">
        <f aca="false">IF(BC1819="","",BC1819*0.17)</f>
        <v/>
      </c>
      <c r="BE1819" s="51" t="str">
        <f aca="false">IF(I1819=6908,0,IF(BC1819="","",BD1819-((P1819+L1819-N1819+Q1819)*AY1819)))</f>
        <v/>
      </c>
      <c r="BF1819" s="53" t="str">
        <f aca="false">IF(B1819="","",IF(OR(B1819="",E1819="Regime Normal"),0,(AI1819-Q1819)*VLOOKUP(R1819,Dados!$X$98:$Y$108,2,0)))</f>
        <v/>
      </c>
      <c r="BG1819" s="54" t="str">
        <f aca="false">IFERROR(VLOOKUP(I1819,Dados!$AC$27:$AD$43,2,0),IF(B1819="","",IF(D1819&lt;&gt;"MT",IF(AND(AC1819="SIM",Y1819="Revenda"),"2403",IF(AND(AC1819="SIM",Y1819="Consumo"),"2407",IF(AND(AC1819="NÃO",Y1819="Revenda"),"2102",IF(AND(AC1819="NÃO",Y1819="Consumo"),"2556",)))),REPLACE(I1819,1,1,1))))</f>
        <v/>
      </c>
    </row>
    <row r="1820" customFormat="false" ht="12.8" hidden="false" customHeight="true" outlineLevel="0" collapsed="false">
      <c r="Y1820" s="45"/>
      <c r="Z1820" s="46" t="str">
        <f aca="false">IF(B1820="","",(IFERROR(VLOOKUP(H1820,Dados!A$3:B$15000,2,0),"Não Encontrado")))</f>
        <v/>
      </c>
      <c r="AA1820" s="46" t="str">
        <f aca="false">IF(B1820="","",(IFERROR(VLOOKUP(G1820,Dados!C$3:E$15000,3,0),"Não Encontrado")))</f>
        <v/>
      </c>
      <c r="AB1820" s="46" t="str">
        <f aca="false">IFERROR(IF(Z1820&lt;&gt;"Não Encontrado",Z1820,IF(AA1820&lt;&gt;"Não Encontrado",AA1820,"")),"")</f>
        <v/>
      </c>
      <c r="AC1820" s="45" t="str">
        <f aca="false">IF(B1820="","",IF(AB1820="","NÃO","SIM"))</f>
        <v/>
      </c>
      <c r="AD1820" s="45" t="str">
        <f aca="false">IFERROR(VLOOKUP(G1820,Dados!$P$3:$R$500,3,0),"")</f>
        <v/>
      </c>
      <c r="AE1820" s="45" t="str">
        <f aca="false">IFERROR(VLOOKUP(G1820,Dados!$K$3:$L$500,2,0),"")</f>
        <v/>
      </c>
      <c r="AF1820" s="45" t="str">
        <f aca="false">IFERROR(VLOOKUP(G1820,Dados!$M$3:$N$500,2,0),"")</f>
        <v/>
      </c>
      <c r="AG1820" s="45" t="str">
        <f aca="false">IF(F1820="","",IF(AND(AD1820="",AE1820="",AF1820=""),"-",IF(AND(AD1820="BIT",AE1820="",AF1820=""),"BIT",IF(AND(AE1820="ANEXO I",AD1820="",AF1820=""),"ANEXO I",IF(AND(AF1820="ANEXO II",AD1820="",AE1820=""),"ANEXO II","Escolher")))))</f>
        <v/>
      </c>
      <c r="AH1820" s="45" t="str">
        <f aca="false">IF(AG1820&lt;&gt;"Pneus","",IFERROR(VLOOKUP(R1820,Dados!$X$2:$Z$5,3,0)*(AI1820-Q1820),VLOOKUP(D1820,Dados!$X$7:$Z$33,3,0)*(AI1820-Q1820)))</f>
        <v/>
      </c>
      <c r="AI1820" s="47" t="str">
        <f aca="false">IF(B1820="","",P1820+Q1820+O1820+M1820+L1820-N1820)</f>
        <v/>
      </c>
      <c r="AJ1820" s="48" t="str">
        <f aca="false">IFERROR(IF(AND(AC1820="SIM",AG1820="-",Y1820="REVENDA"),(AB1820/1+1)*AI1820,IF(AND(AC1820="SIM",AG1820="Pneus",Y1820="REVENDA"),(AB1820/1+1)*(AI1820-AH1820),"")),"")</f>
        <v/>
      </c>
      <c r="AK1820" s="48" t="str">
        <f aca="false">IF(AJ1820="","",AJ1820*17%)</f>
        <v/>
      </c>
      <c r="AL1820" s="48" t="str">
        <f aca="false">IFERROR(IF(AC1820="NÃO","",IF(AK1820="","",IF(E1820="Simples Nacional",BF1820,IF(T1820=0.12,U1820*0.5833337002,IF(T1820=0,AI1820*0.07,U1820))))),"")</f>
        <v/>
      </c>
      <c r="AM1820" s="47" t="str">
        <f aca="false">IFERROR(IF(AC1820="NÃO","",IF(OR(AG1820="-",AG1820="Pneus"),AK1820-AL1820,"")),"")</f>
        <v/>
      </c>
      <c r="AN1820" s="48" t="str">
        <f aca="false">IF(AND(Y1820="REVENDA",AC1820="SIM",AG1820="BIT"),((AB1820/1+1)*AI1820)*0.4117,"")</f>
        <v/>
      </c>
      <c r="AO1820" s="48" t="str">
        <f aca="false">IF(AN1820="","",AN1820*17%)</f>
        <v/>
      </c>
      <c r="AP1820" s="49" t="str">
        <f aca="false">IF(AN1820="","",IF(T1820=0.12,(U1820*0.4117)*0.4117,IF(T1820=0,(AI1820*0.07)*0.4117,U1820*0.4117)))</f>
        <v/>
      </c>
      <c r="AQ1820" s="47" t="str">
        <f aca="false">IF(AN1820="","",AO1820-AP1820)</f>
        <v/>
      </c>
      <c r="AR1820" s="50" t="str">
        <f aca="false">IFERROR(IF(AND(AC1820="SIM",Y1820="REVENDA",LEFT(AG1820,5)="ANEXO")*OR(AE1820="ANEXO I",AF1820="ANEXO II"),VLOOKUP(H1820,Dados!G:I,2,0),""),"INSERIR MVA")</f>
        <v/>
      </c>
      <c r="AS1820" s="48" t="str">
        <f aca="false">IF(LEFT(AG1820,5)="ANEXO",VLOOKUP(AG1820,Dados!$X$111:$Z$112,2,0)*(AI1820-Q1820),"")</f>
        <v/>
      </c>
      <c r="AT1820" s="48" t="str">
        <f aca="false">IFERROR(IF(AR1820="","",(AI1820*AR1820)+AI1820),"INSERIR MVA")</f>
        <v/>
      </c>
      <c r="AU1820" s="48" t="str">
        <f aca="false">IF(AT1820="","",IF(AY1820=0.04,U1820,AS1820*AY1820))</f>
        <v/>
      </c>
      <c r="AV1820" s="47" t="str">
        <f aca="false">IFERROR(IF(AU1820="","",(VLOOKUP(AG1820,Dados!$X$111:$Z$112,3,0)*AT1820*0.17)),"INSERIR MVA")</f>
        <v/>
      </c>
      <c r="AW1820" s="47" t="str">
        <f aca="false">IFERROR(IF(AR1820="","",AV1820-AU1820),"")</f>
        <v/>
      </c>
      <c r="AX1820" s="51" t="str">
        <f aca="false">IFERROR(IF(AC1820="NÃO","",IF(AM1820&lt;&gt;"",AM1820-W1820,IF(AQ1820&lt;&gt;"",AQ1820-W1820,IF(AW1820&lt;&gt;"",AW1820-W1820,"")))),"")</f>
        <v/>
      </c>
      <c r="AY1820" s="46" t="str">
        <f aca="false">IFERROR(IF(ISNA(VLOOKUP(R1820,Dados!$X$2:$Y$5,2,0)),VLOOKUP(D1820,Dados!$X$7:$Y$33,2,0),VLOOKUP(R1820,Dados!$X$2:$Y$5,2,0)),"")</f>
        <v/>
      </c>
      <c r="AZ1820" s="52" t="str">
        <f aca="false">IF(C1820="","",IF(AND(Y1820="CONSUMO",AC1820="NÃO")*OR(AG1820="-",AG1820="BIT"),IF(E1820&lt;&gt;"",(AI1820-(P1820+L1820-N1820+Q1820)*AY1820)/0.83),""))</f>
        <v/>
      </c>
      <c r="BA1820" s="51" t="str">
        <f aca="false">IF(AZ1820="","",AZ1820*0.17-((P1820+L1820-N1820+Q1820)*AY1820))</f>
        <v/>
      </c>
      <c r="BB1820" s="51" t="str">
        <f aca="false">IF(AND(Y1820="CONSUMO",AG1820="ANEXO I",AY1820&gt;4%),(AI1820-(P1820+L1820-N1820+Q1820)*0.0514)/0.83*(0.5177)*(0.17)-AI1820*0.0514,IF(AND(Y1820="CONSUMO",AG1820="ANEXO II",AY1820&gt;4%),(AI1820-(P1820+L1820-N1820+Q1820)*0.041)/0.83*(0.3295)*(0.17)-AI1820*0.041,IF(AND(Y1820="CONSUMO",AG1820="ANEXO I",AY1820=4%),(AI1820-(P1820+L1820-N1820+Q1820)*0.04)/0.83*(0.5177)*(0.17)-AI1820*0.04,IF(AND(Y1820="CONSUMO",AG1820="ANEXO II",AY1820=4%),(AI1820-(P1820+L1820-N1820+Q1820)*0.04)/0.83*(0.3295)*(0.17)-AI1820*0.04,""))))</f>
        <v/>
      </c>
      <c r="BC1820" s="51" t="str">
        <f aca="false">IF(C1820="","",IF(AND(Y1820="CONSUMO",AC1820="SIM")*OR(AG1820="-",AG1820="BIT"),IF(E1820&lt;&gt;"",(AI1820-(P1820+L1820-N1820+Q1820)*AY1820)/0.83),""))</f>
        <v/>
      </c>
      <c r="BD1820" s="51" t="str">
        <f aca="false">IF(BC1820="","",BC1820*0.17)</f>
        <v/>
      </c>
      <c r="BE1820" s="51" t="str">
        <f aca="false">IF(I1820=6908,0,IF(BC1820="","",BD1820-((P1820+L1820-N1820+Q1820)*AY1820)))</f>
        <v/>
      </c>
      <c r="BF1820" s="53" t="str">
        <f aca="false">IF(B1820="","",IF(OR(B1820="",E1820="Regime Normal"),0,(AI1820-Q1820)*VLOOKUP(R1820,Dados!$X$98:$Y$108,2,0)))</f>
        <v/>
      </c>
      <c r="BG1820" s="54" t="str">
        <f aca="false">IFERROR(VLOOKUP(I1820,Dados!$AC$27:$AD$43,2,0),IF(B1820="","",IF(D1820&lt;&gt;"MT",IF(AND(AC1820="SIM",Y1820="Revenda"),"2403",IF(AND(AC1820="SIM",Y1820="Consumo"),"2407",IF(AND(AC1820="NÃO",Y1820="Revenda"),"2102",IF(AND(AC1820="NÃO",Y1820="Consumo"),"2556",)))),REPLACE(I1820,1,1,1))))</f>
        <v/>
      </c>
    </row>
    <row r="1821" customFormat="false" ht="12.8" hidden="false" customHeight="true" outlineLevel="0" collapsed="false">
      <c r="Y1821" s="45"/>
      <c r="Z1821" s="46" t="str">
        <f aca="false">IF(B1821="","",(IFERROR(VLOOKUP(H1821,Dados!A$3:B$15000,2,0),"Não Encontrado")))</f>
        <v/>
      </c>
      <c r="AA1821" s="46" t="str">
        <f aca="false">IF(B1821="","",(IFERROR(VLOOKUP(G1821,Dados!C$3:E$15000,3,0),"Não Encontrado")))</f>
        <v/>
      </c>
      <c r="AB1821" s="46" t="str">
        <f aca="false">IFERROR(IF(Z1821&lt;&gt;"Não Encontrado",Z1821,IF(AA1821&lt;&gt;"Não Encontrado",AA1821,"")),"")</f>
        <v/>
      </c>
      <c r="AC1821" s="45" t="str">
        <f aca="false">IF(B1821="","",IF(AB1821="","NÃO","SIM"))</f>
        <v/>
      </c>
      <c r="AD1821" s="45" t="str">
        <f aca="false">IFERROR(VLOOKUP(G1821,Dados!$P$3:$R$500,3,0),"")</f>
        <v/>
      </c>
      <c r="AE1821" s="45" t="str">
        <f aca="false">IFERROR(VLOOKUP(G1821,Dados!$K$3:$L$500,2,0),"")</f>
        <v/>
      </c>
      <c r="AF1821" s="45" t="str">
        <f aca="false">IFERROR(VLOOKUP(G1821,Dados!$M$3:$N$500,2,0),"")</f>
        <v/>
      </c>
      <c r="AG1821" s="45" t="str">
        <f aca="false">IF(F1821="","",IF(AND(AD1821="",AE1821="",AF1821=""),"-",IF(AND(AD1821="BIT",AE1821="",AF1821=""),"BIT",IF(AND(AE1821="ANEXO I",AD1821="",AF1821=""),"ANEXO I",IF(AND(AF1821="ANEXO II",AD1821="",AE1821=""),"ANEXO II","Escolher")))))</f>
        <v/>
      </c>
      <c r="AH1821" s="45" t="str">
        <f aca="false">IF(AG1821&lt;&gt;"Pneus","",IFERROR(VLOOKUP(R1821,Dados!$X$2:$Z$5,3,0)*(AI1821-Q1821),VLOOKUP(D1821,Dados!$X$7:$Z$33,3,0)*(AI1821-Q1821)))</f>
        <v/>
      </c>
      <c r="AI1821" s="47" t="str">
        <f aca="false">IF(B1821="","",P1821+Q1821+O1821+M1821+L1821-N1821)</f>
        <v/>
      </c>
      <c r="AJ1821" s="48" t="str">
        <f aca="false">IFERROR(IF(AND(AC1821="SIM",AG1821="-",Y1821="REVENDA"),(AB1821/1+1)*AI1821,IF(AND(AC1821="SIM",AG1821="Pneus",Y1821="REVENDA"),(AB1821/1+1)*(AI1821-AH1821),"")),"")</f>
        <v/>
      </c>
      <c r="AK1821" s="48" t="str">
        <f aca="false">IF(AJ1821="","",AJ1821*17%)</f>
        <v/>
      </c>
      <c r="AL1821" s="48" t="str">
        <f aca="false">IFERROR(IF(AC1821="NÃO","",IF(AK1821="","",IF(E1821="Simples Nacional",BF1821,IF(T1821=0.12,U1821*0.5833337002,IF(T1821=0,AI1821*0.07,U1821))))),"")</f>
        <v/>
      </c>
      <c r="AM1821" s="47" t="str">
        <f aca="false">IFERROR(IF(AC1821="NÃO","",IF(OR(AG1821="-",AG1821="Pneus"),AK1821-AL1821,"")),"")</f>
        <v/>
      </c>
      <c r="AN1821" s="48" t="str">
        <f aca="false">IF(AND(Y1821="REVENDA",AC1821="SIM",AG1821="BIT"),((AB1821/1+1)*AI1821)*0.4117,"")</f>
        <v/>
      </c>
      <c r="AO1821" s="48" t="str">
        <f aca="false">IF(AN1821="","",AN1821*17%)</f>
        <v/>
      </c>
      <c r="AP1821" s="49" t="str">
        <f aca="false">IF(AN1821="","",IF(T1821=0.12,(U1821*0.4117)*0.4117,IF(T1821=0,(AI1821*0.07)*0.4117,U1821*0.4117)))</f>
        <v/>
      </c>
      <c r="AQ1821" s="47" t="str">
        <f aca="false">IF(AN1821="","",AO1821-AP1821)</f>
        <v/>
      </c>
      <c r="AR1821" s="50" t="str">
        <f aca="false">IFERROR(IF(AND(AC1821="SIM",Y1821="REVENDA",LEFT(AG1821,5)="ANEXO")*OR(AE1821="ANEXO I",AF1821="ANEXO II"),VLOOKUP(H1821,Dados!G:I,2,0),""),"INSERIR MVA")</f>
        <v/>
      </c>
      <c r="AS1821" s="48" t="str">
        <f aca="false">IF(LEFT(AG1821,5)="ANEXO",VLOOKUP(AG1821,Dados!$X$111:$Z$112,2,0)*(AI1821-Q1821),"")</f>
        <v/>
      </c>
      <c r="AT1821" s="48" t="str">
        <f aca="false">IFERROR(IF(AR1821="","",(AI1821*AR1821)+AI1821),"INSERIR MVA")</f>
        <v/>
      </c>
      <c r="AU1821" s="48" t="str">
        <f aca="false">IF(AT1821="","",IF(AY1821=0.04,U1821,AS1821*AY1821))</f>
        <v/>
      </c>
      <c r="AV1821" s="47" t="str">
        <f aca="false">IFERROR(IF(AU1821="","",(VLOOKUP(AG1821,Dados!$X$111:$Z$112,3,0)*AT1821*0.17)),"INSERIR MVA")</f>
        <v/>
      </c>
      <c r="AW1821" s="47" t="str">
        <f aca="false">IFERROR(IF(AR1821="","",AV1821-AU1821),"")</f>
        <v/>
      </c>
      <c r="AX1821" s="51" t="str">
        <f aca="false">IFERROR(IF(AC1821="NÃO","",IF(AM1821&lt;&gt;"",AM1821-W1821,IF(AQ1821&lt;&gt;"",AQ1821-W1821,IF(AW1821&lt;&gt;"",AW1821-W1821,"")))),"")</f>
        <v/>
      </c>
      <c r="AY1821" s="46" t="str">
        <f aca="false">IFERROR(IF(ISNA(VLOOKUP(R1821,Dados!$X$2:$Y$5,2,0)),VLOOKUP(D1821,Dados!$X$7:$Y$33,2,0),VLOOKUP(R1821,Dados!$X$2:$Y$5,2,0)),"")</f>
        <v/>
      </c>
      <c r="AZ1821" s="52" t="str">
        <f aca="false">IF(C1821="","",IF(AND(Y1821="CONSUMO",AC1821="NÃO")*OR(AG1821="-",AG1821="BIT"),IF(E1821&lt;&gt;"",(AI1821-(P1821+L1821-N1821+Q1821)*AY1821)/0.83),""))</f>
        <v/>
      </c>
      <c r="BA1821" s="51" t="str">
        <f aca="false">IF(AZ1821="","",AZ1821*0.17-((P1821+L1821-N1821+Q1821)*AY1821))</f>
        <v/>
      </c>
      <c r="BB1821" s="51" t="str">
        <f aca="false">IF(AND(Y1821="CONSUMO",AG1821="ANEXO I",AY1821&gt;4%),(AI1821-(P1821+L1821-N1821+Q1821)*0.0514)/0.83*(0.5177)*(0.17)-AI1821*0.0514,IF(AND(Y1821="CONSUMO",AG1821="ANEXO II",AY1821&gt;4%),(AI1821-(P1821+L1821-N1821+Q1821)*0.041)/0.83*(0.3295)*(0.17)-AI1821*0.041,IF(AND(Y1821="CONSUMO",AG1821="ANEXO I",AY1821=4%),(AI1821-(P1821+L1821-N1821+Q1821)*0.04)/0.83*(0.5177)*(0.17)-AI1821*0.04,IF(AND(Y1821="CONSUMO",AG1821="ANEXO II",AY1821=4%),(AI1821-(P1821+L1821-N1821+Q1821)*0.04)/0.83*(0.3295)*(0.17)-AI1821*0.04,""))))</f>
        <v/>
      </c>
      <c r="BC1821" s="51" t="str">
        <f aca="false">IF(C1821="","",IF(AND(Y1821="CONSUMO",AC1821="SIM")*OR(AG1821="-",AG1821="BIT"),IF(E1821&lt;&gt;"",(AI1821-(P1821+L1821-N1821+Q1821)*AY1821)/0.83),""))</f>
        <v/>
      </c>
      <c r="BD1821" s="51" t="str">
        <f aca="false">IF(BC1821="","",BC1821*0.17)</f>
        <v/>
      </c>
      <c r="BE1821" s="51" t="str">
        <f aca="false">IF(I1821=6908,0,IF(BC1821="","",BD1821-((P1821+L1821-N1821+Q1821)*AY1821)))</f>
        <v/>
      </c>
      <c r="BF1821" s="53" t="str">
        <f aca="false">IF(B1821="","",IF(OR(B1821="",E1821="Regime Normal"),0,(AI1821-Q1821)*VLOOKUP(R1821,Dados!$X$98:$Y$108,2,0)))</f>
        <v/>
      </c>
      <c r="BG1821" s="54" t="str">
        <f aca="false">IFERROR(VLOOKUP(I1821,Dados!$AC$27:$AD$43,2,0),IF(B1821="","",IF(D1821&lt;&gt;"MT",IF(AND(AC1821="SIM",Y1821="Revenda"),"2403",IF(AND(AC1821="SIM",Y1821="Consumo"),"2407",IF(AND(AC1821="NÃO",Y1821="Revenda"),"2102",IF(AND(AC1821="NÃO",Y1821="Consumo"),"2556",)))),REPLACE(I1821,1,1,1))))</f>
        <v/>
      </c>
    </row>
    <row r="1822" customFormat="false" ht="12.8" hidden="false" customHeight="true" outlineLevel="0" collapsed="false">
      <c r="Y1822" s="45"/>
      <c r="Z1822" s="46" t="str">
        <f aca="false">IF(B1822="","",(IFERROR(VLOOKUP(H1822,Dados!A$3:B$15000,2,0),"Não Encontrado")))</f>
        <v/>
      </c>
      <c r="AA1822" s="46" t="str">
        <f aca="false">IF(B1822="","",(IFERROR(VLOOKUP(G1822,Dados!C$3:E$15000,3,0),"Não Encontrado")))</f>
        <v/>
      </c>
      <c r="AB1822" s="46" t="str">
        <f aca="false">IFERROR(IF(Z1822&lt;&gt;"Não Encontrado",Z1822,IF(AA1822&lt;&gt;"Não Encontrado",AA1822,"")),"")</f>
        <v/>
      </c>
      <c r="AC1822" s="45" t="str">
        <f aca="false">IF(B1822="","",IF(AB1822="","NÃO","SIM"))</f>
        <v/>
      </c>
      <c r="AD1822" s="45" t="str">
        <f aca="false">IFERROR(VLOOKUP(G1822,Dados!$P$3:$R$500,3,0),"")</f>
        <v/>
      </c>
      <c r="AE1822" s="45" t="str">
        <f aca="false">IFERROR(VLOOKUP(G1822,Dados!$K$3:$L$500,2,0),"")</f>
        <v/>
      </c>
      <c r="AF1822" s="45" t="str">
        <f aca="false">IFERROR(VLOOKUP(G1822,Dados!$M$3:$N$500,2,0),"")</f>
        <v/>
      </c>
      <c r="AG1822" s="45" t="str">
        <f aca="false">IF(F1822="","",IF(AND(AD1822="",AE1822="",AF1822=""),"-",IF(AND(AD1822="BIT",AE1822="",AF1822=""),"BIT",IF(AND(AE1822="ANEXO I",AD1822="",AF1822=""),"ANEXO I",IF(AND(AF1822="ANEXO II",AD1822="",AE1822=""),"ANEXO II","Escolher")))))</f>
        <v/>
      </c>
      <c r="AH1822" s="45" t="str">
        <f aca="false">IF(AG1822&lt;&gt;"Pneus","",IFERROR(VLOOKUP(R1822,Dados!$X$2:$Z$5,3,0)*(AI1822-Q1822),VLOOKUP(D1822,Dados!$X$7:$Z$33,3,0)*(AI1822-Q1822)))</f>
        <v/>
      </c>
      <c r="AI1822" s="47" t="str">
        <f aca="false">IF(B1822="","",P1822+Q1822+O1822+M1822+L1822-N1822)</f>
        <v/>
      </c>
      <c r="AJ1822" s="48" t="str">
        <f aca="false">IFERROR(IF(AND(AC1822="SIM",AG1822="-",Y1822="REVENDA"),(AB1822/1+1)*AI1822,IF(AND(AC1822="SIM",AG1822="Pneus",Y1822="REVENDA"),(AB1822/1+1)*(AI1822-AH1822),"")),"")</f>
        <v/>
      </c>
      <c r="AK1822" s="48" t="str">
        <f aca="false">IF(AJ1822="","",AJ1822*17%)</f>
        <v/>
      </c>
      <c r="AL1822" s="48" t="str">
        <f aca="false">IFERROR(IF(AC1822="NÃO","",IF(AK1822="","",IF(E1822="Simples Nacional",BF1822,IF(T1822=0.12,U1822*0.5833337002,IF(T1822=0,AI1822*0.07,U1822))))),"")</f>
        <v/>
      </c>
      <c r="AM1822" s="47" t="str">
        <f aca="false">IFERROR(IF(AC1822="NÃO","",IF(OR(AG1822="-",AG1822="Pneus"),AK1822-AL1822,"")),"")</f>
        <v/>
      </c>
      <c r="AN1822" s="48" t="str">
        <f aca="false">IF(AND(Y1822="REVENDA",AC1822="SIM",AG1822="BIT"),((AB1822/1+1)*AI1822)*0.4117,"")</f>
        <v/>
      </c>
      <c r="AO1822" s="48" t="str">
        <f aca="false">IF(AN1822="","",AN1822*17%)</f>
        <v/>
      </c>
      <c r="AP1822" s="49" t="str">
        <f aca="false">IF(AN1822="","",IF(T1822=0.12,(U1822*0.4117)*0.4117,IF(T1822=0,(AI1822*0.07)*0.4117,U1822*0.4117)))</f>
        <v/>
      </c>
      <c r="AQ1822" s="47" t="str">
        <f aca="false">IF(AN1822="","",AO1822-AP1822)</f>
        <v/>
      </c>
      <c r="AR1822" s="50" t="str">
        <f aca="false">IFERROR(IF(AND(AC1822="SIM",Y1822="REVENDA",LEFT(AG1822,5)="ANEXO")*OR(AE1822="ANEXO I",AF1822="ANEXO II"),VLOOKUP(H1822,Dados!G:I,2,0),""),"INSERIR MVA")</f>
        <v/>
      </c>
      <c r="AS1822" s="48" t="str">
        <f aca="false">IF(LEFT(AG1822,5)="ANEXO",VLOOKUP(AG1822,Dados!$X$111:$Z$112,2,0)*(AI1822-Q1822),"")</f>
        <v/>
      </c>
      <c r="AT1822" s="48" t="str">
        <f aca="false">IFERROR(IF(AR1822="","",(AI1822*AR1822)+AI1822),"INSERIR MVA")</f>
        <v/>
      </c>
      <c r="AU1822" s="48" t="str">
        <f aca="false">IF(AT1822="","",IF(AY1822=0.04,U1822,AS1822*AY1822))</f>
        <v/>
      </c>
      <c r="AV1822" s="47" t="str">
        <f aca="false">IFERROR(IF(AU1822="","",(VLOOKUP(AG1822,Dados!$X$111:$Z$112,3,0)*AT1822*0.17)),"INSERIR MVA")</f>
        <v/>
      </c>
      <c r="AW1822" s="47" t="str">
        <f aca="false">IFERROR(IF(AR1822="","",AV1822-AU1822),"")</f>
        <v/>
      </c>
      <c r="AX1822" s="51" t="str">
        <f aca="false">IFERROR(IF(AC1822="NÃO","",IF(AM1822&lt;&gt;"",AM1822-W1822,IF(AQ1822&lt;&gt;"",AQ1822-W1822,IF(AW1822&lt;&gt;"",AW1822-W1822,"")))),"")</f>
        <v/>
      </c>
      <c r="AY1822" s="46" t="str">
        <f aca="false">IFERROR(IF(ISNA(VLOOKUP(R1822,Dados!$X$2:$Y$5,2,0)),VLOOKUP(D1822,Dados!$X$7:$Y$33,2,0),VLOOKUP(R1822,Dados!$X$2:$Y$5,2,0)),"")</f>
        <v/>
      </c>
      <c r="AZ1822" s="52" t="str">
        <f aca="false">IF(C1822="","",IF(AND(Y1822="CONSUMO",AC1822="NÃO")*OR(AG1822="-",AG1822="BIT"),IF(E1822&lt;&gt;"",(AI1822-(P1822+L1822-N1822+Q1822)*AY1822)/0.83),""))</f>
        <v/>
      </c>
      <c r="BA1822" s="51" t="str">
        <f aca="false">IF(AZ1822="","",AZ1822*0.17-((P1822+L1822-N1822+Q1822)*AY1822))</f>
        <v/>
      </c>
      <c r="BB1822" s="51" t="str">
        <f aca="false">IF(AND(Y1822="CONSUMO",AG1822="ANEXO I",AY1822&gt;4%),(AI1822-(P1822+L1822-N1822+Q1822)*0.0514)/0.83*(0.5177)*(0.17)-AI1822*0.0514,IF(AND(Y1822="CONSUMO",AG1822="ANEXO II",AY1822&gt;4%),(AI1822-(P1822+L1822-N1822+Q1822)*0.041)/0.83*(0.3295)*(0.17)-AI1822*0.041,IF(AND(Y1822="CONSUMO",AG1822="ANEXO I",AY1822=4%),(AI1822-(P1822+L1822-N1822+Q1822)*0.04)/0.83*(0.5177)*(0.17)-AI1822*0.04,IF(AND(Y1822="CONSUMO",AG1822="ANEXO II",AY1822=4%),(AI1822-(P1822+L1822-N1822+Q1822)*0.04)/0.83*(0.3295)*(0.17)-AI1822*0.04,""))))</f>
        <v/>
      </c>
      <c r="BC1822" s="51" t="str">
        <f aca="false">IF(C1822="","",IF(AND(Y1822="CONSUMO",AC1822="SIM")*OR(AG1822="-",AG1822="BIT"),IF(E1822&lt;&gt;"",(AI1822-(P1822+L1822-N1822+Q1822)*AY1822)/0.83),""))</f>
        <v/>
      </c>
      <c r="BD1822" s="51" t="str">
        <f aca="false">IF(BC1822="","",BC1822*0.17)</f>
        <v/>
      </c>
      <c r="BE1822" s="51" t="str">
        <f aca="false">IF(I1822=6908,0,IF(BC1822="","",BD1822-((P1822+L1822-N1822+Q1822)*AY1822)))</f>
        <v/>
      </c>
      <c r="BF1822" s="53" t="str">
        <f aca="false">IF(B1822="","",IF(OR(B1822="",E1822="Regime Normal"),0,(AI1822-Q1822)*VLOOKUP(R1822,Dados!$X$98:$Y$108,2,0)))</f>
        <v/>
      </c>
      <c r="BG1822" s="54" t="str">
        <f aca="false">IFERROR(VLOOKUP(I1822,Dados!$AC$27:$AD$43,2,0),IF(B1822="","",IF(D1822&lt;&gt;"MT",IF(AND(AC1822="SIM",Y1822="Revenda"),"2403",IF(AND(AC1822="SIM",Y1822="Consumo"),"2407",IF(AND(AC1822="NÃO",Y1822="Revenda"),"2102",IF(AND(AC1822="NÃO",Y1822="Consumo"),"2556",)))),REPLACE(I1822,1,1,1))))</f>
        <v/>
      </c>
    </row>
    <row r="1823" customFormat="false" ht="12.8" hidden="false" customHeight="true" outlineLevel="0" collapsed="false">
      <c r="Y1823" s="45"/>
      <c r="Z1823" s="46" t="str">
        <f aca="false">IF(B1823="","",(IFERROR(VLOOKUP(H1823,Dados!A$3:B$15000,2,0),"Não Encontrado")))</f>
        <v/>
      </c>
      <c r="AA1823" s="46" t="str">
        <f aca="false">IF(B1823="","",(IFERROR(VLOOKUP(G1823,Dados!C$3:E$15000,3,0),"Não Encontrado")))</f>
        <v/>
      </c>
      <c r="AB1823" s="46" t="str">
        <f aca="false">IFERROR(IF(Z1823&lt;&gt;"Não Encontrado",Z1823,IF(AA1823&lt;&gt;"Não Encontrado",AA1823,"")),"")</f>
        <v/>
      </c>
      <c r="AC1823" s="45" t="str">
        <f aca="false">IF(B1823="","",IF(AB1823="","NÃO","SIM"))</f>
        <v/>
      </c>
      <c r="AD1823" s="45" t="str">
        <f aca="false">IFERROR(VLOOKUP(G1823,Dados!$P$3:$R$500,3,0),"")</f>
        <v/>
      </c>
      <c r="AE1823" s="45" t="str">
        <f aca="false">IFERROR(VLOOKUP(G1823,Dados!$K$3:$L$500,2,0),"")</f>
        <v/>
      </c>
      <c r="AF1823" s="45" t="str">
        <f aca="false">IFERROR(VLOOKUP(G1823,Dados!$M$3:$N$500,2,0),"")</f>
        <v/>
      </c>
      <c r="AG1823" s="45" t="str">
        <f aca="false">IF(F1823="","",IF(AND(AD1823="",AE1823="",AF1823=""),"-",IF(AND(AD1823="BIT",AE1823="",AF1823=""),"BIT",IF(AND(AE1823="ANEXO I",AD1823="",AF1823=""),"ANEXO I",IF(AND(AF1823="ANEXO II",AD1823="",AE1823=""),"ANEXO II","Escolher")))))</f>
        <v/>
      </c>
      <c r="AH1823" s="45" t="str">
        <f aca="false">IF(AG1823&lt;&gt;"Pneus","",IFERROR(VLOOKUP(R1823,Dados!$X$2:$Z$5,3,0)*(AI1823-Q1823),VLOOKUP(D1823,Dados!$X$7:$Z$33,3,0)*(AI1823-Q1823)))</f>
        <v/>
      </c>
      <c r="AI1823" s="47" t="str">
        <f aca="false">IF(B1823="","",P1823+Q1823+O1823+M1823+L1823-N1823)</f>
        <v/>
      </c>
      <c r="AJ1823" s="48" t="str">
        <f aca="false">IFERROR(IF(AND(AC1823="SIM",AG1823="-",Y1823="REVENDA"),(AB1823/1+1)*AI1823,IF(AND(AC1823="SIM",AG1823="Pneus",Y1823="REVENDA"),(AB1823/1+1)*(AI1823-AH1823),"")),"")</f>
        <v/>
      </c>
      <c r="AK1823" s="48" t="str">
        <f aca="false">IF(AJ1823="","",AJ1823*17%)</f>
        <v/>
      </c>
      <c r="AL1823" s="48" t="str">
        <f aca="false">IFERROR(IF(AC1823="NÃO","",IF(AK1823="","",IF(E1823="Simples Nacional",BF1823,IF(T1823=0.12,U1823*0.5833337002,IF(T1823=0,AI1823*0.07,U1823))))),"")</f>
        <v/>
      </c>
      <c r="AM1823" s="47" t="str">
        <f aca="false">IFERROR(IF(AC1823="NÃO","",IF(OR(AG1823="-",AG1823="Pneus"),AK1823-AL1823,"")),"")</f>
        <v/>
      </c>
      <c r="AN1823" s="48" t="str">
        <f aca="false">IF(AND(Y1823="REVENDA",AC1823="SIM",AG1823="BIT"),((AB1823/1+1)*AI1823)*0.4117,"")</f>
        <v/>
      </c>
      <c r="AO1823" s="48" t="str">
        <f aca="false">IF(AN1823="","",AN1823*17%)</f>
        <v/>
      </c>
      <c r="AP1823" s="49" t="str">
        <f aca="false">IF(AN1823="","",IF(T1823=0.12,(U1823*0.4117)*0.4117,IF(T1823=0,(AI1823*0.07)*0.4117,U1823*0.4117)))</f>
        <v/>
      </c>
      <c r="AQ1823" s="47" t="str">
        <f aca="false">IF(AN1823="","",AO1823-AP1823)</f>
        <v/>
      </c>
      <c r="AR1823" s="50" t="str">
        <f aca="false">IFERROR(IF(AND(AC1823="SIM",Y1823="REVENDA",LEFT(AG1823,5)="ANEXO")*OR(AE1823="ANEXO I",AF1823="ANEXO II"),VLOOKUP(H1823,Dados!G:I,2,0),""),"INSERIR MVA")</f>
        <v/>
      </c>
      <c r="AS1823" s="48" t="str">
        <f aca="false">IF(LEFT(AG1823,5)="ANEXO",VLOOKUP(AG1823,Dados!$X$111:$Z$112,2,0)*(AI1823-Q1823),"")</f>
        <v/>
      </c>
      <c r="AT1823" s="48" t="str">
        <f aca="false">IFERROR(IF(AR1823="","",(AI1823*AR1823)+AI1823),"INSERIR MVA")</f>
        <v/>
      </c>
      <c r="AU1823" s="48" t="str">
        <f aca="false">IF(AT1823="","",IF(AY1823=0.04,U1823,AS1823*AY1823))</f>
        <v/>
      </c>
      <c r="AV1823" s="47" t="str">
        <f aca="false">IFERROR(IF(AU1823="","",(VLOOKUP(AG1823,Dados!$X$111:$Z$112,3,0)*AT1823*0.17)),"INSERIR MVA")</f>
        <v/>
      </c>
      <c r="AW1823" s="47" t="str">
        <f aca="false">IFERROR(IF(AR1823="","",AV1823-AU1823),"")</f>
        <v/>
      </c>
      <c r="AX1823" s="51" t="str">
        <f aca="false">IFERROR(IF(AC1823="NÃO","",IF(AM1823&lt;&gt;"",AM1823-W1823,IF(AQ1823&lt;&gt;"",AQ1823-W1823,IF(AW1823&lt;&gt;"",AW1823-W1823,"")))),"")</f>
        <v/>
      </c>
      <c r="AY1823" s="46" t="str">
        <f aca="false">IFERROR(IF(ISNA(VLOOKUP(R1823,Dados!$X$2:$Y$5,2,0)),VLOOKUP(D1823,Dados!$X$7:$Y$33,2,0),VLOOKUP(R1823,Dados!$X$2:$Y$5,2,0)),"")</f>
        <v/>
      </c>
      <c r="AZ1823" s="52" t="str">
        <f aca="false">IF(C1823="","",IF(AND(Y1823="CONSUMO",AC1823="NÃO")*OR(AG1823="-",AG1823="BIT"),IF(E1823&lt;&gt;"",(AI1823-(P1823+L1823-N1823+Q1823)*AY1823)/0.83),""))</f>
        <v/>
      </c>
      <c r="BA1823" s="51" t="str">
        <f aca="false">IF(AZ1823="","",AZ1823*0.17-((P1823+L1823-N1823+Q1823)*AY1823))</f>
        <v/>
      </c>
      <c r="BB1823" s="51" t="str">
        <f aca="false">IF(AND(Y1823="CONSUMO",AG1823="ANEXO I",AY1823&gt;4%),(AI1823-(P1823+L1823-N1823+Q1823)*0.0514)/0.83*(0.5177)*(0.17)-AI1823*0.0514,IF(AND(Y1823="CONSUMO",AG1823="ANEXO II",AY1823&gt;4%),(AI1823-(P1823+L1823-N1823+Q1823)*0.041)/0.83*(0.3295)*(0.17)-AI1823*0.041,IF(AND(Y1823="CONSUMO",AG1823="ANEXO I",AY1823=4%),(AI1823-(P1823+L1823-N1823+Q1823)*0.04)/0.83*(0.5177)*(0.17)-AI1823*0.04,IF(AND(Y1823="CONSUMO",AG1823="ANEXO II",AY1823=4%),(AI1823-(P1823+L1823-N1823+Q1823)*0.04)/0.83*(0.3295)*(0.17)-AI1823*0.04,""))))</f>
        <v/>
      </c>
      <c r="BC1823" s="51" t="str">
        <f aca="false">IF(C1823="","",IF(AND(Y1823="CONSUMO",AC1823="SIM")*OR(AG1823="-",AG1823="BIT"),IF(E1823&lt;&gt;"",(AI1823-(P1823+L1823-N1823+Q1823)*AY1823)/0.83),""))</f>
        <v/>
      </c>
      <c r="BD1823" s="51" t="str">
        <f aca="false">IF(BC1823="","",BC1823*0.17)</f>
        <v/>
      </c>
      <c r="BE1823" s="51" t="str">
        <f aca="false">IF(I1823=6908,0,IF(BC1823="","",BD1823-((P1823+L1823-N1823+Q1823)*AY1823)))</f>
        <v/>
      </c>
      <c r="BF1823" s="53" t="str">
        <f aca="false">IF(B1823="","",IF(OR(B1823="",E1823="Regime Normal"),0,(AI1823-Q1823)*VLOOKUP(R1823,Dados!$X$98:$Y$108,2,0)))</f>
        <v/>
      </c>
      <c r="BG1823" s="54" t="str">
        <f aca="false">IFERROR(VLOOKUP(I1823,Dados!$AC$27:$AD$43,2,0),IF(B1823="","",IF(D1823&lt;&gt;"MT",IF(AND(AC1823="SIM",Y1823="Revenda"),"2403",IF(AND(AC1823="SIM",Y1823="Consumo"),"2407",IF(AND(AC1823="NÃO",Y1823="Revenda"),"2102",IF(AND(AC1823="NÃO",Y1823="Consumo"),"2556",)))),REPLACE(I1823,1,1,1))))</f>
        <v/>
      </c>
    </row>
    <row r="1824" customFormat="false" ht="12.8" hidden="false" customHeight="true" outlineLevel="0" collapsed="false">
      <c r="Y1824" s="45"/>
      <c r="Z1824" s="46" t="str">
        <f aca="false">IF(B1824="","",(IFERROR(VLOOKUP(H1824,Dados!A$3:B$15000,2,0),"Não Encontrado")))</f>
        <v/>
      </c>
      <c r="AA1824" s="46" t="str">
        <f aca="false">IF(B1824="","",(IFERROR(VLOOKUP(G1824,Dados!C$3:E$15000,3,0),"Não Encontrado")))</f>
        <v/>
      </c>
      <c r="AB1824" s="46" t="str">
        <f aca="false">IFERROR(IF(Z1824&lt;&gt;"Não Encontrado",Z1824,IF(AA1824&lt;&gt;"Não Encontrado",AA1824,"")),"")</f>
        <v/>
      </c>
      <c r="AC1824" s="45" t="str">
        <f aca="false">IF(B1824="","",IF(AB1824="","NÃO","SIM"))</f>
        <v/>
      </c>
      <c r="AD1824" s="45" t="str">
        <f aca="false">IFERROR(VLOOKUP(G1824,Dados!$P$3:$R$500,3,0),"")</f>
        <v/>
      </c>
      <c r="AE1824" s="45" t="str">
        <f aca="false">IFERROR(VLOOKUP(G1824,Dados!$K$3:$L$500,2,0),"")</f>
        <v/>
      </c>
      <c r="AF1824" s="45" t="str">
        <f aca="false">IFERROR(VLOOKUP(G1824,Dados!$M$3:$N$500,2,0),"")</f>
        <v/>
      </c>
      <c r="AG1824" s="45" t="str">
        <f aca="false">IF(F1824="","",IF(AND(AD1824="",AE1824="",AF1824=""),"-",IF(AND(AD1824="BIT",AE1824="",AF1824=""),"BIT",IF(AND(AE1824="ANEXO I",AD1824="",AF1824=""),"ANEXO I",IF(AND(AF1824="ANEXO II",AD1824="",AE1824=""),"ANEXO II","Escolher")))))</f>
        <v/>
      </c>
      <c r="AH1824" s="45" t="str">
        <f aca="false">IF(AG1824&lt;&gt;"Pneus","",IFERROR(VLOOKUP(R1824,Dados!$X$2:$Z$5,3,0)*(AI1824-Q1824),VLOOKUP(D1824,Dados!$X$7:$Z$33,3,0)*(AI1824-Q1824)))</f>
        <v/>
      </c>
      <c r="AI1824" s="47" t="str">
        <f aca="false">IF(B1824="","",P1824+Q1824+O1824+M1824+L1824-N1824)</f>
        <v/>
      </c>
      <c r="AJ1824" s="48" t="str">
        <f aca="false">IFERROR(IF(AND(AC1824="SIM",AG1824="-",Y1824="REVENDA"),(AB1824/1+1)*AI1824,IF(AND(AC1824="SIM",AG1824="Pneus",Y1824="REVENDA"),(AB1824/1+1)*(AI1824-AH1824),"")),"")</f>
        <v/>
      </c>
      <c r="AK1824" s="48" t="str">
        <f aca="false">IF(AJ1824="","",AJ1824*17%)</f>
        <v/>
      </c>
      <c r="AL1824" s="48" t="str">
        <f aca="false">IFERROR(IF(AC1824="NÃO","",IF(AK1824="","",IF(E1824="Simples Nacional",BF1824,IF(T1824=0.12,U1824*0.5833337002,IF(T1824=0,AI1824*0.07,U1824))))),"")</f>
        <v/>
      </c>
      <c r="AM1824" s="47" t="str">
        <f aca="false">IFERROR(IF(AC1824="NÃO","",IF(OR(AG1824="-",AG1824="Pneus"),AK1824-AL1824,"")),"")</f>
        <v/>
      </c>
      <c r="AN1824" s="48" t="str">
        <f aca="false">IF(AND(Y1824="REVENDA",AC1824="SIM",AG1824="BIT"),((AB1824/1+1)*AI1824)*0.4117,"")</f>
        <v/>
      </c>
      <c r="AO1824" s="48" t="str">
        <f aca="false">IF(AN1824="","",AN1824*17%)</f>
        <v/>
      </c>
      <c r="AP1824" s="49" t="str">
        <f aca="false">IF(AN1824="","",IF(T1824=0.12,(U1824*0.4117)*0.4117,IF(T1824=0,(AI1824*0.07)*0.4117,U1824*0.4117)))</f>
        <v/>
      </c>
      <c r="AQ1824" s="47" t="str">
        <f aca="false">IF(AN1824="","",AO1824-AP1824)</f>
        <v/>
      </c>
      <c r="AR1824" s="50" t="str">
        <f aca="false">IFERROR(IF(AND(AC1824="SIM",Y1824="REVENDA",LEFT(AG1824,5)="ANEXO")*OR(AE1824="ANEXO I",AF1824="ANEXO II"),VLOOKUP(H1824,Dados!G:I,2,0),""),"INSERIR MVA")</f>
        <v/>
      </c>
      <c r="AS1824" s="48" t="str">
        <f aca="false">IF(LEFT(AG1824,5)="ANEXO",VLOOKUP(AG1824,Dados!$X$111:$Z$112,2,0)*(AI1824-Q1824),"")</f>
        <v/>
      </c>
      <c r="AT1824" s="48" t="str">
        <f aca="false">IFERROR(IF(AR1824="","",(AI1824*AR1824)+AI1824),"INSERIR MVA")</f>
        <v/>
      </c>
      <c r="AU1824" s="48" t="str">
        <f aca="false">IF(AT1824="","",IF(AY1824=0.04,U1824,AS1824*AY1824))</f>
        <v/>
      </c>
      <c r="AV1824" s="47" t="str">
        <f aca="false">IFERROR(IF(AU1824="","",(VLOOKUP(AG1824,Dados!$X$111:$Z$112,3,0)*AT1824*0.17)),"INSERIR MVA")</f>
        <v/>
      </c>
      <c r="AW1824" s="47" t="str">
        <f aca="false">IFERROR(IF(AR1824="","",AV1824-AU1824),"")</f>
        <v/>
      </c>
      <c r="AX1824" s="51" t="str">
        <f aca="false">IFERROR(IF(AC1824="NÃO","",IF(AM1824&lt;&gt;"",AM1824-W1824,IF(AQ1824&lt;&gt;"",AQ1824-W1824,IF(AW1824&lt;&gt;"",AW1824-W1824,"")))),"")</f>
        <v/>
      </c>
      <c r="AY1824" s="46" t="str">
        <f aca="false">IFERROR(IF(ISNA(VLOOKUP(R1824,Dados!$X$2:$Y$5,2,0)),VLOOKUP(D1824,Dados!$X$7:$Y$33,2,0),VLOOKUP(R1824,Dados!$X$2:$Y$5,2,0)),"")</f>
        <v/>
      </c>
      <c r="AZ1824" s="52" t="str">
        <f aca="false">IF(C1824="","",IF(AND(Y1824="CONSUMO",AC1824="NÃO")*OR(AG1824="-",AG1824="BIT"),IF(E1824&lt;&gt;"",(AI1824-(P1824+L1824-N1824+Q1824)*AY1824)/0.83),""))</f>
        <v/>
      </c>
      <c r="BA1824" s="51" t="str">
        <f aca="false">IF(AZ1824="","",AZ1824*0.17-((P1824+L1824-N1824+Q1824)*AY1824))</f>
        <v/>
      </c>
      <c r="BB1824" s="51" t="str">
        <f aca="false">IF(AND(Y1824="CONSUMO",AG1824="ANEXO I",AY1824&gt;4%),(AI1824-(P1824+L1824-N1824+Q1824)*0.0514)/0.83*(0.5177)*(0.17)-AI1824*0.0514,IF(AND(Y1824="CONSUMO",AG1824="ANEXO II",AY1824&gt;4%),(AI1824-(P1824+L1824-N1824+Q1824)*0.041)/0.83*(0.3295)*(0.17)-AI1824*0.041,IF(AND(Y1824="CONSUMO",AG1824="ANEXO I",AY1824=4%),(AI1824-(P1824+L1824-N1824+Q1824)*0.04)/0.83*(0.5177)*(0.17)-AI1824*0.04,IF(AND(Y1824="CONSUMO",AG1824="ANEXO II",AY1824=4%),(AI1824-(P1824+L1824-N1824+Q1824)*0.04)/0.83*(0.3295)*(0.17)-AI1824*0.04,""))))</f>
        <v/>
      </c>
      <c r="BC1824" s="51" t="str">
        <f aca="false">IF(C1824="","",IF(AND(Y1824="CONSUMO",AC1824="SIM")*OR(AG1824="-",AG1824="BIT"),IF(E1824&lt;&gt;"",(AI1824-(P1824+L1824-N1824+Q1824)*AY1824)/0.83),""))</f>
        <v/>
      </c>
      <c r="BD1824" s="51" t="str">
        <f aca="false">IF(BC1824="","",BC1824*0.17)</f>
        <v/>
      </c>
      <c r="BE1824" s="51" t="str">
        <f aca="false">IF(I1824=6908,0,IF(BC1824="","",BD1824-((P1824+L1824-N1824+Q1824)*AY1824)))</f>
        <v/>
      </c>
      <c r="BF1824" s="53" t="str">
        <f aca="false">IF(B1824="","",IF(OR(B1824="",E1824="Regime Normal"),0,(AI1824-Q1824)*VLOOKUP(R1824,Dados!$X$98:$Y$108,2,0)))</f>
        <v/>
      </c>
      <c r="BG1824" s="54" t="str">
        <f aca="false">IFERROR(VLOOKUP(I1824,Dados!$AC$27:$AD$43,2,0),IF(B1824="","",IF(D1824&lt;&gt;"MT",IF(AND(AC1824="SIM",Y1824="Revenda"),"2403",IF(AND(AC1824="SIM",Y1824="Consumo"),"2407",IF(AND(AC1824="NÃO",Y1824="Revenda"),"2102",IF(AND(AC1824="NÃO",Y1824="Consumo"),"2556",)))),REPLACE(I1824,1,1,1))))</f>
        <v/>
      </c>
    </row>
    <row r="1825" customFormat="false" ht="12.8" hidden="false" customHeight="true" outlineLevel="0" collapsed="false">
      <c r="Y1825" s="45"/>
      <c r="Z1825" s="46" t="str">
        <f aca="false">IF(B1825="","",(IFERROR(VLOOKUP(H1825,Dados!A$3:B$15000,2,0),"Não Encontrado")))</f>
        <v/>
      </c>
      <c r="AA1825" s="46" t="str">
        <f aca="false">IF(B1825="","",(IFERROR(VLOOKUP(G1825,Dados!C$3:E$15000,3,0),"Não Encontrado")))</f>
        <v/>
      </c>
      <c r="AB1825" s="46" t="str">
        <f aca="false">IFERROR(IF(Z1825&lt;&gt;"Não Encontrado",Z1825,IF(AA1825&lt;&gt;"Não Encontrado",AA1825,"")),"")</f>
        <v/>
      </c>
      <c r="AC1825" s="45" t="str">
        <f aca="false">IF(B1825="","",IF(AB1825="","NÃO","SIM"))</f>
        <v/>
      </c>
      <c r="AD1825" s="45" t="str">
        <f aca="false">IFERROR(VLOOKUP(G1825,Dados!$P$3:$R$500,3,0),"")</f>
        <v/>
      </c>
      <c r="AE1825" s="45" t="str">
        <f aca="false">IFERROR(VLOOKUP(G1825,Dados!$K$3:$L$500,2,0),"")</f>
        <v/>
      </c>
      <c r="AF1825" s="45" t="str">
        <f aca="false">IFERROR(VLOOKUP(G1825,Dados!$M$3:$N$500,2,0),"")</f>
        <v/>
      </c>
      <c r="AG1825" s="45" t="str">
        <f aca="false">IF(F1825="","",IF(AND(AD1825="",AE1825="",AF1825=""),"-",IF(AND(AD1825="BIT",AE1825="",AF1825=""),"BIT",IF(AND(AE1825="ANEXO I",AD1825="",AF1825=""),"ANEXO I",IF(AND(AF1825="ANEXO II",AD1825="",AE1825=""),"ANEXO II","Escolher")))))</f>
        <v/>
      </c>
      <c r="AH1825" s="45" t="str">
        <f aca="false">IF(AG1825&lt;&gt;"Pneus","",IFERROR(VLOOKUP(R1825,Dados!$X$2:$Z$5,3,0)*(AI1825-Q1825),VLOOKUP(D1825,Dados!$X$7:$Z$33,3,0)*(AI1825-Q1825)))</f>
        <v/>
      </c>
      <c r="AI1825" s="47" t="str">
        <f aca="false">IF(B1825="","",P1825+Q1825+O1825+M1825+L1825-N1825)</f>
        <v/>
      </c>
      <c r="AJ1825" s="48" t="str">
        <f aca="false">IFERROR(IF(AND(AC1825="SIM",AG1825="-",Y1825="REVENDA"),(AB1825/1+1)*AI1825,IF(AND(AC1825="SIM",AG1825="Pneus",Y1825="REVENDA"),(AB1825/1+1)*(AI1825-AH1825),"")),"")</f>
        <v/>
      </c>
      <c r="AK1825" s="48" t="str">
        <f aca="false">IF(AJ1825="","",AJ1825*17%)</f>
        <v/>
      </c>
      <c r="AL1825" s="48" t="str">
        <f aca="false">IFERROR(IF(AC1825="NÃO","",IF(AK1825="","",IF(E1825="Simples Nacional",BF1825,IF(T1825=0.12,U1825*0.5833337002,IF(T1825=0,AI1825*0.07,U1825))))),"")</f>
        <v/>
      </c>
      <c r="AM1825" s="47" t="str">
        <f aca="false">IFERROR(IF(AC1825="NÃO","",IF(OR(AG1825="-",AG1825="Pneus"),AK1825-AL1825,"")),"")</f>
        <v/>
      </c>
      <c r="AN1825" s="48" t="str">
        <f aca="false">IF(AND(Y1825="REVENDA",AC1825="SIM",AG1825="BIT"),((AB1825/1+1)*AI1825)*0.4117,"")</f>
        <v/>
      </c>
      <c r="AO1825" s="48" t="str">
        <f aca="false">IF(AN1825="","",AN1825*17%)</f>
        <v/>
      </c>
      <c r="AP1825" s="49" t="str">
        <f aca="false">IF(AN1825="","",IF(T1825=0.12,(U1825*0.4117)*0.4117,IF(T1825=0,(AI1825*0.07)*0.4117,U1825*0.4117)))</f>
        <v/>
      </c>
      <c r="AQ1825" s="47" t="str">
        <f aca="false">IF(AN1825="","",AO1825-AP1825)</f>
        <v/>
      </c>
      <c r="AR1825" s="50" t="str">
        <f aca="false">IFERROR(IF(AND(AC1825="SIM",Y1825="REVENDA",LEFT(AG1825,5)="ANEXO")*OR(AE1825="ANEXO I",AF1825="ANEXO II"),VLOOKUP(H1825,Dados!G:I,2,0),""),"INSERIR MVA")</f>
        <v/>
      </c>
      <c r="AS1825" s="48" t="str">
        <f aca="false">IF(LEFT(AG1825,5)="ANEXO",VLOOKUP(AG1825,Dados!$X$111:$Z$112,2,0)*(AI1825-Q1825),"")</f>
        <v/>
      </c>
      <c r="AT1825" s="48" t="str">
        <f aca="false">IFERROR(IF(AR1825="","",(AI1825*AR1825)+AI1825),"INSERIR MVA")</f>
        <v/>
      </c>
      <c r="AU1825" s="48" t="str">
        <f aca="false">IF(AT1825="","",IF(AY1825=0.04,U1825,AS1825*AY1825))</f>
        <v/>
      </c>
      <c r="AV1825" s="47" t="str">
        <f aca="false">IFERROR(IF(AU1825="","",(VLOOKUP(AG1825,Dados!$X$111:$Z$112,3,0)*AT1825*0.17)),"INSERIR MVA")</f>
        <v/>
      </c>
      <c r="AW1825" s="47" t="str">
        <f aca="false">IFERROR(IF(AR1825="","",AV1825-AU1825),"")</f>
        <v/>
      </c>
      <c r="AX1825" s="51" t="str">
        <f aca="false">IFERROR(IF(AC1825="NÃO","",IF(AM1825&lt;&gt;"",AM1825-W1825,IF(AQ1825&lt;&gt;"",AQ1825-W1825,IF(AW1825&lt;&gt;"",AW1825-W1825,"")))),"")</f>
        <v/>
      </c>
      <c r="AY1825" s="46" t="str">
        <f aca="false">IFERROR(IF(ISNA(VLOOKUP(R1825,Dados!$X$2:$Y$5,2,0)),VLOOKUP(D1825,Dados!$X$7:$Y$33,2,0),VLOOKUP(R1825,Dados!$X$2:$Y$5,2,0)),"")</f>
        <v/>
      </c>
      <c r="AZ1825" s="52" t="str">
        <f aca="false">IF(C1825="","",IF(AND(Y1825="CONSUMO",AC1825="NÃO")*OR(AG1825="-",AG1825="BIT"),IF(E1825&lt;&gt;"",(AI1825-(P1825+L1825-N1825+Q1825)*AY1825)/0.83),""))</f>
        <v/>
      </c>
      <c r="BA1825" s="51" t="str">
        <f aca="false">IF(AZ1825="","",AZ1825*0.17-((P1825+L1825-N1825+Q1825)*AY1825))</f>
        <v/>
      </c>
      <c r="BB1825" s="51" t="str">
        <f aca="false">IF(AND(Y1825="CONSUMO",AG1825="ANEXO I",AY1825&gt;4%),(AI1825-(P1825+L1825-N1825+Q1825)*0.0514)/0.83*(0.5177)*(0.17)-AI1825*0.0514,IF(AND(Y1825="CONSUMO",AG1825="ANEXO II",AY1825&gt;4%),(AI1825-(P1825+L1825-N1825+Q1825)*0.041)/0.83*(0.3295)*(0.17)-AI1825*0.041,IF(AND(Y1825="CONSUMO",AG1825="ANEXO I",AY1825=4%),(AI1825-(P1825+L1825-N1825+Q1825)*0.04)/0.83*(0.5177)*(0.17)-AI1825*0.04,IF(AND(Y1825="CONSUMO",AG1825="ANEXO II",AY1825=4%),(AI1825-(P1825+L1825-N1825+Q1825)*0.04)/0.83*(0.3295)*(0.17)-AI1825*0.04,""))))</f>
        <v/>
      </c>
      <c r="BC1825" s="51" t="str">
        <f aca="false">IF(C1825="","",IF(AND(Y1825="CONSUMO",AC1825="SIM")*OR(AG1825="-",AG1825="BIT"),IF(E1825&lt;&gt;"",(AI1825-(P1825+L1825-N1825+Q1825)*AY1825)/0.83),""))</f>
        <v/>
      </c>
      <c r="BD1825" s="51" t="str">
        <f aca="false">IF(BC1825="","",BC1825*0.17)</f>
        <v/>
      </c>
      <c r="BE1825" s="51" t="str">
        <f aca="false">IF(I1825=6908,0,IF(BC1825="","",BD1825-((P1825+L1825-N1825+Q1825)*AY1825)))</f>
        <v/>
      </c>
      <c r="BF1825" s="53" t="str">
        <f aca="false">IF(B1825="","",IF(OR(B1825="",E1825="Regime Normal"),0,(AI1825-Q1825)*VLOOKUP(R1825,Dados!$X$98:$Y$108,2,0)))</f>
        <v/>
      </c>
      <c r="BG1825" s="54" t="str">
        <f aca="false">IFERROR(VLOOKUP(I1825,Dados!$AC$27:$AD$43,2,0),IF(B1825="","",IF(D1825&lt;&gt;"MT",IF(AND(AC1825="SIM",Y1825="Revenda"),"2403",IF(AND(AC1825="SIM",Y1825="Consumo"),"2407",IF(AND(AC1825="NÃO",Y1825="Revenda"),"2102",IF(AND(AC1825="NÃO",Y1825="Consumo"),"2556",)))),REPLACE(I1825,1,1,1))))</f>
        <v/>
      </c>
    </row>
    <row r="1826" customFormat="false" ht="12.8" hidden="false" customHeight="true" outlineLevel="0" collapsed="false">
      <c r="Y1826" s="45"/>
      <c r="Z1826" s="46" t="str">
        <f aca="false">IF(B1826="","",(IFERROR(VLOOKUP(H1826,Dados!A$3:B$15000,2,0),"Não Encontrado")))</f>
        <v/>
      </c>
      <c r="AA1826" s="46" t="str">
        <f aca="false">IF(B1826="","",(IFERROR(VLOOKUP(G1826,Dados!C$3:E$15000,3,0),"Não Encontrado")))</f>
        <v/>
      </c>
      <c r="AB1826" s="46" t="str">
        <f aca="false">IFERROR(IF(Z1826&lt;&gt;"Não Encontrado",Z1826,IF(AA1826&lt;&gt;"Não Encontrado",AA1826,"")),"")</f>
        <v/>
      </c>
      <c r="AC1826" s="45" t="str">
        <f aca="false">IF(B1826="","",IF(AB1826="","NÃO","SIM"))</f>
        <v/>
      </c>
      <c r="AD1826" s="45" t="str">
        <f aca="false">IFERROR(VLOOKUP(G1826,Dados!$P$3:$R$500,3,0),"")</f>
        <v/>
      </c>
      <c r="AE1826" s="45" t="str">
        <f aca="false">IFERROR(VLOOKUP(G1826,Dados!$K$3:$L$500,2,0),"")</f>
        <v/>
      </c>
      <c r="AF1826" s="45" t="str">
        <f aca="false">IFERROR(VLOOKUP(G1826,Dados!$M$3:$N$500,2,0),"")</f>
        <v/>
      </c>
      <c r="AG1826" s="45" t="str">
        <f aca="false">IF(F1826="","",IF(AND(AD1826="",AE1826="",AF1826=""),"-",IF(AND(AD1826="BIT",AE1826="",AF1826=""),"BIT",IF(AND(AE1826="ANEXO I",AD1826="",AF1826=""),"ANEXO I",IF(AND(AF1826="ANEXO II",AD1826="",AE1826=""),"ANEXO II","Escolher")))))</f>
        <v/>
      </c>
      <c r="AH1826" s="45" t="str">
        <f aca="false">IF(AG1826&lt;&gt;"Pneus","",IFERROR(VLOOKUP(R1826,Dados!$X$2:$Z$5,3,0)*(AI1826-Q1826),VLOOKUP(D1826,Dados!$X$7:$Z$33,3,0)*(AI1826-Q1826)))</f>
        <v/>
      </c>
      <c r="AI1826" s="47" t="str">
        <f aca="false">IF(B1826="","",P1826+Q1826+O1826+M1826+L1826-N1826)</f>
        <v/>
      </c>
      <c r="AJ1826" s="48" t="str">
        <f aca="false">IFERROR(IF(AND(AC1826="SIM",AG1826="-",Y1826="REVENDA"),(AB1826/1+1)*AI1826,IF(AND(AC1826="SIM",AG1826="Pneus",Y1826="REVENDA"),(AB1826/1+1)*(AI1826-AH1826),"")),"")</f>
        <v/>
      </c>
      <c r="AK1826" s="48" t="str">
        <f aca="false">IF(AJ1826="","",AJ1826*17%)</f>
        <v/>
      </c>
      <c r="AL1826" s="48" t="str">
        <f aca="false">IFERROR(IF(AC1826="NÃO","",IF(AK1826="","",IF(E1826="Simples Nacional",BF1826,IF(T1826=0.12,U1826*0.5833337002,IF(T1826=0,AI1826*0.07,U1826))))),"")</f>
        <v/>
      </c>
      <c r="AM1826" s="47" t="str">
        <f aca="false">IFERROR(IF(AC1826="NÃO","",IF(OR(AG1826="-",AG1826="Pneus"),AK1826-AL1826,"")),"")</f>
        <v/>
      </c>
      <c r="AN1826" s="48" t="str">
        <f aca="false">IF(AND(Y1826="REVENDA",AC1826="SIM",AG1826="BIT"),((AB1826/1+1)*AI1826)*0.4117,"")</f>
        <v/>
      </c>
      <c r="AO1826" s="48" t="str">
        <f aca="false">IF(AN1826="","",AN1826*17%)</f>
        <v/>
      </c>
      <c r="AP1826" s="49" t="str">
        <f aca="false">IF(AN1826="","",IF(T1826=0.12,(U1826*0.4117)*0.4117,IF(T1826=0,(AI1826*0.07)*0.4117,U1826*0.4117)))</f>
        <v/>
      </c>
      <c r="AQ1826" s="47" t="str">
        <f aca="false">IF(AN1826="","",AO1826-AP1826)</f>
        <v/>
      </c>
      <c r="AR1826" s="50" t="str">
        <f aca="false">IFERROR(IF(AND(AC1826="SIM",Y1826="REVENDA",LEFT(AG1826,5)="ANEXO")*OR(AE1826="ANEXO I",AF1826="ANEXO II"),VLOOKUP(H1826,Dados!G:I,2,0),""),"INSERIR MVA")</f>
        <v/>
      </c>
      <c r="AS1826" s="48" t="str">
        <f aca="false">IF(LEFT(AG1826,5)="ANEXO",VLOOKUP(AG1826,Dados!$X$111:$Z$112,2,0)*(AI1826-Q1826),"")</f>
        <v/>
      </c>
      <c r="AT1826" s="48" t="str">
        <f aca="false">IFERROR(IF(AR1826="","",(AI1826*AR1826)+AI1826),"INSERIR MVA")</f>
        <v/>
      </c>
      <c r="AU1826" s="48" t="str">
        <f aca="false">IF(AT1826="","",IF(AY1826=0.04,U1826,AS1826*AY1826))</f>
        <v/>
      </c>
      <c r="AV1826" s="47" t="str">
        <f aca="false">IFERROR(IF(AU1826="","",(VLOOKUP(AG1826,Dados!$X$111:$Z$112,3,0)*AT1826*0.17)),"INSERIR MVA")</f>
        <v/>
      </c>
      <c r="AW1826" s="47" t="str">
        <f aca="false">IFERROR(IF(AR1826="","",AV1826-AU1826),"")</f>
        <v/>
      </c>
      <c r="AX1826" s="51" t="str">
        <f aca="false">IFERROR(IF(AC1826="NÃO","",IF(AM1826&lt;&gt;"",AM1826-W1826,IF(AQ1826&lt;&gt;"",AQ1826-W1826,IF(AW1826&lt;&gt;"",AW1826-W1826,"")))),"")</f>
        <v/>
      </c>
      <c r="AY1826" s="46" t="str">
        <f aca="false">IFERROR(IF(ISNA(VLOOKUP(R1826,Dados!$X$2:$Y$5,2,0)),VLOOKUP(D1826,Dados!$X$7:$Y$33,2,0),VLOOKUP(R1826,Dados!$X$2:$Y$5,2,0)),"")</f>
        <v/>
      </c>
      <c r="AZ1826" s="52" t="str">
        <f aca="false">IF(C1826="","",IF(AND(Y1826="CONSUMO",AC1826="NÃO")*OR(AG1826="-",AG1826="BIT"),IF(E1826&lt;&gt;"",(AI1826-(P1826+L1826-N1826+Q1826)*AY1826)/0.83),""))</f>
        <v/>
      </c>
      <c r="BA1826" s="51" t="str">
        <f aca="false">IF(AZ1826="","",AZ1826*0.17-((P1826+L1826-N1826+Q1826)*AY1826))</f>
        <v/>
      </c>
      <c r="BB1826" s="51" t="str">
        <f aca="false">IF(AND(Y1826="CONSUMO",AG1826="ANEXO I",AY1826&gt;4%),(AI1826-(P1826+L1826-N1826+Q1826)*0.0514)/0.83*(0.5177)*(0.17)-AI1826*0.0514,IF(AND(Y1826="CONSUMO",AG1826="ANEXO II",AY1826&gt;4%),(AI1826-(P1826+L1826-N1826+Q1826)*0.041)/0.83*(0.3295)*(0.17)-AI1826*0.041,IF(AND(Y1826="CONSUMO",AG1826="ANEXO I",AY1826=4%),(AI1826-(P1826+L1826-N1826+Q1826)*0.04)/0.83*(0.5177)*(0.17)-AI1826*0.04,IF(AND(Y1826="CONSUMO",AG1826="ANEXO II",AY1826=4%),(AI1826-(P1826+L1826-N1826+Q1826)*0.04)/0.83*(0.3295)*(0.17)-AI1826*0.04,""))))</f>
        <v/>
      </c>
      <c r="BC1826" s="51" t="str">
        <f aca="false">IF(C1826="","",IF(AND(Y1826="CONSUMO",AC1826="SIM")*OR(AG1826="-",AG1826="BIT"),IF(E1826&lt;&gt;"",(AI1826-(P1826+L1826-N1826+Q1826)*AY1826)/0.83),""))</f>
        <v/>
      </c>
      <c r="BD1826" s="51" t="str">
        <f aca="false">IF(BC1826="","",BC1826*0.17)</f>
        <v/>
      </c>
      <c r="BE1826" s="51" t="str">
        <f aca="false">IF(I1826=6908,0,IF(BC1826="","",BD1826-((P1826+L1826-N1826+Q1826)*AY1826)))</f>
        <v/>
      </c>
      <c r="BF1826" s="53" t="str">
        <f aca="false">IF(B1826="","",IF(OR(B1826="",E1826="Regime Normal"),0,(AI1826-Q1826)*VLOOKUP(R1826,Dados!$X$98:$Y$108,2,0)))</f>
        <v/>
      </c>
      <c r="BG1826" s="54" t="str">
        <f aca="false">IFERROR(VLOOKUP(I1826,Dados!$AC$27:$AD$43,2,0),IF(B1826="","",IF(D1826&lt;&gt;"MT",IF(AND(AC1826="SIM",Y1826="Revenda"),"2403",IF(AND(AC1826="SIM",Y1826="Consumo"),"2407",IF(AND(AC1826="NÃO",Y1826="Revenda"),"2102",IF(AND(AC1826="NÃO",Y1826="Consumo"),"2556",)))),REPLACE(I1826,1,1,1))))</f>
        <v/>
      </c>
    </row>
    <row r="1827" customFormat="false" ht="12.8" hidden="false" customHeight="true" outlineLevel="0" collapsed="false">
      <c r="Y1827" s="45"/>
      <c r="Z1827" s="46" t="str">
        <f aca="false">IF(B1827="","",(IFERROR(VLOOKUP(H1827,Dados!A$3:B$15000,2,0),"Não Encontrado")))</f>
        <v/>
      </c>
      <c r="AA1827" s="46" t="str">
        <f aca="false">IF(B1827="","",(IFERROR(VLOOKUP(G1827,Dados!C$3:E$15000,3,0),"Não Encontrado")))</f>
        <v/>
      </c>
      <c r="AB1827" s="46" t="str">
        <f aca="false">IFERROR(IF(Z1827&lt;&gt;"Não Encontrado",Z1827,IF(AA1827&lt;&gt;"Não Encontrado",AA1827,"")),"")</f>
        <v/>
      </c>
      <c r="AC1827" s="45" t="str">
        <f aca="false">IF(B1827="","",IF(AB1827="","NÃO","SIM"))</f>
        <v/>
      </c>
      <c r="AD1827" s="45" t="str">
        <f aca="false">IFERROR(VLOOKUP(G1827,Dados!$P$3:$R$500,3,0),"")</f>
        <v/>
      </c>
      <c r="AE1827" s="45" t="str">
        <f aca="false">IFERROR(VLOOKUP(G1827,Dados!$K$3:$L$500,2,0),"")</f>
        <v/>
      </c>
      <c r="AF1827" s="45" t="str">
        <f aca="false">IFERROR(VLOOKUP(G1827,Dados!$M$3:$N$500,2,0),"")</f>
        <v/>
      </c>
      <c r="AG1827" s="45" t="str">
        <f aca="false">IF(F1827="","",IF(AND(AD1827="",AE1827="",AF1827=""),"-",IF(AND(AD1827="BIT",AE1827="",AF1827=""),"BIT",IF(AND(AE1827="ANEXO I",AD1827="",AF1827=""),"ANEXO I",IF(AND(AF1827="ANEXO II",AD1827="",AE1827=""),"ANEXO II","Escolher")))))</f>
        <v/>
      </c>
      <c r="AH1827" s="45" t="str">
        <f aca="false">IF(AG1827&lt;&gt;"Pneus","",IFERROR(VLOOKUP(R1827,Dados!$X$2:$Z$5,3,0)*(AI1827-Q1827),VLOOKUP(D1827,Dados!$X$7:$Z$33,3,0)*(AI1827-Q1827)))</f>
        <v/>
      </c>
      <c r="AI1827" s="47" t="str">
        <f aca="false">IF(B1827="","",P1827+Q1827+O1827+M1827+L1827-N1827)</f>
        <v/>
      </c>
      <c r="AJ1827" s="48" t="str">
        <f aca="false">IFERROR(IF(AND(AC1827="SIM",AG1827="-",Y1827="REVENDA"),(AB1827/1+1)*AI1827,IF(AND(AC1827="SIM",AG1827="Pneus",Y1827="REVENDA"),(AB1827/1+1)*(AI1827-AH1827),"")),"")</f>
        <v/>
      </c>
      <c r="AK1827" s="48" t="str">
        <f aca="false">IF(AJ1827="","",AJ1827*17%)</f>
        <v/>
      </c>
      <c r="AL1827" s="48" t="str">
        <f aca="false">IFERROR(IF(AC1827="NÃO","",IF(AK1827="","",IF(E1827="Simples Nacional",BF1827,IF(T1827=0.12,U1827*0.5833337002,IF(T1827=0,AI1827*0.07,U1827))))),"")</f>
        <v/>
      </c>
      <c r="AM1827" s="47" t="str">
        <f aca="false">IFERROR(IF(AC1827="NÃO","",IF(OR(AG1827="-",AG1827="Pneus"),AK1827-AL1827,"")),"")</f>
        <v/>
      </c>
      <c r="AN1827" s="48" t="str">
        <f aca="false">IF(AND(Y1827="REVENDA",AC1827="SIM",AG1827="BIT"),((AB1827/1+1)*AI1827)*0.4117,"")</f>
        <v/>
      </c>
      <c r="AO1827" s="48" t="str">
        <f aca="false">IF(AN1827="","",AN1827*17%)</f>
        <v/>
      </c>
      <c r="AP1827" s="49" t="str">
        <f aca="false">IF(AN1827="","",IF(T1827=0.12,(U1827*0.4117)*0.4117,IF(T1827=0,(AI1827*0.07)*0.4117,U1827*0.4117)))</f>
        <v/>
      </c>
      <c r="AQ1827" s="47" t="str">
        <f aca="false">IF(AN1827="","",AO1827-AP1827)</f>
        <v/>
      </c>
      <c r="AR1827" s="50" t="str">
        <f aca="false">IFERROR(IF(AND(AC1827="SIM",Y1827="REVENDA",LEFT(AG1827,5)="ANEXO")*OR(AE1827="ANEXO I",AF1827="ANEXO II"),VLOOKUP(H1827,Dados!G:I,2,0),""),"INSERIR MVA")</f>
        <v/>
      </c>
      <c r="AS1827" s="48" t="str">
        <f aca="false">IF(LEFT(AG1827,5)="ANEXO",VLOOKUP(AG1827,Dados!$X$111:$Z$112,2,0)*(AI1827-Q1827),"")</f>
        <v/>
      </c>
      <c r="AT1827" s="48" t="str">
        <f aca="false">IFERROR(IF(AR1827="","",(AI1827*AR1827)+AI1827),"INSERIR MVA")</f>
        <v/>
      </c>
      <c r="AU1827" s="48" t="str">
        <f aca="false">IF(AT1827="","",IF(AY1827=0.04,U1827,AS1827*AY1827))</f>
        <v/>
      </c>
      <c r="AV1827" s="47" t="str">
        <f aca="false">IFERROR(IF(AU1827="","",(VLOOKUP(AG1827,Dados!$X$111:$Z$112,3,0)*AT1827*0.17)),"INSERIR MVA")</f>
        <v/>
      </c>
      <c r="AW1827" s="47" t="str">
        <f aca="false">IFERROR(IF(AR1827="","",AV1827-AU1827),"")</f>
        <v/>
      </c>
      <c r="AX1827" s="51" t="str">
        <f aca="false">IFERROR(IF(AC1827="NÃO","",IF(AM1827&lt;&gt;"",AM1827-W1827,IF(AQ1827&lt;&gt;"",AQ1827-W1827,IF(AW1827&lt;&gt;"",AW1827-W1827,"")))),"")</f>
        <v/>
      </c>
      <c r="AY1827" s="46" t="str">
        <f aca="false">IFERROR(IF(ISNA(VLOOKUP(R1827,Dados!$X$2:$Y$5,2,0)),VLOOKUP(D1827,Dados!$X$7:$Y$33,2,0),VLOOKUP(R1827,Dados!$X$2:$Y$5,2,0)),"")</f>
        <v/>
      </c>
      <c r="AZ1827" s="52" t="str">
        <f aca="false">IF(C1827="","",IF(AND(Y1827="CONSUMO",AC1827="NÃO")*OR(AG1827="-",AG1827="BIT"),IF(E1827&lt;&gt;"",(AI1827-(P1827+L1827-N1827+Q1827)*AY1827)/0.83),""))</f>
        <v/>
      </c>
      <c r="BA1827" s="51" t="str">
        <f aca="false">IF(AZ1827="","",AZ1827*0.17-((P1827+L1827-N1827+Q1827)*AY1827))</f>
        <v/>
      </c>
      <c r="BB1827" s="51" t="str">
        <f aca="false">IF(AND(Y1827="CONSUMO",AG1827="ANEXO I",AY1827&gt;4%),(AI1827-(P1827+L1827-N1827+Q1827)*0.0514)/0.83*(0.5177)*(0.17)-AI1827*0.0514,IF(AND(Y1827="CONSUMO",AG1827="ANEXO II",AY1827&gt;4%),(AI1827-(P1827+L1827-N1827+Q1827)*0.041)/0.83*(0.3295)*(0.17)-AI1827*0.041,IF(AND(Y1827="CONSUMO",AG1827="ANEXO I",AY1827=4%),(AI1827-(P1827+L1827-N1827+Q1827)*0.04)/0.83*(0.5177)*(0.17)-AI1827*0.04,IF(AND(Y1827="CONSUMO",AG1827="ANEXO II",AY1827=4%),(AI1827-(P1827+L1827-N1827+Q1827)*0.04)/0.83*(0.3295)*(0.17)-AI1827*0.04,""))))</f>
        <v/>
      </c>
      <c r="BC1827" s="51" t="str">
        <f aca="false">IF(C1827="","",IF(AND(Y1827="CONSUMO",AC1827="SIM")*OR(AG1827="-",AG1827="BIT"),IF(E1827&lt;&gt;"",(AI1827-(P1827+L1827-N1827+Q1827)*AY1827)/0.83),""))</f>
        <v/>
      </c>
      <c r="BD1827" s="51" t="str">
        <f aca="false">IF(BC1827="","",BC1827*0.17)</f>
        <v/>
      </c>
      <c r="BE1827" s="51" t="str">
        <f aca="false">IF(I1827=6908,0,IF(BC1827="","",BD1827-((P1827+L1827-N1827+Q1827)*AY1827)))</f>
        <v/>
      </c>
      <c r="BF1827" s="53" t="str">
        <f aca="false">IF(B1827="","",IF(OR(B1827="",E1827="Regime Normal"),0,(AI1827-Q1827)*VLOOKUP(R1827,Dados!$X$98:$Y$108,2,0)))</f>
        <v/>
      </c>
      <c r="BG1827" s="54" t="str">
        <f aca="false">IFERROR(VLOOKUP(I1827,Dados!$AC$27:$AD$43,2,0),IF(B1827="","",IF(D1827&lt;&gt;"MT",IF(AND(AC1827="SIM",Y1827="Revenda"),"2403",IF(AND(AC1827="SIM",Y1827="Consumo"),"2407",IF(AND(AC1827="NÃO",Y1827="Revenda"),"2102",IF(AND(AC1827="NÃO",Y1827="Consumo"),"2556",)))),REPLACE(I1827,1,1,1))))</f>
        <v/>
      </c>
    </row>
    <row r="1828" customFormat="false" ht="12.8" hidden="false" customHeight="true" outlineLevel="0" collapsed="false">
      <c r="Y1828" s="45"/>
      <c r="Z1828" s="46" t="str">
        <f aca="false">IF(B1828="","",(IFERROR(VLOOKUP(H1828,Dados!A$3:B$15000,2,0),"Não Encontrado")))</f>
        <v/>
      </c>
      <c r="AA1828" s="46" t="str">
        <f aca="false">IF(B1828="","",(IFERROR(VLOOKUP(G1828,Dados!C$3:E$15000,3,0),"Não Encontrado")))</f>
        <v/>
      </c>
      <c r="AB1828" s="46" t="str">
        <f aca="false">IFERROR(IF(Z1828&lt;&gt;"Não Encontrado",Z1828,IF(AA1828&lt;&gt;"Não Encontrado",AA1828,"")),"")</f>
        <v/>
      </c>
      <c r="AC1828" s="45" t="str">
        <f aca="false">IF(B1828="","",IF(AB1828="","NÃO","SIM"))</f>
        <v/>
      </c>
      <c r="AD1828" s="45" t="str">
        <f aca="false">IFERROR(VLOOKUP(G1828,Dados!$P$3:$R$500,3,0),"")</f>
        <v/>
      </c>
      <c r="AE1828" s="45" t="str">
        <f aca="false">IFERROR(VLOOKUP(G1828,Dados!$K$3:$L$500,2,0),"")</f>
        <v/>
      </c>
      <c r="AF1828" s="45" t="str">
        <f aca="false">IFERROR(VLOOKUP(G1828,Dados!$M$3:$N$500,2,0),"")</f>
        <v/>
      </c>
      <c r="AG1828" s="45" t="str">
        <f aca="false">IF(F1828="","",IF(AND(AD1828="",AE1828="",AF1828=""),"-",IF(AND(AD1828="BIT",AE1828="",AF1828=""),"BIT",IF(AND(AE1828="ANEXO I",AD1828="",AF1828=""),"ANEXO I",IF(AND(AF1828="ANEXO II",AD1828="",AE1828=""),"ANEXO II","Escolher")))))</f>
        <v/>
      </c>
      <c r="AH1828" s="45" t="str">
        <f aca="false">IF(AG1828&lt;&gt;"Pneus","",IFERROR(VLOOKUP(R1828,Dados!$X$2:$Z$5,3,0)*(AI1828-Q1828),VLOOKUP(D1828,Dados!$X$7:$Z$33,3,0)*(AI1828-Q1828)))</f>
        <v/>
      </c>
      <c r="AI1828" s="47" t="str">
        <f aca="false">IF(B1828="","",P1828+Q1828+O1828+M1828+L1828-N1828)</f>
        <v/>
      </c>
      <c r="AJ1828" s="48" t="str">
        <f aca="false">IFERROR(IF(AND(AC1828="SIM",AG1828="-",Y1828="REVENDA"),(AB1828/1+1)*AI1828,IF(AND(AC1828="SIM",AG1828="Pneus",Y1828="REVENDA"),(AB1828/1+1)*(AI1828-AH1828),"")),"")</f>
        <v/>
      </c>
      <c r="AK1828" s="48" t="str">
        <f aca="false">IF(AJ1828="","",AJ1828*17%)</f>
        <v/>
      </c>
      <c r="AL1828" s="48" t="str">
        <f aca="false">IFERROR(IF(AC1828="NÃO","",IF(AK1828="","",IF(E1828="Simples Nacional",BF1828,IF(T1828=0.12,U1828*0.5833337002,IF(T1828=0,AI1828*0.07,U1828))))),"")</f>
        <v/>
      </c>
      <c r="AM1828" s="47" t="str">
        <f aca="false">IFERROR(IF(AC1828="NÃO","",IF(OR(AG1828="-",AG1828="Pneus"),AK1828-AL1828,"")),"")</f>
        <v/>
      </c>
      <c r="AN1828" s="48" t="str">
        <f aca="false">IF(AND(Y1828="REVENDA",AC1828="SIM",AG1828="BIT"),((AB1828/1+1)*AI1828)*0.4117,"")</f>
        <v/>
      </c>
      <c r="AO1828" s="48" t="str">
        <f aca="false">IF(AN1828="","",AN1828*17%)</f>
        <v/>
      </c>
      <c r="AP1828" s="49" t="str">
        <f aca="false">IF(AN1828="","",IF(T1828=0.12,(U1828*0.4117)*0.4117,IF(T1828=0,(AI1828*0.07)*0.4117,U1828*0.4117)))</f>
        <v/>
      </c>
      <c r="AQ1828" s="47" t="str">
        <f aca="false">IF(AN1828="","",AO1828-AP1828)</f>
        <v/>
      </c>
      <c r="AR1828" s="50" t="str">
        <f aca="false">IFERROR(IF(AND(AC1828="SIM",Y1828="REVENDA",LEFT(AG1828,5)="ANEXO")*OR(AE1828="ANEXO I",AF1828="ANEXO II"),VLOOKUP(H1828,Dados!G:I,2,0),""),"INSERIR MVA")</f>
        <v/>
      </c>
      <c r="AS1828" s="48" t="str">
        <f aca="false">IF(LEFT(AG1828,5)="ANEXO",VLOOKUP(AG1828,Dados!$X$111:$Z$112,2,0)*(AI1828-Q1828),"")</f>
        <v/>
      </c>
      <c r="AT1828" s="48" t="str">
        <f aca="false">IFERROR(IF(AR1828="","",(AI1828*AR1828)+AI1828),"INSERIR MVA")</f>
        <v/>
      </c>
      <c r="AU1828" s="48" t="str">
        <f aca="false">IF(AT1828="","",IF(AY1828=0.04,U1828,AS1828*AY1828))</f>
        <v/>
      </c>
      <c r="AV1828" s="47" t="str">
        <f aca="false">IFERROR(IF(AU1828="","",(VLOOKUP(AG1828,Dados!$X$111:$Z$112,3,0)*AT1828*0.17)),"INSERIR MVA")</f>
        <v/>
      </c>
      <c r="AW1828" s="47" t="str">
        <f aca="false">IFERROR(IF(AR1828="","",AV1828-AU1828),"")</f>
        <v/>
      </c>
      <c r="AX1828" s="51" t="str">
        <f aca="false">IFERROR(IF(AC1828="NÃO","",IF(AM1828&lt;&gt;"",AM1828-W1828,IF(AQ1828&lt;&gt;"",AQ1828-W1828,IF(AW1828&lt;&gt;"",AW1828-W1828,"")))),"")</f>
        <v/>
      </c>
      <c r="AY1828" s="46" t="str">
        <f aca="false">IFERROR(IF(ISNA(VLOOKUP(R1828,Dados!$X$2:$Y$5,2,0)),VLOOKUP(D1828,Dados!$X$7:$Y$33,2,0),VLOOKUP(R1828,Dados!$X$2:$Y$5,2,0)),"")</f>
        <v/>
      </c>
      <c r="AZ1828" s="52" t="str">
        <f aca="false">IF(C1828="","",IF(AND(Y1828="CONSUMO",AC1828="NÃO")*OR(AG1828="-",AG1828="BIT"),IF(E1828&lt;&gt;"",(AI1828-(P1828+L1828-N1828+Q1828)*AY1828)/0.83),""))</f>
        <v/>
      </c>
      <c r="BA1828" s="51" t="str">
        <f aca="false">IF(AZ1828="","",AZ1828*0.17-((P1828+L1828-N1828+Q1828)*AY1828))</f>
        <v/>
      </c>
      <c r="BB1828" s="51" t="str">
        <f aca="false">IF(AND(Y1828="CONSUMO",AG1828="ANEXO I",AY1828&gt;4%),(AI1828-(P1828+L1828-N1828+Q1828)*0.0514)/0.83*(0.5177)*(0.17)-AI1828*0.0514,IF(AND(Y1828="CONSUMO",AG1828="ANEXO II",AY1828&gt;4%),(AI1828-(P1828+L1828-N1828+Q1828)*0.041)/0.83*(0.3295)*(0.17)-AI1828*0.041,IF(AND(Y1828="CONSUMO",AG1828="ANEXO I",AY1828=4%),(AI1828-(P1828+L1828-N1828+Q1828)*0.04)/0.83*(0.5177)*(0.17)-AI1828*0.04,IF(AND(Y1828="CONSUMO",AG1828="ANEXO II",AY1828=4%),(AI1828-(P1828+L1828-N1828+Q1828)*0.04)/0.83*(0.3295)*(0.17)-AI1828*0.04,""))))</f>
        <v/>
      </c>
      <c r="BC1828" s="51" t="str">
        <f aca="false">IF(C1828="","",IF(AND(Y1828="CONSUMO",AC1828="SIM")*OR(AG1828="-",AG1828="BIT"),IF(E1828&lt;&gt;"",(AI1828-(P1828+L1828-N1828+Q1828)*AY1828)/0.83),""))</f>
        <v/>
      </c>
      <c r="BD1828" s="51" t="str">
        <f aca="false">IF(BC1828="","",BC1828*0.17)</f>
        <v/>
      </c>
      <c r="BE1828" s="51" t="str">
        <f aca="false">IF(I1828=6908,0,IF(BC1828="","",BD1828-((P1828+L1828-N1828+Q1828)*AY1828)))</f>
        <v/>
      </c>
      <c r="BF1828" s="53" t="str">
        <f aca="false">IF(B1828="","",IF(OR(B1828="",E1828="Regime Normal"),0,(AI1828-Q1828)*VLOOKUP(R1828,Dados!$X$98:$Y$108,2,0)))</f>
        <v/>
      </c>
      <c r="BG1828" s="54" t="str">
        <f aca="false">IFERROR(VLOOKUP(I1828,Dados!$AC$27:$AD$43,2,0),IF(B1828="","",IF(D1828&lt;&gt;"MT",IF(AND(AC1828="SIM",Y1828="Revenda"),"2403",IF(AND(AC1828="SIM",Y1828="Consumo"),"2407",IF(AND(AC1828="NÃO",Y1828="Revenda"),"2102",IF(AND(AC1828="NÃO",Y1828="Consumo"),"2556",)))),REPLACE(I1828,1,1,1))))</f>
        <v/>
      </c>
    </row>
    <row r="1829" customFormat="false" ht="12.8" hidden="false" customHeight="true" outlineLevel="0" collapsed="false">
      <c r="Y1829" s="45"/>
      <c r="Z1829" s="46" t="str">
        <f aca="false">IF(B1829="","",(IFERROR(VLOOKUP(H1829,Dados!A$3:B$15000,2,0),"Não Encontrado")))</f>
        <v/>
      </c>
      <c r="AA1829" s="46" t="str">
        <f aca="false">IF(B1829="","",(IFERROR(VLOOKUP(G1829,Dados!C$3:E$15000,3,0),"Não Encontrado")))</f>
        <v/>
      </c>
      <c r="AB1829" s="46" t="str">
        <f aca="false">IFERROR(IF(Z1829&lt;&gt;"Não Encontrado",Z1829,IF(AA1829&lt;&gt;"Não Encontrado",AA1829,"")),"")</f>
        <v/>
      </c>
      <c r="AC1829" s="45" t="str">
        <f aca="false">IF(B1829="","",IF(AB1829="","NÃO","SIM"))</f>
        <v/>
      </c>
      <c r="AD1829" s="45" t="str">
        <f aca="false">IFERROR(VLOOKUP(G1829,Dados!$P$3:$R$500,3,0),"")</f>
        <v/>
      </c>
      <c r="AE1829" s="45" t="str">
        <f aca="false">IFERROR(VLOOKUP(G1829,Dados!$K$3:$L$500,2,0),"")</f>
        <v/>
      </c>
      <c r="AF1829" s="45" t="str">
        <f aca="false">IFERROR(VLOOKUP(G1829,Dados!$M$3:$N$500,2,0),"")</f>
        <v/>
      </c>
      <c r="AG1829" s="45" t="str">
        <f aca="false">IF(F1829="","",IF(AND(AD1829="",AE1829="",AF1829=""),"-",IF(AND(AD1829="BIT",AE1829="",AF1829=""),"BIT",IF(AND(AE1829="ANEXO I",AD1829="",AF1829=""),"ANEXO I",IF(AND(AF1829="ANEXO II",AD1829="",AE1829=""),"ANEXO II","Escolher")))))</f>
        <v/>
      </c>
      <c r="AH1829" s="45" t="str">
        <f aca="false">IF(AG1829&lt;&gt;"Pneus","",IFERROR(VLOOKUP(R1829,Dados!$X$2:$Z$5,3,0)*(AI1829-Q1829),VLOOKUP(D1829,Dados!$X$7:$Z$33,3,0)*(AI1829-Q1829)))</f>
        <v/>
      </c>
      <c r="AI1829" s="47" t="str">
        <f aca="false">IF(B1829="","",P1829+Q1829+O1829+M1829+L1829-N1829)</f>
        <v/>
      </c>
      <c r="AJ1829" s="48" t="str">
        <f aca="false">IFERROR(IF(AND(AC1829="SIM",AG1829="-",Y1829="REVENDA"),(AB1829/1+1)*AI1829,IF(AND(AC1829="SIM",AG1829="Pneus",Y1829="REVENDA"),(AB1829/1+1)*(AI1829-AH1829),"")),"")</f>
        <v/>
      </c>
      <c r="AK1829" s="48" t="str">
        <f aca="false">IF(AJ1829="","",AJ1829*17%)</f>
        <v/>
      </c>
      <c r="AL1829" s="48" t="str">
        <f aca="false">IFERROR(IF(AC1829="NÃO","",IF(AK1829="","",IF(E1829="Simples Nacional",BF1829,IF(T1829=0.12,U1829*0.5833337002,IF(T1829=0,AI1829*0.07,U1829))))),"")</f>
        <v/>
      </c>
      <c r="AM1829" s="47" t="str">
        <f aca="false">IFERROR(IF(AC1829="NÃO","",IF(OR(AG1829="-",AG1829="Pneus"),AK1829-AL1829,"")),"")</f>
        <v/>
      </c>
      <c r="AN1829" s="48" t="str">
        <f aca="false">IF(AND(Y1829="REVENDA",AC1829="SIM",AG1829="BIT"),((AB1829/1+1)*AI1829)*0.4117,"")</f>
        <v/>
      </c>
      <c r="AO1829" s="48" t="str">
        <f aca="false">IF(AN1829="","",AN1829*17%)</f>
        <v/>
      </c>
      <c r="AP1829" s="49" t="str">
        <f aca="false">IF(AN1829="","",IF(T1829=0.12,(U1829*0.4117)*0.4117,IF(T1829=0,(AI1829*0.07)*0.4117,U1829*0.4117)))</f>
        <v/>
      </c>
      <c r="AQ1829" s="47" t="str">
        <f aca="false">IF(AN1829="","",AO1829-AP1829)</f>
        <v/>
      </c>
      <c r="AR1829" s="50" t="str">
        <f aca="false">IFERROR(IF(AND(AC1829="SIM",Y1829="REVENDA",LEFT(AG1829,5)="ANEXO")*OR(AE1829="ANEXO I",AF1829="ANEXO II"),VLOOKUP(H1829,Dados!G:I,2,0),""),"INSERIR MVA")</f>
        <v/>
      </c>
      <c r="AS1829" s="48" t="str">
        <f aca="false">IF(LEFT(AG1829,5)="ANEXO",VLOOKUP(AG1829,Dados!$X$111:$Z$112,2,0)*(AI1829-Q1829),"")</f>
        <v/>
      </c>
      <c r="AT1829" s="48" t="str">
        <f aca="false">IFERROR(IF(AR1829="","",(AI1829*AR1829)+AI1829),"INSERIR MVA")</f>
        <v/>
      </c>
      <c r="AU1829" s="48" t="str">
        <f aca="false">IF(AT1829="","",IF(AY1829=0.04,U1829,AS1829*AY1829))</f>
        <v/>
      </c>
      <c r="AV1829" s="47" t="str">
        <f aca="false">IFERROR(IF(AU1829="","",(VLOOKUP(AG1829,Dados!$X$111:$Z$112,3,0)*AT1829*0.17)),"INSERIR MVA")</f>
        <v/>
      </c>
      <c r="AW1829" s="47" t="str">
        <f aca="false">IFERROR(IF(AR1829="","",AV1829-AU1829),"")</f>
        <v/>
      </c>
      <c r="AX1829" s="51" t="str">
        <f aca="false">IFERROR(IF(AC1829="NÃO","",IF(AM1829&lt;&gt;"",AM1829-W1829,IF(AQ1829&lt;&gt;"",AQ1829-W1829,IF(AW1829&lt;&gt;"",AW1829-W1829,"")))),"")</f>
        <v/>
      </c>
      <c r="AY1829" s="46" t="str">
        <f aca="false">IFERROR(IF(ISNA(VLOOKUP(R1829,Dados!$X$2:$Y$5,2,0)),VLOOKUP(D1829,Dados!$X$7:$Y$33,2,0),VLOOKUP(R1829,Dados!$X$2:$Y$5,2,0)),"")</f>
        <v/>
      </c>
      <c r="AZ1829" s="52" t="str">
        <f aca="false">IF(C1829="","",IF(AND(Y1829="CONSUMO",AC1829="NÃO")*OR(AG1829="-",AG1829="BIT"),IF(E1829&lt;&gt;"",(AI1829-(P1829+L1829-N1829+Q1829)*AY1829)/0.83),""))</f>
        <v/>
      </c>
      <c r="BA1829" s="51" t="str">
        <f aca="false">IF(AZ1829="","",AZ1829*0.17-((P1829+L1829-N1829+Q1829)*AY1829))</f>
        <v/>
      </c>
      <c r="BB1829" s="51" t="str">
        <f aca="false">IF(AND(Y1829="CONSUMO",AG1829="ANEXO I",AY1829&gt;4%),(AI1829-(P1829+L1829-N1829+Q1829)*0.0514)/0.83*(0.5177)*(0.17)-AI1829*0.0514,IF(AND(Y1829="CONSUMO",AG1829="ANEXO II",AY1829&gt;4%),(AI1829-(P1829+L1829-N1829+Q1829)*0.041)/0.83*(0.3295)*(0.17)-AI1829*0.041,IF(AND(Y1829="CONSUMO",AG1829="ANEXO I",AY1829=4%),(AI1829-(P1829+L1829-N1829+Q1829)*0.04)/0.83*(0.5177)*(0.17)-AI1829*0.04,IF(AND(Y1829="CONSUMO",AG1829="ANEXO II",AY1829=4%),(AI1829-(P1829+L1829-N1829+Q1829)*0.04)/0.83*(0.3295)*(0.17)-AI1829*0.04,""))))</f>
        <v/>
      </c>
      <c r="BC1829" s="51" t="str">
        <f aca="false">IF(C1829="","",IF(AND(Y1829="CONSUMO",AC1829="SIM")*OR(AG1829="-",AG1829="BIT"),IF(E1829&lt;&gt;"",(AI1829-(P1829+L1829-N1829+Q1829)*AY1829)/0.83),""))</f>
        <v/>
      </c>
      <c r="BD1829" s="51" t="str">
        <f aca="false">IF(BC1829="","",BC1829*0.17)</f>
        <v/>
      </c>
      <c r="BE1829" s="51" t="str">
        <f aca="false">IF(I1829=6908,0,IF(BC1829="","",BD1829-((P1829+L1829-N1829+Q1829)*AY1829)))</f>
        <v/>
      </c>
      <c r="BF1829" s="53" t="str">
        <f aca="false">IF(B1829="","",IF(OR(B1829="",E1829="Regime Normal"),0,(AI1829-Q1829)*VLOOKUP(R1829,Dados!$X$98:$Y$108,2,0)))</f>
        <v/>
      </c>
      <c r="BG1829" s="54" t="str">
        <f aca="false">IFERROR(VLOOKUP(I1829,Dados!$AC$27:$AD$43,2,0),IF(B1829="","",IF(D1829&lt;&gt;"MT",IF(AND(AC1829="SIM",Y1829="Revenda"),"2403",IF(AND(AC1829="SIM",Y1829="Consumo"),"2407",IF(AND(AC1829="NÃO",Y1829="Revenda"),"2102",IF(AND(AC1829="NÃO",Y1829="Consumo"),"2556",)))),REPLACE(I1829,1,1,1))))</f>
        <v/>
      </c>
    </row>
    <row r="1830" customFormat="false" ht="12.8" hidden="false" customHeight="true" outlineLevel="0" collapsed="false">
      <c r="Y1830" s="45"/>
      <c r="Z1830" s="46" t="str">
        <f aca="false">IF(B1830="","",(IFERROR(VLOOKUP(H1830,Dados!A$3:B$15000,2,0),"Não Encontrado")))</f>
        <v/>
      </c>
      <c r="AA1830" s="46" t="str">
        <f aca="false">IF(B1830="","",(IFERROR(VLOOKUP(G1830,Dados!C$3:E$15000,3,0),"Não Encontrado")))</f>
        <v/>
      </c>
      <c r="AB1830" s="46" t="str">
        <f aca="false">IFERROR(IF(Z1830&lt;&gt;"Não Encontrado",Z1830,IF(AA1830&lt;&gt;"Não Encontrado",AA1830,"")),"")</f>
        <v/>
      </c>
      <c r="AC1830" s="45" t="str">
        <f aca="false">IF(B1830="","",IF(AB1830="","NÃO","SIM"))</f>
        <v/>
      </c>
      <c r="AD1830" s="45" t="str">
        <f aca="false">IFERROR(VLOOKUP(G1830,Dados!$P$3:$R$500,3,0),"")</f>
        <v/>
      </c>
      <c r="AE1830" s="45" t="str">
        <f aca="false">IFERROR(VLOOKUP(G1830,Dados!$K$3:$L$500,2,0),"")</f>
        <v/>
      </c>
      <c r="AF1830" s="45" t="str">
        <f aca="false">IFERROR(VLOOKUP(G1830,Dados!$M$3:$N$500,2,0),"")</f>
        <v/>
      </c>
      <c r="AG1830" s="45" t="str">
        <f aca="false">IF(F1830="","",IF(AND(AD1830="",AE1830="",AF1830=""),"-",IF(AND(AD1830="BIT",AE1830="",AF1830=""),"BIT",IF(AND(AE1830="ANEXO I",AD1830="",AF1830=""),"ANEXO I",IF(AND(AF1830="ANEXO II",AD1830="",AE1830=""),"ANEXO II","Escolher")))))</f>
        <v/>
      </c>
      <c r="AH1830" s="45" t="str">
        <f aca="false">IF(AG1830&lt;&gt;"Pneus","",IFERROR(VLOOKUP(R1830,Dados!$X$2:$Z$5,3,0)*(AI1830-Q1830),VLOOKUP(D1830,Dados!$X$7:$Z$33,3,0)*(AI1830-Q1830)))</f>
        <v/>
      </c>
      <c r="AI1830" s="47" t="str">
        <f aca="false">IF(B1830="","",P1830+Q1830+O1830+M1830+L1830-N1830)</f>
        <v/>
      </c>
      <c r="AJ1830" s="48" t="str">
        <f aca="false">IFERROR(IF(AND(AC1830="SIM",AG1830="-",Y1830="REVENDA"),(AB1830/1+1)*AI1830,IF(AND(AC1830="SIM",AG1830="Pneus",Y1830="REVENDA"),(AB1830/1+1)*(AI1830-AH1830),"")),"")</f>
        <v/>
      </c>
      <c r="AK1830" s="48" t="str">
        <f aca="false">IF(AJ1830="","",AJ1830*17%)</f>
        <v/>
      </c>
      <c r="AL1830" s="48" t="str">
        <f aca="false">IFERROR(IF(AC1830="NÃO","",IF(AK1830="","",IF(E1830="Simples Nacional",BF1830,IF(T1830=0.12,U1830*0.5833337002,IF(T1830=0,AI1830*0.07,U1830))))),"")</f>
        <v/>
      </c>
      <c r="AM1830" s="47" t="str">
        <f aca="false">IFERROR(IF(AC1830="NÃO","",IF(OR(AG1830="-",AG1830="Pneus"),AK1830-AL1830,"")),"")</f>
        <v/>
      </c>
      <c r="AN1830" s="48" t="str">
        <f aca="false">IF(AND(Y1830="REVENDA",AC1830="SIM",AG1830="BIT"),((AB1830/1+1)*AI1830)*0.4117,"")</f>
        <v/>
      </c>
      <c r="AO1830" s="48" t="str">
        <f aca="false">IF(AN1830="","",AN1830*17%)</f>
        <v/>
      </c>
      <c r="AP1830" s="49" t="str">
        <f aca="false">IF(AN1830="","",IF(T1830=0.12,(U1830*0.4117)*0.4117,IF(T1830=0,(AI1830*0.07)*0.4117,U1830*0.4117)))</f>
        <v/>
      </c>
      <c r="AQ1830" s="47" t="str">
        <f aca="false">IF(AN1830="","",AO1830-AP1830)</f>
        <v/>
      </c>
      <c r="AR1830" s="50" t="str">
        <f aca="false">IFERROR(IF(AND(AC1830="SIM",Y1830="REVENDA",LEFT(AG1830,5)="ANEXO")*OR(AE1830="ANEXO I",AF1830="ANEXO II"),VLOOKUP(H1830,Dados!G:I,2,0),""),"INSERIR MVA")</f>
        <v/>
      </c>
      <c r="AS1830" s="48" t="str">
        <f aca="false">IF(LEFT(AG1830,5)="ANEXO",VLOOKUP(AG1830,Dados!$X$111:$Z$112,2,0)*(AI1830-Q1830),"")</f>
        <v/>
      </c>
      <c r="AT1830" s="48" t="str">
        <f aca="false">IFERROR(IF(AR1830="","",(AI1830*AR1830)+AI1830),"INSERIR MVA")</f>
        <v/>
      </c>
      <c r="AU1830" s="48" t="str">
        <f aca="false">IF(AT1830="","",IF(AY1830=0.04,U1830,AS1830*AY1830))</f>
        <v/>
      </c>
      <c r="AV1830" s="47" t="str">
        <f aca="false">IFERROR(IF(AU1830="","",(VLOOKUP(AG1830,Dados!$X$111:$Z$112,3,0)*AT1830*0.17)),"INSERIR MVA")</f>
        <v/>
      </c>
      <c r="AW1830" s="47" t="str">
        <f aca="false">IFERROR(IF(AR1830="","",AV1830-AU1830),"")</f>
        <v/>
      </c>
      <c r="AX1830" s="51" t="str">
        <f aca="false">IFERROR(IF(AC1830="NÃO","",IF(AM1830&lt;&gt;"",AM1830-W1830,IF(AQ1830&lt;&gt;"",AQ1830-W1830,IF(AW1830&lt;&gt;"",AW1830-W1830,"")))),"")</f>
        <v/>
      </c>
      <c r="AY1830" s="46" t="str">
        <f aca="false">IFERROR(IF(ISNA(VLOOKUP(R1830,Dados!$X$2:$Y$5,2,0)),VLOOKUP(D1830,Dados!$X$7:$Y$33,2,0),VLOOKUP(R1830,Dados!$X$2:$Y$5,2,0)),"")</f>
        <v/>
      </c>
      <c r="AZ1830" s="52" t="str">
        <f aca="false">IF(C1830="","",IF(AND(Y1830="CONSUMO",AC1830="NÃO")*OR(AG1830="-",AG1830="BIT"),IF(E1830&lt;&gt;"",(AI1830-(P1830+L1830-N1830+Q1830)*AY1830)/0.83),""))</f>
        <v/>
      </c>
      <c r="BA1830" s="51" t="str">
        <f aca="false">IF(AZ1830="","",AZ1830*0.17-((P1830+L1830-N1830+Q1830)*AY1830))</f>
        <v/>
      </c>
      <c r="BB1830" s="51" t="str">
        <f aca="false">IF(AND(Y1830="CONSUMO",AG1830="ANEXO I",AY1830&gt;4%),(AI1830-(P1830+L1830-N1830+Q1830)*0.0514)/0.83*(0.5177)*(0.17)-AI1830*0.0514,IF(AND(Y1830="CONSUMO",AG1830="ANEXO II",AY1830&gt;4%),(AI1830-(P1830+L1830-N1830+Q1830)*0.041)/0.83*(0.3295)*(0.17)-AI1830*0.041,IF(AND(Y1830="CONSUMO",AG1830="ANEXO I",AY1830=4%),(AI1830-(P1830+L1830-N1830+Q1830)*0.04)/0.83*(0.5177)*(0.17)-AI1830*0.04,IF(AND(Y1830="CONSUMO",AG1830="ANEXO II",AY1830=4%),(AI1830-(P1830+L1830-N1830+Q1830)*0.04)/0.83*(0.3295)*(0.17)-AI1830*0.04,""))))</f>
        <v/>
      </c>
      <c r="BC1830" s="51" t="str">
        <f aca="false">IF(C1830="","",IF(AND(Y1830="CONSUMO",AC1830="SIM")*OR(AG1830="-",AG1830="BIT"),IF(E1830&lt;&gt;"",(AI1830-(P1830+L1830-N1830+Q1830)*AY1830)/0.83),""))</f>
        <v/>
      </c>
      <c r="BD1830" s="51" t="str">
        <f aca="false">IF(BC1830="","",BC1830*0.17)</f>
        <v/>
      </c>
      <c r="BE1830" s="51" t="str">
        <f aca="false">IF(I1830=6908,0,IF(BC1830="","",BD1830-((P1830+L1830-N1830+Q1830)*AY1830)))</f>
        <v/>
      </c>
      <c r="BF1830" s="53" t="str">
        <f aca="false">IF(B1830="","",IF(OR(B1830="",E1830="Regime Normal"),0,(AI1830-Q1830)*VLOOKUP(R1830,Dados!$X$98:$Y$108,2,0)))</f>
        <v/>
      </c>
      <c r="BG1830" s="54" t="str">
        <f aca="false">IFERROR(VLOOKUP(I1830,Dados!$AC$27:$AD$43,2,0),IF(B1830="","",IF(D1830&lt;&gt;"MT",IF(AND(AC1830="SIM",Y1830="Revenda"),"2403",IF(AND(AC1830="SIM",Y1830="Consumo"),"2407",IF(AND(AC1830="NÃO",Y1830="Revenda"),"2102",IF(AND(AC1830="NÃO",Y1830="Consumo"),"2556",)))),REPLACE(I1830,1,1,1))))</f>
        <v/>
      </c>
    </row>
    <row r="1831" customFormat="false" ht="12.8" hidden="false" customHeight="true" outlineLevel="0" collapsed="false">
      <c r="Y1831" s="45"/>
      <c r="Z1831" s="46" t="str">
        <f aca="false">IF(B1831="","",(IFERROR(VLOOKUP(H1831,Dados!A$3:B$15000,2,0),"Não Encontrado")))</f>
        <v/>
      </c>
      <c r="AA1831" s="46" t="str">
        <f aca="false">IF(B1831="","",(IFERROR(VLOOKUP(G1831,Dados!C$3:E$15000,3,0),"Não Encontrado")))</f>
        <v/>
      </c>
      <c r="AB1831" s="46" t="str">
        <f aca="false">IFERROR(IF(Z1831&lt;&gt;"Não Encontrado",Z1831,IF(AA1831&lt;&gt;"Não Encontrado",AA1831,"")),"")</f>
        <v/>
      </c>
      <c r="AC1831" s="45" t="str">
        <f aca="false">IF(B1831="","",IF(AB1831="","NÃO","SIM"))</f>
        <v/>
      </c>
      <c r="AD1831" s="45" t="str">
        <f aca="false">IFERROR(VLOOKUP(G1831,Dados!$P$3:$R$500,3,0),"")</f>
        <v/>
      </c>
      <c r="AE1831" s="45" t="str">
        <f aca="false">IFERROR(VLOOKUP(G1831,Dados!$K$3:$L$500,2,0),"")</f>
        <v/>
      </c>
      <c r="AF1831" s="45" t="str">
        <f aca="false">IFERROR(VLOOKUP(G1831,Dados!$M$3:$N$500,2,0),"")</f>
        <v/>
      </c>
      <c r="AG1831" s="45" t="str">
        <f aca="false">IF(F1831="","",IF(AND(AD1831="",AE1831="",AF1831=""),"-",IF(AND(AD1831="BIT",AE1831="",AF1831=""),"BIT",IF(AND(AE1831="ANEXO I",AD1831="",AF1831=""),"ANEXO I",IF(AND(AF1831="ANEXO II",AD1831="",AE1831=""),"ANEXO II","Escolher")))))</f>
        <v/>
      </c>
      <c r="AH1831" s="45" t="str">
        <f aca="false">IF(AG1831&lt;&gt;"Pneus","",IFERROR(VLOOKUP(R1831,Dados!$X$2:$Z$5,3,0)*(AI1831-Q1831),VLOOKUP(D1831,Dados!$X$7:$Z$33,3,0)*(AI1831-Q1831)))</f>
        <v/>
      </c>
      <c r="AI1831" s="47" t="str">
        <f aca="false">IF(B1831="","",P1831+Q1831+O1831+M1831+L1831-N1831)</f>
        <v/>
      </c>
      <c r="AJ1831" s="48" t="str">
        <f aca="false">IFERROR(IF(AND(AC1831="SIM",AG1831="-",Y1831="REVENDA"),(AB1831/1+1)*AI1831,IF(AND(AC1831="SIM",AG1831="Pneus",Y1831="REVENDA"),(AB1831/1+1)*(AI1831-AH1831),"")),"")</f>
        <v/>
      </c>
      <c r="AK1831" s="48" t="str">
        <f aca="false">IF(AJ1831="","",AJ1831*17%)</f>
        <v/>
      </c>
      <c r="AL1831" s="48" t="str">
        <f aca="false">IFERROR(IF(AC1831="NÃO","",IF(AK1831="","",IF(E1831="Simples Nacional",BF1831,IF(T1831=0.12,U1831*0.5833337002,IF(T1831=0,AI1831*0.07,U1831))))),"")</f>
        <v/>
      </c>
      <c r="AM1831" s="47" t="str">
        <f aca="false">IFERROR(IF(AC1831="NÃO","",IF(OR(AG1831="-",AG1831="Pneus"),AK1831-AL1831,"")),"")</f>
        <v/>
      </c>
      <c r="AN1831" s="48" t="str">
        <f aca="false">IF(AND(Y1831="REVENDA",AC1831="SIM",AG1831="BIT"),((AB1831/1+1)*AI1831)*0.4117,"")</f>
        <v/>
      </c>
      <c r="AO1831" s="48" t="str">
        <f aca="false">IF(AN1831="","",AN1831*17%)</f>
        <v/>
      </c>
      <c r="AP1831" s="49" t="str">
        <f aca="false">IF(AN1831="","",IF(T1831=0.12,(U1831*0.4117)*0.4117,IF(T1831=0,(AI1831*0.07)*0.4117,U1831*0.4117)))</f>
        <v/>
      </c>
      <c r="AQ1831" s="47" t="str">
        <f aca="false">IF(AN1831="","",AO1831-AP1831)</f>
        <v/>
      </c>
      <c r="AR1831" s="50" t="str">
        <f aca="false">IFERROR(IF(AND(AC1831="SIM",Y1831="REVENDA",LEFT(AG1831,5)="ANEXO")*OR(AE1831="ANEXO I",AF1831="ANEXO II"),VLOOKUP(H1831,Dados!G:I,2,0),""),"INSERIR MVA")</f>
        <v/>
      </c>
      <c r="AS1831" s="48" t="str">
        <f aca="false">IF(LEFT(AG1831,5)="ANEXO",VLOOKUP(AG1831,Dados!$X$111:$Z$112,2,0)*(AI1831-Q1831),"")</f>
        <v/>
      </c>
      <c r="AT1831" s="48" t="str">
        <f aca="false">IFERROR(IF(AR1831="","",(AI1831*AR1831)+AI1831),"INSERIR MVA")</f>
        <v/>
      </c>
      <c r="AU1831" s="48" t="str">
        <f aca="false">IF(AT1831="","",IF(AY1831=0.04,U1831,AS1831*AY1831))</f>
        <v/>
      </c>
      <c r="AV1831" s="47" t="str">
        <f aca="false">IFERROR(IF(AU1831="","",(VLOOKUP(AG1831,Dados!$X$111:$Z$112,3,0)*AT1831*0.17)),"INSERIR MVA")</f>
        <v/>
      </c>
      <c r="AW1831" s="47" t="str">
        <f aca="false">IFERROR(IF(AR1831="","",AV1831-AU1831),"")</f>
        <v/>
      </c>
      <c r="AX1831" s="51" t="str">
        <f aca="false">IFERROR(IF(AC1831="NÃO","",IF(AM1831&lt;&gt;"",AM1831-W1831,IF(AQ1831&lt;&gt;"",AQ1831-W1831,IF(AW1831&lt;&gt;"",AW1831-W1831,"")))),"")</f>
        <v/>
      </c>
      <c r="AY1831" s="46" t="str">
        <f aca="false">IFERROR(IF(ISNA(VLOOKUP(R1831,Dados!$X$2:$Y$5,2,0)),VLOOKUP(D1831,Dados!$X$7:$Y$33,2,0),VLOOKUP(R1831,Dados!$X$2:$Y$5,2,0)),"")</f>
        <v/>
      </c>
      <c r="AZ1831" s="52" t="str">
        <f aca="false">IF(C1831="","",IF(AND(Y1831="CONSUMO",AC1831="NÃO")*OR(AG1831="-",AG1831="BIT"),IF(E1831&lt;&gt;"",(AI1831-(P1831+L1831-N1831+Q1831)*AY1831)/0.83),""))</f>
        <v/>
      </c>
      <c r="BA1831" s="51" t="str">
        <f aca="false">IF(AZ1831="","",AZ1831*0.17-((P1831+L1831-N1831+Q1831)*AY1831))</f>
        <v/>
      </c>
      <c r="BB1831" s="51" t="str">
        <f aca="false">IF(AND(Y1831="CONSUMO",AG1831="ANEXO I",AY1831&gt;4%),(AI1831-(P1831+L1831-N1831+Q1831)*0.0514)/0.83*(0.5177)*(0.17)-AI1831*0.0514,IF(AND(Y1831="CONSUMO",AG1831="ANEXO II",AY1831&gt;4%),(AI1831-(P1831+L1831-N1831+Q1831)*0.041)/0.83*(0.3295)*(0.17)-AI1831*0.041,IF(AND(Y1831="CONSUMO",AG1831="ANEXO I",AY1831=4%),(AI1831-(P1831+L1831-N1831+Q1831)*0.04)/0.83*(0.5177)*(0.17)-AI1831*0.04,IF(AND(Y1831="CONSUMO",AG1831="ANEXO II",AY1831=4%),(AI1831-(P1831+L1831-N1831+Q1831)*0.04)/0.83*(0.3295)*(0.17)-AI1831*0.04,""))))</f>
        <v/>
      </c>
      <c r="BC1831" s="51" t="str">
        <f aca="false">IF(C1831="","",IF(AND(Y1831="CONSUMO",AC1831="SIM")*OR(AG1831="-",AG1831="BIT"),IF(E1831&lt;&gt;"",(AI1831-(P1831+L1831-N1831+Q1831)*AY1831)/0.83),""))</f>
        <v/>
      </c>
      <c r="BD1831" s="51" t="str">
        <f aca="false">IF(BC1831="","",BC1831*0.17)</f>
        <v/>
      </c>
      <c r="BE1831" s="51" t="str">
        <f aca="false">IF(I1831=6908,0,IF(BC1831="","",BD1831-((P1831+L1831-N1831+Q1831)*AY1831)))</f>
        <v/>
      </c>
      <c r="BF1831" s="53" t="str">
        <f aca="false">IF(B1831="","",IF(OR(B1831="",E1831="Regime Normal"),0,(AI1831-Q1831)*VLOOKUP(R1831,Dados!$X$98:$Y$108,2,0)))</f>
        <v/>
      </c>
      <c r="BG1831" s="54" t="str">
        <f aca="false">IFERROR(VLOOKUP(I1831,Dados!$AC$27:$AD$43,2,0),IF(B1831="","",IF(D1831&lt;&gt;"MT",IF(AND(AC1831="SIM",Y1831="Revenda"),"2403",IF(AND(AC1831="SIM",Y1831="Consumo"),"2407",IF(AND(AC1831="NÃO",Y1831="Revenda"),"2102",IF(AND(AC1831="NÃO",Y1831="Consumo"),"2556",)))),REPLACE(I1831,1,1,1))))</f>
        <v/>
      </c>
    </row>
    <row r="1832" customFormat="false" ht="12.8" hidden="false" customHeight="true" outlineLevel="0" collapsed="false">
      <c r="Y1832" s="45"/>
      <c r="Z1832" s="46" t="str">
        <f aca="false">IF(B1832="","",(IFERROR(VLOOKUP(H1832,Dados!A$3:B$15000,2,0),"Não Encontrado")))</f>
        <v/>
      </c>
      <c r="AA1832" s="46" t="str">
        <f aca="false">IF(B1832="","",(IFERROR(VLOOKUP(G1832,Dados!C$3:E$15000,3,0),"Não Encontrado")))</f>
        <v/>
      </c>
      <c r="AB1832" s="46" t="str">
        <f aca="false">IFERROR(IF(Z1832&lt;&gt;"Não Encontrado",Z1832,IF(AA1832&lt;&gt;"Não Encontrado",AA1832,"")),"")</f>
        <v/>
      </c>
      <c r="AC1832" s="45" t="str">
        <f aca="false">IF(B1832="","",IF(AB1832="","NÃO","SIM"))</f>
        <v/>
      </c>
      <c r="AD1832" s="45" t="str">
        <f aca="false">IFERROR(VLOOKUP(G1832,Dados!$P$3:$R$500,3,0),"")</f>
        <v/>
      </c>
      <c r="AE1832" s="45" t="str">
        <f aca="false">IFERROR(VLOOKUP(G1832,Dados!$K$3:$L$500,2,0),"")</f>
        <v/>
      </c>
      <c r="AF1832" s="45" t="str">
        <f aca="false">IFERROR(VLOOKUP(G1832,Dados!$M$3:$N$500,2,0),"")</f>
        <v/>
      </c>
      <c r="AG1832" s="45" t="str">
        <f aca="false">IF(F1832="","",IF(AND(AD1832="",AE1832="",AF1832=""),"-",IF(AND(AD1832="BIT",AE1832="",AF1832=""),"BIT",IF(AND(AE1832="ANEXO I",AD1832="",AF1832=""),"ANEXO I",IF(AND(AF1832="ANEXO II",AD1832="",AE1832=""),"ANEXO II","Escolher")))))</f>
        <v/>
      </c>
      <c r="AH1832" s="45" t="str">
        <f aca="false">IF(AG1832&lt;&gt;"Pneus","",IFERROR(VLOOKUP(R1832,Dados!$X$2:$Z$5,3,0)*(AI1832-Q1832),VLOOKUP(D1832,Dados!$X$7:$Z$33,3,0)*(AI1832-Q1832)))</f>
        <v/>
      </c>
      <c r="AI1832" s="47" t="str">
        <f aca="false">IF(B1832="","",P1832+Q1832+O1832+M1832+L1832-N1832)</f>
        <v/>
      </c>
      <c r="AJ1832" s="48" t="str">
        <f aca="false">IFERROR(IF(AND(AC1832="SIM",AG1832="-",Y1832="REVENDA"),(AB1832/1+1)*AI1832,IF(AND(AC1832="SIM",AG1832="Pneus",Y1832="REVENDA"),(AB1832/1+1)*(AI1832-AH1832),"")),"")</f>
        <v/>
      </c>
      <c r="AK1832" s="48" t="str">
        <f aca="false">IF(AJ1832="","",AJ1832*17%)</f>
        <v/>
      </c>
      <c r="AL1832" s="48" t="str">
        <f aca="false">IFERROR(IF(AC1832="NÃO","",IF(AK1832="","",IF(E1832="Simples Nacional",BF1832,IF(T1832=0.12,U1832*0.5833337002,IF(T1832=0,AI1832*0.07,U1832))))),"")</f>
        <v/>
      </c>
      <c r="AM1832" s="47" t="str">
        <f aca="false">IFERROR(IF(AC1832="NÃO","",IF(OR(AG1832="-",AG1832="Pneus"),AK1832-AL1832,"")),"")</f>
        <v/>
      </c>
      <c r="AN1832" s="48" t="str">
        <f aca="false">IF(AND(Y1832="REVENDA",AC1832="SIM",AG1832="BIT"),((AB1832/1+1)*AI1832)*0.4117,"")</f>
        <v/>
      </c>
      <c r="AO1832" s="48" t="str">
        <f aca="false">IF(AN1832="","",AN1832*17%)</f>
        <v/>
      </c>
      <c r="AP1832" s="49" t="str">
        <f aca="false">IF(AN1832="","",IF(T1832=0.12,(U1832*0.4117)*0.4117,IF(T1832=0,(AI1832*0.07)*0.4117,U1832*0.4117)))</f>
        <v/>
      </c>
      <c r="AQ1832" s="47" t="str">
        <f aca="false">IF(AN1832="","",AO1832-AP1832)</f>
        <v/>
      </c>
      <c r="AR1832" s="50" t="str">
        <f aca="false">IFERROR(IF(AND(AC1832="SIM",Y1832="REVENDA",LEFT(AG1832,5)="ANEXO")*OR(AE1832="ANEXO I",AF1832="ANEXO II"),VLOOKUP(H1832,Dados!G:I,2,0),""),"INSERIR MVA")</f>
        <v/>
      </c>
      <c r="AS1832" s="48" t="str">
        <f aca="false">IF(LEFT(AG1832,5)="ANEXO",VLOOKUP(AG1832,Dados!$X$111:$Z$112,2,0)*(AI1832-Q1832),"")</f>
        <v/>
      </c>
      <c r="AT1832" s="48" t="str">
        <f aca="false">IFERROR(IF(AR1832="","",(AI1832*AR1832)+AI1832),"INSERIR MVA")</f>
        <v/>
      </c>
      <c r="AU1832" s="48" t="str">
        <f aca="false">IF(AT1832="","",IF(AY1832=0.04,U1832,AS1832*AY1832))</f>
        <v/>
      </c>
      <c r="AV1832" s="47" t="str">
        <f aca="false">IFERROR(IF(AU1832="","",(VLOOKUP(AG1832,Dados!$X$111:$Z$112,3,0)*AT1832*0.17)),"INSERIR MVA")</f>
        <v/>
      </c>
      <c r="AW1832" s="47" t="str">
        <f aca="false">IFERROR(IF(AR1832="","",AV1832-AU1832),"")</f>
        <v/>
      </c>
      <c r="AX1832" s="51" t="str">
        <f aca="false">IFERROR(IF(AC1832="NÃO","",IF(AM1832&lt;&gt;"",AM1832-W1832,IF(AQ1832&lt;&gt;"",AQ1832-W1832,IF(AW1832&lt;&gt;"",AW1832-W1832,"")))),"")</f>
        <v/>
      </c>
      <c r="AY1832" s="46" t="str">
        <f aca="false">IFERROR(IF(ISNA(VLOOKUP(R1832,Dados!$X$2:$Y$5,2,0)),VLOOKUP(D1832,Dados!$X$7:$Y$33,2,0),VLOOKUP(R1832,Dados!$X$2:$Y$5,2,0)),"")</f>
        <v/>
      </c>
      <c r="AZ1832" s="52" t="str">
        <f aca="false">IF(C1832="","",IF(AND(Y1832="CONSUMO",AC1832="NÃO")*OR(AG1832="-",AG1832="BIT"),IF(E1832&lt;&gt;"",(AI1832-(P1832+L1832-N1832+Q1832)*AY1832)/0.83),""))</f>
        <v/>
      </c>
      <c r="BA1832" s="51" t="str">
        <f aca="false">IF(AZ1832="","",AZ1832*0.17-((P1832+L1832-N1832+Q1832)*AY1832))</f>
        <v/>
      </c>
      <c r="BB1832" s="51" t="str">
        <f aca="false">IF(AND(Y1832="CONSUMO",AG1832="ANEXO I",AY1832&gt;4%),(AI1832-(P1832+L1832-N1832+Q1832)*0.0514)/0.83*(0.5177)*(0.17)-AI1832*0.0514,IF(AND(Y1832="CONSUMO",AG1832="ANEXO II",AY1832&gt;4%),(AI1832-(P1832+L1832-N1832+Q1832)*0.041)/0.83*(0.3295)*(0.17)-AI1832*0.041,IF(AND(Y1832="CONSUMO",AG1832="ANEXO I",AY1832=4%),(AI1832-(P1832+L1832-N1832+Q1832)*0.04)/0.83*(0.5177)*(0.17)-AI1832*0.04,IF(AND(Y1832="CONSUMO",AG1832="ANEXO II",AY1832=4%),(AI1832-(P1832+L1832-N1832+Q1832)*0.04)/0.83*(0.3295)*(0.17)-AI1832*0.04,""))))</f>
        <v/>
      </c>
      <c r="BC1832" s="51" t="str">
        <f aca="false">IF(C1832="","",IF(AND(Y1832="CONSUMO",AC1832="SIM")*OR(AG1832="-",AG1832="BIT"),IF(E1832&lt;&gt;"",(AI1832-(P1832+L1832-N1832+Q1832)*AY1832)/0.83),""))</f>
        <v/>
      </c>
      <c r="BD1832" s="51" t="str">
        <f aca="false">IF(BC1832="","",BC1832*0.17)</f>
        <v/>
      </c>
      <c r="BE1832" s="51" t="str">
        <f aca="false">IF(I1832=6908,0,IF(BC1832="","",BD1832-((P1832+L1832-N1832+Q1832)*AY1832)))</f>
        <v/>
      </c>
      <c r="BF1832" s="53" t="str">
        <f aca="false">IF(B1832="","",IF(OR(B1832="",E1832="Regime Normal"),0,(AI1832-Q1832)*VLOOKUP(R1832,Dados!$X$98:$Y$108,2,0)))</f>
        <v/>
      </c>
      <c r="BG1832" s="54" t="str">
        <f aca="false">IFERROR(VLOOKUP(I1832,Dados!$AC$27:$AD$43,2,0),IF(B1832="","",IF(D1832&lt;&gt;"MT",IF(AND(AC1832="SIM",Y1832="Revenda"),"2403",IF(AND(AC1832="SIM",Y1832="Consumo"),"2407",IF(AND(AC1832="NÃO",Y1832="Revenda"),"2102",IF(AND(AC1832="NÃO",Y1832="Consumo"),"2556",)))),REPLACE(I1832,1,1,1))))</f>
        <v/>
      </c>
    </row>
    <row r="1833" customFormat="false" ht="12.8" hidden="false" customHeight="true" outlineLevel="0" collapsed="false">
      <c r="Y1833" s="45"/>
      <c r="Z1833" s="46" t="str">
        <f aca="false">IF(B1833="","",(IFERROR(VLOOKUP(H1833,Dados!A$3:B$15000,2,0),"Não Encontrado")))</f>
        <v/>
      </c>
      <c r="AA1833" s="46" t="str">
        <f aca="false">IF(B1833="","",(IFERROR(VLOOKUP(G1833,Dados!C$3:E$15000,3,0),"Não Encontrado")))</f>
        <v/>
      </c>
      <c r="AB1833" s="46" t="str">
        <f aca="false">IFERROR(IF(Z1833&lt;&gt;"Não Encontrado",Z1833,IF(AA1833&lt;&gt;"Não Encontrado",AA1833,"")),"")</f>
        <v/>
      </c>
      <c r="AC1833" s="45" t="str">
        <f aca="false">IF(B1833="","",IF(AB1833="","NÃO","SIM"))</f>
        <v/>
      </c>
      <c r="AD1833" s="45" t="str">
        <f aca="false">IFERROR(VLOOKUP(G1833,Dados!$P$3:$R$500,3,0),"")</f>
        <v/>
      </c>
      <c r="AE1833" s="45" t="str">
        <f aca="false">IFERROR(VLOOKUP(G1833,Dados!$K$3:$L$500,2,0),"")</f>
        <v/>
      </c>
      <c r="AF1833" s="45" t="str">
        <f aca="false">IFERROR(VLOOKUP(G1833,Dados!$M$3:$N$500,2,0),"")</f>
        <v/>
      </c>
      <c r="AG1833" s="45" t="str">
        <f aca="false">IF(F1833="","",IF(AND(AD1833="",AE1833="",AF1833=""),"-",IF(AND(AD1833="BIT",AE1833="",AF1833=""),"BIT",IF(AND(AE1833="ANEXO I",AD1833="",AF1833=""),"ANEXO I",IF(AND(AF1833="ANEXO II",AD1833="",AE1833=""),"ANEXO II","Escolher")))))</f>
        <v/>
      </c>
      <c r="AH1833" s="45" t="str">
        <f aca="false">IF(AG1833&lt;&gt;"Pneus","",IFERROR(VLOOKUP(R1833,Dados!$X$2:$Z$5,3,0)*(AI1833-Q1833),VLOOKUP(D1833,Dados!$X$7:$Z$33,3,0)*(AI1833-Q1833)))</f>
        <v/>
      </c>
      <c r="AI1833" s="47" t="str">
        <f aca="false">IF(B1833="","",P1833+Q1833+O1833+M1833+L1833-N1833)</f>
        <v/>
      </c>
      <c r="AJ1833" s="48" t="str">
        <f aca="false">IFERROR(IF(AND(AC1833="SIM",AG1833="-",Y1833="REVENDA"),(AB1833/1+1)*AI1833,IF(AND(AC1833="SIM",AG1833="Pneus",Y1833="REVENDA"),(AB1833/1+1)*(AI1833-AH1833),"")),"")</f>
        <v/>
      </c>
      <c r="AK1833" s="48" t="str">
        <f aca="false">IF(AJ1833="","",AJ1833*17%)</f>
        <v/>
      </c>
      <c r="AL1833" s="48" t="str">
        <f aca="false">IFERROR(IF(AC1833="NÃO","",IF(AK1833="","",IF(E1833="Simples Nacional",BF1833,IF(T1833=0.12,U1833*0.5833337002,IF(T1833=0,AI1833*0.07,U1833))))),"")</f>
        <v/>
      </c>
      <c r="AM1833" s="47" t="str">
        <f aca="false">IFERROR(IF(AC1833="NÃO","",IF(OR(AG1833="-",AG1833="Pneus"),AK1833-AL1833,"")),"")</f>
        <v/>
      </c>
      <c r="AN1833" s="48" t="str">
        <f aca="false">IF(AND(Y1833="REVENDA",AC1833="SIM",AG1833="BIT"),((AB1833/1+1)*AI1833)*0.4117,"")</f>
        <v/>
      </c>
      <c r="AO1833" s="48" t="str">
        <f aca="false">IF(AN1833="","",AN1833*17%)</f>
        <v/>
      </c>
      <c r="AP1833" s="49" t="str">
        <f aca="false">IF(AN1833="","",IF(T1833=0.12,(U1833*0.4117)*0.4117,IF(T1833=0,(AI1833*0.07)*0.4117,U1833*0.4117)))</f>
        <v/>
      </c>
      <c r="AQ1833" s="47" t="str">
        <f aca="false">IF(AN1833="","",AO1833-AP1833)</f>
        <v/>
      </c>
      <c r="AR1833" s="50" t="str">
        <f aca="false">IFERROR(IF(AND(AC1833="SIM",Y1833="REVENDA",LEFT(AG1833,5)="ANEXO")*OR(AE1833="ANEXO I",AF1833="ANEXO II"),VLOOKUP(H1833,Dados!G:I,2,0),""),"INSERIR MVA")</f>
        <v/>
      </c>
      <c r="AS1833" s="48" t="str">
        <f aca="false">IF(LEFT(AG1833,5)="ANEXO",VLOOKUP(AG1833,Dados!$X$111:$Z$112,2,0)*(AI1833-Q1833),"")</f>
        <v/>
      </c>
      <c r="AT1833" s="48" t="str">
        <f aca="false">IFERROR(IF(AR1833="","",(AI1833*AR1833)+AI1833),"INSERIR MVA")</f>
        <v/>
      </c>
      <c r="AU1833" s="48" t="str">
        <f aca="false">IF(AT1833="","",IF(AY1833=0.04,U1833,AS1833*AY1833))</f>
        <v/>
      </c>
      <c r="AV1833" s="47" t="str">
        <f aca="false">IFERROR(IF(AU1833="","",(VLOOKUP(AG1833,Dados!$X$111:$Z$112,3,0)*AT1833*0.17)),"INSERIR MVA")</f>
        <v/>
      </c>
      <c r="AW1833" s="47" t="str">
        <f aca="false">IFERROR(IF(AR1833="","",AV1833-AU1833),"")</f>
        <v/>
      </c>
      <c r="AX1833" s="51" t="str">
        <f aca="false">IFERROR(IF(AC1833="NÃO","",IF(AM1833&lt;&gt;"",AM1833-W1833,IF(AQ1833&lt;&gt;"",AQ1833-W1833,IF(AW1833&lt;&gt;"",AW1833-W1833,"")))),"")</f>
        <v/>
      </c>
      <c r="AY1833" s="46" t="str">
        <f aca="false">IFERROR(IF(ISNA(VLOOKUP(R1833,Dados!$X$2:$Y$5,2,0)),VLOOKUP(D1833,Dados!$X$7:$Y$33,2,0),VLOOKUP(R1833,Dados!$X$2:$Y$5,2,0)),"")</f>
        <v/>
      </c>
      <c r="AZ1833" s="52" t="str">
        <f aca="false">IF(C1833="","",IF(AND(Y1833="CONSUMO",AC1833="NÃO")*OR(AG1833="-",AG1833="BIT"),IF(E1833&lt;&gt;"",(AI1833-(P1833+L1833-N1833+Q1833)*AY1833)/0.83),""))</f>
        <v/>
      </c>
      <c r="BA1833" s="51" t="str">
        <f aca="false">IF(AZ1833="","",AZ1833*0.17-((P1833+L1833-N1833+Q1833)*AY1833))</f>
        <v/>
      </c>
      <c r="BB1833" s="51" t="str">
        <f aca="false">IF(AND(Y1833="CONSUMO",AG1833="ANEXO I",AY1833&gt;4%),(AI1833-(P1833+L1833-N1833+Q1833)*0.0514)/0.83*(0.5177)*(0.17)-AI1833*0.0514,IF(AND(Y1833="CONSUMO",AG1833="ANEXO II",AY1833&gt;4%),(AI1833-(P1833+L1833-N1833+Q1833)*0.041)/0.83*(0.3295)*(0.17)-AI1833*0.041,IF(AND(Y1833="CONSUMO",AG1833="ANEXO I",AY1833=4%),(AI1833-(P1833+L1833-N1833+Q1833)*0.04)/0.83*(0.5177)*(0.17)-AI1833*0.04,IF(AND(Y1833="CONSUMO",AG1833="ANEXO II",AY1833=4%),(AI1833-(P1833+L1833-N1833+Q1833)*0.04)/0.83*(0.3295)*(0.17)-AI1833*0.04,""))))</f>
        <v/>
      </c>
      <c r="BC1833" s="51" t="str">
        <f aca="false">IF(C1833="","",IF(AND(Y1833="CONSUMO",AC1833="SIM")*OR(AG1833="-",AG1833="BIT"),IF(E1833&lt;&gt;"",(AI1833-(P1833+L1833-N1833+Q1833)*AY1833)/0.83),""))</f>
        <v/>
      </c>
      <c r="BD1833" s="51" t="str">
        <f aca="false">IF(BC1833="","",BC1833*0.17)</f>
        <v/>
      </c>
      <c r="BE1833" s="51" t="str">
        <f aca="false">IF(I1833=6908,0,IF(BC1833="","",BD1833-((P1833+L1833-N1833+Q1833)*AY1833)))</f>
        <v/>
      </c>
      <c r="BF1833" s="53" t="str">
        <f aca="false">IF(B1833="","",IF(OR(B1833="",E1833="Regime Normal"),0,(AI1833-Q1833)*VLOOKUP(R1833,Dados!$X$98:$Y$108,2,0)))</f>
        <v/>
      </c>
      <c r="BG1833" s="54" t="str">
        <f aca="false">IFERROR(VLOOKUP(I1833,Dados!$AC$27:$AD$43,2,0),IF(B1833="","",IF(D1833&lt;&gt;"MT",IF(AND(AC1833="SIM",Y1833="Revenda"),"2403",IF(AND(AC1833="SIM",Y1833="Consumo"),"2407",IF(AND(AC1833="NÃO",Y1833="Revenda"),"2102",IF(AND(AC1833="NÃO",Y1833="Consumo"),"2556",)))),REPLACE(I1833,1,1,1))))</f>
        <v/>
      </c>
    </row>
    <row r="1834" customFormat="false" ht="12.8" hidden="false" customHeight="true" outlineLevel="0" collapsed="false">
      <c r="Y1834" s="45"/>
      <c r="Z1834" s="46" t="str">
        <f aca="false">IF(B1834="","",(IFERROR(VLOOKUP(H1834,Dados!A$3:B$15000,2,0),"Não Encontrado")))</f>
        <v/>
      </c>
      <c r="AA1834" s="46" t="str">
        <f aca="false">IF(B1834="","",(IFERROR(VLOOKUP(G1834,Dados!C$3:E$15000,3,0),"Não Encontrado")))</f>
        <v/>
      </c>
      <c r="AB1834" s="46" t="str">
        <f aca="false">IFERROR(IF(Z1834&lt;&gt;"Não Encontrado",Z1834,IF(AA1834&lt;&gt;"Não Encontrado",AA1834,"")),"")</f>
        <v/>
      </c>
      <c r="AC1834" s="45" t="str">
        <f aca="false">IF(B1834="","",IF(AB1834="","NÃO","SIM"))</f>
        <v/>
      </c>
      <c r="AD1834" s="45" t="str">
        <f aca="false">IFERROR(VLOOKUP(G1834,Dados!$P$3:$R$500,3,0),"")</f>
        <v/>
      </c>
      <c r="AE1834" s="45" t="str">
        <f aca="false">IFERROR(VLOOKUP(G1834,Dados!$K$3:$L$500,2,0),"")</f>
        <v/>
      </c>
      <c r="AF1834" s="45" t="str">
        <f aca="false">IFERROR(VLOOKUP(G1834,Dados!$M$3:$N$500,2,0),"")</f>
        <v/>
      </c>
      <c r="AG1834" s="45" t="str">
        <f aca="false">IF(F1834="","",IF(AND(AD1834="",AE1834="",AF1834=""),"-",IF(AND(AD1834="BIT",AE1834="",AF1834=""),"BIT",IF(AND(AE1834="ANEXO I",AD1834="",AF1834=""),"ANEXO I",IF(AND(AF1834="ANEXO II",AD1834="",AE1834=""),"ANEXO II","Escolher")))))</f>
        <v/>
      </c>
      <c r="AH1834" s="45" t="str">
        <f aca="false">IF(AG1834&lt;&gt;"Pneus","",IFERROR(VLOOKUP(R1834,Dados!$X$2:$Z$5,3,0)*(AI1834-Q1834),VLOOKUP(D1834,Dados!$X$7:$Z$33,3,0)*(AI1834-Q1834)))</f>
        <v/>
      </c>
      <c r="AI1834" s="47" t="str">
        <f aca="false">IF(B1834="","",P1834+Q1834+O1834+M1834+L1834-N1834)</f>
        <v/>
      </c>
      <c r="AJ1834" s="48" t="str">
        <f aca="false">IFERROR(IF(AND(AC1834="SIM",AG1834="-",Y1834="REVENDA"),(AB1834/1+1)*AI1834,IF(AND(AC1834="SIM",AG1834="Pneus",Y1834="REVENDA"),(AB1834/1+1)*(AI1834-AH1834),"")),"")</f>
        <v/>
      </c>
      <c r="AK1834" s="48" t="str">
        <f aca="false">IF(AJ1834="","",AJ1834*17%)</f>
        <v/>
      </c>
      <c r="AL1834" s="48" t="str">
        <f aca="false">IFERROR(IF(AC1834="NÃO","",IF(AK1834="","",IF(E1834="Simples Nacional",BF1834,IF(T1834=0.12,U1834*0.5833337002,IF(T1834=0,AI1834*0.07,U1834))))),"")</f>
        <v/>
      </c>
      <c r="AM1834" s="47" t="str">
        <f aca="false">IFERROR(IF(AC1834="NÃO","",IF(OR(AG1834="-",AG1834="Pneus"),AK1834-AL1834,"")),"")</f>
        <v/>
      </c>
      <c r="AN1834" s="48" t="str">
        <f aca="false">IF(AND(Y1834="REVENDA",AC1834="SIM",AG1834="BIT"),((AB1834/1+1)*AI1834)*0.4117,"")</f>
        <v/>
      </c>
      <c r="AO1834" s="48" t="str">
        <f aca="false">IF(AN1834="","",AN1834*17%)</f>
        <v/>
      </c>
      <c r="AP1834" s="49" t="str">
        <f aca="false">IF(AN1834="","",IF(T1834=0.12,(U1834*0.4117)*0.4117,IF(T1834=0,(AI1834*0.07)*0.4117,U1834*0.4117)))</f>
        <v/>
      </c>
      <c r="AQ1834" s="47" t="str">
        <f aca="false">IF(AN1834="","",AO1834-AP1834)</f>
        <v/>
      </c>
      <c r="AR1834" s="50" t="str">
        <f aca="false">IFERROR(IF(AND(AC1834="SIM",Y1834="REVENDA",LEFT(AG1834,5)="ANEXO")*OR(AE1834="ANEXO I",AF1834="ANEXO II"),VLOOKUP(H1834,Dados!G:I,2,0),""),"INSERIR MVA")</f>
        <v/>
      </c>
      <c r="AS1834" s="48" t="str">
        <f aca="false">IF(LEFT(AG1834,5)="ANEXO",VLOOKUP(AG1834,Dados!$X$111:$Z$112,2,0)*(AI1834-Q1834),"")</f>
        <v/>
      </c>
      <c r="AT1834" s="48" t="str">
        <f aca="false">IFERROR(IF(AR1834="","",(AI1834*AR1834)+AI1834),"INSERIR MVA")</f>
        <v/>
      </c>
      <c r="AU1834" s="48" t="str">
        <f aca="false">IF(AT1834="","",IF(AY1834=0.04,U1834,AS1834*AY1834))</f>
        <v/>
      </c>
      <c r="AV1834" s="47" t="str">
        <f aca="false">IFERROR(IF(AU1834="","",(VLOOKUP(AG1834,Dados!$X$111:$Z$112,3,0)*AT1834*0.17)),"INSERIR MVA")</f>
        <v/>
      </c>
      <c r="AW1834" s="47" t="str">
        <f aca="false">IFERROR(IF(AR1834="","",AV1834-AU1834),"")</f>
        <v/>
      </c>
      <c r="AX1834" s="51" t="str">
        <f aca="false">IFERROR(IF(AC1834="NÃO","",IF(AM1834&lt;&gt;"",AM1834-W1834,IF(AQ1834&lt;&gt;"",AQ1834-W1834,IF(AW1834&lt;&gt;"",AW1834-W1834,"")))),"")</f>
        <v/>
      </c>
      <c r="AY1834" s="46" t="str">
        <f aca="false">IFERROR(IF(ISNA(VLOOKUP(R1834,Dados!$X$2:$Y$5,2,0)),VLOOKUP(D1834,Dados!$X$7:$Y$33,2,0),VLOOKUP(R1834,Dados!$X$2:$Y$5,2,0)),"")</f>
        <v/>
      </c>
      <c r="AZ1834" s="52" t="str">
        <f aca="false">IF(C1834="","",IF(AND(Y1834="CONSUMO",AC1834="NÃO")*OR(AG1834="-",AG1834="BIT"),IF(E1834&lt;&gt;"",(AI1834-(P1834+L1834-N1834+Q1834)*AY1834)/0.83),""))</f>
        <v/>
      </c>
      <c r="BA1834" s="51" t="str">
        <f aca="false">IF(AZ1834="","",AZ1834*0.17-((P1834+L1834-N1834+Q1834)*AY1834))</f>
        <v/>
      </c>
      <c r="BB1834" s="51" t="str">
        <f aca="false">IF(AND(Y1834="CONSUMO",AG1834="ANEXO I",AY1834&gt;4%),(AI1834-(P1834+L1834-N1834+Q1834)*0.0514)/0.83*(0.5177)*(0.17)-AI1834*0.0514,IF(AND(Y1834="CONSUMO",AG1834="ANEXO II",AY1834&gt;4%),(AI1834-(P1834+L1834-N1834+Q1834)*0.041)/0.83*(0.3295)*(0.17)-AI1834*0.041,IF(AND(Y1834="CONSUMO",AG1834="ANEXO I",AY1834=4%),(AI1834-(P1834+L1834-N1834+Q1834)*0.04)/0.83*(0.5177)*(0.17)-AI1834*0.04,IF(AND(Y1834="CONSUMO",AG1834="ANEXO II",AY1834=4%),(AI1834-(P1834+L1834-N1834+Q1834)*0.04)/0.83*(0.3295)*(0.17)-AI1834*0.04,""))))</f>
        <v/>
      </c>
      <c r="BC1834" s="51" t="str">
        <f aca="false">IF(C1834="","",IF(AND(Y1834="CONSUMO",AC1834="SIM")*OR(AG1834="-",AG1834="BIT"),IF(E1834&lt;&gt;"",(AI1834-(P1834+L1834-N1834+Q1834)*AY1834)/0.83),""))</f>
        <v/>
      </c>
      <c r="BD1834" s="51" t="str">
        <f aca="false">IF(BC1834="","",BC1834*0.17)</f>
        <v/>
      </c>
      <c r="BE1834" s="51" t="str">
        <f aca="false">IF(I1834=6908,0,IF(BC1834="","",BD1834-((P1834+L1834-N1834+Q1834)*AY1834)))</f>
        <v/>
      </c>
      <c r="BF1834" s="53" t="str">
        <f aca="false">IF(B1834="","",IF(OR(B1834="",E1834="Regime Normal"),0,(AI1834-Q1834)*VLOOKUP(R1834,Dados!$X$98:$Y$108,2,0)))</f>
        <v/>
      </c>
      <c r="BG1834" s="54" t="str">
        <f aca="false">IFERROR(VLOOKUP(I1834,Dados!$AC$27:$AD$43,2,0),IF(B1834="","",IF(D1834&lt;&gt;"MT",IF(AND(AC1834="SIM",Y1834="Revenda"),"2403",IF(AND(AC1834="SIM",Y1834="Consumo"),"2407",IF(AND(AC1834="NÃO",Y1834="Revenda"),"2102",IF(AND(AC1834="NÃO",Y1834="Consumo"),"2556",)))),REPLACE(I1834,1,1,1))))</f>
        <v/>
      </c>
    </row>
    <row r="1835" customFormat="false" ht="12.8" hidden="false" customHeight="true" outlineLevel="0" collapsed="false">
      <c r="Y1835" s="45"/>
      <c r="Z1835" s="46" t="str">
        <f aca="false">IF(B1835="","",(IFERROR(VLOOKUP(H1835,Dados!A$3:B$15000,2,0),"Não Encontrado")))</f>
        <v/>
      </c>
      <c r="AA1835" s="46" t="str">
        <f aca="false">IF(B1835="","",(IFERROR(VLOOKUP(G1835,Dados!C$3:E$15000,3,0),"Não Encontrado")))</f>
        <v/>
      </c>
      <c r="AB1835" s="46" t="str">
        <f aca="false">IFERROR(IF(Z1835&lt;&gt;"Não Encontrado",Z1835,IF(AA1835&lt;&gt;"Não Encontrado",AA1835,"")),"")</f>
        <v/>
      </c>
      <c r="AC1835" s="45" t="str">
        <f aca="false">IF(B1835="","",IF(AB1835="","NÃO","SIM"))</f>
        <v/>
      </c>
      <c r="AD1835" s="45" t="str">
        <f aca="false">IFERROR(VLOOKUP(G1835,Dados!$P$3:$R$500,3,0),"")</f>
        <v/>
      </c>
      <c r="AE1835" s="45" t="str">
        <f aca="false">IFERROR(VLOOKUP(G1835,Dados!$K$3:$L$500,2,0),"")</f>
        <v/>
      </c>
      <c r="AF1835" s="45" t="str">
        <f aca="false">IFERROR(VLOOKUP(G1835,Dados!$M$3:$N$500,2,0),"")</f>
        <v/>
      </c>
      <c r="AG1835" s="45" t="str">
        <f aca="false">IF(F1835="","",IF(AND(AD1835="",AE1835="",AF1835=""),"-",IF(AND(AD1835="BIT",AE1835="",AF1835=""),"BIT",IF(AND(AE1835="ANEXO I",AD1835="",AF1835=""),"ANEXO I",IF(AND(AF1835="ANEXO II",AD1835="",AE1835=""),"ANEXO II","Escolher")))))</f>
        <v/>
      </c>
      <c r="AH1835" s="45" t="str">
        <f aca="false">IF(AG1835&lt;&gt;"Pneus","",IFERROR(VLOOKUP(R1835,Dados!$X$2:$Z$5,3,0)*(AI1835-Q1835),VLOOKUP(D1835,Dados!$X$7:$Z$33,3,0)*(AI1835-Q1835)))</f>
        <v/>
      </c>
      <c r="AI1835" s="47" t="str">
        <f aca="false">IF(B1835="","",P1835+Q1835+O1835+M1835+L1835-N1835)</f>
        <v/>
      </c>
      <c r="AJ1835" s="48" t="str">
        <f aca="false">IFERROR(IF(AND(AC1835="SIM",AG1835="-",Y1835="REVENDA"),(AB1835/1+1)*AI1835,IF(AND(AC1835="SIM",AG1835="Pneus",Y1835="REVENDA"),(AB1835/1+1)*(AI1835-AH1835),"")),"")</f>
        <v/>
      </c>
      <c r="AK1835" s="48" t="str">
        <f aca="false">IF(AJ1835="","",AJ1835*17%)</f>
        <v/>
      </c>
      <c r="AL1835" s="48" t="str">
        <f aca="false">IFERROR(IF(AC1835="NÃO","",IF(AK1835="","",IF(E1835="Simples Nacional",BF1835,IF(T1835=0.12,U1835*0.5833337002,IF(T1835=0,AI1835*0.07,U1835))))),"")</f>
        <v/>
      </c>
      <c r="AM1835" s="47" t="str">
        <f aca="false">IFERROR(IF(AC1835="NÃO","",IF(OR(AG1835="-",AG1835="Pneus"),AK1835-AL1835,"")),"")</f>
        <v/>
      </c>
      <c r="AN1835" s="48" t="str">
        <f aca="false">IF(AND(Y1835="REVENDA",AC1835="SIM",AG1835="BIT"),((AB1835/1+1)*AI1835)*0.4117,"")</f>
        <v/>
      </c>
      <c r="AO1835" s="48" t="str">
        <f aca="false">IF(AN1835="","",AN1835*17%)</f>
        <v/>
      </c>
      <c r="AP1835" s="49" t="str">
        <f aca="false">IF(AN1835="","",IF(T1835=0.12,(U1835*0.4117)*0.4117,IF(T1835=0,(AI1835*0.07)*0.4117,U1835*0.4117)))</f>
        <v/>
      </c>
      <c r="AQ1835" s="47" t="str">
        <f aca="false">IF(AN1835="","",AO1835-AP1835)</f>
        <v/>
      </c>
      <c r="AR1835" s="50" t="str">
        <f aca="false">IFERROR(IF(AND(AC1835="SIM",Y1835="REVENDA",LEFT(AG1835,5)="ANEXO")*OR(AE1835="ANEXO I",AF1835="ANEXO II"),VLOOKUP(H1835,Dados!G:I,2,0),""),"INSERIR MVA")</f>
        <v/>
      </c>
      <c r="AS1835" s="48" t="str">
        <f aca="false">IF(LEFT(AG1835,5)="ANEXO",VLOOKUP(AG1835,Dados!$X$111:$Z$112,2,0)*(AI1835-Q1835),"")</f>
        <v/>
      </c>
      <c r="AT1835" s="48" t="str">
        <f aca="false">IFERROR(IF(AR1835="","",(AI1835*AR1835)+AI1835),"INSERIR MVA")</f>
        <v/>
      </c>
      <c r="AU1835" s="48" t="str">
        <f aca="false">IF(AT1835="","",IF(AY1835=0.04,U1835,AS1835*AY1835))</f>
        <v/>
      </c>
      <c r="AV1835" s="47" t="str">
        <f aca="false">IFERROR(IF(AU1835="","",(VLOOKUP(AG1835,Dados!$X$111:$Z$112,3,0)*AT1835*0.17)),"INSERIR MVA")</f>
        <v/>
      </c>
      <c r="AW1835" s="47" t="str">
        <f aca="false">IFERROR(IF(AR1835="","",AV1835-AU1835),"")</f>
        <v/>
      </c>
      <c r="AX1835" s="51" t="str">
        <f aca="false">IFERROR(IF(AC1835="NÃO","",IF(AM1835&lt;&gt;"",AM1835-W1835,IF(AQ1835&lt;&gt;"",AQ1835-W1835,IF(AW1835&lt;&gt;"",AW1835-W1835,"")))),"")</f>
        <v/>
      </c>
      <c r="AY1835" s="46" t="str">
        <f aca="false">IFERROR(IF(ISNA(VLOOKUP(R1835,Dados!$X$2:$Y$5,2,0)),VLOOKUP(D1835,Dados!$X$7:$Y$33,2,0),VLOOKUP(R1835,Dados!$X$2:$Y$5,2,0)),"")</f>
        <v/>
      </c>
      <c r="AZ1835" s="52" t="str">
        <f aca="false">IF(C1835="","",IF(AND(Y1835="CONSUMO",AC1835="NÃO")*OR(AG1835="-",AG1835="BIT"),IF(E1835&lt;&gt;"",(AI1835-(P1835+L1835-N1835+Q1835)*AY1835)/0.83),""))</f>
        <v/>
      </c>
      <c r="BA1835" s="51" t="str">
        <f aca="false">IF(AZ1835="","",AZ1835*0.17-((P1835+L1835-N1835+Q1835)*AY1835))</f>
        <v/>
      </c>
      <c r="BB1835" s="51" t="str">
        <f aca="false">IF(AND(Y1835="CONSUMO",AG1835="ANEXO I",AY1835&gt;4%),(AI1835-(P1835+L1835-N1835+Q1835)*0.0514)/0.83*(0.5177)*(0.17)-AI1835*0.0514,IF(AND(Y1835="CONSUMO",AG1835="ANEXO II",AY1835&gt;4%),(AI1835-(P1835+L1835-N1835+Q1835)*0.041)/0.83*(0.3295)*(0.17)-AI1835*0.041,IF(AND(Y1835="CONSUMO",AG1835="ANEXO I",AY1835=4%),(AI1835-(P1835+L1835-N1835+Q1835)*0.04)/0.83*(0.5177)*(0.17)-AI1835*0.04,IF(AND(Y1835="CONSUMO",AG1835="ANEXO II",AY1835=4%),(AI1835-(P1835+L1835-N1835+Q1835)*0.04)/0.83*(0.3295)*(0.17)-AI1835*0.04,""))))</f>
        <v/>
      </c>
      <c r="BC1835" s="51" t="str">
        <f aca="false">IF(C1835="","",IF(AND(Y1835="CONSUMO",AC1835="SIM")*OR(AG1835="-",AG1835="BIT"),IF(E1835&lt;&gt;"",(AI1835-(P1835+L1835-N1835+Q1835)*AY1835)/0.83),""))</f>
        <v/>
      </c>
      <c r="BD1835" s="51" t="str">
        <f aca="false">IF(BC1835="","",BC1835*0.17)</f>
        <v/>
      </c>
      <c r="BE1835" s="51" t="str">
        <f aca="false">IF(I1835=6908,0,IF(BC1835="","",BD1835-((P1835+L1835-N1835+Q1835)*AY1835)))</f>
        <v/>
      </c>
      <c r="BF1835" s="53" t="str">
        <f aca="false">IF(B1835="","",IF(OR(B1835="",E1835="Regime Normal"),0,(AI1835-Q1835)*VLOOKUP(R1835,Dados!$X$98:$Y$108,2,0)))</f>
        <v/>
      </c>
      <c r="BG1835" s="54" t="str">
        <f aca="false">IFERROR(VLOOKUP(I1835,Dados!$AC$27:$AD$43,2,0),IF(B1835="","",IF(D1835&lt;&gt;"MT",IF(AND(AC1835="SIM",Y1835="Revenda"),"2403",IF(AND(AC1835="SIM",Y1835="Consumo"),"2407",IF(AND(AC1835="NÃO",Y1835="Revenda"),"2102",IF(AND(AC1835="NÃO",Y1835="Consumo"),"2556",)))),REPLACE(I1835,1,1,1))))</f>
        <v/>
      </c>
    </row>
    <row r="1836" customFormat="false" ht="12.8" hidden="false" customHeight="true" outlineLevel="0" collapsed="false">
      <c r="Y1836" s="45"/>
      <c r="Z1836" s="46" t="str">
        <f aca="false">IF(B1836="","",(IFERROR(VLOOKUP(H1836,Dados!A$3:B$15000,2,0),"Não Encontrado")))</f>
        <v/>
      </c>
      <c r="AA1836" s="46" t="str">
        <f aca="false">IF(B1836="","",(IFERROR(VLOOKUP(G1836,Dados!C$3:E$15000,3,0),"Não Encontrado")))</f>
        <v/>
      </c>
      <c r="AB1836" s="46" t="str">
        <f aca="false">IFERROR(IF(Z1836&lt;&gt;"Não Encontrado",Z1836,IF(AA1836&lt;&gt;"Não Encontrado",AA1836,"")),"")</f>
        <v/>
      </c>
      <c r="AC1836" s="45" t="str">
        <f aca="false">IF(B1836="","",IF(AB1836="","NÃO","SIM"))</f>
        <v/>
      </c>
      <c r="AD1836" s="45" t="str">
        <f aca="false">IFERROR(VLOOKUP(G1836,Dados!$P$3:$R$500,3,0),"")</f>
        <v/>
      </c>
      <c r="AE1836" s="45" t="str">
        <f aca="false">IFERROR(VLOOKUP(G1836,Dados!$K$3:$L$500,2,0),"")</f>
        <v/>
      </c>
      <c r="AF1836" s="45" t="str">
        <f aca="false">IFERROR(VLOOKUP(G1836,Dados!$M$3:$N$500,2,0),"")</f>
        <v/>
      </c>
      <c r="AG1836" s="45" t="str">
        <f aca="false">IF(F1836="","",IF(AND(AD1836="",AE1836="",AF1836=""),"-",IF(AND(AD1836="BIT",AE1836="",AF1836=""),"BIT",IF(AND(AE1836="ANEXO I",AD1836="",AF1836=""),"ANEXO I",IF(AND(AF1836="ANEXO II",AD1836="",AE1836=""),"ANEXO II","Escolher")))))</f>
        <v/>
      </c>
      <c r="AH1836" s="45" t="str">
        <f aca="false">IF(AG1836&lt;&gt;"Pneus","",IFERROR(VLOOKUP(R1836,Dados!$X$2:$Z$5,3,0)*(AI1836-Q1836),VLOOKUP(D1836,Dados!$X$7:$Z$33,3,0)*(AI1836-Q1836)))</f>
        <v/>
      </c>
      <c r="AI1836" s="47" t="str">
        <f aca="false">IF(B1836="","",P1836+Q1836+O1836+M1836+L1836-N1836)</f>
        <v/>
      </c>
      <c r="AJ1836" s="48" t="str">
        <f aca="false">IFERROR(IF(AND(AC1836="SIM",AG1836="-",Y1836="REVENDA"),(AB1836/1+1)*AI1836,IF(AND(AC1836="SIM",AG1836="Pneus",Y1836="REVENDA"),(AB1836/1+1)*(AI1836-AH1836),"")),"")</f>
        <v/>
      </c>
      <c r="AK1836" s="48" t="str">
        <f aca="false">IF(AJ1836="","",AJ1836*17%)</f>
        <v/>
      </c>
      <c r="AL1836" s="48" t="str">
        <f aca="false">IFERROR(IF(AC1836="NÃO","",IF(AK1836="","",IF(E1836="Simples Nacional",BF1836,IF(T1836=0.12,U1836*0.5833337002,IF(T1836=0,AI1836*0.07,U1836))))),"")</f>
        <v/>
      </c>
      <c r="AM1836" s="47" t="str">
        <f aca="false">IFERROR(IF(AC1836="NÃO","",IF(OR(AG1836="-",AG1836="Pneus"),AK1836-AL1836,"")),"")</f>
        <v/>
      </c>
      <c r="AN1836" s="48" t="str">
        <f aca="false">IF(AND(Y1836="REVENDA",AC1836="SIM",AG1836="BIT"),((AB1836/1+1)*AI1836)*0.4117,"")</f>
        <v/>
      </c>
      <c r="AO1836" s="48" t="str">
        <f aca="false">IF(AN1836="","",AN1836*17%)</f>
        <v/>
      </c>
      <c r="AP1836" s="49" t="str">
        <f aca="false">IF(AN1836="","",IF(T1836=0.12,(U1836*0.4117)*0.4117,IF(T1836=0,(AI1836*0.07)*0.4117,U1836*0.4117)))</f>
        <v/>
      </c>
      <c r="AQ1836" s="47" t="str">
        <f aca="false">IF(AN1836="","",AO1836-AP1836)</f>
        <v/>
      </c>
      <c r="AR1836" s="50" t="str">
        <f aca="false">IFERROR(IF(AND(AC1836="SIM",Y1836="REVENDA",LEFT(AG1836,5)="ANEXO")*OR(AE1836="ANEXO I",AF1836="ANEXO II"),VLOOKUP(H1836,Dados!G:I,2,0),""),"INSERIR MVA")</f>
        <v/>
      </c>
      <c r="AS1836" s="48" t="str">
        <f aca="false">IF(LEFT(AG1836,5)="ANEXO",VLOOKUP(AG1836,Dados!$X$111:$Z$112,2,0)*(AI1836-Q1836),"")</f>
        <v/>
      </c>
      <c r="AT1836" s="48" t="str">
        <f aca="false">IFERROR(IF(AR1836="","",(AI1836*AR1836)+AI1836),"INSERIR MVA")</f>
        <v/>
      </c>
      <c r="AU1836" s="48" t="str">
        <f aca="false">IF(AT1836="","",IF(AY1836=0.04,U1836,AS1836*AY1836))</f>
        <v/>
      </c>
      <c r="AV1836" s="47" t="str">
        <f aca="false">IFERROR(IF(AU1836="","",(VLOOKUP(AG1836,Dados!$X$111:$Z$112,3,0)*AT1836*0.17)),"INSERIR MVA")</f>
        <v/>
      </c>
      <c r="AW1836" s="47" t="str">
        <f aca="false">IFERROR(IF(AR1836="","",AV1836-AU1836),"")</f>
        <v/>
      </c>
      <c r="AX1836" s="51" t="str">
        <f aca="false">IFERROR(IF(AC1836="NÃO","",IF(AM1836&lt;&gt;"",AM1836-W1836,IF(AQ1836&lt;&gt;"",AQ1836-W1836,IF(AW1836&lt;&gt;"",AW1836-W1836,"")))),"")</f>
        <v/>
      </c>
      <c r="AY1836" s="46" t="str">
        <f aca="false">IFERROR(IF(ISNA(VLOOKUP(R1836,Dados!$X$2:$Y$5,2,0)),VLOOKUP(D1836,Dados!$X$7:$Y$33,2,0),VLOOKUP(R1836,Dados!$X$2:$Y$5,2,0)),"")</f>
        <v/>
      </c>
      <c r="AZ1836" s="52" t="str">
        <f aca="false">IF(C1836="","",IF(AND(Y1836="CONSUMO",AC1836="NÃO")*OR(AG1836="-",AG1836="BIT"),IF(E1836&lt;&gt;"",(AI1836-(P1836+L1836-N1836+Q1836)*AY1836)/0.83),""))</f>
        <v/>
      </c>
      <c r="BA1836" s="51" t="str">
        <f aca="false">IF(AZ1836="","",AZ1836*0.17-((P1836+L1836-N1836+Q1836)*AY1836))</f>
        <v/>
      </c>
      <c r="BB1836" s="51" t="str">
        <f aca="false">IF(AND(Y1836="CONSUMO",AG1836="ANEXO I",AY1836&gt;4%),(AI1836-(P1836+L1836-N1836+Q1836)*0.0514)/0.83*(0.5177)*(0.17)-AI1836*0.0514,IF(AND(Y1836="CONSUMO",AG1836="ANEXO II",AY1836&gt;4%),(AI1836-(P1836+L1836-N1836+Q1836)*0.041)/0.83*(0.3295)*(0.17)-AI1836*0.041,IF(AND(Y1836="CONSUMO",AG1836="ANEXO I",AY1836=4%),(AI1836-(P1836+L1836-N1836+Q1836)*0.04)/0.83*(0.5177)*(0.17)-AI1836*0.04,IF(AND(Y1836="CONSUMO",AG1836="ANEXO II",AY1836=4%),(AI1836-(P1836+L1836-N1836+Q1836)*0.04)/0.83*(0.3295)*(0.17)-AI1836*0.04,""))))</f>
        <v/>
      </c>
      <c r="BC1836" s="51" t="str">
        <f aca="false">IF(C1836="","",IF(AND(Y1836="CONSUMO",AC1836="SIM")*OR(AG1836="-",AG1836="BIT"),IF(E1836&lt;&gt;"",(AI1836-(P1836+L1836-N1836+Q1836)*AY1836)/0.83),""))</f>
        <v/>
      </c>
      <c r="BD1836" s="51" t="str">
        <f aca="false">IF(BC1836="","",BC1836*0.17)</f>
        <v/>
      </c>
      <c r="BE1836" s="51" t="str">
        <f aca="false">IF(I1836=6908,0,IF(BC1836="","",BD1836-((P1836+L1836-N1836+Q1836)*AY1836)))</f>
        <v/>
      </c>
      <c r="BF1836" s="53" t="str">
        <f aca="false">IF(B1836="","",IF(OR(B1836="",E1836="Regime Normal"),0,(AI1836-Q1836)*VLOOKUP(R1836,Dados!$X$98:$Y$108,2,0)))</f>
        <v/>
      </c>
      <c r="BG1836" s="54" t="str">
        <f aca="false">IFERROR(VLOOKUP(I1836,Dados!$AC$27:$AD$43,2,0),IF(B1836="","",IF(D1836&lt;&gt;"MT",IF(AND(AC1836="SIM",Y1836="Revenda"),"2403",IF(AND(AC1836="SIM",Y1836="Consumo"),"2407",IF(AND(AC1836="NÃO",Y1836="Revenda"),"2102",IF(AND(AC1836="NÃO",Y1836="Consumo"),"2556",)))),REPLACE(I1836,1,1,1))))</f>
        <v/>
      </c>
    </row>
    <row r="1837" customFormat="false" ht="12.8" hidden="false" customHeight="true" outlineLevel="0" collapsed="false">
      <c r="Y1837" s="45"/>
      <c r="Z1837" s="46" t="str">
        <f aca="false">IF(B1837="","",(IFERROR(VLOOKUP(H1837,Dados!A$3:B$15000,2,0),"Não Encontrado")))</f>
        <v/>
      </c>
      <c r="AA1837" s="46" t="str">
        <f aca="false">IF(B1837="","",(IFERROR(VLOOKUP(G1837,Dados!C$3:E$15000,3,0),"Não Encontrado")))</f>
        <v/>
      </c>
      <c r="AB1837" s="46" t="str">
        <f aca="false">IFERROR(IF(Z1837&lt;&gt;"Não Encontrado",Z1837,IF(AA1837&lt;&gt;"Não Encontrado",AA1837,"")),"")</f>
        <v/>
      </c>
      <c r="AC1837" s="45" t="str">
        <f aca="false">IF(B1837="","",IF(AB1837="","NÃO","SIM"))</f>
        <v/>
      </c>
      <c r="AD1837" s="45" t="str">
        <f aca="false">IFERROR(VLOOKUP(G1837,Dados!$P$3:$R$500,3,0),"")</f>
        <v/>
      </c>
      <c r="AE1837" s="45" t="str">
        <f aca="false">IFERROR(VLOOKUP(G1837,Dados!$K$3:$L$500,2,0),"")</f>
        <v/>
      </c>
      <c r="AF1837" s="45" t="str">
        <f aca="false">IFERROR(VLOOKUP(G1837,Dados!$M$3:$N$500,2,0),"")</f>
        <v/>
      </c>
      <c r="AG1837" s="45" t="str">
        <f aca="false">IF(F1837="","",IF(AND(AD1837="",AE1837="",AF1837=""),"-",IF(AND(AD1837="BIT",AE1837="",AF1837=""),"BIT",IF(AND(AE1837="ANEXO I",AD1837="",AF1837=""),"ANEXO I",IF(AND(AF1837="ANEXO II",AD1837="",AE1837=""),"ANEXO II","Escolher")))))</f>
        <v/>
      </c>
      <c r="AH1837" s="45" t="str">
        <f aca="false">IF(AG1837&lt;&gt;"Pneus","",IFERROR(VLOOKUP(R1837,Dados!$X$2:$Z$5,3,0)*(AI1837-Q1837),VLOOKUP(D1837,Dados!$X$7:$Z$33,3,0)*(AI1837-Q1837)))</f>
        <v/>
      </c>
      <c r="AI1837" s="47" t="str">
        <f aca="false">IF(B1837="","",P1837+Q1837+O1837+M1837+L1837-N1837)</f>
        <v/>
      </c>
      <c r="AJ1837" s="48" t="str">
        <f aca="false">IFERROR(IF(AND(AC1837="SIM",AG1837="-",Y1837="REVENDA"),(AB1837/1+1)*AI1837,IF(AND(AC1837="SIM",AG1837="Pneus",Y1837="REVENDA"),(AB1837/1+1)*(AI1837-AH1837),"")),"")</f>
        <v/>
      </c>
      <c r="AK1837" s="48" t="str">
        <f aca="false">IF(AJ1837="","",AJ1837*17%)</f>
        <v/>
      </c>
      <c r="AL1837" s="48" t="str">
        <f aca="false">IFERROR(IF(AC1837="NÃO","",IF(AK1837="","",IF(E1837="Simples Nacional",BF1837,IF(T1837=0.12,U1837*0.5833337002,IF(T1837=0,AI1837*0.07,U1837))))),"")</f>
        <v/>
      </c>
      <c r="AM1837" s="47" t="str">
        <f aca="false">IFERROR(IF(AC1837="NÃO","",IF(OR(AG1837="-",AG1837="Pneus"),AK1837-AL1837,"")),"")</f>
        <v/>
      </c>
      <c r="AN1837" s="48" t="str">
        <f aca="false">IF(AND(Y1837="REVENDA",AC1837="SIM",AG1837="BIT"),((AB1837/1+1)*AI1837)*0.4117,"")</f>
        <v/>
      </c>
      <c r="AO1837" s="48" t="str">
        <f aca="false">IF(AN1837="","",AN1837*17%)</f>
        <v/>
      </c>
      <c r="AP1837" s="49" t="str">
        <f aca="false">IF(AN1837="","",IF(T1837=0.12,(U1837*0.4117)*0.4117,IF(T1837=0,(AI1837*0.07)*0.4117,U1837*0.4117)))</f>
        <v/>
      </c>
      <c r="AQ1837" s="47" t="str">
        <f aca="false">IF(AN1837="","",AO1837-AP1837)</f>
        <v/>
      </c>
      <c r="AR1837" s="50" t="str">
        <f aca="false">IFERROR(IF(AND(AC1837="SIM",Y1837="REVENDA",LEFT(AG1837,5)="ANEXO")*OR(AE1837="ANEXO I",AF1837="ANEXO II"),VLOOKUP(H1837,Dados!G:I,2,0),""),"INSERIR MVA")</f>
        <v/>
      </c>
      <c r="AS1837" s="48" t="str">
        <f aca="false">IF(LEFT(AG1837,5)="ANEXO",VLOOKUP(AG1837,Dados!$X$111:$Z$112,2,0)*(AI1837-Q1837),"")</f>
        <v/>
      </c>
      <c r="AT1837" s="48" t="str">
        <f aca="false">IFERROR(IF(AR1837="","",(AI1837*AR1837)+AI1837),"INSERIR MVA")</f>
        <v/>
      </c>
      <c r="AU1837" s="48" t="str">
        <f aca="false">IF(AT1837="","",IF(AY1837=0.04,U1837,AS1837*AY1837))</f>
        <v/>
      </c>
      <c r="AV1837" s="47" t="str">
        <f aca="false">IFERROR(IF(AU1837="","",(VLOOKUP(AG1837,Dados!$X$111:$Z$112,3,0)*AT1837*0.17)),"INSERIR MVA")</f>
        <v/>
      </c>
      <c r="AW1837" s="47" t="str">
        <f aca="false">IFERROR(IF(AR1837="","",AV1837-AU1837),"")</f>
        <v/>
      </c>
      <c r="AX1837" s="51" t="str">
        <f aca="false">IFERROR(IF(AC1837="NÃO","",IF(AM1837&lt;&gt;"",AM1837-W1837,IF(AQ1837&lt;&gt;"",AQ1837-W1837,IF(AW1837&lt;&gt;"",AW1837-W1837,"")))),"")</f>
        <v/>
      </c>
      <c r="AY1837" s="46" t="str">
        <f aca="false">IFERROR(IF(ISNA(VLOOKUP(R1837,Dados!$X$2:$Y$5,2,0)),VLOOKUP(D1837,Dados!$X$7:$Y$33,2,0),VLOOKUP(R1837,Dados!$X$2:$Y$5,2,0)),"")</f>
        <v/>
      </c>
      <c r="AZ1837" s="52" t="str">
        <f aca="false">IF(C1837="","",IF(AND(Y1837="CONSUMO",AC1837="NÃO")*OR(AG1837="-",AG1837="BIT"),IF(E1837&lt;&gt;"",(AI1837-(P1837+L1837-N1837+Q1837)*AY1837)/0.83),""))</f>
        <v/>
      </c>
      <c r="BA1837" s="51" t="str">
        <f aca="false">IF(AZ1837="","",AZ1837*0.17-((P1837+L1837-N1837+Q1837)*AY1837))</f>
        <v/>
      </c>
      <c r="BB1837" s="51" t="str">
        <f aca="false">IF(AND(Y1837="CONSUMO",AG1837="ANEXO I",AY1837&gt;4%),(AI1837-(P1837+L1837-N1837+Q1837)*0.0514)/0.83*(0.5177)*(0.17)-AI1837*0.0514,IF(AND(Y1837="CONSUMO",AG1837="ANEXO II",AY1837&gt;4%),(AI1837-(P1837+L1837-N1837+Q1837)*0.041)/0.83*(0.3295)*(0.17)-AI1837*0.041,IF(AND(Y1837="CONSUMO",AG1837="ANEXO I",AY1837=4%),(AI1837-(P1837+L1837-N1837+Q1837)*0.04)/0.83*(0.5177)*(0.17)-AI1837*0.04,IF(AND(Y1837="CONSUMO",AG1837="ANEXO II",AY1837=4%),(AI1837-(P1837+L1837-N1837+Q1837)*0.04)/0.83*(0.3295)*(0.17)-AI1837*0.04,""))))</f>
        <v/>
      </c>
      <c r="BC1837" s="51" t="str">
        <f aca="false">IF(C1837="","",IF(AND(Y1837="CONSUMO",AC1837="SIM")*OR(AG1837="-",AG1837="BIT"),IF(E1837&lt;&gt;"",(AI1837-(P1837+L1837-N1837+Q1837)*AY1837)/0.83),""))</f>
        <v/>
      </c>
      <c r="BD1837" s="51" t="str">
        <f aca="false">IF(BC1837="","",BC1837*0.17)</f>
        <v/>
      </c>
      <c r="BE1837" s="51" t="str">
        <f aca="false">IF(I1837=6908,0,IF(BC1837="","",BD1837-((P1837+L1837-N1837+Q1837)*AY1837)))</f>
        <v/>
      </c>
      <c r="BF1837" s="53" t="str">
        <f aca="false">IF(B1837="","",IF(OR(B1837="",E1837="Regime Normal"),0,(AI1837-Q1837)*VLOOKUP(R1837,Dados!$X$98:$Y$108,2,0)))</f>
        <v/>
      </c>
      <c r="BG1837" s="54" t="str">
        <f aca="false">IFERROR(VLOOKUP(I1837,Dados!$AC$27:$AD$43,2,0),IF(B1837="","",IF(D1837&lt;&gt;"MT",IF(AND(AC1837="SIM",Y1837="Revenda"),"2403",IF(AND(AC1837="SIM",Y1837="Consumo"),"2407",IF(AND(AC1837="NÃO",Y1837="Revenda"),"2102",IF(AND(AC1837="NÃO",Y1837="Consumo"),"2556",)))),REPLACE(I1837,1,1,1))))</f>
        <v/>
      </c>
    </row>
    <row r="1838" customFormat="false" ht="12.8" hidden="false" customHeight="true" outlineLevel="0" collapsed="false">
      <c r="Y1838" s="45"/>
      <c r="Z1838" s="46" t="str">
        <f aca="false">IF(B1838="","",(IFERROR(VLOOKUP(H1838,Dados!A$3:B$15000,2,0),"Não Encontrado")))</f>
        <v/>
      </c>
      <c r="AA1838" s="46" t="str">
        <f aca="false">IF(B1838="","",(IFERROR(VLOOKUP(G1838,Dados!C$3:E$15000,3,0),"Não Encontrado")))</f>
        <v/>
      </c>
      <c r="AB1838" s="46" t="str">
        <f aca="false">IFERROR(IF(Z1838&lt;&gt;"Não Encontrado",Z1838,IF(AA1838&lt;&gt;"Não Encontrado",AA1838,"")),"")</f>
        <v/>
      </c>
      <c r="AC1838" s="45" t="str">
        <f aca="false">IF(B1838="","",IF(AB1838="","NÃO","SIM"))</f>
        <v/>
      </c>
      <c r="AD1838" s="45" t="str">
        <f aca="false">IFERROR(VLOOKUP(G1838,Dados!$P$3:$R$500,3,0),"")</f>
        <v/>
      </c>
      <c r="AE1838" s="45" t="str">
        <f aca="false">IFERROR(VLOOKUP(G1838,Dados!$K$3:$L$500,2,0),"")</f>
        <v/>
      </c>
      <c r="AF1838" s="45" t="str">
        <f aca="false">IFERROR(VLOOKUP(G1838,Dados!$M$3:$N$500,2,0),"")</f>
        <v/>
      </c>
      <c r="AG1838" s="45" t="str">
        <f aca="false">IF(F1838="","",IF(AND(AD1838="",AE1838="",AF1838=""),"-",IF(AND(AD1838="BIT",AE1838="",AF1838=""),"BIT",IF(AND(AE1838="ANEXO I",AD1838="",AF1838=""),"ANEXO I",IF(AND(AF1838="ANEXO II",AD1838="",AE1838=""),"ANEXO II","Escolher")))))</f>
        <v/>
      </c>
      <c r="AH1838" s="45" t="str">
        <f aca="false">IF(AG1838&lt;&gt;"Pneus","",IFERROR(VLOOKUP(R1838,Dados!$X$2:$Z$5,3,0)*(AI1838-Q1838),VLOOKUP(D1838,Dados!$X$7:$Z$33,3,0)*(AI1838-Q1838)))</f>
        <v/>
      </c>
      <c r="AI1838" s="47" t="str">
        <f aca="false">IF(B1838="","",P1838+Q1838+O1838+M1838+L1838-N1838)</f>
        <v/>
      </c>
      <c r="AJ1838" s="48" t="str">
        <f aca="false">IFERROR(IF(AND(AC1838="SIM",AG1838="-",Y1838="REVENDA"),(AB1838/1+1)*AI1838,IF(AND(AC1838="SIM",AG1838="Pneus",Y1838="REVENDA"),(AB1838/1+1)*(AI1838-AH1838),"")),"")</f>
        <v/>
      </c>
      <c r="AK1838" s="48" t="str">
        <f aca="false">IF(AJ1838="","",AJ1838*17%)</f>
        <v/>
      </c>
      <c r="AL1838" s="48" t="str">
        <f aca="false">IFERROR(IF(AC1838="NÃO","",IF(AK1838="","",IF(E1838="Simples Nacional",BF1838,IF(T1838=0.12,U1838*0.5833337002,IF(T1838=0,AI1838*0.07,U1838))))),"")</f>
        <v/>
      </c>
      <c r="AM1838" s="47" t="str">
        <f aca="false">IFERROR(IF(AC1838="NÃO","",IF(OR(AG1838="-",AG1838="Pneus"),AK1838-AL1838,"")),"")</f>
        <v/>
      </c>
      <c r="AN1838" s="48" t="str">
        <f aca="false">IF(AND(Y1838="REVENDA",AC1838="SIM",AG1838="BIT"),((AB1838/1+1)*AI1838)*0.4117,"")</f>
        <v/>
      </c>
      <c r="AO1838" s="48" t="str">
        <f aca="false">IF(AN1838="","",AN1838*17%)</f>
        <v/>
      </c>
      <c r="AP1838" s="49" t="str">
        <f aca="false">IF(AN1838="","",IF(T1838=0.12,(U1838*0.4117)*0.4117,IF(T1838=0,(AI1838*0.07)*0.4117,U1838*0.4117)))</f>
        <v/>
      </c>
      <c r="AQ1838" s="47" t="str">
        <f aca="false">IF(AN1838="","",AO1838-AP1838)</f>
        <v/>
      </c>
      <c r="AR1838" s="50" t="str">
        <f aca="false">IFERROR(IF(AND(AC1838="SIM",Y1838="REVENDA",LEFT(AG1838,5)="ANEXO")*OR(AE1838="ANEXO I",AF1838="ANEXO II"),VLOOKUP(H1838,Dados!G:I,2,0),""),"INSERIR MVA")</f>
        <v/>
      </c>
      <c r="AS1838" s="48" t="str">
        <f aca="false">IF(LEFT(AG1838,5)="ANEXO",VLOOKUP(AG1838,Dados!$X$111:$Z$112,2,0)*(AI1838-Q1838),"")</f>
        <v/>
      </c>
      <c r="AT1838" s="48" t="str">
        <f aca="false">IFERROR(IF(AR1838="","",(AI1838*AR1838)+AI1838),"INSERIR MVA")</f>
        <v/>
      </c>
      <c r="AU1838" s="48" t="str">
        <f aca="false">IF(AT1838="","",IF(AY1838=0.04,U1838,AS1838*AY1838))</f>
        <v/>
      </c>
      <c r="AV1838" s="47" t="str">
        <f aca="false">IFERROR(IF(AU1838="","",(VLOOKUP(AG1838,Dados!$X$111:$Z$112,3,0)*AT1838*0.17)),"INSERIR MVA")</f>
        <v/>
      </c>
      <c r="AW1838" s="47" t="str">
        <f aca="false">IFERROR(IF(AR1838="","",AV1838-AU1838),"")</f>
        <v/>
      </c>
      <c r="AX1838" s="51" t="str">
        <f aca="false">IFERROR(IF(AC1838="NÃO","",IF(AM1838&lt;&gt;"",AM1838-W1838,IF(AQ1838&lt;&gt;"",AQ1838-W1838,IF(AW1838&lt;&gt;"",AW1838-W1838,"")))),"")</f>
        <v/>
      </c>
      <c r="AY1838" s="46" t="str">
        <f aca="false">IFERROR(IF(ISNA(VLOOKUP(R1838,Dados!$X$2:$Y$5,2,0)),VLOOKUP(D1838,Dados!$X$7:$Y$33,2,0),VLOOKUP(R1838,Dados!$X$2:$Y$5,2,0)),"")</f>
        <v/>
      </c>
      <c r="AZ1838" s="52" t="str">
        <f aca="false">IF(C1838="","",IF(AND(Y1838="CONSUMO",AC1838="NÃO")*OR(AG1838="-",AG1838="BIT"),IF(E1838&lt;&gt;"",(AI1838-(P1838+L1838-N1838+Q1838)*AY1838)/0.83),""))</f>
        <v/>
      </c>
      <c r="BA1838" s="51" t="str">
        <f aca="false">IF(AZ1838="","",AZ1838*0.17-((P1838+L1838-N1838+Q1838)*AY1838))</f>
        <v/>
      </c>
      <c r="BB1838" s="51" t="str">
        <f aca="false">IF(AND(Y1838="CONSUMO",AG1838="ANEXO I",AY1838&gt;4%),(AI1838-(P1838+L1838-N1838+Q1838)*0.0514)/0.83*(0.5177)*(0.17)-AI1838*0.0514,IF(AND(Y1838="CONSUMO",AG1838="ANEXO II",AY1838&gt;4%),(AI1838-(P1838+L1838-N1838+Q1838)*0.041)/0.83*(0.3295)*(0.17)-AI1838*0.041,IF(AND(Y1838="CONSUMO",AG1838="ANEXO I",AY1838=4%),(AI1838-(P1838+L1838-N1838+Q1838)*0.04)/0.83*(0.5177)*(0.17)-AI1838*0.04,IF(AND(Y1838="CONSUMO",AG1838="ANEXO II",AY1838=4%),(AI1838-(P1838+L1838-N1838+Q1838)*0.04)/0.83*(0.3295)*(0.17)-AI1838*0.04,""))))</f>
        <v/>
      </c>
      <c r="BC1838" s="51" t="str">
        <f aca="false">IF(C1838="","",IF(AND(Y1838="CONSUMO",AC1838="SIM")*OR(AG1838="-",AG1838="BIT"),IF(E1838&lt;&gt;"",(AI1838-(P1838+L1838-N1838+Q1838)*AY1838)/0.83),""))</f>
        <v/>
      </c>
      <c r="BD1838" s="51" t="str">
        <f aca="false">IF(BC1838="","",BC1838*0.17)</f>
        <v/>
      </c>
      <c r="BE1838" s="51" t="str">
        <f aca="false">IF(I1838=6908,0,IF(BC1838="","",BD1838-((P1838+L1838-N1838+Q1838)*AY1838)))</f>
        <v/>
      </c>
      <c r="BF1838" s="53" t="str">
        <f aca="false">IF(B1838="","",IF(OR(B1838="",E1838="Regime Normal"),0,(AI1838-Q1838)*VLOOKUP(R1838,Dados!$X$98:$Y$108,2,0)))</f>
        <v/>
      </c>
      <c r="BG1838" s="54" t="str">
        <f aca="false">IFERROR(VLOOKUP(I1838,Dados!$AC$27:$AD$43,2,0),IF(B1838="","",IF(D1838&lt;&gt;"MT",IF(AND(AC1838="SIM",Y1838="Revenda"),"2403",IF(AND(AC1838="SIM",Y1838="Consumo"),"2407",IF(AND(AC1838="NÃO",Y1838="Revenda"),"2102",IF(AND(AC1838="NÃO",Y1838="Consumo"),"2556",)))),REPLACE(I1838,1,1,1))))</f>
        <v/>
      </c>
    </row>
    <row r="1839" customFormat="false" ht="12.8" hidden="false" customHeight="true" outlineLevel="0" collapsed="false">
      <c r="Y1839" s="45"/>
      <c r="Z1839" s="46" t="str">
        <f aca="false">IF(B1839="","",(IFERROR(VLOOKUP(H1839,Dados!A$3:B$15000,2,0),"Não Encontrado")))</f>
        <v/>
      </c>
      <c r="AA1839" s="46" t="str">
        <f aca="false">IF(B1839="","",(IFERROR(VLOOKUP(G1839,Dados!C$3:E$15000,3,0),"Não Encontrado")))</f>
        <v/>
      </c>
      <c r="AB1839" s="46" t="str">
        <f aca="false">IFERROR(IF(Z1839&lt;&gt;"Não Encontrado",Z1839,IF(AA1839&lt;&gt;"Não Encontrado",AA1839,"")),"")</f>
        <v/>
      </c>
      <c r="AC1839" s="45" t="str">
        <f aca="false">IF(B1839="","",IF(AB1839="","NÃO","SIM"))</f>
        <v/>
      </c>
      <c r="AD1839" s="45" t="str">
        <f aca="false">IFERROR(VLOOKUP(G1839,Dados!$P$3:$R$500,3,0),"")</f>
        <v/>
      </c>
      <c r="AE1839" s="45" t="str">
        <f aca="false">IFERROR(VLOOKUP(G1839,Dados!$K$3:$L$500,2,0),"")</f>
        <v/>
      </c>
      <c r="AF1839" s="45" t="str">
        <f aca="false">IFERROR(VLOOKUP(G1839,Dados!$M$3:$N$500,2,0),"")</f>
        <v/>
      </c>
      <c r="AG1839" s="45" t="str">
        <f aca="false">IF(F1839="","",IF(AND(AD1839="",AE1839="",AF1839=""),"-",IF(AND(AD1839="BIT",AE1839="",AF1839=""),"BIT",IF(AND(AE1839="ANEXO I",AD1839="",AF1839=""),"ANEXO I",IF(AND(AF1839="ANEXO II",AD1839="",AE1839=""),"ANEXO II","Escolher")))))</f>
        <v/>
      </c>
      <c r="AH1839" s="45" t="str">
        <f aca="false">IF(AG1839&lt;&gt;"Pneus","",IFERROR(VLOOKUP(R1839,Dados!$X$2:$Z$5,3,0)*(AI1839-Q1839),VLOOKUP(D1839,Dados!$X$7:$Z$33,3,0)*(AI1839-Q1839)))</f>
        <v/>
      </c>
      <c r="AI1839" s="47" t="str">
        <f aca="false">IF(B1839="","",P1839+Q1839+O1839+M1839+L1839-N1839)</f>
        <v/>
      </c>
      <c r="AJ1839" s="48" t="str">
        <f aca="false">IFERROR(IF(AND(AC1839="SIM",AG1839="-",Y1839="REVENDA"),(AB1839/1+1)*AI1839,IF(AND(AC1839="SIM",AG1839="Pneus",Y1839="REVENDA"),(AB1839/1+1)*(AI1839-AH1839),"")),"")</f>
        <v/>
      </c>
      <c r="AK1839" s="48" t="str">
        <f aca="false">IF(AJ1839="","",AJ1839*17%)</f>
        <v/>
      </c>
      <c r="AL1839" s="48" t="str">
        <f aca="false">IFERROR(IF(AC1839="NÃO","",IF(AK1839="","",IF(E1839="Simples Nacional",BF1839,IF(T1839=0.12,U1839*0.5833337002,IF(T1839=0,AI1839*0.07,U1839))))),"")</f>
        <v/>
      </c>
      <c r="AM1839" s="47" t="str">
        <f aca="false">IFERROR(IF(AC1839="NÃO","",IF(OR(AG1839="-",AG1839="Pneus"),AK1839-AL1839,"")),"")</f>
        <v/>
      </c>
      <c r="AN1839" s="48" t="str">
        <f aca="false">IF(AND(Y1839="REVENDA",AC1839="SIM",AG1839="BIT"),((AB1839/1+1)*AI1839)*0.4117,"")</f>
        <v/>
      </c>
      <c r="AO1839" s="48" t="str">
        <f aca="false">IF(AN1839="","",AN1839*17%)</f>
        <v/>
      </c>
      <c r="AP1839" s="49" t="str">
        <f aca="false">IF(AN1839="","",IF(T1839=0.12,(U1839*0.4117)*0.4117,IF(T1839=0,(AI1839*0.07)*0.4117,U1839*0.4117)))</f>
        <v/>
      </c>
      <c r="AQ1839" s="47" t="str">
        <f aca="false">IF(AN1839="","",AO1839-AP1839)</f>
        <v/>
      </c>
      <c r="AR1839" s="50" t="str">
        <f aca="false">IFERROR(IF(AND(AC1839="SIM",Y1839="REVENDA",LEFT(AG1839,5)="ANEXO")*OR(AE1839="ANEXO I",AF1839="ANEXO II"),VLOOKUP(H1839,Dados!G:I,2,0),""),"INSERIR MVA")</f>
        <v/>
      </c>
      <c r="AS1839" s="48" t="str">
        <f aca="false">IF(LEFT(AG1839,5)="ANEXO",VLOOKUP(AG1839,Dados!$X$111:$Z$112,2,0)*(AI1839-Q1839),"")</f>
        <v/>
      </c>
      <c r="AT1839" s="48" t="str">
        <f aca="false">IFERROR(IF(AR1839="","",(AI1839*AR1839)+AI1839),"INSERIR MVA")</f>
        <v/>
      </c>
      <c r="AU1839" s="48" t="str">
        <f aca="false">IF(AT1839="","",IF(AY1839=0.04,U1839,AS1839*AY1839))</f>
        <v/>
      </c>
      <c r="AV1839" s="47" t="str">
        <f aca="false">IFERROR(IF(AU1839="","",(VLOOKUP(AG1839,Dados!$X$111:$Z$112,3,0)*AT1839*0.17)),"INSERIR MVA")</f>
        <v/>
      </c>
      <c r="AW1839" s="47" t="str">
        <f aca="false">IFERROR(IF(AR1839="","",AV1839-AU1839),"")</f>
        <v/>
      </c>
      <c r="AX1839" s="51" t="str">
        <f aca="false">IFERROR(IF(AC1839="NÃO","",IF(AM1839&lt;&gt;"",AM1839-W1839,IF(AQ1839&lt;&gt;"",AQ1839-W1839,IF(AW1839&lt;&gt;"",AW1839-W1839,"")))),"")</f>
        <v/>
      </c>
      <c r="AY1839" s="46" t="str">
        <f aca="false">IFERROR(IF(ISNA(VLOOKUP(R1839,Dados!$X$2:$Y$5,2,0)),VLOOKUP(D1839,Dados!$X$7:$Y$33,2,0),VLOOKUP(R1839,Dados!$X$2:$Y$5,2,0)),"")</f>
        <v/>
      </c>
      <c r="AZ1839" s="52" t="str">
        <f aca="false">IF(C1839="","",IF(AND(Y1839="CONSUMO",AC1839="NÃO")*OR(AG1839="-",AG1839="BIT"),IF(E1839&lt;&gt;"",(AI1839-(P1839+L1839-N1839+Q1839)*AY1839)/0.83),""))</f>
        <v/>
      </c>
      <c r="BA1839" s="51" t="str">
        <f aca="false">IF(AZ1839="","",AZ1839*0.17-((P1839+L1839-N1839+Q1839)*AY1839))</f>
        <v/>
      </c>
      <c r="BB1839" s="51" t="str">
        <f aca="false">IF(AND(Y1839="CONSUMO",AG1839="ANEXO I",AY1839&gt;4%),(AI1839-(P1839+L1839-N1839+Q1839)*0.0514)/0.83*(0.5177)*(0.17)-AI1839*0.0514,IF(AND(Y1839="CONSUMO",AG1839="ANEXO II",AY1839&gt;4%),(AI1839-(P1839+L1839-N1839+Q1839)*0.041)/0.83*(0.3295)*(0.17)-AI1839*0.041,IF(AND(Y1839="CONSUMO",AG1839="ANEXO I",AY1839=4%),(AI1839-(P1839+L1839-N1839+Q1839)*0.04)/0.83*(0.5177)*(0.17)-AI1839*0.04,IF(AND(Y1839="CONSUMO",AG1839="ANEXO II",AY1839=4%),(AI1839-(P1839+L1839-N1839+Q1839)*0.04)/0.83*(0.3295)*(0.17)-AI1839*0.04,""))))</f>
        <v/>
      </c>
      <c r="BC1839" s="51" t="str">
        <f aca="false">IF(C1839="","",IF(AND(Y1839="CONSUMO",AC1839="SIM")*OR(AG1839="-",AG1839="BIT"),IF(E1839&lt;&gt;"",(AI1839-(P1839+L1839-N1839+Q1839)*AY1839)/0.83),""))</f>
        <v/>
      </c>
      <c r="BD1839" s="51" t="str">
        <f aca="false">IF(BC1839="","",BC1839*0.17)</f>
        <v/>
      </c>
      <c r="BE1839" s="51" t="str">
        <f aca="false">IF(I1839=6908,0,IF(BC1839="","",BD1839-((P1839+L1839-N1839+Q1839)*AY1839)))</f>
        <v/>
      </c>
      <c r="BF1839" s="53" t="str">
        <f aca="false">IF(B1839="","",IF(OR(B1839="",E1839="Regime Normal"),0,(AI1839-Q1839)*VLOOKUP(R1839,Dados!$X$98:$Y$108,2,0)))</f>
        <v/>
      </c>
      <c r="BG1839" s="54" t="str">
        <f aca="false">IFERROR(VLOOKUP(I1839,Dados!$AC$27:$AD$43,2,0),IF(B1839="","",IF(D1839&lt;&gt;"MT",IF(AND(AC1839="SIM",Y1839="Revenda"),"2403",IF(AND(AC1839="SIM",Y1839="Consumo"),"2407",IF(AND(AC1839="NÃO",Y1839="Revenda"),"2102",IF(AND(AC1839="NÃO",Y1839="Consumo"),"2556",)))),REPLACE(I1839,1,1,1))))</f>
        <v/>
      </c>
    </row>
    <row r="1840" customFormat="false" ht="12.8" hidden="false" customHeight="true" outlineLevel="0" collapsed="false">
      <c r="Y1840" s="45"/>
      <c r="Z1840" s="46" t="str">
        <f aca="false">IF(B1840="","",(IFERROR(VLOOKUP(H1840,Dados!A$3:B$15000,2,0),"Não Encontrado")))</f>
        <v/>
      </c>
      <c r="AA1840" s="46" t="str">
        <f aca="false">IF(B1840="","",(IFERROR(VLOOKUP(G1840,Dados!C$3:E$15000,3,0),"Não Encontrado")))</f>
        <v/>
      </c>
      <c r="AB1840" s="46" t="str">
        <f aca="false">IFERROR(IF(Z1840&lt;&gt;"Não Encontrado",Z1840,IF(AA1840&lt;&gt;"Não Encontrado",AA1840,"")),"")</f>
        <v/>
      </c>
      <c r="AC1840" s="45" t="str">
        <f aca="false">IF(B1840="","",IF(AB1840="","NÃO","SIM"))</f>
        <v/>
      </c>
      <c r="AD1840" s="45" t="str">
        <f aca="false">IFERROR(VLOOKUP(G1840,Dados!$P$3:$R$500,3,0),"")</f>
        <v/>
      </c>
      <c r="AE1840" s="45" t="str">
        <f aca="false">IFERROR(VLOOKUP(G1840,Dados!$K$3:$L$500,2,0),"")</f>
        <v/>
      </c>
      <c r="AF1840" s="45" t="str">
        <f aca="false">IFERROR(VLOOKUP(G1840,Dados!$M$3:$N$500,2,0),"")</f>
        <v/>
      </c>
      <c r="AG1840" s="45" t="str">
        <f aca="false">IF(F1840="","",IF(AND(AD1840="",AE1840="",AF1840=""),"-",IF(AND(AD1840="BIT",AE1840="",AF1840=""),"BIT",IF(AND(AE1840="ANEXO I",AD1840="",AF1840=""),"ANEXO I",IF(AND(AF1840="ANEXO II",AD1840="",AE1840=""),"ANEXO II","Escolher")))))</f>
        <v/>
      </c>
      <c r="AH1840" s="45" t="str">
        <f aca="false">IF(AG1840&lt;&gt;"Pneus","",IFERROR(VLOOKUP(R1840,Dados!$X$2:$Z$5,3,0)*(AI1840-Q1840),VLOOKUP(D1840,Dados!$X$7:$Z$33,3,0)*(AI1840-Q1840)))</f>
        <v/>
      </c>
      <c r="AI1840" s="47" t="str">
        <f aca="false">IF(B1840="","",P1840+Q1840+O1840+M1840+L1840-N1840)</f>
        <v/>
      </c>
      <c r="AJ1840" s="48" t="str">
        <f aca="false">IFERROR(IF(AND(AC1840="SIM",AG1840="-",Y1840="REVENDA"),(AB1840/1+1)*AI1840,IF(AND(AC1840="SIM",AG1840="Pneus",Y1840="REVENDA"),(AB1840/1+1)*(AI1840-AH1840),"")),"")</f>
        <v/>
      </c>
      <c r="AK1840" s="48" t="str">
        <f aca="false">IF(AJ1840="","",AJ1840*17%)</f>
        <v/>
      </c>
      <c r="AL1840" s="48" t="str">
        <f aca="false">IFERROR(IF(AC1840="NÃO","",IF(AK1840="","",IF(E1840="Simples Nacional",BF1840,IF(T1840=0.12,U1840*0.5833337002,IF(T1840=0,AI1840*0.07,U1840))))),"")</f>
        <v/>
      </c>
      <c r="AM1840" s="47" t="str">
        <f aca="false">IFERROR(IF(AC1840="NÃO","",IF(OR(AG1840="-",AG1840="Pneus"),AK1840-AL1840,"")),"")</f>
        <v/>
      </c>
      <c r="AN1840" s="48" t="str">
        <f aca="false">IF(AND(Y1840="REVENDA",AC1840="SIM",AG1840="BIT"),((AB1840/1+1)*AI1840)*0.4117,"")</f>
        <v/>
      </c>
      <c r="AO1840" s="48" t="str">
        <f aca="false">IF(AN1840="","",AN1840*17%)</f>
        <v/>
      </c>
      <c r="AP1840" s="49" t="str">
        <f aca="false">IF(AN1840="","",IF(T1840=0.12,(U1840*0.4117)*0.4117,IF(T1840=0,(AI1840*0.07)*0.4117,U1840*0.4117)))</f>
        <v/>
      </c>
      <c r="AQ1840" s="47" t="str">
        <f aca="false">IF(AN1840="","",AO1840-AP1840)</f>
        <v/>
      </c>
      <c r="AR1840" s="50" t="str">
        <f aca="false">IFERROR(IF(AND(AC1840="SIM",Y1840="REVENDA",LEFT(AG1840,5)="ANEXO")*OR(AE1840="ANEXO I",AF1840="ANEXO II"),VLOOKUP(H1840,Dados!G:I,2,0),""),"INSERIR MVA")</f>
        <v/>
      </c>
      <c r="AS1840" s="48" t="str">
        <f aca="false">IF(LEFT(AG1840,5)="ANEXO",VLOOKUP(AG1840,Dados!$X$111:$Z$112,2,0)*(AI1840-Q1840),"")</f>
        <v/>
      </c>
      <c r="AT1840" s="48" t="str">
        <f aca="false">IFERROR(IF(AR1840="","",(AI1840*AR1840)+AI1840),"INSERIR MVA")</f>
        <v/>
      </c>
      <c r="AU1840" s="48" t="str">
        <f aca="false">IF(AT1840="","",IF(AY1840=0.04,U1840,AS1840*AY1840))</f>
        <v/>
      </c>
      <c r="AV1840" s="47" t="str">
        <f aca="false">IFERROR(IF(AU1840="","",(VLOOKUP(AG1840,Dados!$X$111:$Z$112,3,0)*AT1840*0.17)),"INSERIR MVA")</f>
        <v/>
      </c>
      <c r="AW1840" s="47" t="str">
        <f aca="false">IFERROR(IF(AR1840="","",AV1840-AU1840),"")</f>
        <v/>
      </c>
      <c r="AX1840" s="51" t="str">
        <f aca="false">IFERROR(IF(AC1840="NÃO","",IF(AM1840&lt;&gt;"",AM1840-W1840,IF(AQ1840&lt;&gt;"",AQ1840-W1840,IF(AW1840&lt;&gt;"",AW1840-W1840,"")))),"")</f>
        <v/>
      </c>
      <c r="AY1840" s="46" t="str">
        <f aca="false">IFERROR(IF(ISNA(VLOOKUP(R1840,Dados!$X$2:$Y$5,2,0)),VLOOKUP(D1840,Dados!$X$7:$Y$33,2,0),VLOOKUP(R1840,Dados!$X$2:$Y$5,2,0)),"")</f>
        <v/>
      </c>
      <c r="AZ1840" s="52" t="str">
        <f aca="false">IF(C1840="","",IF(AND(Y1840="CONSUMO",AC1840="NÃO")*OR(AG1840="-",AG1840="BIT"),IF(E1840&lt;&gt;"",(AI1840-(P1840+L1840-N1840+Q1840)*AY1840)/0.83),""))</f>
        <v/>
      </c>
      <c r="BA1840" s="51" t="str">
        <f aca="false">IF(AZ1840="","",AZ1840*0.17-((P1840+L1840-N1840+Q1840)*AY1840))</f>
        <v/>
      </c>
      <c r="BB1840" s="51" t="str">
        <f aca="false">IF(AND(Y1840="CONSUMO",AG1840="ANEXO I",AY1840&gt;4%),(AI1840-(P1840+L1840-N1840+Q1840)*0.0514)/0.83*(0.5177)*(0.17)-AI1840*0.0514,IF(AND(Y1840="CONSUMO",AG1840="ANEXO II",AY1840&gt;4%),(AI1840-(P1840+L1840-N1840+Q1840)*0.041)/0.83*(0.3295)*(0.17)-AI1840*0.041,IF(AND(Y1840="CONSUMO",AG1840="ANEXO I",AY1840=4%),(AI1840-(P1840+L1840-N1840+Q1840)*0.04)/0.83*(0.5177)*(0.17)-AI1840*0.04,IF(AND(Y1840="CONSUMO",AG1840="ANEXO II",AY1840=4%),(AI1840-(P1840+L1840-N1840+Q1840)*0.04)/0.83*(0.3295)*(0.17)-AI1840*0.04,""))))</f>
        <v/>
      </c>
      <c r="BC1840" s="51" t="str">
        <f aca="false">IF(C1840="","",IF(AND(Y1840="CONSUMO",AC1840="SIM")*OR(AG1840="-",AG1840="BIT"),IF(E1840&lt;&gt;"",(AI1840-(P1840+L1840-N1840+Q1840)*AY1840)/0.83),""))</f>
        <v/>
      </c>
      <c r="BD1840" s="51" t="str">
        <f aca="false">IF(BC1840="","",BC1840*0.17)</f>
        <v/>
      </c>
      <c r="BE1840" s="51" t="str">
        <f aca="false">IF(I1840=6908,0,IF(BC1840="","",BD1840-((P1840+L1840-N1840+Q1840)*AY1840)))</f>
        <v/>
      </c>
      <c r="BF1840" s="53" t="str">
        <f aca="false">IF(B1840="","",IF(OR(B1840="",E1840="Regime Normal"),0,(AI1840-Q1840)*VLOOKUP(R1840,Dados!$X$98:$Y$108,2,0)))</f>
        <v/>
      </c>
      <c r="BG1840" s="54" t="str">
        <f aca="false">IFERROR(VLOOKUP(I1840,Dados!$AC$27:$AD$43,2,0),IF(B1840="","",IF(D1840&lt;&gt;"MT",IF(AND(AC1840="SIM",Y1840="Revenda"),"2403",IF(AND(AC1840="SIM",Y1840="Consumo"),"2407",IF(AND(AC1840="NÃO",Y1840="Revenda"),"2102",IF(AND(AC1840="NÃO",Y1840="Consumo"),"2556",)))),REPLACE(I1840,1,1,1))))</f>
        <v/>
      </c>
    </row>
    <row r="1841" customFormat="false" ht="12.8" hidden="false" customHeight="true" outlineLevel="0" collapsed="false">
      <c r="Y1841" s="45"/>
      <c r="Z1841" s="46" t="str">
        <f aca="false">IF(B1841="","",(IFERROR(VLOOKUP(H1841,Dados!A$3:B$15000,2,0),"Não Encontrado")))</f>
        <v/>
      </c>
      <c r="AA1841" s="46" t="str">
        <f aca="false">IF(B1841="","",(IFERROR(VLOOKUP(G1841,Dados!C$3:E$15000,3,0),"Não Encontrado")))</f>
        <v/>
      </c>
      <c r="AB1841" s="46" t="str">
        <f aca="false">IFERROR(IF(Z1841&lt;&gt;"Não Encontrado",Z1841,IF(AA1841&lt;&gt;"Não Encontrado",AA1841,"")),"")</f>
        <v/>
      </c>
      <c r="AC1841" s="45" t="str">
        <f aca="false">IF(B1841="","",IF(AB1841="","NÃO","SIM"))</f>
        <v/>
      </c>
      <c r="AD1841" s="45" t="str">
        <f aca="false">IFERROR(VLOOKUP(G1841,Dados!$P$3:$R$500,3,0),"")</f>
        <v/>
      </c>
      <c r="AE1841" s="45" t="str">
        <f aca="false">IFERROR(VLOOKUP(G1841,Dados!$K$3:$L$500,2,0),"")</f>
        <v/>
      </c>
      <c r="AF1841" s="45" t="str">
        <f aca="false">IFERROR(VLOOKUP(G1841,Dados!$M$3:$N$500,2,0),"")</f>
        <v/>
      </c>
      <c r="AG1841" s="45" t="str">
        <f aca="false">IF(F1841="","",IF(AND(AD1841="",AE1841="",AF1841=""),"-",IF(AND(AD1841="BIT",AE1841="",AF1841=""),"BIT",IF(AND(AE1841="ANEXO I",AD1841="",AF1841=""),"ANEXO I",IF(AND(AF1841="ANEXO II",AD1841="",AE1841=""),"ANEXO II","Escolher")))))</f>
        <v/>
      </c>
      <c r="AH1841" s="45" t="str">
        <f aca="false">IF(AG1841&lt;&gt;"Pneus","",IFERROR(VLOOKUP(R1841,Dados!$X$2:$Z$5,3,0)*(AI1841-Q1841),VLOOKUP(D1841,Dados!$X$7:$Z$33,3,0)*(AI1841-Q1841)))</f>
        <v/>
      </c>
      <c r="AI1841" s="47" t="str">
        <f aca="false">IF(B1841="","",P1841+Q1841+O1841+M1841+L1841-N1841)</f>
        <v/>
      </c>
      <c r="AJ1841" s="48" t="str">
        <f aca="false">IFERROR(IF(AND(AC1841="SIM",AG1841="-",Y1841="REVENDA"),(AB1841/1+1)*AI1841,IF(AND(AC1841="SIM",AG1841="Pneus",Y1841="REVENDA"),(AB1841/1+1)*(AI1841-AH1841),"")),"")</f>
        <v/>
      </c>
      <c r="AK1841" s="48" t="str">
        <f aca="false">IF(AJ1841="","",AJ1841*17%)</f>
        <v/>
      </c>
      <c r="AL1841" s="48" t="str">
        <f aca="false">IFERROR(IF(AC1841="NÃO","",IF(AK1841="","",IF(E1841="Simples Nacional",BF1841,IF(T1841=0.12,U1841*0.5833337002,IF(T1841=0,AI1841*0.07,U1841))))),"")</f>
        <v/>
      </c>
      <c r="AM1841" s="47" t="str">
        <f aca="false">IFERROR(IF(AC1841="NÃO","",IF(OR(AG1841="-",AG1841="Pneus"),AK1841-AL1841,"")),"")</f>
        <v/>
      </c>
      <c r="AN1841" s="48" t="str">
        <f aca="false">IF(AND(Y1841="REVENDA",AC1841="SIM",AG1841="BIT"),((AB1841/1+1)*AI1841)*0.4117,"")</f>
        <v/>
      </c>
      <c r="AO1841" s="48" t="str">
        <f aca="false">IF(AN1841="","",AN1841*17%)</f>
        <v/>
      </c>
      <c r="AP1841" s="49" t="str">
        <f aca="false">IF(AN1841="","",IF(T1841=0.12,(U1841*0.4117)*0.4117,IF(T1841=0,(AI1841*0.07)*0.4117,U1841*0.4117)))</f>
        <v/>
      </c>
      <c r="AQ1841" s="47" t="str">
        <f aca="false">IF(AN1841="","",AO1841-AP1841)</f>
        <v/>
      </c>
      <c r="AR1841" s="50" t="str">
        <f aca="false">IFERROR(IF(AND(AC1841="SIM",Y1841="REVENDA",LEFT(AG1841,5)="ANEXO")*OR(AE1841="ANEXO I",AF1841="ANEXO II"),VLOOKUP(H1841,Dados!G:I,2,0),""),"INSERIR MVA")</f>
        <v/>
      </c>
      <c r="AS1841" s="48" t="str">
        <f aca="false">IF(LEFT(AG1841,5)="ANEXO",VLOOKUP(AG1841,Dados!$X$111:$Z$112,2,0)*(AI1841-Q1841),"")</f>
        <v/>
      </c>
      <c r="AT1841" s="48" t="str">
        <f aca="false">IFERROR(IF(AR1841="","",(AI1841*AR1841)+AI1841),"INSERIR MVA")</f>
        <v/>
      </c>
      <c r="AU1841" s="48" t="str">
        <f aca="false">IF(AT1841="","",IF(AY1841=0.04,U1841,AS1841*AY1841))</f>
        <v/>
      </c>
      <c r="AV1841" s="47" t="str">
        <f aca="false">IFERROR(IF(AU1841="","",(VLOOKUP(AG1841,Dados!$X$111:$Z$112,3,0)*AT1841*0.17)),"INSERIR MVA")</f>
        <v/>
      </c>
      <c r="AW1841" s="47" t="str">
        <f aca="false">IFERROR(IF(AR1841="","",AV1841-AU1841),"")</f>
        <v/>
      </c>
      <c r="AX1841" s="51" t="str">
        <f aca="false">IFERROR(IF(AC1841="NÃO","",IF(AM1841&lt;&gt;"",AM1841-W1841,IF(AQ1841&lt;&gt;"",AQ1841-W1841,IF(AW1841&lt;&gt;"",AW1841-W1841,"")))),"")</f>
        <v/>
      </c>
      <c r="AY1841" s="46" t="str">
        <f aca="false">IFERROR(IF(ISNA(VLOOKUP(R1841,Dados!$X$2:$Y$5,2,0)),VLOOKUP(D1841,Dados!$X$7:$Y$33,2,0),VLOOKUP(R1841,Dados!$X$2:$Y$5,2,0)),"")</f>
        <v/>
      </c>
      <c r="AZ1841" s="52" t="str">
        <f aca="false">IF(C1841="","",IF(AND(Y1841="CONSUMO",AC1841="NÃO")*OR(AG1841="-",AG1841="BIT"),IF(E1841&lt;&gt;"",(AI1841-(P1841+L1841-N1841+Q1841)*AY1841)/0.83),""))</f>
        <v/>
      </c>
      <c r="BA1841" s="51" t="str">
        <f aca="false">IF(AZ1841="","",AZ1841*0.17-((P1841+L1841-N1841+Q1841)*AY1841))</f>
        <v/>
      </c>
      <c r="BB1841" s="51" t="str">
        <f aca="false">IF(AND(Y1841="CONSUMO",AG1841="ANEXO I",AY1841&gt;4%),(AI1841-(P1841+L1841-N1841+Q1841)*0.0514)/0.83*(0.5177)*(0.17)-AI1841*0.0514,IF(AND(Y1841="CONSUMO",AG1841="ANEXO II",AY1841&gt;4%),(AI1841-(P1841+L1841-N1841+Q1841)*0.041)/0.83*(0.3295)*(0.17)-AI1841*0.041,IF(AND(Y1841="CONSUMO",AG1841="ANEXO I",AY1841=4%),(AI1841-(P1841+L1841-N1841+Q1841)*0.04)/0.83*(0.5177)*(0.17)-AI1841*0.04,IF(AND(Y1841="CONSUMO",AG1841="ANEXO II",AY1841=4%),(AI1841-(P1841+L1841-N1841+Q1841)*0.04)/0.83*(0.3295)*(0.17)-AI1841*0.04,""))))</f>
        <v/>
      </c>
      <c r="BC1841" s="51" t="str">
        <f aca="false">IF(C1841="","",IF(AND(Y1841="CONSUMO",AC1841="SIM")*OR(AG1841="-",AG1841="BIT"),IF(E1841&lt;&gt;"",(AI1841-(P1841+L1841-N1841+Q1841)*AY1841)/0.83),""))</f>
        <v/>
      </c>
      <c r="BD1841" s="51" t="str">
        <f aca="false">IF(BC1841="","",BC1841*0.17)</f>
        <v/>
      </c>
      <c r="BE1841" s="51" t="str">
        <f aca="false">IF(I1841=6908,0,IF(BC1841="","",BD1841-((P1841+L1841-N1841+Q1841)*AY1841)))</f>
        <v/>
      </c>
      <c r="BF1841" s="53" t="str">
        <f aca="false">IF(B1841="","",IF(OR(B1841="",E1841="Regime Normal"),0,(AI1841-Q1841)*VLOOKUP(R1841,Dados!$X$98:$Y$108,2,0)))</f>
        <v/>
      </c>
      <c r="BG1841" s="54" t="str">
        <f aca="false">IFERROR(VLOOKUP(I1841,Dados!$AC$27:$AD$43,2,0),IF(B1841="","",IF(D1841&lt;&gt;"MT",IF(AND(AC1841="SIM",Y1841="Revenda"),"2403",IF(AND(AC1841="SIM",Y1841="Consumo"),"2407",IF(AND(AC1841="NÃO",Y1841="Revenda"),"2102",IF(AND(AC1841="NÃO",Y1841="Consumo"),"2556",)))),REPLACE(I1841,1,1,1))))</f>
        <v/>
      </c>
    </row>
    <row r="1842" customFormat="false" ht="12.8" hidden="false" customHeight="true" outlineLevel="0" collapsed="false">
      <c r="Y1842" s="45"/>
      <c r="Z1842" s="46" t="str">
        <f aca="false">IF(B1842="","",(IFERROR(VLOOKUP(H1842,Dados!A$3:B$15000,2,0),"Não Encontrado")))</f>
        <v/>
      </c>
      <c r="AA1842" s="46" t="str">
        <f aca="false">IF(B1842="","",(IFERROR(VLOOKUP(G1842,Dados!C$3:E$15000,3,0),"Não Encontrado")))</f>
        <v/>
      </c>
      <c r="AB1842" s="46" t="str">
        <f aca="false">IFERROR(IF(Z1842&lt;&gt;"Não Encontrado",Z1842,IF(AA1842&lt;&gt;"Não Encontrado",AA1842,"")),"")</f>
        <v/>
      </c>
      <c r="AC1842" s="45" t="str">
        <f aca="false">IF(B1842="","",IF(AB1842="","NÃO","SIM"))</f>
        <v/>
      </c>
      <c r="AD1842" s="45" t="str">
        <f aca="false">IFERROR(VLOOKUP(G1842,Dados!$P$3:$R$500,3,0),"")</f>
        <v/>
      </c>
      <c r="AE1842" s="45" t="str">
        <f aca="false">IFERROR(VLOOKUP(G1842,Dados!$K$3:$L$500,2,0),"")</f>
        <v/>
      </c>
      <c r="AF1842" s="45" t="str">
        <f aca="false">IFERROR(VLOOKUP(G1842,Dados!$M$3:$N$500,2,0),"")</f>
        <v/>
      </c>
      <c r="AG1842" s="45" t="str">
        <f aca="false">IF(F1842="","",IF(AND(AD1842="",AE1842="",AF1842=""),"-",IF(AND(AD1842="BIT",AE1842="",AF1842=""),"BIT",IF(AND(AE1842="ANEXO I",AD1842="",AF1842=""),"ANEXO I",IF(AND(AF1842="ANEXO II",AD1842="",AE1842=""),"ANEXO II","Escolher")))))</f>
        <v/>
      </c>
      <c r="AH1842" s="45" t="str">
        <f aca="false">IF(AG1842&lt;&gt;"Pneus","",IFERROR(VLOOKUP(R1842,Dados!$X$2:$Z$5,3,0)*(AI1842-Q1842),VLOOKUP(D1842,Dados!$X$7:$Z$33,3,0)*(AI1842-Q1842)))</f>
        <v/>
      </c>
      <c r="AI1842" s="47" t="str">
        <f aca="false">IF(B1842="","",P1842+Q1842+O1842+M1842+L1842-N1842)</f>
        <v/>
      </c>
      <c r="AJ1842" s="48" t="str">
        <f aca="false">IFERROR(IF(AND(AC1842="SIM",AG1842="-",Y1842="REVENDA"),(AB1842/1+1)*AI1842,IF(AND(AC1842="SIM",AG1842="Pneus",Y1842="REVENDA"),(AB1842/1+1)*(AI1842-AH1842),"")),"")</f>
        <v/>
      </c>
      <c r="AK1842" s="48" t="str">
        <f aca="false">IF(AJ1842="","",AJ1842*17%)</f>
        <v/>
      </c>
      <c r="AL1842" s="48" t="str">
        <f aca="false">IFERROR(IF(AC1842="NÃO","",IF(AK1842="","",IF(E1842="Simples Nacional",BF1842,IF(T1842=0.12,U1842*0.5833337002,IF(T1842=0,AI1842*0.07,U1842))))),"")</f>
        <v/>
      </c>
      <c r="AM1842" s="47" t="str">
        <f aca="false">IFERROR(IF(AC1842="NÃO","",IF(OR(AG1842="-",AG1842="Pneus"),AK1842-AL1842,"")),"")</f>
        <v/>
      </c>
      <c r="AN1842" s="48" t="str">
        <f aca="false">IF(AND(Y1842="REVENDA",AC1842="SIM",AG1842="BIT"),((AB1842/1+1)*AI1842)*0.4117,"")</f>
        <v/>
      </c>
      <c r="AO1842" s="48" t="str">
        <f aca="false">IF(AN1842="","",AN1842*17%)</f>
        <v/>
      </c>
      <c r="AP1842" s="49" t="str">
        <f aca="false">IF(AN1842="","",IF(T1842=0.12,(U1842*0.4117)*0.4117,IF(T1842=0,(AI1842*0.07)*0.4117,U1842*0.4117)))</f>
        <v/>
      </c>
      <c r="AQ1842" s="47" t="str">
        <f aca="false">IF(AN1842="","",AO1842-AP1842)</f>
        <v/>
      </c>
      <c r="AR1842" s="50" t="str">
        <f aca="false">IFERROR(IF(AND(AC1842="SIM",Y1842="REVENDA",LEFT(AG1842,5)="ANEXO")*OR(AE1842="ANEXO I",AF1842="ANEXO II"),VLOOKUP(H1842,Dados!G:I,2,0),""),"INSERIR MVA")</f>
        <v/>
      </c>
      <c r="AS1842" s="48" t="str">
        <f aca="false">IF(LEFT(AG1842,5)="ANEXO",VLOOKUP(AG1842,Dados!$X$111:$Z$112,2,0)*(AI1842-Q1842),"")</f>
        <v/>
      </c>
      <c r="AT1842" s="48" t="str">
        <f aca="false">IFERROR(IF(AR1842="","",(AI1842*AR1842)+AI1842),"INSERIR MVA")</f>
        <v/>
      </c>
      <c r="AU1842" s="48" t="str">
        <f aca="false">IF(AT1842="","",IF(AY1842=0.04,U1842,AS1842*AY1842))</f>
        <v/>
      </c>
      <c r="AV1842" s="47" t="str">
        <f aca="false">IFERROR(IF(AU1842="","",(VLOOKUP(AG1842,Dados!$X$111:$Z$112,3,0)*AT1842*0.17)),"INSERIR MVA")</f>
        <v/>
      </c>
      <c r="AW1842" s="47" t="str">
        <f aca="false">IFERROR(IF(AR1842="","",AV1842-AU1842),"")</f>
        <v/>
      </c>
      <c r="AX1842" s="51" t="str">
        <f aca="false">IFERROR(IF(AC1842="NÃO","",IF(AM1842&lt;&gt;"",AM1842-W1842,IF(AQ1842&lt;&gt;"",AQ1842-W1842,IF(AW1842&lt;&gt;"",AW1842-W1842,"")))),"")</f>
        <v/>
      </c>
      <c r="AY1842" s="46" t="str">
        <f aca="false">IFERROR(IF(ISNA(VLOOKUP(R1842,Dados!$X$2:$Y$5,2,0)),VLOOKUP(D1842,Dados!$X$7:$Y$33,2,0),VLOOKUP(R1842,Dados!$X$2:$Y$5,2,0)),"")</f>
        <v/>
      </c>
      <c r="AZ1842" s="52" t="str">
        <f aca="false">IF(C1842="","",IF(AND(Y1842="CONSUMO",AC1842="NÃO")*OR(AG1842="-",AG1842="BIT"),IF(E1842&lt;&gt;"",(AI1842-(P1842+L1842-N1842+Q1842)*AY1842)/0.83),""))</f>
        <v/>
      </c>
      <c r="BA1842" s="51" t="str">
        <f aca="false">IF(AZ1842="","",AZ1842*0.17-((P1842+L1842-N1842+Q1842)*AY1842))</f>
        <v/>
      </c>
      <c r="BB1842" s="51" t="str">
        <f aca="false">IF(AND(Y1842="CONSUMO",AG1842="ANEXO I",AY1842&gt;4%),(AI1842-(P1842+L1842-N1842+Q1842)*0.0514)/0.83*(0.5177)*(0.17)-AI1842*0.0514,IF(AND(Y1842="CONSUMO",AG1842="ANEXO II",AY1842&gt;4%),(AI1842-(P1842+L1842-N1842+Q1842)*0.041)/0.83*(0.3295)*(0.17)-AI1842*0.041,IF(AND(Y1842="CONSUMO",AG1842="ANEXO I",AY1842=4%),(AI1842-(P1842+L1842-N1842+Q1842)*0.04)/0.83*(0.5177)*(0.17)-AI1842*0.04,IF(AND(Y1842="CONSUMO",AG1842="ANEXO II",AY1842=4%),(AI1842-(P1842+L1842-N1842+Q1842)*0.04)/0.83*(0.3295)*(0.17)-AI1842*0.04,""))))</f>
        <v/>
      </c>
      <c r="BC1842" s="51" t="str">
        <f aca="false">IF(C1842="","",IF(AND(Y1842="CONSUMO",AC1842="SIM")*OR(AG1842="-",AG1842="BIT"),IF(E1842&lt;&gt;"",(AI1842-(P1842+L1842-N1842+Q1842)*AY1842)/0.83),""))</f>
        <v/>
      </c>
      <c r="BD1842" s="51" t="str">
        <f aca="false">IF(BC1842="","",BC1842*0.17)</f>
        <v/>
      </c>
      <c r="BE1842" s="51" t="str">
        <f aca="false">IF(I1842=6908,0,IF(BC1842="","",BD1842-((P1842+L1842-N1842+Q1842)*AY1842)))</f>
        <v/>
      </c>
      <c r="BF1842" s="53" t="str">
        <f aca="false">IF(B1842="","",IF(OR(B1842="",E1842="Regime Normal"),0,(AI1842-Q1842)*VLOOKUP(R1842,Dados!$X$98:$Y$108,2,0)))</f>
        <v/>
      </c>
      <c r="BG1842" s="54" t="str">
        <f aca="false">IFERROR(VLOOKUP(I1842,Dados!$AC$27:$AD$43,2,0),IF(B1842="","",IF(D1842&lt;&gt;"MT",IF(AND(AC1842="SIM",Y1842="Revenda"),"2403",IF(AND(AC1842="SIM",Y1842="Consumo"),"2407",IF(AND(AC1842="NÃO",Y1842="Revenda"),"2102",IF(AND(AC1842="NÃO",Y1842="Consumo"),"2556",)))),REPLACE(I1842,1,1,1))))</f>
        <v/>
      </c>
    </row>
    <row r="1843" customFormat="false" ht="12.8" hidden="false" customHeight="true" outlineLevel="0" collapsed="false">
      <c r="Y1843" s="45"/>
      <c r="Z1843" s="46" t="str">
        <f aca="false">IF(B1843="","",(IFERROR(VLOOKUP(H1843,Dados!A$3:B$15000,2,0),"Não Encontrado")))</f>
        <v/>
      </c>
      <c r="AA1843" s="46" t="str">
        <f aca="false">IF(B1843="","",(IFERROR(VLOOKUP(G1843,Dados!C$3:E$15000,3,0),"Não Encontrado")))</f>
        <v/>
      </c>
      <c r="AB1843" s="46" t="str">
        <f aca="false">IFERROR(IF(Z1843&lt;&gt;"Não Encontrado",Z1843,IF(AA1843&lt;&gt;"Não Encontrado",AA1843,"")),"")</f>
        <v/>
      </c>
      <c r="AC1843" s="45" t="str">
        <f aca="false">IF(B1843="","",IF(AB1843="","NÃO","SIM"))</f>
        <v/>
      </c>
      <c r="AD1843" s="45" t="str">
        <f aca="false">IFERROR(VLOOKUP(G1843,Dados!$P$3:$R$500,3,0),"")</f>
        <v/>
      </c>
      <c r="AE1843" s="45" t="str">
        <f aca="false">IFERROR(VLOOKUP(G1843,Dados!$K$3:$L$500,2,0),"")</f>
        <v/>
      </c>
      <c r="AF1843" s="45" t="str">
        <f aca="false">IFERROR(VLOOKUP(G1843,Dados!$M$3:$N$500,2,0),"")</f>
        <v/>
      </c>
      <c r="AG1843" s="45" t="str">
        <f aca="false">IF(F1843="","",IF(AND(AD1843="",AE1843="",AF1843=""),"-",IF(AND(AD1843="BIT",AE1843="",AF1843=""),"BIT",IF(AND(AE1843="ANEXO I",AD1843="",AF1843=""),"ANEXO I",IF(AND(AF1843="ANEXO II",AD1843="",AE1843=""),"ANEXO II","Escolher")))))</f>
        <v/>
      </c>
      <c r="AH1843" s="45" t="str">
        <f aca="false">IF(AG1843&lt;&gt;"Pneus","",IFERROR(VLOOKUP(R1843,Dados!$X$2:$Z$5,3,0)*(AI1843-Q1843),VLOOKUP(D1843,Dados!$X$7:$Z$33,3,0)*(AI1843-Q1843)))</f>
        <v/>
      </c>
      <c r="AI1843" s="47" t="str">
        <f aca="false">IF(B1843="","",P1843+Q1843+O1843+M1843+L1843-N1843)</f>
        <v/>
      </c>
      <c r="AJ1843" s="48" t="str">
        <f aca="false">IFERROR(IF(AND(AC1843="SIM",AG1843="-",Y1843="REVENDA"),(AB1843/1+1)*AI1843,IF(AND(AC1843="SIM",AG1843="Pneus",Y1843="REVENDA"),(AB1843/1+1)*(AI1843-AH1843),"")),"")</f>
        <v/>
      </c>
      <c r="AK1843" s="48" t="str">
        <f aca="false">IF(AJ1843="","",AJ1843*17%)</f>
        <v/>
      </c>
      <c r="AL1843" s="48" t="str">
        <f aca="false">IFERROR(IF(AC1843="NÃO","",IF(AK1843="","",IF(E1843="Simples Nacional",BF1843,IF(T1843=0.12,U1843*0.5833337002,IF(T1843=0,AI1843*0.07,U1843))))),"")</f>
        <v/>
      </c>
      <c r="AM1843" s="47" t="str">
        <f aca="false">IFERROR(IF(AC1843="NÃO","",IF(OR(AG1843="-",AG1843="Pneus"),AK1843-AL1843,"")),"")</f>
        <v/>
      </c>
      <c r="AN1843" s="48" t="str">
        <f aca="false">IF(AND(Y1843="REVENDA",AC1843="SIM",AG1843="BIT"),((AB1843/1+1)*AI1843)*0.4117,"")</f>
        <v/>
      </c>
      <c r="AO1843" s="48" t="str">
        <f aca="false">IF(AN1843="","",AN1843*17%)</f>
        <v/>
      </c>
      <c r="AP1843" s="49" t="str">
        <f aca="false">IF(AN1843="","",IF(T1843=0.12,(U1843*0.4117)*0.4117,IF(T1843=0,(AI1843*0.07)*0.4117,U1843*0.4117)))</f>
        <v/>
      </c>
      <c r="AQ1843" s="47" t="str">
        <f aca="false">IF(AN1843="","",AO1843-AP1843)</f>
        <v/>
      </c>
      <c r="AR1843" s="50" t="str">
        <f aca="false">IFERROR(IF(AND(AC1843="SIM",Y1843="REVENDA",LEFT(AG1843,5)="ANEXO")*OR(AE1843="ANEXO I",AF1843="ANEXO II"),VLOOKUP(H1843,Dados!G:I,2,0),""),"INSERIR MVA")</f>
        <v/>
      </c>
      <c r="AS1843" s="48" t="str">
        <f aca="false">IF(LEFT(AG1843,5)="ANEXO",VLOOKUP(AG1843,Dados!$X$111:$Z$112,2,0)*(AI1843-Q1843),"")</f>
        <v/>
      </c>
      <c r="AT1843" s="48" t="str">
        <f aca="false">IFERROR(IF(AR1843="","",(AI1843*AR1843)+AI1843),"INSERIR MVA")</f>
        <v/>
      </c>
      <c r="AU1843" s="48" t="str">
        <f aca="false">IF(AT1843="","",IF(AY1843=0.04,U1843,AS1843*AY1843))</f>
        <v/>
      </c>
      <c r="AV1843" s="47" t="str">
        <f aca="false">IFERROR(IF(AU1843="","",(VLOOKUP(AG1843,Dados!$X$111:$Z$112,3,0)*AT1843*0.17)),"INSERIR MVA")</f>
        <v/>
      </c>
      <c r="AW1843" s="47" t="str">
        <f aca="false">IFERROR(IF(AR1843="","",AV1843-AU1843),"")</f>
        <v/>
      </c>
      <c r="AX1843" s="51" t="str">
        <f aca="false">IFERROR(IF(AC1843="NÃO","",IF(AM1843&lt;&gt;"",AM1843-W1843,IF(AQ1843&lt;&gt;"",AQ1843-W1843,IF(AW1843&lt;&gt;"",AW1843-W1843,"")))),"")</f>
        <v/>
      </c>
      <c r="AY1843" s="46" t="str">
        <f aca="false">IFERROR(IF(ISNA(VLOOKUP(R1843,Dados!$X$2:$Y$5,2,0)),VLOOKUP(D1843,Dados!$X$7:$Y$33,2,0),VLOOKUP(R1843,Dados!$X$2:$Y$5,2,0)),"")</f>
        <v/>
      </c>
      <c r="AZ1843" s="52" t="str">
        <f aca="false">IF(C1843="","",IF(AND(Y1843="CONSUMO",AC1843="NÃO")*OR(AG1843="-",AG1843="BIT"),IF(E1843&lt;&gt;"",(AI1843-(P1843+L1843-N1843+Q1843)*AY1843)/0.83),""))</f>
        <v/>
      </c>
      <c r="BA1843" s="51" t="str">
        <f aca="false">IF(AZ1843="","",AZ1843*0.17-((P1843+L1843-N1843+Q1843)*AY1843))</f>
        <v/>
      </c>
      <c r="BB1843" s="51" t="str">
        <f aca="false">IF(AND(Y1843="CONSUMO",AG1843="ANEXO I",AY1843&gt;4%),(AI1843-(P1843+L1843-N1843+Q1843)*0.0514)/0.83*(0.5177)*(0.17)-AI1843*0.0514,IF(AND(Y1843="CONSUMO",AG1843="ANEXO II",AY1843&gt;4%),(AI1843-(P1843+L1843-N1843+Q1843)*0.041)/0.83*(0.3295)*(0.17)-AI1843*0.041,IF(AND(Y1843="CONSUMO",AG1843="ANEXO I",AY1843=4%),(AI1843-(P1843+L1843-N1843+Q1843)*0.04)/0.83*(0.5177)*(0.17)-AI1843*0.04,IF(AND(Y1843="CONSUMO",AG1843="ANEXO II",AY1843=4%),(AI1843-(P1843+L1843-N1843+Q1843)*0.04)/0.83*(0.3295)*(0.17)-AI1843*0.04,""))))</f>
        <v/>
      </c>
      <c r="BC1843" s="51" t="str">
        <f aca="false">IF(C1843="","",IF(AND(Y1843="CONSUMO",AC1843="SIM")*OR(AG1843="-",AG1843="BIT"),IF(E1843&lt;&gt;"",(AI1843-(P1843+L1843-N1843+Q1843)*AY1843)/0.83),""))</f>
        <v/>
      </c>
      <c r="BD1843" s="51" t="str">
        <f aca="false">IF(BC1843="","",BC1843*0.17)</f>
        <v/>
      </c>
      <c r="BE1843" s="51" t="str">
        <f aca="false">IF(I1843=6908,0,IF(BC1843="","",BD1843-((P1843+L1843-N1843+Q1843)*AY1843)))</f>
        <v/>
      </c>
      <c r="BF1843" s="53" t="str">
        <f aca="false">IF(B1843="","",IF(OR(B1843="",E1843="Regime Normal"),0,(AI1843-Q1843)*VLOOKUP(R1843,Dados!$X$98:$Y$108,2,0)))</f>
        <v/>
      </c>
      <c r="BG1843" s="54" t="str">
        <f aca="false">IFERROR(VLOOKUP(I1843,Dados!$AC$27:$AD$43,2,0),IF(B1843="","",IF(D1843&lt;&gt;"MT",IF(AND(AC1843="SIM",Y1843="Revenda"),"2403",IF(AND(AC1843="SIM",Y1843="Consumo"),"2407",IF(AND(AC1843="NÃO",Y1843="Revenda"),"2102",IF(AND(AC1843="NÃO",Y1843="Consumo"),"2556",)))),REPLACE(I1843,1,1,1))))</f>
        <v/>
      </c>
    </row>
    <row r="1844" customFormat="false" ht="12.8" hidden="false" customHeight="true" outlineLevel="0" collapsed="false">
      <c r="Y1844" s="45"/>
      <c r="Z1844" s="46" t="str">
        <f aca="false">IF(B1844="","",(IFERROR(VLOOKUP(H1844,Dados!A$3:B$15000,2,0),"Não Encontrado")))</f>
        <v/>
      </c>
      <c r="AA1844" s="46" t="str">
        <f aca="false">IF(B1844="","",(IFERROR(VLOOKUP(G1844,Dados!C$3:E$15000,3,0),"Não Encontrado")))</f>
        <v/>
      </c>
      <c r="AB1844" s="46" t="str">
        <f aca="false">IFERROR(IF(Z1844&lt;&gt;"Não Encontrado",Z1844,IF(AA1844&lt;&gt;"Não Encontrado",AA1844,"")),"")</f>
        <v/>
      </c>
      <c r="AC1844" s="45" t="str">
        <f aca="false">IF(B1844="","",IF(AB1844="","NÃO","SIM"))</f>
        <v/>
      </c>
      <c r="AD1844" s="45" t="str">
        <f aca="false">IFERROR(VLOOKUP(G1844,Dados!$P$3:$R$500,3,0),"")</f>
        <v/>
      </c>
      <c r="AE1844" s="45" t="str">
        <f aca="false">IFERROR(VLOOKUP(G1844,Dados!$K$3:$L$500,2,0),"")</f>
        <v/>
      </c>
      <c r="AF1844" s="45" t="str">
        <f aca="false">IFERROR(VLOOKUP(G1844,Dados!$M$3:$N$500,2,0),"")</f>
        <v/>
      </c>
      <c r="AG1844" s="45" t="str">
        <f aca="false">IF(F1844="","",IF(AND(AD1844="",AE1844="",AF1844=""),"-",IF(AND(AD1844="BIT",AE1844="",AF1844=""),"BIT",IF(AND(AE1844="ANEXO I",AD1844="",AF1844=""),"ANEXO I",IF(AND(AF1844="ANEXO II",AD1844="",AE1844=""),"ANEXO II","Escolher")))))</f>
        <v/>
      </c>
      <c r="AH1844" s="45" t="str">
        <f aca="false">IF(AG1844&lt;&gt;"Pneus","",IFERROR(VLOOKUP(R1844,Dados!$X$2:$Z$5,3,0)*(AI1844-Q1844),VLOOKUP(D1844,Dados!$X$7:$Z$33,3,0)*(AI1844-Q1844)))</f>
        <v/>
      </c>
      <c r="AI1844" s="47" t="str">
        <f aca="false">IF(B1844="","",P1844+Q1844+O1844+M1844+L1844-N1844)</f>
        <v/>
      </c>
      <c r="AJ1844" s="48" t="str">
        <f aca="false">IFERROR(IF(AND(AC1844="SIM",AG1844="-",Y1844="REVENDA"),(AB1844/1+1)*AI1844,IF(AND(AC1844="SIM",AG1844="Pneus",Y1844="REVENDA"),(AB1844/1+1)*(AI1844-AH1844),"")),"")</f>
        <v/>
      </c>
      <c r="AK1844" s="48" t="str">
        <f aca="false">IF(AJ1844="","",AJ1844*17%)</f>
        <v/>
      </c>
      <c r="AL1844" s="48" t="str">
        <f aca="false">IFERROR(IF(AC1844="NÃO","",IF(AK1844="","",IF(E1844="Simples Nacional",BF1844,IF(T1844=0.12,U1844*0.5833337002,IF(T1844=0,AI1844*0.07,U1844))))),"")</f>
        <v/>
      </c>
      <c r="AM1844" s="47" t="str">
        <f aca="false">IFERROR(IF(AC1844="NÃO","",IF(OR(AG1844="-",AG1844="Pneus"),AK1844-AL1844,"")),"")</f>
        <v/>
      </c>
      <c r="AN1844" s="48" t="str">
        <f aca="false">IF(AND(Y1844="REVENDA",AC1844="SIM",AG1844="BIT"),((AB1844/1+1)*AI1844)*0.4117,"")</f>
        <v/>
      </c>
      <c r="AO1844" s="48" t="str">
        <f aca="false">IF(AN1844="","",AN1844*17%)</f>
        <v/>
      </c>
      <c r="AP1844" s="49" t="str">
        <f aca="false">IF(AN1844="","",IF(T1844=0.12,(U1844*0.4117)*0.4117,IF(T1844=0,(AI1844*0.07)*0.4117,U1844*0.4117)))</f>
        <v/>
      </c>
      <c r="AQ1844" s="47" t="str">
        <f aca="false">IF(AN1844="","",AO1844-AP1844)</f>
        <v/>
      </c>
      <c r="AR1844" s="50" t="str">
        <f aca="false">IFERROR(IF(AND(AC1844="SIM",Y1844="REVENDA",LEFT(AG1844,5)="ANEXO")*OR(AE1844="ANEXO I",AF1844="ANEXO II"),VLOOKUP(H1844,Dados!G:I,2,0),""),"INSERIR MVA")</f>
        <v/>
      </c>
      <c r="AS1844" s="48" t="str">
        <f aca="false">IF(LEFT(AG1844,5)="ANEXO",VLOOKUP(AG1844,Dados!$X$111:$Z$112,2,0)*(AI1844-Q1844),"")</f>
        <v/>
      </c>
      <c r="AT1844" s="48" t="str">
        <f aca="false">IFERROR(IF(AR1844="","",(AI1844*AR1844)+AI1844),"INSERIR MVA")</f>
        <v/>
      </c>
      <c r="AU1844" s="48" t="str">
        <f aca="false">IF(AT1844="","",IF(AY1844=0.04,U1844,AS1844*AY1844))</f>
        <v/>
      </c>
      <c r="AV1844" s="47" t="str">
        <f aca="false">IFERROR(IF(AU1844="","",(VLOOKUP(AG1844,Dados!$X$111:$Z$112,3,0)*AT1844*0.17)),"INSERIR MVA")</f>
        <v/>
      </c>
      <c r="AW1844" s="47" t="str">
        <f aca="false">IFERROR(IF(AR1844="","",AV1844-AU1844),"")</f>
        <v/>
      </c>
      <c r="AX1844" s="51" t="str">
        <f aca="false">IFERROR(IF(AC1844="NÃO","",IF(AM1844&lt;&gt;"",AM1844-W1844,IF(AQ1844&lt;&gt;"",AQ1844-W1844,IF(AW1844&lt;&gt;"",AW1844-W1844,"")))),"")</f>
        <v/>
      </c>
      <c r="AY1844" s="46" t="str">
        <f aca="false">IFERROR(IF(ISNA(VLOOKUP(R1844,Dados!$X$2:$Y$5,2,0)),VLOOKUP(D1844,Dados!$X$7:$Y$33,2,0),VLOOKUP(R1844,Dados!$X$2:$Y$5,2,0)),"")</f>
        <v/>
      </c>
      <c r="AZ1844" s="52" t="str">
        <f aca="false">IF(C1844="","",IF(AND(Y1844="CONSUMO",AC1844="NÃO")*OR(AG1844="-",AG1844="BIT"),IF(E1844&lt;&gt;"",(AI1844-(P1844+L1844-N1844+Q1844)*AY1844)/0.83),""))</f>
        <v/>
      </c>
      <c r="BA1844" s="51" t="str">
        <f aca="false">IF(AZ1844="","",AZ1844*0.17-((P1844+L1844-N1844+Q1844)*AY1844))</f>
        <v/>
      </c>
      <c r="BB1844" s="51" t="str">
        <f aca="false">IF(AND(Y1844="CONSUMO",AG1844="ANEXO I",AY1844&gt;4%),(AI1844-(P1844+L1844-N1844+Q1844)*0.0514)/0.83*(0.5177)*(0.17)-AI1844*0.0514,IF(AND(Y1844="CONSUMO",AG1844="ANEXO II",AY1844&gt;4%),(AI1844-(P1844+L1844-N1844+Q1844)*0.041)/0.83*(0.3295)*(0.17)-AI1844*0.041,IF(AND(Y1844="CONSUMO",AG1844="ANEXO I",AY1844=4%),(AI1844-(P1844+L1844-N1844+Q1844)*0.04)/0.83*(0.5177)*(0.17)-AI1844*0.04,IF(AND(Y1844="CONSUMO",AG1844="ANEXO II",AY1844=4%),(AI1844-(P1844+L1844-N1844+Q1844)*0.04)/0.83*(0.3295)*(0.17)-AI1844*0.04,""))))</f>
        <v/>
      </c>
      <c r="BC1844" s="51" t="str">
        <f aca="false">IF(C1844="","",IF(AND(Y1844="CONSUMO",AC1844="SIM")*OR(AG1844="-",AG1844="BIT"),IF(E1844&lt;&gt;"",(AI1844-(P1844+L1844-N1844+Q1844)*AY1844)/0.83),""))</f>
        <v/>
      </c>
      <c r="BD1844" s="51" t="str">
        <f aca="false">IF(BC1844="","",BC1844*0.17)</f>
        <v/>
      </c>
      <c r="BE1844" s="51" t="str">
        <f aca="false">IF(I1844=6908,0,IF(BC1844="","",BD1844-((P1844+L1844-N1844+Q1844)*AY1844)))</f>
        <v/>
      </c>
      <c r="BF1844" s="53" t="str">
        <f aca="false">IF(B1844="","",IF(OR(B1844="",E1844="Regime Normal"),0,(AI1844-Q1844)*VLOOKUP(R1844,Dados!$X$98:$Y$108,2,0)))</f>
        <v/>
      </c>
      <c r="BG1844" s="54" t="str">
        <f aca="false">IFERROR(VLOOKUP(I1844,Dados!$AC$27:$AD$43,2,0),IF(B1844="","",IF(D1844&lt;&gt;"MT",IF(AND(AC1844="SIM",Y1844="Revenda"),"2403",IF(AND(AC1844="SIM",Y1844="Consumo"),"2407",IF(AND(AC1844="NÃO",Y1844="Revenda"),"2102",IF(AND(AC1844="NÃO",Y1844="Consumo"),"2556",)))),REPLACE(I1844,1,1,1))))</f>
        <v/>
      </c>
    </row>
    <row r="1845" customFormat="false" ht="12.8" hidden="false" customHeight="true" outlineLevel="0" collapsed="false">
      <c r="Y1845" s="45"/>
      <c r="Z1845" s="46" t="str">
        <f aca="false">IF(B1845="","",(IFERROR(VLOOKUP(H1845,Dados!A$3:B$15000,2,0),"Não Encontrado")))</f>
        <v/>
      </c>
      <c r="AA1845" s="46" t="str">
        <f aca="false">IF(B1845="","",(IFERROR(VLOOKUP(G1845,Dados!C$3:E$15000,3,0),"Não Encontrado")))</f>
        <v/>
      </c>
      <c r="AB1845" s="46" t="str">
        <f aca="false">IFERROR(IF(Z1845&lt;&gt;"Não Encontrado",Z1845,IF(AA1845&lt;&gt;"Não Encontrado",AA1845,"")),"")</f>
        <v/>
      </c>
      <c r="AC1845" s="45" t="str">
        <f aca="false">IF(B1845="","",IF(AB1845="","NÃO","SIM"))</f>
        <v/>
      </c>
      <c r="AD1845" s="45" t="str">
        <f aca="false">IFERROR(VLOOKUP(G1845,Dados!$P$3:$R$500,3,0),"")</f>
        <v/>
      </c>
      <c r="AE1845" s="45" t="str">
        <f aca="false">IFERROR(VLOOKUP(G1845,Dados!$K$3:$L$500,2,0),"")</f>
        <v/>
      </c>
      <c r="AF1845" s="45" t="str">
        <f aca="false">IFERROR(VLOOKUP(G1845,Dados!$M$3:$N$500,2,0),"")</f>
        <v/>
      </c>
      <c r="AG1845" s="45" t="str">
        <f aca="false">IF(F1845="","",IF(AND(AD1845="",AE1845="",AF1845=""),"-",IF(AND(AD1845="BIT",AE1845="",AF1845=""),"BIT",IF(AND(AE1845="ANEXO I",AD1845="",AF1845=""),"ANEXO I",IF(AND(AF1845="ANEXO II",AD1845="",AE1845=""),"ANEXO II","Escolher")))))</f>
        <v/>
      </c>
      <c r="AH1845" s="45" t="str">
        <f aca="false">IF(AG1845&lt;&gt;"Pneus","",IFERROR(VLOOKUP(R1845,Dados!$X$2:$Z$5,3,0)*(AI1845-Q1845),VLOOKUP(D1845,Dados!$X$7:$Z$33,3,0)*(AI1845-Q1845)))</f>
        <v/>
      </c>
      <c r="AI1845" s="47" t="str">
        <f aca="false">IF(B1845="","",P1845+Q1845+O1845+M1845+L1845-N1845)</f>
        <v/>
      </c>
      <c r="AJ1845" s="48" t="str">
        <f aca="false">IFERROR(IF(AND(AC1845="SIM",AG1845="-",Y1845="REVENDA"),(AB1845/1+1)*AI1845,IF(AND(AC1845="SIM",AG1845="Pneus",Y1845="REVENDA"),(AB1845/1+1)*(AI1845-AH1845),"")),"")</f>
        <v/>
      </c>
      <c r="AK1845" s="48" t="str">
        <f aca="false">IF(AJ1845="","",AJ1845*17%)</f>
        <v/>
      </c>
      <c r="AL1845" s="48" t="str">
        <f aca="false">IFERROR(IF(AC1845="NÃO","",IF(AK1845="","",IF(E1845="Simples Nacional",BF1845,IF(T1845=0.12,U1845*0.5833337002,IF(T1845=0,AI1845*0.07,U1845))))),"")</f>
        <v/>
      </c>
      <c r="AM1845" s="47" t="str">
        <f aca="false">IFERROR(IF(AC1845="NÃO","",IF(OR(AG1845="-",AG1845="Pneus"),AK1845-AL1845,"")),"")</f>
        <v/>
      </c>
      <c r="AN1845" s="48" t="str">
        <f aca="false">IF(AND(Y1845="REVENDA",AC1845="SIM",AG1845="BIT"),((AB1845/1+1)*AI1845)*0.4117,"")</f>
        <v/>
      </c>
      <c r="AO1845" s="48" t="str">
        <f aca="false">IF(AN1845="","",AN1845*17%)</f>
        <v/>
      </c>
      <c r="AP1845" s="49" t="str">
        <f aca="false">IF(AN1845="","",IF(T1845=0.12,(U1845*0.4117)*0.4117,IF(T1845=0,(AI1845*0.07)*0.4117,U1845*0.4117)))</f>
        <v/>
      </c>
      <c r="AQ1845" s="47" t="str">
        <f aca="false">IF(AN1845="","",AO1845-AP1845)</f>
        <v/>
      </c>
      <c r="AR1845" s="50" t="str">
        <f aca="false">IFERROR(IF(AND(AC1845="SIM",Y1845="REVENDA",LEFT(AG1845,5)="ANEXO")*OR(AE1845="ANEXO I",AF1845="ANEXO II"),VLOOKUP(H1845,Dados!G:I,2,0),""),"INSERIR MVA")</f>
        <v/>
      </c>
      <c r="AS1845" s="48" t="str">
        <f aca="false">IF(LEFT(AG1845,5)="ANEXO",VLOOKUP(AG1845,Dados!$X$111:$Z$112,2,0)*(AI1845-Q1845),"")</f>
        <v/>
      </c>
      <c r="AT1845" s="48" t="str">
        <f aca="false">IFERROR(IF(AR1845="","",(AI1845*AR1845)+AI1845),"INSERIR MVA")</f>
        <v/>
      </c>
      <c r="AU1845" s="48" t="str">
        <f aca="false">IF(AT1845="","",IF(AY1845=0.04,U1845,AS1845*AY1845))</f>
        <v/>
      </c>
      <c r="AV1845" s="47" t="str">
        <f aca="false">IFERROR(IF(AU1845="","",(VLOOKUP(AG1845,Dados!$X$111:$Z$112,3,0)*AT1845*0.17)),"INSERIR MVA")</f>
        <v/>
      </c>
      <c r="AW1845" s="47" t="str">
        <f aca="false">IFERROR(IF(AR1845="","",AV1845-AU1845),"")</f>
        <v/>
      </c>
      <c r="AX1845" s="51" t="str">
        <f aca="false">IFERROR(IF(AC1845="NÃO","",IF(AM1845&lt;&gt;"",AM1845-W1845,IF(AQ1845&lt;&gt;"",AQ1845-W1845,IF(AW1845&lt;&gt;"",AW1845-W1845,"")))),"")</f>
        <v/>
      </c>
      <c r="AY1845" s="46" t="str">
        <f aca="false">IFERROR(IF(ISNA(VLOOKUP(R1845,Dados!$X$2:$Y$5,2,0)),VLOOKUP(D1845,Dados!$X$7:$Y$33,2,0),VLOOKUP(R1845,Dados!$X$2:$Y$5,2,0)),"")</f>
        <v/>
      </c>
      <c r="AZ1845" s="52" t="str">
        <f aca="false">IF(C1845="","",IF(AND(Y1845="CONSUMO",AC1845="NÃO")*OR(AG1845="-",AG1845="BIT"),IF(E1845&lt;&gt;"",(AI1845-(P1845+L1845-N1845+Q1845)*AY1845)/0.83),""))</f>
        <v/>
      </c>
      <c r="BA1845" s="51" t="str">
        <f aca="false">IF(AZ1845="","",AZ1845*0.17-((P1845+L1845-N1845+Q1845)*AY1845))</f>
        <v/>
      </c>
      <c r="BB1845" s="51" t="str">
        <f aca="false">IF(AND(Y1845="CONSUMO",AG1845="ANEXO I",AY1845&gt;4%),(AI1845-(P1845+L1845-N1845+Q1845)*0.0514)/0.83*(0.5177)*(0.17)-AI1845*0.0514,IF(AND(Y1845="CONSUMO",AG1845="ANEXO II",AY1845&gt;4%),(AI1845-(P1845+L1845-N1845+Q1845)*0.041)/0.83*(0.3295)*(0.17)-AI1845*0.041,IF(AND(Y1845="CONSUMO",AG1845="ANEXO I",AY1845=4%),(AI1845-(P1845+L1845-N1845+Q1845)*0.04)/0.83*(0.5177)*(0.17)-AI1845*0.04,IF(AND(Y1845="CONSUMO",AG1845="ANEXO II",AY1845=4%),(AI1845-(P1845+L1845-N1845+Q1845)*0.04)/0.83*(0.3295)*(0.17)-AI1845*0.04,""))))</f>
        <v/>
      </c>
      <c r="BC1845" s="51" t="str">
        <f aca="false">IF(C1845="","",IF(AND(Y1845="CONSUMO",AC1845="SIM")*OR(AG1845="-",AG1845="BIT"),IF(E1845&lt;&gt;"",(AI1845-(P1845+L1845-N1845+Q1845)*AY1845)/0.83),""))</f>
        <v/>
      </c>
      <c r="BD1845" s="51" t="str">
        <f aca="false">IF(BC1845="","",BC1845*0.17)</f>
        <v/>
      </c>
      <c r="BE1845" s="51" t="str">
        <f aca="false">IF(I1845=6908,0,IF(BC1845="","",BD1845-((P1845+L1845-N1845+Q1845)*AY1845)))</f>
        <v/>
      </c>
      <c r="BF1845" s="53" t="str">
        <f aca="false">IF(B1845="","",IF(OR(B1845="",E1845="Regime Normal"),0,(AI1845-Q1845)*VLOOKUP(R1845,Dados!$X$98:$Y$108,2,0)))</f>
        <v/>
      </c>
      <c r="BG1845" s="54" t="str">
        <f aca="false">IFERROR(VLOOKUP(I1845,Dados!$AC$27:$AD$43,2,0),IF(B1845="","",IF(D1845&lt;&gt;"MT",IF(AND(AC1845="SIM",Y1845="Revenda"),"2403",IF(AND(AC1845="SIM",Y1845="Consumo"),"2407",IF(AND(AC1845="NÃO",Y1845="Revenda"),"2102",IF(AND(AC1845="NÃO",Y1845="Consumo"),"2556",)))),REPLACE(I1845,1,1,1))))</f>
        <v/>
      </c>
    </row>
    <row r="1846" customFormat="false" ht="12.8" hidden="false" customHeight="true" outlineLevel="0" collapsed="false">
      <c r="Y1846" s="45"/>
      <c r="Z1846" s="46" t="str">
        <f aca="false">IF(B1846="","",(IFERROR(VLOOKUP(H1846,Dados!A$3:B$15000,2,0),"Não Encontrado")))</f>
        <v/>
      </c>
      <c r="AA1846" s="46" t="str">
        <f aca="false">IF(B1846="","",(IFERROR(VLOOKUP(G1846,Dados!C$3:E$15000,3,0),"Não Encontrado")))</f>
        <v/>
      </c>
      <c r="AB1846" s="46" t="str">
        <f aca="false">IFERROR(IF(Z1846&lt;&gt;"Não Encontrado",Z1846,IF(AA1846&lt;&gt;"Não Encontrado",AA1846,"")),"")</f>
        <v/>
      </c>
      <c r="AC1846" s="45" t="str">
        <f aca="false">IF(B1846="","",IF(AB1846="","NÃO","SIM"))</f>
        <v/>
      </c>
      <c r="AD1846" s="45" t="str">
        <f aca="false">IFERROR(VLOOKUP(G1846,Dados!$P$3:$R$500,3,0),"")</f>
        <v/>
      </c>
      <c r="AE1846" s="45" t="str">
        <f aca="false">IFERROR(VLOOKUP(G1846,Dados!$K$3:$L$500,2,0),"")</f>
        <v/>
      </c>
      <c r="AF1846" s="45" t="str">
        <f aca="false">IFERROR(VLOOKUP(G1846,Dados!$M$3:$N$500,2,0),"")</f>
        <v/>
      </c>
      <c r="AG1846" s="45" t="str">
        <f aca="false">IF(F1846="","",IF(AND(AD1846="",AE1846="",AF1846=""),"-",IF(AND(AD1846="BIT",AE1846="",AF1846=""),"BIT",IF(AND(AE1846="ANEXO I",AD1846="",AF1846=""),"ANEXO I",IF(AND(AF1846="ANEXO II",AD1846="",AE1846=""),"ANEXO II","Escolher")))))</f>
        <v/>
      </c>
      <c r="AH1846" s="45" t="str">
        <f aca="false">IF(AG1846&lt;&gt;"Pneus","",IFERROR(VLOOKUP(R1846,Dados!$X$2:$Z$5,3,0)*(AI1846-Q1846),VLOOKUP(D1846,Dados!$X$7:$Z$33,3,0)*(AI1846-Q1846)))</f>
        <v/>
      </c>
      <c r="AI1846" s="47" t="str">
        <f aca="false">IF(B1846="","",P1846+Q1846+O1846+M1846+L1846-N1846)</f>
        <v/>
      </c>
      <c r="AJ1846" s="48" t="str">
        <f aca="false">IFERROR(IF(AND(AC1846="SIM",AG1846="-",Y1846="REVENDA"),(AB1846/1+1)*AI1846,IF(AND(AC1846="SIM",AG1846="Pneus",Y1846="REVENDA"),(AB1846/1+1)*(AI1846-AH1846),"")),"")</f>
        <v/>
      </c>
      <c r="AK1846" s="48" t="str">
        <f aca="false">IF(AJ1846="","",AJ1846*17%)</f>
        <v/>
      </c>
      <c r="AL1846" s="48" t="str">
        <f aca="false">IFERROR(IF(AC1846="NÃO","",IF(AK1846="","",IF(E1846="Simples Nacional",BF1846,IF(T1846=0.12,U1846*0.5833337002,IF(T1846=0,AI1846*0.07,U1846))))),"")</f>
        <v/>
      </c>
      <c r="AM1846" s="47" t="str">
        <f aca="false">IFERROR(IF(AC1846="NÃO","",IF(OR(AG1846="-",AG1846="Pneus"),AK1846-AL1846,"")),"")</f>
        <v/>
      </c>
      <c r="AN1846" s="48" t="str">
        <f aca="false">IF(AND(Y1846="REVENDA",AC1846="SIM",AG1846="BIT"),((AB1846/1+1)*AI1846)*0.4117,"")</f>
        <v/>
      </c>
      <c r="AO1846" s="48" t="str">
        <f aca="false">IF(AN1846="","",AN1846*17%)</f>
        <v/>
      </c>
      <c r="AP1846" s="49" t="str">
        <f aca="false">IF(AN1846="","",IF(T1846=0.12,(U1846*0.4117)*0.4117,IF(T1846=0,(AI1846*0.07)*0.4117,U1846*0.4117)))</f>
        <v/>
      </c>
      <c r="AQ1846" s="47" t="str">
        <f aca="false">IF(AN1846="","",AO1846-AP1846)</f>
        <v/>
      </c>
      <c r="AR1846" s="50" t="str">
        <f aca="false">IFERROR(IF(AND(AC1846="SIM",Y1846="REVENDA",LEFT(AG1846,5)="ANEXO")*OR(AE1846="ANEXO I",AF1846="ANEXO II"),VLOOKUP(H1846,Dados!G:I,2,0),""),"INSERIR MVA")</f>
        <v/>
      </c>
      <c r="AS1846" s="48" t="str">
        <f aca="false">IF(LEFT(AG1846,5)="ANEXO",VLOOKUP(AG1846,Dados!$X$111:$Z$112,2,0)*(AI1846-Q1846),"")</f>
        <v/>
      </c>
      <c r="AT1846" s="48" t="str">
        <f aca="false">IFERROR(IF(AR1846="","",(AI1846*AR1846)+AI1846),"INSERIR MVA")</f>
        <v/>
      </c>
      <c r="AU1846" s="48" t="str">
        <f aca="false">IF(AT1846="","",IF(AY1846=0.04,U1846,AS1846*AY1846))</f>
        <v/>
      </c>
      <c r="AV1846" s="47" t="str">
        <f aca="false">IFERROR(IF(AU1846="","",(VLOOKUP(AG1846,Dados!$X$111:$Z$112,3,0)*AT1846*0.17)),"INSERIR MVA")</f>
        <v/>
      </c>
      <c r="AW1846" s="47" t="str">
        <f aca="false">IFERROR(IF(AR1846="","",AV1846-AU1846),"")</f>
        <v/>
      </c>
      <c r="AX1846" s="51" t="str">
        <f aca="false">IFERROR(IF(AC1846="NÃO","",IF(AM1846&lt;&gt;"",AM1846-W1846,IF(AQ1846&lt;&gt;"",AQ1846-W1846,IF(AW1846&lt;&gt;"",AW1846-W1846,"")))),"")</f>
        <v/>
      </c>
      <c r="AY1846" s="46" t="str">
        <f aca="false">IFERROR(IF(ISNA(VLOOKUP(R1846,Dados!$X$2:$Y$5,2,0)),VLOOKUP(D1846,Dados!$X$7:$Y$33,2,0),VLOOKUP(R1846,Dados!$X$2:$Y$5,2,0)),"")</f>
        <v/>
      </c>
      <c r="AZ1846" s="52" t="str">
        <f aca="false">IF(C1846="","",IF(AND(Y1846="CONSUMO",AC1846="NÃO")*OR(AG1846="-",AG1846="BIT"),IF(E1846&lt;&gt;"",(AI1846-(P1846+L1846-N1846+Q1846)*AY1846)/0.83),""))</f>
        <v/>
      </c>
      <c r="BA1846" s="51" t="str">
        <f aca="false">IF(AZ1846="","",AZ1846*0.17-((P1846+L1846-N1846+Q1846)*AY1846))</f>
        <v/>
      </c>
      <c r="BB1846" s="51" t="str">
        <f aca="false">IF(AND(Y1846="CONSUMO",AG1846="ANEXO I",AY1846&gt;4%),(AI1846-(P1846+L1846-N1846+Q1846)*0.0514)/0.83*(0.5177)*(0.17)-AI1846*0.0514,IF(AND(Y1846="CONSUMO",AG1846="ANEXO II",AY1846&gt;4%),(AI1846-(P1846+L1846-N1846+Q1846)*0.041)/0.83*(0.3295)*(0.17)-AI1846*0.041,IF(AND(Y1846="CONSUMO",AG1846="ANEXO I",AY1846=4%),(AI1846-(P1846+L1846-N1846+Q1846)*0.04)/0.83*(0.5177)*(0.17)-AI1846*0.04,IF(AND(Y1846="CONSUMO",AG1846="ANEXO II",AY1846=4%),(AI1846-(P1846+L1846-N1846+Q1846)*0.04)/0.83*(0.3295)*(0.17)-AI1846*0.04,""))))</f>
        <v/>
      </c>
      <c r="BC1846" s="51" t="str">
        <f aca="false">IF(C1846="","",IF(AND(Y1846="CONSUMO",AC1846="SIM")*OR(AG1846="-",AG1846="BIT"),IF(E1846&lt;&gt;"",(AI1846-(P1846+L1846-N1846+Q1846)*AY1846)/0.83),""))</f>
        <v/>
      </c>
      <c r="BD1846" s="51" t="str">
        <f aca="false">IF(BC1846="","",BC1846*0.17)</f>
        <v/>
      </c>
      <c r="BE1846" s="51" t="str">
        <f aca="false">IF(I1846=6908,0,IF(BC1846="","",BD1846-((P1846+L1846-N1846+Q1846)*AY1846)))</f>
        <v/>
      </c>
      <c r="BF1846" s="53" t="str">
        <f aca="false">IF(B1846="","",IF(OR(B1846="",E1846="Regime Normal"),0,(AI1846-Q1846)*VLOOKUP(R1846,Dados!$X$98:$Y$108,2,0)))</f>
        <v/>
      </c>
      <c r="BG1846" s="54" t="str">
        <f aca="false">IFERROR(VLOOKUP(I1846,Dados!$AC$27:$AD$43,2,0),IF(B1846="","",IF(D1846&lt;&gt;"MT",IF(AND(AC1846="SIM",Y1846="Revenda"),"2403",IF(AND(AC1846="SIM",Y1846="Consumo"),"2407",IF(AND(AC1846="NÃO",Y1846="Revenda"),"2102",IF(AND(AC1846="NÃO",Y1846="Consumo"),"2556",)))),REPLACE(I1846,1,1,1))))</f>
        <v/>
      </c>
    </row>
    <row r="1847" customFormat="false" ht="12.8" hidden="false" customHeight="true" outlineLevel="0" collapsed="false">
      <c r="Y1847" s="45"/>
      <c r="Z1847" s="46" t="str">
        <f aca="false">IF(B1847="","",(IFERROR(VLOOKUP(H1847,Dados!A$3:B$15000,2,0),"Não Encontrado")))</f>
        <v/>
      </c>
      <c r="AA1847" s="46" t="str">
        <f aca="false">IF(B1847="","",(IFERROR(VLOOKUP(G1847,Dados!C$3:E$15000,3,0),"Não Encontrado")))</f>
        <v/>
      </c>
      <c r="AB1847" s="46" t="str">
        <f aca="false">IFERROR(IF(Z1847&lt;&gt;"Não Encontrado",Z1847,IF(AA1847&lt;&gt;"Não Encontrado",AA1847,"")),"")</f>
        <v/>
      </c>
      <c r="AC1847" s="45" t="str">
        <f aca="false">IF(B1847="","",IF(AB1847="","NÃO","SIM"))</f>
        <v/>
      </c>
      <c r="AD1847" s="45" t="str">
        <f aca="false">IFERROR(VLOOKUP(G1847,Dados!$P$3:$R$500,3,0),"")</f>
        <v/>
      </c>
      <c r="AE1847" s="45" t="str">
        <f aca="false">IFERROR(VLOOKUP(G1847,Dados!$K$3:$L$500,2,0),"")</f>
        <v/>
      </c>
      <c r="AF1847" s="45" t="str">
        <f aca="false">IFERROR(VLOOKUP(G1847,Dados!$M$3:$N$500,2,0),"")</f>
        <v/>
      </c>
      <c r="AG1847" s="45" t="str">
        <f aca="false">IF(F1847="","",IF(AND(AD1847="",AE1847="",AF1847=""),"-",IF(AND(AD1847="BIT",AE1847="",AF1847=""),"BIT",IF(AND(AE1847="ANEXO I",AD1847="",AF1847=""),"ANEXO I",IF(AND(AF1847="ANEXO II",AD1847="",AE1847=""),"ANEXO II","Escolher")))))</f>
        <v/>
      </c>
      <c r="AH1847" s="45" t="str">
        <f aca="false">IF(AG1847&lt;&gt;"Pneus","",IFERROR(VLOOKUP(R1847,Dados!$X$2:$Z$5,3,0)*(AI1847-Q1847),VLOOKUP(D1847,Dados!$X$7:$Z$33,3,0)*(AI1847-Q1847)))</f>
        <v/>
      </c>
      <c r="AI1847" s="47" t="str">
        <f aca="false">IF(B1847="","",P1847+Q1847+O1847+M1847+L1847-N1847)</f>
        <v/>
      </c>
      <c r="AJ1847" s="48" t="str">
        <f aca="false">IFERROR(IF(AND(AC1847="SIM",AG1847="-",Y1847="REVENDA"),(AB1847/1+1)*AI1847,IF(AND(AC1847="SIM",AG1847="Pneus",Y1847="REVENDA"),(AB1847/1+1)*(AI1847-AH1847),"")),"")</f>
        <v/>
      </c>
      <c r="AK1847" s="48" t="str">
        <f aca="false">IF(AJ1847="","",AJ1847*17%)</f>
        <v/>
      </c>
      <c r="AL1847" s="48" t="str">
        <f aca="false">IFERROR(IF(AC1847="NÃO","",IF(AK1847="","",IF(E1847="Simples Nacional",BF1847,IF(T1847=0.12,U1847*0.5833337002,IF(T1847=0,AI1847*0.07,U1847))))),"")</f>
        <v/>
      </c>
      <c r="AM1847" s="47" t="str">
        <f aca="false">IFERROR(IF(AC1847="NÃO","",IF(OR(AG1847="-",AG1847="Pneus"),AK1847-AL1847,"")),"")</f>
        <v/>
      </c>
      <c r="AN1847" s="48" t="str">
        <f aca="false">IF(AND(Y1847="REVENDA",AC1847="SIM",AG1847="BIT"),((AB1847/1+1)*AI1847)*0.4117,"")</f>
        <v/>
      </c>
      <c r="AO1847" s="48" t="str">
        <f aca="false">IF(AN1847="","",AN1847*17%)</f>
        <v/>
      </c>
      <c r="AP1847" s="49" t="str">
        <f aca="false">IF(AN1847="","",IF(T1847=0.12,(U1847*0.4117)*0.4117,IF(T1847=0,(AI1847*0.07)*0.4117,U1847*0.4117)))</f>
        <v/>
      </c>
      <c r="AQ1847" s="47" t="str">
        <f aca="false">IF(AN1847="","",AO1847-AP1847)</f>
        <v/>
      </c>
      <c r="AR1847" s="50" t="str">
        <f aca="false">IFERROR(IF(AND(AC1847="SIM",Y1847="REVENDA",LEFT(AG1847,5)="ANEXO")*OR(AE1847="ANEXO I",AF1847="ANEXO II"),VLOOKUP(H1847,Dados!G:I,2,0),""),"INSERIR MVA")</f>
        <v/>
      </c>
      <c r="AS1847" s="48" t="str">
        <f aca="false">IF(LEFT(AG1847,5)="ANEXO",VLOOKUP(AG1847,Dados!$X$111:$Z$112,2,0)*(AI1847-Q1847),"")</f>
        <v/>
      </c>
      <c r="AT1847" s="48" t="str">
        <f aca="false">IFERROR(IF(AR1847="","",(AI1847*AR1847)+AI1847),"INSERIR MVA")</f>
        <v/>
      </c>
      <c r="AU1847" s="48" t="str">
        <f aca="false">IF(AT1847="","",IF(AY1847=0.04,U1847,AS1847*AY1847))</f>
        <v/>
      </c>
      <c r="AV1847" s="47" t="str">
        <f aca="false">IFERROR(IF(AU1847="","",(VLOOKUP(AG1847,Dados!$X$111:$Z$112,3,0)*AT1847*0.17)),"INSERIR MVA")</f>
        <v/>
      </c>
      <c r="AW1847" s="47" t="str">
        <f aca="false">IFERROR(IF(AR1847="","",AV1847-AU1847),"")</f>
        <v/>
      </c>
      <c r="AX1847" s="51" t="str">
        <f aca="false">IFERROR(IF(AC1847="NÃO","",IF(AM1847&lt;&gt;"",AM1847-W1847,IF(AQ1847&lt;&gt;"",AQ1847-W1847,IF(AW1847&lt;&gt;"",AW1847-W1847,"")))),"")</f>
        <v/>
      </c>
      <c r="AY1847" s="46" t="str">
        <f aca="false">IFERROR(IF(ISNA(VLOOKUP(R1847,Dados!$X$2:$Y$5,2,0)),VLOOKUP(D1847,Dados!$X$7:$Y$33,2,0),VLOOKUP(R1847,Dados!$X$2:$Y$5,2,0)),"")</f>
        <v/>
      </c>
      <c r="AZ1847" s="52" t="str">
        <f aca="false">IF(C1847="","",IF(AND(Y1847="CONSUMO",AC1847="NÃO")*OR(AG1847="-",AG1847="BIT"),IF(E1847&lt;&gt;"",(AI1847-(P1847+L1847-N1847+Q1847)*AY1847)/0.83),""))</f>
        <v/>
      </c>
      <c r="BA1847" s="51" t="str">
        <f aca="false">IF(AZ1847="","",AZ1847*0.17-((P1847+L1847-N1847+Q1847)*AY1847))</f>
        <v/>
      </c>
      <c r="BB1847" s="51" t="str">
        <f aca="false">IF(AND(Y1847="CONSUMO",AG1847="ANEXO I",AY1847&gt;4%),(AI1847-(P1847+L1847-N1847+Q1847)*0.0514)/0.83*(0.5177)*(0.17)-AI1847*0.0514,IF(AND(Y1847="CONSUMO",AG1847="ANEXO II",AY1847&gt;4%),(AI1847-(P1847+L1847-N1847+Q1847)*0.041)/0.83*(0.3295)*(0.17)-AI1847*0.041,IF(AND(Y1847="CONSUMO",AG1847="ANEXO I",AY1847=4%),(AI1847-(P1847+L1847-N1847+Q1847)*0.04)/0.83*(0.5177)*(0.17)-AI1847*0.04,IF(AND(Y1847="CONSUMO",AG1847="ANEXO II",AY1847=4%),(AI1847-(P1847+L1847-N1847+Q1847)*0.04)/0.83*(0.3295)*(0.17)-AI1847*0.04,""))))</f>
        <v/>
      </c>
      <c r="BC1847" s="51" t="str">
        <f aca="false">IF(C1847="","",IF(AND(Y1847="CONSUMO",AC1847="SIM")*OR(AG1847="-",AG1847="BIT"),IF(E1847&lt;&gt;"",(AI1847-(P1847+L1847-N1847+Q1847)*AY1847)/0.83),""))</f>
        <v/>
      </c>
      <c r="BD1847" s="51" t="str">
        <f aca="false">IF(BC1847="","",BC1847*0.17)</f>
        <v/>
      </c>
      <c r="BE1847" s="51" t="str">
        <f aca="false">IF(I1847=6908,0,IF(BC1847="","",BD1847-((P1847+L1847-N1847+Q1847)*AY1847)))</f>
        <v/>
      </c>
      <c r="BF1847" s="53" t="str">
        <f aca="false">IF(B1847="","",IF(OR(B1847="",E1847="Regime Normal"),0,(AI1847-Q1847)*VLOOKUP(R1847,Dados!$X$98:$Y$108,2,0)))</f>
        <v/>
      </c>
      <c r="BG1847" s="54" t="str">
        <f aca="false">IFERROR(VLOOKUP(I1847,Dados!$AC$27:$AD$43,2,0),IF(B1847="","",IF(D1847&lt;&gt;"MT",IF(AND(AC1847="SIM",Y1847="Revenda"),"2403",IF(AND(AC1847="SIM",Y1847="Consumo"),"2407",IF(AND(AC1847="NÃO",Y1847="Revenda"),"2102",IF(AND(AC1847="NÃO",Y1847="Consumo"),"2556",)))),REPLACE(I1847,1,1,1))))</f>
        <v/>
      </c>
    </row>
    <row r="1848" customFormat="false" ht="12.8" hidden="false" customHeight="true" outlineLevel="0" collapsed="false">
      <c r="Y1848" s="45"/>
      <c r="Z1848" s="46" t="str">
        <f aca="false">IF(B1848="","",(IFERROR(VLOOKUP(H1848,Dados!A$3:B$15000,2,0),"Não Encontrado")))</f>
        <v/>
      </c>
      <c r="AA1848" s="46" t="str">
        <f aca="false">IF(B1848="","",(IFERROR(VLOOKUP(G1848,Dados!C$3:E$15000,3,0),"Não Encontrado")))</f>
        <v/>
      </c>
      <c r="AB1848" s="46" t="str">
        <f aca="false">IFERROR(IF(Z1848&lt;&gt;"Não Encontrado",Z1848,IF(AA1848&lt;&gt;"Não Encontrado",AA1848,"")),"")</f>
        <v/>
      </c>
      <c r="AC1848" s="45" t="str">
        <f aca="false">IF(B1848="","",IF(AB1848="","NÃO","SIM"))</f>
        <v/>
      </c>
      <c r="AD1848" s="45" t="str">
        <f aca="false">IFERROR(VLOOKUP(G1848,Dados!$P$3:$R$500,3,0),"")</f>
        <v/>
      </c>
      <c r="AE1848" s="45" t="str">
        <f aca="false">IFERROR(VLOOKUP(G1848,Dados!$K$3:$L$500,2,0),"")</f>
        <v/>
      </c>
      <c r="AF1848" s="45" t="str">
        <f aca="false">IFERROR(VLOOKUP(G1848,Dados!$M$3:$N$500,2,0),"")</f>
        <v/>
      </c>
      <c r="AG1848" s="45" t="str">
        <f aca="false">IF(F1848="","",IF(AND(AD1848="",AE1848="",AF1848=""),"-",IF(AND(AD1848="BIT",AE1848="",AF1848=""),"BIT",IF(AND(AE1848="ANEXO I",AD1848="",AF1848=""),"ANEXO I",IF(AND(AF1848="ANEXO II",AD1848="",AE1848=""),"ANEXO II","Escolher")))))</f>
        <v/>
      </c>
      <c r="AH1848" s="45" t="str">
        <f aca="false">IF(AG1848&lt;&gt;"Pneus","",IFERROR(VLOOKUP(R1848,Dados!$X$2:$Z$5,3,0)*(AI1848-Q1848),VLOOKUP(D1848,Dados!$X$7:$Z$33,3,0)*(AI1848-Q1848)))</f>
        <v/>
      </c>
      <c r="AI1848" s="47" t="str">
        <f aca="false">IF(B1848="","",P1848+Q1848+O1848+M1848+L1848-N1848)</f>
        <v/>
      </c>
      <c r="AJ1848" s="48" t="str">
        <f aca="false">IFERROR(IF(AND(AC1848="SIM",AG1848="-",Y1848="REVENDA"),(AB1848/1+1)*AI1848,IF(AND(AC1848="SIM",AG1848="Pneus",Y1848="REVENDA"),(AB1848/1+1)*(AI1848-AH1848),"")),"")</f>
        <v/>
      </c>
      <c r="AK1848" s="48" t="str">
        <f aca="false">IF(AJ1848="","",AJ1848*17%)</f>
        <v/>
      </c>
      <c r="AL1848" s="48" t="str">
        <f aca="false">IFERROR(IF(AC1848="NÃO","",IF(AK1848="","",IF(E1848="Simples Nacional",BF1848,IF(T1848=0.12,U1848*0.5833337002,IF(T1848=0,AI1848*0.07,U1848))))),"")</f>
        <v/>
      </c>
      <c r="AM1848" s="47" t="str">
        <f aca="false">IFERROR(IF(AC1848="NÃO","",IF(OR(AG1848="-",AG1848="Pneus"),AK1848-AL1848,"")),"")</f>
        <v/>
      </c>
      <c r="AN1848" s="48" t="str">
        <f aca="false">IF(AND(Y1848="REVENDA",AC1848="SIM",AG1848="BIT"),((AB1848/1+1)*AI1848)*0.4117,"")</f>
        <v/>
      </c>
      <c r="AO1848" s="48" t="str">
        <f aca="false">IF(AN1848="","",AN1848*17%)</f>
        <v/>
      </c>
      <c r="AP1848" s="49" t="str">
        <f aca="false">IF(AN1848="","",IF(T1848=0.12,(U1848*0.4117)*0.4117,IF(T1848=0,(AI1848*0.07)*0.4117,U1848*0.4117)))</f>
        <v/>
      </c>
      <c r="AQ1848" s="47" t="str">
        <f aca="false">IF(AN1848="","",AO1848-AP1848)</f>
        <v/>
      </c>
      <c r="AR1848" s="50" t="str">
        <f aca="false">IFERROR(IF(AND(AC1848="SIM",Y1848="REVENDA",LEFT(AG1848,5)="ANEXO")*OR(AE1848="ANEXO I",AF1848="ANEXO II"),VLOOKUP(H1848,Dados!G:I,2,0),""),"INSERIR MVA")</f>
        <v/>
      </c>
      <c r="AS1848" s="48" t="str">
        <f aca="false">IF(LEFT(AG1848,5)="ANEXO",VLOOKUP(AG1848,Dados!$X$111:$Z$112,2,0)*(AI1848-Q1848),"")</f>
        <v/>
      </c>
      <c r="AT1848" s="48" t="str">
        <f aca="false">IFERROR(IF(AR1848="","",(AI1848*AR1848)+AI1848),"INSERIR MVA")</f>
        <v/>
      </c>
      <c r="AU1848" s="48" t="str">
        <f aca="false">IF(AT1848="","",IF(AY1848=0.04,U1848,AS1848*AY1848))</f>
        <v/>
      </c>
      <c r="AV1848" s="47" t="str">
        <f aca="false">IFERROR(IF(AU1848="","",(VLOOKUP(AG1848,Dados!$X$111:$Z$112,3,0)*AT1848*0.17)),"INSERIR MVA")</f>
        <v/>
      </c>
      <c r="AW1848" s="47" t="str">
        <f aca="false">IFERROR(IF(AR1848="","",AV1848-AU1848),"")</f>
        <v/>
      </c>
      <c r="AX1848" s="51" t="str">
        <f aca="false">IFERROR(IF(AC1848="NÃO","",IF(AM1848&lt;&gt;"",AM1848-W1848,IF(AQ1848&lt;&gt;"",AQ1848-W1848,IF(AW1848&lt;&gt;"",AW1848-W1848,"")))),"")</f>
        <v/>
      </c>
      <c r="AY1848" s="46" t="str">
        <f aca="false">IFERROR(IF(ISNA(VLOOKUP(R1848,Dados!$X$2:$Y$5,2,0)),VLOOKUP(D1848,Dados!$X$7:$Y$33,2,0),VLOOKUP(R1848,Dados!$X$2:$Y$5,2,0)),"")</f>
        <v/>
      </c>
      <c r="AZ1848" s="52" t="str">
        <f aca="false">IF(C1848="","",IF(AND(Y1848="CONSUMO",AC1848="NÃO")*OR(AG1848="-",AG1848="BIT"),IF(E1848&lt;&gt;"",(AI1848-(P1848+L1848-N1848+Q1848)*AY1848)/0.83),""))</f>
        <v/>
      </c>
      <c r="BA1848" s="51" t="str">
        <f aca="false">IF(AZ1848="","",AZ1848*0.17-((P1848+L1848-N1848+Q1848)*AY1848))</f>
        <v/>
      </c>
      <c r="BB1848" s="51" t="str">
        <f aca="false">IF(AND(Y1848="CONSUMO",AG1848="ANEXO I",AY1848&gt;4%),(AI1848-(P1848+L1848-N1848+Q1848)*0.0514)/0.83*(0.5177)*(0.17)-AI1848*0.0514,IF(AND(Y1848="CONSUMO",AG1848="ANEXO II",AY1848&gt;4%),(AI1848-(P1848+L1848-N1848+Q1848)*0.041)/0.83*(0.3295)*(0.17)-AI1848*0.041,IF(AND(Y1848="CONSUMO",AG1848="ANEXO I",AY1848=4%),(AI1848-(P1848+L1848-N1848+Q1848)*0.04)/0.83*(0.5177)*(0.17)-AI1848*0.04,IF(AND(Y1848="CONSUMO",AG1848="ANEXO II",AY1848=4%),(AI1848-(P1848+L1848-N1848+Q1848)*0.04)/0.83*(0.3295)*(0.17)-AI1848*0.04,""))))</f>
        <v/>
      </c>
      <c r="BC1848" s="51" t="str">
        <f aca="false">IF(C1848="","",IF(AND(Y1848="CONSUMO",AC1848="SIM")*OR(AG1848="-",AG1848="BIT"),IF(E1848&lt;&gt;"",(AI1848-(P1848+L1848-N1848+Q1848)*AY1848)/0.83),""))</f>
        <v/>
      </c>
      <c r="BD1848" s="51" t="str">
        <f aca="false">IF(BC1848="","",BC1848*0.17)</f>
        <v/>
      </c>
      <c r="BE1848" s="51" t="str">
        <f aca="false">IF(I1848=6908,0,IF(BC1848="","",BD1848-((P1848+L1848-N1848+Q1848)*AY1848)))</f>
        <v/>
      </c>
      <c r="BF1848" s="53" t="str">
        <f aca="false">IF(B1848="","",IF(OR(B1848="",E1848="Regime Normal"),0,(AI1848-Q1848)*VLOOKUP(R1848,Dados!$X$98:$Y$108,2,0)))</f>
        <v/>
      </c>
      <c r="BG1848" s="54" t="str">
        <f aca="false">IFERROR(VLOOKUP(I1848,Dados!$AC$27:$AD$43,2,0),IF(B1848="","",IF(D1848&lt;&gt;"MT",IF(AND(AC1848="SIM",Y1848="Revenda"),"2403",IF(AND(AC1848="SIM",Y1848="Consumo"),"2407",IF(AND(AC1848="NÃO",Y1848="Revenda"),"2102",IF(AND(AC1848="NÃO",Y1848="Consumo"),"2556",)))),REPLACE(I1848,1,1,1))))</f>
        <v/>
      </c>
    </row>
    <row r="1849" customFormat="false" ht="12.8" hidden="false" customHeight="true" outlineLevel="0" collapsed="false">
      <c r="Y1849" s="45"/>
      <c r="Z1849" s="46" t="str">
        <f aca="false">IF(B1849="","",(IFERROR(VLOOKUP(H1849,Dados!A$3:B$15000,2,0),"Não Encontrado")))</f>
        <v/>
      </c>
      <c r="AA1849" s="46" t="str">
        <f aca="false">IF(B1849="","",(IFERROR(VLOOKUP(G1849,Dados!C$3:E$15000,3,0),"Não Encontrado")))</f>
        <v/>
      </c>
      <c r="AB1849" s="46" t="str">
        <f aca="false">IFERROR(IF(Z1849&lt;&gt;"Não Encontrado",Z1849,IF(AA1849&lt;&gt;"Não Encontrado",AA1849,"")),"")</f>
        <v/>
      </c>
      <c r="AC1849" s="45" t="str">
        <f aca="false">IF(B1849="","",IF(AB1849="","NÃO","SIM"))</f>
        <v/>
      </c>
      <c r="AD1849" s="45" t="str">
        <f aca="false">IFERROR(VLOOKUP(G1849,Dados!$P$3:$R$500,3,0),"")</f>
        <v/>
      </c>
      <c r="AE1849" s="45" t="str">
        <f aca="false">IFERROR(VLOOKUP(G1849,Dados!$K$3:$L$500,2,0),"")</f>
        <v/>
      </c>
      <c r="AF1849" s="45" t="str">
        <f aca="false">IFERROR(VLOOKUP(G1849,Dados!$M$3:$N$500,2,0),"")</f>
        <v/>
      </c>
      <c r="AG1849" s="45" t="str">
        <f aca="false">IF(F1849="","",IF(AND(AD1849="",AE1849="",AF1849=""),"-",IF(AND(AD1849="BIT",AE1849="",AF1849=""),"BIT",IF(AND(AE1849="ANEXO I",AD1849="",AF1849=""),"ANEXO I",IF(AND(AF1849="ANEXO II",AD1849="",AE1849=""),"ANEXO II","Escolher")))))</f>
        <v/>
      </c>
      <c r="AH1849" s="45" t="str">
        <f aca="false">IF(AG1849&lt;&gt;"Pneus","",IFERROR(VLOOKUP(R1849,Dados!$X$2:$Z$5,3,0)*(AI1849-Q1849),VLOOKUP(D1849,Dados!$X$7:$Z$33,3,0)*(AI1849-Q1849)))</f>
        <v/>
      </c>
      <c r="AI1849" s="47" t="str">
        <f aca="false">IF(B1849="","",P1849+Q1849+O1849+M1849+L1849-N1849)</f>
        <v/>
      </c>
      <c r="AJ1849" s="48" t="str">
        <f aca="false">IFERROR(IF(AND(AC1849="SIM",AG1849="-",Y1849="REVENDA"),(AB1849/1+1)*AI1849,IF(AND(AC1849="SIM",AG1849="Pneus",Y1849="REVENDA"),(AB1849/1+1)*(AI1849-AH1849),"")),"")</f>
        <v/>
      </c>
      <c r="AK1849" s="48" t="str">
        <f aca="false">IF(AJ1849="","",AJ1849*17%)</f>
        <v/>
      </c>
      <c r="AL1849" s="48" t="str">
        <f aca="false">IFERROR(IF(AC1849="NÃO","",IF(AK1849="","",IF(E1849="Simples Nacional",BF1849,IF(T1849=0.12,U1849*0.5833337002,IF(T1849=0,AI1849*0.07,U1849))))),"")</f>
        <v/>
      </c>
      <c r="AM1849" s="47" t="str">
        <f aca="false">IFERROR(IF(AC1849="NÃO","",IF(OR(AG1849="-",AG1849="Pneus"),AK1849-AL1849,"")),"")</f>
        <v/>
      </c>
      <c r="AN1849" s="48" t="str">
        <f aca="false">IF(AND(Y1849="REVENDA",AC1849="SIM",AG1849="BIT"),((AB1849/1+1)*AI1849)*0.4117,"")</f>
        <v/>
      </c>
      <c r="AO1849" s="48" t="str">
        <f aca="false">IF(AN1849="","",AN1849*17%)</f>
        <v/>
      </c>
      <c r="AP1849" s="49" t="str">
        <f aca="false">IF(AN1849="","",IF(T1849=0.12,(U1849*0.4117)*0.4117,IF(T1849=0,(AI1849*0.07)*0.4117,U1849*0.4117)))</f>
        <v/>
      </c>
      <c r="AQ1849" s="47" t="str">
        <f aca="false">IF(AN1849="","",AO1849-AP1849)</f>
        <v/>
      </c>
      <c r="AR1849" s="50" t="str">
        <f aca="false">IFERROR(IF(AND(AC1849="SIM",Y1849="REVENDA",LEFT(AG1849,5)="ANEXO")*OR(AE1849="ANEXO I",AF1849="ANEXO II"),VLOOKUP(H1849,Dados!G:I,2,0),""),"INSERIR MVA")</f>
        <v/>
      </c>
      <c r="AS1849" s="48" t="str">
        <f aca="false">IF(LEFT(AG1849,5)="ANEXO",VLOOKUP(AG1849,Dados!$X$111:$Z$112,2,0)*(AI1849-Q1849),"")</f>
        <v/>
      </c>
      <c r="AT1849" s="48" t="str">
        <f aca="false">IFERROR(IF(AR1849="","",(AI1849*AR1849)+AI1849),"INSERIR MVA")</f>
        <v/>
      </c>
      <c r="AU1849" s="48" t="str">
        <f aca="false">IF(AT1849="","",IF(AY1849=0.04,U1849,AS1849*AY1849))</f>
        <v/>
      </c>
      <c r="AV1849" s="47" t="str">
        <f aca="false">IFERROR(IF(AU1849="","",(VLOOKUP(AG1849,Dados!$X$111:$Z$112,3,0)*AT1849*0.17)),"INSERIR MVA")</f>
        <v/>
      </c>
      <c r="AW1849" s="47" t="str">
        <f aca="false">IFERROR(IF(AR1849="","",AV1849-AU1849),"")</f>
        <v/>
      </c>
      <c r="AX1849" s="51" t="str">
        <f aca="false">IFERROR(IF(AC1849="NÃO","",IF(AM1849&lt;&gt;"",AM1849-W1849,IF(AQ1849&lt;&gt;"",AQ1849-W1849,IF(AW1849&lt;&gt;"",AW1849-W1849,"")))),"")</f>
        <v/>
      </c>
      <c r="AY1849" s="46" t="str">
        <f aca="false">IFERROR(IF(ISNA(VLOOKUP(R1849,Dados!$X$2:$Y$5,2,0)),VLOOKUP(D1849,Dados!$X$7:$Y$33,2,0),VLOOKUP(R1849,Dados!$X$2:$Y$5,2,0)),"")</f>
        <v/>
      </c>
      <c r="AZ1849" s="52" t="str">
        <f aca="false">IF(C1849="","",IF(AND(Y1849="CONSUMO",AC1849="NÃO")*OR(AG1849="-",AG1849="BIT"),IF(E1849&lt;&gt;"",(AI1849-(P1849+L1849-N1849+Q1849)*AY1849)/0.83),""))</f>
        <v/>
      </c>
      <c r="BA1849" s="51" t="str">
        <f aca="false">IF(AZ1849="","",AZ1849*0.17-((P1849+L1849-N1849+Q1849)*AY1849))</f>
        <v/>
      </c>
      <c r="BB1849" s="51" t="str">
        <f aca="false">IF(AND(Y1849="CONSUMO",AG1849="ANEXO I",AY1849&gt;4%),(AI1849-(P1849+L1849-N1849+Q1849)*0.0514)/0.83*(0.5177)*(0.17)-AI1849*0.0514,IF(AND(Y1849="CONSUMO",AG1849="ANEXO II",AY1849&gt;4%),(AI1849-(P1849+L1849-N1849+Q1849)*0.041)/0.83*(0.3295)*(0.17)-AI1849*0.041,IF(AND(Y1849="CONSUMO",AG1849="ANEXO I",AY1849=4%),(AI1849-(P1849+L1849-N1849+Q1849)*0.04)/0.83*(0.5177)*(0.17)-AI1849*0.04,IF(AND(Y1849="CONSUMO",AG1849="ANEXO II",AY1849=4%),(AI1849-(P1849+L1849-N1849+Q1849)*0.04)/0.83*(0.3295)*(0.17)-AI1849*0.04,""))))</f>
        <v/>
      </c>
      <c r="BC1849" s="51" t="str">
        <f aca="false">IF(C1849="","",IF(AND(Y1849="CONSUMO",AC1849="SIM")*OR(AG1849="-",AG1849="BIT"),IF(E1849&lt;&gt;"",(AI1849-(P1849+L1849-N1849+Q1849)*AY1849)/0.83),""))</f>
        <v/>
      </c>
      <c r="BD1849" s="51" t="str">
        <f aca="false">IF(BC1849="","",BC1849*0.17)</f>
        <v/>
      </c>
      <c r="BE1849" s="51" t="str">
        <f aca="false">IF(I1849=6908,0,IF(BC1849="","",BD1849-((P1849+L1849-N1849+Q1849)*AY1849)))</f>
        <v/>
      </c>
      <c r="BF1849" s="53" t="str">
        <f aca="false">IF(B1849="","",IF(OR(B1849="",E1849="Regime Normal"),0,(AI1849-Q1849)*VLOOKUP(R1849,Dados!$X$98:$Y$108,2,0)))</f>
        <v/>
      </c>
      <c r="BG1849" s="54" t="str">
        <f aca="false">IFERROR(VLOOKUP(I1849,Dados!$AC$27:$AD$43,2,0),IF(B1849="","",IF(D1849&lt;&gt;"MT",IF(AND(AC1849="SIM",Y1849="Revenda"),"2403",IF(AND(AC1849="SIM",Y1849="Consumo"),"2407",IF(AND(AC1849="NÃO",Y1849="Revenda"),"2102",IF(AND(AC1849="NÃO",Y1849="Consumo"),"2556",)))),REPLACE(I1849,1,1,1))))</f>
        <v/>
      </c>
    </row>
    <row r="1850" customFormat="false" ht="12.8" hidden="false" customHeight="true" outlineLevel="0" collapsed="false">
      <c r="Y1850" s="45"/>
      <c r="Z1850" s="46" t="str">
        <f aca="false">IF(B1850="","",(IFERROR(VLOOKUP(H1850,Dados!A$3:B$15000,2,0),"Não Encontrado")))</f>
        <v/>
      </c>
      <c r="AA1850" s="46" t="str">
        <f aca="false">IF(B1850="","",(IFERROR(VLOOKUP(G1850,Dados!C$3:E$15000,3,0),"Não Encontrado")))</f>
        <v/>
      </c>
      <c r="AB1850" s="46" t="str">
        <f aca="false">IFERROR(IF(Z1850&lt;&gt;"Não Encontrado",Z1850,IF(AA1850&lt;&gt;"Não Encontrado",AA1850,"")),"")</f>
        <v/>
      </c>
      <c r="AC1850" s="45" t="str">
        <f aca="false">IF(B1850="","",IF(AB1850="","NÃO","SIM"))</f>
        <v/>
      </c>
      <c r="AD1850" s="45" t="str">
        <f aca="false">IFERROR(VLOOKUP(G1850,Dados!$P$3:$R$500,3,0),"")</f>
        <v/>
      </c>
      <c r="AE1850" s="45" t="str">
        <f aca="false">IFERROR(VLOOKUP(G1850,Dados!$K$3:$L$500,2,0),"")</f>
        <v/>
      </c>
      <c r="AF1850" s="45" t="str">
        <f aca="false">IFERROR(VLOOKUP(G1850,Dados!$M$3:$N$500,2,0),"")</f>
        <v/>
      </c>
      <c r="AG1850" s="45" t="str">
        <f aca="false">IF(F1850="","",IF(AND(AD1850="",AE1850="",AF1850=""),"-",IF(AND(AD1850="BIT",AE1850="",AF1850=""),"BIT",IF(AND(AE1850="ANEXO I",AD1850="",AF1850=""),"ANEXO I",IF(AND(AF1850="ANEXO II",AD1850="",AE1850=""),"ANEXO II","Escolher")))))</f>
        <v/>
      </c>
      <c r="AH1850" s="45" t="str">
        <f aca="false">IF(AG1850&lt;&gt;"Pneus","",IFERROR(VLOOKUP(R1850,Dados!$X$2:$Z$5,3,0)*(AI1850-Q1850),VLOOKUP(D1850,Dados!$X$7:$Z$33,3,0)*(AI1850-Q1850)))</f>
        <v/>
      </c>
      <c r="AI1850" s="47" t="str">
        <f aca="false">IF(B1850="","",P1850+Q1850+O1850+M1850+L1850-N1850)</f>
        <v/>
      </c>
      <c r="AJ1850" s="48" t="str">
        <f aca="false">IFERROR(IF(AND(AC1850="SIM",AG1850="-",Y1850="REVENDA"),(AB1850/1+1)*AI1850,IF(AND(AC1850="SIM",AG1850="Pneus",Y1850="REVENDA"),(AB1850/1+1)*(AI1850-AH1850),"")),"")</f>
        <v/>
      </c>
      <c r="AK1850" s="48" t="str">
        <f aca="false">IF(AJ1850="","",AJ1850*17%)</f>
        <v/>
      </c>
      <c r="AL1850" s="48" t="str">
        <f aca="false">IFERROR(IF(AC1850="NÃO","",IF(AK1850="","",IF(E1850="Simples Nacional",BF1850,IF(T1850=0.12,U1850*0.5833337002,IF(T1850=0,AI1850*0.07,U1850))))),"")</f>
        <v/>
      </c>
      <c r="AM1850" s="47" t="str">
        <f aca="false">IFERROR(IF(AC1850="NÃO","",IF(OR(AG1850="-",AG1850="Pneus"),AK1850-AL1850,"")),"")</f>
        <v/>
      </c>
      <c r="AN1850" s="48" t="str">
        <f aca="false">IF(AND(Y1850="REVENDA",AC1850="SIM",AG1850="BIT"),((AB1850/1+1)*AI1850)*0.4117,"")</f>
        <v/>
      </c>
      <c r="AO1850" s="48" t="str">
        <f aca="false">IF(AN1850="","",AN1850*17%)</f>
        <v/>
      </c>
      <c r="AP1850" s="49" t="str">
        <f aca="false">IF(AN1850="","",IF(T1850=0.12,(U1850*0.4117)*0.4117,IF(T1850=0,(AI1850*0.07)*0.4117,U1850*0.4117)))</f>
        <v/>
      </c>
      <c r="AQ1850" s="47" t="str">
        <f aca="false">IF(AN1850="","",AO1850-AP1850)</f>
        <v/>
      </c>
      <c r="AR1850" s="50" t="str">
        <f aca="false">IFERROR(IF(AND(AC1850="SIM",Y1850="REVENDA",LEFT(AG1850,5)="ANEXO")*OR(AE1850="ANEXO I",AF1850="ANEXO II"),VLOOKUP(H1850,Dados!G:I,2,0),""),"INSERIR MVA")</f>
        <v/>
      </c>
      <c r="AS1850" s="48" t="str">
        <f aca="false">IF(LEFT(AG1850,5)="ANEXO",VLOOKUP(AG1850,Dados!$X$111:$Z$112,2,0)*(AI1850-Q1850),"")</f>
        <v/>
      </c>
      <c r="AT1850" s="48" t="str">
        <f aca="false">IFERROR(IF(AR1850="","",(AI1850*AR1850)+AI1850),"INSERIR MVA")</f>
        <v/>
      </c>
      <c r="AU1850" s="48" t="str">
        <f aca="false">IF(AT1850="","",IF(AY1850=0.04,U1850,AS1850*AY1850))</f>
        <v/>
      </c>
      <c r="AV1850" s="47" t="str">
        <f aca="false">IFERROR(IF(AU1850="","",(VLOOKUP(AG1850,Dados!$X$111:$Z$112,3,0)*AT1850*0.17)),"INSERIR MVA")</f>
        <v/>
      </c>
      <c r="AW1850" s="47" t="str">
        <f aca="false">IFERROR(IF(AR1850="","",AV1850-AU1850),"")</f>
        <v/>
      </c>
      <c r="AX1850" s="51" t="str">
        <f aca="false">IFERROR(IF(AC1850="NÃO","",IF(AM1850&lt;&gt;"",AM1850-W1850,IF(AQ1850&lt;&gt;"",AQ1850-W1850,IF(AW1850&lt;&gt;"",AW1850-W1850,"")))),"")</f>
        <v/>
      </c>
      <c r="AY1850" s="46" t="str">
        <f aca="false">IFERROR(IF(ISNA(VLOOKUP(R1850,Dados!$X$2:$Y$5,2,0)),VLOOKUP(D1850,Dados!$X$7:$Y$33,2,0),VLOOKUP(R1850,Dados!$X$2:$Y$5,2,0)),"")</f>
        <v/>
      </c>
      <c r="AZ1850" s="52" t="str">
        <f aca="false">IF(C1850="","",IF(AND(Y1850="CONSUMO",AC1850="NÃO")*OR(AG1850="-",AG1850="BIT"),IF(E1850&lt;&gt;"",(AI1850-(P1850+L1850-N1850+Q1850)*AY1850)/0.83),""))</f>
        <v/>
      </c>
      <c r="BA1850" s="51" t="str">
        <f aca="false">IF(AZ1850="","",AZ1850*0.17-((P1850+L1850-N1850+Q1850)*AY1850))</f>
        <v/>
      </c>
      <c r="BB1850" s="51" t="str">
        <f aca="false">IF(AND(Y1850="CONSUMO",AG1850="ANEXO I",AY1850&gt;4%),(AI1850-(P1850+L1850-N1850+Q1850)*0.0514)/0.83*(0.5177)*(0.17)-AI1850*0.0514,IF(AND(Y1850="CONSUMO",AG1850="ANEXO II",AY1850&gt;4%),(AI1850-(P1850+L1850-N1850+Q1850)*0.041)/0.83*(0.3295)*(0.17)-AI1850*0.041,IF(AND(Y1850="CONSUMO",AG1850="ANEXO I",AY1850=4%),(AI1850-(P1850+L1850-N1850+Q1850)*0.04)/0.83*(0.5177)*(0.17)-AI1850*0.04,IF(AND(Y1850="CONSUMO",AG1850="ANEXO II",AY1850=4%),(AI1850-(P1850+L1850-N1850+Q1850)*0.04)/0.83*(0.3295)*(0.17)-AI1850*0.04,""))))</f>
        <v/>
      </c>
      <c r="BC1850" s="51" t="str">
        <f aca="false">IF(C1850="","",IF(AND(Y1850="CONSUMO",AC1850="SIM")*OR(AG1850="-",AG1850="BIT"),IF(E1850&lt;&gt;"",(AI1850-(P1850+L1850-N1850+Q1850)*AY1850)/0.83),""))</f>
        <v/>
      </c>
      <c r="BD1850" s="51" t="str">
        <f aca="false">IF(BC1850="","",BC1850*0.17)</f>
        <v/>
      </c>
      <c r="BE1850" s="51" t="str">
        <f aca="false">IF(I1850=6908,0,IF(BC1850="","",BD1850-((P1850+L1850-N1850+Q1850)*AY1850)))</f>
        <v/>
      </c>
      <c r="BF1850" s="53" t="str">
        <f aca="false">IF(B1850="","",IF(OR(B1850="",E1850="Regime Normal"),0,(AI1850-Q1850)*VLOOKUP(R1850,Dados!$X$98:$Y$108,2,0)))</f>
        <v/>
      </c>
      <c r="BG1850" s="54" t="str">
        <f aca="false">IFERROR(VLOOKUP(I1850,Dados!$AC$27:$AD$43,2,0),IF(B1850="","",IF(D1850&lt;&gt;"MT",IF(AND(AC1850="SIM",Y1850="Revenda"),"2403",IF(AND(AC1850="SIM",Y1850="Consumo"),"2407",IF(AND(AC1850="NÃO",Y1850="Revenda"),"2102",IF(AND(AC1850="NÃO",Y1850="Consumo"),"2556",)))),REPLACE(I1850,1,1,1))))</f>
        <v/>
      </c>
    </row>
    <row r="1851" customFormat="false" ht="12.8" hidden="false" customHeight="true" outlineLevel="0" collapsed="false">
      <c r="Y1851" s="45"/>
      <c r="Z1851" s="46" t="str">
        <f aca="false">IF(B1851="","",(IFERROR(VLOOKUP(H1851,Dados!A$3:B$15000,2,0),"Não Encontrado")))</f>
        <v/>
      </c>
      <c r="AA1851" s="46" t="str">
        <f aca="false">IF(B1851="","",(IFERROR(VLOOKUP(G1851,Dados!C$3:E$15000,3,0),"Não Encontrado")))</f>
        <v/>
      </c>
      <c r="AB1851" s="46" t="str">
        <f aca="false">IFERROR(IF(Z1851&lt;&gt;"Não Encontrado",Z1851,IF(AA1851&lt;&gt;"Não Encontrado",AA1851,"")),"")</f>
        <v/>
      </c>
      <c r="AC1851" s="45" t="str">
        <f aca="false">IF(B1851="","",IF(AB1851="","NÃO","SIM"))</f>
        <v/>
      </c>
      <c r="AD1851" s="45" t="str">
        <f aca="false">IFERROR(VLOOKUP(G1851,Dados!$P$3:$R$500,3,0),"")</f>
        <v/>
      </c>
      <c r="AE1851" s="45" t="str">
        <f aca="false">IFERROR(VLOOKUP(G1851,Dados!$K$3:$L$500,2,0),"")</f>
        <v/>
      </c>
      <c r="AF1851" s="45" t="str">
        <f aca="false">IFERROR(VLOOKUP(G1851,Dados!$M$3:$N$500,2,0),"")</f>
        <v/>
      </c>
      <c r="AG1851" s="45" t="str">
        <f aca="false">IF(F1851="","",IF(AND(AD1851="",AE1851="",AF1851=""),"-",IF(AND(AD1851="BIT",AE1851="",AF1851=""),"BIT",IF(AND(AE1851="ANEXO I",AD1851="",AF1851=""),"ANEXO I",IF(AND(AF1851="ANEXO II",AD1851="",AE1851=""),"ANEXO II","Escolher")))))</f>
        <v/>
      </c>
      <c r="AH1851" s="45" t="str">
        <f aca="false">IF(AG1851&lt;&gt;"Pneus","",IFERROR(VLOOKUP(R1851,Dados!$X$2:$Z$5,3,0)*(AI1851-Q1851),VLOOKUP(D1851,Dados!$X$7:$Z$33,3,0)*(AI1851-Q1851)))</f>
        <v/>
      </c>
      <c r="AI1851" s="47" t="str">
        <f aca="false">IF(B1851="","",P1851+Q1851+O1851+M1851+L1851-N1851)</f>
        <v/>
      </c>
      <c r="AJ1851" s="48" t="str">
        <f aca="false">IFERROR(IF(AND(AC1851="SIM",AG1851="-",Y1851="REVENDA"),(AB1851/1+1)*AI1851,IF(AND(AC1851="SIM",AG1851="Pneus",Y1851="REVENDA"),(AB1851/1+1)*(AI1851-AH1851),"")),"")</f>
        <v/>
      </c>
      <c r="AK1851" s="48" t="str">
        <f aca="false">IF(AJ1851="","",AJ1851*17%)</f>
        <v/>
      </c>
      <c r="AL1851" s="48" t="str">
        <f aca="false">IFERROR(IF(AC1851="NÃO","",IF(AK1851="","",IF(E1851="Simples Nacional",BF1851,IF(T1851=0.12,U1851*0.5833337002,IF(T1851=0,AI1851*0.07,U1851))))),"")</f>
        <v/>
      </c>
      <c r="AM1851" s="47" t="str">
        <f aca="false">IFERROR(IF(AC1851="NÃO","",IF(OR(AG1851="-",AG1851="Pneus"),AK1851-AL1851,"")),"")</f>
        <v/>
      </c>
      <c r="AN1851" s="48" t="str">
        <f aca="false">IF(AND(Y1851="REVENDA",AC1851="SIM",AG1851="BIT"),((AB1851/1+1)*AI1851)*0.4117,"")</f>
        <v/>
      </c>
      <c r="AO1851" s="48" t="str">
        <f aca="false">IF(AN1851="","",AN1851*17%)</f>
        <v/>
      </c>
      <c r="AP1851" s="49" t="str">
        <f aca="false">IF(AN1851="","",IF(T1851=0.12,(U1851*0.4117)*0.4117,IF(T1851=0,(AI1851*0.07)*0.4117,U1851*0.4117)))</f>
        <v/>
      </c>
      <c r="AQ1851" s="47" t="str">
        <f aca="false">IF(AN1851="","",AO1851-AP1851)</f>
        <v/>
      </c>
      <c r="AR1851" s="50" t="str">
        <f aca="false">IFERROR(IF(AND(AC1851="SIM",Y1851="REVENDA",LEFT(AG1851,5)="ANEXO")*OR(AE1851="ANEXO I",AF1851="ANEXO II"),VLOOKUP(H1851,Dados!G:I,2,0),""),"INSERIR MVA")</f>
        <v/>
      </c>
      <c r="AS1851" s="48" t="str">
        <f aca="false">IF(LEFT(AG1851,5)="ANEXO",VLOOKUP(AG1851,Dados!$X$111:$Z$112,2,0)*(AI1851-Q1851),"")</f>
        <v/>
      </c>
      <c r="AT1851" s="48" t="str">
        <f aca="false">IFERROR(IF(AR1851="","",(AI1851*AR1851)+AI1851),"INSERIR MVA")</f>
        <v/>
      </c>
      <c r="AU1851" s="48" t="str">
        <f aca="false">IF(AT1851="","",IF(AY1851=0.04,U1851,AS1851*AY1851))</f>
        <v/>
      </c>
      <c r="AV1851" s="47" t="str">
        <f aca="false">IFERROR(IF(AU1851="","",(VLOOKUP(AG1851,Dados!$X$111:$Z$112,3,0)*AT1851*0.17)),"INSERIR MVA")</f>
        <v/>
      </c>
      <c r="AW1851" s="47" t="str">
        <f aca="false">IFERROR(IF(AR1851="","",AV1851-AU1851),"")</f>
        <v/>
      </c>
      <c r="AX1851" s="51" t="str">
        <f aca="false">IFERROR(IF(AC1851="NÃO","",IF(AM1851&lt;&gt;"",AM1851-W1851,IF(AQ1851&lt;&gt;"",AQ1851-W1851,IF(AW1851&lt;&gt;"",AW1851-W1851,"")))),"")</f>
        <v/>
      </c>
      <c r="AY1851" s="46" t="str">
        <f aca="false">IFERROR(IF(ISNA(VLOOKUP(R1851,Dados!$X$2:$Y$5,2,0)),VLOOKUP(D1851,Dados!$X$7:$Y$33,2,0),VLOOKUP(R1851,Dados!$X$2:$Y$5,2,0)),"")</f>
        <v/>
      </c>
      <c r="AZ1851" s="52" t="str">
        <f aca="false">IF(C1851="","",IF(AND(Y1851="CONSUMO",AC1851="NÃO")*OR(AG1851="-",AG1851="BIT"),IF(E1851&lt;&gt;"",(AI1851-(P1851+L1851-N1851+Q1851)*AY1851)/0.83),""))</f>
        <v/>
      </c>
      <c r="BA1851" s="51" t="str">
        <f aca="false">IF(AZ1851="","",AZ1851*0.17-((P1851+L1851-N1851+Q1851)*AY1851))</f>
        <v/>
      </c>
      <c r="BB1851" s="51" t="str">
        <f aca="false">IF(AND(Y1851="CONSUMO",AG1851="ANEXO I",AY1851&gt;4%),(AI1851-(P1851+L1851-N1851+Q1851)*0.0514)/0.83*(0.5177)*(0.17)-AI1851*0.0514,IF(AND(Y1851="CONSUMO",AG1851="ANEXO II",AY1851&gt;4%),(AI1851-(P1851+L1851-N1851+Q1851)*0.041)/0.83*(0.3295)*(0.17)-AI1851*0.041,IF(AND(Y1851="CONSUMO",AG1851="ANEXO I",AY1851=4%),(AI1851-(P1851+L1851-N1851+Q1851)*0.04)/0.83*(0.5177)*(0.17)-AI1851*0.04,IF(AND(Y1851="CONSUMO",AG1851="ANEXO II",AY1851=4%),(AI1851-(P1851+L1851-N1851+Q1851)*0.04)/0.83*(0.3295)*(0.17)-AI1851*0.04,""))))</f>
        <v/>
      </c>
      <c r="BC1851" s="51" t="str">
        <f aca="false">IF(C1851="","",IF(AND(Y1851="CONSUMO",AC1851="SIM")*OR(AG1851="-",AG1851="BIT"),IF(E1851&lt;&gt;"",(AI1851-(P1851+L1851-N1851+Q1851)*AY1851)/0.83),""))</f>
        <v/>
      </c>
      <c r="BD1851" s="51" t="str">
        <f aca="false">IF(BC1851="","",BC1851*0.17)</f>
        <v/>
      </c>
      <c r="BE1851" s="51" t="str">
        <f aca="false">IF(I1851=6908,0,IF(BC1851="","",BD1851-((P1851+L1851-N1851+Q1851)*AY1851)))</f>
        <v/>
      </c>
      <c r="BF1851" s="53" t="str">
        <f aca="false">IF(B1851="","",IF(OR(B1851="",E1851="Regime Normal"),0,(AI1851-Q1851)*VLOOKUP(R1851,Dados!$X$98:$Y$108,2,0)))</f>
        <v/>
      </c>
      <c r="BG1851" s="54" t="str">
        <f aca="false">IFERROR(VLOOKUP(I1851,Dados!$AC$27:$AD$43,2,0),IF(B1851="","",IF(D1851&lt;&gt;"MT",IF(AND(AC1851="SIM",Y1851="Revenda"),"2403",IF(AND(AC1851="SIM",Y1851="Consumo"),"2407",IF(AND(AC1851="NÃO",Y1851="Revenda"),"2102",IF(AND(AC1851="NÃO",Y1851="Consumo"),"2556",)))),REPLACE(I1851,1,1,1))))</f>
        <v/>
      </c>
    </row>
    <row r="1852" customFormat="false" ht="12.8" hidden="false" customHeight="true" outlineLevel="0" collapsed="false">
      <c r="Y1852" s="45"/>
      <c r="Z1852" s="46" t="str">
        <f aca="false">IF(B1852="","",(IFERROR(VLOOKUP(H1852,Dados!A$3:B$15000,2,0),"Não Encontrado")))</f>
        <v/>
      </c>
      <c r="AA1852" s="46" t="str">
        <f aca="false">IF(B1852="","",(IFERROR(VLOOKUP(G1852,Dados!C$3:E$15000,3,0),"Não Encontrado")))</f>
        <v/>
      </c>
      <c r="AB1852" s="46" t="str">
        <f aca="false">IFERROR(IF(Z1852&lt;&gt;"Não Encontrado",Z1852,IF(AA1852&lt;&gt;"Não Encontrado",AA1852,"")),"")</f>
        <v/>
      </c>
      <c r="AC1852" s="45" t="str">
        <f aca="false">IF(B1852="","",IF(AB1852="","NÃO","SIM"))</f>
        <v/>
      </c>
      <c r="AD1852" s="45" t="str">
        <f aca="false">IFERROR(VLOOKUP(G1852,Dados!$P$3:$R$500,3,0),"")</f>
        <v/>
      </c>
      <c r="AE1852" s="45" t="str">
        <f aca="false">IFERROR(VLOOKUP(G1852,Dados!$K$3:$L$500,2,0),"")</f>
        <v/>
      </c>
      <c r="AF1852" s="45" t="str">
        <f aca="false">IFERROR(VLOOKUP(G1852,Dados!$M$3:$N$500,2,0),"")</f>
        <v/>
      </c>
      <c r="AG1852" s="45" t="str">
        <f aca="false">IF(F1852="","",IF(AND(AD1852="",AE1852="",AF1852=""),"-",IF(AND(AD1852="BIT",AE1852="",AF1852=""),"BIT",IF(AND(AE1852="ANEXO I",AD1852="",AF1852=""),"ANEXO I",IF(AND(AF1852="ANEXO II",AD1852="",AE1852=""),"ANEXO II","Escolher")))))</f>
        <v/>
      </c>
      <c r="AH1852" s="45" t="str">
        <f aca="false">IF(AG1852&lt;&gt;"Pneus","",IFERROR(VLOOKUP(R1852,Dados!$X$2:$Z$5,3,0)*(AI1852-Q1852),VLOOKUP(D1852,Dados!$X$7:$Z$33,3,0)*(AI1852-Q1852)))</f>
        <v/>
      </c>
      <c r="AI1852" s="47" t="str">
        <f aca="false">IF(B1852="","",P1852+Q1852+O1852+M1852+L1852-N1852)</f>
        <v/>
      </c>
      <c r="AJ1852" s="48" t="str">
        <f aca="false">IFERROR(IF(AND(AC1852="SIM",AG1852="-",Y1852="REVENDA"),(AB1852/1+1)*AI1852,IF(AND(AC1852="SIM",AG1852="Pneus",Y1852="REVENDA"),(AB1852/1+1)*(AI1852-AH1852),"")),"")</f>
        <v/>
      </c>
      <c r="AK1852" s="48" t="str">
        <f aca="false">IF(AJ1852="","",AJ1852*17%)</f>
        <v/>
      </c>
      <c r="AL1852" s="48" t="str">
        <f aca="false">IFERROR(IF(AC1852="NÃO","",IF(AK1852="","",IF(E1852="Simples Nacional",BF1852,IF(T1852=0.12,U1852*0.5833337002,IF(T1852=0,AI1852*0.07,U1852))))),"")</f>
        <v/>
      </c>
      <c r="AM1852" s="47" t="str">
        <f aca="false">IFERROR(IF(AC1852="NÃO","",IF(OR(AG1852="-",AG1852="Pneus"),AK1852-AL1852,"")),"")</f>
        <v/>
      </c>
      <c r="AN1852" s="48" t="str">
        <f aca="false">IF(AND(Y1852="REVENDA",AC1852="SIM",AG1852="BIT"),((AB1852/1+1)*AI1852)*0.4117,"")</f>
        <v/>
      </c>
      <c r="AO1852" s="48" t="str">
        <f aca="false">IF(AN1852="","",AN1852*17%)</f>
        <v/>
      </c>
      <c r="AP1852" s="49" t="str">
        <f aca="false">IF(AN1852="","",IF(T1852=0.12,(U1852*0.4117)*0.4117,IF(T1852=0,(AI1852*0.07)*0.4117,U1852*0.4117)))</f>
        <v/>
      </c>
      <c r="AQ1852" s="47" t="str">
        <f aca="false">IF(AN1852="","",AO1852-AP1852)</f>
        <v/>
      </c>
      <c r="AR1852" s="50" t="str">
        <f aca="false">IFERROR(IF(AND(AC1852="SIM",Y1852="REVENDA",LEFT(AG1852,5)="ANEXO")*OR(AE1852="ANEXO I",AF1852="ANEXO II"),VLOOKUP(H1852,Dados!G:I,2,0),""),"INSERIR MVA")</f>
        <v/>
      </c>
      <c r="AS1852" s="48" t="str">
        <f aca="false">IF(LEFT(AG1852,5)="ANEXO",VLOOKUP(AG1852,Dados!$X$111:$Z$112,2,0)*(AI1852-Q1852),"")</f>
        <v/>
      </c>
      <c r="AT1852" s="48" t="str">
        <f aca="false">IFERROR(IF(AR1852="","",(AI1852*AR1852)+AI1852),"INSERIR MVA")</f>
        <v/>
      </c>
      <c r="AU1852" s="48" t="str">
        <f aca="false">IF(AT1852="","",IF(AY1852=0.04,U1852,AS1852*AY1852))</f>
        <v/>
      </c>
      <c r="AV1852" s="47" t="str">
        <f aca="false">IFERROR(IF(AU1852="","",(VLOOKUP(AG1852,Dados!$X$111:$Z$112,3,0)*AT1852*0.17)),"INSERIR MVA")</f>
        <v/>
      </c>
      <c r="AW1852" s="47" t="str">
        <f aca="false">IFERROR(IF(AR1852="","",AV1852-AU1852),"")</f>
        <v/>
      </c>
      <c r="AX1852" s="51" t="str">
        <f aca="false">IFERROR(IF(AC1852="NÃO","",IF(AM1852&lt;&gt;"",AM1852-W1852,IF(AQ1852&lt;&gt;"",AQ1852-W1852,IF(AW1852&lt;&gt;"",AW1852-W1852,"")))),"")</f>
        <v/>
      </c>
      <c r="AY1852" s="46" t="str">
        <f aca="false">IFERROR(IF(ISNA(VLOOKUP(R1852,Dados!$X$2:$Y$5,2,0)),VLOOKUP(D1852,Dados!$X$7:$Y$33,2,0),VLOOKUP(R1852,Dados!$X$2:$Y$5,2,0)),"")</f>
        <v/>
      </c>
      <c r="AZ1852" s="52" t="str">
        <f aca="false">IF(C1852="","",IF(AND(Y1852="CONSUMO",AC1852="NÃO")*OR(AG1852="-",AG1852="BIT"),IF(E1852&lt;&gt;"",(AI1852-(P1852+L1852-N1852+Q1852)*AY1852)/0.83),""))</f>
        <v/>
      </c>
      <c r="BA1852" s="51" t="str">
        <f aca="false">IF(AZ1852="","",AZ1852*0.17-((P1852+L1852-N1852+Q1852)*AY1852))</f>
        <v/>
      </c>
      <c r="BB1852" s="51" t="str">
        <f aca="false">IF(AND(Y1852="CONSUMO",AG1852="ANEXO I",AY1852&gt;4%),(AI1852-(P1852+L1852-N1852+Q1852)*0.0514)/0.83*(0.5177)*(0.17)-AI1852*0.0514,IF(AND(Y1852="CONSUMO",AG1852="ANEXO II",AY1852&gt;4%),(AI1852-(P1852+L1852-N1852+Q1852)*0.041)/0.83*(0.3295)*(0.17)-AI1852*0.041,IF(AND(Y1852="CONSUMO",AG1852="ANEXO I",AY1852=4%),(AI1852-(P1852+L1852-N1852+Q1852)*0.04)/0.83*(0.5177)*(0.17)-AI1852*0.04,IF(AND(Y1852="CONSUMO",AG1852="ANEXO II",AY1852=4%),(AI1852-(P1852+L1852-N1852+Q1852)*0.04)/0.83*(0.3295)*(0.17)-AI1852*0.04,""))))</f>
        <v/>
      </c>
      <c r="BC1852" s="51" t="str">
        <f aca="false">IF(C1852="","",IF(AND(Y1852="CONSUMO",AC1852="SIM")*OR(AG1852="-",AG1852="BIT"),IF(E1852&lt;&gt;"",(AI1852-(P1852+L1852-N1852+Q1852)*AY1852)/0.83),""))</f>
        <v/>
      </c>
      <c r="BD1852" s="51" t="str">
        <f aca="false">IF(BC1852="","",BC1852*0.17)</f>
        <v/>
      </c>
      <c r="BE1852" s="51" t="str">
        <f aca="false">IF(I1852=6908,0,IF(BC1852="","",BD1852-((P1852+L1852-N1852+Q1852)*AY1852)))</f>
        <v/>
      </c>
      <c r="BF1852" s="53" t="str">
        <f aca="false">IF(B1852="","",IF(OR(B1852="",E1852="Regime Normal"),0,(AI1852-Q1852)*VLOOKUP(R1852,Dados!$X$98:$Y$108,2,0)))</f>
        <v/>
      </c>
      <c r="BG1852" s="54" t="str">
        <f aca="false">IFERROR(VLOOKUP(I1852,Dados!$AC$27:$AD$43,2,0),IF(B1852="","",IF(D1852&lt;&gt;"MT",IF(AND(AC1852="SIM",Y1852="Revenda"),"2403",IF(AND(AC1852="SIM",Y1852="Consumo"),"2407",IF(AND(AC1852="NÃO",Y1852="Revenda"),"2102",IF(AND(AC1852="NÃO",Y1852="Consumo"),"2556",)))),REPLACE(I1852,1,1,1))))</f>
        <v/>
      </c>
    </row>
    <row r="1853" customFormat="false" ht="12.8" hidden="false" customHeight="true" outlineLevel="0" collapsed="false">
      <c r="Y1853" s="45"/>
      <c r="Z1853" s="46" t="str">
        <f aca="false">IF(B1853="","",(IFERROR(VLOOKUP(H1853,Dados!A$3:B$15000,2,0),"Não Encontrado")))</f>
        <v/>
      </c>
      <c r="AA1853" s="46" t="str">
        <f aca="false">IF(B1853="","",(IFERROR(VLOOKUP(G1853,Dados!C$3:E$15000,3,0),"Não Encontrado")))</f>
        <v/>
      </c>
      <c r="AB1853" s="46" t="str">
        <f aca="false">IFERROR(IF(Z1853&lt;&gt;"Não Encontrado",Z1853,IF(AA1853&lt;&gt;"Não Encontrado",AA1853,"")),"")</f>
        <v/>
      </c>
      <c r="AC1853" s="45" t="str">
        <f aca="false">IF(B1853="","",IF(AB1853="","NÃO","SIM"))</f>
        <v/>
      </c>
      <c r="AD1853" s="45" t="str">
        <f aca="false">IFERROR(VLOOKUP(G1853,Dados!$P$3:$R$500,3,0),"")</f>
        <v/>
      </c>
      <c r="AE1853" s="45" t="str">
        <f aca="false">IFERROR(VLOOKUP(G1853,Dados!$K$3:$L$500,2,0),"")</f>
        <v/>
      </c>
      <c r="AF1853" s="45" t="str">
        <f aca="false">IFERROR(VLOOKUP(G1853,Dados!$M$3:$N$500,2,0),"")</f>
        <v/>
      </c>
      <c r="AG1853" s="45" t="str">
        <f aca="false">IF(F1853="","",IF(AND(AD1853="",AE1853="",AF1853=""),"-",IF(AND(AD1853="BIT",AE1853="",AF1853=""),"BIT",IF(AND(AE1853="ANEXO I",AD1853="",AF1853=""),"ANEXO I",IF(AND(AF1853="ANEXO II",AD1853="",AE1853=""),"ANEXO II","Escolher")))))</f>
        <v/>
      </c>
      <c r="AH1853" s="45" t="str">
        <f aca="false">IF(AG1853&lt;&gt;"Pneus","",IFERROR(VLOOKUP(R1853,Dados!$X$2:$Z$5,3,0)*(AI1853-Q1853),VLOOKUP(D1853,Dados!$X$7:$Z$33,3,0)*(AI1853-Q1853)))</f>
        <v/>
      </c>
      <c r="AI1853" s="47" t="str">
        <f aca="false">IF(B1853="","",P1853+Q1853+O1853+M1853+L1853-N1853)</f>
        <v/>
      </c>
      <c r="AJ1853" s="48" t="str">
        <f aca="false">IFERROR(IF(AND(AC1853="SIM",AG1853="-",Y1853="REVENDA"),(AB1853/1+1)*AI1853,IF(AND(AC1853="SIM",AG1853="Pneus",Y1853="REVENDA"),(AB1853/1+1)*(AI1853-AH1853),"")),"")</f>
        <v/>
      </c>
      <c r="AK1853" s="48" t="str">
        <f aca="false">IF(AJ1853="","",AJ1853*17%)</f>
        <v/>
      </c>
      <c r="AL1853" s="48" t="str">
        <f aca="false">IFERROR(IF(AC1853="NÃO","",IF(AK1853="","",IF(E1853="Simples Nacional",BF1853,IF(T1853=0.12,U1853*0.5833337002,IF(T1853=0,AI1853*0.07,U1853))))),"")</f>
        <v/>
      </c>
      <c r="AM1853" s="47" t="str">
        <f aca="false">IFERROR(IF(AC1853="NÃO","",IF(OR(AG1853="-",AG1853="Pneus"),AK1853-AL1853,"")),"")</f>
        <v/>
      </c>
      <c r="AN1853" s="48" t="str">
        <f aca="false">IF(AND(Y1853="REVENDA",AC1853="SIM",AG1853="BIT"),((AB1853/1+1)*AI1853)*0.4117,"")</f>
        <v/>
      </c>
      <c r="AO1853" s="48" t="str">
        <f aca="false">IF(AN1853="","",AN1853*17%)</f>
        <v/>
      </c>
      <c r="AP1853" s="49" t="str">
        <f aca="false">IF(AN1853="","",IF(T1853=0.12,(U1853*0.4117)*0.4117,IF(T1853=0,(AI1853*0.07)*0.4117,U1853*0.4117)))</f>
        <v/>
      </c>
      <c r="AQ1853" s="47" t="str">
        <f aca="false">IF(AN1853="","",AO1853-AP1853)</f>
        <v/>
      </c>
      <c r="AR1853" s="50" t="str">
        <f aca="false">IFERROR(IF(AND(AC1853="SIM",Y1853="REVENDA",LEFT(AG1853,5)="ANEXO")*OR(AE1853="ANEXO I",AF1853="ANEXO II"),VLOOKUP(H1853,Dados!G:I,2,0),""),"INSERIR MVA")</f>
        <v/>
      </c>
      <c r="AS1853" s="48" t="str">
        <f aca="false">IF(LEFT(AG1853,5)="ANEXO",VLOOKUP(AG1853,Dados!$X$111:$Z$112,2,0)*(AI1853-Q1853),"")</f>
        <v/>
      </c>
      <c r="AT1853" s="48" t="str">
        <f aca="false">IFERROR(IF(AR1853="","",(AI1853*AR1853)+AI1853),"INSERIR MVA")</f>
        <v/>
      </c>
      <c r="AU1853" s="48" t="str">
        <f aca="false">IF(AT1853="","",IF(AY1853=0.04,U1853,AS1853*AY1853))</f>
        <v/>
      </c>
      <c r="AV1853" s="47" t="str">
        <f aca="false">IFERROR(IF(AU1853="","",(VLOOKUP(AG1853,Dados!$X$111:$Z$112,3,0)*AT1853*0.17)),"INSERIR MVA")</f>
        <v/>
      </c>
      <c r="AW1853" s="47" t="str">
        <f aca="false">IFERROR(IF(AR1853="","",AV1853-AU1853),"")</f>
        <v/>
      </c>
      <c r="AX1853" s="51" t="str">
        <f aca="false">IFERROR(IF(AC1853="NÃO","",IF(AM1853&lt;&gt;"",AM1853-W1853,IF(AQ1853&lt;&gt;"",AQ1853-W1853,IF(AW1853&lt;&gt;"",AW1853-W1853,"")))),"")</f>
        <v/>
      </c>
      <c r="AY1853" s="46" t="str">
        <f aca="false">IFERROR(IF(ISNA(VLOOKUP(R1853,Dados!$X$2:$Y$5,2,0)),VLOOKUP(D1853,Dados!$X$7:$Y$33,2,0),VLOOKUP(R1853,Dados!$X$2:$Y$5,2,0)),"")</f>
        <v/>
      </c>
      <c r="AZ1853" s="52" t="str">
        <f aca="false">IF(C1853="","",IF(AND(Y1853="CONSUMO",AC1853="NÃO")*OR(AG1853="-",AG1853="BIT"),IF(E1853&lt;&gt;"",(AI1853-(P1853+L1853-N1853+Q1853)*AY1853)/0.83),""))</f>
        <v/>
      </c>
      <c r="BA1853" s="51" t="str">
        <f aca="false">IF(AZ1853="","",AZ1853*0.17-((P1853+L1853-N1853+Q1853)*AY1853))</f>
        <v/>
      </c>
      <c r="BB1853" s="51" t="str">
        <f aca="false">IF(AND(Y1853="CONSUMO",AG1853="ANEXO I",AY1853&gt;4%),(AI1853-(P1853+L1853-N1853+Q1853)*0.0514)/0.83*(0.5177)*(0.17)-AI1853*0.0514,IF(AND(Y1853="CONSUMO",AG1853="ANEXO II",AY1853&gt;4%),(AI1853-(P1853+L1853-N1853+Q1853)*0.041)/0.83*(0.3295)*(0.17)-AI1853*0.041,IF(AND(Y1853="CONSUMO",AG1853="ANEXO I",AY1853=4%),(AI1853-(P1853+L1853-N1853+Q1853)*0.04)/0.83*(0.5177)*(0.17)-AI1853*0.04,IF(AND(Y1853="CONSUMO",AG1853="ANEXO II",AY1853=4%),(AI1853-(P1853+L1853-N1853+Q1853)*0.04)/0.83*(0.3295)*(0.17)-AI1853*0.04,""))))</f>
        <v/>
      </c>
      <c r="BC1853" s="51" t="str">
        <f aca="false">IF(C1853="","",IF(AND(Y1853="CONSUMO",AC1853="SIM")*OR(AG1853="-",AG1853="BIT"),IF(E1853&lt;&gt;"",(AI1853-(P1853+L1853-N1853+Q1853)*AY1853)/0.83),""))</f>
        <v/>
      </c>
      <c r="BD1853" s="51" t="str">
        <f aca="false">IF(BC1853="","",BC1853*0.17)</f>
        <v/>
      </c>
      <c r="BE1853" s="51" t="str">
        <f aca="false">IF(I1853=6908,0,IF(BC1853="","",BD1853-((P1853+L1853-N1853+Q1853)*AY1853)))</f>
        <v/>
      </c>
      <c r="BF1853" s="53" t="str">
        <f aca="false">IF(B1853="","",IF(OR(B1853="",E1853="Regime Normal"),0,(AI1853-Q1853)*VLOOKUP(R1853,Dados!$X$98:$Y$108,2,0)))</f>
        <v/>
      </c>
      <c r="BG1853" s="54" t="str">
        <f aca="false">IFERROR(VLOOKUP(I1853,Dados!$AC$27:$AD$43,2,0),IF(B1853="","",IF(D1853&lt;&gt;"MT",IF(AND(AC1853="SIM",Y1853="Revenda"),"2403",IF(AND(AC1853="SIM",Y1853="Consumo"),"2407",IF(AND(AC1853="NÃO",Y1853="Revenda"),"2102",IF(AND(AC1853="NÃO",Y1853="Consumo"),"2556",)))),REPLACE(I1853,1,1,1))))</f>
        <v/>
      </c>
    </row>
    <row r="1854" customFormat="false" ht="12.8" hidden="false" customHeight="true" outlineLevel="0" collapsed="false">
      <c r="Y1854" s="45"/>
      <c r="Z1854" s="46" t="str">
        <f aca="false">IF(B1854="","",(IFERROR(VLOOKUP(H1854,Dados!A$3:B$15000,2,0),"Não Encontrado")))</f>
        <v/>
      </c>
      <c r="AA1854" s="46" t="str">
        <f aca="false">IF(B1854="","",(IFERROR(VLOOKUP(G1854,Dados!C$3:E$15000,3,0),"Não Encontrado")))</f>
        <v/>
      </c>
      <c r="AB1854" s="46" t="str">
        <f aca="false">IFERROR(IF(Z1854&lt;&gt;"Não Encontrado",Z1854,IF(AA1854&lt;&gt;"Não Encontrado",AA1854,"")),"")</f>
        <v/>
      </c>
      <c r="AC1854" s="45" t="str">
        <f aca="false">IF(B1854="","",IF(AB1854="","NÃO","SIM"))</f>
        <v/>
      </c>
      <c r="AD1854" s="45" t="str">
        <f aca="false">IFERROR(VLOOKUP(G1854,Dados!$P$3:$R$500,3,0),"")</f>
        <v/>
      </c>
      <c r="AE1854" s="45" t="str">
        <f aca="false">IFERROR(VLOOKUP(G1854,Dados!$K$3:$L$500,2,0),"")</f>
        <v/>
      </c>
      <c r="AF1854" s="45" t="str">
        <f aca="false">IFERROR(VLOOKUP(G1854,Dados!$M$3:$N$500,2,0),"")</f>
        <v/>
      </c>
      <c r="AG1854" s="45" t="str">
        <f aca="false">IF(F1854="","",IF(AND(AD1854="",AE1854="",AF1854=""),"-",IF(AND(AD1854="BIT",AE1854="",AF1854=""),"BIT",IF(AND(AE1854="ANEXO I",AD1854="",AF1854=""),"ANEXO I",IF(AND(AF1854="ANEXO II",AD1854="",AE1854=""),"ANEXO II","Escolher")))))</f>
        <v/>
      </c>
      <c r="AH1854" s="45" t="str">
        <f aca="false">IF(AG1854&lt;&gt;"Pneus","",IFERROR(VLOOKUP(R1854,Dados!$X$2:$Z$5,3,0)*(AI1854-Q1854),VLOOKUP(D1854,Dados!$X$7:$Z$33,3,0)*(AI1854-Q1854)))</f>
        <v/>
      </c>
      <c r="AI1854" s="47" t="str">
        <f aca="false">IF(B1854="","",P1854+Q1854+O1854+M1854+L1854-N1854)</f>
        <v/>
      </c>
      <c r="AJ1854" s="48" t="str">
        <f aca="false">IFERROR(IF(AND(AC1854="SIM",AG1854="-",Y1854="REVENDA"),(AB1854/1+1)*AI1854,IF(AND(AC1854="SIM",AG1854="Pneus",Y1854="REVENDA"),(AB1854/1+1)*(AI1854-AH1854),"")),"")</f>
        <v/>
      </c>
      <c r="AK1854" s="48" t="str">
        <f aca="false">IF(AJ1854="","",AJ1854*17%)</f>
        <v/>
      </c>
      <c r="AL1854" s="48" t="str">
        <f aca="false">IFERROR(IF(AC1854="NÃO","",IF(AK1854="","",IF(E1854="Simples Nacional",BF1854,IF(T1854=0.12,U1854*0.5833337002,IF(T1854=0,AI1854*0.07,U1854))))),"")</f>
        <v/>
      </c>
      <c r="AM1854" s="47" t="str">
        <f aca="false">IFERROR(IF(AC1854="NÃO","",IF(OR(AG1854="-",AG1854="Pneus"),AK1854-AL1854,"")),"")</f>
        <v/>
      </c>
      <c r="AN1854" s="48" t="str">
        <f aca="false">IF(AND(Y1854="REVENDA",AC1854="SIM",AG1854="BIT"),((AB1854/1+1)*AI1854)*0.4117,"")</f>
        <v/>
      </c>
      <c r="AO1854" s="48" t="str">
        <f aca="false">IF(AN1854="","",AN1854*17%)</f>
        <v/>
      </c>
      <c r="AP1854" s="49" t="str">
        <f aca="false">IF(AN1854="","",IF(T1854=0.12,(U1854*0.4117)*0.4117,IF(T1854=0,(AI1854*0.07)*0.4117,U1854*0.4117)))</f>
        <v/>
      </c>
      <c r="AQ1854" s="47" t="str">
        <f aca="false">IF(AN1854="","",AO1854-AP1854)</f>
        <v/>
      </c>
      <c r="AR1854" s="50" t="str">
        <f aca="false">IFERROR(IF(AND(AC1854="SIM",Y1854="REVENDA",LEFT(AG1854,5)="ANEXO")*OR(AE1854="ANEXO I",AF1854="ANEXO II"),VLOOKUP(H1854,Dados!G:I,2,0),""),"INSERIR MVA")</f>
        <v/>
      </c>
      <c r="AS1854" s="48" t="str">
        <f aca="false">IF(LEFT(AG1854,5)="ANEXO",VLOOKUP(AG1854,Dados!$X$111:$Z$112,2,0)*(AI1854-Q1854),"")</f>
        <v/>
      </c>
      <c r="AT1854" s="48" t="str">
        <f aca="false">IFERROR(IF(AR1854="","",(AI1854*AR1854)+AI1854),"INSERIR MVA")</f>
        <v/>
      </c>
      <c r="AU1854" s="48" t="str">
        <f aca="false">IF(AT1854="","",IF(AY1854=0.04,U1854,AS1854*AY1854))</f>
        <v/>
      </c>
      <c r="AV1854" s="47" t="str">
        <f aca="false">IFERROR(IF(AU1854="","",(VLOOKUP(AG1854,Dados!$X$111:$Z$112,3,0)*AT1854*0.17)),"INSERIR MVA")</f>
        <v/>
      </c>
      <c r="AW1854" s="47" t="str">
        <f aca="false">IFERROR(IF(AR1854="","",AV1854-AU1854),"")</f>
        <v/>
      </c>
      <c r="AX1854" s="51" t="str">
        <f aca="false">IFERROR(IF(AC1854="NÃO","",IF(AM1854&lt;&gt;"",AM1854-W1854,IF(AQ1854&lt;&gt;"",AQ1854-W1854,IF(AW1854&lt;&gt;"",AW1854-W1854,"")))),"")</f>
        <v/>
      </c>
      <c r="AY1854" s="46" t="str">
        <f aca="false">IFERROR(IF(ISNA(VLOOKUP(R1854,Dados!$X$2:$Y$5,2,0)),VLOOKUP(D1854,Dados!$X$7:$Y$33,2,0),VLOOKUP(R1854,Dados!$X$2:$Y$5,2,0)),"")</f>
        <v/>
      </c>
      <c r="AZ1854" s="52" t="str">
        <f aca="false">IF(C1854="","",IF(AND(Y1854="CONSUMO",AC1854="NÃO")*OR(AG1854="-",AG1854="BIT"),IF(E1854&lt;&gt;"",(AI1854-(P1854+L1854-N1854+Q1854)*AY1854)/0.83),""))</f>
        <v/>
      </c>
      <c r="BA1854" s="51" t="str">
        <f aca="false">IF(AZ1854="","",AZ1854*0.17-((P1854+L1854-N1854+Q1854)*AY1854))</f>
        <v/>
      </c>
      <c r="BB1854" s="51" t="str">
        <f aca="false">IF(AND(Y1854="CONSUMO",AG1854="ANEXO I",AY1854&gt;4%),(AI1854-(P1854+L1854-N1854+Q1854)*0.0514)/0.83*(0.5177)*(0.17)-AI1854*0.0514,IF(AND(Y1854="CONSUMO",AG1854="ANEXO II",AY1854&gt;4%),(AI1854-(P1854+L1854-N1854+Q1854)*0.041)/0.83*(0.3295)*(0.17)-AI1854*0.041,IF(AND(Y1854="CONSUMO",AG1854="ANEXO I",AY1854=4%),(AI1854-(P1854+L1854-N1854+Q1854)*0.04)/0.83*(0.5177)*(0.17)-AI1854*0.04,IF(AND(Y1854="CONSUMO",AG1854="ANEXO II",AY1854=4%),(AI1854-(P1854+L1854-N1854+Q1854)*0.04)/0.83*(0.3295)*(0.17)-AI1854*0.04,""))))</f>
        <v/>
      </c>
      <c r="BC1854" s="51" t="str">
        <f aca="false">IF(C1854="","",IF(AND(Y1854="CONSUMO",AC1854="SIM")*OR(AG1854="-",AG1854="BIT"),IF(E1854&lt;&gt;"",(AI1854-(P1854+L1854-N1854+Q1854)*AY1854)/0.83),""))</f>
        <v/>
      </c>
      <c r="BD1854" s="51" t="str">
        <f aca="false">IF(BC1854="","",BC1854*0.17)</f>
        <v/>
      </c>
      <c r="BE1854" s="51" t="str">
        <f aca="false">IF(I1854=6908,0,IF(BC1854="","",BD1854-((P1854+L1854-N1854+Q1854)*AY1854)))</f>
        <v/>
      </c>
      <c r="BF1854" s="53" t="str">
        <f aca="false">IF(B1854="","",IF(OR(B1854="",E1854="Regime Normal"),0,(AI1854-Q1854)*VLOOKUP(R1854,Dados!$X$98:$Y$108,2,0)))</f>
        <v/>
      </c>
      <c r="BG1854" s="54" t="str">
        <f aca="false">IFERROR(VLOOKUP(I1854,Dados!$AC$27:$AD$43,2,0),IF(B1854="","",IF(D1854&lt;&gt;"MT",IF(AND(AC1854="SIM",Y1854="Revenda"),"2403",IF(AND(AC1854="SIM",Y1854="Consumo"),"2407",IF(AND(AC1854="NÃO",Y1854="Revenda"),"2102",IF(AND(AC1854="NÃO",Y1854="Consumo"),"2556",)))),REPLACE(I1854,1,1,1))))</f>
        <v/>
      </c>
    </row>
    <row r="1855" customFormat="false" ht="12.8" hidden="false" customHeight="true" outlineLevel="0" collapsed="false">
      <c r="Y1855" s="45"/>
      <c r="Z1855" s="46" t="str">
        <f aca="false">IF(B1855="","",(IFERROR(VLOOKUP(H1855,Dados!A$3:B$15000,2,0),"Não Encontrado")))</f>
        <v/>
      </c>
      <c r="AA1855" s="46" t="str">
        <f aca="false">IF(B1855="","",(IFERROR(VLOOKUP(G1855,Dados!C$3:E$15000,3,0),"Não Encontrado")))</f>
        <v/>
      </c>
      <c r="AB1855" s="46" t="str">
        <f aca="false">IFERROR(IF(Z1855&lt;&gt;"Não Encontrado",Z1855,IF(AA1855&lt;&gt;"Não Encontrado",AA1855,"")),"")</f>
        <v/>
      </c>
      <c r="AC1855" s="45" t="str">
        <f aca="false">IF(B1855="","",IF(AB1855="","NÃO","SIM"))</f>
        <v/>
      </c>
      <c r="AD1855" s="45" t="str">
        <f aca="false">IFERROR(VLOOKUP(G1855,Dados!$P$3:$R$500,3,0),"")</f>
        <v/>
      </c>
      <c r="AE1855" s="45" t="str">
        <f aca="false">IFERROR(VLOOKUP(G1855,Dados!$K$3:$L$500,2,0),"")</f>
        <v/>
      </c>
      <c r="AF1855" s="45" t="str">
        <f aca="false">IFERROR(VLOOKUP(G1855,Dados!$M$3:$N$500,2,0),"")</f>
        <v/>
      </c>
      <c r="AG1855" s="45" t="str">
        <f aca="false">IF(F1855="","",IF(AND(AD1855="",AE1855="",AF1855=""),"-",IF(AND(AD1855="BIT",AE1855="",AF1855=""),"BIT",IF(AND(AE1855="ANEXO I",AD1855="",AF1855=""),"ANEXO I",IF(AND(AF1855="ANEXO II",AD1855="",AE1855=""),"ANEXO II","Escolher")))))</f>
        <v/>
      </c>
      <c r="AH1855" s="45" t="str">
        <f aca="false">IF(AG1855&lt;&gt;"Pneus","",IFERROR(VLOOKUP(R1855,Dados!$X$2:$Z$5,3,0)*(AI1855-Q1855),VLOOKUP(D1855,Dados!$X$7:$Z$33,3,0)*(AI1855-Q1855)))</f>
        <v/>
      </c>
      <c r="AI1855" s="47" t="str">
        <f aca="false">IF(B1855="","",P1855+Q1855+O1855+M1855+L1855-N1855)</f>
        <v/>
      </c>
      <c r="AJ1855" s="48" t="str">
        <f aca="false">IFERROR(IF(AND(AC1855="SIM",AG1855="-",Y1855="REVENDA"),(AB1855/1+1)*AI1855,IF(AND(AC1855="SIM",AG1855="Pneus",Y1855="REVENDA"),(AB1855/1+1)*(AI1855-AH1855),"")),"")</f>
        <v/>
      </c>
      <c r="AK1855" s="48" t="str">
        <f aca="false">IF(AJ1855="","",AJ1855*17%)</f>
        <v/>
      </c>
      <c r="AL1855" s="48" t="str">
        <f aca="false">IFERROR(IF(AC1855="NÃO","",IF(AK1855="","",IF(E1855="Simples Nacional",BF1855,IF(T1855=0.12,U1855*0.5833337002,IF(T1855=0,AI1855*0.07,U1855))))),"")</f>
        <v/>
      </c>
      <c r="AM1855" s="47" t="str">
        <f aca="false">IFERROR(IF(AC1855="NÃO","",IF(OR(AG1855="-",AG1855="Pneus"),AK1855-AL1855,"")),"")</f>
        <v/>
      </c>
      <c r="AN1855" s="48" t="str">
        <f aca="false">IF(AND(Y1855="REVENDA",AC1855="SIM",AG1855="BIT"),((AB1855/1+1)*AI1855)*0.4117,"")</f>
        <v/>
      </c>
      <c r="AO1855" s="48" t="str">
        <f aca="false">IF(AN1855="","",AN1855*17%)</f>
        <v/>
      </c>
      <c r="AP1855" s="49" t="str">
        <f aca="false">IF(AN1855="","",IF(T1855=0.12,(U1855*0.4117)*0.4117,IF(T1855=0,(AI1855*0.07)*0.4117,U1855*0.4117)))</f>
        <v/>
      </c>
      <c r="AQ1855" s="47" t="str">
        <f aca="false">IF(AN1855="","",AO1855-AP1855)</f>
        <v/>
      </c>
      <c r="AR1855" s="50" t="str">
        <f aca="false">IFERROR(IF(AND(AC1855="SIM",Y1855="REVENDA",LEFT(AG1855,5)="ANEXO")*OR(AE1855="ANEXO I",AF1855="ANEXO II"),VLOOKUP(H1855,Dados!G:I,2,0),""),"INSERIR MVA")</f>
        <v/>
      </c>
      <c r="AS1855" s="48" t="str">
        <f aca="false">IF(LEFT(AG1855,5)="ANEXO",VLOOKUP(AG1855,Dados!$X$111:$Z$112,2,0)*(AI1855-Q1855),"")</f>
        <v/>
      </c>
      <c r="AT1855" s="48" t="str">
        <f aca="false">IFERROR(IF(AR1855="","",(AI1855*AR1855)+AI1855),"INSERIR MVA")</f>
        <v/>
      </c>
      <c r="AU1855" s="48" t="str">
        <f aca="false">IF(AT1855="","",IF(AY1855=0.04,U1855,AS1855*AY1855))</f>
        <v/>
      </c>
      <c r="AV1855" s="47" t="str">
        <f aca="false">IFERROR(IF(AU1855="","",(VLOOKUP(AG1855,Dados!$X$111:$Z$112,3,0)*AT1855*0.17)),"INSERIR MVA")</f>
        <v/>
      </c>
      <c r="AW1855" s="47" t="str">
        <f aca="false">IFERROR(IF(AR1855="","",AV1855-AU1855),"")</f>
        <v/>
      </c>
      <c r="AX1855" s="51" t="str">
        <f aca="false">IFERROR(IF(AC1855="NÃO","",IF(AM1855&lt;&gt;"",AM1855-W1855,IF(AQ1855&lt;&gt;"",AQ1855-W1855,IF(AW1855&lt;&gt;"",AW1855-W1855,"")))),"")</f>
        <v/>
      </c>
      <c r="AY1855" s="46" t="str">
        <f aca="false">IFERROR(IF(ISNA(VLOOKUP(R1855,Dados!$X$2:$Y$5,2,0)),VLOOKUP(D1855,Dados!$X$7:$Y$33,2,0),VLOOKUP(R1855,Dados!$X$2:$Y$5,2,0)),"")</f>
        <v/>
      </c>
      <c r="AZ1855" s="52" t="str">
        <f aca="false">IF(C1855="","",IF(AND(Y1855="CONSUMO",AC1855="NÃO")*OR(AG1855="-",AG1855="BIT"),IF(E1855&lt;&gt;"",(AI1855-(P1855+L1855-N1855+Q1855)*AY1855)/0.83),""))</f>
        <v/>
      </c>
      <c r="BA1855" s="51" t="str">
        <f aca="false">IF(AZ1855="","",AZ1855*0.17-((P1855+L1855-N1855+Q1855)*AY1855))</f>
        <v/>
      </c>
      <c r="BB1855" s="51" t="str">
        <f aca="false">IF(AND(Y1855="CONSUMO",AG1855="ANEXO I",AY1855&gt;4%),(AI1855-(P1855+L1855-N1855+Q1855)*0.0514)/0.83*(0.5177)*(0.17)-AI1855*0.0514,IF(AND(Y1855="CONSUMO",AG1855="ANEXO II",AY1855&gt;4%),(AI1855-(P1855+L1855-N1855+Q1855)*0.041)/0.83*(0.3295)*(0.17)-AI1855*0.041,IF(AND(Y1855="CONSUMO",AG1855="ANEXO I",AY1855=4%),(AI1855-(P1855+L1855-N1855+Q1855)*0.04)/0.83*(0.5177)*(0.17)-AI1855*0.04,IF(AND(Y1855="CONSUMO",AG1855="ANEXO II",AY1855=4%),(AI1855-(P1855+L1855-N1855+Q1855)*0.04)/0.83*(0.3295)*(0.17)-AI1855*0.04,""))))</f>
        <v/>
      </c>
      <c r="BC1855" s="51" t="str">
        <f aca="false">IF(C1855="","",IF(AND(Y1855="CONSUMO",AC1855="SIM")*OR(AG1855="-",AG1855="BIT"),IF(E1855&lt;&gt;"",(AI1855-(P1855+L1855-N1855+Q1855)*AY1855)/0.83),""))</f>
        <v/>
      </c>
      <c r="BD1855" s="51" t="str">
        <f aca="false">IF(BC1855="","",BC1855*0.17)</f>
        <v/>
      </c>
      <c r="BE1855" s="51" t="str">
        <f aca="false">IF(I1855=6908,0,IF(BC1855="","",BD1855-((P1855+L1855-N1855+Q1855)*AY1855)))</f>
        <v/>
      </c>
      <c r="BF1855" s="53" t="str">
        <f aca="false">IF(B1855="","",IF(OR(B1855="",E1855="Regime Normal"),0,(AI1855-Q1855)*VLOOKUP(R1855,Dados!$X$98:$Y$108,2,0)))</f>
        <v/>
      </c>
      <c r="BG1855" s="54" t="str">
        <f aca="false">IFERROR(VLOOKUP(I1855,Dados!$AC$27:$AD$43,2,0),IF(B1855="","",IF(D1855&lt;&gt;"MT",IF(AND(AC1855="SIM",Y1855="Revenda"),"2403",IF(AND(AC1855="SIM",Y1855="Consumo"),"2407",IF(AND(AC1855="NÃO",Y1855="Revenda"),"2102",IF(AND(AC1855="NÃO",Y1855="Consumo"),"2556",)))),REPLACE(I1855,1,1,1))))</f>
        <v/>
      </c>
    </row>
    <row r="1856" customFormat="false" ht="12.8" hidden="false" customHeight="true" outlineLevel="0" collapsed="false">
      <c r="Y1856" s="45"/>
      <c r="Z1856" s="46" t="str">
        <f aca="false">IF(B1856="","",(IFERROR(VLOOKUP(H1856,Dados!A$3:B$15000,2,0),"Não Encontrado")))</f>
        <v/>
      </c>
      <c r="AA1856" s="46" t="str">
        <f aca="false">IF(B1856="","",(IFERROR(VLOOKUP(G1856,Dados!C$3:E$15000,3,0),"Não Encontrado")))</f>
        <v/>
      </c>
      <c r="AB1856" s="46" t="str">
        <f aca="false">IFERROR(IF(Z1856&lt;&gt;"Não Encontrado",Z1856,IF(AA1856&lt;&gt;"Não Encontrado",AA1856,"")),"")</f>
        <v/>
      </c>
      <c r="AC1856" s="45" t="str">
        <f aca="false">IF(B1856="","",IF(AB1856="","NÃO","SIM"))</f>
        <v/>
      </c>
      <c r="AD1856" s="45" t="str">
        <f aca="false">IFERROR(VLOOKUP(G1856,Dados!$P$3:$R$500,3,0),"")</f>
        <v/>
      </c>
      <c r="AE1856" s="45" t="str">
        <f aca="false">IFERROR(VLOOKUP(G1856,Dados!$K$3:$L$500,2,0),"")</f>
        <v/>
      </c>
      <c r="AF1856" s="45" t="str">
        <f aca="false">IFERROR(VLOOKUP(G1856,Dados!$M$3:$N$500,2,0),"")</f>
        <v/>
      </c>
      <c r="AG1856" s="45" t="str">
        <f aca="false">IF(F1856="","",IF(AND(AD1856="",AE1856="",AF1856=""),"-",IF(AND(AD1856="BIT",AE1856="",AF1856=""),"BIT",IF(AND(AE1856="ANEXO I",AD1856="",AF1856=""),"ANEXO I",IF(AND(AF1856="ANEXO II",AD1856="",AE1856=""),"ANEXO II","Escolher")))))</f>
        <v/>
      </c>
      <c r="AH1856" s="45" t="str">
        <f aca="false">IF(AG1856&lt;&gt;"Pneus","",IFERROR(VLOOKUP(R1856,Dados!$X$2:$Z$5,3,0)*(AI1856-Q1856),VLOOKUP(D1856,Dados!$X$7:$Z$33,3,0)*(AI1856-Q1856)))</f>
        <v/>
      </c>
      <c r="AI1856" s="47" t="str">
        <f aca="false">IF(B1856="","",P1856+Q1856+O1856+M1856+L1856-N1856)</f>
        <v/>
      </c>
      <c r="AJ1856" s="48" t="str">
        <f aca="false">IFERROR(IF(AND(AC1856="SIM",AG1856="-",Y1856="REVENDA"),(AB1856/1+1)*AI1856,IF(AND(AC1856="SIM",AG1856="Pneus",Y1856="REVENDA"),(AB1856/1+1)*(AI1856-AH1856),"")),"")</f>
        <v/>
      </c>
      <c r="AK1856" s="48" t="str">
        <f aca="false">IF(AJ1856="","",AJ1856*17%)</f>
        <v/>
      </c>
      <c r="AL1856" s="48" t="str">
        <f aca="false">IFERROR(IF(AC1856="NÃO","",IF(AK1856="","",IF(E1856="Simples Nacional",BF1856,IF(T1856=0.12,U1856*0.5833337002,IF(T1856=0,AI1856*0.07,U1856))))),"")</f>
        <v/>
      </c>
      <c r="AM1856" s="47" t="str">
        <f aca="false">IFERROR(IF(AC1856="NÃO","",IF(OR(AG1856="-",AG1856="Pneus"),AK1856-AL1856,"")),"")</f>
        <v/>
      </c>
      <c r="AN1856" s="48" t="str">
        <f aca="false">IF(AND(Y1856="REVENDA",AC1856="SIM",AG1856="BIT"),((AB1856/1+1)*AI1856)*0.4117,"")</f>
        <v/>
      </c>
      <c r="AO1856" s="48" t="str">
        <f aca="false">IF(AN1856="","",AN1856*17%)</f>
        <v/>
      </c>
      <c r="AP1856" s="49" t="str">
        <f aca="false">IF(AN1856="","",IF(T1856=0.12,(U1856*0.4117)*0.4117,IF(T1856=0,(AI1856*0.07)*0.4117,U1856*0.4117)))</f>
        <v/>
      </c>
      <c r="AQ1856" s="47" t="str">
        <f aca="false">IF(AN1856="","",AO1856-AP1856)</f>
        <v/>
      </c>
      <c r="AR1856" s="50" t="str">
        <f aca="false">IFERROR(IF(AND(AC1856="SIM",Y1856="REVENDA",LEFT(AG1856,5)="ANEXO")*OR(AE1856="ANEXO I",AF1856="ANEXO II"),VLOOKUP(H1856,Dados!G:I,2,0),""),"INSERIR MVA")</f>
        <v/>
      </c>
      <c r="AS1856" s="48" t="str">
        <f aca="false">IF(LEFT(AG1856,5)="ANEXO",VLOOKUP(AG1856,Dados!$X$111:$Z$112,2,0)*(AI1856-Q1856),"")</f>
        <v/>
      </c>
      <c r="AT1856" s="48" t="str">
        <f aca="false">IFERROR(IF(AR1856="","",(AI1856*AR1856)+AI1856),"INSERIR MVA")</f>
        <v/>
      </c>
      <c r="AU1856" s="48" t="str">
        <f aca="false">IF(AT1856="","",IF(AY1856=0.04,U1856,AS1856*AY1856))</f>
        <v/>
      </c>
      <c r="AV1856" s="47" t="str">
        <f aca="false">IFERROR(IF(AU1856="","",(VLOOKUP(AG1856,Dados!$X$111:$Z$112,3,0)*AT1856*0.17)),"INSERIR MVA")</f>
        <v/>
      </c>
      <c r="AW1856" s="47" t="str">
        <f aca="false">IFERROR(IF(AR1856="","",AV1856-AU1856),"")</f>
        <v/>
      </c>
      <c r="AX1856" s="51" t="str">
        <f aca="false">IFERROR(IF(AC1856="NÃO","",IF(AM1856&lt;&gt;"",AM1856-W1856,IF(AQ1856&lt;&gt;"",AQ1856-W1856,IF(AW1856&lt;&gt;"",AW1856-W1856,"")))),"")</f>
        <v/>
      </c>
      <c r="AY1856" s="46" t="str">
        <f aca="false">IFERROR(IF(ISNA(VLOOKUP(R1856,Dados!$X$2:$Y$5,2,0)),VLOOKUP(D1856,Dados!$X$7:$Y$33,2,0),VLOOKUP(R1856,Dados!$X$2:$Y$5,2,0)),"")</f>
        <v/>
      </c>
      <c r="AZ1856" s="52" t="str">
        <f aca="false">IF(C1856="","",IF(AND(Y1856="CONSUMO",AC1856="NÃO")*OR(AG1856="-",AG1856="BIT"),IF(E1856&lt;&gt;"",(AI1856-(P1856+L1856-N1856+Q1856)*AY1856)/0.83),""))</f>
        <v/>
      </c>
      <c r="BA1856" s="51" t="str">
        <f aca="false">IF(AZ1856="","",AZ1856*0.17-((P1856+L1856-N1856+Q1856)*AY1856))</f>
        <v/>
      </c>
      <c r="BB1856" s="51" t="str">
        <f aca="false">IF(AND(Y1856="CONSUMO",AG1856="ANEXO I",AY1856&gt;4%),(AI1856-(P1856+L1856-N1856+Q1856)*0.0514)/0.83*(0.5177)*(0.17)-AI1856*0.0514,IF(AND(Y1856="CONSUMO",AG1856="ANEXO II",AY1856&gt;4%),(AI1856-(P1856+L1856-N1856+Q1856)*0.041)/0.83*(0.3295)*(0.17)-AI1856*0.041,IF(AND(Y1856="CONSUMO",AG1856="ANEXO I",AY1856=4%),(AI1856-(P1856+L1856-N1856+Q1856)*0.04)/0.83*(0.5177)*(0.17)-AI1856*0.04,IF(AND(Y1856="CONSUMO",AG1856="ANEXO II",AY1856=4%),(AI1856-(P1856+L1856-N1856+Q1856)*0.04)/0.83*(0.3295)*(0.17)-AI1856*0.04,""))))</f>
        <v/>
      </c>
      <c r="BC1856" s="51" t="str">
        <f aca="false">IF(C1856="","",IF(AND(Y1856="CONSUMO",AC1856="SIM")*OR(AG1856="-",AG1856="BIT"),IF(E1856&lt;&gt;"",(AI1856-(P1856+L1856-N1856+Q1856)*AY1856)/0.83),""))</f>
        <v/>
      </c>
      <c r="BD1856" s="51" t="str">
        <f aca="false">IF(BC1856="","",BC1856*0.17)</f>
        <v/>
      </c>
      <c r="BE1856" s="51" t="str">
        <f aca="false">IF(I1856=6908,0,IF(BC1856="","",BD1856-((P1856+L1856-N1856+Q1856)*AY1856)))</f>
        <v/>
      </c>
      <c r="BF1856" s="53" t="str">
        <f aca="false">IF(B1856="","",IF(OR(B1856="",E1856="Regime Normal"),0,(AI1856-Q1856)*VLOOKUP(R1856,Dados!$X$98:$Y$108,2,0)))</f>
        <v/>
      </c>
      <c r="BG1856" s="54" t="str">
        <f aca="false">IFERROR(VLOOKUP(I1856,Dados!$AC$27:$AD$43,2,0),IF(B1856="","",IF(D1856&lt;&gt;"MT",IF(AND(AC1856="SIM",Y1856="Revenda"),"2403",IF(AND(AC1856="SIM",Y1856="Consumo"),"2407",IF(AND(AC1856="NÃO",Y1856="Revenda"),"2102",IF(AND(AC1856="NÃO",Y1856="Consumo"),"2556",)))),REPLACE(I1856,1,1,1))))</f>
        <v/>
      </c>
    </row>
    <row r="1857" customFormat="false" ht="12.8" hidden="false" customHeight="true" outlineLevel="0" collapsed="false">
      <c r="Y1857" s="45"/>
      <c r="Z1857" s="46" t="str">
        <f aca="false">IF(B1857="","",(IFERROR(VLOOKUP(H1857,Dados!A$3:B$15000,2,0),"Não Encontrado")))</f>
        <v/>
      </c>
      <c r="AA1857" s="46" t="str">
        <f aca="false">IF(B1857="","",(IFERROR(VLOOKUP(G1857,Dados!C$3:E$15000,3,0),"Não Encontrado")))</f>
        <v/>
      </c>
      <c r="AB1857" s="46" t="str">
        <f aca="false">IFERROR(IF(Z1857&lt;&gt;"Não Encontrado",Z1857,IF(AA1857&lt;&gt;"Não Encontrado",AA1857,"")),"")</f>
        <v/>
      </c>
      <c r="AC1857" s="45" t="str">
        <f aca="false">IF(B1857="","",IF(AB1857="","NÃO","SIM"))</f>
        <v/>
      </c>
      <c r="AD1857" s="45" t="str">
        <f aca="false">IFERROR(VLOOKUP(G1857,Dados!$P$3:$R$500,3,0),"")</f>
        <v/>
      </c>
      <c r="AE1857" s="45" t="str">
        <f aca="false">IFERROR(VLOOKUP(G1857,Dados!$K$3:$L$500,2,0),"")</f>
        <v/>
      </c>
      <c r="AF1857" s="45" t="str">
        <f aca="false">IFERROR(VLOOKUP(G1857,Dados!$M$3:$N$500,2,0),"")</f>
        <v/>
      </c>
      <c r="AG1857" s="45" t="str">
        <f aca="false">IF(F1857="","",IF(AND(AD1857="",AE1857="",AF1857=""),"-",IF(AND(AD1857="BIT",AE1857="",AF1857=""),"BIT",IF(AND(AE1857="ANEXO I",AD1857="",AF1857=""),"ANEXO I",IF(AND(AF1857="ANEXO II",AD1857="",AE1857=""),"ANEXO II","Escolher")))))</f>
        <v/>
      </c>
      <c r="AH1857" s="45" t="str">
        <f aca="false">IF(AG1857&lt;&gt;"Pneus","",IFERROR(VLOOKUP(R1857,Dados!$X$2:$Z$5,3,0)*(AI1857-Q1857),VLOOKUP(D1857,Dados!$X$7:$Z$33,3,0)*(AI1857-Q1857)))</f>
        <v/>
      </c>
      <c r="AI1857" s="47" t="str">
        <f aca="false">IF(B1857="","",P1857+Q1857+O1857+M1857+L1857-N1857)</f>
        <v/>
      </c>
      <c r="AJ1857" s="48" t="str">
        <f aca="false">IFERROR(IF(AND(AC1857="SIM",AG1857="-",Y1857="REVENDA"),(AB1857/1+1)*AI1857,IF(AND(AC1857="SIM",AG1857="Pneus",Y1857="REVENDA"),(AB1857/1+1)*(AI1857-AH1857),"")),"")</f>
        <v/>
      </c>
      <c r="AK1857" s="48" t="str">
        <f aca="false">IF(AJ1857="","",AJ1857*17%)</f>
        <v/>
      </c>
      <c r="AL1857" s="48" t="str">
        <f aca="false">IFERROR(IF(AC1857="NÃO","",IF(AK1857="","",IF(E1857="Simples Nacional",BF1857,IF(T1857=0.12,U1857*0.5833337002,IF(T1857=0,AI1857*0.07,U1857))))),"")</f>
        <v/>
      </c>
      <c r="AM1857" s="47" t="str">
        <f aca="false">IFERROR(IF(AC1857="NÃO","",IF(OR(AG1857="-",AG1857="Pneus"),AK1857-AL1857,"")),"")</f>
        <v/>
      </c>
      <c r="AN1857" s="48" t="str">
        <f aca="false">IF(AND(Y1857="REVENDA",AC1857="SIM",AG1857="BIT"),((AB1857/1+1)*AI1857)*0.4117,"")</f>
        <v/>
      </c>
      <c r="AO1857" s="48" t="str">
        <f aca="false">IF(AN1857="","",AN1857*17%)</f>
        <v/>
      </c>
      <c r="AP1857" s="49" t="str">
        <f aca="false">IF(AN1857="","",IF(T1857=0.12,(U1857*0.4117)*0.4117,IF(T1857=0,(AI1857*0.07)*0.4117,U1857*0.4117)))</f>
        <v/>
      </c>
      <c r="AQ1857" s="47" t="str">
        <f aca="false">IF(AN1857="","",AO1857-AP1857)</f>
        <v/>
      </c>
      <c r="AR1857" s="50" t="str">
        <f aca="false">IFERROR(IF(AND(AC1857="SIM",Y1857="REVENDA",LEFT(AG1857,5)="ANEXO")*OR(AE1857="ANEXO I",AF1857="ANEXO II"),VLOOKUP(H1857,Dados!G:I,2,0),""),"INSERIR MVA")</f>
        <v/>
      </c>
      <c r="AS1857" s="48" t="str">
        <f aca="false">IF(LEFT(AG1857,5)="ANEXO",VLOOKUP(AG1857,Dados!$X$111:$Z$112,2,0)*(AI1857-Q1857),"")</f>
        <v/>
      </c>
      <c r="AT1857" s="48" t="str">
        <f aca="false">IFERROR(IF(AR1857="","",(AI1857*AR1857)+AI1857),"INSERIR MVA")</f>
        <v/>
      </c>
      <c r="AU1857" s="48" t="str">
        <f aca="false">IF(AT1857="","",IF(AY1857=0.04,U1857,AS1857*AY1857))</f>
        <v/>
      </c>
      <c r="AV1857" s="47" t="str">
        <f aca="false">IFERROR(IF(AU1857="","",(VLOOKUP(AG1857,Dados!$X$111:$Z$112,3,0)*AT1857*0.17)),"INSERIR MVA")</f>
        <v/>
      </c>
      <c r="AW1857" s="47" t="str">
        <f aca="false">IFERROR(IF(AR1857="","",AV1857-AU1857),"")</f>
        <v/>
      </c>
      <c r="AX1857" s="51" t="str">
        <f aca="false">IFERROR(IF(AC1857="NÃO","",IF(AM1857&lt;&gt;"",AM1857-W1857,IF(AQ1857&lt;&gt;"",AQ1857-W1857,IF(AW1857&lt;&gt;"",AW1857-W1857,"")))),"")</f>
        <v/>
      </c>
      <c r="AY1857" s="46" t="str">
        <f aca="false">IFERROR(IF(ISNA(VLOOKUP(R1857,Dados!$X$2:$Y$5,2,0)),VLOOKUP(D1857,Dados!$X$7:$Y$33,2,0),VLOOKUP(R1857,Dados!$X$2:$Y$5,2,0)),"")</f>
        <v/>
      </c>
      <c r="AZ1857" s="52" t="str">
        <f aca="false">IF(C1857="","",IF(AND(Y1857="CONSUMO",AC1857="NÃO")*OR(AG1857="-",AG1857="BIT"),IF(E1857&lt;&gt;"",(AI1857-(P1857+L1857-N1857+Q1857)*AY1857)/0.83),""))</f>
        <v/>
      </c>
      <c r="BA1857" s="51" t="str">
        <f aca="false">IF(AZ1857="","",AZ1857*0.17-((P1857+L1857-N1857+Q1857)*AY1857))</f>
        <v/>
      </c>
      <c r="BB1857" s="51" t="str">
        <f aca="false">IF(AND(Y1857="CONSUMO",AG1857="ANEXO I",AY1857&gt;4%),(AI1857-(P1857+L1857-N1857+Q1857)*0.0514)/0.83*(0.5177)*(0.17)-AI1857*0.0514,IF(AND(Y1857="CONSUMO",AG1857="ANEXO II",AY1857&gt;4%),(AI1857-(P1857+L1857-N1857+Q1857)*0.041)/0.83*(0.3295)*(0.17)-AI1857*0.041,IF(AND(Y1857="CONSUMO",AG1857="ANEXO I",AY1857=4%),(AI1857-(P1857+L1857-N1857+Q1857)*0.04)/0.83*(0.5177)*(0.17)-AI1857*0.04,IF(AND(Y1857="CONSUMO",AG1857="ANEXO II",AY1857=4%),(AI1857-(P1857+L1857-N1857+Q1857)*0.04)/0.83*(0.3295)*(0.17)-AI1857*0.04,""))))</f>
        <v/>
      </c>
      <c r="BC1857" s="51" t="str">
        <f aca="false">IF(C1857="","",IF(AND(Y1857="CONSUMO",AC1857="SIM")*OR(AG1857="-",AG1857="BIT"),IF(E1857&lt;&gt;"",(AI1857-(P1857+L1857-N1857+Q1857)*AY1857)/0.83),""))</f>
        <v/>
      </c>
      <c r="BD1857" s="51" t="str">
        <f aca="false">IF(BC1857="","",BC1857*0.17)</f>
        <v/>
      </c>
      <c r="BE1857" s="51" t="str">
        <f aca="false">IF(I1857=6908,0,IF(BC1857="","",BD1857-((P1857+L1857-N1857+Q1857)*AY1857)))</f>
        <v/>
      </c>
      <c r="BF1857" s="53" t="str">
        <f aca="false">IF(B1857="","",IF(OR(B1857="",E1857="Regime Normal"),0,(AI1857-Q1857)*VLOOKUP(R1857,Dados!$X$98:$Y$108,2,0)))</f>
        <v/>
      </c>
      <c r="BG1857" s="54" t="str">
        <f aca="false">IFERROR(VLOOKUP(I1857,Dados!$AC$27:$AD$43,2,0),IF(B1857="","",IF(D1857&lt;&gt;"MT",IF(AND(AC1857="SIM",Y1857="Revenda"),"2403",IF(AND(AC1857="SIM",Y1857="Consumo"),"2407",IF(AND(AC1857="NÃO",Y1857="Revenda"),"2102",IF(AND(AC1857="NÃO",Y1857="Consumo"),"2556",)))),REPLACE(I1857,1,1,1))))</f>
        <v/>
      </c>
    </row>
    <row r="1858" customFormat="false" ht="12.8" hidden="false" customHeight="true" outlineLevel="0" collapsed="false">
      <c r="Y1858" s="45"/>
      <c r="Z1858" s="46" t="str">
        <f aca="false">IF(B1858="","",(IFERROR(VLOOKUP(H1858,Dados!A$3:B$15000,2,0),"Não Encontrado")))</f>
        <v/>
      </c>
      <c r="AA1858" s="46" t="str">
        <f aca="false">IF(B1858="","",(IFERROR(VLOOKUP(G1858,Dados!C$3:E$15000,3,0),"Não Encontrado")))</f>
        <v/>
      </c>
      <c r="AB1858" s="46" t="str">
        <f aca="false">IFERROR(IF(Z1858&lt;&gt;"Não Encontrado",Z1858,IF(AA1858&lt;&gt;"Não Encontrado",AA1858,"")),"")</f>
        <v/>
      </c>
      <c r="AC1858" s="45" t="str">
        <f aca="false">IF(B1858="","",IF(AB1858="","NÃO","SIM"))</f>
        <v/>
      </c>
      <c r="AD1858" s="45" t="str">
        <f aca="false">IFERROR(VLOOKUP(G1858,Dados!$P$3:$R$500,3,0),"")</f>
        <v/>
      </c>
      <c r="AE1858" s="45" t="str">
        <f aca="false">IFERROR(VLOOKUP(G1858,Dados!$K$3:$L$500,2,0),"")</f>
        <v/>
      </c>
      <c r="AF1858" s="45" t="str">
        <f aca="false">IFERROR(VLOOKUP(G1858,Dados!$M$3:$N$500,2,0),"")</f>
        <v/>
      </c>
      <c r="AG1858" s="45" t="str">
        <f aca="false">IF(F1858="","",IF(AND(AD1858="",AE1858="",AF1858=""),"-",IF(AND(AD1858="BIT",AE1858="",AF1858=""),"BIT",IF(AND(AE1858="ANEXO I",AD1858="",AF1858=""),"ANEXO I",IF(AND(AF1858="ANEXO II",AD1858="",AE1858=""),"ANEXO II","Escolher")))))</f>
        <v/>
      </c>
      <c r="AH1858" s="45" t="str">
        <f aca="false">IF(AG1858&lt;&gt;"Pneus","",IFERROR(VLOOKUP(R1858,Dados!$X$2:$Z$5,3,0)*(AI1858-Q1858),VLOOKUP(D1858,Dados!$X$7:$Z$33,3,0)*(AI1858-Q1858)))</f>
        <v/>
      </c>
      <c r="AI1858" s="47" t="str">
        <f aca="false">IF(B1858="","",P1858+Q1858+O1858+M1858+L1858-N1858)</f>
        <v/>
      </c>
      <c r="AJ1858" s="48" t="str">
        <f aca="false">IFERROR(IF(AND(AC1858="SIM",AG1858="-",Y1858="REVENDA"),(AB1858/1+1)*AI1858,IF(AND(AC1858="SIM",AG1858="Pneus",Y1858="REVENDA"),(AB1858/1+1)*(AI1858-AH1858),"")),"")</f>
        <v/>
      </c>
      <c r="AK1858" s="48" t="str">
        <f aca="false">IF(AJ1858="","",AJ1858*17%)</f>
        <v/>
      </c>
      <c r="AL1858" s="48" t="str">
        <f aca="false">IFERROR(IF(AC1858="NÃO","",IF(AK1858="","",IF(E1858="Simples Nacional",BF1858,IF(T1858=0.12,U1858*0.5833337002,IF(T1858=0,AI1858*0.07,U1858))))),"")</f>
        <v/>
      </c>
      <c r="AM1858" s="47" t="str">
        <f aca="false">IFERROR(IF(AC1858="NÃO","",IF(OR(AG1858="-",AG1858="Pneus"),AK1858-AL1858,"")),"")</f>
        <v/>
      </c>
      <c r="AN1858" s="48" t="str">
        <f aca="false">IF(AND(Y1858="REVENDA",AC1858="SIM",AG1858="BIT"),((AB1858/1+1)*AI1858)*0.4117,"")</f>
        <v/>
      </c>
      <c r="AO1858" s="48" t="str">
        <f aca="false">IF(AN1858="","",AN1858*17%)</f>
        <v/>
      </c>
      <c r="AP1858" s="49" t="str">
        <f aca="false">IF(AN1858="","",IF(T1858=0.12,(U1858*0.4117)*0.4117,IF(T1858=0,(AI1858*0.07)*0.4117,U1858*0.4117)))</f>
        <v/>
      </c>
      <c r="AQ1858" s="47" t="str">
        <f aca="false">IF(AN1858="","",AO1858-AP1858)</f>
        <v/>
      </c>
      <c r="AR1858" s="50" t="str">
        <f aca="false">IFERROR(IF(AND(AC1858="SIM",Y1858="REVENDA",LEFT(AG1858,5)="ANEXO")*OR(AE1858="ANEXO I",AF1858="ANEXO II"),VLOOKUP(H1858,Dados!G:I,2,0),""),"INSERIR MVA")</f>
        <v/>
      </c>
      <c r="AS1858" s="48" t="str">
        <f aca="false">IF(LEFT(AG1858,5)="ANEXO",VLOOKUP(AG1858,Dados!$X$111:$Z$112,2,0)*(AI1858-Q1858),"")</f>
        <v/>
      </c>
      <c r="AT1858" s="48" t="str">
        <f aca="false">IFERROR(IF(AR1858="","",(AI1858*AR1858)+AI1858),"INSERIR MVA")</f>
        <v/>
      </c>
      <c r="AU1858" s="48" t="str">
        <f aca="false">IF(AT1858="","",IF(AY1858=0.04,U1858,AS1858*AY1858))</f>
        <v/>
      </c>
      <c r="AV1858" s="47" t="str">
        <f aca="false">IFERROR(IF(AU1858="","",(VLOOKUP(AG1858,Dados!$X$111:$Z$112,3,0)*AT1858*0.17)),"INSERIR MVA")</f>
        <v/>
      </c>
      <c r="AW1858" s="47" t="str">
        <f aca="false">IFERROR(IF(AR1858="","",AV1858-AU1858),"")</f>
        <v/>
      </c>
      <c r="AX1858" s="51" t="str">
        <f aca="false">IFERROR(IF(AC1858="NÃO","",IF(AM1858&lt;&gt;"",AM1858-W1858,IF(AQ1858&lt;&gt;"",AQ1858-W1858,IF(AW1858&lt;&gt;"",AW1858-W1858,"")))),"")</f>
        <v/>
      </c>
      <c r="AY1858" s="46" t="str">
        <f aca="false">IFERROR(IF(ISNA(VLOOKUP(R1858,Dados!$X$2:$Y$5,2,0)),VLOOKUP(D1858,Dados!$X$7:$Y$33,2,0),VLOOKUP(R1858,Dados!$X$2:$Y$5,2,0)),"")</f>
        <v/>
      </c>
      <c r="AZ1858" s="52" t="str">
        <f aca="false">IF(C1858="","",IF(AND(Y1858="CONSUMO",AC1858="NÃO")*OR(AG1858="-",AG1858="BIT"),IF(E1858&lt;&gt;"",(AI1858-(P1858+L1858-N1858+Q1858)*AY1858)/0.83),""))</f>
        <v/>
      </c>
      <c r="BA1858" s="51" t="str">
        <f aca="false">IF(AZ1858="","",AZ1858*0.17-((P1858+L1858-N1858+Q1858)*AY1858))</f>
        <v/>
      </c>
      <c r="BB1858" s="51" t="str">
        <f aca="false">IF(AND(Y1858="CONSUMO",AG1858="ANEXO I",AY1858&gt;4%),(AI1858-(P1858+L1858-N1858+Q1858)*0.0514)/0.83*(0.5177)*(0.17)-AI1858*0.0514,IF(AND(Y1858="CONSUMO",AG1858="ANEXO II",AY1858&gt;4%),(AI1858-(P1858+L1858-N1858+Q1858)*0.041)/0.83*(0.3295)*(0.17)-AI1858*0.041,IF(AND(Y1858="CONSUMO",AG1858="ANEXO I",AY1858=4%),(AI1858-(P1858+L1858-N1858+Q1858)*0.04)/0.83*(0.5177)*(0.17)-AI1858*0.04,IF(AND(Y1858="CONSUMO",AG1858="ANEXO II",AY1858=4%),(AI1858-(P1858+L1858-N1858+Q1858)*0.04)/0.83*(0.3295)*(0.17)-AI1858*0.04,""))))</f>
        <v/>
      </c>
      <c r="BC1858" s="51" t="str">
        <f aca="false">IF(C1858="","",IF(AND(Y1858="CONSUMO",AC1858="SIM")*OR(AG1858="-",AG1858="BIT"),IF(E1858&lt;&gt;"",(AI1858-(P1858+L1858-N1858+Q1858)*AY1858)/0.83),""))</f>
        <v/>
      </c>
      <c r="BD1858" s="51" t="str">
        <f aca="false">IF(BC1858="","",BC1858*0.17)</f>
        <v/>
      </c>
      <c r="BE1858" s="51" t="str">
        <f aca="false">IF(I1858=6908,0,IF(BC1858="","",BD1858-((P1858+L1858-N1858+Q1858)*AY1858)))</f>
        <v/>
      </c>
      <c r="BF1858" s="53" t="str">
        <f aca="false">IF(B1858="","",IF(OR(B1858="",E1858="Regime Normal"),0,(AI1858-Q1858)*VLOOKUP(R1858,Dados!$X$98:$Y$108,2,0)))</f>
        <v/>
      </c>
      <c r="BG1858" s="54" t="str">
        <f aca="false">IFERROR(VLOOKUP(I1858,Dados!$AC$27:$AD$43,2,0),IF(B1858="","",IF(D1858&lt;&gt;"MT",IF(AND(AC1858="SIM",Y1858="Revenda"),"2403",IF(AND(AC1858="SIM",Y1858="Consumo"),"2407",IF(AND(AC1858="NÃO",Y1858="Revenda"),"2102",IF(AND(AC1858="NÃO",Y1858="Consumo"),"2556",)))),REPLACE(I1858,1,1,1))))</f>
        <v/>
      </c>
    </row>
    <row r="1859" customFormat="false" ht="12.8" hidden="false" customHeight="true" outlineLevel="0" collapsed="false">
      <c r="Y1859" s="45"/>
      <c r="Z1859" s="46" t="str">
        <f aca="false">IF(B1859="","",(IFERROR(VLOOKUP(H1859,Dados!A$3:B$15000,2,0),"Não Encontrado")))</f>
        <v/>
      </c>
      <c r="AA1859" s="46" t="str">
        <f aca="false">IF(B1859="","",(IFERROR(VLOOKUP(G1859,Dados!C$3:E$15000,3,0),"Não Encontrado")))</f>
        <v/>
      </c>
      <c r="AB1859" s="46" t="str">
        <f aca="false">IFERROR(IF(Z1859&lt;&gt;"Não Encontrado",Z1859,IF(AA1859&lt;&gt;"Não Encontrado",AA1859,"")),"")</f>
        <v/>
      </c>
      <c r="AC1859" s="45" t="str">
        <f aca="false">IF(B1859="","",IF(AB1859="","NÃO","SIM"))</f>
        <v/>
      </c>
      <c r="AD1859" s="45" t="str">
        <f aca="false">IFERROR(VLOOKUP(G1859,Dados!$P$3:$R$500,3,0),"")</f>
        <v/>
      </c>
      <c r="AE1859" s="45" t="str">
        <f aca="false">IFERROR(VLOOKUP(G1859,Dados!$K$3:$L$500,2,0),"")</f>
        <v/>
      </c>
      <c r="AF1859" s="45" t="str">
        <f aca="false">IFERROR(VLOOKUP(G1859,Dados!$M$3:$N$500,2,0),"")</f>
        <v/>
      </c>
      <c r="AG1859" s="45" t="str">
        <f aca="false">IF(F1859="","",IF(AND(AD1859="",AE1859="",AF1859=""),"-",IF(AND(AD1859="BIT",AE1859="",AF1859=""),"BIT",IF(AND(AE1859="ANEXO I",AD1859="",AF1859=""),"ANEXO I",IF(AND(AF1859="ANEXO II",AD1859="",AE1859=""),"ANEXO II","Escolher")))))</f>
        <v/>
      </c>
      <c r="AH1859" s="45" t="str">
        <f aca="false">IF(AG1859&lt;&gt;"Pneus","",IFERROR(VLOOKUP(R1859,Dados!$X$2:$Z$5,3,0)*(AI1859-Q1859),VLOOKUP(D1859,Dados!$X$7:$Z$33,3,0)*(AI1859-Q1859)))</f>
        <v/>
      </c>
      <c r="AI1859" s="47" t="str">
        <f aca="false">IF(B1859="","",P1859+Q1859+O1859+M1859+L1859-N1859)</f>
        <v/>
      </c>
      <c r="AJ1859" s="48" t="str">
        <f aca="false">IFERROR(IF(AND(AC1859="SIM",AG1859="-",Y1859="REVENDA"),(AB1859/1+1)*AI1859,IF(AND(AC1859="SIM",AG1859="Pneus",Y1859="REVENDA"),(AB1859/1+1)*(AI1859-AH1859),"")),"")</f>
        <v/>
      </c>
      <c r="AK1859" s="48" t="str">
        <f aca="false">IF(AJ1859="","",AJ1859*17%)</f>
        <v/>
      </c>
      <c r="AL1859" s="48" t="str">
        <f aca="false">IFERROR(IF(AC1859="NÃO","",IF(AK1859="","",IF(E1859="Simples Nacional",BF1859,IF(T1859=0.12,U1859*0.5833337002,IF(T1859=0,AI1859*0.07,U1859))))),"")</f>
        <v/>
      </c>
      <c r="AM1859" s="47" t="str">
        <f aca="false">IFERROR(IF(AC1859="NÃO","",IF(OR(AG1859="-",AG1859="Pneus"),AK1859-AL1859,"")),"")</f>
        <v/>
      </c>
      <c r="AN1859" s="48" t="str">
        <f aca="false">IF(AND(Y1859="REVENDA",AC1859="SIM",AG1859="BIT"),((AB1859/1+1)*AI1859)*0.4117,"")</f>
        <v/>
      </c>
      <c r="AO1859" s="48" t="str">
        <f aca="false">IF(AN1859="","",AN1859*17%)</f>
        <v/>
      </c>
      <c r="AP1859" s="49" t="str">
        <f aca="false">IF(AN1859="","",IF(T1859=0.12,(U1859*0.4117)*0.4117,IF(T1859=0,(AI1859*0.07)*0.4117,U1859*0.4117)))</f>
        <v/>
      </c>
      <c r="AQ1859" s="47" t="str">
        <f aca="false">IF(AN1859="","",AO1859-AP1859)</f>
        <v/>
      </c>
      <c r="AR1859" s="50" t="str">
        <f aca="false">IFERROR(IF(AND(AC1859="SIM",Y1859="REVENDA",LEFT(AG1859,5)="ANEXO")*OR(AE1859="ANEXO I",AF1859="ANEXO II"),VLOOKUP(H1859,Dados!G:I,2,0),""),"INSERIR MVA")</f>
        <v/>
      </c>
      <c r="AS1859" s="48" t="str">
        <f aca="false">IF(LEFT(AG1859,5)="ANEXO",VLOOKUP(AG1859,Dados!$X$111:$Z$112,2,0)*(AI1859-Q1859),"")</f>
        <v/>
      </c>
      <c r="AT1859" s="48" t="str">
        <f aca="false">IFERROR(IF(AR1859="","",(AI1859*AR1859)+AI1859),"INSERIR MVA")</f>
        <v/>
      </c>
      <c r="AU1859" s="48" t="str">
        <f aca="false">IF(AT1859="","",IF(AY1859=0.04,U1859,AS1859*AY1859))</f>
        <v/>
      </c>
      <c r="AV1859" s="47" t="str">
        <f aca="false">IFERROR(IF(AU1859="","",(VLOOKUP(AG1859,Dados!$X$111:$Z$112,3,0)*AT1859*0.17)),"INSERIR MVA")</f>
        <v/>
      </c>
      <c r="AW1859" s="47" t="str">
        <f aca="false">IFERROR(IF(AR1859="","",AV1859-AU1859),"")</f>
        <v/>
      </c>
      <c r="AX1859" s="51" t="str">
        <f aca="false">IFERROR(IF(AC1859="NÃO","",IF(AM1859&lt;&gt;"",AM1859-W1859,IF(AQ1859&lt;&gt;"",AQ1859-W1859,IF(AW1859&lt;&gt;"",AW1859-W1859,"")))),"")</f>
        <v/>
      </c>
      <c r="AY1859" s="46" t="str">
        <f aca="false">IFERROR(IF(ISNA(VLOOKUP(R1859,Dados!$X$2:$Y$5,2,0)),VLOOKUP(D1859,Dados!$X$7:$Y$33,2,0),VLOOKUP(R1859,Dados!$X$2:$Y$5,2,0)),"")</f>
        <v/>
      </c>
      <c r="AZ1859" s="52" t="str">
        <f aca="false">IF(C1859="","",IF(AND(Y1859="CONSUMO",AC1859="NÃO")*OR(AG1859="-",AG1859="BIT"),IF(E1859&lt;&gt;"",(AI1859-(P1859+L1859-N1859+Q1859)*AY1859)/0.83),""))</f>
        <v/>
      </c>
      <c r="BA1859" s="51" t="str">
        <f aca="false">IF(AZ1859="","",AZ1859*0.17-((P1859+L1859-N1859+Q1859)*AY1859))</f>
        <v/>
      </c>
      <c r="BB1859" s="51" t="str">
        <f aca="false">IF(AND(Y1859="CONSUMO",AG1859="ANEXO I",AY1859&gt;4%),(AI1859-(P1859+L1859-N1859+Q1859)*0.0514)/0.83*(0.5177)*(0.17)-AI1859*0.0514,IF(AND(Y1859="CONSUMO",AG1859="ANEXO II",AY1859&gt;4%),(AI1859-(P1859+L1859-N1859+Q1859)*0.041)/0.83*(0.3295)*(0.17)-AI1859*0.041,IF(AND(Y1859="CONSUMO",AG1859="ANEXO I",AY1859=4%),(AI1859-(P1859+L1859-N1859+Q1859)*0.04)/0.83*(0.5177)*(0.17)-AI1859*0.04,IF(AND(Y1859="CONSUMO",AG1859="ANEXO II",AY1859=4%),(AI1859-(P1859+L1859-N1859+Q1859)*0.04)/0.83*(0.3295)*(0.17)-AI1859*0.04,""))))</f>
        <v/>
      </c>
      <c r="BC1859" s="51" t="str">
        <f aca="false">IF(C1859="","",IF(AND(Y1859="CONSUMO",AC1859="SIM")*OR(AG1859="-",AG1859="BIT"),IF(E1859&lt;&gt;"",(AI1859-(P1859+L1859-N1859+Q1859)*AY1859)/0.83),""))</f>
        <v/>
      </c>
      <c r="BD1859" s="51" t="str">
        <f aca="false">IF(BC1859="","",BC1859*0.17)</f>
        <v/>
      </c>
      <c r="BE1859" s="51" t="str">
        <f aca="false">IF(I1859=6908,0,IF(BC1859="","",BD1859-((P1859+L1859-N1859+Q1859)*AY1859)))</f>
        <v/>
      </c>
      <c r="BF1859" s="53" t="str">
        <f aca="false">IF(B1859="","",IF(OR(B1859="",E1859="Regime Normal"),0,(AI1859-Q1859)*VLOOKUP(R1859,Dados!$X$98:$Y$108,2,0)))</f>
        <v/>
      </c>
      <c r="BG1859" s="54" t="str">
        <f aca="false">IFERROR(VLOOKUP(I1859,Dados!$AC$27:$AD$43,2,0),IF(B1859="","",IF(D1859&lt;&gt;"MT",IF(AND(AC1859="SIM",Y1859="Revenda"),"2403",IF(AND(AC1859="SIM",Y1859="Consumo"),"2407",IF(AND(AC1859="NÃO",Y1859="Revenda"),"2102",IF(AND(AC1859="NÃO",Y1859="Consumo"),"2556",)))),REPLACE(I1859,1,1,1))))</f>
        <v/>
      </c>
    </row>
    <row r="1860" customFormat="false" ht="12.8" hidden="false" customHeight="true" outlineLevel="0" collapsed="false">
      <c r="Y1860" s="45"/>
      <c r="Z1860" s="46" t="str">
        <f aca="false">IF(B1860="","",(IFERROR(VLOOKUP(H1860,Dados!A$3:B$15000,2,0),"Não Encontrado")))</f>
        <v/>
      </c>
      <c r="AA1860" s="46" t="str">
        <f aca="false">IF(B1860="","",(IFERROR(VLOOKUP(G1860,Dados!C$3:E$15000,3,0),"Não Encontrado")))</f>
        <v/>
      </c>
      <c r="AB1860" s="46" t="str">
        <f aca="false">IFERROR(IF(Z1860&lt;&gt;"Não Encontrado",Z1860,IF(AA1860&lt;&gt;"Não Encontrado",AA1860,"")),"")</f>
        <v/>
      </c>
      <c r="AC1860" s="45" t="str">
        <f aca="false">IF(B1860="","",IF(AB1860="","NÃO","SIM"))</f>
        <v/>
      </c>
      <c r="AD1860" s="45" t="str">
        <f aca="false">IFERROR(VLOOKUP(G1860,Dados!$P$3:$R$500,3,0),"")</f>
        <v/>
      </c>
      <c r="AE1860" s="45" t="str">
        <f aca="false">IFERROR(VLOOKUP(G1860,Dados!$K$3:$L$500,2,0),"")</f>
        <v/>
      </c>
      <c r="AF1860" s="45" t="str">
        <f aca="false">IFERROR(VLOOKUP(G1860,Dados!$M$3:$N$500,2,0),"")</f>
        <v/>
      </c>
      <c r="AG1860" s="45" t="str">
        <f aca="false">IF(F1860="","",IF(AND(AD1860="",AE1860="",AF1860=""),"-",IF(AND(AD1860="BIT",AE1860="",AF1860=""),"BIT",IF(AND(AE1860="ANEXO I",AD1860="",AF1860=""),"ANEXO I",IF(AND(AF1860="ANEXO II",AD1860="",AE1860=""),"ANEXO II","Escolher")))))</f>
        <v/>
      </c>
      <c r="AH1860" s="45" t="str">
        <f aca="false">IF(AG1860&lt;&gt;"Pneus","",IFERROR(VLOOKUP(R1860,Dados!$X$2:$Z$5,3,0)*(AI1860-Q1860),VLOOKUP(D1860,Dados!$X$7:$Z$33,3,0)*(AI1860-Q1860)))</f>
        <v/>
      </c>
      <c r="AI1860" s="47" t="str">
        <f aca="false">IF(B1860="","",P1860+Q1860+O1860+M1860+L1860-N1860)</f>
        <v/>
      </c>
      <c r="AJ1860" s="48" t="str">
        <f aca="false">IFERROR(IF(AND(AC1860="SIM",AG1860="-",Y1860="REVENDA"),(AB1860/1+1)*AI1860,IF(AND(AC1860="SIM",AG1860="Pneus",Y1860="REVENDA"),(AB1860/1+1)*(AI1860-AH1860),"")),"")</f>
        <v/>
      </c>
      <c r="AK1860" s="48" t="str">
        <f aca="false">IF(AJ1860="","",AJ1860*17%)</f>
        <v/>
      </c>
      <c r="AL1860" s="48" t="str">
        <f aca="false">IFERROR(IF(AC1860="NÃO","",IF(AK1860="","",IF(E1860="Simples Nacional",BF1860,IF(T1860=0.12,U1860*0.5833337002,IF(T1860=0,AI1860*0.07,U1860))))),"")</f>
        <v/>
      </c>
      <c r="AM1860" s="47" t="str">
        <f aca="false">IFERROR(IF(AC1860="NÃO","",IF(OR(AG1860="-",AG1860="Pneus"),AK1860-AL1860,"")),"")</f>
        <v/>
      </c>
      <c r="AN1860" s="48" t="str">
        <f aca="false">IF(AND(Y1860="REVENDA",AC1860="SIM",AG1860="BIT"),((AB1860/1+1)*AI1860)*0.4117,"")</f>
        <v/>
      </c>
      <c r="AO1860" s="48" t="str">
        <f aca="false">IF(AN1860="","",AN1860*17%)</f>
        <v/>
      </c>
      <c r="AP1860" s="49" t="str">
        <f aca="false">IF(AN1860="","",IF(T1860=0.12,(U1860*0.4117)*0.4117,IF(T1860=0,(AI1860*0.07)*0.4117,U1860*0.4117)))</f>
        <v/>
      </c>
      <c r="AQ1860" s="47" t="str">
        <f aca="false">IF(AN1860="","",AO1860-AP1860)</f>
        <v/>
      </c>
      <c r="AR1860" s="50" t="str">
        <f aca="false">IFERROR(IF(AND(AC1860="SIM",Y1860="REVENDA",LEFT(AG1860,5)="ANEXO")*OR(AE1860="ANEXO I",AF1860="ANEXO II"),VLOOKUP(H1860,Dados!G:I,2,0),""),"INSERIR MVA")</f>
        <v/>
      </c>
      <c r="AS1860" s="48" t="str">
        <f aca="false">IF(LEFT(AG1860,5)="ANEXO",VLOOKUP(AG1860,Dados!$X$111:$Z$112,2,0)*(AI1860-Q1860),"")</f>
        <v/>
      </c>
      <c r="AT1860" s="48" t="str">
        <f aca="false">IFERROR(IF(AR1860="","",(AI1860*AR1860)+AI1860),"INSERIR MVA")</f>
        <v/>
      </c>
      <c r="AU1860" s="48" t="str">
        <f aca="false">IF(AT1860="","",IF(AY1860=0.04,U1860,AS1860*AY1860))</f>
        <v/>
      </c>
      <c r="AV1860" s="47" t="str">
        <f aca="false">IFERROR(IF(AU1860="","",(VLOOKUP(AG1860,Dados!$X$111:$Z$112,3,0)*AT1860*0.17)),"INSERIR MVA")</f>
        <v/>
      </c>
      <c r="AW1860" s="47" t="str">
        <f aca="false">IFERROR(IF(AR1860="","",AV1860-AU1860),"")</f>
        <v/>
      </c>
      <c r="AX1860" s="51" t="str">
        <f aca="false">IFERROR(IF(AC1860="NÃO","",IF(AM1860&lt;&gt;"",AM1860-W1860,IF(AQ1860&lt;&gt;"",AQ1860-W1860,IF(AW1860&lt;&gt;"",AW1860-W1860,"")))),"")</f>
        <v/>
      </c>
      <c r="AY1860" s="46" t="str">
        <f aca="false">IFERROR(IF(ISNA(VLOOKUP(R1860,Dados!$X$2:$Y$5,2,0)),VLOOKUP(D1860,Dados!$X$7:$Y$33,2,0),VLOOKUP(R1860,Dados!$X$2:$Y$5,2,0)),"")</f>
        <v/>
      </c>
      <c r="AZ1860" s="52" t="str">
        <f aca="false">IF(C1860="","",IF(AND(Y1860="CONSUMO",AC1860="NÃO")*OR(AG1860="-",AG1860="BIT"),IF(E1860&lt;&gt;"",(AI1860-(P1860+L1860-N1860+Q1860)*AY1860)/0.83),""))</f>
        <v/>
      </c>
      <c r="BA1860" s="51" t="str">
        <f aca="false">IF(AZ1860="","",AZ1860*0.17-((P1860+L1860-N1860+Q1860)*AY1860))</f>
        <v/>
      </c>
      <c r="BB1860" s="51" t="str">
        <f aca="false">IF(AND(Y1860="CONSUMO",AG1860="ANEXO I",AY1860&gt;4%),(AI1860-(P1860+L1860-N1860+Q1860)*0.0514)/0.83*(0.5177)*(0.17)-AI1860*0.0514,IF(AND(Y1860="CONSUMO",AG1860="ANEXO II",AY1860&gt;4%),(AI1860-(P1860+L1860-N1860+Q1860)*0.041)/0.83*(0.3295)*(0.17)-AI1860*0.041,IF(AND(Y1860="CONSUMO",AG1860="ANEXO I",AY1860=4%),(AI1860-(P1860+L1860-N1860+Q1860)*0.04)/0.83*(0.5177)*(0.17)-AI1860*0.04,IF(AND(Y1860="CONSUMO",AG1860="ANEXO II",AY1860=4%),(AI1860-(P1860+L1860-N1860+Q1860)*0.04)/0.83*(0.3295)*(0.17)-AI1860*0.04,""))))</f>
        <v/>
      </c>
      <c r="BC1860" s="51" t="str">
        <f aca="false">IF(C1860="","",IF(AND(Y1860="CONSUMO",AC1860="SIM")*OR(AG1860="-",AG1860="BIT"),IF(E1860&lt;&gt;"",(AI1860-(P1860+L1860-N1860+Q1860)*AY1860)/0.83),""))</f>
        <v/>
      </c>
      <c r="BD1860" s="51" t="str">
        <f aca="false">IF(BC1860="","",BC1860*0.17)</f>
        <v/>
      </c>
      <c r="BE1860" s="51" t="str">
        <f aca="false">IF(I1860=6908,0,IF(BC1860="","",BD1860-((P1860+L1860-N1860+Q1860)*AY1860)))</f>
        <v/>
      </c>
      <c r="BF1860" s="53" t="str">
        <f aca="false">IF(B1860="","",IF(OR(B1860="",E1860="Regime Normal"),0,(AI1860-Q1860)*VLOOKUP(R1860,Dados!$X$98:$Y$108,2,0)))</f>
        <v/>
      </c>
      <c r="BG1860" s="54" t="str">
        <f aca="false">IFERROR(VLOOKUP(I1860,Dados!$AC$27:$AD$43,2,0),IF(B1860="","",IF(D1860&lt;&gt;"MT",IF(AND(AC1860="SIM",Y1860="Revenda"),"2403",IF(AND(AC1860="SIM",Y1860="Consumo"),"2407",IF(AND(AC1860="NÃO",Y1860="Revenda"),"2102",IF(AND(AC1860="NÃO",Y1860="Consumo"),"2556",)))),REPLACE(I1860,1,1,1))))</f>
        <v/>
      </c>
    </row>
    <row r="1861" customFormat="false" ht="12.8" hidden="false" customHeight="true" outlineLevel="0" collapsed="false">
      <c r="Y1861" s="45"/>
      <c r="Z1861" s="46" t="str">
        <f aca="false">IF(B1861="","",(IFERROR(VLOOKUP(H1861,Dados!A$3:B$15000,2,0),"Não Encontrado")))</f>
        <v/>
      </c>
      <c r="AA1861" s="46" t="str">
        <f aca="false">IF(B1861="","",(IFERROR(VLOOKUP(G1861,Dados!C$3:E$15000,3,0),"Não Encontrado")))</f>
        <v/>
      </c>
      <c r="AB1861" s="46" t="str">
        <f aca="false">IFERROR(IF(Z1861&lt;&gt;"Não Encontrado",Z1861,IF(AA1861&lt;&gt;"Não Encontrado",AA1861,"")),"")</f>
        <v/>
      </c>
      <c r="AC1861" s="45" t="str">
        <f aca="false">IF(B1861="","",IF(AB1861="","NÃO","SIM"))</f>
        <v/>
      </c>
      <c r="AD1861" s="45" t="str">
        <f aca="false">IFERROR(VLOOKUP(G1861,Dados!$P$3:$R$500,3,0),"")</f>
        <v/>
      </c>
      <c r="AE1861" s="45" t="str">
        <f aca="false">IFERROR(VLOOKUP(G1861,Dados!$K$3:$L$500,2,0),"")</f>
        <v/>
      </c>
      <c r="AF1861" s="45" t="str">
        <f aca="false">IFERROR(VLOOKUP(G1861,Dados!$M$3:$N$500,2,0),"")</f>
        <v/>
      </c>
      <c r="AG1861" s="45" t="str">
        <f aca="false">IF(F1861="","",IF(AND(AD1861="",AE1861="",AF1861=""),"-",IF(AND(AD1861="BIT",AE1861="",AF1861=""),"BIT",IF(AND(AE1861="ANEXO I",AD1861="",AF1861=""),"ANEXO I",IF(AND(AF1861="ANEXO II",AD1861="",AE1861=""),"ANEXO II","Escolher")))))</f>
        <v/>
      </c>
      <c r="AH1861" s="45" t="str">
        <f aca="false">IF(AG1861&lt;&gt;"Pneus","",IFERROR(VLOOKUP(R1861,Dados!$X$2:$Z$5,3,0)*(AI1861-Q1861),VLOOKUP(D1861,Dados!$X$7:$Z$33,3,0)*(AI1861-Q1861)))</f>
        <v/>
      </c>
      <c r="AI1861" s="47" t="str">
        <f aca="false">IF(B1861="","",P1861+Q1861+O1861+M1861+L1861-N1861)</f>
        <v/>
      </c>
      <c r="AJ1861" s="48" t="str">
        <f aca="false">IFERROR(IF(AND(AC1861="SIM",AG1861="-",Y1861="REVENDA"),(AB1861/1+1)*AI1861,IF(AND(AC1861="SIM",AG1861="Pneus",Y1861="REVENDA"),(AB1861/1+1)*(AI1861-AH1861),"")),"")</f>
        <v/>
      </c>
      <c r="AK1861" s="48" t="str">
        <f aca="false">IF(AJ1861="","",AJ1861*17%)</f>
        <v/>
      </c>
      <c r="AL1861" s="48" t="str">
        <f aca="false">IFERROR(IF(AC1861="NÃO","",IF(AK1861="","",IF(E1861="Simples Nacional",BF1861,IF(T1861=0.12,U1861*0.5833337002,IF(T1861=0,AI1861*0.07,U1861))))),"")</f>
        <v/>
      </c>
      <c r="AM1861" s="47" t="str">
        <f aca="false">IFERROR(IF(AC1861="NÃO","",IF(OR(AG1861="-",AG1861="Pneus"),AK1861-AL1861,"")),"")</f>
        <v/>
      </c>
      <c r="AN1861" s="48" t="str">
        <f aca="false">IF(AND(Y1861="REVENDA",AC1861="SIM",AG1861="BIT"),((AB1861/1+1)*AI1861)*0.4117,"")</f>
        <v/>
      </c>
      <c r="AO1861" s="48" t="str">
        <f aca="false">IF(AN1861="","",AN1861*17%)</f>
        <v/>
      </c>
      <c r="AP1861" s="49" t="str">
        <f aca="false">IF(AN1861="","",IF(T1861=0.12,(U1861*0.4117)*0.4117,IF(T1861=0,(AI1861*0.07)*0.4117,U1861*0.4117)))</f>
        <v/>
      </c>
      <c r="AQ1861" s="47" t="str">
        <f aca="false">IF(AN1861="","",AO1861-AP1861)</f>
        <v/>
      </c>
      <c r="AR1861" s="50" t="str">
        <f aca="false">IFERROR(IF(AND(AC1861="SIM",Y1861="REVENDA",LEFT(AG1861,5)="ANEXO")*OR(AE1861="ANEXO I",AF1861="ANEXO II"),VLOOKUP(H1861,Dados!G:I,2,0),""),"INSERIR MVA")</f>
        <v/>
      </c>
      <c r="AS1861" s="48" t="str">
        <f aca="false">IF(LEFT(AG1861,5)="ANEXO",VLOOKUP(AG1861,Dados!$X$111:$Z$112,2,0)*(AI1861-Q1861),"")</f>
        <v/>
      </c>
      <c r="AT1861" s="48" t="str">
        <f aca="false">IFERROR(IF(AR1861="","",(AI1861*AR1861)+AI1861),"INSERIR MVA")</f>
        <v/>
      </c>
      <c r="AU1861" s="48" t="str">
        <f aca="false">IF(AT1861="","",IF(AY1861=0.04,U1861,AS1861*AY1861))</f>
        <v/>
      </c>
      <c r="AV1861" s="47" t="str">
        <f aca="false">IFERROR(IF(AU1861="","",(VLOOKUP(AG1861,Dados!$X$111:$Z$112,3,0)*AT1861*0.17)),"INSERIR MVA")</f>
        <v/>
      </c>
      <c r="AW1861" s="47" t="str">
        <f aca="false">IFERROR(IF(AR1861="","",AV1861-AU1861),"")</f>
        <v/>
      </c>
      <c r="AX1861" s="51" t="str">
        <f aca="false">IFERROR(IF(AC1861="NÃO","",IF(AM1861&lt;&gt;"",AM1861-W1861,IF(AQ1861&lt;&gt;"",AQ1861-W1861,IF(AW1861&lt;&gt;"",AW1861-W1861,"")))),"")</f>
        <v/>
      </c>
      <c r="AY1861" s="46" t="str">
        <f aca="false">IFERROR(IF(ISNA(VLOOKUP(R1861,Dados!$X$2:$Y$5,2,0)),VLOOKUP(D1861,Dados!$X$7:$Y$33,2,0),VLOOKUP(R1861,Dados!$X$2:$Y$5,2,0)),"")</f>
        <v/>
      </c>
      <c r="AZ1861" s="52" t="str">
        <f aca="false">IF(C1861="","",IF(AND(Y1861="CONSUMO",AC1861="NÃO")*OR(AG1861="-",AG1861="BIT"),IF(E1861&lt;&gt;"",(AI1861-(P1861+L1861-N1861+Q1861)*AY1861)/0.83),""))</f>
        <v/>
      </c>
      <c r="BA1861" s="51" t="str">
        <f aca="false">IF(AZ1861="","",AZ1861*0.17-((P1861+L1861-N1861+Q1861)*AY1861))</f>
        <v/>
      </c>
      <c r="BB1861" s="51" t="str">
        <f aca="false">IF(AND(Y1861="CONSUMO",AG1861="ANEXO I",AY1861&gt;4%),(AI1861-(P1861+L1861-N1861+Q1861)*0.0514)/0.83*(0.5177)*(0.17)-AI1861*0.0514,IF(AND(Y1861="CONSUMO",AG1861="ANEXO II",AY1861&gt;4%),(AI1861-(P1861+L1861-N1861+Q1861)*0.041)/0.83*(0.3295)*(0.17)-AI1861*0.041,IF(AND(Y1861="CONSUMO",AG1861="ANEXO I",AY1861=4%),(AI1861-(P1861+L1861-N1861+Q1861)*0.04)/0.83*(0.5177)*(0.17)-AI1861*0.04,IF(AND(Y1861="CONSUMO",AG1861="ANEXO II",AY1861=4%),(AI1861-(P1861+L1861-N1861+Q1861)*0.04)/0.83*(0.3295)*(0.17)-AI1861*0.04,""))))</f>
        <v/>
      </c>
      <c r="BC1861" s="51" t="str">
        <f aca="false">IF(C1861="","",IF(AND(Y1861="CONSUMO",AC1861="SIM")*OR(AG1861="-",AG1861="BIT"),IF(E1861&lt;&gt;"",(AI1861-(P1861+L1861-N1861+Q1861)*AY1861)/0.83),""))</f>
        <v/>
      </c>
      <c r="BD1861" s="51" t="str">
        <f aca="false">IF(BC1861="","",BC1861*0.17)</f>
        <v/>
      </c>
      <c r="BE1861" s="51" t="str">
        <f aca="false">IF(I1861=6908,0,IF(BC1861="","",BD1861-((P1861+L1861-N1861+Q1861)*AY1861)))</f>
        <v/>
      </c>
      <c r="BF1861" s="53" t="str">
        <f aca="false">IF(B1861="","",IF(OR(B1861="",E1861="Regime Normal"),0,(AI1861-Q1861)*VLOOKUP(R1861,Dados!$X$98:$Y$108,2,0)))</f>
        <v/>
      </c>
      <c r="BG1861" s="54" t="str">
        <f aca="false">IFERROR(VLOOKUP(I1861,Dados!$AC$27:$AD$43,2,0),IF(B1861="","",IF(D1861&lt;&gt;"MT",IF(AND(AC1861="SIM",Y1861="Revenda"),"2403",IF(AND(AC1861="SIM",Y1861="Consumo"),"2407",IF(AND(AC1861="NÃO",Y1861="Revenda"),"2102",IF(AND(AC1861="NÃO",Y1861="Consumo"),"2556",)))),REPLACE(I1861,1,1,1))))</f>
        <v/>
      </c>
    </row>
    <row r="1862" customFormat="false" ht="12.8" hidden="false" customHeight="true" outlineLevel="0" collapsed="false">
      <c r="Y1862" s="45"/>
      <c r="Z1862" s="46" t="str">
        <f aca="false">IF(B1862="","",(IFERROR(VLOOKUP(H1862,Dados!A$3:B$15000,2,0),"Não Encontrado")))</f>
        <v/>
      </c>
      <c r="AA1862" s="46" t="str">
        <f aca="false">IF(B1862="","",(IFERROR(VLOOKUP(G1862,Dados!C$3:E$15000,3,0),"Não Encontrado")))</f>
        <v/>
      </c>
      <c r="AB1862" s="46" t="str">
        <f aca="false">IFERROR(IF(Z1862&lt;&gt;"Não Encontrado",Z1862,IF(AA1862&lt;&gt;"Não Encontrado",AA1862,"")),"")</f>
        <v/>
      </c>
      <c r="AC1862" s="45" t="str">
        <f aca="false">IF(B1862="","",IF(AB1862="","NÃO","SIM"))</f>
        <v/>
      </c>
      <c r="AD1862" s="45" t="str">
        <f aca="false">IFERROR(VLOOKUP(G1862,Dados!$P$3:$R$500,3,0),"")</f>
        <v/>
      </c>
      <c r="AE1862" s="45" t="str">
        <f aca="false">IFERROR(VLOOKUP(G1862,Dados!$K$3:$L$500,2,0),"")</f>
        <v/>
      </c>
      <c r="AF1862" s="45" t="str">
        <f aca="false">IFERROR(VLOOKUP(G1862,Dados!$M$3:$N$500,2,0),"")</f>
        <v/>
      </c>
      <c r="AG1862" s="45" t="str">
        <f aca="false">IF(F1862="","",IF(AND(AD1862="",AE1862="",AF1862=""),"-",IF(AND(AD1862="BIT",AE1862="",AF1862=""),"BIT",IF(AND(AE1862="ANEXO I",AD1862="",AF1862=""),"ANEXO I",IF(AND(AF1862="ANEXO II",AD1862="",AE1862=""),"ANEXO II","Escolher")))))</f>
        <v/>
      </c>
      <c r="AH1862" s="45" t="str">
        <f aca="false">IF(AG1862&lt;&gt;"Pneus","",IFERROR(VLOOKUP(R1862,Dados!$X$2:$Z$5,3,0)*(AI1862-Q1862),VLOOKUP(D1862,Dados!$X$7:$Z$33,3,0)*(AI1862-Q1862)))</f>
        <v/>
      </c>
      <c r="AI1862" s="47" t="str">
        <f aca="false">IF(B1862="","",P1862+Q1862+O1862+M1862+L1862-N1862)</f>
        <v/>
      </c>
      <c r="AJ1862" s="48" t="str">
        <f aca="false">IFERROR(IF(AND(AC1862="SIM",AG1862="-",Y1862="REVENDA"),(AB1862/1+1)*AI1862,IF(AND(AC1862="SIM",AG1862="Pneus",Y1862="REVENDA"),(AB1862/1+1)*(AI1862-AH1862),"")),"")</f>
        <v/>
      </c>
      <c r="AK1862" s="48" t="str">
        <f aca="false">IF(AJ1862="","",AJ1862*17%)</f>
        <v/>
      </c>
      <c r="AL1862" s="48" t="str">
        <f aca="false">IFERROR(IF(AC1862="NÃO","",IF(AK1862="","",IF(E1862="Simples Nacional",BF1862,IF(T1862=0.12,U1862*0.5833337002,IF(T1862=0,AI1862*0.07,U1862))))),"")</f>
        <v/>
      </c>
      <c r="AM1862" s="47" t="str">
        <f aca="false">IFERROR(IF(AC1862="NÃO","",IF(OR(AG1862="-",AG1862="Pneus"),AK1862-AL1862,"")),"")</f>
        <v/>
      </c>
      <c r="AN1862" s="48" t="str">
        <f aca="false">IF(AND(Y1862="REVENDA",AC1862="SIM",AG1862="BIT"),((AB1862/1+1)*AI1862)*0.4117,"")</f>
        <v/>
      </c>
      <c r="AO1862" s="48" t="str">
        <f aca="false">IF(AN1862="","",AN1862*17%)</f>
        <v/>
      </c>
      <c r="AP1862" s="49" t="str">
        <f aca="false">IF(AN1862="","",IF(T1862=0.12,(U1862*0.4117)*0.4117,IF(T1862=0,(AI1862*0.07)*0.4117,U1862*0.4117)))</f>
        <v/>
      </c>
      <c r="AQ1862" s="47" t="str">
        <f aca="false">IF(AN1862="","",AO1862-AP1862)</f>
        <v/>
      </c>
      <c r="AR1862" s="50" t="str">
        <f aca="false">IFERROR(IF(AND(AC1862="SIM",Y1862="REVENDA",LEFT(AG1862,5)="ANEXO")*OR(AE1862="ANEXO I",AF1862="ANEXO II"),VLOOKUP(H1862,Dados!G:I,2,0),""),"INSERIR MVA")</f>
        <v/>
      </c>
      <c r="AS1862" s="48" t="str">
        <f aca="false">IF(LEFT(AG1862,5)="ANEXO",VLOOKUP(AG1862,Dados!$X$111:$Z$112,2,0)*(AI1862-Q1862),"")</f>
        <v/>
      </c>
      <c r="AT1862" s="48" t="str">
        <f aca="false">IFERROR(IF(AR1862="","",(AI1862*AR1862)+AI1862),"INSERIR MVA")</f>
        <v/>
      </c>
      <c r="AU1862" s="48" t="str">
        <f aca="false">IF(AT1862="","",IF(AY1862=0.04,U1862,AS1862*AY1862))</f>
        <v/>
      </c>
      <c r="AV1862" s="47" t="str">
        <f aca="false">IFERROR(IF(AU1862="","",(VLOOKUP(AG1862,Dados!$X$111:$Z$112,3,0)*AT1862*0.17)),"INSERIR MVA")</f>
        <v/>
      </c>
      <c r="AW1862" s="47" t="str">
        <f aca="false">IFERROR(IF(AR1862="","",AV1862-AU1862),"")</f>
        <v/>
      </c>
      <c r="AX1862" s="51" t="str">
        <f aca="false">IFERROR(IF(AC1862="NÃO","",IF(AM1862&lt;&gt;"",AM1862-W1862,IF(AQ1862&lt;&gt;"",AQ1862-W1862,IF(AW1862&lt;&gt;"",AW1862-W1862,"")))),"")</f>
        <v/>
      </c>
      <c r="AY1862" s="46" t="str">
        <f aca="false">IFERROR(IF(ISNA(VLOOKUP(R1862,Dados!$X$2:$Y$5,2,0)),VLOOKUP(D1862,Dados!$X$7:$Y$33,2,0),VLOOKUP(R1862,Dados!$X$2:$Y$5,2,0)),"")</f>
        <v/>
      </c>
      <c r="AZ1862" s="52" t="str">
        <f aca="false">IF(C1862="","",IF(AND(Y1862="CONSUMO",AC1862="NÃO")*OR(AG1862="-",AG1862="BIT"),IF(E1862&lt;&gt;"",(AI1862-(P1862+L1862-N1862+Q1862)*AY1862)/0.83),""))</f>
        <v/>
      </c>
      <c r="BA1862" s="51" t="str">
        <f aca="false">IF(AZ1862="","",AZ1862*0.17-((P1862+L1862-N1862+Q1862)*AY1862))</f>
        <v/>
      </c>
      <c r="BB1862" s="51" t="str">
        <f aca="false">IF(AND(Y1862="CONSUMO",AG1862="ANEXO I",AY1862&gt;4%),(AI1862-(P1862+L1862-N1862+Q1862)*0.0514)/0.83*(0.5177)*(0.17)-AI1862*0.0514,IF(AND(Y1862="CONSUMO",AG1862="ANEXO II",AY1862&gt;4%),(AI1862-(P1862+L1862-N1862+Q1862)*0.041)/0.83*(0.3295)*(0.17)-AI1862*0.041,IF(AND(Y1862="CONSUMO",AG1862="ANEXO I",AY1862=4%),(AI1862-(P1862+L1862-N1862+Q1862)*0.04)/0.83*(0.5177)*(0.17)-AI1862*0.04,IF(AND(Y1862="CONSUMO",AG1862="ANEXO II",AY1862=4%),(AI1862-(P1862+L1862-N1862+Q1862)*0.04)/0.83*(0.3295)*(0.17)-AI1862*0.04,""))))</f>
        <v/>
      </c>
      <c r="BC1862" s="51" t="str">
        <f aca="false">IF(C1862="","",IF(AND(Y1862="CONSUMO",AC1862="SIM")*OR(AG1862="-",AG1862="BIT"),IF(E1862&lt;&gt;"",(AI1862-(P1862+L1862-N1862+Q1862)*AY1862)/0.83),""))</f>
        <v/>
      </c>
      <c r="BD1862" s="51" t="str">
        <f aca="false">IF(BC1862="","",BC1862*0.17)</f>
        <v/>
      </c>
      <c r="BE1862" s="51" t="str">
        <f aca="false">IF(I1862=6908,0,IF(BC1862="","",BD1862-((P1862+L1862-N1862+Q1862)*AY1862)))</f>
        <v/>
      </c>
      <c r="BF1862" s="53" t="str">
        <f aca="false">IF(B1862="","",IF(OR(B1862="",E1862="Regime Normal"),0,(AI1862-Q1862)*VLOOKUP(R1862,Dados!$X$98:$Y$108,2,0)))</f>
        <v/>
      </c>
      <c r="BG1862" s="54" t="str">
        <f aca="false">IFERROR(VLOOKUP(I1862,Dados!$AC$27:$AD$43,2,0),IF(B1862="","",IF(D1862&lt;&gt;"MT",IF(AND(AC1862="SIM",Y1862="Revenda"),"2403",IF(AND(AC1862="SIM",Y1862="Consumo"),"2407",IF(AND(AC1862="NÃO",Y1862="Revenda"),"2102",IF(AND(AC1862="NÃO",Y1862="Consumo"),"2556",)))),REPLACE(I1862,1,1,1))))</f>
        <v/>
      </c>
    </row>
    <row r="1863" customFormat="false" ht="12.8" hidden="false" customHeight="true" outlineLevel="0" collapsed="false">
      <c r="Y1863" s="45"/>
      <c r="Z1863" s="46" t="str">
        <f aca="false">IF(B1863="","",(IFERROR(VLOOKUP(H1863,Dados!A$3:B$15000,2,0),"Não Encontrado")))</f>
        <v/>
      </c>
      <c r="AA1863" s="46" t="str">
        <f aca="false">IF(B1863="","",(IFERROR(VLOOKUP(G1863,Dados!C$3:E$15000,3,0),"Não Encontrado")))</f>
        <v/>
      </c>
      <c r="AB1863" s="46" t="str">
        <f aca="false">IFERROR(IF(Z1863&lt;&gt;"Não Encontrado",Z1863,IF(AA1863&lt;&gt;"Não Encontrado",AA1863,"")),"")</f>
        <v/>
      </c>
      <c r="AC1863" s="45" t="str">
        <f aca="false">IF(B1863="","",IF(AB1863="","NÃO","SIM"))</f>
        <v/>
      </c>
      <c r="AD1863" s="45" t="str">
        <f aca="false">IFERROR(VLOOKUP(G1863,Dados!$P$3:$R$500,3,0),"")</f>
        <v/>
      </c>
      <c r="AE1863" s="45" t="str">
        <f aca="false">IFERROR(VLOOKUP(G1863,Dados!$K$3:$L$500,2,0),"")</f>
        <v/>
      </c>
      <c r="AF1863" s="45" t="str">
        <f aca="false">IFERROR(VLOOKUP(G1863,Dados!$M$3:$N$500,2,0),"")</f>
        <v/>
      </c>
      <c r="AG1863" s="45" t="str">
        <f aca="false">IF(F1863="","",IF(AND(AD1863="",AE1863="",AF1863=""),"-",IF(AND(AD1863="BIT",AE1863="",AF1863=""),"BIT",IF(AND(AE1863="ANEXO I",AD1863="",AF1863=""),"ANEXO I",IF(AND(AF1863="ANEXO II",AD1863="",AE1863=""),"ANEXO II","Escolher")))))</f>
        <v/>
      </c>
      <c r="AH1863" s="45" t="str">
        <f aca="false">IF(AG1863&lt;&gt;"Pneus","",IFERROR(VLOOKUP(R1863,Dados!$X$2:$Z$5,3,0)*(AI1863-Q1863),VLOOKUP(D1863,Dados!$X$7:$Z$33,3,0)*(AI1863-Q1863)))</f>
        <v/>
      </c>
      <c r="AI1863" s="47" t="str">
        <f aca="false">IF(B1863="","",P1863+Q1863+O1863+M1863+L1863-N1863)</f>
        <v/>
      </c>
      <c r="AJ1863" s="48" t="str">
        <f aca="false">IFERROR(IF(AND(AC1863="SIM",AG1863="-",Y1863="REVENDA"),(AB1863/1+1)*AI1863,IF(AND(AC1863="SIM",AG1863="Pneus",Y1863="REVENDA"),(AB1863/1+1)*(AI1863-AH1863),"")),"")</f>
        <v/>
      </c>
      <c r="AK1863" s="48" t="str">
        <f aca="false">IF(AJ1863="","",AJ1863*17%)</f>
        <v/>
      </c>
      <c r="AL1863" s="48" t="str">
        <f aca="false">IFERROR(IF(AC1863="NÃO","",IF(AK1863="","",IF(E1863="Simples Nacional",BF1863,IF(T1863=0.12,U1863*0.5833337002,IF(T1863=0,AI1863*0.07,U1863))))),"")</f>
        <v/>
      </c>
      <c r="AM1863" s="47" t="str">
        <f aca="false">IFERROR(IF(AC1863="NÃO","",IF(OR(AG1863="-",AG1863="Pneus"),AK1863-AL1863,"")),"")</f>
        <v/>
      </c>
      <c r="AN1863" s="48" t="str">
        <f aca="false">IF(AND(Y1863="REVENDA",AC1863="SIM",AG1863="BIT"),((AB1863/1+1)*AI1863)*0.4117,"")</f>
        <v/>
      </c>
      <c r="AO1863" s="48" t="str">
        <f aca="false">IF(AN1863="","",AN1863*17%)</f>
        <v/>
      </c>
      <c r="AP1863" s="49" t="str">
        <f aca="false">IF(AN1863="","",IF(T1863=0.12,(U1863*0.4117)*0.4117,IF(T1863=0,(AI1863*0.07)*0.4117,U1863*0.4117)))</f>
        <v/>
      </c>
      <c r="AQ1863" s="47" t="str">
        <f aca="false">IF(AN1863="","",AO1863-AP1863)</f>
        <v/>
      </c>
      <c r="AR1863" s="50" t="str">
        <f aca="false">IFERROR(IF(AND(AC1863="SIM",Y1863="REVENDA",LEFT(AG1863,5)="ANEXO")*OR(AE1863="ANEXO I",AF1863="ANEXO II"),VLOOKUP(H1863,Dados!G:I,2,0),""),"INSERIR MVA")</f>
        <v/>
      </c>
      <c r="AS1863" s="48" t="str">
        <f aca="false">IF(LEFT(AG1863,5)="ANEXO",VLOOKUP(AG1863,Dados!$X$111:$Z$112,2,0)*(AI1863-Q1863),"")</f>
        <v/>
      </c>
      <c r="AT1863" s="48" t="str">
        <f aca="false">IFERROR(IF(AR1863="","",(AI1863*AR1863)+AI1863),"INSERIR MVA")</f>
        <v/>
      </c>
      <c r="AU1863" s="48" t="str">
        <f aca="false">IF(AT1863="","",IF(AY1863=0.04,U1863,AS1863*AY1863))</f>
        <v/>
      </c>
      <c r="AV1863" s="47" t="str">
        <f aca="false">IFERROR(IF(AU1863="","",(VLOOKUP(AG1863,Dados!$X$111:$Z$112,3,0)*AT1863*0.17)),"INSERIR MVA")</f>
        <v/>
      </c>
      <c r="AW1863" s="47" t="str">
        <f aca="false">IFERROR(IF(AR1863="","",AV1863-AU1863),"")</f>
        <v/>
      </c>
      <c r="AX1863" s="51" t="str">
        <f aca="false">IFERROR(IF(AC1863="NÃO","",IF(AM1863&lt;&gt;"",AM1863-W1863,IF(AQ1863&lt;&gt;"",AQ1863-W1863,IF(AW1863&lt;&gt;"",AW1863-W1863,"")))),"")</f>
        <v/>
      </c>
      <c r="AY1863" s="46" t="str">
        <f aca="false">IFERROR(IF(ISNA(VLOOKUP(R1863,Dados!$X$2:$Y$5,2,0)),VLOOKUP(D1863,Dados!$X$7:$Y$33,2,0),VLOOKUP(R1863,Dados!$X$2:$Y$5,2,0)),"")</f>
        <v/>
      </c>
      <c r="AZ1863" s="52" t="str">
        <f aca="false">IF(C1863="","",IF(AND(Y1863="CONSUMO",AC1863="NÃO")*OR(AG1863="-",AG1863="BIT"),IF(E1863&lt;&gt;"",(AI1863-(P1863+L1863-N1863+Q1863)*AY1863)/0.83),""))</f>
        <v/>
      </c>
      <c r="BA1863" s="51" t="str">
        <f aca="false">IF(AZ1863="","",AZ1863*0.17-((P1863+L1863-N1863+Q1863)*AY1863))</f>
        <v/>
      </c>
      <c r="BB1863" s="51" t="str">
        <f aca="false">IF(AND(Y1863="CONSUMO",AG1863="ANEXO I",AY1863&gt;4%),(AI1863-(P1863+L1863-N1863+Q1863)*0.0514)/0.83*(0.5177)*(0.17)-AI1863*0.0514,IF(AND(Y1863="CONSUMO",AG1863="ANEXO II",AY1863&gt;4%),(AI1863-(P1863+L1863-N1863+Q1863)*0.041)/0.83*(0.3295)*(0.17)-AI1863*0.041,IF(AND(Y1863="CONSUMO",AG1863="ANEXO I",AY1863=4%),(AI1863-(P1863+L1863-N1863+Q1863)*0.04)/0.83*(0.5177)*(0.17)-AI1863*0.04,IF(AND(Y1863="CONSUMO",AG1863="ANEXO II",AY1863=4%),(AI1863-(P1863+L1863-N1863+Q1863)*0.04)/0.83*(0.3295)*(0.17)-AI1863*0.04,""))))</f>
        <v/>
      </c>
      <c r="BC1863" s="51" t="str">
        <f aca="false">IF(C1863="","",IF(AND(Y1863="CONSUMO",AC1863="SIM")*OR(AG1863="-",AG1863="BIT"),IF(E1863&lt;&gt;"",(AI1863-(P1863+L1863-N1863+Q1863)*AY1863)/0.83),""))</f>
        <v/>
      </c>
      <c r="BD1863" s="51" t="str">
        <f aca="false">IF(BC1863="","",BC1863*0.17)</f>
        <v/>
      </c>
      <c r="BE1863" s="51" t="str">
        <f aca="false">IF(I1863=6908,0,IF(BC1863="","",BD1863-((P1863+L1863-N1863+Q1863)*AY1863)))</f>
        <v/>
      </c>
      <c r="BF1863" s="53" t="str">
        <f aca="false">IF(B1863="","",IF(OR(B1863="",E1863="Regime Normal"),0,(AI1863-Q1863)*VLOOKUP(R1863,Dados!$X$98:$Y$108,2,0)))</f>
        <v/>
      </c>
      <c r="BG1863" s="54" t="str">
        <f aca="false">IFERROR(VLOOKUP(I1863,Dados!$AC$27:$AD$43,2,0),IF(B1863="","",IF(D1863&lt;&gt;"MT",IF(AND(AC1863="SIM",Y1863="Revenda"),"2403",IF(AND(AC1863="SIM",Y1863="Consumo"),"2407",IF(AND(AC1863="NÃO",Y1863="Revenda"),"2102",IF(AND(AC1863="NÃO",Y1863="Consumo"),"2556",)))),REPLACE(I1863,1,1,1))))</f>
        <v/>
      </c>
    </row>
    <row r="1864" customFormat="false" ht="12.8" hidden="false" customHeight="true" outlineLevel="0" collapsed="false">
      <c r="Y1864" s="45"/>
      <c r="Z1864" s="46" t="str">
        <f aca="false">IF(B1864="","",(IFERROR(VLOOKUP(H1864,Dados!A$3:B$15000,2,0),"Não Encontrado")))</f>
        <v/>
      </c>
      <c r="AA1864" s="46" t="str">
        <f aca="false">IF(B1864="","",(IFERROR(VLOOKUP(G1864,Dados!C$3:E$15000,3,0),"Não Encontrado")))</f>
        <v/>
      </c>
      <c r="AB1864" s="46" t="str">
        <f aca="false">IFERROR(IF(Z1864&lt;&gt;"Não Encontrado",Z1864,IF(AA1864&lt;&gt;"Não Encontrado",AA1864,"")),"")</f>
        <v/>
      </c>
      <c r="AC1864" s="45" t="str">
        <f aca="false">IF(B1864="","",IF(AB1864="","NÃO","SIM"))</f>
        <v/>
      </c>
      <c r="AD1864" s="45" t="str">
        <f aca="false">IFERROR(VLOOKUP(G1864,Dados!$P$3:$R$500,3,0),"")</f>
        <v/>
      </c>
      <c r="AE1864" s="45" t="str">
        <f aca="false">IFERROR(VLOOKUP(G1864,Dados!$K$3:$L$500,2,0),"")</f>
        <v/>
      </c>
      <c r="AF1864" s="45" t="str">
        <f aca="false">IFERROR(VLOOKUP(G1864,Dados!$M$3:$N$500,2,0),"")</f>
        <v/>
      </c>
      <c r="AG1864" s="45" t="str">
        <f aca="false">IF(F1864="","",IF(AND(AD1864="",AE1864="",AF1864=""),"-",IF(AND(AD1864="BIT",AE1864="",AF1864=""),"BIT",IF(AND(AE1864="ANEXO I",AD1864="",AF1864=""),"ANEXO I",IF(AND(AF1864="ANEXO II",AD1864="",AE1864=""),"ANEXO II","Escolher")))))</f>
        <v/>
      </c>
      <c r="AH1864" s="45" t="str">
        <f aca="false">IF(AG1864&lt;&gt;"Pneus","",IFERROR(VLOOKUP(R1864,Dados!$X$2:$Z$5,3,0)*(AI1864-Q1864),VLOOKUP(D1864,Dados!$X$7:$Z$33,3,0)*(AI1864-Q1864)))</f>
        <v/>
      </c>
      <c r="AI1864" s="47" t="str">
        <f aca="false">IF(B1864="","",P1864+Q1864+O1864+M1864+L1864-N1864)</f>
        <v/>
      </c>
      <c r="AJ1864" s="48" t="str">
        <f aca="false">IFERROR(IF(AND(AC1864="SIM",AG1864="-",Y1864="REVENDA"),(AB1864/1+1)*AI1864,IF(AND(AC1864="SIM",AG1864="Pneus",Y1864="REVENDA"),(AB1864/1+1)*(AI1864-AH1864),"")),"")</f>
        <v/>
      </c>
      <c r="AK1864" s="48" t="str">
        <f aca="false">IF(AJ1864="","",AJ1864*17%)</f>
        <v/>
      </c>
      <c r="AL1864" s="48" t="str">
        <f aca="false">IFERROR(IF(AC1864="NÃO","",IF(AK1864="","",IF(E1864="Simples Nacional",BF1864,IF(T1864=0.12,U1864*0.5833337002,IF(T1864=0,AI1864*0.07,U1864))))),"")</f>
        <v/>
      </c>
      <c r="AM1864" s="47" t="str">
        <f aca="false">IFERROR(IF(AC1864="NÃO","",IF(OR(AG1864="-",AG1864="Pneus"),AK1864-AL1864,"")),"")</f>
        <v/>
      </c>
      <c r="AN1864" s="48" t="str">
        <f aca="false">IF(AND(Y1864="REVENDA",AC1864="SIM",AG1864="BIT"),((AB1864/1+1)*AI1864)*0.4117,"")</f>
        <v/>
      </c>
      <c r="AO1864" s="48" t="str">
        <f aca="false">IF(AN1864="","",AN1864*17%)</f>
        <v/>
      </c>
      <c r="AP1864" s="49" t="str">
        <f aca="false">IF(AN1864="","",IF(T1864=0.12,(U1864*0.4117)*0.4117,IF(T1864=0,(AI1864*0.07)*0.4117,U1864*0.4117)))</f>
        <v/>
      </c>
      <c r="AQ1864" s="47" t="str">
        <f aca="false">IF(AN1864="","",AO1864-AP1864)</f>
        <v/>
      </c>
      <c r="AR1864" s="50" t="str">
        <f aca="false">IFERROR(IF(AND(AC1864="SIM",Y1864="REVENDA",LEFT(AG1864,5)="ANEXO")*OR(AE1864="ANEXO I",AF1864="ANEXO II"),VLOOKUP(H1864,Dados!G:I,2,0),""),"INSERIR MVA")</f>
        <v/>
      </c>
      <c r="AS1864" s="48" t="str">
        <f aca="false">IF(LEFT(AG1864,5)="ANEXO",VLOOKUP(AG1864,Dados!$X$111:$Z$112,2,0)*(AI1864-Q1864),"")</f>
        <v/>
      </c>
      <c r="AT1864" s="48" t="str">
        <f aca="false">IFERROR(IF(AR1864="","",(AI1864*AR1864)+AI1864),"INSERIR MVA")</f>
        <v/>
      </c>
      <c r="AU1864" s="48" t="str">
        <f aca="false">IF(AT1864="","",IF(AY1864=0.04,U1864,AS1864*AY1864))</f>
        <v/>
      </c>
      <c r="AV1864" s="47" t="str">
        <f aca="false">IFERROR(IF(AU1864="","",(VLOOKUP(AG1864,Dados!$X$111:$Z$112,3,0)*AT1864*0.17)),"INSERIR MVA")</f>
        <v/>
      </c>
      <c r="AW1864" s="47" t="str">
        <f aca="false">IFERROR(IF(AR1864="","",AV1864-AU1864),"")</f>
        <v/>
      </c>
      <c r="AX1864" s="51" t="str">
        <f aca="false">IFERROR(IF(AC1864="NÃO","",IF(AM1864&lt;&gt;"",AM1864-W1864,IF(AQ1864&lt;&gt;"",AQ1864-W1864,IF(AW1864&lt;&gt;"",AW1864-W1864,"")))),"")</f>
        <v/>
      </c>
      <c r="AY1864" s="46" t="str">
        <f aca="false">IFERROR(IF(ISNA(VLOOKUP(R1864,Dados!$X$2:$Y$5,2,0)),VLOOKUP(D1864,Dados!$X$7:$Y$33,2,0),VLOOKUP(R1864,Dados!$X$2:$Y$5,2,0)),"")</f>
        <v/>
      </c>
      <c r="AZ1864" s="52" t="str">
        <f aca="false">IF(C1864="","",IF(AND(Y1864="CONSUMO",AC1864="NÃO")*OR(AG1864="-",AG1864="BIT"),IF(E1864&lt;&gt;"",(AI1864-(P1864+L1864-N1864+Q1864)*AY1864)/0.83),""))</f>
        <v/>
      </c>
      <c r="BA1864" s="51" t="str">
        <f aca="false">IF(AZ1864="","",AZ1864*0.17-((P1864+L1864-N1864+Q1864)*AY1864))</f>
        <v/>
      </c>
      <c r="BB1864" s="51" t="str">
        <f aca="false">IF(AND(Y1864="CONSUMO",AG1864="ANEXO I",AY1864&gt;4%),(AI1864-(P1864+L1864-N1864+Q1864)*0.0514)/0.83*(0.5177)*(0.17)-AI1864*0.0514,IF(AND(Y1864="CONSUMO",AG1864="ANEXO II",AY1864&gt;4%),(AI1864-(P1864+L1864-N1864+Q1864)*0.041)/0.83*(0.3295)*(0.17)-AI1864*0.041,IF(AND(Y1864="CONSUMO",AG1864="ANEXO I",AY1864=4%),(AI1864-(P1864+L1864-N1864+Q1864)*0.04)/0.83*(0.5177)*(0.17)-AI1864*0.04,IF(AND(Y1864="CONSUMO",AG1864="ANEXO II",AY1864=4%),(AI1864-(P1864+L1864-N1864+Q1864)*0.04)/0.83*(0.3295)*(0.17)-AI1864*0.04,""))))</f>
        <v/>
      </c>
      <c r="BC1864" s="51" t="str">
        <f aca="false">IF(C1864="","",IF(AND(Y1864="CONSUMO",AC1864="SIM")*OR(AG1864="-",AG1864="BIT"),IF(E1864&lt;&gt;"",(AI1864-(P1864+L1864-N1864+Q1864)*AY1864)/0.83),""))</f>
        <v/>
      </c>
      <c r="BD1864" s="51" t="str">
        <f aca="false">IF(BC1864="","",BC1864*0.17)</f>
        <v/>
      </c>
      <c r="BE1864" s="51" t="str">
        <f aca="false">IF(I1864=6908,0,IF(BC1864="","",BD1864-((P1864+L1864-N1864+Q1864)*AY1864)))</f>
        <v/>
      </c>
      <c r="BF1864" s="53" t="str">
        <f aca="false">IF(B1864="","",IF(OR(B1864="",E1864="Regime Normal"),0,(AI1864-Q1864)*VLOOKUP(R1864,Dados!$X$98:$Y$108,2,0)))</f>
        <v/>
      </c>
      <c r="BG1864" s="54" t="str">
        <f aca="false">IFERROR(VLOOKUP(I1864,Dados!$AC$27:$AD$43,2,0),IF(B1864="","",IF(D1864&lt;&gt;"MT",IF(AND(AC1864="SIM",Y1864="Revenda"),"2403",IF(AND(AC1864="SIM",Y1864="Consumo"),"2407",IF(AND(AC1864="NÃO",Y1864="Revenda"),"2102",IF(AND(AC1864="NÃO",Y1864="Consumo"),"2556",)))),REPLACE(I1864,1,1,1))))</f>
        <v/>
      </c>
    </row>
    <row r="1865" customFormat="false" ht="12.8" hidden="false" customHeight="true" outlineLevel="0" collapsed="false">
      <c r="Y1865" s="45"/>
      <c r="Z1865" s="46" t="str">
        <f aca="false">IF(B1865="","",(IFERROR(VLOOKUP(H1865,Dados!A$3:B$15000,2,0),"Não Encontrado")))</f>
        <v/>
      </c>
      <c r="AA1865" s="46" t="str">
        <f aca="false">IF(B1865="","",(IFERROR(VLOOKUP(G1865,Dados!C$3:E$15000,3,0),"Não Encontrado")))</f>
        <v/>
      </c>
      <c r="AB1865" s="46" t="str">
        <f aca="false">IFERROR(IF(Z1865&lt;&gt;"Não Encontrado",Z1865,IF(AA1865&lt;&gt;"Não Encontrado",AA1865,"")),"")</f>
        <v/>
      </c>
      <c r="AC1865" s="45" t="str">
        <f aca="false">IF(B1865="","",IF(AB1865="","NÃO","SIM"))</f>
        <v/>
      </c>
      <c r="AD1865" s="45" t="str">
        <f aca="false">IFERROR(VLOOKUP(G1865,Dados!$P$3:$R$500,3,0),"")</f>
        <v/>
      </c>
      <c r="AE1865" s="45" t="str">
        <f aca="false">IFERROR(VLOOKUP(G1865,Dados!$K$3:$L$500,2,0),"")</f>
        <v/>
      </c>
      <c r="AF1865" s="45" t="str">
        <f aca="false">IFERROR(VLOOKUP(G1865,Dados!$M$3:$N$500,2,0),"")</f>
        <v/>
      </c>
      <c r="AG1865" s="45" t="str">
        <f aca="false">IF(F1865="","",IF(AND(AD1865="",AE1865="",AF1865=""),"-",IF(AND(AD1865="BIT",AE1865="",AF1865=""),"BIT",IF(AND(AE1865="ANEXO I",AD1865="",AF1865=""),"ANEXO I",IF(AND(AF1865="ANEXO II",AD1865="",AE1865=""),"ANEXO II","Escolher")))))</f>
        <v/>
      </c>
      <c r="AH1865" s="45" t="str">
        <f aca="false">IF(AG1865&lt;&gt;"Pneus","",IFERROR(VLOOKUP(R1865,Dados!$X$2:$Z$5,3,0)*(AI1865-Q1865),VLOOKUP(D1865,Dados!$X$7:$Z$33,3,0)*(AI1865-Q1865)))</f>
        <v/>
      </c>
      <c r="AI1865" s="47" t="str">
        <f aca="false">IF(B1865="","",P1865+Q1865+O1865+M1865+L1865-N1865)</f>
        <v/>
      </c>
      <c r="AJ1865" s="48" t="str">
        <f aca="false">IFERROR(IF(AND(AC1865="SIM",AG1865="-",Y1865="REVENDA"),(AB1865/1+1)*AI1865,IF(AND(AC1865="SIM",AG1865="Pneus",Y1865="REVENDA"),(AB1865/1+1)*(AI1865-AH1865),"")),"")</f>
        <v/>
      </c>
      <c r="AK1865" s="48" t="str">
        <f aca="false">IF(AJ1865="","",AJ1865*17%)</f>
        <v/>
      </c>
      <c r="AL1865" s="48" t="str">
        <f aca="false">IFERROR(IF(AC1865="NÃO","",IF(AK1865="","",IF(E1865="Simples Nacional",BF1865,IF(T1865=0.12,U1865*0.5833337002,IF(T1865=0,AI1865*0.07,U1865))))),"")</f>
        <v/>
      </c>
      <c r="AM1865" s="47" t="str">
        <f aca="false">IFERROR(IF(AC1865="NÃO","",IF(OR(AG1865="-",AG1865="Pneus"),AK1865-AL1865,"")),"")</f>
        <v/>
      </c>
      <c r="AN1865" s="48" t="str">
        <f aca="false">IF(AND(Y1865="REVENDA",AC1865="SIM",AG1865="BIT"),((AB1865/1+1)*AI1865)*0.4117,"")</f>
        <v/>
      </c>
      <c r="AO1865" s="48" t="str">
        <f aca="false">IF(AN1865="","",AN1865*17%)</f>
        <v/>
      </c>
      <c r="AP1865" s="49" t="str">
        <f aca="false">IF(AN1865="","",IF(T1865=0.12,(U1865*0.4117)*0.4117,IF(T1865=0,(AI1865*0.07)*0.4117,U1865*0.4117)))</f>
        <v/>
      </c>
      <c r="AQ1865" s="47" t="str">
        <f aca="false">IF(AN1865="","",AO1865-AP1865)</f>
        <v/>
      </c>
      <c r="AR1865" s="50" t="str">
        <f aca="false">IFERROR(IF(AND(AC1865="SIM",Y1865="REVENDA",LEFT(AG1865,5)="ANEXO")*OR(AE1865="ANEXO I",AF1865="ANEXO II"),VLOOKUP(H1865,Dados!G:I,2,0),""),"INSERIR MVA")</f>
        <v/>
      </c>
      <c r="AS1865" s="48" t="str">
        <f aca="false">IF(LEFT(AG1865,5)="ANEXO",VLOOKUP(AG1865,Dados!$X$111:$Z$112,2,0)*(AI1865-Q1865),"")</f>
        <v/>
      </c>
      <c r="AT1865" s="48" t="str">
        <f aca="false">IFERROR(IF(AR1865="","",(AI1865*AR1865)+AI1865),"INSERIR MVA")</f>
        <v/>
      </c>
      <c r="AU1865" s="48" t="str">
        <f aca="false">IF(AT1865="","",IF(AY1865=0.04,U1865,AS1865*AY1865))</f>
        <v/>
      </c>
      <c r="AV1865" s="47" t="str">
        <f aca="false">IFERROR(IF(AU1865="","",(VLOOKUP(AG1865,Dados!$X$111:$Z$112,3,0)*AT1865*0.17)),"INSERIR MVA")</f>
        <v/>
      </c>
      <c r="AW1865" s="47" t="str">
        <f aca="false">IFERROR(IF(AR1865="","",AV1865-AU1865),"")</f>
        <v/>
      </c>
      <c r="AX1865" s="51" t="str">
        <f aca="false">IFERROR(IF(AC1865="NÃO","",IF(AM1865&lt;&gt;"",AM1865-W1865,IF(AQ1865&lt;&gt;"",AQ1865-W1865,IF(AW1865&lt;&gt;"",AW1865-W1865,"")))),"")</f>
        <v/>
      </c>
      <c r="AY1865" s="46" t="str">
        <f aca="false">IFERROR(IF(ISNA(VLOOKUP(R1865,Dados!$X$2:$Y$5,2,0)),VLOOKUP(D1865,Dados!$X$7:$Y$33,2,0),VLOOKUP(R1865,Dados!$X$2:$Y$5,2,0)),"")</f>
        <v/>
      </c>
      <c r="AZ1865" s="52" t="str">
        <f aca="false">IF(C1865="","",IF(AND(Y1865="CONSUMO",AC1865="NÃO")*OR(AG1865="-",AG1865="BIT"),IF(E1865&lt;&gt;"",(AI1865-(P1865+L1865-N1865+Q1865)*AY1865)/0.83),""))</f>
        <v/>
      </c>
      <c r="BA1865" s="51" t="str">
        <f aca="false">IF(AZ1865="","",AZ1865*0.17-((P1865+L1865-N1865+Q1865)*AY1865))</f>
        <v/>
      </c>
      <c r="BB1865" s="51" t="str">
        <f aca="false">IF(AND(Y1865="CONSUMO",AG1865="ANEXO I",AY1865&gt;4%),(AI1865-(P1865+L1865-N1865+Q1865)*0.0514)/0.83*(0.5177)*(0.17)-AI1865*0.0514,IF(AND(Y1865="CONSUMO",AG1865="ANEXO II",AY1865&gt;4%),(AI1865-(P1865+L1865-N1865+Q1865)*0.041)/0.83*(0.3295)*(0.17)-AI1865*0.041,IF(AND(Y1865="CONSUMO",AG1865="ANEXO I",AY1865=4%),(AI1865-(P1865+L1865-N1865+Q1865)*0.04)/0.83*(0.5177)*(0.17)-AI1865*0.04,IF(AND(Y1865="CONSUMO",AG1865="ANEXO II",AY1865=4%),(AI1865-(P1865+L1865-N1865+Q1865)*0.04)/0.83*(0.3295)*(0.17)-AI1865*0.04,""))))</f>
        <v/>
      </c>
      <c r="BC1865" s="51" t="str">
        <f aca="false">IF(C1865="","",IF(AND(Y1865="CONSUMO",AC1865="SIM")*OR(AG1865="-",AG1865="BIT"),IF(E1865&lt;&gt;"",(AI1865-(P1865+L1865-N1865+Q1865)*AY1865)/0.83),""))</f>
        <v/>
      </c>
      <c r="BD1865" s="51" t="str">
        <f aca="false">IF(BC1865="","",BC1865*0.17)</f>
        <v/>
      </c>
      <c r="BE1865" s="51" t="str">
        <f aca="false">IF(I1865=6908,0,IF(BC1865="","",BD1865-((P1865+L1865-N1865+Q1865)*AY1865)))</f>
        <v/>
      </c>
      <c r="BF1865" s="53" t="str">
        <f aca="false">IF(B1865="","",IF(OR(B1865="",E1865="Regime Normal"),0,(AI1865-Q1865)*VLOOKUP(R1865,Dados!$X$98:$Y$108,2,0)))</f>
        <v/>
      </c>
      <c r="BG1865" s="54" t="str">
        <f aca="false">IFERROR(VLOOKUP(I1865,Dados!$AC$27:$AD$43,2,0),IF(B1865="","",IF(D1865&lt;&gt;"MT",IF(AND(AC1865="SIM",Y1865="Revenda"),"2403",IF(AND(AC1865="SIM",Y1865="Consumo"),"2407",IF(AND(AC1865="NÃO",Y1865="Revenda"),"2102",IF(AND(AC1865="NÃO",Y1865="Consumo"),"2556",)))),REPLACE(I1865,1,1,1))))</f>
        <v/>
      </c>
    </row>
    <row r="1866" customFormat="false" ht="12.8" hidden="false" customHeight="true" outlineLevel="0" collapsed="false">
      <c r="Y1866" s="45"/>
      <c r="Z1866" s="46" t="str">
        <f aca="false">IF(B1866="","",(IFERROR(VLOOKUP(H1866,Dados!A$3:B$15000,2,0),"Não Encontrado")))</f>
        <v/>
      </c>
      <c r="AA1866" s="46" t="str">
        <f aca="false">IF(B1866="","",(IFERROR(VLOOKUP(G1866,Dados!C$3:E$15000,3,0),"Não Encontrado")))</f>
        <v/>
      </c>
      <c r="AB1866" s="46" t="str">
        <f aca="false">IFERROR(IF(Z1866&lt;&gt;"Não Encontrado",Z1866,IF(AA1866&lt;&gt;"Não Encontrado",AA1866,"")),"")</f>
        <v/>
      </c>
      <c r="AC1866" s="45" t="str">
        <f aca="false">IF(B1866="","",IF(AB1866="","NÃO","SIM"))</f>
        <v/>
      </c>
      <c r="AD1866" s="45" t="str">
        <f aca="false">IFERROR(VLOOKUP(G1866,Dados!$P$3:$R$500,3,0),"")</f>
        <v/>
      </c>
      <c r="AE1866" s="45" t="str">
        <f aca="false">IFERROR(VLOOKUP(G1866,Dados!$K$3:$L$500,2,0),"")</f>
        <v/>
      </c>
      <c r="AF1866" s="45" t="str">
        <f aca="false">IFERROR(VLOOKUP(G1866,Dados!$M$3:$N$500,2,0),"")</f>
        <v/>
      </c>
      <c r="AG1866" s="45" t="str">
        <f aca="false">IF(F1866="","",IF(AND(AD1866="",AE1866="",AF1866=""),"-",IF(AND(AD1866="BIT",AE1866="",AF1866=""),"BIT",IF(AND(AE1866="ANEXO I",AD1866="",AF1866=""),"ANEXO I",IF(AND(AF1866="ANEXO II",AD1866="",AE1866=""),"ANEXO II","Escolher")))))</f>
        <v/>
      </c>
      <c r="AH1866" s="45" t="str">
        <f aca="false">IF(AG1866&lt;&gt;"Pneus","",IFERROR(VLOOKUP(R1866,Dados!$X$2:$Z$5,3,0)*(AI1866-Q1866),VLOOKUP(D1866,Dados!$X$7:$Z$33,3,0)*(AI1866-Q1866)))</f>
        <v/>
      </c>
      <c r="AI1866" s="47" t="str">
        <f aca="false">IF(B1866="","",P1866+Q1866+O1866+M1866+L1866-N1866)</f>
        <v/>
      </c>
      <c r="AJ1866" s="48" t="str">
        <f aca="false">IFERROR(IF(AND(AC1866="SIM",AG1866="-",Y1866="REVENDA"),(AB1866/1+1)*AI1866,IF(AND(AC1866="SIM",AG1866="Pneus",Y1866="REVENDA"),(AB1866/1+1)*(AI1866-AH1866),"")),"")</f>
        <v/>
      </c>
      <c r="AK1866" s="48" t="str">
        <f aca="false">IF(AJ1866="","",AJ1866*17%)</f>
        <v/>
      </c>
      <c r="AL1866" s="48" t="str">
        <f aca="false">IFERROR(IF(AC1866="NÃO","",IF(AK1866="","",IF(E1866="Simples Nacional",BF1866,IF(T1866=0.12,U1866*0.5833337002,IF(T1866=0,AI1866*0.07,U1866))))),"")</f>
        <v/>
      </c>
      <c r="AM1866" s="47" t="str">
        <f aca="false">IFERROR(IF(AC1866="NÃO","",IF(OR(AG1866="-",AG1866="Pneus"),AK1866-AL1866,"")),"")</f>
        <v/>
      </c>
      <c r="AN1866" s="48" t="str">
        <f aca="false">IF(AND(Y1866="REVENDA",AC1866="SIM",AG1866="BIT"),((AB1866/1+1)*AI1866)*0.4117,"")</f>
        <v/>
      </c>
      <c r="AO1866" s="48" t="str">
        <f aca="false">IF(AN1866="","",AN1866*17%)</f>
        <v/>
      </c>
      <c r="AP1866" s="49" t="str">
        <f aca="false">IF(AN1866="","",IF(T1866=0.12,(U1866*0.4117)*0.4117,IF(T1866=0,(AI1866*0.07)*0.4117,U1866*0.4117)))</f>
        <v/>
      </c>
      <c r="AQ1866" s="47" t="str">
        <f aca="false">IF(AN1866="","",AO1866-AP1866)</f>
        <v/>
      </c>
      <c r="AR1866" s="50" t="str">
        <f aca="false">IFERROR(IF(AND(AC1866="SIM",Y1866="REVENDA",LEFT(AG1866,5)="ANEXO")*OR(AE1866="ANEXO I",AF1866="ANEXO II"),VLOOKUP(H1866,Dados!G:I,2,0),""),"INSERIR MVA")</f>
        <v/>
      </c>
      <c r="AS1866" s="48" t="str">
        <f aca="false">IF(LEFT(AG1866,5)="ANEXO",VLOOKUP(AG1866,Dados!$X$111:$Z$112,2,0)*(AI1866-Q1866),"")</f>
        <v/>
      </c>
      <c r="AT1866" s="48" t="str">
        <f aca="false">IFERROR(IF(AR1866="","",(AI1866*AR1866)+AI1866),"INSERIR MVA")</f>
        <v/>
      </c>
      <c r="AU1866" s="48" t="str">
        <f aca="false">IF(AT1866="","",IF(AY1866=0.04,U1866,AS1866*AY1866))</f>
        <v/>
      </c>
      <c r="AV1866" s="47" t="str">
        <f aca="false">IFERROR(IF(AU1866="","",(VLOOKUP(AG1866,Dados!$X$111:$Z$112,3,0)*AT1866*0.17)),"INSERIR MVA")</f>
        <v/>
      </c>
      <c r="AW1866" s="47" t="str">
        <f aca="false">IFERROR(IF(AR1866="","",AV1866-AU1866),"")</f>
        <v/>
      </c>
      <c r="AX1866" s="51" t="str">
        <f aca="false">IFERROR(IF(AC1866="NÃO","",IF(AM1866&lt;&gt;"",AM1866-W1866,IF(AQ1866&lt;&gt;"",AQ1866-W1866,IF(AW1866&lt;&gt;"",AW1866-W1866,"")))),"")</f>
        <v/>
      </c>
      <c r="AY1866" s="46" t="str">
        <f aca="false">IFERROR(IF(ISNA(VLOOKUP(R1866,Dados!$X$2:$Y$5,2,0)),VLOOKUP(D1866,Dados!$X$7:$Y$33,2,0),VLOOKUP(R1866,Dados!$X$2:$Y$5,2,0)),"")</f>
        <v/>
      </c>
      <c r="AZ1866" s="52" t="str">
        <f aca="false">IF(C1866="","",IF(AND(Y1866="CONSUMO",AC1866="NÃO")*OR(AG1866="-",AG1866="BIT"),IF(E1866&lt;&gt;"",(AI1866-(P1866+L1866-N1866+Q1866)*AY1866)/0.83),""))</f>
        <v/>
      </c>
      <c r="BA1866" s="51" t="str">
        <f aca="false">IF(AZ1866="","",AZ1866*0.17-((P1866+L1866-N1866+Q1866)*AY1866))</f>
        <v/>
      </c>
      <c r="BB1866" s="51" t="str">
        <f aca="false">IF(AND(Y1866="CONSUMO",AG1866="ANEXO I",AY1866&gt;4%),(AI1866-(P1866+L1866-N1866+Q1866)*0.0514)/0.83*(0.5177)*(0.17)-AI1866*0.0514,IF(AND(Y1866="CONSUMO",AG1866="ANEXO II",AY1866&gt;4%),(AI1866-(P1866+L1866-N1866+Q1866)*0.041)/0.83*(0.3295)*(0.17)-AI1866*0.041,IF(AND(Y1866="CONSUMO",AG1866="ANEXO I",AY1866=4%),(AI1866-(P1866+L1866-N1866+Q1866)*0.04)/0.83*(0.5177)*(0.17)-AI1866*0.04,IF(AND(Y1866="CONSUMO",AG1866="ANEXO II",AY1866=4%),(AI1866-(P1866+L1866-N1866+Q1866)*0.04)/0.83*(0.3295)*(0.17)-AI1866*0.04,""))))</f>
        <v/>
      </c>
      <c r="BC1866" s="51" t="str">
        <f aca="false">IF(C1866="","",IF(AND(Y1866="CONSUMO",AC1866="SIM")*OR(AG1866="-",AG1866="BIT"),IF(E1866&lt;&gt;"",(AI1866-(P1866+L1866-N1866+Q1866)*AY1866)/0.83),""))</f>
        <v/>
      </c>
      <c r="BD1866" s="51" t="str">
        <f aca="false">IF(BC1866="","",BC1866*0.17)</f>
        <v/>
      </c>
      <c r="BE1866" s="51" t="str">
        <f aca="false">IF(I1866=6908,0,IF(BC1866="","",BD1866-((P1866+L1866-N1866+Q1866)*AY1866)))</f>
        <v/>
      </c>
      <c r="BF1866" s="53" t="str">
        <f aca="false">IF(B1866="","",IF(OR(B1866="",E1866="Regime Normal"),0,(AI1866-Q1866)*VLOOKUP(R1866,Dados!$X$98:$Y$108,2,0)))</f>
        <v/>
      </c>
      <c r="BG1866" s="54" t="str">
        <f aca="false">IFERROR(VLOOKUP(I1866,Dados!$AC$27:$AD$43,2,0),IF(B1866="","",IF(D1866&lt;&gt;"MT",IF(AND(AC1866="SIM",Y1866="Revenda"),"2403",IF(AND(AC1866="SIM",Y1866="Consumo"),"2407",IF(AND(AC1866="NÃO",Y1866="Revenda"),"2102",IF(AND(AC1866="NÃO",Y1866="Consumo"),"2556",)))),REPLACE(I1866,1,1,1))))</f>
        <v/>
      </c>
    </row>
    <row r="1867" customFormat="false" ht="12.8" hidden="false" customHeight="true" outlineLevel="0" collapsed="false">
      <c r="Y1867" s="45"/>
      <c r="Z1867" s="46" t="str">
        <f aca="false">IF(B1867="","",(IFERROR(VLOOKUP(H1867,Dados!A$3:B$15000,2,0),"Não Encontrado")))</f>
        <v/>
      </c>
      <c r="AA1867" s="46" t="str">
        <f aca="false">IF(B1867="","",(IFERROR(VLOOKUP(G1867,Dados!C$3:E$15000,3,0),"Não Encontrado")))</f>
        <v/>
      </c>
      <c r="AB1867" s="46" t="str">
        <f aca="false">IFERROR(IF(Z1867&lt;&gt;"Não Encontrado",Z1867,IF(AA1867&lt;&gt;"Não Encontrado",AA1867,"")),"")</f>
        <v/>
      </c>
      <c r="AC1867" s="45" t="str">
        <f aca="false">IF(B1867="","",IF(AB1867="","NÃO","SIM"))</f>
        <v/>
      </c>
      <c r="AD1867" s="45" t="str">
        <f aca="false">IFERROR(VLOOKUP(G1867,Dados!$P$3:$R$500,3,0),"")</f>
        <v/>
      </c>
      <c r="AE1867" s="45" t="str">
        <f aca="false">IFERROR(VLOOKUP(G1867,Dados!$K$3:$L$500,2,0),"")</f>
        <v/>
      </c>
      <c r="AF1867" s="45" t="str">
        <f aca="false">IFERROR(VLOOKUP(G1867,Dados!$M$3:$N$500,2,0),"")</f>
        <v/>
      </c>
      <c r="AG1867" s="45" t="str">
        <f aca="false">IF(F1867="","",IF(AND(AD1867="",AE1867="",AF1867=""),"-",IF(AND(AD1867="BIT",AE1867="",AF1867=""),"BIT",IF(AND(AE1867="ANEXO I",AD1867="",AF1867=""),"ANEXO I",IF(AND(AF1867="ANEXO II",AD1867="",AE1867=""),"ANEXO II","Escolher")))))</f>
        <v/>
      </c>
      <c r="AH1867" s="45" t="str">
        <f aca="false">IF(AG1867&lt;&gt;"Pneus","",IFERROR(VLOOKUP(R1867,Dados!$X$2:$Z$5,3,0)*(AI1867-Q1867),VLOOKUP(D1867,Dados!$X$7:$Z$33,3,0)*(AI1867-Q1867)))</f>
        <v/>
      </c>
      <c r="AI1867" s="47" t="str">
        <f aca="false">IF(B1867="","",P1867+Q1867+O1867+M1867+L1867-N1867)</f>
        <v/>
      </c>
      <c r="AJ1867" s="48" t="str">
        <f aca="false">IFERROR(IF(AND(AC1867="SIM",AG1867="-",Y1867="REVENDA"),(AB1867/1+1)*AI1867,IF(AND(AC1867="SIM",AG1867="Pneus",Y1867="REVENDA"),(AB1867/1+1)*(AI1867-AH1867),"")),"")</f>
        <v/>
      </c>
      <c r="AK1867" s="48" t="str">
        <f aca="false">IF(AJ1867="","",AJ1867*17%)</f>
        <v/>
      </c>
      <c r="AL1867" s="48" t="str">
        <f aca="false">IFERROR(IF(AC1867="NÃO","",IF(AK1867="","",IF(E1867="Simples Nacional",BF1867,IF(T1867=0.12,U1867*0.5833337002,IF(T1867=0,AI1867*0.07,U1867))))),"")</f>
        <v/>
      </c>
      <c r="AM1867" s="47" t="str">
        <f aca="false">IFERROR(IF(AC1867="NÃO","",IF(OR(AG1867="-",AG1867="Pneus"),AK1867-AL1867,"")),"")</f>
        <v/>
      </c>
      <c r="AN1867" s="48" t="str">
        <f aca="false">IF(AND(Y1867="REVENDA",AC1867="SIM",AG1867="BIT"),((AB1867/1+1)*AI1867)*0.4117,"")</f>
        <v/>
      </c>
      <c r="AO1867" s="48" t="str">
        <f aca="false">IF(AN1867="","",AN1867*17%)</f>
        <v/>
      </c>
      <c r="AP1867" s="49" t="str">
        <f aca="false">IF(AN1867="","",IF(T1867=0.12,(U1867*0.4117)*0.4117,IF(T1867=0,(AI1867*0.07)*0.4117,U1867*0.4117)))</f>
        <v/>
      </c>
      <c r="AQ1867" s="47" t="str">
        <f aca="false">IF(AN1867="","",AO1867-AP1867)</f>
        <v/>
      </c>
      <c r="AR1867" s="50" t="str">
        <f aca="false">IFERROR(IF(AND(AC1867="SIM",Y1867="REVENDA",LEFT(AG1867,5)="ANEXO")*OR(AE1867="ANEXO I",AF1867="ANEXO II"),VLOOKUP(H1867,Dados!G:I,2,0),""),"INSERIR MVA")</f>
        <v/>
      </c>
      <c r="AS1867" s="48" t="str">
        <f aca="false">IF(LEFT(AG1867,5)="ANEXO",VLOOKUP(AG1867,Dados!$X$111:$Z$112,2,0)*(AI1867-Q1867),"")</f>
        <v/>
      </c>
      <c r="AT1867" s="48" t="str">
        <f aca="false">IFERROR(IF(AR1867="","",(AI1867*AR1867)+AI1867),"INSERIR MVA")</f>
        <v/>
      </c>
      <c r="AU1867" s="48" t="str">
        <f aca="false">IF(AT1867="","",IF(AY1867=0.04,U1867,AS1867*AY1867))</f>
        <v/>
      </c>
      <c r="AV1867" s="47" t="str">
        <f aca="false">IFERROR(IF(AU1867="","",(VLOOKUP(AG1867,Dados!$X$111:$Z$112,3,0)*AT1867*0.17)),"INSERIR MVA")</f>
        <v/>
      </c>
      <c r="AW1867" s="47" t="str">
        <f aca="false">IFERROR(IF(AR1867="","",AV1867-AU1867),"")</f>
        <v/>
      </c>
      <c r="AX1867" s="51" t="str">
        <f aca="false">IFERROR(IF(AC1867="NÃO","",IF(AM1867&lt;&gt;"",AM1867-W1867,IF(AQ1867&lt;&gt;"",AQ1867-W1867,IF(AW1867&lt;&gt;"",AW1867-W1867,"")))),"")</f>
        <v/>
      </c>
      <c r="AY1867" s="46" t="str">
        <f aca="false">IFERROR(IF(ISNA(VLOOKUP(R1867,Dados!$X$2:$Y$5,2,0)),VLOOKUP(D1867,Dados!$X$7:$Y$33,2,0),VLOOKUP(R1867,Dados!$X$2:$Y$5,2,0)),"")</f>
        <v/>
      </c>
      <c r="AZ1867" s="52" t="str">
        <f aca="false">IF(C1867="","",IF(AND(Y1867="CONSUMO",AC1867="NÃO")*OR(AG1867="-",AG1867="BIT"),IF(E1867&lt;&gt;"",(AI1867-(P1867+L1867-N1867+Q1867)*AY1867)/0.83),""))</f>
        <v/>
      </c>
      <c r="BA1867" s="51" t="str">
        <f aca="false">IF(AZ1867="","",AZ1867*0.17-((P1867+L1867-N1867+Q1867)*AY1867))</f>
        <v/>
      </c>
      <c r="BB1867" s="51" t="str">
        <f aca="false">IF(AND(Y1867="CONSUMO",AG1867="ANEXO I",AY1867&gt;4%),(AI1867-(P1867+L1867-N1867+Q1867)*0.0514)/0.83*(0.5177)*(0.17)-AI1867*0.0514,IF(AND(Y1867="CONSUMO",AG1867="ANEXO II",AY1867&gt;4%),(AI1867-(P1867+L1867-N1867+Q1867)*0.041)/0.83*(0.3295)*(0.17)-AI1867*0.041,IF(AND(Y1867="CONSUMO",AG1867="ANEXO I",AY1867=4%),(AI1867-(P1867+L1867-N1867+Q1867)*0.04)/0.83*(0.5177)*(0.17)-AI1867*0.04,IF(AND(Y1867="CONSUMO",AG1867="ANEXO II",AY1867=4%),(AI1867-(P1867+L1867-N1867+Q1867)*0.04)/0.83*(0.3295)*(0.17)-AI1867*0.04,""))))</f>
        <v/>
      </c>
      <c r="BC1867" s="51" t="str">
        <f aca="false">IF(C1867="","",IF(AND(Y1867="CONSUMO",AC1867="SIM")*OR(AG1867="-",AG1867="BIT"),IF(E1867&lt;&gt;"",(AI1867-(P1867+L1867-N1867+Q1867)*AY1867)/0.83),""))</f>
        <v/>
      </c>
      <c r="BD1867" s="51" t="str">
        <f aca="false">IF(BC1867="","",BC1867*0.17)</f>
        <v/>
      </c>
      <c r="BE1867" s="51" t="str">
        <f aca="false">IF(I1867=6908,0,IF(BC1867="","",BD1867-((P1867+L1867-N1867+Q1867)*AY1867)))</f>
        <v/>
      </c>
      <c r="BF1867" s="53" t="str">
        <f aca="false">IF(B1867="","",IF(OR(B1867="",E1867="Regime Normal"),0,(AI1867-Q1867)*VLOOKUP(R1867,Dados!$X$98:$Y$108,2,0)))</f>
        <v/>
      </c>
      <c r="BG1867" s="54" t="str">
        <f aca="false">IFERROR(VLOOKUP(I1867,Dados!$AC$27:$AD$43,2,0),IF(B1867="","",IF(D1867&lt;&gt;"MT",IF(AND(AC1867="SIM",Y1867="Revenda"),"2403",IF(AND(AC1867="SIM",Y1867="Consumo"),"2407",IF(AND(AC1867="NÃO",Y1867="Revenda"),"2102",IF(AND(AC1867="NÃO",Y1867="Consumo"),"2556",)))),REPLACE(I1867,1,1,1))))</f>
        <v/>
      </c>
    </row>
    <row r="1868" customFormat="false" ht="12.8" hidden="false" customHeight="true" outlineLevel="0" collapsed="false">
      <c r="Y1868" s="45"/>
      <c r="Z1868" s="46" t="str">
        <f aca="false">IF(B1868="","",(IFERROR(VLOOKUP(H1868,Dados!A$3:B$15000,2,0),"Não Encontrado")))</f>
        <v/>
      </c>
      <c r="AA1868" s="46" t="str">
        <f aca="false">IF(B1868="","",(IFERROR(VLOOKUP(G1868,Dados!C$3:E$15000,3,0),"Não Encontrado")))</f>
        <v/>
      </c>
      <c r="AB1868" s="46" t="str">
        <f aca="false">IFERROR(IF(Z1868&lt;&gt;"Não Encontrado",Z1868,IF(AA1868&lt;&gt;"Não Encontrado",AA1868,"")),"")</f>
        <v/>
      </c>
      <c r="AC1868" s="45" t="str">
        <f aca="false">IF(B1868="","",IF(AB1868="","NÃO","SIM"))</f>
        <v/>
      </c>
      <c r="AD1868" s="45" t="str">
        <f aca="false">IFERROR(VLOOKUP(G1868,Dados!$P$3:$R$500,3,0),"")</f>
        <v/>
      </c>
      <c r="AE1868" s="45" t="str">
        <f aca="false">IFERROR(VLOOKUP(G1868,Dados!$K$3:$L$500,2,0),"")</f>
        <v/>
      </c>
      <c r="AF1868" s="45" t="str">
        <f aca="false">IFERROR(VLOOKUP(G1868,Dados!$M$3:$N$500,2,0),"")</f>
        <v/>
      </c>
      <c r="AG1868" s="45" t="str">
        <f aca="false">IF(F1868="","",IF(AND(AD1868="",AE1868="",AF1868=""),"-",IF(AND(AD1868="BIT",AE1868="",AF1868=""),"BIT",IF(AND(AE1868="ANEXO I",AD1868="",AF1868=""),"ANEXO I",IF(AND(AF1868="ANEXO II",AD1868="",AE1868=""),"ANEXO II","Escolher")))))</f>
        <v/>
      </c>
      <c r="AH1868" s="45" t="str">
        <f aca="false">IF(AG1868&lt;&gt;"Pneus","",IFERROR(VLOOKUP(R1868,Dados!$X$2:$Z$5,3,0)*(AI1868-Q1868),VLOOKUP(D1868,Dados!$X$7:$Z$33,3,0)*(AI1868-Q1868)))</f>
        <v/>
      </c>
      <c r="AI1868" s="47" t="str">
        <f aca="false">IF(B1868="","",P1868+Q1868+O1868+M1868+L1868-N1868)</f>
        <v/>
      </c>
      <c r="AJ1868" s="48" t="str">
        <f aca="false">IFERROR(IF(AND(AC1868="SIM",AG1868="-",Y1868="REVENDA"),(AB1868/1+1)*AI1868,IF(AND(AC1868="SIM",AG1868="Pneus",Y1868="REVENDA"),(AB1868/1+1)*(AI1868-AH1868),"")),"")</f>
        <v/>
      </c>
      <c r="AK1868" s="48" t="str">
        <f aca="false">IF(AJ1868="","",AJ1868*17%)</f>
        <v/>
      </c>
      <c r="AL1868" s="48" t="str">
        <f aca="false">IFERROR(IF(AC1868="NÃO","",IF(AK1868="","",IF(E1868="Simples Nacional",BF1868,IF(T1868=0.12,U1868*0.5833337002,IF(T1868=0,AI1868*0.07,U1868))))),"")</f>
        <v/>
      </c>
      <c r="AM1868" s="47" t="str">
        <f aca="false">IFERROR(IF(AC1868="NÃO","",IF(OR(AG1868="-",AG1868="Pneus"),AK1868-AL1868,"")),"")</f>
        <v/>
      </c>
      <c r="AN1868" s="48" t="str">
        <f aca="false">IF(AND(Y1868="REVENDA",AC1868="SIM",AG1868="BIT"),((AB1868/1+1)*AI1868)*0.4117,"")</f>
        <v/>
      </c>
      <c r="AO1868" s="48" t="str">
        <f aca="false">IF(AN1868="","",AN1868*17%)</f>
        <v/>
      </c>
      <c r="AP1868" s="49" t="str">
        <f aca="false">IF(AN1868="","",IF(T1868=0.12,(U1868*0.4117)*0.4117,IF(T1868=0,(AI1868*0.07)*0.4117,U1868*0.4117)))</f>
        <v/>
      </c>
      <c r="AQ1868" s="47" t="str">
        <f aca="false">IF(AN1868="","",AO1868-AP1868)</f>
        <v/>
      </c>
      <c r="AR1868" s="50" t="str">
        <f aca="false">IFERROR(IF(AND(AC1868="SIM",Y1868="REVENDA",LEFT(AG1868,5)="ANEXO")*OR(AE1868="ANEXO I",AF1868="ANEXO II"),VLOOKUP(H1868,Dados!G:I,2,0),""),"INSERIR MVA")</f>
        <v/>
      </c>
      <c r="AS1868" s="48" t="str">
        <f aca="false">IF(LEFT(AG1868,5)="ANEXO",VLOOKUP(AG1868,Dados!$X$111:$Z$112,2,0)*(AI1868-Q1868),"")</f>
        <v/>
      </c>
      <c r="AT1868" s="48" t="str">
        <f aca="false">IFERROR(IF(AR1868="","",(AI1868*AR1868)+AI1868),"INSERIR MVA")</f>
        <v/>
      </c>
      <c r="AU1868" s="48" t="str">
        <f aca="false">IF(AT1868="","",IF(AY1868=0.04,U1868,AS1868*AY1868))</f>
        <v/>
      </c>
      <c r="AV1868" s="47" t="str">
        <f aca="false">IFERROR(IF(AU1868="","",(VLOOKUP(AG1868,Dados!$X$111:$Z$112,3,0)*AT1868*0.17)),"INSERIR MVA")</f>
        <v/>
      </c>
      <c r="AW1868" s="47" t="str">
        <f aca="false">IFERROR(IF(AR1868="","",AV1868-AU1868),"")</f>
        <v/>
      </c>
      <c r="AX1868" s="51" t="str">
        <f aca="false">IFERROR(IF(AC1868="NÃO","",IF(AM1868&lt;&gt;"",AM1868-W1868,IF(AQ1868&lt;&gt;"",AQ1868-W1868,IF(AW1868&lt;&gt;"",AW1868-W1868,"")))),"")</f>
        <v/>
      </c>
      <c r="AY1868" s="46" t="str">
        <f aca="false">IFERROR(IF(ISNA(VLOOKUP(R1868,Dados!$X$2:$Y$5,2,0)),VLOOKUP(D1868,Dados!$X$7:$Y$33,2,0),VLOOKUP(R1868,Dados!$X$2:$Y$5,2,0)),"")</f>
        <v/>
      </c>
      <c r="AZ1868" s="52" t="str">
        <f aca="false">IF(C1868="","",IF(AND(Y1868="CONSUMO",AC1868="NÃO")*OR(AG1868="-",AG1868="BIT"),IF(E1868&lt;&gt;"",(AI1868-(P1868+L1868-N1868+Q1868)*AY1868)/0.83),""))</f>
        <v/>
      </c>
      <c r="BA1868" s="51" t="str">
        <f aca="false">IF(AZ1868="","",AZ1868*0.17-((P1868+L1868-N1868+Q1868)*AY1868))</f>
        <v/>
      </c>
      <c r="BB1868" s="51" t="str">
        <f aca="false">IF(AND(Y1868="CONSUMO",AG1868="ANEXO I",AY1868&gt;4%),(AI1868-(P1868+L1868-N1868+Q1868)*0.0514)/0.83*(0.5177)*(0.17)-AI1868*0.0514,IF(AND(Y1868="CONSUMO",AG1868="ANEXO II",AY1868&gt;4%),(AI1868-(P1868+L1868-N1868+Q1868)*0.041)/0.83*(0.3295)*(0.17)-AI1868*0.041,IF(AND(Y1868="CONSUMO",AG1868="ANEXO I",AY1868=4%),(AI1868-(P1868+L1868-N1868+Q1868)*0.04)/0.83*(0.5177)*(0.17)-AI1868*0.04,IF(AND(Y1868="CONSUMO",AG1868="ANEXO II",AY1868=4%),(AI1868-(P1868+L1868-N1868+Q1868)*0.04)/0.83*(0.3295)*(0.17)-AI1868*0.04,""))))</f>
        <v/>
      </c>
      <c r="BC1868" s="51" t="str">
        <f aca="false">IF(C1868="","",IF(AND(Y1868="CONSUMO",AC1868="SIM")*OR(AG1868="-",AG1868="BIT"),IF(E1868&lt;&gt;"",(AI1868-(P1868+L1868-N1868+Q1868)*AY1868)/0.83),""))</f>
        <v/>
      </c>
      <c r="BD1868" s="51" t="str">
        <f aca="false">IF(BC1868="","",BC1868*0.17)</f>
        <v/>
      </c>
      <c r="BE1868" s="51" t="str">
        <f aca="false">IF(I1868=6908,0,IF(BC1868="","",BD1868-((P1868+L1868-N1868+Q1868)*AY1868)))</f>
        <v/>
      </c>
      <c r="BF1868" s="53" t="str">
        <f aca="false">IF(B1868="","",IF(OR(B1868="",E1868="Regime Normal"),0,(AI1868-Q1868)*VLOOKUP(R1868,Dados!$X$98:$Y$108,2,0)))</f>
        <v/>
      </c>
      <c r="BG1868" s="54" t="str">
        <f aca="false">IFERROR(VLOOKUP(I1868,Dados!$AC$27:$AD$43,2,0),IF(B1868="","",IF(D1868&lt;&gt;"MT",IF(AND(AC1868="SIM",Y1868="Revenda"),"2403",IF(AND(AC1868="SIM",Y1868="Consumo"),"2407",IF(AND(AC1868="NÃO",Y1868="Revenda"),"2102",IF(AND(AC1868="NÃO",Y1868="Consumo"),"2556",)))),REPLACE(I1868,1,1,1))))</f>
        <v/>
      </c>
    </row>
    <row r="1869" customFormat="false" ht="12.8" hidden="false" customHeight="true" outlineLevel="0" collapsed="false">
      <c r="Y1869" s="45"/>
      <c r="Z1869" s="46" t="str">
        <f aca="false">IF(B1869="","",(IFERROR(VLOOKUP(H1869,Dados!A$3:B$15000,2,0),"Não Encontrado")))</f>
        <v/>
      </c>
      <c r="AA1869" s="46" t="str">
        <f aca="false">IF(B1869="","",(IFERROR(VLOOKUP(G1869,Dados!C$3:E$15000,3,0),"Não Encontrado")))</f>
        <v/>
      </c>
      <c r="AB1869" s="46" t="str">
        <f aca="false">IFERROR(IF(Z1869&lt;&gt;"Não Encontrado",Z1869,IF(AA1869&lt;&gt;"Não Encontrado",AA1869,"")),"")</f>
        <v/>
      </c>
      <c r="AC1869" s="45" t="str">
        <f aca="false">IF(B1869="","",IF(AB1869="","NÃO","SIM"))</f>
        <v/>
      </c>
      <c r="AD1869" s="45" t="str">
        <f aca="false">IFERROR(VLOOKUP(G1869,Dados!$P$3:$R$500,3,0),"")</f>
        <v/>
      </c>
      <c r="AE1869" s="45" t="str">
        <f aca="false">IFERROR(VLOOKUP(G1869,Dados!$K$3:$L$500,2,0),"")</f>
        <v/>
      </c>
      <c r="AF1869" s="45" t="str">
        <f aca="false">IFERROR(VLOOKUP(G1869,Dados!$M$3:$N$500,2,0),"")</f>
        <v/>
      </c>
      <c r="AG1869" s="45" t="str">
        <f aca="false">IF(F1869="","",IF(AND(AD1869="",AE1869="",AF1869=""),"-",IF(AND(AD1869="BIT",AE1869="",AF1869=""),"BIT",IF(AND(AE1869="ANEXO I",AD1869="",AF1869=""),"ANEXO I",IF(AND(AF1869="ANEXO II",AD1869="",AE1869=""),"ANEXO II","Escolher")))))</f>
        <v/>
      </c>
      <c r="AH1869" s="45" t="str">
        <f aca="false">IF(AG1869&lt;&gt;"Pneus","",IFERROR(VLOOKUP(R1869,Dados!$X$2:$Z$5,3,0)*(AI1869-Q1869),VLOOKUP(D1869,Dados!$X$7:$Z$33,3,0)*(AI1869-Q1869)))</f>
        <v/>
      </c>
      <c r="AI1869" s="47" t="str">
        <f aca="false">IF(B1869="","",P1869+Q1869+O1869+M1869+L1869-N1869)</f>
        <v/>
      </c>
      <c r="AJ1869" s="48" t="str">
        <f aca="false">IFERROR(IF(AND(AC1869="SIM",AG1869="-",Y1869="REVENDA"),(AB1869/1+1)*AI1869,IF(AND(AC1869="SIM",AG1869="Pneus",Y1869="REVENDA"),(AB1869/1+1)*(AI1869-AH1869),"")),"")</f>
        <v/>
      </c>
      <c r="AK1869" s="48" t="str">
        <f aca="false">IF(AJ1869="","",AJ1869*17%)</f>
        <v/>
      </c>
      <c r="AL1869" s="48" t="str">
        <f aca="false">IFERROR(IF(AC1869="NÃO","",IF(AK1869="","",IF(E1869="Simples Nacional",BF1869,IF(T1869=0.12,U1869*0.5833337002,IF(T1869=0,AI1869*0.07,U1869))))),"")</f>
        <v/>
      </c>
      <c r="AM1869" s="47" t="str">
        <f aca="false">IFERROR(IF(AC1869="NÃO","",IF(OR(AG1869="-",AG1869="Pneus"),AK1869-AL1869,"")),"")</f>
        <v/>
      </c>
      <c r="AN1869" s="48" t="str">
        <f aca="false">IF(AND(Y1869="REVENDA",AC1869="SIM",AG1869="BIT"),((AB1869/1+1)*AI1869)*0.4117,"")</f>
        <v/>
      </c>
      <c r="AO1869" s="48" t="str">
        <f aca="false">IF(AN1869="","",AN1869*17%)</f>
        <v/>
      </c>
      <c r="AP1869" s="49" t="str">
        <f aca="false">IF(AN1869="","",IF(T1869=0.12,(U1869*0.4117)*0.4117,IF(T1869=0,(AI1869*0.07)*0.4117,U1869*0.4117)))</f>
        <v/>
      </c>
      <c r="AQ1869" s="47" t="str">
        <f aca="false">IF(AN1869="","",AO1869-AP1869)</f>
        <v/>
      </c>
      <c r="AR1869" s="50" t="str">
        <f aca="false">IFERROR(IF(AND(AC1869="SIM",Y1869="REVENDA",LEFT(AG1869,5)="ANEXO")*OR(AE1869="ANEXO I",AF1869="ANEXO II"),VLOOKUP(H1869,Dados!G:I,2,0),""),"INSERIR MVA")</f>
        <v/>
      </c>
      <c r="AS1869" s="48" t="str">
        <f aca="false">IF(LEFT(AG1869,5)="ANEXO",VLOOKUP(AG1869,Dados!$X$111:$Z$112,2,0)*(AI1869-Q1869),"")</f>
        <v/>
      </c>
      <c r="AT1869" s="48" t="str">
        <f aca="false">IFERROR(IF(AR1869="","",(AI1869*AR1869)+AI1869),"INSERIR MVA")</f>
        <v/>
      </c>
      <c r="AU1869" s="48" t="str">
        <f aca="false">IF(AT1869="","",IF(AY1869=0.04,U1869,AS1869*AY1869))</f>
        <v/>
      </c>
      <c r="AV1869" s="47" t="str">
        <f aca="false">IFERROR(IF(AU1869="","",(VLOOKUP(AG1869,Dados!$X$111:$Z$112,3,0)*AT1869*0.17)),"INSERIR MVA")</f>
        <v/>
      </c>
      <c r="AW1869" s="47" t="str">
        <f aca="false">IFERROR(IF(AR1869="","",AV1869-AU1869),"")</f>
        <v/>
      </c>
      <c r="AX1869" s="51" t="str">
        <f aca="false">IFERROR(IF(AC1869="NÃO","",IF(AM1869&lt;&gt;"",AM1869-W1869,IF(AQ1869&lt;&gt;"",AQ1869-W1869,IF(AW1869&lt;&gt;"",AW1869-W1869,"")))),"")</f>
        <v/>
      </c>
      <c r="AY1869" s="46" t="str">
        <f aca="false">IFERROR(IF(ISNA(VLOOKUP(R1869,Dados!$X$2:$Y$5,2,0)),VLOOKUP(D1869,Dados!$X$7:$Y$33,2,0),VLOOKUP(R1869,Dados!$X$2:$Y$5,2,0)),"")</f>
        <v/>
      </c>
      <c r="AZ1869" s="52" t="str">
        <f aca="false">IF(C1869="","",IF(AND(Y1869="CONSUMO",AC1869="NÃO")*OR(AG1869="-",AG1869="BIT"),IF(E1869&lt;&gt;"",(AI1869-(P1869+L1869-N1869+Q1869)*AY1869)/0.83),""))</f>
        <v/>
      </c>
      <c r="BA1869" s="51" t="str">
        <f aca="false">IF(AZ1869="","",AZ1869*0.17-((P1869+L1869-N1869+Q1869)*AY1869))</f>
        <v/>
      </c>
      <c r="BB1869" s="51" t="str">
        <f aca="false">IF(AND(Y1869="CONSUMO",AG1869="ANEXO I",AY1869&gt;4%),(AI1869-(P1869+L1869-N1869+Q1869)*0.0514)/0.83*(0.5177)*(0.17)-AI1869*0.0514,IF(AND(Y1869="CONSUMO",AG1869="ANEXO II",AY1869&gt;4%),(AI1869-(P1869+L1869-N1869+Q1869)*0.041)/0.83*(0.3295)*(0.17)-AI1869*0.041,IF(AND(Y1869="CONSUMO",AG1869="ANEXO I",AY1869=4%),(AI1869-(P1869+L1869-N1869+Q1869)*0.04)/0.83*(0.5177)*(0.17)-AI1869*0.04,IF(AND(Y1869="CONSUMO",AG1869="ANEXO II",AY1869=4%),(AI1869-(P1869+L1869-N1869+Q1869)*0.04)/0.83*(0.3295)*(0.17)-AI1869*0.04,""))))</f>
        <v/>
      </c>
      <c r="BC1869" s="51" t="str">
        <f aca="false">IF(C1869="","",IF(AND(Y1869="CONSUMO",AC1869="SIM")*OR(AG1869="-",AG1869="BIT"),IF(E1869&lt;&gt;"",(AI1869-(P1869+L1869-N1869+Q1869)*AY1869)/0.83),""))</f>
        <v/>
      </c>
      <c r="BD1869" s="51" t="str">
        <f aca="false">IF(BC1869="","",BC1869*0.17)</f>
        <v/>
      </c>
      <c r="BE1869" s="51" t="str">
        <f aca="false">IF(I1869=6908,0,IF(BC1869="","",BD1869-((P1869+L1869-N1869+Q1869)*AY1869)))</f>
        <v/>
      </c>
      <c r="BF1869" s="53" t="str">
        <f aca="false">IF(B1869="","",IF(OR(B1869="",E1869="Regime Normal"),0,(AI1869-Q1869)*VLOOKUP(R1869,Dados!$X$98:$Y$108,2,0)))</f>
        <v/>
      </c>
      <c r="BG1869" s="54" t="str">
        <f aca="false">IFERROR(VLOOKUP(I1869,Dados!$AC$27:$AD$43,2,0),IF(B1869="","",IF(D1869&lt;&gt;"MT",IF(AND(AC1869="SIM",Y1869="Revenda"),"2403",IF(AND(AC1869="SIM",Y1869="Consumo"),"2407",IF(AND(AC1869="NÃO",Y1869="Revenda"),"2102",IF(AND(AC1869="NÃO",Y1869="Consumo"),"2556",)))),REPLACE(I1869,1,1,1))))</f>
        <v/>
      </c>
    </row>
    <row r="1870" customFormat="false" ht="12.8" hidden="false" customHeight="true" outlineLevel="0" collapsed="false">
      <c r="Y1870" s="45"/>
      <c r="Z1870" s="46" t="str">
        <f aca="false">IF(B1870="","",(IFERROR(VLOOKUP(H1870,Dados!A$3:B$15000,2,0),"Não Encontrado")))</f>
        <v/>
      </c>
      <c r="AA1870" s="46" t="str">
        <f aca="false">IF(B1870="","",(IFERROR(VLOOKUP(G1870,Dados!C$3:E$15000,3,0),"Não Encontrado")))</f>
        <v/>
      </c>
      <c r="AB1870" s="46" t="str">
        <f aca="false">IFERROR(IF(Z1870&lt;&gt;"Não Encontrado",Z1870,IF(AA1870&lt;&gt;"Não Encontrado",AA1870,"")),"")</f>
        <v/>
      </c>
      <c r="AC1870" s="45" t="str">
        <f aca="false">IF(B1870="","",IF(AB1870="","NÃO","SIM"))</f>
        <v/>
      </c>
      <c r="AD1870" s="45" t="str">
        <f aca="false">IFERROR(VLOOKUP(G1870,Dados!$P$3:$R$500,3,0),"")</f>
        <v/>
      </c>
      <c r="AE1870" s="45" t="str">
        <f aca="false">IFERROR(VLOOKUP(G1870,Dados!$K$3:$L$500,2,0),"")</f>
        <v/>
      </c>
      <c r="AF1870" s="45" t="str">
        <f aca="false">IFERROR(VLOOKUP(G1870,Dados!$M$3:$N$500,2,0),"")</f>
        <v/>
      </c>
      <c r="AG1870" s="45" t="str">
        <f aca="false">IF(F1870="","",IF(AND(AD1870="",AE1870="",AF1870=""),"-",IF(AND(AD1870="BIT",AE1870="",AF1870=""),"BIT",IF(AND(AE1870="ANEXO I",AD1870="",AF1870=""),"ANEXO I",IF(AND(AF1870="ANEXO II",AD1870="",AE1870=""),"ANEXO II","Escolher")))))</f>
        <v/>
      </c>
      <c r="AH1870" s="45" t="str">
        <f aca="false">IF(AG1870&lt;&gt;"Pneus","",IFERROR(VLOOKUP(R1870,Dados!$X$2:$Z$5,3,0)*(AI1870-Q1870),VLOOKUP(D1870,Dados!$X$7:$Z$33,3,0)*(AI1870-Q1870)))</f>
        <v/>
      </c>
      <c r="AI1870" s="47" t="str">
        <f aca="false">IF(B1870="","",P1870+Q1870+O1870+M1870+L1870-N1870)</f>
        <v/>
      </c>
      <c r="AJ1870" s="48" t="str">
        <f aca="false">IFERROR(IF(AND(AC1870="SIM",AG1870="-",Y1870="REVENDA"),(AB1870/1+1)*AI1870,IF(AND(AC1870="SIM",AG1870="Pneus",Y1870="REVENDA"),(AB1870/1+1)*(AI1870-AH1870),"")),"")</f>
        <v/>
      </c>
      <c r="AK1870" s="48" t="str">
        <f aca="false">IF(AJ1870="","",AJ1870*17%)</f>
        <v/>
      </c>
      <c r="AL1870" s="48" t="str">
        <f aca="false">IFERROR(IF(AC1870="NÃO","",IF(AK1870="","",IF(E1870="Simples Nacional",BF1870,IF(T1870=0.12,U1870*0.5833337002,IF(T1870=0,AI1870*0.07,U1870))))),"")</f>
        <v/>
      </c>
      <c r="AM1870" s="47" t="str">
        <f aca="false">IFERROR(IF(AC1870="NÃO","",IF(OR(AG1870="-",AG1870="Pneus"),AK1870-AL1870,"")),"")</f>
        <v/>
      </c>
      <c r="AN1870" s="48" t="str">
        <f aca="false">IF(AND(Y1870="REVENDA",AC1870="SIM",AG1870="BIT"),((AB1870/1+1)*AI1870)*0.4117,"")</f>
        <v/>
      </c>
      <c r="AO1870" s="48" t="str">
        <f aca="false">IF(AN1870="","",AN1870*17%)</f>
        <v/>
      </c>
      <c r="AP1870" s="49" t="str">
        <f aca="false">IF(AN1870="","",IF(T1870=0.12,(U1870*0.4117)*0.4117,IF(T1870=0,(AI1870*0.07)*0.4117,U1870*0.4117)))</f>
        <v/>
      </c>
      <c r="AQ1870" s="47" t="str">
        <f aca="false">IF(AN1870="","",AO1870-AP1870)</f>
        <v/>
      </c>
      <c r="AR1870" s="50" t="str">
        <f aca="false">IFERROR(IF(AND(AC1870="SIM",Y1870="REVENDA",LEFT(AG1870,5)="ANEXO")*OR(AE1870="ANEXO I",AF1870="ANEXO II"),VLOOKUP(H1870,Dados!G:I,2,0),""),"INSERIR MVA")</f>
        <v/>
      </c>
      <c r="AS1870" s="48" t="str">
        <f aca="false">IF(LEFT(AG1870,5)="ANEXO",VLOOKUP(AG1870,Dados!$X$111:$Z$112,2,0)*(AI1870-Q1870),"")</f>
        <v/>
      </c>
      <c r="AT1870" s="48" t="str">
        <f aca="false">IFERROR(IF(AR1870="","",(AI1870*AR1870)+AI1870),"INSERIR MVA")</f>
        <v/>
      </c>
      <c r="AU1870" s="48" t="str">
        <f aca="false">IF(AT1870="","",IF(AY1870=0.04,U1870,AS1870*AY1870))</f>
        <v/>
      </c>
      <c r="AV1870" s="47" t="str">
        <f aca="false">IFERROR(IF(AU1870="","",(VLOOKUP(AG1870,Dados!$X$111:$Z$112,3,0)*AT1870*0.17)),"INSERIR MVA")</f>
        <v/>
      </c>
      <c r="AW1870" s="47" t="str">
        <f aca="false">IFERROR(IF(AR1870="","",AV1870-AU1870),"")</f>
        <v/>
      </c>
      <c r="AX1870" s="51" t="str">
        <f aca="false">IFERROR(IF(AC1870="NÃO","",IF(AM1870&lt;&gt;"",AM1870-W1870,IF(AQ1870&lt;&gt;"",AQ1870-W1870,IF(AW1870&lt;&gt;"",AW1870-W1870,"")))),"")</f>
        <v/>
      </c>
      <c r="AY1870" s="46" t="str">
        <f aca="false">IFERROR(IF(ISNA(VLOOKUP(R1870,Dados!$X$2:$Y$5,2,0)),VLOOKUP(D1870,Dados!$X$7:$Y$33,2,0),VLOOKUP(R1870,Dados!$X$2:$Y$5,2,0)),"")</f>
        <v/>
      </c>
      <c r="AZ1870" s="52" t="str">
        <f aca="false">IF(C1870="","",IF(AND(Y1870="CONSUMO",AC1870="NÃO")*OR(AG1870="-",AG1870="BIT"),IF(E1870&lt;&gt;"",(AI1870-(P1870+L1870-N1870+Q1870)*AY1870)/0.83),""))</f>
        <v/>
      </c>
      <c r="BA1870" s="51" t="str">
        <f aca="false">IF(AZ1870="","",AZ1870*0.17-((P1870+L1870-N1870+Q1870)*AY1870))</f>
        <v/>
      </c>
      <c r="BB1870" s="51" t="str">
        <f aca="false">IF(AND(Y1870="CONSUMO",AG1870="ANEXO I",AY1870&gt;4%),(AI1870-(P1870+L1870-N1870+Q1870)*0.0514)/0.83*(0.5177)*(0.17)-AI1870*0.0514,IF(AND(Y1870="CONSUMO",AG1870="ANEXO II",AY1870&gt;4%),(AI1870-(P1870+L1870-N1870+Q1870)*0.041)/0.83*(0.3295)*(0.17)-AI1870*0.041,IF(AND(Y1870="CONSUMO",AG1870="ANEXO I",AY1870=4%),(AI1870-(P1870+L1870-N1870+Q1870)*0.04)/0.83*(0.5177)*(0.17)-AI1870*0.04,IF(AND(Y1870="CONSUMO",AG1870="ANEXO II",AY1870=4%),(AI1870-(P1870+L1870-N1870+Q1870)*0.04)/0.83*(0.3295)*(0.17)-AI1870*0.04,""))))</f>
        <v/>
      </c>
      <c r="BC1870" s="51" t="str">
        <f aca="false">IF(C1870="","",IF(AND(Y1870="CONSUMO",AC1870="SIM")*OR(AG1870="-",AG1870="BIT"),IF(E1870&lt;&gt;"",(AI1870-(P1870+L1870-N1870+Q1870)*AY1870)/0.83),""))</f>
        <v/>
      </c>
      <c r="BD1870" s="51" t="str">
        <f aca="false">IF(BC1870="","",BC1870*0.17)</f>
        <v/>
      </c>
      <c r="BE1870" s="51" t="str">
        <f aca="false">IF(I1870=6908,0,IF(BC1870="","",BD1870-((P1870+L1870-N1870+Q1870)*AY1870)))</f>
        <v/>
      </c>
      <c r="BF1870" s="53" t="str">
        <f aca="false">IF(B1870="","",IF(OR(B1870="",E1870="Regime Normal"),0,(AI1870-Q1870)*VLOOKUP(R1870,Dados!$X$98:$Y$108,2,0)))</f>
        <v/>
      </c>
      <c r="BG1870" s="54" t="str">
        <f aca="false">IFERROR(VLOOKUP(I1870,Dados!$AC$27:$AD$43,2,0),IF(B1870="","",IF(D1870&lt;&gt;"MT",IF(AND(AC1870="SIM",Y1870="Revenda"),"2403",IF(AND(AC1870="SIM",Y1870="Consumo"),"2407",IF(AND(AC1870="NÃO",Y1870="Revenda"),"2102",IF(AND(AC1870="NÃO",Y1870="Consumo"),"2556",)))),REPLACE(I1870,1,1,1))))</f>
        <v/>
      </c>
    </row>
    <row r="1871" customFormat="false" ht="12.8" hidden="false" customHeight="true" outlineLevel="0" collapsed="false">
      <c r="Y1871" s="45"/>
      <c r="Z1871" s="46" t="str">
        <f aca="false">IF(B1871="","",(IFERROR(VLOOKUP(H1871,Dados!A$3:B$15000,2,0),"Não Encontrado")))</f>
        <v/>
      </c>
      <c r="AA1871" s="46" t="str">
        <f aca="false">IF(B1871="","",(IFERROR(VLOOKUP(G1871,Dados!C$3:E$15000,3,0),"Não Encontrado")))</f>
        <v/>
      </c>
      <c r="AB1871" s="46" t="str">
        <f aca="false">IFERROR(IF(Z1871&lt;&gt;"Não Encontrado",Z1871,IF(AA1871&lt;&gt;"Não Encontrado",AA1871,"")),"")</f>
        <v/>
      </c>
      <c r="AC1871" s="45" t="str">
        <f aca="false">IF(B1871="","",IF(AB1871="","NÃO","SIM"))</f>
        <v/>
      </c>
      <c r="AD1871" s="45" t="str">
        <f aca="false">IFERROR(VLOOKUP(G1871,Dados!$P$3:$R$500,3,0),"")</f>
        <v/>
      </c>
      <c r="AE1871" s="45" t="str">
        <f aca="false">IFERROR(VLOOKUP(G1871,Dados!$K$3:$L$500,2,0),"")</f>
        <v/>
      </c>
      <c r="AF1871" s="45" t="str">
        <f aca="false">IFERROR(VLOOKUP(G1871,Dados!$M$3:$N$500,2,0),"")</f>
        <v/>
      </c>
      <c r="AG1871" s="45" t="str">
        <f aca="false">IF(F1871="","",IF(AND(AD1871="",AE1871="",AF1871=""),"-",IF(AND(AD1871="BIT",AE1871="",AF1871=""),"BIT",IF(AND(AE1871="ANEXO I",AD1871="",AF1871=""),"ANEXO I",IF(AND(AF1871="ANEXO II",AD1871="",AE1871=""),"ANEXO II","Escolher")))))</f>
        <v/>
      </c>
      <c r="AH1871" s="45" t="str">
        <f aca="false">IF(AG1871&lt;&gt;"Pneus","",IFERROR(VLOOKUP(R1871,Dados!$X$2:$Z$5,3,0)*(AI1871-Q1871),VLOOKUP(D1871,Dados!$X$7:$Z$33,3,0)*(AI1871-Q1871)))</f>
        <v/>
      </c>
      <c r="AI1871" s="47" t="str">
        <f aca="false">IF(B1871="","",P1871+Q1871+O1871+M1871+L1871-N1871)</f>
        <v/>
      </c>
      <c r="AJ1871" s="48" t="str">
        <f aca="false">IFERROR(IF(AND(AC1871="SIM",AG1871="-",Y1871="REVENDA"),(AB1871/1+1)*AI1871,IF(AND(AC1871="SIM",AG1871="Pneus",Y1871="REVENDA"),(AB1871/1+1)*(AI1871-AH1871),"")),"")</f>
        <v/>
      </c>
      <c r="AK1871" s="48" t="str">
        <f aca="false">IF(AJ1871="","",AJ1871*17%)</f>
        <v/>
      </c>
      <c r="AL1871" s="48" t="str">
        <f aca="false">IFERROR(IF(AC1871="NÃO","",IF(AK1871="","",IF(E1871="Simples Nacional",BF1871,IF(T1871=0.12,U1871*0.5833337002,IF(T1871=0,AI1871*0.07,U1871))))),"")</f>
        <v/>
      </c>
      <c r="AM1871" s="47" t="str">
        <f aca="false">IFERROR(IF(AC1871="NÃO","",IF(OR(AG1871="-",AG1871="Pneus"),AK1871-AL1871,"")),"")</f>
        <v/>
      </c>
      <c r="AN1871" s="48" t="str">
        <f aca="false">IF(AND(Y1871="REVENDA",AC1871="SIM",AG1871="BIT"),((AB1871/1+1)*AI1871)*0.4117,"")</f>
        <v/>
      </c>
      <c r="AO1871" s="48" t="str">
        <f aca="false">IF(AN1871="","",AN1871*17%)</f>
        <v/>
      </c>
      <c r="AP1871" s="49" t="str">
        <f aca="false">IF(AN1871="","",IF(T1871=0.12,(U1871*0.4117)*0.4117,IF(T1871=0,(AI1871*0.07)*0.4117,U1871*0.4117)))</f>
        <v/>
      </c>
      <c r="AQ1871" s="47" t="str">
        <f aca="false">IF(AN1871="","",AO1871-AP1871)</f>
        <v/>
      </c>
      <c r="AR1871" s="50" t="str">
        <f aca="false">IFERROR(IF(AND(AC1871="SIM",Y1871="REVENDA",LEFT(AG1871,5)="ANEXO")*OR(AE1871="ANEXO I",AF1871="ANEXO II"),VLOOKUP(H1871,Dados!G:I,2,0),""),"INSERIR MVA")</f>
        <v/>
      </c>
      <c r="AS1871" s="48" t="str">
        <f aca="false">IF(LEFT(AG1871,5)="ANEXO",VLOOKUP(AG1871,Dados!$X$111:$Z$112,2,0)*(AI1871-Q1871),"")</f>
        <v/>
      </c>
      <c r="AT1871" s="48" t="str">
        <f aca="false">IFERROR(IF(AR1871="","",(AI1871*AR1871)+AI1871),"INSERIR MVA")</f>
        <v/>
      </c>
      <c r="AU1871" s="48" t="str">
        <f aca="false">IF(AT1871="","",IF(AY1871=0.04,U1871,AS1871*AY1871))</f>
        <v/>
      </c>
      <c r="AV1871" s="47" t="str">
        <f aca="false">IFERROR(IF(AU1871="","",(VLOOKUP(AG1871,Dados!$X$111:$Z$112,3,0)*AT1871*0.17)),"INSERIR MVA")</f>
        <v/>
      </c>
      <c r="AW1871" s="47" t="str">
        <f aca="false">IFERROR(IF(AR1871="","",AV1871-AU1871),"")</f>
        <v/>
      </c>
      <c r="AX1871" s="51" t="str">
        <f aca="false">IFERROR(IF(AC1871="NÃO","",IF(AM1871&lt;&gt;"",AM1871-W1871,IF(AQ1871&lt;&gt;"",AQ1871-W1871,IF(AW1871&lt;&gt;"",AW1871-W1871,"")))),"")</f>
        <v/>
      </c>
      <c r="AY1871" s="46" t="str">
        <f aca="false">IFERROR(IF(ISNA(VLOOKUP(R1871,Dados!$X$2:$Y$5,2,0)),VLOOKUP(D1871,Dados!$X$7:$Y$33,2,0),VLOOKUP(R1871,Dados!$X$2:$Y$5,2,0)),"")</f>
        <v/>
      </c>
      <c r="AZ1871" s="52" t="str">
        <f aca="false">IF(C1871="","",IF(AND(Y1871="CONSUMO",AC1871="NÃO")*OR(AG1871="-",AG1871="BIT"),IF(E1871&lt;&gt;"",(AI1871-(P1871+L1871-N1871+Q1871)*AY1871)/0.83),""))</f>
        <v/>
      </c>
      <c r="BA1871" s="51" t="str">
        <f aca="false">IF(AZ1871="","",AZ1871*0.17-((P1871+L1871-N1871+Q1871)*AY1871))</f>
        <v/>
      </c>
      <c r="BB1871" s="51" t="str">
        <f aca="false">IF(AND(Y1871="CONSUMO",AG1871="ANEXO I",AY1871&gt;4%),(AI1871-(P1871+L1871-N1871+Q1871)*0.0514)/0.83*(0.5177)*(0.17)-AI1871*0.0514,IF(AND(Y1871="CONSUMO",AG1871="ANEXO II",AY1871&gt;4%),(AI1871-(P1871+L1871-N1871+Q1871)*0.041)/0.83*(0.3295)*(0.17)-AI1871*0.041,IF(AND(Y1871="CONSUMO",AG1871="ANEXO I",AY1871=4%),(AI1871-(P1871+L1871-N1871+Q1871)*0.04)/0.83*(0.5177)*(0.17)-AI1871*0.04,IF(AND(Y1871="CONSUMO",AG1871="ANEXO II",AY1871=4%),(AI1871-(P1871+L1871-N1871+Q1871)*0.04)/0.83*(0.3295)*(0.17)-AI1871*0.04,""))))</f>
        <v/>
      </c>
      <c r="BC1871" s="51" t="str">
        <f aca="false">IF(C1871="","",IF(AND(Y1871="CONSUMO",AC1871="SIM")*OR(AG1871="-",AG1871="BIT"),IF(E1871&lt;&gt;"",(AI1871-(P1871+L1871-N1871+Q1871)*AY1871)/0.83),""))</f>
        <v/>
      </c>
      <c r="BD1871" s="51" t="str">
        <f aca="false">IF(BC1871="","",BC1871*0.17)</f>
        <v/>
      </c>
      <c r="BE1871" s="51" t="str">
        <f aca="false">IF(I1871=6908,0,IF(BC1871="","",BD1871-((P1871+L1871-N1871+Q1871)*AY1871)))</f>
        <v/>
      </c>
      <c r="BF1871" s="53" t="str">
        <f aca="false">IF(B1871="","",IF(OR(B1871="",E1871="Regime Normal"),0,(AI1871-Q1871)*VLOOKUP(R1871,Dados!$X$98:$Y$108,2,0)))</f>
        <v/>
      </c>
      <c r="BG1871" s="54" t="str">
        <f aca="false">IFERROR(VLOOKUP(I1871,Dados!$AC$27:$AD$43,2,0),IF(B1871="","",IF(D1871&lt;&gt;"MT",IF(AND(AC1871="SIM",Y1871="Revenda"),"2403",IF(AND(AC1871="SIM",Y1871="Consumo"),"2407",IF(AND(AC1871="NÃO",Y1871="Revenda"),"2102",IF(AND(AC1871="NÃO",Y1871="Consumo"),"2556",)))),REPLACE(I1871,1,1,1))))</f>
        <v/>
      </c>
    </row>
    <row r="1872" customFormat="false" ht="12.8" hidden="false" customHeight="true" outlineLevel="0" collapsed="false">
      <c r="Y1872" s="45"/>
      <c r="Z1872" s="46" t="str">
        <f aca="false">IF(B1872="","",(IFERROR(VLOOKUP(H1872,Dados!A$3:B$15000,2,0),"Não Encontrado")))</f>
        <v/>
      </c>
      <c r="AA1872" s="46" t="str">
        <f aca="false">IF(B1872="","",(IFERROR(VLOOKUP(G1872,Dados!C$3:E$15000,3,0),"Não Encontrado")))</f>
        <v/>
      </c>
      <c r="AB1872" s="46" t="str">
        <f aca="false">IFERROR(IF(Z1872&lt;&gt;"Não Encontrado",Z1872,IF(AA1872&lt;&gt;"Não Encontrado",AA1872,"")),"")</f>
        <v/>
      </c>
      <c r="AC1872" s="45" t="str">
        <f aca="false">IF(B1872="","",IF(AB1872="","NÃO","SIM"))</f>
        <v/>
      </c>
      <c r="AD1872" s="45" t="str">
        <f aca="false">IFERROR(VLOOKUP(G1872,Dados!$P$3:$R$500,3,0),"")</f>
        <v/>
      </c>
      <c r="AE1872" s="45" t="str">
        <f aca="false">IFERROR(VLOOKUP(G1872,Dados!$K$3:$L$500,2,0),"")</f>
        <v/>
      </c>
      <c r="AF1872" s="45" t="str">
        <f aca="false">IFERROR(VLOOKUP(G1872,Dados!$M$3:$N$500,2,0),"")</f>
        <v/>
      </c>
      <c r="AG1872" s="45" t="str">
        <f aca="false">IF(F1872="","",IF(AND(AD1872="",AE1872="",AF1872=""),"-",IF(AND(AD1872="BIT",AE1872="",AF1872=""),"BIT",IF(AND(AE1872="ANEXO I",AD1872="",AF1872=""),"ANEXO I",IF(AND(AF1872="ANEXO II",AD1872="",AE1872=""),"ANEXO II","Escolher")))))</f>
        <v/>
      </c>
      <c r="AH1872" s="45" t="str">
        <f aca="false">IF(AG1872&lt;&gt;"Pneus","",IFERROR(VLOOKUP(R1872,Dados!$X$2:$Z$5,3,0)*(AI1872-Q1872),VLOOKUP(D1872,Dados!$X$7:$Z$33,3,0)*(AI1872-Q1872)))</f>
        <v/>
      </c>
      <c r="AI1872" s="47" t="str">
        <f aca="false">IF(B1872="","",P1872+Q1872+O1872+M1872+L1872-N1872)</f>
        <v/>
      </c>
      <c r="AJ1872" s="48" t="str">
        <f aca="false">IFERROR(IF(AND(AC1872="SIM",AG1872="-",Y1872="REVENDA"),(AB1872/1+1)*AI1872,IF(AND(AC1872="SIM",AG1872="Pneus",Y1872="REVENDA"),(AB1872/1+1)*(AI1872-AH1872),"")),"")</f>
        <v/>
      </c>
      <c r="AK1872" s="48" t="str">
        <f aca="false">IF(AJ1872="","",AJ1872*17%)</f>
        <v/>
      </c>
      <c r="AL1872" s="48" t="str">
        <f aca="false">IFERROR(IF(AC1872="NÃO","",IF(AK1872="","",IF(E1872="Simples Nacional",BF1872,IF(T1872=0.12,U1872*0.5833337002,IF(T1872=0,AI1872*0.07,U1872))))),"")</f>
        <v/>
      </c>
      <c r="AM1872" s="47" t="str">
        <f aca="false">IFERROR(IF(AC1872="NÃO","",IF(OR(AG1872="-",AG1872="Pneus"),AK1872-AL1872,"")),"")</f>
        <v/>
      </c>
      <c r="AN1872" s="48" t="str">
        <f aca="false">IF(AND(Y1872="REVENDA",AC1872="SIM",AG1872="BIT"),((AB1872/1+1)*AI1872)*0.4117,"")</f>
        <v/>
      </c>
      <c r="AO1872" s="48" t="str">
        <f aca="false">IF(AN1872="","",AN1872*17%)</f>
        <v/>
      </c>
      <c r="AP1872" s="49" t="str">
        <f aca="false">IF(AN1872="","",IF(T1872=0.12,(U1872*0.4117)*0.4117,IF(T1872=0,(AI1872*0.07)*0.4117,U1872*0.4117)))</f>
        <v/>
      </c>
      <c r="AQ1872" s="47" t="str">
        <f aca="false">IF(AN1872="","",AO1872-AP1872)</f>
        <v/>
      </c>
      <c r="AR1872" s="50" t="str">
        <f aca="false">IFERROR(IF(AND(AC1872="SIM",Y1872="REVENDA",LEFT(AG1872,5)="ANEXO")*OR(AE1872="ANEXO I",AF1872="ANEXO II"),VLOOKUP(H1872,Dados!G:I,2,0),""),"INSERIR MVA")</f>
        <v/>
      </c>
      <c r="AS1872" s="48" t="str">
        <f aca="false">IF(LEFT(AG1872,5)="ANEXO",VLOOKUP(AG1872,Dados!$X$111:$Z$112,2,0)*(AI1872-Q1872),"")</f>
        <v/>
      </c>
      <c r="AT1872" s="48" t="str">
        <f aca="false">IFERROR(IF(AR1872="","",(AI1872*AR1872)+AI1872),"INSERIR MVA")</f>
        <v/>
      </c>
      <c r="AU1872" s="48" t="str">
        <f aca="false">IF(AT1872="","",IF(AY1872=0.04,U1872,AS1872*AY1872))</f>
        <v/>
      </c>
      <c r="AV1872" s="47" t="str">
        <f aca="false">IFERROR(IF(AU1872="","",(VLOOKUP(AG1872,Dados!$X$111:$Z$112,3,0)*AT1872*0.17)),"INSERIR MVA")</f>
        <v/>
      </c>
      <c r="AW1872" s="47" t="str">
        <f aca="false">IFERROR(IF(AR1872="","",AV1872-AU1872),"")</f>
        <v/>
      </c>
      <c r="AX1872" s="51" t="str">
        <f aca="false">IFERROR(IF(AC1872="NÃO","",IF(AM1872&lt;&gt;"",AM1872-W1872,IF(AQ1872&lt;&gt;"",AQ1872-W1872,IF(AW1872&lt;&gt;"",AW1872-W1872,"")))),"")</f>
        <v/>
      </c>
      <c r="AY1872" s="46" t="str">
        <f aca="false">IFERROR(IF(ISNA(VLOOKUP(R1872,Dados!$X$2:$Y$5,2,0)),VLOOKUP(D1872,Dados!$X$7:$Y$33,2,0),VLOOKUP(R1872,Dados!$X$2:$Y$5,2,0)),"")</f>
        <v/>
      </c>
      <c r="AZ1872" s="52" t="str">
        <f aca="false">IF(C1872="","",IF(AND(Y1872="CONSUMO",AC1872="NÃO")*OR(AG1872="-",AG1872="BIT"),IF(E1872&lt;&gt;"",(AI1872-(P1872+L1872-N1872+Q1872)*AY1872)/0.83),""))</f>
        <v/>
      </c>
      <c r="BA1872" s="51" t="str">
        <f aca="false">IF(AZ1872="","",AZ1872*0.17-((P1872+L1872-N1872+Q1872)*AY1872))</f>
        <v/>
      </c>
      <c r="BB1872" s="51" t="str">
        <f aca="false">IF(AND(Y1872="CONSUMO",AG1872="ANEXO I",AY1872&gt;4%),(AI1872-(P1872+L1872-N1872+Q1872)*0.0514)/0.83*(0.5177)*(0.17)-AI1872*0.0514,IF(AND(Y1872="CONSUMO",AG1872="ANEXO II",AY1872&gt;4%),(AI1872-(P1872+L1872-N1872+Q1872)*0.041)/0.83*(0.3295)*(0.17)-AI1872*0.041,IF(AND(Y1872="CONSUMO",AG1872="ANEXO I",AY1872=4%),(AI1872-(P1872+L1872-N1872+Q1872)*0.04)/0.83*(0.5177)*(0.17)-AI1872*0.04,IF(AND(Y1872="CONSUMO",AG1872="ANEXO II",AY1872=4%),(AI1872-(P1872+L1872-N1872+Q1872)*0.04)/0.83*(0.3295)*(0.17)-AI1872*0.04,""))))</f>
        <v/>
      </c>
      <c r="BC1872" s="51" t="str">
        <f aca="false">IF(C1872="","",IF(AND(Y1872="CONSUMO",AC1872="SIM")*OR(AG1872="-",AG1872="BIT"),IF(E1872&lt;&gt;"",(AI1872-(P1872+L1872-N1872+Q1872)*AY1872)/0.83),""))</f>
        <v/>
      </c>
      <c r="BD1872" s="51" t="str">
        <f aca="false">IF(BC1872="","",BC1872*0.17)</f>
        <v/>
      </c>
      <c r="BE1872" s="51" t="str">
        <f aca="false">IF(I1872=6908,0,IF(BC1872="","",BD1872-((P1872+L1872-N1872+Q1872)*AY1872)))</f>
        <v/>
      </c>
      <c r="BF1872" s="53" t="str">
        <f aca="false">IF(B1872="","",IF(OR(B1872="",E1872="Regime Normal"),0,(AI1872-Q1872)*VLOOKUP(R1872,Dados!$X$98:$Y$108,2,0)))</f>
        <v/>
      </c>
      <c r="BG1872" s="54" t="str">
        <f aca="false">IFERROR(VLOOKUP(I1872,Dados!$AC$27:$AD$43,2,0),IF(B1872="","",IF(D1872&lt;&gt;"MT",IF(AND(AC1872="SIM",Y1872="Revenda"),"2403",IF(AND(AC1872="SIM",Y1872="Consumo"),"2407",IF(AND(AC1872="NÃO",Y1872="Revenda"),"2102",IF(AND(AC1872="NÃO",Y1872="Consumo"),"2556",)))),REPLACE(I1872,1,1,1))))</f>
        <v/>
      </c>
    </row>
    <row r="1873" customFormat="false" ht="12.8" hidden="false" customHeight="true" outlineLevel="0" collapsed="false">
      <c r="Y1873" s="45"/>
      <c r="Z1873" s="46" t="str">
        <f aca="false">IF(B1873="","",(IFERROR(VLOOKUP(H1873,Dados!A$3:B$15000,2,0),"Não Encontrado")))</f>
        <v/>
      </c>
      <c r="AA1873" s="46" t="str">
        <f aca="false">IF(B1873="","",(IFERROR(VLOOKUP(G1873,Dados!C$3:E$15000,3,0),"Não Encontrado")))</f>
        <v/>
      </c>
      <c r="AB1873" s="46" t="str">
        <f aca="false">IFERROR(IF(Z1873&lt;&gt;"Não Encontrado",Z1873,IF(AA1873&lt;&gt;"Não Encontrado",AA1873,"")),"")</f>
        <v/>
      </c>
      <c r="AC1873" s="45" t="str">
        <f aca="false">IF(B1873="","",IF(AB1873="","NÃO","SIM"))</f>
        <v/>
      </c>
      <c r="AD1873" s="45" t="str">
        <f aca="false">IFERROR(VLOOKUP(G1873,Dados!$P$3:$R$500,3,0),"")</f>
        <v/>
      </c>
      <c r="AE1873" s="45" t="str">
        <f aca="false">IFERROR(VLOOKUP(G1873,Dados!$K$3:$L$500,2,0),"")</f>
        <v/>
      </c>
      <c r="AF1873" s="45" t="str">
        <f aca="false">IFERROR(VLOOKUP(G1873,Dados!$M$3:$N$500,2,0),"")</f>
        <v/>
      </c>
      <c r="AG1873" s="45" t="str">
        <f aca="false">IF(F1873="","",IF(AND(AD1873="",AE1873="",AF1873=""),"-",IF(AND(AD1873="BIT",AE1873="",AF1873=""),"BIT",IF(AND(AE1873="ANEXO I",AD1873="",AF1873=""),"ANEXO I",IF(AND(AF1873="ANEXO II",AD1873="",AE1873=""),"ANEXO II","Escolher")))))</f>
        <v/>
      </c>
      <c r="AH1873" s="45" t="str">
        <f aca="false">IF(AG1873&lt;&gt;"Pneus","",IFERROR(VLOOKUP(R1873,Dados!$X$2:$Z$5,3,0)*(AI1873-Q1873),VLOOKUP(D1873,Dados!$X$7:$Z$33,3,0)*(AI1873-Q1873)))</f>
        <v/>
      </c>
      <c r="AI1873" s="47" t="str">
        <f aca="false">IF(B1873="","",P1873+Q1873+O1873+M1873+L1873-N1873)</f>
        <v/>
      </c>
      <c r="AJ1873" s="48" t="str">
        <f aca="false">IFERROR(IF(AND(AC1873="SIM",AG1873="-",Y1873="REVENDA"),(AB1873/1+1)*AI1873,IF(AND(AC1873="SIM",AG1873="Pneus",Y1873="REVENDA"),(AB1873/1+1)*(AI1873-AH1873),"")),"")</f>
        <v/>
      </c>
      <c r="AK1873" s="48" t="str">
        <f aca="false">IF(AJ1873="","",AJ1873*17%)</f>
        <v/>
      </c>
      <c r="AL1873" s="48" t="str">
        <f aca="false">IFERROR(IF(AC1873="NÃO","",IF(AK1873="","",IF(E1873="Simples Nacional",BF1873,IF(T1873=0.12,U1873*0.5833337002,IF(T1873=0,AI1873*0.07,U1873))))),"")</f>
        <v/>
      </c>
      <c r="AM1873" s="47" t="str">
        <f aca="false">IFERROR(IF(AC1873="NÃO","",IF(OR(AG1873="-",AG1873="Pneus"),AK1873-AL1873,"")),"")</f>
        <v/>
      </c>
      <c r="AN1873" s="48" t="str">
        <f aca="false">IF(AND(Y1873="REVENDA",AC1873="SIM",AG1873="BIT"),((AB1873/1+1)*AI1873)*0.4117,"")</f>
        <v/>
      </c>
      <c r="AO1873" s="48" t="str">
        <f aca="false">IF(AN1873="","",AN1873*17%)</f>
        <v/>
      </c>
      <c r="AP1873" s="49" t="str">
        <f aca="false">IF(AN1873="","",IF(T1873=0.12,(U1873*0.4117)*0.4117,IF(T1873=0,(AI1873*0.07)*0.4117,U1873*0.4117)))</f>
        <v/>
      </c>
      <c r="AQ1873" s="47" t="str">
        <f aca="false">IF(AN1873="","",AO1873-AP1873)</f>
        <v/>
      </c>
      <c r="AR1873" s="50" t="str">
        <f aca="false">IFERROR(IF(AND(AC1873="SIM",Y1873="REVENDA",LEFT(AG1873,5)="ANEXO")*OR(AE1873="ANEXO I",AF1873="ANEXO II"),VLOOKUP(H1873,Dados!G:I,2,0),""),"INSERIR MVA")</f>
        <v/>
      </c>
      <c r="AS1873" s="48" t="str">
        <f aca="false">IF(LEFT(AG1873,5)="ANEXO",VLOOKUP(AG1873,Dados!$X$111:$Z$112,2,0)*(AI1873-Q1873),"")</f>
        <v/>
      </c>
      <c r="AT1873" s="48" t="str">
        <f aca="false">IFERROR(IF(AR1873="","",(AI1873*AR1873)+AI1873),"INSERIR MVA")</f>
        <v/>
      </c>
      <c r="AU1873" s="48" t="str">
        <f aca="false">IF(AT1873="","",IF(AY1873=0.04,U1873,AS1873*AY1873))</f>
        <v/>
      </c>
      <c r="AV1873" s="47" t="str">
        <f aca="false">IFERROR(IF(AU1873="","",(VLOOKUP(AG1873,Dados!$X$111:$Z$112,3,0)*AT1873*0.17)),"INSERIR MVA")</f>
        <v/>
      </c>
      <c r="AW1873" s="47" t="str">
        <f aca="false">IFERROR(IF(AR1873="","",AV1873-AU1873),"")</f>
        <v/>
      </c>
      <c r="AX1873" s="51" t="str">
        <f aca="false">IFERROR(IF(AC1873="NÃO","",IF(AM1873&lt;&gt;"",AM1873-W1873,IF(AQ1873&lt;&gt;"",AQ1873-W1873,IF(AW1873&lt;&gt;"",AW1873-W1873,"")))),"")</f>
        <v/>
      </c>
      <c r="AY1873" s="46" t="str">
        <f aca="false">IFERROR(IF(ISNA(VLOOKUP(R1873,Dados!$X$2:$Y$5,2,0)),VLOOKUP(D1873,Dados!$X$7:$Y$33,2,0),VLOOKUP(R1873,Dados!$X$2:$Y$5,2,0)),"")</f>
        <v/>
      </c>
      <c r="AZ1873" s="52" t="str">
        <f aca="false">IF(C1873="","",IF(AND(Y1873="CONSUMO",AC1873="NÃO")*OR(AG1873="-",AG1873="BIT"),IF(E1873&lt;&gt;"",(AI1873-(P1873+L1873-N1873+Q1873)*AY1873)/0.83),""))</f>
        <v/>
      </c>
      <c r="BA1873" s="51" t="str">
        <f aca="false">IF(AZ1873="","",AZ1873*0.17-((P1873+L1873-N1873+Q1873)*AY1873))</f>
        <v/>
      </c>
      <c r="BB1873" s="51" t="str">
        <f aca="false">IF(AND(Y1873="CONSUMO",AG1873="ANEXO I",AY1873&gt;4%),(AI1873-(P1873+L1873-N1873+Q1873)*0.0514)/0.83*(0.5177)*(0.17)-AI1873*0.0514,IF(AND(Y1873="CONSUMO",AG1873="ANEXO II",AY1873&gt;4%),(AI1873-(P1873+L1873-N1873+Q1873)*0.041)/0.83*(0.3295)*(0.17)-AI1873*0.041,IF(AND(Y1873="CONSUMO",AG1873="ANEXO I",AY1873=4%),(AI1873-(P1873+L1873-N1873+Q1873)*0.04)/0.83*(0.5177)*(0.17)-AI1873*0.04,IF(AND(Y1873="CONSUMO",AG1873="ANEXO II",AY1873=4%),(AI1873-(P1873+L1873-N1873+Q1873)*0.04)/0.83*(0.3295)*(0.17)-AI1873*0.04,""))))</f>
        <v/>
      </c>
      <c r="BC1873" s="51" t="str">
        <f aca="false">IF(C1873="","",IF(AND(Y1873="CONSUMO",AC1873="SIM")*OR(AG1873="-",AG1873="BIT"),IF(E1873&lt;&gt;"",(AI1873-(P1873+L1873-N1873+Q1873)*AY1873)/0.83),""))</f>
        <v/>
      </c>
      <c r="BD1873" s="51" t="str">
        <f aca="false">IF(BC1873="","",BC1873*0.17)</f>
        <v/>
      </c>
      <c r="BE1873" s="51" t="str">
        <f aca="false">IF(I1873=6908,0,IF(BC1873="","",BD1873-((P1873+L1873-N1873+Q1873)*AY1873)))</f>
        <v/>
      </c>
      <c r="BF1873" s="53" t="str">
        <f aca="false">IF(B1873="","",IF(OR(B1873="",E1873="Regime Normal"),0,(AI1873-Q1873)*VLOOKUP(R1873,Dados!$X$98:$Y$108,2,0)))</f>
        <v/>
      </c>
      <c r="BG1873" s="54" t="str">
        <f aca="false">IFERROR(VLOOKUP(I1873,Dados!$AC$27:$AD$43,2,0),IF(B1873="","",IF(D1873&lt;&gt;"MT",IF(AND(AC1873="SIM",Y1873="Revenda"),"2403",IF(AND(AC1873="SIM",Y1873="Consumo"),"2407",IF(AND(AC1873="NÃO",Y1873="Revenda"),"2102",IF(AND(AC1873="NÃO",Y1873="Consumo"),"2556",)))),REPLACE(I1873,1,1,1))))</f>
        <v/>
      </c>
    </row>
    <row r="1874" customFormat="false" ht="12.8" hidden="false" customHeight="true" outlineLevel="0" collapsed="false">
      <c r="Y1874" s="45"/>
      <c r="Z1874" s="46" t="str">
        <f aca="false">IF(B1874="","",(IFERROR(VLOOKUP(H1874,Dados!A$3:B$15000,2,0),"Não Encontrado")))</f>
        <v/>
      </c>
      <c r="AA1874" s="46" t="str">
        <f aca="false">IF(B1874="","",(IFERROR(VLOOKUP(G1874,Dados!C$3:E$15000,3,0),"Não Encontrado")))</f>
        <v/>
      </c>
      <c r="AB1874" s="46" t="str">
        <f aca="false">IFERROR(IF(Z1874&lt;&gt;"Não Encontrado",Z1874,IF(AA1874&lt;&gt;"Não Encontrado",AA1874,"")),"")</f>
        <v/>
      </c>
      <c r="AC1874" s="45" t="str">
        <f aca="false">IF(B1874="","",IF(AB1874="","NÃO","SIM"))</f>
        <v/>
      </c>
      <c r="AD1874" s="45" t="str">
        <f aca="false">IFERROR(VLOOKUP(G1874,Dados!$P$3:$R$500,3,0),"")</f>
        <v/>
      </c>
      <c r="AE1874" s="45" t="str">
        <f aca="false">IFERROR(VLOOKUP(G1874,Dados!$K$3:$L$500,2,0),"")</f>
        <v/>
      </c>
      <c r="AF1874" s="45" t="str">
        <f aca="false">IFERROR(VLOOKUP(G1874,Dados!$M$3:$N$500,2,0),"")</f>
        <v/>
      </c>
      <c r="AG1874" s="45" t="str">
        <f aca="false">IF(F1874="","",IF(AND(AD1874="",AE1874="",AF1874=""),"-",IF(AND(AD1874="BIT",AE1874="",AF1874=""),"BIT",IF(AND(AE1874="ANEXO I",AD1874="",AF1874=""),"ANEXO I",IF(AND(AF1874="ANEXO II",AD1874="",AE1874=""),"ANEXO II","Escolher")))))</f>
        <v/>
      </c>
      <c r="AH1874" s="45" t="str">
        <f aca="false">IF(AG1874&lt;&gt;"Pneus","",IFERROR(VLOOKUP(R1874,Dados!$X$2:$Z$5,3,0)*(AI1874-Q1874),VLOOKUP(D1874,Dados!$X$7:$Z$33,3,0)*(AI1874-Q1874)))</f>
        <v/>
      </c>
      <c r="AI1874" s="47" t="str">
        <f aca="false">IF(B1874="","",P1874+Q1874+O1874+M1874+L1874-N1874)</f>
        <v/>
      </c>
      <c r="AJ1874" s="48" t="str">
        <f aca="false">IFERROR(IF(AND(AC1874="SIM",AG1874="-",Y1874="REVENDA"),(AB1874/1+1)*AI1874,IF(AND(AC1874="SIM",AG1874="Pneus",Y1874="REVENDA"),(AB1874/1+1)*(AI1874-AH1874),"")),"")</f>
        <v/>
      </c>
      <c r="AK1874" s="48" t="str">
        <f aca="false">IF(AJ1874="","",AJ1874*17%)</f>
        <v/>
      </c>
      <c r="AL1874" s="48" t="str">
        <f aca="false">IFERROR(IF(AC1874="NÃO","",IF(AK1874="","",IF(E1874="Simples Nacional",BF1874,IF(T1874=0.12,U1874*0.5833337002,IF(T1874=0,AI1874*0.07,U1874))))),"")</f>
        <v/>
      </c>
      <c r="AM1874" s="47" t="str">
        <f aca="false">IFERROR(IF(AC1874="NÃO","",IF(OR(AG1874="-",AG1874="Pneus"),AK1874-AL1874,"")),"")</f>
        <v/>
      </c>
      <c r="AN1874" s="48" t="str">
        <f aca="false">IF(AND(Y1874="REVENDA",AC1874="SIM",AG1874="BIT"),((AB1874/1+1)*AI1874)*0.4117,"")</f>
        <v/>
      </c>
      <c r="AO1874" s="48" t="str">
        <f aca="false">IF(AN1874="","",AN1874*17%)</f>
        <v/>
      </c>
      <c r="AP1874" s="49" t="str">
        <f aca="false">IF(AN1874="","",IF(T1874=0.12,(U1874*0.4117)*0.4117,IF(T1874=0,(AI1874*0.07)*0.4117,U1874*0.4117)))</f>
        <v/>
      </c>
      <c r="AQ1874" s="47" t="str">
        <f aca="false">IF(AN1874="","",AO1874-AP1874)</f>
        <v/>
      </c>
      <c r="AR1874" s="50" t="str">
        <f aca="false">IFERROR(IF(AND(AC1874="SIM",Y1874="REVENDA",LEFT(AG1874,5)="ANEXO")*OR(AE1874="ANEXO I",AF1874="ANEXO II"),VLOOKUP(H1874,Dados!G:I,2,0),""),"INSERIR MVA")</f>
        <v/>
      </c>
      <c r="AS1874" s="48" t="str">
        <f aca="false">IF(LEFT(AG1874,5)="ANEXO",VLOOKUP(AG1874,Dados!$X$111:$Z$112,2,0)*(AI1874-Q1874),"")</f>
        <v/>
      </c>
      <c r="AT1874" s="48" t="str">
        <f aca="false">IFERROR(IF(AR1874="","",(AI1874*AR1874)+AI1874),"INSERIR MVA")</f>
        <v/>
      </c>
      <c r="AU1874" s="48" t="str">
        <f aca="false">IF(AT1874="","",IF(AY1874=0.04,U1874,AS1874*AY1874))</f>
        <v/>
      </c>
      <c r="AV1874" s="47" t="str">
        <f aca="false">IFERROR(IF(AU1874="","",(VLOOKUP(AG1874,Dados!$X$111:$Z$112,3,0)*AT1874*0.17)),"INSERIR MVA")</f>
        <v/>
      </c>
      <c r="AW1874" s="47" t="str">
        <f aca="false">IFERROR(IF(AR1874="","",AV1874-AU1874),"")</f>
        <v/>
      </c>
      <c r="AX1874" s="51" t="str">
        <f aca="false">IFERROR(IF(AC1874="NÃO","",IF(AM1874&lt;&gt;"",AM1874-W1874,IF(AQ1874&lt;&gt;"",AQ1874-W1874,IF(AW1874&lt;&gt;"",AW1874-W1874,"")))),"")</f>
        <v/>
      </c>
      <c r="AY1874" s="46" t="str">
        <f aca="false">IFERROR(IF(ISNA(VLOOKUP(R1874,Dados!$X$2:$Y$5,2,0)),VLOOKUP(D1874,Dados!$X$7:$Y$33,2,0),VLOOKUP(R1874,Dados!$X$2:$Y$5,2,0)),"")</f>
        <v/>
      </c>
      <c r="AZ1874" s="52" t="str">
        <f aca="false">IF(C1874="","",IF(AND(Y1874="CONSUMO",AC1874="NÃO")*OR(AG1874="-",AG1874="BIT"),IF(E1874&lt;&gt;"",(AI1874-(P1874+L1874-N1874+Q1874)*AY1874)/0.83),""))</f>
        <v/>
      </c>
      <c r="BA1874" s="51" t="str">
        <f aca="false">IF(AZ1874="","",AZ1874*0.17-((P1874+L1874-N1874+Q1874)*AY1874))</f>
        <v/>
      </c>
      <c r="BB1874" s="51" t="str">
        <f aca="false">IF(AND(Y1874="CONSUMO",AG1874="ANEXO I",AY1874&gt;4%),(AI1874-(P1874+L1874-N1874+Q1874)*0.0514)/0.83*(0.5177)*(0.17)-AI1874*0.0514,IF(AND(Y1874="CONSUMO",AG1874="ANEXO II",AY1874&gt;4%),(AI1874-(P1874+L1874-N1874+Q1874)*0.041)/0.83*(0.3295)*(0.17)-AI1874*0.041,IF(AND(Y1874="CONSUMO",AG1874="ANEXO I",AY1874=4%),(AI1874-(P1874+L1874-N1874+Q1874)*0.04)/0.83*(0.5177)*(0.17)-AI1874*0.04,IF(AND(Y1874="CONSUMO",AG1874="ANEXO II",AY1874=4%),(AI1874-(P1874+L1874-N1874+Q1874)*0.04)/0.83*(0.3295)*(0.17)-AI1874*0.04,""))))</f>
        <v/>
      </c>
      <c r="BC1874" s="51" t="str">
        <f aca="false">IF(C1874="","",IF(AND(Y1874="CONSUMO",AC1874="SIM")*OR(AG1874="-",AG1874="BIT"),IF(E1874&lt;&gt;"",(AI1874-(P1874+L1874-N1874+Q1874)*AY1874)/0.83),""))</f>
        <v/>
      </c>
      <c r="BD1874" s="51" t="str">
        <f aca="false">IF(BC1874="","",BC1874*0.17)</f>
        <v/>
      </c>
      <c r="BE1874" s="51" t="str">
        <f aca="false">IF(I1874=6908,0,IF(BC1874="","",BD1874-((P1874+L1874-N1874+Q1874)*AY1874)))</f>
        <v/>
      </c>
      <c r="BF1874" s="53" t="str">
        <f aca="false">IF(B1874="","",IF(OR(B1874="",E1874="Regime Normal"),0,(AI1874-Q1874)*VLOOKUP(R1874,Dados!$X$98:$Y$108,2,0)))</f>
        <v/>
      </c>
      <c r="BG1874" s="54" t="str">
        <f aca="false">IFERROR(VLOOKUP(I1874,Dados!$AC$27:$AD$43,2,0),IF(B1874="","",IF(D1874&lt;&gt;"MT",IF(AND(AC1874="SIM",Y1874="Revenda"),"2403",IF(AND(AC1874="SIM",Y1874="Consumo"),"2407",IF(AND(AC1874="NÃO",Y1874="Revenda"),"2102",IF(AND(AC1874="NÃO",Y1874="Consumo"),"2556",)))),REPLACE(I1874,1,1,1))))</f>
        <v/>
      </c>
    </row>
    <row r="1875" customFormat="false" ht="12.8" hidden="false" customHeight="true" outlineLevel="0" collapsed="false">
      <c r="Y1875" s="45"/>
      <c r="Z1875" s="46" t="str">
        <f aca="false">IF(B1875="","",(IFERROR(VLOOKUP(H1875,Dados!A$3:B$15000,2,0),"Não Encontrado")))</f>
        <v/>
      </c>
      <c r="AA1875" s="46" t="str">
        <f aca="false">IF(B1875="","",(IFERROR(VLOOKUP(G1875,Dados!C$3:E$15000,3,0),"Não Encontrado")))</f>
        <v/>
      </c>
      <c r="AB1875" s="46" t="str">
        <f aca="false">IFERROR(IF(Z1875&lt;&gt;"Não Encontrado",Z1875,IF(AA1875&lt;&gt;"Não Encontrado",AA1875,"")),"")</f>
        <v/>
      </c>
      <c r="AC1875" s="45" t="str">
        <f aca="false">IF(B1875="","",IF(AB1875="","NÃO","SIM"))</f>
        <v/>
      </c>
      <c r="AD1875" s="45" t="str">
        <f aca="false">IFERROR(VLOOKUP(G1875,Dados!$P$3:$R$500,3,0),"")</f>
        <v/>
      </c>
      <c r="AE1875" s="45" t="str">
        <f aca="false">IFERROR(VLOOKUP(G1875,Dados!$K$3:$L$500,2,0),"")</f>
        <v/>
      </c>
      <c r="AF1875" s="45" t="str">
        <f aca="false">IFERROR(VLOOKUP(G1875,Dados!$M$3:$N$500,2,0),"")</f>
        <v/>
      </c>
      <c r="AG1875" s="45" t="str">
        <f aca="false">IF(F1875="","",IF(AND(AD1875="",AE1875="",AF1875=""),"-",IF(AND(AD1875="BIT",AE1875="",AF1875=""),"BIT",IF(AND(AE1875="ANEXO I",AD1875="",AF1875=""),"ANEXO I",IF(AND(AF1875="ANEXO II",AD1875="",AE1875=""),"ANEXO II","Escolher")))))</f>
        <v/>
      </c>
      <c r="AH1875" s="45" t="str">
        <f aca="false">IF(AG1875&lt;&gt;"Pneus","",IFERROR(VLOOKUP(R1875,Dados!$X$2:$Z$5,3,0)*(AI1875-Q1875),VLOOKUP(D1875,Dados!$X$7:$Z$33,3,0)*(AI1875-Q1875)))</f>
        <v/>
      </c>
      <c r="AI1875" s="47" t="str">
        <f aca="false">IF(B1875="","",P1875+Q1875+O1875+M1875+L1875-N1875)</f>
        <v/>
      </c>
      <c r="AJ1875" s="48" t="str">
        <f aca="false">IFERROR(IF(AND(AC1875="SIM",AG1875="-",Y1875="REVENDA"),(AB1875/1+1)*AI1875,IF(AND(AC1875="SIM",AG1875="Pneus",Y1875="REVENDA"),(AB1875/1+1)*(AI1875-AH1875),"")),"")</f>
        <v/>
      </c>
      <c r="AK1875" s="48" t="str">
        <f aca="false">IF(AJ1875="","",AJ1875*17%)</f>
        <v/>
      </c>
      <c r="AL1875" s="48" t="str">
        <f aca="false">IFERROR(IF(AC1875="NÃO","",IF(AK1875="","",IF(E1875="Simples Nacional",BF1875,IF(T1875=0.12,U1875*0.5833337002,IF(T1875=0,AI1875*0.07,U1875))))),"")</f>
        <v/>
      </c>
      <c r="AM1875" s="47" t="str">
        <f aca="false">IFERROR(IF(AC1875="NÃO","",IF(OR(AG1875="-",AG1875="Pneus"),AK1875-AL1875,"")),"")</f>
        <v/>
      </c>
      <c r="AN1875" s="48" t="str">
        <f aca="false">IF(AND(Y1875="REVENDA",AC1875="SIM",AG1875="BIT"),((AB1875/1+1)*AI1875)*0.4117,"")</f>
        <v/>
      </c>
      <c r="AO1875" s="48" t="str">
        <f aca="false">IF(AN1875="","",AN1875*17%)</f>
        <v/>
      </c>
      <c r="AP1875" s="49" t="str">
        <f aca="false">IF(AN1875="","",IF(T1875=0.12,(U1875*0.4117)*0.4117,IF(T1875=0,(AI1875*0.07)*0.4117,U1875*0.4117)))</f>
        <v/>
      </c>
      <c r="AQ1875" s="47" t="str">
        <f aca="false">IF(AN1875="","",AO1875-AP1875)</f>
        <v/>
      </c>
      <c r="AR1875" s="50" t="str">
        <f aca="false">IFERROR(IF(AND(AC1875="SIM",Y1875="REVENDA",LEFT(AG1875,5)="ANEXO")*OR(AE1875="ANEXO I",AF1875="ANEXO II"),VLOOKUP(H1875,Dados!G:I,2,0),""),"INSERIR MVA")</f>
        <v/>
      </c>
      <c r="AS1875" s="48" t="str">
        <f aca="false">IF(LEFT(AG1875,5)="ANEXO",VLOOKUP(AG1875,Dados!$X$111:$Z$112,2,0)*(AI1875-Q1875),"")</f>
        <v/>
      </c>
      <c r="AT1875" s="48" t="str">
        <f aca="false">IFERROR(IF(AR1875="","",(AI1875*AR1875)+AI1875),"INSERIR MVA")</f>
        <v/>
      </c>
      <c r="AU1875" s="48" t="str">
        <f aca="false">IF(AT1875="","",IF(AY1875=0.04,U1875,AS1875*AY1875))</f>
        <v/>
      </c>
      <c r="AV1875" s="47" t="str">
        <f aca="false">IFERROR(IF(AU1875="","",(VLOOKUP(AG1875,Dados!$X$111:$Z$112,3,0)*AT1875*0.17)),"INSERIR MVA")</f>
        <v/>
      </c>
      <c r="AW1875" s="47" t="str">
        <f aca="false">IFERROR(IF(AR1875="","",AV1875-AU1875),"")</f>
        <v/>
      </c>
      <c r="AX1875" s="51" t="str">
        <f aca="false">IFERROR(IF(AC1875="NÃO","",IF(AM1875&lt;&gt;"",AM1875-W1875,IF(AQ1875&lt;&gt;"",AQ1875-W1875,IF(AW1875&lt;&gt;"",AW1875-W1875,"")))),"")</f>
        <v/>
      </c>
      <c r="AY1875" s="46" t="str">
        <f aca="false">IFERROR(IF(ISNA(VLOOKUP(R1875,Dados!$X$2:$Y$5,2,0)),VLOOKUP(D1875,Dados!$X$7:$Y$33,2,0),VLOOKUP(R1875,Dados!$X$2:$Y$5,2,0)),"")</f>
        <v/>
      </c>
      <c r="AZ1875" s="52" t="str">
        <f aca="false">IF(C1875="","",IF(AND(Y1875="CONSUMO",AC1875="NÃO")*OR(AG1875="-",AG1875="BIT"),IF(E1875&lt;&gt;"",(AI1875-(P1875+L1875-N1875+Q1875)*AY1875)/0.83),""))</f>
        <v/>
      </c>
      <c r="BA1875" s="51" t="str">
        <f aca="false">IF(AZ1875="","",AZ1875*0.17-((P1875+L1875-N1875+Q1875)*AY1875))</f>
        <v/>
      </c>
      <c r="BB1875" s="51" t="str">
        <f aca="false">IF(AND(Y1875="CONSUMO",AG1875="ANEXO I",AY1875&gt;4%),(AI1875-(P1875+L1875-N1875+Q1875)*0.0514)/0.83*(0.5177)*(0.17)-AI1875*0.0514,IF(AND(Y1875="CONSUMO",AG1875="ANEXO II",AY1875&gt;4%),(AI1875-(P1875+L1875-N1875+Q1875)*0.041)/0.83*(0.3295)*(0.17)-AI1875*0.041,IF(AND(Y1875="CONSUMO",AG1875="ANEXO I",AY1875=4%),(AI1875-(P1875+L1875-N1875+Q1875)*0.04)/0.83*(0.5177)*(0.17)-AI1875*0.04,IF(AND(Y1875="CONSUMO",AG1875="ANEXO II",AY1875=4%),(AI1875-(P1875+L1875-N1875+Q1875)*0.04)/0.83*(0.3295)*(0.17)-AI1875*0.04,""))))</f>
        <v/>
      </c>
      <c r="BC1875" s="51" t="str">
        <f aca="false">IF(C1875="","",IF(AND(Y1875="CONSUMO",AC1875="SIM")*OR(AG1875="-",AG1875="BIT"),IF(E1875&lt;&gt;"",(AI1875-(P1875+L1875-N1875+Q1875)*AY1875)/0.83),""))</f>
        <v/>
      </c>
      <c r="BD1875" s="51" t="str">
        <f aca="false">IF(BC1875="","",BC1875*0.17)</f>
        <v/>
      </c>
      <c r="BE1875" s="51" t="str">
        <f aca="false">IF(I1875=6908,0,IF(BC1875="","",BD1875-((P1875+L1875-N1875+Q1875)*AY1875)))</f>
        <v/>
      </c>
      <c r="BF1875" s="53" t="str">
        <f aca="false">IF(B1875="","",IF(OR(B1875="",E1875="Regime Normal"),0,(AI1875-Q1875)*VLOOKUP(R1875,Dados!$X$98:$Y$108,2,0)))</f>
        <v/>
      </c>
      <c r="BG1875" s="54" t="str">
        <f aca="false">IFERROR(VLOOKUP(I1875,Dados!$AC$27:$AD$43,2,0),IF(B1875="","",IF(D1875&lt;&gt;"MT",IF(AND(AC1875="SIM",Y1875="Revenda"),"2403",IF(AND(AC1875="SIM",Y1875="Consumo"),"2407",IF(AND(AC1875="NÃO",Y1875="Revenda"),"2102",IF(AND(AC1875="NÃO",Y1875="Consumo"),"2556",)))),REPLACE(I1875,1,1,1))))</f>
        <v/>
      </c>
    </row>
    <row r="1876" customFormat="false" ht="12.8" hidden="false" customHeight="true" outlineLevel="0" collapsed="false">
      <c r="Y1876" s="45"/>
      <c r="Z1876" s="46" t="str">
        <f aca="false">IF(B1876="","",(IFERROR(VLOOKUP(H1876,Dados!A$3:B$15000,2,0),"Não Encontrado")))</f>
        <v/>
      </c>
      <c r="AA1876" s="46" t="str">
        <f aca="false">IF(B1876="","",(IFERROR(VLOOKUP(G1876,Dados!C$3:E$15000,3,0),"Não Encontrado")))</f>
        <v/>
      </c>
      <c r="AB1876" s="46" t="str">
        <f aca="false">IFERROR(IF(Z1876&lt;&gt;"Não Encontrado",Z1876,IF(AA1876&lt;&gt;"Não Encontrado",AA1876,"")),"")</f>
        <v/>
      </c>
      <c r="AC1876" s="45" t="str">
        <f aca="false">IF(B1876="","",IF(AB1876="","NÃO","SIM"))</f>
        <v/>
      </c>
      <c r="AD1876" s="45" t="str">
        <f aca="false">IFERROR(VLOOKUP(G1876,Dados!$P$3:$R$500,3,0),"")</f>
        <v/>
      </c>
      <c r="AE1876" s="45" t="str">
        <f aca="false">IFERROR(VLOOKUP(G1876,Dados!$K$3:$L$500,2,0),"")</f>
        <v/>
      </c>
      <c r="AF1876" s="45" t="str">
        <f aca="false">IFERROR(VLOOKUP(G1876,Dados!$M$3:$N$500,2,0),"")</f>
        <v/>
      </c>
      <c r="AG1876" s="45" t="str">
        <f aca="false">IF(F1876="","",IF(AND(AD1876="",AE1876="",AF1876=""),"-",IF(AND(AD1876="BIT",AE1876="",AF1876=""),"BIT",IF(AND(AE1876="ANEXO I",AD1876="",AF1876=""),"ANEXO I",IF(AND(AF1876="ANEXO II",AD1876="",AE1876=""),"ANEXO II","Escolher")))))</f>
        <v/>
      </c>
      <c r="AH1876" s="45" t="str">
        <f aca="false">IF(AG1876&lt;&gt;"Pneus","",IFERROR(VLOOKUP(R1876,Dados!$X$2:$Z$5,3,0)*(AI1876-Q1876),VLOOKUP(D1876,Dados!$X$7:$Z$33,3,0)*(AI1876-Q1876)))</f>
        <v/>
      </c>
      <c r="AI1876" s="47" t="str">
        <f aca="false">IF(B1876="","",P1876+Q1876+O1876+M1876+L1876-N1876)</f>
        <v/>
      </c>
      <c r="AJ1876" s="48" t="str">
        <f aca="false">IFERROR(IF(AND(AC1876="SIM",AG1876="-",Y1876="REVENDA"),(AB1876/1+1)*AI1876,IF(AND(AC1876="SIM",AG1876="Pneus",Y1876="REVENDA"),(AB1876/1+1)*(AI1876-AH1876),"")),"")</f>
        <v/>
      </c>
      <c r="AK1876" s="48" t="str">
        <f aca="false">IF(AJ1876="","",AJ1876*17%)</f>
        <v/>
      </c>
      <c r="AL1876" s="48" t="str">
        <f aca="false">IFERROR(IF(AC1876="NÃO","",IF(AK1876="","",IF(E1876="Simples Nacional",BF1876,IF(T1876=0.12,U1876*0.5833337002,IF(T1876=0,AI1876*0.07,U1876))))),"")</f>
        <v/>
      </c>
      <c r="AM1876" s="47" t="str">
        <f aca="false">IFERROR(IF(AC1876="NÃO","",IF(OR(AG1876="-",AG1876="Pneus"),AK1876-AL1876,"")),"")</f>
        <v/>
      </c>
      <c r="AN1876" s="48" t="str">
        <f aca="false">IF(AND(Y1876="REVENDA",AC1876="SIM",AG1876="BIT"),((AB1876/1+1)*AI1876)*0.4117,"")</f>
        <v/>
      </c>
      <c r="AO1876" s="48" t="str">
        <f aca="false">IF(AN1876="","",AN1876*17%)</f>
        <v/>
      </c>
      <c r="AP1876" s="49" t="str">
        <f aca="false">IF(AN1876="","",IF(T1876=0.12,(U1876*0.4117)*0.4117,IF(T1876=0,(AI1876*0.07)*0.4117,U1876*0.4117)))</f>
        <v/>
      </c>
      <c r="AQ1876" s="47" t="str">
        <f aca="false">IF(AN1876="","",AO1876-AP1876)</f>
        <v/>
      </c>
      <c r="AR1876" s="50" t="str">
        <f aca="false">IFERROR(IF(AND(AC1876="SIM",Y1876="REVENDA",LEFT(AG1876,5)="ANEXO")*OR(AE1876="ANEXO I",AF1876="ANEXO II"),VLOOKUP(H1876,Dados!G:I,2,0),""),"INSERIR MVA")</f>
        <v/>
      </c>
      <c r="AS1876" s="48" t="str">
        <f aca="false">IF(LEFT(AG1876,5)="ANEXO",VLOOKUP(AG1876,Dados!$X$111:$Z$112,2,0)*(AI1876-Q1876),"")</f>
        <v/>
      </c>
      <c r="AT1876" s="48" t="str">
        <f aca="false">IFERROR(IF(AR1876="","",(AI1876*AR1876)+AI1876),"INSERIR MVA")</f>
        <v/>
      </c>
      <c r="AU1876" s="48" t="str">
        <f aca="false">IF(AT1876="","",IF(AY1876=0.04,U1876,AS1876*AY1876))</f>
        <v/>
      </c>
      <c r="AV1876" s="47" t="str">
        <f aca="false">IFERROR(IF(AU1876="","",(VLOOKUP(AG1876,Dados!$X$111:$Z$112,3,0)*AT1876*0.17)),"INSERIR MVA")</f>
        <v/>
      </c>
      <c r="AW1876" s="47" t="str">
        <f aca="false">IFERROR(IF(AR1876="","",AV1876-AU1876),"")</f>
        <v/>
      </c>
      <c r="AX1876" s="51" t="str">
        <f aca="false">IFERROR(IF(AC1876="NÃO","",IF(AM1876&lt;&gt;"",AM1876-W1876,IF(AQ1876&lt;&gt;"",AQ1876-W1876,IF(AW1876&lt;&gt;"",AW1876-W1876,"")))),"")</f>
        <v/>
      </c>
      <c r="AY1876" s="46" t="str">
        <f aca="false">IFERROR(IF(ISNA(VLOOKUP(R1876,Dados!$X$2:$Y$5,2,0)),VLOOKUP(D1876,Dados!$X$7:$Y$33,2,0),VLOOKUP(R1876,Dados!$X$2:$Y$5,2,0)),"")</f>
        <v/>
      </c>
      <c r="AZ1876" s="52" t="str">
        <f aca="false">IF(C1876="","",IF(AND(Y1876="CONSUMO",AC1876="NÃO")*OR(AG1876="-",AG1876="BIT"),IF(E1876&lt;&gt;"",(AI1876-(P1876+L1876-N1876+Q1876)*AY1876)/0.83),""))</f>
        <v/>
      </c>
      <c r="BA1876" s="51" t="str">
        <f aca="false">IF(AZ1876="","",AZ1876*0.17-((P1876+L1876-N1876+Q1876)*AY1876))</f>
        <v/>
      </c>
      <c r="BB1876" s="51" t="str">
        <f aca="false">IF(AND(Y1876="CONSUMO",AG1876="ANEXO I",AY1876&gt;4%),(AI1876-(P1876+L1876-N1876+Q1876)*0.0514)/0.83*(0.5177)*(0.17)-AI1876*0.0514,IF(AND(Y1876="CONSUMO",AG1876="ANEXO II",AY1876&gt;4%),(AI1876-(P1876+L1876-N1876+Q1876)*0.041)/0.83*(0.3295)*(0.17)-AI1876*0.041,IF(AND(Y1876="CONSUMO",AG1876="ANEXO I",AY1876=4%),(AI1876-(P1876+L1876-N1876+Q1876)*0.04)/0.83*(0.5177)*(0.17)-AI1876*0.04,IF(AND(Y1876="CONSUMO",AG1876="ANEXO II",AY1876=4%),(AI1876-(P1876+L1876-N1876+Q1876)*0.04)/0.83*(0.3295)*(0.17)-AI1876*0.04,""))))</f>
        <v/>
      </c>
      <c r="BC1876" s="51" t="str">
        <f aca="false">IF(C1876="","",IF(AND(Y1876="CONSUMO",AC1876="SIM")*OR(AG1876="-",AG1876="BIT"),IF(E1876&lt;&gt;"",(AI1876-(P1876+L1876-N1876+Q1876)*AY1876)/0.83),""))</f>
        <v/>
      </c>
      <c r="BD1876" s="51" t="str">
        <f aca="false">IF(BC1876="","",BC1876*0.17)</f>
        <v/>
      </c>
      <c r="BE1876" s="51" t="str">
        <f aca="false">IF(I1876=6908,0,IF(BC1876="","",BD1876-((P1876+L1876-N1876+Q1876)*AY1876)))</f>
        <v/>
      </c>
      <c r="BF1876" s="53" t="str">
        <f aca="false">IF(B1876="","",IF(OR(B1876="",E1876="Regime Normal"),0,(AI1876-Q1876)*VLOOKUP(R1876,Dados!$X$98:$Y$108,2,0)))</f>
        <v/>
      </c>
      <c r="BG1876" s="54" t="str">
        <f aca="false">IFERROR(VLOOKUP(I1876,Dados!$AC$27:$AD$43,2,0),IF(B1876="","",IF(D1876&lt;&gt;"MT",IF(AND(AC1876="SIM",Y1876="Revenda"),"2403",IF(AND(AC1876="SIM",Y1876="Consumo"),"2407",IF(AND(AC1876="NÃO",Y1876="Revenda"),"2102",IF(AND(AC1876="NÃO",Y1876="Consumo"),"2556",)))),REPLACE(I1876,1,1,1))))</f>
        <v/>
      </c>
    </row>
    <row r="1877" customFormat="false" ht="12.8" hidden="false" customHeight="true" outlineLevel="0" collapsed="false">
      <c r="Y1877" s="45"/>
      <c r="Z1877" s="46" t="str">
        <f aca="false">IF(B1877="","",(IFERROR(VLOOKUP(H1877,Dados!A$3:B$15000,2,0),"Não Encontrado")))</f>
        <v/>
      </c>
      <c r="AA1877" s="46" t="str">
        <f aca="false">IF(B1877="","",(IFERROR(VLOOKUP(G1877,Dados!C$3:E$15000,3,0),"Não Encontrado")))</f>
        <v/>
      </c>
      <c r="AB1877" s="46" t="str">
        <f aca="false">IFERROR(IF(Z1877&lt;&gt;"Não Encontrado",Z1877,IF(AA1877&lt;&gt;"Não Encontrado",AA1877,"")),"")</f>
        <v/>
      </c>
      <c r="AC1877" s="45" t="str">
        <f aca="false">IF(B1877="","",IF(AB1877="","NÃO","SIM"))</f>
        <v/>
      </c>
      <c r="AD1877" s="45" t="str">
        <f aca="false">IFERROR(VLOOKUP(G1877,Dados!$P$3:$R$500,3,0),"")</f>
        <v/>
      </c>
      <c r="AE1877" s="45" t="str">
        <f aca="false">IFERROR(VLOOKUP(G1877,Dados!$K$3:$L$500,2,0),"")</f>
        <v/>
      </c>
      <c r="AF1877" s="45" t="str">
        <f aca="false">IFERROR(VLOOKUP(G1877,Dados!$M$3:$N$500,2,0),"")</f>
        <v/>
      </c>
      <c r="AG1877" s="45" t="str">
        <f aca="false">IF(F1877="","",IF(AND(AD1877="",AE1877="",AF1877=""),"-",IF(AND(AD1877="BIT",AE1877="",AF1877=""),"BIT",IF(AND(AE1877="ANEXO I",AD1877="",AF1877=""),"ANEXO I",IF(AND(AF1877="ANEXO II",AD1877="",AE1877=""),"ANEXO II","Escolher")))))</f>
        <v/>
      </c>
      <c r="AH1877" s="45" t="str">
        <f aca="false">IF(AG1877&lt;&gt;"Pneus","",IFERROR(VLOOKUP(R1877,Dados!$X$2:$Z$5,3,0)*(AI1877-Q1877),VLOOKUP(D1877,Dados!$X$7:$Z$33,3,0)*(AI1877-Q1877)))</f>
        <v/>
      </c>
      <c r="AI1877" s="47" t="str">
        <f aca="false">IF(B1877="","",P1877+Q1877+O1877+M1877+L1877-N1877)</f>
        <v/>
      </c>
      <c r="AJ1877" s="48" t="str">
        <f aca="false">IFERROR(IF(AND(AC1877="SIM",AG1877="-",Y1877="REVENDA"),(AB1877/1+1)*AI1877,IF(AND(AC1877="SIM",AG1877="Pneus",Y1877="REVENDA"),(AB1877/1+1)*(AI1877-AH1877),"")),"")</f>
        <v/>
      </c>
      <c r="AK1877" s="48" t="str">
        <f aca="false">IF(AJ1877="","",AJ1877*17%)</f>
        <v/>
      </c>
      <c r="AL1877" s="48" t="str">
        <f aca="false">IFERROR(IF(AC1877="NÃO","",IF(AK1877="","",IF(E1877="Simples Nacional",BF1877,IF(T1877=0.12,U1877*0.5833337002,IF(T1877=0,AI1877*0.07,U1877))))),"")</f>
        <v/>
      </c>
      <c r="AM1877" s="47" t="str">
        <f aca="false">IFERROR(IF(AC1877="NÃO","",IF(OR(AG1877="-",AG1877="Pneus"),AK1877-AL1877,"")),"")</f>
        <v/>
      </c>
      <c r="AN1877" s="48" t="str">
        <f aca="false">IF(AND(Y1877="REVENDA",AC1877="SIM",AG1877="BIT"),((AB1877/1+1)*AI1877)*0.4117,"")</f>
        <v/>
      </c>
      <c r="AO1877" s="48" t="str">
        <f aca="false">IF(AN1877="","",AN1877*17%)</f>
        <v/>
      </c>
      <c r="AP1877" s="49" t="str">
        <f aca="false">IF(AN1877="","",IF(T1877=0.12,(U1877*0.4117)*0.4117,IF(T1877=0,(AI1877*0.07)*0.4117,U1877*0.4117)))</f>
        <v/>
      </c>
      <c r="AQ1877" s="47" t="str">
        <f aca="false">IF(AN1877="","",AO1877-AP1877)</f>
        <v/>
      </c>
      <c r="AR1877" s="50" t="str">
        <f aca="false">IFERROR(IF(AND(AC1877="SIM",Y1877="REVENDA",LEFT(AG1877,5)="ANEXO")*OR(AE1877="ANEXO I",AF1877="ANEXO II"),VLOOKUP(H1877,Dados!G:I,2,0),""),"INSERIR MVA")</f>
        <v/>
      </c>
      <c r="AS1877" s="48" t="str">
        <f aca="false">IF(LEFT(AG1877,5)="ANEXO",VLOOKUP(AG1877,Dados!$X$111:$Z$112,2,0)*(AI1877-Q1877),"")</f>
        <v/>
      </c>
      <c r="AT1877" s="48" t="str">
        <f aca="false">IFERROR(IF(AR1877="","",(AI1877*AR1877)+AI1877),"INSERIR MVA")</f>
        <v/>
      </c>
      <c r="AU1877" s="48" t="str">
        <f aca="false">IF(AT1877="","",IF(AY1877=0.04,U1877,AS1877*AY1877))</f>
        <v/>
      </c>
      <c r="AV1877" s="47" t="str">
        <f aca="false">IFERROR(IF(AU1877="","",(VLOOKUP(AG1877,Dados!$X$111:$Z$112,3,0)*AT1877*0.17)),"INSERIR MVA")</f>
        <v/>
      </c>
      <c r="AW1877" s="47" t="str">
        <f aca="false">IFERROR(IF(AR1877="","",AV1877-AU1877),"")</f>
        <v/>
      </c>
      <c r="AX1877" s="51" t="str">
        <f aca="false">IFERROR(IF(AC1877="NÃO","",IF(AM1877&lt;&gt;"",AM1877-W1877,IF(AQ1877&lt;&gt;"",AQ1877-W1877,IF(AW1877&lt;&gt;"",AW1877-W1877,"")))),"")</f>
        <v/>
      </c>
      <c r="AY1877" s="46" t="str">
        <f aca="false">IFERROR(IF(ISNA(VLOOKUP(R1877,Dados!$X$2:$Y$5,2,0)),VLOOKUP(D1877,Dados!$X$7:$Y$33,2,0),VLOOKUP(R1877,Dados!$X$2:$Y$5,2,0)),"")</f>
        <v/>
      </c>
      <c r="AZ1877" s="52" t="str">
        <f aca="false">IF(C1877="","",IF(AND(Y1877="CONSUMO",AC1877="NÃO")*OR(AG1877="-",AG1877="BIT"),IF(E1877&lt;&gt;"",(AI1877-(P1877+L1877-N1877+Q1877)*AY1877)/0.83),""))</f>
        <v/>
      </c>
      <c r="BA1877" s="51" t="str">
        <f aca="false">IF(AZ1877="","",AZ1877*0.17-((P1877+L1877-N1877+Q1877)*AY1877))</f>
        <v/>
      </c>
      <c r="BB1877" s="51" t="str">
        <f aca="false">IF(AND(Y1877="CONSUMO",AG1877="ANEXO I",AY1877&gt;4%),(AI1877-(P1877+L1877-N1877+Q1877)*0.0514)/0.83*(0.5177)*(0.17)-AI1877*0.0514,IF(AND(Y1877="CONSUMO",AG1877="ANEXO II",AY1877&gt;4%),(AI1877-(P1877+L1877-N1877+Q1877)*0.041)/0.83*(0.3295)*(0.17)-AI1877*0.041,IF(AND(Y1877="CONSUMO",AG1877="ANEXO I",AY1877=4%),(AI1877-(P1877+L1877-N1877+Q1877)*0.04)/0.83*(0.5177)*(0.17)-AI1877*0.04,IF(AND(Y1877="CONSUMO",AG1877="ANEXO II",AY1877=4%),(AI1877-(P1877+L1877-N1877+Q1877)*0.04)/0.83*(0.3295)*(0.17)-AI1877*0.04,""))))</f>
        <v/>
      </c>
      <c r="BC1877" s="51" t="str">
        <f aca="false">IF(C1877="","",IF(AND(Y1877="CONSUMO",AC1877="SIM")*OR(AG1877="-",AG1877="BIT"),IF(E1877&lt;&gt;"",(AI1877-(P1877+L1877-N1877+Q1877)*AY1877)/0.83),""))</f>
        <v/>
      </c>
      <c r="BD1877" s="51" t="str">
        <f aca="false">IF(BC1877="","",BC1877*0.17)</f>
        <v/>
      </c>
      <c r="BE1877" s="51" t="str">
        <f aca="false">IF(I1877=6908,0,IF(BC1877="","",BD1877-((P1877+L1877-N1877+Q1877)*AY1877)))</f>
        <v/>
      </c>
      <c r="BF1877" s="53" t="str">
        <f aca="false">IF(B1877="","",IF(OR(B1877="",E1877="Regime Normal"),0,(AI1877-Q1877)*VLOOKUP(R1877,Dados!$X$98:$Y$108,2,0)))</f>
        <v/>
      </c>
      <c r="BG1877" s="54" t="str">
        <f aca="false">IFERROR(VLOOKUP(I1877,Dados!$AC$27:$AD$43,2,0),IF(B1877="","",IF(D1877&lt;&gt;"MT",IF(AND(AC1877="SIM",Y1877="Revenda"),"2403",IF(AND(AC1877="SIM",Y1877="Consumo"),"2407",IF(AND(AC1877="NÃO",Y1877="Revenda"),"2102",IF(AND(AC1877="NÃO",Y1877="Consumo"),"2556",)))),REPLACE(I1877,1,1,1))))</f>
        <v/>
      </c>
    </row>
    <row r="1878" customFormat="false" ht="12.8" hidden="false" customHeight="true" outlineLevel="0" collapsed="false">
      <c r="Y1878" s="45"/>
      <c r="Z1878" s="46" t="str">
        <f aca="false">IF(B1878="","",(IFERROR(VLOOKUP(H1878,Dados!A$3:B$15000,2,0),"Não Encontrado")))</f>
        <v/>
      </c>
      <c r="AA1878" s="46" t="str">
        <f aca="false">IF(B1878="","",(IFERROR(VLOOKUP(G1878,Dados!C$3:E$15000,3,0),"Não Encontrado")))</f>
        <v/>
      </c>
      <c r="AB1878" s="46" t="str">
        <f aca="false">IFERROR(IF(Z1878&lt;&gt;"Não Encontrado",Z1878,IF(AA1878&lt;&gt;"Não Encontrado",AA1878,"")),"")</f>
        <v/>
      </c>
      <c r="AC1878" s="45" t="str">
        <f aca="false">IF(B1878="","",IF(AB1878="","NÃO","SIM"))</f>
        <v/>
      </c>
      <c r="AD1878" s="45" t="str">
        <f aca="false">IFERROR(VLOOKUP(G1878,Dados!$P$3:$R$500,3,0),"")</f>
        <v/>
      </c>
      <c r="AE1878" s="45" t="str">
        <f aca="false">IFERROR(VLOOKUP(G1878,Dados!$K$3:$L$500,2,0),"")</f>
        <v/>
      </c>
      <c r="AF1878" s="45" t="str">
        <f aca="false">IFERROR(VLOOKUP(G1878,Dados!$M$3:$N$500,2,0),"")</f>
        <v/>
      </c>
      <c r="AG1878" s="45" t="str">
        <f aca="false">IF(F1878="","",IF(AND(AD1878="",AE1878="",AF1878=""),"-",IF(AND(AD1878="BIT",AE1878="",AF1878=""),"BIT",IF(AND(AE1878="ANEXO I",AD1878="",AF1878=""),"ANEXO I",IF(AND(AF1878="ANEXO II",AD1878="",AE1878=""),"ANEXO II","Escolher")))))</f>
        <v/>
      </c>
      <c r="AH1878" s="45" t="str">
        <f aca="false">IF(AG1878&lt;&gt;"Pneus","",IFERROR(VLOOKUP(R1878,Dados!$X$2:$Z$5,3,0)*(AI1878-Q1878),VLOOKUP(D1878,Dados!$X$7:$Z$33,3,0)*(AI1878-Q1878)))</f>
        <v/>
      </c>
      <c r="AI1878" s="47" t="str">
        <f aca="false">IF(B1878="","",P1878+Q1878+O1878+M1878+L1878-N1878)</f>
        <v/>
      </c>
      <c r="AJ1878" s="48" t="str">
        <f aca="false">IFERROR(IF(AND(AC1878="SIM",AG1878="-",Y1878="REVENDA"),(AB1878/1+1)*AI1878,IF(AND(AC1878="SIM",AG1878="Pneus",Y1878="REVENDA"),(AB1878/1+1)*(AI1878-AH1878),"")),"")</f>
        <v/>
      </c>
      <c r="AK1878" s="48" t="str">
        <f aca="false">IF(AJ1878="","",AJ1878*17%)</f>
        <v/>
      </c>
      <c r="AL1878" s="48" t="str">
        <f aca="false">IFERROR(IF(AC1878="NÃO","",IF(AK1878="","",IF(E1878="Simples Nacional",BF1878,IF(T1878=0.12,U1878*0.5833337002,IF(T1878=0,AI1878*0.07,U1878))))),"")</f>
        <v/>
      </c>
      <c r="AM1878" s="47" t="str">
        <f aca="false">IFERROR(IF(AC1878="NÃO","",IF(OR(AG1878="-",AG1878="Pneus"),AK1878-AL1878,"")),"")</f>
        <v/>
      </c>
      <c r="AN1878" s="48" t="str">
        <f aca="false">IF(AND(Y1878="REVENDA",AC1878="SIM",AG1878="BIT"),((AB1878/1+1)*AI1878)*0.4117,"")</f>
        <v/>
      </c>
      <c r="AO1878" s="48" t="str">
        <f aca="false">IF(AN1878="","",AN1878*17%)</f>
        <v/>
      </c>
      <c r="AP1878" s="49" t="str">
        <f aca="false">IF(AN1878="","",IF(T1878=0.12,(U1878*0.4117)*0.4117,IF(T1878=0,(AI1878*0.07)*0.4117,U1878*0.4117)))</f>
        <v/>
      </c>
      <c r="AQ1878" s="47" t="str">
        <f aca="false">IF(AN1878="","",AO1878-AP1878)</f>
        <v/>
      </c>
      <c r="AR1878" s="50" t="str">
        <f aca="false">IFERROR(IF(AND(AC1878="SIM",Y1878="REVENDA",LEFT(AG1878,5)="ANEXO")*OR(AE1878="ANEXO I",AF1878="ANEXO II"),VLOOKUP(H1878,Dados!G:I,2,0),""),"INSERIR MVA")</f>
        <v/>
      </c>
      <c r="AS1878" s="48" t="str">
        <f aca="false">IF(LEFT(AG1878,5)="ANEXO",VLOOKUP(AG1878,Dados!$X$111:$Z$112,2,0)*(AI1878-Q1878),"")</f>
        <v/>
      </c>
      <c r="AT1878" s="48" t="str">
        <f aca="false">IFERROR(IF(AR1878="","",(AI1878*AR1878)+AI1878),"INSERIR MVA")</f>
        <v/>
      </c>
      <c r="AU1878" s="48" t="str">
        <f aca="false">IF(AT1878="","",IF(AY1878=0.04,U1878,AS1878*AY1878))</f>
        <v/>
      </c>
      <c r="AV1878" s="47" t="str">
        <f aca="false">IFERROR(IF(AU1878="","",(VLOOKUP(AG1878,Dados!$X$111:$Z$112,3,0)*AT1878*0.17)),"INSERIR MVA")</f>
        <v/>
      </c>
      <c r="AW1878" s="47" t="str">
        <f aca="false">IFERROR(IF(AR1878="","",AV1878-AU1878),"")</f>
        <v/>
      </c>
      <c r="AX1878" s="51" t="str">
        <f aca="false">IFERROR(IF(AC1878="NÃO","",IF(AM1878&lt;&gt;"",AM1878-W1878,IF(AQ1878&lt;&gt;"",AQ1878-W1878,IF(AW1878&lt;&gt;"",AW1878-W1878,"")))),"")</f>
        <v/>
      </c>
      <c r="AY1878" s="46" t="str">
        <f aca="false">IFERROR(IF(ISNA(VLOOKUP(R1878,Dados!$X$2:$Y$5,2,0)),VLOOKUP(D1878,Dados!$X$7:$Y$33,2,0),VLOOKUP(R1878,Dados!$X$2:$Y$5,2,0)),"")</f>
        <v/>
      </c>
      <c r="AZ1878" s="52" t="str">
        <f aca="false">IF(C1878="","",IF(AND(Y1878="CONSUMO",AC1878="NÃO")*OR(AG1878="-",AG1878="BIT"),IF(E1878&lt;&gt;"",(AI1878-(P1878+L1878-N1878+Q1878)*AY1878)/0.83),""))</f>
        <v/>
      </c>
      <c r="BA1878" s="51" t="str">
        <f aca="false">IF(AZ1878="","",AZ1878*0.17-((P1878+L1878-N1878+Q1878)*AY1878))</f>
        <v/>
      </c>
      <c r="BB1878" s="51" t="str">
        <f aca="false">IF(AND(Y1878="CONSUMO",AG1878="ANEXO I",AY1878&gt;4%),(AI1878-(P1878+L1878-N1878+Q1878)*0.0514)/0.83*(0.5177)*(0.17)-AI1878*0.0514,IF(AND(Y1878="CONSUMO",AG1878="ANEXO II",AY1878&gt;4%),(AI1878-(P1878+L1878-N1878+Q1878)*0.041)/0.83*(0.3295)*(0.17)-AI1878*0.041,IF(AND(Y1878="CONSUMO",AG1878="ANEXO I",AY1878=4%),(AI1878-(P1878+L1878-N1878+Q1878)*0.04)/0.83*(0.5177)*(0.17)-AI1878*0.04,IF(AND(Y1878="CONSUMO",AG1878="ANEXO II",AY1878=4%),(AI1878-(P1878+L1878-N1878+Q1878)*0.04)/0.83*(0.3295)*(0.17)-AI1878*0.04,""))))</f>
        <v/>
      </c>
      <c r="BC1878" s="51" t="str">
        <f aca="false">IF(C1878="","",IF(AND(Y1878="CONSUMO",AC1878="SIM")*OR(AG1878="-",AG1878="BIT"),IF(E1878&lt;&gt;"",(AI1878-(P1878+L1878-N1878+Q1878)*AY1878)/0.83),""))</f>
        <v/>
      </c>
      <c r="BD1878" s="51" t="str">
        <f aca="false">IF(BC1878="","",BC1878*0.17)</f>
        <v/>
      </c>
      <c r="BE1878" s="51" t="str">
        <f aca="false">IF(I1878=6908,0,IF(BC1878="","",BD1878-((P1878+L1878-N1878+Q1878)*AY1878)))</f>
        <v/>
      </c>
      <c r="BF1878" s="53" t="str">
        <f aca="false">IF(B1878="","",IF(OR(B1878="",E1878="Regime Normal"),0,(AI1878-Q1878)*VLOOKUP(R1878,Dados!$X$98:$Y$108,2,0)))</f>
        <v/>
      </c>
      <c r="BG1878" s="54" t="str">
        <f aca="false">IFERROR(VLOOKUP(I1878,Dados!$AC$27:$AD$43,2,0),IF(B1878="","",IF(D1878&lt;&gt;"MT",IF(AND(AC1878="SIM",Y1878="Revenda"),"2403",IF(AND(AC1878="SIM",Y1878="Consumo"),"2407",IF(AND(AC1878="NÃO",Y1878="Revenda"),"2102",IF(AND(AC1878="NÃO",Y1878="Consumo"),"2556",)))),REPLACE(I1878,1,1,1))))</f>
        <v/>
      </c>
    </row>
    <row r="1879" customFormat="false" ht="12.8" hidden="false" customHeight="true" outlineLevel="0" collapsed="false">
      <c r="Y1879" s="45"/>
      <c r="Z1879" s="46" t="str">
        <f aca="false">IF(B1879="","",(IFERROR(VLOOKUP(H1879,Dados!A$3:B$15000,2,0),"Não Encontrado")))</f>
        <v/>
      </c>
      <c r="AA1879" s="46" t="str">
        <f aca="false">IF(B1879="","",(IFERROR(VLOOKUP(G1879,Dados!C$3:E$15000,3,0),"Não Encontrado")))</f>
        <v/>
      </c>
      <c r="AB1879" s="46" t="str">
        <f aca="false">IFERROR(IF(Z1879&lt;&gt;"Não Encontrado",Z1879,IF(AA1879&lt;&gt;"Não Encontrado",AA1879,"")),"")</f>
        <v/>
      </c>
      <c r="AC1879" s="45" t="str">
        <f aca="false">IF(B1879="","",IF(AB1879="","NÃO","SIM"))</f>
        <v/>
      </c>
      <c r="AD1879" s="45" t="str">
        <f aca="false">IFERROR(VLOOKUP(G1879,Dados!$P$3:$R$500,3,0),"")</f>
        <v/>
      </c>
      <c r="AE1879" s="45" t="str">
        <f aca="false">IFERROR(VLOOKUP(G1879,Dados!$K$3:$L$500,2,0),"")</f>
        <v/>
      </c>
      <c r="AF1879" s="45" t="str">
        <f aca="false">IFERROR(VLOOKUP(G1879,Dados!$M$3:$N$500,2,0),"")</f>
        <v/>
      </c>
      <c r="AG1879" s="45" t="str">
        <f aca="false">IF(F1879="","",IF(AND(AD1879="",AE1879="",AF1879=""),"-",IF(AND(AD1879="BIT",AE1879="",AF1879=""),"BIT",IF(AND(AE1879="ANEXO I",AD1879="",AF1879=""),"ANEXO I",IF(AND(AF1879="ANEXO II",AD1879="",AE1879=""),"ANEXO II","Escolher")))))</f>
        <v/>
      </c>
      <c r="AH1879" s="45" t="str">
        <f aca="false">IF(AG1879&lt;&gt;"Pneus","",IFERROR(VLOOKUP(R1879,Dados!$X$2:$Z$5,3,0)*(AI1879-Q1879),VLOOKUP(D1879,Dados!$X$7:$Z$33,3,0)*(AI1879-Q1879)))</f>
        <v/>
      </c>
      <c r="AI1879" s="47" t="str">
        <f aca="false">IF(B1879="","",P1879+Q1879+O1879+M1879+L1879-N1879)</f>
        <v/>
      </c>
      <c r="AJ1879" s="48" t="str">
        <f aca="false">IFERROR(IF(AND(AC1879="SIM",AG1879="-",Y1879="REVENDA"),(AB1879/1+1)*AI1879,IF(AND(AC1879="SIM",AG1879="Pneus",Y1879="REVENDA"),(AB1879/1+1)*(AI1879-AH1879),"")),"")</f>
        <v/>
      </c>
      <c r="AK1879" s="48" t="str">
        <f aca="false">IF(AJ1879="","",AJ1879*17%)</f>
        <v/>
      </c>
      <c r="AL1879" s="48" t="str">
        <f aca="false">IFERROR(IF(AC1879="NÃO","",IF(AK1879="","",IF(E1879="Simples Nacional",BF1879,IF(T1879=0.12,U1879*0.5833337002,IF(T1879=0,AI1879*0.07,U1879))))),"")</f>
        <v/>
      </c>
      <c r="AM1879" s="47" t="str">
        <f aca="false">IFERROR(IF(AC1879="NÃO","",IF(OR(AG1879="-",AG1879="Pneus"),AK1879-AL1879,"")),"")</f>
        <v/>
      </c>
      <c r="AN1879" s="48" t="str">
        <f aca="false">IF(AND(Y1879="REVENDA",AC1879="SIM",AG1879="BIT"),((AB1879/1+1)*AI1879)*0.4117,"")</f>
        <v/>
      </c>
      <c r="AO1879" s="48" t="str">
        <f aca="false">IF(AN1879="","",AN1879*17%)</f>
        <v/>
      </c>
      <c r="AP1879" s="49" t="str">
        <f aca="false">IF(AN1879="","",IF(T1879=0.12,(U1879*0.4117)*0.4117,IF(T1879=0,(AI1879*0.07)*0.4117,U1879*0.4117)))</f>
        <v/>
      </c>
      <c r="AQ1879" s="47" t="str">
        <f aca="false">IF(AN1879="","",AO1879-AP1879)</f>
        <v/>
      </c>
      <c r="AR1879" s="50" t="str">
        <f aca="false">IFERROR(IF(AND(AC1879="SIM",Y1879="REVENDA",LEFT(AG1879,5)="ANEXO")*OR(AE1879="ANEXO I",AF1879="ANEXO II"),VLOOKUP(H1879,Dados!G:I,2,0),""),"INSERIR MVA")</f>
        <v/>
      </c>
      <c r="AS1879" s="48" t="str">
        <f aca="false">IF(LEFT(AG1879,5)="ANEXO",VLOOKUP(AG1879,Dados!$X$111:$Z$112,2,0)*(AI1879-Q1879),"")</f>
        <v/>
      </c>
      <c r="AT1879" s="48" t="str">
        <f aca="false">IFERROR(IF(AR1879="","",(AI1879*AR1879)+AI1879),"INSERIR MVA")</f>
        <v/>
      </c>
      <c r="AU1879" s="48" t="str">
        <f aca="false">IF(AT1879="","",IF(AY1879=0.04,U1879,AS1879*AY1879))</f>
        <v/>
      </c>
      <c r="AV1879" s="47" t="str">
        <f aca="false">IFERROR(IF(AU1879="","",(VLOOKUP(AG1879,Dados!$X$111:$Z$112,3,0)*AT1879*0.17)),"INSERIR MVA")</f>
        <v/>
      </c>
      <c r="AW1879" s="47" t="str">
        <f aca="false">IFERROR(IF(AR1879="","",AV1879-AU1879),"")</f>
        <v/>
      </c>
      <c r="AX1879" s="51" t="str">
        <f aca="false">IFERROR(IF(AC1879="NÃO","",IF(AM1879&lt;&gt;"",AM1879-W1879,IF(AQ1879&lt;&gt;"",AQ1879-W1879,IF(AW1879&lt;&gt;"",AW1879-W1879,"")))),"")</f>
        <v/>
      </c>
      <c r="AY1879" s="46" t="str">
        <f aca="false">IFERROR(IF(ISNA(VLOOKUP(R1879,Dados!$X$2:$Y$5,2,0)),VLOOKUP(D1879,Dados!$X$7:$Y$33,2,0),VLOOKUP(R1879,Dados!$X$2:$Y$5,2,0)),"")</f>
        <v/>
      </c>
      <c r="AZ1879" s="52" t="str">
        <f aca="false">IF(C1879="","",IF(AND(Y1879="CONSUMO",AC1879="NÃO")*OR(AG1879="-",AG1879="BIT"),IF(E1879&lt;&gt;"",(AI1879-(P1879+L1879-N1879+Q1879)*AY1879)/0.83),""))</f>
        <v/>
      </c>
      <c r="BA1879" s="51" t="str">
        <f aca="false">IF(AZ1879="","",AZ1879*0.17-((P1879+L1879-N1879+Q1879)*AY1879))</f>
        <v/>
      </c>
      <c r="BB1879" s="51" t="str">
        <f aca="false">IF(AND(Y1879="CONSUMO",AG1879="ANEXO I",AY1879&gt;4%),(AI1879-(P1879+L1879-N1879+Q1879)*0.0514)/0.83*(0.5177)*(0.17)-AI1879*0.0514,IF(AND(Y1879="CONSUMO",AG1879="ANEXO II",AY1879&gt;4%),(AI1879-(P1879+L1879-N1879+Q1879)*0.041)/0.83*(0.3295)*(0.17)-AI1879*0.041,IF(AND(Y1879="CONSUMO",AG1879="ANEXO I",AY1879=4%),(AI1879-(P1879+L1879-N1879+Q1879)*0.04)/0.83*(0.5177)*(0.17)-AI1879*0.04,IF(AND(Y1879="CONSUMO",AG1879="ANEXO II",AY1879=4%),(AI1879-(P1879+L1879-N1879+Q1879)*0.04)/0.83*(0.3295)*(0.17)-AI1879*0.04,""))))</f>
        <v/>
      </c>
      <c r="BC1879" s="51" t="str">
        <f aca="false">IF(C1879="","",IF(AND(Y1879="CONSUMO",AC1879="SIM")*OR(AG1879="-",AG1879="BIT"),IF(E1879&lt;&gt;"",(AI1879-(P1879+L1879-N1879+Q1879)*AY1879)/0.83),""))</f>
        <v/>
      </c>
      <c r="BD1879" s="51" t="str">
        <f aca="false">IF(BC1879="","",BC1879*0.17)</f>
        <v/>
      </c>
      <c r="BE1879" s="51" t="str">
        <f aca="false">IF(I1879=6908,0,IF(BC1879="","",BD1879-((P1879+L1879-N1879+Q1879)*AY1879)))</f>
        <v/>
      </c>
      <c r="BF1879" s="53" t="str">
        <f aca="false">IF(B1879="","",IF(OR(B1879="",E1879="Regime Normal"),0,(AI1879-Q1879)*VLOOKUP(R1879,Dados!$X$98:$Y$108,2,0)))</f>
        <v/>
      </c>
      <c r="BG1879" s="54" t="str">
        <f aca="false">IFERROR(VLOOKUP(I1879,Dados!$AC$27:$AD$43,2,0),IF(B1879="","",IF(D1879&lt;&gt;"MT",IF(AND(AC1879="SIM",Y1879="Revenda"),"2403",IF(AND(AC1879="SIM",Y1879="Consumo"),"2407",IF(AND(AC1879="NÃO",Y1879="Revenda"),"2102",IF(AND(AC1879="NÃO",Y1879="Consumo"),"2556",)))),REPLACE(I1879,1,1,1))))</f>
        <v/>
      </c>
    </row>
    <row r="1880" customFormat="false" ht="12.8" hidden="false" customHeight="true" outlineLevel="0" collapsed="false">
      <c r="Y1880" s="45"/>
      <c r="Z1880" s="46" t="str">
        <f aca="false">IF(B1880="","",(IFERROR(VLOOKUP(H1880,Dados!A$3:B$15000,2,0),"Não Encontrado")))</f>
        <v/>
      </c>
      <c r="AA1880" s="46" t="str">
        <f aca="false">IF(B1880="","",(IFERROR(VLOOKUP(G1880,Dados!C$3:E$15000,3,0),"Não Encontrado")))</f>
        <v/>
      </c>
      <c r="AB1880" s="46" t="str">
        <f aca="false">IFERROR(IF(Z1880&lt;&gt;"Não Encontrado",Z1880,IF(AA1880&lt;&gt;"Não Encontrado",AA1880,"")),"")</f>
        <v/>
      </c>
      <c r="AC1880" s="45" t="str">
        <f aca="false">IF(B1880="","",IF(AB1880="","NÃO","SIM"))</f>
        <v/>
      </c>
      <c r="AD1880" s="45" t="str">
        <f aca="false">IFERROR(VLOOKUP(G1880,Dados!$P$3:$R$500,3,0),"")</f>
        <v/>
      </c>
      <c r="AE1880" s="45" t="str">
        <f aca="false">IFERROR(VLOOKUP(G1880,Dados!$K$3:$L$500,2,0),"")</f>
        <v/>
      </c>
      <c r="AF1880" s="45" t="str">
        <f aca="false">IFERROR(VLOOKUP(G1880,Dados!$M$3:$N$500,2,0),"")</f>
        <v/>
      </c>
      <c r="AG1880" s="45" t="str">
        <f aca="false">IF(F1880="","",IF(AND(AD1880="",AE1880="",AF1880=""),"-",IF(AND(AD1880="BIT",AE1880="",AF1880=""),"BIT",IF(AND(AE1880="ANEXO I",AD1880="",AF1880=""),"ANEXO I",IF(AND(AF1880="ANEXO II",AD1880="",AE1880=""),"ANEXO II","Escolher")))))</f>
        <v/>
      </c>
      <c r="AH1880" s="45" t="str">
        <f aca="false">IF(AG1880&lt;&gt;"Pneus","",IFERROR(VLOOKUP(R1880,Dados!$X$2:$Z$5,3,0)*(AI1880-Q1880),VLOOKUP(D1880,Dados!$X$7:$Z$33,3,0)*(AI1880-Q1880)))</f>
        <v/>
      </c>
      <c r="AI1880" s="47" t="str">
        <f aca="false">IF(B1880="","",P1880+Q1880+O1880+M1880+L1880-N1880)</f>
        <v/>
      </c>
      <c r="AJ1880" s="48" t="str">
        <f aca="false">IFERROR(IF(AND(AC1880="SIM",AG1880="-",Y1880="REVENDA"),(AB1880/1+1)*AI1880,IF(AND(AC1880="SIM",AG1880="Pneus",Y1880="REVENDA"),(AB1880/1+1)*(AI1880-AH1880),"")),"")</f>
        <v/>
      </c>
      <c r="AK1880" s="48" t="str">
        <f aca="false">IF(AJ1880="","",AJ1880*17%)</f>
        <v/>
      </c>
      <c r="AL1880" s="48" t="str">
        <f aca="false">IFERROR(IF(AC1880="NÃO","",IF(AK1880="","",IF(E1880="Simples Nacional",BF1880,IF(T1880=0.12,U1880*0.5833337002,IF(T1880=0,AI1880*0.07,U1880))))),"")</f>
        <v/>
      </c>
      <c r="AM1880" s="47" t="str">
        <f aca="false">IFERROR(IF(AC1880="NÃO","",IF(OR(AG1880="-",AG1880="Pneus"),AK1880-AL1880,"")),"")</f>
        <v/>
      </c>
      <c r="AN1880" s="48" t="str">
        <f aca="false">IF(AND(Y1880="REVENDA",AC1880="SIM",AG1880="BIT"),((AB1880/1+1)*AI1880)*0.4117,"")</f>
        <v/>
      </c>
      <c r="AO1880" s="48" t="str">
        <f aca="false">IF(AN1880="","",AN1880*17%)</f>
        <v/>
      </c>
      <c r="AP1880" s="49" t="str">
        <f aca="false">IF(AN1880="","",IF(T1880=0.12,(U1880*0.4117)*0.4117,IF(T1880=0,(AI1880*0.07)*0.4117,U1880*0.4117)))</f>
        <v/>
      </c>
      <c r="AQ1880" s="47" t="str">
        <f aca="false">IF(AN1880="","",AO1880-AP1880)</f>
        <v/>
      </c>
      <c r="AR1880" s="50" t="str">
        <f aca="false">IFERROR(IF(AND(AC1880="SIM",Y1880="REVENDA",LEFT(AG1880,5)="ANEXO")*OR(AE1880="ANEXO I",AF1880="ANEXO II"),VLOOKUP(H1880,Dados!G:I,2,0),""),"INSERIR MVA")</f>
        <v/>
      </c>
      <c r="AS1880" s="48" t="str">
        <f aca="false">IF(LEFT(AG1880,5)="ANEXO",VLOOKUP(AG1880,Dados!$X$111:$Z$112,2,0)*(AI1880-Q1880),"")</f>
        <v/>
      </c>
      <c r="AT1880" s="48" t="str">
        <f aca="false">IFERROR(IF(AR1880="","",(AI1880*AR1880)+AI1880),"INSERIR MVA")</f>
        <v/>
      </c>
      <c r="AU1880" s="48" t="str">
        <f aca="false">IF(AT1880="","",IF(AY1880=0.04,U1880,AS1880*AY1880))</f>
        <v/>
      </c>
      <c r="AV1880" s="47" t="str">
        <f aca="false">IFERROR(IF(AU1880="","",(VLOOKUP(AG1880,Dados!$X$111:$Z$112,3,0)*AT1880*0.17)),"INSERIR MVA")</f>
        <v/>
      </c>
      <c r="AW1880" s="47" t="str">
        <f aca="false">IFERROR(IF(AR1880="","",AV1880-AU1880),"")</f>
        <v/>
      </c>
      <c r="AX1880" s="51" t="str">
        <f aca="false">IFERROR(IF(AC1880="NÃO","",IF(AM1880&lt;&gt;"",AM1880-W1880,IF(AQ1880&lt;&gt;"",AQ1880-W1880,IF(AW1880&lt;&gt;"",AW1880-W1880,"")))),"")</f>
        <v/>
      </c>
      <c r="AY1880" s="46" t="str">
        <f aca="false">IFERROR(IF(ISNA(VLOOKUP(R1880,Dados!$X$2:$Y$5,2,0)),VLOOKUP(D1880,Dados!$X$7:$Y$33,2,0),VLOOKUP(R1880,Dados!$X$2:$Y$5,2,0)),"")</f>
        <v/>
      </c>
      <c r="AZ1880" s="52" t="str">
        <f aca="false">IF(C1880="","",IF(AND(Y1880="CONSUMO",AC1880="NÃO")*OR(AG1880="-",AG1880="BIT"),IF(E1880&lt;&gt;"",(AI1880-(P1880+L1880-N1880+Q1880)*AY1880)/0.83),""))</f>
        <v/>
      </c>
      <c r="BA1880" s="51" t="str">
        <f aca="false">IF(AZ1880="","",AZ1880*0.17-((P1880+L1880-N1880+Q1880)*AY1880))</f>
        <v/>
      </c>
      <c r="BB1880" s="51" t="str">
        <f aca="false">IF(AND(Y1880="CONSUMO",AG1880="ANEXO I",AY1880&gt;4%),(AI1880-(P1880+L1880-N1880+Q1880)*0.0514)/0.83*(0.5177)*(0.17)-AI1880*0.0514,IF(AND(Y1880="CONSUMO",AG1880="ANEXO II",AY1880&gt;4%),(AI1880-(P1880+L1880-N1880+Q1880)*0.041)/0.83*(0.3295)*(0.17)-AI1880*0.041,IF(AND(Y1880="CONSUMO",AG1880="ANEXO I",AY1880=4%),(AI1880-(P1880+L1880-N1880+Q1880)*0.04)/0.83*(0.5177)*(0.17)-AI1880*0.04,IF(AND(Y1880="CONSUMO",AG1880="ANEXO II",AY1880=4%),(AI1880-(P1880+L1880-N1880+Q1880)*0.04)/0.83*(0.3295)*(0.17)-AI1880*0.04,""))))</f>
        <v/>
      </c>
      <c r="BC1880" s="51" t="str">
        <f aca="false">IF(C1880="","",IF(AND(Y1880="CONSUMO",AC1880="SIM")*OR(AG1880="-",AG1880="BIT"),IF(E1880&lt;&gt;"",(AI1880-(P1880+L1880-N1880+Q1880)*AY1880)/0.83),""))</f>
        <v/>
      </c>
      <c r="BD1880" s="51" t="str">
        <f aca="false">IF(BC1880="","",BC1880*0.17)</f>
        <v/>
      </c>
      <c r="BE1880" s="51" t="str">
        <f aca="false">IF(I1880=6908,0,IF(BC1880="","",BD1880-((P1880+L1880-N1880+Q1880)*AY1880)))</f>
        <v/>
      </c>
      <c r="BF1880" s="53" t="str">
        <f aca="false">IF(B1880="","",IF(OR(B1880="",E1880="Regime Normal"),0,(AI1880-Q1880)*VLOOKUP(R1880,Dados!$X$98:$Y$108,2,0)))</f>
        <v/>
      </c>
      <c r="BG1880" s="54" t="str">
        <f aca="false">IFERROR(VLOOKUP(I1880,Dados!$AC$27:$AD$43,2,0),IF(B1880="","",IF(D1880&lt;&gt;"MT",IF(AND(AC1880="SIM",Y1880="Revenda"),"2403",IF(AND(AC1880="SIM",Y1880="Consumo"),"2407",IF(AND(AC1880="NÃO",Y1880="Revenda"),"2102",IF(AND(AC1880="NÃO",Y1880="Consumo"),"2556",)))),REPLACE(I1880,1,1,1))))</f>
        <v/>
      </c>
    </row>
    <row r="1881" customFormat="false" ht="12.8" hidden="false" customHeight="true" outlineLevel="0" collapsed="false">
      <c r="Y1881" s="45"/>
      <c r="Z1881" s="46" t="str">
        <f aca="false">IF(B1881="","",(IFERROR(VLOOKUP(H1881,Dados!A$3:B$15000,2,0),"Não Encontrado")))</f>
        <v/>
      </c>
      <c r="AA1881" s="46" t="str">
        <f aca="false">IF(B1881="","",(IFERROR(VLOOKUP(G1881,Dados!C$3:E$15000,3,0),"Não Encontrado")))</f>
        <v/>
      </c>
      <c r="AB1881" s="46" t="str">
        <f aca="false">IFERROR(IF(Z1881&lt;&gt;"Não Encontrado",Z1881,IF(AA1881&lt;&gt;"Não Encontrado",AA1881,"")),"")</f>
        <v/>
      </c>
      <c r="AC1881" s="45" t="str">
        <f aca="false">IF(B1881="","",IF(AB1881="","NÃO","SIM"))</f>
        <v/>
      </c>
      <c r="AD1881" s="45" t="str">
        <f aca="false">IFERROR(VLOOKUP(G1881,Dados!$P$3:$R$500,3,0),"")</f>
        <v/>
      </c>
      <c r="AE1881" s="45" t="str">
        <f aca="false">IFERROR(VLOOKUP(G1881,Dados!$K$3:$L$500,2,0),"")</f>
        <v/>
      </c>
      <c r="AF1881" s="45" t="str">
        <f aca="false">IFERROR(VLOOKUP(G1881,Dados!$M$3:$N$500,2,0),"")</f>
        <v/>
      </c>
      <c r="AG1881" s="45" t="str">
        <f aca="false">IF(F1881="","",IF(AND(AD1881="",AE1881="",AF1881=""),"-",IF(AND(AD1881="BIT",AE1881="",AF1881=""),"BIT",IF(AND(AE1881="ANEXO I",AD1881="",AF1881=""),"ANEXO I",IF(AND(AF1881="ANEXO II",AD1881="",AE1881=""),"ANEXO II","Escolher")))))</f>
        <v/>
      </c>
      <c r="AH1881" s="45" t="str">
        <f aca="false">IF(AG1881&lt;&gt;"Pneus","",IFERROR(VLOOKUP(R1881,Dados!$X$2:$Z$5,3,0)*(AI1881-Q1881),VLOOKUP(D1881,Dados!$X$7:$Z$33,3,0)*(AI1881-Q1881)))</f>
        <v/>
      </c>
      <c r="AI1881" s="47" t="str">
        <f aca="false">IF(B1881="","",P1881+Q1881+O1881+M1881+L1881-N1881)</f>
        <v/>
      </c>
      <c r="AJ1881" s="48" t="str">
        <f aca="false">IFERROR(IF(AND(AC1881="SIM",AG1881="-",Y1881="REVENDA"),(AB1881/1+1)*AI1881,IF(AND(AC1881="SIM",AG1881="Pneus",Y1881="REVENDA"),(AB1881/1+1)*(AI1881-AH1881),"")),"")</f>
        <v/>
      </c>
      <c r="AK1881" s="48" t="str">
        <f aca="false">IF(AJ1881="","",AJ1881*17%)</f>
        <v/>
      </c>
      <c r="AL1881" s="48" t="str">
        <f aca="false">IFERROR(IF(AC1881="NÃO","",IF(AK1881="","",IF(E1881="Simples Nacional",BF1881,IF(T1881=0.12,U1881*0.5833337002,IF(T1881=0,AI1881*0.07,U1881))))),"")</f>
        <v/>
      </c>
      <c r="AM1881" s="47" t="str">
        <f aca="false">IFERROR(IF(AC1881="NÃO","",IF(OR(AG1881="-",AG1881="Pneus"),AK1881-AL1881,"")),"")</f>
        <v/>
      </c>
      <c r="AN1881" s="48" t="str">
        <f aca="false">IF(AND(Y1881="REVENDA",AC1881="SIM",AG1881="BIT"),((AB1881/1+1)*AI1881)*0.4117,"")</f>
        <v/>
      </c>
      <c r="AO1881" s="48" t="str">
        <f aca="false">IF(AN1881="","",AN1881*17%)</f>
        <v/>
      </c>
      <c r="AP1881" s="49" t="str">
        <f aca="false">IF(AN1881="","",IF(T1881=0.12,(U1881*0.4117)*0.4117,IF(T1881=0,(AI1881*0.07)*0.4117,U1881*0.4117)))</f>
        <v/>
      </c>
      <c r="AQ1881" s="47" t="str">
        <f aca="false">IF(AN1881="","",AO1881-AP1881)</f>
        <v/>
      </c>
      <c r="AR1881" s="50" t="str">
        <f aca="false">IFERROR(IF(AND(AC1881="SIM",Y1881="REVENDA",LEFT(AG1881,5)="ANEXO")*OR(AE1881="ANEXO I",AF1881="ANEXO II"),VLOOKUP(H1881,Dados!G:I,2,0),""),"INSERIR MVA")</f>
        <v/>
      </c>
      <c r="AS1881" s="48" t="str">
        <f aca="false">IF(LEFT(AG1881,5)="ANEXO",VLOOKUP(AG1881,Dados!$X$111:$Z$112,2,0)*(AI1881-Q1881),"")</f>
        <v/>
      </c>
      <c r="AT1881" s="48" t="str">
        <f aca="false">IFERROR(IF(AR1881="","",(AI1881*AR1881)+AI1881),"INSERIR MVA")</f>
        <v/>
      </c>
      <c r="AU1881" s="48" t="str">
        <f aca="false">IF(AT1881="","",IF(AY1881=0.04,U1881,AS1881*AY1881))</f>
        <v/>
      </c>
      <c r="AV1881" s="47" t="str">
        <f aca="false">IFERROR(IF(AU1881="","",(VLOOKUP(AG1881,Dados!$X$111:$Z$112,3,0)*AT1881*0.17)),"INSERIR MVA")</f>
        <v/>
      </c>
      <c r="AW1881" s="47" t="str">
        <f aca="false">IFERROR(IF(AR1881="","",AV1881-AU1881),"")</f>
        <v/>
      </c>
      <c r="AX1881" s="51" t="str">
        <f aca="false">IFERROR(IF(AC1881="NÃO","",IF(AM1881&lt;&gt;"",AM1881-W1881,IF(AQ1881&lt;&gt;"",AQ1881-W1881,IF(AW1881&lt;&gt;"",AW1881-W1881,"")))),"")</f>
        <v/>
      </c>
      <c r="AY1881" s="46" t="str">
        <f aca="false">IFERROR(IF(ISNA(VLOOKUP(R1881,Dados!$X$2:$Y$5,2,0)),VLOOKUP(D1881,Dados!$X$7:$Y$33,2,0),VLOOKUP(R1881,Dados!$X$2:$Y$5,2,0)),"")</f>
        <v/>
      </c>
      <c r="AZ1881" s="52" t="str">
        <f aca="false">IF(C1881="","",IF(AND(Y1881="CONSUMO",AC1881="NÃO")*OR(AG1881="-",AG1881="BIT"),IF(E1881&lt;&gt;"",(AI1881-(P1881+L1881-N1881+Q1881)*AY1881)/0.83),""))</f>
        <v/>
      </c>
      <c r="BA1881" s="51" t="str">
        <f aca="false">IF(AZ1881="","",AZ1881*0.17-((P1881+L1881-N1881+Q1881)*AY1881))</f>
        <v/>
      </c>
      <c r="BB1881" s="51" t="str">
        <f aca="false">IF(AND(Y1881="CONSUMO",AG1881="ANEXO I",AY1881&gt;4%),(AI1881-(P1881+L1881-N1881+Q1881)*0.0514)/0.83*(0.5177)*(0.17)-AI1881*0.0514,IF(AND(Y1881="CONSUMO",AG1881="ANEXO II",AY1881&gt;4%),(AI1881-(P1881+L1881-N1881+Q1881)*0.041)/0.83*(0.3295)*(0.17)-AI1881*0.041,IF(AND(Y1881="CONSUMO",AG1881="ANEXO I",AY1881=4%),(AI1881-(P1881+L1881-N1881+Q1881)*0.04)/0.83*(0.5177)*(0.17)-AI1881*0.04,IF(AND(Y1881="CONSUMO",AG1881="ANEXO II",AY1881=4%),(AI1881-(P1881+L1881-N1881+Q1881)*0.04)/0.83*(0.3295)*(0.17)-AI1881*0.04,""))))</f>
        <v/>
      </c>
      <c r="BC1881" s="51" t="str">
        <f aca="false">IF(C1881="","",IF(AND(Y1881="CONSUMO",AC1881="SIM")*OR(AG1881="-",AG1881="BIT"),IF(E1881&lt;&gt;"",(AI1881-(P1881+L1881-N1881+Q1881)*AY1881)/0.83),""))</f>
        <v/>
      </c>
      <c r="BD1881" s="51" t="str">
        <f aca="false">IF(BC1881="","",BC1881*0.17)</f>
        <v/>
      </c>
      <c r="BE1881" s="51" t="str">
        <f aca="false">IF(I1881=6908,0,IF(BC1881="","",BD1881-((P1881+L1881-N1881+Q1881)*AY1881)))</f>
        <v/>
      </c>
      <c r="BF1881" s="53" t="str">
        <f aca="false">IF(B1881="","",IF(OR(B1881="",E1881="Regime Normal"),0,(AI1881-Q1881)*VLOOKUP(R1881,Dados!$X$98:$Y$108,2,0)))</f>
        <v/>
      </c>
      <c r="BG1881" s="54" t="str">
        <f aca="false">IFERROR(VLOOKUP(I1881,Dados!$AC$27:$AD$43,2,0),IF(B1881="","",IF(D1881&lt;&gt;"MT",IF(AND(AC1881="SIM",Y1881="Revenda"),"2403",IF(AND(AC1881="SIM",Y1881="Consumo"),"2407",IF(AND(AC1881="NÃO",Y1881="Revenda"),"2102",IF(AND(AC1881="NÃO",Y1881="Consumo"),"2556",)))),REPLACE(I1881,1,1,1))))</f>
        <v/>
      </c>
    </row>
    <row r="1882" customFormat="false" ht="12.8" hidden="false" customHeight="true" outlineLevel="0" collapsed="false">
      <c r="Y1882" s="45"/>
      <c r="Z1882" s="46" t="str">
        <f aca="false">IF(B1882="","",(IFERROR(VLOOKUP(H1882,Dados!A$3:B$15000,2,0),"Não Encontrado")))</f>
        <v/>
      </c>
      <c r="AA1882" s="46" t="str">
        <f aca="false">IF(B1882="","",(IFERROR(VLOOKUP(G1882,Dados!C$3:E$15000,3,0),"Não Encontrado")))</f>
        <v/>
      </c>
      <c r="AB1882" s="46" t="str">
        <f aca="false">IFERROR(IF(Z1882&lt;&gt;"Não Encontrado",Z1882,IF(AA1882&lt;&gt;"Não Encontrado",AA1882,"")),"")</f>
        <v/>
      </c>
      <c r="AC1882" s="45" t="str">
        <f aca="false">IF(B1882="","",IF(AB1882="","NÃO","SIM"))</f>
        <v/>
      </c>
      <c r="AD1882" s="45" t="str">
        <f aca="false">IFERROR(VLOOKUP(G1882,Dados!$P$3:$R$500,3,0),"")</f>
        <v/>
      </c>
      <c r="AE1882" s="45" t="str">
        <f aca="false">IFERROR(VLOOKUP(G1882,Dados!$K$3:$L$500,2,0),"")</f>
        <v/>
      </c>
      <c r="AF1882" s="45" t="str">
        <f aca="false">IFERROR(VLOOKUP(G1882,Dados!$M$3:$N$500,2,0),"")</f>
        <v/>
      </c>
      <c r="AG1882" s="45" t="str">
        <f aca="false">IF(F1882="","",IF(AND(AD1882="",AE1882="",AF1882=""),"-",IF(AND(AD1882="BIT",AE1882="",AF1882=""),"BIT",IF(AND(AE1882="ANEXO I",AD1882="",AF1882=""),"ANEXO I",IF(AND(AF1882="ANEXO II",AD1882="",AE1882=""),"ANEXO II","Escolher")))))</f>
        <v/>
      </c>
      <c r="AH1882" s="45" t="str">
        <f aca="false">IF(AG1882&lt;&gt;"Pneus","",IFERROR(VLOOKUP(R1882,Dados!$X$2:$Z$5,3,0)*(AI1882-Q1882),VLOOKUP(D1882,Dados!$X$7:$Z$33,3,0)*(AI1882-Q1882)))</f>
        <v/>
      </c>
      <c r="AI1882" s="47" t="str">
        <f aca="false">IF(B1882="","",P1882+Q1882+O1882+M1882+L1882-N1882)</f>
        <v/>
      </c>
      <c r="AJ1882" s="48" t="str">
        <f aca="false">IFERROR(IF(AND(AC1882="SIM",AG1882="-",Y1882="REVENDA"),(AB1882/1+1)*AI1882,IF(AND(AC1882="SIM",AG1882="Pneus",Y1882="REVENDA"),(AB1882/1+1)*(AI1882-AH1882),"")),"")</f>
        <v/>
      </c>
      <c r="AK1882" s="48" t="str">
        <f aca="false">IF(AJ1882="","",AJ1882*17%)</f>
        <v/>
      </c>
      <c r="AL1882" s="48" t="str">
        <f aca="false">IFERROR(IF(AC1882="NÃO","",IF(AK1882="","",IF(E1882="Simples Nacional",BF1882,IF(T1882=0.12,U1882*0.5833337002,IF(T1882=0,AI1882*0.07,U1882))))),"")</f>
        <v/>
      </c>
      <c r="AM1882" s="47" t="str">
        <f aca="false">IFERROR(IF(AC1882="NÃO","",IF(OR(AG1882="-",AG1882="Pneus"),AK1882-AL1882,"")),"")</f>
        <v/>
      </c>
      <c r="AN1882" s="48" t="str">
        <f aca="false">IF(AND(Y1882="REVENDA",AC1882="SIM",AG1882="BIT"),((AB1882/1+1)*AI1882)*0.4117,"")</f>
        <v/>
      </c>
      <c r="AO1882" s="48" t="str">
        <f aca="false">IF(AN1882="","",AN1882*17%)</f>
        <v/>
      </c>
      <c r="AP1882" s="49" t="str">
        <f aca="false">IF(AN1882="","",IF(T1882=0.12,(U1882*0.4117)*0.4117,IF(T1882=0,(AI1882*0.07)*0.4117,U1882*0.4117)))</f>
        <v/>
      </c>
      <c r="AQ1882" s="47" t="str">
        <f aca="false">IF(AN1882="","",AO1882-AP1882)</f>
        <v/>
      </c>
      <c r="AR1882" s="50" t="str">
        <f aca="false">IFERROR(IF(AND(AC1882="SIM",Y1882="REVENDA",LEFT(AG1882,5)="ANEXO")*OR(AE1882="ANEXO I",AF1882="ANEXO II"),VLOOKUP(H1882,Dados!G:I,2,0),""),"INSERIR MVA")</f>
        <v/>
      </c>
      <c r="AS1882" s="48" t="str">
        <f aca="false">IF(LEFT(AG1882,5)="ANEXO",VLOOKUP(AG1882,Dados!$X$111:$Z$112,2,0)*(AI1882-Q1882),"")</f>
        <v/>
      </c>
      <c r="AT1882" s="48" t="str">
        <f aca="false">IFERROR(IF(AR1882="","",(AI1882*AR1882)+AI1882),"INSERIR MVA")</f>
        <v/>
      </c>
      <c r="AU1882" s="48" t="str">
        <f aca="false">IF(AT1882="","",IF(AY1882=0.04,U1882,AS1882*AY1882))</f>
        <v/>
      </c>
      <c r="AV1882" s="47" t="str">
        <f aca="false">IFERROR(IF(AU1882="","",(VLOOKUP(AG1882,Dados!$X$111:$Z$112,3,0)*AT1882*0.17)),"INSERIR MVA")</f>
        <v/>
      </c>
      <c r="AW1882" s="47" t="str">
        <f aca="false">IFERROR(IF(AR1882="","",AV1882-AU1882),"")</f>
        <v/>
      </c>
      <c r="AX1882" s="51" t="str">
        <f aca="false">IFERROR(IF(AC1882="NÃO","",IF(AM1882&lt;&gt;"",AM1882-W1882,IF(AQ1882&lt;&gt;"",AQ1882-W1882,IF(AW1882&lt;&gt;"",AW1882-W1882,"")))),"")</f>
        <v/>
      </c>
      <c r="AY1882" s="46" t="str">
        <f aca="false">IFERROR(IF(ISNA(VLOOKUP(R1882,Dados!$X$2:$Y$5,2,0)),VLOOKUP(D1882,Dados!$X$7:$Y$33,2,0),VLOOKUP(R1882,Dados!$X$2:$Y$5,2,0)),"")</f>
        <v/>
      </c>
      <c r="AZ1882" s="52" t="str">
        <f aca="false">IF(C1882="","",IF(AND(Y1882="CONSUMO",AC1882="NÃO")*OR(AG1882="-",AG1882="BIT"),IF(E1882&lt;&gt;"",(AI1882-(P1882+L1882-N1882+Q1882)*AY1882)/0.83),""))</f>
        <v/>
      </c>
      <c r="BA1882" s="51" t="str">
        <f aca="false">IF(AZ1882="","",AZ1882*0.17-((P1882+L1882-N1882+Q1882)*AY1882))</f>
        <v/>
      </c>
      <c r="BB1882" s="51" t="str">
        <f aca="false">IF(AND(Y1882="CONSUMO",AG1882="ANEXO I",AY1882&gt;4%),(AI1882-(P1882+L1882-N1882+Q1882)*0.0514)/0.83*(0.5177)*(0.17)-AI1882*0.0514,IF(AND(Y1882="CONSUMO",AG1882="ANEXO II",AY1882&gt;4%),(AI1882-(P1882+L1882-N1882+Q1882)*0.041)/0.83*(0.3295)*(0.17)-AI1882*0.041,IF(AND(Y1882="CONSUMO",AG1882="ANEXO I",AY1882=4%),(AI1882-(P1882+L1882-N1882+Q1882)*0.04)/0.83*(0.5177)*(0.17)-AI1882*0.04,IF(AND(Y1882="CONSUMO",AG1882="ANEXO II",AY1882=4%),(AI1882-(P1882+L1882-N1882+Q1882)*0.04)/0.83*(0.3295)*(0.17)-AI1882*0.04,""))))</f>
        <v/>
      </c>
      <c r="BC1882" s="51" t="str">
        <f aca="false">IF(C1882="","",IF(AND(Y1882="CONSUMO",AC1882="SIM")*OR(AG1882="-",AG1882="BIT"),IF(E1882&lt;&gt;"",(AI1882-(P1882+L1882-N1882+Q1882)*AY1882)/0.83),""))</f>
        <v/>
      </c>
      <c r="BD1882" s="51" t="str">
        <f aca="false">IF(BC1882="","",BC1882*0.17)</f>
        <v/>
      </c>
      <c r="BE1882" s="51" t="str">
        <f aca="false">IF(I1882=6908,0,IF(BC1882="","",BD1882-((P1882+L1882-N1882+Q1882)*AY1882)))</f>
        <v/>
      </c>
      <c r="BF1882" s="53" t="str">
        <f aca="false">IF(B1882="","",IF(OR(B1882="",E1882="Regime Normal"),0,(AI1882-Q1882)*VLOOKUP(R1882,Dados!$X$98:$Y$108,2,0)))</f>
        <v/>
      </c>
      <c r="BG1882" s="54" t="str">
        <f aca="false">IFERROR(VLOOKUP(I1882,Dados!$AC$27:$AD$43,2,0),IF(B1882="","",IF(D1882&lt;&gt;"MT",IF(AND(AC1882="SIM",Y1882="Revenda"),"2403",IF(AND(AC1882="SIM",Y1882="Consumo"),"2407",IF(AND(AC1882="NÃO",Y1882="Revenda"),"2102",IF(AND(AC1882="NÃO",Y1882="Consumo"),"2556",)))),REPLACE(I1882,1,1,1))))</f>
        <v/>
      </c>
    </row>
    <row r="1883" customFormat="false" ht="12.8" hidden="false" customHeight="true" outlineLevel="0" collapsed="false">
      <c r="Y1883" s="45"/>
      <c r="Z1883" s="46" t="str">
        <f aca="false">IF(B1883="","",(IFERROR(VLOOKUP(H1883,Dados!A$3:B$15000,2,0),"Não Encontrado")))</f>
        <v/>
      </c>
      <c r="AA1883" s="46" t="str">
        <f aca="false">IF(B1883="","",(IFERROR(VLOOKUP(G1883,Dados!C$3:E$15000,3,0),"Não Encontrado")))</f>
        <v/>
      </c>
      <c r="AB1883" s="46" t="str">
        <f aca="false">IFERROR(IF(Z1883&lt;&gt;"Não Encontrado",Z1883,IF(AA1883&lt;&gt;"Não Encontrado",AA1883,"")),"")</f>
        <v/>
      </c>
      <c r="AC1883" s="45" t="str">
        <f aca="false">IF(B1883="","",IF(AB1883="","NÃO","SIM"))</f>
        <v/>
      </c>
      <c r="AD1883" s="45" t="str">
        <f aca="false">IFERROR(VLOOKUP(G1883,Dados!$P$3:$R$500,3,0),"")</f>
        <v/>
      </c>
      <c r="AE1883" s="45" t="str">
        <f aca="false">IFERROR(VLOOKUP(G1883,Dados!$K$3:$L$500,2,0),"")</f>
        <v/>
      </c>
      <c r="AF1883" s="45" t="str">
        <f aca="false">IFERROR(VLOOKUP(G1883,Dados!$M$3:$N$500,2,0),"")</f>
        <v/>
      </c>
      <c r="AG1883" s="45" t="str">
        <f aca="false">IF(F1883="","",IF(AND(AD1883="",AE1883="",AF1883=""),"-",IF(AND(AD1883="BIT",AE1883="",AF1883=""),"BIT",IF(AND(AE1883="ANEXO I",AD1883="",AF1883=""),"ANEXO I",IF(AND(AF1883="ANEXO II",AD1883="",AE1883=""),"ANEXO II","Escolher")))))</f>
        <v/>
      </c>
      <c r="AH1883" s="45" t="str">
        <f aca="false">IF(AG1883&lt;&gt;"Pneus","",IFERROR(VLOOKUP(R1883,Dados!$X$2:$Z$5,3,0)*(AI1883-Q1883),VLOOKUP(D1883,Dados!$X$7:$Z$33,3,0)*(AI1883-Q1883)))</f>
        <v/>
      </c>
      <c r="AI1883" s="47" t="str">
        <f aca="false">IF(B1883="","",P1883+Q1883+O1883+M1883+L1883-N1883)</f>
        <v/>
      </c>
      <c r="AJ1883" s="48" t="str">
        <f aca="false">IFERROR(IF(AND(AC1883="SIM",AG1883="-",Y1883="REVENDA"),(AB1883/1+1)*AI1883,IF(AND(AC1883="SIM",AG1883="Pneus",Y1883="REVENDA"),(AB1883/1+1)*(AI1883-AH1883),"")),"")</f>
        <v/>
      </c>
      <c r="AK1883" s="48" t="str">
        <f aca="false">IF(AJ1883="","",AJ1883*17%)</f>
        <v/>
      </c>
      <c r="AL1883" s="48" t="str">
        <f aca="false">IFERROR(IF(AC1883="NÃO","",IF(AK1883="","",IF(E1883="Simples Nacional",BF1883,IF(T1883=0.12,U1883*0.5833337002,IF(T1883=0,AI1883*0.07,U1883))))),"")</f>
        <v/>
      </c>
      <c r="AM1883" s="47" t="str">
        <f aca="false">IFERROR(IF(AC1883="NÃO","",IF(OR(AG1883="-",AG1883="Pneus"),AK1883-AL1883,"")),"")</f>
        <v/>
      </c>
      <c r="AN1883" s="48" t="str">
        <f aca="false">IF(AND(Y1883="REVENDA",AC1883="SIM",AG1883="BIT"),((AB1883/1+1)*AI1883)*0.4117,"")</f>
        <v/>
      </c>
      <c r="AO1883" s="48" t="str">
        <f aca="false">IF(AN1883="","",AN1883*17%)</f>
        <v/>
      </c>
      <c r="AP1883" s="49" t="str">
        <f aca="false">IF(AN1883="","",IF(T1883=0.12,(U1883*0.4117)*0.4117,IF(T1883=0,(AI1883*0.07)*0.4117,U1883*0.4117)))</f>
        <v/>
      </c>
      <c r="AQ1883" s="47" t="str">
        <f aca="false">IF(AN1883="","",AO1883-AP1883)</f>
        <v/>
      </c>
      <c r="AR1883" s="50" t="str">
        <f aca="false">IFERROR(IF(AND(AC1883="SIM",Y1883="REVENDA",LEFT(AG1883,5)="ANEXO")*OR(AE1883="ANEXO I",AF1883="ANEXO II"),VLOOKUP(H1883,Dados!G:I,2,0),""),"INSERIR MVA")</f>
        <v/>
      </c>
      <c r="AS1883" s="48" t="str">
        <f aca="false">IF(LEFT(AG1883,5)="ANEXO",VLOOKUP(AG1883,Dados!$X$111:$Z$112,2,0)*(AI1883-Q1883),"")</f>
        <v/>
      </c>
      <c r="AT1883" s="48" t="str">
        <f aca="false">IFERROR(IF(AR1883="","",(AI1883*AR1883)+AI1883),"INSERIR MVA")</f>
        <v/>
      </c>
      <c r="AU1883" s="48" t="str">
        <f aca="false">IF(AT1883="","",IF(AY1883=0.04,U1883,AS1883*AY1883))</f>
        <v/>
      </c>
      <c r="AV1883" s="47" t="str">
        <f aca="false">IFERROR(IF(AU1883="","",(VLOOKUP(AG1883,Dados!$X$111:$Z$112,3,0)*AT1883*0.17)),"INSERIR MVA")</f>
        <v/>
      </c>
      <c r="AW1883" s="47" t="str">
        <f aca="false">IFERROR(IF(AR1883="","",AV1883-AU1883),"")</f>
        <v/>
      </c>
      <c r="AX1883" s="51" t="str">
        <f aca="false">IFERROR(IF(AC1883="NÃO","",IF(AM1883&lt;&gt;"",AM1883-W1883,IF(AQ1883&lt;&gt;"",AQ1883-W1883,IF(AW1883&lt;&gt;"",AW1883-W1883,"")))),"")</f>
        <v/>
      </c>
      <c r="AY1883" s="46" t="str">
        <f aca="false">IFERROR(IF(ISNA(VLOOKUP(R1883,Dados!$X$2:$Y$5,2,0)),VLOOKUP(D1883,Dados!$X$7:$Y$33,2,0),VLOOKUP(R1883,Dados!$X$2:$Y$5,2,0)),"")</f>
        <v/>
      </c>
      <c r="AZ1883" s="52" t="str">
        <f aca="false">IF(C1883="","",IF(AND(Y1883="CONSUMO",AC1883="NÃO")*OR(AG1883="-",AG1883="BIT"),IF(E1883&lt;&gt;"",(AI1883-(P1883+L1883-N1883+Q1883)*AY1883)/0.83),""))</f>
        <v/>
      </c>
      <c r="BA1883" s="51" t="str">
        <f aca="false">IF(AZ1883="","",AZ1883*0.17-((P1883+L1883-N1883+Q1883)*AY1883))</f>
        <v/>
      </c>
      <c r="BB1883" s="51" t="str">
        <f aca="false">IF(AND(Y1883="CONSUMO",AG1883="ANEXO I",AY1883&gt;4%),(AI1883-(P1883+L1883-N1883+Q1883)*0.0514)/0.83*(0.5177)*(0.17)-AI1883*0.0514,IF(AND(Y1883="CONSUMO",AG1883="ANEXO II",AY1883&gt;4%),(AI1883-(P1883+L1883-N1883+Q1883)*0.041)/0.83*(0.3295)*(0.17)-AI1883*0.041,IF(AND(Y1883="CONSUMO",AG1883="ANEXO I",AY1883=4%),(AI1883-(P1883+L1883-N1883+Q1883)*0.04)/0.83*(0.5177)*(0.17)-AI1883*0.04,IF(AND(Y1883="CONSUMO",AG1883="ANEXO II",AY1883=4%),(AI1883-(P1883+L1883-N1883+Q1883)*0.04)/0.83*(0.3295)*(0.17)-AI1883*0.04,""))))</f>
        <v/>
      </c>
      <c r="BC1883" s="51" t="str">
        <f aca="false">IF(C1883="","",IF(AND(Y1883="CONSUMO",AC1883="SIM")*OR(AG1883="-",AG1883="BIT"),IF(E1883&lt;&gt;"",(AI1883-(P1883+L1883-N1883+Q1883)*AY1883)/0.83),""))</f>
        <v/>
      </c>
      <c r="BD1883" s="51" t="str">
        <f aca="false">IF(BC1883="","",BC1883*0.17)</f>
        <v/>
      </c>
      <c r="BE1883" s="51" t="str">
        <f aca="false">IF(I1883=6908,0,IF(BC1883="","",BD1883-((P1883+L1883-N1883+Q1883)*AY1883)))</f>
        <v/>
      </c>
      <c r="BF1883" s="53" t="str">
        <f aca="false">IF(B1883="","",IF(OR(B1883="",E1883="Regime Normal"),0,(AI1883-Q1883)*VLOOKUP(R1883,Dados!$X$98:$Y$108,2,0)))</f>
        <v/>
      </c>
      <c r="BG1883" s="54" t="str">
        <f aca="false">IFERROR(VLOOKUP(I1883,Dados!$AC$27:$AD$43,2,0),IF(B1883="","",IF(D1883&lt;&gt;"MT",IF(AND(AC1883="SIM",Y1883="Revenda"),"2403",IF(AND(AC1883="SIM",Y1883="Consumo"),"2407",IF(AND(AC1883="NÃO",Y1883="Revenda"),"2102",IF(AND(AC1883="NÃO",Y1883="Consumo"),"2556",)))),REPLACE(I1883,1,1,1))))</f>
        <v/>
      </c>
    </row>
    <row r="1884" customFormat="false" ht="12.8" hidden="false" customHeight="true" outlineLevel="0" collapsed="false">
      <c r="Y1884" s="45"/>
      <c r="Z1884" s="46" t="str">
        <f aca="false">IF(B1884="","",(IFERROR(VLOOKUP(H1884,Dados!A$3:B$15000,2,0),"Não Encontrado")))</f>
        <v/>
      </c>
      <c r="AA1884" s="46" t="str">
        <f aca="false">IF(B1884="","",(IFERROR(VLOOKUP(G1884,Dados!C$3:E$15000,3,0),"Não Encontrado")))</f>
        <v/>
      </c>
      <c r="AB1884" s="46" t="str">
        <f aca="false">IFERROR(IF(Z1884&lt;&gt;"Não Encontrado",Z1884,IF(AA1884&lt;&gt;"Não Encontrado",AA1884,"")),"")</f>
        <v/>
      </c>
      <c r="AC1884" s="45" t="str">
        <f aca="false">IF(B1884="","",IF(AB1884="","NÃO","SIM"))</f>
        <v/>
      </c>
      <c r="AD1884" s="45" t="str">
        <f aca="false">IFERROR(VLOOKUP(G1884,Dados!$P$3:$R$500,3,0),"")</f>
        <v/>
      </c>
      <c r="AE1884" s="45" t="str">
        <f aca="false">IFERROR(VLOOKUP(G1884,Dados!$K$3:$L$500,2,0),"")</f>
        <v/>
      </c>
      <c r="AF1884" s="45" t="str">
        <f aca="false">IFERROR(VLOOKUP(G1884,Dados!$M$3:$N$500,2,0),"")</f>
        <v/>
      </c>
      <c r="AG1884" s="45" t="str">
        <f aca="false">IF(F1884="","",IF(AND(AD1884="",AE1884="",AF1884=""),"-",IF(AND(AD1884="BIT",AE1884="",AF1884=""),"BIT",IF(AND(AE1884="ANEXO I",AD1884="",AF1884=""),"ANEXO I",IF(AND(AF1884="ANEXO II",AD1884="",AE1884=""),"ANEXO II","Escolher")))))</f>
        <v/>
      </c>
      <c r="AH1884" s="45" t="str">
        <f aca="false">IF(AG1884&lt;&gt;"Pneus","",IFERROR(VLOOKUP(R1884,Dados!$X$2:$Z$5,3,0)*(AI1884-Q1884),VLOOKUP(D1884,Dados!$X$7:$Z$33,3,0)*(AI1884-Q1884)))</f>
        <v/>
      </c>
      <c r="AI1884" s="47" t="str">
        <f aca="false">IF(B1884="","",P1884+Q1884+O1884+M1884+L1884-N1884)</f>
        <v/>
      </c>
      <c r="AJ1884" s="48" t="str">
        <f aca="false">IFERROR(IF(AND(AC1884="SIM",AG1884="-",Y1884="REVENDA"),(AB1884/1+1)*AI1884,IF(AND(AC1884="SIM",AG1884="Pneus",Y1884="REVENDA"),(AB1884/1+1)*(AI1884-AH1884),"")),"")</f>
        <v/>
      </c>
      <c r="AK1884" s="48" t="str">
        <f aca="false">IF(AJ1884="","",AJ1884*17%)</f>
        <v/>
      </c>
      <c r="AL1884" s="48" t="str">
        <f aca="false">IFERROR(IF(AC1884="NÃO","",IF(AK1884="","",IF(E1884="Simples Nacional",BF1884,IF(T1884=0.12,U1884*0.5833337002,IF(T1884=0,AI1884*0.07,U1884))))),"")</f>
        <v/>
      </c>
      <c r="AM1884" s="47" t="str">
        <f aca="false">IFERROR(IF(AC1884="NÃO","",IF(OR(AG1884="-",AG1884="Pneus"),AK1884-AL1884,"")),"")</f>
        <v/>
      </c>
      <c r="AN1884" s="48" t="str">
        <f aca="false">IF(AND(Y1884="REVENDA",AC1884="SIM",AG1884="BIT"),((AB1884/1+1)*AI1884)*0.4117,"")</f>
        <v/>
      </c>
      <c r="AO1884" s="48" t="str">
        <f aca="false">IF(AN1884="","",AN1884*17%)</f>
        <v/>
      </c>
      <c r="AP1884" s="49" t="str">
        <f aca="false">IF(AN1884="","",IF(T1884=0.12,(U1884*0.4117)*0.4117,IF(T1884=0,(AI1884*0.07)*0.4117,U1884*0.4117)))</f>
        <v/>
      </c>
      <c r="AQ1884" s="47" t="str">
        <f aca="false">IF(AN1884="","",AO1884-AP1884)</f>
        <v/>
      </c>
      <c r="AR1884" s="50" t="str">
        <f aca="false">IFERROR(IF(AND(AC1884="SIM",Y1884="REVENDA",LEFT(AG1884,5)="ANEXO")*OR(AE1884="ANEXO I",AF1884="ANEXO II"),VLOOKUP(H1884,Dados!G:I,2,0),""),"INSERIR MVA")</f>
        <v/>
      </c>
      <c r="AS1884" s="48" t="str">
        <f aca="false">IF(LEFT(AG1884,5)="ANEXO",VLOOKUP(AG1884,Dados!$X$111:$Z$112,2,0)*(AI1884-Q1884),"")</f>
        <v/>
      </c>
      <c r="AT1884" s="48" t="str">
        <f aca="false">IFERROR(IF(AR1884="","",(AI1884*AR1884)+AI1884),"INSERIR MVA")</f>
        <v/>
      </c>
      <c r="AU1884" s="48" t="str">
        <f aca="false">IF(AT1884="","",IF(AY1884=0.04,U1884,AS1884*AY1884))</f>
        <v/>
      </c>
      <c r="AV1884" s="47" t="str">
        <f aca="false">IFERROR(IF(AU1884="","",(VLOOKUP(AG1884,Dados!$X$111:$Z$112,3,0)*AT1884*0.17)),"INSERIR MVA")</f>
        <v/>
      </c>
      <c r="AW1884" s="47" t="str">
        <f aca="false">IFERROR(IF(AR1884="","",AV1884-AU1884),"")</f>
        <v/>
      </c>
      <c r="AX1884" s="51" t="str">
        <f aca="false">IFERROR(IF(AC1884="NÃO","",IF(AM1884&lt;&gt;"",AM1884-W1884,IF(AQ1884&lt;&gt;"",AQ1884-W1884,IF(AW1884&lt;&gt;"",AW1884-W1884,"")))),"")</f>
        <v/>
      </c>
      <c r="AY1884" s="46" t="str">
        <f aca="false">IFERROR(IF(ISNA(VLOOKUP(R1884,Dados!$X$2:$Y$5,2,0)),VLOOKUP(D1884,Dados!$X$7:$Y$33,2,0),VLOOKUP(R1884,Dados!$X$2:$Y$5,2,0)),"")</f>
        <v/>
      </c>
      <c r="AZ1884" s="52" t="str">
        <f aca="false">IF(C1884="","",IF(AND(Y1884="CONSUMO",AC1884="NÃO")*OR(AG1884="-",AG1884="BIT"),IF(E1884&lt;&gt;"",(AI1884-(P1884+L1884-N1884+Q1884)*AY1884)/0.83),""))</f>
        <v/>
      </c>
      <c r="BA1884" s="51" t="str">
        <f aca="false">IF(AZ1884="","",AZ1884*0.17-((P1884+L1884-N1884+Q1884)*AY1884))</f>
        <v/>
      </c>
      <c r="BB1884" s="51" t="str">
        <f aca="false">IF(AND(Y1884="CONSUMO",AG1884="ANEXO I",AY1884&gt;4%),(AI1884-(P1884+L1884-N1884+Q1884)*0.0514)/0.83*(0.5177)*(0.17)-AI1884*0.0514,IF(AND(Y1884="CONSUMO",AG1884="ANEXO II",AY1884&gt;4%),(AI1884-(P1884+L1884-N1884+Q1884)*0.041)/0.83*(0.3295)*(0.17)-AI1884*0.041,IF(AND(Y1884="CONSUMO",AG1884="ANEXO I",AY1884=4%),(AI1884-(P1884+L1884-N1884+Q1884)*0.04)/0.83*(0.5177)*(0.17)-AI1884*0.04,IF(AND(Y1884="CONSUMO",AG1884="ANEXO II",AY1884=4%),(AI1884-(P1884+L1884-N1884+Q1884)*0.04)/0.83*(0.3295)*(0.17)-AI1884*0.04,""))))</f>
        <v/>
      </c>
      <c r="BC1884" s="51" t="str">
        <f aca="false">IF(C1884="","",IF(AND(Y1884="CONSUMO",AC1884="SIM")*OR(AG1884="-",AG1884="BIT"),IF(E1884&lt;&gt;"",(AI1884-(P1884+L1884-N1884+Q1884)*AY1884)/0.83),""))</f>
        <v/>
      </c>
      <c r="BD1884" s="51" t="str">
        <f aca="false">IF(BC1884="","",BC1884*0.17)</f>
        <v/>
      </c>
      <c r="BE1884" s="51" t="str">
        <f aca="false">IF(I1884=6908,0,IF(BC1884="","",BD1884-((P1884+L1884-N1884+Q1884)*AY1884)))</f>
        <v/>
      </c>
      <c r="BF1884" s="53" t="str">
        <f aca="false">IF(B1884="","",IF(OR(B1884="",E1884="Regime Normal"),0,(AI1884-Q1884)*VLOOKUP(R1884,Dados!$X$98:$Y$108,2,0)))</f>
        <v/>
      </c>
      <c r="BG1884" s="54" t="str">
        <f aca="false">IFERROR(VLOOKUP(I1884,Dados!$AC$27:$AD$43,2,0),IF(B1884="","",IF(D1884&lt;&gt;"MT",IF(AND(AC1884="SIM",Y1884="Revenda"),"2403",IF(AND(AC1884="SIM",Y1884="Consumo"),"2407",IF(AND(AC1884="NÃO",Y1884="Revenda"),"2102",IF(AND(AC1884="NÃO",Y1884="Consumo"),"2556",)))),REPLACE(I1884,1,1,1))))</f>
        <v/>
      </c>
    </row>
    <row r="1885" customFormat="false" ht="12.8" hidden="false" customHeight="true" outlineLevel="0" collapsed="false">
      <c r="Y1885" s="45"/>
      <c r="Z1885" s="46" t="str">
        <f aca="false">IF(B1885="","",(IFERROR(VLOOKUP(H1885,Dados!A$3:B$15000,2,0),"Não Encontrado")))</f>
        <v/>
      </c>
      <c r="AA1885" s="46" t="str">
        <f aca="false">IF(B1885="","",(IFERROR(VLOOKUP(G1885,Dados!C$3:E$15000,3,0),"Não Encontrado")))</f>
        <v/>
      </c>
      <c r="AB1885" s="46" t="str">
        <f aca="false">IFERROR(IF(Z1885&lt;&gt;"Não Encontrado",Z1885,IF(AA1885&lt;&gt;"Não Encontrado",AA1885,"")),"")</f>
        <v/>
      </c>
      <c r="AC1885" s="45" t="str">
        <f aca="false">IF(B1885="","",IF(AB1885="","NÃO","SIM"))</f>
        <v/>
      </c>
      <c r="AD1885" s="45" t="str">
        <f aca="false">IFERROR(VLOOKUP(G1885,Dados!$P$3:$R$500,3,0),"")</f>
        <v/>
      </c>
      <c r="AE1885" s="45" t="str">
        <f aca="false">IFERROR(VLOOKUP(G1885,Dados!$K$3:$L$500,2,0),"")</f>
        <v/>
      </c>
      <c r="AF1885" s="45" t="str">
        <f aca="false">IFERROR(VLOOKUP(G1885,Dados!$M$3:$N$500,2,0),"")</f>
        <v/>
      </c>
      <c r="AG1885" s="45" t="str">
        <f aca="false">IF(F1885="","",IF(AND(AD1885="",AE1885="",AF1885=""),"-",IF(AND(AD1885="BIT",AE1885="",AF1885=""),"BIT",IF(AND(AE1885="ANEXO I",AD1885="",AF1885=""),"ANEXO I",IF(AND(AF1885="ANEXO II",AD1885="",AE1885=""),"ANEXO II","Escolher")))))</f>
        <v/>
      </c>
      <c r="AH1885" s="45" t="str">
        <f aca="false">IF(AG1885&lt;&gt;"Pneus","",IFERROR(VLOOKUP(R1885,Dados!$X$2:$Z$5,3,0)*(AI1885-Q1885),VLOOKUP(D1885,Dados!$X$7:$Z$33,3,0)*(AI1885-Q1885)))</f>
        <v/>
      </c>
      <c r="AI1885" s="47" t="str">
        <f aca="false">IF(B1885="","",P1885+Q1885+O1885+M1885+L1885-N1885)</f>
        <v/>
      </c>
      <c r="AJ1885" s="48" t="str">
        <f aca="false">IFERROR(IF(AND(AC1885="SIM",AG1885="-",Y1885="REVENDA"),(AB1885/1+1)*AI1885,IF(AND(AC1885="SIM",AG1885="Pneus",Y1885="REVENDA"),(AB1885/1+1)*(AI1885-AH1885),"")),"")</f>
        <v/>
      </c>
      <c r="AK1885" s="48" t="str">
        <f aca="false">IF(AJ1885="","",AJ1885*17%)</f>
        <v/>
      </c>
      <c r="AL1885" s="48" t="str">
        <f aca="false">IFERROR(IF(AC1885="NÃO","",IF(AK1885="","",IF(E1885="Simples Nacional",BF1885,IF(T1885=0.12,U1885*0.5833337002,IF(T1885=0,AI1885*0.07,U1885))))),"")</f>
        <v/>
      </c>
      <c r="AM1885" s="47" t="str">
        <f aca="false">IFERROR(IF(AC1885="NÃO","",IF(OR(AG1885="-",AG1885="Pneus"),AK1885-AL1885,"")),"")</f>
        <v/>
      </c>
      <c r="AN1885" s="48" t="str">
        <f aca="false">IF(AND(Y1885="REVENDA",AC1885="SIM",AG1885="BIT"),((AB1885/1+1)*AI1885)*0.4117,"")</f>
        <v/>
      </c>
      <c r="AO1885" s="48" t="str">
        <f aca="false">IF(AN1885="","",AN1885*17%)</f>
        <v/>
      </c>
      <c r="AP1885" s="49" t="str">
        <f aca="false">IF(AN1885="","",IF(T1885=0.12,(U1885*0.4117)*0.4117,IF(T1885=0,(AI1885*0.07)*0.4117,U1885*0.4117)))</f>
        <v/>
      </c>
      <c r="AQ1885" s="47" t="str">
        <f aca="false">IF(AN1885="","",AO1885-AP1885)</f>
        <v/>
      </c>
      <c r="AR1885" s="50" t="str">
        <f aca="false">IFERROR(IF(AND(AC1885="SIM",Y1885="REVENDA",LEFT(AG1885,5)="ANEXO")*OR(AE1885="ANEXO I",AF1885="ANEXO II"),VLOOKUP(H1885,Dados!G:I,2,0),""),"INSERIR MVA")</f>
        <v/>
      </c>
      <c r="AS1885" s="48" t="str">
        <f aca="false">IF(LEFT(AG1885,5)="ANEXO",VLOOKUP(AG1885,Dados!$X$111:$Z$112,2,0)*(AI1885-Q1885),"")</f>
        <v/>
      </c>
      <c r="AT1885" s="48" t="str">
        <f aca="false">IFERROR(IF(AR1885="","",(AI1885*AR1885)+AI1885),"INSERIR MVA")</f>
        <v/>
      </c>
      <c r="AU1885" s="48" t="str">
        <f aca="false">IF(AT1885="","",IF(AY1885=0.04,U1885,AS1885*AY1885))</f>
        <v/>
      </c>
      <c r="AV1885" s="47" t="str">
        <f aca="false">IFERROR(IF(AU1885="","",(VLOOKUP(AG1885,Dados!$X$111:$Z$112,3,0)*AT1885*0.17)),"INSERIR MVA")</f>
        <v/>
      </c>
      <c r="AW1885" s="47" t="str">
        <f aca="false">IFERROR(IF(AR1885="","",AV1885-AU1885),"")</f>
        <v/>
      </c>
      <c r="AX1885" s="51" t="str">
        <f aca="false">IFERROR(IF(AC1885="NÃO","",IF(AM1885&lt;&gt;"",AM1885-W1885,IF(AQ1885&lt;&gt;"",AQ1885-W1885,IF(AW1885&lt;&gt;"",AW1885-W1885,"")))),"")</f>
        <v/>
      </c>
      <c r="AY1885" s="46" t="str">
        <f aca="false">IFERROR(IF(ISNA(VLOOKUP(R1885,Dados!$X$2:$Y$5,2,0)),VLOOKUP(D1885,Dados!$X$7:$Y$33,2,0),VLOOKUP(R1885,Dados!$X$2:$Y$5,2,0)),"")</f>
        <v/>
      </c>
      <c r="AZ1885" s="52" t="str">
        <f aca="false">IF(C1885="","",IF(AND(Y1885="CONSUMO",AC1885="NÃO")*OR(AG1885="-",AG1885="BIT"),IF(E1885&lt;&gt;"",(AI1885-(P1885+L1885-N1885+Q1885)*AY1885)/0.83),""))</f>
        <v/>
      </c>
      <c r="BA1885" s="51" t="str">
        <f aca="false">IF(AZ1885="","",AZ1885*0.17-((P1885+L1885-N1885+Q1885)*AY1885))</f>
        <v/>
      </c>
      <c r="BB1885" s="51" t="str">
        <f aca="false">IF(AND(Y1885="CONSUMO",AG1885="ANEXO I",AY1885&gt;4%),(AI1885-(P1885+L1885-N1885+Q1885)*0.0514)/0.83*(0.5177)*(0.17)-AI1885*0.0514,IF(AND(Y1885="CONSUMO",AG1885="ANEXO II",AY1885&gt;4%),(AI1885-(P1885+L1885-N1885+Q1885)*0.041)/0.83*(0.3295)*(0.17)-AI1885*0.041,IF(AND(Y1885="CONSUMO",AG1885="ANEXO I",AY1885=4%),(AI1885-(P1885+L1885-N1885+Q1885)*0.04)/0.83*(0.5177)*(0.17)-AI1885*0.04,IF(AND(Y1885="CONSUMO",AG1885="ANEXO II",AY1885=4%),(AI1885-(P1885+L1885-N1885+Q1885)*0.04)/0.83*(0.3295)*(0.17)-AI1885*0.04,""))))</f>
        <v/>
      </c>
      <c r="BC1885" s="51" t="str">
        <f aca="false">IF(C1885="","",IF(AND(Y1885="CONSUMO",AC1885="SIM")*OR(AG1885="-",AG1885="BIT"),IF(E1885&lt;&gt;"",(AI1885-(P1885+L1885-N1885+Q1885)*AY1885)/0.83),""))</f>
        <v/>
      </c>
      <c r="BD1885" s="51" t="str">
        <f aca="false">IF(BC1885="","",BC1885*0.17)</f>
        <v/>
      </c>
      <c r="BE1885" s="51" t="str">
        <f aca="false">IF(I1885=6908,0,IF(BC1885="","",BD1885-((P1885+L1885-N1885+Q1885)*AY1885)))</f>
        <v/>
      </c>
      <c r="BF1885" s="53" t="str">
        <f aca="false">IF(B1885="","",IF(OR(B1885="",E1885="Regime Normal"),0,(AI1885-Q1885)*VLOOKUP(R1885,Dados!$X$98:$Y$108,2,0)))</f>
        <v/>
      </c>
      <c r="BG1885" s="54" t="str">
        <f aca="false">IFERROR(VLOOKUP(I1885,Dados!$AC$27:$AD$43,2,0),IF(B1885="","",IF(D1885&lt;&gt;"MT",IF(AND(AC1885="SIM",Y1885="Revenda"),"2403",IF(AND(AC1885="SIM",Y1885="Consumo"),"2407",IF(AND(AC1885="NÃO",Y1885="Revenda"),"2102",IF(AND(AC1885="NÃO",Y1885="Consumo"),"2556",)))),REPLACE(I1885,1,1,1))))</f>
        <v/>
      </c>
    </row>
    <row r="1886" customFormat="false" ht="12.8" hidden="false" customHeight="true" outlineLevel="0" collapsed="false">
      <c r="Y1886" s="45"/>
      <c r="Z1886" s="46" t="str">
        <f aca="false">IF(B1886="","",(IFERROR(VLOOKUP(H1886,Dados!A$3:B$15000,2,0),"Não Encontrado")))</f>
        <v/>
      </c>
      <c r="AA1886" s="46" t="str">
        <f aca="false">IF(B1886="","",(IFERROR(VLOOKUP(G1886,Dados!C$3:E$15000,3,0),"Não Encontrado")))</f>
        <v/>
      </c>
      <c r="AB1886" s="46" t="str">
        <f aca="false">IFERROR(IF(Z1886&lt;&gt;"Não Encontrado",Z1886,IF(AA1886&lt;&gt;"Não Encontrado",AA1886,"")),"")</f>
        <v/>
      </c>
      <c r="AC1886" s="45" t="str">
        <f aca="false">IF(B1886="","",IF(AB1886="","NÃO","SIM"))</f>
        <v/>
      </c>
      <c r="AD1886" s="45" t="str">
        <f aca="false">IFERROR(VLOOKUP(G1886,Dados!$P$3:$R$500,3,0),"")</f>
        <v/>
      </c>
      <c r="AE1886" s="45" t="str">
        <f aca="false">IFERROR(VLOOKUP(G1886,Dados!$K$3:$L$500,2,0),"")</f>
        <v/>
      </c>
      <c r="AF1886" s="45" t="str">
        <f aca="false">IFERROR(VLOOKUP(G1886,Dados!$M$3:$N$500,2,0),"")</f>
        <v/>
      </c>
      <c r="AG1886" s="45" t="str">
        <f aca="false">IF(F1886="","",IF(AND(AD1886="",AE1886="",AF1886=""),"-",IF(AND(AD1886="BIT",AE1886="",AF1886=""),"BIT",IF(AND(AE1886="ANEXO I",AD1886="",AF1886=""),"ANEXO I",IF(AND(AF1886="ANEXO II",AD1886="",AE1886=""),"ANEXO II","Escolher")))))</f>
        <v/>
      </c>
      <c r="AH1886" s="45" t="str">
        <f aca="false">IF(AG1886&lt;&gt;"Pneus","",IFERROR(VLOOKUP(R1886,Dados!$X$2:$Z$5,3,0)*(AI1886-Q1886),VLOOKUP(D1886,Dados!$X$7:$Z$33,3,0)*(AI1886-Q1886)))</f>
        <v/>
      </c>
      <c r="AI1886" s="47" t="str">
        <f aca="false">IF(B1886="","",P1886+Q1886+O1886+M1886+L1886-N1886)</f>
        <v/>
      </c>
      <c r="AJ1886" s="48" t="str">
        <f aca="false">IFERROR(IF(AND(AC1886="SIM",AG1886="-",Y1886="REVENDA"),(AB1886/1+1)*AI1886,IF(AND(AC1886="SIM",AG1886="Pneus",Y1886="REVENDA"),(AB1886/1+1)*(AI1886-AH1886),"")),"")</f>
        <v/>
      </c>
      <c r="AK1886" s="48" t="str">
        <f aca="false">IF(AJ1886="","",AJ1886*17%)</f>
        <v/>
      </c>
      <c r="AL1886" s="48" t="str">
        <f aca="false">IFERROR(IF(AC1886="NÃO","",IF(AK1886="","",IF(E1886="Simples Nacional",BF1886,IF(T1886=0.12,U1886*0.5833337002,IF(T1886=0,AI1886*0.07,U1886))))),"")</f>
        <v/>
      </c>
      <c r="AM1886" s="47" t="str">
        <f aca="false">IFERROR(IF(AC1886="NÃO","",IF(OR(AG1886="-",AG1886="Pneus"),AK1886-AL1886,"")),"")</f>
        <v/>
      </c>
      <c r="AN1886" s="48" t="str">
        <f aca="false">IF(AND(Y1886="REVENDA",AC1886="SIM",AG1886="BIT"),((AB1886/1+1)*AI1886)*0.4117,"")</f>
        <v/>
      </c>
      <c r="AO1886" s="48" t="str">
        <f aca="false">IF(AN1886="","",AN1886*17%)</f>
        <v/>
      </c>
      <c r="AP1886" s="49" t="str">
        <f aca="false">IF(AN1886="","",IF(T1886=0.12,(U1886*0.4117)*0.4117,IF(T1886=0,(AI1886*0.07)*0.4117,U1886*0.4117)))</f>
        <v/>
      </c>
      <c r="AQ1886" s="47" t="str">
        <f aca="false">IF(AN1886="","",AO1886-AP1886)</f>
        <v/>
      </c>
      <c r="AR1886" s="50" t="str">
        <f aca="false">IFERROR(IF(AND(AC1886="SIM",Y1886="REVENDA",LEFT(AG1886,5)="ANEXO")*OR(AE1886="ANEXO I",AF1886="ANEXO II"),VLOOKUP(H1886,Dados!G:I,2,0),""),"INSERIR MVA")</f>
        <v/>
      </c>
      <c r="AS1886" s="48" t="str">
        <f aca="false">IF(LEFT(AG1886,5)="ANEXO",VLOOKUP(AG1886,Dados!$X$111:$Z$112,2,0)*(AI1886-Q1886),"")</f>
        <v/>
      </c>
      <c r="AT1886" s="48" t="str">
        <f aca="false">IFERROR(IF(AR1886="","",(AI1886*AR1886)+AI1886),"INSERIR MVA")</f>
        <v/>
      </c>
      <c r="AU1886" s="48" t="str">
        <f aca="false">IF(AT1886="","",IF(AY1886=0.04,U1886,AS1886*AY1886))</f>
        <v/>
      </c>
      <c r="AV1886" s="47" t="str">
        <f aca="false">IFERROR(IF(AU1886="","",(VLOOKUP(AG1886,Dados!$X$111:$Z$112,3,0)*AT1886*0.17)),"INSERIR MVA")</f>
        <v/>
      </c>
      <c r="AW1886" s="47" t="str">
        <f aca="false">IFERROR(IF(AR1886="","",AV1886-AU1886),"")</f>
        <v/>
      </c>
      <c r="AX1886" s="51" t="str">
        <f aca="false">IFERROR(IF(AC1886="NÃO","",IF(AM1886&lt;&gt;"",AM1886-W1886,IF(AQ1886&lt;&gt;"",AQ1886-W1886,IF(AW1886&lt;&gt;"",AW1886-W1886,"")))),"")</f>
        <v/>
      </c>
      <c r="AY1886" s="46" t="str">
        <f aca="false">IFERROR(IF(ISNA(VLOOKUP(R1886,Dados!$X$2:$Y$5,2,0)),VLOOKUP(D1886,Dados!$X$7:$Y$33,2,0),VLOOKUP(R1886,Dados!$X$2:$Y$5,2,0)),"")</f>
        <v/>
      </c>
      <c r="AZ1886" s="52" t="str">
        <f aca="false">IF(C1886="","",IF(AND(Y1886="CONSUMO",AC1886="NÃO")*OR(AG1886="-",AG1886="BIT"),IF(E1886&lt;&gt;"",(AI1886-(P1886+L1886-N1886+Q1886)*AY1886)/0.83),""))</f>
        <v/>
      </c>
      <c r="BA1886" s="51" t="str">
        <f aca="false">IF(AZ1886="","",AZ1886*0.17-((P1886+L1886-N1886+Q1886)*AY1886))</f>
        <v/>
      </c>
      <c r="BB1886" s="51" t="str">
        <f aca="false">IF(AND(Y1886="CONSUMO",AG1886="ANEXO I",AY1886&gt;4%),(AI1886-(P1886+L1886-N1886+Q1886)*0.0514)/0.83*(0.5177)*(0.17)-AI1886*0.0514,IF(AND(Y1886="CONSUMO",AG1886="ANEXO II",AY1886&gt;4%),(AI1886-(P1886+L1886-N1886+Q1886)*0.041)/0.83*(0.3295)*(0.17)-AI1886*0.041,IF(AND(Y1886="CONSUMO",AG1886="ANEXO I",AY1886=4%),(AI1886-(P1886+L1886-N1886+Q1886)*0.04)/0.83*(0.5177)*(0.17)-AI1886*0.04,IF(AND(Y1886="CONSUMO",AG1886="ANEXO II",AY1886=4%),(AI1886-(P1886+L1886-N1886+Q1886)*0.04)/0.83*(0.3295)*(0.17)-AI1886*0.04,""))))</f>
        <v/>
      </c>
      <c r="BC1886" s="51" t="str">
        <f aca="false">IF(C1886="","",IF(AND(Y1886="CONSUMO",AC1886="SIM")*OR(AG1886="-",AG1886="BIT"),IF(E1886&lt;&gt;"",(AI1886-(P1886+L1886-N1886+Q1886)*AY1886)/0.83),""))</f>
        <v/>
      </c>
      <c r="BD1886" s="51" t="str">
        <f aca="false">IF(BC1886="","",BC1886*0.17)</f>
        <v/>
      </c>
      <c r="BE1886" s="51" t="str">
        <f aca="false">IF(I1886=6908,0,IF(BC1886="","",BD1886-((P1886+L1886-N1886+Q1886)*AY1886)))</f>
        <v/>
      </c>
      <c r="BF1886" s="53" t="str">
        <f aca="false">IF(B1886="","",IF(OR(B1886="",E1886="Regime Normal"),0,(AI1886-Q1886)*VLOOKUP(R1886,Dados!$X$98:$Y$108,2,0)))</f>
        <v/>
      </c>
      <c r="BG1886" s="54" t="str">
        <f aca="false">IFERROR(VLOOKUP(I1886,Dados!$AC$27:$AD$43,2,0),IF(B1886="","",IF(D1886&lt;&gt;"MT",IF(AND(AC1886="SIM",Y1886="Revenda"),"2403",IF(AND(AC1886="SIM",Y1886="Consumo"),"2407",IF(AND(AC1886="NÃO",Y1886="Revenda"),"2102",IF(AND(AC1886="NÃO",Y1886="Consumo"),"2556",)))),REPLACE(I1886,1,1,1))))</f>
        <v/>
      </c>
    </row>
    <row r="1887" customFormat="false" ht="12.8" hidden="false" customHeight="true" outlineLevel="0" collapsed="false">
      <c r="Y1887" s="45"/>
      <c r="Z1887" s="46" t="str">
        <f aca="false">IF(B1887="","",(IFERROR(VLOOKUP(H1887,Dados!A$3:B$15000,2,0),"Não Encontrado")))</f>
        <v/>
      </c>
      <c r="AA1887" s="46" t="str">
        <f aca="false">IF(B1887="","",(IFERROR(VLOOKUP(G1887,Dados!C$3:E$15000,3,0),"Não Encontrado")))</f>
        <v/>
      </c>
      <c r="AB1887" s="46" t="str">
        <f aca="false">IFERROR(IF(Z1887&lt;&gt;"Não Encontrado",Z1887,IF(AA1887&lt;&gt;"Não Encontrado",AA1887,"")),"")</f>
        <v/>
      </c>
      <c r="AC1887" s="45" t="str">
        <f aca="false">IF(B1887="","",IF(AB1887="","NÃO","SIM"))</f>
        <v/>
      </c>
      <c r="AD1887" s="45" t="str">
        <f aca="false">IFERROR(VLOOKUP(G1887,Dados!$P$3:$R$500,3,0),"")</f>
        <v/>
      </c>
      <c r="AE1887" s="45" t="str">
        <f aca="false">IFERROR(VLOOKUP(G1887,Dados!$K$3:$L$500,2,0),"")</f>
        <v/>
      </c>
      <c r="AF1887" s="45" t="str">
        <f aca="false">IFERROR(VLOOKUP(G1887,Dados!$M$3:$N$500,2,0),"")</f>
        <v/>
      </c>
      <c r="AG1887" s="45" t="str">
        <f aca="false">IF(F1887="","",IF(AND(AD1887="",AE1887="",AF1887=""),"-",IF(AND(AD1887="BIT",AE1887="",AF1887=""),"BIT",IF(AND(AE1887="ANEXO I",AD1887="",AF1887=""),"ANEXO I",IF(AND(AF1887="ANEXO II",AD1887="",AE1887=""),"ANEXO II","Escolher")))))</f>
        <v/>
      </c>
      <c r="AH1887" s="45" t="str">
        <f aca="false">IF(AG1887&lt;&gt;"Pneus","",IFERROR(VLOOKUP(R1887,Dados!$X$2:$Z$5,3,0)*(AI1887-Q1887),VLOOKUP(D1887,Dados!$X$7:$Z$33,3,0)*(AI1887-Q1887)))</f>
        <v/>
      </c>
      <c r="AI1887" s="47" t="str">
        <f aca="false">IF(B1887="","",P1887+Q1887+O1887+M1887+L1887-N1887)</f>
        <v/>
      </c>
      <c r="AJ1887" s="48" t="str">
        <f aca="false">IFERROR(IF(AND(AC1887="SIM",AG1887="-",Y1887="REVENDA"),(AB1887/1+1)*AI1887,IF(AND(AC1887="SIM",AG1887="Pneus",Y1887="REVENDA"),(AB1887/1+1)*(AI1887-AH1887),"")),"")</f>
        <v/>
      </c>
      <c r="AK1887" s="48" t="str">
        <f aca="false">IF(AJ1887="","",AJ1887*17%)</f>
        <v/>
      </c>
      <c r="AL1887" s="48" t="str">
        <f aca="false">IFERROR(IF(AC1887="NÃO","",IF(AK1887="","",IF(E1887="Simples Nacional",BF1887,IF(T1887=0.12,U1887*0.5833337002,IF(T1887=0,AI1887*0.07,U1887))))),"")</f>
        <v/>
      </c>
      <c r="AM1887" s="47" t="str">
        <f aca="false">IFERROR(IF(AC1887="NÃO","",IF(OR(AG1887="-",AG1887="Pneus"),AK1887-AL1887,"")),"")</f>
        <v/>
      </c>
      <c r="AN1887" s="48" t="str">
        <f aca="false">IF(AND(Y1887="REVENDA",AC1887="SIM",AG1887="BIT"),((AB1887/1+1)*AI1887)*0.4117,"")</f>
        <v/>
      </c>
      <c r="AO1887" s="48" t="str">
        <f aca="false">IF(AN1887="","",AN1887*17%)</f>
        <v/>
      </c>
      <c r="AP1887" s="49" t="str">
        <f aca="false">IF(AN1887="","",IF(T1887=0.12,(U1887*0.4117)*0.4117,IF(T1887=0,(AI1887*0.07)*0.4117,U1887*0.4117)))</f>
        <v/>
      </c>
      <c r="AQ1887" s="47" t="str">
        <f aca="false">IF(AN1887="","",AO1887-AP1887)</f>
        <v/>
      </c>
      <c r="AR1887" s="50" t="str">
        <f aca="false">IFERROR(IF(AND(AC1887="SIM",Y1887="REVENDA",LEFT(AG1887,5)="ANEXO")*OR(AE1887="ANEXO I",AF1887="ANEXO II"),VLOOKUP(H1887,Dados!G:I,2,0),""),"INSERIR MVA")</f>
        <v/>
      </c>
      <c r="AS1887" s="48" t="str">
        <f aca="false">IF(LEFT(AG1887,5)="ANEXO",VLOOKUP(AG1887,Dados!$X$111:$Z$112,2,0)*(AI1887-Q1887),"")</f>
        <v/>
      </c>
      <c r="AT1887" s="48" t="str">
        <f aca="false">IFERROR(IF(AR1887="","",(AI1887*AR1887)+AI1887),"INSERIR MVA")</f>
        <v/>
      </c>
      <c r="AU1887" s="48" t="str">
        <f aca="false">IF(AT1887="","",IF(AY1887=0.04,U1887,AS1887*AY1887))</f>
        <v/>
      </c>
      <c r="AV1887" s="47" t="str">
        <f aca="false">IFERROR(IF(AU1887="","",(VLOOKUP(AG1887,Dados!$X$111:$Z$112,3,0)*AT1887*0.17)),"INSERIR MVA")</f>
        <v/>
      </c>
      <c r="AW1887" s="47" t="str">
        <f aca="false">IFERROR(IF(AR1887="","",AV1887-AU1887),"")</f>
        <v/>
      </c>
      <c r="AX1887" s="51" t="str">
        <f aca="false">IFERROR(IF(AC1887="NÃO","",IF(AM1887&lt;&gt;"",AM1887-W1887,IF(AQ1887&lt;&gt;"",AQ1887-W1887,IF(AW1887&lt;&gt;"",AW1887-W1887,"")))),"")</f>
        <v/>
      </c>
      <c r="AY1887" s="46" t="str">
        <f aca="false">IFERROR(IF(ISNA(VLOOKUP(R1887,Dados!$X$2:$Y$5,2,0)),VLOOKUP(D1887,Dados!$X$7:$Y$33,2,0),VLOOKUP(R1887,Dados!$X$2:$Y$5,2,0)),"")</f>
        <v/>
      </c>
      <c r="AZ1887" s="52" t="str">
        <f aca="false">IF(C1887="","",IF(AND(Y1887="CONSUMO",AC1887="NÃO")*OR(AG1887="-",AG1887="BIT"),IF(E1887&lt;&gt;"",(AI1887-(P1887+L1887-N1887+Q1887)*AY1887)/0.83),""))</f>
        <v/>
      </c>
      <c r="BA1887" s="51" t="str">
        <f aca="false">IF(AZ1887="","",AZ1887*0.17-((P1887+L1887-N1887+Q1887)*AY1887))</f>
        <v/>
      </c>
      <c r="BB1887" s="51" t="str">
        <f aca="false">IF(AND(Y1887="CONSUMO",AG1887="ANEXO I",AY1887&gt;4%),(AI1887-(P1887+L1887-N1887+Q1887)*0.0514)/0.83*(0.5177)*(0.17)-AI1887*0.0514,IF(AND(Y1887="CONSUMO",AG1887="ANEXO II",AY1887&gt;4%),(AI1887-(P1887+L1887-N1887+Q1887)*0.041)/0.83*(0.3295)*(0.17)-AI1887*0.041,IF(AND(Y1887="CONSUMO",AG1887="ANEXO I",AY1887=4%),(AI1887-(P1887+L1887-N1887+Q1887)*0.04)/0.83*(0.5177)*(0.17)-AI1887*0.04,IF(AND(Y1887="CONSUMO",AG1887="ANEXO II",AY1887=4%),(AI1887-(P1887+L1887-N1887+Q1887)*0.04)/0.83*(0.3295)*(0.17)-AI1887*0.04,""))))</f>
        <v/>
      </c>
      <c r="BC1887" s="51" t="str">
        <f aca="false">IF(C1887="","",IF(AND(Y1887="CONSUMO",AC1887="SIM")*OR(AG1887="-",AG1887="BIT"),IF(E1887&lt;&gt;"",(AI1887-(P1887+L1887-N1887+Q1887)*AY1887)/0.83),""))</f>
        <v/>
      </c>
      <c r="BD1887" s="51" t="str">
        <f aca="false">IF(BC1887="","",BC1887*0.17)</f>
        <v/>
      </c>
      <c r="BE1887" s="51" t="str">
        <f aca="false">IF(I1887=6908,0,IF(BC1887="","",BD1887-((P1887+L1887-N1887+Q1887)*AY1887)))</f>
        <v/>
      </c>
      <c r="BF1887" s="53" t="str">
        <f aca="false">IF(B1887="","",IF(OR(B1887="",E1887="Regime Normal"),0,(AI1887-Q1887)*VLOOKUP(R1887,Dados!$X$98:$Y$108,2,0)))</f>
        <v/>
      </c>
      <c r="BG1887" s="54" t="str">
        <f aca="false">IFERROR(VLOOKUP(I1887,Dados!$AC$27:$AD$43,2,0),IF(B1887="","",IF(D1887&lt;&gt;"MT",IF(AND(AC1887="SIM",Y1887="Revenda"),"2403",IF(AND(AC1887="SIM",Y1887="Consumo"),"2407",IF(AND(AC1887="NÃO",Y1887="Revenda"),"2102",IF(AND(AC1887="NÃO",Y1887="Consumo"),"2556",)))),REPLACE(I1887,1,1,1))))</f>
        <v/>
      </c>
    </row>
    <row r="1888" customFormat="false" ht="12.8" hidden="false" customHeight="true" outlineLevel="0" collapsed="false">
      <c r="Y1888" s="45"/>
      <c r="Z1888" s="46" t="str">
        <f aca="false">IF(B1888="","",(IFERROR(VLOOKUP(H1888,Dados!A$3:B$15000,2,0),"Não Encontrado")))</f>
        <v/>
      </c>
      <c r="AA1888" s="46" t="str">
        <f aca="false">IF(B1888="","",(IFERROR(VLOOKUP(G1888,Dados!C$3:E$15000,3,0),"Não Encontrado")))</f>
        <v/>
      </c>
      <c r="AB1888" s="46" t="str">
        <f aca="false">IFERROR(IF(Z1888&lt;&gt;"Não Encontrado",Z1888,IF(AA1888&lt;&gt;"Não Encontrado",AA1888,"")),"")</f>
        <v/>
      </c>
      <c r="AC1888" s="45" t="str">
        <f aca="false">IF(B1888="","",IF(AB1888="","NÃO","SIM"))</f>
        <v/>
      </c>
      <c r="AD1888" s="45" t="str">
        <f aca="false">IFERROR(VLOOKUP(G1888,Dados!$P$3:$R$500,3,0),"")</f>
        <v/>
      </c>
      <c r="AE1888" s="45" t="str">
        <f aca="false">IFERROR(VLOOKUP(G1888,Dados!$K$3:$L$500,2,0),"")</f>
        <v/>
      </c>
      <c r="AF1888" s="45" t="str">
        <f aca="false">IFERROR(VLOOKUP(G1888,Dados!$M$3:$N$500,2,0),"")</f>
        <v/>
      </c>
      <c r="AG1888" s="45" t="str">
        <f aca="false">IF(F1888="","",IF(AND(AD1888="",AE1888="",AF1888=""),"-",IF(AND(AD1888="BIT",AE1888="",AF1888=""),"BIT",IF(AND(AE1888="ANEXO I",AD1888="",AF1888=""),"ANEXO I",IF(AND(AF1888="ANEXO II",AD1888="",AE1888=""),"ANEXO II","Escolher")))))</f>
        <v/>
      </c>
      <c r="AH1888" s="45" t="str">
        <f aca="false">IF(AG1888&lt;&gt;"Pneus","",IFERROR(VLOOKUP(R1888,Dados!$X$2:$Z$5,3,0)*(AI1888-Q1888),VLOOKUP(D1888,Dados!$X$7:$Z$33,3,0)*(AI1888-Q1888)))</f>
        <v/>
      </c>
      <c r="AI1888" s="47" t="str">
        <f aca="false">IF(B1888="","",P1888+Q1888+O1888+M1888+L1888-N1888)</f>
        <v/>
      </c>
      <c r="AJ1888" s="48" t="str">
        <f aca="false">IFERROR(IF(AND(AC1888="SIM",AG1888="-",Y1888="REVENDA"),(AB1888/1+1)*AI1888,IF(AND(AC1888="SIM",AG1888="Pneus",Y1888="REVENDA"),(AB1888/1+1)*(AI1888-AH1888),"")),"")</f>
        <v/>
      </c>
      <c r="AK1888" s="48" t="str">
        <f aca="false">IF(AJ1888="","",AJ1888*17%)</f>
        <v/>
      </c>
      <c r="AL1888" s="48" t="str">
        <f aca="false">IFERROR(IF(AC1888="NÃO","",IF(AK1888="","",IF(E1888="Simples Nacional",BF1888,IF(T1888=0.12,U1888*0.5833337002,IF(T1888=0,AI1888*0.07,U1888))))),"")</f>
        <v/>
      </c>
      <c r="AM1888" s="47" t="str">
        <f aca="false">IFERROR(IF(AC1888="NÃO","",IF(OR(AG1888="-",AG1888="Pneus"),AK1888-AL1888,"")),"")</f>
        <v/>
      </c>
      <c r="AN1888" s="48" t="str">
        <f aca="false">IF(AND(Y1888="REVENDA",AC1888="SIM",AG1888="BIT"),((AB1888/1+1)*AI1888)*0.4117,"")</f>
        <v/>
      </c>
      <c r="AO1888" s="48" t="str">
        <f aca="false">IF(AN1888="","",AN1888*17%)</f>
        <v/>
      </c>
      <c r="AP1888" s="49" t="str">
        <f aca="false">IF(AN1888="","",IF(T1888=0.12,(U1888*0.4117)*0.4117,IF(T1888=0,(AI1888*0.07)*0.4117,U1888*0.4117)))</f>
        <v/>
      </c>
      <c r="AQ1888" s="47" t="str">
        <f aca="false">IF(AN1888="","",AO1888-AP1888)</f>
        <v/>
      </c>
      <c r="AR1888" s="50" t="str">
        <f aca="false">IFERROR(IF(AND(AC1888="SIM",Y1888="REVENDA",LEFT(AG1888,5)="ANEXO")*OR(AE1888="ANEXO I",AF1888="ANEXO II"),VLOOKUP(H1888,Dados!G:I,2,0),""),"INSERIR MVA")</f>
        <v/>
      </c>
      <c r="AS1888" s="48" t="str">
        <f aca="false">IF(LEFT(AG1888,5)="ANEXO",VLOOKUP(AG1888,Dados!$X$111:$Z$112,2,0)*(AI1888-Q1888),"")</f>
        <v/>
      </c>
      <c r="AT1888" s="48" t="str">
        <f aca="false">IFERROR(IF(AR1888="","",(AI1888*AR1888)+AI1888),"INSERIR MVA")</f>
        <v/>
      </c>
      <c r="AU1888" s="48" t="str">
        <f aca="false">IF(AT1888="","",IF(AY1888=0.04,U1888,AS1888*AY1888))</f>
        <v/>
      </c>
      <c r="AV1888" s="47" t="str">
        <f aca="false">IFERROR(IF(AU1888="","",(VLOOKUP(AG1888,Dados!$X$111:$Z$112,3,0)*AT1888*0.17)),"INSERIR MVA")</f>
        <v/>
      </c>
      <c r="AW1888" s="47" t="str">
        <f aca="false">IFERROR(IF(AR1888="","",AV1888-AU1888),"")</f>
        <v/>
      </c>
      <c r="AX1888" s="51" t="str">
        <f aca="false">IFERROR(IF(AC1888="NÃO","",IF(AM1888&lt;&gt;"",AM1888-W1888,IF(AQ1888&lt;&gt;"",AQ1888-W1888,IF(AW1888&lt;&gt;"",AW1888-W1888,"")))),"")</f>
        <v/>
      </c>
      <c r="AY1888" s="46" t="str">
        <f aca="false">IFERROR(IF(ISNA(VLOOKUP(R1888,Dados!$X$2:$Y$5,2,0)),VLOOKUP(D1888,Dados!$X$7:$Y$33,2,0),VLOOKUP(R1888,Dados!$X$2:$Y$5,2,0)),"")</f>
        <v/>
      </c>
      <c r="AZ1888" s="52" t="str">
        <f aca="false">IF(C1888="","",IF(AND(Y1888="CONSUMO",AC1888="NÃO")*OR(AG1888="-",AG1888="BIT"),IF(E1888&lt;&gt;"",(AI1888-(P1888+L1888-N1888+Q1888)*AY1888)/0.83),""))</f>
        <v/>
      </c>
      <c r="BA1888" s="51" t="str">
        <f aca="false">IF(AZ1888="","",AZ1888*0.17-((P1888+L1888-N1888+Q1888)*AY1888))</f>
        <v/>
      </c>
      <c r="BB1888" s="51" t="str">
        <f aca="false">IF(AND(Y1888="CONSUMO",AG1888="ANEXO I",AY1888&gt;4%),(AI1888-(P1888+L1888-N1888+Q1888)*0.0514)/0.83*(0.5177)*(0.17)-AI1888*0.0514,IF(AND(Y1888="CONSUMO",AG1888="ANEXO II",AY1888&gt;4%),(AI1888-(P1888+L1888-N1888+Q1888)*0.041)/0.83*(0.3295)*(0.17)-AI1888*0.041,IF(AND(Y1888="CONSUMO",AG1888="ANEXO I",AY1888=4%),(AI1888-(P1888+L1888-N1888+Q1888)*0.04)/0.83*(0.5177)*(0.17)-AI1888*0.04,IF(AND(Y1888="CONSUMO",AG1888="ANEXO II",AY1888=4%),(AI1888-(P1888+L1888-N1888+Q1888)*0.04)/0.83*(0.3295)*(0.17)-AI1888*0.04,""))))</f>
        <v/>
      </c>
      <c r="BC1888" s="51" t="str">
        <f aca="false">IF(C1888="","",IF(AND(Y1888="CONSUMO",AC1888="SIM")*OR(AG1888="-",AG1888="BIT"),IF(E1888&lt;&gt;"",(AI1888-(P1888+L1888-N1888+Q1888)*AY1888)/0.83),""))</f>
        <v/>
      </c>
      <c r="BD1888" s="51" t="str">
        <f aca="false">IF(BC1888="","",BC1888*0.17)</f>
        <v/>
      </c>
      <c r="BE1888" s="51" t="str">
        <f aca="false">IF(I1888=6908,0,IF(BC1888="","",BD1888-((P1888+L1888-N1888+Q1888)*AY1888)))</f>
        <v/>
      </c>
      <c r="BF1888" s="53" t="str">
        <f aca="false">IF(B1888="","",IF(OR(B1888="",E1888="Regime Normal"),0,(AI1888-Q1888)*VLOOKUP(R1888,Dados!$X$98:$Y$108,2,0)))</f>
        <v/>
      </c>
      <c r="BG1888" s="54" t="str">
        <f aca="false">IFERROR(VLOOKUP(I1888,Dados!$AC$27:$AD$43,2,0),IF(B1888="","",IF(D1888&lt;&gt;"MT",IF(AND(AC1888="SIM",Y1888="Revenda"),"2403",IF(AND(AC1888="SIM",Y1888="Consumo"),"2407",IF(AND(AC1888="NÃO",Y1888="Revenda"),"2102",IF(AND(AC1888="NÃO",Y1888="Consumo"),"2556",)))),REPLACE(I1888,1,1,1))))</f>
        <v/>
      </c>
    </row>
    <row r="1889" customFormat="false" ht="12.8" hidden="false" customHeight="true" outlineLevel="0" collapsed="false">
      <c r="Y1889" s="45"/>
      <c r="Z1889" s="46" t="str">
        <f aca="false">IF(B1889="","",(IFERROR(VLOOKUP(H1889,Dados!A$3:B$15000,2,0),"Não Encontrado")))</f>
        <v/>
      </c>
      <c r="AA1889" s="46" t="str">
        <f aca="false">IF(B1889="","",(IFERROR(VLOOKUP(G1889,Dados!C$3:E$15000,3,0),"Não Encontrado")))</f>
        <v/>
      </c>
      <c r="AB1889" s="46" t="str">
        <f aca="false">IFERROR(IF(Z1889&lt;&gt;"Não Encontrado",Z1889,IF(AA1889&lt;&gt;"Não Encontrado",AA1889,"")),"")</f>
        <v/>
      </c>
      <c r="AC1889" s="45" t="str">
        <f aca="false">IF(B1889="","",IF(AB1889="","NÃO","SIM"))</f>
        <v/>
      </c>
      <c r="AD1889" s="45" t="str">
        <f aca="false">IFERROR(VLOOKUP(G1889,Dados!$P$3:$R$500,3,0),"")</f>
        <v/>
      </c>
      <c r="AE1889" s="45" t="str">
        <f aca="false">IFERROR(VLOOKUP(G1889,Dados!$K$3:$L$500,2,0),"")</f>
        <v/>
      </c>
      <c r="AF1889" s="45" t="str">
        <f aca="false">IFERROR(VLOOKUP(G1889,Dados!$M$3:$N$500,2,0),"")</f>
        <v/>
      </c>
      <c r="AG1889" s="45" t="str">
        <f aca="false">IF(F1889="","",IF(AND(AD1889="",AE1889="",AF1889=""),"-",IF(AND(AD1889="BIT",AE1889="",AF1889=""),"BIT",IF(AND(AE1889="ANEXO I",AD1889="",AF1889=""),"ANEXO I",IF(AND(AF1889="ANEXO II",AD1889="",AE1889=""),"ANEXO II","Escolher")))))</f>
        <v/>
      </c>
      <c r="AH1889" s="45" t="str">
        <f aca="false">IF(AG1889&lt;&gt;"Pneus","",IFERROR(VLOOKUP(R1889,Dados!$X$2:$Z$5,3,0)*(AI1889-Q1889),VLOOKUP(D1889,Dados!$X$7:$Z$33,3,0)*(AI1889-Q1889)))</f>
        <v/>
      </c>
      <c r="AI1889" s="47" t="str">
        <f aca="false">IF(B1889="","",P1889+Q1889+O1889+M1889+L1889-N1889)</f>
        <v/>
      </c>
      <c r="AJ1889" s="48" t="str">
        <f aca="false">IFERROR(IF(AND(AC1889="SIM",AG1889="-",Y1889="REVENDA"),(AB1889/1+1)*AI1889,IF(AND(AC1889="SIM",AG1889="Pneus",Y1889="REVENDA"),(AB1889/1+1)*(AI1889-AH1889),"")),"")</f>
        <v/>
      </c>
      <c r="AK1889" s="48" t="str">
        <f aca="false">IF(AJ1889="","",AJ1889*17%)</f>
        <v/>
      </c>
      <c r="AL1889" s="48" t="str">
        <f aca="false">IFERROR(IF(AC1889="NÃO","",IF(AK1889="","",IF(E1889="Simples Nacional",BF1889,IF(T1889=0.12,U1889*0.5833337002,IF(T1889=0,AI1889*0.07,U1889))))),"")</f>
        <v/>
      </c>
      <c r="AM1889" s="47" t="str">
        <f aca="false">IFERROR(IF(AC1889="NÃO","",IF(OR(AG1889="-",AG1889="Pneus"),AK1889-AL1889,"")),"")</f>
        <v/>
      </c>
      <c r="AN1889" s="48" t="str">
        <f aca="false">IF(AND(Y1889="REVENDA",AC1889="SIM",AG1889="BIT"),((AB1889/1+1)*AI1889)*0.4117,"")</f>
        <v/>
      </c>
      <c r="AO1889" s="48" t="str">
        <f aca="false">IF(AN1889="","",AN1889*17%)</f>
        <v/>
      </c>
      <c r="AP1889" s="49" t="str">
        <f aca="false">IF(AN1889="","",IF(T1889=0.12,(U1889*0.4117)*0.4117,IF(T1889=0,(AI1889*0.07)*0.4117,U1889*0.4117)))</f>
        <v/>
      </c>
      <c r="AQ1889" s="47" t="str">
        <f aca="false">IF(AN1889="","",AO1889-AP1889)</f>
        <v/>
      </c>
      <c r="AR1889" s="50" t="str">
        <f aca="false">IFERROR(IF(AND(AC1889="SIM",Y1889="REVENDA",LEFT(AG1889,5)="ANEXO")*OR(AE1889="ANEXO I",AF1889="ANEXO II"),VLOOKUP(H1889,Dados!G:I,2,0),""),"INSERIR MVA")</f>
        <v/>
      </c>
      <c r="AS1889" s="48" t="str">
        <f aca="false">IF(LEFT(AG1889,5)="ANEXO",VLOOKUP(AG1889,Dados!$X$111:$Z$112,2,0)*(AI1889-Q1889),"")</f>
        <v/>
      </c>
      <c r="AT1889" s="48" t="str">
        <f aca="false">IFERROR(IF(AR1889="","",(AI1889*AR1889)+AI1889),"INSERIR MVA")</f>
        <v/>
      </c>
      <c r="AU1889" s="48" t="str">
        <f aca="false">IF(AT1889="","",IF(AY1889=0.04,U1889,AS1889*AY1889))</f>
        <v/>
      </c>
      <c r="AV1889" s="47" t="str">
        <f aca="false">IFERROR(IF(AU1889="","",(VLOOKUP(AG1889,Dados!$X$111:$Z$112,3,0)*AT1889*0.17)),"INSERIR MVA")</f>
        <v/>
      </c>
      <c r="AW1889" s="47" t="str">
        <f aca="false">IFERROR(IF(AR1889="","",AV1889-AU1889),"")</f>
        <v/>
      </c>
      <c r="AX1889" s="51" t="str">
        <f aca="false">IFERROR(IF(AC1889="NÃO","",IF(AM1889&lt;&gt;"",AM1889-W1889,IF(AQ1889&lt;&gt;"",AQ1889-W1889,IF(AW1889&lt;&gt;"",AW1889-W1889,"")))),"")</f>
        <v/>
      </c>
      <c r="AY1889" s="46" t="str">
        <f aca="false">IFERROR(IF(ISNA(VLOOKUP(R1889,Dados!$X$2:$Y$5,2,0)),VLOOKUP(D1889,Dados!$X$7:$Y$33,2,0),VLOOKUP(R1889,Dados!$X$2:$Y$5,2,0)),"")</f>
        <v/>
      </c>
      <c r="AZ1889" s="52" t="str">
        <f aca="false">IF(C1889="","",IF(AND(Y1889="CONSUMO",AC1889="NÃO")*OR(AG1889="-",AG1889="BIT"),IF(E1889&lt;&gt;"",(AI1889-(P1889+L1889-N1889+Q1889)*AY1889)/0.83),""))</f>
        <v/>
      </c>
      <c r="BA1889" s="51" t="str">
        <f aca="false">IF(AZ1889="","",AZ1889*0.17-((P1889+L1889-N1889+Q1889)*AY1889))</f>
        <v/>
      </c>
      <c r="BB1889" s="51" t="str">
        <f aca="false">IF(AND(Y1889="CONSUMO",AG1889="ANEXO I",AY1889&gt;4%),(AI1889-(P1889+L1889-N1889+Q1889)*0.0514)/0.83*(0.5177)*(0.17)-AI1889*0.0514,IF(AND(Y1889="CONSUMO",AG1889="ANEXO II",AY1889&gt;4%),(AI1889-(P1889+L1889-N1889+Q1889)*0.041)/0.83*(0.3295)*(0.17)-AI1889*0.041,IF(AND(Y1889="CONSUMO",AG1889="ANEXO I",AY1889=4%),(AI1889-(P1889+L1889-N1889+Q1889)*0.04)/0.83*(0.5177)*(0.17)-AI1889*0.04,IF(AND(Y1889="CONSUMO",AG1889="ANEXO II",AY1889=4%),(AI1889-(P1889+L1889-N1889+Q1889)*0.04)/0.83*(0.3295)*(0.17)-AI1889*0.04,""))))</f>
        <v/>
      </c>
      <c r="BC1889" s="51" t="str">
        <f aca="false">IF(C1889="","",IF(AND(Y1889="CONSUMO",AC1889="SIM")*OR(AG1889="-",AG1889="BIT"),IF(E1889&lt;&gt;"",(AI1889-(P1889+L1889-N1889+Q1889)*AY1889)/0.83),""))</f>
        <v/>
      </c>
      <c r="BD1889" s="51" t="str">
        <f aca="false">IF(BC1889="","",BC1889*0.17)</f>
        <v/>
      </c>
      <c r="BE1889" s="51" t="str">
        <f aca="false">IF(I1889=6908,0,IF(BC1889="","",BD1889-((P1889+L1889-N1889+Q1889)*AY1889)))</f>
        <v/>
      </c>
      <c r="BF1889" s="53" t="str">
        <f aca="false">IF(B1889="","",IF(OR(B1889="",E1889="Regime Normal"),0,(AI1889-Q1889)*VLOOKUP(R1889,Dados!$X$98:$Y$108,2,0)))</f>
        <v/>
      </c>
      <c r="BG1889" s="54" t="str">
        <f aca="false">IFERROR(VLOOKUP(I1889,Dados!$AC$27:$AD$43,2,0),IF(B1889="","",IF(D1889&lt;&gt;"MT",IF(AND(AC1889="SIM",Y1889="Revenda"),"2403",IF(AND(AC1889="SIM",Y1889="Consumo"),"2407",IF(AND(AC1889="NÃO",Y1889="Revenda"),"2102",IF(AND(AC1889="NÃO",Y1889="Consumo"),"2556",)))),REPLACE(I1889,1,1,1))))</f>
        <v/>
      </c>
    </row>
    <row r="1890" customFormat="false" ht="12.8" hidden="false" customHeight="true" outlineLevel="0" collapsed="false">
      <c r="Y1890" s="45"/>
      <c r="Z1890" s="46" t="str">
        <f aca="false">IF(B1890="","",(IFERROR(VLOOKUP(H1890,Dados!A$3:B$15000,2,0),"Não Encontrado")))</f>
        <v/>
      </c>
      <c r="AA1890" s="46" t="str">
        <f aca="false">IF(B1890="","",(IFERROR(VLOOKUP(G1890,Dados!C$3:E$15000,3,0),"Não Encontrado")))</f>
        <v/>
      </c>
      <c r="AB1890" s="46" t="str">
        <f aca="false">IFERROR(IF(Z1890&lt;&gt;"Não Encontrado",Z1890,IF(AA1890&lt;&gt;"Não Encontrado",AA1890,"")),"")</f>
        <v/>
      </c>
      <c r="AC1890" s="45" t="str">
        <f aca="false">IF(B1890="","",IF(AB1890="","NÃO","SIM"))</f>
        <v/>
      </c>
      <c r="AD1890" s="45" t="str">
        <f aca="false">IFERROR(VLOOKUP(G1890,Dados!$P$3:$R$500,3,0),"")</f>
        <v/>
      </c>
      <c r="AE1890" s="45" t="str">
        <f aca="false">IFERROR(VLOOKUP(G1890,Dados!$K$3:$L$500,2,0),"")</f>
        <v/>
      </c>
      <c r="AF1890" s="45" t="str">
        <f aca="false">IFERROR(VLOOKUP(G1890,Dados!$M$3:$N$500,2,0),"")</f>
        <v/>
      </c>
      <c r="AG1890" s="45" t="str">
        <f aca="false">IF(F1890="","",IF(AND(AD1890="",AE1890="",AF1890=""),"-",IF(AND(AD1890="BIT",AE1890="",AF1890=""),"BIT",IF(AND(AE1890="ANEXO I",AD1890="",AF1890=""),"ANEXO I",IF(AND(AF1890="ANEXO II",AD1890="",AE1890=""),"ANEXO II","Escolher")))))</f>
        <v/>
      </c>
      <c r="AH1890" s="45" t="str">
        <f aca="false">IF(AG1890&lt;&gt;"Pneus","",IFERROR(VLOOKUP(R1890,Dados!$X$2:$Z$5,3,0)*(AI1890-Q1890),VLOOKUP(D1890,Dados!$X$7:$Z$33,3,0)*(AI1890-Q1890)))</f>
        <v/>
      </c>
      <c r="AI1890" s="47" t="str">
        <f aca="false">IF(B1890="","",P1890+Q1890+O1890+M1890+L1890-N1890)</f>
        <v/>
      </c>
      <c r="AJ1890" s="48" t="str">
        <f aca="false">IFERROR(IF(AND(AC1890="SIM",AG1890="-",Y1890="REVENDA"),(AB1890/1+1)*AI1890,IF(AND(AC1890="SIM",AG1890="Pneus",Y1890="REVENDA"),(AB1890/1+1)*(AI1890-AH1890),"")),"")</f>
        <v/>
      </c>
      <c r="AK1890" s="48" t="str">
        <f aca="false">IF(AJ1890="","",AJ1890*17%)</f>
        <v/>
      </c>
      <c r="AL1890" s="48" t="str">
        <f aca="false">IFERROR(IF(AC1890="NÃO","",IF(AK1890="","",IF(E1890="Simples Nacional",BF1890,IF(T1890=0.12,U1890*0.5833337002,IF(T1890=0,AI1890*0.07,U1890))))),"")</f>
        <v/>
      </c>
      <c r="AM1890" s="47" t="str">
        <f aca="false">IFERROR(IF(AC1890="NÃO","",IF(OR(AG1890="-",AG1890="Pneus"),AK1890-AL1890,"")),"")</f>
        <v/>
      </c>
      <c r="AN1890" s="48" t="str">
        <f aca="false">IF(AND(Y1890="REVENDA",AC1890="SIM",AG1890="BIT"),((AB1890/1+1)*AI1890)*0.4117,"")</f>
        <v/>
      </c>
      <c r="AO1890" s="48" t="str">
        <f aca="false">IF(AN1890="","",AN1890*17%)</f>
        <v/>
      </c>
      <c r="AP1890" s="49" t="str">
        <f aca="false">IF(AN1890="","",IF(T1890=0.12,(U1890*0.4117)*0.4117,IF(T1890=0,(AI1890*0.07)*0.4117,U1890*0.4117)))</f>
        <v/>
      </c>
      <c r="AQ1890" s="47" t="str">
        <f aca="false">IF(AN1890="","",AO1890-AP1890)</f>
        <v/>
      </c>
      <c r="AR1890" s="50" t="str">
        <f aca="false">IFERROR(IF(AND(AC1890="SIM",Y1890="REVENDA",LEFT(AG1890,5)="ANEXO")*OR(AE1890="ANEXO I",AF1890="ANEXO II"),VLOOKUP(H1890,Dados!G:I,2,0),""),"INSERIR MVA")</f>
        <v/>
      </c>
      <c r="AS1890" s="48" t="str">
        <f aca="false">IF(LEFT(AG1890,5)="ANEXO",VLOOKUP(AG1890,Dados!$X$111:$Z$112,2,0)*(AI1890-Q1890),"")</f>
        <v/>
      </c>
      <c r="AT1890" s="48" t="str">
        <f aca="false">IFERROR(IF(AR1890="","",(AI1890*AR1890)+AI1890),"INSERIR MVA")</f>
        <v/>
      </c>
      <c r="AU1890" s="48" t="str">
        <f aca="false">IF(AT1890="","",IF(AY1890=0.04,U1890,AS1890*AY1890))</f>
        <v/>
      </c>
      <c r="AV1890" s="47" t="str">
        <f aca="false">IFERROR(IF(AU1890="","",(VLOOKUP(AG1890,Dados!$X$111:$Z$112,3,0)*AT1890*0.17)),"INSERIR MVA")</f>
        <v/>
      </c>
      <c r="AW1890" s="47" t="str">
        <f aca="false">IFERROR(IF(AR1890="","",AV1890-AU1890),"")</f>
        <v/>
      </c>
      <c r="AX1890" s="51" t="str">
        <f aca="false">IFERROR(IF(AC1890="NÃO","",IF(AM1890&lt;&gt;"",AM1890-W1890,IF(AQ1890&lt;&gt;"",AQ1890-W1890,IF(AW1890&lt;&gt;"",AW1890-W1890,"")))),"")</f>
        <v/>
      </c>
      <c r="AY1890" s="46" t="str">
        <f aca="false">IFERROR(IF(ISNA(VLOOKUP(R1890,Dados!$X$2:$Y$5,2,0)),VLOOKUP(D1890,Dados!$X$7:$Y$33,2,0),VLOOKUP(R1890,Dados!$X$2:$Y$5,2,0)),"")</f>
        <v/>
      </c>
      <c r="AZ1890" s="52" t="str">
        <f aca="false">IF(C1890="","",IF(AND(Y1890="CONSUMO",AC1890="NÃO")*OR(AG1890="-",AG1890="BIT"),IF(E1890&lt;&gt;"",(AI1890-(P1890+L1890-N1890+Q1890)*AY1890)/0.83),""))</f>
        <v/>
      </c>
      <c r="BA1890" s="51" t="str">
        <f aca="false">IF(AZ1890="","",AZ1890*0.17-((P1890+L1890-N1890+Q1890)*AY1890))</f>
        <v/>
      </c>
      <c r="BB1890" s="51" t="str">
        <f aca="false">IF(AND(Y1890="CONSUMO",AG1890="ANEXO I",AY1890&gt;4%),(AI1890-(P1890+L1890-N1890+Q1890)*0.0514)/0.83*(0.5177)*(0.17)-AI1890*0.0514,IF(AND(Y1890="CONSUMO",AG1890="ANEXO II",AY1890&gt;4%),(AI1890-(P1890+L1890-N1890+Q1890)*0.041)/0.83*(0.3295)*(0.17)-AI1890*0.041,IF(AND(Y1890="CONSUMO",AG1890="ANEXO I",AY1890=4%),(AI1890-(P1890+L1890-N1890+Q1890)*0.04)/0.83*(0.5177)*(0.17)-AI1890*0.04,IF(AND(Y1890="CONSUMO",AG1890="ANEXO II",AY1890=4%),(AI1890-(P1890+L1890-N1890+Q1890)*0.04)/0.83*(0.3295)*(0.17)-AI1890*0.04,""))))</f>
        <v/>
      </c>
      <c r="BC1890" s="51" t="str">
        <f aca="false">IF(C1890="","",IF(AND(Y1890="CONSUMO",AC1890="SIM")*OR(AG1890="-",AG1890="BIT"),IF(E1890&lt;&gt;"",(AI1890-(P1890+L1890-N1890+Q1890)*AY1890)/0.83),""))</f>
        <v/>
      </c>
      <c r="BD1890" s="51" t="str">
        <f aca="false">IF(BC1890="","",BC1890*0.17)</f>
        <v/>
      </c>
      <c r="BE1890" s="51" t="str">
        <f aca="false">IF(I1890=6908,0,IF(BC1890="","",BD1890-((P1890+L1890-N1890+Q1890)*AY1890)))</f>
        <v/>
      </c>
      <c r="BF1890" s="53" t="str">
        <f aca="false">IF(B1890="","",IF(OR(B1890="",E1890="Regime Normal"),0,(AI1890-Q1890)*VLOOKUP(R1890,Dados!$X$98:$Y$108,2,0)))</f>
        <v/>
      </c>
      <c r="BG1890" s="54" t="str">
        <f aca="false">IFERROR(VLOOKUP(I1890,Dados!$AC$27:$AD$43,2,0),IF(B1890="","",IF(D1890&lt;&gt;"MT",IF(AND(AC1890="SIM",Y1890="Revenda"),"2403",IF(AND(AC1890="SIM",Y1890="Consumo"),"2407",IF(AND(AC1890="NÃO",Y1890="Revenda"),"2102",IF(AND(AC1890="NÃO",Y1890="Consumo"),"2556",)))),REPLACE(I1890,1,1,1))))</f>
        <v/>
      </c>
    </row>
    <row r="1891" customFormat="false" ht="12.8" hidden="false" customHeight="true" outlineLevel="0" collapsed="false">
      <c r="Y1891" s="45"/>
      <c r="Z1891" s="46" t="str">
        <f aca="false">IF(B1891="","",(IFERROR(VLOOKUP(H1891,Dados!A$3:B$15000,2,0),"Não Encontrado")))</f>
        <v/>
      </c>
      <c r="AA1891" s="46" t="str">
        <f aca="false">IF(B1891="","",(IFERROR(VLOOKUP(G1891,Dados!C$3:E$15000,3,0),"Não Encontrado")))</f>
        <v/>
      </c>
      <c r="AB1891" s="46" t="str">
        <f aca="false">IFERROR(IF(Z1891&lt;&gt;"Não Encontrado",Z1891,IF(AA1891&lt;&gt;"Não Encontrado",AA1891,"")),"")</f>
        <v/>
      </c>
      <c r="AC1891" s="45" t="str">
        <f aca="false">IF(B1891="","",IF(AB1891="","NÃO","SIM"))</f>
        <v/>
      </c>
      <c r="AD1891" s="45" t="str">
        <f aca="false">IFERROR(VLOOKUP(G1891,Dados!$P$3:$R$500,3,0),"")</f>
        <v/>
      </c>
      <c r="AE1891" s="45" t="str">
        <f aca="false">IFERROR(VLOOKUP(G1891,Dados!$K$3:$L$500,2,0),"")</f>
        <v/>
      </c>
      <c r="AF1891" s="45" t="str">
        <f aca="false">IFERROR(VLOOKUP(G1891,Dados!$M$3:$N$500,2,0),"")</f>
        <v/>
      </c>
      <c r="AG1891" s="45" t="str">
        <f aca="false">IF(F1891="","",IF(AND(AD1891="",AE1891="",AF1891=""),"-",IF(AND(AD1891="BIT",AE1891="",AF1891=""),"BIT",IF(AND(AE1891="ANEXO I",AD1891="",AF1891=""),"ANEXO I",IF(AND(AF1891="ANEXO II",AD1891="",AE1891=""),"ANEXO II","Escolher")))))</f>
        <v/>
      </c>
      <c r="AH1891" s="45" t="str">
        <f aca="false">IF(AG1891&lt;&gt;"Pneus","",IFERROR(VLOOKUP(R1891,Dados!$X$2:$Z$5,3,0)*(AI1891-Q1891),VLOOKUP(D1891,Dados!$X$7:$Z$33,3,0)*(AI1891-Q1891)))</f>
        <v/>
      </c>
      <c r="AI1891" s="47" t="str">
        <f aca="false">IF(B1891="","",P1891+Q1891+O1891+M1891+L1891-N1891)</f>
        <v/>
      </c>
      <c r="AJ1891" s="48" t="str">
        <f aca="false">IFERROR(IF(AND(AC1891="SIM",AG1891="-",Y1891="REVENDA"),(AB1891/1+1)*AI1891,IF(AND(AC1891="SIM",AG1891="Pneus",Y1891="REVENDA"),(AB1891/1+1)*(AI1891-AH1891),"")),"")</f>
        <v/>
      </c>
      <c r="AK1891" s="48" t="str">
        <f aca="false">IF(AJ1891="","",AJ1891*17%)</f>
        <v/>
      </c>
      <c r="AL1891" s="48" t="str">
        <f aca="false">IFERROR(IF(AC1891="NÃO","",IF(AK1891="","",IF(E1891="Simples Nacional",BF1891,IF(T1891=0.12,U1891*0.5833337002,IF(T1891=0,AI1891*0.07,U1891))))),"")</f>
        <v/>
      </c>
      <c r="AM1891" s="47" t="str">
        <f aca="false">IFERROR(IF(AC1891="NÃO","",IF(OR(AG1891="-",AG1891="Pneus"),AK1891-AL1891,"")),"")</f>
        <v/>
      </c>
      <c r="AN1891" s="48" t="str">
        <f aca="false">IF(AND(Y1891="REVENDA",AC1891="SIM",AG1891="BIT"),((AB1891/1+1)*AI1891)*0.4117,"")</f>
        <v/>
      </c>
      <c r="AO1891" s="48" t="str">
        <f aca="false">IF(AN1891="","",AN1891*17%)</f>
        <v/>
      </c>
      <c r="AP1891" s="49" t="str">
        <f aca="false">IF(AN1891="","",IF(T1891=0.12,(U1891*0.4117)*0.4117,IF(T1891=0,(AI1891*0.07)*0.4117,U1891*0.4117)))</f>
        <v/>
      </c>
      <c r="AQ1891" s="47" t="str">
        <f aca="false">IF(AN1891="","",AO1891-AP1891)</f>
        <v/>
      </c>
      <c r="AR1891" s="50" t="str">
        <f aca="false">IFERROR(IF(AND(AC1891="SIM",Y1891="REVENDA",LEFT(AG1891,5)="ANEXO")*OR(AE1891="ANEXO I",AF1891="ANEXO II"),VLOOKUP(H1891,Dados!G:I,2,0),""),"INSERIR MVA")</f>
        <v/>
      </c>
      <c r="AS1891" s="48" t="str">
        <f aca="false">IF(LEFT(AG1891,5)="ANEXO",VLOOKUP(AG1891,Dados!$X$111:$Z$112,2,0)*(AI1891-Q1891),"")</f>
        <v/>
      </c>
      <c r="AT1891" s="48" t="str">
        <f aca="false">IFERROR(IF(AR1891="","",(AI1891*AR1891)+AI1891),"INSERIR MVA")</f>
        <v/>
      </c>
      <c r="AU1891" s="48" t="str">
        <f aca="false">IF(AT1891="","",IF(AY1891=0.04,U1891,AS1891*AY1891))</f>
        <v/>
      </c>
      <c r="AV1891" s="47" t="str">
        <f aca="false">IFERROR(IF(AU1891="","",(VLOOKUP(AG1891,Dados!$X$111:$Z$112,3,0)*AT1891*0.17)),"INSERIR MVA")</f>
        <v/>
      </c>
      <c r="AW1891" s="47" t="str">
        <f aca="false">IFERROR(IF(AR1891="","",AV1891-AU1891),"")</f>
        <v/>
      </c>
      <c r="AX1891" s="51" t="str">
        <f aca="false">IFERROR(IF(AC1891="NÃO","",IF(AM1891&lt;&gt;"",AM1891-W1891,IF(AQ1891&lt;&gt;"",AQ1891-W1891,IF(AW1891&lt;&gt;"",AW1891-W1891,"")))),"")</f>
        <v/>
      </c>
      <c r="AY1891" s="46" t="str">
        <f aca="false">IFERROR(IF(ISNA(VLOOKUP(R1891,Dados!$X$2:$Y$5,2,0)),VLOOKUP(D1891,Dados!$X$7:$Y$33,2,0),VLOOKUP(R1891,Dados!$X$2:$Y$5,2,0)),"")</f>
        <v/>
      </c>
      <c r="AZ1891" s="52" t="str">
        <f aca="false">IF(C1891="","",IF(AND(Y1891="CONSUMO",AC1891="NÃO")*OR(AG1891="-",AG1891="BIT"),IF(E1891&lt;&gt;"",(AI1891-(P1891+L1891-N1891+Q1891)*AY1891)/0.83),""))</f>
        <v/>
      </c>
      <c r="BA1891" s="51" t="str">
        <f aca="false">IF(AZ1891="","",AZ1891*0.17-((P1891+L1891-N1891+Q1891)*AY1891))</f>
        <v/>
      </c>
      <c r="BB1891" s="51" t="str">
        <f aca="false">IF(AND(Y1891="CONSUMO",AG1891="ANEXO I",AY1891&gt;4%),(AI1891-(P1891+L1891-N1891+Q1891)*0.0514)/0.83*(0.5177)*(0.17)-AI1891*0.0514,IF(AND(Y1891="CONSUMO",AG1891="ANEXO II",AY1891&gt;4%),(AI1891-(P1891+L1891-N1891+Q1891)*0.041)/0.83*(0.3295)*(0.17)-AI1891*0.041,IF(AND(Y1891="CONSUMO",AG1891="ANEXO I",AY1891=4%),(AI1891-(P1891+L1891-N1891+Q1891)*0.04)/0.83*(0.5177)*(0.17)-AI1891*0.04,IF(AND(Y1891="CONSUMO",AG1891="ANEXO II",AY1891=4%),(AI1891-(P1891+L1891-N1891+Q1891)*0.04)/0.83*(0.3295)*(0.17)-AI1891*0.04,""))))</f>
        <v/>
      </c>
      <c r="BC1891" s="51" t="str">
        <f aca="false">IF(C1891="","",IF(AND(Y1891="CONSUMO",AC1891="SIM")*OR(AG1891="-",AG1891="BIT"),IF(E1891&lt;&gt;"",(AI1891-(P1891+L1891-N1891+Q1891)*AY1891)/0.83),""))</f>
        <v/>
      </c>
      <c r="BD1891" s="51" t="str">
        <f aca="false">IF(BC1891="","",BC1891*0.17)</f>
        <v/>
      </c>
      <c r="BE1891" s="51" t="str">
        <f aca="false">IF(I1891=6908,0,IF(BC1891="","",BD1891-((P1891+L1891-N1891+Q1891)*AY1891)))</f>
        <v/>
      </c>
      <c r="BF1891" s="53" t="str">
        <f aca="false">IF(B1891="","",IF(OR(B1891="",E1891="Regime Normal"),0,(AI1891-Q1891)*VLOOKUP(R1891,Dados!$X$98:$Y$108,2,0)))</f>
        <v/>
      </c>
      <c r="BG1891" s="54" t="str">
        <f aca="false">IFERROR(VLOOKUP(I1891,Dados!$AC$27:$AD$43,2,0),IF(B1891="","",IF(D1891&lt;&gt;"MT",IF(AND(AC1891="SIM",Y1891="Revenda"),"2403",IF(AND(AC1891="SIM",Y1891="Consumo"),"2407",IF(AND(AC1891="NÃO",Y1891="Revenda"),"2102",IF(AND(AC1891="NÃO",Y1891="Consumo"),"2556",)))),REPLACE(I1891,1,1,1))))</f>
        <v/>
      </c>
    </row>
    <row r="1892" customFormat="false" ht="12.8" hidden="false" customHeight="true" outlineLevel="0" collapsed="false">
      <c r="Y1892" s="45"/>
      <c r="Z1892" s="46" t="str">
        <f aca="false">IF(B1892="","",(IFERROR(VLOOKUP(H1892,Dados!A$3:B$15000,2,0),"Não Encontrado")))</f>
        <v/>
      </c>
      <c r="AA1892" s="46" t="str">
        <f aca="false">IF(B1892="","",(IFERROR(VLOOKUP(G1892,Dados!C$3:E$15000,3,0),"Não Encontrado")))</f>
        <v/>
      </c>
      <c r="AB1892" s="46" t="str">
        <f aca="false">IFERROR(IF(Z1892&lt;&gt;"Não Encontrado",Z1892,IF(AA1892&lt;&gt;"Não Encontrado",AA1892,"")),"")</f>
        <v/>
      </c>
      <c r="AC1892" s="45" t="str">
        <f aca="false">IF(B1892="","",IF(AB1892="","NÃO","SIM"))</f>
        <v/>
      </c>
      <c r="AD1892" s="45" t="str">
        <f aca="false">IFERROR(VLOOKUP(G1892,Dados!$P$3:$R$500,3,0),"")</f>
        <v/>
      </c>
      <c r="AE1892" s="45" t="str">
        <f aca="false">IFERROR(VLOOKUP(G1892,Dados!$K$3:$L$500,2,0),"")</f>
        <v/>
      </c>
      <c r="AF1892" s="45" t="str">
        <f aca="false">IFERROR(VLOOKUP(G1892,Dados!$M$3:$N$500,2,0),"")</f>
        <v/>
      </c>
      <c r="AG1892" s="45" t="str">
        <f aca="false">IF(F1892="","",IF(AND(AD1892="",AE1892="",AF1892=""),"-",IF(AND(AD1892="BIT",AE1892="",AF1892=""),"BIT",IF(AND(AE1892="ANEXO I",AD1892="",AF1892=""),"ANEXO I",IF(AND(AF1892="ANEXO II",AD1892="",AE1892=""),"ANEXO II","Escolher")))))</f>
        <v/>
      </c>
      <c r="AH1892" s="45" t="str">
        <f aca="false">IF(AG1892&lt;&gt;"Pneus","",IFERROR(VLOOKUP(R1892,Dados!$X$2:$Z$5,3,0)*(AI1892-Q1892),VLOOKUP(D1892,Dados!$X$7:$Z$33,3,0)*(AI1892-Q1892)))</f>
        <v/>
      </c>
      <c r="AI1892" s="47" t="str">
        <f aca="false">IF(B1892="","",P1892+Q1892+O1892+M1892+L1892-N1892)</f>
        <v/>
      </c>
      <c r="AJ1892" s="48" t="str">
        <f aca="false">IFERROR(IF(AND(AC1892="SIM",AG1892="-",Y1892="REVENDA"),(AB1892/1+1)*AI1892,IF(AND(AC1892="SIM",AG1892="Pneus",Y1892="REVENDA"),(AB1892/1+1)*(AI1892-AH1892),"")),"")</f>
        <v/>
      </c>
      <c r="AK1892" s="48" t="str">
        <f aca="false">IF(AJ1892="","",AJ1892*17%)</f>
        <v/>
      </c>
      <c r="AL1892" s="48" t="str">
        <f aca="false">IFERROR(IF(AC1892="NÃO","",IF(AK1892="","",IF(E1892="Simples Nacional",BF1892,IF(T1892=0.12,U1892*0.5833337002,IF(T1892=0,AI1892*0.07,U1892))))),"")</f>
        <v/>
      </c>
      <c r="AM1892" s="47" t="str">
        <f aca="false">IFERROR(IF(AC1892="NÃO","",IF(OR(AG1892="-",AG1892="Pneus"),AK1892-AL1892,"")),"")</f>
        <v/>
      </c>
      <c r="AN1892" s="48" t="str">
        <f aca="false">IF(AND(Y1892="REVENDA",AC1892="SIM",AG1892="BIT"),((AB1892/1+1)*AI1892)*0.4117,"")</f>
        <v/>
      </c>
      <c r="AO1892" s="48" t="str">
        <f aca="false">IF(AN1892="","",AN1892*17%)</f>
        <v/>
      </c>
      <c r="AP1892" s="49" t="str">
        <f aca="false">IF(AN1892="","",IF(T1892=0.12,(U1892*0.4117)*0.4117,IF(T1892=0,(AI1892*0.07)*0.4117,U1892*0.4117)))</f>
        <v/>
      </c>
      <c r="AQ1892" s="47" t="str">
        <f aca="false">IF(AN1892="","",AO1892-AP1892)</f>
        <v/>
      </c>
      <c r="AR1892" s="50" t="str">
        <f aca="false">IFERROR(IF(AND(AC1892="SIM",Y1892="REVENDA",LEFT(AG1892,5)="ANEXO")*OR(AE1892="ANEXO I",AF1892="ANEXO II"),VLOOKUP(H1892,Dados!G:I,2,0),""),"INSERIR MVA")</f>
        <v/>
      </c>
      <c r="AS1892" s="48" t="str">
        <f aca="false">IF(LEFT(AG1892,5)="ANEXO",VLOOKUP(AG1892,Dados!$X$111:$Z$112,2,0)*(AI1892-Q1892),"")</f>
        <v/>
      </c>
      <c r="AT1892" s="48" t="str">
        <f aca="false">IFERROR(IF(AR1892="","",(AI1892*AR1892)+AI1892),"INSERIR MVA")</f>
        <v/>
      </c>
      <c r="AU1892" s="48" t="str">
        <f aca="false">IF(AT1892="","",IF(AY1892=0.04,U1892,AS1892*AY1892))</f>
        <v/>
      </c>
      <c r="AV1892" s="47" t="str">
        <f aca="false">IFERROR(IF(AU1892="","",(VLOOKUP(AG1892,Dados!$X$111:$Z$112,3,0)*AT1892*0.17)),"INSERIR MVA")</f>
        <v/>
      </c>
      <c r="AW1892" s="47" t="str">
        <f aca="false">IFERROR(IF(AR1892="","",AV1892-AU1892),"")</f>
        <v/>
      </c>
      <c r="AX1892" s="51" t="str">
        <f aca="false">IFERROR(IF(AC1892="NÃO","",IF(AM1892&lt;&gt;"",AM1892-W1892,IF(AQ1892&lt;&gt;"",AQ1892-W1892,IF(AW1892&lt;&gt;"",AW1892-W1892,"")))),"")</f>
        <v/>
      </c>
      <c r="AY1892" s="46" t="str">
        <f aca="false">IFERROR(IF(ISNA(VLOOKUP(R1892,Dados!$X$2:$Y$5,2,0)),VLOOKUP(D1892,Dados!$X$7:$Y$33,2,0),VLOOKUP(R1892,Dados!$X$2:$Y$5,2,0)),"")</f>
        <v/>
      </c>
      <c r="AZ1892" s="52" t="str">
        <f aca="false">IF(C1892="","",IF(AND(Y1892="CONSUMO",AC1892="NÃO")*OR(AG1892="-",AG1892="BIT"),IF(E1892&lt;&gt;"",(AI1892-(P1892+L1892-N1892+Q1892)*AY1892)/0.83),""))</f>
        <v/>
      </c>
      <c r="BA1892" s="51" t="str">
        <f aca="false">IF(AZ1892="","",AZ1892*0.17-((P1892+L1892-N1892+Q1892)*AY1892))</f>
        <v/>
      </c>
      <c r="BB1892" s="51" t="str">
        <f aca="false">IF(AND(Y1892="CONSUMO",AG1892="ANEXO I",AY1892&gt;4%),(AI1892-(P1892+L1892-N1892+Q1892)*0.0514)/0.83*(0.5177)*(0.17)-AI1892*0.0514,IF(AND(Y1892="CONSUMO",AG1892="ANEXO II",AY1892&gt;4%),(AI1892-(P1892+L1892-N1892+Q1892)*0.041)/0.83*(0.3295)*(0.17)-AI1892*0.041,IF(AND(Y1892="CONSUMO",AG1892="ANEXO I",AY1892=4%),(AI1892-(P1892+L1892-N1892+Q1892)*0.04)/0.83*(0.5177)*(0.17)-AI1892*0.04,IF(AND(Y1892="CONSUMO",AG1892="ANEXO II",AY1892=4%),(AI1892-(P1892+L1892-N1892+Q1892)*0.04)/0.83*(0.3295)*(0.17)-AI1892*0.04,""))))</f>
        <v/>
      </c>
      <c r="BC1892" s="51" t="str">
        <f aca="false">IF(C1892="","",IF(AND(Y1892="CONSUMO",AC1892="SIM")*OR(AG1892="-",AG1892="BIT"),IF(E1892&lt;&gt;"",(AI1892-(P1892+L1892-N1892+Q1892)*AY1892)/0.83),""))</f>
        <v/>
      </c>
      <c r="BD1892" s="51" t="str">
        <f aca="false">IF(BC1892="","",BC1892*0.17)</f>
        <v/>
      </c>
      <c r="BE1892" s="51" t="str">
        <f aca="false">IF(I1892=6908,0,IF(BC1892="","",BD1892-((P1892+L1892-N1892+Q1892)*AY1892)))</f>
        <v/>
      </c>
      <c r="BF1892" s="53" t="str">
        <f aca="false">IF(B1892="","",IF(OR(B1892="",E1892="Regime Normal"),0,(AI1892-Q1892)*VLOOKUP(R1892,Dados!$X$98:$Y$108,2,0)))</f>
        <v/>
      </c>
      <c r="BG1892" s="54" t="str">
        <f aca="false">IFERROR(VLOOKUP(I1892,Dados!$AC$27:$AD$43,2,0),IF(B1892="","",IF(D1892&lt;&gt;"MT",IF(AND(AC1892="SIM",Y1892="Revenda"),"2403",IF(AND(AC1892="SIM",Y1892="Consumo"),"2407",IF(AND(AC1892="NÃO",Y1892="Revenda"),"2102",IF(AND(AC1892="NÃO",Y1892="Consumo"),"2556",)))),REPLACE(I1892,1,1,1))))</f>
        <v/>
      </c>
    </row>
    <row r="1893" customFormat="false" ht="12.8" hidden="false" customHeight="true" outlineLevel="0" collapsed="false">
      <c r="Y1893" s="45"/>
      <c r="Z1893" s="46" t="str">
        <f aca="false">IF(B1893="","",(IFERROR(VLOOKUP(H1893,Dados!A$3:B$15000,2,0),"Não Encontrado")))</f>
        <v/>
      </c>
      <c r="AA1893" s="46" t="str">
        <f aca="false">IF(B1893="","",(IFERROR(VLOOKUP(G1893,Dados!C$3:E$15000,3,0),"Não Encontrado")))</f>
        <v/>
      </c>
      <c r="AB1893" s="46" t="str">
        <f aca="false">IFERROR(IF(Z1893&lt;&gt;"Não Encontrado",Z1893,IF(AA1893&lt;&gt;"Não Encontrado",AA1893,"")),"")</f>
        <v/>
      </c>
      <c r="AC1893" s="45" t="str">
        <f aca="false">IF(B1893="","",IF(AB1893="","NÃO","SIM"))</f>
        <v/>
      </c>
      <c r="AD1893" s="45" t="str">
        <f aca="false">IFERROR(VLOOKUP(G1893,Dados!$P$3:$R$500,3,0),"")</f>
        <v/>
      </c>
      <c r="AE1893" s="45" t="str">
        <f aca="false">IFERROR(VLOOKUP(G1893,Dados!$K$3:$L$500,2,0),"")</f>
        <v/>
      </c>
      <c r="AF1893" s="45" t="str">
        <f aca="false">IFERROR(VLOOKUP(G1893,Dados!$M$3:$N$500,2,0),"")</f>
        <v/>
      </c>
      <c r="AG1893" s="45" t="str">
        <f aca="false">IF(F1893="","",IF(AND(AD1893="",AE1893="",AF1893=""),"-",IF(AND(AD1893="BIT",AE1893="",AF1893=""),"BIT",IF(AND(AE1893="ANEXO I",AD1893="",AF1893=""),"ANEXO I",IF(AND(AF1893="ANEXO II",AD1893="",AE1893=""),"ANEXO II","Escolher")))))</f>
        <v/>
      </c>
      <c r="AH1893" s="45" t="str">
        <f aca="false">IF(AG1893&lt;&gt;"Pneus","",IFERROR(VLOOKUP(R1893,Dados!$X$2:$Z$5,3,0)*(AI1893-Q1893),VLOOKUP(D1893,Dados!$X$7:$Z$33,3,0)*(AI1893-Q1893)))</f>
        <v/>
      </c>
      <c r="AI1893" s="47" t="str">
        <f aca="false">IF(B1893="","",P1893+Q1893+O1893+M1893+L1893-N1893)</f>
        <v/>
      </c>
      <c r="AJ1893" s="48" t="str">
        <f aca="false">IFERROR(IF(AND(AC1893="SIM",AG1893="-",Y1893="REVENDA"),(AB1893/1+1)*AI1893,IF(AND(AC1893="SIM",AG1893="Pneus",Y1893="REVENDA"),(AB1893/1+1)*(AI1893-AH1893),"")),"")</f>
        <v/>
      </c>
      <c r="AK1893" s="48" t="str">
        <f aca="false">IF(AJ1893="","",AJ1893*17%)</f>
        <v/>
      </c>
      <c r="AL1893" s="48" t="str">
        <f aca="false">IFERROR(IF(AC1893="NÃO","",IF(AK1893="","",IF(E1893="Simples Nacional",BF1893,IF(T1893=0.12,U1893*0.5833337002,IF(T1893=0,AI1893*0.07,U1893))))),"")</f>
        <v/>
      </c>
      <c r="AM1893" s="47" t="str">
        <f aca="false">IFERROR(IF(AC1893="NÃO","",IF(OR(AG1893="-",AG1893="Pneus"),AK1893-AL1893,"")),"")</f>
        <v/>
      </c>
      <c r="AN1893" s="48" t="str">
        <f aca="false">IF(AND(Y1893="REVENDA",AC1893="SIM",AG1893="BIT"),((AB1893/1+1)*AI1893)*0.4117,"")</f>
        <v/>
      </c>
      <c r="AO1893" s="48" t="str">
        <f aca="false">IF(AN1893="","",AN1893*17%)</f>
        <v/>
      </c>
      <c r="AP1893" s="49" t="str">
        <f aca="false">IF(AN1893="","",IF(T1893=0.12,(U1893*0.4117)*0.4117,IF(T1893=0,(AI1893*0.07)*0.4117,U1893*0.4117)))</f>
        <v/>
      </c>
      <c r="AQ1893" s="47" t="str">
        <f aca="false">IF(AN1893="","",AO1893-AP1893)</f>
        <v/>
      </c>
      <c r="AR1893" s="50" t="str">
        <f aca="false">IFERROR(IF(AND(AC1893="SIM",Y1893="REVENDA",LEFT(AG1893,5)="ANEXO")*OR(AE1893="ANEXO I",AF1893="ANEXO II"),VLOOKUP(H1893,Dados!G:I,2,0),""),"INSERIR MVA")</f>
        <v/>
      </c>
      <c r="AS1893" s="48" t="str">
        <f aca="false">IF(LEFT(AG1893,5)="ANEXO",VLOOKUP(AG1893,Dados!$X$111:$Z$112,2,0)*(AI1893-Q1893),"")</f>
        <v/>
      </c>
      <c r="AT1893" s="48" t="str">
        <f aca="false">IFERROR(IF(AR1893="","",(AI1893*AR1893)+AI1893),"INSERIR MVA")</f>
        <v/>
      </c>
      <c r="AU1893" s="48" t="str">
        <f aca="false">IF(AT1893="","",IF(AY1893=0.04,U1893,AS1893*AY1893))</f>
        <v/>
      </c>
      <c r="AV1893" s="47" t="str">
        <f aca="false">IFERROR(IF(AU1893="","",(VLOOKUP(AG1893,Dados!$X$111:$Z$112,3,0)*AT1893*0.17)),"INSERIR MVA")</f>
        <v/>
      </c>
      <c r="AW1893" s="47" t="str">
        <f aca="false">IFERROR(IF(AR1893="","",AV1893-AU1893),"")</f>
        <v/>
      </c>
      <c r="AX1893" s="51" t="str">
        <f aca="false">IFERROR(IF(AC1893="NÃO","",IF(AM1893&lt;&gt;"",AM1893-W1893,IF(AQ1893&lt;&gt;"",AQ1893-W1893,IF(AW1893&lt;&gt;"",AW1893-W1893,"")))),"")</f>
        <v/>
      </c>
      <c r="AY1893" s="46" t="str">
        <f aca="false">IFERROR(IF(ISNA(VLOOKUP(R1893,Dados!$X$2:$Y$5,2,0)),VLOOKUP(D1893,Dados!$X$7:$Y$33,2,0),VLOOKUP(R1893,Dados!$X$2:$Y$5,2,0)),"")</f>
        <v/>
      </c>
      <c r="AZ1893" s="52" t="str">
        <f aca="false">IF(C1893="","",IF(AND(Y1893="CONSUMO",AC1893="NÃO")*OR(AG1893="-",AG1893="BIT"),IF(E1893&lt;&gt;"",(AI1893-(P1893+L1893-N1893+Q1893)*AY1893)/0.83),""))</f>
        <v/>
      </c>
      <c r="BA1893" s="51" t="str">
        <f aca="false">IF(AZ1893="","",AZ1893*0.17-((P1893+L1893-N1893+Q1893)*AY1893))</f>
        <v/>
      </c>
      <c r="BB1893" s="51" t="str">
        <f aca="false">IF(AND(Y1893="CONSUMO",AG1893="ANEXO I",AY1893&gt;4%),(AI1893-(P1893+L1893-N1893+Q1893)*0.0514)/0.83*(0.5177)*(0.17)-AI1893*0.0514,IF(AND(Y1893="CONSUMO",AG1893="ANEXO II",AY1893&gt;4%),(AI1893-(P1893+L1893-N1893+Q1893)*0.041)/0.83*(0.3295)*(0.17)-AI1893*0.041,IF(AND(Y1893="CONSUMO",AG1893="ANEXO I",AY1893=4%),(AI1893-(P1893+L1893-N1893+Q1893)*0.04)/0.83*(0.5177)*(0.17)-AI1893*0.04,IF(AND(Y1893="CONSUMO",AG1893="ANEXO II",AY1893=4%),(AI1893-(P1893+L1893-N1893+Q1893)*0.04)/0.83*(0.3295)*(0.17)-AI1893*0.04,""))))</f>
        <v/>
      </c>
      <c r="BC1893" s="51" t="str">
        <f aca="false">IF(C1893="","",IF(AND(Y1893="CONSUMO",AC1893="SIM")*OR(AG1893="-",AG1893="BIT"),IF(E1893&lt;&gt;"",(AI1893-(P1893+L1893-N1893+Q1893)*AY1893)/0.83),""))</f>
        <v/>
      </c>
      <c r="BD1893" s="51" t="str">
        <f aca="false">IF(BC1893="","",BC1893*0.17)</f>
        <v/>
      </c>
      <c r="BE1893" s="51" t="str">
        <f aca="false">IF(I1893=6908,0,IF(BC1893="","",BD1893-((P1893+L1893-N1893+Q1893)*AY1893)))</f>
        <v/>
      </c>
      <c r="BF1893" s="53" t="str">
        <f aca="false">IF(B1893="","",IF(OR(B1893="",E1893="Regime Normal"),0,(AI1893-Q1893)*VLOOKUP(R1893,Dados!$X$98:$Y$108,2,0)))</f>
        <v/>
      </c>
      <c r="BG1893" s="54" t="str">
        <f aca="false">IFERROR(VLOOKUP(I1893,Dados!$AC$27:$AD$43,2,0),IF(B1893="","",IF(D1893&lt;&gt;"MT",IF(AND(AC1893="SIM",Y1893="Revenda"),"2403",IF(AND(AC1893="SIM",Y1893="Consumo"),"2407",IF(AND(AC1893="NÃO",Y1893="Revenda"),"2102",IF(AND(AC1893="NÃO",Y1893="Consumo"),"2556",)))),REPLACE(I1893,1,1,1))))</f>
        <v/>
      </c>
    </row>
    <row r="1894" customFormat="false" ht="12.8" hidden="false" customHeight="true" outlineLevel="0" collapsed="false">
      <c r="Y1894" s="45"/>
      <c r="Z1894" s="46" t="str">
        <f aca="false">IF(B1894="","",(IFERROR(VLOOKUP(H1894,Dados!A$3:B$15000,2,0),"Não Encontrado")))</f>
        <v/>
      </c>
      <c r="AA1894" s="46" t="str">
        <f aca="false">IF(B1894="","",(IFERROR(VLOOKUP(G1894,Dados!C$3:E$15000,3,0),"Não Encontrado")))</f>
        <v/>
      </c>
      <c r="AB1894" s="46" t="str">
        <f aca="false">IFERROR(IF(Z1894&lt;&gt;"Não Encontrado",Z1894,IF(AA1894&lt;&gt;"Não Encontrado",AA1894,"")),"")</f>
        <v/>
      </c>
      <c r="AC1894" s="45" t="str">
        <f aca="false">IF(B1894="","",IF(AB1894="","NÃO","SIM"))</f>
        <v/>
      </c>
      <c r="AD1894" s="45" t="str">
        <f aca="false">IFERROR(VLOOKUP(G1894,Dados!$P$3:$R$500,3,0),"")</f>
        <v/>
      </c>
      <c r="AE1894" s="45" t="str">
        <f aca="false">IFERROR(VLOOKUP(G1894,Dados!$K$3:$L$500,2,0),"")</f>
        <v/>
      </c>
      <c r="AF1894" s="45" t="str">
        <f aca="false">IFERROR(VLOOKUP(G1894,Dados!$M$3:$N$500,2,0),"")</f>
        <v/>
      </c>
      <c r="AG1894" s="45" t="str">
        <f aca="false">IF(F1894="","",IF(AND(AD1894="",AE1894="",AF1894=""),"-",IF(AND(AD1894="BIT",AE1894="",AF1894=""),"BIT",IF(AND(AE1894="ANEXO I",AD1894="",AF1894=""),"ANEXO I",IF(AND(AF1894="ANEXO II",AD1894="",AE1894=""),"ANEXO II","Escolher")))))</f>
        <v/>
      </c>
      <c r="AH1894" s="45" t="str">
        <f aca="false">IF(AG1894&lt;&gt;"Pneus","",IFERROR(VLOOKUP(R1894,Dados!$X$2:$Z$5,3,0)*(AI1894-Q1894),VLOOKUP(D1894,Dados!$X$7:$Z$33,3,0)*(AI1894-Q1894)))</f>
        <v/>
      </c>
      <c r="AI1894" s="47" t="str">
        <f aca="false">IF(B1894="","",P1894+Q1894+O1894+M1894+L1894-N1894)</f>
        <v/>
      </c>
      <c r="AJ1894" s="48" t="str">
        <f aca="false">IFERROR(IF(AND(AC1894="SIM",AG1894="-",Y1894="REVENDA"),(AB1894/1+1)*AI1894,IF(AND(AC1894="SIM",AG1894="Pneus",Y1894="REVENDA"),(AB1894/1+1)*(AI1894-AH1894),"")),"")</f>
        <v/>
      </c>
      <c r="AK1894" s="48" t="str">
        <f aca="false">IF(AJ1894="","",AJ1894*17%)</f>
        <v/>
      </c>
      <c r="AL1894" s="48" t="str">
        <f aca="false">IFERROR(IF(AC1894="NÃO","",IF(AK1894="","",IF(E1894="Simples Nacional",BF1894,IF(T1894=0.12,U1894*0.5833337002,IF(T1894=0,AI1894*0.07,U1894))))),"")</f>
        <v/>
      </c>
      <c r="AM1894" s="47" t="str">
        <f aca="false">IFERROR(IF(AC1894="NÃO","",IF(OR(AG1894="-",AG1894="Pneus"),AK1894-AL1894,"")),"")</f>
        <v/>
      </c>
      <c r="AN1894" s="48" t="str">
        <f aca="false">IF(AND(Y1894="REVENDA",AC1894="SIM",AG1894="BIT"),((AB1894/1+1)*AI1894)*0.4117,"")</f>
        <v/>
      </c>
      <c r="AO1894" s="48" t="str">
        <f aca="false">IF(AN1894="","",AN1894*17%)</f>
        <v/>
      </c>
      <c r="AP1894" s="49" t="str">
        <f aca="false">IF(AN1894="","",IF(T1894=0.12,(U1894*0.4117)*0.4117,IF(T1894=0,(AI1894*0.07)*0.4117,U1894*0.4117)))</f>
        <v/>
      </c>
      <c r="AQ1894" s="47" t="str">
        <f aca="false">IF(AN1894="","",AO1894-AP1894)</f>
        <v/>
      </c>
      <c r="AR1894" s="50" t="str">
        <f aca="false">IFERROR(IF(AND(AC1894="SIM",Y1894="REVENDA",LEFT(AG1894,5)="ANEXO")*OR(AE1894="ANEXO I",AF1894="ANEXO II"),VLOOKUP(H1894,Dados!G:I,2,0),""),"INSERIR MVA")</f>
        <v/>
      </c>
      <c r="AS1894" s="48" t="str">
        <f aca="false">IF(LEFT(AG1894,5)="ANEXO",VLOOKUP(AG1894,Dados!$X$111:$Z$112,2,0)*(AI1894-Q1894),"")</f>
        <v/>
      </c>
      <c r="AT1894" s="48" t="str">
        <f aca="false">IFERROR(IF(AR1894="","",(AI1894*AR1894)+AI1894),"INSERIR MVA")</f>
        <v/>
      </c>
      <c r="AU1894" s="48" t="str">
        <f aca="false">IF(AT1894="","",IF(AY1894=0.04,U1894,AS1894*AY1894))</f>
        <v/>
      </c>
      <c r="AV1894" s="47" t="str">
        <f aca="false">IFERROR(IF(AU1894="","",(VLOOKUP(AG1894,Dados!$X$111:$Z$112,3,0)*AT1894*0.17)),"INSERIR MVA")</f>
        <v/>
      </c>
      <c r="AW1894" s="47" t="str">
        <f aca="false">IFERROR(IF(AR1894="","",AV1894-AU1894),"")</f>
        <v/>
      </c>
      <c r="AX1894" s="51" t="str">
        <f aca="false">IFERROR(IF(AC1894="NÃO","",IF(AM1894&lt;&gt;"",AM1894-W1894,IF(AQ1894&lt;&gt;"",AQ1894-W1894,IF(AW1894&lt;&gt;"",AW1894-W1894,"")))),"")</f>
        <v/>
      </c>
      <c r="AY1894" s="46" t="str">
        <f aca="false">IFERROR(IF(ISNA(VLOOKUP(R1894,Dados!$X$2:$Y$5,2,0)),VLOOKUP(D1894,Dados!$X$7:$Y$33,2,0),VLOOKUP(R1894,Dados!$X$2:$Y$5,2,0)),"")</f>
        <v/>
      </c>
      <c r="AZ1894" s="52" t="str">
        <f aca="false">IF(C1894="","",IF(AND(Y1894="CONSUMO",AC1894="NÃO")*OR(AG1894="-",AG1894="BIT"),IF(E1894&lt;&gt;"",(AI1894-(P1894+L1894-N1894+Q1894)*AY1894)/0.83),""))</f>
        <v/>
      </c>
      <c r="BA1894" s="51" t="str">
        <f aca="false">IF(AZ1894="","",AZ1894*0.17-((P1894+L1894-N1894+Q1894)*AY1894))</f>
        <v/>
      </c>
      <c r="BB1894" s="51" t="str">
        <f aca="false">IF(AND(Y1894="CONSUMO",AG1894="ANEXO I",AY1894&gt;4%),(AI1894-(P1894+L1894-N1894+Q1894)*0.0514)/0.83*(0.5177)*(0.17)-AI1894*0.0514,IF(AND(Y1894="CONSUMO",AG1894="ANEXO II",AY1894&gt;4%),(AI1894-(P1894+L1894-N1894+Q1894)*0.041)/0.83*(0.3295)*(0.17)-AI1894*0.041,IF(AND(Y1894="CONSUMO",AG1894="ANEXO I",AY1894=4%),(AI1894-(P1894+L1894-N1894+Q1894)*0.04)/0.83*(0.5177)*(0.17)-AI1894*0.04,IF(AND(Y1894="CONSUMO",AG1894="ANEXO II",AY1894=4%),(AI1894-(P1894+L1894-N1894+Q1894)*0.04)/0.83*(0.3295)*(0.17)-AI1894*0.04,""))))</f>
        <v/>
      </c>
      <c r="BC1894" s="51" t="str">
        <f aca="false">IF(C1894="","",IF(AND(Y1894="CONSUMO",AC1894="SIM")*OR(AG1894="-",AG1894="BIT"),IF(E1894&lt;&gt;"",(AI1894-(P1894+L1894-N1894+Q1894)*AY1894)/0.83),""))</f>
        <v/>
      </c>
      <c r="BD1894" s="51" t="str">
        <f aca="false">IF(BC1894="","",BC1894*0.17)</f>
        <v/>
      </c>
      <c r="BE1894" s="51" t="str">
        <f aca="false">IF(I1894=6908,0,IF(BC1894="","",BD1894-((P1894+L1894-N1894+Q1894)*AY1894)))</f>
        <v/>
      </c>
      <c r="BF1894" s="53" t="str">
        <f aca="false">IF(B1894="","",IF(OR(B1894="",E1894="Regime Normal"),0,(AI1894-Q1894)*VLOOKUP(R1894,Dados!$X$98:$Y$108,2,0)))</f>
        <v/>
      </c>
      <c r="BG1894" s="54" t="str">
        <f aca="false">IFERROR(VLOOKUP(I1894,Dados!$AC$27:$AD$43,2,0),IF(B1894="","",IF(D1894&lt;&gt;"MT",IF(AND(AC1894="SIM",Y1894="Revenda"),"2403",IF(AND(AC1894="SIM",Y1894="Consumo"),"2407",IF(AND(AC1894="NÃO",Y1894="Revenda"),"2102",IF(AND(AC1894="NÃO",Y1894="Consumo"),"2556",)))),REPLACE(I1894,1,1,1))))</f>
        <v/>
      </c>
    </row>
    <row r="1895" customFormat="false" ht="12.8" hidden="false" customHeight="true" outlineLevel="0" collapsed="false">
      <c r="Y1895" s="45"/>
      <c r="Z1895" s="46" t="str">
        <f aca="false">IF(B1895="","",(IFERROR(VLOOKUP(H1895,Dados!A$3:B$15000,2,0),"Não Encontrado")))</f>
        <v/>
      </c>
      <c r="AA1895" s="46" t="str">
        <f aca="false">IF(B1895="","",(IFERROR(VLOOKUP(G1895,Dados!C$3:E$15000,3,0),"Não Encontrado")))</f>
        <v/>
      </c>
      <c r="AB1895" s="46" t="str">
        <f aca="false">IFERROR(IF(Z1895&lt;&gt;"Não Encontrado",Z1895,IF(AA1895&lt;&gt;"Não Encontrado",AA1895,"")),"")</f>
        <v/>
      </c>
      <c r="AC1895" s="45" t="str">
        <f aca="false">IF(B1895="","",IF(AB1895="","NÃO","SIM"))</f>
        <v/>
      </c>
      <c r="AD1895" s="45" t="str">
        <f aca="false">IFERROR(VLOOKUP(G1895,Dados!$P$3:$R$500,3,0),"")</f>
        <v/>
      </c>
      <c r="AE1895" s="45" t="str">
        <f aca="false">IFERROR(VLOOKUP(G1895,Dados!$K$3:$L$500,2,0),"")</f>
        <v/>
      </c>
      <c r="AF1895" s="45" t="str">
        <f aca="false">IFERROR(VLOOKUP(G1895,Dados!$M$3:$N$500,2,0),"")</f>
        <v/>
      </c>
      <c r="AG1895" s="45" t="str">
        <f aca="false">IF(F1895="","",IF(AND(AD1895="",AE1895="",AF1895=""),"-",IF(AND(AD1895="BIT",AE1895="",AF1895=""),"BIT",IF(AND(AE1895="ANEXO I",AD1895="",AF1895=""),"ANEXO I",IF(AND(AF1895="ANEXO II",AD1895="",AE1895=""),"ANEXO II","Escolher")))))</f>
        <v/>
      </c>
      <c r="AH1895" s="45" t="str">
        <f aca="false">IF(AG1895&lt;&gt;"Pneus","",IFERROR(VLOOKUP(R1895,Dados!$X$2:$Z$5,3,0)*(AI1895-Q1895),VLOOKUP(D1895,Dados!$X$7:$Z$33,3,0)*(AI1895-Q1895)))</f>
        <v/>
      </c>
      <c r="AI1895" s="47" t="str">
        <f aca="false">IF(B1895="","",P1895+Q1895+O1895+M1895+L1895-N1895)</f>
        <v/>
      </c>
      <c r="AJ1895" s="48" t="str">
        <f aca="false">IFERROR(IF(AND(AC1895="SIM",AG1895="-",Y1895="REVENDA"),(AB1895/1+1)*AI1895,IF(AND(AC1895="SIM",AG1895="Pneus",Y1895="REVENDA"),(AB1895/1+1)*(AI1895-AH1895),"")),"")</f>
        <v/>
      </c>
      <c r="AK1895" s="48" t="str">
        <f aca="false">IF(AJ1895="","",AJ1895*17%)</f>
        <v/>
      </c>
      <c r="AL1895" s="48" t="str">
        <f aca="false">IFERROR(IF(AC1895="NÃO","",IF(AK1895="","",IF(E1895="Simples Nacional",BF1895,IF(T1895=0.12,U1895*0.5833337002,IF(T1895=0,AI1895*0.07,U1895))))),"")</f>
        <v/>
      </c>
      <c r="AM1895" s="47" t="str">
        <f aca="false">IFERROR(IF(AC1895="NÃO","",IF(OR(AG1895="-",AG1895="Pneus"),AK1895-AL1895,"")),"")</f>
        <v/>
      </c>
      <c r="AN1895" s="48" t="str">
        <f aca="false">IF(AND(Y1895="REVENDA",AC1895="SIM",AG1895="BIT"),((AB1895/1+1)*AI1895)*0.4117,"")</f>
        <v/>
      </c>
      <c r="AO1895" s="48" t="str">
        <f aca="false">IF(AN1895="","",AN1895*17%)</f>
        <v/>
      </c>
      <c r="AP1895" s="49" t="str">
        <f aca="false">IF(AN1895="","",IF(T1895=0.12,(U1895*0.4117)*0.4117,IF(T1895=0,(AI1895*0.07)*0.4117,U1895*0.4117)))</f>
        <v/>
      </c>
      <c r="AQ1895" s="47" t="str">
        <f aca="false">IF(AN1895="","",AO1895-AP1895)</f>
        <v/>
      </c>
      <c r="AR1895" s="50" t="str">
        <f aca="false">IFERROR(IF(AND(AC1895="SIM",Y1895="REVENDA",LEFT(AG1895,5)="ANEXO")*OR(AE1895="ANEXO I",AF1895="ANEXO II"),VLOOKUP(H1895,Dados!G:I,2,0),""),"INSERIR MVA")</f>
        <v/>
      </c>
      <c r="AS1895" s="48" t="str">
        <f aca="false">IF(LEFT(AG1895,5)="ANEXO",VLOOKUP(AG1895,Dados!$X$111:$Z$112,2,0)*(AI1895-Q1895),"")</f>
        <v/>
      </c>
      <c r="AT1895" s="48" t="str">
        <f aca="false">IFERROR(IF(AR1895="","",(AI1895*AR1895)+AI1895),"INSERIR MVA")</f>
        <v/>
      </c>
      <c r="AU1895" s="48" t="str">
        <f aca="false">IF(AT1895="","",IF(AY1895=0.04,U1895,AS1895*AY1895))</f>
        <v/>
      </c>
      <c r="AV1895" s="47" t="str">
        <f aca="false">IFERROR(IF(AU1895="","",(VLOOKUP(AG1895,Dados!$X$111:$Z$112,3,0)*AT1895*0.17)),"INSERIR MVA")</f>
        <v/>
      </c>
      <c r="AW1895" s="47" t="str">
        <f aca="false">IFERROR(IF(AR1895="","",AV1895-AU1895),"")</f>
        <v/>
      </c>
      <c r="AX1895" s="51" t="str">
        <f aca="false">IFERROR(IF(AC1895="NÃO","",IF(AM1895&lt;&gt;"",AM1895-W1895,IF(AQ1895&lt;&gt;"",AQ1895-W1895,IF(AW1895&lt;&gt;"",AW1895-W1895,"")))),"")</f>
        <v/>
      </c>
      <c r="AY1895" s="46" t="str">
        <f aca="false">IFERROR(IF(ISNA(VLOOKUP(R1895,Dados!$X$2:$Y$5,2,0)),VLOOKUP(D1895,Dados!$X$7:$Y$33,2,0),VLOOKUP(R1895,Dados!$X$2:$Y$5,2,0)),"")</f>
        <v/>
      </c>
      <c r="AZ1895" s="52" t="str">
        <f aca="false">IF(C1895="","",IF(AND(Y1895="CONSUMO",AC1895="NÃO")*OR(AG1895="-",AG1895="BIT"),IF(E1895&lt;&gt;"",(AI1895-(P1895+L1895-N1895+Q1895)*AY1895)/0.83),""))</f>
        <v/>
      </c>
      <c r="BA1895" s="51" t="str">
        <f aca="false">IF(AZ1895="","",AZ1895*0.17-((P1895+L1895-N1895+Q1895)*AY1895))</f>
        <v/>
      </c>
      <c r="BB1895" s="51" t="str">
        <f aca="false">IF(AND(Y1895="CONSUMO",AG1895="ANEXO I",AY1895&gt;4%),(AI1895-(P1895+L1895-N1895+Q1895)*0.0514)/0.83*(0.5177)*(0.17)-AI1895*0.0514,IF(AND(Y1895="CONSUMO",AG1895="ANEXO II",AY1895&gt;4%),(AI1895-(P1895+L1895-N1895+Q1895)*0.041)/0.83*(0.3295)*(0.17)-AI1895*0.041,IF(AND(Y1895="CONSUMO",AG1895="ANEXO I",AY1895=4%),(AI1895-(P1895+L1895-N1895+Q1895)*0.04)/0.83*(0.5177)*(0.17)-AI1895*0.04,IF(AND(Y1895="CONSUMO",AG1895="ANEXO II",AY1895=4%),(AI1895-(P1895+L1895-N1895+Q1895)*0.04)/0.83*(0.3295)*(0.17)-AI1895*0.04,""))))</f>
        <v/>
      </c>
      <c r="BC1895" s="51" t="str">
        <f aca="false">IF(C1895="","",IF(AND(Y1895="CONSUMO",AC1895="SIM")*OR(AG1895="-",AG1895="BIT"),IF(E1895&lt;&gt;"",(AI1895-(P1895+L1895-N1895+Q1895)*AY1895)/0.83),""))</f>
        <v/>
      </c>
      <c r="BD1895" s="51" t="str">
        <f aca="false">IF(BC1895="","",BC1895*0.17)</f>
        <v/>
      </c>
      <c r="BE1895" s="51" t="str">
        <f aca="false">IF(I1895=6908,0,IF(BC1895="","",BD1895-((P1895+L1895-N1895+Q1895)*AY1895)))</f>
        <v/>
      </c>
      <c r="BF1895" s="53" t="str">
        <f aca="false">IF(B1895="","",IF(OR(B1895="",E1895="Regime Normal"),0,(AI1895-Q1895)*VLOOKUP(R1895,Dados!$X$98:$Y$108,2,0)))</f>
        <v/>
      </c>
      <c r="BG1895" s="54" t="str">
        <f aca="false">IFERROR(VLOOKUP(I1895,Dados!$AC$27:$AD$43,2,0),IF(B1895="","",IF(D1895&lt;&gt;"MT",IF(AND(AC1895="SIM",Y1895="Revenda"),"2403",IF(AND(AC1895="SIM",Y1895="Consumo"),"2407",IF(AND(AC1895="NÃO",Y1895="Revenda"),"2102",IF(AND(AC1895="NÃO",Y1895="Consumo"),"2556",)))),REPLACE(I1895,1,1,1))))</f>
        <v/>
      </c>
    </row>
    <row r="1896" customFormat="false" ht="12.8" hidden="false" customHeight="true" outlineLevel="0" collapsed="false">
      <c r="Y1896" s="45"/>
      <c r="Z1896" s="46" t="str">
        <f aca="false">IF(B1896="","",(IFERROR(VLOOKUP(H1896,Dados!A$3:B$15000,2,0),"Não Encontrado")))</f>
        <v/>
      </c>
      <c r="AA1896" s="46" t="str">
        <f aca="false">IF(B1896="","",(IFERROR(VLOOKUP(G1896,Dados!C$3:E$15000,3,0),"Não Encontrado")))</f>
        <v/>
      </c>
      <c r="AB1896" s="46" t="str">
        <f aca="false">IFERROR(IF(Z1896&lt;&gt;"Não Encontrado",Z1896,IF(AA1896&lt;&gt;"Não Encontrado",AA1896,"")),"")</f>
        <v/>
      </c>
      <c r="AC1896" s="45" t="str">
        <f aca="false">IF(B1896="","",IF(AB1896="","NÃO","SIM"))</f>
        <v/>
      </c>
      <c r="AD1896" s="45" t="str">
        <f aca="false">IFERROR(VLOOKUP(G1896,Dados!$P$3:$R$500,3,0),"")</f>
        <v/>
      </c>
      <c r="AE1896" s="45" t="str">
        <f aca="false">IFERROR(VLOOKUP(G1896,Dados!$K$3:$L$500,2,0),"")</f>
        <v/>
      </c>
      <c r="AF1896" s="45" t="str">
        <f aca="false">IFERROR(VLOOKUP(G1896,Dados!$M$3:$N$500,2,0),"")</f>
        <v/>
      </c>
      <c r="AG1896" s="45" t="str">
        <f aca="false">IF(F1896="","",IF(AND(AD1896="",AE1896="",AF1896=""),"-",IF(AND(AD1896="BIT",AE1896="",AF1896=""),"BIT",IF(AND(AE1896="ANEXO I",AD1896="",AF1896=""),"ANEXO I",IF(AND(AF1896="ANEXO II",AD1896="",AE1896=""),"ANEXO II","Escolher")))))</f>
        <v/>
      </c>
      <c r="AH1896" s="45" t="str">
        <f aca="false">IF(AG1896&lt;&gt;"Pneus","",IFERROR(VLOOKUP(R1896,Dados!$X$2:$Z$5,3,0)*(AI1896-Q1896),VLOOKUP(D1896,Dados!$X$7:$Z$33,3,0)*(AI1896-Q1896)))</f>
        <v/>
      </c>
      <c r="AI1896" s="47" t="str">
        <f aca="false">IF(B1896="","",P1896+Q1896+O1896+M1896+L1896-N1896)</f>
        <v/>
      </c>
      <c r="AJ1896" s="48" t="str">
        <f aca="false">IFERROR(IF(AND(AC1896="SIM",AG1896="-",Y1896="REVENDA"),(AB1896/1+1)*AI1896,IF(AND(AC1896="SIM",AG1896="Pneus",Y1896="REVENDA"),(AB1896/1+1)*(AI1896-AH1896),"")),"")</f>
        <v/>
      </c>
      <c r="AK1896" s="48" t="str">
        <f aca="false">IF(AJ1896="","",AJ1896*17%)</f>
        <v/>
      </c>
      <c r="AL1896" s="48" t="str">
        <f aca="false">IFERROR(IF(AC1896="NÃO","",IF(AK1896="","",IF(E1896="Simples Nacional",BF1896,IF(T1896=0.12,U1896*0.5833337002,IF(T1896=0,AI1896*0.07,U1896))))),"")</f>
        <v/>
      </c>
      <c r="AM1896" s="47" t="str">
        <f aca="false">IFERROR(IF(AC1896="NÃO","",IF(OR(AG1896="-",AG1896="Pneus"),AK1896-AL1896,"")),"")</f>
        <v/>
      </c>
      <c r="AN1896" s="48" t="str">
        <f aca="false">IF(AND(Y1896="REVENDA",AC1896="SIM",AG1896="BIT"),((AB1896/1+1)*AI1896)*0.4117,"")</f>
        <v/>
      </c>
      <c r="AO1896" s="48" t="str">
        <f aca="false">IF(AN1896="","",AN1896*17%)</f>
        <v/>
      </c>
      <c r="AP1896" s="49" t="str">
        <f aca="false">IF(AN1896="","",IF(T1896=0.12,(U1896*0.4117)*0.4117,IF(T1896=0,(AI1896*0.07)*0.4117,U1896*0.4117)))</f>
        <v/>
      </c>
      <c r="AQ1896" s="47" t="str">
        <f aca="false">IF(AN1896="","",AO1896-AP1896)</f>
        <v/>
      </c>
      <c r="AR1896" s="50" t="str">
        <f aca="false">IFERROR(IF(AND(AC1896="SIM",Y1896="REVENDA",LEFT(AG1896,5)="ANEXO")*OR(AE1896="ANEXO I",AF1896="ANEXO II"),VLOOKUP(H1896,Dados!G:I,2,0),""),"INSERIR MVA")</f>
        <v/>
      </c>
      <c r="AS1896" s="48" t="str">
        <f aca="false">IF(LEFT(AG1896,5)="ANEXO",VLOOKUP(AG1896,Dados!$X$111:$Z$112,2,0)*(AI1896-Q1896),"")</f>
        <v/>
      </c>
      <c r="AT1896" s="48" t="str">
        <f aca="false">IFERROR(IF(AR1896="","",(AI1896*AR1896)+AI1896),"INSERIR MVA")</f>
        <v/>
      </c>
      <c r="AU1896" s="48" t="str">
        <f aca="false">IF(AT1896="","",IF(AY1896=0.04,U1896,AS1896*AY1896))</f>
        <v/>
      </c>
      <c r="AV1896" s="47" t="str">
        <f aca="false">IFERROR(IF(AU1896="","",(VLOOKUP(AG1896,Dados!$X$111:$Z$112,3,0)*AT1896*0.17)),"INSERIR MVA")</f>
        <v/>
      </c>
      <c r="AW1896" s="47" t="str">
        <f aca="false">IFERROR(IF(AR1896="","",AV1896-AU1896),"")</f>
        <v/>
      </c>
      <c r="AX1896" s="51" t="str">
        <f aca="false">IFERROR(IF(AC1896="NÃO","",IF(AM1896&lt;&gt;"",AM1896-W1896,IF(AQ1896&lt;&gt;"",AQ1896-W1896,IF(AW1896&lt;&gt;"",AW1896-W1896,"")))),"")</f>
        <v/>
      </c>
      <c r="AY1896" s="46" t="str">
        <f aca="false">IFERROR(IF(ISNA(VLOOKUP(R1896,Dados!$X$2:$Y$5,2,0)),VLOOKUP(D1896,Dados!$X$7:$Y$33,2,0),VLOOKUP(R1896,Dados!$X$2:$Y$5,2,0)),"")</f>
        <v/>
      </c>
      <c r="AZ1896" s="52" t="str">
        <f aca="false">IF(C1896="","",IF(AND(Y1896="CONSUMO",AC1896="NÃO")*OR(AG1896="-",AG1896="BIT"),IF(E1896&lt;&gt;"",(AI1896-(P1896+L1896-N1896+Q1896)*AY1896)/0.83),""))</f>
        <v/>
      </c>
      <c r="BA1896" s="51" t="str">
        <f aca="false">IF(AZ1896="","",AZ1896*0.17-((P1896+L1896-N1896+Q1896)*AY1896))</f>
        <v/>
      </c>
      <c r="BB1896" s="51" t="str">
        <f aca="false">IF(AND(Y1896="CONSUMO",AG1896="ANEXO I",AY1896&gt;4%),(AI1896-(P1896+L1896-N1896+Q1896)*0.0514)/0.83*(0.5177)*(0.17)-AI1896*0.0514,IF(AND(Y1896="CONSUMO",AG1896="ANEXO II",AY1896&gt;4%),(AI1896-(P1896+L1896-N1896+Q1896)*0.041)/0.83*(0.3295)*(0.17)-AI1896*0.041,IF(AND(Y1896="CONSUMO",AG1896="ANEXO I",AY1896=4%),(AI1896-(P1896+L1896-N1896+Q1896)*0.04)/0.83*(0.5177)*(0.17)-AI1896*0.04,IF(AND(Y1896="CONSUMO",AG1896="ANEXO II",AY1896=4%),(AI1896-(P1896+L1896-N1896+Q1896)*0.04)/0.83*(0.3295)*(0.17)-AI1896*0.04,""))))</f>
        <v/>
      </c>
      <c r="BC1896" s="51" t="str">
        <f aca="false">IF(C1896="","",IF(AND(Y1896="CONSUMO",AC1896="SIM")*OR(AG1896="-",AG1896="BIT"),IF(E1896&lt;&gt;"",(AI1896-(P1896+L1896-N1896+Q1896)*AY1896)/0.83),""))</f>
        <v/>
      </c>
      <c r="BD1896" s="51" t="str">
        <f aca="false">IF(BC1896="","",BC1896*0.17)</f>
        <v/>
      </c>
      <c r="BE1896" s="51" t="str">
        <f aca="false">IF(I1896=6908,0,IF(BC1896="","",BD1896-((P1896+L1896-N1896+Q1896)*AY1896)))</f>
        <v/>
      </c>
      <c r="BF1896" s="53" t="str">
        <f aca="false">IF(B1896="","",IF(OR(B1896="",E1896="Regime Normal"),0,(AI1896-Q1896)*VLOOKUP(R1896,Dados!$X$98:$Y$108,2,0)))</f>
        <v/>
      </c>
      <c r="BG1896" s="54" t="str">
        <f aca="false">IFERROR(VLOOKUP(I1896,Dados!$AC$27:$AD$43,2,0),IF(B1896="","",IF(D1896&lt;&gt;"MT",IF(AND(AC1896="SIM",Y1896="Revenda"),"2403",IF(AND(AC1896="SIM",Y1896="Consumo"),"2407",IF(AND(AC1896="NÃO",Y1896="Revenda"),"2102",IF(AND(AC1896="NÃO",Y1896="Consumo"),"2556",)))),REPLACE(I1896,1,1,1))))</f>
        <v/>
      </c>
    </row>
    <row r="1897" customFormat="false" ht="12.8" hidden="false" customHeight="true" outlineLevel="0" collapsed="false">
      <c r="Y1897" s="45"/>
      <c r="Z1897" s="46" t="str">
        <f aca="false">IF(B1897="","",(IFERROR(VLOOKUP(H1897,Dados!A$3:B$15000,2,0),"Não Encontrado")))</f>
        <v/>
      </c>
      <c r="AA1897" s="46" t="str">
        <f aca="false">IF(B1897="","",(IFERROR(VLOOKUP(G1897,Dados!C$3:E$15000,3,0),"Não Encontrado")))</f>
        <v/>
      </c>
      <c r="AB1897" s="46" t="str">
        <f aca="false">IFERROR(IF(Z1897&lt;&gt;"Não Encontrado",Z1897,IF(AA1897&lt;&gt;"Não Encontrado",AA1897,"")),"")</f>
        <v/>
      </c>
      <c r="AC1897" s="45" t="str">
        <f aca="false">IF(B1897="","",IF(AB1897="","NÃO","SIM"))</f>
        <v/>
      </c>
      <c r="AD1897" s="45" t="str">
        <f aca="false">IFERROR(VLOOKUP(G1897,Dados!$P$3:$R$500,3,0),"")</f>
        <v/>
      </c>
      <c r="AE1897" s="45" t="str">
        <f aca="false">IFERROR(VLOOKUP(G1897,Dados!$K$3:$L$500,2,0),"")</f>
        <v/>
      </c>
      <c r="AF1897" s="45" t="str">
        <f aca="false">IFERROR(VLOOKUP(G1897,Dados!$M$3:$N$500,2,0),"")</f>
        <v/>
      </c>
      <c r="AG1897" s="45" t="str">
        <f aca="false">IF(F1897="","",IF(AND(AD1897="",AE1897="",AF1897=""),"-",IF(AND(AD1897="BIT",AE1897="",AF1897=""),"BIT",IF(AND(AE1897="ANEXO I",AD1897="",AF1897=""),"ANEXO I",IF(AND(AF1897="ANEXO II",AD1897="",AE1897=""),"ANEXO II","Escolher")))))</f>
        <v/>
      </c>
      <c r="AH1897" s="45" t="str">
        <f aca="false">IF(AG1897&lt;&gt;"Pneus","",IFERROR(VLOOKUP(R1897,Dados!$X$2:$Z$5,3,0)*(AI1897-Q1897),VLOOKUP(D1897,Dados!$X$7:$Z$33,3,0)*(AI1897-Q1897)))</f>
        <v/>
      </c>
      <c r="AI1897" s="47" t="str">
        <f aca="false">IF(B1897="","",P1897+Q1897+O1897+M1897+L1897-N1897)</f>
        <v/>
      </c>
      <c r="AJ1897" s="48" t="str">
        <f aca="false">IFERROR(IF(AND(AC1897="SIM",AG1897="-",Y1897="REVENDA"),(AB1897/1+1)*AI1897,IF(AND(AC1897="SIM",AG1897="Pneus",Y1897="REVENDA"),(AB1897/1+1)*(AI1897-AH1897),"")),"")</f>
        <v/>
      </c>
      <c r="AK1897" s="48" t="str">
        <f aca="false">IF(AJ1897="","",AJ1897*17%)</f>
        <v/>
      </c>
      <c r="AL1897" s="48" t="str">
        <f aca="false">IFERROR(IF(AC1897="NÃO","",IF(AK1897="","",IF(E1897="Simples Nacional",BF1897,IF(T1897=0.12,U1897*0.5833337002,IF(T1897=0,AI1897*0.07,U1897))))),"")</f>
        <v/>
      </c>
      <c r="AM1897" s="47" t="str">
        <f aca="false">IFERROR(IF(AC1897="NÃO","",IF(OR(AG1897="-",AG1897="Pneus"),AK1897-AL1897,"")),"")</f>
        <v/>
      </c>
      <c r="AN1897" s="48" t="str">
        <f aca="false">IF(AND(Y1897="REVENDA",AC1897="SIM",AG1897="BIT"),((AB1897/1+1)*AI1897)*0.4117,"")</f>
        <v/>
      </c>
      <c r="AO1897" s="48" t="str">
        <f aca="false">IF(AN1897="","",AN1897*17%)</f>
        <v/>
      </c>
      <c r="AP1897" s="49" t="str">
        <f aca="false">IF(AN1897="","",IF(T1897=0.12,(U1897*0.4117)*0.4117,IF(T1897=0,(AI1897*0.07)*0.4117,U1897*0.4117)))</f>
        <v/>
      </c>
      <c r="AQ1897" s="47" t="str">
        <f aca="false">IF(AN1897="","",AO1897-AP1897)</f>
        <v/>
      </c>
      <c r="AR1897" s="50" t="str">
        <f aca="false">IFERROR(IF(AND(AC1897="SIM",Y1897="REVENDA",LEFT(AG1897,5)="ANEXO")*OR(AE1897="ANEXO I",AF1897="ANEXO II"),VLOOKUP(H1897,Dados!G:I,2,0),""),"INSERIR MVA")</f>
        <v/>
      </c>
      <c r="AS1897" s="48" t="str">
        <f aca="false">IF(LEFT(AG1897,5)="ANEXO",VLOOKUP(AG1897,Dados!$X$111:$Z$112,2,0)*(AI1897-Q1897),"")</f>
        <v/>
      </c>
      <c r="AT1897" s="48" t="str">
        <f aca="false">IFERROR(IF(AR1897="","",(AI1897*AR1897)+AI1897),"INSERIR MVA")</f>
        <v/>
      </c>
      <c r="AU1897" s="48" t="str">
        <f aca="false">IF(AT1897="","",IF(AY1897=0.04,U1897,AS1897*AY1897))</f>
        <v/>
      </c>
      <c r="AV1897" s="47" t="str">
        <f aca="false">IFERROR(IF(AU1897="","",(VLOOKUP(AG1897,Dados!$X$111:$Z$112,3,0)*AT1897*0.17)),"INSERIR MVA")</f>
        <v/>
      </c>
      <c r="AW1897" s="47" t="str">
        <f aca="false">IFERROR(IF(AR1897="","",AV1897-AU1897),"")</f>
        <v/>
      </c>
      <c r="AX1897" s="51" t="str">
        <f aca="false">IFERROR(IF(AC1897="NÃO","",IF(AM1897&lt;&gt;"",AM1897-W1897,IF(AQ1897&lt;&gt;"",AQ1897-W1897,IF(AW1897&lt;&gt;"",AW1897-W1897,"")))),"")</f>
        <v/>
      </c>
      <c r="AY1897" s="46" t="str">
        <f aca="false">IFERROR(IF(ISNA(VLOOKUP(R1897,Dados!$X$2:$Y$5,2,0)),VLOOKUP(D1897,Dados!$X$7:$Y$33,2,0),VLOOKUP(R1897,Dados!$X$2:$Y$5,2,0)),"")</f>
        <v/>
      </c>
      <c r="AZ1897" s="52" t="str">
        <f aca="false">IF(C1897="","",IF(AND(Y1897="CONSUMO",AC1897="NÃO")*OR(AG1897="-",AG1897="BIT"),IF(E1897&lt;&gt;"",(AI1897-(P1897+L1897-N1897+Q1897)*AY1897)/0.83),""))</f>
        <v/>
      </c>
      <c r="BA1897" s="51" t="str">
        <f aca="false">IF(AZ1897="","",AZ1897*0.17-((P1897+L1897-N1897+Q1897)*AY1897))</f>
        <v/>
      </c>
      <c r="BB1897" s="51" t="str">
        <f aca="false">IF(AND(Y1897="CONSUMO",AG1897="ANEXO I",AY1897&gt;4%),(AI1897-(P1897+L1897-N1897+Q1897)*0.0514)/0.83*(0.5177)*(0.17)-AI1897*0.0514,IF(AND(Y1897="CONSUMO",AG1897="ANEXO II",AY1897&gt;4%),(AI1897-(P1897+L1897-N1897+Q1897)*0.041)/0.83*(0.3295)*(0.17)-AI1897*0.041,IF(AND(Y1897="CONSUMO",AG1897="ANEXO I",AY1897=4%),(AI1897-(P1897+L1897-N1897+Q1897)*0.04)/0.83*(0.5177)*(0.17)-AI1897*0.04,IF(AND(Y1897="CONSUMO",AG1897="ANEXO II",AY1897=4%),(AI1897-(P1897+L1897-N1897+Q1897)*0.04)/0.83*(0.3295)*(0.17)-AI1897*0.04,""))))</f>
        <v/>
      </c>
      <c r="BC1897" s="51" t="str">
        <f aca="false">IF(C1897="","",IF(AND(Y1897="CONSUMO",AC1897="SIM")*OR(AG1897="-",AG1897="BIT"),IF(E1897&lt;&gt;"",(AI1897-(P1897+L1897-N1897+Q1897)*AY1897)/0.83),""))</f>
        <v/>
      </c>
      <c r="BD1897" s="51" t="str">
        <f aca="false">IF(BC1897="","",BC1897*0.17)</f>
        <v/>
      </c>
      <c r="BE1897" s="51" t="str">
        <f aca="false">IF(I1897=6908,0,IF(BC1897="","",BD1897-((P1897+L1897-N1897+Q1897)*AY1897)))</f>
        <v/>
      </c>
      <c r="BF1897" s="53" t="str">
        <f aca="false">IF(B1897="","",IF(OR(B1897="",E1897="Regime Normal"),0,(AI1897-Q1897)*VLOOKUP(R1897,Dados!$X$98:$Y$108,2,0)))</f>
        <v/>
      </c>
      <c r="BG1897" s="54" t="str">
        <f aca="false">IFERROR(VLOOKUP(I1897,Dados!$AC$27:$AD$43,2,0),IF(B1897="","",IF(D1897&lt;&gt;"MT",IF(AND(AC1897="SIM",Y1897="Revenda"),"2403",IF(AND(AC1897="SIM",Y1897="Consumo"),"2407",IF(AND(AC1897="NÃO",Y1897="Revenda"),"2102",IF(AND(AC1897="NÃO",Y1897="Consumo"),"2556",)))),REPLACE(I1897,1,1,1))))</f>
        <v/>
      </c>
    </row>
    <row r="1898" customFormat="false" ht="12.8" hidden="false" customHeight="true" outlineLevel="0" collapsed="false">
      <c r="Y1898" s="45"/>
      <c r="Z1898" s="46" t="str">
        <f aca="false">IF(B1898="","",(IFERROR(VLOOKUP(H1898,Dados!A$3:B$15000,2,0),"Não Encontrado")))</f>
        <v/>
      </c>
      <c r="AA1898" s="46" t="str">
        <f aca="false">IF(B1898="","",(IFERROR(VLOOKUP(G1898,Dados!C$3:E$15000,3,0),"Não Encontrado")))</f>
        <v/>
      </c>
      <c r="AB1898" s="46" t="str">
        <f aca="false">IFERROR(IF(Z1898&lt;&gt;"Não Encontrado",Z1898,IF(AA1898&lt;&gt;"Não Encontrado",AA1898,"")),"")</f>
        <v/>
      </c>
      <c r="AC1898" s="45" t="str">
        <f aca="false">IF(B1898="","",IF(AB1898="","NÃO","SIM"))</f>
        <v/>
      </c>
      <c r="AD1898" s="45" t="str">
        <f aca="false">IFERROR(VLOOKUP(G1898,Dados!$P$3:$R$500,3,0),"")</f>
        <v/>
      </c>
      <c r="AE1898" s="45" t="str">
        <f aca="false">IFERROR(VLOOKUP(G1898,Dados!$K$3:$L$500,2,0),"")</f>
        <v/>
      </c>
      <c r="AF1898" s="45" t="str">
        <f aca="false">IFERROR(VLOOKUP(G1898,Dados!$M$3:$N$500,2,0),"")</f>
        <v/>
      </c>
      <c r="AG1898" s="45" t="str">
        <f aca="false">IF(F1898="","",IF(AND(AD1898="",AE1898="",AF1898=""),"-",IF(AND(AD1898="BIT",AE1898="",AF1898=""),"BIT",IF(AND(AE1898="ANEXO I",AD1898="",AF1898=""),"ANEXO I",IF(AND(AF1898="ANEXO II",AD1898="",AE1898=""),"ANEXO II","Escolher")))))</f>
        <v/>
      </c>
      <c r="AH1898" s="45" t="str">
        <f aca="false">IF(AG1898&lt;&gt;"Pneus","",IFERROR(VLOOKUP(R1898,Dados!$X$2:$Z$5,3,0)*(AI1898-Q1898),VLOOKUP(D1898,Dados!$X$7:$Z$33,3,0)*(AI1898-Q1898)))</f>
        <v/>
      </c>
      <c r="AI1898" s="47" t="str">
        <f aca="false">IF(B1898="","",P1898+Q1898+O1898+M1898+L1898-N1898)</f>
        <v/>
      </c>
      <c r="AJ1898" s="48" t="str">
        <f aca="false">IFERROR(IF(AND(AC1898="SIM",AG1898="-",Y1898="REVENDA"),(AB1898/1+1)*AI1898,IF(AND(AC1898="SIM",AG1898="Pneus",Y1898="REVENDA"),(AB1898/1+1)*(AI1898-AH1898),"")),"")</f>
        <v/>
      </c>
      <c r="AK1898" s="48" t="str">
        <f aca="false">IF(AJ1898="","",AJ1898*17%)</f>
        <v/>
      </c>
      <c r="AL1898" s="48" t="str">
        <f aca="false">IFERROR(IF(AC1898="NÃO","",IF(AK1898="","",IF(E1898="Simples Nacional",BF1898,IF(T1898=0.12,U1898*0.5833337002,IF(T1898=0,AI1898*0.07,U1898))))),"")</f>
        <v/>
      </c>
      <c r="AM1898" s="47" t="str">
        <f aca="false">IFERROR(IF(AC1898="NÃO","",IF(OR(AG1898="-",AG1898="Pneus"),AK1898-AL1898,"")),"")</f>
        <v/>
      </c>
      <c r="AN1898" s="48" t="str">
        <f aca="false">IF(AND(Y1898="REVENDA",AC1898="SIM",AG1898="BIT"),((AB1898/1+1)*AI1898)*0.4117,"")</f>
        <v/>
      </c>
      <c r="AO1898" s="48" t="str">
        <f aca="false">IF(AN1898="","",AN1898*17%)</f>
        <v/>
      </c>
      <c r="AP1898" s="49" t="str">
        <f aca="false">IF(AN1898="","",IF(T1898=0.12,(U1898*0.4117)*0.4117,IF(T1898=0,(AI1898*0.07)*0.4117,U1898*0.4117)))</f>
        <v/>
      </c>
      <c r="AQ1898" s="47" t="str">
        <f aca="false">IF(AN1898="","",AO1898-AP1898)</f>
        <v/>
      </c>
      <c r="AR1898" s="50" t="str">
        <f aca="false">IFERROR(IF(AND(AC1898="SIM",Y1898="REVENDA",LEFT(AG1898,5)="ANEXO")*OR(AE1898="ANEXO I",AF1898="ANEXO II"),VLOOKUP(H1898,Dados!G:I,2,0),""),"INSERIR MVA")</f>
        <v/>
      </c>
      <c r="AS1898" s="48" t="str">
        <f aca="false">IF(LEFT(AG1898,5)="ANEXO",VLOOKUP(AG1898,Dados!$X$111:$Z$112,2,0)*(AI1898-Q1898),"")</f>
        <v/>
      </c>
      <c r="AT1898" s="48" t="str">
        <f aca="false">IFERROR(IF(AR1898="","",(AI1898*AR1898)+AI1898),"INSERIR MVA")</f>
        <v/>
      </c>
      <c r="AU1898" s="48" t="str">
        <f aca="false">IF(AT1898="","",IF(AY1898=0.04,U1898,AS1898*AY1898))</f>
        <v/>
      </c>
      <c r="AV1898" s="47" t="str">
        <f aca="false">IFERROR(IF(AU1898="","",(VLOOKUP(AG1898,Dados!$X$111:$Z$112,3,0)*AT1898*0.17)),"INSERIR MVA")</f>
        <v/>
      </c>
      <c r="AW1898" s="47" t="str">
        <f aca="false">IFERROR(IF(AR1898="","",AV1898-AU1898),"")</f>
        <v/>
      </c>
      <c r="AX1898" s="51" t="str">
        <f aca="false">IFERROR(IF(AC1898="NÃO","",IF(AM1898&lt;&gt;"",AM1898-W1898,IF(AQ1898&lt;&gt;"",AQ1898-W1898,IF(AW1898&lt;&gt;"",AW1898-W1898,"")))),"")</f>
        <v/>
      </c>
      <c r="AY1898" s="46" t="str">
        <f aca="false">IFERROR(IF(ISNA(VLOOKUP(R1898,Dados!$X$2:$Y$5,2,0)),VLOOKUP(D1898,Dados!$X$7:$Y$33,2,0),VLOOKUP(R1898,Dados!$X$2:$Y$5,2,0)),"")</f>
        <v/>
      </c>
      <c r="AZ1898" s="52" t="str">
        <f aca="false">IF(C1898="","",IF(AND(Y1898="CONSUMO",AC1898="NÃO")*OR(AG1898="-",AG1898="BIT"),IF(E1898&lt;&gt;"",(AI1898-(P1898+L1898-N1898+Q1898)*AY1898)/0.83),""))</f>
        <v/>
      </c>
      <c r="BA1898" s="51" t="str">
        <f aca="false">IF(AZ1898="","",AZ1898*0.17-((P1898+L1898-N1898+Q1898)*AY1898))</f>
        <v/>
      </c>
      <c r="BB1898" s="51" t="str">
        <f aca="false">IF(AND(Y1898="CONSUMO",AG1898="ANEXO I",AY1898&gt;4%),(AI1898-(P1898+L1898-N1898+Q1898)*0.0514)/0.83*(0.5177)*(0.17)-AI1898*0.0514,IF(AND(Y1898="CONSUMO",AG1898="ANEXO II",AY1898&gt;4%),(AI1898-(P1898+L1898-N1898+Q1898)*0.041)/0.83*(0.3295)*(0.17)-AI1898*0.041,IF(AND(Y1898="CONSUMO",AG1898="ANEXO I",AY1898=4%),(AI1898-(P1898+L1898-N1898+Q1898)*0.04)/0.83*(0.5177)*(0.17)-AI1898*0.04,IF(AND(Y1898="CONSUMO",AG1898="ANEXO II",AY1898=4%),(AI1898-(P1898+L1898-N1898+Q1898)*0.04)/0.83*(0.3295)*(0.17)-AI1898*0.04,""))))</f>
        <v/>
      </c>
      <c r="BC1898" s="51" t="str">
        <f aca="false">IF(C1898="","",IF(AND(Y1898="CONSUMO",AC1898="SIM")*OR(AG1898="-",AG1898="BIT"),IF(E1898&lt;&gt;"",(AI1898-(P1898+L1898-N1898+Q1898)*AY1898)/0.83),""))</f>
        <v/>
      </c>
      <c r="BD1898" s="51" t="str">
        <f aca="false">IF(BC1898="","",BC1898*0.17)</f>
        <v/>
      </c>
      <c r="BE1898" s="51" t="str">
        <f aca="false">IF(I1898=6908,0,IF(BC1898="","",BD1898-((P1898+L1898-N1898+Q1898)*AY1898)))</f>
        <v/>
      </c>
      <c r="BF1898" s="53" t="str">
        <f aca="false">IF(B1898="","",IF(OR(B1898="",E1898="Regime Normal"),0,(AI1898-Q1898)*VLOOKUP(R1898,Dados!$X$98:$Y$108,2,0)))</f>
        <v/>
      </c>
      <c r="BG1898" s="54" t="str">
        <f aca="false">IFERROR(VLOOKUP(I1898,Dados!$AC$27:$AD$43,2,0),IF(B1898="","",IF(D1898&lt;&gt;"MT",IF(AND(AC1898="SIM",Y1898="Revenda"),"2403",IF(AND(AC1898="SIM",Y1898="Consumo"),"2407",IF(AND(AC1898="NÃO",Y1898="Revenda"),"2102",IF(AND(AC1898="NÃO",Y1898="Consumo"),"2556",)))),REPLACE(I1898,1,1,1))))</f>
        <v/>
      </c>
    </row>
    <row r="1899" customFormat="false" ht="12.8" hidden="false" customHeight="true" outlineLevel="0" collapsed="false">
      <c r="Y1899" s="45"/>
      <c r="Z1899" s="46" t="str">
        <f aca="false">IF(B1899="","",(IFERROR(VLOOKUP(H1899,Dados!A$3:B$15000,2,0),"Não Encontrado")))</f>
        <v/>
      </c>
      <c r="AA1899" s="46" t="str">
        <f aca="false">IF(B1899="","",(IFERROR(VLOOKUP(G1899,Dados!C$3:E$15000,3,0),"Não Encontrado")))</f>
        <v/>
      </c>
      <c r="AB1899" s="46" t="str">
        <f aca="false">IFERROR(IF(Z1899&lt;&gt;"Não Encontrado",Z1899,IF(AA1899&lt;&gt;"Não Encontrado",AA1899,"")),"")</f>
        <v/>
      </c>
      <c r="AC1899" s="45" t="str">
        <f aca="false">IF(B1899="","",IF(AB1899="","NÃO","SIM"))</f>
        <v/>
      </c>
      <c r="AD1899" s="45" t="str">
        <f aca="false">IFERROR(VLOOKUP(G1899,Dados!$P$3:$R$500,3,0),"")</f>
        <v/>
      </c>
      <c r="AE1899" s="45" t="str">
        <f aca="false">IFERROR(VLOOKUP(G1899,Dados!$K$3:$L$500,2,0),"")</f>
        <v/>
      </c>
      <c r="AF1899" s="45" t="str">
        <f aca="false">IFERROR(VLOOKUP(G1899,Dados!$M$3:$N$500,2,0),"")</f>
        <v/>
      </c>
      <c r="AG1899" s="45" t="str">
        <f aca="false">IF(F1899="","",IF(AND(AD1899="",AE1899="",AF1899=""),"-",IF(AND(AD1899="BIT",AE1899="",AF1899=""),"BIT",IF(AND(AE1899="ANEXO I",AD1899="",AF1899=""),"ANEXO I",IF(AND(AF1899="ANEXO II",AD1899="",AE1899=""),"ANEXO II","Escolher")))))</f>
        <v/>
      </c>
      <c r="AH1899" s="45" t="str">
        <f aca="false">IF(AG1899&lt;&gt;"Pneus","",IFERROR(VLOOKUP(R1899,Dados!$X$2:$Z$5,3,0)*(AI1899-Q1899),VLOOKUP(D1899,Dados!$X$7:$Z$33,3,0)*(AI1899-Q1899)))</f>
        <v/>
      </c>
      <c r="AI1899" s="47" t="str">
        <f aca="false">IF(B1899="","",P1899+Q1899+O1899+M1899+L1899-N1899)</f>
        <v/>
      </c>
      <c r="AJ1899" s="48" t="str">
        <f aca="false">IFERROR(IF(AND(AC1899="SIM",AG1899="-",Y1899="REVENDA"),(AB1899/1+1)*AI1899,IF(AND(AC1899="SIM",AG1899="Pneus",Y1899="REVENDA"),(AB1899/1+1)*(AI1899-AH1899),"")),"")</f>
        <v/>
      </c>
      <c r="AK1899" s="48" t="str">
        <f aca="false">IF(AJ1899="","",AJ1899*17%)</f>
        <v/>
      </c>
      <c r="AL1899" s="48" t="str">
        <f aca="false">IFERROR(IF(AC1899="NÃO","",IF(AK1899="","",IF(E1899="Simples Nacional",BF1899,IF(T1899=0.12,U1899*0.5833337002,IF(T1899=0,AI1899*0.07,U1899))))),"")</f>
        <v/>
      </c>
      <c r="AM1899" s="47" t="str">
        <f aca="false">IFERROR(IF(AC1899="NÃO","",IF(OR(AG1899="-",AG1899="Pneus"),AK1899-AL1899,"")),"")</f>
        <v/>
      </c>
      <c r="AN1899" s="48" t="str">
        <f aca="false">IF(AND(Y1899="REVENDA",AC1899="SIM",AG1899="BIT"),((AB1899/1+1)*AI1899)*0.4117,"")</f>
        <v/>
      </c>
      <c r="AO1899" s="48" t="str">
        <f aca="false">IF(AN1899="","",AN1899*17%)</f>
        <v/>
      </c>
      <c r="AP1899" s="49" t="str">
        <f aca="false">IF(AN1899="","",IF(T1899=0.12,(U1899*0.4117)*0.4117,IF(T1899=0,(AI1899*0.07)*0.4117,U1899*0.4117)))</f>
        <v/>
      </c>
      <c r="AQ1899" s="47" t="str">
        <f aca="false">IF(AN1899="","",AO1899-AP1899)</f>
        <v/>
      </c>
      <c r="AR1899" s="50" t="str">
        <f aca="false">IFERROR(IF(AND(AC1899="SIM",Y1899="REVENDA",LEFT(AG1899,5)="ANEXO")*OR(AE1899="ANEXO I",AF1899="ANEXO II"),VLOOKUP(H1899,Dados!G:I,2,0),""),"INSERIR MVA")</f>
        <v/>
      </c>
      <c r="AS1899" s="48" t="str">
        <f aca="false">IF(LEFT(AG1899,5)="ANEXO",VLOOKUP(AG1899,Dados!$X$111:$Z$112,2,0)*(AI1899-Q1899),"")</f>
        <v/>
      </c>
      <c r="AT1899" s="48" t="str">
        <f aca="false">IFERROR(IF(AR1899="","",(AI1899*AR1899)+AI1899),"INSERIR MVA")</f>
        <v/>
      </c>
      <c r="AU1899" s="48" t="str">
        <f aca="false">IF(AT1899="","",IF(AY1899=0.04,U1899,AS1899*AY1899))</f>
        <v/>
      </c>
      <c r="AV1899" s="47" t="str">
        <f aca="false">IFERROR(IF(AU1899="","",(VLOOKUP(AG1899,Dados!$X$111:$Z$112,3,0)*AT1899*0.17)),"INSERIR MVA")</f>
        <v/>
      </c>
      <c r="AW1899" s="47" t="str">
        <f aca="false">IFERROR(IF(AR1899="","",AV1899-AU1899),"")</f>
        <v/>
      </c>
      <c r="AX1899" s="51" t="str">
        <f aca="false">IFERROR(IF(AC1899="NÃO","",IF(AM1899&lt;&gt;"",AM1899-W1899,IF(AQ1899&lt;&gt;"",AQ1899-W1899,IF(AW1899&lt;&gt;"",AW1899-W1899,"")))),"")</f>
        <v/>
      </c>
      <c r="AY1899" s="46" t="str">
        <f aca="false">IFERROR(IF(ISNA(VLOOKUP(R1899,Dados!$X$2:$Y$5,2,0)),VLOOKUP(D1899,Dados!$X$7:$Y$33,2,0),VLOOKUP(R1899,Dados!$X$2:$Y$5,2,0)),"")</f>
        <v/>
      </c>
      <c r="AZ1899" s="52" t="str">
        <f aca="false">IF(C1899="","",IF(AND(Y1899="CONSUMO",AC1899="NÃO")*OR(AG1899="-",AG1899="BIT"),IF(E1899&lt;&gt;"",(AI1899-(P1899+L1899-N1899+Q1899)*AY1899)/0.83),""))</f>
        <v/>
      </c>
      <c r="BA1899" s="51" t="str">
        <f aca="false">IF(AZ1899="","",AZ1899*0.17-((P1899+L1899-N1899+Q1899)*AY1899))</f>
        <v/>
      </c>
      <c r="BB1899" s="51" t="str">
        <f aca="false">IF(AND(Y1899="CONSUMO",AG1899="ANEXO I",AY1899&gt;4%),(AI1899-(P1899+L1899-N1899+Q1899)*0.0514)/0.83*(0.5177)*(0.17)-AI1899*0.0514,IF(AND(Y1899="CONSUMO",AG1899="ANEXO II",AY1899&gt;4%),(AI1899-(P1899+L1899-N1899+Q1899)*0.041)/0.83*(0.3295)*(0.17)-AI1899*0.041,IF(AND(Y1899="CONSUMO",AG1899="ANEXO I",AY1899=4%),(AI1899-(P1899+L1899-N1899+Q1899)*0.04)/0.83*(0.5177)*(0.17)-AI1899*0.04,IF(AND(Y1899="CONSUMO",AG1899="ANEXO II",AY1899=4%),(AI1899-(P1899+L1899-N1899+Q1899)*0.04)/0.83*(0.3295)*(0.17)-AI1899*0.04,""))))</f>
        <v/>
      </c>
      <c r="BC1899" s="51" t="str">
        <f aca="false">IF(C1899="","",IF(AND(Y1899="CONSUMO",AC1899="SIM")*OR(AG1899="-",AG1899="BIT"),IF(E1899&lt;&gt;"",(AI1899-(P1899+L1899-N1899+Q1899)*AY1899)/0.83),""))</f>
        <v/>
      </c>
      <c r="BD1899" s="51" t="str">
        <f aca="false">IF(BC1899="","",BC1899*0.17)</f>
        <v/>
      </c>
      <c r="BE1899" s="51" t="str">
        <f aca="false">IF(I1899=6908,0,IF(BC1899="","",BD1899-((P1899+L1899-N1899+Q1899)*AY1899)))</f>
        <v/>
      </c>
      <c r="BF1899" s="53" t="str">
        <f aca="false">IF(B1899="","",IF(OR(B1899="",E1899="Regime Normal"),0,(AI1899-Q1899)*VLOOKUP(R1899,Dados!$X$98:$Y$108,2,0)))</f>
        <v/>
      </c>
      <c r="BG1899" s="54" t="str">
        <f aca="false">IFERROR(VLOOKUP(I1899,Dados!$AC$27:$AD$43,2,0),IF(B1899="","",IF(D1899&lt;&gt;"MT",IF(AND(AC1899="SIM",Y1899="Revenda"),"2403",IF(AND(AC1899="SIM",Y1899="Consumo"),"2407",IF(AND(AC1899="NÃO",Y1899="Revenda"),"2102",IF(AND(AC1899="NÃO",Y1899="Consumo"),"2556",)))),REPLACE(I1899,1,1,1))))</f>
        <v/>
      </c>
    </row>
    <row r="1900" customFormat="false" ht="12.8" hidden="false" customHeight="true" outlineLevel="0" collapsed="false">
      <c r="Y1900" s="45"/>
      <c r="Z1900" s="46" t="str">
        <f aca="false">IF(B1900="","",(IFERROR(VLOOKUP(H1900,Dados!A$3:B$15000,2,0),"Não Encontrado")))</f>
        <v/>
      </c>
      <c r="AA1900" s="46" t="str">
        <f aca="false">IF(B1900="","",(IFERROR(VLOOKUP(G1900,Dados!C$3:E$15000,3,0),"Não Encontrado")))</f>
        <v/>
      </c>
      <c r="AB1900" s="46" t="str">
        <f aca="false">IFERROR(IF(Z1900&lt;&gt;"Não Encontrado",Z1900,IF(AA1900&lt;&gt;"Não Encontrado",AA1900,"")),"")</f>
        <v/>
      </c>
      <c r="AC1900" s="45" t="str">
        <f aca="false">IF(B1900="","",IF(AB1900="","NÃO","SIM"))</f>
        <v/>
      </c>
      <c r="AD1900" s="45" t="str">
        <f aca="false">IFERROR(VLOOKUP(G1900,Dados!$P$3:$R$500,3,0),"")</f>
        <v/>
      </c>
      <c r="AE1900" s="45" t="str">
        <f aca="false">IFERROR(VLOOKUP(G1900,Dados!$K$3:$L$500,2,0),"")</f>
        <v/>
      </c>
      <c r="AF1900" s="45" t="str">
        <f aca="false">IFERROR(VLOOKUP(G1900,Dados!$M$3:$N$500,2,0),"")</f>
        <v/>
      </c>
      <c r="AG1900" s="45" t="str">
        <f aca="false">IF(F1900="","",IF(AND(AD1900="",AE1900="",AF1900=""),"-",IF(AND(AD1900="BIT",AE1900="",AF1900=""),"BIT",IF(AND(AE1900="ANEXO I",AD1900="",AF1900=""),"ANEXO I",IF(AND(AF1900="ANEXO II",AD1900="",AE1900=""),"ANEXO II","Escolher")))))</f>
        <v/>
      </c>
      <c r="AH1900" s="45" t="str">
        <f aca="false">IF(AG1900&lt;&gt;"Pneus","",IFERROR(VLOOKUP(R1900,Dados!$X$2:$Z$5,3,0)*(AI1900-Q1900),VLOOKUP(D1900,Dados!$X$7:$Z$33,3,0)*(AI1900-Q1900)))</f>
        <v/>
      </c>
      <c r="AI1900" s="47" t="str">
        <f aca="false">IF(B1900="","",P1900+Q1900+O1900+M1900+L1900-N1900)</f>
        <v/>
      </c>
      <c r="AJ1900" s="48" t="str">
        <f aca="false">IFERROR(IF(AND(AC1900="SIM",AG1900="-",Y1900="REVENDA"),(AB1900/1+1)*AI1900,IF(AND(AC1900="SIM",AG1900="Pneus",Y1900="REVENDA"),(AB1900/1+1)*(AI1900-AH1900),"")),"")</f>
        <v/>
      </c>
      <c r="AK1900" s="48" t="str">
        <f aca="false">IF(AJ1900="","",AJ1900*17%)</f>
        <v/>
      </c>
      <c r="AL1900" s="48" t="str">
        <f aca="false">IFERROR(IF(AC1900="NÃO","",IF(AK1900="","",IF(E1900="Simples Nacional",BF1900,IF(T1900=0.12,U1900*0.5833337002,IF(T1900=0,AI1900*0.07,U1900))))),"")</f>
        <v/>
      </c>
      <c r="AM1900" s="47" t="str">
        <f aca="false">IFERROR(IF(AC1900="NÃO","",IF(OR(AG1900="-",AG1900="Pneus"),AK1900-AL1900,"")),"")</f>
        <v/>
      </c>
      <c r="AN1900" s="48" t="str">
        <f aca="false">IF(AND(Y1900="REVENDA",AC1900="SIM",AG1900="BIT"),((AB1900/1+1)*AI1900)*0.4117,"")</f>
        <v/>
      </c>
      <c r="AO1900" s="48" t="str">
        <f aca="false">IF(AN1900="","",AN1900*17%)</f>
        <v/>
      </c>
      <c r="AP1900" s="49" t="str">
        <f aca="false">IF(AN1900="","",IF(T1900=0.12,(U1900*0.4117)*0.4117,IF(T1900=0,(AI1900*0.07)*0.4117,U1900*0.4117)))</f>
        <v/>
      </c>
      <c r="AQ1900" s="47" t="str">
        <f aca="false">IF(AN1900="","",AO1900-AP1900)</f>
        <v/>
      </c>
      <c r="AR1900" s="50" t="str">
        <f aca="false">IFERROR(IF(AND(AC1900="SIM",Y1900="REVENDA",LEFT(AG1900,5)="ANEXO")*OR(AE1900="ANEXO I",AF1900="ANEXO II"),VLOOKUP(H1900,Dados!G:I,2,0),""),"INSERIR MVA")</f>
        <v/>
      </c>
      <c r="AS1900" s="48" t="str">
        <f aca="false">IF(LEFT(AG1900,5)="ANEXO",VLOOKUP(AG1900,Dados!$X$111:$Z$112,2,0)*(AI1900-Q1900),"")</f>
        <v/>
      </c>
      <c r="AT1900" s="48" t="str">
        <f aca="false">IFERROR(IF(AR1900="","",(AI1900*AR1900)+AI1900),"INSERIR MVA")</f>
        <v/>
      </c>
      <c r="AU1900" s="48" t="str">
        <f aca="false">IF(AT1900="","",IF(AY1900=0.04,U1900,AS1900*AY1900))</f>
        <v/>
      </c>
      <c r="AV1900" s="47" t="str">
        <f aca="false">IFERROR(IF(AU1900="","",(VLOOKUP(AG1900,Dados!$X$111:$Z$112,3,0)*AT1900*0.17)),"INSERIR MVA")</f>
        <v/>
      </c>
      <c r="AW1900" s="47" t="str">
        <f aca="false">IFERROR(IF(AR1900="","",AV1900-AU1900),"")</f>
        <v/>
      </c>
      <c r="AX1900" s="51" t="str">
        <f aca="false">IFERROR(IF(AC1900="NÃO","",IF(AM1900&lt;&gt;"",AM1900-W1900,IF(AQ1900&lt;&gt;"",AQ1900-W1900,IF(AW1900&lt;&gt;"",AW1900-W1900,"")))),"")</f>
        <v/>
      </c>
      <c r="AY1900" s="46" t="str">
        <f aca="false">IFERROR(IF(ISNA(VLOOKUP(R1900,Dados!$X$2:$Y$5,2,0)),VLOOKUP(D1900,Dados!$X$7:$Y$33,2,0),VLOOKUP(R1900,Dados!$X$2:$Y$5,2,0)),"")</f>
        <v/>
      </c>
      <c r="AZ1900" s="52" t="str">
        <f aca="false">IF(C1900="","",IF(AND(Y1900="CONSUMO",AC1900="NÃO")*OR(AG1900="-",AG1900="BIT"),IF(E1900&lt;&gt;"",(AI1900-(P1900+L1900-N1900+Q1900)*AY1900)/0.83),""))</f>
        <v/>
      </c>
      <c r="BA1900" s="51" t="str">
        <f aca="false">IF(AZ1900="","",AZ1900*0.17-((P1900+L1900-N1900+Q1900)*AY1900))</f>
        <v/>
      </c>
      <c r="BB1900" s="51" t="str">
        <f aca="false">IF(AND(Y1900="CONSUMO",AG1900="ANEXO I",AY1900&gt;4%),(AI1900-(P1900+L1900-N1900+Q1900)*0.0514)/0.83*(0.5177)*(0.17)-AI1900*0.0514,IF(AND(Y1900="CONSUMO",AG1900="ANEXO II",AY1900&gt;4%),(AI1900-(P1900+L1900-N1900+Q1900)*0.041)/0.83*(0.3295)*(0.17)-AI1900*0.041,IF(AND(Y1900="CONSUMO",AG1900="ANEXO I",AY1900=4%),(AI1900-(P1900+L1900-N1900+Q1900)*0.04)/0.83*(0.5177)*(0.17)-AI1900*0.04,IF(AND(Y1900="CONSUMO",AG1900="ANEXO II",AY1900=4%),(AI1900-(P1900+L1900-N1900+Q1900)*0.04)/0.83*(0.3295)*(0.17)-AI1900*0.04,""))))</f>
        <v/>
      </c>
      <c r="BC1900" s="51" t="str">
        <f aca="false">IF(C1900="","",IF(AND(Y1900="CONSUMO",AC1900="SIM")*OR(AG1900="-",AG1900="BIT"),IF(E1900&lt;&gt;"",(AI1900-(P1900+L1900-N1900+Q1900)*AY1900)/0.83),""))</f>
        <v/>
      </c>
      <c r="BD1900" s="51" t="str">
        <f aca="false">IF(BC1900="","",BC1900*0.17)</f>
        <v/>
      </c>
      <c r="BE1900" s="51" t="str">
        <f aca="false">IF(I1900=6908,0,IF(BC1900="","",BD1900-((P1900+L1900-N1900+Q1900)*AY1900)))</f>
        <v/>
      </c>
      <c r="BF1900" s="53" t="str">
        <f aca="false">IF(B1900="","",IF(OR(B1900="",E1900="Regime Normal"),0,(AI1900-Q1900)*VLOOKUP(R1900,Dados!$X$98:$Y$108,2,0)))</f>
        <v/>
      </c>
      <c r="BG1900" s="54" t="str">
        <f aca="false">IFERROR(VLOOKUP(I1900,Dados!$AC$27:$AD$43,2,0),IF(B1900="","",IF(D1900&lt;&gt;"MT",IF(AND(AC1900="SIM",Y1900="Revenda"),"2403",IF(AND(AC1900="SIM",Y1900="Consumo"),"2407",IF(AND(AC1900="NÃO",Y1900="Revenda"),"2102",IF(AND(AC1900="NÃO",Y1900="Consumo"),"2556",)))),REPLACE(I1900,1,1,1))))</f>
        <v/>
      </c>
    </row>
    <row r="1901" customFormat="false" ht="12.8" hidden="false" customHeight="true" outlineLevel="0" collapsed="false">
      <c r="Y1901" s="45"/>
      <c r="Z1901" s="46" t="str">
        <f aca="false">IF(B1901="","",(IFERROR(VLOOKUP(H1901,Dados!A$3:B$15000,2,0),"Não Encontrado")))</f>
        <v/>
      </c>
      <c r="AA1901" s="46" t="str">
        <f aca="false">IF(B1901="","",(IFERROR(VLOOKUP(G1901,Dados!C$3:E$15000,3,0),"Não Encontrado")))</f>
        <v/>
      </c>
      <c r="AB1901" s="46" t="str">
        <f aca="false">IFERROR(IF(Z1901&lt;&gt;"Não Encontrado",Z1901,IF(AA1901&lt;&gt;"Não Encontrado",AA1901,"")),"")</f>
        <v/>
      </c>
      <c r="AC1901" s="45" t="str">
        <f aca="false">IF(B1901="","",IF(AB1901="","NÃO","SIM"))</f>
        <v/>
      </c>
      <c r="AD1901" s="45" t="str">
        <f aca="false">IFERROR(VLOOKUP(G1901,Dados!$P$3:$R$500,3,0),"")</f>
        <v/>
      </c>
      <c r="AE1901" s="45" t="str">
        <f aca="false">IFERROR(VLOOKUP(G1901,Dados!$K$3:$L$500,2,0),"")</f>
        <v/>
      </c>
      <c r="AF1901" s="45" t="str">
        <f aca="false">IFERROR(VLOOKUP(G1901,Dados!$M$3:$N$500,2,0),"")</f>
        <v/>
      </c>
      <c r="AG1901" s="45" t="str">
        <f aca="false">IF(F1901="","",IF(AND(AD1901="",AE1901="",AF1901=""),"-",IF(AND(AD1901="BIT",AE1901="",AF1901=""),"BIT",IF(AND(AE1901="ANEXO I",AD1901="",AF1901=""),"ANEXO I",IF(AND(AF1901="ANEXO II",AD1901="",AE1901=""),"ANEXO II","Escolher")))))</f>
        <v/>
      </c>
      <c r="AH1901" s="45" t="str">
        <f aca="false">IF(AG1901&lt;&gt;"Pneus","",IFERROR(VLOOKUP(R1901,Dados!$X$2:$Z$5,3,0)*(AI1901-Q1901),VLOOKUP(D1901,Dados!$X$7:$Z$33,3,0)*(AI1901-Q1901)))</f>
        <v/>
      </c>
      <c r="AI1901" s="47" t="str">
        <f aca="false">IF(B1901="","",P1901+Q1901+O1901+M1901+L1901-N1901)</f>
        <v/>
      </c>
      <c r="AJ1901" s="48" t="str">
        <f aca="false">IFERROR(IF(AND(AC1901="SIM",AG1901="-",Y1901="REVENDA"),(AB1901/1+1)*AI1901,IF(AND(AC1901="SIM",AG1901="Pneus",Y1901="REVENDA"),(AB1901/1+1)*(AI1901-AH1901),"")),"")</f>
        <v/>
      </c>
      <c r="AK1901" s="48" t="str">
        <f aca="false">IF(AJ1901="","",AJ1901*17%)</f>
        <v/>
      </c>
      <c r="AL1901" s="48" t="str">
        <f aca="false">IFERROR(IF(AC1901="NÃO","",IF(AK1901="","",IF(E1901="Simples Nacional",BF1901,IF(T1901=0.12,U1901*0.5833337002,IF(T1901=0,AI1901*0.07,U1901))))),"")</f>
        <v/>
      </c>
      <c r="AM1901" s="47" t="str">
        <f aca="false">IFERROR(IF(AC1901="NÃO","",IF(OR(AG1901="-",AG1901="Pneus"),AK1901-AL1901,"")),"")</f>
        <v/>
      </c>
      <c r="AN1901" s="48" t="str">
        <f aca="false">IF(AND(Y1901="REVENDA",AC1901="SIM",AG1901="BIT"),((AB1901/1+1)*AI1901)*0.4117,"")</f>
        <v/>
      </c>
      <c r="AO1901" s="48" t="str">
        <f aca="false">IF(AN1901="","",AN1901*17%)</f>
        <v/>
      </c>
      <c r="AP1901" s="49" t="str">
        <f aca="false">IF(AN1901="","",IF(T1901=0.12,(U1901*0.4117)*0.4117,IF(T1901=0,(AI1901*0.07)*0.4117,U1901*0.4117)))</f>
        <v/>
      </c>
      <c r="AQ1901" s="47" t="str">
        <f aca="false">IF(AN1901="","",AO1901-AP1901)</f>
        <v/>
      </c>
      <c r="AR1901" s="50" t="str">
        <f aca="false">IFERROR(IF(AND(AC1901="SIM",Y1901="REVENDA",LEFT(AG1901,5)="ANEXO")*OR(AE1901="ANEXO I",AF1901="ANEXO II"),VLOOKUP(H1901,Dados!G:I,2,0),""),"INSERIR MVA")</f>
        <v/>
      </c>
      <c r="AS1901" s="48" t="str">
        <f aca="false">IF(LEFT(AG1901,5)="ANEXO",VLOOKUP(AG1901,Dados!$X$111:$Z$112,2,0)*(AI1901-Q1901),"")</f>
        <v/>
      </c>
      <c r="AT1901" s="48" t="str">
        <f aca="false">IFERROR(IF(AR1901="","",(AI1901*AR1901)+AI1901),"INSERIR MVA")</f>
        <v/>
      </c>
      <c r="AU1901" s="48" t="str">
        <f aca="false">IF(AT1901="","",IF(AY1901=0.04,U1901,AS1901*AY1901))</f>
        <v/>
      </c>
      <c r="AV1901" s="47" t="str">
        <f aca="false">IFERROR(IF(AU1901="","",(VLOOKUP(AG1901,Dados!$X$111:$Z$112,3,0)*AT1901*0.17)),"INSERIR MVA")</f>
        <v/>
      </c>
      <c r="AW1901" s="47" t="str">
        <f aca="false">IFERROR(IF(AR1901="","",AV1901-AU1901),"")</f>
        <v/>
      </c>
      <c r="AX1901" s="51" t="str">
        <f aca="false">IFERROR(IF(AC1901="NÃO","",IF(AM1901&lt;&gt;"",AM1901-W1901,IF(AQ1901&lt;&gt;"",AQ1901-W1901,IF(AW1901&lt;&gt;"",AW1901-W1901,"")))),"")</f>
        <v/>
      </c>
      <c r="AY1901" s="46" t="str">
        <f aca="false">IFERROR(IF(ISNA(VLOOKUP(R1901,Dados!$X$2:$Y$5,2,0)),VLOOKUP(D1901,Dados!$X$7:$Y$33,2,0),VLOOKUP(R1901,Dados!$X$2:$Y$5,2,0)),"")</f>
        <v/>
      </c>
      <c r="AZ1901" s="52" t="str">
        <f aca="false">IF(C1901="","",IF(AND(Y1901="CONSUMO",AC1901="NÃO")*OR(AG1901="-",AG1901="BIT"),IF(E1901&lt;&gt;"",(AI1901-(P1901+L1901-N1901+Q1901)*AY1901)/0.83),""))</f>
        <v/>
      </c>
      <c r="BA1901" s="51" t="str">
        <f aca="false">IF(AZ1901="","",AZ1901*0.17-((P1901+L1901-N1901+Q1901)*AY1901))</f>
        <v/>
      </c>
      <c r="BB1901" s="51" t="str">
        <f aca="false">IF(AND(Y1901="CONSUMO",AG1901="ANEXO I",AY1901&gt;4%),(AI1901-(P1901+L1901-N1901+Q1901)*0.0514)/0.83*(0.5177)*(0.17)-AI1901*0.0514,IF(AND(Y1901="CONSUMO",AG1901="ANEXO II",AY1901&gt;4%),(AI1901-(P1901+L1901-N1901+Q1901)*0.041)/0.83*(0.3295)*(0.17)-AI1901*0.041,IF(AND(Y1901="CONSUMO",AG1901="ANEXO I",AY1901=4%),(AI1901-(P1901+L1901-N1901+Q1901)*0.04)/0.83*(0.5177)*(0.17)-AI1901*0.04,IF(AND(Y1901="CONSUMO",AG1901="ANEXO II",AY1901=4%),(AI1901-(P1901+L1901-N1901+Q1901)*0.04)/0.83*(0.3295)*(0.17)-AI1901*0.04,""))))</f>
        <v/>
      </c>
      <c r="BC1901" s="51" t="str">
        <f aca="false">IF(C1901="","",IF(AND(Y1901="CONSUMO",AC1901="SIM")*OR(AG1901="-",AG1901="BIT"),IF(E1901&lt;&gt;"",(AI1901-(P1901+L1901-N1901+Q1901)*AY1901)/0.83),""))</f>
        <v/>
      </c>
      <c r="BD1901" s="51" t="str">
        <f aca="false">IF(BC1901="","",BC1901*0.17)</f>
        <v/>
      </c>
      <c r="BE1901" s="51" t="str">
        <f aca="false">IF(I1901=6908,0,IF(BC1901="","",BD1901-((P1901+L1901-N1901+Q1901)*AY1901)))</f>
        <v/>
      </c>
      <c r="BF1901" s="53" t="str">
        <f aca="false">IF(B1901="","",IF(OR(B1901="",E1901="Regime Normal"),0,(AI1901-Q1901)*VLOOKUP(R1901,Dados!$X$98:$Y$108,2,0)))</f>
        <v/>
      </c>
      <c r="BG1901" s="54" t="str">
        <f aca="false">IFERROR(VLOOKUP(I1901,Dados!$AC$27:$AD$43,2,0),IF(B1901="","",IF(D1901&lt;&gt;"MT",IF(AND(AC1901="SIM",Y1901="Revenda"),"2403",IF(AND(AC1901="SIM",Y1901="Consumo"),"2407",IF(AND(AC1901="NÃO",Y1901="Revenda"),"2102",IF(AND(AC1901="NÃO",Y1901="Consumo"),"2556",)))),REPLACE(I1901,1,1,1))))</f>
        <v/>
      </c>
    </row>
    <row r="1902" customFormat="false" ht="12.8" hidden="false" customHeight="true" outlineLevel="0" collapsed="false">
      <c r="Y1902" s="45"/>
      <c r="Z1902" s="46" t="str">
        <f aca="false">IF(B1902="","",(IFERROR(VLOOKUP(H1902,Dados!A$3:B$15000,2,0),"Não Encontrado")))</f>
        <v/>
      </c>
      <c r="AA1902" s="46" t="str">
        <f aca="false">IF(B1902="","",(IFERROR(VLOOKUP(G1902,Dados!C$3:E$15000,3,0),"Não Encontrado")))</f>
        <v/>
      </c>
      <c r="AB1902" s="46" t="str">
        <f aca="false">IFERROR(IF(Z1902&lt;&gt;"Não Encontrado",Z1902,IF(AA1902&lt;&gt;"Não Encontrado",AA1902,"")),"")</f>
        <v/>
      </c>
      <c r="AC1902" s="45" t="str">
        <f aca="false">IF(B1902="","",IF(AB1902="","NÃO","SIM"))</f>
        <v/>
      </c>
      <c r="AD1902" s="45" t="str">
        <f aca="false">IFERROR(VLOOKUP(G1902,Dados!$P$3:$R$500,3,0),"")</f>
        <v/>
      </c>
      <c r="AE1902" s="45" t="str">
        <f aca="false">IFERROR(VLOOKUP(G1902,Dados!$K$3:$L$500,2,0),"")</f>
        <v/>
      </c>
      <c r="AF1902" s="45" t="str">
        <f aca="false">IFERROR(VLOOKUP(G1902,Dados!$M$3:$N$500,2,0),"")</f>
        <v/>
      </c>
      <c r="AG1902" s="45" t="str">
        <f aca="false">IF(F1902="","",IF(AND(AD1902="",AE1902="",AF1902=""),"-",IF(AND(AD1902="BIT",AE1902="",AF1902=""),"BIT",IF(AND(AE1902="ANEXO I",AD1902="",AF1902=""),"ANEXO I",IF(AND(AF1902="ANEXO II",AD1902="",AE1902=""),"ANEXO II","Escolher")))))</f>
        <v/>
      </c>
      <c r="AH1902" s="45" t="str">
        <f aca="false">IF(AG1902&lt;&gt;"Pneus","",IFERROR(VLOOKUP(R1902,Dados!$X$2:$Z$5,3,0)*(AI1902-Q1902),VLOOKUP(D1902,Dados!$X$7:$Z$33,3,0)*(AI1902-Q1902)))</f>
        <v/>
      </c>
      <c r="AI1902" s="47" t="str">
        <f aca="false">IF(B1902="","",P1902+Q1902+O1902+M1902+L1902-N1902)</f>
        <v/>
      </c>
      <c r="AJ1902" s="48" t="str">
        <f aca="false">IFERROR(IF(AND(AC1902="SIM",AG1902="-",Y1902="REVENDA"),(AB1902/1+1)*AI1902,IF(AND(AC1902="SIM",AG1902="Pneus",Y1902="REVENDA"),(AB1902/1+1)*(AI1902-AH1902),"")),"")</f>
        <v/>
      </c>
      <c r="AK1902" s="48" t="str">
        <f aca="false">IF(AJ1902="","",AJ1902*17%)</f>
        <v/>
      </c>
      <c r="AL1902" s="48" t="str">
        <f aca="false">IFERROR(IF(AC1902="NÃO","",IF(AK1902="","",IF(E1902="Simples Nacional",BF1902,IF(T1902=0.12,U1902*0.5833337002,IF(T1902=0,AI1902*0.07,U1902))))),"")</f>
        <v/>
      </c>
      <c r="AM1902" s="47" t="str">
        <f aca="false">IFERROR(IF(AC1902="NÃO","",IF(OR(AG1902="-",AG1902="Pneus"),AK1902-AL1902,"")),"")</f>
        <v/>
      </c>
      <c r="AN1902" s="48" t="str">
        <f aca="false">IF(AND(Y1902="REVENDA",AC1902="SIM",AG1902="BIT"),((AB1902/1+1)*AI1902)*0.4117,"")</f>
        <v/>
      </c>
      <c r="AO1902" s="48" t="str">
        <f aca="false">IF(AN1902="","",AN1902*17%)</f>
        <v/>
      </c>
      <c r="AP1902" s="49" t="str">
        <f aca="false">IF(AN1902="","",IF(T1902=0.12,(U1902*0.4117)*0.4117,IF(T1902=0,(AI1902*0.07)*0.4117,U1902*0.4117)))</f>
        <v/>
      </c>
      <c r="AQ1902" s="47" t="str">
        <f aca="false">IF(AN1902="","",AO1902-AP1902)</f>
        <v/>
      </c>
      <c r="AR1902" s="50" t="str">
        <f aca="false">IFERROR(IF(AND(AC1902="SIM",Y1902="REVENDA",LEFT(AG1902,5)="ANEXO")*OR(AE1902="ANEXO I",AF1902="ANEXO II"),VLOOKUP(H1902,Dados!G:I,2,0),""),"INSERIR MVA")</f>
        <v/>
      </c>
      <c r="AS1902" s="48" t="str">
        <f aca="false">IF(LEFT(AG1902,5)="ANEXO",VLOOKUP(AG1902,Dados!$X$111:$Z$112,2,0)*(AI1902-Q1902),"")</f>
        <v/>
      </c>
      <c r="AT1902" s="48" t="str">
        <f aca="false">IFERROR(IF(AR1902="","",(AI1902*AR1902)+AI1902),"INSERIR MVA")</f>
        <v/>
      </c>
      <c r="AU1902" s="48" t="str">
        <f aca="false">IF(AT1902="","",IF(AY1902=0.04,U1902,AS1902*AY1902))</f>
        <v/>
      </c>
      <c r="AV1902" s="47" t="str">
        <f aca="false">IFERROR(IF(AU1902="","",(VLOOKUP(AG1902,Dados!$X$111:$Z$112,3,0)*AT1902*0.17)),"INSERIR MVA")</f>
        <v/>
      </c>
      <c r="AW1902" s="47" t="str">
        <f aca="false">IFERROR(IF(AR1902="","",AV1902-AU1902),"")</f>
        <v/>
      </c>
      <c r="AX1902" s="51" t="str">
        <f aca="false">IFERROR(IF(AC1902="NÃO","",IF(AM1902&lt;&gt;"",AM1902-W1902,IF(AQ1902&lt;&gt;"",AQ1902-W1902,IF(AW1902&lt;&gt;"",AW1902-W1902,"")))),"")</f>
        <v/>
      </c>
      <c r="AY1902" s="46" t="str">
        <f aca="false">IFERROR(IF(ISNA(VLOOKUP(R1902,Dados!$X$2:$Y$5,2,0)),VLOOKUP(D1902,Dados!$X$7:$Y$33,2,0),VLOOKUP(R1902,Dados!$X$2:$Y$5,2,0)),"")</f>
        <v/>
      </c>
      <c r="AZ1902" s="52" t="str">
        <f aca="false">IF(C1902="","",IF(AND(Y1902="CONSUMO",AC1902="NÃO")*OR(AG1902="-",AG1902="BIT"),IF(E1902&lt;&gt;"",(AI1902-(P1902+L1902-N1902+Q1902)*AY1902)/0.83),""))</f>
        <v/>
      </c>
      <c r="BA1902" s="51" t="str">
        <f aca="false">IF(AZ1902="","",AZ1902*0.17-((P1902+L1902-N1902+Q1902)*AY1902))</f>
        <v/>
      </c>
      <c r="BB1902" s="51" t="str">
        <f aca="false">IF(AND(Y1902="CONSUMO",AG1902="ANEXO I",AY1902&gt;4%),(AI1902-(P1902+L1902-N1902+Q1902)*0.0514)/0.83*(0.5177)*(0.17)-AI1902*0.0514,IF(AND(Y1902="CONSUMO",AG1902="ANEXO II",AY1902&gt;4%),(AI1902-(P1902+L1902-N1902+Q1902)*0.041)/0.83*(0.3295)*(0.17)-AI1902*0.041,IF(AND(Y1902="CONSUMO",AG1902="ANEXO I",AY1902=4%),(AI1902-(P1902+L1902-N1902+Q1902)*0.04)/0.83*(0.5177)*(0.17)-AI1902*0.04,IF(AND(Y1902="CONSUMO",AG1902="ANEXO II",AY1902=4%),(AI1902-(P1902+L1902-N1902+Q1902)*0.04)/0.83*(0.3295)*(0.17)-AI1902*0.04,""))))</f>
        <v/>
      </c>
      <c r="BC1902" s="51" t="str">
        <f aca="false">IF(C1902="","",IF(AND(Y1902="CONSUMO",AC1902="SIM")*OR(AG1902="-",AG1902="BIT"),IF(E1902&lt;&gt;"",(AI1902-(P1902+L1902-N1902+Q1902)*AY1902)/0.83),""))</f>
        <v/>
      </c>
      <c r="BD1902" s="51" t="str">
        <f aca="false">IF(BC1902="","",BC1902*0.17)</f>
        <v/>
      </c>
      <c r="BE1902" s="51" t="str">
        <f aca="false">IF(I1902=6908,0,IF(BC1902="","",BD1902-((P1902+L1902-N1902+Q1902)*AY1902)))</f>
        <v/>
      </c>
      <c r="BF1902" s="53" t="str">
        <f aca="false">IF(B1902="","",IF(OR(B1902="",E1902="Regime Normal"),0,(AI1902-Q1902)*VLOOKUP(R1902,Dados!$X$98:$Y$108,2,0)))</f>
        <v/>
      </c>
      <c r="BG1902" s="54" t="str">
        <f aca="false">IFERROR(VLOOKUP(I1902,Dados!$AC$27:$AD$43,2,0),IF(B1902="","",IF(D1902&lt;&gt;"MT",IF(AND(AC1902="SIM",Y1902="Revenda"),"2403",IF(AND(AC1902="SIM",Y1902="Consumo"),"2407",IF(AND(AC1902="NÃO",Y1902="Revenda"),"2102",IF(AND(AC1902="NÃO",Y1902="Consumo"),"2556",)))),REPLACE(I1902,1,1,1))))</f>
        <v/>
      </c>
    </row>
    <row r="1903" customFormat="false" ht="12.8" hidden="false" customHeight="true" outlineLevel="0" collapsed="false">
      <c r="Y1903" s="45"/>
      <c r="Z1903" s="46" t="str">
        <f aca="false">IF(B1903="","",(IFERROR(VLOOKUP(H1903,Dados!A$3:B$15000,2,0),"Não Encontrado")))</f>
        <v/>
      </c>
      <c r="AA1903" s="46" t="str">
        <f aca="false">IF(B1903="","",(IFERROR(VLOOKUP(G1903,Dados!C$3:E$15000,3,0),"Não Encontrado")))</f>
        <v/>
      </c>
      <c r="AB1903" s="46" t="str">
        <f aca="false">IFERROR(IF(Z1903&lt;&gt;"Não Encontrado",Z1903,IF(AA1903&lt;&gt;"Não Encontrado",AA1903,"")),"")</f>
        <v/>
      </c>
      <c r="AC1903" s="45" t="str">
        <f aca="false">IF(B1903="","",IF(AB1903="","NÃO","SIM"))</f>
        <v/>
      </c>
      <c r="AD1903" s="45" t="str">
        <f aca="false">IFERROR(VLOOKUP(G1903,Dados!$P$3:$R$500,3,0),"")</f>
        <v/>
      </c>
      <c r="AE1903" s="45" t="str">
        <f aca="false">IFERROR(VLOOKUP(G1903,Dados!$K$3:$L$500,2,0),"")</f>
        <v/>
      </c>
      <c r="AF1903" s="45" t="str">
        <f aca="false">IFERROR(VLOOKUP(G1903,Dados!$M$3:$N$500,2,0),"")</f>
        <v/>
      </c>
      <c r="AG1903" s="45" t="str">
        <f aca="false">IF(F1903="","",IF(AND(AD1903="",AE1903="",AF1903=""),"-",IF(AND(AD1903="BIT",AE1903="",AF1903=""),"BIT",IF(AND(AE1903="ANEXO I",AD1903="",AF1903=""),"ANEXO I",IF(AND(AF1903="ANEXO II",AD1903="",AE1903=""),"ANEXO II","Escolher")))))</f>
        <v/>
      </c>
      <c r="AH1903" s="45" t="str">
        <f aca="false">IF(AG1903&lt;&gt;"Pneus","",IFERROR(VLOOKUP(R1903,Dados!$X$2:$Z$5,3,0)*(AI1903-Q1903),VLOOKUP(D1903,Dados!$X$7:$Z$33,3,0)*(AI1903-Q1903)))</f>
        <v/>
      </c>
      <c r="AI1903" s="47" t="str">
        <f aca="false">IF(B1903="","",P1903+Q1903+O1903+M1903+L1903-N1903)</f>
        <v/>
      </c>
      <c r="AJ1903" s="48" t="str">
        <f aca="false">IFERROR(IF(AND(AC1903="SIM",AG1903="-",Y1903="REVENDA"),(AB1903/1+1)*AI1903,IF(AND(AC1903="SIM",AG1903="Pneus",Y1903="REVENDA"),(AB1903/1+1)*(AI1903-AH1903),"")),"")</f>
        <v/>
      </c>
      <c r="AK1903" s="48" t="str">
        <f aca="false">IF(AJ1903="","",AJ1903*17%)</f>
        <v/>
      </c>
      <c r="AL1903" s="48" t="str">
        <f aca="false">IFERROR(IF(AC1903="NÃO","",IF(AK1903="","",IF(E1903="Simples Nacional",BF1903,IF(T1903=0.12,U1903*0.5833337002,IF(T1903=0,AI1903*0.07,U1903))))),"")</f>
        <v/>
      </c>
      <c r="AM1903" s="47" t="str">
        <f aca="false">IFERROR(IF(AC1903="NÃO","",IF(OR(AG1903="-",AG1903="Pneus"),AK1903-AL1903,"")),"")</f>
        <v/>
      </c>
      <c r="AN1903" s="48" t="str">
        <f aca="false">IF(AND(Y1903="REVENDA",AC1903="SIM",AG1903="BIT"),((AB1903/1+1)*AI1903)*0.4117,"")</f>
        <v/>
      </c>
      <c r="AO1903" s="48" t="str">
        <f aca="false">IF(AN1903="","",AN1903*17%)</f>
        <v/>
      </c>
      <c r="AP1903" s="49" t="str">
        <f aca="false">IF(AN1903="","",IF(T1903=0.12,(U1903*0.4117)*0.4117,IF(T1903=0,(AI1903*0.07)*0.4117,U1903*0.4117)))</f>
        <v/>
      </c>
      <c r="AQ1903" s="47" t="str">
        <f aca="false">IF(AN1903="","",AO1903-AP1903)</f>
        <v/>
      </c>
      <c r="AR1903" s="50" t="str">
        <f aca="false">IFERROR(IF(AND(AC1903="SIM",Y1903="REVENDA",LEFT(AG1903,5)="ANEXO")*OR(AE1903="ANEXO I",AF1903="ANEXO II"),VLOOKUP(H1903,Dados!G:I,2,0),""),"INSERIR MVA")</f>
        <v/>
      </c>
      <c r="AS1903" s="48" t="str">
        <f aca="false">IF(LEFT(AG1903,5)="ANEXO",VLOOKUP(AG1903,Dados!$X$111:$Z$112,2,0)*(AI1903-Q1903),"")</f>
        <v/>
      </c>
      <c r="AT1903" s="48" t="str">
        <f aca="false">IFERROR(IF(AR1903="","",(AI1903*AR1903)+AI1903),"INSERIR MVA")</f>
        <v/>
      </c>
      <c r="AU1903" s="48" t="str">
        <f aca="false">IF(AT1903="","",IF(AY1903=0.04,U1903,AS1903*AY1903))</f>
        <v/>
      </c>
      <c r="AV1903" s="47" t="str">
        <f aca="false">IFERROR(IF(AU1903="","",(VLOOKUP(AG1903,Dados!$X$111:$Z$112,3,0)*AT1903*0.17)),"INSERIR MVA")</f>
        <v/>
      </c>
      <c r="AW1903" s="47" t="str">
        <f aca="false">IFERROR(IF(AR1903="","",AV1903-AU1903),"")</f>
        <v/>
      </c>
      <c r="AX1903" s="51" t="str">
        <f aca="false">IFERROR(IF(AC1903="NÃO","",IF(AM1903&lt;&gt;"",AM1903-W1903,IF(AQ1903&lt;&gt;"",AQ1903-W1903,IF(AW1903&lt;&gt;"",AW1903-W1903,"")))),"")</f>
        <v/>
      </c>
      <c r="AY1903" s="46" t="str">
        <f aca="false">IFERROR(IF(ISNA(VLOOKUP(R1903,Dados!$X$2:$Y$5,2,0)),VLOOKUP(D1903,Dados!$X$7:$Y$33,2,0),VLOOKUP(R1903,Dados!$X$2:$Y$5,2,0)),"")</f>
        <v/>
      </c>
      <c r="AZ1903" s="52" t="str">
        <f aca="false">IF(C1903="","",IF(AND(Y1903="CONSUMO",AC1903="NÃO")*OR(AG1903="-",AG1903="BIT"),IF(E1903&lt;&gt;"",(AI1903-(P1903+L1903-N1903+Q1903)*AY1903)/0.83),""))</f>
        <v/>
      </c>
      <c r="BA1903" s="51" t="str">
        <f aca="false">IF(AZ1903="","",AZ1903*0.17-((P1903+L1903-N1903+Q1903)*AY1903))</f>
        <v/>
      </c>
      <c r="BB1903" s="51" t="str">
        <f aca="false">IF(AND(Y1903="CONSUMO",AG1903="ANEXO I",AY1903&gt;4%),(AI1903-(P1903+L1903-N1903+Q1903)*0.0514)/0.83*(0.5177)*(0.17)-AI1903*0.0514,IF(AND(Y1903="CONSUMO",AG1903="ANEXO II",AY1903&gt;4%),(AI1903-(P1903+L1903-N1903+Q1903)*0.041)/0.83*(0.3295)*(0.17)-AI1903*0.041,IF(AND(Y1903="CONSUMO",AG1903="ANEXO I",AY1903=4%),(AI1903-(P1903+L1903-N1903+Q1903)*0.04)/0.83*(0.5177)*(0.17)-AI1903*0.04,IF(AND(Y1903="CONSUMO",AG1903="ANEXO II",AY1903=4%),(AI1903-(P1903+L1903-N1903+Q1903)*0.04)/0.83*(0.3295)*(0.17)-AI1903*0.04,""))))</f>
        <v/>
      </c>
      <c r="BC1903" s="51" t="str">
        <f aca="false">IF(C1903="","",IF(AND(Y1903="CONSUMO",AC1903="SIM")*OR(AG1903="-",AG1903="BIT"),IF(E1903&lt;&gt;"",(AI1903-(P1903+L1903-N1903+Q1903)*AY1903)/0.83),""))</f>
        <v/>
      </c>
      <c r="BD1903" s="51" t="str">
        <f aca="false">IF(BC1903="","",BC1903*0.17)</f>
        <v/>
      </c>
      <c r="BE1903" s="51" t="str">
        <f aca="false">IF(I1903=6908,0,IF(BC1903="","",BD1903-((P1903+L1903-N1903+Q1903)*AY1903)))</f>
        <v/>
      </c>
      <c r="BF1903" s="53" t="str">
        <f aca="false">IF(B1903="","",IF(OR(B1903="",E1903="Regime Normal"),0,(AI1903-Q1903)*VLOOKUP(R1903,Dados!$X$98:$Y$108,2,0)))</f>
        <v/>
      </c>
      <c r="BG1903" s="54" t="str">
        <f aca="false">IFERROR(VLOOKUP(I1903,Dados!$AC$27:$AD$43,2,0),IF(B1903="","",IF(D1903&lt;&gt;"MT",IF(AND(AC1903="SIM",Y1903="Revenda"),"2403",IF(AND(AC1903="SIM",Y1903="Consumo"),"2407",IF(AND(AC1903="NÃO",Y1903="Revenda"),"2102",IF(AND(AC1903="NÃO",Y1903="Consumo"),"2556",)))),REPLACE(I1903,1,1,1))))</f>
        <v/>
      </c>
    </row>
    <row r="1904" customFormat="false" ht="12.8" hidden="false" customHeight="true" outlineLevel="0" collapsed="false">
      <c r="Y1904" s="45"/>
      <c r="Z1904" s="46" t="str">
        <f aca="false">IF(B1904="","",(IFERROR(VLOOKUP(H1904,Dados!A$3:B$15000,2,0),"Não Encontrado")))</f>
        <v/>
      </c>
      <c r="AA1904" s="46" t="str">
        <f aca="false">IF(B1904="","",(IFERROR(VLOOKUP(G1904,Dados!C$3:E$15000,3,0),"Não Encontrado")))</f>
        <v/>
      </c>
      <c r="AB1904" s="46" t="str">
        <f aca="false">IFERROR(IF(Z1904&lt;&gt;"Não Encontrado",Z1904,IF(AA1904&lt;&gt;"Não Encontrado",AA1904,"")),"")</f>
        <v/>
      </c>
      <c r="AC1904" s="45" t="str">
        <f aca="false">IF(B1904="","",IF(AB1904="","NÃO","SIM"))</f>
        <v/>
      </c>
      <c r="AD1904" s="45" t="str">
        <f aca="false">IFERROR(VLOOKUP(G1904,Dados!$P$3:$R$500,3,0),"")</f>
        <v/>
      </c>
      <c r="AE1904" s="45" t="str">
        <f aca="false">IFERROR(VLOOKUP(G1904,Dados!$K$3:$L$500,2,0),"")</f>
        <v/>
      </c>
      <c r="AF1904" s="45" t="str">
        <f aca="false">IFERROR(VLOOKUP(G1904,Dados!$M$3:$N$500,2,0),"")</f>
        <v/>
      </c>
      <c r="AG1904" s="45" t="str">
        <f aca="false">IF(F1904="","",IF(AND(AD1904="",AE1904="",AF1904=""),"-",IF(AND(AD1904="BIT",AE1904="",AF1904=""),"BIT",IF(AND(AE1904="ANEXO I",AD1904="",AF1904=""),"ANEXO I",IF(AND(AF1904="ANEXO II",AD1904="",AE1904=""),"ANEXO II","Escolher")))))</f>
        <v/>
      </c>
      <c r="AH1904" s="45" t="str">
        <f aca="false">IF(AG1904&lt;&gt;"Pneus","",IFERROR(VLOOKUP(R1904,Dados!$X$2:$Z$5,3,0)*(AI1904-Q1904),VLOOKUP(D1904,Dados!$X$7:$Z$33,3,0)*(AI1904-Q1904)))</f>
        <v/>
      </c>
      <c r="AI1904" s="47" t="str">
        <f aca="false">IF(B1904="","",P1904+Q1904+O1904+M1904+L1904-N1904)</f>
        <v/>
      </c>
      <c r="AJ1904" s="48" t="str">
        <f aca="false">IFERROR(IF(AND(AC1904="SIM",AG1904="-",Y1904="REVENDA"),(AB1904/1+1)*AI1904,IF(AND(AC1904="SIM",AG1904="Pneus",Y1904="REVENDA"),(AB1904/1+1)*(AI1904-AH1904),"")),"")</f>
        <v/>
      </c>
      <c r="AK1904" s="48" t="str">
        <f aca="false">IF(AJ1904="","",AJ1904*17%)</f>
        <v/>
      </c>
      <c r="AL1904" s="48" t="str">
        <f aca="false">IFERROR(IF(AC1904="NÃO","",IF(AK1904="","",IF(E1904="Simples Nacional",BF1904,IF(T1904=0.12,U1904*0.5833337002,IF(T1904=0,AI1904*0.07,U1904))))),"")</f>
        <v/>
      </c>
      <c r="AM1904" s="47" t="str">
        <f aca="false">IFERROR(IF(AC1904="NÃO","",IF(OR(AG1904="-",AG1904="Pneus"),AK1904-AL1904,"")),"")</f>
        <v/>
      </c>
      <c r="AN1904" s="48" t="str">
        <f aca="false">IF(AND(Y1904="REVENDA",AC1904="SIM",AG1904="BIT"),((AB1904/1+1)*AI1904)*0.4117,"")</f>
        <v/>
      </c>
      <c r="AO1904" s="48" t="str">
        <f aca="false">IF(AN1904="","",AN1904*17%)</f>
        <v/>
      </c>
      <c r="AP1904" s="49" t="str">
        <f aca="false">IF(AN1904="","",IF(T1904=0.12,(U1904*0.4117)*0.4117,IF(T1904=0,(AI1904*0.07)*0.4117,U1904*0.4117)))</f>
        <v/>
      </c>
      <c r="AQ1904" s="47" t="str">
        <f aca="false">IF(AN1904="","",AO1904-AP1904)</f>
        <v/>
      </c>
      <c r="AR1904" s="50" t="str">
        <f aca="false">IFERROR(IF(AND(AC1904="SIM",Y1904="REVENDA",LEFT(AG1904,5)="ANEXO")*OR(AE1904="ANEXO I",AF1904="ANEXO II"),VLOOKUP(H1904,Dados!G:I,2,0),""),"INSERIR MVA")</f>
        <v/>
      </c>
      <c r="AS1904" s="48" t="str">
        <f aca="false">IF(LEFT(AG1904,5)="ANEXO",VLOOKUP(AG1904,Dados!$X$111:$Z$112,2,0)*(AI1904-Q1904),"")</f>
        <v/>
      </c>
      <c r="AT1904" s="48" t="str">
        <f aca="false">IFERROR(IF(AR1904="","",(AI1904*AR1904)+AI1904),"INSERIR MVA")</f>
        <v/>
      </c>
      <c r="AU1904" s="48" t="str">
        <f aca="false">IF(AT1904="","",IF(AY1904=0.04,U1904,AS1904*AY1904))</f>
        <v/>
      </c>
      <c r="AV1904" s="47" t="str">
        <f aca="false">IFERROR(IF(AU1904="","",(VLOOKUP(AG1904,Dados!$X$111:$Z$112,3,0)*AT1904*0.17)),"INSERIR MVA")</f>
        <v/>
      </c>
      <c r="AW1904" s="47" t="str">
        <f aca="false">IFERROR(IF(AR1904="","",AV1904-AU1904),"")</f>
        <v/>
      </c>
      <c r="AX1904" s="51" t="str">
        <f aca="false">IFERROR(IF(AC1904="NÃO","",IF(AM1904&lt;&gt;"",AM1904-W1904,IF(AQ1904&lt;&gt;"",AQ1904-W1904,IF(AW1904&lt;&gt;"",AW1904-W1904,"")))),"")</f>
        <v/>
      </c>
      <c r="AY1904" s="46" t="str">
        <f aca="false">IFERROR(IF(ISNA(VLOOKUP(R1904,Dados!$X$2:$Y$5,2,0)),VLOOKUP(D1904,Dados!$X$7:$Y$33,2,0),VLOOKUP(R1904,Dados!$X$2:$Y$5,2,0)),"")</f>
        <v/>
      </c>
      <c r="AZ1904" s="52" t="str">
        <f aca="false">IF(C1904="","",IF(AND(Y1904="CONSUMO",AC1904="NÃO")*OR(AG1904="-",AG1904="BIT"),IF(E1904&lt;&gt;"",(AI1904-(P1904+L1904-N1904+Q1904)*AY1904)/0.83),""))</f>
        <v/>
      </c>
      <c r="BA1904" s="51" t="str">
        <f aca="false">IF(AZ1904="","",AZ1904*0.17-((P1904+L1904-N1904+Q1904)*AY1904))</f>
        <v/>
      </c>
      <c r="BB1904" s="51" t="str">
        <f aca="false">IF(AND(Y1904="CONSUMO",AG1904="ANEXO I",AY1904&gt;4%),(AI1904-(P1904+L1904-N1904+Q1904)*0.0514)/0.83*(0.5177)*(0.17)-AI1904*0.0514,IF(AND(Y1904="CONSUMO",AG1904="ANEXO II",AY1904&gt;4%),(AI1904-(P1904+L1904-N1904+Q1904)*0.041)/0.83*(0.3295)*(0.17)-AI1904*0.041,IF(AND(Y1904="CONSUMO",AG1904="ANEXO I",AY1904=4%),(AI1904-(P1904+L1904-N1904+Q1904)*0.04)/0.83*(0.5177)*(0.17)-AI1904*0.04,IF(AND(Y1904="CONSUMO",AG1904="ANEXO II",AY1904=4%),(AI1904-(P1904+L1904-N1904+Q1904)*0.04)/0.83*(0.3295)*(0.17)-AI1904*0.04,""))))</f>
        <v/>
      </c>
      <c r="BC1904" s="51" t="str">
        <f aca="false">IF(C1904="","",IF(AND(Y1904="CONSUMO",AC1904="SIM")*OR(AG1904="-",AG1904="BIT"),IF(E1904&lt;&gt;"",(AI1904-(P1904+L1904-N1904+Q1904)*AY1904)/0.83),""))</f>
        <v/>
      </c>
      <c r="BD1904" s="51" t="str">
        <f aca="false">IF(BC1904="","",BC1904*0.17)</f>
        <v/>
      </c>
      <c r="BE1904" s="51" t="str">
        <f aca="false">IF(I1904=6908,0,IF(BC1904="","",BD1904-((P1904+L1904-N1904+Q1904)*AY1904)))</f>
        <v/>
      </c>
      <c r="BF1904" s="53" t="str">
        <f aca="false">IF(B1904="","",IF(OR(B1904="",E1904="Regime Normal"),0,(AI1904-Q1904)*VLOOKUP(R1904,Dados!$X$98:$Y$108,2,0)))</f>
        <v/>
      </c>
      <c r="BG1904" s="54" t="str">
        <f aca="false">IFERROR(VLOOKUP(I1904,Dados!$AC$27:$AD$43,2,0),IF(B1904="","",IF(D1904&lt;&gt;"MT",IF(AND(AC1904="SIM",Y1904="Revenda"),"2403",IF(AND(AC1904="SIM",Y1904="Consumo"),"2407",IF(AND(AC1904="NÃO",Y1904="Revenda"),"2102",IF(AND(AC1904="NÃO",Y1904="Consumo"),"2556",)))),REPLACE(I1904,1,1,1))))</f>
        <v/>
      </c>
    </row>
    <row r="1905" customFormat="false" ht="12.8" hidden="false" customHeight="true" outlineLevel="0" collapsed="false">
      <c r="Y1905" s="45"/>
      <c r="Z1905" s="46" t="str">
        <f aca="false">IF(B1905="","",(IFERROR(VLOOKUP(H1905,Dados!A$3:B$15000,2,0),"Não Encontrado")))</f>
        <v/>
      </c>
      <c r="AA1905" s="46" t="str">
        <f aca="false">IF(B1905="","",(IFERROR(VLOOKUP(G1905,Dados!C$3:E$15000,3,0),"Não Encontrado")))</f>
        <v/>
      </c>
      <c r="AB1905" s="46" t="str">
        <f aca="false">IFERROR(IF(Z1905&lt;&gt;"Não Encontrado",Z1905,IF(AA1905&lt;&gt;"Não Encontrado",AA1905,"")),"")</f>
        <v/>
      </c>
      <c r="AC1905" s="45" t="str">
        <f aca="false">IF(B1905="","",IF(AB1905="","NÃO","SIM"))</f>
        <v/>
      </c>
      <c r="AD1905" s="45" t="str">
        <f aca="false">IFERROR(VLOOKUP(G1905,Dados!$P$3:$R$500,3,0),"")</f>
        <v/>
      </c>
      <c r="AE1905" s="45" t="str">
        <f aca="false">IFERROR(VLOOKUP(G1905,Dados!$K$3:$L$500,2,0),"")</f>
        <v/>
      </c>
      <c r="AF1905" s="45" t="str">
        <f aca="false">IFERROR(VLOOKUP(G1905,Dados!$M$3:$N$500,2,0),"")</f>
        <v/>
      </c>
      <c r="AG1905" s="45" t="str">
        <f aca="false">IF(F1905="","",IF(AND(AD1905="",AE1905="",AF1905=""),"-",IF(AND(AD1905="BIT",AE1905="",AF1905=""),"BIT",IF(AND(AE1905="ANEXO I",AD1905="",AF1905=""),"ANEXO I",IF(AND(AF1905="ANEXO II",AD1905="",AE1905=""),"ANEXO II","Escolher")))))</f>
        <v/>
      </c>
      <c r="AH1905" s="45" t="str">
        <f aca="false">IF(AG1905&lt;&gt;"Pneus","",IFERROR(VLOOKUP(R1905,Dados!$X$2:$Z$5,3,0)*(AI1905-Q1905),VLOOKUP(D1905,Dados!$X$7:$Z$33,3,0)*(AI1905-Q1905)))</f>
        <v/>
      </c>
      <c r="AI1905" s="47" t="str">
        <f aca="false">IF(B1905="","",P1905+Q1905+O1905+M1905+L1905-N1905)</f>
        <v/>
      </c>
      <c r="AJ1905" s="48" t="str">
        <f aca="false">IFERROR(IF(AND(AC1905="SIM",AG1905="-",Y1905="REVENDA"),(AB1905/1+1)*AI1905,IF(AND(AC1905="SIM",AG1905="Pneus",Y1905="REVENDA"),(AB1905/1+1)*(AI1905-AH1905),"")),"")</f>
        <v/>
      </c>
      <c r="AK1905" s="48" t="str">
        <f aca="false">IF(AJ1905="","",AJ1905*17%)</f>
        <v/>
      </c>
      <c r="AL1905" s="48" t="str">
        <f aca="false">IFERROR(IF(AC1905="NÃO","",IF(AK1905="","",IF(E1905="Simples Nacional",BF1905,IF(T1905=0.12,U1905*0.5833337002,IF(T1905=0,AI1905*0.07,U1905))))),"")</f>
        <v/>
      </c>
      <c r="AM1905" s="47" t="str">
        <f aca="false">IFERROR(IF(AC1905="NÃO","",IF(OR(AG1905="-",AG1905="Pneus"),AK1905-AL1905,"")),"")</f>
        <v/>
      </c>
      <c r="AN1905" s="48" t="str">
        <f aca="false">IF(AND(Y1905="REVENDA",AC1905="SIM",AG1905="BIT"),((AB1905/1+1)*AI1905)*0.4117,"")</f>
        <v/>
      </c>
      <c r="AO1905" s="48" t="str">
        <f aca="false">IF(AN1905="","",AN1905*17%)</f>
        <v/>
      </c>
      <c r="AP1905" s="49" t="str">
        <f aca="false">IF(AN1905="","",IF(T1905=0.12,(U1905*0.4117)*0.4117,IF(T1905=0,(AI1905*0.07)*0.4117,U1905*0.4117)))</f>
        <v/>
      </c>
      <c r="AQ1905" s="47" t="str">
        <f aca="false">IF(AN1905="","",AO1905-AP1905)</f>
        <v/>
      </c>
      <c r="AR1905" s="50" t="str">
        <f aca="false">IFERROR(IF(AND(AC1905="SIM",Y1905="REVENDA",LEFT(AG1905,5)="ANEXO")*OR(AE1905="ANEXO I",AF1905="ANEXO II"),VLOOKUP(H1905,Dados!G:I,2,0),""),"INSERIR MVA")</f>
        <v/>
      </c>
      <c r="AS1905" s="48" t="str">
        <f aca="false">IF(LEFT(AG1905,5)="ANEXO",VLOOKUP(AG1905,Dados!$X$111:$Z$112,2,0)*(AI1905-Q1905),"")</f>
        <v/>
      </c>
      <c r="AT1905" s="48" t="str">
        <f aca="false">IFERROR(IF(AR1905="","",(AI1905*AR1905)+AI1905),"INSERIR MVA")</f>
        <v/>
      </c>
      <c r="AU1905" s="48" t="str">
        <f aca="false">IF(AT1905="","",IF(AY1905=0.04,U1905,AS1905*AY1905))</f>
        <v/>
      </c>
      <c r="AV1905" s="47" t="str">
        <f aca="false">IFERROR(IF(AU1905="","",(VLOOKUP(AG1905,Dados!$X$111:$Z$112,3,0)*AT1905*0.17)),"INSERIR MVA")</f>
        <v/>
      </c>
      <c r="AW1905" s="47" t="str">
        <f aca="false">IFERROR(IF(AR1905="","",AV1905-AU1905),"")</f>
        <v/>
      </c>
      <c r="AX1905" s="51" t="str">
        <f aca="false">IFERROR(IF(AC1905="NÃO","",IF(AM1905&lt;&gt;"",AM1905-W1905,IF(AQ1905&lt;&gt;"",AQ1905-W1905,IF(AW1905&lt;&gt;"",AW1905-W1905,"")))),"")</f>
        <v/>
      </c>
      <c r="AY1905" s="46" t="str">
        <f aca="false">IFERROR(IF(ISNA(VLOOKUP(R1905,Dados!$X$2:$Y$5,2,0)),VLOOKUP(D1905,Dados!$X$7:$Y$33,2,0),VLOOKUP(R1905,Dados!$X$2:$Y$5,2,0)),"")</f>
        <v/>
      </c>
      <c r="AZ1905" s="52" t="str">
        <f aca="false">IF(C1905="","",IF(AND(Y1905="CONSUMO",AC1905="NÃO")*OR(AG1905="-",AG1905="BIT"),IF(E1905&lt;&gt;"",(AI1905-(P1905+L1905-N1905+Q1905)*AY1905)/0.83),""))</f>
        <v/>
      </c>
      <c r="BA1905" s="51" t="str">
        <f aca="false">IF(AZ1905="","",AZ1905*0.17-((P1905+L1905-N1905+Q1905)*AY1905))</f>
        <v/>
      </c>
      <c r="BB1905" s="51" t="str">
        <f aca="false">IF(AND(Y1905="CONSUMO",AG1905="ANEXO I",AY1905&gt;4%),(AI1905-(P1905+L1905-N1905+Q1905)*0.0514)/0.83*(0.5177)*(0.17)-AI1905*0.0514,IF(AND(Y1905="CONSUMO",AG1905="ANEXO II",AY1905&gt;4%),(AI1905-(P1905+L1905-N1905+Q1905)*0.041)/0.83*(0.3295)*(0.17)-AI1905*0.041,IF(AND(Y1905="CONSUMO",AG1905="ANEXO I",AY1905=4%),(AI1905-(P1905+L1905-N1905+Q1905)*0.04)/0.83*(0.5177)*(0.17)-AI1905*0.04,IF(AND(Y1905="CONSUMO",AG1905="ANEXO II",AY1905=4%),(AI1905-(P1905+L1905-N1905+Q1905)*0.04)/0.83*(0.3295)*(0.17)-AI1905*0.04,""))))</f>
        <v/>
      </c>
      <c r="BC1905" s="51" t="str">
        <f aca="false">IF(C1905="","",IF(AND(Y1905="CONSUMO",AC1905="SIM")*OR(AG1905="-",AG1905="BIT"),IF(E1905&lt;&gt;"",(AI1905-(P1905+L1905-N1905+Q1905)*AY1905)/0.83),""))</f>
        <v/>
      </c>
      <c r="BD1905" s="51" t="str">
        <f aca="false">IF(BC1905="","",BC1905*0.17)</f>
        <v/>
      </c>
      <c r="BE1905" s="51" t="str">
        <f aca="false">IF(I1905=6908,0,IF(BC1905="","",BD1905-((P1905+L1905-N1905+Q1905)*AY1905)))</f>
        <v/>
      </c>
      <c r="BF1905" s="53" t="str">
        <f aca="false">IF(B1905="","",IF(OR(B1905="",E1905="Regime Normal"),0,(AI1905-Q1905)*VLOOKUP(R1905,Dados!$X$98:$Y$108,2,0)))</f>
        <v/>
      </c>
      <c r="BG1905" s="54" t="str">
        <f aca="false">IFERROR(VLOOKUP(I1905,Dados!$AC$27:$AD$43,2,0),IF(B1905="","",IF(D1905&lt;&gt;"MT",IF(AND(AC1905="SIM",Y1905="Revenda"),"2403",IF(AND(AC1905="SIM",Y1905="Consumo"),"2407",IF(AND(AC1905="NÃO",Y1905="Revenda"),"2102",IF(AND(AC1905="NÃO",Y1905="Consumo"),"2556",)))),REPLACE(I1905,1,1,1))))</f>
        <v/>
      </c>
    </row>
    <row r="1906" customFormat="false" ht="12.8" hidden="false" customHeight="true" outlineLevel="0" collapsed="false">
      <c r="Y1906" s="45"/>
      <c r="Z1906" s="46" t="str">
        <f aca="false">IF(B1906="","",(IFERROR(VLOOKUP(H1906,Dados!A$3:B$15000,2,0),"Não Encontrado")))</f>
        <v/>
      </c>
      <c r="AA1906" s="46" t="str">
        <f aca="false">IF(B1906="","",(IFERROR(VLOOKUP(G1906,Dados!C$3:E$15000,3,0),"Não Encontrado")))</f>
        <v/>
      </c>
      <c r="AB1906" s="46" t="str">
        <f aca="false">IFERROR(IF(Z1906&lt;&gt;"Não Encontrado",Z1906,IF(AA1906&lt;&gt;"Não Encontrado",AA1906,"")),"")</f>
        <v/>
      </c>
      <c r="AC1906" s="45" t="str">
        <f aca="false">IF(B1906="","",IF(AB1906="","NÃO","SIM"))</f>
        <v/>
      </c>
      <c r="AD1906" s="45" t="str">
        <f aca="false">IFERROR(VLOOKUP(G1906,Dados!$P$3:$R$500,3,0),"")</f>
        <v/>
      </c>
      <c r="AE1906" s="45" t="str">
        <f aca="false">IFERROR(VLOOKUP(G1906,Dados!$K$3:$L$500,2,0),"")</f>
        <v/>
      </c>
      <c r="AF1906" s="45" t="str">
        <f aca="false">IFERROR(VLOOKUP(G1906,Dados!$M$3:$N$500,2,0),"")</f>
        <v/>
      </c>
      <c r="AG1906" s="45" t="str">
        <f aca="false">IF(F1906="","",IF(AND(AD1906="",AE1906="",AF1906=""),"-",IF(AND(AD1906="BIT",AE1906="",AF1906=""),"BIT",IF(AND(AE1906="ANEXO I",AD1906="",AF1906=""),"ANEXO I",IF(AND(AF1906="ANEXO II",AD1906="",AE1906=""),"ANEXO II","Escolher")))))</f>
        <v/>
      </c>
      <c r="AH1906" s="45" t="str">
        <f aca="false">IF(AG1906&lt;&gt;"Pneus","",IFERROR(VLOOKUP(R1906,Dados!$X$2:$Z$5,3,0)*(AI1906-Q1906),VLOOKUP(D1906,Dados!$X$7:$Z$33,3,0)*(AI1906-Q1906)))</f>
        <v/>
      </c>
      <c r="AI1906" s="47" t="str">
        <f aca="false">IF(B1906="","",P1906+Q1906+O1906+M1906+L1906-N1906)</f>
        <v/>
      </c>
      <c r="AJ1906" s="48" t="str">
        <f aca="false">IFERROR(IF(AND(AC1906="SIM",AG1906="-",Y1906="REVENDA"),(AB1906/1+1)*AI1906,IF(AND(AC1906="SIM",AG1906="Pneus",Y1906="REVENDA"),(AB1906/1+1)*(AI1906-AH1906),"")),"")</f>
        <v/>
      </c>
      <c r="AK1906" s="48" t="str">
        <f aca="false">IF(AJ1906="","",AJ1906*17%)</f>
        <v/>
      </c>
      <c r="AL1906" s="48" t="str">
        <f aca="false">IFERROR(IF(AC1906="NÃO","",IF(AK1906="","",IF(E1906="Simples Nacional",BF1906,IF(T1906=0.12,U1906*0.5833337002,IF(T1906=0,AI1906*0.07,U1906))))),"")</f>
        <v/>
      </c>
      <c r="AM1906" s="47" t="str">
        <f aca="false">IFERROR(IF(AC1906="NÃO","",IF(OR(AG1906="-",AG1906="Pneus"),AK1906-AL1906,"")),"")</f>
        <v/>
      </c>
      <c r="AN1906" s="48" t="str">
        <f aca="false">IF(AND(Y1906="REVENDA",AC1906="SIM",AG1906="BIT"),((AB1906/1+1)*AI1906)*0.4117,"")</f>
        <v/>
      </c>
      <c r="AO1906" s="48" t="str">
        <f aca="false">IF(AN1906="","",AN1906*17%)</f>
        <v/>
      </c>
      <c r="AP1906" s="49" t="str">
        <f aca="false">IF(AN1906="","",IF(T1906=0.12,(U1906*0.4117)*0.4117,IF(T1906=0,(AI1906*0.07)*0.4117,U1906*0.4117)))</f>
        <v/>
      </c>
      <c r="AQ1906" s="47" t="str">
        <f aca="false">IF(AN1906="","",AO1906-AP1906)</f>
        <v/>
      </c>
      <c r="AR1906" s="50" t="str">
        <f aca="false">IFERROR(IF(AND(AC1906="SIM",Y1906="REVENDA",LEFT(AG1906,5)="ANEXO")*OR(AE1906="ANEXO I",AF1906="ANEXO II"),VLOOKUP(H1906,Dados!G:I,2,0),""),"INSERIR MVA")</f>
        <v/>
      </c>
      <c r="AS1906" s="48" t="str">
        <f aca="false">IF(LEFT(AG1906,5)="ANEXO",VLOOKUP(AG1906,Dados!$X$111:$Z$112,2,0)*(AI1906-Q1906),"")</f>
        <v/>
      </c>
      <c r="AT1906" s="48" t="str">
        <f aca="false">IFERROR(IF(AR1906="","",(AI1906*AR1906)+AI1906),"INSERIR MVA")</f>
        <v/>
      </c>
      <c r="AU1906" s="48" t="str">
        <f aca="false">IF(AT1906="","",IF(AY1906=0.04,U1906,AS1906*AY1906))</f>
        <v/>
      </c>
      <c r="AV1906" s="47" t="str">
        <f aca="false">IFERROR(IF(AU1906="","",(VLOOKUP(AG1906,Dados!$X$111:$Z$112,3,0)*AT1906*0.17)),"INSERIR MVA")</f>
        <v/>
      </c>
      <c r="AW1906" s="47" t="str">
        <f aca="false">IFERROR(IF(AR1906="","",AV1906-AU1906),"")</f>
        <v/>
      </c>
      <c r="AX1906" s="51" t="str">
        <f aca="false">IFERROR(IF(AC1906="NÃO","",IF(AM1906&lt;&gt;"",AM1906-W1906,IF(AQ1906&lt;&gt;"",AQ1906-W1906,IF(AW1906&lt;&gt;"",AW1906-W1906,"")))),"")</f>
        <v/>
      </c>
      <c r="AY1906" s="46" t="str">
        <f aca="false">IFERROR(IF(ISNA(VLOOKUP(R1906,Dados!$X$2:$Y$5,2,0)),VLOOKUP(D1906,Dados!$X$7:$Y$33,2,0),VLOOKUP(R1906,Dados!$X$2:$Y$5,2,0)),"")</f>
        <v/>
      </c>
      <c r="AZ1906" s="52" t="str">
        <f aca="false">IF(C1906="","",IF(AND(Y1906="CONSUMO",AC1906="NÃO")*OR(AG1906="-",AG1906="BIT"),IF(E1906&lt;&gt;"",(AI1906-(P1906+L1906-N1906+Q1906)*AY1906)/0.83),""))</f>
        <v/>
      </c>
      <c r="BA1906" s="51" t="str">
        <f aca="false">IF(AZ1906="","",AZ1906*0.17-((P1906+L1906-N1906+Q1906)*AY1906))</f>
        <v/>
      </c>
      <c r="BB1906" s="51" t="str">
        <f aca="false">IF(AND(Y1906="CONSUMO",AG1906="ANEXO I",AY1906&gt;4%),(AI1906-(P1906+L1906-N1906+Q1906)*0.0514)/0.83*(0.5177)*(0.17)-AI1906*0.0514,IF(AND(Y1906="CONSUMO",AG1906="ANEXO II",AY1906&gt;4%),(AI1906-(P1906+L1906-N1906+Q1906)*0.041)/0.83*(0.3295)*(0.17)-AI1906*0.041,IF(AND(Y1906="CONSUMO",AG1906="ANEXO I",AY1906=4%),(AI1906-(P1906+L1906-N1906+Q1906)*0.04)/0.83*(0.5177)*(0.17)-AI1906*0.04,IF(AND(Y1906="CONSUMO",AG1906="ANEXO II",AY1906=4%),(AI1906-(P1906+L1906-N1906+Q1906)*0.04)/0.83*(0.3295)*(0.17)-AI1906*0.04,""))))</f>
        <v/>
      </c>
      <c r="BC1906" s="51" t="str">
        <f aca="false">IF(C1906="","",IF(AND(Y1906="CONSUMO",AC1906="SIM")*OR(AG1906="-",AG1906="BIT"),IF(E1906&lt;&gt;"",(AI1906-(P1906+L1906-N1906+Q1906)*AY1906)/0.83),""))</f>
        <v/>
      </c>
      <c r="BD1906" s="51" t="str">
        <f aca="false">IF(BC1906="","",BC1906*0.17)</f>
        <v/>
      </c>
      <c r="BE1906" s="51" t="str">
        <f aca="false">IF(I1906=6908,0,IF(BC1906="","",BD1906-((P1906+L1906-N1906+Q1906)*AY1906)))</f>
        <v/>
      </c>
      <c r="BF1906" s="53" t="str">
        <f aca="false">IF(B1906="","",IF(OR(B1906="",E1906="Regime Normal"),0,(AI1906-Q1906)*VLOOKUP(R1906,Dados!$X$98:$Y$108,2,0)))</f>
        <v/>
      </c>
      <c r="BG1906" s="54" t="str">
        <f aca="false">IFERROR(VLOOKUP(I1906,Dados!$AC$27:$AD$43,2,0),IF(B1906="","",IF(D1906&lt;&gt;"MT",IF(AND(AC1906="SIM",Y1906="Revenda"),"2403",IF(AND(AC1906="SIM",Y1906="Consumo"),"2407",IF(AND(AC1906="NÃO",Y1906="Revenda"),"2102",IF(AND(AC1906="NÃO",Y1906="Consumo"),"2556",)))),REPLACE(I1906,1,1,1))))</f>
        <v/>
      </c>
    </row>
    <row r="1907" customFormat="false" ht="12.8" hidden="false" customHeight="true" outlineLevel="0" collapsed="false">
      <c r="Y1907" s="45"/>
      <c r="Z1907" s="46" t="str">
        <f aca="false">IF(B1907="","",(IFERROR(VLOOKUP(H1907,Dados!A$3:B$15000,2,0),"Não Encontrado")))</f>
        <v/>
      </c>
      <c r="AA1907" s="46" t="str">
        <f aca="false">IF(B1907="","",(IFERROR(VLOOKUP(G1907,Dados!C$3:E$15000,3,0),"Não Encontrado")))</f>
        <v/>
      </c>
      <c r="AB1907" s="46" t="str">
        <f aca="false">IFERROR(IF(Z1907&lt;&gt;"Não Encontrado",Z1907,IF(AA1907&lt;&gt;"Não Encontrado",AA1907,"")),"")</f>
        <v/>
      </c>
      <c r="AC1907" s="45" t="str">
        <f aca="false">IF(B1907="","",IF(AB1907="","NÃO","SIM"))</f>
        <v/>
      </c>
      <c r="AD1907" s="45" t="str">
        <f aca="false">IFERROR(VLOOKUP(G1907,Dados!$P$3:$R$500,3,0),"")</f>
        <v/>
      </c>
      <c r="AE1907" s="45" t="str">
        <f aca="false">IFERROR(VLOOKUP(G1907,Dados!$K$3:$L$500,2,0),"")</f>
        <v/>
      </c>
      <c r="AF1907" s="45" t="str">
        <f aca="false">IFERROR(VLOOKUP(G1907,Dados!$M$3:$N$500,2,0),"")</f>
        <v/>
      </c>
      <c r="AG1907" s="45" t="str">
        <f aca="false">IF(F1907="","",IF(AND(AD1907="",AE1907="",AF1907=""),"-",IF(AND(AD1907="BIT",AE1907="",AF1907=""),"BIT",IF(AND(AE1907="ANEXO I",AD1907="",AF1907=""),"ANEXO I",IF(AND(AF1907="ANEXO II",AD1907="",AE1907=""),"ANEXO II","Escolher")))))</f>
        <v/>
      </c>
      <c r="AH1907" s="45" t="str">
        <f aca="false">IF(AG1907&lt;&gt;"Pneus","",IFERROR(VLOOKUP(R1907,Dados!$X$2:$Z$5,3,0)*(AI1907-Q1907),VLOOKUP(D1907,Dados!$X$7:$Z$33,3,0)*(AI1907-Q1907)))</f>
        <v/>
      </c>
      <c r="AI1907" s="47" t="str">
        <f aca="false">IF(B1907="","",P1907+Q1907+O1907+M1907+L1907-N1907)</f>
        <v/>
      </c>
      <c r="AJ1907" s="48" t="str">
        <f aca="false">IFERROR(IF(AND(AC1907="SIM",AG1907="-",Y1907="REVENDA"),(AB1907/1+1)*AI1907,IF(AND(AC1907="SIM",AG1907="Pneus",Y1907="REVENDA"),(AB1907/1+1)*(AI1907-AH1907),"")),"")</f>
        <v/>
      </c>
      <c r="AK1907" s="48" t="str">
        <f aca="false">IF(AJ1907="","",AJ1907*17%)</f>
        <v/>
      </c>
      <c r="AL1907" s="48" t="str">
        <f aca="false">IFERROR(IF(AC1907="NÃO","",IF(AK1907="","",IF(E1907="Simples Nacional",BF1907,IF(T1907=0.12,U1907*0.5833337002,IF(T1907=0,AI1907*0.07,U1907))))),"")</f>
        <v/>
      </c>
      <c r="AM1907" s="47" t="str">
        <f aca="false">IFERROR(IF(AC1907="NÃO","",IF(OR(AG1907="-",AG1907="Pneus"),AK1907-AL1907,"")),"")</f>
        <v/>
      </c>
      <c r="AN1907" s="48" t="str">
        <f aca="false">IF(AND(Y1907="REVENDA",AC1907="SIM",AG1907="BIT"),((AB1907/1+1)*AI1907)*0.4117,"")</f>
        <v/>
      </c>
      <c r="AO1907" s="48" t="str">
        <f aca="false">IF(AN1907="","",AN1907*17%)</f>
        <v/>
      </c>
      <c r="AP1907" s="49" t="str">
        <f aca="false">IF(AN1907="","",IF(T1907=0.12,(U1907*0.4117)*0.4117,IF(T1907=0,(AI1907*0.07)*0.4117,U1907*0.4117)))</f>
        <v/>
      </c>
      <c r="AQ1907" s="47" t="str">
        <f aca="false">IF(AN1907="","",AO1907-AP1907)</f>
        <v/>
      </c>
      <c r="AR1907" s="50" t="str">
        <f aca="false">IFERROR(IF(AND(AC1907="SIM",Y1907="REVENDA",LEFT(AG1907,5)="ANEXO")*OR(AE1907="ANEXO I",AF1907="ANEXO II"),VLOOKUP(H1907,Dados!G:I,2,0),""),"INSERIR MVA")</f>
        <v/>
      </c>
      <c r="AS1907" s="48" t="str">
        <f aca="false">IF(LEFT(AG1907,5)="ANEXO",VLOOKUP(AG1907,Dados!$X$111:$Z$112,2,0)*(AI1907-Q1907),"")</f>
        <v/>
      </c>
      <c r="AT1907" s="48" t="str">
        <f aca="false">IFERROR(IF(AR1907="","",(AI1907*AR1907)+AI1907),"INSERIR MVA")</f>
        <v/>
      </c>
      <c r="AU1907" s="48" t="str">
        <f aca="false">IF(AT1907="","",IF(AY1907=0.04,U1907,AS1907*AY1907))</f>
        <v/>
      </c>
      <c r="AV1907" s="47" t="str">
        <f aca="false">IFERROR(IF(AU1907="","",(VLOOKUP(AG1907,Dados!$X$111:$Z$112,3,0)*AT1907*0.17)),"INSERIR MVA")</f>
        <v/>
      </c>
      <c r="AW1907" s="47" t="str">
        <f aca="false">IFERROR(IF(AR1907="","",AV1907-AU1907),"")</f>
        <v/>
      </c>
      <c r="AX1907" s="51" t="str">
        <f aca="false">IFERROR(IF(AC1907="NÃO","",IF(AM1907&lt;&gt;"",AM1907-W1907,IF(AQ1907&lt;&gt;"",AQ1907-W1907,IF(AW1907&lt;&gt;"",AW1907-W1907,"")))),"")</f>
        <v/>
      </c>
      <c r="AY1907" s="46" t="str">
        <f aca="false">IFERROR(IF(ISNA(VLOOKUP(R1907,Dados!$X$2:$Y$5,2,0)),VLOOKUP(D1907,Dados!$X$7:$Y$33,2,0),VLOOKUP(R1907,Dados!$X$2:$Y$5,2,0)),"")</f>
        <v/>
      </c>
      <c r="AZ1907" s="52" t="str">
        <f aca="false">IF(C1907="","",IF(AND(Y1907="CONSUMO",AC1907="NÃO")*OR(AG1907="-",AG1907="BIT"),IF(E1907&lt;&gt;"",(AI1907-(P1907+L1907-N1907+Q1907)*AY1907)/0.83),""))</f>
        <v/>
      </c>
      <c r="BA1907" s="51" t="str">
        <f aca="false">IF(AZ1907="","",AZ1907*0.17-((P1907+L1907-N1907+Q1907)*AY1907))</f>
        <v/>
      </c>
      <c r="BB1907" s="51" t="str">
        <f aca="false">IF(AND(Y1907="CONSUMO",AG1907="ANEXO I",AY1907&gt;4%),(AI1907-(P1907+L1907-N1907+Q1907)*0.0514)/0.83*(0.5177)*(0.17)-AI1907*0.0514,IF(AND(Y1907="CONSUMO",AG1907="ANEXO II",AY1907&gt;4%),(AI1907-(P1907+L1907-N1907+Q1907)*0.041)/0.83*(0.3295)*(0.17)-AI1907*0.041,IF(AND(Y1907="CONSUMO",AG1907="ANEXO I",AY1907=4%),(AI1907-(P1907+L1907-N1907+Q1907)*0.04)/0.83*(0.5177)*(0.17)-AI1907*0.04,IF(AND(Y1907="CONSUMO",AG1907="ANEXO II",AY1907=4%),(AI1907-(P1907+L1907-N1907+Q1907)*0.04)/0.83*(0.3295)*(0.17)-AI1907*0.04,""))))</f>
        <v/>
      </c>
      <c r="BC1907" s="51" t="str">
        <f aca="false">IF(C1907="","",IF(AND(Y1907="CONSUMO",AC1907="SIM")*OR(AG1907="-",AG1907="BIT"),IF(E1907&lt;&gt;"",(AI1907-(P1907+L1907-N1907+Q1907)*AY1907)/0.83),""))</f>
        <v/>
      </c>
      <c r="BD1907" s="51" t="str">
        <f aca="false">IF(BC1907="","",BC1907*0.17)</f>
        <v/>
      </c>
      <c r="BE1907" s="51" t="str">
        <f aca="false">IF(I1907=6908,0,IF(BC1907="","",BD1907-((P1907+L1907-N1907+Q1907)*AY1907)))</f>
        <v/>
      </c>
      <c r="BF1907" s="53" t="str">
        <f aca="false">IF(B1907="","",IF(OR(B1907="",E1907="Regime Normal"),0,(AI1907-Q1907)*VLOOKUP(R1907,Dados!$X$98:$Y$108,2,0)))</f>
        <v/>
      </c>
      <c r="BG1907" s="54" t="str">
        <f aca="false">IFERROR(VLOOKUP(I1907,Dados!$AC$27:$AD$43,2,0),IF(B1907="","",IF(D1907&lt;&gt;"MT",IF(AND(AC1907="SIM",Y1907="Revenda"),"2403",IF(AND(AC1907="SIM",Y1907="Consumo"),"2407",IF(AND(AC1907="NÃO",Y1907="Revenda"),"2102",IF(AND(AC1907="NÃO",Y1907="Consumo"),"2556",)))),REPLACE(I1907,1,1,1))))</f>
        <v/>
      </c>
    </row>
    <row r="1908" customFormat="false" ht="12.8" hidden="false" customHeight="true" outlineLevel="0" collapsed="false">
      <c r="Y1908" s="45"/>
      <c r="Z1908" s="46" t="str">
        <f aca="false">IF(B1908="","",(IFERROR(VLOOKUP(H1908,Dados!A$3:B$15000,2,0),"Não Encontrado")))</f>
        <v/>
      </c>
      <c r="AA1908" s="46" t="str">
        <f aca="false">IF(B1908="","",(IFERROR(VLOOKUP(G1908,Dados!C$3:E$15000,3,0),"Não Encontrado")))</f>
        <v/>
      </c>
      <c r="AB1908" s="46" t="str">
        <f aca="false">IFERROR(IF(Z1908&lt;&gt;"Não Encontrado",Z1908,IF(AA1908&lt;&gt;"Não Encontrado",AA1908,"")),"")</f>
        <v/>
      </c>
      <c r="AC1908" s="45" t="str">
        <f aca="false">IF(B1908="","",IF(AB1908="","NÃO","SIM"))</f>
        <v/>
      </c>
      <c r="AD1908" s="45" t="str">
        <f aca="false">IFERROR(VLOOKUP(G1908,Dados!$P$3:$R$500,3,0),"")</f>
        <v/>
      </c>
      <c r="AE1908" s="45" t="str">
        <f aca="false">IFERROR(VLOOKUP(G1908,Dados!$K$3:$L$500,2,0),"")</f>
        <v/>
      </c>
      <c r="AF1908" s="45" t="str">
        <f aca="false">IFERROR(VLOOKUP(G1908,Dados!$M$3:$N$500,2,0),"")</f>
        <v/>
      </c>
      <c r="AG1908" s="45" t="str">
        <f aca="false">IF(F1908="","",IF(AND(AD1908="",AE1908="",AF1908=""),"-",IF(AND(AD1908="BIT",AE1908="",AF1908=""),"BIT",IF(AND(AE1908="ANEXO I",AD1908="",AF1908=""),"ANEXO I",IF(AND(AF1908="ANEXO II",AD1908="",AE1908=""),"ANEXO II","Escolher")))))</f>
        <v/>
      </c>
      <c r="AH1908" s="45" t="str">
        <f aca="false">IF(AG1908&lt;&gt;"Pneus","",IFERROR(VLOOKUP(R1908,Dados!$X$2:$Z$5,3,0)*(AI1908-Q1908),VLOOKUP(D1908,Dados!$X$7:$Z$33,3,0)*(AI1908-Q1908)))</f>
        <v/>
      </c>
      <c r="AI1908" s="47" t="str">
        <f aca="false">IF(B1908="","",P1908+Q1908+O1908+M1908+L1908-N1908)</f>
        <v/>
      </c>
      <c r="AJ1908" s="48" t="str">
        <f aca="false">IFERROR(IF(AND(AC1908="SIM",AG1908="-",Y1908="REVENDA"),(AB1908/1+1)*AI1908,IF(AND(AC1908="SIM",AG1908="Pneus",Y1908="REVENDA"),(AB1908/1+1)*(AI1908-AH1908),"")),"")</f>
        <v/>
      </c>
      <c r="AK1908" s="48" t="str">
        <f aca="false">IF(AJ1908="","",AJ1908*17%)</f>
        <v/>
      </c>
      <c r="AL1908" s="48" t="str">
        <f aca="false">IFERROR(IF(AC1908="NÃO","",IF(AK1908="","",IF(E1908="Simples Nacional",BF1908,IF(T1908=0.12,U1908*0.5833337002,IF(T1908=0,AI1908*0.07,U1908))))),"")</f>
        <v/>
      </c>
      <c r="AM1908" s="47" t="str">
        <f aca="false">IFERROR(IF(AC1908="NÃO","",IF(OR(AG1908="-",AG1908="Pneus"),AK1908-AL1908,"")),"")</f>
        <v/>
      </c>
      <c r="AN1908" s="48" t="str">
        <f aca="false">IF(AND(Y1908="REVENDA",AC1908="SIM",AG1908="BIT"),((AB1908/1+1)*AI1908)*0.4117,"")</f>
        <v/>
      </c>
      <c r="AO1908" s="48" t="str">
        <f aca="false">IF(AN1908="","",AN1908*17%)</f>
        <v/>
      </c>
      <c r="AP1908" s="49" t="str">
        <f aca="false">IF(AN1908="","",IF(T1908=0.12,(U1908*0.4117)*0.4117,IF(T1908=0,(AI1908*0.07)*0.4117,U1908*0.4117)))</f>
        <v/>
      </c>
      <c r="AQ1908" s="47" t="str">
        <f aca="false">IF(AN1908="","",AO1908-AP1908)</f>
        <v/>
      </c>
      <c r="AR1908" s="50" t="str">
        <f aca="false">IFERROR(IF(AND(AC1908="SIM",Y1908="REVENDA",LEFT(AG1908,5)="ANEXO")*OR(AE1908="ANEXO I",AF1908="ANEXO II"),VLOOKUP(H1908,Dados!G:I,2,0),""),"INSERIR MVA")</f>
        <v/>
      </c>
      <c r="AS1908" s="48" t="str">
        <f aca="false">IF(LEFT(AG1908,5)="ANEXO",VLOOKUP(AG1908,Dados!$X$111:$Z$112,2,0)*(AI1908-Q1908),"")</f>
        <v/>
      </c>
      <c r="AT1908" s="48" t="str">
        <f aca="false">IFERROR(IF(AR1908="","",(AI1908*AR1908)+AI1908),"INSERIR MVA")</f>
        <v/>
      </c>
      <c r="AU1908" s="48" t="str">
        <f aca="false">IF(AT1908="","",IF(AY1908=0.04,U1908,AS1908*AY1908))</f>
        <v/>
      </c>
      <c r="AV1908" s="47" t="str">
        <f aca="false">IFERROR(IF(AU1908="","",(VLOOKUP(AG1908,Dados!$X$111:$Z$112,3,0)*AT1908*0.17)),"INSERIR MVA")</f>
        <v/>
      </c>
      <c r="AW1908" s="47" t="str">
        <f aca="false">IFERROR(IF(AR1908="","",AV1908-AU1908),"")</f>
        <v/>
      </c>
      <c r="AX1908" s="51" t="str">
        <f aca="false">IFERROR(IF(AC1908="NÃO","",IF(AM1908&lt;&gt;"",AM1908-W1908,IF(AQ1908&lt;&gt;"",AQ1908-W1908,IF(AW1908&lt;&gt;"",AW1908-W1908,"")))),"")</f>
        <v/>
      </c>
      <c r="AY1908" s="46" t="str">
        <f aca="false">IFERROR(IF(ISNA(VLOOKUP(R1908,Dados!$X$2:$Y$5,2,0)),VLOOKUP(D1908,Dados!$X$7:$Y$33,2,0),VLOOKUP(R1908,Dados!$X$2:$Y$5,2,0)),"")</f>
        <v/>
      </c>
      <c r="AZ1908" s="52" t="str">
        <f aca="false">IF(C1908="","",IF(AND(Y1908="CONSUMO",AC1908="NÃO")*OR(AG1908="-",AG1908="BIT"),IF(E1908&lt;&gt;"",(AI1908-(P1908+L1908-N1908+Q1908)*AY1908)/0.83),""))</f>
        <v/>
      </c>
      <c r="BA1908" s="51" t="str">
        <f aca="false">IF(AZ1908="","",AZ1908*0.17-((P1908+L1908-N1908+Q1908)*AY1908))</f>
        <v/>
      </c>
      <c r="BB1908" s="51" t="str">
        <f aca="false">IF(AND(Y1908="CONSUMO",AG1908="ANEXO I",AY1908&gt;4%),(AI1908-(P1908+L1908-N1908+Q1908)*0.0514)/0.83*(0.5177)*(0.17)-AI1908*0.0514,IF(AND(Y1908="CONSUMO",AG1908="ANEXO II",AY1908&gt;4%),(AI1908-(P1908+L1908-N1908+Q1908)*0.041)/0.83*(0.3295)*(0.17)-AI1908*0.041,IF(AND(Y1908="CONSUMO",AG1908="ANEXO I",AY1908=4%),(AI1908-(P1908+L1908-N1908+Q1908)*0.04)/0.83*(0.5177)*(0.17)-AI1908*0.04,IF(AND(Y1908="CONSUMO",AG1908="ANEXO II",AY1908=4%),(AI1908-(P1908+L1908-N1908+Q1908)*0.04)/0.83*(0.3295)*(0.17)-AI1908*0.04,""))))</f>
        <v/>
      </c>
      <c r="BC1908" s="51" t="str">
        <f aca="false">IF(C1908="","",IF(AND(Y1908="CONSUMO",AC1908="SIM")*OR(AG1908="-",AG1908="BIT"),IF(E1908&lt;&gt;"",(AI1908-(P1908+L1908-N1908+Q1908)*AY1908)/0.83),""))</f>
        <v/>
      </c>
      <c r="BD1908" s="51" t="str">
        <f aca="false">IF(BC1908="","",BC1908*0.17)</f>
        <v/>
      </c>
      <c r="BE1908" s="51" t="str">
        <f aca="false">IF(I1908=6908,0,IF(BC1908="","",BD1908-((P1908+L1908-N1908+Q1908)*AY1908)))</f>
        <v/>
      </c>
      <c r="BF1908" s="53" t="str">
        <f aca="false">IF(B1908="","",IF(OR(B1908="",E1908="Regime Normal"),0,(AI1908-Q1908)*VLOOKUP(R1908,Dados!$X$98:$Y$108,2,0)))</f>
        <v/>
      </c>
      <c r="BG1908" s="54" t="str">
        <f aca="false">IFERROR(VLOOKUP(I1908,Dados!$AC$27:$AD$43,2,0),IF(B1908="","",IF(D1908&lt;&gt;"MT",IF(AND(AC1908="SIM",Y1908="Revenda"),"2403",IF(AND(AC1908="SIM",Y1908="Consumo"),"2407",IF(AND(AC1908="NÃO",Y1908="Revenda"),"2102",IF(AND(AC1908="NÃO",Y1908="Consumo"),"2556",)))),REPLACE(I1908,1,1,1))))</f>
        <v/>
      </c>
    </row>
    <row r="1909" customFormat="false" ht="12.8" hidden="false" customHeight="true" outlineLevel="0" collapsed="false">
      <c r="Y1909" s="45"/>
      <c r="Z1909" s="46" t="str">
        <f aca="false">IF(B1909="","",(IFERROR(VLOOKUP(H1909,Dados!A$3:B$15000,2,0),"Não Encontrado")))</f>
        <v/>
      </c>
      <c r="AA1909" s="46" t="str">
        <f aca="false">IF(B1909="","",(IFERROR(VLOOKUP(G1909,Dados!C$3:E$15000,3,0),"Não Encontrado")))</f>
        <v/>
      </c>
      <c r="AB1909" s="46" t="str">
        <f aca="false">IFERROR(IF(Z1909&lt;&gt;"Não Encontrado",Z1909,IF(AA1909&lt;&gt;"Não Encontrado",AA1909,"")),"")</f>
        <v/>
      </c>
      <c r="AC1909" s="45" t="str">
        <f aca="false">IF(B1909="","",IF(AB1909="","NÃO","SIM"))</f>
        <v/>
      </c>
      <c r="AD1909" s="45" t="str">
        <f aca="false">IFERROR(VLOOKUP(G1909,Dados!$P$3:$R$500,3,0),"")</f>
        <v/>
      </c>
      <c r="AE1909" s="45" t="str">
        <f aca="false">IFERROR(VLOOKUP(G1909,Dados!$K$3:$L$500,2,0),"")</f>
        <v/>
      </c>
      <c r="AF1909" s="45" t="str">
        <f aca="false">IFERROR(VLOOKUP(G1909,Dados!$M$3:$N$500,2,0),"")</f>
        <v/>
      </c>
      <c r="AG1909" s="45" t="str">
        <f aca="false">IF(F1909="","",IF(AND(AD1909="",AE1909="",AF1909=""),"-",IF(AND(AD1909="BIT",AE1909="",AF1909=""),"BIT",IF(AND(AE1909="ANEXO I",AD1909="",AF1909=""),"ANEXO I",IF(AND(AF1909="ANEXO II",AD1909="",AE1909=""),"ANEXO II","Escolher")))))</f>
        <v/>
      </c>
      <c r="AH1909" s="45" t="str">
        <f aca="false">IF(AG1909&lt;&gt;"Pneus","",IFERROR(VLOOKUP(R1909,Dados!$X$2:$Z$5,3,0)*(AI1909-Q1909),VLOOKUP(D1909,Dados!$X$7:$Z$33,3,0)*(AI1909-Q1909)))</f>
        <v/>
      </c>
      <c r="AI1909" s="47" t="str">
        <f aca="false">IF(B1909="","",P1909+Q1909+O1909+M1909+L1909-N1909)</f>
        <v/>
      </c>
      <c r="AJ1909" s="48" t="str">
        <f aca="false">IFERROR(IF(AND(AC1909="SIM",AG1909="-",Y1909="REVENDA"),(AB1909/1+1)*AI1909,IF(AND(AC1909="SIM",AG1909="Pneus",Y1909="REVENDA"),(AB1909/1+1)*(AI1909-AH1909),"")),"")</f>
        <v/>
      </c>
      <c r="AK1909" s="48" t="str">
        <f aca="false">IF(AJ1909="","",AJ1909*17%)</f>
        <v/>
      </c>
      <c r="AL1909" s="48" t="str">
        <f aca="false">IFERROR(IF(AC1909="NÃO","",IF(AK1909="","",IF(E1909="Simples Nacional",BF1909,IF(T1909=0.12,U1909*0.5833337002,IF(T1909=0,AI1909*0.07,U1909))))),"")</f>
        <v/>
      </c>
      <c r="AM1909" s="47" t="str">
        <f aca="false">IFERROR(IF(AC1909="NÃO","",IF(OR(AG1909="-",AG1909="Pneus"),AK1909-AL1909,"")),"")</f>
        <v/>
      </c>
      <c r="AN1909" s="48" t="str">
        <f aca="false">IF(AND(Y1909="REVENDA",AC1909="SIM",AG1909="BIT"),((AB1909/1+1)*AI1909)*0.4117,"")</f>
        <v/>
      </c>
      <c r="AO1909" s="48" t="str">
        <f aca="false">IF(AN1909="","",AN1909*17%)</f>
        <v/>
      </c>
      <c r="AP1909" s="49" t="str">
        <f aca="false">IF(AN1909="","",IF(T1909=0.12,(U1909*0.4117)*0.4117,IF(T1909=0,(AI1909*0.07)*0.4117,U1909*0.4117)))</f>
        <v/>
      </c>
      <c r="AQ1909" s="47" t="str">
        <f aca="false">IF(AN1909="","",AO1909-AP1909)</f>
        <v/>
      </c>
      <c r="AR1909" s="50" t="str">
        <f aca="false">IFERROR(IF(AND(AC1909="SIM",Y1909="REVENDA",LEFT(AG1909,5)="ANEXO")*OR(AE1909="ANEXO I",AF1909="ANEXO II"),VLOOKUP(H1909,Dados!G:I,2,0),""),"INSERIR MVA")</f>
        <v/>
      </c>
      <c r="AS1909" s="48" t="str">
        <f aca="false">IF(LEFT(AG1909,5)="ANEXO",VLOOKUP(AG1909,Dados!$X$111:$Z$112,2,0)*(AI1909-Q1909),"")</f>
        <v/>
      </c>
      <c r="AT1909" s="48" t="str">
        <f aca="false">IFERROR(IF(AR1909="","",(AI1909*AR1909)+AI1909),"INSERIR MVA")</f>
        <v/>
      </c>
      <c r="AU1909" s="48" t="str">
        <f aca="false">IF(AT1909="","",IF(AY1909=0.04,U1909,AS1909*AY1909))</f>
        <v/>
      </c>
      <c r="AV1909" s="47" t="str">
        <f aca="false">IFERROR(IF(AU1909="","",(VLOOKUP(AG1909,Dados!$X$111:$Z$112,3,0)*AT1909*0.17)),"INSERIR MVA")</f>
        <v/>
      </c>
      <c r="AW1909" s="47" t="str">
        <f aca="false">IFERROR(IF(AR1909="","",AV1909-AU1909),"")</f>
        <v/>
      </c>
      <c r="AX1909" s="51" t="str">
        <f aca="false">IFERROR(IF(AC1909="NÃO","",IF(AM1909&lt;&gt;"",AM1909-W1909,IF(AQ1909&lt;&gt;"",AQ1909-W1909,IF(AW1909&lt;&gt;"",AW1909-W1909,"")))),"")</f>
        <v/>
      </c>
      <c r="AY1909" s="46" t="str">
        <f aca="false">IFERROR(IF(ISNA(VLOOKUP(R1909,Dados!$X$2:$Y$5,2,0)),VLOOKUP(D1909,Dados!$X$7:$Y$33,2,0),VLOOKUP(R1909,Dados!$X$2:$Y$5,2,0)),"")</f>
        <v/>
      </c>
      <c r="AZ1909" s="52" t="str">
        <f aca="false">IF(C1909="","",IF(AND(Y1909="CONSUMO",AC1909="NÃO")*OR(AG1909="-",AG1909="BIT"),IF(E1909&lt;&gt;"",(AI1909-(P1909+L1909-N1909+Q1909)*AY1909)/0.83),""))</f>
        <v/>
      </c>
      <c r="BA1909" s="51" t="str">
        <f aca="false">IF(AZ1909="","",AZ1909*0.17-((P1909+L1909-N1909+Q1909)*AY1909))</f>
        <v/>
      </c>
      <c r="BB1909" s="51" t="str">
        <f aca="false">IF(AND(Y1909="CONSUMO",AG1909="ANEXO I",AY1909&gt;4%),(AI1909-(P1909+L1909-N1909+Q1909)*0.0514)/0.83*(0.5177)*(0.17)-AI1909*0.0514,IF(AND(Y1909="CONSUMO",AG1909="ANEXO II",AY1909&gt;4%),(AI1909-(P1909+L1909-N1909+Q1909)*0.041)/0.83*(0.3295)*(0.17)-AI1909*0.041,IF(AND(Y1909="CONSUMO",AG1909="ANEXO I",AY1909=4%),(AI1909-(P1909+L1909-N1909+Q1909)*0.04)/0.83*(0.5177)*(0.17)-AI1909*0.04,IF(AND(Y1909="CONSUMO",AG1909="ANEXO II",AY1909=4%),(AI1909-(P1909+L1909-N1909+Q1909)*0.04)/0.83*(0.3295)*(0.17)-AI1909*0.04,""))))</f>
        <v/>
      </c>
      <c r="BC1909" s="51" t="str">
        <f aca="false">IF(C1909="","",IF(AND(Y1909="CONSUMO",AC1909="SIM")*OR(AG1909="-",AG1909="BIT"),IF(E1909&lt;&gt;"",(AI1909-(P1909+L1909-N1909+Q1909)*AY1909)/0.83),""))</f>
        <v/>
      </c>
      <c r="BD1909" s="51" t="str">
        <f aca="false">IF(BC1909="","",BC1909*0.17)</f>
        <v/>
      </c>
      <c r="BE1909" s="51" t="str">
        <f aca="false">IF(I1909=6908,0,IF(BC1909="","",BD1909-((P1909+L1909-N1909+Q1909)*AY1909)))</f>
        <v/>
      </c>
      <c r="BF1909" s="53" t="str">
        <f aca="false">IF(B1909="","",IF(OR(B1909="",E1909="Regime Normal"),0,(AI1909-Q1909)*VLOOKUP(R1909,Dados!$X$98:$Y$108,2,0)))</f>
        <v/>
      </c>
      <c r="BG1909" s="54" t="str">
        <f aca="false">IFERROR(VLOOKUP(I1909,Dados!$AC$27:$AD$43,2,0),IF(B1909="","",IF(D1909&lt;&gt;"MT",IF(AND(AC1909="SIM",Y1909="Revenda"),"2403",IF(AND(AC1909="SIM",Y1909="Consumo"),"2407",IF(AND(AC1909="NÃO",Y1909="Revenda"),"2102",IF(AND(AC1909="NÃO",Y1909="Consumo"),"2556",)))),REPLACE(I1909,1,1,1))))</f>
        <v/>
      </c>
    </row>
    <row r="1910" customFormat="false" ht="12.8" hidden="false" customHeight="true" outlineLevel="0" collapsed="false">
      <c r="Y1910" s="45"/>
      <c r="Z1910" s="46" t="str">
        <f aca="false">IF(B1910="","",(IFERROR(VLOOKUP(H1910,Dados!A$3:B$15000,2,0),"Não Encontrado")))</f>
        <v/>
      </c>
      <c r="AA1910" s="46" t="str">
        <f aca="false">IF(B1910="","",(IFERROR(VLOOKUP(G1910,Dados!C$3:E$15000,3,0),"Não Encontrado")))</f>
        <v/>
      </c>
      <c r="AB1910" s="46" t="str">
        <f aca="false">IFERROR(IF(Z1910&lt;&gt;"Não Encontrado",Z1910,IF(AA1910&lt;&gt;"Não Encontrado",AA1910,"")),"")</f>
        <v/>
      </c>
      <c r="AC1910" s="45" t="str">
        <f aca="false">IF(B1910="","",IF(AB1910="","NÃO","SIM"))</f>
        <v/>
      </c>
      <c r="AD1910" s="45" t="str">
        <f aca="false">IFERROR(VLOOKUP(G1910,Dados!$P$3:$R$500,3,0),"")</f>
        <v/>
      </c>
      <c r="AE1910" s="45" t="str">
        <f aca="false">IFERROR(VLOOKUP(G1910,Dados!$K$3:$L$500,2,0),"")</f>
        <v/>
      </c>
      <c r="AF1910" s="45" t="str">
        <f aca="false">IFERROR(VLOOKUP(G1910,Dados!$M$3:$N$500,2,0),"")</f>
        <v/>
      </c>
      <c r="AG1910" s="45" t="str">
        <f aca="false">IF(F1910="","",IF(AND(AD1910="",AE1910="",AF1910=""),"-",IF(AND(AD1910="BIT",AE1910="",AF1910=""),"BIT",IF(AND(AE1910="ANEXO I",AD1910="",AF1910=""),"ANEXO I",IF(AND(AF1910="ANEXO II",AD1910="",AE1910=""),"ANEXO II","Escolher")))))</f>
        <v/>
      </c>
      <c r="AH1910" s="45" t="str">
        <f aca="false">IF(AG1910&lt;&gt;"Pneus","",IFERROR(VLOOKUP(R1910,Dados!$X$2:$Z$5,3,0)*(AI1910-Q1910),VLOOKUP(D1910,Dados!$X$7:$Z$33,3,0)*(AI1910-Q1910)))</f>
        <v/>
      </c>
      <c r="AI1910" s="47" t="str">
        <f aca="false">IF(B1910="","",P1910+Q1910+O1910+M1910+L1910-N1910)</f>
        <v/>
      </c>
      <c r="AJ1910" s="48" t="str">
        <f aca="false">IFERROR(IF(AND(AC1910="SIM",AG1910="-",Y1910="REVENDA"),(AB1910/1+1)*AI1910,IF(AND(AC1910="SIM",AG1910="Pneus",Y1910="REVENDA"),(AB1910/1+1)*(AI1910-AH1910),"")),"")</f>
        <v/>
      </c>
      <c r="AK1910" s="48" t="str">
        <f aca="false">IF(AJ1910="","",AJ1910*17%)</f>
        <v/>
      </c>
      <c r="AL1910" s="48" t="str">
        <f aca="false">IFERROR(IF(AC1910="NÃO","",IF(AK1910="","",IF(E1910="Simples Nacional",BF1910,IF(T1910=0.12,U1910*0.5833337002,IF(T1910=0,AI1910*0.07,U1910))))),"")</f>
        <v/>
      </c>
      <c r="AM1910" s="47" t="str">
        <f aca="false">IFERROR(IF(AC1910="NÃO","",IF(OR(AG1910="-",AG1910="Pneus"),AK1910-AL1910,"")),"")</f>
        <v/>
      </c>
      <c r="AN1910" s="48" t="str">
        <f aca="false">IF(AND(Y1910="REVENDA",AC1910="SIM",AG1910="BIT"),((AB1910/1+1)*AI1910)*0.4117,"")</f>
        <v/>
      </c>
      <c r="AO1910" s="48" t="str">
        <f aca="false">IF(AN1910="","",AN1910*17%)</f>
        <v/>
      </c>
      <c r="AP1910" s="49" t="str">
        <f aca="false">IF(AN1910="","",IF(T1910=0.12,(U1910*0.4117)*0.4117,IF(T1910=0,(AI1910*0.07)*0.4117,U1910*0.4117)))</f>
        <v/>
      </c>
      <c r="AQ1910" s="47" t="str">
        <f aca="false">IF(AN1910="","",AO1910-AP1910)</f>
        <v/>
      </c>
      <c r="AR1910" s="50" t="str">
        <f aca="false">IFERROR(IF(AND(AC1910="SIM",Y1910="REVENDA",LEFT(AG1910,5)="ANEXO")*OR(AE1910="ANEXO I",AF1910="ANEXO II"),VLOOKUP(H1910,Dados!G:I,2,0),""),"INSERIR MVA")</f>
        <v/>
      </c>
      <c r="AS1910" s="48" t="str">
        <f aca="false">IF(LEFT(AG1910,5)="ANEXO",VLOOKUP(AG1910,Dados!$X$111:$Z$112,2,0)*(AI1910-Q1910),"")</f>
        <v/>
      </c>
      <c r="AT1910" s="48" t="str">
        <f aca="false">IFERROR(IF(AR1910="","",(AI1910*AR1910)+AI1910),"INSERIR MVA")</f>
        <v/>
      </c>
      <c r="AU1910" s="48" t="str">
        <f aca="false">IF(AT1910="","",IF(AY1910=0.04,U1910,AS1910*AY1910))</f>
        <v/>
      </c>
      <c r="AV1910" s="47" t="str">
        <f aca="false">IFERROR(IF(AU1910="","",(VLOOKUP(AG1910,Dados!$X$111:$Z$112,3,0)*AT1910*0.17)),"INSERIR MVA")</f>
        <v/>
      </c>
      <c r="AW1910" s="47" t="str">
        <f aca="false">IFERROR(IF(AR1910="","",AV1910-AU1910),"")</f>
        <v/>
      </c>
      <c r="AX1910" s="51" t="str">
        <f aca="false">IFERROR(IF(AC1910="NÃO","",IF(AM1910&lt;&gt;"",AM1910-W1910,IF(AQ1910&lt;&gt;"",AQ1910-W1910,IF(AW1910&lt;&gt;"",AW1910-W1910,"")))),"")</f>
        <v/>
      </c>
      <c r="AY1910" s="46" t="str">
        <f aca="false">IFERROR(IF(ISNA(VLOOKUP(R1910,Dados!$X$2:$Y$5,2,0)),VLOOKUP(D1910,Dados!$X$7:$Y$33,2,0),VLOOKUP(R1910,Dados!$X$2:$Y$5,2,0)),"")</f>
        <v/>
      </c>
      <c r="AZ1910" s="52" t="str">
        <f aca="false">IF(C1910="","",IF(AND(Y1910="CONSUMO",AC1910="NÃO")*OR(AG1910="-",AG1910="BIT"),IF(E1910&lt;&gt;"",(AI1910-(P1910+L1910-N1910+Q1910)*AY1910)/0.83),""))</f>
        <v/>
      </c>
      <c r="BA1910" s="51" t="str">
        <f aca="false">IF(AZ1910="","",AZ1910*0.17-((P1910+L1910-N1910+Q1910)*AY1910))</f>
        <v/>
      </c>
      <c r="BB1910" s="51" t="str">
        <f aca="false">IF(AND(Y1910="CONSUMO",AG1910="ANEXO I",AY1910&gt;4%),(AI1910-(P1910+L1910-N1910+Q1910)*0.0514)/0.83*(0.5177)*(0.17)-AI1910*0.0514,IF(AND(Y1910="CONSUMO",AG1910="ANEXO II",AY1910&gt;4%),(AI1910-(P1910+L1910-N1910+Q1910)*0.041)/0.83*(0.3295)*(0.17)-AI1910*0.041,IF(AND(Y1910="CONSUMO",AG1910="ANEXO I",AY1910=4%),(AI1910-(P1910+L1910-N1910+Q1910)*0.04)/0.83*(0.5177)*(0.17)-AI1910*0.04,IF(AND(Y1910="CONSUMO",AG1910="ANEXO II",AY1910=4%),(AI1910-(P1910+L1910-N1910+Q1910)*0.04)/0.83*(0.3295)*(0.17)-AI1910*0.04,""))))</f>
        <v/>
      </c>
      <c r="BC1910" s="51" t="str">
        <f aca="false">IF(C1910="","",IF(AND(Y1910="CONSUMO",AC1910="SIM")*OR(AG1910="-",AG1910="BIT"),IF(E1910&lt;&gt;"",(AI1910-(P1910+L1910-N1910+Q1910)*AY1910)/0.83),""))</f>
        <v/>
      </c>
      <c r="BD1910" s="51" t="str">
        <f aca="false">IF(BC1910="","",BC1910*0.17)</f>
        <v/>
      </c>
      <c r="BE1910" s="51" t="str">
        <f aca="false">IF(I1910=6908,0,IF(BC1910="","",BD1910-((P1910+L1910-N1910+Q1910)*AY1910)))</f>
        <v/>
      </c>
      <c r="BF1910" s="53" t="str">
        <f aca="false">IF(B1910="","",IF(OR(B1910="",E1910="Regime Normal"),0,(AI1910-Q1910)*VLOOKUP(R1910,Dados!$X$98:$Y$108,2,0)))</f>
        <v/>
      </c>
      <c r="BG1910" s="54" t="str">
        <f aca="false">IFERROR(VLOOKUP(I1910,Dados!$AC$27:$AD$43,2,0),IF(B1910="","",IF(D1910&lt;&gt;"MT",IF(AND(AC1910="SIM",Y1910="Revenda"),"2403",IF(AND(AC1910="SIM",Y1910="Consumo"),"2407",IF(AND(AC1910="NÃO",Y1910="Revenda"),"2102",IF(AND(AC1910="NÃO",Y1910="Consumo"),"2556",)))),REPLACE(I1910,1,1,1))))</f>
        <v/>
      </c>
    </row>
    <row r="1911" customFormat="false" ht="12.8" hidden="false" customHeight="true" outlineLevel="0" collapsed="false">
      <c r="Y1911" s="45"/>
      <c r="Z1911" s="46" t="str">
        <f aca="false">IF(B1911="","",(IFERROR(VLOOKUP(H1911,Dados!A$3:B$15000,2,0),"Não Encontrado")))</f>
        <v/>
      </c>
      <c r="AA1911" s="46" t="str">
        <f aca="false">IF(B1911="","",(IFERROR(VLOOKUP(G1911,Dados!C$3:E$15000,3,0),"Não Encontrado")))</f>
        <v/>
      </c>
      <c r="AB1911" s="46" t="str">
        <f aca="false">IFERROR(IF(Z1911&lt;&gt;"Não Encontrado",Z1911,IF(AA1911&lt;&gt;"Não Encontrado",AA1911,"")),"")</f>
        <v/>
      </c>
      <c r="AC1911" s="45" t="str">
        <f aca="false">IF(B1911="","",IF(AB1911="","NÃO","SIM"))</f>
        <v/>
      </c>
      <c r="AD1911" s="45" t="str">
        <f aca="false">IFERROR(VLOOKUP(G1911,Dados!$P$3:$R$500,3,0),"")</f>
        <v/>
      </c>
      <c r="AE1911" s="45" t="str">
        <f aca="false">IFERROR(VLOOKUP(G1911,Dados!$K$3:$L$500,2,0),"")</f>
        <v/>
      </c>
      <c r="AF1911" s="45" t="str">
        <f aca="false">IFERROR(VLOOKUP(G1911,Dados!$M$3:$N$500,2,0),"")</f>
        <v/>
      </c>
      <c r="AG1911" s="45" t="str">
        <f aca="false">IF(F1911="","",IF(AND(AD1911="",AE1911="",AF1911=""),"-",IF(AND(AD1911="BIT",AE1911="",AF1911=""),"BIT",IF(AND(AE1911="ANEXO I",AD1911="",AF1911=""),"ANEXO I",IF(AND(AF1911="ANEXO II",AD1911="",AE1911=""),"ANEXO II","Escolher")))))</f>
        <v/>
      </c>
      <c r="AH1911" s="45" t="str">
        <f aca="false">IF(AG1911&lt;&gt;"Pneus","",IFERROR(VLOOKUP(R1911,Dados!$X$2:$Z$5,3,0)*(AI1911-Q1911),VLOOKUP(D1911,Dados!$X$7:$Z$33,3,0)*(AI1911-Q1911)))</f>
        <v/>
      </c>
      <c r="AI1911" s="47" t="str">
        <f aca="false">IF(B1911="","",P1911+Q1911+O1911+M1911+L1911-N1911)</f>
        <v/>
      </c>
      <c r="AJ1911" s="48" t="str">
        <f aca="false">IFERROR(IF(AND(AC1911="SIM",AG1911="-",Y1911="REVENDA"),(AB1911/1+1)*AI1911,IF(AND(AC1911="SIM",AG1911="Pneus",Y1911="REVENDA"),(AB1911/1+1)*(AI1911-AH1911),"")),"")</f>
        <v/>
      </c>
      <c r="AK1911" s="48" t="str">
        <f aca="false">IF(AJ1911="","",AJ1911*17%)</f>
        <v/>
      </c>
      <c r="AL1911" s="48" t="str">
        <f aca="false">IFERROR(IF(AC1911="NÃO","",IF(AK1911="","",IF(E1911="Simples Nacional",BF1911,IF(T1911=0.12,U1911*0.5833337002,IF(T1911=0,AI1911*0.07,U1911))))),"")</f>
        <v/>
      </c>
      <c r="AM1911" s="47" t="str">
        <f aca="false">IFERROR(IF(AC1911="NÃO","",IF(OR(AG1911="-",AG1911="Pneus"),AK1911-AL1911,"")),"")</f>
        <v/>
      </c>
      <c r="AN1911" s="48" t="str">
        <f aca="false">IF(AND(Y1911="REVENDA",AC1911="SIM",AG1911="BIT"),((AB1911/1+1)*AI1911)*0.4117,"")</f>
        <v/>
      </c>
      <c r="AO1911" s="48" t="str">
        <f aca="false">IF(AN1911="","",AN1911*17%)</f>
        <v/>
      </c>
      <c r="AP1911" s="49" t="str">
        <f aca="false">IF(AN1911="","",IF(T1911=0.12,(U1911*0.4117)*0.4117,IF(T1911=0,(AI1911*0.07)*0.4117,U1911*0.4117)))</f>
        <v/>
      </c>
      <c r="AQ1911" s="47" t="str">
        <f aca="false">IF(AN1911="","",AO1911-AP1911)</f>
        <v/>
      </c>
      <c r="AR1911" s="50" t="str">
        <f aca="false">IFERROR(IF(AND(AC1911="SIM",Y1911="REVENDA",LEFT(AG1911,5)="ANEXO")*OR(AE1911="ANEXO I",AF1911="ANEXO II"),VLOOKUP(H1911,Dados!G:I,2,0),""),"INSERIR MVA")</f>
        <v/>
      </c>
      <c r="AS1911" s="48" t="str">
        <f aca="false">IF(LEFT(AG1911,5)="ANEXO",VLOOKUP(AG1911,Dados!$X$111:$Z$112,2,0)*(AI1911-Q1911),"")</f>
        <v/>
      </c>
      <c r="AT1911" s="48" t="str">
        <f aca="false">IFERROR(IF(AR1911="","",(AI1911*AR1911)+AI1911),"INSERIR MVA")</f>
        <v/>
      </c>
      <c r="AU1911" s="48" t="str">
        <f aca="false">IF(AT1911="","",IF(AY1911=0.04,U1911,AS1911*AY1911))</f>
        <v/>
      </c>
      <c r="AV1911" s="47" t="str">
        <f aca="false">IFERROR(IF(AU1911="","",(VLOOKUP(AG1911,Dados!$X$111:$Z$112,3,0)*AT1911*0.17)),"INSERIR MVA")</f>
        <v/>
      </c>
      <c r="AW1911" s="47" t="str">
        <f aca="false">IFERROR(IF(AR1911="","",AV1911-AU1911),"")</f>
        <v/>
      </c>
      <c r="AX1911" s="51" t="str">
        <f aca="false">IFERROR(IF(AC1911="NÃO","",IF(AM1911&lt;&gt;"",AM1911-W1911,IF(AQ1911&lt;&gt;"",AQ1911-W1911,IF(AW1911&lt;&gt;"",AW1911-W1911,"")))),"")</f>
        <v/>
      </c>
      <c r="AY1911" s="46" t="str">
        <f aca="false">IFERROR(IF(ISNA(VLOOKUP(R1911,Dados!$X$2:$Y$5,2,0)),VLOOKUP(D1911,Dados!$X$7:$Y$33,2,0),VLOOKUP(R1911,Dados!$X$2:$Y$5,2,0)),"")</f>
        <v/>
      </c>
      <c r="AZ1911" s="52" t="str">
        <f aca="false">IF(C1911="","",IF(AND(Y1911="CONSUMO",AC1911="NÃO")*OR(AG1911="-",AG1911="BIT"),IF(E1911&lt;&gt;"",(AI1911-(P1911+L1911-N1911+Q1911)*AY1911)/0.83),""))</f>
        <v/>
      </c>
      <c r="BA1911" s="51" t="str">
        <f aca="false">IF(AZ1911="","",AZ1911*0.17-((P1911+L1911-N1911+Q1911)*AY1911))</f>
        <v/>
      </c>
      <c r="BB1911" s="51" t="str">
        <f aca="false">IF(AND(Y1911="CONSUMO",AG1911="ANEXO I",AY1911&gt;4%),(AI1911-(P1911+L1911-N1911+Q1911)*0.0514)/0.83*(0.5177)*(0.17)-AI1911*0.0514,IF(AND(Y1911="CONSUMO",AG1911="ANEXO II",AY1911&gt;4%),(AI1911-(P1911+L1911-N1911+Q1911)*0.041)/0.83*(0.3295)*(0.17)-AI1911*0.041,IF(AND(Y1911="CONSUMO",AG1911="ANEXO I",AY1911=4%),(AI1911-(P1911+L1911-N1911+Q1911)*0.04)/0.83*(0.5177)*(0.17)-AI1911*0.04,IF(AND(Y1911="CONSUMO",AG1911="ANEXO II",AY1911=4%),(AI1911-(P1911+L1911-N1911+Q1911)*0.04)/0.83*(0.3295)*(0.17)-AI1911*0.04,""))))</f>
        <v/>
      </c>
      <c r="BC1911" s="51" t="str">
        <f aca="false">IF(C1911="","",IF(AND(Y1911="CONSUMO",AC1911="SIM")*OR(AG1911="-",AG1911="BIT"),IF(E1911&lt;&gt;"",(AI1911-(P1911+L1911-N1911+Q1911)*AY1911)/0.83),""))</f>
        <v/>
      </c>
      <c r="BD1911" s="51" t="str">
        <f aca="false">IF(BC1911="","",BC1911*0.17)</f>
        <v/>
      </c>
      <c r="BE1911" s="51" t="str">
        <f aca="false">IF(I1911=6908,0,IF(BC1911="","",BD1911-((P1911+L1911-N1911+Q1911)*AY1911)))</f>
        <v/>
      </c>
      <c r="BF1911" s="53" t="str">
        <f aca="false">IF(B1911="","",IF(OR(B1911="",E1911="Regime Normal"),0,(AI1911-Q1911)*VLOOKUP(R1911,Dados!$X$98:$Y$108,2,0)))</f>
        <v/>
      </c>
      <c r="BG1911" s="54" t="str">
        <f aca="false">IFERROR(VLOOKUP(I1911,Dados!$AC$27:$AD$43,2,0),IF(B1911="","",IF(D1911&lt;&gt;"MT",IF(AND(AC1911="SIM",Y1911="Revenda"),"2403",IF(AND(AC1911="SIM",Y1911="Consumo"),"2407",IF(AND(AC1911="NÃO",Y1911="Revenda"),"2102",IF(AND(AC1911="NÃO",Y1911="Consumo"),"2556",)))),REPLACE(I1911,1,1,1))))</f>
        <v/>
      </c>
    </row>
    <row r="1912" customFormat="false" ht="12.8" hidden="false" customHeight="true" outlineLevel="0" collapsed="false">
      <c r="Y1912" s="45"/>
      <c r="Z1912" s="46" t="str">
        <f aca="false">IF(B1912="","",(IFERROR(VLOOKUP(H1912,Dados!A$3:B$15000,2,0),"Não Encontrado")))</f>
        <v/>
      </c>
      <c r="AA1912" s="46" t="str">
        <f aca="false">IF(B1912="","",(IFERROR(VLOOKUP(G1912,Dados!C$3:E$15000,3,0),"Não Encontrado")))</f>
        <v/>
      </c>
      <c r="AB1912" s="46" t="str">
        <f aca="false">IFERROR(IF(Z1912&lt;&gt;"Não Encontrado",Z1912,IF(AA1912&lt;&gt;"Não Encontrado",AA1912,"")),"")</f>
        <v/>
      </c>
      <c r="AC1912" s="45" t="str">
        <f aca="false">IF(B1912="","",IF(AB1912="","NÃO","SIM"))</f>
        <v/>
      </c>
      <c r="AD1912" s="45" t="str">
        <f aca="false">IFERROR(VLOOKUP(G1912,Dados!$P$3:$R$500,3,0),"")</f>
        <v/>
      </c>
      <c r="AE1912" s="45" t="str">
        <f aca="false">IFERROR(VLOOKUP(G1912,Dados!$K$3:$L$500,2,0),"")</f>
        <v/>
      </c>
      <c r="AF1912" s="45" t="str">
        <f aca="false">IFERROR(VLOOKUP(G1912,Dados!$M$3:$N$500,2,0),"")</f>
        <v/>
      </c>
      <c r="AG1912" s="45" t="str">
        <f aca="false">IF(F1912="","",IF(AND(AD1912="",AE1912="",AF1912=""),"-",IF(AND(AD1912="BIT",AE1912="",AF1912=""),"BIT",IF(AND(AE1912="ANEXO I",AD1912="",AF1912=""),"ANEXO I",IF(AND(AF1912="ANEXO II",AD1912="",AE1912=""),"ANEXO II","Escolher")))))</f>
        <v/>
      </c>
      <c r="AH1912" s="45" t="str">
        <f aca="false">IF(AG1912&lt;&gt;"Pneus","",IFERROR(VLOOKUP(R1912,Dados!$X$2:$Z$5,3,0)*(AI1912-Q1912),VLOOKUP(D1912,Dados!$X$7:$Z$33,3,0)*(AI1912-Q1912)))</f>
        <v/>
      </c>
      <c r="AI1912" s="47" t="str">
        <f aca="false">IF(B1912="","",P1912+Q1912+O1912+M1912+L1912-N1912)</f>
        <v/>
      </c>
      <c r="AJ1912" s="48" t="str">
        <f aca="false">IFERROR(IF(AND(AC1912="SIM",AG1912="-",Y1912="REVENDA"),(AB1912/1+1)*AI1912,IF(AND(AC1912="SIM",AG1912="Pneus",Y1912="REVENDA"),(AB1912/1+1)*(AI1912-AH1912),"")),"")</f>
        <v/>
      </c>
      <c r="AK1912" s="48" t="str">
        <f aca="false">IF(AJ1912="","",AJ1912*17%)</f>
        <v/>
      </c>
      <c r="AL1912" s="48" t="str">
        <f aca="false">IFERROR(IF(AC1912="NÃO","",IF(AK1912="","",IF(E1912="Simples Nacional",BF1912,IF(T1912=0.12,U1912*0.5833337002,IF(T1912=0,AI1912*0.07,U1912))))),"")</f>
        <v/>
      </c>
      <c r="AM1912" s="47" t="str">
        <f aca="false">IFERROR(IF(AC1912="NÃO","",IF(OR(AG1912="-",AG1912="Pneus"),AK1912-AL1912,"")),"")</f>
        <v/>
      </c>
      <c r="AN1912" s="48" t="str">
        <f aca="false">IF(AND(Y1912="REVENDA",AC1912="SIM",AG1912="BIT"),((AB1912/1+1)*AI1912)*0.4117,"")</f>
        <v/>
      </c>
      <c r="AO1912" s="48" t="str">
        <f aca="false">IF(AN1912="","",AN1912*17%)</f>
        <v/>
      </c>
      <c r="AP1912" s="49" t="str">
        <f aca="false">IF(AN1912="","",IF(T1912=0.12,(U1912*0.4117)*0.4117,IF(T1912=0,(AI1912*0.07)*0.4117,U1912*0.4117)))</f>
        <v/>
      </c>
      <c r="AQ1912" s="47" t="str">
        <f aca="false">IF(AN1912="","",AO1912-AP1912)</f>
        <v/>
      </c>
      <c r="AR1912" s="50" t="str">
        <f aca="false">IFERROR(IF(AND(AC1912="SIM",Y1912="REVENDA",LEFT(AG1912,5)="ANEXO")*OR(AE1912="ANEXO I",AF1912="ANEXO II"),VLOOKUP(H1912,Dados!G:I,2,0),""),"INSERIR MVA")</f>
        <v/>
      </c>
      <c r="AS1912" s="48" t="str">
        <f aca="false">IF(LEFT(AG1912,5)="ANEXO",VLOOKUP(AG1912,Dados!$X$111:$Z$112,2,0)*(AI1912-Q1912),"")</f>
        <v/>
      </c>
      <c r="AT1912" s="48" t="str">
        <f aca="false">IFERROR(IF(AR1912="","",(AI1912*AR1912)+AI1912),"INSERIR MVA")</f>
        <v/>
      </c>
      <c r="AU1912" s="48" t="str">
        <f aca="false">IF(AT1912="","",IF(AY1912=0.04,U1912,AS1912*AY1912))</f>
        <v/>
      </c>
      <c r="AV1912" s="47" t="str">
        <f aca="false">IFERROR(IF(AU1912="","",(VLOOKUP(AG1912,Dados!$X$111:$Z$112,3,0)*AT1912*0.17)),"INSERIR MVA")</f>
        <v/>
      </c>
      <c r="AW1912" s="47" t="str">
        <f aca="false">IFERROR(IF(AR1912="","",AV1912-AU1912),"")</f>
        <v/>
      </c>
      <c r="AX1912" s="51" t="str">
        <f aca="false">IFERROR(IF(AC1912="NÃO","",IF(AM1912&lt;&gt;"",AM1912-W1912,IF(AQ1912&lt;&gt;"",AQ1912-W1912,IF(AW1912&lt;&gt;"",AW1912-W1912,"")))),"")</f>
        <v/>
      </c>
      <c r="AY1912" s="46" t="str">
        <f aca="false">IFERROR(IF(ISNA(VLOOKUP(R1912,Dados!$X$2:$Y$5,2,0)),VLOOKUP(D1912,Dados!$X$7:$Y$33,2,0),VLOOKUP(R1912,Dados!$X$2:$Y$5,2,0)),"")</f>
        <v/>
      </c>
      <c r="AZ1912" s="52" t="str">
        <f aca="false">IF(C1912="","",IF(AND(Y1912="CONSUMO",AC1912="NÃO")*OR(AG1912="-",AG1912="BIT"),IF(E1912&lt;&gt;"",(AI1912-(P1912+L1912-N1912+Q1912)*AY1912)/0.83),""))</f>
        <v/>
      </c>
      <c r="BA1912" s="51" t="str">
        <f aca="false">IF(AZ1912="","",AZ1912*0.17-((P1912+L1912-N1912+Q1912)*AY1912))</f>
        <v/>
      </c>
      <c r="BB1912" s="51" t="str">
        <f aca="false">IF(AND(Y1912="CONSUMO",AG1912="ANEXO I",AY1912&gt;4%),(AI1912-(P1912+L1912-N1912+Q1912)*0.0514)/0.83*(0.5177)*(0.17)-AI1912*0.0514,IF(AND(Y1912="CONSUMO",AG1912="ANEXO II",AY1912&gt;4%),(AI1912-(P1912+L1912-N1912+Q1912)*0.041)/0.83*(0.3295)*(0.17)-AI1912*0.041,IF(AND(Y1912="CONSUMO",AG1912="ANEXO I",AY1912=4%),(AI1912-(P1912+L1912-N1912+Q1912)*0.04)/0.83*(0.5177)*(0.17)-AI1912*0.04,IF(AND(Y1912="CONSUMO",AG1912="ANEXO II",AY1912=4%),(AI1912-(P1912+L1912-N1912+Q1912)*0.04)/0.83*(0.3295)*(0.17)-AI1912*0.04,""))))</f>
        <v/>
      </c>
      <c r="BC1912" s="51" t="str">
        <f aca="false">IF(C1912="","",IF(AND(Y1912="CONSUMO",AC1912="SIM")*OR(AG1912="-",AG1912="BIT"),IF(E1912&lt;&gt;"",(AI1912-(P1912+L1912-N1912+Q1912)*AY1912)/0.83),""))</f>
        <v/>
      </c>
      <c r="BD1912" s="51" t="str">
        <f aca="false">IF(BC1912="","",BC1912*0.17)</f>
        <v/>
      </c>
      <c r="BE1912" s="51" t="str">
        <f aca="false">IF(I1912=6908,0,IF(BC1912="","",BD1912-((P1912+L1912-N1912+Q1912)*AY1912)))</f>
        <v/>
      </c>
      <c r="BF1912" s="53" t="str">
        <f aca="false">IF(B1912="","",IF(OR(B1912="",E1912="Regime Normal"),0,(AI1912-Q1912)*VLOOKUP(R1912,Dados!$X$98:$Y$108,2,0)))</f>
        <v/>
      </c>
      <c r="BG1912" s="54" t="str">
        <f aca="false">IFERROR(VLOOKUP(I1912,Dados!$AC$27:$AD$43,2,0),IF(B1912="","",IF(D1912&lt;&gt;"MT",IF(AND(AC1912="SIM",Y1912="Revenda"),"2403",IF(AND(AC1912="SIM",Y1912="Consumo"),"2407",IF(AND(AC1912="NÃO",Y1912="Revenda"),"2102",IF(AND(AC1912="NÃO",Y1912="Consumo"),"2556",)))),REPLACE(I1912,1,1,1))))</f>
        <v/>
      </c>
    </row>
    <row r="1913" customFormat="false" ht="12.8" hidden="false" customHeight="true" outlineLevel="0" collapsed="false">
      <c r="Y1913" s="45"/>
      <c r="Z1913" s="46" t="str">
        <f aca="false">IF(B1913="","",(IFERROR(VLOOKUP(H1913,Dados!A$3:B$15000,2,0),"Não Encontrado")))</f>
        <v/>
      </c>
      <c r="AA1913" s="46" t="str">
        <f aca="false">IF(B1913="","",(IFERROR(VLOOKUP(G1913,Dados!C$3:E$15000,3,0),"Não Encontrado")))</f>
        <v/>
      </c>
      <c r="AB1913" s="46" t="str">
        <f aca="false">IFERROR(IF(Z1913&lt;&gt;"Não Encontrado",Z1913,IF(AA1913&lt;&gt;"Não Encontrado",AA1913,"")),"")</f>
        <v/>
      </c>
      <c r="AC1913" s="45" t="str">
        <f aca="false">IF(B1913="","",IF(AB1913="","NÃO","SIM"))</f>
        <v/>
      </c>
      <c r="AD1913" s="45" t="str">
        <f aca="false">IFERROR(VLOOKUP(G1913,Dados!$P$3:$R$500,3,0),"")</f>
        <v/>
      </c>
      <c r="AE1913" s="45" t="str">
        <f aca="false">IFERROR(VLOOKUP(G1913,Dados!$K$3:$L$500,2,0),"")</f>
        <v/>
      </c>
      <c r="AF1913" s="45" t="str">
        <f aca="false">IFERROR(VLOOKUP(G1913,Dados!$M$3:$N$500,2,0),"")</f>
        <v/>
      </c>
      <c r="AG1913" s="45" t="str">
        <f aca="false">IF(F1913="","",IF(AND(AD1913="",AE1913="",AF1913=""),"-",IF(AND(AD1913="BIT",AE1913="",AF1913=""),"BIT",IF(AND(AE1913="ANEXO I",AD1913="",AF1913=""),"ANEXO I",IF(AND(AF1913="ANEXO II",AD1913="",AE1913=""),"ANEXO II","Escolher")))))</f>
        <v/>
      </c>
      <c r="AH1913" s="45" t="str">
        <f aca="false">IF(AG1913&lt;&gt;"Pneus","",IFERROR(VLOOKUP(R1913,Dados!$X$2:$Z$5,3,0)*(AI1913-Q1913),VLOOKUP(D1913,Dados!$X$7:$Z$33,3,0)*(AI1913-Q1913)))</f>
        <v/>
      </c>
      <c r="AI1913" s="47" t="str">
        <f aca="false">IF(B1913="","",P1913+Q1913+O1913+M1913+L1913-N1913)</f>
        <v/>
      </c>
      <c r="AJ1913" s="48" t="str">
        <f aca="false">IFERROR(IF(AND(AC1913="SIM",AG1913="-",Y1913="REVENDA"),(AB1913/1+1)*AI1913,IF(AND(AC1913="SIM",AG1913="Pneus",Y1913="REVENDA"),(AB1913/1+1)*(AI1913-AH1913),"")),"")</f>
        <v/>
      </c>
      <c r="AK1913" s="48" t="str">
        <f aca="false">IF(AJ1913="","",AJ1913*17%)</f>
        <v/>
      </c>
      <c r="AL1913" s="48" t="str">
        <f aca="false">IFERROR(IF(AC1913="NÃO","",IF(AK1913="","",IF(E1913="Simples Nacional",BF1913,IF(T1913=0.12,U1913*0.5833337002,IF(T1913=0,AI1913*0.07,U1913))))),"")</f>
        <v/>
      </c>
      <c r="AM1913" s="47" t="str">
        <f aca="false">IFERROR(IF(AC1913="NÃO","",IF(OR(AG1913="-",AG1913="Pneus"),AK1913-AL1913,"")),"")</f>
        <v/>
      </c>
      <c r="AN1913" s="48" t="str">
        <f aca="false">IF(AND(Y1913="REVENDA",AC1913="SIM",AG1913="BIT"),((AB1913/1+1)*AI1913)*0.4117,"")</f>
        <v/>
      </c>
      <c r="AO1913" s="48" t="str">
        <f aca="false">IF(AN1913="","",AN1913*17%)</f>
        <v/>
      </c>
      <c r="AP1913" s="49" t="str">
        <f aca="false">IF(AN1913="","",IF(T1913=0.12,(U1913*0.4117)*0.4117,IF(T1913=0,(AI1913*0.07)*0.4117,U1913*0.4117)))</f>
        <v/>
      </c>
      <c r="AQ1913" s="47" t="str">
        <f aca="false">IF(AN1913="","",AO1913-AP1913)</f>
        <v/>
      </c>
      <c r="AR1913" s="50" t="str">
        <f aca="false">IFERROR(IF(AND(AC1913="SIM",Y1913="REVENDA",LEFT(AG1913,5)="ANEXO")*OR(AE1913="ANEXO I",AF1913="ANEXO II"),VLOOKUP(H1913,Dados!G:I,2,0),""),"INSERIR MVA")</f>
        <v/>
      </c>
      <c r="AS1913" s="48" t="str">
        <f aca="false">IF(LEFT(AG1913,5)="ANEXO",VLOOKUP(AG1913,Dados!$X$111:$Z$112,2,0)*(AI1913-Q1913),"")</f>
        <v/>
      </c>
      <c r="AT1913" s="48" t="str">
        <f aca="false">IFERROR(IF(AR1913="","",(AI1913*AR1913)+AI1913),"INSERIR MVA")</f>
        <v/>
      </c>
      <c r="AU1913" s="48" t="str">
        <f aca="false">IF(AT1913="","",IF(AY1913=0.04,U1913,AS1913*AY1913))</f>
        <v/>
      </c>
      <c r="AV1913" s="47" t="str">
        <f aca="false">IFERROR(IF(AU1913="","",(VLOOKUP(AG1913,Dados!$X$111:$Z$112,3,0)*AT1913*0.17)),"INSERIR MVA")</f>
        <v/>
      </c>
      <c r="AW1913" s="47" t="str">
        <f aca="false">IFERROR(IF(AR1913="","",AV1913-AU1913),"")</f>
        <v/>
      </c>
      <c r="AX1913" s="51" t="str">
        <f aca="false">IFERROR(IF(AC1913="NÃO","",IF(AM1913&lt;&gt;"",AM1913-W1913,IF(AQ1913&lt;&gt;"",AQ1913-W1913,IF(AW1913&lt;&gt;"",AW1913-W1913,"")))),"")</f>
        <v/>
      </c>
      <c r="AY1913" s="46" t="str">
        <f aca="false">IFERROR(IF(ISNA(VLOOKUP(R1913,Dados!$X$2:$Y$5,2,0)),VLOOKUP(D1913,Dados!$X$7:$Y$33,2,0),VLOOKUP(R1913,Dados!$X$2:$Y$5,2,0)),"")</f>
        <v/>
      </c>
      <c r="AZ1913" s="52" t="str">
        <f aca="false">IF(C1913="","",IF(AND(Y1913="CONSUMO",AC1913="NÃO")*OR(AG1913="-",AG1913="BIT"),IF(E1913&lt;&gt;"",(AI1913-(P1913+L1913-N1913+Q1913)*AY1913)/0.83),""))</f>
        <v/>
      </c>
      <c r="BA1913" s="51" t="str">
        <f aca="false">IF(AZ1913="","",AZ1913*0.17-((P1913+L1913-N1913+Q1913)*AY1913))</f>
        <v/>
      </c>
      <c r="BB1913" s="51" t="str">
        <f aca="false">IF(AND(Y1913="CONSUMO",AG1913="ANEXO I",AY1913&gt;4%),(AI1913-(P1913+L1913-N1913+Q1913)*0.0514)/0.83*(0.5177)*(0.17)-AI1913*0.0514,IF(AND(Y1913="CONSUMO",AG1913="ANEXO II",AY1913&gt;4%),(AI1913-(P1913+L1913-N1913+Q1913)*0.041)/0.83*(0.3295)*(0.17)-AI1913*0.041,IF(AND(Y1913="CONSUMO",AG1913="ANEXO I",AY1913=4%),(AI1913-(P1913+L1913-N1913+Q1913)*0.04)/0.83*(0.5177)*(0.17)-AI1913*0.04,IF(AND(Y1913="CONSUMO",AG1913="ANEXO II",AY1913=4%),(AI1913-(P1913+L1913-N1913+Q1913)*0.04)/0.83*(0.3295)*(0.17)-AI1913*0.04,""))))</f>
        <v/>
      </c>
      <c r="BC1913" s="51" t="str">
        <f aca="false">IF(C1913="","",IF(AND(Y1913="CONSUMO",AC1913="SIM")*OR(AG1913="-",AG1913="BIT"),IF(E1913&lt;&gt;"",(AI1913-(P1913+L1913-N1913+Q1913)*AY1913)/0.83),""))</f>
        <v/>
      </c>
      <c r="BD1913" s="51" t="str">
        <f aca="false">IF(BC1913="","",BC1913*0.17)</f>
        <v/>
      </c>
      <c r="BE1913" s="51" t="str">
        <f aca="false">IF(I1913=6908,0,IF(BC1913="","",BD1913-((P1913+L1913-N1913+Q1913)*AY1913)))</f>
        <v/>
      </c>
      <c r="BF1913" s="53" t="str">
        <f aca="false">IF(B1913="","",IF(OR(B1913="",E1913="Regime Normal"),0,(AI1913-Q1913)*VLOOKUP(R1913,Dados!$X$98:$Y$108,2,0)))</f>
        <v/>
      </c>
      <c r="BG1913" s="54" t="str">
        <f aca="false">IFERROR(VLOOKUP(I1913,Dados!$AC$27:$AD$43,2,0),IF(B1913="","",IF(D1913&lt;&gt;"MT",IF(AND(AC1913="SIM",Y1913="Revenda"),"2403",IF(AND(AC1913="SIM",Y1913="Consumo"),"2407",IF(AND(AC1913="NÃO",Y1913="Revenda"),"2102",IF(AND(AC1913="NÃO",Y1913="Consumo"),"2556",)))),REPLACE(I1913,1,1,1))))</f>
        <v/>
      </c>
    </row>
    <row r="1914" customFormat="false" ht="12.8" hidden="false" customHeight="true" outlineLevel="0" collapsed="false">
      <c r="Y1914" s="45"/>
      <c r="Z1914" s="46" t="str">
        <f aca="false">IF(B1914="","",(IFERROR(VLOOKUP(H1914,Dados!A$3:B$15000,2,0),"Não Encontrado")))</f>
        <v/>
      </c>
      <c r="AA1914" s="46" t="str">
        <f aca="false">IF(B1914="","",(IFERROR(VLOOKUP(G1914,Dados!C$3:E$15000,3,0),"Não Encontrado")))</f>
        <v/>
      </c>
      <c r="AB1914" s="46" t="str">
        <f aca="false">IFERROR(IF(Z1914&lt;&gt;"Não Encontrado",Z1914,IF(AA1914&lt;&gt;"Não Encontrado",AA1914,"")),"")</f>
        <v/>
      </c>
      <c r="AC1914" s="45" t="str">
        <f aca="false">IF(B1914="","",IF(AB1914="","NÃO","SIM"))</f>
        <v/>
      </c>
      <c r="AD1914" s="45" t="str">
        <f aca="false">IFERROR(VLOOKUP(G1914,Dados!$P$3:$R$500,3,0),"")</f>
        <v/>
      </c>
      <c r="AE1914" s="45" t="str">
        <f aca="false">IFERROR(VLOOKUP(G1914,Dados!$K$3:$L$500,2,0),"")</f>
        <v/>
      </c>
      <c r="AF1914" s="45" t="str">
        <f aca="false">IFERROR(VLOOKUP(G1914,Dados!$M$3:$N$500,2,0),"")</f>
        <v/>
      </c>
      <c r="AG1914" s="45" t="str">
        <f aca="false">IF(F1914="","",IF(AND(AD1914="",AE1914="",AF1914=""),"-",IF(AND(AD1914="BIT",AE1914="",AF1914=""),"BIT",IF(AND(AE1914="ANEXO I",AD1914="",AF1914=""),"ANEXO I",IF(AND(AF1914="ANEXO II",AD1914="",AE1914=""),"ANEXO II","Escolher")))))</f>
        <v/>
      </c>
      <c r="AH1914" s="45" t="str">
        <f aca="false">IF(AG1914&lt;&gt;"Pneus","",IFERROR(VLOOKUP(R1914,Dados!$X$2:$Z$5,3,0)*(AI1914-Q1914),VLOOKUP(D1914,Dados!$X$7:$Z$33,3,0)*(AI1914-Q1914)))</f>
        <v/>
      </c>
      <c r="AI1914" s="47" t="str">
        <f aca="false">IF(B1914="","",P1914+Q1914+O1914+M1914+L1914-N1914)</f>
        <v/>
      </c>
      <c r="AJ1914" s="48" t="str">
        <f aca="false">IFERROR(IF(AND(AC1914="SIM",AG1914="-",Y1914="REVENDA"),(AB1914/1+1)*AI1914,IF(AND(AC1914="SIM",AG1914="Pneus",Y1914="REVENDA"),(AB1914/1+1)*(AI1914-AH1914),"")),"")</f>
        <v/>
      </c>
      <c r="AK1914" s="48" t="str">
        <f aca="false">IF(AJ1914="","",AJ1914*17%)</f>
        <v/>
      </c>
      <c r="AL1914" s="48" t="str">
        <f aca="false">IFERROR(IF(AC1914="NÃO","",IF(AK1914="","",IF(E1914="Simples Nacional",BF1914,IF(T1914=0.12,U1914*0.5833337002,IF(T1914=0,AI1914*0.07,U1914))))),"")</f>
        <v/>
      </c>
      <c r="AM1914" s="47" t="str">
        <f aca="false">IFERROR(IF(AC1914="NÃO","",IF(OR(AG1914="-",AG1914="Pneus"),AK1914-AL1914,"")),"")</f>
        <v/>
      </c>
      <c r="AN1914" s="48" t="str">
        <f aca="false">IF(AND(Y1914="REVENDA",AC1914="SIM",AG1914="BIT"),((AB1914/1+1)*AI1914)*0.4117,"")</f>
        <v/>
      </c>
      <c r="AO1914" s="48" t="str">
        <f aca="false">IF(AN1914="","",AN1914*17%)</f>
        <v/>
      </c>
      <c r="AP1914" s="49" t="str">
        <f aca="false">IF(AN1914="","",IF(T1914=0.12,(U1914*0.4117)*0.4117,IF(T1914=0,(AI1914*0.07)*0.4117,U1914*0.4117)))</f>
        <v/>
      </c>
      <c r="AQ1914" s="47" t="str">
        <f aca="false">IF(AN1914="","",AO1914-AP1914)</f>
        <v/>
      </c>
      <c r="AR1914" s="50" t="str">
        <f aca="false">IFERROR(IF(AND(AC1914="SIM",Y1914="REVENDA",LEFT(AG1914,5)="ANEXO")*OR(AE1914="ANEXO I",AF1914="ANEXO II"),VLOOKUP(H1914,Dados!G:I,2,0),""),"INSERIR MVA")</f>
        <v/>
      </c>
      <c r="AS1914" s="48" t="str">
        <f aca="false">IF(LEFT(AG1914,5)="ANEXO",VLOOKUP(AG1914,Dados!$X$111:$Z$112,2,0)*(AI1914-Q1914),"")</f>
        <v/>
      </c>
      <c r="AT1914" s="48" t="str">
        <f aca="false">IFERROR(IF(AR1914="","",(AI1914*AR1914)+AI1914),"INSERIR MVA")</f>
        <v/>
      </c>
      <c r="AU1914" s="48" t="str">
        <f aca="false">IF(AT1914="","",IF(AY1914=0.04,U1914,AS1914*AY1914))</f>
        <v/>
      </c>
      <c r="AV1914" s="47" t="str">
        <f aca="false">IFERROR(IF(AU1914="","",(VLOOKUP(AG1914,Dados!$X$111:$Z$112,3,0)*AT1914*0.17)),"INSERIR MVA")</f>
        <v/>
      </c>
      <c r="AW1914" s="47" t="str">
        <f aca="false">IFERROR(IF(AR1914="","",AV1914-AU1914),"")</f>
        <v/>
      </c>
      <c r="AX1914" s="51" t="str">
        <f aca="false">IFERROR(IF(AC1914="NÃO","",IF(AM1914&lt;&gt;"",AM1914-W1914,IF(AQ1914&lt;&gt;"",AQ1914-W1914,IF(AW1914&lt;&gt;"",AW1914-W1914,"")))),"")</f>
        <v/>
      </c>
      <c r="AY1914" s="46" t="str">
        <f aca="false">IFERROR(IF(ISNA(VLOOKUP(R1914,Dados!$X$2:$Y$5,2,0)),VLOOKUP(D1914,Dados!$X$7:$Y$33,2,0),VLOOKUP(R1914,Dados!$X$2:$Y$5,2,0)),"")</f>
        <v/>
      </c>
      <c r="AZ1914" s="52" t="str">
        <f aca="false">IF(C1914="","",IF(AND(Y1914="CONSUMO",AC1914="NÃO")*OR(AG1914="-",AG1914="BIT"),IF(E1914&lt;&gt;"",(AI1914-(P1914+L1914-N1914+Q1914)*AY1914)/0.83),""))</f>
        <v/>
      </c>
      <c r="BA1914" s="51" t="str">
        <f aca="false">IF(AZ1914="","",AZ1914*0.17-((P1914+L1914-N1914+Q1914)*AY1914))</f>
        <v/>
      </c>
      <c r="BB1914" s="51" t="str">
        <f aca="false">IF(AND(Y1914="CONSUMO",AG1914="ANEXO I",AY1914&gt;4%),(AI1914-(P1914+L1914-N1914+Q1914)*0.0514)/0.83*(0.5177)*(0.17)-AI1914*0.0514,IF(AND(Y1914="CONSUMO",AG1914="ANEXO II",AY1914&gt;4%),(AI1914-(P1914+L1914-N1914+Q1914)*0.041)/0.83*(0.3295)*(0.17)-AI1914*0.041,IF(AND(Y1914="CONSUMO",AG1914="ANEXO I",AY1914=4%),(AI1914-(P1914+L1914-N1914+Q1914)*0.04)/0.83*(0.5177)*(0.17)-AI1914*0.04,IF(AND(Y1914="CONSUMO",AG1914="ANEXO II",AY1914=4%),(AI1914-(P1914+L1914-N1914+Q1914)*0.04)/0.83*(0.3295)*(0.17)-AI1914*0.04,""))))</f>
        <v/>
      </c>
      <c r="BC1914" s="51" t="str">
        <f aca="false">IF(C1914="","",IF(AND(Y1914="CONSUMO",AC1914="SIM")*OR(AG1914="-",AG1914="BIT"),IF(E1914&lt;&gt;"",(AI1914-(P1914+L1914-N1914+Q1914)*AY1914)/0.83),""))</f>
        <v/>
      </c>
      <c r="BD1914" s="51" t="str">
        <f aca="false">IF(BC1914="","",BC1914*0.17)</f>
        <v/>
      </c>
      <c r="BE1914" s="51" t="str">
        <f aca="false">IF(I1914=6908,0,IF(BC1914="","",BD1914-((P1914+L1914-N1914+Q1914)*AY1914)))</f>
        <v/>
      </c>
      <c r="BF1914" s="53" t="str">
        <f aca="false">IF(B1914="","",IF(OR(B1914="",E1914="Regime Normal"),0,(AI1914-Q1914)*VLOOKUP(R1914,Dados!$X$98:$Y$108,2,0)))</f>
        <v/>
      </c>
      <c r="BG1914" s="54" t="str">
        <f aca="false">IFERROR(VLOOKUP(I1914,Dados!$AC$27:$AD$43,2,0),IF(B1914="","",IF(D1914&lt;&gt;"MT",IF(AND(AC1914="SIM",Y1914="Revenda"),"2403",IF(AND(AC1914="SIM",Y1914="Consumo"),"2407",IF(AND(AC1914="NÃO",Y1914="Revenda"),"2102",IF(AND(AC1914="NÃO",Y1914="Consumo"),"2556",)))),REPLACE(I1914,1,1,1))))</f>
        <v/>
      </c>
    </row>
    <row r="1915" customFormat="false" ht="12.8" hidden="false" customHeight="true" outlineLevel="0" collapsed="false">
      <c r="Y1915" s="45"/>
      <c r="Z1915" s="46" t="str">
        <f aca="false">IF(B1915="","",(IFERROR(VLOOKUP(H1915,Dados!A$3:B$15000,2,0),"Não Encontrado")))</f>
        <v/>
      </c>
      <c r="AA1915" s="46" t="str">
        <f aca="false">IF(B1915="","",(IFERROR(VLOOKUP(G1915,Dados!C$3:E$15000,3,0),"Não Encontrado")))</f>
        <v/>
      </c>
      <c r="AB1915" s="46" t="str">
        <f aca="false">IFERROR(IF(Z1915&lt;&gt;"Não Encontrado",Z1915,IF(AA1915&lt;&gt;"Não Encontrado",AA1915,"")),"")</f>
        <v/>
      </c>
      <c r="AC1915" s="45" t="str">
        <f aca="false">IF(B1915="","",IF(AB1915="","NÃO","SIM"))</f>
        <v/>
      </c>
      <c r="AD1915" s="45" t="str">
        <f aca="false">IFERROR(VLOOKUP(G1915,Dados!$P$3:$R$500,3,0),"")</f>
        <v/>
      </c>
      <c r="AE1915" s="45" t="str">
        <f aca="false">IFERROR(VLOOKUP(G1915,Dados!$K$3:$L$500,2,0),"")</f>
        <v/>
      </c>
      <c r="AF1915" s="45" t="str">
        <f aca="false">IFERROR(VLOOKUP(G1915,Dados!$M$3:$N$500,2,0),"")</f>
        <v/>
      </c>
      <c r="AG1915" s="45" t="str">
        <f aca="false">IF(F1915="","",IF(AND(AD1915="",AE1915="",AF1915=""),"-",IF(AND(AD1915="BIT",AE1915="",AF1915=""),"BIT",IF(AND(AE1915="ANEXO I",AD1915="",AF1915=""),"ANEXO I",IF(AND(AF1915="ANEXO II",AD1915="",AE1915=""),"ANEXO II","Escolher")))))</f>
        <v/>
      </c>
      <c r="AH1915" s="45" t="str">
        <f aca="false">IF(AG1915&lt;&gt;"Pneus","",IFERROR(VLOOKUP(R1915,Dados!$X$2:$Z$5,3,0)*(AI1915-Q1915),VLOOKUP(D1915,Dados!$X$7:$Z$33,3,0)*(AI1915-Q1915)))</f>
        <v/>
      </c>
      <c r="AI1915" s="47" t="str">
        <f aca="false">IF(B1915="","",P1915+Q1915+O1915+M1915+L1915-N1915)</f>
        <v/>
      </c>
      <c r="AJ1915" s="48" t="str">
        <f aca="false">IFERROR(IF(AND(AC1915="SIM",AG1915="-",Y1915="REVENDA"),(AB1915/1+1)*AI1915,IF(AND(AC1915="SIM",AG1915="Pneus",Y1915="REVENDA"),(AB1915/1+1)*(AI1915-AH1915),"")),"")</f>
        <v/>
      </c>
      <c r="AK1915" s="48" t="str">
        <f aca="false">IF(AJ1915="","",AJ1915*17%)</f>
        <v/>
      </c>
      <c r="AL1915" s="48" t="str">
        <f aca="false">IFERROR(IF(AC1915="NÃO","",IF(AK1915="","",IF(E1915="Simples Nacional",BF1915,IF(T1915=0.12,U1915*0.5833337002,IF(T1915=0,AI1915*0.07,U1915))))),"")</f>
        <v/>
      </c>
      <c r="AM1915" s="47" t="str">
        <f aca="false">IFERROR(IF(AC1915="NÃO","",IF(OR(AG1915="-",AG1915="Pneus"),AK1915-AL1915,"")),"")</f>
        <v/>
      </c>
      <c r="AN1915" s="48" t="str">
        <f aca="false">IF(AND(Y1915="REVENDA",AC1915="SIM",AG1915="BIT"),((AB1915/1+1)*AI1915)*0.4117,"")</f>
        <v/>
      </c>
      <c r="AO1915" s="48" t="str">
        <f aca="false">IF(AN1915="","",AN1915*17%)</f>
        <v/>
      </c>
      <c r="AP1915" s="49" t="str">
        <f aca="false">IF(AN1915="","",IF(T1915=0.12,(U1915*0.4117)*0.4117,IF(T1915=0,(AI1915*0.07)*0.4117,U1915*0.4117)))</f>
        <v/>
      </c>
      <c r="AQ1915" s="47" t="str">
        <f aca="false">IF(AN1915="","",AO1915-AP1915)</f>
        <v/>
      </c>
      <c r="AR1915" s="50" t="str">
        <f aca="false">IFERROR(IF(AND(AC1915="SIM",Y1915="REVENDA",LEFT(AG1915,5)="ANEXO")*OR(AE1915="ANEXO I",AF1915="ANEXO II"),VLOOKUP(H1915,Dados!G:I,2,0),""),"INSERIR MVA")</f>
        <v/>
      </c>
      <c r="AS1915" s="48" t="str">
        <f aca="false">IF(LEFT(AG1915,5)="ANEXO",VLOOKUP(AG1915,Dados!$X$111:$Z$112,2,0)*(AI1915-Q1915),"")</f>
        <v/>
      </c>
      <c r="AT1915" s="48" t="str">
        <f aca="false">IFERROR(IF(AR1915="","",(AI1915*AR1915)+AI1915),"INSERIR MVA")</f>
        <v/>
      </c>
      <c r="AU1915" s="48" t="str">
        <f aca="false">IF(AT1915="","",IF(AY1915=0.04,U1915,AS1915*AY1915))</f>
        <v/>
      </c>
      <c r="AV1915" s="47" t="str">
        <f aca="false">IFERROR(IF(AU1915="","",(VLOOKUP(AG1915,Dados!$X$111:$Z$112,3,0)*AT1915*0.17)),"INSERIR MVA")</f>
        <v/>
      </c>
      <c r="AW1915" s="47" t="str">
        <f aca="false">IFERROR(IF(AR1915="","",AV1915-AU1915),"")</f>
        <v/>
      </c>
      <c r="AX1915" s="51" t="str">
        <f aca="false">IFERROR(IF(AC1915="NÃO","",IF(AM1915&lt;&gt;"",AM1915-W1915,IF(AQ1915&lt;&gt;"",AQ1915-W1915,IF(AW1915&lt;&gt;"",AW1915-W1915,"")))),"")</f>
        <v/>
      </c>
      <c r="AY1915" s="46" t="str">
        <f aca="false">IFERROR(IF(ISNA(VLOOKUP(R1915,Dados!$X$2:$Y$5,2,0)),VLOOKUP(D1915,Dados!$X$7:$Y$33,2,0),VLOOKUP(R1915,Dados!$X$2:$Y$5,2,0)),"")</f>
        <v/>
      </c>
      <c r="AZ1915" s="52" t="str">
        <f aca="false">IF(C1915="","",IF(AND(Y1915="CONSUMO",AC1915="NÃO")*OR(AG1915="-",AG1915="BIT"),IF(E1915&lt;&gt;"",(AI1915-(P1915+L1915-N1915+Q1915)*AY1915)/0.83),""))</f>
        <v/>
      </c>
      <c r="BA1915" s="51" t="str">
        <f aca="false">IF(AZ1915="","",AZ1915*0.17-((P1915+L1915-N1915+Q1915)*AY1915))</f>
        <v/>
      </c>
      <c r="BB1915" s="51" t="str">
        <f aca="false">IF(AND(Y1915="CONSUMO",AG1915="ANEXO I",AY1915&gt;4%),(AI1915-(P1915+L1915-N1915+Q1915)*0.0514)/0.83*(0.5177)*(0.17)-AI1915*0.0514,IF(AND(Y1915="CONSUMO",AG1915="ANEXO II",AY1915&gt;4%),(AI1915-(P1915+L1915-N1915+Q1915)*0.041)/0.83*(0.3295)*(0.17)-AI1915*0.041,IF(AND(Y1915="CONSUMO",AG1915="ANEXO I",AY1915=4%),(AI1915-(P1915+L1915-N1915+Q1915)*0.04)/0.83*(0.5177)*(0.17)-AI1915*0.04,IF(AND(Y1915="CONSUMO",AG1915="ANEXO II",AY1915=4%),(AI1915-(P1915+L1915-N1915+Q1915)*0.04)/0.83*(0.3295)*(0.17)-AI1915*0.04,""))))</f>
        <v/>
      </c>
      <c r="BC1915" s="51" t="str">
        <f aca="false">IF(C1915="","",IF(AND(Y1915="CONSUMO",AC1915="SIM")*OR(AG1915="-",AG1915="BIT"),IF(E1915&lt;&gt;"",(AI1915-(P1915+L1915-N1915+Q1915)*AY1915)/0.83),""))</f>
        <v/>
      </c>
      <c r="BD1915" s="51" t="str">
        <f aca="false">IF(BC1915="","",BC1915*0.17)</f>
        <v/>
      </c>
      <c r="BE1915" s="51" t="str">
        <f aca="false">IF(I1915=6908,0,IF(BC1915="","",BD1915-((P1915+L1915-N1915+Q1915)*AY1915)))</f>
        <v/>
      </c>
      <c r="BF1915" s="53" t="str">
        <f aca="false">IF(B1915="","",IF(OR(B1915="",E1915="Regime Normal"),0,(AI1915-Q1915)*VLOOKUP(R1915,Dados!$X$98:$Y$108,2,0)))</f>
        <v/>
      </c>
      <c r="BG1915" s="54" t="str">
        <f aca="false">IFERROR(VLOOKUP(I1915,Dados!$AC$27:$AD$43,2,0),IF(B1915="","",IF(D1915&lt;&gt;"MT",IF(AND(AC1915="SIM",Y1915="Revenda"),"2403",IF(AND(AC1915="SIM",Y1915="Consumo"),"2407",IF(AND(AC1915="NÃO",Y1915="Revenda"),"2102",IF(AND(AC1915="NÃO",Y1915="Consumo"),"2556",)))),REPLACE(I1915,1,1,1))))</f>
        <v/>
      </c>
    </row>
    <row r="1916" customFormat="false" ht="12.8" hidden="false" customHeight="true" outlineLevel="0" collapsed="false">
      <c r="Y1916" s="45"/>
      <c r="Z1916" s="46" t="str">
        <f aca="false">IF(B1916="","",(IFERROR(VLOOKUP(H1916,Dados!A$3:B$15000,2,0),"Não Encontrado")))</f>
        <v/>
      </c>
      <c r="AA1916" s="46" t="str">
        <f aca="false">IF(B1916="","",(IFERROR(VLOOKUP(G1916,Dados!C$3:E$15000,3,0),"Não Encontrado")))</f>
        <v/>
      </c>
      <c r="AB1916" s="46" t="str">
        <f aca="false">IFERROR(IF(Z1916&lt;&gt;"Não Encontrado",Z1916,IF(AA1916&lt;&gt;"Não Encontrado",AA1916,"")),"")</f>
        <v/>
      </c>
      <c r="AC1916" s="45" t="str">
        <f aca="false">IF(B1916="","",IF(AB1916="","NÃO","SIM"))</f>
        <v/>
      </c>
      <c r="AD1916" s="45" t="str">
        <f aca="false">IFERROR(VLOOKUP(G1916,Dados!$P$3:$R$500,3,0),"")</f>
        <v/>
      </c>
      <c r="AE1916" s="45" t="str">
        <f aca="false">IFERROR(VLOOKUP(G1916,Dados!$K$3:$L$500,2,0),"")</f>
        <v/>
      </c>
      <c r="AF1916" s="45" t="str">
        <f aca="false">IFERROR(VLOOKUP(G1916,Dados!$M$3:$N$500,2,0),"")</f>
        <v/>
      </c>
      <c r="AG1916" s="45" t="str">
        <f aca="false">IF(F1916="","",IF(AND(AD1916="",AE1916="",AF1916=""),"-",IF(AND(AD1916="BIT",AE1916="",AF1916=""),"BIT",IF(AND(AE1916="ANEXO I",AD1916="",AF1916=""),"ANEXO I",IF(AND(AF1916="ANEXO II",AD1916="",AE1916=""),"ANEXO II","Escolher")))))</f>
        <v/>
      </c>
      <c r="AH1916" s="45" t="str">
        <f aca="false">IF(AG1916&lt;&gt;"Pneus","",IFERROR(VLOOKUP(R1916,Dados!$X$2:$Z$5,3,0)*(AI1916-Q1916),VLOOKUP(D1916,Dados!$X$7:$Z$33,3,0)*(AI1916-Q1916)))</f>
        <v/>
      </c>
      <c r="AI1916" s="47" t="str">
        <f aca="false">IF(B1916="","",P1916+Q1916+O1916+M1916+L1916-N1916)</f>
        <v/>
      </c>
      <c r="AJ1916" s="48" t="str">
        <f aca="false">IFERROR(IF(AND(AC1916="SIM",AG1916="-",Y1916="REVENDA"),(AB1916/1+1)*AI1916,IF(AND(AC1916="SIM",AG1916="Pneus",Y1916="REVENDA"),(AB1916/1+1)*(AI1916-AH1916),"")),"")</f>
        <v/>
      </c>
      <c r="AK1916" s="48" t="str">
        <f aca="false">IF(AJ1916="","",AJ1916*17%)</f>
        <v/>
      </c>
      <c r="AL1916" s="48" t="str">
        <f aca="false">IFERROR(IF(AC1916="NÃO","",IF(AK1916="","",IF(E1916="Simples Nacional",BF1916,IF(T1916=0.12,U1916*0.5833337002,IF(T1916=0,AI1916*0.07,U1916))))),"")</f>
        <v/>
      </c>
      <c r="AM1916" s="47" t="str">
        <f aca="false">IFERROR(IF(AC1916="NÃO","",IF(OR(AG1916="-",AG1916="Pneus"),AK1916-AL1916,"")),"")</f>
        <v/>
      </c>
      <c r="AN1916" s="48" t="str">
        <f aca="false">IF(AND(Y1916="REVENDA",AC1916="SIM",AG1916="BIT"),((AB1916/1+1)*AI1916)*0.4117,"")</f>
        <v/>
      </c>
      <c r="AO1916" s="48" t="str">
        <f aca="false">IF(AN1916="","",AN1916*17%)</f>
        <v/>
      </c>
      <c r="AP1916" s="49" t="str">
        <f aca="false">IF(AN1916="","",IF(T1916=0.12,(U1916*0.4117)*0.4117,IF(T1916=0,(AI1916*0.07)*0.4117,U1916*0.4117)))</f>
        <v/>
      </c>
      <c r="AQ1916" s="47" t="str">
        <f aca="false">IF(AN1916="","",AO1916-AP1916)</f>
        <v/>
      </c>
      <c r="AR1916" s="50" t="str">
        <f aca="false">IFERROR(IF(AND(AC1916="SIM",Y1916="REVENDA",LEFT(AG1916,5)="ANEXO")*OR(AE1916="ANEXO I",AF1916="ANEXO II"),VLOOKUP(H1916,Dados!G:I,2,0),""),"INSERIR MVA")</f>
        <v/>
      </c>
      <c r="AS1916" s="48" t="str">
        <f aca="false">IF(LEFT(AG1916,5)="ANEXO",VLOOKUP(AG1916,Dados!$X$111:$Z$112,2,0)*(AI1916-Q1916),"")</f>
        <v/>
      </c>
      <c r="AT1916" s="48" t="str">
        <f aca="false">IFERROR(IF(AR1916="","",(AI1916*AR1916)+AI1916),"INSERIR MVA")</f>
        <v/>
      </c>
      <c r="AU1916" s="48" t="str">
        <f aca="false">IF(AT1916="","",IF(AY1916=0.04,U1916,AS1916*AY1916))</f>
        <v/>
      </c>
      <c r="AV1916" s="47" t="str">
        <f aca="false">IFERROR(IF(AU1916="","",(VLOOKUP(AG1916,Dados!$X$111:$Z$112,3,0)*AT1916*0.17)),"INSERIR MVA")</f>
        <v/>
      </c>
      <c r="AW1916" s="47" t="str">
        <f aca="false">IFERROR(IF(AR1916="","",AV1916-AU1916),"")</f>
        <v/>
      </c>
      <c r="AX1916" s="51" t="str">
        <f aca="false">IFERROR(IF(AC1916="NÃO","",IF(AM1916&lt;&gt;"",AM1916-W1916,IF(AQ1916&lt;&gt;"",AQ1916-W1916,IF(AW1916&lt;&gt;"",AW1916-W1916,"")))),"")</f>
        <v/>
      </c>
      <c r="AY1916" s="46" t="str">
        <f aca="false">IFERROR(IF(ISNA(VLOOKUP(R1916,Dados!$X$2:$Y$5,2,0)),VLOOKUP(D1916,Dados!$X$7:$Y$33,2,0),VLOOKUP(R1916,Dados!$X$2:$Y$5,2,0)),"")</f>
        <v/>
      </c>
      <c r="AZ1916" s="52" t="str">
        <f aca="false">IF(C1916="","",IF(AND(Y1916="CONSUMO",AC1916="NÃO")*OR(AG1916="-",AG1916="BIT"),IF(E1916&lt;&gt;"",(AI1916-(P1916+L1916-N1916+Q1916)*AY1916)/0.83),""))</f>
        <v/>
      </c>
      <c r="BA1916" s="51" t="str">
        <f aca="false">IF(AZ1916="","",AZ1916*0.17-((P1916+L1916-N1916+Q1916)*AY1916))</f>
        <v/>
      </c>
      <c r="BB1916" s="51" t="str">
        <f aca="false">IF(AND(Y1916="CONSUMO",AG1916="ANEXO I",AY1916&gt;4%),(AI1916-(P1916+L1916-N1916+Q1916)*0.0514)/0.83*(0.5177)*(0.17)-AI1916*0.0514,IF(AND(Y1916="CONSUMO",AG1916="ANEXO II",AY1916&gt;4%),(AI1916-(P1916+L1916-N1916+Q1916)*0.041)/0.83*(0.3295)*(0.17)-AI1916*0.041,IF(AND(Y1916="CONSUMO",AG1916="ANEXO I",AY1916=4%),(AI1916-(P1916+L1916-N1916+Q1916)*0.04)/0.83*(0.5177)*(0.17)-AI1916*0.04,IF(AND(Y1916="CONSUMO",AG1916="ANEXO II",AY1916=4%),(AI1916-(P1916+L1916-N1916+Q1916)*0.04)/0.83*(0.3295)*(0.17)-AI1916*0.04,""))))</f>
        <v/>
      </c>
      <c r="BC1916" s="51" t="str">
        <f aca="false">IF(C1916="","",IF(AND(Y1916="CONSUMO",AC1916="SIM")*OR(AG1916="-",AG1916="BIT"),IF(E1916&lt;&gt;"",(AI1916-(P1916+L1916-N1916+Q1916)*AY1916)/0.83),""))</f>
        <v/>
      </c>
      <c r="BD1916" s="51" t="str">
        <f aca="false">IF(BC1916="","",BC1916*0.17)</f>
        <v/>
      </c>
      <c r="BE1916" s="51" t="str">
        <f aca="false">IF(I1916=6908,0,IF(BC1916="","",BD1916-((P1916+L1916-N1916+Q1916)*AY1916)))</f>
        <v/>
      </c>
      <c r="BF1916" s="53" t="str">
        <f aca="false">IF(B1916="","",IF(OR(B1916="",E1916="Regime Normal"),0,(AI1916-Q1916)*VLOOKUP(R1916,Dados!$X$98:$Y$108,2,0)))</f>
        <v/>
      </c>
      <c r="BG1916" s="54" t="str">
        <f aca="false">IFERROR(VLOOKUP(I1916,Dados!$AC$27:$AD$43,2,0),IF(B1916="","",IF(D1916&lt;&gt;"MT",IF(AND(AC1916="SIM",Y1916="Revenda"),"2403",IF(AND(AC1916="SIM",Y1916="Consumo"),"2407",IF(AND(AC1916="NÃO",Y1916="Revenda"),"2102",IF(AND(AC1916="NÃO",Y1916="Consumo"),"2556",)))),REPLACE(I1916,1,1,1))))</f>
        <v/>
      </c>
    </row>
    <row r="1917" customFormat="false" ht="12.8" hidden="false" customHeight="true" outlineLevel="0" collapsed="false">
      <c r="Y1917" s="45"/>
      <c r="Z1917" s="46" t="str">
        <f aca="false">IF(B1917="","",(IFERROR(VLOOKUP(H1917,Dados!A$3:B$15000,2,0),"Não Encontrado")))</f>
        <v/>
      </c>
      <c r="AA1917" s="46" t="str">
        <f aca="false">IF(B1917="","",(IFERROR(VLOOKUP(G1917,Dados!C$3:E$15000,3,0),"Não Encontrado")))</f>
        <v/>
      </c>
      <c r="AB1917" s="46" t="str">
        <f aca="false">IFERROR(IF(Z1917&lt;&gt;"Não Encontrado",Z1917,IF(AA1917&lt;&gt;"Não Encontrado",AA1917,"")),"")</f>
        <v/>
      </c>
      <c r="AC1917" s="45" t="str">
        <f aca="false">IF(B1917="","",IF(AB1917="","NÃO","SIM"))</f>
        <v/>
      </c>
      <c r="AD1917" s="45" t="str">
        <f aca="false">IFERROR(VLOOKUP(G1917,Dados!$P$3:$R$500,3,0),"")</f>
        <v/>
      </c>
      <c r="AE1917" s="45" t="str">
        <f aca="false">IFERROR(VLOOKUP(G1917,Dados!$K$3:$L$500,2,0),"")</f>
        <v/>
      </c>
      <c r="AF1917" s="45" t="str">
        <f aca="false">IFERROR(VLOOKUP(G1917,Dados!$M$3:$N$500,2,0),"")</f>
        <v/>
      </c>
      <c r="AG1917" s="45" t="str">
        <f aca="false">IF(F1917="","",IF(AND(AD1917="",AE1917="",AF1917=""),"-",IF(AND(AD1917="BIT",AE1917="",AF1917=""),"BIT",IF(AND(AE1917="ANEXO I",AD1917="",AF1917=""),"ANEXO I",IF(AND(AF1917="ANEXO II",AD1917="",AE1917=""),"ANEXO II","Escolher")))))</f>
        <v/>
      </c>
      <c r="AH1917" s="45" t="str">
        <f aca="false">IF(AG1917&lt;&gt;"Pneus","",IFERROR(VLOOKUP(R1917,Dados!$X$2:$Z$5,3,0)*(AI1917-Q1917),VLOOKUP(D1917,Dados!$X$7:$Z$33,3,0)*(AI1917-Q1917)))</f>
        <v/>
      </c>
      <c r="AI1917" s="47" t="str">
        <f aca="false">IF(B1917="","",P1917+Q1917+O1917+M1917+L1917-N1917)</f>
        <v/>
      </c>
      <c r="AJ1917" s="48" t="str">
        <f aca="false">IFERROR(IF(AND(AC1917="SIM",AG1917="-",Y1917="REVENDA"),(AB1917/1+1)*AI1917,IF(AND(AC1917="SIM",AG1917="Pneus",Y1917="REVENDA"),(AB1917/1+1)*(AI1917-AH1917),"")),"")</f>
        <v/>
      </c>
      <c r="AK1917" s="48" t="str">
        <f aca="false">IF(AJ1917="","",AJ1917*17%)</f>
        <v/>
      </c>
      <c r="AL1917" s="48" t="str">
        <f aca="false">IFERROR(IF(AC1917="NÃO","",IF(AK1917="","",IF(E1917="Simples Nacional",BF1917,IF(T1917=0.12,U1917*0.5833337002,IF(T1917=0,AI1917*0.07,U1917))))),"")</f>
        <v/>
      </c>
      <c r="AM1917" s="47" t="str">
        <f aca="false">IFERROR(IF(AC1917="NÃO","",IF(OR(AG1917="-",AG1917="Pneus"),AK1917-AL1917,"")),"")</f>
        <v/>
      </c>
      <c r="AN1917" s="48" t="str">
        <f aca="false">IF(AND(Y1917="REVENDA",AC1917="SIM",AG1917="BIT"),((AB1917/1+1)*AI1917)*0.4117,"")</f>
        <v/>
      </c>
      <c r="AO1917" s="48" t="str">
        <f aca="false">IF(AN1917="","",AN1917*17%)</f>
        <v/>
      </c>
      <c r="AP1917" s="49" t="str">
        <f aca="false">IF(AN1917="","",IF(T1917=0.12,(U1917*0.4117)*0.4117,IF(T1917=0,(AI1917*0.07)*0.4117,U1917*0.4117)))</f>
        <v/>
      </c>
      <c r="AQ1917" s="47" t="str">
        <f aca="false">IF(AN1917="","",AO1917-AP1917)</f>
        <v/>
      </c>
      <c r="AR1917" s="50" t="str">
        <f aca="false">IFERROR(IF(AND(AC1917="SIM",Y1917="REVENDA",LEFT(AG1917,5)="ANEXO")*OR(AE1917="ANEXO I",AF1917="ANEXO II"),VLOOKUP(H1917,Dados!G:I,2,0),""),"INSERIR MVA")</f>
        <v/>
      </c>
      <c r="AS1917" s="48" t="str">
        <f aca="false">IF(LEFT(AG1917,5)="ANEXO",VLOOKUP(AG1917,Dados!$X$111:$Z$112,2,0)*(AI1917-Q1917),"")</f>
        <v/>
      </c>
      <c r="AT1917" s="48" t="str">
        <f aca="false">IFERROR(IF(AR1917="","",(AI1917*AR1917)+AI1917),"INSERIR MVA")</f>
        <v/>
      </c>
      <c r="AU1917" s="48" t="str">
        <f aca="false">IF(AT1917="","",IF(AY1917=0.04,U1917,AS1917*AY1917))</f>
        <v/>
      </c>
      <c r="AV1917" s="47" t="str">
        <f aca="false">IFERROR(IF(AU1917="","",(VLOOKUP(AG1917,Dados!$X$111:$Z$112,3,0)*AT1917*0.17)),"INSERIR MVA")</f>
        <v/>
      </c>
      <c r="AW1917" s="47" t="str">
        <f aca="false">IFERROR(IF(AR1917="","",AV1917-AU1917),"")</f>
        <v/>
      </c>
      <c r="AX1917" s="51" t="str">
        <f aca="false">IFERROR(IF(AC1917="NÃO","",IF(AM1917&lt;&gt;"",AM1917-W1917,IF(AQ1917&lt;&gt;"",AQ1917-W1917,IF(AW1917&lt;&gt;"",AW1917-W1917,"")))),"")</f>
        <v/>
      </c>
      <c r="AY1917" s="46" t="str">
        <f aca="false">IFERROR(IF(ISNA(VLOOKUP(R1917,Dados!$X$2:$Y$5,2,0)),VLOOKUP(D1917,Dados!$X$7:$Y$33,2,0),VLOOKUP(R1917,Dados!$X$2:$Y$5,2,0)),"")</f>
        <v/>
      </c>
      <c r="AZ1917" s="52" t="str">
        <f aca="false">IF(C1917="","",IF(AND(Y1917="CONSUMO",AC1917="NÃO")*OR(AG1917="-",AG1917="BIT"),IF(E1917&lt;&gt;"",(AI1917-(P1917+L1917-N1917+Q1917)*AY1917)/0.83),""))</f>
        <v/>
      </c>
      <c r="BA1917" s="51" t="str">
        <f aca="false">IF(AZ1917="","",AZ1917*0.17-((P1917+L1917-N1917+Q1917)*AY1917))</f>
        <v/>
      </c>
      <c r="BB1917" s="51" t="str">
        <f aca="false">IF(AND(Y1917="CONSUMO",AG1917="ANEXO I",AY1917&gt;4%),(AI1917-(P1917+L1917-N1917+Q1917)*0.0514)/0.83*(0.5177)*(0.17)-AI1917*0.0514,IF(AND(Y1917="CONSUMO",AG1917="ANEXO II",AY1917&gt;4%),(AI1917-(P1917+L1917-N1917+Q1917)*0.041)/0.83*(0.3295)*(0.17)-AI1917*0.041,IF(AND(Y1917="CONSUMO",AG1917="ANEXO I",AY1917=4%),(AI1917-(P1917+L1917-N1917+Q1917)*0.04)/0.83*(0.5177)*(0.17)-AI1917*0.04,IF(AND(Y1917="CONSUMO",AG1917="ANEXO II",AY1917=4%),(AI1917-(P1917+L1917-N1917+Q1917)*0.04)/0.83*(0.3295)*(0.17)-AI1917*0.04,""))))</f>
        <v/>
      </c>
      <c r="BC1917" s="51" t="str">
        <f aca="false">IF(C1917="","",IF(AND(Y1917="CONSUMO",AC1917="SIM")*OR(AG1917="-",AG1917="BIT"),IF(E1917&lt;&gt;"",(AI1917-(P1917+L1917-N1917+Q1917)*AY1917)/0.83),""))</f>
        <v/>
      </c>
      <c r="BD1917" s="51" t="str">
        <f aca="false">IF(BC1917="","",BC1917*0.17)</f>
        <v/>
      </c>
      <c r="BE1917" s="51" t="str">
        <f aca="false">IF(I1917=6908,0,IF(BC1917="","",BD1917-((P1917+L1917-N1917+Q1917)*AY1917)))</f>
        <v/>
      </c>
      <c r="BF1917" s="53" t="str">
        <f aca="false">IF(B1917="","",IF(OR(B1917="",E1917="Regime Normal"),0,(AI1917-Q1917)*VLOOKUP(R1917,Dados!$X$98:$Y$108,2,0)))</f>
        <v/>
      </c>
      <c r="BG1917" s="54" t="str">
        <f aca="false">IFERROR(VLOOKUP(I1917,Dados!$AC$27:$AD$43,2,0),IF(B1917="","",IF(D1917&lt;&gt;"MT",IF(AND(AC1917="SIM",Y1917="Revenda"),"2403",IF(AND(AC1917="SIM",Y1917="Consumo"),"2407",IF(AND(AC1917="NÃO",Y1917="Revenda"),"2102",IF(AND(AC1917="NÃO",Y1917="Consumo"),"2556",)))),REPLACE(I1917,1,1,1))))</f>
        <v/>
      </c>
    </row>
    <row r="1918" customFormat="false" ht="12.8" hidden="false" customHeight="true" outlineLevel="0" collapsed="false">
      <c r="Y1918" s="45"/>
      <c r="Z1918" s="46" t="str">
        <f aca="false">IF(B1918="","",(IFERROR(VLOOKUP(H1918,Dados!A$3:B$15000,2,0),"Não Encontrado")))</f>
        <v/>
      </c>
      <c r="AA1918" s="46" t="str">
        <f aca="false">IF(B1918="","",(IFERROR(VLOOKUP(G1918,Dados!C$3:E$15000,3,0),"Não Encontrado")))</f>
        <v/>
      </c>
      <c r="AB1918" s="46" t="str">
        <f aca="false">IFERROR(IF(Z1918&lt;&gt;"Não Encontrado",Z1918,IF(AA1918&lt;&gt;"Não Encontrado",AA1918,"")),"")</f>
        <v/>
      </c>
      <c r="AC1918" s="45" t="str">
        <f aca="false">IF(B1918="","",IF(AB1918="","NÃO","SIM"))</f>
        <v/>
      </c>
      <c r="AD1918" s="45" t="str">
        <f aca="false">IFERROR(VLOOKUP(G1918,Dados!$P$3:$R$500,3,0),"")</f>
        <v/>
      </c>
      <c r="AE1918" s="45" t="str">
        <f aca="false">IFERROR(VLOOKUP(G1918,Dados!$K$3:$L$500,2,0),"")</f>
        <v/>
      </c>
      <c r="AF1918" s="45" t="str">
        <f aca="false">IFERROR(VLOOKUP(G1918,Dados!$M$3:$N$500,2,0),"")</f>
        <v/>
      </c>
      <c r="AG1918" s="45" t="str">
        <f aca="false">IF(F1918="","",IF(AND(AD1918="",AE1918="",AF1918=""),"-",IF(AND(AD1918="BIT",AE1918="",AF1918=""),"BIT",IF(AND(AE1918="ANEXO I",AD1918="",AF1918=""),"ANEXO I",IF(AND(AF1918="ANEXO II",AD1918="",AE1918=""),"ANEXO II","Escolher")))))</f>
        <v/>
      </c>
      <c r="AH1918" s="45" t="str">
        <f aca="false">IF(AG1918&lt;&gt;"Pneus","",IFERROR(VLOOKUP(R1918,Dados!$X$2:$Z$5,3,0)*(AI1918-Q1918),VLOOKUP(D1918,Dados!$X$7:$Z$33,3,0)*(AI1918-Q1918)))</f>
        <v/>
      </c>
      <c r="AI1918" s="47" t="str">
        <f aca="false">IF(B1918="","",P1918+Q1918+O1918+M1918+L1918-N1918)</f>
        <v/>
      </c>
      <c r="AJ1918" s="48" t="str">
        <f aca="false">IFERROR(IF(AND(AC1918="SIM",AG1918="-",Y1918="REVENDA"),(AB1918/1+1)*AI1918,IF(AND(AC1918="SIM",AG1918="Pneus",Y1918="REVENDA"),(AB1918/1+1)*(AI1918-AH1918),"")),"")</f>
        <v/>
      </c>
      <c r="AK1918" s="48" t="str">
        <f aca="false">IF(AJ1918="","",AJ1918*17%)</f>
        <v/>
      </c>
      <c r="AL1918" s="48" t="str">
        <f aca="false">IFERROR(IF(AC1918="NÃO","",IF(AK1918="","",IF(E1918="Simples Nacional",BF1918,IF(T1918=0.12,U1918*0.5833337002,IF(T1918=0,AI1918*0.07,U1918))))),"")</f>
        <v/>
      </c>
      <c r="AM1918" s="47" t="str">
        <f aca="false">IFERROR(IF(AC1918="NÃO","",IF(OR(AG1918="-",AG1918="Pneus"),AK1918-AL1918,"")),"")</f>
        <v/>
      </c>
      <c r="AN1918" s="48" t="str">
        <f aca="false">IF(AND(Y1918="REVENDA",AC1918="SIM",AG1918="BIT"),((AB1918/1+1)*AI1918)*0.4117,"")</f>
        <v/>
      </c>
      <c r="AO1918" s="48" t="str">
        <f aca="false">IF(AN1918="","",AN1918*17%)</f>
        <v/>
      </c>
      <c r="AP1918" s="49" t="str">
        <f aca="false">IF(AN1918="","",IF(T1918=0.12,(U1918*0.4117)*0.4117,IF(T1918=0,(AI1918*0.07)*0.4117,U1918*0.4117)))</f>
        <v/>
      </c>
      <c r="AQ1918" s="47" t="str">
        <f aca="false">IF(AN1918="","",AO1918-AP1918)</f>
        <v/>
      </c>
      <c r="AR1918" s="50" t="str">
        <f aca="false">IFERROR(IF(AND(AC1918="SIM",Y1918="REVENDA",LEFT(AG1918,5)="ANEXO")*OR(AE1918="ANEXO I",AF1918="ANEXO II"),VLOOKUP(H1918,Dados!G:I,2,0),""),"INSERIR MVA")</f>
        <v/>
      </c>
      <c r="AS1918" s="48" t="str">
        <f aca="false">IF(LEFT(AG1918,5)="ANEXO",VLOOKUP(AG1918,Dados!$X$111:$Z$112,2,0)*(AI1918-Q1918),"")</f>
        <v/>
      </c>
      <c r="AT1918" s="48" t="str">
        <f aca="false">IFERROR(IF(AR1918="","",(AI1918*AR1918)+AI1918),"INSERIR MVA")</f>
        <v/>
      </c>
      <c r="AU1918" s="48" t="str">
        <f aca="false">IF(AT1918="","",IF(AY1918=0.04,U1918,AS1918*AY1918))</f>
        <v/>
      </c>
      <c r="AV1918" s="47" t="str">
        <f aca="false">IFERROR(IF(AU1918="","",(VLOOKUP(AG1918,Dados!$X$111:$Z$112,3,0)*AT1918*0.17)),"INSERIR MVA")</f>
        <v/>
      </c>
      <c r="AW1918" s="47" t="str">
        <f aca="false">IFERROR(IF(AR1918="","",AV1918-AU1918),"")</f>
        <v/>
      </c>
      <c r="AX1918" s="51" t="str">
        <f aca="false">IFERROR(IF(AC1918="NÃO","",IF(AM1918&lt;&gt;"",AM1918-W1918,IF(AQ1918&lt;&gt;"",AQ1918-W1918,IF(AW1918&lt;&gt;"",AW1918-W1918,"")))),"")</f>
        <v/>
      </c>
      <c r="AY1918" s="46" t="str">
        <f aca="false">IFERROR(IF(ISNA(VLOOKUP(R1918,Dados!$X$2:$Y$5,2,0)),VLOOKUP(D1918,Dados!$X$7:$Y$33,2,0),VLOOKUP(R1918,Dados!$X$2:$Y$5,2,0)),"")</f>
        <v/>
      </c>
      <c r="AZ1918" s="52" t="str">
        <f aca="false">IF(C1918="","",IF(AND(Y1918="CONSUMO",AC1918="NÃO")*OR(AG1918="-",AG1918="BIT"),IF(E1918&lt;&gt;"",(AI1918-(P1918+L1918-N1918+Q1918)*AY1918)/0.83),""))</f>
        <v/>
      </c>
      <c r="BA1918" s="51" t="str">
        <f aca="false">IF(AZ1918="","",AZ1918*0.17-((P1918+L1918-N1918+Q1918)*AY1918))</f>
        <v/>
      </c>
      <c r="BB1918" s="51" t="str">
        <f aca="false">IF(AND(Y1918="CONSUMO",AG1918="ANEXO I",AY1918&gt;4%),(AI1918-(P1918+L1918-N1918+Q1918)*0.0514)/0.83*(0.5177)*(0.17)-AI1918*0.0514,IF(AND(Y1918="CONSUMO",AG1918="ANEXO II",AY1918&gt;4%),(AI1918-(P1918+L1918-N1918+Q1918)*0.041)/0.83*(0.3295)*(0.17)-AI1918*0.041,IF(AND(Y1918="CONSUMO",AG1918="ANEXO I",AY1918=4%),(AI1918-(P1918+L1918-N1918+Q1918)*0.04)/0.83*(0.5177)*(0.17)-AI1918*0.04,IF(AND(Y1918="CONSUMO",AG1918="ANEXO II",AY1918=4%),(AI1918-(P1918+L1918-N1918+Q1918)*0.04)/0.83*(0.3295)*(0.17)-AI1918*0.04,""))))</f>
        <v/>
      </c>
      <c r="BC1918" s="51" t="str">
        <f aca="false">IF(C1918="","",IF(AND(Y1918="CONSUMO",AC1918="SIM")*OR(AG1918="-",AG1918="BIT"),IF(E1918&lt;&gt;"",(AI1918-(P1918+L1918-N1918+Q1918)*AY1918)/0.83),""))</f>
        <v/>
      </c>
      <c r="BD1918" s="51" t="str">
        <f aca="false">IF(BC1918="","",BC1918*0.17)</f>
        <v/>
      </c>
      <c r="BE1918" s="51" t="str">
        <f aca="false">IF(I1918=6908,0,IF(BC1918="","",BD1918-((P1918+L1918-N1918+Q1918)*AY1918)))</f>
        <v/>
      </c>
      <c r="BF1918" s="53" t="str">
        <f aca="false">IF(B1918="","",IF(OR(B1918="",E1918="Regime Normal"),0,(AI1918-Q1918)*VLOOKUP(R1918,Dados!$X$98:$Y$108,2,0)))</f>
        <v/>
      </c>
      <c r="BG1918" s="54" t="str">
        <f aca="false">IFERROR(VLOOKUP(I1918,Dados!$AC$27:$AD$43,2,0),IF(B1918="","",IF(D1918&lt;&gt;"MT",IF(AND(AC1918="SIM",Y1918="Revenda"),"2403",IF(AND(AC1918="SIM",Y1918="Consumo"),"2407",IF(AND(AC1918="NÃO",Y1918="Revenda"),"2102",IF(AND(AC1918="NÃO",Y1918="Consumo"),"2556",)))),REPLACE(I1918,1,1,1))))</f>
        <v/>
      </c>
    </row>
    <row r="1919" customFormat="false" ht="12.8" hidden="false" customHeight="true" outlineLevel="0" collapsed="false">
      <c r="Y1919" s="45"/>
      <c r="Z1919" s="46" t="str">
        <f aca="false">IF(B1919="","",(IFERROR(VLOOKUP(H1919,Dados!A$3:B$15000,2,0),"Não Encontrado")))</f>
        <v/>
      </c>
      <c r="AA1919" s="46" t="str">
        <f aca="false">IF(B1919="","",(IFERROR(VLOOKUP(G1919,Dados!C$3:E$15000,3,0),"Não Encontrado")))</f>
        <v/>
      </c>
      <c r="AB1919" s="46" t="str">
        <f aca="false">IFERROR(IF(Z1919&lt;&gt;"Não Encontrado",Z1919,IF(AA1919&lt;&gt;"Não Encontrado",AA1919,"")),"")</f>
        <v/>
      </c>
      <c r="AC1919" s="45" t="str">
        <f aca="false">IF(B1919="","",IF(AB1919="","NÃO","SIM"))</f>
        <v/>
      </c>
      <c r="AD1919" s="45" t="str">
        <f aca="false">IFERROR(VLOOKUP(G1919,Dados!$P$3:$R$500,3,0),"")</f>
        <v/>
      </c>
      <c r="AE1919" s="45" t="str">
        <f aca="false">IFERROR(VLOOKUP(G1919,Dados!$K$3:$L$500,2,0),"")</f>
        <v/>
      </c>
      <c r="AF1919" s="45" t="str">
        <f aca="false">IFERROR(VLOOKUP(G1919,Dados!$M$3:$N$500,2,0),"")</f>
        <v/>
      </c>
      <c r="AG1919" s="45" t="str">
        <f aca="false">IF(F1919="","",IF(AND(AD1919="",AE1919="",AF1919=""),"-",IF(AND(AD1919="BIT",AE1919="",AF1919=""),"BIT",IF(AND(AE1919="ANEXO I",AD1919="",AF1919=""),"ANEXO I",IF(AND(AF1919="ANEXO II",AD1919="",AE1919=""),"ANEXO II","Escolher")))))</f>
        <v/>
      </c>
      <c r="AH1919" s="45" t="str">
        <f aca="false">IF(AG1919&lt;&gt;"Pneus","",IFERROR(VLOOKUP(R1919,Dados!$X$2:$Z$5,3,0)*(AI1919-Q1919),VLOOKUP(D1919,Dados!$X$7:$Z$33,3,0)*(AI1919-Q1919)))</f>
        <v/>
      </c>
      <c r="AI1919" s="47" t="str">
        <f aca="false">IF(B1919="","",P1919+Q1919+O1919+M1919+L1919-N1919)</f>
        <v/>
      </c>
      <c r="AJ1919" s="48" t="str">
        <f aca="false">IFERROR(IF(AND(AC1919="SIM",AG1919="-",Y1919="REVENDA"),(AB1919/1+1)*AI1919,IF(AND(AC1919="SIM",AG1919="Pneus",Y1919="REVENDA"),(AB1919/1+1)*(AI1919-AH1919),"")),"")</f>
        <v/>
      </c>
      <c r="AK1919" s="48" t="str">
        <f aca="false">IF(AJ1919="","",AJ1919*17%)</f>
        <v/>
      </c>
      <c r="AL1919" s="48" t="str">
        <f aca="false">IFERROR(IF(AC1919="NÃO","",IF(AK1919="","",IF(E1919="Simples Nacional",BF1919,IF(T1919=0.12,U1919*0.5833337002,IF(T1919=0,AI1919*0.07,U1919))))),"")</f>
        <v/>
      </c>
      <c r="AM1919" s="47" t="str">
        <f aca="false">IFERROR(IF(AC1919="NÃO","",IF(OR(AG1919="-",AG1919="Pneus"),AK1919-AL1919,"")),"")</f>
        <v/>
      </c>
      <c r="AN1919" s="48" t="str">
        <f aca="false">IF(AND(Y1919="REVENDA",AC1919="SIM",AG1919="BIT"),((AB1919/1+1)*AI1919)*0.4117,"")</f>
        <v/>
      </c>
      <c r="AO1919" s="48" t="str">
        <f aca="false">IF(AN1919="","",AN1919*17%)</f>
        <v/>
      </c>
      <c r="AP1919" s="49" t="str">
        <f aca="false">IF(AN1919="","",IF(T1919=0.12,(U1919*0.4117)*0.4117,IF(T1919=0,(AI1919*0.07)*0.4117,U1919*0.4117)))</f>
        <v/>
      </c>
      <c r="AQ1919" s="47" t="str">
        <f aca="false">IF(AN1919="","",AO1919-AP1919)</f>
        <v/>
      </c>
      <c r="AR1919" s="50" t="str">
        <f aca="false">IFERROR(IF(AND(AC1919="SIM",Y1919="REVENDA",LEFT(AG1919,5)="ANEXO")*OR(AE1919="ANEXO I",AF1919="ANEXO II"),VLOOKUP(H1919,Dados!G:I,2,0),""),"INSERIR MVA")</f>
        <v/>
      </c>
      <c r="AS1919" s="48" t="str">
        <f aca="false">IF(LEFT(AG1919,5)="ANEXO",VLOOKUP(AG1919,Dados!$X$111:$Z$112,2,0)*(AI1919-Q1919),"")</f>
        <v/>
      </c>
      <c r="AT1919" s="48" t="str">
        <f aca="false">IFERROR(IF(AR1919="","",(AI1919*AR1919)+AI1919),"INSERIR MVA")</f>
        <v/>
      </c>
      <c r="AU1919" s="48" t="str">
        <f aca="false">IF(AT1919="","",IF(AY1919=0.04,U1919,AS1919*AY1919))</f>
        <v/>
      </c>
      <c r="AV1919" s="47" t="str">
        <f aca="false">IFERROR(IF(AU1919="","",(VLOOKUP(AG1919,Dados!$X$111:$Z$112,3,0)*AT1919*0.17)),"INSERIR MVA")</f>
        <v/>
      </c>
      <c r="AW1919" s="47" t="str">
        <f aca="false">IFERROR(IF(AR1919="","",AV1919-AU1919),"")</f>
        <v/>
      </c>
      <c r="AX1919" s="51" t="str">
        <f aca="false">IFERROR(IF(AC1919="NÃO","",IF(AM1919&lt;&gt;"",AM1919-W1919,IF(AQ1919&lt;&gt;"",AQ1919-W1919,IF(AW1919&lt;&gt;"",AW1919-W1919,"")))),"")</f>
        <v/>
      </c>
      <c r="AY1919" s="46" t="str">
        <f aca="false">IFERROR(IF(ISNA(VLOOKUP(R1919,Dados!$X$2:$Y$5,2,0)),VLOOKUP(D1919,Dados!$X$7:$Y$33,2,0),VLOOKUP(R1919,Dados!$X$2:$Y$5,2,0)),"")</f>
        <v/>
      </c>
      <c r="AZ1919" s="52" t="str">
        <f aca="false">IF(C1919="","",IF(AND(Y1919="CONSUMO",AC1919="NÃO")*OR(AG1919="-",AG1919="BIT"),IF(E1919&lt;&gt;"",(AI1919-(P1919+L1919-N1919+Q1919)*AY1919)/0.83),""))</f>
        <v/>
      </c>
      <c r="BA1919" s="51" t="str">
        <f aca="false">IF(AZ1919="","",AZ1919*0.17-((P1919+L1919-N1919+Q1919)*AY1919))</f>
        <v/>
      </c>
      <c r="BB1919" s="51" t="str">
        <f aca="false">IF(AND(Y1919="CONSUMO",AG1919="ANEXO I",AY1919&gt;4%),(AI1919-(P1919+L1919-N1919+Q1919)*0.0514)/0.83*(0.5177)*(0.17)-AI1919*0.0514,IF(AND(Y1919="CONSUMO",AG1919="ANEXO II",AY1919&gt;4%),(AI1919-(P1919+L1919-N1919+Q1919)*0.041)/0.83*(0.3295)*(0.17)-AI1919*0.041,IF(AND(Y1919="CONSUMO",AG1919="ANEXO I",AY1919=4%),(AI1919-(P1919+L1919-N1919+Q1919)*0.04)/0.83*(0.5177)*(0.17)-AI1919*0.04,IF(AND(Y1919="CONSUMO",AG1919="ANEXO II",AY1919=4%),(AI1919-(P1919+L1919-N1919+Q1919)*0.04)/0.83*(0.3295)*(0.17)-AI1919*0.04,""))))</f>
        <v/>
      </c>
      <c r="BC1919" s="51" t="str">
        <f aca="false">IF(C1919="","",IF(AND(Y1919="CONSUMO",AC1919="SIM")*OR(AG1919="-",AG1919="BIT"),IF(E1919&lt;&gt;"",(AI1919-(P1919+L1919-N1919+Q1919)*AY1919)/0.83),""))</f>
        <v/>
      </c>
      <c r="BD1919" s="51" t="str">
        <f aca="false">IF(BC1919="","",BC1919*0.17)</f>
        <v/>
      </c>
      <c r="BE1919" s="51" t="str">
        <f aca="false">IF(I1919=6908,0,IF(BC1919="","",BD1919-((P1919+L1919-N1919+Q1919)*AY1919)))</f>
        <v/>
      </c>
      <c r="BF1919" s="53" t="str">
        <f aca="false">IF(B1919="","",IF(OR(B1919="",E1919="Regime Normal"),0,(AI1919-Q1919)*VLOOKUP(R1919,Dados!$X$98:$Y$108,2,0)))</f>
        <v/>
      </c>
      <c r="BG1919" s="54" t="str">
        <f aca="false">IFERROR(VLOOKUP(I1919,Dados!$AC$27:$AD$43,2,0),IF(B1919="","",IF(D1919&lt;&gt;"MT",IF(AND(AC1919="SIM",Y1919="Revenda"),"2403",IF(AND(AC1919="SIM",Y1919="Consumo"),"2407",IF(AND(AC1919="NÃO",Y1919="Revenda"),"2102",IF(AND(AC1919="NÃO",Y1919="Consumo"),"2556",)))),REPLACE(I1919,1,1,1))))</f>
        <v/>
      </c>
    </row>
    <row r="1920" customFormat="false" ht="12.8" hidden="false" customHeight="true" outlineLevel="0" collapsed="false">
      <c r="Y1920" s="45"/>
      <c r="Z1920" s="46" t="str">
        <f aca="false">IF(B1920="","",(IFERROR(VLOOKUP(H1920,Dados!A$3:B$15000,2,0),"Não Encontrado")))</f>
        <v/>
      </c>
      <c r="AA1920" s="46" t="str">
        <f aca="false">IF(B1920="","",(IFERROR(VLOOKUP(G1920,Dados!C$3:E$15000,3,0),"Não Encontrado")))</f>
        <v/>
      </c>
      <c r="AB1920" s="46" t="str">
        <f aca="false">IFERROR(IF(Z1920&lt;&gt;"Não Encontrado",Z1920,IF(AA1920&lt;&gt;"Não Encontrado",AA1920,"")),"")</f>
        <v/>
      </c>
      <c r="AC1920" s="45" t="str">
        <f aca="false">IF(B1920="","",IF(AB1920="","NÃO","SIM"))</f>
        <v/>
      </c>
      <c r="AD1920" s="45" t="str">
        <f aca="false">IFERROR(VLOOKUP(G1920,Dados!$P$3:$R$500,3,0),"")</f>
        <v/>
      </c>
      <c r="AE1920" s="45" t="str">
        <f aca="false">IFERROR(VLOOKUP(G1920,Dados!$K$3:$L$500,2,0),"")</f>
        <v/>
      </c>
      <c r="AF1920" s="45" t="str">
        <f aca="false">IFERROR(VLOOKUP(G1920,Dados!$M$3:$N$500,2,0),"")</f>
        <v/>
      </c>
      <c r="AG1920" s="45" t="str">
        <f aca="false">IF(F1920="","",IF(AND(AD1920="",AE1920="",AF1920=""),"-",IF(AND(AD1920="BIT",AE1920="",AF1920=""),"BIT",IF(AND(AE1920="ANEXO I",AD1920="",AF1920=""),"ANEXO I",IF(AND(AF1920="ANEXO II",AD1920="",AE1920=""),"ANEXO II","Escolher")))))</f>
        <v/>
      </c>
      <c r="AH1920" s="45" t="str">
        <f aca="false">IF(AG1920&lt;&gt;"Pneus","",IFERROR(VLOOKUP(R1920,Dados!$X$2:$Z$5,3,0)*(AI1920-Q1920),VLOOKUP(D1920,Dados!$X$7:$Z$33,3,0)*(AI1920-Q1920)))</f>
        <v/>
      </c>
      <c r="AI1920" s="47" t="str">
        <f aca="false">IF(B1920="","",P1920+Q1920+O1920+M1920+L1920-N1920)</f>
        <v/>
      </c>
      <c r="AJ1920" s="48" t="str">
        <f aca="false">IFERROR(IF(AND(AC1920="SIM",AG1920="-",Y1920="REVENDA"),(AB1920/1+1)*AI1920,IF(AND(AC1920="SIM",AG1920="Pneus",Y1920="REVENDA"),(AB1920/1+1)*(AI1920-AH1920),"")),"")</f>
        <v/>
      </c>
      <c r="AK1920" s="48" t="str">
        <f aca="false">IF(AJ1920="","",AJ1920*17%)</f>
        <v/>
      </c>
      <c r="AL1920" s="48" t="str">
        <f aca="false">IFERROR(IF(AC1920="NÃO","",IF(AK1920="","",IF(E1920="Simples Nacional",BF1920,IF(T1920=0.12,U1920*0.5833337002,IF(T1920=0,AI1920*0.07,U1920))))),"")</f>
        <v/>
      </c>
      <c r="AM1920" s="47" t="str">
        <f aca="false">IFERROR(IF(AC1920="NÃO","",IF(OR(AG1920="-",AG1920="Pneus"),AK1920-AL1920,"")),"")</f>
        <v/>
      </c>
      <c r="AN1920" s="48" t="str">
        <f aca="false">IF(AND(Y1920="REVENDA",AC1920="SIM",AG1920="BIT"),((AB1920/1+1)*AI1920)*0.4117,"")</f>
        <v/>
      </c>
      <c r="AO1920" s="48" t="str">
        <f aca="false">IF(AN1920="","",AN1920*17%)</f>
        <v/>
      </c>
      <c r="AP1920" s="49" t="str">
        <f aca="false">IF(AN1920="","",IF(T1920=0.12,(U1920*0.4117)*0.4117,IF(T1920=0,(AI1920*0.07)*0.4117,U1920*0.4117)))</f>
        <v/>
      </c>
      <c r="AQ1920" s="47" t="str">
        <f aca="false">IF(AN1920="","",AO1920-AP1920)</f>
        <v/>
      </c>
      <c r="AR1920" s="50" t="str">
        <f aca="false">IFERROR(IF(AND(AC1920="SIM",Y1920="REVENDA",LEFT(AG1920,5)="ANEXO")*OR(AE1920="ANEXO I",AF1920="ANEXO II"),VLOOKUP(H1920,Dados!G:I,2,0),""),"INSERIR MVA")</f>
        <v/>
      </c>
      <c r="AS1920" s="48" t="str">
        <f aca="false">IF(LEFT(AG1920,5)="ANEXO",VLOOKUP(AG1920,Dados!$X$111:$Z$112,2,0)*(AI1920-Q1920),"")</f>
        <v/>
      </c>
      <c r="AT1920" s="48" t="str">
        <f aca="false">IFERROR(IF(AR1920="","",(AI1920*AR1920)+AI1920),"INSERIR MVA")</f>
        <v/>
      </c>
      <c r="AU1920" s="48" t="str">
        <f aca="false">IF(AT1920="","",IF(AY1920=0.04,U1920,AS1920*AY1920))</f>
        <v/>
      </c>
      <c r="AV1920" s="47" t="str">
        <f aca="false">IFERROR(IF(AU1920="","",(VLOOKUP(AG1920,Dados!$X$111:$Z$112,3,0)*AT1920*0.17)),"INSERIR MVA")</f>
        <v/>
      </c>
      <c r="AW1920" s="47" t="str">
        <f aca="false">IFERROR(IF(AR1920="","",AV1920-AU1920),"")</f>
        <v/>
      </c>
      <c r="AX1920" s="51" t="str">
        <f aca="false">IFERROR(IF(AC1920="NÃO","",IF(AM1920&lt;&gt;"",AM1920-W1920,IF(AQ1920&lt;&gt;"",AQ1920-W1920,IF(AW1920&lt;&gt;"",AW1920-W1920,"")))),"")</f>
        <v/>
      </c>
      <c r="AY1920" s="46" t="str">
        <f aca="false">IFERROR(IF(ISNA(VLOOKUP(R1920,Dados!$X$2:$Y$5,2,0)),VLOOKUP(D1920,Dados!$X$7:$Y$33,2,0),VLOOKUP(R1920,Dados!$X$2:$Y$5,2,0)),"")</f>
        <v/>
      </c>
      <c r="AZ1920" s="52" t="str">
        <f aca="false">IF(C1920="","",IF(AND(Y1920="CONSUMO",AC1920="NÃO")*OR(AG1920="-",AG1920="BIT"),IF(E1920&lt;&gt;"",(AI1920-(P1920+L1920-N1920+Q1920)*AY1920)/0.83),""))</f>
        <v/>
      </c>
      <c r="BA1920" s="51" t="str">
        <f aca="false">IF(AZ1920="","",AZ1920*0.17-((P1920+L1920-N1920+Q1920)*AY1920))</f>
        <v/>
      </c>
      <c r="BB1920" s="51" t="str">
        <f aca="false">IF(AND(Y1920="CONSUMO",AG1920="ANEXO I",AY1920&gt;4%),(AI1920-(P1920+L1920-N1920+Q1920)*0.0514)/0.83*(0.5177)*(0.17)-AI1920*0.0514,IF(AND(Y1920="CONSUMO",AG1920="ANEXO II",AY1920&gt;4%),(AI1920-(P1920+L1920-N1920+Q1920)*0.041)/0.83*(0.3295)*(0.17)-AI1920*0.041,IF(AND(Y1920="CONSUMO",AG1920="ANEXO I",AY1920=4%),(AI1920-(P1920+L1920-N1920+Q1920)*0.04)/0.83*(0.5177)*(0.17)-AI1920*0.04,IF(AND(Y1920="CONSUMO",AG1920="ANEXO II",AY1920=4%),(AI1920-(P1920+L1920-N1920+Q1920)*0.04)/0.83*(0.3295)*(0.17)-AI1920*0.04,""))))</f>
        <v/>
      </c>
      <c r="BC1920" s="51" t="str">
        <f aca="false">IF(C1920="","",IF(AND(Y1920="CONSUMO",AC1920="SIM")*OR(AG1920="-",AG1920="BIT"),IF(E1920&lt;&gt;"",(AI1920-(P1920+L1920-N1920+Q1920)*AY1920)/0.83),""))</f>
        <v/>
      </c>
      <c r="BD1920" s="51" t="str">
        <f aca="false">IF(BC1920="","",BC1920*0.17)</f>
        <v/>
      </c>
      <c r="BE1920" s="51" t="str">
        <f aca="false">IF(I1920=6908,0,IF(BC1920="","",BD1920-((P1920+L1920-N1920+Q1920)*AY1920)))</f>
        <v/>
      </c>
      <c r="BF1920" s="53" t="str">
        <f aca="false">IF(B1920="","",IF(OR(B1920="",E1920="Regime Normal"),0,(AI1920-Q1920)*VLOOKUP(R1920,Dados!$X$98:$Y$108,2,0)))</f>
        <v/>
      </c>
      <c r="BG1920" s="54" t="str">
        <f aca="false">IFERROR(VLOOKUP(I1920,Dados!$AC$27:$AD$43,2,0),IF(B1920="","",IF(D1920&lt;&gt;"MT",IF(AND(AC1920="SIM",Y1920="Revenda"),"2403",IF(AND(AC1920="SIM",Y1920="Consumo"),"2407",IF(AND(AC1920="NÃO",Y1920="Revenda"),"2102",IF(AND(AC1920="NÃO",Y1920="Consumo"),"2556",)))),REPLACE(I1920,1,1,1))))</f>
        <v/>
      </c>
    </row>
    <row r="1921" customFormat="false" ht="12.8" hidden="false" customHeight="true" outlineLevel="0" collapsed="false">
      <c r="Y1921" s="45"/>
      <c r="Z1921" s="46" t="str">
        <f aca="false">IF(B1921="","",(IFERROR(VLOOKUP(H1921,Dados!A$3:B$15000,2,0),"Não Encontrado")))</f>
        <v/>
      </c>
      <c r="AA1921" s="46" t="str">
        <f aca="false">IF(B1921="","",(IFERROR(VLOOKUP(G1921,Dados!C$3:E$15000,3,0),"Não Encontrado")))</f>
        <v/>
      </c>
      <c r="AB1921" s="46" t="str">
        <f aca="false">IFERROR(IF(Z1921&lt;&gt;"Não Encontrado",Z1921,IF(AA1921&lt;&gt;"Não Encontrado",AA1921,"")),"")</f>
        <v/>
      </c>
      <c r="AC1921" s="45" t="str">
        <f aca="false">IF(B1921="","",IF(AB1921="","NÃO","SIM"))</f>
        <v/>
      </c>
      <c r="AD1921" s="45" t="str">
        <f aca="false">IFERROR(VLOOKUP(G1921,Dados!$P$3:$R$500,3,0),"")</f>
        <v/>
      </c>
      <c r="AE1921" s="45" t="str">
        <f aca="false">IFERROR(VLOOKUP(G1921,Dados!$K$3:$L$500,2,0),"")</f>
        <v/>
      </c>
      <c r="AF1921" s="45" t="str">
        <f aca="false">IFERROR(VLOOKUP(G1921,Dados!$M$3:$N$500,2,0),"")</f>
        <v/>
      </c>
      <c r="AG1921" s="45" t="str">
        <f aca="false">IF(F1921="","",IF(AND(AD1921="",AE1921="",AF1921=""),"-",IF(AND(AD1921="BIT",AE1921="",AF1921=""),"BIT",IF(AND(AE1921="ANEXO I",AD1921="",AF1921=""),"ANEXO I",IF(AND(AF1921="ANEXO II",AD1921="",AE1921=""),"ANEXO II","Escolher")))))</f>
        <v/>
      </c>
      <c r="AH1921" s="45" t="str">
        <f aca="false">IF(AG1921&lt;&gt;"Pneus","",IFERROR(VLOOKUP(R1921,Dados!$X$2:$Z$5,3,0)*(AI1921-Q1921),VLOOKUP(D1921,Dados!$X$7:$Z$33,3,0)*(AI1921-Q1921)))</f>
        <v/>
      </c>
      <c r="AI1921" s="47" t="str">
        <f aca="false">IF(B1921="","",P1921+Q1921+O1921+M1921+L1921-N1921)</f>
        <v/>
      </c>
      <c r="AJ1921" s="48" t="str">
        <f aca="false">IFERROR(IF(AND(AC1921="SIM",AG1921="-",Y1921="REVENDA"),(AB1921/1+1)*AI1921,IF(AND(AC1921="SIM",AG1921="Pneus",Y1921="REVENDA"),(AB1921/1+1)*(AI1921-AH1921),"")),"")</f>
        <v/>
      </c>
      <c r="AK1921" s="48" t="str">
        <f aca="false">IF(AJ1921="","",AJ1921*17%)</f>
        <v/>
      </c>
      <c r="AL1921" s="48" t="str">
        <f aca="false">IFERROR(IF(AC1921="NÃO","",IF(AK1921="","",IF(E1921="Simples Nacional",BF1921,IF(T1921=0.12,U1921*0.5833337002,IF(T1921=0,AI1921*0.07,U1921))))),"")</f>
        <v/>
      </c>
      <c r="AM1921" s="47" t="str">
        <f aca="false">IFERROR(IF(AC1921="NÃO","",IF(OR(AG1921="-",AG1921="Pneus"),AK1921-AL1921,"")),"")</f>
        <v/>
      </c>
      <c r="AN1921" s="48" t="str">
        <f aca="false">IF(AND(Y1921="REVENDA",AC1921="SIM",AG1921="BIT"),((AB1921/1+1)*AI1921)*0.4117,"")</f>
        <v/>
      </c>
      <c r="AO1921" s="48" t="str">
        <f aca="false">IF(AN1921="","",AN1921*17%)</f>
        <v/>
      </c>
      <c r="AP1921" s="49" t="str">
        <f aca="false">IF(AN1921="","",IF(T1921=0.12,(U1921*0.4117)*0.4117,IF(T1921=0,(AI1921*0.07)*0.4117,U1921*0.4117)))</f>
        <v/>
      </c>
      <c r="AQ1921" s="47" t="str">
        <f aca="false">IF(AN1921="","",AO1921-AP1921)</f>
        <v/>
      </c>
      <c r="AR1921" s="50" t="str">
        <f aca="false">IFERROR(IF(AND(AC1921="SIM",Y1921="REVENDA",LEFT(AG1921,5)="ANEXO")*OR(AE1921="ANEXO I",AF1921="ANEXO II"),VLOOKUP(H1921,Dados!G:I,2,0),""),"INSERIR MVA")</f>
        <v/>
      </c>
      <c r="AS1921" s="48" t="str">
        <f aca="false">IF(LEFT(AG1921,5)="ANEXO",VLOOKUP(AG1921,Dados!$X$111:$Z$112,2,0)*(AI1921-Q1921),"")</f>
        <v/>
      </c>
      <c r="AT1921" s="48" t="str">
        <f aca="false">IFERROR(IF(AR1921="","",(AI1921*AR1921)+AI1921),"INSERIR MVA")</f>
        <v/>
      </c>
      <c r="AU1921" s="48" t="str">
        <f aca="false">IF(AT1921="","",IF(AY1921=0.04,U1921,AS1921*AY1921))</f>
        <v/>
      </c>
      <c r="AV1921" s="47" t="str">
        <f aca="false">IFERROR(IF(AU1921="","",(VLOOKUP(AG1921,Dados!$X$111:$Z$112,3,0)*AT1921*0.17)),"INSERIR MVA")</f>
        <v/>
      </c>
      <c r="AW1921" s="47" t="str">
        <f aca="false">IFERROR(IF(AR1921="","",AV1921-AU1921),"")</f>
        <v/>
      </c>
      <c r="AX1921" s="51" t="str">
        <f aca="false">IFERROR(IF(AC1921="NÃO","",IF(AM1921&lt;&gt;"",AM1921-W1921,IF(AQ1921&lt;&gt;"",AQ1921-W1921,IF(AW1921&lt;&gt;"",AW1921-W1921,"")))),"")</f>
        <v/>
      </c>
      <c r="AY1921" s="46" t="str">
        <f aca="false">IFERROR(IF(ISNA(VLOOKUP(R1921,Dados!$X$2:$Y$5,2,0)),VLOOKUP(D1921,Dados!$X$7:$Y$33,2,0),VLOOKUP(R1921,Dados!$X$2:$Y$5,2,0)),"")</f>
        <v/>
      </c>
      <c r="AZ1921" s="52" t="str">
        <f aca="false">IF(C1921="","",IF(AND(Y1921="CONSUMO",AC1921="NÃO")*OR(AG1921="-",AG1921="BIT"),IF(E1921&lt;&gt;"",(AI1921-(P1921+L1921-N1921+Q1921)*AY1921)/0.83),""))</f>
        <v/>
      </c>
      <c r="BA1921" s="51" t="str">
        <f aca="false">IF(AZ1921="","",AZ1921*0.17-((P1921+L1921-N1921+Q1921)*AY1921))</f>
        <v/>
      </c>
      <c r="BB1921" s="51" t="str">
        <f aca="false">IF(AND(Y1921="CONSUMO",AG1921="ANEXO I",AY1921&gt;4%),(AI1921-(P1921+L1921-N1921+Q1921)*0.0514)/0.83*(0.5177)*(0.17)-AI1921*0.0514,IF(AND(Y1921="CONSUMO",AG1921="ANEXO II",AY1921&gt;4%),(AI1921-(P1921+L1921-N1921+Q1921)*0.041)/0.83*(0.3295)*(0.17)-AI1921*0.041,IF(AND(Y1921="CONSUMO",AG1921="ANEXO I",AY1921=4%),(AI1921-(P1921+L1921-N1921+Q1921)*0.04)/0.83*(0.5177)*(0.17)-AI1921*0.04,IF(AND(Y1921="CONSUMO",AG1921="ANEXO II",AY1921=4%),(AI1921-(P1921+L1921-N1921+Q1921)*0.04)/0.83*(0.3295)*(0.17)-AI1921*0.04,""))))</f>
        <v/>
      </c>
      <c r="BC1921" s="51" t="str">
        <f aca="false">IF(C1921="","",IF(AND(Y1921="CONSUMO",AC1921="SIM")*OR(AG1921="-",AG1921="BIT"),IF(E1921&lt;&gt;"",(AI1921-(P1921+L1921-N1921+Q1921)*AY1921)/0.83),""))</f>
        <v/>
      </c>
      <c r="BD1921" s="51" t="str">
        <f aca="false">IF(BC1921="","",BC1921*0.17)</f>
        <v/>
      </c>
      <c r="BE1921" s="51" t="str">
        <f aca="false">IF(I1921=6908,0,IF(BC1921="","",BD1921-((P1921+L1921-N1921+Q1921)*AY1921)))</f>
        <v/>
      </c>
      <c r="BF1921" s="53" t="str">
        <f aca="false">IF(B1921="","",IF(OR(B1921="",E1921="Regime Normal"),0,(AI1921-Q1921)*VLOOKUP(R1921,Dados!$X$98:$Y$108,2,0)))</f>
        <v/>
      </c>
      <c r="BG1921" s="54" t="str">
        <f aca="false">IFERROR(VLOOKUP(I1921,Dados!$AC$27:$AD$43,2,0),IF(B1921="","",IF(D1921&lt;&gt;"MT",IF(AND(AC1921="SIM",Y1921="Revenda"),"2403",IF(AND(AC1921="SIM",Y1921="Consumo"),"2407",IF(AND(AC1921="NÃO",Y1921="Revenda"),"2102",IF(AND(AC1921="NÃO",Y1921="Consumo"),"2556",)))),REPLACE(I1921,1,1,1))))</f>
        <v/>
      </c>
    </row>
    <row r="1922" customFormat="false" ht="12.8" hidden="false" customHeight="true" outlineLevel="0" collapsed="false">
      <c r="Y1922" s="45"/>
      <c r="Z1922" s="46" t="str">
        <f aca="false">IF(B1922="","",(IFERROR(VLOOKUP(H1922,Dados!A$3:B$15000,2,0),"Não Encontrado")))</f>
        <v/>
      </c>
      <c r="AA1922" s="46" t="str">
        <f aca="false">IF(B1922="","",(IFERROR(VLOOKUP(G1922,Dados!C$3:E$15000,3,0),"Não Encontrado")))</f>
        <v/>
      </c>
      <c r="AB1922" s="46" t="str">
        <f aca="false">IFERROR(IF(Z1922&lt;&gt;"Não Encontrado",Z1922,IF(AA1922&lt;&gt;"Não Encontrado",AA1922,"")),"")</f>
        <v/>
      </c>
      <c r="AC1922" s="45" t="str">
        <f aca="false">IF(B1922="","",IF(AB1922="","NÃO","SIM"))</f>
        <v/>
      </c>
      <c r="AD1922" s="45" t="str">
        <f aca="false">IFERROR(VLOOKUP(G1922,Dados!$P$3:$R$500,3,0),"")</f>
        <v/>
      </c>
      <c r="AE1922" s="45" t="str">
        <f aca="false">IFERROR(VLOOKUP(G1922,Dados!$K$3:$L$500,2,0),"")</f>
        <v/>
      </c>
      <c r="AF1922" s="45" t="str">
        <f aca="false">IFERROR(VLOOKUP(G1922,Dados!$M$3:$N$500,2,0),"")</f>
        <v/>
      </c>
      <c r="AG1922" s="45" t="str">
        <f aca="false">IF(F1922="","",IF(AND(AD1922="",AE1922="",AF1922=""),"-",IF(AND(AD1922="BIT",AE1922="",AF1922=""),"BIT",IF(AND(AE1922="ANEXO I",AD1922="",AF1922=""),"ANEXO I",IF(AND(AF1922="ANEXO II",AD1922="",AE1922=""),"ANEXO II","Escolher")))))</f>
        <v/>
      </c>
      <c r="AH1922" s="45" t="str">
        <f aca="false">IF(AG1922&lt;&gt;"Pneus","",IFERROR(VLOOKUP(R1922,Dados!$X$2:$Z$5,3,0)*(AI1922-Q1922),VLOOKUP(D1922,Dados!$X$7:$Z$33,3,0)*(AI1922-Q1922)))</f>
        <v/>
      </c>
      <c r="AI1922" s="47" t="str">
        <f aca="false">IF(B1922="","",P1922+Q1922+O1922+M1922+L1922-N1922)</f>
        <v/>
      </c>
      <c r="AJ1922" s="48" t="str">
        <f aca="false">IFERROR(IF(AND(AC1922="SIM",AG1922="-",Y1922="REVENDA"),(AB1922/1+1)*AI1922,IF(AND(AC1922="SIM",AG1922="Pneus",Y1922="REVENDA"),(AB1922/1+1)*(AI1922-AH1922),"")),"")</f>
        <v/>
      </c>
      <c r="AK1922" s="48" t="str">
        <f aca="false">IF(AJ1922="","",AJ1922*17%)</f>
        <v/>
      </c>
      <c r="AL1922" s="48" t="str">
        <f aca="false">IFERROR(IF(AC1922="NÃO","",IF(AK1922="","",IF(E1922="Simples Nacional",BF1922,IF(T1922=0.12,U1922*0.5833337002,IF(T1922=0,AI1922*0.07,U1922))))),"")</f>
        <v/>
      </c>
      <c r="AM1922" s="47" t="str">
        <f aca="false">IFERROR(IF(AC1922="NÃO","",IF(OR(AG1922="-",AG1922="Pneus"),AK1922-AL1922,"")),"")</f>
        <v/>
      </c>
      <c r="AN1922" s="48" t="str">
        <f aca="false">IF(AND(Y1922="REVENDA",AC1922="SIM",AG1922="BIT"),((AB1922/1+1)*AI1922)*0.4117,"")</f>
        <v/>
      </c>
      <c r="AO1922" s="48" t="str">
        <f aca="false">IF(AN1922="","",AN1922*17%)</f>
        <v/>
      </c>
      <c r="AP1922" s="49" t="str">
        <f aca="false">IF(AN1922="","",IF(T1922=0.12,(U1922*0.4117)*0.4117,IF(T1922=0,(AI1922*0.07)*0.4117,U1922*0.4117)))</f>
        <v/>
      </c>
      <c r="AQ1922" s="47" t="str">
        <f aca="false">IF(AN1922="","",AO1922-AP1922)</f>
        <v/>
      </c>
      <c r="AR1922" s="50" t="str">
        <f aca="false">IFERROR(IF(AND(AC1922="SIM",Y1922="REVENDA",LEFT(AG1922,5)="ANEXO")*OR(AE1922="ANEXO I",AF1922="ANEXO II"),VLOOKUP(H1922,Dados!G:I,2,0),""),"INSERIR MVA")</f>
        <v/>
      </c>
      <c r="AS1922" s="48" t="str">
        <f aca="false">IF(LEFT(AG1922,5)="ANEXO",VLOOKUP(AG1922,Dados!$X$111:$Z$112,2,0)*(AI1922-Q1922),"")</f>
        <v/>
      </c>
      <c r="AT1922" s="48" t="str">
        <f aca="false">IFERROR(IF(AR1922="","",(AI1922*AR1922)+AI1922),"INSERIR MVA")</f>
        <v/>
      </c>
      <c r="AU1922" s="48" t="str">
        <f aca="false">IF(AT1922="","",IF(AY1922=0.04,U1922,AS1922*AY1922))</f>
        <v/>
      </c>
      <c r="AV1922" s="47" t="str">
        <f aca="false">IFERROR(IF(AU1922="","",(VLOOKUP(AG1922,Dados!$X$111:$Z$112,3,0)*AT1922*0.17)),"INSERIR MVA")</f>
        <v/>
      </c>
      <c r="AW1922" s="47" t="str">
        <f aca="false">IFERROR(IF(AR1922="","",AV1922-AU1922),"")</f>
        <v/>
      </c>
      <c r="AX1922" s="51" t="str">
        <f aca="false">IFERROR(IF(AC1922="NÃO","",IF(AM1922&lt;&gt;"",AM1922-W1922,IF(AQ1922&lt;&gt;"",AQ1922-W1922,IF(AW1922&lt;&gt;"",AW1922-W1922,"")))),"")</f>
        <v/>
      </c>
      <c r="AY1922" s="46" t="str">
        <f aca="false">IFERROR(IF(ISNA(VLOOKUP(R1922,Dados!$X$2:$Y$5,2,0)),VLOOKUP(D1922,Dados!$X$7:$Y$33,2,0),VLOOKUP(R1922,Dados!$X$2:$Y$5,2,0)),"")</f>
        <v/>
      </c>
      <c r="AZ1922" s="52" t="str">
        <f aca="false">IF(C1922="","",IF(AND(Y1922="CONSUMO",AC1922="NÃO")*OR(AG1922="-",AG1922="BIT"),IF(E1922&lt;&gt;"",(AI1922-(P1922+L1922-N1922+Q1922)*AY1922)/0.83),""))</f>
        <v/>
      </c>
      <c r="BA1922" s="51" t="str">
        <f aca="false">IF(AZ1922="","",AZ1922*0.17-((P1922+L1922-N1922+Q1922)*AY1922))</f>
        <v/>
      </c>
      <c r="BB1922" s="51" t="str">
        <f aca="false">IF(AND(Y1922="CONSUMO",AG1922="ANEXO I",AY1922&gt;4%),(AI1922-(P1922+L1922-N1922+Q1922)*0.0514)/0.83*(0.5177)*(0.17)-AI1922*0.0514,IF(AND(Y1922="CONSUMO",AG1922="ANEXO II",AY1922&gt;4%),(AI1922-(P1922+L1922-N1922+Q1922)*0.041)/0.83*(0.3295)*(0.17)-AI1922*0.041,IF(AND(Y1922="CONSUMO",AG1922="ANEXO I",AY1922=4%),(AI1922-(P1922+L1922-N1922+Q1922)*0.04)/0.83*(0.5177)*(0.17)-AI1922*0.04,IF(AND(Y1922="CONSUMO",AG1922="ANEXO II",AY1922=4%),(AI1922-(P1922+L1922-N1922+Q1922)*0.04)/0.83*(0.3295)*(0.17)-AI1922*0.04,""))))</f>
        <v/>
      </c>
      <c r="BC1922" s="51" t="str">
        <f aca="false">IF(C1922="","",IF(AND(Y1922="CONSUMO",AC1922="SIM")*OR(AG1922="-",AG1922="BIT"),IF(E1922&lt;&gt;"",(AI1922-(P1922+L1922-N1922+Q1922)*AY1922)/0.83),""))</f>
        <v/>
      </c>
      <c r="BD1922" s="51" t="str">
        <f aca="false">IF(BC1922="","",BC1922*0.17)</f>
        <v/>
      </c>
      <c r="BE1922" s="51" t="str">
        <f aca="false">IF(I1922=6908,0,IF(BC1922="","",BD1922-((P1922+L1922-N1922+Q1922)*AY1922)))</f>
        <v/>
      </c>
      <c r="BF1922" s="53" t="str">
        <f aca="false">IF(B1922="","",IF(OR(B1922="",E1922="Regime Normal"),0,(AI1922-Q1922)*VLOOKUP(R1922,Dados!$X$98:$Y$108,2,0)))</f>
        <v/>
      </c>
      <c r="BG1922" s="54" t="str">
        <f aca="false">IFERROR(VLOOKUP(I1922,Dados!$AC$27:$AD$43,2,0),IF(B1922="","",IF(D1922&lt;&gt;"MT",IF(AND(AC1922="SIM",Y1922="Revenda"),"2403",IF(AND(AC1922="SIM",Y1922="Consumo"),"2407",IF(AND(AC1922="NÃO",Y1922="Revenda"),"2102",IF(AND(AC1922="NÃO",Y1922="Consumo"),"2556",)))),REPLACE(I1922,1,1,1))))</f>
        <v/>
      </c>
    </row>
    <row r="1923" customFormat="false" ht="12.8" hidden="false" customHeight="true" outlineLevel="0" collapsed="false">
      <c r="Y1923" s="45"/>
      <c r="Z1923" s="46" t="str">
        <f aca="false">IF(B1923="","",(IFERROR(VLOOKUP(H1923,Dados!A$3:B$15000,2,0),"Não Encontrado")))</f>
        <v/>
      </c>
      <c r="AA1923" s="46" t="str">
        <f aca="false">IF(B1923="","",(IFERROR(VLOOKUP(G1923,Dados!C$3:E$15000,3,0),"Não Encontrado")))</f>
        <v/>
      </c>
      <c r="AB1923" s="46" t="str">
        <f aca="false">IFERROR(IF(Z1923&lt;&gt;"Não Encontrado",Z1923,IF(AA1923&lt;&gt;"Não Encontrado",AA1923,"")),"")</f>
        <v/>
      </c>
      <c r="AC1923" s="45" t="str">
        <f aca="false">IF(B1923="","",IF(AB1923="","NÃO","SIM"))</f>
        <v/>
      </c>
      <c r="AD1923" s="45" t="str">
        <f aca="false">IFERROR(VLOOKUP(G1923,Dados!$P$3:$R$500,3,0),"")</f>
        <v/>
      </c>
      <c r="AE1923" s="45" t="str">
        <f aca="false">IFERROR(VLOOKUP(G1923,Dados!$K$3:$L$500,2,0),"")</f>
        <v/>
      </c>
      <c r="AF1923" s="45" t="str">
        <f aca="false">IFERROR(VLOOKUP(G1923,Dados!$M$3:$N$500,2,0),"")</f>
        <v/>
      </c>
      <c r="AG1923" s="45" t="str">
        <f aca="false">IF(F1923="","",IF(AND(AD1923="",AE1923="",AF1923=""),"-",IF(AND(AD1923="BIT",AE1923="",AF1923=""),"BIT",IF(AND(AE1923="ANEXO I",AD1923="",AF1923=""),"ANEXO I",IF(AND(AF1923="ANEXO II",AD1923="",AE1923=""),"ANEXO II","Escolher")))))</f>
        <v/>
      </c>
      <c r="AH1923" s="45" t="str">
        <f aca="false">IF(AG1923&lt;&gt;"Pneus","",IFERROR(VLOOKUP(R1923,Dados!$X$2:$Z$5,3,0)*(AI1923-Q1923),VLOOKUP(D1923,Dados!$X$7:$Z$33,3,0)*(AI1923-Q1923)))</f>
        <v/>
      </c>
      <c r="AI1923" s="47" t="str">
        <f aca="false">IF(B1923="","",P1923+Q1923+O1923+M1923+L1923-N1923)</f>
        <v/>
      </c>
      <c r="AJ1923" s="48" t="str">
        <f aca="false">IFERROR(IF(AND(AC1923="SIM",AG1923="-",Y1923="REVENDA"),(AB1923/1+1)*AI1923,IF(AND(AC1923="SIM",AG1923="Pneus",Y1923="REVENDA"),(AB1923/1+1)*(AI1923-AH1923),"")),"")</f>
        <v/>
      </c>
      <c r="AK1923" s="48" t="str">
        <f aca="false">IF(AJ1923="","",AJ1923*17%)</f>
        <v/>
      </c>
      <c r="AL1923" s="48" t="str">
        <f aca="false">IFERROR(IF(AC1923="NÃO","",IF(AK1923="","",IF(E1923="Simples Nacional",BF1923,IF(T1923=0.12,U1923*0.5833337002,IF(T1923=0,AI1923*0.07,U1923))))),"")</f>
        <v/>
      </c>
      <c r="AM1923" s="47" t="str">
        <f aca="false">IFERROR(IF(AC1923="NÃO","",IF(OR(AG1923="-",AG1923="Pneus"),AK1923-AL1923,"")),"")</f>
        <v/>
      </c>
      <c r="AN1923" s="48" t="str">
        <f aca="false">IF(AND(Y1923="REVENDA",AC1923="SIM",AG1923="BIT"),((AB1923/1+1)*AI1923)*0.4117,"")</f>
        <v/>
      </c>
      <c r="AO1923" s="48" t="str">
        <f aca="false">IF(AN1923="","",AN1923*17%)</f>
        <v/>
      </c>
      <c r="AP1923" s="49" t="str">
        <f aca="false">IF(AN1923="","",IF(T1923=0.12,(U1923*0.4117)*0.4117,IF(T1923=0,(AI1923*0.07)*0.4117,U1923*0.4117)))</f>
        <v/>
      </c>
      <c r="AQ1923" s="47" t="str">
        <f aca="false">IF(AN1923="","",AO1923-AP1923)</f>
        <v/>
      </c>
      <c r="AR1923" s="50" t="str">
        <f aca="false">IFERROR(IF(AND(AC1923="SIM",Y1923="REVENDA",LEFT(AG1923,5)="ANEXO")*OR(AE1923="ANEXO I",AF1923="ANEXO II"),VLOOKUP(H1923,Dados!G:I,2,0),""),"INSERIR MVA")</f>
        <v/>
      </c>
      <c r="AS1923" s="48" t="str">
        <f aca="false">IF(LEFT(AG1923,5)="ANEXO",VLOOKUP(AG1923,Dados!$X$111:$Z$112,2,0)*(AI1923-Q1923),"")</f>
        <v/>
      </c>
      <c r="AT1923" s="48" t="str">
        <f aca="false">IFERROR(IF(AR1923="","",(AI1923*AR1923)+AI1923),"INSERIR MVA")</f>
        <v/>
      </c>
      <c r="AU1923" s="48" t="str">
        <f aca="false">IF(AT1923="","",IF(AY1923=0.04,U1923,AS1923*AY1923))</f>
        <v/>
      </c>
      <c r="AV1923" s="47" t="str">
        <f aca="false">IFERROR(IF(AU1923="","",(VLOOKUP(AG1923,Dados!$X$111:$Z$112,3,0)*AT1923*0.17)),"INSERIR MVA")</f>
        <v/>
      </c>
      <c r="AW1923" s="47" t="str">
        <f aca="false">IFERROR(IF(AR1923="","",AV1923-AU1923),"")</f>
        <v/>
      </c>
      <c r="AX1923" s="51" t="str">
        <f aca="false">IFERROR(IF(AC1923="NÃO","",IF(AM1923&lt;&gt;"",AM1923-W1923,IF(AQ1923&lt;&gt;"",AQ1923-W1923,IF(AW1923&lt;&gt;"",AW1923-W1923,"")))),"")</f>
        <v/>
      </c>
      <c r="AY1923" s="46" t="str">
        <f aca="false">IFERROR(IF(ISNA(VLOOKUP(R1923,Dados!$X$2:$Y$5,2,0)),VLOOKUP(D1923,Dados!$X$7:$Y$33,2,0),VLOOKUP(R1923,Dados!$X$2:$Y$5,2,0)),"")</f>
        <v/>
      </c>
      <c r="AZ1923" s="52" t="str">
        <f aca="false">IF(C1923="","",IF(AND(Y1923="CONSUMO",AC1923="NÃO")*OR(AG1923="-",AG1923="BIT"),IF(E1923&lt;&gt;"",(AI1923-(P1923+L1923-N1923+Q1923)*AY1923)/0.83),""))</f>
        <v/>
      </c>
      <c r="BA1923" s="51" t="str">
        <f aca="false">IF(AZ1923="","",AZ1923*0.17-((P1923+L1923-N1923+Q1923)*AY1923))</f>
        <v/>
      </c>
      <c r="BB1923" s="51" t="str">
        <f aca="false">IF(AND(Y1923="CONSUMO",AG1923="ANEXO I",AY1923&gt;4%),(AI1923-(P1923+L1923-N1923+Q1923)*0.0514)/0.83*(0.5177)*(0.17)-AI1923*0.0514,IF(AND(Y1923="CONSUMO",AG1923="ANEXO II",AY1923&gt;4%),(AI1923-(P1923+L1923-N1923+Q1923)*0.041)/0.83*(0.3295)*(0.17)-AI1923*0.041,IF(AND(Y1923="CONSUMO",AG1923="ANEXO I",AY1923=4%),(AI1923-(P1923+L1923-N1923+Q1923)*0.04)/0.83*(0.5177)*(0.17)-AI1923*0.04,IF(AND(Y1923="CONSUMO",AG1923="ANEXO II",AY1923=4%),(AI1923-(P1923+L1923-N1923+Q1923)*0.04)/0.83*(0.3295)*(0.17)-AI1923*0.04,""))))</f>
        <v/>
      </c>
      <c r="BC1923" s="51" t="str">
        <f aca="false">IF(C1923="","",IF(AND(Y1923="CONSUMO",AC1923="SIM")*OR(AG1923="-",AG1923="BIT"),IF(E1923&lt;&gt;"",(AI1923-(P1923+L1923-N1923+Q1923)*AY1923)/0.83),""))</f>
        <v/>
      </c>
      <c r="BD1923" s="51" t="str">
        <f aca="false">IF(BC1923="","",BC1923*0.17)</f>
        <v/>
      </c>
      <c r="BE1923" s="51" t="str">
        <f aca="false">IF(I1923=6908,0,IF(BC1923="","",BD1923-((P1923+L1923-N1923+Q1923)*AY1923)))</f>
        <v/>
      </c>
      <c r="BF1923" s="53" t="str">
        <f aca="false">IF(B1923="","",IF(OR(B1923="",E1923="Regime Normal"),0,(AI1923-Q1923)*VLOOKUP(R1923,Dados!$X$98:$Y$108,2,0)))</f>
        <v/>
      </c>
      <c r="BG1923" s="54" t="str">
        <f aca="false">IFERROR(VLOOKUP(I1923,Dados!$AC$27:$AD$43,2,0),IF(B1923="","",IF(D1923&lt;&gt;"MT",IF(AND(AC1923="SIM",Y1923="Revenda"),"2403",IF(AND(AC1923="SIM",Y1923="Consumo"),"2407",IF(AND(AC1923="NÃO",Y1923="Revenda"),"2102",IF(AND(AC1923="NÃO",Y1923="Consumo"),"2556",)))),REPLACE(I1923,1,1,1))))</f>
        <v/>
      </c>
    </row>
    <row r="1924" customFormat="false" ht="12.8" hidden="false" customHeight="true" outlineLevel="0" collapsed="false">
      <c r="Y1924" s="45"/>
      <c r="Z1924" s="46" t="str">
        <f aca="false">IF(B1924="","",(IFERROR(VLOOKUP(H1924,Dados!A$3:B$15000,2,0),"Não Encontrado")))</f>
        <v/>
      </c>
      <c r="AA1924" s="46" t="str">
        <f aca="false">IF(B1924="","",(IFERROR(VLOOKUP(G1924,Dados!C$3:E$15000,3,0),"Não Encontrado")))</f>
        <v/>
      </c>
      <c r="AB1924" s="46" t="str">
        <f aca="false">IFERROR(IF(Z1924&lt;&gt;"Não Encontrado",Z1924,IF(AA1924&lt;&gt;"Não Encontrado",AA1924,"")),"")</f>
        <v/>
      </c>
      <c r="AC1924" s="45" t="str">
        <f aca="false">IF(B1924="","",IF(AB1924="","NÃO","SIM"))</f>
        <v/>
      </c>
      <c r="AD1924" s="45" t="str">
        <f aca="false">IFERROR(VLOOKUP(G1924,Dados!$P$3:$R$500,3,0),"")</f>
        <v/>
      </c>
      <c r="AE1924" s="45" t="str">
        <f aca="false">IFERROR(VLOOKUP(G1924,Dados!$K$3:$L$500,2,0),"")</f>
        <v/>
      </c>
      <c r="AF1924" s="45" t="str">
        <f aca="false">IFERROR(VLOOKUP(G1924,Dados!$M$3:$N$500,2,0),"")</f>
        <v/>
      </c>
      <c r="AG1924" s="45" t="str">
        <f aca="false">IF(F1924="","",IF(AND(AD1924="",AE1924="",AF1924=""),"-",IF(AND(AD1924="BIT",AE1924="",AF1924=""),"BIT",IF(AND(AE1924="ANEXO I",AD1924="",AF1924=""),"ANEXO I",IF(AND(AF1924="ANEXO II",AD1924="",AE1924=""),"ANEXO II","Escolher")))))</f>
        <v/>
      </c>
      <c r="AH1924" s="45" t="str">
        <f aca="false">IF(AG1924&lt;&gt;"Pneus","",IFERROR(VLOOKUP(R1924,Dados!$X$2:$Z$5,3,0)*(AI1924-Q1924),VLOOKUP(D1924,Dados!$X$7:$Z$33,3,0)*(AI1924-Q1924)))</f>
        <v/>
      </c>
      <c r="AI1924" s="47" t="str">
        <f aca="false">IF(B1924="","",P1924+Q1924+O1924+M1924+L1924-N1924)</f>
        <v/>
      </c>
      <c r="AJ1924" s="48" t="str">
        <f aca="false">IFERROR(IF(AND(AC1924="SIM",AG1924="-",Y1924="REVENDA"),(AB1924/1+1)*AI1924,IF(AND(AC1924="SIM",AG1924="Pneus",Y1924="REVENDA"),(AB1924/1+1)*(AI1924-AH1924),"")),"")</f>
        <v/>
      </c>
      <c r="AK1924" s="48" t="str">
        <f aca="false">IF(AJ1924="","",AJ1924*17%)</f>
        <v/>
      </c>
      <c r="AL1924" s="48" t="str">
        <f aca="false">IFERROR(IF(AC1924="NÃO","",IF(AK1924="","",IF(E1924="Simples Nacional",BF1924,IF(T1924=0.12,U1924*0.5833337002,IF(T1924=0,AI1924*0.07,U1924))))),"")</f>
        <v/>
      </c>
      <c r="AM1924" s="47" t="str">
        <f aca="false">IFERROR(IF(AC1924="NÃO","",IF(OR(AG1924="-",AG1924="Pneus"),AK1924-AL1924,"")),"")</f>
        <v/>
      </c>
      <c r="AN1924" s="48" t="str">
        <f aca="false">IF(AND(Y1924="REVENDA",AC1924="SIM",AG1924="BIT"),((AB1924/1+1)*AI1924)*0.4117,"")</f>
        <v/>
      </c>
      <c r="AO1924" s="48" t="str">
        <f aca="false">IF(AN1924="","",AN1924*17%)</f>
        <v/>
      </c>
      <c r="AP1924" s="49" t="str">
        <f aca="false">IF(AN1924="","",IF(T1924=0.12,(U1924*0.4117)*0.4117,IF(T1924=0,(AI1924*0.07)*0.4117,U1924*0.4117)))</f>
        <v/>
      </c>
      <c r="AQ1924" s="47" t="str">
        <f aca="false">IF(AN1924="","",AO1924-AP1924)</f>
        <v/>
      </c>
      <c r="AR1924" s="50" t="str">
        <f aca="false">IFERROR(IF(AND(AC1924="SIM",Y1924="REVENDA",LEFT(AG1924,5)="ANEXO")*OR(AE1924="ANEXO I",AF1924="ANEXO II"),VLOOKUP(H1924,Dados!G:I,2,0),""),"INSERIR MVA")</f>
        <v/>
      </c>
      <c r="AS1924" s="48" t="str">
        <f aca="false">IF(LEFT(AG1924,5)="ANEXO",VLOOKUP(AG1924,Dados!$X$111:$Z$112,2,0)*(AI1924-Q1924),"")</f>
        <v/>
      </c>
      <c r="AT1924" s="48" t="str">
        <f aca="false">IFERROR(IF(AR1924="","",(AI1924*AR1924)+AI1924),"INSERIR MVA")</f>
        <v/>
      </c>
      <c r="AU1924" s="48" t="str">
        <f aca="false">IF(AT1924="","",IF(AY1924=0.04,U1924,AS1924*AY1924))</f>
        <v/>
      </c>
      <c r="AV1924" s="47" t="str">
        <f aca="false">IFERROR(IF(AU1924="","",(VLOOKUP(AG1924,Dados!$X$111:$Z$112,3,0)*AT1924*0.17)),"INSERIR MVA")</f>
        <v/>
      </c>
      <c r="AW1924" s="47" t="str">
        <f aca="false">IFERROR(IF(AR1924="","",AV1924-AU1924),"")</f>
        <v/>
      </c>
      <c r="AX1924" s="51" t="str">
        <f aca="false">IFERROR(IF(AC1924="NÃO","",IF(AM1924&lt;&gt;"",AM1924-W1924,IF(AQ1924&lt;&gt;"",AQ1924-W1924,IF(AW1924&lt;&gt;"",AW1924-W1924,"")))),"")</f>
        <v/>
      </c>
      <c r="AY1924" s="46" t="str">
        <f aca="false">IFERROR(IF(ISNA(VLOOKUP(R1924,Dados!$X$2:$Y$5,2,0)),VLOOKUP(D1924,Dados!$X$7:$Y$33,2,0),VLOOKUP(R1924,Dados!$X$2:$Y$5,2,0)),"")</f>
        <v/>
      </c>
      <c r="AZ1924" s="52" t="str">
        <f aca="false">IF(C1924="","",IF(AND(Y1924="CONSUMO",AC1924="NÃO")*OR(AG1924="-",AG1924="BIT"),IF(E1924&lt;&gt;"",(AI1924-(P1924+L1924-N1924+Q1924)*AY1924)/0.83),""))</f>
        <v/>
      </c>
      <c r="BA1924" s="51" t="str">
        <f aca="false">IF(AZ1924="","",AZ1924*0.17-((P1924+L1924-N1924+Q1924)*AY1924))</f>
        <v/>
      </c>
      <c r="BB1924" s="51" t="str">
        <f aca="false">IF(AND(Y1924="CONSUMO",AG1924="ANEXO I",AY1924&gt;4%),(AI1924-(P1924+L1924-N1924+Q1924)*0.0514)/0.83*(0.5177)*(0.17)-AI1924*0.0514,IF(AND(Y1924="CONSUMO",AG1924="ANEXO II",AY1924&gt;4%),(AI1924-(P1924+L1924-N1924+Q1924)*0.041)/0.83*(0.3295)*(0.17)-AI1924*0.041,IF(AND(Y1924="CONSUMO",AG1924="ANEXO I",AY1924=4%),(AI1924-(P1924+L1924-N1924+Q1924)*0.04)/0.83*(0.5177)*(0.17)-AI1924*0.04,IF(AND(Y1924="CONSUMO",AG1924="ANEXO II",AY1924=4%),(AI1924-(P1924+L1924-N1924+Q1924)*0.04)/0.83*(0.3295)*(0.17)-AI1924*0.04,""))))</f>
        <v/>
      </c>
      <c r="BC1924" s="51" t="str">
        <f aca="false">IF(C1924="","",IF(AND(Y1924="CONSUMO",AC1924="SIM")*OR(AG1924="-",AG1924="BIT"),IF(E1924&lt;&gt;"",(AI1924-(P1924+L1924-N1924+Q1924)*AY1924)/0.83),""))</f>
        <v/>
      </c>
      <c r="BD1924" s="51" t="str">
        <f aca="false">IF(BC1924="","",BC1924*0.17)</f>
        <v/>
      </c>
      <c r="BE1924" s="51" t="str">
        <f aca="false">IF(I1924=6908,0,IF(BC1924="","",BD1924-((P1924+L1924-N1924+Q1924)*AY1924)))</f>
        <v/>
      </c>
      <c r="BF1924" s="53" t="str">
        <f aca="false">IF(B1924="","",IF(OR(B1924="",E1924="Regime Normal"),0,(AI1924-Q1924)*VLOOKUP(R1924,Dados!$X$98:$Y$108,2,0)))</f>
        <v/>
      </c>
      <c r="BG1924" s="54" t="str">
        <f aca="false">IFERROR(VLOOKUP(I1924,Dados!$AC$27:$AD$43,2,0),IF(B1924="","",IF(D1924&lt;&gt;"MT",IF(AND(AC1924="SIM",Y1924="Revenda"),"2403",IF(AND(AC1924="SIM",Y1924="Consumo"),"2407",IF(AND(AC1924="NÃO",Y1924="Revenda"),"2102",IF(AND(AC1924="NÃO",Y1924="Consumo"),"2556",)))),REPLACE(I1924,1,1,1))))</f>
        <v/>
      </c>
    </row>
    <row r="1925" customFormat="false" ht="12.8" hidden="false" customHeight="true" outlineLevel="0" collapsed="false">
      <c r="Y1925" s="45"/>
      <c r="Z1925" s="46" t="str">
        <f aca="false">IF(B1925="","",(IFERROR(VLOOKUP(H1925,Dados!A$3:B$15000,2,0),"Não Encontrado")))</f>
        <v/>
      </c>
      <c r="AA1925" s="46" t="str">
        <f aca="false">IF(B1925="","",(IFERROR(VLOOKUP(G1925,Dados!C$3:E$15000,3,0),"Não Encontrado")))</f>
        <v/>
      </c>
      <c r="AB1925" s="46" t="str">
        <f aca="false">IFERROR(IF(Z1925&lt;&gt;"Não Encontrado",Z1925,IF(AA1925&lt;&gt;"Não Encontrado",AA1925,"")),"")</f>
        <v/>
      </c>
      <c r="AC1925" s="45" t="str">
        <f aca="false">IF(B1925="","",IF(AB1925="","NÃO","SIM"))</f>
        <v/>
      </c>
      <c r="AD1925" s="45" t="str">
        <f aca="false">IFERROR(VLOOKUP(G1925,Dados!$P$3:$R$500,3,0),"")</f>
        <v/>
      </c>
      <c r="AE1925" s="45" t="str">
        <f aca="false">IFERROR(VLOOKUP(G1925,Dados!$K$3:$L$500,2,0),"")</f>
        <v/>
      </c>
      <c r="AF1925" s="45" t="str">
        <f aca="false">IFERROR(VLOOKUP(G1925,Dados!$M$3:$N$500,2,0),"")</f>
        <v/>
      </c>
      <c r="AG1925" s="45" t="str">
        <f aca="false">IF(F1925="","",IF(AND(AD1925="",AE1925="",AF1925=""),"-",IF(AND(AD1925="BIT",AE1925="",AF1925=""),"BIT",IF(AND(AE1925="ANEXO I",AD1925="",AF1925=""),"ANEXO I",IF(AND(AF1925="ANEXO II",AD1925="",AE1925=""),"ANEXO II","Escolher")))))</f>
        <v/>
      </c>
      <c r="AH1925" s="45" t="str">
        <f aca="false">IF(AG1925&lt;&gt;"Pneus","",IFERROR(VLOOKUP(R1925,Dados!$X$2:$Z$5,3,0)*(AI1925-Q1925),VLOOKUP(D1925,Dados!$X$7:$Z$33,3,0)*(AI1925-Q1925)))</f>
        <v/>
      </c>
      <c r="AI1925" s="47" t="str">
        <f aca="false">IF(B1925="","",P1925+Q1925+O1925+M1925+L1925-N1925)</f>
        <v/>
      </c>
      <c r="AJ1925" s="48" t="str">
        <f aca="false">IFERROR(IF(AND(AC1925="SIM",AG1925="-",Y1925="REVENDA"),(AB1925/1+1)*AI1925,IF(AND(AC1925="SIM",AG1925="Pneus",Y1925="REVENDA"),(AB1925/1+1)*(AI1925-AH1925),"")),"")</f>
        <v/>
      </c>
      <c r="AK1925" s="48" t="str">
        <f aca="false">IF(AJ1925="","",AJ1925*17%)</f>
        <v/>
      </c>
      <c r="AL1925" s="48" t="str">
        <f aca="false">IFERROR(IF(AC1925="NÃO","",IF(AK1925="","",IF(E1925="Simples Nacional",BF1925,IF(T1925=0.12,U1925*0.5833337002,IF(T1925=0,AI1925*0.07,U1925))))),"")</f>
        <v/>
      </c>
      <c r="AM1925" s="47" t="str">
        <f aca="false">IFERROR(IF(AC1925="NÃO","",IF(OR(AG1925="-",AG1925="Pneus"),AK1925-AL1925,"")),"")</f>
        <v/>
      </c>
      <c r="AN1925" s="48" t="str">
        <f aca="false">IF(AND(Y1925="REVENDA",AC1925="SIM",AG1925="BIT"),((AB1925/1+1)*AI1925)*0.4117,"")</f>
        <v/>
      </c>
      <c r="AO1925" s="48" t="str">
        <f aca="false">IF(AN1925="","",AN1925*17%)</f>
        <v/>
      </c>
      <c r="AP1925" s="49" t="str">
        <f aca="false">IF(AN1925="","",IF(T1925=0.12,(U1925*0.4117)*0.4117,IF(T1925=0,(AI1925*0.07)*0.4117,U1925*0.4117)))</f>
        <v/>
      </c>
      <c r="AQ1925" s="47" t="str">
        <f aca="false">IF(AN1925="","",AO1925-AP1925)</f>
        <v/>
      </c>
      <c r="AR1925" s="50" t="str">
        <f aca="false">IFERROR(IF(AND(AC1925="SIM",Y1925="REVENDA",LEFT(AG1925,5)="ANEXO")*OR(AE1925="ANEXO I",AF1925="ANEXO II"),VLOOKUP(H1925,Dados!G:I,2,0),""),"INSERIR MVA")</f>
        <v/>
      </c>
      <c r="AS1925" s="48" t="str">
        <f aca="false">IF(LEFT(AG1925,5)="ANEXO",VLOOKUP(AG1925,Dados!$X$111:$Z$112,2,0)*(AI1925-Q1925),"")</f>
        <v/>
      </c>
      <c r="AT1925" s="48" t="str">
        <f aca="false">IFERROR(IF(AR1925="","",(AI1925*AR1925)+AI1925),"INSERIR MVA")</f>
        <v/>
      </c>
      <c r="AU1925" s="48" t="str">
        <f aca="false">IF(AT1925="","",IF(AY1925=0.04,U1925,AS1925*AY1925))</f>
        <v/>
      </c>
      <c r="AV1925" s="47" t="str">
        <f aca="false">IFERROR(IF(AU1925="","",(VLOOKUP(AG1925,Dados!$X$111:$Z$112,3,0)*AT1925*0.17)),"INSERIR MVA")</f>
        <v/>
      </c>
      <c r="AW1925" s="47" t="str">
        <f aca="false">IFERROR(IF(AR1925="","",AV1925-AU1925),"")</f>
        <v/>
      </c>
      <c r="AX1925" s="51" t="str">
        <f aca="false">IFERROR(IF(AC1925="NÃO","",IF(AM1925&lt;&gt;"",AM1925-W1925,IF(AQ1925&lt;&gt;"",AQ1925-W1925,IF(AW1925&lt;&gt;"",AW1925-W1925,"")))),"")</f>
        <v/>
      </c>
      <c r="AY1925" s="46" t="str">
        <f aca="false">IFERROR(IF(ISNA(VLOOKUP(R1925,Dados!$X$2:$Y$5,2,0)),VLOOKUP(D1925,Dados!$X$7:$Y$33,2,0),VLOOKUP(R1925,Dados!$X$2:$Y$5,2,0)),"")</f>
        <v/>
      </c>
      <c r="AZ1925" s="52" t="str">
        <f aca="false">IF(C1925="","",IF(AND(Y1925="CONSUMO",AC1925="NÃO")*OR(AG1925="-",AG1925="BIT"),IF(E1925&lt;&gt;"",(AI1925-(P1925+L1925-N1925+Q1925)*AY1925)/0.83),""))</f>
        <v/>
      </c>
      <c r="BA1925" s="51" t="str">
        <f aca="false">IF(AZ1925="","",AZ1925*0.17-((P1925+L1925-N1925+Q1925)*AY1925))</f>
        <v/>
      </c>
      <c r="BB1925" s="51" t="str">
        <f aca="false">IF(AND(Y1925="CONSUMO",AG1925="ANEXO I",AY1925&gt;4%),(AI1925-(P1925+L1925-N1925+Q1925)*0.0514)/0.83*(0.5177)*(0.17)-AI1925*0.0514,IF(AND(Y1925="CONSUMO",AG1925="ANEXO II",AY1925&gt;4%),(AI1925-(P1925+L1925-N1925+Q1925)*0.041)/0.83*(0.3295)*(0.17)-AI1925*0.041,IF(AND(Y1925="CONSUMO",AG1925="ANEXO I",AY1925=4%),(AI1925-(P1925+L1925-N1925+Q1925)*0.04)/0.83*(0.5177)*(0.17)-AI1925*0.04,IF(AND(Y1925="CONSUMO",AG1925="ANEXO II",AY1925=4%),(AI1925-(P1925+L1925-N1925+Q1925)*0.04)/0.83*(0.3295)*(0.17)-AI1925*0.04,""))))</f>
        <v/>
      </c>
      <c r="BC1925" s="51" t="str">
        <f aca="false">IF(C1925="","",IF(AND(Y1925="CONSUMO",AC1925="SIM")*OR(AG1925="-",AG1925="BIT"),IF(E1925&lt;&gt;"",(AI1925-(P1925+L1925-N1925+Q1925)*AY1925)/0.83),""))</f>
        <v/>
      </c>
      <c r="BD1925" s="51" t="str">
        <f aca="false">IF(BC1925="","",BC1925*0.17)</f>
        <v/>
      </c>
      <c r="BE1925" s="51" t="str">
        <f aca="false">IF(I1925=6908,0,IF(BC1925="","",BD1925-((P1925+L1925-N1925+Q1925)*AY1925)))</f>
        <v/>
      </c>
      <c r="BF1925" s="53" t="str">
        <f aca="false">IF(B1925="","",IF(OR(B1925="",E1925="Regime Normal"),0,(AI1925-Q1925)*VLOOKUP(R1925,Dados!$X$98:$Y$108,2,0)))</f>
        <v/>
      </c>
      <c r="BG1925" s="54" t="str">
        <f aca="false">IFERROR(VLOOKUP(I1925,Dados!$AC$27:$AD$43,2,0),IF(B1925="","",IF(D1925&lt;&gt;"MT",IF(AND(AC1925="SIM",Y1925="Revenda"),"2403",IF(AND(AC1925="SIM",Y1925="Consumo"),"2407",IF(AND(AC1925="NÃO",Y1925="Revenda"),"2102",IF(AND(AC1925="NÃO",Y1925="Consumo"),"2556",)))),REPLACE(I1925,1,1,1))))</f>
        <v/>
      </c>
    </row>
    <row r="1926" customFormat="false" ht="12.8" hidden="false" customHeight="true" outlineLevel="0" collapsed="false">
      <c r="Y1926" s="45"/>
      <c r="Z1926" s="46" t="str">
        <f aca="false">IF(B1926="","",(IFERROR(VLOOKUP(H1926,Dados!A$3:B$15000,2,0),"Não Encontrado")))</f>
        <v/>
      </c>
      <c r="AA1926" s="46" t="str">
        <f aca="false">IF(B1926="","",(IFERROR(VLOOKUP(G1926,Dados!C$3:E$15000,3,0),"Não Encontrado")))</f>
        <v/>
      </c>
      <c r="AB1926" s="46" t="str">
        <f aca="false">IFERROR(IF(Z1926&lt;&gt;"Não Encontrado",Z1926,IF(AA1926&lt;&gt;"Não Encontrado",AA1926,"")),"")</f>
        <v/>
      </c>
      <c r="AC1926" s="45" t="str">
        <f aca="false">IF(B1926="","",IF(AB1926="","NÃO","SIM"))</f>
        <v/>
      </c>
      <c r="AD1926" s="45" t="str">
        <f aca="false">IFERROR(VLOOKUP(G1926,Dados!$P$3:$R$500,3,0),"")</f>
        <v/>
      </c>
      <c r="AE1926" s="45" t="str">
        <f aca="false">IFERROR(VLOOKUP(G1926,Dados!$K$3:$L$500,2,0),"")</f>
        <v/>
      </c>
      <c r="AF1926" s="45" t="str">
        <f aca="false">IFERROR(VLOOKUP(G1926,Dados!$M$3:$N$500,2,0),"")</f>
        <v/>
      </c>
      <c r="AG1926" s="45" t="str">
        <f aca="false">IF(F1926="","",IF(AND(AD1926="",AE1926="",AF1926=""),"-",IF(AND(AD1926="BIT",AE1926="",AF1926=""),"BIT",IF(AND(AE1926="ANEXO I",AD1926="",AF1926=""),"ANEXO I",IF(AND(AF1926="ANEXO II",AD1926="",AE1926=""),"ANEXO II","Escolher")))))</f>
        <v/>
      </c>
      <c r="AH1926" s="45" t="str">
        <f aca="false">IF(AG1926&lt;&gt;"Pneus","",IFERROR(VLOOKUP(R1926,Dados!$X$2:$Z$5,3,0)*(AI1926-Q1926),VLOOKUP(D1926,Dados!$X$7:$Z$33,3,0)*(AI1926-Q1926)))</f>
        <v/>
      </c>
      <c r="AI1926" s="47" t="str">
        <f aca="false">IF(B1926="","",P1926+Q1926+O1926+M1926+L1926-N1926)</f>
        <v/>
      </c>
      <c r="AJ1926" s="48" t="str">
        <f aca="false">IFERROR(IF(AND(AC1926="SIM",AG1926="-",Y1926="REVENDA"),(AB1926/1+1)*AI1926,IF(AND(AC1926="SIM",AG1926="Pneus",Y1926="REVENDA"),(AB1926/1+1)*(AI1926-AH1926),"")),"")</f>
        <v/>
      </c>
      <c r="AK1926" s="48" t="str">
        <f aca="false">IF(AJ1926="","",AJ1926*17%)</f>
        <v/>
      </c>
      <c r="AL1926" s="48" t="str">
        <f aca="false">IFERROR(IF(AC1926="NÃO","",IF(AK1926="","",IF(E1926="Simples Nacional",BF1926,IF(T1926=0.12,U1926*0.5833337002,IF(T1926=0,AI1926*0.07,U1926))))),"")</f>
        <v/>
      </c>
      <c r="AM1926" s="47" t="str">
        <f aca="false">IFERROR(IF(AC1926="NÃO","",IF(OR(AG1926="-",AG1926="Pneus"),AK1926-AL1926,"")),"")</f>
        <v/>
      </c>
      <c r="AN1926" s="48" t="str">
        <f aca="false">IF(AND(Y1926="REVENDA",AC1926="SIM",AG1926="BIT"),((AB1926/1+1)*AI1926)*0.4117,"")</f>
        <v/>
      </c>
      <c r="AO1926" s="48" t="str">
        <f aca="false">IF(AN1926="","",AN1926*17%)</f>
        <v/>
      </c>
      <c r="AP1926" s="49" t="str">
        <f aca="false">IF(AN1926="","",IF(T1926=0.12,(U1926*0.4117)*0.4117,IF(T1926=0,(AI1926*0.07)*0.4117,U1926*0.4117)))</f>
        <v/>
      </c>
      <c r="AQ1926" s="47" t="str">
        <f aca="false">IF(AN1926="","",AO1926-AP1926)</f>
        <v/>
      </c>
      <c r="AR1926" s="50" t="str">
        <f aca="false">IFERROR(IF(AND(AC1926="SIM",Y1926="REVENDA",LEFT(AG1926,5)="ANEXO")*OR(AE1926="ANEXO I",AF1926="ANEXO II"),VLOOKUP(H1926,Dados!G:I,2,0),""),"INSERIR MVA")</f>
        <v/>
      </c>
      <c r="AS1926" s="48" t="str">
        <f aca="false">IF(LEFT(AG1926,5)="ANEXO",VLOOKUP(AG1926,Dados!$X$111:$Z$112,2,0)*(AI1926-Q1926),"")</f>
        <v/>
      </c>
      <c r="AT1926" s="48" t="str">
        <f aca="false">IFERROR(IF(AR1926="","",(AI1926*AR1926)+AI1926),"INSERIR MVA")</f>
        <v/>
      </c>
      <c r="AU1926" s="48" t="str">
        <f aca="false">IF(AT1926="","",IF(AY1926=0.04,U1926,AS1926*AY1926))</f>
        <v/>
      </c>
      <c r="AV1926" s="47" t="str">
        <f aca="false">IFERROR(IF(AU1926="","",(VLOOKUP(AG1926,Dados!$X$111:$Z$112,3,0)*AT1926*0.17)),"INSERIR MVA")</f>
        <v/>
      </c>
      <c r="AW1926" s="47" t="str">
        <f aca="false">IFERROR(IF(AR1926="","",AV1926-AU1926),"")</f>
        <v/>
      </c>
      <c r="AX1926" s="51" t="str">
        <f aca="false">IFERROR(IF(AC1926="NÃO","",IF(AM1926&lt;&gt;"",AM1926-W1926,IF(AQ1926&lt;&gt;"",AQ1926-W1926,IF(AW1926&lt;&gt;"",AW1926-W1926,"")))),"")</f>
        <v/>
      </c>
      <c r="AY1926" s="46" t="str">
        <f aca="false">IFERROR(IF(ISNA(VLOOKUP(R1926,Dados!$X$2:$Y$5,2,0)),VLOOKUP(D1926,Dados!$X$7:$Y$33,2,0),VLOOKUP(R1926,Dados!$X$2:$Y$5,2,0)),"")</f>
        <v/>
      </c>
      <c r="AZ1926" s="52" t="str">
        <f aca="false">IF(C1926="","",IF(AND(Y1926="CONSUMO",AC1926="NÃO")*OR(AG1926="-",AG1926="BIT"),IF(E1926&lt;&gt;"",(AI1926-(P1926+L1926-N1926+Q1926)*AY1926)/0.83),""))</f>
        <v/>
      </c>
      <c r="BA1926" s="51" t="str">
        <f aca="false">IF(AZ1926="","",AZ1926*0.17-((P1926+L1926-N1926+Q1926)*AY1926))</f>
        <v/>
      </c>
      <c r="BB1926" s="51" t="str">
        <f aca="false">IF(AND(Y1926="CONSUMO",AG1926="ANEXO I",AY1926&gt;4%),(AI1926-(P1926+L1926-N1926+Q1926)*0.0514)/0.83*(0.5177)*(0.17)-AI1926*0.0514,IF(AND(Y1926="CONSUMO",AG1926="ANEXO II",AY1926&gt;4%),(AI1926-(P1926+L1926-N1926+Q1926)*0.041)/0.83*(0.3295)*(0.17)-AI1926*0.041,IF(AND(Y1926="CONSUMO",AG1926="ANEXO I",AY1926=4%),(AI1926-(P1926+L1926-N1926+Q1926)*0.04)/0.83*(0.5177)*(0.17)-AI1926*0.04,IF(AND(Y1926="CONSUMO",AG1926="ANEXO II",AY1926=4%),(AI1926-(P1926+L1926-N1926+Q1926)*0.04)/0.83*(0.3295)*(0.17)-AI1926*0.04,""))))</f>
        <v/>
      </c>
      <c r="BC1926" s="51" t="str">
        <f aca="false">IF(C1926="","",IF(AND(Y1926="CONSUMO",AC1926="SIM")*OR(AG1926="-",AG1926="BIT"),IF(E1926&lt;&gt;"",(AI1926-(P1926+L1926-N1926+Q1926)*AY1926)/0.83),""))</f>
        <v/>
      </c>
      <c r="BD1926" s="51" t="str">
        <f aca="false">IF(BC1926="","",BC1926*0.17)</f>
        <v/>
      </c>
      <c r="BE1926" s="51" t="str">
        <f aca="false">IF(I1926=6908,0,IF(BC1926="","",BD1926-((P1926+L1926-N1926+Q1926)*AY1926)))</f>
        <v/>
      </c>
      <c r="BF1926" s="53" t="str">
        <f aca="false">IF(B1926="","",IF(OR(B1926="",E1926="Regime Normal"),0,(AI1926-Q1926)*VLOOKUP(R1926,Dados!$X$98:$Y$108,2,0)))</f>
        <v/>
      </c>
      <c r="BG1926" s="54" t="str">
        <f aca="false">IFERROR(VLOOKUP(I1926,Dados!$AC$27:$AD$43,2,0),IF(B1926="","",IF(D1926&lt;&gt;"MT",IF(AND(AC1926="SIM",Y1926="Revenda"),"2403",IF(AND(AC1926="SIM",Y1926="Consumo"),"2407",IF(AND(AC1926="NÃO",Y1926="Revenda"),"2102",IF(AND(AC1926="NÃO",Y1926="Consumo"),"2556",)))),REPLACE(I1926,1,1,1))))</f>
        <v/>
      </c>
    </row>
    <row r="1927" customFormat="false" ht="12.8" hidden="false" customHeight="true" outlineLevel="0" collapsed="false">
      <c r="Y1927" s="45"/>
      <c r="Z1927" s="46" t="str">
        <f aca="false">IF(B1927="","",(IFERROR(VLOOKUP(H1927,Dados!A$3:B$15000,2,0),"Não Encontrado")))</f>
        <v/>
      </c>
      <c r="AA1927" s="46" t="str">
        <f aca="false">IF(B1927="","",(IFERROR(VLOOKUP(G1927,Dados!C$3:E$15000,3,0),"Não Encontrado")))</f>
        <v/>
      </c>
      <c r="AB1927" s="46" t="str">
        <f aca="false">IFERROR(IF(Z1927&lt;&gt;"Não Encontrado",Z1927,IF(AA1927&lt;&gt;"Não Encontrado",AA1927,"")),"")</f>
        <v/>
      </c>
      <c r="AC1927" s="45" t="str">
        <f aca="false">IF(B1927="","",IF(AB1927="","NÃO","SIM"))</f>
        <v/>
      </c>
      <c r="AD1927" s="45" t="str">
        <f aca="false">IFERROR(VLOOKUP(G1927,Dados!$P$3:$R$500,3,0),"")</f>
        <v/>
      </c>
      <c r="AE1927" s="45" t="str">
        <f aca="false">IFERROR(VLOOKUP(G1927,Dados!$K$3:$L$500,2,0),"")</f>
        <v/>
      </c>
      <c r="AF1927" s="45" t="str">
        <f aca="false">IFERROR(VLOOKUP(G1927,Dados!$M$3:$N$500,2,0),"")</f>
        <v/>
      </c>
      <c r="AG1927" s="45" t="str">
        <f aca="false">IF(F1927="","",IF(AND(AD1927="",AE1927="",AF1927=""),"-",IF(AND(AD1927="BIT",AE1927="",AF1927=""),"BIT",IF(AND(AE1927="ANEXO I",AD1927="",AF1927=""),"ANEXO I",IF(AND(AF1927="ANEXO II",AD1927="",AE1927=""),"ANEXO II","Escolher")))))</f>
        <v/>
      </c>
      <c r="AH1927" s="45" t="str">
        <f aca="false">IF(AG1927&lt;&gt;"Pneus","",IFERROR(VLOOKUP(R1927,Dados!$X$2:$Z$5,3,0)*(AI1927-Q1927),VLOOKUP(D1927,Dados!$X$7:$Z$33,3,0)*(AI1927-Q1927)))</f>
        <v/>
      </c>
      <c r="AI1927" s="47" t="str">
        <f aca="false">IF(B1927="","",P1927+Q1927+O1927+M1927+L1927-N1927)</f>
        <v/>
      </c>
      <c r="AJ1927" s="48" t="str">
        <f aca="false">IFERROR(IF(AND(AC1927="SIM",AG1927="-",Y1927="REVENDA"),(AB1927/1+1)*AI1927,IF(AND(AC1927="SIM",AG1927="Pneus",Y1927="REVENDA"),(AB1927/1+1)*(AI1927-AH1927),"")),"")</f>
        <v/>
      </c>
      <c r="AK1927" s="48" t="str">
        <f aca="false">IF(AJ1927="","",AJ1927*17%)</f>
        <v/>
      </c>
      <c r="AL1927" s="48" t="str">
        <f aca="false">IFERROR(IF(AC1927="NÃO","",IF(AK1927="","",IF(E1927="Simples Nacional",BF1927,IF(T1927=0.12,U1927*0.5833337002,IF(T1927=0,AI1927*0.07,U1927))))),"")</f>
        <v/>
      </c>
      <c r="AM1927" s="47" t="str">
        <f aca="false">IFERROR(IF(AC1927="NÃO","",IF(OR(AG1927="-",AG1927="Pneus"),AK1927-AL1927,"")),"")</f>
        <v/>
      </c>
      <c r="AN1927" s="48" t="str">
        <f aca="false">IF(AND(Y1927="REVENDA",AC1927="SIM",AG1927="BIT"),((AB1927/1+1)*AI1927)*0.4117,"")</f>
        <v/>
      </c>
      <c r="AO1927" s="48" t="str">
        <f aca="false">IF(AN1927="","",AN1927*17%)</f>
        <v/>
      </c>
      <c r="AP1927" s="49" t="str">
        <f aca="false">IF(AN1927="","",IF(T1927=0.12,(U1927*0.4117)*0.4117,IF(T1927=0,(AI1927*0.07)*0.4117,U1927*0.4117)))</f>
        <v/>
      </c>
      <c r="AQ1927" s="47" t="str">
        <f aca="false">IF(AN1927="","",AO1927-AP1927)</f>
        <v/>
      </c>
      <c r="AR1927" s="50" t="str">
        <f aca="false">IFERROR(IF(AND(AC1927="SIM",Y1927="REVENDA",LEFT(AG1927,5)="ANEXO")*OR(AE1927="ANEXO I",AF1927="ANEXO II"),VLOOKUP(H1927,Dados!G:I,2,0),""),"INSERIR MVA")</f>
        <v/>
      </c>
      <c r="AS1927" s="48" t="str">
        <f aca="false">IF(LEFT(AG1927,5)="ANEXO",VLOOKUP(AG1927,Dados!$X$111:$Z$112,2,0)*(AI1927-Q1927),"")</f>
        <v/>
      </c>
      <c r="AT1927" s="48" t="str">
        <f aca="false">IFERROR(IF(AR1927="","",(AI1927*AR1927)+AI1927),"INSERIR MVA")</f>
        <v/>
      </c>
      <c r="AU1927" s="48" t="str">
        <f aca="false">IF(AT1927="","",IF(AY1927=0.04,U1927,AS1927*AY1927))</f>
        <v/>
      </c>
      <c r="AV1927" s="47" t="str">
        <f aca="false">IFERROR(IF(AU1927="","",(VLOOKUP(AG1927,Dados!$X$111:$Z$112,3,0)*AT1927*0.17)),"INSERIR MVA")</f>
        <v/>
      </c>
      <c r="AW1927" s="47" t="str">
        <f aca="false">IFERROR(IF(AR1927="","",AV1927-AU1927),"")</f>
        <v/>
      </c>
      <c r="AX1927" s="51" t="str">
        <f aca="false">IFERROR(IF(AC1927="NÃO","",IF(AM1927&lt;&gt;"",AM1927-W1927,IF(AQ1927&lt;&gt;"",AQ1927-W1927,IF(AW1927&lt;&gt;"",AW1927-W1927,"")))),"")</f>
        <v/>
      </c>
      <c r="AY1927" s="46" t="str">
        <f aca="false">IFERROR(IF(ISNA(VLOOKUP(R1927,Dados!$X$2:$Y$5,2,0)),VLOOKUP(D1927,Dados!$X$7:$Y$33,2,0),VLOOKUP(R1927,Dados!$X$2:$Y$5,2,0)),"")</f>
        <v/>
      </c>
      <c r="AZ1927" s="52" t="str">
        <f aca="false">IF(C1927="","",IF(AND(Y1927="CONSUMO",AC1927="NÃO")*OR(AG1927="-",AG1927="BIT"),IF(E1927&lt;&gt;"",(AI1927-(P1927+L1927-N1927+Q1927)*AY1927)/0.83),""))</f>
        <v/>
      </c>
      <c r="BA1927" s="51" t="str">
        <f aca="false">IF(AZ1927="","",AZ1927*0.17-((P1927+L1927-N1927+Q1927)*AY1927))</f>
        <v/>
      </c>
      <c r="BB1927" s="51" t="str">
        <f aca="false">IF(AND(Y1927="CONSUMO",AG1927="ANEXO I",AY1927&gt;4%),(AI1927-(P1927+L1927-N1927+Q1927)*0.0514)/0.83*(0.5177)*(0.17)-AI1927*0.0514,IF(AND(Y1927="CONSUMO",AG1927="ANEXO II",AY1927&gt;4%),(AI1927-(P1927+L1927-N1927+Q1927)*0.041)/0.83*(0.3295)*(0.17)-AI1927*0.041,IF(AND(Y1927="CONSUMO",AG1927="ANEXO I",AY1927=4%),(AI1927-(P1927+L1927-N1927+Q1927)*0.04)/0.83*(0.5177)*(0.17)-AI1927*0.04,IF(AND(Y1927="CONSUMO",AG1927="ANEXO II",AY1927=4%),(AI1927-(P1927+L1927-N1927+Q1927)*0.04)/0.83*(0.3295)*(0.17)-AI1927*0.04,""))))</f>
        <v/>
      </c>
      <c r="BC1927" s="51" t="str">
        <f aca="false">IF(C1927="","",IF(AND(Y1927="CONSUMO",AC1927="SIM")*OR(AG1927="-",AG1927="BIT"),IF(E1927&lt;&gt;"",(AI1927-(P1927+L1927-N1927+Q1927)*AY1927)/0.83),""))</f>
        <v/>
      </c>
      <c r="BD1927" s="51" t="str">
        <f aca="false">IF(BC1927="","",BC1927*0.17)</f>
        <v/>
      </c>
      <c r="BE1927" s="51" t="str">
        <f aca="false">IF(I1927=6908,0,IF(BC1927="","",BD1927-((P1927+L1927-N1927+Q1927)*AY1927)))</f>
        <v/>
      </c>
      <c r="BF1927" s="53" t="str">
        <f aca="false">IF(B1927="","",IF(OR(B1927="",E1927="Regime Normal"),0,(AI1927-Q1927)*VLOOKUP(R1927,Dados!$X$98:$Y$108,2,0)))</f>
        <v/>
      </c>
      <c r="BG1927" s="54" t="str">
        <f aca="false">IFERROR(VLOOKUP(I1927,Dados!$AC$27:$AD$43,2,0),IF(B1927="","",IF(D1927&lt;&gt;"MT",IF(AND(AC1927="SIM",Y1927="Revenda"),"2403",IF(AND(AC1927="SIM",Y1927="Consumo"),"2407",IF(AND(AC1927="NÃO",Y1927="Revenda"),"2102",IF(AND(AC1927="NÃO",Y1927="Consumo"),"2556",)))),REPLACE(I1927,1,1,1))))</f>
        <v/>
      </c>
    </row>
    <row r="1928" customFormat="false" ht="12.8" hidden="false" customHeight="true" outlineLevel="0" collapsed="false">
      <c r="Y1928" s="45"/>
      <c r="Z1928" s="46" t="str">
        <f aca="false">IF(B1928="","",(IFERROR(VLOOKUP(H1928,Dados!A$3:B$15000,2,0),"Não Encontrado")))</f>
        <v/>
      </c>
      <c r="AA1928" s="46" t="str">
        <f aca="false">IF(B1928="","",(IFERROR(VLOOKUP(G1928,Dados!C$3:E$15000,3,0),"Não Encontrado")))</f>
        <v/>
      </c>
      <c r="AB1928" s="46" t="str">
        <f aca="false">IFERROR(IF(Z1928&lt;&gt;"Não Encontrado",Z1928,IF(AA1928&lt;&gt;"Não Encontrado",AA1928,"")),"")</f>
        <v/>
      </c>
      <c r="AC1928" s="45" t="str">
        <f aca="false">IF(B1928="","",IF(AB1928="","NÃO","SIM"))</f>
        <v/>
      </c>
      <c r="AD1928" s="45" t="str">
        <f aca="false">IFERROR(VLOOKUP(G1928,Dados!$P$3:$R$500,3,0),"")</f>
        <v/>
      </c>
      <c r="AE1928" s="45" t="str">
        <f aca="false">IFERROR(VLOOKUP(G1928,Dados!$K$3:$L$500,2,0),"")</f>
        <v/>
      </c>
      <c r="AF1928" s="45" t="str">
        <f aca="false">IFERROR(VLOOKUP(G1928,Dados!$M$3:$N$500,2,0),"")</f>
        <v/>
      </c>
      <c r="AG1928" s="45" t="str">
        <f aca="false">IF(F1928="","",IF(AND(AD1928="",AE1928="",AF1928=""),"-",IF(AND(AD1928="BIT",AE1928="",AF1928=""),"BIT",IF(AND(AE1928="ANEXO I",AD1928="",AF1928=""),"ANEXO I",IF(AND(AF1928="ANEXO II",AD1928="",AE1928=""),"ANEXO II","Escolher")))))</f>
        <v/>
      </c>
      <c r="AH1928" s="45" t="str">
        <f aca="false">IF(AG1928&lt;&gt;"Pneus","",IFERROR(VLOOKUP(R1928,Dados!$X$2:$Z$5,3,0)*(AI1928-Q1928),VLOOKUP(D1928,Dados!$X$7:$Z$33,3,0)*(AI1928-Q1928)))</f>
        <v/>
      </c>
      <c r="AI1928" s="47" t="str">
        <f aca="false">IF(B1928="","",P1928+Q1928+O1928+M1928+L1928-N1928)</f>
        <v/>
      </c>
      <c r="AJ1928" s="48" t="str">
        <f aca="false">IFERROR(IF(AND(AC1928="SIM",AG1928="-",Y1928="REVENDA"),(AB1928/1+1)*AI1928,IF(AND(AC1928="SIM",AG1928="Pneus",Y1928="REVENDA"),(AB1928/1+1)*(AI1928-AH1928),"")),"")</f>
        <v/>
      </c>
      <c r="AK1928" s="48" t="str">
        <f aca="false">IF(AJ1928="","",AJ1928*17%)</f>
        <v/>
      </c>
      <c r="AL1928" s="48" t="str">
        <f aca="false">IFERROR(IF(AC1928="NÃO","",IF(AK1928="","",IF(E1928="Simples Nacional",BF1928,IF(T1928=0.12,U1928*0.5833337002,IF(T1928=0,AI1928*0.07,U1928))))),"")</f>
        <v/>
      </c>
      <c r="AM1928" s="47" t="str">
        <f aca="false">IFERROR(IF(AC1928="NÃO","",IF(OR(AG1928="-",AG1928="Pneus"),AK1928-AL1928,"")),"")</f>
        <v/>
      </c>
      <c r="AN1928" s="48" t="str">
        <f aca="false">IF(AND(Y1928="REVENDA",AC1928="SIM",AG1928="BIT"),((AB1928/1+1)*AI1928)*0.4117,"")</f>
        <v/>
      </c>
      <c r="AO1928" s="48" t="str">
        <f aca="false">IF(AN1928="","",AN1928*17%)</f>
        <v/>
      </c>
      <c r="AP1928" s="49" t="str">
        <f aca="false">IF(AN1928="","",IF(T1928=0.12,(U1928*0.4117)*0.4117,IF(T1928=0,(AI1928*0.07)*0.4117,U1928*0.4117)))</f>
        <v/>
      </c>
      <c r="AQ1928" s="47" t="str">
        <f aca="false">IF(AN1928="","",AO1928-AP1928)</f>
        <v/>
      </c>
      <c r="AR1928" s="50" t="str">
        <f aca="false">IFERROR(IF(AND(AC1928="SIM",Y1928="REVENDA",LEFT(AG1928,5)="ANEXO")*OR(AE1928="ANEXO I",AF1928="ANEXO II"),VLOOKUP(H1928,Dados!G:I,2,0),""),"INSERIR MVA")</f>
        <v/>
      </c>
      <c r="AS1928" s="48" t="str">
        <f aca="false">IF(LEFT(AG1928,5)="ANEXO",VLOOKUP(AG1928,Dados!$X$111:$Z$112,2,0)*(AI1928-Q1928),"")</f>
        <v/>
      </c>
      <c r="AT1928" s="48" t="str">
        <f aca="false">IFERROR(IF(AR1928="","",(AI1928*AR1928)+AI1928),"INSERIR MVA")</f>
        <v/>
      </c>
      <c r="AU1928" s="48" t="str">
        <f aca="false">IF(AT1928="","",IF(AY1928=0.04,U1928,AS1928*AY1928))</f>
        <v/>
      </c>
      <c r="AV1928" s="47" t="str">
        <f aca="false">IFERROR(IF(AU1928="","",(VLOOKUP(AG1928,Dados!$X$111:$Z$112,3,0)*AT1928*0.17)),"INSERIR MVA")</f>
        <v/>
      </c>
      <c r="AW1928" s="47" t="str">
        <f aca="false">IFERROR(IF(AR1928="","",AV1928-AU1928),"")</f>
        <v/>
      </c>
      <c r="AX1928" s="51" t="str">
        <f aca="false">IFERROR(IF(AC1928="NÃO","",IF(AM1928&lt;&gt;"",AM1928-W1928,IF(AQ1928&lt;&gt;"",AQ1928-W1928,IF(AW1928&lt;&gt;"",AW1928-W1928,"")))),"")</f>
        <v/>
      </c>
      <c r="AY1928" s="46" t="str">
        <f aca="false">IFERROR(IF(ISNA(VLOOKUP(R1928,Dados!$X$2:$Y$5,2,0)),VLOOKUP(D1928,Dados!$X$7:$Y$33,2,0),VLOOKUP(R1928,Dados!$X$2:$Y$5,2,0)),"")</f>
        <v/>
      </c>
      <c r="AZ1928" s="52" t="str">
        <f aca="false">IF(C1928="","",IF(AND(Y1928="CONSUMO",AC1928="NÃO")*OR(AG1928="-",AG1928="BIT"),IF(E1928&lt;&gt;"",(AI1928-(P1928+L1928-N1928+Q1928)*AY1928)/0.83),""))</f>
        <v/>
      </c>
      <c r="BA1928" s="51" t="str">
        <f aca="false">IF(AZ1928="","",AZ1928*0.17-((P1928+L1928-N1928+Q1928)*AY1928))</f>
        <v/>
      </c>
      <c r="BB1928" s="51" t="str">
        <f aca="false">IF(AND(Y1928="CONSUMO",AG1928="ANEXO I",AY1928&gt;4%),(AI1928-(P1928+L1928-N1928+Q1928)*0.0514)/0.83*(0.5177)*(0.17)-AI1928*0.0514,IF(AND(Y1928="CONSUMO",AG1928="ANEXO II",AY1928&gt;4%),(AI1928-(P1928+L1928-N1928+Q1928)*0.041)/0.83*(0.3295)*(0.17)-AI1928*0.041,IF(AND(Y1928="CONSUMO",AG1928="ANEXO I",AY1928=4%),(AI1928-(P1928+L1928-N1928+Q1928)*0.04)/0.83*(0.5177)*(0.17)-AI1928*0.04,IF(AND(Y1928="CONSUMO",AG1928="ANEXO II",AY1928=4%),(AI1928-(P1928+L1928-N1928+Q1928)*0.04)/0.83*(0.3295)*(0.17)-AI1928*0.04,""))))</f>
        <v/>
      </c>
      <c r="BC1928" s="51" t="str">
        <f aca="false">IF(C1928="","",IF(AND(Y1928="CONSUMO",AC1928="SIM")*OR(AG1928="-",AG1928="BIT"),IF(E1928&lt;&gt;"",(AI1928-(P1928+L1928-N1928+Q1928)*AY1928)/0.83),""))</f>
        <v/>
      </c>
      <c r="BD1928" s="51" t="str">
        <f aca="false">IF(BC1928="","",BC1928*0.17)</f>
        <v/>
      </c>
      <c r="BE1928" s="51" t="str">
        <f aca="false">IF(I1928=6908,0,IF(BC1928="","",BD1928-((P1928+L1928-N1928+Q1928)*AY1928)))</f>
        <v/>
      </c>
      <c r="BF1928" s="53" t="str">
        <f aca="false">IF(B1928="","",IF(OR(B1928="",E1928="Regime Normal"),0,(AI1928-Q1928)*VLOOKUP(R1928,Dados!$X$98:$Y$108,2,0)))</f>
        <v/>
      </c>
      <c r="BG1928" s="54" t="str">
        <f aca="false">IFERROR(VLOOKUP(I1928,Dados!$AC$27:$AD$43,2,0),IF(B1928="","",IF(D1928&lt;&gt;"MT",IF(AND(AC1928="SIM",Y1928="Revenda"),"2403",IF(AND(AC1928="SIM",Y1928="Consumo"),"2407",IF(AND(AC1928="NÃO",Y1928="Revenda"),"2102",IF(AND(AC1928="NÃO",Y1928="Consumo"),"2556",)))),REPLACE(I1928,1,1,1))))</f>
        <v/>
      </c>
    </row>
    <row r="1929" customFormat="false" ht="12.8" hidden="false" customHeight="true" outlineLevel="0" collapsed="false">
      <c r="Y1929" s="45"/>
      <c r="Z1929" s="46" t="str">
        <f aca="false">IF(B1929="","",(IFERROR(VLOOKUP(H1929,Dados!A$3:B$15000,2,0),"Não Encontrado")))</f>
        <v/>
      </c>
      <c r="AA1929" s="46" t="str">
        <f aca="false">IF(B1929="","",(IFERROR(VLOOKUP(G1929,Dados!C$3:E$15000,3,0),"Não Encontrado")))</f>
        <v/>
      </c>
      <c r="AB1929" s="46" t="str">
        <f aca="false">IFERROR(IF(Z1929&lt;&gt;"Não Encontrado",Z1929,IF(AA1929&lt;&gt;"Não Encontrado",AA1929,"")),"")</f>
        <v/>
      </c>
      <c r="AC1929" s="45" t="str">
        <f aca="false">IF(B1929="","",IF(AB1929="","NÃO","SIM"))</f>
        <v/>
      </c>
      <c r="AD1929" s="45" t="str">
        <f aca="false">IFERROR(VLOOKUP(G1929,Dados!$P$3:$R$500,3,0),"")</f>
        <v/>
      </c>
      <c r="AE1929" s="45" t="str">
        <f aca="false">IFERROR(VLOOKUP(G1929,Dados!$K$3:$L$500,2,0),"")</f>
        <v/>
      </c>
      <c r="AF1929" s="45" t="str">
        <f aca="false">IFERROR(VLOOKUP(G1929,Dados!$M$3:$N$500,2,0),"")</f>
        <v/>
      </c>
      <c r="AG1929" s="45" t="str">
        <f aca="false">IF(F1929="","",IF(AND(AD1929="",AE1929="",AF1929=""),"-",IF(AND(AD1929="BIT",AE1929="",AF1929=""),"BIT",IF(AND(AE1929="ANEXO I",AD1929="",AF1929=""),"ANEXO I",IF(AND(AF1929="ANEXO II",AD1929="",AE1929=""),"ANEXO II","Escolher")))))</f>
        <v/>
      </c>
      <c r="AH1929" s="45" t="str">
        <f aca="false">IF(AG1929&lt;&gt;"Pneus","",IFERROR(VLOOKUP(R1929,Dados!$X$2:$Z$5,3,0)*(AI1929-Q1929),VLOOKUP(D1929,Dados!$X$7:$Z$33,3,0)*(AI1929-Q1929)))</f>
        <v/>
      </c>
      <c r="AI1929" s="47" t="str">
        <f aca="false">IF(B1929="","",P1929+Q1929+O1929+M1929+L1929-N1929)</f>
        <v/>
      </c>
      <c r="AJ1929" s="48" t="str">
        <f aca="false">IFERROR(IF(AND(AC1929="SIM",AG1929="-",Y1929="REVENDA"),(AB1929/1+1)*AI1929,IF(AND(AC1929="SIM",AG1929="Pneus",Y1929="REVENDA"),(AB1929/1+1)*(AI1929-AH1929),"")),"")</f>
        <v/>
      </c>
      <c r="AK1929" s="48" t="str">
        <f aca="false">IF(AJ1929="","",AJ1929*17%)</f>
        <v/>
      </c>
      <c r="AL1929" s="48" t="str">
        <f aca="false">IFERROR(IF(AC1929="NÃO","",IF(AK1929="","",IF(E1929="Simples Nacional",BF1929,IF(T1929=0.12,U1929*0.5833337002,IF(T1929=0,AI1929*0.07,U1929))))),"")</f>
        <v/>
      </c>
      <c r="AM1929" s="47" t="str">
        <f aca="false">IFERROR(IF(AC1929="NÃO","",IF(OR(AG1929="-",AG1929="Pneus"),AK1929-AL1929,"")),"")</f>
        <v/>
      </c>
      <c r="AN1929" s="48" t="str">
        <f aca="false">IF(AND(Y1929="REVENDA",AC1929="SIM",AG1929="BIT"),((AB1929/1+1)*AI1929)*0.4117,"")</f>
        <v/>
      </c>
      <c r="AO1929" s="48" t="str">
        <f aca="false">IF(AN1929="","",AN1929*17%)</f>
        <v/>
      </c>
      <c r="AP1929" s="49" t="str">
        <f aca="false">IF(AN1929="","",IF(T1929=0.12,(U1929*0.4117)*0.4117,IF(T1929=0,(AI1929*0.07)*0.4117,U1929*0.4117)))</f>
        <v/>
      </c>
      <c r="AQ1929" s="47" t="str">
        <f aca="false">IF(AN1929="","",AO1929-AP1929)</f>
        <v/>
      </c>
      <c r="AR1929" s="50" t="str">
        <f aca="false">IFERROR(IF(AND(AC1929="SIM",Y1929="REVENDA",LEFT(AG1929,5)="ANEXO")*OR(AE1929="ANEXO I",AF1929="ANEXO II"),VLOOKUP(H1929,Dados!G:I,2,0),""),"INSERIR MVA")</f>
        <v/>
      </c>
      <c r="AS1929" s="48" t="str">
        <f aca="false">IF(LEFT(AG1929,5)="ANEXO",VLOOKUP(AG1929,Dados!$X$111:$Z$112,2,0)*(AI1929-Q1929),"")</f>
        <v/>
      </c>
      <c r="AT1929" s="48" t="str">
        <f aca="false">IFERROR(IF(AR1929="","",(AI1929*AR1929)+AI1929),"INSERIR MVA")</f>
        <v/>
      </c>
      <c r="AU1929" s="48" t="str">
        <f aca="false">IF(AT1929="","",IF(AY1929=0.04,U1929,AS1929*AY1929))</f>
        <v/>
      </c>
      <c r="AV1929" s="47" t="str">
        <f aca="false">IFERROR(IF(AU1929="","",(VLOOKUP(AG1929,Dados!$X$111:$Z$112,3,0)*AT1929*0.17)),"INSERIR MVA")</f>
        <v/>
      </c>
      <c r="AW1929" s="47" t="str">
        <f aca="false">IFERROR(IF(AR1929="","",AV1929-AU1929),"")</f>
        <v/>
      </c>
      <c r="AX1929" s="51" t="str">
        <f aca="false">IFERROR(IF(AC1929="NÃO","",IF(AM1929&lt;&gt;"",AM1929-W1929,IF(AQ1929&lt;&gt;"",AQ1929-W1929,IF(AW1929&lt;&gt;"",AW1929-W1929,"")))),"")</f>
        <v/>
      </c>
      <c r="AY1929" s="46" t="str">
        <f aca="false">IFERROR(IF(ISNA(VLOOKUP(R1929,Dados!$X$2:$Y$5,2,0)),VLOOKUP(D1929,Dados!$X$7:$Y$33,2,0),VLOOKUP(R1929,Dados!$X$2:$Y$5,2,0)),"")</f>
        <v/>
      </c>
      <c r="AZ1929" s="52" t="str">
        <f aca="false">IF(C1929="","",IF(AND(Y1929="CONSUMO",AC1929="NÃO")*OR(AG1929="-",AG1929="BIT"),IF(E1929&lt;&gt;"",(AI1929-(P1929+L1929-N1929+Q1929)*AY1929)/0.83),""))</f>
        <v/>
      </c>
      <c r="BA1929" s="51" t="str">
        <f aca="false">IF(AZ1929="","",AZ1929*0.17-((P1929+L1929-N1929+Q1929)*AY1929))</f>
        <v/>
      </c>
      <c r="BB1929" s="51" t="str">
        <f aca="false">IF(AND(Y1929="CONSUMO",AG1929="ANEXO I",AY1929&gt;4%),(AI1929-(P1929+L1929-N1929+Q1929)*0.0514)/0.83*(0.5177)*(0.17)-AI1929*0.0514,IF(AND(Y1929="CONSUMO",AG1929="ANEXO II",AY1929&gt;4%),(AI1929-(P1929+L1929-N1929+Q1929)*0.041)/0.83*(0.3295)*(0.17)-AI1929*0.041,IF(AND(Y1929="CONSUMO",AG1929="ANEXO I",AY1929=4%),(AI1929-(P1929+L1929-N1929+Q1929)*0.04)/0.83*(0.5177)*(0.17)-AI1929*0.04,IF(AND(Y1929="CONSUMO",AG1929="ANEXO II",AY1929=4%),(AI1929-(P1929+L1929-N1929+Q1929)*0.04)/0.83*(0.3295)*(0.17)-AI1929*0.04,""))))</f>
        <v/>
      </c>
      <c r="BC1929" s="51" t="str">
        <f aca="false">IF(C1929="","",IF(AND(Y1929="CONSUMO",AC1929="SIM")*OR(AG1929="-",AG1929="BIT"),IF(E1929&lt;&gt;"",(AI1929-(P1929+L1929-N1929+Q1929)*AY1929)/0.83),""))</f>
        <v/>
      </c>
      <c r="BD1929" s="51" t="str">
        <f aca="false">IF(BC1929="","",BC1929*0.17)</f>
        <v/>
      </c>
      <c r="BE1929" s="51" t="str">
        <f aca="false">IF(I1929=6908,0,IF(BC1929="","",BD1929-((P1929+L1929-N1929+Q1929)*AY1929)))</f>
        <v/>
      </c>
      <c r="BF1929" s="53" t="str">
        <f aca="false">IF(B1929="","",IF(OR(B1929="",E1929="Regime Normal"),0,(AI1929-Q1929)*VLOOKUP(R1929,Dados!$X$98:$Y$108,2,0)))</f>
        <v/>
      </c>
      <c r="BG1929" s="54" t="str">
        <f aca="false">IFERROR(VLOOKUP(I1929,Dados!$AC$27:$AD$43,2,0),IF(B1929="","",IF(D1929&lt;&gt;"MT",IF(AND(AC1929="SIM",Y1929="Revenda"),"2403",IF(AND(AC1929="SIM",Y1929="Consumo"),"2407",IF(AND(AC1929="NÃO",Y1929="Revenda"),"2102",IF(AND(AC1929="NÃO",Y1929="Consumo"),"2556",)))),REPLACE(I1929,1,1,1))))</f>
        <v/>
      </c>
    </row>
    <row r="1930" customFormat="false" ht="12.8" hidden="false" customHeight="true" outlineLevel="0" collapsed="false">
      <c r="Y1930" s="45"/>
      <c r="Z1930" s="46" t="str">
        <f aca="false">IF(B1930="","",(IFERROR(VLOOKUP(H1930,Dados!A$3:B$15000,2,0),"Não Encontrado")))</f>
        <v/>
      </c>
      <c r="AA1930" s="46" t="str">
        <f aca="false">IF(B1930="","",(IFERROR(VLOOKUP(G1930,Dados!C$3:E$15000,3,0),"Não Encontrado")))</f>
        <v/>
      </c>
      <c r="AB1930" s="46" t="str">
        <f aca="false">IFERROR(IF(Z1930&lt;&gt;"Não Encontrado",Z1930,IF(AA1930&lt;&gt;"Não Encontrado",AA1930,"")),"")</f>
        <v/>
      </c>
      <c r="AC1930" s="45" t="str">
        <f aca="false">IF(B1930="","",IF(AB1930="","NÃO","SIM"))</f>
        <v/>
      </c>
      <c r="AD1930" s="45" t="str">
        <f aca="false">IFERROR(VLOOKUP(G1930,Dados!$P$3:$R$500,3,0),"")</f>
        <v/>
      </c>
      <c r="AE1930" s="45" t="str">
        <f aca="false">IFERROR(VLOOKUP(G1930,Dados!$K$3:$L$500,2,0),"")</f>
        <v/>
      </c>
      <c r="AF1930" s="45" t="str">
        <f aca="false">IFERROR(VLOOKUP(G1930,Dados!$M$3:$N$500,2,0),"")</f>
        <v/>
      </c>
      <c r="AG1930" s="45" t="str">
        <f aca="false">IF(F1930="","",IF(AND(AD1930="",AE1930="",AF1930=""),"-",IF(AND(AD1930="BIT",AE1930="",AF1930=""),"BIT",IF(AND(AE1930="ANEXO I",AD1930="",AF1930=""),"ANEXO I",IF(AND(AF1930="ANEXO II",AD1930="",AE1930=""),"ANEXO II","Escolher")))))</f>
        <v/>
      </c>
      <c r="AH1930" s="45" t="str">
        <f aca="false">IF(AG1930&lt;&gt;"Pneus","",IFERROR(VLOOKUP(R1930,Dados!$X$2:$Z$5,3,0)*(AI1930-Q1930),VLOOKUP(D1930,Dados!$X$7:$Z$33,3,0)*(AI1930-Q1930)))</f>
        <v/>
      </c>
      <c r="AI1930" s="47" t="str">
        <f aca="false">IF(B1930="","",P1930+Q1930+O1930+M1930+L1930-N1930)</f>
        <v/>
      </c>
      <c r="AJ1930" s="48" t="str">
        <f aca="false">IFERROR(IF(AND(AC1930="SIM",AG1930="-",Y1930="REVENDA"),(AB1930/1+1)*AI1930,IF(AND(AC1930="SIM",AG1930="Pneus",Y1930="REVENDA"),(AB1930/1+1)*(AI1930-AH1930),"")),"")</f>
        <v/>
      </c>
      <c r="AK1930" s="48" t="str">
        <f aca="false">IF(AJ1930="","",AJ1930*17%)</f>
        <v/>
      </c>
      <c r="AL1930" s="48" t="str">
        <f aca="false">IFERROR(IF(AC1930="NÃO","",IF(AK1930="","",IF(E1930="Simples Nacional",BF1930,IF(T1930=0.12,U1930*0.5833337002,IF(T1930=0,AI1930*0.07,U1930))))),"")</f>
        <v/>
      </c>
      <c r="AM1930" s="47" t="str">
        <f aca="false">IFERROR(IF(AC1930="NÃO","",IF(OR(AG1930="-",AG1930="Pneus"),AK1930-AL1930,"")),"")</f>
        <v/>
      </c>
      <c r="AN1930" s="48" t="str">
        <f aca="false">IF(AND(Y1930="REVENDA",AC1930="SIM",AG1930="BIT"),((AB1930/1+1)*AI1930)*0.4117,"")</f>
        <v/>
      </c>
      <c r="AO1930" s="48" t="str">
        <f aca="false">IF(AN1930="","",AN1930*17%)</f>
        <v/>
      </c>
      <c r="AP1930" s="49" t="str">
        <f aca="false">IF(AN1930="","",IF(T1930=0.12,(U1930*0.4117)*0.4117,IF(T1930=0,(AI1930*0.07)*0.4117,U1930*0.4117)))</f>
        <v/>
      </c>
      <c r="AQ1930" s="47" t="str">
        <f aca="false">IF(AN1930="","",AO1930-AP1930)</f>
        <v/>
      </c>
      <c r="AR1930" s="50" t="str">
        <f aca="false">IFERROR(IF(AND(AC1930="SIM",Y1930="REVENDA",LEFT(AG1930,5)="ANEXO")*OR(AE1930="ANEXO I",AF1930="ANEXO II"),VLOOKUP(H1930,Dados!G:I,2,0),""),"INSERIR MVA")</f>
        <v/>
      </c>
      <c r="AS1930" s="48" t="str">
        <f aca="false">IF(LEFT(AG1930,5)="ANEXO",VLOOKUP(AG1930,Dados!$X$111:$Z$112,2,0)*(AI1930-Q1930),"")</f>
        <v/>
      </c>
      <c r="AT1930" s="48" t="str">
        <f aca="false">IFERROR(IF(AR1930="","",(AI1930*AR1930)+AI1930),"INSERIR MVA")</f>
        <v/>
      </c>
      <c r="AU1930" s="48" t="str">
        <f aca="false">IF(AT1930="","",IF(AY1930=0.04,U1930,AS1930*AY1930))</f>
        <v/>
      </c>
      <c r="AV1930" s="47" t="str">
        <f aca="false">IFERROR(IF(AU1930="","",(VLOOKUP(AG1930,Dados!$X$111:$Z$112,3,0)*AT1930*0.17)),"INSERIR MVA")</f>
        <v/>
      </c>
      <c r="AW1930" s="47" t="str">
        <f aca="false">IFERROR(IF(AR1930="","",AV1930-AU1930),"")</f>
        <v/>
      </c>
      <c r="AX1930" s="51" t="str">
        <f aca="false">IFERROR(IF(AC1930="NÃO","",IF(AM1930&lt;&gt;"",AM1930-W1930,IF(AQ1930&lt;&gt;"",AQ1930-W1930,IF(AW1930&lt;&gt;"",AW1930-W1930,"")))),"")</f>
        <v/>
      </c>
      <c r="AY1930" s="46" t="str">
        <f aca="false">IFERROR(IF(ISNA(VLOOKUP(R1930,Dados!$X$2:$Y$5,2,0)),VLOOKUP(D1930,Dados!$X$7:$Y$33,2,0),VLOOKUP(R1930,Dados!$X$2:$Y$5,2,0)),"")</f>
        <v/>
      </c>
      <c r="AZ1930" s="52" t="str">
        <f aca="false">IF(C1930="","",IF(AND(Y1930="CONSUMO",AC1930="NÃO")*OR(AG1930="-",AG1930="BIT"),IF(E1930&lt;&gt;"",(AI1930-(P1930+L1930-N1930+Q1930)*AY1930)/0.83),""))</f>
        <v/>
      </c>
      <c r="BA1930" s="51" t="str">
        <f aca="false">IF(AZ1930="","",AZ1930*0.17-((P1930+L1930-N1930+Q1930)*AY1930))</f>
        <v/>
      </c>
      <c r="BB1930" s="51" t="str">
        <f aca="false">IF(AND(Y1930="CONSUMO",AG1930="ANEXO I",AY1930&gt;4%),(AI1930-(P1930+L1930-N1930+Q1930)*0.0514)/0.83*(0.5177)*(0.17)-AI1930*0.0514,IF(AND(Y1930="CONSUMO",AG1930="ANEXO II",AY1930&gt;4%),(AI1930-(P1930+L1930-N1930+Q1930)*0.041)/0.83*(0.3295)*(0.17)-AI1930*0.041,IF(AND(Y1930="CONSUMO",AG1930="ANEXO I",AY1930=4%),(AI1930-(P1930+L1930-N1930+Q1930)*0.04)/0.83*(0.5177)*(0.17)-AI1930*0.04,IF(AND(Y1930="CONSUMO",AG1930="ANEXO II",AY1930=4%),(AI1930-(P1930+L1930-N1930+Q1930)*0.04)/0.83*(0.3295)*(0.17)-AI1930*0.04,""))))</f>
        <v/>
      </c>
      <c r="BC1930" s="51" t="str">
        <f aca="false">IF(C1930="","",IF(AND(Y1930="CONSUMO",AC1930="SIM")*OR(AG1930="-",AG1930="BIT"),IF(E1930&lt;&gt;"",(AI1930-(P1930+L1930-N1930+Q1930)*AY1930)/0.83),""))</f>
        <v/>
      </c>
      <c r="BD1930" s="51" t="str">
        <f aca="false">IF(BC1930="","",BC1930*0.17)</f>
        <v/>
      </c>
      <c r="BE1930" s="51" t="str">
        <f aca="false">IF(I1930=6908,0,IF(BC1930="","",BD1930-((P1930+L1930-N1930+Q1930)*AY1930)))</f>
        <v/>
      </c>
      <c r="BF1930" s="53" t="str">
        <f aca="false">IF(B1930="","",IF(OR(B1930="",E1930="Regime Normal"),0,(AI1930-Q1930)*VLOOKUP(R1930,Dados!$X$98:$Y$108,2,0)))</f>
        <v/>
      </c>
      <c r="BG1930" s="54" t="str">
        <f aca="false">IFERROR(VLOOKUP(I1930,Dados!$AC$27:$AD$43,2,0),IF(B1930="","",IF(D1930&lt;&gt;"MT",IF(AND(AC1930="SIM",Y1930="Revenda"),"2403",IF(AND(AC1930="SIM",Y1930="Consumo"),"2407",IF(AND(AC1930="NÃO",Y1930="Revenda"),"2102",IF(AND(AC1930="NÃO",Y1930="Consumo"),"2556",)))),REPLACE(I1930,1,1,1))))</f>
        <v/>
      </c>
    </row>
    <row r="1931" customFormat="false" ht="12.8" hidden="false" customHeight="true" outlineLevel="0" collapsed="false">
      <c r="Y1931" s="45"/>
      <c r="Z1931" s="46" t="str">
        <f aca="false">IF(B1931="","",(IFERROR(VLOOKUP(H1931,Dados!A$3:B$15000,2,0),"Não Encontrado")))</f>
        <v/>
      </c>
      <c r="AA1931" s="46" t="str">
        <f aca="false">IF(B1931="","",(IFERROR(VLOOKUP(G1931,Dados!C$3:E$15000,3,0),"Não Encontrado")))</f>
        <v/>
      </c>
      <c r="AB1931" s="46" t="str">
        <f aca="false">IFERROR(IF(Z1931&lt;&gt;"Não Encontrado",Z1931,IF(AA1931&lt;&gt;"Não Encontrado",AA1931,"")),"")</f>
        <v/>
      </c>
      <c r="AC1931" s="45" t="str">
        <f aca="false">IF(B1931="","",IF(AB1931="","NÃO","SIM"))</f>
        <v/>
      </c>
      <c r="AD1931" s="45" t="str">
        <f aca="false">IFERROR(VLOOKUP(G1931,Dados!$P$3:$R$500,3,0),"")</f>
        <v/>
      </c>
      <c r="AE1931" s="45" t="str">
        <f aca="false">IFERROR(VLOOKUP(G1931,Dados!$K$3:$L$500,2,0),"")</f>
        <v/>
      </c>
      <c r="AF1931" s="45" t="str">
        <f aca="false">IFERROR(VLOOKUP(G1931,Dados!$M$3:$N$500,2,0),"")</f>
        <v/>
      </c>
      <c r="AG1931" s="45" t="str">
        <f aca="false">IF(F1931="","",IF(AND(AD1931="",AE1931="",AF1931=""),"-",IF(AND(AD1931="BIT",AE1931="",AF1931=""),"BIT",IF(AND(AE1931="ANEXO I",AD1931="",AF1931=""),"ANEXO I",IF(AND(AF1931="ANEXO II",AD1931="",AE1931=""),"ANEXO II","Escolher")))))</f>
        <v/>
      </c>
      <c r="AH1931" s="45" t="str">
        <f aca="false">IF(AG1931&lt;&gt;"Pneus","",IFERROR(VLOOKUP(R1931,Dados!$X$2:$Z$5,3,0)*(AI1931-Q1931),VLOOKUP(D1931,Dados!$X$7:$Z$33,3,0)*(AI1931-Q1931)))</f>
        <v/>
      </c>
      <c r="AI1931" s="47" t="str">
        <f aca="false">IF(B1931="","",P1931+Q1931+O1931+M1931+L1931-N1931)</f>
        <v/>
      </c>
      <c r="AJ1931" s="48" t="str">
        <f aca="false">IFERROR(IF(AND(AC1931="SIM",AG1931="-",Y1931="REVENDA"),(AB1931/1+1)*AI1931,IF(AND(AC1931="SIM",AG1931="Pneus",Y1931="REVENDA"),(AB1931/1+1)*(AI1931-AH1931),"")),"")</f>
        <v/>
      </c>
      <c r="AK1931" s="48" t="str">
        <f aca="false">IF(AJ1931="","",AJ1931*17%)</f>
        <v/>
      </c>
      <c r="AL1931" s="48" t="str">
        <f aca="false">IFERROR(IF(AC1931="NÃO","",IF(AK1931="","",IF(E1931="Simples Nacional",BF1931,IF(T1931=0.12,U1931*0.5833337002,IF(T1931=0,AI1931*0.07,U1931))))),"")</f>
        <v/>
      </c>
      <c r="AM1931" s="47" t="str">
        <f aca="false">IFERROR(IF(AC1931="NÃO","",IF(OR(AG1931="-",AG1931="Pneus"),AK1931-AL1931,"")),"")</f>
        <v/>
      </c>
      <c r="AN1931" s="48" t="str">
        <f aca="false">IF(AND(Y1931="REVENDA",AC1931="SIM",AG1931="BIT"),((AB1931/1+1)*AI1931)*0.4117,"")</f>
        <v/>
      </c>
      <c r="AO1931" s="48" t="str">
        <f aca="false">IF(AN1931="","",AN1931*17%)</f>
        <v/>
      </c>
      <c r="AP1931" s="49" t="str">
        <f aca="false">IF(AN1931="","",IF(T1931=0.12,(U1931*0.4117)*0.4117,IF(T1931=0,(AI1931*0.07)*0.4117,U1931*0.4117)))</f>
        <v/>
      </c>
      <c r="AQ1931" s="47" t="str">
        <f aca="false">IF(AN1931="","",AO1931-AP1931)</f>
        <v/>
      </c>
      <c r="AR1931" s="50" t="str">
        <f aca="false">IFERROR(IF(AND(AC1931="SIM",Y1931="REVENDA",LEFT(AG1931,5)="ANEXO")*OR(AE1931="ANEXO I",AF1931="ANEXO II"),VLOOKUP(H1931,Dados!G:I,2,0),""),"INSERIR MVA")</f>
        <v/>
      </c>
      <c r="AS1931" s="48" t="str">
        <f aca="false">IF(LEFT(AG1931,5)="ANEXO",VLOOKUP(AG1931,Dados!$X$111:$Z$112,2,0)*(AI1931-Q1931),"")</f>
        <v/>
      </c>
      <c r="AT1931" s="48" t="str">
        <f aca="false">IFERROR(IF(AR1931="","",(AI1931*AR1931)+AI1931),"INSERIR MVA")</f>
        <v/>
      </c>
      <c r="AU1931" s="48" t="str">
        <f aca="false">IF(AT1931="","",IF(AY1931=0.04,U1931,AS1931*AY1931))</f>
        <v/>
      </c>
      <c r="AV1931" s="47" t="str">
        <f aca="false">IFERROR(IF(AU1931="","",(VLOOKUP(AG1931,Dados!$X$111:$Z$112,3,0)*AT1931*0.17)),"INSERIR MVA")</f>
        <v/>
      </c>
      <c r="AW1931" s="47" t="str">
        <f aca="false">IFERROR(IF(AR1931="","",AV1931-AU1931),"")</f>
        <v/>
      </c>
      <c r="AX1931" s="51" t="str">
        <f aca="false">IFERROR(IF(AC1931="NÃO","",IF(AM1931&lt;&gt;"",AM1931-W1931,IF(AQ1931&lt;&gt;"",AQ1931-W1931,IF(AW1931&lt;&gt;"",AW1931-W1931,"")))),"")</f>
        <v/>
      </c>
      <c r="AY1931" s="46" t="str">
        <f aca="false">IFERROR(IF(ISNA(VLOOKUP(R1931,Dados!$X$2:$Y$5,2,0)),VLOOKUP(D1931,Dados!$X$7:$Y$33,2,0),VLOOKUP(R1931,Dados!$X$2:$Y$5,2,0)),"")</f>
        <v/>
      </c>
      <c r="AZ1931" s="52" t="str">
        <f aca="false">IF(C1931="","",IF(AND(Y1931="CONSUMO",AC1931="NÃO")*OR(AG1931="-",AG1931="BIT"),IF(E1931&lt;&gt;"",(AI1931-(P1931+L1931-N1931+Q1931)*AY1931)/0.83),""))</f>
        <v/>
      </c>
      <c r="BA1931" s="51" t="str">
        <f aca="false">IF(AZ1931="","",AZ1931*0.17-((P1931+L1931-N1931+Q1931)*AY1931))</f>
        <v/>
      </c>
      <c r="BB1931" s="51" t="str">
        <f aca="false">IF(AND(Y1931="CONSUMO",AG1931="ANEXO I",AY1931&gt;4%),(AI1931-(P1931+L1931-N1931+Q1931)*0.0514)/0.83*(0.5177)*(0.17)-AI1931*0.0514,IF(AND(Y1931="CONSUMO",AG1931="ANEXO II",AY1931&gt;4%),(AI1931-(P1931+L1931-N1931+Q1931)*0.041)/0.83*(0.3295)*(0.17)-AI1931*0.041,IF(AND(Y1931="CONSUMO",AG1931="ANEXO I",AY1931=4%),(AI1931-(P1931+L1931-N1931+Q1931)*0.04)/0.83*(0.5177)*(0.17)-AI1931*0.04,IF(AND(Y1931="CONSUMO",AG1931="ANEXO II",AY1931=4%),(AI1931-(P1931+L1931-N1931+Q1931)*0.04)/0.83*(0.3295)*(0.17)-AI1931*0.04,""))))</f>
        <v/>
      </c>
      <c r="BC1931" s="51" t="str">
        <f aca="false">IF(C1931="","",IF(AND(Y1931="CONSUMO",AC1931="SIM")*OR(AG1931="-",AG1931="BIT"),IF(E1931&lt;&gt;"",(AI1931-(P1931+L1931-N1931+Q1931)*AY1931)/0.83),""))</f>
        <v/>
      </c>
      <c r="BD1931" s="51" t="str">
        <f aca="false">IF(BC1931="","",BC1931*0.17)</f>
        <v/>
      </c>
      <c r="BE1931" s="51" t="str">
        <f aca="false">IF(I1931=6908,0,IF(BC1931="","",BD1931-((P1931+L1931-N1931+Q1931)*AY1931)))</f>
        <v/>
      </c>
      <c r="BF1931" s="53" t="str">
        <f aca="false">IF(B1931="","",IF(OR(B1931="",E1931="Regime Normal"),0,(AI1931-Q1931)*VLOOKUP(R1931,Dados!$X$98:$Y$108,2,0)))</f>
        <v/>
      </c>
      <c r="BG1931" s="54" t="str">
        <f aca="false">IFERROR(VLOOKUP(I1931,Dados!$AC$27:$AD$43,2,0),IF(B1931="","",IF(D1931&lt;&gt;"MT",IF(AND(AC1931="SIM",Y1931="Revenda"),"2403",IF(AND(AC1931="SIM",Y1931="Consumo"),"2407",IF(AND(AC1931="NÃO",Y1931="Revenda"),"2102",IF(AND(AC1931="NÃO",Y1931="Consumo"),"2556",)))),REPLACE(I1931,1,1,1))))</f>
        <v/>
      </c>
    </row>
    <row r="1932" customFormat="false" ht="12.8" hidden="false" customHeight="true" outlineLevel="0" collapsed="false">
      <c r="Y1932" s="45"/>
      <c r="Z1932" s="46" t="str">
        <f aca="false">IF(B1932="","",(IFERROR(VLOOKUP(H1932,Dados!A$3:B$15000,2,0),"Não Encontrado")))</f>
        <v/>
      </c>
      <c r="AA1932" s="46" t="str">
        <f aca="false">IF(B1932="","",(IFERROR(VLOOKUP(G1932,Dados!C$3:E$15000,3,0),"Não Encontrado")))</f>
        <v/>
      </c>
      <c r="AB1932" s="46" t="str">
        <f aca="false">IFERROR(IF(Z1932&lt;&gt;"Não Encontrado",Z1932,IF(AA1932&lt;&gt;"Não Encontrado",AA1932,"")),"")</f>
        <v/>
      </c>
      <c r="AC1932" s="45" t="str">
        <f aca="false">IF(B1932="","",IF(AB1932="","NÃO","SIM"))</f>
        <v/>
      </c>
      <c r="AD1932" s="45" t="str">
        <f aca="false">IFERROR(VLOOKUP(G1932,Dados!$P$3:$R$500,3,0),"")</f>
        <v/>
      </c>
      <c r="AE1932" s="45" t="str">
        <f aca="false">IFERROR(VLOOKUP(G1932,Dados!$K$3:$L$500,2,0),"")</f>
        <v/>
      </c>
      <c r="AF1932" s="45" t="str">
        <f aca="false">IFERROR(VLOOKUP(G1932,Dados!$M$3:$N$500,2,0),"")</f>
        <v/>
      </c>
      <c r="AG1932" s="45" t="str">
        <f aca="false">IF(F1932="","",IF(AND(AD1932="",AE1932="",AF1932=""),"-",IF(AND(AD1932="BIT",AE1932="",AF1932=""),"BIT",IF(AND(AE1932="ANEXO I",AD1932="",AF1932=""),"ANEXO I",IF(AND(AF1932="ANEXO II",AD1932="",AE1932=""),"ANEXO II","Escolher")))))</f>
        <v/>
      </c>
      <c r="AH1932" s="45" t="str">
        <f aca="false">IF(AG1932&lt;&gt;"Pneus","",IFERROR(VLOOKUP(R1932,Dados!$X$2:$Z$5,3,0)*(AI1932-Q1932),VLOOKUP(D1932,Dados!$X$7:$Z$33,3,0)*(AI1932-Q1932)))</f>
        <v/>
      </c>
      <c r="AI1932" s="47" t="str">
        <f aca="false">IF(B1932="","",P1932+Q1932+O1932+M1932+L1932-N1932)</f>
        <v/>
      </c>
      <c r="AJ1932" s="48" t="str">
        <f aca="false">IFERROR(IF(AND(AC1932="SIM",AG1932="-",Y1932="REVENDA"),(AB1932/1+1)*AI1932,IF(AND(AC1932="SIM",AG1932="Pneus",Y1932="REVENDA"),(AB1932/1+1)*(AI1932-AH1932),"")),"")</f>
        <v/>
      </c>
      <c r="AK1932" s="48" t="str">
        <f aca="false">IF(AJ1932="","",AJ1932*17%)</f>
        <v/>
      </c>
      <c r="AL1932" s="48" t="str">
        <f aca="false">IFERROR(IF(AC1932="NÃO","",IF(AK1932="","",IF(E1932="Simples Nacional",BF1932,IF(T1932=0.12,U1932*0.5833337002,IF(T1932=0,AI1932*0.07,U1932))))),"")</f>
        <v/>
      </c>
      <c r="AM1932" s="47" t="str">
        <f aca="false">IFERROR(IF(AC1932="NÃO","",IF(OR(AG1932="-",AG1932="Pneus"),AK1932-AL1932,"")),"")</f>
        <v/>
      </c>
      <c r="AN1932" s="48" t="str">
        <f aca="false">IF(AND(Y1932="REVENDA",AC1932="SIM",AG1932="BIT"),((AB1932/1+1)*AI1932)*0.4117,"")</f>
        <v/>
      </c>
      <c r="AO1932" s="48" t="str">
        <f aca="false">IF(AN1932="","",AN1932*17%)</f>
        <v/>
      </c>
      <c r="AP1932" s="49" t="str">
        <f aca="false">IF(AN1932="","",IF(T1932=0.12,(U1932*0.4117)*0.4117,IF(T1932=0,(AI1932*0.07)*0.4117,U1932*0.4117)))</f>
        <v/>
      </c>
      <c r="AQ1932" s="47" t="str">
        <f aca="false">IF(AN1932="","",AO1932-AP1932)</f>
        <v/>
      </c>
      <c r="AR1932" s="50" t="str">
        <f aca="false">IFERROR(IF(AND(AC1932="SIM",Y1932="REVENDA",LEFT(AG1932,5)="ANEXO")*OR(AE1932="ANEXO I",AF1932="ANEXO II"),VLOOKUP(H1932,Dados!G:I,2,0),""),"INSERIR MVA")</f>
        <v/>
      </c>
      <c r="AS1932" s="48" t="str">
        <f aca="false">IF(LEFT(AG1932,5)="ANEXO",VLOOKUP(AG1932,Dados!$X$111:$Z$112,2,0)*(AI1932-Q1932),"")</f>
        <v/>
      </c>
      <c r="AT1932" s="48" t="str">
        <f aca="false">IFERROR(IF(AR1932="","",(AI1932*AR1932)+AI1932),"INSERIR MVA")</f>
        <v/>
      </c>
      <c r="AU1932" s="48" t="str">
        <f aca="false">IF(AT1932="","",IF(AY1932=0.04,U1932,AS1932*AY1932))</f>
        <v/>
      </c>
      <c r="AV1932" s="47" t="str">
        <f aca="false">IFERROR(IF(AU1932="","",(VLOOKUP(AG1932,Dados!$X$111:$Z$112,3,0)*AT1932*0.17)),"INSERIR MVA")</f>
        <v/>
      </c>
      <c r="AW1932" s="47" t="str">
        <f aca="false">IFERROR(IF(AR1932="","",AV1932-AU1932),"")</f>
        <v/>
      </c>
      <c r="AX1932" s="51" t="str">
        <f aca="false">IFERROR(IF(AC1932="NÃO","",IF(AM1932&lt;&gt;"",AM1932-W1932,IF(AQ1932&lt;&gt;"",AQ1932-W1932,IF(AW1932&lt;&gt;"",AW1932-W1932,"")))),"")</f>
        <v/>
      </c>
      <c r="AY1932" s="46" t="str">
        <f aca="false">IFERROR(IF(ISNA(VLOOKUP(R1932,Dados!$X$2:$Y$5,2,0)),VLOOKUP(D1932,Dados!$X$7:$Y$33,2,0),VLOOKUP(R1932,Dados!$X$2:$Y$5,2,0)),"")</f>
        <v/>
      </c>
      <c r="AZ1932" s="52" t="str">
        <f aca="false">IF(C1932="","",IF(AND(Y1932="CONSUMO",AC1932="NÃO")*OR(AG1932="-",AG1932="BIT"),IF(E1932&lt;&gt;"",(AI1932-(P1932+L1932-N1932+Q1932)*AY1932)/0.83),""))</f>
        <v/>
      </c>
      <c r="BA1932" s="51" t="str">
        <f aca="false">IF(AZ1932="","",AZ1932*0.17-((P1932+L1932-N1932+Q1932)*AY1932))</f>
        <v/>
      </c>
      <c r="BB1932" s="51" t="str">
        <f aca="false">IF(AND(Y1932="CONSUMO",AG1932="ANEXO I",AY1932&gt;4%),(AI1932-(P1932+L1932-N1932+Q1932)*0.0514)/0.83*(0.5177)*(0.17)-AI1932*0.0514,IF(AND(Y1932="CONSUMO",AG1932="ANEXO II",AY1932&gt;4%),(AI1932-(P1932+L1932-N1932+Q1932)*0.041)/0.83*(0.3295)*(0.17)-AI1932*0.041,IF(AND(Y1932="CONSUMO",AG1932="ANEXO I",AY1932=4%),(AI1932-(P1932+L1932-N1932+Q1932)*0.04)/0.83*(0.5177)*(0.17)-AI1932*0.04,IF(AND(Y1932="CONSUMO",AG1932="ANEXO II",AY1932=4%),(AI1932-(P1932+L1932-N1932+Q1932)*0.04)/0.83*(0.3295)*(0.17)-AI1932*0.04,""))))</f>
        <v/>
      </c>
      <c r="BC1932" s="51" t="str">
        <f aca="false">IF(C1932="","",IF(AND(Y1932="CONSUMO",AC1932="SIM")*OR(AG1932="-",AG1932="BIT"),IF(E1932&lt;&gt;"",(AI1932-(P1932+L1932-N1932+Q1932)*AY1932)/0.83),""))</f>
        <v/>
      </c>
      <c r="BD1932" s="51" t="str">
        <f aca="false">IF(BC1932="","",BC1932*0.17)</f>
        <v/>
      </c>
      <c r="BE1932" s="51" t="str">
        <f aca="false">IF(I1932=6908,0,IF(BC1932="","",BD1932-((P1932+L1932-N1932+Q1932)*AY1932)))</f>
        <v/>
      </c>
      <c r="BF1932" s="53" t="str">
        <f aca="false">IF(B1932="","",IF(OR(B1932="",E1932="Regime Normal"),0,(AI1932-Q1932)*VLOOKUP(R1932,Dados!$X$98:$Y$108,2,0)))</f>
        <v/>
      </c>
      <c r="BG1932" s="54" t="str">
        <f aca="false">IFERROR(VLOOKUP(I1932,Dados!$AC$27:$AD$43,2,0),IF(B1932="","",IF(D1932&lt;&gt;"MT",IF(AND(AC1932="SIM",Y1932="Revenda"),"2403",IF(AND(AC1932="SIM",Y1932="Consumo"),"2407",IF(AND(AC1932="NÃO",Y1932="Revenda"),"2102",IF(AND(AC1932="NÃO",Y1932="Consumo"),"2556",)))),REPLACE(I1932,1,1,1))))</f>
        <v/>
      </c>
    </row>
    <row r="1933" customFormat="false" ht="12.8" hidden="false" customHeight="true" outlineLevel="0" collapsed="false">
      <c r="Y1933" s="45"/>
      <c r="Z1933" s="46" t="str">
        <f aca="false">IF(B1933="","",(IFERROR(VLOOKUP(H1933,Dados!A$3:B$15000,2,0),"Não Encontrado")))</f>
        <v/>
      </c>
      <c r="AA1933" s="46" t="str">
        <f aca="false">IF(B1933="","",(IFERROR(VLOOKUP(G1933,Dados!C$3:E$15000,3,0),"Não Encontrado")))</f>
        <v/>
      </c>
      <c r="AB1933" s="46" t="str">
        <f aca="false">IFERROR(IF(Z1933&lt;&gt;"Não Encontrado",Z1933,IF(AA1933&lt;&gt;"Não Encontrado",AA1933,"")),"")</f>
        <v/>
      </c>
      <c r="AC1933" s="45" t="str">
        <f aca="false">IF(B1933="","",IF(AB1933="","NÃO","SIM"))</f>
        <v/>
      </c>
      <c r="AD1933" s="45" t="str">
        <f aca="false">IFERROR(VLOOKUP(G1933,Dados!$P$3:$R$500,3,0),"")</f>
        <v/>
      </c>
      <c r="AE1933" s="45" t="str">
        <f aca="false">IFERROR(VLOOKUP(G1933,Dados!$K$3:$L$500,2,0),"")</f>
        <v/>
      </c>
      <c r="AF1933" s="45" t="str">
        <f aca="false">IFERROR(VLOOKUP(G1933,Dados!$M$3:$N$500,2,0),"")</f>
        <v/>
      </c>
      <c r="AG1933" s="45" t="str">
        <f aca="false">IF(F1933="","",IF(AND(AD1933="",AE1933="",AF1933=""),"-",IF(AND(AD1933="BIT",AE1933="",AF1933=""),"BIT",IF(AND(AE1933="ANEXO I",AD1933="",AF1933=""),"ANEXO I",IF(AND(AF1933="ANEXO II",AD1933="",AE1933=""),"ANEXO II","Escolher")))))</f>
        <v/>
      </c>
      <c r="AH1933" s="45" t="str">
        <f aca="false">IF(AG1933&lt;&gt;"Pneus","",IFERROR(VLOOKUP(R1933,Dados!$X$2:$Z$5,3,0)*(AI1933-Q1933),VLOOKUP(D1933,Dados!$X$7:$Z$33,3,0)*(AI1933-Q1933)))</f>
        <v/>
      </c>
      <c r="AI1933" s="47" t="str">
        <f aca="false">IF(B1933="","",P1933+Q1933+O1933+M1933+L1933-N1933)</f>
        <v/>
      </c>
      <c r="AJ1933" s="48" t="str">
        <f aca="false">IFERROR(IF(AND(AC1933="SIM",AG1933="-",Y1933="REVENDA"),(AB1933/1+1)*AI1933,IF(AND(AC1933="SIM",AG1933="Pneus",Y1933="REVENDA"),(AB1933/1+1)*(AI1933-AH1933),"")),"")</f>
        <v/>
      </c>
      <c r="AK1933" s="48" t="str">
        <f aca="false">IF(AJ1933="","",AJ1933*17%)</f>
        <v/>
      </c>
      <c r="AL1933" s="48" t="str">
        <f aca="false">IFERROR(IF(AC1933="NÃO","",IF(AK1933="","",IF(E1933="Simples Nacional",BF1933,IF(T1933=0.12,U1933*0.5833337002,IF(T1933=0,AI1933*0.07,U1933))))),"")</f>
        <v/>
      </c>
      <c r="AM1933" s="47" t="str">
        <f aca="false">IFERROR(IF(AC1933="NÃO","",IF(OR(AG1933="-",AG1933="Pneus"),AK1933-AL1933,"")),"")</f>
        <v/>
      </c>
      <c r="AN1933" s="48" t="str">
        <f aca="false">IF(AND(Y1933="REVENDA",AC1933="SIM",AG1933="BIT"),((AB1933/1+1)*AI1933)*0.4117,"")</f>
        <v/>
      </c>
      <c r="AO1933" s="48" t="str">
        <f aca="false">IF(AN1933="","",AN1933*17%)</f>
        <v/>
      </c>
      <c r="AP1933" s="49" t="str">
        <f aca="false">IF(AN1933="","",IF(T1933=0.12,(U1933*0.4117)*0.4117,IF(T1933=0,(AI1933*0.07)*0.4117,U1933*0.4117)))</f>
        <v/>
      </c>
      <c r="AQ1933" s="47" t="str">
        <f aca="false">IF(AN1933="","",AO1933-AP1933)</f>
        <v/>
      </c>
      <c r="AR1933" s="50" t="str">
        <f aca="false">IFERROR(IF(AND(AC1933="SIM",Y1933="REVENDA",LEFT(AG1933,5)="ANEXO")*OR(AE1933="ANEXO I",AF1933="ANEXO II"),VLOOKUP(H1933,Dados!G:I,2,0),""),"INSERIR MVA")</f>
        <v/>
      </c>
      <c r="AS1933" s="48" t="str">
        <f aca="false">IF(LEFT(AG1933,5)="ANEXO",VLOOKUP(AG1933,Dados!$X$111:$Z$112,2,0)*(AI1933-Q1933),"")</f>
        <v/>
      </c>
      <c r="AT1933" s="48" t="str">
        <f aca="false">IFERROR(IF(AR1933="","",(AI1933*AR1933)+AI1933),"INSERIR MVA")</f>
        <v/>
      </c>
      <c r="AU1933" s="48" t="str">
        <f aca="false">IF(AT1933="","",IF(AY1933=0.04,U1933,AS1933*AY1933))</f>
        <v/>
      </c>
      <c r="AV1933" s="47" t="str">
        <f aca="false">IFERROR(IF(AU1933="","",(VLOOKUP(AG1933,Dados!$X$111:$Z$112,3,0)*AT1933*0.17)),"INSERIR MVA")</f>
        <v/>
      </c>
      <c r="AW1933" s="47" t="str">
        <f aca="false">IFERROR(IF(AR1933="","",AV1933-AU1933),"")</f>
        <v/>
      </c>
      <c r="AX1933" s="51" t="str">
        <f aca="false">IFERROR(IF(AC1933="NÃO","",IF(AM1933&lt;&gt;"",AM1933-W1933,IF(AQ1933&lt;&gt;"",AQ1933-W1933,IF(AW1933&lt;&gt;"",AW1933-W1933,"")))),"")</f>
        <v/>
      </c>
      <c r="AY1933" s="46" t="str">
        <f aca="false">IFERROR(IF(ISNA(VLOOKUP(R1933,Dados!$X$2:$Y$5,2,0)),VLOOKUP(D1933,Dados!$X$7:$Y$33,2,0),VLOOKUP(R1933,Dados!$X$2:$Y$5,2,0)),"")</f>
        <v/>
      </c>
      <c r="AZ1933" s="52" t="str">
        <f aca="false">IF(C1933="","",IF(AND(Y1933="CONSUMO",AC1933="NÃO")*OR(AG1933="-",AG1933="BIT"),IF(E1933&lt;&gt;"",(AI1933-(P1933+L1933-N1933+Q1933)*AY1933)/0.83),""))</f>
        <v/>
      </c>
      <c r="BA1933" s="51" t="str">
        <f aca="false">IF(AZ1933="","",AZ1933*0.17-((P1933+L1933-N1933+Q1933)*AY1933))</f>
        <v/>
      </c>
      <c r="BB1933" s="51" t="str">
        <f aca="false">IF(AND(Y1933="CONSUMO",AG1933="ANEXO I",AY1933&gt;4%),(AI1933-(P1933+L1933-N1933+Q1933)*0.0514)/0.83*(0.5177)*(0.17)-AI1933*0.0514,IF(AND(Y1933="CONSUMO",AG1933="ANEXO II",AY1933&gt;4%),(AI1933-(P1933+L1933-N1933+Q1933)*0.041)/0.83*(0.3295)*(0.17)-AI1933*0.041,IF(AND(Y1933="CONSUMO",AG1933="ANEXO I",AY1933=4%),(AI1933-(P1933+L1933-N1933+Q1933)*0.04)/0.83*(0.5177)*(0.17)-AI1933*0.04,IF(AND(Y1933="CONSUMO",AG1933="ANEXO II",AY1933=4%),(AI1933-(P1933+L1933-N1933+Q1933)*0.04)/0.83*(0.3295)*(0.17)-AI1933*0.04,""))))</f>
        <v/>
      </c>
      <c r="BC1933" s="51" t="str">
        <f aca="false">IF(C1933="","",IF(AND(Y1933="CONSUMO",AC1933="SIM")*OR(AG1933="-",AG1933="BIT"),IF(E1933&lt;&gt;"",(AI1933-(P1933+L1933-N1933+Q1933)*AY1933)/0.83),""))</f>
        <v/>
      </c>
      <c r="BD1933" s="51" t="str">
        <f aca="false">IF(BC1933="","",BC1933*0.17)</f>
        <v/>
      </c>
      <c r="BE1933" s="51" t="str">
        <f aca="false">IF(I1933=6908,0,IF(BC1933="","",BD1933-((P1933+L1933-N1933+Q1933)*AY1933)))</f>
        <v/>
      </c>
      <c r="BF1933" s="53" t="str">
        <f aca="false">IF(B1933="","",IF(OR(B1933="",E1933="Regime Normal"),0,(AI1933-Q1933)*VLOOKUP(R1933,Dados!$X$98:$Y$108,2,0)))</f>
        <v/>
      </c>
      <c r="BG1933" s="54" t="str">
        <f aca="false">IFERROR(VLOOKUP(I1933,Dados!$AC$27:$AD$43,2,0),IF(B1933="","",IF(D1933&lt;&gt;"MT",IF(AND(AC1933="SIM",Y1933="Revenda"),"2403",IF(AND(AC1933="SIM",Y1933="Consumo"),"2407",IF(AND(AC1933="NÃO",Y1933="Revenda"),"2102",IF(AND(AC1933="NÃO",Y1933="Consumo"),"2556",)))),REPLACE(I1933,1,1,1))))</f>
        <v/>
      </c>
    </row>
    <row r="1934" customFormat="false" ht="12.8" hidden="false" customHeight="true" outlineLevel="0" collapsed="false">
      <c r="Y1934" s="45"/>
      <c r="Z1934" s="46" t="str">
        <f aca="false">IF(B1934="","",(IFERROR(VLOOKUP(H1934,Dados!A$3:B$15000,2,0),"Não Encontrado")))</f>
        <v/>
      </c>
      <c r="AA1934" s="46" t="str">
        <f aca="false">IF(B1934="","",(IFERROR(VLOOKUP(G1934,Dados!C$3:E$15000,3,0),"Não Encontrado")))</f>
        <v/>
      </c>
      <c r="AB1934" s="46" t="str">
        <f aca="false">IFERROR(IF(Z1934&lt;&gt;"Não Encontrado",Z1934,IF(AA1934&lt;&gt;"Não Encontrado",AA1934,"")),"")</f>
        <v/>
      </c>
      <c r="AC1934" s="45" t="str">
        <f aca="false">IF(B1934="","",IF(AB1934="","NÃO","SIM"))</f>
        <v/>
      </c>
      <c r="AD1934" s="45" t="str">
        <f aca="false">IFERROR(VLOOKUP(G1934,Dados!$P$3:$R$500,3,0),"")</f>
        <v/>
      </c>
      <c r="AE1934" s="45" t="str">
        <f aca="false">IFERROR(VLOOKUP(G1934,Dados!$K$3:$L$500,2,0),"")</f>
        <v/>
      </c>
      <c r="AF1934" s="45" t="str">
        <f aca="false">IFERROR(VLOOKUP(G1934,Dados!$M$3:$N$500,2,0),"")</f>
        <v/>
      </c>
      <c r="AG1934" s="45" t="str">
        <f aca="false">IF(F1934="","",IF(AND(AD1934="",AE1934="",AF1934=""),"-",IF(AND(AD1934="BIT",AE1934="",AF1934=""),"BIT",IF(AND(AE1934="ANEXO I",AD1934="",AF1934=""),"ANEXO I",IF(AND(AF1934="ANEXO II",AD1934="",AE1934=""),"ANEXO II","Escolher")))))</f>
        <v/>
      </c>
      <c r="AH1934" s="45" t="str">
        <f aca="false">IF(AG1934&lt;&gt;"Pneus","",IFERROR(VLOOKUP(R1934,Dados!$X$2:$Z$5,3,0)*(AI1934-Q1934),VLOOKUP(D1934,Dados!$X$7:$Z$33,3,0)*(AI1934-Q1934)))</f>
        <v/>
      </c>
      <c r="AI1934" s="47" t="str">
        <f aca="false">IF(B1934="","",P1934+Q1934+O1934+M1934+L1934-N1934)</f>
        <v/>
      </c>
      <c r="AJ1934" s="48" t="str">
        <f aca="false">IFERROR(IF(AND(AC1934="SIM",AG1934="-",Y1934="REVENDA"),(AB1934/1+1)*AI1934,IF(AND(AC1934="SIM",AG1934="Pneus",Y1934="REVENDA"),(AB1934/1+1)*(AI1934-AH1934),"")),"")</f>
        <v/>
      </c>
      <c r="AK1934" s="48" t="str">
        <f aca="false">IF(AJ1934="","",AJ1934*17%)</f>
        <v/>
      </c>
      <c r="AL1934" s="48" t="str">
        <f aca="false">IFERROR(IF(AC1934="NÃO","",IF(AK1934="","",IF(E1934="Simples Nacional",BF1934,IF(T1934=0.12,U1934*0.5833337002,IF(T1934=0,AI1934*0.07,U1934))))),"")</f>
        <v/>
      </c>
      <c r="AM1934" s="47" t="str">
        <f aca="false">IFERROR(IF(AC1934="NÃO","",IF(OR(AG1934="-",AG1934="Pneus"),AK1934-AL1934,"")),"")</f>
        <v/>
      </c>
      <c r="AN1934" s="48" t="str">
        <f aca="false">IF(AND(Y1934="REVENDA",AC1934="SIM",AG1934="BIT"),((AB1934/1+1)*AI1934)*0.4117,"")</f>
        <v/>
      </c>
      <c r="AO1934" s="48" t="str">
        <f aca="false">IF(AN1934="","",AN1934*17%)</f>
        <v/>
      </c>
      <c r="AP1934" s="49" t="str">
        <f aca="false">IF(AN1934="","",IF(T1934=0.12,(U1934*0.4117)*0.4117,IF(T1934=0,(AI1934*0.07)*0.4117,U1934*0.4117)))</f>
        <v/>
      </c>
      <c r="AQ1934" s="47" t="str">
        <f aca="false">IF(AN1934="","",AO1934-AP1934)</f>
        <v/>
      </c>
      <c r="AR1934" s="50" t="str">
        <f aca="false">IFERROR(IF(AND(AC1934="SIM",Y1934="REVENDA",LEFT(AG1934,5)="ANEXO")*OR(AE1934="ANEXO I",AF1934="ANEXO II"),VLOOKUP(H1934,Dados!G:I,2,0),""),"INSERIR MVA")</f>
        <v/>
      </c>
      <c r="AS1934" s="48" t="str">
        <f aca="false">IF(LEFT(AG1934,5)="ANEXO",VLOOKUP(AG1934,Dados!$X$111:$Z$112,2,0)*(AI1934-Q1934),"")</f>
        <v/>
      </c>
      <c r="AT1934" s="48" t="str">
        <f aca="false">IFERROR(IF(AR1934="","",(AI1934*AR1934)+AI1934),"INSERIR MVA")</f>
        <v/>
      </c>
      <c r="AU1934" s="48" t="str">
        <f aca="false">IF(AT1934="","",IF(AY1934=0.04,U1934,AS1934*AY1934))</f>
        <v/>
      </c>
      <c r="AV1934" s="47" t="str">
        <f aca="false">IFERROR(IF(AU1934="","",(VLOOKUP(AG1934,Dados!$X$111:$Z$112,3,0)*AT1934*0.17)),"INSERIR MVA")</f>
        <v/>
      </c>
      <c r="AW1934" s="47" t="str">
        <f aca="false">IFERROR(IF(AR1934="","",AV1934-AU1934),"")</f>
        <v/>
      </c>
      <c r="AX1934" s="51" t="str">
        <f aca="false">IFERROR(IF(AC1934="NÃO","",IF(AM1934&lt;&gt;"",AM1934-W1934,IF(AQ1934&lt;&gt;"",AQ1934-W1934,IF(AW1934&lt;&gt;"",AW1934-W1934,"")))),"")</f>
        <v/>
      </c>
      <c r="AY1934" s="46" t="str">
        <f aca="false">IFERROR(IF(ISNA(VLOOKUP(R1934,Dados!$X$2:$Y$5,2,0)),VLOOKUP(D1934,Dados!$X$7:$Y$33,2,0),VLOOKUP(R1934,Dados!$X$2:$Y$5,2,0)),"")</f>
        <v/>
      </c>
      <c r="AZ1934" s="52" t="str">
        <f aca="false">IF(C1934="","",IF(AND(Y1934="CONSUMO",AC1934="NÃO")*OR(AG1934="-",AG1934="BIT"),IF(E1934&lt;&gt;"",(AI1934-(P1934+L1934-N1934+Q1934)*AY1934)/0.83),""))</f>
        <v/>
      </c>
      <c r="BA1934" s="51" t="str">
        <f aca="false">IF(AZ1934="","",AZ1934*0.17-((P1934+L1934-N1934+Q1934)*AY1934))</f>
        <v/>
      </c>
      <c r="BB1934" s="51" t="str">
        <f aca="false">IF(AND(Y1934="CONSUMO",AG1934="ANEXO I",AY1934&gt;4%),(AI1934-(P1934+L1934-N1934+Q1934)*0.0514)/0.83*(0.5177)*(0.17)-AI1934*0.0514,IF(AND(Y1934="CONSUMO",AG1934="ANEXO II",AY1934&gt;4%),(AI1934-(P1934+L1934-N1934+Q1934)*0.041)/0.83*(0.3295)*(0.17)-AI1934*0.041,IF(AND(Y1934="CONSUMO",AG1934="ANEXO I",AY1934=4%),(AI1934-(P1934+L1934-N1934+Q1934)*0.04)/0.83*(0.5177)*(0.17)-AI1934*0.04,IF(AND(Y1934="CONSUMO",AG1934="ANEXO II",AY1934=4%),(AI1934-(P1934+L1934-N1934+Q1934)*0.04)/0.83*(0.3295)*(0.17)-AI1934*0.04,""))))</f>
        <v/>
      </c>
      <c r="BC1934" s="51" t="str">
        <f aca="false">IF(C1934="","",IF(AND(Y1934="CONSUMO",AC1934="SIM")*OR(AG1934="-",AG1934="BIT"),IF(E1934&lt;&gt;"",(AI1934-(P1934+L1934-N1934+Q1934)*AY1934)/0.83),""))</f>
        <v/>
      </c>
      <c r="BD1934" s="51" t="str">
        <f aca="false">IF(BC1934="","",BC1934*0.17)</f>
        <v/>
      </c>
      <c r="BE1934" s="51" t="str">
        <f aca="false">IF(I1934=6908,0,IF(BC1934="","",BD1934-((P1934+L1934-N1934+Q1934)*AY1934)))</f>
        <v/>
      </c>
      <c r="BF1934" s="53" t="str">
        <f aca="false">IF(B1934="","",IF(OR(B1934="",E1934="Regime Normal"),0,(AI1934-Q1934)*VLOOKUP(R1934,Dados!$X$98:$Y$108,2,0)))</f>
        <v/>
      </c>
      <c r="BG1934" s="54" t="str">
        <f aca="false">IFERROR(VLOOKUP(I1934,Dados!$AC$27:$AD$43,2,0),IF(B1934="","",IF(D1934&lt;&gt;"MT",IF(AND(AC1934="SIM",Y1934="Revenda"),"2403",IF(AND(AC1934="SIM",Y1934="Consumo"),"2407",IF(AND(AC1934="NÃO",Y1934="Revenda"),"2102",IF(AND(AC1934="NÃO",Y1934="Consumo"),"2556",)))),REPLACE(I1934,1,1,1))))</f>
        <v/>
      </c>
    </row>
    <row r="1935" customFormat="false" ht="12.8" hidden="false" customHeight="true" outlineLevel="0" collapsed="false">
      <c r="Y1935" s="45"/>
      <c r="Z1935" s="46" t="str">
        <f aca="false">IF(B1935="","",(IFERROR(VLOOKUP(H1935,Dados!A$3:B$15000,2,0),"Não Encontrado")))</f>
        <v/>
      </c>
      <c r="AA1935" s="46" t="str">
        <f aca="false">IF(B1935="","",(IFERROR(VLOOKUP(G1935,Dados!C$3:E$15000,3,0),"Não Encontrado")))</f>
        <v/>
      </c>
      <c r="AB1935" s="46" t="str">
        <f aca="false">IFERROR(IF(Z1935&lt;&gt;"Não Encontrado",Z1935,IF(AA1935&lt;&gt;"Não Encontrado",AA1935,"")),"")</f>
        <v/>
      </c>
      <c r="AC1935" s="45" t="str">
        <f aca="false">IF(B1935="","",IF(AB1935="","NÃO","SIM"))</f>
        <v/>
      </c>
      <c r="AD1935" s="45" t="str">
        <f aca="false">IFERROR(VLOOKUP(G1935,Dados!$P$3:$R$500,3,0),"")</f>
        <v/>
      </c>
      <c r="AE1935" s="45" t="str">
        <f aca="false">IFERROR(VLOOKUP(G1935,Dados!$K$3:$L$500,2,0),"")</f>
        <v/>
      </c>
      <c r="AF1935" s="45" t="str">
        <f aca="false">IFERROR(VLOOKUP(G1935,Dados!$M$3:$N$500,2,0),"")</f>
        <v/>
      </c>
      <c r="AG1935" s="45" t="str">
        <f aca="false">IF(F1935="","",IF(AND(AD1935="",AE1935="",AF1935=""),"-",IF(AND(AD1935="BIT",AE1935="",AF1935=""),"BIT",IF(AND(AE1935="ANEXO I",AD1935="",AF1935=""),"ANEXO I",IF(AND(AF1935="ANEXO II",AD1935="",AE1935=""),"ANEXO II","Escolher")))))</f>
        <v/>
      </c>
      <c r="AH1935" s="45" t="str">
        <f aca="false">IF(AG1935&lt;&gt;"Pneus","",IFERROR(VLOOKUP(R1935,Dados!$X$2:$Z$5,3,0)*(AI1935-Q1935),VLOOKUP(D1935,Dados!$X$7:$Z$33,3,0)*(AI1935-Q1935)))</f>
        <v/>
      </c>
      <c r="AI1935" s="47" t="str">
        <f aca="false">IF(B1935="","",P1935+Q1935+O1935+M1935+L1935-N1935)</f>
        <v/>
      </c>
      <c r="AJ1935" s="48" t="str">
        <f aca="false">IFERROR(IF(AND(AC1935="SIM",AG1935="-",Y1935="REVENDA"),(AB1935/1+1)*AI1935,IF(AND(AC1935="SIM",AG1935="Pneus",Y1935="REVENDA"),(AB1935/1+1)*(AI1935-AH1935),"")),"")</f>
        <v/>
      </c>
      <c r="AK1935" s="48" t="str">
        <f aca="false">IF(AJ1935="","",AJ1935*17%)</f>
        <v/>
      </c>
      <c r="AL1935" s="48" t="str">
        <f aca="false">IFERROR(IF(AC1935="NÃO","",IF(AK1935="","",IF(E1935="Simples Nacional",BF1935,IF(T1935=0.12,U1935*0.5833337002,IF(T1935=0,AI1935*0.07,U1935))))),"")</f>
        <v/>
      </c>
      <c r="AM1935" s="47" t="str">
        <f aca="false">IFERROR(IF(AC1935="NÃO","",IF(OR(AG1935="-",AG1935="Pneus"),AK1935-AL1935,"")),"")</f>
        <v/>
      </c>
      <c r="AN1935" s="48" t="str">
        <f aca="false">IF(AND(Y1935="REVENDA",AC1935="SIM",AG1935="BIT"),((AB1935/1+1)*AI1935)*0.4117,"")</f>
        <v/>
      </c>
      <c r="AO1935" s="48" t="str">
        <f aca="false">IF(AN1935="","",AN1935*17%)</f>
        <v/>
      </c>
      <c r="AP1935" s="49" t="str">
        <f aca="false">IF(AN1935="","",IF(T1935=0.12,(U1935*0.4117)*0.4117,IF(T1935=0,(AI1935*0.07)*0.4117,U1935*0.4117)))</f>
        <v/>
      </c>
      <c r="AQ1935" s="47" t="str">
        <f aca="false">IF(AN1935="","",AO1935-AP1935)</f>
        <v/>
      </c>
      <c r="AR1935" s="50" t="str">
        <f aca="false">IFERROR(IF(AND(AC1935="SIM",Y1935="REVENDA",LEFT(AG1935,5)="ANEXO")*OR(AE1935="ANEXO I",AF1935="ANEXO II"),VLOOKUP(H1935,Dados!G:I,2,0),""),"INSERIR MVA")</f>
        <v/>
      </c>
      <c r="AS1935" s="48" t="str">
        <f aca="false">IF(LEFT(AG1935,5)="ANEXO",VLOOKUP(AG1935,Dados!$X$111:$Z$112,2,0)*(AI1935-Q1935),"")</f>
        <v/>
      </c>
      <c r="AT1935" s="48" t="str">
        <f aca="false">IFERROR(IF(AR1935="","",(AI1935*AR1935)+AI1935),"INSERIR MVA")</f>
        <v/>
      </c>
      <c r="AU1935" s="48" t="str">
        <f aca="false">IF(AT1935="","",IF(AY1935=0.04,U1935,AS1935*AY1935))</f>
        <v/>
      </c>
      <c r="AV1935" s="47" t="str">
        <f aca="false">IFERROR(IF(AU1935="","",(VLOOKUP(AG1935,Dados!$X$111:$Z$112,3,0)*AT1935*0.17)),"INSERIR MVA")</f>
        <v/>
      </c>
      <c r="AW1935" s="47" t="str">
        <f aca="false">IFERROR(IF(AR1935="","",AV1935-AU1935),"")</f>
        <v/>
      </c>
      <c r="AX1935" s="51" t="str">
        <f aca="false">IFERROR(IF(AC1935="NÃO","",IF(AM1935&lt;&gt;"",AM1935-W1935,IF(AQ1935&lt;&gt;"",AQ1935-W1935,IF(AW1935&lt;&gt;"",AW1935-W1935,"")))),"")</f>
        <v/>
      </c>
      <c r="AY1935" s="46" t="str">
        <f aca="false">IFERROR(IF(ISNA(VLOOKUP(R1935,Dados!$X$2:$Y$5,2,0)),VLOOKUP(D1935,Dados!$X$7:$Y$33,2,0),VLOOKUP(R1935,Dados!$X$2:$Y$5,2,0)),"")</f>
        <v/>
      </c>
      <c r="AZ1935" s="52" t="str">
        <f aca="false">IF(C1935="","",IF(AND(Y1935="CONSUMO",AC1935="NÃO")*OR(AG1935="-",AG1935="BIT"),IF(E1935&lt;&gt;"",(AI1935-(P1935+L1935-N1935+Q1935)*AY1935)/0.83),""))</f>
        <v/>
      </c>
      <c r="BA1935" s="51" t="str">
        <f aca="false">IF(AZ1935="","",AZ1935*0.17-((P1935+L1935-N1935+Q1935)*AY1935))</f>
        <v/>
      </c>
      <c r="BB1935" s="51" t="str">
        <f aca="false">IF(AND(Y1935="CONSUMO",AG1935="ANEXO I",AY1935&gt;4%),(AI1935-(P1935+L1935-N1935+Q1935)*0.0514)/0.83*(0.5177)*(0.17)-AI1935*0.0514,IF(AND(Y1935="CONSUMO",AG1935="ANEXO II",AY1935&gt;4%),(AI1935-(P1935+L1935-N1935+Q1935)*0.041)/0.83*(0.3295)*(0.17)-AI1935*0.041,IF(AND(Y1935="CONSUMO",AG1935="ANEXO I",AY1935=4%),(AI1935-(P1935+L1935-N1935+Q1935)*0.04)/0.83*(0.5177)*(0.17)-AI1935*0.04,IF(AND(Y1935="CONSUMO",AG1935="ANEXO II",AY1935=4%),(AI1935-(P1935+L1935-N1935+Q1935)*0.04)/0.83*(0.3295)*(0.17)-AI1935*0.04,""))))</f>
        <v/>
      </c>
      <c r="BC1935" s="51" t="str">
        <f aca="false">IF(C1935="","",IF(AND(Y1935="CONSUMO",AC1935="SIM")*OR(AG1935="-",AG1935="BIT"),IF(E1935&lt;&gt;"",(AI1935-(P1935+L1935-N1935+Q1935)*AY1935)/0.83),""))</f>
        <v/>
      </c>
      <c r="BD1935" s="51" t="str">
        <f aca="false">IF(BC1935="","",BC1935*0.17)</f>
        <v/>
      </c>
      <c r="BE1935" s="51" t="str">
        <f aca="false">IF(I1935=6908,0,IF(BC1935="","",BD1935-((P1935+L1935-N1935+Q1935)*AY1935)))</f>
        <v/>
      </c>
      <c r="BF1935" s="53" t="str">
        <f aca="false">IF(B1935="","",IF(OR(B1935="",E1935="Regime Normal"),0,(AI1935-Q1935)*VLOOKUP(R1935,Dados!$X$98:$Y$108,2,0)))</f>
        <v/>
      </c>
      <c r="BG1935" s="54" t="str">
        <f aca="false">IFERROR(VLOOKUP(I1935,Dados!$AC$27:$AD$43,2,0),IF(B1935="","",IF(D1935&lt;&gt;"MT",IF(AND(AC1935="SIM",Y1935="Revenda"),"2403",IF(AND(AC1935="SIM",Y1935="Consumo"),"2407",IF(AND(AC1935="NÃO",Y1935="Revenda"),"2102",IF(AND(AC1935="NÃO",Y1935="Consumo"),"2556",)))),REPLACE(I1935,1,1,1))))</f>
        <v/>
      </c>
    </row>
    <row r="1936" customFormat="false" ht="12.8" hidden="false" customHeight="true" outlineLevel="0" collapsed="false">
      <c r="Y1936" s="45"/>
      <c r="Z1936" s="46" t="str">
        <f aca="false">IF(B1936="","",(IFERROR(VLOOKUP(H1936,Dados!A$3:B$15000,2,0),"Não Encontrado")))</f>
        <v/>
      </c>
      <c r="AA1936" s="46" t="str">
        <f aca="false">IF(B1936="","",(IFERROR(VLOOKUP(G1936,Dados!C$3:E$15000,3,0),"Não Encontrado")))</f>
        <v/>
      </c>
      <c r="AB1936" s="46" t="str">
        <f aca="false">IFERROR(IF(Z1936&lt;&gt;"Não Encontrado",Z1936,IF(AA1936&lt;&gt;"Não Encontrado",AA1936,"")),"")</f>
        <v/>
      </c>
      <c r="AC1936" s="45" t="str">
        <f aca="false">IF(B1936="","",IF(AB1936="","NÃO","SIM"))</f>
        <v/>
      </c>
      <c r="AD1936" s="45" t="str">
        <f aca="false">IFERROR(VLOOKUP(G1936,Dados!$P$3:$R$500,3,0),"")</f>
        <v/>
      </c>
      <c r="AE1936" s="45" t="str">
        <f aca="false">IFERROR(VLOOKUP(G1936,Dados!$K$3:$L$500,2,0),"")</f>
        <v/>
      </c>
      <c r="AF1936" s="45" t="str">
        <f aca="false">IFERROR(VLOOKUP(G1936,Dados!$M$3:$N$500,2,0),"")</f>
        <v/>
      </c>
      <c r="AG1936" s="45" t="str">
        <f aca="false">IF(F1936="","",IF(AND(AD1936="",AE1936="",AF1936=""),"-",IF(AND(AD1936="BIT",AE1936="",AF1936=""),"BIT",IF(AND(AE1936="ANEXO I",AD1936="",AF1936=""),"ANEXO I",IF(AND(AF1936="ANEXO II",AD1936="",AE1936=""),"ANEXO II","Escolher")))))</f>
        <v/>
      </c>
      <c r="AH1936" s="45" t="str">
        <f aca="false">IF(AG1936&lt;&gt;"Pneus","",IFERROR(VLOOKUP(R1936,Dados!$X$2:$Z$5,3,0)*(AI1936-Q1936),VLOOKUP(D1936,Dados!$X$7:$Z$33,3,0)*(AI1936-Q1936)))</f>
        <v/>
      </c>
      <c r="AI1936" s="47" t="str">
        <f aca="false">IF(B1936="","",P1936+Q1936+O1936+M1936+L1936-N1936)</f>
        <v/>
      </c>
      <c r="AJ1936" s="48" t="str">
        <f aca="false">IFERROR(IF(AND(AC1936="SIM",AG1936="-",Y1936="REVENDA"),(AB1936/1+1)*AI1936,IF(AND(AC1936="SIM",AG1936="Pneus",Y1936="REVENDA"),(AB1936/1+1)*(AI1936-AH1936),"")),"")</f>
        <v/>
      </c>
      <c r="AK1936" s="48" t="str">
        <f aca="false">IF(AJ1936="","",AJ1936*17%)</f>
        <v/>
      </c>
      <c r="AL1936" s="48" t="str">
        <f aca="false">IFERROR(IF(AC1936="NÃO","",IF(AK1936="","",IF(E1936="Simples Nacional",BF1936,IF(T1936=0.12,U1936*0.5833337002,IF(T1936=0,AI1936*0.07,U1936))))),"")</f>
        <v/>
      </c>
      <c r="AM1936" s="47" t="str">
        <f aca="false">IFERROR(IF(AC1936="NÃO","",IF(OR(AG1936="-",AG1936="Pneus"),AK1936-AL1936,"")),"")</f>
        <v/>
      </c>
      <c r="AN1936" s="48" t="str">
        <f aca="false">IF(AND(Y1936="REVENDA",AC1936="SIM",AG1936="BIT"),((AB1936/1+1)*AI1936)*0.4117,"")</f>
        <v/>
      </c>
      <c r="AO1936" s="48" t="str">
        <f aca="false">IF(AN1936="","",AN1936*17%)</f>
        <v/>
      </c>
      <c r="AP1936" s="49" t="str">
        <f aca="false">IF(AN1936="","",IF(T1936=0.12,(U1936*0.4117)*0.4117,IF(T1936=0,(AI1936*0.07)*0.4117,U1936*0.4117)))</f>
        <v/>
      </c>
      <c r="AQ1936" s="47" t="str">
        <f aca="false">IF(AN1936="","",AO1936-AP1936)</f>
        <v/>
      </c>
      <c r="AR1936" s="50" t="str">
        <f aca="false">IFERROR(IF(AND(AC1936="SIM",Y1936="REVENDA",LEFT(AG1936,5)="ANEXO")*OR(AE1936="ANEXO I",AF1936="ANEXO II"),VLOOKUP(H1936,Dados!G:I,2,0),""),"INSERIR MVA")</f>
        <v/>
      </c>
      <c r="AS1936" s="48" t="str">
        <f aca="false">IF(LEFT(AG1936,5)="ANEXO",VLOOKUP(AG1936,Dados!$X$111:$Z$112,2,0)*(AI1936-Q1936),"")</f>
        <v/>
      </c>
      <c r="AT1936" s="48" t="str">
        <f aca="false">IFERROR(IF(AR1936="","",(AI1936*AR1936)+AI1936),"INSERIR MVA")</f>
        <v/>
      </c>
      <c r="AU1936" s="48" t="str">
        <f aca="false">IF(AT1936="","",IF(AY1936=0.04,U1936,AS1936*AY1936))</f>
        <v/>
      </c>
      <c r="AV1936" s="47" t="str">
        <f aca="false">IFERROR(IF(AU1936="","",(VLOOKUP(AG1936,Dados!$X$111:$Z$112,3,0)*AT1936*0.17)),"INSERIR MVA")</f>
        <v/>
      </c>
      <c r="AW1936" s="47" t="str">
        <f aca="false">IFERROR(IF(AR1936="","",AV1936-AU1936),"")</f>
        <v/>
      </c>
      <c r="AX1936" s="51" t="str">
        <f aca="false">IFERROR(IF(AC1936="NÃO","",IF(AM1936&lt;&gt;"",AM1936-W1936,IF(AQ1936&lt;&gt;"",AQ1936-W1936,IF(AW1936&lt;&gt;"",AW1936-W1936,"")))),"")</f>
        <v/>
      </c>
      <c r="AY1936" s="46" t="str">
        <f aca="false">IFERROR(IF(ISNA(VLOOKUP(R1936,Dados!$X$2:$Y$5,2,0)),VLOOKUP(D1936,Dados!$X$7:$Y$33,2,0),VLOOKUP(R1936,Dados!$X$2:$Y$5,2,0)),"")</f>
        <v/>
      </c>
      <c r="AZ1936" s="52" t="str">
        <f aca="false">IF(C1936="","",IF(AND(Y1936="CONSUMO",AC1936="NÃO")*OR(AG1936="-",AG1936="BIT"),IF(E1936&lt;&gt;"",(AI1936-(P1936+L1936-N1936+Q1936)*AY1936)/0.83),""))</f>
        <v/>
      </c>
      <c r="BA1936" s="51" t="str">
        <f aca="false">IF(AZ1936="","",AZ1936*0.17-((P1936+L1936-N1936+Q1936)*AY1936))</f>
        <v/>
      </c>
      <c r="BB1936" s="51" t="str">
        <f aca="false">IF(AND(Y1936="CONSUMO",AG1936="ANEXO I",AY1936&gt;4%),(AI1936-(P1936+L1936-N1936+Q1936)*0.0514)/0.83*(0.5177)*(0.17)-AI1936*0.0514,IF(AND(Y1936="CONSUMO",AG1936="ANEXO II",AY1936&gt;4%),(AI1936-(P1936+L1936-N1936+Q1936)*0.041)/0.83*(0.3295)*(0.17)-AI1936*0.041,IF(AND(Y1936="CONSUMO",AG1936="ANEXO I",AY1936=4%),(AI1936-(P1936+L1936-N1936+Q1936)*0.04)/0.83*(0.5177)*(0.17)-AI1936*0.04,IF(AND(Y1936="CONSUMO",AG1936="ANEXO II",AY1936=4%),(AI1936-(P1936+L1936-N1936+Q1936)*0.04)/0.83*(0.3295)*(0.17)-AI1936*0.04,""))))</f>
        <v/>
      </c>
      <c r="BC1936" s="51" t="str">
        <f aca="false">IF(C1936="","",IF(AND(Y1936="CONSUMO",AC1936="SIM")*OR(AG1936="-",AG1936="BIT"),IF(E1936&lt;&gt;"",(AI1936-(P1936+L1936-N1936+Q1936)*AY1936)/0.83),""))</f>
        <v/>
      </c>
      <c r="BD1936" s="51" t="str">
        <f aca="false">IF(BC1936="","",BC1936*0.17)</f>
        <v/>
      </c>
      <c r="BE1936" s="51" t="str">
        <f aca="false">IF(I1936=6908,0,IF(BC1936="","",BD1936-((P1936+L1936-N1936+Q1936)*AY1936)))</f>
        <v/>
      </c>
      <c r="BF1936" s="53" t="str">
        <f aca="false">IF(B1936="","",IF(OR(B1936="",E1936="Regime Normal"),0,(AI1936-Q1936)*VLOOKUP(R1936,Dados!$X$98:$Y$108,2,0)))</f>
        <v/>
      </c>
      <c r="BG1936" s="54" t="str">
        <f aca="false">IFERROR(VLOOKUP(I1936,Dados!$AC$27:$AD$43,2,0),IF(B1936="","",IF(D1936&lt;&gt;"MT",IF(AND(AC1936="SIM",Y1936="Revenda"),"2403",IF(AND(AC1936="SIM",Y1936="Consumo"),"2407",IF(AND(AC1936="NÃO",Y1936="Revenda"),"2102",IF(AND(AC1936="NÃO",Y1936="Consumo"),"2556",)))),REPLACE(I1936,1,1,1))))</f>
        <v/>
      </c>
    </row>
    <row r="1937" customFormat="false" ht="12.8" hidden="false" customHeight="true" outlineLevel="0" collapsed="false">
      <c r="Y1937" s="45"/>
      <c r="Z1937" s="46" t="str">
        <f aca="false">IF(B1937="","",(IFERROR(VLOOKUP(H1937,Dados!A$3:B$15000,2,0),"Não Encontrado")))</f>
        <v/>
      </c>
      <c r="AA1937" s="46" t="str">
        <f aca="false">IF(B1937="","",(IFERROR(VLOOKUP(G1937,Dados!C$3:E$15000,3,0),"Não Encontrado")))</f>
        <v/>
      </c>
      <c r="AB1937" s="46" t="str">
        <f aca="false">IFERROR(IF(Z1937&lt;&gt;"Não Encontrado",Z1937,IF(AA1937&lt;&gt;"Não Encontrado",AA1937,"")),"")</f>
        <v/>
      </c>
      <c r="AC1937" s="45" t="str">
        <f aca="false">IF(B1937="","",IF(AB1937="","NÃO","SIM"))</f>
        <v/>
      </c>
      <c r="AD1937" s="45" t="str">
        <f aca="false">IFERROR(VLOOKUP(G1937,Dados!$P$3:$R$500,3,0),"")</f>
        <v/>
      </c>
      <c r="AE1937" s="45" t="str">
        <f aca="false">IFERROR(VLOOKUP(G1937,Dados!$K$3:$L$500,2,0),"")</f>
        <v/>
      </c>
      <c r="AF1937" s="45" t="str">
        <f aca="false">IFERROR(VLOOKUP(G1937,Dados!$M$3:$N$500,2,0),"")</f>
        <v/>
      </c>
      <c r="AG1937" s="45" t="str">
        <f aca="false">IF(F1937="","",IF(AND(AD1937="",AE1937="",AF1937=""),"-",IF(AND(AD1937="BIT",AE1937="",AF1937=""),"BIT",IF(AND(AE1937="ANEXO I",AD1937="",AF1937=""),"ANEXO I",IF(AND(AF1937="ANEXO II",AD1937="",AE1937=""),"ANEXO II","Escolher")))))</f>
        <v/>
      </c>
      <c r="AH1937" s="45" t="str">
        <f aca="false">IF(AG1937&lt;&gt;"Pneus","",IFERROR(VLOOKUP(R1937,Dados!$X$2:$Z$5,3,0)*(AI1937-Q1937),VLOOKUP(D1937,Dados!$X$7:$Z$33,3,0)*(AI1937-Q1937)))</f>
        <v/>
      </c>
      <c r="AI1937" s="47" t="str">
        <f aca="false">IF(B1937="","",P1937+Q1937+O1937+M1937+L1937-N1937)</f>
        <v/>
      </c>
      <c r="AJ1937" s="48" t="str">
        <f aca="false">IFERROR(IF(AND(AC1937="SIM",AG1937="-",Y1937="REVENDA"),(AB1937/1+1)*AI1937,IF(AND(AC1937="SIM",AG1937="Pneus",Y1937="REVENDA"),(AB1937/1+1)*(AI1937-AH1937),"")),"")</f>
        <v/>
      </c>
      <c r="AK1937" s="48" t="str">
        <f aca="false">IF(AJ1937="","",AJ1937*17%)</f>
        <v/>
      </c>
      <c r="AL1937" s="48" t="str">
        <f aca="false">IFERROR(IF(AC1937="NÃO","",IF(AK1937="","",IF(E1937="Simples Nacional",BF1937,IF(T1937=0.12,U1937*0.5833337002,IF(T1937=0,AI1937*0.07,U1937))))),"")</f>
        <v/>
      </c>
      <c r="AM1937" s="47" t="str">
        <f aca="false">IFERROR(IF(AC1937="NÃO","",IF(OR(AG1937="-",AG1937="Pneus"),AK1937-AL1937,"")),"")</f>
        <v/>
      </c>
      <c r="AN1937" s="48" t="str">
        <f aca="false">IF(AND(Y1937="REVENDA",AC1937="SIM",AG1937="BIT"),((AB1937/1+1)*AI1937)*0.4117,"")</f>
        <v/>
      </c>
      <c r="AO1937" s="48" t="str">
        <f aca="false">IF(AN1937="","",AN1937*17%)</f>
        <v/>
      </c>
      <c r="AP1937" s="49" t="str">
        <f aca="false">IF(AN1937="","",IF(T1937=0.12,(U1937*0.4117)*0.4117,IF(T1937=0,(AI1937*0.07)*0.4117,U1937*0.4117)))</f>
        <v/>
      </c>
      <c r="AQ1937" s="47" t="str">
        <f aca="false">IF(AN1937="","",AO1937-AP1937)</f>
        <v/>
      </c>
      <c r="AR1937" s="50" t="str">
        <f aca="false">IFERROR(IF(AND(AC1937="SIM",Y1937="REVENDA",LEFT(AG1937,5)="ANEXO")*OR(AE1937="ANEXO I",AF1937="ANEXO II"),VLOOKUP(H1937,Dados!G:I,2,0),""),"INSERIR MVA")</f>
        <v/>
      </c>
      <c r="AS1937" s="48" t="str">
        <f aca="false">IF(LEFT(AG1937,5)="ANEXO",VLOOKUP(AG1937,Dados!$X$111:$Z$112,2,0)*(AI1937-Q1937),"")</f>
        <v/>
      </c>
      <c r="AT1937" s="48" t="str">
        <f aca="false">IFERROR(IF(AR1937="","",(AI1937*AR1937)+AI1937),"INSERIR MVA")</f>
        <v/>
      </c>
      <c r="AU1937" s="48" t="str">
        <f aca="false">IF(AT1937="","",IF(AY1937=0.04,U1937,AS1937*AY1937))</f>
        <v/>
      </c>
      <c r="AV1937" s="47" t="str">
        <f aca="false">IFERROR(IF(AU1937="","",(VLOOKUP(AG1937,Dados!$X$111:$Z$112,3,0)*AT1937*0.17)),"INSERIR MVA")</f>
        <v/>
      </c>
      <c r="AW1937" s="47" t="str">
        <f aca="false">IFERROR(IF(AR1937="","",AV1937-AU1937),"")</f>
        <v/>
      </c>
      <c r="AX1937" s="51" t="str">
        <f aca="false">IFERROR(IF(AC1937="NÃO","",IF(AM1937&lt;&gt;"",AM1937-W1937,IF(AQ1937&lt;&gt;"",AQ1937-W1937,IF(AW1937&lt;&gt;"",AW1937-W1937,"")))),"")</f>
        <v/>
      </c>
      <c r="AY1937" s="46" t="str">
        <f aca="false">IFERROR(IF(ISNA(VLOOKUP(R1937,Dados!$X$2:$Y$5,2,0)),VLOOKUP(D1937,Dados!$X$7:$Y$33,2,0),VLOOKUP(R1937,Dados!$X$2:$Y$5,2,0)),"")</f>
        <v/>
      </c>
      <c r="AZ1937" s="52" t="str">
        <f aca="false">IF(C1937="","",IF(AND(Y1937="CONSUMO",AC1937="NÃO")*OR(AG1937="-",AG1937="BIT"),IF(E1937&lt;&gt;"",(AI1937-(P1937+L1937-N1937+Q1937)*AY1937)/0.83),""))</f>
        <v/>
      </c>
      <c r="BA1937" s="51" t="str">
        <f aca="false">IF(AZ1937="","",AZ1937*0.17-((P1937+L1937-N1937+Q1937)*AY1937))</f>
        <v/>
      </c>
      <c r="BB1937" s="51" t="str">
        <f aca="false">IF(AND(Y1937="CONSUMO",AG1937="ANEXO I",AY1937&gt;4%),(AI1937-(P1937+L1937-N1937+Q1937)*0.0514)/0.83*(0.5177)*(0.17)-AI1937*0.0514,IF(AND(Y1937="CONSUMO",AG1937="ANEXO II",AY1937&gt;4%),(AI1937-(P1937+L1937-N1937+Q1937)*0.041)/0.83*(0.3295)*(0.17)-AI1937*0.041,IF(AND(Y1937="CONSUMO",AG1937="ANEXO I",AY1937=4%),(AI1937-(P1937+L1937-N1937+Q1937)*0.04)/0.83*(0.5177)*(0.17)-AI1937*0.04,IF(AND(Y1937="CONSUMO",AG1937="ANEXO II",AY1937=4%),(AI1937-(P1937+L1937-N1937+Q1937)*0.04)/0.83*(0.3295)*(0.17)-AI1937*0.04,""))))</f>
        <v/>
      </c>
      <c r="BC1937" s="51" t="str">
        <f aca="false">IF(C1937="","",IF(AND(Y1937="CONSUMO",AC1937="SIM")*OR(AG1937="-",AG1937="BIT"),IF(E1937&lt;&gt;"",(AI1937-(P1937+L1937-N1937+Q1937)*AY1937)/0.83),""))</f>
        <v/>
      </c>
      <c r="BD1937" s="51" t="str">
        <f aca="false">IF(BC1937="","",BC1937*0.17)</f>
        <v/>
      </c>
      <c r="BE1937" s="51" t="str">
        <f aca="false">IF(I1937=6908,0,IF(BC1937="","",BD1937-((P1937+L1937-N1937+Q1937)*AY1937)))</f>
        <v/>
      </c>
      <c r="BF1937" s="53" t="str">
        <f aca="false">IF(B1937="","",IF(OR(B1937="",E1937="Regime Normal"),0,(AI1937-Q1937)*VLOOKUP(R1937,Dados!$X$98:$Y$108,2,0)))</f>
        <v/>
      </c>
      <c r="BG1937" s="54" t="str">
        <f aca="false">IFERROR(VLOOKUP(I1937,Dados!$AC$27:$AD$43,2,0),IF(B1937="","",IF(D1937&lt;&gt;"MT",IF(AND(AC1937="SIM",Y1937="Revenda"),"2403",IF(AND(AC1937="SIM",Y1937="Consumo"),"2407",IF(AND(AC1937="NÃO",Y1937="Revenda"),"2102",IF(AND(AC1937="NÃO",Y1937="Consumo"),"2556",)))),REPLACE(I1937,1,1,1))))</f>
        <v/>
      </c>
    </row>
    <row r="1938" customFormat="false" ht="12.8" hidden="false" customHeight="true" outlineLevel="0" collapsed="false">
      <c r="Y1938" s="45"/>
      <c r="Z1938" s="46" t="str">
        <f aca="false">IF(B1938="","",(IFERROR(VLOOKUP(H1938,Dados!A$3:B$15000,2,0),"Não Encontrado")))</f>
        <v/>
      </c>
      <c r="AA1938" s="46" t="str">
        <f aca="false">IF(B1938="","",(IFERROR(VLOOKUP(G1938,Dados!C$3:E$15000,3,0),"Não Encontrado")))</f>
        <v/>
      </c>
      <c r="AB1938" s="46" t="str">
        <f aca="false">IFERROR(IF(Z1938&lt;&gt;"Não Encontrado",Z1938,IF(AA1938&lt;&gt;"Não Encontrado",AA1938,"")),"")</f>
        <v/>
      </c>
      <c r="AC1938" s="45" t="str">
        <f aca="false">IF(B1938="","",IF(AB1938="","NÃO","SIM"))</f>
        <v/>
      </c>
      <c r="AD1938" s="45" t="str">
        <f aca="false">IFERROR(VLOOKUP(G1938,Dados!$P$3:$R$500,3,0),"")</f>
        <v/>
      </c>
      <c r="AE1938" s="45" t="str">
        <f aca="false">IFERROR(VLOOKUP(G1938,Dados!$K$3:$L$500,2,0),"")</f>
        <v/>
      </c>
      <c r="AF1938" s="45" t="str">
        <f aca="false">IFERROR(VLOOKUP(G1938,Dados!$M$3:$N$500,2,0),"")</f>
        <v/>
      </c>
      <c r="AG1938" s="45" t="str">
        <f aca="false">IF(F1938="","",IF(AND(AD1938="",AE1938="",AF1938=""),"-",IF(AND(AD1938="BIT",AE1938="",AF1938=""),"BIT",IF(AND(AE1938="ANEXO I",AD1938="",AF1938=""),"ANEXO I",IF(AND(AF1938="ANEXO II",AD1938="",AE1938=""),"ANEXO II","Escolher")))))</f>
        <v/>
      </c>
      <c r="AH1938" s="45" t="str">
        <f aca="false">IF(AG1938&lt;&gt;"Pneus","",IFERROR(VLOOKUP(R1938,Dados!$X$2:$Z$5,3,0)*(AI1938-Q1938),VLOOKUP(D1938,Dados!$X$7:$Z$33,3,0)*(AI1938-Q1938)))</f>
        <v/>
      </c>
      <c r="AI1938" s="47" t="str">
        <f aca="false">IF(B1938="","",P1938+Q1938+O1938+M1938+L1938-N1938)</f>
        <v/>
      </c>
      <c r="AJ1938" s="48" t="str">
        <f aca="false">IFERROR(IF(AND(AC1938="SIM",AG1938="-",Y1938="REVENDA"),(AB1938/1+1)*AI1938,IF(AND(AC1938="SIM",AG1938="Pneus",Y1938="REVENDA"),(AB1938/1+1)*(AI1938-AH1938),"")),"")</f>
        <v/>
      </c>
      <c r="AK1938" s="48" t="str">
        <f aca="false">IF(AJ1938="","",AJ1938*17%)</f>
        <v/>
      </c>
      <c r="AL1938" s="48" t="str">
        <f aca="false">IFERROR(IF(AC1938="NÃO","",IF(AK1938="","",IF(E1938="Simples Nacional",BF1938,IF(T1938=0.12,U1938*0.5833337002,IF(T1938=0,AI1938*0.07,U1938))))),"")</f>
        <v/>
      </c>
      <c r="AM1938" s="47" t="str">
        <f aca="false">IFERROR(IF(AC1938="NÃO","",IF(OR(AG1938="-",AG1938="Pneus"),AK1938-AL1938,"")),"")</f>
        <v/>
      </c>
      <c r="AN1938" s="48" t="str">
        <f aca="false">IF(AND(Y1938="REVENDA",AC1938="SIM",AG1938="BIT"),((AB1938/1+1)*AI1938)*0.4117,"")</f>
        <v/>
      </c>
      <c r="AO1938" s="48" t="str">
        <f aca="false">IF(AN1938="","",AN1938*17%)</f>
        <v/>
      </c>
      <c r="AP1938" s="49" t="str">
        <f aca="false">IF(AN1938="","",IF(T1938=0.12,(U1938*0.4117)*0.4117,IF(T1938=0,(AI1938*0.07)*0.4117,U1938*0.4117)))</f>
        <v/>
      </c>
      <c r="AQ1938" s="47" t="str">
        <f aca="false">IF(AN1938="","",AO1938-AP1938)</f>
        <v/>
      </c>
      <c r="AR1938" s="50" t="str">
        <f aca="false">IFERROR(IF(AND(AC1938="SIM",Y1938="REVENDA",LEFT(AG1938,5)="ANEXO")*OR(AE1938="ANEXO I",AF1938="ANEXO II"),VLOOKUP(H1938,Dados!G:I,2,0),""),"INSERIR MVA")</f>
        <v/>
      </c>
      <c r="AS1938" s="48" t="str">
        <f aca="false">IF(LEFT(AG1938,5)="ANEXO",VLOOKUP(AG1938,Dados!$X$111:$Z$112,2,0)*(AI1938-Q1938),"")</f>
        <v/>
      </c>
      <c r="AT1938" s="48" t="str">
        <f aca="false">IFERROR(IF(AR1938="","",(AI1938*AR1938)+AI1938),"INSERIR MVA")</f>
        <v/>
      </c>
      <c r="AU1938" s="48" t="str">
        <f aca="false">IF(AT1938="","",IF(AY1938=0.04,U1938,AS1938*AY1938))</f>
        <v/>
      </c>
      <c r="AV1938" s="47" t="str">
        <f aca="false">IFERROR(IF(AU1938="","",(VLOOKUP(AG1938,Dados!$X$111:$Z$112,3,0)*AT1938*0.17)),"INSERIR MVA")</f>
        <v/>
      </c>
      <c r="AW1938" s="47" t="str">
        <f aca="false">IFERROR(IF(AR1938="","",AV1938-AU1938),"")</f>
        <v/>
      </c>
      <c r="AX1938" s="51" t="str">
        <f aca="false">IFERROR(IF(AC1938="NÃO","",IF(AM1938&lt;&gt;"",AM1938-W1938,IF(AQ1938&lt;&gt;"",AQ1938-W1938,IF(AW1938&lt;&gt;"",AW1938-W1938,"")))),"")</f>
        <v/>
      </c>
      <c r="AY1938" s="46" t="str">
        <f aca="false">IFERROR(IF(ISNA(VLOOKUP(R1938,Dados!$X$2:$Y$5,2,0)),VLOOKUP(D1938,Dados!$X$7:$Y$33,2,0),VLOOKUP(R1938,Dados!$X$2:$Y$5,2,0)),"")</f>
        <v/>
      </c>
      <c r="AZ1938" s="52" t="str">
        <f aca="false">IF(C1938="","",IF(AND(Y1938="CONSUMO",AC1938="NÃO")*OR(AG1938="-",AG1938="BIT"),IF(E1938&lt;&gt;"",(AI1938-(P1938+L1938-N1938+Q1938)*AY1938)/0.83),""))</f>
        <v/>
      </c>
      <c r="BA1938" s="51" t="str">
        <f aca="false">IF(AZ1938="","",AZ1938*0.17-((P1938+L1938-N1938+Q1938)*AY1938))</f>
        <v/>
      </c>
      <c r="BB1938" s="51" t="str">
        <f aca="false">IF(AND(Y1938="CONSUMO",AG1938="ANEXO I",AY1938&gt;4%),(AI1938-(P1938+L1938-N1938+Q1938)*0.0514)/0.83*(0.5177)*(0.17)-AI1938*0.0514,IF(AND(Y1938="CONSUMO",AG1938="ANEXO II",AY1938&gt;4%),(AI1938-(P1938+L1938-N1938+Q1938)*0.041)/0.83*(0.3295)*(0.17)-AI1938*0.041,IF(AND(Y1938="CONSUMO",AG1938="ANEXO I",AY1938=4%),(AI1938-(P1938+L1938-N1938+Q1938)*0.04)/0.83*(0.5177)*(0.17)-AI1938*0.04,IF(AND(Y1938="CONSUMO",AG1938="ANEXO II",AY1938=4%),(AI1938-(P1938+L1938-N1938+Q1938)*0.04)/0.83*(0.3295)*(0.17)-AI1938*0.04,""))))</f>
        <v/>
      </c>
      <c r="BC1938" s="51" t="str">
        <f aca="false">IF(C1938="","",IF(AND(Y1938="CONSUMO",AC1938="SIM")*OR(AG1938="-",AG1938="BIT"),IF(E1938&lt;&gt;"",(AI1938-(P1938+L1938-N1938+Q1938)*AY1938)/0.83),""))</f>
        <v/>
      </c>
      <c r="BD1938" s="51" t="str">
        <f aca="false">IF(BC1938="","",BC1938*0.17)</f>
        <v/>
      </c>
      <c r="BE1938" s="51" t="str">
        <f aca="false">IF(I1938=6908,0,IF(BC1938="","",BD1938-((P1938+L1938-N1938+Q1938)*AY1938)))</f>
        <v/>
      </c>
      <c r="BF1938" s="53" t="str">
        <f aca="false">IF(B1938="","",IF(OR(B1938="",E1938="Regime Normal"),0,(AI1938-Q1938)*VLOOKUP(R1938,Dados!$X$98:$Y$108,2,0)))</f>
        <v/>
      </c>
      <c r="BG1938" s="54" t="str">
        <f aca="false">IFERROR(VLOOKUP(I1938,Dados!$AC$27:$AD$43,2,0),IF(B1938="","",IF(D1938&lt;&gt;"MT",IF(AND(AC1938="SIM",Y1938="Revenda"),"2403",IF(AND(AC1938="SIM",Y1938="Consumo"),"2407",IF(AND(AC1938="NÃO",Y1938="Revenda"),"2102",IF(AND(AC1938="NÃO",Y1938="Consumo"),"2556",)))),REPLACE(I1938,1,1,1))))</f>
        <v/>
      </c>
    </row>
    <row r="1939" customFormat="false" ht="12.8" hidden="false" customHeight="true" outlineLevel="0" collapsed="false">
      <c r="Y1939" s="45"/>
      <c r="Z1939" s="46" t="str">
        <f aca="false">IF(B1939="","",(IFERROR(VLOOKUP(H1939,Dados!A$3:B$15000,2,0),"Não Encontrado")))</f>
        <v/>
      </c>
      <c r="AA1939" s="46" t="str">
        <f aca="false">IF(B1939="","",(IFERROR(VLOOKUP(G1939,Dados!C$3:E$15000,3,0),"Não Encontrado")))</f>
        <v/>
      </c>
      <c r="AB1939" s="46" t="str">
        <f aca="false">IFERROR(IF(Z1939&lt;&gt;"Não Encontrado",Z1939,IF(AA1939&lt;&gt;"Não Encontrado",AA1939,"")),"")</f>
        <v/>
      </c>
      <c r="AC1939" s="45" t="str">
        <f aca="false">IF(B1939="","",IF(AB1939="","NÃO","SIM"))</f>
        <v/>
      </c>
      <c r="AD1939" s="45" t="str">
        <f aca="false">IFERROR(VLOOKUP(G1939,Dados!$P$3:$R$500,3,0),"")</f>
        <v/>
      </c>
      <c r="AE1939" s="45" t="str">
        <f aca="false">IFERROR(VLOOKUP(G1939,Dados!$K$3:$L$500,2,0),"")</f>
        <v/>
      </c>
      <c r="AF1939" s="45" t="str">
        <f aca="false">IFERROR(VLOOKUP(G1939,Dados!$M$3:$N$500,2,0),"")</f>
        <v/>
      </c>
      <c r="AG1939" s="45" t="str">
        <f aca="false">IF(F1939="","",IF(AND(AD1939="",AE1939="",AF1939=""),"-",IF(AND(AD1939="BIT",AE1939="",AF1939=""),"BIT",IF(AND(AE1939="ANEXO I",AD1939="",AF1939=""),"ANEXO I",IF(AND(AF1939="ANEXO II",AD1939="",AE1939=""),"ANEXO II","Escolher")))))</f>
        <v/>
      </c>
      <c r="AH1939" s="45" t="str">
        <f aca="false">IF(AG1939&lt;&gt;"Pneus","",IFERROR(VLOOKUP(R1939,Dados!$X$2:$Z$5,3,0)*(AI1939-Q1939),VLOOKUP(D1939,Dados!$X$7:$Z$33,3,0)*(AI1939-Q1939)))</f>
        <v/>
      </c>
      <c r="AI1939" s="47" t="str">
        <f aca="false">IF(B1939="","",P1939+Q1939+O1939+M1939+L1939-N1939)</f>
        <v/>
      </c>
      <c r="AJ1939" s="48" t="str">
        <f aca="false">IFERROR(IF(AND(AC1939="SIM",AG1939="-",Y1939="REVENDA"),(AB1939/1+1)*AI1939,IF(AND(AC1939="SIM",AG1939="Pneus",Y1939="REVENDA"),(AB1939/1+1)*(AI1939-AH1939),"")),"")</f>
        <v/>
      </c>
      <c r="AK1939" s="48" t="str">
        <f aca="false">IF(AJ1939="","",AJ1939*17%)</f>
        <v/>
      </c>
      <c r="AL1939" s="48" t="str">
        <f aca="false">IFERROR(IF(AC1939="NÃO","",IF(AK1939="","",IF(E1939="Simples Nacional",BF1939,IF(T1939=0.12,U1939*0.5833337002,IF(T1939=0,AI1939*0.07,U1939))))),"")</f>
        <v/>
      </c>
      <c r="AM1939" s="47" t="str">
        <f aca="false">IFERROR(IF(AC1939="NÃO","",IF(OR(AG1939="-",AG1939="Pneus"),AK1939-AL1939,"")),"")</f>
        <v/>
      </c>
      <c r="AN1939" s="48" t="str">
        <f aca="false">IF(AND(Y1939="REVENDA",AC1939="SIM",AG1939="BIT"),((AB1939/1+1)*AI1939)*0.4117,"")</f>
        <v/>
      </c>
      <c r="AO1939" s="48" t="str">
        <f aca="false">IF(AN1939="","",AN1939*17%)</f>
        <v/>
      </c>
      <c r="AP1939" s="49" t="str">
        <f aca="false">IF(AN1939="","",IF(T1939=0.12,(U1939*0.4117)*0.4117,IF(T1939=0,(AI1939*0.07)*0.4117,U1939*0.4117)))</f>
        <v/>
      </c>
      <c r="AQ1939" s="47" t="str">
        <f aca="false">IF(AN1939="","",AO1939-AP1939)</f>
        <v/>
      </c>
      <c r="AR1939" s="50" t="str">
        <f aca="false">IFERROR(IF(AND(AC1939="SIM",Y1939="REVENDA",LEFT(AG1939,5)="ANEXO")*OR(AE1939="ANEXO I",AF1939="ANEXO II"),VLOOKUP(H1939,Dados!G:I,2,0),""),"INSERIR MVA")</f>
        <v/>
      </c>
      <c r="AS1939" s="48" t="str">
        <f aca="false">IF(LEFT(AG1939,5)="ANEXO",VLOOKUP(AG1939,Dados!$X$111:$Z$112,2,0)*(AI1939-Q1939),"")</f>
        <v/>
      </c>
      <c r="AT1939" s="48" t="str">
        <f aca="false">IFERROR(IF(AR1939="","",(AI1939*AR1939)+AI1939),"INSERIR MVA")</f>
        <v/>
      </c>
      <c r="AU1939" s="48" t="str">
        <f aca="false">IF(AT1939="","",IF(AY1939=0.04,U1939,AS1939*AY1939))</f>
        <v/>
      </c>
      <c r="AV1939" s="47" t="str">
        <f aca="false">IFERROR(IF(AU1939="","",(VLOOKUP(AG1939,Dados!$X$111:$Z$112,3,0)*AT1939*0.17)),"INSERIR MVA")</f>
        <v/>
      </c>
      <c r="AW1939" s="47" t="str">
        <f aca="false">IFERROR(IF(AR1939="","",AV1939-AU1939),"")</f>
        <v/>
      </c>
      <c r="AX1939" s="51" t="str">
        <f aca="false">IFERROR(IF(AC1939="NÃO","",IF(AM1939&lt;&gt;"",AM1939-W1939,IF(AQ1939&lt;&gt;"",AQ1939-W1939,IF(AW1939&lt;&gt;"",AW1939-W1939,"")))),"")</f>
        <v/>
      </c>
      <c r="AY1939" s="46" t="str">
        <f aca="false">IFERROR(IF(ISNA(VLOOKUP(R1939,Dados!$X$2:$Y$5,2,0)),VLOOKUP(D1939,Dados!$X$7:$Y$33,2,0),VLOOKUP(R1939,Dados!$X$2:$Y$5,2,0)),"")</f>
        <v/>
      </c>
      <c r="AZ1939" s="52" t="str">
        <f aca="false">IF(C1939="","",IF(AND(Y1939="CONSUMO",AC1939="NÃO")*OR(AG1939="-",AG1939="BIT"),IF(E1939&lt;&gt;"",(AI1939-(P1939+L1939-N1939+Q1939)*AY1939)/0.83),""))</f>
        <v/>
      </c>
      <c r="BA1939" s="51" t="str">
        <f aca="false">IF(AZ1939="","",AZ1939*0.17-((P1939+L1939-N1939+Q1939)*AY1939))</f>
        <v/>
      </c>
      <c r="BB1939" s="51" t="str">
        <f aca="false">IF(AND(Y1939="CONSUMO",AG1939="ANEXO I",AY1939&gt;4%),(AI1939-(P1939+L1939-N1939+Q1939)*0.0514)/0.83*(0.5177)*(0.17)-AI1939*0.0514,IF(AND(Y1939="CONSUMO",AG1939="ANEXO II",AY1939&gt;4%),(AI1939-(P1939+L1939-N1939+Q1939)*0.041)/0.83*(0.3295)*(0.17)-AI1939*0.041,IF(AND(Y1939="CONSUMO",AG1939="ANEXO I",AY1939=4%),(AI1939-(P1939+L1939-N1939+Q1939)*0.04)/0.83*(0.5177)*(0.17)-AI1939*0.04,IF(AND(Y1939="CONSUMO",AG1939="ANEXO II",AY1939=4%),(AI1939-(P1939+L1939-N1939+Q1939)*0.04)/0.83*(0.3295)*(0.17)-AI1939*0.04,""))))</f>
        <v/>
      </c>
      <c r="BC1939" s="51" t="str">
        <f aca="false">IF(C1939="","",IF(AND(Y1939="CONSUMO",AC1939="SIM")*OR(AG1939="-",AG1939="BIT"),IF(E1939&lt;&gt;"",(AI1939-(P1939+L1939-N1939+Q1939)*AY1939)/0.83),""))</f>
        <v/>
      </c>
      <c r="BD1939" s="51" t="str">
        <f aca="false">IF(BC1939="","",BC1939*0.17)</f>
        <v/>
      </c>
      <c r="BE1939" s="51" t="str">
        <f aca="false">IF(I1939=6908,0,IF(BC1939="","",BD1939-((P1939+L1939-N1939+Q1939)*AY1939)))</f>
        <v/>
      </c>
      <c r="BF1939" s="53" t="str">
        <f aca="false">IF(B1939="","",IF(OR(B1939="",E1939="Regime Normal"),0,(AI1939-Q1939)*VLOOKUP(R1939,Dados!$X$98:$Y$108,2,0)))</f>
        <v/>
      </c>
      <c r="BG1939" s="54" t="str">
        <f aca="false">IFERROR(VLOOKUP(I1939,Dados!$AC$27:$AD$43,2,0),IF(B1939="","",IF(D1939&lt;&gt;"MT",IF(AND(AC1939="SIM",Y1939="Revenda"),"2403",IF(AND(AC1939="SIM",Y1939="Consumo"),"2407",IF(AND(AC1939="NÃO",Y1939="Revenda"),"2102",IF(AND(AC1939="NÃO",Y1939="Consumo"),"2556",)))),REPLACE(I1939,1,1,1))))</f>
        <v/>
      </c>
    </row>
    <row r="1940" customFormat="false" ht="12.8" hidden="false" customHeight="true" outlineLevel="0" collapsed="false">
      <c r="Y1940" s="45"/>
      <c r="Z1940" s="46" t="str">
        <f aca="false">IF(B1940="","",(IFERROR(VLOOKUP(H1940,Dados!A$3:B$15000,2,0),"Não Encontrado")))</f>
        <v/>
      </c>
      <c r="AA1940" s="46" t="str">
        <f aca="false">IF(B1940="","",(IFERROR(VLOOKUP(G1940,Dados!C$3:E$15000,3,0),"Não Encontrado")))</f>
        <v/>
      </c>
      <c r="AB1940" s="46" t="str">
        <f aca="false">IFERROR(IF(Z1940&lt;&gt;"Não Encontrado",Z1940,IF(AA1940&lt;&gt;"Não Encontrado",AA1940,"")),"")</f>
        <v/>
      </c>
      <c r="AC1940" s="45" t="str">
        <f aca="false">IF(B1940="","",IF(AB1940="","NÃO","SIM"))</f>
        <v/>
      </c>
      <c r="AD1940" s="45" t="str">
        <f aca="false">IFERROR(VLOOKUP(G1940,Dados!$P$3:$R$500,3,0),"")</f>
        <v/>
      </c>
      <c r="AE1940" s="45" t="str">
        <f aca="false">IFERROR(VLOOKUP(G1940,Dados!$K$3:$L$500,2,0),"")</f>
        <v/>
      </c>
      <c r="AF1940" s="45" t="str">
        <f aca="false">IFERROR(VLOOKUP(G1940,Dados!$M$3:$N$500,2,0),"")</f>
        <v/>
      </c>
      <c r="AG1940" s="45" t="str">
        <f aca="false">IF(F1940="","",IF(AND(AD1940="",AE1940="",AF1940=""),"-",IF(AND(AD1940="BIT",AE1940="",AF1940=""),"BIT",IF(AND(AE1940="ANEXO I",AD1940="",AF1940=""),"ANEXO I",IF(AND(AF1940="ANEXO II",AD1940="",AE1940=""),"ANEXO II","Escolher")))))</f>
        <v/>
      </c>
      <c r="AH1940" s="45" t="str">
        <f aca="false">IF(AG1940&lt;&gt;"Pneus","",IFERROR(VLOOKUP(R1940,Dados!$X$2:$Z$5,3,0)*(AI1940-Q1940),VLOOKUP(D1940,Dados!$X$7:$Z$33,3,0)*(AI1940-Q1940)))</f>
        <v/>
      </c>
      <c r="AI1940" s="47" t="str">
        <f aca="false">IF(B1940="","",P1940+Q1940+O1940+M1940+L1940-N1940)</f>
        <v/>
      </c>
      <c r="AJ1940" s="48" t="str">
        <f aca="false">IFERROR(IF(AND(AC1940="SIM",AG1940="-",Y1940="REVENDA"),(AB1940/1+1)*AI1940,IF(AND(AC1940="SIM",AG1940="Pneus",Y1940="REVENDA"),(AB1940/1+1)*(AI1940-AH1940),"")),"")</f>
        <v/>
      </c>
      <c r="AK1940" s="48" t="str">
        <f aca="false">IF(AJ1940="","",AJ1940*17%)</f>
        <v/>
      </c>
      <c r="AL1940" s="48" t="str">
        <f aca="false">IFERROR(IF(AC1940="NÃO","",IF(AK1940="","",IF(E1940="Simples Nacional",BF1940,IF(T1940=0.12,U1940*0.5833337002,IF(T1940=0,AI1940*0.07,U1940))))),"")</f>
        <v/>
      </c>
      <c r="AM1940" s="47" t="str">
        <f aca="false">IFERROR(IF(AC1940="NÃO","",IF(OR(AG1940="-",AG1940="Pneus"),AK1940-AL1940,"")),"")</f>
        <v/>
      </c>
      <c r="AN1940" s="48" t="str">
        <f aca="false">IF(AND(Y1940="REVENDA",AC1940="SIM",AG1940="BIT"),((AB1940/1+1)*AI1940)*0.4117,"")</f>
        <v/>
      </c>
      <c r="AO1940" s="48" t="str">
        <f aca="false">IF(AN1940="","",AN1940*17%)</f>
        <v/>
      </c>
      <c r="AP1940" s="49" t="str">
        <f aca="false">IF(AN1940="","",IF(T1940=0.12,(U1940*0.4117)*0.4117,IF(T1940=0,(AI1940*0.07)*0.4117,U1940*0.4117)))</f>
        <v/>
      </c>
      <c r="AQ1940" s="47" t="str">
        <f aca="false">IF(AN1940="","",AO1940-AP1940)</f>
        <v/>
      </c>
      <c r="AR1940" s="50" t="str">
        <f aca="false">IFERROR(IF(AND(AC1940="SIM",Y1940="REVENDA",LEFT(AG1940,5)="ANEXO")*OR(AE1940="ANEXO I",AF1940="ANEXO II"),VLOOKUP(H1940,Dados!G:I,2,0),""),"INSERIR MVA")</f>
        <v/>
      </c>
      <c r="AS1940" s="48" t="str">
        <f aca="false">IF(LEFT(AG1940,5)="ANEXO",VLOOKUP(AG1940,Dados!$X$111:$Z$112,2,0)*(AI1940-Q1940),"")</f>
        <v/>
      </c>
      <c r="AT1940" s="48" t="str">
        <f aca="false">IFERROR(IF(AR1940="","",(AI1940*AR1940)+AI1940),"INSERIR MVA")</f>
        <v/>
      </c>
      <c r="AU1940" s="48" t="str">
        <f aca="false">IF(AT1940="","",IF(AY1940=0.04,U1940,AS1940*AY1940))</f>
        <v/>
      </c>
      <c r="AV1940" s="47" t="str">
        <f aca="false">IFERROR(IF(AU1940="","",(VLOOKUP(AG1940,Dados!$X$111:$Z$112,3,0)*AT1940*0.17)),"INSERIR MVA")</f>
        <v/>
      </c>
      <c r="AW1940" s="47" t="str">
        <f aca="false">IFERROR(IF(AR1940="","",AV1940-AU1940),"")</f>
        <v/>
      </c>
      <c r="AX1940" s="51" t="str">
        <f aca="false">IFERROR(IF(AC1940="NÃO","",IF(AM1940&lt;&gt;"",AM1940-W1940,IF(AQ1940&lt;&gt;"",AQ1940-W1940,IF(AW1940&lt;&gt;"",AW1940-W1940,"")))),"")</f>
        <v/>
      </c>
      <c r="AY1940" s="46" t="str">
        <f aca="false">IFERROR(IF(ISNA(VLOOKUP(R1940,Dados!$X$2:$Y$5,2,0)),VLOOKUP(D1940,Dados!$X$7:$Y$33,2,0),VLOOKUP(R1940,Dados!$X$2:$Y$5,2,0)),"")</f>
        <v/>
      </c>
      <c r="AZ1940" s="52" t="str">
        <f aca="false">IF(C1940="","",IF(AND(Y1940="CONSUMO",AC1940="NÃO")*OR(AG1940="-",AG1940="BIT"),IF(E1940&lt;&gt;"",(AI1940-(P1940+L1940-N1940+Q1940)*AY1940)/0.83),""))</f>
        <v/>
      </c>
      <c r="BA1940" s="51" t="str">
        <f aca="false">IF(AZ1940="","",AZ1940*0.17-((P1940+L1940-N1940+Q1940)*AY1940))</f>
        <v/>
      </c>
      <c r="BB1940" s="51" t="str">
        <f aca="false">IF(AND(Y1940="CONSUMO",AG1940="ANEXO I",AY1940&gt;4%),(AI1940-(P1940+L1940-N1940+Q1940)*0.0514)/0.83*(0.5177)*(0.17)-AI1940*0.0514,IF(AND(Y1940="CONSUMO",AG1940="ANEXO II",AY1940&gt;4%),(AI1940-(P1940+L1940-N1940+Q1940)*0.041)/0.83*(0.3295)*(0.17)-AI1940*0.041,IF(AND(Y1940="CONSUMO",AG1940="ANEXO I",AY1940=4%),(AI1940-(P1940+L1940-N1940+Q1940)*0.04)/0.83*(0.5177)*(0.17)-AI1940*0.04,IF(AND(Y1940="CONSUMO",AG1940="ANEXO II",AY1940=4%),(AI1940-(P1940+L1940-N1940+Q1940)*0.04)/0.83*(0.3295)*(0.17)-AI1940*0.04,""))))</f>
        <v/>
      </c>
      <c r="BC1940" s="51" t="str">
        <f aca="false">IF(C1940="","",IF(AND(Y1940="CONSUMO",AC1940="SIM")*OR(AG1940="-",AG1940="BIT"),IF(E1940&lt;&gt;"",(AI1940-(P1940+L1940-N1940+Q1940)*AY1940)/0.83),""))</f>
        <v/>
      </c>
      <c r="BD1940" s="51" t="str">
        <f aca="false">IF(BC1940="","",BC1940*0.17)</f>
        <v/>
      </c>
      <c r="BE1940" s="51" t="str">
        <f aca="false">IF(I1940=6908,0,IF(BC1940="","",BD1940-((P1940+L1940-N1940+Q1940)*AY1940)))</f>
        <v/>
      </c>
      <c r="BF1940" s="53" t="str">
        <f aca="false">IF(B1940="","",IF(OR(B1940="",E1940="Regime Normal"),0,(AI1940-Q1940)*VLOOKUP(R1940,Dados!$X$98:$Y$108,2,0)))</f>
        <v/>
      </c>
      <c r="BG1940" s="54" t="str">
        <f aca="false">IFERROR(VLOOKUP(I1940,Dados!$AC$27:$AD$43,2,0),IF(B1940="","",IF(D1940&lt;&gt;"MT",IF(AND(AC1940="SIM",Y1940="Revenda"),"2403",IF(AND(AC1940="SIM",Y1940="Consumo"),"2407",IF(AND(AC1940="NÃO",Y1940="Revenda"),"2102",IF(AND(AC1940="NÃO",Y1940="Consumo"),"2556",)))),REPLACE(I1940,1,1,1))))</f>
        <v/>
      </c>
    </row>
    <row r="1941" customFormat="false" ht="12.8" hidden="false" customHeight="true" outlineLevel="0" collapsed="false">
      <c r="Y1941" s="45"/>
      <c r="Z1941" s="46" t="str">
        <f aca="false">IF(B1941="","",(IFERROR(VLOOKUP(H1941,Dados!A$3:B$15000,2,0),"Não Encontrado")))</f>
        <v/>
      </c>
      <c r="AA1941" s="46" t="str">
        <f aca="false">IF(B1941="","",(IFERROR(VLOOKUP(G1941,Dados!C$3:E$15000,3,0),"Não Encontrado")))</f>
        <v/>
      </c>
      <c r="AB1941" s="46" t="str">
        <f aca="false">IFERROR(IF(Z1941&lt;&gt;"Não Encontrado",Z1941,IF(AA1941&lt;&gt;"Não Encontrado",AA1941,"")),"")</f>
        <v/>
      </c>
      <c r="AC1941" s="45" t="str">
        <f aca="false">IF(B1941="","",IF(AB1941="","NÃO","SIM"))</f>
        <v/>
      </c>
      <c r="AD1941" s="45" t="str">
        <f aca="false">IFERROR(VLOOKUP(G1941,Dados!$P$3:$R$500,3,0),"")</f>
        <v/>
      </c>
      <c r="AE1941" s="45" t="str">
        <f aca="false">IFERROR(VLOOKUP(G1941,Dados!$K$3:$L$500,2,0),"")</f>
        <v/>
      </c>
      <c r="AF1941" s="45" t="str">
        <f aca="false">IFERROR(VLOOKUP(G1941,Dados!$M$3:$N$500,2,0),"")</f>
        <v/>
      </c>
      <c r="AG1941" s="45" t="str">
        <f aca="false">IF(F1941="","",IF(AND(AD1941="",AE1941="",AF1941=""),"-",IF(AND(AD1941="BIT",AE1941="",AF1941=""),"BIT",IF(AND(AE1941="ANEXO I",AD1941="",AF1941=""),"ANEXO I",IF(AND(AF1941="ANEXO II",AD1941="",AE1941=""),"ANEXO II","Escolher")))))</f>
        <v/>
      </c>
      <c r="AH1941" s="45" t="str">
        <f aca="false">IF(AG1941&lt;&gt;"Pneus","",IFERROR(VLOOKUP(R1941,Dados!$X$2:$Z$5,3,0)*(AI1941-Q1941),VLOOKUP(D1941,Dados!$X$7:$Z$33,3,0)*(AI1941-Q1941)))</f>
        <v/>
      </c>
      <c r="AI1941" s="47" t="str">
        <f aca="false">IF(B1941="","",P1941+Q1941+O1941+M1941+L1941-N1941)</f>
        <v/>
      </c>
      <c r="AJ1941" s="48" t="str">
        <f aca="false">IFERROR(IF(AND(AC1941="SIM",AG1941="-",Y1941="REVENDA"),(AB1941/1+1)*AI1941,IF(AND(AC1941="SIM",AG1941="Pneus",Y1941="REVENDA"),(AB1941/1+1)*(AI1941-AH1941),"")),"")</f>
        <v/>
      </c>
      <c r="AK1941" s="48" t="str">
        <f aca="false">IF(AJ1941="","",AJ1941*17%)</f>
        <v/>
      </c>
      <c r="AL1941" s="48" t="str">
        <f aca="false">IFERROR(IF(AC1941="NÃO","",IF(AK1941="","",IF(E1941="Simples Nacional",BF1941,IF(T1941=0.12,U1941*0.5833337002,IF(T1941=0,AI1941*0.07,U1941))))),"")</f>
        <v/>
      </c>
      <c r="AM1941" s="47" t="str">
        <f aca="false">IFERROR(IF(AC1941="NÃO","",IF(OR(AG1941="-",AG1941="Pneus"),AK1941-AL1941,"")),"")</f>
        <v/>
      </c>
      <c r="AN1941" s="48" t="str">
        <f aca="false">IF(AND(Y1941="REVENDA",AC1941="SIM",AG1941="BIT"),((AB1941/1+1)*AI1941)*0.4117,"")</f>
        <v/>
      </c>
      <c r="AO1941" s="48" t="str">
        <f aca="false">IF(AN1941="","",AN1941*17%)</f>
        <v/>
      </c>
      <c r="AP1941" s="49" t="str">
        <f aca="false">IF(AN1941="","",IF(T1941=0.12,(U1941*0.4117)*0.4117,IF(T1941=0,(AI1941*0.07)*0.4117,U1941*0.4117)))</f>
        <v/>
      </c>
      <c r="AQ1941" s="47" t="str">
        <f aca="false">IF(AN1941="","",AO1941-AP1941)</f>
        <v/>
      </c>
      <c r="AR1941" s="50" t="str">
        <f aca="false">IFERROR(IF(AND(AC1941="SIM",Y1941="REVENDA",LEFT(AG1941,5)="ANEXO")*OR(AE1941="ANEXO I",AF1941="ANEXO II"),VLOOKUP(H1941,Dados!G:I,2,0),""),"INSERIR MVA")</f>
        <v/>
      </c>
      <c r="AS1941" s="48" t="str">
        <f aca="false">IF(LEFT(AG1941,5)="ANEXO",VLOOKUP(AG1941,Dados!$X$111:$Z$112,2,0)*(AI1941-Q1941),"")</f>
        <v/>
      </c>
      <c r="AT1941" s="48" t="str">
        <f aca="false">IFERROR(IF(AR1941="","",(AI1941*AR1941)+AI1941),"INSERIR MVA")</f>
        <v/>
      </c>
      <c r="AU1941" s="48" t="str">
        <f aca="false">IF(AT1941="","",IF(AY1941=0.04,U1941,AS1941*AY1941))</f>
        <v/>
      </c>
      <c r="AV1941" s="47" t="str">
        <f aca="false">IFERROR(IF(AU1941="","",(VLOOKUP(AG1941,Dados!$X$111:$Z$112,3,0)*AT1941*0.17)),"INSERIR MVA")</f>
        <v/>
      </c>
      <c r="AW1941" s="47" t="str">
        <f aca="false">IFERROR(IF(AR1941="","",AV1941-AU1941),"")</f>
        <v/>
      </c>
      <c r="AX1941" s="51" t="str">
        <f aca="false">IFERROR(IF(AC1941="NÃO","",IF(AM1941&lt;&gt;"",AM1941-W1941,IF(AQ1941&lt;&gt;"",AQ1941-W1941,IF(AW1941&lt;&gt;"",AW1941-W1941,"")))),"")</f>
        <v/>
      </c>
      <c r="AY1941" s="46" t="str">
        <f aca="false">IFERROR(IF(ISNA(VLOOKUP(R1941,Dados!$X$2:$Y$5,2,0)),VLOOKUP(D1941,Dados!$X$7:$Y$33,2,0),VLOOKUP(R1941,Dados!$X$2:$Y$5,2,0)),"")</f>
        <v/>
      </c>
      <c r="AZ1941" s="52" t="str">
        <f aca="false">IF(C1941="","",IF(AND(Y1941="CONSUMO",AC1941="NÃO")*OR(AG1941="-",AG1941="BIT"),IF(E1941&lt;&gt;"",(AI1941-(P1941+L1941-N1941+Q1941)*AY1941)/0.83),""))</f>
        <v/>
      </c>
      <c r="BA1941" s="51" t="str">
        <f aca="false">IF(AZ1941="","",AZ1941*0.17-((P1941+L1941-N1941+Q1941)*AY1941))</f>
        <v/>
      </c>
      <c r="BB1941" s="51" t="str">
        <f aca="false">IF(AND(Y1941="CONSUMO",AG1941="ANEXO I",AY1941&gt;4%),(AI1941-(P1941+L1941-N1941+Q1941)*0.0514)/0.83*(0.5177)*(0.17)-AI1941*0.0514,IF(AND(Y1941="CONSUMO",AG1941="ANEXO II",AY1941&gt;4%),(AI1941-(P1941+L1941-N1941+Q1941)*0.041)/0.83*(0.3295)*(0.17)-AI1941*0.041,IF(AND(Y1941="CONSUMO",AG1941="ANEXO I",AY1941=4%),(AI1941-(P1941+L1941-N1941+Q1941)*0.04)/0.83*(0.5177)*(0.17)-AI1941*0.04,IF(AND(Y1941="CONSUMO",AG1941="ANEXO II",AY1941=4%),(AI1941-(P1941+L1941-N1941+Q1941)*0.04)/0.83*(0.3295)*(0.17)-AI1941*0.04,""))))</f>
        <v/>
      </c>
      <c r="BC1941" s="51" t="str">
        <f aca="false">IF(C1941="","",IF(AND(Y1941="CONSUMO",AC1941="SIM")*OR(AG1941="-",AG1941="BIT"),IF(E1941&lt;&gt;"",(AI1941-(P1941+L1941-N1941+Q1941)*AY1941)/0.83),""))</f>
        <v/>
      </c>
      <c r="BD1941" s="51" t="str">
        <f aca="false">IF(BC1941="","",BC1941*0.17)</f>
        <v/>
      </c>
      <c r="BE1941" s="51" t="str">
        <f aca="false">IF(I1941=6908,0,IF(BC1941="","",BD1941-((P1941+L1941-N1941+Q1941)*AY1941)))</f>
        <v/>
      </c>
      <c r="BF1941" s="53" t="str">
        <f aca="false">IF(B1941="","",IF(OR(B1941="",E1941="Regime Normal"),0,(AI1941-Q1941)*VLOOKUP(R1941,Dados!$X$98:$Y$108,2,0)))</f>
        <v/>
      </c>
      <c r="BG1941" s="54" t="str">
        <f aca="false">IFERROR(VLOOKUP(I1941,Dados!$AC$27:$AD$43,2,0),IF(B1941="","",IF(D1941&lt;&gt;"MT",IF(AND(AC1941="SIM",Y1941="Revenda"),"2403",IF(AND(AC1941="SIM",Y1941="Consumo"),"2407",IF(AND(AC1941="NÃO",Y1941="Revenda"),"2102",IF(AND(AC1941="NÃO",Y1941="Consumo"),"2556",)))),REPLACE(I1941,1,1,1))))</f>
        <v/>
      </c>
    </row>
    <row r="1942" customFormat="false" ht="12.8" hidden="false" customHeight="true" outlineLevel="0" collapsed="false">
      <c r="Y1942" s="45"/>
      <c r="Z1942" s="46" t="str">
        <f aca="false">IF(B1942="","",(IFERROR(VLOOKUP(H1942,Dados!A$3:B$15000,2,0),"Não Encontrado")))</f>
        <v/>
      </c>
      <c r="AA1942" s="46" t="str">
        <f aca="false">IF(B1942="","",(IFERROR(VLOOKUP(G1942,Dados!C$3:E$15000,3,0),"Não Encontrado")))</f>
        <v/>
      </c>
      <c r="AB1942" s="46" t="str">
        <f aca="false">IFERROR(IF(Z1942&lt;&gt;"Não Encontrado",Z1942,IF(AA1942&lt;&gt;"Não Encontrado",AA1942,"")),"")</f>
        <v/>
      </c>
      <c r="AC1942" s="45" t="str">
        <f aca="false">IF(B1942="","",IF(AB1942="","NÃO","SIM"))</f>
        <v/>
      </c>
      <c r="AD1942" s="45" t="str">
        <f aca="false">IFERROR(VLOOKUP(G1942,Dados!$P$3:$R$500,3,0),"")</f>
        <v/>
      </c>
      <c r="AE1942" s="45" t="str">
        <f aca="false">IFERROR(VLOOKUP(G1942,Dados!$K$3:$L$500,2,0),"")</f>
        <v/>
      </c>
      <c r="AF1942" s="45" t="str">
        <f aca="false">IFERROR(VLOOKUP(G1942,Dados!$M$3:$N$500,2,0),"")</f>
        <v/>
      </c>
      <c r="AG1942" s="45" t="str">
        <f aca="false">IF(F1942="","",IF(AND(AD1942="",AE1942="",AF1942=""),"-",IF(AND(AD1942="BIT",AE1942="",AF1942=""),"BIT",IF(AND(AE1942="ANEXO I",AD1942="",AF1942=""),"ANEXO I",IF(AND(AF1942="ANEXO II",AD1942="",AE1942=""),"ANEXO II","Escolher")))))</f>
        <v/>
      </c>
      <c r="AH1942" s="45" t="str">
        <f aca="false">IF(AG1942&lt;&gt;"Pneus","",IFERROR(VLOOKUP(R1942,Dados!$X$2:$Z$5,3,0)*(AI1942-Q1942),VLOOKUP(D1942,Dados!$X$7:$Z$33,3,0)*(AI1942-Q1942)))</f>
        <v/>
      </c>
      <c r="AI1942" s="47" t="str">
        <f aca="false">IF(B1942="","",P1942+Q1942+O1942+M1942+L1942-N1942)</f>
        <v/>
      </c>
      <c r="AJ1942" s="48" t="str">
        <f aca="false">IFERROR(IF(AND(AC1942="SIM",AG1942="-",Y1942="REVENDA"),(AB1942/1+1)*AI1942,IF(AND(AC1942="SIM",AG1942="Pneus",Y1942="REVENDA"),(AB1942/1+1)*(AI1942-AH1942),"")),"")</f>
        <v/>
      </c>
      <c r="AK1942" s="48" t="str">
        <f aca="false">IF(AJ1942="","",AJ1942*17%)</f>
        <v/>
      </c>
      <c r="AL1942" s="48" t="str">
        <f aca="false">IFERROR(IF(AC1942="NÃO","",IF(AK1942="","",IF(E1942="Simples Nacional",BF1942,IF(T1942=0.12,U1942*0.5833337002,IF(T1942=0,AI1942*0.07,U1942))))),"")</f>
        <v/>
      </c>
      <c r="AM1942" s="47" t="str">
        <f aca="false">IFERROR(IF(AC1942="NÃO","",IF(OR(AG1942="-",AG1942="Pneus"),AK1942-AL1942,"")),"")</f>
        <v/>
      </c>
      <c r="AN1942" s="48" t="str">
        <f aca="false">IF(AND(Y1942="REVENDA",AC1942="SIM",AG1942="BIT"),((AB1942/1+1)*AI1942)*0.4117,"")</f>
        <v/>
      </c>
      <c r="AO1942" s="48" t="str">
        <f aca="false">IF(AN1942="","",AN1942*17%)</f>
        <v/>
      </c>
      <c r="AP1942" s="49" t="str">
        <f aca="false">IF(AN1942="","",IF(T1942=0.12,(U1942*0.4117)*0.4117,IF(T1942=0,(AI1942*0.07)*0.4117,U1942*0.4117)))</f>
        <v/>
      </c>
      <c r="AQ1942" s="47" t="str">
        <f aca="false">IF(AN1942="","",AO1942-AP1942)</f>
        <v/>
      </c>
      <c r="AR1942" s="50" t="str">
        <f aca="false">IFERROR(IF(AND(AC1942="SIM",Y1942="REVENDA",LEFT(AG1942,5)="ANEXO")*OR(AE1942="ANEXO I",AF1942="ANEXO II"),VLOOKUP(H1942,Dados!G:I,2,0),""),"INSERIR MVA")</f>
        <v/>
      </c>
      <c r="AS1942" s="48" t="str">
        <f aca="false">IF(LEFT(AG1942,5)="ANEXO",VLOOKUP(AG1942,Dados!$X$111:$Z$112,2,0)*(AI1942-Q1942),"")</f>
        <v/>
      </c>
      <c r="AT1942" s="48" t="str">
        <f aca="false">IFERROR(IF(AR1942="","",(AI1942*AR1942)+AI1942),"INSERIR MVA")</f>
        <v/>
      </c>
      <c r="AU1942" s="48" t="str">
        <f aca="false">IF(AT1942="","",IF(AY1942=0.04,U1942,AS1942*AY1942))</f>
        <v/>
      </c>
      <c r="AV1942" s="47" t="str">
        <f aca="false">IFERROR(IF(AU1942="","",(VLOOKUP(AG1942,Dados!$X$111:$Z$112,3,0)*AT1942*0.17)),"INSERIR MVA")</f>
        <v/>
      </c>
      <c r="AW1942" s="47" t="str">
        <f aca="false">IFERROR(IF(AR1942="","",AV1942-AU1942),"")</f>
        <v/>
      </c>
      <c r="AX1942" s="51" t="str">
        <f aca="false">IFERROR(IF(AC1942="NÃO","",IF(AM1942&lt;&gt;"",AM1942-W1942,IF(AQ1942&lt;&gt;"",AQ1942-W1942,IF(AW1942&lt;&gt;"",AW1942-W1942,"")))),"")</f>
        <v/>
      </c>
      <c r="AY1942" s="46" t="str">
        <f aca="false">IFERROR(IF(ISNA(VLOOKUP(R1942,Dados!$X$2:$Y$5,2,0)),VLOOKUP(D1942,Dados!$X$7:$Y$33,2,0),VLOOKUP(R1942,Dados!$X$2:$Y$5,2,0)),"")</f>
        <v/>
      </c>
      <c r="AZ1942" s="52" t="str">
        <f aca="false">IF(C1942="","",IF(AND(Y1942="CONSUMO",AC1942="NÃO")*OR(AG1942="-",AG1942="BIT"),IF(E1942&lt;&gt;"",(AI1942-(P1942+L1942-N1942+Q1942)*AY1942)/0.83),""))</f>
        <v/>
      </c>
      <c r="BA1942" s="51" t="str">
        <f aca="false">IF(AZ1942="","",AZ1942*0.17-((P1942+L1942-N1942+Q1942)*AY1942))</f>
        <v/>
      </c>
      <c r="BB1942" s="51" t="str">
        <f aca="false">IF(AND(Y1942="CONSUMO",AG1942="ANEXO I",AY1942&gt;4%),(AI1942-(P1942+L1942-N1942+Q1942)*0.0514)/0.83*(0.5177)*(0.17)-AI1942*0.0514,IF(AND(Y1942="CONSUMO",AG1942="ANEXO II",AY1942&gt;4%),(AI1942-(P1942+L1942-N1942+Q1942)*0.041)/0.83*(0.3295)*(0.17)-AI1942*0.041,IF(AND(Y1942="CONSUMO",AG1942="ANEXO I",AY1942=4%),(AI1942-(P1942+L1942-N1942+Q1942)*0.04)/0.83*(0.5177)*(0.17)-AI1942*0.04,IF(AND(Y1942="CONSUMO",AG1942="ANEXO II",AY1942=4%),(AI1942-(P1942+L1942-N1942+Q1942)*0.04)/0.83*(0.3295)*(0.17)-AI1942*0.04,""))))</f>
        <v/>
      </c>
      <c r="BC1942" s="51" t="str">
        <f aca="false">IF(C1942="","",IF(AND(Y1942="CONSUMO",AC1942="SIM")*OR(AG1942="-",AG1942="BIT"),IF(E1942&lt;&gt;"",(AI1942-(P1942+L1942-N1942+Q1942)*AY1942)/0.83),""))</f>
        <v/>
      </c>
      <c r="BD1942" s="51" t="str">
        <f aca="false">IF(BC1942="","",BC1942*0.17)</f>
        <v/>
      </c>
      <c r="BE1942" s="51" t="str">
        <f aca="false">IF(I1942=6908,0,IF(BC1942="","",BD1942-((P1942+L1942-N1942+Q1942)*AY1942)))</f>
        <v/>
      </c>
      <c r="BF1942" s="53" t="str">
        <f aca="false">IF(B1942="","",IF(OR(B1942="",E1942="Regime Normal"),0,(AI1942-Q1942)*VLOOKUP(R1942,Dados!$X$98:$Y$108,2,0)))</f>
        <v/>
      </c>
      <c r="BG1942" s="54" t="str">
        <f aca="false">IFERROR(VLOOKUP(I1942,Dados!$AC$27:$AD$43,2,0),IF(B1942="","",IF(D1942&lt;&gt;"MT",IF(AND(AC1942="SIM",Y1942="Revenda"),"2403",IF(AND(AC1942="SIM",Y1942="Consumo"),"2407",IF(AND(AC1942="NÃO",Y1942="Revenda"),"2102",IF(AND(AC1942="NÃO",Y1942="Consumo"),"2556",)))),REPLACE(I1942,1,1,1))))</f>
        <v/>
      </c>
    </row>
    <row r="1943" customFormat="false" ht="12.8" hidden="false" customHeight="true" outlineLevel="0" collapsed="false">
      <c r="Y1943" s="45"/>
      <c r="Z1943" s="46" t="str">
        <f aca="false">IF(B1943="","",(IFERROR(VLOOKUP(H1943,Dados!A$3:B$15000,2,0),"Não Encontrado")))</f>
        <v/>
      </c>
      <c r="AA1943" s="46" t="str">
        <f aca="false">IF(B1943="","",(IFERROR(VLOOKUP(G1943,Dados!C$3:E$15000,3,0),"Não Encontrado")))</f>
        <v/>
      </c>
      <c r="AB1943" s="46" t="str">
        <f aca="false">IFERROR(IF(Z1943&lt;&gt;"Não Encontrado",Z1943,IF(AA1943&lt;&gt;"Não Encontrado",AA1943,"")),"")</f>
        <v/>
      </c>
      <c r="AC1943" s="45" t="str">
        <f aca="false">IF(B1943="","",IF(AB1943="","NÃO","SIM"))</f>
        <v/>
      </c>
      <c r="AD1943" s="45" t="str">
        <f aca="false">IFERROR(VLOOKUP(G1943,Dados!$P$3:$R$500,3,0),"")</f>
        <v/>
      </c>
      <c r="AE1943" s="45" t="str">
        <f aca="false">IFERROR(VLOOKUP(G1943,Dados!$K$3:$L$500,2,0),"")</f>
        <v/>
      </c>
      <c r="AF1943" s="45" t="str">
        <f aca="false">IFERROR(VLOOKUP(G1943,Dados!$M$3:$N$500,2,0),"")</f>
        <v/>
      </c>
      <c r="AG1943" s="45" t="str">
        <f aca="false">IF(F1943="","",IF(AND(AD1943="",AE1943="",AF1943=""),"-",IF(AND(AD1943="BIT",AE1943="",AF1943=""),"BIT",IF(AND(AE1943="ANEXO I",AD1943="",AF1943=""),"ANEXO I",IF(AND(AF1943="ANEXO II",AD1943="",AE1943=""),"ANEXO II","Escolher")))))</f>
        <v/>
      </c>
      <c r="AH1943" s="45" t="str">
        <f aca="false">IF(AG1943&lt;&gt;"Pneus","",IFERROR(VLOOKUP(R1943,Dados!$X$2:$Z$5,3,0)*(AI1943-Q1943),VLOOKUP(D1943,Dados!$X$7:$Z$33,3,0)*(AI1943-Q1943)))</f>
        <v/>
      </c>
      <c r="AI1943" s="47" t="str">
        <f aca="false">IF(B1943="","",P1943+Q1943+O1943+M1943+L1943-N1943)</f>
        <v/>
      </c>
      <c r="AJ1943" s="48" t="str">
        <f aca="false">IFERROR(IF(AND(AC1943="SIM",AG1943="-",Y1943="REVENDA"),(AB1943/1+1)*AI1943,IF(AND(AC1943="SIM",AG1943="Pneus",Y1943="REVENDA"),(AB1943/1+1)*(AI1943-AH1943),"")),"")</f>
        <v/>
      </c>
      <c r="AK1943" s="48" t="str">
        <f aca="false">IF(AJ1943="","",AJ1943*17%)</f>
        <v/>
      </c>
      <c r="AL1943" s="48" t="str">
        <f aca="false">IFERROR(IF(AC1943="NÃO","",IF(AK1943="","",IF(E1943="Simples Nacional",BF1943,IF(T1943=0.12,U1943*0.5833337002,IF(T1943=0,AI1943*0.07,U1943))))),"")</f>
        <v/>
      </c>
      <c r="AM1943" s="47" t="str">
        <f aca="false">IFERROR(IF(AC1943="NÃO","",IF(OR(AG1943="-",AG1943="Pneus"),AK1943-AL1943,"")),"")</f>
        <v/>
      </c>
      <c r="AN1943" s="48" t="str">
        <f aca="false">IF(AND(Y1943="REVENDA",AC1943="SIM",AG1943="BIT"),((AB1943/1+1)*AI1943)*0.4117,"")</f>
        <v/>
      </c>
      <c r="AO1943" s="48" t="str">
        <f aca="false">IF(AN1943="","",AN1943*17%)</f>
        <v/>
      </c>
      <c r="AP1943" s="49" t="str">
        <f aca="false">IF(AN1943="","",IF(T1943=0.12,(U1943*0.4117)*0.4117,IF(T1943=0,(AI1943*0.07)*0.4117,U1943*0.4117)))</f>
        <v/>
      </c>
      <c r="AQ1943" s="47" t="str">
        <f aca="false">IF(AN1943="","",AO1943-AP1943)</f>
        <v/>
      </c>
      <c r="AR1943" s="50" t="str">
        <f aca="false">IFERROR(IF(AND(AC1943="SIM",Y1943="REVENDA",LEFT(AG1943,5)="ANEXO")*OR(AE1943="ANEXO I",AF1943="ANEXO II"),VLOOKUP(H1943,Dados!G:I,2,0),""),"INSERIR MVA")</f>
        <v/>
      </c>
      <c r="AS1943" s="48" t="str">
        <f aca="false">IF(LEFT(AG1943,5)="ANEXO",VLOOKUP(AG1943,Dados!$X$111:$Z$112,2,0)*(AI1943-Q1943),"")</f>
        <v/>
      </c>
      <c r="AT1943" s="48" t="str">
        <f aca="false">IFERROR(IF(AR1943="","",(AI1943*AR1943)+AI1943),"INSERIR MVA")</f>
        <v/>
      </c>
      <c r="AU1943" s="48" t="str">
        <f aca="false">IF(AT1943="","",IF(AY1943=0.04,U1943,AS1943*AY1943))</f>
        <v/>
      </c>
      <c r="AV1943" s="47" t="str">
        <f aca="false">IFERROR(IF(AU1943="","",(VLOOKUP(AG1943,Dados!$X$111:$Z$112,3,0)*AT1943*0.17)),"INSERIR MVA")</f>
        <v/>
      </c>
      <c r="AW1943" s="47" t="str">
        <f aca="false">IFERROR(IF(AR1943="","",AV1943-AU1943),"")</f>
        <v/>
      </c>
      <c r="AX1943" s="51" t="str">
        <f aca="false">IFERROR(IF(AC1943="NÃO","",IF(AM1943&lt;&gt;"",AM1943-W1943,IF(AQ1943&lt;&gt;"",AQ1943-W1943,IF(AW1943&lt;&gt;"",AW1943-W1943,"")))),"")</f>
        <v/>
      </c>
      <c r="AY1943" s="46" t="str">
        <f aca="false">IFERROR(IF(ISNA(VLOOKUP(R1943,Dados!$X$2:$Y$5,2,0)),VLOOKUP(D1943,Dados!$X$7:$Y$33,2,0),VLOOKUP(R1943,Dados!$X$2:$Y$5,2,0)),"")</f>
        <v/>
      </c>
      <c r="AZ1943" s="52" t="str">
        <f aca="false">IF(C1943="","",IF(AND(Y1943="CONSUMO",AC1943="NÃO")*OR(AG1943="-",AG1943="BIT"),IF(E1943&lt;&gt;"",(AI1943-(P1943+L1943-N1943+Q1943)*AY1943)/0.83),""))</f>
        <v/>
      </c>
      <c r="BA1943" s="51" t="str">
        <f aca="false">IF(AZ1943="","",AZ1943*0.17-((P1943+L1943-N1943+Q1943)*AY1943))</f>
        <v/>
      </c>
      <c r="BB1943" s="51" t="str">
        <f aca="false">IF(AND(Y1943="CONSUMO",AG1943="ANEXO I",AY1943&gt;4%),(AI1943-(P1943+L1943-N1943+Q1943)*0.0514)/0.83*(0.5177)*(0.17)-AI1943*0.0514,IF(AND(Y1943="CONSUMO",AG1943="ANEXO II",AY1943&gt;4%),(AI1943-(P1943+L1943-N1943+Q1943)*0.041)/0.83*(0.3295)*(0.17)-AI1943*0.041,IF(AND(Y1943="CONSUMO",AG1943="ANEXO I",AY1943=4%),(AI1943-(P1943+L1943-N1943+Q1943)*0.04)/0.83*(0.5177)*(0.17)-AI1943*0.04,IF(AND(Y1943="CONSUMO",AG1943="ANEXO II",AY1943=4%),(AI1943-(P1943+L1943-N1943+Q1943)*0.04)/0.83*(0.3295)*(0.17)-AI1943*0.04,""))))</f>
        <v/>
      </c>
      <c r="BC1943" s="51" t="str">
        <f aca="false">IF(C1943="","",IF(AND(Y1943="CONSUMO",AC1943="SIM")*OR(AG1943="-",AG1943="BIT"),IF(E1943&lt;&gt;"",(AI1943-(P1943+L1943-N1943+Q1943)*AY1943)/0.83),""))</f>
        <v/>
      </c>
      <c r="BD1943" s="51" t="str">
        <f aca="false">IF(BC1943="","",BC1943*0.17)</f>
        <v/>
      </c>
      <c r="BE1943" s="51" t="str">
        <f aca="false">IF(I1943=6908,0,IF(BC1943="","",BD1943-((P1943+L1943-N1943+Q1943)*AY1943)))</f>
        <v/>
      </c>
      <c r="BF1943" s="53" t="str">
        <f aca="false">IF(B1943="","",IF(OR(B1943="",E1943="Regime Normal"),0,(AI1943-Q1943)*VLOOKUP(R1943,Dados!$X$98:$Y$108,2,0)))</f>
        <v/>
      </c>
      <c r="BG1943" s="54" t="str">
        <f aca="false">IFERROR(VLOOKUP(I1943,Dados!$AC$27:$AD$43,2,0),IF(B1943="","",IF(D1943&lt;&gt;"MT",IF(AND(AC1943="SIM",Y1943="Revenda"),"2403",IF(AND(AC1943="SIM",Y1943="Consumo"),"2407",IF(AND(AC1943="NÃO",Y1943="Revenda"),"2102",IF(AND(AC1943="NÃO",Y1943="Consumo"),"2556",)))),REPLACE(I1943,1,1,1))))</f>
        <v/>
      </c>
    </row>
    <row r="1944" customFormat="false" ht="12.8" hidden="false" customHeight="true" outlineLevel="0" collapsed="false">
      <c r="Y1944" s="45"/>
      <c r="Z1944" s="46" t="str">
        <f aca="false">IF(B1944="","",(IFERROR(VLOOKUP(H1944,Dados!A$3:B$15000,2,0),"Não Encontrado")))</f>
        <v/>
      </c>
      <c r="AA1944" s="46" t="str">
        <f aca="false">IF(B1944="","",(IFERROR(VLOOKUP(G1944,Dados!C$3:E$15000,3,0),"Não Encontrado")))</f>
        <v/>
      </c>
      <c r="AB1944" s="46" t="str">
        <f aca="false">IFERROR(IF(Z1944&lt;&gt;"Não Encontrado",Z1944,IF(AA1944&lt;&gt;"Não Encontrado",AA1944,"")),"")</f>
        <v/>
      </c>
      <c r="AC1944" s="45" t="str">
        <f aca="false">IF(B1944="","",IF(AB1944="","NÃO","SIM"))</f>
        <v/>
      </c>
      <c r="AD1944" s="45" t="str">
        <f aca="false">IFERROR(VLOOKUP(G1944,Dados!$P$3:$R$500,3,0),"")</f>
        <v/>
      </c>
      <c r="AE1944" s="45" t="str">
        <f aca="false">IFERROR(VLOOKUP(G1944,Dados!$K$3:$L$500,2,0),"")</f>
        <v/>
      </c>
      <c r="AF1944" s="45" t="str">
        <f aca="false">IFERROR(VLOOKUP(G1944,Dados!$M$3:$N$500,2,0),"")</f>
        <v/>
      </c>
      <c r="AG1944" s="45" t="str">
        <f aca="false">IF(F1944="","",IF(AND(AD1944="",AE1944="",AF1944=""),"-",IF(AND(AD1944="BIT",AE1944="",AF1944=""),"BIT",IF(AND(AE1944="ANEXO I",AD1944="",AF1944=""),"ANEXO I",IF(AND(AF1944="ANEXO II",AD1944="",AE1944=""),"ANEXO II","Escolher")))))</f>
        <v/>
      </c>
      <c r="AH1944" s="45" t="str">
        <f aca="false">IF(AG1944&lt;&gt;"Pneus","",IFERROR(VLOOKUP(R1944,Dados!$X$2:$Z$5,3,0)*(AI1944-Q1944),VLOOKUP(D1944,Dados!$X$7:$Z$33,3,0)*(AI1944-Q1944)))</f>
        <v/>
      </c>
      <c r="AI1944" s="47" t="str">
        <f aca="false">IF(B1944="","",P1944+Q1944+O1944+M1944+L1944-N1944)</f>
        <v/>
      </c>
      <c r="AJ1944" s="48" t="str">
        <f aca="false">IFERROR(IF(AND(AC1944="SIM",AG1944="-",Y1944="REVENDA"),(AB1944/1+1)*AI1944,IF(AND(AC1944="SIM",AG1944="Pneus",Y1944="REVENDA"),(AB1944/1+1)*(AI1944-AH1944),"")),"")</f>
        <v/>
      </c>
      <c r="AK1944" s="48" t="str">
        <f aca="false">IF(AJ1944="","",AJ1944*17%)</f>
        <v/>
      </c>
      <c r="AL1944" s="48" t="str">
        <f aca="false">IFERROR(IF(AC1944="NÃO","",IF(AK1944="","",IF(E1944="Simples Nacional",BF1944,IF(T1944=0.12,U1944*0.5833337002,IF(T1944=0,AI1944*0.07,U1944))))),"")</f>
        <v/>
      </c>
      <c r="AM1944" s="47" t="str">
        <f aca="false">IFERROR(IF(AC1944="NÃO","",IF(OR(AG1944="-",AG1944="Pneus"),AK1944-AL1944,"")),"")</f>
        <v/>
      </c>
      <c r="AN1944" s="48" t="str">
        <f aca="false">IF(AND(Y1944="REVENDA",AC1944="SIM",AG1944="BIT"),((AB1944/1+1)*AI1944)*0.4117,"")</f>
        <v/>
      </c>
      <c r="AO1944" s="48" t="str">
        <f aca="false">IF(AN1944="","",AN1944*17%)</f>
        <v/>
      </c>
      <c r="AP1944" s="49" t="str">
        <f aca="false">IF(AN1944="","",IF(T1944=0.12,(U1944*0.4117)*0.4117,IF(T1944=0,(AI1944*0.07)*0.4117,U1944*0.4117)))</f>
        <v/>
      </c>
      <c r="AQ1944" s="47" t="str">
        <f aca="false">IF(AN1944="","",AO1944-AP1944)</f>
        <v/>
      </c>
      <c r="AR1944" s="50" t="str">
        <f aca="false">IFERROR(IF(AND(AC1944="SIM",Y1944="REVENDA",LEFT(AG1944,5)="ANEXO")*OR(AE1944="ANEXO I",AF1944="ANEXO II"),VLOOKUP(H1944,Dados!G:I,2,0),""),"INSERIR MVA")</f>
        <v/>
      </c>
      <c r="AS1944" s="48" t="str">
        <f aca="false">IF(LEFT(AG1944,5)="ANEXO",VLOOKUP(AG1944,Dados!$X$111:$Z$112,2,0)*(AI1944-Q1944),"")</f>
        <v/>
      </c>
      <c r="AT1944" s="48" t="str">
        <f aca="false">IFERROR(IF(AR1944="","",(AI1944*AR1944)+AI1944),"INSERIR MVA")</f>
        <v/>
      </c>
      <c r="AU1944" s="48" t="str">
        <f aca="false">IF(AT1944="","",IF(AY1944=0.04,U1944,AS1944*AY1944))</f>
        <v/>
      </c>
      <c r="AV1944" s="47" t="str">
        <f aca="false">IFERROR(IF(AU1944="","",(VLOOKUP(AG1944,Dados!$X$111:$Z$112,3,0)*AT1944*0.17)),"INSERIR MVA")</f>
        <v/>
      </c>
      <c r="AW1944" s="47" t="str">
        <f aca="false">IFERROR(IF(AR1944="","",AV1944-AU1944),"")</f>
        <v/>
      </c>
      <c r="AX1944" s="51" t="str">
        <f aca="false">IFERROR(IF(AC1944="NÃO","",IF(AM1944&lt;&gt;"",AM1944-W1944,IF(AQ1944&lt;&gt;"",AQ1944-W1944,IF(AW1944&lt;&gt;"",AW1944-W1944,"")))),"")</f>
        <v/>
      </c>
      <c r="AY1944" s="46" t="str">
        <f aca="false">IFERROR(IF(ISNA(VLOOKUP(R1944,Dados!$X$2:$Y$5,2,0)),VLOOKUP(D1944,Dados!$X$7:$Y$33,2,0),VLOOKUP(R1944,Dados!$X$2:$Y$5,2,0)),"")</f>
        <v/>
      </c>
      <c r="AZ1944" s="52" t="str">
        <f aca="false">IF(C1944="","",IF(AND(Y1944="CONSUMO",AC1944="NÃO")*OR(AG1944="-",AG1944="BIT"),IF(E1944&lt;&gt;"",(AI1944-(P1944+L1944-N1944+Q1944)*AY1944)/0.83),""))</f>
        <v/>
      </c>
      <c r="BA1944" s="51" t="str">
        <f aca="false">IF(AZ1944="","",AZ1944*0.17-((P1944+L1944-N1944+Q1944)*AY1944))</f>
        <v/>
      </c>
      <c r="BB1944" s="51" t="str">
        <f aca="false">IF(AND(Y1944="CONSUMO",AG1944="ANEXO I",AY1944&gt;4%),(AI1944-(P1944+L1944-N1944+Q1944)*0.0514)/0.83*(0.5177)*(0.17)-AI1944*0.0514,IF(AND(Y1944="CONSUMO",AG1944="ANEXO II",AY1944&gt;4%),(AI1944-(P1944+L1944-N1944+Q1944)*0.041)/0.83*(0.3295)*(0.17)-AI1944*0.041,IF(AND(Y1944="CONSUMO",AG1944="ANEXO I",AY1944=4%),(AI1944-(P1944+L1944-N1944+Q1944)*0.04)/0.83*(0.5177)*(0.17)-AI1944*0.04,IF(AND(Y1944="CONSUMO",AG1944="ANEXO II",AY1944=4%),(AI1944-(P1944+L1944-N1944+Q1944)*0.04)/0.83*(0.3295)*(0.17)-AI1944*0.04,""))))</f>
        <v/>
      </c>
      <c r="BC1944" s="51" t="str">
        <f aca="false">IF(C1944="","",IF(AND(Y1944="CONSUMO",AC1944="SIM")*OR(AG1944="-",AG1944="BIT"),IF(E1944&lt;&gt;"",(AI1944-(P1944+L1944-N1944+Q1944)*AY1944)/0.83),""))</f>
        <v/>
      </c>
      <c r="BD1944" s="51" t="str">
        <f aca="false">IF(BC1944="","",BC1944*0.17)</f>
        <v/>
      </c>
      <c r="BE1944" s="51" t="str">
        <f aca="false">IF(I1944=6908,0,IF(BC1944="","",BD1944-((P1944+L1944-N1944+Q1944)*AY1944)))</f>
        <v/>
      </c>
      <c r="BF1944" s="53" t="str">
        <f aca="false">IF(B1944="","",IF(OR(B1944="",E1944="Regime Normal"),0,(AI1944-Q1944)*VLOOKUP(R1944,Dados!$X$98:$Y$108,2,0)))</f>
        <v/>
      </c>
      <c r="BG1944" s="54" t="str">
        <f aca="false">IFERROR(VLOOKUP(I1944,Dados!$AC$27:$AD$43,2,0),IF(B1944="","",IF(D1944&lt;&gt;"MT",IF(AND(AC1944="SIM",Y1944="Revenda"),"2403",IF(AND(AC1944="SIM",Y1944="Consumo"),"2407",IF(AND(AC1944="NÃO",Y1944="Revenda"),"2102",IF(AND(AC1944="NÃO",Y1944="Consumo"),"2556",)))),REPLACE(I1944,1,1,1))))</f>
        <v/>
      </c>
    </row>
    <row r="1945" customFormat="false" ht="12.8" hidden="false" customHeight="true" outlineLevel="0" collapsed="false">
      <c r="Y1945" s="45"/>
      <c r="Z1945" s="46" t="str">
        <f aca="false">IF(B1945="","",(IFERROR(VLOOKUP(H1945,Dados!A$3:B$15000,2,0),"Não Encontrado")))</f>
        <v/>
      </c>
      <c r="AA1945" s="46" t="str">
        <f aca="false">IF(B1945="","",(IFERROR(VLOOKUP(G1945,Dados!C$3:E$15000,3,0),"Não Encontrado")))</f>
        <v/>
      </c>
      <c r="AB1945" s="46" t="str">
        <f aca="false">IFERROR(IF(Z1945&lt;&gt;"Não Encontrado",Z1945,IF(AA1945&lt;&gt;"Não Encontrado",AA1945,"")),"")</f>
        <v/>
      </c>
      <c r="AC1945" s="45" t="str">
        <f aca="false">IF(B1945="","",IF(AB1945="","NÃO","SIM"))</f>
        <v/>
      </c>
      <c r="AD1945" s="45" t="str">
        <f aca="false">IFERROR(VLOOKUP(G1945,Dados!$P$3:$R$500,3,0),"")</f>
        <v/>
      </c>
      <c r="AE1945" s="45" t="str">
        <f aca="false">IFERROR(VLOOKUP(G1945,Dados!$K$3:$L$500,2,0),"")</f>
        <v/>
      </c>
      <c r="AF1945" s="45" t="str">
        <f aca="false">IFERROR(VLOOKUP(G1945,Dados!$M$3:$N$500,2,0),"")</f>
        <v/>
      </c>
      <c r="AG1945" s="45" t="str">
        <f aca="false">IF(F1945="","",IF(AND(AD1945="",AE1945="",AF1945=""),"-",IF(AND(AD1945="BIT",AE1945="",AF1945=""),"BIT",IF(AND(AE1945="ANEXO I",AD1945="",AF1945=""),"ANEXO I",IF(AND(AF1945="ANEXO II",AD1945="",AE1945=""),"ANEXO II","Escolher")))))</f>
        <v/>
      </c>
      <c r="AH1945" s="45" t="str">
        <f aca="false">IF(AG1945&lt;&gt;"Pneus","",IFERROR(VLOOKUP(R1945,Dados!$X$2:$Z$5,3,0)*(AI1945-Q1945),VLOOKUP(D1945,Dados!$X$7:$Z$33,3,0)*(AI1945-Q1945)))</f>
        <v/>
      </c>
      <c r="AI1945" s="47" t="str">
        <f aca="false">IF(B1945="","",P1945+Q1945+O1945+M1945+L1945-N1945)</f>
        <v/>
      </c>
      <c r="AJ1945" s="48" t="str">
        <f aca="false">IFERROR(IF(AND(AC1945="SIM",AG1945="-",Y1945="REVENDA"),(AB1945/1+1)*AI1945,IF(AND(AC1945="SIM",AG1945="Pneus",Y1945="REVENDA"),(AB1945/1+1)*(AI1945-AH1945),"")),"")</f>
        <v/>
      </c>
      <c r="AK1945" s="48" t="str">
        <f aca="false">IF(AJ1945="","",AJ1945*17%)</f>
        <v/>
      </c>
      <c r="AL1945" s="48" t="str">
        <f aca="false">IFERROR(IF(AC1945="NÃO","",IF(AK1945="","",IF(E1945="Simples Nacional",BF1945,IF(T1945=0.12,U1945*0.5833337002,IF(T1945=0,AI1945*0.07,U1945))))),"")</f>
        <v/>
      </c>
      <c r="AM1945" s="47" t="str">
        <f aca="false">IFERROR(IF(AC1945="NÃO","",IF(OR(AG1945="-",AG1945="Pneus"),AK1945-AL1945,"")),"")</f>
        <v/>
      </c>
      <c r="AN1945" s="48" t="str">
        <f aca="false">IF(AND(Y1945="REVENDA",AC1945="SIM",AG1945="BIT"),((AB1945/1+1)*AI1945)*0.4117,"")</f>
        <v/>
      </c>
      <c r="AO1945" s="48" t="str">
        <f aca="false">IF(AN1945="","",AN1945*17%)</f>
        <v/>
      </c>
      <c r="AP1945" s="49" t="str">
        <f aca="false">IF(AN1945="","",IF(T1945=0.12,(U1945*0.4117)*0.4117,IF(T1945=0,(AI1945*0.07)*0.4117,U1945*0.4117)))</f>
        <v/>
      </c>
      <c r="AQ1945" s="47" t="str">
        <f aca="false">IF(AN1945="","",AO1945-AP1945)</f>
        <v/>
      </c>
      <c r="AR1945" s="50" t="str">
        <f aca="false">IFERROR(IF(AND(AC1945="SIM",Y1945="REVENDA",LEFT(AG1945,5)="ANEXO")*OR(AE1945="ANEXO I",AF1945="ANEXO II"),VLOOKUP(H1945,Dados!G:I,2,0),""),"INSERIR MVA")</f>
        <v/>
      </c>
      <c r="AS1945" s="48" t="str">
        <f aca="false">IF(LEFT(AG1945,5)="ANEXO",VLOOKUP(AG1945,Dados!$X$111:$Z$112,2,0)*(AI1945-Q1945),"")</f>
        <v/>
      </c>
      <c r="AT1945" s="48" t="str">
        <f aca="false">IFERROR(IF(AR1945="","",(AI1945*AR1945)+AI1945),"INSERIR MVA")</f>
        <v/>
      </c>
      <c r="AU1945" s="48" t="str">
        <f aca="false">IF(AT1945="","",IF(AY1945=0.04,U1945,AS1945*AY1945))</f>
        <v/>
      </c>
      <c r="AV1945" s="47" t="str">
        <f aca="false">IFERROR(IF(AU1945="","",(VLOOKUP(AG1945,Dados!$X$111:$Z$112,3,0)*AT1945*0.17)),"INSERIR MVA")</f>
        <v/>
      </c>
      <c r="AW1945" s="47" t="str">
        <f aca="false">IFERROR(IF(AR1945="","",AV1945-AU1945),"")</f>
        <v/>
      </c>
      <c r="AX1945" s="51" t="str">
        <f aca="false">IFERROR(IF(AC1945="NÃO","",IF(AM1945&lt;&gt;"",AM1945-W1945,IF(AQ1945&lt;&gt;"",AQ1945-W1945,IF(AW1945&lt;&gt;"",AW1945-W1945,"")))),"")</f>
        <v/>
      </c>
      <c r="AY1945" s="46" t="str">
        <f aca="false">IFERROR(IF(ISNA(VLOOKUP(R1945,Dados!$X$2:$Y$5,2,0)),VLOOKUP(D1945,Dados!$X$7:$Y$33,2,0),VLOOKUP(R1945,Dados!$X$2:$Y$5,2,0)),"")</f>
        <v/>
      </c>
      <c r="AZ1945" s="52" t="str">
        <f aca="false">IF(C1945="","",IF(AND(Y1945="CONSUMO",AC1945="NÃO")*OR(AG1945="-",AG1945="BIT"),IF(E1945&lt;&gt;"",(AI1945-(P1945+L1945-N1945+Q1945)*AY1945)/0.83),""))</f>
        <v/>
      </c>
      <c r="BA1945" s="51" t="str">
        <f aca="false">IF(AZ1945="","",AZ1945*0.17-((P1945+L1945-N1945+Q1945)*AY1945))</f>
        <v/>
      </c>
      <c r="BB1945" s="51" t="str">
        <f aca="false">IF(AND(Y1945="CONSUMO",AG1945="ANEXO I",AY1945&gt;4%),(AI1945-(P1945+L1945-N1945+Q1945)*0.0514)/0.83*(0.5177)*(0.17)-AI1945*0.0514,IF(AND(Y1945="CONSUMO",AG1945="ANEXO II",AY1945&gt;4%),(AI1945-(P1945+L1945-N1945+Q1945)*0.041)/0.83*(0.3295)*(0.17)-AI1945*0.041,IF(AND(Y1945="CONSUMO",AG1945="ANEXO I",AY1945=4%),(AI1945-(P1945+L1945-N1945+Q1945)*0.04)/0.83*(0.5177)*(0.17)-AI1945*0.04,IF(AND(Y1945="CONSUMO",AG1945="ANEXO II",AY1945=4%),(AI1945-(P1945+L1945-N1945+Q1945)*0.04)/0.83*(0.3295)*(0.17)-AI1945*0.04,""))))</f>
        <v/>
      </c>
      <c r="BC1945" s="51" t="str">
        <f aca="false">IF(C1945="","",IF(AND(Y1945="CONSUMO",AC1945="SIM")*OR(AG1945="-",AG1945="BIT"),IF(E1945&lt;&gt;"",(AI1945-(P1945+L1945-N1945+Q1945)*AY1945)/0.83),""))</f>
        <v/>
      </c>
      <c r="BD1945" s="51" t="str">
        <f aca="false">IF(BC1945="","",BC1945*0.17)</f>
        <v/>
      </c>
      <c r="BE1945" s="51" t="str">
        <f aca="false">IF(I1945=6908,0,IF(BC1945="","",BD1945-((P1945+L1945-N1945+Q1945)*AY1945)))</f>
        <v/>
      </c>
      <c r="BF1945" s="53" t="str">
        <f aca="false">IF(B1945="","",IF(OR(B1945="",E1945="Regime Normal"),0,(AI1945-Q1945)*VLOOKUP(R1945,Dados!$X$98:$Y$108,2,0)))</f>
        <v/>
      </c>
      <c r="BG1945" s="54" t="str">
        <f aca="false">IFERROR(VLOOKUP(I1945,Dados!$AC$27:$AD$43,2,0),IF(B1945="","",IF(D1945&lt;&gt;"MT",IF(AND(AC1945="SIM",Y1945="Revenda"),"2403",IF(AND(AC1945="SIM",Y1945="Consumo"),"2407",IF(AND(AC1945="NÃO",Y1945="Revenda"),"2102",IF(AND(AC1945="NÃO",Y1945="Consumo"),"2556",)))),REPLACE(I1945,1,1,1))))</f>
        <v/>
      </c>
    </row>
    <row r="1946" customFormat="false" ht="12.8" hidden="false" customHeight="true" outlineLevel="0" collapsed="false">
      <c r="Y1946" s="45"/>
      <c r="Z1946" s="46" t="str">
        <f aca="false">IF(B1946="","",(IFERROR(VLOOKUP(H1946,Dados!A$3:B$15000,2,0),"Não Encontrado")))</f>
        <v/>
      </c>
      <c r="AA1946" s="46" t="str">
        <f aca="false">IF(B1946="","",(IFERROR(VLOOKUP(G1946,Dados!C$3:E$15000,3,0),"Não Encontrado")))</f>
        <v/>
      </c>
      <c r="AB1946" s="46" t="str">
        <f aca="false">IFERROR(IF(Z1946&lt;&gt;"Não Encontrado",Z1946,IF(AA1946&lt;&gt;"Não Encontrado",AA1946,"")),"")</f>
        <v/>
      </c>
      <c r="AC1946" s="45" t="str">
        <f aca="false">IF(B1946="","",IF(AB1946="","NÃO","SIM"))</f>
        <v/>
      </c>
      <c r="AD1946" s="45" t="str">
        <f aca="false">IFERROR(VLOOKUP(G1946,Dados!$P$3:$R$500,3,0),"")</f>
        <v/>
      </c>
      <c r="AE1946" s="45" t="str">
        <f aca="false">IFERROR(VLOOKUP(G1946,Dados!$K$3:$L$500,2,0),"")</f>
        <v/>
      </c>
      <c r="AF1946" s="45" t="str">
        <f aca="false">IFERROR(VLOOKUP(G1946,Dados!$M$3:$N$500,2,0),"")</f>
        <v/>
      </c>
      <c r="AG1946" s="45" t="str">
        <f aca="false">IF(F1946="","",IF(AND(AD1946="",AE1946="",AF1946=""),"-",IF(AND(AD1946="BIT",AE1946="",AF1946=""),"BIT",IF(AND(AE1946="ANEXO I",AD1946="",AF1946=""),"ANEXO I",IF(AND(AF1946="ANEXO II",AD1946="",AE1946=""),"ANEXO II","Escolher")))))</f>
        <v/>
      </c>
      <c r="AH1946" s="45" t="str">
        <f aca="false">IF(AG1946&lt;&gt;"Pneus","",IFERROR(VLOOKUP(R1946,Dados!$X$2:$Z$5,3,0)*(AI1946-Q1946),VLOOKUP(D1946,Dados!$X$7:$Z$33,3,0)*(AI1946-Q1946)))</f>
        <v/>
      </c>
      <c r="AI1946" s="47" t="str">
        <f aca="false">IF(B1946="","",P1946+Q1946+O1946+M1946+L1946-N1946)</f>
        <v/>
      </c>
      <c r="AJ1946" s="48" t="str">
        <f aca="false">IFERROR(IF(AND(AC1946="SIM",AG1946="-",Y1946="REVENDA"),(AB1946/1+1)*AI1946,IF(AND(AC1946="SIM",AG1946="Pneus",Y1946="REVENDA"),(AB1946/1+1)*(AI1946-AH1946),"")),"")</f>
        <v/>
      </c>
      <c r="AK1946" s="48" t="str">
        <f aca="false">IF(AJ1946="","",AJ1946*17%)</f>
        <v/>
      </c>
      <c r="AL1946" s="48" t="str">
        <f aca="false">IFERROR(IF(AC1946="NÃO","",IF(AK1946="","",IF(E1946="Simples Nacional",BF1946,IF(T1946=0.12,U1946*0.5833337002,IF(T1946=0,AI1946*0.07,U1946))))),"")</f>
        <v/>
      </c>
      <c r="AM1946" s="47" t="str">
        <f aca="false">IFERROR(IF(AC1946="NÃO","",IF(OR(AG1946="-",AG1946="Pneus"),AK1946-AL1946,"")),"")</f>
        <v/>
      </c>
      <c r="AN1946" s="48" t="str">
        <f aca="false">IF(AND(Y1946="REVENDA",AC1946="SIM",AG1946="BIT"),((AB1946/1+1)*AI1946)*0.4117,"")</f>
        <v/>
      </c>
      <c r="AO1946" s="48" t="str">
        <f aca="false">IF(AN1946="","",AN1946*17%)</f>
        <v/>
      </c>
      <c r="AP1946" s="49" t="str">
        <f aca="false">IF(AN1946="","",IF(T1946=0.12,(U1946*0.4117)*0.4117,IF(T1946=0,(AI1946*0.07)*0.4117,U1946*0.4117)))</f>
        <v/>
      </c>
      <c r="AQ1946" s="47" t="str">
        <f aca="false">IF(AN1946="","",AO1946-AP1946)</f>
        <v/>
      </c>
      <c r="AR1946" s="50" t="str">
        <f aca="false">IFERROR(IF(AND(AC1946="SIM",Y1946="REVENDA",LEFT(AG1946,5)="ANEXO")*OR(AE1946="ANEXO I",AF1946="ANEXO II"),VLOOKUP(H1946,Dados!G:I,2,0),""),"INSERIR MVA")</f>
        <v/>
      </c>
      <c r="AS1946" s="48" t="str">
        <f aca="false">IF(LEFT(AG1946,5)="ANEXO",VLOOKUP(AG1946,Dados!$X$111:$Z$112,2,0)*(AI1946-Q1946),"")</f>
        <v/>
      </c>
      <c r="AT1946" s="48" t="str">
        <f aca="false">IFERROR(IF(AR1946="","",(AI1946*AR1946)+AI1946),"INSERIR MVA")</f>
        <v/>
      </c>
      <c r="AU1946" s="48" t="str">
        <f aca="false">IF(AT1946="","",IF(AY1946=0.04,U1946,AS1946*AY1946))</f>
        <v/>
      </c>
      <c r="AV1946" s="47" t="str">
        <f aca="false">IFERROR(IF(AU1946="","",(VLOOKUP(AG1946,Dados!$X$111:$Z$112,3,0)*AT1946*0.17)),"INSERIR MVA")</f>
        <v/>
      </c>
      <c r="AW1946" s="47" t="str">
        <f aca="false">IFERROR(IF(AR1946="","",AV1946-AU1946),"")</f>
        <v/>
      </c>
      <c r="AX1946" s="51" t="str">
        <f aca="false">IFERROR(IF(AC1946="NÃO","",IF(AM1946&lt;&gt;"",AM1946-W1946,IF(AQ1946&lt;&gt;"",AQ1946-W1946,IF(AW1946&lt;&gt;"",AW1946-W1946,"")))),"")</f>
        <v/>
      </c>
      <c r="AY1946" s="46" t="str">
        <f aca="false">IFERROR(IF(ISNA(VLOOKUP(R1946,Dados!$X$2:$Y$5,2,0)),VLOOKUP(D1946,Dados!$X$7:$Y$33,2,0),VLOOKUP(R1946,Dados!$X$2:$Y$5,2,0)),"")</f>
        <v/>
      </c>
      <c r="AZ1946" s="52" t="str">
        <f aca="false">IF(C1946="","",IF(AND(Y1946="CONSUMO",AC1946="NÃO")*OR(AG1946="-",AG1946="BIT"),IF(E1946&lt;&gt;"",(AI1946-(P1946+L1946-N1946+Q1946)*AY1946)/0.83),""))</f>
        <v/>
      </c>
      <c r="BA1946" s="51" t="str">
        <f aca="false">IF(AZ1946="","",AZ1946*0.17-((P1946+L1946-N1946+Q1946)*AY1946))</f>
        <v/>
      </c>
      <c r="BB1946" s="51" t="str">
        <f aca="false">IF(AND(Y1946="CONSUMO",AG1946="ANEXO I",AY1946&gt;4%),(AI1946-(P1946+L1946-N1946+Q1946)*0.0514)/0.83*(0.5177)*(0.17)-AI1946*0.0514,IF(AND(Y1946="CONSUMO",AG1946="ANEXO II",AY1946&gt;4%),(AI1946-(P1946+L1946-N1946+Q1946)*0.041)/0.83*(0.3295)*(0.17)-AI1946*0.041,IF(AND(Y1946="CONSUMO",AG1946="ANEXO I",AY1946=4%),(AI1946-(P1946+L1946-N1946+Q1946)*0.04)/0.83*(0.5177)*(0.17)-AI1946*0.04,IF(AND(Y1946="CONSUMO",AG1946="ANEXO II",AY1946=4%),(AI1946-(P1946+L1946-N1946+Q1946)*0.04)/0.83*(0.3295)*(0.17)-AI1946*0.04,""))))</f>
        <v/>
      </c>
      <c r="BC1946" s="51" t="str">
        <f aca="false">IF(C1946="","",IF(AND(Y1946="CONSUMO",AC1946="SIM")*OR(AG1946="-",AG1946="BIT"),IF(E1946&lt;&gt;"",(AI1946-(P1946+L1946-N1946+Q1946)*AY1946)/0.83),""))</f>
        <v/>
      </c>
      <c r="BD1946" s="51" t="str">
        <f aca="false">IF(BC1946="","",BC1946*0.17)</f>
        <v/>
      </c>
      <c r="BE1946" s="51" t="str">
        <f aca="false">IF(I1946=6908,0,IF(BC1946="","",BD1946-((P1946+L1946-N1946+Q1946)*AY1946)))</f>
        <v/>
      </c>
      <c r="BF1946" s="53" t="str">
        <f aca="false">IF(B1946="","",IF(OR(B1946="",E1946="Regime Normal"),0,(AI1946-Q1946)*VLOOKUP(R1946,Dados!$X$98:$Y$108,2,0)))</f>
        <v/>
      </c>
      <c r="BG1946" s="54" t="str">
        <f aca="false">IFERROR(VLOOKUP(I1946,Dados!$AC$27:$AD$43,2,0),IF(B1946="","",IF(D1946&lt;&gt;"MT",IF(AND(AC1946="SIM",Y1946="Revenda"),"2403",IF(AND(AC1946="SIM",Y1946="Consumo"),"2407",IF(AND(AC1946="NÃO",Y1946="Revenda"),"2102",IF(AND(AC1946="NÃO",Y1946="Consumo"),"2556",)))),REPLACE(I1946,1,1,1))))</f>
        <v/>
      </c>
    </row>
    <row r="1947" customFormat="false" ht="12.8" hidden="false" customHeight="true" outlineLevel="0" collapsed="false">
      <c r="Y1947" s="45"/>
      <c r="Z1947" s="46" t="str">
        <f aca="false">IF(B1947="","",(IFERROR(VLOOKUP(H1947,Dados!A$3:B$15000,2,0),"Não Encontrado")))</f>
        <v/>
      </c>
      <c r="AA1947" s="46" t="str">
        <f aca="false">IF(B1947="","",(IFERROR(VLOOKUP(G1947,Dados!C$3:E$15000,3,0),"Não Encontrado")))</f>
        <v/>
      </c>
      <c r="AB1947" s="46" t="str">
        <f aca="false">IFERROR(IF(Z1947&lt;&gt;"Não Encontrado",Z1947,IF(AA1947&lt;&gt;"Não Encontrado",AA1947,"")),"")</f>
        <v/>
      </c>
      <c r="AC1947" s="45" t="str">
        <f aca="false">IF(B1947="","",IF(AB1947="","NÃO","SIM"))</f>
        <v/>
      </c>
      <c r="AD1947" s="45" t="str">
        <f aca="false">IFERROR(VLOOKUP(G1947,Dados!$P$3:$R$500,3,0),"")</f>
        <v/>
      </c>
      <c r="AE1947" s="45" t="str">
        <f aca="false">IFERROR(VLOOKUP(G1947,Dados!$K$3:$L$500,2,0),"")</f>
        <v/>
      </c>
      <c r="AF1947" s="45" t="str">
        <f aca="false">IFERROR(VLOOKUP(G1947,Dados!$M$3:$N$500,2,0),"")</f>
        <v/>
      </c>
      <c r="AG1947" s="45" t="str">
        <f aca="false">IF(F1947="","",IF(AND(AD1947="",AE1947="",AF1947=""),"-",IF(AND(AD1947="BIT",AE1947="",AF1947=""),"BIT",IF(AND(AE1947="ANEXO I",AD1947="",AF1947=""),"ANEXO I",IF(AND(AF1947="ANEXO II",AD1947="",AE1947=""),"ANEXO II","Escolher")))))</f>
        <v/>
      </c>
      <c r="AH1947" s="45" t="str">
        <f aca="false">IF(AG1947&lt;&gt;"Pneus","",IFERROR(VLOOKUP(R1947,Dados!$X$2:$Z$5,3,0)*(AI1947-Q1947),VLOOKUP(D1947,Dados!$X$7:$Z$33,3,0)*(AI1947-Q1947)))</f>
        <v/>
      </c>
      <c r="AI1947" s="47" t="str">
        <f aca="false">IF(B1947="","",P1947+Q1947+O1947+M1947+L1947-N1947)</f>
        <v/>
      </c>
      <c r="AJ1947" s="48" t="str">
        <f aca="false">IFERROR(IF(AND(AC1947="SIM",AG1947="-",Y1947="REVENDA"),(AB1947/1+1)*AI1947,IF(AND(AC1947="SIM",AG1947="Pneus",Y1947="REVENDA"),(AB1947/1+1)*(AI1947-AH1947),"")),"")</f>
        <v/>
      </c>
      <c r="AK1947" s="48" t="str">
        <f aca="false">IF(AJ1947="","",AJ1947*17%)</f>
        <v/>
      </c>
      <c r="AL1947" s="48" t="str">
        <f aca="false">IFERROR(IF(AC1947="NÃO","",IF(AK1947="","",IF(E1947="Simples Nacional",BF1947,IF(T1947=0.12,U1947*0.5833337002,IF(T1947=0,AI1947*0.07,U1947))))),"")</f>
        <v/>
      </c>
      <c r="AM1947" s="47" t="str">
        <f aca="false">IFERROR(IF(AC1947="NÃO","",IF(OR(AG1947="-",AG1947="Pneus"),AK1947-AL1947,"")),"")</f>
        <v/>
      </c>
      <c r="AN1947" s="48" t="str">
        <f aca="false">IF(AND(Y1947="REVENDA",AC1947="SIM",AG1947="BIT"),((AB1947/1+1)*AI1947)*0.4117,"")</f>
        <v/>
      </c>
      <c r="AO1947" s="48" t="str">
        <f aca="false">IF(AN1947="","",AN1947*17%)</f>
        <v/>
      </c>
      <c r="AP1947" s="49" t="str">
        <f aca="false">IF(AN1947="","",IF(T1947=0.12,(U1947*0.4117)*0.4117,IF(T1947=0,(AI1947*0.07)*0.4117,U1947*0.4117)))</f>
        <v/>
      </c>
      <c r="AQ1947" s="47" t="str">
        <f aca="false">IF(AN1947="","",AO1947-AP1947)</f>
        <v/>
      </c>
      <c r="AR1947" s="50" t="str">
        <f aca="false">IFERROR(IF(AND(AC1947="SIM",Y1947="REVENDA",LEFT(AG1947,5)="ANEXO")*OR(AE1947="ANEXO I",AF1947="ANEXO II"),VLOOKUP(H1947,Dados!G:I,2,0),""),"INSERIR MVA")</f>
        <v/>
      </c>
      <c r="AS1947" s="48" t="str">
        <f aca="false">IF(LEFT(AG1947,5)="ANEXO",VLOOKUP(AG1947,Dados!$X$111:$Z$112,2,0)*(AI1947-Q1947),"")</f>
        <v/>
      </c>
      <c r="AT1947" s="48" t="str">
        <f aca="false">IFERROR(IF(AR1947="","",(AI1947*AR1947)+AI1947),"INSERIR MVA")</f>
        <v/>
      </c>
      <c r="AU1947" s="48" t="str">
        <f aca="false">IF(AT1947="","",IF(AY1947=0.04,U1947,AS1947*AY1947))</f>
        <v/>
      </c>
      <c r="AV1947" s="47" t="str">
        <f aca="false">IFERROR(IF(AU1947="","",(VLOOKUP(AG1947,Dados!$X$111:$Z$112,3,0)*AT1947*0.17)),"INSERIR MVA")</f>
        <v/>
      </c>
      <c r="AW1947" s="47" t="str">
        <f aca="false">IFERROR(IF(AR1947="","",AV1947-AU1947),"")</f>
        <v/>
      </c>
      <c r="AX1947" s="51" t="str">
        <f aca="false">IFERROR(IF(AC1947="NÃO","",IF(AM1947&lt;&gt;"",AM1947-W1947,IF(AQ1947&lt;&gt;"",AQ1947-W1947,IF(AW1947&lt;&gt;"",AW1947-W1947,"")))),"")</f>
        <v/>
      </c>
      <c r="AY1947" s="46" t="str">
        <f aca="false">IFERROR(IF(ISNA(VLOOKUP(R1947,Dados!$X$2:$Y$5,2,0)),VLOOKUP(D1947,Dados!$X$7:$Y$33,2,0),VLOOKUP(R1947,Dados!$X$2:$Y$5,2,0)),"")</f>
        <v/>
      </c>
      <c r="AZ1947" s="52" t="str">
        <f aca="false">IF(C1947="","",IF(AND(Y1947="CONSUMO",AC1947="NÃO")*OR(AG1947="-",AG1947="BIT"),IF(E1947&lt;&gt;"",(AI1947-(P1947+L1947-N1947+Q1947)*AY1947)/0.83),""))</f>
        <v/>
      </c>
      <c r="BA1947" s="51" t="str">
        <f aca="false">IF(AZ1947="","",AZ1947*0.17-((P1947+L1947-N1947+Q1947)*AY1947))</f>
        <v/>
      </c>
      <c r="BB1947" s="51" t="str">
        <f aca="false">IF(AND(Y1947="CONSUMO",AG1947="ANEXO I",AY1947&gt;4%),(AI1947-(P1947+L1947-N1947+Q1947)*0.0514)/0.83*(0.5177)*(0.17)-AI1947*0.0514,IF(AND(Y1947="CONSUMO",AG1947="ANEXO II",AY1947&gt;4%),(AI1947-(P1947+L1947-N1947+Q1947)*0.041)/0.83*(0.3295)*(0.17)-AI1947*0.041,IF(AND(Y1947="CONSUMO",AG1947="ANEXO I",AY1947=4%),(AI1947-(P1947+L1947-N1947+Q1947)*0.04)/0.83*(0.5177)*(0.17)-AI1947*0.04,IF(AND(Y1947="CONSUMO",AG1947="ANEXO II",AY1947=4%),(AI1947-(P1947+L1947-N1947+Q1947)*0.04)/0.83*(0.3295)*(0.17)-AI1947*0.04,""))))</f>
        <v/>
      </c>
      <c r="BC1947" s="51" t="str">
        <f aca="false">IF(C1947="","",IF(AND(Y1947="CONSUMO",AC1947="SIM")*OR(AG1947="-",AG1947="BIT"),IF(E1947&lt;&gt;"",(AI1947-(P1947+L1947-N1947+Q1947)*AY1947)/0.83),""))</f>
        <v/>
      </c>
      <c r="BD1947" s="51" t="str">
        <f aca="false">IF(BC1947="","",BC1947*0.17)</f>
        <v/>
      </c>
      <c r="BE1947" s="51" t="str">
        <f aca="false">IF(I1947=6908,0,IF(BC1947="","",BD1947-((P1947+L1947-N1947+Q1947)*AY1947)))</f>
        <v/>
      </c>
      <c r="BF1947" s="53" t="str">
        <f aca="false">IF(B1947="","",IF(OR(B1947="",E1947="Regime Normal"),0,(AI1947-Q1947)*VLOOKUP(R1947,Dados!$X$98:$Y$108,2,0)))</f>
        <v/>
      </c>
      <c r="BG1947" s="54" t="str">
        <f aca="false">IFERROR(VLOOKUP(I1947,Dados!$AC$27:$AD$43,2,0),IF(B1947="","",IF(D1947&lt;&gt;"MT",IF(AND(AC1947="SIM",Y1947="Revenda"),"2403",IF(AND(AC1947="SIM",Y1947="Consumo"),"2407",IF(AND(AC1947="NÃO",Y1947="Revenda"),"2102",IF(AND(AC1947="NÃO",Y1947="Consumo"),"2556",)))),REPLACE(I1947,1,1,1))))</f>
        <v/>
      </c>
    </row>
    <row r="1948" customFormat="false" ht="12.8" hidden="false" customHeight="true" outlineLevel="0" collapsed="false">
      <c r="Y1948" s="45"/>
      <c r="Z1948" s="46" t="str">
        <f aca="false">IF(B1948="","",(IFERROR(VLOOKUP(H1948,Dados!A$3:B$15000,2,0),"Não Encontrado")))</f>
        <v/>
      </c>
      <c r="AA1948" s="46" t="str">
        <f aca="false">IF(B1948="","",(IFERROR(VLOOKUP(G1948,Dados!C$3:E$15000,3,0),"Não Encontrado")))</f>
        <v/>
      </c>
      <c r="AB1948" s="46" t="str">
        <f aca="false">IFERROR(IF(Z1948&lt;&gt;"Não Encontrado",Z1948,IF(AA1948&lt;&gt;"Não Encontrado",AA1948,"")),"")</f>
        <v/>
      </c>
      <c r="AC1948" s="45" t="str">
        <f aca="false">IF(B1948="","",IF(AB1948="","NÃO","SIM"))</f>
        <v/>
      </c>
      <c r="AD1948" s="45" t="str">
        <f aca="false">IFERROR(VLOOKUP(G1948,Dados!$P$3:$R$500,3,0),"")</f>
        <v/>
      </c>
      <c r="AE1948" s="45" t="str">
        <f aca="false">IFERROR(VLOOKUP(G1948,Dados!$K$3:$L$500,2,0),"")</f>
        <v/>
      </c>
      <c r="AF1948" s="45" t="str">
        <f aca="false">IFERROR(VLOOKUP(G1948,Dados!$M$3:$N$500,2,0),"")</f>
        <v/>
      </c>
      <c r="AG1948" s="45" t="str">
        <f aca="false">IF(F1948="","",IF(AND(AD1948="",AE1948="",AF1948=""),"-",IF(AND(AD1948="BIT",AE1948="",AF1948=""),"BIT",IF(AND(AE1948="ANEXO I",AD1948="",AF1948=""),"ANEXO I",IF(AND(AF1948="ANEXO II",AD1948="",AE1948=""),"ANEXO II","Escolher")))))</f>
        <v/>
      </c>
      <c r="AH1948" s="45" t="str">
        <f aca="false">IF(AG1948&lt;&gt;"Pneus","",IFERROR(VLOOKUP(R1948,Dados!$X$2:$Z$5,3,0)*(AI1948-Q1948),VLOOKUP(D1948,Dados!$X$7:$Z$33,3,0)*(AI1948-Q1948)))</f>
        <v/>
      </c>
      <c r="AI1948" s="47" t="str">
        <f aca="false">IF(B1948="","",P1948+Q1948+O1948+M1948+L1948-N1948)</f>
        <v/>
      </c>
      <c r="AJ1948" s="48" t="str">
        <f aca="false">IFERROR(IF(AND(AC1948="SIM",AG1948="-",Y1948="REVENDA"),(AB1948/1+1)*AI1948,IF(AND(AC1948="SIM",AG1948="Pneus",Y1948="REVENDA"),(AB1948/1+1)*(AI1948-AH1948),"")),"")</f>
        <v/>
      </c>
      <c r="AK1948" s="48" t="str">
        <f aca="false">IF(AJ1948="","",AJ1948*17%)</f>
        <v/>
      </c>
      <c r="AL1948" s="48" t="str">
        <f aca="false">IFERROR(IF(AC1948="NÃO","",IF(AK1948="","",IF(E1948="Simples Nacional",BF1948,IF(T1948=0.12,U1948*0.5833337002,IF(T1948=0,AI1948*0.07,U1948))))),"")</f>
        <v/>
      </c>
      <c r="AM1948" s="47" t="str">
        <f aca="false">IFERROR(IF(AC1948="NÃO","",IF(OR(AG1948="-",AG1948="Pneus"),AK1948-AL1948,"")),"")</f>
        <v/>
      </c>
      <c r="AN1948" s="48" t="str">
        <f aca="false">IF(AND(Y1948="REVENDA",AC1948="SIM",AG1948="BIT"),((AB1948/1+1)*AI1948)*0.4117,"")</f>
        <v/>
      </c>
      <c r="AO1948" s="48" t="str">
        <f aca="false">IF(AN1948="","",AN1948*17%)</f>
        <v/>
      </c>
      <c r="AP1948" s="49" t="str">
        <f aca="false">IF(AN1948="","",IF(T1948=0.12,(U1948*0.4117)*0.4117,IF(T1948=0,(AI1948*0.07)*0.4117,U1948*0.4117)))</f>
        <v/>
      </c>
      <c r="AQ1948" s="47" t="str">
        <f aca="false">IF(AN1948="","",AO1948-AP1948)</f>
        <v/>
      </c>
      <c r="AR1948" s="50" t="str">
        <f aca="false">IFERROR(IF(AND(AC1948="SIM",Y1948="REVENDA",LEFT(AG1948,5)="ANEXO")*OR(AE1948="ANEXO I",AF1948="ANEXO II"),VLOOKUP(H1948,Dados!G:I,2,0),""),"INSERIR MVA")</f>
        <v/>
      </c>
      <c r="AS1948" s="48" t="str">
        <f aca="false">IF(LEFT(AG1948,5)="ANEXO",VLOOKUP(AG1948,Dados!$X$111:$Z$112,2,0)*(AI1948-Q1948),"")</f>
        <v/>
      </c>
      <c r="AT1948" s="48" t="str">
        <f aca="false">IFERROR(IF(AR1948="","",(AI1948*AR1948)+AI1948),"INSERIR MVA")</f>
        <v/>
      </c>
      <c r="AU1948" s="48" t="str">
        <f aca="false">IF(AT1948="","",IF(AY1948=0.04,U1948,AS1948*AY1948))</f>
        <v/>
      </c>
      <c r="AV1948" s="47" t="str">
        <f aca="false">IFERROR(IF(AU1948="","",(VLOOKUP(AG1948,Dados!$X$111:$Z$112,3,0)*AT1948*0.17)),"INSERIR MVA")</f>
        <v/>
      </c>
      <c r="AW1948" s="47" t="str">
        <f aca="false">IFERROR(IF(AR1948="","",AV1948-AU1948),"")</f>
        <v/>
      </c>
      <c r="AX1948" s="51" t="str">
        <f aca="false">IFERROR(IF(AC1948="NÃO","",IF(AM1948&lt;&gt;"",AM1948-W1948,IF(AQ1948&lt;&gt;"",AQ1948-W1948,IF(AW1948&lt;&gt;"",AW1948-W1948,"")))),"")</f>
        <v/>
      </c>
      <c r="AY1948" s="46" t="str">
        <f aca="false">IFERROR(IF(ISNA(VLOOKUP(R1948,Dados!$X$2:$Y$5,2,0)),VLOOKUP(D1948,Dados!$X$7:$Y$33,2,0),VLOOKUP(R1948,Dados!$X$2:$Y$5,2,0)),"")</f>
        <v/>
      </c>
      <c r="AZ1948" s="52" t="str">
        <f aca="false">IF(C1948="","",IF(AND(Y1948="CONSUMO",AC1948="NÃO")*OR(AG1948="-",AG1948="BIT"),IF(E1948&lt;&gt;"",(AI1948-(P1948+L1948-N1948+Q1948)*AY1948)/0.83),""))</f>
        <v/>
      </c>
      <c r="BA1948" s="51" t="str">
        <f aca="false">IF(AZ1948="","",AZ1948*0.17-((P1948+L1948-N1948+Q1948)*AY1948))</f>
        <v/>
      </c>
      <c r="BB1948" s="51" t="str">
        <f aca="false">IF(AND(Y1948="CONSUMO",AG1948="ANEXO I",AY1948&gt;4%),(AI1948-(P1948+L1948-N1948+Q1948)*0.0514)/0.83*(0.5177)*(0.17)-AI1948*0.0514,IF(AND(Y1948="CONSUMO",AG1948="ANEXO II",AY1948&gt;4%),(AI1948-(P1948+L1948-N1948+Q1948)*0.041)/0.83*(0.3295)*(0.17)-AI1948*0.041,IF(AND(Y1948="CONSUMO",AG1948="ANEXO I",AY1948=4%),(AI1948-(P1948+L1948-N1948+Q1948)*0.04)/0.83*(0.5177)*(0.17)-AI1948*0.04,IF(AND(Y1948="CONSUMO",AG1948="ANEXO II",AY1948=4%),(AI1948-(P1948+L1948-N1948+Q1948)*0.04)/0.83*(0.3295)*(0.17)-AI1948*0.04,""))))</f>
        <v/>
      </c>
      <c r="BC1948" s="51" t="str">
        <f aca="false">IF(C1948="","",IF(AND(Y1948="CONSUMO",AC1948="SIM")*OR(AG1948="-",AG1948="BIT"),IF(E1948&lt;&gt;"",(AI1948-(P1948+L1948-N1948+Q1948)*AY1948)/0.83),""))</f>
        <v/>
      </c>
      <c r="BD1948" s="51" t="str">
        <f aca="false">IF(BC1948="","",BC1948*0.17)</f>
        <v/>
      </c>
      <c r="BE1948" s="51" t="str">
        <f aca="false">IF(I1948=6908,0,IF(BC1948="","",BD1948-((P1948+L1948-N1948+Q1948)*AY1948)))</f>
        <v/>
      </c>
      <c r="BF1948" s="53" t="str">
        <f aca="false">IF(B1948="","",IF(OR(B1948="",E1948="Regime Normal"),0,(AI1948-Q1948)*VLOOKUP(R1948,Dados!$X$98:$Y$108,2,0)))</f>
        <v/>
      </c>
      <c r="BG1948" s="54" t="str">
        <f aca="false">IFERROR(VLOOKUP(I1948,Dados!$AC$27:$AD$43,2,0),IF(B1948="","",IF(D1948&lt;&gt;"MT",IF(AND(AC1948="SIM",Y1948="Revenda"),"2403",IF(AND(AC1948="SIM",Y1948="Consumo"),"2407",IF(AND(AC1948="NÃO",Y1948="Revenda"),"2102",IF(AND(AC1948="NÃO",Y1948="Consumo"),"2556",)))),REPLACE(I1948,1,1,1))))</f>
        <v/>
      </c>
    </row>
    <row r="1949" customFormat="false" ht="12.8" hidden="false" customHeight="true" outlineLevel="0" collapsed="false">
      <c r="Y1949" s="45"/>
      <c r="Z1949" s="46" t="str">
        <f aca="false">IF(B1949="","",(IFERROR(VLOOKUP(H1949,Dados!A$3:B$15000,2,0),"Não Encontrado")))</f>
        <v/>
      </c>
      <c r="AA1949" s="46" t="str">
        <f aca="false">IF(B1949="","",(IFERROR(VLOOKUP(G1949,Dados!C$3:E$15000,3,0),"Não Encontrado")))</f>
        <v/>
      </c>
      <c r="AB1949" s="46" t="str">
        <f aca="false">IFERROR(IF(Z1949&lt;&gt;"Não Encontrado",Z1949,IF(AA1949&lt;&gt;"Não Encontrado",AA1949,"")),"")</f>
        <v/>
      </c>
      <c r="AC1949" s="45" t="str">
        <f aca="false">IF(B1949="","",IF(AB1949="","NÃO","SIM"))</f>
        <v/>
      </c>
      <c r="AD1949" s="45" t="str">
        <f aca="false">IFERROR(VLOOKUP(G1949,Dados!$P$3:$R$500,3,0),"")</f>
        <v/>
      </c>
      <c r="AE1949" s="45" t="str">
        <f aca="false">IFERROR(VLOOKUP(G1949,Dados!$K$3:$L$500,2,0),"")</f>
        <v/>
      </c>
      <c r="AF1949" s="45" t="str">
        <f aca="false">IFERROR(VLOOKUP(G1949,Dados!$M$3:$N$500,2,0),"")</f>
        <v/>
      </c>
      <c r="AG1949" s="45" t="str">
        <f aca="false">IF(F1949="","",IF(AND(AD1949="",AE1949="",AF1949=""),"-",IF(AND(AD1949="BIT",AE1949="",AF1949=""),"BIT",IF(AND(AE1949="ANEXO I",AD1949="",AF1949=""),"ANEXO I",IF(AND(AF1949="ANEXO II",AD1949="",AE1949=""),"ANEXO II","Escolher")))))</f>
        <v/>
      </c>
      <c r="AH1949" s="45" t="str">
        <f aca="false">IF(AG1949&lt;&gt;"Pneus","",IFERROR(VLOOKUP(R1949,Dados!$X$2:$Z$5,3,0)*(AI1949-Q1949),VLOOKUP(D1949,Dados!$X$7:$Z$33,3,0)*(AI1949-Q1949)))</f>
        <v/>
      </c>
      <c r="AI1949" s="47" t="str">
        <f aca="false">IF(B1949="","",P1949+Q1949+O1949+M1949+L1949-N1949)</f>
        <v/>
      </c>
      <c r="AJ1949" s="48" t="str">
        <f aca="false">IFERROR(IF(AND(AC1949="SIM",AG1949="-",Y1949="REVENDA"),(AB1949/1+1)*AI1949,IF(AND(AC1949="SIM",AG1949="Pneus",Y1949="REVENDA"),(AB1949/1+1)*(AI1949-AH1949),"")),"")</f>
        <v/>
      </c>
      <c r="AK1949" s="48" t="str">
        <f aca="false">IF(AJ1949="","",AJ1949*17%)</f>
        <v/>
      </c>
      <c r="AL1949" s="48" t="str">
        <f aca="false">IFERROR(IF(AC1949="NÃO","",IF(AK1949="","",IF(E1949="Simples Nacional",BF1949,IF(T1949=0.12,U1949*0.5833337002,IF(T1949=0,AI1949*0.07,U1949))))),"")</f>
        <v/>
      </c>
      <c r="AM1949" s="47" t="str">
        <f aca="false">IFERROR(IF(AC1949="NÃO","",IF(OR(AG1949="-",AG1949="Pneus"),AK1949-AL1949,"")),"")</f>
        <v/>
      </c>
      <c r="AN1949" s="48" t="str">
        <f aca="false">IF(AND(Y1949="REVENDA",AC1949="SIM",AG1949="BIT"),((AB1949/1+1)*AI1949)*0.4117,"")</f>
        <v/>
      </c>
      <c r="AO1949" s="48" t="str">
        <f aca="false">IF(AN1949="","",AN1949*17%)</f>
        <v/>
      </c>
      <c r="AP1949" s="49" t="str">
        <f aca="false">IF(AN1949="","",IF(T1949=0.12,(U1949*0.4117)*0.4117,IF(T1949=0,(AI1949*0.07)*0.4117,U1949*0.4117)))</f>
        <v/>
      </c>
      <c r="AQ1949" s="47" t="str">
        <f aca="false">IF(AN1949="","",AO1949-AP1949)</f>
        <v/>
      </c>
      <c r="AR1949" s="50" t="str">
        <f aca="false">IFERROR(IF(AND(AC1949="SIM",Y1949="REVENDA",LEFT(AG1949,5)="ANEXO")*OR(AE1949="ANEXO I",AF1949="ANEXO II"),VLOOKUP(H1949,Dados!G:I,2,0),""),"INSERIR MVA")</f>
        <v/>
      </c>
      <c r="AS1949" s="48" t="str">
        <f aca="false">IF(LEFT(AG1949,5)="ANEXO",VLOOKUP(AG1949,Dados!$X$111:$Z$112,2,0)*(AI1949-Q1949),"")</f>
        <v/>
      </c>
      <c r="AT1949" s="48" t="str">
        <f aca="false">IFERROR(IF(AR1949="","",(AI1949*AR1949)+AI1949),"INSERIR MVA")</f>
        <v/>
      </c>
      <c r="AU1949" s="48" t="str">
        <f aca="false">IF(AT1949="","",IF(AY1949=0.04,U1949,AS1949*AY1949))</f>
        <v/>
      </c>
      <c r="AV1949" s="47" t="str">
        <f aca="false">IFERROR(IF(AU1949="","",(VLOOKUP(AG1949,Dados!$X$111:$Z$112,3,0)*AT1949*0.17)),"INSERIR MVA")</f>
        <v/>
      </c>
      <c r="AW1949" s="47" t="str">
        <f aca="false">IFERROR(IF(AR1949="","",AV1949-AU1949),"")</f>
        <v/>
      </c>
      <c r="AX1949" s="51" t="str">
        <f aca="false">IFERROR(IF(AC1949="NÃO","",IF(AM1949&lt;&gt;"",AM1949-W1949,IF(AQ1949&lt;&gt;"",AQ1949-W1949,IF(AW1949&lt;&gt;"",AW1949-W1949,"")))),"")</f>
        <v/>
      </c>
      <c r="AY1949" s="46" t="str">
        <f aca="false">IFERROR(IF(ISNA(VLOOKUP(R1949,Dados!$X$2:$Y$5,2,0)),VLOOKUP(D1949,Dados!$X$7:$Y$33,2,0),VLOOKUP(R1949,Dados!$X$2:$Y$5,2,0)),"")</f>
        <v/>
      </c>
      <c r="AZ1949" s="52" t="str">
        <f aca="false">IF(C1949="","",IF(AND(Y1949="CONSUMO",AC1949="NÃO")*OR(AG1949="-",AG1949="BIT"),IF(E1949&lt;&gt;"",(AI1949-(P1949+L1949-N1949+Q1949)*AY1949)/0.83),""))</f>
        <v/>
      </c>
      <c r="BA1949" s="51" t="str">
        <f aca="false">IF(AZ1949="","",AZ1949*0.17-((P1949+L1949-N1949+Q1949)*AY1949))</f>
        <v/>
      </c>
      <c r="BB1949" s="51" t="str">
        <f aca="false">IF(AND(Y1949="CONSUMO",AG1949="ANEXO I",AY1949&gt;4%),(AI1949-(P1949+L1949-N1949+Q1949)*0.0514)/0.83*(0.5177)*(0.17)-AI1949*0.0514,IF(AND(Y1949="CONSUMO",AG1949="ANEXO II",AY1949&gt;4%),(AI1949-(P1949+L1949-N1949+Q1949)*0.041)/0.83*(0.3295)*(0.17)-AI1949*0.041,IF(AND(Y1949="CONSUMO",AG1949="ANEXO I",AY1949=4%),(AI1949-(P1949+L1949-N1949+Q1949)*0.04)/0.83*(0.5177)*(0.17)-AI1949*0.04,IF(AND(Y1949="CONSUMO",AG1949="ANEXO II",AY1949=4%),(AI1949-(P1949+L1949-N1949+Q1949)*0.04)/0.83*(0.3295)*(0.17)-AI1949*0.04,""))))</f>
        <v/>
      </c>
      <c r="BC1949" s="51" t="str">
        <f aca="false">IF(C1949="","",IF(AND(Y1949="CONSUMO",AC1949="SIM")*OR(AG1949="-",AG1949="BIT"),IF(E1949&lt;&gt;"",(AI1949-(P1949+L1949-N1949+Q1949)*AY1949)/0.83),""))</f>
        <v/>
      </c>
      <c r="BD1949" s="51" t="str">
        <f aca="false">IF(BC1949="","",BC1949*0.17)</f>
        <v/>
      </c>
      <c r="BE1949" s="51" t="str">
        <f aca="false">IF(I1949=6908,0,IF(BC1949="","",BD1949-((P1949+L1949-N1949+Q1949)*AY1949)))</f>
        <v/>
      </c>
      <c r="BF1949" s="53" t="str">
        <f aca="false">IF(B1949="","",IF(OR(B1949="",E1949="Regime Normal"),0,(AI1949-Q1949)*VLOOKUP(R1949,Dados!$X$98:$Y$108,2,0)))</f>
        <v/>
      </c>
      <c r="BG1949" s="54" t="str">
        <f aca="false">IFERROR(VLOOKUP(I1949,Dados!$AC$27:$AD$43,2,0),IF(B1949="","",IF(D1949&lt;&gt;"MT",IF(AND(AC1949="SIM",Y1949="Revenda"),"2403",IF(AND(AC1949="SIM",Y1949="Consumo"),"2407",IF(AND(AC1949="NÃO",Y1949="Revenda"),"2102",IF(AND(AC1949="NÃO",Y1949="Consumo"),"2556",)))),REPLACE(I1949,1,1,1))))</f>
        <v/>
      </c>
    </row>
    <row r="1950" customFormat="false" ht="12.8" hidden="false" customHeight="true" outlineLevel="0" collapsed="false">
      <c r="Y1950" s="45"/>
      <c r="Z1950" s="46" t="str">
        <f aca="false">IF(B1950="","",(IFERROR(VLOOKUP(H1950,Dados!A$3:B$15000,2,0),"Não Encontrado")))</f>
        <v/>
      </c>
      <c r="AA1950" s="46" t="str">
        <f aca="false">IF(B1950="","",(IFERROR(VLOOKUP(G1950,Dados!C$3:E$15000,3,0),"Não Encontrado")))</f>
        <v/>
      </c>
      <c r="AB1950" s="46" t="str">
        <f aca="false">IFERROR(IF(Z1950&lt;&gt;"Não Encontrado",Z1950,IF(AA1950&lt;&gt;"Não Encontrado",AA1950,"")),"")</f>
        <v/>
      </c>
      <c r="AC1950" s="45" t="str">
        <f aca="false">IF(B1950="","",IF(AB1950="","NÃO","SIM"))</f>
        <v/>
      </c>
      <c r="AD1950" s="45" t="str">
        <f aca="false">IFERROR(VLOOKUP(G1950,Dados!$P$3:$R$500,3,0),"")</f>
        <v/>
      </c>
      <c r="AE1950" s="45" t="str">
        <f aca="false">IFERROR(VLOOKUP(G1950,Dados!$K$3:$L$500,2,0),"")</f>
        <v/>
      </c>
      <c r="AF1950" s="45" t="str">
        <f aca="false">IFERROR(VLOOKUP(G1950,Dados!$M$3:$N$500,2,0),"")</f>
        <v/>
      </c>
      <c r="AG1950" s="45" t="str">
        <f aca="false">IF(F1950="","",IF(AND(AD1950="",AE1950="",AF1950=""),"-",IF(AND(AD1950="BIT",AE1950="",AF1950=""),"BIT",IF(AND(AE1950="ANEXO I",AD1950="",AF1950=""),"ANEXO I",IF(AND(AF1950="ANEXO II",AD1950="",AE1950=""),"ANEXO II","Escolher")))))</f>
        <v/>
      </c>
      <c r="AH1950" s="45" t="str">
        <f aca="false">IF(AG1950&lt;&gt;"Pneus","",IFERROR(VLOOKUP(R1950,Dados!$X$2:$Z$5,3,0)*(AI1950-Q1950),VLOOKUP(D1950,Dados!$X$7:$Z$33,3,0)*(AI1950-Q1950)))</f>
        <v/>
      </c>
      <c r="AI1950" s="47" t="str">
        <f aca="false">IF(B1950="","",P1950+Q1950+O1950+M1950+L1950-N1950)</f>
        <v/>
      </c>
      <c r="AJ1950" s="48" t="str">
        <f aca="false">IFERROR(IF(AND(AC1950="SIM",AG1950="-",Y1950="REVENDA"),(AB1950/1+1)*AI1950,IF(AND(AC1950="SIM",AG1950="Pneus",Y1950="REVENDA"),(AB1950/1+1)*(AI1950-AH1950),"")),"")</f>
        <v/>
      </c>
      <c r="AK1950" s="48" t="str">
        <f aca="false">IF(AJ1950="","",AJ1950*17%)</f>
        <v/>
      </c>
      <c r="AL1950" s="48" t="str">
        <f aca="false">IFERROR(IF(AC1950="NÃO","",IF(AK1950="","",IF(E1950="Simples Nacional",BF1950,IF(T1950=0.12,U1950*0.5833337002,IF(T1950=0,AI1950*0.07,U1950))))),"")</f>
        <v/>
      </c>
      <c r="AM1950" s="47" t="str">
        <f aca="false">IFERROR(IF(AC1950="NÃO","",IF(OR(AG1950="-",AG1950="Pneus"),AK1950-AL1950,"")),"")</f>
        <v/>
      </c>
      <c r="AN1950" s="48" t="str">
        <f aca="false">IF(AND(Y1950="REVENDA",AC1950="SIM",AG1950="BIT"),((AB1950/1+1)*AI1950)*0.4117,"")</f>
        <v/>
      </c>
      <c r="AO1950" s="48" t="str">
        <f aca="false">IF(AN1950="","",AN1950*17%)</f>
        <v/>
      </c>
      <c r="AP1950" s="49" t="str">
        <f aca="false">IF(AN1950="","",IF(T1950=0.12,(U1950*0.4117)*0.4117,IF(T1950=0,(AI1950*0.07)*0.4117,U1950*0.4117)))</f>
        <v/>
      </c>
      <c r="AQ1950" s="47" t="str">
        <f aca="false">IF(AN1950="","",AO1950-AP1950)</f>
        <v/>
      </c>
      <c r="AR1950" s="50" t="str">
        <f aca="false">IFERROR(IF(AND(AC1950="SIM",Y1950="REVENDA",LEFT(AG1950,5)="ANEXO")*OR(AE1950="ANEXO I",AF1950="ANEXO II"),VLOOKUP(H1950,Dados!G:I,2,0),""),"INSERIR MVA")</f>
        <v/>
      </c>
      <c r="AS1950" s="48" t="str">
        <f aca="false">IF(LEFT(AG1950,5)="ANEXO",VLOOKUP(AG1950,Dados!$X$111:$Z$112,2,0)*(AI1950-Q1950),"")</f>
        <v/>
      </c>
      <c r="AT1950" s="48" t="str">
        <f aca="false">IFERROR(IF(AR1950="","",(AI1950*AR1950)+AI1950),"INSERIR MVA")</f>
        <v/>
      </c>
      <c r="AU1950" s="48" t="str">
        <f aca="false">IF(AT1950="","",IF(AY1950=0.04,U1950,AS1950*AY1950))</f>
        <v/>
      </c>
      <c r="AV1950" s="47" t="str">
        <f aca="false">IFERROR(IF(AU1950="","",(VLOOKUP(AG1950,Dados!$X$111:$Z$112,3,0)*AT1950*0.17)),"INSERIR MVA")</f>
        <v/>
      </c>
      <c r="AW1950" s="47" t="str">
        <f aca="false">IFERROR(IF(AR1950="","",AV1950-AU1950),"")</f>
        <v/>
      </c>
      <c r="AX1950" s="51" t="str">
        <f aca="false">IFERROR(IF(AC1950="NÃO","",IF(AM1950&lt;&gt;"",AM1950-W1950,IF(AQ1950&lt;&gt;"",AQ1950-W1950,IF(AW1950&lt;&gt;"",AW1950-W1950,"")))),"")</f>
        <v/>
      </c>
      <c r="AY1950" s="46" t="str">
        <f aca="false">IFERROR(IF(ISNA(VLOOKUP(R1950,Dados!$X$2:$Y$5,2,0)),VLOOKUP(D1950,Dados!$X$7:$Y$33,2,0),VLOOKUP(R1950,Dados!$X$2:$Y$5,2,0)),"")</f>
        <v/>
      </c>
      <c r="AZ1950" s="52" t="str">
        <f aca="false">IF(C1950="","",IF(AND(Y1950="CONSUMO",AC1950="NÃO")*OR(AG1950="-",AG1950="BIT"),IF(E1950&lt;&gt;"",(AI1950-(P1950+L1950-N1950+Q1950)*AY1950)/0.83),""))</f>
        <v/>
      </c>
      <c r="BA1950" s="51" t="str">
        <f aca="false">IF(AZ1950="","",AZ1950*0.17-((P1950+L1950-N1950+Q1950)*AY1950))</f>
        <v/>
      </c>
      <c r="BB1950" s="51" t="str">
        <f aca="false">IF(AND(Y1950="CONSUMO",AG1950="ANEXO I",AY1950&gt;4%),(AI1950-(P1950+L1950-N1950+Q1950)*0.0514)/0.83*(0.5177)*(0.17)-AI1950*0.0514,IF(AND(Y1950="CONSUMO",AG1950="ANEXO II",AY1950&gt;4%),(AI1950-(P1950+L1950-N1950+Q1950)*0.041)/0.83*(0.3295)*(0.17)-AI1950*0.041,IF(AND(Y1950="CONSUMO",AG1950="ANEXO I",AY1950=4%),(AI1950-(P1950+L1950-N1950+Q1950)*0.04)/0.83*(0.5177)*(0.17)-AI1950*0.04,IF(AND(Y1950="CONSUMO",AG1950="ANEXO II",AY1950=4%),(AI1950-(P1950+L1950-N1950+Q1950)*0.04)/0.83*(0.3295)*(0.17)-AI1950*0.04,""))))</f>
        <v/>
      </c>
      <c r="BC1950" s="51" t="str">
        <f aca="false">IF(C1950="","",IF(AND(Y1950="CONSUMO",AC1950="SIM")*OR(AG1950="-",AG1950="BIT"),IF(E1950&lt;&gt;"",(AI1950-(P1950+L1950-N1950+Q1950)*AY1950)/0.83),""))</f>
        <v/>
      </c>
      <c r="BD1950" s="51" t="str">
        <f aca="false">IF(BC1950="","",BC1950*0.17)</f>
        <v/>
      </c>
      <c r="BE1950" s="51" t="str">
        <f aca="false">IF(I1950=6908,0,IF(BC1950="","",BD1950-((P1950+L1950-N1950+Q1950)*AY1950)))</f>
        <v/>
      </c>
      <c r="BF1950" s="53" t="str">
        <f aca="false">IF(B1950="","",IF(OR(B1950="",E1950="Regime Normal"),0,(AI1950-Q1950)*VLOOKUP(R1950,Dados!$X$98:$Y$108,2,0)))</f>
        <v/>
      </c>
      <c r="BG1950" s="54" t="str">
        <f aca="false">IFERROR(VLOOKUP(I1950,Dados!$AC$27:$AD$43,2,0),IF(B1950="","",IF(D1950&lt;&gt;"MT",IF(AND(AC1950="SIM",Y1950="Revenda"),"2403",IF(AND(AC1950="SIM",Y1950="Consumo"),"2407",IF(AND(AC1950="NÃO",Y1950="Revenda"),"2102",IF(AND(AC1950="NÃO",Y1950="Consumo"),"2556",)))),REPLACE(I1950,1,1,1))))</f>
        <v/>
      </c>
    </row>
    <row r="1951" customFormat="false" ht="12.8" hidden="false" customHeight="true" outlineLevel="0" collapsed="false">
      <c r="Y1951" s="45"/>
      <c r="Z1951" s="46" t="str">
        <f aca="false">IF(B1951="","",(IFERROR(VLOOKUP(H1951,Dados!A$3:B$15000,2,0),"Não Encontrado")))</f>
        <v/>
      </c>
      <c r="AA1951" s="46" t="str">
        <f aca="false">IF(B1951="","",(IFERROR(VLOOKUP(G1951,Dados!C$3:E$15000,3,0),"Não Encontrado")))</f>
        <v/>
      </c>
      <c r="AB1951" s="46" t="str">
        <f aca="false">IFERROR(IF(Z1951&lt;&gt;"Não Encontrado",Z1951,IF(AA1951&lt;&gt;"Não Encontrado",AA1951,"")),"")</f>
        <v/>
      </c>
      <c r="AC1951" s="45" t="str">
        <f aca="false">IF(B1951="","",IF(AB1951="","NÃO","SIM"))</f>
        <v/>
      </c>
      <c r="AD1951" s="45" t="str">
        <f aca="false">IFERROR(VLOOKUP(G1951,Dados!$P$3:$R$500,3,0),"")</f>
        <v/>
      </c>
      <c r="AE1951" s="45" t="str">
        <f aca="false">IFERROR(VLOOKUP(G1951,Dados!$K$3:$L$500,2,0),"")</f>
        <v/>
      </c>
      <c r="AF1951" s="45" t="str">
        <f aca="false">IFERROR(VLOOKUP(G1951,Dados!$M$3:$N$500,2,0),"")</f>
        <v/>
      </c>
      <c r="AG1951" s="45" t="str">
        <f aca="false">IF(F1951="","",IF(AND(AD1951="",AE1951="",AF1951=""),"-",IF(AND(AD1951="BIT",AE1951="",AF1951=""),"BIT",IF(AND(AE1951="ANEXO I",AD1951="",AF1951=""),"ANEXO I",IF(AND(AF1951="ANEXO II",AD1951="",AE1951=""),"ANEXO II","Escolher")))))</f>
        <v/>
      </c>
      <c r="AH1951" s="45" t="str">
        <f aca="false">IF(AG1951&lt;&gt;"Pneus","",IFERROR(VLOOKUP(R1951,Dados!$X$2:$Z$5,3,0)*(AI1951-Q1951),VLOOKUP(D1951,Dados!$X$7:$Z$33,3,0)*(AI1951-Q1951)))</f>
        <v/>
      </c>
      <c r="AI1951" s="47" t="str">
        <f aca="false">IF(B1951="","",P1951+Q1951+O1951+M1951+L1951-N1951)</f>
        <v/>
      </c>
      <c r="AJ1951" s="48" t="str">
        <f aca="false">IFERROR(IF(AND(AC1951="SIM",AG1951="-",Y1951="REVENDA"),(AB1951/1+1)*AI1951,IF(AND(AC1951="SIM",AG1951="Pneus",Y1951="REVENDA"),(AB1951/1+1)*(AI1951-AH1951),"")),"")</f>
        <v/>
      </c>
      <c r="AK1951" s="48" t="str">
        <f aca="false">IF(AJ1951="","",AJ1951*17%)</f>
        <v/>
      </c>
      <c r="AL1951" s="48" t="str">
        <f aca="false">IFERROR(IF(AC1951="NÃO","",IF(AK1951="","",IF(E1951="Simples Nacional",BF1951,IF(T1951=0.12,U1951*0.5833337002,IF(T1951=0,AI1951*0.07,U1951))))),"")</f>
        <v/>
      </c>
      <c r="AM1951" s="47" t="str">
        <f aca="false">IFERROR(IF(AC1951="NÃO","",IF(OR(AG1951="-",AG1951="Pneus"),AK1951-AL1951,"")),"")</f>
        <v/>
      </c>
      <c r="AN1951" s="48" t="str">
        <f aca="false">IF(AND(Y1951="REVENDA",AC1951="SIM",AG1951="BIT"),((AB1951/1+1)*AI1951)*0.4117,"")</f>
        <v/>
      </c>
      <c r="AO1951" s="48" t="str">
        <f aca="false">IF(AN1951="","",AN1951*17%)</f>
        <v/>
      </c>
      <c r="AP1951" s="49" t="str">
        <f aca="false">IF(AN1951="","",IF(T1951=0.12,(U1951*0.4117)*0.4117,IF(T1951=0,(AI1951*0.07)*0.4117,U1951*0.4117)))</f>
        <v/>
      </c>
      <c r="AQ1951" s="47" t="str">
        <f aca="false">IF(AN1951="","",AO1951-AP1951)</f>
        <v/>
      </c>
      <c r="AR1951" s="50" t="str">
        <f aca="false">IFERROR(IF(AND(AC1951="SIM",Y1951="REVENDA",LEFT(AG1951,5)="ANEXO")*OR(AE1951="ANEXO I",AF1951="ANEXO II"),VLOOKUP(H1951,Dados!G:I,2,0),""),"INSERIR MVA")</f>
        <v/>
      </c>
      <c r="AS1951" s="48" t="str">
        <f aca="false">IF(LEFT(AG1951,5)="ANEXO",VLOOKUP(AG1951,Dados!$X$111:$Z$112,2,0)*(AI1951-Q1951),"")</f>
        <v/>
      </c>
      <c r="AT1951" s="48" t="str">
        <f aca="false">IFERROR(IF(AR1951="","",(AI1951*AR1951)+AI1951),"INSERIR MVA")</f>
        <v/>
      </c>
      <c r="AU1951" s="48" t="str">
        <f aca="false">IF(AT1951="","",IF(AY1951=0.04,U1951,AS1951*AY1951))</f>
        <v/>
      </c>
      <c r="AV1951" s="47" t="str">
        <f aca="false">IFERROR(IF(AU1951="","",(VLOOKUP(AG1951,Dados!$X$111:$Z$112,3,0)*AT1951*0.17)),"INSERIR MVA")</f>
        <v/>
      </c>
      <c r="AW1951" s="47" t="str">
        <f aca="false">IFERROR(IF(AR1951="","",AV1951-AU1951),"")</f>
        <v/>
      </c>
      <c r="AX1951" s="51" t="str">
        <f aca="false">IFERROR(IF(AC1951="NÃO","",IF(AM1951&lt;&gt;"",AM1951-W1951,IF(AQ1951&lt;&gt;"",AQ1951-W1951,IF(AW1951&lt;&gt;"",AW1951-W1951,"")))),"")</f>
        <v/>
      </c>
      <c r="AY1951" s="46" t="str">
        <f aca="false">IFERROR(IF(ISNA(VLOOKUP(R1951,Dados!$X$2:$Y$5,2,0)),VLOOKUP(D1951,Dados!$X$7:$Y$33,2,0),VLOOKUP(R1951,Dados!$X$2:$Y$5,2,0)),"")</f>
        <v/>
      </c>
      <c r="AZ1951" s="52" t="str">
        <f aca="false">IF(C1951="","",IF(AND(Y1951="CONSUMO",AC1951="NÃO")*OR(AG1951="-",AG1951="BIT"),IF(E1951&lt;&gt;"",(AI1951-(P1951+L1951-N1951+Q1951)*AY1951)/0.83),""))</f>
        <v/>
      </c>
      <c r="BA1951" s="51" t="str">
        <f aca="false">IF(AZ1951="","",AZ1951*0.17-((P1951+L1951-N1951+Q1951)*AY1951))</f>
        <v/>
      </c>
      <c r="BB1951" s="51" t="str">
        <f aca="false">IF(AND(Y1951="CONSUMO",AG1951="ANEXO I",AY1951&gt;4%),(AI1951-(P1951+L1951-N1951+Q1951)*0.0514)/0.83*(0.5177)*(0.17)-AI1951*0.0514,IF(AND(Y1951="CONSUMO",AG1951="ANEXO II",AY1951&gt;4%),(AI1951-(P1951+L1951-N1951+Q1951)*0.041)/0.83*(0.3295)*(0.17)-AI1951*0.041,IF(AND(Y1951="CONSUMO",AG1951="ANEXO I",AY1951=4%),(AI1951-(P1951+L1951-N1951+Q1951)*0.04)/0.83*(0.5177)*(0.17)-AI1951*0.04,IF(AND(Y1951="CONSUMO",AG1951="ANEXO II",AY1951=4%),(AI1951-(P1951+L1951-N1951+Q1951)*0.04)/0.83*(0.3295)*(0.17)-AI1951*0.04,""))))</f>
        <v/>
      </c>
      <c r="BC1951" s="51" t="str">
        <f aca="false">IF(C1951="","",IF(AND(Y1951="CONSUMO",AC1951="SIM")*OR(AG1951="-",AG1951="BIT"),IF(E1951&lt;&gt;"",(AI1951-(P1951+L1951-N1951+Q1951)*AY1951)/0.83),""))</f>
        <v/>
      </c>
      <c r="BD1951" s="51" t="str">
        <f aca="false">IF(BC1951="","",BC1951*0.17)</f>
        <v/>
      </c>
      <c r="BE1951" s="51" t="str">
        <f aca="false">IF(I1951=6908,0,IF(BC1951="","",BD1951-((P1951+L1951-N1951+Q1951)*AY1951)))</f>
        <v/>
      </c>
      <c r="BF1951" s="53" t="str">
        <f aca="false">IF(B1951="","",IF(OR(B1951="",E1951="Regime Normal"),0,(AI1951-Q1951)*VLOOKUP(R1951,Dados!$X$98:$Y$108,2,0)))</f>
        <v/>
      </c>
      <c r="BG1951" s="54" t="str">
        <f aca="false">IFERROR(VLOOKUP(I1951,Dados!$AC$27:$AD$43,2,0),IF(B1951="","",IF(D1951&lt;&gt;"MT",IF(AND(AC1951="SIM",Y1951="Revenda"),"2403",IF(AND(AC1951="SIM",Y1951="Consumo"),"2407",IF(AND(AC1951="NÃO",Y1951="Revenda"),"2102",IF(AND(AC1951="NÃO",Y1951="Consumo"),"2556",)))),REPLACE(I1951,1,1,1))))</f>
        <v/>
      </c>
    </row>
    <row r="1952" customFormat="false" ht="12.8" hidden="false" customHeight="true" outlineLevel="0" collapsed="false">
      <c r="Y1952" s="45"/>
      <c r="Z1952" s="46" t="str">
        <f aca="false">IF(B1952="","",(IFERROR(VLOOKUP(H1952,Dados!A$3:B$15000,2,0),"Não Encontrado")))</f>
        <v/>
      </c>
      <c r="AA1952" s="46" t="str">
        <f aca="false">IF(B1952="","",(IFERROR(VLOOKUP(G1952,Dados!C$3:E$15000,3,0),"Não Encontrado")))</f>
        <v/>
      </c>
      <c r="AB1952" s="46" t="str">
        <f aca="false">IFERROR(IF(Z1952&lt;&gt;"Não Encontrado",Z1952,IF(AA1952&lt;&gt;"Não Encontrado",AA1952,"")),"")</f>
        <v/>
      </c>
      <c r="AC1952" s="45" t="str">
        <f aca="false">IF(B1952="","",IF(AB1952="","NÃO","SIM"))</f>
        <v/>
      </c>
      <c r="AD1952" s="45" t="str">
        <f aca="false">IFERROR(VLOOKUP(G1952,Dados!$P$3:$R$500,3,0),"")</f>
        <v/>
      </c>
      <c r="AE1952" s="45" t="str">
        <f aca="false">IFERROR(VLOOKUP(G1952,Dados!$K$3:$L$500,2,0),"")</f>
        <v/>
      </c>
      <c r="AF1952" s="45" t="str">
        <f aca="false">IFERROR(VLOOKUP(G1952,Dados!$M$3:$N$500,2,0),"")</f>
        <v/>
      </c>
      <c r="AG1952" s="45" t="str">
        <f aca="false">IF(F1952="","",IF(AND(AD1952="",AE1952="",AF1952=""),"-",IF(AND(AD1952="BIT",AE1952="",AF1952=""),"BIT",IF(AND(AE1952="ANEXO I",AD1952="",AF1952=""),"ANEXO I",IF(AND(AF1952="ANEXO II",AD1952="",AE1952=""),"ANEXO II","Escolher")))))</f>
        <v/>
      </c>
      <c r="AH1952" s="45" t="str">
        <f aca="false">IF(AG1952&lt;&gt;"Pneus","",IFERROR(VLOOKUP(R1952,Dados!$X$2:$Z$5,3,0)*(AI1952-Q1952),VLOOKUP(D1952,Dados!$X$7:$Z$33,3,0)*(AI1952-Q1952)))</f>
        <v/>
      </c>
      <c r="AI1952" s="47" t="str">
        <f aca="false">IF(B1952="","",P1952+Q1952+O1952+M1952+L1952-N1952)</f>
        <v/>
      </c>
      <c r="AJ1952" s="48" t="str">
        <f aca="false">IFERROR(IF(AND(AC1952="SIM",AG1952="-",Y1952="REVENDA"),(AB1952/1+1)*AI1952,IF(AND(AC1952="SIM",AG1952="Pneus",Y1952="REVENDA"),(AB1952/1+1)*(AI1952-AH1952),"")),"")</f>
        <v/>
      </c>
      <c r="AK1952" s="48" t="str">
        <f aca="false">IF(AJ1952="","",AJ1952*17%)</f>
        <v/>
      </c>
      <c r="AL1952" s="48" t="str">
        <f aca="false">IFERROR(IF(AC1952="NÃO","",IF(AK1952="","",IF(E1952="Simples Nacional",BF1952,IF(T1952=0.12,U1952*0.5833337002,IF(T1952=0,AI1952*0.07,U1952))))),"")</f>
        <v/>
      </c>
      <c r="AM1952" s="47" t="str">
        <f aca="false">IFERROR(IF(AC1952="NÃO","",IF(OR(AG1952="-",AG1952="Pneus"),AK1952-AL1952,"")),"")</f>
        <v/>
      </c>
      <c r="AN1952" s="48" t="str">
        <f aca="false">IF(AND(Y1952="REVENDA",AC1952="SIM",AG1952="BIT"),((AB1952/1+1)*AI1952)*0.4117,"")</f>
        <v/>
      </c>
      <c r="AO1952" s="48" t="str">
        <f aca="false">IF(AN1952="","",AN1952*17%)</f>
        <v/>
      </c>
      <c r="AP1952" s="49" t="str">
        <f aca="false">IF(AN1952="","",IF(T1952=0.12,(U1952*0.4117)*0.4117,IF(T1952=0,(AI1952*0.07)*0.4117,U1952*0.4117)))</f>
        <v/>
      </c>
      <c r="AQ1952" s="47" t="str">
        <f aca="false">IF(AN1952="","",AO1952-AP1952)</f>
        <v/>
      </c>
      <c r="AR1952" s="50" t="str">
        <f aca="false">IFERROR(IF(AND(AC1952="SIM",Y1952="REVENDA",LEFT(AG1952,5)="ANEXO")*OR(AE1952="ANEXO I",AF1952="ANEXO II"),VLOOKUP(H1952,Dados!G:I,2,0),""),"INSERIR MVA")</f>
        <v/>
      </c>
      <c r="AS1952" s="48" t="str">
        <f aca="false">IF(LEFT(AG1952,5)="ANEXO",VLOOKUP(AG1952,Dados!$X$111:$Z$112,2,0)*(AI1952-Q1952),"")</f>
        <v/>
      </c>
      <c r="AT1952" s="48" t="str">
        <f aca="false">IFERROR(IF(AR1952="","",(AI1952*AR1952)+AI1952),"INSERIR MVA")</f>
        <v/>
      </c>
      <c r="AU1952" s="48" t="str">
        <f aca="false">IF(AT1952="","",IF(AY1952=0.04,U1952,AS1952*AY1952))</f>
        <v/>
      </c>
      <c r="AV1952" s="47" t="str">
        <f aca="false">IFERROR(IF(AU1952="","",(VLOOKUP(AG1952,Dados!$X$111:$Z$112,3,0)*AT1952*0.17)),"INSERIR MVA")</f>
        <v/>
      </c>
      <c r="AW1952" s="47" t="str">
        <f aca="false">IFERROR(IF(AR1952="","",AV1952-AU1952),"")</f>
        <v/>
      </c>
      <c r="AX1952" s="51" t="str">
        <f aca="false">IFERROR(IF(AC1952="NÃO","",IF(AM1952&lt;&gt;"",AM1952-W1952,IF(AQ1952&lt;&gt;"",AQ1952-W1952,IF(AW1952&lt;&gt;"",AW1952-W1952,"")))),"")</f>
        <v/>
      </c>
      <c r="AY1952" s="46" t="str">
        <f aca="false">IFERROR(IF(ISNA(VLOOKUP(R1952,Dados!$X$2:$Y$5,2,0)),VLOOKUP(D1952,Dados!$X$7:$Y$33,2,0),VLOOKUP(R1952,Dados!$X$2:$Y$5,2,0)),"")</f>
        <v/>
      </c>
      <c r="AZ1952" s="52" t="str">
        <f aca="false">IF(C1952="","",IF(AND(Y1952="CONSUMO",AC1952="NÃO")*OR(AG1952="-",AG1952="BIT"),IF(E1952&lt;&gt;"",(AI1952-(P1952+L1952-N1952+Q1952)*AY1952)/0.83),""))</f>
        <v/>
      </c>
      <c r="BA1952" s="51" t="str">
        <f aca="false">IF(AZ1952="","",AZ1952*0.17-((P1952+L1952-N1952+Q1952)*AY1952))</f>
        <v/>
      </c>
      <c r="BB1952" s="51" t="str">
        <f aca="false">IF(AND(Y1952="CONSUMO",AG1952="ANEXO I",AY1952&gt;4%),(AI1952-(P1952+L1952-N1952+Q1952)*0.0514)/0.83*(0.5177)*(0.17)-AI1952*0.0514,IF(AND(Y1952="CONSUMO",AG1952="ANEXO II",AY1952&gt;4%),(AI1952-(P1952+L1952-N1952+Q1952)*0.041)/0.83*(0.3295)*(0.17)-AI1952*0.041,IF(AND(Y1952="CONSUMO",AG1952="ANEXO I",AY1952=4%),(AI1952-(P1952+L1952-N1952+Q1952)*0.04)/0.83*(0.5177)*(0.17)-AI1952*0.04,IF(AND(Y1952="CONSUMO",AG1952="ANEXO II",AY1952=4%),(AI1952-(P1952+L1952-N1952+Q1952)*0.04)/0.83*(0.3295)*(0.17)-AI1952*0.04,""))))</f>
        <v/>
      </c>
      <c r="BC1952" s="51" t="str">
        <f aca="false">IF(C1952="","",IF(AND(Y1952="CONSUMO",AC1952="SIM")*OR(AG1952="-",AG1952="BIT"),IF(E1952&lt;&gt;"",(AI1952-(P1952+L1952-N1952+Q1952)*AY1952)/0.83),""))</f>
        <v/>
      </c>
      <c r="BD1952" s="51" t="str">
        <f aca="false">IF(BC1952="","",BC1952*0.17)</f>
        <v/>
      </c>
      <c r="BE1952" s="51" t="str">
        <f aca="false">IF(I1952=6908,0,IF(BC1952="","",BD1952-((P1952+L1952-N1952+Q1952)*AY1952)))</f>
        <v/>
      </c>
      <c r="BF1952" s="53" t="str">
        <f aca="false">IF(B1952="","",IF(OR(B1952="",E1952="Regime Normal"),0,(AI1952-Q1952)*VLOOKUP(R1952,Dados!$X$98:$Y$108,2,0)))</f>
        <v/>
      </c>
      <c r="BG1952" s="54" t="str">
        <f aca="false">IFERROR(VLOOKUP(I1952,Dados!$AC$27:$AD$43,2,0),IF(B1952="","",IF(D1952&lt;&gt;"MT",IF(AND(AC1952="SIM",Y1952="Revenda"),"2403",IF(AND(AC1952="SIM",Y1952="Consumo"),"2407",IF(AND(AC1952="NÃO",Y1952="Revenda"),"2102",IF(AND(AC1952="NÃO",Y1952="Consumo"),"2556",)))),REPLACE(I1952,1,1,1))))</f>
        <v/>
      </c>
    </row>
    <row r="1953" customFormat="false" ht="12.8" hidden="false" customHeight="true" outlineLevel="0" collapsed="false">
      <c r="Y1953" s="45"/>
      <c r="Z1953" s="46" t="str">
        <f aca="false">IF(B1953="","",(IFERROR(VLOOKUP(H1953,Dados!A$3:B$15000,2,0),"Não Encontrado")))</f>
        <v/>
      </c>
      <c r="AA1953" s="46" t="str">
        <f aca="false">IF(B1953="","",(IFERROR(VLOOKUP(G1953,Dados!C$3:E$15000,3,0),"Não Encontrado")))</f>
        <v/>
      </c>
      <c r="AB1953" s="46" t="str">
        <f aca="false">IFERROR(IF(Z1953&lt;&gt;"Não Encontrado",Z1953,IF(AA1953&lt;&gt;"Não Encontrado",AA1953,"")),"")</f>
        <v/>
      </c>
      <c r="AC1953" s="45" t="str">
        <f aca="false">IF(B1953="","",IF(AB1953="","NÃO","SIM"))</f>
        <v/>
      </c>
      <c r="AD1953" s="45" t="str">
        <f aca="false">IFERROR(VLOOKUP(G1953,Dados!$P$3:$R$500,3,0),"")</f>
        <v/>
      </c>
      <c r="AE1953" s="45" t="str">
        <f aca="false">IFERROR(VLOOKUP(G1953,Dados!$K$3:$L$500,2,0),"")</f>
        <v/>
      </c>
      <c r="AF1953" s="45" t="str">
        <f aca="false">IFERROR(VLOOKUP(G1953,Dados!$M$3:$N$500,2,0),"")</f>
        <v/>
      </c>
      <c r="AG1953" s="45" t="str">
        <f aca="false">IF(F1953="","",IF(AND(AD1953="",AE1953="",AF1953=""),"-",IF(AND(AD1953="BIT",AE1953="",AF1953=""),"BIT",IF(AND(AE1953="ANEXO I",AD1953="",AF1953=""),"ANEXO I",IF(AND(AF1953="ANEXO II",AD1953="",AE1953=""),"ANEXO II","Escolher")))))</f>
        <v/>
      </c>
      <c r="AH1953" s="45" t="str">
        <f aca="false">IF(AG1953&lt;&gt;"Pneus","",IFERROR(VLOOKUP(R1953,Dados!$X$2:$Z$5,3,0)*(AI1953-Q1953),VLOOKUP(D1953,Dados!$X$7:$Z$33,3,0)*(AI1953-Q1953)))</f>
        <v/>
      </c>
      <c r="AI1953" s="47" t="str">
        <f aca="false">IF(B1953="","",P1953+Q1953+O1953+M1953+L1953-N1953)</f>
        <v/>
      </c>
      <c r="AJ1953" s="48" t="str">
        <f aca="false">IFERROR(IF(AND(AC1953="SIM",AG1953="-",Y1953="REVENDA"),(AB1953/1+1)*AI1953,IF(AND(AC1953="SIM",AG1953="Pneus",Y1953="REVENDA"),(AB1953/1+1)*(AI1953-AH1953),"")),"")</f>
        <v/>
      </c>
      <c r="AK1953" s="48" t="str">
        <f aca="false">IF(AJ1953="","",AJ1953*17%)</f>
        <v/>
      </c>
      <c r="AL1953" s="48" t="str">
        <f aca="false">IFERROR(IF(AC1953="NÃO","",IF(AK1953="","",IF(E1953="Simples Nacional",BF1953,IF(T1953=0.12,U1953*0.5833337002,IF(T1953=0,AI1953*0.07,U1953))))),"")</f>
        <v/>
      </c>
      <c r="AM1953" s="47" t="str">
        <f aca="false">IFERROR(IF(AC1953="NÃO","",IF(OR(AG1953="-",AG1953="Pneus"),AK1953-AL1953,"")),"")</f>
        <v/>
      </c>
      <c r="AN1953" s="48" t="str">
        <f aca="false">IF(AND(Y1953="REVENDA",AC1953="SIM",AG1953="BIT"),((AB1953/1+1)*AI1953)*0.4117,"")</f>
        <v/>
      </c>
      <c r="AO1953" s="48" t="str">
        <f aca="false">IF(AN1953="","",AN1953*17%)</f>
        <v/>
      </c>
      <c r="AP1953" s="49" t="str">
        <f aca="false">IF(AN1953="","",IF(T1953=0.12,(U1953*0.4117)*0.4117,IF(T1953=0,(AI1953*0.07)*0.4117,U1953*0.4117)))</f>
        <v/>
      </c>
      <c r="AQ1953" s="47" t="str">
        <f aca="false">IF(AN1953="","",AO1953-AP1953)</f>
        <v/>
      </c>
      <c r="AR1953" s="50" t="str">
        <f aca="false">IFERROR(IF(AND(AC1953="SIM",Y1953="REVENDA",LEFT(AG1953,5)="ANEXO")*OR(AE1953="ANEXO I",AF1953="ANEXO II"),VLOOKUP(H1953,Dados!G:I,2,0),""),"INSERIR MVA")</f>
        <v/>
      </c>
      <c r="AS1953" s="48" t="str">
        <f aca="false">IF(LEFT(AG1953,5)="ANEXO",VLOOKUP(AG1953,Dados!$X$111:$Z$112,2,0)*(AI1953-Q1953),"")</f>
        <v/>
      </c>
      <c r="AT1953" s="48" t="str">
        <f aca="false">IFERROR(IF(AR1953="","",(AI1953*AR1953)+AI1953),"INSERIR MVA")</f>
        <v/>
      </c>
      <c r="AU1953" s="48" t="str">
        <f aca="false">IF(AT1953="","",IF(AY1953=0.04,U1953,AS1953*AY1953))</f>
        <v/>
      </c>
      <c r="AV1953" s="47" t="str">
        <f aca="false">IFERROR(IF(AU1953="","",(VLOOKUP(AG1953,Dados!$X$111:$Z$112,3,0)*AT1953*0.17)),"INSERIR MVA")</f>
        <v/>
      </c>
      <c r="AW1953" s="47" t="str">
        <f aca="false">IFERROR(IF(AR1953="","",AV1953-AU1953),"")</f>
        <v/>
      </c>
      <c r="AX1953" s="51" t="str">
        <f aca="false">IFERROR(IF(AC1953="NÃO","",IF(AM1953&lt;&gt;"",AM1953-W1953,IF(AQ1953&lt;&gt;"",AQ1953-W1953,IF(AW1953&lt;&gt;"",AW1953-W1953,"")))),"")</f>
        <v/>
      </c>
      <c r="AY1953" s="46" t="str">
        <f aca="false">IFERROR(IF(ISNA(VLOOKUP(R1953,Dados!$X$2:$Y$5,2,0)),VLOOKUP(D1953,Dados!$X$7:$Y$33,2,0),VLOOKUP(R1953,Dados!$X$2:$Y$5,2,0)),"")</f>
        <v/>
      </c>
      <c r="AZ1953" s="52" t="str">
        <f aca="false">IF(C1953="","",IF(AND(Y1953="CONSUMO",AC1953="NÃO")*OR(AG1953="-",AG1953="BIT"),IF(E1953&lt;&gt;"",(AI1953-(P1953+L1953-N1953+Q1953)*AY1953)/0.83),""))</f>
        <v/>
      </c>
      <c r="BA1953" s="51" t="str">
        <f aca="false">IF(AZ1953="","",AZ1953*0.17-((P1953+L1953-N1953+Q1953)*AY1953))</f>
        <v/>
      </c>
      <c r="BB1953" s="51" t="str">
        <f aca="false">IF(AND(Y1953="CONSUMO",AG1953="ANEXO I",AY1953&gt;4%),(AI1953-(P1953+L1953-N1953+Q1953)*0.0514)/0.83*(0.5177)*(0.17)-AI1953*0.0514,IF(AND(Y1953="CONSUMO",AG1953="ANEXO II",AY1953&gt;4%),(AI1953-(P1953+L1953-N1953+Q1953)*0.041)/0.83*(0.3295)*(0.17)-AI1953*0.041,IF(AND(Y1953="CONSUMO",AG1953="ANEXO I",AY1953=4%),(AI1953-(P1953+L1953-N1953+Q1953)*0.04)/0.83*(0.5177)*(0.17)-AI1953*0.04,IF(AND(Y1953="CONSUMO",AG1953="ANEXO II",AY1953=4%),(AI1953-(P1953+L1953-N1953+Q1953)*0.04)/0.83*(0.3295)*(0.17)-AI1953*0.04,""))))</f>
        <v/>
      </c>
      <c r="BC1953" s="51" t="str">
        <f aca="false">IF(C1953="","",IF(AND(Y1953="CONSUMO",AC1953="SIM")*OR(AG1953="-",AG1953="BIT"),IF(E1953&lt;&gt;"",(AI1953-(P1953+L1953-N1953+Q1953)*AY1953)/0.83),""))</f>
        <v/>
      </c>
      <c r="BD1953" s="51" t="str">
        <f aca="false">IF(BC1953="","",BC1953*0.17)</f>
        <v/>
      </c>
      <c r="BE1953" s="51" t="str">
        <f aca="false">IF(I1953=6908,0,IF(BC1953="","",BD1953-((P1953+L1953-N1953+Q1953)*AY1953)))</f>
        <v/>
      </c>
      <c r="BF1953" s="53" t="str">
        <f aca="false">IF(B1953="","",IF(OR(B1953="",E1953="Regime Normal"),0,(AI1953-Q1953)*VLOOKUP(R1953,Dados!$X$98:$Y$108,2,0)))</f>
        <v/>
      </c>
      <c r="BG1953" s="54" t="str">
        <f aca="false">IFERROR(VLOOKUP(I1953,Dados!$AC$27:$AD$43,2,0),IF(B1953="","",IF(D1953&lt;&gt;"MT",IF(AND(AC1953="SIM",Y1953="Revenda"),"2403",IF(AND(AC1953="SIM",Y1953="Consumo"),"2407",IF(AND(AC1953="NÃO",Y1953="Revenda"),"2102",IF(AND(AC1953="NÃO",Y1953="Consumo"),"2556",)))),REPLACE(I1953,1,1,1))))</f>
        <v/>
      </c>
    </row>
    <row r="1954" customFormat="false" ht="12.8" hidden="false" customHeight="true" outlineLevel="0" collapsed="false">
      <c r="Y1954" s="45"/>
      <c r="Z1954" s="46" t="str">
        <f aca="false">IF(B1954="","",(IFERROR(VLOOKUP(H1954,Dados!A$3:B$15000,2,0),"Não Encontrado")))</f>
        <v/>
      </c>
      <c r="AA1954" s="46" t="str">
        <f aca="false">IF(B1954="","",(IFERROR(VLOOKUP(G1954,Dados!C$3:E$15000,3,0),"Não Encontrado")))</f>
        <v/>
      </c>
      <c r="AB1954" s="46" t="str">
        <f aca="false">IFERROR(IF(Z1954&lt;&gt;"Não Encontrado",Z1954,IF(AA1954&lt;&gt;"Não Encontrado",AA1954,"")),"")</f>
        <v/>
      </c>
      <c r="AC1954" s="45" t="str">
        <f aca="false">IF(B1954="","",IF(AB1954="","NÃO","SIM"))</f>
        <v/>
      </c>
      <c r="AD1954" s="45" t="str">
        <f aca="false">IFERROR(VLOOKUP(G1954,Dados!$P$3:$R$500,3,0),"")</f>
        <v/>
      </c>
      <c r="AE1954" s="45" t="str">
        <f aca="false">IFERROR(VLOOKUP(G1954,Dados!$K$3:$L$500,2,0),"")</f>
        <v/>
      </c>
      <c r="AF1954" s="45" t="str">
        <f aca="false">IFERROR(VLOOKUP(G1954,Dados!$M$3:$N$500,2,0),"")</f>
        <v/>
      </c>
      <c r="AG1954" s="45" t="str">
        <f aca="false">IF(F1954="","",IF(AND(AD1954="",AE1954="",AF1954=""),"-",IF(AND(AD1954="BIT",AE1954="",AF1954=""),"BIT",IF(AND(AE1954="ANEXO I",AD1954="",AF1954=""),"ANEXO I",IF(AND(AF1954="ANEXO II",AD1954="",AE1954=""),"ANEXO II","Escolher")))))</f>
        <v/>
      </c>
      <c r="AH1954" s="45" t="str">
        <f aca="false">IF(AG1954&lt;&gt;"Pneus","",IFERROR(VLOOKUP(R1954,Dados!$X$2:$Z$5,3,0)*(AI1954-Q1954),VLOOKUP(D1954,Dados!$X$7:$Z$33,3,0)*(AI1954-Q1954)))</f>
        <v/>
      </c>
      <c r="AI1954" s="47" t="str">
        <f aca="false">IF(B1954="","",P1954+Q1954+O1954+M1954+L1954-N1954)</f>
        <v/>
      </c>
      <c r="AJ1954" s="48" t="str">
        <f aca="false">IFERROR(IF(AND(AC1954="SIM",AG1954="-",Y1954="REVENDA"),(AB1954/1+1)*AI1954,IF(AND(AC1954="SIM",AG1954="Pneus",Y1954="REVENDA"),(AB1954/1+1)*(AI1954-AH1954),"")),"")</f>
        <v/>
      </c>
      <c r="AK1954" s="48" t="str">
        <f aca="false">IF(AJ1954="","",AJ1954*17%)</f>
        <v/>
      </c>
      <c r="AL1954" s="48" t="str">
        <f aca="false">IFERROR(IF(AC1954="NÃO","",IF(AK1954="","",IF(E1954="Simples Nacional",BF1954,IF(T1954=0.12,U1954*0.5833337002,IF(T1954=0,AI1954*0.07,U1954))))),"")</f>
        <v/>
      </c>
      <c r="AM1954" s="47" t="str">
        <f aca="false">IFERROR(IF(AC1954="NÃO","",IF(OR(AG1954="-",AG1954="Pneus"),AK1954-AL1954,"")),"")</f>
        <v/>
      </c>
      <c r="AN1954" s="48" t="str">
        <f aca="false">IF(AND(Y1954="REVENDA",AC1954="SIM",AG1954="BIT"),((AB1954/1+1)*AI1954)*0.4117,"")</f>
        <v/>
      </c>
      <c r="AO1954" s="48" t="str">
        <f aca="false">IF(AN1954="","",AN1954*17%)</f>
        <v/>
      </c>
      <c r="AP1954" s="49" t="str">
        <f aca="false">IF(AN1954="","",IF(T1954=0.12,(U1954*0.4117)*0.4117,IF(T1954=0,(AI1954*0.07)*0.4117,U1954*0.4117)))</f>
        <v/>
      </c>
      <c r="AQ1954" s="47" t="str">
        <f aca="false">IF(AN1954="","",AO1954-AP1954)</f>
        <v/>
      </c>
      <c r="AR1954" s="50" t="str">
        <f aca="false">IFERROR(IF(AND(AC1954="SIM",Y1954="REVENDA",LEFT(AG1954,5)="ANEXO")*OR(AE1954="ANEXO I",AF1954="ANEXO II"),VLOOKUP(H1954,Dados!G:I,2,0),""),"INSERIR MVA")</f>
        <v/>
      </c>
      <c r="AS1954" s="48" t="str">
        <f aca="false">IF(LEFT(AG1954,5)="ANEXO",VLOOKUP(AG1954,Dados!$X$111:$Z$112,2,0)*(AI1954-Q1954),"")</f>
        <v/>
      </c>
      <c r="AT1954" s="48" t="str">
        <f aca="false">IFERROR(IF(AR1954="","",(AI1954*AR1954)+AI1954),"INSERIR MVA")</f>
        <v/>
      </c>
      <c r="AU1954" s="48" t="str">
        <f aca="false">IF(AT1954="","",IF(AY1954=0.04,U1954,AS1954*AY1954))</f>
        <v/>
      </c>
      <c r="AV1954" s="47" t="str">
        <f aca="false">IFERROR(IF(AU1954="","",(VLOOKUP(AG1954,Dados!$X$111:$Z$112,3,0)*AT1954*0.17)),"INSERIR MVA")</f>
        <v/>
      </c>
      <c r="AW1954" s="47" t="str">
        <f aca="false">IFERROR(IF(AR1954="","",AV1954-AU1954),"")</f>
        <v/>
      </c>
      <c r="AX1954" s="51" t="str">
        <f aca="false">IFERROR(IF(AC1954="NÃO","",IF(AM1954&lt;&gt;"",AM1954-W1954,IF(AQ1954&lt;&gt;"",AQ1954-W1954,IF(AW1954&lt;&gt;"",AW1954-W1954,"")))),"")</f>
        <v/>
      </c>
      <c r="AY1954" s="46" t="str">
        <f aca="false">IFERROR(IF(ISNA(VLOOKUP(R1954,Dados!$X$2:$Y$5,2,0)),VLOOKUP(D1954,Dados!$X$7:$Y$33,2,0),VLOOKUP(R1954,Dados!$X$2:$Y$5,2,0)),"")</f>
        <v/>
      </c>
      <c r="AZ1954" s="52" t="str">
        <f aca="false">IF(C1954="","",IF(AND(Y1954="CONSUMO",AC1954="NÃO")*OR(AG1954="-",AG1954="BIT"),IF(E1954&lt;&gt;"",(AI1954-(P1954+L1954-N1954+Q1954)*AY1954)/0.83),""))</f>
        <v/>
      </c>
      <c r="BA1954" s="51" t="str">
        <f aca="false">IF(AZ1954="","",AZ1954*0.17-((P1954+L1954-N1954+Q1954)*AY1954))</f>
        <v/>
      </c>
      <c r="BB1954" s="51" t="str">
        <f aca="false">IF(AND(Y1954="CONSUMO",AG1954="ANEXO I",AY1954&gt;4%),(AI1954-(P1954+L1954-N1954+Q1954)*0.0514)/0.83*(0.5177)*(0.17)-AI1954*0.0514,IF(AND(Y1954="CONSUMO",AG1954="ANEXO II",AY1954&gt;4%),(AI1954-(P1954+L1954-N1954+Q1954)*0.041)/0.83*(0.3295)*(0.17)-AI1954*0.041,IF(AND(Y1954="CONSUMO",AG1954="ANEXO I",AY1954=4%),(AI1954-(P1954+L1954-N1954+Q1954)*0.04)/0.83*(0.5177)*(0.17)-AI1954*0.04,IF(AND(Y1954="CONSUMO",AG1954="ANEXO II",AY1954=4%),(AI1954-(P1954+L1954-N1954+Q1954)*0.04)/0.83*(0.3295)*(0.17)-AI1954*0.04,""))))</f>
        <v/>
      </c>
      <c r="BC1954" s="51" t="str">
        <f aca="false">IF(C1954="","",IF(AND(Y1954="CONSUMO",AC1954="SIM")*OR(AG1954="-",AG1954="BIT"),IF(E1954&lt;&gt;"",(AI1954-(P1954+L1954-N1954+Q1954)*AY1954)/0.83),""))</f>
        <v/>
      </c>
      <c r="BD1954" s="51" t="str">
        <f aca="false">IF(BC1954="","",BC1954*0.17)</f>
        <v/>
      </c>
      <c r="BE1954" s="51" t="str">
        <f aca="false">IF(I1954=6908,0,IF(BC1954="","",BD1954-((P1954+L1954-N1954+Q1954)*AY1954)))</f>
        <v/>
      </c>
      <c r="BF1954" s="53" t="str">
        <f aca="false">IF(B1954="","",IF(OR(B1954="",E1954="Regime Normal"),0,(AI1954-Q1954)*VLOOKUP(R1954,Dados!$X$98:$Y$108,2,0)))</f>
        <v/>
      </c>
      <c r="BG1954" s="54" t="str">
        <f aca="false">IFERROR(VLOOKUP(I1954,Dados!$AC$27:$AD$43,2,0),IF(B1954="","",IF(D1954&lt;&gt;"MT",IF(AND(AC1954="SIM",Y1954="Revenda"),"2403",IF(AND(AC1954="SIM",Y1954="Consumo"),"2407",IF(AND(AC1954="NÃO",Y1954="Revenda"),"2102",IF(AND(AC1954="NÃO",Y1954="Consumo"),"2556",)))),REPLACE(I1954,1,1,1))))</f>
        <v/>
      </c>
    </row>
    <row r="1955" customFormat="false" ht="12.8" hidden="false" customHeight="true" outlineLevel="0" collapsed="false">
      <c r="Y1955" s="45"/>
      <c r="Z1955" s="46" t="str">
        <f aca="false">IF(B1955="","",(IFERROR(VLOOKUP(H1955,Dados!A$3:B$15000,2,0),"Não Encontrado")))</f>
        <v/>
      </c>
      <c r="AA1955" s="46" t="str">
        <f aca="false">IF(B1955="","",(IFERROR(VLOOKUP(G1955,Dados!C$3:E$15000,3,0),"Não Encontrado")))</f>
        <v/>
      </c>
      <c r="AB1955" s="46" t="str">
        <f aca="false">IFERROR(IF(Z1955&lt;&gt;"Não Encontrado",Z1955,IF(AA1955&lt;&gt;"Não Encontrado",AA1955,"")),"")</f>
        <v/>
      </c>
      <c r="AC1955" s="45" t="str">
        <f aca="false">IF(B1955="","",IF(AB1955="","NÃO","SIM"))</f>
        <v/>
      </c>
      <c r="AD1955" s="45" t="str">
        <f aca="false">IFERROR(VLOOKUP(G1955,Dados!$P$3:$R$500,3,0),"")</f>
        <v/>
      </c>
      <c r="AE1955" s="45" t="str">
        <f aca="false">IFERROR(VLOOKUP(G1955,Dados!$K$3:$L$500,2,0),"")</f>
        <v/>
      </c>
      <c r="AF1955" s="45" t="str">
        <f aca="false">IFERROR(VLOOKUP(G1955,Dados!$M$3:$N$500,2,0),"")</f>
        <v/>
      </c>
      <c r="AG1955" s="45" t="str">
        <f aca="false">IF(F1955="","",IF(AND(AD1955="",AE1955="",AF1955=""),"-",IF(AND(AD1955="BIT",AE1955="",AF1955=""),"BIT",IF(AND(AE1955="ANEXO I",AD1955="",AF1955=""),"ANEXO I",IF(AND(AF1955="ANEXO II",AD1955="",AE1955=""),"ANEXO II","Escolher")))))</f>
        <v/>
      </c>
      <c r="AH1955" s="45" t="str">
        <f aca="false">IF(AG1955&lt;&gt;"Pneus","",IFERROR(VLOOKUP(R1955,Dados!$X$2:$Z$5,3,0)*(AI1955-Q1955),VLOOKUP(D1955,Dados!$X$7:$Z$33,3,0)*(AI1955-Q1955)))</f>
        <v/>
      </c>
      <c r="AI1955" s="47" t="str">
        <f aca="false">IF(B1955="","",P1955+Q1955+O1955+M1955+L1955-N1955)</f>
        <v/>
      </c>
      <c r="AJ1955" s="48" t="str">
        <f aca="false">IFERROR(IF(AND(AC1955="SIM",AG1955="-",Y1955="REVENDA"),(AB1955/1+1)*AI1955,IF(AND(AC1955="SIM",AG1955="Pneus",Y1955="REVENDA"),(AB1955/1+1)*(AI1955-AH1955),"")),"")</f>
        <v/>
      </c>
      <c r="AK1955" s="48" t="str">
        <f aca="false">IF(AJ1955="","",AJ1955*17%)</f>
        <v/>
      </c>
      <c r="AL1955" s="48" t="str">
        <f aca="false">IFERROR(IF(AC1955="NÃO","",IF(AK1955="","",IF(E1955="Simples Nacional",BF1955,IF(T1955=0.12,U1955*0.5833337002,IF(T1955=0,AI1955*0.07,U1955))))),"")</f>
        <v/>
      </c>
      <c r="AM1955" s="47" t="str">
        <f aca="false">IFERROR(IF(AC1955="NÃO","",IF(OR(AG1955="-",AG1955="Pneus"),AK1955-AL1955,"")),"")</f>
        <v/>
      </c>
      <c r="AN1955" s="48" t="str">
        <f aca="false">IF(AND(Y1955="REVENDA",AC1955="SIM",AG1955="BIT"),((AB1955/1+1)*AI1955)*0.4117,"")</f>
        <v/>
      </c>
      <c r="AO1955" s="48" t="str">
        <f aca="false">IF(AN1955="","",AN1955*17%)</f>
        <v/>
      </c>
      <c r="AP1955" s="49" t="str">
        <f aca="false">IF(AN1955="","",IF(T1955=0.12,(U1955*0.4117)*0.4117,IF(T1955=0,(AI1955*0.07)*0.4117,U1955*0.4117)))</f>
        <v/>
      </c>
      <c r="AQ1955" s="47" t="str">
        <f aca="false">IF(AN1955="","",AO1955-AP1955)</f>
        <v/>
      </c>
      <c r="AR1955" s="50" t="str">
        <f aca="false">IFERROR(IF(AND(AC1955="SIM",Y1955="REVENDA",LEFT(AG1955,5)="ANEXO")*OR(AE1955="ANEXO I",AF1955="ANEXO II"),VLOOKUP(H1955,Dados!G:I,2,0),""),"INSERIR MVA")</f>
        <v/>
      </c>
      <c r="AS1955" s="48" t="str">
        <f aca="false">IF(LEFT(AG1955,5)="ANEXO",VLOOKUP(AG1955,Dados!$X$111:$Z$112,2,0)*(AI1955-Q1955),"")</f>
        <v/>
      </c>
      <c r="AT1955" s="48" t="str">
        <f aca="false">IFERROR(IF(AR1955="","",(AI1955*AR1955)+AI1955),"INSERIR MVA")</f>
        <v/>
      </c>
      <c r="AU1955" s="48" t="str">
        <f aca="false">IF(AT1955="","",IF(AY1955=0.04,U1955,AS1955*AY1955))</f>
        <v/>
      </c>
      <c r="AV1955" s="47" t="str">
        <f aca="false">IFERROR(IF(AU1955="","",(VLOOKUP(AG1955,Dados!$X$111:$Z$112,3,0)*AT1955*0.17)),"INSERIR MVA")</f>
        <v/>
      </c>
      <c r="AW1955" s="47" t="str">
        <f aca="false">IFERROR(IF(AR1955="","",AV1955-AU1955),"")</f>
        <v/>
      </c>
      <c r="AX1955" s="51" t="str">
        <f aca="false">IFERROR(IF(AC1955="NÃO","",IF(AM1955&lt;&gt;"",AM1955-W1955,IF(AQ1955&lt;&gt;"",AQ1955-W1955,IF(AW1955&lt;&gt;"",AW1955-W1955,"")))),"")</f>
        <v/>
      </c>
      <c r="AY1955" s="46" t="str">
        <f aca="false">IFERROR(IF(ISNA(VLOOKUP(R1955,Dados!$X$2:$Y$5,2,0)),VLOOKUP(D1955,Dados!$X$7:$Y$33,2,0),VLOOKUP(R1955,Dados!$X$2:$Y$5,2,0)),"")</f>
        <v/>
      </c>
      <c r="AZ1955" s="52" t="str">
        <f aca="false">IF(C1955="","",IF(AND(Y1955="CONSUMO",AC1955="NÃO")*OR(AG1955="-",AG1955="BIT"),IF(E1955&lt;&gt;"",(AI1955-(P1955+L1955-N1955+Q1955)*AY1955)/0.83),""))</f>
        <v/>
      </c>
      <c r="BA1955" s="51" t="str">
        <f aca="false">IF(AZ1955="","",AZ1955*0.17-((P1955+L1955-N1955+Q1955)*AY1955))</f>
        <v/>
      </c>
      <c r="BB1955" s="51" t="str">
        <f aca="false">IF(AND(Y1955="CONSUMO",AG1955="ANEXO I",AY1955&gt;4%),(AI1955-(P1955+L1955-N1955+Q1955)*0.0514)/0.83*(0.5177)*(0.17)-AI1955*0.0514,IF(AND(Y1955="CONSUMO",AG1955="ANEXO II",AY1955&gt;4%),(AI1955-(P1955+L1955-N1955+Q1955)*0.041)/0.83*(0.3295)*(0.17)-AI1955*0.041,IF(AND(Y1955="CONSUMO",AG1955="ANEXO I",AY1955=4%),(AI1955-(P1955+L1955-N1955+Q1955)*0.04)/0.83*(0.5177)*(0.17)-AI1955*0.04,IF(AND(Y1955="CONSUMO",AG1955="ANEXO II",AY1955=4%),(AI1955-(P1955+L1955-N1955+Q1955)*0.04)/0.83*(0.3295)*(0.17)-AI1955*0.04,""))))</f>
        <v/>
      </c>
      <c r="BC1955" s="51" t="str">
        <f aca="false">IF(C1955="","",IF(AND(Y1955="CONSUMO",AC1955="SIM")*OR(AG1955="-",AG1955="BIT"),IF(E1955&lt;&gt;"",(AI1955-(P1955+L1955-N1955+Q1955)*AY1955)/0.83),""))</f>
        <v/>
      </c>
      <c r="BD1955" s="51" t="str">
        <f aca="false">IF(BC1955="","",BC1955*0.17)</f>
        <v/>
      </c>
      <c r="BE1955" s="51" t="str">
        <f aca="false">IF(I1955=6908,0,IF(BC1955="","",BD1955-((P1955+L1955-N1955+Q1955)*AY1955)))</f>
        <v/>
      </c>
      <c r="BF1955" s="53" t="str">
        <f aca="false">IF(B1955="","",IF(OR(B1955="",E1955="Regime Normal"),0,(AI1955-Q1955)*VLOOKUP(R1955,Dados!$X$98:$Y$108,2,0)))</f>
        <v/>
      </c>
      <c r="BG1955" s="54" t="str">
        <f aca="false">IFERROR(VLOOKUP(I1955,Dados!$AC$27:$AD$43,2,0),IF(B1955="","",IF(D1955&lt;&gt;"MT",IF(AND(AC1955="SIM",Y1955="Revenda"),"2403",IF(AND(AC1955="SIM",Y1955="Consumo"),"2407",IF(AND(AC1955="NÃO",Y1955="Revenda"),"2102",IF(AND(AC1955="NÃO",Y1955="Consumo"),"2556",)))),REPLACE(I1955,1,1,1))))</f>
        <v/>
      </c>
    </row>
    <row r="1956" customFormat="false" ht="12.8" hidden="false" customHeight="true" outlineLevel="0" collapsed="false">
      <c r="Y1956" s="45"/>
      <c r="Z1956" s="46" t="str">
        <f aca="false">IF(B1956="","",(IFERROR(VLOOKUP(H1956,Dados!A$3:B$15000,2,0),"Não Encontrado")))</f>
        <v/>
      </c>
      <c r="AA1956" s="46" t="str">
        <f aca="false">IF(B1956="","",(IFERROR(VLOOKUP(G1956,Dados!C$3:E$15000,3,0),"Não Encontrado")))</f>
        <v/>
      </c>
      <c r="AB1956" s="46" t="str">
        <f aca="false">IFERROR(IF(Z1956&lt;&gt;"Não Encontrado",Z1956,IF(AA1956&lt;&gt;"Não Encontrado",AA1956,"")),"")</f>
        <v/>
      </c>
      <c r="AC1956" s="45" t="str">
        <f aca="false">IF(B1956="","",IF(AB1956="","NÃO","SIM"))</f>
        <v/>
      </c>
      <c r="AD1956" s="45" t="str">
        <f aca="false">IFERROR(VLOOKUP(G1956,Dados!$P$3:$R$500,3,0),"")</f>
        <v/>
      </c>
      <c r="AE1956" s="45" t="str">
        <f aca="false">IFERROR(VLOOKUP(G1956,Dados!$K$3:$L$500,2,0),"")</f>
        <v/>
      </c>
      <c r="AF1956" s="45" t="str">
        <f aca="false">IFERROR(VLOOKUP(G1956,Dados!$M$3:$N$500,2,0),"")</f>
        <v/>
      </c>
      <c r="AG1956" s="45" t="str">
        <f aca="false">IF(F1956="","",IF(AND(AD1956="",AE1956="",AF1956=""),"-",IF(AND(AD1956="BIT",AE1956="",AF1956=""),"BIT",IF(AND(AE1956="ANEXO I",AD1956="",AF1956=""),"ANEXO I",IF(AND(AF1956="ANEXO II",AD1956="",AE1956=""),"ANEXO II","Escolher")))))</f>
        <v/>
      </c>
      <c r="AH1956" s="45" t="str">
        <f aca="false">IF(AG1956&lt;&gt;"Pneus","",IFERROR(VLOOKUP(R1956,Dados!$X$2:$Z$5,3,0)*(AI1956-Q1956),VLOOKUP(D1956,Dados!$X$7:$Z$33,3,0)*(AI1956-Q1956)))</f>
        <v/>
      </c>
      <c r="AI1956" s="47" t="str">
        <f aca="false">IF(B1956="","",P1956+Q1956+O1956+M1956+L1956-N1956)</f>
        <v/>
      </c>
      <c r="AJ1956" s="48" t="str">
        <f aca="false">IFERROR(IF(AND(AC1956="SIM",AG1956="-",Y1956="REVENDA"),(AB1956/1+1)*AI1956,IF(AND(AC1956="SIM",AG1956="Pneus",Y1956="REVENDA"),(AB1956/1+1)*(AI1956-AH1956),"")),"")</f>
        <v/>
      </c>
      <c r="AK1956" s="48" t="str">
        <f aca="false">IF(AJ1956="","",AJ1956*17%)</f>
        <v/>
      </c>
      <c r="AL1956" s="48" t="str">
        <f aca="false">IFERROR(IF(AC1956="NÃO","",IF(AK1956="","",IF(E1956="Simples Nacional",BF1956,IF(T1956=0.12,U1956*0.5833337002,IF(T1956=0,AI1956*0.07,U1956))))),"")</f>
        <v/>
      </c>
      <c r="AM1956" s="47" t="str">
        <f aca="false">IFERROR(IF(AC1956="NÃO","",IF(OR(AG1956="-",AG1956="Pneus"),AK1956-AL1956,"")),"")</f>
        <v/>
      </c>
      <c r="AN1956" s="48" t="str">
        <f aca="false">IF(AND(Y1956="REVENDA",AC1956="SIM",AG1956="BIT"),((AB1956/1+1)*AI1956)*0.4117,"")</f>
        <v/>
      </c>
      <c r="AO1956" s="48" t="str">
        <f aca="false">IF(AN1956="","",AN1956*17%)</f>
        <v/>
      </c>
      <c r="AP1956" s="49" t="str">
        <f aca="false">IF(AN1956="","",IF(T1956=0.12,(U1956*0.4117)*0.4117,IF(T1956=0,(AI1956*0.07)*0.4117,U1956*0.4117)))</f>
        <v/>
      </c>
      <c r="AQ1956" s="47" t="str">
        <f aca="false">IF(AN1956="","",AO1956-AP1956)</f>
        <v/>
      </c>
      <c r="AR1956" s="50" t="str">
        <f aca="false">IFERROR(IF(AND(AC1956="SIM",Y1956="REVENDA",LEFT(AG1956,5)="ANEXO")*OR(AE1956="ANEXO I",AF1956="ANEXO II"),VLOOKUP(H1956,Dados!G:I,2,0),""),"INSERIR MVA")</f>
        <v/>
      </c>
      <c r="AS1956" s="48" t="str">
        <f aca="false">IF(LEFT(AG1956,5)="ANEXO",VLOOKUP(AG1956,Dados!$X$111:$Z$112,2,0)*(AI1956-Q1956),"")</f>
        <v/>
      </c>
      <c r="AT1956" s="48" t="str">
        <f aca="false">IFERROR(IF(AR1956="","",(AI1956*AR1956)+AI1956),"INSERIR MVA")</f>
        <v/>
      </c>
      <c r="AU1956" s="48" t="str">
        <f aca="false">IF(AT1956="","",IF(AY1956=0.04,U1956,AS1956*AY1956))</f>
        <v/>
      </c>
      <c r="AV1956" s="47" t="str">
        <f aca="false">IFERROR(IF(AU1956="","",(VLOOKUP(AG1956,Dados!$X$111:$Z$112,3,0)*AT1956*0.17)),"INSERIR MVA")</f>
        <v/>
      </c>
      <c r="AW1956" s="47" t="str">
        <f aca="false">IFERROR(IF(AR1956="","",AV1956-AU1956),"")</f>
        <v/>
      </c>
      <c r="AX1956" s="51" t="str">
        <f aca="false">IFERROR(IF(AC1956="NÃO","",IF(AM1956&lt;&gt;"",AM1956-W1956,IF(AQ1956&lt;&gt;"",AQ1956-W1956,IF(AW1956&lt;&gt;"",AW1956-W1956,"")))),"")</f>
        <v/>
      </c>
      <c r="AY1956" s="46" t="str">
        <f aca="false">IFERROR(IF(ISNA(VLOOKUP(R1956,Dados!$X$2:$Y$5,2,0)),VLOOKUP(D1956,Dados!$X$7:$Y$33,2,0),VLOOKUP(R1956,Dados!$X$2:$Y$5,2,0)),"")</f>
        <v/>
      </c>
      <c r="AZ1956" s="52" t="str">
        <f aca="false">IF(C1956="","",IF(AND(Y1956="CONSUMO",AC1956="NÃO")*OR(AG1956="-",AG1956="BIT"),IF(E1956&lt;&gt;"",(AI1956-(P1956+L1956-N1956+Q1956)*AY1956)/0.83),""))</f>
        <v/>
      </c>
      <c r="BA1956" s="51" t="str">
        <f aca="false">IF(AZ1956="","",AZ1956*0.17-((P1956+L1956-N1956+Q1956)*AY1956))</f>
        <v/>
      </c>
      <c r="BB1956" s="51" t="str">
        <f aca="false">IF(AND(Y1956="CONSUMO",AG1956="ANEXO I",AY1956&gt;4%),(AI1956-(P1956+L1956-N1956+Q1956)*0.0514)/0.83*(0.5177)*(0.17)-AI1956*0.0514,IF(AND(Y1956="CONSUMO",AG1956="ANEXO II",AY1956&gt;4%),(AI1956-(P1956+L1956-N1956+Q1956)*0.041)/0.83*(0.3295)*(0.17)-AI1956*0.041,IF(AND(Y1956="CONSUMO",AG1956="ANEXO I",AY1956=4%),(AI1956-(P1956+L1956-N1956+Q1956)*0.04)/0.83*(0.5177)*(0.17)-AI1956*0.04,IF(AND(Y1956="CONSUMO",AG1956="ANEXO II",AY1956=4%),(AI1956-(P1956+L1956-N1956+Q1956)*0.04)/0.83*(0.3295)*(0.17)-AI1956*0.04,""))))</f>
        <v/>
      </c>
      <c r="BC1956" s="51" t="str">
        <f aca="false">IF(C1956="","",IF(AND(Y1956="CONSUMO",AC1956="SIM")*OR(AG1956="-",AG1956="BIT"),IF(E1956&lt;&gt;"",(AI1956-(P1956+L1956-N1956+Q1956)*AY1956)/0.83),""))</f>
        <v/>
      </c>
      <c r="BD1956" s="51" t="str">
        <f aca="false">IF(BC1956="","",BC1956*0.17)</f>
        <v/>
      </c>
      <c r="BE1956" s="51" t="str">
        <f aca="false">IF(I1956=6908,0,IF(BC1956="","",BD1956-((P1956+L1956-N1956+Q1956)*AY1956)))</f>
        <v/>
      </c>
      <c r="BF1956" s="53" t="str">
        <f aca="false">IF(B1956="","",IF(OR(B1956="",E1956="Regime Normal"),0,(AI1956-Q1956)*VLOOKUP(R1956,Dados!$X$98:$Y$108,2,0)))</f>
        <v/>
      </c>
      <c r="BG1956" s="54" t="str">
        <f aca="false">IFERROR(VLOOKUP(I1956,Dados!$AC$27:$AD$43,2,0),IF(B1956="","",IF(D1956&lt;&gt;"MT",IF(AND(AC1956="SIM",Y1956="Revenda"),"2403",IF(AND(AC1956="SIM",Y1956="Consumo"),"2407",IF(AND(AC1956="NÃO",Y1956="Revenda"),"2102",IF(AND(AC1956="NÃO",Y1956="Consumo"),"2556",)))),REPLACE(I1956,1,1,1))))</f>
        <v/>
      </c>
    </row>
    <row r="1957" customFormat="false" ht="12.8" hidden="false" customHeight="true" outlineLevel="0" collapsed="false">
      <c r="Y1957" s="45"/>
      <c r="Z1957" s="46" t="str">
        <f aca="false">IF(B1957="","",(IFERROR(VLOOKUP(H1957,Dados!A$3:B$15000,2,0),"Não Encontrado")))</f>
        <v/>
      </c>
      <c r="AA1957" s="46" t="str">
        <f aca="false">IF(B1957="","",(IFERROR(VLOOKUP(G1957,Dados!C$3:E$15000,3,0),"Não Encontrado")))</f>
        <v/>
      </c>
      <c r="AB1957" s="46" t="str">
        <f aca="false">IFERROR(IF(Z1957&lt;&gt;"Não Encontrado",Z1957,IF(AA1957&lt;&gt;"Não Encontrado",AA1957,"")),"")</f>
        <v/>
      </c>
      <c r="AC1957" s="45" t="str">
        <f aca="false">IF(B1957="","",IF(AB1957="","NÃO","SIM"))</f>
        <v/>
      </c>
      <c r="AD1957" s="45" t="str">
        <f aca="false">IFERROR(VLOOKUP(G1957,Dados!$P$3:$R$500,3,0),"")</f>
        <v/>
      </c>
      <c r="AE1957" s="45" t="str">
        <f aca="false">IFERROR(VLOOKUP(G1957,Dados!$K$3:$L$500,2,0),"")</f>
        <v/>
      </c>
      <c r="AF1957" s="45" t="str">
        <f aca="false">IFERROR(VLOOKUP(G1957,Dados!$M$3:$N$500,2,0),"")</f>
        <v/>
      </c>
      <c r="AG1957" s="45" t="str">
        <f aca="false">IF(F1957="","",IF(AND(AD1957="",AE1957="",AF1957=""),"-",IF(AND(AD1957="BIT",AE1957="",AF1957=""),"BIT",IF(AND(AE1957="ANEXO I",AD1957="",AF1957=""),"ANEXO I",IF(AND(AF1957="ANEXO II",AD1957="",AE1957=""),"ANEXO II","Escolher")))))</f>
        <v/>
      </c>
      <c r="AH1957" s="45" t="str">
        <f aca="false">IF(AG1957&lt;&gt;"Pneus","",IFERROR(VLOOKUP(R1957,Dados!$X$2:$Z$5,3,0)*(AI1957-Q1957),VLOOKUP(D1957,Dados!$X$7:$Z$33,3,0)*(AI1957-Q1957)))</f>
        <v/>
      </c>
      <c r="AI1957" s="47" t="str">
        <f aca="false">IF(B1957="","",P1957+Q1957+O1957+M1957+L1957-N1957)</f>
        <v/>
      </c>
      <c r="AJ1957" s="48" t="str">
        <f aca="false">IFERROR(IF(AND(AC1957="SIM",AG1957="-",Y1957="REVENDA"),(AB1957/1+1)*AI1957,IF(AND(AC1957="SIM",AG1957="Pneus",Y1957="REVENDA"),(AB1957/1+1)*(AI1957-AH1957),"")),"")</f>
        <v/>
      </c>
      <c r="AK1957" s="48" t="str">
        <f aca="false">IF(AJ1957="","",AJ1957*17%)</f>
        <v/>
      </c>
      <c r="AL1957" s="48" t="str">
        <f aca="false">IFERROR(IF(AC1957="NÃO","",IF(AK1957="","",IF(E1957="Simples Nacional",BF1957,IF(T1957=0.12,U1957*0.5833337002,IF(T1957=0,AI1957*0.07,U1957))))),"")</f>
        <v/>
      </c>
      <c r="AM1957" s="47" t="str">
        <f aca="false">IFERROR(IF(AC1957="NÃO","",IF(OR(AG1957="-",AG1957="Pneus"),AK1957-AL1957,"")),"")</f>
        <v/>
      </c>
      <c r="AN1957" s="48" t="str">
        <f aca="false">IF(AND(Y1957="REVENDA",AC1957="SIM",AG1957="BIT"),((AB1957/1+1)*AI1957)*0.4117,"")</f>
        <v/>
      </c>
      <c r="AO1957" s="48" t="str">
        <f aca="false">IF(AN1957="","",AN1957*17%)</f>
        <v/>
      </c>
      <c r="AP1957" s="49" t="str">
        <f aca="false">IF(AN1957="","",IF(T1957=0.12,(U1957*0.4117)*0.4117,IF(T1957=0,(AI1957*0.07)*0.4117,U1957*0.4117)))</f>
        <v/>
      </c>
      <c r="AQ1957" s="47" t="str">
        <f aca="false">IF(AN1957="","",AO1957-AP1957)</f>
        <v/>
      </c>
      <c r="AR1957" s="50" t="str">
        <f aca="false">IFERROR(IF(AND(AC1957="SIM",Y1957="REVENDA",LEFT(AG1957,5)="ANEXO")*OR(AE1957="ANEXO I",AF1957="ANEXO II"),VLOOKUP(H1957,Dados!G:I,2,0),""),"INSERIR MVA")</f>
        <v/>
      </c>
      <c r="AS1957" s="48" t="str">
        <f aca="false">IF(LEFT(AG1957,5)="ANEXO",VLOOKUP(AG1957,Dados!$X$111:$Z$112,2,0)*(AI1957-Q1957),"")</f>
        <v/>
      </c>
      <c r="AT1957" s="48" t="str">
        <f aca="false">IFERROR(IF(AR1957="","",(AI1957*AR1957)+AI1957),"INSERIR MVA")</f>
        <v/>
      </c>
      <c r="AU1957" s="48" t="str">
        <f aca="false">IF(AT1957="","",IF(AY1957=0.04,U1957,AS1957*AY1957))</f>
        <v/>
      </c>
      <c r="AV1957" s="47" t="str">
        <f aca="false">IFERROR(IF(AU1957="","",(VLOOKUP(AG1957,Dados!$X$111:$Z$112,3,0)*AT1957*0.17)),"INSERIR MVA")</f>
        <v/>
      </c>
      <c r="AW1957" s="47" t="str">
        <f aca="false">IFERROR(IF(AR1957="","",AV1957-AU1957),"")</f>
        <v/>
      </c>
      <c r="AX1957" s="51" t="str">
        <f aca="false">IFERROR(IF(AC1957="NÃO","",IF(AM1957&lt;&gt;"",AM1957-W1957,IF(AQ1957&lt;&gt;"",AQ1957-W1957,IF(AW1957&lt;&gt;"",AW1957-W1957,"")))),"")</f>
        <v/>
      </c>
      <c r="AY1957" s="46" t="str">
        <f aca="false">IFERROR(IF(ISNA(VLOOKUP(R1957,Dados!$X$2:$Y$5,2,0)),VLOOKUP(D1957,Dados!$X$7:$Y$33,2,0),VLOOKUP(R1957,Dados!$X$2:$Y$5,2,0)),"")</f>
        <v/>
      </c>
      <c r="AZ1957" s="52" t="str">
        <f aca="false">IF(C1957="","",IF(AND(Y1957="CONSUMO",AC1957="NÃO")*OR(AG1957="-",AG1957="BIT"),IF(E1957&lt;&gt;"",(AI1957-(P1957+L1957-N1957+Q1957)*AY1957)/0.83),""))</f>
        <v/>
      </c>
      <c r="BA1957" s="51" t="str">
        <f aca="false">IF(AZ1957="","",AZ1957*0.17-((P1957+L1957-N1957+Q1957)*AY1957))</f>
        <v/>
      </c>
      <c r="BB1957" s="51" t="str">
        <f aca="false">IF(AND(Y1957="CONSUMO",AG1957="ANEXO I",AY1957&gt;4%),(AI1957-(P1957+L1957-N1957+Q1957)*0.0514)/0.83*(0.5177)*(0.17)-AI1957*0.0514,IF(AND(Y1957="CONSUMO",AG1957="ANEXO II",AY1957&gt;4%),(AI1957-(P1957+L1957-N1957+Q1957)*0.041)/0.83*(0.3295)*(0.17)-AI1957*0.041,IF(AND(Y1957="CONSUMO",AG1957="ANEXO I",AY1957=4%),(AI1957-(P1957+L1957-N1957+Q1957)*0.04)/0.83*(0.5177)*(0.17)-AI1957*0.04,IF(AND(Y1957="CONSUMO",AG1957="ANEXO II",AY1957=4%),(AI1957-(P1957+L1957-N1957+Q1957)*0.04)/0.83*(0.3295)*(0.17)-AI1957*0.04,""))))</f>
        <v/>
      </c>
      <c r="BC1957" s="51" t="str">
        <f aca="false">IF(C1957="","",IF(AND(Y1957="CONSUMO",AC1957="SIM")*OR(AG1957="-",AG1957="BIT"),IF(E1957&lt;&gt;"",(AI1957-(P1957+L1957-N1957+Q1957)*AY1957)/0.83),""))</f>
        <v/>
      </c>
      <c r="BD1957" s="51" t="str">
        <f aca="false">IF(BC1957="","",BC1957*0.17)</f>
        <v/>
      </c>
      <c r="BE1957" s="51" t="str">
        <f aca="false">IF(I1957=6908,0,IF(BC1957="","",BD1957-((P1957+L1957-N1957+Q1957)*AY1957)))</f>
        <v/>
      </c>
      <c r="BF1957" s="53" t="str">
        <f aca="false">IF(B1957="","",IF(OR(B1957="",E1957="Regime Normal"),0,(AI1957-Q1957)*VLOOKUP(R1957,Dados!$X$98:$Y$108,2,0)))</f>
        <v/>
      </c>
      <c r="BG1957" s="54" t="str">
        <f aca="false">IFERROR(VLOOKUP(I1957,Dados!$AC$27:$AD$43,2,0),IF(B1957="","",IF(D1957&lt;&gt;"MT",IF(AND(AC1957="SIM",Y1957="Revenda"),"2403",IF(AND(AC1957="SIM",Y1957="Consumo"),"2407",IF(AND(AC1957="NÃO",Y1957="Revenda"),"2102",IF(AND(AC1957="NÃO",Y1957="Consumo"),"2556",)))),REPLACE(I1957,1,1,1))))</f>
        <v/>
      </c>
    </row>
    <row r="1958" customFormat="false" ht="12.8" hidden="false" customHeight="true" outlineLevel="0" collapsed="false">
      <c r="Y1958" s="45"/>
      <c r="Z1958" s="46" t="str">
        <f aca="false">IF(B1958="","",(IFERROR(VLOOKUP(H1958,Dados!A$3:B$15000,2,0),"Não Encontrado")))</f>
        <v/>
      </c>
      <c r="AA1958" s="46" t="str">
        <f aca="false">IF(B1958="","",(IFERROR(VLOOKUP(G1958,Dados!C$3:E$15000,3,0),"Não Encontrado")))</f>
        <v/>
      </c>
      <c r="AB1958" s="46" t="str">
        <f aca="false">IFERROR(IF(Z1958&lt;&gt;"Não Encontrado",Z1958,IF(AA1958&lt;&gt;"Não Encontrado",AA1958,"")),"")</f>
        <v/>
      </c>
      <c r="AC1958" s="45" t="str">
        <f aca="false">IF(B1958="","",IF(AB1958="","NÃO","SIM"))</f>
        <v/>
      </c>
      <c r="AD1958" s="45" t="str">
        <f aca="false">IFERROR(VLOOKUP(G1958,Dados!$P$3:$R$500,3,0),"")</f>
        <v/>
      </c>
      <c r="AE1958" s="45" t="str">
        <f aca="false">IFERROR(VLOOKUP(G1958,Dados!$K$3:$L$500,2,0),"")</f>
        <v/>
      </c>
      <c r="AF1958" s="45" t="str">
        <f aca="false">IFERROR(VLOOKUP(G1958,Dados!$M$3:$N$500,2,0),"")</f>
        <v/>
      </c>
      <c r="AG1958" s="45" t="str">
        <f aca="false">IF(F1958="","",IF(AND(AD1958="",AE1958="",AF1958=""),"-",IF(AND(AD1958="BIT",AE1958="",AF1958=""),"BIT",IF(AND(AE1958="ANEXO I",AD1958="",AF1958=""),"ANEXO I",IF(AND(AF1958="ANEXO II",AD1958="",AE1958=""),"ANEXO II","Escolher")))))</f>
        <v/>
      </c>
      <c r="AH1958" s="45" t="str">
        <f aca="false">IF(AG1958&lt;&gt;"Pneus","",IFERROR(VLOOKUP(R1958,Dados!$X$2:$Z$5,3,0)*(AI1958-Q1958),VLOOKUP(D1958,Dados!$X$7:$Z$33,3,0)*(AI1958-Q1958)))</f>
        <v/>
      </c>
      <c r="AI1958" s="47" t="str">
        <f aca="false">IF(B1958="","",P1958+Q1958+O1958+M1958+L1958-N1958)</f>
        <v/>
      </c>
      <c r="AJ1958" s="48" t="str">
        <f aca="false">IFERROR(IF(AND(AC1958="SIM",AG1958="-",Y1958="REVENDA"),(AB1958/1+1)*AI1958,IF(AND(AC1958="SIM",AG1958="Pneus",Y1958="REVENDA"),(AB1958/1+1)*(AI1958-AH1958),"")),"")</f>
        <v/>
      </c>
      <c r="AK1958" s="48" t="str">
        <f aca="false">IF(AJ1958="","",AJ1958*17%)</f>
        <v/>
      </c>
      <c r="AL1958" s="48" t="str">
        <f aca="false">IFERROR(IF(AC1958="NÃO","",IF(AK1958="","",IF(E1958="Simples Nacional",BF1958,IF(T1958=0.12,U1958*0.5833337002,IF(T1958=0,AI1958*0.07,U1958))))),"")</f>
        <v/>
      </c>
      <c r="AM1958" s="47" t="str">
        <f aca="false">IFERROR(IF(AC1958="NÃO","",IF(OR(AG1958="-",AG1958="Pneus"),AK1958-AL1958,"")),"")</f>
        <v/>
      </c>
      <c r="AN1958" s="48" t="str">
        <f aca="false">IF(AND(Y1958="REVENDA",AC1958="SIM",AG1958="BIT"),((AB1958/1+1)*AI1958)*0.4117,"")</f>
        <v/>
      </c>
      <c r="AO1958" s="48" t="str">
        <f aca="false">IF(AN1958="","",AN1958*17%)</f>
        <v/>
      </c>
      <c r="AP1958" s="49" t="str">
        <f aca="false">IF(AN1958="","",IF(T1958=0.12,(U1958*0.4117)*0.4117,IF(T1958=0,(AI1958*0.07)*0.4117,U1958*0.4117)))</f>
        <v/>
      </c>
      <c r="AQ1958" s="47" t="str">
        <f aca="false">IF(AN1958="","",AO1958-AP1958)</f>
        <v/>
      </c>
      <c r="AR1958" s="50" t="str">
        <f aca="false">IFERROR(IF(AND(AC1958="SIM",Y1958="REVENDA",LEFT(AG1958,5)="ANEXO")*OR(AE1958="ANEXO I",AF1958="ANEXO II"),VLOOKUP(H1958,Dados!G:I,2,0),""),"INSERIR MVA")</f>
        <v/>
      </c>
      <c r="AS1958" s="48" t="str">
        <f aca="false">IF(LEFT(AG1958,5)="ANEXO",VLOOKUP(AG1958,Dados!$X$111:$Z$112,2,0)*(AI1958-Q1958),"")</f>
        <v/>
      </c>
      <c r="AT1958" s="48" t="str">
        <f aca="false">IFERROR(IF(AR1958="","",(AI1958*AR1958)+AI1958),"INSERIR MVA")</f>
        <v/>
      </c>
      <c r="AU1958" s="48" t="str">
        <f aca="false">IF(AT1958="","",IF(AY1958=0.04,U1958,AS1958*AY1958))</f>
        <v/>
      </c>
      <c r="AV1958" s="47" t="str">
        <f aca="false">IFERROR(IF(AU1958="","",(VLOOKUP(AG1958,Dados!$X$111:$Z$112,3,0)*AT1958*0.17)),"INSERIR MVA")</f>
        <v/>
      </c>
      <c r="AW1958" s="47" t="str">
        <f aca="false">IFERROR(IF(AR1958="","",AV1958-AU1958),"")</f>
        <v/>
      </c>
      <c r="AX1958" s="51" t="str">
        <f aca="false">IFERROR(IF(AC1958="NÃO","",IF(AM1958&lt;&gt;"",AM1958-W1958,IF(AQ1958&lt;&gt;"",AQ1958-W1958,IF(AW1958&lt;&gt;"",AW1958-W1958,"")))),"")</f>
        <v/>
      </c>
      <c r="AY1958" s="46" t="str">
        <f aca="false">IFERROR(IF(ISNA(VLOOKUP(R1958,Dados!$X$2:$Y$5,2,0)),VLOOKUP(D1958,Dados!$X$7:$Y$33,2,0),VLOOKUP(R1958,Dados!$X$2:$Y$5,2,0)),"")</f>
        <v/>
      </c>
      <c r="AZ1958" s="52" t="str">
        <f aca="false">IF(C1958="","",IF(AND(Y1958="CONSUMO",AC1958="NÃO")*OR(AG1958="-",AG1958="BIT"),IF(E1958&lt;&gt;"",(AI1958-(P1958+L1958-N1958+Q1958)*AY1958)/0.83),""))</f>
        <v/>
      </c>
      <c r="BA1958" s="51" t="str">
        <f aca="false">IF(AZ1958="","",AZ1958*0.17-((P1958+L1958-N1958+Q1958)*AY1958))</f>
        <v/>
      </c>
      <c r="BB1958" s="51" t="str">
        <f aca="false">IF(AND(Y1958="CONSUMO",AG1958="ANEXO I",AY1958&gt;4%),(AI1958-(P1958+L1958-N1958+Q1958)*0.0514)/0.83*(0.5177)*(0.17)-AI1958*0.0514,IF(AND(Y1958="CONSUMO",AG1958="ANEXO II",AY1958&gt;4%),(AI1958-(P1958+L1958-N1958+Q1958)*0.041)/0.83*(0.3295)*(0.17)-AI1958*0.041,IF(AND(Y1958="CONSUMO",AG1958="ANEXO I",AY1958=4%),(AI1958-(P1958+L1958-N1958+Q1958)*0.04)/0.83*(0.5177)*(0.17)-AI1958*0.04,IF(AND(Y1958="CONSUMO",AG1958="ANEXO II",AY1958=4%),(AI1958-(P1958+L1958-N1958+Q1958)*0.04)/0.83*(0.3295)*(0.17)-AI1958*0.04,""))))</f>
        <v/>
      </c>
      <c r="BC1958" s="51" t="str">
        <f aca="false">IF(C1958="","",IF(AND(Y1958="CONSUMO",AC1958="SIM")*OR(AG1958="-",AG1958="BIT"),IF(E1958&lt;&gt;"",(AI1958-(P1958+L1958-N1958+Q1958)*AY1958)/0.83),""))</f>
        <v/>
      </c>
      <c r="BD1958" s="51" t="str">
        <f aca="false">IF(BC1958="","",BC1958*0.17)</f>
        <v/>
      </c>
      <c r="BE1958" s="51" t="str">
        <f aca="false">IF(I1958=6908,0,IF(BC1958="","",BD1958-((P1958+L1958-N1958+Q1958)*AY1958)))</f>
        <v/>
      </c>
      <c r="BF1958" s="53" t="str">
        <f aca="false">IF(B1958="","",IF(OR(B1958="",E1958="Regime Normal"),0,(AI1958-Q1958)*VLOOKUP(R1958,Dados!$X$98:$Y$108,2,0)))</f>
        <v/>
      </c>
      <c r="BG1958" s="54" t="str">
        <f aca="false">IFERROR(VLOOKUP(I1958,Dados!$AC$27:$AD$43,2,0),IF(B1958="","",IF(D1958&lt;&gt;"MT",IF(AND(AC1958="SIM",Y1958="Revenda"),"2403",IF(AND(AC1958="SIM",Y1958="Consumo"),"2407",IF(AND(AC1958="NÃO",Y1958="Revenda"),"2102",IF(AND(AC1958="NÃO",Y1958="Consumo"),"2556",)))),REPLACE(I1958,1,1,1))))</f>
        <v/>
      </c>
    </row>
    <row r="1959" customFormat="false" ht="12.8" hidden="false" customHeight="true" outlineLevel="0" collapsed="false">
      <c r="Y1959" s="45"/>
      <c r="Z1959" s="46" t="str">
        <f aca="false">IF(B1959="","",(IFERROR(VLOOKUP(H1959,Dados!A$3:B$15000,2,0),"Não Encontrado")))</f>
        <v/>
      </c>
      <c r="AA1959" s="46" t="str">
        <f aca="false">IF(B1959="","",(IFERROR(VLOOKUP(G1959,Dados!C$3:E$15000,3,0),"Não Encontrado")))</f>
        <v/>
      </c>
      <c r="AB1959" s="46" t="str">
        <f aca="false">IFERROR(IF(Z1959&lt;&gt;"Não Encontrado",Z1959,IF(AA1959&lt;&gt;"Não Encontrado",AA1959,"")),"")</f>
        <v/>
      </c>
      <c r="AC1959" s="45" t="str">
        <f aca="false">IF(B1959="","",IF(AB1959="","NÃO","SIM"))</f>
        <v/>
      </c>
      <c r="AD1959" s="45" t="str">
        <f aca="false">IFERROR(VLOOKUP(G1959,Dados!$P$3:$R$500,3,0),"")</f>
        <v/>
      </c>
      <c r="AE1959" s="45" t="str">
        <f aca="false">IFERROR(VLOOKUP(G1959,Dados!$K$3:$L$500,2,0),"")</f>
        <v/>
      </c>
      <c r="AF1959" s="45" t="str">
        <f aca="false">IFERROR(VLOOKUP(G1959,Dados!$M$3:$N$500,2,0),"")</f>
        <v/>
      </c>
      <c r="AG1959" s="45" t="str">
        <f aca="false">IF(F1959="","",IF(AND(AD1959="",AE1959="",AF1959=""),"-",IF(AND(AD1959="BIT",AE1959="",AF1959=""),"BIT",IF(AND(AE1959="ANEXO I",AD1959="",AF1959=""),"ANEXO I",IF(AND(AF1959="ANEXO II",AD1959="",AE1959=""),"ANEXO II","Escolher")))))</f>
        <v/>
      </c>
      <c r="AH1959" s="45" t="str">
        <f aca="false">IF(AG1959&lt;&gt;"Pneus","",IFERROR(VLOOKUP(R1959,Dados!$X$2:$Z$5,3,0)*(AI1959-Q1959),VLOOKUP(D1959,Dados!$X$7:$Z$33,3,0)*(AI1959-Q1959)))</f>
        <v/>
      </c>
      <c r="AI1959" s="47" t="str">
        <f aca="false">IF(B1959="","",P1959+Q1959+O1959+M1959+L1959-N1959)</f>
        <v/>
      </c>
      <c r="AJ1959" s="48" t="str">
        <f aca="false">IFERROR(IF(AND(AC1959="SIM",AG1959="-",Y1959="REVENDA"),(AB1959/1+1)*AI1959,IF(AND(AC1959="SIM",AG1959="Pneus",Y1959="REVENDA"),(AB1959/1+1)*(AI1959-AH1959),"")),"")</f>
        <v/>
      </c>
      <c r="AK1959" s="48" t="str">
        <f aca="false">IF(AJ1959="","",AJ1959*17%)</f>
        <v/>
      </c>
      <c r="AL1959" s="48" t="str">
        <f aca="false">IFERROR(IF(AC1959="NÃO","",IF(AK1959="","",IF(E1959="Simples Nacional",BF1959,IF(T1959=0.12,U1959*0.5833337002,IF(T1959=0,AI1959*0.07,U1959))))),"")</f>
        <v/>
      </c>
      <c r="AM1959" s="47" t="str">
        <f aca="false">IFERROR(IF(AC1959="NÃO","",IF(OR(AG1959="-",AG1959="Pneus"),AK1959-AL1959,"")),"")</f>
        <v/>
      </c>
      <c r="AN1959" s="48" t="str">
        <f aca="false">IF(AND(Y1959="REVENDA",AC1959="SIM",AG1959="BIT"),((AB1959/1+1)*AI1959)*0.4117,"")</f>
        <v/>
      </c>
      <c r="AO1959" s="48" t="str">
        <f aca="false">IF(AN1959="","",AN1959*17%)</f>
        <v/>
      </c>
      <c r="AP1959" s="49" t="str">
        <f aca="false">IF(AN1959="","",IF(T1959=0.12,(U1959*0.4117)*0.4117,IF(T1959=0,(AI1959*0.07)*0.4117,U1959*0.4117)))</f>
        <v/>
      </c>
      <c r="AQ1959" s="47" t="str">
        <f aca="false">IF(AN1959="","",AO1959-AP1959)</f>
        <v/>
      </c>
      <c r="AR1959" s="50" t="str">
        <f aca="false">IFERROR(IF(AND(AC1959="SIM",Y1959="REVENDA",LEFT(AG1959,5)="ANEXO")*OR(AE1959="ANEXO I",AF1959="ANEXO II"),VLOOKUP(H1959,Dados!G:I,2,0),""),"INSERIR MVA")</f>
        <v/>
      </c>
      <c r="AS1959" s="48" t="str">
        <f aca="false">IF(LEFT(AG1959,5)="ANEXO",VLOOKUP(AG1959,Dados!$X$111:$Z$112,2,0)*(AI1959-Q1959),"")</f>
        <v/>
      </c>
      <c r="AT1959" s="48" t="str">
        <f aca="false">IFERROR(IF(AR1959="","",(AI1959*AR1959)+AI1959),"INSERIR MVA")</f>
        <v/>
      </c>
      <c r="AU1959" s="48" t="str">
        <f aca="false">IF(AT1959="","",IF(AY1959=0.04,U1959,AS1959*AY1959))</f>
        <v/>
      </c>
      <c r="AV1959" s="47" t="str">
        <f aca="false">IFERROR(IF(AU1959="","",(VLOOKUP(AG1959,Dados!$X$111:$Z$112,3,0)*AT1959*0.17)),"INSERIR MVA")</f>
        <v/>
      </c>
      <c r="AW1959" s="47" t="str">
        <f aca="false">IFERROR(IF(AR1959="","",AV1959-AU1959),"")</f>
        <v/>
      </c>
      <c r="AX1959" s="51" t="str">
        <f aca="false">IFERROR(IF(AC1959="NÃO","",IF(AM1959&lt;&gt;"",AM1959-W1959,IF(AQ1959&lt;&gt;"",AQ1959-W1959,IF(AW1959&lt;&gt;"",AW1959-W1959,"")))),"")</f>
        <v/>
      </c>
      <c r="AY1959" s="46" t="str">
        <f aca="false">IFERROR(IF(ISNA(VLOOKUP(R1959,Dados!$X$2:$Y$5,2,0)),VLOOKUP(D1959,Dados!$X$7:$Y$33,2,0),VLOOKUP(R1959,Dados!$X$2:$Y$5,2,0)),"")</f>
        <v/>
      </c>
      <c r="AZ1959" s="52" t="str">
        <f aca="false">IF(C1959="","",IF(AND(Y1959="CONSUMO",AC1959="NÃO")*OR(AG1959="-",AG1959="BIT"),IF(E1959&lt;&gt;"",(AI1959-(P1959+L1959-N1959+Q1959)*AY1959)/0.83),""))</f>
        <v/>
      </c>
      <c r="BA1959" s="51" t="str">
        <f aca="false">IF(AZ1959="","",AZ1959*0.17-((P1959+L1959-N1959+Q1959)*AY1959))</f>
        <v/>
      </c>
      <c r="BB1959" s="51" t="str">
        <f aca="false">IF(AND(Y1959="CONSUMO",AG1959="ANEXO I",AY1959&gt;4%),(AI1959-(P1959+L1959-N1959+Q1959)*0.0514)/0.83*(0.5177)*(0.17)-AI1959*0.0514,IF(AND(Y1959="CONSUMO",AG1959="ANEXO II",AY1959&gt;4%),(AI1959-(P1959+L1959-N1959+Q1959)*0.041)/0.83*(0.3295)*(0.17)-AI1959*0.041,IF(AND(Y1959="CONSUMO",AG1959="ANEXO I",AY1959=4%),(AI1959-(P1959+L1959-N1959+Q1959)*0.04)/0.83*(0.5177)*(0.17)-AI1959*0.04,IF(AND(Y1959="CONSUMO",AG1959="ANEXO II",AY1959=4%),(AI1959-(P1959+L1959-N1959+Q1959)*0.04)/0.83*(0.3295)*(0.17)-AI1959*0.04,""))))</f>
        <v/>
      </c>
      <c r="BC1959" s="51" t="str">
        <f aca="false">IF(C1959="","",IF(AND(Y1959="CONSUMO",AC1959="SIM")*OR(AG1959="-",AG1959="BIT"),IF(E1959&lt;&gt;"",(AI1959-(P1959+L1959-N1959+Q1959)*AY1959)/0.83),""))</f>
        <v/>
      </c>
      <c r="BD1959" s="51" t="str">
        <f aca="false">IF(BC1959="","",BC1959*0.17)</f>
        <v/>
      </c>
      <c r="BE1959" s="51" t="str">
        <f aca="false">IF(I1959=6908,0,IF(BC1959="","",BD1959-((P1959+L1959-N1959+Q1959)*AY1959)))</f>
        <v/>
      </c>
      <c r="BF1959" s="53" t="str">
        <f aca="false">IF(B1959="","",IF(OR(B1959="",E1959="Regime Normal"),0,(AI1959-Q1959)*VLOOKUP(R1959,Dados!$X$98:$Y$108,2,0)))</f>
        <v/>
      </c>
      <c r="BG1959" s="54" t="str">
        <f aca="false">IFERROR(VLOOKUP(I1959,Dados!$AC$27:$AD$43,2,0),IF(B1959="","",IF(D1959&lt;&gt;"MT",IF(AND(AC1959="SIM",Y1959="Revenda"),"2403",IF(AND(AC1959="SIM",Y1959="Consumo"),"2407",IF(AND(AC1959="NÃO",Y1959="Revenda"),"2102",IF(AND(AC1959="NÃO",Y1959="Consumo"),"2556",)))),REPLACE(I1959,1,1,1))))</f>
        <v/>
      </c>
    </row>
    <row r="1960" customFormat="false" ht="12.8" hidden="false" customHeight="true" outlineLevel="0" collapsed="false">
      <c r="Y1960" s="45"/>
      <c r="Z1960" s="46" t="str">
        <f aca="false">IF(B1960="","",(IFERROR(VLOOKUP(H1960,Dados!A$3:B$15000,2,0),"Não Encontrado")))</f>
        <v/>
      </c>
      <c r="AA1960" s="46" t="str">
        <f aca="false">IF(B1960="","",(IFERROR(VLOOKUP(G1960,Dados!C$3:E$15000,3,0),"Não Encontrado")))</f>
        <v/>
      </c>
      <c r="AB1960" s="46" t="str">
        <f aca="false">IFERROR(IF(Z1960&lt;&gt;"Não Encontrado",Z1960,IF(AA1960&lt;&gt;"Não Encontrado",AA1960,"")),"")</f>
        <v/>
      </c>
      <c r="AC1960" s="45" t="str">
        <f aca="false">IF(B1960="","",IF(AB1960="","NÃO","SIM"))</f>
        <v/>
      </c>
      <c r="AD1960" s="45" t="str">
        <f aca="false">IFERROR(VLOOKUP(G1960,Dados!$P$3:$R$500,3,0),"")</f>
        <v/>
      </c>
      <c r="AE1960" s="45" t="str">
        <f aca="false">IFERROR(VLOOKUP(G1960,Dados!$K$3:$L$500,2,0),"")</f>
        <v/>
      </c>
      <c r="AF1960" s="45" t="str">
        <f aca="false">IFERROR(VLOOKUP(G1960,Dados!$M$3:$N$500,2,0),"")</f>
        <v/>
      </c>
      <c r="AG1960" s="45" t="str">
        <f aca="false">IF(F1960="","",IF(AND(AD1960="",AE1960="",AF1960=""),"-",IF(AND(AD1960="BIT",AE1960="",AF1960=""),"BIT",IF(AND(AE1960="ANEXO I",AD1960="",AF1960=""),"ANEXO I",IF(AND(AF1960="ANEXO II",AD1960="",AE1960=""),"ANEXO II","Escolher")))))</f>
        <v/>
      </c>
      <c r="AH1960" s="45" t="str">
        <f aca="false">IF(AG1960&lt;&gt;"Pneus","",IFERROR(VLOOKUP(R1960,Dados!$X$2:$Z$5,3,0)*(AI1960-Q1960),VLOOKUP(D1960,Dados!$X$7:$Z$33,3,0)*(AI1960-Q1960)))</f>
        <v/>
      </c>
      <c r="AI1960" s="47" t="str">
        <f aca="false">IF(B1960="","",P1960+Q1960+O1960+M1960+L1960-N1960)</f>
        <v/>
      </c>
      <c r="AJ1960" s="48" t="str">
        <f aca="false">IFERROR(IF(AND(AC1960="SIM",AG1960="-",Y1960="REVENDA"),(AB1960/1+1)*AI1960,IF(AND(AC1960="SIM",AG1960="Pneus",Y1960="REVENDA"),(AB1960/1+1)*(AI1960-AH1960),"")),"")</f>
        <v/>
      </c>
      <c r="AK1960" s="48" t="str">
        <f aca="false">IF(AJ1960="","",AJ1960*17%)</f>
        <v/>
      </c>
      <c r="AL1960" s="48" t="str">
        <f aca="false">IFERROR(IF(AC1960="NÃO","",IF(AK1960="","",IF(E1960="Simples Nacional",BF1960,IF(T1960=0.12,U1960*0.5833337002,IF(T1960=0,AI1960*0.07,U1960))))),"")</f>
        <v/>
      </c>
      <c r="AM1960" s="47" t="str">
        <f aca="false">IFERROR(IF(AC1960="NÃO","",IF(OR(AG1960="-",AG1960="Pneus"),AK1960-AL1960,"")),"")</f>
        <v/>
      </c>
      <c r="AN1960" s="48" t="str">
        <f aca="false">IF(AND(Y1960="REVENDA",AC1960="SIM",AG1960="BIT"),((AB1960/1+1)*AI1960)*0.4117,"")</f>
        <v/>
      </c>
      <c r="AO1960" s="48" t="str">
        <f aca="false">IF(AN1960="","",AN1960*17%)</f>
        <v/>
      </c>
      <c r="AP1960" s="49" t="str">
        <f aca="false">IF(AN1960="","",IF(T1960=0.12,(U1960*0.4117)*0.4117,IF(T1960=0,(AI1960*0.07)*0.4117,U1960*0.4117)))</f>
        <v/>
      </c>
      <c r="AQ1960" s="47" t="str">
        <f aca="false">IF(AN1960="","",AO1960-AP1960)</f>
        <v/>
      </c>
      <c r="AR1960" s="50" t="str">
        <f aca="false">IFERROR(IF(AND(AC1960="SIM",Y1960="REVENDA",LEFT(AG1960,5)="ANEXO")*OR(AE1960="ANEXO I",AF1960="ANEXO II"),VLOOKUP(H1960,Dados!G:I,2,0),""),"INSERIR MVA")</f>
        <v/>
      </c>
      <c r="AS1960" s="48" t="str">
        <f aca="false">IF(LEFT(AG1960,5)="ANEXO",VLOOKUP(AG1960,Dados!$X$111:$Z$112,2,0)*(AI1960-Q1960),"")</f>
        <v/>
      </c>
      <c r="AT1960" s="48" t="str">
        <f aca="false">IFERROR(IF(AR1960="","",(AI1960*AR1960)+AI1960),"INSERIR MVA")</f>
        <v/>
      </c>
      <c r="AU1960" s="48" t="str">
        <f aca="false">IF(AT1960="","",IF(AY1960=0.04,U1960,AS1960*AY1960))</f>
        <v/>
      </c>
      <c r="AV1960" s="47" t="str">
        <f aca="false">IFERROR(IF(AU1960="","",(VLOOKUP(AG1960,Dados!$X$111:$Z$112,3,0)*AT1960*0.17)),"INSERIR MVA")</f>
        <v/>
      </c>
      <c r="AW1960" s="47" t="str">
        <f aca="false">IFERROR(IF(AR1960="","",AV1960-AU1960),"")</f>
        <v/>
      </c>
      <c r="AX1960" s="51" t="str">
        <f aca="false">IFERROR(IF(AC1960="NÃO","",IF(AM1960&lt;&gt;"",AM1960-W1960,IF(AQ1960&lt;&gt;"",AQ1960-W1960,IF(AW1960&lt;&gt;"",AW1960-W1960,"")))),"")</f>
        <v/>
      </c>
      <c r="AY1960" s="46" t="str">
        <f aca="false">IFERROR(IF(ISNA(VLOOKUP(R1960,Dados!$X$2:$Y$5,2,0)),VLOOKUP(D1960,Dados!$X$7:$Y$33,2,0),VLOOKUP(R1960,Dados!$X$2:$Y$5,2,0)),"")</f>
        <v/>
      </c>
      <c r="AZ1960" s="52" t="str">
        <f aca="false">IF(C1960="","",IF(AND(Y1960="CONSUMO",AC1960="NÃO")*OR(AG1960="-",AG1960="BIT"),IF(E1960&lt;&gt;"",(AI1960-(P1960+L1960-N1960+Q1960)*AY1960)/0.83),""))</f>
        <v/>
      </c>
      <c r="BA1960" s="51" t="str">
        <f aca="false">IF(AZ1960="","",AZ1960*0.17-((P1960+L1960-N1960+Q1960)*AY1960))</f>
        <v/>
      </c>
      <c r="BB1960" s="51" t="str">
        <f aca="false">IF(AND(Y1960="CONSUMO",AG1960="ANEXO I",AY1960&gt;4%),(AI1960-(P1960+L1960-N1960+Q1960)*0.0514)/0.83*(0.5177)*(0.17)-AI1960*0.0514,IF(AND(Y1960="CONSUMO",AG1960="ANEXO II",AY1960&gt;4%),(AI1960-(P1960+L1960-N1960+Q1960)*0.041)/0.83*(0.3295)*(0.17)-AI1960*0.041,IF(AND(Y1960="CONSUMO",AG1960="ANEXO I",AY1960=4%),(AI1960-(P1960+L1960-N1960+Q1960)*0.04)/0.83*(0.5177)*(0.17)-AI1960*0.04,IF(AND(Y1960="CONSUMO",AG1960="ANEXO II",AY1960=4%),(AI1960-(P1960+L1960-N1960+Q1960)*0.04)/0.83*(0.3295)*(0.17)-AI1960*0.04,""))))</f>
        <v/>
      </c>
      <c r="BC1960" s="51" t="str">
        <f aca="false">IF(C1960="","",IF(AND(Y1960="CONSUMO",AC1960="SIM")*OR(AG1960="-",AG1960="BIT"),IF(E1960&lt;&gt;"",(AI1960-(P1960+L1960-N1960+Q1960)*AY1960)/0.83),""))</f>
        <v/>
      </c>
      <c r="BD1960" s="51" t="str">
        <f aca="false">IF(BC1960="","",BC1960*0.17)</f>
        <v/>
      </c>
      <c r="BE1960" s="51" t="str">
        <f aca="false">IF(I1960=6908,0,IF(BC1960="","",BD1960-((P1960+L1960-N1960+Q1960)*AY1960)))</f>
        <v/>
      </c>
      <c r="BF1960" s="53" t="str">
        <f aca="false">IF(B1960="","",IF(OR(B1960="",E1960="Regime Normal"),0,(AI1960-Q1960)*VLOOKUP(R1960,Dados!$X$98:$Y$108,2,0)))</f>
        <v/>
      </c>
      <c r="BG1960" s="54" t="str">
        <f aca="false">IFERROR(VLOOKUP(I1960,Dados!$AC$27:$AD$43,2,0),IF(B1960="","",IF(D1960&lt;&gt;"MT",IF(AND(AC1960="SIM",Y1960="Revenda"),"2403",IF(AND(AC1960="SIM",Y1960="Consumo"),"2407",IF(AND(AC1960="NÃO",Y1960="Revenda"),"2102",IF(AND(AC1960="NÃO",Y1960="Consumo"),"2556",)))),REPLACE(I1960,1,1,1))))</f>
        <v/>
      </c>
    </row>
    <row r="1961" customFormat="false" ht="12.8" hidden="false" customHeight="true" outlineLevel="0" collapsed="false">
      <c r="Y1961" s="45"/>
      <c r="Z1961" s="46" t="str">
        <f aca="false">IF(B1961="","",(IFERROR(VLOOKUP(H1961,Dados!A$3:B$15000,2,0),"Não Encontrado")))</f>
        <v/>
      </c>
      <c r="AA1961" s="46" t="str">
        <f aca="false">IF(B1961="","",(IFERROR(VLOOKUP(G1961,Dados!C$3:E$15000,3,0),"Não Encontrado")))</f>
        <v/>
      </c>
      <c r="AB1961" s="46" t="str">
        <f aca="false">IFERROR(IF(Z1961&lt;&gt;"Não Encontrado",Z1961,IF(AA1961&lt;&gt;"Não Encontrado",AA1961,"")),"")</f>
        <v/>
      </c>
      <c r="AC1961" s="45" t="str">
        <f aca="false">IF(B1961="","",IF(AB1961="","NÃO","SIM"))</f>
        <v/>
      </c>
      <c r="AD1961" s="45" t="str">
        <f aca="false">IFERROR(VLOOKUP(G1961,Dados!$P$3:$R$500,3,0),"")</f>
        <v/>
      </c>
      <c r="AE1961" s="45" t="str">
        <f aca="false">IFERROR(VLOOKUP(G1961,Dados!$K$3:$L$500,2,0),"")</f>
        <v/>
      </c>
      <c r="AF1961" s="45" t="str">
        <f aca="false">IFERROR(VLOOKUP(G1961,Dados!$M$3:$N$500,2,0),"")</f>
        <v/>
      </c>
      <c r="AG1961" s="45" t="str">
        <f aca="false">IF(F1961="","",IF(AND(AD1961="",AE1961="",AF1961=""),"-",IF(AND(AD1961="BIT",AE1961="",AF1961=""),"BIT",IF(AND(AE1961="ANEXO I",AD1961="",AF1961=""),"ANEXO I",IF(AND(AF1961="ANEXO II",AD1961="",AE1961=""),"ANEXO II","Escolher")))))</f>
        <v/>
      </c>
      <c r="AH1961" s="45" t="str">
        <f aca="false">IF(AG1961&lt;&gt;"Pneus","",IFERROR(VLOOKUP(R1961,Dados!$X$2:$Z$5,3,0)*(AI1961-Q1961),VLOOKUP(D1961,Dados!$X$7:$Z$33,3,0)*(AI1961-Q1961)))</f>
        <v/>
      </c>
      <c r="AI1961" s="47" t="str">
        <f aca="false">IF(B1961="","",P1961+Q1961+O1961+M1961+L1961-N1961)</f>
        <v/>
      </c>
      <c r="AJ1961" s="48" t="str">
        <f aca="false">IFERROR(IF(AND(AC1961="SIM",AG1961="-",Y1961="REVENDA"),(AB1961/1+1)*AI1961,IF(AND(AC1961="SIM",AG1961="Pneus",Y1961="REVENDA"),(AB1961/1+1)*(AI1961-AH1961),"")),"")</f>
        <v/>
      </c>
      <c r="AK1961" s="48" t="str">
        <f aca="false">IF(AJ1961="","",AJ1961*17%)</f>
        <v/>
      </c>
      <c r="AL1961" s="48" t="str">
        <f aca="false">IFERROR(IF(AC1961="NÃO","",IF(AK1961="","",IF(E1961="Simples Nacional",BF1961,IF(T1961=0.12,U1961*0.5833337002,IF(T1961=0,AI1961*0.07,U1961))))),"")</f>
        <v/>
      </c>
      <c r="AM1961" s="47" t="str">
        <f aca="false">IFERROR(IF(AC1961="NÃO","",IF(OR(AG1961="-",AG1961="Pneus"),AK1961-AL1961,"")),"")</f>
        <v/>
      </c>
      <c r="AN1961" s="48" t="str">
        <f aca="false">IF(AND(Y1961="REVENDA",AC1961="SIM",AG1961="BIT"),((AB1961/1+1)*AI1961)*0.4117,"")</f>
        <v/>
      </c>
      <c r="AO1961" s="48" t="str">
        <f aca="false">IF(AN1961="","",AN1961*17%)</f>
        <v/>
      </c>
      <c r="AP1961" s="49" t="str">
        <f aca="false">IF(AN1961="","",IF(T1961=0.12,(U1961*0.4117)*0.4117,IF(T1961=0,(AI1961*0.07)*0.4117,U1961*0.4117)))</f>
        <v/>
      </c>
      <c r="AQ1961" s="47" t="str">
        <f aca="false">IF(AN1961="","",AO1961-AP1961)</f>
        <v/>
      </c>
      <c r="AR1961" s="50" t="str">
        <f aca="false">IFERROR(IF(AND(AC1961="SIM",Y1961="REVENDA",LEFT(AG1961,5)="ANEXO")*OR(AE1961="ANEXO I",AF1961="ANEXO II"),VLOOKUP(H1961,Dados!G:I,2,0),""),"INSERIR MVA")</f>
        <v/>
      </c>
      <c r="AS1961" s="48" t="str">
        <f aca="false">IF(LEFT(AG1961,5)="ANEXO",VLOOKUP(AG1961,Dados!$X$111:$Z$112,2,0)*(AI1961-Q1961),"")</f>
        <v/>
      </c>
      <c r="AT1961" s="48" t="str">
        <f aca="false">IFERROR(IF(AR1961="","",(AI1961*AR1961)+AI1961),"INSERIR MVA")</f>
        <v/>
      </c>
      <c r="AU1961" s="48" t="str">
        <f aca="false">IF(AT1961="","",IF(AY1961=0.04,U1961,AS1961*AY1961))</f>
        <v/>
      </c>
      <c r="AV1961" s="47" t="str">
        <f aca="false">IFERROR(IF(AU1961="","",(VLOOKUP(AG1961,Dados!$X$111:$Z$112,3,0)*AT1961*0.17)),"INSERIR MVA")</f>
        <v/>
      </c>
      <c r="AW1961" s="47" t="str">
        <f aca="false">IFERROR(IF(AR1961="","",AV1961-AU1961),"")</f>
        <v/>
      </c>
      <c r="AX1961" s="51" t="str">
        <f aca="false">IFERROR(IF(AC1961="NÃO","",IF(AM1961&lt;&gt;"",AM1961-W1961,IF(AQ1961&lt;&gt;"",AQ1961-W1961,IF(AW1961&lt;&gt;"",AW1961-W1961,"")))),"")</f>
        <v/>
      </c>
      <c r="AY1961" s="46" t="str">
        <f aca="false">IFERROR(IF(ISNA(VLOOKUP(R1961,Dados!$X$2:$Y$5,2,0)),VLOOKUP(D1961,Dados!$X$7:$Y$33,2,0),VLOOKUP(R1961,Dados!$X$2:$Y$5,2,0)),"")</f>
        <v/>
      </c>
      <c r="AZ1961" s="52" t="str">
        <f aca="false">IF(C1961="","",IF(AND(Y1961="CONSUMO",AC1961="NÃO")*OR(AG1961="-",AG1961="BIT"),IF(E1961&lt;&gt;"",(AI1961-(P1961+L1961-N1961+Q1961)*AY1961)/0.83),""))</f>
        <v/>
      </c>
      <c r="BA1961" s="51" t="str">
        <f aca="false">IF(AZ1961="","",AZ1961*0.17-((P1961+L1961-N1961+Q1961)*AY1961))</f>
        <v/>
      </c>
      <c r="BB1961" s="51" t="str">
        <f aca="false">IF(AND(Y1961="CONSUMO",AG1961="ANEXO I",AY1961&gt;4%),(AI1961-(P1961+L1961-N1961+Q1961)*0.0514)/0.83*(0.5177)*(0.17)-AI1961*0.0514,IF(AND(Y1961="CONSUMO",AG1961="ANEXO II",AY1961&gt;4%),(AI1961-(P1961+L1961-N1961+Q1961)*0.041)/0.83*(0.3295)*(0.17)-AI1961*0.041,IF(AND(Y1961="CONSUMO",AG1961="ANEXO I",AY1961=4%),(AI1961-(P1961+L1961-N1961+Q1961)*0.04)/0.83*(0.5177)*(0.17)-AI1961*0.04,IF(AND(Y1961="CONSUMO",AG1961="ANEXO II",AY1961=4%),(AI1961-(P1961+L1961-N1961+Q1961)*0.04)/0.83*(0.3295)*(0.17)-AI1961*0.04,""))))</f>
        <v/>
      </c>
      <c r="BC1961" s="51" t="str">
        <f aca="false">IF(C1961="","",IF(AND(Y1961="CONSUMO",AC1961="SIM")*OR(AG1961="-",AG1961="BIT"),IF(E1961&lt;&gt;"",(AI1961-(P1961+L1961-N1961+Q1961)*AY1961)/0.83),""))</f>
        <v/>
      </c>
      <c r="BD1961" s="51" t="str">
        <f aca="false">IF(BC1961="","",BC1961*0.17)</f>
        <v/>
      </c>
      <c r="BE1961" s="51" t="str">
        <f aca="false">IF(I1961=6908,0,IF(BC1961="","",BD1961-((P1961+L1961-N1961+Q1961)*AY1961)))</f>
        <v/>
      </c>
      <c r="BF1961" s="53" t="str">
        <f aca="false">IF(B1961="","",IF(OR(B1961="",E1961="Regime Normal"),0,(AI1961-Q1961)*VLOOKUP(R1961,Dados!$X$98:$Y$108,2,0)))</f>
        <v/>
      </c>
      <c r="BG1961" s="54" t="str">
        <f aca="false">IFERROR(VLOOKUP(I1961,Dados!$AC$27:$AD$43,2,0),IF(B1961="","",IF(D1961&lt;&gt;"MT",IF(AND(AC1961="SIM",Y1961="Revenda"),"2403",IF(AND(AC1961="SIM",Y1961="Consumo"),"2407",IF(AND(AC1961="NÃO",Y1961="Revenda"),"2102",IF(AND(AC1961="NÃO",Y1961="Consumo"),"2556",)))),REPLACE(I1961,1,1,1))))</f>
        <v/>
      </c>
    </row>
    <row r="1962" customFormat="false" ht="12.8" hidden="false" customHeight="true" outlineLevel="0" collapsed="false">
      <c r="Y1962" s="45"/>
      <c r="Z1962" s="46" t="str">
        <f aca="false">IF(B1962="","",(IFERROR(VLOOKUP(H1962,Dados!A$3:B$15000,2,0),"Não Encontrado")))</f>
        <v/>
      </c>
      <c r="AA1962" s="46" t="str">
        <f aca="false">IF(B1962="","",(IFERROR(VLOOKUP(G1962,Dados!C$3:E$15000,3,0),"Não Encontrado")))</f>
        <v/>
      </c>
      <c r="AB1962" s="46" t="str">
        <f aca="false">IFERROR(IF(Z1962&lt;&gt;"Não Encontrado",Z1962,IF(AA1962&lt;&gt;"Não Encontrado",AA1962,"")),"")</f>
        <v/>
      </c>
      <c r="AC1962" s="45" t="str">
        <f aca="false">IF(B1962="","",IF(AB1962="","NÃO","SIM"))</f>
        <v/>
      </c>
      <c r="AD1962" s="45" t="str">
        <f aca="false">IFERROR(VLOOKUP(G1962,Dados!$P$3:$R$500,3,0),"")</f>
        <v/>
      </c>
      <c r="AE1962" s="45" t="str">
        <f aca="false">IFERROR(VLOOKUP(G1962,Dados!$K$3:$L$500,2,0),"")</f>
        <v/>
      </c>
      <c r="AF1962" s="45" t="str">
        <f aca="false">IFERROR(VLOOKUP(G1962,Dados!$M$3:$N$500,2,0),"")</f>
        <v/>
      </c>
      <c r="AG1962" s="45" t="str">
        <f aca="false">IF(F1962="","",IF(AND(AD1962="",AE1962="",AF1962=""),"-",IF(AND(AD1962="BIT",AE1962="",AF1962=""),"BIT",IF(AND(AE1962="ANEXO I",AD1962="",AF1962=""),"ANEXO I",IF(AND(AF1962="ANEXO II",AD1962="",AE1962=""),"ANEXO II","Escolher")))))</f>
        <v/>
      </c>
      <c r="AH1962" s="45" t="str">
        <f aca="false">IF(AG1962&lt;&gt;"Pneus","",IFERROR(VLOOKUP(R1962,Dados!$X$2:$Z$5,3,0)*(AI1962-Q1962),VLOOKUP(D1962,Dados!$X$7:$Z$33,3,0)*(AI1962-Q1962)))</f>
        <v/>
      </c>
      <c r="AI1962" s="47" t="str">
        <f aca="false">IF(B1962="","",P1962+Q1962+O1962+M1962+L1962-N1962)</f>
        <v/>
      </c>
      <c r="AJ1962" s="48" t="str">
        <f aca="false">IFERROR(IF(AND(AC1962="SIM",AG1962="-",Y1962="REVENDA"),(AB1962/1+1)*AI1962,IF(AND(AC1962="SIM",AG1962="Pneus",Y1962="REVENDA"),(AB1962/1+1)*(AI1962-AH1962),"")),"")</f>
        <v/>
      </c>
      <c r="AK1962" s="48" t="str">
        <f aca="false">IF(AJ1962="","",AJ1962*17%)</f>
        <v/>
      </c>
      <c r="AL1962" s="48" t="str">
        <f aca="false">IFERROR(IF(AC1962="NÃO","",IF(AK1962="","",IF(E1962="Simples Nacional",BF1962,IF(T1962=0.12,U1962*0.5833337002,IF(T1962=0,AI1962*0.07,U1962))))),"")</f>
        <v/>
      </c>
      <c r="AM1962" s="47" t="str">
        <f aca="false">IFERROR(IF(AC1962="NÃO","",IF(OR(AG1962="-",AG1962="Pneus"),AK1962-AL1962,"")),"")</f>
        <v/>
      </c>
      <c r="AN1962" s="48" t="str">
        <f aca="false">IF(AND(Y1962="REVENDA",AC1962="SIM",AG1962="BIT"),((AB1962/1+1)*AI1962)*0.4117,"")</f>
        <v/>
      </c>
      <c r="AO1962" s="48" t="str">
        <f aca="false">IF(AN1962="","",AN1962*17%)</f>
        <v/>
      </c>
      <c r="AP1962" s="49" t="str">
        <f aca="false">IF(AN1962="","",IF(T1962=0.12,(U1962*0.4117)*0.4117,IF(T1962=0,(AI1962*0.07)*0.4117,U1962*0.4117)))</f>
        <v/>
      </c>
      <c r="AQ1962" s="47" t="str">
        <f aca="false">IF(AN1962="","",AO1962-AP1962)</f>
        <v/>
      </c>
      <c r="AR1962" s="50" t="str">
        <f aca="false">IFERROR(IF(AND(AC1962="SIM",Y1962="REVENDA",LEFT(AG1962,5)="ANEXO")*OR(AE1962="ANEXO I",AF1962="ANEXO II"),VLOOKUP(H1962,Dados!G:I,2,0),""),"INSERIR MVA")</f>
        <v/>
      </c>
      <c r="AS1962" s="48" t="str">
        <f aca="false">IF(LEFT(AG1962,5)="ANEXO",VLOOKUP(AG1962,Dados!$X$111:$Z$112,2,0)*(AI1962-Q1962),"")</f>
        <v/>
      </c>
      <c r="AT1962" s="48" t="str">
        <f aca="false">IFERROR(IF(AR1962="","",(AI1962*AR1962)+AI1962),"INSERIR MVA")</f>
        <v/>
      </c>
      <c r="AU1962" s="48" t="str">
        <f aca="false">IF(AT1962="","",IF(AY1962=0.04,U1962,AS1962*AY1962))</f>
        <v/>
      </c>
      <c r="AV1962" s="47" t="str">
        <f aca="false">IFERROR(IF(AU1962="","",(VLOOKUP(AG1962,Dados!$X$111:$Z$112,3,0)*AT1962*0.17)),"INSERIR MVA")</f>
        <v/>
      </c>
      <c r="AW1962" s="47" t="str">
        <f aca="false">IFERROR(IF(AR1962="","",AV1962-AU1962),"")</f>
        <v/>
      </c>
      <c r="AX1962" s="51" t="str">
        <f aca="false">IFERROR(IF(AC1962="NÃO","",IF(AM1962&lt;&gt;"",AM1962-W1962,IF(AQ1962&lt;&gt;"",AQ1962-W1962,IF(AW1962&lt;&gt;"",AW1962-W1962,"")))),"")</f>
        <v/>
      </c>
      <c r="AY1962" s="46" t="str">
        <f aca="false">IFERROR(IF(ISNA(VLOOKUP(R1962,Dados!$X$2:$Y$5,2,0)),VLOOKUP(D1962,Dados!$X$7:$Y$33,2,0),VLOOKUP(R1962,Dados!$X$2:$Y$5,2,0)),"")</f>
        <v/>
      </c>
      <c r="AZ1962" s="52" t="str">
        <f aca="false">IF(C1962="","",IF(AND(Y1962="CONSUMO",AC1962="NÃO")*OR(AG1962="-",AG1962="BIT"),IF(E1962&lt;&gt;"",(AI1962-(P1962+L1962-N1962+Q1962)*AY1962)/0.83),""))</f>
        <v/>
      </c>
      <c r="BA1962" s="51" t="str">
        <f aca="false">IF(AZ1962="","",AZ1962*0.17-((P1962+L1962-N1962+Q1962)*AY1962))</f>
        <v/>
      </c>
      <c r="BB1962" s="51" t="str">
        <f aca="false">IF(AND(Y1962="CONSUMO",AG1962="ANEXO I",AY1962&gt;4%),(AI1962-(P1962+L1962-N1962+Q1962)*0.0514)/0.83*(0.5177)*(0.17)-AI1962*0.0514,IF(AND(Y1962="CONSUMO",AG1962="ANEXO II",AY1962&gt;4%),(AI1962-(P1962+L1962-N1962+Q1962)*0.041)/0.83*(0.3295)*(0.17)-AI1962*0.041,IF(AND(Y1962="CONSUMO",AG1962="ANEXO I",AY1962=4%),(AI1962-(P1962+L1962-N1962+Q1962)*0.04)/0.83*(0.5177)*(0.17)-AI1962*0.04,IF(AND(Y1962="CONSUMO",AG1962="ANEXO II",AY1962=4%),(AI1962-(P1962+L1962-N1962+Q1962)*0.04)/0.83*(0.3295)*(0.17)-AI1962*0.04,""))))</f>
        <v/>
      </c>
      <c r="BC1962" s="51" t="str">
        <f aca="false">IF(C1962="","",IF(AND(Y1962="CONSUMO",AC1962="SIM")*OR(AG1962="-",AG1962="BIT"),IF(E1962&lt;&gt;"",(AI1962-(P1962+L1962-N1962+Q1962)*AY1962)/0.83),""))</f>
        <v/>
      </c>
      <c r="BD1962" s="51" t="str">
        <f aca="false">IF(BC1962="","",BC1962*0.17)</f>
        <v/>
      </c>
      <c r="BE1962" s="51" t="str">
        <f aca="false">IF(I1962=6908,0,IF(BC1962="","",BD1962-((P1962+L1962-N1962+Q1962)*AY1962)))</f>
        <v/>
      </c>
      <c r="BF1962" s="53" t="str">
        <f aca="false">IF(B1962="","",IF(OR(B1962="",E1962="Regime Normal"),0,(AI1962-Q1962)*VLOOKUP(R1962,Dados!$X$98:$Y$108,2,0)))</f>
        <v/>
      </c>
      <c r="BG1962" s="54" t="str">
        <f aca="false">IFERROR(VLOOKUP(I1962,Dados!$AC$27:$AD$43,2,0),IF(B1962="","",IF(D1962&lt;&gt;"MT",IF(AND(AC1962="SIM",Y1962="Revenda"),"2403",IF(AND(AC1962="SIM",Y1962="Consumo"),"2407",IF(AND(AC1962="NÃO",Y1962="Revenda"),"2102",IF(AND(AC1962="NÃO",Y1962="Consumo"),"2556",)))),REPLACE(I1962,1,1,1))))</f>
        <v/>
      </c>
    </row>
    <row r="1963" customFormat="false" ht="12.8" hidden="false" customHeight="true" outlineLevel="0" collapsed="false">
      <c r="Y1963" s="45"/>
      <c r="Z1963" s="46" t="str">
        <f aca="false">IF(B1963="","",(IFERROR(VLOOKUP(H1963,Dados!A$3:B$15000,2,0),"Não Encontrado")))</f>
        <v/>
      </c>
      <c r="AA1963" s="46" t="str">
        <f aca="false">IF(B1963="","",(IFERROR(VLOOKUP(G1963,Dados!C$3:E$15000,3,0),"Não Encontrado")))</f>
        <v/>
      </c>
      <c r="AB1963" s="46" t="str">
        <f aca="false">IFERROR(IF(Z1963&lt;&gt;"Não Encontrado",Z1963,IF(AA1963&lt;&gt;"Não Encontrado",AA1963,"")),"")</f>
        <v/>
      </c>
      <c r="AC1963" s="45" t="str">
        <f aca="false">IF(B1963="","",IF(AB1963="","NÃO","SIM"))</f>
        <v/>
      </c>
      <c r="AD1963" s="45" t="str">
        <f aca="false">IFERROR(VLOOKUP(G1963,Dados!$P$3:$R$500,3,0),"")</f>
        <v/>
      </c>
      <c r="AE1963" s="45" t="str">
        <f aca="false">IFERROR(VLOOKUP(G1963,Dados!$K$3:$L$500,2,0),"")</f>
        <v/>
      </c>
      <c r="AF1963" s="45" t="str">
        <f aca="false">IFERROR(VLOOKUP(G1963,Dados!$M$3:$N$500,2,0),"")</f>
        <v/>
      </c>
      <c r="AG1963" s="45" t="str">
        <f aca="false">IF(F1963="","",IF(AND(AD1963="",AE1963="",AF1963=""),"-",IF(AND(AD1963="BIT",AE1963="",AF1963=""),"BIT",IF(AND(AE1963="ANEXO I",AD1963="",AF1963=""),"ANEXO I",IF(AND(AF1963="ANEXO II",AD1963="",AE1963=""),"ANEXO II","Escolher")))))</f>
        <v/>
      </c>
      <c r="AH1963" s="45" t="str">
        <f aca="false">IF(AG1963&lt;&gt;"Pneus","",IFERROR(VLOOKUP(R1963,Dados!$X$2:$Z$5,3,0)*(AI1963-Q1963),VLOOKUP(D1963,Dados!$X$7:$Z$33,3,0)*(AI1963-Q1963)))</f>
        <v/>
      </c>
      <c r="AI1963" s="47" t="str">
        <f aca="false">IF(B1963="","",P1963+Q1963+O1963+M1963+L1963-N1963)</f>
        <v/>
      </c>
      <c r="AJ1963" s="48" t="str">
        <f aca="false">IFERROR(IF(AND(AC1963="SIM",AG1963="-",Y1963="REVENDA"),(AB1963/1+1)*AI1963,IF(AND(AC1963="SIM",AG1963="Pneus",Y1963="REVENDA"),(AB1963/1+1)*(AI1963-AH1963),"")),"")</f>
        <v/>
      </c>
      <c r="AK1963" s="48" t="str">
        <f aca="false">IF(AJ1963="","",AJ1963*17%)</f>
        <v/>
      </c>
      <c r="AL1963" s="48" t="str">
        <f aca="false">IFERROR(IF(AC1963="NÃO","",IF(AK1963="","",IF(E1963="Simples Nacional",BF1963,IF(T1963=0.12,U1963*0.5833337002,IF(T1963=0,AI1963*0.07,U1963))))),"")</f>
        <v/>
      </c>
      <c r="AM1963" s="47" t="str">
        <f aca="false">IFERROR(IF(AC1963="NÃO","",IF(OR(AG1963="-",AG1963="Pneus"),AK1963-AL1963,"")),"")</f>
        <v/>
      </c>
      <c r="AN1963" s="48" t="str">
        <f aca="false">IF(AND(Y1963="REVENDA",AC1963="SIM",AG1963="BIT"),((AB1963/1+1)*AI1963)*0.4117,"")</f>
        <v/>
      </c>
      <c r="AO1963" s="48" t="str">
        <f aca="false">IF(AN1963="","",AN1963*17%)</f>
        <v/>
      </c>
      <c r="AP1963" s="49" t="str">
        <f aca="false">IF(AN1963="","",IF(T1963=0.12,(U1963*0.4117)*0.4117,IF(T1963=0,(AI1963*0.07)*0.4117,U1963*0.4117)))</f>
        <v/>
      </c>
      <c r="AQ1963" s="47" t="str">
        <f aca="false">IF(AN1963="","",AO1963-AP1963)</f>
        <v/>
      </c>
      <c r="AR1963" s="50" t="str">
        <f aca="false">IFERROR(IF(AND(AC1963="SIM",Y1963="REVENDA",LEFT(AG1963,5)="ANEXO")*OR(AE1963="ANEXO I",AF1963="ANEXO II"),VLOOKUP(H1963,Dados!G:I,2,0),""),"INSERIR MVA")</f>
        <v/>
      </c>
      <c r="AS1963" s="48" t="str">
        <f aca="false">IF(LEFT(AG1963,5)="ANEXO",VLOOKUP(AG1963,Dados!$X$111:$Z$112,2,0)*(AI1963-Q1963),"")</f>
        <v/>
      </c>
      <c r="AT1963" s="48" t="str">
        <f aca="false">IFERROR(IF(AR1963="","",(AI1963*AR1963)+AI1963),"INSERIR MVA")</f>
        <v/>
      </c>
      <c r="AU1963" s="48" t="str">
        <f aca="false">IF(AT1963="","",IF(AY1963=0.04,U1963,AS1963*AY1963))</f>
        <v/>
      </c>
      <c r="AV1963" s="47" t="str">
        <f aca="false">IFERROR(IF(AU1963="","",(VLOOKUP(AG1963,Dados!$X$111:$Z$112,3,0)*AT1963*0.17)),"INSERIR MVA")</f>
        <v/>
      </c>
      <c r="AW1963" s="47" t="str">
        <f aca="false">IFERROR(IF(AR1963="","",AV1963-AU1963),"")</f>
        <v/>
      </c>
      <c r="AX1963" s="51" t="str">
        <f aca="false">IFERROR(IF(AC1963="NÃO","",IF(AM1963&lt;&gt;"",AM1963-W1963,IF(AQ1963&lt;&gt;"",AQ1963-W1963,IF(AW1963&lt;&gt;"",AW1963-W1963,"")))),"")</f>
        <v/>
      </c>
      <c r="AY1963" s="46" t="str">
        <f aca="false">IFERROR(IF(ISNA(VLOOKUP(R1963,Dados!$X$2:$Y$5,2,0)),VLOOKUP(D1963,Dados!$X$7:$Y$33,2,0),VLOOKUP(R1963,Dados!$X$2:$Y$5,2,0)),"")</f>
        <v/>
      </c>
      <c r="AZ1963" s="52" t="str">
        <f aca="false">IF(C1963="","",IF(AND(Y1963="CONSUMO",AC1963="NÃO")*OR(AG1963="-",AG1963="BIT"),IF(E1963&lt;&gt;"",(AI1963-(P1963+L1963-N1963+Q1963)*AY1963)/0.83),""))</f>
        <v/>
      </c>
      <c r="BA1963" s="51" t="str">
        <f aca="false">IF(AZ1963="","",AZ1963*0.17-((P1963+L1963-N1963+Q1963)*AY1963))</f>
        <v/>
      </c>
      <c r="BB1963" s="51" t="str">
        <f aca="false">IF(AND(Y1963="CONSUMO",AG1963="ANEXO I",AY1963&gt;4%),(AI1963-(P1963+L1963-N1963+Q1963)*0.0514)/0.83*(0.5177)*(0.17)-AI1963*0.0514,IF(AND(Y1963="CONSUMO",AG1963="ANEXO II",AY1963&gt;4%),(AI1963-(P1963+L1963-N1963+Q1963)*0.041)/0.83*(0.3295)*(0.17)-AI1963*0.041,IF(AND(Y1963="CONSUMO",AG1963="ANEXO I",AY1963=4%),(AI1963-(P1963+L1963-N1963+Q1963)*0.04)/0.83*(0.5177)*(0.17)-AI1963*0.04,IF(AND(Y1963="CONSUMO",AG1963="ANEXO II",AY1963=4%),(AI1963-(P1963+L1963-N1963+Q1963)*0.04)/0.83*(0.3295)*(0.17)-AI1963*0.04,""))))</f>
        <v/>
      </c>
      <c r="BC1963" s="51" t="str">
        <f aca="false">IF(C1963="","",IF(AND(Y1963="CONSUMO",AC1963="SIM")*OR(AG1963="-",AG1963="BIT"),IF(E1963&lt;&gt;"",(AI1963-(P1963+L1963-N1963+Q1963)*AY1963)/0.83),""))</f>
        <v/>
      </c>
      <c r="BD1963" s="51" t="str">
        <f aca="false">IF(BC1963="","",BC1963*0.17)</f>
        <v/>
      </c>
      <c r="BE1963" s="51" t="str">
        <f aca="false">IF(I1963=6908,0,IF(BC1963="","",BD1963-((P1963+L1963-N1963+Q1963)*AY1963)))</f>
        <v/>
      </c>
      <c r="BF1963" s="53" t="str">
        <f aca="false">IF(B1963="","",IF(OR(B1963="",E1963="Regime Normal"),0,(AI1963-Q1963)*VLOOKUP(R1963,Dados!$X$98:$Y$108,2,0)))</f>
        <v/>
      </c>
      <c r="BG1963" s="54" t="str">
        <f aca="false">IFERROR(VLOOKUP(I1963,Dados!$AC$27:$AD$43,2,0),IF(B1963="","",IF(D1963&lt;&gt;"MT",IF(AND(AC1963="SIM",Y1963="Revenda"),"2403",IF(AND(AC1963="SIM",Y1963="Consumo"),"2407",IF(AND(AC1963="NÃO",Y1963="Revenda"),"2102",IF(AND(AC1963="NÃO",Y1963="Consumo"),"2556",)))),REPLACE(I1963,1,1,1))))</f>
        <v/>
      </c>
    </row>
    <row r="1964" customFormat="false" ht="12.8" hidden="false" customHeight="true" outlineLevel="0" collapsed="false">
      <c r="Y1964" s="45"/>
      <c r="Z1964" s="46" t="str">
        <f aca="false">IF(B1964="","",(IFERROR(VLOOKUP(H1964,Dados!A$3:B$15000,2,0),"Não Encontrado")))</f>
        <v/>
      </c>
      <c r="AA1964" s="46" t="str">
        <f aca="false">IF(B1964="","",(IFERROR(VLOOKUP(G1964,Dados!C$3:E$15000,3,0),"Não Encontrado")))</f>
        <v/>
      </c>
      <c r="AB1964" s="46" t="str">
        <f aca="false">IFERROR(IF(Z1964&lt;&gt;"Não Encontrado",Z1964,IF(AA1964&lt;&gt;"Não Encontrado",AA1964,"")),"")</f>
        <v/>
      </c>
      <c r="AC1964" s="45" t="str">
        <f aca="false">IF(B1964="","",IF(AB1964="","NÃO","SIM"))</f>
        <v/>
      </c>
      <c r="AD1964" s="45" t="str">
        <f aca="false">IFERROR(VLOOKUP(G1964,Dados!$P$3:$R$500,3,0),"")</f>
        <v/>
      </c>
      <c r="AE1964" s="45" t="str">
        <f aca="false">IFERROR(VLOOKUP(G1964,Dados!$K$3:$L$500,2,0),"")</f>
        <v/>
      </c>
      <c r="AF1964" s="45" t="str">
        <f aca="false">IFERROR(VLOOKUP(G1964,Dados!$M$3:$N$500,2,0),"")</f>
        <v/>
      </c>
      <c r="AG1964" s="45" t="str">
        <f aca="false">IF(F1964="","",IF(AND(AD1964="",AE1964="",AF1964=""),"-",IF(AND(AD1964="BIT",AE1964="",AF1964=""),"BIT",IF(AND(AE1964="ANEXO I",AD1964="",AF1964=""),"ANEXO I",IF(AND(AF1964="ANEXO II",AD1964="",AE1964=""),"ANEXO II","Escolher")))))</f>
        <v/>
      </c>
      <c r="AH1964" s="45" t="str">
        <f aca="false">IF(AG1964&lt;&gt;"Pneus","",IFERROR(VLOOKUP(R1964,Dados!$X$2:$Z$5,3,0)*(AI1964-Q1964),VLOOKUP(D1964,Dados!$X$7:$Z$33,3,0)*(AI1964-Q1964)))</f>
        <v/>
      </c>
      <c r="AI1964" s="47" t="str">
        <f aca="false">IF(B1964="","",P1964+Q1964+O1964+M1964+L1964-N1964)</f>
        <v/>
      </c>
      <c r="AJ1964" s="48" t="str">
        <f aca="false">IFERROR(IF(AND(AC1964="SIM",AG1964="-",Y1964="REVENDA"),(AB1964/1+1)*AI1964,IF(AND(AC1964="SIM",AG1964="Pneus",Y1964="REVENDA"),(AB1964/1+1)*(AI1964-AH1964),"")),"")</f>
        <v/>
      </c>
      <c r="AK1964" s="48" t="str">
        <f aca="false">IF(AJ1964="","",AJ1964*17%)</f>
        <v/>
      </c>
      <c r="AL1964" s="48" t="str">
        <f aca="false">IFERROR(IF(AC1964="NÃO","",IF(AK1964="","",IF(E1964="Simples Nacional",BF1964,IF(T1964=0.12,U1964*0.5833337002,IF(T1964=0,AI1964*0.07,U1964))))),"")</f>
        <v/>
      </c>
      <c r="AM1964" s="47" t="str">
        <f aca="false">IFERROR(IF(AC1964="NÃO","",IF(OR(AG1964="-",AG1964="Pneus"),AK1964-AL1964,"")),"")</f>
        <v/>
      </c>
      <c r="AN1964" s="48" t="str">
        <f aca="false">IF(AND(Y1964="REVENDA",AC1964="SIM",AG1964="BIT"),((AB1964/1+1)*AI1964)*0.4117,"")</f>
        <v/>
      </c>
      <c r="AO1964" s="48" t="str">
        <f aca="false">IF(AN1964="","",AN1964*17%)</f>
        <v/>
      </c>
      <c r="AP1964" s="49" t="str">
        <f aca="false">IF(AN1964="","",IF(T1964=0.12,(U1964*0.4117)*0.4117,IF(T1964=0,(AI1964*0.07)*0.4117,U1964*0.4117)))</f>
        <v/>
      </c>
      <c r="AQ1964" s="47" t="str">
        <f aca="false">IF(AN1964="","",AO1964-AP1964)</f>
        <v/>
      </c>
      <c r="AR1964" s="50" t="str">
        <f aca="false">IFERROR(IF(AND(AC1964="SIM",Y1964="REVENDA",LEFT(AG1964,5)="ANEXO")*OR(AE1964="ANEXO I",AF1964="ANEXO II"),VLOOKUP(H1964,Dados!G:I,2,0),""),"INSERIR MVA")</f>
        <v/>
      </c>
      <c r="AS1964" s="48" t="str">
        <f aca="false">IF(LEFT(AG1964,5)="ANEXO",VLOOKUP(AG1964,Dados!$X$111:$Z$112,2,0)*(AI1964-Q1964),"")</f>
        <v/>
      </c>
      <c r="AT1964" s="48" t="str">
        <f aca="false">IFERROR(IF(AR1964="","",(AI1964*AR1964)+AI1964),"INSERIR MVA")</f>
        <v/>
      </c>
      <c r="AU1964" s="48" t="str">
        <f aca="false">IF(AT1964="","",IF(AY1964=0.04,U1964,AS1964*AY1964))</f>
        <v/>
      </c>
      <c r="AV1964" s="47" t="str">
        <f aca="false">IFERROR(IF(AU1964="","",(VLOOKUP(AG1964,Dados!$X$111:$Z$112,3,0)*AT1964*0.17)),"INSERIR MVA")</f>
        <v/>
      </c>
      <c r="AW1964" s="47" t="str">
        <f aca="false">IFERROR(IF(AR1964="","",AV1964-AU1964),"")</f>
        <v/>
      </c>
      <c r="AX1964" s="51" t="str">
        <f aca="false">IFERROR(IF(AC1964="NÃO","",IF(AM1964&lt;&gt;"",AM1964-W1964,IF(AQ1964&lt;&gt;"",AQ1964-W1964,IF(AW1964&lt;&gt;"",AW1964-W1964,"")))),"")</f>
        <v/>
      </c>
      <c r="AY1964" s="46" t="str">
        <f aca="false">IFERROR(IF(ISNA(VLOOKUP(R1964,Dados!$X$2:$Y$5,2,0)),VLOOKUP(D1964,Dados!$X$7:$Y$33,2,0),VLOOKUP(R1964,Dados!$X$2:$Y$5,2,0)),"")</f>
        <v/>
      </c>
      <c r="AZ1964" s="52" t="str">
        <f aca="false">IF(C1964="","",IF(AND(Y1964="CONSUMO",AC1964="NÃO")*OR(AG1964="-",AG1964="BIT"),IF(E1964&lt;&gt;"",(AI1964-(P1964+L1964-N1964+Q1964)*AY1964)/0.83),""))</f>
        <v/>
      </c>
      <c r="BA1964" s="51" t="str">
        <f aca="false">IF(AZ1964="","",AZ1964*0.17-((P1964+L1964-N1964+Q1964)*AY1964))</f>
        <v/>
      </c>
      <c r="BB1964" s="51" t="str">
        <f aca="false">IF(AND(Y1964="CONSUMO",AG1964="ANEXO I",AY1964&gt;4%),(AI1964-(P1964+L1964-N1964+Q1964)*0.0514)/0.83*(0.5177)*(0.17)-AI1964*0.0514,IF(AND(Y1964="CONSUMO",AG1964="ANEXO II",AY1964&gt;4%),(AI1964-(P1964+L1964-N1964+Q1964)*0.041)/0.83*(0.3295)*(0.17)-AI1964*0.041,IF(AND(Y1964="CONSUMO",AG1964="ANEXO I",AY1964=4%),(AI1964-(P1964+L1964-N1964+Q1964)*0.04)/0.83*(0.5177)*(0.17)-AI1964*0.04,IF(AND(Y1964="CONSUMO",AG1964="ANEXO II",AY1964=4%),(AI1964-(P1964+L1964-N1964+Q1964)*0.04)/0.83*(0.3295)*(0.17)-AI1964*0.04,""))))</f>
        <v/>
      </c>
      <c r="BC1964" s="51" t="str">
        <f aca="false">IF(C1964="","",IF(AND(Y1964="CONSUMO",AC1964="SIM")*OR(AG1964="-",AG1964="BIT"),IF(E1964&lt;&gt;"",(AI1964-(P1964+L1964-N1964+Q1964)*AY1964)/0.83),""))</f>
        <v/>
      </c>
      <c r="BD1964" s="51" t="str">
        <f aca="false">IF(BC1964="","",BC1964*0.17)</f>
        <v/>
      </c>
      <c r="BE1964" s="51" t="str">
        <f aca="false">IF(I1964=6908,0,IF(BC1964="","",BD1964-((P1964+L1964-N1964+Q1964)*AY1964)))</f>
        <v/>
      </c>
      <c r="BF1964" s="53" t="str">
        <f aca="false">IF(B1964="","",IF(OR(B1964="",E1964="Regime Normal"),0,(AI1964-Q1964)*VLOOKUP(R1964,Dados!$X$98:$Y$108,2,0)))</f>
        <v/>
      </c>
      <c r="BG1964" s="54" t="str">
        <f aca="false">IFERROR(VLOOKUP(I1964,Dados!$AC$27:$AD$43,2,0),IF(B1964="","",IF(D1964&lt;&gt;"MT",IF(AND(AC1964="SIM",Y1964="Revenda"),"2403",IF(AND(AC1964="SIM",Y1964="Consumo"),"2407",IF(AND(AC1964="NÃO",Y1964="Revenda"),"2102",IF(AND(AC1964="NÃO",Y1964="Consumo"),"2556",)))),REPLACE(I1964,1,1,1))))</f>
        <v/>
      </c>
    </row>
    <row r="1965" customFormat="false" ht="12.8" hidden="false" customHeight="true" outlineLevel="0" collapsed="false">
      <c r="Y1965" s="45"/>
      <c r="Z1965" s="46" t="str">
        <f aca="false">IF(B1965="","",(IFERROR(VLOOKUP(H1965,Dados!A$3:B$15000,2,0),"Não Encontrado")))</f>
        <v/>
      </c>
      <c r="AA1965" s="46" t="str">
        <f aca="false">IF(B1965="","",(IFERROR(VLOOKUP(G1965,Dados!C$3:E$15000,3,0),"Não Encontrado")))</f>
        <v/>
      </c>
      <c r="AB1965" s="46" t="str">
        <f aca="false">IFERROR(IF(Z1965&lt;&gt;"Não Encontrado",Z1965,IF(AA1965&lt;&gt;"Não Encontrado",AA1965,"")),"")</f>
        <v/>
      </c>
      <c r="AC1965" s="45" t="str">
        <f aca="false">IF(B1965="","",IF(AB1965="","NÃO","SIM"))</f>
        <v/>
      </c>
      <c r="AD1965" s="45" t="str">
        <f aca="false">IFERROR(VLOOKUP(G1965,Dados!$P$3:$R$500,3,0),"")</f>
        <v/>
      </c>
      <c r="AE1965" s="45" t="str">
        <f aca="false">IFERROR(VLOOKUP(G1965,Dados!$K$3:$L$500,2,0),"")</f>
        <v/>
      </c>
      <c r="AF1965" s="45" t="str">
        <f aca="false">IFERROR(VLOOKUP(G1965,Dados!$M$3:$N$500,2,0),"")</f>
        <v/>
      </c>
      <c r="AG1965" s="45" t="str">
        <f aca="false">IF(F1965="","",IF(AND(AD1965="",AE1965="",AF1965=""),"-",IF(AND(AD1965="BIT",AE1965="",AF1965=""),"BIT",IF(AND(AE1965="ANEXO I",AD1965="",AF1965=""),"ANEXO I",IF(AND(AF1965="ANEXO II",AD1965="",AE1965=""),"ANEXO II","Escolher")))))</f>
        <v/>
      </c>
      <c r="AH1965" s="45" t="str">
        <f aca="false">IF(AG1965&lt;&gt;"Pneus","",IFERROR(VLOOKUP(R1965,Dados!$X$2:$Z$5,3,0)*(AI1965-Q1965),VLOOKUP(D1965,Dados!$X$7:$Z$33,3,0)*(AI1965-Q1965)))</f>
        <v/>
      </c>
      <c r="AI1965" s="47" t="str">
        <f aca="false">IF(B1965="","",P1965+Q1965+O1965+M1965+L1965-N1965)</f>
        <v/>
      </c>
      <c r="AJ1965" s="48" t="str">
        <f aca="false">IFERROR(IF(AND(AC1965="SIM",AG1965="-",Y1965="REVENDA"),(AB1965/1+1)*AI1965,IF(AND(AC1965="SIM",AG1965="Pneus",Y1965="REVENDA"),(AB1965/1+1)*(AI1965-AH1965),"")),"")</f>
        <v/>
      </c>
      <c r="AK1965" s="48" t="str">
        <f aca="false">IF(AJ1965="","",AJ1965*17%)</f>
        <v/>
      </c>
      <c r="AL1965" s="48" t="str">
        <f aca="false">IFERROR(IF(AC1965="NÃO","",IF(AK1965="","",IF(E1965="Simples Nacional",BF1965,IF(T1965=0.12,U1965*0.5833337002,IF(T1965=0,AI1965*0.07,U1965))))),"")</f>
        <v/>
      </c>
      <c r="AM1965" s="47" t="str">
        <f aca="false">IFERROR(IF(AC1965="NÃO","",IF(OR(AG1965="-",AG1965="Pneus"),AK1965-AL1965,"")),"")</f>
        <v/>
      </c>
      <c r="AN1965" s="48" t="str">
        <f aca="false">IF(AND(Y1965="REVENDA",AC1965="SIM",AG1965="BIT"),((AB1965/1+1)*AI1965)*0.4117,"")</f>
        <v/>
      </c>
      <c r="AO1965" s="48" t="str">
        <f aca="false">IF(AN1965="","",AN1965*17%)</f>
        <v/>
      </c>
      <c r="AP1965" s="49" t="str">
        <f aca="false">IF(AN1965="","",IF(T1965=0.12,(U1965*0.4117)*0.4117,IF(T1965=0,(AI1965*0.07)*0.4117,U1965*0.4117)))</f>
        <v/>
      </c>
      <c r="AQ1965" s="47" t="str">
        <f aca="false">IF(AN1965="","",AO1965-AP1965)</f>
        <v/>
      </c>
      <c r="AR1965" s="50" t="str">
        <f aca="false">IFERROR(IF(AND(AC1965="SIM",Y1965="REVENDA",LEFT(AG1965,5)="ANEXO")*OR(AE1965="ANEXO I",AF1965="ANEXO II"),VLOOKUP(H1965,Dados!G:I,2,0),""),"INSERIR MVA")</f>
        <v/>
      </c>
      <c r="AS1965" s="48" t="str">
        <f aca="false">IF(LEFT(AG1965,5)="ANEXO",VLOOKUP(AG1965,Dados!$X$111:$Z$112,2,0)*(AI1965-Q1965),"")</f>
        <v/>
      </c>
      <c r="AT1965" s="48" t="str">
        <f aca="false">IFERROR(IF(AR1965="","",(AI1965*AR1965)+AI1965),"INSERIR MVA")</f>
        <v/>
      </c>
      <c r="AU1965" s="48" t="str">
        <f aca="false">IF(AT1965="","",IF(AY1965=0.04,U1965,AS1965*AY1965))</f>
        <v/>
      </c>
      <c r="AV1965" s="47" t="str">
        <f aca="false">IFERROR(IF(AU1965="","",(VLOOKUP(AG1965,Dados!$X$111:$Z$112,3,0)*AT1965*0.17)),"INSERIR MVA")</f>
        <v/>
      </c>
      <c r="AW1965" s="47" t="str">
        <f aca="false">IFERROR(IF(AR1965="","",AV1965-AU1965),"")</f>
        <v/>
      </c>
      <c r="AX1965" s="51" t="str">
        <f aca="false">IFERROR(IF(AC1965="NÃO","",IF(AM1965&lt;&gt;"",AM1965-W1965,IF(AQ1965&lt;&gt;"",AQ1965-W1965,IF(AW1965&lt;&gt;"",AW1965-W1965,"")))),"")</f>
        <v/>
      </c>
      <c r="AY1965" s="46" t="str">
        <f aca="false">IFERROR(IF(ISNA(VLOOKUP(R1965,Dados!$X$2:$Y$5,2,0)),VLOOKUP(D1965,Dados!$X$7:$Y$33,2,0),VLOOKUP(R1965,Dados!$X$2:$Y$5,2,0)),"")</f>
        <v/>
      </c>
      <c r="AZ1965" s="52" t="str">
        <f aca="false">IF(C1965="","",IF(AND(Y1965="CONSUMO",AC1965="NÃO")*OR(AG1965="-",AG1965="BIT"),IF(E1965&lt;&gt;"",(AI1965-(P1965+L1965-N1965+Q1965)*AY1965)/0.83),""))</f>
        <v/>
      </c>
      <c r="BA1965" s="51" t="str">
        <f aca="false">IF(AZ1965="","",AZ1965*0.17-((P1965+L1965-N1965+Q1965)*AY1965))</f>
        <v/>
      </c>
      <c r="BB1965" s="51" t="str">
        <f aca="false">IF(AND(Y1965="CONSUMO",AG1965="ANEXO I",AY1965&gt;4%),(AI1965-(P1965+L1965-N1965+Q1965)*0.0514)/0.83*(0.5177)*(0.17)-AI1965*0.0514,IF(AND(Y1965="CONSUMO",AG1965="ANEXO II",AY1965&gt;4%),(AI1965-(P1965+L1965-N1965+Q1965)*0.041)/0.83*(0.3295)*(0.17)-AI1965*0.041,IF(AND(Y1965="CONSUMO",AG1965="ANEXO I",AY1965=4%),(AI1965-(P1965+L1965-N1965+Q1965)*0.04)/0.83*(0.5177)*(0.17)-AI1965*0.04,IF(AND(Y1965="CONSUMO",AG1965="ANEXO II",AY1965=4%),(AI1965-(P1965+L1965-N1965+Q1965)*0.04)/0.83*(0.3295)*(0.17)-AI1965*0.04,""))))</f>
        <v/>
      </c>
      <c r="BC1965" s="51" t="str">
        <f aca="false">IF(C1965="","",IF(AND(Y1965="CONSUMO",AC1965="SIM")*OR(AG1965="-",AG1965="BIT"),IF(E1965&lt;&gt;"",(AI1965-(P1965+L1965-N1965+Q1965)*AY1965)/0.83),""))</f>
        <v/>
      </c>
      <c r="BD1965" s="51" t="str">
        <f aca="false">IF(BC1965="","",BC1965*0.17)</f>
        <v/>
      </c>
      <c r="BE1965" s="51" t="str">
        <f aca="false">IF(I1965=6908,0,IF(BC1965="","",BD1965-((P1965+L1965-N1965+Q1965)*AY1965)))</f>
        <v/>
      </c>
      <c r="BF1965" s="53" t="str">
        <f aca="false">IF(B1965="","",IF(OR(B1965="",E1965="Regime Normal"),0,(AI1965-Q1965)*VLOOKUP(R1965,Dados!$X$98:$Y$108,2,0)))</f>
        <v/>
      </c>
      <c r="BG1965" s="54" t="str">
        <f aca="false">IFERROR(VLOOKUP(I1965,Dados!$AC$27:$AD$43,2,0),IF(B1965="","",IF(D1965&lt;&gt;"MT",IF(AND(AC1965="SIM",Y1965="Revenda"),"2403",IF(AND(AC1965="SIM",Y1965="Consumo"),"2407",IF(AND(AC1965="NÃO",Y1965="Revenda"),"2102",IF(AND(AC1965="NÃO",Y1965="Consumo"),"2556",)))),REPLACE(I1965,1,1,1))))</f>
        <v/>
      </c>
    </row>
    <row r="1966" customFormat="false" ht="12.8" hidden="false" customHeight="true" outlineLevel="0" collapsed="false">
      <c r="Y1966" s="45"/>
      <c r="Z1966" s="46" t="str">
        <f aca="false">IF(B1966="","",(IFERROR(VLOOKUP(H1966,Dados!A$3:B$15000,2,0),"Não Encontrado")))</f>
        <v/>
      </c>
      <c r="AA1966" s="46" t="str">
        <f aca="false">IF(B1966="","",(IFERROR(VLOOKUP(G1966,Dados!C$3:E$15000,3,0),"Não Encontrado")))</f>
        <v/>
      </c>
      <c r="AB1966" s="46" t="str">
        <f aca="false">IFERROR(IF(Z1966&lt;&gt;"Não Encontrado",Z1966,IF(AA1966&lt;&gt;"Não Encontrado",AA1966,"")),"")</f>
        <v/>
      </c>
      <c r="AC1966" s="45" t="str">
        <f aca="false">IF(B1966="","",IF(AB1966="","NÃO","SIM"))</f>
        <v/>
      </c>
      <c r="AD1966" s="45" t="str">
        <f aca="false">IFERROR(VLOOKUP(G1966,Dados!$P$3:$R$500,3,0),"")</f>
        <v/>
      </c>
      <c r="AE1966" s="45" t="str">
        <f aca="false">IFERROR(VLOOKUP(G1966,Dados!$K$3:$L$500,2,0),"")</f>
        <v/>
      </c>
      <c r="AF1966" s="45" t="str">
        <f aca="false">IFERROR(VLOOKUP(G1966,Dados!$M$3:$N$500,2,0),"")</f>
        <v/>
      </c>
      <c r="AG1966" s="45" t="str">
        <f aca="false">IF(F1966="","",IF(AND(AD1966="",AE1966="",AF1966=""),"-",IF(AND(AD1966="BIT",AE1966="",AF1966=""),"BIT",IF(AND(AE1966="ANEXO I",AD1966="",AF1966=""),"ANEXO I",IF(AND(AF1966="ANEXO II",AD1966="",AE1966=""),"ANEXO II","Escolher")))))</f>
        <v/>
      </c>
      <c r="AH1966" s="45" t="str">
        <f aca="false">IF(AG1966&lt;&gt;"Pneus","",IFERROR(VLOOKUP(R1966,Dados!$X$2:$Z$5,3,0)*(AI1966-Q1966),VLOOKUP(D1966,Dados!$X$7:$Z$33,3,0)*(AI1966-Q1966)))</f>
        <v/>
      </c>
      <c r="AI1966" s="47" t="str">
        <f aca="false">IF(B1966="","",P1966+Q1966+O1966+M1966+L1966-N1966)</f>
        <v/>
      </c>
      <c r="AJ1966" s="48" t="str">
        <f aca="false">IFERROR(IF(AND(AC1966="SIM",AG1966="-",Y1966="REVENDA"),(AB1966/1+1)*AI1966,IF(AND(AC1966="SIM",AG1966="Pneus",Y1966="REVENDA"),(AB1966/1+1)*(AI1966-AH1966),"")),"")</f>
        <v/>
      </c>
      <c r="AK1966" s="48" t="str">
        <f aca="false">IF(AJ1966="","",AJ1966*17%)</f>
        <v/>
      </c>
      <c r="AL1966" s="48" t="str">
        <f aca="false">IFERROR(IF(AC1966="NÃO","",IF(AK1966="","",IF(E1966="Simples Nacional",BF1966,IF(T1966=0.12,U1966*0.5833337002,IF(T1966=0,AI1966*0.07,U1966))))),"")</f>
        <v/>
      </c>
      <c r="AM1966" s="47" t="str">
        <f aca="false">IFERROR(IF(AC1966="NÃO","",IF(OR(AG1966="-",AG1966="Pneus"),AK1966-AL1966,"")),"")</f>
        <v/>
      </c>
      <c r="AN1966" s="48" t="str">
        <f aca="false">IF(AND(Y1966="REVENDA",AC1966="SIM",AG1966="BIT"),((AB1966/1+1)*AI1966)*0.4117,"")</f>
        <v/>
      </c>
      <c r="AO1966" s="48" t="str">
        <f aca="false">IF(AN1966="","",AN1966*17%)</f>
        <v/>
      </c>
      <c r="AP1966" s="49" t="str">
        <f aca="false">IF(AN1966="","",IF(T1966=0.12,(U1966*0.4117)*0.4117,IF(T1966=0,(AI1966*0.07)*0.4117,U1966*0.4117)))</f>
        <v/>
      </c>
      <c r="AQ1966" s="47" t="str">
        <f aca="false">IF(AN1966="","",AO1966-AP1966)</f>
        <v/>
      </c>
      <c r="AR1966" s="50" t="str">
        <f aca="false">IFERROR(IF(AND(AC1966="SIM",Y1966="REVENDA",LEFT(AG1966,5)="ANEXO")*OR(AE1966="ANEXO I",AF1966="ANEXO II"),VLOOKUP(H1966,Dados!G:I,2,0),""),"INSERIR MVA")</f>
        <v/>
      </c>
      <c r="AS1966" s="48" t="str">
        <f aca="false">IF(LEFT(AG1966,5)="ANEXO",VLOOKUP(AG1966,Dados!$X$111:$Z$112,2,0)*(AI1966-Q1966),"")</f>
        <v/>
      </c>
      <c r="AT1966" s="48" t="str">
        <f aca="false">IFERROR(IF(AR1966="","",(AI1966*AR1966)+AI1966),"INSERIR MVA")</f>
        <v/>
      </c>
      <c r="AU1966" s="48" t="str">
        <f aca="false">IF(AT1966="","",IF(AY1966=0.04,U1966,AS1966*AY1966))</f>
        <v/>
      </c>
      <c r="AV1966" s="47" t="str">
        <f aca="false">IFERROR(IF(AU1966="","",(VLOOKUP(AG1966,Dados!$X$111:$Z$112,3,0)*AT1966*0.17)),"INSERIR MVA")</f>
        <v/>
      </c>
      <c r="AW1966" s="47" t="str">
        <f aca="false">IFERROR(IF(AR1966="","",AV1966-AU1966),"")</f>
        <v/>
      </c>
      <c r="AX1966" s="51" t="str">
        <f aca="false">IFERROR(IF(AC1966="NÃO","",IF(AM1966&lt;&gt;"",AM1966-W1966,IF(AQ1966&lt;&gt;"",AQ1966-W1966,IF(AW1966&lt;&gt;"",AW1966-W1966,"")))),"")</f>
        <v/>
      </c>
      <c r="AY1966" s="46" t="str">
        <f aca="false">IFERROR(IF(ISNA(VLOOKUP(R1966,Dados!$X$2:$Y$5,2,0)),VLOOKUP(D1966,Dados!$X$7:$Y$33,2,0),VLOOKUP(R1966,Dados!$X$2:$Y$5,2,0)),"")</f>
        <v/>
      </c>
      <c r="AZ1966" s="52" t="str">
        <f aca="false">IF(C1966="","",IF(AND(Y1966="CONSUMO",AC1966="NÃO")*OR(AG1966="-",AG1966="BIT"),IF(E1966&lt;&gt;"",(AI1966-(P1966+L1966-N1966+Q1966)*AY1966)/0.83),""))</f>
        <v/>
      </c>
      <c r="BA1966" s="51" t="str">
        <f aca="false">IF(AZ1966="","",AZ1966*0.17-((P1966+L1966-N1966+Q1966)*AY1966))</f>
        <v/>
      </c>
      <c r="BB1966" s="51" t="str">
        <f aca="false">IF(AND(Y1966="CONSUMO",AG1966="ANEXO I",AY1966&gt;4%),(AI1966-(P1966+L1966-N1966+Q1966)*0.0514)/0.83*(0.5177)*(0.17)-AI1966*0.0514,IF(AND(Y1966="CONSUMO",AG1966="ANEXO II",AY1966&gt;4%),(AI1966-(P1966+L1966-N1966+Q1966)*0.041)/0.83*(0.3295)*(0.17)-AI1966*0.041,IF(AND(Y1966="CONSUMO",AG1966="ANEXO I",AY1966=4%),(AI1966-(P1966+L1966-N1966+Q1966)*0.04)/0.83*(0.5177)*(0.17)-AI1966*0.04,IF(AND(Y1966="CONSUMO",AG1966="ANEXO II",AY1966=4%),(AI1966-(P1966+L1966-N1966+Q1966)*0.04)/0.83*(0.3295)*(0.17)-AI1966*0.04,""))))</f>
        <v/>
      </c>
      <c r="BC1966" s="51" t="str">
        <f aca="false">IF(C1966="","",IF(AND(Y1966="CONSUMO",AC1966="SIM")*OR(AG1966="-",AG1966="BIT"),IF(E1966&lt;&gt;"",(AI1966-(P1966+L1966-N1966+Q1966)*AY1966)/0.83),""))</f>
        <v/>
      </c>
      <c r="BD1966" s="51" t="str">
        <f aca="false">IF(BC1966="","",BC1966*0.17)</f>
        <v/>
      </c>
      <c r="BE1966" s="51" t="str">
        <f aca="false">IF(I1966=6908,0,IF(BC1966="","",BD1966-((P1966+L1966-N1966+Q1966)*AY1966)))</f>
        <v/>
      </c>
      <c r="BF1966" s="53" t="str">
        <f aca="false">IF(B1966="","",IF(OR(B1966="",E1966="Regime Normal"),0,(AI1966-Q1966)*VLOOKUP(R1966,Dados!$X$98:$Y$108,2,0)))</f>
        <v/>
      </c>
      <c r="BG1966" s="54" t="str">
        <f aca="false">IFERROR(VLOOKUP(I1966,Dados!$AC$27:$AD$43,2,0),IF(B1966="","",IF(D1966&lt;&gt;"MT",IF(AND(AC1966="SIM",Y1966="Revenda"),"2403",IF(AND(AC1966="SIM",Y1966="Consumo"),"2407",IF(AND(AC1966="NÃO",Y1966="Revenda"),"2102",IF(AND(AC1966="NÃO",Y1966="Consumo"),"2556",)))),REPLACE(I1966,1,1,1))))</f>
        <v/>
      </c>
    </row>
    <row r="1967" customFormat="false" ht="12.8" hidden="false" customHeight="true" outlineLevel="0" collapsed="false">
      <c r="Y1967" s="45"/>
      <c r="Z1967" s="46" t="str">
        <f aca="false">IF(B1967="","",(IFERROR(VLOOKUP(H1967,Dados!A$3:B$15000,2,0),"Não Encontrado")))</f>
        <v/>
      </c>
      <c r="AA1967" s="46" t="str">
        <f aca="false">IF(B1967="","",(IFERROR(VLOOKUP(G1967,Dados!C$3:E$15000,3,0),"Não Encontrado")))</f>
        <v/>
      </c>
      <c r="AB1967" s="46" t="str">
        <f aca="false">IFERROR(IF(Z1967&lt;&gt;"Não Encontrado",Z1967,IF(AA1967&lt;&gt;"Não Encontrado",AA1967,"")),"")</f>
        <v/>
      </c>
      <c r="AC1967" s="45" t="str">
        <f aca="false">IF(B1967="","",IF(AB1967="","NÃO","SIM"))</f>
        <v/>
      </c>
      <c r="AD1967" s="45" t="str">
        <f aca="false">IFERROR(VLOOKUP(G1967,Dados!$P$3:$R$500,3,0),"")</f>
        <v/>
      </c>
      <c r="AE1967" s="45" t="str">
        <f aca="false">IFERROR(VLOOKUP(G1967,Dados!$K$3:$L$500,2,0),"")</f>
        <v/>
      </c>
      <c r="AF1967" s="45" t="str">
        <f aca="false">IFERROR(VLOOKUP(G1967,Dados!$M$3:$N$500,2,0),"")</f>
        <v/>
      </c>
      <c r="AG1967" s="45" t="str">
        <f aca="false">IF(F1967="","",IF(AND(AD1967="",AE1967="",AF1967=""),"-",IF(AND(AD1967="BIT",AE1967="",AF1967=""),"BIT",IF(AND(AE1967="ANEXO I",AD1967="",AF1967=""),"ANEXO I",IF(AND(AF1967="ANEXO II",AD1967="",AE1967=""),"ANEXO II","Escolher")))))</f>
        <v/>
      </c>
      <c r="AH1967" s="45" t="str">
        <f aca="false">IF(AG1967&lt;&gt;"Pneus","",IFERROR(VLOOKUP(R1967,Dados!$X$2:$Z$5,3,0)*(AI1967-Q1967),VLOOKUP(D1967,Dados!$X$7:$Z$33,3,0)*(AI1967-Q1967)))</f>
        <v/>
      </c>
      <c r="AI1967" s="47" t="str">
        <f aca="false">IF(B1967="","",P1967+Q1967+O1967+M1967+L1967-N1967)</f>
        <v/>
      </c>
      <c r="AJ1967" s="48" t="str">
        <f aca="false">IFERROR(IF(AND(AC1967="SIM",AG1967="-",Y1967="REVENDA"),(AB1967/1+1)*AI1967,IF(AND(AC1967="SIM",AG1967="Pneus",Y1967="REVENDA"),(AB1967/1+1)*(AI1967-AH1967),"")),"")</f>
        <v/>
      </c>
      <c r="AK1967" s="48" t="str">
        <f aca="false">IF(AJ1967="","",AJ1967*17%)</f>
        <v/>
      </c>
      <c r="AL1967" s="48" t="str">
        <f aca="false">IFERROR(IF(AC1967="NÃO","",IF(AK1967="","",IF(E1967="Simples Nacional",BF1967,IF(T1967=0.12,U1967*0.5833337002,IF(T1967=0,AI1967*0.07,U1967))))),"")</f>
        <v/>
      </c>
      <c r="AM1967" s="47" t="str">
        <f aca="false">IFERROR(IF(AC1967="NÃO","",IF(OR(AG1967="-",AG1967="Pneus"),AK1967-AL1967,"")),"")</f>
        <v/>
      </c>
      <c r="AN1967" s="48" t="str">
        <f aca="false">IF(AND(Y1967="REVENDA",AC1967="SIM",AG1967="BIT"),((AB1967/1+1)*AI1967)*0.4117,"")</f>
        <v/>
      </c>
      <c r="AO1967" s="48" t="str">
        <f aca="false">IF(AN1967="","",AN1967*17%)</f>
        <v/>
      </c>
      <c r="AP1967" s="49" t="str">
        <f aca="false">IF(AN1967="","",IF(T1967=0.12,(U1967*0.4117)*0.4117,IF(T1967=0,(AI1967*0.07)*0.4117,U1967*0.4117)))</f>
        <v/>
      </c>
      <c r="AQ1967" s="47" t="str">
        <f aca="false">IF(AN1967="","",AO1967-AP1967)</f>
        <v/>
      </c>
      <c r="AR1967" s="50" t="str">
        <f aca="false">IFERROR(IF(AND(AC1967="SIM",Y1967="REVENDA",LEFT(AG1967,5)="ANEXO")*OR(AE1967="ANEXO I",AF1967="ANEXO II"),VLOOKUP(H1967,Dados!G:I,2,0),""),"INSERIR MVA")</f>
        <v/>
      </c>
      <c r="AS1967" s="48" t="str">
        <f aca="false">IF(LEFT(AG1967,5)="ANEXO",VLOOKUP(AG1967,Dados!$X$111:$Z$112,2,0)*(AI1967-Q1967),"")</f>
        <v/>
      </c>
      <c r="AT1967" s="48" t="str">
        <f aca="false">IFERROR(IF(AR1967="","",(AI1967*AR1967)+AI1967),"INSERIR MVA")</f>
        <v/>
      </c>
      <c r="AU1967" s="48" t="str">
        <f aca="false">IF(AT1967="","",IF(AY1967=0.04,U1967,AS1967*AY1967))</f>
        <v/>
      </c>
      <c r="AV1967" s="47" t="str">
        <f aca="false">IFERROR(IF(AU1967="","",(VLOOKUP(AG1967,Dados!$X$111:$Z$112,3,0)*AT1967*0.17)),"INSERIR MVA")</f>
        <v/>
      </c>
      <c r="AW1967" s="47" t="str">
        <f aca="false">IFERROR(IF(AR1967="","",AV1967-AU1967),"")</f>
        <v/>
      </c>
      <c r="AX1967" s="51" t="str">
        <f aca="false">IFERROR(IF(AC1967="NÃO","",IF(AM1967&lt;&gt;"",AM1967-W1967,IF(AQ1967&lt;&gt;"",AQ1967-W1967,IF(AW1967&lt;&gt;"",AW1967-W1967,"")))),"")</f>
        <v/>
      </c>
      <c r="AY1967" s="46" t="str">
        <f aca="false">IFERROR(IF(ISNA(VLOOKUP(R1967,Dados!$X$2:$Y$5,2,0)),VLOOKUP(D1967,Dados!$X$7:$Y$33,2,0),VLOOKUP(R1967,Dados!$X$2:$Y$5,2,0)),"")</f>
        <v/>
      </c>
      <c r="AZ1967" s="52" t="str">
        <f aca="false">IF(C1967="","",IF(AND(Y1967="CONSUMO",AC1967="NÃO")*OR(AG1967="-",AG1967="BIT"),IF(E1967&lt;&gt;"",(AI1967-(P1967+L1967-N1967+Q1967)*AY1967)/0.83),""))</f>
        <v/>
      </c>
      <c r="BA1967" s="51" t="str">
        <f aca="false">IF(AZ1967="","",AZ1967*0.17-((P1967+L1967-N1967+Q1967)*AY1967))</f>
        <v/>
      </c>
      <c r="BB1967" s="51" t="str">
        <f aca="false">IF(AND(Y1967="CONSUMO",AG1967="ANEXO I",AY1967&gt;4%),(AI1967-(P1967+L1967-N1967+Q1967)*0.0514)/0.83*(0.5177)*(0.17)-AI1967*0.0514,IF(AND(Y1967="CONSUMO",AG1967="ANEXO II",AY1967&gt;4%),(AI1967-(P1967+L1967-N1967+Q1967)*0.041)/0.83*(0.3295)*(0.17)-AI1967*0.041,IF(AND(Y1967="CONSUMO",AG1967="ANEXO I",AY1967=4%),(AI1967-(P1967+L1967-N1967+Q1967)*0.04)/0.83*(0.5177)*(0.17)-AI1967*0.04,IF(AND(Y1967="CONSUMO",AG1967="ANEXO II",AY1967=4%),(AI1967-(P1967+L1967-N1967+Q1967)*0.04)/0.83*(0.3295)*(0.17)-AI1967*0.04,""))))</f>
        <v/>
      </c>
      <c r="BC1967" s="51" t="str">
        <f aca="false">IF(C1967="","",IF(AND(Y1967="CONSUMO",AC1967="SIM")*OR(AG1967="-",AG1967="BIT"),IF(E1967&lt;&gt;"",(AI1967-(P1967+L1967-N1967+Q1967)*AY1967)/0.83),""))</f>
        <v/>
      </c>
      <c r="BD1967" s="51" t="str">
        <f aca="false">IF(BC1967="","",BC1967*0.17)</f>
        <v/>
      </c>
      <c r="BE1967" s="51" t="str">
        <f aca="false">IF(I1967=6908,0,IF(BC1967="","",BD1967-((P1967+L1967-N1967+Q1967)*AY1967)))</f>
        <v/>
      </c>
      <c r="BF1967" s="53" t="str">
        <f aca="false">IF(B1967="","",IF(OR(B1967="",E1967="Regime Normal"),0,(AI1967-Q1967)*VLOOKUP(R1967,Dados!$X$98:$Y$108,2,0)))</f>
        <v/>
      </c>
      <c r="BG1967" s="54" t="str">
        <f aca="false">IFERROR(VLOOKUP(I1967,Dados!$AC$27:$AD$43,2,0),IF(B1967="","",IF(D1967&lt;&gt;"MT",IF(AND(AC1967="SIM",Y1967="Revenda"),"2403",IF(AND(AC1967="SIM",Y1967="Consumo"),"2407",IF(AND(AC1967="NÃO",Y1967="Revenda"),"2102",IF(AND(AC1967="NÃO",Y1967="Consumo"),"2556",)))),REPLACE(I1967,1,1,1))))</f>
        <v/>
      </c>
    </row>
    <row r="1968" customFormat="false" ht="12.8" hidden="false" customHeight="true" outlineLevel="0" collapsed="false">
      <c r="Y1968" s="45"/>
      <c r="Z1968" s="46" t="str">
        <f aca="false">IF(B1968="","",(IFERROR(VLOOKUP(H1968,Dados!A$3:B$15000,2,0),"Não Encontrado")))</f>
        <v/>
      </c>
      <c r="AA1968" s="46" t="str">
        <f aca="false">IF(B1968="","",(IFERROR(VLOOKUP(G1968,Dados!C$3:E$15000,3,0),"Não Encontrado")))</f>
        <v/>
      </c>
      <c r="AB1968" s="46" t="str">
        <f aca="false">IFERROR(IF(Z1968&lt;&gt;"Não Encontrado",Z1968,IF(AA1968&lt;&gt;"Não Encontrado",AA1968,"")),"")</f>
        <v/>
      </c>
      <c r="AC1968" s="45" t="str">
        <f aca="false">IF(B1968="","",IF(AB1968="","NÃO","SIM"))</f>
        <v/>
      </c>
      <c r="AD1968" s="45" t="str">
        <f aca="false">IFERROR(VLOOKUP(G1968,Dados!$P$3:$R$500,3,0),"")</f>
        <v/>
      </c>
      <c r="AE1968" s="45" t="str">
        <f aca="false">IFERROR(VLOOKUP(G1968,Dados!$K$3:$L$500,2,0),"")</f>
        <v/>
      </c>
      <c r="AF1968" s="45" t="str">
        <f aca="false">IFERROR(VLOOKUP(G1968,Dados!$M$3:$N$500,2,0),"")</f>
        <v/>
      </c>
      <c r="AG1968" s="45" t="str">
        <f aca="false">IF(F1968="","",IF(AND(AD1968="",AE1968="",AF1968=""),"-",IF(AND(AD1968="BIT",AE1968="",AF1968=""),"BIT",IF(AND(AE1968="ANEXO I",AD1968="",AF1968=""),"ANEXO I",IF(AND(AF1968="ANEXO II",AD1968="",AE1968=""),"ANEXO II","Escolher")))))</f>
        <v/>
      </c>
      <c r="AH1968" s="45" t="str">
        <f aca="false">IF(AG1968&lt;&gt;"Pneus","",IFERROR(VLOOKUP(R1968,Dados!$X$2:$Z$5,3,0)*(AI1968-Q1968),VLOOKUP(D1968,Dados!$X$7:$Z$33,3,0)*(AI1968-Q1968)))</f>
        <v/>
      </c>
      <c r="AI1968" s="47" t="str">
        <f aca="false">IF(B1968="","",P1968+Q1968+O1968+M1968+L1968-N1968)</f>
        <v/>
      </c>
      <c r="AJ1968" s="48" t="str">
        <f aca="false">IFERROR(IF(AND(AC1968="SIM",AG1968="-",Y1968="REVENDA"),(AB1968/1+1)*AI1968,IF(AND(AC1968="SIM",AG1968="Pneus",Y1968="REVENDA"),(AB1968/1+1)*(AI1968-AH1968),"")),"")</f>
        <v/>
      </c>
      <c r="AK1968" s="48" t="str">
        <f aca="false">IF(AJ1968="","",AJ1968*17%)</f>
        <v/>
      </c>
      <c r="AL1968" s="48" t="str">
        <f aca="false">IFERROR(IF(AC1968="NÃO","",IF(AK1968="","",IF(E1968="Simples Nacional",BF1968,IF(T1968=0.12,U1968*0.5833337002,IF(T1968=0,AI1968*0.07,U1968))))),"")</f>
        <v/>
      </c>
      <c r="AM1968" s="47" t="str">
        <f aca="false">IFERROR(IF(AC1968="NÃO","",IF(OR(AG1968="-",AG1968="Pneus"),AK1968-AL1968,"")),"")</f>
        <v/>
      </c>
      <c r="AN1968" s="48" t="str">
        <f aca="false">IF(AND(Y1968="REVENDA",AC1968="SIM",AG1968="BIT"),((AB1968/1+1)*AI1968)*0.4117,"")</f>
        <v/>
      </c>
      <c r="AO1968" s="48" t="str">
        <f aca="false">IF(AN1968="","",AN1968*17%)</f>
        <v/>
      </c>
      <c r="AP1968" s="49" t="str">
        <f aca="false">IF(AN1968="","",IF(T1968=0.12,(U1968*0.4117)*0.4117,IF(T1968=0,(AI1968*0.07)*0.4117,U1968*0.4117)))</f>
        <v/>
      </c>
      <c r="AQ1968" s="47" t="str">
        <f aca="false">IF(AN1968="","",AO1968-AP1968)</f>
        <v/>
      </c>
      <c r="AR1968" s="50" t="str">
        <f aca="false">IFERROR(IF(AND(AC1968="SIM",Y1968="REVENDA",LEFT(AG1968,5)="ANEXO")*OR(AE1968="ANEXO I",AF1968="ANEXO II"),VLOOKUP(H1968,Dados!G:I,2,0),""),"INSERIR MVA")</f>
        <v/>
      </c>
      <c r="AS1968" s="48" t="str">
        <f aca="false">IF(LEFT(AG1968,5)="ANEXO",VLOOKUP(AG1968,Dados!$X$111:$Z$112,2,0)*(AI1968-Q1968),"")</f>
        <v/>
      </c>
      <c r="AT1968" s="48" t="str">
        <f aca="false">IFERROR(IF(AR1968="","",(AI1968*AR1968)+AI1968),"INSERIR MVA")</f>
        <v/>
      </c>
      <c r="AU1968" s="48" t="str">
        <f aca="false">IF(AT1968="","",IF(AY1968=0.04,U1968,AS1968*AY1968))</f>
        <v/>
      </c>
      <c r="AV1968" s="47" t="str">
        <f aca="false">IFERROR(IF(AU1968="","",(VLOOKUP(AG1968,Dados!$X$111:$Z$112,3,0)*AT1968*0.17)),"INSERIR MVA")</f>
        <v/>
      </c>
      <c r="AW1968" s="47" t="str">
        <f aca="false">IFERROR(IF(AR1968="","",AV1968-AU1968),"")</f>
        <v/>
      </c>
      <c r="AX1968" s="51" t="str">
        <f aca="false">IFERROR(IF(AC1968="NÃO","",IF(AM1968&lt;&gt;"",AM1968-W1968,IF(AQ1968&lt;&gt;"",AQ1968-W1968,IF(AW1968&lt;&gt;"",AW1968-W1968,"")))),"")</f>
        <v/>
      </c>
      <c r="AY1968" s="46" t="str">
        <f aca="false">IFERROR(IF(ISNA(VLOOKUP(R1968,Dados!$X$2:$Y$5,2,0)),VLOOKUP(D1968,Dados!$X$7:$Y$33,2,0),VLOOKUP(R1968,Dados!$X$2:$Y$5,2,0)),"")</f>
        <v/>
      </c>
      <c r="AZ1968" s="52" t="str">
        <f aca="false">IF(C1968="","",IF(AND(Y1968="CONSUMO",AC1968="NÃO")*OR(AG1968="-",AG1968="BIT"),IF(E1968&lt;&gt;"",(AI1968-(P1968+L1968-N1968+Q1968)*AY1968)/0.83),""))</f>
        <v/>
      </c>
      <c r="BA1968" s="51" t="str">
        <f aca="false">IF(AZ1968="","",AZ1968*0.17-((P1968+L1968-N1968+Q1968)*AY1968))</f>
        <v/>
      </c>
      <c r="BB1968" s="51" t="str">
        <f aca="false">IF(AND(Y1968="CONSUMO",AG1968="ANEXO I",AY1968&gt;4%),(AI1968-(P1968+L1968-N1968+Q1968)*0.0514)/0.83*(0.5177)*(0.17)-AI1968*0.0514,IF(AND(Y1968="CONSUMO",AG1968="ANEXO II",AY1968&gt;4%),(AI1968-(P1968+L1968-N1968+Q1968)*0.041)/0.83*(0.3295)*(0.17)-AI1968*0.041,IF(AND(Y1968="CONSUMO",AG1968="ANEXO I",AY1968=4%),(AI1968-(P1968+L1968-N1968+Q1968)*0.04)/0.83*(0.5177)*(0.17)-AI1968*0.04,IF(AND(Y1968="CONSUMO",AG1968="ANEXO II",AY1968=4%),(AI1968-(P1968+L1968-N1968+Q1968)*0.04)/0.83*(0.3295)*(0.17)-AI1968*0.04,""))))</f>
        <v/>
      </c>
      <c r="BC1968" s="51" t="str">
        <f aca="false">IF(C1968="","",IF(AND(Y1968="CONSUMO",AC1968="SIM")*OR(AG1968="-",AG1968="BIT"),IF(E1968&lt;&gt;"",(AI1968-(P1968+L1968-N1968+Q1968)*AY1968)/0.83),""))</f>
        <v/>
      </c>
      <c r="BD1968" s="51" t="str">
        <f aca="false">IF(BC1968="","",BC1968*0.17)</f>
        <v/>
      </c>
      <c r="BE1968" s="51" t="str">
        <f aca="false">IF(I1968=6908,0,IF(BC1968="","",BD1968-((P1968+L1968-N1968+Q1968)*AY1968)))</f>
        <v/>
      </c>
      <c r="BF1968" s="53" t="str">
        <f aca="false">IF(B1968="","",IF(OR(B1968="",E1968="Regime Normal"),0,(AI1968-Q1968)*VLOOKUP(R1968,Dados!$X$98:$Y$108,2,0)))</f>
        <v/>
      </c>
      <c r="BG1968" s="54" t="str">
        <f aca="false">IFERROR(VLOOKUP(I1968,Dados!$AC$27:$AD$43,2,0),IF(B1968="","",IF(D1968&lt;&gt;"MT",IF(AND(AC1968="SIM",Y1968="Revenda"),"2403",IF(AND(AC1968="SIM",Y1968="Consumo"),"2407",IF(AND(AC1968="NÃO",Y1968="Revenda"),"2102",IF(AND(AC1968="NÃO",Y1968="Consumo"),"2556",)))),REPLACE(I1968,1,1,1))))</f>
        <v/>
      </c>
    </row>
    <row r="1969" customFormat="false" ht="12.8" hidden="false" customHeight="true" outlineLevel="0" collapsed="false">
      <c r="Y1969" s="45"/>
      <c r="Z1969" s="46" t="str">
        <f aca="false">IF(B1969="","",(IFERROR(VLOOKUP(H1969,Dados!A$3:B$15000,2,0),"Não Encontrado")))</f>
        <v/>
      </c>
      <c r="AA1969" s="46" t="str">
        <f aca="false">IF(B1969="","",(IFERROR(VLOOKUP(G1969,Dados!C$3:E$15000,3,0),"Não Encontrado")))</f>
        <v/>
      </c>
      <c r="AB1969" s="46" t="str">
        <f aca="false">IFERROR(IF(Z1969&lt;&gt;"Não Encontrado",Z1969,IF(AA1969&lt;&gt;"Não Encontrado",AA1969,"")),"")</f>
        <v/>
      </c>
      <c r="AC1969" s="45" t="str">
        <f aca="false">IF(B1969="","",IF(AB1969="","NÃO","SIM"))</f>
        <v/>
      </c>
      <c r="AD1969" s="45" t="str">
        <f aca="false">IFERROR(VLOOKUP(G1969,Dados!$P$3:$R$500,3,0),"")</f>
        <v/>
      </c>
      <c r="AE1969" s="45" t="str">
        <f aca="false">IFERROR(VLOOKUP(G1969,Dados!$K$3:$L$500,2,0),"")</f>
        <v/>
      </c>
      <c r="AF1969" s="45" t="str">
        <f aca="false">IFERROR(VLOOKUP(G1969,Dados!$M$3:$N$500,2,0),"")</f>
        <v/>
      </c>
      <c r="AG1969" s="45" t="str">
        <f aca="false">IF(F1969="","",IF(AND(AD1969="",AE1969="",AF1969=""),"-",IF(AND(AD1969="BIT",AE1969="",AF1969=""),"BIT",IF(AND(AE1969="ANEXO I",AD1969="",AF1969=""),"ANEXO I",IF(AND(AF1969="ANEXO II",AD1969="",AE1969=""),"ANEXO II","Escolher")))))</f>
        <v/>
      </c>
      <c r="AH1969" s="45" t="str">
        <f aca="false">IF(AG1969&lt;&gt;"Pneus","",IFERROR(VLOOKUP(R1969,Dados!$X$2:$Z$5,3,0)*(AI1969-Q1969),VLOOKUP(D1969,Dados!$X$7:$Z$33,3,0)*(AI1969-Q1969)))</f>
        <v/>
      </c>
      <c r="AI1969" s="47" t="str">
        <f aca="false">IF(B1969="","",P1969+Q1969+O1969+M1969+L1969-N1969)</f>
        <v/>
      </c>
      <c r="AJ1969" s="48" t="str">
        <f aca="false">IFERROR(IF(AND(AC1969="SIM",AG1969="-",Y1969="REVENDA"),(AB1969/1+1)*AI1969,IF(AND(AC1969="SIM",AG1969="Pneus",Y1969="REVENDA"),(AB1969/1+1)*(AI1969-AH1969),"")),"")</f>
        <v/>
      </c>
      <c r="AK1969" s="48" t="str">
        <f aca="false">IF(AJ1969="","",AJ1969*17%)</f>
        <v/>
      </c>
      <c r="AL1969" s="48" t="str">
        <f aca="false">IFERROR(IF(AC1969="NÃO","",IF(AK1969="","",IF(E1969="Simples Nacional",BF1969,IF(T1969=0.12,U1969*0.5833337002,IF(T1969=0,AI1969*0.07,U1969))))),"")</f>
        <v/>
      </c>
      <c r="AM1969" s="47" t="str">
        <f aca="false">IFERROR(IF(AC1969="NÃO","",IF(OR(AG1969="-",AG1969="Pneus"),AK1969-AL1969,"")),"")</f>
        <v/>
      </c>
      <c r="AN1969" s="48" t="str">
        <f aca="false">IF(AND(Y1969="REVENDA",AC1969="SIM",AG1969="BIT"),((AB1969/1+1)*AI1969)*0.4117,"")</f>
        <v/>
      </c>
      <c r="AO1969" s="48" t="str">
        <f aca="false">IF(AN1969="","",AN1969*17%)</f>
        <v/>
      </c>
      <c r="AP1969" s="49" t="str">
        <f aca="false">IF(AN1969="","",IF(T1969=0.12,(U1969*0.4117)*0.4117,IF(T1969=0,(AI1969*0.07)*0.4117,U1969*0.4117)))</f>
        <v/>
      </c>
      <c r="AQ1969" s="47" t="str">
        <f aca="false">IF(AN1969="","",AO1969-AP1969)</f>
        <v/>
      </c>
      <c r="AR1969" s="50" t="str">
        <f aca="false">IFERROR(IF(AND(AC1969="SIM",Y1969="REVENDA",LEFT(AG1969,5)="ANEXO")*OR(AE1969="ANEXO I",AF1969="ANEXO II"),VLOOKUP(H1969,Dados!G:I,2,0),""),"INSERIR MVA")</f>
        <v/>
      </c>
      <c r="AS1969" s="48" t="str">
        <f aca="false">IF(LEFT(AG1969,5)="ANEXO",VLOOKUP(AG1969,Dados!$X$111:$Z$112,2,0)*(AI1969-Q1969),"")</f>
        <v/>
      </c>
      <c r="AT1969" s="48" t="str">
        <f aca="false">IFERROR(IF(AR1969="","",(AI1969*AR1969)+AI1969),"INSERIR MVA")</f>
        <v/>
      </c>
      <c r="AU1969" s="48" t="str">
        <f aca="false">IF(AT1969="","",IF(AY1969=0.04,U1969,AS1969*AY1969))</f>
        <v/>
      </c>
      <c r="AV1969" s="47" t="str">
        <f aca="false">IFERROR(IF(AU1969="","",(VLOOKUP(AG1969,Dados!$X$111:$Z$112,3,0)*AT1969*0.17)),"INSERIR MVA")</f>
        <v/>
      </c>
      <c r="AW1969" s="47" t="str">
        <f aca="false">IFERROR(IF(AR1969="","",AV1969-AU1969),"")</f>
        <v/>
      </c>
      <c r="AX1969" s="51" t="str">
        <f aca="false">IFERROR(IF(AC1969="NÃO","",IF(AM1969&lt;&gt;"",AM1969-W1969,IF(AQ1969&lt;&gt;"",AQ1969-W1969,IF(AW1969&lt;&gt;"",AW1969-W1969,"")))),"")</f>
        <v/>
      </c>
      <c r="AY1969" s="46" t="str">
        <f aca="false">IFERROR(IF(ISNA(VLOOKUP(R1969,Dados!$X$2:$Y$5,2,0)),VLOOKUP(D1969,Dados!$X$7:$Y$33,2,0),VLOOKUP(R1969,Dados!$X$2:$Y$5,2,0)),"")</f>
        <v/>
      </c>
      <c r="AZ1969" s="52" t="str">
        <f aca="false">IF(C1969="","",IF(AND(Y1969="CONSUMO",AC1969="NÃO")*OR(AG1969="-",AG1969="BIT"),IF(E1969&lt;&gt;"",(AI1969-(P1969+L1969-N1969+Q1969)*AY1969)/0.83),""))</f>
        <v/>
      </c>
      <c r="BA1969" s="51" t="str">
        <f aca="false">IF(AZ1969="","",AZ1969*0.17-((P1969+L1969-N1969+Q1969)*AY1969))</f>
        <v/>
      </c>
      <c r="BB1969" s="51" t="str">
        <f aca="false">IF(AND(Y1969="CONSUMO",AG1969="ANEXO I",AY1969&gt;4%),(AI1969-(P1969+L1969-N1969+Q1969)*0.0514)/0.83*(0.5177)*(0.17)-AI1969*0.0514,IF(AND(Y1969="CONSUMO",AG1969="ANEXO II",AY1969&gt;4%),(AI1969-(P1969+L1969-N1969+Q1969)*0.041)/0.83*(0.3295)*(0.17)-AI1969*0.041,IF(AND(Y1969="CONSUMO",AG1969="ANEXO I",AY1969=4%),(AI1969-(P1969+L1969-N1969+Q1969)*0.04)/0.83*(0.5177)*(0.17)-AI1969*0.04,IF(AND(Y1969="CONSUMO",AG1969="ANEXO II",AY1969=4%),(AI1969-(P1969+L1969-N1969+Q1969)*0.04)/0.83*(0.3295)*(0.17)-AI1969*0.04,""))))</f>
        <v/>
      </c>
      <c r="BC1969" s="51" t="str">
        <f aca="false">IF(C1969="","",IF(AND(Y1969="CONSUMO",AC1969="SIM")*OR(AG1969="-",AG1969="BIT"),IF(E1969&lt;&gt;"",(AI1969-(P1969+L1969-N1969+Q1969)*AY1969)/0.83),""))</f>
        <v/>
      </c>
      <c r="BD1969" s="51" t="str">
        <f aca="false">IF(BC1969="","",BC1969*0.17)</f>
        <v/>
      </c>
      <c r="BE1969" s="51" t="str">
        <f aca="false">IF(I1969=6908,0,IF(BC1969="","",BD1969-((P1969+L1969-N1969+Q1969)*AY1969)))</f>
        <v/>
      </c>
      <c r="BF1969" s="53" t="str">
        <f aca="false">IF(B1969="","",IF(OR(B1969="",E1969="Regime Normal"),0,(AI1969-Q1969)*VLOOKUP(R1969,Dados!$X$98:$Y$108,2,0)))</f>
        <v/>
      </c>
      <c r="BG1969" s="54" t="str">
        <f aca="false">IFERROR(VLOOKUP(I1969,Dados!$AC$27:$AD$43,2,0),IF(B1969="","",IF(D1969&lt;&gt;"MT",IF(AND(AC1969="SIM",Y1969="Revenda"),"2403",IF(AND(AC1969="SIM",Y1969="Consumo"),"2407",IF(AND(AC1969="NÃO",Y1969="Revenda"),"2102",IF(AND(AC1969="NÃO",Y1969="Consumo"),"2556",)))),REPLACE(I1969,1,1,1))))</f>
        <v/>
      </c>
    </row>
    <row r="1970" customFormat="false" ht="12.8" hidden="false" customHeight="true" outlineLevel="0" collapsed="false">
      <c r="Y1970" s="45"/>
      <c r="Z1970" s="46" t="str">
        <f aca="false">IF(B1970="","",(IFERROR(VLOOKUP(H1970,Dados!A$3:B$15000,2,0),"Não Encontrado")))</f>
        <v/>
      </c>
      <c r="AA1970" s="46" t="str">
        <f aca="false">IF(B1970="","",(IFERROR(VLOOKUP(G1970,Dados!C$3:E$15000,3,0),"Não Encontrado")))</f>
        <v/>
      </c>
      <c r="AB1970" s="46" t="str">
        <f aca="false">IFERROR(IF(Z1970&lt;&gt;"Não Encontrado",Z1970,IF(AA1970&lt;&gt;"Não Encontrado",AA1970,"")),"")</f>
        <v/>
      </c>
      <c r="AC1970" s="45" t="str">
        <f aca="false">IF(B1970="","",IF(AB1970="","NÃO","SIM"))</f>
        <v/>
      </c>
      <c r="AD1970" s="45" t="str">
        <f aca="false">IFERROR(VLOOKUP(G1970,Dados!$P$3:$R$500,3,0),"")</f>
        <v/>
      </c>
      <c r="AE1970" s="45" t="str">
        <f aca="false">IFERROR(VLOOKUP(G1970,Dados!$K$3:$L$500,2,0),"")</f>
        <v/>
      </c>
      <c r="AF1970" s="45" t="str">
        <f aca="false">IFERROR(VLOOKUP(G1970,Dados!$M$3:$N$500,2,0),"")</f>
        <v/>
      </c>
      <c r="AG1970" s="45" t="str">
        <f aca="false">IF(F1970="","",IF(AND(AD1970="",AE1970="",AF1970=""),"-",IF(AND(AD1970="BIT",AE1970="",AF1970=""),"BIT",IF(AND(AE1970="ANEXO I",AD1970="",AF1970=""),"ANEXO I",IF(AND(AF1970="ANEXO II",AD1970="",AE1970=""),"ANEXO II","Escolher")))))</f>
        <v/>
      </c>
      <c r="AH1970" s="45" t="str">
        <f aca="false">IF(AG1970&lt;&gt;"Pneus","",IFERROR(VLOOKUP(R1970,Dados!$X$2:$Z$5,3,0)*(AI1970-Q1970),VLOOKUP(D1970,Dados!$X$7:$Z$33,3,0)*(AI1970-Q1970)))</f>
        <v/>
      </c>
      <c r="AI1970" s="47" t="str">
        <f aca="false">IF(B1970="","",P1970+Q1970+O1970+M1970+L1970-N1970)</f>
        <v/>
      </c>
      <c r="AJ1970" s="48" t="str">
        <f aca="false">IFERROR(IF(AND(AC1970="SIM",AG1970="-",Y1970="REVENDA"),(AB1970/1+1)*AI1970,IF(AND(AC1970="SIM",AG1970="Pneus",Y1970="REVENDA"),(AB1970/1+1)*(AI1970-AH1970),"")),"")</f>
        <v/>
      </c>
      <c r="AK1970" s="48" t="str">
        <f aca="false">IF(AJ1970="","",AJ1970*17%)</f>
        <v/>
      </c>
      <c r="AL1970" s="48" t="str">
        <f aca="false">IFERROR(IF(AC1970="NÃO","",IF(AK1970="","",IF(E1970="Simples Nacional",BF1970,IF(T1970=0.12,U1970*0.5833337002,IF(T1970=0,AI1970*0.07,U1970))))),"")</f>
        <v/>
      </c>
      <c r="AM1970" s="47" t="str">
        <f aca="false">IFERROR(IF(AC1970="NÃO","",IF(OR(AG1970="-",AG1970="Pneus"),AK1970-AL1970,"")),"")</f>
        <v/>
      </c>
      <c r="AN1970" s="48" t="str">
        <f aca="false">IF(AND(Y1970="REVENDA",AC1970="SIM",AG1970="BIT"),((AB1970/1+1)*AI1970)*0.4117,"")</f>
        <v/>
      </c>
      <c r="AO1970" s="48" t="str">
        <f aca="false">IF(AN1970="","",AN1970*17%)</f>
        <v/>
      </c>
      <c r="AP1970" s="49" t="str">
        <f aca="false">IF(AN1970="","",IF(T1970=0.12,(U1970*0.4117)*0.4117,IF(T1970=0,(AI1970*0.07)*0.4117,U1970*0.4117)))</f>
        <v/>
      </c>
      <c r="AQ1970" s="47" t="str">
        <f aca="false">IF(AN1970="","",AO1970-AP1970)</f>
        <v/>
      </c>
      <c r="AR1970" s="50" t="str">
        <f aca="false">IFERROR(IF(AND(AC1970="SIM",Y1970="REVENDA",LEFT(AG1970,5)="ANEXO")*OR(AE1970="ANEXO I",AF1970="ANEXO II"),VLOOKUP(H1970,Dados!G:I,2,0),""),"INSERIR MVA")</f>
        <v/>
      </c>
      <c r="AS1970" s="48" t="str">
        <f aca="false">IF(LEFT(AG1970,5)="ANEXO",VLOOKUP(AG1970,Dados!$X$111:$Z$112,2,0)*(AI1970-Q1970),"")</f>
        <v/>
      </c>
      <c r="AT1970" s="48" t="str">
        <f aca="false">IFERROR(IF(AR1970="","",(AI1970*AR1970)+AI1970),"INSERIR MVA")</f>
        <v/>
      </c>
      <c r="AU1970" s="48" t="str">
        <f aca="false">IF(AT1970="","",IF(AY1970=0.04,U1970,AS1970*AY1970))</f>
        <v/>
      </c>
      <c r="AV1970" s="47" t="str">
        <f aca="false">IFERROR(IF(AU1970="","",(VLOOKUP(AG1970,Dados!$X$111:$Z$112,3,0)*AT1970*0.17)),"INSERIR MVA")</f>
        <v/>
      </c>
      <c r="AW1970" s="47" t="str">
        <f aca="false">IFERROR(IF(AR1970="","",AV1970-AU1970),"")</f>
        <v/>
      </c>
      <c r="AX1970" s="51" t="str">
        <f aca="false">IFERROR(IF(AC1970="NÃO","",IF(AM1970&lt;&gt;"",AM1970-W1970,IF(AQ1970&lt;&gt;"",AQ1970-W1970,IF(AW1970&lt;&gt;"",AW1970-W1970,"")))),"")</f>
        <v/>
      </c>
      <c r="AY1970" s="46" t="str">
        <f aca="false">IFERROR(IF(ISNA(VLOOKUP(R1970,Dados!$X$2:$Y$5,2,0)),VLOOKUP(D1970,Dados!$X$7:$Y$33,2,0),VLOOKUP(R1970,Dados!$X$2:$Y$5,2,0)),"")</f>
        <v/>
      </c>
      <c r="AZ1970" s="52" t="str">
        <f aca="false">IF(C1970="","",IF(AND(Y1970="CONSUMO",AC1970="NÃO")*OR(AG1970="-",AG1970="BIT"),IF(E1970&lt;&gt;"",(AI1970-(P1970+L1970-N1970+Q1970)*AY1970)/0.83),""))</f>
        <v/>
      </c>
      <c r="BA1970" s="51" t="str">
        <f aca="false">IF(AZ1970="","",AZ1970*0.17-((P1970+L1970-N1970+Q1970)*AY1970))</f>
        <v/>
      </c>
      <c r="BB1970" s="51" t="str">
        <f aca="false">IF(AND(Y1970="CONSUMO",AG1970="ANEXO I",AY1970&gt;4%),(AI1970-(P1970+L1970-N1970+Q1970)*0.0514)/0.83*(0.5177)*(0.17)-AI1970*0.0514,IF(AND(Y1970="CONSUMO",AG1970="ANEXO II",AY1970&gt;4%),(AI1970-(P1970+L1970-N1970+Q1970)*0.041)/0.83*(0.3295)*(0.17)-AI1970*0.041,IF(AND(Y1970="CONSUMO",AG1970="ANEXO I",AY1970=4%),(AI1970-(P1970+L1970-N1970+Q1970)*0.04)/0.83*(0.5177)*(0.17)-AI1970*0.04,IF(AND(Y1970="CONSUMO",AG1970="ANEXO II",AY1970=4%),(AI1970-(P1970+L1970-N1970+Q1970)*0.04)/0.83*(0.3295)*(0.17)-AI1970*0.04,""))))</f>
        <v/>
      </c>
      <c r="BC1970" s="51" t="str">
        <f aca="false">IF(C1970="","",IF(AND(Y1970="CONSUMO",AC1970="SIM")*OR(AG1970="-",AG1970="BIT"),IF(E1970&lt;&gt;"",(AI1970-(P1970+L1970-N1970+Q1970)*AY1970)/0.83),""))</f>
        <v/>
      </c>
      <c r="BD1970" s="51" t="str">
        <f aca="false">IF(BC1970="","",BC1970*0.17)</f>
        <v/>
      </c>
      <c r="BE1970" s="51" t="str">
        <f aca="false">IF(I1970=6908,0,IF(BC1970="","",BD1970-((P1970+L1970-N1970+Q1970)*AY1970)))</f>
        <v/>
      </c>
      <c r="BF1970" s="53" t="str">
        <f aca="false">IF(B1970="","",IF(OR(B1970="",E1970="Regime Normal"),0,(AI1970-Q1970)*VLOOKUP(R1970,Dados!$X$98:$Y$108,2,0)))</f>
        <v/>
      </c>
      <c r="BG1970" s="54" t="str">
        <f aca="false">IFERROR(VLOOKUP(I1970,Dados!$AC$27:$AD$43,2,0),IF(B1970="","",IF(D1970&lt;&gt;"MT",IF(AND(AC1970="SIM",Y1970="Revenda"),"2403",IF(AND(AC1970="SIM",Y1970="Consumo"),"2407",IF(AND(AC1970="NÃO",Y1970="Revenda"),"2102",IF(AND(AC1970="NÃO",Y1970="Consumo"),"2556",)))),REPLACE(I1970,1,1,1))))</f>
        <v/>
      </c>
    </row>
    <row r="1971" customFormat="false" ht="12.8" hidden="false" customHeight="true" outlineLevel="0" collapsed="false">
      <c r="Y1971" s="45"/>
      <c r="Z1971" s="46" t="str">
        <f aca="false">IF(B1971="","",(IFERROR(VLOOKUP(H1971,Dados!A$3:B$15000,2,0),"Não Encontrado")))</f>
        <v/>
      </c>
      <c r="AA1971" s="46" t="str">
        <f aca="false">IF(B1971="","",(IFERROR(VLOOKUP(G1971,Dados!C$3:E$15000,3,0),"Não Encontrado")))</f>
        <v/>
      </c>
      <c r="AB1971" s="46" t="str">
        <f aca="false">IFERROR(IF(Z1971&lt;&gt;"Não Encontrado",Z1971,IF(AA1971&lt;&gt;"Não Encontrado",AA1971,"")),"")</f>
        <v/>
      </c>
      <c r="AC1971" s="45" t="str">
        <f aca="false">IF(B1971="","",IF(AB1971="","NÃO","SIM"))</f>
        <v/>
      </c>
      <c r="AD1971" s="45" t="str">
        <f aca="false">IFERROR(VLOOKUP(G1971,Dados!$P$3:$R$500,3,0),"")</f>
        <v/>
      </c>
      <c r="AE1971" s="45" t="str">
        <f aca="false">IFERROR(VLOOKUP(G1971,Dados!$K$3:$L$500,2,0),"")</f>
        <v/>
      </c>
      <c r="AF1971" s="45" t="str">
        <f aca="false">IFERROR(VLOOKUP(G1971,Dados!$M$3:$N$500,2,0),"")</f>
        <v/>
      </c>
      <c r="AG1971" s="45" t="str">
        <f aca="false">IF(F1971="","",IF(AND(AD1971="",AE1971="",AF1971=""),"-",IF(AND(AD1971="BIT",AE1971="",AF1971=""),"BIT",IF(AND(AE1971="ANEXO I",AD1971="",AF1971=""),"ANEXO I",IF(AND(AF1971="ANEXO II",AD1971="",AE1971=""),"ANEXO II","Escolher")))))</f>
        <v/>
      </c>
      <c r="AH1971" s="45" t="str">
        <f aca="false">IF(AG1971&lt;&gt;"Pneus","",IFERROR(VLOOKUP(R1971,Dados!$X$2:$Z$5,3,0)*(AI1971-Q1971),VLOOKUP(D1971,Dados!$X$7:$Z$33,3,0)*(AI1971-Q1971)))</f>
        <v/>
      </c>
      <c r="AI1971" s="47" t="str">
        <f aca="false">IF(B1971="","",P1971+Q1971+O1971+M1971+L1971-N1971)</f>
        <v/>
      </c>
      <c r="AJ1971" s="48" t="str">
        <f aca="false">IFERROR(IF(AND(AC1971="SIM",AG1971="-",Y1971="REVENDA"),(AB1971/1+1)*AI1971,IF(AND(AC1971="SIM",AG1971="Pneus",Y1971="REVENDA"),(AB1971/1+1)*(AI1971-AH1971),"")),"")</f>
        <v/>
      </c>
      <c r="AK1971" s="48" t="str">
        <f aca="false">IF(AJ1971="","",AJ1971*17%)</f>
        <v/>
      </c>
      <c r="AL1971" s="48" t="str">
        <f aca="false">IFERROR(IF(AC1971="NÃO","",IF(AK1971="","",IF(E1971="Simples Nacional",BF1971,IF(T1971=0.12,U1971*0.5833337002,IF(T1971=0,AI1971*0.07,U1971))))),"")</f>
        <v/>
      </c>
      <c r="AM1971" s="47" t="str">
        <f aca="false">IFERROR(IF(AC1971="NÃO","",IF(OR(AG1971="-",AG1971="Pneus"),AK1971-AL1971,"")),"")</f>
        <v/>
      </c>
      <c r="AN1971" s="48" t="str">
        <f aca="false">IF(AND(Y1971="REVENDA",AC1971="SIM",AG1971="BIT"),((AB1971/1+1)*AI1971)*0.4117,"")</f>
        <v/>
      </c>
      <c r="AO1971" s="48" t="str">
        <f aca="false">IF(AN1971="","",AN1971*17%)</f>
        <v/>
      </c>
      <c r="AP1971" s="49" t="str">
        <f aca="false">IF(AN1971="","",IF(T1971=0.12,(U1971*0.4117)*0.4117,IF(T1971=0,(AI1971*0.07)*0.4117,U1971*0.4117)))</f>
        <v/>
      </c>
      <c r="AQ1971" s="47" t="str">
        <f aca="false">IF(AN1971="","",AO1971-AP1971)</f>
        <v/>
      </c>
      <c r="AR1971" s="50" t="str">
        <f aca="false">IFERROR(IF(AND(AC1971="SIM",Y1971="REVENDA",LEFT(AG1971,5)="ANEXO")*OR(AE1971="ANEXO I",AF1971="ANEXO II"),VLOOKUP(H1971,Dados!G:I,2,0),""),"INSERIR MVA")</f>
        <v/>
      </c>
      <c r="AS1971" s="48" t="str">
        <f aca="false">IF(LEFT(AG1971,5)="ANEXO",VLOOKUP(AG1971,Dados!$X$111:$Z$112,2,0)*(AI1971-Q1971),"")</f>
        <v/>
      </c>
      <c r="AT1971" s="48" t="str">
        <f aca="false">IFERROR(IF(AR1971="","",(AI1971*AR1971)+AI1971),"INSERIR MVA")</f>
        <v/>
      </c>
      <c r="AU1971" s="48" t="str">
        <f aca="false">IF(AT1971="","",IF(AY1971=0.04,U1971,AS1971*AY1971))</f>
        <v/>
      </c>
      <c r="AV1971" s="47" t="str">
        <f aca="false">IFERROR(IF(AU1971="","",(VLOOKUP(AG1971,Dados!$X$111:$Z$112,3,0)*AT1971*0.17)),"INSERIR MVA")</f>
        <v/>
      </c>
      <c r="AW1971" s="47" t="str">
        <f aca="false">IFERROR(IF(AR1971="","",AV1971-AU1971),"")</f>
        <v/>
      </c>
      <c r="AX1971" s="51" t="str">
        <f aca="false">IFERROR(IF(AC1971="NÃO","",IF(AM1971&lt;&gt;"",AM1971-W1971,IF(AQ1971&lt;&gt;"",AQ1971-W1971,IF(AW1971&lt;&gt;"",AW1971-W1971,"")))),"")</f>
        <v/>
      </c>
      <c r="AY1971" s="46" t="str">
        <f aca="false">IFERROR(IF(ISNA(VLOOKUP(R1971,Dados!$X$2:$Y$5,2,0)),VLOOKUP(D1971,Dados!$X$7:$Y$33,2,0),VLOOKUP(R1971,Dados!$X$2:$Y$5,2,0)),"")</f>
        <v/>
      </c>
      <c r="AZ1971" s="52" t="str">
        <f aca="false">IF(C1971="","",IF(AND(Y1971="CONSUMO",AC1971="NÃO")*OR(AG1971="-",AG1971="BIT"),IF(E1971&lt;&gt;"",(AI1971-(P1971+L1971-N1971+Q1971)*AY1971)/0.83),""))</f>
        <v/>
      </c>
      <c r="BA1971" s="51" t="str">
        <f aca="false">IF(AZ1971="","",AZ1971*0.17-((P1971+L1971-N1971+Q1971)*AY1971))</f>
        <v/>
      </c>
      <c r="BB1971" s="51" t="str">
        <f aca="false">IF(AND(Y1971="CONSUMO",AG1971="ANEXO I",AY1971&gt;4%),(AI1971-(P1971+L1971-N1971+Q1971)*0.0514)/0.83*(0.5177)*(0.17)-AI1971*0.0514,IF(AND(Y1971="CONSUMO",AG1971="ANEXO II",AY1971&gt;4%),(AI1971-(P1971+L1971-N1971+Q1971)*0.041)/0.83*(0.3295)*(0.17)-AI1971*0.041,IF(AND(Y1971="CONSUMO",AG1971="ANEXO I",AY1971=4%),(AI1971-(P1971+L1971-N1971+Q1971)*0.04)/0.83*(0.5177)*(0.17)-AI1971*0.04,IF(AND(Y1971="CONSUMO",AG1971="ANEXO II",AY1971=4%),(AI1971-(P1971+L1971-N1971+Q1971)*0.04)/0.83*(0.3295)*(0.17)-AI1971*0.04,""))))</f>
        <v/>
      </c>
      <c r="BC1971" s="51" t="str">
        <f aca="false">IF(C1971="","",IF(AND(Y1971="CONSUMO",AC1971="SIM")*OR(AG1971="-",AG1971="BIT"),IF(E1971&lt;&gt;"",(AI1971-(P1971+L1971-N1971+Q1971)*AY1971)/0.83),""))</f>
        <v/>
      </c>
      <c r="BD1971" s="51" t="str">
        <f aca="false">IF(BC1971="","",BC1971*0.17)</f>
        <v/>
      </c>
      <c r="BE1971" s="51" t="str">
        <f aca="false">IF(I1971=6908,0,IF(BC1971="","",BD1971-((P1971+L1971-N1971+Q1971)*AY1971)))</f>
        <v/>
      </c>
      <c r="BF1971" s="53" t="str">
        <f aca="false">IF(B1971="","",IF(OR(B1971="",E1971="Regime Normal"),0,(AI1971-Q1971)*VLOOKUP(R1971,Dados!$X$98:$Y$108,2,0)))</f>
        <v/>
      </c>
      <c r="BG1971" s="54" t="str">
        <f aca="false">IFERROR(VLOOKUP(I1971,Dados!$AC$27:$AD$43,2,0),IF(B1971="","",IF(D1971&lt;&gt;"MT",IF(AND(AC1971="SIM",Y1971="Revenda"),"2403",IF(AND(AC1971="SIM",Y1971="Consumo"),"2407",IF(AND(AC1971="NÃO",Y1971="Revenda"),"2102",IF(AND(AC1971="NÃO",Y1971="Consumo"),"2556",)))),REPLACE(I1971,1,1,1))))</f>
        <v/>
      </c>
    </row>
    <row r="1972" customFormat="false" ht="12.8" hidden="false" customHeight="true" outlineLevel="0" collapsed="false">
      <c r="Y1972" s="45"/>
      <c r="Z1972" s="46" t="str">
        <f aca="false">IF(B1972="","",(IFERROR(VLOOKUP(H1972,Dados!A$3:B$15000,2,0),"Não Encontrado")))</f>
        <v/>
      </c>
      <c r="AA1972" s="46" t="str">
        <f aca="false">IF(B1972="","",(IFERROR(VLOOKUP(G1972,Dados!C$3:E$15000,3,0),"Não Encontrado")))</f>
        <v/>
      </c>
      <c r="AB1972" s="46" t="str">
        <f aca="false">IFERROR(IF(Z1972&lt;&gt;"Não Encontrado",Z1972,IF(AA1972&lt;&gt;"Não Encontrado",AA1972,"")),"")</f>
        <v/>
      </c>
      <c r="AC1972" s="45" t="str">
        <f aca="false">IF(B1972="","",IF(AB1972="","NÃO","SIM"))</f>
        <v/>
      </c>
      <c r="AD1972" s="45" t="str">
        <f aca="false">IFERROR(VLOOKUP(G1972,Dados!$P$3:$R$500,3,0),"")</f>
        <v/>
      </c>
      <c r="AE1972" s="45" t="str">
        <f aca="false">IFERROR(VLOOKUP(G1972,Dados!$K$3:$L$500,2,0),"")</f>
        <v/>
      </c>
      <c r="AF1972" s="45" t="str">
        <f aca="false">IFERROR(VLOOKUP(G1972,Dados!$M$3:$N$500,2,0),"")</f>
        <v/>
      </c>
      <c r="AG1972" s="45" t="str">
        <f aca="false">IF(F1972="","",IF(AND(AD1972="",AE1972="",AF1972=""),"-",IF(AND(AD1972="BIT",AE1972="",AF1972=""),"BIT",IF(AND(AE1972="ANEXO I",AD1972="",AF1972=""),"ANEXO I",IF(AND(AF1972="ANEXO II",AD1972="",AE1972=""),"ANEXO II","Escolher")))))</f>
        <v/>
      </c>
      <c r="AH1972" s="45" t="str">
        <f aca="false">IF(AG1972&lt;&gt;"Pneus","",IFERROR(VLOOKUP(R1972,Dados!$X$2:$Z$5,3,0)*(AI1972-Q1972),VLOOKUP(D1972,Dados!$X$7:$Z$33,3,0)*(AI1972-Q1972)))</f>
        <v/>
      </c>
      <c r="AI1972" s="47" t="str">
        <f aca="false">IF(B1972="","",P1972+Q1972+O1972+M1972+L1972-N1972)</f>
        <v/>
      </c>
      <c r="AJ1972" s="48" t="str">
        <f aca="false">IFERROR(IF(AND(AC1972="SIM",AG1972="-",Y1972="REVENDA"),(AB1972/1+1)*AI1972,IF(AND(AC1972="SIM",AG1972="Pneus",Y1972="REVENDA"),(AB1972/1+1)*(AI1972-AH1972),"")),"")</f>
        <v/>
      </c>
      <c r="AK1972" s="48" t="str">
        <f aca="false">IF(AJ1972="","",AJ1972*17%)</f>
        <v/>
      </c>
      <c r="AL1972" s="48" t="str">
        <f aca="false">IFERROR(IF(AC1972="NÃO","",IF(AK1972="","",IF(E1972="Simples Nacional",BF1972,IF(T1972=0.12,U1972*0.5833337002,IF(T1972=0,AI1972*0.07,U1972))))),"")</f>
        <v/>
      </c>
      <c r="AM1972" s="47" t="str">
        <f aca="false">IFERROR(IF(AC1972="NÃO","",IF(OR(AG1972="-",AG1972="Pneus"),AK1972-AL1972,"")),"")</f>
        <v/>
      </c>
      <c r="AN1972" s="48" t="str">
        <f aca="false">IF(AND(Y1972="REVENDA",AC1972="SIM",AG1972="BIT"),((AB1972/1+1)*AI1972)*0.4117,"")</f>
        <v/>
      </c>
      <c r="AO1972" s="48" t="str">
        <f aca="false">IF(AN1972="","",AN1972*17%)</f>
        <v/>
      </c>
      <c r="AP1972" s="49" t="str">
        <f aca="false">IF(AN1972="","",IF(T1972=0.12,(U1972*0.4117)*0.4117,IF(T1972=0,(AI1972*0.07)*0.4117,U1972*0.4117)))</f>
        <v/>
      </c>
      <c r="AQ1972" s="47" t="str">
        <f aca="false">IF(AN1972="","",AO1972-AP1972)</f>
        <v/>
      </c>
      <c r="AR1972" s="50" t="str">
        <f aca="false">IFERROR(IF(AND(AC1972="SIM",Y1972="REVENDA",LEFT(AG1972,5)="ANEXO")*OR(AE1972="ANEXO I",AF1972="ANEXO II"),VLOOKUP(H1972,Dados!G:I,2,0),""),"INSERIR MVA")</f>
        <v/>
      </c>
      <c r="AS1972" s="48" t="str">
        <f aca="false">IF(LEFT(AG1972,5)="ANEXO",VLOOKUP(AG1972,Dados!$X$111:$Z$112,2,0)*(AI1972-Q1972),"")</f>
        <v/>
      </c>
      <c r="AT1972" s="48" t="str">
        <f aca="false">IFERROR(IF(AR1972="","",(AI1972*AR1972)+AI1972),"INSERIR MVA")</f>
        <v/>
      </c>
      <c r="AU1972" s="48" t="str">
        <f aca="false">IF(AT1972="","",IF(AY1972=0.04,U1972,AS1972*AY1972))</f>
        <v/>
      </c>
      <c r="AV1972" s="47" t="str">
        <f aca="false">IFERROR(IF(AU1972="","",(VLOOKUP(AG1972,Dados!$X$111:$Z$112,3,0)*AT1972*0.17)),"INSERIR MVA")</f>
        <v/>
      </c>
      <c r="AW1972" s="47" t="str">
        <f aca="false">IFERROR(IF(AR1972="","",AV1972-AU1972),"")</f>
        <v/>
      </c>
      <c r="AX1972" s="51" t="str">
        <f aca="false">IFERROR(IF(AC1972="NÃO","",IF(AM1972&lt;&gt;"",AM1972-W1972,IF(AQ1972&lt;&gt;"",AQ1972-W1972,IF(AW1972&lt;&gt;"",AW1972-W1972,"")))),"")</f>
        <v/>
      </c>
      <c r="AY1972" s="46" t="str">
        <f aca="false">IFERROR(IF(ISNA(VLOOKUP(R1972,Dados!$X$2:$Y$5,2,0)),VLOOKUP(D1972,Dados!$X$7:$Y$33,2,0),VLOOKUP(R1972,Dados!$X$2:$Y$5,2,0)),"")</f>
        <v/>
      </c>
      <c r="AZ1972" s="52" t="str">
        <f aca="false">IF(C1972="","",IF(AND(Y1972="CONSUMO",AC1972="NÃO")*OR(AG1972="-",AG1972="BIT"),IF(E1972&lt;&gt;"",(AI1972-(P1972+L1972-N1972+Q1972)*AY1972)/0.83),""))</f>
        <v/>
      </c>
      <c r="BA1972" s="51" t="str">
        <f aca="false">IF(AZ1972="","",AZ1972*0.17-((P1972+L1972-N1972+Q1972)*AY1972))</f>
        <v/>
      </c>
      <c r="BB1972" s="51" t="str">
        <f aca="false">IF(AND(Y1972="CONSUMO",AG1972="ANEXO I",AY1972&gt;4%),(AI1972-(P1972+L1972-N1972+Q1972)*0.0514)/0.83*(0.5177)*(0.17)-AI1972*0.0514,IF(AND(Y1972="CONSUMO",AG1972="ANEXO II",AY1972&gt;4%),(AI1972-(P1972+L1972-N1972+Q1972)*0.041)/0.83*(0.3295)*(0.17)-AI1972*0.041,IF(AND(Y1972="CONSUMO",AG1972="ANEXO I",AY1972=4%),(AI1972-(P1972+L1972-N1972+Q1972)*0.04)/0.83*(0.5177)*(0.17)-AI1972*0.04,IF(AND(Y1972="CONSUMO",AG1972="ANEXO II",AY1972=4%),(AI1972-(P1972+L1972-N1972+Q1972)*0.04)/0.83*(0.3295)*(0.17)-AI1972*0.04,""))))</f>
        <v/>
      </c>
      <c r="BC1972" s="51" t="str">
        <f aca="false">IF(C1972="","",IF(AND(Y1972="CONSUMO",AC1972="SIM")*OR(AG1972="-",AG1972="BIT"),IF(E1972&lt;&gt;"",(AI1972-(P1972+L1972-N1972+Q1972)*AY1972)/0.83),""))</f>
        <v/>
      </c>
      <c r="BD1972" s="51" t="str">
        <f aca="false">IF(BC1972="","",BC1972*0.17)</f>
        <v/>
      </c>
      <c r="BE1972" s="51" t="str">
        <f aca="false">IF(I1972=6908,0,IF(BC1972="","",BD1972-((P1972+L1972-N1972+Q1972)*AY1972)))</f>
        <v/>
      </c>
      <c r="BF1972" s="53" t="str">
        <f aca="false">IF(B1972="","",IF(OR(B1972="",E1972="Regime Normal"),0,(AI1972-Q1972)*VLOOKUP(R1972,Dados!$X$98:$Y$108,2,0)))</f>
        <v/>
      </c>
      <c r="BG1972" s="54" t="str">
        <f aca="false">IFERROR(VLOOKUP(I1972,Dados!$AC$27:$AD$43,2,0),IF(B1972="","",IF(D1972&lt;&gt;"MT",IF(AND(AC1972="SIM",Y1972="Revenda"),"2403",IF(AND(AC1972="SIM",Y1972="Consumo"),"2407",IF(AND(AC1972="NÃO",Y1972="Revenda"),"2102",IF(AND(AC1972="NÃO",Y1972="Consumo"),"2556",)))),REPLACE(I1972,1,1,1))))</f>
        <v/>
      </c>
    </row>
    <row r="1973" customFormat="false" ht="12.8" hidden="false" customHeight="true" outlineLevel="0" collapsed="false">
      <c r="Y1973" s="45"/>
      <c r="Z1973" s="46" t="str">
        <f aca="false">IF(B1973="","",(IFERROR(VLOOKUP(H1973,Dados!A$3:B$15000,2,0),"Não Encontrado")))</f>
        <v/>
      </c>
      <c r="AA1973" s="46" t="str">
        <f aca="false">IF(B1973="","",(IFERROR(VLOOKUP(G1973,Dados!C$3:E$15000,3,0),"Não Encontrado")))</f>
        <v/>
      </c>
      <c r="AB1973" s="46" t="str">
        <f aca="false">IFERROR(IF(Z1973&lt;&gt;"Não Encontrado",Z1973,IF(AA1973&lt;&gt;"Não Encontrado",AA1973,"")),"")</f>
        <v/>
      </c>
      <c r="AC1973" s="45" t="str">
        <f aca="false">IF(B1973="","",IF(AB1973="","NÃO","SIM"))</f>
        <v/>
      </c>
      <c r="AD1973" s="45" t="str">
        <f aca="false">IFERROR(VLOOKUP(G1973,Dados!$P$3:$R$500,3,0),"")</f>
        <v/>
      </c>
      <c r="AE1973" s="45" t="str">
        <f aca="false">IFERROR(VLOOKUP(G1973,Dados!$K$3:$L$500,2,0),"")</f>
        <v/>
      </c>
      <c r="AF1973" s="45" t="str">
        <f aca="false">IFERROR(VLOOKUP(G1973,Dados!$M$3:$N$500,2,0),"")</f>
        <v/>
      </c>
      <c r="AG1973" s="45" t="str">
        <f aca="false">IF(F1973="","",IF(AND(AD1973="",AE1973="",AF1973=""),"-",IF(AND(AD1973="BIT",AE1973="",AF1973=""),"BIT",IF(AND(AE1973="ANEXO I",AD1973="",AF1973=""),"ANEXO I",IF(AND(AF1973="ANEXO II",AD1973="",AE1973=""),"ANEXO II","Escolher")))))</f>
        <v/>
      </c>
      <c r="AH1973" s="45" t="str">
        <f aca="false">IF(AG1973&lt;&gt;"Pneus","",IFERROR(VLOOKUP(R1973,Dados!$X$2:$Z$5,3,0)*(AI1973-Q1973),VLOOKUP(D1973,Dados!$X$7:$Z$33,3,0)*(AI1973-Q1973)))</f>
        <v/>
      </c>
      <c r="AI1973" s="47" t="str">
        <f aca="false">IF(B1973="","",P1973+Q1973+O1973+M1973+L1973-N1973)</f>
        <v/>
      </c>
      <c r="AJ1973" s="48" t="str">
        <f aca="false">IFERROR(IF(AND(AC1973="SIM",AG1973="-",Y1973="REVENDA"),(AB1973/1+1)*AI1973,IF(AND(AC1973="SIM",AG1973="Pneus",Y1973="REVENDA"),(AB1973/1+1)*(AI1973-AH1973),"")),"")</f>
        <v/>
      </c>
      <c r="AK1973" s="48" t="str">
        <f aca="false">IF(AJ1973="","",AJ1973*17%)</f>
        <v/>
      </c>
      <c r="AL1973" s="48" t="str">
        <f aca="false">IFERROR(IF(AC1973="NÃO","",IF(AK1973="","",IF(E1973="Simples Nacional",BF1973,IF(T1973=0.12,U1973*0.5833337002,IF(T1973=0,AI1973*0.07,U1973))))),"")</f>
        <v/>
      </c>
      <c r="AM1973" s="47" t="str">
        <f aca="false">IFERROR(IF(AC1973="NÃO","",IF(OR(AG1973="-",AG1973="Pneus"),AK1973-AL1973,"")),"")</f>
        <v/>
      </c>
      <c r="AN1973" s="48" t="str">
        <f aca="false">IF(AND(Y1973="REVENDA",AC1973="SIM",AG1973="BIT"),((AB1973/1+1)*AI1973)*0.4117,"")</f>
        <v/>
      </c>
      <c r="AO1973" s="48" t="str">
        <f aca="false">IF(AN1973="","",AN1973*17%)</f>
        <v/>
      </c>
      <c r="AP1973" s="49" t="str">
        <f aca="false">IF(AN1973="","",IF(T1973=0.12,(U1973*0.4117)*0.4117,IF(T1973=0,(AI1973*0.07)*0.4117,U1973*0.4117)))</f>
        <v/>
      </c>
      <c r="AQ1973" s="47" t="str">
        <f aca="false">IF(AN1973="","",AO1973-AP1973)</f>
        <v/>
      </c>
      <c r="AR1973" s="50" t="str">
        <f aca="false">IFERROR(IF(AND(AC1973="SIM",Y1973="REVENDA",LEFT(AG1973,5)="ANEXO")*OR(AE1973="ANEXO I",AF1973="ANEXO II"),VLOOKUP(H1973,Dados!G:I,2,0),""),"INSERIR MVA")</f>
        <v/>
      </c>
      <c r="AS1973" s="48" t="str">
        <f aca="false">IF(LEFT(AG1973,5)="ANEXO",VLOOKUP(AG1973,Dados!$X$111:$Z$112,2,0)*(AI1973-Q1973),"")</f>
        <v/>
      </c>
      <c r="AT1973" s="48" t="str">
        <f aca="false">IFERROR(IF(AR1973="","",(AI1973*AR1973)+AI1973),"INSERIR MVA")</f>
        <v/>
      </c>
      <c r="AU1973" s="48" t="str">
        <f aca="false">IF(AT1973="","",IF(AY1973=0.04,U1973,AS1973*AY1973))</f>
        <v/>
      </c>
      <c r="AV1973" s="47" t="str">
        <f aca="false">IFERROR(IF(AU1973="","",(VLOOKUP(AG1973,Dados!$X$111:$Z$112,3,0)*AT1973*0.17)),"INSERIR MVA")</f>
        <v/>
      </c>
      <c r="AW1973" s="47" t="str">
        <f aca="false">IFERROR(IF(AR1973="","",AV1973-AU1973),"")</f>
        <v/>
      </c>
      <c r="AX1973" s="51" t="str">
        <f aca="false">IFERROR(IF(AC1973="NÃO","",IF(AM1973&lt;&gt;"",AM1973-W1973,IF(AQ1973&lt;&gt;"",AQ1973-W1973,IF(AW1973&lt;&gt;"",AW1973-W1973,"")))),"")</f>
        <v/>
      </c>
      <c r="AY1973" s="46" t="str">
        <f aca="false">IFERROR(IF(ISNA(VLOOKUP(R1973,Dados!$X$2:$Y$5,2,0)),VLOOKUP(D1973,Dados!$X$7:$Y$33,2,0),VLOOKUP(R1973,Dados!$X$2:$Y$5,2,0)),"")</f>
        <v/>
      </c>
      <c r="AZ1973" s="52" t="str">
        <f aca="false">IF(C1973="","",IF(AND(Y1973="CONSUMO",AC1973="NÃO")*OR(AG1973="-",AG1973="BIT"),IF(E1973&lt;&gt;"",(AI1973-(P1973+L1973-N1973+Q1973)*AY1973)/0.83),""))</f>
        <v/>
      </c>
      <c r="BA1973" s="51" t="str">
        <f aca="false">IF(AZ1973="","",AZ1973*0.17-((P1973+L1973-N1973+Q1973)*AY1973))</f>
        <v/>
      </c>
      <c r="BB1973" s="51" t="str">
        <f aca="false">IF(AND(Y1973="CONSUMO",AG1973="ANEXO I",AY1973&gt;4%),(AI1973-(P1973+L1973-N1973+Q1973)*0.0514)/0.83*(0.5177)*(0.17)-AI1973*0.0514,IF(AND(Y1973="CONSUMO",AG1973="ANEXO II",AY1973&gt;4%),(AI1973-(P1973+L1973-N1973+Q1973)*0.041)/0.83*(0.3295)*(0.17)-AI1973*0.041,IF(AND(Y1973="CONSUMO",AG1973="ANEXO I",AY1973=4%),(AI1973-(P1973+L1973-N1973+Q1973)*0.04)/0.83*(0.5177)*(0.17)-AI1973*0.04,IF(AND(Y1973="CONSUMO",AG1973="ANEXO II",AY1973=4%),(AI1973-(P1973+L1973-N1973+Q1973)*0.04)/0.83*(0.3295)*(0.17)-AI1973*0.04,""))))</f>
        <v/>
      </c>
      <c r="BC1973" s="51" t="str">
        <f aca="false">IF(C1973="","",IF(AND(Y1973="CONSUMO",AC1973="SIM")*OR(AG1973="-",AG1973="BIT"),IF(E1973&lt;&gt;"",(AI1973-(P1973+L1973-N1973+Q1973)*AY1973)/0.83),""))</f>
        <v/>
      </c>
      <c r="BD1973" s="51" t="str">
        <f aca="false">IF(BC1973="","",BC1973*0.17)</f>
        <v/>
      </c>
      <c r="BE1973" s="51" t="str">
        <f aca="false">IF(I1973=6908,0,IF(BC1973="","",BD1973-((P1973+L1973-N1973+Q1973)*AY1973)))</f>
        <v/>
      </c>
      <c r="BF1973" s="53" t="str">
        <f aca="false">IF(B1973="","",IF(OR(B1973="",E1973="Regime Normal"),0,(AI1973-Q1973)*VLOOKUP(R1973,Dados!$X$98:$Y$108,2,0)))</f>
        <v/>
      </c>
      <c r="BG1973" s="54" t="str">
        <f aca="false">IFERROR(VLOOKUP(I1973,Dados!$AC$27:$AD$43,2,0),IF(B1973="","",IF(D1973&lt;&gt;"MT",IF(AND(AC1973="SIM",Y1973="Revenda"),"2403",IF(AND(AC1973="SIM",Y1973="Consumo"),"2407",IF(AND(AC1973="NÃO",Y1973="Revenda"),"2102",IF(AND(AC1973="NÃO",Y1973="Consumo"),"2556",)))),REPLACE(I1973,1,1,1))))</f>
        <v/>
      </c>
    </row>
    <row r="1974" customFormat="false" ht="12.8" hidden="false" customHeight="true" outlineLevel="0" collapsed="false">
      <c r="Y1974" s="45"/>
      <c r="Z1974" s="46" t="str">
        <f aca="false">IF(B1974="","",(IFERROR(VLOOKUP(H1974,Dados!A$3:B$15000,2,0),"Não Encontrado")))</f>
        <v/>
      </c>
      <c r="AA1974" s="46" t="str">
        <f aca="false">IF(B1974="","",(IFERROR(VLOOKUP(G1974,Dados!C$3:E$15000,3,0),"Não Encontrado")))</f>
        <v/>
      </c>
      <c r="AB1974" s="46" t="str">
        <f aca="false">IFERROR(IF(Z1974&lt;&gt;"Não Encontrado",Z1974,IF(AA1974&lt;&gt;"Não Encontrado",AA1974,"")),"")</f>
        <v/>
      </c>
      <c r="AC1974" s="45" t="str">
        <f aca="false">IF(B1974="","",IF(AB1974="","NÃO","SIM"))</f>
        <v/>
      </c>
      <c r="AD1974" s="45" t="str">
        <f aca="false">IFERROR(VLOOKUP(G1974,Dados!$P$3:$R$500,3,0),"")</f>
        <v/>
      </c>
      <c r="AE1974" s="45" t="str">
        <f aca="false">IFERROR(VLOOKUP(G1974,Dados!$K$3:$L$500,2,0),"")</f>
        <v/>
      </c>
      <c r="AF1974" s="45" t="str">
        <f aca="false">IFERROR(VLOOKUP(G1974,Dados!$M$3:$N$500,2,0),"")</f>
        <v/>
      </c>
      <c r="AG1974" s="45" t="str">
        <f aca="false">IF(F1974="","",IF(AND(AD1974="",AE1974="",AF1974=""),"-",IF(AND(AD1974="BIT",AE1974="",AF1974=""),"BIT",IF(AND(AE1974="ANEXO I",AD1974="",AF1974=""),"ANEXO I",IF(AND(AF1974="ANEXO II",AD1974="",AE1974=""),"ANEXO II","Escolher")))))</f>
        <v/>
      </c>
      <c r="AH1974" s="45" t="str">
        <f aca="false">IF(AG1974&lt;&gt;"Pneus","",IFERROR(VLOOKUP(R1974,Dados!$X$2:$Z$5,3,0)*(AI1974-Q1974),VLOOKUP(D1974,Dados!$X$7:$Z$33,3,0)*(AI1974-Q1974)))</f>
        <v/>
      </c>
      <c r="AI1974" s="47" t="str">
        <f aca="false">IF(B1974="","",P1974+Q1974+O1974+M1974+L1974-N1974)</f>
        <v/>
      </c>
      <c r="AJ1974" s="48" t="str">
        <f aca="false">IFERROR(IF(AND(AC1974="SIM",AG1974="-",Y1974="REVENDA"),(AB1974/1+1)*AI1974,IF(AND(AC1974="SIM",AG1974="Pneus",Y1974="REVENDA"),(AB1974/1+1)*(AI1974-AH1974),"")),"")</f>
        <v/>
      </c>
      <c r="AK1974" s="48" t="str">
        <f aca="false">IF(AJ1974="","",AJ1974*17%)</f>
        <v/>
      </c>
      <c r="AL1974" s="48" t="str">
        <f aca="false">IFERROR(IF(AC1974="NÃO","",IF(AK1974="","",IF(E1974="Simples Nacional",BF1974,IF(T1974=0.12,U1974*0.5833337002,IF(T1974=0,AI1974*0.07,U1974))))),"")</f>
        <v/>
      </c>
      <c r="AM1974" s="47" t="str">
        <f aca="false">IFERROR(IF(AC1974="NÃO","",IF(OR(AG1974="-",AG1974="Pneus"),AK1974-AL1974,"")),"")</f>
        <v/>
      </c>
      <c r="AN1974" s="48" t="str">
        <f aca="false">IF(AND(Y1974="REVENDA",AC1974="SIM",AG1974="BIT"),((AB1974/1+1)*AI1974)*0.4117,"")</f>
        <v/>
      </c>
      <c r="AO1974" s="48" t="str">
        <f aca="false">IF(AN1974="","",AN1974*17%)</f>
        <v/>
      </c>
      <c r="AP1974" s="49" t="str">
        <f aca="false">IF(AN1974="","",IF(T1974=0.12,(U1974*0.4117)*0.4117,IF(T1974=0,(AI1974*0.07)*0.4117,U1974*0.4117)))</f>
        <v/>
      </c>
      <c r="AQ1974" s="47" t="str">
        <f aca="false">IF(AN1974="","",AO1974-AP1974)</f>
        <v/>
      </c>
      <c r="AR1974" s="50" t="str">
        <f aca="false">IFERROR(IF(AND(AC1974="SIM",Y1974="REVENDA",LEFT(AG1974,5)="ANEXO")*OR(AE1974="ANEXO I",AF1974="ANEXO II"),VLOOKUP(H1974,Dados!G:I,2,0),""),"INSERIR MVA")</f>
        <v/>
      </c>
      <c r="AS1974" s="48" t="str">
        <f aca="false">IF(LEFT(AG1974,5)="ANEXO",VLOOKUP(AG1974,Dados!$X$111:$Z$112,2,0)*(AI1974-Q1974),"")</f>
        <v/>
      </c>
      <c r="AT1974" s="48" t="str">
        <f aca="false">IFERROR(IF(AR1974="","",(AI1974*AR1974)+AI1974),"INSERIR MVA")</f>
        <v/>
      </c>
      <c r="AU1974" s="48" t="str">
        <f aca="false">IF(AT1974="","",IF(AY1974=0.04,U1974,AS1974*AY1974))</f>
        <v/>
      </c>
      <c r="AV1974" s="47" t="str">
        <f aca="false">IFERROR(IF(AU1974="","",(VLOOKUP(AG1974,Dados!$X$111:$Z$112,3,0)*AT1974*0.17)),"INSERIR MVA")</f>
        <v/>
      </c>
      <c r="AW1974" s="47" t="str">
        <f aca="false">IFERROR(IF(AR1974="","",AV1974-AU1974),"")</f>
        <v/>
      </c>
      <c r="AX1974" s="51" t="str">
        <f aca="false">IFERROR(IF(AC1974="NÃO","",IF(AM1974&lt;&gt;"",AM1974-W1974,IF(AQ1974&lt;&gt;"",AQ1974-W1974,IF(AW1974&lt;&gt;"",AW1974-W1974,"")))),"")</f>
        <v/>
      </c>
      <c r="AY1974" s="46" t="str">
        <f aca="false">IFERROR(IF(ISNA(VLOOKUP(R1974,Dados!$X$2:$Y$5,2,0)),VLOOKUP(D1974,Dados!$X$7:$Y$33,2,0),VLOOKUP(R1974,Dados!$X$2:$Y$5,2,0)),"")</f>
        <v/>
      </c>
      <c r="AZ1974" s="52" t="str">
        <f aca="false">IF(C1974="","",IF(AND(Y1974="CONSUMO",AC1974="NÃO")*OR(AG1974="-",AG1974="BIT"),IF(E1974&lt;&gt;"",(AI1974-(P1974+L1974-N1974+Q1974)*AY1974)/0.83),""))</f>
        <v/>
      </c>
      <c r="BA1974" s="51" t="str">
        <f aca="false">IF(AZ1974="","",AZ1974*0.17-((P1974+L1974-N1974+Q1974)*AY1974))</f>
        <v/>
      </c>
      <c r="BB1974" s="51" t="str">
        <f aca="false">IF(AND(Y1974="CONSUMO",AG1974="ANEXO I",AY1974&gt;4%),(AI1974-(P1974+L1974-N1974+Q1974)*0.0514)/0.83*(0.5177)*(0.17)-AI1974*0.0514,IF(AND(Y1974="CONSUMO",AG1974="ANEXO II",AY1974&gt;4%),(AI1974-(P1974+L1974-N1974+Q1974)*0.041)/0.83*(0.3295)*(0.17)-AI1974*0.041,IF(AND(Y1974="CONSUMO",AG1974="ANEXO I",AY1974=4%),(AI1974-(P1974+L1974-N1974+Q1974)*0.04)/0.83*(0.5177)*(0.17)-AI1974*0.04,IF(AND(Y1974="CONSUMO",AG1974="ANEXO II",AY1974=4%),(AI1974-(P1974+L1974-N1974+Q1974)*0.04)/0.83*(0.3295)*(0.17)-AI1974*0.04,""))))</f>
        <v/>
      </c>
      <c r="BC1974" s="51" t="str">
        <f aca="false">IF(C1974="","",IF(AND(Y1974="CONSUMO",AC1974="SIM")*OR(AG1974="-",AG1974="BIT"),IF(E1974&lt;&gt;"",(AI1974-(P1974+L1974-N1974+Q1974)*AY1974)/0.83),""))</f>
        <v/>
      </c>
      <c r="BD1974" s="51" t="str">
        <f aca="false">IF(BC1974="","",BC1974*0.17)</f>
        <v/>
      </c>
      <c r="BE1974" s="51" t="str">
        <f aca="false">IF(I1974=6908,0,IF(BC1974="","",BD1974-((P1974+L1974-N1974+Q1974)*AY1974)))</f>
        <v/>
      </c>
      <c r="BF1974" s="53" t="str">
        <f aca="false">IF(B1974="","",IF(OR(B1974="",E1974="Regime Normal"),0,(AI1974-Q1974)*VLOOKUP(R1974,Dados!$X$98:$Y$108,2,0)))</f>
        <v/>
      </c>
      <c r="BG1974" s="54" t="str">
        <f aca="false">IFERROR(VLOOKUP(I1974,Dados!$AC$27:$AD$43,2,0),IF(B1974="","",IF(D1974&lt;&gt;"MT",IF(AND(AC1974="SIM",Y1974="Revenda"),"2403",IF(AND(AC1974="SIM",Y1974="Consumo"),"2407",IF(AND(AC1974="NÃO",Y1974="Revenda"),"2102",IF(AND(AC1974="NÃO",Y1974="Consumo"),"2556",)))),REPLACE(I1974,1,1,1))))</f>
        <v/>
      </c>
    </row>
    <row r="1975" customFormat="false" ht="12.8" hidden="false" customHeight="true" outlineLevel="0" collapsed="false">
      <c r="Y1975" s="45"/>
      <c r="Z1975" s="46" t="str">
        <f aca="false">IF(B1975="","",(IFERROR(VLOOKUP(H1975,Dados!A$3:B$15000,2,0),"Não Encontrado")))</f>
        <v/>
      </c>
      <c r="AA1975" s="46" t="str">
        <f aca="false">IF(B1975="","",(IFERROR(VLOOKUP(G1975,Dados!C$3:E$15000,3,0),"Não Encontrado")))</f>
        <v/>
      </c>
      <c r="AB1975" s="46" t="str">
        <f aca="false">IFERROR(IF(Z1975&lt;&gt;"Não Encontrado",Z1975,IF(AA1975&lt;&gt;"Não Encontrado",AA1975,"")),"")</f>
        <v/>
      </c>
      <c r="AC1975" s="45" t="str">
        <f aca="false">IF(B1975="","",IF(AB1975="","NÃO","SIM"))</f>
        <v/>
      </c>
      <c r="AD1975" s="45" t="str">
        <f aca="false">IFERROR(VLOOKUP(G1975,Dados!$P$3:$R$500,3,0),"")</f>
        <v/>
      </c>
      <c r="AE1975" s="45" t="str">
        <f aca="false">IFERROR(VLOOKUP(G1975,Dados!$K$3:$L$500,2,0),"")</f>
        <v/>
      </c>
      <c r="AF1975" s="45" t="str">
        <f aca="false">IFERROR(VLOOKUP(G1975,Dados!$M$3:$N$500,2,0),"")</f>
        <v/>
      </c>
      <c r="AG1975" s="45" t="str">
        <f aca="false">IF(F1975="","",IF(AND(AD1975="",AE1975="",AF1975=""),"-",IF(AND(AD1975="BIT",AE1975="",AF1975=""),"BIT",IF(AND(AE1975="ANEXO I",AD1975="",AF1975=""),"ANEXO I",IF(AND(AF1975="ANEXO II",AD1975="",AE1975=""),"ANEXO II","Escolher")))))</f>
        <v/>
      </c>
      <c r="AH1975" s="45" t="str">
        <f aca="false">IF(AG1975&lt;&gt;"Pneus","",IFERROR(VLOOKUP(R1975,Dados!$X$2:$Z$5,3,0)*(AI1975-Q1975),VLOOKUP(D1975,Dados!$X$7:$Z$33,3,0)*(AI1975-Q1975)))</f>
        <v/>
      </c>
      <c r="AI1975" s="47" t="str">
        <f aca="false">IF(B1975="","",P1975+Q1975+O1975+M1975+L1975-N1975)</f>
        <v/>
      </c>
      <c r="AJ1975" s="48" t="str">
        <f aca="false">IFERROR(IF(AND(AC1975="SIM",AG1975="-",Y1975="REVENDA"),(AB1975/1+1)*AI1975,IF(AND(AC1975="SIM",AG1975="Pneus",Y1975="REVENDA"),(AB1975/1+1)*(AI1975-AH1975),"")),"")</f>
        <v/>
      </c>
      <c r="AK1975" s="48" t="str">
        <f aca="false">IF(AJ1975="","",AJ1975*17%)</f>
        <v/>
      </c>
      <c r="AL1975" s="48" t="str">
        <f aca="false">IFERROR(IF(AC1975="NÃO","",IF(AK1975="","",IF(E1975="Simples Nacional",BF1975,IF(T1975=0.12,U1975*0.5833337002,IF(T1975=0,AI1975*0.07,U1975))))),"")</f>
        <v/>
      </c>
      <c r="AM1975" s="47" t="str">
        <f aca="false">IFERROR(IF(AC1975="NÃO","",IF(OR(AG1975="-",AG1975="Pneus"),AK1975-AL1975,"")),"")</f>
        <v/>
      </c>
      <c r="AN1975" s="48" t="str">
        <f aca="false">IF(AND(Y1975="REVENDA",AC1975="SIM",AG1975="BIT"),((AB1975/1+1)*AI1975)*0.4117,"")</f>
        <v/>
      </c>
      <c r="AO1975" s="48" t="str">
        <f aca="false">IF(AN1975="","",AN1975*17%)</f>
        <v/>
      </c>
      <c r="AP1975" s="49" t="str">
        <f aca="false">IF(AN1975="","",IF(T1975=0.12,(U1975*0.4117)*0.4117,IF(T1975=0,(AI1975*0.07)*0.4117,U1975*0.4117)))</f>
        <v/>
      </c>
      <c r="AQ1975" s="47" t="str">
        <f aca="false">IF(AN1975="","",AO1975-AP1975)</f>
        <v/>
      </c>
      <c r="AR1975" s="50" t="str">
        <f aca="false">IFERROR(IF(AND(AC1975="SIM",Y1975="REVENDA",LEFT(AG1975,5)="ANEXO")*OR(AE1975="ANEXO I",AF1975="ANEXO II"),VLOOKUP(H1975,Dados!G:I,2,0),""),"INSERIR MVA")</f>
        <v/>
      </c>
      <c r="AS1975" s="48" t="str">
        <f aca="false">IF(LEFT(AG1975,5)="ANEXO",VLOOKUP(AG1975,Dados!$X$111:$Z$112,2,0)*(AI1975-Q1975),"")</f>
        <v/>
      </c>
      <c r="AT1975" s="48" t="str">
        <f aca="false">IFERROR(IF(AR1975="","",(AI1975*AR1975)+AI1975),"INSERIR MVA")</f>
        <v/>
      </c>
      <c r="AU1975" s="48" t="str">
        <f aca="false">IF(AT1975="","",IF(AY1975=0.04,U1975,AS1975*AY1975))</f>
        <v/>
      </c>
      <c r="AV1975" s="47" t="str">
        <f aca="false">IFERROR(IF(AU1975="","",(VLOOKUP(AG1975,Dados!$X$111:$Z$112,3,0)*AT1975*0.17)),"INSERIR MVA")</f>
        <v/>
      </c>
      <c r="AW1975" s="47" t="str">
        <f aca="false">IFERROR(IF(AR1975="","",AV1975-AU1975),"")</f>
        <v/>
      </c>
      <c r="AX1975" s="51" t="str">
        <f aca="false">IFERROR(IF(AC1975="NÃO","",IF(AM1975&lt;&gt;"",AM1975-W1975,IF(AQ1975&lt;&gt;"",AQ1975-W1975,IF(AW1975&lt;&gt;"",AW1975-W1975,"")))),"")</f>
        <v/>
      </c>
      <c r="AY1975" s="46" t="str">
        <f aca="false">IFERROR(IF(ISNA(VLOOKUP(R1975,Dados!$X$2:$Y$5,2,0)),VLOOKUP(D1975,Dados!$X$7:$Y$33,2,0),VLOOKUP(R1975,Dados!$X$2:$Y$5,2,0)),"")</f>
        <v/>
      </c>
      <c r="AZ1975" s="52" t="str">
        <f aca="false">IF(C1975="","",IF(AND(Y1975="CONSUMO",AC1975="NÃO")*OR(AG1975="-",AG1975="BIT"),IF(E1975&lt;&gt;"",(AI1975-(P1975+L1975-N1975+Q1975)*AY1975)/0.83),""))</f>
        <v/>
      </c>
      <c r="BA1975" s="51" t="str">
        <f aca="false">IF(AZ1975="","",AZ1975*0.17-((P1975+L1975-N1975+Q1975)*AY1975))</f>
        <v/>
      </c>
      <c r="BB1975" s="51" t="str">
        <f aca="false">IF(AND(Y1975="CONSUMO",AG1975="ANEXO I",AY1975&gt;4%),(AI1975-(P1975+L1975-N1975+Q1975)*0.0514)/0.83*(0.5177)*(0.17)-AI1975*0.0514,IF(AND(Y1975="CONSUMO",AG1975="ANEXO II",AY1975&gt;4%),(AI1975-(P1975+L1975-N1975+Q1975)*0.041)/0.83*(0.3295)*(0.17)-AI1975*0.041,IF(AND(Y1975="CONSUMO",AG1975="ANEXO I",AY1975=4%),(AI1975-(P1975+L1975-N1975+Q1975)*0.04)/0.83*(0.5177)*(0.17)-AI1975*0.04,IF(AND(Y1975="CONSUMO",AG1975="ANEXO II",AY1975=4%),(AI1975-(P1975+L1975-N1975+Q1975)*0.04)/0.83*(0.3295)*(0.17)-AI1975*0.04,""))))</f>
        <v/>
      </c>
      <c r="BC1975" s="51" t="str">
        <f aca="false">IF(C1975="","",IF(AND(Y1975="CONSUMO",AC1975="SIM")*OR(AG1975="-",AG1975="BIT"),IF(E1975&lt;&gt;"",(AI1975-(P1975+L1975-N1975+Q1975)*AY1975)/0.83),""))</f>
        <v/>
      </c>
      <c r="BD1975" s="51" t="str">
        <f aca="false">IF(BC1975="","",BC1975*0.17)</f>
        <v/>
      </c>
      <c r="BE1975" s="51" t="str">
        <f aca="false">IF(I1975=6908,0,IF(BC1975="","",BD1975-((P1975+L1975-N1975+Q1975)*AY1975)))</f>
        <v/>
      </c>
      <c r="BF1975" s="53" t="str">
        <f aca="false">IF(B1975="","",IF(OR(B1975="",E1975="Regime Normal"),0,(AI1975-Q1975)*VLOOKUP(R1975,Dados!$X$98:$Y$108,2,0)))</f>
        <v/>
      </c>
      <c r="BG1975" s="54" t="str">
        <f aca="false">IFERROR(VLOOKUP(I1975,Dados!$AC$27:$AD$43,2,0),IF(B1975="","",IF(D1975&lt;&gt;"MT",IF(AND(AC1975="SIM",Y1975="Revenda"),"2403",IF(AND(AC1975="SIM",Y1975="Consumo"),"2407",IF(AND(AC1975="NÃO",Y1975="Revenda"),"2102",IF(AND(AC1975="NÃO",Y1975="Consumo"),"2556",)))),REPLACE(I1975,1,1,1))))</f>
        <v/>
      </c>
    </row>
    <row r="1976" customFormat="false" ht="12.8" hidden="false" customHeight="true" outlineLevel="0" collapsed="false">
      <c r="Y1976" s="45"/>
      <c r="Z1976" s="46" t="str">
        <f aca="false">IF(B1976="","",(IFERROR(VLOOKUP(H1976,Dados!A$3:B$15000,2,0),"Não Encontrado")))</f>
        <v/>
      </c>
      <c r="AA1976" s="46" t="str">
        <f aca="false">IF(B1976="","",(IFERROR(VLOOKUP(G1976,Dados!C$3:E$15000,3,0),"Não Encontrado")))</f>
        <v/>
      </c>
      <c r="AB1976" s="46" t="str">
        <f aca="false">IFERROR(IF(Z1976&lt;&gt;"Não Encontrado",Z1976,IF(AA1976&lt;&gt;"Não Encontrado",AA1976,"")),"")</f>
        <v/>
      </c>
      <c r="AC1976" s="45" t="str">
        <f aca="false">IF(B1976="","",IF(AB1976="","NÃO","SIM"))</f>
        <v/>
      </c>
      <c r="AD1976" s="45" t="str">
        <f aca="false">IFERROR(VLOOKUP(G1976,Dados!$P$3:$R$500,3,0),"")</f>
        <v/>
      </c>
      <c r="AE1976" s="45" t="str">
        <f aca="false">IFERROR(VLOOKUP(G1976,Dados!$K$3:$L$500,2,0),"")</f>
        <v/>
      </c>
      <c r="AF1976" s="45" t="str">
        <f aca="false">IFERROR(VLOOKUP(G1976,Dados!$M$3:$N$500,2,0),"")</f>
        <v/>
      </c>
      <c r="AG1976" s="45" t="str">
        <f aca="false">IF(F1976="","",IF(AND(AD1976="",AE1976="",AF1976=""),"-",IF(AND(AD1976="BIT",AE1976="",AF1976=""),"BIT",IF(AND(AE1976="ANEXO I",AD1976="",AF1976=""),"ANEXO I",IF(AND(AF1976="ANEXO II",AD1976="",AE1976=""),"ANEXO II","Escolher")))))</f>
        <v/>
      </c>
      <c r="AH1976" s="45" t="str">
        <f aca="false">IF(AG1976&lt;&gt;"Pneus","",IFERROR(VLOOKUP(R1976,Dados!$X$2:$Z$5,3,0)*(AI1976-Q1976),VLOOKUP(D1976,Dados!$X$7:$Z$33,3,0)*(AI1976-Q1976)))</f>
        <v/>
      </c>
      <c r="AI1976" s="47" t="str">
        <f aca="false">IF(B1976="","",P1976+Q1976+O1976+M1976+L1976-N1976)</f>
        <v/>
      </c>
      <c r="AJ1976" s="48" t="str">
        <f aca="false">IFERROR(IF(AND(AC1976="SIM",AG1976="-",Y1976="REVENDA"),(AB1976/1+1)*AI1976,IF(AND(AC1976="SIM",AG1976="Pneus",Y1976="REVENDA"),(AB1976/1+1)*(AI1976-AH1976),"")),"")</f>
        <v/>
      </c>
      <c r="AK1976" s="48" t="str">
        <f aca="false">IF(AJ1976="","",AJ1976*17%)</f>
        <v/>
      </c>
      <c r="AL1976" s="48" t="str">
        <f aca="false">IFERROR(IF(AC1976="NÃO","",IF(AK1976="","",IF(E1976="Simples Nacional",BF1976,IF(T1976=0.12,U1976*0.5833337002,IF(T1976=0,AI1976*0.07,U1976))))),"")</f>
        <v/>
      </c>
      <c r="AM1976" s="47" t="str">
        <f aca="false">IFERROR(IF(AC1976="NÃO","",IF(OR(AG1976="-",AG1976="Pneus"),AK1976-AL1976,"")),"")</f>
        <v/>
      </c>
      <c r="AN1976" s="48" t="str">
        <f aca="false">IF(AND(Y1976="REVENDA",AC1976="SIM",AG1976="BIT"),((AB1976/1+1)*AI1976)*0.4117,"")</f>
        <v/>
      </c>
      <c r="AO1976" s="48" t="str">
        <f aca="false">IF(AN1976="","",AN1976*17%)</f>
        <v/>
      </c>
      <c r="AP1976" s="49" t="str">
        <f aca="false">IF(AN1976="","",IF(T1976=0.12,(U1976*0.4117)*0.4117,IF(T1976=0,(AI1976*0.07)*0.4117,U1976*0.4117)))</f>
        <v/>
      </c>
      <c r="AQ1976" s="47" t="str">
        <f aca="false">IF(AN1976="","",AO1976-AP1976)</f>
        <v/>
      </c>
      <c r="AR1976" s="50" t="str">
        <f aca="false">IFERROR(IF(AND(AC1976="SIM",Y1976="REVENDA",LEFT(AG1976,5)="ANEXO")*OR(AE1976="ANEXO I",AF1976="ANEXO II"),VLOOKUP(H1976,Dados!G:I,2,0),""),"INSERIR MVA")</f>
        <v/>
      </c>
      <c r="AS1976" s="48" t="str">
        <f aca="false">IF(LEFT(AG1976,5)="ANEXO",VLOOKUP(AG1976,Dados!$X$111:$Z$112,2,0)*(AI1976-Q1976),"")</f>
        <v/>
      </c>
      <c r="AT1976" s="48" t="str">
        <f aca="false">IFERROR(IF(AR1976="","",(AI1976*AR1976)+AI1976),"INSERIR MVA")</f>
        <v/>
      </c>
      <c r="AU1976" s="48" t="str">
        <f aca="false">IF(AT1976="","",IF(AY1976=0.04,U1976,AS1976*AY1976))</f>
        <v/>
      </c>
      <c r="AV1976" s="47" t="str">
        <f aca="false">IFERROR(IF(AU1976="","",(VLOOKUP(AG1976,Dados!$X$111:$Z$112,3,0)*AT1976*0.17)),"INSERIR MVA")</f>
        <v/>
      </c>
      <c r="AW1976" s="47" t="str">
        <f aca="false">IFERROR(IF(AR1976="","",AV1976-AU1976),"")</f>
        <v/>
      </c>
      <c r="AX1976" s="51" t="str">
        <f aca="false">IFERROR(IF(AC1976="NÃO","",IF(AM1976&lt;&gt;"",AM1976-W1976,IF(AQ1976&lt;&gt;"",AQ1976-W1976,IF(AW1976&lt;&gt;"",AW1976-W1976,"")))),"")</f>
        <v/>
      </c>
      <c r="AY1976" s="46" t="str">
        <f aca="false">IFERROR(IF(ISNA(VLOOKUP(R1976,Dados!$X$2:$Y$5,2,0)),VLOOKUP(D1976,Dados!$X$7:$Y$33,2,0),VLOOKUP(R1976,Dados!$X$2:$Y$5,2,0)),"")</f>
        <v/>
      </c>
      <c r="AZ1976" s="52" t="str">
        <f aca="false">IF(C1976="","",IF(AND(Y1976="CONSUMO",AC1976="NÃO")*OR(AG1976="-",AG1976="BIT"),IF(E1976&lt;&gt;"",(AI1976-(P1976+L1976-N1976+Q1976)*AY1976)/0.83),""))</f>
        <v/>
      </c>
      <c r="BA1976" s="51" t="str">
        <f aca="false">IF(AZ1976="","",AZ1976*0.17-((P1976+L1976-N1976+Q1976)*AY1976))</f>
        <v/>
      </c>
      <c r="BB1976" s="51" t="str">
        <f aca="false">IF(AND(Y1976="CONSUMO",AG1976="ANEXO I",AY1976&gt;4%),(AI1976-(P1976+L1976-N1976+Q1976)*0.0514)/0.83*(0.5177)*(0.17)-AI1976*0.0514,IF(AND(Y1976="CONSUMO",AG1976="ANEXO II",AY1976&gt;4%),(AI1976-(P1976+L1976-N1976+Q1976)*0.041)/0.83*(0.3295)*(0.17)-AI1976*0.041,IF(AND(Y1976="CONSUMO",AG1976="ANEXO I",AY1976=4%),(AI1976-(P1976+L1976-N1976+Q1976)*0.04)/0.83*(0.5177)*(0.17)-AI1976*0.04,IF(AND(Y1976="CONSUMO",AG1976="ANEXO II",AY1976=4%),(AI1976-(P1976+L1976-N1976+Q1976)*0.04)/0.83*(0.3295)*(0.17)-AI1976*0.04,""))))</f>
        <v/>
      </c>
      <c r="BC1976" s="51" t="str">
        <f aca="false">IF(C1976="","",IF(AND(Y1976="CONSUMO",AC1976="SIM")*OR(AG1976="-",AG1976="BIT"),IF(E1976&lt;&gt;"",(AI1976-(P1976+L1976-N1976+Q1976)*AY1976)/0.83),""))</f>
        <v/>
      </c>
      <c r="BD1976" s="51" t="str">
        <f aca="false">IF(BC1976="","",BC1976*0.17)</f>
        <v/>
      </c>
      <c r="BE1976" s="51" t="str">
        <f aca="false">IF(I1976=6908,0,IF(BC1976="","",BD1976-((P1976+L1976-N1976+Q1976)*AY1976)))</f>
        <v/>
      </c>
      <c r="BF1976" s="53" t="str">
        <f aca="false">IF(B1976="","",IF(OR(B1976="",E1976="Regime Normal"),0,(AI1976-Q1976)*VLOOKUP(R1976,Dados!$X$98:$Y$108,2,0)))</f>
        <v/>
      </c>
      <c r="BG1976" s="54" t="str">
        <f aca="false">IFERROR(VLOOKUP(I1976,Dados!$AC$27:$AD$43,2,0),IF(B1976="","",IF(D1976&lt;&gt;"MT",IF(AND(AC1976="SIM",Y1976="Revenda"),"2403",IF(AND(AC1976="SIM",Y1976="Consumo"),"2407",IF(AND(AC1976="NÃO",Y1976="Revenda"),"2102",IF(AND(AC1976="NÃO",Y1976="Consumo"),"2556",)))),REPLACE(I1976,1,1,1))))</f>
        <v/>
      </c>
    </row>
    <row r="1977" customFormat="false" ht="12.8" hidden="false" customHeight="true" outlineLevel="0" collapsed="false">
      <c r="Y1977" s="45"/>
      <c r="Z1977" s="46" t="str">
        <f aca="false">IF(B1977="","",(IFERROR(VLOOKUP(H1977,Dados!A$3:B$15000,2,0),"Não Encontrado")))</f>
        <v/>
      </c>
      <c r="AA1977" s="46" t="str">
        <f aca="false">IF(B1977="","",(IFERROR(VLOOKUP(G1977,Dados!C$3:E$15000,3,0),"Não Encontrado")))</f>
        <v/>
      </c>
      <c r="AB1977" s="46" t="str">
        <f aca="false">IFERROR(IF(Z1977&lt;&gt;"Não Encontrado",Z1977,IF(AA1977&lt;&gt;"Não Encontrado",AA1977,"")),"")</f>
        <v/>
      </c>
      <c r="AC1977" s="45" t="str">
        <f aca="false">IF(B1977="","",IF(AB1977="","NÃO","SIM"))</f>
        <v/>
      </c>
      <c r="AD1977" s="45" t="str">
        <f aca="false">IFERROR(VLOOKUP(G1977,Dados!$P$3:$R$500,3,0),"")</f>
        <v/>
      </c>
      <c r="AE1977" s="45" t="str">
        <f aca="false">IFERROR(VLOOKUP(G1977,Dados!$K$3:$L$500,2,0),"")</f>
        <v/>
      </c>
      <c r="AF1977" s="45" t="str">
        <f aca="false">IFERROR(VLOOKUP(G1977,Dados!$M$3:$N$500,2,0),"")</f>
        <v/>
      </c>
      <c r="AG1977" s="45" t="str">
        <f aca="false">IF(F1977="","",IF(AND(AD1977="",AE1977="",AF1977=""),"-",IF(AND(AD1977="BIT",AE1977="",AF1977=""),"BIT",IF(AND(AE1977="ANEXO I",AD1977="",AF1977=""),"ANEXO I",IF(AND(AF1977="ANEXO II",AD1977="",AE1977=""),"ANEXO II","Escolher")))))</f>
        <v/>
      </c>
      <c r="AH1977" s="45" t="str">
        <f aca="false">IF(AG1977&lt;&gt;"Pneus","",IFERROR(VLOOKUP(R1977,Dados!$X$2:$Z$5,3,0)*(AI1977-Q1977),VLOOKUP(D1977,Dados!$X$7:$Z$33,3,0)*(AI1977-Q1977)))</f>
        <v/>
      </c>
      <c r="AI1977" s="47" t="str">
        <f aca="false">IF(B1977="","",P1977+Q1977+O1977+M1977+L1977-N1977)</f>
        <v/>
      </c>
      <c r="AJ1977" s="48" t="str">
        <f aca="false">IFERROR(IF(AND(AC1977="SIM",AG1977="-",Y1977="REVENDA"),(AB1977/1+1)*AI1977,IF(AND(AC1977="SIM",AG1977="Pneus",Y1977="REVENDA"),(AB1977/1+1)*(AI1977-AH1977),"")),"")</f>
        <v/>
      </c>
      <c r="AK1977" s="48" t="str">
        <f aca="false">IF(AJ1977="","",AJ1977*17%)</f>
        <v/>
      </c>
      <c r="AL1977" s="48" t="str">
        <f aca="false">IFERROR(IF(AC1977="NÃO","",IF(AK1977="","",IF(E1977="Simples Nacional",BF1977,IF(T1977=0.12,U1977*0.5833337002,IF(T1977=0,AI1977*0.07,U1977))))),"")</f>
        <v/>
      </c>
      <c r="AM1977" s="47" t="str">
        <f aca="false">IFERROR(IF(AC1977="NÃO","",IF(OR(AG1977="-",AG1977="Pneus"),AK1977-AL1977,"")),"")</f>
        <v/>
      </c>
      <c r="AN1977" s="48" t="str">
        <f aca="false">IF(AND(Y1977="REVENDA",AC1977="SIM",AG1977="BIT"),((AB1977/1+1)*AI1977)*0.4117,"")</f>
        <v/>
      </c>
      <c r="AO1977" s="48" t="str">
        <f aca="false">IF(AN1977="","",AN1977*17%)</f>
        <v/>
      </c>
      <c r="AP1977" s="49" t="str">
        <f aca="false">IF(AN1977="","",IF(T1977=0.12,(U1977*0.4117)*0.4117,IF(T1977=0,(AI1977*0.07)*0.4117,U1977*0.4117)))</f>
        <v/>
      </c>
      <c r="AQ1977" s="47" t="str">
        <f aca="false">IF(AN1977="","",AO1977-AP1977)</f>
        <v/>
      </c>
      <c r="AR1977" s="50" t="str">
        <f aca="false">IFERROR(IF(AND(AC1977="SIM",Y1977="REVENDA",LEFT(AG1977,5)="ANEXO")*OR(AE1977="ANEXO I",AF1977="ANEXO II"),VLOOKUP(H1977,Dados!G:I,2,0),""),"INSERIR MVA")</f>
        <v/>
      </c>
      <c r="AS1977" s="48" t="str">
        <f aca="false">IF(LEFT(AG1977,5)="ANEXO",VLOOKUP(AG1977,Dados!$X$111:$Z$112,2,0)*(AI1977-Q1977),"")</f>
        <v/>
      </c>
      <c r="AT1977" s="48" t="str">
        <f aca="false">IFERROR(IF(AR1977="","",(AI1977*AR1977)+AI1977),"INSERIR MVA")</f>
        <v/>
      </c>
      <c r="AU1977" s="48" t="str">
        <f aca="false">IF(AT1977="","",IF(AY1977=0.04,U1977,AS1977*AY1977))</f>
        <v/>
      </c>
      <c r="AV1977" s="47" t="str">
        <f aca="false">IFERROR(IF(AU1977="","",(VLOOKUP(AG1977,Dados!$X$111:$Z$112,3,0)*AT1977*0.17)),"INSERIR MVA")</f>
        <v/>
      </c>
      <c r="AW1977" s="47" t="str">
        <f aca="false">IFERROR(IF(AR1977="","",AV1977-AU1977),"")</f>
        <v/>
      </c>
      <c r="AX1977" s="51" t="str">
        <f aca="false">IFERROR(IF(AC1977="NÃO","",IF(AM1977&lt;&gt;"",AM1977-W1977,IF(AQ1977&lt;&gt;"",AQ1977-W1977,IF(AW1977&lt;&gt;"",AW1977-W1977,"")))),"")</f>
        <v/>
      </c>
      <c r="AY1977" s="46" t="str">
        <f aca="false">IFERROR(IF(ISNA(VLOOKUP(R1977,Dados!$X$2:$Y$5,2,0)),VLOOKUP(D1977,Dados!$X$7:$Y$33,2,0),VLOOKUP(R1977,Dados!$X$2:$Y$5,2,0)),"")</f>
        <v/>
      </c>
      <c r="AZ1977" s="52" t="str">
        <f aca="false">IF(C1977="","",IF(AND(Y1977="CONSUMO",AC1977="NÃO")*OR(AG1977="-",AG1977="BIT"),IF(E1977&lt;&gt;"",(AI1977-(P1977+L1977-N1977+Q1977)*AY1977)/0.83),""))</f>
        <v/>
      </c>
      <c r="BA1977" s="51" t="str">
        <f aca="false">IF(AZ1977="","",AZ1977*0.17-((P1977+L1977-N1977+Q1977)*AY1977))</f>
        <v/>
      </c>
      <c r="BB1977" s="51" t="str">
        <f aca="false">IF(AND(Y1977="CONSUMO",AG1977="ANEXO I",AY1977&gt;4%),(AI1977-(P1977+L1977-N1977+Q1977)*0.0514)/0.83*(0.5177)*(0.17)-AI1977*0.0514,IF(AND(Y1977="CONSUMO",AG1977="ANEXO II",AY1977&gt;4%),(AI1977-(P1977+L1977-N1977+Q1977)*0.041)/0.83*(0.3295)*(0.17)-AI1977*0.041,IF(AND(Y1977="CONSUMO",AG1977="ANEXO I",AY1977=4%),(AI1977-(P1977+L1977-N1977+Q1977)*0.04)/0.83*(0.5177)*(0.17)-AI1977*0.04,IF(AND(Y1977="CONSUMO",AG1977="ANEXO II",AY1977=4%),(AI1977-(P1977+L1977-N1977+Q1977)*0.04)/0.83*(0.3295)*(0.17)-AI1977*0.04,""))))</f>
        <v/>
      </c>
      <c r="BC1977" s="51" t="str">
        <f aca="false">IF(C1977="","",IF(AND(Y1977="CONSUMO",AC1977="SIM")*OR(AG1977="-",AG1977="BIT"),IF(E1977&lt;&gt;"",(AI1977-(P1977+L1977-N1977+Q1977)*AY1977)/0.83),""))</f>
        <v/>
      </c>
      <c r="BD1977" s="51" t="str">
        <f aca="false">IF(BC1977="","",BC1977*0.17)</f>
        <v/>
      </c>
      <c r="BE1977" s="51" t="str">
        <f aca="false">IF(I1977=6908,0,IF(BC1977="","",BD1977-((P1977+L1977-N1977+Q1977)*AY1977)))</f>
        <v/>
      </c>
      <c r="BF1977" s="53" t="str">
        <f aca="false">IF(B1977="","",IF(OR(B1977="",E1977="Regime Normal"),0,(AI1977-Q1977)*VLOOKUP(R1977,Dados!$X$98:$Y$108,2,0)))</f>
        <v/>
      </c>
      <c r="BG1977" s="54" t="str">
        <f aca="false">IFERROR(VLOOKUP(I1977,Dados!$AC$27:$AD$43,2,0),IF(B1977="","",IF(D1977&lt;&gt;"MT",IF(AND(AC1977="SIM",Y1977="Revenda"),"2403",IF(AND(AC1977="SIM",Y1977="Consumo"),"2407",IF(AND(AC1977="NÃO",Y1977="Revenda"),"2102",IF(AND(AC1977="NÃO",Y1977="Consumo"),"2556",)))),REPLACE(I1977,1,1,1))))</f>
        <v/>
      </c>
    </row>
    <row r="1978" customFormat="false" ht="12.8" hidden="false" customHeight="true" outlineLevel="0" collapsed="false">
      <c r="Y1978" s="45"/>
      <c r="Z1978" s="46" t="str">
        <f aca="false">IF(B1978="","",(IFERROR(VLOOKUP(H1978,Dados!A$3:B$15000,2,0),"Não Encontrado")))</f>
        <v/>
      </c>
      <c r="AA1978" s="46" t="str">
        <f aca="false">IF(B1978="","",(IFERROR(VLOOKUP(G1978,Dados!C$3:E$15000,3,0),"Não Encontrado")))</f>
        <v/>
      </c>
      <c r="AB1978" s="46" t="str">
        <f aca="false">IFERROR(IF(Z1978&lt;&gt;"Não Encontrado",Z1978,IF(AA1978&lt;&gt;"Não Encontrado",AA1978,"")),"")</f>
        <v/>
      </c>
      <c r="AC1978" s="45" t="str">
        <f aca="false">IF(B1978="","",IF(AB1978="","NÃO","SIM"))</f>
        <v/>
      </c>
      <c r="AD1978" s="45" t="str">
        <f aca="false">IFERROR(VLOOKUP(G1978,Dados!$P$3:$R$500,3,0),"")</f>
        <v/>
      </c>
      <c r="AE1978" s="45" t="str">
        <f aca="false">IFERROR(VLOOKUP(G1978,Dados!$K$3:$L$500,2,0),"")</f>
        <v/>
      </c>
      <c r="AF1978" s="45" t="str">
        <f aca="false">IFERROR(VLOOKUP(G1978,Dados!$M$3:$N$500,2,0),"")</f>
        <v/>
      </c>
      <c r="AG1978" s="45" t="str">
        <f aca="false">IF(F1978="","",IF(AND(AD1978="",AE1978="",AF1978=""),"-",IF(AND(AD1978="BIT",AE1978="",AF1978=""),"BIT",IF(AND(AE1978="ANEXO I",AD1978="",AF1978=""),"ANEXO I",IF(AND(AF1978="ANEXO II",AD1978="",AE1978=""),"ANEXO II","Escolher")))))</f>
        <v/>
      </c>
      <c r="AH1978" s="45" t="str">
        <f aca="false">IF(AG1978&lt;&gt;"Pneus","",IFERROR(VLOOKUP(R1978,Dados!$X$2:$Z$5,3,0)*(AI1978-Q1978),VLOOKUP(D1978,Dados!$X$7:$Z$33,3,0)*(AI1978-Q1978)))</f>
        <v/>
      </c>
      <c r="AI1978" s="47" t="str">
        <f aca="false">IF(B1978="","",P1978+Q1978+O1978+M1978+L1978-N1978)</f>
        <v/>
      </c>
      <c r="AJ1978" s="48" t="str">
        <f aca="false">IFERROR(IF(AND(AC1978="SIM",AG1978="-",Y1978="REVENDA"),(AB1978/1+1)*AI1978,IF(AND(AC1978="SIM",AG1978="Pneus",Y1978="REVENDA"),(AB1978/1+1)*(AI1978-AH1978),"")),"")</f>
        <v/>
      </c>
      <c r="AK1978" s="48" t="str">
        <f aca="false">IF(AJ1978="","",AJ1978*17%)</f>
        <v/>
      </c>
      <c r="AL1978" s="48" t="str">
        <f aca="false">IFERROR(IF(AC1978="NÃO","",IF(AK1978="","",IF(E1978="Simples Nacional",BF1978,IF(T1978=0.12,U1978*0.5833337002,IF(T1978=0,AI1978*0.07,U1978))))),"")</f>
        <v/>
      </c>
      <c r="AM1978" s="47" t="str">
        <f aca="false">IFERROR(IF(AC1978="NÃO","",IF(OR(AG1978="-",AG1978="Pneus"),AK1978-AL1978,"")),"")</f>
        <v/>
      </c>
      <c r="AN1978" s="48" t="str">
        <f aca="false">IF(AND(Y1978="REVENDA",AC1978="SIM",AG1978="BIT"),((AB1978/1+1)*AI1978)*0.4117,"")</f>
        <v/>
      </c>
      <c r="AO1978" s="48" t="str">
        <f aca="false">IF(AN1978="","",AN1978*17%)</f>
        <v/>
      </c>
      <c r="AP1978" s="49" t="str">
        <f aca="false">IF(AN1978="","",IF(T1978=0.12,(U1978*0.4117)*0.4117,IF(T1978=0,(AI1978*0.07)*0.4117,U1978*0.4117)))</f>
        <v/>
      </c>
      <c r="AQ1978" s="47" t="str">
        <f aca="false">IF(AN1978="","",AO1978-AP1978)</f>
        <v/>
      </c>
      <c r="AR1978" s="50" t="str">
        <f aca="false">IFERROR(IF(AND(AC1978="SIM",Y1978="REVENDA",LEFT(AG1978,5)="ANEXO")*OR(AE1978="ANEXO I",AF1978="ANEXO II"),VLOOKUP(H1978,Dados!G:I,2,0),""),"INSERIR MVA")</f>
        <v/>
      </c>
      <c r="AS1978" s="48" t="str">
        <f aca="false">IF(LEFT(AG1978,5)="ANEXO",VLOOKUP(AG1978,Dados!$X$111:$Z$112,2,0)*(AI1978-Q1978),"")</f>
        <v/>
      </c>
      <c r="AT1978" s="48" t="str">
        <f aca="false">IFERROR(IF(AR1978="","",(AI1978*AR1978)+AI1978),"INSERIR MVA")</f>
        <v/>
      </c>
      <c r="AU1978" s="48" t="str">
        <f aca="false">IF(AT1978="","",IF(AY1978=0.04,U1978,AS1978*AY1978))</f>
        <v/>
      </c>
      <c r="AV1978" s="47" t="str">
        <f aca="false">IFERROR(IF(AU1978="","",(VLOOKUP(AG1978,Dados!$X$111:$Z$112,3,0)*AT1978*0.17)),"INSERIR MVA")</f>
        <v/>
      </c>
      <c r="AW1978" s="47" t="str">
        <f aca="false">IFERROR(IF(AR1978="","",AV1978-AU1978),"")</f>
        <v/>
      </c>
      <c r="AX1978" s="51" t="str">
        <f aca="false">IFERROR(IF(AC1978="NÃO","",IF(AM1978&lt;&gt;"",AM1978-W1978,IF(AQ1978&lt;&gt;"",AQ1978-W1978,IF(AW1978&lt;&gt;"",AW1978-W1978,"")))),"")</f>
        <v/>
      </c>
      <c r="AY1978" s="46" t="str">
        <f aca="false">IFERROR(IF(ISNA(VLOOKUP(R1978,Dados!$X$2:$Y$5,2,0)),VLOOKUP(D1978,Dados!$X$7:$Y$33,2,0),VLOOKUP(R1978,Dados!$X$2:$Y$5,2,0)),"")</f>
        <v/>
      </c>
      <c r="AZ1978" s="52" t="str">
        <f aca="false">IF(C1978="","",IF(AND(Y1978="CONSUMO",AC1978="NÃO")*OR(AG1978="-",AG1978="BIT"),IF(E1978&lt;&gt;"",(AI1978-(P1978+L1978-N1978+Q1978)*AY1978)/0.83),""))</f>
        <v/>
      </c>
      <c r="BA1978" s="51" t="str">
        <f aca="false">IF(AZ1978="","",AZ1978*0.17-((P1978+L1978-N1978+Q1978)*AY1978))</f>
        <v/>
      </c>
      <c r="BB1978" s="51" t="str">
        <f aca="false">IF(AND(Y1978="CONSUMO",AG1978="ANEXO I",AY1978&gt;4%),(AI1978-(P1978+L1978-N1978+Q1978)*0.0514)/0.83*(0.5177)*(0.17)-AI1978*0.0514,IF(AND(Y1978="CONSUMO",AG1978="ANEXO II",AY1978&gt;4%),(AI1978-(P1978+L1978-N1978+Q1978)*0.041)/0.83*(0.3295)*(0.17)-AI1978*0.041,IF(AND(Y1978="CONSUMO",AG1978="ANEXO I",AY1978=4%),(AI1978-(P1978+L1978-N1978+Q1978)*0.04)/0.83*(0.5177)*(0.17)-AI1978*0.04,IF(AND(Y1978="CONSUMO",AG1978="ANEXO II",AY1978=4%),(AI1978-(P1978+L1978-N1978+Q1978)*0.04)/0.83*(0.3295)*(0.17)-AI1978*0.04,""))))</f>
        <v/>
      </c>
      <c r="BC1978" s="51" t="str">
        <f aca="false">IF(C1978="","",IF(AND(Y1978="CONSUMO",AC1978="SIM")*OR(AG1978="-",AG1978="BIT"),IF(E1978&lt;&gt;"",(AI1978-(P1978+L1978-N1978+Q1978)*AY1978)/0.83),""))</f>
        <v/>
      </c>
      <c r="BD1978" s="51" t="str">
        <f aca="false">IF(BC1978="","",BC1978*0.17)</f>
        <v/>
      </c>
      <c r="BE1978" s="51" t="str">
        <f aca="false">IF(I1978=6908,0,IF(BC1978="","",BD1978-((P1978+L1978-N1978+Q1978)*AY1978)))</f>
        <v/>
      </c>
      <c r="BF1978" s="53" t="str">
        <f aca="false">IF(B1978="","",IF(OR(B1978="",E1978="Regime Normal"),0,(AI1978-Q1978)*VLOOKUP(R1978,Dados!$X$98:$Y$108,2,0)))</f>
        <v/>
      </c>
      <c r="BG1978" s="54" t="str">
        <f aca="false">IFERROR(VLOOKUP(I1978,Dados!$AC$27:$AD$43,2,0),IF(B1978="","",IF(D1978&lt;&gt;"MT",IF(AND(AC1978="SIM",Y1978="Revenda"),"2403",IF(AND(AC1978="SIM",Y1978="Consumo"),"2407",IF(AND(AC1978="NÃO",Y1978="Revenda"),"2102",IF(AND(AC1978="NÃO",Y1978="Consumo"),"2556",)))),REPLACE(I1978,1,1,1))))</f>
        <v/>
      </c>
    </row>
    <row r="1979" customFormat="false" ht="12.8" hidden="false" customHeight="true" outlineLevel="0" collapsed="false">
      <c r="Y1979" s="45"/>
      <c r="Z1979" s="46" t="str">
        <f aca="false">IF(B1979="","",(IFERROR(VLOOKUP(H1979,Dados!A$3:B$15000,2,0),"Não Encontrado")))</f>
        <v/>
      </c>
      <c r="AA1979" s="46" t="str">
        <f aca="false">IF(B1979="","",(IFERROR(VLOOKUP(G1979,Dados!C$3:E$15000,3,0),"Não Encontrado")))</f>
        <v/>
      </c>
      <c r="AB1979" s="46" t="str">
        <f aca="false">IFERROR(IF(Z1979&lt;&gt;"Não Encontrado",Z1979,IF(AA1979&lt;&gt;"Não Encontrado",AA1979,"")),"")</f>
        <v/>
      </c>
      <c r="AC1979" s="45" t="str">
        <f aca="false">IF(B1979="","",IF(AB1979="","NÃO","SIM"))</f>
        <v/>
      </c>
      <c r="AD1979" s="45" t="str">
        <f aca="false">IFERROR(VLOOKUP(G1979,Dados!$P$3:$R$500,3,0),"")</f>
        <v/>
      </c>
      <c r="AE1979" s="45" t="str">
        <f aca="false">IFERROR(VLOOKUP(G1979,Dados!$K$3:$L$500,2,0),"")</f>
        <v/>
      </c>
      <c r="AF1979" s="45" t="str">
        <f aca="false">IFERROR(VLOOKUP(G1979,Dados!$M$3:$N$500,2,0),"")</f>
        <v/>
      </c>
      <c r="AG1979" s="45" t="str">
        <f aca="false">IF(F1979="","",IF(AND(AD1979="",AE1979="",AF1979=""),"-",IF(AND(AD1979="BIT",AE1979="",AF1979=""),"BIT",IF(AND(AE1979="ANEXO I",AD1979="",AF1979=""),"ANEXO I",IF(AND(AF1979="ANEXO II",AD1979="",AE1979=""),"ANEXO II","Escolher")))))</f>
        <v/>
      </c>
      <c r="AH1979" s="45" t="str">
        <f aca="false">IF(AG1979&lt;&gt;"Pneus","",IFERROR(VLOOKUP(R1979,Dados!$X$2:$Z$5,3,0)*(AI1979-Q1979),VLOOKUP(D1979,Dados!$X$7:$Z$33,3,0)*(AI1979-Q1979)))</f>
        <v/>
      </c>
      <c r="AI1979" s="47" t="str">
        <f aca="false">IF(B1979="","",P1979+Q1979+O1979+M1979+L1979-N1979)</f>
        <v/>
      </c>
      <c r="AJ1979" s="48" t="str">
        <f aca="false">IFERROR(IF(AND(AC1979="SIM",AG1979="-",Y1979="REVENDA"),(AB1979/1+1)*AI1979,IF(AND(AC1979="SIM",AG1979="Pneus",Y1979="REVENDA"),(AB1979/1+1)*(AI1979-AH1979),"")),"")</f>
        <v/>
      </c>
      <c r="AK1979" s="48" t="str">
        <f aca="false">IF(AJ1979="","",AJ1979*17%)</f>
        <v/>
      </c>
      <c r="AL1979" s="48" t="str">
        <f aca="false">IFERROR(IF(AC1979="NÃO","",IF(AK1979="","",IF(E1979="Simples Nacional",BF1979,IF(T1979=0.12,U1979*0.5833337002,IF(T1979=0,AI1979*0.07,U1979))))),"")</f>
        <v/>
      </c>
      <c r="AM1979" s="47" t="str">
        <f aca="false">IFERROR(IF(AC1979="NÃO","",IF(OR(AG1979="-",AG1979="Pneus"),AK1979-AL1979,"")),"")</f>
        <v/>
      </c>
      <c r="AN1979" s="48" t="str">
        <f aca="false">IF(AND(Y1979="REVENDA",AC1979="SIM",AG1979="BIT"),((AB1979/1+1)*AI1979)*0.4117,"")</f>
        <v/>
      </c>
      <c r="AO1979" s="48" t="str">
        <f aca="false">IF(AN1979="","",AN1979*17%)</f>
        <v/>
      </c>
      <c r="AP1979" s="49" t="str">
        <f aca="false">IF(AN1979="","",IF(T1979=0.12,(U1979*0.4117)*0.4117,IF(T1979=0,(AI1979*0.07)*0.4117,U1979*0.4117)))</f>
        <v/>
      </c>
      <c r="AQ1979" s="47" t="str">
        <f aca="false">IF(AN1979="","",AO1979-AP1979)</f>
        <v/>
      </c>
      <c r="AR1979" s="50" t="str">
        <f aca="false">IFERROR(IF(AND(AC1979="SIM",Y1979="REVENDA",LEFT(AG1979,5)="ANEXO")*OR(AE1979="ANEXO I",AF1979="ANEXO II"),VLOOKUP(H1979,Dados!G:I,2,0),""),"INSERIR MVA")</f>
        <v/>
      </c>
      <c r="AS1979" s="48" t="str">
        <f aca="false">IF(LEFT(AG1979,5)="ANEXO",VLOOKUP(AG1979,Dados!$X$111:$Z$112,2,0)*(AI1979-Q1979),"")</f>
        <v/>
      </c>
      <c r="AT1979" s="48" t="str">
        <f aca="false">IFERROR(IF(AR1979="","",(AI1979*AR1979)+AI1979),"INSERIR MVA")</f>
        <v/>
      </c>
      <c r="AU1979" s="48" t="str">
        <f aca="false">IF(AT1979="","",IF(AY1979=0.04,U1979,AS1979*AY1979))</f>
        <v/>
      </c>
      <c r="AV1979" s="47" t="str">
        <f aca="false">IFERROR(IF(AU1979="","",(VLOOKUP(AG1979,Dados!$X$111:$Z$112,3,0)*AT1979*0.17)),"INSERIR MVA")</f>
        <v/>
      </c>
      <c r="AW1979" s="47" t="str">
        <f aca="false">IFERROR(IF(AR1979="","",AV1979-AU1979),"")</f>
        <v/>
      </c>
      <c r="AX1979" s="51" t="str">
        <f aca="false">IFERROR(IF(AC1979="NÃO","",IF(AM1979&lt;&gt;"",AM1979-W1979,IF(AQ1979&lt;&gt;"",AQ1979-W1979,IF(AW1979&lt;&gt;"",AW1979-W1979,"")))),"")</f>
        <v/>
      </c>
      <c r="AY1979" s="46" t="str">
        <f aca="false">IFERROR(IF(ISNA(VLOOKUP(R1979,Dados!$X$2:$Y$5,2,0)),VLOOKUP(D1979,Dados!$X$7:$Y$33,2,0),VLOOKUP(R1979,Dados!$X$2:$Y$5,2,0)),"")</f>
        <v/>
      </c>
      <c r="AZ1979" s="52" t="str">
        <f aca="false">IF(C1979="","",IF(AND(Y1979="CONSUMO",AC1979="NÃO")*OR(AG1979="-",AG1979="BIT"),IF(E1979&lt;&gt;"",(AI1979-(P1979+L1979-N1979+Q1979)*AY1979)/0.83),""))</f>
        <v/>
      </c>
      <c r="BA1979" s="51" t="str">
        <f aca="false">IF(AZ1979="","",AZ1979*0.17-((P1979+L1979-N1979+Q1979)*AY1979))</f>
        <v/>
      </c>
      <c r="BB1979" s="51" t="str">
        <f aca="false">IF(AND(Y1979="CONSUMO",AG1979="ANEXO I",AY1979&gt;4%),(AI1979-(P1979+L1979-N1979+Q1979)*0.0514)/0.83*(0.5177)*(0.17)-AI1979*0.0514,IF(AND(Y1979="CONSUMO",AG1979="ANEXO II",AY1979&gt;4%),(AI1979-(P1979+L1979-N1979+Q1979)*0.041)/0.83*(0.3295)*(0.17)-AI1979*0.041,IF(AND(Y1979="CONSUMO",AG1979="ANEXO I",AY1979=4%),(AI1979-(P1979+L1979-N1979+Q1979)*0.04)/0.83*(0.5177)*(0.17)-AI1979*0.04,IF(AND(Y1979="CONSUMO",AG1979="ANEXO II",AY1979=4%),(AI1979-(P1979+L1979-N1979+Q1979)*0.04)/0.83*(0.3295)*(0.17)-AI1979*0.04,""))))</f>
        <v/>
      </c>
      <c r="BC1979" s="51" t="str">
        <f aca="false">IF(C1979="","",IF(AND(Y1979="CONSUMO",AC1979="SIM")*OR(AG1979="-",AG1979="BIT"),IF(E1979&lt;&gt;"",(AI1979-(P1979+L1979-N1979+Q1979)*AY1979)/0.83),""))</f>
        <v/>
      </c>
      <c r="BD1979" s="51" t="str">
        <f aca="false">IF(BC1979="","",BC1979*0.17)</f>
        <v/>
      </c>
      <c r="BE1979" s="51" t="str">
        <f aca="false">IF(I1979=6908,0,IF(BC1979="","",BD1979-((P1979+L1979-N1979+Q1979)*AY1979)))</f>
        <v/>
      </c>
      <c r="BF1979" s="53" t="str">
        <f aca="false">IF(B1979="","",IF(OR(B1979="",E1979="Regime Normal"),0,(AI1979-Q1979)*VLOOKUP(R1979,Dados!$X$98:$Y$108,2,0)))</f>
        <v/>
      </c>
      <c r="BG1979" s="54" t="str">
        <f aca="false">IFERROR(VLOOKUP(I1979,Dados!$AC$27:$AD$43,2,0),IF(B1979="","",IF(D1979&lt;&gt;"MT",IF(AND(AC1979="SIM",Y1979="Revenda"),"2403",IF(AND(AC1979="SIM",Y1979="Consumo"),"2407",IF(AND(AC1979="NÃO",Y1979="Revenda"),"2102",IF(AND(AC1979="NÃO",Y1979="Consumo"),"2556",)))),REPLACE(I1979,1,1,1))))</f>
        <v/>
      </c>
    </row>
    <row r="1980" customFormat="false" ht="12.8" hidden="false" customHeight="true" outlineLevel="0" collapsed="false">
      <c r="Y1980" s="45"/>
      <c r="Z1980" s="46" t="str">
        <f aca="false">IF(B1980="","",(IFERROR(VLOOKUP(H1980,Dados!A$3:B$15000,2,0),"Não Encontrado")))</f>
        <v/>
      </c>
      <c r="AA1980" s="46" t="str">
        <f aca="false">IF(B1980="","",(IFERROR(VLOOKUP(G1980,Dados!C$3:E$15000,3,0),"Não Encontrado")))</f>
        <v/>
      </c>
      <c r="AB1980" s="46" t="str">
        <f aca="false">IFERROR(IF(Z1980&lt;&gt;"Não Encontrado",Z1980,IF(AA1980&lt;&gt;"Não Encontrado",AA1980,"")),"")</f>
        <v/>
      </c>
      <c r="AC1980" s="45" t="str">
        <f aca="false">IF(B1980="","",IF(AB1980="","NÃO","SIM"))</f>
        <v/>
      </c>
      <c r="AD1980" s="45" t="str">
        <f aca="false">IFERROR(VLOOKUP(G1980,Dados!$P$3:$R$500,3,0),"")</f>
        <v/>
      </c>
      <c r="AE1980" s="45" t="str">
        <f aca="false">IFERROR(VLOOKUP(G1980,Dados!$K$3:$L$500,2,0),"")</f>
        <v/>
      </c>
      <c r="AF1980" s="45" t="str">
        <f aca="false">IFERROR(VLOOKUP(G1980,Dados!$M$3:$N$500,2,0),"")</f>
        <v/>
      </c>
      <c r="AG1980" s="45" t="str">
        <f aca="false">IF(F1980="","",IF(AND(AD1980="",AE1980="",AF1980=""),"-",IF(AND(AD1980="BIT",AE1980="",AF1980=""),"BIT",IF(AND(AE1980="ANEXO I",AD1980="",AF1980=""),"ANEXO I",IF(AND(AF1980="ANEXO II",AD1980="",AE1980=""),"ANEXO II","Escolher")))))</f>
        <v/>
      </c>
      <c r="AH1980" s="45" t="str">
        <f aca="false">IF(AG1980&lt;&gt;"Pneus","",IFERROR(VLOOKUP(R1980,Dados!$X$2:$Z$5,3,0)*(AI1980-Q1980),VLOOKUP(D1980,Dados!$X$7:$Z$33,3,0)*(AI1980-Q1980)))</f>
        <v/>
      </c>
      <c r="AI1980" s="47" t="str">
        <f aca="false">IF(B1980="","",P1980+Q1980+O1980+M1980+L1980-N1980)</f>
        <v/>
      </c>
      <c r="AJ1980" s="48" t="str">
        <f aca="false">IFERROR(IF(AND(AC1980="SIM",AG1980="-",Y1980="REVENDA"),(AB1980/1+1)*AI1980,IF(AND(AC1980="SIM",AG1980="Pneus",Y1980="REVENDA"),(AB1980/1+1)*(AI1980-AH1980),"")),"")</f>
        <v/>
      </c>
      <c r="AK1980" s="48" t="str">
        <f aca="false">IF(AJ1980="","",AJ1980*17%)</f>
        <v/>
      </c>
      <c r="AL1980" s="48" t="str">
        <f aca="false">IFERROR(IF(AC1980="NÃO","",IF(AK1980="","",IF(E1980="Simples Nacional",BF1980,IF(T1980=0.12,U1980*0.5833337002,IF(T1980=0,AI1980*0.07,U1980))))),"")</f>
        <v/>
      </c>
      <c r="AM1980" s="47" t="str">
        <f aca="false">IFERROR(IF(AC1980="NÃO","",IF(OR(AG1980="-",AG1980="Pneus"),AK1980-AL1980,"")),"")</f>
        <v/>
      </c>
      <c r="AN1980" s="48" t="str">
        <f aca="false">IF(AND(Y1980="REVENDA",AC1980="SIM",AG1980="BIT"),((AB1980/1+1)*AI1980)*0.4117,"")</f>
        <v/>
      </c>
      <c r="AO1980" s="48" t="str">
        <f aca="false">IF(AN1980="","",AN1980*17%)</f>
        <v/>
      </c>
      <c r="AP1980" s="49" t="str">
        <f aca="false">IF(AN1980="","",IF(T1980=0.12,(U1980*0.4117)*0.4117,IF(T1980=0,(AI1980*0.07)*0.4117,U1980*0.4117)))</f>
        <v/>
      </c>
      <c r="AQ1980" s="47" t="str">
        <f aca="false">IF(AN1980="","",AO1980-AP1980)</f>
        <v/>
      </c>
      <c r="AR1980" s="50" t="str">
        <f aca="false">IFERROR(IF(AND(AC1980="SIM",Y1980="REVENDA",LEFT(AG1980,5)="ANEXO")*OR(AE1980="ANEXO I",AF1980="ANEXO II"),VLOOKUP(H1980,Dados!G:I,2,0),""),"INSERIR MVA")</f>
        <v/>
      </c>
      <c r="AS1980" s="48" t="str">
        <f aca="false">IF(LEFT(AG1980,5)="ANEXO",VLOOKUP(AG1980,Dados!$X$111:$Z$112,2,0)*(AI1980-Q1980),"")</f>
        <v/>
      </c>
      <c r="AT1980" s="48" t="str">
        <f aca="false">IFERROR(IF(AR1980="","",(AI1980*AR1980)+AI1980),"INSERIR MVA")</f>
        <v/>
      </c>
      <c r="AU1980" s="48" t="str">
        <f aca="false">IF(AT1980="","",IF(AY1980=0.04,U1980,AS1980*AY1980))</f>
        <v/>
      </c>
      <c r="AV1980" s="47" t="str">
        <f aca="false">IFERROR(IF(AU1980="","",(VLOOKUP(AG1980,Dados!$X$111:$Z$112,3,0)*AT1980*0.17)),"INSERIR MVA")</f>
        <v/>
      </c>
      <c r="AW1980" s="47" t="str">
        <f aca="false">IFERROR(IF(AR1980="","",AV1980-AU1980),"")</f>
        <v/>
      </c>
      <c r="AX1980" s="51" t="str">
        <f aca="false">IFERROR(IF(AC1980="NÃO","",IF(AM1980&lt;&gt;"",AM1980-W1980,IF(AQ1980&lt;&gt;"",AQ1980-W1980,IF(AW1980&lt;&gt;"",AW1980-W1980,"")))),"")</f>
        <v/>
      </c>
      <c r="AY1980" s="46" t="str">
        <f aca="false">IFERROR(IF(ISNA(VLOOKUP(R1980,Dados!$X$2:$Y$5,2,0)),VLOOKUP(D1980,Dados!$X$7:$Y$33,2,0),VLOOKUP(R1980,Dados!$X$2:$Y$5,2,0)),"")</f>
        <v/>
      </c>
      <c r="AZ1980" s="52" t="str">
        <f aca="false">IF(C1980="","",IF(AND(Y1980="CONSUMO",AC1980="NÃO")*OR(AG1980="-",AG1980="BIT"),IF(E1980&lt;&gt;"",(AI1980-(P1980+L1980-N1980+Q1980)*AY1980)/0.83),""))</f>
        <v/>
      </c>
      <c r="BA1980" s="51" t="str">
        <f aca="false">IF(AZ1980="","",AZ1980*0.17-((P1980+L1980-N1980+Q1980)*AY1980))</f>
        <v/>
      </c>
      <c r="BB1980" s="51" t="str">
        <f aca="false">IF(AND(Y1980="CONSUMO",AG1980="ANEXO I",AY1980&gt;4%),(AI1980-(P1980+L1980-N1980+Q1980)*0.0514)/0.83*(0.5177)*(0.17)-AI1980*0.0514,IF(AND(Y1980="CONSUMO",AG1980="ANEXO II",AY1980&gt;4%),(AI1980-(P1980+L1980-N1980+Q1980)*0.041)/0.83*(0.3295)*(0.17)-AI1980*0.041,IF(AND(Y1980="CONSUMO",AG1980="ANEXO I",AY1980=4%),(AI1980-(P1980+L1980-N1980+Q1980)*0.04)/0.83*(0.5177)*(0.17)-AI1980*0.04,IF(AND(Y1980="CONSUMO",AG1980="ANEXO II",AY1980=4%),(AI1980-(P1980+L1980-N1980+Q1980)*0.04)/0.83*(0.3295)*(0.17)-AI1980*0.04,""))))</f>
        <v/>
      </c>
      <c r="BC1980" s="51" t="str">
        <f aca="false">IF(C1980="","",IF(AND(Y1980="CONSUMO",AC1980="SIM")*OR(AG1980="-",AG1980="BIT"),IF(E1980&lt;&gt;"",(AI1980-(P1980+L1980-N1980+Q1980)*AY1980)/0.83),""))</f>
        <v/>
      </c>
      <c r="BD1980" s="51" t="str">
        <f aca="false">IF(BC1980="","",BC1980*0.17)</f>
        <v/>
      </c>
      <c r="BE1980" s="51" t="str">
        <f aca="false">IF(I1980=6908,0,IF(BC1980="","",BD1980-((P1980+L1980-N1980+Q1980)*AY1980)))</f>
        <v/>
      </c>
      <c r="BF1980" s="53" t="str">
        <f aca="false">IF(B1980="","",IF(OR(B1980="",E1980="Regime Normal"),0,(AI1980-Q1980)*VLOOKUP(R1980,Dados!$X$98:$Y$108,2,0)))</f>
        <v/>
      </c>
      <c r="BG1980" s="54" t="str">
        <f aca="false">IFERROR(VLOOKUP(I1980,Dados!$AC$27:$AD$43,2,0),IF(B1980="","",IF(D1980&lt;&gt;"MT",IF(AND(AC1980="SIM",Y1980="Revenda"),"2403",IF(AND(AC1980="SIM",Y1980="Consumo"),"2407",IF(AND(AC1980="NÃO",Y1980="Revenda"),"2102",IF(AND(AC1980="NÃO",Y1980="Consumo"),"2556",)))),REPLACE(I1980,1,1,1))))</f>
        <v/>
      </c>
    </row>
    <row r="1981" customFormat="false" ht="12.8" hidden="false" customHeight="true" outlineLevel="0" collapsed="false">
      <c r="Y1981" s="45"/>
      <c r="Z1981" s="46" t="str">
        <f aca="false">IF(B1981="","",(IFERROR(VLOOKUP(H1981,Dados!A$3:B$15000,2,0),"Não Encontrado")))</f>
        <v/>
      </c>
      <c r="AA1981" s="46" t="str">
        <f aca="false">IF(B1981="","",(IFERROR(VLOOKUP(G1981,Dados!C$3:E$15000,3,0),"Não Encontrado")))</f>
        <v/>
      </c>
      <c r="AB1981" s="46" t="str">
        <f aca="false">IFERROR(IF(Z1981&lt;&gt;"Não Encontrado",Z1981,IF(AA1981&lt;&gt;"Não Encontrado",AA1981,"")),"")</f>
        <v/>
      </c>
      <c r="AC1981" s="45" t="str">
        <f aca="false">IF(B1981="","",IF(AB1981="","NÃO","SIM"))</f>
        <v/>
      </c>
      <c r="AD1981" s="45" t="str">
        <f aca="false">IFERROR(VLOOKUP(G1981,Dados!$P$3:$R$500,3,0),"")</f>
        <v/>
      </c>
      <c r="AE1981" s="45" t="str">
        <f aca="false">IFERROR(VLOOKUP(G1981,Dados!$K$3:$L$500,2,0),"")</f>
        <v/>
      </c>
      <c r="AF1981" s="45" t="str">
        <f aca="false">IFERROR(VLOOKUP(G1981,Dados!$M$3:$N$500,2,0),"")</f>
        <v/>
      </c>
      <c r="AG1981" s="45" t="str">
        <f aca="false">IF(F1981="","",IF(AND(AD1981="",AE1981="",AF1981=""),"-",IF(AND(AD1981="BIT",AE1981="",AF1981=""),"BIT",IF(AND(AE1981="ANEXO I",AD1981="",AF1981=""),"ANEXO I",IF(AND(AF1981="ANEXO II",AD1981="",AE1981=""),"ANEXO II","Escolher")))))</f>
        <v/>
      </c>
      <c r="AH1981" s="45" t="str">
        <f aca="false">IF(AG1981&lt;&gt;"Pneus","",IFERROR(VLOOKUP(R1981,Dados!$X$2:$Z$5,3,0)*(AI1981-Q1981),VLOOKUP(D1981,Dados!$X$7:$Z$33,3,0)*(AI1981-Q1981)))</f>
        <v/>
      </c>
      <c r="AI1981" s="47" t="str">
        <f aca="false">IF(B1981="","",P1981+Q1981+O1981+M1981+L1981-N1981)</f>
        <v/>
      </c>
      <c r="AJ1981" s="48" t="str">
        <f aca="false">IFERROR(IF(AND(AC1981="SIM",AG1981="-",Y1981="REVENDA"),(AB1981/1+1)*AI1981,IF(AND(AC1981="SIM",AG1981="Pneus",Y1981="REVENDA"),(AB1981/1+1)*(AI1981-AH1981),"")),"")</f>
        <v/>
      </c>
      <c r="AK1981" s="48" t="str">
        <f aca="false">IF(AJ1981="","",AJ1981*17%)</f>
        <v/>
      </c>
      <c r="AL1981" s="48" t="str">
        <f aca="false">IFERROR(IF(AC1981="NÃO","",IF(AK1981="","",IF(E1981="Simples Nacional",BF1981,IF(T1981=0.12,U1981*0.5833337002,IF(T1981=0,AI1981*0.07,U1981))))),"")</f>
        <v/>
      </c>
      <c r="AM1981" s="47" t="str">
        <f aca="false">IFERROR(IF(AC1981="NÃO","",IF(OR(AG1981="-",AG1981="Pneus"),AK1981-AL1981,"")),"")</f>
        <v/>
      </c>
      <c r="AN1981" s="48" t="str">
        <f aca="false">IF(AND(Y1981="REVENDA",AC1981="SIM",AG1981="BIT"),((AB1981/1+1)*AI1981)*0.4117,"")</f>
        <v/>
      </c>
      <c r="AO1981" s="48" t="str">
        <f aca="false">IF(AN1981="","",AN1981*17%)</f>
        <v/>
      </c>
      <c r="AP1981" s="49" t="str">
        <f aca="false">IF(AN1981="","",IF(T1981=0.12,(U1981*0.4117)*0.4117,IF(T1981=0,(AI1981*0.07)*0.4117,U1981*0.4117)))</f>
        <v/>
      </c>
      <c r="AQ1981" s="47" t="str">
        <f aca="false">IF(AN1981="","",AO1981-AP1981)</f>
        <v/>
      </c>
      <c r="AR1981" s="50" t="str">
        <f aca="false">IFERROR(IF(AND(AC1981="SIM",Y1981="REVENDA",LEFT(AG1981,5)="ANEXO")*OR(AE1981="ANEXO I",AF1981="ANEXO II"),VLOOKUP(H1981,Dados!G:I,2,0),""),"INSERIR MVA")</f>
        <v/>
      </c>
      <c r="AS1981" s="48" t="str">
        <f aca="false">IF(LEFT(AG1981,5)="ANEXO",VLOOKUP(AG1981,Dados!$X$111:$Z$112,2,0)*(AI1981-Q1981),"")</f>
        <v/>
      </c>
      <c r="AT1981" s="48" t="str">
        <f aca="false">IFERROR(IF(AR1981="","",(AI1981*AR1981)+AI1981),"INSERIR MVA")</f>
        <v/>
      </c>
      <c r="AU1981" s="48" t="str">
        <f aca="false">IF(AT1981="","",IF(AY1981=0.04,U1981,AS1981*AY1981))</f>
        <v/>
      </c>
      <c r="AV1981" s="47" t="str">
        <f aca="false">IFERROR(IF(AU1981="","",(VLOOKUP(AG1981,Dados!$X$111:$Z$112,3,0)*AT1981*0.17)),"INSERIR MVA")</f>
        <v/>
      </c>
      <c r="AW1981" s="47" t="str">
        <f aca="false">IFERROR(IF(AR1981="","",AV1981-AU1981),"")</f>
        <v/>
      </c>
      <c r="AX1981" s="51" t="str">
        <f aca="false">IFERROR(IF(AC1981="NÃO","",IF(AM1981&lt;&gt;"",AM1981-W1981,IF(AQ1981&lt;&gt;"",AQ1981-W1981,IF(AW1981&lt;&gt;"",AW1981-W1981,"")))),"")</f>
        <v/>
      </c>
      <c r="AY1981" s="46" t="str">
        <f aca="false">IFERROR(IF(ISNA(VLOOKUP(R1981,Dados!$X$2:$Y$5,2,0)),VLOOKUP(D1981,Dados!$X$7:$Y$33,2,0),VLOOKUP(R1981,Dados!$X$2:$Y$5,2,0)),"")</f>
        <v/>
      </c>
      <c r="AZ1981" s="52" t="str">
        <f aca="false">IF(C1981="","",IF(AND(Y1981="CONSUMO",AC1981="NÃO")*OR(AG1981="-",AG1981="BIT"),IF(E1981&lt;&gt;"",(AI1981-(P1981+L1981-N1981+Q1981)*AY1981)/0.83),""))</f>
        <v/>
      </c>
      <c r="BA1981" s="51" t="str">
        <f aca="false">IF(AZ1981="","",AZ1981*0.17-((P1981+L1981-N1981+Q1981)*AY1981))</f>
        <v/>
      </c>
      <c r="BB1981" s="51" t="str">
        <f aca="false">IF(AND(Y1981="CONSUMO",AG1981="ANEXO I",AY1981&gt;4%),(AI1981-(P1981+L1981-N1981+Q1981)*0.0514)/0.83*(0.5177)*(0.17)-AI1981*0.0514,IF(AND(Y1981="CONSUMO",AG1981="ANEXO II",AY1981&gt;4%),(AI1981-(P1981+L1981-N1981+Q1981)*0.041)/0.83*(0.3295)*(0.17)-AI1981*0.041,IF(AND(Y1981="CONSUMO",AG1981="ANEXO I",AY1981=4%),(AI1981-(P1981+L1981-N1981+Q1981)*0.04)/0.83*(0.5177)*(0.17)-AI1981*0.04,IF(AND(Y1981="CONSUMO",AG1981="ANEXO II",AY1981=4%),(AI1981-(P1981+L1981-N1981+Q1981)*0.04)/0.83*(0.3295)*(0.17)-AI1981*0.04,""))))</f>
        <v/>
      </c>
      <c r="BC1981" s="51" t="str">
        <f aca="false">IF(C1981="","",IF(AND(Y1981="CONSUMO",AC1981="SIM")*OR(AG1981="-",AG1981="BIT"),IF(E1981&lt;&gt;"",(AI1981-(P1981+L1981-N1981+Q1981)*AY1981)/0.83),""))</f>
        <v/>
      </c>
      <c r="BD1981" s="51" t="str">
        <f aca="false">IF(BC1981="","",BC1981*0.17)</f>
        <v/>
      </c>
      <c r="BE1981" s="51" t="str">
        <f aca="false">IF(I1981=6908,0,IF(BC1981="","",BD1981-((P1981+L1981-N1981+Q1981)*AY1981)))</f>
        <v/>
      </c>
      <c r="BF1981" s="53" t="str">
        <f aca="false">IF(B1981="","",IF(OR(B1981="",E1981="Regime Normal"),0,(AI1981-Q1981)*VLOOKUP(R1981,Dados!$X$98:$Y$108,2,0)))</f>
        <v/>
      </c>
      <c r="BG1981" s="54" t="str">
        <f aca="false">IFERROR(VLOOKUP(I1981,Dados!$AC$27:$AD$43,2,0),IF(B1981="","",IF(D1981&lt;&gt;"MT",IF(AND(AC1981="SIM",Y1981="Revenda"),"2403",IF(AND(AC1981="SIM",Y1981="Consumo"),"2407",IF(AND(AC1981="NÃO",Y1981="Revenda"),"2102",IF(AND(AC1981="NÃO",Y1981="Consumo"),"2556",)))),REPLACE(I1981,1,1,1))))</f>
        <v/>
      </c>
    </row>
    <row r="1982" customFormat="false" ht="12.8" hidden="false" customHeight="true" outlineLevel="0" collapsed="false">
      <c r="Y1982" s="45"/>
      <c r="Z1982" s="46" t="str">
        <f aca="false">IF(B1982="","",(IFERROR(VLOOKUP(H1982,Dados!A$3:B$15000,2,0),"Não Encontrado")))</f>
        <v/>
      </c>
      <c r="AA1982" s="46" t="str">
        <f aca="false">IF(B1982="","",(IFERROR(VLOOKUP(G1982,Dados!C$3:E$15000,3,0),"Não Encontrado")))</f>
        <v/>
      </c>
      <c r="AB1982" s="46" t="str">
        <f aca="false">IFERROR(IF(Z1982&lt;&gt;"Não Encontrado",Z1982,IF(AA1982&lt;&gt;"Não Encontrado",AA1982,"")),"")</f>
        <v/>
      </c>
      <c r="AC1982" s="45" t="str">
        <f aca="false">IF(B1982="","",IF(AB1982="","NÃO","SIM"))</f>
        <v/>
      </c>
      <c r="AD1982" s="45" t="str">
        <f aca="false">IFERROR(VLOOKUP(G1982,Dados!$P$3:$R$500,3,0),"")</f>
        <v/>
      </c>
      <c r="AE1982" s="45" t="str">
        <f aca="false">IFERROR(VLOOKUP(G1982,Dados!$K$3:$L$500,2,0),"")</f>
        <v/>
      </c>
      <c r="AF1982" s="45" t="str">
        <f aca="false">IFERROR(VLOOKUP(G1982,Dados!$M$3:$N$500,2,0),"")</f>
        <v/>
      </c>
      <c r="AG1982" s="45" t="str">
        <f aca="false">IF(F1982="","",IF(AND(AD1982="",AE1982="",AF1982=""),"-",IF(AND(AD1982="BIT",AE1982="",AF1982=""),"BIT",IF(AND(AE1982="ANEXO I",AD1982="",AF1982=""),"ANEXO I",IF(AND(AF1982="ANEXO II",AD1982="",AE1982=""),"ANEXO II","Escolher")))))</f>
        <v/>
      </c>
      <c r="AH1982" s="45" t="str">
        <f aca="false">IF(AG1982&lt;&gt;"Pneus","",IFERROR(VLOOKUP(R1982,Dados!$X$2:$Z$5,3,0)*(AI1982-Q1982),VLOOKUP(D1982,Dados!$X$7:$Z$33,3,0)*(AI1982-Q1982)))</f>
        <v/>
      </c>
      <c r="AI1982" s="47" t="str">
        <f aca="false">IF(B1982="","",P1982+Q1982+O1982+M1982+L1982-N1982)</f>
        <v/>
      </c>
      <c r="AJ1982" s="48" t="str">
        <f aca="false">IFERROR(IF(AND(AC1982="SIM",AG1982="-",Y1982="REVENDA"),(AB1982/1+1)*AI1982,IF(AND(AC1982="SIM",AG1982="Pneus",Y1982="REVENDA"),(AB1982/1+1)*(AI1982-AH1982),"")),"")</f>
        <v/>
      </c>
      <c r="AK1982" s="48" t="str">
        <f aca="false">IF(AJ1982="","",AJ1982*17%)</f>
        <v/>
      </c>
      <c r="AL1982" s="48" t="str">
        <f aca="false">IFERROR(IF(AC1982="NÃO","",IF(AK1982="","",IF(E1982="Simples Nacional",BF1982,IF(T1982=0.12,U1982*0.5833337002,IF(T1982=0,AI1982*0.07,U1982))))),"")</f>
        <v/>
      </c>
      <c r="AM1982" s="47" t="str">
        <f aca="false">IFERROR(IF(AC1982="NÃO","",IF(OR(AG1982="-",AG1982="Pneus"),AK1982-AL1982,"")),"")</f>
        <v/>
      </c>
      <c r="AN1982" s="48" t="str">
        <f aca="false">IF(AND(Y1982="REVENDA",AC1982="SIM",AG1982="BIT"),((AB1982/1+1)*AI1982)*0.4117,"")</f>
        <v/>
      </c>
      <c r="AO1982" s="48" t="str">
        <f aca="false">IF(AN1982="","",AN1982*17%)</f>
        <v/>
      </c>
      <c r="AP1982" s="49" t="str">
        <f aca="false">IF(AN1982="","",IF(T1982=0.12,(U1982*0.4117)*0.4117,IF(T1982=0,(AI1982*0.07)*0.4117,U1982*0.4117)))</f>
        <v/>
      </c>
      <c r="AQ1982" s="47" t="str">
        <f aca="false">IF(AN1982="","",AO1982-AP1982)</f>
        <v/>
      </c>
      <c r="AR1982" s="50" t="str">
        <f aca="false">IFERROR(IF(AND(AC1982="SIM",Y1982="REVENDA",LEFT(AG1982,5)="ANEXO")*OR(AE1982="ANEXO I",AF1982="ANEXO II"),VLOOKUP(H1982,Dados!G:I,2,0),""),"INSERIR MVA")</f>
        <v/>
      </c>
      <c r="AS1982" s="48" t="str">
        <f aca="false">IF(LEFT(AG1982,5)="ANEXO",VLOOKUP(AG1982,Dados!$X$111:$Z$112,2,0)*(AI1982-Q1982),"")</f>
        <v/>
      </c>
      <c r="AT1982" s="48" t="str">
        <f aca="false">IFERROR(IF(AR1982="","",(AI1982*AR1982)+AI1982),"INSERIR MVA")</f>
        <v/>
      </c>
      <c r="AU1982" s="48" t="str">
        <f aca="false">IF(AT1982="","",IF(AY1982=0.04,U1982,AS1982*AY1982))</f>
        <v/>
      </c>
      <c r="AV1982" s="47" t="str">
        <f aca="false">IFERROR(IF(AU1982="","",(VLOOKUP(AG1982,Dados!$X$111:$Z$112,3,0)*AT1982*0.17)),"INSERIR MVA")</f>
        <v/>
      </c>
      <c r="AW1982" s="47" t="str">
        <f aca="false">IFERROR(IF(AR1982="","",AV1982-AU1982),"")</f>
        <v/>
      </c>
      <c r="AX1982" s="51" t="str">
        <f aca="false">IFERROR(IF(AC1982="NÃO","",IF(AM1982&lt;&gt;"",AM1982-W1982,IF(AQ1982&lt;&gt;"",AQ1982-W1982,IF(AW1982&lt;&gt;"",AW1982-W1982,"")))),"")</f>
        <v/>
      </c>
      <c r="AY1982" s="46" t="str">
        <f aca="false">IFERROR(IF(ISNA(VLOOKUP(R1982,Dados!$X$2:$Y$5,2,0)),VLOOKUP(D1982,Dados!$X$7:$Y$33,2,0),VLOOKUP(R1982,Dados!$X$2:$Y$5,2,0)),"")</f>
        <v/>
      </c>
      <c r="AZ1982" s="52" t="str">
        <f aca="false">IF(C1982="","",IF(AND(Y1982="CONSUMO",AC1982="NÃO")*OR(AG1982="-",AG1982="BIT"),IF(E1982&lt;&gt;"",(AI1982-(P1982+L1982-N1982+Q1982)*AY1982)/0.83),""))</f>
        <v/>
      </c>
      <c r="BA1982" s="51" t="str">
        <f aca="false">IF(AZ1982="","",AZ1982*0.17-((P1982+L1982-N1982+Q1982)*AY1982))</f>
        <v/>
      </c>
      <c r="BB1982" s="51" t="str">
        <f aca="false">IF(AND(Y1982="CONSUMO",AG1982="ANEXO I",AY1982&gt;4%),(AI1982-(P1982+L1982-N1982+Q1982)*0.0514)/0.83*(0.5177)*(0.17)-AI1982*0.0514,IF(AND(Y1982="CONSUMO",AG1982="ANEXO II",AY1982&gt;4%),(AI1982-(P1982+L1982-N1982+Q1982)*0.041)/0.83*(0.3295)*(0.17)-AI1982*0.041,IF(AND(Y1982="CONSUMO",AG1982="ANEXO I",AY1982=4%),(AI1982-(P1982+L1982-N1982+Q1982)*0.04)/0.83*(0.5177)*(0.17)-AI1982*0.04,IF(AND(Y1982="CONSUMO",AG1982="ANEXO II",AY1982=4%),(AI1982-(P1982+L1982-N1982+Q1982)*0.04)/0.83*(0.3295)*(0.17)-AI1982*0.04,""))))</f>
        <v/>
      </c>
      <c r="BC1982" s="51" t="str">
        <f aca="false">IF(C1982="","",IF(AND(Y1982="CONSUMO",AC1982="SIM")*OR(AG1982="-",AG1982="BIT"),IF(E1982&lt;&gt;"",(AI1982-(P1982+L1982-N1982+Q1982)*AY1982)/0.83),""))</f>
        <v/>
      </c>
      <c r="BD1982" s="51" t="str">
        <f aca="false">IF(BC1982="","",BC1982*0.17)</f>
        <v/>
      </c>
      <c r="BE1982" s="51" t="str">
        <f aca="false">IF(I1982=6908,0,IF(BC1982="","",BD1982-((P1982+L1982-N1982+Q1982)*AY1982)))</f>
        <v/>
      </c>
      <c r="BF1982" s="53" t="str">
        <f aca="false">IF(B1982="","",IF(OR(B1982="",E1982="Regime Normal"),0,(AI1982-Q1982)*VLOOKUP(R1982,Dados!$X$98:$Y$108,2,0)))</f>
        <v/>
      </c>
      <c r="BG1982" s="54" t="str">
        <f aca="false">IFERROR(VLOOKUP(I1982,Dados!$AC$27:$AD$43,2,0),IF(B1982="","",IF(D1982&lt;&gt;"MT",IF(AND(AC1982="SIM",Y1982="Revenda"),"2403",IF(AND(AC1982="SIM",Y1982="Consumo"),"2407",IF(AND(AC1982="NÃO",Y1982="Revenda"),"2102",IF(AND(AC1982="NÃO",Y1982="Consumo"),"2556",)))),REPLACE(I1982,1,1,1))))</f>
        <v/>
      </c>
    </row>
    <row r="1983" customFormat="false" ht="12.8" hidden="false" customHeight="true" outlineLevel="0" collapsed="false">
      <c r="Y1983" s="45"/>
      <c r="Z1983" s="46" t="str">
        <f aca="false">IF(B1983="","",(IFERROR(VLOOKUP(H1983,Dados!A$3:B$15000,2,0),"Não Encontrado")))</f>
        <v/>
      </c>
      <c r="AA1983" s="46" t="str">
        <f aca="false">IF(B1983="","",(IFERROR(VLOOKUP(G1983,Dados!C$3:E$15000,3,0),"Não Encontrado")))</f>
        <v/>
      </c>
      <c r="AB1983" s="46" t="str">
        <f aca="false">IFERROR(IF(Z1983&lt;&gt;"Não Encontrado",Z1983,IF(AA1983&lt;&gt;"Não Encontrado",AA1983,"")),"")</f>
        <v/>
      </c>
      <c r="AC1983" s="45" t="str">
        <f aca="false">IF(B1983="","",IF(AB1983="","NÃO","SIM"))</f>
        <v/>
      </c>
      <c r="AD1983" s="45" t="str">
        <f aca="false">IFERROR(VLOOKUP(G1983,Dados!$P$3:$R$500,3,0),"")</f>
        <v/>
      </c>
      <c r="AE1983" s="45" t="str">
        <f aca="false">IFERROR(VLOOKUP(G1983,Dados!$K$3:$L$500,2,0),"")</f>
        <v/>
      </c>
      <c r="AF1983" s="45" t="str">
        <f aca="false">IFERROR(VLOOKUP(G1983,Dados!$M$3:$N$500,2,0),"")</f>
        <v/>
      </c>
      <c r="AG1983" s="45" t="str">
        <f aca="false">IF(F1983="","",IF(AND(AD1983="",AE1983="",AF1983=""),"-",IF(AND(AD1983="BIT",AE1983="",AF1983=""),"BIT",IF(AND(AE1983="ANEXO I",AD1983="",AF1983=""),"ANEXO I",IF(AND(AF1983="ANEXO II",AD1983="",AE1983=""),"ANEXO II","Escolher")))))</f>
        <v/>
      </c>
      <c r="AH1983" s="45" t="str">
        <f aca="false">IF(AG1983&lt;&gt;"Pneus","",IFERROR(VLOOKUP(R1983,Dados!$X$2:$Z$5,3,0)*(AI1983-Q1983),VLOOKUP(D1983,Dados!$X$7:$Z$33,3,0)*(AI1983-Q1983)))</f>
        <v/>
      </c>
      <c r="AI1983" s="47" t="str">
        <f aca="false">IF(B1983="","",P1983+Q1983+O1983+M1983+L1983-N1983)</f>
        <v/>
      </c>
      <c r="AJ1983" s="48" t="str">
        <f aca="false">IFERROR(IF(AND(AC1983="SIM",AG1983="-",Y1983="REVENDA"),(AB1983/1+1)*AI1983,IF(AND(AC1983="SIM",AG1983="Pneus",Y1983="REVENDA"),(AB1983/1+1)*(AI1983-AH1983),"")),"")</f>
        <v/>
      </c>
      <c r="AK1983" s="48" t="str">
        <f aca="false">IF(AJ1983="","",AJ1983*17%)</f>
        <v/>
      </c>
      <c r="AL1983" s="48" t="str">
        <f aca="false">IFERROR(IF(AC1983="NÃO","",IF(AK1983="","",IF(E1983="Simples Nacional",BF1983,IF(T1983=0.12,U1983*0.5833337002,IF(T1983=0,AI1983*0.07,U1983))))),"")</f>
        <v/>
      </c>
      <c r="AM1983" s="47" t="str">
        <f aca="false">IFERROR(IF(AC1983="NÃO","",IF(OR(AG1983="-",AG1983="Pneus"),AK1983-AL1983,"")),"")</f>
        <v/>
      </c>
      <c r="AN1983" s="48" t="str">
        <f aca="false">IF(AND(Y1983="REVENDA",AC1983="SIM",AG1983="BIT"),((AB1983/1+1)*AI1983)*0.4117,"")</f>
        <v/>
      </c>
      <c r="AO1983" s="48" t="str">
        <f aca="false">IF(AN1983="","",AN1983*17%)</f>
        <v/>
      </c>
      <c r="AP1983" s="49" t="str">
        <f aca="false">IF(AN1983="","",IF(T1983=0.12,(U1983*0.4117)*0.4117,IF(T1983=0,(AI1983*0.07)*0.4117,U1983*0.4117)))</f>
        <v/>
      </c>
      <c r="AQ1983" s="47" t="str">
        <f aca="false">IF(AN1983="","",AO1983-AP1983)</f>
        <v/>
      </c>
      <c r="AR1983" s="50" t="str">
        <f aca="false">IFERROR(IF(AND(AC1983="SIM",Y1983="REVENDA",LEFT(AG1983,5)="ANEXO")*OR(AE1983="ANEXO I",AF1983="ANEXO II"),VLOOKUP(H1983,Dados!G:I,2,0),""),"INSERIR MVA")</f>
        <v/>
      </c>
      <c r="AS1983" s="48" t="str">
        <f aca="false">IF(LEFT(AG1983,5)="ANEXO",VLOOKUP(AG1983,Dados!$X$111:$Z$112,2,0)*(AI1983-Q1983),"")</f>
        <v/>
      </c>
      <c r="AT1983" s="48" t="str">
        <f aca="false">IFERROR(IF(AR1983="","",(AI1983*AR1983)+AI1983),"INSERIR MVA")</f>
        <v/>
      </c>
      <c r="AU1983" s="48" t="str">
        <f aca="false">IF(AT1983="","",IF(AY1983=0.04,U1983,AS1983*AY1983))</f>
        <v/>
      </c>
      <c r="AV1983" s="47" t="str">
        <f aca="false">IFERROR(IF(AU1983="","",(VLOOKUP(AG1983,Dados!$X$111:$Z$112,3,0)*AT1983*0.17)),"INSERIR MVA")</f>
        <v/>
      </c>
      <c r="AW1983" s="47" t="str">
        <f aca="false">IFERROR(IF(AR1983="","",AV1983-AU1983),"")</f>
        <v/>
      </c>
      <c r="AX1983" s="51" t="str">
        <f aca="false">IFERROR(IF(AC1983="NÃO","",IF(AM1983&lt;&gt;"",AM1983-W1983,IF(AQ1983&lt;&gt;"",AQ1983-W1983,IF(AW1983&lt;&gt;"",AW1983-W1983,"")))),"")</f>
        <v/>
      </c>
      <c r="AY1983" s="46" t="str">
        <f aca="false">IFERROR(IF(ISNA(VLOOKUP(R1983,Dados!$X$2:$Y$5,2,0)),VLOOKUP(D1983,Dados!$X$7:$Y$33,2,0),VLOOKUP(R1983,Dados!$X$2:$Y$5,2,0)),"")</f>
        <v/>
      </c>
      <c r="AZ1983" s="52" t="str">
        <f aca="false">IF(C1983="","",IF(AND(Y1983="CONSUMO",AC1983="NÃO")*OR(AG1983="-",AG1983="BIT"),IF(E1983&lt;&gt;"",(AI1983-(P1983+L1983-N1983+Q1983)*AY1983)/0.83),""))</f>
        <v/>
      </c>
      <c r="BA1983" s="51" t="str">
        <f aca="false">IF(AZ1983="","",AZ1983*0.17-((P1983+L1983-N1983+Q1983)*AY1983))</f>
        <v/>
      </c>
      <c r="BB1983" s="51" t="str">
        <f aca="false">IF(AND(Y1983="CONSUMO",AG1983="ANEXO I",AY1983&gt;4%),(AI1983-(P1983+L1983-N1983+Q1983)*0.0514)/0.83*(0.5177)*(0.17)-AI1983*0.0514,IF(AND(Y1983="CONSUMO",AG1983="ANEXO II",AY1983&gt;4%),(AI1983-(P1983+L1983-N1983+Q1983)*0.041)/0.83*(0.3295)*(0.17)-AI1983*0.041,IF(AND(Y1983="CONSUMO",AG1983="ANEXO I",AY1983=4%),(AI1983-(P1983+L1983-N1983+Q1983)*0.04)/0.83*(0.5177)*(0.17)-AI1983*0.04,IF(AND(Y1983="CONSUMO",AG1983="ANEXO II",AY1983=4%),(AI1983-(P1983+L1983-N1983+Q1983)*0.04)/0.83*(0.3295)*(0.17)-AI1983*0.04,""))))</f>
        <v/>
      </c>
      <c r="BC1983" s="51" t="str">
        <f aca="false">IF(C1983="","",IF(AND(Y1983="CONSUMO",AC1983="SIM")*OR(AG1983="-",AG1983="BIT"),IF(E1983&lt;&gt;"",(AI1983-(P1983+L1983-N1983+Q1983)*AY1983)/0.83),""))</f>
        <v/>
      </c>
      <c r="BD1983" s="51" t="str">
        <f aca="false">IF(BC1983="","",BC1983*0.17)</f>
        <v/>
      </c>
      <c r="BE1983" s="51" t="str">
        <f aca="false">IF(I1983=6908,0,IF(BC1983="","",BD1983-((P1983+L1983-N1983+Q1983)*AY1983)))</f>
        <v/>
      </c>
      <c r="BF1983" s="53" t="str">
        <f aca="false">IF(B1983="","",IF(OR(B1983="",E1983="Regime Normal"),0,(AI1983-Q1983)*VLOOKUP(R1983,Dados!$X$98:$Y$108,2,0)))</f>
        <v/>
      </c>
      <c r="BG1983" s="54" t="str">
        <f aca="false">IFERROR(VLOOKUP(I1983,Dados!$AC$27:$AD$43,2,0),IF(B1983="","",IF(D1983&lt;&gt;"MT",IF(AND(AC1983="SIM",Y1983="Revenda"),"2403",IF(AND(AC1983="SIM",Y1983="Consumo"),"2407",IF(AND(AC1983="NÃO",Y1983="Revenda"),"2102",IF(AND(AC1983="NÃO",Y1983="Consumo"),"2556",)))),REPLACE(I1983,1,1,1))))</f>
        <v/>
      </c>
    </row>
    <row r="1984" customFormat="false" ht="12.8" hidden="false" customHeight="true" outlineLevel="0" collapsed="false">
      <c r="Y1984" s="45"/>
      <c r="Z1984" s="46" t="str">
        <f aca="false">IF(B1984="","",(IFERROR(VLOOKUP(H1984,Dados!A$3:B$15000,2,0),"Não Encontrado")))</f>
        <v/>
      </c>
      <c r="AA1984" s="46" t="str">
        <f aca="false">IF(B1984="","",(IFERROR(VLOOKUP(G1984,Dados!C$3:E$15000,3,0),"Não Encontrado")))</f>
        <v/>
      </c>
      <c r="AB1984" s="46" t="str">
        <f aca="false">IFERROR(IF(Z1984&lt;&gt;"Não Encontrado",Z1984,IF(AA1984&lt;&gt;"Não Encontrado",AA1984,"")),"")</f>
        <v/>
      </c>
      <c r="AC1984" s="45" t="str">
        <f aca="false">IF(B1984="","",IF(AB1984="","NÃO","SIM"))</f>
        <v/>
      </c>
      <c r="AD1984" s="45" t="str">
        <f aca="false">IFERROR(VLOOKUP(G1984,Dados!$P$3:$R$500,3,0),"")</f>
        <v/>
      </c>
      <c r="AE1984" s="45" t="str">
        <f aca="false">IFERROR(VLOOKUP(G1984,Dados!$K$3:$L$500,2,0),"")</f>
        <v/>
      </c>
      <c r="AF1984" s="45" t="str">
        <f aca="false">IFERROR(VLOOKUP(G1984,Dados!$M$3:$N$500,2,0),"")</f>
        <v/>
      </c>
      <c r="AG1984" s="45" t="str">
        <f aca="false">IF(F1984="","",IF(AND(AD1984="",AE1984="",AF1984=""),"-",IF(AND(AD1984="BIT",AE1984="",AF1984=""),"BIT",IF(AND(AE1984="ANEXO I",AD1984="",AF1984=""),"ANEXO I",IF(AND(AF1984="ANEXO II",AD1984="",AE1984=""),"ANEXO II","Escolher")))))</f>
        <v/>
      </c>
      <c r="AH1984" s="45" t="str">
        <f aca="false">IF(AG1984&lt;&gt;"Pneus","",IFERROR(VLOOKUP(R1984,Dados!$X$2:$Z$5,3,0)*(AI1984-Q1984),VLOOKUP(D1984,Dados!$X$7:$Z$33,3,0)*(AI1984-Q1984)))</f>
        <v/>
      </c>
      <c r="AI1984" s="47" t="str">
        <f aca="false">IF(B1984="","",P1984+Q1984+O1984+M1984+L1984-N1984)</f>
        <v/>
      </c>
      <c r="AJ1984" s="48" t="str">
        <f aca="false">IFERROR(IF(AND(AC1984="SIM",AG1984="-",Y1984="REVENDA"),(AB1984/1+1)*AI1984,IF(AND(AC1984="SIM",AG1984="Pneus",Y1984="REVENDA"),(AB1984/1+1)*(AI1984-AH1984),"")),"")</f>
        <v/>
      </c>
      <c r="AK1984" s="48" t="str">
        <f aca="false">IF(AJ1984="","",AJ1984*17%)</f>
        <v/>
      </c>
      <c r="AL1984" s="48" t="str">
        <f aca="false">IFERROR(IF(AC1984="NÃO","",IF(AK1984="","",IF(E1984="Simples Nacional",BF1984,IF(T1984=0.12,U1984*0.5833337002,IF(T1984=0,AI1984*0.07,U1984))))),"")</f>
        <v/>
      </c>
      <c r="AM1984" s="47" t="str">
        <f aca="false">IFERROR(IF(AC1984="NÃO","",IF(OR(AG1984="-",AG1984="Pneus"),AK1984-AL1984,"")),"")</f>
        <v/>
      </c>
      <c r="AN1984" s="48" t="str">
        <f aca="false">IF(AND(Y1984="REVENDA",AC1984="SIM",AG1984="BIT"),((AB1984/1+1)*AI1984)*0.4117,"")</f>
        <v/>
      </c>
      <c r="AO1984" s="48" t="str">
        <f aca="false">IF(AN1984="","",AN1984*17%)</f>
        <v/>
      </c>
      <c r="AP1984" s="49" t="str">
        <f aca="false">IF(AN1984="","",IF(T1984=0.12,(U1984*0.4117)*0.4117,IF(T1984=0,(AI1984*0.07)*0.4117,U1984*0.4117)))</f>
        <v/>
      </c>
      <c r="AQ1984" s="47" t="str">
        <f aca="false">IF(AN1984="","",AO1984-AP1984)</f>
        <v/>
      </c>
      <c r="AR1984" s="50" t="str">
        <f aca="false">IFERROR(IF(AND(AC1984="SIM",Y1984="REVENDA",LEFT(AG1984,5)="ANEXO")*OR(AE1984="ANEXO I",AF1984="ANEXO II"),VLOOKUP(H1984,Dados!G:I,2,0),""),"INSERIR MVA")</f>
        <v/>
      </c>
      <c r="AS1984" s="48" t="str">
        <f aca="false">IF(LEFT(AG1984,5)="ANEXO",VLOOKUP(AG1984,Dados!$X$111:$Z$112,2,0)*(AI1984-Q1984),"")</f>
        <v/>
      </c>
      <c r="AT1984" s="48" t="str">
        <f aca="false">IFERROR(IF(AR1984="","",(AI1984*AR1984)+AI1984),"INSERIR MVA")</f>
        <v/>
      </c>
      <c r="AU1984" s="48" t="str">
        <f aca="false">IF(AT1984="","",IF(AY1984=0.04,U1984,AS1984*AY1984))</f>
        <v/>
      </c>
      <c r="AV1984" s="47" t="str">
        <f aca="false">IFERROR(IF(AU1984="","",(VLOOKUP(AG1984,Dados!$X$111:$Z$112,3,0)*AT1984*0.17)),"INSERIR MVA")</f>
        <v/>
      </c>
      <c r="AW1984" s="47" t="str">
        <f aca="false">IFERROR(IF(AR1984="","",AV1984-AU1984),"")</f>
        <v/>
      </c>
      <c r="AX1984" s="51" t="str">
        <f aca="false">IFERROR(IF(AC1984="NÃO","",IF(AM1984&lt;&gt;"",AM1984-W1984,IF(AQ1984&lt;&gt;"",AQ1984-W1984,IF(AW1984&lt;&gt;"",AW1984-W1984,"")))),"")</f>
        <v/>
      </c>
      <c r="AY1984" s="46" t="str">
        <f aca="false">IFERROR(IF(ISNA(VLOOKUP(R1984,Dados!$X$2:$Y$5,2,0)),VLOOKUP(D1984,Dados!$X$7:$Y$33,2,0),VLOOKUP(R1984,Dados!$X$2:$Y$5,2,0)),"")</f>
        <v/>
      </c>
      <c r="AZ1984" s="52" t="str">
        <f aca="false">IF(C1984="","",IF(AND(Y1984="CONSUMO",AC1984="NÃO")*OR(AG1984="-",AG1984="BIT"),IF(E1984&lt;&gt;"",(AI1984-(P1984+L1984-N1984+Q1984)*AY1984)/0.83),""))</f>
        <v/>
      </c>
      <c r="BA1984" s="51" t="str">
        <f aca="false">IF(AZ1984="","",AZ1984*0.17-((P1984+L1984-N1984+Q1984)*AY1984))</f>
        <v/>
      </c>
      <c r="BB1984" s="51" t="str">
        <f aca="false">IF(AND(Y1984="CONSUMO",AG1984="ANEXO I",AY1984&gt;4%),(AI1984-(P1984+L1984-N1984+Q1984)*0.0514)/0.83*(0.5177)*(0.17)-AI1984*0.0514,IF(AND(Y1984="CONSUMO",AG1984="ANEXO II",AY1984&gt;4%),(AI1984-(P1984+L1984-N1984+Q1984)*0.041)/0.83*(0.3295)*(0.17)-AI1984*0.041,IF(AND(Y1984="CONSUMO",AG1984="ANEXO I",AY1984=4%),(AI1984-(P1984+L1984-N1984+Q1984)*0.04)/0.83*(0.5177)*(0.17)-AI1984*0.04,IF(AND(Y1984="CONSUMO",AG1984="ANEXO II",AY1984=4%),(AI1984-(P1984+L1984-N1984+Q1984)*0.04)/0.83*(0.3295)*(0.17)-AI1984*0.04,""))))</f>
        <v/>
      </c>
      <c r="BC1984" s="51" t="str">
        <f aca="false">IF(C1984="","",IF(AND(Y1984="CONSUMO",AC1984="SIM")*OR(AG1984="-",AG1984="BIT"),IF(E1984&lt;&gt;"",(AI1984-(P1984+L1984-N1984+Q1984)*AY1984)/0.83),""))</f>
        <v/>
      </c>
      <c r="BD1984" s="51" t="str">
        <f aca="false">IF(BC1984="","",BC1984*0.17)</f>
        <v/>
      </c>
      <c r="BE1984" s="51" t="str">
        <f aca="false">IF(I1984=6908,0,IF(BC1984="","",BD1984-((P1984+L1984-N1984+Q1984)*AY1984)))</f>
        <v/>
      </c>
      <c r="BF1984" s="53" t="str">
        <f aca="false">IF(B1984="","",IF(OR(B1984="",E1984="Regime Normal"),0,(AI1984-Q1984)*VLOOKUP(R1984,Dados!$X$98:$Y$108,2,0)))</f>
        <v/>
      </c>
      <c r="BG1984" s="54" t="str">
        <f aca="false">IFERROR(VLOOKUP(I1984,Dados!$AC$27:$AD$43,2,0),IF(B1984="","",IF(D1984&lt;&gt;"MT",IF(AND(AC1984="SIM",Y1984="Revenda"),"2403",IF(AND(AC1984="SIM",Y1984="Consumo"),"2407",IF(AND(AC1984="NÃO",Y1984="Revenda"),"2102",IF(AND(AC1984="NÃO",Y1984="Consumo"),"2556",)))),REPLACE(I1984,1,1,1))))</f>
        <v/>
      </c>
    </row>
    <row r="1985" customFormat="false" ht="12.8" hidden="false" customHeight="true" outlineLevel="0" collapsed="false">
      <c r="Y1985" s="45"/>
      <c r="Z1985" s="46" t="str">
        <f aca="false">IF(B1985="","",(IFERROR(VLOOKUP(H1985,Dados!A$3:B$15000,2,0),"Não Encontrado")))</f>
        <v/>
      </c>
      <c r="AA1985" s="46" t="str">
        <f aca="false">IF(B1985="","",(IFERROR(VLOOKUP(G1985,Dados!C$3:E$15000,3,0),"Não Encontrado")))</f>
        <v/>
      </c>
      <c r="AB1985" s="46" t="str">
        <f aca="false">IFERROR(IF(Z1985&lt;&gt;"Não Encontrado",Z1985,IF(AA1985&lt;&gt;"Não Encontrado",AA1985,"")),"")</f>
        <v/>
      </c>
      <c r="AC1985" s="45" t="str">
        <f aca="false">IF(B1985="","",IF(AB1985="","NÃO","SIM"))</f>
        <v/>
      </c>
      <c r="AD1985" s="45" t="str">
        <f aca="false">IFERROR(VLOOKUP(G1985,Dados!$P$3:$R$500,3,0),"")</f>
        <v/>
      </c>
      <c r="AE1985" s="45" t="str">
        <f aca="false">IFERROR(VLOOKUP(G1985,Dados!$K$3:$L$500,2,0),"")</f>
        <v/>
      </c>
      <c r="AF1985" s="45" t="str">
        <f aca="false">IFERROR(VLOOKUP(G1985,Dados!$M$3:$N$500,2,0),"")</f>
        <v/>
      </c>
      <c r="AG1985" s="45" t="str">
        <f aca="false">IF(F1985="","",IF(AND(AD1985="",AE1985="",AF1985=""),"-",IF(AND(AD1985="BIT",AE1985="",AF1985=""),"BIT",IF(AND(AE1985="ANEXO I",AD1985="",AF1985=""),"ANEXO I",IF(AND(AF1985="ANEXO II",AD1985="",AE1985=""),"ANEXO II","Escolher")))))</f>
        <v/>
      </c>
      <c r="AH1985" s="45" t="str">
        <f aca="false">IF(AG1985&lt;&gt;"Pneus","",IFERROR(VLOOKUP(R1985,Dados!$X$2:$Z$5,3,0)*(AI1985-Q1985),VLOOKUP(D1985,Dados!$X$7:$Z$33,3,0)*(AI1985-Q1985)))</f>
        <v/>
      </c>
      <c r="AI1985" s="47" t="str">
        <f aca="false">IF(B1985="","",P1985+Q1985+O1985+M1985+L1985-N1985)</f>
        <v/>
      </c>
      <c r="AJ1985" s="48" t="str">
        <f aca="false">IFERROR(IF(AND(AC1985="SIM",AG1985="-",Y1985="REVENDA"),(AB1985/1+1)*AI1985,IF(AND(AC1985="SIM",AG1985="Pneus",Y1985="REVENDA"),(AB1985/1+1)*(AI1985-AH1985),"")),"")</f>
        <v/>
      </c>
      <c r="AK1985" s="48" t="str">
        <f aca="false">IF(AJ1985="","",AJ1985*17%)</f>
        <v/>
      </c>
      <c r="AL1985" s="48" t="str">
        <f aca="false">IFERROR(IF(AC1985="NÃO","",IF(AK1985="","",IF(E1985="Simples Nacional",BF1985,IF(T1985=0.12,U1985*0.5833337002,IF(T1985=0,AI1985*0.07,U1985))))),"")</f>
        <v/>
      </c>
      <c r="AM1985" s="47" t="str">
        <f aca="false">IFERROR(IF(AC1985="NÃO","",IF(OR(AG1985="-",AG1985="Pneus"),AK1985-AL1985,"")),"")</f>
        <v/>
      </c>
      <c r="AN1985" s="48" t="str">
        <f aca="false">IF(AND(Y1985="REVENDA",AC1985="SIM",AG1985="BIT"),((AB1985/1+1)*AI1985)*0.4117,"")</f>
        <v/>
      </c>
      <c r="AO1985" s="48" t="str">
        <f aca="false">IF(AN1985="","",AN1985*17%)</f>
        <v/>
      </c>
      <c r="AP1985" s="49" t="str">
        <f aca="false">IF(AN1985="","",IF(T1985=0.12,(U1985*0.4117)*0.4117,IF(T1985=0,(AI1985*0.07)*0.4117,U1985*0.4117)))</f>
        <v/>
      </c>
      <c r="AQ1985" s="47" t="str">
        <f aca="false">IF(AN1985="","",AO1985-AP1985)</f>
        <v/>
      </c>
      <c r="AR1985" s="50" t="str">
        <f aca="false">IFERROR(IF(AND(AC1985="SIM",Y1985="REVENDA",LEFT(AG1985,5)="ANEXO")*OR(AE1985="ANEXO I",AF1985="ANEXO II"),VLOOKUP(H1985,Dados!G:I,2,0),""),"INSERIR MVA")</f>
        <v/>
      </c>
      <c r="AS1985" s="48" t="str">
        <f aca="false">IF(LEFT(AG1985,5)="ANEXO",VLOOKUP(AG1985,Dados!$X$111:$Z$112,2,0)*(AI1985-Q1985),"")</f>
        <v/>
      </c>
      <c r="AT1985" s="48" t="str">
        <f aca="false">IFERROR(IF(AR1985="","",(AI1985*AR1985)+AI1985),"INSERIR MVA")</f>
        <v/>
      </c>
      <c r="AU1985" s="48" t="str">
        <f aca="false">IF(AT1985="","",IF(AY1985=0.04,U1985,AS1985*AY1985))</f>
        <v/>
      </c>
      <c r="AV1985" s="47" t="str">
        <f aca="false">IFERROR(IF(AU1985="","",(VLOOKUP(AG1985,Dados!$X$111:$Z$112,3,0)*AT1985*0.17)),"INSERIR MVA")</f>
        <v/>
      </c>
      <c r="AW1985" s="47" t="str">
        <f aca="false">IFERROR(IF(AR1985="","",AV1985-AU1985),"")</f>
        <v/>
      </c>
      <c r="AX1985" s="51" t="str">
        <f aca="false">IFERROR(IF(AC1985="NÃO","",IF(AM1985&lt;&gt;"",AM1985-W1985,IF(AQ1985&lt;&gt;"",AQ1985-W1985,IF(AW1985&lt;&gt;"",AW1985-W1985,"")))),"")</f>
        <v/>
      </c>
      <c r="AY1985" s="46" t="str">
        <f aca="false">IFERROR(IF(ISNA(VLOOKUP(R1985,Dados!$X$2:$Y$5,2,0)),VLOOKUP(D1985,Dados!$X$7:$Y$33,2,0),VLOOKUP(R1985,Dados!$X$2:$Y$5,2,0)),"")</f>
        <v/>
      </c>
      <c r="AZ1985" s="52" t="str">
        <f aca="false">IF(C1985="","",IF(AND(Y1985="CONSUMO",AC1985="NÃO")*OR(AG1985="-",AG1985="BIT"),IF(E1985&lt;&gt;"",(AI1985-(P1985+L1985-N1985+Q1985)*AY1985)/0.83),""))</f>
        <v/>
      </c>
      <c r="BA1985" s="51" t="str">
        <f aca="false">IF(AZ1985="","",AZ1985*0.17-((P1985+L1985-N1985+Q1985)*AY1985))</f>
        <v/>
      </c>
      <c r="BB1985" s="51" t="str">
        <f aca="false">IF(AND(Y1985="CONSUMO",AG1985="ANEXO I",AY1985&gt;4%),(AI1985-(P1985+L1985-N1985+Q1985)*0.0514)/0.83*(0.5177)*(0.17)-AI1985*0.0514,IF(AND(Y1985="CONSUMO",AG1985="ANEXO II",AY1985&gt;4%),(AI1985-(P1985+L1985-N1985+Q1985)*0.041)/0.83*(0.3295)*(0.17)-AI1985*0.041,IF(AND(Y1985="CONSUMO",AG1985="ANEXO I",AY1985=4%),(AI1985-(P1985+L1985-N1985+Q1985)*0.04)/0.83*(0.5177)*(0.17)-AI1985*0.04,IF(AND(Y1985="CONSUMO",AG1985="ANEXO II",AY1985=4%),(AI1985-(P1985+L1985-N1985+Q1985)*0.04)/0.83*(0.3295)*(0.17)-AI1985*0.04,""))))</f>
        <v/>
      </c>
      <c r="BC1985" s="51" t="str">
        <f aca="false">IF(C1985="","",IF(AND(Y1985="CONSUMO",AC1985="SIM")*OR(AG1985="-",AG1985="BIT"),IF(E1985&lt;&gt;"",(AI1985-(P1985+L1985-N1985+Q1985)*AY1985)/0.83),""))</f>
        <v/>
      </c>
      <c r="BD1985" s="51" t="str">
        <f aca="false">IF(BC1985="","",BC1985*0.17)</f>
        <v/>
      </c>
      <c r="BE1985" s="51" t="str">
        <f aca="false">IF(I1985=6908,0,IF(BC1985="","",BD1985-((P1985+L1985-N1985+Q1985)*AY1985)))</f>
        <v/>
      </c>
      <c r="BF1985" s="53" t="str">
        <f aca="false">IF(B1985="","",IF(OR(B1985="",E1985="Regime Normal"),0,(AI1985-Q1985)*VLOOKUP(R1985,Dados!$X$98:$Y$108,2,0)))</f>
        <v/>
      </c>
      <c r="BG1985" s="54" t="str">
        <f aca="false">IFERROR(VLOOKUP(I1985,Dados!$AC$27:$AD$43,2,0),IF(B1985="","",IF(D1985&lt;&gt;"MT",IF(AND(AC1985="SIM",Y1985="Revenda"),"2403",IF(AND(AC1985="SIM",Y1985="Consumo"),"2407",IF(AND(AC1985="NÃO",Y1985="Revenda"),"2102",IF(AND(AC1985="NÃO",Y1985="Consumo"),"2556",)))),REPLACE(I1985,1,1,1))))</f>
        <v/>
      </c>
    </row>
    <row r="1986" customFormat="false" ht="12.8" hidden="false" customHeight="true" outlineLevel="0" collapsed="false">
      <c r="Y1986" s="45"/>
      <c r="Z1986" s="46" t="str">
        <f aca="false">IF(B1986="","",(IFERROR(VLOOKUP(H1986,Dados!A$3:B$15000,2,0),"Não Encontrado")))</f>
        <v/>
      </c>
      <c r="AA1986" s="46" t="str">
        <f aca="false">IF(B1986="","",(IFERROR(VLOOKUP(G1986,Dados!C$3:E$15000,3,0),"Não Encontrado")))</f>
        <v/>
      </c>
      <c r="AB1986" s="46" t="str">
        <f aca="false">IFERROR(IF(Z1986&lt;&gt;"Não Encontrado",Z1986,IF(AA1986&lt;&gt;"Não Encontrado",AA1986,"")),"")</f>
        <v/>
      </c>
      <c r="AC1986" s="45" t="str">
        <f aca="false">IF(B1986="","",IF(AB1986="","NÃO","SIM"))</f>
        <v/>
      </c>
      <c r="AD1986" s="45" t="str">
        <f aca="false">IFERROR(VLOOKUP(G1986,Dados!$P$3:$R$500,3,0),"")</f>
        <v/>
      </c>
      <c r="AE1986" s="45" t="str">
        <f aca="false">IFERROR(VLOOKUP(G1986,Dados!$K$3:$L$500,2,0),"")</f>
        <v/>
      </c>
      <c r="AF1986" s="45" t="str">
        <f aca="false">IFERROR(VLOOKUP(G1986,Dados!$M$3:$N$500,2,0),"")</f>
        <v/>
      </c>
      <c r="AG1986" s="45" t="str">
        <f aca="false">IF(F1986="","",IF(AND(AD1986="",AE1986="",AF1986=""),"-",IF(AND(AD1986="BIT",AE1986="",AF1986=""),"BIT",IF(AND(AE1986="ANEXO I",AD1986="",AF1986=""),"ANEXO I",IF(AND(AF1986="ANEXO II",AD1986="",AE1986=""),"ANEXO II","Escolher")))))</f>
        <v/>
      </c>
      <c r="AH1986" s="45" t="str">
        <f aca="false">IF(AG1986&lt;&gt;"Pneus","",IFERROR(VLOOKUP(R1986,Dados!$X$2:$Z$5,3,0)*(AI1986-Q1986),VLOOKUP(D1986,Dados!$X$7:$Z$33,3,0)*(AI1986-Q1986)))</f>
        <v/>
      </c>
      <c r="AI1986" s="47" t="str">
        <f aca="false">IF(B1986="","",P1986+Q1986+O1986+M1986+L1986-N1986)</f>
        <v/>
      </c>
      <c r="AJ1986" s="48" t="str">
        <f aca="false">IFERROR(IF(AND(AC1986="SIM",AG1986="-",Y1986="REVENDA"),(AB1986/1+1)*AI1986,IF(AND(AC1986="SIM",AG1986="Pneus",Y1986="REVENDA"),(AB1986/1+1)*(AI1986-AH1986),"")),"")</f>
        <v/>
      </c>
      <c r="AK1986" s="48" t="str">
        <f aca="false">IF(AJ1986="","",AJ1986*17%)</f>
        <v/>
      </c>
      <c r="AL1986" s="48" t="str">
        <f aca="false">IFERROR(IF(AC1986="NÃO","",IF(AK1986="","",IF(E1986="Simples Nacional",BF1986,IF(T1986=0.12,U1986*0.5833337002,IF(T1986=0,AI1986*0.07,U1986))))),"")</f>
        <v/>
      </c>
      <c r="AM1986" s="47" t="str">
        <f aca="false">IFERROR(IF(AC1986="NÃO","",IF(OR(AG1986="-",AG1986="Pneus"),AK1986-AL1986,"")),"")</f>
        <v/>
      </c>
      <c r="AN1986" s="48" t="str">
        <f aca="false">IF(AND(Y1986="REVENDA",AC1986="SIM",AG1986="BIT"),((AB1986/1+1)*AI1986)*0.4117,"")</f>
        <v/>
      </c>
      <c r="AO1986" s="48" t="str">
        <f aca="false">IF(AN1986="","",AN1986*17%)</f>
        <v/>
      </c>
      <c r="AP1986" s="49" t="str">
        <f aca="false">IF(AN1986="","",IF(T1986=0.12,(U1986*0.4117)*0.4117,IF(T1986=0,(AI1986*0.07)*0.4117,U1986*0.4117)))</f>
        <v/>
      </c>
      <c r="AQ1986" s="47" t="str">
        <f aca="false">IF(AN1986="","",AO1986-AP1986)</f>
        <v/>
      </c>
      <c r="AR1986" s="50" t="str">
        <f aca="false">IFERROR(IF(AND(AC1986="SIM",Y1986="REVENDA",LEFT(AG1986,5)="ANEXO")*OR(AE1986="ANEXO I",AF1986="ANEXO II"),VLOOKUP(H1986,Dados!G:I,2,0),""),"INSERIR MVA")</f>
        <v/>
      </c>
      <c r="AS1986" s="48" t="str">
        <f aca="false">IF(LEFT(AG1986,5)="ANEXO",VLOOKUP(AG1986,Dados!$X$111:$Z$112,2,0)*(AI1986-Q1986),"")</f>
        <v/>
      </c>
      <c r="AT1986" s="48" t="str">
        <f aca="false">IFERROR(IF(AR1986="","",(AI1986*AR1986)+AI1986),"INSERIR MVA")</f>
        <v/>
      </c>
      <c r="AU1986" s="48" t="str">
        <f aca="false">IF(AT1986="","",IF(AY1986=0.04,U1986,AS1986*AY1986))</f>
        <v/>
      </c>
      <c r="AV1986" s="47" t="str">
        <f aca="false">IFERROR(IF(AU1986="","",(VLOOKUP(AG1986,Dados!$X$111:$Z$112,3,0)*AT1986*0.17)),"INSERIR MVA")</f>
        <v/>
      </c>
      <c r="AW1986" s="47" t="str">
        <f aca="false">IFERROR(IF(AR1986="","",AV1986-AU1986),"")</f>
        <v/>
      </c>
      <c r="AX1986" s="51" t="str">
        <f aca="false">IFERROR(IF(AC1986="NÃO","",IF(AM1986&lt;&gt;"",AM1986-W1986,IF(AQ1986&lt;&gt;"",AQ1986-W1986,IF(AW1986&lt;&gt;"",AW1986-W1986,"")))),"")</f>
        <v/>
      </c>
      <c r="AY1986" s="46" t="str">
        <f aca="false">IFERROR(IF(ISNA(VLOOKUP(R1986,Dados!$X$2:$Y$5,2,0)),VLOOKUP(D1986,Dados!$X$7:$Y$33,2,0),VLOOKUP(R1986,Dados!$X$2:$Y$5,2,0)),"")</f>
        <v/>
      </c>
      <c r="AZ1986" s="52" t="str">
        <f aca="false">IF(C1986="","",IF(AND(Y1986="CONSUMO",AC1986="NÃO")*OR(AG1986="-",AG1986="BIT"),IF(E1986&lt;&gt;"",(AI1986-(P1986+L1986-N1986+Q1986)*AY1986)/0.83),""))</f>
        <v/>
      </c>
      <c r="BA1986" s="51" t="str">
        <f aca="false">IF(AZ1986="","",AZ1986*0.17-((P1986+L1986-N1986+Q1986)*AY1986))</f>
        <v/>
      </c>
      <c r="BB1986" s="51" t="str">
        <f aca="false">IF(AND(Y1986="CONSUMO",AG1986="ANEXO I",AY1986&gt;4%),(AI1986-(P1986+L1986-N1986+Q1986)*0.0514)/0.83*(0.5177)*(0.17)-AI1986*0.0514,IF(AND(Y1986="CONSUMO",AG1986="ANEXO II",AY1986&gt;4%),(AI1986-(P1986+L1986-N1986+Q1986)*0.041)/0.83*(0.3295)*(0.17)-AI1986*0.041,IF(AND(Y1986="CONSUMO",AG1986="ANEXO I",AY1986=4%),(AI1986-(P1986+L1986-N1986+Q1986)*0.04)/0.83*(0.5177)*(0.17)-AI1986*0.04,IF(AND(Y1986="CONSUMO",AG1986="ANEXO II",AY1986=4%),(AI1986-(P1986+L1986-N1986+Q1986)*0.04)/0.83*(0.3295)*(0.17)-AI1986*0.04,""))))</f>
        <v/>
      </c>
      <c r="BC1986" s="51" t="str">
        <f aca="false">IF(C1986="","",IF(AND(Y1986="CONSUMO",AC1986="SIM")*OR(AG1986="-",AG1986="BIT"),IF(E1986&lt;&gt;"",(AI1986-(P1986+L1986-N1986+Q1986)*AY1986)/0.83),""))</f>
        <v/>
      </c>
      <c r="BD1986" s="51" t="str">
        <f aca="false">IF(BC1986="","",BC1986*0.17)</f>
        <v/>
      </c>
      <c r="BE1986" s="51" t="str">
        <f aca="false">IF(I1986=6908,0,IF(BC1986="","",BD1986-((P1986+L1986-N1986+Q1986)*AY1986)))</f>
        <v/>
      </c>
      <c r="BF1986" s="53" t="str">
        <f aca="false">IF(B1986="","",IF(OR(B1986="",E1986="Regime Normal"),0,(AI1986-Q1986)*VLOOKUP(R1986,Dados!$X$98:$Y$108,2,0)))</f>
        <v/>
      </c>
      <c r="BG1986" s="54" t="str">
        <f aca="false">IFERROR(VLOOKUP(I1986,Dados!$AC$27:$AD$43,2,0),IF(B1986="","",IF(D1986&lt;&gt;"MT",IF(AND(AC1986="SIM",Y1986="Revenda"),"2403",IF(AND(AC1986="SIM",Y1986="Consumo"),"2407",IF(AND(AC1986="NÃO",Y1986="Revenda"),"2102",IF(AND(AC1986="NÃO",Y1986="Consumo"),"2556",)))),REPLACE(I1986,1,1,1))))</f>
        <v/>
      </c>
    </row>
    <row r="1987" customFormat="false" ht="12.8" hidden="false" customHeight="true" outlineLevel="0" collapsed="false">
      <c r="Y1987" s="45"/>
      <c r="Z1987" s="46" t="str">
        <f aca="false">IF(B1987="","",(IFERROR(VLOOKUP(H1987,Dados!A$3:B$15000,2,0),"Não Encontrado")))</f>
        <v/>
      </c>
      <c r="AA1987" s="46" t="str">
        <f aca="false">IF(B1987="","",(IFERROR(VLOOKUP(G1987,Dados!C$3:E$15000,3,0),"Não Encontrado")))</f>
        <v/>
      </c>
      <c r="AB1987" s="46" t="str">
        <f aca="false">IFERROR(IF(Z1987&lt;&gt;"Não Encontrado",Z1987,IF(AA1987&lt;&gt;"Não Encontrado",AA1987,"")),"")</f>
        <v/>
      </c>
      <c r="AC1987" s="45" t="str">
        <f aca="false">IF(B1987="","",IF(AB1987="","NÃO","SIM"))</f>
        <v/>
      </c>
      <c r="AD1987" s="45" t="str">
        <f aca="false">IFERROR(VLOOKUP(G1987,Dados!$P$3:$R$500,3,0),"")</f>
        <v/>
      </c>
      <c r="AE1987" s="45" t="str">
        <f aca="false">IFERROR(VLOOKUP(G1987,Dados!$K$3:$L$500,2,0),"")</f>
        <v/>
      </c>
      <c r="AF1987" s="45" t="str">
        <f aca="false">IFERROR(VLOOKUP(G1987,Dados!$M$3:$N$500,2,0),"")</f>
        <v/>
      </c>
      <c r="AG1987" s="45" t="str">
        <f aca="false">IF(F1987="","",IF(AND(AD1987="",AE1987="",AF1987=""),"-",IF(AND(AD1987="BIT",AE1987="",AF1987=""),"BIT",IF(AND(AE1987="ANEXO I",AD1987="",AF1987=""),"ANEXO I",IF(AND(AF1987="ANEXO II",AD1987="",AE1987=""),"ANEXO II","Escolher")))))</f>
        <v/>
      </c>
      <c r="AH1987" s="45" t="str">
        <f aca="false">IF(AG1987&lt;&gt;"Pneus","",IFERROR(VLOOKUP(R1987,Dados!$X$2:$Z$5,3,0)*(AI1987-Q1987),VLOOKUP(D1987,Dados!$X$7:$Z$33,3,0)*(AI1987-Q1987)))</f>
        <v/>
      </c>
      <c r="AI1987" s="47" t="str">
        <f aca="false">IF(B1987="","",P1987+Q1987+O1987+M1987+L1987-N1987)</f>
        <v/>
      </c>
      <c r="AJ1987" s="48" t="str">
        <f aca="false">IFERROR(IF(AND(AC1987="SIM",AG1987="-",Y1987="REVENDA"),(AB1987/1+1)*AI1987,IF(AND(AC1987="SIM",AG1987="Pneus",Y1987="REVENDA"),(AB1987/1+1)*(AI1987-AH1987),"")),"")</f>
        <v/>
      </c>
      <c r="AK1987" s="48" t="str">
        <f aca="false">IF(AJ1987="","",AJ1987*17%)</f>
        <v/>
      </c>
      <c r="AL1987" s="48" t="str">
        <f aca="false">IFERROR(IF(AC1987="NÃO","",IF(AK1987="","",IF(E1987="Simples Nacional",BF1987,IF(T1987=0.12,U1987*0.5833337002,IF(T1987=0,AI1987*0.07,U1987))))),"")</f>
        <v/>
      </c>
      <c r="AM1987" s="47" t="str">
        <f aca="false">IFERROR(IF(AC1987="NÃO","",IF(OR(AG1987="-",AG1987="Pneus"),AK1987-AL1987,"")),"")</f>
        <v/>
      </c>
      <c r="AN1987" s="48" t="str">
        <f aca="false">IF(AND(Y1987="REVENDA",AC1987="SIM",AG1987="BIT"),((AB1987/1+1)*AI1987)*0.4117,"")</f>
        <v/>
      </c>
      <c r="AO1987" s="48" t="str">
        <f aca="false">IF(AN1987="","",AN1987*17%)</f>
        <v/>
      </c>
      <c r="AP1987" s="49" t="str">
        <f aca="false">IF(AN1987="","",IF(T1987=0.12,(U1987*0.4117)*0.4117,IF(T1987=0,(AI1987*0.07)*0.4117,U1987*0.4117)))</f>
        <v/>
      </c>
      <c r="AQ1987" s="47" t="str">
        <f aca="false">IF(AN1987="","",AO1987-AP1987)</f>
        <v/>
      </c>
      <c r="AR1987" s="50" t="str">
        <f aca="false">IFERROR(IF(AND(AC1987="SIM",Y1987="REVENDA",LEFT(AG1987,5)="ANEXO")*OR(AE1987="ANEXO I",AF1987="ANEXO II"),VLOOKUP(H1987,Dados!G:I,2,0),""),"INSERIR MVA")</f>
        <v/>
      </c>
      <c r="AS1987" s="48" t="str">
        <f aca="false">IF(LEFT(AG1987,5)="ANEXO",VLOOKUP(AG1987,Dados!$X$111:$Z$112,2,0)*(AI1987-Q1987),"")</f>
        <v/>
      </c>
      <c r="AT1987" s="48" t="str">
        <f aca="false">IFERROR(IF(AR1987="","",(AI1987*AR1987)+AI1987),"INSERIR MVA")</f>
        <v/>
      </c>
      <c r="AU1987" s="48" t="str">
        <f aca="false">IF(AT1987="","",IF(AY1987=0.04,U1987,AS1987*AY1987))</f>
        <v/>
      </c>
      <c r="AV1987" s="47" t="str">
        <f aca="false">IFERROR(IF(AU1987="","",(VLOOKUP(AG1987,Dados!$X$111:$Z$112,3,0)*AT1987*0.17)),"INSERIR MVA")</f>
        <v/>
      </c>
      <c r="AW1987" s="47" t="str">
        <f aca="false">IFERROR(IF(AR1987="","",AV1987-AU1987),"")</f>
        <v/>
      </c>
      <c r="AX1987" s="51" t="str">
        <f aca="false">IFERROR(IF(AC1987="NÃO","",IF(AM1987&lt;&gt;"",AM1987-W1987,IF(AQ1987&lt;&gt;"",AQ1987-W1987,IF(AW1987&lt;&gt;"",AW1987-W1987,"")))),"")</f>
        <v/>
      </c>
      <c r="AY1987" s="46" t="str">
        <f aca="false">IFERROR(IF(ISNA(VLOOKUP(R1987,Dados!$X$2:$Y$5,2,0)),VLOOKUP(D1987,Dados!$X$7:$Y$33,2,0),VLOOKUP(R1987,Dados!$X$2:$Y$5,2,0)),"")</f>
        <v/>
      </c>
      <c r="AZ1987" s="52" t="str">
        <f aca="false">IF(C1987="","",IF(AND(Y1987="CONSUMO",AC1987="NÃO")*OR(AG1987="-",AG1987="BIT"),IF(E1987&lt;&gt;"",(AI1987-(P1987+L1987-N1987+Q1987)*AY1987)/0.83),""))</f>
        <v/>
      </c>
      <c r="BA1987" s="51" t="str">
        <f aca="false">IF(AZ1987="","",AZ1987*0.17-((P1987+L1987-N1987+Q1987)*AY1987))</f>
        <v/>
      </c>
      <c r="BB1987" s="51" t="str">
        <f aca="false">IF(AND(Y1987="CONSUMO",AG1987="ANEXO I",AY1987&gt;4%),(AI1987-(P1987+L1987-N1987+Q1987)*0.0514)/0.83*(0.5177)*(0.17)-AI1987*0.0514,IF(AND(Y1987="CONSUMO",AG1987="ANEXO II",AY1987&gt;4%),(AI1987-(P1987+L1987-N1987+Q1987)*0.041)/0.83*(0.3295)*(0.17)-AI1987*0.041,IF(AND(Y1987="CONSUMO",AG1987="ANEXO I",AY1987=4%),(AI1987-(P1987+L1987-N1987+Q1987)*0.04)/0.83*(0.5177)*(0.17)-AI1987*0.04,IF(AND(Y1987="CONSUMO",AG1987="ANEXO II",AY1987=4%),(AI1987-(P1987+L1987-N1987+Q1987)*0.04)/0.83*(0.3295)*(0.17)-AI1987*0.04,""))))</f>
        <v/>
      </c>
      <c r="BC1987" s="51" t="str">
        <f aca="false">IF(C1987="","",IF(AND(Y1987="CONSUMO",AC1987="SIM")*OR(AG1987="-",AG1987="BIT"),IF(E1987&lt;&gt;"",(AI1987-(P1987+L1987-N1987+Q1987)*AY1987)/0.83),""))</f>
        <v/>
      </c>
      <c r="BD1987" s="51" t="str">
        <f aca="false">IF(BC1987="","",BC1987*0.17)</f>
        <v/>
      </c>
      <c r="BE1987" s="51" t="str">
        <f aca="false">IF(I1987=6908,0,IF(BC1987="","",BD1987-((P1987+L1987-N1987+Q1987)*AY1987)))</f>
        <v/>
      </c>
      <c r="BF1987" s="53" t="str">
        <f aca="false">IF(B1987="","",IF(OR(B1987="",E1987="Regime Normal"),0,(AI1987-Q1987)*VLOOKUP(R1987,Dados!$X$98:$Y$108,2,0)))</f>
        <v/>
      </c>
      <c r="BG1987" s="54" t="str">
        <f aca="false">IFERROR(VLOOKUP(I1987,Dados!$AC$27:$AD$43,2,0),IF(B1987="","",IF(D1987&lt;&gt;"MT",IF(AND(AC1987="SIM",Y1987="Revenda"),"2403",IF(AND(AC1987="SIM",Y1987="Consumo"),"2407",IF(AND(AC1987="NÃO",Y1987="Revenda"),"2102",IF(AND(AC1987="NÃO",Y1987="Consumo"),"2556",)))),REPLACE(I1987,1,1,1))))</f>
        <v/>
      </c>
    </row>
    <row r="1988" customFormat="false" ht="12.8" hidden="false" customHeight="true" outlineLevel="0" collapsed="false">
      <c r="Y1988" s="45"/>
      <c r="Z1988" s="46" t="str">
        <f aca="false">IF(B1988="","",(IFERROR(VLOOKUP(H1988,Dados!A$3:B$15000,2,0),"Não Encontrado")))</f>
        <v/>
      </c>
      <c r="AA1988" s="46" t="str">
        <f aca="false">IF(B1988="","",(IFERROR(VLOOKUP(G1988,Dados!C$3:E$15000,3,0),"Não Encontrado")))</f>
        <v/>
      </c>
      <c r="AB1988" s="46" t="str">
        <f aca="false">IFERROR(IF(Z1988&lt;&gt;"Não Encontrado",Z1988,IF(AA1988&lt;&gt;"Não Encontrado",AA1988,"")),"")</f>
        <v/>
      </c>
      <c r="AC1988" s="45" t="str">
        <f aca="false">IF(B1988="","",IF(AB1988="","NÃO","SIM"))</f>
        <v/>
      </c>
      <c r="AD1988" s="45" t="str">
        <f aca="false">IFERROR(VLOOKUP(G1988,Dados!$P$3:$R$500,3,0),"")</f>
        <v/>
      </c>
      <c r="AE1988" s="45" t="str">
        <f aca="false">IFERROR(VLOOKUP(G1988,Dados!$K$3:$L$500,2,0),"")</f>
        <v/>
      </c>
      <c r="AF1988" s="45" t="str">
        <f aca="false">IFERROR(VLOOKUP(G1988,Dados!$M$3:$N$500,2,0),"")</f>
        <v/>
      </c>
      <c r="AG1988" s="45" t="str">
        <f aca="false">IF(F1988="","",IF(AND(AD1988="",AE1988="",AF1988=""),"-",IF(AND(AD1988="BIT",AE1988="",AF1988=""),"BIT",IF(AND(AE1988="ANEXO I",AD1988="",AF1988=""),"ANEXO I",IF(AND(AF1988="ANEXO II",AD1988="",AE1988=""),"ANEXO II","Escolher")))))</f>
        <v/>
      </c>
      <c r="AH1988" s="45" t="str">
        <f aca="false">IF(AG1988&lt;&gt;"Pneus","",IFERROR(VLOOKUP(R1988,Dados!$X$2:$Z$5,3,0)*(AI1988-Q1988),VLOOKUP(D1988,Dados!$X$7:$Z$33,3,0)*(AI1988-Q1988)))</f>
        <v/>
      </c>
      <c r="AI1988" s="47" t="str">
        <f aca="false">IF(B1988="","",P1988+Q1988+O1988+M1988+L1988-N1988)</f>
        <v/>
      </c>
      <c r="AJ1988" s="48" t="str">
        <f aca="false">IFERROR(IF(AND(AC1988="SIM",AG1988="-",Y1988="REVENDA"),(AB1988/1+1)*AI1988,IF(AND(AC1988="SIM",AG1988="Pneus",Y1988="REVENDA"),(AB1988/1+1)*(AI1988-AH1988),"")),"")</f>
        <v/>
      </c>
      <c r="AK1988" s="48" t="str">
        <f aca="false">IF(AJ1988="","",AJ1988*17%)</f>
        <v/>
      </c>
      <c r="AL1988" s="48" t="str">
        <f aca="false">IFERROR(IF(AC1988="NÃO","",IF(AK1988="","",IF(E1988="Simples Nacional",BF1988,IF(T1988=0.12,U1988*0.5833337002,IF(T1988=0,AI1988*0.07,U1988))))),"")</f>
        <v/>
      </c>
      <c r="AM1988" s="47" t="str">
        <f aca="false">IFERROR(IF(AC1988="NÃO","",IF(OR(AG1988="-",AG1988="Pneus"),AK1988-AL1988,"")),"")</f>
        <v/>
      </c>
      <c r="AN1988" s="48" t="str">
        <f aca="false">IF(AND(Y1988="REVENDA",AC1988="SIM",AG1988="BIT"),((AB1988/1+1)*AI1988)*0.4117,"")</f>
        <v/>
      </c>
      <c r="AO1988" s="48" t="str">
        <f aca="false">IF(AN1988="","",AN1988*17%)</f>
        <v/>
      </c>
      <c r="AP1988" s="49" t="str">
        <f aca="false">IF(AN1988="","",IF(T1988=0.12,(U1988*0.4117)*0.4117,IF(T1988=0,(AI1988*0.07)*0.4117,U1988*0.4117)))</f>
        <v/>
      </c>
      <c r="AQ1988" s="47" t="str">
        <f aca="false">IF(AN1988="","",AO1988-AP1988)</f>
        <v/>
      </c>
      <c r="AR1988" s="50" t="str">
        <f aca="false">IFERROR(IF(AND(AC1988="SIM",Y1988="REVENDA",LEFT(AG1988,5)="ANEXO")*OR(AE1988="ANEXO I",AF1988="ANEXO II"),VLOOKUP(H1988,Dados!G:I,2,0),""),"INSERIR MVA")</f>
        <v/>
      </c>
      <c r="AS1988" s="48" t="str">
        <f aca="false">IF(LEFT(AG1988,5)="ANEXO",VLOOKUP(AG1988,Dados!$X$111:$Z$112,2,0)*(AI1988-Q1988),"")</f>
        <v/>
      </c>
      <c r="AT1988" s="48" t="str">
        <f aca="false">IFERROR(IF(AR1988="","",(AI1988*AR1988)+AI1988),"INSERIR MVA")</f>
        <v/>
      </c>
      <c r="AU1988" s="48" t="str">
        <f aca="false">IF(AT1988="","",IF(AY1988=0.04,U1988,AS1988*AY1988))</f>
        <v/>
      </c>
      <c r="AV1988" s="47" t="str">
        <f aca="false">IFERROR(IF(AU1988="","",(VLOOKUP(AG1988,Dados!$X$111:$Z$112,3,0)*AT1988*0.17)),"INSERIR MVA")</f>
        <v/>
      </c>
      <c r="AW1988" s="47" t="str">
        <f aca="false">IFERROR(IF(AR1988="","",AV1988-AU1988),"")</f>
        <v/>
      </c>
      <c r="AX1988" s="51" t="str">
        <f aca="false">IFERROR(IF(AC1988="NÃO","",IF(AM1988&lt;&gt;"",AM1988-W1988,IF(AQ1988&lt;&gt;"",AQ1988-W1988,IF(AW1988&lt;&gt;"",AW1988-W1988,"")))),"")</f>
        <v/>
      </c>
      <c r="AY1988" s="46" t="str">
        <f aca="false">IFERROR(IF(ISNA(VLOOKUP(R1988,Dados!$X$2:$Y$5,2,0)),VLOOKUP(D1988,Dados!$X$7:$Y$33,2,0),VLOOKUP(R1988,Dados!$X$2:$Y$5,2,0)),"")</f>
        <v/>
      </c>
      <c r="AZ1988" s="52" t="str">
        <f aca="false">IF(C1988="","",IF(AND(Y1988="CONSUMO",AC1988="NÃO")*OR(AG1988="-",AG1988="BIT"),IF(E1988&lt;&gt;"",(AI1988-(P1988+L1988-N1988+Q1988)*AY1988)/0.83),""))</f>
        <v/>
      </c>
      <c r="BA1988" s="51" t="str">
        <f aca="false">IF(AZ1988="","",AZ1988*0.17-((P1988+L1988-N1988+Q1988)*AY1988))</f>
        <v/>
      </c>
      <c r="BB1988" s="51" t="str">
        <f aca="false">IF(AND(Y1988="CONSUMO",AG1988="ANEXO I",AY1988&gt;4%),(AI1988-(P1988+L1988-N1988+Q1988)*0.0514)/0.83*(0.5177)*(0.17)-AI1988*0.0514,IF(AND(Y1988="CONSUMO",AG1988="ANEXO II",AY1988&gt;4%),(AI1988-(P1988+L1988-N1988+Q1988)*0.041)/0.83*(0.3295)*(0.17)-AI1988*0.041,IF(AND(Y1988="CONSUMO",AG1988="ANEXO I",AY1988=4%),(AI1988-(P1988+L1988-N1988+Q1988)*0.04)/0.83*(0.5177)*(0.17)-AI1988*0.04,IF(AND(Y1988="CONSUMO",AG1988="ANEXO II",AY1988=4%),(AI1988-(P1988+L1988-N1988+Q1988)*0.04)/0.83*(0.3295)*(0.17)-AI1988*0.04,""))))</f>
        <v/>
      </c>
      <c r="BC1988" s="51" t="str">
        <f aca="false">IF(C1988="","",IF(AND(Y1988="CONSUMO",AC1988="SIM")*OR(AG1988="-",AG1988="BIT"),IF(E1988&lt;&gt;"",(AI1988-(P1988+L1988-N1988+Q1988)*AY1988)/0.83),""))</f>
        <v/>
      </c>
      <c r="BD1988" s="51" t="str">
        <f aca="false">IF(BC1988="","",BC1988*0.17)</f>
        <v/>
      </c>
      <c r="BE1988" s="51" t="str">
        <f aca="false">IF(I1988=6908,0,IF(BC1988="","",BD1988-((P1988+L1988-N1988+Q1988)*AY1988)))</f>
        <v/>
      </c>
      <c r="BF1988" s="53" t="str">
        <f aca="false">IF(B1988="","",IF(OR(B1988="",E1988="Regime Normal"),0,(AI1988-Q1988)*VLOOKUP(R1988,Dados!$X$98:$Y$108,2,0)))</f>
        <v/>
      </c>
      <c r="BG1988" s="54" t="str">
        <f aca="false">IFERROR(VLOOKUP(I1988,Dados!$AC$27:$AD$43,2,0),IF(B1988="","",IF(D1988&lt;&gt;"MT",IF(AND(AC1988="SIM",Y1988="Revenda"),"2403",IF(AND(AC1988="SIM",Y1988="Consumo"),"2407",IF(AND(AC1988="NÃO",Y1988="Revenda"),"2102",IF(AND(AC1988="NÃO",Y1988="Consumo"),"2556",)))),REPLACE(I1988,1,1,1))))</f>
        <v/>
      </c>
    </row>
    <row r="1989" customFormat="false" ht="12.8" hidden="false" customHeight="true" outlineLevel="0" collapsed="false">
      <c r="Y1989" s="45"/>
      <c r="Z1989" s="46" t="str">
        <f aca="false">IF(B1989="","",(IFERROR(VLOOKUP(H1989,Dados!A$3:B$15000,2,0),"Não Encontrado")))</f>
        <v/>
      </c>
      <c r="AA1989" s="46" t="str">
        <f aca="false">IF(B1989="","",(IFERROR(VLOOKUP(G1989,Dados!C$3:E$15000,3,0),"Não Encontrado")))</f>
        <v/>
      </c>
      <c r="AB1989" s="46" t="str">
        <f aca="false">IFERROR(IF(Z1989&lt;&gt;"Não Encontrado",Z1989,IF(AA1989&lt;&gt;"Não Encontrado",AA1989,"")),"")</f>
        <v/>
      </c>
      <c r="AC1989" s="45" t="str">
        <f aca="false">IF(B1989="","",IF(AB1989="","NÃO","SIM"))</f>
        <v/>
      </c>
      <c r="AD1989" s="45" t="str">
        <f aca="false">IFERROR(VLOOKUP(G1989,Dados!$P$3:$R$500,3,0),"")</f>
        <v/>
      </c>
      <c r="AE1989" s="45" t="str">
        <f aca="false">IFERROR(VLOOKUP(G1989,Dados!$K$3:$L$500,2,0),"")</f>
        <v/>
      </c>
      <c r="AF1989" s="45" t="str">
        <f aca="false">IFERROR(VLOOKUP(G1989,Dados!$M$3:$N$500,2,0),"")</f>
        <v/>
      </c>
      <c r="AG1989" s="45" t="str">
        <f aca="false">IF(F1989="","",IF(AND(AD1989="",AE1989="",AF1989=""),"-",IF(AND(AD1989="BIT",AE1989="",AF1989=""),"BIT",IF(AND(AE1989="ANEXO I",AD1989="",AF1989=""),"ANEXO I",IF(AND(AF1989="ANEXO II",AD1989="",AE1989=""),"ANEXO II","Escolher")))))</f>
        <v/>
      </c>
      <c r="AH1989" s="45" t="str">
        <f aca="false">IF(AG1989&lt;&gt;"Pneus","",IFERROR(VLOOKUP(R1989,Dados!$X$2:$Z$5,3,0)*(AI1989-Q1989),VLOOKUP(D1989,Dados!$X$7:$Z$33,3,0)*(AI1989-Q1989)))</f>
        <v/>
      </c>
      <c r="AI1989" s="47" t="str">
        <f aca="false">IF(B1989="","",P1989+Q1989+O1989+M1989+L1989-N1989)</f>
        <v/>
      </c>
      <c r="AJ1989" s="48" t="str">
        <f aca="false">IFERROR(IF(AND(AC1989="SIM",AG1989="-",Y1989="REVENDA"),(AB1989/1+1)*AI1989,IF(AND(AC1989="SIM",AG1989="Pneus",Y1989="REVENDA"),(AB1989/1+1)*(AI1989-AH1989),"")),"")</f>
        <v/>
      </c>
      <c r="AK1989" s="48" t="str">
        <f aca="false">IF(AJ1989="","",AJ1989*17%)</f>
        <v/>
      </c>
      <c r="AL1989" s="48" t="str">
        <f aca="false">IFERROR(IF(AC1989="NÃO","",IF(AK1989="","",IF(E1989="Simples Nacional",BF1989,IF(T1989=0.12,U1989*0.5833337002,IF(T1989=0,AI1989*0.07,U1989))))),"")</f>
        <v/>
      </c>
      <c r="AM1989" s="47" t="str">
        <f aca="false">IFERROR(IF(AC1989="NÃO","",IF(OR(AG1989="-",AG1989="Pneus"),AK1989-AL1989,"")),"")</f>
        <v/>
      </c>
      <c r="AN1989" s="48" t="str">
        <f aca="false">IF(AND(Y1989="REVENDA",AC1989="SIM",AG1989="BIT"),((AB1989/1+1)*AI1989)*0.4117,"")</f>
        <v/>
      </c>
      <c r="AO1989" s="48" t="str">
        <f aca="false">IF(AN1989="","",AN1989*17%)</f>
        <v/>
      </c>
      <c r="AP1989" s="49" t="str">
        <f aca="false">IF(AN1989="","",IF(T1989=0.12,(U1989*0.4117)*0.4117,IF(T1989=0,(AI1989*0.07)*0.4117,U1989*0.4117)))</f>
        <v/>
      </c>
      <c r="AQ1989" s="47" t="str">
        <f aca="false">IF(AN1989="","",AO1989-AP1989)</f>
        <v/>
      </c>
      <c r="AR1989" s="50" t="str">
        <f aca="false">IFERROR(IF(AND(AC1989="SIM",Y1989="REVENDA",LEFT(AG1989,5)="ANEXO")*OR(AE1989="ANEXO I",AF1989="ANEXO II"),VLOOKUP(H1989,Dados!G:I,2,0),""),"INSERIR MVA")</f>
        <v/>
      </c>
      <c r="AS1989" s="48" t="str">
        <f aca="false">IF(LEFT(AG1989,5)="ANEXO",VLOOKUP(AG1989,Dados!$X$111:$Z$112,2,0)*(AI1989-Q1989),"")</f>
        <v/>
      </c>
      <c r="AT1989" s="48" t="str">
        <f aca="false">IFERROR(IF(AR1989="","",(AI1989*AR1989)+AI1989),"INSERIR MVA")</f>
        <v/>
      </c>
      <c r="AU1989" s="48" t="str">
        <f aca="false">IF(AT1989="","",IF(AY1989=0.04,U1989,AS1989*AY1989))</f>
        <v/>
      </c>
      <c r="AV1989" s="47" t="str">
        <f aca="false">IFERROR(IF(AU1989="","",(VLOOKUP(AG1989,Dados!$X$111:$Z$112,3,0)*AT1989*0.17)),"INSERIR MVA")</f>
        <v/>
      </c>
      <c r="AW1989" s="47" t="str">
        <f aca="false">IFERROR(IF(AR1989="","",AV1989-AU1989),"")</f>
        <v/>
      </c>
      <c r="AX1989" s="51" t="str">
        <f aca="false">IFERROR(IF(AC1989="NÃO","",IF(AM1989&lt;&gt;"",AM1989-W1989,IF(AQ1989&lt;&gt;"",AQ1989-W1989,IF(AW1989&lt;&gt;"",AW1989-W1989,"")))),"")</f>
        <v/>
      </c>
      <c r="AY1989" s="46" t="str">
        <f aca="false">IFERROR(IF(ISNA(VLOOKUP(R1989,Dados!$X$2:$Y$5,2,0)),VLOOKUP(D1989,Dados!$X$7:$Y$33,2,0),VLOOKUP(R1989,Dados!$X$2:$Y$5,2,0)),"")</f>
        <v/>
      </c>
      <c r="AZ1989" s="52" t="str">
        <f aca="false">IF(C1989="","",IF(AND(Y1989="CONSUMO",AC1989="NÃO")*OR(AG1989="-",AG1989="BIT"),IF(E1989&lt;&gt;"",(AI1989-(P1989+L1989-N1989+Q1989)*AY1989)/0.83),""))</f>
        <v/>
      </c>
      <c r="BA1989" s="51" t="str">
        <f aca="false">IF(AZ1989="","",AZ1989*0.17-((P1989+L1989-N1989+Q1989)*AY1989))</f>
        <v/>
      </c>
      <c r="BB1989" s="51" t="str">
        <f aca="false">IF(AND(Y1989="CONSUMO",AG1989="ANEXO I",AY1989&gt;4%),(AI1989-(P1989+L1989-N1989+Q1989)*0.0514)/0.83*(0.5177)*(0.17)-AI1989*0.0514,IF(AND(Y1989="CONSUMO",AG1989="ANEXO II",AY1989&gt;4%),(AI1989-(P1989+L1989-N1989+Q1989)*0.041)/0.83*(0.3295)*(0.17)-AI1989*0.041,IF(AND(Y1989="CONSUMO",AG1989="ANEXO I",AY1989=4%),(AI1989-(P1989+L1989-N1989+Q1989)*0.04)/0.83*(0.5177)*(0.17)-AI1989*0.04,IF(AND(Y1989="CONSUMO",AG1989="ANEXO II",AY1989=4%),(AI1989-(P1989+L1989-N1989+Q1989)*0.04)/0.83*(0.3295)*(0.17)-AI1989*0.04,""))))</f>
        <v/>
      </c>
      <c r="BC1989" s="51" t="str">
        <f aca="false">IF(C1989="","",IF(AND(Y1989="CONSUMO",AC1989="SIM")*OR(AG1989="-",AG1989="BIT"),IF(E1989&lt;&gt;"",(AI1989-(P1989+L1989-N1989+Q1989)*AY1989)/0.83),""))</f>
        <v/>
      </c>
      <c r="BD1989" s="51" t="str">
        <f aca="false">IF(BC1989="","",BC1989*0.17)</f>
        <v/>
      </c>
      <c r="BE1989" s="51" t="str">
        <f aca="false">IF(I1989=6908,0,IF(BC1989="","",BD1989-((P1989+L1989-N1989+Q1989)*AY1989)))</f>
        <v/>
      </c>
      <c r="BF1989" s="53" t="str">
        <f aca="false">IF(B1989="","",IF(OR(B1989="",E1989="Regime Normal"),0,(AI1989-Q1989)*VLOOKUP(R1989,Dados!$X$98:$Y$108,2,0)))</f>
        <v/>
      </c>
      <c r="BG1989" s="54" t="str">
        <f aca="false">IFERROR(VLOOKUP(I1989,Dados!$AC$27:$AD$43,2,0),IF(B1989="","",IF(D1989&lt;&gt;"MT",IF(AND(AC1989="SIM",Y1989="Revenda"),"2403",IF(AND(AC1989="SIM",Y1989="Consumo"),"2407",IF(AND(AC1989="NÃO",Y1989="Revenda"),"2102",IF(AND(AC1989="NÃO",Y1989="Consumo"),"2556",)))),REPLACE(I1989,1,1,1))))</f>
        <v/>
      </c>
    </row>
    <row r="1990" customFormat="false" ht="12.8" hidden="false" customHeight="true" outlineLevel="0" collapsed="false">
      <c r="Y1990" s="45"/>
      <c r="Z1990" s="46" t="str">
        <f aca="false">IF(B1990="","",(IFERROR(VLOOKUP(H1990,Dados!A$3:B$15000,2,0),"Não Encontrado")))</f>
        <v/>
      </c>
      <c r="AA1990" s="46" t="str">
        <f aca="false">IF(B1990="","",(IFERROR(VLOOKUP(G1990,Dados!C$3:E$15000,3,0),"Não Encontrado")))</f>
        <v/>
      </c>
      <c r="AB1990" s="46" t="str">
        <f aca="false">IFERROR(IF(Z1990&lt;&gt;"Não Encontrado",Z1990,IF(AA1990&lt;&gt;"Não Encontrado",AA1990,"")),"")</f>
        <v/>
      </c>
      <c r="AC1990" s="45" t="str">
        <f aca="false">IF(B1990="","",IF(AB1990="","NÃO","SIM"))</f>
        <v/>
      </c>
      <c r="AD1990" s="45" t="str">
        <f aca="false">IFERROR(VLOOKUP(G1990,Dados!$P$3:$R$500,3,0),"")</f>
        <v/>
      </c>
      <c r="AE1990" s="45" t="str">
        <f aca="false">IFERROR(VLOOKUP(G1990,Dados!$K$3:$L$500,2,0),"")</f>
        <v/>
      </c>
      <c r="AF1990" s="45" t="str">
        <f aca="false">IFERROR(VLOOKUP(G1990,Dados!$M$3:$N$500,2,0),"")</f>
        <v/>
      </c>
      <c r="AG1990" s="45" t="str">
        <f aca="false">IF(F1990="","",IF(AND(AD1990="",AE1990="",AF1990=""),"-",IF(AND(AD1990="BIT",AE1990="",AF1990=""),"BIT",IF(AND(AE1990="ANEXO I",AD1990="",AF1990=""),"ANEXO I",IF(AND(AF1990="ANEXO II",AD1990="",AE1990=""),"ANEXO II","Escolher")))))</f>
        <v/>
      </c>
      <c r="AH1990" s="45" t="str">
        <f aca="false">IF(AG1990&lt;&gt;"Pneus","",IFERROR(VLOOKUP(R1990,Dados!$X$2:$Z$5,3,0)*(AI1990-Q1990),VLOOKUP(D1990,Dados!$X$7:$Z$33,3,0)*(AI1990-Q1990)))</f>
        <v/>
      </c>
      <c r="AI1990" s="47" t="str">
        <f aca="false">IF(B1990="","",P1990+Q1990+O1990+M1990+L1990-N1990)</f>
        <v/>
      </c>
      <c r="AJ1990" s="48" t="str">
        <f aca="false">IFERROR(IF(AND(AC1990="SIM",AG1990="-",Y1990="REVENDA"),(AB1990/1+1)*AI1990,IF(AND(AC1990="SIM",AG1990="Pneus",Y1990="REVENDA"),(AB1990/1+1)*(AI1990-AH1990),"")),"")</f>
        <v/>
      </c>
      <c r="AK1990" s="48" t="str">
        <f aca="false">IF(AJ1990="","",AJ1990*17%)</f>
        <v/>
      </c>
      <c r="AL1990" s="48" t="str">
        <f aca="false">IFERROR(IF(AC1990="NÃO","",IF(AK1990="","",IF(E1990="Simples Nacional",BF1990,IF(T1990=0.12,U1990*0.5833337002,IF(T1990=0,AI1990*0.07,U1990))))),"")</f>
        <v/>
      </c>
      <c r="AM1990" s="47" t="str">
        <f aca="false">IFERROR(IF(AC1990="NÃO","",IF(OR(AG1990="-",AG1990="Pneus"),AK1990-AL1990,"")),"")</f>
        <v/>
      </c>
      <c r="AN1990" s="48" t="str">
        <f aca="false">IF(AND(Y1990="REVENDA",AC1990="SIM",AG1990="BIT"),((AB1990/1+1)*AI1990)*0.4117,"")</f>
        <v/>
      </c>
      <c r="AO1990" s="48" t="str">
        <f aca="false">IF(AN1990="","",AN1990*17%)</f>
        <v/>
      </c>
      <c r="AP1990" s="49" t="str">
        <f aca="false">IF(AN1990="","",IF(T1990=0.12,(U1990*0.4117)*0.4117,IF(T1990=0,(AI1990*0.07)*0.4117,U1990*0.4117)))</f>
        <v/>
      </c>
      <c r="AQ1990" s="47" t="str">
        <f aca="false">IF(AN1990="","",AO1990-AP1990)</f>
        <v/>
      </c>
      <c r="AR1990" s="50" t="str">
        <f aca="false">IFERROR(IF(AND(AC1990="SIM",Y1990="REVENDA",LEFT(AG1990,5)="ANEXO")*OR(AE1990="ANEXO I",AF1990="ANEXO II"),VLOOKUP(H1990,Dados!G:I,2,0),""),"INSERIR MVA")</f>
        <v/>
      </c>
      <c r="AS1990" s="48" t="str">
        <f aca="false">IF(LEFT(AG1990,5)="ANEXO",VLOOKUP(AG1990,Dados!$X$111:$Z$112,2,0)*(AI1990-Q1990),"")</f>
        <v/>
      </c>
      <c r="AT1990" s="48" t="str">
        <f aca="false">IFERROR(IF(AR1990="","",(AI1990*AR1990)+AI1990),"INSERIR MVA")</f>
        <v/>
      </c>
      <c r="AU1990" s="48" t="str">
        <f aca="false">IF(AT1990="","",IF(AY1990=0.04,U1990,AS1990*AY1990))</f>
        <v/>
      </c>
      <c r="AV1990" s="47" t="str">
        <f aca="false">IFERROR(IF(AU1990="","",(VLOOKUP(AG1990,Dados!$X$111:$Z$112,3,0)*AT1990*0.17)),"INSERIR MVA")</f>
        <v/>
      </c>
      <c r="AW1990" s="47" t="str">
        <f aca="false">IFERROR(IF(AR1990="","",AV1990-AU1990),"")</f>
        <v/>
      </c>
      <c r="AX1990" s="51" t="str">
        <f aca="false">IFERROR(IF(AC1990="NÃO","",IF(AM1990&lt;&gt;"",AM1990-W1990,IF(AQ1990&lt;&gt;"",AQ1990-W1990,IF(AW1990&lt;&gt;"",AW1990-W1990,"")))),"")</f>
        <v/>
      </c>
      <c r="AY1990" s="46" t="str">
        <f aca="false">IFERROR(IF(ISNA(VLOOKUP(R1990,Dados!$X$2:$Y$5,2,0)),VLOOKUP(D1990,Dados!$X$7:$Y$33,2,0),VLOOKUP(R1990,Dados!$X$2:$Y$5,2,0)),"")</f>
        <v/>
      </c>
      <c r="AZ1990" s="52" t="str">
        <f aca="false">IF(C1990="","",IF(AND(Y1990="CONSUMO",AC1990="NÃO")*OR(AG1990="-",AG1990="BIT"),IF(E1990&lt;&gt;"",(AI1990-(P1990+L1990-N1990+Q1990)*AY1990)/0.83),""))</f>
        <v/>
      </c>
      <c r="BA1990" s="51" t="str">
        <f aca="false">IF(AZ1990="","",AZ1990*0.17-((P1990+L1990-N1990+Q1990)*AY1990))</f>
        <v/>
      </c>
      <c r="BB1990" s="51" t="str">
        <f aca="false">IF(AND(Y1990="CONSUMO",AG1990="ANEXO I",AY1990&gt;4%),(AI1990-(P1990+L1990-N1990+Q1990)*0.0514)/0.83*(0.5177)*(0.17)-AI1990*0.0514,IF(AND(Y1990="CONSUMO",AG1990="ANEXO II",AY1990&gt;4%),(AI1990-(P1990+L1990-N1990+Q1990)*0.041)/0.83*(0.3295)*(0.17)-AI1990*0.041,IF(AND(Y1990="CONSUMO",AG1990="ANEXO I",AY1990=4%),(AI1990-(P1990+L1990-N1990+Q1990)*0.04)/0.83*(0.5177)*(0.17)-AI1990*0.04,IF(AND(Y1990="CONSUMO",AG1990="ANEXO II",AY1990=4%),(AI1990-(P1990+L1990-N1990+Q1990)*0.04)/0.83*(0.3295)*(0.17)-AI1990*0.04,""))))</f>
        <v/>
      </c>
      <c r="BC1990" s="51" t="str">
        <f aca="false">IF(C1990="","",IF(AND(Y1990="CONSUMO",AC1990="SIM")*OR(AG1990="-",AG1990="BIT"),IF(E1990&lt;&gt;"",(AI1990-(P1990+L1990-N1990+Q1990)*AY1990)/0.83),""))</f>
        <v/>
      </c>
      <c r="BD1990" s="51" t="str">
        <f aca="false">IF(BC1990="","",BC1990*0.17)</f>
        <v/>
      </c>
      <c r="BE1990" s="51" t="str">
        <f aca="false">IF(I1990=6908,0,IF(BC1990="","",BD1990-((P1990+L1990-N1990+Q1990)*AY1990)))</f>
        <v/>
      </c>
      <c r="BF1990" s="53" t="str">
        <f aca="false">IF(B1990="","",IF(OR(B1990="",E1990="Regime Normal"),0,(AI1990-Q1990)*VLOOKUP(R1990,Dados!$X$98:$Y$108,2,0)))</f>
        <v/>
      </c>
      <c r="BG1990" s="54" t="str">
        <f aca="false">IFERROR(VLOOKUP(I1990,Dados!$AC$27:$AD$43,2,0),IF(B1990="","",IF(D1990&lt;&gt;"MT",IF(AND(AC1990="SIM",Y1990="Revenda"),"2403",IF(AND(AC1990="SIM",Y1990="Consumo"),"2407",IF(AND(AC1990="NÃO",Y1990="Revenda"),"2102",IF(AND(AC1990="NÃO",Y1990="Consumo"),"2556",)))),REPLACE(I1990,1,1,1))))</f>
        <v/>
      </c>
    </row>
    <row r="1991" customFormat="false" ht="12.8" hidden="false" customHeight="true" outlineLevel="0" collapsed="false">
      <c r="Y1991" s="45"/>
      <c r="Z1991" s="46" t="str">
        <f aca="false">IF(B1991="","",(IFERROR(VLOOKUP(H1991,Dados!A$3:B$15000,2,0),"Não Encontrado")))</f>
        <v/>
      </c>
      <c r="AA1991" s="46" t="str">
        <f aca="false">IF(B1991="","",(IFERROR(VLOOKUP(G1991,Dados!C$3:E$15000,3,0),"Não Encontrado")))</f>
        <v/>
      </c>
      <c r="AB1991" s="46" t="str">
        <f aca="false">IFERROR(IF(Z1991&lt;&gt;"Não Encontrado",Z1991,IF(AA1991&lt;&gt;"Não Encontrado",AA1991,"")),"")</f>
        <v/>
      </c>
      <c r="AC1991" s="45" t="str">
        <f aca="false">IF(B1991="","",IF(AB1991="","NÃO","SIM"))</f>
        <v/>
      </c>
      <c r="AD1991" s="45" t="str">
        <f aca="false">IFERROR(VLOOKUP(G1991,Dados!$P$3:$R$500,3,0),"")</f>
        <v/>
      </c>
      <c r="AE1991" s="45" t="str">
        <f aca="false">IFERROR(VLOOKUP(G1991,Dados!$K$3:$L$500,2,0),"")</f>
        <v/>
      </c>
      <c r="AF1991" s="45" t="str">
        <f aca="false">IFERROR(VLOOKUP(G1991,Dados!$M$3:$N$500,2,0),"")</f>
        <v/>
      </c>
      <c r="AG1991" s="45" t="str">
        <f aca="false">IF(F1991="","",IF(AND(AD1991="",AE1991="",AF1991=""),"-",IF(AND(AD1991="BIT",AE1991="",AF1991=""),"BIT",IF(AND(AE1991="ANEXO I",AD1991="",AF1991=""),"ANEXO I",IF(AND(AF1991="ANEXO II",AD1991="",AE1991=""),"ANEXO II","Escolher")))))</f>
        <v/>
      </c>
      <c r="AH1991" s="45" t="str">
        <f aca="false">IF(AG1991&lt;&gt;"Pneus","",IFERROR(VLOOKUP(R1991,Dados!$X$2:$Z$5,3,0)*(AI1991-Q1991),VLOOKUP(D1991,Dados!$X$7:$Z$33,3,0)*(AI1991-Q1991)))</f>
        <v/>
      </c>
      <c r="AI1991" s="47" t="str">
        <f aca="false">IF(B1991="","",P1991+Q1991+O1991+M1991+L1991-N1991)</f>
        <v/>
      </c>
      <c r="AJ1991" s="48" t="str">
        <f aca="false">IFERROR(IF(AND(AC1991="SIM",AG1991="-",Y1991="REVENDA"),(AB1991/1+1)*AI1991,IF(AND(AC1991="SIM",AG1991="Pneus",Y1991="REVENDA"),(AB1991/1+1)*(AI1991-AH1991),"")),"")</f>
        <v/>
      </c>
      <c r="AK1991" s="48" t="str">
        <f aca="false">IF(AJ1991="","",AJ1991*17%)</f>
        <v/>
      </c>
      <c r="AL1991" s="48" t="str">
        <f aca="false">IFERROR(IF(AC1991="NÃO","",IF(AK1991="","",IF(E1991="Simples Nacional",BF1991,IF(T1991=0.12,U1991*0.5833337002,IF(T1991=0,AI1991*0.07,U1991))))),"")</f>
        <v/>
      </c>
      <c r="AM1991" s="47" t="str">
        <f aca="false">IFERROR(IF(AC1991="NÃO","",IF(OR(AG1991="-",AG1991="Pneus"),AK1991-AL1991,"")),"")</f>
        <v/>
      </c>
      <c r="AN1991" s="48" t="str">
        <f aca="false">IF(AND(Y1991="REVENDA",AC1991="SIM",AG1991="BIT"),((AB1991/1+1)*AI1991)*0.4117,"")</f>
        <v/>
      </c>
      <c r="AO1991" s="48" t="str">
        <f aca="false">IF(AN1991="","",AN1991*17%)</f>
        <v/>
      </c>
      <c r="AP1991" s="49" t="str">
        <f aca="false">IF(AN1991="","",IF(T1991=0.12,(U1991*0.4117)*0.4117,IF(T1991=0,(AI1991*0.07)*0.4117,U1991*0.4117)))</f>
        <v/>
      </c>
      <c r="AQ1991" s="47" t="str">
        <f aca="false">IF(AN1991="","",AO1991-AP1991)</f>
        <v/>
      </c>
      <c r="AR1991" s="50" t="str">
        <f aca="false">IFERROR(IF(AND(AC1991="SIM",Y1991="REVENDA",LEFT(AG1991,5)="ANEXO")*OR(AE1991="ANEXO I",AF1991="ANEXO II"),VLOOKUP(H1991,Dados!G:I,2,0),""),"INSERIR MVA")</f>
        <v/>
      </c>
      <c r="AS1991" s="48" t="str">
        <f aca="false">IF(LEFT(AG1991,5)="ANEXO",VLOOKUP(AG1991,Dados!$X$111:$Z$112,2,0)*(AI1991-Q1991),"")</f>
        <v/>
      </c>
      <c r="AT1991" s="48" t="str">
        <f aca="false">IFERROR(IF(AR1991="","",(AI1991*AR1991)+AI1991),"INSERIR MVA")</f>
        <v/>
      </c>
      <c r="AU1991" s="48" t="str">
        <f aca="false">IF(AT1991="","",IF(AY1991=0.04,U1991,AS1991*AY1991))</f>
        <v/>
      </c>
      <c r="AV1991" s="47" t="str">
        <f aca="false">IFERROR(IF(AU1991="","",(VLOOKUP(AG1991,Dados!$X$111:$Z$112,3,0)*AT1991*0.17)),"INSERIR MVA")</f>
        <v/>
      </c>
      <c r="AW1991" s="47" t="str">
        <f aca="false">IFERROR(IF(AR1991="","",AV1991-AU1991),"")</f>
        <v/>
      </c>
      <c r="AX1991" s="51" t="str">
        <f aca="false">IFERROR(IF(AC1991="NÃO","",IF(AM1991&lt;&gt;"",AM1991-W1991,IF(AQ1991&lt;&gt;"",AQ1991-W1991,IF(AW1991&lt;&gt;"",AW1991-W1991,"")))),"")</f>
        <v/>
      </c>
      <c r="AY1991" s="46" t="str">
        <f aca="false">IFERROR(IF(ISNA(VLOOKUP(R1991,Dados!$X$2:$Y$5,2,0)),VLOOKUP(D1991,Dados!$X$7:$Y$33,2,0),VLOOKUP(R1991,Dados!$X$2:$Y$5,2,0)),"")</f>
        <v/>
      </c>
      <c r="AZ1991" s="52" t="str">
        <f aca="false">IF(C1991="","",IF(AND(Y1991="CONSUMO",AC1991="NÃO")*OR(AG1991="-",AG1991="BIT"),IF(E1991&lt;&gt;"",(AI1991-(P1991+L1991-N1991+Q1991)*AY1991)/0.83),""))</f>
        <v/>
      </c>
      <c r="BA1991" s="51" t="str">
        <f aca="false">IF(AZ1991="","",AZ1991*0.17-((P1991+L1991-N1991+Q1991)*AY1991))</f>
        <v/>
      </c>
      <c r="BB1991" s="51" t="str">
        <f aca="false">IF(AND(Y1991="CONSUMO",AG1991="ANEXO I",AY1991&gt;4%),(AI1991-(P1991+L1991-N1991+Q1991)*0.0514)/0.83*(0.5177)*(0.17)-AI1991*0.0514,IF(AND(Y1991="CONSUMO",AG1991="ANEXO II",AY1991&gt;4%),(AI1991-(P1991+L1991-N1991+Q1991)*0.041)/0.83*(0.3295)*(0.17)-AI1991*0.041,IF(AND(Y1991="CONSUMO",AG1991="ANEXO I",AY1991=4%),(AI1991-(P1991+L1991-N1991+Q1991)*0.04)/0.83*(0.5177)*(0.17)-AI1991*0.04,IF(AND(Y1991="CONSUMO",AG1991="ANEXO II",AY1991=4%),(AI1991-(P1991+L1991-N1991+Q1991)*0.04)/0.83*(0.3295)*(0.17)-AI1991*0.04,""))))</f>
        <v/>
      </c>
      <c r="BC1991" s="51" t="str">
        <f aca="false">IF(C1991="","",IF(AND(Y1991="CONSUMO",AC1991="SIM")*OR(AG1991="-",AG1991="BIT"),IF(E1991&lt;&gt;"",(AI1991-(P1991+L1991-N1991+Q1991)*AY1991)/0.83),""))</f>
        <v/>
      </c>
      <c r="BD1991" s="51" t="str">
        <f aca="false">IF(BC1991="","",BC1991*0.17)</f>
        <v/>
      </c>
      <c r="BE1991" s="51" t="str">
        <f aca="false">IF(I1991=6908,0,IF(BC1991="","",BD1991-((P1991+L1991-N1991+Q1991)*AY1991)))</f>
        <v/>
      </c>
      <c r="BF1991" s="53" t="str">
        <f aca="false">IF(B1991="","",IF(OR(B1991="",E1991="Regime Normal"),0,(AI1991-Q1991)*VLOOKUP(R1991,Dados!$X$98:$Y$108,2,0)))</f>
        <v/>
      </c>
      <c r="BG1991" s="54" t="str">
        <f aca="false">IFERROR(VLOOKUP(I1991,Dados!$AC$27:$AD$43,2,0),IF(B1991="","",IF(D1991&lt;&gt;"MT",IF(AND(AC1991="SIM",Y1991="Revenda"),"2403",IF(AND(AC1991="SIM",Y1991="Consumo"),"2407",IF(AND(AC1991="NÃO",Y1991="Revenda"),"2102",IF(AND(AC1991="NÃO",Y1991="Consumo"),"2556",)))),REPLACE(I1991,1,1,1))))</f>
        <v/>
      </c>
    </row>
    <row r="1992" customFormat="false" ht="12.8" hidden="false" customHeight="true" outlineLevel="0" collapsed="false">
      <c r="Y1992" s="45"/>
      <c r="Z1992" s="46" t="str">
        <f aca="false">IF(B1992="","",(IFERROR(VLOOKUP(H1992,Dados!A$3:B$15000,2,0),"Não Encontrado")))</f>
        <v/>
      </c>
      <c r="AA1992" s="46" t="str">
        <f aca="false">IF(B1992="","",(IFERROR(VLOOKUP(G1992,Dados!C$3:E$15000,3,0),"Não Encontrado")))</f>
        <v/>
      </c>
      <c r="AB1992" s="46" t="str">
        <f aca="false">IFERROR(IF(Z1992&lt;&gt;"Não Encontrado",Z1992,IF(AA1992&lt;&gt;"Não Encontrado",AA1992,"")),"")</f>
        <v/>
      </c>
      <c r="AC1992" s="45" t="str">
        <f aca="false">IF(B1992="","",IF(AB1992="","NÃO","SIM"))</f>
        <v/>
      </c>
      <c r="AD1992" s="45" t="str">
        <f aca="false">IFERROR(VLOOKUP(G1992,Dados!$P$3:$R$500,3,0),"")</f>
        <v/>
      </c>
      <c r="AE1992" s="45" t="str">
        <f aca="false">IFERROR(VLOOKUP(G1992,Dados!$K$3:$L$500,2,0),"")</f>
        <v/>
      </c>
      <c r="AF1992" s="45" t="str">
        <f aca="false">IFERROR(VLOOKUP(G1992,Dados!$M$3:$N$500,2,0),"")</f>
        <v/>
      </c>
      <c r="AG1992" s="45" t="str">
        <f aca="false">IF(F1992="","",IF(AND(AD1992="",AE1992="",AF1992=""),"-",IF(AND(AD1992="BIT",AE1992="",AF1992=""),"BIT",IF(AND(AE1992="ANEXO I",AD1992="",AF1992=""),"ANEXO I",IF(AND(AF1992="ANEXO II",AD1992="",AE1992=""),"ANEXO II","Escolher")))))</f>
        <v/>
      </c>
      <c r="AH1992" s="45" t="str">
        <f aca="false">IF(AG1992&lt;&gt;"Pneus","",IFERROR(VLOOKUP(R1992,Dados!$X$2:$Z$5,3,0)*(AI1992-Q1992),VLOOKUP(D1992,Dados!$X$7:$Z$33,3,0)*(AI1992-Q1992)))</f>
        <v/>
      </c>
      <c r="AI1992" s="47" t="str">
        <f aca="false">IF(B1992="","",P1992+Q1992+O1992+M1992+L1992-N1992)</f>
        <v/>
      </c>
      <c r="AJ1992" s="48" t="str">
        <f aca="false">IFERROR(IF(AND(AC1992="SIM",AG1992="-",Y1992="REVENDA"),(AB1992/1+1)*AI1992,IF(AND(AC1992="SIM",AG1992="Pneus",Y1992="REVENDA"),(AB1992/1+1)*(AI1992-AH1992),"")),"")</f>
        <v/>
      </c>
      <c r="AK1992" s="48" t="str">
        <f aca="false">IF(AJ1992="","",AJ1992*17%)</f>
        <v/>
      </c>
      <c r="AL1992" s="48" t="str">
        <f aca="false">IFERROR(IF(AC1992="NÃO","",IF(AK1992="","",IF(E1992="Simples Nacional",BF1992,IF(T1992=0.12,U1992*0.5833337002,IF(T1992=0,AI1992*0.07,U1992))))),"")</f>
        <v/>
      </c>
      <c r="AM1992" s="47" t="str">
        <f aca="false">IFERROR(IF(AC1992="NÃO","",IF(OR(AG1992="-",AG1992="Pneus"),AK1992-AL1992,"")),"")</f>
        <v/>
      </c>
      <c r="AN1992" s="48" t="str">
        <f aca="false">IF(AND(Y1992="REVENDA",AC1992="SIM",AG1992="BIT"),((AB1992/1+1)*AI1992)*0.4117,"")</f>
        <v/>
      </c>
      <c r="AO1992" s="48" t="str">
        <f aca="false">IF(AN1992="","",AN1992*17%)</f>
        <v/>
      </c>
      <c r="AP1992" s="49" t="str">
        <f aca="false">IF(AN1992="","",IF(T1992=0.12,(U1992*0.4117)*0.4117,IF(T1992=0,(AI1992*0.07)*0.4117,U1992*0.4117)))</f>
        <v/>
      </c>
      <c r="AQ1992" s="47" t="str">
        <f aca="false">IF(AN1992="","",AO1992-AP1992)</f>
        <v/>
      </c>
      <c r="AR1992" s="50" t="str">
        <f aca="false">IFERROR(IF(AND(AC1992="SIM",Y1992="REVENDA",LEFT(AG1992,5)="ANEXO")*OR(AE1992="ANEXO I",AF1992="ANEXO II"),VLOOKUP(H1992,Dados!G:I,2,0),""),"INSERIR MVA")</f>
        <v/>
      </c>
      <c r="AS1992" s="48" t="str">
        <f aca="false">IF(LEFT(AG1992,5)="ANEXO",VLOOKUP(AG1992,Dados!$X$111:$Z$112,2,0)*(AI1992-Q1992),"")</f>
        <v/>
      </c>
      <c r="AT1992" s="48" t="str">
        <f aca="false">IFERROR(IF(AR1992="","",(AI1992*AR1992)+AI1992),"INSERIR MVA")</f>
        <v/>
      </c>
      <c r="AU1992" s="48" t="str">
        <f aca="false">IF(AT1992="","",IF(AY1992=0.04,U1992,AS1992*AY1992))</f>
        <v/>
      </c>
      <c r="AV1992" s="47" t="str">
        <f aca="false">IFERROR(IF(AU1992="","",(VLOOKUP(AG1992,Dados!$X$111:$Z$112,3,0)*AT1992*0.17)),"INSERIR MVA")</f>
        <v/>
      </c>
      <c r="AW1992" s="47" t="str">
        <f aca="false">IFERROR(IF(AR1992="","",AV1992-AU1992),"")</f>
        <v/>
      </c>
      <c r="AX1992" s="51" t="str">
        <f aca="false">IFERROR(IF(AC1992="NÃO","",IF(AM1992&lt;&gt;"",AM1992-W1992,IF(AQ1992&lt;&gt;"",AQ1992-W1992,IF(AW1992&lt;&gt;"",AW1992-W1992,"")))),"")</f>
        <v/>
      </c>
      <c r="AY1992" s="46" t="str">
        <f aca="false">IFERROR(IF(ISNA(VLOOKUP(R1992,Dados!$X$2:$Y$5,2,0)),VLOOKUP(D1992,Dados!$X$7:$Y$33,2,0),VLOOKUP(R1992,Dados!$X$2:$Y$5,2,0)),"")</f>
        <v/>
      </c>
      <c r="AZ1992" s="52" t="str">
        <f aca="false">IF(C1992="","",IF(AND(Y1992="CONSUMO",AC1992="NÃO")*OR(AG1992="-",AG1992="BIT"),IF(E1992&lt;&gt;"",(AI1992-(P1992+L1992-N1992+Q1992)*AY1992)/0.83),""))</f>
        <v/>
      </c>
      <c r="BA1992" s="51" t="str">
        <f aca="false">IF(AZ1992="","",AZ1992*0.17-((P1992+L1992-N1992+Q1992)*AY1992))</f>
        <v/>
      </c>
      <c r="BB1992" s="51" t="str">
        <f aca="false">IF(AND(Y1992="CONSUMO",AG1992="ANEXO I",AY1992&gt;4%),(AI1992-(P1992+L1992-N1992+Q1992)*0.0514)/0.83*(0.5177)*(0.17)-AI1992*0.0514,IF(AND(Y1992="CONSUMO",AG1992="ANEXO II",AY1992&gt;4%),(AI1992-(P1992+L1992-N1992+Q1992)*0.041)/0.83*(0.3295)*(0.17)-AI1992*0.041,IF(AND(Y1992="CONSUMO",AG1992="ANEXO I",AY1992=4%),(AI1992-(P1992+L1992-N1992+Q1992)*0.04)/0.83*(0.5177)*(0.17)-AI1992*0.04,IF(AND(Y1992="CONSUMO",AG1992="ANEXO II",AY1992=4%),(AI1992-(P1992+L1992-N1992+Q1992)*0.04)/0.83*(0.3295)*(0.17)-AI1992*0.04,""))))</f>
        <v/>
      </c>
      <c r="BC1992" s="51" t="str">
        <f aca="false">IF(C1992="","",IF(AND(Y1992="CONSUMO",AC1992="SIM")*OR(AG1992="-",AG1992="BIT"),IF(E1992&lt;&gt;"",(AI1992-(P1992+L1992-N1992+Q1992)*AY1992)/0.83),""))</f>
        <v/>
      </c>
      <c r="BD1992" s="51" t="str">
        <f aca="false">IF(BC1992="","",BC1992*0.17)</f>
        <v/>
      </c>
      <c r="BE1992" s="51" t="str">
        <f aca="false">IF(I1992=6908,0,IF(BC1992="","",BD1992-((P1992+L1992-N1992+Q1992)*AY1992)))</f>
        <v/>
      </c>
      <c r="BF1992" s="53" t="str">
        <f aca="false">IF(B1992="","",IF(OR(B1992="",E1992="Regime Normal"),0,(AI1992-Q1992)*VLOOKUP(R1992,Dados!$X$98:$Y$108,2,0)))</f>
        <v/>
      </c>
      <c r="BG1992" s="54" t="str">
        <f aca="false">IFERROR(VLOOKUP(I1992,Dados!$AC$27:$AD$43,2,0),IF(B1992="","",IF(D1992&lt;&gt;"MT",IF(AND(AC1992="SIM",Y1992="Revenda"),"2403",IF(AND(AC1992="SIM",Y1992="Consumo"),"2407",IF(AND(AC1992="NÃO",Y1992="Revenda"),"2102",IF(AND(AC1992="NÃO",Y1992="Consumo"),"2556",)))),REPLACE(I1992,1,1,1))))</f>
        <v/>
      </c>
    </row>
    <row r="1993" customFormat="false" ht="12.8" hidden="false" customHeight="true" outlineLevel="0" collapsed="false">
      <c r="Y1993" s="45"/>
      <c r="Z1993" s="46" t="str">
        <f aca="false">IF(B1993="","",(IFERROR(VLOOKUP(H1993,Dados!A$3:B$15000,2,0),"Não Encontrado")))</f>
        <v/>
      </c>
      <c r="AA1993" s="46" t="str">
        <f aca="false">IF(B1993="","",(IFERROR(VLOOKUP(G1993,Dados!C$3:E$15000,3,0),"Não Encontrado")))</f>
        <v/>
      </c>
      <c r="AB1993" s="46" t="str">
        <f aca="false">IFERROR(IF(Z1993&lt;&gt;"Não Encontrado",Z1993,IF(AA1993&lt;&gt;"Não Encontrado",AA1993,"")),"")</f>
        <v/>
      </c>
      <c r="AC1993" s="45" t="str">
        <f aca="false">IF(B1993="","",IF(AB1993="","NÃO","SIM"))</f>
        <v/>
      </c>
      <c r="AD1993" s="45" t="str">
        <f aca="false">IFERROR(VLOOKUP(G1993,Dados!$P$3:$R$500,3,0),"")</f>
        <v/>
      </c>
      <c r="AE1993" s="45" t="str">
        <f aca="false">IFERROR(VLOOKUP(G1993,Dados!$K$3:$L$500,2,0),"")</f>
        <v/>
      </c>
      <c r="AF1993" s="45" t="str">
        <f aca="false">IFERROR(VLOOKUP(G1993,Dados!$M$3:$N$500,2,0),"")</f>
        <v/>
      </c>
      <c r="AG1993" s="45" t="str">
        <f aca="false">IF(F1993="","",IF(AND(AD1993="",AE1993="",AF1993=""),"-",IF(AND(AD1993="BIT",AE1993="",AF1993=""),"BIT",IF(AND(AE1993="ANEXO I",AD1993="",AF1993=""),"ANEXO I",IF(AND(AF1993="ANEXO II",AD1993="",AE1993=""),"ANEXO II","Escolher")))))</f>
        <v/>
      </c>
      <c r="AH1993" s="45" t="str">
        <f aca="false">IF(AG1993&lt;&gt;"Pneus","",IFERROR(VLOOKUP(R1993,Dados!$X$2:$Z$5,3,0)*(AI1993-Q1993),VLOOKUP(D1993,Dados!$X$7:$Z$33,3,0)*(AI1993-Q1993)))</f>
        <v/>
      </c>
      <c r="AI1993" s="47" t="str">
        <f aca="false">IF(B1993="","",P1993+Q1993+O1993+M1993+L1993-N1993)</f>
        <v/>
      </c>
      <c r="AJ1993" s="48" t="str">
        <f aca="false">IFERROR(IF(AND(AC1993="SIM",AG1993="-",Y1993="REVENDA"),(AB1993/1+1)*AI1993,IF(AND(AC1993="SIM",AG1993="Pneus",Y1993="REVENDA"),(AB1993/1+1)*(AI1993-AH1993),"")),"")</f>
        <v/>
      </c>
      <c r="AK1993" s="48" t="str">
        <f aca="false">IF(AJ1993="","",AJ1993*17%)</f>
        <v/>
      </c>
      <c r="AL1993" s="48" t="str">
        <f aca="false">IFERROR(IF(AC1993="NÃO","",IF(AK1993="","",IF(E1993="Simples Nacional",BF1993,IF(T1993=0.12,U1993*0.5833337002,IF(T1993=0,AI1993*0.07,U1993))))),"")</f>
        <v/>
      </c>
      <c r="AM1993" s="47" t="str">
        <f aca="false">IFERROR(IF(AC1993="NÃO","",IF(OR(AG1993="-",AG1993="Pneus"),AK1993-AL1993,"")),"")</f>
        <v/>
      </c>
      <c r="AN1993" s="48" t="str">
        <f aca="false">IF(AND(Y1993="REVENDA",AC1993="SIM",AG1993="BIT"),((AB1993/1+1)*AI1993)*0.4117,"")</f>
        <v/>
      </c>
      <c r="AO1993" s="48" t="str">
        <f aca="false">IF(AN1993="","",AN1993*17%)</f>
        <v/>
      </c>
      <c r="AP1993" s="49" t="str">
        <f aca="false">IF(AN1993="","",IF(T1993=0.12,(U1993*0.4117)*0.4117,IF(T1993=0,(AI1993*0.07)*0.4117,U1993*0.4117)))</f>
        <v/>
      </c>
      <c r="AQ1993" s="47" t="str">
        <f aca="false">IF(AN1993="","",AO1993-AP1993)</f>
        <v/>
      </c>
      <c r="AR1993" s="50" t="str">
        <f aca="false">IFERROR(IF(AND(AC1993="SIM",Y1993="REVENDA",LEFT(AG1993,5)="ANEXO")*OR(AE1993="ANEXO I",AF1993="ANEXO II"),VLOOKUP(H1993,Dados!G:I,2,0),""),"INSERIR MVA")</f>
        <v/>
      </c>
      <c r="AS1993" s="48" t="str">
        <f aca="false">IF(LEFT(AG1993,5)="ANEXO",VLOOKUP(AG1993,Dados!$X$111:$Z$112,2,0)*(AI1993-Q1993),"")</f>
        <v/>
      </c>
      <c r="AT1993" s="48" t="str">
        <f aca="false">IFERROR(IF(AR1993="","",(AI1993*AR1993)+AI1993),"INSERIR MVA")</f>
        <v/>
      </c>
      <c r="AU1993" s="48" t="str">
        <f aca="false">IF(AT1993="","",IF(AY1993=0.04,U1993,AS1993*AY1993))</f>
        <v/>
      </c>
      <c r="AV1993" s="47" t="str">
        <f aca="false">IFERROR(IF(AU1993="","",(VLOOKUP(AG1993,Dados!$X$111:$Z$112,3,0)*AT1993*0.17)),"INSERIR MVA")</f>
        <v/>
      </c>
      <c r="AW1993" s="47" t="str">
        <f aca="false">IFERROR(IF(AR1993="","",AV1993-AU1993),"")</f>
        <v/>
      </c>
      <c r="AX1993" s="51" t="str">
        <f aca="false">IFERROR(IF(AC1993="NÃO","",IF(AM1993&lt;&gt;"",AM1993-W1993,IF(AQ1993&lt;&gt;"",AQ1993-W1993,IF(AW1993&lt;&gt;"",AW1993-W1993,"")))),"")</f>
        <v/>
      </c>
      <c r="AY1993" s="46" t="str">
        <f aca="false">IFERROR(IF(ISNA(VLOOKUP(R1993,Dados!$X$2:$Y$5,2,0)),VLOOKUP(D1993,Dados!$X$7:$Y$33,2,0),VLOOKUP(R1993,Dados!$X$2:$Y$5,2,0)),"")</f>
        <v/>
      </c>
      <c r="AZ1993" s="52" t="str">
        <f aca="false">IF(C1993="","",IF(AND(Y1993="CONSUMO",AC1993="NÃO")*OR(AG1993="-",AG1993="BIT"),IF(E1993&lt;&gt;"",(AI1993-(P1993+L1993-N1993+Q1993)*AY1993)/0.83),""))</f>
        <v/>
      </c>
      <c r="BA1993" s="51" t="str">
        <f aca="false">IF(AZ1993="","",AZ1993*0.17-((P1993+L1993-N1993+Q1993)*AY1993))</f>
        <v/>
      </c>
      <c r="BB1993" s="51" t="str">
        <f aca="false">IF(AND(Y1993="CONSUMO",AG1993="ANEXO I",AY1993&gt;4%),(AI1993-(P1993+L1993-N1993+Q1993)*0.0514)/0.83*(0.5177)*(0.17)-AI1993*0.0514,IF(AND(Y1993="CONSUMO",AG1993="ANEXO II",AY1993&gt;4%),(AI1993-(P1993+L1993-N1993+Q1993)*0.041)/0.83*(0.3295)*(0.17)-AI1993*0.041,IF(AND(Y1993="CONSUMO",AG1993="ANEXO I",AY1993=4%),(AI1993-(P1993+L1993-N1993+Q1993)*0.04)/0.83*(0.5177)*(0.17)-AI1993*0.04,IF(AND(Y1993="CONSUMO",AG1993="ANEXO II",AY1993=4%),(AI1993-(P1993+L1993-N1993+Q1993)*0.04)/0.83*(0.3295)*(0.17)-AI1993*0.04,""))))</f>
        <v/>
      </c>
      <c r="BC1993" s="51" t="str">
        <f aca="false">IF(C1993="","",IF(AND(Y1993="CONSUMO",AC1993="SIM")*OR(AG1993="-",AG1993="BIT"),IF(E1993&lt;&gt;"",(AI1993-(P1993+L1993-N1993+Q1993)*AY1993)/0.83),""))</f>
        <v/>
      </c>
      <c r="BD1993" s="51" t="str">
        <f aca="false">IF(BC1993="","",BC1993*0.17)</f>
        <v/>
      </c>
      <c r="BE1993" s="51" t="str">
        <f aca="false">IF(I1993=6908,0,IF(BC1993="","",BD1993-((P1993+L1993-N1993+Q1993)*AY1993)))</f>
        <v/>
      </c>
      <c r="BF1993" s="53" t="str">
        <f aca="false">IF(B1993="","",IF(OR(B1993="",E1993="Regime Normal"),0,(AI1993-Q1993)*VLOOKUP(R1993,Dados!$X$98:$Y$108,2,0)))</f>
        <v/>
      </c>
      <c r="BG1993" s="54" t="str">
        <f aca="false">IFERROR(VLOOKUP(I1993,Dados!$AC$27:$AD$43,2,0),IF(B1993="","",IF(D1993&lt;&gt;"MT",IF(AND(AC1993="SIM",Y1993="Revenda"),"2403",IF(AND(AC1993="SIM",Y1993="Consumo"),"2407",IF(AND(AC1993="NÃO",Y1993="Revenda"),"2102",IF(AND(AC1993="NÃO",Y1993="Consumo"),"2556",)))),REPLACE(I1993,1,1,1))))</f>
        <v/>
      </c>
    </row>
    <row r="1994" customFormat="false" ht="12.8" hidden="false" customHeight="true" outlineLevel="0" collapsed="false">
      <c r="Y1994" s="45"/>
      <c r="Z1994" s="46" t="str">
        <f aca="false">IF(B1994="","",(IFERROR(VLOOKUP(H1994,Dados!A$3:B$15000,2,0),"Não Encontrado")))</f>
        <v/>
      </c>
      <c r="AA1994" s="46" t="str">
        <f aca="false">IF(B1994="","",(IFERROR(VLOOKUP(G1994,Dados!C$3:E$15000,3,0),"Não Encontrado")))</f>
        <v/>
      </c>
      <c r="AB1994" s="46" t="str">
        <f aca="false">IFERROR(IF(Z1994&lt;&gt;"Não Encontrado",Z1994,IF(AA1994&lt;&gt;"Não Encontrado",AA1994,"")),"")</f>
        <v/>
      </c>
      <c r="AC1994" s="45" t="str">
        <f aca="false">IF(B1994="","",IF(AB1994="","NÃO","SIM"))</f>
        <v/>
      </c>
      <c r="AD1994" s="45" t="str">
        <f aca="false">IFERROR(VLOOKUP(G1994,Dados!$P$3:$R$500,3,0),"")</f>
        <v/>
      </c>
      <c r="AE1994" s="45" t="str">
        <f aca="false">IFERROR(VLOOKUP(G1994,Dados!$K$3:$L$500,2,0),"")</f>
        <v/>
      </c>
      <c r="AF1994" s="45" t="str">
        <f aca="false">IFERROR(VLOOKUP(G1994,Dados!$M$3:$N$500,2,0),"")</f>
        <v/>
      </c>
      <c r="AG1994" s="45" t="str">
        <f aca="false">IF(F1994="","",IF(AND(AD1994="",AE1994="",AF1994=""),"-",IF(AND(AD1994="BIT",AE1994="",AF1994=""),"BIT",IF(AND(AE1994="ANEXO I",AD1994="",AF1994=""),"ANEXO I",IF(AND(AF1994="ANEXO II",AD1994="",AE1994=""),"ANEXO II","Escolher")))))</f>
        <v/>
      </c>
      <c r="AH1994" s="45" t="str">
        <f aca="false">IF(AG1994&lt;&gt;"Pneus","",IFERROR(VLOOKUP(R1994,Dados!$X$2:$Z$5,3,0)*(AI1994-Q1994),VLOOKUP(D1994,Dados!$X$7:$Z$33,3,0)*(AI1994-Q1994)))</f>
        <v/>
      </c>
      <c r="AI1994" s="47" t="str">
        <f aca="false">IF(B1994="","",P1994+Q1994+O1994+M1994+L1994-N1994)</f>
        <v/>
      </c>
      <c r="AJ1994" s="48" t="str">
        <f aca="false">IFERROR(IF(AND(AC1994="SIM",AG1994="-",Y1994="REVENDA"),(AB1994/1+1)*AI1994,IF(AND(AC1994="SIM",AG1994="Pneus",Y1994="REVENDA"),(AB1994/1+1)*(AI1994-AH1994),"")),"")</f>
        <v/>
      </c>
      <c r="AK1994" s="48" t="str">
        <f aca="false">IF(AJ1994="","",AJ1994*17%)</f>
        <v/>
      </c>
      <c r="AL1994" s="48" t="str">
        <f aca="false">IFERROR(IF(AC1994="NÃO","",IF(AK1994="","",IF(E1994="Simples Nacional",BF1994,IF(T1994=0.12,U1994*0.5833337002,IF(T1994=0,AI1994*0.07,U1994))))),"")</f>
        <v/>
      </c>
      <c r="AM1994" s="47" t="str">
        <f aca="false">IFERROR(IF(AC1994="NÃO","",IF(OR(AG1994="-",AG1994="Pneus"),AK1994-AL1994,"")),"")</f>
        <v/>
      </c>
      <c r="AN1994" s="48" t="str">
        <f aca="false">IF(AND(Y1994="REVENDA",AC1994="SIM",AG1994="BIT"),((AB1994/1+1)*AI1994)*0.4117,"")</f>
        <v/>
      </c>
      <c r="AO1994" s="48" t="str">
        <f aca="false">IF(AN1994="","",AN1994*17%)</f>
        <v/>
      </c>
      <c r="AP1994" s="49" t="str">
        <f aca="false">IF(AN1994="","",IF(T1994=0.12,(U1994*0.4117)*0.4117,IF(T1994=0,(AI1994*0.07)*0.4117,U1994*0.4117)))</f>
        <v/>
      </c>
      <c r="AQ1994" s="47" t="str">
        <f aca="false">IF(AN1994="","",AO1994-AP1994)</f>
        <v/>
      </c>
      <c r="AR1994" s="50" t="str">
        <f aca="false">IFERROR(IF(AND(AC1994="SIM",Y1994="REVENDA",LEFT(AG1994,5)="ANEXO")*OR(AE1994="ANEXO I",AF1994="ANEXO II"),VLOOKUP(H1994,Dados!G:I,2,0),""),"INSERIR MVA")</f>
        <v/>
      </c>
      <c r="AS1994" s="48" t="str">
        <f aca="false">IF(LEFT(AG1994,5)="ANEXO",VLOOKUP(AG1994,Dados!$X$111:$Z$112,2,0)*(AI1994-Q1994),"")</f>
        <v/>
      </c>
      <c r="AT1994" s="48" t="str">
        <f aca="false">IFERROR(IF(AR1994="","",(AI1994*AR1994)+AI1994),"INSERIR MVA")</f>
        <v/>
      </c>
      <c r="AU1994" s="48" t="str">
        <f aca="false">IF(AT1994="","",IF(AY1994=0.04,U1994,AS1994*AY1994))</f>
        <v/>
      </c>
      <c r="AV1994" s="47" t="str">
        <f aca="false">IFERROR(IF(AU1994="","",(VLOOKUP(AG1994,Dados!$X$111:$Z$112,3,0)*AT1994*0.17)),"INSERIR MVA")</f>
        <v/>
      </c>
      <c r="AW1994" s="47" t="str">
        <f aca="false">IFERROR(IF(AR1994="","",AV1994-AU1994),"")</f>
        <v/>
      </c>
      <c r="AX1994" s="51" t="str">
        <f aca="false">IFERROR(IF(AC1994="NÃO","",IF(AM1994&lt;&gt;"",AM1994-W1994,IF(AQ1994&lt;&gt;"",AQ1994-W1994,IF(AW1994&lt;&gt;"",AW1994-W1994,"")))),"")</f>
        <v/>
      </c>
      <c r="AY1994" s="46" t="str">
        <f aca="false">IFERROR(IF(ISNA(VLOOKUP(R1994,Dados!$X$2:$Y$5,2,0)),VLOOKUP(D1994,Dados!$X$7:$Y$33,2,0),VLOOKUP(R1994,Dados!$X$2:$Y$5,2,0)),"")</f>
        <v/>
      </c>
      <c r="AZ1994" s="52" t="str">
        <f aca="false">IF(C1994="","",IF(AND(Y1994="CONSUMO",AC1994="NÃO")*OR(AG1994="-",AG1994="BIT"),IF(E1994&lt;&gt;"",(AI1994-(P1994+L1994-N1994+Q1994)*AY1994)/0.83),""))</f>
        <v/>
      </c>
      <c r="BA1994" s="51" t="str">
        <f aca="false">IF(AZ1994="","",AZ1994*0.17-((P1994+L1994-N1994+Q1994)*AY1994))</f>
        <v/>
      </c>
      <c r="BB1994" s="51" t="str">
        <f aca="false">IF(AND(Y1994="CONSUMO",AG1994="ANEXO I",AY1994&gt;4%),(AI1994-(P1994+L1994-N1994+Q1994)*0.0514)/0.83*(0.5177)*(0.17)-AI1994*0.0514,IF(AND(Y1994="CONSUMO",AG1994="ANEXO II",AY1994&gt;4%),(AI1994-(P1994+L1994-N1994+Q1994)*0.041)/0.83*(0.3295)*(0.17)-AI1994*0.041,IF(AND(Y1994="CONSUMO",AG1994="ANEXO I",AY1994=4%),(AI1994-(P1994+L1994-N1994+Q1994)*0.04)/0.83*(0.5177)*(0.17)-AI1994*0.04,IF(AND(Y1994="CONSUMO",AG1994="ANEXO II",AY1994=4%),(AI1994-(P1994+L1994-N1994+Q1994)*0.04)/0.83*(0.3295)*(0.17)-AI1994*0.04,""))))</f>
        <v/>
      </c>
      <c r="BC1994" s="51" t="str">
        <f aca="false">IF(C1994="","",IF(AND(Y1994="CONSUMO",AC1994="SIM")*OR(AG1994="-",AG1994="BIT"),IF(E1994&lt;&gt;"",(AI1994-(P1994+L1994-N1994+Q1994)*AY1994)/0.83),""))</f>
        <v/>
      </c>
      <c r="BD1994" s="51" t="str">
        <f aca="false">IF(BC1994="","",BC1994*0.17)</f>
        <v/>
      </c>
      <c r="BE1994" s="51" t="str">
        <f aca="false">IF(I1994=6908,0,IF(BC1994="","",BD1994-((P1994+L1994-N1994+Q1994)*AY1994)))</f>
        <v/>
      </c>
      <c r="BF1994" s="53" t="str">
        <f aca="false">IF(B1994="","",IF(OR(B1994="",E1994="Regime Normal"),0,(AI1994-Q1994)*VLOOKUP(R1994,Dados!$X$98:$Y$108,2,0)))</f>
        <v/>
      </c>
      <c r="BG1994" s="54" t="str">
        <f aca="false">IFERROR(VLOOKUP(I1994,Dados!$AC$27:$AD$43,2,0),IF(B1994="","",IF(D1994&lt;&gt;"MT",IF(AND(AC1994="SIM",Y1994="Revenda"),"2403",IF(AND(AC1994="SIM",Y1994="Consumo"),"2407",IF(AND(AC1994="NÃO",Y1994="Revenda"),"2102",IF(AND(AC1994="NÃO",Y1994="Consumo"),"2556",)))),REPLACE(I1994,1,1,1))))</f>
        <v/>
      </c>
    </row>
    <row r="1995" customFormat="false" ht="12.8" hidden="false" customHeight="true" outlineLevel="0" collapsed="false">
      <c r="Y1995" s="45"/>
      <c r="Z1995" s="46" t="str">
        <f aca="false">IF(B1995="","",(IFERROR(VLOOKUP(H1995,Dados!A$3:B$15000,2,0),"Não Encontrado")))</f>
        <v/>
      </c>
      <c r="AA1995" s="46" t="str">
        <f aca="false">IF(B1995="","",(IFERROR(VLOOKUP(G1995,Dados!C$3:E$15000,3,0),"Não Encontrado")))</f>
        <v/>
      </c>
      <c r="AB1995" s="46" t="str">
        <f aca="false">IFERROR(IF(Z1995&lt;&gt;"Não Encontrado",Z1995,IF(AA1995&lt;&gt;"Não Encontrado",AA1995,"")),"")</f>
        <v/>
      </c>
      <c r="AC1995" s="45" t="str">
        <f aca="false">IF(B1995="","",IF(AB1995="","NÃO","SIM"))</f>
        <v/>
      </c>
      <c r="AD1995" s="45" t="str">
        <f aca="false">IFERROR(VLOOKUP(G1995,Dados!$P$3:$R$500,3,0),"")</f>
        <v/>
      </c>
      <c r="AE1995" s="45" t="str">
        <f aca="false">IFERROR(VLOOKUP(G1995,Dados!$K$3:$L$500,2,0),"")</f>
        <v/>
      </c>
      <c r="AF1995" s="45" t="str">
        <f aca="false">IFERROR(VLOOKUP(G1995,Dados!$M$3:$N$500,2,0),"")</f>
        <v/>
      </c>
      <c r="AG1995" s="45" t="str">
        <f aca="false">IF(F1995="","",IF(AND(AD1995="",AE1995="",AF1995=""),"-",IF(AND(AD1995="BIT",AE1995="",AF1995=""),"BIT",IF(AND(AE1995="ANEXO I",AD1995="",AF1995=""),"ANEXO I",IF(AND(AF1995="ANEXO II",AD1995="",AE1995=""),"ANEXO II","Escolher")))))</f>
        <v/>
      </c>
      <c r="AH1995" s="45" t="str">
        <f aca="false">IF(AG1995&lt;&gt;"Pneus","",IFERROR(VLOOKUP(R1995,Dados!$X$2:$Z$5,3,0)*(AI1995-Q1995),VLOOKUP(D1995,Dados!$X$7:$Z$33,3,0)*(AI1995-Q1995)))</f>
        <v/>
      </c>
      <c r="AI1995" s="47" t="str">
        <f aca="false">IF(B1995="","",P1995+Q1995+O1995+M1995+L1995-N1995)</f>
        <v/>
      </c>
      <c r="AJ1995" s="48" t="str">
        <f aca="false">IFERROR(IF(AND(AC1995="SIM",AG1995="-",Y1995="REVENDA"),(AB1995/1+1)*AI1995,IF(AND(AC1995="SIM",AG1995="Pneus",Y1995="REVENDA"),(AB1995/1+1)*(AI1995-AH1995),"")),"")</f>
        <v/>
      </c>
      <c r="AK1995" s="48" t="str">
        <f aca="false">IF(AJ1995="","",AJ1995*17%)</f>
        <v/>
      </c>
      <c r="AL1995" s="48" t="str">
        <f aca="false">IFERROR(IF(AC1995="NÃO","",IF(AK1995="","",IF(E1995="Simples Nacional",BF1995,IF(T1995=0.12,U1995*0.5833337002,IF(T1995=0,AI1995*0.07,U1995))))),"")</f>
        <v/>
      </c>
      <c r="AM1995" s="47" t="str">
        <f aca="false">IFERROR(IF(AC1995="NÃO","",IF(OR(AG1995="-",AG1995="Pneus"),AK1995-AL1995,"")),"")</f>
        <v/>
      </c>
      <c r="AN1995" s="48" t="str">
        <f aca="false">IF(AND(Y1995="REVENDA",AC1995="SIM",AG1995="BIT"),((AB1995/1+1)*AI1995)*0.4117,"")</f>
        <v/>
      </c>
      <c r="AO1995" s="48" t="str">
        <f aca="false">IF(AN1995="","",AN1995*17%)</f>
        <v/>
      </c>
      <c r="AP1995" s="49" t="str">
        <f aca="false">IF(AN1995="","",IF(T1995=0.12,(U1995*0.4117)*0.4117,IF(T1995=0,(AI1995*0.07)*0.4117,U1995*0.4117)))</f>
        <v/>
      </c>
      <c r="AQ1995" s="47" t="str">
        <f aca="false">IF(AN1995="","",AO1995-AP1995)</f>
        <v/>
      </c>
      <c r="AR1995" s="50" t="str">
        <f aca="false">IFERROR(IF(AND(AC1995="SIM",Y1995="REVENDA",LEFT(AG1995,5)="ANEXO")*OR(AE1995="ANEXO I",AF1995="ANEXO II"),VLOOKUP(H1995,Dados!G:I,2,0),""),"INSERIR MVA")</f>
        <v/>
      </c>
      <c r="AS1995" s="48" t="str">
        <f aca="false">IF(LEFT(AG1995,5)="ANEXO",VLOOKUP(AG1995,Dados!$X$111:$Z$112,2,0)*(AI1995-Q1995),"")</f>
        <v/>
      </c>
      <c r="AT1995" s="48" t="str">
        <f aca="false">IFERROR(IF(AR1995="","",(AI1995*AR1995)+AI1995),"INSERIR MVA")</f>
        <v/>
      </c>
      <c r="AU1995" s="48" t="str">
        <f aca="false">IF(AT1995="","",IF(AY1995=0.04,U1995,AS1995*AY1995))</f>
        <v/>
      </c>
      <c r="AV1995" s="47" t="str">
        <f aca="false">IFERROR(IF(AU1995="","",(VLOOKUP(AG1995,Dados!$X$111:$Z$112,3,0)*AT1995*0.17)),"INSERIR MVA")</f>
        <v/>
      </c>
      <c r="AW1995" s="47" t="str">
        <f aca="false">IFERROR(IF(AR1995="","",AV1995-AU1995),"")</f>
        <v/>
      </c>
      <c r="AX1995" s="51" t="str">
        <f aca="false">IFERROR(IF(AC1995="NÃO","",IF(AM1995&lt;&gt;"",AM1995-W1995,IF(AQ1995&lt;&gt;"",AQ1995-W1995,IF(AW1995&lt;&gt;"",AW1995-W1995,"")))),"")</f>
        <v/>
      </c>
      <c r="AY1995" s="46" t="str">
        <f aca="false">IFERROR(IF(ISNA(VLOOKUP(R1995,Dados!$X$2:$Y$5,2,0)),VLOOKUP(D1995,Dados!$X$7:$Y$33,2,0),VLOOKUP(R1995,Dados!$X$2:$Y$5,2,0)),"")</f>
        <v/>
      </c>
      <c r="AZ1995" s="52" t="str">
        <f aca="false">IF(C1995="","",IF(AND(Y1995="CONSUMO",AC1995="NÃO")*OR(AG1995="-",AG1995="BIT"),IF(E1995&lt;&gt;"",(AI1995-(P1995+L1995-N1995+Q1995)*AY1995)/0.83),""))</f>
        <v/>
      </c>
      <c r="BA1995" s="51" t="str">
        <f aca="false">IF(AZ1995="","",AZ1995*0.17-((P1995+L1995-N1995+Q1995)*AY1995))</f>
        <v/>
      </c>
      <c r="BB1995" s="51" t="str">
        <f aca="false">IF(AND(Y1995="CONSUMO",AG1995="ANEXO I",AY1995&gt;4%),(AI1995-(P1995+L1995-N1995+Q1995)*0.0514)/0.83*(0.5177)*(0.17)-AI1995*0.0514,IF(AND(Y1995="CONSUMO",AG1995="ANEXO II",AY1995&gt;4%),(AI1995-(P1995+L1995-N1995+Q1995)*0.041)/0.83*(0.3295)*(0.17)-AI1995*0.041,IF(AND(Y1995="CONSUMO",AG1995="ANEXO I",AY1995=4%),(AI1995-(P1995+L1995-N1995+Q1995)*0.04)/0.83*(0.5177)*(0.17)-AI1995*0.04,IF(AND(Y1995="CONSUMO",AG1995="ANEXO II",AY1995=4%),(AI1995-(P1995+L1995-N1995+Q1995)*0.04)/0.83*(0.3295)*(0.17)-AI1995*0.04,""))))</f>
        <v/>
      </c>
      <c r="BC1995" s="51" t="str">
        <f aca="false">IF(C1995="","",IF(AND(Y1995="CONSUMO",AC1995="SIM")*OR(AG1995="-",AG1995="BIT"),IF(E1995&lt;&gt;"",(AI1995-(P1995+L1995-N1995+Q1995)*AY1995)/0.83),""))</f>
        <v/>
      </c>
      <c r="BD1995" s="51" t="str">
        <f aca="false">IF(BC1995="","",BC1995*0.17)</f>
        <v/>
      </c>
      <c r="BE1995" s="51" t="str">
        <f aca="false">IF(I1995=6908,0,IF(BC1995="","",BD1995-((P1995+L1995-N1995+Q1995)*AY1995)))</f>
        <v/>
      </c>
      <c r="BF1995" s="53" t="str">
        <f aca="false">IF(B1995="","",IF(OR(B1995="",E1995="Regime Normal"),0,(AI1995-Q1995)*VLOOKUP(R1995,Dados!$X$98:$Y$108,2,0)))</f>
        <v/>
      </c>
      <c r="BG1995" s="54" t="str">
        <f aca="false">IFERROR(VLOOKUP(I1995,Dados!$AC$27:$AD$43,2,0),IF(B1995="","",IF(D1995&lt;&gt;"MT",IF(AND(AC1995="SIM",Y1995="Revenda"),"2403",IF(AND(AC1995="SIM",Y1995="Consumo"),"2407",IF(AND(AC1995="NÃO",Y1995="Revenda"),"2102",IF(AND(AC1995="NÃO",Y1995="Consumo"),"2556",)))),REPLACE(I1995,1,1,1))))</f>
        <v/>
      </c>
    </row>
    <row r="1996" customFormat="false" ht="12.8" hidden="false" customHeight="true" outlineLevel="0" collapsed="false">
      <c r="Y1996" s="45"/>
      <c r="Z1996" s="46" t="str">
        <f aca="false">IF(B1996="","",(IFERROR(VLOOKUP(H1996,Dados!A$3:B$15000,2,0),"Não Encontrado")))</f>
        <v/>
      </c>
      <c r="AA1996" s="46" t="str">
        <f aca="false">IF(B1996="","",(IFERROR(VLOOKUP(G1996,Dados!C$3:E$15000,3,0),"Não Encontrado")))</f>
        <v/>
      </c>
      <c r="AB1996" s="46" t="str">
        <f aca="false">IFERROR(IF(Z1996&lt;&gt;"Não Encontrado",Z1996,IF(AA1996&lt;&gt;"Não Encontrado",AA1996,"")),"")</f>
        <v/>
      </c>
      <c r="AC1996" s="45" t="str">
        <f aca="false">IF(B1996="","",IF(AB1996="","NÃO","SIM"))</f>
        <v/>
      </c>
      <c r="AD1996" s="45" t="str">
        <f aca="false">IFERROR(VLOOKUP(G1996,Dados!$P$3:$R$500,3,0),"")</f>
        <v/>
      </c>
      <c r="AE1996" s="45" t="str">
        <f aca="false">IFERROR(VLOOKUP(G1996,Dados!$K$3:$L$500,2,0),"")</f>
        <v/>
      </c>
      <c r="AF1996" s="45" t="str">
        <f aca="false">IFERROR(VLOOKUP(G1996,Dados!$M$3:$N$500,2,0),"")</f>
        <v/>
      </c>
      <c r="AG1996" s="45" t="str">
        <f aca="false">IF(F1996="","",IF(AND(AD1996="",AE1996="",AF1996=""),"-",IF(AND(AD1996="BIT",AE1996="",AF1996=""),"BIT",IF(AND(AE1996="ANEXO I",AD1996="",AF1996=""),"ANEXO I",IF(AND(AF1996="ANEXO II",AD1996="",AE1996=""),"ANEXO II","Escolher")))))</f>
        <v/>
      </c>
      <c r="AH1996" s="45" t="str">
        <f aca="false">IF(AG1996&lt;&gt;"Pneus","",IFERROR(VLOOKUP(R1996,Dados!$X$2:$Z$5,3,0)*(AI1996-Q1996),VLOOKUP(D1996,Dados!$X$7:$Z$33,3,0)*(AI1996-Q1996)))</f>
        <v/>
      </c>
      <c r="AI1996" s="47" t="str">
        <f aca="false">IF(B1996="","",P1996+Q1996+O1996+M1996+L1996-N1996)</f>
        <v/>
      </c>
      <c r="AJ1996" s="48" t="str">
        <f aca="false">IFERROR(IF(AND(AC1996="SIM",AG1996="-",Y1996="REVENDA"),(AB1996/1+1)*AI1996,IF(AND(AC1996="SIM",AG1996="Pneus",Y1996="REVENDA"),(AB1996/1+1)*(AI1996-AH1996),"")),"")</f>
        <v/>
      </c>
      <c r="AK1996" s="48" t="str">
        <f aca="false">IF(AJ1996="","",AJ1996*17%)</f>
        <v/>
      </c>
      <c r="AL1996" s="48" t="str">
        <f aca="false">IFERROR(IF(AC1996="NÃO","",IF(AK1996="","",IF(E1996="Simples Nacional",BF1996,IF(T1996=0.12,U1996*0.5833337002,IF(T1996=0,AI1996*0.07,U1996))))),"")</f>
        <v/>
      </c>
      <c r="AM1996" s="47" t="str">
        <f aca="false">IFERROR(IF(AC1996="NÃO","",IF(OR(AG1996="-",AG1996="Pneus"),AK1996-AL1996,"")),"")</f>
        <v/>
      </c>
      <c r="AN1996" s="48" t="str">
        <f aca="false">IF(AND(Y1996="REVENDA",AC1996="SIM",AG1996="BIT"),((AB1996/1+1)*AI1996)*0.4117,"")</f>
        <v/>
      </c>
      <c r="AO1996" s="48" t="str">
        <f aca="false">IF(AN1996="","",AN1996*17%)</f>
        <v/>
      </c>
      <c r="AP1996" s="49" t="str">
        <f aca="false">IF(AN1996="","",IF(T1996=0.12,(U1996*0.4117)*0.4117,IF(T1996=0,(AI1996*0.07)*0.4117,U1996*0.4117)))</f>
        <v/>
      </c>
      <c r="AQ1996" s="47" t="str">
        <f aca="false">IF(AN1996="","",AO1996-AP1996)</f>
        <v/>
      </c>
      <c r="AR1996" s="50" t="str">
        <f aca="false">IFERROR(IF(AND(AC1996="SIM",Y1996="REVENDA",LEFT(AG1996,5)="ANEXO")*OR(AE1996="ANEXO I",AF1996="ANEXO II"),VLOOKUP(H1996,Dados!G:I,2,0),""),"INSERIR MVA")</f>
        <v/>
      </c>
      <c r="AS1996" s="48" t="str">
        <f aca="false">IF(LEFT(AG1996,5)="ANEXO",VLOOKUP(AG1996,Dados!$X$111:$Z$112,2,0)*(AI1996-Q1996),"")</f>
        <v/>
      </c>
      <c r="AT1996" s="48" t="str">
        <f aca="false">IFERROR(IF(AR1996="","",(AI1996*AR1996)+AI1996),"INSERIR MVA")</f>
        <v/>
      </c>
      <c r="AU1996" s="48" t="str">
        <f aca="false">IF(AT1996="","",IF(AY1996=0.04,U1996,AS1996*AY1996))</f>
        <v/>
      </c>
      <c r="AV1996" s="47" t="str">
        <f aca="false">IFERROR(IF(AU1996="","",(VLOOKUP(AG1996,Dados!$X$111:$Z$112,3,0)*AT1996*0.17)),"INSERIR MVA")</f>
        <v/>
      </c>
      <c r="AW1996" s="47" t="str">
        <f aca="false">IFERROR(IF(AR1996="","",AV1996-AU1996),"")</f>
        <v/>
      </c>
      <c r="AX1996" s="51" t="str">
        <f aca="false">IFERROR(IF(AC1996="NÃO","",IF(AM1996&lt;&gt;"",AM1996-W1996,IF(AQ1996&lt;&gt;"",AQ1996-W1996,IF(AW1996&lt;&gt;"",AW1996-W1996,"")))),"")</f>
        <v/>
      </c>
      <c r="AY1996" s="46" t="str">
        <f aca="false">IFERROR(IF(ISNA(VLOOKUP(R1996,Dados!$X$2:$Y$5,2,0)),VLOOKUP(D1996,Dados!$X$7:$Y$33,2,0),VLOOKUP(R1996,Dados!$X$2:$Y$5,2,0)),"")</f>
        <v/>
      </c>
      <c r="AZ1996" s="52" t="str">
        <f aca="false">IF(C1996="","",IF(AND(Y1996="CONSUMO",AC1996="NÃO")*OR(AG1996="-",AG1996="BIT"),IF(E1996&lt;&gt;"",(AI1996-(P1996+L1996-N1996+Q1996)*AY1996)/0.83),""))</f>
        <v/>
      </c>
      <c r="BA1996" s="51" t="str">
        <f aca="false">IF(AZ1996="","",AZ1996*0.17-((P1996+L1996-N1996+Q1996)*AY1996))</f>
        <v/>
      </c>
      <c r="BB1996" s="51" t="str">
        <f aca="false">IF(AND(Y1996="CONSUMO",AG1996="ANEXO I",AY1996&gt;4%),(AI1996-(P1996+L1996-N1996+Q1996)*0.0514)/0.83*(0.5177)*(0.17)-AI1996*0.0514,IF(AND(Y1996="CONSUMO",AG1996="ANEXO II",AY1996&gt;4%),(AI1996-(P1996+L1996-N1996+Q1996)*0.041)/0.83*(0.3295)*(0.17)-AI1996*0.041,IF(AND(Y1996="CONSUMO",AG1996="ANEXO I",AY1996=4%),(AI1996-(P1996+L1996-N1996+Q1996)*0.04)/0.83*(0.5177)*(0.17)-AI1996*0.04,IF(AND(Y1996="CONSUMO",AG1996="ANEXO II",AY1996=4%),(AI1996-(P1996+L1996-N1996+Q1996)*0.04)/0.83*(0.3295)*(0.17)-AI1996*0.04,""))))</f>
        <v/>
      </c>
      <c r="BC1996" s="51" t="str">
        <f aca="false">IF(C1996="","",IF(AND(Y1996="CONSUMO",AC1996="SIM")*OR(AG1996="-",AG1996="BIT"),IF(E1996&lt;&gt;"",(AI1996-(P1996+L1996-N1996+Q1996)*AY1996)/0.83),""))</f>
        <v/>
      </c>
      <c r="BD1996" s="51" t="str">
        <f aca="false">IF(BC1996="","",BC1996*0.17)</f>
        <v/>
      </c>
      <c r="BE1996" s="51" t="str">
        <f aca="false">IF(I1996=6908,0,IF(BC1996="","",BD1996-((P1996+L1996-N1996+Q1996)*AY1996)))</f>
        <v/>
      </c>
      <c r="BF1996" s="53" t="str">
        <f aca="false">IF(B1996="","",IF(OR(B1996="",E1996="Regime Normal"),0,(AI1996-Q1996)*VLOOKUP(R1996,Dados!$X$98:$Y$108,2,0)))</f>
        <v/>
      </c>
      <c r="BG1996" s="54" t="str">
        <f aca="false">IFERROR(VLOOKUP(I1996,Dados!$AC$27:$AD$43,2,0),IF(B1996="","",IF(D1996&lt;&gt;"MT",IF(AND(AC1996="SIM",Y1996="Revenda"),"2403",IF(AND(AC1996="SIM",Y1996="Consumo"),"2407",IF(AND(AC1996="NÃO",Y1996="Revenda"),"2102",IF(AND(AC1996="NÃO",Y1996="Consumo"),"2556",)))),REPLACE(I1996,1,1,1))))</f>
        <v/>
      </c>
    </row>
    <row r="1997" customFormat="false" ht="12.8" hidden="false" customHeight="true" outlineLevel="0" collapsed="false">
      <c r="Y1997" s="45"/>
      <c r="Z1997" s="46" t="str">
        <f aca="false">IF(B1997="","",(IFERROR(VLOOKUP(H1997,Dados!A$3:B$15000,2,0),"Não Encontrado")))</f>
        <v/>
      </c>
      <c r="AA1997" s="46" t="str">
        <f aca="false">IF(B1997="","",(IFERROR(VLOOKUP(G1997,Dados!C$3:E$15000,3,0),"Não Encontrado")))</f>
        <v/>
      </c>
      <c r="AB1997" s="46" t="str">
        <f aca="false">IFERROR(IF(Z1997&lt;&gt;"Não Encontrado",Z1997,IF(AA1997&lt;&gt;"Não Encontrado",AA1997,"")),"")</f>
        <v/>
      </c>
      <c r="AC1997" s="45" t="str">
        <f aca="false">IF(B1997="","",IF(AB1997="","NÃO","SIM"))</f>
        <v/>
      </c>
      <c r="AD1997" s="45" t="str">
        <f aca="false">IFERROR(VLOOKUP(G1997,Dados!$P$3:$R$500,3,0),"")</f>
        <v/>
      </c>
      <c r="AE1997" s="45" t="str">
        <f aca="false">IFERROR(VLOOKUP(G1997,Dados!$K$3:$L$500,2,0),"")</f>
        <v/>
      </c>
      <c r="AF1997" s="45" t="str">
        <f aca="false">IFERROR(VLOOKUP(G1997,Dados!$M$3:$N$500,2,0),"")</f>
        <v/>
      </c>
      <c r="AG1997" s="45" t="str">
        <f aca="false">IF(F1997="","",IF(AND(AD1997="",AE1997="",AF1997=""),"-",IF(AND(AD1997="BIT",AE1997="",AF1997=""),"BIT",IF(AND(AE1997="ANEXO I",AD1997="",AF1997=""),"ANEXO I",IF(AND(AF1997="ANEXO II",AD1997="",AE1997=""),"ANEXO II","Escolher")))))</f>
        <v/>
      </c>
      <c r="AH1997" s="45" t="str">
        <f aca="false">IF(AG1997&lt;&gt;"Pneus","",IFERROR(VLOOKUP(R1997,Dados!$X$2:$Z$5,3,0)*(AI1997-Q1997),VLOOKUP(D1997,Dados!$X$7:$Z$33,3,0)*(AI1997-Q1997)))</f>
        <v/>
      </c>
      <c r="AI1997" s="47" t="str">
        <f aca="false">IF(B1997="","",P1997+Q1997+O1997+M1997+L1997-N1997)</f>
        <v/>
      </c>
      <c r="AJ1997" s="48" t="str">
        <f aca="false">IFERROR(IF(AND(AC1997="SIM",AG1997="-",Y1997="REVENDA"),(AB1997/1+1)*AI1997,IF(AND(AC1997="SIM",AG1997="Pneus",Y1997="REVENDA"),(AB1997/1+1)*(AI1997-AH1997),"")),"")</f>
        <v/>
      </c>
      <c r="AK1997" s="48" t="str">
        <f aca="false">IF(AJ1997="","",AJ1997*17%)</f>
        <v/>
      </c>
      <c r="AL1997" s="48" t="str">
        <f aca="false">IFERROR(IF(AC1997="NÃO","",IF(AK1997="","",IF(E1997="Simples Nacional",BF1997,IF(T1997=0.12,U1997*0.5833337002,IF(T1997=0,AI1997*0.07,U1997))))),"")</f>
        <v/>
      </c>
      <c r="AM1997" s="47" t="str">
        <f aca="false">IFERROR(IF(AC1997="NÃO","",IF(OR(AG1997="-",AG1997="Pneus"),AK1997-AL1997,"")),"")</f>
        <v/>
      </c>
      <c r="AN1997" s="48" t="str">
        <f aca="false">IF(AND(Y1997="REVENDA",AC1997="SIM",AG1997="BIT"),((AB1997/1+1)*AI1997)*0.4117,"")</f>
        <v/>
      </c>
      <c r="AO1997" s="48" t="str">
        <f aca="false">IF(AN1997="","",AN1997*17%)</f>
        <v/>
      </c>
      <c r="AP1997" s="49" t="str">
        <f aca="false">IF(AN1997="","",IF(T1997=0.12,(U1997*0.4117)*0.4117,IF(T1997=0,(AI1997*0.07)*0.4117,U1997*0.4117)))</f>
        <v/>
      </c>
      <c r="AQ1997" s="47" t="str">
        <f aca="false">IF(AN1997="","",AO1997-AP1997)</f>
        <v/>
      </c>
      <c r="AR1997" s="50" t="str">
        <f aca="false">IFERROR(IF(AND(AC1997="SIM",Y1997="REVENDA",LEFT(AG1997,5)="ANEXO")*OR(AE1997="ANEXO I",AF1997="ANEXO II"),VLOOKUP(H1997,Dados!G:I,2,0),""),"INSERIR MVA")</f>
        <v/>
      </c>
      <c r="AS1997" s="48" t="str">
        <f aca="false">IF(LEFT(AG1997,5)="ANEXO",VLOOKUP(AG1997,Dados!$X$111:$Z$112,2,0)*(AI1997-Q1997),"")</f>
        <v/>
      </c>
      <c r="AT1997" s="48" t="str">
        <f aca="false">IFERROR(IF(AR1997="","",(AI1997*AR1997)+AI1997),"INSERIR MVA")</f>
        <v/>
      </c>
      <c r="AU1997" s="48" t="str">
        <f aca="false">IF(AT1997="","",IF(AY1997=0.04,U1997,AS1997*AY1997))</f>
        <v/>
      </c>
      <c r="AV1997" s="47" t="str">
        <f aca="false">IFERROR(IF(AU1997="","",(VLOOKUP(AG1997,Dados!$X$111:$Z$112,3,0)*AT1997*0.17)),"INSERIR MVA")</f>
        <v/>
      </c>
      <c r="AW1997" s="47" t="str">
        <f aca="false">IFERROR(IF(AR1997="","",AV1997-AU1997),"")</f>
        <v/>
      </c>
      <c r="AX1997" s="51" t="str">
        <f aca="false">IFERROR(IF(AC1997="NÃO","",IF(AM1997&lt;&gt;"",AM1997-W1997,IF(AQ1997&lt;&gt;"",AQ1997-W1997,IF(AW1997&lt;&gt;"",AW1997-W1997,"")))),"")</f>
        <v/>
      </c>
      <c r="AY1997" s="46" t="str">
        <f aca="false">IFERROR(IF(ISNA(VLOOKUP(R1997,Dados!$X$2:$Y$5,2,0)),VLOOKUP(D1997,Dados!$X$7:$Y$33,2,0),VLOOKUP(R1997,Dados!$X$2:$Y$5,2,0)),"")</f>
        <v/>
      </c>
      <c r="AZ1997" s="52" t="str">
        <f aca="false">IF(C1997="","",IF(AND(Y1997="CONSUMO",AC1997="NÃO")*OR(AG1997="-",AG1997="BIT"),IF(E1997&lt;&gt;"",(AI1997-(P1997+L1997-N1997+Q1997)*AY1997)/0.83),""))</f>
        <v/>
      </c>
      <c r="BA1997" s="51" t="str">
        <f aca="false">IF(AZ1997="","",AZ1997*0.17-((P1997+L1997-N1997+Q1997)*AY1997))</f>
        <v/>
      </c>
      <c r="BB1997" s="51" t="str">
        <f aca="false">IF(AND(Y1997="CONSUMO",AG1997="ANEXO I",AY1997&gt;4%),(AI1997-(P1997+L1997-N1997+Q1997)*0.0514)/0.83*(0.5177)*(0.17)-AI1997*0.0514,IF(AND(Y1997="CONSUMO",AG1997="ANEXO II",AY1997&gt;4%),(AI1997-(P1997+L1997-N1997+Q1997)*0.041)/0.83*(0.3295)*(0.17)-AI1997*0.041,IF(AND(Y1997="CONSUMO",AG1997="ANEXO I",AY1997=4%),(AI1997-(P1997+L1997-N1997+Q1997)*0.04)/0.83*(0.5177)*(0.17)-AI1997*0.04,IF(AND(Y1997="CONSUMO",AG1997="ANEXO II",AY1997=4%),(AI1997-(P1997+L1997-N1997+Q1997)*0.04)/0.83*(0.3295)*(0.17)-AI1997*0.04,""))))</f>
        <v/>
      </c>
      <c r="BC1997" s="51" t="str">
        <f aca="false">IF(C1997="","",IF(AND(Y1997="CONSUMO",AC1997="SIM")*OR(AG1997="-",AG1997="BIT"),IF(E1997&lt;&gt;"",(AI1997-(P1997+L1997-N1997+Q1997)*AY1997)/0.83),""))</f>
        <v/>
      </c>
      <c r="BD1997" s="51" t="str">
        <f aca="false">IF(BC1997="","",BC1997*0.17)</f>
        <v/>
      </c>
      <c r="BE1997" s="51" t="str">
        <f aca="false">IF(I1997=6908,0,IF(BC1997="","",BD1997-((P1997+L1997-N1997+Q1997)*AY1997)))</f>
        <v/>
      </c>
      <c r="BF1997" s="53" t="str">
        <f aca="false">IF(B1997="","",IF(OR(B1997="",E1997="Regime Normal"),0,(AI1997-Q1997)*VLOOKUP(R1997,Dados!$X$98:$Y$108,2,0)))</f>
        <v/>
      </c>
      <c r="BG1997" s="54" t="str">
        <f aca="false">IFERROR(VLOOKUP(I1997,Dados!$AC$27:$AD$43,2,0),IF(B1997="","",IF(D1997&lt;&gt;"MT",IF(AND(AC1997="SIM",Y1997="Revenda"),"2403",IF(AND(AC1997="SIM",Y1997="Consumo"),"2407",IF(AND(AC1997="NÃO",Y1997="Revenda"),"2102",IF(AND(AC1997="NÃO",Y1997="Consumo"),"2556",)))),REPLACE(I1997,1,1,1))))</f>
        <v/>
      </c>
    </row>
    <row r="1998" customFormat="false" ht="12.8" hidden="false" customHeight="true" outlineLevel="0" collapsed="false">
      <c r="Y1998" s="45"/>
      <c r="Z1998" s="46" t="str">
        <f aca="false">IF(B1998="","",(IFERROR(VLOOKUP(H1998,Dados!A$3:B$15000,2,0),"Não Encontrado")))</f>
        <v/>
      </c>
      <c r="AA1998" s="46" t="str">
        <f aca="false">IF(B1998="","",(IFERROR(VLOOKUP(G1998,Dados!C$3:E$15000,3,0),"Não Encontrado")))</f>
        <v/>
      </c>
      <c r="AB1998" s="46" t="str">
        <f aca="false">IFERROR(IF(Z1998&lt;&gt;"Não Encontrado",Z1998,IF(AA1998&lt;&gt;"Não Encontrado",AA1998,"")),"")</f>
        <v/>
      </c>
      <c r="AC1998" s="45" t="str">
        <f aca="false">IF(B1998="","",IF(AB1998="","NÃO","SIM"))</f>
        <v/>
      </c>
      <c r="AD1998" s="45" t="str">
        <f aca="false">IFERROR(VLOOKUP(G1998,Dados!$P$3:$R$500,3,0),"")</f>
        <v/>
      </c>
      <c r="AE1998" s="45" t="str">
        <f aca="false">IFERROR(VLOOKUP(G1998,Dados!$K$3:$L$500,2,0),"")</f>
        <v/>
      </c>
      <c r="AF1998" s="45" t="str">
        <f aca="false">IFERROR(VLOOKUP(G1998,Dados!$M$3:$N$500,2,0),"")</f>
        <v/>
      </c>
      <c r="AG1998" s="45" t="str">
        <f aca="false">IF(F1998="","",IF(AND(AD1998="",AE1998="",AF1998=""),"-",IF(AND(AD1998="BIT",AE1998="",AF1998=""),"BIT",IF(AND(AE1998="ANEXO I",AD1998="",AF1998=""),"ANEXO I",IF(AND(AF1998="ANEXO II",AD1998="",AE1998=""),"ANEXO II","Escolher")))))</f>
        <v/>
      </c>
      <c r="AH1998" s="45" t="str">
        <f aca="false">IF(AG1998&lt;&gt;"Pneus","",IFERROR(VLOOKUP(R1998,Dados!$X$2:$Z$5,3,0)*(AI1998-Q1998),VLOOKUP(D1998,Dados!$X$7:$Z$33,3,0)*(AI1998-Q1998)))</f>
        <v/>
      </c>
      <c r="AI1998" s="47" t="str">
        <f aca="false">IF(B1998="","",P1998+Q1998+O1998+M1998+L1998-N1998)</f>
        <v/>
      </c>
      <c r="AJ1998" s="48" t="str">
        <f aca="false">IFERROR(IF(AND(AC1998="SIM",AG1998="-",Y1998="REVENDA"),(AB1998/1+1)*AI1998,IF(AND(AC1998="SIM",AG1998="Pneus",Y1998="REVENDA"),(AB1998/1+1)*(AI1998-AH1998),"")),"")</f>
        <v/>
      </c>
      <c r="AK1998" s="48" t="str">
        <f aca="false">IF(AJ1998="","",AJ1998*17%)</f>
        <v/>
      </c>
      <c r="AL1998" s="48" t="str">
        <f aca="false">IFERROR(IF(AC1998="NÃO","",IF(AK1998="","",IF(E1998="Simples Nacional",BF1998,IF(T1998=0.12,U1998*0.5833337002,IF(T1998=0,AI1998*0.07,U1998))))),"")</f>
        <v/>
      </c>
      <c r="AM1998" s="47" t="str">
        <f aca="false">IFERROR(IF(AC1998="NÃO","",IF(OR(AG1998="-",AG1998="Pneus"),AK1998-AL1998,"")),"")</f>
        <v/>
      </c>
      <c r="AN1998" s="48" t="str">
        <f aca="false">IF(AND(Y1998="REVENDA",AC1998="SIM",AG1998="BIT"),((AB1998/1+1)*AI1998)*0.4117,"")</f>
        <v/>
      </c>
      <c r="AO1998" s="48" t="str">
        <f aca="false">IF(AN1998="","",AN1998*17%)</f>
        <v/>
      </c>
      <c r="AP1998" s="49" t="str">
        <f aca="false">IF(AN1998="","",IF(T1998=0.12,(U1998*0.4117)*0.4117,IF(T1998=0,(AI1998*0.07)*0.4117,U1998*0.4117)))</f>
        <v/>
      </c>
      <c r="AQ1998" s="47" t="str">
        <f aca="false">IF(AN1998="","",AO1998-AP1998)</f>
        <v/>
      </c>
      <c r="AR1998" s="50" t="str">
        <f aca="false">IFERROR(IF(AND(AC1998="SIM",Y1998="REVENDA",LEFT(AG1998,5)="ANEXO")*OR(AE1998="ANEXO I",AF1998="ANEXO II"),VLOOKUP(H1998,Dados!G:I,2,0),""),"INSERIR MVA")</f>
        <v/>
      </c>
      <c r="AS1998" s="48" t="str">
        <f aca="false">IF(LEFT(AG1998,5)="ANEXO",VLOOKUP(AG1998,Dados!$X$111:$Z$112,2,0)*(AI1998-Q1998),"")</f>
        <v/>
      </c>
      <c r="AT1998" s="48" t="str">
        <f aca="false">IFERROR(IF(AR1998="","",(AI1998*AR1998)+AI1998),"INSERIR MVA")</f>
        <v/>
      </c>
      <c r="AU1998" s="48" t="str">
        <f aca="false">IF(AT1998="","",IF(AY1998=0.04,U1998,AS1998*AY1998))</f>
        <v/>
      </c>
      <c r="AV1998" s="47" t="str">
        <f aca="false">IFERROR(IF(AU1998="","",(VLOOKUP(AG1998,Dados!$X$111:$Z$112,3,0)*AT1998*0.17)),"INSERIR MVA")</f>
        <v/>
      </c>
      <c r="AW1998" s="47" t="str">
        <f aca="false">IFERROR(IF(AR1998="","",AV1998-AU1998),"")</f>
        <v/>
      </c>
      <c r="AX1998" s="51" t="str">
        <f aca="false">IFERROR(IF(AC1998="NÃO","",IF(AM1998&lt;&gt;"",AM1998-W1998,IF(AQ1998&lt;&gt;"",AQ1998-W1998,IF(AW1998&lt;&gt;"",AW1998-W1998,"")))),"")</f>
        <v/>
      </c>
      <c r="AY1998" s="46" t="str">
        <f aca="false">IFERROR(IF(ISNA(VLOOKUP(R1998,Dados!$X$2:$Y$5,2,0)),VLOOKUP(D1998,Dados!$X$7:$Y$33,2,0),VLOOKUP(R1998,Dados!$X$2:$Y$5,2,0)),"")</f>
        <v/>
      </c>
      <c r="AZ1998" s="52" t="str">
        <f aca="false">IF(C1998="","",IF(AND(Y1998="CONSUMO",AC1998="NÃO")*OR(AG1998="-",AG1998="BIT"),IF(E1998&lt;&gt;"",(AI1998-(P1998+L1998-N1998+Q1998)*AY1998)/0.83),""))</f>
        <v/>
      </c>
      <c r="BA1998" s="51" t="str">
        <f aca="false">IF(AZ1998="","",AZ1998*0.17-((P1998+L1998-N1998+Q1998)*AY1998))</f>
        <v/>
      </c>
      <c r="BB1998" s="51" t="str">
        <f aca="false">IF(AND(Y1998="CONSUMO",AG1998="ANEXO I",AY1998&gt;4%),(AI1998-(P1998+L1998-N1998+Q1998)*0.0514)/0.83*(0.5177)*(0.17)-AI1998*0.0514,IF(AND(Y1998="CONSUMO",AG1998="ANEXO II",AY1998&gt;4%),(AI1998-(P1998+L1998-N1998+Q1998)*0.041)/0.83*(0.3295)*(0.17)-AI1998*0.041,IF(AND(Y1998="CONSUMO",AG1998="ANEXO I",AY1998=4%),(AI1998-(P1998+L1998-N1998+Q1998)*0.04)/0.83*(0.5177)*(0.17)-AI1998*0.04,IF(AND(Y1998="CONSUMO",AG1998="ANEXO II",AY1998=4%),(AI1998-(P1998+L1998-N1998+Q1998)*0.04)/0.83*(0.3295)*(0.17)-AI1998*0.04,""))))</f>
        <v/>
      </c>
      <c r="BC1998" s="51" t="str">
        <f aca="false">IF(C1998="","",IF(AND(Y1998="CONSUMO",AC1998="SIM")*OR(AG1998="-",AG1998="BIT"),IF(E1998&lt;&gt;"",(AI1998-(P1998+L1998-N1998+Q1998)*AY1998)/0.83),""))</f>
        <v/>
      </c>
      <c r="BD1998" s="51" t="str">
        <f aca="false">IF(BC1998="","",BC1998*0.17)</f>
        <v/>
      </c>
      <c r="BE1998" s="51" t="str">
        <f aca="false">IF(I1998=6908,0,IF(BC1998="","",BD1998-((P1998+L1998-N1998+Q1998)*AY1998)))</f>
        <v/>
      </c>
      <c r="BF1998" s="53" t="str">
        <f aca="false">IF(B1998="","",IF(OR(B1998="",E1998="Regime Normal"),0,(AI1998-Q1998)*VLOOKUP(R1998,Dados!$X$98:$Y$108,2,0)))</f>
        <v/>
      </c>
      <c r="BG1998" s="54" t="str">
        <f aca="false">IFERROR(VLOOKUP(I1998,Dados!$AC$27:$AD$43,2,0),IF(B1998="","",IF(D1998&lt;&gt;"MT",IF(AND(AC1998="SIM",Y1998="Revenda"),"2403",IF(AND(AC1998="SIM",Y1998="Consumo"),"2407",IF(AND(AC1998="NÃO",Y1998="Revenda"),"2102",IF(AND(AC1998="NÃO",Y1998="Consumo"),"2556",)))),REPLACE(I1998,1,1,1))))</f>
        <v/>
      </c>
    </row>
    <row r="1999" customFormat="false" ht="12.8" hidden="false" customHeight="true" outlineLevel="0" collapsed="false">
      <c r="Y1999" s="45"/>
      <c r="Z1999" s="46" t="str">
        <f aca="false">IF(B1999="","",(IFERROR(VLOOKUP(H1999,Dados!A$3:B$15000,2,0),"Não Encontrado")))</f>
        <v/>
      </c>
      <c r="AA1999" s="46" t="str">
        <f aca="false">IF(B1999="","",(IFERROR(VLOOKUP(G1999,Dados!C$3:E$15000,3,0),"Não Encontrado")))</f>
        <v/>
      </c>
      <c r="AB1999" s="46" t="str">
        <f aca="false">IFERROR(IF(Z1999&lt;&gt;"Não Encontrado",Z1999,IF(AA1999&lt;&gt;"Não Encontrado",AA1999,"")),"")</f>
        <v/>
      </c>
      <c r="AC1999" s="45" t="str">
        <f aca="false">IF(B1999="","",IF(AB1999="","NÃO","SIM"))</f>
        <v/>
      </c>
      <c r="AD1999" s="45" t="str">
        <f aca="false">IFERROR(VLOOKUP(G1999,Dados!$P$3:$R$500,3,0),"")</f>
        <v/>
      </c>
      <c r="AE1999" s="45" t="str">
        <f aca="false">IFERROR(VLOOKUP(G1999,Dados!$K$3:$L$500,2,0),"")</f>
        <v/>
      </c>
      <c r="AF1999" s="45" t="str">
        <f aca="false">IFERROR(VLOOKUP(G1999,Dados!$M$3:$N$500,2,0),"")</f>
        <v/>
      </c>
      <c r="AG1999" s="45" t="str">
        <f aca="false">IF(F1999="","",IF(AND(AD1999="",AE1999="",AF1999=""),"-",IF(AND(AD1999="BIT",AE1999="",AF1999=""),"BIT",IF(AND(AE1999="ANEXO I",AD1999="",AF1999=""),"ANEXO I",IF(AND(AF1999="ANEXO II",AD1999="",AE1999=""),"ANEXO II","Escolher")))))</f>
        <v/>
      </c>
      <c r="AH1999" s="45" t="str">
        <f aca="false">IF(AG1999&lt;&gt;"Pneus","",IFERROR(VLOOKUP(R1999,Dados!$X$2:$Z$5,3,0)*(AI1999-Q1999),VLOOKUP(D1999,Dados!$X$7:$Z$33,3,0)*(AI1999-Q1999)))</f>
        <v/>
      </c>
      <c r="AI1999" s="47" t="str">
        <f aca="false">IF(B1999="","",P1999+Q1999+O1999+M1999+L1999-N1999)</f>
        <v/>
      </c>
      <c r="AJ1999" s="48" t="str">
        <f aca="false">IFERROR(IF(AND(AC1999="SIM",AG1999="-",Y1999="REVENDA"),(AB1999/1+1)*AI1999,IF(AND(AC1999="SIM",AG1999="Pneus",Y1999="REVENDA"),(AB1999/1+1)*(AI1999-AH1999),"")),"")</f>
        <v/>
      </c>
      <c r="AK1999" s="48" t="str">
        <f aca="false">IF(AJ1999="","",AJ1999*17%)</f>
        <v/>
      </c>
      <c r="AL1999" s="48" t="str">
        <f aca="false">IFERROR(IF(AC1999="NÃO","",IF(AK1999="","",IF(E1999="Simples Nacional",BF1999,IF(T1999=0.12,U1999*0.5833337002,IF(T1999=0,AI1999*0.07,U1999))))),"")</f>
        <v/>
      </c>
      <c r="AM1999" s="47" t="str">
        <f aca="false">IFERROR(IF(AC1999="NÃO","",IF(OR(AG1999="-",AG1999="Pneus"),AK1999-AL1999,"")),"")</f>
        <v/>
      </c>
      <c r="AN1999" s="48" t="str">
        <f aca="false">IF(AND(Y1999="REVENDA",AC1999="SIM",AG1999="BIT"),((AB1999/1+1)*AI1999)*0.4117,"")</f>
        <v/>
      </c>
      <c r="AO1999" s="48" t="str">
        <f aca="false">IF(AN1999="","",AN1999*17%)</f>
        <v/>
      </c>
      <c r="AP1999" s="49" t="str">
        <f aca="false">IF(AN1999="","",IF(T1999=0.12,(U1999*0.4117)*0.4117,IF(T1999=0,(AI1999*0.07)*0.4117,U1999*0.4117)))</f>
        <v/>
      </c>
      <c r="AQ1999" s="47" t="str">
        <f aca="false">IF(AN1999="","",AO1999-AP1999)</f>
        <v/>
      </c>
      <c r="AR1999" s="50" t="str">
        <f aca="false">IFERROR(IF(AND(AC1999="SIM",Y1999="REVENDA",LEFT(AG1999,5)="ANEXO")*OR(AE1999="ANEXO I",AF1999="ANEXO II"),VLOOKUP(H1999,Dados!G:I,2,0),""),"INSERIR MVA")</f>
        <v/>
      </c>
      <c r="AS1999" s="48" t="str">
        <f aca="false">IF(LEFT(AG1999,5)="ANEXO",VLOOKUP(AG1999,Dados!$X$111:$Z$112,2,0)*(AI1999-Q1999),"")</f>
        <v/>
      </c>
      <c r="AT1999" s="48" t="str">
        <f aca="false">IFERROR(IF(AR1999="","",(AI1999*AR1999)+AI1999),"INSERIR MVA")</f>
        <v/>
      </c>
      <c r="AU1999" s="48" t="str">
        <f aca="false">IF(AT1999="","",IF(AY1999=0.04,U1999,AS1999*AY1999))</f>
        <v/>
      </c>
      <c r="AV1999" s="47" t="str">
        <f aca="false">IFERROR(IF(AU1999="","",(VLOOKUP(AG1999,Dados!$X$111:$Z$112,3,0)*AT1999*0.17)),"INSERIR MVA")</f>
        <v/>
      </c>
      <c r="AW1999" s="47" t="str">
        <f aca="false">IFERROR(IF(AR1999="","",AV1999-AU1999),"")</f>
        <v/>
      </c>
      <c r="AX1999" s="51" t="str">
        <f aca="false">IFERROR(IF(AC1999="NÃO","",IF(AM1999&lt;&gt;"",AM1999-W1999,IF(AQ1999&lt;&gt;"",AQ1999-W1999,IF(AW1999&lt;&gt;"",AW1999-W1999,"")))),"")</f>
        <v/>
      </c>
      <c r="AY1999" s="46" t="str">
        <f aca="false">IFERROR(IF(ISNA(VLOOKUP(R1999,Dados!$X$2:$Y$5,2,0)),VLOOKUP(D1999,Dados!$X$7:$Y$33,2,0),VLOOKUP(R1999,Dados!$X$2:$Y$5,2,0)),"")</f>
        <v/>
      </c>
      <c r="AZ1999" s="52" t="str">
        <f aca="false">IF(C1999="","",IF(AND(Y1999="CONSUMO",AC1999="NÃO")*OR(AG1999="-",AG1999="BIT"),IF(E1999&lt;&gt;"",(AI1999-(P1999+L1999-N1999+Q1999)*AY1999)/0.83),""))</f>
        <v/>
      </c>
      <c r="BA1999" s="51" t="str">
        <f aca="false">IF(AZ1999="","",AZ1999*0.17-((P1999+L1999-N1999+Q1999)*AY1999))</f>
        <v/>
      </c>
      <c r="BB1999" s="51" t="str">
        <f aca="false">IF(AND(Y1999="CONSUMO",AG1999="ANEXO I",AY1999&gt;4%),(AI1999-(P1999+L1999-N1999+Q1999)*0.0514)/0.83*(0.5177)*(0.17)-AI1999*0.0514,IF(AND(Y1999="CONSUMO",AG1999="ANEXO II",AY1999&gt;4%),(AI1999-(P1999+L1999-N1999+Q1999)*0.041)/0.83*(0.3295)*(0.17)-AI1999*0.041,IF(AND(Y1999="CONSUMO",AG1999="ANEXO I",AY1999=4%),(AI1999-(P1999+L1999-N1999+Q1999)*0.04)/0.83*(0.5177)*(0.17)-AI1999*0.04,IF(AND(Y1999="CONSUMO",AG1999="ANEXO II",AY1999=4%),(AI1999-(P1999+L1999-N1999+Q1999)*0.04)/0.83*(0.3295)*(0.17)-AI1999*0.04,""))))</f>
        <v/>
      </c>
      <c r="BC1999" s="51" t="str">
        <f aca="false">IF(C1999="","",IF(AND(Y1999="CONSUMO",AC1999="SIM")*OR(AG1999="-",AG1999="BIT"),IF(E1999&lt;&gt;"",(AI1999-(P1999+L1999-N1999+Q1999)*AY1999)/0.83),""))</f>
        <v/>
      </c>
      <c r="BD1999" s="51" t="str">
        <f aca="false">IF(BC1999="","",BC1999*0.17)</f>
        <v/>
      </c>
      <c r="BE1999" s="51" t="str">
        <f aca="false">IF(I1999=6908,0,IF(BC1999="","",BD1999-((P1999+L1999-N1999+Q1999)*AY1999)))</f>
        <v/>
      </c>
      <c r="BF1999" s="53" t="str">
        <f aca="false">IF(B1999="","",IF(OR(B1999="",E1999="Regime Normal"),0,(AI1999-Q1999)*VLOOKUP(R1999,Dados!$X$98:$Y$108,2,0)))</f>
        <v/>
      </c>
      <c r="BG1999" s="54" t="str">
        <f aca="false">IFERROR(VLOOKUP(I1999,Dados!$AC$27:$AD$43,2,0),IF(B1999="","",IF(D1999&lt;&gt;"MT",IF(AND(AC1999="SIM",Y1999="Revenda"),"2403",IF(AND(AC1999="SIM",Y1999="Consumo"),"2407",IF(AND(AC1999="NÃO",Y1999="Revenda"),"2102",IF(AND(AC1999="NÃO",Y1999="Consumo"),"2556",)))),REPLACE(I1999,1,1,1))))</f>
        <v/>
      </c>
    </row>
    <row r="2000" customFormat="false" ht="12.8" hidden="false" customHeight="true" outlineLevel="0" collapsed="false">
      <c r="Y2000" s="45"/>
      <c r="Z2000" s="46" t="str">
        <f aca="false">IF(B2000="","",(IFERROR(VLOOKUP(H2000,Dados!A$3:B$15000,2,0),"Não Encontrado")))</f>
        <v/>
      </c>
      <c r="AA2000" s="46" t="str">
        <f aca="false">IF(B2000="","",(IFERROR(VLOOKUP(G2000,Dados!C$3:E$15000,3,0),"Não Encontrado")))</f>
        <v/>
      </c>
      <c r="AB2000" s="46" t="str">
        <f aca="false">IFERROR(IF(Z2000&lt;&gt;"Não Encontrado",Z2000,IF(AA2000&lt;&gt;"Não Encontrado",AA2000,"")),"")</f>
        <v/>
      </c>
      <c r="AC2000" s="45" t="str">
        <f aca="false">IF(B2000="","",IF(AB2000="","NÃO","SIM"))</f>
        <v/>
      </c>
      <c r="AD2000" s="45" t="str">
        <f aca="false">IFERROR(VLOOKUP(G2000,Dados!$P$3:$R$500,3,0),"")</f>
        <v/>
      </c>
      <c r="AE2000" s="45" t="str">
        <f aca="false">IFERROR(VLOOKUP(G2000,Dados!$K$3:$L$500,2,0),"")</f>
        <v/>
      </c>
      <c r="AF2000" s="45" t="str">
        <f aca="false">IFERROR(VLOOKUP(G2000,Dados!$M$3:$N$500,2,0),"")</f>
        <v/>
      </c>
      <c r="AG2000" s="45" t="str">
        <f aca="false">IF(F2000="","",IF(AND(AD2000="",AE2000="",AF2000=""),"-",IF(AND(AD2000="BIT",AE2000="",AF2000=""),"BIT",IF(AND(AE2000="ANEXO I",AD2000="",AF2000=""),"ANEXO I",IF(AND(AF2000="ANEXO II",AD2000="",AE2000=""),"ANEXO II","Escolher")))))</f>
        <v/>
      </c>
      <c r="AH2000" s="45" t="str">
        <f aca="false">IF(AG2000&lt;&gt;"Pneus","",IFERROR(VLOOKUP(R2000,Dados!$X$2:$Z$5,3,0)*(AI2000-Q2000),VLOOKUP(D2000,Dados!$X$7:$Z$33,3,0)*(AI2000-Q2000)))</f>
        <v/>
      </c>
      <c r="AI2000" s="47" t="str">
        <f aca="false">IF(B2000="","",P2000+Q2000+O2000+M2000+L2000-N2000)</f>
        <v/>
      </c>
      <c r="AJ2000" s="48" t="str">
        <f aca="false">IFERROR(IF(AND(AC2000="SIM",AG2000="-",Y2000="REVENDA"),(AB2000/1+1)*AI2000,IF(AND(AC2000="SIM",AG2000="Pneus",Y2000="REVENDA"),(AB2000/1+1)*(AI2000-AH2000),"")),"")</f>
        <v/>
      </c>
      <c r="AK2000" s="48" t="str">
        <f aca="false">IF(AJ2000="","",AJ2000*17%)</f>
        <v/>
      </c>
      <c r="AL2000" s="48" t="str">
        <f aca="false">IFERROR(IF(AC2000="NÃO","",IF(AK2000="","",IF(E2000="Simples Nacional",BF2000,IF(T2000=0.12,U2000*0.5833337002,IF(T2000=0,AI2000*0.07,U2000))))),"")</f>
        <v/>
      </c>
      <c r="AM2000" s="47" t="str">
        <f aca="false">IFERROR(IF(AC2000="NÃO","",IF(OR(AG2000="-",AG2000="Pneus"),AK2000-AL2000,"")),"")</f>
        <v/>
      </c>
      <c r="AN2000" s="48" t="str">
        <f aca="false">IF(AND(Y2000="REVENDA",AC2000="SIM",AG2000="BIT"),((AB2000/1+1)*AI2000)*0.4117,"")</f>
        <v/>
      </c>
      <c r="AO2000" s="48" t="str">
        <f aca="false">IF(AN2000="","",AN2000*17%)</f>
        <v/>
      </c>
      <c r="AP2000" s="49" t="str">
        <f aca="false">IF(AN2000="","",IF(T2000=0.12,(U2000*0.4117)*0.4117,IF(T2000=0,(AI2000*0.07)*0.4117,U2000*0.4117)))</f>
        <v/>
      </c>
      <c r="AQ2000" s="47" t="str">
        <f aca="false">IF(AN2000="","",AO2000-AP2000)</f>
        <v/>
      </c>
      <c r="AR2000" s="50" t="str">
        <f aca="false">IFERROR(IF(AND(AC2000="SIM",Y2000="REVENDA",LEFT(AG2000,5)="ANEXO")*OR(AE2000="ANEXO I",AF2000="ANEXO II"),VLOOKUP(H2000,Dados!G:I,2,0),""),"INSERIR MVA")</f>
        <v/>
      </c>
      <c r="AS2000" s="48" t="str">
        <f aca="false">IF(LEFT(AG2000,5)="ANEXO",VLOOKUP(AG2000,Dados!$X$111:$Z$112,2,0)*(AI2000-Q2000),"")</f>
        <v/>
      </c>
      <c r="AT2000" s="48" t="str">
        <f aca="false">IFERROR(IF(AR2000="","",(AI2000*AR2000)+AI2000),"INSERIR MVA")</f>
        <v/>
      </c>
      <c r="AU2000" s="48" t="str">
        <f aca="false">IF(AT2000="","",IF(AY2000=0.04,U2000,AS2000*AY2000))</f>
        <v/>
      </c>
      <c r="AV2000" s="47" t="str">
        <f aca="false">IFERROR(IF(AU2000="","",(VLOOKUP(AG2000,Dados!$X$111:$Z$112,3,0)*AT2000*0.17)),"INSERIR MVA")</f>
        <v/>
      </c>
      <c r="AW2000" s="47" t="str">
        <f aca="false">IFERROR(IF(AR2000="","",AV2000-AU2000),"")</f>
        <v/>
      </c>
      <c r="AX2000" s="51" t="str">
        <f aca="false">IFERROR(IF(AC2000="NÃO","",IF(AM2000&lt;&gt;"",AM2000-W2000,IF(AQ2000&lt;&gt;"",AQ2000-W2000,IF(AW2000&lt;&gt;"",AW2000-W2000,"")))),"")</f>
        <v/>
      </c>
      <c r="AY2000" s="46" t="str">
        <f aca="false">IFERROR(IF(ISNA(VLOOKUP(R2000,Dados!$X$2:$Y$5,2,0)),VLOOKUP(D2000,Dados!$X$7:$Y$33,2,0),VLOOKUP(R2000,Dados!$X$2:$Y$5,2,0)),"")</f>
        <v/>
      </c>
      <c r="AZ2000" s="52" t="str">
        <f aca="false">IF(C2000="","",IF(AND(Y2000="CONSUMO",AC2000="NÃO")*OR(AG2000="-",AG2000="BIT"),IF(E2000&lt;&gt;"",(AI2000-(P2000+L2000-N2000+Q2000)*AY2000)/0.83),""))</f>
        <v/>
      </c>
      <c r="BA2000" s="51" t="str">
        <f aca="false">IF(AZ2000="","",AZ2000*0.17-((P2000+L2000-N2000+Q2000)*AY2000))</f>
        <v/>
      </c>
      <c r="BB2000" s="51" t="str">
        <f aca="false">IF(AND(Y2000="CONSUMO",AG2000="ANEXO I",AY2000&gt;4%),(AI2000-(P2000+L2000-N2000+Q2000)*0.0514)/0.83*(0.5177)*(0.17)-AI2000*0.0514,IF(AND(Y2000="CONSUMO",AG2000="ANEXO II",AY2000&gt;4%),(AI2000-(P2000+L2000-N2000+Q2000)*0.041)/0.83*(0.3295)*(0.17)-AI2000*0.041,IF(AND(Y2000="CONSUMO",AG2000="ANEXO I",AY2000=4%),(AI2000-(P2000+L2000-N2000+Q2000)*0.04)/0.83*(0.5177)*(0.17)-AI2000*0.04,IF(AND(Y2000="CONSUMO",AG2000="ANEXO II",AY2000=4%),(AI2000-(P2000+L2000-N2000+Q2000)*0.04)/0.83*(0.3295)*(0.17)-AI2000*0.04,""))))</f>
        <v/>
      </c>
      <c r="BC2000" s="51" t="str">
        <f aca="false">IF(C2000="","",IF(AND(Y2000="CONSUMO",AC2000="SIM")*OR(AG2000="-",AG2000="BIT"),IF(E2000&lt;&gt;"",(AI2000-(P2000+L2000-N2000+Q2000)*AY2000)/0.83),""))</f>
        <v/>
      </c>
      <c r="BD2000" s="51" t="str">
        <f aca="false">IF(BC2000="","",BC2000*0.17)</f>
        <v/>
      </c>
      <c r="BE2000" s="51" t="str">
        <f aca="false">IF(I2000=6908,0,IF(BC2000="","",BD2000-((P2000+L2000-N2000+Q2000)*AY2000)))</f>
        <v/>
      </c>
      <c r="BF2000" s="53" t="str">
        <f aca="false">IF(B2000="","",IF(OR(B2000="",E2000="Regime Normal"),0,(AI2000-Q2000)*VLOOKUP(R2000,Dados!$X$98:$Y$108,2,0)))</f>
        <v/>
      </c>
      <c r="BG2000" s="54" t="str">
        <f aca="false">IFERROR(VLOOKUP(I2000,Dados!$AC$27:$AD$43,2,0),IF(B2000="","",IF(D2000&lt;&gt;"MT",IF(AND(AC2000="SIM",Y2000="Revenda"),"2403",IF(AND(AC2000="SIM",Y2000="Consumo"),"2407",IF(AND(AC2000="NÃO",Y2000="Revenda"),"2102",IF(AND(AC2000="NÃO",Y2000="Consumo"),"2556",)))),REPLACE(I2000,1,1,1))))</f>
        <v/>
      </c>
    </row>
    <row r="2001" customFormat="false" ht="12.8" hidden="false" customHeight="true" outlineLevel="0" collapsed="false">
      <c r="Y2001" s="45"/>
      <c r="Z2001" s="46" t="str">
        <f aca="false">IF(B2001="","",(IFERROR(VLOOKUP(H2001,Dados!A$3:B$15000,2,0),"Não Encontrado")))</f>
        <v/>
      </c>
      <c r="AA2001" s="46" t="str">
        <f aca="false">IF(B2001="","",(IFERROR(VLOOKUP(G2001,Dados!C$3:E$15000,3,0),"Não Encontrado")))</f>
        <v/>
      </c>
      <c r="AB2001" s="46" t="str">
        <f aca="false">IFERROR(IF(Z2001&lt;&gt;"Não Encontrado",Z2001,IF(AA2001&lt;&gt;"Não Encontrado",AA2001,"")),"")</f>
        <v/>
      </c>
      <c r="AC2001" s="45" t="str">
        <f aca="false">IF(B2001="","",IF(AB2001="","NÃO","SIM"))</f>
        <v/>
      </c>
      <c r="AD2001" s="45" t="str">
        <f aca="false">IFERROR(VLOOKUP(G2001,Dados!$P$3:$R$500,3,0),"")</f>
        <v/>
      </c>
      <c r="AE2001" s="45" t="str">
        <f aca="false">IFERROR(VLOOKUP(G2001,Dados!$K$3:$L$500,2,0),"")</f>
        <v/>
      </c>
      <c r="AF2001" s="45" t="str">
        <f aca="false">IFERROR(VLOOKUP(G2001,Dados!$M$3:$N$500,2,0),"")</f>
        <v/>
      </c>
      <c r="AG2001" s="45" t="str">
        <f aca="false">IF(F2001="","",IF(AND(AD2001="",AE2001="",AF2001=""),"-",IF(AND(AD2001="BIT",AE2001="",AF2001=""),"BIT",IF(AND(AE2001="ANEXO I",AD2001="",AF2001=""),"ANEXO I",IF(AND(AF2001="ANEXO II",AD2001="",AE2001=""),"ANEXO II","Escolher")))))</f>
        <v/>
      </c>
      <c r="AH2001" s="45" t="str">
        <f aca="false">IF(AG2001&lt;&gt;"Pneus","",IFERROR(VLOOKUP(R2001,Dados!$X$2:$Z$5,3,0)*(AI2001-Q2001),VLOOKUP(D2001,Dados!$X$7:$Z$33,3,0)*(AI2001-Q2001)))</f>
        <v/>
      </c>
      <c r="AI2001" s="47" t="str">
        <f aca="false">IF(B2001="","",P2001+Q2001+O2001+M2001+L2001-N2001)</f>
        <v/>
      </c>
      <c r="AJ2001" s="48" t="str">
        <f aca="false">IFERROR(IF(AND(AC2001="SIM",AG2001="-",Y2001="REVENDA"),(AB2001/1+1)*AI2001,IF(AND(AC2001="SIM",AG2001="Pneus",Y2001="REVENDA"),(AB2001/1+1)*(AI2001-AH2001),"")),"")</f>
        <v/>
      </c>
      <c r="AK2001" s="48" t="str">
        <f aca="false">IF(AJ2001="","",AJ2001*17%)</f>
        <v/>
      </c>
      <c r="AL2001" s="48" t="str">
        <f aca="false">IFERROR(IF(AC2001="NÃO","",IF(AK2001="","",IF(E2001="Simples Nacional",BF2001,IF(T2001=0.12,U2001*0.5833337002,IF(T2001=0,AI2001*0.07,U2001))))),"")</f>
        <v/>
      </c>
      <c r="AM2001" s="47" t="str">
        <f aca="false">IFERROR(IF(AC2001="NÃO","",IF(OR(AG2001="-",AG2001="Pneus"),AK2001-AL2001,"")),"")</f>
        <v/>
      </c>
      <c r="AN2001" s="48" t="str">
        <f aca="false">IF(AND(Y2001="REVENDA",AC2001="SIM",AG2001="BIT"),((AB2001/1+1)*AI2001)*0.4117,"")</f>
        <v/>
      </c>
      <c r="AO2001" s="48" t="str">
        <f aca="false">IF(AN2001="","",AN2001*17%)</f>
        <v/>
      </c>
      <c r="AP2001" s="49" t="str">
        <f aca="false">IF(AN2001="","",IF(T2001=0.12,(U2001*0.4117)*0.4117,IF(T2001=0,(AI2001*0.07)*0.4117,U2001*0.4117)))</f>
        <v/>
      </c>
      <c r="AQ2001" s="47" t="str">
        <f aca="false">IF(AN2001="","",AO2001-AP2001)</f>
        <v/>
      </c>
      <c r="AR2001" s="50" t="str">
        <f aca="false">IFERROR(IF(AND(AC2001="SIM",Y2001="REVENDA",LEFT(AG2001,5)="ANEXO")*OR(AE2001="ANEXO I",AF2001="ANEXO II"),VLOOKUP(H2001,Dados!G:I,2,0),""),"INSERIR MVA")</f>
        <v/>
      </c>
      <c r="AS2001" s="48" t="str">
        <f aca="false">IF(LEFT(AG2001,5)="ANEXO",VLOOKUP(AG2001,Dados!$X$111:$Z$112,2,0)*(AI2001-Q2001),"")</f>
        <v/>
      </c>
      <c r="AT2001" s="48" t="str">
        <f aca="false">IFERROR(IF(AR2001="","",(AI2001*AR2001)+AI2001),"INSERIR MVA")</f>
        <v/>
      </c>
      <c r="AU2001" s="48" t="str">
        <f aca="false">IF(AT2001="","",IF(AY2001=0.04,U2001,AS2001*AY2001))</f>
        <v/>
      </c>
      <c r="AV2001" s="47" t="str">
        <f aca="false">IFERROR(IF(AU2001="","",(VLOOKUP(AG2001,Dados!$X$111:$Z$112,3,0)*AT2001*0.17)),"INSERIR MVA")</f>
        <v/>
      </c>
      <c r="AW2001" s="47" t="str">
        <f aca="false">IFERROR(IF(AR2001="","",AV2001-AU2001),"")</f>
        <v/>
      </c>
      <c r="AX2001" s="51" t="str">
        <f aca="false">IFERROR(IF(AC2001="NÃO","",IF(AM2001&lt;&gt;"",AM2001-W2001,IF(AQ2001&lt;&gt;"",AQ2001-W2001,IF(AW2001&lt;&gt;"",AW2001-W2001,"")))),"")</f>
        <v/>
      </c>
      <c r="AY2001" s="46" t="str">
        <f aca="false">IFERROR(IF(ISNA(VLOOKUP(R2001,Dados!$X$2:$Y$5,2,0)),VLOOKUP(D2001,Dados!$X$7:$Y$33,2,0),VLOOKUP(R2001,Dados!$X$2:$Y$5,2,0)),"")</f>
        <v/>
      </c>
      <c r="AZ2001" s="52" t="str">
        <f aca="false">IF(C2001="","",IF(AND(Y2001="CONSUMO",AC2001="NÃO")*OR(AG2001="-",AG2001="BIT"),IF(E2001&lt;&gt;"",(AI2001-(P2001+L2001-N2001+Q2001)*AY2001)/0.83),""))</f>
        <v/>
      </c>
      <c r="BA2001" s="51" t="str">
        <f aca="false">IF(AZ2001="","",AZ2001*0.17-((P2001+L2001-N2001+Q2001)*AY2001))</f>
        <v/>
      </c>
      <c r="BB2001" s="51" t="str">
        <f aca="false">IF(AND(Y2001="CONSUMO",AG2001="ANEXO I",AY2001&gt;4%),(AI2001-(P2001+L2001-N2001+Q2001)*0.0514)/0.83*(0.5177)*(0.17)-AI2001*0.0514,IF(AND(Y2001="CONSUMO",AG2001="ANEXO II",AY2001&gt;4%),(AI2001-(P2001+L2001-N2001+Q2001)*0.041)/0.83*(0.3295)*(0.17)-AI2001*0.041,IF(AND(Y2001="CONSUMO",AG2001="ANEXO I",AY2001=4%),(AI2001-(P2001+L2001-N2001+Q2001)*0.04)/0.83*(0.5177)*(0.17)-AI2001*0.04,IF(AND(Y2001="CONSUMO",AG2001="ANEXO II",AY2001=4%),(AI2001-(P2001+L2001-N2001+Q2001)*0.04)/0.83*(0.3295)*(0.17)-AI2001*0.04,""))))</f>
        <v/>
      </c>
      <c r="BC2001" s="51" t="str">
        <f aca="false">IF(C2001="","",IF(AND(Y2001="CONSUMO",AC2001="SIM")*OR(AG2001="-",AG2001="BIT"),IF(E2001&lt;&gt;"",(AI2001-(P2001+L2001-N2001+Q2001)*AY2001)/0.83),""))</f>
        <v/>
      </c>
      <c r="BD2001" s="51" t="str">
        <f aca="false">IF(BC2001="","",BC2001*0.17)</f>
        <v/>
      </c>
      <c r="BE2001" s="51" t="str">
        <f aca="false">IF(I2001=6908,0,IF(BC2001="","",BD2001-((P2001+L2001-N2001+Q2001)*AY2001)))</f>
        <v/>
      </c>
      <c r="BF2001" s="53" t="str">
        <f aca="false">IF(B2001="","",IF(OR(B2001="",E2001="Regime Normal"),0,(AI2001-Q2001)*VLOOKUP(R2001,Dados!$X$98:$Y$108,2,0)))</f>
        <v/>
      </c>
      <c r="BG2001" s="54" t="str">
        <f aca="false">IFERROR(VLOOKUP(I2001,Dados!$AC$27:$AD$43,2,0),IF(B2001="","",IF(D2001&lt;&gt;"MT",IF(AND(AC2001="SIM",Y2001="Revenda"),"2403",IF(AND(AC2001="SIM",Y2001="Consumo"),"2407",IF(AND(AC2001="NÃO",Y2001="Revenda"),"2102",IF(AND(AC2001="NÃO",Y2001="Consumo"),"2556",)))),REPLACE(I2001,1,1,1))))</f>
        <v/>
      </c>
    </row>
    <row r="2002" customFormat="false" ht="12.8" hidden="false" customHeight="true" outlineLevel="0" collapsed="false">
      <c r="Y2002" s="45"/>
      <c r="Z2002" s="46" t="str">
        <f aca="false">IF(B2002="","",(IFERROR(VLOOKUP(H2002,Dados!A$3:B$15000,2,0),"Não Encontrado")))</f>
        <v/>
      </c>
      <c r="AA2002" s="46" t="str">
        <f aca="false">IF(B2002="","",(IFERROR(VLOOKUP(G2002,Dados!C$3:E$15000,3,0),"Não Encontrado")))</f>
        <v/>
      </c>
      <c r="AB2002" s="46" t="str">
        <f aca="false">IFERROR(IF(Z2002&lt;&gt;"Não Encontrado",Z2002,IF(AA2002&lt;&gt;"Não Encontrado",AA2002,"")),"")</f>
        <v/>
      </c>
      <c r="AC2002" s="45" t="str">
        <f aca="false">IF(B2002="","",IF(AB2002="","NÃO","SIM"))</f>
        <v/>
      </c>
      <c r="AD2002" s="45" t="str">
        <f aca="false">IFERROR(VLOOKUP(G2002,Dados!$P$3:$R$500,3,0),"")</f>
        <v/>
      </c>
      <c r="AE2002" s="45" t="str">
        <f aca="false">IFERROR(VLOOKUP(G2002,Dados!$K$3:$L$500,2,0),"")</f>
        <v/>
      </c>
      <c r="AF2002" s="45" t="str">
        <f aca="false">IFERROR(VLOOKUP(G2002,Dados!$M$3:$N$500,2,0),"")</f>
        <v/>
      </c>
      <c r="AG2002" s="45" t="str">
        <f aca="false">IF(F2002="","",IF(AND(AD2002="",AE2002="",AF2002=""),"-",IF(AND(AD2002="BIT",AE2002="",AF2002=""),"BIT",IF(AND(AE2002="ANEXO I",AD2002="",AF2002=""),"ANEXO I",IF(AND(AF2002="ANEXO II",AD2002="",AE2002=""),"ANEXO II","Escolher")))))</f>
        <v/>
      </c>
      <c r="AH2002" s="45" t="str">
        <f aca="false">IF(AG2002&lt;&gt;"Pneus","",IFERROR(VLOOKUP(R2002,Dados!$X$2:$Z$5,3,0)*(AI2002-Q2002),VLOOKUP(D2002,Dados!$X$7:$Z$33,3,0)*(AI2002-Q2002)))</f>
        <v/>
      </c>
      <c r="AI2002" s="47" t="str">
        <f aca="false">IF(B2002="","",P2002+Q2002+O2002+M2002+L2002-N2002)</f>
        <v/>
      </c>
      <c r="AJ2002" s="48" t="str">
        <f aca="false">IFERROR(IF(AND(AC2002="SIM",AG2002="-",Y2002="REVENDA"),(AB2002/1+1)*AI2002,IF(AND(AC2002="SIM",AG2002="Pneus",Y2002="REVENDA"),(AB2002/1+1)*(AI2002-AH2002),"")),"")</f>
        <v/>
      </c>
      <c r="AK2002" s="48" t="str">
        <f aca="false">IF(AJ2002="","",AJ2002*17%)</f>
        <v/>
      </c>
      <c r="AL2002" s="48" t="str">
        <f aca="false">IFERROR(IF(AC2002="NÃO","",IF(AK2002="","",IF(E2002="Simples Nacional",BF2002,IF(T2002=0.12,U2002*0.5833337002,IF(T2002=0,AI2002*0.07,U2002))))),"")</f>
        <v/>
      </c>
      <c r="AM2002" s="47" t="str">
        <f aca="false">IFERROR(IF(AC2002="NÃO","",IF(OR(AG2002="-",AG2002="Pneus"),AK2002-AL2002,"")),"")</f>
        <v/>
      </c>
      <c r="AN2002" s="48" t="str">
        <f aca="false">IF(AND(Y2002="REVENDA",AC2002="SIM",AG2002="BIT"),((AB2002/1+1)*AI2002)*0.4117,"")</f>
        <v/>
      </c>
      <c r="AO2002" s="48" t="str">
        <f aca="false">IF(AN2002="","",AN2002*17%)</f>
        <v/>
      </c>
      <c r="AP2002" s="49" t="str">
        <f aca="false">IF(AN2002="","",IF(T2002=0.12,(U2002*0.4117)*0.4117,IF(T2002=0,(AI2002*0.07)*0.4117,U2002*0.4117)))</f>
        <v/>
      </c>
      <c r="AQ2002" s="47" t="str">
        <f aca="false">IF(AN2002="","",AO2002-AP2002)</f>
        <v/>
      </c>
      <c r="AR2002" s="50" t="str">
        <f aca="false">IFERROR(IF(AND(AC2002="SIM",Y2002="REVENDA",LEFT(AG2002,5)="ANEXO")*OR(AE2002="ANEXO I",AF2002="ANEXO II"),VLOOKUP(H2002,Dados!G:I,2,0),""),"INSERIR MVA")</f>
        <v/>
      </c>
      <c r="AS2002" s="48" t="str">
        <f aca="false">IF(LEFT(AG2002,5)="ANEXO",VLOOKUP(AG2002,Dados!$X$111:$Z$112,2,0)*(AI2002-Q2002),"")</f>
        <v/>
      </c>
      <c r="AT2002" s="48" t="str">
        <f aca="false">IFERROR(IF(AR2002="","",(AI2002*AR2002)+AI2002),"INSERIR MVA")</f>
        <v/>
      </c>
      <c r="AU2002" s="48" t="str">
        <f aca="false">IF(AT2002="","",IF(AY2002=0.04,U2002,AS2002*AY2002))</f>
        <v/>
      </c>
      <c r="AV2002" s="47" t="str">
        <f aca="false">IFERROR(IF(AU2002="","",(VLOOKUP(AG2002,Dados!$X$111:$Z$112,3,0)*AT2002*0.17)),"INSERIR MVA")</f>
        <v/>
      </c>
      <c r="AW2002" s="47" t="str">
        <f aca="false">IFERROR(IF(AR2002="","",AV2002-AU2002),"")</f>
        <v/>
      </c>
      <c r="AX2002" s="51" t="str">
        <f aca="false">IFERROR(IF(AC2002="NÃO","",IF(AM2002&lt;&gt;"",AM2002-W2002,IF(AQ2002&lt;&gt;"",AQ2002-W2002,IF(AW2002&lt;&gt;"",AW2002-W2002,"")))),"")</f>
        <v/>
      </c>
      <c r="AY2002" s="46" t="str">
        <f aca="false">IFERROR(IF(ISNA(VLOOKUP(R2002,Dados!$X$2:$Y$5,2,0)),VLOOKUP(D2002,Dados!$X$7:$Y$33,2,0),VLOOKUP(R2002,Dados!$X$2:$Y$5,2,0)),"")</f>
        <v/>
      </c>
      <c r="AZ2002" s="52" t="str">
        <f aca="false">IF(C2002="","",IF(AND(Y2002="CONSUMO",AC2002="NÃO")*OR(AG2002="-",AG2002="BIT"),IF(E2002&lt;&gt;"",(AI2002-(P2002+L2002-N2002+Q2002)*AY2002)/0.83),""))</f>
        <v/>
      </c>
      <c r="BA2002" s="51" t="str">
        <f aca="false">IF(AZ2002="","",AZ2002*0.17-((P2002+L2002-N2002+Q2002)*AY2002))</f>
        <v/>
      </c>
      <c r="BB2002" s="51" t="str">
        <f aca="false">IF(AND(Y2002="CONSUMO",AG2002="ANEXO I",AY2002&gt;4%),(AI2002-(P2002+L2002-N2002+Q2002)*0.0514)/0.83*(0.5177)*(0.17)-AI2002*0.0514,IF(AND(Y2002="CONSUMO",AG2002="ANEXO II",AY2002&gt;4%),(AI2002-(P2002+L2002-N2002+Q2002)*0.041)/0.83*(0.3295)*(0.17)-AI2002*0.041,IF(AND(Y2002="CONSUMO",AG2002="ANEXO I",AY2002=4%),(AI2002-(P2002+L2002-N2002+Q2002)*0.04)/0.83*(0.5177)*(0.17)-AI2002*0.04,IF(AND(Y2002="CONSUMO",AG2002="ANEXO II",AY2002=4%),(AI2002-(P2002+L2002-N2002+Q2002)*0.04)/0.83*(0.3295)*(0.17)-AI2002*0.04,""))))</f>
        <v/>
      </c>
      <c r="BC2002" s="51" t="str">
        <f aca="false">IF(C2002="","",IF(AND(Y2002="CONSUMO",AC2002="SIM")*OR(AG2002="-",AG2002="BIT"),IF(E2002&lt;&gt;"",(AI2002-(P2002+L2002-N2002+Q2002)*AY2002)/0.83),""))</f>
        <v/>
      </c>
      <c r="BD2002" s="51" t="str">
        <f aca="false">IF(BC2002="","",BC2002*0.17)</f>
        <v/>
      </c>
      <c r="BE2002" s="51" t="str">
        <f aca="false">IF(I2002=6908,0,IF(BC2002="","",BD2002-((P2002+L2002-N2002+Q2002)*AY2002)))</f>
        <v/>
      </c>
      <c r="BF2002" s="53" t="str">
        <f aca="false">IF(B2002="","",IF(OR(B2002="",E2002="Regime Normal"),0,(AI2002-Q2002)*VLOOKUP(R2002,Dados!$X$98:$Y$108,2,0)))</f>
        <v/>
      </c>
      <c r="BG2002" s="54" t="str">
        <f aca="false">IFERROR(VLOOKUP(I2002,Dados!$AC$27:$AD$43,2,0),IF(B2002="","",IF(D2002&lt;&gt;"MT",IF(AND(AC2002="SIM",Y2002="Revenda"),"2403",IF(AND(AC2002="SIM",Y2002="Consumo"),"2407",IF(AND(AC2002="NÃO",Y2002="Revenda"),"2102",IF(AND(AC2002="NÃO",Y2002="Consumo"),"2556",)))),REPLACE(I2002,1,1,1))))</f>
        <v/>
      </c>
    </row>
    <row r="2003" customFormat="false" ht="12.8" hidden="false" customHeight="true" outlineLevel="0" collapsed="false">
      <c r="Y2003" s="45"/>
      <c r="Z2003" s="46" t="str">
        <f aca="false">IF(B2003="","",(IFERROR(VLOOKUP(H2003,Dados!A$3:B$15000,2,0),"Não Encontrado")))</f>
        <v/>
      </c>
      <c r="AA2003" s="46" t="str">
        <f aca="false">IF(B2003="","",(IFERROR(VLOOKUP(G2003,Dados!C$3:E$15000,3,0),"Não Encontrado")))</f>
        <v/>
      </c>
      <c r="AB2003" s="46" t="str">
        <f aca="false">IFERROR(IF(Z2003&lt;&gt;"Não Encontrado",Z2003,IF(AA2003&lt;&gt;"Não Encontrado",AA2003,"")),"")</f>
        <v/>
      </c>
      <c r="AC2003" s="45" t="str">
        <f aca="false">IF(B2003="","",IF(AB2003="","NÃO","SIM"))</f>
        <v/>
      </c>
      <c r="AD2003" s="45" t="str">
        <f aca="false">IFERROR(VLOOKUP(G2003,Dados!$P$3:$R$500,3,0),"")</f>
        <v/>
      </c>
      <c r="AE2003" s="45" t="str">
        <f aca="false">IFERROR(VLOOKUP(G2003,Dados!$K$3:$L$500,2,0),"")</f>
        <v/>
      </c>
      <c r="AF2003" s="45" t="str">
        <f aca="false">IFERROR(VLOOKUP(G2003,Dados!$M$3:$N$500,2,0),"")</f>
        <v/>
      </c>
      <c r="AG2003" s="45" t="str">
        <f aca="false">IF(F2003="","",IF(AND(AD2003="",AE2003="",AF2003=""),"-",IF(AND(AD2003="BIT",AE2003="",AF2003=""),"BIT",IF(AND(AE2003="ANEXO I",AD2003="",AF2003=""),"ANEXO I",IF(AND(AF2003="ANEXO II",AD2003="",AE2003=""),"ANEXO II","Escolher")))))</f>
        <v/>
      </c>
      <c r="AH2003" s="45" t="str">
        <f aca="false">IF(AG2003&lt;&gt;"Pneus","",IFERROR(VLOOKUP(R2003,Dados!$X$2:$Z$5,3,0)*(AI2003-Q2003),VLOOKUP(D2003,Dados!$X$7:$Z$33,3,0)*(AI2003-Q2003)))</f>
        <v/>
      </c>
      <c r="AI2003" s="47" t="str">
        <f aca="false">IF(B2003="","",P2003+Q2003+O2003+M2003+L2003-N2003)</f>
        <v/>
      </c>
      <c r="AJ2003" s="48" t="str">
        <f aca="false">IFERROR(IF(AND(AC2003="SIM",AG2003="-",Y2003="REVENDA"),(AB2003/1+1)*AI2003,IF(AND(AC2003="SIM",AG2003="Pneus",Y2003="REVENDA"),(AB2003/1+1)*(AI2003-AH2003),"")),"")</f>
        <v/>
      </c>
      <c r="AK2003" s="48" t="str">
        <f aca="false">IF(AJ2003="","",AJ2003*17%)</f>
        <v/>
      </c>
      <c r="AL2003" s="48" t="str">
        <f aca="false">IFERROR(IF(AC2003="NÃO","",IF(AK2003="","",IF(E2003="Simples Nacional",BF2003,IF(T2003=0.12,U2003*0.5833337002,IF(T2003=0,AI2003*0.07,U2003))))),"")</f>
        <v/>
      </c>
      <c r="AM2003" s="47" t="str">
        <f aca="false">IFERROR(IF(AC2003="NÃO","",IF(OR(AG2003="-",AG2003="Pneus"),AK2003-AL2003,"")),"")</f>
        <v/>
      </c>
      <c r="AN2003" s="48" t="str">
        <f aca="false">IF(AND(Y2003="REVENDA",AC2003="SIM",AG2003="BIT"),((AB2003/1+1)*AI2003)*0.4117,"")</f>
        <v/>
      </c>
      <c r="AO2003" s="48" t="str">
        <f aca="false">IF(AN2003="","",AN2003*17%)</f>
        <v/>
      </c>
      <c r="AP2003" s="49" t="str">
        <f aca="false">IF(AN2003="","",IF(T2003=0.12,(U2003*0.4117)*0.4117,IF(T2003=0,(AI2003*0.07)*0.4117,U2003*0.4117)))</f>
        <v/>
      </c>
      <c r="AQ2003" s="47" t="str">
        <f aca="false">IF(AN2003="","",AO2003-AP2003)</f>
        <v/>
      </c>
      <c r="AR2003" s="50" t="str">
        <f aca="false">IFERROR(IF(AND(AC2003="SIM",Y2003="REVENDA",LEFT(AG2003,5)="ANEXO")*OR(AE2003="ANEXO I",AF2003="ANEXO II"),VLOOKUP(H2003,Dados!G:I,2,0),""),"INSERIR MVA")</f>
        <v/>
      </c>
      <c r="AS2003" s="48" t="str">
        <f aca="false">IF(LEFT(AG2003,5)="ANEXO",VLOOKUP(AG2003,Dados!$X$111:$Z$112,2,0)*(AI2003-Q2003),"")</f>
        <v/>
      </c>
      <c r="AT2003" s="48" t="str">
        <f aca="false">IFERROR(IF(AR2003="","",(AI2003*AR2003)+AI2003),"INSERIR MVA")</f>
        <v/>
      </c>
      <c r="AU2003" s="48" t="str">
        <f aca="false">IF(AT2003="","",IF(AY2003=0.04,U2003,AS2003*AY2003))</f>
        <v/>
      </c>
      <c r="AV2003" s="47" t="str">
        <f aca="false">IFERROR(IF(AU2003="","",(VLOOKUP(AG2003,Dados!$X$111:$Z$112,3,0)*AT2003*0.17)),"INSERIR MVA")</f>
        <v/>
      </c>
      <c r="AW2003" s="47" t="str">
        <f aca="false">IFERROR(IF(AR2003="","",AV2003-AU2003),"")</f>
        <v/>
      </c>
      <c r="AX2003" s="51" t="str">
        <f aca="false">IFERROR(IF(AC2003="NÃO","",IF(AM2003&lt;&gt;"",AM2003-W2003,IF(AQ2003&lt;&gt;"",AQ2003-W2003,IF(AW2003&lt;&gt;"",AW2003-W2003,"")))),"")</f>
        <v/>
      </c>
      <c r="AY2003" s="46" t="str">
        <f aca="false">IFERROR(IF(ISNA(VLOOKUP(R2003,Dados!$X$2:$Y$5,2,0)),VLOOKUP(D2003,Dados!$X$7:$Y$33,2,0),VLOOKUP(R2003,Dados!$X$2:$Y$5,2,0)),"")</f>
        <v/>
      </c>
      <c r="AZ2003" s="52" t="str">
        <f aca="false">IF(C2003="","",IF(AND(Y2003="CONSUMO",AC2003="NÃO")*OR(AG2003="-",AG2003="BIT"),IF(E2003&lt;&gt;"",(AI2003-(P2003+L2003-N2003+Q2003)*AY2003)/0.83),""))</f>
        <v/>
      </c>
      <c r="BA2003" s="51" t="str">
        <f aca="false">IF(AZ2003="","",AZ2003*0.17-((P2003+L2003-N2003+Q2003)*AY2003))</f>
        <v/>
      </c>
      <c r="BB2003" s="51" t="str">
        <f aca="false">IF(AND(Y2003="CONSUMO",AG2003="ANEXO I",AY2003&gt;4%),(AI2003-(P2003+L2003-N2003+Q2003)*0.0514)/0.83*(0.5177)*(0.17)-AI2003*0.0514,IF(AND(Y2003="CONSUMO",AG2003="ANEXO II",AY2003&gt;4%),(AI2003-(P2003+L2003-N2003+Q2003)*0.041)/0.83*(0.3295)*(0.17)-AI2003*0.041,IF(AND(Y2003="CONSUMO",AG2003="ANEXO I",AY2003=4%),(AI2003-(P2003+L2003-N2003+Q2003)*0.04)/0.83*(0.5177)*(0.17)-AI2003*0.04,IF(AND(Y2003="CONSUMO",AG2003="ANEXO II",AY2003=4%),(AI2003-(P2003+L2003-N2003+Q2003)*0.04)/0.83*(0.3295)*(0.17)-AI2003*0.04,""))))</f>
        <v/>
      </c>
      <c r="BC2003" s="51" t="str">
        <f aca="false">IF(C2003="","",IF(AND(Y2003="CONSUMO",AC2003="SIM")*OR(AG2003="-",AG2003="BIT"),IF(E2003&lt;&gt;"",(AI2003-(P2003+L2003-N2003+Q2003)*AY2003)/0.83),""))</f>
        <v/>
      </c>
      <c r="BD2003" s="51" t="str">
        <f aca="false">IF(BC2003="","",BC2003*0.17)</f>
        <v/>
      </c>
      <c r="BE2003" s="51" t="str">
        <f aca="false">IF(I2003=6908,0,IF(BC2003="","",BD2003-((P2003+L2003-N2003+Q2003)*AY2003)))</f>
        <v/>
      </c>
      <c r="BF2003" s="53" t="str">
        <f aca="false">IF(B2003="","",IF(OR(B2003="",E2003="Regime Normal"),0,(AI2003-Q2003)*VLOOKUP(R2003,Dados!$X$98:$Y$108,2,0)))</f>
        <v/>
      </c>
      <c r="BG2003" s="54" t="str">
        <f aca="false">IFERROR(VLOOKUP(I2003,Dados!$AC$27:$AD$43,2,0),IF(B2003="","",IF(D2003&lt;&gt;"MT",IF(AND(AC2003="SIM",Y2003="Revenda"),"2403",IF(AND(AC2003="SIM",Y2003="Consumo"),"2407",IF(AND(AC2003="NÃO",Y2003="Revenda"),"2102",IF(AND(AC2003="NÃO",Y2003="Consumo"),"2556",)))),REPLACE(I2003,1,1,1))))</f>
        <v/>
      </c>
    </row>
    <row r="2004" customFormat="false" ht="12.8" hidden="false" customHeight="true" outlineLevel="0" collapsed="false">
      <c r="Y2004" s="45"/>
      <c r="Z2004" s="46" t="str">
        <f aca="false">IF(B2004="","",(IFERROR(VLOOKUP(H2004,Dados!A$3:B$15000,2,0),"Não Encontrado")))</f>
        <v/>
      </c>
      <c r="AA2004" s="46" t="str">
        <f aca="false">IF(B2004="","",(IFERROR(VLOOKUP(G2004,Dados!C$3:E$15000,3,0),"Não Encontrado")))</f>
        <v/>
      </c>
      <c r="AB2004" s="46" t="str">
        <f aca="false">IFERROR(IF(Z2004&lt;&gt;"Não Encontrado",Z2004,IF(AA2004&lt;&gt;"Não Encontrado",AA2004,"")),"")</f>
        <v/>
      </c>
      <c r="AC2004" s="45" t="str">
        <f aca="false">IF(B2004="","",IF(AB2004="","NÃO","SIM"))</f>
        <v/>
      </c>
      <c r="AD2004" s="45" t="str">
        <f aca="false">IFERROR(VLOOKUP(G2004,Dados!$P$3:$R$500,3,0),"")</f>
        <v/>
      </c>
      <c r="AE2004" s="45" t="str">
        <f aca="false">IFERROR(VLOOKUP(G2004,Dados!$K$3:$L$500,2,0),"")</f>
        <v/>
      </c>
      <c r="AF2004" s="45" t="str">
        <f aca="false">IFERROR(VLOOKUP(G2004,Dados!$M$3:$N$500,2,0),"")</f>
        <v/>
      </c>
      <c r="AG2004" s="45" t="str">
        <f aca="false">IF(F2004="","",IF(AND(AD2004="",AE2004="",AF2004=""),"-",IF(AND(AD2004="BIT",AE2004="",AF2004=""),"BIT",IF(AND(AE2004="ANEXO I",AD2004="",AF2004=""),"ANEXO I",IF(AND(AF2004="ANEXO II",AD2004="",AE2004=""),"ANEXO II","Escolher")))))</f>
        <v/>
      </c>
      <c r="AH2004" s="45" t="str">
        <f aca="false">IF(AG2004&lt;&gt;"Pneus","",IFERROR(VLOOKUP(R2004,Dados!$X$2:$Z$5,3,0)*(AI2004-Q2004),VLOOKUP(D2004,Dados!$X$7:$Z$33,3,0)*(AI2004-Q2004)))</f>
        <v/>
      </c>
      <c r="AI2004" s="47" t="str">
        <f aca="false">IF(B2004="","",P2004+Q2004+O2004+M2004+L2004-N2004)</f>
        <v/>
      </c>
      <c r="AJ2004" s="48" t="str">
        <f aca="false">IFERROR(IF(AND(AC2004="SIM",AG2004="-",Y2004="REVENDA"),(AB2004/1+1)*AI2004,IF(AND(AC2004="SIM",AG2004="Pneus",Y2004="REVENDA"),(AB2004/1+1)*(AI2004-AH2004),"")),"")</f>
        <v/>
      </c>
      <c r="AK2004" s="48" t="str">
        <f aca="false">IF(AJ2004="","",AJ2004*17%)</f>
        <v/>
      </c>
      <c r="AL2004" s="48" t="str">
        <f aca="false">IFERROR(IF(AC2004="NÃO","",IF(AK2004="","",IF(E2004="Simples Nacional",BF2004,IF(T2004=0.12,U2004*0.5833337002,IF(T2004=0,AI2004*0.07,U2004))))),"")</f>
        <v/>
      </c>
      <c r="AM2004" s="47" t="str">
        <f aca="false">IFERROR(IF(AC2004="NÃO","",IF(OR(AG2004="-",AG2004="Pneus"),AK2004-AL2004,"")),"")</f>
        <v/>
      </c>
      <c r="AN2004" s="48" t="str">
        <f aca="false">IF(AND(Y2004="REVENDA",AC2004="SIM",AG2004="BIT"),((AB2004/1+1)*AI2004)*0.4117,"")</f>
        <v/>
      </c>
      <c r="AO2004" s="48" t="str">
        <f aca="false">IF(AN2004="","",AN2004*17%)</f>
        <v/>
      </c>
      <c r="AP2004" s="49" t="str">
        <f aca="false">IF(AN2004="","",IF(T2004=0.12,(U2004*0.4117)*0.4117,IF(T2004=0,(AI2004*0.07)*0.4117,U2004*0.4117)))</f>
        <v/>
      </c>
      <c r="AQ2004" s="47" t="str">
        <f aca="false">IF(AN2004="","",AO2004-AP2004)</f>
        <v/>
      </c>
      <c r="AR2004" s="50" t="str">
        <f aca="false">IFERROR(IF(AND(AC2004="SIM",Y2004="REVENDA",LEFT(AG2004,5)="ANEXO")*OR(AE2004="ANEXO I",AF2004="ANEXO II"),VLOOKUP(H2004,Dados!G:I,2,0),""),"INSERIR MVA")</f>
        <v/>
      </c>
      <c r="AS2004" s="48" t="str">
        <f aca="false">IF(LEFT(AG2004,5)="ANEXO",VLOOKUP(AG2004,Dados!$X$111:$Z$112,2,0)*(AI2004-Q2004),"")</f>
        <v/>
      </c>
      <c r="AT2004" s="48" t="str">
        <f aca="false">IFERROR(IF(AR2004="","",(AI2004*AR2004)+AI2004),"INSERIR MVA")</f>
        <v/>
      </c>
      <c r="AU2004" s="48" t="str">
        <f aca="false">IF(AT2004="","",IF(AY2004=0.04,U2004,AS2004*AY2004))</f>
        <v/>
      </c>
      <c r="AV2004" s="47" t="str">
        <f aca="false">IFERROR(IF(AU2004="","",(VLOOKUP(AG2004,Dados!$X$111:$Z$112,3,0)*AT2004*0.17)),"INSERIR MVA")</f>
        <v/>
      </c>
      <c r="AW2004" s="47" t="str">
        <f aca="false">IFERROR(IF(AR2004="","",AV2004-AU2004),"")</f>
        <v/>
      </c>
      <c r="AX2004" s="51" t="str">
        <f aca="false">IFERROR(IF(AC2004="NÃO","",IF(AM2004&lt;&gt;"",AM2004-W2004,IF(AQ2004&lt;&gt;"",AQ2004-W2004,IF(AW2004&lt;&gt;"",AW2004-W2004,"")))),"")</f>
        <v/>
      </c>
      <c r="AY2004" s="46" t="str">
        <f aca="false">IFERROR(IF(ISNA(VLOOKUP(R2004,Dados!$X$2:$Y$5,2,0)),VLOOKUP(D2004,Dados!$X$7:$Y$33,2,0),VLOOKUP(R2004,Dados!$X$2:$Y$5,2,0)),"")</f>
        <v/>
      </c>
      <c r="AZ2004" s="52" t="str">
        <f aca="false">IF(C2004="","",IF(AND(Y2004="CONSUMO",AC2004="NÃO")*OR(AG2004="-",AG2004="BIT"),IF(E2004&lt;&gt;"",(AI2004-(P2004+L2004-N2004+Q2004)*AY2004)/0.83),""))</f>
        <v/>
      </c>
      <c r="BA2004" s="51" t="str">
        <f aca="false">IF(AZ2004="","",AZ2004*0.17-((P2004+L2004-N2004+Q2004)*AY2004))</f>
        <v/>
      </c>
      <c r="BB2004" s="51" t="str">
        <f aca="false">IF(AND(Y2004="CONSUMO",AG2004="ANEXO I",AY2004&gt;4%),(AI2004-(P2004+L2004-N2004+Q2004)*0.0514)/0.83*(0.5177)*(0.17)-AI2004*0.0514,IF(AND(Y2004="CONSUMO",AG2004="ANEXO II",AY2004&gt;4%),(AI2004-(P2004+L2004-N2004+Q2004)*0.041)/0.83*(0.3295)*(0.17)-AI2004*0.041,IF(AND(Y2004="CONSUMO",AG2004="ANEXO I",AY2004=4%),(AI2004-(P2004+L2004-N2004+Q2004)*0.04)/0.83*(0.5177)*(0.17)-AI2004*0.04,IF(AND(Y2004="CONSUMO",AG2004="ANEXO II",AY2004=4%),(AI2004-(P2004+L2004-N2004+Q2004)*0.04)/0.83*(0.3295)*(0.17)-AI2004*0.04,""))))</f>
        <v/>
      </c>
      <c r="BC2004" s="51" t="str">
        <f aca="false">IF(C2004="","",IF(AND(Y2004="CONSUMO",AC2004="SIM")*OR(AG2004="-",AG2004="BIT"),IF(E2004&lt;&gt;"",(AI2004-(P2004+L2004-N2004+Q2004)*AY2004)/0.83),""))</f>
        <v/>
      </c>
      <c r="BD2004" s="51" t="str">
        <f aca="false">IF(BC2004="","",BC2004*0.17)</f>
        <v/>
      </c>
      <c r="BE2004" s="51" t="str">
        <f aca="false">IF(I2004=6908,0,IF(BC2004="","",BD2004-((P2004+L2004-N2004+Q2004)*AY2004)))</f>
        <v/>
      </c>
      <c r="BF2004" s="53" t="str">
        <f aca="false">IF(B2004="","",IF(OR(B2004="",E2004="Regime Normal"),0,(AI2004-Q2004)*VLOOKUP(R2004,Dados!$X$98:$Y$108,2,0)))</f>
        <v/>
      </c>
      <c r="BG2004" s="54" t="str">
        <f aca="false">IFERROR(VLOOKUP(I2004,Dados!$AC$27:$AD$43,2,0),IF(B2004="","",IF(D2004&lt;&gt;"MT",IF(AND(AC2004="SIM",Y2004="Revenda"),"2403",IF(AND(AC2004="SIM",Y2004="Consumo"),"2407",IF(AND(AC2004="NÃO",Y2004="Revenda"),"2102",IF(AND(AC2004="NÃO",Y2004="Consumo"),"2556",)))),REPLACE(I2004,1,1,1))))</f>
        <v/>
      </c>
    </row>
    <row r="2005" customFormat="false" ht="12.8" hidden="false" customHeight="true" outlineLevel="0" collapsed="false">
      <c r="Y2005" s="45"/>
      <c r="Z2005" s="46" t="str">
        <f aca="false">IF(B2005="","",(IFERROR(VLOOKUP(H2005,Dados!A$3:B$15000,2,0),"Não Encontrado")))</f>
        <v/>
      </c>
      <c r="AA2005" s="46" t="str">
        <f aca="false">IF(B2005="","",(IFERROR(VLOOKUP(G2005,Dados!C$3:E$15000,3,0),"Não Encontrado")))</f>
        <v/>
      </c>
      <c r="AB2005" s="46" t="str">
        <f aca="false">IFERROR(IF(Z2005&lt;&gt;"Não Encontrado",Z2005,IF(AA2005&lt;&gt;"Não Encontrado",AA2005,"")),"")</f>
        <v/>
      </c>
      <c r="AC2005" s="45" t="str">
        <f aca="false">IF(B2005="","",IF(AB2005="","NÃO","SIM"))</f>
        <v/>
      </c>
      <c r="AD2005" s="45" t="str">
        <f aca="false">IFERROR(VLOOKUP(G2005,Dados!$P$3:$R$500,3,0),"")</f>
        <v/>
      </c>
      <c r="AE2005" s="45" t="str">
        <f aca="false">IFERROR(VLOOKUP(G2005,Dados!$K$3:$L$500,2,0),"")</f>
        <v/>
      </c>
      <c r="AF2005" s="45" t="str">
        <f aca="false">IFERROR(VLOOKUP(G2005,Dados!$M$3:$N$500,2,0),"")</f>
        <v/>
      </c>
      <c r="AG2005" s="45" t="str">
        <f aca="false">IF(F2005="","",IF(AND(AD2005="",AE2005="",AF2005=""),"-",IF(AND(AD2005="BIT",AE2005="",AF2005=""),"BIT",IF(AND(AE2005="ANEXO I",AD2005="",AF2005=""),"ANEXO I",IF(AND(AF2005="ANEXO II",AD2005="",AE2005=""),"ANEXO II","Escolher")))))</f>
        <v/>
      </c>
      <c r="AH2005" s="45" t="str">
        <f aca="false">IF(AG2005&lt;&gt;"Pneus","",IFERROR(VLOOKUP(R2005,Dados!$X$2:$Z$5,3,0)*(AI2005-Q2005),VLOOKUP(D2005,Dados!$X$7:$Z$33,3,0)*(AI2005-Q2005)))</f>
        <v/>
      </c>
      <c r="AI2005" s="47" t="str">
        <f aca="false">IF(B2005="","",P2005+Q2005+O2005+M2005+L2005-N2005)</f>
        <v/>
      </c>
      <c r="AJ2005" s="48" t="str">
        <f aca="false">IFERROR(IF(AND(AC2005="SIM",AG2005="-",Y2005="REVENDA"),(AB2005/1+1)*AI2005,IF(AND(AC2005="SIM",AG2005="Pneus",Y2005="REVENDA"),(AB2005/1+1)*(AI2005-AH2005),"")),"")</f>
        <v/>
      </c>
      <c r="AK2005" s="48" t="str">
        <f aca="false">IF(AJ2005="","",AJ2005*17%)</f>
        <v/>
      </c>
      <c r="AL2005" s="48" t="str">
        <f aca="false">IFERROR(IF(AC2005="NÃO","",IF(AK2005="","",IF(E2005="Simples Nacional",BF2005,IF(T2005=0.12,U2005*0.5833337002,IF(T2005=0,AI2005*0.07,U2005))))),"")</f>
        <v/>
      </c>
      <c r="AM2005" s="47" t="str">
        <f aca="false">IFERROR(IF(AC2005="NÃO","",IF(OR(AG2005="-",AG2005="Pneus"),AK2005-AL2005,"")),"")</f>
        <v/>
      </c>
      <c r="AN2005" s="48" t="str">
        <f aca="false">IF(AND(Y2005="REVENDA",AC2005="SIM",AG2005="BIT"),((AB2005/1+1)*AI2005)*0.4117,"")</f>
        <v/>
      </c>
      <c r="AO2005" s="48" t="str">
        <f aca="false">IF(AN2005="","",AN2005*17%)</f>
        <v/>
      </c>
      <c r="AP2005" s="49" t="str">
        <f aca="false">IF(AN2005="","",IF(T2005=0.12,(U2005*0.4117)*0.4117,IF(T2005=0,(AI2005*0.07)*0.4117,U2005*0.4117)))</f>
        <v/>
      </c>
      <c r="AQ2005" s="47" t="str">
        <f aca="false">IF(AN2005="","",AO2005-AP2005)</f>
        <v/>
      </c>
      <c r="AR2005" s="50" t="str">
        <f aca="false">IFERROR(IF(AND(AC2005="SIM",Y2005="REVENDA",LEFT(AG2005,5)="ANEXO")*OR(AE2005="ANEXO I",AF2005="ANEXO II"),VLOOKUP(H2005,Dados!G:I,2,0),""),"INSERIR MVA")</f>
        <v/>
      </c>
      <c r="AS2005" s="48" t="str">
        <f aca="false">IF(LEFT(AG2005,5)="ANEXO",VLOOKUP(AG2005,Dados!$X$111:$Z$112,2,0)*(AI2005-Q2005),"")</f>
        <v/>
      </c>
      <c r="AT2005" s="48" t="str">
        <f aca="false">IFERROR(IF(AR2005="","",(AI2005*AR2005)+AI2005),"INSERIR MVA")</f>
        <v/>
      </c>
      <c r="AU2005" s="48" t="str">
        <f aca="false">IF(AT2005="","",IF(AY2005=0.04,U2005,AS2005*AY2005))</f>
        <v/>
      </c>
      <c r="AV2005" s="47" t="str">
        <f aca="false">IFERROR(IF(AU2005="","",(VLOOKUP(AG2005,Dados!$X$111:$Z$112,3,0)*AT2005*0.17)),"INSERIR MVA")</f>
        <v/>
      </c>
      <c r="AW2005" s="47" t="str">
        <f aca="false">IFERROR(IF(AR2005="","",AV2005-AU2005),"")</f>
        <v/>
      </c>
      <c r="AX2005" s="51" t="str">
        <f aca="false">IFERROR(IF(AC2005="NÃO","",IF(AM2005&lt;&gt;"",AM2005-W2005,IF(AQ2005&lt;&gt;"",AQ2005-W2005,IF(AW2005&lt;&gt;"",AW2005-W2005,"")))),"")</f>
        <v/>
      </c>
      <c r="AY2005" s="46" t="str">
        <f aca="false">IFERROR(IF(ISNA(VLOOKUP(R2005,Dados!$X$2:$Y$5,2,0)),VLOOKUP(D2005,Dados!$X$7:$Y$33,2,0),VLOOKUP(R2005,Dados!$X$2:$Y$5,2,0)),"")</f>
        <v/>
      </c>
      <c r="AZ2005" s="52" t="str">
        <f aca="false">IF(C2005="","",IF(AND(Y2005="CONSUMO",AC2005="NÃO")*OR(AG2005="-",AG2005="BIT"),IF(E2005&lt;&gt;"",(AI2005-(P2005+L2005-N2005+Q2005)*AY2005)/0.83),""))</f>
        <v/>
      </c>
      <c r="BA2005" s="51" t="str">
        <f aca="false">IF(AZ2005="","",AZ2005*0.17-((P2005+L2005-N2005+Q2005)*AY2005))</f>
        <v/>
      </c>
      <c r="BB2005" s="51" t="str">
        <f aca="false">IF(AND(Y2005="CONSUMO",AG2005="ANEXO I",AY2005&gt;4%),(AI2005-(P2005+L2005-N2005+Q2005)*0.0514)/0.83*(0.5177)*(0.17)-AI2005*0.0514,IF(AND(Y2005="CONSUMO",AG2005="ANEXO II",AY2005&gt;4%),(AI2005-(P2005+L2005-N2005+Q2005)*0.041)/0.83*(0.3295)*(0.17)-AI2005*0.041,IF(AND(Y2005="CONSUMO",AG2005="ANEXO I",AY2005=4%),(AI2005-(P2005+L2005-N2005+Q2005)*0.04)/0.83*(0.5177)*(0.17)-AI2005*0.04,IF(AND(Y2005="CONSUMO",AG2005="ANEXO II",AY2005=4%),(AI2005-(P2005+L2005-N2005+Q2005)*0.04)/0.83*(0.3295)*(0.17)-AI2005*0.04,""))))</f>
        <v/>
      </c>
      <c r="BC2005" s="51" t="str">
        <f aca="false">IF(C2005="","",IF(AND(Y2005="CONSUMO",AC2005="SIM")*OR(AG2005="-",AG2005="BIT"),IF(E2005&lt;&gt;"",(AI2005-(P2005+L2005-N2005+Q2005)*AY2005)/0.83),""))</f>
        <v/>
      </c>
      <c r="BD2005" s="51" t="str">
        <f aca="false">IF(BC2005="","",BC2005*0.17)</f>
        <v/>
      </c>
      <c r="BE2005" s="51" t="str">
        <f aca="false">IF(I2005=6908,0,IF(BC2005="","",BD2005-((P2005+L2005-N2005+Q2005)*AY2005)))</f>
        <v/>
      </c>
      <c r="BF2005" s="53" t="str">
        <f aca="false">IF(B2005="","",IF(OR(B2005="",E2005="Regime Normal"),0,(AI2005-Q2005)*VLOOKUP(R2005,Dados!$X$98:$Y$108,2,0)))</f>
        <v/>
      </c>
      <c r="BG2005" s="54" t="str">
        <f aca="false">IFERROR(VLOOKUP(I2005,Dados!$AC$27:$AD$43,2,0),IF(B2005="","",IF(D2005&lt;&gt;"MT",IF(AND(AC2005="SIM",Y2005="Revenda"),"2403",IF(AND(AC2005="SIM",Y2005="Consumo"),"2407",IF(AND(AC2005="NÃO",Y2005="Revenda"),"2102",IF(AND(AC2005="NÃO",Y2005="Consumo"),"2556",)))),REPLACE(I2005,1,1,1))))</f>
        <v/>
      </c>
    </row>
    <row r="2006" customFormat="false" ht="12.8" hidden="false" customHeight="true" outlineLevel="0" collapsed="false">
      <c r="Y2006" s="45"/>
      <c r="Z2006" s="46" t="str">
        <f aca="false">IF(B2006="","",(IFERROR(VLOOKUP(H2006,Dados!A$3:B$15000,2,0),"Não Encontrado")))</f>
        <v/>
      </c>
      <c r="AA2006" s="46" t="str">
        <f aca="false">IF(B2006="","",(IFERROR(VLOOKUP(G2006,Dados!C$3:E$15000,3,0),"Não Encontrado")))</f>
        <v/>
      </c>
      <c r="AB2006" s="46" t="str">
        <f aca="false">IFERROR(IF(Z2006&lt;&gt;"Não Encontrado",Z2006,IF(AA2006&lt;&gt;"Não Encontrado",AA2006,"")),"")</f>
        <v/>
      </c>
      <c r="AC2006" s="45" t="str">
        <f aca="false">IF(B2006="","",IF(AB2006="","NÃO","SIM"))</f>
        <v/>
      </c>
      <c r="AD2006" s="45" t="str">
        <f aca="false">IFERROR(VLOOKUP(G2006,Dados!$P$3:$R$500,3,0),"")</f>
        <v/>
      </c>
      <c r="AE2006" s="45" t="str">
        <f aca="false">IFERROR(VLOOKUP(G2006,Dados!$K$3:$L$500,2,0),"")</f>
        <v/>
      </c>
      <c r="AF2006" s="45" t="str">
        <f aca="false">IFERROR(VLOOKUP(G2006,Dados!$M$3:$N$500,2,0),"")</f>
        <v/>
      </c>
      <c r="AG2006" s="45" t="str">
        <f aca="false">IF(F2006="","",IF(AND(AD2006="",AE2006="",AF2006=""),"-",IF(AND(AD2006="BIT",AE2006="",AF2006=""),"BIT",IF(AND(AE2006="ANEXO I",AD2006="",AF2006=""),"ANEXO I",IF(AND(AF2006="ANEXO II",AD2006="",AE2006=""),"ANEXO II","Escolher")))))</f>
        <v/>
      </c>
      <c r="AH2006" s="45" t="str">
        <f aca="false">IF(AG2006&lt;&gt;"Pneus","",IFERROR(VLOOKUP(R2006,Dados!$X$2:$Z$5,3,0)*(AI2006-Q2006),VLOOKUP(D2006,Dados!$X$7:$Z$33,3,0)*(AI2006-Q2006)))</f>
        <v/>
      </c>
      <c r="AI2006" s="47" t="str">
        <f aca="false">IF(B2006="","",P2006+Q2006+O2006+M2006+L2006-N2006)</f>
        <v/>
      </c>
      <c r="AJ2006" s="48" t="str">
        <f aca="false">IFERROR(IF(AND(AC2006="SIM",AG2006="-",Y2006="REVENDA"),(AB2006/1+1)*AI2006,IF(AND(AC2006="SIM",AG2006="Pneus",Y2006="REVENDA"),(AB2006/1+1)*(AI2006-AH2006),"")),"")</f>
        <v/>
      </c>
      <c r="AK2006" s="48" t="str">
        <f aca="false">IF(AJ2006="","",AJ2006*17%)</f>
        <v/>
      </c>
      <c r="AL2006" s="48" t="str">
        <f aca="false">IFERROR(IF(AC2006="NÃO","",IF(AK2006="","",IF(E2006="Simples Nacional",BF2006,IF(T2006=0.12,U2006*0.5833337002,IF(T2006=0,AI2006*0.07,U2006))))),"")</f>
        <v/>
      </c>
      <c r="AM2006" s="47" t="str">
        <f aca="false">IFERROR(IF(AC2006="NÃO","",IF(OR(AG2006="-",AG2006="Pneus"),AK2006-AL2006,"")),"")</f>
        <v/>
      </c>
      <c r="AN2006" s="48" t="str">
        <f aca="false">IF(AND(Y2006="REVENDA",AC2006="SIM",AG2006="BIT"),((AB2006/1+1)*AI2006)*0.4117,"")</f>
        <v/>
      </c>
      <c r="AO2006" s="48" t="str">
        <f aca="false">IF(AN2006="","",AN2006*17%)</f>
        <v/>
      </c>
      <c r="AP2006" s="49" t="str">
        <f aca="false">IF(AN2006="","",IF(T2006=0.12,(U2006*0.4117)*0.4117,IF(T2006=0,(AI2006*0.07)*0.4117,U2006*0.4117)))</f>
        <v/>
      </c>
      <c r="AQ2006" s="47" t="str">
        <f aca="false">IF(AN2006="","",AO2006-AP2006)</f>
        <v/>
      </c>
      <c r="AR2006" s="50" t="str">
        <f aca="false">IFERROR(IF(AND(AC2006="SIM",Y2006="REVENDA",LEFT(AG2006,5)="ANEXO")*OR(AE2006="ANEXO I",AF2006="ANEXO II"),VLOOKUP(H2006,Dados!G:I,2,0),""),"INSERIR MVA")</f>
        <v/>
      </c>
      <c r="AS2006" s="48" t="str">
        <f aca="false">IF(LEFT(AG2006,5)="ANEXO",VLOOKUP(AG2006,Dados!$X$111:$Z$112,2,0)*(AI2006-Q2006),"")</f>
        <v/>
      </c>
      <c r="AT2006" s="48" t="str">
        <f aca="false">IFERROR(IF(AR2006="","",(AI2006*AR2006)+AI2006),"INSERIR MVA")</f>
        <v/>
      </c>
      <c r="AU2006" s="48" t="str">
        <f aca="false">IF(AT2006="","",IF(AY2006=0.04,U2006,AS2006*AY2006))</f>
        <v/>
      </c>
      <c r="AV2006" s="47" t="str">
        <f aca="false">IFERROR(IF(AU2006="","",(VLOOKUP(AG2006,Dados!$X$111:$Z$112,3,0)*AT2006*0.17)),"INSERIR MVA")</f>
        <v/>
      </c>
      <c r="AW2006" s="47" t="str">
        <f aca="false">IFERROR(IF(AR2006="","",AV2006-AU2006),"")</f>
        <v/>
      </c>
      <c r="AX2006" s="51" t="str">
        <f aca="false">IFERROR(IF(AC2006="NÃO","",IF(AM2006&lt;&gt;"",AM2006-W2006,IF(AQ2006&lt;&gt;"",AQ2006-W2006,IF(AW2006&lt;&gt;"",AW2006-W2006,"")))),"")</f>
        <v/>
      </c>
      <c r="AY2006" s="46" t="str">
        <f aca="false">IFERROR(IF(ISNA(VLOOKUP(R2006,Dados!$X$2:$Y$5,2,0)),VLOOKUP(D2006,Dados!$X$7:$Y$33,2,0),VLOOKUP(R2006,Dados!$X$2:$Y$5,2,0)),"")</f>
        <v/>
      </c>
      <c r="AZ2006" s="52" t="str">
        <f aca="false">IF(C2006="","",IF(AND(Y2006="CONSUMO",AC2006="NÃO")*OR(AG2006="-",AG2006="BIT"),IF(E2006&lt;&gt;"",(AI2006-(P2006+L2006-N2006+Q2006)*AY2006)/0.83),""))</f>
        <v/>
      </c>
      <c r="BA2006" s="51" t="str">
        <f aca="false">IF(AZ2006="","",AZ2006*0.17-((P2006+L2006-N2006+Q2006)*AY2006))</f>
        <v/>
      </c>
      <c r="BB2006" s="51" t="str">
        <f aca="false">IF(AND(Y2006="CONSUMO",AG2006="ANEXO I",AY2006&gt;4%),(AI2006-(P2006+L2006-N2006+Q2006)*0.0514)/0.83*(0.5177)*(0.17)-AI2006*0.0514,IF(AND(Y2006="CONSUMO",AG2006="ANEXO II",AY2006&gt;4%),(AI2006-(P2006+L2006-N2006+Q2006)*0.041)/0.83*(0.3295)*(0.17)-AI2006*0.041,IF(AND(Y2006="CONSUMO",AG2006="ANEXO I",AY2006=4%),(AI2006-(P2006+L2006-N2006+Q2006)*0.04)/0.83*(0.5177)*(0.17)-AI2006*0.04,IF(AND(Y2006="CONSUMO",AG2006="ANEXO II",AY2006=4%),(AI2006-(P2006+L2006-N2006+Q2006)*0.04)/0.83*(0.3295)*(0.17)-AI2006*0.04,""))))</f>
        <v/>
      </c>
      <c r="BC2006" s="51" t="str">
        <f aca="false">IF(C2006="","",IF(AND(Y2006="CONSUMO",AC2006="SIM")*OR(AG2006="-",AG2006="BIT"),IF(E2006&lt;&gt;"",(AI2006-(P2006+L2006-N2006+Q2006)*AY2006)/0.83),""))</f>
        <v/>
      </c>
      <c r="BD2006" s="51" t="str">
        <f aca="false">IF(BC2006="","",BC2006*0.17)</f>
        <v/>
      </c>
      <c r="BE2006" s="51" t="str">
        <f aca="false">IF(I2006=6908,0,IF(BC2006="","",BD2006-((P2006+L2006-N2006+Q2006)*AY2006)))</f>
        <v/>
      </c>
      <c r="BF2006" s="53" t="str">
        <f aca="false">IF(B2006="","",IF(OR(B2006="",E2006="Regime Normal"),0,(AI2006-Q2006)*VLOOKUP(R2006,Dados!$X$98:$Y$108,2,0)))</f>
        <v/>
      </c>
      <c r="BG2006" s="54" t="str">
        <f aca="false">IFERROR(VLOOKUP(I2006,Dados!$AC$27:$AD$43,2,0),IF(B2006="","",IF(D2006&lt;&gt;"MT",IF(AND(AC2006="SIM",Y2006="Revenda"),"2403",IF(AND(AC2006="SIM",Y2006="Consumo"),"2407",IF(AND(AC2006="NÃO",Y2006="Revenda"),"2102",IF(AND(AC2006="NÃO",Y2006="Consumo"),"2556",)))),REPLACE(I2006,1,1,1))))</f>
        <v/>
      </c>
    </row>
    <row r="2007" customFormat="false" ht="12.8" hidden="false" customHeight="true" outlineLevel="0" collapsed="false">
      <c r="Y2007" s="45"/>
      <c r="Z2007" s="46" t="str">
        <f aca="false">IF(B2007="","",(IFERROR(VLOOKUP(H2007,Dados!A$3:B$15000,2,0),"Não Encontrado")))</f>
        <v/>
      </c>
      <c r="AA2007" s="46" t="str">
        <f aca="false">IF(B2007="","",(IFERROR(VLOOKUP(G2007,Dados!C$3:E$15000,3,0),"Não Encontrado")))</f>
        <v/>
      </c>
      <c r="AB2007" s="46" t="str">
        <f aca="false">IFERROR(IF(Z2007&lt;&gt;"Não Encontrado",Z2007,IF(AA2007&lt;&gt;"Não Encontrado",AA2007,"")),"")</f>
        <v/>
      </c>
      <c r="AC2007" s="45" t="str">
        <f aca="false">IF(B2007="","",IF(AB2007="","NÃO","SIM"))</f>
        <v/>
      </c>
      <c r="AD2007" s="45" t="str">
        <f aca="false">IFERROR(VLOOKUP(G2007,Dados!$P$3:$R$500,3,0),"")</f>
        <v/>
      </c>
      <c r="AE2007" s="45" t="str">
        <f aca="false">IFERROR(VLOOKUP(G2007,Dados!$K$3:$L$500,2,0),"")</f>
        <v/>
      </c>
      <c r="AF2007" s="45" t="str">
        <f aca="false">IFERROR(VLOOKUP(G2007,Dados!$M$3:$N$500,2,0),"")</f>
        <v/>
      </c>
      <c r="AG2007" s="45" t="str">
        <f aca="false">IF(F2007="","",IF(AND(AD2007="",AE2007="",AF2007=""),"-",IF(AND(AD2007="BIT",AE2007="",AF2007=""),"BIT",IF(AND(AE2007="ANEXO I",AD2007="",AF2007=""),"ANEXO I",IF(AND(AF2007="ANEXO II",AD2007="",AE2007=""),"ANEXO II","Escolher")))))</f>
        <v/>
      </c>
      <c r="AH2007" s="45" t="str">
        <f aca="false">IF(AG2007&lt;&gt;"Pneus","",IFERROR(VLOOKUP(R2007,Dados!$X$2:$Z$5,3,0)*(AI2007-Q2007),VLOOKUP(D2007,Dados!$X$7:$Z$33,3,0)*(AI2007-Q2007)))</f>
        <v/>
      </c>
      <c r="AI2007" s="47" t="str">
        <f aca="false">IF(B2007="","",P2007+Q2007+O2007+M2007+L2007-N2007)</f>
        <v/>
      </c>
      <c r="AJ2007" s="48" t="str">
        <f aca="false">IFERROR(IF(AND(AC2007="SIM",AG2007="-",Y2007="REVENDA"),(AB2007/1+1)*AI2007,IF(AND(AC2007="SIM",AG2007="Pneus",Y2007="REVENDA"),(AB2007/1+1)*(AI2007-AH2007),"")),"")</f>
        <v/>
      </c>
      <c r="AK2007" s="48" t="str">
        <f aca="false">IF(AJ2007="","",AJ2007*17%)</f>
        <v/>
      </c>
      <c r="AL2007" s="48" t="str">
        <f aca="false">IFERROR(IF(AC2007="NÃO","",IF(AK2007="","",IF(E2007="Simples Nacional",BF2007,IF(T2007=0.12,U2007*0.5833337002,IF(T2007=0,AI2007*0.07,U2007))))),"")</f>
        <v/>
      </c>
      <c r="AM2007" s="47" t="str">
        <f aca="false">IFERROR(IF(AC2007="NÃO","",IF(OR(AG2007="-",AG2007="Pneus"),AK2007-AL2007,"")),"")</f>
        <v/>
      </c>
      <c r="AN2007" s="48" t="str">
        <f aca="false">IF(AND(Y2007="REVENDA",AC2007="SIM",AG2007="BIT"),((AB2007/1+1)*AI2007)*0.4117,"")</f>
        <v/>
      </c>
      <c r="AO2007" s="48" t="str">
        <f aca="false">IF(AN2007="","",AN2007*17%)</f>
        <v/>
      </c>
      <c r="AP2007" s="49" t="str">
        <f aca="false">IF(AN2007="","",IF(T2007=0.12,(U2007*0.4117)*0.4117,IF(T2007=0,(AI2007*0.07)*0.4117,U2007*0.4117)))</f>
        <v/>
      </c>
      <c r="AQ2007" s="47" t="str">
        <f aca="false">IF(AN2007="","",AO2007-AP2007)</f>
        <v/>
      </c>
      <c r="AR2007" s="50" t="str">
        <f aca="false">IFERROR(IF(AND(AC2007="SIM",Y2007="REVENDA",LEFT(AG2007,5)="ANEXO")*OR(AE2007="ANEXO I",AF2007="ANEXO II"),VLOOKUP(H2007,Dados!G:I,2,0),""),"INSERIR MVA")</f>
        <v/>
      </c>
      <c r="AS2007" s="48" t="str">
        <f aca="false">IF(LEFT(AG2007,5)="ANEXO",VLOOKUP(AG2007,Dados!$X$111:$Z$112,2,0)*(AI2007-Q2007),"")</f>
        <v/>
      </c>
      <c r="AT2007" s="48" t="str">
        <f aca="false">IFERROR(IF(AR2007="","",(AI2007*AR2007)+AI2007),"INSERIR MVA")</f>
        <v/>
      </c>
      <c r="AU2007" s="48" t="str">
        <f aca="false">IF(AT2007="","",IF(AY2007=0.04,U2007,AS2007*AY2007))</f>
        <v/>
      </c>
      <c r="AV2007" s="47" t="str">
        <f aca="false">IFERROR(IF(AU2007="","",(VLOOKUP(AG2007,Dados!$X$111:$Z$112,3,0)*AT2007*0.17)),"INSERIR MVA")</f>
        <v/>
      </c>
      <c r="AW2007" s="47" t="str">
        <f aca="false">IFERROR(IF(AR2007="","",AV2007-AU2007),"")</f>
        <v/>
      </c>
      <c r="AX2007" s="51" t="str">
        <f aca="false">IFERROR(IF(AC2007="NÃO","",IF(AM2007&lt;&gt;"",AM2007-W2007,IF(AQ2007&lt;&gt;"",AQ2007-W2007,IF(AW2007&lt;&gt;"",AW2007-W2007,"")))),"")</f>
        <v/>
      </c>
      <c r="AY2007" s="46" t="str">
        <f aca="false">IFERROR(IF(ISNA(VLOOKUP(R2007,Dados!$X$2:$Y$5,2,0)),VLOOKUP(D2007,Dados!$X$7:$Y$33,2,0),VLOOKUP(R2007,Dados!$X$2:$Y$5,2,0)),"")</f>
        <v/>
      </c>
      <c r="AZ2007" s="52" t="str">
        <f aca="false">IF(C2007="","",IF(AND(Y2007="CONSUMO",AC2007="NÃO")*OR(AG2007="-",AG2007="BIT"),IF(E2007&lt;&gt;"",(AI2007-(P2007+L2007-N2007+Q2007)*AY2007)/0.83),""))</f>
        <v/>
      </c>
      <c r="BA2007" s="51" t="str">
        <f aca="false">IF(AZ2007="","",AZ2007*0.17-((P2007+L2007-N2007+Q2007)*AY2007))</f>
        <v/>
      </c>
      <c r="BB2007" s="51" t="str">
        <f aca="false">IF(AND(Y2007="CONSUMO",AG2007="ANEXO I",AY2007&gt;4%),(AI2007-(P2007+L2007-N2007+Q2007)*0.0514)/0.83*(0.5177)*(0.17)-AI2007*0.0514,IF(AND(Y2007="CONSUMO",AG2007="ANEXO II",AY2007&gt;4%),(AI2007-(P2007+L2007-N2007+Q2007)*0.041)/0.83*(0.3295)*(0.17)-AI2007*0.041,IF(AND(Y2007="CONSUMO",AG2007="ANEXO I",AY2007=4%),(AI2007-(P2007+L2007-N2007+Q2007)*0.04)/0.83*(0.5177)*(0.17)-AI2007*0.04,IF(AND(Y2007="CONSUMO",AG2007="ANEXO II",AY2007=4%),(AI2007-(P2007+L2007-N2007+Q2007)*0.04)/0.83*(0.3295)*(0.17)-AI2007*0.04,""))))</f>
        <v/>
      </c>
      <c r="BC2007" s="51" t="str">
        <f aca="false">IF(C2007="","",IF(AND(Y2007="CONSUMO",AC2007="SIM")*OR(AG2007="-",AG2007="BIT"),IF(E2007&lt;&gt;"",(AI2007-(P2007+L2007-N2007+Q2007)*AY2007)/0.83),""))</f>
        <v/>
      </c>
      <c r="BD2007" s="51" t="str">
        <f aca="false">IF(BC2007="","",BC2007*0.17)</f>
        <v/>
      </c>
      <c r="BE2007" s="51" t="str">
        <f aca="false">IF(I2007=6908,0,IF(BC2007="","",BD2007-((P2007+L2007-N2007+Q2007)*AY2007)))</f>
        <v/>
      </c>
      <c r="BF2007" s="53" t="str">
        <f aca="false">IF(B2007="","",IF(OR(B2007="",E2007="Regime Normal"),0,(AI2007-Q2007)*VLOOKUP(R2007,Dados!$X$98:$Y$108,2,0)))</f>
        <v/>
      </c>
      <c r="BG2007" s="54" t="str">
        <f aca="false">IFERROR(VLOOKUP(I2007,Dados!$AC$27:$AD$43,2,0),IF(B2007="","",IF(D2007&lt;&gt;"MT",IF(AND(AC2007="SIM",Y2007="Revenda"),"2403",IF(AND(AC2007="SIM",Y2007="Consumo"),"2407",IF(AND(AC2007="NÃO",Y2007="Revenda"),"2102",IF(AND(AC2007="NÃO",Y2007="Consumo"),"2556",)))),REPLACE(I2007,1,1,1))))</f>
        <v/>
      </c>
    </row>
    <row r="2008" customFormat="false" ht="12.8" hidden="false" customHeight="true" outlineLevel="0" collapsed="false">
      <c r="Y2008" s="45"/>
      <c r="Z2008" s="46" t="str">
        <f aca="false">IF(B2008="","",(IFERROR(VLOOKUP(H2008,Dados!A$3:B$15000,2,0),"Não Encontrado")))</f>
        <v/>
      </c>
      <c r="AA2008" s="46" t="str">
        <f aca="false">IF(B2008="","",(IFERROR(VLOOKUP(G2008,Dados!C$3:E$15000,3,0),"Não Encontrado")))</f>
        <v/>
      </c>
      <c r="AB2008" s="46" t="str">
        <f aca="false">IFERROR(IF(Z2008&lt;&gt;"Não Encontrado",Z2008,IF(AA2008&lt;&gt;"Não Encontrado",AA2008,"")),"")</f>
        <v/>
      </c>
      <c r="AC2008" s="45" t="str">
        <f aca="false">IF(B2008="","",IF(AB2008="","NÃO","SIM"))</f>
        <v/>
      </c>
      <c r="AD2008" s="45" t="str">
        <f aca="false">IFERROR(VLOOKUP(G2008,Dados!$P$3:$R$500,3,0),"")</f>
        <v/>
      </c>
      <c r="AE2008" s="45" t="str">
        <f aca="false">IFERROR(VLOOKUP(G2008,Dados!$K$3:$L$500,2,0),"")</f>
        <v/>
      </c>
      <c r="AF2008" s="45" t="str">
        <f aca="false">IFERROR(VLOOKUP(G2008,Dados!$M$3:$N$500,2,0),"")</f>
        <v/>
      </c>
      <c r="AG2008" s="45" t="str">
        <f aca="false">IF(F2008="","",IF(AND(AD2008="",AE2008="",AF2008=""),"-",IF(AND(AD2008="BIT",AE2008="",AF2008=""),"BIT",IF(AND(AE2008="ANEXO I",AD2008="",AF2008=""),"ANEXO I",IF(AND(AF2008="ANEXO II",AD2008="",AE2008=""),"ANEXO II","Escolher")))))</f>
        <v/>
      </c>
      <c r="AH2008" s="45" t="str">
        <f aca="false">IF(AG2008&lt;&gt;"Pneus","",IFERROR(VLOOKUP(R2008,Dados!$X$2:$Z$5,3,0)*(AI2008-Q2008),VLOOKUP(D2008,Dados!$X$7:$Z$33,3,0)*(AI2008-Q2008)))</f>
        <v/>
      </c>
      <c r="AI2008" s="47" t="str">
        <f aca="false">IF(B2008="","",P2008+Q2008+O2008+M2008+L2008-N2008)</f>
        <v/>
      </c>
      <c r="AJ2008" s="48" t="str">
        <f aca="false">IFERROR(IF(AND(AC2008="SIM",AG2008="-",Y2008="REVENDA"),(AB2008/1+1)*AI2008,IF(AND(AC2008="SIM",AG2008="Pneus",Y2008="REVENDA"),(AB2008/1+1)*(AI2008-AH2008),"")),"")</f>
        <v/>
      </c>
      <c r="AK2008" s="48" t="str">
        <f aca="false">IF(AJ2008="","",AJ2008*17%)</f>
        <v/>
      </c>
      <c r="AL2008" s="48" t="str">
        <f aca="false">IFERROR(IF(AC2008="NÃO","",IF(AK2008="","",IF(E2008="Simples Nacional",BF2008,IF(T2008=0.12,U2008*0.5833337002,IF(T2008=0,AI2008*0.07,U2008))))),"")</f>
        <v/>
      </c>
      <c r="AM2008" s="47" t="str">
        <f aca="false">IFERROR(IF(AC2008="NÃO","",IF(OR(AG2008="-",AG2008="Pneus"),AK2008-AL2008,"")),"")</f>
        <v/>
      </c>
      <c r="AN2008" s="48" t="str">
        <f aca="false">IF(AND(Y2008="REVENDA",AC2008="SIM",AG2008="BIT"),((AB2008/1+1)*AI2008)*0.4117,"")</f>
        <v/>
      </c>
      <c r="AO2008" s="48" t="str">
        <f aca="false">IF(AN2008="","",AN2008*17%)</f>
        <v/>
      </c>
      <c r="AP2008" s="49" t="str">
        <f aca="false">IF(AN2008="","",IF(T2008=0.12,(U2008*0.4117)*0.4117,IF(T2008=0,(AI2008*0.07)*0.4117,U2008*0.4117)))</f>
        <v/>
      </c>
      <c r="AQ2008" s="47" t="str">
        <f aca="false">IF(AN2008="","",AO2008-AP2008)</f>
        <v/>
      </c>
      <c r="AR2008" s="50" t="str">
        <f aca="false">IFERROR(IF(AND(AC2008="SIM",Y2008="REVENDA",LEFT(AG2008,5)="ANEXO")*OR(AE2008="ANEXO I",AF2008="ANEXO II"),VLOOKUP(H2008,Dados!G:I,2,0),""),"INSERIR MVA")</f>
        <v/>
      </c>
      <c r="AS2008" s="48" t="str">
        <f aca="false">IF(LEFT(AG2008,5)="ANEXO",VLOOKUP(AG2008,Dados!$X$111:$Z$112,2,0)*(AI2008-Q2008),"")</f>
        <v/>
      </c>
      <c r="AT2008" s="48" t="str">
        <f aca="false">IFERROR(IF(AR2008="","",(AI2008*AR2008)+AI2008),"INSERIR MVA")</f>
        <v/>
      </c>
      <c r="AU2008" s="48" t="str">
        <f aca="false">IF(AT2008="","",IF(AY2008=0.04,U2008,AS2008*AY2008))</f>
        <v/>
      </c>
      <c r="AV2008" s="47" t="str">
        <f aca="false">IFERROR(IF(AU2008="","",(VLOOKUP(AG2008,Dados!$X$111:$Z$112,3,0)*AT2008*0.17)),"INSERIR MVA")</f>
        <v/>
      </c>
      <c r="AW2008" s="47" t="str">
        <f aca="false">IFERROR(IF(AR2008="","",AV2008-AU2008),"")</f>
        <v/>
      </c>
      <c r="AX2008" s="51" t="str">
        <f aca="false">IFERROR(IF(AC2008="NÃO","",IF(AM2008&lt;&gt;"",AM2008-W2008,IF(AQ2008&lt;&gt;"",AQ2008-W2008,IF(AW2008&lt;&gt;"",AW2008-W2008,"")))),"")</f>
        <v/>
      </c>
      <c r="AY2008" s="46" t="str">
        <f aca="false">IFERROR(IF(ISNA(VLOOKUP(R2008,Dados!$X$2:$Y$5,2,0)),VLOOKUP(D2008,Dados!$X$7:$Y$33,2,0),VLOOKUP(R2008,Dados!$X$2:$Y$5,2,0)),"")</f>
        <v/>
      </c>
      <c r="AZ2008" s="52" t="str">
        <f aca="false">IF(C2008="","",IF(AND(Y2008="CONSUMO",AC2008="NÃO")*OR(AG2008="-",AG2008="BIT"),IF(E2008&lt;&gt;"",(AI2008-(P2008+L2008-N2008+Q2008)*AY2008)/0.83),""))</f>
        <v/>
      </c>
      <c r="BA2008" s="51" t="str">
        <f aca="false">IF(AZ2008="","",AZ2008*0.17-((P2008+L2008-N2008+Q2008)*AY2008))</f>
        <v/>
      </c>
      <c r="BB2008" s="51" t="str">
        <f aca="false">IF(AND(Y2008="CONSUMO",AG2008="ANEXO I",AY2008&gt;4%),(AI2008-(P2008+L2008-N2008+Q2008)*0.0514)/0.83*(0.5177)*(0.17)-AI2008*0.0514,IF(AND(Y2008="CONSUMO",AG2008="ANEXO II",AY2008&gt;4%),(AI2008-(P2008+L2008-N2008+Q2008)*0.041)/0.83*(0.3295)*(0.17)-AI2008*0.041,IF(AND(Y2008="CONSUMO",AG2008="ANEXO I",AY2008=4%),(AI2008-(P2008+L2008-N2008+Q2008)*0.04)/0.83*(0.5177)*(0.17)-AI2008*0.04,IF(AND(Y2008="CONSUMO",AG2008="ANEXO II",AY2008=4%),(AI2008-(P2008+L2008-N2008+Q2008)*0.04)/0.83*(0.3295)*(0.17)-AI2008*0.04,""))))</f>
        <v/>
      </c>
      <c r="BC2008" s="51" t="str">
        <f aca="false">IF(C2008="","",IF(AND(Y2008="CONSUMO",AC2008="SIM")*OR(AG2008="-",AG2008="BIT"),IF(E2008&lt;&gt;"",(AI2008-(P2008+L2008-N2008+Q2008)*AY2008)/0.83),""))</f>
        <v/>
      </c>
      <c r="BD2008" s="51" t="str">
        <f aca="false">IF(BC2008="","",BC2008*0.17)</f>
        <v/>
      </c>
      <c r="BE2008" s="51" t="str">
        <f aca="false">IF(I2008=6908,0,IF(BC2008="","",BD2008-((P2008+L2008-N2008+Q2008)*AY2008)))</f>
        <v/>
      </c>
      <c r="BF2008" s="53" t="str">
        <f aca="false">IF(B2008="","",IF(OR(B2008="",E2008="Regime Normal"),0,(AI2008-Q2008)*VLOOKUP(R2008,Dados!$X$98:$Y$108,2,0)))</f>
        <v/>
      </c>
      <c r="BG2008" s="54" t="str">
        <f aca="false">IFERROR(VLOOKUP(I2008,Dados!$AC$27:$AD$43,2,0),IF(B2008="","",IF(D2008&lt;&gt;"MT",IF(AND(AC2008="SIM",Y2008="Revenda"),"2403",IF(AND(AC2008="SIM",Y2008="Consumo"),"2407",IF(AND(AC2008="NÃO",Y2008="Revenda"),"2102",IF(AND(AC2008="NÃO",Y2008="Consumo"),"2556",)))),REPLACE(I2008,1,1,1))))</f>
        <v/>
      </c>
    </row>
    <row r="2009" customFormat="false" ht="12.8" hidden="false" customHeight="true" outlineLevel="0" collapsed="false">
      <c r="Y2009" s="45"/>
      <c r="Z2009" s="46" t="str">
        <f aca="false">IF(B2009="","",(IFERROR(VLOOKUP(H2009,Dados!A$3:B$15000,2,0),"Não Encontrado")))</f>
        <v/>
      </c>
      <c r="AA2009" s="46" t="str">
        <f aca="false">IF(B2009="","",(IFERROR(VLOOKUP(G2009,Dados!C$3:E$15000,3,0),"Não Encontrado")))</f>
        <v/>
      </c>
      <c r="AB2009" s="46" t="str">
        <f aca="false">IFERROR(IF(Z2009&lt;&gt;"Não Encontrado",Z2009,IF(AA2009&lt;&gt;"Não Encontrado",AA2009,"")),"")</f>
        <v/>
      </c>
      <c r="AC2009" s="45" t="str">
        <f aca="false">IF(B2009="","",IF(AB2009="","NÃO","SIM"))</f>
        <v/>
      </c>
      <c r="AD2009" s="45" t="str">
        <f aca="false">IFERROR(VLOOKUP(G2009,Dados!$P$3:$R$500,3,0),"")</f>
        <v/>
      </c>
      <c r="AE2009" s="45" t="str">
        <f aca="false">IFERROR(VLOOKUP(G2009,Dados!$K$3:$L$500,2,0),"")</f>
        <v/>
      </c>
      <c r="AF2009" s="45" t="str">
        <f aca="false">IFERROR(VLOOKUP(G2009,Dados!$M$3:$N$500,2,0),"")</f>
        <v/>
      </c>
      <c r="AG2009" s="45" t="str">
        <f aca="false">IF(F2009="","",IF(AND(AD2009="",AE2009="",AF2009=""),"-",IF(AND(AD2009="BIT",AE2009="",AF2009=""),"BIT",IF(AND(AE2009="ANEXO I",AD2009="",AF2009=""),"ANEXO I",IF(AND(AF2009="ANEXO II",AD2009="",AE2009=""),"ANEXO II","Escolher")))))</f>
        <v/>
      </c>
      <c r="AH2009" s="45" t="str">
        <f aca="false">IF(AG2009&lt;&gt;"Pneus","",IFERROR(VLOOKUP(R2009,Dados!$X$2:$Z$5,3,0)*(AI2009-Q2009),VLOOKUP(D2009,Dados!$X$7:$Z$33,3,0)*(AI2009-Q2009)))</f>
        <v/>
      </c>
      <c r="AI2009" s="47" t="str">
        <f aca="false">IF(B2009="","",P2009+Q2009+O2009+M2009+L2009-N2009)</f>
        <v/>
      </c>
      <c r="AJ2009" s="48" t="str">
        <f aca="false">IFERROR(IF(AND(AC2009="SIM",AG2009="-",Y2009="REVENDA"),(AB2009/1+1)*AI2009,IF(AND(AC2009="SIM",AG2009="Pneus",Y2009="REVENDA"),(AB2009/1+1)*(AI2009-AH2009),"")),"")</f>
        <v/>
      </c>
      <c r="AK2009" s="48" t="str">
        <f aca="false">IF(AJ2009="","",AJ2009*17%)</f>
        <v/>
      </c>
      <c r="AL2009" s="48" t="str">
        <f aca="false">IFERROR(IF(AC2009="NÃO","",IF(AK2009="","",IF(E2009="Simples Nacional",BF2009,IF(T2009=0.12,U2009*0.5833337002,IF(T2009=0,AI2009*0.07,U2009))))),"")</f>
        <v/>
      </c>
      <c r="AM2009" s="47" t="str">
        <f aca="false">IFERROR(IF(AC2009="NÃO","",IF(OR(AG2009="-",AG2009="Pneus"),AK2009-AL2009,"")),"")</f>
        <v/>
      </c>
      <c r="AN2009" s="48" t="str">
        <f aca="false">IF(AND(Y2009="REVENDA",AC2009="SIM",AG2009="BIT"),((AB2009/1+1)*AI2009)*0.4117,"")</f>
        <v/>
      </c>
      <c r="AO2009" s="48" t="str">
        <f aca="false">IF(AN2009="","",AN2009*17%)</f>
        <v/>
      </c>
      <c r="AP2009" s="49" t="str">
        <f aca="false">IF(AN2009="","",IF(T2009=0.12,(U2009*0.4117)*0.4117,IF(T2009=0,(AI2009*0.07)*0.4117,U2009*0.4117)))</f>
        <v/>
      </c>
      <c r="AQ2009" s="47" t="str">
        <f aca="false">IF(AN2009="","",AO2009-AP2009)</f>
        <v/>
      </c>
      <c r="AR2009" s="50" t="str">
        <f aca="false">IFERROR(IF(AND(AC2009="SIM",Y2009="REVENDA",LEFT(AG2009,5)="ANEXO")*OR(AE2009="ANEXO I",AF2009="ANEXO II"),VLOOKUP(H2009,Dados!G:I,2,0),""),"INSERIR MVA")</f>
        <v/>
      </c>
      <c r="AS2009" s="48" t="str">
        <f aca="false">IF(LEFT(AG2009,5)="ANEXO",VLOOKUP(AG2009,Dados!$X$111:$Z$112,2,0)*(AI2009-Q2009),"")</f>
        <v/>
      </c>
      <c r="AT2009" s="48" t="str">
        <f aca="false">IFERROR(IF(AR2009="","",(AI2009*AR2009)+AI2009),"INSERIR MVA")</f>
        <v/>
      </c>
      <c r="AU2009" s="48" t="str">
        <f aca="false">IF(AT2009="","",IF(AY2009=0.04,U2009,AS2009*AY2009))</f>
        <v/>
      </c>
      <c r="AV2009" s="47" t="str">
        <f aca="false">IFERROR(IF(AU2009="","",(VLOOKUP(AG2009,Dados!$X$111:$Z$112,3,0)*AT2009*0.17)),"INSERIR MVA")</f>
        <v/>
      </c>
      <c r="AW2009" s="47" t="str">
        <f aca="false">IFERROR(IF(AR2009="","",AV2009-AU2009),"")</f>
        <v/>
      </c>
      <c r="AX2009" s="51" t="str">
        <f aca="false">IFERROR(IF(AC2009="NÃO","",IF(AM2009&lt;&gt;"",AM2009-W2009,IF(AQ2009&lt;&gt;"",AQ2009-W2009,IF(AW2009&lt;&gt;"",AW2009-W2009,"")))),"")</f>
        <v/>
      </c>
      <c r="AY2009" s="46" t="str">
        <f aca="false">IFERROR(IF(ISNA(VLOOKUP(R2009,Dados!$X$2:$Y$5,2,0)),VLOOKUP(D2009,Dados!$X$7:$Y$33,2,0),VLOOKUP(R2009,Dados!$X$2:$Y$5,2,0)),"")</f>
        <v/>
      </c>
      <c r="AZ2009" s="52" t="str">
        <f aca="false">IF(C2009="","",IF(AND(Y2009="CONSUMO",AC2009="NÃO")*OR(AG2009="-",AG2009="BIT"),IF(E2009&lt;&gt;"",(AI2009-(P2009+L2009-N2009+Q2009)*AY2009)/0.83),""))</f>
        <v/>
      </c>
      <c r="BA2009" s="51" t="str">
        <f aca="false">IF(AZ2009="","",AZ2009*0.17-((P2009+L2009-N2009+Q2009)*AY2009))</f>
        <v/>
      </c>
      <c r="BB2009" s="51" t="str">
        <f aca="false">IF(AND(Y2009="CONSUMO",AG2009="ANEXO I",AY2009&gt;4%),(AI2009-(P2009+L2009-N2009+Q2009)*0.0514)/0.83*(0.5177)*(0.17)-AI2009*0.0514,IF(AND(Y2009="CONSUMO",AG2009="ANEXO II",AY2009&gt;4%),(AI2009-(P2009+L2009-N2009+Q2009)*0.041)/0.83*(0.3295)*(0.17)-AI2009*0.041,IF(AND(Y2009="CONSUMO",AG2009="ANEXO I",AY2009=4%),(AI2009-(P2009+L2009-N2009+Q2009)*0.04)/0.83*(0.5177)*(0.17)-AI2009*0.04,IF(AND(Y2009="CONSUMO",AG2009="ANEXO II",AY2009=4%),(AI2009-(P2009+L2009-N2009+Q2009)*0.04)/0.83*(0.3295)*(0.17)-AI2009*0.04,""))))</f>
        <v/>
      </c>
      <c r="BC2009" s="51" t="str">
        <f aca="false">IF(C2009="","",IF(AND(Y2009="CONSUMO",AC2009="SIM")*OR(AG2009="-",AG2009="BIT"),IF(E2009&lt;&gt;"",(AI2009-(P2009+L2009-N2009+Q2009)*AY2009)/0.83),""))</f>
        <v/>
      </c>
      <c r="BD2009" s="51" t="str">
        <f aca="false">IF(BC2009="","",BC2009*0.17)</f>
        <v/>
      </c>
      <c r="BE2009" s="51" t="str">
        <f aca="false">IF(I2009=6908,0,IF(BC2009="","",BD2009-((P2009+L2009-N2009+Q2009)*AY2009)))</f>
        <v/>
      </c>
      <c r="BF2009" s="53" t="str">
        <f aca="false">IF(B2009="","",IF(OR(B2009="",E2009="Regime Normal"),0,(AI2009-Q2009)*VLOOKUP(R2009,Dados!$X$98:$Y$108,2,0)))</f>
        <v/>
      </c>
      <c r="BG2009" s="54" t="str">
        <f aca="false">IFERROR(VLOOKUP(I2009,Dados!$AC$27:$AD$43,2,0),IF(B2009="","",IF(D2009&lt;&gt;"MT",IF(AND(AC2009="SIM",Y2009="Revenda"),"2403",IF(AND(AC2009="SIM",Y2009="Consumo"),"2407",IF(AND(AC2009="NÃO",Y2009="Revenda"),"2102",IF(AND(AC2009="NÃO",Y2009="Consumo"),"2556",)))),REPLACE(I2009,1,1,1))))</f>
        <v/>
      </c>
    </row>
    <row r="2010" customFormat="false" ht="12.8" hidden="false" customHeight="true" outlineLevel="0" collapsed="false">
      <c r="Y2010" s="45"/>
      <c r="Z2010" s="46" t="str">
        <f aca="false">IF(B2010="","",(IFERROR(VLOOKUP(H2010,Dados!A$3:B$15000,2,0),"Não Encontrado")))</f>
        <v/>
      </c>
      <c r="AA2010" s="46" t="str">
        <f aca="false">IF(B2010="","",(IFERROR(VLOOKUP(G2010,Dados!C$3:E$15000,3,0),"Não Encontrado")))</f>
        <v/>
      </c>
      <c r="AB2010" s="46" t="str">
        <f aca="false">IFERROR(IF(Z2010&lt;&gt;"Não Encontrado",Z2010,IF(AA2010&lt;&gt;"Não Encontrado",AA2010,"")),"")</f>
        <v/>
      </c>
      <c r="AC2010" s="45" t="str">
        <f aca="false">IF(B2010="","",IF(AB2010="","NÃO","SIM"))</f>
        <v/>
      </c>
      <c r="AD2010" s="45" t="str">
        <f aca="false">IFERROR(VLOOKUP(G2010,Dados!$P$3:$R$500,3,0),"")</f>
        <v/>
      </c>
      <c r="AE2010" s="45" t="str">
        <f aca="false">IFERROR(VLOOKUP(G2010,Dados!$K$3:$L$500,2,0),"")</f>
        <v/>
      </c>
      <c r="AF2010" s="45" t="str">
        <f aca="false">IFERROR(VLOOKUP(G2010,Dados!$M$3:$N$500,2,0),"")</f>
        <v/>
      </c>
      <c r="AG2010" s="45" t="str">
        <f aca="false">IF(F2010="","",IF(AND(AD2010="",AE2010="",AF2010=""),"-",IF(AND(AD2010="BIT",AE2010="",AF2010=""),"BIT",IF(AND(AE2010="ANEXO I",AD2010="",AF2010=""),"ANEXO I",IF(AND(AF2010="ANEXO II",AD2010="",AE2010=""),"ANEXO II","Escolher")))))</f>
        <v/>
      </c>
      <c r="AH2010" s="45" t="str">
        <f aca="false">IF(AG2010&lt;&gt;"Pneus","",IFERROR(VLOOKUP(R2010,Dados!$X$2:$Z$5,3,0)*(AI2010-Q2010),VLOOKUP(D2010,Dados!$X$7:$Z$33,3,0)*(AI2010-Q2010)))</f>
        <v/>
      </c>
      <c r="AI2010" s="47" t="str">
        <f aca="false">IF(B2010="","",P2010+Q2010+O2010+M2010+L2010-N2010)</f>
        <v/>
      </c>
      <c r="AJ2010" s="48" t="str">
        <f aca="false">IFERROR(IF(AND(AC2010="SIM",AG2010="-",Y2010="REVENDA"),(AB2010/1+1)*AI2010,IF(AND(AC2010="SIM",AG2010="Pneus",Y2010="REVENDA"),(AB2010/1+1)*(AI2010-AH2010),"")),"")</f>
        <v/>
      </c>
      <c r="AK2010" s="48" t="str">
        <f aca="false">IF(AJ2010="","",AJ2010*17%)</f>
        <v/>
      </c>
      <c r="AL2010" s="48" t="str">
        <f aca="false">IFERROR(IF(AC2010="NÃO","",IF(AK2010="","",IF(E2010="Simples Nacional",BF2010,IF(T2010=0.12,U2010*0.5833337002,IF(T2010=0,AI2010*0.07,U2010))))),"")</f>
        <v/>
      </c>
      <c r="AM2010" s="47" t="str">
        <f aca="false">IFERROR(IF(AC2010="NÃO","",IF(OR(AG2010="-",AG2010="Pneus"),AK2010-AL2010,"")),"")</f>
        <v/>
      </c>
      <c r="AN2010" s="48" t="str">
        <f aca="false">IF(AND(Y2010="REVENDA",AC2010="SIM",AG2010="BIT"),((AB2010/1+1)*AI2010)*0.4117,"")</f>
        <v/>
      </c>
      <c r="AO2010" s="48" t="str">
        <f aca="false">IF(AN2010="","",AN2010*17%)</f>
        <v/>
      </c>
      <c r="AP2010" s="49" t="str">
        <f aca="false">IF(AN2010="","",IF(T2010=0.12,(U2010*0.4117)*0.4117,IF(T2010=0,(AI2010*0.07)*0.4117,U2010*0.4117)))</f>
        <v/>
      </c>
      <c r="AQ2010" s="47" t="str">
        <f aca="false">IF(AN2010="","",AO2010-AP2010)</f>
        <v/>
      </c>
      <c r="AR2010" s="50" t="str">
        <f aca="false">IFERROR(IF(AND(AC2010="SIM",Y2010="REVENDA",LEFT(AG2010,5)="ANEXO")*OR(AE2010="ANEXO I",AF2010="ANEXO II"),VLOOKUP(H2010,Dados!G:I,2,0),""),"INSERIR MVA")</f>
        <v/>
      </c>
      <c r="AS2010" s="48" t="str">
        <f aca="false">IF(LEFT(AG2010,5)="ANEXO",VLOOKUP(AG2010,Dados!$X$111:$Z$112,2,0)*(AI2010-Q2010),"")</f>
        <v/>
      </c>
      <c r="AT2010" s="48" t="str">
        <f aca="false">IFERROR(IF(AR2010="","",(AI2010*AR2010)+AI2010),"INSERIR MVA")</f>
        <v/>
      </c>
      <c r="AU2010" s="48" t="str">
        <f aca="false">IF(AT2010="","",IF(AY2010=0.04,U2010,AS2010*AY2010))</f>
        <v/>
      </c>
      <c r="AV2010" s="47" t="str">
        <f aca="false">IFERROR(IF(AU2010="","",(VLOOKUP(AG2010,Dados!$X$111:$Z$112,3,0)*AT2010*0.17)),"INSERIR MVA")</f>
        <v/>
      </c>
      <c r="AW2010" s="47" t="str">
        <f aca="false">IFERROR(IF(AR2010="","",AV2010-AU2010),"")</f>
        <v/>
      </c>
      <c r="AX2010" s="51" t="str">
        <f aca="false">IFERROR(IF(AC2010="NÃO","",IF(AM2010&lt;&gt;"",AM2010-W2010,IF(AQ2010&lt;&gt;"",AQ2010-W2010,IF(AW2010&lt;&gt;"",AW2010-W2010,"")))),"")</f>
        <v/>
      </c>
      <c r="AY2010" s="46" t="str">
        <f aca="false">IFERROR(IF(ISNA(VLOOKUP(R2010,Dados!$X$2:$Y$5,2,0)),VLOOKUP(D2010,Dados!$X$7:$Y$33,2,0),VLOOKUP(R2010,Dados!$X$2:$Y$5,2,0)),"")</f>
        <v/>
      </c>
      <c r="AZ2010" s="52" t="str">
        <f aca="false">IF(C2010="","",IF(AND(Y2010="CONSUMO",AC2010="NÃO")*OR(AG2010="-",AG2010="BIT"),IF(E2010&lt;&gt;"",(AI2010-(P2010+L2010-N2010+Q2010)*AY2010)/0.83),""))</f>
        <v/>
      </c>
      <c r="BA2010" s="51" t="str">
        <f aca="false">IF(AZ2010="","",AZ2010*0.17-((P2010+L2010-N2010+Q2010)*AY2010))</f>
        <v/>
      </c>
      <c r="BB2010" s="51" t="str">
        <f aca="false">IF(AND(Y2010="CONSUMO",AG2010="ANEXO I",AY2010&gt;4%),(AI2010-(P2010+L2010-N2010+Q2010)*0.0514)/0.83*(0.5177)*(0.17)-AI2010*0.0514,IF(AND(Y2010="CONSUMO",AG2010="ANEXO II",AY2010&gt;4%),(AI2010-(P2010+L2010-N2010+Q2010)*0.041)/0.83*(0.3295)*(0.17)-AI2010*0.041,IF(AND(Y2010="CONSUMO",AG2010="ANEXO I",AY2010=4%),(AI2010-(P2010+L2010-N2010+Q2010)*0.04)/0.83*(0.5177)*(0.17)-AI2010*0.04,IF(AND(Y2010="CONSUMO",AG2010="ANEXO II",AY2010=4%),(AI2010-(P2010+L2010-N2010+Q2010)*0.04)/0.83*(0.3295)*(0.17)-AI2010*0.04,""))))</f>
        <v/>
      </c>
      <c r="BC2010" s="51" t="str">
        <f aca="false">IF(C2010="","",IF(AND(Y2010="CONSUMO",AC2010="SIM")*OR(AG2010="-",AG2010="BIT"),IF(E2010&lt;&gt;"",(AI2010-(P2010+L2010-N2010+Q2010)*AY2010)/0.83),""))</f>
        <v/>
      </c>
      <c r="BD2010" s="51" t="str">
        <f aca="false">IF(BC2010="","",BC2010*0.17)</f>
        <v/>
      </c>
      <c r="BE2010" s="51" t="str">
        <f aca="false">IF(I2010=6908,0,IF(BC2010="","",BD2010-((P2010+L2010-N2010+Q2010)*AY2010)))</f>
        <v/>
      </c>
      <c r="BF2010" s="53" t="str">
        <f aca="false">IF(B2010="","",IF(OR(B2010="",E2010="Regime Normal"),0,(AI2010-Q2010)*VLOOKUP(R2010,Dados!$X$98:$Y$108,2,0)))</f>
        <v/>
      </c>
      <c r="BG2010" s="54" t="str">
        <f aca="false">IFERROR(VLOOKUP(I2010,Dados!$AC$27:$AD$43,2,0),IF(B2010="","",IF(D2010&lt;&gt;"MT",IF(AND(AC2010="SIM",Y2010="Revenda"),"2403",IF(AND(AC2010="SIM",Y2010="Consumo"),"2407",IF(AND(AC2010="NÃO",Y2010="Revenda"),"2102",IF(AND(AC2010="NÃO",Y2010="Consumo"),"2556",)))),REPLACE(I2010,1,1,1))))</f>
        <v/>
      </c>
    </row>
    <row r="2011" customFormat="false" ht="12.8" hidden="false" customHeight="true" outlineLevel="0" collapsed="false">
      <c r="Y2011" s="45"/>
      <c r="Z2011" s="46" t="str">
        <f aca="false">IF(B2011="","",(IFERROR(VLOOKUP(H2011,Dados!A$3:B$15000,2,0),"Não Encontrado")))</f>
        <v/>
      </c>
      <c r="AA2011" s="46" t="str">
        <f aca="false">IF(B2011="","",(IFERROR(VLOOKUP(G2011,Dados!C$3:E$15000,3,0),"Não Encontrado")))</f>
        <v/>
      </c>
      <c r="AB2011" s="46" t="str">
        <f aca="false">IFERROR(IF(Z2011&lt;&gt;"Não Encontrado",Z2011,IF(AA2011&lt;&gt;"Não Encontrado",AA2011,"")),"")</f>
        <v/>
      </c>
      <c r="AC2011" s="45" t="str">
        <f aca="false">IF(B2011="","",IF(AB2011="","NÃO","SIM"))</f>
        <v/>
      </c>
      <c r="AD2011" s="45" t="str">
        <f aca="false">IFERROR(VLOOKUP(G2011,Dados!$P$3:$R$500,3,0),"")</f>
        <v/>
      </c>
      <c r="AE2011" s="45" t="str">
        <f aca="false">IFERROR(VLOOKUP(G2011,Dados!$K$3:$L$500,2,0),"")</f>
        <v/>
      </c>
      <c r="AF2011" s="45" t="str">
        <f aca="false">IFERROR(VLOOKUP(G2011,Dados!$M$3:$N$500,2,0),"")</f>
        <v/>
      </c>
      <c r="AG2011" s="45" t="str">
        <f aca="false">IF(F2011="","",IF(AND(AD2011="",AE2011="",AF2011=""),"-",IF(AND(AD2011="BIT",AE2011="",AF2011=""),"BIT",IF(AND(AE2011="ANEXO I",AD2011="",AF2011=""),"ANEXO I",IF(AND(AF2011="ANEXO II",AD2011="",AE2011=""),"ANEXO II","Escolher")))))</f>
        <v/>
      </c>
      <c r="AH2011" s="45" t="str">
        <f aca="false">IF(AG2011&lt;&gt;"Pneus","",IFERROR(VLOOKUP(R2011,Dados!$X$2:$Z$5,3,0)*(AI2011-Q2011),VLOOKUP(D2011,Dados!$X$7:$Z$33,3,0)*(AI2011-Q2011)))</f>
        <v/>
      </c>
      <c r="AI2011" s="47" t="str">
        <f aca="false">IF(B2011="","",P2011+Q2011+O2011+M2011+L2011-N2011)</f>
        <v/>
      </c>
      <c r="AJ2011" s="48" t="str">
        <f aca="false">IFERROR(IF(AND(AC2011="SIM",AG2011="-",Y2011="REVENDA"),(AB2011/1+1)*AI2011,IF(AND(AC2011="SIM",AG2011="Pneus",Y2011="REVENDA"),(AB2011/1+1)*(AI2011-AH2011),"")),"")</f>
        <v/>
      </c>
      <c r="AK2011" s="48" t="str">
        <f aca="false">IF(AJ2011="","",AJ2011*17%)</f>
        <v/>
      </c>
      <c r="AL2011" s="48" t="str">
        <f aca="false">IFERROR(IF(AC2011="NÃO","",IF(AK2011="","",IF(E2011="Simples Nacional",BF2011,IF(T2011=0.12,U2011*0.5833337002,IF(T2011=0,AI2011*0.07,U2011))))),"")</f>
        <v/>
      </c>
      <c r="AM2011" s="47" t="str">
        <f aca="false">IFERROR(IF(AC2011="NÃO","",IF(OR(AG2011="-",AG2011="Pneus"),AK2011-AL2011,"")),"")</f>
        <v/>
      </c>
      <c r="AN2011" s="48" t="str">
        <f aca="false">IF(AND(Y2011="REVENDA",AC2011="SIM",AG2011="BIT"),((AB2011/1+1)*AI2011)*0.4117,"")</f>
        <v/>
      </c>
      <c r="AO2011" s="48" t="str">
        <f aca="false">IF(AN2011="","",AN2011*17%)</f>
        <v/>
      </c>
      <c r="AP2011" s="49" t="str">
        <f aca="false">IF(AN2011="","",IF(T2011=0.12,(U2011*0.4117)*0.4117,IF(T2011=0,(AI2011*0.07)*0.4117,U2011*0.4117)))</f>
        <v/>
      </c>
      <c r="AQ2011" s="47" t="str">
        <f aca="false">IF(AN2011="","",AO2011-AP2011)</f>
        <v/>
      </c>
      <c r="AR2011" s="50" t="str">
        <f aca="false">IFERROR(IF(AND(AC2011="SIM",Y2011="REVENDA",LEFT(AG2011,5)="ANEXO")*OR(AE2011="ANEXO I",AF2011="ANEXO II"),VLOOKUP(H2011,Dados!G:I,2,0),""),"INSERIR MVA")</f>
        <v/>
      </c>
      <c r="AS2011" s="48" t="str">
        <f aca="false">IF(LEFT(AG2011,5)="ANEXO",VLOOKUP(AG2011,Dados!$X$111:$Z$112,2,0)*(AI2011-Q2011),"")</f>
        <v/>
      </c>
      <c r="AT2011" s="48" t="str">
        <f aca="false">IFERROR(IF(AR2011="","",(AI2011*AR2011)+AI2011),"INSERIR MVA")</f>
        <v/>
      </c>
      <c r="AU2011" s="48" t="str">
        <f aca="false">IF(AT2011="","",IF(AY2011=0.04,U2011,AS2011*AY2011))</f>
        <v/>
      </c>
      <c r="AV2011" s="47" t="str">
        <f aca="false">IFERROR(IF(AU2011="","",(VLOOKUP(AG2011,Dados!$X$111:$Z$112,3,0)*AT2011*0.17)),"INSERIR MVA")</f>
        <v/>
      </c>
      <c r="AW2011" s="47" t="str">
        <f aca="false">IFERROR(IF(AR2011="","",AV2011-AU2011),"")</f>
        <v/>
      </c>
      <c r="AX2011" s="51" t="str">
        <f aca="false">IFERROR(IF(AC2011="NÃO","",IF(AM2011&lt;&gt;"",AM2011-W2011,IF(AQ2011&lt;&gt;"",AQ2011-W2011,IF(AW2011&lt;&gt;"",AW2011-W2011,"")))),"")</f>
        <v/>
      </c>
      <c r="AY2011" s="46" t="str">
        <f aca="false">IFERROR(IF(ISNA(VLOOKUP(R2011,Dados!$X$2:$Y$5,2,0)),VLOOKUP(D2011,Dados!$X$7:$Y$33,2,0),VLOOKUP(R2011,Dados!$X$2:$Y$5,2,0)),"")</f>
        <v/>
      </c>
      <c r="AZ2011" s="52" t="str">
        <f aca="false">IF(C2011="","",IF(AND(Y2011="CONSUMO",AC2011="NÃO")*OR(AG2011="-",AG2011="BIT"),IF(E2011&lt;&gt;"",(AI2011-(P2011+L2011-N2011+Q2011)*AY2011)/0.83),""))</f>
        <v/>
      </c>
      <c r="BA2011" s="51" t="str">
        <f aca="false">IF(AZ2011="","",AZ2011*0.17-((P2011+L2011-N2011+Q2011)*AY2011))</f>
        <v/>
      </c>
      <c r="BB2011" s="51" t="str">
        <f aca="false">IF(AND(Y2011="CONSUMO",AG2011="ANEXO I",AY2011&gt;4%),(AI2011-(P2011+L2011-N2011+Q2011)*0.0514)/0.83*(0.5177)*(0.17)-AI2011*0.0514,IF(AND(Y2011="CONSUMO",AG2011="ANEXO II",AY2011&gt;4%),(AI2011-(P2011+L2011-N2011+Q2011)*0.041)/0.83*(0.3295)*(0.17)-AI2011*0.041,IF(AND(Y2011="CONSUMO",AG2011="ANEXO I",AY2011=4%),(AI2011-(P2011+L2011-N2011+Q2011)*0.04)/0.83*(0.5177)*(0.17)-AI2011*0.04,IF(AND(Y2011="CONSUMO",AG2011="ANEXO II",AY2011=4%),(AI2011-(P2011+L2011-N2011+Q2011)*0.04)/0.83*(0.3295)*(0.17)-AI2011*0.04,""))))</f>
        <v/>
      </c>
      <c r="BC2011" s="51" t="str">
        <f aca="false">IF(C2011="","",IF(AND(Y2011="CONSUMO",AC2011="SIM")*OR(AG2011="-",AG2011="BIT"),IF(E2011&lt;&gt;"",(AI2011-(P2011+L2011-N2011+Q2011)*AY2011)/0.83),""))</f>
        <v/>
      </c>
      <c r="BD2011" s="51" t="str">
        <f aca="false">IF(BC2011="","",BC2011*0.17)</f>
        <v/>
      </c>
      <c r="BE2011" s="51" t="str">
        <f aca="false">IF(I2011=6908,0,IF(BC2011="","",BD2011-((P2011+L2011-N2011+Q2011)*AY2011)))</f>
        <v/>
      </c>
      <c r="BF2011" s="53" t="str">
        <f aca="false">IF(B2011="","",IF(OR(B2011="",E2011="Regime Normal"),0,(AI2011-Q2011)*VLOOKUP(R2011,Dados!$X$98:$Y$108,2,0)))</f>
        <v/>
      </c>
      <c r="BG2011" s="54" t="str">
        <f aca="false">IFERROR(VLOOKUP(I2011,Dados!$AC$27:$AD$43,2,0),IF(B2011="","",IF(D2011&lt;&gt;"MT",IF(AND(AC2011="SIM",Y2011="Revenda"),"2403",IF(AND(AC2011="SIM",Y2011="Consumo"),"2407",IF(AND(AC2011="NÃO",Y2011="Revenda"),"2102",IF(AND(AC2011="NÃO",Y2011="Consumo"),"2556",)))),REPLACE(I2011,1,1,1))))</f>
        <v/>
      </c>
    </row>
    <row r="2012" customFormat="false" ht="12.8" hidden="false" customHeight="true" outlineLevel="0" collapsed="false">
      <c r="Y2012" s="45"/>
      <c r="Z2012" s="46" t="str">
        <f aca="false">IF(B2012="","",(IFERROR(VLOOKUP(H2012,Dados!A$3:B$15000,2,0),"Não Encontrado")))</f>
        <v/>
      </c>
      <c r="AA2012" s="46" t="str">
        <f aca="false">IF(B2012="","",(IFERROR(VLOOKUP(G2012,Dados!C$3:E$15000,3,0),"Não Encontrado")))</f>
        <v/>
      </c>
      <c r="AB2012" s="46" t="str">
        <f aca="false">IFERROR(IF(Z2012&lt;&gt;"Não Encontrado",Z2012,IF(AA2012&lt;&gt;"Não Encontrado",AA2012,"")),"")</f>
        <v/>
      </c>
      <c r="AC2012" s="45" t="str">
        <f aca="false">IF(B2012="","",IF(AB2012="","NÃO","SIM"))</f>
        <v/>
      </c>
      <c r="AD2012" s="45" t="str">
        <f aca="false">IFERROR(VLOOKUP(G2012,Dados!$P$3:$R$500,3,0),"")</f>
        <v/>
      </c>
      <c r="AE2012" s="45" t="str">
        <f aca="false">IFERROR(VLOOKUP(G2012,Dados!$K$3:$L$500,2,0),"")</f>
        <v/>
      </c>
      <c r="AF2012" s="45" t="str">
        <f aca="false">IFERROR(VLOOKUP(G2012,Dados!$M$3:$N$500,2,0),"")</f>
        <v/>
      </c>
      <c r="AG2012" s="45" t="str">
        <f aca="false">IF(F2012="","",IF(AND(AD2012="",AE2012="",AF2012=""),"-",IF(AND(AD2012="BIT",AE2012="",AF2012=""),"BIT",IF(AND(AE2012="ANEXO I",AD2012="",AF2012=""),"ANEXO I",IF(AND(AF2012="ANEXO II",AD2012="",AE2012=""),"ANEXO II","Escolher")))))</f>
        <v/>
      </c>
      <c r="AH2012" s="45" t="str">
        <f aca="false">IF(AG2012&lt;&gt;"Pneus","",IFERROR(VLOOKUP(R2012,Dados!$X$2:$Z$5,3,0)*(AI2012-Q2012),VLOOKUP(D2012,Dados!$X$7:$Z$33,3,0)*(AI2012-Q2012)))</f>
        <v/>
      </c>
      <c r="AI2012" s="47" t="str">
        <f aca="false">IF(B2012="","",P2012+Q2012+O2012+M2012+L2012-N2012)</f>
        <v/>
      </c>
      <c r="AJ2012" s="48" t="str">
        <f aca="false">IFERROR(IF(AND(AC2012="SIM",AG2012="-",Y2012="REVENDA"),(AB2012/1+1)*AI2012,IF(AND(AC2012="SIM",AG2012="Pneus",Y2012="REVENDA"),(AB2012/1+1)*(AI2012-AH2012),"")),"")</f>
        <v/>
      </c>
      <c r="AK2012" s="48" t="str">
        <f aca="false">IF(AJ2012="","",AJ2012*17%)</f>
        <v/>
      </c>
      <c r="AL2012" s="48" t="str">
        <f aca="false">IFERROR(IF(AC2012="NÃO","",IF(AK2012="","",IF(E2012="Simples Nacional",BF2012,IF(T2012=0.12,U2012*0.5833337002,IF(T2012=0,AI2012*0.07,U2012))))),"")</f>
        <v/>
      </c>
      <c r="AM2012" s="47" t="str">
        <f aca="false">IFERROR(IF(AC2012="NÃO","",IF(OR(AG2012="-",AG2012="Pneus"),AK2012-AL2012,"")),"")</f>
        <v/>
      </c>
      <c r="AN2012" s="48" t="str">
        <f aca="false">IF(AND(Y2012="REVENDA",AC2012="SIM",AG2012="BIT"),((AB2012/1+1)*AI2012)*0.4117,"")</f>
        <v/>
      </c>
      <c r="AO2012" s="48" t="str">
        <f aca="false">IF(AN2012="","",AN2012*17%)</f>
        <v/>
      </c>
      <c r="AP2012" s="49" t="str">
        <f aca="false">IF(AN2012="","",IF(T2012=0.12,(U2012*0.4117)*0.4117,IF(T2012=0,(AI2012*0.07)*0.4117,U2012*0.4117)))</f>
        <v/>
      </c>
      <c r="AQ2012" s="47" t="str">
        <f aca="false">IF(AN2012="","",AO2012-AP2012)</f>
        <v/>
      </c>
      <c r="AR2012" s="50" t="str">
        <f aca="false">IFERROR(IF(AND(AC2012="SIM",Y2012="REVENDA",LEFT(AG2012,5)="ANEXO")*OR(AE2012="ANEXO I",AF2012="ANEXO II"),VLOOKUP(H2012,Dados!G:I,2,0),""),"INSERIR MVA")</f>
        <v/>
      </c>
      <c r="AS2012" s="48" t="str">
        <f aca="false">IF(LEFT(AG2012,5)="ANEXO",VLOOKUP(AG2012,Dados!$X$111:$Z$112,2,0)*(AI2012-Q2012),"")</f>
        <v/>
      </c>
      <c r="AT2012" s="48" t="str">
        <f aca="false">IFERROR(IF(AR2012="","",(AI2012*AR2012)+AI2012),"INSERIR MVA")</f>
        <v/>
      </c>
      <c r="AU2012" s="48" t="str">
        <f aca="false">IF(AT2012="","",IF(AY2012=0.04,U2012,AS2012*AY2012))</f>
        <v/>
      </c>
      <c r="AV2012" s="47" t="str">
        <f aca="false">IFERROR(IF(AU2012="","",(VLOOKUP(AG2012,Dados!$X$111:$Z$112,3,0)*AT2012*0.17)),"INSERIR MVA")</f>
        <v/>
      </c>
      <c r="AW2012" s="47" t="str">
        <f aca="false">IFERROR(IF(AR2012="","",AV2012-AU2012),"")</f>
        <v/>
      </c>
      <c r="AX2012" s="51" t="str">
        <f aca="false">IFERROR(IF(AC2012="NÃO","",IF(AM2012&lt;&gt;"",AM2012-W2012,IF(AQ2012&lt;&gt;"",AQ2012-W2012,IF(AW2012&lt;&gt;"",AW2012-W2012,"")))),"")</f>
        <v/>
      </c>
      <c r="AY2012" s="46" t="str">
        <f aca="false">IFERROR(IF(ISNA(VLOOKUP(R2012,Dados!$X$2:$Y$5,2,0)),VLOOKUP(D2012,Dados!$X$7:$Y$33,2,0),VLOOKUP(R2012,Dados!$X$2:$Y$5,2,0)),"")</f>
        <v/>
      </c>
      <c r="AZ2012" s="52" t="str">
        <f aca="false">IF(C2012="","",IF(AND(Y2012="CONSUMO",AC2012="NÃO")*OR(AG2012="-",AG2012="BIT"),IF(E2012&lt;&gt;"",(AI2012-(P2012+L2012-N2012+Q2012)*AY2012)/0.83),""))</f>
        <v/>
      </c>
      <c r="BA2012" s="51" t="str">
        <f aca="false">IF(AZ2012="","",AZ2012*0.17-((P2012+L2012-N2012+Q2012)*AY2012))</f>
        <v/>
      </c>
      <c r="BB2012" s="51" t="str">
        <f aca="false">IF(AND(Y2012="CONSUMO",AG2012="ANEXO I",AY2012&gt;4%),(AI2012-(P2012+L2012-N2012+Q2012)*0.0514)/0.83*(0.5177)*(0.17)-AI2012*0.0514,IF(AND(Y2012="CONSUMO",AG2012="ANEXO II",AY2012&gt;4%),(AI2012-(P2012+L2012-N2012+Q2012)*0.041)/0.83*(0.3295)*(0.17)-AI2012*0.041,IF(AND(Y2012="CONSUMO",AG2012="ANEXO I",AY2012=4%),(AI2012-(P2012+L2012-N2012+Q2012)*0.04)/0.83*(0.5177)*(0.17)-AI2012*0.04,IF(AND(Y2012="CONSUMO",AG2012="ANEXO II",AY2012=4%),(AI2012-(P2012+L2012-N2012+Q2012)*0.04)/0.83*(0.3295)*(0.17)-AI2012*0.04,""))))</f>
        <v/>
      </c>
      <c r="BC2012" s="51" t="str">
        <f aca="false">IF(C2012="","",IF(AND(Y2012="CONSUMO",AC2012="SIM")*OR(AG2012="-",AG2012="BIT"),IF(E2012&lt;&gt;"",(AI2012-(P2012+L2012-N2012+Q2012)*AY2012)/0.83),""))</f>
        <v/>
      </c>
      <c r="BD2012" s="51" t="str">
        <f aca="false">IF(BC2012="","",BC2012*0.17)</f>
        <v/>
      </c>
      <c r="BE2012" s="51" t="str">
        <f aca="false">IF(I2012=6908,0,IF(BC2012="","",BD2012-((P2012+L2012-N2012+Q2012)*AY2012)))</f>
        <v/>
      </c>
      <c r="BF2012" s="53" t="str">
        <f aca="false">IF(B2012="","",IF(OR(B2012="",E2012="Regime Normal"),0,(AI2012-Q2012)*VLOOKUP(R2012,Dados!$X$98:$Y$108,2,0)))</f>
        <v/>
      </c>
      <c r="BG2012" s="54" t="str">
        <f aca="false">IFERROR(VLOOKUP(I2012,Dados!$AC$27:$AD$43,2,0),IF(B2012="","",IF(D2012&lt;&gt;"MT",IF(AND(AC2012="SIM",Y2012="Revenda"),"2403",IF(AND(AC2012="SIM",Y2012="Consumo"),"2407",IF(AND(AC2012="NÃO",Y2012="Revenda"),"2102",IF(AND(AC2012="NÃO",Y2012="Consumo"),"2556",)))),REPLACE(I2012,1,1,1))))</f>
        <v/>
      </c>
    </row>
    <row r="2013" customFormat="false" ht="12.8" hidden="false" customHeight="true" outlineLevel="0" collapsed="false">
      <c r="Y2013" s="45"/>
      <c r="Z2013" s="46" t="str">
        <f aca="false">IF(B2013="","",(IFERROR(VLOOKUP(H2013,Dados!A$3:B$15000,2,0),"Não Encontrado")))</f>
        <v/>
      </c>
      <c r="AA2013" s="46" t="str">
        <f aca="false">IF(B2013="","",(IFERROR(VLOOKUP(G2013,Dados!C$3:E$15000,3,0),"Não Encontrado")))</f>
        <v/>
      </c>
      <c r="AB2013" s="46" t="str">
        <f aca="false">IFERROR(IF(Z2013&lt;&gt;"Não Encontrado",Z2013,IF(AA2013&lt;&gt;"Não Encontrado",AA2013,"")),"")</f>
        <v/>
      </c>
      <c r="AC2013" s="45" t="str">
        <f aca="false">IF(B2013="","",IF(AB2013="","NÃO","SIM"))</f>
        <v/>
      </c>
      <c r="AD2013" s="45" t="str">
        <f aca="false">IFERROR(VLOOKUP(G2013,Dados!$P$3:$R$500,3,0),"")</f>
        <v/>
      </c>
      <c r="AE2013" s="45" t="str">
        <f aca="false">IFERROR(VLOOKUP(G2013,Dados!$K$3:$L$500,2,0),"")</f>
        <v/>
      </c>
      <c r="AF2013" s="45" t="str">
        <f aca="false">IFERROR(VLOOKUP(G2013,Dados!$M$3:$N$500,2,0),"")</f>
        <v/>
      </c>
      <c r="AG2013" s="45" t="str">
        <f aca="false">IF(F2013="","",IF(AND(AD2013="",AE2013="",AF2013=""),"-",IF(AND(AD2013="BIT",AE2013="",AF2013=""),"BIT",IF(AND(AE2013="ANEXO I",AD2013="",AF2013=""),"ANEXO I",IF(AND(AF2013="ANEXO II",AD2013="",AE2013=""),"ANEXO II","Escolher")))))</f>
        <v/>
      </c>
      <c r="AH2013" s="45" t="str">
        <f aca="false">IF(AG2013&lt;&gt;"Pneus","",IFERROR(VLOOKUP(R2013,Dados!$X$2:$Z$5,3,0)*(AI2013-Q2013),VLOOKUP(D2013,Dados!$X$7:$Z$33,3,0)*(AI2013-Q2013)))</f>
        <v/>
      </c>
      <c r="AI2013" s="47" t="str">
        <f aca="false">IF(B2013="","",P2013+Q2013+O2013+M2013+L2013-N2013)</f>
        <v/>
      </c>
      <c r="AJ2013" s="48" t="str">
        <f aca="false">IFERROR(IF(AND(AC2013="SIM",AG2013="-",Y2013="REVENDA"),(AB2013/1+1)*AI2013,IF(AND(AC2013="SIM",AG2013="Pneus",Y2013="REVENDA"),(AB2013/1+1)*(AI2013-AH2013),"")),"")</f>
        <v/>
      </c>
      <c r="AK2013" s="48" t="str">
        <f aca="false">IF(AJ2013="","",AJ2013*17%)</f>
        <v/>
      </c>
      <c r="AL2013" s="48" t="str">
        <f aca="false">IFERROR(IF(AC2013="NÃO","",IF(AK2013="","",IF(E2013="Simples Nacional",BF2013,IF(T2013=0.12,U2013*0.5833337002,IF(T2013=0,AI2013*0.07,U2013))))),"")</f>
        <v/>
      </c>
      <c r="AM2013" s="47" t="str">
        <f aca="false">IFERROR(IF(AC2013="NÃO","",IF(OR(AG2013="-",AG2013="Pneus"),AK2013-AL2013,"")),"")</f>
        <v/>
      </c>
      <c r="AN2013" s="48" t="str">
        <f aca="false">IF(AND(Y2013="REVENDA",AC2013="SIM",AG2013="BIT"),((AB2013/1+1)*AI2013)*0.4117,"")</f>
        <v/>
      </c>
      <c r="AO2013" s="48" t="str">
        <f aca="false">IF(AN2013="","",AN2013*17%)</f>
        <v/>
      </c>
      <c r="AP2013" s="49" t="str">
        <f aca="false">IF(AN2013="","",IF(T2013=0.12,(U2013*0.4117)*0.4117,IF(T2013=0,(AI2013*0.07)*0.4117,U2013*0.4117)))</f>
        <v/>
      </c>
      <c r="AQ2013" s="47" t="str">
        <f aca="false">IF(AN2013="","",AO2013-AP2013)</f>
        <v/>
      </c>
      <c r="AR2013" s="50" t="str">
        <f aca="false">IFERROR(IF(AND(AC2013="SIM",Y2013="REVENDA",LEFT(AG2013,5)="ANEXO")*OR(AE2013="ANEXO I",AF2013="ANEXO II"),VLOOKUP(H2013,Dados!G:I,2,0),""),"INSERIR MVA")</f>
        <v/>
      </c>
      <c r="AS2013" s="48" t="str">
        <f aca="false">IF(LEFT(AG2013,5)="ANEXO",VLOOKUP(AG2013,Dados!$X$111:$Z$112,2,0)*(AI2013-Q2013),"")</f>
        <v/>
      </c>
      <c r="AT2013" s="48" t="str">
        <f aca="false">IFERROR(IF(AR2013="","",(AI2013*AR2013)+AI2013),"INSERIR MVA")</f>
        <v/>
      </c>
      <c r="AU2013" s="48" t="str">
        <f aca="false">IF(AT2013="","",IF(AY2013=0.04,U2013,AS2013*AY2013))</f>
        <v/>
      </c>
      <c r="AV2013" s="47" t="str">
        <f aca="false">IFERROR(IF(AU2013="","",(VLOOKUP(AG2013,Dados!$X$111:$Z$112,3,0)*AT2013*0.17)),"INSERIR MVA")</f>
        <v/>
      </c>
      <c r="AW2013" s="47" t="str">
        <f aca="false">IFERROR(IF(AR2013="","",AV2013-AU2013),"")</f>
        <v/>
      </c>
      <c r="AX2013" s="51" t="str">
        <f aca="false">IFERROR(IF(AC2013="NÃO","",IF(AM2013&lt;&gt;"",AM2013-W2013,IF(AQ2013&lt;&gt;"",AQ2013-W2013,IF(AW2013&lt;&gt;"",AW2013-W2013,"")))),"")</f>
        <v/>
      </c>
      <c r="AY2013" s="46" t="str">
        <f aca="false">IFERROR(IF(ISNA(VLOOKUP(R2013,Dados!$X$2:$Y$5,2,0)),VLOOKUP(D2013,Dados!$X$7:$Y$33,2,0),VLOOKUP(R2013,Dados!$X$2:$Y$5,2,0)),"")</f>
        <v/>
      </c>
      <c r="AZ2013" s="52" t="str">
        <f aca="false">IF(C2013="","",IF(AND(Y2013="CONSUMO",AC2013="NÃO")*OR(AG2013="-",AG2013="BIT"),IF(E2013&lt;&gt;"",(AI2013-(P2013+L2013-N2013+Q2013)*AY2013)/0.83),""))</f>
        <v/>
      </c>
      <c r="BA2013" s="51" t="str">
        <f aca="false">IF(AZ2013="","",AZ2013*0.17-((P2013+L2013-N2013+Q2013)*AY2013))</f>
        <v/>
      </c>
      <c r="BB2013" s="51" t="str">
        <f aca="false">IF(AND(Y2013="CONSUMO",AG2013="ANEXO I",AY2013&gt;4%),(AI2013-(P2013+L2013-N2013+Q2013)*0.0514)/0.83*(0.5177)*(0.17)-AI2013*0.0514,IF(AND(Y2013="CONSUMO",AG2013="ANEXO II",AY2013&gt;4%),(AI2013-(P2013+L2013-N2013+Q2013)*0.041)/0.83*(0.3295)*(0.17)-AI2013*0.041,IF(AND(Y2013="CONSUMO",AG2013="ANEXO I",AY2013=4%),(AI2013-(P2013+L2013-N2013+Q2013)*0.04)/0.83*(0.5177)*(0.17)-AI2013*0.04,IF(AND(Y2013="CONSUMO",AG2013="ANEXO II",AY2013=4%),(AI2013-(P2013+L2013-N2013+Q2013)*0.04)/0.83*(0.3295)*(0.17)-AI2013*0.04,""))))</f>
        <v/>
      </c>
      <c r="BC2013" s="51" t="str">
        <f aca="false">IF(C2013="","",IF(AND(Y2013="CONSUMO",AC2013="SIM")*OR(AG2013="-",AG2013="BIT"),IF(E2013&lt;&gt;"",(AI2013-(P2013+L2013-N2013+Q2013)*AY2013)/0.83),""))</f>
        <v/>
      </c>
      <c r="BD2013" s="51" t="str">
        <f aca="false">IF(BC2013="","",BC2013*0.17)</f>
        <v/>
      </c>
      <c r="BE2013" s="51" t="str">
        <f aca="false">IF(I2013=6908,0,IF(BC2013="","",BD2013-((P2013+L2013-N2013+Q2013)*AY2013)))</f>
        <v/>
      </c>
      <c r="BF2013" s="53" t="str">
        <f aca="false">IF(B2013="","",IF(OR(B2013="",E2013="Regime Normal"),0,(AI2013-Q2013)*VLOOKUP(R2013,Dados!$X$98:$Y$108,2,0)))</f>
        <v/>
      </c>
      <c r="BG2013" s="54" t="str">
        <f aca="false">IFERROR(VLOOKUP(I2013,Dados!$AC$27:$AD$43,2,0),IF(B2013="","",IF(D2013&lt;&gt;"MT",IF(AND(AC2013="SIM",Y2013="Revenda"),"2403",IF(AND(AC2013="SIM",Y2013="Consumo"),"2407",IF(AND(AC2013="NÃO",Y2013="Revenda"),"2102",IF(AND(AC2013="NÃO",Y2013="Consumo"),"2556",)))),REPLACE(I2013,1,1,1))))</f>
        <v/>
      </c>
    </row>
    <row r="2014" customFormat="false" ht="12.8" hidden="false" customHeight="true" outlineLevel="0" collapsed="false">
      <c r="Y2014" s="45"/>
      <c r="Z2014" s="46" t="str">
        <f aca="false">IF(B2014="","",(IFERROR(VLOOKUP(H2014,Dados!A$3:B$15000,2,0),"Não Encontrado")))</f>
        <v/>
      </c>
      <c r="AA2014" s="46" t="str">
        <f aca="false">IF(B2014="","",(IFERROR(VLOOKUP(G2014,Dados!C$3:E$15000,3,0),"Não Encontrado")))</f>
        <v/>
      </c>
      <c r="AB2014" s="46" t="str">
        <f aca="false">IFERROR(IF(Z2014&lt;&gt;"Não Encontrado",Z2014,IF(AA2014&lt;&gt;"Não Encontrado",AA2014,"")),"")</f>
        <v/>
      </c>
      <c r="AC2014" s="45" t="str">
        <f aca="false">IF(B2014="","",IF(AB2014="","NÃO","SIM"))</f>
        <v/>
      </c>
      <c r="AD2014" s="45" t="str">
        <f aca="false">IFERROR(VLOOKUP(G2014,Dados!$P$3:$R$500,3,0),"")</f>
        <v/>
      </c>
      <c r="AE2014" s="45" t="str">
        <f aca="false">IFERROR(VLOOKUP(G2014,Dados!$K$3:$L$500,2,0),"")</f>
        <v/>
      </c>
      <c r="AF2014" s="45" t="str">
        <f aca="false">IFERROR(VLOOKUP(G2014,Dados!$M$3:$N$500,2,0),"")</f>
        <v/>
      </c>
      <c r="AG2014" s="45" t="str">
        <f aca="false">IF(F2014="","",IF(AND(AD2014="",AE2014="",AF2014=""),"-",IF(AND(AD2014="BIT",AE2014="",AF2014=""),"BIT",IF(AND(AE2014="ANEXO I",AD2014="",AF2014=""),"ANEXO I",IF(AND(AF2014="ANEXO II",AD2014="",AE2014=""),"ANEXO II","Escolher")))))</f>
        <v/>
      </c>
      <c r="AH2014" s="45" t="str">
        <f aca="false">IF(AG2014&lt;&gt;"Pneus","",IFERROR(VLOOKUP(R2014,Dados!$X$2:$Z$5,3,0)*(AI2014-Q2014),VLOOKUP(D2014,Dados!$X$7:$Z$33,3,0)*(AI2014-Q2014)))</f>
        <v/>
      </c>
      <c r="AI2014" s="47" t="str">
        <f aca="false">IF(B2014="","",P2014+Q2014+O2014+M2014+L2014-N2014)</f>
        <v/>
      </c>
      <c r="AJ2014" s="48" t="str">
        <f aca="false">IFERROR(IF(AND(AC2014="SIM",AG2014="-",Y2014="REVENDA"),(AB2014/1+1)*AI2014,IF(AND(AC2014="SIM",AG2014="Pneus",Y2014="REVENDA"),(AB2014/1+1)*(AI2014-AH2014),"")),"")</f>
        <v/>
      </c>
      <c r="AK2014" s="48" t="str">
        <f aca="false">IF(AJ2014="","",AJ2014*17%)</f>
        <v/>
      </c>
      <c r="AL2014" s="48" t="str">
        <f aca="false">IFERROR(IF(AC2014="NÃO","",IF(AK2014="","",IF(E2014="Simples Nacional",BF2014,IF(T2014=0.12,U2014*0.5833337002,IF(T2014=0,AI2014*0.07,U2014))))),"")</f>
        <v/>
      </c>
      <c r="AM2014" s="47" t="str">
        <f aca="false">IFERROR(IF(AC2014="NÃO","",IF(OR(AG2014="-",AG2014="Pneus"),AK2014-AL2014,"")),"")</f>
        <v/>
      </c>
      <c r="AN2014" s="48" t="str">
        <f aca="false">IF(AND(Y2014="REVENDA",AC2014="SIM",AG2014="BIT"),((AB2014/1+1)*AI2014)*0.4117,"")</f>
        <v/>
      </c>
      <c r="AO2014" s="48" t="str">
        <f aca="false">IF(AN2014="","",AN2014*17%)</f>
        <v/>
      </c>
      <c r="AP2014" s="49" t="str">
        <f aca="false">IF(AN2014="","",IF(T2014=0.12,(U2014*0.4117)*0.4117,IF(T2014=0,(AI2014*0.07)*0.4117,U2014*0.4117)))</f>
        <v/>
      </c>
      <c r="AQ2014" s="47" t="str">
        <f aca="false">IF(AN2014="","",AO2014-AP2014)</f>
        <v/>
      </c>
      <c r="AR2014" s="50" t="str">
        <f aca="false">IFERROR(IF(AND(AC2014="SIM",Y2014="REVENDA",LEFT(AG2014,5)="ANEXO")*OR(AE2014="ANEXO I",AF2014="ANEXO II"),VLOOKUP(H2014,Dados!G:I,2,0),""),"INSERIR MVA")</f>
        <v/>
      </c>
      <c r="AS2014" s="48" t="str">
        <f aca="false">IF(LEFT(AG2014,5)="ANEXO",VLOOKUP(AG2014,Dados!$X$111:$Z$112,2,0)*(AI2014-Q2014),"")</f>
        <v/>
      </c>
      <c r="AT2014" s="48" t="str">
        <f aca="false">IFERROR(IF(AR2014="","",(AI2014*AR2014)+AI2014),"INSERIR MVA")</f>
        <v/>
      </c>
      <c r="AU2014" s="48" t="str">
        <f aca="false">IF(AT2014="","",IF(AY2014=0.04,U2014,AS2014*AY2014))</f>
        <v/>
      </c>
      <c r="AV2014" s="47" t="str">
        <f aca="false">IFERROR(IF(AU2014="","",(VLOOKUP(AG2014,Dados!$X$111:$Z$112,3,0)*AT2014*0.17)),"INSERIR MVA")</f>
        <v/>
      </c>
      <c r="AW2014" s="47" t="str">
        <f aca="false">IFERROR(IF(AR2014="","",AV2014-AU2014),"")</f>
        <v/>
      </c>
      <c r="AX2014" s="51" t="str">
        <f aca="false">IFERROR(IF(AC2014="NÃO","",IF(AM2014&lt;&gt;"",AM2014-W2014,IF(AQ2014&lt;&gt;"",AQ2014-W2014,IF(AW2014&lt;&gt;"",AW2014-W2014,"")))),"")</f>
        <v/>
      </c>
      <c r="AY2014" s="46" t="str">
        <f aca="false">IFERROR(IF(ISNA(VLOOKUP(R2014,Dados!$X$2:$Y$5,2,0)),VLOOKUP(D2014,Dados!$X$7:$Y$33,2,0),VLOOKUP(R2014,Dados!$X$2:$Y$5,2,0)),"")</f>
        <v/>
      </c>
      <c r="AZ2014" s="52" t="str">
        <f aca="false">IF(C2014="","",IF(AND(Y2014="CONSUMO",AC2014="NÃO")*OR(AG2014="-",AG2014="BIT"),IF(E2014&lt;&gt;"",(AI2014-(P2014+L2014-N2014+Q2014)*AY2014)/0.83),""))</f>
        <v/>
      </c>
      <c r="BA2014" s="51" t="str">
        <f aca="false">IF(AZ2014="","",AZ2014*0.17-((P2014+L2014-N2014+Q2014)*AY2014))</f>
        <v/>
      </c>
      <c r="BB2014" s="51" t="str">
        <f aca="false">IF(AND(Y2014="CONSUMO",AG2014="ANEXO I",AY2014&gt;4%),(AI2014-(P2014+L2014-N2014+Q2014)*0.0514)/0.83*(0.5177)*(0.17)-AI2014*0.0514,IF(AND(Y2014="CONSUMO",AG2014="ANEXO II",AY2014&gt;4%),(AI2014-(P2014+L2014-N2014+Q2014)*0.041)/0.83*(0.3295)*(0.17)-AI2014*0.041,IF(AND(Y2014="CONSUMO",AG2014="ANEXO I",AY2014=4%),(AI2014-(P2014+L2014-N2014+Q2014)*0.04)/0.83*(0.5177)*(0.17)-AI2014*0.04,IF(AND(Y2014="CONSUMO",AG2014="ANEXO II",AY2014=4%),(AI2014-(P2014+L2014-N2014+Q2014)*0.04)/0.83*(0.3295)*(0.17)-AI2014*0.04,""))))</f>
        <v/>
      </c>
      <c r="BC2014" s="51" t="str">
        <f aca="false">IF(C2014="","",IF(AND(Y2014="CONSUMO",AC2014="SIM")*OR(AG2014="-",AG2014="BIT"),IF(E2014&lt;&gt;"",(AI2014-(P2014+L2014-N2014+Q2014)*AY2014)/0.83),""))</f>
        <v/>
      </c>
      <c r="BD2014" s="51" t="str">
        <f aca="false">IF(BC2014="","",BC2014*0.17)</f>
        <v/>
      </c>
      <c r="BE2014" s="51" t="str">
        <f aca="false">IF(I2014=6908,0,IF(BC2014="","",BD2014-((P2014+L2014-N2014+Q2014)*AY2014)))</f>
        <v/>
      </c>
      <c r="BF2014" s="53" t="str">
        <f aca="false">IF(B2014="","",IF(OR(B2014="",E2014="Regime Normal"),0,(AI2014-Q2014)*VLOOKUP(R2014,Dados!$X$98:$Y$108,2,0)))</f>
        <v/>
      </c>
      <c r="BG2014" s="54" t="str">
        <f aca="false">IFERROR(VLOOKUP(I2014,Dados!$AC$27:$AD$43,2,0),IF(B2014="","",IF(D2014&lt;&gt;"MT",IF(AND(AC2014="SIM",Y2014="Revenda"),"2403",IF(AND(AC2014="SIM",Y2014="Consumo"),"2407",IF(AND(AC2014="NÃO",Y2014="Revenda"),"2102",IF(AND(AC2014="NÃO",Y2014="Consumo"),"2556",)))),REPLACE(I2014,1,1,1))))</f>
        <v/>
      </c>
    </row>
    <row r="2015" customFormat="false" ht="12.8" hidden="false" customHeight="true" outlineLevel="0" collapsed="false">
      <c r="Y2015" s="45"/>
      <c r="Z2015" s="46" t="str">
        <f aca="false">IF(B2015="","",(IFERROR(VLOOKUP(H2015,Dados!A$3:B$15000,2,0),"Não Encontrado")))</f>
        <v/>
      </c>
      <c r="AA2015" s="46" t="str">
        <f aca="false">IF(B2015="","",(IFERROR(VLOOKUP(G2015,Dados!C$3:E$15000,3,0),"Não Encontrado")))</f>
        <v/>
      </c>
      <c r="AB2015" s="46" t="str">
        <f aca="false">IFERROR(IF(Z2015&lt;&gt;"Não Encontrado",Z2015,IF(AA2015&lt;&gt;"Não Encontrado",AA2015,"")),"")</f>
        <v/>
      </c>
      <c r="AC2015" s="45" t="str">
        <f aca="false">IF(B2015="","",IF(AB2015="","NÃO","SIM"))</f>
        <v/>
      </c>
      <c r="AD2015" s="45" t="str">
        <f aca="false">IFERROR(VLOOKUP(G2015,Dados!$P$3:$R$500,3,0),"")</f>
        <v/>
      </c>
      <c r="AE2015" s="45" t="str">
        <f aca="false">IFERROR(VLOOKUP(G2015,Dados!$K$3:$L$500,2,0),"")</f>
        <v/>
      </c>
      <c r="AF2015" s="45" t="str">
        <f aca="false">IFERROR(VLOOKUP(G2015,Dados!$M$3:$N$500,2,0),"")</f>
        <v/>
      </c>
      <c r="AG2015" s="45" t="str">
        <f aca="false">IF(F2015="","",IF(AND(AD2015="",AE2015="",AF2015=""),"-",IF(AND(AD2015="BIT",AE2015="",AF2015=""),"BIT",IF(AND(AE2015="ANEXO I",AD2015="",AF2015=""),"ANEXO I",IF(AND(AF2015="ANEXO II",AD2015="",AE2015=""),"ANEXO II","Escolher")))))</f>
        <v/>
      </c>
      <c r="AH2015" s="45" t="str">
        <f aca="false">IF(AG2015&lt;&gt;"Pneus","",IFERROR(VLOOKUP(R2015,Dados!$X$2:$Z$5,3,0)*(AI2015-Q2015),VLOOKUP(D2015,Dados!$X$7:$Z$33,3,0)*(AI2015-Q2015)))</f>
        <v/>
      </c>
      <c r="AI2015" s="47" t="str">
        <f aca="false">IF(B2015="","",P2015+Q2015+O2015+M2015+L2015-N2015)</f>
        <v/>
      </c>
      <c r="AJ2015" s="48" t="str">
        <f aca="false">IFERROR(IF(AND(AC2015="SIM",AG2015="-",Y2015="REVENDA"),(AB2015/1+1)*AI2015,IF(AND(AC2015="SIM",AG2015="Pneus",Y2015="REVENDA"),(AB2015/1+1)*(AI2015-AH2015),"")),"")</f>
        <v/>
      </c>
      <c r="AK2015" s="48" t="str">
        <f aca="false">IF(AJ2015="","",AJ2015*17%)</f>
        <v/>
      </c>
      <c r="AL2015" s="48" t="str">
        <f aca="false">IFERROR(IF(AC2015="NÃO","",IF(AK2015="","",IF(E2015="Simples Nacional",BF2015,IF(T2015=0.12,U2015*0.5833337002,IF(T2015=0,AI2015*0.07,U2015))))),"")</f>
        <v/>
      </c>
      <c r="AM2015" s="47" t="str">
        <f aca="false">IFERROR(IF(AC2015="NÃO","",IF(OR(AG2015="-",AG2015="Pneus"),AK2015-AL2015,"")),"")</f>
        <v/>
      </c>
      <c r="AN2015" s="48" t="str">
        <f aca="false">IF(AND(Y2015="REVENDA",AC2015="SIM",AG2015="BIT"),((AB2015/1+1)*AI2015)*0.4117,"")</f>
        <v/>
      </c>
      <c r="AO2015" s="48" t="str">
        <f aca="false">IF(AN2015="","",AN2015*17%)</f>
        <v/>
      </c>
      <c r="AP2015" s="49" t="str">
        <f aca="false">IF(AN2015="","",IF(T2015=0.12,(U2015*0.4117)*0.4117,IF(T2015=0,(AI2015*0.07)*0.4117,U2015*0.4117)))</f>
        <v/>
      </c>
      <c r="AQ2015" s="47" t="str">
        <f aca="false">IF(AN2015="","",AO2015-AP2015)</f>
        <v/>
      </c>
      <c r="AR2015" s="50" t="str">
        <f aca="false">IFERROR(IF(AND(AC2015="SIM",Y2015="REVENDA",LEFT(AG2015,5)="ANEXO")*OR(AE2015="ANEXO I",AF2015="ANEXO II"),VLOOKUP(H2015,Dados!G:I,2,0),""),"INSERIR MVA")</f>
        <v/>
      </c>
      <c r="AS2015" s="48" t="str">
        <f aca="false">IF(LEFT(AG2015,5)="ANEXO",VLOOKUP(AG2015,Dados!$X$111:$Z$112,2,0)*(AI2015-Q2015),"")</f>
        <v/>
      </c>
      <c r="AT2015" s="48" t="str">
        <f aca="false">IFERROR(IF(AR2015="","",(AI2015*AR2015)+AI2015),"INSERIR MVA")</f>
        <v/>
      </c>
      <c r="AU2015" s="48" t="str">
        <f aca="false">IF(AT2015="","",IF(AY2015=0.04,U2015,AS2015*AY2015))</f>
        <v/>
      </c>
      <c r="AV2015" s="47" t="str">
        <f aca="false">IFERROR(IF(AU2015="","",(VLOOKUP(AG2015,Dados!$X$111:$Z$112,3,0)*AT2015*0.17)),"INSERIR MVA")</f>
        <v/>
      </c>
      <c r="AW2015" s="47" t="str">
        <f aca="false">IFERROR(IF(AR2015="","",AV2015-AU2015),"")</f>
        <v/>
      </c>
      <c r="AX2015" s="51" t="str">
        <f aca="false">IFERROR(IF(AC2015="NÃO","",IF(AM2015&lt;&gt;"",AM2015-W2015,IF(AQ2015&lt;&gt;"",AQ2015-W2015,IF(AW2015&lt;&gt;"",AW2015-W2015,"")))),"")</f>
        <v/>
      </c>
      <c r="AY2015" s="46" t="str">
        <f aca="false">IFERROR(IF(ISNA(VLOOKUP(R2015,Dados!$X$2:$Y$5,2,0)),VLOOKUP(D2015,Dados!$X$7:$Y$33,2,0),VLOOKUP(R2015,Dados!$X$2:$Y$5,2,0)),"")</f>
        <v/>
      </c>
      <c r="AZ2015" s="52" t="str">
        <f aca="false">IF(C2015="","",IF(AND(Y2015="CONSUMO",AC2015="NÃO")*OR(AG2015="-",AG2015="BIT"),IF(E2015&lt;&gt;"",(AI2015-(P2015+L2015-N2015+Q2015)*AY2015)/0.83),""))</f>
        <v/>
      </c>
      <c r="BA2015" s="51" t="str">
        <f aca="false">IF(AZ2015="","",AZ2015*0.17-((P2015+L2015-N2015+Q2015)*AY2015))</f>
        <v/>
      </c>
      <c r="BB2015" s="51" t="str">
        <f aca="false">IF(AND(Y2015="CONSUMO",AG2015="ANEXO I",AY2015&gt;4%),(AI2015-(P2015+L2015-N2015+Q2015)*0.0514)/0.83*(0.5177)*(0.17)-AI2015*0.0514,IF(AND(Y2015="CONSUMO",AG2015="ANEXO II",AY2015&gt;4%),(AI2015-(P2015+L2015-N2015+Q2015)*0.041)/0.83*(0.3295)*(0.17)-AI2015*0.041,IF(AND(Y2015="CONSUMO",AG2015="ANEXO I",AY2015=4%),(AI2015-(P2015+L2015-N2015+Q2015)*0.04)/0.83*(0.5177)*(0.17)-AI2015*0.04,IF(AND(Y2015="CONSUMO",AG2015="ANEXO II",AY2015=4%),(AI2015-(P2015+L2015-N2015+Q2015)*0.04)/0.83*(0.3295)*(0.17)-AI2015*0.04,""))))</f>
        <v/>
      </c>
      <c r="BC2015" s="51" t="str">
        <f aca="false">IF(C2015="","",IF(AND(Y2015="CONSUMO",AC2015="SIM")*OR(AG2015="-",AG2015="BIT"),IF(E2015&lt;&gt;"",(AI2015-(P2015+L2015-N2015+Q2015)*AY2015)/0.83),""))</f>
        <v/>
      </c>
      <c r="BD2015" s="51" t="str">
        <f aca="false">IF(BC2015="","",BC2015*0.17)</f>
        <v/>
      </c>
      <c r="BE2015" s="51" t="str">
        <f aca="false">IF(I2015=6908,0,IF(BC2015="","",BD2015-((P2015+L2015-N2015+Q2015)*AY2015)))</f>
        <v/>
      </c>
      <c r="BF2015" s="53" t="str">
        <f aca="false">IF(B2015="","",IF(OR(B2015="",E2015="Regime Normal"),0,(AI2015-Q2015)*VLOOKUP(R2015,Dados!$X$98:$Y$108,2,0)))</f>
        <v/>
      </c>
      <c r="BG2015" s="54" t="str">
        <f aca="false">IFERROR(VLOOKUP(I2015,Dados!$AC$27:$AD$43,2,0),IF(B2015="","",IF(D2015&lt;&gt;"MT",IF(AND(AC2015="SIM",Y2015="Revenda"),"2403",IF(AND(AC2015="SIM",Y2015="Consumo"),"2407",IF(AND(AC2015="NÃO",Y2015="Revenda"),"2102",IF(AND(AC2015="NÃO",Y2015="Consumo"),"2556",)))),REPLACE(I2015,1,1,1))))</f>
        <v/>
      </c>
    </row>
    <row r="2016" customFormat="false" ht="12.8" hidden="false" customHeight="true" outlineLevel="0" collapsed="false">
      <c r="Y2016" s="45"/>
      <c r="Z2016" s="46" t="str">
        <f aca="false">IF(B2016="","",(IFERROR(VLOOKUP(H2016,Dados!A$3:B$15000,2,0),"Não Encontrado")))</f>
        <v/>
      </c>
      <c r="AA2016" s="46" t="str">
        <f aca="false">IF(B2016="","",(IFERROR(VLOOKUP(G2016,Dados!C$3:E$15000,3,0),"Não Encontrado")))</f>
        <v/>
      </c>
      <c r="AB2016" s="46" t="str">
        <f aca="false">IFERROR(IF(Z2016&lt;&gt;"Não Encontrado",Z2016,IF(AA2016&lt;&gt;"Não Encontrado",AA2016,"")),"")</f>
        <v/>
      </c>
      <c r="AC2016" s="45" t="str">
        <f aca="false">IF(B2016="","",IF(AB2016="","NÃO","SIM"))</f>
        <v/>
      </c>
      <c r="AD2016" s="45" t="str">
        <f aca="false">IFERROR(VLOOKUP(G2016,Dados!$P$3:$R$500,3,0),"")</f>
        <v/>
      </c>
      <c r="AE2016" s="45" t="str">
        <f aca="false">IFERROR(VLOOKUP(G2016,Dados!$K$3:$L$500,2,0),"")</f>
        <v/>
      </c>
      <c r="AF2016" s="45" t="str">
        <f aca="false">IFERROR(VLOOKUP(G2016,Dados!$M$3:$N$500,2,0),"")</f>
        <v/>
      </c>
      <c r="AG2016" s="45" t="str">
        <f aca="false">IF(F2016="","",IF(AND(AD2016="",AE2016="",AF2016=""),"-",IF(AND(AD2016="BIT",AE2016="",AF2016=""),"BIT",IF(AND(AE2016="ANEXO I",AD2016="",AF2016=""),"ANEXO I",IF(AND(AF2016="ANEXO II",AD2016="",AE2016=""),"ANEXO II","Escolher")))))</f>
        <v/>
      </c>
      <c r="AH2016" s="45" t="str">
        <f aca="false">IF(AG2016&lt;&gt;"Pneus","",IFERROR(VLOOKUP(R2016,Dados!$X$2:$Z$5,3,0)*(AI2016-Q2016),VLOOKUP(D2016,Dados!$X$7:$Z$33,3,0)*(AI2016-Q2016)))</f>
        <v/>
      </c>
      <c r="AI2016" s="47" t="str">
        <f aca="false">IF(B2016="","",P2016+Q2016+O2016+M2016+L2016-N2016)</f>
        <v/>
      </c>
      <c r="AJ2016" s="48" t="str">
        <f aca="false">IFERROR(IF(AND(AC2016="SIM",AG2016="-",Y2016="REVENDA"),(AB2016/1+1)*AI2016,IF(AND(AC2016="SIM",AG2016="Pneus",Y2016="REVENDA"),(AB2016/1+1)*(AI2016-AH2016),"")),"")</f>
        <v/>
      </c>
      <c r="AK2016" s="48" t="str">
        <f aca="false">IF(AJ2016="","",AJ2016*17%)</f>
        <v/>
      </c>
      <c r="AL2016" s="48" t="str">
        <f aca="false">IFERROR(IF(AC2016="NÃO","",IF(AK2016="","",IF(E2016="Simples Nacional",BF2016,IF(T2016=0.12,U2016*0.5833337002,IF(T2016=0,AI2016*0.07,U2016))))),"")</f>
        <v/>
      </c>
      <c r="AM2016" s="47" t="str">
        <f aca="false">IFERROR(IF(AC2016="NÃO","",IF(OR(AG2016="-",AG2016="Pneus"),AK2016-AL2016,"")),"")</f>
        <v/>
      </c>
      <c r="AN2016" s="48" t="str">
        <f aca="false">IF(AND(Y2016="REVENDA",AC2016="SIM",AG2016="BIT"),((AB2016/1+1)*AI2016)*0.4117,"")</f>
        <v/>
      </c>
      <c r="AO2016" s="48" t="str">
        <f aca="false">IF(AN2016="","",AN2016*17%)</f>
        <v/>
      </c>
      <c r="AP2016" s="49" t="str">
        <f aca="false">IF(AN2016="","",IF(T2016=0.12,(U2016*0.4117)*0.4117,IF(T2016=0,(AI2016*0.07)*0.4117,U2016*0.4117)))</f>
        <v/>
      </c>
      <c r="AQ2016" s="47" t="str">
        <f aca="false">IF(AN2016="","",AO2016-AP2016)</f>
        <v/>
      </c>
      <c r="AR2016" s="50" t="str">
        <f aca="false">IFERROR(IF(AND(AC2016="SIM",Y2016="REVENDA",LEFT(AG2016,5)="ANEXO")*OR(AE2016="ANEXO I",AF2016="ANEXO II"),VLOOKUP(H2016,Dados!G:I,2,0),""),"INSERIR MVA")</f>
        <v/>
      </c>
      <c r="AS2016" s="48" t="str">
        <f aca="false">IF(LEFT(AG2016,5)="ANEXO",VLOOKUP(AG2016,Dados!$X$111:$Z$112,2,0)*(AI2016-Q2016),"")</f>
        <v/>
      </c>
      <c r="AT2016" s="48" t="str">
        <f aca="false">IFERROR(IF(AR2016="","",(AI2016*AR2016)+AI2016),"INSERIR MVA")</f>
        <v/>
      </c>
      <c r="AU2016" s="48" t="str">
        <f aca="false">IF(AT2016="","",IF(AY2016=0.04,U2016,AS2016*AY2016))</f>
        <v/>
      </c>
      <c r="AV2016" s="47" t="str">
        <f aca="false">IFERROR(IF(AU2016="","",(VLOOKUP(AG2016,Dados!$X$111:$Z$112,3,0)*AT2016*0.17)),"INSERIR MVA")</f>
        <v/>
      </c>
      <c r="AW2016" s="47" t="str">
        <f aca="false">IFERROR(IF(AR2016="","",AV2016-AU2016),"")</f>
        <v/>
      </c>
      <c r="AX2016" s="51" t="str">
        <f aca="false">IFERROR(IF(AC2016="NÃO","",IF(AM2016&lt;&gt;"",AM2016-W2016,IF(AQ2016&lt;&gt;"",AQ2016-W2016,IF(AW2016&lt;&gt;"",AW2016-W2016,"")))),"")</f>
        <v/>
      </c>
      <c r="AY2016" s="46" t="str">
        <f aca="false">IFERROR(IF(ISNA(VLOOKUP(R2016,Dados!$X$2:$Y$5,2,0)),VLOOKUP(D2016,Dados!$X$7:$Y$33,2,0),VLOOKUP(R2016,Dados!$X$2:$Y$5,2,0)),"")</f>
        <v/>
      </c>
      <c r="AZ2016" s="52" t="str">
        <f aca="false">IF(C2016="","",IF(AND(Y2016="CONSUMO",AC2016="NÃO")*OR(AG2016="-",AG2016="BIT"),IF(E2016&lt;&gt;"",(AI2016-(P2016+L2016-N2016+Q2016)*AY2016)/0.83),""))</f>
        <v/>
      </c>
      <c r="BA2016" s="51" t="str">
        <f aca="false">IF(AZ2016="","",AZ2016*0.17-((P2016+L2016-N2016+Q2016)*AY2016))</f>
        <v/>
      </c>
      <c r="BB2016" s="51" t="str">
        <f aca="false">IF(AND(Y2016="CONSUMO",AG2016="ANEXO I",AY2016&gt;4%),(AI2016-(P2016+L2016-N2016+Q2016)*0.0514)/0.83*(0.5177)*(0.17)-AI2016*0.0514,IF(AND(Y2016="CONSUMO",AG2016="ANEXO II",AY2016&gt;4%),(AI2016-(P2016+L2016-N2016+Q2016)*0.041)/0.83*(0.3295)*(0.17)-AI2016*0.041,IF(AND(Y2016="CONSUMO",AG2016="ANEXO I",AY2016=4%),(AI2016-(P2016+L2016-N2016+Q2016)*0.04)/0.83*(0.5177)*(0.17)-AI2016*0.04,IF(AND(Y2016="CONSUMO",AG2016="ANEXO II",AY2016=4%),(AI2016-(P2016+L2016-N2016+Q2016)*0.04)/0.83*(0.3295)*(0.17)-AI2016*0.04,""))))</f>
        <v/>
      </c>
      <c r="BC2016" s="51" t="str">
        <f aca="false">IF(C2016="","",IF(AND(Y2016="CONSUMO",AC2016="SIM")*OR(AG2016="-",AG2016="BIT"),IF(E2016&lt;&gt;"",(AI2016-(P2016+L2016-N2016+Q2016)*AY2016)/0.83),""))</f>
        <v/>
      </c>
      <c r="BD2016" s="51" t="str">
        <f aca="false">IF(BC2016="","",BC2016*0.17)</f>
        <v/>
      </c>
      <c r="BE2016" s="51" t="str">
        <f aca="false">IF(I2016=6908,0,IF(BC2016="","",BD2016-((P2016+L2016-N2016+Q2016)*AY2016)))</f>
        <v/>
      </c>
      <c r="BF2016" s="53" t="str">
        <f aca="false">IF(B2016="","",IF(OR(B2016="",E2016="Regime Normal"),0,(AI2016-Q2016)*VLOOKUP(R2016,Dados!$X$98:$Y$108,2,0)))</f>
        <v/>
      </c>
      <c r="BG2016" s="54" t="str">
        <f aca="false">IFERROR(VLOOKUP(I2016,Dados!$AC$27:$AD$43,2,0),IF(B2016="","",IF(D2016&lt;&gt;"MT",IF(AND(AC2016="SIM",Y2016="Revenda"),"2403",IF(AND(AC2016="SIM",Y2016="Consumo"),"2407",IF(AND(AC2016="NÃO",Y2016="Revenda"),"2102",IF(AND(AC2016="NÃO",Y2016="Consumo"),"2556",)))),REPLACE(I2016,1,1,1))))</f>
        <v/>
      </c>
    </row>
    <row r="2017" customFormat="false" ht="12.8" hidden="false" customHeight="true" outlineLevel="0" collapsed="false">
      <c r="Y2017" s="45"/>
      <c r="Z2017" s="46" t="str">
        <f aca="false">IF(B2017="","",(IFERROR(VLOOKUP(H2017,Dados!A$3:B$15000,2,0),"Não Encontrado")))</f>
        <v/>
      </c>
      <c r="AA2017" s="46" t="str">
        <f aca="false">IF(B2017="","",(IFERROR(VLOOKUP(G2017,Dados!C$3:E$15000,3,0),"Não Encontrado")))</f>
        <v/>
      </c>
      <c r="AB2017" s="46" t="str">
        <f aca="false">IFERROR(IF(Z2017&lt;&gt;"Não Encontrado",Z2017,IF(AA2017&lt;&gt;"Não Encontrado",AA2017,"")),"")</f>
        <v/>
      </c>
      <c r="AC2017" s="45" t="str">
        <f aca="false">IF(B2017="","",IF(AB2017="","NÃO","SIM"))</f>
        <v/>
      </c>
      <c r="AD2017" s="45" t="str">
        <f aca="false">IFERROR(VLOOKUP(G2017,Dados!$P$3:$R$500,3,0),"")</f>
        <v/>
      </c>
      <c r="AE2017" s="45" t="str">
        <f aca="false">IFERROR(VLOOKUP(G2017,Dados!$K$3:$L$500,2,0),"")</f>
        <v/>
      </c>
      <c r="AF2017" s="45" t="str">
        <f aca="false">IFERROR(VLOOKUP(G2017,Dados!$M$3:$N$500,2,0),"")</f>
        <v/>
      </c>
      <c r="AG2017" s="45" t="str">
        <f aca="false">IF(F2017="","",IF(AND(AD2017="",AE2017="",AF2017=""),"-",IF(AND(AD2017="BIT",AE2017="",AF2017=""),"BIT",IF(AND(AE2017="ANEXO I",AD2017="",AF2017=""),"ANEXO I",IF(AND(AF2017="ANEXO II",AD2017="",AE2017=""),"ANEXO II","Escolher")))))</f>
        <v/>
      </c>
      <c r="AH2017" s="45" t="str">
        <f aca="false">IF(AG2017&lt;&gt;"Pneus","",IFERROR(VLOOKUP(R2017,Dados!$X$2:$Z$5,3,0)*(AI2017-Q2017),VLOOKUP(D2017,Dados!$X$7:$Z$33,3,0)*(AI2017-Q2017)))</f>
        <v/>
      </c>
      <c r="AI2017" s="47" t="str">
        <f aca="false">IF(B2017="","",P2017+Q2017+O2017+M2017+L2017-N2017)</f>
        <v/>
      </c>
      <c r="AJ2017" s="48" t="str">
        <f aca="false">IFERROR(IF(AND(AC2017="SIM",AG2017="-",Y2017="REVENDA"),(AB2017/1+1)*AI2017,IF(AND(AC2017="SIM",AG2017="Pneus",Y2017="REVENDA"),(AB2017/1+1)*(AI2017-AH2017),"")),"")</f>
        <v/>
      </c>
      <c r="AK2017" s="48" t="str">
        <f aca="false">IF(AJ2017="","",AJ2017*17%)</f>
        <v/>
      </c>
      <c r="AL2017" s="48" t="str">
        <f aca="false">IFERROR(IF(AC2017="NÃO","",IF(AK2017="","",IF(E2017="Simples Nacional",BF2017,IF(T2017=0.12,U2017*0.5833337002,IF(T2017=0,AI2017*0.07,U2017))))),"")</f>
        <v/>
      </c>
      <c r="AM2017" s="47" t="str">
        <f aca="false">IFERROR(IF(AC2017="NÃO","",IF(OR(AG2017="-",AG2017="Pneus"),AK2017-AL2017,"")),"")</f>
        <v/>
      </c>
      <c r="AN2017" s="48" t="str">
        <f aca="false">IF(AND(Y2017="REVENDA",AC2017="SIM",AG2017="BIT"),((AB2017/1+1)*AI2017)*0.4117,"")</f>
        <v/>
      </c>
      <c r="AO2017" s="48" t="str">
        <f aca="false">IF(AN2017="","",AN2017*17%)</f>
        <v/>
      </c>
      <c r="AP2017" s="49" t="str">
        <f aca="false">IF(AN2017="","",IF(T2017=0.12,(U2017*0.4117)*0.4117,IF(T2017=0,(AI2017*0.07)*0.4117,U2017*0.4117)))</f>
        <v/>
      </c>
      <c r="AQ2017" s="47" t="str">
        <f aca="false">IF(AN2017="","",AO2017-AP2017)</f>
        <v/>
      </c>
      <c r="AR2017" s="50" t="str">
        <f aca="false">IFERROR(IF(AND(AC2017="SIM",Y2017="REVENDA",LEFT(AG2017,5)="ANEXO")*OR(AE2017="ANEXO I",AF2017="ANEXO II"),VLOOKUP(H2017,Dados!G:I,2,0),""),"INSERIR MVA")</f>
        <v/>
      </c>
      <c r="AS2017" s="48" t="str">
        <f aca="false">IF(LEFT(AG2017,5)="ANEXO",VLOOKUP(AG2017,Dados!$X$111:$Z$112,2,0)*(AI2017-Q2017),"")</f>
        <v/>
      </c>
      <c r="AT2017" s="48" t="str">
        <f aca="false">IFERROR(IF(AR2017="","",(AI2017*AR2017)+AI2017),"INSERIR MVA")</f>
        <v/>
      </c>
      <c r="AU2017" s="48" t="str">
        <f aca="false">IF(AT2017="","",IF(AY2017=0.04,U2017,AS2017*AY2017))</f>
        <v/>
      </c>
      <c r="AV2017" s="47" t="str">
        <f aca="false">IFERROR(IF(AU2017="","",(VLOOKUP(AG2017,Dados!$X$111:$Z$112,3,0)*AT2017*0.17)),"INSERIR MVA")</f>
        <v/>
      </c>
      <c r="AW2017" s="47" t="str">
        <f aca="false">IFERROR(IF(AR2017="","",AV2017-AU2017),"")</f>
        <v/>
      </c>
      <c r="AX2017" s="51" t="str">
        <f aca="false">IFERROR(IF(AC2017="NÃO","",IF(AM2017&lt;&gt;"",AM2017-W2017,IF(AQ2017&lt;&gt;"",AQ2017-W2017,IF(AW2017&lt;&gt;"",AW2017-W2017,"")))),"")</f>
        <v/>
      </c>
      <c r="AY2017" s="46" t="str">
        <f aca="false">IFERROR(IF(ISNA(VLOOKUP(R2017,Dados!$X$2:$Y$5,2,0)),VLOOKUP(D2017,Dados!$X$7:$Y$33,2,0),VLOOKUP(R2017,Dados!$X$2:$Y$5,2,0)),"")</f>
        <v/>
      </c>
      <c r="AZ2017" s="52" t="str">
        <f aca="false">IF(C2017="","",IF(AND(Y2017="CONSUMO",AC2017="NÃO")*OR(AG2017="-",AG2017="BIT"),IF(E2017&lt;&gt;"",(AI2017-(P2017+L2017-N2017+Q2017)*AY2017)/0.83),""))</f>
        <v/>
      </c>
      <c r="BA2017" s="51" t="str">
        <f aca="false">IF(AZ2017="","",AZ2017*0.17-((P2017+L2017-N2017+Q2017)*AY2017))</f>
        <v/>
      </c>
      <c r="BB2017" s="51" t="str">
        <f aca="false">IF(AND(Y2017="CONSUMO",AG2017="ANEXO I",AY2017&gt;4%),(AI2017-(P2017+L2017-N2017+Q2017)*0.0514)/0.83*(0.5177)*(0.17)-AI2017*0.0514,IF(AND(Y2017="CONSUMO",AG2017="ANEXO II",AY2017&gt;4%),(AI2017-(P2017+L2017-N2017+Q2017)*0.041)/0.83*(0.3295)*(0.17)-AI2017*0.041,IF(AND(Y2017="CONSUMO",AG2017="ANEXO I",AY2017=4%),(AI2017-(P2017+L2017-N2017+Q2017)*0.04)/0.83*(0.5177)*(0.17)-AI2017*0.04,IF(AND(Y2017="CONSUMO",AG2017="ANEXO II",AY2017=4%),(AI2017-(P2017+L2017-N2017+Q2017)*0.04)/0.83*(0.3295)*(0.17)-AI2017*0.04,""))))</f>
        <v/>
      </c>
      <c r="BC2017" s="51" t="str">
        <f aca="false">IF(C2017="","",IF(AND(Y2017="CONSUMO",AC2017="SIM")*OR(AG2017="-",AG2017="BIT"),IF(E2017&lt;&gt;"",(AI2017-(P2017+L2017-N2017+Q2017)*AY2017)/0.83),""))</f>
        <v/>
      </c>
      <c r="BD2017" s="51" t="str">
        <f aca="false">IF(BC2017="","",BC2017*0.17)</f>
        <v/>
      </c>
      <c r="BE2017" s="51" t="str">
        <f aca="false">IF(I2017=6908,0,IF(BC2017="","",BD2017-((P2017+L2017-N2017+Q2017)*AY2017)))</f>
        <v/>
      </c>
      <c r="BF2017" s="53" t="str">
        <f aca="false">IF(B2017="","",IF(OR(B2017="",E2017="Regime Normal"),0,(AI2017-Q2017)*VLOOKUP(R2017,Dados!$X$98:$Y$108,2,0)))</f>
        <v/>
      </c>
      <c r="BG2017" s="54" t="str">
        <f aca="false">IFERROR(VLOOKUP(I2017,Dados!$AC$27:$AD$43,2,0),IF(B2017="","",IF(D2017&lt;&gt;"MT",IF(AND(AC2017="SIM",Y2017="Revenda"),"2403",IF(AND(AC2017="SIM",Y2017="Consumo"),"2407",IF(AND(AC2017="NÃO",Y2017="Revenda"),"2102",IF(AND(AC2017="NÃO",Y2017="Consumo"),"2556",)))),REPLACE(I2017,1,1,1))))</f>
        <v/>
      </c>
    </row>
    <row r="2018" customFormat="false" ht="12.8" hidden="false" customHeight="true" outlineLevel="0" collapsed="false">
      <c r="Y2018" s="45"/>
      <c r="Z2018" s="46" t="str">
        <f aca="false">IF(B2018="","",(IFERROR(VLOOKUP(H2018,Dados!A$3:B$15000,2,0),"Não Encontrado")))</f>
        <v/>
      </c>
      <c r="AA2018" s="46" t="str">
        <f aca="false">IF(B2018="","",(IFERROR(VLOOKUP(G2018,Dados!C$3:E$15000,3,0),"Não Encontrado")))</f>
        <v/>
      </c>
      <c r="AB2018" s="46" t="str">
        <f aca="false">IFERROR(IF(Z2018&lt;&gt;"Não Encontrado",Z2018,IF(AA2018&lt;&gt;"Não Encontrado",AA2018,"")),"")</f>
        <v/>
      </c>
      <c r="AC2018" s="45" t="str">
        <f aca="false">IF(B2018="","",IF(AB2018="","NÃO","SIM"))</f>
        <v/>
      </c>
      <c r="AD2018" s="45" t="str">
        <f aca="false">IFERROR(VLOOKUP(G2018,Dados!$P$3:$R$500,3,0),"")</f>
        <v/>
      </c>
      <c r="AE2018" s="45" t="str">
        <f aca="false">IFERROR(VLOOKUP(G2018,Dados!$K$3:$L$500,2,0),"")</f>
        <v/>
      </c>
      <c r="AF2018" s="45" t="str">
        <f aca="false">IFERROR(VLOOKUP(G2018,Dados!$M$3:$N$500,2,0),"")</f>
        <v/>
      </c>
      <c r="AG2018" s="45" t="str">
        <f aca="false">IF(F2018="","",IF(AND(AD2018="",AE2018="",AF2018=""),"-",IF(AND(AD2018="BIT",AE2018="",AF2018=""),"BIT",IF(AND(AE2018="ANEXO I",AD2018="",AF2018=""),"ANEXO I",IF(AND(AF2018="ANEXO II",AD2018="",AE2018=""),"ANEXO II","Escolher")))))</f>
        <v/>
      </c>
      <c r="AH2018" s="45" t="str">
        <f aca="false">IF(AG2018&lt;&gt;"Pneus","",IFERROR(VLOOKUP(R2018,Dados!$X$2:$Z$5,3,0)*(AI2018-Q2018),VLOOKUP(D2018,Dados!$X$7:$Z$33,3,0)*(AI2018-Q2018)))</f>
        <v/>
      </c>
      <c r="AI2018" s="47" t="str">
        <f aca="false">IF(B2018="","",P2018+Q2018+O2018+M2018+L2018-N2018)</f>
        <v/>
      </c>
      <c r="AJ2018" s="48" t="str">
        <f aca="false">IFERROR(IF(AND(AC2018="SIM",AG2018="-",Y2018="REVENDA"),(AB2018/1+1)*AI2018,IF(AND(AC2018="SIM",AG2018="Pneus",Y2018="REVENDA"),(AB2018/1+1)*(AI2018-AH2018),"")),"")</f>
        <v/>
      </c>
      <c r="AK2018" s="48" t="str">
        <f aca="false">IF(AJ2018="","",AJ2018*17%)</f>
        <v/>
      </c>
      <c r="AL2018" s="48" t="str">
        <f aca="false">IFERROR(IF(AC2018="NÃO","",IF(AK2018="","",IF(E2018="Simples Nacional",BF2018,IF(T2018=0.12,U2018*0.5833337002,IF(T2018=0,AI2018*0.07,U2018))))),"")</f>
        <v/>
      </c>
      <c r="AM2018" s="47" t="str">
        <f aca="false">IFERROR(IF(AC2018="NÃO","",IF(OR(AG2018="-",AG2018="Pneus"),AK2018-AL2018,"")),"")</f>
        <v/>
      </c>
      <c r="AN2018" s="48" t="str">
        <f aca="false">IF(AND(Y2018="REVENDA",AC2018="SIM",AG2018="BIT"),((AB2018/1+1)*AI2018)*0.4117,"")</f>
        <v/>
      </c>
      <c r="AO2018" s="48" t="str">
        <f aca="false">IF(AN2018="","",AN2018*17%)</f>
        <v/>
      </c>
      <c r="AP2018" s="49" t="str">
        <f aca="false">IF(AN2018="","",IF(T2018=0.12,(U2018*0.4117)*0.4117,IF(T2018=0,(AI2018*0.07)*0.4117,U2018*0.4117)))</f>
        <v/>
      </c>
      <c r="AQ2018" s="47" t="str">
        <f aca="false">IF(AN2018="","",AO2018-AP2018)</f>
        <v/>
      </c>
      <c r="AR2018" s="50" t="str">
        <f aca="false">IFERROR(IF(AND(AC2018="SIM",Y2018="REVENDA",LEFT(AG2018,5)="ANEXO")*OR(AE2018="ANEXO I",AF2018="ANEXO II"),VLOOKUP(H2018,Dados!G:I,2,0),""),"INSERIR MVA")</f>
        <v/>
      </c>
      <c r="AS2018" s="48" t="str">
        <f aca="false">IF(LEFT(AG2018,5)="ANEXO",VLOOKUP(AG2018,Dados!$X$111:$Z$112,2,0)*(AI2018-Q2018),"")</f>
        <v/>
      </c>
      <c r="AT2018" s="48" t="str">
        <f aca="false">IFERROR(IF(AR2018="","",(AI2018*AR2018)+AI2018),"INSERIR MVA")</f>
        <v/>
      </c>
      <c r="AU2018" s="48" t="str">
        <f aca="false">IF(AT2018="","",IF(AY2018=0.04,U2018,AS2018*AY2018))</f>
        <v/>
      </c>
      <c r="AV2018" s="47" t="str">
        <f aca="false">IFERROR(IF(AU2018="","",(VLOOKUP(AG2018,Dados!$X$111:$Z$112,3,0)*AT2018*0.17)),"INSERIR MVA")</f>
        <v/>
      </c>
      <c r="AW2018" s="47" t="str">
        <f aca="false">IFERROR(IF(AR2018="","",AV2018-AU2018),"")</f>
        <v/>
      </c>
      <c r="AX2018" s="51" t="str">
        <f aca="false">IFERROR(IF(AC2018="NÃO","",IF(AM2018&lt;&gt;"",AM2018-W2018,IF(AQ2018&lt;&gt;"",AQ2018-W2018,IF(AW2018&lt;&gt;"",AW2018-W2018,"")))),"")</f>
        <v/>
      </c>
      <c r="AY2018" s="46" t="str">
        <f aca="false">IFERROR(IF(ISNA(VLOOKUP(R2018,Dados!$X$2:$Y$5,2,0)),VLOOKUP(D2018,Dados!$X$7:$Y$33,2,0),VLOOKUP(R2018,Dados!$X$2:$Y$5,2,0)),"")</f>
        <v/>
      </c>
      <c r="AZ2018" s="52" t="str">
        <f aca="false">IF(C2018="","",IF(AND(Y2018="CONSUMO",AC2018="NÃO")*OR(AG2018="-",AG2018="BIT"),IF(E2018&lt;&gt;"",(AI2018-(P2018+L2018-N2018+Q2018)*AY2018)/0.83),""))</f>
        <v/>
      </c>
      <c r="BA2018" s="51" t="str">
        <f aca="false">IF(AZ2018="","",AZ2018*0.17-((P2018+L2018-N2018+Q2018)*AY2018))</f>
        <v/>
      </c>
      <c r="BB2018" s="51" t="str">
        <f aca="false">IF(AND(Y2018="CONSUMO",AG2018="ANEXO I",AY2018&gt;4%),(AI2018-(P2018+L2018-N2018+Q2018)*0.0514)/0.83*(0.5177)*(0.17)-AI2018*0.0514,IF(AND(Y2018="CONSUMO",AG2018="ANEXO II",AY2018&gt;4%),(AI2018-(P2018+L2018-N2018+Q2018)*0.041)/0.83*(0.3295)*(0.17)-AI2018*0.041,IF(AND(Y2018="CONSUMO",AG2018="ANEXO I",AY2018=4%),(AI2018-(P2018+L2018-N2018+Q2018)*0.04)/0.83*(0.5177)*(0.17)-AI2018*0.04,IF(AND(Y2018="CONSUMO",AG2018="ANEXO II",AY2018=4%),(AI2018-(P2018+L2018-N2018+Q2018)*0.04)/0.83*(0.3295)*(0.17)-AI2018*0.04,""))))</f>
        <v/>
      </c>
      <c r="BC2018" s="51" t="str">
        <f aca="false">IF(C2018="","",IF(AND(Y2018="CONSUMO",AC2018="SIM")*OR(AG2018="-",AG2018="BIT"),IF(E2018&lt;&gt;"",(AI2018-(P2018+L2018-N2018+Q2018)*AY2018)/0.83),""))</f>
        <v/>
      </c>
      <c r="BD2018" s="51" t="str">
        <f aca="false">IF(BC2018="","",BC2018*0.17)</f>
        <v/>
      </c>
      <c r="BE2018" s="51" t="str">
        <f aca="false">IF(I2018=6908,0,IF(BC2018="","",BD2018-((P2018+L2018-N2018+Q2018)*AY2018)))</f>
        <v/>
      </c>
      <c r="BF2018" s="53" t="str">
        <f aca="false">IF(B2018="","",IF(OR(B2018="",E2018="Regime Normal"),0,(AI2018-Q2018)*VLOOKUP(R2018,Dados!$X$98:$Y$108,2,0)))</f>
        <v/>
      </c>
      <c r="BG2018" s="54" t="str">
        <f aca="false">IFERROR(VLOOKUP(I2018,Dados!$AC$27:$AD$43,2,0),IF(B2018="","",IF(D2018&lt;&gt;"MT",IF(AND(AC2018="SIM",Y2018="Revenda"),"2403",IF(AND(AC2018="SIM",Y2018="Consumo"),"2407",IF(AND(AC2018="NÃO",Y2018="Revenda"),"2102",IF(AND(AC2018="NÃO",Y2018="Consumo"),"2556",)))),REPLACE(I2018,1,1,1))))</f>
        <v/>
      </c>
    </row>
    <row r="2019" customFormat="false" ht="12.8" hidden="false" customHeight="true" outlineLevel="0" collapsed="false">
      <c r="Y2019" s="45"/>
      <c r="Z2019" s="46" t="str">
        <f aca="false">IF(B2019="","",(IFERROR(VLOOKUP(H2019,Dados!A$3:B$15000,2,0),"Não Encontrado")))</f>
        <v/>
      </c>
      <c r="AA2019" s="46" t="str">
        <f aca="false">IF(B2019="","",(IFERROR(VLOOKUP(G2019,Dados!C$3:E$15000,3,0),"Não Encontrado")))</f>
        <v/>
      </c>
      <c r="AB2019" s="46" t="str">
        <f aca="false">IFERROR(IF(Z2019&lt;&gt;"Não Encontrado",Z2019,IF(AA2019&lt;&gt;"Não Encontrado",AA2019,"")),"")</f>
        <v/>
      </c>
      <c r="AC2019" s="45" t="str">
        <f aca="false">IF(B2019="","",IF(AB2019="","NÃO","SIM"))</f>
        <v/>
      </c>
      <c r="AD2019" s="45" t="str">
        <f aca="false">IFERROR(VLOOKUP(G2019,Dados!$P$3:$R$500,3,0),"")</f>
        <v/>
      </c>
      <c r="AE2019" s="45" t="str">
        <f aca="false">IFERROR(VLOOKUP(G2019,Dados!$K$3:$L$500,2,0),"")</f>
        <v/>
      </c>
      <c r="AF2019" s="45" t="str">
        <f aca="false">IFERROR(VLOOKUP(G2019,Dados!$M$3:$N$500,2,0),"")</f>
        <v/>
      </c>
      <c r="AG2019" s="45" t="str">
        <f aca="false">IF(F2019="","",IF(AND(AD2019="",AE2019="",AF2019=""),"-",IF(AND(AD2019="BIT",AE2019="",AF2019=""),"BIT",IF(AND(AE2019="ANEXO I",AD2019="",AF2019=""),"ANEXO I",IF(AND(AF2019="ANEXO II",AD2019="",AE2019=""),"ANEXO II","Escolher")))))</f>
        <v/>
      </c>
      <c r="AH2019" s="45" t="str">
        <f aca="false">IF(AG2019&lt;&gt;"Pneus","",IFERROR(VLOOKUP(R2019,Dados!$X$2:$Z$5,3,0)*(AI2019-Q2019),VLOOKUP(D2019,Dados!$X$7:$Z$33,3,0)*(AI2019-Q2019)))</f>
        <v/>
      </c>
      <c r="AI2019" s="47" t="str">
        <f aca="false">IF(B2019="","",P2019+Q2019+O2019+M2019+L2019-N2019)</f>
        <v/>
      </c>
      <c r="AJ2019" s="48" t="str">
        <f aca="false">IFERROR(IF(AND(AC2019="SIM",AG2019="-",Y2019="REVENDA"),(AB2019/1+1)*AI2019,IF(AND(AC2019="SIM",AG2019="Pneus",Y2019="REVENDA"),(AB2019/1+1)*(AI2019-AH2019),"")),"")</f>
        <v/>
      </c>
      <c r="AK2019" s="48" t="str">
        <f aca="false">IF(AJ2019="","",AJ2019*17%)</f>
        <v/>
      </c>
      <c r="AL2019" s="48" t="str">
        <f aca="false">IFERROR(IF(AC2019="NÃO","",IF(AK2019="","",IF(E2019="Simples Nacional",BF2019,IF(T2019=0.12,U2019*0.5833337002,IF(T2019=0,AI2019*0.07,U2019))))),"")</f>
        <v/>
      </c>
      <c r="AM2019" s="47" t="str">
        <f aca="false">IFERROR(IF(AC2019="NÃO","",IF(OR(AG2019="-",AG2019="Pneus"),AK2019-AL2019,"")),"")</f>
        <v/>
      </c>
      <c r="AN2019" s="48" t="str">
        <f aca="false">IF(AND(Y2019="REVENDA",AC2019="SIM",AG2019="BIT"),((AB2019/1+1)*AI2019)*0.4117,"")</f>
        <v/>
      </c>
      <c r="AO2019" s="48" t="str">
        <f aca="false">IF(AN2019="","",AN2019*17%)</f>
        <v/>
      </c>
      <c r="AP2019" s="49" t="str">
        <f aca="false">IF(AN2019="","",IF(T2019=0.12,(U2019*0.4117)*0.4117,IF(T2019=0,(AI2019*0.07)*0.4117,U2019*0.4117)))</f>
        <v/>
      </c>
      <c r="AQ2019" s="47" t="str">
        <f aca="false">IF(AN2019="","",AO2019-AP2019)</f>
        <v/>
      </c>
      <c r="AR2019" s="50" t="str">
        <f aca="false">IFERROR(IF(AND(AC2019="SIM",Y2019="REVENDA",LEFT(AG2019,5)="ANEXO")*OR(AE2019="ANEXO I",AF2019="ANEXO II"),VLOOKUP(H2019,Dados!G:I,2,0),""),"INSERIR MVA")</f>
        <v/>
      </c>
      <c r="AS2019" s="48" t="str">
        <f aca="false">IF(LEFT(AG2019,5)="ANEXO",VLOOKUP(AG2019,Dados!$X$111:$Z$112,2,0)*(AI2019-Q2019),"")</f>
        <v/>
      </c>
      <c r="AT2019" s="48" t="str">
        <f aca="false">IFERROR(IF(AR2019="","",(AI2019*AR2019)+AI2019),"INSERIR MVA")</f>
        <v/>
      </c>
      <c r="AU2019" s="48" t="str">
        <f aca="false">IF(AT2019="","",IF(AY2019=0.04,U2019,AS2019*AY2019))</f>
        <v/>
      </c>
      <c r="AV2019" s="47" t="str">
        <f aca="false">IFERROR(IF(AU2019="","",(VLOOKUP(AG2019,Dados!$X$111:$Z$112,3,0)*AT2019*0.17)),"INSERIR MVA")</f>
        <v/>
      </c>
      <c r="AW2019" s="47" t="str">
        <f aca="false">IFERROR(IF(AR2019="","",AV2019-AU2019),"")</f>
        <v/>
      </c>
      <c r="AX2019" s="51" t="str">
        <f aca="false">IFERROR(IF(AC2019="NÃO","",IF(AM2019&lt;&gt;"",AM2019-W2019,IF(AQ2019&lt;&gt;"",AQ2019-W2019,IF(AW2019&lt;&gt;"",AW2019-W2019,"")))),"")</f>
        <v/>
      </c>
      <c r="AY2019" s="46" t="str">
        <f aca="false">IFERROR(IF(ISNA(VLOOKUP(R2019,Dados!$X$2:$Y$5,2,0)),VLOOKUP(D2019,Dados!$X$7:$Y$33,2,0),VLOOKUP(R2019,Dados!$X$2:$Y$5,2,0)),"")</f>
        <v/>
      </c>
      <c r="AZ2019" s="52" t="str">
        <f aca="false">IF(C2019="","",IF(AND(Y2019="CONSUMO",AC2019="NÃO")*OR(AG2019="-",AG2019="BIT"),IF(E2019&lt;&gt;"",(AI2019-(P2019+L2019-N2019+Q2019)*AY2019)/0.83),""))</f>
        <v/>
      </c>
      <c r="BA2019" s="51" t="str">
        <f aca="false">IF(AZ2019="","",AZ2019*0.17-((P2019+L2019-N2019+Q2019)*AY2019))</f>
        <v/>
      </c>
      <c r="BB2019" s="51" t="str">
        <f aca="false">IF(AND(Y2019="CONSUMO",AG2019="ANEXO I",AY2019&gt;4%),(AI2019-(P2019+L2019-N2019+Q2019)*0.0514)/0.83*(0.5177)*(0.17)-AI2019*0.0514,IF(AND(Y2019="CONSUMO",AG2019="ANEXO II",AY2019&gt;4%),(AI2019-(P2019+L2019-N2019+Q2019)*0.041)/0.83*(0.3295)*(0.17)-AI2019*0.041,IF(AND(Y2019="CONSUMO",AG2019="ANEXO I",AY2019=4%),(AI2019-(P2019+L2019-N2019+Q2019)*0.04)/0.83*(0.5177)*(0.17)-AI2019*0.04,IF(AND(Y2019="CONSUMO",AG2019="ANEXO II",AY2019=4%),(AI2019-(P2019+L2019-N2019+Q2019)*0.04)/0.83*(0.3295)*(0.17)-AI2019*0.04,""))))</f>
        <v/>
      </c>
      <c r="BC2019" s="51" t="str">
        <f aca="false">IF(C2019="","",IF(AND(Y2019="CONSUMO",AC2019="SIM")*OR(AG2019="-",AG2019="BIT"),IF(E2019&lt;&gt;"",(AI2019-(P2019+L2019-N2019+Q2019)*AY2019)/0.83),""))</f>
        <v/>
      </c>
      <c r="BD2019" s="51" t="str">
        <f aca="false">IF(BC2019="","",BC2019*0.17)</f>
        <v/>
      </c>
      <c r="BE2019" s="51" t="str">
        <f aca="false">IF(I2019=6908,0,IF(BC2019="","",BD2019-((P2019+L2019-N2019+Q2019)*AY2019)))</f>
        <v/>
      </c>
      <c r="BF2019" s="53" t="str">
        <f aca="false">IF(B2019="","",IF(OR(B2019="",E2019="Regime Normal"),0,(AI2019-Q2019)*VLOOKUP(R2019,Dados!$X$98:$Y$108,2,0)))</f>
        <v/>
      </c>
      <c r="BG2019" s="54" t="str">
        <f aca="false">IFERROR(VLOOKUP(I2019,Dados!$AC$27:$AD$43,2,0),IF(B2019="","",IF(D2019&lt;&gt;"MT",IF(AND(AC2019="SIM",Y2019="Revenda"),"2403",IF(AND(AC2019="SIM",Y2019="Consumo"),"2407",IF(AND(AC2019="NÃO",Y2019="Revenda"),"2102",IF(AND(AC2019="NÃO",Y2019="Consumo"),"2556",)))),REPLACE(I2019,1,1,1))))</f>
        <v/>
      </c>
    </row>
    <row r="2020" customFormat="false" ht="12.8" hidden="false" customHeight="true" outlineLevel="0" collapsed="false">
      <c r="Y2020" s="45"/>
      <c r="Z2020" s="46" t="str">
        <f aca="false">IF(B2020="","",(IFERROR(VLOOKUP(H2020,Dados!A$3:B$15000,2,0),"Não Encontrado")))</f>
        <v/>
      </c>
      <c r="AA2020" s="46" t="str">
        <f aca="false">IF(B2020="","",(IFERROR(VLOOKUP(G2020,Dados!C$3:E$15000,3,0),"Não Encontrado")))</f>
        <v/>
      </c>
      <c r="AB2020" s="46" t="str">
        <f aca="false">IFERROR(IF(Z2020&lt;&gt;"Não Encontrado",Z2020,IF(AA2020&lt;&gt;"Não Encontrado",AA2020,"")),"")</f>
        <v/>
      </c>
      <c r="AC2020" s="45" t="str">
        <f aca="false">IF(B2020="","",IF(AB2020="","NÃO","SIM"))</f>
        <v/>
      </c>
      <c r="AD2020" s="45" t="str">
        <f aca="false">IFERROR(VLOOKUP(G2020,Dados!$P$3:$R$500,3,0),"")</f>
        <v/>
      </c>
      <c r="AE2020" s="45" t="str">
        <f aca="false">IFERROR(VLOOKUP(G2020,Dados!$K$3:$L$500,2,0),"")</f>
        <v/>
      </c>
      <c r="AF2020" s="45" t="str">
        <f aca="false">IFERROR(VLOOKUP(G2020,Dados!$M$3:$N$500,2,0),"")</f>
        <v/>
      </c>
      <c r="AG2020" s="45" t="str">
        <f aca="false">IF(F2020="","",IF(AND(AD2020="",AE2020="",AF2020=""),"-",IF(AND(AD2020="BIT",AE2020="",AF2020=""),"BIT",IF(AND(AE2020="ANEXO I",AD2020="",AF2020=""),"ANEXO I",IF(AND(AF2020="ANEXO II",AD2020="",AE2020=""),"ANEXO II","Escolher")))))</f>
        <v/>
      </c>
      <c r="AH2020" s="45" t="str">
        <f aca="false">IF(AG2020&lt;&gt;"Pneus","",IFERROR(VLOOKUP(R2020,Dados!$X$2:$Z$5,3,0)*(AI2020-Q2020),VLOOKUP(D2020,Dados!$X$7:$Z$33,3,0)*(AI2020-Q2020)))</f>
        <v/>
      </c>
      <c r="AI2020" s="47" t="str">
        <f aca="false">IF(B2020="","",P2020+Q2020+O2020+M2020+L2020-N2020)</f>
        <v/>
      </c>
      <c r="AJ2020" s="48" t="str">
        <f aca="false">IFERROR(IF(AND(AC2020="SIM",AG2020="-",Y2020="REVENDA"),(AB2020/1+1)*AI2020,IF(AND(AC2020="SIM",AG2020="Pneus",Y2020="REVENDA"),(AB2020/1+1)*(AI2020-AH2020),"")),"")</f>
        <v/>
      </c>
      <c r="AK2020" s="48" t="str">
        <f aca="false">IF(AJ2020="","",AJ2020*17%)</f>
        <v/>
      </c>
      <c r="AL2020" s="48" t="str">
        <f aca="false">IFERROR(IF(AC2020="NÃO","",IF(AK2020="","",IF(E2020="Simples Nacional",BF2020,IF(T2020=0.12,U2020*0.5833337002,IF(T2020=0,AI2020*0.07,U2020))))),"")</f>
        <v/>
      </c>
      <c r="AM2020" s="47" t="str">
        <f aca="false">IFERROR(IF(AC2020="NÃO","",IF(OR(AG2020="-",AG2020="Pneus"),AK2020-AL2020,"")),"")</f>
        <v/>
      </c>
      <c r="AN2020" s="48" t="str">
        <f aca="false">IF(AND(Y2020="REVENDA",AC2020="SIM",AG2020="BIT"),((AB2020/1+1)*AI2020)*0.4117,"")</f>
        <v/>
      </c>
      <c r="AO2020" s="48" t="str">
        <f aca="false">IF(AN2020="","",AN2020*17%)</f>
        <v/>
      </c>
      <c r="AP2020" s="49" t="str">
        <f aca="false">IF(AN2020="","",IF(T2020=0.12,(U2020*0.4117)*0.4117,IF(T2020=0,(AI2020*0.07)*0.4117,U2020*0.4117)))</f>
        <v/>
      </c>
      <c r="AQ2020" s="47" t="str">
        <f aca="false">IF(AN2020="","",AO2020-AP2020)</f>
        <v/>
      </c>
      <c r="AR2020" s="50" t="str">
        <f aca="false">IFERROR(IF(AND(AC2020="SIM",Y2020="REVENDA",LEFT(AG2020,5)="ANEXO")*OR(AE2020="ANEXO I",AF2020="ANEXO II"),VLOOKUP(H2020,Dados!G:I,2,0),""),"INSERIR MVA")</f>
        <v/>
      </c>
      <c r="AS2020" s="48" t="str">
        <f aca="false">IF(LEFT(AG2020,5)="ANEXO",VLOOKUP(AG2020,Dados!$X$111:$Z$112,2,0)*(AI2020-Q2020),"")</f>
        <v/>
      </c>
      <c r="AT2020" s="48" t="str">
        <f aca="false">IFERROR(IF(AR2020="","",(AI2020*AR2020)+AI2020),"INSERIR MVA")</f>
        <v/>
      </c>
      <c r="AU2020" s="48" t="str">
        <f aca="false">IF(AT2020="","",IF(AY2020=0.04,U2020,AS2020*AY2020))</f>
        <v/>
      </c>
      <c r="AV2020" s="47" t="str">
        <f aca="false">IFERROR(IF(AU2020="","",(VLOOKUP(AG2020,Dados!$X$111:$Z$112,3,0)*AT2020*0.17)),"INSERIR MVA")</f>
        <v/>
      </c>
      <c r="AW2020" s="47" t="str">
        <f aca="false">IFERROR(IF(AR2020="","",AV2020-AU2020),"")</f>
        <v/>
      </c>
      <c r="AX2020" s="51" t="str">
        <f aca="false">IFERROR(IF(AC2020="NÃO","",IF(AM2020&lt;&gt;"",AM2020-W2020,IF(AQ2020&lt;&gt;"",AQ2020-W2020,IF(AW2020&lt;&gt;"",AW2020-W2020,"")))),"")</f>
        <v/>
      </c>
      <c r="AY2020" s="46" t="str">
        <f aca="false">IFERROR(IF(ISNA(VLOOKUP(R2020,Dados!$X$2:$Y$5,2,0)),VLOOKUP(D2020,Dados!$X$7:$Y$33,2,0),VLOOKUP(R2020,Dados!$X$2:$Y$5,2,0)),"")</f>
        <v/>
      </c>
      <c r="AZ2020" s="52" t="str">
        <f aca="false">IF(C2020="","",IF(AND(Y2020="CONSUMO",AC2020="NÃO")*OR(AG2020="-",AG2020="BIT"),IF(E2020&lt;&gt;"",(AI2020-(P2020+L2020-N2020+Q2020)*AY2020)/0.83),""))</f>
        <v/>
      </c>
      <c r="BA2020" s="51" t="str">
        <f aca="false">IF(AZ2020="","",AZ2020*0.17-((P2020+L2020-N2020+Q2020)*AY2020))</f>
        <v/>
      </c>
      <c r="BB2020" s="51" t="str">
        <f aca="false">IF(AND(Y2020="CONSUMO",AG2020="ANEXO I",AY2020&gt;4%),(AI2020-(P2020+L2020-N2020+Q2020)*0.0514)/0.83*(0.5177)*(0.17)-AI2020*0.0514,IF(AND(Y2020="CONSUMO",AG2020="ANEXO II",AY2020&gt;4%),(AI2020-(P2020+L2020-N2020+Q2020)*0.041)/0.83*(0.3295)*(0.17)-AI2020*0.041,IF(AND(Y2020="CONSUMO",AG2020="ANEXO I",AY2020=4%),(AI2020-(P2020+L2020-N2020+Q2020)*0.04)/0.83*(0.5177)*(0.17)-AI2020*0.04,IF(AND(Y2020="CONSUMO",AG2020="ANEXO II",AY2020=4%),(AI2020-(P2020+L2020-N2020+Q2020)*0.04)/0.83*(0.3295)*(0.17)-AI2020*0.04,""))))</f>
        <v/>
      </c>
      <c r="BC2020" s="51" t="str">
        <f aca="false">IF(C2020="","",IF(AND(Y2020="CONSUMO",AC2020="SIM")*OR(AG2020="-",AG2020="BIT"),IF(E2020&lt;&gt;"",(AI2020-(P2020+L2020-N2020+Q2020)*AY2020)/0.83),""))</f>
        <v/>
      </c>
      <c r="BD2020" s="51" t="str">
        <f aca="false">IF(BC2020="","",BC2020*0.17)</f>
        <v/>
      </c>
      <c r="BE2020" s="51" t="str">
        <f aca="false">IF(I2020=6908,0,IF(BC2020="","",BD2020-((P2020+L2020-N2020+Q2020)*AY2020)))</f>
        <v/>
      </c>
      <c r="BF2020" s="53" t="str">
        <f aca="false">IF(B2020="","",IF(OR(B2020="",E2020="Regime Normal"),0,(AI2020-Q2020)*VLOOKUP(R2020,Dados!$X$98:$Y$108,2,0)))</f>
        <v/>
      </c>
      <c r="BG2020" s="54" t="str">
        <f aca="false">IFERROR(VLOOKUP(I2020,Dados!$AC$27:$AD$43,2,0),IF(B2020="","",IF(D2020&lt;&gt;"MT",IF(AND(AC2020="SIM",Y2020="Revenda"),"2403",IF(AND(AC2020="SIM",Y2020="Consumo"),"2407",IF(AND(AC2020="NÃO",Y2020="Revenda"),"2102",IF(AND(AC2020="NÃO",Y2020="Consumo"),"2556",)))),REPLACE(I2020,1,1,1))))</f>
        <v/>
      </c>
    </row>
    <row r="2021" customFormat="false" ht="12.8" hidden="false" customHeight="true" outlineLevel="0" collapsed="false">
      <c r="Y2021" s="45"/>
      <c r="Z2021" s="46" t="str">
        <f aca="false">IF(B2021="","",(IFERROR(VLOOKUP(H2021,Dados!A$3:B$15000,2,0),"Não Encontrado")))</f>
        <v/>
      </c>
      <c r="AA2021" s="46" t="str">
        <f aca="false">IF(B2021="","",(IFERROR(VLOOKUP(G2021,Dados!C$3:E$15000,3,0),"Não Encontrado")))</f>
        <v/>
      </c>
      <c r="AB2021" s="46" t="str">
        <f aca="false">IFERROR(IF(Z2021&lt;&gt;"Não Encontrado",Z2021,IF(AA2021&lt;&gt;"Não Encontrado",AA2021,"")),"")</f>
        <v/>
      </c>
      <c r="AC2021" s="45" t="str">
        <f aca="false">IF(B2021="","",IF(AB2021="","NÃO","SIM"))</f>
        <v/>
      </c>
      <c r="AD2021" s="45" t="str">
        <f aca="false">IFERROR(VLOOKUP(G2021,Dados!$P$3:$R$500,3,0),"")</f>
        <v/>
      </c>
      <c r="AE2021" s="45" t="str">
        <f aca="false">IFERROR(VLOOKUP(G2021,Dados!$K$3:$L$500,2,0),"")</f>
        <v/>
      </c>
      <c r="AF2021" s="45" t="str">
        <f aca="false">IFERROR(VLOOKUP(G2021,Dados!$M$3:$N$500,2,0),"")</f>
        <v/>
      </c>
      <c r="AG2021" s="45" t="str">
        <f aca="false">IF(F2021="","",IF(AND(AD2021="",AE2021="",AF2021=""),"-",IF(AND(AD2021="BIT",AE2021="",AF2021=""),"BIT",IF(AND(AE2021="ANEXO I",AD2021="",AF2021=""),"ANEXO I",IF(AND(AF2021="ANEXO II",AD2021="",AE2021=""),"ANEXO II","Escolher")))))</f>
        <v/>
      </c>
      <c r="AH2021" s="45" t="str">
        <f aca="false">IF(AG2021&lt;&gt;"Pneus","",IFERROR(VLOOKUP(R2021,Dados!$X$2:$Z$5,3,0)*(AI2021-Q2021),VLOOKUP(D2021,Dados!$X$7:$Z$33,3,0)*(AI2021-Q2021)))</f>
        <v/>
      </c>
      <c r="AI2021" s="47" t="str">
        <f aca="false">IF(B2021="","",P2021+Q2021+O2021+M2021+L2021-N2021)</f>
        <v/>
      </c>
      <c r="AJ2021" s="48" t="str">
        <f aca="false">IFERROR(IF(AND(AC2021="SIM",AG2021="-",Y2021="REVENDA"),(AB2021/1+1)*AI2021,IF(AND(AC2021="SIM",AG2021="Pneus",Y2021="REVENDA"),(AB2021/1+1)*(AI2021-AH2021),"")),"")</f>
        <v/>
      </c>
      <c r="AK2021" s="48" t="str">
        <f aca="false">IF(AJ2021="","",AJ2021*17%)</f>
        <v/>
      </c>
      <c r="AL2021" s="48" t="str">
        <f aca="false">IFERROR(IF(AC2021="NÃO","",IF(AK2021="","",IF(E2021="Simples Nacional",BF2021,IF(T2021=0.12,U2021*0.5833337002,IF(T2021=0,AI2021*0.07,U2021))))),"")</f>
        <v/>
      </c>
      <c r="AM2021" s="47" t="str">
        <f aca="false">IFERROR(IF(AC2021="NÃO","",IF(OR(AG2021="-",AG2021="Pneus"),AK2021-AL2021,"")),"")</f>
        <v/>
      </c>
      <c r="AN2021" s="48" t="str">
        <f aca="false">IF(AND(Y2021="REVENDA",AC2021="SIM",AG2021="BIT"),((AB2021/1+1)*AI2021)*0.4117,"")</f>
        <v/>
      </c>
      <c r="AO2021" s="48" t="str">
        <f aca="false">IF(AN2021="","",AN2021*17%)</f>
        <v/>
      </c>
      <c r="AP2021" s="49" t="str">
        <f aca="false">IF(AN2021="","",IF(T2021=0.12,(U2021*0.4117)*0.4117,IF(T2021=0,(AI2021*0.07)*0.4117,U2021*0.4117)))</f>
        <v/>
      </c>
      <c r="AQ2021" s="47" t="str">
        <f aca="false">IF(AN2021="","",AO2021-AP2021)</f>
        <v/>
      </c>
      <c r="AR2021" s="50" t="str">
        <f aca="false">IFERROR(IF(AND(AC2021="SIM",Y2021="REVENDA",LEFT(AG2021,5)="ANEXO")*OR(AE2021="ANEXO I",AF2021="ANEXO II"),VLOOKUP(H2021,Dados!G:I,2,0),""),"INSERIR MVA")</f>
        <v/>
      </c>
      <c r="AS2021" s="48" t="str">
        <f aca="false">IF(LEFT(AG2021,5)="ANEXO",VLOOKUP(AG2021,Dados!$X$111:$Z$112,2,0)*(AI2021-Q2021),"")</f>
        <v/>
      </c>
      <c r="AT2021" s="48" t="str">
        <f aca="false">IFERROR(IF(AR2021="","",(AI2021*AR2021)+AI2021),"INSERIR MVA")</f>
        <v/>
      </c>
      <c r="AU2021" s="48" t="str">
        <f aca="false">IF(AT2021="","",IF(AY2021=0.04,U2021,AS2021*AY2021))</f>
        <v/>
      </c>
      <c r="AV2021" s="47" t="str">
        <f aca="false">IFERROR(IF(AU2021="","",(VLOOKUP(AG2021,Dados!$X$111:$Z$112,3,0)*AT2021*0.17)),"INSERIR MVA")</f>
        <v/>
      </c>
      <c r="AW2021" s="47" t="str">
        <f aca="false">IFERROR(IF(AR2021="","",AV2021-AU2021),"")</f>
        <v/>
      </c>
      <c r="AX2021" s="51" t="str">
        <f aca="false">IFERROR(IF(AC2021="NÃO","",IF(AM2021&lt;&gt;"",AM2021-W2021,IF(AQ2021&lt;&gt;"",AQ2021-W2021,IF(AW2021&lt;&gt;"",AW2021-W2021,"")))),"")</f>
        <v/>
      </c>
      <c r="AY2021" s="46" t="str">
        <f aca="false">IFERROR(IF(ISNA(VLOOKUP(R2021,Dados!$X$2:$Y$5,2,0)),VLOOKUP(D2021,Dados!$X$7:$Y$33,2,0),VLOOKUP(R2021,Dados!$X$2:$Y$5,2,0)),"")</f>
        <v/>
      </c>
      <c r="AZ2021" s="52" t="str">
        <f aca="false">IF(C2021="","",IF(AND(Y2021="CONSUMO",AC2021="NÃO")*OR(AG2021="-",AG2021="BIT"),IF(E2021&lt;&gt;"",(AI2021-(P2021+L2021-N2021+Q2021)*AY2021)/0.83),""))</f>
        <v/>
      </c>
      <c r="BA2021" s="51" t="str">
        <f aca="false">IF(AZ2021="","",AZ2021*0.17-((P2021+L2021-N2021+Q2021)*AY2021))</f>
        <v/>
      </c>
      <c r="BB2021" s="51" t="str">
        <f aca="false">IF(AND(Y2021="CONSUMO",AG2021="ANEXO I",AY2021&gt;4%),(AI2021-(P2021+L2021-N2021+Q2021)*0.0514)/0.83*(0.5177)*(0.17)-AI2021*0.0514,IF(AND(Y2021="CONSUMO",AG2021="ANEXO II",AY2021&gt;4%),(AI2021-(P2021+L2021-N2021+Q2021)*0.041)/0.83*(0.3295)*(0.17)-AI2021*0.041,IF(AND(Y2021="CONSUMO",AG2021="ANEXO I",AY2021=4%),(AI2021-(P2021+L2021-N2021+Q2021)*0.04)/0.83*(0.5177)*(0.17)-AI2021*0.04,IF(AND(Y2021="CONSUMO",AG2021="ANEXO II",AY2021=4%),(AI2021-(P2021+L2021-N2021+Q2021)*0.04)/0.83*(0.3295)*(0.17)-AI2021*0.04,""))))</f>
        <v/>
      </c>
      <c r="BC2021" s="51" t="str">
        <f aca="false">IF(C2021="","",IF(AND(Y2021="CONSUMO",AC2021="SIM")*OR(AG2021="-",AG2021="BIT"),IF(E2021&lt;&gt;"",(AI2021-(P2021+L2021-N2021+Q2021)*AY2021)/0.83),""))</f>
        <v/>
      </c>
      <c r="BD2021" s="51" t="str">
        <f aca="false">IF(BC2021="","",BC2021*0.17)</f>
        <v/>
      </c>
      <c r="BE2021" s="51" t="str">
        <f aca="false">IF(I2021=6908,0,IF(BC2021="","",BD2021-((P2021+L2021-N2021+Q2021)*AY2021)))</f>
        <v/>
      </c>
      <c r="BF2021" s="53" t="str">
        <f aca="false">IF(B2021="","",IF(OR(B2021="",E2021="Regime Normal"),0,(AI2021-Q2021)*VLOOKUP(R2021,Dados!$X$98:$Y$108,2,0)))</f>
        <v/>
      </c>
      <c r="BG2021" s="54" t="str">
        <f aca="false">IFERROR(VLOOKUP(I2021,Dados!$AC$27:$AD$43,2,0),IF(B2021="","",IF(D2021&lt;&gt;"MT",IF(AND(AC2021="SIM",Y2021="Revenda"),"2403",IF(AND(AC2021="SIM",Y2021="Consumo"),"2407",IF(AND(AC2021="NÃO",Y2021="Revenda"),"2102",IF(AND(AC2021="NÃO",Y2021="Consumo"),"2556",)))),REPLACE(I2021,1,1,1))))</f>
        <v/>
      </c>
    </row>
    <row r="2022" customFormat="false" ht="12.8" hidden="false" customHeight="true" outlineLevel="0" collapsed="false">
      <c r="Y2022" s="45"/>
      <c r="Z2022" s="46" t="str">
        <f aca="false">IF(B2022="","",(IFERROR(VLOOKUP(H2022,Dados!A$3:B$15000,2,0),"Não Encontrado")))</f>
        <v/>
      </c>
      <c r="AA2022" s="46" t="str">
        <f aca="false">IF(B2022="","",(IFERROR(VLOOKUP(G2022,Dados!C$3:E$15000,3,0),"Não Encontrado")))</f>
        <v/>
      </c>
      <c r="AB2022" s="46" t="str">
        <f aca="false">IFERROR(IF(Z2022&lt;&gt;"Não Encontrado",Z2022,IF(AA2022&lt;&gt;"Não Encontrado",AA2022,"")),"")</f>
        <v/>
      </c>
      <c r="AC2022" s="45" t="str">
        <f aca="false">IF(B2022="","",IF(AB2022="","NÃO","SIM"))</f>
        <v/>
      </c>
      <c r="AD2022" s="45" t="str">
        <f aca="false">IFERROR(VLOOKUP(G2022,Dados!$P$3:$R$500,3,0),"")</f>
        <v/>
      </c>
      <c r="AE2022" s="45" t="str">
        <f aca="false">IFERROR(VLOOKUP(G2022,Dados!$K$3:$L$500,2,0),"")</f>
        <v/>
      </c>
      <c r="AF2022" s="45" t="str">
        <f aca="false">IFERROR(VLOOKUP(G2022,Dados!$M$3:$N$500,2,0),"")</f>
        <v/>
      </c>
      <c r="AG2022" s="45" t="str">
        <f aca="false">IF(F2022="","",IF(AND(AD2022="",AE2022="",AF2022=""),"-",IF(AND(AD2022="BIT",AE2022="",AF2022=""),"BIT",IF(AND(AE2022="ANEXO I",AD2022="",AF2022=""),"ANEXO I",IF(AND(AF2022="ANEXO II",AD2022="",AE2022=""),"ANEXO II","Escolher")))))</f>
        <v/>
      </c>
      <c r="AH2022" s="45" t="str">
        <f aca="false">IF(AG2022&lt;&gt;"Pneus","",IFERROR(VLOOKUP(R2022,Dados!$X$2:$Z$5,3,0)*(AI2022-Q2022),VLOOKUP(D2022,Dados!$X$7:$Z$33,3,0)*(AI2022-Q2022)))</f>
        <v/>
      </c>
      <c r="AI2022" s="47" t="str">
        <f aca="false">IF(B2022="","",P2022+Q2022+O2022+M2022+L2022-N2022)</f>
        <v/>
      </c>
      <c r="AJ2022" s="48" t="str">
        <f aca="false">IFERROR(IF(AND(AC2022="SIM",AG2022="-",Y2022="REVENDA"),(AB2022/1+1)*AI2022,IF(AND(AC2022="SIM",AG2022="Pneus",Y2022="REVENDA"),(AB2022/1+1)*(AI2022-AH2022),"")),"")</f>
        <v/>
      </c>
      <c r="AK2022" s="48" t="str">
        <f aca="false">IF(AJ2022="","",AJ2022*17%)</f>
        <v/>
      </c>
      <c r="AL2022" s="48" t="str">
        <f aca="false">IFERROR(IF(AC2022="NÃO","",IF(AK2022="","",IF(E2022="Simples Nacional",BF2022,IF(T2022=0.12,U2022*0.5833337002,IF(T2022=0,AI2022*0.07,U2022))))),"")</f>
        <v/>
      </c>
      <c r="AM2022" s="47" t="str">
        <f aca="false">IFERROR(IF(AC2022="NÃO","",IF(OR(AG2022="-",AG2022="Pneus"),AK2022-AL2022,"")),"")</f>
        <v/>
      </c>
      <c r="AN2022" s="48" t="str">
        <f aca="false">IF(AND(Y2022="REVENDA",AC2022="SIM",AG2022="BIT"),((AB2022/1+1)*AI2022)*0.4117,"")</f>
        <v/>
      </c>
      <c r="AO2022" s="48" t="str">
        <f aca="false">IF(AN2022="","",AN2022*17%)</f>
        <v/>
      </c>
      <c r="AP2022" s="49" t="str">
        <f aca="false">IF(AN2022="","",IF(T2022=0.12,(U2022*0.4117)*0.4117,IF(T2022=0,(AI2022*0.07)*0.4117,U2022*0.4117)))</f>
        <v/>
      </c>
      <c r="AQ2022" s="47" t="str">
        <f aca="false">IF(AN2022="","",AO2022-AP2022)</f>
        <v/>
      </c>
      <c r="AR2022" s="50" t="str">
        <f aca="false">IFERROR(IF(AND(AC2022="SIM",Y2022="REVENDA",LEFT(AG2022,5)="ANEXO")*OR(AE2022="ANEXO I",AF2022="ANEXO II"),VLOOKUP(H2022,Dados!G:I,2,0),""),"INSERIR MVA")</f>
        <v/>
      </c>
      <c r="AS2022" s="48" t="str">
        <f aca="false">IF(LEFT(AG2022,5)="ANEXO",VLOOKUP(AG2022,Dados!$X$111:$Z$112,2,0)*(AI2022-Q2022),"")</f>
        <v/>
      </c>
      <c r="AT2022" s="48" t="str">
        <f aca="false">IFERROR(IF(AR2022="","",(AI2022*AR2022)+AI2022),"INSERIR MVA")</f>
        <v/>
      </c>
      <c r="AU2022" s="48" t="str">
        <f aca="false">IF(AT2022="","",IF(AY2022=0.04,U2022,AS2022*AY2022))</f>
        <v/>
      </c>
      <c r="AV2022" s="47" t="str">
        <f aca="false">IFERROR(IF(AU2022="","",(VLOOKUP(AG2022,Dados!$X$111:$Z$112,3,0)*AT2022*0.17)),"INSERIR MVA")</f>
        <v/>
      </c>
      <c r="AW2022" s="47" t="str">
        <f aca="false">IFERROR(IF(AR2022="","",AV2022-AU2022),"")</f>
        <v/>
      </c>
      <c r="AX2022" s="51" t="str">
        <f aca="false">IFERROR(IF(AC2022="NÃO","",IF(AM2022&lt;&gt;"",AM2022-W2022,IF(AQ2022&lt;&gt;"",AQ2022-W2022,IF(AW2022&lt;&gt;"",AW2022-W2022,"")))),"")</f>
        <v/>
      </c>
      <c r="AY2022" s="46" t="str">
        <f aca="false">IFERROR(IF(ISNA(VLOOKUP(R2022,Dados!$X$2:$Y$5,2,0)),VLOOKUP(D2022,Dados!$X$7:$Y$33,2,0),VLOOKUP(R2022,Dados!$X$2:$Y$5,2,0)),"")</f>
        <v/>
      </c>
      <c r="AZ2022" s="52" t="str">
        <f aca="false">IF(C2022="","",IF(AND(Y2022="CONSUMO",AC2022="NÃO")*OR(AG2022="-",AG2022="BIT"),IF(E2022&lt;&gt;"",(AI2022-(P2022+L2022-N2022+Q2022)*AY2022)/0.83),""))</f>
        <v/>
      </c>
      <c r="BA2022" s="51" t="str">
        <f aca="false">IF(AZ2022="","",AZ2022*0.17-((P2022+L2022-N2022+Q2022)*AY2022))</f>
        <v/>
      </c>
      <c r="BB2022" s="51" t="str">
        <f aca="false">IF(AND(Y2022="CONSUMO",AG2022="ANEXO I",AY2022&gt;4%),(AI2022-(P2022+L2022-N2022+Q2022)*0.0514)/0.83*(0.5177)*(0.17)-AI2022*0.0514,IF(AND(Y2022="CONSUMO",AG2022="ANEXO II",AY2022&gt;4%),(AI2022-(P2022+L2022-N2022+Q2022)*0.041)/0.83*(0.3295)*(0.17)-AI2022*0.041,IF(AND(Y2022="CONSUMO",AG2022="ANEXO I",AY2022=4%),(AI2022-(P2022+L2022-N2022+Q2022)*0.04)/0.83*(0.5177)*(0.17)-AI2022*0.04,IF(AND(Y2022="CONSUMO",AG2022="ANEXO II",AY2022=4%),(AI2022-(P2022+L2022-N2022+Q2022)*0.04)/0.83*(0.3295)*(0.17)-AI2022*0.04,""))))</f>
        <v/>
      </c>
      <c r="BC2022" s="51" t="str">
        <f aca="false">IF(C2022="","",IF(AND(Y2022="CONSUMO",AC2022="SIM")*OR(AG2022="-",AG2022="BIT"),IF(E2022&lt;&gt;"",(AI2022-(P2022+L2022-N2022+Q2022)*AY2022)/0.83),""))</f>
        <v/>
      </c>
      <c r="BD2022" s="51" t="str">
        <f aca="false">IF(BC2022="","",BC2022*0.17)</f>
        <v/>
      </c>
      <c r="BE2022" s="51" t="str">
        <f aca="false">IF(I2022=6908,0,IF(BC2022="","",BD2022-((P2022+L2022-N2022+Q2022)*AY2022)))</f>
        <v/>
      </c>
      <c r="BF2022" s="53" t="str">
        <f aca="false">IF(B2022="","",IF(OR(B2022="",E2022="Regime Normal"),0,(AI2022-Q2022)*VLOOKUP(R2022,Dados!$X$98:$Y$108,2,0)))</f>
        <v/>
      </c>
      <c r="BG2022" s="54" t="str">
        <f aca="false">IFERROR(VLOOKUP(I2022,Dados!$AC$27:$AD$43,2,0),IF(B2022="","",IF(D2022&lt;&gt;"MT",IF(AND(AC2022="SIM",Y2022="Revenda"),"2403",IF(AND(AC2022="SIM",Y2022="Consumo"),"2407",IF(AND(AC2022="NÃO",Y2022="Revenda"),"2102",IF(AND(AC2022="NÃO",Y2022="Consumo"),"2556",)))),REPLACE(I2022,1,1,1))))</f>
        <v/>
      </c>
    </row>
    <row r="2023" customFormat="false" ht="12.8" hidden="false" customHeight="true" outlineLevel="0" collapsed="false">
      <c r="Y2023" s="45"/>
      <c r="Z2023" s="46" t="str">
        <f aca="false">IF(B2023="","",(IFERROR(VLOOKUP(H2023,Dados!A$3:B$15000,2,0),"Não Encontrado")))</f>
        <v/>
      </c>
      <c r="AA2023" s="46" t="str">
        <f aca="false">IF(B2023="","",(IFERROR(VLOOKUP(G2023,Dados!C$3:E$15000,3,0),"Não Encontrado")))</f>
        <v/>
      </c>
      <c r="AB2023" s="46" t="str">
        <f aca="false">IFERROR(IF(Z2023&lt;&gt;"Não Encontrado",Z2023,IF(AA2023&lt;&gt;"Não Encontrado",AA2023,"")),"")</f>
        <v/>
      </c>
      <c r="AC2023" s="45" t="str">
        <f aca="false">IF(B2023="","",IF(AB2023="","NÃO","SIM"))</f>
        <v/>
      </c>
      <c r="AD2023" s="45" t="str">
        <f aca="false">IFERROR(VLOOKUP(G2023,Dados!$P$3:$R$500,3,0),"")</f>
        <v/>
      </c>
      <c r="AE2023" s="45" t="str">
        <f aca="false">IFERROR(VLOOKUP(G2023,Dados!$K$3:$L$500,2,0),"")</f>
        <v/>
      </c>
      <c r="AF2023" s="45" t="str">
        <f aca="false">IFERROR(VLOOKUP(G2023,Dados!$M$3:$N$500,2,0),"")</f>
        <v/>
      </c>
      <c r="AG2023" s="45" t="str">
        <f aca="false">IF(F2023="","",IF(AND(AD2023="",AE2023="",AF2023=""),"-",IF(AND(AD2023="BIT",AE2023="",AF2023=""),"BIT",IF(AND(AE2023="ANEXO I",AD2023="",AF2023=""),"ANEXO I",IF(AND(AF2023="ANEXO II",AD2023="",AE2023=""),"ANEXO II","Escolher")))))</f>
        <v/>
      </c>
      <c r="AH2023" s="45" t="str">
        <f aca="false">IF(AG2023&lt;&gt;"Pneus","",IFERROR(VLOOKUP(R2023,Dados!$X$2:$Z$5,3,0)*(AI2023-Q2023),VLOOKUP(D2023,Dados!$X$7:$Z$33,3,0)*(AI2023-Q2023)))</f>
        <v/>
      </c>
      <c r="AI2023" s="47" t="str">
        <f aca="false">IF(B2023="","",P2023+Q2023+O2023+M2023+L2023-N2023)</f>
        <v/>
      </c>
      <c r="AJ2023" s="48" t="str">
        <f aca="false">IFERROR(IF(AND(AC2023="SIM",AG2023="-",Y2023="REVENDA"),(AB2023/1+1)*AI2023,IF(AND(AC2023="SIM",AG2023="Pneus",Y2023="REVENDA"),(AB2023/1+1)*(AI2023-AH2023),"")),"")</f>
        <v/>
      </c>
      <c r="AK2023" s="48" t="str">
        <f aca="false">IF(AJ2023="","",AJ2023*17%)</f>
        <v/>
      </c>
      <c r="AL2023" s="48" t="str">
        <f aca="false">IFERROR(IF(AC2023="NÃO","",IF(AK2023="","",IF(E2023="Simples Nacional",BF2023,IF(T2023=0.12,U2023*0.5833337002,IF(T2023=0,AI2023*0.07,U2023))))),"")</f>
        <v/>
      </c>
      <c r="AM2023" s="47" t="str">
        <f aca="false">IFERROR(IF(AC2023="NÃO","",IF(OR(AG2023="-",AG2023="Pneus"),AK2023-AL2023,"")),"")</f>
        <v/>
      </c>
      <c r="AN2023" s="48" t="str">
        <f aca="false">IF(AND(Y2023="REVENDA",AC2023="SIM",AG2023="BIT"),((AB2023/1+1)*AI2023)*0.4117,"")</f>
        <v/>
      </c>
      <c r="AO2023" s="48" t="str">
        <f aca="false">IF(AN2023="","",AN2023*17%)</f>
        <v/>
      </c>
      <c r="AP2023" s="49" t="str">
        <f aca="false">IF(AN2023="","",IF(T2023=0.12,(U2023*0.4117)*0.4117,IF(T2023=0,(AI2023*0.07)*0.4117,U2023*0.4117)))</f>
        <v/>
      </c>
      <c r="AQ2023" s="47" t="str">
        <f aca="false">IF(AN2023="","",AO2023-AP2023)</f>
        <v/>
      </c>
      <c r="AR2023" s="50" t="str">
        <f aca="false">IFERROR(IF(AND(AC2023="SIM",Y2023="REVENDA",LEFT(AG2023,5)="ANEXO")*OR(AE2023="ANEXO I",AF2023="ANEXO II"),VLOOKUP(H2023,Dados!G:I,2,0),""),"INSERIR MVA")</f>
        <v/>
      </c>
      <c r="AS2023" s="48" t="str">
        <f aca="false">IF(LEFT(AG2023,5)="ANEXO",VLOOKUP(AG2023,Dados!$X$111:$Z$112,2,0)*(AI2023-Q2023),"")</f>
        <v/>
      </c>
      <c r="AT2023" s="48" t="str">
        <f aca="false">IFERROR(IF(AR2023="","",(AI2023*AR2023)+AI2023),"INSERIR MVA")</f>
        <v/>
      </c>
      <c r="AU2023" s="48" t="str">
        <f aca="false">IF(AT2023="","",IF(AY2023=0.04,U2023,AS2023*AY2023))</f>
        <v/>
      </c>
      <c r="AV2023" s="47" t="str">
        <f aca="false">IFERROR(IF(AU2023="","",(VLOOKUP(AG2023,Dados!$X$111:$Z$112,3,0)*AT2023*0.17)),"INSERIR MVA")</f>
        <v/>
      </c>
      <c r="AW2023" s="47" t="str">
        <f aca="false">IFERROR(IF(AR2023="","",AV2023-AU2023),"")</f>
        <v/>
      </c>
      <c r="AX2023" s="51" t="str">
        <f aca="false">IFERROR(IF(AC2023="NÃO","",IF(AM2023&lt;&gt;"",AM2023-W2023,IF(AQ2023&lt;&gt;"",AQ2023-W2023,IF(AW2023&lt;&gt;"",AW2023-W2023,"")))),"")</f>
        <v/>
      </c>
      <c r="AY2023" s="46" t="str">
        <f aca="false">IFERROR(IF(ISNA(VLOOKUP(R2023,Dados!$X$2:$Y$5,2,0)),VLOOKUP(D2023,Dados!$X$7:$Y$33,2,0),VLOOKUP(R2023,Dados!$X$2:$Y$5,2,0)),"")</f>
        <v/>
      </c>
      <c r="AZ2023" s="52" t="str">
        <f aca="false">IF(C2023="","",IF(AND(Y2023="CONSUMO",AC2023="NÃO")*OR(AG2023="-",AG2023="BIT"),IF(E2023&lt;&gt;"",(AI2023-(P2023+L2023-N2023+Q2023)*AY2023)/0.83),""))</f>
        <v/>
      </c>
      <c r="BA2023" s="51" t="str">
        <f aca="false">IF(AZ2023="","",AZ2023*0.17-((P2023+L2023-N2023+Q2023)*AY2023))</f>
        <v/>
      </c>
      <c r="BB2023" s="51" t="str">
        <f aca="false">IF(AND(Y2023="CONSUMO",AG2023="ANEXO I",AY2023&gt;4%),(AI2023-(P2023+L2023-N2023+Q2023)*0.0514)/0.83*(0.5177)*(0.17)-AI2023*0.0514,IF(AND(Y2023="CONSUMO",AG2023="ANEXO II",AY2023&gt;4%),(AI2023-(P2023+L2023-N2023+Q2023)*0.041)/0.83*(0.3295)*(0.17)-AI2023*0.041,IF(AND(Y2023="CONSUMO",AG2023="ANEXO I",AY2023=4%),(AI2023-(P2023+L2023-N2023+Q2023)*0.04)/0.83*(0.5177)*(0.17)-AI2023*0.04,IF(AND(Y2023="CONSUMO",AG2023="ANEXO II",AY2023=4%),(AI2023-(P2023+L2023-N2023+Q2023)*0.04)/0.83*(0.3295)*(0.17)-AI2023*0.04,""))))</f>
        <v/>
      </c>
      <c r="BC2023" s="51" t="str">
        <f aca="false">IF(C2023="","",IF(AND(Y2023="CONSUMO",AC2023="SIM")*OR(AG2023="-",AG2023="BIT"),IF(E2023&lt;&gt;"",(AI2023-(P2023+L2023-N2023+Q2023)*AY2023)/0.83),""))</f>
        <v/>
      </c>
      <c r="BD2023" s="51" t="str">
        <f aca="false">IF(BC2023="","",BC2023*0.17)</f>
        <v/>
      </c>
      <c r="BE2023" s="51" t="str">
        <f aca="false">IF(I2023=6908,0,IF(BC2023="","",BD2023-((P2023+L2023-N2023+Q2023)*AY2023)))</f>
        <v/>
      </c>
      <c r="BF2023" s="53" t="str">
        <f aca="false">IF(B2023="","",IF(OR(B2023="",E2023="Regime Normal"),0,(AI2023-Q2023)*VLOOKUP(R2023,Dados!$X$98:$Y$108,2,0)))</f>
        <v/>
      </c>
      <c r="BG2023" s="54" t="str">
        <f aca="false">IFERROR(VLOOKUP(I2023,Dados!$AC$27:$AD$43,2,0),IF(B2023="","",IF(D2023&lt;&gt;"MT",IF(AND(AC2023="SIM",Y2023="Revenda"),"2403",IF(AND(AC2023="SIM",Y2023="Consumo"),"2407",IF(AND(AC2023="NÃO",Y2023="Revenda"),"2102",IF(AND(AC2023="NÃO",Y2023="Consumo"),"2556",)))),REPLACE(I2023,1,1,1))))</f>
        <v/>
      </c>
    </row>
    <row r="2024" customFormat="false" ht="12.8" hidden="false" customHeight="true" outlineLevel="0" collapsed="false">
      <c r="Y2024" s="45"/>
      <c r="Z2024" s="46" t="str">
        <f aca="false">IF(B2024="","",(IFERROR(VLOOKUP(H2024,Dados!A$3:B$15000,2,0),"Não Encontrado")))</f>
        <v/>
      </c>
      <c r="AA2024" s="46" t="str">
        <f aca="false">IF(B2024="","",(IFERROR(VLOOKUP(G2024,Dados!C$3:E$15000,3,0),"Não Encontrado")))</f>
        <v/>
      </c>
      <c r="AB2024" s="46" t="str">
        <f aca="false">IFERROR(IF(Z2024&lt;&gt;"Não Encontrado",Z2024,IF(AA2024&lt;&gt;"Não Encontrado",AA2024,"")),"")</f>
        <v/>
      </c>
      <c r="AC2024" s="45" t="str">
        <f aca="false">IF(B2024="","",IF(AB2024="","NÃO","SIM"))</f>
        <v/>
      </c>
      <c r="AD2024" s="45" t="str">
        <f aca="false">IFERROR(VLOOKUP(G2024,Dados!$P$3:$R$500,3,0),"")</f>
        <v/>
      </c>
      <c r="AE2024" s="45" t="str">
        <f aca="false">IFERROR(VLOOKUP(G2024,Dados!$K$3:$L$500,2,0),"")</f>
        <v/>
      </c>
      <c r="AF2024" s="45" t="str">
        <f aca="false">IFERROR(VLOOKUP(G2024,Dados!$M$3:$N$500,2,0),"")</f>
        <v/>
      </c>
      <c r="AG2024" s="45" t="str">
        <f aca="false">IF(F2024="","",IF(AND(AD2024="",AE2024="",AF2024=""),"-",IF(AND(AD2024="BIT",AE2024="",AF2024=""),"BIT",IF(AND(AE2024="ANEXO I",AD2024="",AF2024=""),"ANEXO I",IF(AND(AF2024="ANEXO II",AD2024="",AE2024=""),"ANEXO II","Escolher")))))</f>
        <v/>
      </c>
      <c r="AH2024" s="45" t="str">
        <f aca="false">IF(AG2024&lt;&gt;"Pneus","",IFERROR(VLOOKUP(R2024,Dados!$X$2:$Z$5,3,0)*(AI2024-Q2024),VLOOKUP(D2024,Dados!$X$7:$Z$33,3,0)*(AI2024-Q2024)))</f>
        <v/>
      </c>
      <c r="AI2024" s="47" t="str">
        <f aca="false">IF(B2024="","",P2024+Q2024+O2024+M2024+L2024-N2024)</f>
        <v/>
      </c>
      <c r="AJ2024" s="48" t="str">
        <f aca="false">IFERROR(IF(AND(AC2024="SIM",AG2024="-",Y2024="REVENDA"),(AB2024/1+1)*AI2024,IF(AND(AC2024="SIM",AG2024="Pneus",Y2024="REVENDA"),(AB2024/1+1)*(AI2024-AH2024),"")),"")</f>
        <v/>
      </c>
      <c r="AK2024" s="48" t="str">
        <f aca="false">IF(AJ2024="","",AJ2024*17%)</f>
        <v/>
      </c>
      <c r="AL2024" s="48" t="str">
        <f aca="false">IFERROR(IF(AC2024="NÃO","",IF(AK2024="","",IF(E2024="Simples Nacional",BF2024,IF(T2024=0.12,U2024*0.5833337002,IF(T2024=0,AI2024*0.07,U2024))))),"")</f>
        <v/>
      </c>
      <c r="AM2024" s="47" t="str">
        <f aca="false">IFERROR(IF(AC2024="NÃO","",IF(OR(AG2024="-",AG2024="Pneus"),AK2024-AL2024,"")),"")</f>
        <v/>
      </c>
      <c r="AN2024" s="48" t="str">
        <f aca="false">IF(AND(Y2024="REVENDA",AC2024="SIM",AG2024="BIT"),((AB2024/1+1)*AI2024)*0.4117,"")</f>
        <v/>
      </c>
      <c r="AO2024" s="48" t="str">
        <f aca="false">IF(AN2024="","",AN2024*17%)</f>
        <v/>
      </c>
      <c r="AP2024" s="49" t="str">
        <f aca="false">IF(AN2024="","",IF(T2024=0.12,(U2024*0.4117)*0.4117,IF(T2024=0,(AI2024*0.07)*0.4117,U2024*0.4117)))</f>
        <v/>
      </c>
      <c r="AQ2024" s="47" t="str">
        <f aca="false">IF(AN2024="","",AO2024-AP2024)</f>
        <v/>
      </c>
      <c r="AR2024" s="50" t="str">
        <f aca="false">IFERROR(IF(AND(AC2024="SIM",Y2024="REVENDA",LEFT(AG2024,5)="ANEXO")*OR(AE2024="ANEXO I",AF2024="ANEXO II"),VLOOKUP(H2024,Dados!G:I,2,0),""),"INSERIR MVA")</f>
        <v/>
      </c>
      <c r="AS2024" s="48" t="str">
        <f aca="false">IF(LEFT(AG2024,5)="ANEXO",VLOOKUP(AG2024,Dados!$X$111:$Z$112,2,0)*(AI2024-Q2024),"")</f>
        <v/>
      </c>
      <c r="AT2024" s="48" t="str">
        <f aca="false">IFERROR(IF(AR2024="","",(AI2024*AR2024)+AI2024),"INSERIR MVA")</f>
        <v/>
      </c>
      <c r="AU2024" s="48" t="str">
        <f aca="false">IF(AT2024="","",IF(AY2024=0.04,U2024,AS2024*AY2024))</f>
        <v/>
      </c>
      <c r="AV2024" s="47" t="str">
        <f aca="false">IFERROR(IF(AU2024="","",(VLOOKUP(AG2024,Dados!$X$111:$Z$112,3,0)*AT2024*0.17)),"INSERIR MVA")</f>
        <v/>
      </c>
      <c r="AW2024" s="47" t="str">
        <f aca="false">IFERROR(IF(AR2024="","",AV2024-AU2024),"")</f>
        <v/>
      </c>
      <c r="AX2024" s="51" t="str">
        <f aca="false">IFERROR(IF(AC2024="NÃO","",IF(AM2024&lt;&gt;"",AM2024-W2024,IF(AQ2024&lt;&gt;"",AQ2024-W2024,IF(AW2024&lt;&gt;"",AW2024-W2024,"")))),"")</f>
        <v/>
      </c>
      <c r="AY2024" s="46" t="str">
        <f aca="false">IFERROR(IF(ISNA(VLOOKUP(R2024,Dados!$X$2:$Y$5,2,0)),VLOOKUP(D2024,Dados!$X$7:$Y$33,2,0),VLOOKUP(R2024,Dados!$X$2:$Y$5,2,0)),"")</f>
        <v/>
      </c>
      <c r="AZ2024" s="52" t="str">
        <f aca="false">IF(C2024="","",IF(AND(Y2024="CONSUMO",AC2024="NÃO")*OR(AG2024="-",AG2024="BIT"),IF(E2024&lt;&gt;"",(AI2024-(P2024+L2024-N2024+Q2024)*AY2024)/0.83),""))</f>
        <v/>
      </c>
      <c r="BA2024" s="51" t="str">
        <f aca="false">IF(AZ2024="","",AZ2024*0.17-((P2024+L2024-N2024+Q2024)*AY2024))</f>
        <v/>
      </c>
      <c r="BB2024" s="51" t="str">
        <f aca="false">IF(AND(Y2024="CONSUMO",AG2024="ANEXO I",AY2024&gt;4%),(AI2024-(P2024+L2024-N2024+Q2024)*0.0514)/0.83*(0.5177)*(0.17)-AI2024*0.0514,IF(AND(Y2024="CONSUMO",AG2024="ANEXO II",AY2024&gt;4%),(AI2024-(P2024+L2024-N2024+Q2024)*0.041)/0.83*(0.3295)*(0.17)-AI2024*0.041,IF(AND(Y2024="CONSUMO",AG2024="ANEXO I",AY2024=4%),(AI2024-(P2024+L2024-N2024+Q2024)*0.04)/0.83*(0.5177)*(0.17)-AI2024*0.04,IF(AND(Y2024="CONSUMO",AG2024="ANEXO II",AY2024=4%),(AI2024-(P2024+L2024-N2024+Q2024)*0.04)/0.83*(0.3295)*(0.17)-AI2024*0.04,""))))</f>
        <v/>
      </c>
      <c r="BC2024" s="51" t="str">
        <f aca="false">IF(C2024="","",IF(AND(Y2024="CONSUMO",AC2024="SIM")*OR(AG2024="-",AG2024="BIT"),IF(E2024&lt;&gt;"",(AI2024-(P2024+L2024-N2024+Q2024)*AY2024)/0.83),""))</f>
        <v/>
      </c>
      <c r="BD2024" s="51" t="str">
        <f aca="false">IF(BC2024="","",BC2024*0.17)</f>
        <v/>
      </c>
      <c r="BE2024" s="51" t="str">
        <f aca="false">IF(I2024=6908,0,IF(BC2024="","",BD2024-((P2024+L2024-N2024+Q2024)*AY2024)))</f>
        <v/>
      </c>
      <c r="BF2024" s="53" t="str">
        <f aca="false">IF(B2024="","",IF(OR(B2024="",E2024="Regime Normal"),0,(AI2024-Q2024)*VLOOKUP(R2024,Dados!$X$98:$Y$108,2,0)))</f>
        <v/>
      </c>
      <c r="BG2024" s="54" t="str">
        <f aca="false">IFERROR(VLOOKUP(I2024,Dados!$AC$27:$AD$43,2,0),IF(B2024="","",IF(D2024&lt;&gt;"MT",IF(AND(AC2024="SIM",Y2024="Revenda"),"2403",IF(AND(AC2024="SIM",Y2024="Consumo"),"2407",IF(AND(AC2024="NÃO",Y2024="Revenda"),"2102",IF(AND(AC2024="NÃO",Y2024="Consumo"),"2556",)))),REPLACE(I2024,1,1,1))))</f>
        <v/>
      </c>
    </row>
    <row r="2025" customFormat="false" ht="12.8" hidden="false" customHeight="true" outlineLevel="0" collapsed="false">
      <c r="Y2025" s="45"/>
      <c r="Z2025" s="46" t="str">
        <f aca="false">IF(B2025="","",(IFERROR(VLOOKUP(H2025,Dados!A$3:B$15000,2,0),"Não Encontrado")))</f>
        <v/>
      </c>
      <c r="AA2025" s="46" t="str">
        <f aca="false">IF(B2025="","",(IFERROR(VLOOKUP(G2025,Dados!C$3:E$15000,3,0),"Não Encontrado")))</f>
        <v/>
      </c>
      <c r="AB2025" s="46" t="str">
        <f aca="false">IFERROR(IF(Z2025&lt;&gt;"Não Encontrado",Z2025,IF(AA2025&lt;&gt;"Não Encontrado",AA2025,"")),"")</f>
        <v/>
      </c>
      <c r="AC2025" s="45" t="str">
        <f aca="false">IF(B2025="","",IF(AB2025="","NÃO","SIM"))</f>
        <v/>
      </c>
      <c r="AD2025" s="45" t="str">
        <f aca="false">IFERROR(VLOOKUP(G2025,Dados!$P$3:$R$500,3,0),"")</f>
        <v/>
      </c>
      <c r="AE2025" s="45" t="str">
        <f aca="false">IFERROR(VLOOKUP(G2025,Dados!$K$3:$L$500,2,0),"")</f>
        <v/>
      </c>
      <c r="AF2025" s="45" t="str">
        <f aca="false">IFERROR(VLOOKUP(G2025,Dados!$M$3:$N$500,2,0),"")</f>
        <v/>
      </c>
      <c r="AG2025" s="45" t="str">
        <f aca="false">IF(F2025="","",IF(AND(AD2025="",AE2025="",AF2025=""),"-",IF(AND(AD2025="BIT",AE2025="",AF2025=""),"BIT",IF(AND(AE2025="ANEXO I",AD2025="",AF2025=""),"ANEXO I",IF(AND(AF2025="ANEXO II",AD2025="",AE2025=""),"ANEXO II","Escolher")))))</f>
        <v/>
      </c>
      <c r="AH2025" s="45" t="str">
        <f aca="false">IF(AG2025&lt;&gt;"Pneus","",IFERROR(VLOOKUP(R2025,Dados!$X$2:$Z$5,3,0)*(AI2025-Q2025),VLOOKUP(D2025,Dados!$X$7:$Z$33,3,0)*(AI2025-Q2025)))</f>
        <v/>
      </c>
      <c r="AI2025" s="47" t="str">
        <f aca="false">IF(B2025="","",P2025+Q2025+O2025+M2025+L2025-N2025)</f>
        <v/>
      </c>
      <c r="AJ2025" s="48" t="str">
        <f aca="false">IFERROR(IF(AND(AC2025="SIM",AG2025="-",Y2025="REVENDA"),(AB2025/1+1)*AI2025,IF(AND(AC2025="SIM",AG2025="Pneus",Y2025="REVENDA"),(AB2025/1+1)*(AI2025-AH2025),"")),"")</f>
        <v/>
      </c>
      <c r="AK2025" s="48" t="str">
        <f aca="false">IF(AJ2025="","",AJ2025*17%)</f>
        <v/>
      </c>
      <c r="AL2025" s="48" t="str">
        <f aca="false">IFERROR(IF(AC2025="NÃO","",IF(AK2025="","",IF(E2025="Simples Nacional",BF2025,IF(T2025=0.12,U2025*0.5833337002,IF(T2025=0,AI2025*0.07,U2025))))),"")</f>
        <v/>
      </c>
      <c r="AM2025" s="47" t="str">
        <f aca="false">IFERROR(IF(AC2025="NÃO","",IF(OR(AG2025="-",AG2025="Pneus"),AK2025-AL2025,"")),"")</f>
        <v/>
      </c>
      <c r="AN2025" s="48" t="str">
        <f aca="false">IF(AND(Y2025="REVENDA",AC2025="SIM",AG2025="BIT"),((AB2025/1+1)*AI2025)*0.4117,"")</f>
        <v/>
      </c>
      <c r="AO2025" s="48" t="str">
        <f aca="false">IF(AN2025="","",AN2025*17%)</f>
        <v/>
      </c>
      <c r="AP2025" s="49" t="str">
        <f aca="false">IF(AN2025="","",IF(T2025=0.12,(U2025*0.4117)*0.4117,IF(T2025=0,(AI2025*0.07)*0.4117,U2025*0.4117)))</f>
        <v/>
      </c>
      <c r="AQ2025" s="47" t="str">
        <f aca="false">IF(AN2025="","",AO2025-AP2025)</f>
        <v/>
      </c>
      <c r="AR2025" s="50" t="str">
        <f aca="false">IFERROR(IF(AND(AC2025="SIM",Y2025="REVENDA",LEFT(AG2025,5)="ANEXO")*OR(AE2025="ANEXO I",AF2025="ANEXO II"),VLOOKUP(H2025,Dados!G:I,2,0),""),"INSERIR MVA")</f>
        <v/>
      </c>
      <c r="AS2025" s="48" t="str">
        <f aca="false">IF(LEFT(AG2025,5)="ANEXO",VLOOKUP(AG2025,Dados!$X$111:$Z$112,2,0)*(AI2025-Q2025),"")</f>
        <v/>
      </c>
      <c r="AT2025" s="48" t="str">
        <f aca="false">IFERROR(IF(AR2025="","",(AI2025*AR2025)+AI2025),"INSERIR MVA")</f>
        <v/>
      </c>
      <c r="AU2025" s="48" t="str">
        <f aca="false">IF(AT2025="","",IF(AY2025=0.04,U2025,AS2025*AY2025))</f>
        <v/>
      </c>
      <c r="AV2025" s="47" t="str">
        <f aca="false">IFERROR(IF(AU2025="","",(VLOOKUP(AG2025,Dados!$X$111:$Z$112,3,0)*AT2025*0.17)),"INSERIR MVA")</f>
        <v/>
      </c>
      <c r="AW2025" s="47" t="str">
        <f aca="false">IFERROR(IF(AR2025="","",AV2025-AU2025),"")</f>
        <v/>
      </c>
      <c r="AX2025" s="51" t="str">
        <f aca="false">IFERROR(IF(AC2025="NÃO","",IF(AM2025&lt;&gt;"",AM2025-W2025,IF(AQ2025&lt;&gt;"",AQ2025-W2025,IF(AW2025&lt;&gt;"",AW2025-W2025,"")))),"")</f>
        <v/>
      </c>
      <c r="AY2025" s="46" t="str">
        <f aca="false">IFERROR(IF(ISNA(VLOOKUP(R2025,Dados!$X$2:$Y$5,2,0)),VLOOKUP(D2025,Dados!$X$7:$Y$33,2,0),VLOOKUP(R2025,Dados!$X$2:$Y$5,2,0)),"")</f>
        <v/>
      </c>
      <c r="AZ2025" s="52" t="str">
        <f aca="false">IF(C2025="","",IF(AND(Y2025="CONSUMO",AC2025="NÃO")*OR(AG2025="-",AG2025="BIT"),IF(E2025&lt;&gt;"",(AI2025-(P2025+L2025-N2025+Q2025)*AY2025)/0.83),""))</f>
        <v/>
      </c>
      <c r="BA2025" s="51" t="str">
        <f aca="false">IF(AZ2025="","",AZ2025*0.17-((P2025+L2025-N2025+Q2025)*AY2025))</f>
        <v/>
      </c>
      <c r="BB2025" s="51" t="str">
        <f aca="false">IF(AND(Y2025="CONSUMO",AG2025="ANEXO I",AY2025&gt;4%),(AI2025-(P2025+L2025-N2025+Q2025)*0.0514)/0.83*(0.5177)*(0.17)-AI2025*0.0514,IF(AND(Y2025="CONSUMO",AG2025="ANEXO II",AY2025&gt;4%),(AI2025-(P2025+L2025-N2025+Q2025)*0.041)/0.83*(0.3295)*(0.17)-AI2025*0.041,IF(AND(Y2025="CONSUMO",AG2025="ANEXO I",AY2025=4%),(AI2025-(P2025+L2025-N2025+Q2025)*0.04)/0.83*(0.5177)*(0.17)-AI2025*0.04,IF(AND(Y2025="CONSUMO",AG2025="ANEXO II",AY2025=4%),(AI2025-(P2025+L2025-N2025+Q2025)*0.04)/0.83*(0.3295)*(0.17)-AI2025*0.04,""))))</f>
        <v/>
      </c>
      <c r="BC2025" s="51" t="str">
        <f aca="false">IF(C2025="","",IF(AND(Y2025="CONSUMO",AC2025="SIM")*OR(AG2025="-",AG2025="BIT"),IF(E2025&lt;&gt;"",(AI2025-(P2025+L2025-N2025+Q2025)*AY2025)/0.83),""))</f>
        <v/>
      </c>
      <c r="BD2025" s="51" t="str">
        <f aca="false">IF(BC2025="","",BC2025*0.17)</f>
        <v/>
      </c>
      <c r="BE2025" s="51" t="str">
        <f aca="false">IF(I2025=6908,0,IF(BC2025="","",BD2025-((P2025+L2025-N2025+Q2025)*AY2025)))</f>
        <v/>
      </c>
      <c r="BF2025" s="53" t="str">
        <f aca="false">IF(B2025="","",IF(OR(B2025="",E2025="Regime Normal"),0,(AI2025-Q2025)*VLOOKUP(R2025,Dados!$X$98:$Y$108,2,0)))</f>
        <v/>
      </c>
      <c r="BG2025" s="54" t="str">
        <f aca="false">IFERROR(VLOOKUP(I2025,Dados!$AC$27:$AD$43,2,0),IF(B2025="","",IF(D2025&lt;&gt;"MT",IF(AND(AC2025="SIM",Y2025="Revenda"),"2403",IF(AND(AC2025="SIM",Y2025="Consumo"),"2407",IF(AND(AC2025="NÃO",Y2025="Revenda"),"2102",IF(AND(AC2025="NÃO",Y2025="Consumo"),"2556",)))),REPLACE(I2025,1,1,1))))</f>
        <v/>
      </c>
    </row>
    <row r="2026" customFormat="false" ht="12.8" hidden="false" customHeight="true" outlineLevel="0" collapsed="false">
      <c r="Y2026" s="45"/>
      <c r="Z2026" s="46" t="str">
        <f aca="false">IF(B2026="","",(IFERROR(VLOOKUP(H2026,Dados!A$3:B$15000,2,0),"Não Encontrado")))</f>
        <v/>
      </c>
      <c r="AA2026" s="46" t="str">
        <f aca="false">IF(B2026="","",(IFERROR(VLOOKUP(G2026,Dados!C$3:E$15000,3,0),"Não Encontrado")))</f>
        <v/>
      </c>
      <c r="AB2026" s="46" t="str">
        <f aca="false">IFERROR(IF(Z2026&lt;&gt;"Não Encontrado",Z2026,IF(AA2026&lt;&gt;"Não Encontrado",AA2026,"")),"")</f>
        <v/>
      </c>
      <c r="AC2026" s="45" t="str">
        <f aca="false">IF(B2026="","",IF(AB2026="","NÃO","SIM"))</f>
        <v/>
      </c>
      <c r="AD2026" s="45" t="str">
        <f aca="false">IFERROR(VLOOKUP(G2026,Dados!$P$3:$R$500,3,0),"")</f>
        <v/>
      </c>
      <c r="AE2026" s="45" t="str">
        <f aca="false">IFERROR(VLOOKUP(G2026,Dados!$K$3:$L$500,2,0),"")</f>
        <v/>
      </c>
      <c r="AF2026" s="45" t="str">
        <f aca="false">IFERROR(VLOOKUP(G2026,Dados!$M$3:$N$500,2,0),"")</f>
        <v/>
      </c>
      <c r="AG2026" s="45" t="str">
        <f aca="false">IF(F2026="","",IF(AND(AD2026="",AE2026="",AF2026=""),"-",IF(AND(AD2026="BIT",AE2026="",AF2026=""),"BIT",IF(AND(AE2026="ANEXO I",AD2026="",AF2026=""),"ANEXO I",IF(AND(AF2026="ANEXO II",AD2026="",AE2026=""),"ANEXO II","Escolher")))))</f>
        <v/>
      </c>
      <c r="AH2026" s="45" t="str">
        <f aca="false">IF(AG2026&lt;&gt;"Pneus","",IFERROR(VLOOKUP(R2026,Dados!$X$2:$Z$5,3,0)*(AI2026-Q2026),VLOOKUP(D2026,Dados!$X$7:$Z$33,3,0)*(AI2026-Q2026)))</f>
        <v/>
      </c>
      <c r="AI2026" s="47" t="str">
        <f aca="false">IF(B2026="","",P2026+Q2026+O2026+M2026+L2026-N2026)</f>
        <v/>
      </c>
      <c r="AJ2026" s="48" t="str">
        <f aca="false">IFERROR(IF(AND(AC2026="SIM",AG2026="-",Y2026="REVENDA"),(AB2026/1+1)*AI2026,IF(AND(AC2026="SIM",AG2026="Pneus",Y2026="REVENDA"),(AB2026/1+1)*(AI2026-AH2026),"")),"")</f>
        <v/>
      </c>
      <c r="AK2026" s="48" t="str">
        <f aca="false">IF(AJ2026="","",AJ2026*17%)</f>
        <v/>
      </c>
      <c r="AL2026" s="48" t="str">
        <f aca="false">IFERROR(IF(AC2026="NÃO","",IF(AK2026="","",IF(E2026="Simples Nacional",BF2026,IF(T2026=0.12,U2026*0.5833337002,IF(T2026=0,AI2026*0.07,U2026))))),"")</f>
        <v/>
      </c>
      <c r="AM2026" s="47" t="str">
        <f aca="false">IFERROR(IF(AC2026="NÃO","",IF(OR(AG2026="-",AG2026="Pneus"),AK2026-AL2026,"")),"")</f>
        <v/>
      </c>
      <c r="AN2026" s="48" t="str">
        <f aca="false">IF(AND(Y2026="REVENDA",AC2026="SIM",AG2026="BIT"),((AB2026/1+1)*AI2026)*0.4117,"")</f>
        <v/>
      </c>
      <c r="AO2026" s="48" t="str">
        <f aca="false">IF(AN2026="","",AN2026*17%)</f>
        <v/>
      </c>
      <c r="AP2026" s="49" t="str">
        <f aca="false">IF(AN2026="","",IF(T2026=0.12,(U2026*0.4117)*0.4117,IF(T2026=0,(AI2026*0.07)*0.4117,U2026*0.4117)))</f>
        <v/>
      </c>
      <c r="AQ2026" s="47" t="str">
        <f aca="false">IF(AN2026="","",AO2026-AP2026)</f>
        <v/>
      </c>
      <c r="AR2026" s="50" t="str">
        <f aca="false">IFERROR(IF(AND(AC2026="SIM",Y2026="REVENDA",LEFT(AG2026,5)="ANEXO")*OR(AE2026="ANEXO I",AF2026="ANEXO II"),VLOOKUP(H2026,Dados!G:I,2,0),""),"INSERIR MVA")</f>
        <v/>
      </c>
      <c r="AS2026" s="48" t="str">
        <f aca="false">IF(LEFT(AG2026,5)="ANEXO",VLOOKUP(AG2026,Dados!$X$111:$Z$112,2,0)*(AI2026-Q2026),"")</f>
        <v/>
      </c>
      <c r="AT2026" s="48" t="str">
        <f aca="false">IFERROR(IF(AR2026="","",(AI2026*AR2026)+AI2026),"INSERIR MVA")</f>
        <v/>
      </c>
      <c r="AU2026" s="48" t="str">
        <f aca="false">IF(AT2026="","",IF(AY2026=0.04,U2026,AS2026*AY2026))</f>
        <v/>
      </c>
      <c r="AV2026" s="47" t="str">
        <f aca="false">IFERROR(IF(AU2026="","",(VLOOKUP(AG2026,Dados!$X$111:$Z$112,3,0)*AT2026*0.17)),"INSERIR MVA")</f>
        <v/>
      </c>
      <c r="AW2026" s="47" t="str">
        <f aca="false">IFERROR(IF(AR2026="","",AV2026-AU2026),"")</f>
        <v/>
      </c>
      <c r="AX2026" s="51" t="str">
        <f aca="false">IFERROR(IF(AC2026="NÃO","",IF(AM2026&lt;&gt;"",AM2026-W2026,IF(AQ2026&lt;&gt;"",AQ2026-W2026,IF(AW2026&lt;&gt;"",AW2026-W2026,"")))),"")</f>
        <v/>
      </c>
      <c r="AY2026" s="46" t="str">
        <f aca="false">IFERROR(IF(ISNA(VLOOKUP(R2026,Dados!$X$2:$Y$5,2,0)),VLOOKUP(D2026,Dados!$X$7:$Y$33,2,0),VLOOKUP(R2026,Dados!$X$2:$Y$5,2,0)),"")</f>
        <v/>
      </c>
      <c r="AZ2026" s="52" t="str">
        <f aca="false">IF(C2026="","",IF(AND(Y2026="CONSUMO",AC2026="NÃO")*OR(AG2026="-",AG2026="BIT"),IF(E2026&lt;&gt;"",(AI2026-(P2026+L2026-N2026+Q2026)*AY2026)/0.83),""))</f>
        <v/>
      </c>
      <c r="BA2026" s="51" t="str">
        <f aca="false">IF(AZ2026="","",AZ2026*0.17-((P2026+L2026-N2026+Q2026)*AY2026))</f>
        <v/>
      </c>
      <c r="BB2026" s="51" t="str">
        <f aca="false">IF(AND(Y2026="CONSUMO",AG2026="ANEXO I",AY2026&gt;4%),(AI2026-(P2026+L2026-N2026+Q2026)*0.0514)/0.83*(0.5177)*(0.17)-AI2026*0.0514,IF(AND(Y2026="CONSUMO",AG2026="ANEXO II",AY2026&gt;4%),(AI2026-(P2026+L2026-N2026+Q2026)*0.041)/0.83*(0.3295)*(0.17)-AI2026*0.041,IF(AND(Y2026="CONSUMO",AG2026="ANEXO I",AY2026=4%),(AI2026-(P2026+L2026-N2026+Q2026)*0.04)/0.83*(0.5177)*(0.17)-AI2026*0.04,IF(AND(Y2026="CONSUMO",AG2026="ANEXO II",AY2026=4%),(AI2026-(P2026+L2026-N2026+Q2026)*0.04)/0.83*(0.3295)*(0.17)-AI2026*0.04,""))))</f>
        <v/>
      </c>
      <c r="BC2026" s="51" t="str">
        <f aca="false">IF(C2026="","",IF(AND(Y2026="CONSUMO",AC2026="SIM")*OR(AG2026="-",AG2026="BIT"),IF(E2026&lt;&gt;"",(AI2026-(P2026+L2026-N2026+Q2026)*AY2026)/0.83),""))</f>
        <v/>
      </c>
      <c r="BD2026" s="51" t="str">
        <f aca="false">IF(BC2026="","",BC2026*0.17)</f>
        <v/>
      </c>
      <c r="BE2026" s="51" t="str">
        <f aca="false">IF(I2026=6908,0,IF(BC2026="","",BD2026-((P2026+L2026-N2026+Q2026)*AY2026)))</f>
        <v/>
      </c>
      <c r="BF2026" s="53" t="str">
        <f aca="false">IF(B2026="","",IF(OR(B2026="",E2026="Regime Normal"),0,(AI2026-Q2026)*VLOOKUP(R2026,Dados!$X$98:$Y$108,2,0)))</f>
        <v/>
      </c>
      <c r="BG2026" s="54" t="str">
        <f aca="false">IFERROR(VLOOKUP(I2026,Dados!$AC$27:$AD$43,2,0),IF(B2026="","",IF(D2026&lt;&gt;"MT",IF(AND(AC2026="SIM",Y2026="Revenda"),"2403",IF(AND(AC2026="SIM",Y2026="Consumo"),"2407",IF(AND(AC2026="NÃO",Y2026="Revenda"),"2102",IF(AND(AC2026="NÃO",Y2026="Consumo"),"2556",)))),REPLACE(I2026,1,1,1))))</f>
        <v/>
      </c>
    </row>
    <row r="2027" customFormat="false" ht="12.8" hidden="false" customHeight="true" outlineLevel="0" collapsed="false">
      <c r="Y2027" s="45"/>
      <c r="Z2027" s="46" t="str">
        <f aca="false">IF(B2027="","",(IFERROR(VLOOKUP(H2027,Dados!A$3:B$15000,2,0),"Não Encontrado")))</f>
        <v/>
      </c>
      <c r="AA2027" s="46" t="str">
        <f aca="false">IF(B2027="","",(IFERROR(VLOOKUP(G2027,Dados!C$3:E$15000,3,0),"Não Encontrado")))</f>
        <v/>
      </c>
      <c r="AB2027" s="46" t="str">
        <f aca="false">IFERROR(IF(Z2027&lt;&gt;"Não Encontrado",Z2027,IF(AA2027&lt;&gt;"Não Encontrado",AA2027,"")),"")</f>
        <v/>
      </c>
      <c r="AC2027" s="45" t="str">
        <f aca="false">IF(B2027="","",IF(AB2027="","NÃO","SIM"))</f>
        <v/>
      </c>
      <c r="AD2027" s="45" t="str">
        <f aca="false">IFERROR(VLOOKUP(G2027,Dados!$P$3:$R$500,3,0),"")</f>
        <v/>
      </c>
      <c r="AE2027" s="45" t="str">
        <f aca="false">IFERROR(VLOOKUP(G2027,Dados!$K$3:$L$500,2,0),"")</f>
        <v/>
      </c>
      <c r="AF2027" s="45" t="str">
        <f aca="false">IFERROR(VLOOKUP(G2027,Dados!$M$3:$N$500,2,0),"")</f>
        <v/>
      </c>
      <c r="AG2027" s="45" t="str">
        <f aca="false">IF(F2027="","",IF(AND(AD2027="",AE2027="",AF2027=""),"-",IF(AND(AD2027="BIT",AE2027="",AF2027=""),"BIT",IF(AND(AE2027="ANEXO I",AD2027="",AF2027=""),"ANEXO I",IF(AND(AF2027="ANEXO II",AD2027="",AE2027=""),"ANEXO II","Escolher")))))</f>
        <v/>
      </c>
      <c r="AH2027" s="45" t="str">
        <f aca="false">IF(AG2027&lt;&gt;"Pneus","",IFERROR(VLOOKUP(R2027,Dados!$X$2:$Z$5,3,0)*(AI2027-Q2027),VLOOKUP(D2027,Dados!$X$7:$Z$33,3,0)*(AI2027-Q2027)))</f>
        <v/>
      </c>
      <c r="AI2027" s="47" t="str">
        <f aca="false">IF(B2027="","",P2027+Q2027+O2027+M2027+L2027-N2027)</f>
        <v/>
      </c>
      <c r="AJ2027" s="48" t="str">
        <f aca="false">IFERROR(IF(AND(AC2027="SIM",AG2027="-",Y2027="REVENDA"),(AB2027/1+1)*AI2027,IF(AND(AC2027="SIM",AG2027="Pneus",Y2027="REVENDA"),(AB2027/1+1)*(AI2027-AH2027),"")),"")</f>
        <v/>
      </c>
      <c r="AK2027" s="48" t="str">
        <f aca="false">IF(AJ2027="","",AJ2027*17%)</f>
        <v/>
      </c>
      <c r="AL2027" s="48" t="str">
        <f aca="false">IFERROR(IF(AC2027="NÃO","",IF(AK2027="","",IF(E2027="Simples Nacional",BF2027,IF(T2027=0.12,U2027*0.5833337002,IF(T2027=0,AI2027*0.07,U2027))))),"")</f>
        <v/>
      </c>
      <c r="AM2027" s="47" t="str">
        <f aca="false">IFERROR(IF(AC2027="NÃO","",IF(OR(AG2027="-",AG2027="Pneus"),AK2027-AL2027,"")),"")</f>
        <v/>
      </c>
      <c r="AN2027" s="48" t="str">
        <f aca="false">IF(AND(Y2027="REVENDA",AC2027="SIM",AG2027="BIT"),((AB2027/1+1)*AI2027)*0.4117,"")</f>
        <v/>
      </c>
      <c r="AO2027" s="48" t="str">
        <f aca="false">IF(AN2027="","",AN2027*17%)</f>
        <v/>
      </c>
      <c r="AP2027" s="49" t="str">
        <f aca="false">IF(AN2027="","",IF(T2027=0.12,(U2027*0.4117)*0.4117,IF(T2027=0,(AI2027*0.07)*0.4117,U2027*0.4117)))</f>
        <v/>
      </c>
      <c r="AQ2027" s="47" t="str">
        <f aca="false">IF(AN2027="","",AO2027-AP2027)</f>
        <v/>
      </c>
      <c r="AR2027" s="50" t="str">
        <f aca="false">IFERROR(IF(AND(AC2027="SIM",Y2027="REVENDA",LEFT(AG2027,5)="ANEXO")*OR(AE2027="ANEXO I",AF2027="ANEXO II"),VLOOKUP(H2027,Dados!G:I,2,0),""),"INSERIR MVA")</f>
        <v/>
      </c>
      <c r="AS2027" s="48" t="str">
        <f aca="false">IF(LEFT(AG2027,5)="ANEXO",VLOOKUP(AG2027,Dados!$X$111:$Z$112,2,0)*(AI2027-Q2027),"")</f>
        <v/>
      </c>
      <c r="AT2027" s="48" t="str">
        <f aca="false">IFERROR(IF(AR2027="","",(AI2027*AR2027)+AI2027),"INSERIR MVA")</f>
        <v/>
      </c>
      <c r="AU2027" s="48" t="str">
        <f aca="false">IF(AT2027="","",IF(AY2027=0.04,U2027,AS2027*AY2027))</f>
        <v/>
      </c>
      <c r="AV2027" s="47" t="str">
        <f aca="false">IFERROR(IF(AU2027="","",(VLOOKUP(AG2027,Dados!$X$111:$Z$112,3,0)*AT2027*0.17)),"INSERIR MVA")</f>
        <v/>
      </c>
      <c r="AW2027" s="47" t="str">
        <f aca="false">IFERROR(IF(AR2027="","",AV2027-AU2027),"")</f>
        <v/>
      </c>
      <c r="AX2027" s="51" t="str">
        <f aca="false">IFERROR(IF(AC2027="NÃO","",IF(AM2027&lt;&gt;"",AM2027-W2027,IF(AQ2027&lt;&gt;"",AQ2027-W2027,IF(AW2027&lt;&gt;"",AW2027-W2027,"")))),"")</f>
        <v/>
      </c>
      <c r="AY2027" s="46" t="str">
        <f aca="false">IFERROR(IF(ISNA(VLOOKUP(R2027,Dados!$X$2:$Y$5,2,0)),VLOOKUP(D2027,Dados!$X$7:$Y$33,2,0),VLOOKUP(R2027,Dados!$X$2:$Y$5,2,0)),"")</f>
        <v/>
      </c>
      <c r="AZ2027" s="52" t="str">
        <f aca="false">IF(C2027="","",IF(AND(Y2027="CONSUMO",AC2027="NÃO")*OR(AG2027="-",AG2027="BIT"),IF(E2027&lt;&gt;"",(AI2027-(P2027+L2027-N2027+Q2027)*AY2027)/0.83),""))</f>
        <v/>
      </c>
      <c r="BA2027" s="51" t="str">
        <f aca="false">IF(AZ2027="","",AZ2027*0.17-((P2027+L2027-N2027+Q2027)*AY2027))</f>
        <v/>
      </c>
      <c r="BB2027" s="51" t="str">
        <f aca="false">IF(AND(Y2027="CONSUMO",AG2027="ANEXO I",AY2027&gt;4%),(AI2027-(P2027+L2027-N2027+Q2027)*0.0514)/0.83*(0.5177)*(0.17)-AI2027*0.0514,IF(AND(Y2027="CONSUMO",AG2027="ANEXO II",AY2027&gt;4%),(AI2027-(P2027+L2027-N2027+Q2027)*0.041)/0.83*(0.3295)*(0.17)-AI2027*0.041,IF(AND(Y2027="CONSUMO",AG2027="ANEXO I",AY2027=4%),(AI2027-(P2027+L2027-N2027+Q2027)*0.04)/0.83*(0.5177)*(0.17)-AI2027*0.04,IF(AND(Y2027="CONSUMO",AG2027="ANEXO II",AY2027=4%),(AI2027-(P2027+L2027-N2027+Q2027)*0.04)/0.83*(0.3295)*(0.17)-AI2027*0.04,""))))</f>
        <v/>
      </c>
      <c r="BC2027" s="51" t="str">
        <f aca="false">IF(C2027="","",IF(AND(Y2027="CONSUMO",AC2027="SIM")*OR(AG2027="-",AG2027="BIT"),IF(E2027&lt;&gt;"",(AI2027-(P2027+L2027-N2027+Q2027)*AY2027)/0.83),""))</f>
        <v/>
      </c>
      <c r="BD2027" s="51" t="str">
        <f aca="false">IF(BC2027="","",BC2027*0.17)</f>
        <v/>
      </c>
      <c r="BE2027" s="51" t="str">
        <f aca="false">IF(I2027=6908,0,IF(BC2027="","",BD2027-((P2027+L2027-N2027+Q2027)*AY2027)))</f>
        <v/>
      </c>
      <c r="BF2027" s="53" t="str">
        <f aca="false">IF(B2027="","",IF(OR(B2027="",E2027="Regime Normal"),0,(AI2027-Q2027)*VLOOKUP(R2027,Dados!$X$98:$Y$108,2,0)))</f>
        <v/>
      </c>
      <c r="BG2027" s="54" t="str">
        <f aca="false">IFERROR(VLOOKUP(I2027,Dados!$AC$27:$AD$43,2,0),IF(B2027="","",IF(D2027&lt;&gt;"MT",IF(AND(AC2027="SIM",Y2027="Revenda"),"2403",IF(AND(AC2027="SIM",Y2027="Consumo"),"2407",IF(AND(AC2027="NÃO",Y2027="Revenda"),"2102",IF(AND(AC2027="NÃO",Y2027="Consumo"),"2556",)))),REPLACE(I2027,1,1,1))))</f>
        <v/>
      </c>
    </row>
    <row r="2028" customFormat="false" ht="12.8" hidden="false" customHeight="true" outlineLevel="0" collapsed="false">
      <c r="Y2028" s="45"/>
      <c r="Z2028" s="46" t="str">
        <f aca="false">IF(B2028="","",(IFERROR(VLOOKUP(H2028,Dados!A$3:B$15000,2,0),"Não Encontrado")))</f>
        <v/>
      </c>
      <c r="AA2028" s="46" t="str">
        <f aca="false">IF(B2028="","",(IFERROR(VLOOKUP(G2028,Dados!C$3:E$15000,3,0),"Não Encontrado")))</f>
        <v/>
      </c>
      <c r="AB2028" s="46" t="str">
        <f aca="false">IFERROR(IF(Z2028&lt;&gt;"Não Encontrado",Z2028,IF(AA2028&lt;&gt;"Não Encontrado",AA2028,"")),"")</f>
        <v/>
      </c>
      <c r="AC2028" s="45" t="str">
        <f aca="false">IF(B2028="","",IF(AB2028="","NÃO","SIM"))</f>
        <v/>
      </c>
      <c r="AD2028" s="45" t="str">
        <f aca="false">IFERROR(VLOOKUP(G2028,Dados!$P$3:$R$500,3,0),"")</f>
        <v/>
      </c>
      <c r="AE2028" s="45" t="str">
        <f aca="false">IFERROR(VLOOKUP(G2028,Dados!$K$3:$L$500,2,0),"")</f>
        <v/>
      </c>
      <c r="AF2028" s="45" t="str">
        <f aca="false">IFERROR(VLOOKUP(G2028,Dados!$M$3:$N$500,2,0),"")</f>
        <v/>
      </c>
      <c r="AG2028" s="45" t="str">
        <f aca="false">IF(F2028="","",IF(AND(AD2028="",AE2028="",AF2028=""),"-",IF(AND(AD2028="BIT",AE2028="",AF2028=""),"BIT",IF(AND(AE2028="ANEXO I",AD2028="",AF2028=""),"ANEXO I",IF(AND(AF2028="ANEXO II",AD2028="",AE2028=""),"ANEXO II","Escolher")))))</f>
        <v/>
      </c>
      <c r="AH2028" s="45" t="str">
        <f aca="false">IF(AG2028&lt;&gt;"Pneus","",IFERROR(VLOOKUP(R2028,Dados!$X$2:$Z$5,3,0)*(AI2028-Q2028),VLOOKUP(D2028,Dados!$X$7:$Z$33,3,0)*(AI2028-Q2028)))</f>
        <v/>
      </c>
      <c r="AI2028" s="47" t="str">
        <f aca="false">IF(B2028="","",P2028+Q2028+O2028+M2028+L2028-N2028)</f>
        <v/>
      </c>
      <c r="AJ2028" s="48" t="str">
        <f aca="false">IFERROR(IF(AND(AC2028="SIM",AG2028="-",Y2028="REVENDA"),(AB2028/1+1)*AI2028,IF(AND(AC2028="SIM",AG2028="Pneus",Y2028="REVENDA"),(AB2028/1+1)*(AI2028-AH2028),"")),"")</f>
        <v/>
      </c>
      <c r="AK2028" s="48" t="str">
        <f aca="false">IF(AJ2028="","",AJ2028*17%)</f>
        <v/>
      </c>
      <c r="AL2028" s="48" t="str">
        <f aca="false">IFERROR(IF(AC2028="NÃO","",IF(AK2028="","",IF(E2028="Simples Nacional",BF2028,IF(T2028=0.12,U2028*0.5833337002,IF(T2028=0,AI2028*0.07,U2028))))),"")</f>
        <v/>
      </c>
      <c r="AM2028" s="47" t="str">
        <f aca="false">IFERROR(IF(AC2028="NÃO","",IF(OR(AG2028="-",AG2028="Pneus"),AK2028-AL2028,"")),"")</f>
        <v/>
      </c>
      <c r="AN2028" s="48" t="str">
        <f aca="false">IF(AND(Y2028="REVENDA",AC2028="SIM",AG2028="BIT"),((AB2028/1+1)*AI2028)*0.4117,"")</f>
        <v/>
      </c>
      <c r="AO2028" s="48" t="str">
        <f aca="false">IF(AN2028="","",AN2028*17%)</f>
        <v/>
      </c>
      <c r="AP2028" s="49" t="str">
        <f aca="false">IF(AN2028="","",IF(T2028=0.12,(U2028*0.4117)*0.4117,IF(T2028=0,(AI2028*0.07)*0.4117,U2028*0.4117)))</f>
        <v/>
      </c>
      <c r="AQ2028" s="47" t="str">
        <f aca="false">IF(AN2028="","",AO2028-AP2028)</f>
        <v/>
      </c>
      <c r="AR2028" s="50" t="str">
        <f aca="false">IFERROR(IF(AND(AC2028="SIM",Y2028="REVENDA",LEFT(AG2028,5)="ANEXO")*OR(AE2028="ANEXO I",AF2028="ANEXO II"),VLOOKUP(H2028,Dados!G:I,2,0),""),"INSERIR MVA")</f>
        <v/>
      </c>
      <c r="AS2028" s="48" t="str">
        <f aca="false">IF(LEFT(AG2028,5)="ANEXO",VLOOKUP(AG2028,Dados!$X$111:$Z$112,2,0)*(AI2028-Q2028),"")</f>
        <v/>
      </c>
      <c r="AT2028" s="48" t="str">
        <f aca="false">IFERROR(IF(AR2028="","",(AI2028*AR2028)+AI2028),"INSERIR MVA")</f>
        <v/>
      </c>
      <c r="AU2028" s="48" t="str">
        <f aca="false">IF(AT2028="","",IF(AY2028=0.04,U2028,AS2028*AY2028))</f>
        <v/>
      </c>
      <c r="AV2028" s="47" t="str">
        <f aca="false">IFERROR(IF(AU2028="","",(VLOOKUP(AG2028,Dados!$X$111:$Z$112,3,0)*AT2028*0.17)),"INSERIR MVA")</f>
        <v/>
      </c>
      <c r="AW2028" s="47" t="str">
        <f aca="false">IFERROR(IF(AR2028="","",AV2028-AU2028),"")</f>
        <v/>
      </c>
      <c r="AX2028" s="51" t="str">
        <f aca="false">IFERROR(IF(AC2028="NÃO","",IF(AM2028&lt;&gt;"",AM2028-W2028,IF(AQ2028&lt;&gt;"",AQ2028-W2028,IF(AW2028&lt;&gt;"",AW2028-W2028,"")))),"")</f>
        <v/>
      </c>
      <c r="AY2028" s="46" t="str">
        <f aca="false">IFERROR(IF(ISNA(VLOOKUP(R2028,Dados!$X$2:$Y$5,2,0)),VLOOKUP(D2028,Dados!$X$7:$Y$33,2,0),VLOOKUP(R2028,Dados!$X$2:$Y$5,2,0)),"")</f>
        <v/>
      </c>
      <c r="AZ2028" s="52" t="str">
        <f aca="false">IF(C2028="","",IF(AND(Y2028="CONSUMO",AC2028="NÃO")*OR(AG2028="-",AG2028="BIT"),IF(E2028&lt;&gt;"",(AI2028-(P2028+L2028-N2028+Q2028)*AY2028)/0.83),""))</f>
        <v/>
      </c>
      <c r="BA2028" s="51" t="str">
        <f aca="false">IF(AZ2028="","",AZ2028*0.17-((P2028+L2028-N2028+Q2028)*AY2028))</f>
        <v/>
      </c>
      <c r="BB2028" s="51" t="str">
        <f aca="false">IF(AND(Y2028="CONSUMO",AG2028="ANEXO I",AY2028&gt;4%),(AI2028-(P2028+L2028-N2028+Q2028)*0.0514)/0.83*(0.5177)*(0.17)-AI2028*0.0514,IF(AND(Y2028="CONSUMO",AG2028="ANEXO II",AY2028&gt;4%),(AI2028-(P2028+L2028-N2028+Q2028)*0.041)/0.83*(0.3295)*(0.17)-AI2028*0.041,IF(AND(Y2028="CONSUMO",AG2028="ANEXO I",AY2028=4%),(AI2028-(P2028+L2028-N2028+Q2028)*0.04)/0.83*(0.5177)*(0.17)-AI2028*0.04,IF(AND(Y2028="CONSUMO",AG2028="ANEXO II",AY2028=4%),(AI2028-(P2028+L2028-N2028+Q2028)*0.04)/0.83*(0.3295)*(0.17)-AI2028*0.04,""))))</f>
        <v/>
      </c>
      <c r="BC2028" s="51" t="str">
        <f aca="false">IF(C2028="","",IF(AND(Y2028="CONSUMO",AC2028="SIM")*OR(AG2028="-",AG2028="BIT"),IF(E2028&lt;&gt;"",(AI2028-(P2028+L2028-N2028+Q2028)*AY2028)/0.83),""))</f>
        <v/>
      </c>
      <c r="BD2028" s="51" t="str">
        <f aca="false">IF(BC2028="","",BC2028*0.17)</f>
        <v/>
      </c>
      <c r="BE2028" s="51" t="str">
        <f aca="false">IF(I2028=6908,0,IF(BC2028="","",BD2028-((P2028+L2028-N2028+Q2028)*AY2028)))</f>
        <v/>
      </c>
      <c r="BF2028" s="53" t="str">
        <f aca="false">IF(B2028="","",IF(OR(B2028="",E2028="Regime Normal"),0,(AI2028-Q2028)*VLOOKUP(R2028,Dados!$X$98:$Y$108,2,0)))</f>
        <v/>
      </c>
      <c r="BG2028" s="54" t="str">
        <f aca="false">IFERROR(VLOOKUP(I2028,Dados!$AC$27:$AD$43,2,0),IF(B2028="","",IF(D2028&lt;&gt;"MT",IF(AND(AC2028="SIM",Y2028="Revenda"),"2403",IF(AND(AC2028="SIM",Y2028="Consumo"),"2407",IF(AND(AC2028="NÃO",Y2028="Revenda"),"2102",IF(AND(AC2028="NÃO",Y2028="Consumo"),"2556",)))),REPLACE(I2028,1,1,1))))</f>
        <v/>
      </c>
    </row>
    <row r="2029" customFormat="false" ht="12.8" hidden="false" customHeight="true" outlineLevel="0" collapsed="false">
      <c r="Y2029" s="45"/>
      <c r="Z2029" s="46" t="str">
        <f aca="false">IF(B2029="","",(IFERROR(VLOOKUP(H2029,Dados!A$3:B$15000,2,0),"Não Encontrado")))</f>
        <v/>
      </c>
      <c r="AA2029" s="46" t="str">
        <f aca="false">IF(B2029="","",(IFERROR(VLOOKUP(G2029,Dados!C$3:E$15000,3,0),"Não Encontrado")))</f>
        <v/>
      </c>
      <c r="AB2029" s="46" t="str">
        <f aca="false">IFERROR(IF(Z2029&lt;&gt;"Não Encontrado",Z2029,IF(AA2029&lt;&gt;"Não Encontrado",AA2029,"")),"")</f>
        <v/>
      </c>
      <c r="AC2029" s="45" t="str">
        <f aca="false">IF(B2029="","",IF(AB2029="","NÃO","SIM"))</f>
        <v/>
      </c>
      <c r="AD2029" s="45" t="str">
        <f aca="false">IFERROR(VLOOKUP(G2029,Dados!$P$3:$R$500,3,0),"")</f>
        <v/>
      </c>
      <c r="AE2029" s="45" t="str">
        <f aca="false">IFERROR(VLOOKUP(G2029,Dados!$K$3:$L$500,2,0),"")</f>
        <v/>
      </c>
      <c r="AF2029" s="45" t="str">
        <f aca="false">IFERROR(VLOOKUP(G2029,Dados!$M$3:$N$500,2,0),"")</f>
        <v/>
      </c>
      <c r="AG2029" s="45" t="str">
        <f aca="false">IF(F2029="","",IF(AND(AD2029="",AE2029="",AF2029=""),"-",IF(AND(AD2029="BIT",AE2029="",AF2029=""),"BIT",IF(AND(AE2029="ANEXO I",AD2029="",AF2029=""),"ANEXO I",IF(AND(AF2029="ANEXO II",AD2029="",AE2029=""),"ANEXO II","Escolher")))))</f>
        <v/>
      </c>
      <c r="AH2029" s="45" t="str">
        <f aca="false">IF(AG2029&lt;&gt;"Pneus","",IFERROR(VLOOKUP(R2029,Dados!$X$2:$Z$5,3,0)*(AI2029-Q2029),VLOOKUP(D2029,Dados!$X$7:$Z$33,3,0)*(AI2029-Q2029)))</f>
        <v/>
      </c>
      <c r="AI2029" s="47" t="str">
        <f aca="false">IF(B2029="","",P2029+Q2029+O2029+M2029+L2029-N2029)</f>
        <v/>
      </c>
      <c r="AJ2029" s="48" t="str">
        <f aca="false">IFERROR(IF(AND(AC2029="SIM",AG2029="-",Y2029="REVENDA"),(AB2029/1+1)*AI2029,IF(AND(AC2029="SIM",AG2029="Pneus",Y2029="REVENDA"),(AB2029/1+1)*(AI2029-AH2029),"")),"")</f>
        <v/>
      </c>
      <c r="AK2029" s="48" t="str">
        <f aca="false">IF(AJ2029="","",AJ2029*17%)</f>
        <v/>
      </c>
      <c r="AL2029" s="48" t="str">
        <f aca="false">IFERROR(IF(AC2029="NÃO","",IF(AK2029="","",IF(E2029="Simples Nacional",BF2029,IF(T2029=0.12,U2029*0.5833337002,IF(T2029=0,AI2029*0.07,U2029))))),"")</f>
        <v/>
      </c>
      <c r="AM2029" s="47" t="str">
        <f aca="false">IFERROR(IF(AC2029="NÃO","",IF(OR(AG2029="-",AG2029="Pneus"),AK2029-AL2029,"")),"")</f>
        <v/>
      </c>
      <c r="AN2029" s="48" t="str">
        <f aca="false">IF(AND(Y2029="REVENDA",AC2029="SIM",AG2029="BIT"),((AB2029/1+1)*AI2029)*0.4117,"")</f>
        <v/>
      </c>
      <c r="AO2029" s="48" t="str">
        <f aca="false">IF(AN2029="","",AN2029*17%)</f>
        <v/>
      </c>
      <c r="AP2029" s="49" t="str">
        <f aca="false">IF(AN2029="","",IF(T2029=0.12,(U2029*0.4117)*0.4117,IF(T2029=0,(AI2029*0.07)*0.4117,U2029*0.4117)))</f>
        <v/>
      </c>
      <c r="AQ2029" s="47" t="str">
        <f aca="false">IF(AN2029="","",AO2029-AP2029)</f>
        <v/>
      </c>
      <c r="AR2029" s="50" t="str">
        <f aca="false">IFERROR(IF(AND(AC2029="SIM",Y2029="REVENDA",LEFT(AG2029,5)="ANEXO")*OR(AE2029="ANEXO I",AF2029="ANEXO II"),VLOOKUP(H2029,Dados!G:I,2,0),""),"INSERIR MVA")</f>
        <v/>
      </c>
      <c r="AS2029" s="48" t="str">
        <f aca="false">IF(LEFT(AG2029,5)="ANEXO",VLOOKUP(AG2029,Dados!$X$111:$Z$112,2,0)*(AI2029-Q2029),"")</f>
        <v/>
      </c>
      <c r="AT2029" s="48" t="str">
        <f aca="false">IFERROR(IF(AR2029="","",(AI2029*AR2029)+AI2029),"INSERIR MVA")</f>
        <v/>
      </c>
      <c r="AU2029" s="48" t="str">
        <f aca="false">IF(AT2029="","",IF(AY2029=0.04,U2029,AS2029*AY2029))</f>
        <v/>
      </c>
      <c r="AV2029" s="47" t="str">
        <f aca="false">IFERROR(IF(AU2029="","",(VLOOKUP(AG2029,Dados!$X$111:$Z$112,3,0)*AT2029*0.17)),"INSERIR MVA")</f>
        <v/>
      </c>
      <c r="AW2029" s="47" t="str">
        <f aca="false">IFERROR(IF(AR2029="","",AV2029-AU2029),"")</f>
        <v/>
      </c>
      <c r="AX2029" s="51" t="str">
        <f aca="false">IFERROR(IF(AC2029="NÃO","",IF(AM2029&lt;&gt;"",AM2029-W2029,IF(AQ2029&lt;&gt;"",AQ2029-W2029,IF(AW2029&lt;&gt;"",AW2029-W2029,"")))),"")</f>
        <v/>
      </c>
      <c r="AY2029" s="46" t="str">
        <f aca="false">IFERROR(IF(ISNA(VLOOKUP(R2029,Dados!$X$2:$Y$5,2,0)),VLOOKUP(D2029,Dados!$X$7:$Y$33,2,0),VLOOKUP(R2029,Dados!$X$2:$Y$5,2,0)),"")</f>
        <v/>
      </c>
      <c r="AZ2029" s="52" t="str">
        <f aca="false">IF(C2029="","",IF(AND(Y2029="CONSUMO",AC2029="NÃO")*OR(AG2029="-",AG2029="BIT"),IF(E2029&lt;&gt;"",(AI2029-(P2029+L2029-N2029+Q2029)*AY2029)/0.83),""))</f>
        <v/>
      </c>
      <c r="BA2029" s="51" t="str">
        <f aca="false">IF(AZ2029="","",AZ2029*0.17-((P2029+L2029-N2029+Q2029)*AY2029))</f>
        <v/>
      </c>
      <c r="BB2029" s="51" t="str">
        <f aca="false">IF(AND(Y2029="CONSUMO",AG2029="ANEXO I",AY2029&gt;4%),(AI2029-(P2029+L2029-N2029+Q2029)*0.0514)/0.83*(0.5177)*(0.17)-AI2029*0.0514,IF(AND(Y2029="CONSUMO",AG2029="ANEXO II",AY2029&gt;4%),(AI2029-(P2029+L2029-N2029+Q2029)*0.041)/0.83*(0.3295)*(0.17)-AI2029*0.041,IF(AND(Y2029="CONSUMO",AG2029="ANEXO I",AY2029=4%),(AI2029-(P2029+L2029-N2029+Q2029)*0.04)/0.83*(0.5177)*(0.17)-AI2029*0.04,IF(AND(Y2029="CONSUMO",AG2029="ANEXO II",AY2029=4%),(AI2029-(P2029+L2029-N2029+Q2029)*0.04)/0.83*(0.3295)*(0.17)-AI2029*0.04,""))))</f>
        <v/>
      </c>
      <c r="BC2029" s="51" t="str">
        <f aca="false">IF(C2029="","",IF(AND(Y2029="CONSUMO",AC2029="SIM")*OR(AG2029="-",AG2029="BIT"),IF(E2029&lt;&gt;"",(AI2029-(P2029+L2029-N2029+Q2029)*AY2029)/0.83),""))</f>
        <v/>
      </c>
      <c r="BD2029" s="51" t="str">
        <f aca="false">IF(BC2029="","",BC2029*0.17)</f>
        <v/>
      </c>
      <c r="BE2029" s="51" t="str">
        <f aca="false">IF(I2029=6908,0,IF(BC2029="","",BD2029-((P2029+L2029-N2029+Q2029)*AY2029)))</f>
        <v/>
      </c>
      <c r="BF2029" s="53" t="str">
        <f aca="false">IF(B2029="","",IF(OR(B2029="",E2029="Regime Normal"),0,(AI2029-Q2029)*VLOOKUP(R2029,Dados!$X$98:$Y$108,2,0)))</f>
        <v/>
      </c>
      <c r="BG2029" s="54" t="str">
        <f aca="false">IFERROR(VLOOKUP(I2029,Dados!$AC$27:$AD$43,2,0),IF(B2029="","",IF(D2029&lt;&gt;"MT",IF(AND(AC2029="SIM",Y2029="Revenda"),"2403",IF(AND(AC2029="SIM",Y2029="Consumo"),"2407",IF(AND(AC2029="NÃO",Y2029="Revenda"),"2102",IF(AND(AC2029="NÃO",Y2029="Consumo"),"2556",)))),REPLACE(I2029,1,1,1))))</f>
        <v/>
      </c>
    </row>
    <row r="2030" customFormat="false" ht="12.8" hidden="false" customHeight="true" outlineLevel="0" collapsed="false">
      <c r="Y2030" s="45"/>
      <c r="Z2030" s="46" t="str">
        <f aca="false">IF(B2030="","",(IFERROR(VLOOKUP(H2030,Dados!A$3:B$15000,2,0),"Não Encontrado")))</f>
        <v/>
      </c>
      <c r="AA2030" s="46" t="str">
        <f aca="false">IF(B2030="","",(IFERROR(VLOOKUP(G2030,Dados!C$3:E$15000,3,0),"Não Encontrado")))</f>
        <v/>
      </c>
      <c r="AB2030" s="46" t="str">
        <f aca="false">IFERROR(IF(Z2030&lt;&gt;"Não Encontrado",Z2030,IF(AA2030&lt;&gt;"Não Encontrado",AA2030,"")),"")</f>
        <v/>
      </c>
      <c r="AC2030" s="45" t="str">
        <f aca="false">IF(B2030="","",IF(AB2030="","NÃO","SIM"))</f>
        <v/>
      </c>
      <c r="AD2030" s="45" t="str">
        <f aca="false">IFERROR(VLOOKUP(G2030,Dados!$P$3:$R$500,3,0),"")</f>
        <v/>
      </c>
      <c r="AE2030" s="45" t="str">
        <f aca="false">IFERROR(VLOOKUP(G2030,Dados!$K$3:$L$500,2,0),"")</f>
        <v/>
      </c>
      <c r="AF2030" s="45" t="str">
        <f aca="false">IFERROR(VLOOKUP(G2030,Dados!$M$3:$N$500,2,0),"")</f>
        <v/>
      </c>
      <c r="AG2030" s="45" t="str">
        <f aca="false">IF(F2030="","",IF(AND(AD2030="",AE2030="",AF2030=""),"-",IF(AND(AD2030="BIT",AE2030="",AF2030=""),"BIT",IF(AND(AE2030="ANEXO I",AD2030="",AF2030=""),"ANEXO I",IF(AND(AF2030="ANEXO II",AD2030="",AE2030=""),"ANEXO II","Escolher")))))</f>
        <v/>
      </c>
      <c r="AH2030" s="45" t="str">
        <f aca="false">IF(AG2030&lt;&gt;"Pneus","",IFERROR(VLOOKUP(R2030,Dados!$X$2:$Z$5,3,0)*(AI2030-Q2030),VLOOKUP(D2030,Dados!$X$7:$Z$33,3,0)*(AI2030-Q2030)))</f>
        <v/>
      </c>
      <c r="AI2030" s="47" t="str">
        <f aca="false">IF(B2030="","",P2030+Q2030+O2030+M2030+L2030-N2030)</f>
        <v/>
      </c>
      <c r="AJ2030" s="48" t="str">
        <f aca="false">IFERROR(IF(AND(AC2030="SIM",AG2030="-",Y2030="REVENDA"),(AB2030/1+1)*AI2030,IF(AND(AC2030="SIM",AG2030="Pneus",Y2030="REVENDA"),(AB2030/1+1)*(AI2030-AH2030),"")),"")</f>
        <v/>
      </c>
      <c r="AK2030" s="48" t="str">
        <f aca="false">IF(AJ2030="","",AJ2030*17%)</f>
        <v/>
      </c>
      <c r="AL2030" s="48" t="str">
        <f aca="false">IFERROR(IF(AC2030="NÃO","",IF(AK2030="","",IF(E2030="Simples Nacional",BF2030,IF(T2030=0.12,U2030*0.5833337002,IF(T2030=0,AI2030*0.07,U2030))))),"")</f>
        <v/>
      </c>
      <c r="AM2030" s="47" t="str">
        <f aca="false">IFERROR(IF(AC2030="NÃO","",IF(OR(AG2030="-",AG2030="Pneus"),AK2030-AL2030,"")),"")</f>
        <v/>
      </c>
      <c r="AN2030" s="48" t="str">
        <f aca="false">IF(AND(Y2030="REVENDA",AC2030="SIM",AG2030="BIT"),((AB2030/1+1)*AI2030)*0.4117,"")</f>
        <v/>
      </c>
      <c r="AO2030" s="48" t="str">
        <f aca="false">IF(AN2030="","",AN2030*17%)</f>
        <v/>
      </c>
      <c r="AP2030" s="49" t="str">
        <f aca="false">IF(AN2030="","",IF(T2030=0.12,(U2030*0.4117)*0.4117,IF(T2030=0,(AI2030*0.07)*0.4117,U2030*0.4117)))</f>
        <v/>
      </c>
      <c r="AQ2030" s="47" t="str">
        <f aca="false">IF(AN2030="","",AO2030-AP2030)</f>
        <v/>
      </c>
      <c r="AR2030" s="50" t="str">
        <f aca="false">IFERROR(IF(AND(AC2030="SIM",Y2030="REVENDA",LEFT(AG2030,5)="ANEXO")*OR(AE2030="ANEXO I",AF2030="ANEXO II"),VLOOKUP(H2030,Dados!G:I,2,0),""),"INSERIR MVA")</f>
        <v/>
      </c>
      <c r="AS2030" s="48" t="str">
        <f aca="false">IF(LEFT(AG2030,5)="ANEXO",VLOOKUP(AG2030,Dados!$X$111:$Z$112,2,0)*(AI2030-Q2030),"")</f>
        <v/>
      </c>
      <c r="AT2030" s="48" t="str">
        <f aca="false">IFERROR(IF(AR2030="","",(AI2030*AR2030)+AI2030),"INSERIR MVA")</f>
        <v/>
      </c>
      <c r="AU2030" s="48" t="str">
        <f aca="false">IF(AT2030="","",IF(AY2030=0.04,U2030,AS2030*AY2030))</f>
        <v/>
      </c>
      <c r="AV2030" s="47" t="str">
        <f aca="false">IFERROR(IF(AU2030="","",(VLOOKUP(AG2030,Dados!$X$111:$Z$112,3,0)*AT2030*0.17)),"INSERIR MVA")</f>
        <v/>
      </c>
      <c r="AW2030" s="47" t="str">
        <f aca="false">IFERROR(IF(AR2030="","",AV2030-AU2030),"")</f>
        <v/>
      </c>
      <c r="AX2030" s="51" t="str">
        <f aca="false">IFERROR(IF(AC2030="NÃO","",IF(AM2030&lt;&gt;"",AM2030-W2030,IF(AQ2030&lt;&gt;"",AQ2030-W2030,IF(AW2030&lt;&gt;"",AW2030-W2030,"")))),"")</f>
        <v/>
      </c>
      <c r="AY2030" s="46" t="str">
        <f aca="false">IFERROR(IF(ISNA(VLOOKUP(R2030,Dados!$X$2:$Y$5,2,0)),VLOOKUP(D2030,Dados!$X$7:$Y$33,2,0),VLOOKUP(R2030,Dados!$X$2:$Y$5,2,0)),"")</f>
        <v/>
      </c>
      <c r="AZ2030" s="52" t="str">
        <f aca="false">IF(C2030="","",IF(AND(Y2030="CONSUMO",AC2030="NÃO")*OR(AG2030="-",AG2030="BIT"),IF(E2030&lt;&gt;"",(AI2030-(P2030+L2030-N2030+Q2030)*AY2030)/0.83),""))</f>
        <v/>
      </c>
      <c r="BA2030" s="51" t="str">
        <f aca="false">IF(AZ2030="","",AZ2030*0.17-((P2030+L2030-N2030+Q2030)*AY2030))</f>
        <v/>
      </c>
      <c r="BB2030" s="51" t="str">
        <f aca="false">IF(AND(Y2030="CONSUMO",AG2030="ANEXO I",AY2030&gt;4%),(AI2030-(P2030+L2030-N2030+Q2030)*0.0514)/0.83*(0.5177)*(0.17)-AI2030*0.0514,IF(AND(Y2030="CONSUMO",AG2030="ANEXO II",AY2030&gt;4%),(AI2030-(P2030+L2030-N2030+Q2030)*0.041)/0.83*(0.3295)*(0.17)-AI2030*0.041,IF(AND(Y2030="CONSUMO",AG2030="ANEXO I",AY2030=4%),(AI2030-(P2030+L2030-N2030+Q2030)*0.04)/0.83*(0.5177)*(0.17)-AI2030*0.04,IF(AND(Y2030="CONSUMO",AG2030="ANEXO II",AY2030=4%),(AI2030-(P2030+L2030-N2030+Q2030)*0.04)/0.83*(0.3295)*(0.17)-AI2030*0.04,""))))</f>
        <v/>
      </c>
      <c r="BC2030" s="51" t="str">
        <f aca="false">IF(C2030="","",IF(AND(Y2030="CONSUMO",AC2030="SIM")*OR(AG2030="-",AG2030="BIT"),IF(E2030&lt;&gt;"",(AI2030-(P2030+L2030-N2030+Q2030)*AY2030)/0.83),""))</f>
        <v/>
      </c>
      <c r="BD2030" s="51" t="str">
        <f aca="false">IF(BC2030="","",BC2030*0.17)</f>
        <v/>
      </c>
      <c r="BE2030" s="51" t="str">
        <f aca="false">IF(I2030=6908,0,IF(BC2030="","",BD2030-((P2030+L2030-N2030+Q2030)*AY2030)))</f>
        <v/>
      </c>
      <c r="BF2030" s="53" t="str">
        <f aca="false">IF(B2030="","",IF(OR(B2030="",E2030="Regime Normal"),0,(AI2030-Q2030)*VLOOKUP(R2030,Dados!$X$98:$Y$108,2,0)))</f>
        <v/>
      </c>
      <c r="BG2030" s="54" t="str">
        <f aca="false">IFERROR(VLOOKUP(I2030,Dados!$AC$27:$AD$43,2,0),IF(B2030="","",IF(D2030&lt;&gt;"MT",IF(AND(AC2030="SIM",Y2030="Revenda"),"2403",IF(AND(AC2030="SIM",Y2030="Consumo"),"2407",IF(AND(AC2030="NÃO",Y2030="Revenda"),"2102",IF(AND(AC2030="NÃO",Y2030="Consumo"),"2556",)))),REPLACE(I2030,1,1,1))))</f>
        <v/>
      </c>
    </row>
    <row r="2031" customFormat="false" ht="12.8" hidden="false" customHeight="true" outlineLevel="0" collapsed="false">
      <c r="Y2031" s="45"/>
      <c r="Z2031" s="46" t="str">
        <f aca="false">IF(B2031="","",(IFERROR(VLOOKUP(H2031,Dados!A$3:B$15000,2,0),"Não Encontrado")))</f>
        <v/>
      </c>
      <c r="AA2031" s="46" t="str">
        <f aca="false">IF(B2031="","",(IFERROR(VLOOKUP(G2031,Dados!C$3:E$15000,3,0),"Não Encontrado")))</f>
        <v/>
      </c>
      <c r="AB2031" s="46" t="str">
        <f aca="false">IFERROR(IF(Z2031&lt;&gt;"Não Encontrado",Z2031,IF(AA2031&lt;&gt;"Não Encontrado",AA2031,"")),"")</f>
        <v/>
      </c>
      <c r="AC2031" s="45" t="str">
        <f aca="false">IF(B2031="","",IF(AB2031="","NÃO","SIM"))</f>
        <v/>
      </c>
      <c r="AD2031" s="45" t="str">
        <f aca="false">IFERROR(VLOOKUP(G2031,Dados!$P$3:$R$500,3,0),"")</f>
        <v/>
      </c>
      <c r="AE2031" s="45" t="str">
        <f aca="false">IFERROR(VLOOKUP(G2031,Dados!$K$3:$L$500,2,0),"")</f>
        <v/>
      </c>
      <c r="AF2031" s="45" t="str">
        <f aca="false">IFERROR(VLOOKUP(G2031,Dados!$M$3:$N$500,2,0),"")</f>
        <v/>
      </c>
      <c r="AG2031" s="45" t="str">
        <f aca="false">IF(F2031="","",IF(AND(AD2031="",AE2031="",AF2031=""),"-",IF(AND(AD2031="BIT",AE2031="",AF2031=""),"BIT",IF(AND(AE2031="ANEXO I",AD2031="",AF2031=""),"ANEXO I",IF(AND(AF2031="ANEXO II",AD2031="",AE2031=""),"ANEXO II","Escolher")))))</f>
        <v/>
      </c>
      <c r="AH2031" s="45" t="str">
        <f aca="false">IF(AG2031&lt;&gt;"Pneus","",IFERROR(VLOOKUP(R2031,Dados!$X$2:$Z$5,3,0)*(AI2031-Q2031),VLOOKUP(D2031,Dados!$X$7:$Z$33,3,0)*(AI2031-Q2031)))</f>
        <v/>
      </c>
      <c r="AI2031" s="47" t="str">
        <f aca="false">IF(B2031="","",P2031+Q2031+O2031+M2031+L2031-N2031)</f>
        <v/>
      </c>
      <c r="AJ2031" s="48" t="str">
        <f aca="false">IFERROR(IF(AND(AC2031="SIM",AG2031="-",Y2031="REVENDA"),(AB2031/1+1)*AI2031,IF(AND(AC2031="SIM",AG2031="Pneus",Y2031="REVENDA"),(AB2031/1+1)*(AI2031-AH2031),"")),"")</f>
        <v/>
      </c>
      <c r="AK2031" s="48" t="str">
        <f aca="false">IF(AJ2031="","",AJ2031*17%)</f>
        <v/>
      </c>
      <c r="AL2031" s="48" t="str">
        <f aca="false">IFERROR(IF(AC2031="NÃO","",IF(AK2031="","",IF(E2031="Simples Nacional",BF2031,IF(T2031=0.12,U2031*0.5833337002,IF(T2031=0,AI2031*0.07,U2031))))),"")</f>
        <v/>
      </c>
      <c r="AM2031" s="47" t="str">
        <f aca="false">IFERROR(IF(AC2031="NÃO","",IF(OR(AG2031="-",AG2031="Pneus"),AK2031-AL2031,"")),"")</f>
        <v/>
      </c>
      <c r="AN2031" s="48" t="str">
        <f aca="false">IF(AND(Y2031="REVENDA",AC2031="SIM",AG2031="BIT"),((AB2031/1+1)*AI2031)*0.4117,"")</f>
        <v/>
      </c>
      <c r="AO2031" s="48" t="str">
        <f aca="false">IF(AN2031="","",AN2031*17%)</f>
        <v/>
      </c>
      <c r="AP2031" s="49" t="str">
        <f aca="false">IF(AN2031="","",IF(T2031=0.12,(U2031*0.4117)*0.4117,IF(T2031=0,(AI2031*0.07)*0.4117,U2031*0.4117)))</f>
        <v/>
      </c>
      <c r="AQ2031" s="47" t="str">
        <f aca="false">IF(AN2031="","",AO2031-AP2031)</f>
        <v/>
      </c>
      <c r="AR2031" s="50" t="str">
        <f aca="false">IFERROR(IF(AND(AC2031="SIM",Y2031="REVENDA",LEFT(AG2031,5)="ANEXO")*OR(AE2031="ANEXO I",AF2031="ANEXO II"),VLOOKUP(H2031,Dados!G:I,2,0),""),"INSERIR MVA")</f>
        <v/>
      </c>
      <c r="AS2031" s="48" t="str">
        <f aca="false">IF(LEFT(AG2031,5)="ANEXO",VLOOKUP(AG2031,Dados!$X$111:$Z$112,2,0)*(AI2031-Q2031),"")</f>
        <v/>
      </c>
      <c r="AT2031" s="48" t="str">
        <f aca="false">IFERROR(IF(AR2031="","",(AI2031*AR2031)+AI2031),"INSERIR MVA")</f>
        <v/>
      </c>
      <c r="AU2031" s="48" t="str">
        <f aca="false">IF(AT2031="","",IF(AY2031=0.04,U2031,AS2031*AY2031))</f>
        <v/>
      </c>
      <c r="AV2031" s="47" t="str">
        <f aca="false">IFERROR(IF(AU2031="","",(VLOOKUP(AG2031,Dados!$X$111:$Z$112,3,0)*AT2031*0.17)),"INSERIR MVA")</f>
        <v/>
      </c>
      <c r="AW2031" s="47" t="str">
        <f aca="false">IFERROR(IF(AR2031="","",AV2031-AU2031),"")</f>
        <v/>
      </c>
      <c r="AX2031" s="51" t="str">
        <f aca="false">IFERROR(IF(AC2031="NÃO","",IF(AM2031&lt;&gt;"",AM2031-W2031,IF(AQ2031&lt;&gt;"",AQ2031-W2031,IF(AW2031&lt;&gt;"",AW2031-W2031,"")))),"")</f>
        <v/>
      </c>
      <c r="AY2031" s="46" t="str">
        <f aca="false">IFERROR(IF(ISNA(VLOOKUP(R2031,Dados!$X$2:$Y$5,2,0)),VLOOKUP(D2031,Dados!$X$7:$Y$33,2,0),VLOOKUP(R2031,Dados!$X$2:$Y$5,2,0)),"")</f>
        <v/>
      </c>
      <c r="AZ2031" s="52" t="str">
        <f aca="false">IF(C2031="","",IF(AND(Y2031="CONSUMO",AC2031="NÃO")*OR(AG2031="-",AG2031="BIT"),IF(E2031&lt;&gt;"",(AI2031-(P2031+L2031-N2031+Q2031)*AY2031)/0.83),""))</f>
        <v/>
      </c>
      <c r="BA2031" s="51" t="str">
        <f aca="false">IF(AZ2031="","",AZ2031*0.17-((P2031+L2031-N2031+Q2031)*AY2031))</f>
        <v/>
      </c>
      <c r="BB2031" s="51" t="str">
        <f aca="false">IF(AND(Y2031="CONSUMO",AG2031="ANEXO I",AY2031&gt;4%),(AI2031-(P2031+L2031-N2031+Q2031)*0.0514)/0.83*(0.5177)*(0.17)-AI2031*0.0514,IF(AND(Y2031="CONSUMO",AG2031="ANEXO II",AY2031&gt;4%),(AI2031-(P2031+L2031-N2031+Q2031)*0.041)/0.83*(0.3295)*(0.17)-AI2031*0.041,IF(AND(Y2031="CONSUMO",AG2031="ANEXO I",AY2031=4%),(AI2031-(P2031+L2031-N2031+Q2031)*0.04)/0.83*(0.5177)*(0.17)-AI2031*0.04,IF(AND(Y2031="CONSUMO",AG2031="ANEXO II",AY2031=4%),(AI2031-(P2031+L2031-N2031+Q2031)*0.04)/0.83*(0.3295)*(0.17)-AI2031*0.04,""))))</f>
        <v/>
      </c>
      <c r="BC2031" s="51" t="str">
        <f aca="false">IF(C2031="","",IF(AND(Y2031="CONSUMO",AC2031="SIM")*OR(AG2031="-",AG2031="BIT"),IF(E2031&lt;&gt;"",(AI2031-(P2031+L2031-N2031+Q2031)*AY2031)/0.83),""))</f>
        <v/>
      </c>
      <c r="BD2031" s="51" t="str">
        <f aca="false">IF(BC2031="","",BC2031*0.17)</f>
        <v/>
      </c>
      <c r="BE2031" s="51" t="str">
        <f aca="false">IF(I2031=6908,0,IF(BC2031="","",BD2031-((P2031+L2031-N2031+Q2031)*AY2031)))</f>
        <v/>
      </c>
      <c r="BF2031" s="53" t="str">
        <f aca="false">IF(B2031="","",IF(OR(B2031="",E2031="Regime Normal"),0,(AI2031-Q2031)*VLOOKUP(R2031,Dados!$X$98:$Y$108,2,0)))</f>
        <v/>
      </c>
      <c r="BG2031" s="54" t="str">
        <f aca="false">IFERROR(VLOOKUP(I2031,Dados!$AC$27:$AD$43,2,0),IF(B2031="","",IF(D2031&lt;&gt;"MT",IF(AND(AC2031="SIM",Y2031="Revenda"),"2403",IF(AND(AC2031="SIM",Y2031="Consumo"),"2407",IF(AND(AC2031="NÃO",Y2031="Revenda"),"2102",IF(AND(AC2031="NÃO",Y2031="Consumo"),"2556",)))),REPLACE(I2031,1,1,1))))</f>
        <v/>
      </c>
    </row>
    <row r="2032" customFormat="false" ht="12.8" hidden="false" customHeight="true" outlineLevel="0" collapsed="false">
      <c r="Y2032" s="45"/>
      <c r="Z2032" s="46" t="str">
        <f aca="false">IF(B2032="","",(IFERROR(VLOOKUP(H2032,Dados!A$3:B$15000,2,0),"Não Encontrado")))</f>
        <v/>
      </c>
      <c r="AA2032" s="46" t="str">
        <f aca="false">IF(B2032="","",(IFERROR(VLOOKUP(G2032,Dados!C$3:E$15000,3,0),"Não Encontrado")))</f>
        <v/>
      </c>
      <c r="AB2032" s="46" t="str">
        <f aca="false">IFERROR(IF(Z2032&lt;&gt;"Não Encontrado",Z2032,IF(AA2032&lt;&gt;"Não Encontrado",AA2032,"")),"")</f>
        <v/>
      </c>
      <c r="AC2032" s="45" t="str">
        <f aca="false">IF(B2032="","",IF(AB2032="","NÃO","SIM"))</f>
        <v/>
      </c>
      <c r="AD2032" s="45" t="str">
        <f aca="false">IFERROR(VLOOKUP(G2032,Dados!$P$3:$R$500,3,0),"")</f>
        <v/>
      </c>
      <c r="AE2032" s="45" t="str">
        <f aca="false">IFERROR(VLOOKUP(G2032,Dados!$K$3:$L$500,2,0),"")</f>
        <v/>
      </c>
      <c r="AF2032" s="45" t="str">
        <f aca="false">IFERROR(VLOOKUP(G2032,Dados!$M$3:$N$500,2,0),"")</f>
        <v/>
      </c>
      <c r="AG2032" s="45" t="str">
        <f aca="false">IF(F2032="","",IF(AND(AD2032="",AE2032="",AF2032=""),"-",IF(AND(AD2032="BIT",AE2032="",AF2032=""),"BIT",IF(AND(AE2032="ANEXO I",AD2032="",AF2032=""),"ANEXO I",IF(AND(AF2032="ANEXO II",AD2032="",AE2032=""),"ANEXO II","Escolher")))))</f>
        <v/>
      </c>
      <c r="AH2032" s="45" t="str">
        <f aca="false">IF(AG2032&lt;&gt;"Pneus","",IFERROR(VLOOKUP(R2032,Dados!$X$2:$Z$5,3,0)*(AI2032-Q2032),VLOOKUP(D2032,Dados!$X$7:$Z$33,3,0)*(AI2032-Q2032)))</f>
        <v/>
      </c>
      <c r="AI2032" s="47" t="str">
        <f aca="false">IF(B2032="","",P2032+Q2032+O2032+M2032+L2032-N2032)</f>
        <v/>
      </c>
      <c r="AJ2032" s="48" t="str">
        <f aca="false">IFERROR(IF(AND(AC2032="SIM",AG2032="-",Y2032="REVENDA"),(AB2032/1+1)*AI2032,IF(AND(AC2032="SIM",AG2032="Pneus",Y2032="REVENDA"),(AB2032/1+1)*(AI2032-AH2032),"")),"")</f>
        <v/>
      </c>
      <c r="AK2032" s="48" t="str">
        <f aca="false">IF(AJ2032="","",AJ2032*17%)</f>
        <v/>
      </c>
      <c r="AL2032" s="48" t="str">
        <f aca="false">IFERROR(IF(AC2032="NÃO","",IF(AK2032="","",IF(E2032="Simples Nacional",BF2032,IF(T2032=0.12,U2032*0.5833337002,IF(T2032=0,AI2032*0.07,U2032))))),"")</f>
        <v/>
      </c>
      <c r="AM2032" s="47" t="str">
        <f aca="false">IFERROR(IF(AC2032="NÃO","",IF(OR(AG2032="-",AG2032="Pneus"),AK2032-AL2032,"")),"")</f>
        <v/>
      </c>
      <c r="AN2032" s="48" t="str">
        <f aca="false">IF(AND(Y2032="REVENDA",AC2032="SIM",AG2032="BIT"),((AB2032/1+1)*AI2032)*0.4117,"")</f>
        <v/>
      </c>
      <c r="AO2032" s="48" t="str">
        <f aca="false">IF(AN2032="","",AN2032*17%)</f>
        <v/>
      </c>
      <c r="AP2032" s="49" t="str">
        <f aca="false">IF(AN2032="","",IF(T2032=0.12,(U2032*0.4117)*0.4117,IF(T2032=0,(AI2032*0.07)*0.4117,U2032*0.4117)))</f>
        <v/>
      </c>
      <c r="AQ2032" s="47" t="str">
        <f aca="false">IF(AN2032="","",AO2032-AP2032)</f>
        <v/>
      </c>
      <c r="AR2032" s="50" t="str">
        <f aca="false">IFERROR(IF(AND(AC2032="SIM",Y2032="REVENDA",LEFT(AG2032,5)="ANEXO")*OR(AE2032="ANEXO I",AF2032="ANEXO II"),VLOOKUP(H2032,Dados!G:I,2,0),""),"INSERIR MVA")</f>
        <v/>
      </c>
      <c r="AS2032" s="48" t="str">
        <f aca="false">IF(LEFT(AG2032,5)="ANEXO",VLOOKUP(AG2032,Dados!$X$111:$Z$112,2,0)*(AI2032-Q2032),"")</f>
        <v/>
      </c>
      <c r="AT2032" s="48" t="str">
        <f aca="false">IFERROR(IF(AR2032="","",(AI2032*AR2032)+AI2032),"INSERIR MVA")</f>
        <v/>
      </c>
      <c r="AU2032" s="48" t="str">
        <f aca="false">IF(AT2032="","",IF(AY2032=0.04,U2032,AS2032*AY2032))</f>
        <v/>
      </c>
      <c r="AV2032" s="47" t="str">
        <f aca="false">IFERROR(IF(AU2032="","",(VLOOKUP(AG2032,Dados!$X$111:$Z$112,3,0)*AT2032*0.17)),"INSERIR MVA")</f>
        <v/>
      </c>
      <c r="AW2032" s="47" t="str">
        <f aca="false">IFERROR(IF(AR2032="","",AV2032-AU2032),"")</f>
        <v/>
      </c>
      <c r="AX2032" s="51" t="str">
        <f aca="false">IFERROR(IF(AC2032="NÃO","",IF(AM2032&lt;&gt;"",AM2032-W2032,IF(AQ2032&lt;&gt;"",AQ2032-W2032,IF(AW2032&lt;&gt;"",AW2032-W2032,"")))),"")</f>
        <v/>
      </c>
      <c r="AY2032" s="46" t="str">
        <f aca="false">IFERROR(IF(ISNA(VLOOKUP(R2032,Dados!$X$2:$Y$5,2,0)),VLOOKUP(D2032,Dados!$X$7:$Y$33,2,0),VLOOKUP(R2032,Dados!$X$2:$Y$5,2,0)),"")</f>
        <v/>
      </c>
      <c r="AZ2032" s="52" t="str">
        <f aca="false">IF(C2032="","",IF(AND(Y2032="CONSUMO",AC2032="NÃO")*OR(AG2032="-",AG2032="BIT"),IF(E2032&lt;&gt;"",(AI2032-(P2032+L2032-N2032+Q2032)*AY2032)/0.83),""))</f>
        <v/>
      </c>
      <c r="BA2032" s="51" t="str">
        <f aca="false">IF(AZ2032="","",AZ2032*0.17-((P2032+L2032-N2032+Q2032)*AY2032))</f>
        <v/>
      </c>
      <c r="BB2032" s="51" t="str">
        <f aca="false">IF(AND(Y2032="CONSUMO",AG2032="ANEXO I",AY2032&gt;4%),(AI2032-(P2032+L2032-N2032+Q2032)*0.0514)/0.83*(0.5177)*(0.17)-AI2032*0.0514,IF(AND(Y2032="CONSUMO",AG2032="ANEXO II",AY2032&gt;4%),(AI2032-(P2032+L2032-N2032+Q2032)*0.041)/0.83*(0.3295)*(0.17)-AI2032*0.041,IF(AND(Y2032="CONSUMO",AG2032="ANEXO I",AY2032=4%),(AI2032-(P2032+L2032-N2032+Q2032)*0.04)/0.83*(0.5177)*(0.17)-AI2032*0.04,IF(AND(Y2032="CONSUMO",AG2032="ANEXO II",AY2032=4%),(AI2032-(P2032+L2032-N2032+Q2032)*0.04)/0.83*(0.3295)*(0.17)-AI2032*0.04,""))))</f>
        <v/>
      </c>
      <c r="BC2032" s="51" t="str">
        <f aca="false">IF(C2032="","",IF(AND(Y2032="CONSUMO",AC2032="SIM")*OR(AG2032="-",AG2032="BIT"),IF(E2032&lt;&gt;"",(AI2032-(P2032+L2032-N2032+Q2032)*AY2032)/0.83),""))</f>
        <v/>
      </c>
      <c r="BD2032" s="51" t="str">
        <f aca="false">IF(BC2032="","",BC2032*0.17)</f>
        <v/>
      </c>
      <c r="BE2032" s="51" t="str">
        <f aca="false">IF(I2032=6908,0,IF(BC2032="","",BD2032-((P2032+L2032-N2032+Q2032)*AY2032)))</f>
        <v/>
      </c>
      <c r="BF2032" s="53" t="str">
        <f aca="false">IF(B2032="","",IF(OR(B2032="",E2032="Regime Normal"),0,(AI2032-Q2032)*VLOOKUP(R2032,Dados!$X$98:$Y$108,2,0)))</f>
        <v/>
      </c>
      <c r="BG2032" s="54" t="str">
        <f aca="false">IFERROR(VLOOKUP(I2032,Dados!$AC$27:$AD$43,2,0),IF(B2032="","",IF(D2032&lt;&gt;"MT",IF(AND(AC2032="SIM",Y2032="Revenda"),"2403",IF(AND(AC2032="SIM",Y2032="Consumo"),"2407",IF(AND(AC2032="NÃO",Y2032="Revenda"),"2102",IF(AND(AC2032="NÃO",Y2032="Consumo"),"2556",)))),REPLACE(I2032,1,1,1))))</f>
        <v/>
      </c>
    </row>
    <row r="2033" customFormat="false" ht="12.8" hidden="false" customHeight="true" outlineLevel="0" collapsed="false">
      <c r="Y2033" s="45"/>
      <c r="Z2033" s="46" t="str">
        <f aca="false">IF(B2033="","",(IFERROR(VLOOKUP(H2033,Dados!A$3:B$15000,2,0),"Não Encontrado")))</f>
        <v/>
      </c>
      <c r="AA2033" s="46" t="str">
        <f aca="false">IF(B2033="","",(IFERROR(VLOOKUP(G2033,Dados!C$3:E$15000,3,0),"Não Encontrado")))</f>
        <v/>
      </c>
      <c r="AB2033" s="46" t="str">
        <f aca="false">IFERROR(IF(Z2033&lt;&gt;"Não Encontrado",Z2033,IF(AA2033&lt;&gt;"Não Encontrado",AA2033,"")),"")</f>
        <v/>
      </c>
      <c r="AC2033" s="45" t="str">
        <f aca="false">IF(B2033="","",IF(AB2033="","NÃO","SIM"))</f>
        <v/>
      </c>
      <c r="AD2033" s="45" t="str">
        <f aca="false">IFERROR(VLOOKUP(G2033,Dados!$P$3:$R$500,3,0),"")</f>
        <v/>
      </c>
      <c r="AE2033" s="45" t="str">
        <f aca="false">IFERROR(VLOOKUP(G2033,Dados!$K$3:$L$500,2,0),"")</f>
        <v/>
      </c>
      <c r="AF2033" s="45" t="str">
        <f aca="false">IFERROR(VLOOKUP(G2033,Dados!$M$3:$N$500,2,0),"")</f>
        <v/>
      </c>
      <c r="AG2033" s="45" t="str">
        <f aca="false">IF(F2033="","",IF(AND(AD2033="",AE2033="",AF2033=""),"-",IF(AND(AD2033="BIT",AE2033="",AF2033=""),"BIT",IF(AND(AE2033="ANEXO I",AD2033="",AF2033=""),"ANEXO I",IF(AND(AF2033="ANEXO II",AD2033="",AE2033=""),"ANEXO II","Escolher")))))</f>
        <v/>
      </c>
      <c r="AH2033" s="45" t="str">
        <f aca="false">IF(AG2033&lt;&gt;"Pneus","",IFERROR(VLOOKUP(R2033,Dados!$X$2:$Z$5,3,0)*(AI2033-Q2033),VLOOKUP(D2033,Dados!$X$7:$Z$33,3,0)*(AI2033-Q2033)))</f>
        <v/>
      </c>
      <c r="AI2033" s="47" t="str">
        <f aca="false">IF(B2033="","",P2033+Q2033+O2033+M2033+L2033-N2033)</f>
        <v/>
      </c>
      <c r="AJ2033" s="48" t="str">
        <f aca="false">IFERROR(IF(AND(AC2033="SIM",AG2033="-",Y2033="REVENDA"),(AB2033/1+1)*AI2033,IF(AND(AC2033="SIM",AG2033="Pneus",Y2033="REVENDA"),(AB2033/1+1)*(AI2033-AH2033),"")),"")</f>
        <v/>
      </c>
      <c r="AK2033" s="48" t="str">
        <f aca="false">IF(AJ2033="","",AJ2033*17%)</f>
        <v/>
      </c>
      <c r="AL2033" s="48" t="str">
        <f aca="false">IFERROR(IF(AC2033="NÃO","",IF(AK2033="","",IF(E2033="Simples Nacional",BF2033,IF(T2033=0.12,U2033*0.5833337002,IF(T2033=0,AI2033*0.07,U2033))))),"")</f>
        <v/>
      </c>
      <c r="AM2033" s="47" t="str">
        <f aca="false">IFERROR(IF(AC2033="NÃO","",IF(OR(AG2033="-",AG2033="Pneus"),AK2033-AL2033,"")),"")</f>
        <v/>
      </c>
      <c r="AN2033" s="48" t="str">
        <f aca="false">IF(AND(Y2033="REVENDA",AC2033="SIM",AG2033="BIT"),((AB2033/1+1)*AI2033)*0.4117,"")</f>
        <v/>
      </c>
      <c r="AO2033" s="48" t="str">
        <f aca="false">IF(AN2033="","",AN2033*17%)</f>
        <v/>
      </c>
      <c r="AP2033" s="49" t="str">
        <f aca="false">IF(AN2033="","",IF(T2033=0.12,(U2033*0.4117)*0.4117,IF(T2033=0,(AI2033*0.07)*0.4117,U2033*0.4117)))</f>
        <v/>
      </c>
      <c r="AQ2033" s="47" t="str">
        <f aca="false">IF(AN2033="","",AO2033-AP2033)</f>
        <v/>
      </c>
      <c r="AR2033" s="50" t="str">
        <f aca="false">IFERROR(IF(AND(AC2033="SIM",Y2033="REVENDA",LEFT(AG2033,5)="ANEXO")*OR(AE2033="ANEXO I",AF2033="ANEXO II"),VLOOKUP(H2033,Dados!G:I,2,0),""),"INSERIR MVA")</f>
        <v/>
      </c>
      <c r="AS2033" s="48" t="str">
        <f aca="false">IF(LEFT(AG2033,5)="ANEXO",VLOOKUP(AG2033,Dados!$X$111:$Z$112,2,0)*(AI2033-Q2033),"")</f>
        <v/>
      </c>
      <c r="AT2033" s="48" t="str">
        <f aca="false">IFERROR(IF(AR2033="","",(AI2033*AR2033)+AI2033),"INSERIR MVA")</f>
        <v/>
      </c>
      <c r="AU2033" s="48" t="str">
        <f aca="false">IF(AT2033="","",IF(AY2033=0.04,U2033,AS2033*AY2033))</f>
        <v/>
      </c>
      <c r="AV2033" s="47" t="str">
        <f aca="false">IFERROR(IF(AU2033="","",(VLOOKUP(AG2033,Dados!$X$111:$Z$112,3,0)*AT2033*0.17)),"INSERIR MVA")</f>
        <v/>
      </c>
      <c r="AW2033" s="47" t="str">
        <f aca="false">IFERROR(IF(AR2033="","",AV2033-AU2033),"")</f>
        <v/>
      </c>
      <c r="AX2033" s="51" t="str">
        <f aca="false">IFERROR(IF(AC2033="NÃO","",IF(AM2033&lt;&gt;"",AM2033-W2033,IF(AQ2033&lt;&gt;"",AQ2033-W2033,IF(AW2033&lt;&gt;"",AW2033-W2033,"")))),"")</f>
        <v/>
      </c>
      <c r="AY2033" s="46" t="str">
        <f aca="false">IFERROR(IF(ISNA(VLOOKUP(R2033,Dados!$X$2:$Y$5,2,0)),VLOOKUP(D2033,Dados!$X$7:$Y$33,2,0),VLOOKUP(R2033,Dados!$X$2:$Y$5,2,0)),"")</f>
        <v/>
      </c>
      <c r="AZ2033" s="52" t="str">
        <f aca="false">IF(C2033="","",IF(AND(Y2033="CONSUMO",AC2033="NÃO")*OR(AG2033="-",AG2033="BIT"),IF(E2033&lt;&gt;"",(AI2033-(P2033+L2033-N2033+Q2033)*AY2033)/0.83),""))</f>
        <v/>
      </c>
      <c r="BA2033" s="51" t="str">
        <f aca="false">IF(AZ2033="","",AZ2033*0.17-((P2033+L2033-N2033+Q2033)*AY2033))</f>
        <v/>
      </c>
      <c r="BB2033" s="51" t="str">
        <f aca="false">IF(AND(Y2033="CONSUMO",AG2033="ANEXO I",AY2033&gt;4%),(AI2033-(P2033+L2033-N2033+Q2033)*0.0514)/0.83*(0.5177)*(0.17)-AI2033*0.0514,IF(AND(Y2033="CONSUMO",AG2033="ANEXO II",AY2033&gt;4%),(AI2033-(P2033+L2033-N2033+Q2033)*0.041)/0.83*(0.3295)*(0.17)-AI2033*0.041,IF(AND(Y2033="CONSUMO",AG2033="ANEXO I",AY2033=4%),(AI2033-(P2033+L2033-N2033+Q2033)*0.04)/0.83*(0.5177)*(0.17)-AI2033*0.04,IF(AND(Y2033="CONSUMO",AG2033="ANEXO II",AY2033=4%),(AI2033-(P2033+L2033-N2033+Q2033)*0.04)/0.83*(0.3295)*(0.17)-AI2033*0.04,""))))</f>
        <v/>
      </c>
      <c r="BC2033" s="51" t="str">
        <f aca="false">IF(C2033="","",IF(AND(Y2033="CONSUMO",AC2033="SIM")*OR(AG2033="-",AG2033="BIT"),IF(E2033&lt;&gt;"",(AI2033-(P2033+L2033-N2033+Q2033)*AY2033)/0.83),""))</f>
        <v/>
      </c>
      <c r="BD2033" s="51" t="str">
        <f aca="false">IF(BC2033="","",BC2033*0.17)</f>
        <v/>
      </c>
      <c r="BE2033" s="51" t="str">
        <f aca="false">IF(I2033=6908,0,IF(BC2033="","",BD2033-((P2033+L2033-N2033+Q2033)*AY2033)))</f>
        <v/>
      </c>
      <c r="BF2033" s="53" t="str">
        <f aca="false">IF(B2033="","",IF(OR(B2033="",E2033="Regime Normal"),0,(AI2033-Q2033)*VLOOKUP(R2033,Dados!$X$98:$Y$108,2,0)))</f>
        <v/>
      </c>
      <c r="BG2033" s="54" t="str">
        <f aca="false">IFERROR(VLOOKUP(I2033,Dados!$AC$27:$AD$43,2,0),IF(B2033="","",IF(D2033&lt;&gt;"MT",IF(AND(AC2033="SIM",Y2033="Revenda"),"2403",IF(AND(AC2033="SIM",Y2033="Consumo"),"2407",IF(AND(AC2033="NÃO",Y2033="Revenda"),"2102",IF(AND(AC2033="NÃO",Y2033="Consumo"),"2556",)))),REPLACE(I2033,1,1,1))))</f>
        <v/>
      </c>
    </row>
    <row r="2034" customFormat="false" ht="12.8" hidden="false" customHeight="true" outlineLevel="0" collapsed="false">
      <c r="Y2034" s="45"/>
      <c r="Z2034" s="46" t="str">
        <f aca="false">IF(B2034="","",(IFERROR(VLOOKUP(H2034,Dados!A$3:B$15000,2,0),"Não Encontrado")))</f>
        <v/>
      </c>
      <c r="AA2034" s="46" t="str">
        <f aca="false">IF(B2034="","",(IFERROR(VLOOKUP(G2034,Dados!C$3:E$15000,3,0),"Não Encontrado")))</f>
        <v/>
      </c>
      <c r="AB2034" s="46" t="str">
        <f aca="false">IFERROR(IF(Z2034&lt;&gt;"Não Encontrado",Z2034,IF(AA2034&lt;&gt;"Não Encontrado",AA2034,"")),"")</f>
        <v/>
      </c>
      <c r="AC2034" s="45" t="str">
        <f aca="false">IF(B2034="","",IF(AB2034="","NÃO","SIM"))</f>
        <v/>
      </c>
      <c r="AD2034" s="45" t="str">
        <f aca="false">IFERROR(VLOOKUP(G2034,Dados!$P$3:$R$500,3,0),"")</f>
        <v/>
      </c>
      <c r="AE2034" s="45" t="str">
        <f aca="false">IFERROR(VLOOKUP(G2034,Dados!$K$3:$L$500,2,0),"")</f>
        <v/>
      </c>
      <c r="AF2034" s="45" t="str">
        <f aca="false">IFERROR(VLOOKUP(G2034,Dados!$M$3:$N$500,2,0),"")</f>
        <v/>
      </c>
      <c r="AG2034" s="45" t="str">
        <f aca="false">IF(F2034="","",IF(AND(AD2034="",AE2034="",AF2034=""),"-",IF(AND(AD2034="BIT",AE2034="",AF2034=""),"BIT",IF(AND(AE2034="ANEXO I",AD2034="",AF2034=""),"ANEXO I",IF(AND(AF2034="ANEXO II",AD2034="",AE2034=""),"ANEXO II","Escolher")))))</f>
        <v/>
      </c>
      <c r="AH2034" s="45" t="str">
        <f aca="false">IF(AG2034&lt;&gt;"Pneus","",IFERROR(VLOOKUP(R2034,Dados!$X$2:$Z$5,3,0)*(AI2034-Q2034),VLOOKUP(D2034,Dados!$X$7:$Z$33,3,0)*(AI2034-Q2034)))</f>
        <v/>
      </c>
      <c r="AI2034" s="47" t="str">
        <f aca="false">IF(B2034="","",P2034+Q2034+O2034+M2034+L2034-N2034)</f>
        <v/>
      </c>
      <c r="AJ2034" s="48" t="str">
        <f aca="false">IFERROR(IF(AND(AC2034="SIM",AG2034="-",Y2034="REVENDA"),(AB2034/1+1)*AI2034,IF(AND(AC2034="SIM",AG2034="Pneus",Y2034="REVENDA"),(AB2034/1+1)*(AI2034-AH2034),"")),"")</f>
        <v/>
      </c>
      <c r="AK2034" s="48" t="str">
        <f aca="false">IF(AJ2034="","",AJ2034*17%)</f>
        <v/>
      </c>
      <c r="AL2034" s="48" t="str">
        <f aca="false">IFERROR(IF(AC2034="NÃO","",IF(AK2034="","",IF(E2034="Simples Nacional",BF2034,IF(T2034=0.12,U2034*0.5833337002,IF(T2034=0,AI2034*0.07,U2034))))),"")</f>
        <v/>
      </c>
      <c r="AM2034" s="47" t="str">
        <f aca="false">IFERROR(IF(AC2034="NÃO","",IF(OR(AG2034="-",AG2034="Pneus"),AK2034-AL2034,"")),"")</f>
        <v/>
      </c>
      <c r="AN2034" s="48" t="str">
        <f aca="false">IF(AND(Y2034="REVENDA",AC2034="SIM",AG2034="BIT"),((AB2034/1+1)*AI2034)*0.4117,"")</f>
        <v/>
      </c>
      <c r="AO2034" s="48" t="str">
        <f aca="false">IF(AN2034="","",AN2034*17%)</f>
        <v/>
      </c>
      <c r="AP2034" s="49" t="str">
        <f aca="false">IF(AN2034="","",IF(T2034=0.12,(U2034*0.4117)*0.4117,IF(T2034=0,(AI2034*0.07)*0.4117,U2034*0.4117)))</f>
        <v/>
      </c>
      <c r="AQ2034" s="47" t="str">
        <f aca="false">IF(AN2034="","",AO2034-AP2034)</f>
        <v/>
      </c>
      <c r="AR2034" s="50" t="str">
        <f aca="false">IFERROR(IF(AND(AC2034="SIM",Y2034="REVENDA",LEFT(AG2034,5)="ANEXO")*OR(AE2034="ANEXO I",AF2034="ANEXO II"),VLOOKUP(H2034,Dados!G:I,2,0),""),"INSERIR MVA")</f>
        <v/>
      </c>
      <c r="AS2034" s="48" t="str">
        <f aca="false">IF(LEFT(AG2034,5)="ANEXO",VLOOKUP(AG2034,Dados!$X$111:$Z$112,2,0)*(AI2034-Q2034),"")</f>
        <v/>
      </c>
      <c r="AT2034" s="48" t="str">
        <f aca="false">IFERROR(IF(AR2034="","",(AI2034*AR2034)+AI2034),"INSERIR MVA")</f>
        <v/>
      </c>
      <c r="AU2034" s="48" t="str">
        <f aca="false">IF(AT2034="","",IF(AY2034=0.04,U2034,AS2034*AY2034))</f>
        <v/>
      </c>
      <c r="AV2034" s="47" t="str">
        <f aca="false">IFERROR(IF(AU2034="","",(VLOOKUP(AG2034,Dados!$X$111:$Z$112,3,0)*AT2034*0.17)),"INSERIR MVA")</f>
        <v/>
      </c>
      <c r="AW2034" s="47" t="str">
        <f aca="false">IFERROR(IF(AR2034="","",AV2034-AU2034),"")</f>
        <v/>
      </c>
      <c r="AX2034" s="51" t="str">
        <f aca="false">IFERROR(IF(AC2034="NÃO","",IF(AM2034&lt;&gt;"",AM2034-W2034,IF(AQ2034&lt;&gt;"",AQ2034-W2034,IF(AW2034&lt;&gt;"",AW2034-W2034,"")))),"")</f>
        <v/>
      </c>
      <c r="AY2034" s="46" t="str">
        <f aca="false">IFERROR(IF(ISNA(VLOOKUP(R2034,Dados!$X$2:$Y$5,2,0)),VLOOKUP(D2034,Dados!$X$7:$Y$33,2,0),VLOOKUP(R2034,Dados!$X$2:$Y$5,2,0)),"")</f>
        <v/>
      </c>
      <c r="AZ2034" s="52" t="str">
        <f aca="false">IF(C2034="","",IF(AND(Y2034="CONSUMO",AC2034="NÃO")*OR(AG2034="-",AG2034="BIT"),IF(E2034&lt;&gt;"",(AI2034-(P2034+L2034-N2034+Q2034)*AY2034)/0.83),""))</f>
        <v/>
      </c>
      <c r="BA2034" s="51" t="str">
        <f aca="false">IF(AZ2034="","",AZ2034*0.17-((P2034+L2034-N2034+Q2034)*AY2034))</f>
        <v/>
      </c>
      <c r="BB2034" s="51" t="str">
        <f aca="false">IF(AND(Y2034="CONSUMO",AG2034="ANEXO I",AY2034&gt;4%),(AI2034-(P2034+L2034-N2034+Q2034)*0.0514)/0.83*(0.5177)*(0.17)-AI2034*0.0514,IF(AND(Y2034="CONSUMO",AG2034="ANEXO II",AY2034&gt;4%),(AI2034-(P2034+L2034-N2034+Q2034)*0.041)/0.83*(0.3295)*(0.17)-AI2034*0.041,IF(AND(Y2034="CONSUMO",AG2034="ANEXO I",AY2034=4%),(AI2034-(P2034+L2034-N2034+Q2034)*0.04)/0.83*(0.5177)*(0.17)-AI2034*0.04,IF(AND(Y2034="CONSUMO",AG2034="ANEXO II",AY2034=4%),(AI2034-(P2034+L2034-N2034+Q2034)*0.04)/0.83*(0.3295)*(0.17)-AI2034*0.04,""))))</f>
        <v/>
      </c>
      <c r="BC2034" s="51" t="str">
        <f aca="false">IF(C2034="","",IF(AND(Y2034="CONSUMO",AC2034="SIM")*OR(AG2034="-",AG2034="BIT"),IF(E2034&lt;&gt;"",(AI2034-(P2034+L2034-N2034+Q2034)*AY2034)/0.83),""))</f>
        <v/>
      </c>
      <c r="BD2034" s="51" t="str">
        <f aca="false">IF(BC2034="","",BC2034*0.17)</f>
        <v/>
      </c>
      <c r="BE2034" s="51" t="str">
        <f aca="false">IF(I2034=6908,0,IF(BC2034="","",BD2034-((P2034+L2034-N2034+Q2034)*AY2034)))</f>
        <v/>
      </c>
      <c r="BF2034" s="53" t="str">
        <f aca="false">IF(B2034="","",IF(OR(B2034="",E2034="Regime Normal"),0,(AI2034-Q2034)*VLOOKUP(R2034,Dados!$X$98:$Y$108,2,0)))</f>
        <v/>
      </c>
      <c r="BG2034" s="54" t="str">
        <f aca="false">IFERROR(VLOOKUP(I2034,Dados!$AC$27:$AD$43,2,0),IF(B2034="","",IF(D2034&lt;&gt;"MT",IF(AND(AC2034="SIM",Y2034="Revenda"),"2403",IF(AND(AC2034="SIM",Y2034="Consumo"),"2407",IF(AND(AC2034="NÃO",Y2034="Revenda"),"2102",IF(AND(AC2034="NÃO",Y2034="Consumo"),"2556",)))),REPLACE(I2034,1,1,1))))</f>
        <v/>
      </c>
    </row>
    <row r="2035" customFormat="false" ht="12.8" hidden="false" customHeight="true" outlineLevel="0" collapsed="false">
      <c r="Y2035" s="45"/>
      <c r="Z2035" s="46" t="str">
        <f aca="false">IF(B2035="","",(IFERROR(VLOOKUP(H2035,Dados!A$3:B$15000,2,0),"Não Encontrado")))</f>
        <v/>
      </c>
      <c r="AA2035" s="46" t="str">
        <f aca="false">IF(B2035="","",(IFERROR(VLOOKUP(G2035,Dados!C$3:E$15000,3,0),"Não Encontrado")))</f>
        <v/>
      </c>
      <c r="AB2035" s="46" t="str">
        <f aca="false">IFERROR(IF(Z2035&lt;&gt;"Não Encontrado",Z2035,IF(AA2035&lt;&gt;"Não Encontrado",AA2035,"")),"")</f>
        <v/>
      </c>
      <c r="AC2035" s="45" t="str">
        <f aca="false">IF(B2035="","",IF(AB2035="","NÃO","SIM"))</f>
        <v/>
      </c>
      <c r="AD2035" s="45" t="str">
        <f aca="false">IFERROR(VLOOKUP(G2035,Dados!$P$3:$R$500,3,0),"")</f>
        <v/>
      </c>
      <c r="AE2035" s="45" t="str">
        <f aca="false">IFERROR(VLOOKUP(G2035,Dados!$K$3:$L$500,2,0),"")</f>
        <v/>
      </c>
      <c r="AF2035" s="45" t="str">
        <f aca="false">IFERROR(VLOOKUP(G2035,Dados!$M$3:$N$500,2,0),"")</f>
        <v/>
      </c>
      <c r="AG2035" s="45" t="str">
        <f aca="false">IF(F2035="","",IF(AND(AD2035="",AE2035="",AF2035=""),"-",IF(AND(AD2035="BIT",AE2035="",AF2035=""),"BIT",IF(AND(AE2035="ANEXO I",AD2035="",AF2035=""),"ANEXO I",IF(AND(AF2035="ANEXO II",AD2035="",AE2035=""),"ANEXO II","Escolher")))))</f>
        <v/>
      </c>
      <c r="AH2035" s="45" t="str">
        <f aca="false">IF(AG2035&lt;&gt;"Pneus","",IFERROR(VLOOKUP(R2035,Dados!$X$2:$Z$5,3,0)*(AI2035-Q2035),VLOOKUP(D2035,Dados!$X$7:$Z$33,3,0)*(AI2035-Q2035)))</f>
        <v/>
      </c>
      <c r="AI2035" s="47" t="str">
        <f aca="false">IF(B2035="","",P2035+Q2035+O2035+M2035+L2035-N2035)</f>
        <v/>
      </c>
      <c r="AJ2035" s="48" t="str">
        <f aca="false">IFERROR(IF(AND(AC2035="SIM",AG2035="-",Y2035="REVENDA"),(AB2035/1+1)*AI2035,IF(AND(AC2035="SIM",AG2035="Pneus",Y2035="REVENDA"),(AB2035/1+1)*(AI2035-AH2035),"")),"")</f>
        <v/>
      </c>
      <c r="AK2035" s="48" t="str">
        <f aca="false">IF(AJ2035="","",AJ2035*17%)</f>
        <v/>
      </c>
      <c r="AL2035" s="48" t="str">
        <f aca="false">IFERROR(IF(AC2035="NÃO","",IF(AK2035="","",IF(E2035="Simples Nacional",BF2035,IF(T2035=0.12,U2035*0.5833337002,IF(T2035=0,AI2035*0.07,U2035))))),"")</f>
        <v/>
      </c>
      <c r="AM2035" s="47" t="str">
        <f aca="false">IFERROR(IF(AC2035="NÃO","",IF(OR(AG2035="-",AG2035="Pneus"),AK2035-AL2035,"")),"")</f>
        <v/>
      </c>
      <c r="AN2035" s="48" t="str">
        <f aca="false">IF(AND(Y2035="REVENDA",AC2035="SIM",AG2035="BIT"),((AB2035/1+1)*AI2035)*0.4117,"")</f>
        <v/>
      </c>
      <c r="AO2035" s="48" t="str">
        <f aca="false">IF(AN2035="","",AN2035*17%)</f>
        <v/>
      </c>
      <c r="AP2035" s="49" t="str">
        <f aca="false">IF(AN2035="","",IF(T2035=0.12,(U2035*0.4117)*0.4117,IF(T2035=0,(AI2035*0.07)*0.4117,U2035*0.4117)))</f>
        <v/>
      </c>
      <c r="AQ2035" s="47" t="str">
        <f aca="false">IF(AN2035="","",AO2035-AP2035)</f>
        <v/>
      </c>
      <c r="AR2035" s="50" t="str">
        <f aca="false">IFERROR(IF(AND(AC2035="SIM",Y2035="REVENDA",LEFT(AG2035,5)="ANEXO")*OR(AE2035="ANEXO I",AF2035="ANEXO II"),VLOOKUP(H2035,Dados!G:I,2,0),""),"INSERIR MVA")</f>
        <v/>
      </c>
      <c r="AS2035" s="48" t="str">
        <f aca="false">IF(LEFT(AG2035,5)="ANEXO",VLOOKUP(AG2035,Dados!$X$111:$Z$112,2,0)*(AI2035-Q2035),"")</f>
        <v/>
      </c>
      <c r="AT2035" s="48" t="str">
        <f aca="false">IFERROR(IF(AR2035="","",(AI2035*AR2035)+AI2035),"INSERIR MVA")</f>
        <v/>
      </c>
      <c r="AU2035" s="48" t="str">
        <f aca="false">IF(AT2035="","",IF(AY2035=0.04,U2035,AS2035*AY2035))</f>
        <v/>
      </c>
      <c r="AV2035" s="47" t="str">
        <f aca="false">IFERROR(IF(AU2035="","",(VLOOKUP(AG2035,Dados!$X$111:$Z$112,3,0)*AT2035*0.17)),"INSERIR MVA")</f>
        <v/>
      </c>
      <c r="AW2035" s="47" t="str">
        <f aca="false">IFERROR(IF(AR2035="","",AV2035-AU2035),"")</f>
        <v/>
      </c>
      <c r="AX2035" s="51" t="str">
        <f aca="false">IFERROR(IF(AC2035="NÃO","",IF(AM2035&lt;&gt;"",AM2035-W2035,IF(AQ2035&lt;&gt;"",AQ2035-W2035,IF(AW2035&lt;&gt;"",AW2035-W2035,"")))),"")</f>
        <v/>
      </c>
      <c r="AY2035" s="46" t="str">
        <f aca="false">IFERROR(IF(ISNA(VLOOKUP(R2035,Dados!$X$2:$Y$5,2,0)),VLOOKUP(D2035,Dados!$X$7:$Y$33,2,0),VLOOKUP(R2035,Dados!$X$2:$Y$5,2,0)),"")</f>
        <v/>
      </c>
      <c r="AZ2035" s="52" t="str">
        <f aca="false">IF(C2035="","",IF(AND(Y2035="CONSUMO",AC2035="NÃO")*OR(AG2035="-",AG2035="BIT"),IF(E2035&lt;&gt;"",(AI2035-(P2035+L2035-N2035+Q2035)*AY2035)/0.83),""))</f>
        <v/>
      </c>
      <c r="BA2035" s="51" t="str">
        <f aca="false">IF(AZ2035="","",AZ2035*0.17-((P2035+L2035-N2035+Q2035)*AY2035))</f>
        <v/>
      </c>
      <c r="BB2035" s="51" t="str">
        <f aca="false">IF(AND(Y2035="CONSUMO",AG2035="ANEXO I",AY2035&gt;4%),(AI2035-(P2035+L2035-N2035+Q2035)*0.0514)/0.83*(0.5177)*(0.17)-AI2035*0.0514,IF(AND(Y2035="CONSUMO",AG2035="ANEXO II",AY2035&gt;4%),(AI2035-(P2035+L2035-N2035+Q2035)*0.041)/0.83*(0.3295)*(0.17)-AI2035*0.041,IF(AND(Y2035="CONSUMO",AG2035="ANEXO I",AY2035=4%),(AI2035-(P2035+L2035-N2035+Q2035)*0.04)/0.83*(0.5177)*(0.17)-AI2035*0.04,IF(AND(Y2035="CONSUMO",AG2035="ANEXO II",AY2035=4%),(AI2035-(P2035+L2035-N2035+Q2035)*0.04)/0.83*(0.3295)*(0.17)-AI2035*0.04,""))))</f>
        <v/>
      </c>
      <c r="BC2035" s="51" t="str">
        <f aca="false">IF(C2035="","",IF(AND(Y2035="CONSUMO",AC2035="SIM")*OR(AG2035="-",AG2035="BIT"),IF(E2035&lt;&gt;"",(AI2035-(P2035+L2035-N2035+Q2035)*AY2035)/0.83),""))</f>
        <v/>
      </c>
      <c r="BD2035" s="51" t="str">
        <f aca="false">IF(BC2035="","",BC2035*0.17)</f>
        <v/>
      </c>
      <c r="BE2035" s="51" t="str">
        <f aca="false">IF(I2035=6908,0,IF(BC2035="","",BD2035-((P2035+L2035-N2035+Q2035)*AY2035)))</f>
        <v/>
      </c>
      <c r="BF2035" s="53" t="str">
        <f aca="false">IF(B2035="","",IF(OR(B2035="",E2035="Regime Normal"),0,(AI2035-Q2035)*VLOOKUP(R2035,Dados!$X$98:$Y$108,2,0)))</f>
        <v/>
      </c>
      <c r="BG2035" s="54" t="str">
        <f aca="false">IFERROR(VLOOKUP(I2035,Dados!$AC$27:$AD$43,2,0),IF(B2035="","",IF(D2035&lt;&gt;"MT",IF(AND(AC2035="SIM",Y2035="Revenda"),"2403",IF(AND(AC2035="SIM",Y2035="Consumo"),"2407",IF(AND(AC2035="NÃO",Y2035="Revenda"),"2102",IF(AND(AC2035="NÃO",Y2035="Consumo"),"2556",)))),REPLACE(I2035,1,1,1))))</f>
        <v/>
      </c>
    </row>
    <row r="2036" customFormat="false" ht="12.8" hidden="false" customHeight="true" outlineLevel="0" collapsed="false">
      <c r="Y2036" s="45"/>
      <c r="Z2036" s="46" t="str">
        <f aca="false">IF(B2036="","",(IFERROR(VLOOKUP(H2036,Dados!A$3:B$15000,2,0),"Não Encontrado")))</f>
        <v/>
      </c>
      <c r="AA2036" s="46" t="str">
        <f aca="false">IF(B2036="","",(IFERROR(VLOOKUP(G2036,Dados!C$3:E$15000,3,0),"Não Encontrado")))</f>
        <v/>
      </c>
      <c r="AB2036" s="46" t="str">
        <f aca="false">IFERROR(IF(Z2036&lt;&gt;"Não Encontrado",Z2036,IF(AA2036&lt;&gt;"Não Encontrado",AA2036,"")),"")</f>
        <v/>
      </c>
      <c r="AC2036" s="45" t="str">
        <f aca="false">IF(B2036="","",IF(AB2036="","NÃO","SIM"))</f>
        <v/>
      </c>
      <c r="AD2036" s="45" t="str">
        <f aca="false">IFERROR(VLOOKUP(G2036,Dados!$P$3:$R$500,3,0),"")</f>
        <v/>
      </c>
      <c r="AE2036" s="45" t="str">
        <f aca="false">IFERROR(VLOOKUP(G2036,Dados!$K$3:$L$500,2,0),"")</f>
        <v/>
      </c>
      <c r="AF2036" s="45" t="str">
        <f aca="false">IFERROR(VLOOKUP(G2036,Dados!$M$3:$N$500,2,0),"")</f>
        <v/>
      </c>
      <c r="AG2036" s="45" t="str">
        <f aca="false">IF(F2036="","",IF(AND(AD2036="",AE2036="",AF2036=""),"-",IF(AND(AD2036="BIT",AE2036="",AF2036=""),"BIT",IF(AND(AE2036="ANEXO I",AD2036="",AF2036=""),"ANEXO I",IF(AND(AF2036="ANEXO II",AD2036="",AE2036=""),"ANEXO II","Escolher")))))</f>
        <v/>
      </c>
      <c r="AH2036" s="45" t="str">
        <f aca="false">IF(AG2036&lt;&gt;"Pneus","",IFERROR(VLOOKUP(R2036,Dados!$X$2:$Z$5,3,0)*(AI2036-Q2036),VLOOKUP(D2036,Dados!$X$7:$Z$33,3,0)*(AI2036-Q2036)))</f>
        <v/>
      </c>
      <c r="AI2036" s="47" t="str">
        <f aca="false">IF(B2036="","",P2036+Q2036+O2036+M2036+L2036-N2036)</f>
        <v/>
      </c>
      <c r="AJ2036" s="48" t="str">
        <f aca="false">IFERROR(IF(AND(AC2036="SIM",AG2036="-",Y2036="REVENDA"),(AB2036/1+1)*AI2036,IF(AND(AC2036="SIM",AG2036="Pneus",Y2036="REVENDA"),(AB2036/1+1)*(AI2036-AH2036),"")),"")</f>
        <v/>
      </c>
      <c r="AK2036" s="48" t="str">
        <f aca="false">IF(AJ2036="","",AJ2036*17%)</f>
        <v/>
      </c>
      <c r="AL2036" s="48" t="str">
        <f aca="false">IFERROR(IF(AC2036="NÃO","",IF(AK2036="","",IF(E2036="Simples Nacional",BF2036,IF(T2036=0.12,U2036*0.5833337002,IF(T2036=0,AI2036*0.07,U2036))))),"")</f>
        <v/>
      </c>
      <c r="AM2036" s="47" t="str">
        <f aca="false">IFERROR(IF(AC2036="NÃO","",IF(OR(AG2036="-",AG2036="Pneus"),AK2036-AL2036,"")),"")</f>
        <v/>
      </c>
      <c r="AN2036" s="48" t="str">
        <f aca="false">IF(AND(Y2036="REVENDA",AC2036="SIM",AG2036="BIT"),((AB2036/1+1)*AI2036)*0.4117,"")</f>
        <v/>
      </c>
      <c r="AO2036" s="48" t="str">
        <f aca="false">IF(AN2036="","",AN2036*17%)</f>
        <v/>
      </c>
      <c r="AP2036" s="49" t="str">
        <f aca="false">IF(AN2036="","",IF(T2036=0.12,(U2036*0.4117)*0.4117,IF(T2036=0,(AI2036*0.07)*0.4117,U2036*0.4117)))</f>
        <v/>
      </c>
      <c r="AQ2036" s="47" t="str">
        <f aca="false">IF(AN2036="","",AO2036-AP2036)</f>
        <v/>
      </c>
      <c r="AR2036" s="50" t="str">
        <f aca="false">IFERROR(IF(AND(AC2036="SIM",Y2036="REVENDA",LEFT(AG2036,5)="ANEXO")*OR(AE2036="ANEXO I",AF2036="ANEXO II"),VLOOKUP(H2036,Dados!G:I,2,0),""),"INSERIR MVA")</f>
        <v/>
      </c>
      <c r="AS2036" s="48" t="str">
        <f aca="false">IF(LEFT(AG2036,5)="ANEXO",VLOOKUP(AG2036,Dados!$X$111:$Z$112,2,0)*(AI2036-Q2036),"")</f>
        <v/>
      </c>
      <c r="AT2036" s="48" t="str">
        <f aca="false">IFERROR(IF(AR2036="","",(AI2036*AR2036)+AI2036),"INSERIR MVA")</f>
        <v/>
      </c>
      <c r="AU2036" s="48" t="str">
        <f aca="false">IF(AT2036="","",IF(AY2036=0.04,U2036,AS2036*AY2036))</f>
        <v/>
      </c>
      <c r="AV2036" s="47" t="str">
        <f aca="false">IFERROR(IF(AU2036="","",(VLOOKUP(AG2036,Dados!$X$111:$Z$112,3,0)*AT2036*0.17)),"INSERIR MVA")</f>
        <v/>
      </c>
      <c r="AW2036" s="47" t="str">
        <f aca="false">IFERROR(IF(AR2036="","",AV2036-AU2036),"")</f>
        <v/>
      </c>
      <c r="AX2036" s="51" t="str">
        <f aca="false">IFERROR(IF(AC2036="NÃO","",IF(AM2036&lt;&gt;"",AM2036-W2036,IF(AQ2036&lt;&gt;"",AQ2036-W2036,IF(AW2036&lt;&gt;"",AW2036-W2036,"")))),"")</f>
        <v/>
      </c>
      <c r="AY2036" s="46" t="str">
        <f aca="false">IFERROR(IF(ISNA(VLOOKUP(R2036,Dados!$X$2:$Y$5,2,0)),VLOOKUP(D2036,Dados!$X$7:$Y$33,2,0),VLOOKUP(R2036,Dados!$X$2:$Y$5,2,0)),"")</f>
        <v/>
      </c>
      <c r="AZ2036" s="52" t="str">
        <f aca="false">IF(C2036="","",IF(AND(Y2036="CONSUMO",AC2036="NÃO")*OR(AG2036="-",AG2036="BIT"),IF(E2036&lt;&gt;"",(AI2036-(P2036+L2036-N2036+Q2036)*AY2036)/0.83),""))</f>
        <v/>
      </c>
      <c r="BA2036" s="51" t="str">
        <f aca="false">IF(AZ2036="","",AZ2036*0.17-((P2036+L2036-N2036+Q2036)*AY2036))</f>
        <v/>
      </c>
      <c r="BB2036" s="51" t="str">
        <f aca="false">IF(AND(Y2036="CONSUMO",AG2036="ANEXO I",AY2036&gt;4%),(AI2036-(P2036+L2036-N2036+Q2036)*0.0514)/0.83*(0.5177)*(0.17)-AI2036*0.0514,IF(AND(Y2036="CONSUMO",AG2036="ANEXO II",AY2036&gt;4%),(AI2036-(P2036+L2036-N2036+Q2036)*0.041)/0.83*(0.3295)*(0.17)-AI2036*0.041,IF(AND(Y2036="CONSUMO",AG2036="ANEXO I",AY2036=4%),(AI2036-(P2036+L2036-N2036+Q2036)*0.04)/0.83*(0.5177)*(0.17)-AI2036*0.04,IF(AND(Y2036="CONSUMO",AG2036="ANEXO II",AY2036=4%),(AI2036-(P2036+L2036-N2036+Q2036)*0.04)/0.83*(0.3295)*(0.17)-AI2036*0.04,""))))</f>
        <v/>
      </c>
      <c r="BC2036" s="51" t="str">
        <f aca="false">IF(C2036="","",IF(AND(Y2036="CONSUMO",AC2036="SIM")*OR(AG2036="-",AG2036="BIT"),IF(E2036&lt;&gt;"",(AI2036-(P2036+L2036-N2036+Q2036)*AY2036)/0.83),""))</f>
        <v/>
      </c>
      <c r="BD2036" s="51" t="str">
        <f aca="false">IF(BC2036="","",BC2036*0.17)</f>
        <v/>
      </c>
      <c r="BE2036" s="51" t="str">
        <f aca="false">IF(I2036=6908,0,IF(BC2036="","",BD2036-((P2036+L2036-N2036+Q2036)*AY2036)))</f>
        <v/>
      </c>
      <c r="BF2036" s="53" t="str">
        <f aca="false">IF(B2036="","",IF(OR(B2036="",E2036="Regime Normal"),0,(AI2036-Q2036)*VLOOKUP(R2036,Dados!$X$98:$Y$108,2,0)))</f>
        <v/>
      </c>
      <c r="BG2036" s="54" t="str">
        <f aca="false">IFERROR(VLOOKUP(I2036,Dados!$AC$27:$AD$43,2,0),IF(B2036="","",IF(D2036&lt;&gt;"MT",IF(AND(AC2036="SIM",Y2036="Revenda"),"2403",IF(AND(AC2036="SIM",Y2036="Consumo"),"2407",IF(AND(AC2036="NÃO",Y2036="Revenda"),"2102",IF(AND(AC2036="NÃO",Y2036="Consumo"),"2556",)))),REPLACE(I2036,1,1,1))))</f>
        <v/>
      </c>
    </row>
    <row r="2037" customFormat="false" ht="12.8" hidden="false" customHeight="true" outlineLevel="0" collapsed="false">
      <c r="Y2037" s="45"/>
      <c r="Z2037" s="46" t="str">
        <f aca="false">IF(B2037="","",(IFERROR(VLOOKUP(H2037,Dados!A$3:B$15000,2,0),"Não Encontrado")))</f>
        <v/>
      </c>
      <c r="AA2037" s="46" t="str">
        <f aca="false">IF(B2037="","",(IFERROR(VLOOKUP(G2037,Dados!C$3:E$15000,3,0),"Não Encontrado")))</f>
        <v/>
      </c>
      <c r="AB2037" s="46" t="str">
        <f aca="false">IFERROR(IF(Z2037&lt;&gt;"Não Encontrado",Z2037,IF(AA2037&lt;&gt;"Não Encontrado",AA2037,"")),"")</f>
        <v/>
      </c>
      <c r="AC2037" s="45" t="str">
        <f aca="false">IF(B2037="","",IF(AB2037="","NÃO","SIM"))</f>
        <v/>
      </c>
      <c r="AD2037" s="45" t="str">
        <f aca="false">IFERROR(VLOOKUP(G2037,Dados!$P$3:$R$500,3,0),"")</f>
        <v/>
      </c>
      <c r="AE2037" s="45" t="str">
        <f aca="false">IFERROR(VLOOKUP(G2037,Dados!$K$3:$L$500,2,0),"")</f>
        <v/>
      </c>
      <c r="AF2037" s="45" t="str">
        <f aca="false">IFERROR(VLOOKUP(G2037,Dados!$M$3:$N$500,2,0),"")</f>
        <v/>
      </c>
      <c r="AG2037" s="45" t="str">
        <f aca="false">IF(F2037="","",IF(AND(AD2037="",AE2037="",AF2037=""),"-",IF(AND(AD2037="BIT",AE2037="",AF2037=""),"BIT",IF(AND(AE2037="ANEXO I",AD2037="",AF2037=""),"ANEXO I",IF(AND(AF2037="ANEXO II",AD2037="",AE2037=""),"ANEXO II","Escolher")))))</f>
        <v/>
      </c>
      <c r="AH2037" s="45" t="str">
        <f aca="false">IF(AG2037&lt;&gt;"Pneus","",IFERROR(VLOOKUP(R2037,Dados!$X$2:$Z$5,3,0)*(AI2037-Q2037),VLOOKUP(D2037,Dados!$X$7:$Z$33,3,0)*(AI2037-Q2037)))</f>
        <v/>
      </c>
      <c r="AI2037" s="47" t="str">
        <f aca="false">IF(B2037="","",P2037+Q2037+O2037+M2037+L2037-N2037)</f>
        <v/>
      </c>
      <c r="AJ2037" s="48" t="str">
        <f aca="false">IFERROR(IF(AND(AC2037="SIM",AG2037="-",Y2037="REVENDA"),(AB2037/1+1)*AI2037,IF(AND(AC2037="SIM",AG2037="Pneus",Y2037="REVENDA"),(AB2037/1+1)*(AI2037-AH2037),"")),"")</f>
        <v/>
      </c>
      <c r="AK2037" s="48" t="str">
        <f aca="false">IF(AJ2037="","",AJ2037*17%)</f>
        <v/>
      </c>
      <c r="AL2037" s="48" t="str">
        <f aca="false">IFERROR(IF(AC2037="NÃO","",IF(AK2037="","",IF(E2037="Simples Nacional",BF2037,IF(T2037=0.12,U2037*0.5833337002,IF(T2037=0,AI2037*0.07,U2037))))),"")</f>
        <v/>
      </c>
      <c r="AM2037" s="47" t="str">
        <f aca="false">IFERROR(IF(AC2037="NÃO","",IF(OR(AG2037="-",AG2037="Pneus"),AK2037-AL2037,"")),"")</f>
        <v/>
      </c>
      <c r="AN2037" s="48" t="str">
        <f aca="false">IF(AND(Y2037="REVENDA",AC2037="SIM",AG2037="BIT"),((AB2037/1+1)*AI2037)*0.4117,"")</f>
        <v/>
      </c>
      <c r="AO2037" s="48" t="str">
        <f aca="false">IF(AN2037="","",AN2037*17%)</f>
        <v/>
      </c>
      <c r="AP2037" s="49" t="str">
        <f aca="false">IF(AN2037="","",IF(T2037=0.12,(U2037*0.4117)*0.4117,IF(T2037=0,(AI2037*0.07)*0.4117,U2037*0.4117)))</f>
        <v/>
      </c>
      <c r="AQ2037" s="47" t="str">
        <f aca="false">IF(AN2037="","",AO2037-AP2037)</f>
        <v/>
      </c>
      <c r="AR2037" s="50" t="str">
        <f aca="false">IFERROR(IF(AND(AC2037="SIM",Y2037="REVENDA",LEFT(AG2037,5)="ANEXO")*OR(AE2037="ANEXO I",AF2037="ANEXO II"),VLOOKUP(H2037,Dados!G:I,2,0),""),"INSERIR MVA")</f>
        <v/>
      </c>
      <c r="AS2037" s="48" t="str">
        <f aca="false">IF(LEFT(AG2037,5)="ANEXO",VLOOKUP(AG2037,Dados!$X$111:$Z$112,2,0)*(AI2037-Q2037),"")</f>
        <v/>
      </c>
      <c r="AT2037" s="48" t="str">
        <f aca="false">IFERROR(IF(AR2037="","",(AI2037*AR2037)+AI2037),"INSERIR MVA")</f>
        <v/>
      </c>
      <c r="AU2037" s="48" t="str">
        <f aca="false">IF(AT2037="","",IF(AY2037=0.04,U2037,AS2037*AY2037))</f>
        <v/>
      </c>
      <c r="AV2037" s="47" t="str">
        <f aca="false">IFERROR(IF(AU2037="","",(VLOOKUP(AG2037,Dados!$X$111:$Z$112,3,0)*AT2037*0.17)),"INSERIR MVA")</f>
        <v/>
      </c>
      <c r="AW2037" s="47" t="str">
        <f aca="false">IFERROR(IF(AR2037="","",AV2037-AU2037),"")</f>
        <v/>
      </c>
      <c r="AX2037" s="51" t="str">
        <f aca="false">IFERROR(IF(AC2037="NÃO","",IF(AM2037&lt;&gt;"",AM2037-W2037,IF(AQ2037&lt;&gt;"",AQ2037-W2037,IF(AW2037&lt;&gt;"",AW2037-W2037,"")))),"")</f>
        <v/>
      </c>
      <c r="AY2037" s="46" t="str">
        <f aca="false">IFERROR(IF(ISNA(VLOOKUP(R2037,Dados!$X$2:$Y$5,2,0)),VLOOKUP(D2037,Dados!$X$7:$Y$33,2,0),VLOOKUP(R2037,Dados!$X$2:$Y$5,2,0)),"")</f>
        <v/>
      </c>
      <c r="AZ2037" s="52" t="str">
        <f aca="false">IF(C2037="","",IF(AND(Y2037="CONSUMO",AC2037="NÃO")*OR(AG2037="-",AG2037="BIT"),IF(E2037&lt;&gt;"",(AI2037-(P2037+L2037-N2037+Q2037)*AY2037)/0.83),""))</f>
        <v/>
      </c>
      <c r="BA2037" s="51" t="str">
        <f aca="false">IF(AZ2037="","",AZ2037*0.17-((P2037+L2037-N2037+Q2037)*AY2037))</f>
        <v/>
      </c>
      <c r="BB2037" s="51" t="str">
        <f aca="false">IF(AND(Y2037="CONSUMO",AG2037="ANEXO I",AY2037&gt;4%),(AI2037-(P2037+L2037-N2037+Q2037)*0.0514)/0.83*(0.5177)*(0.17)-AI2037*0.0514,IF(AND(Y2037="CONSUMO",AG2037="ANEXO II",AY2037&gt;4%),(AI2037-(P2037+L2037-N2037+Q2037)*0.041)/0.83*(0.3295)*(0.17)-AI2037*0.041,IF(AND(Y2037="CONSUMO",AG2037="ANEXO I",AY2037=4%),(AI2037-(P2037+L2037-N2037+Q2037)*0.04)/0.83*(0.5177)*(0.17)-AI2037*0.04,IF(AND(Y2037="CONSUMO",AG2037="ANEXO II",AY2037=4%),(AI2037-(P2037+L2037-N2037+Q2037)*0.04)/0.83*(0.3295)*(0.17)-AI2037*0.04,""))))</f>
        <v/>
      </c>
      <c r="BC2037" s="51" t="str">
        <f aca="false">IF(C2037="","",IF(AND(Y2037="CONSUMO",AC2037="SIM")*OR(AG2037="-",AG2037="BIT"),IF(E2037&lt;&gt;"",(AI2037-(P2037+L2037-N2037+Q2037)*AY2037)/0.83),""))</f>
        <v/>
      </c>
      <c r="BD2037" s="51" t="str">
        <f aca="false">IF(BC2037="","",BC2037*0.17)</f>
        <v/>
      </c>
      <c r="BE2037" s="51" t="str">
        <f aca="false">IF(I2037=6908,0,IF(BC2037="","",BD2037-((P2037+L2037-N2037+Q2037)*AY2037)))</f>
        <v/>
      </c>
      <c r="BF2037" s="53" t="str">
        <f aca="false">IF(B2037="","",IF(OR(B2037="",E2037="Regime Normal"),0,(AI2037-Q2037)*VLOOKUP(R2037,Dados!$X$98:$Y$108,2,0)))</f>
        <v/>
      </c>
      <c r="BG2037" s="54" t="str">
        <f aca="false">IFERROR(VLOOKUP(I2037,Dados!$AC$27:$AD$43,2,0),IF(B2037="","",IF(D2037&lt;&gt;"MT",IF(AND(AC2037="SIM",Y2037="Revenda"),"2403",IF(AND(AC2037="SIM",Y2037="Consumo"),"2407",IF(AND(AC2037="NÃO",Y2037="Revenda"),"2102",IF(AND(AC2037="NÃO",Y2037="Consumo"),"2556",)))),REPLACE(I2037,1,1,1))))</f>
        <v/>
      </c>
    </row>
    <row r="2038" customFormat="false" ht="12.8" hidden="false" customHeight="true" outlineLevel="0" collapsed="false">
      <c r="Y2038" s="45"/>
      <c r="Z2038" s="46" t="str">
        <f aca="false">IF(B2038="","",(IFERROR(VLOOKUP(H2038,Dados!A$3:B$15000,2,0),"Não Encontrado")))</f>
        <v/>
      </c>
      <c r="AA2038" s="46" t="str">
        <f aca="false">IF(B2038="","",(IFERROR(VLOOKUP(G2038,Dados!C$3:E$15000,3,0),"Não Encontrado")))</f>
        <v/>
      </c>
      <c r="AB2038" s="46" t="str">
        <f aca="false">IFERROR(IF(Z2038&lt;&gt;"Não Encontrado",Z2038,IF(AA2038&lt;&gt;"Não Encontrado",AA2038,"")),"")</f>
        <v/>
      </c>
      <c r="AC2038" s="45" t="str">
        <f aca="false">IF(B2038="","",IF(AB2038="","NÃO","SIM"))</f>
        <v/>
      </c>
      <c r="AD2038" s="45" t="str">
        <f aca="false">IFERROR(VLOOKUP(G2038,Dados!$P$3:$R$500,3,0),"")</f>
        <v/>
      </c>
      <c r="AE2038" s="45" t="str">
        <f aca="false">IFERROR(VLOOKUP(G2038,Dados!$K$3:$L$500,2,0),"")</f>
        <v/>
      </c>
      <c r="AF2038" s="45" t="str">
        <f aca="false">IFERROR(VLOOKUP(G2038,Dados!$M$3:$N$500,2,0),"")</f>
        <v/>
      </c>
      <c r="AG2038" s="45" t="str">
        <f aca="false">IF(F2038="","",IF(AND(AD2038="",AE2038="",AF2038=""),"-",IF(AND(AD2038="BIT",AE2038="",AF2038=""),"BIT",IF(AND(AE2038="ANEXO I",AD2038="",AF2038=""),"ANEXO I",IF(AND(AF2038="ANEXO II",AD2038="",AE2038=""),"ANEXO II","Escolher")))))</f>
        <v/>
      </c>
      <c r="AH2038" s="45" t="str">
        <f aca="false">IF(AG2038&lt;&gt;"Pneus","",IFERROR(VLOOKUP(R2038,Dados!$X$2:$Z$5,3,0)*(AI2038-Q2038),VLOOKUP(D2038,Dados!$X$7:$Z$33,3,0)*(AI2038-Q2038)))</f>
        <v/>
      </c>
      <c r="AI2038" s="47" t="str">
        <f aca="false">IF(B2038="","",P2038+Q2038+O2038+M2038+L2038-N2038)</f>
        <v/>
      </c>
      <c r="AJ2038" s="48" t="str">
        <f aca="false">IFERROR(IF(AND(AC2038="SIM",AG2038="-",Y2038="REVENDA"),(AB2038/1+1)*AI2038,IF(AND(AC2038="SIM",AG2038="Pneus",Y2038="REVENDA"),(AB2038/1+1)*(AI2038-AH2038),"")),"")</f>
        <v/>
      </c>
      <c r="AK2038" s="48" t="str">
        <f aca="false">IF(AJ2038="","",AJ2038*17%)</f>
        <v/>
      </c>
      <c r="AL2038" s="48" t="str">
        <f aca="false">IFERROR(IF(AC2038="NÃO","",IF(AK2038="","",IF(E2038="Simples Nacional",BF2038,IF(T2038=0.12,U2038*0.5833337002,IF(T2038=0,AI2038*0.07,U2038))))),"")</f>
        <v/>
      </c>
      <c r="AM2038" s="47" t="str">
        <f aca="false">IFERROR(IF(AC2038="NÃO","",IF(OR(AG2038="-",AG2038="Pneus"),AK2038-AL2038,"")),"")</f>
        <v/>
      </c>
      <c r="AN2038" s="48" t="str">
        <f aca="false">IF(AND(Y2038="REVENDA",AC2038="SIM",AG2038="BIT"),((AB2038/1+1)*AI2038)*0.4117,"")</f>
        <v/>
      </c>
      <c r="AO2038" s="48" t="str">
        <f aca="false">IF(AN2038="","",AN2038*17%)</f>
        <v/>
      </c>
      <c r="AP2038" s="49" t="str">
        <f aca="false">IF(AN2038="","",IF(T2038=0.12,(U2038*0.4117)*0.4117,IF(T2038=0,(AI2038*0.07)*0.4117,U2038*0.4117)))</f>
        <v/>
      </c>
      <c r="AQ2038" s="47" t="str">
        <f aca="false">IF(AN2038="","",AO2038-AP2038)</f>
        <v/>
      </c>
      <c r="AR2038" s="50" t="str">
        <f aca="false">IFERROR(IF(AND(AC2038="SIM",Y2038="REVENDA",LEFT(AG2038,5)="ANEXO")*OR(AE2038="ANEXO I",AF2038="ANEXO II"),VLOOKUP(H2038,Dados!G:I,2,0),""),"INSERIR MVA")</f>
        <v/>
      </c>
      <c r="AS2038" s="48" t="str">
        <f aca="false">IF(LEFT(AG2038,5)="ANEXO",VLOOKUP(AG2038,Dados!$X$111:$Z$112,2,0)*(AI2038-Q2038),"")</f>
        <v/>
      </c>
      <c r="AT2038" s="48" t="str">
        <f aca="false">IFERROR(IF(AR2038="","",(AI2038*AR2038)+AI2038),"INSERIR MVA")</f>
        <v/>
      </c>
      <c r="AU2038" s="48" t="str">
        <f aca="false">IF(AT2038="","",IF(AY2038=0.04,U2038,AS2038*AY2038))</f>
        <v/>
      </c>
      <c r="AV2038" s="47" t="str">
        <f aca="false">IFERROR(IF(AU2038="","",(VLOOKUP(AG2038,Dados!$X$111:$Z$112,3,0)*AT2038*0.17)),"INSERIR MVA")</f>
        <v/>
      </c>
      <c r="AW2038" s="47" t="str">
        <f aca="false">IFERROR(IF(AR2038="","",AV2038-AU2038),"")</f>
        <v/>
      </c>
      <c r="AX2038" s="51" t="str">
        <f aca="false">IFERROR(IF(AC2038="NÃO","",IF(AM2038&lt;&gt;"",AM2038-W2038,IF(AQ2038&lt;&gt;"",AQ2038-W2038,IF(AW2038&lt;&gt;"",AW2038-W2038,"")))),"")</f>
        <v/>
      </c>
      <c r="AY2038" s="46" t="str">
        <f aca="false">IFERROR(IF(ISNA(VLOOKUP(R2038,Dados!$X$2:$Y$5,2,0)),VLOOKUP(D2038,Dados!$X$7:$Y$33,2,0),VLOOKUP(R2038,Dados!$X$2:$Y$5,2,0)),"")</f>
        <v/>
      </c>
      <c r="AZ2038" s="52" t="str">
        <f aca="false">IF(C2038="","",IF(AND(Y2038="CONSUMO",AC2038="NÃO")*OR(AG2038="-",AG2038="BIT"),IF(E2038&lt;&gt;"",(AI2038-(P2038+L2038-N2038+Q2038)*AY2038)/0.83),""))</f>
        <v/>
      </c>
      <c r="BA2038" s="51" t="str">
        <f aca="false">IF(AZ2038="","",AZ2038*0.17-((P2038+L2038-N2038+Q2038)*AY2038))</f>
        <v/>
      </c>
      <c r="BB2038" s="51" t="str">
        <f aca="false">IF(AND(Y2038="CONSUMO",AG2038="ANEXO I",AY2038&gt;4%),(AI2038-(P2038+L2038-N2038+Q2038)*0.0514)/0.83*(0.5177)*(0.17)-AI2038*0.0514,IF(AND(Y2038="CONSUMO",AG2038="ANEXO II",AY2038&gt;4%),(AI2038-(P2038+L2038-N2038+Q2038)*0.041)/0.83*(0.3295)*(0.17)-AI2038*0.041,IF(AND(Y2038="CONSUMO",AG2038="ANEXO I",AY2038=4%),(AI2038-(P2038+L2038-N2038+Q2038)*0.04)/0.83*(0.5177)*(0.17)-AI2038*0.04,IF(AND(Y2038="CONSUMO",AG2038="ANEXO II",AY2038=4%),(AI2038-(P2038+L2038-N2038+Q2038)*0.04)/0.83*(0.3295)*(0.17)-AI2038*0.04,""))))</f>
        <v/>
      </c>
      <c r="BC2038" s="51" t="str">
        <f aca="false">IF(C2038="","",IF(AND(Y2038="CONSUMO",AC2038="SIM")*OR(AG2038="-",AG2038="BIT"),IF(E2038&lt;&gt;"",(AI2038-(P2038+L2038-N2038+Q2038)*AY2038)/0.83),""))</f>
        <v/>
      </c>
      <c r="BD2038" s="51" t="str">
        <f aca="false">IF(BC2038="","",BC2038*0.17)</f>
        <v/>
      </c>
      <c r="BE2038" s="51" t="str">
        <f aca="false">IF(I2038=6908,0,IF(BC2038="","",BD2038-((P2038+L2038-N2038+Q2038)*AY2038)))</f>
        <v/>
      </c>
      <c r="BF2038" s="53" t="str">
        <f aca="false">IF(B2038="","",IF(OR(B2038="",E2038="Regime Normal"),0,(AI2038-Q2038)*VLOOKUP(R2038,Dados!$X$98:$Y$108,2,0)))</f>
        <v/>
      </c>
      <c r="BG2038" s="54" t="str">
        <f aca="false">IFERROR(VLOOKUP(I2038,Dados!$AC$27:$AD$43,2,0),IF(B2038="","",IF(D2038&lt;&gt;"MT",IF(AND(AC2038="SIM",Y2038="Revenda"),"2403",IF(AND(AC2038="SIM",Y2038="Consumo"),"2407",IF(AND(AC2038="NÃO",Y2038="Revenda"),"2102",IF(AND(AC2038="NÃO",Y2038="Consumo"),"2556",)))),REPLACE(I2038,1,1,1))))</f>
        <v/>
      </c>
    </row>
    <row r="2039" customFormat="false" ht="12.8" hidden="false" customHeight="true" outlineLevel="0" collapsed="false">
      <c r="Y2039" s="45"/>
      <c r="Z2039" s="46" t="str">
        <f aca="false">IF(B2039="","",(IFERROR(VLOOKUP(H2039,Dados!A$3:B$15000,2,0),"Não Encontrado")))</f>
        <v/>
      </c>
      <c r="AA2039" s="46" t="str">
        <f aca="false">IF(B2039="","",(IFERROR(VLOOKUP(G2039,Dados!C$3:E$15000,3,0),"Não Encontrado")))</f>
        <v/>
      </c>
      <c r="AB2039" s="46" t="str">
        <f aca="false">IFERROR(IF(Z2039&lt;&gt;"Não Encontrado",Z2039,IF(AA2039&lt;&gt;"Não Encontrado",AA2039,"")),"")</f>
        <v/>
      </c>
      <c r="AC2039" s="45" t="str">
        <f aca="false">IF(B2039="","",IF(AB2039="","NÃO","SIM"))</f>
        <v/>
      </c>
      <c r="AD2039" s="45" t="str">
        <f aca="false">IFERROR(VLOOKUP(G2039,Dados!$P$3:$R$500,3,0),"")</f>
        <v/>
      </c>
      <c r="AE2039" s="45" t="str">
        <f aca="false">IFERROR(VLOOKUP(G2039,Dados!$K$3:$L$500,2,0),"")</f>
        <v/>
      </c>
      <c r="AF2039" s="45" t="str">
        <f aca="false">IFERROR(VLOOKUP(G2039,Dados!$M$3:$N$500,2,0),"")</f>
        <v/>
      </c>
      <c r="AG2039" s="45" t="str">
        <f aca="false">IF(F2039="","",IF(AND(AD2039="",AE2039="",AF2039=""),"-",IF(AND(AD2039="BIT",AE2039="",AF2039=""),"BIT",IF(AND(AE2039="ANEXO I",AD2039="",AF2039=""),"ANEXO I",IF(AND(AF2039="ANEXO II",AD2039="",AE2039=""),"ANEXO II","Escolher")))))</f>
        <v/>
      </c>
      <c r="AH2039" s="45" t="str">
        <f aca="false">IF(AG2039&lt;&gt;"Pneus","",IFERROR(VLOOKUP(R2039,Dados!$X$2:$Z$5,3,0)*(AI2039-Q2039),VLOOKUP(D2039,Dados!$X$7:$Z$33,3,0)*(AI2039-Q2039)))</f>
        <v/>
      </c>
      <c r="AI2039" s="47" t="str">
        <f aca="false">IF(B2039="","",P2039+Q2039+O2039+M2039+L2039-N2039)</f>
        <v/>
      </c>
      <c r="AJ2039" s="48" t="str">
        <f aca="false">IFERROR(IF(AND(AC2039="SIM",AG2039="-",Y2039="REVENDA"),(AB2039/1+1)*AI2039,IF(AND(AC2039="SIM",AG2039="Pneus",Y2039="REVENDA"),(AB2039/1+1)*(AI2039-AH2039),"")),"")</f>
        <v/>
      </c>
      <c r="AK2039" s="48" t="str">
        <f aca="false">IF(AJ2039="","",AJ2039*17%)</f>
        <v/>
      </c>
      <c r="AL2039" s="48" t="str">
        <f aca="false">IFERROR(IF(AC2039="NÃO","",IF(AK2039="","",IF(E2039="Simples Nacional",BF2039,IF(T2039=0.12,U2039*0.5833337002,IF(T2039=0,AI2039*0.07,U2039))))),"")</f>
        <v/>
      </c>
      <c r="AM2039" s="47" t="str">
        <f aca="false">IFERROR(IF(AC2039="NÃO","",IF(OR(AG2039="-",AG2039="Pneus"),AK2039-AL2039,"")),"")</f>
        <v/>
      </c>
      <c r="AN2039" s="48" t="str">
        <f aca="false">IF(AND(Y2039="REVENDA",AC2039="SIM",AG2039="BIT"),((AB2039/1+1)*AI2039)*0.4117,"")</f>
        <v/>
      </c>
      <c r="AO2039" s="48" t="str">
        <f aca="false">IF(AN2039="","",AN2039*17%)</f>
        <v/>
      </c>
      <c r="AP2039" s="49" t="str">
        <f aca="false">IF(AN2039="","",IF(T2039=0.12,(U2039*0.4117)*0.4117,IF(T2039=0,(AI2039*0.07)*0.4117,U2039*0.4117)))</f>
        <v/>
      </c>
      <c r="AQ2039" s="47" t="str">
        <f aca="false">IF(AN2039="","",AO2039-AP2039)</f>
        <v/>
      </c>
      <c r="AR2039" s="50" t="str">
        <f aca="false">IFERROR(IF(AND(AC2039="SIM",Y2039="REVENDA",LEFT(AG2039,5)="ANEXO")*OR(AE2039="ANEXO I",AF2039="ANEXO II"),VLOOKUP(H2039,Dados!G:I,2,0),""),"INSERIR MVA")</f>
        <v/>
      </c>
      <c r="AS2039" s="48" t="str">
        <f aca="false">IF(LEFT(AG2039,5)="ANEXO",VLOOKUP(AG2039,Dados!$X$111:$Z$112,2,0)*(AI2039-Q2039),"")</f>
        <v/>
      </c>
      <c r="AT2039" s="48" t="str">
        <f aca="false">IFERROR(IF(AR2039="","",(AI2039*AR2039)+AI2039),"INSERIR MVA")</f>
        <v/>
      </c>
      <c r="AU2039" s="48" t="str">
        <f aca="false">IF(AT2039="","",IF(AY2039=0.04,U2039,AS2039*AY2039))</f>
        <v/>
      </c>
      <c r="AV2039" s="47" t="str">
        <f aca="false">IFERROR(IF(AU2039="","",(VLOOKUP(AG2039,Dados!$X$111:$Z$112,3,0)*AT2039*0.17)),"INSERIR MVA")</f>
        <v/>
      </c>
      <c r="AW2039" s="47" t="str">
        <f aca="false">IFERROR(IF(AR2039="","",AV2039-AU2039),"")</f>
        <v/>
      </c>
      <c r="AX2039" s="51" t="str">
        <f aca="false">IFERROR(IF(AC2039="NÃO","",IF(AM2039&lt;&gt;"",AM2039-W2039,IF(AQ2039&lt;&gt;"",AQ2039-W2039,IF(AW2039&lt;&gt;"",AW2039-W2039,"")))),"")</f>
        <v/>
      </c>
      <c r="AY2039" s="46" t="str">
        <f aca="false">IFERROR(IF(ISNA(VLOOKUP(R2039,Dados!$X$2:$Y$5,2,0)),VLOOKUP(D2039,Dados!$X$7:$Y$33,2,0),VLOOKUP(R2039,Dados!$X$2:$Y$5,2,0)),"")</f>
        <v/>
      </c>
      <c r="AZ2039" s="52" t="str">
        <f aca="false">IF(C2039="","",IF(AND(Y2039="CONSUMO",AC2039="NÃO")*OR(AG2039="-",AG2039="BIT"),IF(E2039&lt;&gt;"",(AI2039-(P2039+L2039-N2039+Q2039)*AY2039)/0.83),""))</f>
        <v/>
      </c>
      <c r="BA2039" s="51" t="str">
        <f aca="false">IF(AZ2039="","",AZ2039*0.17-((P2039+L2039-N2039+Q2039)*AY2039))</f>
        <v/>
      </c>
      <c r="BB2039" s="51" t="str">
        <f aca="false">IF(AND(Y2039="CONSUMO",AG2039="ANEXO I",AY2039&gt;4%),(AI2039-(P2039+L2039-N2039+Q2039)*0.0514)/0.83*(0.5177)*(0.17)-AI2039*0.0514,IF(AND(Y2039="CONSUMO",AG2039="ANEXO II",AY2039&gt;4%),(AI2039-(P2039+L2039-N2039+Q2039)*0.041)/0.83*(0.3295)*(0.17)-AI2039*0.041,IF(AND(Y2039="CONSUMO",AG2039="ANEXO I",AY2039=4%),(AI2039-(P2039+L2039-N2039+Q2039)*0.04)/0.83*(0.5177)*(0.17)-AI2039*0.04,IF(AND(Y2039="CONSUMO",AG2039="ANEXO II",AY2039=4%),(AI2039-(P2039+L2039-N2039+Q2039)*0.04)/0.83*(0.3295)*(0.17)-AI2039*0.04,""))))</f>
        <v/>
      </c>
      <c r="BC2039" s="51" t="str">
        <f aca="false">IF(C2039="","",IF(AND(Y2039="CONSUMO",AC2039="SIM")*OR(AG2039="-",AG2039="BIT"),IF(E2039&lt;&gt;"",(AI2039-(P2039+L2039-N2039+Q2039)*AY2039)/0.83),""))</f>
        <v/>
      </c>
      <c r="BD2039" s="51" t="str">
        <f aca="false">IF(BC2039="","",BC2039*0.17)</f>
        <v/>
      </c>
      <c r="BE2039" s="51" t="str">
        <f aca="false">IF(I2039=6908,0,IF(BC2039="","",BD2039-((P2039+L2039-N2039+Q2039)*AY2039)))</f>
        <v/>
      </c>
      <c r="BF2039" s="53" t="str">
        <f aca="false">IF(B2039="","",IF(OR(B2039="",E2039="Regime Normal"),0,(AI2039-Q2039)*VLOOKUP(R2039,Dados!$X$98:$Y$108,2,0)))</f>
        <v/>
      </c>
      <c r="BG2039" s="54" t="str">
        <f aca="false">IFERROR(VLOOKUP(I2039,Dados!$AC$27:$AD$43,2,0),IF(B2039="","",IF(D2039&lt;&gt;"MT",IF(AND(AC2039="SIM",Y2039="Revenda"),"2403",IF(AND(AC2039="SIM",Y2039="Consumo"),"2407",IF(AND(AC2039="NÃO",Y2039="Revenda"),"2102",IF(AND(AC2039="NÃO",Y2039="Consumo"),"2556",)))),REPLACE(I2039,1,1,1))))</f>
        <v/>
      </c>
    </row>
    <row r="2040" customFormat="false" ht="12.8" hidden="false" customHeight="true" outlineLevel="0" collapsed="false">
      <c r="Y2040" s="45"/>
      <c r="Z2040" s="46" t="str">
        <f aca="false">IF(B2040="","",(IFERROR(VLOOKUP(H2040,Dados!A$3:B$15000,2,0),"Não Encontrado")))</f>
        <v/>
      </c>
      <c r="AA2040" s="46" t="str">
        <f aca="false">IF(B2040="","",(IFERROR(VLOOKUP(G2040,Dados!C$3:E$15000,3,0),"Não Encontrado")))</f>
        <v/>
      </c>
      <c r="AB2040" s="46" t="str">
        <f aca="false">IFERROR(IF(Z2040&lt;&gt;"Não Encontrado",Z2040,IF(AA2040&lt;&gt;"Não Encontrado",AA2040,"")),"")</f>
        <v/>
      </c>
      <c r="AC2040" s="45" t="str">
        <f aca="false">IF(B2040="","",IF(AB2040="","NÃO","SIM"))</f>
        <v/>
      </c>
      <c r="AD2040" s="45" t="str">
        <f aca="false">IFERROR(VLOOKUP(G2040,Dados!$P$3:$R$500,3,0),"")</f>
        <v/>
      </c>
      <c r="AE2040" s="45" t="str">
        <f aca="false">IFERROR(VLOOKUP(G2040,Dados!$K$3:$L$500,2,0),"")</f>
        <v/>
      </c>
      <c r="AF2040" s="45" t="str">
        <f aca="false">IFERROR(VLOOKUP(G2040,Dados!$M$3:$N$500,2,0),"")</f>
        <v/>
      </c>
      <c r="AG2040" s="45" t="str">
        <f aca="false">IF(F2040="","",IF(AND(AD2040="",AE2040="",AF2040=""),"-",IF(AND(AD2040="BIT",AE2040="",AF2040=""),"BIT",IF(AND(AE2040="ANEXO I",AD2040="",AF2040=""),"ANEXO I",IF(AND(AF2040="ANEXO II",AD2040="",AE2040=""),"ANEXO II","Escolher")))))</f>
        <v/>
      </c>
      <c r="AH2040" s="45" t="str">
        <f aca="false">IF(AG2040&lt;&gt;"Pneus","",IFERROR(VLOOKUP(R2040,Dados!$X$2:$Z$5,3,0)*(AI2040-Q2040),VLOOKUP(D2040,Dados!$X$7:$Z$33,3,0)*(AI2040-Q2040)))</f>
        <v/>
      </c>
      <c r="AI2040" s="47" t="str">
        <f aca="false">IF(B2040="","",P2040+Q2040+O2040+M2040+L2040-N2040)</f>
        <v/>
      </c>
      <c r="AJ2040" s="48" t="str">
        <f aca="false">IFERROR(IF(AND(AC2040="SIM",AG2040="-",Y2040="REVENDA"),(AB2040/1+1)*AI2040,IF(AND(AC2040="SIM",AG2040="Pneus",Y2040="REVENDA"),(AB2040/1+1)*(AI2040-AH2040),"")),"")</f>
        <v/>
      </c>
      <c r="AK2040" s="48" t="str">
        <f aca="false">IF(AJ2040="","",AJ2040*17%)</f>
        <v/>
      </c>
      <c r="AL2040" s="48" t="str">
        <f aca="false">IFERROR(IF(AC2040="NÃO","",IF(AK2040="","",IF(E2040="Simples Nacional",BF2040,IF(T2040=0.12,U2040*0.5833337002,IF(T2040=0,AI2040*0.07,U2040))))),"")</f>
        <v/>
      </c>
      <c r="AM2040" s="47" t="str">
        <f aca="false">IFERROR(IF(AC2040="NÃO","",IF(OR(AG2040="-",AG2040="Pneus"),AK2040-AL2040,"")),"")</f>
        <v/>
      </c>
      <c r="AN2040" s="48" t="str">
        <f aca="false">IF(AND(Y2040="REVENDA",AC2040="SIM",AG2040="BIT"),((AB2040/1+1)*AI2040)*0.4117,"")</f>
        <v/>
      </c>
      <c r="AO2040" s="48" t="str">
        <f aca="false">IF(AN2040="","",AN2040*17%)</f>
        <v/>
      </c>
      <c r="AP2040" s="49" t="str">
        <f aca="false">IF(AN2040="","",IF(T2040=0.12,(U2040*0.4117)*0.4117,IF(T2040=0,(AI2040*0.07)*0.4117,U2040*0.4117)))</f>
        <v/>
      </c>
      <c r="AQ2040" s="47" t="str">
        <f aca="false">IF(AN2040="","",AO2040-AP2040)</f>
        <v/>
      </c>
      <c r="AR2040" s="50" t="str">
        <f aca="false">IFERROR(IF(AND(AC2040="SIM",Y2040="REVENDA",LEFT(AG2040,5)="ANEXO")*OR(AE2040="ANEXO I",AF2040="ANEXO II"),VLOOKUP(H2040,Dados!G:I,2,0),""),"INSERIR MVA")</f>
        <v/>
      </c>
      <c r="AS2040" s="48" t="str">
        <f aca="false">IF(LEFT(AG2040,5)="ANEXO",VLOOKUP(AG2040,Dados!$X$111:$Z$112,2,0)*(AI2040-Q2040),"")</f>
        <v/>
      </c>
      <c r="AT2040" s="48" t="str">
        <f aca="false">IFERROR(IF(AR2040="","",(AI2040*AR2040)+AI2040),"INSERIR MVA")</f>
        <v/>
      </c>
      <c r="AU2040" s="48" t="str">
        <f aca="false">IF(AT2040="","",IF(AY2040=0.04,U2040,AS2040*AY2040))</f>
        <v/>
      </c>
      <c r="AV2040" s="47" t="str">
        <f aca="false">IFERROR(IF(AU2040="","",(VLOOKUP(AG2040,Dados!$X$111:$Z$112,3,0)*AT2040*0.17)),"INSERIR MVA")</f>
        <v/>
      </c>
      <c r="AW2040" s="47" t="str">
        <f aca="false">IFERROR(IF(AR2040="","",AV2040-AU2040),"")</f>
        <v/>
      </c>
      <c r="AX2040" s="51" t="str">
        <f aca="false">IFERROR(IF(AC2040="NÃO","",IF(AM2040&lt;&gt;"",AM2040-W2040,IF(AQ2040&lt;&gt;"",AQ2040-W2040,IF(AW2040&lt;&gt;"",AW2040-W2040,"")))),"")</f>
        <v/>
      </c>
      <c r="AY2040" s="46" t="str">
        <f aca="false">IFERROR(IF(ISNA(VLOOKUP(R2040,Dados!$X$2:$Y$5,2,0)),VLOOKUP(D2040,Dados!$X$7:$Y$33,2,0),VLOOKUP(R2040,Dados!$X$2:$Y$5,2,0)),"")</f>
        <v/>
      </c>
      <c r="AZ2040" s="52" t="str">
        <f aca="false">IF(C2040="","",IF(AND(Y2040="CONSUMO",AC2040="NÃO")*OR(AG2040="-",AG2040="BIT"),IF(E2040&lt;&gt;"",(AI2040-(P2040+L2040-N2040+Q2040)*AY2040)/0.83),""))</f>
        <v/>
      </c>
      <c r="BA2040" s="51" t="str">
        <f aca="false">IF(AZ2040="","",AZ2040*0.17-((P2040+L2040-N2040+Q2040)*AY2040))</f>
        <v/>
      </c>
      <c r="BB2040" s="51" t="str">
        <f aca="false">IF(AND(Y2040="CONSUMO",AG2040="ANEXO I",AY2040&gt;4%),(AI2040-(P2040+L2040-N2040+Q2040)*0.0514)/0.83*(0.5177)*(0.17)-AI2040*0.0514,IF(AND(Y2040="CONSUMO",AG2040="ANEXO II",AY2040&gt;4%),(AI2040-(P2040+L2040-N2040+Q2040)*0.041)/0.83*(0.3295)*(0.17)-AI2040*0.041,IF(AND(Y2040="CONSUMO",AG2040="ANEXO I",AY2040=4%),(AI2040-(P2040+L2040-N2040+Q2040)*0.04)/0.83*(0.5177)*(0.17)-AI2040*0.04,IF(AND(Y2040="CONSUMO",AG2040="ANEXO II",AY2040=4%),(AI2040-(P2040+L2040-N2040+Q2040)*0.04)/0.83*(0.3295)*(0.17)-AI2040*0.04,""))))</f>
        <v/>
      </c>
      <c r="BC2040" s="51" t="str">
        <f aca="false">IF(C2040="","",IF(AND(Y2040="CONSUMO",AC2040="SIM")*OR(AG2040="-",AG2040="BIT"),IF(E2040&lt;&gt;"",(AI2040-(P2040+L2040-N2040+Q2040)*AY2040)/0.83),""))</f>
        <v/>
      </c>
      <c r="BD2040" s="51" t="str">
        <f aca="false">IF(BC2040="","",BC2040*0.17)</f>
        <v/>
      </c>
      <c r="BE2040" s="51" t="str">
        <f aca="false">IF(I2040=6908,0,IF(BC2040="","",BD2040-((P2040+L2040-N2040+Q2040)*AY2040)))</f>
        <v/>
      </c>
      <c r="BF2040" s="53" t="str">
        <f aca="false">IF(B2040="","",IF(OR(B2040="",E2040="Regime Normal"),0,(AI2040-Q2040)*VLOOKUP(R2040,Dados!$X$98:$Y$108,2,0)))</f>
        <v/>
      </c>
      <c r="BG2040" s="54" t="str">
        <f aca="false">IFERROR(VLOOKUP(I2040,Dados!$AC$27:$AD$43,2,0),IF(B2040="","",IF(D2040&lt;&gt;"MT",IF(AND(AC2040="SIM",Y2040="Revenda"),"2403",IF(AND(AC2040="SIM",Y2040="Consumo"),"2407",IF(AND(AC2040="NÃO",Y2040="Revenda"),"2102",IF(AND(AC2040="NÃO",Y2040="Consumo"),"2556",)))),REPLACE(I2040,1,1,1))))</f>
        <v/>
      </c>
    </row>
    <row r="2041" customFormat="false" ht="12.8" hidden="false" customHeight="true" outlineLevel="0" collapsed="false">
      <c r="Y2041" s="45"/>
      <c r="Z2041" s="46" t="str">
        <f aca="false">IF(B2041="","",(IFERROR(VLOOKUP(H2041,Dados!A$3:B$15000,2,0),"Não Encontrado")))</f>
        <v/>
      </c>
      <c r="AA2041" s="46" t="str">
        <f aca="false">IF(B2041="","",(IFERROR(VLOOKUP(G2041,Dados!C$3:E$15000,3,0),"Não Encontrado")))</f>
        <v/>
      </c>
      <c r="AB2041" s="46" t="str">
        <f aca="false">IFERROR(IF(Z2041&lt;&gt;"Não Encontrado",Z2041,IF(AA2041&lt;&gt;"Não Encontrado",AA2041,"")),"")</f>
        <v/>
      </c>
      <c r="AC2041" s="45" t="str">
        <f aca="false">IF(B2041="","",IF(AB2041="","NÃO","SIM"))</f>
        <v/>
      </c>
      <c r="AD2041" s="45" t="str">
        <f aca="false">IFERROR(VLOOKUP(G2041,Dados!$P$3:$R$500,3,0),"")</f>
        <v/>
      </c>
      <c r="AE2041" s="45" t="str">
        <f aca="false">IFERROR(VLOOKUP(G2041,Dados!$K$3:$L$500,2,0),"")</f>
        <v/>
      </c>
      <c r="AF2041" s="45" t="str">
        <f aca="false">IFERROR(VLOOKUP(G2041,Dados!$M$3:$N$500,2,0),"")</f>
        <v/>
      </c>
      <c r="AG2041" s="45" t="str">
        <f aca="false">IF(F2041="","",IF(AND(AD2041="",AE2041="",AF2041=""),"-",IF(AND(AD2041="BIT",AE2041="",AF2041=""),"BIT",IF(AND(AE2041="ANEXO I",AD2041="",AF2041=""),"ANEXO I",IF(AND(AF2041="ANEXO II",AD2041="",AE2041=""),"ANEXO II","Escolher")))))</f>
        <v/>
      </c>
      <c r="AH2041" s="45" t="str">
        <f aca="false">IF(AG2041&lt;&gt;"Pneus","",IFERROR(VLOOKUP(R2041,Dados!$X$2:$Z$5,3,0)*(AI2041-Q2041),VLOOKUP(D2041,Dados!$X$7:$Z$33,3,0)*(AI2041-Q2041)))</f>
        <v/>
      </c>
      <c r="AI2041" s="47" t="str">
        <f aca="false">IF(B2041="","",P2041+Q2041+O2041+M2041+L2041-N2041)</f>
        <v/>
      </c>
      <c r="AJ2041" s="48" t="str">
        <f aca="false">IFERROR(IF(AND(AC2041="SIM",AG2041="-",Y2041="REVENDA"),(AB2041/1+1)*AI2041,IF(AND(AC2041="SIM",AG2041="Pneus",Y2041="REVENDA"),(AB2041/1+1)*(AI2041-AH2041),"")),"")</f>
        <v/>
      </c>
      <c r="AK2041" s="48" t="str">
        <f aca="false">IF(AJ2041="","",AJ2041*17%)</f>
        <v/>
      </c>
      <c r="AL2041" s="48" t="str">
        <f aca="false">IFERROR(IF(AC2041="NÃO","",IF(AK2041="","",IF(E2041="Simples Nacional",BF2041,IF(T2041=0.12,U2041*0.5833337002,IF(T2041=0,AI2041*0.07,U2041))))),"")</f>
        <v/>
      </c>
      <c r="AM2041" s="47" t="str">
        <f aca="false">IFERROR(IF(AC2041="NÃO","",IF(OR(AG2041="-",AG2041="Pneus"),AK2041-AL2041,"")),"")</f>
        <v/>
      </c>
      <c r="AN2041" s="48" t="str">
        <f aca="false">IF(AND(Y2041="REVENDA",AC2041="SIM",AG2041="BIT"),((AB2041/1+1)*AI2041)*0.4117,"")</f>
        <v/>
      </c>
      <c r="AO2041" s="48" t="str">
        <f aca="false">IF(AN2041="","",AN2041*17%)</f>
        <v/>
      </c>
      <c r="AP2041" s="49" t="str">
        <f aca="false">IF(AN2041="","",IF(T2041=0.12,(U2041*0.4117)*0.4117,IF(T2041=0,(AI2041*0.07)*0.4117,U2041*0.4117)))</f>
        <v/>
      </c>
      <c r="AQ2041" s="47" t="str">
        <f aca="false">IF(AN2041="","",AO2041-AP2041)</f>
        <v/>
      </c>
      <c r="AR2041" s="50" t="str">
        <f aca="false">IFERROR(IF(AND(AC2041="SIM",Y2041="REVENDA",LEFT(AG2041,5)="ANEXO")*OR(AE2041="ANEXO I",AF2041="ANEXO II"),VLOOKUP(H2041,Dados!G:I,2,0),""),"INSERIR MVA")</f>
        <v/>
      </c>
      <c r="AS2041" s="48" t="str">
        <f aca="false">IF(LEFT(AG2041,5)="ANEXO",VLOOKUP(AG2041,Dados!$X$111:$Z$112,2,0)*(AI2041-Q2041),"")</f>
        <v/>
      </c>
      <c r="AT2041" s="48" t="str">
        <f aca="false">IFERROR(IF(AR2041="","",(AI2041*AR2041)+AI2041),"INSERIR MVA")</f>
        <v/>
      </c>
      <c r="AU2041" s="48" t="str">
        <f aca="false">IF(AT2041="","",IF(AY2041=0.04,U2041,AS2041*AY2041))</f>
        <v/>
      </c>
      <c r="AV2041" s="47" t="str">
        <f aca="false">IFERROR(IF(AU2041="","",(VLOOKUP(AG2041,Dados!$X$111:$Z$112,3,0)*AT2041*0.17)),"INSERIR MVA")</f>
        <v/>
      </c>
      <c r="AW2041" s="47" t="str">
        <f aca="false">IFERROR(IF(AR2041="","",AV2041-AU2041),"")</f>
        <v/>
      </c>
      <c r="AX2041" s="51" t="str">
        <f aca="false">IFERROR(IF(AC2041="NÃO","",IF(AM2041&lt;&gt;"",AM2041-W2041,IF(AQ2041&lt;&gt;"",AQ2041-W2041,IF(AW2041&lt;&gt;"",AW2041-W2041,"")))),"")</f>
        <v/>
      </c>
      <c r="AY2041" s="46" t="str">
        <f aca="false">IFERROR(IF(ISNA(VLOOKUP(R2041,Dados!$X$2:$Y$5,2,0)),VLOOKUP(D2041,Dados!$X$7:$Y$33,2,0),VLOOKUP(R2041,Dados!$X$2:$Y$5,2,0)),"")</f>
        <v/>
      </c>
      <c r="AZ2041" s="52" t="str">
        <f aca="false">IF(C2041="","",IF(AND(Y2041="CONSUMO",AC2041="NÃO")*OR(AG2041="-",AG2041="BIT"),IF(E2041&lt;&gt;"",(AI2041-(P2041+L2041-N2041+Q2041)*AY2041)/0.83),""))</f>
        <v/>
      </c>
      <c r="BA2041" s="51" t="str">
        <f aca="false">IF(AZ2041="","",AZ2041*0.17-((P2041+L2041-N2041+Q2041)*AY2041))</f>
        <v/>
      </c>
      <c r="BB2041" s="51" t="str">
        <f aca="false">IF(AND(Y2041="CONSUMO",AG2041="ANEXO I",AY2041&gt;4%),(AI2041-(P2041+L2041-N2041+Q2041)*0.0514)/0.83*(0.5177)*(0.17)-AI2041*0.0514,IF(AND(Y2041="CONSUMO",AG2041="ANEXO II",AY2041&gt;4%),(AI2041-(P2041+L2041-N2041+Q2041)*0.041)/0.83*(0.3295)*(0.17)-AI2041*0.041,IF(AND(Y2041="CONSUMO",AG2041="ANEXO I",AY2041=4%),(AI2041-(P2041+L2041-N2041+Q2041)*0.04)/0.83*(0.5177)*(0.17)-AI2041*0.04,IF(AND(Y2041="CONSUMO",AG2041="ANEXO II",AY2041=4%),(AI2041-(P2041+L2041-N2041+Q2041)*0.04)/0.83*(0.3295)*(0.17)-AI2041*0.04,""))))</f>
        <v/>
      </c>
      <c r="BC2041" s="51" t="str">
        <f aca="false">IF(C2041="","",IF(AND(Y2041="CONSUMO",AC2041="SIM")*OR(AG2041="-",AG2041="BIT"),IF(E2041&lt;&gt;"",(AI2041-(P2041+L2041-N2041+Q2041)*AY2041)/0.83),""))</f>
        <v/>
      </c>
      <c r="BD2041" s="51" t="str">
        <f aca="false">IF(BC2041="","",BC2041*0.17)</f>
        <v/>
      </c>
      <c r="BE2041" s="51" t="str">
        <f aca="false">IF(I2041=6908,0,IF(BC2041="","",BD2041-((P2041+L2041-N2041+Q2041)*AY2041)))</f>
        <v/>
      </c>
      <c r="BF2041" s="53" t="str">
        <f aca="false">IF(B2041="","",IF(OR(B2041="",E2041="Regime Normal"),0,(AI2041-Q2041)*VLOOKUP(R2041,Dados!$X$98:$Y$108,2,0)))</f>
        <v/>
      </c>
      <c r="BG2041" s="54" t="str">
        <f aca="false">IFERROR(VLOOKUP(I2041,Dados!$AC$27:$AD$43,2,0),IF(B2041="","",IF(D2041&lt;&gt;"MT",IF(AND(AC2041="SIM",Y2041="Revenda"),"2403",IF(AND(AC2041="SIM",Y2041="Consumo"),"2407",IF(AND(AC2041="NÃO",Y2041="Revenda"),"2102",IF(AND(AC2041="NÃO",Y2041="Consumo"),"2556",)))),REPLACE(I2041,1,1,1))))</f>
        <v/>
      </c>
    </row>
    <row r="2042" customFormat="false" ht="12.8" hidden="false" customHeight="true" outlineLevel="0" collapsed="false">
      <c r="Y2042" s="45"/>
      <c r="Z2042" s="46" t="str">
        <f aca="false">IF(B2042="","",(IFERROR(VLOOKUP(H2042,Dados!A$3:B$15000,2,0),"Não Encontrado")))</f>
        <v/>
      </c>
      <c r="AA2042" s="46" t="str">
        <f aca="false">IF(B2042="","",(IFERROR(VLOOKUP(G2042,Dados!C$3:E$15000,3,0),"Não Encontrado")))</f>
        <v/>
      </c>
      <c r="AB2042" s="46" t="str">
        <f aca="false">IFERROR(IF(Z2042&lt;&gt;"Não Encontrado",Z2042,IF(AA2042&lt;&gt;"Não Encontrado",AA2042,"")),"")</f>
        <v/>
      </c>
      <c r="AC2042" s="45" t="str">
        <f aca="false">IF(B2042="","",IF(AB2042="","NÃO","SIM"))</f>
        <v/>
      </c>
      <c r="AD2042" s="45" t="str">
        <f aca="false">IFERROR(VLOOKUP(G2042,Dados!$P$3:$R$500,3,0),"")</f>
        <v/>
      </c>
      <c r="AE2042" s="45" t="str">
        <f aca="false">IFERROR(VLOOKUP(G2042,Dados!$K$3:$L$500,2,0),"")</f>
        <v/>
      </c>
      <c r="AF2042" s="45" t="str">
        <f aca="false">IFERROR(VLOOKUP(G2042,Dados!$M$3:$N$500,2,0),"")</f>
        <v/>
      </c>
      <c r="AG2042" s="45" t="str">
        <f aca="false">IF(F2042="","",IF(AND(AD2042="",AE2042="",AF2042=""),"-",IF(AND(AD2042="BIT",AE2042="",AF2042=""),"BIT",IF(AND(AE2042="ANEXO I",AD2042="",AF2042=""),"ANEXO I",IF(AND(AF2042="ANEXO II",AD2042="",AE2042=""),"ANEXO II","Escolher")))))</f>
        <v/>
      </c>
      <c r="AH2042" s="45" t="str">
        <f aca="false">IF(AG2042&lt;&gt;"Pneus","",IFERROR(VLOOKUP(R2042,Dados!$X$2:$Z$5,3,0)*(AI2042-Q2042),VLOOKUP(D2042,Dados!$X$7:$Z$33,3,0)*(AI2042-Q2042)))</f>
        <v/>
      </c>
      <c r="AI2042" s="47" t="str">
        <f aca="false">IF(B2042="","",P2042+Q2042+O2042+M2042+L2042-N2042)</f>
        <v/>
      </c>
      <c r="AJ2042" s="48" t="str">
        <f aca="false">IFERROR(IF(AND(AC2042="SIM",AG2042="-",Y2042="REVENDA"),(AB2042/1+1)*AI2042,IF(AND(AC2042="SIM",AG2042="Pneus",Y2042="REVENDA"),(AB2042/1+1)*(AI2042-AH2042),"")),"")</f>
        <v/>
      </c>
      <c r="AK2042" s="48" t="str">
        <f aca="false">IF(AJ2042="","",AJ2042*17%)</f>
        <v/>
      </c>
      <c r="AL2042" s="48" t="str">
        <f aca="false">IFERROR(IF(AC2042="NÃO","",IF(AK2042="","",IF(E2042="Simples Nacional",BF2042,IF(T2042=0.12,U2042*0.5833337002,IF(T2042=0,AI2042*0.07,U2042))))),"")</f>
        <v/>
      </c>
      <c r="AM2042" s="47" t="str">
        <f aca="false">IFERROR(IF(AC2042="NÃO","",IF(OR(AG2042="-",AG2042="Pneus"),AK2042-AL2042,"")),"")</f>
        <v/>
      </c>
      <c r="AN2042" s="48" t="str">
        <f aca="false">IF(AND(Y2042="REVENDA",AC2042="SIM",AG2042="BIT"),((AB2042/1+1)*AI2042)*0.4117,"")</f>
        <v/>
      </c>
      <c r="AO2042" s="48" t="str">
        <f aca="false">IF(AN2042="","",AN2042*17%)</f>
        <v/>
      </c>
      <c r="AP2042" s="49" t="str">
        <f aca="false">IF(AN2042="","",IF(T2042=0.12,(U2042*0.4117)*0.4117,IF(T2042=0,(AI2042*0.07)*0.4117,U2042*0.4117)))</f>
        <v/>
      </c>
      <c r="AQ2042" s="47" t="str">
        <f aca="false">IF(AN2042="","",AO2042-AP2042)</f>
        <v/>
      </c>
      <c r="AR2042" s="50" t="str">
        <f aca="false">IFERROR(IF(AND(AC2042="SIM",Y2042="REVENDA",LEFT(AG2042,5)="ANEXO")*OR(AE2042="ANEXO I",AF2042="ANEXO II"),VLOOKUP(H2042,Dados!G:I,2,0),""),"INSERIR MVA")</f>
        <v/>
      </c>
      <c r="AS2042" s="48" t="str">
        <f aca="false">IF(LEFT(AG2042,5)="ANEXO",VLOOKUP(AG2042,Dados!$X$111:$Z$112,2,0)*(AI2042-Q2042),"")</f>
        <v/>
      </c>
      <c r="AT2042" s="48" t="str">
        <f aca="false">IFERROR(IF(AR2042="","",(AI2042*AR2042)+AI2042),"INSERIR MVA")</f>
        <v/>
      </c>
      <c r="AU2042" s="48" t="str">
        <f aca="false">IF(AT2042="","",IF(AY2042=0.04,U2042,AS2042*AY2042))</f>
        <v/>
      </c>
      <c r="AV2042" s="47" t="str">
        <f aca="false">IFERROR(IF(AU2042="","",(VLOOKUP(AG2042,Dados!$X$111:$Z$112,3,0)*AT2042*0.17)),"INSERIR MVA")</f>
        <v/>
      </c>
      <c r="AW2042" s="47" t="str">
        <f aca="false">IFERROR(IF(AR2042="","",AV2042-AU2042),"")</f>
        <v/>
      </c>
      <c r="AX2042" s="51" t="str">
        <f aca="false">IFERROR(IF(AC2042="NÃO","",IF(AM2042&lt;&gt;"",AM2042-W2042,IF(AQ2042&lt;&gt;"",AQ2042-W2042,IF(AW2042&lt;&gt;"",AW2042-W2042,"")))),"")</f>
        <v/>
      </c>
      <c r="AY2042" s="46" t="str">
        <f aca="false">IFERROR(IF(ISNA(VLOOKUP(R2042,Dados!$X$2:$Y$5,2,0)),VLOOKUP(D2042,Dados!$X$7:$Y$33,2,0),VLOOKUP(R2042,Dados!$X$2:$Y$5,2,0)),"")</f>
        <v/>
      </c>
      <c r="AZ2042" s="52" t="str">
        <f aca="false">IF(C2042="","",IF(AND(Y2042="CONSUMO",AC2042="NÃO")*OR(AG2042="-",AG2042="BIT"),IF(E2042&lt;&gt;"",(AI2042-(P2042+L2042-N2042+Q2042)*AY2042)/0.83),""))</f>
        <v/>
      </c>
      <c r="BA2042" s="51" t="str">
        <f aca="false">IF(AZ2042="","",AZ2042*0.17-((P2042+L2042-N2042+Q2042)*AY2042))</f>
        <v/>
      </c>
      <c r="BB2042" s="51" t="str">
        <f aca="false">IF(AND(Y2042="CONSUMO",AG2042="ANEXO I",AY2042&gt;4%),(AI2042-(P2042+L2042-N2042+Q2042)*0.0514)/0.83*(0.5177)*(0.17)-AI2042*0.0514,IF(AND(Y2042="CONSUMO",AG2042="ANEXO II",AY2042&gt;4%),(AI2042-(P2042+L2042-N2042+Q2042)*0.041)/0.83*(0.3295)*(0.17)-AI2042*0.041,IF(AND(Y2042="CONSUMO",AG2042="ANEXO I",AY2042=4%),(AI2042-(P2042+L2042-N2042+Q2042)*0.04)/0.83*(0.5177)*(0.17)-AI2042*0.04,IF(AND(Y2042="CONSUMO",AG2042="ANEXO II",AY2042=4%),(AI2042-(P2042+L2042-N2042+Q2042)*0.04)/0.83*(0.3295)*(0.17)-AI2042*0.04,""))))</f>
        <v/>
      </c>
      <c r="BC2042" s="51" t="str">
        <f aca="false">IF(C2042="","",IF(AND(Y2042="CONSUMO",AC2042="SIM")*OR(AG2042="-",AG2042="BIT"),IF(E2042&lt;&gt;"",(AI2042-(P2042+L2042-N2042+Q2042)*AY2042)/0.83),""))</f>
        <v/>
      </c>
      <c r="BD2042" s="51" t="str">
        <f aca="false">IF(BC2042="","",BC2042*0.17)</f>
        <v/>
      </c>
      <c r="BE2042" s="51" t="str">
        <f aca="false">IF(I2042=6908,0,IF(BC2042="","",BD2042-((P2042+L2042-N2042+Q2042)*AY2042)))</f>
        <v/>
      </c>
      <c r="BF2042" s="53" t="str">
        <f aca="false">IF(B2042="","",IF(OR(B2042="",E2042="Regime Normal"),0,(AI2042-Q2042)*VLOOKUP(R2042,Dados!$X$98:$Y$108,2,0)))</f>
        <v/>
      </c>
      <c r="BG2042" s="54" t="str">
        <f aca="false">IFERROR(VLOOKUP(I2042,Dados!$AC$27:$AD$43,2,0),IF(B2042="","",IF(D2042&lt;&gt;"MT",IF(AND(AC2042="SIM",Y2042="Revenda"),"2403",IF(AND(AC2042="SIM",Y2042="Consumo"),"2407",IF(AND(AC2042="NÃO",Y2042="Revenda"),"2102",IF(AND(AC2042="NÃO",Y2042="Consumo"),"2556",)))),REPLACE(I2042,1,1,1))))</f>
        <v/>
      </c>
    </row>
    <row r="2043" customFormat="false" ht="12.8" hidden="false" customHeight="true" outlineLevel="0" collapsed="false">
      <c r="Y2043" s="45"/>
      <c r="Z2043" s="46" t="str">
        <f aca="false">IF(B2043="","",(IFERROR(VLOOKUP(H2043,Dados!A$3:B$15000,2,0),"Não Encontrado")))</f>
        <v/>
      </c>
      <c r="AA2043" s="46" t="str">
        <f aca="false">IF(B2043="","",(IFERROR(VLOOKUP(G2043,Dados!C$3:E$15000,3,0),"Não Encontrado")))</f>
        <v/>
      </c>
      <c r="AB2043" s="46" t="str">
        <f aca="false">IFERROR(IF(Z2043&lt;&gt;"Não Encontrado",Z2043,IF(AA2043&lt;&gt;"Não Encontrado",AA2043,"")),"")</f>
        <v/>
      </c>
      <c r="AC2043" s="45" t="str">
        <f aca="false">IF(B2043="","",IF(AB2043="","NÃO","SIM"))</f>
        <v/>
      </c>
      <c r="AD2043" s="45" t="str">
        <f aca="false">IFERROR(VLOOKUP(G2043,Dados!$P$3:$R$500,3,0),"")</f>
        <v/>
      </c>
      <c r="AE2043" s="45" t="str">
        <f aca="false">IFERROR(VLOOKUP(G2043,Dados!$K$3:$L$500,2,0),"")</f>
        <v/>
      </c>
      <c r="AF2043" s="45" t="str">
        <f aca="false">IFERROR(VLOOKUP(G2043,Dados!$M$3:$N$500,2,0),"")</f>
        <v/>
      </c>
      <c r="AG2043" s="45" t="str">
        <f aca="false">IF(F2043="","",IF(AND(AD2043="",AE2043="",AF2043=""),"-",IF(AND(AD2043="BIT",AE2043="",AF2043=""),"BIT",IF(AND(AE2043="ANEXO I",AD2043="",AF2043=""),"ANEXO I",IF(AND(AF2043="ANEXO II",AD2043="",AE2043=""),"ANEXO II","Escolher")))))</f>
        <v/>
      </c>
      <c r="AH2043" s="45" t="str">
        <f aca="false">IF(AG2043&lt;&gt;"Pneus","",IFERROR(VLOOKUP(R2043,Dados!$X$2:$Z$5,3,0)*(AI2043-Q2043),VLOOKUP(D2043,Dados!$X$7:$Z$33,3,0)*(AI2043-Q2043)))</f>
        <v/>
      </c>
      <c r="AI2043" s="47" t="str">
        <f aca="false">IF(B2043="","",P2043+Q2043+O2043+M2043+L2043-N2043)</f>
        <v/>
      </c>
      <c r="AJ2043" s="48" t="str">
        <f aca="false">IFERROR(IF(AND(AC2043="SIM",AG2043="-",Y2043="REVENDA"),(AB2043/1+1)*AI2043,IF(AND(AC2043="SIM",AG2043="Pneus",Y2043="REVENDA"),(AB2043/1+1)*(AI2043-AH2043),"")),"")</f>
        <v/>
      </c>
      <c r="AK2043" s="48" t="str">
        <f aca="false">IF(AJ2043="","",AJ2043*17%)</f>
        <v/>
      </c>
      <c r="AL2043" s="48" t="str">
        <f aca="false">IFERROR(IF(AC2043="NÃO","",IF(AK2043="","",IF(E2043="Simples Nacional",BF2043,IF(T2043=0.12,U2043*0.5833337002,IF(T2043=0,AI2043*0.07,U2043))))),"")</f>
        <v/>
      </c>
      <c r="AM2043" s="47" t="str">
        <f aca="false">IFERROR(IF(AC2043="NÃO","",IF(OR(AG2043="-",AG2043="Pneus"),AK2043-AL2043,"")),"")</f>
        <v/>
      </c>
      <c r="AN2043" s="48" t="str">
        <f aca="false">IF(AND(Y2043="REVENDA",AC2043="SIM",AG2043="BIT"),((AB2043/1+1)*AI2043)*0.4117,"")</f>
        <v/>
      </c>
      <c r="AO2043" s="48" t="str">
        <f aca="false">IF(AN2043="","",AN2043*17%)</f>
        <v/>
      </c>
      <c r="AP2043" s="49" t="str">
        <f aca="false">IF(AN2043="","",IF(T2043=0.12,(U2043*0.4117)*0.4117,IF(T2043=0,(AI2043*0.07)*0.4117,U2043*0.4117)))</f>
        <v/>
      </c>
      <c r="AQ2043" s="47" t="str">
        <f aca="false">IF(AN2043="","",AO2043-AP2043)</f>
        <v/>
      </c>
      <c r="AR2043" s="50" t="str">
        <f aca="false">IFERROR(IF(AND(AC2043="SIM",Y2043="REVENDA",LEFT(AG2043,5)="ANEXO")*OR(AE2043="ANEXO I",AF2043="ANEXO II"),VLOOKUP(H2043,Dados!G:I,2,0),""),"INSERIR MVA")</f>
        <v/>
      </c>
      <c r="AS2043" s="48" t="str">
        <f aca="false">IF(LEFT(AG2043,5)="ANEXO",VLOOKUP(AG2043,Dados!$X$111:$Z$112,2,0)*(AI2043-Q2043),"")</f>
        <v/>
      </c>
      <c r="AT2043" s="48" t="str">
        <f aca="false">IFERROR(IF(AR2043="","",(AI2043*AR2043)+AI2043),"INSERIR MVA")</f>
        <v/>
      </c>
      <c r="AU2043" s="48" t="str">
        <f aca="false">IF(AT2043="","",IF(AY2043=0.04,U2043,AS2043*AY2043))</f>
        <v/>
      </c>
      <c r="AV2043" s="47" t="str">
        <f aca="false">IFERROR(IF(AU2043="","",(VLOOKUP(AG2043,Dados!$X$111:$Z$112,3,0)*AT2043*0.17)),"INSERIR MVA")</f>
        <v/>
      </c>
      <c r="AW2043" s="47" t="str">
        <f aca="false">IFERROR(IF(AR2043="","",AV2043-AU2043),"")</f>
        <v/>
      </c>
      <c r="AX2043" s="51" t="str">
        <f aca="false">IFERROR(IF(AC2043="NÃO","",IF(AM2043&lt;&gt;"",AM2043-W2043,IF(AQ2043&lt;&gt;"",AQ2043-W2043,IF(AW2043&lt;&gt;"",AW2043-W2043,"")))),"")</f>
        <v/>
      </c>
      <c r="AY2043" s="46" t="str">
        <f aca="false">IFERROR(IF(ISNA(VLOOKUP(R2043,Dados!$X$2:$Y$5,2,0)),VLOOKUP(D2043,Dados!$X$7:$Y$33,2,0),VLOOKUP(R2043,Dados!$X$2:$Y$5,2,0)),"")</f>
        <v/>
      </c>
      <c r="AZ2043" s="52" t="str">
        <f aca="false">IF(C2043="","",IF(AND(Y2043="CONSUMO",AC2043="NÃO")*OR(AG2043="-",AG2043="BIT"),IF(E2043&lt;&gt;"",(AI2043-(P2043+L2043-N2043+Q2043)*AY2043)/0.83),""))</f>
        <v/>
      </c>
      <c r="BA2043" s="51" t="str">
        <f aca="false">IF(AZ2043="","",AZ2043*0.17-((P2043+L2043-N2043+Q2043)*AY2043))</f>
        <v/>
      </c>
      <c r="BB2043" s="51" t="str">
        <f aca="false">IF(AND(Y2043="CONSUMO",AG2043="ANEXO I",AY2043&gt;4%),(AI2043-(P2043+L2043-N2043+Q2043)*0.0514)/0.83*(0.5177)*(0.17)-AI2043*0.0514,IF(AND(Y2043="CONSUMO",AG2043="ANEXO II",AY2043&gt;4%),(AI2043-(P2043+L2043-N2043+Q2043)*0.041)/0.83*(0.3295)*(0.17)-AI2043*0.041,IF(AND(Y2043="CONSUMO",AG2043="ANEXO I",AY2043=4%),(AI2043-(P2043+L2043-N2043+Q2043)*0.04)/0.83*(0.5177)*(0.17)-AI2043*0.04,IF(AND(Y2043="CONSUMO",AG2043="ANEXO II",AY2043=4%),(AI2043-(P2043+L2043-N2043+Q2043)*0.04)/0.83*(0.3295)*(0.17)-AI2043*0.04,""))))</f>
        <v/>
      </c>
      <c r="BC2043" s="51" t="str">
        <f aca="false">IF(C2043="","",IF(AND(Y2043="CONSUMO",AC2043="SIM")*OR(AG2043="-",AG2043="BIT"),IF(E2043&lt;&gt;"",(AI2043-(P2043+L2043-N2043+Q2043)*AY2043)/0.83),""))</f>
        <v/>
      </c>
      <c r="BD2043" s="51" t="str">
        <f aca="false">IF(BC2043="","",BC2043*0.17)</f>
        <v/>
      </c>
      <c r="BE2043" s="51" t="str">
        <f aca="false">IF(I2043=6908,0,IF(BC2043="","",BD2043-((P2043+L2043-N2043+Q2043)*AY2043)))</f>
        <v/>
      </c>
      <c r="BF2043" s="53" t="str">
        <f aca="false">IF(B2043="","",IF(OR(B2043="",E2043="Regime Normal"),0,(AI2043-Q2043)*VLOOKUP(R2043,Dados!$X$98:$Y$108,2,0)))</f>
        <v/>
      </c>
      <c r="BG2043" s="54" t="str">
        <f aca="false">IFERROR(VLOOKUP(I2043,Dados!$AC$27:$AD$43,2,0),IF(B2043="","",IF(D2043&lt;&gt;"MT",IF(AND(AC2043="SIM",Y2043="Revenda"),"2403",IF(AND(AC2043="SIM",Y2043="Consumo"),"2407",IF(AND(AC2043="NÃO",Y2043="Revenda"),"2102",IF(AND(AC2043="NÃO",Y2043="Consumo"),"2556",)))),REPLACE(I2043,1,1,1))))</f>
        <v/>
      </c>
    </row>
    <row r="2044" customFormat="false" ht="12.8" hidden="false" customHeight="true" outlineLevel="0" collapsed="false">
      <c r="Y2044" s="45"/>
      <c r="Z2044" s="46" t="str">
        <f aca="false">IF(B2044="","",(IFERROR(VLOOKUP(H2044,Dados!A$3:B$15000,2,0),"Não Encontrado")))</f>
        <v/>
      </c>
      <c r="AA2044" s="46" t="str">
        <f aca="false">IF(B2044="","",(IFERROR(VLOOKUP(G2044,Dados!C$3:E$15000,3,0),"Não Encontrado")))</f>
        <v/>
      </c>
      <c r="AB2044" s="46" t="str">
        <f aca="false">IFERROR(IF(Z2044&lt;&gt;"Não Encontrado",Z2044,IF(AA2044&lt;&gt;"Não Encontrado",AA2044,"")),"")</f>
        <v/>
      </c>
      <c r="AC2044" s="45" t="str">
        <f aca="false">IF(B2044="","",IF(AB2044="","NÃO","SIM"))</f>
        <v/>
      </c>
      <c r="AD2044" s="45" t="str">
        <f aca="false">IFERROR(VLOOKUP(G2044,Dados!$P$3:$R$500,3,0),"")</f>
        <v/>
      </c>
      <c r="AE2044" s="45" t="str">
        <f aca="false">IFERROR(VLOOKUP(G2044,Dados!$K$3:$L$500,2,0),"")</f>
        <v/>
      </c>
      <c r="AF2044" s="45" t="str">
        <f aca="false">IFERROR(VLOOKUP(G2044,Dados!$M$3:$N$500,2,0),"")</f>
        <v/>
      </c>
      <c r="AG2044" s="45" t="str">
        <f aca="false">IF(F2044="","",IF(AND(AD2044="",AE2044="",AF2044=""),"-",IF(AND(AD2044="BIT",AE2044="",AF2044=""),"BIT",IF(AND(AE2044="ANEXO I",AD2044="",AF2044=""),"ANEXO I",IF(AND(AF2044="ANEXO II",AD2044="",AE2044=""),"ANEXO II","Escolher")))))</f>
        <v/>
      </c>
      <c r="AH2044" s="45" t="str">
        <f aca="false">IF(AG2044&lt;&gt;"Pneus","",IFERROR(VLOOKUP(R2044,Dados!$X$2:$Z$5,3,0)*(AI2044-Q2044),VLOOKUP(D2044,Dados!$X$7:$Z$33,3,0)*(AI2044-Q2044)))</f>
        <v/>
      </c>
      <c r="AI2044" s="47" t="str">
        <f aca="false">IF(B2044="","",P2044+Q2044+O2044+M2044+L2044-N2044)</f>
        <v/>
      </c>
      <c r="AJ2044" s="48" t="str">
        <f aca="false">IFERROR(IF(AND(AC2044="SIM",AG2044="-",Y2044="REVENDA"),(AB2044/1+1)*AI2044,IF(AND(AC2044="SIM",AG2044="Pneus",Y2044="REVENDA"),(AB2044/1+1)*(AI2044-AH2044),"")),"")</f>
        <v/>
      </c>
      <c r="AK2044" s="48" t="str">
        <f aca="false">IF(AJ2044="","",AJ2044*17%)</f>
        <v/>
      </c>
      <c r="AL2044" s="48" t="str">
        <f aca="false">IFERROR(IF(AC2044="NÃO","",IF(AK2044="","",IF(E2044="Simples Nacional",BF2044,IF(T2044=0.12,U2044*0.5833337002,IF(T2044=0,AI2044*0.07,U2044))))),"")</f>
        <v/>
      </c>
      <c r="AM2044" s="47" t="str">
        <f aca="false">IFERROR(IF(AC2044="NÃO","",IF(OR(AG2044="-",AG2044="Pneus"),AK2044-AL2044,"")),"")</f>
        <v/>
      </c>
      <c r="AN2044" s="48" t="str">
        <f aca="false">IF(AND(Y2044="REVENDA",AC2044="SIM",AG2044="BIT"),((AB2044/1+1)*AI2044)*0.4117,"")</f>
        <v/>
      </c>
      <c r="AO2044" s="48" t="str">
        <f aca="false">IF(AN2044="","",AN2044*17%)</f>
        <v/>
      </c>
      <c r="AP2044" s="49" t="str">
        <f aca="false">IF(AN2044="","",IF(T2044=0.12,(U2044*0.4117)*0.4117,IF(T2044=0,(AI2044*0.07)*0.4117,U2044*0.4117)))</f>
        <v/>
      </c>
      <c r="AQ2044" s="47" t="str">
        <f aca="false">IF(AN2044="","",AO2044-AP2044)</f>
        <v/>
      </c>
      <c r="AR2044" s="50" t="str">
        <f aca="false">IFERROR(IF(AND(AC2044="SIM",Y2044="REVENDA",LEFT(AG2044,5)="ANEXO")*OR(AE2044="ANEXO I",AF2044="ANEXO II"),VLOOKUP(H2044,Dados!G:I,2,0),""),"INSERIR MVA")</f>
        <v/>
      </c>
      <c r="AS2044" s="48" t="str">
        <f aca="false">IF(LEFT(AG2044,5)="ANEXO",VLOOKUP(AG2044,Dados!$X$111:$Z$112,2,0)*(AI2044-Q2044),"")</f>
        <v/>
      </c>
      <c r="AT2044" s="48" t="str">
        <f aca="false">IFERROR(IF(AR2044="","",(AI2044*AR2044)+AI2044),"INSERIR MVA")</f>
        <v/>
      </c>
      <c r="AU2044" s="48" t="str">
        <f aca="false">IF(AT2044="","",IF(AY2044=0.04,U2044,AS2044*AY2044))</f>
        <v/>
      </c>
      <c r="AV2044" s="47" t="str">
        <f aca="false">IFERROR(IF(AU2044="","",(VLOOKUP(AG2044,Dados!$X$111:$Z$112,3,0)*AT2044*0.17)),"INSERIR MVA")</f>
        <v/>
      </c>
      <c r="AW2044" s="47" t="str">
        <f aca="false">IFERROR(IF(AR2044="","",AV2044-AU2044),"")</f>
        <v/>
      </c>
      <c r="AX2044" s="51" t="str">
        <f aca="false">IFERROR(IF(AC2044="NÃO","",IF(AM2044&lt;&gt;"",AM2044-W2044,IF(AQ2044&lt;&gt;"",AQ2044-W2044,IF(AW2044&lt;&gt;"",AW2044-W2044,"")))),"")</f>
        <v/>
      </c>
      <c r="AY2044" s="46" t="str">
        <f aca="false">IFERROR(IF(ISNA(VLOOKUP(R2044,Dados!$X$2:$Y$5,2,0)),VLOOKUP(D2044,Dados!$X$7:$Y$33,2,0),VLOOKUP(R2044,Dados!$X$2:$Y$5,2,0)),"")</f>
        <v/>
      </c>
      <c r="AZ2044" s="52" t="str">
        <f aca="false">IF(C2044="","",IF(AND(Y2044="CONSUMO",AC2044="NÃO")*OR(AG2044="-",AG2044="BIT"),IF(E2044&lt;&gt;"",(AI2044-(P2044+L2044-N2044+Q2044)*AY2044)/0.83),""))</f>
        <v/>
      </c>
      <c r="BA2044" s="51" t="str">
        <f aca="false">IF(AZ2044="","",AZ2044*0.17-((P2044+L2044-N2044+Q2044)*AY2044))</f>
        <v/>
      </c>
      <c r="BB2044" s="51" t="str">
        <f aca="false">IF(AND(Y2044="CONSUMO",AG2044="ANEXO I",AY2044&gt;4%),(AI2044-(P2044+L2044-N2044+Q2044)*0.0514)/0.83*(0.5177)*(0.17)-AI2044*0.0514,IF(AND(Y2044="CONSUMO",AG2044="ANEXO II",AY2044&gt;4%),(AI2044-(P2044+L2044-N2044+Q2044)*0.041)/0.83*(0.3295)*(0.17)-AI2044*0.041,IF(AND(Y2044="CONSUMO",AG2044="ANEXO I",AY2044=4%),(AI2044-(P2044+L2044-N2044+Q2044)*0.04)/0.83*(0.5177)*(0.17)-AI2044*0.04,IF(AND(Y2044="CONSUMO",AG2044="ANEXO II",AY2044=4%),(AI2044-(P2044+L2044-N2044+Q2044)*0.04)/0.83*(0.3295)*(0.17)-AI2044*0.04,""))))</f>
        <v/>
      </c>
      <c r="BC2044" s="51" t="str">
        <f aca="false">IF(C2044="","",IF(AND(Y2044="CONSUMO",AC2044="SIM")*OR(AG2044="-",AG2044="BIT"),IF(E2044&lt;&gt;"",(AI2044-(P2044+L2044-N2044+Q2044)*AY2044)/0.83),""))</f>
        <v/>
      </c>
      <c r="BD2044" s="51" t="str">
        <f aca="false">IF(BC2044="","",BC2044*0.17)</f>
        <v/>
      </c>
      <c r="BE2044" s="51" t="str">
        <f aca="false">IF(I2044=6908,0,IF(BC2044="","",BD2044-((P2044+L2044-N2044+Q2044)*AY2044)))</f>
        <v/>
      </c>
      <c r="BF2044" s="53" t="str">
        <f aca="false">IF(B2044="","",IF(OR(B2044="",E2044="Regime Normal"),0,(AI2044-Q2044)*VLOOKUP(R2044,Dados!$X$98:$Y$108,2,0)))</f>
        <v/>
      </c>
      <c r="BG2044" s="54" t="str">
        <f aca="false">IFERROR(VLOOKUP(I2044,Dados!$AC$27:$AD$43,2,0),IF(B2044="","",IF(D2044&lt;&gt;"MT",IF(AND(AC2044="SIM",Y2044="Revenda"),"2403",IF(AND(AC2044="SIM",Y2044="Consumo"),"2407",IF(AND(AC2044="NÃO",Y2044="Revenda"),"2102",IF(AND(AC2044="NÃO",Y2044="Consumo"),"2556",)))),REPLACE(I2044,1,1,1))))</f>
        <v/>
      </c>
    </row>
    <row r="2045" customFormat="false" ht="12.8" hidden="false" customHeight="true" outlineLevel="0" collapsed="false">
      <c r="Y2045" s="45"/>
      <c r="Z2045" s="46" t="str">
        <f aca="false">IF(B2045="","",(IFERROR(VLOOKUP(H2045,Dados!A$3:B$15000,2,0),"Não Encontrado")))</f>
        <v/>
      </c>
      <c r="AA2045" s="46" t="str">
        <f aca="false">IF(B2045="","",(IFERROR(VLOOKUP(G2045,Dados!C$3:E$15000,3,0),"Não Encontrado")))</f>
        <v/>
      </c>
      <c r="AB2045" s="46" t="str">
        <f aca="false">IFERROR(IF(Z2045&lt;&gt;"Não Encontrado",Z2045,IF(AA2045&lt;&gt;"Não Encontrado",AA2045,"")),"")</f>
        <v/>
      </c>
      <c r="AC2045" s="45" t="str">
        <f aca="false">IF(B2045="","",IF(AB2045="","NÃO","SIM"))</f>
        <v/>
      </c>
      <c r="AD2045" s="45" t="str">
        <f aca="false">IFERROR(VLOOKUP(G2045,Dados!$P$3:$R$500,3,0),"")</f>
        <v/>
      </c>
      <c r="AE2045" s="45" t="str">
        <f aca="false">IFERROR(VLOOKUP(G2045,Dados!$K$3:$L$500,2,0),"")</f>
        <v/>
      </c>
      <c r="AF2045" s="45" t="str">
        <f aca="false">IFERROR(VLOOKUP(G2045,Dados!$M$3:$N$500,2,0),"")</f>
        <v/>
      </c>
      <c r="AG2045" s="45" t="str">
        <f aca="false">IF(F2045="","",IF(AND(AD2045="",AE2045="",AF2045=""),"-",IF(AND(AD2045="BIT",AE2045="",AF2045=""),"BIT",IF(AND(AE2045="ANEXO I",AD2045="",AF2045=""),"ANEXO I",IF(AND(AF2045="ANEXO II",AD2045="",AE2045=""),"ANEXO II","Escolher")))))</f>
        <v/>
      </c>
      <c r="AH2045" s="45" t="str">
        <f aca="false">IF(AG2045&lt;&gt;"Pneus","",IFERROR(VLOOKUP(R2045,Dados!$X$2:$Z$5,3,0)*(AI2045-Q2045),VLOOKUP(D2045,Dados!$X$7:$Z$33,3,0)*(AI2045-Q2045)))</f>
        <v/>
      </c>
      <c r="AI2045" s="47" t="str">
        <f aca="false">IF(B2045="","",P2045+Q2045+O2045+M2045+L2045-N2045)</f>
        <v/>
      </c>
      <c r="AJ2045" s="48" t="str">
        <f aca="false">IFERROR(IF(AND(AC2045="SIM",AG2045="-",Y2045="REVENDA"),(AB2045/1+1)*AI2045,IF(AND(AC2045="SIM",AG2045="Pneus",Y2045="REVENDA"),(AB2045/1+1)*(AI2045-AH2045),"")),"")</f>
        <v/>
      </c>
      <c r="AK2045" s="48" t="str">
        <f aca="false">IF(AJ2045="","",AJ2045*17%)</f>
        <v/>
      </c>
      <c r="AL2045" s="48" t="str">
        <f aca="false">IFERROR(IF(AC2045="NÃO","",IF(AK2045="","",IF(E2045="Simples Nacional",BF2045,IF(T2045=0.12,U2045*0.5833337002,IF(T2045=0,AI2045*0.07,U2045))))),"")</f>
        <v/>
      </c>
      <c r="AM2045" s="47" t="str">
        <f aca="false">IFERROR(IF(AC2045="NÃO","",IF(OR(AG2045="-",AG2045="Pneus"),AK2045-AL2045,"")),"")</f>
        <v/>
      </c>
      <c r="AN2045" s="48" t="str">
        <f aca="false">IF(AND(Y2045="REVENDA",AC2045="SIM",AG2045="BIT"),((AB2045/1+1)*AI2045)*0.4117,"")</f>
        <v/>
      </c>
      <c r="AO2045" s="48" t="str">
        <f aca="false">IF(AN2045="","",AN2045*17%)</f>
        <v/>
      </c>
      <c r="AP2045" s="49" t="str">
        <f aca="false">IF(AN2045="","",IF(T2045=0.12,(U2045*0.4117)*0.4117,IF(T2045=0,(AI2045*0.07)*0.4117,U2045*0.4117)))</f>
        <v/>
      </c>
      <c r="AQ2045" s="47" t="str">
        <f aca="false">IF(AN2045="","",AO2045-AP2045)</f>
        <v/>
      </c>
      <c r="AR2045" s="50" t="str">
        <f aca="false">IFERROR(IF(AND(AC2045="SIM",Y2045="REVENDA",LEFT(AG2045,5)="ANEXO")*OR(AE2045="ANEXO I",AF2045="ANEXO II"),VLOOKUP(H2045,Dados!G:I,2,0),""),"INSERIR MVA")</f>
        <v/>
      </c>
      <c r="AS2045" s="48" t="str">
        <f aca="false">IF(LEFT(AG2045,5)="ANEXO",VLOOKUP(AG2045,Dados!$X$111:$Z$112,2,0)*(AI2045-Q2045),"")</f>
        <v/>
      </c>
      <c r="AT2045" s="48" t="str">
        <f aca="false">IFERROR(IF(AR2045="","",(AI2045*AR2045)+AI2045),"INSERIR MVA")</f>
        <v/>
      </c>
      <c r="AU2045" s="48" t="str">
        <f aca="false">IF(AT2045="","",IF(AY2045=0.04,U2045,AS2045*AY2045))</f>
        <v/>
      </c>
      <c r="AV2045" s="47" t="str">
        <f aca="false">IFERROR(IF(AU2045="","",(VLOOKUP(AG2045,Dados!$X$111:$Z$112,3,0)*AT2045*0.17)),"INSERIR MVA")</f>
        <v/>
      </c>
      <c r="AW2045" s="47" t="str">
        <f aca="false">IFERROR(IF(AR2045="","",AV2045-AU2045),"")</f>
        <v/>
      </c>
      <c r="AX2045" s="51" t="str">
        <f aca="false">IFERROR(IF(AC2045="NÃO","",IF(AM2045&lt;&gt;"",AM2045-W2045,IF(AQ2045&lt;&gt;"",AQ2045-W2045,IF(AW2045&lt;&gt;"",AW2045-W2045,"")))),"")</f>
        <v/>
      </c>
      <c r="AY2045" s="46" t="str">
        <f aca="false">IFERROR(IF(ISNA(VLOOKUP(R2045,Dados!$X$2:$Y$5,2,0)),VLOOKUP(D2045,Dados!$X$7:$Y$33,2,0),VLOOKUP(R2045,Dados!$X$2:$Y$5,2,0)),"")</f>
        <v/>
      </c>
      <c r="AZ2045" s="52" t="str">
        <f aca="false">IF(C2045="","",IF(AND(Y2045="CONSUMO",AC2045="NÃO")*OR(AG2045="-",AG2045="BIT"),IF(E2045&lt;&gt;"",(AI2045-(P2045+L2045-N2045+Q2045)*AY2045)/0.83),""))</f>
        <v/>
      </c>
      <c r="BA2045" s="51" t="str">
        <f aca="false">IF(AZ2045="","",AZ2045*0.17-((P2045+L2045-N2045+Q2045)*AY2045))</f>
        <v/>
      </c>
      <c r="BB2045" s="51" t="str">
        <f aca="false">IF(AND(Y2045="CONSUMO",AG2045="ANEXO I",AY2045&gt;4%),(AI2045-(P2045+L2045-N2045+Q2045)*0.0514)/0.83*(0.5177)*(0.17)-AI2045*0.0514,IF(AND(Y2045="CONSUMO",AG2045="ANEXO II",AY2045&gt;4%),(AI2045-(P2045+L2045-N2045+Q2045)*0.041)/0.83*(0.3295)*(0.17)-AI2045*0.041,IF(AND(Y2045="CONSUMO",AG2045="ANEXO I",AY2045=4%),(AI2045-(P2045+L2045-N2045+Q2045)*0.04)/0.83*(0.5177)*(0.17)-AI2045*0.04,IF(AND(Y2045="CONSUMO",AG2045="ANEXO II",AY2045=4%),(AI2045-(P2045+L2045-N2045+Q2045)*0.04)/0.83*(0.3295)*(0.17)-AI2045*0.04,""))))</f>
        <v/>
      </c>
      <c r="BC2045" s="51" t="str">
        <f aca="false">IF(C2045="","",IF(AND(Y2045="CONSUMO",AC2045="SIM")*OR(AG2045="-",AG2045="BIT"),IF(E2045&lt;&gt;"",(AI2045-(P2045+L2045-N2045+Q2045)*AY2045)/0.83),""))</f>
        <v/>
      </c>
      <c r="BD2045" s="51" t="str">
        <f aca="false">IF(BC2045="","",BC2045*0.17)</f>
        <v/>
      </c>
      <c r="BE2045" s="51" t="str">
        <f aca="false">IF(I2045=6908,0,IF(BC2045="","",BD2045-((P2045+L2045-N2045+Q2045)*AY2045)))</f>
        <v/>
      </c>
      <c r="BF2045" s="53" t="str">
        <f aca="false">IF(B2045="","",IF(OR(B2045="",E2045="Regime Normal"),0,(AI2045-Q2045)*VLOOKUP(R2045,Dados!$X$98:$Y$108,2,0)))</f>
        <v/>
      </c>
      <c r="BG2045" s="54" t="str">
        <f aca="false">IFERROR(VLOOKUP(I2045,Dados!$AC$27:$AD$43,2,0),IF(B2045="","",IF(D2045&lt;&gt;"MT",IF(AND(AC2045="SIM",Y2045="Revenda"),"2403",IF(AND(AC2045="SIM",Y2045="Consumo"),"2407",IF(AND(AC2045="NÃO",Y2045="Revenda"),"2102",IF(AND(AC2045="NÃO",Y2045="Consumo"),"2556",)))),REPLACE(I2045,1,1,1))))</f>
        <v/>
      </c>
    </row>
    <row r="2046" customFormat="false" ht="12.8" hidden="false" customHeight="true" outlineLevel="0" collapsed="false">
      <c r="Y2046" s="45"/>
      <c r="Z2046" s="46" t="str">
        <f aca="false">IF(B2046="","",(IFERROR(VLOOKUP(H2046,Dados!A$3:B$15000,2,0),"Não Encontrado")))</f>
        <v/>
      </c>
      <c r="AA2046" s="46" t="str">
        <f aca="false">IF(B2046="","",(IFERROR(VLOOKUP(G2046,Dados!C$3:E$15000,3,0),"Não Encontrado")))</f>
        <v/>
      </c>
      <c r="AB2046" s="46" t="str">
        <f aca="false">IFERROR(IF(Z2046&lt;&gt;"Não Encontrado",Z2046,IF(AA2046&lt;&gt;"Não Encontrado",AA2046,"")),"")</f>
        <v/>
      </c>
      <c r="AC2046" s="45" t="str">
        <f aca="false">IF(B2046="","",IF(AB2046="","NÃO","SIM"))</f>
        <v/>
      </c>
      <c r="AD2046" s="45" t="str">
        <f aca="false">IFERROR(VLOOKUP(G2046,Dados!$P$3:$R$500,3,0),"")</f>
        <v/>
      </c>
      <c r="AE2046" s="45" t="str">
        <f aca="false">IFERROR(VLOOKUP(G2046,Dados!$K$3:$L$500,2,0),"")</f>
        <v/>
      </c>
      <c r="AF2046" s="45" t="str">
        <f aca="false">IFERROR(VLOOKUP(G2046,Dados!$M$3:$N$500,2,0),"")</f>
        <v/>
      </c>
      <c r="AG2046" s="45" t="str">
        <f aca="false">IF(F2046="","",IF(AND(AD2046="",AE2046="",AF2046=""),"-",IF(AND(AD2046="BIT",AE2046="",AF2046=""),"BIT",IF(AND(AE2046="ANEXO I",AD2046="",AF2046=""),"ANEXO I",IF(AND(AF2046="ANEXO II",AD2046="",AE2046=""),"ANEXO II","Escolher")))))</f>
        <v/>
      </c>
      <c r="AH2046" s="45" t="str">
        <f aca="false">IF(AG2046&lt;&gt;"Pneus","",IFERROR(VLOOKUP(R2046,Dados!$X$2:$Z$5,3,0)*(AI2046-Q2046),VLOOKUP(D2046,Dados!$X$7:$Z$33,3,0)*(AI2046-Q2046)))</f>
        <v/>
      </c>
      <c r="AI2046" s="47" t="str">
        <f aca="false">IF(B2046="","",P2046+Q2046+O2046+M2046+L2046-N2046)</f>
        <v/>
      </c>
      <c r="AJ2046" s="48" t="str">
        <f aca="false">IFERROR(IF(AND(AC2046="SIM",AG2046="-",Y2046="REVENDA"),(AB2046/1+1)*AI2046,IF(AND(AC2046="SIM",AG2046="Pneus",Y2046="REVENDA"),(AB2046/1+1)*(AI2046-AH2046),"")),"")</f>
        <v/>
      </c>
      <c r="AK2046" s="48" t="str">
        <f aca="false">IF(AJ2046="","",AJ2046*17%)</f>
        <v/>
      </c>
      <c r="AL2046" s="48" t="str">
        <f aca="false">IFERROR(IF(AC2046="NÃO","",IF(AK2046="","",IF(E2046="Simples Nacional",BF2046,IF(T2046=0.12,U2046*0.5833337002,IF(T2046=0,AI2046*0.07,U2046))))),"")</f>
        <v/>
      </c>
      <c r="AM2046" s="47" t="str">
        <f aca="false">IFERROR(IF(AC2046="NÃO","",IF(OR(AG2046="-",AG2046="Pneus"),AK2046-AL2046,"")),"")</f>
        <v/>
      </c>
      <c r="AN2046" s="48" t="str">
        <f aca="false">IF(AND(Y2046="REVENDA",AC2046="SIM",AG2046="BIT"),((AB2046/1+1)*AI2046)*0.4117,"")</f>
        <v/>
      </c>
      <c r="AO2046" s="48" t="str">
        <f aca="false">IF(AN2046="","",AN2046*17%)</f>
        <v/>
      </c>
      <c r="AP2046" s="49" t="str">
        <f aca="false">IF(AN2046="","",IF(T2046=0.12,(U2046*0.4117)*0.4117,IF(T2046=0,(AI2046*0.07)*0.4117,U2046*0.4117)))</f>
        <v/>
      </c>
      <c r="AQ2046" s="47" t="str">
        <f aca="false">IF(AN2046="","",AO2046-AP2046)</f>
        <v/>
      </c>
      <c r="AR2046" s="50" t="str">
        <f aca="false">IFERROR(IF(AND(AC2046="SIM",Y2046="REVENDA",LEFT(AG2046,5)="ANEXO")*OR(AE2046="ANEXO I",AF2046="ANEXO II"),VLOOKUP(H2046,Dados!G:I,2,0),""),"INSERIR MVA")</f>
        <v/>
      </c>
      <c r="AS2046" s="48" t="str">
        <f aca="false">IF(LEFT(AG2046,5)="ANEXO",VLOOKUP(AG2046,Dados!$X$111:$Z$112,2,0)*(AI2046-Q2046),"")</f>
        <v/>
      </c>
      <c r="AT2046" s="48" t="str">
        <f aca="false">IFERROR(IF(AR2046="","",(AI2046*AR2046)+AI2046),"INSERIR MVA")</f>
        <v/>
      </c>
      <c r="AU2046" s="48" t="str">
        <f aca="false">IF(AT2046="","",IF(AY2046=0.04,U2046,AS2046*AY2046))</f>
        <v/>
      </c>
      <c r="AV2046" s="47" t="str">
        <f aca="false">IFERROR(IF(AU2046="","",(VLOOKUP(AG2046,Dados!$X$111:$Z$112,3,0)*AT2046*0.17)),"INSERIR MVA")</f>
        <v/>
      </c>
      <c r="AW2046" s="47" t="str">
        <f aca="false">IFERROR(IF(AR2046="","",AV2046-AU2046),"")</f>
        <v/>
      </c>
      <c r="AX2046" s="51" t="str">
        <f aca="false">IFERROR(IF(AC2046="NÃO","",IF(AM2046&lt;&gt;"",AM2046-W2046,IF(AQ2046&lt;&gt;"",AQ2046-W2046,IF(AW2046&lt;&gt;"",AW2046-W2046,"")))),"")</f>
        <v/>
      </c>
      <c r="AY2046" s="46" t="str">
        <f aca="false">IFERROR(IF(ISNA(VLOOKUP(R2046,Dados!$X$2:$Y$5,2,0)),VLOOKUP(D2046,Dados!$X$7:$Y$33,2,0),VLOOKUP(R2046,Dados!$X$2:$Y$5,2,0)),"")</f>
        <v/>
      </c>
      <c r="AZ2046" s="52" t="str">
        <f aca="false">IF(C2046="","",IF(AND(Y2046="CONSUMO",AC2046="NÃO")*OR(AG2046="-",AG2046="BIT"),IF(E2046&lt;&gt;"",(AI2046-(P2046+L2046-N2046+Q2046)*AY2046)/0.83),""))</f>
        <v/>
      </c>
      <c r="BA2046" s="51" t="str">
        <f aca="false">IF(AZ2046="","",AZ2046*0.17-((P2046+L2046-N2046+Q2046)*AY2046))</f>
        <v/>
      </c>
      <c r="BB2046" s="51" t="str">
        <f aca="false">IF(AND(Y2046="CONSUMO",AG2046="ANEXO I",AY2046&gt;4%),(AI2046-(P2046+L2046-N2046+Q2046)*0.0514)/0.83*(0.5177)*(0.17)-AI2046*0.0514,IF(AND(Y2046="CONSUMO",AG2046="ANEXO II",AY2046&gt;4%),(AI2046-(P2046+L2046-N2046+Q2046)*0.041)/0.83*(0.3295)*(0.17)-AI2046*0.041,IF(AND(Y2046="CONSUMO",AG2046="ANEXO I",AY2046=4%),(AI2046-(P2046+L2046-N2046+Q2046)*0.04)/0.83*(0.5177)*(0.17)-AI2046*0.04,IF(AND(Y2046="CONSUMO",AG2046="ANEXO II",AY2046=4%),(AI2046-(P2046+L2046-N2046+Q2046)*0.04)/0.83*(0.3295)*(0.17)-AI2046*0.04,""))))</f>
        <v/>
      </c>
      <c r="BC2046" s="51" t="str">
        <f aca="false">IF(C2046="","",IF(AND(Y2046="CONSUMO",AC2046="SIM")*OR(AG2046="-",AG2046="BIT"),IF(E2046&lt;&gt;"",(AI2046-(P2046+L2046-N2046+Q2046)*AY2046)/0.83),""))</f>
        <v/>
      </c>
      <c r="BD2046" s="51" t="str">
        <f aca="false">IF(BC2046="","",BC2046*0.17)</f>
        <v/>
      </c>
      <c r="BE2046" s="51" t="str">
        <f aca="false">IF(I2046=6908,0,IF(BC2046="","",BD2046-((P2046+L2046-N2046+Q2046)*AY2046)))</f>
        <v/>
      </c>
      <c r="BF2046" s="53" t="str">
        <f aca="false">IF(B2046="","",IF(OR(B2046="",E2046="Regime Normal"),0,(AI2046-Q2046)*VLOOKUP(R2046,Dados!$X$98:$Y$108,2,0)))</f>
        <v/>
      </c>
      <c r="BG2046" s="54" t="str">
        <f aca="false">IFERROR(VLOOKUP(I2046,Dados!$AC$27:$AD$43,2,0),IF(B2046="","",IF(D2046&lt;&gt;"MT",IF(AND(AC2046="SIM",Y2046="Revenda"),"2403",IF(AND(AC2046="SIM",Y2046="Consumo"),"2407",IF(AND(AC2046="NÃO",Y2046="Revenda"),"2102",IF(AND(AC2046="NÃO",Y2046="Consumo"),"2556",)))),REPLACE(I2046,1,1,1))))</f>
        <v/>
      </c>
    </row>
    <row r="2047" customFormat="false" ht="12.8" hidden="false" customHeight="true" outlineLevel="0" collapsed="false">
      <c r="Y2047" s="45"/>
      <c r="Z2047" s="46" t="str">
        <f aca="false">IF(B2047="","",(IFERROR(VLOOKUP(H2047,Dados!A$3:B$15000,2,0),"Não Encontrado")))</f>
        <v/>
      </c>
      <c r="AA2047" s="46" t="str">
        <f aca="false">IF(B2047="","",(IFERROR(VLOOKUP(G2047,Dados!C$3:E$15000,3,0),"Não Encontrado")))</f>
        <v/>
      </c>
      <c r="AB2047" s="46" t="str">
        <f aca="false">IFERROR(IF(Z2047&lt;&gt;"Não Encontrado",Z2047,IF(AA2047&lt;&gt;"Não Encontrado",AA2047,"")),"")</f>
        <v/>
      </c>
      <c r="AC2047" s="45" t="str">
        <f aca="false">IF(B2047="","",IF(AB2047="","NÃO","SIM"))</f>
        <v/>
      </c>
      <c r="AD2047" s="45" t="str">
        <f aca="false">IFERROR(VLOOKUP(G2047,Dados!$P$3:$R$500,3,0),"")</f>
        <v/>
      </c>
      <c r="AE2047" s="45" t="str">
        <f aca="false">IFERROR(VLOOKUP(G2047,Dados!$K$3:$L$500,2,0),"")</f>
        <v/>
      </c>
      <c r="AF2047" s="45" t="str">
        <f aca="false">IFERROR(VLOOKUP(G2047,Dados!$M$3:$N$500,2,0),"")</f>
        <v/>
      </c>
      <c r="AG2047" s="45" t="str">
        <f aca="false">IF(F2047="","",IF(AND(AD2047="",AE2047="",AF2047=""),"-",IF(AND(AD2047="BIT",AE2047="",AF2047=""),"BIT",IF(AND(AE2047="ANEXO I",AD2047="",AF2047=""),"ANEXO I",IF(AND(AF2047="ANEXO II",AD2047="",AE2047=""),"ANEXO II","Escolher")))))</f>
        <v/>
      </c>
      <c r="AH2047" s="45" t="str">
        <f aca="false">IF(AG2047&lt;&gt;"Pneus","",IFERROR(VLOOKUP(R2047,Dados!$X$2:$Z$5,3,0)*(AI2047-Q2047),VLOOKUP(D2047,Dados!$X$7:$Z$33,3,0)*(AI2047-Q2047)))</f>
        <v/>
      </c>
      <c r="AI2047" s="47" t="str">
        <f aca="false">IF(B2047="","",P2047+Q2047+O2047+M2047+L2047-N2047)</f>
        <v/>
      </c>
      <c r="AJ2047" s="48" t="str">
        <f aca="false">IFERROR(IF(AND(AC2047="SIM",AG2047="-",Y2047="REVENDA"),(AB2047/1+1)*AI2047,IF(AND(AC2047="SIM",AG2047="Pneus",Y2047="REVENDA"),(AB2047/1+1)*(AI2047-AH2047),"")),"")</f>
        <v/>
      </c>
      <c r="AK2047" s="48" t="str">
        <f aca="false">IF(AJ2047="","",AJ2047*17%)</f>
        <v/>
      </c>
      <c r="AL2047" s="48" t="str">
        <f aca="false">IFERROR(IF(AC2047="NÃO","",IF(AK2047="","",IF(E2047="Simples Nacional",BF2047,IF(T2047=0.12,U2047*0.5833337002,IF(T2047=0,AI2047*0.07,U2047))))),"")</f>
        <v/>
      </c>
      <c r="AM2047" s="47" t="str">
        <f aca="false">IFERROR(IF(AC2047="NÃO","",IF(OR(AG2047="-",AG2047="Pneus"),AK2047-AL2047,"")),"")</f>
        <v/>
      </c>
      <c r="AN2047" s="48" t="str">
        <f aca="false">IF(AND(Y2047="REVENDA",AC2047="SIM",AG2047="BIT"),((AB2047/1+1)*AI2047)*0.4117,"")</f>
        <v/>
      </c>
      <c r="AO2047" s="48" t="str">
        <f aca="false">IF(AN2047="","",AN2047*17%)</f>
        <v/>
      </c>
      <c r="AP2047" s="49" t="str">
        <f aca="false">IF(AN2047="","",IF(T2047=0.12,(U2047*0.4117)*0.4117,IF(T2047=0,(AI2047*0.07)*0.4117,U2047*0.4117)))</f>
        <v/>
      </c>
      <c r="AQ2047" s="47" t="str">
        <f aca="false">IF(AN2047="","",AO2047-AP2047)</f>
        <v/>
      </c>
      <c r="AR2047" s="50" t="str">
        <f aca="false">IFERROR(IF(AND(AC2047="SIM",Y2047="REVENDA",LEFT(AG2047,5)="ANEXO")*OR(AE2047="ANEXO I",AF2047="ANEXO II"),VLOOKUP(H2047,Dados!G:I,2,0),""),"INSERIR MVA")</f>
        <v/>
      </c>
      <c r="AS2047" s="48" t="str">
        <f aca="false">IF(LEFT(AG2047,5)="ANEXO",VLOOKUP(AG2047,Dados!$X$111:$Z$112,2,0)*(AI2047-Q2047),"")</f>
        <v/>
      </c>
      <c r="AT2047" s="48" t="str">
        <f aca="false">IFERROR(IF(AR2047="","",(AI2047*AR2047)+AI2047),"INSERIR MVA")</f>
        <v/>
      </c>
      <c r="AU2047" s="48" t="str">
        <f aca="false">IF(AT2047="","",IF(AY2047=0.04,U2047,AS2047*AY2047))</f>
        <v/>
      </c>
      <c r="AV2047" s="47" t="str">
        <f aca="false">IFERROR(IF(AU2047="","",(VLOOKUP(AG2047,Dados!$X$111:$Z$112,3,0)*AT2047*0.17)),"INSERIR MVA")</f>
        <v/>
      </c>
      <c r="AW2047" s="47" t="str">
        <f aca="false">IFERROR(IF(AR2047="","",AV2047-AU2047),"")</f>
        <v/>
      </c>
      <c r="AX2047" s="51" t="str">
        <f aca="false">IFERROR(IF(AC2047="NÃO","",IF(AM2047&lt;&gt;"",AM2047-W2047,IF(AQ2047&lt;&gt;"",AQ2047-W2047,IF(AW2047&lt;&gt;"",AW2047-W2047,"")))),"")</f>
        <v/>
      </c>
      <c r="AY2047" s="46" t="str">
        <f aca="false">IFERROR(IF(ISNA(VLOOKUP(R2047,Dados!$X$2:$Y$5,2,0)),VLOOKUP(D2047,Dados!$X$7:$Y$33,2,0),VLOOKUP(R2047,Dados!$X$2:$Y$5,2,0)),"")</f>
        <v/>
      </c>
      <c r="AZ2047" s="52" t="str">
        <f aca="false">IF(C2047="","",IF(AND(Y2047="CONSUMO",AC2047="NÃO")*OR(AG2047="-",AG2047="BIT"),IF(E2047&lt;&gt;"",(AI2047-(P2047+L2047-N2047+Q2047)*AY2047)/0.83),""))</f>
        <v/>
      </c>
      <c r="BA2047" s="51" t="str">
        <f aca="false">IF(AZ2047="","",AZ2047*0.17-((P2047+L2047-N2047+Q2047)*AY2047))</f>
        <v/>
      </c>
      <c r="BB2047" s="51" t="str">
        <f aca="false">IF(AND(Y2047="CONSUMO",AG2047="ANEXO I",AY2047&gt;4%),(AI2047-(P2047+L2047-N2047+Q2047)*0.0514)/0.83*(0.5177)*(0.17)-AI2047*0.0514,IF(AND(Y2047="CONSUMO",AG2047="ANEXO II",AY2047&gt;4%),(AI2047-(P2047+L2047-N2047+Q2047)*0.041)/0.83*(0.3295)*(0.17)-AI2047*0.041,IF(AND(Y2047="CONSUMO",AG2047="ANEXO I",AY2047=4%),(AI2047-(P2047+L2047-N2047+Q2047)*0.04)/0.83*(0.5177)*(0.17)-AI2047*0.04,IF(AND(Y2047="CONSUMO",AG2047="ANEXO II",AY2047=4%),(AI2047-(P2047+L2047-N2047+Q2047)*0.04)/0.83*(0.3295)*(0.17)-AI2047*0.04,""))))</f>
        <v/>
      </c>
      <c r="BC2047" s="51" t="str">
        <f aca="false">IF(C2047="","",IF(AND(Y2047="CONSUMO",AC2047="SIM")*OR(AG2047="-",AG2047="BIT"),IF(E2047&lt;&gt;"",(AI2047-(P2047+L2047-N2047+Q2047)*AY2047)/0.83),""))</f>
        <v/>
      </c>
      <c r="BD2047" s="51" t="str">
        <f aca="false">IF(BC2047="","",BC2047*0.17)</f>
        <v/>
      </c>
      <c r="BE2047" s="51" t="str">
        <f aca="false">IF(I2047=6908,0,IF(BC2047="","",BD2047-((P2047+L2047-N2047+Q2047)*AY2047)))</f>
        <v/>
      </c>
      <c r="BF2047" s="53" t="str">
        <f aca="false">IF(B2047="","",IF(OR(B2047="",E2047="Regime Normal"),0,(AI2047-Q2047)*VLOOKUP(R2047,Dados!$X$98:$Y$108,2,0)))</f>
        <v/>
      </c>
      <c r="BG2047" s="54" t="str">
        <f aca="false">IFERROR(VLOOKUP(I2047,Dados!$AC$27:$AD$43,2,0),IF(B2047="","",IF(D2047&lt;&gt;"MT",IF(AND(AC2047="SIM",Y2047="Revenda"),"2403",IF(AND(AC2047="SIM",Y2047="Consumo"),"2407",IF(AND(AC2047="NÃO",Y2047="Revenda"),"2102",IF(AND(AC2047="NÃO",Y2047="Consumo"),"2556",)))),REPLACE(I2047,1,1,1))))</f>
        <v/>
      </c>
    </row>
    <row r="2048" customFormat="false" ht="12.8" hidden="false" customHeight="true" outlineLevel="0" collapsed="false">
      <c r="Y2048" s="45"/>
      <c r="Z2048" s="46" t="str">
        <f aca="false">IF(B2048="","",(IFERROR(VLOOKUP(H2048,Dados!A$3:B$15000,2,0),"Não Encontrado")))</f>
        <v/>
      </c>
      <c r="AA2048" s="46" t="str">
        <f aca="false">IF(B2048="","",(IFERROR(VLOOKUP(G2048,Dados!C$3:E$15000,3,0),"Não Encontrado")))</f>
        <v/>
      </c>
      <c r="AB2048" s="46" t="str">
        <f aca="false">IFERROR(IF(Z2048&lt;&gt;"Não Encontrado",Z2048,IF(AA2048&lt;&gt;"Não Encontrado",AA2048,"")),"")</f>
        <v/>
      </c>
      <c r="AC2048" s="45" t="str">
        <f aca="false">IF(B2048="","",IF(AB2048="","NÃO","SIM"))</f>
        <v/>
      </c>
      <c r="AD2048" s="45" t="str">
        <f aca="false">IFERROR(VLOOKUP(G2048,Dados!$P$3:$R$500,3,0),"")</f>
        <v/>
      </c>
      <c r="AE2048" s="45" t="str">
        <f aca="false">IFERROR(VLOOKUP(G2048,Dados!$K$3:$L$500,2,0),"")</f>
        <v/>
      </c>
      <c r="AF2048" s="45" t="str">
        <f aca="false">IFERROR(VLOOKUP(G2048,Dados!$M$3:$N$500,2,0),"")</f>
        <v/>
      </c>
      <c r="AG2048" s="45" t="str">
        <f aca="false">IF(F2048="","",IF(AND(AD2048="",AE2048="",AF2048=""),"-",IF(AND(AD2048="BIT",AE2048="",AF2048=""),"BIT",IF(AND(AE2048="ANEXO I",AD2048="",AF2048=""),"ANEXO I",IF(AND(AF2048="ANEXO II",AD2048="",AE2048=""),"ANEXO II","Escolher")))))</f>
        <v/>
      </c>
      <c r="AH2048" s="45" t="str">
        <f aca="false">IF(AG2048&lt;&gt;"Pneus","",IFERROR(VLOOKUP(R2048,Dados!$X$2:$Z$5,3,0)*(AI2048-Q2048),VLOOKUP(D2048,Dados!$X$7:$Z$33,3,0)*(AI2048-Q2048)))</f>
        <v/>
      </c>
      <c r="AI2048" s="47" t="str">
        <f aca="false">IF(B2048="","",P2048+Q2048+O2048+M2048+L2048-N2048)</f>
        <v/>
      </c>
      <c r="AJ2048" s="48" t="str">
        <f aca="false">IFERROR(IF(AND(AC2048="SIM",AG2048="-",Y2048="REVENDA"),(AB2048/1+1)*AI2048,IF(AND(AC2048="SIM",AG2048="Pneus",Y2048="REVENDA"),(AB2048/1+1)*(AI2048-AH2048),"")),"")</f>
        <v/>
      </c>
      <c r="AK2048" s="48" t="str">
        <f aca="false">IF(AJ2048="","",AJ2048*17%)</f>
        <v/>
      </c>
      <c r="AL2048" s="48" t="str">
        <f aca="false">IFERROR(IF(AC2048="NÃO","",IF(AK2048="","",IF(E2048="Simples Nacional",BF2048,IF(T2048=0.12,U2048*0.5833337002,IF(T2048=0,AI2048*0.07,U2048))))),"")</f>
        <v/>
      </c>
      <c r="AM2048" s="47" t="str">
        <f aca="false">IFERROR(IF(AC2048="NÃO","",IF(OR(AG2048="-",AG2048="Pneus"),AK2048-AL2048,"")),"")</f>
        <v/>
      </c>
      <c r="AN2048" s="48" t="str">
        <f aca="false">IF(AND(Y2048="REVENDA",AC2048="SIM",AG2048="BIT"),((AB2048/1+1)*AI2048)*0.4117,"")</f>
        <v/>
      </c>
      <c r="AO2048" s="48" t="str">
        <f aca="false">IF(AN2048="","",AN2048*17%)</f>
        <v/>
      </c>
      <c r="AP2048" s="49" t="str">
        <f aca="false">IF(AN2048="","",IF(T2048=0.12,(U2048*0.4117)*0.4117,IF(T2048=0,(AI2048*0.07)*0.4117,U2048*0.4117)))</f>
        <v/>
      </c>
      <c r="AQ2048" s="47" t="str">
        <f aca="false">IF(AN2048="","",AO2048-AP2048)</f>
        <v/>
      </c>
      <c r="AR2048" s="50" t="str">
        <f aca="false">IFERROR(IF(AND(AC2048="SIM",Y2048="REVENDA",LEFT(AG2048,5)="ANEXO")*OR(AE2048="ANEXO I",AF2048="ANEXO II"),VLOOKUP(H2048,Dados!G:I,2,0),""),"INSERIR MVA")</f>
        <v/>
      </c>
      <c r="AS2048" s="48" t="str">
        <f aca="false">IF(LEFT(AG2048,5)="ANEXO",VLOOKUP(AG2048,Dados!$X$111:$Z$112,2,0)*(AI2048-Q2048),"")</f>
        <v/>
      </c>
      <c r="AT2048" s="48" t="str">
        <f aca="false">IFERROR(IF(AR2048="","",(AI2048*AR2048)+AI2048),"INSERIR MVA")</f>
        <v/>
      </c>
      <c r="AU2048" s="48" t="str">
        <f aca="false">IF(AT2048="","",IF(AY2048=0.04,U2048,AS2048*AY2048))</f>
        <v/>
      </c>
      <c r="AV2048" s="47" t="str">
        <f aca="false">IFERROR(IF(AU2048="","",(VLOOKUP(AG2048,Dados!$X$111:$Z$112,3,0)*AT2048*0.17)),"INSERIR MVA")</f>
        <v/>
      </c>
      <c r="AW2048" s="47" t="str">
        <f aca="false">IFERROR(IF(AR2048="","",AV2048-AU2048),"")</f>
        <v/>
      </c>
      <c r="AX2048" s="51" t="str">
        <f aca="false">IFERROR(IF(AC2048="NÃO","",IF(AM2048&lt;&gt;"",AM2048-W2048,IF(AQ2048&lt;&gt;"",AQ2048-W2048,IF(AW2048&lt;&gt;"",AW2048-W2048,"")))),"")</f>
        <v/>
      </c>
      <c r="AY2048" s="46" t="str">
        <f aca="false">IFERROR(IF(ISNA(VLOOKUP(R2048,Dados!$X$2:$Y$5,2,0)),VLOOKUP(D2048,Dados!$X$7:$Y$33,2,0),VLOOKUP(R2048,Dados!$X$2:$Y$5,2,0)),"")</f>
        <v/>
      </c>
      <c r="AZ2048" s="52" t="str">
        <f aca="false">IF(C2048="","",IF(AND(Y2048="CONSUMO",AC2048="NÃO")*OR(AG2048="-",AG2048="BIT"),IF(E2048&lt;&gt;"",(AI2048-(P2048+L2048-N2048+Q2048)*AY2048)/0.83),""))</f>
        <v/>
      </c>
      <c r="BA2048" s="51" t="str">
        <f aca="false">IF(AZ2048="","",AZ2048*0.17-((P2048+L2048-N2048+Q2048)*AY2048))</f>
        <v/>
      </c>
      <c r="BB2048" s="51" t="str">
        <f aca="false">IF(AND(Y2048="CONSUMO",AG2048="ANEXO I",AY2048&gt;4%),(AI2048-(P2048+L2048-N2048+Q2048)*0.0514)/0.83*(0.5177)*(0.17)-AI2048*0.0514,IF(AND(Y2048="CONSUMO",AG2048="ANEXO II",AY2048&gt;4%),(AI2048-(P2048+L2048-N2048+Q2048)*0.041)/0.83*(0.3295)*(0.17)-AI2048*0.041,IF(AND(Y2048="CONSUMO",AG2048="ANEXO I",AY2048=4%),(AI2048-(P2048+L2048-N2048+Q2048)*0.04)/0.83*(0.5177)*(0.17)-AI2048*0.04,IF(AND(Y2048="CONSUMO",AG2048="ANEXO II",AY2048=4%),(AI2048-(P2048+L2048-N2048+Q2048)*0.04)/0.83*(0.3295)*(0.17)-AI2048*0.04,""))))</f>
        <v/>
      </c>
      <c r="BC2048" s="51" t="str">
        <f aca="false">IF(C2048="","",IF(AND(Y2048="CONSUMO",AC2048="SIM")*OR(AG2048="-",AG2048="BIT"),IF(E2048&lt;&gt;"",(AI2048-(P2048+L2048-N2048+Q2048)*AY2048)/0.83),""))</f>
        <v/>
      </c>
      <c r="BD2048" s="51" t="str">
        <f aca="false">IF(BC2048="","",BC2048*0.17)</f>
        <v/>
      </c>
      <c r="BE2048" s="51" t="str">
        <f aca="false">IF(I2048=6908,0,IF(BC2048="","",BD2048-((P2048+L2048-N2048+Q2048)*AY2048)))</f>
        <v/>
      </c>
      <c r="BF2048" s="53" t="str">
        <f aca="false">IF(B2048="","",IF(OR(B2048="",E2048="Regime Normal"),0,(AI2048-Q2048)*VLOOKUP(R2048,Dados!$X$98:$Y$108,2,0)))</f>
        <v/>
      </c>
      <c r="BG2048" s="54" t="str">
        <f aca="false">IFERROR(VLOOKUP(I2048,Dados!$AC$27:$AD$43,2,0),IF(B2048="","",IF(D2048&lt;&gt;"MT",IF(AND(AC2048="SIM",Y2048="Revenda"),"2403",IF(AND(AC2048="SIM",Y2048="Consumo"),"2407",IF(AND(AC2048="NÃO",Y2048="Revenda"),"2102",IF(AND(AC2048="NÃO",Y2048="Consumo"),"2556",)))),REPLACE(I2048,1,1,1))))</f>
        <v/>
      </c>
    </row>
    <row r="2049" customFormat="false" ht="12.8" hidden="false" customHeight="true" outlineLevel="0" collapsed="false">
      <c r="Y2049" s="45"/>
      <c r="Z2049" s="46" t="str">
        <f aca="false">IF(B2049="","",(IFERROR(VLOOKUP(H2049,Dados!A$3:B$15000,2,0),"Não Encontrado")))</f>
        <v/>
      </c>
      <c r="AA2049" s="46" t="str">
        <f aca="false">IF(B2049="","",(IFERROR(VLOOKUP(G2049,Dados!C$3:E$15000,3,0),"Não Encontrado")))</f>
        <v/>
      </c>
      <c r="AB2049" s="46" t="str">
        <f aca="false">IFERROR(IF(Z2049&lt;&gt;"Não Encontrado",Z2049,IF(AA2049&lt;&gt;"Não Encontrado",AA2049,"")),"")</f>
        <v/>
      </c>
      <c r="AC2049" s="45" t="str">
        <f aca="false">IF(B2049="","",IF(AB2049="","NÃO","SIM"))</f>
        <v/>
      </c>
      <c r="AD2049" s="45" t="str">
        <f aca="false">IFERROR(VLOOKUP(G2049,Dados!$P$3:$R$500,3,0),"")</f>
        <v/>
      </c>
      <c r="AE2049" s="45" t="str">
        <f aca="false">IFERROR(VLOOKUP(G2049,Dados!$K$3:$L$500,2,0),"")</f>
        <v/>
      </c>
      <c r="AF2049" s="45" t="str">
        <f aca="false">IFERROR(VLOOKUP(G2049,Dados!$M$3:$N$500,2,0),"")</f>
        <v/>
      </c>
      <c r="AG2049" s="45" t="str">
        <f aca="false">IF(F2049="","",IF(AND(AD2049="",AE2049="",AF2049=""),"-",IF(AND(AD2049="BIT",AE2049="",AF2049=""),"BIT",IF(AND(AE2049="ANEXO I",AD2049="",AF2049=""),"ANEXO I",IF(AND(AF2049="ANEXO II",AD2049="",AE2049=""),"ANEXO II","Escolher")))))</f>
        <v/>
      </c>
      <c r="AH2049" s="45" t="str">
        <f aca="false">IF(AG2049&lt;&gt;"Pneus","",IFERROR(VLOOKUP(R2049,Dados!$X$2:$Z$5,3,0)*(AI2049-Q2049),VLOOKUP(D2049,Dados!$X$7:$Z$33,3,0)*(AI2049-Q2049)))</f>
        <v/>
      </c>
      <c r="AI2049" s="47" t="str">
        <f aca="false">IF(B2049="","",P2049+Q2049+O2049+M2049+L2049-N2049)</f>
        <v/>
      </c>
      <c r="AJ2049" s="48" t="str">
        <f aca="false">IFERROR(IF(AND(AC2049="SIM",AG2049="-",Y2049="REVENDA"),(AB2049/1+1)*AI2049,IF(AND(AC2049="SIM",AG2049="Pneus",Y2049="REVENDA"),(AB2049/1+1)*(AI2049-AH2049),"")),"")</f>
        <v/>
      </c>
      <c r="AK2049" s="48" t="str">
        <f aca="false">IF(AJ2049="","",AJ2049*17%)</f>
        <v/>
      </c>
      <c r="AL2049" s="48" t="str">
        <f aca="false">IFERROR(IF(AC2049="NÃO","",IF(AK2049="","",IF(E2049="Simples Nacional",BF2049,IF(T2049=0.12,U2049*0.5833337002,IF(T2049=0,AI2049*0.07,U2049))))),"")</f>
        <v/>
      </c>
      <c r="AM2049" s="47" t="str">
        <f aca="false">IFERROR(IF(AC2049="NÃO","",IF(OR(AG2049="-",AG2049="Pneus"),AK2049-AL2049,"")),"")</f>
        <v/>
      </c>
      <c r="AN2049" s="48" t="str">
        <f aca="false">IF(AND(Y2049="REVENDA",AC2049="SIM",AG2049="BIT"),((AB2049/1+1)*AI2049)*0.4117,"")</f>
        <v/>
      </c>
      <c r="AO2049" s="48" t="str">
        <f aca="false">IF(AN2049="","",AN2049*17%)</f>
        <v/>
      </c>
      <c r="AP2049" s="49" t="str">
        <f aca="false">IF(AN2049="","",IF(T2049=0.12,(U2049*0.4117)*0.4117,IF(T2049=0,(AI2049*0.07)*0.4117,U2049*0.4117)))</f>
        <v/>
      </c>
      <c r="AQ2049" s="47" t="str">
        <f aca="false">IF(AN2049="","",AO2049-AP2049)</f>
        <v/>
      </c>
      <c r="AR2049" s="50" t="str">
        <f aca="false">IFERROR(IF(AND(AC2049="SIM",Y2049="REVENDA",LEFT(AG2049,5)="ANEXO")*OR(AE2049="ANEXO I",AF2049="ANEXO II"),VLOOKUP(H2049,Dados!G:I,2,0),""),"INSERIR MVA")</f>
        <v/>
      </c>
      <c r="AS2049" s="48" t="str">
        <f aca="false">IF(LEFT(AG2049,5)="ANEXO",VLOOKUP(AG2049,Dados!$X$111:$Z$112,2,0)*(AI2049-Q2049),"")</f>
        <v/>
      </c>
      <c r="AT2049" s="48" t="str">
        <f aca="false">IFERROR(IF(AR2049="","",(AI2049*AR2049)+AI2049),"INSERIR MVA")</f>
        <v/>
      </c>
      <c r="AU2049" s="48" t="str">
        <f aca="false">IF(AT2049="","",IF(AY2049=0.04,U2049,AS2049*AY2049))</f>
        <v/>
      </c>
      <c r="AV2049" s="47" t="str">
        <f aca="false">IFERROR(IF(AU2049="","",(VLOOKUP(AG2049,Dados!$X$111:$Z$112,3,0)*AT2049*0.17)),"INSERIR MVA")</f>
        <v/>
      </c>
      <c r="AW2049" s="47" t="str">
        <f aca="false">IFERROR(IF(AR2049="","",AV2049-AU2049),"")</f>
        <v/>
      </c>
      <c r="AX2049" s="51" t="str">
        <f aca="false">IFERROR(IF(AC2049="NÃO","",IF(AM2049&lt;&gt;"",AM2049-W2049,IF(AQ2049&lt;&gt;"",AQ2049-W2049,IF(AW2049&lt;&gt;"",AW2049-W2049,"")))),"")</f>
        <v/>
      </c>
      <c r="AY2049" s="46" t="str">
        <f aca="false">IFERROR(IF(ISNA(VLOOKUP(R2049,Dados!$X$2:$Y$5,2,0)),VLOOKUP(D2049,Dados!$X$7:$Y$33,2,0),VLOOKUP(R2049,Dados!$X$2:$Y$5,2,0)),"")</f>
        <v/>
      </c>
      <c r="AZ2049" s="52" t="str">
        <f aca="false">IF(C2049="","",IF(AND(Y2049="CONSUMO",AC2049="NÃO")*OR(AG2049="-",AG2049="BIT"),IF(E2049&lt;&gt;"",(AI2049-(P2049+L2049-N2049+Q2049)*AY2049)/0.83),""))</f>
        <v/>
      </c>
      <c r="BA2049" s="51" t="str">
        <f aca="false">IF(AZ2049="","",AZ2049*0.17-((P2049+L2049-N2049+Q2049)*AY2049))</f>
        <v/>
      </c>
      <c r="BB2049" s="51" t="str">
        <f aca="false">IF(AND(Y2049="CONSUMO",AG2049="ANEXO I",AY2049&gt;4%),(AI2049-(P2049+L2049-N2049+Q2049)*0.0514)/0.83*(0.5177)*(0.17)-AI2049*0.0514,IF(AND(Y2049="CONSUMO",AG2049="ANEXO II",AY2049&gt;4%),(AI2049-(P2049+L2049-N2049+Q2049)*0.041)/0.83*(0.3295)*(0.17)-AI2049*0.041,IF(AND(Y2049="CONSUMO",AG2049="ANEXO I",AY2049=4%),(AI2049-(P2049+L2049-N2049+Q2049)*0.04)/0.83*(0.5177)*(0.17)-AI2049*0.04,IF(AND(Y2049="CONSUMO",AG2049="ANEXO II",AY2049=4%),(AI2049-(P2049+L2049-N2049+Q2049)*0.04)/0.83*(0.3295)*(0.17)-AI2049*0.04,""))))</f>
        <v/>
      </c>
      <c r="BC2049" s="51" t="str">
        <f aca="false">IF(C2049="","",IF(AND(Y2049="CONSUMO",AC2049="SIM")*OR(AG2049="-",AG2049="BIT"),IF(E2049&lt;&gt;"",(AI2049-(P2049+L2049-N2049+Q2049)*AY2049)/0.83),""))</f>
        <v/>
      </c>
      <c r="BD2049" s="51" t="str">
        <f aca="false">IF(BC2049="","",BC2049*0.17)</f>
        <v/>
      </c>
      <c r="BE2049" s="51" t="str">
        <f aca="false">IF(I2049=6908,0,IF(BC2049="","",BD2049-((P2049+L2049-N2049+Q2049)*AY2049)))</f>
        <v/>
      </c>
      <c r="BF2049" s="53" t="str">
        <f aca="false">IF(B2049="","",IF(OR(B2049="",E2049="Regime Normal"),0,(AI2049-Q2049)*VLOOKUP(R2049,Dados!$X$98:$Y$108,2,0)))</f>
        <v/>
      </c>
      <c r="BG2049" s="54" t="str">
        <f aca="false">IFERROR(VLOOKUP(I2049,Dados!$AC$27:$AD$43,2,0),IF(B2049="","",IF(D2049&lt;&gt;"MT",IF(AND(AC2049="SIM",Y2049="Revenda"),"2403",IF(AND(AC2049="SIM",Y2049="Consumo"),"2407",IF(AND(AC2049="NÃO",Y2049="Revenda"),"2102",IF(AND(AC2049="NÃO",Y2049="Consumo"),"2556",)))),REPLACE(I2049,1,1,1))))</f>
        <v/>
      </c>
    </row>
    <row r="2050" customFormat="false" ht="12.8" hidden="false" customHeight="true" outlineLevel="0" collapsed="false">
      <c r="Y2050" s="45"/>
      <c r="Z2050" s="46" t="str">
        <f aca="false">IF(B2050="","",(IFERROR(VLOOKUP(H2050,Dados!A$3:B$15000,2,0),"Não Encontrado")))</f>
        <v/>
      </c>
      <c r="AA2050" s="46" t="str">
        <f aca="false">IF(B2050="","",(IFERROR(VLOOKUP(G2050,Dados!C$3:E$15000,3,0),"Não Encontrado")))</f>
        <v/>
      </c>
      <c r="AB2050" s="46" t="str">
        <f aca="false">IFERROR(IF(Z2050&lt;&gt;"Não Encontrado",Z2050,IF(AA2050&lt;&gt;"Não Encontrado",AA2050,"")),"")</f>
        <v/>
      </c>
      <c r="AC2050" s="45" t="str">
        <f aca="false">IF(B2050="","",IF(AB2050="","NÃO","SIM"))</f>
        <v/>
      </c>
      <c r="AD2050" s="45" t="str">
        <f aca="false">IFERROR(VLOOKUP(G2050,Dados!$P$3:$R$500,3,0),"")</f>
        <v/>
      </c>
      <c r="AE2050" s="45" t="str">
        <f aca="false">IFERROR(VLOOKUP(G2050,Dados!$K$3:$L$500,2,0),"")</f>
        <v/>
      </c>
      <c r="AF2050" s="45" t="str">
        <f aca="false">IFERROR(VLOOKUP(G2050,Dados!$M$3:$N$500,2,0),"")</f>
        <v/>
      </c>
      <c r="AG2050" s="45" t="str">
        <f aca="false">IF(F2050="","",IF(AND(AD2050="",AE2050="",AF2050=""),"-",IF(AND(AD2050="BIT",AE2050="",AF2050=""),"BIT",IF(AND(AE2050="ANEXO I",AD2050="",AF2050=""),"ANEXO I",IF(AND(AF2050="ANEXO II",AD2050="",AE2050=""),"ANEXO II","Escolher")))))</f>
        <v/>
      </c>
      <c r="AH2050" s="45" t="str">
        <f aca="false">IF(AG2050&lt;&gt;"Pneus","",IFERROR(VLOOKUP(R2050,Dados!$X$2:$Z$5,3,0)*(AI2050-Q2050),VLOOKUP(D2050,Dados!$X$7:$Z$33,3,0)*(AI2050-Q2050)))</f>
        <v/>
      </c>
      <c r="AI2050" s="47" t="str">
        <f aca="false">IF(B2050="","",P2050+Q2050+O2050+M2050+L2050-N2050)</f>
        <v/>
      </c>
      <c r="AJ2050" s="48" t="str">
        <f aca="false">IFERROR(IF(AND(AC2050="SIM",AG2050="-",Y2050="REVENDA"),(AB2050/1+1)*AI2050,IF(AND(AC2050="SIM",AG2050="Pneus",Y2050="REVENDA"),(AB2050/1+1)*(AI2050-AH2050),"")),"")</f>
        <v/>
      </c>
      <c r="AK2050" s="48" t="str">
        <f aca="false">IF(AJ2050="","",AJ2050*17%)</f>
        <v/>
      </c>
      <c r="AL2050" s="48" t="str">
        <f aca="false">IFERROR(IF(AC2050="NÃO","",IF(AK2050="","",IF(E2050="Simples Nacional",BF2050,IF(T2050=0.12,U2050*0.5833337002,IF(T2050=0,AI2050*0.07,U2050))))),"")</f>
        <v/>
      </c>
      <c r="AM2050" s="47" t="str">
        <f aca="false">IFERROR(IF(AC2050="NÃO","",IF(OR(AG2050="-",AG2050="Pneus"),AK2050-AL2050,"")),"")</f>
        <v/>
      </c>
      <c r="AN2050" s="48" t="str">
        <f aca="false">IF(AND(Y2050="REVENDA",AC2050="SIM",AG2050="BIT"),((AB2050/1+1)*AI2050)*0.4117,"")</f>
        <v/>
      </c>
      <c r="AO2050" s="48" t="str">
        <f aca="false">IF(AN2050="","",AN2050*17%)</f>
        <v/>
      </c>
      <c r="AP2050" s="49" t="str">
        <f aca="false">IF(AN2050="","",IF(T2050=0.12,(U2050*0.4117)*0.4117,IF(T2050=0,(AI2050*0.07)*0.4117,U2050*0.4117)))</f>
        <v/>
      </c>
      <c r="AQ2050" s="47" t="str">
        <f aca="false">IF(AN2050="","",AO2050-AP2050)</f>
        <v/>
      </c>
      <c r="AR2050" s="50" t="str">
        <f aca="false">IFERROR(IF(AND(AC2050="SIM",Y2050="REVENDA",LEFT(AG2050,5)="ANEXO")*OR(AE2050="ANEXO I",AF2050="ANEXO II"),VLOOKUP(H2050,Dados!G:I,2,0),""),"INSERIR MVA")</f>
        <v/>
      </c>
      <c r="AS2050" s="48" t="str">
        <f aca="false">IF(LEFT(AG2050,5)="ANEXO",VLOOKUP(AG2050,Dados!$X$111:$Z$112,2,0)*(AI2050-Q2050),"")</f>
        <v/>
      </c>
      <c r="AT2050" s="48" t="str">
        <f aca="false">IFERROR(IF(AR2050="","",(AI2050*AR2050)+AI2050),"INSERIR MVA")</f>
        <v/>
      </c>
      <c r="AU2050" s="48" t="str">
        <f aca="false">IF(AT2050="","",IF(AY2050=0.04,U2050,AS2050*AY2050))</f>
        <v/>
      </c>
      <c r="AV2050" s="47" t="str">
        <f aca="false">IFERROR(IF(AU2050="","",(VLOOKUP(AG2050,Dados!$X$111:$Z$112,3,0)*AT2050*0.17)),"INSERIR MVA")</f>
        <v/>
      </c>
      <c r="AW2050" s="47" t="str">
        <f aca="false">IFERROR(IF(AR2050="","",AV2050-AU2050),"")</f>
        <v/>
      </c>
      <c r="AX2050" s="51" t="str">
        <f aca="false">IFERROR(IF(AC2050="NÃO","",IF(AM2050&lt;&gt;"",AM2050-W2050,IF(AQ2050&lt;&gt;"",AQ2050-W2050,IF(AW2050&lt;&gt;"",AW2050-W2050,"")))),"")</f>
        <v/>
      </c>
      <c r="AY2050" s="46" t="str">
        <f aca="false">IFERROR(IF(ISNA(VLOOKUP(R2050,Dados!$X$2:$Y$5,2,0)),VLOOKUP(D2050,Dados!$X$7:$Y$33,2,0),VLOOKUP(R2050,Dados!$X$2:$Y$5,2,0)),"")</f>
        <v/>
      </c>
      <c r="AZ2050" s="52" t="str">
        <f aca="false">IF(C2050="","",IF(AND(Y2050="CONSUMO",AC2050="NÃO")*OR(AG2050="-",AG2050="BIT"),IF(E2050&lt;&gt;"",(AI2050-(P2050+L2050-N2050+Q2050)*AY2050)/0.83),""))</f>
        <v/>
      </c>
      <c r="BA2050" s="51" t="str">
        <f aca="false">IF(AZ2050="","",AZ2050*0.17-((P2050+L2050-N2050+Q2050)*AY2050))</f>
        <v/>
      </c>
      <c r="BB2050" s="51" t="str">
        <f aca="false">IF(AND(Y2050="CONSUMO",AG2050="ANEXO I",AY2050&gt;4%),(AI2050-(P2050+L2050-N2050+Q2050)*0.0514)/0.83*(0.5177)*(0.17)-AI2050*0.0514,IF(AND(Y2050="CONSUMO",AG2050="ANEXO II",AY2050&gt;4%),(AI2050-(P2050+L2050-N2050+Q2050)*0.041)/0.83*(0.3295)*(0.17)-AI2050*0.041,IF(AND(Y2050="CONSUMO",AG2050="ANEXO I",AY2050=4%),(AI2050-(P2050+L2050-N2050+Q2050)*0.04)/0.83*(0.5177)*(0.17)-AI2050*0.04,IF(AND(Y2050="CONSUMO",AG2050="ANEXO II",AY2050=4%),(AI2050-(P2050+L2050-N2050+Q2050)*0.04)/0.83*(0.3295)*(0.17)-AI2050*0.04,""))))</f>
        <v/>
      </c>
      <c r="BC2050" s="51" t="str">
        <f aca="false">IF(C2050="","",IF(AND(Y2050="CONSUMO",AC2050="SIM")*OR(AG2050="-",AG2050="BIT"),IF(E2050&lt;&gt;"",(AI2050-(P2050+L2050-N2050+Q2050)*AY2050)/0.83),""))</f>
        <v/>
      </c>
      <c r="BD2050" s="51" t="str">
        <f aca="false">IF(BC2050="","",BC2050*0.17)</f>
        <v/>
      </c>
      <c r="BE2050" s="51" t="str">
        <f aca="false">IF(I2050=6908,0,IF(BC2050="","",BD2050-((P2050+L2050-N2050+Q2050)*AY2050)))</f>
        <v/>
      </c>
      <c r="BF2050" s="53" t="str">
        <f aca="false">IF(B2050="","",IF(OR(B2050="",E2050="Regime Normal"),0,(AI2050-Q2050)*VLOOKUP(R2050,Dados!$X$98:$Y$108,2,0)))</f>
        <v/>
      </c>
      <c r="BG2050" s="54" t="str">
        <f aca="false">IFERROR(VLOOKUP(I2050,Dados!$AC$27:$AD$43,2,0),IF(B2050="","",IF(D2050&lt;&gt;"MT",IF(AND(AC2050="SIM",Y2050="Revenda"),"2403",IF(AND(AC2050="SIM",Y2050="Consumo"),"2407",IF(AND(AC2050="NÃO",Y2050="Revenda"),"2102",IF(AND(AC2050="NÃO",Y2050="Consumo"),"2556",)))),REPLACE(I2050,1,1,1))))</f>
        <v/>
      </c>
    </row>
    <row r="2051" customFormat="false" ht="12.8" hidden="false" customHeight="true" outlineLevel="0" collapsed="false">
      <c r="Y2051" s="45"/>
      <c r="Z2051" s="46" t="str">
        <f aca="false">IF(B2051="","",(IFERROR(VLOOKUP(H2051,Dados!A$3:B$15000,2,0),"Não Encontrado")))</f>
        <v/>
      </c>
      <c r="AA2051" s="46" t="str">
        <f aca="false">IF(B2051="","",(IFERROR(VLOOKUP(G2051,Dados!C$3:E$15000,3,0),"Não Encontrado")))</f>
        <v/>
      </c>
      <c r="AB2051" s="46" t="str">
        <f aca="false">IFERROR(IF(Z2051&lt;&gt;"Não Encontrado",Z2051,IF(AA2051&lt;&gt;"Não Encontrado",AA2051,"")),"")</f>
        <v/>
      </c>
      <c r="AC2051" s="45" t="str">
        <f aca="false">IF(B2051="","",IF(AB2051="","NÃO","SIM"))</f>
        <v/>
      </c>
      <c r="AD2051" s="45" t="str">
        <f aca="false">IFERROR(VLOOKUP(G2051,Dados!$P$3:$R$500,3,0),"")</f>
        <v/>
      </c>
      <c r="AE2051" s="45" t="str">
        <f aca="false">IFERROR(VLOOKUP(G2051,Dados!$K$3:$L$500,2,0),"")</f>
        <v/>
      </c>
      <c r="AF2051" s="45" t="str">
        <f aca="false">IFERROR(VLOOKUP(G2051,Dados!$M$3:$N$500,2,0),"")</f>
        <v/>
      </c>
      <c r="AG2051" s="45" t="str">
        <f aca="false">IF(F2051="","",IF(AND(AD2051="",AE2051="",AF2051=""),"-",IF(AND(AD2051="BIT",AE2051="",AF2051=""),"BIT",IF(AND(AE2051="ANEXO I",AD2051="",AF2051=""),"ANEXO I",IF(AND(AF2051="ANEXO II",AD2051="",AE2051=""),"ANEXO II","Escolher")))))</f>
        <v/>
      </c>
      <c r="AH2051" s="45" t="str">
        <f aca="false">IF(AG2051&lt;&gt;"Pneus","",IFERROR(VLOOKUP(R2051,Dados!$X$2:$Z$5,3,0)*(AI2051-Q2051),VLOOKUP(D2051,Dados!$X$7:$Z$33,3,0)*(AI2051-Q2051)))</f>
        <v/>
      </c>
      <c r="AI2051" s="47" t="str">
        <f aca="false">IF(B2051="","",P2051+Q2051+O2051+M2051+L2051-N2051)</f>
        <v/>
      </c>
      <c r="AJ2051" s="48" t="str">
        <f aca="false">IFERROR(IF(AND(AC2051="SIM",AG2051="-",Y2051="REVENDA"),(AB2051/1+1)*AI2051,IF(AND(AC2051="SIM",AG2051="Pneus",Y2051="REVENDA"),(AB2051/1+1)*(AI2051-AH2051),"")),"")</f>
        <v/>
      </c>
      <c r="AK2051" s="48" t="str">
        <f aca="false">IF(AJ2051="","",AJ2051*17%)</f>
        <v/>
      </c>
      <c r="AL2051" s="48" t="str">
        <f aca="false">IFERROR(IF(AC2051="NÃO","",IF(AK2051="","",IF(E2051="Simples Nacional",BF2051,IF(T2051=0.12,U2051*0.5833337002,IF(T2051=0,AI2051*0.07,U2051))))),"")</f>
        <v/>
      </c>
      <c r="AM2051" s="47" t="str">
        <f aca="false">IFERROR(IF(AC2051="NÃO","",IF(OR(AG2051="-",AG2051="Pneus"),AK2051-AL2051,"")),"")</f>
        <v/>
      </c>
      <c r="AN2051" s="48" t="str">
        <f aca="false">IF(AND(Y2051="REVENDA",AC2051="SIM",AG2051="BIT"),((AB2051/1+1)*AI2051)*0.4117,"")</f>
        <v/>
      </c>
      <c r="AO2051" s="48" t="str">
        <f aca="false">IF(AN2051="","",AN2051*17%)</f>
        <v/>
      </c>
      <c r="AP2051" s="49" t="str">
        <f aca="false">IF(AN2051="","",IF(T2051=0.12,(U2051*0.4117)*0.4117,IF(T2051=0,(AI2051*0.07)*0.4117,U2051*0.4117)))</f>
        <v/>
      </c>
      <c r="AQ2051" s="47" t="str">
        <f aca="false">IF(AN2051="","",AO2051-AP2051)</f>
        <v/>
      </c>
      <c r="AR2051" s="50" t="str">
        <f aca="false">IFERROR(IF(AND(AC2051="SIM",Y2051="REVENDA",LEFT(AG2051,5)="ANEXO")*OR(AE2051="ANEXO I",AF2051="ANEXO II"),VLOOKUP(H2051,Dados!G:I,2,0),""),"INSERIR MVA")</f>
        <v/>
      </c>
      <c r="AS2051" s="48" t="str">
        <f aca="false">IF(LEFT(AG2051,5)="ANEXO",VLOOKUP(AG2051,Dados!$X$111:$Z$112,2,0)*(AI2051-Q2051),"")</f>
        <v/>
      </c>
      <c r="AT2051" s="48" t="str">
        <f aca="false">IFERROR(IF(AR2051="","",(AI2051*AR2051)+AI2051),"INSERIR MVA")</f>
        <v/>
      </c>
      <c r="AU2051" s="48" t="str">
        <f aca="false">IF(AT2051="","",IF(AY2051=0.04,U2051,AS2051*AY2051))</f>
        <v/>
      </c>
      <c r="AV2051" s="47" t="str">
        <f aca="false">IFERROR(IF(AU2051="","",(VLOOKUP(AG2051,Dados!$X$111:$Z$112,3,0)*AT2051*0.17)),"INSERIR MVA")</f>
        <v/>
      </c>
      <c r="AW2051" s="47" t="str">
        <f aca="false">IFERROR(IF(AR2051="","",AV2051-AU2051),"")</f>
        <v/>
      </c>
      <c r="AX2051" s="51" t="str">
        <f aca="false">IFERROR(IF(AC2051="NÃO","",IF(AM2051&lt;&gt;"",AM2051-W2051,IF(AQ2051&lt;&gt;"",AQ2051-W2051,IF(AW2051&lt;&gt;"",AW2051-W2051,"")))),"")</f>
        <v/>
      </c>
      <c r="AY2051" s="46" t="str">
        <f aca="false">IFERROR(IF(ISNA(VLOOKUP(R2051,Dados!$X$2:$Y$5,2,0)),VLOOKUP(D2051,Dados!$X$7:$Y$33,2,0),VLOOKUP(R2051,Dados!$X$2:$Y$5,2,0)),"")</f>
        <v/>
      </c>
      <c r="AZ2051" s="52" t="str">
        <f aca="false">IF(C2051="","",IF(AND(Y2051="CONSUMO",AC2051="NÃO")*OR(AG2051="-",AG2051="BIT"),IF(E2051&lt;&gt;"",(AI2051-(P2051+L2051-N2051+Q2051)*AY2051)/0.83),""))</f>
        <v/>
      </c>
      <c r="BA2051" s="51" t="str">
        <f aca="false">IF(AZ2051="","",AZ2051*0.17-((P2051+L2051-N2051+Q2051)*AY2051))</f>
        <v/>
      </c>
      <c r="BB2051" s="51" t="str">
        <f aca="false">IF(AND(Y2051="CONSUMO",AG2051="ANEXO I",AY2051&gt;4%),(AI2051-(P2051+L2051-N2051+Q2051)*0.0514)/0.83*(0.5177)*(0.17)-AI2051*0.0514,IF(AND(Y2051="CONSUMO",AG2051="ANEXO II",AY2051&gt;4%),(AI2051-(P2051+L2051-N2051+Q2051)*0.041)/0.83*(0.3295)*(0.17)-AI2051*0.041,IF(AND(Y2051="CONSUMO",AG2051="ANEXO I",AY2051=4%),(AI2051-(P2051+L2051-N2051+Q2051)*0.04)/0.83*(0.5177)*(0.17)-AI2051*0.04,IF(AND(Y2051="CONSUMO",AG2051="ANEXO II",AY2051=4%),(AI2051-(P2051+L2051-N2051+Q2051)*0.04)/0.83*(0.3295)*(0.17)-AI2051*0.04,""))))</f>
        <v/>
      </c>
      <c r="BC2051" s="51" t="str">
        <f aca="false">IF(C2051="","",IF(AND(Y2051="CONSUMO",AC2051="SIM")*OR(AG2051="-",AG2051="BIT"),IF(E2051&lt;&gt;"",(AI2051-(P2051+L2051-N2051+Q2051)*AY2051)/0.83),""))</f>
        <v/>
      </c>
      <c r="BD2051" s="51" t="str">
        <f aca="false">IF(BC2051="","",BC2051*0.17)</f>
        <v/>
      </c>
      <c r="BE2051" s="51" t="str">
        <f aca="false">IF(I2051=6908,0,IF(BC2051="","",BD2051-((P2051+L2051-N2051+Q2051)*AY2051)))</f>
        <v/>
      </c>
      <c r="BF2051" s="53" t="str">
        <f aca="false">IF(B2051="","",IF(OR(B2051="",E2051="Regime Normal"),0,(AI2051-Q2051)*VLOOKUP(R2051,Dados!$X$98:$Y$108,2,0)))</f>
        <v/>
      </c>
      <c r="BG2051" s="54" t="str">
        <f aca="false">IFERROR(VLOOKUP(I2051,Dados!$AC$27:$AD$43,2,0),IF(B2051="","",IF(D2051&lt;&gt;"MT",IF(AND(AC2051="SIM",Y2051="Revenda"),"2403",IF(AND(AC2051="SIM",Y2051="Consumo"),"2407",IF(AND(AC2051="NÃO",Y2051="Revenda"),"2102",IF(AND(AC2051="NÃO",Y2051="Consumo"),"2556",)))),REPLACE(I2051,1,1,1))))</f>
        <v/>
      </c>
    </row>
    <row r="2052" customFormat="false" ht="12.8" hidden="false" customHeight="true" outlineLevel="0" collapsed="false">
      <c r="Y2052" s="45"/>
      <c r="Z2052" s="46" t="str">
        <f aca="false">IF(B2052="","",(IFERROR(VLOOKUP(H2052,Dados!A$3:B$15000,2,0),"Não Encontrado")))</f>
        <v/>
      </c>
      <c r="AA2052" s="46" t="str">
        <f aca="false">IF(B2052="","",(IFERROR(VLOOKUP(G2052,Dados!C$3:E$15000,3,0),"Não Encontrado")))</f>
        <v/>
      </c>
      <c r="AB2052" s="46" t="str">
        <f aca="false">IFERROR(IF(Z2052&lt;&gt;"Não Encontrado",Z2052,IF(AA2052&lt;&gt;"Não Encontrado",AA2052,"")),"")</f>
        <v/>
      </c>
      <c r="AC2052" s="45" t="str">
        <f aca="false">IF(B2052="","",IF(AB2052="","NÃO","SIM"))</f>
        <v/>
      </c>
      <c r="AD2052" s="45" t="str">
        <f aca="false">IFERROR(VLOOKUP(G2052,Dados!$P$3:$R$500,3,0),"")</f>
        <v/>
      </c>
      <c r="AE2052" s="45" t="str">
        <f aca="false">IFERROR(VLOOKUP(G2052,Dados!$K$3:$L$500,2,0),"")</f>
        <v/>
      </c>
      <c r="AF2052" s="45" t="str">
        <f aca="false">IFERROR(VLOOKUP(G2052,Dados!$M$3:$N$500,2,0),"")</f>
        <v/>
      </c>
      <c r="AG2052" s="45" t="str">
        <f aca="false">IF(F2052="","",IF(AND(AD2052="",AE2052="",AF2052=""),"-",IF(AND(AD2052="BIT",AE2052="",AF2052=""),"BIT",IF(AND(AE2052="ANEXO I",AD2052="",AF2052=""),"ANEXO I",IF(AND(AF2052="ANEXO II",AD2052="",AE2052=""),"ANEXO II","Escolher")))))</f>
        <v/>
      </c>
      <c r="AH2052" s="45" t="str">
        <f aca="false">IF(AG2052&lt;&gt;"Pneus","",IFERROR(VLOOKUP(R2052,Dados!$X$2:$Z$5,3,0)*(AI2052-Q2052),VLOOKUP(D2052,Dados!$X$7:$Z$33,3,0)*(AI2052-Q2052)))</f>
        <v/>
      </c>
      <c r="AI2052" s="47" t="str">
        <f aca="false">IF(B2052="","",P2052+Q2052+O2052+M2052+L2052-N2052)</f>
        <v/>
      </c>
      <c r="AJ2052" s="48" t="str">
        <f aca="false">IFERROR(IF(AND(AC2052="SIM",AG2052="-",Y2052="REVENDA"),(AB2052/1+1)*AI2052,IF(AND(AC2052="SIM",AG2052="Pneus",Y2052="REVENDA"),(AB2052/1+1)*(AI2052-AH2052),"")),"")</f>
        <v/>
      </c>
      <c r="AK2052" s="48" t="str">
        <f aca="false">IF(AJ2052="","",AJ2052*17%)</f>
        <v/>
      </c>
      <c r="AL2052" s="48" t="str">
        <f aca="false">IFERROR(IF(AC2052="NÃO","",IF(AK2052="","",IF(E2052="Simples Nacional",BF2052,IF(T2052=0.12,U2052*0.5833337002,IF(T2052=0,AI2052*0.07,U2052))))),"")</f>
        <v/>
      </c>
      <c r="AM2052" s="47" t="str">
        <f aca="false">IFERROR(IF(AC2052="NÃO","",IF(OR(AG2052="-",AG2052="Pneus"),AK2052-AL2052,"")),"")</f>
        <v/>
      </c>
      <c r="AN2052" s="48" t="str">
        <f aca="false">IF(AND(Y2052="REVENDA",AC2052="SIM",AG2052="BIT"),((AB2052/1+1)*AI2052)*0.4117,"")</f>
        <v/>
      </c>
      <c r="AO2052" s="48" t="str">
        <f aca="false">IF(AN2052="","",AN2052*17%)</f>
        <v/>
      </c>
      <c r="AP2052" s="49" t="str">
        <f aca="false">IF(AN2052="","",IF(T2052=0.12,(U2052*0.4117)*0.4117,IF(T2052=0,(AI2052*0.07)*0.4117,U2052*0.4117)))</f>
        <v/>
      </c>
      <c r="AQ2052" s="47" t="str">
        <f aca="false">IF(AN2052="","",AO2052-AP2052)</f>
        <v/>
      </c>
      <c r="AR2052" s="50" t="str">
        <f aca="false">IFERROR(IF(AND(AC2052="SIM",Y2052="REVENDA",LEFT(AG2052,5)="ANEXO")*OR(AE2052="ANEXO I",AF2052="ANEXO II"),VLOOKUP(H2052,Dados!G:I,2,0),""),"INSERIR MVA")</f>
        <v/>
      </c>
      <c r="AS2052" s="48" t="str">
        <f aca="false">IF(LEFT(AG2052,5)="ANEXO",VLOOKUP(AG2052,Dados!$X$111:$Z$112,2,0)*(AI2052-Q2052),"")</f>
        <v/>
      </c>
      <c r="AT2052" s="48" t="str">
        <f aca="false">IFERROR(IF(AR2052="","",(AI2052*AR2052)+AI2052),"INSERIR MVA")</f>
        <v/>
      </c>
      <c r="AU2052" s="48" t="str">
        <f aca="false">IF(AT2052="","",IF(AY2052=0.04,U2052,AS2052*AY2052))</f>
        <v/>
      </c>
      <c r="AV2052" s="47" t="str">
        <f aca="false">IFERROR(IF(AU2052="","",(VLOOKUP(AG2052,Dados!$X$111:$Z$112,3,0)*AT2052*0.17)),"INSERIR MVA")</f>
        <v/>
      </c>
      <c r="AW2052" s="47" t="str">
        <f aca="false">IFERROR(IF(AR2052="","",AV2052-AU2052),"")</f>
        <v/>
      </c>
      <c r="AX2052" s="51" t="str">
        <f aca="false">IFERROR(IF(AC2052="NÃO","",IF(AM2052&lt;&gt;"",AM2052-W2052,IF(AQ2052&lt;&gt;"",AQ2052-W2052,IF(AW2052&lt;&gt;"",AW2052-W2052,"")))),"")</f>
        <v/>
      </c>
      <c r="AY2052" s="46" t="str">
        <f aca="false">IFERROR(IF(ISNA(VLOOKUP(R2052,Dados!$X$2:$Y$5,2,0)),VLOOKUP(D2052,Dados!$X$7:$Y$33,2,0),VLOOKUP(R2052,Dados!$X$2:$Y$5,2,0)),"")</f>
        <v/>
      </c>
      <c r="AZ2052" s="52" t="str">
        <f aca="false">IF(C2052="","",IF(AND(Y2052="CONSUMO",AC2052="NÃO")*OR(AG2052="-",AG2052="BIT"),IF(E2052&lt;&gt;"",(AI2052-(P2052+L2052-N2052+Q2052)*AY2052)/0.83),""))</f>
        <v/>
      </c>
      <c r="BA2052" s="51" t="str">
        <f aca="false">IF(AZ2052="","",AZ2052*0.17-((P2052+L2052-N2052+Q2052)*AY2052))</f>
        <v/>
      </c>
      <c r="BB2052" s="51" t="str">
        <f aca="false">IF(AND(Y2052="CONSUMO",AG2052="ANEXO I",AY2052&gt;4%),(AI2052-(P2052+L2052-N2052+Q2052)*0.0514)/0.83*(0.5177)*(0.17)-AI2052*0.0514,IF(AND(Y2052="CONSUMO",AG2052="ANEXO II",AY2052&gt;4%),(AI2052-(P2052+L2052-N2052+Q2052)*0.041)/0.83*(0.3295)*(0.17)-AI2052*0.041,IF(AND(Y2052="CONSUMO",AG2052="ANEXO I",AY2052=4%),(AI2052-(P2052+L2052-N2052+Q2052)*0.04)/0.83*(0.5177)*(0.17)-AI2052*0.04,IF(AND(Y2052="CONSUMO",AG2052="ANEXO II",AY2052=4%),(AI2052-(P2052+L2052-N2052+Q2052)*0.04)/0.83*(0.3295)*(0.17)-AI2052*0.04,""))))</f>
        <v/>
      </c>
      <c r="BC2052" s="51" t="str">
        <f aca="false">IF(C2052="","",IF(AND(Y2052="CONSUMO",AC2052="SIM")*OR(AG2052="-",AG2052="BIT"),IF(E2052&lt;&gt;"",(AI2052-(P2052+L2052-N2052+Q2052)*AY2052)/0.83),""))</f>
        <v/>
      </c>
      <c r="BD2052" s="51" t="str">
        <f aca="false">IF(BC2052="","",BC2052*0.17)</f>
        <v/>
      </c>
      <c r="BE2052" s="51" t="str">
        <f aca="false">IF(I2052=6908,0,IF(BC2052="","",BD2052-((P2052+L2052-N2052+Q2052)*AY2052)))</f>
        <v/>
      </c>
      <c r="BF2052" s="53" t="str">
        <f aca="false">IF(B2052="","",IF(OR(B2052="",E2052="Regime Normal"),0,(AI2052-Q2052)*VLOOKUP(R2052,Dados!$X$98:$Y$108,2,0)))</f>
        <v/>
      </c>
      <c r="BG2052" s="54" t="str">
        <f aca="false">IFERROR(VLOOKUP(I2052,Dados!$AC$27:$AD$43,2,0),IF(B2052="","",IF(D2052&lt;&gt;"MT",IF(AND(AC2052="SIM",Y2052="Revenda"),"2403",IF(AND(AC2052="SIM",Y2052="Consumo"),"2407",IF(AND(AC2052="NÃO",Y2052="Revenda"),"2102",IF(AND(AC2052="NÃO",Y2052="Consumo"),"2556",)))),REPLACE(I2052,1,1,1))))</f>
        <v/>
      </c>
    </row>
    <row r="2053" customFormat="false" ht="12.8" hidden="false" customHeight="true" outlineLevel="0" collapsed="false">
      <c r="Y2053" s="45"/>
      <c r="Z2053" s="46" t="str">
        <f aca="false">IF(B2053="","",(IFERROR(VLOOKUP(H2053,Dados!A$3:B$15000,2,0),"Não Encontrado")))</f>
        <v/>
      </c>
      <c r="AA2053" s="46" t="str">
        <f aca="false">IF(B2053="","",(IFERROR(VLOOKUP(G2053,Dados!C$3:E$15000,3,0),"Não Encontrado")))</f>
        <v/>
      </c>
      <c r="AB2053" s="46" t="str">
        <f aca="false">IFERROR(IF(Z2053&lt;&gt;"Não Encontrado",Z2053,IF(AA2053&lt;&gt;"Não Encontrado",AA2053,"")),"")</f>
        <v/>
      </c>
      <c r="AC2053" s="45" t="str">
        <f aca="false">IF(B2053="","",IF(AB2053="","NÃO","SIM"))</f>
        <v/>
      </c>
      <c r="AD2053" s="45" t="str">
        <f aca="false">IFERROR(VLOOKUP(G2053,Dados!$P$3:$R$500,3,0),"")</f>
        <v/>
      </c>
      <c r="AE2053" s="45" t="str">
        <f aca="false">IFERROR(VLOOKUP(G2053,Dados!$K$3:$L$500,2,0),"")</f>
        <v/>
      </c>
      <c r="AF2053" s="45" t="str">
        <f aca="false">IFERROR(VLOOKUP(G2053,Dados!$M$3:$N$500,2,0),"")</f>
        <v/>
      </c>
      <c r="AG2053" s="45" t="str">
        <f aca="false">IF(F2053="","",IF(AND(AD2053="",AE2053="",AF2053=""),"-",IF(AND(AD2053="BIT",AE2053="",AF2053=""),"BIT",IF(AND(AE2053="ANEXO I",AD2053="",AF2053=""),"ANEXO I",IF(AND(AF2053="ANEXO II",AD2053="",AE2053=""),"ANEXO II","Escolher")))))</f>
        <v/>
      </c>
      <c r="AH2053" s="45" t="str">
        <f aca="false">IF(AG2053&lt;&gt;"Pneus","",IFERROR(VLOOKUP(R2053,Dados!$X$2:$Z$5,3,0)*(AI2053-Q2053),VLOOKUP(D2053,Dados!$X$7:$Z$33,3,0)*(AI2053-Q2053)))</f>
        <v/>
      </c>
      <c r="AI2053" s="47" t="str">
        <f aca="false">IF(B2053="","",P2053+Q2053+O2053+M2053+L2053-N2053)</f>
        <v/>
      </c>
      <c r="AJ2053" s="48" t="str">
        <f aca="false">IFERROR(IF(AND(AC2053="SIM",AG2053="-",Y2053="REVENDA"),(AB2053/1+1)*AI2053,IF(AND(AC2053="SIM",AG2053="Pneus",Y2053="REVENDA"),(AB2053/1+1)*(AI2053-AH2053),"")),"")</f>
        <v/>
      </c>
      <c r="AK2053" s="48" t="str">
        <f aca="false">IF(AJ2053="","",AJ2053*17%)</f>
        <v/>
      </c>
      <c r="AL2053" s="48" t="str">
        <f aca="false">IFERROR(IF(AC2053="NÃO","",IF(AK2053="","",IF(E2053="Simples Nacional",BF2053,IF(T2053=0.12,U2053*0.5833337002,IF(T2053=0,AI2053*0.07,U2053))))),"")</f>
        <v/>
      </c>
      <c r="AM2053" s="47" t="str">
        <f aca="false">IFERROR(IF(AC2053="NÃO","",IF(OR(AG2053="-",AG2053="Pneus"),AK2053-AL2053,"")),"")</f>
        <v/>
      </c>
      <c r="AN2053" s="48" t="str">
        <f aca="false">IF(AND(Y2053="REVENDA",AC2053="SIM",AG2053="BIT"),((AB2053/1+1)*AI2053)*0.4117,"")</f>
        <v/>
      </c>
      <c r="AO2053" s="48" t="str">
        <f aca="false">IF(AN2053="","",AN2053*17%)</f>
        <v/>
      </c>
      <c r="AP2053" s="49" t="str">
        <f aca="false">IF(AN2053="","",IF(T2053=0.12,(U2053*0.4117)*0.4117,IF(T2053=0,(AI2053*0.07)*0.4117,U2053*0.4117)))</f>
        <v/>
      </c>
      <c r="AQ2053" s="47" t="str">
        <f aca="false">IF(AN2053="","",AO2053-AP2053)</f>
        <v/>
      </c>
      <c r="AR2053" s="50" t="str">
        <f aca="false">IFERROR(IF(AND(AC2053="SIM",Y2053="REVENDA",LEFT(AG2053,5)="ANEXO")*OR(AE2053="ANEXO I",AF2053="ANEXO II"),VLOOKUP(H2053,Dados!G:I,2,0),""),"INSERIR MVA")</f>
        <v/>
      </c>
      <c r="AS2053" s="48" t="str">
        <f aca="false">IF(LEFT(AG2053,5)="ANEXO",VLOOKUP(AG2053,Dados!$X$111:$Z$112,2,0)*(AI2053-Q2053),"")</f>
        <v/>
      </c>
      <c r="AT2053" s="48" t="str">
        <f aca="false">IFERROR(IF(AR2053="","",(AI2053*AR2053)+AI2053),"INSERIR MVA")</f>
        <v/>
      </c>
      <c r="AU2053" s="48" t="str">
        <f aca="false">IF(AT2053="","",IF(AY2053=0.04,U2053,AS2053*AY2053))</f>
        <v/>
      </c>
      <c r="AV2053" s="47" t="str">
        <f aca="false">IFERROR(IF(AU2053="","",(VLOOKUP(AG2053,Dados!$X$111:$Z$112,3,0)*AT2053*0.17)),"INSERIR MVA")</f>
        <v/>
      </c>
      <c r="AW2053" s="47" t="str">
        <f aca="false">IFERROR(IF(AR2053="","",AV2053-AU2053),"")</f>
        <v/>
      </c>
      <c r="AX2053" s="51" t="str">
        <f aca="false">IFERROR(IF(AC2053="NÃO","",IF(AM2053&lt;&gt;"",AM2053-W2053,IF(AQ2053&lt;&gt;"",AQ2053-W2053,IF(AW2053&lt;&gt;"",AW2053-W2053,"")))),"")</f>
        <v/>
      </c>
      <c r="AY2053" s="46" t="str">
        <f aca="false">IFERROR(IF(ISNA(VLOOKUP(R2053,Dados!$X$2:$Y$5,2,0)),VLOOKUP(D2053,Dados!$X$7:$Y$33,2,0),VLOOKUP(R2053,Dados!$X$2:$Y$5,2,0)),"")</f>
        <v/>
      </c>
      <c r="AZ2053" s="52" t="str">
        <f aca="false">IF(C2053="","",IF(AND(Y2053="CONSUMO",AC2053="NÃO")*OR(AG2053="-",AG2053="BIT"),IF(E2053&lt;&gt;"",(AI2053-(P2053+L2053-N2053+Q2053)*AY2053)/0.83),""))</f>
        <v/>
      </c>
      <c r="BA2053" s="51" t="str">
        <f aca="false">IF(AZ2053="","",AZ2053*0.17-((P2053+L2053-N2053+Q2053)*AY2053))</f>
        <v/>
      </c>
      <c r="BB2053" s="51" t="str">
        <f aca="false">IF(AND(Y2053="CONSUMO",AG2053="ANEXO I",AY2053&gt;4%),(AI2053-(P2053+L2053-N2053+Q2053)*0.0514)/0.83*(0.5177)*(0.17)-AI2053*0.0514,IF(AND(Y2053="CONSUMO",AG2053="ANEXO II",AY2053&gt;4%),(AI2053-(P2053+L2053-N2053+Q2053)*0.041)/0.83*(0.3295)*(0.17)-AI2053*0.041,IF(AND(Y2053="CONSUMO",AG2053="ANEXO I",AY2053=4%),(AI2053-(P2053+L2053-N2053+Q2053)*0.04)/0.83*(0.5177)*(0.17)-AI2053*0.04,IF(AND(Y2053="CONSUMO",AG2053="ANEXO II",AY2053=4%),(AI2053-(P2053+L2053-N2053+Q2053)*0.04)/0.83*(0.3295)*(0.17)-AI2053*0.04,""))))</f>
        <v/>
      </c>
      <c r="BC2053" s="51" t="str">
        <f aca="false">IF(C2053="","",IF(AND(Y2053="CONSUMO",AC2053="SIM")*OR(AG2053="-",AG2053="BIT"),IF(E2053&lt;&gt;"",(AI2053-(P2053+L2053-N2053+Q2053)*AY2053)/0.83),""))</f>
        <v/>
      </c>
      <c r="BD2053" s="51" t="str">
        <f aca="false">IF(BC2053="","",BC2053*0.17)</f>
        <v/>
      </c>
      <c r="BE2053" s="51" t="str">
        <f aca="false">IF(I2053=6908,0,IF(BC2053="","",BD2053-((P2053+L2053-N2053+Q2053)*AY2053)))</f>
        <v/>
      </c>
      <c r="BF2053" s="53" t="str">
        <f aca="false">IF(B2053="","",IF(OR(B2053="",E2053="Regime Normal"),0,(AI2053-Q2053)*VLOOKUP(R2053,Dados!$X$98:$Y$108,2,0)))</f>
        <v/>
      </c>
      <c r="BG2053" s="54" t="str">
        <f aca="false">IFERROR(VLOOKUP(I2053,Dados!$AC$27:$AD$43,2,0),IF(B2053="","",IF(D2053&lt;&gt;"MT",IF(AND(AC2053="SIM",Y2053="Revenda"),"2403",IF(AND(AC2053="SIM",Y2053="Consumo"),"2407",IF(AND(AC2053="NÃO",Y2053="Revenda"),"2102",IF(AND(AC2053="NÃO",Y2053="Consumo"),"2556",)))),REPLACE(I2053,1,1,1))))</f>
        <v/>
      </c>
    </row>
    <row r="2054" customFormat="false" ht="12.8" hidden="false" customHeight="true" outlineLevel="0" collapsed="false">
      <c r="Y2054" s="45"/>
      <c r="Z2054" s="46" t="str">
        <f aca="false">IF(B2054="","",(IFERROR(VLOOKUP(H2054,Dados!A$3:B$15000,2,0),"Não Encontrado")))</f>
        <v/>
      </c>
      <c r="AA2054" s="46" t="str">
        <f aca="false">IF(B2054="","",(IFERROR(VLOOKUP(G2054,Dados!C$3:E$15000,3,0),"Não Encontrado")))</f>
        <v/>
      </c>
      <c r="AB2054" s="46" t="str">
        <f aca="false">IFERROR(IF(Z2054&lt;&gt;"Não Encontrado",Z2054,IF(AA2054&lt;&gt;"Não Encontrado",AA2054,"")),"")</f>
        <v/>
      </c>
      <c r="AC2054" s="45" t="str">
        <f aca="false">IF(B2054="","",IF(AB2054="","NÃO","SIM"))</f>
        <v/>
      </c>
      <c r="AD2054" s="45" t="str">
        <f aca="false">IFERROR(VLOOKUP(G2054,Dados!$P$3:$R$500,3,0),"")</f>
        <v/>
      </c>
      <c r="AE2054" s="45" t="str">
        <f aca="false">IFERROR(VLOOKUP(G2054,Dados!$K$3:$L$500,2,0),"")</f>
        <v/>
      </c>
      <c r="AF2054" s="45" t="str">
        <f aca="false">IFERROR(VLOOKUP(G2054,Dados!$M$3:$N$500,2,0),"")</f>
        <v/>
      </c>
      <c r="AG2054" s="45" t="str">
        <f aca="false">IF(F2054="","",IF(AND(AD2054="",AE2054="",AF2054=""),"-",IF(AND(AD2054="BIT",AE2054="",AF2054=""),"BIT",IF(AND(AE2054="ANEXO I",AD2054="",AF2054=""),"ANEXO I",IF(AND(AF2054="ANEXO II",AD2054="",AE2054=""),"ANEXO II","Escolher")))))</f>
        <v/>
      </c>
      <c r="AH2054" s="45" t="str">
        <f aca="false">IF(AG2054&lt;&gt;"Pneus","",IFERROR(VLOOKUP(R2054,Dados!$X$2:$Z$5,3,0)*(AI2054-Q2054),VLOOKUP(D2054,Dados!$X$7:$Z$33,3,0)*(AI2054-Q2054)))</f>
        <v/>
      </c>
      <c r="AI2054" s="47" t="str">
        <f aca="false">IF(B2054="","",P2054+Q2054+O2054+M2054+L2054-N2054)</f>
        <v/>
      </c>
      <c r="AJ2054" s="48" t="str">
        <f aca="false">IFERROR(IF(AND(AC2054="SIM",AG2054="-",Y2054="REVENDA"),(AB2054/1+1)*AI2054,IF(AND(AC2054="SIM",AG2054="Pneus",Y2054="REVENDA"),(AB2054/1+1)*(AI2054-AH2054),"")),"")</f>
        <v/>
      </c>
      <c r="AK2054" s="48" t="str">
        <f aca="false">IF(AJ2054="","",AJ2054*17%)</f>
        <v/>
      </c>
      <c r="AL2054" s="48" t="str">
        <f aca="false">IFERROR(IF(AC2054="NÃO","",IF(AK2054="","",IF(E2054="Simples Nacional",BF2054,IF(T2054=0.12,U2054*0.5833337002,IF(T2054=0,AI2054*0.07,U2054))))),"")</f>
        <v/>
      </c>
      <c r="AM2054" s="47" t="str">
        <f aca="false">IFERROR(IF(AC2054="NÃO","",IF(OR(AG2054="-",AG2054="Pneus"),AK2054-AL2054,"")),"")</f>
        <v/>
      </c>
      <c r="AN2054" s="48" t="str">
        <f aca="false">IF(AND(Y2054="REVENDA",AC2054="SIM",AG2054="BIT"),((AB2054/1+1)*AI2054)*0.4117,"")</f>
        <v/>
      </c>
      <c r="AO2054" s="48" t="str">
        <f aca="false">IF(AN2054="","",AN2054*17%)</f>
        <v/>
      </c>
      <c r="AP2054" s="49" t="str">
        <f aca="false">IF(AN2054="","",IF(T2054=0.12,(U2054*0.4117)*0.4117,IF(T2054=0,(AI2054*0.07)*0.4117,U2054*0.4117)))</f>
        <v/>
      </c>
      <c r="AQ2054" s="47" t="str">
        <f aca="false">IF(AN2054="","",AO2054-AP2054)</f>
        <v/>
      </c>
      <c r="AR2054" s="50" t="str">
        <f aca="false">IFERROR(IF(AND(AC2054="SIM",Y2054="REVENDA",LEFT(AG2054,5)="ANEXO")*OR(AE2054="ANEXO I",AF2054="ANEXO II"),VLOOKUP(H2054,Dados!G:I,2,0),""),"INSERIR MVA")</f>
        <v/>
      </c>
      <c r="AS2054" s="48" t="str">
        <f aca="false">IF(LEFT(AG2054,5)="ANEXO",VLOOKUP(AG2054,Dados!$X$111:$Z$112,2,0)*(AI2054-Q2054),"")</f>
        <v/>
      </c>
      <c r="AT2054" s="48" t="str">
        <f aca="false">IFERROR(IF(AR2054="","",(AI2054*AR2054)+AI2054),"INSERIR MVA")</f>
        <v/>
      </c>
      <c r="AU2054" s="48" t="str">
        <f aca="false">IF(AT2054="","",IF(AY2054=0.04,U2054,AS2054*AY2054))</f>
        <v/>
      </c>
      <c r="AV2054" s="47" t="str">
        <f aca="false">IFERROR(IF(AU2054="","",(VLOOKUP(AG2054,Dados!$X$111:$Z$112,3,0)*AT2054*0.17)),"INSERIR MVA")</f>
        <v/>
      </c>
      <c r="AW2054" s="47" t="str">
        <f aca="false">IFERROR(IF(AR2054="","",AV2054-AU2054),"")</f>
        <v/>
      </c>
      <c r="AX2054" s="51" t="str">
        <f aca="false">IFERROR(IF(AC2054="NÃO","",IF(AM2054&lt;&gt;"",AM2054-W2054,IF(AQ2054&lt;&gt;"",AQ2054-W2054,IF(AW2054&lt;&gt;"",AW2054-W2054,"")))),"")</f>
        <v/>
      </c>
      <c r="AY2054" s="46" t="str">
        <f aca="false">IFERROR(IF(ISNA(VLOOKUP(R2054,Dados!$X$2:$Y$5,2,0)),VLOOKUP(D2054,Dados!$X$7:$Y$33,2,0),VLOOKUP(R2054,Dados!$X$2:$Y$5,2,0)),"")</f>
        <v/>
      </c>
      <c r="AZ2054" s="52" t="str">
        <f aca="false">IF(C2054="","",IF(AND(Y2054="CONSUMO",AC2054="NÃO")*OR(AG2054="-",AG2054="BIT"),IF(E2054&lt;&gt;"",(AI2054-(P2054+L2054-N2054+Q2054)*AY2054)/0.83),""))</f>
        <v/>
      </c>
      <c r="BA2054" s="51" t="str">
        <f aca="false">IF(AZ2054="","",AZ2054*0.17-((P2054+L2054-N2054+Q2054)*AY2054))</f>
        <v/>
      </c>
      <c r="BB2054" s="51" t="str">
        <f aca="false">IF(AND(Y2054="CONSUMO",AG2054="ANEXO I",AY2054&gt;4%),(AI2054-(P2054+L2054-N2054+Q2054)*0.0514)/0.83*(0.5177)*(0.17)-AI2054*0.0514,IF(AND(Y2054="CONSUMO",AG2054="ANEXO II",AY2054&gt;4%),(AI2054-(P2054+L2054-N2054+Q2054)*0.041)/0.83*(0.3295)*(0.17)-AI2054*0.041,IF(AND(Y2054="CONSUMO",AG2054="ANEXO I",AY2054=4%),(AI2054-(P2054+L2054-N2054+Q2054)*0.04)/0.83*(0.5177)*(0.17)-AI2054*0.04,IF(AND(Y2054="CONSUMO",AG2054="ANEXO II",AY2054=4%),(AI2054-(P2054+L2054-N2054+Q2054)*0.04)/0.83*(0.3295)*(0.17)-AI2054*0.04,""))))</f>
        <v/>
      </c>
      <c r="BC2054" s="51" t="str">
        <f aca="false">IF(C2054="","",IF(AND(Y2054="CONSUMO",AC2054="SIM")*OR(AG2054="-",AG2054="BIT"),IF(E2054&lt;&gt;"",(AI2054-(P2054+L2054-N2054+Q2054)*AY2054)/0.83),""))</f>
        <v/>
      </c>
      <c r="BD2054" s="51" t="str">
        <f aca="false">IF(BC2054="","",BC2054*0.17)</f>
        <v/>
      </c>
      <c r="BE2054" s="51" t="str">
        <f aca="false">IF(I2054=6908,0,IF(BC2054="","",BD2054-((P2054+L2054-N2054+Q2054)*AY2054)))</f>
        <v/>
      </c>
      <c r="BF2054" s="53" t="str">
        <f aca="false">IF(B2054="","",IF(OR(B2054="",E2054="Regime Normal"),0,(AI2054-Q2054)*VLOOKUP(R2054,Dados!$X$98:$Y$108,2,0)))</f>
        <v/>
      </c>
      <c r="BG2054" s="54" t="str">
        <f aca="false">IFERROR(VLOOKUP(I2054,Dados!$AC$27:$AD$43,2,0),IF(B2054="","",IF(D2054&lt;&gt;"MT",IF(AND(AC2054="SIM",Y2054="Revenda"),"2403",IF(AND(AC2054="SIM",Y2054="Consumo"),"2407",IF(AND(AC2054="NÃO",Y2054="Revenda"),"2102",IF(AND(AC2054="NÃO",Y2054="Consumo"),"2556",)))),REPLACE(I2054,1,1,1))))</f>
        <v/>
      </c>
    </row>
    <row r="2055" customFormat="false" ht="12.8" hidden="false" customHeight="true" outlineLevel="0" collapsed="false">
      <c r="Y2055" s="45"/>
      <c r="Z2055" s="46" t="str">
        <f aca="false">IF(B2055="","",(IFERROR(VLOOKUP(H2055,Dados!A$3:B$15000,2,0),"Não Encontrado")))</f>
        <v/>
      </c>
      <c r="AA2055" s="46" t="str">
        <f aca="false">IF(B2055="","",(IFERROR(VLOOKUP(G2055,Dados!C$3:E$15000,3,0),"Não Encontrado")))</f>
        <v/>
      </c>
      <c r="AB2055" s="46" t="str">
        <f aca="false">IFERROR(IF(Z2055&lt;&gt;"Não Encontrado",Z2055,IF(AA2055&lt;&gt;"Não Encontrado",AA2055,"")),"")</f>
        <v/>
      </c>
      <c r="AC2055" s="45" t="str">
        <f aca="false">IF(B2055="","",IF(AB2055="","NÃO","SIM"))</f>
        <v/>
      </c>
      <c r="AD2055" s="45" t="str">
        <f aca="false">IFERROR(VLOOKUP(G2055,Dados!$P$3:$R$500,3,0),"")</f>
        <v/>
      </c>
      <c r="AE2055" s="45" t="str">
        <f aca="false">IFERROR(VLOOKUP(G2055,Dados!$K$3:$L$500,2,0),"")</f>
        <v/>
      </c>
      <c r="AF2055" s="45" t="str">
        <f aca="false">IFERROR(VLOOKUP(G2055,Dados!$M$3:$N$500,2,0),"")</f>
        <v/>
      </c>
      <c r="AG2055" s="45" t="str">
        <f aca="false">IF(F2055="","",IF(AND(AD2055="",AE2055="",AF2055=""),"-",IF(AND(AD2055="BIT",AE2055="",AF2055=""),"BIT",IF(AND(AE2055="ANEXO I",AD2055="",AF2055=""),"ANEXO I",IF(AND(AF2055="ANEXO II",AD2055="",AE2055=""),"ANEXO II","Escolher")))))</f>
        <v/>
      </c>
      <c r="AH2055" s="45" t="str">
        <f aca="false">IF(AG2055&lt;&gt;"Pneus","",IFERROR(VLOOKUP(R2055,Dados!$X$2:$Z$5,3,0)*(AI2055-Q2055),VLOOKUP(D2055,Dados!$X$7:$Z$33,3,0)*(AI2055-Q2055)))</f>
        <v/>
      </c>
      <c r="AI2055" s="47" t="str">
        <f aca="false">IF(B2055="","",P2055+Q2055+O2055+M2055+L2055-N2055)</f>
        <v/>
      </c>
      <c r="AJ2055" s="48" t="str">
        <f aca="false">IFERROR(IF(AND(AC2055="SIM",AG2055="-",Y2055="REVENDA"),(AB2055/1+1)*AI2055,IF(AND(AC2055="SIM",AG2055="Pneus",Y2055="REVENDA"),(AB2055/1+1)*(AI2055-AH2055),"")),"")</f>
        <v/>
      </c>
      <c r="AK2055" s="48" t="str">
        <f aca="false">IF(AJ2055="","",AJ2055*17%)</f>
        <v/>
      </c>
      <c r="AL2055" s="48" t="str">
        <f aca="false">IFERROR(IF(AC2055="NÃO","",IF(AK2055="","",IF(E2055="Simples Nacional",BF2055,IF(T2055=0.12,U2055*0.5833337002,IF(T2055=0,AI2055*0.07,U2055))))),"")</f>
        <v/>
      </c>
      <c r="AM2055" s="47" t="str">
        <f aca="false">IFERROR(IF(AC2055="NÃO","",IF(OR(AG2055="-",AG2055="Pneus"),AK2055-AL2055,"")),"")</f>
        <v/>
      </c>
      <c r="AN2055" s="48" t="str">
        <f aca="false">IF(AND(Y2055="REVENDA",AC2055="SIM",AG2055="BIT"),((AB2055/1+1)*AI2055)*0.4117,"")</f>
        <v/>
      </c>
      <c r="AO2055" s="48" t="str">
        <f aca="false">IF(AN2055="","",AN2055*17%)</f>
        <v/>
      </c>
      <c r="AP2055" s="49" t="str">
        <f aca="false">IF(AN2055="","",IF(T2055=0.12,(U2055*0.4117)*0.4117,IF(T2055=0,(AI2055*0.07)*0.4117,U2055*0.4117)))</f>
        <v/>
      </c>
      <c r="AQ2055" s="47" t="str">
        <f aca="false">IF(AN2055="","",AO2055-AP2055)</f>
        <v/>
      </c>
      <c r="AR2055" s="50" t="str">
        <f aca="false">IFERROR(IF(AND(AC2055="SIM",Y2055="REVENDA",LEFT(AG2055,5)="ANEXO")*OR(AE2055="ANEXO I",AF2055="ANEXO II"),VLOOKUP(H2055,Dados!G:I,2,0),""),"INSERIR MVA")</f>
        <v/>
      </c>
      <c r="AS2055" s="48" t="str">
        <f aca="false">IF(LEFT(AG2055,5)="ANEXO",VLOOKUP(AG2055,Dados!$X$111:$Z$112,2,0)*(AI2055-Q2055),"")</f>
        <v/>
      </c>
      <c r="AT2055" s="48" t="str">
        <f aca="false">IFERROR(IF(AR2055="","",(AI2055*AR2055)+AI2055),"INSERIR MVA")</f>
        <v/>
      </c>
      <c r="AU2055" s="48" t="str">
        <f aca="false">IF(AT2055="","",IF(AY2055=0.04,U2055,AS2055*AY2055))</f>
        <v/>
      </c>
      <c r="AV2055" s="47" t="str">
        <f aca="false">IFERROR(IF(AU2055="","",(VLOOKUP(AG2055,Dados!$X$111:$Z$112,3,0)*AT2055*0.17)),"INSERIR MVA")</f>
        <v/>
      </c>
      <c r="AW2055" s="47" t="str">
        <f aca="false">IFERROR(IF(AR2055="","",AV2055-AU2055),"")</f>
        <v/>
      </c>
      <c r="AX2055" s="51" t="str">
        <f aca="false">IFERROR(IF(AC2055="NÃO","",IF(AM2055&lt;&gt;"",AM2055-W2055,IF(AQ2055&lt;&gt;"",AQ2055-W2055,IF(AW2055&lt;&gt;"",AW2055-W2055,"")))),"")</f>
        <v/>
      </c>
      <c r="AY2055" s="46" t="str">
        <f aca="false">IFERROR(IF(ISNA(VLOOKUP(R2055,Dados!$X$2:$Y$5,2,0)),VLOOKUP(D2055,Dados!$X$7:$Y$33,2,0),VLOOKUP(R2055,Dados!$X$2:$Y$5,2,0)),"")</f>
        <v/>
      </c>
      <c r="AZ2055" s="52" t="str">
        <f aca="false">IF(C2055="","",IF(AND(Y2055="CONSUMO",AC2055="NÃO")*OR(AG2055="-",AG2055="BIT"),IF(E2055&lt;&gt;"",(AI2055-(P2055+L2055-N2055+Q2055)*AY2055)/0.83),""))</f>
        <v/>
      </c>
      <c r="BA2055" s="51" t="str">
        <f aca="false">IF(AZ2055="","",AZ2055*0.17-((P2055+L2055-N2055+Q2055)*AY2055))</f>
        <v/>
      </c>
      <c r="BB2055" s="51" t="str">
        <f aca="false">IF(AND(Y2055="CONSUMO",AG2055="ANEXO I",AY2055&gt;4%),(AI2055-(P2055+L2055-N2055+Q2055)*0.0514)/0.83*(0.5177)*(0.17)-AI2055*0.0514,IF(AND(Y2055="CONSUMO",AG2055="ANEXO II",AY2055&gt;4%),(AI2055-(P2055+L2055-N2055+Q2055)*0.041)/0.83*(0.3295)*(0.17)-AI2055*0.041,IF(AND(Y2055="CONSUMO",AG2055="ANEXO I",AY2055=4%),(AI2055-(P2055+L2055-N2055+Q2055)*0.04)/0.83*(0.5177)*(0.17)-AI2055*0.04,IF(AND(Y2055="CONSUMO",AG2055="ANEXO II",AY2055=4%),(AI2055-(P2055+L2055-N2055+Q2055)*0.04)/0.83*(0.3295)*(0.17)-AI2055*0.04,""))))</f>
        <v/>
      </c>
      <c r="BC2055" s="51" t="str">
        <f aca="false">IF(C2055="","",IF(AND(Y2055="CONSUMO",AC2055="SIM")*OR(AG2055="-",AG2055="BIT"),IF(E2055&lt;&gt;"",(AI2055-(P2055+L2055-N2055+Q2055)*AY2055)/0.83),""))</f>
        <v/>
      </c>
      <c r="BD2055" s="51" t="str">
        <f aca="false">IF(BC2055="","",BC2055*0.17)</f>
        <v/>
      </c>
      <c r="BE2055" s="51" t="str">
        <f aca="false">IF(I2055=6908,0,IF(BC2055="","",BD2055-((P2055+L2055-N2055+Q2055)*AY2055)))</f>
        <v/>
      </c>
      <c r="BF2055" s="53" t="str">
        <f aca="false">IF(B2055="","",IF(OR(B2055="",E2055="Regime Normal"),0,(AI2055-Q2055)*VLOOKUP(R2055,Dados!$X$98:$Y$108,2,0)))</f>
        <v/>
      </c>
      <c r="BG2055" s="54" t="str">
        <f aca="false">IFERROR(VLOOKUP(I2055,Dados!$AC$27:$AD$43,2,0),IF(B2055="","",IF(D2055&lt;&gt;"MT",IF(AND(AC2055="SIM",Y2055="Revenda"),"2403",IF(AND(AC2055="SIM",Y2055="Consumo"),"2407",IF(AND(AC2055="NÃO",Y2055="Revenda"),"2102",IF(AND(AC2055="NÃO",Y2055="Consumo"),"2556",)))),REPLACE(I2055,1,1,1))))</f>
        <v/>
      </c>
    </row>
    <row r="2056" customFormat="false" ht="12.8" hidden="false" customHeight="true" outlineLevel="0" collapsed="false">
      <c r="Y2056" s="45"/>
      <c r="Z2056" s="46" t="str">
        <f aca="false">IF(B2056="","",(IFERROR(VLOOKUP(H2056,Dados!A$3:B$15000,2,0),"Não Encontrado")))</f>
        <v/>
      </c>
      <c r="AA2056" s="46" t="str">
        <f aca="false">IF(B2056="","",(IFERROR(VLOOKUP(G2056,Dados!C$3:E$15000,3,0),"Não Encontrado")))</f>
        <v/>
      </c>
      <c r="AB2056" s="46" t="str">
        <f aca="false">IFERROR(IF(Z2056&lt;&gt;"Não Encontrado",Z2056,IF(AA2056&lt;&gt;"Não Encontrado",AA2056,"")),"")</f>
        <v/>
      </c>
      <c r="AC2056" s="45" t="str">
        <f aca="false">IF(B2056="","",IF(AB2056="","NÃO","SIM"))</f>
        <v/>
      </c>
      <c r="AD2056" s="45" t="str">
        <f aca="false">IFERROR(VLOOKUP(G2056,Dados!$P$3:$R$500,3,0),"")</f>
        <v/>
      </c>
      <c r="AE2056" s="45" t="str">
        <f aca="false">IFERROR(VLOOKUP(G2056,Dados!$K$3:$L$500,2,0),"")</f>
        <v/>
      </c>
      <c r="AF2056" s="45" t="str">
        <f aca="false">IFERROR(VLOOKUP(G2056,Dados!$M$3:$N$500,2,0),"")</f>
        <v/>
      </c>
      <c r="AG2056" s="45" t="str">
        <f aca="false">IF(F2056="","",IF(AND(AD2056="",AE2056="",AF2056=""),"-",IF(AND(AD2056="BIT",AE2056="",AF2056=""),"BIT",IF(AND(AE2056="ANEXO I",AD2056="",AF2056=""),"ANEXO I",IF(AND(AF2056="ANEXO II",AD2056="",AE2056=""),"ANEXO II","Escolher")))))</f>
        <v/>
      </c>
      <c r="AH2056" s="45" t="str">
        <f aca="false">IF(AG2056&lt;&gt;"Pneus","",IFERROR(VLOOKUP(R2056,Dados!$X$2:$Z$5,3,0)*(AI2056-Q2056),VLOOKUP(D2056,Dados!$X$7:$Z$33,3,0)*(AI2056-Q2056)))</f>
        <v/>
      </c>
      <c r="AI2056" s="47" t="str">
        <f aca="false">IF(B2056="","",P2056+Q2056+O2056+M2056+L2056-N2056)</f>
        <v/>
      </c>
      <c r="AJ2056" s="48" t="str">
        <f aca="false">IFERROR(IF(AND(AC2056="SIM",AG2056="-",Y2056="REVENDA"),(AB2056/1+1)*AI2056,IF(AND(AC2056="SIM",AG2056="Pneus",Y2056="REVENDA"),(AB2056/1+1)*(AI2056-AH2056),"")),"")</f>
        <v/>
      </c>
      <c r="AK2056" s="48" t="str">
        <f aca="false">IF(AJ2056="","",AJ2056*17%)</f>
        <v/>
      </c>
      <c r="AL2056" s="48" t="str">
        <f aca="false">IFERROR(IF(AC2056="NÃO","",IF(AK2056="","",IF(E2056="Simples Nacional",BF2056,IF(T2056=0.12,U2056*0.5833337002,IF(T2056=0,AI2056*0.07,U2056))))),"")</f>
        <v/>
      </c>
      <c r="AM2056" s="47" t="str">
        <f aca="false">IFERROR(IF(AC2056="NÃO","",IF(OR(AG2056="-",AG2056="Pneus"),AK2056-AL2056,"")),"")</f>
        <v/>
      </c>
      <c r="AN2056" s="48" t="str">
        <f aca="false">IF(AND(Y2056="REVENDA",AC2056="SIM",AG2056="BIT"),((AB2056/1+1)*AI2056)*0.4117,"")</f>
        <v/>
      </c>
      <c r="AO2056" s="48" t="str">
        <f aca="false">IF(AN2056="","",AN2056*17%)</f>
        <v/>
      </c>
      <c r="AP2056" s="49" t="str">
        <f aca="false">IF(AN2056="","",IF(T2056=0.12,(U2056*0.4117)*0.4117,IF(T2056=0,(AI2056*0.07)*0.4117,U2056*0.4117)))</f>
        <v/>
      </c>
      <c r="AQ2056" s="47" t="str">
        <f aca="false">IF(AN2056="","",AO2056-AP2056)</f>
        <v/>
      </c>
      <c r="AR2056" s="50" t="str">
        <f aca="false">IFERROR(IF(AND(AC2056="SIM",Y2056="REVENDA",LEFT(AG2056,5)="ANEXO")*OR(AE2056="ANEXO I",AF2056="ANEXO II"),VLOOKUP(H2056,Dados!G:I,2,0),""),"INSERIR MVA")</f>
        <v/>
      </c>
      <c r="AS2056" s="48" t="str">
        <f aca="false">IF(LEFT(AG2056,5)="ANEXO",VLOOKUP(AG2056,Dados!$X$111:$Z$112,2,0)*(AI2056-Q2056),"")</f>
        <v/>
      </c>
      <c r="AT2056" s="48" t="str">
        <f aca="false">IFERROR(IF(AR2056="","",(AI2056*AR2056)+AI2056),"INSERIR MVA")</f>
        <v/>
      </c>
      <c r="AU2056" s="48" t="str">
        <f aca="false">IF(AT2056="","",IF(AY2056=0.04,U2056,AS2056*AY2056))</f>
        <v/>
      </c>
      <c r="AV2056" s="47" t="str">
        <f aca="false">IFERROR(IF(AU2056="","",(VLOOKUP(AG2056,Dados!$X$111:$Z$112,3,0)*AT2056*0.17)),"INSERIR MVA")</f>
        <v/>
      </c>
      <c r="AW2056" s="47" t="str">
        <f aca="false">IFERROR(IF(AR2056="","",AV2056-AU2056),"")</f>
        <v/>
      </c>
      <c r="AX2056" s="51" t="str">
        <f aca="false">IFERROR(IF(AC2056="NÃO","",IF(AM2056&lt;&gt;"",AM2056-W2056,IF(AQ2056&lt;&gt;"",AQ2056-W2056,IF(AW2056&lt;&gt;"",AW2056-W2056,"")))),"")</f>
        <v/>
      </c>
      <c r="AY2056" s="46" t="str">
        <f aca="false">IFERROR(IF(ISNA(VLOOKUP(R2056,Dados!$X$2:$Y$5,2,0)),VLOOKUP(D2056,Dados!$X$7:$Y$33,2,0),VLOOKUP(R2056,Dados!$X$2:$Y$5,2,0)),"")</f>
        <v/>
      </c>
      <c r="AZ2056" s="52" t="str">
        <f aca="false">IF(C2056="","",IF(AND(Y2056="CONSUMO",AC2056="NÃO")*OR(AG2056="-",AG2056="BIT"),IF(E2056&lt;&gt;"",(AI2056-(P2056+L2056-N2056+Q2056)*AY2056)/0.83),""))</f>
        <v/>
      </c>
      <c r="BA2056" s="51" t="str">
        <f aca="false">IF(AZ2056="","",AZ2056*0.17-((P2056+L2056-N2056+Q2056)*AY2056))</f>
        <v/>
      </c>
      <c r="BB2056" s="51" t="str">
        <f aca="false">IF(AND(Y2056="CONSUMO",AG2056="ANEXO I",AY2056&gt;4%),(AI2056-(P2056+L2056-N2056+Q2056)*0.0514)/0.83*(0.5177)*(0.17)-AI2056*0.0514,IF(AND(Y2056="CONSUMO",AG2056="ANEXO II",AY2056&gt;4%),(AI2056-(P2056+L2056-N2056+Q2056)*0.041)/0.83*(0.3295)*(0.17)-AI2056*0.041,IF(AND(Y2056="CONSUMO",AG2056="ANEXO I",AY2056=4%),(AI2056-(P2056+L2056-N2056+Q2056)*0.04)/0.83*(0.5177)*(0.17)-AI2056*0.04,IF(AND(Y2056="CONSUMO",AG2056="ANEXO II",AY2056=4%),(AI2056-(P2056+L2056-N2056+Q2056)*0.04)/0.83*(0.3295)*(0.17)-AI2056*0.04,""))))</f>
        <v/>
      </c>
      <c r="BC2056" s="51" t="str">
        <f aca="false">IF(C2056="","",IF(AND(Y2056="CONSUMO",AC2056="SIM")*OR(AG2056="-",AG2056="BIT"),IF(E2056&lt;&gt;"",(AI2056-(P2056+L2056-N2056+Q2056)*AY2056)/0.83),""))</f>
        <v/>
      </c>
      <c r="BD2056" s="51" t="str">
        <f aca="false">IF(BC2056="","",BC2056*0.17)</f>
        <v/>
      </c>
      <c r="BE2056" s="51" t="str">
        <f aca="false">IF(I2056=6908,0,IF(BC2056="","",BD2056-((P2056+L2056-N2056+Q2056)*AY2056)))</f>
        <v/>
      </c>
      <c r="BF2056" s="53" t="str">
        <f aca="false">IF(B2056="","",IF(OR(B2056="",E2056="Regime Normal"),0,(AI2056-Q2056)*VLOOKUP(R2056,Dados!$X$98:$Y$108,2,0)))</f>
        <v/>
      </c>
      <c r="BG2056" s="54" t="str">
        <f aca="false">IFERROR(VLOOKUP(I2056,Dados!$AC$27:$AD$43,2,0),IF(B2056="","",IF(D2056&lt;&gt;"MT",IF(AND(AC2056="SIM",Y2056="Revenda"),"2403",IF(AND(AC2056="SIM",Y2056="Consumo"),"2407",IF(AND(AC2056="NÃO",Y2056="Revenda"),"2102",IF(AND(AC2056="NÃO",Y2056="Consumo"),"2556",)))),REPLACE(I2056,1,1,1))))</f>
        <v/>
      </c>
    </row>
    <row r="2057" customFormat="false" ht="12.8" hidden="false" customHeight="true" outlineLevel="0" collapsed="false">
      <c r="Y2057" s="45"/>
      <c r="Z2057" s="46" t="str">
        <f aca="false">IF(B2057="","",(IFERROR(VLOOKUP(H2057,Dados!A$3:B$15000,2,0),"Não Encontrado")))</f>
        <v/>
      </c>
      <c r="AA2057" s="46" t="str">
        <f aca="false">IF(B2057="","",(IFERROR(VLOOKUP(G2057,Dados!C$3:E$15000,3,0),"Não Encontrado")))</f>
        <v/>
      </c>
      <c r="AB2057" s="46" t="str">
        <f aca="false">IFERROR(IF(Z2057&lt;&gt;"Não Encontrado",Z2057,IF(AA2057&lt;&gt;"Não Encontrado",AA2057,"")),"")</f>
        <v/>
      </c>
      <c r="AC2057" s="45" t="str">
        <f aca="false">IF(B2057="","",IF(AB2057="","NÃO","SIM"))</f>
        <v/>
      </c>
      <c r="AD2057" s="45" t="str">
        <f aca="false">IFERROR(VLOOKUP(G2057,Dados!$P$3:$R$500,3,0),"")</f>
        <v/>
      </c>
      <c r="AE2057" s="45" t="str">
        <f aca="false">IFERROR(VLOOKUP(G2057,Dados!$K$3:$L$500,2,0),"")</f>
        <v/>
      </c>
      <c r="AF2057" s="45" t="str">
        <f aca="false">IFERROR(VLOOKUP(G2057,Dados!$M$3:$N$500,2,0),"")</f>
        <v/>
      </c>
      <c r="AG2057" s="45" t="str">
        <f aca="false">IF(F2057="","",IF(AND(AD2057="",AE2057="",AF2057=""),"-",IF(AND(AD2057="BIT",AE2057="",AF2057=""),"BIT",IF(AND(AE2057="ANEXO I",AD2057="",AF2057=""),"ANEXO I",IF(AND(AF2057="ANEXO II",AD2057="",AE2057=""),"ANEXO II","Escolher")))))</f>
        <v/>
      </c>
      <c r="AH2057" s="45" t="str">
        <f aca="false">IF(AG2057&lt;&gt;"Pneus","",IFERROR(VLOOKUP(R2057,Dados!$X$2:$Z$5,3,0)*(AI2057-Q2057),VLOOKUP(D2057,Dados!$X$7:$Z$33,3,0)*(AI2057-Q2057)))</f>
        <v/>
      </c>
      <c r="AI2057" s="47" t="str">
        <f aca="false">IF(B2057="","",P2057+Q2057+O2057+M2057+L2057-N2057)</f>
        <v/>
      </c>
      <c r="AJ2057" s="48" t="str">
        <f aca="false">IFERROR(IF(AND(AC2057="SIM",AG2057="-",Y2057="REVENDA"),(AB2057/1+1)*AI2057,IF(AND(AC2057="SIM",AG2057="Pneus",Y2057="REVENDA"),(AB2057/1+1)*(AI2057-AH2057),"")),"")</f>
        <v/>
      </c>
      <c r="AK2057" s="48" t="str">
        <f aca="false">IF(AJ2057="","",AJ2057*17%)</f>
        <v/>
      </c>
      <c r="AL2057" s="48" t="str">
        <f aca="false">IFERROR(IF(AC2057="NÃO","",IF(AK2057="","",IF(E2057="Simples Nacional",BF2057,IF(T2057=0.12,U2057*0.5833337002,IF(T2057=0,AI2057*0.07,U2057))))),"")</f>
        <v/>
      </c>
      <c r="AM2057" s="47" t="str">
        <f aca="false">IFERROR(IF(AC2057="NÃO","",IF(OR(AG2057="-",AG2057="Pneus"),AK2057-AL2057,"")),"")</f>
        <v/>
      </c>
      <c r="AN2057" s="48" t="str">
        <f aca="false">IF(AND(Y2057="REVENDA",AC2057="SIM",AG2057="BIT"),((AB2057/1+1)*AI2057)*0.4117,"")</f>
        <v/>
      </c>
      <c r="AO2057" s="48" t="str">
        <f aca="false">IF(AN2057="","",AN2057*17%)</f>
        <v/>
      </c>
      <c r="AP2057" s="49" t="str">
        <f aca="false">IF(AN2057="","",IF(T2057=0.12,(U2057*0.4117)*0.4117,IF(T2057=0,(AI2057*0.07)*0.4117,U2057*0.4117)))</f>
        <v/>
      </c>
      <c r="AQ2057" s="47" t="str">
        <f aca="false">IF(AN2057="","",AO2057-AP2057)</f>
        <v/>
      </c>
      <c r="AR2057" s="50" t="str">
        <f aca="false">IFERROR(IF(AND(AC2057="SIM",Y2057="REVENDA",LEFT(AG2057,5)="ANEXO")*OR(AE2057="ANEXO I",AF2057="ANEXO II"),VLOOKUP(H2057,Dados!G:I,2,0),""),"INSERIR MVA")</f>
        <v/>
      </c>
      <c r="AS2057" s="48" t="str">
        <f aca="false">IF(LEFT(AG2057,5)="ANEXO",VLOOKUP(AG2057,Dados!$X$111:$Z$112,2,0)*(AI2057-Q2057),"")</f>
        <v/>
      </c>
      <c r="AT2057" s="48" t="str">
        <f aca="false">IFERROR(IF(AR2057="","",(AI2057*AR2057)+AI2057),"INSERIR MVA")</f>
        <v/>
      </c>
      <c r="AU2057" s="48" t="str">
        <f aca="false">IF(AT2057="","",IF(AY2057=0.04,U2057,AS2057*AY2057))</f>
        <v/>
      </c>
      <c r="AV2057" s="47" t="str">
        <f aca="false">IFERROR(IF(AU2057="","",(VLOOKUP(AG2057,Dados!$X$111:$Z$112,3,0)*AT2057*0.17)),"INSERIR MVA")</f>
        <v/>
      </c>
      <c r="AW2057" s="47" t="str">
        <f aca="false">IFERROR(IF(AR2057="","",AV2057-AU2057),"")</f>
        <v/>
      </c>
      <c r="AX2057" s="51" t="str">
        <f aca="false">IFERROR(IF(AC2057="NÃO","",IF(AM2057&lt;&gt;"",AM2057-W2057,IF(AQ2057&lt;&gt;"",AQ2057-W2057,IF(AW2057&lt;&gt;"",AW2057-W2057,"")))),"")</f>
        <v/>
      </c>
      <c r="AY2057" s="46" t="str">
        <f aca="false">IFERROR(IF(ISNA(VLOOKUP(R2057,Dados!$X$2:$Y$5,2,0)),VLOOKUP(D2057,Dados!$X$7:$Y$33,2,0),VLOOKUP(R2057,Dados!$X$2:$Y$5,2,0)),"")</f>
        <v/>
      </c>
      <c r="AZ2057" s="52" t="str">
        <f aca="false">IF(C2057="","",IF(AND(Y2057="CONSUMO",AC2057="NÃO")*OR(AG2057="-",AG2057="BIT"),IF(E2057&lt;&gt;"",(AI2057-(P2057+L2057-N2057+Q2057)*AY2057)/0.83),""))</f>
        <v/>
      </c>
      <c r="BA2057" s="51" t="str">
        <f aca="false">IF(AZ2057="","",AZ2057*0.17-((P2057+L2057-N2057+Q2057)*AY2057))</f>
        <v/>
      </c>
      <c r="BB2057" s="51" t="str">
        <f aca="false">IF(AND(Y2057="CONSUMO",AG2057="ANEXO I",AY2057&gt;4%),(AI2057-(P2057+L2057-N2057+Q2057)*0.0514)/0.83*(0.5177)*(0.17)-AI2057*0.0514,IF(AND(Y2057="CONSUMO",AG2057="ANEXO II",AY2057&gt;4%),(AI2057-(P2057+L2057-N2057+Q2057)*0.041)/0.83*(0.3295)*(0.17)-AI2057*0.041,IF(AND(Y2057="CONSUMO",AG2057="ANEXO I",AY2057=4%),(AI2057-(P2057+L2057-N2057+Q2057)*0.04)/0.83*(0.5177)*(0.17)-AI2057*0.04,IF(AND(Y2057="CONSUMO",AG2057="ANEXO II",AY2057=4%),(AI2057-(P2057+L2057-N2057+Q2057)*0.04)/0.83*(0.3295)*(0.17)-AI2057*0.04,""))))</f>
        <v/>
      </c>
      <c r="BC2057" s="51" t="str">
        <f aca="false">IF(C2057="","",IF(AND(Y2057="CONSUMO",AC2057="SIM")*OR(AG2057="-",AG2057="BIT"),IF(E2057&lt;&gt;"",(AI2057-(P2057+L2057-N2057+Q2057)*AY2057)/0.83),""))</f>
        <v/>
      </c>
      <c r="BD2057" s="51" t="str">
        <f aca="false">IF(BC2057="","",BC2057*0.17)</f>
        <v/>
      </c>
      <c r="BE2057" s="51" t="str">
        <f aca="false">IF(I2057=6908,0,IF(BC2057="","",BD2057-((P2057+L2057-N2057+Q2057)*AY2057)))</f>
        <v/>
      </c>
      <c r="BF2057" s="53" t="str">
        <f aca="false">IF(B2057="","",IF(OR(B2057="",E2057="Regime Normal"),0,(AI2057-Q2057)*VLOOKUP(R2057,Dados!$X$98:$Y$108,2,0)))</f>
        <v/>
      </c>
      <c r="BG2057" s="54" t="str">
        <f aca="false">IFERROR(VLOOKUP(I2057,Dados!$AC$27:$AD$43,2,0),IF(B2057="","",IF(D2057&lt;&gt;"MT",IF(AND(AC2057="SIM",Y2057="Revenda"),"2403",IF(AND(AC2057="SIM",Y2057="Consumo"),"2407",IF(AND(AC2057="NÃO",Y2057="Revenda"),"2102",IF(AND(AC2057="NÃO",Y2057="Consumo"),"2556",)))),REPLACE(I2057,1,1,1))))</f>
        <v/>
      </c>
    </row>
    <row r="2058" customFormat="false" ht="12.8" hidden="false" customHeight="true" outlineLevel="0" collapsed="false">
      <c r="Y2058" s="45"/>
      <c r="Z2058" s="46" t="str">
        <f aca="false">IF(B2058="","",(IFERROR(VLOOKUP(H2058,Dados!A$3:B$15000,2,0),"Não Encontrado")))</f>
        <v/>
      </c>
      <c r="AA2058" s="46" t="str">
        <f aca="false">IF(B2058="","",(IFERROR(VLOOKUP(G2058,Dados!C$3:E$15000,3,0),"Não Encontrado")))</f>
        <v/>
      </c>
      <c r="AB2058" s="46" t="str">
        <f aca="false">IFERROR(IF(Z2058&lt;&gt;"Não Encontrado",Z2058,IF(AA2058&lt;&gt;"Não Encontrado",AA2058,"")),"")</f>
        <v/>
      </c>
      <c r="AC2058" s="45" t="str">
        <f aca="false">IF(B2058="","",IF(AB2058="","NÃO","SIM"))</f>
        <v/>
      </c>
      <c r="AD2058" s="45" t="str">
        <f aca="false">IFERROR(VLOOKUP(G2058,Dados!$P$3:$R$500,3,0),"")</f>
        <v/>
      </c>
      <c r="AE2058" s="45" t="str">
        <f aca="false">IFERROR(VLOOKUP(G2058,Dados!$K$3:$L$500,2,0),"")</f>
        <v/>
      </c>
      <c r="AF2058" s="45" t="str">
        <f aca="false">IFERROR(VLOOKUP(G2058,Dados!$M$3:$N$500,2,0),"")</f>
        <v/>
      </c>
      <c r="AG2058" s="45" t="str">
        <f aca="false">IF(F2058="","",IF(AND(AD2058="",AE2058="",AF2058=""),"-",IF(AND(AD2058="BIT",AE2058="",AF2058=""),"BIT",IF(AND(AE2058="ANEXO I",AD2058="",AF2058=""),"ANEXO I",IF(AND(AF2058="ANEXO II",AD2058="",AE2058=""),"ANEXO II","Escolher")))))</f>
        <v/>
      </c>
      <c r="AH2058" s="45" t="str">
        <f aca="false">IF(AG2058&lt;&gt;"Pneus","",IFERROR(VLOOKUP(R2058,Dados!$X$2:$Z$5,3,0)*(AI2058-Q2058),VLOOKUP(D2058,Dados!$X$7:$Z$33,3,0)*(AI2058-Q2058)))</f>
        <v/>
      </c>
      <c r="AI2058" s="47" t="str">
        <f aca="false">IF(B2058="","",P2058+Q2058+O2058+M2058+L2058-N2058)</f>
        <v/>
      </c>
      <c r="AJ2058" s="48" t="str">
        <f aca="false">IFERROR(IF(AND(AC2058="SIM",AG2058="-",Y2058="REVENDA"),(AB2058/1+1)*AI2058,IF(AND(AC2058="SIM",AG2058="Pneus",Y2058="REVENDA"),(AB2058/1+1)*(AI2058-AH2058),"")),"")</f>
        <v/>
      </c>
      <c r="AK2058" s="48" t="str">
        <f aca="false">IF(AJ2058="","",AJ2058*17%)</f>
        <v/>
      </c>
      <c r="AL2058" s="48" t="str">
        <f aca="false">IFERROR(IF(AC2058="NÃO","",IF(AK2058="","",IF(E2058="Simples Nacional",BF2058,IF(T2058=0.12,U2058*0.5833337002,IF(T2058=0,AI2058*0.07,U2058))))),"")</f>
        <v/>
      </c>
      <c r="AM2058" s="47" t="str">
        <f aca="false">IFERROR(IF(AC2058="NÃO","",IF(OR(AG2058="-",AG2058="Pneus"),AK2058-AL2058,"")),"")</f>
        <v/>
      </c>
      <c r="AN2058" s="48" t="str">
        <f aca="false">IF(AND(Y2058="REVENDA",AC2058="SIM",AG2058="BIT"),((AB2058/1+1)*AI2058)*0.4117,"")</f>
        <v/>
      </c>
      <c r="AO2058" s="48" t="str">
        <f aca="false">IF(AN2058="","",AN2058*17%)</f>
        <v/>
      </c>
      <c r="AP2058" s="49" t="str">
        <f aca="false">IF(AN2058="","",IF(T2058=0.12,(U2058*0.4117)*0.4117,IF(T2058=0,(AI2058*0.07)*0.4117,U2058*0.4117)))</f>
        <v/>
      </c>
      <c r="AQ2058" s="47" t="str">
        <f aca="false">IF(AN2058="","",AO2058-AP2058)</f>
        <v/>
      </c>
      <c r="AR2058" s="50" t="str">
        <f aca="false">IFERROR(IF(AND(AC2058="SIM",Y2058="REVENDA",LEFT(AG2058,5)="ANEXO")*OR(AE2058="ANEXO I",AF2058="ANEXO II"),VLOOKUP(H2058,Dados!G:I,2,0),""),"INSERIR MVA")</f>
        <v/>
      </c>
      <c r="AS2058" s="48" t="str">
        <f aca="false">IF(LEFT(AG2058,5)="ANEXO",VLOOKUP(AG2058,Dados!$X$111:$Z$112,2,0)*(AI2058-Q2058),"")</f>
        <v/>
      </c>
      <c r="AT2058" s="48" t="str">
        <f aca="false">IFERROR(IF(AR2058="","",(AI2058*AR2058)+AI2058),"INSERIR MVA")</f>
        <v/>
      </c>
      <c r="AU2058" s="48" t="str">
        <f aca="false">IF(AT2058="","",IF(AY2058=0.04,U2058,AS2058*AY2058))</f>
        <v/>
      </c>
      <c r="AV2058" s="47" t="str">
        <f aca="false">IFERROR(IF(AU2058="","",(VLOOKUP(AG2058,Dados!$X$111:$Z$112,3,0)*AT2058*0.17)),"INSERIR MVA")</f>
        <v/>
      </c>
      <c r="AW2058" s="47" t="str">
        <f aca="false">IFERROR(IF(AR2058="","",AV2058-AU2058),"")</f>
        <v/>
      </c>
      <c r="AX2058" s="51" t="str">
        <f aca="false">IFERROR(IF(AC2058="NÃO","",IF(AM2058&lt;&gt;"",AM2058-W2058,IF(AQ2058&lt;&gt;"",AQ2058-W2058,IF(AW2058&lt;&gt;"",AW2058-W2058,"")))),"")</f>
        <v/>
      </c>
      <c r="AY2058" s="46" t="str">
        <f aca="false">IFERROR(IF(ISNA(VLOOKUP(R2058,Dados!$X$2:$Y$5,2,0)),VLOOKUP(D2058,Dados!$X$7:$Y$33,2,0),VLOOKUP(R2058,Dados!$X$2:$Y$5,2,0)),"")</f>
        <v/>
      </c>
      <c r="AZ2058" s="52" t="str">
        <f aca="false">IF(C2058="","",IF(AND(Y2058="CONSUMO",AC2058="NÃO")*OR(AG2058="-",AG2058="BIT"),IF(E2058&lt;&gt;"",(AI2058-(P2058+L2058-N2058+Q2058)*AY2058)/0.83),""))</f>
        <v/>
      </c>
      <c r="BA2058" s="51" t="str">
        <f aca="false">IF(AZ2058="","",AZ2058*0.17-((P2058+L2058-N2058+Q2058)*AY2058))</f>
        <v/>
      </c>
      <c r="BB2058" s="51" t="str">
        <f aca="false">IF(AND(Y2058="CONSUMO",AG2058="ANEXO I",AY2058&gt;4%),(AI2058-(P2058+L2058-N2058+Q2058)*0.0514)/0.83*(0.5177)*(0.17)-AI2058*0.0514,IF(AND(Y2058="CONSUMO",AG2058="ANEXO II",AY2058&gt;4%),(AI2058-(P2058+L2058-N2058+Q2058)*0.041)/0.83*(0.3295)*(0.17)-AI2058*0.041,IF(AND(Y2058="CONSUMO",AG2058="ANEXO I",AY2058=4%),(AI2058-(P2058+L2058-N2058+Q2058)*0.04)/0.83*(0.5177)*(0.17)-AI2058*0.04,IF(AND(Y2058="CONSUMO",AG2058="ANEXO II",AY2058=4%),(AI2058-(P2058+L2058-N2058+Q2058)*0.04)/0.83*(0.3295)*(0.17)-AI2058*0.04,""))))</f>
        <v/>
      </c>
      <c r="BC2058" s="51" t="str">
        <f aca="false">IF(C2058="","",IF(AND(Y2058="CONSUMO",AC2058="SIM")*OR(AG2058="-",AG2058="BIT"),IF(E2058&lt;&gt;"",(AI2058-(P2058+L2058-N2058+Q2058)*AY2058)/0.83),""))</f>
        <v/>
      </c>
      <c r="BD2058" s="51" t="str">
        <f aca="false">IF(BC2058="","",BC2058*0.17)</f>
        <v/>
      </c>
      <c r="BE2058" s="51" t="str">
        <f aca="false">IF(I2058=6908,0,IF(BC2058="","",BD2058-((P2058+L2058-N2058+Q2058)*AY2058)))</f>
        <v/>
      </c>
      <c r="BF2058" s="53" t="str">
        <f aca="false">IF(B2058="","",IF(OR(B2058="",E2058="Regime Normal"),0,(AI2058-Q2058)*VLOOKUP(R2058,Dados!$X$98:$Y$108,2,0)))</f>
        <v/>
      </c>
      <c r="BG2058" s="54" t="str">
        <f aca="false">IFERROR(VLOOKUP(I2058,Dados!$AC$27:$AD$43,2,0),IF(B2058="","",IF(D2058&lt;&gt;"MT",IF(AND(AC2058="SIM",Y2058="Revenda"),"2403",IF(AND(AC2058="SIM",Y2058="Consumo"),"2407",IF(AND(AC2058="NÃO",Y2058="Revenda"),"2102",IF(AND(AC2058="NÃO",Y2058="Consumo"),"2556",)))),REPLACE(I2058,1,1,1))))</f>
        <v/>
      </c>
    </row>
    <row r="2059" customFormat="false" ht="12.8" hidden="false" customHeight="true" outlineLevel="0" collapsed="false">
      <c r="Y2059" s="45"/>
      <c r="Z2059" s="46" t="str">
        <f aca="false">IF(B2059="","",(IFERROR(VLOOKUP(H2059,Dados!A$3:B$15000,2,0),"Não Encontrado")))</f>
        <v/>
      </c>
      <c r="AA2059" s="46" t="str">
        <f aca="false">IF(B2059="","",(IFERROR(VLOOKUP(G2059,Dados!C$3:E$15000,3,0),"Não Encontrado")))</f>
        <v/>
      </c>
      <c r="AB2059" s="46" t="str">
        <f aca="false">IFERROR(IF(Z2059&lt;&gt;"Não Encontrado",Z2059,IF(AA2059&lt;&gt;"Não Encontrado",AA2059,"")),"")</f>
        <v/>
      </c>
      <c r="AC2059" s="45" t="str">
        <f aca="false">IF(B2059="","",IF(AB2059="","NÃO","SIM"))</f>
        <v/>
      </c>
      <c r="AD2059" s="45" t="str">
        <f aca="false">IFERROR(VLOOKUP(G2059,Dados!$P$3:$R$500,3,0),"")</f>
        <v/>
      </c>
      <c r="AE2059" s="45" t="str">
        <f aca="false">IFERROR(VLOOKUP(G2059,Dados!$K$3:$L$500,2,0),"")</f>
        <v/>
      </c>
      <c r="AF2059" s="45" t="str">
        <f aca="false">IFERROR(VLOOKUP(G2059,Dados!$M$3:$N$500,2,0),"")</f>
        <v/>
      </c>
      <c r="AG2059" s="45" t="str">
        <f aca="false">IF(F2059="","",IF(AND(AD2059="",AE2059="",AF2059=""),"-",IF(AND(AD2059="BIT",AE2059="",AF2059=""),"BIT",IF(AND(AE2059="ANEXO I",AD2059="",AF2059=""),"ANEXO I",IF(AND(AF2059="ANEXO II",AD2059="",AE2059=""),"ANEXO II","Escolher")))))</f>
        <v/>
      </c>
      <c r="AH2059" s="45" t="str">
        <f aca="false">IF(AG2059&lt;&gt;"Pneus","",IFERROR(VLOOKUP(R2059,Dados!$X$2:$Z$5,3,0)*(AI2059-Q2059),VLOOKUP(D2059,Dados!$X$7:$Z$33,3,0)*(AI2059-Q2059)))</f>
        <v/>
      </c>
      <c r="AI2059" s="47" t="str">
        <f aca="false">IF(B2059="","",P2059+Q2059+O2059+M2059+L2059-N2059)</f>
        <v/>
      </c>
      <c r="AJ2059" s="48" t="str">
        <f aca="false">IFERROR(IF(AND(AC2059="SIM",AG2059="-",Y2059="REVENDA"),(AB2059/1+1)*AI2059,IF(AND(AC2059="SIM",AG2059="Pneus",Y2059="REVENDA"),(AB2059/1+1)*(AI2059-AH2059),"")),"")</f>
        <v/>
      </c>
      <c r="AK2059" s="48" t="str">
        <f aca="false">IF(AJ2059="","",AJ2059*17%)</f>
        <v/>
      </c>
      <c r="AL2059" s="48" t="str">
        <f aca="false">IFERROR(IF(AC2059="NÃO","",IF(AK2059="","",IF(E2059="Simples Nacional",BF2059,IF(T2059=0.12,U2059*0.5833337002,IF(T2059=0,AI2059*0.07,U2059))))),"")</f>
        <v/>
      </c>
      <c r="AM2059" s="47" t="str">
        <f aca="false">IFERROR(IF(AC2059="NÃO","",IF(OR(AG2059="-",AG2059="Pneus"),AK2059-AL2059,"")),"")</f>
        <v/>
      </c>
      <c r="AN2059" s="48" t="str">
        <f aca="false">IF(AND(Y2059="REVENDA",AC2059="SIM",AG2059="BIT"),((AB2059/1+1)*AI2059)*0.4117,"")</f>
        <v/>
      </c>
      <c r="AO2059" s="48" t="str">
        <f aca="false">IF(AN2059="","",AN2059*17%)</f>
        <v/>
      </c>
      <c r="AP2059" s="49" t="str">
        <f aca="false">IF(AN2059="","",IF(T2059=0.12,(U2059*0.4117)*0.4117,IF(T2059=0,(AI2059*0.07)*0.4117,U2059*0.4117)))</f>
        <v/>
      </c>
      <c r="AQ2059" s="47" t="str">
        <f aca="false">IF(AN2059="","",AO2059-AP2059)</f>
        <v/>
      </c>
      <c r="AR2059" s="50" t="str">
        <f aca="false">IFERROR(IF(AND(AC2059="SIM",Y2059="REVENDA",LEFT(AG2059,5)="ANEXO")*OR(AE2059="ANEXO I",AF2059="ANEXO II"),VLOOKUP(H2059,Dados!G:I,2,0),""),"INSERIR MVA")</f>
        <v/>
      </c>
      <c r="AS2059" s="48" t="str">
        <f aca="false">IF(LEFT(AG2059,5)="ANEXO",VLOOKUP(AG2059,Dados!$X$111:$Z$112,2,0)*(AI2059-Q2059),"")</f>
        <v/>
      </c>
      <c r="AT2059" s="48" t="str">
        <f aca="false">IFERROR(IF(AR2059="","",(AI2059*AR2059)+AI2059),"INSERIR MVA")</f>
        <v/>
      </c>
      <c r="AU2059" s="48" t="str">
        <f aca="false">IF(AT2059="","",IF(AY2059=0.04,U2059,AS2059*AY2059))</f>
        <v/>
      </c>
      <c r="AV2059" s="47" t="str">
        <f aca="false">IFERROR(IF(AU2059="","",(VLOOKUP(AG2059,Dados!$X$111:$Z$112,3,0)*AT2059*0.17)),"INSERIR MVA")</f>
        <v/>
      </c>
      <c r="AW2059" s="47" t="str">
        <f aca="false">IFERROR(IF(AR2059="","",AV2059-AU2059),"")</f>
        <v/>
      </c>
      <c r="AX2059" s="51" t="str">
        <f aca="false">IFERROR(IF(AC2059="NÃO","",IF(AM2059&lt;&gt;"",AM2059-W2059,IF(AQ2059&lt;&gt;"",AQ2059-W2059,IF(AW2059&lt;&gt;"",AW2059-W2059,"")))),"")</f>
        <v/>
      </c>
      <c r="AY2059" s="46" t="str">
        <f aca="false">IFERROR(IF(ISNA(VLOOKUP(R2059,Dados!$X$2:$Y$5,2,0)),VLOOKUP(D2059,Dados!$X$7:$Y$33,2,0),VLOOKUP(R2059,Dados!$X$2:$Y$5,2,0)),"")</f>
        <v/>
      </c>
      <c r="AZ2059" s="52" t="str">
        <f aca="false">IF(C2059="","",IF(AND(Y2059="CONSUMO",AC2059="NÃO")*OR(AG2059="-",AG2059="BIT"),IF(E2059&lt;&gt;"",(AI2059-(P2059+L2059-N2059+Q2059)*AY2059)/0.83),""))</f>
        <v/>
      </c>
      <c r="BA2059" s="51" t="str">
        <f aca="false">IF(AZ2059="","",AZ2059*0.17-((P2059+L2059-N2059+Q2059)*AY2059))</f>
        <v/>
      </c>
      <c r="BB2059" s="51" t="str">
        <f aca="false">IF(AND(Y2059="CONSUMO",AG2059="ANEXO I",AY2059&gt;4%),(AI2059-(P2059+L2059-N2059+Q2059)*0.0514)/0.83*(0.5177)*(0.17)-AI2059*0.0514,IF(AND(Y2059="CONSUMO",AG2059="ANEXO II",AY2059&gt;4%),(AI2059-(P2059+L2059-N2059+Q2059)*0.041)/0.83*(0.3295)*(0.17)-AI2059*0.041,IF(AND(Y2059="CONSUMO",AG2059="ANEXO I",AY2059=4%),(AI2059-(P2059+L2059-N2059+Q2059)*0.04)/0.83*(0.5177)*(0.17)-AI2059*0.04,IF(AND(Y2059="CONSUMO",AG2059="ANEXO II",AY2059=4%),(AI2059-(P2059+L2059-N2059+Q2059)*0.04)/0.83*(0.3295)*(0.17)-AI2059*0.04,""))))</f>
        <v/>
      </c>
      <c r="BC2059" s="51" t="str">
        <f aca="false">IF(C2059="","",IF(AND(Y2059="CONSUMO",AC2059="SIM")*OR(AG2059="-",AG2059="BIT"),IF(E2059&lt;&gt;"",(AI2059-(P2059+L2059-N2059+Q2059)*AY2059)/0.83),""))</f>
        <v/>
      </c>
      <c r="BD2059" s="51" t="str">
        <f aca="false">IF(BC2059="","",BC2059*0.17)</f>
        <v/>
      </c>
      <c r="BE2059" s="51" t="str">
        <f aca="false">IF(I2059=6908,0,IF(BC2059="","",BD2059-((P2059+L2059-N2059+Q2059)*AY2059)))</f>
        <v/>
      </c>
      <c r="BF2059" s="53" t="str">
        <f aca="false">IF(B2059="","",IF(OR(B2059="",E2059="Regime Normal"),0,(AI2059-Q2059)*VLOOKUP(R2059,Dados!$X$98:$Y$108,2,0)))</f>
        <v/>
      </c>
      <c r="BG2059" s="54" t="str">
        <f aca="false">IFERROR(VLOOKUP(I2059,Dados!$AC$27:$AD$43,2,0),IF(B2059="","",IF(D2059&lt;&gt;"MT",IF(AND(AC2059="SIM",Y2059="Revenda"),"2403",IF(AND(AC2059="SIM",Y2059="Consumo"),"2407",IF(AND(AC2059="NÃO",Y2059="Revenda"),"2102",IF(AND(AC2059="NÃO",Y2059="Consumo"),"2556",)))),REPLACE(I2059,1,1,1))))</f>
        <v/>
      </c>
    </row>
    <row r="2060" customFormat="false" ht="12.8" hidden="false" customHeight="true" outlineLevel="0" collapsed="false">
      <c r="Y2060" s="45"/>
      <c r="Z2060" s="46" t="str">
        <f aca="false">IF(B2060="","",(IFERROR(VLOOKUP(H2060,Dados!A$3:B$15000,2,0),"Não Encontrado")))</f>
        <v/>
      </c>
      <c r="AA2060" s="46" t="str">
        <f aca="false">IF(B2060="","",(IFERROR(VLOOKUP(G2060,Dados!C$3:E$15000,3,0),"Não Encontrado")))</f>
        <v/>
      </c>
      <c r="AB2060" s="46" t="str">
        <f aca="false">IFERROR(IF(Z2060&lt;&gt;"Não Encontrado",Z2060,IF(AA2060&lt;&gt;"Não Encontrado",AA2060,"")),"")</f>
        <v/>
      </c>
      <c r="AC2060" s="45" t="str">
        <f aca="false">IF(B2060="","",IF(AB2060="","NÃO","SIM"))</f>
        <v/>
      </c>
      <c r="AD2060" s="45" t="str">
        <f aca="false">IFERROR(VLOOKUP(G2060,Dados!$P$3:$R$500,3,0),"")</f>
        <v/>
      </c>
      <c r="AE2060" s="45" t="str">
        <f aca="false">IFERROR(VLOOKUP(G2060,Dados!$K$3:$L$500,2,0),"")</f>
        <v/>
      </c>
      <c r="AF2060" s="45" t="str">
        <f aca="false">IFERROR(VLOOKUP(G2060,Dados!$M$3:$N$500,2,0),"")</f>
        <v/>
      </c>
      <c r="AG2060" s="45" t="str">
        <f aca="false">IF(F2060="","",IF(AND(AD2060="",AE2060="",AF2060=""),"-",IF(AND(AD2060="BIT",AE2060="",AF2060=""),"BIT",IF(AND(AE2060="ANEXO I",AD2060="",AF2060=""),"ANEXO I",IF(AND(AF2060="ANEXO II",AD2060="",AE2060=""),"ANEXO II","Escolher")))))</f>
        <v/>
      </c>
      <c r="AH2060" s="45" t="str">
        <f aca="false">IF(AG2060&lt;&gt;"Pneus","",IFERROR(VLOOKUP(R2060,Dados!$X$2:$Z$5,3,0)*(AI2060-Q2060),VLOOKUP(D2060,Dados!$X$7:$Z$33,3,0)*(AI2060-Q2060)))</f>
        <v/>
      </c>
      <c r="AI2060" s="47" t="str">
        <f aca="false">IF(B2060="","",P2060+Q2060+O2060+M2060+L2060-N2060)</f>
        <v/>
      </c>
      <c r="AJ2060" s="48" t="str">
        <f aca="false">IFERROR(IF(AND(AC2060="SIM",AG2060="-",Y2060="REVENDA"),(AB2060/1+1)*AI2060,IF(AND(AC2060="SIM",AG2060="Pneus",Y2060="REVENDA"),(AB2060/1+1)*(AI2060-AH2060),"")),"")</f>
        <v/>
      </c>
      <c r="AK2060" s="48" t="str">
        <f aca="false">IF(AJ2060="","",AJ2060*17%)</f>
        <v/>
      </c>
      <c r="AL2060" s="48" t="str">
        <f aca="false">IFERROR(IF(AC2060="NÃO","",IF(AK2060="","",IF(E2060="Simples Nacional",BF2060,IF(T2060=0.12,U2060*0.5833337002,IF(T2060=0,AI2060*0.07,U2060))))),"")</f>
        <v/>
      </c>
      <c r="AM2060" s="47" t="str">
        <f aca="false">IFERROR(IF(AC2060="NÃO","",IF(OR(AG2060="-",AG2060="Pneus"),AK2060-AL2060,"")),"")</f>
        <v/>
      </c>
      <c r="AN2060" s="48" t="str">
        <f aca="false">IF(AND(Y2060="REVENDA",AC2060="SIM",AG2060="BIT"),((AB2060/1+1)*AI2060)*0.4117,"")</f>
        <v/>
      </c>
      <c r="AO2060" s="48" t="str">
        <f aca="false">IF(AN2060="","",AN2060*17%)</f>
        <v/>
      </c>
      <c r="AP2060" s="49" t="str">
        <f aca="false">IF(AN2060="","",IF(T2060=0.12,(U2060*0.4117)*0.4117,IF(T2060=0,(AI2060*0.07)*0.4117,U2060*0.4117)))</f>
        <v/>
      </c>
      <c r="AQ2060" s="47" t="str">
        <f aca="false">IF(AN2060="","",AO2060-AP2060)</f>
        <v/>
      </c>
      <c r="AR2060" s="50" t="str">
        <f aca="false">IFERROR(IF(AND(AC2060="SIM",Y2060="REVENDA",LEFT(AG2060,5)="ANEXO")*OR(AE2060="ANEXO I",AF2060="ANEXO II"),VLOOKUP(H2060,Dados!G:I,2,0),""),"INSERIR MVA")</f>
        <v/>
      </c>
      <c r="AS2060" s="48" t="str">
        <f aca="false">IF(LEFT(AG2060,5)="ANEXO",VLOOKUP(AG2060,Dados!$X$111:$Z$112,2,0)*(AI2060-Q2060),"")</f>
        <v/>
      </c>
      <c r="AT2060" s="48" t="str">
        <f aca="false">IFERROR(IF(AR2060="","",(AI2060*AR2060)+AI2060),"INSERIR MVA")</f>
        <v/>
      </c>
      <c r="AU2060" s="48" t="str">
        <f aca="false">IF(AT2060="","",IF(AY2060=0.04,U2060,AS2060*AY2060))</f>
        <v/>
      </c>
      <c r="AV2060" s="47" t="str">
        <f aca="false">IFERROR(IF(AU2060="","",(VLOOKUP(AG2060,Dados!$X$111:$Z$112,3,0)*AT2060*0.17)),"INSERIR MVA")</f>
        <v/>
      </c>
      <c r="AW2060" s="47" t="str">
        <f aca="false">IFERROR(IF(AR2060="","",AV2060-AU2060),"")</f>
        <v/>
      </c>
      <c r="AX2060" s="51" t="str">
        <f aca="false">IFERROR(IF(AC2060="NÃO","",IF(AM2060&lt;&gt;"",AM2060-W2060,IF(AQ2060&lt;&gt;"",AQ2060-W2060,IF(AW2060&lt;&gt;"",AW2060-W2060,"")))),"")</f>
        <v/>
      </c>
      <c r="AY2060" s="46" t="str">
        <f aca="false">IFERROR(IF(ISNA(VLOOKUP(R2060,Dados!$X$2:$Y$5,2,0)),VLOOKUP(D2060,Dados!$X$7:$Y$33,2,0),VLOOKUP(R2060,Dados!$X$2:$Y$5,2,0)),"")</f>
        <v/>
      </c>
      <c r="AZ2060" s="52" t="str">
        <f aca="false">IF(C2060="","",IF(AND(Y2060="CONSUMO",AC2060="NÃO")*OR(AG2060="-",AG2060="BIT"),IF(E2060&lt;&gt;"",(AI2060-(P2060+L2060-N2060+Q2060)*AY2060)/0.83),""))</f>
        <v/>
      </c>
      <c r="BA2060" s="51" t="str">
        <f aca="false">IF(AZ2060="","",AZ2060*0.17-((P2060+L2060-N2060+Q2060)*AY2060))</f>
        <v/>
      </c>
      <c r="BB2060" s="51" t="str">
        <f aca="false">IF(AND(Y2060="CONSUMO",AG2060="ANEXO I",AY2060&gt;4%),(AI2060-(P2060+L2060-N2060+Q2060)*0.0514)/0.83*(0.5177)*(0.17)-AI2060*0.0514,IF(AND(Y2060="CONSUMO",AG2060="ANEXO II",AY2060&gt;4%),(AI2060-(P2060+L2060-N2060+Q2060)*0.041)/0.83*(0.3295)*(0.17)-AI2060*0.041,IF(AND(Y2060="CONSUMO",AG2060="ANEXO I",AY2060=4%),(AI2060-(P2060+L2060-N2060+Q2060)*0.04)/0.83*(0.5177)*(0.17)-AI2060*0.04,IF(AND(Y2060="CONSUMO",AG2060="ANEXO II",AY2060=4%),(AI2060-(P2060+L2060-N2060+Q2060)*0.04)/0.83*(0.3295)*(0.17)-AI2060*0.04,""))))</f>
        <v/>
      </c>
      <c r="BC2060" s="51" t="str">
        <f aca="false">IF(C2060="","",IF(AND(Y2060="CONSUMO",AC2060="SIM")*OR(AG2060="-",AG2060="BIT"),IF(E2060&lt;&gt;"",(AI2060-(P2060+L2060-N2060+Q2060)*AY2060)/0.83),""))</f>
        <v/>
      </c>
      <c r="BD2060" s="51" t="str">
        <f aca="false">IF(BC2060="","",BC2060*0.17)</f>
        <v/>
      </c>
      <c r="BE2060" s="51" t="str">
        <f aca="false">IF(I2060=6908,0,IF(BC2060="","",BD2060-((P2060+L2060-N2060+Q2060)*AY2060)))</f>
        <v/>
      </c>
      <c r="BF2060" s="53" t="str">
        <f aca="false">IF(B2060="","",IF(OR(B2060="",E2060="Regime Normal"),0,(AI2060-Q2060)*VLOOKUP(R2060,Dados!$X$98:$Y$108,2,0)))</f>
        <v/>
      </c>
      <c r="BG2060" s="54" t="str">
        <f aca="false">IFERROR(VLOOKUP(I2060,Dados!$AC$27:$AD$43,2,0),IF(B2060="","",IF(D2060&lt;&gt;"MT",IF(AND(AC2060="SIM",Y2060="Revenda"),"2403",IF(AND(AC2060="SIM",Y2060="Consumo"),"2407",IF(AND(AC2060="NÃO",Y2060="Revenda"),"2102",IF(AND(AC2060="NÃO",Y2060="Consumo"),"2556",)))),REPLACE(I2060,1,1,1))))</f>
        <v/>
      </c>
    </row>
    <row r="2061" customFormat="false" ht="12.8" hidden="false" customHeight="true" outlineLevel="0" collapsed="false">
      <c r="Y2061" s="45"/>
      <c r="Z2061" s="46" t="str">
        <f aca="false">IF(B2061="","",(IFERROR(VLOOKUP(H2061,Dados!A$3:B$15000,2,0),"Não Encontrado")))</f>
        <v/>
      </c>
      <c r="AA2061" s="46" t="str">
        <f aca="false">IF(B2061="","",(IFERROR(VLOOKUP(G2061,Dados!C$3:E$15000,3,0),"Não Encontrado")))</f>
        <v/>
      </c>
      <c r="AB2061" s="46" t="str">
        <f aca="false">IFERROR(IF(Z2061&lt;&gt;"Não Encontrado",Z2061,IF(AA2061&lt;&gt;"Não Encontrado",AA2061,"")),"")</f>
        <v/>
      </c>
      <c r="AC2061" s="45" t="str">
        <f aca="false">IF(B2061="","",IF(AB2061="","NÃO","SIM"))</f>
        <v/>
      </c>
      <c r="AD2061" s="45" t="str">
        <f aca="false">IFERROR(VLOOKUP(G2061,Dados!$P$3:$R$500,3,0),"")</f>
        <v/>
      </c>
      <c r="AE2061" s="45" t="str">
        <f aca="false">IFERROR(VLOOKUP(G2061,Dados!$K$3:$L$500,2,0),"")</f>
        <v/>
      </c>
      <c r="AF2061" s="45" t="str">
        <f aca="false">IFERROR(VLOOKUP(G2061,Dados!$M$3:$N$500,2,0),"")</f>
        <v/>
      </c>
      <c r="AG2061" s="45" t="str">
        <f aca="false">IF(F2061="","",IF(AND(AD2061="",AE2061="",AF2061=""),"-",IF(AND(AD2061="BIT",AE2061="",AF2061=""),"BIT",IF(AND(AE2061="ANEXO I",AD2061="",AF2061=""),"ANEXO I",IF(AND(AF2061="ANEXO II",AD2061="",AE2061=""),"ANEXO II","Escolher")))))</f>
        <v/>
      </c>
      <c r="AH2061" s="45" t="str">
        <f aca="false">IF(AG2061&lt;&gt;"Pneus","",IFERROR(VLOOKUP(R2061,Dados!$X$2:$Z$5,3,0)*(AI2061-Q2061),VLOOKUP(D2061,Dados!$X$7:$Z$33,3,0)*(AI2061-Q2061)))</f>
        <v/>
      </c>
      <c r="AI2061" s="47" t="str">
        <f aca="false">IF(B2061="","",P2061+Q2061+O2061+M2061+L2061-N2061)</f>
        <v/>
      </c>
      <c r="AJ2061" s="48" t="str">
        <f aca="false">IFERROR(IF(AND(AC2061="SIM",AG2061="-",Y2061="REVENDA"),(AB2061/1+1)*AI2061,IF(AND(AC2061="SIM",AG2061="Pneus",Y2061="REVENDA"),(AB2061/1+1)*(AI2061-AH2061),"")),"")</f>
        <v/>
      </c>
      <c r="AK2061" s="48" t="str">
        <f aca="false">IF(AJ2061="","",AJ2061*17%)</f>
        <v/>
      </c>
      <c r="AL2061" s="48" t="str">
        <f aca="false">IFERROR(IF(AC2061="NÃO","",IF(AK2061="","",IF(E2061="Simples Nacional",BF2061,IF(T2061=0.12,U2061*0.5833337002,IF(T2061=0,AI2061*0.07,U2061))))),"")</f>
        <v/>
      </c>
      <c r="AM2061" s="47" t="str">
        <f aca="false">IFERROR(IF(AC2061="NÃO","",IF(OR(AG2061="-",AG2061="Pneus"),AK2061-AL2061,"")),"")</f>
        <v/>
      </c>
      <c r="AN2061" s="48" t="str">
        <f aca="false">IF(AND(Y2061="REVENDA",AC2061="SIM",AG2061="BIT"),((AB2061/1+1)*AI2061)*0.4117,"")</f>
        <v/>
      </c>
      <c r="AO2061" s="48" t="str">
        <f aca="false">IF(AN2061="","",AN2061*17%)</f>
        <v/>
      </c>
      <c r="AP2061" s="49" t="str">
        <f aca="false">IF(AN2061="","",IF(T2061=0.12,(U2061*0.4117)*0.4117,IF(T2061=0,(AI2061*0.07)*0.4117,U2061*0.4117)))</f>
        <v/>
      </c>
      <c r="AQ2061" s="47" t="str">
        <f aca="false">IF(AN2061="","",AO2061-AP2061)</f>
        <v/>
      </c>
      <c r="AR2061" s="50" t="str">
        <f aca="false">IFERROR(IF(AND(AC2061="SIM",Y2061="REVENDA",LEFT(AG2061,5)="ANEXO")*OR(AE2061="ANEXO I",AF2061="ANEXO II"),VLOOKUP(H2061,Dados!G:I,2,0),""),"INSERIR MVA")</f>
        <v/>
      </c>
      <c r="AS2061" s="48" t="str">
        <f aca="false">IF(LEFT(AG2061,5)="ANEXO",VLOOKUP(AG2061,Dados!$X$111:$Z$112,2,0)*(AI2061-Q2061),"")</f>
        <v/>
      </c>
      <c r="AT2061" s="48" t="str">
        <f aca="false">IFERROR(IF(AR2061="","",(AI2061*AR2061)+AI2061),"INSERIR MVA")</f>
        <v/>
      </c>
      <c r="AU2061" s="48" t="str">
        <f aca="false">IF(AT2061="","",IF(AY2061=0.04,U2061,AS2061*AY2061))</f>
        <v/>
      </c>
      <c r="AV2061" s="47" t="str">
        <f aca="false">IFERROR(IF(AU2061="","",(VLOOKUP(AG2061,Dados!$X$111:$Z$112,3,0)*AT2061*0.17)),"INSERIR MVA")</f>
        <v/>
      </c>
      <c r="AW2061" s="47" t="str">
        <f aca="false">IFERROR(IF(AR2061="","",AV2061-AU2061),"")</f>
        <v/>
      </c>
      <c r="AX2061" s="51" t="str">
        <f aca="false">IFERROR(IF(AC2061="NÃO","",IF(AM2061&lt;&gt;"",AM2061-W2061,IF(AQ2061&lt;&gt;"",AQ2061-W2061,IF(AW2061&lt;&gt;"",AW2061-W2061,"")))),"")</f>
        <v/>
      </c>
      <c r="AY2061" s="46" t="str">
        <f aca="false">IFERROR(IF(ISNA(VLOOKUP(R2061,Dados!$X$2:$Y$5,2,0)),VLOOKUP(D2061,Dados!$X$7:$Y$33,2,0),VLOOKUP(R2061,Dados!$X$2:$Y$5,2,0)),"")</f>
        <v/>
      </c>
      <c r="AZ2061" s="52" t="str">
        <f aca="false">IF(C2061="","",IF(AND(Y2061="CONSUMO",AC2061="NÃO")*OR(AG2061="-",AG2061="BIT"),IF(E2061&lt;&gt;"",(AI2061-(P2061+L2061-N2061+Q2061)*AY2061)/0.83),""))</f>
        <v/>
      </c>
      <c r="BA2061" s="51" t="str">
        <f aca="false">IF(AZ2061="","",AZ2061*0.17-((P2061+L2061-N2061+Q2061)*AY2061))</f>
        <v/>
      </c>
      <c r="BB2061" s="51" t="str">
        <f aca="false">IF(AND(Y2061="CONSUMO",AG2061="ANEXO I",AY2061&gt;4%),(AI2061-(P2061+L2061-N2061+Q2061)*0.0514)/0.83*(0.5177)*(0.17)-AI2061*0.0514,IF(AND(Y2061="CONSUMO",AG2061="ANEXO II",AY2061&gt;4%),(AI2061-(P2061+L2061-N2061+Q2061)*0.041)/0.83*(0.3295)*(0.17)-AI2061*0.041,IF(AND(Y2061="CONSUMO",AG2061="ANEXO I",AY2061=4%),(AI2061-(P2061+L2061-N2061+Q2061)*0.04)/0.83*(0.5177)*(0.17)-AI2061*0.04,IF(AND(Y2061="CONSUMO",AG2061="ANEXO II",AY2061=4%),(AI2061-(P2061+L2061-N2061+Q2061)*0.04)/0.83*(0.3295)*(0.17)-AI2061*0.04,""))))</f>
        <v/>
      </c>
      <c r="BC2061" s="51" t="str">
        <f aca="false">IF(C2061="","",IF(AND(Y2061="CONSUMO",AC2061="SIM")*OR(AG2061="-",AG2061="BIT"),IF(E2061&lt;&gt;"",(AI2061-(P2061+L2061-N2061+Q2061)*AY2061)/0.83),""))</f>
        <v/>
      </c>
      <c r="BD2061" s="51" t="str">
        <f aca="false">IF(BC2061="","",BC2061*0.17)</f>
        <v/>
      </c>
      <c r="BE2061" s="51" t="str">
        <f aca="false">IF(I2061=6908,0,IF(BC2061="","",BD2061-((P2061+L2061-N2061+Q2061)*AY2061)))</f>
        <v/>
      </c>
      <c r="BF2061" s="53" t="str">
        <f aca="false">IF(B2061="","",IF(OR(B2061="",E2061="Regime Normal"),0,(AI2061-Q2061)*VLOOKUP(R2061,Dados!$X$98:$Y$108,2,0)))</f>
        <v/>
      </c>
      <c r="BG2061" s="54" t="str">
        <f aca="false">IFERROR(VLOOKUP(I2061,Dados!$AC$27:$AD$43,2,0),IF(B2061="","",IF(D2061&lt;&gt;"MT",IF(AND(AC2061="SIM",Y2061="Revenda"),"2403",IF(AND(AC2061="SIM",Y2061="Consumo"),"2407",IF(AND(AC2061="NÃO",Y2061="Revenda"),"2102",IF(AND(AC2061="NÃO",Y2061="Consumo"),"2556",)))),REPLACE(I2061,1,1,1))))</f>
        <v/>
      </c>
    </row>
    <row r="2062" customFormat="false" ht="12.8" hidden="false" customHeight="true" outlineLevel="0" collapsed="false">
      <c r="Y2062" s="45"/>
      <c r="Z2062" s="46" t="str">
        <f aca="false">IF(B2062="","",(IFERROR(VLOOKUP(H2062,Dados!A$3:B$15000,2,0),"Não Encontrado")))</f>
        <v/>
      </c>
      <c r="AA2062" s="46" t="str">
        <f aca="false">IF(B2062="","",(IFERROR(VLOOKUP(G2062,Dados!C$3:E$15000,3,0),"Não Encontrado")))</f>
        <v/>
      </c>
      <c r="AB2062" s="46" t="str">
        <f aca="false">IFERROR(IF(Z2062&lt;&gt;"Não Encontrado",Z2062,IF(AA2062&lt;&gt;"Não Encontrado",AA2062,"")),"")</f>
        <v/>
      </c>
      <c r="AC2062" s="45" t="str">
        <f aca="false">IF(B2062="","",IF(AB2062="","NÃO","SIM"))</f>
        <v/>
      </c>
      <c r="AD2062" s="45" t="str">
        <f aca="false">IFERROR(VLOOKUP(G2062,Dados!$P$3:$R$500,3,0),"")</f>
        <v/>
      </c>
      <c r="AE2062" s="45" t="str">
        <f aca="false">IFERROR(VLOOKUP(G2062,Dados!$K$3:$L$500,2,0),"")</f>
        <v/>
      </c>
      <c r="AF2062" s="45" t="str">
        <f aca="false">IFERROR(VLOOKUP(G2062,Dados!$M$3:$N$500,2,0),"")</f>
        <v/>
      </c>
      <c r="AG2062" s="45" t="str">
        <f aca="false">IF(F2062="","",IF(AND(AD2062="",AE2062="",AF2062=""),"-",IF(AND(AD2062="BIT",AE2062="",AF2062=""),"BIT",IF(AND(AE2062="ANEXO I",AD2062="",AF2062=""),"ANEXO I",IF(AND(AF2062="ANEXO II",AD2062="",AE2062=""),"ANEXO II","Escolher")))))</f>
        <v/>
      </c>
      <c r="AH2062" s="45" t="str">
        <f aca="false">IF(AG2062&lt;&gt;"Pneus","",IFERROR(VLOOKUP(R2062,Dados!$X$2:$Z$5,3,0)*(AI2062-Q2062),VLOOKUP(D2062,Dados!$X$7:$Z$33,3,0)*(AI2062-Q2062)))</f>
        <v/>
      </c>
      <c r="AI2062" s="47" t="str">
        <f aca="false">IF(B2062="","",P2062+Q2062+O2062+M2062+L2062-N2062)</f>
        <v/>
      </c>
      <c r="AJ2062" s="48" t="str">
        <f aca="false">IFERROR(IF(AND(AC2062="SIM",AG2062="-",Y2062="REVENDA"),(AB2062/1+1)*AI2062,IF(AND(AC2062="SIM",AG2062="Pneus",Y2062="REVENDA"),(AB2062/1+1)*(AI2062-AH2062),"")),"")</f>
        <v/>
      </c>
      <c r="AK2062" s="48" t="str">
        <f aca="false">IF(AJ2062="","",AJ2062*17%)</f>
        <v/>
      </c>
      <c r="AL2062" s="48" t="str">
        <f aca="false">IFERROR(IF(AC2062="NÃO","",IF(AK2062="","",IF(E2062="Simples Nacional",BF2062,IF(T2062=0.12,U2062*0.5833337002,IF(T2062=0,AI2062*0.07,U2062))))),"")</f>
        <v/>
      </c>
      <c r="AM2062" s="47" t="str">
        <f aca="false">IFERROR(IF(AC2062="NÃO","",IF(OR(AG2062="-",AG2062="Pneus"),AK2062-AL2062,"")),"")</f>
        <v/>
      </c>
      <c r="AN2062" s="48" t="str">
        <f aca="false">IF(AND(Y2062="REVENDA",AC2062="SIM",AG2062="BIT"),((AB2062/1+1)*AI2062)*0.4117,"")</f>
        <v/>
      </c>
      <c r="AO2062" s="48" t="str">
        <f aca="false">IF(AN2062="","",AN2062*17%)</f>
        <v/>
      </c>
      <c r="AP2062" s="49" t="str">
        <f aca="false">IF(AN2062="","",IF(T2062=0.12,(U2062*0.4117)*0.4117,IF(T2062=0,(AI2062*0.07)*0.4117,U2062*0.4117)))</f>
        <v/>
      </c>
      <c r="AQ2062" s="47" t="str">
        <f aca="false">IF(AN2062="","",AO2062-AP2062)</f>
        <v/>
      </c>
      <c r="AR2062" s="50" t="str">
        <f aca="false">IFERROR(IF(AND(AC2062="SIM",Y2062="REVENDA",LEFT(AG2062,5)="ANEXO")*OR(AE2062="ANEXO I",AF2062="ANEXO II"),VLOOKUP(H2062,Dados!G:I,2,0),""),"INSERIR MVA")</f>
        <v/>
      </c>
      <c r="AS2062" s="48" t="str">
        <f aca="false">IF(LEFT(AG2062,5)="ANEXO",VLOOKUP(AG2062,Dados!$X$111:$Z$112,2,0)*(AI2062-Q2062),"")</f>
        <v/>
      </c>
      <c r="AT2062" s="48" t="str">
        <f aca="false">IFERROR(IF(AR2062="","",(AI2062*AR2062)+AI2062),"INSERIR MVA")</f>
        <v/>
      </c>
      <c r="AU2062" s="48" t="str">
        <f aca="false">IF(AT2062="","",IF(AY2062=0.04,U2062,AS2062*AY2062))</f>
        <v/>
      </c>
      <c r="AV2062" s="47" t="str">
        <f aca="false">IFERROR(IF(AU2062="","",(VLOOKUP(AG2062,Dados!$X$111:$Z$112,3,0)*AT2062*0.17)),"INSERIR MVA")</f>
        <v/>
      </c>
      <c r="AW2062" s="47" t="str">
        <f aca="false">IFERROR(IF(AR2062="","",AV2062-AU2062),"")</f>
        <v/>
      </c>
      <c r="AX2062" s="51" t="str">
        <f aca="false">IFERROR(IF(AC2062="NÃO","",IF(AM2062&lt;&gt;"",AM2062-W2062,IF(AQ2062&lt;&gt;"",AQ2062-W2062,IF(AW2062&lt;&gt;"",AW2062-W2062,"")))),"")</f>
        <v/>
      </c>
      <c r="AY2062" s="46" t="str">
        <f aca="false">IFERROR(IF(ISNA(VLOOKUP(R2062,Dados!$X$2:$Y$5,2,0)),VLOOKUP(D2062,Dados!$X$7:$Y$33,2,0),VLOOKUP(R2062,Dados!$X$2:$Y$5,2,0)),"")</f>
        <v/>
      </c>
      <c r="AZ2062" s="52" t="str">
        <f aca="false">IF(C2062="","",IF(AND(Y2062="CONSUMO",AC2062="NÃO")*OR(AG2062="-",AG2062="BIT"),IF(E2062&lt;&gt;"",(AI2062-(P2062+L2062-N2062+Q2062)*AY2062)/0.83),""))</f>
        <v/>
      </c>
      <c r="BA2062" s="51" t="str">
        <f aca="false">IF(AZ2062="","",AZ2062*0.17-((P2062+L2062-N2062+Q2062)*AY2062))</f>
        <v/>
      </c>
      <c r="BB2062" s="51" t="str">
        <f aca="false">IF(AND(Y2062="CONSUMO",AG2062="ANEXO I",AY2062&gt;4%),(AI2062-(P2062+L2062-N2062+Q2062)*0.0514)/0.83*(0.5177)*(0.17)-AI2062*0.0514,IF(AND(Y2062="CONSUMO",AG2062="ANEXO II",AY2062&gt;4%),(AI2062-(P2062+L2062-N2062+Q2062)*0.041)/0.83*(0.3295)*(0.17)-AI2062*0.041,IF(AND(Y2062="CONSUMO",AG2062="ANEXO I",AY2062=4%),(AI2062-(P2062+L2062-N2062+Q2062)*0.04)/0.83*(0.5177)*(0.17)-AI2062*0.04,IF(AND(Y2062="CONSUMO",AG2062="ANEXO II",AY2062=4%),(AI2062-(P2062+L2062-N2062+Q2062)*0.04)/0.83*(0.3295)*(0.17)-AI2062*0.04,""))))</f>
        <v/>
      </c>
      <c r="BC2062" s="51" t="str">
        <f aca="false">IF(C2062="","",IF(AND(Y2062="CONSUMO",AC2062="SIM")*OR(AG2062="-",AG2062="BIT"),IF(E2062&lt;&gt;"",(AI2062-(P2062+L2062-N2062+Q2062)*AY2062)/0.83),""))</f>
        <v/>
      </c>
      <c r="BD2062" s="51" t="str">
        <f aca="false">IF(BC2062="","",BC2062*0.17)</f>
        <v/>
      </c>
      <c r="BE2062" s="51" t="str">
        <f aca="false">IF(I2062=6908,0,IF(BC2062="","",BD2062-((P2062+L2062-N2062+Q2062)*AY2062)))</f>
        <v/>
      </c>
      <c r="BF2062" s="53" t="str">
        <f aca="false">IF(B2062="","",IF(OR(B2062="",E2062="Regime Normal"),0,(AI2062-Q2062)*VLOOKUP(R2062,Dados!$X$98:$Y$108,2,0)))</f>
        <v/>
      </c>
      <c r="BG2062" s="54" t="str">
        <f aca="false">IFERROR(VLOOKUP(I2062,Dados!$AC$27:$AD$43,2,0),IF(B2062="","",IF(D2062&lt;&gt;"MT",IF(AND(AC2062="SIM",Y2062="Revenda"),"2403",IF(AND(AC2062="SIM",Y2062="Consumo"),"2407",IF(AND(AC2062="NÃO",Y2062="Revenda"),"2102",IF(AND(AC2062="NÃO",Y2062="Consumo"),"2556",)))),REPLACE(I2062,1,1,1))))</f>
        <v/>
      </c>
    </row>
    <row r="2063" customFormat="false" ht="12.8" hidden="false" customHeight="true" outlineLevel="0" collapsed="false">
      <c r="Y2063" s="45"/>
      <c r="Z2063" s="46" t="str">
        <f aca="false">IF(B2063="","",(IFERROR(VLOOKUP(H2063,Dados!A$3:B$15000,2,0),"Não Encontrado")))</f>
        <v/>
      </c>
      <c r="AA2063" s="46" t="str">
        <f aca="false">IF(B2063="","",(IFERROR(VLOOKUP(G2063,Dados!C$3:E$15000,3,0),"Não Encontrado")))</f>
        <v/>
      </c>
      <c r="AB2063" s="46" t="str">
        <f aca="false">IFERROR(IF(Z2063&lt;&gt;"Não Encontrado",Z2063,IF(AA2063&lt;&gt;"Não Encontrado",AA2063,"")),"")</f>
        <v/>
      </c>
      <c r="AC2063" s="45" t="str">
        <f aca="false">IF(B2063="","",IF(AB2063="","NÃO","SIM"))</f>
        <v/>
      </c>
      <c r="AD2063" s="45" t="str">
        <f aca="false">IFERROR(VLOOKUP(G2063,Dados!$P$3:$R$500,3,0),"")</f>
        <v/>
      </c>
      <c r="AE2063" s="45" t="str">
        <f aca="false">IFERROR(VLOOKUP(G2063,Dados!$K$3:$L$500,2,0),"")</f>
        <v/>
      </c>
      <c r="AF2063" s="45" t="str">
        <f aca="false">IFERROR(VLOOKUP(G2063,Dados!$M$3:$N$500,2,0),"")</f>
        <v/>
      </c>
      <c r="AG2063" s="45" t="str">
        <f aca="false">IF(F2063="","",IF(AND(AD2063="",AE2063="",AF2063=""),"-",IF(AND(AD2063="BIT",AE2063="",AF2063=""),"BIT",IF(AND(AE2063="ANEXO I",AD2063="",AF2063=""),"ANEXO I",IF(AND(AF2063="ANEXO II",AD2063="",AE2063=""),"ANEXO II","Escolher")))))</f>
        <v/>
      </c>
      <c r="AH2063" s="45" t="str">
        <f aca="false">IF(AG2063&lt;&gt;"Pneus","",IFERROR(VLOOKUP(R2063,Dados!$X$2:$Z$5,3,0)*(AI2063-Q2063),VLOOKUP(D2063,Dados!$X$7:$Z$33,3,0)*(AI2063-Q2063)))</f>
        <v/>
      </c>
      <c r="AI2063" s="47" t="str">
        <f aca="false">IF(B2063="","",P2063+Q2063+O2063+M2063+L2063-N2063)</f>
        <v/>
      </c>
      <c r="AJ2063" s="48" t="str">
        <f aca="false">IFERROR(IF(AND(AC2063="SIM",AG2063="-",Y2063="REVENDA"),(AB2063/1+1)*AI2063,IF(AND(AC2063="SIM",AG2063="Pneus",Y2063="REVENDA"),(AB2063/1+1)*(AI2063-AH2063),"")),"")</f>
        <v/>
      </c>
      <c r="AK2063" s="48" t="str">
        <f aca="false">IF(AJ2063="","",AJ2063*17%)</f>
        <v/>
      </c>
      <c r="AL2063" s="48" t="str">
        <f aca="false">IFERROR(IF(AC2063="NÃO","",IF(AK2063="","",IF(E2063="Simples Nacional",BF2063,IF(T2063=0.12,U2063*0.5833337002,IF(T2063=0,AI2063*0.07,U2063))))),"")</f>
        <v/>
      </c>
      <c r="AM2063" s="47" t="str">
        <f aca="false">IFERROR(IF(AC2063="NÃO","",IF(OR(AG2063="-",AG2063="Pneus"),AK2063-AL2063,"")),"")</f>
        <v/>
      </c>
      <c r="AN2063" s="48" t="str">
        <f aca="false">IF(AND(Y2063="REVENDA",AC2063="SIM",AG2063="BIT"),((AB2063/1+1)*AI2063)*0.4117,"")</f>
        <v/>
      </c>
      <c r="AO2063" s="48" t="str">
        <f aca="false">IF(AN2063="","",AN2063*17%)</f>
        <v/>
      </c>
      <c r="AP2063" s="49" t="str">
        <f aca="false">IF(AN2063="","",IF(T2063=0.12,(U2063*0.4117)*0.4117,IF(T2063=0,(AI2063*0.07)*0.4117,U2063*0.4117)))</f>
        <v/>
      </c>
      <c r="AQ2063" s="47" t="str">
        <f aca="false">IF(AN2063="","",AO2063-AP2063)</f>
        <v/>
      </c>
      <c r="AR2063" s="50" t="str">
        <f aca="false">IFERROR(IF(AND(AC2063="SIM",Y2063="REVENDA",LEFT(AG2063,5)="ANEXO")*OR(AE2063="ANEXO I",AF2063="ANEXO II"),VLOOKUP(H2063,Dados!G:I,2,0),""),"INSERIR MVA")</f>
        <v/>
      </c>
      <c r="AS2063" s="48" t="str">
        <f aca="false">IF(LEFT(AG2063,5)="ANEXO",VLOOKUP(AG2063,Dados!$X$111:$Z$112,2,0)*(AI2063-Q2063),"")</f>
        <v/>
      </c>
      <c r="AT2063" s="48" t="str">
        <f aca="false">IFERROR(IF(AR2063="","",(AI2063*AR2063)+AI2063),"INSERIR MVA")</f>
        <v/>
      </c>
      <c r="AU2063" s="48" t="str">
        <f aca="false">IF(AT2063="","",IF(AY2063=0.04,U2063,AS2063*AY2063))</f>
        <v/>
      </c>
      <c r="AV2063" s="47" t="str">
        <f aca="false">IFERROR(IF(AU2063="","",(VLOOKUP(AG2063,Dados!$X$111:$Z$112,3,0)*AT2063*0.17)),"INSERIR MVA")</f>
        <v/>
      </c>
      <c r="AW2063" s="47" t="str">
        <f aca="false">IFERROR(IF(AR2063="","",AV2063-AU2063),"")</f>
        <v/>
      </c>
      <c r="AX2063" s="51" t="str">
        <f aca="false">IFERROR(IF(AC2063="NÃO","",IF(AM2063&lt;&gt;"",AM2063-W2063,IF(AQ2063&lt;&gt;"",AQ2063-W2063,IF(AW2063&lt;&gt;"",AW2063-W2063,"")))),"")</f>
        <v/>
      </c>
      <c r="AY2063" s="46" t="str">
        <f aca="false">IFERROR(IF(ISNA(VLOOKUP(R2063,Dados!$X$2:$Y$5,2,0)),VLOOKUP(D2063,Dados!$X$7:$Y$33,2,0),VLOOKUP(R2063,Dados!$X$2:$Y$5,2,0)),"")</f>
        <v/>
      </c>
      <c r="AZ2063" s="52" t="str">
        <f aca="false">IF(C2063="","",IF(AND(Y2063="CONSUMO",AC2063="NÃO")*OR(AG2063="-",AG2063="BIT"),IF(E2063&lt;&gt;"",(AI2063-(P2063+L2063-N2063+Q2063)*AY2063)/0.83),""))</f>
        <v/>
      </c>
      <c r="BA2063" s="51" t="str">
        <f aca="false">IF(AZ2063="","",AZ2063*0.17-((P2063+L2063-N2063+Q2063)*AY2063))</f>
        <v/>
      </c>
      <c r="BB2063" s="51" t="str">
        <f aca="false">IF(AND(Y2063="CONSUMO",AG2063="ANEXO I",AY2063&gt;4%),(AI2063-(P2063+L2063-N2063+Q2063)*0.0514)/0.83*(0.5177)*(0.17)-AI2063*0.0514,IF(AND(Y2063="CONSUMO",AG2063="ANEXO II",AY2063&gt;4%),(AI2063-(P2063+L2063-N2063+Q2063)*0.041)/0.83*(0.3295)*(0.17)-AI2063*0.041,IF(AND(Y2063="CONSUMO",AG2063="ANEXO I",AY2063=4%),(AI2063-(P2063+L2063-N2063+Q2063)*0.04)/0.83*(0.5177)*(0.17)-AI2063*0.04,IF(AND(Y2063="CONSUMO",AG2063="ANEXO II",AY2063=4%),(AI2063-(P2063+L2063-N2063+Q2063)*0.04)/0.83*(0.3295)*(0.17)-AI2063*0.04,""))))</f>
        <v/>
      </c>
      <c r="BC2063" s="51" t="str">
        <f aca="false">IF(C2063="","",IF(AND(Y2063="CONSUMO",AC2063="SIM")*OR(AG2063="-",AG2063="BIT"),IF(E2063&lt;&gt;"",(AI2063-(P2063+L2063-N2063+Q2063)*AY2063)/0.83),""))</f>
        <v/>
      </c>
      <c r="BD2063" s="51" t="str">
        <f aca="false">IF(BC2063="","",BC2063*0.17)</f>
        <v/>
      </c>
      <c r="BE2063" s="51" t="str">
        <f aca="false">IF(I2063=6908,0,IF(BC2063="","",BD2063-((P2063+L2063-N2063+Q2063)*AY2063)))</f>
        <v/>
      </c>
      <c r="BF2063" s="53" t="str">
        <f aca="false">IF(B2063="","",IF(OR(B2063="",E2063="Regime Normal"),0,(AI2063-Q2063)*VLOOKUP(R2063,Dados!$X$98:$Y$108,2,0)))</f>
        <v/>
      </c>
      <c r="BG2063" s="54" t="str">
        <f aca="false">IFERROR(VLOOKUP(I2063,Dados!$AC$27:$AD$43,2,0),IF(B2063="","",IF(D2063&lt;&gt;"MT",IF(AND(AC2063="SIM",Y2063="Revenda"),"2403",IF(AND(AC2063="SIM",Y2063="Consumo"),"2407",IF(AND(AC2063="NÃO",Y2063="Revenda"),"2102",IF(AND(AC2063="NÃO",Y2063="Consumo"),"2556",)))),REPLACE(I2063,1,1,1))))</f>
        <v/>
      </c>
    </row>
    <row r="2064" customFormat="false" ht="12.8" hidden="false" customHeight="true" outlineLevel="0" collapsed="false">
      <c r="Y2064" s="45"/>
      <c r="Z2064" s="46" t="str">
        <f aca="false">IF(B2064="","",(IFERROR(VLOOKUP(H2064,Dados!A$3:B$15000,2,0),"Não Encontrado")))</f>
        <v/>
      </c>
      <c r="AA2064" s="46" t="str">
        <f aca="false">IF(B2064="","",(IFERROR(VLOOKUP(G2064,Dados!C$3:E$15000,3,0),"Não Encontrado")))</f>
        <v/>
      </c>
      <c r="AB2064" s="46" t="str">
        <f aca="false">IFERROR(IF(Z2064&lt;&gt;"Não Encontrado",Z2064,IF(AA2064&lt;&gt;"Não Encontrado",AA2064,"")),"")</f>
        <v/>
      </c>
      <c r="AC2064" s="45" t="str">
        <f aca="false">IF(B2064="","",IF(AB2064="","NÃO","SIM"))</f>
        <v/>
      </c>
      <c r="AD2064" s="45" t="str">
        <f aca="false">IFERROR(VLOOKUP(G2064,Dados!$P$3:$R$500,3,0),"")</f>
        <v/>
      </c>
      <c r="AE2064" s="45" t="str">
        <f aca="false">IFERROR(VLOOKUP(G2064,Dados!$K$3:$L$500,2,0),"")</f>
        <v/>
      </c>
      <c r="AF2064" s="45" t="str">
        <f aca="false">IFERROR(VLOOKUP(G2064,Dados!$M$3:$N$500,2,0),"")</f>
        <v/>
      </c>
      <c r="AG2064" s="45" t="str">
        <f aca="false">IF(F2064="","",IF(AND(AD2064="",AE2064="",AF2064=""),"-",IF(AND(AD2064="BIT",AE2064="",AF2064=""),"BIT",IF(AND(AE2064="ANEXO I",AD2064="",AF2064=""),"ANEXO I",IF(AND(AF2064="ANEXO II",AD2064="",AE2064=""),"ANEXO II","Escolher")))))</f>
        <v/>
      </c>
      <c r="AH2064" s="45" t="str">
        <f aca="false">IF(AG2064&lt;&gt;"Pneus","",IFERROR(VLOOKUP(R2064,Dados!$X$2:$Z$5,3,0)*(AI2064-Q2064),VLOOKUP(D2064,Dados!$X$7:$Z$33,3,0)*(AI2064-Q2064)))</f>
        <v/>
      </c>
      <c r="AI2064" s="47" t="str">
        <f aca="false">IF(B2064="","",P2064+Q2064+O2064+M2064+L2064-N2064)</f>
        <v/>
      </c>
      <c r="AJ2064" s="48" t="str">
        <f aca="false">IFERROR(IF(AND(AC2064="SIM",AG2064="-",Y2064="REVENDA"),(AB2064/1+1)*AI2064,IF(AND(AC2064="SIM",AG2064="Pneus",Y2064="REVENDA"),(AB2064/1+1)*(AI2064-AH2064),"")),"")</f>
        <v/>
      </c>
      <c r="AK2064" s="48" t="str">
        <f aca="false">IF(AJ2064="","",AJ2064*17%)</f>
        <v/>
      </c>
      <c r="AL2064" s="48" t="str">
        <f aca="false">IFERROR(IF(AC2064="NÃO","",IF(AK2064="","",IF(E2064="Simples Nacional",BF2064,IF(T2064=0.12,U2064*0.5833337002,IF(T2064=0,AI2064*0.07,U2064))))),"")</f>
        <v/>
      </c>
      <c r="AM2064" s="47" t="str">
        <f aca="false">IFERROR(IF(AC2064="NÃO","",IF(OR(AG2064="-",AG2064="Pneus"),AK2064-AL2064,"")),"")</f>
        <v/>
      </c>
      <c r="AN2064" s="48" t="str">
        <f aca="false">IF(AND(Y2064="REVENDA",AC2064="SIM",AG2064="BIT"),((AB2064/1+1)*AI2064)*0.4117,"")</f>
        <v/>
      </c>
      <c r="AO2064" s="48" t="str">
        <f aca="false">IF(AN2064="","",AN2064*17%)</f>
        <v/>
      </c>
      <c r="AP2064" s="49" t="str">
        <f aca="false">IF(AN2064="","",IF(T2064=0.12,(U2064*0.4117)*0.4117,IF(T2064=0,(AI2064*0.07)*0.4117,U2064*0.4117)))</f>
        <v/>
      </c>
      <c r="AQ2064" s="47" t="str">
        <f aca="false">IF(AN2064="","",AO2064-AP2064)</f>
        <v/>
      </c>
      <c r="AR2064" s="50" t="str">
        <f aca="false">IFERROR(IF(AND(AC2064="SIM",Y2064="REVENDA",LEFT(AG2064,5)="ANEXO")*OR(AE2064="ANEXO I",AF2064="ANEXO II"),VLOOKUP(H2064,Dados!G:I,2,0),""),"INSERIR MVA")</f>
        <v/>
      </c>
      <c r="AS2064" s="48" t="str">
        <f aca="false">IF(LEFT(AG2064,5)="ANEXO",VLOOKUP(AG2064,Dados!$X$111:$Z$112,2,0)*(AI2064-Q2064),"")</f>
        <v/>
      </c>
      <c r="AT2064" s="48" t="str">
        <f aca="false">IFERROR(IF(AR2064="","",(AI2064*AR2064)+AI2064),"INSERIR MVA")</f>
        <v/>
      </c>
      <c r="AU2064" s="48" t="str">
        <f aca="false">IF(AT2064="","",IF(AY2064=0.04,U2064,AS2064*AY2064))</f>
        <v/>
      </c>
      <c r="AV2064" s="47" t="str">
        <f aca="false">IFERROR(IF(AU2064="","",(VLOOKUP(AG2064,Dados!$X$111:$Z$112,3,0)*AT2064*0.17)),"INSERIR MVA")</f>
        <v/>
      </c>
      <c r="AW2064" s="47" t="str">
        <f aca="false">IFERROR(IF(AR2064="","",AV2064-AU2064),"")</f>
        <v/>
      </c>
      <c r="AX2064" s="51" t="str">
        <f aca="false">IFERROR(IF(AC2064="NÃO","",IF(AM2064&lt;&gt;"",AM2064-W2064,IF(AQ2064&lt;&gt;"",AQ2064-W2064,IF(AW2064&lt;&gt;"",AW2064-W2064,"")))),"")</f>
        <v/>
      </c>
      <c r="AY2064" s="46" t="str">
        <f aca="false">IFERROR(IF(ISNA(VLOOKUP(R2064,Dados!$X$2:$Y$5,2,0)),VLOOKUP(D2064,Dados!$X$7:$Y$33,2,0),VLOOKUP(R2064,Dados!$X$2:$Y$5,2,0)),"")</f>
        <v/>
      </c>
      <c r="AZ2064" s="52" t="str">
        <f aca="false">IF(C2064="","",IF(AND(Y2064="CONSUMO",AC2064="NÃO")*OR(AG2064="-",AG2064="BIT"),IF(E2064&lt;&gt;"",(AI2064-(P2064+L2064-N2064+Q2064)*AY2064)/0.83),""))</f>
        <v/>
      </c>
      <c r="BA2064" s="51" t="str">
        <f aca="false">IF(AZ2064="","",AZ2064*0.17-((P2064+L2064-N2064+Q2064)*AY2064))</f>
        <v/>
      </c>
      <c r="BB2064" s="51" t="str">
        <f aca="false">IF(AND(Y2064="CONSUMO",AG2064="ANEXO I",AY2064&gt;4%),(AI2064-(P2064+L2064-N2064+Q2064)*0.0514)/0.83*(0.5177)*(0.17)-AI2064*0.0514,IF(AND(Y2064="CONSUMO",AG2064="ANEXO II",AY2064&gt;4%),(AI2064-(P2064+L2064-N2064+Q2064)*0.041)/0.83*(0.3295)*(0.17)-AI2064*0.041,IF(AND(Y2064="CONSUMO",AG2064="ANEXO I",AY2064=4%),(AI2064-(P2064+L2064-N2064+Q2064)*0.04)/0.83*(0.5177)*(0.17)-AI2064*0.04,IF(AND(Y2064="CONSUMO",AG2064="ANEXO II",AY2064=4%),(AI2064-(P2064+L2064-N2064+Q2064)*0.04)/0.83*(0.3295)*(0.17)-AI2064*0.04,""))))</f>
        <v/>
      </c>
      <c r="BC2064" s="51" t="str">
        <f aca="false">IF(C2064="","",IF(AND(Y2064="CONSUMO",AC2064="SIM")*OR(AG2064="-",AG2064="BIT"),IF(E2064&lt;&gt;"",(AI2064-(P2064+L2064-N2064+Q2064)*AY2064)/0.83),""))</f>
        <v/>
      </c>
      <c r="BD2064" s="51" t="str">
        <f aca="false">IF(BC2064="","",BC2064*0.17)</f>
        <v/>
      </c>
      <c r="BE2064" s="51" t="str">
        <f aca="false">IF(I2064=6908,0,IF(BC2064="","",BD2064-((P2064+L2064-N2064+Q2064)*AY2064)))</f>
        <v/>
      </c>
      <c r="BF2064" s="53" t="str">
        <f aca="false">IF(B2064="","",IF(OR(B2064="",E2064="Regime Normal"),0,(AI2064-Q2064)*VLOOKUP(R2064,Dados!$X$98:$Y$108,2,0)))</f>
        <v/>
      </c>
      <c r="BG2064" s="54" t="str">
        <f aca="false">IFERROR(VLOOKUP(I2064,Dados!$AC$27:$AD$43,2,0),IF(B2064="","",IF(D2064&lt;&gt;"MT",IF(AND(AC2064="SIM",Y2064="Revenda"),"2403",IF(AND(AC2064="SIM",Y2064="Consumo"),"2407",IF(AND(AC2064="NÃO",Y2064="Revenda"),"2102",IF(AND(AC2064="NÃO",Y2064="Consumo"),"2556",)))),REPLACE(I2064,1,1,1))))</f>
        <v/>
      </c>
    </row>
    <row r="2065" customFormat="false" ht="12.8" hidden="false" customHeight="true" outlineLevel="0" collapsed="false">
      <c r="Y2065" s="45"/>
      <c r="Z2065" s="46" t="str">
        <f aca="false">IF(B2065="","",(IFERROR(VLOOKUP(H2065,Dados!A$3:B$15000,2,0),"Não Encontrado")))</f>
        <v/>
      </c>
      <c r="AA2065" s="46" t="str">
        <f aca="false">IF(B2065="","",(IFERROR(VLOOKUP(G2065,Dados!C$3:E$15000,3,0),"Não Encontrado")))</f>
        <v/>
      </c>
      <c r="AB2065" s="46" t="str">
        <f aca="false">IFERROR(IF(Z2065&lt;&gt;"Não Encontrado",Z2065,IF(AA2065&lt;&gt;"Não Encontrado",AA2065,"")),"")</f>
        <v/>
      </c>
      <c r="AC2065" s="45" t="str">
        <f aca="false">IF(B2065="","",IF(AB2065="","NÃO","SIM"))</f>
        <v/>
      </c>
      <c r="AD2065" s="45" t="str">
        <f aca="false">IFERROR(VLOOKUP(G2065,Dados!$P$3:$R$500,3,0),"")</f>
        <v/>
      </c>
      <c r="AE2065" s="45" t="str">
        <f aca="false">IFERROR(VLOOKUP(G2065,Dados!$K$3:$L$500,2,0),"")</f>
        <v/>
      </c>
      <c r="AF2065" s="45" t="str">
        <f aca="false">IFERROR(VLOOKUP(G2065,Dados!$M$3:$N$500,2,0),"")</f>
        <v/>
      </c>
      <c r="AG2065" s="45" t="str">
        <f aca="false">IF(F2065="","",IF(AND(AD2065="",AE2065="",AF2065=""),"-",IF(AND(AD2065="BIT",AE2065="",AF2065=""),"BIT",IF(AND(AE2065="ANEXO I",AD2065="",AF2065=""),"ANEXO I",IF(AND(AF2065="ANEXO II",AD2065="",AE2065=""),"ANEXO II","Escolher")))))</f>
        <v/>
      </c>
      <c r="AH2065" s="45" t="str">
        <f aca="false">IF(AG2065&lt;&gt;"Pneus","",IFERROR(VLOOKUP(R2065,Dados!$X$2:$Z$5,3,0)*(AI2065-Q2065),VLOOKUP(D2065,Dados!$X$7:$Z$33,3,0)*(AI2065-Q2065)))</f>
        <v/>
      </c>
      <c r="AI2065" s="47" t="str">
        <f aca="false">IF(B2065="","",P2065+Q2065+O2065+M2065+L2065-N2065)</f>
        <v/>
      </c>
      <c r="AJ2065" s="48" t="str">
        <f aca="false">IFERROR(IF(AND(AC2065="SIM",AG2065="-",Y2065="REVENDA"),(AB2065/1+1)*AI2065,IF(AND(AC2065="SIM",AG2065="Pneus",Y2065="REVENDA"),(AB2065/1+1)*(AI2065-AH2065),"")),"")</f>
        <v/>
      </c>
      <c r="AK2065" s="48" t="str">
        <f aca="false">IF(AJ2065="","",AJ2065*17%)</f>
        <v/>
      </c>
      <c r="AL2065" s="48" t="str">
        <f aca="false">IFERROR(IF(AC2065="NÃO","",IF(AK2065="","",IF(E2065="Simples Nacional",BF2065,IF(T2065=0.12,U2065*0.5833337002,IF(T2065=0,AI2065*0.07,U2065))))),"")</f>
        <v/>
      </c>
      <c r="AM2065" s="47" t="str">
        <f aca="false">IFERROR(IF(AC2065="NÃO","",IF(OR(AG2065="-",AG2065="Pneus"),AK2065-AL2065,"")),"")</f>
        <v/>
      </c>
      <c r="AN2065" s="48" t="str">
        <f aca="false">IF(AND(Y2065="REVENDA",AC2065="SIM",AG2065="BIT"),((AB2065/1+1)*AI2065)*0.4117,"")</f>
        <v/>
      </c>
      <c r="AO2065" s="48" t="str">
        <f aca="false">IF(AN2065="","",AN2065*17%)</f>
        <v/>
      </c>
      <c r="AP2065" s="49" t="str">
        <f aca="false">IF(AN2065="","",IF(T2065=0.12,(U2065*0.4117)*0.4117,IF(T2065=0,(AI2065*0.07)*0.4117,U2065*0.4117)))</f>
        <v/>
      </c>
      <c r="AQ2065" s="47" t="str">
        <f aca="false">IF(AN2065="","",AO2065-AP2065)</f>
        <v/>
      </c>
      <c r="AR2065" s="50" t="str">
        <f aca="false">IFERROR(IF(AND(AC2065="SIM",Y2065="REVENDA",LEFT(AG2065,5)="ANEXO")*OR(AE2065="ANEXO I",AF2065="ANEXO II"),VLOOKUP(H2065,Dados!G:I,2,0),""),"INSERIR MVA")</f>
        <v/>
      </c>
      <c r="AS2065" s="48" t="str">
        <f aca="false">IF(LEFT(AG2065,5)="ANEXO",VLOOKUP(AG2065,Dados!$X$111:$Z$112,2,0)*(AI2065-Q2065),"")</f>
        <v/>
      </c>
      <c r="AT2065" s="48" t="str">
        <f aca="false">IFERROR(IF(AR2065="","",(AI2065*AR2065)+AI2065),"INSERIR MVA")</f>
        <v/>
      </c>
      <c r="AU2065" s="48" t="str">
        <f aca="false">IF(AT2065="","",IF(AY2065=0.04,U2065,AS2065*AY2065))</f>
        <v/>
      </c>
      <c r="AV2065" s="47" t="str">
        <f aca="false">IFERROR(IF(AU2065="","",(VLOOKUP(AG2065,Dados!$X$111:$Z$112,3,0)*AT2065*0.17)),"INSERIR MVA")</f>
        <v/>
      </c>
      <c r="AW2065" s="47" t="str">
        <f aca="false">IFERROR(IF(AR2065="","",AV2065-AU2065),"")</f>
        <v/>
      </c>
      <c r="AX2065" s="51" t="str">
        <f aca="false">IFERROR(IF(AC2065="NÃO","",IF(AM2065&lt;&gt;"",AM2065-W2065,IF(AQ2065&lt;&gt;"",AQ2065-W2065,IF(AW2065&lt;&gt;"",AW2065-W2065,"")))),"")</f>
        <v/>
      </c>
      <c r="AY2065" s="46" t="str">
        <f aca="false">IFERROR(IF(ISNA(VLOOKUP(R2065,Dados!$X$2:$Y$5,2,0)),VLOOKUP(D2065,Dados!$X$7:$Y$33,2,0),VLOOKUP(R2065,Dados!$X$2:$Y$5,2,0)),"")</f>
        <v/>
      </c>
      <c r="AZ2065" s="52" t="str">
        <f aca="false">IF(C2065="","",IF(AND(Y2065="CONSUMO",AC2065="NÃO")*OR(AG2065="-",AG2065="BIT"),IF(E2065&lt;&gt;"",(AI2065-(P2065+L2065-N2065+Q2065)*AY2065)/0.83),""))</f>
        <v/>
      </c>
      <c r="BA2065" s="51" t="str">
        <f aca="false">IF(AZ2065="","",AZ2065*0.17-((P2065+L2065-N2065+Q2065)*AY2065))</f>
        <v/>
      </c>
      <c r="BB2065" s="51" t="str">
        <f aca="false">IF(AND(Y2065="CONSUMO",AG2065="ANEXO I",AY2065&gt;4%),(AI2065-(P2065+L2065-N2065+Q2065)*0.0514)/0.83*(0.5177)*(0.17)-AI2065*0.0514,IF(AND(Y2065="CONSUMO",AG2065="ANEXO II",AY2065&gt;4%),(AI2065-(P2065+L2065-N2065+Q2065)*0.041)/0.83*(0.3295)*(0.17)-AI2065*0.041,IF(AND(Y2065="CONSUMO",AG2065="ANEXO I",AY2065=4%),(AI2065-(P2065+L2065-N2065+Q2065)*0.04)/0.83*(0.5177)*(0.17)-AI2065*0.04,IF(AND(Y2065="CONSUMO",AG2065="ANEXO II",AY2065=4%),(AI2065-(P2065+L2065-N2065+Q2065)*0.04)/0.83*(0.3295)*(0.17)-AI2065*0.04,""))))</f>
        <v/>
      </c>
      <c r="BC2065" s="51" t="str">
        <f aca="false">IF(C2065="","",IF(AND(Y2065="CONSUMO",AC2065="SIM")*OR(AG2065="-",AG2065="BIT"),IF(E2065&lt;&gt;"",(AI2065-(P2065+L2065-N2065+Q2065)*AY2065)/0.83),""))</f>
        <v/>
      </c>
      <c r="BD2065" s="51" t="str">
        <f aca="false">IF(BC2065="","",BC2065*0.17)</f>
        <v/>
      </c>
      <c r="BE2065" s="51" t="str">
        <f aca="false">IF(I2065=6908,0,IF(BC2065="","",BD2065-((P2065+L2065-N2065+Q2065)*AY2065)))</f>
        <v/>
      </c>
      <c r="BF2065" s="53" t="str">
        <f aca="false">IF(B2065="","",IF(OR(B2065="",E2065="Regime Normal"),0,(AI2065-Q2065)*VLOOKUP(R2065,Dados!$X$98:$Y$108,2,0)))</f>
        <v/>
      </c>
      <c r="BG2065" s="54" t="str">
        <f aca="false">IFERROR(VLOOKUP(I2065,Dados!$AC$27:$AD$43,2,0),IF(B2065="","",IF(D2065&lt;&gt;"MT",IF(AND(AC2065="SIM",Y2065="Revenda"),"2403",IF(AND(AC2065="SIM",Y2065="Consumo"),"2407",IF(AND(AC2065="NÃO",Y2065="Revenda"),"2102",IF(AND(AC2065="NÃO",Y2065="Consumo"),"2556",)))),REPLACE(I2065,1,1,1))))</f>
        <v/>
      </c>
    </row>
    <row r="2066" customFormat="false" ht="12.8" hidden="false" customHeight="true" outlineLevel="0" collapsed="false">
      <c r="Y2066" s="45"/>
      <c r="Z2066" s="46" t="str">
        <f aca="false">IF(B2066="","",(IFERROR(VLOOKUP(H2066,Dados!A$3:B$15000,2,0),"Não Encontrado")))</f>
        <v/>
      </c>
      <c r="AA2066" s="46" t="str">
        <f aca="false">IF(B2066="","",(IFERROR(VLOOKUP(G2066,Dados!C$3:E$15000,3,0),"Não Encontrado")))</f>
        <v/>
      </c>
      <c r="AB2066" s="46" t="str">
        <f aca="false">IFERROR(IF(Z2066&lt;&gt;"Não Encontrado",Z2066,IF(AA2066&lt;&gt;"Não Encontrado",AA2066,"")),"")</f>
        <v/>
      </c>
      <c r="AC2066" s="45" t="str">
        <f aca="false">IF(B2066="","",IF(AB2066="","NÃO","SIM"))</f>
        <v/>
      </c>
      <c r="AD2066" s="45" t="str">
        <f aca="false">IFERROR(VLOOKUP(G2066,Dados!$P$3:$R$500,3,0),"")</f>
        <v/>
      </c>
      <c r="AE2066" s="45" t="str">
        <f aca="false">IFERROR(VLOOKUP(G2066,Dados!$K$3:$L$500,2,0),"")</f>
        <v/>
      </c>
      <c r="AF2066" s="45" t="str">
        <f aca="false">IFERROR(VLOOKUP(G2066,Dados!$M$3:$N$500,2,0),"")</f>
        <v/>
      </c>
      <c r="AG2066" s="45" t="str">
        <f aca="false">IF(F2066="","",IF(AND(AD2066="",AE2066="",AF2066=""),"-",IF(AND(AD2066="BIT",AE2066="",AF2066=""),"BIT",IF(AND(AE2066="ANEXO I",AD2066="",AF2066=""),"ANEXO I",IF(AND(AF2066="ANEXO II",AD2066="",AE2066=""),"ANEXO II","Escolher")))))</f>
        <v/>
      </c>
      <c r="AH2066" s="45" t="str">
        <f aca="false">IF(AG2066&lt;&gt;"Pneus","",IFERROR(VLOOKUP(R2066,Dados!$X$2:$Z$5,3,0)*(AI2066-Q2066),VLOOKUP(D2066,Dados!$X$7:$Z$33,3,0)*(AI2066-Q2066)))</f>
        <v/>
      </c>
      <c r="AI2066" s="47" t="str">
        <f aca="false">IF(B2066="","",P2066+Q2066+O2066+M2066+L2066-N2066)</f>
        <v/>
      </c>
      <c r="AJ2066" s="48" t="str">
        <f aca="false">IFERROR(IF(AND(AC2066="SIM",AG2066="-",Y2066="REVENDA"),(AB2066/1+1)*AI2066,IF(AND(AC2066="SIM",AG2066="Pneus",Y2066="REVENDA"),(AB2066/1+1)*(AI2066-AH2066),"")),"")</f>
        <v/>
      </c>
      <c r="AK2066" s="48" t="str">
        <f aca="false">IF(AJ2066="","",AJ2066*17%)</f>
        <v/>
      </c>
      <c r="AL2066" s="48" t="str">
        <f aca="false">IFERROR(IF(AC2066="NÃO","",IF(AK2066="","",IF(E2066="Simples Nacional",BF2066,IF(T2066=0.12,U2066*0.5833337002,IF(T2066=0,AI2066*0.07,U2066))))),"")</f>
        <v/>
      </c>
      <c r="AM2066" s="47" t="str">
        <f aca="false">IFERROR(IF(AC2066="NÃO","",IF(OR(AG2066="-",AG2066="Pneus"),AK2066-AL2066,"")),"")</f>
        <v/>
      </c>
      <c r="AN2066" s="48" t="str">
        <f aca="false">IF(AND(Y2066="REVENDA",AC2066="SIM",AG2066="BIT"),((AB2066/1+1)*AI2066)*0.4117,"")</f>
        <v/>
      </c>
      <c r="AO2066" s="48" t="str">
        <f aca="false">IF(AN2066="","",AN2066*17%)</f>
        <v/>
      </c>
      <c r="AP2066" s="49" t="str">
        <f aca="false">IF(AN2066="","",IF(T2066=0.12,(U2066*0.4117)*0.4117,IF(T2066=0,(AI2066*0.07)*0.4117,U2066*0.4117)))</f>
        <v/>
      </c>
      <c r="AQ2066" s="47" t="str">
        <f aca="false">IF(AN2066="","",AO2066-AP2066)</f>
        <v/>
      </c>
      <c r="AR2066" s="50" t="str">
        <f aca="false">IFERROR(IF(AND(AC2066="SIM",Y2066="REVENDA",LEFT(AG2066,5)="ANEXO")*OR(AE2066="ANEXO I",AF2066="ANEXO II"),VLOOKUP(H2066,Dados!G:I,2,0),""),"INSERIR MVA")</f>
        <v/>
      </c>
      <c r="AS2066" s="48" t="str">
        <f aca="false">IF(LEFT(AG2066,5)="ANEXO",VLOOKUP(AG2066,Dados!$X$111:$Z$112,2,0)*(AI2066-Q2066),"")</f>
        <v/>
      </c>
      <c r="AT2066" s="48" t="str">
        <f aca="false">IFERROR(IF(AR2066="","",(AI2066*AR2066)+AI2066),"INSERIR MVA")</f>
        <v/>
      </c>
      <c r="AU2066" s="48" t="str">
        <f aca="false">IF(AT2066="","",IF(AY2066=0.04,U2066,AS2066*AY2066))</f>
        <v/>
      </c>
      <c r="AV2066" s="47" t="str">
        <f aca="false">IFERROR(IF(AU2066="","",(VLOOKUP(AG2066,Dados!$X$111:$Z$112,3,0)*AT2066*0.17)),"INSERIR MVA")</f>
        <v/>
      </c>
      <c r="AW2066" s="47" t="str">
        <f aca="false">IFERROR(IF(AR2066="","",AV2066-AU2066),"")</f>
        <v/>
      </c>
      <c r="AX2066" s="51" t="str">
        <f aca="false">IFERROR(IF(AC2066="NÃO","",IF(AM2066&lt;&gt;"",AM2066-W2066,IF(AQ2066&lt;&gt;"",AQ2066-W2066,IF(AW2066&lt;&gt;"",AW2066-W2066,"")))),"")</f>
        <v/>
      </c>
      <c r="AY2066" s="46" t="str">
        <f aca="false">IFERROR(IF(ISNA(VLOOKUP(R2066,Dados!$X$2:$Y$5,2,0)),VLOOKUP(D2066,Dados!$X$7:$Y$33,2,0),VLOOKUP(R2066,Dados!$X$2:$Y$5,2,0)),"")</f>
        <v/>
      </c>
      <c r="AZ2066" s="52" t="str">
        <f aca="false">IF(C2066="","",IF(AND(Y2066="CONSUMO",AC2066="NÃO")*OR(AG2066="-",AG2066="BIT"),IF(E2066&lt;&gt;"",(AI2066-(P2066+L2066-N2066+Q2066)*AY2066)/0.83),""))</f>
        <v/>
      </c>
      <c r="BA2066" s="51" t="str">
        <f aca="false">IF(AZ2066="","",AZ2066*0.17-((P2066+L2066-N2066+Q2066)*AY2066))</f>
        <v/>
      </c>
      <c r="BB2066" s="51" t="str">
        <f aca="false">IF(AND(Y2066="CONSUMO",AG2066="ANEXO I",AY2066&gt;4%),(AI2066-(P2066+L2066-N2066+Q2066)*0.0514)/0.83*(0.5177)*(0.17)-AI2066*0.0514,IF(AND(Y2066="CONSUMO",AG2066="ANEXO II",AY2066&gt;4%),(AI2066-(P2066+L2066-N2066+Q2066)*0.041)/0.83*(0.3295)*(0.17)-AI2066*0.041,IF(AND(Y2066="CONSUMO",AG2066="ANEXO I",AY2066=4%),(AI2066-(P2066+L2066-N2066+Q2066)*0.04)/0.83*(0.5177)*(0.17)-AI2066*0.04,IF(AND(Y2066="CONSUMO",AG2066="ANEXO II",AY2066=4%),(AI2066-(P2066+L2066-N2066+Q2066)*0.04)/0.83*(0.3295)*(0.17)-AI2066*0.04,""))))</f>
        <v/>
      </c>
      <c r="BC2066" s="51" t="str">
        <f aca="false">IF(C2066="","",IF(AND(Y2066="CONSUMO",AC2066="SIM")*OR(AG2066="-",AG2066="BIT"),IF(E2066&lt;&gt;"",(AI2066-(P2066+L2066-N2066+Q2066)*AY2066)/0.83),""))</f>
        <v/>
      </c>
      <c r="BD2066" s="51" t="str">
        <f aca="false">IF(BC2066="","",BC2066*0.17)</f>
        <v/>
      </c>
      <c r="BE2066" s="51" t="str">
        <f aca="false">IF(I2066=6908,0,IF(BC2066="","",BD2066-((P2066+L2066-N2066+Q2066)*AY2066)))</f>
        <v/>
      </c>
      <c r="BF2066" s="53" t="str">
        <f aca="false">IF(B2066="","",IF(OR(B2066="",E2066="Regime Normal"),0,(AI2066-Q2066)*VLOOKUP(R2066,Dados!$X$98:$Y$108,2,0)))</f>
        <v/>
      </c>
      <c r="BG2066" s="54" t="str">
        <f aca="false">IFERROR(VLOOKUP(I2066,Dados!$AC$27:$AD$43,2,0),IF(B2066="","",IF(D2066&lt;&gt;"MT",IF(AND(AC2066="SIM",Y2066="Revenda"),"2403",IF(AND(AC2066="SIM",Y2066="Consumo"),"2407",IF(AND(AC2066="NÃO",Y2066="Revenda"),"2102",IF(AND(AC2066="NÃO",Y2066="Consumo"),"2556",)))),REPLACE(I2066,1,1,1))))</f>
        <v/>
      </c>
    </row>
    <row r="2067" customFormat="false" ht="12.8" hidden="false" customHeight="true" outlineLevel="0" collapsed="false">
      <c r="Y2067" s="45"/>
      <c r="Z2067" s="46" t="str">
        <f aca="false">IF(B2067="","",(IFERROR(VLOOKUP(H2067,Dados!A$3:B$15000,2,0),"Não Encontrado")))</f>
        <v/>
      </c>
      <c r="AA2067" s="46" t="str">
        <f aca="false">IF(B2067="","",(IFERROR(VLOOKUP(G2067,Dados!C$3:E$15000,3,0),"Não Encontrado")))</f>
        <v/>
      </c>
      <c r="AB2067" s="46" t="str">
        <f aca="false">IFERROR(IF(Z2067&lt;&gt;"Não Encontrado",Z2067,IF(AA2067&lt;&gt;"Não Encontrado",AA2067,"")),"")</f>
        <v/>
      </c>
      <c r="AC2067" s="45" t="str">
        <f aca="false">IF(B2067="","",IF(AB2067="","NÃO","SIM"))</f>
        <v/>
      </c>
      <c r="AD2067" s="45" t="str">
        <f aca="false">IFERROR(VLOOKUP(G2067,Dados!$P$3:$R$500,3,0),"")</f>
        <v/>
      </c>
      <c r="AE2067" s="45" t="str">
        <f aca="false">IFERROR(VLOOKUP(G2067,Dados!$K$3:$L$500,2,0),"")</f>
        <v/>
      </c>
      <c r="AF2067" s="45" t="str">
        <f aca="false">IFERROR(VLOOKUP(G2067,Dados!$M$3:$N$500,2,0),"")</f>
        <v/>
      </c>
      <c r="AG2067" s="45" t="str">
        <f aca="false">IF(F2067="","",IF(AND(AD2067="",AE2067="",AF2067=""),"-",IF(AND(AD2067="BIT",AE2067="",AF2067=""),"BIT",IF(AND(AE2067="ANEXO I",AD2067="",AF2067=""),"ANEXO I",IF(AND(AF2067="ANEXO II",AD2067="",AE2067=""),"ANEXO II","Escolher")))))</f>
        <v/>
      </c>
      <c r="AH2067" s="45" t="str">
        <f aca="false">IF(AG2067&lt;&gt;"Pneus","",IFERROR(VLOOKUP(R2067,Dados!$X$2:$Z$5,3,0)*(AI2067-Q2067),VLOOKUP(D2067,Dados!$X$7:$Z$33,3,0)*(AI2067-Q2067)))</f>
        <v/>
      </c>
      <c r="AI2067" s="47" t="str">
        <f aca="false">IF(B2067="","",P2067+Q2067+O2067+M2067+L2067-N2067)</f>
        <v/>
      </c>
      <c r="AJ2067" s="48" t="str">
        <f aca="false">IFERROR(IF(AND(AC2067="SIM",AG2067="-",Y2067="REVENDA"),(AB2067/1+1)*AI2067,IF(AND(AC2067="SIM",AG2067="Pneus",Y2067="REVENDA"),(AB2067/1+1)*(AI2067-AH2067),"")),"")</f>
        <v/>
      </c>
      <c r="AK2067" s="48" t="str">
        <f aca="false">IF(AJ2067="","",AJ2067*17%)</f>
        <v/>
      </c>
      <c r="AL2067" s="48" t="str">
        <f aca="false">IFERROR(IF(AC2067="NÃO","",IF(AK2067="","",IF(E2067="Simples Nacional",BF2067,IF(T2067=0.12,U2067*0.5833337002,IF(T2067=0,AI2067*0.07,U2067))))),"")</f>
        <v/>
      </c>
      <c r="AM2067" s="47" t="str">
        <f aca="false">IFERROR(IF(AC2067="NÃO","",IF(OR(AG2067="-",AG2067="Pneus"),AK2067-AL2067,"")),"")</f>
        <v/>
      </c>
      <c r="AN2067" s="48" t="str">
        <f aca="false">IF(AND(Y2067="REVENDA",AC2067="SIM",AG2067="BIT"),((AB2067/1+1)*AI2067)*0.4117,"")</f>
        <v/>
      </c>
      <c r="AO2067" s="48" t="str">
        <f aca="false">IF(AN2067="","",AN2067*17%)</f>
        <v/>
      </c>
      <c r="AP2067" s="49" t="str">
        <f aca="false">IF(AN2067="","",IF(T2067=0.12,(U2067*0.4117)*0.4117,IF(T2067=0,(AI2067*0.07)*0.4117,U2067*0.4117)))</f>
        <v/>
      </c>
      <c r="AQ2067" s="47" t="str">
        <f aca="false">IF(AN2067="","",AO2067-AP2067)</f>
        <v/>
      </c>
      <c r="AR2067" s="50" t="str">
        <f aca="false">IFERROR(IF(AND(AC2067="SIM",Y2067="REVENDA",LEFT(AG2067,5)="ANEXO")*OR(AE2067="ANEXO I",AF2067="ANEXO II"),VLOOKUP(H2067,Dados!G:I,2,0),""),"INSERIR MVA")</f>
        <v/>
      </c>
      <c r="AS2067" s="48" t="str">
        <f aca="false">IF(LEFT(AG2067,5)="ANEXO",VLOOKUP(AG2067,Dados!$X$111:$Z$112,2,0)*(AI2067-Q2067),"")</f>
        <v/>
      </c>
      <c r="AT2067" s="48" t="str">
        <f aca="false">IFERROR(IF(AR2067="","",(AI2067*AR2067)+AI2067),"INSERIR MVA")</f>
        <v/>
      </c>
      <c r="AU2067" s="48" t="str">
        <f aca="false">IF(AT2067="","",IF(AY2067=0.04,U2067,AS2067*AY2067))</f>
        <v/>
      </c>
      <c r="AV2067" s="47" t="str">
        <f aca="false">IFERROR(IF(AU2067="","",(VLOOKUP(AG2067,Dados!$X$111:$Z$112,3,0)*AT2067*0.17)),"INSERIR MVA")</f>
        <v/>
      </c>
      <c r="AW2067" s="47" t="str">
        <f aca="false">IFERROR(IF(AR2067="","",AV2067-AU2067),"")</f>
        <v/>
      </c>
      <c r="AX2067" s="51" t="str">
        <f aca="false">IFERROR(IF(AC2067="NÃO","",IF(AM2067&lt;&gt;"",AM2067-W2067,IF(AQ2067&lt;&gt;"",AQ2067-W2067,IF(AW2067&lt;&gt;"",AW2067-W2067,"")))),"")</f>
        <v/>
      </c>
      <c r="AY2067" s="46" t="str">
        <f aca="false">IFERROR(IF(ISNA(VLOOKUP(R2067,Dados!$X$2:$Y$5,2,0)),VLOOKUP(D2067,Dados!$X$7:$Y$33,2,0),VLOOKUP(R2067,Dados!$X$2:$Y$5,2,0)),"")</f>
        <v/>
      </c>
      <c r="AZ2067" s="52" t="str">
        <f aca="false">IF(C2067="","",IF(AND(Y2067="CONSUMO",AC2067="NÃO")*OR(AG2067="-",AG2067="BIT"),IF(E2067&lt;&gt;"",(AI2067-(P2067+L2067-N2067+Q2067)*AY2067)/0.83),""))</f>
        <v/>
      </c>
      <c r="BA2067" s="51" t="str">
        <f aca="false">IF(AZ2067="","",AZ2067*0.17-((P2067+L2067-N2067+Q2067)*AY2067))</f>
        <v/>
      </c>
      <c r="BB2067" s="51" t="str">
        <f aca="false">IF(AND(Y2067="CONSUMO",AG2067="ANEXO I",AY2067&gt;4%),(AI2067-(P2067+L2067-N2067+Q2067)*0.0514)/0.83*(0.5177)*(0.17)-AI2067*0.0514,IF(AND(Y2067="CONSUMO",AG2067="ANEXO II",AY2067&gt;4%),(AI2067-(P2067+L2067-N2067+Q2067)*0.041)/0.83*(0.3295)*(0.17)-AI2067*0.041,IF(AND(Y2067="CONSUMO",AG2067="ANEXO I",AY2067=4%),(AI2067-(P2067+L2067-N2067+Q2067)*0.04)/0.83*(0.5177)*(0.17)-AI2067*0.04,IF(AND(Y2067="CONSUMO",AG2067="ANEXO II",AY2067=4%),(AI2067-(P2067+L2067-N2067+Q2067)*0.04)/0.83*(0.3295)*(0.17)-AI2067*0.04,""))))</f>
        <v/>
      </c>
      <c r="BC2067" s="51" t="str">
        <f aca="false">IF(C2067="","",IF(AND(Y2067="CONSUMO",AC2067="SIM")*OR(AG2067="-",AG2067="BIT"),IF(E2067&lt;&gt;"",(AI2067-(P2067+L2067-N2067+Q2067)*AY2067)/0.83),""))</f>
        <v/>
      </c>
      <c r="BD2067" s="51" t="str">
        <f aca="false">IF(BC2067="","",BC2067*0.17)</f>
        <v/>
      </c>
      <c r="BE2067" s="51" t="str">
        <f aca="false">IF(I2067=6908,0,IF(BC2067="","",BD2067-((P2067+L2067-N2067+Q2067)*AY2067)))</f>
        <v/>
      </c>
      <c r="BF2067" s="53" t="str">
        <f aca="false">IF(B2067="","",IF(OR(B2067="",E2067="Regime Normal"),0,(AI2067-Q2067)*VLOOKUP(R2067,Dados!$X$98:$Y$108,2,0)))</f>
        <v/>
      </c>
      <c r="BG2067" s="54" t="str">
        <f aca="false">IFERROR(VLOOKUP(I2067,Dados!$AC$27:$AD$43,2,0),IF(B2067="","",IF(D2067&lt;&gt;"MT",IF(AND(AC2067="SIM",Y2067="Revenda"),"2403",IF(AND(AC2067="SIM",Y2067="Consumo"),"2407",IF(AND(AC2067="NÃO",Y2067="Revenda"),"2102",IF(AND(AC2067="NÃO",Y2067="Consumo"),"2556",)))),REPLACE(I2067,1,1,1))))</f>
        <v/>
      </c>
    </row>
    <row r="2068" customFormat="false" ht="12.8" hidden="false" customHeight="true" outlineLevel="0" collapsed="false">
      <c r="Y2068" s="45"/>
      <c r="Z2068" s="46" t="str">
        <f aca="false">IF(B2068="","",(IFERROR(VLOOKUP(H2068,Dados!A$3:B$15000,2,0),"Não Encontrado")))</f>
        <v/>
      </c>
      <c r="AA2068" s="46" t="str">
        <f aca="false">IF(B2068="","",(IFERROR(VLOOKUP(G2068,Dados!C$3:E$15000,3,0),"Não Encontrado")))</f>
        <v/>
      </c>
      <c r="AB2068" s="46" t="str">
        <f aca="false">IFERROR(IF(Z2068&lt;&gt;"Não Encontrado",Z2068,IF(AA2068&lt;&gt;"Não Encontrado",AA2068,"")),"")</f>
        <v/>
      </c>
      <c r="AC2068" s="45" t="str">
        <f aca="false">IF(B2068="","",IF(AB2068="","NÃO","SIM"))</f>
        <v/>
      </c>
      <c r="AD2068" s="45" t="str">
        <f aca="false">IFERROR(VLOOKUP(G2068,Dados!$P$3:$R$500,3,0),"")</f>
        <v/>
      </c>
      <c r="AE2068" s="45" t="str">
        <f aca="false">IFERROR(VLOOKUP(G2068,Dados!$K$3:$L$500,2,0),"")</f>
        <v/>
      </c>
      <c r="AF2068" s="45" t="str">
        <f aca="false">IFERROR(VLOOKUP(G2068,Dados!$M$3:$N$500,2,0),"")</f>
        <v/>
      </c>
      <c r="AG2068" s="45" t="str">
        <f aca="false">IF(F2068="","",IF(AND(AD2068="",AE2068="",AF2068=""),"-",IF(AND(AD2068="BIT",AE2068="",AF2068=""),"BIT",IF(AND(AE2068="ANEXO I",AD2068="",AF2068=""),"ANEXO I",IF(AND(AF2068="ANEXO II",AD2068="",AE2068=""),"ANEXO II","Escolher")))))</f>
        <v/>
      </c>
      <c r="AH2068" s="45" t="str">
        <f aca="false">IF(AG2068&lt;&gt;"Pneus","",IFERROR(VLOOKUP(R2068,Dados!$X$2:$Z$5,3,0)*(AI2068-Q2068),VLOOKUP(D2068,Dados!$X$7:$Z$33,3,0)*(AI2068-Q2068)))</f>
        <v/>
      </c>
      <c r="AI2068" s="47" t="str">
        <f aca="false">IF(B2068="","",P2068+Q2068+O2068+M2068+L2068-N2068)</f>
        <v/>
      </c>
      <c r="AJ2068" s="48" t="str">
        <f aca="false">IFERROR(IF(AND(AC2068="SIM",AG2068="-",Y2068="REVENDA"),(AB2068/1+1)*AI2068,IF(AND(AC2068="SIM",AG2068="Pneus",Y2068="REVENDA"),(AB2068/1+1)*(AI2068-AH2068),"")),"")</f>
        <v/>
      </c>
      <c r="AK2068" s="48" t="str">
        <f aca="false">IF(AJ2068="","",AJ2068*17%)</f>
        <v/>
      </c>
      <c r="AL2068" s="48" t="str">
        <f aca="false">IFERROR(IF(AC2068="NÃO","",IF(AK2068="","",IF(E2068="Simples Nacional",BF2068,IF(T2068=0.12,U2068*0.5833337002,IF(T2068=0,AI2068*0.07,U2068))))),"")</f>
        <v/>
      </c>
      <c r="AM2068" s="47" t="str">
        <f aca="false">IFERROR(IF(AC2068="NÃO","",IF(OR(AG2068="-",AG2068="Pneus"),AK2068-AL2068,"")),"")</f>
        <v/>
      </c>
      <c r="AN2068" s="48" t="str">
        <f aca="false">IF(AND(Y2068="REVENDA",AC2068="SIM",AG2068="BIT"),((AB2068/1+1)*AI2068)*0.4117,"")</f>
        <v/>
      </c>
      <c r="AO2068" s="48" t="str">
        <f aca="false">IF(AN2068="","",AN2068*17%)</f>
        <v/>
      </c>
      <c r="AP2068" s="49" t="str">
        <f aca="false">IF(AN2068="","",IF(T2068=0.12,(U2068*0.4117)*0.4117,IF(T2068=0,(AI2068*0.07)*0.4117,U2068*0.4117)))</f>
        <v/>
      </c>
      <c r="AQ2068" s="47" t="str">
        <f aca="false">IF(AN2068="","",AO2068-AP2068)</f>
        <v/>
      </c>
      <c r="AR2068" s="50" t="str">
        <f aca="false">IFERROR(IF(AND(AC2068="SIM",Y2068="REVENDA",LEFT(AG2068,5)="ANEXO")*OR(AE2068="ANEXO I",AF2068="ANEXO II"),VLOOKUP(H2068,Dados!G:I,2,0),""),"INSERIR MVA")</f>
        <v/>
      </c>
      <c r="AS2068" s="48" t="str">
        <f aca="false">IF(LEFT(AG2068,5)="ANEXO",VLOOKUP(AG2068,Dados!$X$111:$Z$112,2,0)*(AI2068-Q2068),"")</f>
        <v/>
      </c>
      <c r="AT2068" s="48" t="str">
        <f aca="false">IFERROR(IF(AR2068="","",(AI2068*AR2068)+AI2068),"INSERIR MVA")</f>
        <v/>
      </c>
      <c r="AU2068" s="48" t="str">
        <f aca="false">IF(AT2068="","",IF(AY2068=0.04,U2068,AS2068*AY2068))</f>
        <v/>
      </c>
      <c r="AV2068" s="47" t="str">
        <f aca="false">IFERROR(IF(AU2068="","",(VLOOKUP(AG2068,Dados!$X$111:$Z$112,3,0)*AT2068*0.17)),"INSERIR MVA")</f>
        <v/>
      </c>
      <c r="AW2068" s="47" t="str">
        <f aca="false">IFERROR(IF(AR2068="","",AV2068-AU2068),"")</f>
        <v/>
      </c>
      <c r="AX2068" s="51" t="str">
        <f aca="false">IFERROR(IF(AC2068="NÃO","",IF(AM2068&lt;&gt;"",AM2068-W2068,IF(AQ2068&lt;&gt;"",AQ2068-W2068,IF(AW2068&lt;&gt;"",AW2068-W2068,"")))),"")</f>
        <v/>
      </c>
      <c r="AY2068" s="46" t="str">
        <f aca="false">IFERROR(IF(ISNA(VLOOKUP(R2068,Dados!$X$2:$Y$5,2,0)),VLOOKUP(D2068,Dados!$X$7:$Y$33,2,0),VLOOKUP(R2068,Dados!$X$2:$Y$5,2,0)),"")</f>
        <v/>
      </c>
      <c r="AZ2068" s="52" t="str">
        <f aca="false">IF(C2068="","",IF(AND(Y2068="CONSUMO",AC2068="NÃO")*OR(AG2068="-",AG2068="BIT"),IF(E2068&lt;&gt;"",(AI2068-(P2068+L2068-N2068+Q2068)*AY2068)/0.83),""))</f>
        <v/>
      </c>
      <c r="BA2068" s="51" t="str">
        <f aca="false">IF(AZ2068="","",AZ2068*0.17-((P2068+L2068-N2068+Q2068)*AY2068))</f>
        <v/>
      </c>
      <c r="BB2068" s="51" t="str">
        <f aca="false">IF(AND(Y2068="CONSUMO",AG2068="ANEXO I",AY2068&gt;4%),(AI2068-(P2068+L2068-N2068+Q2068)*0.0514)/0.83*(0.5177)*(0.17)-AI2068*0.0514,IF(AND(Y2068="CONSUMO",AG2068="ANEXO II",AY2068&gt;4%),(AI2068-(P2068+L2068-N2068+Q2068)*0.041)/0.83*(0.3295)*(0.17)-AI2068*0.041,IF(AND(Y2068="CONSUMO",AG2068="ANEXO I",AY2068=4%),(AI2068-(P2068+L2068-N2068+Q2068)*0.04)/0.83*(0.5177)*(0.17)-AI2068*0.04,IF(AND(Y2068="CONSUMO",AG2068="ANEXO II",AY2068=4%),(AI2068-(P2068+L2068-N2068+Q2068)*0.04)/0.83*(0.3295)*(0.17)-AI2068*0.04,""))))</f>
        <v/>
      </c>
      <c r="BC2068" s="51" t="str">
        <f aca="false">IF(C2068="","",IF(AND(Y2068="CONSUMO",AC2068="SIM")*OR(AG2068="-",AG2068="BIT"),IF(E2068&lt;&gt;"",(AI2068-(P2068+L2068-N2068+Q2068)*AY2068)/0.83),""))</f>
        <v/>
      </c>
      <c r="BD2068" s="51" t="str">
        <f aca="false">IF(BC2068="","",BC2068*0.17)</f>
        <v/>
      </c>
      <c r="BE2068" s="51" t="str">
        <f aca="false">IF(I2068=6908,0,IF(BC2068="","",BD2068-((P2068+L2068-N2068+Q2068)*AY2068)))</f>
        <v/>
      </c>
      <c r="BF2068" s="53" t="str">
        <f aca="false">IF(B2068="","",IF(OR(B2068="",E2068="Regime Normal"),0,(AI2068-Q2068)*VLOOKUP(R2068,Dados!$X$98:$Y$108,2,0)))</f>
        <v/>
      </c>
      <c r="BG2068" s="54" t="str">
        <f aca="false">IFERROR(VLOOKUP(I2068,Dados!$AC$27:$AD$43,2,0),IF(B2068="","",IF(D2068&lt;&gt;"MT",IF(AND(AC2068="SIM",Y2068="Revenda"),"2403",IF(AND(AC2068="SIM",Y2068="Consumo"),"2407",IF(AND(AC2068="NÃO",Y2068="Revenda"),"2102",IF(AND(AC2068="NÃO",Y2068="Consumo"),"2556",)))),REPLACE(I2068,1,1,1))))</f>
        <v/>
      </c>
    </row>
    <row r="2069" customFormat="false" ht="12.8" hidden="false" customHeight="true" outlineLevel="0" collapsed="false">
      <c r="Y2069" s="45"/>
      <c r="Z2069" s="46" t="str">
        <f aca="false">IF(B2069="","",(IFERROR(VLOOKUP(H2069,Dados!A$3:B$15000,2,0),"Não Encontrado")))</f>
        <v/>
      </c>
      <c r="AA2069" s="46" t="str">
        <f aca="false">IF(B2069="","",(IFERROR(VLOOKUP(G2069,Dados!C$3:E$15000,3,0),"Não Encontrado")))</f>
        <v/>
      </c>
      <c r="AB2069" s="46" t="str">
        <f aca="false">IFERROR(IF(Z2069&lt;&gt;"Não Encontrado",Z2069,IF(AA2069&lt;&gt;"Não Encontrado",AA2069,"")),"")</f>
        <v/>
      </c>
      <c r="AC2069" s="45" t="str">
        <f aca="false">IF(B2069="","",IF(AB2069="","NÃO","SIM"))</f>
        <v/>
      </c>
      <c r="AD2069" s="45" t="str">
        <f aca="false">IFERROR(VLOOKUP(G2069,Dados!$P$3:$R$500,3,0),"")</f>
        <v/>
      </c>
      <c r="AE2069" s="45" t="str">
        <f aca="false">IFERROR(VLOOKUP(G2069,Dados!$K$3:$L$500,2,0),"")</f>
        <v/>
      </c>
      <c r="AF2069" s="45" t="str">
        <f aca="false">IFERROR(VLOOKUP(G2069,Dados!$M$3:$N$500,2,0),"")</f>
        <v/>
      </c>
      <c r="AG2069" s="45" t="str">
        <f aca="false">IF(F2069="","",IF(AND(AD2069="",AE2069="",AF2069=""),"-",IF(AND(AD2069="BIT",AE2069="",AF2069=""),"BIT",IF(AND(AE2069="ANEXO I",AD2069="",AF2069=""),"ANEXO I",IF(AND(AF2069="ANEXO II",AD2069="",AE2069=""),"ANEXO II","Escolher")))))</f>
        <v/>
      </c>
      <c r="AH2069" s="45" t="str">
        <f aca="false">IF(AG2069&lt;&gt;"Pneus","",IFERROR(VLOOKUP(R2069,Dados!$X$2:$Z$5,3,0)*(AI2069-Q2069),VLOOKUP(D2069,Dados!$X$7:$Z$33,3,0)*(AI2069-Q2069)))</f>
        <v/>
      </c>
      <c r="AI2069" s="47" t="str">
        <f aca="false">IF(B2069="","",P2069+Q2069+O2069+M2069+L2069-N2069)</f>
        <v/>
      </c>
      <c r="AJ2069" s="48" t="str">
        <f aca="false">IFERROR(IF(AND(AC2069="SIM",AG2069="-",Y2069="REVENDA"),(AB2069/1+1)*AI2069,IF(AND(AC2069="SIM",AG2069="Pneus",Y2069="REVENDA"),(AB2069/1+1)*(AI2069-AH2069),"")),"")</f>
        <v/>
      </c>
      <c r="AK2069" s="48" t="str">
        <f aca="false">IF(AJ2069="","",AJ2069*17%)</f>
        <v/>
      </c>
      <c r="AL2069" s="48" t="str">
        <f aca="false">IFERROR(IF(AC2069="NÃO","",IF(AK2069="","",IF(E2069="Simples Nacional",BF2069,IF(T2069=0.12,U2069*0.5833337002,IF(T2069=0,AI2069*0.07,U2069))))),"")</f>
        <v/>
      </c>
      <c r="AM2069" s="47" t="str">
        <f aca="false">IFERROR(IF(AC2069="NÃO","",IF(OR(AG2069="-",AG2069="Pneus"),AK2069-AL2069,"")),"")</f>
        <v/>
      </c>
      <c r="AN2069" s="48" t="str">
        <f aca="false">IF(AND(Y2069="REVENDA",AC2069="SIM",AG2069="BIT"),((AB2069/1+1)*AI2069)*0.4117,"")</f>
        <v/>
      </c>
      <c r="AO2069" s="48" t="str">
        <f aca="false">IF(AN2069="","",AN2069*17%)</f>
        <v/>
      </c>
      <c r="AP2069" s="49" t="str">
        <f aca="false">IF(AN2069="","",IF(T2069=0.12,(U2069*0.4117)*0.4117,IF(T2069=0,(AI2069*0.07)*0.4117,U2069*0.4117)))</f>
        <v/>
      </c>
      <c r="AQ2069" s="47" t="str">
        <f aca="false">IF(AN2069="","",AO2069-AP2069)</f>
        <v/>
      </c>
      <c r="AR2069" s="50" t="str">
        <f aca="false">IFERROR(IF(AND(AC2069="SIM",Y2069="REVENDA",LEFT(AG2069,5)="ANEXO")*OR(AE2069="ANEXO I",AF2069="ANEXO II"),VLOOKUP(H2069,Dados!G:I,2,0),""),"INSERIR MVA")</f>
        <v/>
      </c>
      <c r="AS2069" s="48" t="str">
        <f aca="false">IF(LEFT(AG2069,5)="ANEXO",VLOOKUP(AG2069,Dados!$X$111:$Z$112,2,0)*(AI2069-Q2069),"")</f>
        <v/>
      </c>
      <c r="AT2069" s="48" t="str">
        <f aca="false">IFERROR(IF(AR2069="","",(AI2069*AR2069)+AI2069),"INSERIR MVA")</f>
        <v/>
      </c>
      <c r="AU2069" s="48" t="str">
        <f aca="false">IF(AT2069="","",IF(AY2069=0.04,U2069,AS2069*AY2069))</f>
        <v/>
      </c>
      <c r="AV2069" s="47" t="str">
        <f aca="false">IFERROR(IF(AU2069="","",(VLOOKUP(AG2069,Dados!$X$111:$Z$112,3,0)*AT2069*0.17)),"INSERIR MVA")</f>
        <v/>
      </c>
      <c r="AW2069" s="47" t="str">
        <f aca="false">IFERROR(IF(AR2069="","",AV2069-AU2069),"")</f>
        <v/>
      </c>
      <c r="AX2069" s="51" t="str">
        <f aca="false">IFERROR(IF(AC2069="NÃO","",IF(AM2069&lt;&gt;"",AM2069-W2069,IF(AQ2069&lt;&gt;"",AQ2069-W2069,IF(AW2069&lt;&gt;"",AW2069-W2069,"")))),"")</f>
        <v/>
      </c>
      <c r="AY2069" s="46" t="str">
        <f aca="false">IFERROR(IF(ISNA(VLOOKUP(R2069,Dados!$X$2:$Y$5,2,0)),VLOOKUP(D2069,Dados!$X$7:$Y$33,2,0),VLOOKUP(R2069,Dados!$X$2:$Y$5,2,0)),"")</f>
        <v/>
      </c>
      <c r="AZ2069" s="52" t="str">
        <f aca="false">IF(C2069="","",IF(AND(Y2069="CONSUMO",AC2069="NÃO")*OR(AG2069="-",AG2069="BIT"),IF(E2069&lt;&gt;"",(AI2069-(P2069+L2069-N2069+Q2069)*AY2069)/0.83),""))</f>
        <v/>
      </c>
      <c r="BA2069" s="51" t="str">
        <f aca="false">IF(AZ2069="","",AZ2069*0.17-((P2069+L2069-N2069+Q2069)*AY2069))</f>
        <v/>
      </c>
      <c r="BB2069" s="51" t="str">
        <f aca="false">IF(AND(Y2069="CONSUMO",AG2069="ANEXO I",AY2069&gt;4%),(AI2069-(P2069+L2069-N2069+Q2069)*0.0514)/0.83*(0.5177)*(0.17)-AI2069*0.0514,IF(AND(Y2069="CONSUMO",AG2069="ANEXO II",AY2069&gt;4%),(AI2069-(P2069+L2069-N2069+Q2069)*0.041)/0.83*(0.3295)*(0.17)-AI2069*0.041,IF(AND(Y2069="CONSUMO",AG2069="ANEXO I",AY2069=4%),(AI2069-(P2069+L2069-N2069+Q2069)*0.04)/0.83*(0.5177)*(0.17)-AI2069*0.04,IF(AND(Y2069="CONSUMO",AG2069="ANEXO II",AY2069=4%),(AI2069-(P2069+L2069-N2069+Q2069)*0.04)/0.83*(0.3295)*(0.17)-AI2069*0.04,""))))</f>
        <v/>
      </c>
      <c r="BC2069" s="51" t="str">
        <f aca="false">IF(C2069="","",IF(AND(Y2069="CONSUMO",AC2069="SIM")*OR(AG2069="-",AG2069="BIT"),IF(E2069&lt;&gt;"",(AI2069-(P2069+L2069-N2069+Q2069)*AY2069)/0.83),""))</f>
        <v/>
      </c>
      <c r="BD2069" s="51" t="str">
        <f aca="false">IF(BC2069="","",BC2069*0.17)</f>
        <v/>
      </c>
      <c r="BE2069" s="51" t="str">
        <f aca="false">IF(I2069=6908,0,IF(BC2069="","",BD2069-((P2069+L2069-N2069+Q2069)*AY2069)))</f>
        <v/>
      </c>
      <c r="BF2069" s="53" t="str">
        <f aca="false">IF(B2069="","",IF(OR(B2069="",E2069="Regime Normal"),0,(AI2069-Q2069)*VLOOKUP(R2069,Dados!$X$98:$Y$108,2,0)))</f>
        <v/>
      </c>
      <c r="BG2069" s="54" t="str">
        <f aca="false">IFERROR(VLOOKUP(I2069,Dados!$AC$27:$AD$43,2,0),IF(B2069="","",IF(D2069&lt;&gt;"MT",IF(AND(AC2069="SIM",Y2069="Revenda"),"2403",IF(AND(AC2069="SIM",Y2069="Consumo"),"2407",IF(AND(AC2069="NÃO",Y2069="Revenda"),"2102",IF(AND(AC2069="NÃO",Y2069="Consumo"),"2556",)))),REPLACE(I2069,1,1,1))))</f>
        <v/>
      </c>
    </row>
    <row r="2070" customFormat="false" ht="12.8" hidden="false" customHeight="true" outlineLevel="0" collapsed="false">
      <c r="Y2070" s="45"/>
      <c r="Z2070" s="46" t="str">
        <f aca="false">IF(B2070="","",(IFERROR(VLOOKUP(H2070,Dados!A$3:B$15000,2,0),"Não Encontrado")))</f>
        <v/>
      </c>
      <c r="AA2070" s="46" t="str">
        <f aca="false">IF(B2070="","",(IFERROR(VLOOKUP(G2070,Dados!C$3:E$15000,3,0),"Não Encontrado")))</f>
        <v/>
      </c>
      <c r="AB2070" s="46" t="str">
        <f aca="false">IFERROR(IF(Z2070&lt;&gt;"Não Encontrado",Z2070,IF(AA2070&lt;&gt;"Não Encontrado",AA2070,"")),"")</f>
        <v/>
      </c>
      <c r="AC2070" s="45" t="str">
        <f aca="false">IF(B2070="","",IF(AB2070="","NÃO","SIM"))</f>
        <v/>
      </c>
      <c r="AD2070" s="45" t="str">
        <f aca="false">IFERROR(VLOOKUP(G2070,Dados!$P$3:$R$500,3,0),"")</f>
        <v/>
      </c>
      <c r="AE2070" s="45" t="str">
        <f aca="false">IFERROR(VLOOKUP(G2070,Dados!$K$3:$L$500,2,0),"")</f>
        <v/>
      </c>
      <c r="AF2070" s="45" t="str">
        <f aca="false">IFERROR(VLOOKUP(G2070,Dados!$M$3:$N$500,2,0),"")</f>
        <v/>
      </c>
      <c r="AG2070" s="45" t="str">
        <f aca="false">IF(F2070="","",IF(AND(AD2070="",AE2070="",AF2070=""),"-",IF(AND(AD2070="BIT",AE2070="",AF2070=""),"BIT",IF(AND(AE2070="ANEXO I",AD2070="",AF2070=""),"ANEXO I",IF(AND(AF2070="ANEXO II",AD2070="",AE2070=""),"ANEXO II","Escolher")))))</f>
        <v/>
      </c>
      <c r="AH2070" s="45" t="str">
        <f aca="false">IF(AG2070&lt;&gt;"Pneus","",IFERROR(VLOOKUP(R2070,Dados!$X$2:$Z$5,3,0)*(AI2070-Q2070),VLOOKUP(D2070,Dados!$X$7:$Z$33,3,0)*(AI2070-Q2070)))</f>
        <v/>
      </c>
      <c r="AI2070" s="47" t="str">
        <f aca="false">IF(B2070="","",P2070+Q2070+O2070+M2070+L2070-N2070)</f>
        <v/>
      </c>
      <c r="AJ2070" s="48" t="str">
        <f aca="false">IFERROR(IF(AND(AC2070="SIM",AG2070="-",Y2070="REVENDA"),(AB2070/1+1)*AI2070,IF(AND(AC2070="SIM",AG2070="Pneus",Y2070="REVENDA"),(AB2070/1+1)*(AI2070-AH2070),"")),"")</f>
        <v/>
      </c>
      <c r="AK2070" s="48" t="str">
        <f aca="false">IF(AJ2070="","",AJ2070*17%)</f>
        <v/>
      </c>
      <c r="AL2070" s="48" t="str">
        <f aca="false">IFERROR(IF(AC2070="NÃO","",IF(AK2070="","",IF(E2070="Simples Nacional",BF2070,IF(T2070=0.12,U2070*0.5833337002,IF(T2070=0,AI2070*0.07,U2070))))),"")</f>
        <v/>
      </c>
      <c r="AM2070" s="47" t="str">
        <f aca="false">IFERROR(IF(AC2070="NÃO","",IF(OR(AG2070="-",AG2070="Pneus"),AK2070-AL2070,"")),"")</f>
        <v/>
      </c>
      <c r="AN2070" s="48" t="str">
        <f aca="false">IF(AND(Y2070="REVENDA",AC2070="SIM",AG2070="BIT"),((AB2070/1+1)*AI2070)*0.4117,"")</f>
        <v/>
      </c>
      <c r="AO2070" s="48" t="str">
        <f aca="false">IF(AN2070="","",AN2070*17%)</f>
        <v/>
      </c>
      <c r="AP2070" s="49" t="str">
        <f aca="false">IF(AN2070="","",IF(T2070=0.12,(U2070*0.4117)*0.4117,IF(T2070=0,(AI2070*0.07)*0.4117,U2070*0.4117)))</f>
        <v/>
      </c>
      <c r="AQ2070" s="47" t="str">
        <f aca="false">IF(AN2070="","",AO2070-AP2070)</f>
        <v/>
      </c>
      <c r="AR2070" s="50" t="str">
        <f aca="false">IFERROR(IF(AND(AC2070="SIM",Y2070="REVENDA",LEFT(AG2070,5)="ANEXO")*OR(AE2070="ANEXO I",AF2070="ANEXO II"),VLOOKUP(H2070,Dados!G:I,2,0),""),"INSERIR MVA")</f>
        <v/>
      </c>
      <c r="AS2070" s="48" t="str">
        <f aca="false">IF(LEFT(AG2070,5)="ANEXO",VLOOKUP(AG2070,Dados!$X$111:$Z$112,2,0)*(AI2070-Q2070),"")</f>
        <v/>
      </c>
      <c r="AT2070" s="48" t="str">
        <f aca="false">IFERROR(IF(AR2070="","",(AI2070*AR2070)+AI2070),"INSERIR MVA")</f>
        <v/>
      </c>
      <c r="AU2070" s="48" t="str">
        <f aca="false">IF(AT2070="","",IF(AY2070=0.04,U2070,AS2070*AY2070))</f>
        <v/>
      </c>
      <c r="AV2070" s="47" t="str">
        <f aca="false">IFERROR(IF(AU2070="","",(VLOOKUP(AG2070,Dados!$X$111:$Z$112,3,0)*AT2070*0.17)),"INSERIR MVA")</f>
        <v/>
      </c>
      <c r="AW2070" s="47" t="str">
        <f aca="false">IFERROR(IF(AR2070="","",AV2070-AU2070),"")</f>
        <v/>
      </c>
      <c r="AX2070" s="51" t="str">
        <f aca="false">IFERROR(IF(AC2070="NÃO","",IF(AM2070&lt;&gt;"",AM2070-W2070,IF(AQ2070&lt;&gt;"",AQ2070-W2070,IF(AW2070&lt;&gt;"",AW2070-W2070,"")))),"")</f>
        <v/>
      </c>
      <c r="AY2070" s="46" t="str">
        <f aca="false">IFERROR(IF(ISNA(VLOOKUP(R2070,Dados!$X$2:$Y$5,2,0)),VLOOKUP(D2070,Dados!$X$7:$Y$33,2,0),VLOOKUP(R2070,Dados!$X$2:$Y$5,2,0)),"")</f>
        <v/>
      </c>
      <c r="AZ2070" s="52" t="str">
        <f aca="false">IF(C2070="","",IF(AND(Y2070="CONSUMO",AC2070="NÃO")*OR(AG2070="-",AG2070="BIT"),IF(E2070&lt;&gt;"",(AI2070-(P2070+L2070-N2070+Q2070)*AY2070)/0.83),""))</f>
        <v/>
      </c>
      <c r="BA2070" s="51" t="str">
        <f aca="false">IF(AZ2070="","",AZ2070*0.17-((P2070+L2070-N2070+Q2070)*AY2070))</f>
        <v/>
      </c>
      <c r="BB2070" s="51" t="str">
        <f aca="false">IF(AND(Y2070="CONSUMO",AG2070="ANEXO I",AY2070&gt;4%),(AI2070-(P2070+L2070-N2070+Q2070)*0.0514)/0.83*(0.5177)*(0.17)-AI2070*0.0514,IF(AND(Y2070="CONSUMO",AG2070="ANEXO II",AY2070&gt;4%),(AI2070-(P2070+L2070-N2070+Q2070)*0.041)/0.83*(0.3295)*(0.17)-AI2070*0.041,IF(AND(Y2070="CONSUMO",AG2070="ANEXO I",AY2070=4%),(AI2070-(P2070+L2070-N2070+Q2070)*0.04)/0.83*(0.5177)*(0.17)-AI2070*0.04,IF(AND(Y2070="CONSUMO",AG2070="ANEXO II",AY2070=4%),(AI2070-(P2070+L2070-N2070+Q2070)*0.04)/0.83*(0.3295)*(0.17)-AI2070*0.04,""))))</f>
        <v/>
      </c>
      <c r="BC2070" s="51" t="str">
        <f aca="false">IF(C2070="","",IF(AND(Y2070="CONSUMO",AC2070="SIM")*OR(AG2070="-",AG2070="BIT"),IF(E2070&lt;&gt;"",(AI2070-(P2070+L2070-N2070+Q2070)*AY2070)/0.83),""))</f>
        <v/>
      </c>
      <c r="BD2070" s="51" t="str">
        <f aca="false">IF(BC2070="","",BC2070*0.17)</f>
        <v/>
      </c>
      <c r="BE2070" s="51" t="str">
        <f aca="false">IF(I2070=6908,0,IF(BC2070="","",BD2070-((P2070+L2070-N2070+Q2070)*AY2070)))</f>
        <v/>
      </c>
      <c r="BF2070" s="53" t="str">
        <f aca="false">IF(B2070="","",IF(OR(B2070="",E2070="Regime Normal"),0,(AI2070-Q2070)*VLOOKUP(R2070,Dados!$X$98:$Y$108,2,0)))</f>
        <v/>
      </c>
      <c r="BG2070" s="54" t="str">
        <f aca="false">IFERROR(VLOOKUP(I2070,Dados!$AC$27:$AD$43,2,0),IF(B2070="","",IF(D2070&lt;&gt;"MT",IF(AND(AC2070="SIM",Y2070="Revenda"),"2403",IF(AND(AC2070="SIM",Y2070="Consumo"),"2407",IF(AND(AC2070="NÃO",Y2070="Revenda"),"2102",IF(AND(AC2070="NÃO",Y2070="Consumo"),"2556",)))),REPLACE(I2070,1,1,1))))</f>
        <v/>
      </c>
    </row>
    <row r="2071" customFormat="false" ht="12.8" hidden="false" customHeight="true" outlineLevel="0" collapsed="false">
      <c r="Y2071" s="45"/>
      <c r="Z2071" s="46" t="str">
        <f aca="false">IF(B2071="","",(IFERROR(VLOOKUP(H2071,Dados!A$3:B$15000,2,0),"Não Encontrado")))</f>
        <v/>
      </c>
      <c r="AA2071" s="46" t="str">
        <f aca="false">IF(B2071="","",(IFERROR(VLOOKUP(G2071,Dados!C$3:E$15000,3,0),"Não Encontrado")))</f>
        <v/>
      </c>
      <c r="AB2071" s="46" t="str">
        <f aca="false">IFERROR(IF(Z2071&lt;&gt;"Não Encontrado",Z2071,IF(AA2071&lt;&gt;"Não Encontrado",AA2071,"")),"")</f>
        <v/>
      </c>
      <c r="AC2071" s="45" t="str">
        <f aca="false">IF(B2071="","",IF(AB2071="","NÃO","SIM"))</f>
        <v/>
      </c>
      <c r="AD2071" s="45" t="str">
        <f aca="false">IFERROR(VLOOKUP(G2071,Dados!$P$3:$R$500,3,0),"")</f>
        <v/>
      </c>
      <c r="AE2071" s="45" t="str">
        <f aca="false">IFERROR(VLOOKUP(G2071,Dados!$K$3:$L$500,2,0),"")</f>
        <v/>
      </c>
      <c r="AF2071" s="45" t="str">
        <f aca="false">IFERROR(VLOOKUP(G2071,Dados!$M$3:$N$500,2,0),"")</f>
        <v/>
      </c>
      <c r="AG2071" s="45" t="str">
        <f aca="false">IF(F2071="","",IF(AND(AD2071="",AE2071="",AF2071=""),"-",IF(AND(AD2071="BIT",AE2071="",AF2071=""),"BIT",IF(AND(AE2071="ANEXO I",AD2071="",AF2071=""),"ANEXO I",IF(AND(AF2071="ANEXO II",AD2071="",AE2071=""),"ANEXO II","Escolher")))))</f>
        <v/>
      </c>
      <c r="AH2071" s="45" t="str">
        <f aca="false">IF(AG2071&lt;&gt;"Pneus","",IFERROR(VLOOKUP(R2071,Dados!$X$2:$Z$5,3,0)*(AI2071-Q2071),VLOOKUP(D2071,Dados!$X$7:$Z$33,3,0)*(AI2071-Q2071)))</f>
        <v/>
      </c>
      <c r="AI2071" s="47" t="str">
        <f aca="false">IF(B2071="","",P2071+Q2071+O2071+M2071+L2071-N2071)</f>
        <v/>
      </c>
      <c r="AJ2071" s="48" t="str">
        <f aca="false">IFERROR(IF(AND(AC2071="SIM",AG2071="-",Y2071="REVENDA"),(AB2071/1+1)*AI2071,IF(AND(AC2071="SIM",AG2071="Pneus",Y2071="REVENDA"),(AB2071/1+1)*(AI2071-AH2071),"")),"")</f>
        <v/>
      </c>
      <c r="AK2071" s="48" t="str">
        <f aca="false">IF(AJ2071="","",AJ2071*17%)</f>
        <v/>
      </c>
      <c r="AL2071" s="48" t="str">
        <f aca="false">IFERROR(IF(AC2071="NÃO","",IF(AK2071="","",IF(E2071="Simples Nacional",BF2071,IF(T2071=0.12,U2071*0.5833337002,IF(T2071=0,AI2071*0.07,U2071))))),"")</f>
        <v/>
      </c>
      <c r="AM2071" s="47" t="str">
        <f aca="false">IFERROR(IF(AC2071="NÃO","",IF(OR(AG2071="-",AG2071="Pneus"),AK2071-AL2071,"")),"")</f>
        <v/>
      </c>
      <c r="AN2071" s="48" t="str">
        <f aca="false">IF(AND(Y2071="REVENDA",AC2071="SIM",AG2071="BIT"),((AB2071/1+1)*AI2071)*0.4117,"")</f>
        <v/>
      </c>
      <c r="AO2071" s="48" t="str">
        <f aca="false">IF(AN2071="","",AN2071*17%)</f>
        <v/>
      </c>
      <c r="AP2071" s="49" t="str">
        <f aca="false">IF(AN2071="","",IF(T2071=0.12,(U2071*0.4117)*0.4117,IF(T2071=0,(AI2071*0.07)*0.4117,U2071*0.4117)))</f>
        <v/>
      </c>
      <c r="AQ2071" s="47" t="str">
        <f aca="false">IF(AN2071="","",AO2071-AP2071)</f>
        <v/>
      </c>
      <c r="AR2071" s="50" t="str">
        <f aca="false">IFERROR(IF(AND(AC2071="SIM",Y2071="REVENDA",LEFT(AG2071,5)="ANEXO")*OR(AE2071="ANEXO I",AF2071="ANEXO II"),VLOOKUP(H2071,Dados!G:I,2,0),""),"INSERIR MVA")</f>
        <v/>
      </c>
      <c r="AS2071" s="48" t="str">
        <f aca="false">IF(LEFT(AG2071,5)="ANEXO",VLOOKUP(AG2071,Dados!$X$111:$Z$112,2,0)*(AI2071-Q2071),"")</f>
        <v/>
      </c>
      <c r="AT2071" s="48" t="str">
        <f aca="false">IFERROR(IF(AR2071="","",(AI2071*AR2071)+AI2071),"INSERIR MVA")</f>
        <v/>
      </c>
      <c r="AU2071" s="48" t="str">
        <f aca="false">IF(AT2071="","",IF(AY2071=0.04,U2071,AS2071*AY2071))</f>
        <v/>
      </c>
      <c r="AV2071" s="47" t="str">
        <f aca="false">IFERROR(IF(AU2071="","",(VLOOKUP(AG2071,Dados!$X$111:$Z$112,3,0)*AT2071*0.17)),"INSERIR MVA")</f>
        <v/>
      </c>
      <c r="AW2071" s="47" t="str">
        <f aca="false">IFERROR(IF(AR2071="","",AV2071-AU2071),"")</f>
        <v/>
      </c>
      <c r="AX2071" s="51" t="str">
        <f aca="false">IFERROR(IF(AC2071="NÃO","",IF(AM2071&lt;&gt;"",AM2071-W2071,IF(AQ2071&lt;&gt;"",AQ2071-W2071,IF(AW2071&lt;&gt;"",AW2071-W2071,"")))),"")</f>
        <v/>
      </c>
      <c r="AY2071" s="46" t="str">
        <f aca="false">IFERROR(IF(ISNA(VLOOKUP(R2071,Dados!$X$2:$Y$5,2,0)),VLOOKUP(D2071,Dados!$X$7:$Y$33,2,0),VLOOKUP(R2071,Dados!$X$2:$Y$5,2,0)),"")</f>
        <v/>
      </c>
      <c r="AZ2071" s="52" t="str">
        <f aca="false">IF(C2071="","",IF(AND(Y2071="CONSUMO",AC2071="NÃO")*OR(AG2071="-",AG2071="BIT"),IF(E2071&lt;&gt;"",(AI2071-(P2071+L2071-N2071+Q2071)*AY2071)/0.83),""))</f>
        <v/>
      </c>
      <c r="BA2071" s="51" t="str">
        <f aca="false">IF(AZ2071="","",AZ2071*0.17-((P2071+L2071-N2071+Q2071)*AY2071))</f>
        <v/>
      </c>
      <c r="BB2071" s="51" t="str">
        <f aca="false">IF(AND(Y2071="CONSUMO",AG2071="ANEXO I",AY2071&gt;4%),(AI2071-(P2071+L2071-N2071+Q2071)*0.0514)/0.83*(0.5177)*(0.17)-AI2071*0.0514,IF(AND(Y2071="CONSUMO",AG2071="ANEXO II",AY2071&gt;4%),(AI2071-(P2071+L2071-N2071+Q2071)*0.041)/0.83*(0.3295)*(0.17)-AI2071*0.041,IF(AND(Y2071="CONSUMO",AG2071="ANEXO I",AY2071=4%),(AI2071-(P2071+L2071-N2071+Q2071)*0.04)/0.83*(0.5177)*(0.17)-AI2071*0.04,IF(AND(Y2071="CONSUMO",AG2071="ANEXO II",AY2071=4%),(AI2071-(P2071+L2071-N2071+Q2071)*0.04)/0.83*(0.3295)*(0.17)-AI2071*0.04,""))))</f>
        <v/>
      </c>
      <c r="BC2071" s="51" t="str">
        <f aca="false">IF(C2071="","",IF(AND(Y2071="CONSUMO",AC2071="SIM")*OR(AG2071="-",AG2071="BIT"),IF(E2071&lt;&gt;"",(AI2071-(P2071+L2071-N2071+Q2071)*AY2071)/0.83),""))</f>
        <v/>
      </c>
      <c r="BD2071" s="51" t="str">
        <f aca="false">IF(BC2071="","",BC2071*0.17)</f>
        <v/>
      </c>
      <c r="BE2071" s="51" t="str">
        <f aca="false">IF(I2071=6908,0,IF(BC2071="","",BD2071-((P2071+L2071-N2071+Q2071)*AY2071)))</f>
        <v/>
      </c>
      <c r="BF2071" s="53" t="str">
        <f aca="false">IF(B2071="","",IF(OR(B2071="",E2071="Regime Normal"),0,(AI2071-Q2071)*VLOOKUP(R2071,Dados!$X$98:$Y$108,2,0)))</f>
        <v/>
      </c>
      <c r="BG2071" s="54" t="str">
        <f aca="false">IFERROR(VLOOKUP(I2071,Dados!$AC$27:$AD$43,2,0),IF(B2071="","",IF(D2071&lt;&gt;"MT",IF(AND(AC2071="SIM",Y2071="Revenda"),"2403",IF(AND(AC2071="SIM",Y2071="Consumo"),"2407",IF(AND(AC2071="NÃO",Y2071="Revenda"),"2102",IF(AND(AC2071="NÃO",Y2071="Consumo"),"2556",)))),REPLACE(I2071,1,1,1))))</f>
        <v/>
      </c>
    </row>
    <row r="2072" customFormat="false" ht="12.8" hidden="false" customHeight="true" outlineLevel="0" collapsed="false">
      <c r="Y2072" s="45"/>
      <c r="Z2072" s="46" t="str">
        <f aca="false">IF(B2072="","",(IFERROR(VLOOKUP(H2072,Dados!A$3:B$15000,2,0),"Não Encontrado")))</f>
        <v/>
      </c>
      <c r="AA2072" s="46" t="str">
        <f aca="false">IF(B2072="","",(IFERROR(VLOOKUP(G2072,Dados!C$3:E$15000,3,0),"Não Encontrado")))</f>
        <v/>
      </c>
      <c r="AB2072" s="46" t="str">
        <f aca="false">IFERROR(IF(Z2072&lt;&gt;"Não Encontrado",Z2072,IF(AA2072&lt;&gt;"Não Encontrado",AA2072,"")),"")</f>
        <v/>
      </c>
      <c r="AC2072" s="45" t="str">
        <f aca="false">IF(B2072="","",IF(AB2072="","NÃO","SIM"))</f>
        <v/>
      </c>
      <c r="AD2072" s="45" t="str">
        <f aca="false">IFERROR(VLOOKUP(G2072,Dados!$P$3:$R$500,3,0),"")</f>
        <v/>
      </c>
      <c r="AE2072" s="45" t="str">
        <f aca="false">IFERROR(VLOOKUP(G2072,Dados!$K$3:$L$500,2,0),"")</f>
        <v/>
      </c>
      <c r="AF2072" s="45" t="str">
        <f aca="false">IFERROR(VLOOKUP(G2072,Dados!$M$3:$N$500,2,0),"")</f>
        <v/>
      </c>
      <c r="AG2072" s="45" t="str">
        <f aca="false">IF(F2072="","",IF(AND(AD2072="",AE2072="",AF2072=""),"-",IF(AND(AD2072="BIT",AE2072="",AF2072=""),"BIT",IF(AND(AE2072="ANEXO I",AD2072="",AF2072=""),"ANEXO I",IF(AND(AF2072="ANEXO II",AD2072="",AE2072=""),"ANEXO II","Escolher")))))</f>
        <v/>
      </c>
      <c r="AH2072" s="45" t="str">
        <f aca="false">IF(AG2072&lt;&gt;"Pneus","",IFERROR(VLOOKUP(R2072,Dados!$X$2:$Z$5,3,0)*(AI2072-Q2072),VLOOKUP(D2072,Dados!$X$7:$Z$33,3,0)*(AI2072-Q2072)))</f>
        <v/>
      </c>
      <c r="AI2072" s="47" t="str">
        <f aca="false">IF(B2072="","",P2072+Q2072+O2072+M2072+L2072-N2072)</f>
        <v/>
      </c>
      <c r="AJ2072" s="48" t="str">
        <f aca="false">IFERROR(IF(AND(AC2072="SIM",AG2072="-",Y2072="REVENDA"),(AB2072/1+1)*AI2072,IF(AND(AC2072="SIM",AG2072="Pneus",Y2072="REVENDA"),(AB2072/1+1)*(AI2072-AH2072),"")),"")</f>
        <v/>
      </c>
      <c r="AK2072" s="48" t="str">
        <f aca="false">IF(AJ2072="","",AJ2072*17%)</f>
        <v/>
      </c>
      <c r="AL2072" s="48" t="str">
        <f aca="false">IFERROR(IF(AC2072="NÃO","",IF(AK2072="","",IF(E2072="Simples Nacional",BF2072,IF(T2072=0.12,U2072*0.5833337002,IF(T2072=0,AI2072*0.07,U2072))))),"")</f>
        <v/>
      </c>
      <c r="AM2072" s="47" t="str">
        <f aca="false">IFERROR(IF(AC2072="NÃO","",IF(OR(AG2072="-",AG2072="Pneus"),AK2072-AL2072,"")),"")</f>
        <v/>
      </c>
      <c r="AN2072" s="48" t="str">
        <f aca="false">IF(AND(Y2072="REVENDA",AC2072="SIM",AG2072="BIT"),((AB2072/1+1)*AI2072)*0.4117,"")</f>
        <v/>
      </c>
      <c r="AO2072" s="48" t="str">
        <f aca="false">IF(AN2072="","",AN2072*17%)</f>
        <v/>
      </c>
      <c r="AP2072" s="49" t="str">
        <f aca="false">IF(AN2072="","",IF(T2072=0.12,(U2072*0.4117)*0.4117,IF(T2072=0,(AI2072*0.07)*0.4117,U2072*0.4117)))</f>
        <v/>
      </c>
      <c r="AQ2072" s="47" t="str">
        <f aca="false">IF(AN2072="","",AO2072-AP2072)</f>
        <v/>
      </c>
      <c r="AR2072" s="50" t="str">
        <f aca="false">IFERROR(IF(AND(AC2072="SIM",Y2072="REVENDA",LEFT(AG2072,5)="ANEXO")*OR(AE2072="ANEXO I",AF2072="ANEXO II"),VLOOKUP(H2072,Dados!G:I,2,0),""),"INSERIR MVA")</f>
        <v/>
      </c>
      <c r="AS2072" s="48" t="str">
        <f aca="false">IF(LEFT(AG2072,5)="ANEXO",VLOOKUP(AG2072,Dados!$X$111:$Z$112,2,0)*(AI2072-Q2072),"")</f>
        <v/>
      </c>
      <c r="AT2072" s="48" t="str">
        <f aca="false">IFERROR(IF(AR2072="","",(AI2072*AR2072)+AI2072),"INSERIR MVA")</f>
        <v/>
      </c>
      <c r="AU2072" s="48" t="str">
        <f aca="false">IF(AT2072="","",IF(AY2072=0.04,U2072,AS2072*AY2072))</f>
        <v/>
      </c>
      <c r="AV2072" s="47" t="str">
        <f aca="false">IFERROR(IF(AU2072="","",(VLOOKUP(AG2072,Dados!$X$111:$Z$112,3,0)*AT2072*0.17)),"INSERIR MVA")</f>
        <v/>
      </c>
      <c r="AW2072" s="47" t="str">
        <f aca="false">IFERROR(IF(AR2072="","",AV2072-AU2072),"")</f>
        <v/>
      </c>
      <c r="AX2072" s="51" t="str">
        <f aca="false">IFERROR(IF(AC2072="NÃO","",IF(AM2072&lt;&gt;"",AM2072-W2072,IF(AQ2072&lt;&gt;"",AQ2072-W2072,IF(AW2072&lt;&gt;"",AW2072-W2072,"")))),"")</f>
        <v/>
      </c>
      <c r="AY2072" s="46" t="str">
        <f aca="false">IFERROR(IF(ISNA(VLOOKUP(R2072,Dados!$X$2:$Y$5,2,0)),VLOOKUP(D2072,Dados!$X$7:$Y$33,2,0),VLOOKUP(R2072,Dados!$X$2:$Y$5,2,0)),"")</f>
        <v/>
      </c>
      <c r="AZ2072" s="52" t="str">
        <f aca="false">IF(C2072="","",IF(AND(Y2072="CONSUMO",AC2072="NÃO")*OR(AG2072="-",AG2072="BIT"),IF(E2072&lt;&gt;"",(AI2072-(P2072+L2072-N2072+Q2072)*AY2072)/0.83),""))</f>
        <v/>
      </c>
      <c r="BA2072" s="51" t="str">
        <f aca="false">IF(AZ2072="","",AZ2072*0.17-((P2072+L2072-N2072+Q2072)*AY2072))</f>
        <v/>
      </c>
      <c r="BB2072" s="51" t="str">
        <f aca="false">IF(AND(Y2072="CONSUMO",AG2072="ANEXO I",AY2072&gt;4%),(AI2072-(P2072+L2072-N2072+Q2072)*0.0514)/0.83*(0.5177)*(0.17)-AI2072*0.0514,IF(AND(Y2072="CONSUMO",AG2072="ANEXO II",AY2072&gt;4%),(AI2072-(P2072+L2072-N2072+Q2072)*0.041)/0.83*(0.3295)*(0.17)-AI2072*0.041,IF(AND(Y2072="CONSUMO",AG2072="ANEXO I",AY2072=4%),(AI2072-(P2072+L2072-N2072+Q2072)*0.04)/0.83*(0.5177)*(0.17)-AI2072*0.04,IF(AND(Y2072="CONSUMO",AG2072="ANEXO II",AY2072=4%),(AI2072-(P2072+L2072-N2072+Q2072)*0.04)/0.83*(0.3295)*(0.17)-AI2072*0.04,""))))</f>
        <v/>
      </c>
      <c r="BC2072" s="51" t="str">
        <f aca="false">IF(C2072="","",IF(AND(Y2072="CONSUMO",AC2072="SIM")*OR(AG2072="-",AG2072="BIT"),IF(E2072&lt;&gt;"",(AI2072-(P2072+L2072-N2072+Q2072)*AY2072)/0.83),""))</f>
        <v/>
      </c>
      <c r="BD2072" s="51" t="str">
        <f aca="false">IF(BC2072="","",BC2072*0.17)</f>
        <v/>
      </c>
      <c r="BE2072" s="51" t="str">
        <f aca="false">IF(I2072=6908,0,IF(BC2072="","",BD2072-((P2072+L2072-N2072+Q2072)*AY2072)))</f>
        <v/>
      </c>
      <c r="BF2072" s="53" t="str">
        <f aca="false">IF(B2072="","",IF(OR(B2072="",E2072="Regime Normal"),0,(AI2072-Q2072)*VLOOKUP(R2072,Dados!$X$98:$Y$108,2,0)))</f>
        <v/>
      </c>
      <c r="BG2072" s="54" t="str">
        <f aca="false">IFERROR(VLOOKUP(I2072,Dados!$AC$27:$AD$43,2,0),IF(B2072="","",IF(D2072&lt;&gt;"MT",IF(AND(AC2072="SIM",Y2072="Revenda"),"2403",IF(AND(AC2072="SIM",Y2072="Consumo"),"2407",IF(AND(AC2072="NÃO",Y2072="Revenda"),"2102",IF(AND(AC2072="NÃO",Y2072="Consumo"),"2556",)))),REPLACE(I2072,1,1,1))))</f>
        <v/>
      </c>
    </row>
    <row r="2073" customFormat="false" ht="12.8" hidden="false" customHeight="true" outlineLevel="0" collapsed="false">
      <c r="Y2073" s="45"/>
      <c r="Z2073" s="46" t="str">
        <f aca="false">IF(B2073="","",(IFERROR(VLOOKUP(H2073,Dados!A$3:B$15000,2,0),"Não Encontrado")))</f>
        <v/>
      </c>
      <c r="AA2073" s="46" t="str">
        <f aca="false">IF(B2073="","",(IFERROR(VLOOKUP(G2073,Dados!C$3:E$15000,3,0),"Não Encontrado")))</f>
        <v/>
      </c>
      <c r="AB2073" s="46" t="str">
        <f aca="false">IFERROR(IF(Z2073&lt;&gt;"Não Encontrado",Z2073,IF(AA2073&lt;&gt;"Não Encontrado",AA2073,"")),"")</f>
        <v/>
      </c>
      <c r="AC2073" s="45" t="str">
        <f aca="false">IF(B2073="","",IF(AB2073="","NÃO","SIM"))</f>
        <v/>
      </c>
      <c r="AD2073" s="45" t="str">
        <f aca="false">IFERROR(VLOOKUP(G2073,Dados!$P$3:$R$500,3,0),"")</f>
        <v/>
      </c>
      <c r="AE2073" s="45" t="str">
        <f aca="false">IFERROR(VLOOKUP(G2073,Dados!$K$3:$L$500,2,0),"")</f>
        <v/>
      </c>
      <c r="AF2073" s="45" t="str">
        <f aca="false">IFERROR(VLOOKUP(G2073,Dados!$M$3:$N$500,2,0),"")</f>
        <v/>
      </c>
      <c r="AG2073" s="45" t="str">
        <f aca="false">IF(F2073="","",IF(AND(AD2073="",AE2073="",AF2073=""),"-",IF(AND(AD2073="BIT",AE2073="",AF2073=""),"BIT",IF(AND(AE2073="ANEXO I",AD2073="",AF2073=""),"ANEXO I",IF(AND(AF2073="ANEXO II",AD2073="",AE2073=""),"ANEXO II","Escolher")))))</f>
        <v/>
      </c>
      <c r="AH2073" s="45" t="str">
        <f aca="false">IF(AG2073&lt;&gt;"Pneus","",IFERROR(VLOOKUP(R2073,Dados!$X$2:$Z$5,3,0)*(AI2073-Q2073),VLOOKUP(D2073,Dados!$X$7:$Z$33,3,0)*(AI2073-Q2073)))</f>
        <v/>
      </c>
      <c r="AI2073" s="47" t="str">
        <f aca="false">IF(B2073="","",P2073+Q2073+O2073+M2073+L2073-N2073)</f>
        <v/>
      </c>
      <c r="AJ2073" s="48" t="str">
        <f aca="false">IFERROR(IF(AND(AC2073="SIM",AG2073="-",Y2073="REVENDA"),(AB2073/1+1)*AI2073,IF(AND(AC2073="SIM",AG2073="Pneus",Y2073="REVENDA"),(AB2073/1+1)*(AI2073-AH2073),"")),"")</f>
        <v/>
      </c>
      <c r="AK2073" s="48" t="str">
        <f aca="false">IF(AJ2073="","",AJ2073*17%)</f>
        <v/>
      </c>
      <c r="AL2073" s="48" t="str">
        <f aca="false">IFERROR(IF(AC2073="NÃO","",IF(AK2073="","",IF(E2073="Simples Nacional",BF2073,IF(T2073=0.12,U2073*0.5833337002,IF(T2073=0,AI2073*0.07,U2073))))),"")</f>
        <v/>
      </c>
      <c r="AM2073" s="47" t="str">
        <f aca="false">IFERROR(IF(AC2073="NÃO","",IF(OR(AG2073="-",AG2073="Pneus"),AK2073-AL2073,"")),"")</f>
        <v/>
      </c>
      <c r="AN2073" s="48" t="str">
        <f aca="false">IF(AND(Y2073="REVENDA",AC2073="SIM",AG2073="BIT"),((AB2073/1+1)*AI2073)*0.4117,"")</f>
        <v/>
      </c>
      <c r="AO2073" s="48" t="str">
        <f aca="false">IF(AN2073="","",AN2073*17%)</f>
        <v/>
      </c>
      <c r="AP2073" s="49" t="str">
        <f aca="false">IF(AN2073="","",IF(T2073=0.12,(U2073*0.4117)*0.4117,IF(T2073=0,(AI2073*0.07)*0.4117,U2073*0.4117)))</f>
        <v/>
      </c>
      <c r="AQ2073" s="47" t="str">
        <f aca="false">IF(AN2073="","",AO2073-AP2073)</f>
        <v/>
      </c>
      <c r="AR2073" s="50" t="str">
        <f aca="false">IFERROR(IF(AND(AC2073="SIM",Y2073="REVENDA",LEFT(AG2073,5)="ANEXO")*OR(AE2073="ANEXO I",AF2073="ANEXO II"),VLOOKUP(H2073,Dados!G:I,2,0),""),"INSERIR MVA")</f>
        <v/>
      </c>
      <c r="AS2073" s="48" t="str">
        <f aca="false">IF(LEFT(AG2073,5)="ANEXO",VLOOKUP(AG2073,Dados!$X$111:$Z$112,2,0)*(AI2073-Q2073),"")</f>
        <v/>
      </c>
      <c r="AT2073" s="48" t="str">
        <f aca="false">IFERROR(IF(AR2073="","",(AI2073*AR2073)+AI2073),"INSERIR MVA")</f>
        <v/>
      </c>
      <c r="AU2073" s="48" t="str">
        <f aca="false">IF(AT2073="","",IF(AY2073=0.04,U2073,AS2073*AY2073))</f>
        <v/>
      </c>
      <c r="AV2073" s="47" t="str">
        <f aca="false">IFERROR(IF(AU2073="","",(VLOOKUP(AG2073,Dados!$X$111:$Z$112,3,0)*AT2073*0.17)),"INSERIR MVA")</f>
        <v/>
      </c>
      <c r="AW2073" s="47" t="str">
        <f aca="false">IFERROR(IF(AR2073="","",AV2073-AU2073),"")</f>
        <v/>
      </c>
      <c r="AX2073" s="51" t="str">
        <f aca="false">IFERROR(IF(AC2073="NÃO","",IF(AM2073&lt;&gt;"",AM2073-W2073,IF(AQ2073&lt;&gt;"",AQ2073-W2073,IF(AW2073&lt;&gt;"",AW2073-W2073,"")))),"")</f>
        <v/>
      </c>
      <c r="AY2073" s="46" t="str">
        <f aca="false">IFERROR(IF(ISNA(VLOOKUP(R2073,Dados!$X$2:$Y$5,2,0)),VLOOKUP(D2073,Dados!$X$7:$Y$33,2,0),VLOOKUP(R2073,Dados!$X$2:$Y$5,2,0)),"")</f>
        <v/>
      </c>
      <c r="AZ2073" s="52" t="str">
        <f aca="false">IF(C2073="","",IF(AND(Y2073="CONSUMO",AC2073="NÃO")*OR(AG2073="-",AG2073="BIT"),IF(E2073&lt;&gt;"",(AI2073-(P2073+L2073-N2073+Q2073)*AY2073)/0.83),""))</f>
        <v/>
      </c>
      <c r="BA2073" s="51" t="str">
        <f aca="false">IF(AZ2073="","",AZ2073*0.17-((P2073+L2073-N2073+Q2073)*AY2073))</f>
        <v/>
      </c>
      <c r="BB2073" s="51" t="str">
        <f aca="false">IF(AND(Y2073="CONSUMO",AG2073="ANEXO I",AY2073&gt;4%),(AI2073-(P2073+L2073-N2073+Q2073)*0.0514)/0.83*(0.5177)*(0.17)-AI2073*0.0514,IF(AND(Y2073="CONSUMO",AG2073="ANEXO II",AY2073&gt;4%),(AI2073-(P2073+L2073-N2073+Q2073)*0.041)/0.83*(0.3295)*(0.17)-AI2073*0.041,IF(AND(Y2073="CONSUMO",AG2073="ANEXO I",AY2073=4%),(AI2073-(P2073+L2073-N2073+Q2073)*0.04)/0.83*(0.5177)*(0.17)-AI2073*0.04,IF(AND(Y2073="CONSUMO",AG2073="ANEXO II",AY2073=4%),(AI2073-(P2073+L2073-N2073+Q2073)*0.04)/0.83*(0.3295)*(0.17)-AI2073*0.04,""))))</f>
        <v/>
      </c>
      <c r="BC2073" s="51" t="str">
        <f aca="false">IF(C2073="","",IF(AND(Y2073="CONSUMO",AC2073="SIM")*OR(AG2073="-",AG2073="BIT"),IF(E2073&lt;&gt;"",(AI2073-(P2073+L2073-N2073+Q2073)*AY2073)/0.83),""))</f>
        <v/>
      </c>
      <c r="BD2073" s="51" t="str">
        <f aca="false">IF(BC2073="","",BC2073*0.17)</f>
        <v/>
      </c>
      <c r="BE2073" s="51" t="str">
        <f aca="false">IF(I2073=6908,0,IF(BC2073="","",BD2073-((P2073+L2073-N2073+Q2073)*AY2073)))</f>
        <v/>
      </c>
      <c r="BF2073" s="53" t="str">
        <f aca="false">IF(B2073="","",IF(OR(B2073="",E2073="Regime Normal"),0,(AI2073-Q2073)*VLOOKUP(R2073,Dados!$X$98:$Y$108,2,0)))</f>
        <v/>
      </c>
      <c r="BG2073" s="54" t="str">
        <f aca="false">IFERROR(VLOOKUP(I2073,Dados!$AC$27:$AD$43,2,0),IF(B2073="","",IF(D2073&lt;&gt;"MT",IF(AND(AC2073="SIM",Y2073="Revenda"),"2403",IF(AND(AC2073="SIM",Y2073="Consumo"),"2407",IF(AND(AC2073="NÃO",Y2073="Revenda"),"2102",IF(AND(AC2073="NÃO",Y2073="Consumo"),"2556",)))),REPLACE(I2073,1,1,1))))</f>
        <v/>
      </c>
    </row>
    <row r="2074" customFormat="false" ht="12.8" hidden="false" customHeight="true" outlineLevel="0" collapsed="false">
      <c r="Y2074" s="45"/>
      <c r="Z2074" s="46" t="str">
        <f aca="false">IF(B2074="","",(IFERROR(VLOOKUP(H2074,Dados!A$3:B$15000,2,0),"Não Encontrado")))</f>
        <v/>
      </c>
      <c r="AA2074" s="46" t="str">
        <f aca="false">IF(B2074="","",(IFERROR(VLOOKUP(G2074,Dados!C$3:E$15000,3,0),"Não Encontrado")))</f>
        <v/>
      </c>
      <c r="AB2074" s="46" t="str">
        <f aca="false">IFERROR(IF(Z2074&lt;&gt;"Não Encontrado",Z2074,IF(AA2074&lt;&gt;"Não Encontrado",AA2074,"")),"")</f>
        <v/>
      </c>
      <c r="AC2074" s="45" t="str">
        <f aca="false">IF(B2074="","",IF(AB2074="","NÃO","SIM"))</f>
        <v/>
      </c>
      <c r="AD2074" s="45" t="str">
        <f aca="false">IFERROR(VLOOKUP(G2074,Dados!$P$3:$R$500,3,0),"")</f>
        <v/>
      </c>
      <c r="AE2074" s="45" t="str">
        <f aca="false">IFERROR(VLOOKUP(G2074,Dados!$K$3:$L$500,2,0),"")</f>
        <v/>
      </c>
      <c r="AF2074" s="45" t="str">
        <f aca="false">IFERROR(VLOOKUP(G2074,Dados!$M$3:$N$500,2,0),"")</f>
        <v/>
      </c>
      <c r="AG2074" s="45" t="str">
        <f aca="false">IF(F2074="","",IF(AND(AD2074="",AE2074="",AF2074=""),"-",IF(AND(AD2074="BIT",AE2074="",AF2074=""),"BIT",IF(AND(AE2074="ANEXO I",AD2074="",AF2074=""),"ANEXO I",IF(AND(AF2074="ANEXO II",AD2074="",AE2074=""),"ANEXO II","Escolher")))))</f>
        <v/>
      </c>
      <c r="AH2074" s="45" t="str">
        <f aca="false">IF(AG2074&lt;&gt;"Pneus","",IFERROR(VLOOKUP(R2074,Dados!$X$2:$Z$5,3,0)*(AI2074-Q2074),VLOOKUP(D2074,Dados!$X$7:$Z$33,3,0)*(AI2074-Q2074)))</f>
        <v/>
      </c>
      <c r="AI2074" s="47" t="str">
        <f aca="false">IF(B2074="","",P2074+Q2074+O2074+M2074+L2074-N2074)</f>
        <v/>
      </c>
      <c r="AJ2074" s="48" t="str">
        <f aca="false">IFERROR(IF(AND(AC2074="SIM",AG2074="-",Y2074="REVENDA"),(AB2074/1+1)*AI2074,IF(AND(AC2074="SIM",AG2074="Pneus",Y2074="REVENDA"),(AB2074/1+1)*(AI2074-AH2074),"")),"")</f>
        <v/>
      </c>
      <c r="AK2074" s="48" t="str">
        <f aca="false">IF(AJ2074="","",AJ2074*17%)</f>
        <v/>
      </c>
      <c r="AL2074" s="48" t="str">
        <f aca="false">IFERROR(IF(AC2074="NÃO","",IF(AK2074="","",IF(E2074="Simples Nacional",BF2074,IF(T2074=0.12,U2074*0.5833337002,IF(T2074=0,AI2074*0.07,U2074))))),"")</f>
        <v/>
      </c>
      <c r="AM2074" s="47" t="str">
        <f aca="false">IFERROR(IF(AC2074="NÃO","",IF(OR(AG2074="-",AG2074="Pneus"),AK2074-AL2074,"")),"")</f>
        <v/>
      </c>
      <c r="AN2074" s="48" t="str">
        <f aca="false">IF(AND(Y2074="REVENDA",AC2074="SIM",AG2074="BIT"),((AB2074/1+1)*AI2074)*0.4117,"")</f>
        <v/>
      </c>
      <c r="AO2074" s="48" t="str">
        <f aca="false">IF(AN2074="","",AN2074*17%)</f>
        <v/>
      </c>
      <c r="AP2074" s="49" t="str">
        <f aca="false">IF(AN2074="","",IF(T2074=0.12,(U2074*0.4117)*0.4117,IF(T2074=0,(AI2074*0.07)*0.4117,U2074*0.4117)))</f>
        <v/>
      </c>
      <c r="AQ2074" s="47" t="str">
        <f aca="false">IF(AN2074="","",AO2074-AP2074)</f>
        <v/>
      </c>
      <c r="AR2074" s="50" t="str">
        <f aca="false">IFERROR(IF(AND(AC2074="SIM",Y2074="REVENDA",LEFT(AG2074,5)="ANEXO")*OR(AE2074="ANEXO I",AF2074="ANEXO II"),VLOOKUP(H2074,Dados!G:I,2,0),""),"INSERIR MVA")</f>
        <v/>
      </c>
      <c r="AS2074" s="48" t="str">
        <f aca="false">IF(LEFT(AG2074,5)="ANEXO",VLOOKUP(AG2074,Dados!$X$111:$Z$112,2,0)*(AI2074-Q2074),"")</f>
        <v/>
      </c>
      <c r="AT2074" s="48" t="str">
        <f aca="false">IFERROR(IF(AR2074="","",(AI2074*AR2074)+AI2074),"INSERIR MVA")</f>
        <v/>
      </c>
      <c r="AU2074" s="48" t="str">
        <f aca="false">IF(AT2074="","",IF(AY2074=0.04,U2074,AS2074*AY2074))</f>
        <v/>
      </c>
      <c r="AV2074" s="47" t="str">
        <f aca="false">IFERROR(IF(AU2074="","",(VLOOKUP(AG2074,Dados!$X$111:$Z$112,3,0)*AT2074*0.17)),"INSERIR MVA")</f>
        <v/>
      </c>
      <c r="AW2074" s="47" t="str">
        <f aca="false">IFERROR(IF(AR2074="","",AV2074-AU2074),"")</f>
        <v/>
      </c>
      <c r="AX2074" s="51" t="str">
        <f aca="false">IFERROR(IF(AC2074="NÃO","",IF(AM2074&lt;&gt;"",AM2074-W2074,IF(AQ2074&lt;&gt;"",AQ2074-W2074,IF(AW2074&lt;&gt;"",AW2074-W2074,"")))),"")</f>
        <v/>
      </c>
      <c r="AY2074" s="46" t="str">
        <f aca="false">IFERROR(IF(ISNA(VLOOKUP(R2074,Dados!$X$2:$Y$5,2,0)),VLOOKUP(D2074,Dados!$X$7:$Y$33,2,0),VLOOKUP(R2074,Dados!$X$2:$Y$5,2,0)),"")</f>
        <v/>
      </c>
      <c r="AZ2074" s="52" t="str">
        <f aca="false">IF(C2074="","",IF(AND(Y2074="CONSUMO",AC2074="NÃO")*OR(AG2074="-",AG2074="BIT"),IF(E2074&lt;&gt;"",(AI2074-(P2074+L2074-N2074+Q2074)*AY2074)/0.83),""))</f>
        <v/>
      </c>
      <c r="BA2074" s="51" t="str">
        <f aca="false">IF(AZ2074="","",AZ2074*0.17-((P2074+L2074-N2074+Q2074)*AY2074))</f>
        <v/>
      </c>
      <c r="BB2074" s="51" t="str">
        <f aca="false">IF(AND(Y2074="CONSUMO",AG2074="ANEXO I",AY2074&gt;4%),(AI2074-(P2074+L2074-N2074+Q2074)*0.0514)/0.83*(0.5177)*(0.17)-AI2074*0.0514,IF(AND(Y2074="CONSUMO",AG2074="ANEXO II",AY2074&gt;4%),(AI2074-(P2074+L2074-N2074+Q2074)*0.041)/0.83*(0.3295)*(0.17)-AI2074*0.041,IF(AND(Y2074="CONSUMO",AG2074="ANEXO I",AY2074=4%),(AI2074-(P2074+L2074-N2074+Q2074)*0.04)/0.83*(0.5177)*(0.17)-AI2074*0.04,IF(AND(Y2074="CONSUMO",AG2074="ANEXO II",AY2074=4%),(AI2074-(P2074+L2074-N2074+Q2074)*0.04)/0.83*(0.3295)*(0.17)-AI2074*0.04,""))))</f>
        <v/>
      </c>
      <c r="BC2074" s="51" t="str">
        <f aca="false">IF(C2074="","",IF(AND(Y2074="CONSUMO",AC2074="SIM")*OR(AG2074="-",AG2074="BIT"),IF(E2074&lt;&gt;"",(AI2074-(P2074+L2074-N2074+Q2074)*AY2074)/0.83),""))</f>
        <v/>
      </c>
      <c r="BD2074" s="51" t="str">
        <f aca="false">IF(BC2074="","",BC2074*0.17)</f>
        <v/>
      </c>
      <c r="BE2074" s="51" t="str">
        <f aca="false">IF(I2074=6908,0,IF(BC2074="","",BD2074-((P2074+L2074-N2074+Q2074)*AY2074)))</f>
        <v/>
      </c>
      <c r="BF2074" s="53" t="str">
        <f aca="false">IF(B2074="","",IF(OR(B2074="",E2074="Regime Normal"),0,(AI2074-Q2074)*VLOOKUP(R2074,Dados!$X$98:$Y$108,2,0)))</f>
        <v/>
      </c>
      <c r="BG2074" s="54" t="str">
        <f aca="false">IFERROR(VLOOKUP(I2074,Dados!$AC$27:$AD$43,2,0),IF(B2074="","",IF(D2074&lt;&gt;"MT",IF(AND(AC2074="SIM",Y2074="Revenda"),"2403",IF(AND(AC2074="SIM",Y2074="Consumo"),"2407",IF(AND(AC2074="NÃO",Y2074="Revenda"),"2102",IF(AND(AC2074="NÃO",Y2074="Consumo"),"2556",)))),REPLACE(I2074,1,1,1))))</f>
        <v/>
      </c>
    </row>
    <row r="2075" customFormat="false" ht="12.8" hidden="false" customHeight="true" outlineLevel="0" collapsed="false">
      <c r="Y2075" s="45"/>
      <c r="Z2075" s="46" t="str">
        <f aca="false">IF(B2075="","",(IFERROR(VLOOKUP(H2075,Dados!A$3:B$15000,2,0),"Não Encontrado")))</f>
        <v/>
      </c>
      <c r="AA2075" s="46" t="str">
        <f aca="false">IF(B2075="","",(IFERROR(VLOOKUP(G2075,Dados!C$3:E$15000,3,0),"Não Encontrado")))</f>
        <v/>
      </c>
      <c r="AB2075" s="46" t="str">
        <f aca="false">IFERROR(IF(Z2075&lt;&gt;"Não Encontrado",Z2075,IF(AA2075&lt;&gt;"Não Encontrado",AA2075,"")),"")</f>
        <v/>
      </c>
      <c r="AC2075" s="45" t="str">
        <f aca="false">IF(B2075="","",IF(AB2075="","NÃO","SIM"))</f>
        <v/>
      </c>
      <c r="AD2075" s="45" t="str">
        <f aca="false">IFERROR(VLOOKUP(G2075,Dados!$P$3:$R$500,3,0),"")</f>
        <v/>
      </c>
      <c r="AE2075" s="45" t="str">
        <f aca="false">IFERROR(VLOOKUP(G2075,Dados!$K$3:$L$500,2,0),"")</f>
        <v/>
      </c>
      <c r="AF2075" s="45" t="str">
        <f aca="false">IFERROR(VLOOKUP(G2075,Dados!$M$3:$N$500,2,0),"")</f>
        <v/>
      </c>
      <c r="AG2075" s="45" t="str">
        <f aca="false">IF(F2075="","",IF(AND(AD2075="",AE2075="",AF2075=""),"-",IF(AND(AD2075="BIT",AE2075="",AF2075=""),"BIT",IF(AND(AE2075="ANEXO I",AD2075="",AF2075=""),"ANEXO I",IF(AND(AF2075="ANEXO II",AD2075="",AE2075=""),"ANEXO II","Escolher")))))</f>
        <v/>
      </c>
      <c r="AH2075" s="45" t="str">
        <f aca="false">IF(AG2075&lt;&gt;"Pneus","",IFERROR(VLOOKUP(R2075,Dados!$X$2:$Z$5,3,0)*(AI2075-Q2075),VLOOKUP(D2075,Dados!$X$7:$Z$33,3,0)*(AI2075-Q2075)))</f>
        <v/>
      </c>
      <c r="AI2075" s="47" t="str">
        <f aca="false">IF(B2075="","",P2075+Q2075+O2075+M2075+L2075-N2075)</f>
        <v/>
      </c>
      <c r="AJ2075" s="48" t="str">
        <f aca="false">IFERROR(IF(AND(AC2075="SIM",AG2075="-",Y2075="REVENDA"),(AB2075/1+1)*AI2075,IF(AND(AC2075="SIM",AG2075="Pneus",Y2075="REVENDA"),(AB2075/1+1)*(AI2075-AH2075),"")),"")</f>
        <v/>
      </c>
      <c r="AK2075" s="48" t="str">
        <f aca="false">IF(AJ2075="","",AJ2075*17%)</f>
        <v/>
      </c>
      <c r="AL2075" s="48" t="str">
        <f aca="false">IFERROR(IF(AC2075="NÃO","",IF(AK2075="","",IF(E2075="Simples Nacional",BF2075,IF(T2075=0.12,U2075*0.5833337002,IF(T2075=0,AI2075*0.07,U2075))))),"")</f>
        <v/>
      </c>
      <c r="AM2075" s="47" t="str">
        <f aca="false">IFERROR(IF(AC2075="NÃO","",IF(OR(AG2075="-",AG2075="Pneus"),AK2075-AL2075,"")),"")</f>
        <v/>
      </c>
      <c r="AN2075" s="48" t="str">
        <f aca="false">IF(AND(Y2075="REVENDA",AC2075="SIM",AG2075="BIT"),((AB2075/1+1)*AI2075)*0.4117,"")</f>
        <v/>
      </c>
      <c r="AO2075" s="48" t="str">
        <f aca="false">IF(AN2075="","",AN2075*17%)</f>
        <v/>
      </c>
      <c r="AP2075" s="49" t="str">
        <f aca="false">IF(AN2075="","",IF(T2075=0.12,(U2075*0.4117)*0.4117,IF(T2075=0,(AI2075*0.07)*0.4117,U2075*0.4117)))</f>
        <v/>
      </c>
      <c r="AQ2075" s="47" t="str">
        <f aca="false">IF(AN2075="","",AO2075-AP2075)</f>
        <v/>
      </c>
      <c r="AR2075" s="50" t="str">
        <f aca="false">IFERROR(IF(AND(AC2075="SIM",Y2075="REVENDA",LEFT(AG2075,5)="ANEXO")*OR(AE2075="ANEXO I",AF2075="ANEXO II"),VLOOKUP(H2075,Dados!G:I,2,0),""),"INSERIR MVA")</f>
        <v/>
      </c>
      <c r="AS2075" s="48" t="str">
        <f aca="false">IF(LEFT(AG2075,5)="ANEXO",VLOOKUP(AG2075,Dados!$X$111:$Z$112,2,0)*(AI2075-Q2075),"")</f>
        <v/>
      </c>
      <c r="AT2075" s="48" t="str">
        <f aca="false">IFERROR(IF(AR2075="","",(AI2075*AR2075)+AI2075),"INSERIR MVA")</f>
        <v/>
      </c>
      <c r="AU2075" s="48" t="str">
        <f aca="false">IF(AT2075="","",IF(AY2075=0.04,U2075,AS2075*AY2075))</f>
        <v/>
      </c>
      <c r="AV2075" s="47" t="str">
        <f aca="false">IFERROR(IF(AU2075="","",(VLOOKUP(AG2075,Dados!$X$111:$Z$112,3,0)*AT2075*0.17)),"INSERIR MVA")</f>
        <v/>
      </c>
      <c r="AW2075" s="47" t="str">
        <f aca="false">IFERROR(IF(AR2075="","",AV2075-AU2075),"")</f>
        <v/>
      </c>
      <c r="AX2075" s="51" t="str">
        <f aca="false">IFERROR(IF(AC2075="NÃO","",IF(AM2075&lt;&gt;"",AM2075-W2075,IF(AQ2075&lt;&gt;"",AQ2075-W2075,IF(AW2075&lt;&gt;"",AW2075-W2075,"")))),"")</f>
        <v/>
      </c>
      <c r="AY2075" s="46" t="str">
        <f aca="false">IFERROR(IF(ISNA(VLOOKUP(R2075,Dados!$X$2:$Y$5,2,0)),VLOOKUP(D2075,Dados!$X$7:$Y$33,2,0),VLOOKUP(R2075,Dados!$X$2:$Y$5,2,0)),"")</f>
        <v/>
      </c>
      <c r="AZ2075" s="52" t="str">
        <f aca="false">IF(C2075="","",IF(AND(Y2075="CONSUMO",AC2075="NÃO")*OR(AG2075="-",AG2075="BIT"),IF(E2075&lt;&gt;"",(AI2075-(P2075+L2075-N2075+Q2075)*AY2075)/0.83),""))</f>
        <v/>
      </c>
      <c r="BA2075" s="51" t="str">
        <f aca="false">IF(AZ2075="","",AZ2075*0.17-((P2075+L2075-N2075+Q2075)*AY2075))</f>
        <v/>
      </c>
      <c r="BB2075" s="51" t="str">
        <f aca="false">IF(AND(Y2075="CONSUMO",AG2075="ANEXO I",AY2075&gt;4%),(AI2075-(P2075+L2075-N2075+Q2075)*0.0514)/0.83*(0.5177)*(0.17)-AI2075*0.0514,IF(AND(Y2075="CONSUMO",AG2075="ANEXO II",AY2075&gt;4%),(AI2075-(P2075+L2075-N2075+Q2075)*0.041)/0.83*(0.3295)*(0.17)-AI2075*0.041,IF(AND(Y2075="CONSUMO",AG2075="ANEXO I",AY2075=4%),(AI2075-(P2075+L2075-N2075+Q2075)*0.04)/0.83*(0.5177)*(0.17)-AI2075*0.04,IF(AND(Y2075="CONSUMO",AG2075="ANEXO II",AY2075=4%),(AI2075-(P2075+L2075-N2075+Q2075)*0.04)/0.83*(0.3295)*(0.17)-AI2075*0.04,""))))</f>
        <v/>
      </c>
      <c r="BC2075" s="51" t="str">
        <f aca="false">IF(C2075="","",IF(AND(Y2075="CONSUMO",AC2075="SIM")*OR(AG2075="-",AG2075="BIT"),IF(E2075&lt;&gt;"",(AI2075-(P2075+L2075-N2075+Q2075)*AY2075)/0.83),""))</f>
        <v/>
      </c>
      <c r="BD2075" s="51" t="str">
        <f aca="false">IF(BC2075="","",BC2075*0.17)</f>
        <v/>
      </c>
      <c r="BE2075" s="51" t="str">
        <f aca="false">IF(I2075=6908,0,IF(BC2075="","",BD2075-((P2075+L2075-N2075+Q2075)*AY2075)))</f>
        <v/>
      </c>
      <c r="BF2075" s="53" t="str">
        <f aca="false">IF(B2075="","",IF(OR(B2075="",E2075="Regime Normal"),0,(AI2075-Q2075)*VLOOKUP(R2075,Dados!$X$98:$Y$108,2,0)))</f>
        <v/>
      </c>
      <c r="BG2075" s="54" t="str">
        <f aca="false">IFERROR(VLOOKUP(I2075,Dados!$AC$27:$AD$43,2,0),IF(B2075="","",IF(D2075&lt;&gt;"MT",IF(AND(AC2075="SIM",Y2075="Revenda"),"2403",IF(AND(AC2075="SIM",Y2075="Consumo"),"2407",IF(AND(AC2075="NÃO",Y2075="Revenda"),"2102",IF(AND(AC2075="NÃO",Y2075="Consumo"),"2556",)))),REPLACE(I2075,1,1,1))))</f>
        <v/>
      </c>
    </row>
    <row r="2076" customFormat="false" ht="12.8" hidden="false" customHeight="true" outlineLevel="0" collapsed="false">
      <c r="Y2076" s="45"/>
      <c r="Z2076" s="46" t="str">
        <f aca="false">IF(B2076="","",(IFERROR(VLOOKUP(H2076,Dados!A$3:B$15000,2,0),"Não Encontrado")))</f>
        <v/>
      </c>
      <c r="AA2076" s="46" t="str">
        <f aca="false">IF(B2076="","",(IFERROR(VLOOKUP(G2076,Dados!C$3:E$15000,3,0),"Não Encontrado")))</f>
        <v/>
      </c>
      <c r="AB2076" s="46" t="str">
        <f aca="false">IFERROR(IF(Z2076&lt;&gt;"Não Encontrado",Z2076,IF(AA2076&lt;&gt;"Não Encontrado",AA2076,"")),"")</f>
        <v/>
      </c>
      <c r="AC2076" s="45" t="str">
        <f aca="false">IF(B2076="","",IF(AB2076="","NÃO","SIM"))</f>
        <v/>
      </c>
      <c r="AD2076" s="45" t="str">
        <f aca="false">IFERROR(VLOOKUP(G2076,Dados!$P$3:$R$500,3,0),"")</f>
        <v/>
      </c>
      <c r="AE2076" s="45" t="str">
        <f aca="false">IFERROR(VLOOKUP(G2076,Dados!$K$3:$L$500,2,0),"")</f>
        <v/>
      </c>
      <c r="AF2076" s="45" t="str">
        <f aca="false">IFERROR(VLOOKUP(G2076,Dados!$M$3:$N$500,2,0),"")</f>
        <v/>
      </c>
      <c r="AG2076" s="45" t="str">
        <f aca="false">IF(F2076="","",IF(AND(AD2076="",AE2076="",AF2076=""),"-",IF(AND(AD2076="BIT",AE2076="",AF2076=""),"BIT",IF(AND(AE2076="ANEXO I",AD2076="",AF2076=""),"ANEXO I",IF(AND(AF2076="ANEXO II",AD2076="",AE2076=""),"ANEXO II","Escolher")))))</f>
        <v/>
      </c>
      <c r="AH2076" s="45" t="str">
        <f aca="false">IF(AG2076&lt;&gt;"Pneus","",IFERROR(VLOOKUP(R2076,Dados!$X$2:$Z$5,3,0)*(AI2076-Q2076),VLOOKUP(D2076,Dados!$X$7:$Z$33,3,0)*(AI2076-Q2076)))</f>
        <v/>
      </c>
      <c r="AI2076" s="47" t="str">
        <f aca="false">IF(B2076="","",P2076+Q2076+O2076+M2076+L2076-N2076)</f>
        <v/>
      </c>
      <c r="AJ2076" s="48" t="str">
        <f aca="false">IFERROR(IF(AND(AC2076="SIM",AG2076="-",Y2076="REVENDA"),(AB2076/1+1)*AI2076,IF(AND(AC2076="SIM",AG2076="Pneus",Y2076="REVENDA"),(AB2076/1+1)*(AI2076-AH2076),"")),"")</f>
        <v/>
      </c>
      <c r="AK2076" s="48" t="str">
        <f aca="false">IF(AJ2076="","",AJ2076*17%)</f>
        <v/>
      </c>
      <c r="AL2076" s="48" t="str">
        <f aca="false">IFERROR(IF(AC2076="NÃO","",IF(AK2076="","",IF(E2076="Simples Nacional",BF2076,IF(T2076=0.12,U2076*0.5833337002,IF(T2076=0,AI2076*0.07,U2076))))),"")</f>
        <v/>
      </c>
      <c r="AM2076" s="47" t="str">
        <f aca="false">IFERROR(IF(AC2076="NÃO","",IF(OR(AG2076="-",AG2076="Pneus"),AK2076-AL2076,"")),"")</f>
        <v/>
      </c>
      <c r="AN2076" s="48" t="str">
        <f aca="false">IF(AND(Y2076="REVENDA",AC2076="SIM",AG2076="BIT"),((AB2076/1+1)*AI2076)*0.4117,"")</f>
        <v/>
      </c>
      <c r="AO2076" s="48" t="str">
        <f aca="false">IF(AN2076="","",AN2076*17%)</f>
        <v/>
      </c>
      <c r="AP2076" s="49" t="str">
        <f aca="false">IF(AN2076="","",IF(T2076=0.12,(U2076*0.4117)*0.4117,IF(T2076=0,(AI2076*0.07)*0.4117,U2076*0.4117)))</f>
        <v/>
      </c>
      <c r="AQ2076" s="47" t="str">
        <f aca="false">IF(AN2076="","",AO2076-AP2076)</f>
        <v/>
      </c>
      <c r="AR2076" s="50" t="str">
        <f aca="false">IFERROR(IF(AND(AC2076="SIM",Y2076="REVENDA",LEFT(AG2076,5)="ANEXO")*OR(AE2076="ANEXO I",AF2076="ANEXO II"),VLOOKUP(H2076,Dados!G:I,2,0),""),"INSERIR MVA")</f>
        <v/>
      </c>
      <c r="AS2076" s="48" t="str">
        <f aca="false">IF(LEFT(AG2076,5)="ANEXO",VLOOKUP(AG2076,Dados!$X$111:$Z$112,2,0)*(AI2076-Q2076),"")</f>
        <v/>
      </c>
      <c r="AT2076" s="48" t="str">
        <f aca="false">IFERROR(IF(AR2076="","",(AI2076*AR2076)+AI2076),"INSERIR MVA")</f>
        <v/>
      </c>
      <c r="AU2076" s="48" t="str">
        <f aca="false">IF(AT2076="","",IF(AY2076=0.04,U2076,AS2076*AY2076))</f>
        <v/>
      </c>
      <c r="AV2076" s="47" t="str">
        <f aca="false">IFERROR(IF(AU2076="","",(VLOOKUP(AG2076,Dados!$X$111:$Z$112,3,0)*AT2076*0.17)),"INSERIR MVA")</f>
        <v/>
      </c>
      <c r="AW2076" s="47" t="str">
        <f aca="false">IFERROR(IF(AR2076="","",AV2076-AU2076),"")</f>
        <v/>
      </c>
      <c r="AX2076" s="51" t="str">
        <f aca="false">IFERROR(IF(AC2076="NÃO","",IF(AM2076&lt;&gt;"",AM2076-W2076,IF(AQ2076&lt;&gt;"",AQ2076-W2076,IF(AW2076&lt;&gt;"",AW2076-W2076,"")))),"")</f>
        <v/>
      </c>
      <c r="AY2076" s="46" t="str">
        <f aca="false">IFERROR(IF(ISNA(VLOOKUP(R2076,Dados!$X$2:$Y$5,2,0)),VLOOKUP(D2076,Dados!$X$7:$Y$33,2,0),VLOOKUP(R2076,Dados!$X$2:$Y$5,2,0)),"")</f>
        <v/>
      </c>
      <c r="AZ2076" s="52" t="str">
        <f aca="false">IF(C2076="","",IF(AND(Y2076="CONSUMO",AC2076="NÃO")*OR(AG2076="-",AG2076="BIT"),IF(E2076&lt;&gt;"",(AI2076-(P2076+L2076-N2076+Q2076)*AY2076)/0.83),""))</f>
        <v/>
      </c>
      <c r="BA2076" s="51" t="str">
        <f aca="false">IF(AZ2076="","",AZ2076*0.17-((P2076+L2076-N2076+Q2076)*AY2076))</f>
        <v/>
      </c>
      <c r="BB2076" s="51" t="str">
        <f aca="false">IF(AND(Y2076="CONSUMO",AG2076="ANEXO I",AY2076&gt;4%),(AI2076-(P2076+L2076-N2076+Q2076)*0.0514)/0.83*(0.5177)*(0.17)-AI2076*0.0514,IF(AND(Y2076="CONSUMO",AG2076="ANEXO II",AY2076&gt;4%),(AI2076-(P2076+L2076-N2076+Q2076)*0.041)/0.83*(0.3295)*(0.17)-AI2076*0.041,IF(AND(Y2076="CONSUMO",AG2076="ANEXO I",AY2076=4%),(AI2076-(P2076+L2076-N2076+Q2076)*0.04)/0.83*(0.5177)*(0.17)-AI2076*0.04,IF(AND(Y2076="CONSUMO",AG2076="ANEXO II",AY2076=4%),(AI2076-(P2076+L2076-N2076+Q2076)*0.04)/0.83*(0.3295)*(0.17)-AI2076*0.04,""))))</f>
        <v/>
      </c>
      <c r="BC2076" s="51" t="str">
        <f aca="false">IF(C2076="","",IF(AND(Y2076="CONSUMO",AC2076="SIM")*OR(AG2076="-",AG2076="BIT"),IF(E2076&lt;&gt;"",(AI2076-(P2076+L2076-N2076+Q2076)*AY2076)/0.83),""))</f>
        <v/>
      </c>
      <c r="BD2076" s="51" t="str">
        <f aca="false">IF(BC2076="","",BC2076*0.17)</f>
        <v/>
      </c>
      <c r="BE2076" s="51" t="str">
        <f aca="false">IF(I2076=6908,0,IF(BC2076="","",BD2076-((P2076+L2076-N2076+Q2076)*AY2076)))</f>
        <v/>
      </c>
      <c r="BF2076" s="53" t="str">
        <f aca="false">IF(B2076="","",IF(OR(B2076="",E2076="Regime Normal"),0,(AI2076-Q2076)*VLOOKUP(R2076,Dados!$X$98:$Y$108,2,0)))</f>
        <v/>
      </c>
      <c r="BG2076" s="54" t="str">
        <f aca="false">IFERROR(VLOOKUP(I2076,Dados!$AC$27:$AD$43,2,0),IF(B2076="","",IF(D2076&lt;&gt;"MT",IF(AND(AC2076="SIM",Y2076="Revenda"),"2403",IF(AND(AC2076="SIM",Y2076="Consumo"),"2407",IF(AND(AC2076="NÃO",Y2076="Revenda"),"2102",IF(AND(AC2076="NÃO",Y2076="Consumo"),"2556",)))),REPLACE(I2076,1,1,1))))</f>
        <v/>
      </c>
    </row>
    <row r="2077" customFormat="false" ht="12.8" hidden="false" customHeight="true" outlineLevel="0" collapsed="false">
      <c r="Y2077" s="45"/>
      <c r="Z2077" s="46" t="str">
        <f aca="false">IF(B2077="","",(IFERROR(VLOOKUP(H2077,Dados!A$3:B$15000,2,0),"Não Encontrado")))</f>
        <v/>
      </c>
      <c r="AA2077" s="46" t="str">
        <f aca="false">IF(B2077="","",(IFERROR(VLOOKUP(G2077,Dados!C$3:E$15000,3,0),"Não Encontrado")))</f>
        <v/>
      </c>
      <c r="AB2077" s="46" t="str">
        <f aca="false">IFERROR(IF(Z2077&lt;&gt;"Não Encontrado",Z2077,IF(AA2077&lt;&gt;"Não Encontrado",AA2077,"")),"")</f>
        <v/>
      </c>
      <c r="AC2077" s="45" t="str">
        <f aca="false">IF(B2077="","",IF(AB2077="","NÃO","SIM"))</f>
        <v/>
      </c>
      <c r="AD2077" s="45" t="str">
        <f aca="false">IFERROR(VLOOKUP(G2077,Dados!$P$3:$R$500,3,0),"")</f>
        <v/>
      </c>
      <c r="AE2077" s="45" t="str">
        <f aca="false">IFERROR(VLOOKUP(G2077,Dados!$K$3:$L$500,2,0),"")</f>
        <v/>
      </c>
      <c r="AF2077" s="45" t="str">
        <f aca="false">IFERROR(VLOOKUP(G2077,Dados!$M$3:$N$500,2,0),"")</f>
        <v/>
      </c>
      <c r="AG2077" s="45" t="str">
        <f aca="false">IF(F2077="","",IF(AND(AD2077="",AE2077="",AF2077=""),"-",IF(AND(AD2077="BIT",AE2077="",AF2077=""),"BIT",IF(AND(AE2077="ANEXO I",AD2077="",AF2077=""),"ANEXO I",IF(AND(AF2077="ANEXO II",AD2077="",AE2077=""),"ANEXO II","Escolher")))))</f>
        <v/>
      </c>
      <c r="AH2077" s="45" t="str">
        <f aca="false">IF(AG2077&lt;&gt;"Pneus","",IFERROR(VLOOKUP(R2077,Dados!$X$2:$Z$5,3,0)*(AI2077-Q2077),VLOOKUP(D2077,Dados!$X$7:$Z$33,3,0)*(AI2077-Q2077)))</f>
        <v/>
      </c>
      <c r="AI2077" s="47" t="str">
        <f aca="false">IF(B2077="","",P2077+Q2077+O2077+M2077+L2077-N2077)</f>
        <v/>
      </c>
      <c r="AJ2077" s="48" t="str">
        <f aca="false">IFERROR(IF(AND(AC2077="SIM",AG2077="-",Y2077="REVENDA"),(AB2077/1+1)*AI2077,IF(AND(AC2077="SIM",AG2077="Pneus",Y2077="REVENDA"),(AB2077/1+1)*(AI2077-AH2077),"")),"")</f>
        <v/>
      </c>
      <c r="AK2077" s="48" t="str">
        <f aca="false">IF(AJ2077="","",AJ2077*17%)</f>
        <v/>
      </c>
      <c r="AL2077" s="48" t="str">
        <f aca="false">IFERROR(IF(AC2077="NÃO","",IF(AK2077="","",IF(E2077="Simples Nacional",BF2077,IF(T2077=0.12,U2077*0.5833337002,IF(T2077=0,AI2077*0.07,U2077))))),"")</f>
        <v/>
      </c>
      <c r="AM2077" s="47" t="str">
        <f aca="false">IFERROR(IF(AC2077="NÃO","",IF(OR(AG2077="-",AG2077="Pneus"),AK2077-AL2077,"")),"")</f>
        <v/>
      </c>
      <c r="AN2077" s="48" t="str">
        <f aca="false">IF(AND(Y2077="REVENDA",AC2077="SIM",AG2077="BIT"),((AB2077/1+1)*AI2077)*0.4117,"")</f>
        <v/>
      </c>
      <c r="AO2077" s="48" t="str">
        <f aca="false">IF(AN2077="","",AN2077*17%)</f>
        <v/>
      </c>
      <c r="AP2077" s="49" t="str">
        <f aca="false">IF(AN2077="","",IF(T2077=0.12,(U2077*0.4117)*0.4117,IF(T2077=0,(AI2077*0.07)*0.4117,U2077*0.4117)))</f>
        <v/>
      </c>
      <c r="AQ2077" s="47" t="str">
        <f aca="false">IF(AN2077="","",AO2077-AP2077)</f>
        <v/>
      </c>
      <c r="AR2077" s="50" t="str">
        <f aca="false">IFERROR(IF(AND(AC2077="SIM",Y2077="REVENDA",LEFT(AG2077,5)="ANEXO")*OR(AE2077="ANEXO I",AF2077="ANEXO II"),VLOOKUP(H2077,Dados!G:I,2,0),""),"INSERIR MVA")</f>
        <v/>
      </c>
      <c r="AS2077" s="48" t="str">
        <f aca="false">IF(LEFT(AG2077,5)="ANEXO",VLOOKUP(AG2077,Dados!$X$111:$Z$112,2,0)*(AI2077-Q2077),"")</f>
        <v/>
      </c>
      <c r="AT2077" s="48" t="str">
        <f aca="false">IFERROR(IF(AR2077="","",(AI2077*AR2077)+AI2077),"INSERIR MVA")</f>
        <v/>
      </c>
      <c r="AU2077" s="48" t="str">
        <f aca="false">IF(AT2077="","",IF(AY2077=0.04,U2077,AS2077*AY2077))</f>
        <v/>
      </c>
      <c r="AV2077" s="47" t="str">
        <f aca="false">IFERROR(IF(AU2077="","",(VLOOKUP(AG2077,Dados!$X$111:$Z$112,3,0)*AT2077*0.17)),"INSERIR MVA")</f>
        <v/>
      </c>
      <c r="AW2077" s="47" t="str">
        <f aca="false">IFERROR(IF(AR2077="","",AV2077-AU2077),"")</f>
        <v/>
      </c>
      <c r="AX2077" s="51" t="str">
        <f aca="false">IFERROR(IF(AC2077="NÃO","",IF(AM2077&lt;&gt;"",AM2077-W2077,IF(AQ2077&lt;&gt;"",AQ2077-W2077,IF(AW2077&lt;&gt;"",AW2077-W2077,"")))),"")</f>
        <v/>
      </c>
      <c r="AY2077" s="46" t="str">
        <f aca="false">IFERROR(IF(ISNA(VLOOKUP(R2077,Dados!$X$2:$Y$5,2,0)),VLOOKUP(D2077,Dados!$X$7:$Y$33,2,0),VLOOKUP(R2077,Dados!$X$2:$Y$5,2,0)),"")</f>
        <v/>
      </c>
      <c r="AZ2077" s="52" t="str">
        <f aca="false">IF(C2077="","",IF(AND(Y2077="CONSUMO",AC2077="NÃO")*OR(AG2077="-",AG2077="BIT"),IF(E2077&lt;&gt;"",(AI2077-(P2077+L2077-N2077+Q2077)*AY2077)/0.83),""))</f>
        <v/>
      </c>
      <c r="BA2077" s="51" t="str">
        <f aca="false">IF(AZ2077="","",AZ2077*0.17-((P2077+L2077-N2077+Q2077)*AY2077))</f>
        <v/>
      </c>
      <c r="BB2077" s="51" t="str">
        <f aca="false">IF(AND(Y2077="CONSUMO",AG2077="ANEXO I",AY2077&gt;4%),(AI2077-(P2077+L2077-N2077+Q2077)*0.0514)/0.83*(0.5177)*(0.17)-AI2077*0.0514,IF(AND(Y2077="CONSUMO",AG2077="ANEXO II",AY2077&gt;4%),(AI2077-(P2077+L2077-N2077+Q2077)*0.041)/0.83*(0.3295)*(0.17)-AI2077*0.041,IF(AND(Y2077="CONSUMO",AG2077="ANEXO I",AY2077=4%),(AI2077-(P2077+L2077-N2077+Q2077)*0.04)/0.83*(0.5177)*(0.17)-AI2077*0.04,IF(AND(Y2077="CONSUMO",AG2077="ANEXO II",AY2077=4%),(AI2077-(P2077+L2077-N2077+Q2077)*0.04)/0.83*(0.3295)*(0.17)-AI2077*0.04,""))))</f>
        <v/>
      </c>
      <c r="BC2077" s="51" t="str">
        <f aca="false">IF(C2077="","",IF(AND(Y2077="CONSUMO",AC2077="SIM")*OR(AG2077="-",AG2077="BIT"),IF(E2077&lt;&gt;"",(AI2077-(P2077+L2077-N2077+Q2077)*AY2077)/0.83),""))</f>
        <v/>
      </c>
      <c r="BD2077" s="51" t="str">
        <f aca="false">IF(BC2077="","",BC2077*0.17)</f>
        <v/>
      </c>
      <c r="BE2077" s="51" t="str">
        <f aca="false">IF(I2077=6908,0,IF(BC2077="","",BD2077-((P2077+L2077-N2077+Q2077)*AY2077)))</f>
        <v/>
      </c>
      <c r="BF2077" s="53" t="str">
        <f aca="false">IF(B2077="","",IF(OR(B2077="",E2077="Regime Normal"),0,(AI2077-Q2077)*VLOOKUP(R2077,Dados!$X$98:$Y$108,2,0)))</f>
        <v/>
      </c>
      <c r="BG2077" s="54" t="str">
        <f aca="false">IFERROR(VLOOKUP(I2077,Dados!$AC$27:$AD$43,2,0),IF(B2077="","",IF(D2077&lt;&gt;"MT",IF(AND(AC2077="SIM",Y2077="Revenda"),"2403",IF(AND(AC2077="SIM",Y2077="Consumo"),"2407",IF(AND(AC2077="NÃO",Y2077="Revenda"),"2102",IF(AND(AC2077="NÃO",Y2077="Consumo"),"2556",)))),REPLACE(I2077,1,1,1))))</f>
        <v/>
      </c>
    </row>
    <row r="2078" customFormat="false" ht="12.8" hidden="false" customHeight="true" outlineLevel="0" collapsed="false">
      <c r="Y2078" s="45"/>
      <c r="Z2078" s="46" t="str">
        <f aca="false">IF(B2078="","",(IFERROR(VLOOKUP(H2078,Dados!A$3:B$15000,2,0),"Não Encontrado")))</f>
        <v/>
      </c>
      <c r="AA2078" s="46" t="str">
        <f aca="false">IF(B2078="","",(IFERROR(VLOOKUP(G2078,Dados!C$3:E$15000,3,0),"Não Encontrado")))</f>
        <v/>
      </c>
      <c r="AB2078" s="46" t="str">
        <f aca="false">IFERROR(IF(Z2078&lt;&gt;"Não Encontrado",Z2078,IF(AA2078&lt;&gt;"Não Encontrado",AA2078,"")),"")</f>
        <v/>
      </c>
      <c r="AC2078" s="45" t="str">
        <f aca="false">IF(B2078="","",IF(AB2078="","NÃO","SIM"))</f>
        <v/>
      </c>
      <c r="AD2078" s="45" t="str">
        <f aca="false">IFERROR(VLOOKUP(G2078,Dados!$P$3:$R$500,3,0),"")</f>
        <v/>
      </c>
      <c r="AE2078" s="45" t="str">
        <f aca="false">IFERROR(VLOOKUP(G2078,Dados!$K$3:$L$500,2,0),"")</f>
        <v/>
      </c>
      <c r="AF2078" s="45" t="str">
        <f aca="false">IFERROR(VLOOKUP(G2078,Dados!$M$3:$N$500,2,0),"")</f>
        <v/>
      </c>
      <c r="AG2078" s="45" t="str">
        <f aca="false">IF(F2078="","",IF(AND(AD2078="",AE2078="",AF2078=""),"-",IF(AND(AD2078="BIT",AE2078="",AF2078=""),"BIT",IF(AND(AE2078="ANEXO I",AD2078="",AF2078=""),"ANEXO I",IF(AND(AF2078="ANEXO II",AD2078="",AE2078=""),"ANEXO II","Escolher")))))</f>
        <v/>
      </c>
      <c r="AH2078" s="45" t="str">
        <f aca="false">IF(AG2078&lt;&gt;"Pneus","",IFERROR(VLOOKUP(R2078,Dados!$X$2:$Z$5,3,0)*(AI2078-Q2078),VLOOKUP(D2078,Dados!$X$7:$Z$33,3,0)*(AI2078-Q2078)))</f>
        <v/>
      </c>
      <c r="AI2078" s="47" t="str">
        <f aca="false">IF(B2078="","",P2078+Q2078+O2078+M2078+L2078-N2078)</f>
        <v/>
      </c>
      <c r="AJ2078" s="48" t="str">
        <f aca="false">IFERROR(IF(AND(AC2078="SIM",AG2078="-",Y2078="REVENDA"),(AB2078/1+1)*AI2078,IF(AND(AC2078="SIM",AG2078="Pneus",Y2078="REVENDA"),(AB2078/1+1)*(AI2078-AH2078),"")),"")</f>
        <v/>
      </c>
      <c r="AK2078" s="48" t="str">
        <f aca="false">IF(AJ2078="","",AJ2078*17%)</f>
        <v/>
      </c>
      <c r="AL2078" s="48" t="str">
        <f aca="false">IFERROR(IF(AC2078="NÃO","",IF(AK2078="","",IF(E2078="Simples Nacional",BF2078,IF(T2078=0.12,U2078*0.5833337002,IF(T2078=0,AI2078*0.07,U2078))))),"")</f>
        <v/>
      </c>
      <c r="AM2078" s="47" t="str">
        <f aca="false">IFERROR(IF(AC2078="NÃO","",IF(OR(AG2078="-",AG2078="Pneus"),AK2078-AL2078,"")),"")</f>
        <v/>
      </c>
      <c r="AN2078" s="48" t="str">
        <f aca="false">IF(AND(Y2078="REVENDA",AC2078="SIM",AG2078="BIT"),((AB2078/1+1)*AI2078)*0.4117,"")</f>
        <v/>
      </c>
      <c r="AO2078" s="48" t="str">
        <f aca="false">IF(AN2078="","",AN2078*17%)</f>
        <v/>
      </c>
      <c r="AP2078" s="49" t="str">
        <f aca="false">IF(AN2078="","",IF(T2078=0.12,(U2078*0.4117)*0.4117,IF(T2078=0,(AI2078*0.07)*0.4117,U2078*0.4117)))</f>
        <v/>
      </c>
      <c r="AQ2078" s="47" t="str">
        <f aca="false">IF(AN2078="","",AO2078-AP2078)</f>
        <v/>
      </c>
      <c r="AR2078" s="50" t="str">
        <f aca="false">IFERROR(IF(AND(AC2078="SIM",Y2078="REVENDA",LEFT(AG2078,5)="ANEXO")*OR(AE2078="ANEXO I",AF2078="ANEXO II"),VLOOKUP(H2078,Dados!G:I,2,0),""),"INSERIR MVA")</f>
        <v/>
      </c>
      <c r="AS2078" s="48" t="str">
        <f aca="false">IF(LEFT(AG2078,5)="ANEXO",VLOOKUP(AG2078,Dados!$X$111:$Z$112,2,0)*(AI2078-Q2078),"")</f>
        <v/>
      </c>
      <c r="AT2078" s="48" t="str">
        <f aca="false">IFERROR(IF(AR2078="","",(AI2078*AR2078)+AI2078),"INSERIR MVA")</f>
        <v/>
      </c>
      <c r="AU2078" s="48" t="str">
        <f aca="false">IF(AT2078="","",IF(AY2078=0.04,U2078,AS2078*AY2078))</f>
        <v/>
      </c>
      <c r="AV2078" s="47" t="str">
        <f aca="false">IFERROR(IF(AU2078="","",(VLOOKUP(AG2078,Dados!$X$111:$Z$112,3,0)*AT2078*0.17)),"INSERIR MVA")</f>
        <v/>
      </c>
      <c r="AW2078" s="47" t="str">
        <f aca="false">IFERROR(IF(AR2078="","",AV2078-AU2078),"")</f>
        <v/>
      </c>
      <c r="AX2078" s="51" t="str">
        <f aca="false">IFERROR(IF(AC2078="NÃO","",IF(AM2078&lt;&gt;"",AM2078-W2078,IF(AQ2078&lt;&gt;"",AQ2078-W2078,IF(AW2078&lt;&gt;"",AW2078-W2078,"")))),"")</f>
        <v/>
      </c>
      <c r="AY2078" s="46" t="str">
        <f aca="false">IFERROR(IF(ISNA(VLOOKUP(R2078,Dados!$X$2:$Y$5,2,0)),VLOOKUP(D2078,Dados!$X$7:$Y$33,2,0),VLOOKUP(R2078,Dados!$X$2:$Y$5,2,0)),"")</f>
        <v/>
      </c>
      <c r="AZ2078" s="52" t="str">
        <f aca="false">IF(C2078="","",IF(AND(Y2078="CONSUMO",AC2078="NÃO")*OR(AG2078="-",AG2078="BIT"),IF(E2078&lt;&gt;"",(AI2078-(P2078+L2078-N2078+Q2078)*AY2078)/0.83),""))</f>
        <v/>
      </c>
      <c r="BA2078" s="51" t="str">
        <f aca="false">IF(AZ2078="","",AZ2078*0.17-((P2078+L2078-N2078+Q2078)*AY2078))</f>
        <v/>
      </c>
      <c r="BB2078" s="51" t="str">
        <f aca="false">IF(AND(Y2078="CONSUMO",AG2078="ANEXO I",AY2078&gt;4%),(AI2078-(P2078+L2078-N2078+Q2078)*0.0514)/0.83*(0.5177)*(0.17)-AI2078*0.0514,IF(AND(Y2078="CONSUMO",AG2078="ANEXO II",AY2078&gt;4%),(AI2078-(P2078+L2078-N2078+Q2078)*0.041)/0.83*(0.3295)*(0.17)-AI2078*0.041,IF(AND(Y2078="CONSUMO",AG2078="ANEXO I",AY2078=4%),(AI2078-(P2078+L2078-N2078+Q2078)*0.04)/0.83*(0.5177)*(0.17)-AI2078*0.04,IF(AND(Y2078="CONSUMO",AG2078="ANEXO II",AY2078=4%),(AI2078-(P2078+L2078-N2078+Q2078)*0.04)/0.83*(0.3295)*(0.17)-AI2078*0.04,""))))</f>
        <v/>
      </c>
      <c r="BC2078" s="51" t="str">
        <f aca="false">IF(C2078="","",IF(AND(Y2078="CONSUMO",AC2078="SIM")*OR(AG2078="-",AG2078="BIT"),IF(E2078&lt;&gt;"",(AI2078-(P2078+L2078-N2078+Q2078)*AY2078)/0.83),""))</f>
        <v/>
      </c>
      <c r="BD2078" s="51" t="str">
        <f aca="false">IF(BC2078="","",BC2078*0.17)</f>
        <v/>
      </c>
      <c r="BE2078" s="51" t="str">
        <f aca="false">IF(I2078=6908,0,IF(BC2078="","",BD2078-((P2078+L2078-N2078+Q2078)*AY2078)))</f>
        <v/>
      </c>
      <c r="BF2078" s="53" t="str">
        <f aca="false">IF(B2078="","",IF(OR(B2078="",E2078="Regime Normal"),0,(AI2078-Q2078)*VLOOKUP(R2078,Dados!$X$98:$Y$108,2,0)))</f>
        <v/>
      </c>
      <c r="BG2078" s="54" t="str">
        <f aca="false">IFERROR(VLOOKUP(I2078,Dados!$AC$27:$AD$43,2,0),IF(B2078="","",IF(D2078&lt;&gt;"MT",IF(AND(AC2078="SIM",Y2078="Revenda"),"2403",IF(AND(AC2078="SIM",Y2078="Consumo"),"2407",IF(AND(AC2078="NÃO",Y2078="Revenda"),"2102",IF(AND(AC2078="NÃO",Y2078="Consumo"),"2556",)))),REPLACE(I2078,1,1,1))))</f>
        <v/>
      </c>
    </row>
    <row r="2079" customFormat="false" ht="12.8" hidden="false" customHeight="true" outlineLevel="0" collapsed="false">
      <c r="Y2079" s="45"/>
      <c r="Z2079" s="46" t="str">
        <f aca="false">IF(B2079="","",(IFERROR(VLOOKUP(H2079,Dados!A$3:B$15000,2,0),"Não Encontrado")))</f>
        <v/>
      </c>
      <c r="AA2079" s="46" t="str">
        <f aca="false">IF(B2079="","",(IFERROR(VLOOKUP(G2079,Dados!C$3:E$15000,3,0),"Não Encontrado")))</f>
        <v/>
      </c>
      <c r="AB2079" s="46" t="str">
        <f aca="false">IFERROR(IF(Z2079&lt;&gt;"Não Encontrado",Z2079,IF(AA2079&lt;&gt;"Não Encontrado",AA2079,"")),"")</f>
        <v/>
      </c>
      <c r="AC2079" s="45" t="str">
        <f aca="false">IF(B2079="","",IF(AB2079="","NÃO","SIM"))</f>
        <v/>
      </c>
      <c r="AD2079" s="45" t="str">
        <f aca="false">IFERROR(VLOOKUP(G2079,Dados!$P$3:$R$500,3,0),"")</f>
        <v/>
      </c>
      <c r="AE2079" s="45" t="str">
        <f aca="false">IFERROR(VLOOKUP(G2079,Dados!$K$3:$L$500,2,0),"")</f>
        <v/>
      </c>
      <c r="AF2079" s="45" t="str">
        <f aca="false">IFERROR(VLOOKUP(G2079,Dados!$M$3:$N$500,2,0),"")</f>
        <v/>
      </c>
      <c r="AG2079" s="45" t="str">
        <f aca="false">IF(F2079="","",IF(AND(AD2079="",AE2079="",AF2079=""),"-",IF(AND(AD2079="BIT",AE2079="",AF2079=""),"BIT",IF(AND(AE2079="ANEXO I",AD2079="",AF2079=""),"ANEXO I",IF(AND(AF2079="ANEXO II",AD2079="",AE2079=""),"ANEXO II","Escolher")))))</f>
        <v/>
      </c>
      <c r="AH2079" s="45" t="str">
        <f aca="false">IF(AG2079&lt;&gt;"Pneus","",IFERROR(VLOOKUP(R2079,Dados!$X$2:$Z$5,3,0)*(AI2079-Q2079),VLOOKUP(D2079,Dados!$X$7:$Z$33,3,0)*(AI2079-Q2079)))</f>
        <v/>
      </c>
      <c r="AI2079" s="47" t="str">
        <f aca="false">IF(B2079="","",P2079+Q2079+O2079+M2079+L2079-N2079)</f>
        <v/>
      </c>
      <c r="AJ2079" s="48" t="str">
        <f aca="false">IFERROR(IF(AND(AC2079="SIM",AG2079="-",Y2079="REVENDA"),(AB2079/1+1)*AI2079,IF(AND(AC2079="SIM",AG2079="Pneus",Y2079="REVENDA"),(AB2079/1+1)*(AI2079-AH2079),"")),"")</f>
        <v/>
      </c>
      <c r="AK2079" s="48" t="str">
        <f aca="false">IF(AJ2079="","",AJ2079*17%)</f>
        <v/>
      </c>
      <c r="AL2079" s="48" t="str">
        <f aca="false">IFERROR(IF(AC2079="NÃO","",IF(AK2079="","",IF(E2079="Simples Nacional",BF2079,IF(T2079=0.12,U2079*0.5833337002,IF(T2079=0,AI2079*0.07,U2079))))),"")</f>
        <v/>
      </c>
      <c r="AM2079" s="47" t="str">
        <f aca="false">IFERROR(IF(AC2079="NÃO","",IF(OR(AG2079="-",AG2079="Pneus"),AK2079-AL2079,"")),"")</f>
        <v/>
      </c>
      <c r="AN2079" s="48" t="str">
        <f aca="false">IF(AND(Y2079="REVENDA",AC2079="SIM",AG2079="BIT"),((AB2079/1+1)*AI2079)*0.4117,"")</f>
        <v/>
      </c>
      <c r="AO2079" s="48" t="str">
        <f aca="false">IF(AN2079="","",AN2079*17%)</f>
        <v/>
      </c>
      <c r="AP2079" s="49" t="str">
        <f aca="false">IF(AN2079="","",IF(T2079=0.12,(U2079*0.4117)*0.4117,IF(T2079=0,(AI2079*0.07)*0.4117,U2079*0.4117)))</f>
        <v/>
      </c>
      <c r="AQ2079" s="47" t="str">
        <f aca="false">IF(AN2079="","",AO2079-AP2079)</f>
        <v/>
      </c>
      <c r="AR2079" s="50" t="str">
        <f aca="false">IFERROR(IF(AND(AC2079="SIM",Y2079="REVENDA",LEFT(AG2079,5)="ANEXO")*OR(AE2079="ANEXO I",AF2079="ANEXO II"),VLOOKUP(H2079,Dados!G:I,2,0),""),"INSERIR MVA")</f>
        <v/>
      </c>
      <c r="AS2079" s="48" t="str">
        <f aca="false">IF(LEFT(AG2079,5)="ANEXO",VLOOKUP(AG2079,Dados!$X$111:$Z$112,2,0)*(AI2079-Q2079),"")</f>
        <v/>
      </c>
      <c r="AT2079" s="48" t="str">
        <f aca="false">IFERROR(IF(AR2079="","",(AI2079*AR2079)+AI2079),"INSERIR MVA")</f>
        <v/>
      </c>
      <c r="AU2079" s="48" t="str">
        <f aca="false">IF(AT2079="","",IF(AY2079=0.04,U2079,AS2079*AY2079))</f>
        <v/>
      </c>
      <c r="AV2079" s="47" t="str">
        <f aca="false">IFERROR(IF(AU2079="","",(VLOOKUP(AG2079,Dados!$X$111:$Z$112,3,0)*AT2079*0.17)),"INSERIR MVA")</f>
        <v/>
      </c>
      <c r="AW2079" s="47" t="str">
        <f aca="false">IFERROR(IF(AR2079="","",AV2079-AU2079),"")</f>
        <v/>
      </c>
      <c r="AX2079" s="51" t="str">
        <f aca="false">IFERROR(IF(AC2079="NÃO","",IF(AM2079&lt;&gt;"",AM2079-W2079,IF(AQ2079&lt;&gt;"",AQ2079-W2079,IF(AW2079&lt;&gt;"",AW2079-W2079,"")))),"")</f>
        <v/>
      </c>
      <c r="AY2079" s="46" t="str">
        <f aca="false">IFERROR(IF(ISNA(VLOOKUP(R2079,Dados!$X$2:$Y$5,2,0)),VLOOKUP(D2079,Dados!$X$7:$Y$33,2,0),VLOOKUP(R2079,Dados!$X$2:$Y$5,2,0)),"")</f>
        <v/>
      </c>
      <c r="AZ2079" s="52" t="str">
        <f aca="false">IF(C2079="","",IF(AND(Y2079="CONSUMO",AC2079="NÃO")*OR(AG2079="-",AG2079="BIT"),IF(E2079&lt;&gt;"",(AI2079-(P2079+L2079-N2079+Q2079)*AY2079)/0.83),""))</f>
        <v/>
      </c>
      <c r="BA2079" s="51" t="str">
        <f aca="false">IF(AZ2079="","",AZ2079*0.17-((P2079+L2079-N2079+Q2079)*AY2079))</f>
        <v/>
      </c>
      <c r="BB2079" s="51" t="str">
        <f aca="false">IF(AND(Y2079="CONSUMO",AG2079="ANEXO I",AY2079&gt;4%),(AI2079-(P2079+L2079-N2079+Q2079)*0.0514)/0.83*(0.5177)*(0.17)-AI2079*0.0514,IF(AND(Y2079="CONSUMO",AG2079="ANEXO II",AY2079&gt;4%),(AI2079-(P2079+L2079-N2079+Q2079)*0.041)/0.83*(0.3295)*(0.17)-AI2079*0.041,IF(AND(Y2079="CONSUMO",AG2079="ANEXO I",AY2079=4%),(AI2079-(P2079+L2079-N2079+Q2079)*0.04)/0.83*(0.5177)*(0.17)-AI2079*0.04,IF(AND(Y2079="CONSUMO",AG2079="ANEXO II",AY2079=4%),(AI2079-(P2079+L2079-N2079+Q2079)*0.04)/0.83*(0.3295)*(0.17)-AI2079*0.04,""))))</f>
        <v/>
      </c>
      <c r="BC2079" s="51" t="str">
        <f aca="false">IF(C2079="","",IF(AND(Y2079="CONSUMO",AC2079="SIM")*OR(AG2079="-",AG2079="BIT"),IF(E2079&lt;&gt;"",(AI2079-(P2079+L2079-N2079+Q2079)*AY2079)/0.83),""))</f>
        <v/>
      </c>
      <c r="BD2079" s="51" t="str">
        <f aca="false">IF(BC2079="","",BC2079*0.17)</f>
        <v/>
      </c>
      <c r="BE2079" s="51" t="str">
        <f aca="false">IF(I2079=6908,0,IF(BC2079="","",BD2079-((P2079+L2079-N2079+Q2079)*AY2079)))</f>
        <v/>
      </c>
      <c r="BF2079" s="53" t="str">
        <f aca="false">IF(B2079="","",IF(OR(B2079="",E2079="Regime Normal"),0,(AI2079-Q2079)*VLOOKUP(R2079,Dados!$X$98:$Y$108,2,0)))</f>
        <v/>
      </c>
      <c r="BG2079" s="54" t="str">
        <f aca="false">IFERROR(VLOOKUP(I2079,Dados!$AC$27:$AD$43,2,0),IF(B2079="","",IF(D2079&lt;&gt;"MT",IF(AND(AC2079="SIM",Y2079="Revenda"),"2403",IF(AND(AC2079="SIM",Y2079="Consumo"),"2407",IF(AND(AC2079="NÃO",Y2079="Revenda"),"2102",IF(AND(AC2079="NÃO",Y2079="Consumo"),"2556",)))),REPLACE(I2079,1,1,1))))</f>
        <v/>
      </c>
    </row>
    <row r="2080" customFormat="false" ht="12.8" hidden="false" customHeight="true" outlineLevel="0" collapsed="false">
      <c r="Y2080" s="45"/>
      <c r="Z2080" s="46" t="str">
        <f aca="false">IF(B2080="","",(IFERROR(VLOOKUP(H2080,Dados!A$3:B$15000,2,0),"Não Encontrado")))</f>
        <v/>
      </c>
      <c r="AA2080" s="46" t="str">
        <f aca="false">IF(B2080="","",(IFERROR(VLOOKUP(G2080,Dados!C$3:E$15000,3,0),"Não Encontrado")))</f>
        <v/>
      </c>
      <c r="AB2080" s="46" t="str">
        <f aca="false">IFERROR(IF(Z2080&lt;&gt;"Não Encontrado",Z2080,IF(AA2080&lt;&gt;"Não Encontrado",AA2080,"")),"")</f>
        <v/>
      </c>
      <c r="AC2080" s="45" t="str">
        <f aca="false">IF(B2080="","",IF(AB2080="","NÃO","SIM"))</f>
        <v/>
      </c>
      <c r="AD2080" s="45" t="str">
        <f aca="false">IFERROR(VLOOKUP(G2080,Dados!$P$3:$R$500,3,0),"")</f>
        <v/>
      </c>
      <c r="AE2080" s="45" t="str">
        <f aca="false">IFERROR(VLOOKUP(G2080,Dados!$K$3:$L$500,2,0),"")</f>
        <v/>
      </c>
      <c r="AF2080" s="45" t="str">
        <f aca="false">IFERROR(VLOOKUP(G2080,Dados!$M$3:$N$500,2,0),"")</f>
        <v/>
      </c>
      <c r="AG2080" s="45" t="str">
        <f aca="false">IF(F2080="","",IF(AND(AD2080="",AE2080="",AF2080=""),"-",IF(AND(AD2080="BIT",AE2080="",AF2080=""),"BIT",IF(AND(AE2080="ANEXO I",AD2080="",AF2080=""),"ANEXO I",IF(AND(AF2080="ANEXO II",AD2080="",AE2080=""),"ANEXO II","Escolher")))))</f>
        <v/>
      </c>
      <c r="AH2080" s="45" t="str">
        <f aca="false">IF(AG2080&lt;&gt;"Pneus","",IFERROR(VLOOKUP(R2080,Dados!$X$2:$Z$5,3,0)*(AI2080-Q2080),VLOOKUP(D2080,Dados!$X$7:$Z$33,3,0)*(AI2080-Q2080)))</f>
        <v/>
      </c>
      <c r="AI2080" s="47" t="str">
        <f aca="false">IF(B2080="","",P2080+Q2080+O2080+M2080+L2080-N2080)</f>
        <v/>
      </c>
      <c r="AJ2080" s="48" t="str">
        <f aca="false">IFERROR(IF(AND(AC2080="SIM",AG2080="-",Y2080="REVENDA"),(AB2080/1+1)*AI2080,IF(AND(AC2080="SIM",AG2080="Pneus",Y2080="REVENDA"),(AB2080/1+1)*(AI2080-AH2080),"")),"")</f>
        <v/>
      </c>
      <c r="AK2080" s="48" t="str">
        <f aca="false">IF(AJ2080="","",AJ2080*17%)</f>
        <v/>
      </c>
      <c r="AL2080" s="48" t="str">
        <f aca="false">IFERROR(IF(AC2080="NÃO","",IF(AK2080="","",IF(E2080="Simples Nacional",BF2080,IF(T2080=0.12,U2080*0.5833337002,IF(T2080=0,AI2080*0.07,U2080))))),"")</f>
        <v/>
      </c>
      <c r="AM2080" s="47" t="str">
        <f aca="false">IFERROR(IF(AC2080="NÃO","",IF(OR(AG2080="-",AG2080="Pneus"),AK2080-AL2080,"")),"")</f>
        <v/>
      </c>
      <c r="AN2080" s="48" t="str">
        <f aca="false">IF(AND(Y2080="REVENDA",AC2080="SIM",AG2080="BIT"),((AB2080/1+1)*AI2080)*0.4117,"")</f>
        <v/>
      </c>
      <c r="AO2080" s="48" t="str">
        <f aca="false">IF(AN2080="","",AN2080*17%)</f>
        <v/>
      </c>
      <c r="AP2080" s="49" t="str">
        <f aca="false">IF(AN2080="","",IF(T2080=0.12,(U2080*0.4117)*0.4117,IF(T2080=0,(AI2080*0.07)*0.4117,U2080*0.4117)))</f>
        <v/>
      </c>
      <c r="AQ2080" s="47" t="str">
        <f aca="false">IF(AN2080="","",AO2080-AP2080)</f>
        <v/>
      </c>
      <c r="AR2080" s="50" t="str">
        <f aca="false">IFERROR(IF(AND(AC2080="SIM",Y2080="REVENDA",LEFT(AG2080,5)="ANEXO")*OR(AE2080="ANEXO I",AF2080="ANEXO II"),VLOOKUP(H2080,Dados!G:I,2,0),""),"INSERIR MVA")</f>
        <v/>
      </c>
      <c r="AS2080" s="48" t="str">
        <f aca="false">IF(LEFT(AG2080,5)="ANEXO",VLOOKUP(AG2080,Dados!$X$111:$Z$112,2,0)*(AI2080-Q2080),"")</f>
        <v/>
      </c>
      <c r="AT2080" s="48" t="str">
        <f aca="false">IFERROR(IF(AR2080="","",(AI2080*AR2080)+AI2080),"INSERIR MVA")</f>
        <v/>
      </c>
      <c r="AU2080" s="48" t="str">
        <f aca="false">IF(AT2080="","",IF(AY2080=0.04,U2080,AS2080*AY2080))</f>
        <v/>
      </c>
      <c r="AV2080" s="47" t="str">
        <f aca="false">IFERROR(IF(AU2080="","",(VLOOKUP(AG2080,Dados!$X$111:$Z$112,3,0)*AT2080*0.17)),"INSERIR MVA")</f>
        <v/>
      </c>
      <c r="AW2080" s="47" t="str">
        <f aca="false">IFERROR(IF(AR2080="","",AV2080-AU2080),"")</f>
        <v/>
      </c>
      <c r="AX2080" s="51" t="str">
        <f aca="false">IFERROR(IF(AC2080="NÃO","",IF(AM2080&lt;&gt;"",AM2080-W2080,IF(AQ2080&lt;&gt;"",AQ2080-W2080,IF(AW2080&lt;&gt;"",AW2080-W2080,"")))),"")</f>
        <v/>
      </c>
      <c r="AY2080" s="46" t="str">
        <f aca="false">IFERROR(IF(ISNA(VLOOKUP(R2080,Dados!$X$2:$Y$5,2,0)),VLOOKUP(D2080,Dados!$X$7:$Y$33,2,0),VLOOKUP(R2080,Dados!$X$2:$Y$5,2,0)),"")</f>
        <v/>
      </c>
      <c r="AZ2080" s="52" t="str">
        <f aca="false">IF(C2080="","",IF(AND(Y2080="CONSUMO",AC2080="NÃO")*OR(AG2080="-",AG2080="BIT"),IF(E2080&lt;&gt;"",(AI2080-(P2080+L2080-N2080+Q2080)*AY2080)/0.83),""))</f>
        <v/>
      </c>
      <c r="BA2080" s="51" t="str">
        <f aca="false">IF(AZ2080="","",AZ2080*0.17-((P2080+L2080-N2080+Q2080)*AY2080))</f>
        <v/>
      </c>
      <c r="BB2080" s="51" t="str">
        <f aca="false">IF(AND(Y2080="CONSUMO",AG2080="ANEXO I",AY2080&gt;4%),(AI2080-(P2080+L2080-N2080+Q2080)*0.0514)/0.83*(0.5177)*(0.17)-AI2080*0.0514,IF(AND(Y2080="CONSUMO",AG2080="ANEXO II",AY2080&gt;4%),(AI2080-(P2080+L2080-N2080+Q2080)*0.041)/0.83*(0.3295)*(0.17)-AI2080*0.041,IF(AND(Y2080="CONSUMO",AG2080="ANEXO I",AY2080=4%),(AI2080-(P2080+L2080-N2080+Q2080)*0.04)/0.83*(0.5177)*(0.17)-AI2080*0.04,IF(AND(Y2080="CONSUMO",AG2080="ANEXO II",AY2080=4%),(AI2080-(P2080+L2080-N2080+Q2080)*0.04)/0.83*(0.3295)*(0.17)-AI2080*0.04,""))))</f>
        <v/>
      </c>
      <c r="BC2080" s="51" t="str">
        <f aca="false">IF(C2080="","",IF(AND(Y2080="CONSUMO",AC2080="SIM")*OR(AG2080="-",AG2080="BIT"),IF(E2080&lt;&gt;"",(AI2080-(P2080+L2080-N2080+Q2080)*AY2080)/0.83),""))</f>
        <v/>
      </c>
      <c r="BD2080" s="51" t="str">
        <f aca="false">IF(BC2080="","",BC2080*0.17)</f>
        <v/>
      </c>
      <c r="BE2080" s="51" t="str">
        <f aca="false">IF(I2080=6908,0,IF(BC2080="","",BD2080-((P2080+L2080-N2080+Q2080)*AY2080)))</f>
        <v/>
      </c>
      <c r="BF2080" s="53" t="str">
        <f aca="false">IF(B2080="","",IF(OR(B2080="",E2080="Regime Normal"),0,(AI2080-Q2080)*VLOOKUP(R2080,Dados!$X$98:$Y$108,2,0)))</f>
        <v/>
      </c>
      <c r="BG2080" s="54" t="str">
        <f aca="false">IFERROR(VLOOKUP(I2080,Dados!$AC$27:$AD$43,2,0),IF(B2080="","",IF(D2080&lt;&gt;"MT",IF(AND(AC2080="SIM",Y2080="Revenda"),"2403",IF(AND(AC2080="SIM",Y2080="Consumo"),"2407",IF(AND(AC2080="NÃO",Y2080="Revenda"),"2102",IF(AND(AC2080="NÃO",Y2080="Consumo"),"2556",)))),REPLACE(I2080,1,1,1))))</f>
        <v/>
      </c>
    </row>
    <row r="2081" customFormat="false" ht="12.8" hidden="false" customHeight="true" outlineLevel="0" collapsed="false">
      <c r="Y2081" s="45"/>
      <c r="Z2081" s="46" t="str">
        <f aca="false">IF(B2081="","",(IFERROR(VLOOKUP(H2081,Dados!A$3:B$15000,2,0),"Não Encontrado")))</f>
        <v/>
      </c>
      <c r="AA2081" s="46" t="str">
        <f aca="false">IF(B2081="","",(IFERROR(VLOOKUP(G2081,Dados!C$3:E$15000,3,0),"Não Encontrado")))</f>
        <v/>
      </c>
      <c r="AB2081" s="46" t="str">
        <f aca="false">IFERROR(IF(Z2081&lt;&gt;"Não Encontrado",Z2081,IF(AA2081&lt;&gt;"Não Encontrado",AA2081,"")),"")</f>
        <v/>
      </c>
      <c r="AC2081" s="45" t="str">
        <f aca="false">IF(B2081="","",IF(AB2081="","NÃO","SIM"))</f>
        <v/>
      </c>
      <c r="AD2081" s="45" t="str">
        <f aca="false">IFERROR(VLOOKUP(G2081,Dados!$P$3:$R$500,3,0),"")</f>
        <v/>
      </c>
      <c r="AE2081" s="45" t="str">
        <f aca="false">IFERROR(VLOOKUP(G2081,Dados!$K$3:$L$500,2,0),"")</f>
        <v/>
      </c>
      <c r="AF2081" s="45" t="str">
        <f aca="false">IFERROR(VLOOKUP(G2081,Dados!$M$3:$N$500,2,0),"")</f>
        <v/>
      </c>
      <c r="AG2081" s="45" t="str">
        <f aca="false">IF(F2081="","",IF(AND(AD2081="",AE2081="",AF2081=""),"-",IF(AND(AD2081="BIT",AE2081="",AF2081=""),"BIT",IF(AND(AE2081="ANEXO I",AD2081="",AF2081=""),"ANEXO I",IF(AND(AF2081="ANEXO II",AD2081="",AE2081=""),"ANEXO II","Escolher")))))</f>
        <v/>
      </c>
      <c r="AH2081" s="45" t="str">
        <f aca="false">IF(AG2081&lt;&gt;"Pneus","",IFERROR(VLOOKUP(R2081,Dados!$X$2:$Z$5,3,0)*(AI2081-Q2081),VLOOKUP(D2081,Dados!$X$7:$Z$33,3,0)*(AI2081-Q2081)))</f>
        <v/>
      </c>
      <c r="AI2081" s="47" t="str">
        <f aca="false">IF(B2081="","",P2081+Q2081+O2081+M2081+L2081-N2081)</f>
        <v/>
      </c>
      <c r="AJ2081" s="48" t="str">
        <f aca="false">IFERROR(IF(AND(AC2081="SIM",AG2081="-",Y2081="REVENDA"),(AB2081/1+1)*AI2081,IF(AND(AC2081="SIM",AG2081="Pneus",Y2081="REVENDA"),(AB2081/1+1)*(AI2081-AH2081),"")),"")</f>
        <v/>
      </c>
      <c r="AK2081" s="48" t="str">
        <f aca="false">IF(AJ2081="","",AJ2081*17%)</f>
        <v/>
      </c>
      <c r="AL2081" s="48" t="str">
        <f aca="false">IFERROR(IF(AC2081="NÃO","",IF(AK2081="","",IF(E2081="Simples Nacional",BF2081,IF(T2081=0.12,U2081*0.5833337002,IF(T2081=0,AI2081*0.07,U2081))))),"")</f>
        <v/>
      </c>
      <c r="AM2081" s="47" t="str">
        <f aca="false">IFERROR(IF(AC2081="NÃO","",IF(OR(AG2081="-",AG2081="Pneus"),AK2081-AL2081,"")),"")</f>
        <v/>
      </c>
      <c r="AN2081" s="48" t="str">
        <f aca="false">IF(AND(Y2081="REVENDA",AC2081="SIM",AG2081="BIT"),((AB2081/1+1)*AI2081)*0.4117,"")</f>
        <v/>
      </c>
      <c r="AO2081" s="48" t="str">
        <f aca="false">IF(AN2081="","",AN2081*17%)</f>
        <v/>
      </c>
      <c r="AP2081" s="49" t="str">
        <f aca="false">IF(AN2081="","",IF(T2081=0.12,(U2081*0.4117)*0.4117,IF(T2081=0,(AI2081*0.07)*0.4117,U2081*0.4117)))</f>
        <v/>
      </c>
      <c r="AQ2081" s="47" t="str">
        <f aca="false">IF(AN2081="","",AO2081-AP2081)</f>
        <v/>
      </c>
      <c r="AR2081" s="50" t="str">
        <f aca="false">IFERROR(IF(AND(AC2081="SIM",Y2081="REVENDA",LEFT(AG2081,5)="ANEXO")*OR(AE2081="ANEXO I",AF2081="ANEXO II"),VLOOKUP(H2081,Dados!G:I,2,0),""),"INSERIR MVA")</f>
        <v/>
      </c>
      <c r="AS2081" s="48" t="str">
        <f aca="false">IF(LEFT(AG2081,5)="ANEXO",VLOOKUP(AG2081,Dados!$X$111:$Z$112,2,0)*(AI2081-Q2081),"")</f>
        <v/>
      </c>
      <c r="AT2081" s="48" t="str">
        <f aca="false">IFERROR(IF(AR2081="","",(AI2081*AR2081)+AI2081),"INSERIR MVA")</f>
        <v/>
      </c>
      <c r="AU2081" s="48" t="str">
        <f aca="false">IF(AT2081="","",IF(AY2081=0.04,U2081,AS2081*AY2081))</f>
        <v/>
      </c>
      <c r="AV2081" s="47" t="str">
        <f aca="false">IFERROR(IF(AU2081="","",(VLOOKUP(AG2081,Dados!$X$111:$Z$112,3,0)*AT2081*0.17)),"INSERIR MVA")</f>
        <v/>
      </c>
      <c r="AW2081" s="47" t="str">
        <f aca="false">IFERROR(IF(AR2081="","",AV2081-AU2081),"")</f>
        <v/>
      </c>
      <c r="AX2081" s="51" t="str">
        <f aca="false">IFERROR(IF(AC2081="NÃO","",IF(AM2081&lt;&gt;"",AM2081-W2081,IF(AQ2081&lt;&gt;"",AQ2081-W2081,IF(AW2081&lt;&gt;"",AW2081-W2081,"")))),"")</f>
        <v/>
      </c>
      <c r="AY2081" s="46" t="str">
        <f aca="false">IFERROR(IF(ISNA(VLOOKUP(R2081,Dados!$X$2:$Y$5,2,0)),VLOOKUP(D2081,Dados!$X$7:$Y$33,2,0),VLOOKUP(R2081,Dados!$X$2:$Y$5,2,0)),"")</f>
        <v/>
      </c>
      <c r="AZ2081" s="52" t="str">
        <f aca="false">IF(C2081="","",IF(AND(Y2081="CONSUMO",AC2081="NÃO")*OR(AG2081="-",AG2081="BIT"),IF(E2081&lt;&gt;"",(AI2081-(P2081+L2081-N2081+Q2081)*AY2081)/0.83),""))</f>
        <v/>
      </c>
      <c r="BA2081" s="51" t="str">
        <f aca="false">IF(AZ2081="","",AZ2081*0.17-((P2081+L2081-N2081+Q2081)*AY2081))</f>
        <v/>
      </c>
      <c r="BB2081" s="51" t="str">
        <f aca="false">IF(AND(Y2081="CONSUMO",AG2081="ANEXO I",AY2081&gt;4%),(AI2081-(P2081+L2081-N2081+Q2081)*0.0514)/0.83*(0.5177)*(0.17)-AI2081*0.0514,IF(AND(Y2081="CONSUMO",AG2081="ANEXO II",AY2081&gt;4%),(AI2081-(P2081+L2081-N2081+Q2081)*0.041)/0.83*(0.3295)*(0.17)-AI2081*0.041,IF(AND(Y2081="CONSUMO",AG2081="ANEXO I",AY2081=4%),(AI2081-(P2081+L2081-N2081+Q2081)*0.04)/0.83*(0.5177)*(0.17)-AI2081*0.04,IF(AND(Y2081="CONSUMO",AG2081="ANEXO II",AY2081=4%),(AI2081-(P2081+L2081-N2081+Q2081)*0.04)/0.83*(0.3295)*(0.17)-AI2081*0.04,""))))</f>
        <v/>
      </c>
      <c r="BC2081" s="51" t="str">
        <f aca="false">IF(C2081="","",IF(AND(Y2081="CONSUMO",AC2081="SIM")*OR(AG2081="-",AG2081="BIT"),IF(E2081&lt;&gt;"",(AI2081-(P2081+L2081-N2081+Q2081)*AY2081)/0.83),""))</f>
        <v/>
      </c>
      <c r="BD2081" s="51" t="str">
        <f aca="false">IF(BC2081="","",BC2081*0.17)</f>
        <v/>
      </c>
      <c r="BE2081" s="51" t="str">
        <f aca="false">IF(I2081=6908,0,IF(BC2081="","",BD2081-((P2081+L2081-N2081+Q2081)*AY2081)))</f>
        <v/>
      </c>
      <c r="BF2081" s="53" t="str">
        <f aca="false">IF(B2081="","",IF(OR(B2081="",E2081="Regime Normal"),0,(AI2081-Q2081)*VLOOKUP(R2081,Dados!$X$98:$Y$108,2,0)))</f>
        <v/>
      </c>
      <c r="BG2081" s="54" t="str">
        <f aca="false">IFERROR(VLOOKUP(I2081,Dados!$AC$27:$AD$43,2,0),IF(B2081="","",IF(D2081&lt;&gt;"MT",IF(AND(AC2081="SIM",Y2081="Revenda"),"2403",IF(AND(AC2081="SIM",Y2081="Consumo"),"2407",IF(AND(AC2081="NÃO",Y2081="Revenda"),"2102",IF(AND(AC2081="NÃO",Y2081="Consumo"),"2556",)))),REPLACE(I2081,1,1,1))))</f>
        <v/>
      </c>
    </row>
    <row r="2082" customFormat="false" ht="12.8" hidden="false" customHeight="true" outlineLevel="0" collapsed="false">
      <c r="Y2082" s="45"/>
      <c r="Z2082" s="46" t="str">
        <f aca="false">IF(B2082="","",(IFERROR(VLOOKUP(H2082,Dados!A$3:B$15000,2,0),"Não Encontrado")))</f>
        <v/>
      </c>
      <c r="AA2082" s="46" t="str">
        <f aca="false">IF(B2082="","",(IFERROR(VLOOKUP(G2082,Dados!C$3:E$15000,3,0),"Não Encontrado")))</f>
        <v/>
      </c>
      <c r="AB2082" s="46" t="str">
        <f aca="false">IFERROR(IF(Z2082&lt;&gt;"Não Encontrado",Z2082,IF(AA2082&lt;&gt;"Não Encontrado",AA2082,"")),"")</f>
        <v/>
      </c>
      <c r="AC2082" s="45" t="str">
        <f aca="false">IF(B2082="","",IF(AB2082="","NÃO","SIM"))</f>
        <v/>
      </c>
      <c r="AD2082" s="45" t="str">
        <f aca="false">IFERROR(VLOOKUP(G2082,Dados!$P$3:$R$500,3,0),"")</f>
        <v/>
      </c>
      <c r="AE2082" s="45" t="str">
        <f aca="false">IFERROR(VLOOKUP(G2082,Dados!$K$3:$L$500,2,0),"")</f>
        <v/>
      </c>
      <c r="AF2082" s="45" t="str">
        <f aca="false">IFERROR(VLOOKUP(G2082,Dados!$M$3:$N$500,2,0),"")</f>
        <v/>
      </c>
      <c r="AG2082" s="45" t="str">
        <f aca="false">IF(F2082="","",IF(AND(AD2082="",AE2082="",AF2082=""),"-",IF(AND(AD2082="BIT",AE2082="",AF2082=""),"BIT",IF(AND(AE2082="ANEXO I",AD2082="",AF2082=""),"ANEXO I",IF(AND(AF2082="ANEXO II",AD2082="",AE2082=""),"ANEXO II","Escolher")))))</f>
        <v/>
      </c>
      <c r="AH2082" s="45" t="str">
        <f aca="false">IF(AG2082&lt;&gt;"Pneus","",IFERROR(VLOOKUP(R2082,Dados!$X$2:$Z$5,3,0)*(AI2082-Q2082),VLOOKUP(D2082,Dados!$X$7:$Z$33,3,0)*(AI2082-Q2082)))</f>
        <v/>
      </c>
      <c r="AI2082" s="47" t="str">
        <f aca="false">IF(B2082="","",P2082+Q2082+O2082+M2082+L2082-N2082)</f>
        <v/>
      </c>
      <c r="AJ2082" s="48" t="str">
        <f aca="false">IFERROR(IF(AND(AC2082="SIM",AG2082="-",Y2082="REVENDA"),(AB2082/1+1)*AI2082,IF(AND(AC2082="SIM",AG2082="Pneus",Y2082="REVENDA"),(AB2082/1+1)*(AI2082-AH2082),"")),"")</f>
        <v/>
      </c>
      <c r="AK2082" s="48" t="str">
        <f aca="false">IF(AJ2082="","",AJ2082*17%)</f>
        <v/>
      </c>
      <c r="AL2082" s="48" t="str">
        <f aca="false">IFERROR(IF(AC2082="NÃO","",IF(AK2082="","",IF(E2082="Simples Nacional",BF2082,IF(T2082=0.12,U2082*0.5833337002,IF(T2082=0,AI2082*0.07,U2082))))),"")</f>
        <v/>
      </c>
      <c r="AM2082" s="47" t="str">
        <f aca="false">IFERROR(IF(AC2082="NÃO","",IF(OR(AG2082="-",AG2082="Pneus"),AK2082-AL2082,"")),"")</f>
        <v/>
      </c>
      <c r="AN2082" s="48" t="str">
        <f aca="false">IF(AND(Y2082="REVENDA",AC2082="SIM",AG2082="BIT"),((AB2082/1+1)*AI2082)*0.4117,"")</f>
        <v/>
      </c>
      <c r="AO2082" s="48" t="str">
        <f aca="false">IF(AN2082="","",AN2082*17%)</f>
        <v/>
      </c>
      <c r="AP2082" s="49" t="str">
        <f aca="false">IF(AN2082="","",IF(T2082=0.12,(U2082*0.4117)*0.4117,IF(T2082=0,(AI2082*0.07)*0.4117,U2082*0.4117)))</f>
        <v/>
      </c>
      <c r="AQ2082" s="47" t="str">
        <f aca="false">IF(AN2082="","",AO2082-AP2082)</f>
        <v/>
      </c>
      <c r="AR2082" s="50" t="str">
        <f aca="false">IFERROR(IF(AND(AC2082="SIM",Y2082="REVENDA",LEFT(AG2082,5)="ANEXO")*OR(AE2082="ANEXO I",AF2082="ANEXO II"),VLOOKUP(H2082,Dados!G:I,2,0),""),"INSERIR MVA")</f>
        <v/>
      </c>
      <c r="AS2082" s="48" t="str">
        <f aca="false">IF(LEFT(AG2082,5)="ANEXO",VLOOKUP(AG2082,Dados!$X$111:$Z$112,2,0)*(AI2082-Q2082),"")</f>
        <v/>
      </c>
      <c r="AT2082" s="48" t="str">
        <f aca="false">IFERROR(IF(AR2082="","",(AI2082*AR2082)+AI2082),"INSERIR MVA")</f>
        <v/>
      </c>
      <c r="AU2082" s="48" t="str">
        <f aca="false">IF(AT2082="","",IF(AY2082=0.04,U2082,AS2082*AY2082))</f>
        <v/>
      </c>
      <c r="AV2082" s="47" t="str">
        <f aca="false">IFERROR(IF(AU2082="","",(VLOOKUP(AG2082,Dados!$X$111:$Z$112,3,0)*AT2082*0.17)),"INSERIR MVA")</f>
        <v/>
      </c>
      <c r="AW2082" s="47" t="str">
        <f aca="false">IFERROR(IF(AR2082="","",AV2082-AU2082),"")</f>
        <v/>
      </c>
      <c r="AX2082" s="51" t="str">
        <f aca="false">IFERROR(IF(AC2082="NÃO","",IF(AM2082&lt;&gt;"",AM2082-W2082,IF(AQ2082&lt;&gt;"",AQ2082-W2082,IF(AW2082&lt;&gt;"",AW2082-W2082,"")))),"")</f>
        <v/>
      </c>
      <c r="AY2082" s="46" t="str">
        <f aca="false">IFERROR(IF(ISNA(VLOOKUP(R2082,Dados!$X$2:$Y$5,2,0)),VLOOKUP(D2082,Dados!$X$7:$Y$33,2,0),VLOOKUP(R2082,Dados!$X$2:$Y$5,2,0)),"")</f>
        <v/>
      </c>
      <c r="AZ2082" s="52" t="str">
        <f aca="false">IF(C2082="","",IF(AND(Y2082="CONSUMO",AC2082="NÃO")*OR(AG2082="-",AG2082="BIT"),IF(E2082&lt;&gt;"",(AI2082-(P2082+L2082-N2082+Q2082)*AY2082)/0.83),""))</f>
        <v/>
      </c>
      <c r="BA2082" s="51" t="str">
        <f aca="false">IF(AZ2082="","",AZ2082*0.17-((P2082+L2082-N2082+Q2082)*AY2082))</f>
        <v/>
      </c>
      <c r="BB2082" s="51" t="str">
        <f aca="false">IF(AND(Y2082="CONSUMO",AG2082="ANEXO I",AY2082&gt;4%),(AI2082-(P2082+L2082-N2082+Q2082)*0.0514)/0.83*(0.5177)*(0.17)-AI2082*0.0514,IF(AND(Y2082="CONSUMO",AG2082="ANEXO II",AY2082&gt;4%),(AI2082-(P2082+L2082-N2082+Q2082)*0.041)/0.83*(0.3295)*(0.17)-AI2082*0.041,IF(AND(Y2082="CONSUMO",AG2082="ANEXO I",AY2082=4%),(AI2082-(P2082+L2082-N2082+Q2082)*0.04)/0.83*(0.5177)*(0.17)-AI2082*0.04,IF(AND(Y2082="CONSUMO",AG2082="ANEXO II",AY2082=4%),(AI2082-(P2082+L2082-N2082+Q2082)*0.04)/0.83*(0.3295)*(0.17)-AI2082*0.04,""))))</f>
        <v/>
      </c>
      <c r="BC2082" s="51" t="str">
        <f aca="false">IF(C2082="","",IF(AND(Y2082="CONSUMO",AC2082="SIM")*OR(AG2082="-",AG2082="BIT"),IF(E2082&lt;&gt;"",(AI2082-(P2082+L2082-N2082+Q2082)*AY2082)/0.83),""))</f>
        <v/>
      </c>
      <c r="BD2082" s="51" t="str">
        <f aca="false">IF(BC2082="","",BC2082*0.17)</f>
        <v/>
      </c>
      <c r="BE2082" s="51" t="str">
        <f aca="false">IF(I2082=6908,0,IF(BC2082="","",BD2082-((P2082+L2082-N2082+Q2082)*AY2082)))</f>
        <v/>
      </c>
      <c r="BF2082" s="53" t="str">
        <f aca="false">IF(B2082="","",IF(OR(B2082="",E2082="Regime Normal"),0,(AI2082-Q2082)*VLOOKUP(R2082,Dados!$X$98:$Y$108,2,0)))</f>
        <v/>
      </c>
      <c r="BG2082" s="54" t="str">
        <f aca="false">IFERROR(VLOOKUP(I2082,Dados!$AC$27:$AD$43,2,0),IF(B2082="","",IF(D2082&lt;&gt;"MT",IF(AND(AC2082="SIM",Y2082="Revenda"),"2403",IF(AND(AC2082="SIM",Y2082="Consumo"),"2407",IF(AND(AC2082="NÃO",Y2082="Revenda"),"2102",IF(AND(AC2082="NÃO",Y2082="Consumo"),"2556",)))),REPLACE(I2082,1,1,1))))</f>
        <v/>
      </c>
    </row>
    <row r="2083" customFormat="false" ht="12.8" hidden="false" customHeight="true" outlineLevel="0" collapsed="false">
      <c r="Y2083" s="45"/>
      <c r="Z2083" s="46" t="str">
        <f aca="false">IF(B2083="","",(IFERROR(VLOOKUP(H2083,Dados!A$3:B$15000,2,0),"Não Encontrado")))</f>
        <v/>
      </c>
      <c r="AA2083" s="46" t="str">
        <f aca="false">IF(B2083="","",(IFERROR(VLOOKUP(G2083,Dados!C$3:E$15000,3,0),"Não Encontrado")))</f>
        <v/>
      </c>
      <c r="AB2083" s="46" t="str">
        <f aca="false">IFERROR(IF(Z2083&lt;&gt;"Não Encontrado",Z2083,IF(AA2083&lt;&gt;"Não Encontrado",AA2083,"")),"")</f>
        <v/>
      </c>
      <c r="AC2083" s="45" t="str">
        <f aca="false">IF(B2083="","",IF(AB2083="","NÃO","SIM"))</f>
        <v/>
      </c>
      <c r="AD2083" s="45" t="str">
        <f aca="false">IFERROR(VLOOKUP(G2083,Dados!$P$3:$R$500,3,0),"")</f>
        <v/>
      </c>
      <c r="AE2083" s="45" t="str">
        <f aca="false">IFERROR(VLOOKUP(G2083,Dados!$K$3:$L$500,2,0),"")</f>
        <v/>
      </c>
      <c r="AF2083" s="45" t="str">
        <f aca="false">IFERROR(VLOOKUP(G2083,Dados!$M$3:$N$500,2,0),"")</f>
        <v/>
      </c>
      <c r="AG2083" s="45" t="str">
        <f aca="false">IF(F2083="","",IF(AND(AD2083="",AE2083="",AF2083=""),"-",IF(AND(AD2083="BIT",AE2083="",AF2083=""),"BIT",IF(AND(AE2083="ANEXO I",AD2083="",AF2083=""),"ANEXO I",IF(AND(AF2083="ANEXO II",AD2083="",AE2083=""),"ANEXO II","Escolher")))))</f>
        <v/>
      </c>
      <c r="AH2083" s="45" t="str">
        <f aca="false">IF(AG2083&lt;&gt;"Pneus","",IFERROR(VLOOKUP(R2083,Dados!$X$2:$Z$5,3,0)*(AI2083-Q2083),VLOOKUP(D2083,Dados!$X$7:$Z$33,3,0)*(AI2083-Q2083)))</f>
        <v/>
      </c>
      <c r="AI2083" s="47" t="str">
        <f aca="false">IF(B2083="","",P2083+Q2083+O2083+M2083+L2083-N2083)</f>
        <v/>
      </c>
      <c r="AJ2083" s="48" t="str">
        <f aca="false">IFERROR(IF(AND(AC2083="SIM",AG2083="-",Y2083="REVENDA"),(AB2083/1+1)*AI2083,IF(AND(AC2083="SIM",AG2083="Pneus",Y2083="REVENDA"),(AB2083/1+1)*(AI2083-AH2083),"")),"")</f>
        <v/>
      </c>
      <c r="AK2083" s="48" t="str">
        <f aca="false">IF(AJ2083="","",AJ2083*17%)</f>
        <v/>
      </c>
      <c r="AL2083" s="48" t="str">
        <f aca="false">IFERROR(IF(AC2083="NÃO","",IF(AK2083="","",IF(E2083="Simples Nacional",BF2083,IF(T2083=0.12,U2083*0.5833337002,IF(T2083=0,AI2083*0.07,U2083))))),"")</f>
        <v/>
      </c>
      <c r="AM2083" s="47" t="str">
        <f aca="false">IFERROR(IF(AC2083="NÃO","",IF(OR(AG2083="-",AG2083="Pneus"),AK2083-AL2083,"")),"")</f>
        <v/>
      </c>
      <c r="AN2083" s="48" t="str">
        <f aca="false">IF(AND(Y2083="REVENDA",AC2083="SIM",AG2083="BIT"),((AB2083/1+1)*AI2083)*0.4117,"")</f>
        <v/>
      </c>
      <c r="AO2083" s="48" t="str">
        <f aca="false">IF(AN2083="","",AN2083*17%)</f>
        <v/>
      </c>
      <c r="AP2083" s="49" t="str">
        <f aca="false">IF(AN2083="","",IF(T2083=0.12,(U2083*0.4117)*0.4117,IF(T2083=0,(AI2083*0.07)*0.4117,U2083*0.4117)))</f>
        <v/>
      </c>
      <c r="AQ2083" s="47" t="str">
        <f aca="false">IF(AN2083="","",AO2083-AP2083)</f>
        <v/>
      </c>
      <c r="AR2083" s="50" t="str">
        <f aca="false">IFERROR(IF(AND(AC2083="SIM",Y2083="REVENDA",LEFT(AG2083,5)="ANEXO")*OR(AE2083="ANEXO I",AF2083="ANEXO II"),VLOOKUP(H2083,Dados!G:I,2,0),""),"INSERIR MVA")</f>
        <v/>
      </c>
      <c r="AS2083" s="48" t="str">
        <f aca="false">IF(LEFT(AG2083,5)="ANEXO",VLOOKUP(AG2083,Dados!$X$111:$Z$112,2,0)*(AI2083-Q2083),"")</f>
        <v/>
      </c>
      <c r="AT2083" s="48" t="str">
        <f aca="false">IFERROR(IF(AR2083="","",(AI2083*AR2083)+AI2083),"INSERIR MVA")</f>
        <v/>
      </c>
      <c r="AU2083" s="48" t="str">
        <f aca="false">IF(AT2083="","",IF(AY2083=0.04,U2083,AS2083*AY2083))</f>
        <v/>
      </c>
      <c r="AV2083" s="47" t="str">
        <f aca="false">IFERROR(IF(AU2083="","",(VLOOKUP(AG2083,Dados!$X$111:$Z$112,3,0)*AT2083*0.17)),"INSERIR MVA")</f>
        <v/>
      </c>
      <c r="AW2083" s="47" t="str">
        <f aca="false">IFERROR(IF(AR2083="","",AV2083-AU2083),"")</f>
        <v/>
      </c>
      <c r="AX2083" s="51" t="str">
        <f aca="false">IFERROR(IF(AC2083="NÃO","",IF(AM2083&lt;&gt;"",AM2083-W2083,IF(AQ2083&lt;&gt;"",AQ2083-W2083,IF(AW2083&lt;&gt;"",AW2083-W2083,"")))),"")</f>
        <v/>
      </c>
      <c r="AY2083" s="46" t="str">
        <f aca="false">IFERROR(IF(ISNA(VLOOKUP(R2083,Dados!$X$2:$Y$5,2,0)),VLOOKUP(D2083,Dados!$X$7:$Y$33,2,0),VLOOKUP(R2083,Dados!$X$2:$Y$5,2,0)),"")</f>
        <v/>
      </c>
      <c r="AZ2083" s="52" t="str">
        <f aca="false">IF(C2083="","",IF(AND(Y2083="CONSUMO",AC2083="NÃO")*OR(AG2083="-",AG2083="BIT"),IF(E2083&lt;&gt;"",(AI2083-(P2083+L2083-N2083+Q2083)*AY2083)/0.83),""))</f>
        <v/>
      </c>
      <c r="BA2083" s="51" t="str">
        <f aca="false">IF(AZ2083="","",AZ2083*0.17-((P2083+L2083-N2083+Q2083)*AY2083))</f>
        <v/>
      </c>
      <c r="BB2083" s="51" t="str">
        <f aca="false">IF(AND(Y2083="CONSUMO",AG2083="ANEXO I",AY2083&gt;4%),(AI2083-(P2083+L2083-N2083+Q2083)*0.0514)/0.83*(0.5177)*(0.17)-AI2083*0.0514,IF(AND(Y2083="CONSUMO",AG2083="ANEXO II",AY2083&gt;4%),(AI2083-(P2083+L2083-N2083+Q2083)*0.041)/0.83*(0.3295)*(0.17)-AI2083*0.041,IF(AND(Y2083="CONSUMO",AG2083="ANEXO I",AY2083=4%),(AI2083-(P2083+L2083-N2083+Q2083)*0.04)/0.83*(0.5177)*(0.17)-AI2083*0.04,IF(AND(Y2083="CONSUMO",AG2083="ANEXO II",AY2083=4%),(AI2083-(P2083+L2083-N2083+Q2083)*0.04)/0.83*(0.3295)*(0.17)-AI2083*0.04,""))))</f>
        <v/>
      </c>
      <c r="BC2083" s="51" t="str">
        <f aca="false">IF(C2083="","",IF(AND(Y2083="CONSUMO",AC2083="SIM")*OR(AG2083="-",AG2083="BIT"),IF(E2083&lt;&gt;"",(AI2083-(P2083+L2083-N2083+Q2083)*AY2083)/0.83),""))</f>
        <v/>
      </c>
      <c r="BD2083" s="51" t="str">
        <f aca="false">IF(BC2083="","",BC2083*0.17)</f>
        <v/>
      </c>
      <c r="BE2083" s="51" t="str">
        <f aca="false">IF(I2083=6908,0,IF(BC2083="","",BD2083-((P2083+L2083-N2083+Q2083)*AY2083)))</f>
        <v/>
      </c>
      <c r="BF2083" s="53" t="str">
        <f aca="false">IF(B2083="","",IF(OR(B2083="",E2083="Regime Normal"),0,(AI2083-Q2083)*VLOOKUP(R2083,Dados!$X$98:$Y$108,2,0)))</f>
        <v/>
      </c>
      <c r="BG2083" s="54" t="str">
        <f aca="false">IFERROR(VLOOKUP(I2083,Dados!$AC$27:$AD$43,2,0),IF(B2083="","",IF(D2083&lt;&gt;"MT",IF(AND(AC2083="SIM",Y2083="Revenda"),"2403",IF(AND(AC2083="SIM",Y2083="Consumo"),"2407",IF(AND(AC2083="NÃO",Y2083="Revenda"),"2102",IF(AND(AC2083="NÃO",Y2083="Consumo"),"2556",)))),REPLACE(I2083,1,1,1))))</f>
        <v/>
      </c>
    </row>
    <row r="2084" customFormat="false" ht="12.8" hidden="false" customHeight="true" outlineLevel="0" collapsed="false">
      <c r="Y2084" s="45"/>
      <c r="Z2084" s="46" t="str">
        <f aca="false">IF(B2084="","",(IFERROR(VLOOKUP(H2084,Dados!A$3:B$15000,2,0),"Não Encontrado")))</f>
        <v/>
      </c>
      <c r="AA2084" s="46" t="str">
        <f aca="false">IF(B2084="","",(IFERROR(VLOOKUP(G2084,Dados!C$3:E$15000,3,0),"Não Encontrado")))</f>
        <v/>
      </c>
      <c r="AB2084" s="46" t="str">
        <f aca="false">IFERROR(IF(Z2084&lt;&gt;"Não Encontrado",Z2084,IF(AA2084&lt;&gt;"Não Encontrado",AA2084,"")),"")</f>
        <v/>
      </c>
      <c r="AC2084" s="45" t="str">
        <f aca="false">IF(B2084="","",IF(AB2084="","NÃO","SIM"))</f>
        <v/>
      </c>
      <c r="AD2084" s="45" t="str">
        <f aca="false">IFERROR(VLOOKUP(G2084,Dados!$P$3:$R$500,3,0),"")</f>
        <v/>
      </c>
      <c r="AE2084" s="45" t="str">
        <f aca="false">IFERROR(VLOOKUP(G2084,Dados!$K$3:$L$500,2,0),"")</f>
        <v/>
      </c>
      <c r="AF2084" s="45" t="str">
        <f aca="false">IFERROR(VLOOKUP(G2084,Dados!$M$3:$N$500,2,0),"")</f>
        <v/>
      </c>
      <c r="AG2084" s="45" t="str">
        <f aca="false">IF(F2084="","",IF(AND(AD2084="",AE2084="",AF2084=""),"-",IF(AND(AD2084="BIT",AE2084="",AF2084=""),"BIT",IF(AND(AE2084="ANEXO I",AD2084="",AF2084=""),"ANEXO I",IF(AND(AF2084="ANEXO II",AD2084="",AE2084=""),"ANEXO II","Escolher")))))</f>
        <v/>
      </c>
      <c r="AH2084" s="45" t="str">
        <f aca="false">IF(AG2084&lt;&gt;"Pneus","",IFERROR(VLOOKUP(R2084,Dados!$X$2:$Z$5,3,0)*(AI2084-Q2084),VLOOKUP(D2084,Dados!$X$7:$Z$33,3,0)*(AI2084-Q2084)))</f>
        <v/>
      </c>
      <c r="AI2084" s="47" t="str">
        <f aca="false">IF(B2084="","",P2084+Q2084+O2084+M2084+L2084-N2084)</f>
        <v/>
      </c>
      <c r="AJ2084" s="48" t="str">
        <f aca="false">IFERROR(IF(AND(AC2084="SIM",AG2084="-",Y2084="REVENDA"),(AB2084/1+1)*AI2084,IF(AND(AC2084="SIM",AG2084="Pneus",Y2084="REVENDA"),(AB2084/1+1)*(AI2084-AH2084),"")),"")</f>
        <v/>
      </c>
      <c r="AK2084" s="48" t="str">
        <f aca="false">IF(AJ2084="","",AJ2084*17%)</f>
        <v/>
      </c>
      <c r="AL2084" s="48" t="str">
        <f aca="false">IFERROR(IF(AC2084="NÃO","",IF(AK2084="","",IF(E2084="Simples Nacional",BF2084,IF(T2084=0.12,U2084*0.5833337002,IF(T2084=0,AI2084*0.07,U2084))))),"")</f>
        <v/>
      </c>
      <c r="AM2084" s="47" t="str">
        <f aca="false">IFERROR(IF(AC2084="NÃO","",IF(OR(AG2084="-",AG2084="Pneus"),AK2084-AL2084,"")),"")</f>
        <v/>
      </c>
      <c r="AN2084" s="48" t="str">
        <f aca="false">IF(AND(Y2084="REVENDA",AC2084="SIM",AG2084="BIT"),((AB2084/1+1)*AI2084)*0.4117,"")</f>
        <v/>
      </c>
      <c r="AO2084" s="48" t="str">
        <f aca="false">IF(AN2084="","",AN2084*17%)</f>
        <v/>
      </c>
      <c r="AP2084" s="49" t="str">
        <f aca="false">IF(AN2084="","",IF(T2084=0.12,(U2084*0.4117)*0.4117,IF(T2084=0,(AI2084*0.07)*0.4117,U2084*0.4117)))</f>
        <v/>
      </c>
      <c r="AQ2084" s="47" t="str">
        <f aca="false">IF(AN2084="","",AO2084-AP2084)</f>
        <v/>
      </c>
      <c r="AR2084" s="50" t="str">
        <f aca="false">IFERROR(IF(AND(AC2084="SIM",Y2084="REVENDA",LEFT(AG2084,5)="ANEXO")*OR(AE2084="ANEXO I",AF2084="ANEXO II"),VLOOKUP(H2084,Dados!G:I,2,0),""),"INSERIR MVA")</f>
        <v/>
      </c>
      <c r="AS2084" s="48" t="str">
        <f aca="false">IF(LEFT(AG2084,5)="ANEXO",VLOOKUP(AG2084,Dados!$X$111:$Z$112,2,0)*(AI2084-Q2084),"")</f>
        <v/>
      </c>
      <c r="AT2084" s="48" t="str">
        <f aca="false">IFERROR(IF(AR2084="","",(AI2084*AR2084)+AI2084),"INSERIR MVA")</f>
        <v/>
      </c>
      <c r="AU2084" s="48" t="str">
        <f aca="false">IF(AT2084="","",IF(AY2084=0.04,U2084,AS2084*AY2084))</f>
        <v/>
      </c>
      <c r="AV2084" s="47" t="str">
        <f aca="false">IFERROR(IF(AU2084="","",(VLOOKUP(AG2084,Dados!$X$111:$Z$112,3,0)*AT2084*0.17)),"INSERIR MVA")</f>
        <v/>
      </c>
      <c r="AW2084" s="47" t="str">
        <f aca="false">IFERROR(IF(AR2084="","",AV2084-AU2084),"")</f>
        <v/>
      </c>
      <c r="AX2084" s="51" t="str">
        <f aca="false">IFERROR(IF(AC2084="NÃO","",IF(AM2084&lt;&gt;"",AM2084-W2084,IF(AQ2084&lt;&gt;"",AQ2084-W2084,IF(AW2084&lt;&gt;"",AW2084-W2084,"")))),"")</f>
        <v/>
      </c>
      <c r="AY2084" s="46" t="str">
        <f aca="false">IFERROR(IF(ISNA(VLOOKUP(R2084,Dados!$X$2:$Y$5,2,0)),VLOOKUP(D2084,Dados!$X$7:$Y$33,2,0),VLOOKUP(R2084,Dados!$X$2:$Y$5,2,0)),"")</f>
        <v/>
      </c>
      <c r="AZ2084" s="52" t="str">
        <f aca="false">IF(C2084="","",IF(AND(Y2084="CONSUMO",AC2084="NÃO")*OR(AG2084="-",AG2084="BIT"),IF(E2084&lt;&gt;"",(AI2084-(P2084+L2084-N2084+Q2084)*AY2084)/0.83),""))</f>
        <v/>
      </c>
      <c r="BA2084" s="51" t="str">
        <f aca="false">IF(AZ2084="","",AZ2084*0.17-((P2084+L2084-N2084+Q2084)*AY2084))</f>
        <v/>
      </c>
      <c r="BB2084" s="51" t="str">
        <f aca="false">IF(AND(Y2084="CONSUMO",AG2084="ANEXO I",AY2084&gt;4%),(AI2084-(P2084+L2084-N2084+Q2084)*0.0514)/0.83*(0.5177)*(0.17)-AI2084*0.0514,IF(AND(Y2084="CONSUMO",AG2084="ANEXO II",AY2084&gt;4%),(AI2084-(P2084+L2084-N2084+Q2084)*0.041)/0.83*(0.3295)*(0.17)-AI2084*0.041,IF(AND(Y2084="CONSUMO",AG2084="ANEXO I",AY2084=4%),(AI2084-(P2084+L2084-N2084+Q2084)*0.04)/0.83*(0.5177)*(0.17)-AI2084*0.04,IF(AND(Y2084="CONSUMO",AG2084="ANEXO II",AY2084=4%),(AI2084-(P2084+L2084-N2084+Q2084)*0.04)/0.83*(0.3295)*(0.17)-AI2084*0.04,""))))</f>
        <v/>
      </c>
      <c r="BC2084" s="51" t="str">
        <f aca="false">IF(C2084="","",IF(AND(Y2084="CONSUMO",AC2084="SIM")*OR(AG2084="-",AG2084="BIT"),IF(E2084&lt;&gt;"",(AI2084-(P2084+L2084-N2084+Q2084)*AY2084)/0.83),""))</f>
        <v/>
      </c>
      <c r="BD2084" s="51" t="str">
        <f aca="false">IF(BC2084="","",BC2084*0.17)</f>
        <v/>
      </c>
      <c r="BE2084" s="51" t="str">
        <f aca="false">IF(I2084=6908,0,IF(BC2084="","",BD2084-((P2084+L2084-N2084+Q2084)*AY2084)))</f>
        <v/>
      </c>
      <c r="BF2084" s="53" t="str">
        <f aca="false">IF(B2084="","",IF(OR(B2084="",E2084="Regime Normal"),0,(AI2084-Q2084)*VLOOKUP(R2084,Dados!$X$98:$Y$108,2,0)))</f>
        <v/>
      </c>
      <c r="BG2084" s="54" t="str">
        <f aca="false">IFERROR(VLOOKUP(I2084,Dados!$AC$27:$AD$43,2,0),IF(B2084="","",IF(D2084&lt;&gt;"MT",IF(AND(AC2084="SIM",Y2084="Revenda"),"2403",IF(AND(AC2084="SIM",Y2084="Consumo"),"2407",IF(AND(AC2084="NÃO",Y2084="Revenda"),"2102",IF(AND(AC2084="NÃO",Y2084="Consumo"),"2556",)))),REPLACE(I2084,1,1,1))))</f>
        <v/>
      </c>
    </row>
    <row r="2085" customFormat="false" ht="12.8" hidden="false" customHeight="true" outlineLevel="0" collapsed="false">
      <c r="Y2085" s="45"/>
      <c r="Z2085" s="46" t="str">
        <f aca="false">IF(B2085="","",(IFERROR(VLOOKUP(H2085,Dados!A$3:B$15000,2,0),"Não Encontrado")))</f>
        <v/>
      </c>
      <c r="AA2085" s="46" t="str">
        <f aca="false">IF(B2085="","",(IFERROR(VLOOKUP(G2085,Dados!C$3:E$15000,3,0),"Não Encontrado")))</f>
        <v/>
      </c>
      <c r="AB2085" s="46" t="str">
        <f aca="false">IFERROR(IF(Z2085&lt;&gt;"Não Encontrado",Z2085,IF(AA2085&lt;&gt;"Não Encontrado",AA2085,"")),"")</f>
        <v/>
      </c>
      <c r="AC2085" s="45" t="str">
        <f aca="false">IF(B2085="","",IF(AB2085="","NÃO","SIM"))</f>
        <v/>
      </c>
      <c r="AD2085" s="45" t="str">
        <f aca="false">IFERROR(VLOOKUP(G2085,Dados!$P$3:$R$500,3,0),"")</f>
        <v/>
      </c>
      <c r="AE2085" s="45" t="str">
        <f aca="false">IFERROR(VLOOKUP(G2085,Dados!$K$3:$L$500,2,0),"")</f>
        <v/>
      </c>
      <c r="AF2085" s="45" t="str">
        <f aca="false">IFERROR(VLOOKUP(G2085,Dados!$M$3:$N$500,2,0),"")</f>
        <v/>
      </c>
      <c r="AG2085" s="45" t="str">
        <f aca="false">IF(F2085="","",IF(AND(AD2085="",AE2085="",AF2085=""),"-",IF(AND(AD2085="BIT",AE2085="",AF2085=""),"BIT",IF(AND(AE2085="ANEXO I",AD2085="",AF2085=""),"ANEXO I",IF(AND(AF2085="ANEXO II",AD2085="",AE2085=""),"ANEXO II","Escolher")))))</f>
        <v/>
      </c>
      <c r="AH2085" s="45" t="str">
        <f aca="false">IF(AG2085&lt;&gt;"Pneus","",IFERROR(VLOOKUP(R2085,Dados!$X$2:$Z$5,3,0)*(AI2085-Q2085),VLOOKUP(D2085,Dados!$X$7:$Z$33,3,0)*(AI2085-Q2085)))</f>
        <v/>
      </c>
      <c r="AI2085" s="47" t="str">
        <f aca="false">IF(B2085="","",P2085+Q2085+O2085+M2085+L2085-N2085)</f>
        <v/>
      </c>
      <c r="AJ2085" s="48" t="str">
        <f aca="false">IFERROR(IF(AND(AC2085="SIM",AG2085="-",Y2085="REVENDA"),(AB2085/1+1)*AI2085,IF(AND(AC2085="SIM",AG2085="Pneus",Y2085="REVENDA"),(AB2085/1+1)*(AI2085-AH2085),"")),"")</f>
        <v/>
      </c>
      <c r="AK2085" s="48" t="str">
        <f aca="false">IF(AJ2085="","",AJ2085*17%)</f>
        <v/>
      </c>
      <c r="AL2085" s="48" t="str">
        <f aca="false">IFERROR(IF(AC2085="NÃO","",IF(AK2085="","",IF(E2085="Simples Nacional",BF2085,IF(T2085=0.12,U2085*0.5833337002,IF(T2085=0,AI2085*0.07,U2085))))),"")</f>
        <v/>
      </c>
      <c r="AM2085" s="47" t="str">
        <f aca="false">IFERROR(IF(AC2085="NÃO","",IF(OR(AG2085="-",AG2085="Pneus"),AK2085-AL2085,"")),"")</f>
        <v/>
      </c>
      <c r="AN2085" s="48" t="str">
        <f aca="false">IF(AND(Y2085="REVENDA",AC2085="SIM",AG2085="BIT"),((AB2085/1+1)*AI2085)*0.4117,"")</f>
        <v/>
      </c>
      <c r="AO2085" s="48" t="str">
        <f aca="false">IF(AN2085="","",AN2085*17%)</f>
        <v/>
      </c>
      <c r="AP2085" s="49" t="str">
        <f aca="false">IF(AN2085="","",IF(T2085=0.12,(U2085*0.4117)*0.4117,IF(T2085=0,(AI2085*0.07)*0.4117,U2085*0.4117)))</f>
        <v/>
      </c>
      <c r="AQ2085" s="47" t="str">
        <f aca="false">IF(AN2085="","",AO2085-AP2085)</f>
        <v/>
      </c>
      <c r="AR2085" s="50" t="str">
        <f aca="false">IFERROR(IF(AND(AC2085="SIM",Y2085="REVENDA",LEFT(AG2085,5)="ANEXO")*OR(AE2085="ANEXO I",AF2085="ANEXO II"),VLOOKUP(H2085,Dados!G:I,2,0),""),"INSERIR MVA")</f>
        <v/>
      </c>
      <c r="AS2085" s="48" t="str">
        <f aca="false">IF(LEFT(AG2085,5)="ANEXO",VLOOKUP(AG2085,Dados!$X$111:$Z$112,2,0)*(AI2085-Q2085),"")</f>
        <v/>
      </c>
      <c r="AT2085" s="48" t="str">
        <f aca="false">IFERROR(IF(AR2085="","",(AI2085*AR2085)+AI2085),"INSERIR MVA")</f>
        <v/>
      </c>
      <c r="AU2085" s="48" t="str">
        <f aca="false">IF(AT2085="","",IF(AY2085=0.04,U2085,AS2085*AY2085))</f>
        <v/>
      </c>
      <c r="AV2085" s="47" t="str">
        <f aca="false">IFERROR(IF(AU2085="","",(VLOOKUP(AG2085,Dados!$X$111:$Z$112,3,0)*AT2085*0.17)),"INSERIR MVA")</f>
        <v/>
      </c>
      <c r="AW2085" s="47" t="str">
        <f aca="false">IFERROR(IF(AR2085="","",AV2085-AU2085),"")</f>
        <v/>
      </c>
      <c r="AX2085" s="51" t="str">
        <f aca="false">IFERROR(IF(AC2085="NÃO","",IF(AM2085&lt;&gt;"",AM2085-W2085,IF(AQ2085&lt;&gt;"",AQ2085-W2085,IF(AW2085&lt;&gt;"",AW2085-W2085,"")))),"")</f>
        <v/>
      </c>
      <c r="AY2085" s="46" t="str">
        <f aca="false">IFERROR(IF(ISNA(VLOOKUP(R2085,Dados!$X$2:$Y$5,2,0)),VLOOKUP(D2085,Dados!$X$7:$Y$33,2,0),VLOOKUP(R2085,Dados!$X$2:$Y$5,2,0)),"")</f>
        <v/>
      </c>
      <c r="AZ2085" s="52" t="str">
        <f aca="false">IF(C2085="","",IF(AND(Y2085="CONSUMO",AC2085="NÃO")*OR(AG2085="-",AG2085="BIT"),IF(E2085&lt;&gt;"",(AI2085-(P2085+L2085-N2085+Q2085)*AY2085)/0.83),""))</f>
        <v/>
      </c>
      <c r="BA2085" s="51" t="str">
        <f aca="false">IF(AZ2085="","",AZ2085*0.17-((P2085+L2085-N2085+Q2085)*AY2085))</f>
        <v/>
      </c>
      <c r="BB2085" s="51" t="str">
        <f aca="false">IF(AND(Y2085="CONSUMO",AG2085="ANEXO I",AY2085&gt;4%),(AI2085-(P2085+L2085-N2085+Q2085)*0.0514)/0.83*(0.5177)*(0.17)-AI2085*0.0514,IF(AND(Y2085="CONSUMO",AG2085="ANEXO II",AY2085&gt;4%),(AI2085-(P2085+L2085-N2085+Q2085)*0.041)/0.83*(0.3295)*(0.17)-AI2085*0.041,IF(AND(Y2085="CONSUMO",AG2085="ANEXO I",AY2085=4%),(AI2085-(P2085+L2085-N2085+Q2085)*0.04)/0.83*(0.5177)*(0.17)-AI2085*0.04,IF(AND(Y2085="CONSUMO",AG2085="ANEXO II",AY2085=4%),(AI2085-(P2085+L2085-N2085+Q2085)*0.04)/0.83*(0.3295)*(0.17)-AI2085*0.04,""))))</f>
        <v/>
      </c>
      <c r="BC2085" s="51" t="str">
        <f aca="false">IF(C2085="","",IF(AND(Y2085="CONSUMO",AC2085="SIM")*OR(AG2085="-",AG2085="BIT"),IF(E2085&lt;&gt;"",(AI2085-(P2085+L2085-N2085+Q2085)*AY2085)/0.83),""))</f>
        <v/>
      </c>
      <c r="BD2085" s="51" t="str">
        <f aca="false">IF(BC2085="","",BC2085*0.17)</f>
        <v/>
      </c>
      <c r="BE2085" s="51" t="str">
        <f aca="false">IF(I2085=6908,0,IF(BC2085="","",BD2085-((P2085+L2085-N2085+Q2085)*AY2085)))</f>
        <v/>
      </c>
      <c r="BF2085" s="53" t="str">
        <f aca="false">IF(B2085="","",IF(OR(B2085="",E2085="Regime Normal"),0,(AI2085-Q2085)*VLOOKUP(R2085,Dados!$X$98:$Y$108,2,0)))</f>
        <v/>
      </c>
      <c r="BG2085" s="54" t="str">
        <f aca="false">IFERROR(VLOOKUP(I2085,Dados!$AC$27:$AD$43,2,0),IF(B2085="","",IF(D2085&lt;&gt;"MT",IF(AND(AC2085="SIM",Y2085="Revenda"),"2403",IF(AND(AC2085="SIM",Y2085="Consumo"),"2407",IF(AND(AC2085="NÃO",Y2085="Revenda"),"2102",IF(AND(AC2085="NÃO",Y2085="Consumo"),"2556",)))),REPLACE(I2085,1,1,1))))</f>
        <v/>
      </c>
    </row>
    <row r="2086" customFormat="false" ht="12.8" hidden="false" customHeight="true" outlineLevel="0" collapsed="false">
      <c r="Y2086" s="45"/>
      <c r="Z2086" s="46" t="str">
        <f aca="false">IF(B2086="","",(IFERROR(VLOOKUP(H2086,Dados!A$3:B$15000,2,0),"Não Encontrado")))</f>
        <v/>
      </c>
      <c r="AA2086" s="46" t="str">
        <f aca="false">IF(B2086="","",(IFERROR(VLOOKUP(G2086,Dados!C$3:E$15000,3,0),"Não Encontrado")))</f>
        <v/>
      </c>
      <c r="AB2086" s="46" t="str">
        <f aca="false">IFERROR(IF(Z2086&lt;&gt;"Não Encontrado",Z2086,IF(AA2086&lt;&gt;"Não Encontrado",AA2086,"")),"")</f>
        <v/>
      </c>
      <c r="AC2086" s="45" t="str">
        <f aca="false">IF(B2086="","",IF(AB2086="","NÃO","SIM"))</f>
        <v/>
      </c>
      <c r="AD2086" s="45" t="str">
        <f aca="false">IFERROR(VLOOKUP(G2086,Dados!$P$3:$R$500,3,0),"")</f>
        <v/>
      </c>
      <c r="AE2086" s="45" t="str">
        <f aca="false">IFERROR(VLOOKUP(G2086,Dados!$K$3:$L$500,2,0),"")</f>
        <v/>
      </c>
      <c r="AF2086" s="45" t="str">
        <f aca="false">IFERROR(VLOOKUP(G2086,Dados!$M$3:$N$500,2,0),"")</f>
        <v/>
      </c>
      <c r="AG2086" s="45" t="str">
        <f aca="false">IF(F2086="","",IF(AND(AD2086="",AE2086="",AF2086=""),"-",IF(AND(AD2086="BIT",AE2086="",AF2086=""),"BIT",IF(AND(AE2086="ANEXO I",AD2086="",AF2086=""),"ANEXO I",IF(AND(AF2086="ANEXO II",AD2086="",AE2086=""),"ANEXO II","Escolher")))))</f>
        <v/>
      </c>
      <c r="AH2086" s="45" t="str">
        <f aca="false">IF(AG2086&lt;&gt;"Pneus","",IFERROR(VLOOKUP(R2086,Dados!$X$2:$Z$5,3,0)*(AI2086-Q2086),VLOOKUP(D2086,Dados!$X$7:$Z$33,3,0)*(AI2086-Q2086)))</f>
        <v/>
      </c>
      <c r="AI2086" s="47" t="str">
        <f aca="false">IF(B2086="","",P2086+Q2086+O2086+M2086+L2086-N2086)</f>
        <v/>
      </c>
      <c r="AJ2086" s="48" t="str">
        <f aca="false">IFERROR(IF(AND(AC2086="SIM",AG2086="-",Y2086="REVENDA"),(AB2086/1+1)*AI2086,IF(AND(AC2086="SIM",AG2086="Pneus",Y2086="REVENDA"),(AB2086/1+1)*(AI2086-AH2086),"")),"")</f>
        <v/>
      </c>
      <c r="AK2086" s="48" t="str">
        <f aca="false">IF(AJ2086="","",AJ2086*17%)</f>
        <v/>
      </c>
      <c r="AL2086" s="48" t="str">
        <f aca="false">IFERROR(IF(AC2086="NÃO","",IF(AK2086="","",IF(E2086="Simples Nacional",BF2086,IF(T2086=0.12,U2086*0.5833337002,IF(T2086=0,AI2086*0.07,U2086))))),"")</f>
        <v/>
      </c>
      <c r="AM2086" s="47" t="str">
        <f aca="false">IFERROR(IF(AC2086="NÃO","",IF(OR(AG2086="-",AG2086="Pneus"),AK2086-AL2086,"")),"")</f>
        <v/>
      </c>
      <c r="AN2086" s="48" t="str">
        <f aca="false">IF(AND(Y2086="REVENDA",AC2086="SIM",AG2086="BIT"),((AB2086/1+1)*AI2086)*0.4117,"")</f>
        <v/>
      </c>
      <c r="AO2086" s="48" t="str">
        <f aca="false">IF(AN2086="","",AN2086*17%)</f>
        <v/>
      </c>
      <c r="AP2086" s="49" t="str">
        <f aca="false">IF(AN2086="","",IF(T2086=0.12,(U2086*0.4117)*0.4117,IF(T2086=0,(AI2086*0.07)*0.4117,U2086*0.4117)))</f>
        <v/>
      </c>
      <c r="AQ2086" s="47" t="str">
        <f aca="false">IF(AN2086="","",AO2086-AP2086)</f>
        <v/>
      </c>
      <c r="AR2086" s="50" t="str">
        <f aca="false">IFERROR(IF(AND(AC2086="SIM",Y2086="REVENDA",LEFT(AG2086,5)="ANEXO")*OR(AE2086="ANEXO I",AF2086="ANEXO II"),VLOOKUP(H2086,Dados!G:I,2,0),""),"INSERIR MVA")</f>
        <v/>
      </c>
      <c r="AS2086" s="48" t="str">
        <f aca="false">IF(LEFT(AG2086,5)="ANEXO",VLOOKUP(AG2086,Dados!$X$111:$Z$112,2,0)*(AI2086-Q2086),"")</f>
        <v/>
      </c>
      <c r="AT2086" s="48" t="str">
        <f aca="false">IFERROR(IF(AR2086="","",(AI2086*AR2086)+AI2086),"INSERIR MVA")</f>
        <v/>
      </c>
      <c r="AU2086" s="48" t="str">
        <f aca="false">IF(AT2086="","",IF(AY2086=0.04,U2086,AS2086*AY2086))</f>
        <v/>
      </c>
      <c r="AV2086" s="47" t="str">
        <f aca="false">IFERROR(IF(AU2086="","",(VLOOKUP(AG2086,Dados!$X$111:$Z$112,3,0)*AT2086*0.17)),"INSERIR MVA")</f>
        <v/>
      </c>
      <c r="AW2086" s="47" t="str">
        <f aca="false">IFERROR(IF(AR2086="","",AV2086-AU2086),"")</f>
        <v/>
      </c>
      <c r="AX2086" s="51" t="str">
        <f aca="false">IFERROR(IF(AC2086="NÃO","",IF(AM2086&lt;&gt;"",AM2086-W2086,IF(AQ2086&lt;&gt;"",AQ2086-W2086,IF(AW2086&lt;&gt;"",AW2086-W2086,"")))),"")</f>
        <v/>
      </c>
      <c r="AY2086" s="46" t="str">
        <f aca="false">IFERROR(IF(ISNA(VLOOKUP(R2086,Dados!$X$2:$Y$5,2,0)),VLOOKUP(D2086,Dados!$X$7:$Y$33,2,0),VLOOKUP(R2086,Dados!$X$2:$Y$5,2,0)),"")</f>
        <v/>
      </c>
      <c r="AZ2086" s="52" t="str">
        <f aca="false">IF(C2086="","",IF(AND(Y2086="CONSUMO",AC2086="NÃO")*OR(AG2086="-",AG2086="BIT"),IF(E2086&lt;&gt;"",(AI2086-(P2086+L2086-N2086+Q2086)*AY2086)/0.83),""))</f>
        <v/>
      </c>
      <c r="BA2086" s="51" t="str">
        <f aca="false">IF(AZ2086="","",AZ2086*0.17-((P2086+L2086-N2086+Q2086)*AY2086))</f>
        <v/>
      </c>
      <c r="BB2086" s="51" t="str">
        <f aca="false">IF(AND(Y2086="CONSUMO",AG2086="ANEXO I",AY2086&gt;4%),(AI2086-(P2086+L2086-N2086+Q2086)*0.0514)/0.83*(0.5177)*(0.17)-AI2086*0.0514,IF(AND(Y2086="CONSUMO",AG2086="ANEXO II",AY2086&gt;4%),(AI2086-(P2086+L2086-N2086+Q2086)*0.041)/0.83*(0.3295)*(0.17)-AI2086*0.041,IF(AND(Y2086="CONSUMO",AG2086="ANEXO I",AY2086=4%),(AI2086-(P2086+L2086-N2086+Q2086)*0.04)/0.83*(0.5177)*(0.17)-AI2086*0.04,IF(AND(Y2086="CONSUMO",AG2086="ANEXO II",AY2086=4%),(AI2086-(P2086+L2086-N2086+Q2086)*0.04)/0.83*(0.3295)*(0.17)-AI2086*0.04,""))))</f>
        <v/>
      </c>
      <c r="BC2086" s="51" t="str">
        <f aca="false">IF(C2086="","",IF(AND(Y2086="CONSUMO",AC2086="SIM")*OR(AG2086="-",AG2086="BIT"),IF(E2086&lt;&gt;"",(AI2086-(P2086+L2086-N2086+Q2086)*AY2086)/0.83),""))</f>
        <v/>
      </c>
      <c r="BD2086" s="51" t="str">
        <f aca="false">IF(BC2086="","",BC2086*0.17)</f>
        <v/>
      </c>
      <c r="BE2086" s="51" t="str">
        <f aca="false">IF(I2086=6908,0,IF(BC2086="","",BD2086-((P2086+L2086-N2086+Q2086)*AY2086)))</f>
        <v/>
      </c>
      <c r="BF2086" s="53" t="str">
        <f aca="false">IF(B2086="","",IF(OR(B2086="",E2086="Regime Normal"),0,(AI2086-Q2086)*VLOOKUP(R2086,Dados!$X$98:$Y$108,2,0)))</f>
        <v/>
      </c>
      <c r="BG2086" s="54" t="str">
        <f aca="false">IFERROR(VLOOKUP(I2086,Dados!$AC$27:$AD$43,2,0),IF(B2086="","",IF(D2086&lt;&gt;"MT",IF(AND(AC2086="SIM",Y2086="Revenda"),"2403",IF(AND(AC2086="SIM",Y2086="Consumo"),"2407",IF(AND(AC2086="NÃO",Y2086="Revenda"),"2102",IF(AND(AC2086="NÃO",Y2086="Consumo"),"2556",)))),REPLACE(I2086,1,1,1))))</f>
        <v/>
      </c>
    </row>
    <row r="2087" customFormat="false" ht="12.8" hidden="false" customHeight="true" outlineLevel="0" collapsed="false">
      <c r="Y2087" s="45"/>
      <c r="Z2087" s="46" t="str">
        <f aca="false">IF(B2087="","",(IFERROR(VLOOKUP(H2087,Dados!A$3:B$15000,2,0),"Não Encontrado")))</f>
        <v/>
      </c>
      <c r="AA2087" s="46" t="str">
        <f aca="false">IF(B2087="","",(IFERROR(VLOOKUP(G2087,Dados!C$3:E$15000,3,0),"Não Encontrado")))</f>
        <v/>
      </c>
      <c r="AB2087" s="46" t="str">
        <f aca="false">IFERROR(IF(Z2087&lt;&gt;"Não Encontrado",Z2087,IF(AA2087&lt;&gt;"Não Encontrado",AA2087,"")),"")</f>
        <v/>
      </c>
      <c r="AC2087" s="45" t="str">
        <f aca="false">IF(B2087="","",IF(AB2087="","NÃO","SIM"))</f>
        <v/>
      </c>
      <c r="AD2087" s="45" t="str">
        <f aca="false">IFERROR(VLOOKUP(G2087,Dados!$P$3:$R$500,3,0),"")</f>
        <v/>
      </c>
      <c r="AE2087" s="45" t="str">
        <f aca="false">IFERROR(VLOOKUP(G2087,Dados!$K$3:$L$500,2,0),"")</f>
        <v/>
      </c>
      <c r="AF2087" s="45" t="str">
        <f aca="false">IFERROR(VLOOKUP(G2087,Dados!$M$3:$N$500,2,0),"")</f>
        <v/>
      </c>
      <c r="AG2087" s="45" t="str">
        <f aca="false">IF(F2087="","",IF(AND(AD2087="",AE2087="",AF2087=""),"-",IF(AND(AD2087="BIT",AE2087="",AF2087=""),"BIT",IF(AND(AE2087="ANEXO I",AD2087="",AF2087=""),"ANEXO I",IF(AND(AF2087="ANEXO II",AD2087="",AE2087=""),"ANEXO II","Escolher")))))</f>
        <v/>
      </c>
      <c r="AH2087" s="45" t="str">
        <f aca="false">IF(AG2087&lt;&gt;"Pneus","",IFERROR(VLOOKUP(R2087,Dados!$X$2:$Z$5,3,0)*(AI2087-Q2087),VLOOKUP(D2087,Dados!$X$7:$Z$33,3,0)*(AI2087-Q2087)))</f>
        <v/>
      </c>
      <c r="AI2087" s="47" t="str">
        <f aca="false">IF(B2087="","",P2087+Q2087+O2087+M2087+L2087-N2087)</f>
        <v/>
      </c>
      <c r="AJ2087" s="48" t="str">
        <f aca="false">IFERROR(IF(AND(AC2087="SIM",AG2087="-",Y2087="REVENDA"),(AB2087/1+1)*AI2087,IF(AND(AC2087="SIM",AG2087="Pneus",Y2087="REVENDA"),(AB2087/1+1)*(AI2087-AH2087),"")),"")</f>
        <v/>
      </c>
      <c r="AK2087" s="48" t="str">
        <f aca="false">IF(AJ2087="","",AJ2087*17%)</f>
        <v/>
      </c>
      <c r="AL2087" s="48" t="str">
        <f aca="false">IFERROR(IF(AC2087="NÃO","",IF(AK2087="","",IF(E2087="Simples Nacional",BF2087,IF(T2087=0.12,U2087*0.5833337002,IF(T2087=0,AI2087*0.07,U2087))))),"")</f>
        <v/>
      </c>
      <c r="AM2087" s="47" t="str">
        <f aca="false">IFERROR(IF(AC2087="NÃO","",IF(OR(AG2087="-",AG2087="Pneus"),AK2087-AL2087,"")),"")</f>
        <v/>
      </c>
      <c r="AN2087" s="48" t="str">
        <f aca="false">IF(AND(Y2087="REVENDA",AC2087="SIM",AG2087="BIT"),((AB2087/1+1)*AI2087)*0.4117,"")</f>
        <v/>
      </c>
      <c r="AO2087" s="48" t="str">
        <f aca="false">IF(AN2087="","",AN2087*17%)</f>
        <v/>
      </c>
      <c r="AP2087" s="49" t="str">
        <f aca="false">IF(AN2087="","",IF(T2087=0.12,(U2087*0.4117)*0.4117,IF(T2087=0,(AI2087*0.07)*0.4117,U2087*0.4117)))</f>
        <v/>
      </c>
      <c r="AQ2087" s="47" t="str">
        <f aca="false">IF(AN2087="","",AO2087-AP2087)</f>
        <v/>
      </c>
      <c r="AR2087" s="50" t="str">
        <f aca="false">IFERROR(IF(AND(AC2087="SIM",Y2087="REVENDA",LEFT(AG2087,5)="ANEXO")*OR(AE2087="ANEXO I",AF2087="ANEXO II"),VLOOKUP(H2087,Dados!G:I,2,0),""),"INSERIR MVA")</f>
        <v/>
      </c>
      <c r="AS2087" s="48" t="str">
        <f aca="false">IF(LEFT(AG2087,5)="ANEXO",VLOOKUP(AG2087,Dados!$X$111:$Z$112,2,0)*(AI2087-Q2087),"")</f>
        <v/>
      </c>
      <c r="AT2087" s="48" t="str">
        <f aca="false">IFERROR(IF(AR2087="","",(AI2087*AR2087)+AI2087),"INSERIR MVA")</f>
        <v/>
      </c>
      <c r="AU2087" s="48" t="str">
        <f aca="false">IF(AT2087="","",IF(AY2087=0.04,U2087,AS2087*AY2087))</f>
        <v/>
      </c>
      <c r="AV2087" s="47" t="str">
        <f aca="false">IFERROR(IF(AU2087="","",(VLOOKUP(AG2087,Dados!$X$111:$Z$112,3,0)*AT2087*0.17)),"INSERIR MVA")</f>
        <v/>
      </c>
      <c r="AW2087" s="47" t="str">
        <f aca="false">IFERROR(IF(AR2087="","",AV2087-AU2087),"")</f>
        <v/>
      </c>
      <c r="AX2087" s="51" t="str">
        <f aca="false">IFERROR(IF(AC2087="NÃO","",IF(AM2087&lt;&gt;"",AM2087-W2087,IF(AQ2087&lt;&gt;"",AQ2087-W2087,IF(AW2087&lt;&gt;"",AW2087-W2087,"")))),"")</f>
        <v/>
      </c>
      <c r="AY2087" s="46" t="str">
        <f aca="false">IFERROR(IF(ISNA(VLOOKUP(R2087,Dados!$X$2:$Y$5,2,0)),VLOOKUP(D2087,Dados!$X$7:$Y$33,2,0),VLOOKUP(R2087,Dados!$X$2:$Y$5,2,0)),"")</f>
        <v/>
      </c>
      <c r="AZ2087" s="52" t="str">
        <f aca="false">IF(C2087="","",IF(AND(Y2087="CONSUMO",AC2087="NÃO")*OR(AG2087="-",AG2087="BIT"),IF(E2087&lt;&gt;"",(AI2087-(P2087+L2087-N2087+Q2087)*AY2087)/0.83),""))</f>
        <v/>
      </c>
      <c r="BA2087" s="51" t="str">
        <f aca="false">IF(AZ2087="","",AZ2087*0.17-((P2087+L2087-N2087+Q2087)*AY2087))</f>
        <v/>
      </c>
      <c r="BB2087" s="51" t="str">
        <f aca="false">IF(AND(Y2087="CONSUMO",AG2087="ANEXO I",AY2087&gt;4%),(AI2087-(P2087+L2087-N2087+Q2087)*0.0514)/0.83*(0.5177)*(0.17)-AI2087*0.0514,IF(AND(Y2087="CONSUMO",AG2087="ANEXO II",AY2087&gt;4%),(AI2087-(P2087+L2087-N2087+Q2087)*0.041)/0.83*(0.3295)*(0.17)-AI2087*0.041,IF(AND(Y2087="CONSUMO",AG2087="ANEXO I",AY2087=4%),(AI2087-(P2087+L2087-N2087+Q2087)*0.04)/0.83*(0.5177)*(0.17)-AI2087*0.04,IF(AND(Y2087="CONSUMO",AG2087="ANEXO II",AY2087=4%),(AI2087-(P2087+L2087-N2087+Q2087)*0.04)/0.83*(0.3295)*(0.17)-AI2087*0.04,""))))</f>
        <v/>
      </c>
      <c r="BC2087" s="51" t="str">
        <f aca="false">IF(C2087="","",IF(AND(Y2087="CONSUMO",AC2087="SIM")*OR(AG2087="-",AG2087="BIT"),IF(E2087&lt;&gt;"",(AI2087-(P2087+L2087-N2087+Q2087)*AY2087)/0.83),""))</f>
        <v/>
      </c>
      <c r="BD2087" s="51" t="str">
        <f aca="false">IF(BC2087="","",BC2087*0.17)</f>
        <v/>
      </c>
      <c r="BE2087" s="51" t="str">
        <f aca="false">IF(I2087=6908,0,IF(BC2087="","",BD2087-((P2087+L2087-N2087+Q2087)*AY2087)))</f>
        <v/>
      </c>
      <c r="BF2087" s="53" t="str">
        <f aca="false">IF(B2087="","",IF(OR(B2087="",E2087="Regime Normal"),0,(AI2087-Q2087)*VLOOKUP(R2087,Dados!$X$98:$Y$108,2,0)))</f>
        <v/>
      </c>
      <c r="BG2087" s="54" t="str">
        <f aca="false">IFERROR(VLOOKUP(I2087,Dados!$AC$27:$AD$43,2,0),IF(B2087="","",IF(D2087&lt;&gt;"MT",IF(AND(AC2087="SIM",Y2087="Revenda"),"2403",IF(AND(AC2087="SIM",Y2087="Consumo"),"2407",IF(AND(AC2087="NÃO",Y2087="Revenda"),"2102",IF(AND(AC2087="NÃO",Y2087="Consumo"),"2556",)))),REPLACE(I2087,1,1,1))))</f>
        <v/>
      </c>
    </row>
    <row r="2088" customFormat="false" ht="12.8" hidden="false" customHeight="true" outlineLevel="0" collapsed="false">
      <c r="Y2088" s="45"/>
      <c r="Z2088" s="46" t="str">
        <f aca="false">IF(B2088="","",(IFERROR(VLOOKUP(H2088,Dados!A$3:B$15000,2,0),"Não Encontrado")))</f>
        <v/>
      </c>
      <c r="AA2088" s="46" t="str">
        <f aca="false">IF(B2088="","",(IFERROR(VLOOKUP(G2088,Dados!C$3:E$15000,3,0),"Não Encontrado")))</f>
        <v/>
      </c>
      <c r="AB2088" s="46" t="str">
        <f aca="false">IFERROR(IF(Z2088&lt;&gt;"Não Encontrado",Z2088,IF(AA2088&lt;&gt;"Não Encontrado",AA2088,"")),"")</f>
        <v/>
      </c>
      <c r="AC2088" s="45" t="str">
        <f aca="false">IF(B2088="","",IF(AB2088="","NÃO","SIM"))</f>
        <v/>
      </c>
      <c r="AD2088" s="45" t="str">
        <f aca="false">IFERROR(VLOOKUP(G2088,Dados!$P$3:$R$500,3,0),"")</f>
        <v/>
      </c>
      <c r="AE2088" s="45" t="str">
        <f aca="false">IFERROR(VLOOKUP(G2088,Dados!$K$3:$L$500,2,0),"")</f>
        <v/>
      </c>
      <c r="AF2088" s="45" t="str">
        <f aca="false">IFERROR(VLOOKUP(G2088,Dados!$M$3:$N$500,2,0),"")</f>
        <v/>
      </c>
      <c r="AG2088" s="45" t="str">
        <f aca="false">IF(F2088="","",IF(AND(AD2088="",AE2088="",AF2088=""),"-",IF(AND(AD2088="BIT",AE2088="",AF2088=""),"BIT",IF(AND(AE2088="ANEXO I",AD2088="",AF2088=""),"ANEXO I",IF(AND(AF2088="ANEXO II",AD2088="",AE2088=""),"ANEXO II","Escolher")))))</f>
        <v/>
      </c>
      <c r="AH2088" s="45" t="str">
        <f aca="false">IF(AG2088&lt;&gt;"Pneus","",IFERROR(VLOOKUP(R2088,Dados!$X$2:$Z$5,3,0)*(AI2088-Q2088),VLOOKUP(D2088,Dados!$X$7:$Z$33,3,0)*(AI2088-Q2088)))</f>
        <v/>
      </c>
      <c r="AI2088" s="47" t="str">
        <f aca="false">IF(B2088="","",P2088+Q2088+O2088+M2088+L2088-N2088)</f>
        <v/>
      </c>
      <c r="AJ2088" s="48" t="str">
        <f aca="false">IFERROR(IF(AND(AC2088="SIM",AG2088="-",Y2088="REVENDA"),(AB2088/1+1)*AI2088,IF(AND(AC2088="SIM",AG2088="Pneus",Y2088="REVENDA"),(AB2088/1+1)*(AI2088-AH2088),"")),"")</f>
        <v/>
      </c>
      <c r="AK2088" s="48" t="str">
        <f aca="false">IF(AJ2088="","",AJ2088*17%)</f>
        <v/>
      </c>
      <c r="AL2088" s="48" t="str">
        <f aca="false">IFERROR(IF(AC2088="NÃO","",IF(AK2088="","",IF(E2088="Simples Nacional",BF2088,IF(T2088=0.12,U2088*0.5833337002,IF(T2088=0,AI2088*0.07,U2088))))),"")</f>
        <v/>
      </c>
      <c r="AM2088" s="47" t="str">
        <f aca="false">IFERROR(IF(AC2088="NÃO","",IF(OR(AG2088="-",AG2088="Pneus"),AK2088-AL2088,"")),"")</f>
        <v/>
      </c>
      <c r="AN2088" s="48" t="str">
        <f aca="false">IF(AND(Y2088="REVENDA",AC2088="SIM",AG2088="BIT"),((AB2088/1+1)*AI2088)*0.4117,"")</f>
        <v/>
      </c>
      <c r="AO2088" s="48" t="str">
        <f aca="false">IF(AN2088="","",AN2088*17%)</f>
        <v/>
      </c>
      <c r="AP2088" s="49" t="str">
        <f aca="false">IF(AN2088="","",IF(T2088=0.12,(U2088*0.4117)*0.4117,IF(T2088=0,(AI2088*0.07)*0.4117,U2088*0.4117)))</f>
        <v/>
      </c>
      <c r="AQ2088" s="47" t="str">
        <f aca="false">IF(AN2088="","",AO2088-AP2088)</f>
        <v/>
      </c>
      <c r="AR2088" s="50" t="str">
        <f aca="false">IFERROR(IF(AND(AC2088="SIM",Y2088="REVENDA",LEFT(AG2088,5)="ANEXO")*OR(AE2088="ANEXO I",AF2088="ANEXO II"),VLOOKUP(H2088,Dados!G:I,2,0),""),"INSERIR MVA")</f>
        <v/>
      </c>
      <c r="AS2088" s="48" t="str">
        <f aca="false">IF(LEFT(AG2088,5)="ANEXO",VLOOKUP(AG2088,Dados!$X$111:$Z$112,2,0)*(AI2088-Q2088),"")</f>
        <v/>
      </c>
      <c r="AT2088" s="48" t="str">
        <f aca="false">IFERROR(IF(AR2088="","",(AI2088*AR2088)+AI2088),"INSERIR MVA")</f>
        <v/>
      </c>
      <c r="AU2088" s="48" t="str">
        <f aca="false">IF(AT2088="","",IF(AY2088=0.04,U2088,AS2088*AY2088))</f>
        <v/>
      </c>
      <c r="AV2088" s="47" t="str">
        <f aca="false">IFERROR(IF(AU2088="","",(VLOOKUP(AG2088,Dados!$X$111:$Z$112,3,0)*AT2088*0.17)),"INSERIR MVA")</f>
        <v/>
      </c>
      <c r="AW2088" s="47" t="str">
        <f aca="false">IFERROR(IF(AR2088="","",AV2088-AU2088),"")</f>
        <v/>
      </c>
      <c r="AX2088" s="51" t="str">
        <f aca="false">IFERROR(IF(AC2088="NÃO","",IF(AM2088&lt;&gt;"",AM2088-W2088,IF(AQ2088&lt;&gt;"",AQ2088-W2088,IF(AW2088&lt;&gt;"",AW2088-W2088,"")))),"")</f>
        <v/>
      </c>
      <c r="AY2088" s="46" t="str">
        <f aca="false">IFERROR(IF(ISNA(VLOOKUP(R2088,Dados!$X$2:$Y$5,2,0)),VLOOKUP(D2088,Dados!$X$7:$Y$33,2,0),VLOOKUP(R2088,Dados!$X$2:$Y$5,2,0)),"")</f>
        <v/>
      </c>
      <c r="AZ2088" s="52" t="str">
        <f aca="false">IF(C2088="","",IF(AND(Y2088="CONSUMO",AC2088="NÃO")*OR(AG2088="-",AG2088="BIT"),IF(E2088&lt;&gt;"",(AI2088-(P2088+L2088-N2088+Q2088)*AY2088)/0.83),""))</f>
        <v/>
      </c>
      <c r="BA2088" s="51" t="str">
        <f aca="false">IF(AZ2088="","",AZ2088*0.17-((P2088+L2088-N2088+Q2088)*AY2088))</f>
        <v/>
      </c>
      <c r="BB2088" s="51" t="str">
        <f aca="false">IF(AND(Y2088="CONSUMO",AG2088="ANEXO I",AY2088&gt;4%),(AI2088-(P2088+L2088-N2088+Q2088)*0.0514)/0.83*(0.5177)*(0.17)-AI2088*0.0514,IF(AND(Y2088="CONSUMO",AG2088="ANEXO II",AY2088&gt;4%),(AI2088-(P2088+L2088-N2088+Q2088)*0.041)/0.83*(0.3295)*(0.17)-AI2088*0.041,IF(AND(Y2088="CONSUMO",AG2088="ANEXO I",AY2088=4%),(AI2088-(P2088+L2088-N2088+Q2088)*0.04)/0.83*(0.5177)*(0.17)-AI2088*0.04,IF(AND(Y2088="CONSUMO",AG2088="ANEXO II",AY2088=4%),(AI2088-(P2088+L2088-N2088+Q2088)*0.04)/0.83*(0.3295)*(0.17)-AI2088*0.04,""))))</f>
        <v/>
      </c>
      <c r="BC2088" s="51" t="str">
        <f aca="false">IF(C2088="","",IF(AND(Y2088="CONSUMO",AC2088="SIM")*OR(AG2088="-",AG2088="BIT"),IF(E2088&lt;&gt;"",(AI2088-(P2088+L2088-N2088+Q2088)*AY2088)/0.83),""))</f>
        <v/>
      </c>
      <c r="BD2088" s="51" t="str">
        <f aca="false">IF(BC2088="","",BC2088*0.17)</f>
        <v/>
      </c>
      <c r="BE2088" s="51" t="str">
        <f aca="false">IF(I2088=6908,0,IF(BC2088="","",BD2088-((P2088+L2088-N2088+Q2088)*AY2088)))</f>
        <v/>
      </c>
      <c r="BF2088" s="53" t="str">
        <f aca="false">IF(B2088="","",IF(OR(B2088="",E2088="Regime Normal"),0,(AI2088-Q2088)*VLOOKUP(R2088,Dados!$X$98:$Y$108,2,0)))</f>
        <v/>
      </c>
      <c r="BG2088" s="54" t="str">
        <f aca="false">IFERROR(VLOOKUP(I2088,Dados!$AC$27:$AD$43,2,0),IF(B2088="","",IF(D2088&lt;&gt;"MT",IF(AND(AC2088="SIM",Y2088="Revenda"),"2403",IF(AND(AC2088="SIM",Y2088="Consumo"),"2407",IF(AND(AC2088="NÃO",Y2088="Revenda"),"2102",IF(AND(AC2088="NÃO",Y2088="Consumo"),"2556",)))),REPLACE(I2088,1,1,1))))</f>
        <v/>
      </c>
    </row>
    <row r="2089" customFormat="false" ht="12.8" hidden="false" customHeight="true" outlineLevel="0" collapsed="false">
      <c r="Y2089" s="45"/>
      <c r="Z2089" s="46" t="str">
        <f aca="false">IF(B2089="","",(IFERROR(VLOOKUP(H2089,Dados!A$3:B$15000,2,0),"Não Encontrado")))</f>
        <v/>
      </c>
      <c r="AA2089" s="46" t="str">
        <f aca="false">IF(B2089="","",(IFERROR(VLOOKUP(G2089,Dados!C$3:E$15000,3,0),"Não Encontrado")))</f>
        <v/>
      </c>
      <c r="AB2089" s="46" t="str">
        <f aca="false">IFERROR(IF(Z2089&lt;&gt;"Não Encontrado",Z2089,IF(AA2089&lt;&gt;"Não Encontrado",AA2089,"")),"")</f>
        <v/>
      </c>
      <c r="AC2089" s="45" t="str">
        <f aca="false">IF(B2089="","",IF(AB2089="","NÃO","SIM"))</f>
        <v/>
      </c>
      <c r="AD2089" s="45" t="str">
        <f aca="false">IFERROR(VLOOKUP(G2089,Dados!$P$3:$R$500,3,0),"")</f>
        <v/>
      </c>
      <c r="AE2089" s="45" t="str">
        <f aca="false">IFERROR(VLOOKUP(G2089,Dados!$K$3:$L$500,2,0),"")</f>
        <v/>
      </c>
      <c r="AF2089" s="45" t="str">
        <f aca="false">IFERROR(VLOOKUP(G2089,Dados!$M$3:$N$500,2,0),"")</f>
        <v/>
      </c>
      <c r="AG2089" s="45" t="str">
        <f aca="false">IF(F2089="","",IF(AND(AD2089="",AE2089="",AF2089=""),"-",IF(AND(AD2089="BIT",AE2089="",AF2089=""),"BIT",IF(AND(AE2089="ANEXO I",AD2089="",AF2089=""),"ANEXO I",IF(AND(AF2089="ANEXO II",AD2089="",AE2089=""),"ANEXO II","Escolher")))))</f>
        <v/>
      </c>
      <c r="AH2089" s="45" t="str">
        <f aca="false">IF(AG2089&lt;&gt;"Pneus","",IFERROR(VLOOKUP(R2089,Dados!$X$2:$Z$5,3,0)*(AI2089-Q2089),VLOOKUP(D2089,Dados!$X$7:$Z$33,3,0)*(AI2089-Q2089)))</f>
        <v/>
      </c>
      <c r="AI2089" s="47" t="str">
        <f aca="false">IF(B2089="","",P2089+Q2089+O2089+M2089+L2089-N2089)</f>
        <v/>
      </c>
      <c r="AJ2089" s="48" t="str">
        <f aca="false">IFERROR(IF(AND(AC2089="SIM",AG2089="-",Y2089="REVENDA"),(AB2089/1+1)*AI2089,IF(AND(AC2089="SIM",AG2089="Pneus",Y2089="REVENDA"),(AB2089/1+1)*(AI2089-AH2089),"")),"")</f>
        <v/>
      </c>
      <c r="AK2089" s="48" t="str">
        <f aca="false">IF(AJ2089="","",AJ2089*17%)</f>
        <v/>
      </c>
      <c r="AL2089" s="48" t="str">
        <f aca="false">IFERROR(IF(AC2089="NÃO","",IF(AK2089="","",IF(E2089="Simples Nacional",BF2089,IF(T2089=0.12,U2089*0.5833337002,IF(T2089=0,AI2089*0.07,U2089))))),"")</f>
        <v/>
      </c>
      <c r="AM2089" s="47" t="str">
        <f aca="false">IFERROR(IF(AC2089="NÃO","",IF(OR(AG2089="-",AG2089="Pneus"),AK2089-AL2089,"")),"")</f>
        <v/>
      </c>
      <c r="AN2089" s="48" t="str">
        <f aca="false">IF(AND(Y2089="REVENDA",AC2089="SIM",AG2089="BIT"),((AB2089/1+1)*AI2089)*0.4117,"")</f>
        <v/>
      </c>
      <c r="AO2089" s="48" t="str">
        <f aca="false">IF(AN2089="","",AN2089*17%)</f>
        <v/>
      </c>
      <c r="AP2089" s="49" t="str">
        <f aca="false">IF(AN2089="","",IF(T2089=0.12,(U2089*0.4117)*0.4117,IF(T2089=0,(AI2089*0.07)*0.4117,U2089*0.4117)))</f>
        <v/>
      </c>
      <c r="AQ2089" s="47" t="str">
        <f aca="false">IF(AN2089="","",AO2089-AP2089)</f>
        <v/>
      </c>
      <c r="AR2089" s="50" t="str">
        <f aca="false">IFERROR(IF(AND(AC2089="SIM",Y2089="REVENDA",LEFT(AG2089,5)="ANEXO")*OR(AE2089="ANEXO I",AF2089="ANEXO II"),VLOOKUP(H2089,Dados!G:I,2,0),""),"INSERIR MVA")</f>
        <v/>
      </c>
      <c r="AS2089" s="48" t="str">
        <f aca="false">IF(LEFT(AG2089,5)="ANEXO",VLOOKUP(AG2089,Dados!$X$111:$Z$112,2,0)*(AI2089-Q2089),"")</f>
        <v/>
      </c>
      <c r="AT2089" s="48" t="str">
        <f aca="false">IFERROR(IF(AR2089="","",(AI2089*AR2089)+AI2089),"INSERIR MVA")</f>
        <v/>
      </c>
      <c r="AU2089" s="48" t="str">
        <f aca="false">IF(AT2089="","",IF(AY2089=0.04,U2089,AS2089*AY2089))</f>
        <v/>
      </c>
      <c r="AV2089" s="47" t="str">
        <f aca="false">IFERROR(IF(AU2089="","",(VLOOKUP(AG2089,Dados!$X$111:$Z$112,3,0)*AT2089*0.17)),"INSERIR MVA")</f>
        <v/>
      </c>
      <c r="AW2089" s="47" t="str">
        <f aca="false">IFERROR(IF(AR2089="","",AV2089-AU2089),"")</f>
        <v/>
      </c>
      <c r="AX2089" s="51" t="str">
        <f aca="false">IFERROR(IF(AC2089="NÃO","",IF(AM2089&lt;&gt;"",AM2089-W2089,IF(AQ2089&lt;&gt;"",AQ2089-W2089,IF(AW2089&lt;&gt;"",AW2089-W2089,"")))),"")</f>
        <v/>
      </c>
      <c r="AY2089" s="46" t="str">
        <f aca="false">IFERROR(IF(ISNA(VLOOKUP(R2089,Dados!$X$2:$Y$5,2,0)),VLOOKUP(D2089,Dados!$X$7:$Y$33,2,0),VLOOKUP(R2089,Dados!$X$2:$Y$5,2,0)),"")</f>
        <v/>
      </c>
      <c r="AZ2089" s="52" t="str">
        <f aca="false">IF(C2089="","",IF(AND(Y2089="CONSUMO",AC2089="NÃO")*OR(AG2089="-",AG2089="BIT"),IF(E2089&lt;&gt;"",(AI2089-(P2089+L2089-N2089+Q2089)*AY2089)/0.83),""))</f>
        <v/>
      </c>
      <c r="BA2089" s="51" t="str">
        <f aca="false">IF(AZ2089="","",AZ2089*0.17-((P2089+L2089-N2089+Q2089)*AY2089))</f>
        <v/>
      </c>
      <c r="BB2089" s="51" t="str">
        <f aca="false">IF(AND(Y2089="CONSUMO",AG2089="ANEXO I",AY2089&gt;4%),(AI2089-(P2089+L2089-N2089+Q2089)*0.0514)/0.83*(0.5177)*(0.17)-AI2089*0.0514,IF(AND(Y2089="CONSUMO",AG2089="ANEXO II",AY2089&gt;4%),(AI2089-(P2089+L2089-N2089+Q2089)*0.041)/0.83*(0.3295)*(0.17)-AI2089*0.041,IF(AND(Y2089="CONSUMO",AG2089="ANEXO I",AY2089=4%),(AI2089-(P2089+L2089-N2089+Q2089)*0.04)/0.83*(0.5177)*(0.17)-AI2089*0.04,IF(AND(Y2089="CONSUMO",AG2089="ANEXO II",AY2089=4%),(AI2089-(P2089+L2089-N2089+Q2089)*0.04)/0.83*(0.3295)*(0.17)-AI2089*0.04,""))))</f>
        <v/>
      </c>
      <c r="BC2089" s="51" t="str">
        <f aca="false">IF(C2089="","",IF(AND(Y2089="CONSUMO",AC2089="SIM")*OR(AG2089="-",AG2089="BIT"),IF(E2089&lt;&gt;"",(AI2089-(P2089+L2089-N2089+Q2089)*AY2089)/0.83),""))</f>
        <v/>
      </c>
      <c r="BD2089" s="51" t="str">
        <f aca="false">IF(BC2089="","",BC2089*0.17)</f>
        <v/>
      </c>
      <c r="BE2089" s="51" t="str">
        <f aca="false">IF(I2089=6908,0,IF(BC2089="","",BD2089-((P2089+L2089-N2089+Q2089)*AY2089)))</f>
        <v/>
      </c>
      <c r="BF2089" s="53" t="str">
        <f aca="false">IF(B2089="","",IF(OR(B2089="",E2089="Regime Normal"),0,(AI2089-Q2089)*VLOOKUP(R2089,Dados!$X$98:$Y$108,2,0)))</f>
        <v/>
      </c>
      <c r="BG2089" s="54" t="str">
        <f aca="false">IFERROR(VLOOKUP(I2089,Dados!$AC$27:$AD$43,2,0),IF(B2089="","",IF(D2089&lt;&gt;"MT",IF(AND(AC2089="SIM",Y2089="Revenda"),"2403",IF(AND(AC2089="SIM",Y2089="Consumo"),"2407",IF(AND(AC2089="NÃO",Y2089="Revenda"),"2102",IF(AND(AC2089="NÃO",Y2089="Consumo"),"2556",)))),REPLACE(I2089,1,1,1))))</f>
        <v/>
      </c>
    </row>
    <row r="2090" customFormat="false" ht="12.8" hidden="false" customHeight="true" outlineLevel="0" collapsed="false">
      <c r="Y2090" s="45"/>
      <c r="Z2090" s="46" t="str">
        <f aca="false">IF(B2090="","",(IFERROR(VLOOKUP(H2090,Dados!A$3:B$15000,2,0),"Não Encontrado")))</f>
        <v/>
      </c>
      <c r="AA2090" s="46" t="str">
        <f aca="false">IF(B2090="","",(IFERROR(VLOOKUP(G2090,Dados!C$3:E$15000,3,0),"Não Encontrado")))</f>
        <v/>
      </c>
      <c r="AB2090" s="46" t="str">
        <f aca="false">IFERROR(IF(Z2090&lt;&gt;"Não Encontrado",Z2090,IF(AA2090&lt;&gt;"Não Encontrado",AA2090,"")),"")</f>
        <v/>
      </c>
      <c r="AC2090" s="45" t="str">
        <f aca="false">IF(B2090="","",IF(AB2090="","NÃO","SIM"))</f>
        <v/>
      </c>
      <c r="AD2090" s="45" t="str">
        <f aca="false">IFERROR(VLOOKUP(G2090,Dados!$P$3:$R$500,3,0),"")</f>
        <v/>
      </c>
      <c r="AE2090" s="45" t="str">
        <f aca="false">IFERROR(VLOOKUP(G2090,Dados!$K$3:$L$500,2,0),"")</f>
        <v/>
      </c>
      <c r="AF2090" s="45" t="str">
        <f aca="false">IFERROR(VLOOKUP(G2090,Dados!$M$3:$N$500,2,0),"")</f>
        <v/>
      </c>
      <c r="AG2090" s="45" t="str">
        <f aca="false">IF(F2090="","",IF(AND(AD2090="",AE2090="",AF2090=""),"-",IF(AND(AD2090="BIT",AE2090="",AF2090=""),"BIT",IF(AND(AE2090="ANEXO I",AD2090="",AF2090=""),"ANEXO I",IF(AND(AF2090="ANEXO II",AD2090="",AE2090=""),"ANEXO II","Escolher")))))</f>
        <v/>
      </c>
      <c r="AH2090" s="45" t="str">
        <f aca="false">IF(AG2090&lt;&gt;"Pneus","",IFERROR(VLOOKUP(R2090,Dados!$X$2:$Z$5,3,0)*(AI2090-Q2090),VLOOKUP(D2090,Dados!$X$7:$Z$33,3,0)*(AI2090-Q2090)))</f>
        <v/>
      </c>
      <c r="AI2090" s="47" t="str">
        <f aca="false">IF(B2090="","",P2090+Q2090+O2090+M2090+L2090-N2090)</f>
        <v/>
      </c>
      <c r="AJ2090" s="48" t="str">
        <f aca="false">IFERROR(IF(AND(AC2090="SIM",AG2090="-",Y2090="REVENDA"),(AB2090/1+1)*AI2090,IF(AND(AC2090="SIM",AG2090="Pneus",Y2090="REVENDA"),(AB2090/1+1)*(AI2090-AH2090),"")),"")</f>
        <v/>
      </c>
      <c r="AK2090" s="48" t="str">
        <f aca="false">IF(AJ2090="","",AJ2090*17%)</f>
        <v/>
      </c>
      <c r="AL2090" s="48" t="str">
        <f aca="false">IFERROR(IF(AC2090="NÃO","",IF(AK2090="","",IF(E2090="Simples Nacional",BF2090,IF(T2090=0.12,U2090*0.5833337002,IF(T2090=0,AI2090*0.07,U2090))))),"")</f>
        <v/>
      </c>
      <c r="AM2090" s="47" t="str">
        <f aca="false">IFERROR(IF(AC2090="NÃO","",IF(OR(AG2090="-",AG2090="Pneus"),AK2090-AL2090,"")),"")</f>
        <v/>
      </c>
      <c r="AN2090" s="48" t="str">
        <f aca="false">IF(AND(Y2090="REVENDA",AC2090="SIM",AG2090="BIT"),((AB2090/1+1)*AI2090)*0.4117,"")</f>
        <v/>
      </c>
      <c r="AO2090" s="48" t="str">
        <f aca="false">IF(AN2090="","",AN2090*17%)</f>
        <v/>
      </c>
      <c r="AP2090" s="49" t="str">
        <f aca="false">IF(AN2090="","",IF(T2090=0.12,(U2090*0.4117)*0.4117,IF(T2090=0,(AI2090*0.07)*0.4117,U2090*0.4117)))</f>
        <v/>
      </c>
      <c r="AQ2090" s="47" t="str">
        <f aca="false">IF(AN2090="","",AO2090-AP2090)</f>
        <v/>
      </c>
      <c r="AR2090" s="50" t="str">
        <f aca="false">IFERROR(IF(AND(AC2090="SIM",Y2090="REVENDA",LEFT(AG2090,5)="ANEXO")*OR(AE2090="ANEXO I",AF2090="ANEXO II"),VLOOKUP(H2090,Dados!G:I,2,0),""),"INSERIR MVA")</f>
        <v/>
      </c>
      <c r="AS2090" s="48" t="str">
        <f aca="false">IF(LEFT(AG2090,5)="ANEXO",VLOOKUP(AG2090,Dados!$X$111:$Z$112,2,0)*(AI2090-Q2090),"")</f>
        <v/>
      </c>
      <c r="AT2090" s="48" t="str">
        <f aca="false">IFERROR(IF(AR2090="","",(AI2090*AR2090)+AI2090),"INSERIR MVA")</f>
        <v/>
      </c>
      <c r="AU2090" s="48" t="str">
        <f aca="false">IF(AT2090="","",IF(AY2090=0.04,U2090,AS2090*AY2090))</f>
        <v/>
      </c>
      <c r="AV2090" s="47" t="str">
        <f aca="false">IFERROR(IF(AU2090="","",(VLOOKUP(AG2090,Dados!$X$111:$Z$112,3,0)*AT2090*0.17)),"INSERIR MVA")</f>
        <v/>
      </c>
      <c r="AW2090" s="47" t="str">
        <f aca="false">IFERROR(IF(AR2090="","",AV2090-AU2090),"")</f>
        <v/>
      </c>
      <c r="AX2090" s="51" t="str">
        <f aca="false">IFERROR(IF(AC2090="NÃO","",IF(AM2090&lt;&gt;"",AM2090-W2090,IF(AQ2090&lt;&gt;"",AQ2090-W2090,IF(AW2090&lt;&gt;"",AW2090-W2090,"")))),"")</f>
        <v/>
      </c>
      <c r="AY2090" s="46" t="str">
        <f aca="false">IFERROR(IF(ISNA(VLOOKUP(R2090,Dados!$X$2:$Y$5,2,0)),VLOOKUP(D2090,Dados!$X$7:$Y$33,2,0),VLOOKUP(R2090,Dados!$X$2:$Y$5,2,0)),"")</f>
        <v/>
      </c>
      <c r="AZ2090" s="52" t="str">
        <f aca="false">IF(C2090="","",IF(AND(Y2090="CONSUMO",AC2090="NÃO")*OR(AG2090="-",AG2090="BIT"),IF(E2090&lt;&gt;"",(AI2090-(P2090+L2090-N2090+Q2090)*AY2090)/0.83),""))</f>
        <v/>
      </c>
      <c r="BA2090" s="51" t="str">
        <f aca="false">IF(AZ2090="","",AZ2090*0.17-((P2090+L2090-N2090+Q2090)*AY2090))</f>
        <v/>
      </c>
      <c r="BB2090" s="51" t="str">
        <f aca="false">IF(AND(Y2090="CONSUMO",AG2090="ANEXO I",AY2090&gt;4%),(AI2090-(P2090+L2090-N2090+Q2090)*0.0514)/0.83*(0.5177)*(0.17)-AI2090*0.0514,IF(AND(Y2090="CONSUMO",AG2090="ANEXO II",AY2090&gt;4%),(AI2090-(P2090+L2090-N2090+Q2090)*0.041)/0.83*(0.3295)*(0.17)-AI2090*0.041,IF(AND(Y2090="CONSUMO",AG2090="ANEXO I",AY2090=4%),(AI2090-(P2090+L2090-N2090+Q2090)*0.04)/0.83*(0.5177)*(0.17)-AI2090*0.04,IF(AND(Y2090="CONSUMO",AG2090="ANEXO II",AY2090=4%),(AI2090-(P2090+L2090-N2090+Q2090)*0.04)/0.83*(0.3295)*(0.17)-AI2090*0.04,""))))</f>
        <v/>
      </c>
      <c r="BC2090" s="51" t="str">
        <f aca="false">IF(C2090="","",IF(AND(Y2090="CONSUMO",AC2090="SIM")*OR(AG2090="-",AG2090="BIT"),IF(E2090&lt;&gt;"",(AI2090-(P2090+L2090-N2090+Q2090)*AY2090)/0.83),""))</f>
        <v/>
      </c>
      <c r="BD2090" s="51" t="str">
        <f aca="false">IF(BC2090="","",BC2090*0.17)</f>
        <v/>
      </c>
      <c r="BE2090" s="51" t="str">
        <f aca="false">IF(I2090=6908,0,IF(BC2090="","",BD2090-((P2090+L2090-N2090+Q2090)*AY2090)))</f>
        <v/>
      </c>
      <c r="BF2090" s="53" t="str">
        <f aca="false">IF(B2090="","",IF(OR(B2090="",E2090="Regime Normal"),0,(AI2090-Q2090)*VLOOKUP(R2090,Dados!$X$98:$Y$108,2,0)))</f>
        <v/>
      </c>
      <c r="BG2090" s="54" t="str">
        <f aca="false">IFERROR(VLOOKUP(I2090,Dados!$AC$27:$AD$43,2,0),IF(B2090="","",IF(D2090&lt;&gt;"MT",IF(AND(AC2090="SIM",Y2090="Revenda"),"2403",IF(AND(AC2090="SIM",Y2090="Consumo"),"2407",IF(AND(AC2090="NÃO",Y2090="Revenda"),"2102",IF(AND(AC2090="NÃO",Y2090="Consumo"),"2556",)))),REPLACE(I2090,1,1,1))))</f>
        <v/>
      </c>
    </row>
    <row r="2091" customFormat="false" ht="12.8" hidden="false" customHeight="true" outlineLevel="0" collapsed="false">
      <c r="Y2091" s="45"/>
      <c r="Z2091" s="46" t="str">
        <f aca="false">IF(B2091="","",(IFERROR(VLOOKUP(H2091,Dados!A$3:B$15000,2,0),"Não Encontrado")))</f>
        <v/>
      </c>
      <c r="AA2091" s="46" t="str">
        <f aca="false">IF(B2091="","",(IFERROR(VLOOKUP(G2091,Dados!C$3:E$15000,3,0),"Não Encontrado")))</f>
        <v/>
      </c>
      <c r="AB2091" s="46" t="str">
        <f aca="false">IFERROR(IF(Z2091&lt;&gt;"Não Encontrado",Z2091,IF(AA2091&lt;&gt;"Não Encontrado",AA2091,"")),"")</f>
        <v/>
      </c>
      <c r="AC2091" s="45" t="str">
        <f aca="false">IF(B2091="","",IF(AB2091="","NÃO","SIM"))</f>
        <v/>
      </c>
      <c r="AD2091" s="45" t="str">
        <f aca="false">IFERROR(VLOOKUP(G2091,Dados!$P$3:$R$500,3,0),"")</f>
        <v/>
      </c>
      <c r="AE2091" s="45" t="str">
        <f aca="false">IFERROR(VLOOKUP(G2091,Dados!$K$3:$L$500,2,0),"")</f>
        <v/>
      </c>
      <c r="AF2091" s="45" t="str">
        <f aca="false">IFERROR(VLOOKUP(G2091,Dados!$M$3:$N$500,2,0),"")</f>
        <v/>
      </c>
      <c r="AG2091" s="45" t="str">
        <f aca="false">IF(F2091="","",IF(AND(AD2091="",AE2091="",AF2091=""),"-",IF(AND(AD2091="BIT",AE2091="",AF2091=""),"BIT",IF(AND(AE2091="ANEXO I",AD2091="",AF2091=""),"ANEXO I",IF(AND(AF2091="ANEXO II",AD2091="",AE2091=""),"ANEXO II","Escolher")))))</f>
        <v/>
      </c>
      <c r="AH2091" s="45" t="str">
        <f aca="false">IF(AG2091&lt;&gt;"Pneus","",IFERROR(VLOOKUP(R2091,Dados!$X$2:$Z$5,3,0)*(AI2091-Q2091),VLOOKUP(D2091,Dados!$X$7:$Z$33,3,0)*(AI2091-Q2091)))</f>
        <v/>
      </c>
      <c r="AI2091" s="47" t="str">
        <f aca="false">IF(B2091="","",P2091+Q2091+O2091+M2091+L2091-N2091)</f>
        <v/>
      </c>
      <c r="AJ2091" s="48" t="str">
        <f aca="false">IFERROR(IF(AND(AC2091="SIM",AG2091="-",Y2091="REVENDA"),(AB2091/1+1)*AI2091,IF(AND(AC2091="SIM",AG2091="Pneus",Y2091="REVENDA"),(AB2091/1+1)*(AI2091-AH2091),"")),"")</f>
        <v/>
      </c>
      <c r="AK2091" s="48" t="str">
        <f aca="false">IF(AJ2091="","",AJ2091*17%)</f>
        <v/>
      </c>
      <c r="AL2091" s="48" t="str">
        <f aca="false">IFERROR(IF(AC2091="NÃO","",IF(AK2091="","",IF(E2091="Simples Nacional",BF2091,IF(T2091=0.12,U2091*0.5833337002,IF(T2091=0,AI2091*0.07,U2091))))),"")</f>
        <v/>
      </c>
      <c r="AM2091" s="47" t="str">
        <f aca="false">IFERROR(IF(AC2091="NÃO","",IF(OR(AG2091="-",AG2091="Pneus"),AK2091-AL2091,"")),"")</f>
        <v/>
      </c>
      <c r="AN2091" s="48" t="str">
        <f aca="false">IF(AND(Y2091="REVENDA",AC2091="SIM",AG2091="BIT"),((AB2091/1+1)*AI2091)*0.4117,"")</f>
        <v/>
      </c>
      <c r="AO2091" s="48" t="str">
        <f aca="false">IF(AN2091="","",AN2091*17%)</f>
        <v/>
      </c>
      <c r="AP2091" s="49" t="str">
        <f aca="false">IF(AN2091="","",IF(T2091=0.12,(U2091*0.4117)*0.4117,IF(T2091=0,(AI2091*0.07)*0.4117,U2091*0.4117)))</f>
        <v/>
      </c>
      <c r="AQ2091" s="47" t="str">
        <f aca="false">IF(AN2091="","",AO2091-AP2091)</f>
        <v/>
      </c>
      <c r="AR2091" s="50" t="str">
        <f aca="false">IFERROR(IF(AND(AC2091="SIM",Y2091="REVENDA",LEFT(AG2091,5)="ANEXO")*OR(AE2091="ANEXO I",AF2091="ANEXO II"),VLOOKUP(H2091,Dados!G:I,2,0),""),"INSERIR MVA")</f>
        <v/>
      </c>
      <c r="AS2091" s="48" t="str">
        <f aca="false">IF(LEFT(AG2091,5)="ANEXO",VLOOKUP(AG2091,Dados!$X$111:$Z$112,2,0)*(AI2091-Q2091),"")</f>
        <v/>
      </c>
      <c r="AT2091" s="48" t="str">
        <f aca="false">IFERROR(IF(AR2091="","",(AI2091*AR2091)+AI2091),"INSERIR MVA")</f>
        <v/>
      </c>
      <c r="AU2091" s="48" t="str">
        <f aca="false">IF(AT2091="","",IF(AY2091=0.04,U2091,AS2091*AY2091))</f>
        <v/>
      </c>
      <c r="AV2091" s="47" t="str">
        <f aca="false">IFERROR(IF(AU2091="","",(VLOOKUP(AG2091,Dados!$X$111:$Z$112,3,0)*AT2091*0.17)),"INSERIR MVA")</f>
        <v/>
      </c>
      <c r="AW2091" s="47" t="str">
        <f aca="false">IFERROR(IF(AR2091="","",AV2091-AU2091),"")</f>
        <v/>
      </c>
      <c r="AX2091" s="51" t="str">
        <f aca="false">IFERROR(IF(AC2091="NÃO","",IF(AM2091&lt;&gt;"",AM2091-W2091,IF(AQ2091&lt;&gt;"",AQ2091-W2091,IF(AW2091&lt;&gt;"",AW2091-W2091,"")))),"")</f>
        <v/>
      </c>
      <c r="AY2091" s="46" t="str">
        <f aca="false">IFERROR(IF(ISNA(VLOOKUP(R2091,Dados!$X$2:$Y$5,2,0)),VLOOKUP(D2091,Dados!$X$7:$Y$33,2,0),VLOOKUP(R2091,Dados!$X$2:$Y$5,2,0)),"")</f>
        <v/>
      </c>
      <c r="AZ2091" s="52" t="str">
        <f aca="false">IF(C2091="","",IF(AND(Y2091="CONSUMO",AC2091="NÃO")*OR(AG2091="-",AG2091="BIT"),IF(E2091&lt;&gt;"",(AI2091-(P2091+L2091-N2091+Q2091)*AY2091)/0.83),""))</f>
        <v/>
      </c>
      <c r="BA2091" s="51" t="str">
        <f aca="false">IF(AZ2091="","",AZ2091*0.17-((P2091+L2091-N2091+Q2091)*AY2091))</f>
        <v/>
      </c>
      <c r="BB2091" s="51" t="str">
        <f aca="false">IF(AND(Y2091="CONSUMO",AG2091="ANEXO I",AY2091&gt;4%),(AI2091-(P2091+L2091-N2091+Q2091)*0.0514)/0.83*(0.5177)*(0.17)-AI2091*0.0514,IF(AND(Y2091="CONSUMO",AG2091="ANEXO II",AY2091&gt;4%),(AI2091-(P2091+L2091-N2091+Q2091)*0.041)/0.83*(0.3295)*(0.17)-AI2091*0.041,IF(AND(Y2091="CONSUMO",AG2091="ANEXO I",AY2091=4%),(AI2091-(P2091+L2091-N2091+Q2091)*0.04)/0.83*(0.5177)*(0.17)-AI2091*0.04,IF(AND(Y2091="CONSUMO",AG2091="ANEXO II",AY2091=4%),(AI2091-(P2091+L2091-N2091+Q2091)*0.04)/0.83*(0.3295)*(0.17)-AI2091*0.04,""))))</f>
        <v/>
      </c>
      <c r="BC2091" s="51" t="str">
        <f aca="false">IF(C2091="","",IF(AND(Y2091="CONSUMO",AC2091="SIM")*OR(AG2091="-",AG2091="BIT"),IF(E2091&lt;&gt;"",(AI2091-(P2091+L2091-N2091+Q2091)*AY2091)/0.83),""))</f>
        <v/>
      </c>
      <c r="BD2091" s="51" t="str">
        <f aca="false">IF(BC2091="","",BC2091*0.17)</f>
        <v/>
      </c>
      <c r="BE2091" s="51" t="str">
        <f aca="false">IF(I2091=6908,0,IF(BC2091="","",BD2091-((P2091+L2091-N2091+Q2091)*AY2091)))</f>
        <v/>
      </c>
      <c r="BF2091" s="53" t="str">
        <f aca="false">IF(B2091="","",IF(OR(B2091="",E2091="Regime Normal"),0,(AI2091-Q2091)*VLOOKUP(R2091,Dados!$X$98:$Y$108,2,0)))</f>
        <v/>
      </c>
      <c r="BG2091" s="54" t="str">
        <f aca="false">IFERROR(VLOOKUP(I2091,Dados!$AC$27:$AD$43,2,0),IF(B2091="","",IF(D2091&lt;&gt;"MT",IF(AND(AC2091="SIM",Y2091="Revenda"),"2403",IF(AND(AC2091="SIM",Y2091="Consumo"),"2407",IF(AND(AC2091="NÃO",Y2091="Revenda"),"2102",IF(AND(AC2091="NÃO",Y2091="Consumo"),"2556",)))),REPLACE(I2091,1,1,1))))</f>
        <v/>
      </c>
    </row>
    <row r="2092" customFormat="false" ht="12.8" hidden="false" customHeight="true" outlineLevel="0" collapsed="false">
      <c r="Y2092" s="45"/>
      <c r="Z2092" s="46" t="str">
        <f aca="false">IF(B2092="","",(IFERROR(VLOOKUP(H2092,Dados!A$3:B$15000,2,0),"Não Encontrado")))</f>
        <v/>
      </c>
      <c r="AA2092" s="46" t="str">
        <f aca="false">IF(B2092="","",(IFERROR(VLOOKUP(G2092,Dados!C$3:E$15000,3,0),"Não Encontrado")))</f>
        <v/>
      </c>
      <c r="AB2092" s="46" t="str">
        <f aca="false">IFERROR(IF(Z2092&lt;&gt;"Não Encontrado",Z2092,IF(AA2092&lt;&gt;"Não Encontrado",AA2092,"")),"")</f>
        <v/>
      </c>
      <c r="AC2092" s="45" t="str">
        <f aca="false">IF(B2092="","",IF(AB2092="","NÃO","SIM"))</f>
        <v/>
      </c>
      <c r="AD2092" s="45" t="str">
        <f aca="false">IFERROR(VLOOKUP(G2092,Dados!$P$3:$R$500,3,0),"")</f>
        <v/>
      </c>
      <c r="AE2092" s="45" t="str">
        <f aca="false">IFERROR(VLOOKUP(G2092,Dados!$K$3:$L$500,2,0),"")</f>
        <v/>
      </c>
      <c r="AF2092" s="45" t="str">
        <f aca="false">IFERROR(VLOOKUP(G2092,Dados!$M$3:$N$500,2,0),"")</f>
        <v/>
      </c>
      <c r="AG2092" s="45" t="str">
        <f aca="false">IF(F2092="","",IF(AND(AD2092="",AE2092="",AF2092=""),"-",IF(AND(AD2092="BIT",AE2092="",AF2092=""),"BIT",IF(AND(AE2092="ANEXO I",AD2092="",AF2092=""),"ANEXO I",IF(AND(AF2092="ANEXO II",AD2092="",AE2092=""),"ANEXO II","Escolher")))))</f>
        <v/>
      </c>
      <c r="AH2092" s="45" t="str">
        <f aca="false">IF(AG2092&lt;&gt;"Pneus","",IFERROR(VLOOKUP(R2092,Dados!$X$2:$Z$5,3,0)*(AI2092-Q2092),VLOOKUP(D2092,Dados!$X$7:$Z$33,3,0)*(AI2092-Q2092)))</f>
        <v/>
      </c>
      <c r="AI2092" s="47" t="str">
        <f aca="false">IF(B2092="","",P2092+Q2092+O2092+M2092+L2092-N2092)</f>
        <v/>
      </c>
      <c r="AJ2092" s="48" t="str">
        <f aca="false">IFERROR(IF(AND(AC2092="SIM",AG2092="-",Y2092="REVENDA"),(AB2092/1+1)*AI2092,IF(AND(AC2092="SIM",AG2092="Pneus",Y2092="REVENDA"),(AB2092/1+1)*(AI2092-AH2092),"")),"")</f>
        <v/>
      </c>
      <c r="AK2092" s="48" t="str">
        <f aca="false">IF(AJ2092="","",AJ2092*17%)</f>
        <v/>
      </c>
      <c r="AL2092" s="48" t="str">
        <f aca="false">IFERROR(IF(AC2092="NÃO","",IF(AK2092="","",IF(E2092="Simples Nacional",BF2092,IF(T2092=0.12,U2092*0.5833337002,IF(T2092=0,AI2092*0.07,U2092))))),"")</f>
        <v/>
      </c>
      <c r="AM2092" s="47" t="str">
        <f aca="false">IFERROR(IF(AC2092="NÃO","",IF(OR(AG2092="-",AG2092="Pneus"),AK2092-AL2092,"")),"")</f>
        <v/>
      </c>
      <c r="AN2092" s="48" t="str">
        <f aca="false">IF(AND(Y2092="REVENDA",AC2092="SIM",AG2092="BIT"),((AB2092/1+1)*AI2092)*0.4117,"")</f>
        <v/>
      </c>
      <c r="AO2092" s="48" t="str">
        <f aca="false">IF(AN2092="","",AN2092*17%)</f>
        <v/>
      </c>
      <c r="AP2092" s="49" t="str">
        <f aca="false">IF(AN2092="","",IF(T2092=0.12,(U2092*0.4117)*0.4117,IF(T2092=0,(AI2092*0.07)*0.4117,U2092*0.4117)))</f>
        <v/>
      </c>
      <c r="AQ2092" s="47" t="str">
        <f aca="false">IF(AN2092="","",AO2092-AP2092)</f>
        <v/>
      </c>
      <c r="AR2092" s="50" t="str">
        <f aca="false">IFERROR(IF(AND(AC2092="SIM",Y2092="REVENDA",LEFT(AG2092,5)="ANEXO")*OR(AE2092="ANEXO I",AF2092="ANEXO II"),VLOOKUP(H2092,Dados!G:I,2,0),""),"INSERIR MVA")</f>
        <v/>
      </c>
      <c r="AS2092" s="48" t="str">
        <f aca="false">IF(LEFT(AG2092,5)="ANEXO",VLOOKUP(AG2092,Dados!$X$111:$Z$112,2,0)*(AI2092-Q2092),"")</f>
        <v/>
      </c>
      <c r="AT2092" s="48" t="str">
        <f aca="false">IFERROR(IF(AR2092="","",(AI2092*AR2092)+AI2092),"INSERIR MVA")</f>
        <v/>
      </c>
      <c r="AU2092" s="48" t="str">
        <f aca="false">IF(AT2092="","",IF(AY2092=0.04,U2092,AS2092*AY2092))</f>
        <v/>
      </c>
      <c r="AV2092" s="47" t="str">
        <f aca="false">IFERROR(IF(AU2092="","",(VLOOKUP(AG2092,Dados!$X$111:$Z$112,3,0)*AT2092*0.17)),"INSERIR MVA")</f>
        <v/>
      </c>
      <c r="AW2092" s="47" t="str">
        <f aca="false">IFERROR(IF(AR2092="","",AV2092-AU2092),"")</f>
        <v/>
      </c>
      <c r="AX2092" s="51" t="str">
        <f aca="false">IFERROR(IF(AC2092="NÃO","",IF(AM2092&lt;&gt;"",AM2092-W2092,IF(AQ2092&lt;&gt;"",AQ2092-W2092,IF(AW2092&lt;&gt;"",AW2092-W2092,"")))),"")</f>
        <v/>
      </c>
      <c r="AY2092" s="46" t="str">
        <f aca="false">IFERROR(IF(ISNA(VLOOKUP(R2092,Dados!$X$2:$Y$5,2,0)),VLOOKUP(D2092,Dados!$X$7:$Y$33,2,0),VLOOKUP(R2092,Dados!$X$2:$Y$5,2,0)),"")</f>
        <v/>
      </c>
      <c r="AZ2092" s="52" t="str">
        <f aca="false">IF(C2092="","",IF(AND(Y2092="CONSUMO",AC2092="NÃO")*OR(AG2092="-",AG2092="BIT"),IF(E2092&lt;&gt;"",(AI2092-(P2092+L2092-N2092+Q2092)*AY2092)/0.83),""))</f>
        <v/>
      </c>
      <c r="BA2092" s="51" t="str">
        <f aca="false">IF(AZ2092="","",AZ2092*0.17-((P2092+L2092-N2092+Q2092)*AY2092))</f>
        <v/>
      </c>
      <c r="BB2092" s="51" t="str">
        <f aca="false">IF(AND(Y2092="CONSUMO",AG2092="ANEXO I",AY2092&gt;4%),(AI2092-(P2092+L2092-N2092+Q2092)*0.0514)/0.83*(0.5177)*(0.17)-AI2092*0.0514,IF(AND(Y2092="CONSUMO",AG2092="ANEXO II",AY2092&gt;4%),(AI2092-(P2092+L2092-N2092+Q2092)*0.041)/0.83*(0.3295)*(0.17)-AI2092*0.041,IF(AND(Y2092="CONSUMO",AG2092="ANEXO I",AY2092=4%),(AI2092-(P2092+L2092-N2092+Q2092)*0.04)/0.83*(0.5177)*(0.17)-AI2092*0.04,IF(AND(Y2092="CONSUMO",AG2092="ANEXO II",AY2092=4%),(AI2092-(P2092+L2092-N2092+Q2092)*0.04)/0.83*(0.3295)*(0.17)-AI2092*0.04,""))))</f>
        <v/>
      </c>
      <c r="BC2092" s="51" t="str">
        <f aca="false">IF(C2092="","",IF(AND(Y2092="CONSUMO",AC2092="SIM")*OR(AG2092="-",AG2092="BIT"),IF(E2092&lt;&gt;"",(AI2092-(P2092+L2092-N2092+Q2092)*AY2092)/0.83),""))</f>
        <v/>
      </c>
      <c r="BD2092" s="51" t="str">
        <f aca="false">IF(BC2092="","",BC2092*0.17)</f>
        <v/>
      </c>
      <c r="BE2092" s="51" t="str">
        <f aca="false">IF(I2092=6908,0,IF(BC2092="","",BD2092-((P2092+L2092-N2092+Q2092)*AY2092)))</f>
        <v/>
      </c>
      <c r="BF2092" s="53" t="str">
        <f aca="false">IF(B2092="","",IF(OR(B2092="",E2092="Regime Normal"),0,(AI2092-Q2092)*VLOOKUP(R2092,Dados!$X$98:$Y$108,2,0)))</f>
        <v/>
      </c>
      <c r="BG2092" s="54" t="str">
        <f aca="false">IFERROR(VLOOKUP(I2092,Dados!$AC$27:$AD$43,2,0),IF(B2092="","",IF(D2092&lt;&gt;"MT",IF(AND(AC2092="SIM",Y2092="Revenda"),"2403",IF(AND(AC2092="SIM",Y2092="Consumo"),"2407",IF(AND(AC2092="NÃO",Y2092="Revenda"),"2102",IF(AND(AC2092="NÃO",Y2092="Consumo"),"2556",)))),REPLACE(I2092,1,1,1))))</f>
        <v/>
      </c>
    </row>
    <row r="2093" customFormat="false" ht="12.8" hidden="false" customHeight="true" outlineLevel="0" collapsed="false">
      <c r="Y2093" s="45"/>
      <c r="Z2093" s="46" t="str">
        <f aca="false">IF(B2093="","",(IFERROR(VLOOKUP(H2093,Dados!A$3:B$15000,2,0),"Não Encontrado")))</f>
        <v/>
      </c>
      <c r="AA2093" s="46" t="str">
        <f aca="false">IF(B2093="","",(IFERROR(VLOOKUP(G2093,Dados!C$3:E$15000,3,0),"Não Encontrado")))</f>
        <v/>
      </c>
      <c r="AB2093" s="46" t="str">
        <f aca="false">IFERROR(IF(Z2093&lt;&gt;"Não Encontrado",Z2093,IF(AA2093&lt;&gt;"Não Encontrado",AA2093,"")),"")</f>
        <v/>
      </c>
      <c r="AC2093" s="45" t="str">
        <f aca="false">IF(B2093="","",IF(AB2093="","NÃO","SIM"))</f>
        <v/>
      </c>
      <c r="AD2093" s="45" t="str">
        <f aca="false">IFERROR(VLOOKUP(G2093,Dados!$P$3:$R$500,3,0),"")</f>
        <v/>
      </c>
      <c r="AE2093" s="45" t="str">
        <f aca="false">IFERROR(VLOOKUP(G2093,Dados!$K$3:$L$500,2,0),"")</f>
        <v/>
      </c>
      <c r="AF2093" s="45" t="str">
        <f aca="false">IFERROR(VLOOKUP(G2093,Dados!$M$3:$N$500,2,0),"")</f>
        <v/>
      </c>
      <c r="AG2093" s="45" t="str">
        <f aca="false">IF(F2093="","",IF(AND(AD2093="",AE2093="",AF2093=""),"-",IF(AND(AD2093="BIT",AE2093="",AF2093=""),"BIT",IF(AND(AE2093="ANEXO I",AD2093="",AF2093=""),"ANEXO I",IF(AND(AF2093="ANEXO II",AD2093="",AE2093=""),"ANEXO II","Escolher")))))</f>
        <v/>
      </c>
      <c r="AH2093" s="45" t="str">
        <f aca="false">IF(AG2093&lt;&gt;"Pneus","",IFERROR(VLOOKUP(R2093,Dados!$X$2:$Z$5,3,0)*(AI2093-Q2093),VLOOKUP(D2093,Dados!$X$7:$Z$33,3,0)*(AI2093-Q2093)))</f>
        <v/>
      </c>
      <c r="AI2093" s="47" t="str">
        <f aca="false">IF(B2093="","",P2093+Q2093+O2093+M2093+L2093-N2093)</f>
        <v/>
      </c>
      <c r="AJ2093" s="48" t="str">
        <f aca="false">IFERROR(IF(AND(AC2093="SIM",AG2093="-",Y2093="REVENDA"),(AB2093/1+1)*AI2093,IF(AND(AC2093="SIM",AG2093="Pneus",Y2093="REVENDA"),(AB2093/1+1)*(AI2093-AH2093),"")),"")</f>
        <v/>
      </c>
      <c r="AK2093" s="48" t="str">
        <f aca="false">IF(AJ2093="","",AJ2093*17%)</f>
        <v/>
      </c>
      <c r="AL2093" s="48" t="str">
        <f aca="false">IFERROR(IF(AC2093="NÃO","",IF(AK2093="","",IF(E2093="Simples Nacional",BF2093,IF(T2093=0.12,U2093*0.5833337002,IF(T2093=0,AI2093*0.07,U2093))))),"")</f>
        <v/>
      </c>
      <c r="AM2093" s="47" t="str">
        <f aca="false">IFERROR(IF(AC2093="NÃO","",IF(OR(AG2093="-",AG2093="Pneus"),AK2093-AL2093,"")),"")</f>
        <v/>
      </c>
      <c r="AN2093" s="48" t="str">
        <f aca="false">IF(AND(Y2093="REVENDA",AC2093="SIM",AG2093="BIT"),((AB2093/1+1)*AI2093)*0.4117,"")</f>
        <v/>
      </c>
      <c r="AO2093" s="48" t="str">
        <f aca="false">IF(AN2093="","",AN2093*17%)</f>
        <v/>
      </c>
      <c r="AP2093" s="49" t="str">
        <f aca="false">IF(AN2093="","",IF(T2093=0.12,(U2093*0.4117)*0.4117,IF(T2093=0,(AI2093*0.07)*0.4117,U2093*0.4117)))</f>
        <v/>
      </c>
      <c r="AQ2093" s="47" t="str">
        <f aca="false">IF(AN2093="","",AO2093-AP2093)</f>
        <v/>
      </c>
      <c r="AR2093" s="50" t="str">
        <f aca="false">IFERROR(IF(AND(AC2093="SIM",Y2093="REVENDA",LEFT(AG2093,5)="ANEXO")*OR(AE2093="ANEXO I",AF2093="ANEXO II"),VLOOKUP(H2093,Dados!G:I,2,0),""),"INSERIR MVA")</f>
        <v/>
      </c>
      <c r="AS2093" s="48" t="str">
        <f aca="false">IF(LEFT(AG2093,5)="ANEXO",VLOOKUP(AG2093,Dados!$X$111:$Z$112,2,0)*(AI2093-Q2093),"")</f>
        <v/>
      </c>
      <c r="AT2093" s="48" t="str">
        <f aca="false">IFERROR(IF(AR2093="","",(AI2093*AR2093)+AI2093),"INSERIR MVA")</f>
        <v/>
      </c>
      <c r="AU2093" s="48" t="str">
        <f aca="false">IF(AT2093="","",IF(AY2093=0.04,U2093,AS2093*AY2093))</f>
        <v/>
      </c>
      <c r="AV2093" s="47" t="str">
        <f aca="false">IFERROR(IF(AU2093="","",(VLOOKUP(AG2093,Dados!$X$111:$Z$112,3,0)*AT2093*0.17)),"INSERIR MVA")</f>
        <v/>
      </c>
      <c r="AW2093" s="47" t="str">
        <f aca="false">IFERROR(IF(AR2093="","",AV2093-AU2093),"")</f>
        <v/>
      </c>
      <c r="AX2093" s="51" t="str">
        <f aca="false">IFERROR(IF(AC2093="NÃO","",IF(AM2093&lt;&gt;"",AM2093-W2093,IF(AQ2093&lt;&gt;"",AQ2093-W2093,IF(AW2093&lt;&gt;"",AW2093-W2093,"")))),"")</f>
        <v/>
      </c>
      <c r="AY2093" s="46" t="str">
        <f aca="false">IFERROR(IF(ISNA(VLOOKUP(R2093,Dados!$X$2:$Y$5,2,0)),VLOOKUP(D2093,Dados!$X$7:$Y$33,2,0),VLOOKUP(R2093,Dados!$X$2:$Y$5,2,0)),"")</f>
        <v/>
      </c>
      <c r="AZ2093" s="52" t="str">
        <f aca="false">IF(C2093="","",IF(AND(Y2093="CONSUMO",AC2093="NÃO")*OR(AG2093="-",AG2093="BIT"),IF(E2093&lt;&gt;"",(AI2093-(P2093+L2093-N2093+Q2093)*AY2093)/0.83),""))</f>
        <v/>
      </c>
      <c r="BA2093" s="51" t="str">
        <f aca="false">IF(AZ2093="","",AZ2093*0.17-((P2093+L2093-N2093+Q2093)*AY2093))</f>
        <v/>
      </c>
      <c r="BB2093" s="51" t="str">
        <f aca="false">IF(AND(Y2093="CONSUMO",AG2093="ANEXO I",AY2093&gt;4%),(AI2093-(P2093+L2093-N2093+Q2093)*0.0514)/0.83*(0.5177)*(0.17)-AI2093*0.0514,IF(AND(Y2093="CONSUMO",AG2093="ANEXO II",AY2093&gt;4%),(AI2093-(P2093+L2093-N2093+Q2093)*0.041)/0.83*(0.3295)*(0.17)-AI2093*0.041,IF(AND(Y2093="CONSUMO",AG2093="ANEXO I",AY2093=4%),(AI2093-(P2093+L2093-N2093+Q2093)*0.04)/0.83*(0.5177)*(0.17)-AI2093*0.04,IF(AND(Y2093="CONSUMO",AG2093="ANEXO II",AY2093=4%),(AI2093-(P2093+L2093-N2093+Q2093)*0.04)/0.83*(0.3295)*(0.17)-AI2093*0.04,""))))</f>
        <v/>
      </c>
      <c r="BC2093" s="51" t="str">
        <f aca="false">IF(C2093="","",IF(AND(Y2093="CONSUMO",AC2093="SIM")*OR(AG2093="-",AG2093="BIT"),IF(E2093&lt;&gt;"",(AI2093-(P2093+L2093-N2093+Q2093)*AY2093)/0.83),""))</f>
        <v/>
      </c>
      <c r="BD2093" s="51" t="str">
        <f aca="false">IF(BC2093="","",BC2093*0.17)</f>
        <v/>
      </c>
      <c r="BE2093" s="51" t="str">
        <f aca="false">IF(I2093=6908,0,IF(BC2093="","",BD2093-((P2093+L2093-N2093+Q2093)*AY2093)))</f>
        <v/>
      </c>
      <c r="BF2093" s="53" t="str">
        <f aca="false">IF(B2093="","",IF(OR(B2093="",E2093="Regime Normal"),0,(AI2093-Q2093)*VLOOKUP(R2093,Dados!$X$98:$Y$108,2,0)))</f>
        <v/>
      </c>
      <c r="BG2093" s="54" t="str">
        <f aca="false">IFERROR(VLOOKUP(I2093,Dados!$AC$27:$AD$43,2,0),IF(B2093="","",IF(D2093&lt;&gt;"MT",IF(AND(AC2093="SIM",Y2093="Revenda"),"2403",IF(AND(AC2093="SIM",Y2093="Consumo"),"2407",IF(AND(AC2093="NÃO",Y2093="Revenda"),"2102",IF(AND(AC2093="NÃO",Y2093="Consumo"),"2556",)))),REPLACE(I2093,1,1,1))))</f>
        <v/>
      </c>
    </row>
    <row r="2094" customFormat="false" ht="12.8" hidden="false" customHeight="true" outlineLevel="0" collapsed="false">
      <c r="Y2094" s="45"/>
      <c r="Z2094" s="46" t="str">
        <f aca="false">IF(B2094="","",(IFERROR(VLOOKUP(H2094,Dados!A$3:B$15000,2,0),"Não Encontrado")))</f>
        <v/>
      </c>
      <c r="AA2094" s="46" t="str">
        <f aca="false">IF(B2094="","",(IFERROR(VLOOKUP(G2094,Dados!C$3:E$15000,3,0),"Não Encontrado")))</f>
        <v/>
      </c>
      <c r="AB2094" s="46" t="str">
        <f aca="false">IFERROR(IF(Z2094&lt;&gt;"Não Encontrado",Z2094,IF(AA2094&lt;&gt;"Não Encontrado",AA2094,"")),"")</f>
        <v/>
      </c>
      <c r="AC2094" s="45" t="str">
        <f aca="false">IF(B2094="","",IF(AB2094="","NÃO","SIM"))</f>
        <v/>
      </c>
      <c r="AD2094" s="45" t="str">
        <f aca="false">IFERROR(VLOOKUP(G2094,Dados!$P$3:$R$500,3,0),"")</f>
        <v/>
      </c>
      <c r="AE2094" s="45" t="str">
        <f aca="false">IFERROR(VLOOKUP(G2094,Dados!$K$3:$L$500,2,0),"")</f>
        <v/>
      </c>
      <c r="AF2094" s="45" t="str">
        <f aca="false">IFERROR(VLOOKUP(G2094,Dados!$M$3:$N$500,2,0),"")</f>
        <v/>
      </c>
      <c r="AG2094" s="45" t="str">
        <f aca="false">IF(F2094="","",IF(AND(AD2094="",AE2094="",AF2094=""),"-",IF(AND(AD2094="BIT",AE2094="",AF2094=""),"BIT",IF(AND(AE2094="ANEXO I",AD2094="",AF2094=""),"ANEXO I",IF(AND(AF2094="ANEXO II",AD2094="",AE2094=""),"ANEXO II","Escolher")))))</f>
        <v/>
      </c>
      <c r="AH2094" s="45" t="str">
        <f aca="false">IF(AG2094&lt;&gt;"Pneus","",IFERROR(VLOOKUP(R2094,Dados!$X$2:$Z$5,3,0)*(AI2094-Q2094),VLOOKUP(D2094,Dados!$X$7:$Z$33,3,0)*(AI2094-Q2094)))</f>
        <v/>
      </c>
      <c r="AI2094" s="47" t="str">
        <f aca="false">IF(B2094="","",P2094+Q2094+O2094+M2094+L2094-N2094)</f>
        <v/>
      </c>
      <c r="AJ2094" s="48" t="str">
        <f aca="false">IFERROR(IF(AND(AC2094="SIM",AG2094="-",Y2094="REVENDA"),(AB2094/1+1)*AI2094,IF(AND(AC2094="SIM",AG2094="Pneus",Y2094="REVENDA"),(AB2094/1+1)*(AI2094-AH2094),"")),"")</f>
        <v/>
      </c>
      <c r="AK2094" s="48" t="str">
        <f aca="false">IF(AJ2094="","",AJ2094*17%)</f>
        <v/>
      </c>
      <c r="AL2094" s="48" t="str">
        <f aca="false">IFERROR(IF(AC2094="NÃO","",IF(AK2094="","",IF(E2094="Simples Nacional",BF2094,IF(T2094=0.12,U2094*0.5833337002,IF(T2094=0,AI2094*0.07,U2094))))),"")</f>
        <v/>
      </c>
      <c r="AM2094" s="47" t="str">
        <f aca="false">IFERROR(IF(AC2094="NÃO","",IF(OR(AG2094="-",AG2094="Pneus"),AK2094-AL2094,"")),"")</f>
        <v/>
      </c>
      <c r="AN2094" s="48" t="str">
        <f aca="false">IF(AND(Y2094="REVENDA",AC2094="SIM",AG2094="BIT"),((AB2094/1+1)*AI2094)*0.4117,"")</f>
        <v/>
      </c>
      <c r="AO2094" s="48" t="str">
        <f aca="false">IF(AN2094="","",AN2094*17%)</f>
        <v/>
      </c>
      <c r="AP2094" s="49" t="str">
        <f aca="false">IF(AN2094="","",IF(T2094=0.12,(U2094*0.4117)*0.4117,IF(T2094=0,(AI2094*0.07)*0.4117,U2094*0.4117)))</f>
        <v/>
      </c>
      <c r="AQ2094" s="47" t="str">
        <f aca="false">IF(AN2094="","",AO2094-AP2094)</f>
        <v/>
      </c>
      <c r="AR2094" s="50" t="str">
        <f aca="false">IFERROR(IF(AND(AC2094="SIM",Y2094="REVENDA",LEFT(AG2094,5)="ANEXO")*OR(AE2094="ANEXO I",AF2094="ANEXO II"),VLOOKUP(H2094,Dados!G:I,2,0),""),"INSERIR MVA")</f>
        <v/>
      </c>
      <c r="AS2094" s="48" t="str">
        <f aca="false">IF(LEFT(AG2094,5)="ANEXO",VLOOKUP(AG2094,Dados!$X$111:$Z$112,2,0)*(AI2094-Q2094),"")</f>
        <v/>
      </c>
      <c r="AT2094" s="48" t="str">
        <f aca="false">IFERROR(IF(AR2094="","",(AI2094*AR2094)+AI2094),"INSERIR MVA")</f>
        <v/>
      </c>
      <c r="AU2094" s="48" t="str">
        <f aca="false">IF(AT2094="","",IF(AY2094=0.04,U2094,AS2094*AY2094))</f>
        <v/>
      </c>
      <c r="AV2094" s="47" t="str">
        <f aca="false">IFERROR(IF(AU2094="","",(VLOOKUP(AG2094,Dados!$X$111:$Z$112,3,0)*AT2094*0.17)),"INSERIR MVA")</f>
        <v/>
      </c>
      <c r="AW2094" s="47" t="str">
        <f aca="false">IFERROR(IF(AR2094="","",AV2094-AU2094),"")</f>
        <v/>
      </c>
      <c r="AX2094" s="51" t="str">
        <f aca="false">IFERROR(IF(AC2094="NÃO","",IF(AM2094&lt;&gt;"",AM2094-W2094,IF(AQ2094&lt;&gt;"",AQ2094-W2094,IF(AW2094&lt;&gt;"",AW2094-W2094,"")))),"")</f>
        <v/>
      </c>
      <c r="AY2094" s="46" t="str">
        <f aca="false">IFERROR(IF(ISNA(VLOOKUP(R2094,Dados!$X$2:$Y$5,2,0)),VLOOKUP(D2094,Dados!$X$7:$Y$33,2,0),VLOOKUP(R2094,Dados!$X$2:$Y$5,2,0)),"")</f>
        <v/>
      </c>
      <c r="AZ2094" s="52" t="str">
        <f aca="false">IF(C2094="","",IF(AND(Y2094="CONSUMO",AC2094="NÃO")*OR(AG2094="-",AG2094="BIT"),IF(E2094&lt;&gt;"",(AI2094-(P2094+L2094-N2094+Q2094)*AY2094)/0.83),""))</f>
        <v/>
      </c>
      <c r="BA2094" s="51" t="str">
        <f aca="false">IF(AZ2094="","",AZ2094*0.17-((P2094+L2094-N2094+Q2094)*AY2094))</f>
        <v/>
      </c>
      <c r="BB2094" s="51" t="str">
        <f aca="false">IF(AND(Y2094="CONSUMO",AG2094="ANEXO I",AY2094&gt;4%),(AI2094-(P2094+L2094-N2094+Q2094)*0.0514)/0.83*(0.5177)*(0.17)-AI2094*0.0514,IF(AND(Y2094="CONSUMO",AG2094="ANEXO II",AY2094&gt;4%),(AI2094-(P2094+L2094-N2094+Q2094)*0.041)/0.83*(0.3295)*(0.17)-AI2094*0.041,IF(AND(Y2094="CONSUMO",AG2094="ANEXO I",AY2094=4%),(AI2094-(P2094+L2094-N2094+Q2094)*0.04)/0.83*(0.5177)*(0.17)-AI2094*0.04,IF(AND(Y2094="CONSUMO",AG2094="ANEXO II",AY2094=4%),(AI2094-(P2094+L2094-N2094+Q2094)*0.04)/0.83*(0.3295)*(0.17)-AI2094*0.04,""))))</f>
        <v/>
      </c>
      <c r="BC2094" s="51" t="str">
        <f aca="false">IF(C2094="","",IF(AND(Y2094="CONSUMO",AC2094="SIM")*OR(AG2094="-",AG2094="BIT"),IF(E2094&lt;&gt;"",(AI2094-(P2094+L2094-N2094+Q2094)*AY2094)/0.83),""))</f>
        <v/>
      </c>
      <c r="BD2094" s="51" t="str">
        <f aca="false">IF(BC2094="","",BC2094*0.17)</f>
        <v/>
      </c>
      <c r="BE2094" s="51" t="str">
        <f aca="false">IF(I2094=6908,0,IF(BC2094="","",BD2094-((P2094+L2094-N2094+Q2094)*AY2094)))</f>
        <v/>
      </c>
      <c r="BF2094" s="53" t="str">
        <f aca="false">IF(B2094="","",IF(OR(B2094="",E2094="Regime Normal"),0,(AI2094-Q2094)*VLOOKUP(R2094,Dados!$X$98:$Y$108,2,0)))</f>
        <v/>
      </c>
      <c r="BG2094" s="54" t="str">
        <f aca="false">IFERROR(VLOOKUP(I2094,Dados!$AC$27:$AD$43,2,0),IF(B2094="","",IF(D2094&lt;&gt;"MT",IF(AND(AC2094="SIM",Y2094="Revenda"),"2403",IF(AND(AC2094="SIM",Y2094="Consumo"),"2407",IF(AND(AC2094="NÃO",Y2094="Revenda"),"2102",IF(AND(AC2094="NÃO",Y2094="Consumo"),"2556",)))),REPLACE(I2094,1,1,1))))</f>
        <v/>
      </c>
    </row>
    <row r="2095" customFormat="false" ht="12.8" hidden="false" customHeight="true" outlineLevel="0" collapsed="false">
      <c r="Y2095" s="45"/>
      <c r="Z2095" s="46" t="str">
        <f aca="false">IF(B2095="","",(IFERROR(VLOOKUP(H2095,Dados!A$3:B$15000,2,0),"Não Encontrado")))</f>
        <v/>
      </c>
      <c r="AA2095" s="46" t="str">
        <f aca="false">IF(B2095="","",(IFERROR(VLOOKUP(G2095,Dados!C$3:E$15000,3,0),"Não Encontrado")))</f>
        <v/>
      </c>
      <c r="AB2095" s="46" t="str">
        <f aca="false">IFERROR(IF(Z2095&lt;&gt;"Não Encontrado",Z2095,IF(AA2095&lt;&gt;"Não Encontrado",AA2095,"")),"")</f>
        <v/>
      </c>
      <c r="AC2095" s="45" t="str">
        <f aca="false">IF(B2095="","",IF(AB2095="","NÃO","SIM"))</f>
        <v/>
      </c>
      <c r="AD2095" s="45" t="str">
        <f aca="false">IFERROR(VLOOKUP(G2095,Dados!$P$3:$R$500,3,0),"")</f>
        <v/>
      </c>
      <c r="AE2095" s="45" t="str">
        <f aca="false">IFERROR(VLOOKUP(G2095,Dados!$K$3:$L$500,2,0),"")</f>
        <v/>
      </c>
      <c r="AF2095" s="45" t="str">
        <f aca="false">IFERROR(VLOOKUP(G2095,Dados!$M$3:$N$500,2,0),"")</f>
        <v/>
      </c>
      <c r="AG2095" s="45" t="str">
        <f aca="false">IF(F2095="","",IF(AND(AD2095="",AE2095="",AF2095=""),"-",IF(AND(AD2095="BIT",AE2095="",AF2095=""),"BIT",IF(AND(AE2095="ANEXO I",AD2095="",AF2095=""),"ANEXO I",IF(AND(AF2095="ANEXO II",AD2095="",AE2095=""),"ANEXO II","Escolher")))))</f>
        <v/>
      </c>
      <c r="AH2095" s="45" t="str">
        <f aca="false">IF(AG2095&lt;&gt;"Pneus","",IFERROR(VLOOKUP(R2095,Dados!$X$2:$Z$5,3,0)*(AI2095-Q2095),VLOOKUP(D2095,Dados!$X$7:$Z$33,3,0)*(AI2095-Q2095)))</f>
        <v/>
      </c>
      <c r="AI2095" s="47" t="str">
        <f aca="false">IF(B2095="","",P2095+Q2095+O2095+M2095+L2095-N2095)</f>
        <v/>
      </c>
      <c r="AJ2095" s="48" t="str">
        <f aca="false">IFERROR(IF(AND(AC2095="SIM",AG2095="-",Y2095="REVENDA"),(AB2095/1+1)*AI2095,IF(AND(AC2095="SIM",AG2095="Pneus",Y2095="REVENDA"),(AB2095/1+1)*(AI2095-AH2095),"")),"")</f>
        <v/>
      </c>
      <c r="AK2095" s="48" t="str">
        <f aca="false">IF(AJ2095="","",AJ2095*17%)</f>
        <v/>
      </c>
      <c r="AL2095" s="48" t="str">
        <f aca="false">IFERROR(IF(AC2095="NÃO","",IF(AK2095="","",IF(E2095="Simples Nacional",BF2095,IF(T2095=0.12,U2095*0.5833337002,IF(T2095=0,AI2095*0.07,U2095))))),"")</f>
        <v/>
      </c>
      <c r="AM2095" s="47" t="str">
        <f aca="false">IFERROR(IF(AC2095="NÃO","",IF(OR(AG2095="-",AG2095="Pneus"),AK2095-AL2095,"")),"")</f>
        <v/>
      </c>
      <c r="AN2095" s="48" t="str">
        <f aca="false">IF(AND(Y2095="REVENDA",AC2095="SIM",AG2095="BIT"),((AB2095/1+1)*AI2095)*0.4117,"")</f>
        <v/>
      </c>
      <c r="AO2095" s="48" t="str">
        <f aca="false">IF(AN2095="","",AN2095*17%)</f>
        <v/>
      </c>
      <c r="AP2095" s="49" t="str">
        <f aca="false">IF(AN2095="","",IF(T2095=0.12,(U2095*0.4117)*0.4117,IF(T2095=0,(AI2095*0.07)*0.4117,U2095*0.4117)))</f>
        <v/>
      </c>
      <c r="AQ2095" s="47" t="str">
        <f aca="false">IF(AN2095="","",AO2095-AP2095)</f>
        <v/>
      </c>
      <c r="AR2095" s="50" t="str">
        <f aca="false">IFERROR(IF(AND(AC2095="SIM",Y2095="REVENDA",LEFT(AG2095,5)="ANEXO")*OR(AE2095="ANEXO I",AF2095="ANEXO II"),VLOOKUP(H2095,Dados!G:I,2,0),""),"INSERIR MVA")</f>
        <v/>
      </c>
      <c r="AS2095" s="48" t="str">
        <f aca="false">IF(LEFT(AG2095,5)="ANEXO",VLOOKUP(AG2095,Dados!$X$111:$Z$112,2,0)*(AI2095-Q2095),"")</f>
        <v/>
      </c>
      <c r="AT2095" s="48" t="str">
        <f aca="false">IFERROR(IF(AR2095="","",(AI2095*AR2095)+AI2095),"INSERIR MVA")</f>
        <v/>
      </c>
      <c r="AU2095" s="48" t="str">
        <f aca="false">IF(AT2095="","",IF(AY2095=0.04,U2095,AS2095*AY2095))</f>
        <v/>
      </c>
      <c r="AV2095" s="47" t="str">
        <f aca="false">IFERROR(IF(AU2095="","",(VLOOKUP(AG2095,Dados!$X$111:$Z$112,3,0)*AT2095*0.17)),"INSERIR MVA")</f>
        <v/>
      </c>
      <c r="AW2095" s="47" t="str">
        <f aca="false">IFERROR(IF(AR2095="","",AV2095-AU2095),"")</f>
        <v/>
      </c>
      <c r="AX2095" s="51" t="str">
        <f aca="false">IFERROR(IF(AC2095="NÃO","",IF(AM2095&lt;&gt;"",AM2095-W2095,IF(AQ2095&lt;&gt;"",AQ2095-W2095,IF(AW2095&lt;&gt;"",AW2095-W2095,"")))),"")</f>
        <v/>
      </c>
      <c r="AY2095" s="46" t="str">
        <f aca="false">IFERROR(IF(ISNA(VLOOKUP(R2095,Dados!$X$2:$Y$5,2,0)),VLOOKUP(D2095,Dados!$X$7:$Y$33,2,0),VLOOKUP(R2095,Dados!$X$2:$Y$5,2,0)),"")</f>
        <v/>
      </c>
      <c r="AZ2095" s="52" t="str">
        <f aca="false">IF(C2095="","",IF(AND(Y2095="CONSUMO",AC2095="NÃO")*OR(AG2095="-",AG2095="BIT"),IF(E2095&lt;&gt;"",(AI2095-(P2095+L2095-N2095+Q2095)*AY2095)/0.83),""))</f>
        <v/>
      </c>
      <c r="BA2095" s="51" t="str">
        <f aca="false">IF(AZ2095="","",AZ2095*0.17-((P2095+L2095-N2095+Q2095)*AY2095))</f>
        <v/>
      </c>
      <c r="BB2095" s="51" t="str">
        <f aca="false">IF(AND(Y2095="CONSUMO",AG2095="ANEXO I",AY2095&gt;4%),(AI2095-(P2095+L2095-N2095+Q2095)*0.0514)/0.83*(0.5177)*(0.17)-AI2095*0.0514,IF(AND(Y2095="CONSUMO",AG2095="ANEXO II",AY2095&gt;4%),(AI2095-(P2095+L2095-N2095+Q2095)*0.041)/0.83*(0.3295)*(0.17)-AI2095*0.041,IF(AND(Y2095="CONSUMO",AG2095="ANEXO I",AY2095=4%),(AI2095-(P2095+L2095-N2095+Q2095)*0.04)/0.83*(0.5177)*(0.17)-AI2095*0.04,IF(AND(Y2095="CONSUMO",AG2095="ANEXO II",AY2095=4%),(AI2095-(P2095+L2095-N2095+Q2095)*0.04)/0.83*(0.3295)*(0.17)-AI2095*0.04,""))))</f>
        <v/>
      </c>
      <c r="BC2095" s="51" t="str">
        <f aca="false">IF(C2095="","",IF(AND(Y2095="CONSUMO",AC2095="SIM")*OR(AG2095="-",AG2095="BIT"),IF(E2095&lt;&gt;"",(AI2095-(P2095+L2095-N2095+Q2095)*AY2095)/0.83),""))</f>
        <v/>
      </c>
      <c r="BD2095" s="51" t="str">
        <f aca="false">IF(BC2095="","",BC2095*0.17)</f>
        <v/>
      </c>
      <c r="BE2095" s="51" t="str">
        <f aca="false">IF(I2095=6908,0,IF(BC2095="","",BD2095-((P2095+L2095-N2095+Q2095)*AY2095)))</f>
        <v/>
      </c>
      <c r="BF2095" s="53" t="str">
        <f aca="false">IF(B2095="","",IF(OR(B2095="",E2095="Regime Normal"),0,(AI2095-Q2095)*VLOOKUP(R2095,Dados!$X$98:$Y$108,2,0)))</f>
        <v/>
      </c>
      <c r="BG2095" s="54" t="str">
        <f aca="false">IFERROR(VLOOKUP(I2095,Dados!$AC$27:$AD$43,2,0),IF(B2095="","",IF(D2095&lt;&gt;"MT",IF(AND(AC2095="SIM",Y2095="Revenda"),"2403",IF(AND(AC2095="SIM",Y2095="Consumo"),"2407",IF(AND(AC2095="NÃO",Y2095="Revenda"),"2102",IF(AND(AC2095="NÃO",Y2095="Consumo"),"2556",)))),REPLACE(I2095,1,1,1))))</f>
        <v/>
      </c>
    </row>
    <row r="2096" customFormat="false" ht="12.8" hidden="false" customHeight="true" outlineLevel="0" collapsed="false">
      <c r="Y2096" s="45"/>
      <c r="Z2096" s="46" t="str">
        <f aca="false">IF(B2096="","",(IFERROR(VLOOKUP(H2096,Dados!A$3:B$15000,2,0),"Não Encontrado")))</f>
        <v/>
      </c>
      <c r="AA2096" s="46" t="str">
        <f aca="false">IF(B2096="","",(IFERROR(VLOOKUP(G2096,Dados!C$3:E$15000,3,0),"Não Encontrado")))</f>
        <v/>
      </c>
      <c r="AB2096" s="46" t="str">
        <f aca="false">IFERROR(IF(Z2096&lt;&gt;"Não Encontrado",Z2096,IF(AA2096&lt;&gt;"Não Encontrado",AA2096,"")),"")</f>
        <v/>
      </c>
      <c r="AC2096" s="45" t="str">
        <f aca="false">IF(B2096="","",IF(AB2096="","NÃO","SIM"))</f>
        <v/>
      </c>
      <c r="AD2096" s="45" t="str">
        <f aca="false">IFERROR(VLOOKUP(G2096,Dados!$P$3:$R$500,3,0),"")</f>
        <v/>
      </c>
      <c r="AE2096" s="45" t="str">
        <f aca="false">IFERROR(VLOOKUP(G2096,Dados!$K$3:$L$500,2,0),"")</f>
        <v/>
      </c>
      <c r="AF2096" s="45" t="str">
        <f aca="false">IFERROR(VLOOKUP(G2096,Dados!$M$3:$N$500,2,0),"")</f>
        <v/>
      </c>
      <c r="AG2096" s="45" t="str">
        <f aca="false">IF(F2096="","",IF(AND(AD2096="",AE2096="",AF2096=""),"-",IF(AND(AD2096="BIT",AE2096="",AF2096=""),"BIT",IF(AND(AE2096="ANEXO I",AD2096="",AF2096=""),"ANEXO I",IF(AND(AF2096="ANEXO II",AD2096="",AE2096=""),"ANEXO II","Escolher")))))</f>
        <v/>
      </c>
      <c r="AH2096" s="45" t="str">
        <f aca="false">IF(AG2096&lt;&gt;"Pneus","",IFERROR(VLOOKUP(R2096,Dados!$X$2:$Z$5,3,0)*(AI2096-Q2096),VLOOKUP(D2096,Dados!$X$7:$Z$33,3,0)*(AI2096-Q2096)))</f>
        <v/>
      </c>
      <c r="AI2096" s="47" t="str">
        <f aca="false">IF(B2096="","",P2096+Q2096+O2096+M2096+L2096-N2096)</f>
        <v/>
      </c>
      <c r="AJ2096" s="48" t="str">
        <f aca="false">IFERROR(IF(AND(AC2096="SIM",AG2096="-",Y2096="REVENDA"),(AB2096/1+1)*AI2096,IF(AND(AC2096="SIM",AG2096="Pneus",Y2096="REVENDA"),(AB2096/1+1)*(AI2096-AH2096),"")),"")</f>
        <v/>
      </c>
      <c r="AK2096" s="48" t="str">
        <f aca="false">IF(AJ2096="","",AJ2096*17%)</f>
        <v/>
      </c>
      <c r="AL2096" s="48" t="str">
        <f aca="false">IFERROR(IF(AC2096="NÃO","",IF(AK2096="","",IF(E2096="Simples Nacional",BF2096,IF(T2096=0.12,U2096*0.5833337002,IF(T2096=0,AI2096*0.07,U2096))))),"")</f>
        <v/>
      </c>
      <c r="AM2096" s="47" t="str">
        <f aca="false">IFERROR(IF(AC2096="NÃO","",IF(OR(AG2096="-",AG2096="Pneus"),AK2096-AL2096,"")),"")</f>
        <v/>
      </c>
      <c r="AN2096" s="48" t="str">
        <f aca="false">IF(AND(Y2096="REVENDA",AC2096="SIM",AG2096="BIT"),((AB2096/1+1)*AI2096)*0.4117,"")</f>
        <v/>
      </c>
      <c r="AO2096" s="48" t="str">
        <f aca="false">IF(AN2096="","",AN2096*17%)</f>
        <v/>
      </c>
      <c r="AP2096" s="49" t="str">
        <f aca="false">IF(AN2096="","",IF(T2096=0.12,(U2096*0.4117)*0.4117,IF(T2096=0,(AI2096*0.07)*0.4117,U2096*0.4117)))</f>
        <v/>
      </c>
      <c r="AQ2096" s="47" t="str">
        <f aca="false">IF(AN2096="","",AO2096-AP2096)</f>
        <v/>
      </c>
      <c r="AR2096" s="50" t="str">
        <f aca="false">IFERROR(IF(AND(AC2096="SIM",Y2096="REVENDA",LEFT(AG2096,5)="ANEXO")*OR(AE2096="ANEXO I",AF2096="ANEXO II"),VLOOKUP(H2096,Dados!G:I,2,0),""),"INSERIR MVA")</f>
        <v/>
      </c>
      <c r="AS2096" s="48" t="str">
        <f aca="false">IF(LEFT(AG2096,5)="ANEXO",VLOOKUP(AG2096,Dados!$X$111:$Z$112,2,0)*(AI2096-Q2096),"")</f>
        <v/>
      </c>
      <c r="AT2096" s="48" t="str">
        <f aca="false">IFERROR(IF(AR2096="","",(AI2096*AR2096)+AI2096),"INSERIR MVA")</f>
        <v/>
      </c>
      <c r="AU2096" s="48" t="str">
        <f aca="false">IF(AT2096="","",IF(AY2096=0.04,U2096,AS2096*AY2096))</f>
        <v/>
      </c>
      <c r="AV2096" s="47" t="str">
        <f aca="false">IFERROR(IF(AU2096="","",(VLOOKUP(AG2096,Dados!$X$111:$Z$112,3,0)*AT2096*0.17)),"INSERIR MVA")</f>
        <v/>
      </c>
      <c r="AW2096" s="47" t="str">
        <f aca="false">IFERROR(IF(AR2096="","",AV2096-AU2096),"")</f>
        <v/>
      </c>
      <c r="AX2096" s="51" t="str">
        <f aca="false">IFERROR(IF(AC2096="NÃO","",IF(AM2096&lt;&gt;"",AM2096-W2096,IF(AQ2096&lt;&gt;"",AQ2096-W2096,IF(AW2096&lt;&gt;"",AW2096-W2096,"")))),"")</f>
        <v/>
      </c>
      <c r="AY2096" s="46" t="str">
        <f aca="false">IFERROR(IF(ISNA(VLOOKUP(R2096,Dados!$X$2:$Y$5,2,0)),VLOOKUP(D2096,Dados!$X$7:$Y$33,2,0),VLOOKUP(R2096,Dados!$X$2:$Y$5,2,0)),"")</f>
        <v/>
      </c>
      <c r="AZ2096" s="52" t="str">
        <f aca="false">IF(C2096="","",IF(AND(Y2096="CONSUMO",AC2096="NÃO")*OR(AG2096="-",AG2096="BIT"),IF(E2096&lt;&gt;"",(AI2096-(P2096+L2096-N2096+Q2096)*AY2096)/0.83),""))</f>
        <v/>
      </c>
      <c r="BA2096" s="51" t="str">
        <f aca="false">IF(AZ2096="","",AZ2096*0.17-((P2096+L2096-N2096+Q2096)*AY2096))</f>
        <v/>
      </c>
      <c r="BB2096" s="51" t="str">
        <f aca="false">IF(AND(Y2096="CONSUMO",AG2096="ANEXO I",AY2096&gt;4%),(AI2096-(P2096+L2096-N2096+Q2096)*0.0514)/0.83*(0.5177)*(0.17)-AI2096*0.0514,IF(AND(Y2096="CONSUMO",AG2096="ANEXO II",AY2096&gt;4%),(AI2096-(P2096+L2096-N2096+Q2096)*0.041)/0.83*(0.3295)*(0.17)-AI2096*0.041,IF(AND(Y2096="CONSUMO",AG2096="ANEXO I",AY2096=4%),(AI2096-(P2096+L2096-N2096+Q2096)*0.04)/0.83*(0.5177)*(0.17)-AI2096*0.04,IF(AND(Y2096="CONSUMO",AG2096="ANEXO II",AY2096=4%),(AI2096-(P2096+L2096-N2096+Q2096)*0.04)/0.83*(0.3295)*(0.17)-AI2096*0.04,""))))</f>
        <v/>
      </c>
      <c r="BC2096" s="51" t="str">
        <f aca="false">IF(C2096="","",IF(AND(Y2096="CONSUMO",AC2096="SIM")*OR(AG2096="-",AG2096="BIT"),IF(E2096&lt;&gt;"",(AI2096-(P2096+L2096-N2096+Q2096)*AY2096)/0.83),""))</f>
        <v/>
      </c>
      <c r="BD2096" s="51" t="str">
        <f aca="false">IF(BC2096="","",BC2096*0.17)</f>
        <v/>
      </c>
      <c r="BE2096" s="51" t="str">
        <f aca="false">IF(I2096=6908,0,IF(BC2096="","",BD2096-((P2096+L2096-N2096+Q2096)*AY2096)))</f>
        <v/>
      </c>
      <c r="BF2096" s="53" t="str">
        <f aca="false">IF(B2096="","",IF(OR(B2096="",E2096="Regime Normal"),0,(AI2096-Q2096)*VLOOKUP(R2096,Dados!$X$98:$Y$108,2,0)))</f>
        <v/>
      </c>
      <c r="BG2096" s="54" t="str">
        <f aca="false">IFERROR(VLOOKUP(I2096,Dados!$AC$27:$AD$43,2,0),IF(B2096="","",IF(D2096&lt;&gt;"MT",IF(AND(AC2096="SIM",Y2096="Revenda"),"2403",IF(AND(AC2096="SIM",Y2096="Consumo"),"2407",IF(AND(AC2096="NÃO",Y2096="Revenda"),"2102",IF(AND(AC2096="NÃO",Y2096="Consumo"),"2556",)))),REPLACE(I2096,1,1,1))))</f>
        <v/>
      </c>
    </row>
    <row r="2097" customFormat="false" ht="12.8" hidden="false" customHeight="true" outlineLevel="0" collapsed="false">
      <c r="Y2097" s="45"/>
      <c r="Z2097" s="46" t="str">
        <f aca="false">IF(B2097="","",(IFERROR(VLOOKUP(H2097,Dados!A$3:B$15000,2,0),"Não Encontrado")))</f>
        <v/>
      </c>
      <c r="AA2097" s="46" t="str">
        <f aca="false">IF(B2097="","",(IFERROR(VLOOKUP(G2097,Dados!C$3:E$15000,3,0),"Não Encontrado")))</f>
        <v/>
      </c>
      <c r="AB2097" s="46" t="str">
        <f aca="false">IFERROR(IF(Z2097&lt;&gt;"Não Encontrado",Z2097,IF(AA2097&lt;&gt;"Não Encontrado",AA2097,"")),"")</f>
        <v/>
      </c>
      <c r="AC2097" s="45" t="str">
        <f aca="false">IF(B2097="","",IF(AB2097="","NÃO","SIM"))</f>
        <v/>
      </c>
      <c r="AD2097" s="45" t="str">
        <f aca="false">IFERROR(VLOOKUP(G2097,Dados!$P$3:$R$500,3,0),"")</f>
        <v/>
      </c>
      <c r="AE2097" s="45" t="str">
        <f aca="false">IFERROR(VLOOKUP(G2097,Dados!$K$3:$L$500,2,0),"")</f>
        <v/>
      </c>
      <c r="AF2097" s="45" t="str">
        <f aca="false">IFERROR(VLOOKUP(G2097,Dados!$M$3:$N$500,2,0),"")</f>
        <v/>
      </c>
      <c r="AG2097" s="45" t="str">
        <f aca="false">IF(F2097="","",IF(AND(AD2097="",AE2097="",AF2097=""),"-",IF(AND(AD2097="BIT",AE2097="",AF2097=""),"BIT",IF(AND(AE2097="ANEXO I",AD2097="",AF2097=""),"ANEXO I",IF(AND(AF2097="ANEXO II",AD2097="",AE2097=""),"ANEXO II","Escolher")))))</f>
        <v/>
      </c>
      <c r="AH2097" s="45" t="str">
        <f aca="false">IF(AG2097&lt;&gt;"Pneus","",IFERROR(VLOOKUP(R2097,Dados!$X$2:$Z$5,3,0)*(AI2097-Q2097),VLOOKUP(D2097,Dados!$X$7:$Z$33,3,0)*(AI2097-Q2097)))</f>
        <v/>
      </c>
      <c r="AI2097" s="47" t="str">
        <f aca="false">IF(B2097="","",P2097+Q2097+O2097+M2097+L2097-N2097)</f>
        <v/>
      </c>
      <c r="AJ2097" s="48" t="str">
        <f aca="false">IFERROR(IF(AND(AC2097="SIM",AG2097="-",Y2097="REVENDA"),(AB2097/1+1)*AI2097,IF(AND(AC2097="SIM",AG2097="Pneus",Y2097="REVENDA"),(AB2097/1+1)*(AI2097-AH2097),"")),"")</f>
        <v/>
      </c>
      <c r="AK2097" s="48" t="str">
        <f aca="false">IF(AJ2097="","",AJ2097*17%)</f>
        <v/>
      </c>
      <c r="AL2097" s="48" t="str">
        <f aca="false">IFERROR(IF(AC2097="NÃO","",IF(AK2097="","",IF(E2097="Simples Nacional",BF2097,IF(T2097=0.12,U2097*0.5833337002,IF(T2097=0,AI2097*0.07,U2097))))),"")</f>
        <v/>
      </c>
      <c r="AM2097" s="47" t="str">
        <f aca="false">IFERROR(IF(AC2097="NÃO","",IF(OR(AG2097="-",AG2097="Pneus"),AK2097-AL2097,"")),"")</f>
        <v/>
      </c>
      <c r="AN2097" s="48" t="str">
        <f aca="false">IF(AND(Y2097="REVENDA",AC2097="SIM",AG2097="BIT"),((AB2097/1+1)*AI2097)*0.4117,"")</f>
        <v/>
      </c>
      <c r="AO2097" s="48" t="str">
        <f aca="false">IF(AN2097="","",AN2097*17%)</f>
        <v/>
      </c>
      <c r="AP2097" s="49" t="str">
        <f aca="false">IF(AN2097="","",IF(T2097=0.12,(U2097*0.4117)*0.4117,IF(T2097=0,(AI2097*0.07)*0.4117,U2097*0.4117)))</f>
        <v/>
      </c>
      <c r="AQ2097" s="47" t="str">
        <f aca="false">IF(AN2097="","",AO2097-AP2097)</f>
        <v/>
      </c>
      <c r="AR2097" s="50" t="str">
        <f aca="false">IFERROR(IF(AND(AC2097="SIM",Y2097="REVENDA",LEFT(AG2097,5)="ANEXO")*OR(AE2097="ANEXO I",AF2097="ANEXO II"),VLOOKUP(H2097,Dados!G:I,2,0),""),"INSERIR MVA")</f>
        <v/>
      </c>
      <c r="AS2097" s="48" t="str">
        <f aca="false">IF(LEFT(AG2097,5)="ANEXO",VLOOKUP(AG2097,Dados!$X$111:$Z$112,2,0)*(AI2097-Q2097),"")</f>
        <v/>
      </c>
      <c r="AT2097" s="48" t="str">
        <f aca="false">IFERROR(IF(AR2097="","",(AI2097*AR2097)+AI2097),"INSERIR MVA")</f>
        <v/>
      </c>
      <c r="AU2097" s="48" t="str">
        <f aca="false">IF(AT2097="","",IF(AY2097=0.04,U2097,AS2097*AY2097))</f>
        <v/>
      </c>
      <c r="AV2097" s="47" t="str">
        <f aca="false">IFERROR(IF(AU2097="","",(VLOOKUP(AG2097,Dados!$X$111:$Z$112,3,0)*AT2097*0.17)),"INSERIR MVA")</f>
        <v/>
      </c>
      <c r="AW2097" s="47" t="str">
        <f aca="false">IFERROR(IF(AR2097="","",AV2097-AU2097),"")</f>
        <v/>
      </c>
      <c r="AX2097" s="51" t="str">
        <f aca="false">IFERROR(IF(AC2097="NÃO","",IF(AM2097&lt;&gt;"",AM2097-W2097,IF(AQ2097&lt;&gt;"",AQ2097-W2097,IF(AW2097&lt;&gt;"",AW2097-W2097,"")))),"")</f>
        <v/>
      </c>
      <c r="AY2097" s="46" t="str">
        <f aca="false">IFERROR(IF(ISNA(VLOOKUP(R2097,Dados!$X$2:$Y$5,2,0)),VLOOKUP(D2097,Dados!$X$7:$Y$33,2,0),VLOOKUP(R2097,Dados!$X$2:$Y$5,2,0)),"")</f>
        <v/>
      </c>
      <c r="AZ2097" s="52" t="str">
        <f aca="false">IF(C2097="","",IF(AND(Y2097="CONSUMO",AC2097="NÃO")*OR(AG2097="-",AG2097="BIT"),IF(E2097&lt;&gt;"",(AI2097-(P2097+L2097-N2097+Q2097)*AY2097)/0.83),""))</f>
        <v/>
      </c>
      <c r="BA2097" s="51" t="str">
        <f aca="false">IF(AZ2097="","",AZ2097*0.17-((P2097+L2097-N2097+Q2097)*AY2097))</f>
        <v/>
      </c>
      <c r="BB2097" s="51" t="str">
        <f aca="false">IF(AND(Y2097="CONSUMO",AG2097="ANEXO I",AY2097&gt;4%),(AI2097-(P2097+L2097-N2097+Q2097)*0.0514)/0.83*(0.5177)*(0.17)-AI2097*0.0514,IF(AND(Y2097="CONSUMO",AG2097="ANEXO II",AY2097&gt;4%),(AI2097-(P2097+L2097-N2097+Q2097)*0.041)/0.83*(0.3295)*(0.17)-AI2097*0.041,IF(AND(Y2097="CONSUMO",AG2097="ANEXO I",AY2097=4%),(AI2097-(P2097+L2097-N2097+Q2097)*0.04)/0.83*(0.5177)*(0.17)-AI2097*0.04,IF(AND(Y2097="CONSUMO",AG2097="ANEXO II",AY2097=4%),(AI2097-(P2097+L2097-N2097+Q2097)*0.04)/0.83*(0.3295)*(0.17)-AI2097*0.04,""))))</f>
        <v/>
      </c>
      <c r="BC2097" s="51" t="str">
        <f aca="false">IF(C2097="","",IF(AND(Y2097="CONSUMO",AC2097="SIM")*OR(AG2097="-",AG2097="BIT"),IF(E2097&lt;&gt;"",(AI2097-(P2097+L2097-N2097+Q2097)*AY2097)/0.83),""))</f>
        <v/>
      </c>
      <c r="BD2097" s="51" t="str">
        <f aca="false">IF(BC2097="","",BC2097*0.17)</f>
        <v/>
      </c>
      <c r="BE2097" s="51" t="str">
        <f aca="false">IF(I2097=6908,0,IF(BC2097="","",BD2097-((P2097+L2097-N2097+Q2097)*AY2097)))</f>
        <v/>
      </c>
      <c r="BF2097" s="53" t="str">
        <f aca="false">IF(B2097="","",IF(OR(B2097="",E2097="Regime Normal"),0,(AI2097-Q2097)*VLOOKUP(R2097,Dados!$X$98:$Y$108,2,0)))</f>
        <v/>
      </c>
      <c r="BG2097" s="54" t="str">
        <f aca="false">IFERROR(VLOOKUP(I2097,Dados!$AC$27:$AD$43,2,0),IF(B2097="","",IF(D2097&lt;&gt;"MT",IF(AND(AC2097="SIM",Y2097="Revenda"),"2403",IF(AND(AC2097="SIM",Y2097="Consumo"),"2407",IF(AND(AC2097="NÃO",Y2097="Revenda"),"2102",IF(AND(AC2097="NÃO",Y2097="Consumo"),"2556",)))),REPLACE(I2097,1,1,1))))</f>
        <v/>
      </c>
    </row>
    <row r="2098" customFormat="false" ht="12.8" hidden="false" customHeight="true" outlineLevel="0" collapsed="false">
      <c r="Y2098" s="45"/>
      <c r="Z2098" s="46" t="str">
        <f aca="false">IF(B2098="","",(IFERROR(VLOOKUP(H2098,Dados!A$3:B$15000,2,0),"Não Encontrado")))</f>
        <v/>
      </c>
      <c r="AA2098" s="46" t="str">
        <f aca="false">IF(B2098="","",(IFERROR(VLOOKUP(G2098,Dados!C$3:E$15000,3,0),"Não Encontrado")))</f>
        <v/>
      </c>
      <c r="AB2098" s="46" t="str">
        <f aca="false">IFERROR(IF(Z2098&lt;&gt;"Não Encontrado",Z2098,IF(AA2098&lt;&gt;"Não Encontrado",AA2098,"")),"")</f>
        <v/>
      </c>
      <c r="AC2098" s="45" t="str">
        <f aca="false">IF(B2098="","",IF(AB2098="","NÃO","SIM"))</f>
        <v/>
      </c>
      <c r="AD2098" s="45" t="str">
        <f aca="false">IFERROR(VLOOKUP(G2098,Dados!$P$3:$R$500,3,0),"")</f>
        <v/>
      </c>
      <c r="AE2098" s="45" t="str">
        <f aca="false">IFERROR(VLOOKUP(G2098,Dados!$K$3:$L$500,2,0),"")</f>
        <v/>
      </c>
      <c r="AF2098" s="45" t="str">
        <f aca="false">IFERROR(VLOOKUP(G2098,Dados!$M$3:$N$500,2,0),"")</f>
        <v/>
      </c>
      <c r="AG2098" s="45" t="str">
        <f aca="false">IF(F2098="","",IF(AND(AD2098="",AE2098="",AF2098=""),"-",IF(AND(AD2098="BIT",AE2098="",AF2098=""),"BIT",IF(AND(AE2098="ANEXO I",AD2098="",AF2098=""),"ANEXO I",IF(AND(AF2098="ANEXO II",AD2098="",AE2098=""),"ANEXO II","Escolher")))))</f>
        <v/>
      </c>
      <c r="AH2098" s="45" t="str">
        <f aca="false">IF(AG2098&lt;&gt;"Pneus","",IFERROR(VLOOKUP(R2098,Dados!$X$2:$Z$5,3,0)*(AI2098-Q2098),VLOOKUP(D2098,Dados!$X$7:$Z$33,3,0)*(AI2098-Q2098)))</f>
        <v/>
      </c>
      <c r="AI2098" s="47" t="str">
        <f aca="false">IF(B2098="","",P2098+Q2098+O2098+M2098+L2098-N2098)</f>
        <v/>
      </c>
      <c r="AJ2098" s="48" t="str">
        <f aca="false">IFERROR(IF(AND(AC2098="SIM",AG2098="-",Y2098="REVENDA"),(AB2098/1+1)*AI2098,IF(AND(AC2098="SIM",AG2098="Pneus",Y2098="REVENDA"),(AB2098/1+1)*(AI2098-AH2098),"")),"")</f>
        <v/>
      </c>
      <c r="AK2098" s="48" t="str">
        <f aca="false">IF(AJ2098="","",AJ2098*17%)</f>
        <v/>
      </c>
      <c r="AL2098" s="48" t="str">
        <f aca="false">IFERROR(IF(AC2098="NÃO","",IF(AK2098="","",IF(E2098="Simples Nacional",BF2098,IF(T2098=0.12,U2098*0.5833337002,IF(T2098=0,AI2098*0.07,U2098))))),"")</f>
        <v/>
      </c>
      <c r="AM2098" s="47" t="str">
        <f aca="false">IFERROR(IF(AC2098="NÃO","",IF(OR(AG2098="-",AG2098="Pneus"),AK2098-AL2098,"")),"")</f>
        <v/>
      </c>
      <c r="AN2098" s="48" t="str">
        <f aca="false">IF(AND(Y2098="REVENDA",AC2098="SIM",AG2098="BIT"),((AB2098/1+1)*AI2098)*0.4117,"")</f>
        <v/>
      </c>
      <c r="AO2098" s="48" t="str">
        <f aca="false">IF(AN2098="","",AN2098*17%)</f>
        <v/>
      </c>
      <c r="AP2098" s="49" t="str">
        <f aca="false">IF(AN2098="","",IF(T2098=0.12,(U2098*0.4117)*0.4117,IF(T2098=0,(AI2098*0.07)*0.4117,U2098*0.4117)))</f>
        <v/>
      </c>
      <c r="AQ2098" s="47" t="str">
        <f aca="false">IF(AN2098="","",AO2098-AP2098)</f>
        <v/>
      </c>
      <c r="AR2098" s="50" t="str">
        <f aca="false">IFERROR(IF(AND(AC2098="SIM",Y2098="REVENDA",LEFT(AG2098,5)="ANEXO")*OR(AE2098="ANEXO I",AF2098="ANEXO II"),VLOOKUP(H2098,Dados!G:I,2,0),""),"INSERIR MVA")</f>
        <v/>
      </c>
      <c r="AS2098" s="48" t="str">
        <f aca="false">IF(LEFT(AG2098,5)="ANEXO",VLOOKUP(AG2098,Dados!$X$111:$Z$112,2,0)*(AI2098-Q2098),"")</f>
        <v/>
      </c>
      <c r="AT2098" s="48" t="str">
        <f aca="false">IFERROR(IF(AR2098="","",(AI2098*AR2098)+AI2098),"INSERIR MVA")</f>
        <v/>
      </c>
      <c r="AU2098" s="48" t="str">
        <f aca="false">IF(AT2098="","",IF(AY2098=0.04,U2098,AS2098*AY2098))</f>
        <v/>
      </c>
      <c r="AV2098" s="47" t="str">
        <f aca="false">IFERROR(IF(AU2098="","",(VLOOKUP(AG2098,Dados!$X$111:$Z$112,3,0)*AT2098*0.17)),"INSERIR MVA")</f>
        <v/>
      </c>
      <c r="AW2098" s="47" t="str">
        <f aca="false">IFERROR(IF(AR2098="","",AV2098-AU2098),"")</f>
        <v/>
      </c>
      <c r="AX2098" s="51" t="str">
        <f aca="false">IFERROR(IF(AC2098="NÃO","",IF(AM2098&lt;&gt;"",AM2098-W2098,IF(AQ2098&lt;&gt;"",AQ2098-W2098,IF(AW2098&lt;&gt;"",AW2098-W2098,"")))),"")</f>
        <v/>
      </c>
      <c r="AY2098" s="46" t="str">
        <f aca="false">IFERROR(IF(ISNA(VLOOKUP(R2098,Dados!$X$2:$Y$5,2,0)),VLOOKUP(D2098,Dados!$X$7:$Y$33,2,0),VLOOKUP(R2098,Dados!$X$2:$Y$5,2,0)),"")</f>
        <v/>
      </c>
      <c r="AZ2098" s="52" t="str">
        <f aca="false">IF(C2098="","",IF(AND(Y2098="CONSUMO",AC2098="NÃO")*OR(AG2098="-",AG2098="BIT"),IF(E2098&lt;&gt;"",(AI2098-(P2098+L2098-N2098+Q2098)*AY2098)/0.83),""))</f>
        <v/>
      </c>
      <c r="BA2098" s="51" t="str">
        <f aca="false">IF(AZ2098="","",AZ2098*0.17-((P2098+L2098-N2098+Q2098)*AY2098))</f>
        <v/>
      </c>
      <c r="BB2098" s="51" t="str">
        <f aca="false">IF(AND(Y2098="CONSUMO",AG2098="ANEXO I",AY2098&gt;4%),(AI2098-(P2098+L2098-N2098+Q2098)*0.0514)/0.83*(0.5177)*(0.17)-AI2098*0.0514,IF(AND(Y2098="CONSUMO",AG2098="ANEXO II",AY2098&gt;4%),(AI2098-(P2098+L2098-N2098+Q2098)*0.041)/0.83*(0.3295)*(0.17)-AI2098*0.041,IF(AND(Y2098="CONSUMO",AG2098="ANEXO I",AY2098=4%),(AI2098-(P2098+L2098-N2098+Q2098)*0.04)/0.83*(0.5177)*(0.17)-AI2098*0.04,IF(AND(Y2098="CONSUMO",AG2098="ANEXO II",AY2098=4%),(AI2098-(P2098+L2098-N2098+Q2098)*0.04)/0.83*(0.3295)*(0.17)-AI2098*0.04,""))))</f>
        <v/>
      </c>
      <c r="BC2098" s="51" t="str">
        <f aca="false">IF(C2098="","",IF(AND(Y2098="CONSUMO",AC2098="SIM")*OR(AG2098="-",AG2098="BIT"),IF(E2098&lt;&gt;"",(AI2098-(P2098+L2098-N2098+Q2098)*AY2098)/0.83),""))</f>
        <v/>
      </c>
      <c r="BD2098" s="51" t="str">
        <f aca="false">IF(BC2098="","",BC2098*0.17)</f>
        <v/>
      </c>
      <c r="BE2098" s="51" t="str">
        <f aca="false">IF(I2098=6908,0,IF(BC2098="","",BD2098-((P2098+L2098-N2098+Q2098)*AY2098)))</f>
        <v/>
      </c>
      <c r="BF2098" s="53" t="str">
        <f aca="false">IF(B2098="","",IF(OR(B2098="",E2098="Regime Normal"),0,(AI2098-Q2098)*VLOOKUP(R2098,Dados!$X$98:$Y$108,2,0)))</f>
        <v/>
      </c>
      <c r="BG2098" s="54" t="str">
        <f aca="false">IFERROR(VLOOKUP(I2098,Dados!$AC$27:$AD$43,2,0),IF(B2098="","",IF(D2098&lt;&gt;"MT",IF(AND(AC2098="SIM",Y2098="Revenda"),"2403",IF(AND(AC2098="SIM",Y2098="Consumo"),"2407",IF(AND(AC2098="NÃO",Y2098="Revenda"),"2102",IF(AND(AC2098="NÃO",Y2098="Consumo"),"2556",)))),REPLACE(I2098,1,1,1))))</f>
        <v/>
      </c>
    </row>
    <row r="2099" customFormat="false" ht="12.8" hidden="false" customHeight="true" outlineLevel="0" collapsed="false">
      <c r="Y2099" s="45"/>
      <c r="Z2099" s="46" t="str">
        <f aca="false">IF(B2099="","",(IFERROR(VLOOKUP(H2099,Dados!A$3:B$15000,2,0),"Não Encontrado")))</f>
        <v/>
      </c>
      <c r="AA2099" s="46" t="str">
        <f aca="false">IF(B2099="","",(IFERROR(VLOOKUP(G2099,Dados!C$3:E$15000,3,0),"Não Encontrado")))</f>
        <v/>
      </c>
      <c r="AB2099" s="46" t="str">
        <f aca="false">IFERROR(IF(Z2099&lt;&gt;"Não Encontrado",Z2099,IF(AA2099&lt;&gt;"Não Encontrado",AA2099,"")),"")</f>
        <v/>
      </c>
      <c r="AC2099" s="45" t="str">
        <f aca="false">IF(B2099="","",IF(AB2099="","NÃO","SIM"))</f>
        <v/>
      </c>
      <c r="AD2099" s="45" t="str">
        <f aca="false">IFERROR(VLOOKUP(G2099,Dados!$P$3:$R$500,3,0),"")</f>
        <v/>
      </c>
      <c r="AE2099" s="45" t="str">
        <f aca="false">IFERROR(VLOOKUP(G2099,Dados!$K$3:$L$500,2,0),"")</f>
        <v/>
      </c>
      <c r="AF2099" s="45" t="str">
        <f aca="false">IFERROR(VLOOKUP(G2099,Dados!$M$3:$N$500,2,0),"")</f>
        <v/>
      </c>
      <c r="AG2099" s="45" t="str">
        <f aca="false">IF(F2099="","",IF(AND(AD2099="",AE2099="",AF2099=""),"-",IF(AND(AD2099="BIT",AE2099="",AF2099=""),"BIT",IF(AND(AE2099="ANEXO I",AD2099="",AF2099=""),"ANEXO I",IF(AND(AF2099="ANEXO II",AD2099="",AE2099=""),"ANEXO II","Escolher")))))</f>
        <v/>
      </c>
      <c r="AH2099" s="45" t="str">
        <f aca="false">IF(AG2099&lt;&gt;"Pneus","",IFERROR(VLOOKUP(R2099,Dados!$X$2:$Z$5,3,0)*(AI2099-Q2099),VLOOKUP(D2099,Dados!$X$7:$Z$33,3,0)*(AI2099-Q2099)))</f>
        <v/>
      </c>
      <c r="AI2099" s="47" t="str">
        <f aca="false">IF(B2099="","",P2099+Q2099+O2099+M2099+L2099-N2099)</f>
        <v/>
      </c>
      <c r="AJ2099" s="48" t="str">
        <f aca="false">IFERROR(IF(AND(AC2099="SIM",AG2099="-",Y2099="REVENDA"),(AB2099/1+1)*AI2099,IF(AND(AC2099="SIM",AG2099="Pneus",Y2099="REVENDA"),(AB2099/1+1)*(AI2099-AH2099),"")),"")</f>
        <v/>
      </c>
      <c r="AK2099" s="48" t="str">
        <f aca="false">IF(AJ2099="","",AJ2099*17%)</f>
        <v/>
      </c>
      <c r="AL2099" s="48" t="str">
        <f aca="false">IFERROR(IF(AC2099="NÃO","",IF(AK2099="","",IF(E2099="Simples Nacional",BF2099,IF(T2099=0.12,U2099*0.5833337002,IF(T2099=0,AI2099*0.07,U2099))))),"")</f>
        <v/>
      </c>
      <c r="AM2099" s="47" t="str">
        <f aca="false">IFERROR(IF(AC2099="NÃO","",IF(OR(AG2099="-",AG2099="Pneus"),AK2099-AL2099,"")),"")</f>
        <v/>
      </c>
      <c r="AN2099" s="48" t="str">
        <f aca="false">IF(AND(Y2099="REVENDA",AC2099="SIM",AG2099="BIT"),((AB2099/1+1)*AI2099)*0.4117,"")</f>
        <v/>
      </c>
      <c r="AO2099" s="48" t="str">
        <f aca="false">IF(AN2099="","",AN2099*17%)</f>
        <v/>
      </c>
      <c r="AP2099" s="49" t="str">
        <f aca="false">IF(AN2099="","",IF(T2099=0.12,(U2099*0.4117)*0.4117,IF(T2099=0,(AI2099*0.07)*0.4117,U2099*0.4117)))</f>
        <v/>
      </c>
      <c r="AQ2099" s="47" t="str">
        <f aca="false">IF(AN2099="","",AO2099-AP2099)</f>
        <v/>
      </c>
      <c r="AR2099" s="50" t="str">
        <f aca="false">IFERROR(IF(AND(AC2099="SIM",Y2099="REVENDA",LEFT(AG2099,5)="ANEXO")*OR(AE2099="ANEXO I",AF2099="ANEXO II"),VLOOKUP(H2099,Dados!G:I,2,0),""),"INSERIR MVA")</f>
        <v/>
      </c>
      <c r="AS2099" s="48" t="str">
        <f aca="false">IF(LEFT(AG2099,5)="ANEXO",VLOOKUP(AG2099,Dados!$X$111:$Z$112,2,0)*(AI2099-Q2099),"")</f>
        <v/>
      </c>
      <c r="AT2099" s="48" t="str">
        <f aca="false">IFERROR(IF(AR2099="","",(AI2099*AR2099)+AI2099),"INSERIR MVA")</f>
        <v/>
      </c>
      <c r="AU2099" s="48" t="str">
        <f aca="false">IF(AT2099="","",IF(AY2099=0.04,U2099,AS2099*AY2099))</f>
        <v/>
      </c>
      <c r="AV2099" s="47" t="str">
        <f aca="false">IFERROR(IF(AU2099="","",(VLOOKUP(AG2099,Dados!$X$111:$Z$112,3,0)*AT2099*0.17)),"INSERIR MVA")</f>
        <v/>
      </c>
      <c r="AW2099" s="47" t="str">
        <f aca="false">IFERROR(IF(AR2099="","",AV2099-AU2099),"")</f>
        <v/>
      </c>
      <c r="AX2099" s="51" t="str">
        <f aca="false">IFERROR(IF(AC2099="NÃO","",IF(AM2099&lt;&gt;"",AM2099-W2099,IF(AQ2099&lt;&gt;"",AQ2099-W2099,IF(AW2099&lt;&gt;"",AW2099-W2099,"")))),"")</f>
        <v/>
      </c>
      <c r="AY2099" s="46" t="str">
        <f aca="false">IFERROR(IF(ISNA(VLOOKUP(R2099,Dados!$X$2:$Y$5,2,0)),VLOOKUP(D2099,Dados!$X$7:$Y$33,2,0),VLOOKUP(R2099,Dados!$X$2:$Y$5,2,0)),"")</f>
        <v/>
      </c>
      <c r="AZ2099" s="52" t="str">
        <f aca="false">IF(C2099="","",IF(AND(Y2099="CONSUMO",AC2099="NÃO")*OR(AG2099="-",AG2099="BIT"),IF(E2099&lt;&gt;"",(AI2099-(P2099+L2099-N2099+Q2099)*AY2099)/0.83),""))</f>
        <v/>
      </c>
      <c r="BA2099" s="51" t="str">
        <f aca="false">IF(AZ2099="","",AZ2099*0.17-((P2099+L2099-N2099+Q2099)*AY2099))</f>
        <v/>
      </c>
      <c r="BB2099" s="51" t="str">
        <f aca="false">IF(AND(Y2099="CONSUMO",AG2099="ANEXO I",AY2099&gt;4%),(AI2099-(P2099+L2099-N2099+Q2099)*0.0514)/0.83*(0.5177)*(0.17)-AI2099*0.0514,IF(AND(Y2099="CONSUMO",AG2099="ANEXO II",AY2099&gt;4%),(AI2099-(P2099+L2099-N2099+Q2099)*0.041)/0.83*(0.3295)*(0.17)-AI2099*0.041,IF(AND(Y2099="CONSUMO",AG2099="ANEXO I",AY2099=4%),(AI2099-(P2099+L2099-N2099+Q2099)*0.04)/0.83*(0.5177)*(0.17)-AI2099*0.04,IF(AND(Y2099="CONSUMO",AG2099="ANEXO II",AY2099=4%),(AI2099-(P2099+L2099-N2099+Q2099)*0.04)/0.83*(0.3295)*(0.17)-AI2099*0.04,""))))</f>
        <v/>
      </c>
      <c r="BC2099" s="51" t="str">
        <f aca="false">IF(C2099="","",IF(AND(Y2099="CONSUMO",AC2099="SIM")*OR(AG2099="-",AG2099="BIT"),IF(E2099&lt;&gt;"",(AI2099-(P2099+L2099-N2099+Q2099)*AY2099)/0.83),""))</f>
        <v/>
      </c>
      <c r="BD2099" s="51" t="str">
        <f aca="false">IF(BC2099="","",BC2099*0.17)</f>
        <v/>
      </c>
      <c r="BE2099" s="51" t="str">
        <f aca="false">IF(I2099=6908,0,IF(BC2099="","",BD2099-((P2099+L2099-N2099+Q2099)*AY2099)))</f>
        <v/>
      </c>
      <c r="BF2099" s="53" t="str">
        <f aca="false">IF(B2099="","",IF(OR(B2099="",E2099="Regime Normal"),0,(AI2099-Q2099)*VLOOKUP(R2099,Dados!$X$98:$Y$108,2,0)))</f>
        <v/>
      </c>
      <c r="BG2099" s="54" t="str">
        <f aca="false">IFERROR(VLOOKUP(I2099,Dados!$AC$27:$AD$43,2,0),IF(B2099="","",IF(D2099&lt;&gt;"MT",IF(AND(AC2099="SIM",Y2099="Revenda"),"2403",IF(AND(AC2099="SIM",Y2099="Consumo"),"2407",IF(AND(AC2099="NÃO",Y2099="Revenda"),"2102",IF(AND(AC2099="NÃO",Y2099="Consumo"),"2556",)))),REPLACE(I2099,1,1,1))))</f>
        <v/>
      </c>
    </row>
    <row r="2100" customFormat="false" ht="12.8" hidden="false" customHeight="true" outlineLevel="0" collapsed="false">
      <c r="Y2100" s="45"/>
      <c r="Z2100" s="46" t="str">
        <f aca="false">IF(B2100="","",(IFERROR(VLOOKUP(H2100,Dados!A$3:B$15000,2,0),"Não Encontrado")))</f>
        <v/>
      </c>
      <c r="AA2100" s="46" t="str">
        <f aca="false">IF(B2100="","",(IFERROR(VLOOKUP(G2100,Dados!C$3:E$15000,3,0),"Não Encontrado")))</f>
        <v/>
      </c>
      <c r="AB2100" s="46" t="str">
        <f aca="false">IFERROR(IF(Z2100&lt;&gt;"Não Encontrado",Z2100,IF(AA2100&lt;&gt;"Não Encontrado",AA2100,"")),"")</f>
        <v/>
      </c>
      <c r="AC2100" s="45" t="str">
        <f aca="false">IF(B2100="","",IF(AB2100="","NÃO","SIM"))</f>
        <v/>
      </c>
      <c r="AD2100" s="45" t="str">
        <f aca="false">IFERROR(VLOOKUP(G2100,Dados!$P$3:$R$500,3,0),"")</f>
        <v/>
      </c>
      <c r="AE2100" s="45" t="str">
        <f aca="false">IFERROR(VLOOKUP(G2100,Dados!$K$3:$L$500,2,0),"")</f>
        <v/>
      </c>
      <c r="AF2100" s="45" t="str">
        <f aca="false">IFERROR(VLOOKUP(G2100,Dados!$M$3:$N$500,2,0),"")</f>
        <v/>
      </c>
      <c r="AG2100" s="45" t="str">
        <f aca="false">IF(F2100="","",IF(AND(AD2100="",AE2100="",AF2100=""),"-",IF(AND(AD2100="BIT",AE2100="",AF2100=""),"BIT",IF(AND(AE2100="ANEXO I",AD2100="",AF2100=""),"ANEXO I",IF(AND(AF2100="ANEXO II",AD2100="",AE2100=""),"ANEXO II","Escolher")))))</f>
        <v/>
      </c>
      <c r="AH2100" s="45" t="str">
        <f aca="false">IF(AG2100&lt;&gt;"Pneus","",IFERROR(VLOOKUP(R2100,Dados!$X$2:$Z$5,3,0)*(AI2100-Q2100),VLOOKUP(D2100,Dados!$X$7:$Z$33,3,0)*(AI2100-Q2100)))</f>
        <v/>
      </c>
      <c r="AI2100" s="47" t="str">
        <f aca="false">IF(B2100="","",P2100+Q2100+O2100+M2100+L2100-N2100)</f>
        <v/>
      </c>
      <c r="AJ2100" s="48" t="str">
        <f aca="false">IFERROR(IF(AND(AC2100="SIM",AG2100="-",Y2100="REVENDA"),(AB2100/1+1)*AI2100,IF(AND(AC2100="SIM",AG2100="Pneus",Y2100="REVENDA"),(AB2100/1+1)*(AI2100-AH2100),"")),"")</f>
        <v/>
      </c>
      <c r="AK2100" s="48" t="str">
        <f aca="false">IF(AJ2100="","",AJ2100*17%)</f>
        <v/>
      </c>
      <c r="AL2100" s="48" t="str">
        <f aca="false">IFERROR(IF(AC2100="NÃO","",IF(AK2100="","",IF(E2100="Simples Nacional",BF2100,IF(T2100=0.12,U2100*0.5833337002,IF(T2100=0,AI2100*0.07,U2100))))),"")</f>
        <v/>
      </c>
      <c r="AM2100" s="47" t="str">
        <f aca="false">IFERROR(IF(AC2100="NÃO","",IF(OR(AG2100="-",AG2100="Pneus"),AK2100-AL2100,"")),"")</f>
        <v/>
      </c>
      <c r="AN2100" s="48" t="str">
        <f aca="false">IF(AND(Y2100="REVENDA",AC2100="SIM",AG2100="BIT"),((AB2100/1+1)*AI2100)*0.4117,"")</f>
        <v/>
      </c>
      <c r="AO2100" s="48" t="str">
        <f aca="false">IF(AN2100="","",AN2100*17%)</f>
        <v/>
      </c>
      <c r="AP2100" s="49" t="str">
        <f aca="false">IF(AN2100="","",IF(T2100=0.12,(U2100*0.4117)*0.4117,IF(T2100=0,(AI2100*0.07)*0.4117,U2100*0.4117)))</f>
        <v/>
      </c>
      <c r="AQ2100" s="47" t="str">
        <f aca="false">IF(AN2100="","",AO2100-AP2100)</f>
        <v/>
      </c>
      <c r="AR2100" s="50" t="str">
        <f aca="false">IFERROR(IF(AND(AC2100="SIM",Y2100="REVENDA",LEFT(AG2100,5)="ANEXO")*OR(AE2100="ANEXO I",AF2100="ANEXO II"),VLOOKUP(H2100,Dados!G:I,2,0),""),"INSERIR MVA")</f>
        <v/>
      </c>
      <c r="AS2100" s="48" t="str">
        <f aca="false">IF(LEFT(AG2100,5)="ANEXO",VLOOKUP(AG2100,Dados!$X$111:$Z$112,2,0)*(AI2100-Q2100),"")</f>
        <v/>
      </c>
      <c r="AT2100" s="48" t="str">
        <f aca="false">IFERROR(IF(AR2100="","",(AI2100*AR2100)+AI2100),"INSERIR MVA")</f>
        <v/>
      </c>
      <c r="AU2100" s="48" t="str">
        <f aca="false">IF(AT2100="","",IF(AY2100=0.04,U2100,AS2100*AY2100))</f>
        <v/>
      </c>
      <c r="AV2100" s="47" t="str">
        <f aca="false">IFERROR(IF(AU2100="","",(VLOOKUP(AG2100,Dados!$X$111:$Z$112,3,0)*AT2100*0.17)),"INSERIR MVA")</f>
        <v/>
      </c>
      <c r="AW2100" s="47" t="str">
        <f aca="false">IFERROR(IF(AR2100="","",AV2100-AU2100),"")</f>
        <v/>
      </c>
      <c r="AX2100" s="51" t="str">
        <f aca="false">IFERROR(IF(AC2100="NÃO","",IF(AM2100&lt;&gt;"",AM2100-W2100,IF(AQ2100&lt;&gt;"",AQ2100-W2100,IF(AW2100&lt;&gt;"",AW2100-W2100,"")))),"")</f>
        <v/>
      </c>
      <c r="AY2100" s="46" t="str">
        <f aca="false">IFERROR(IF(ISNA(VLOOKUP(R2100,Dados!$X$2:$Y$5,2,0)),VLOOKUP(D2100,Dados!$X$7:$Y$33,2,0),VLOOKUP(R2100,Dados!$X$2:$Y$5,2,0)),"")</f>
        <v/>
      </c>
      <c r="AZ2100" s="52" t="str">
        <f aca="false">IF(C2100="","",IF(AND(Y2100="CONSUMO",AC2100="NÃO")*OR(AG2100="-",AG2100="BIT"),IF(E2100&lt;&gt;"",(AI2100-(P2100+L2100-N2100+Q2100)*AY2100)/0.83),""))</f>
        <v/>
      </c>
      <c r="BA2100" s="51" t="str">
        <f aca="false">IF(AZ2100="","",AZ2100*0.17-((P2100+L2100-N2100+Q2100)*AY2100))</f>
        <v/>
      </c>
      <c r="BB2100" s="51" t="str">
        <f aca="false">IF(AND(Y2100="CONSUMO",AG2100="ANEXO I",AY2100&gt;4%),(AI2100-(P2100+L2100-N2100+Q2100)*0.0514)/0.83*(0.5177)*(0.17)-AI2100*0.0514,IF(AND(Y2100="CONSUMO",AG2100="ANEXO II",AY2100&gt;4%),(AI2100-(P2100+L2100-N2100+Q2100)*0.041)/0.83*(0.3295)*(0.17)-AI2100*0.041,IF(AND(Y2100="CONSUMO",AG2100="ANEXO I",AY2100=4%),(AI2100-(P2100+L2100-N2100+Q2100)*0.04)/0.83*(0.5177)*(0.17)-AI2100*0.04,IF(AND(Y2100="CONSUMO",AG2100="ANEXO II",AY2100=4%),(AI2100-(P2100+L2100-N2100+Q2100)*0.04)/0.83*(0.3295)*(0.17)-AI2100*0.04,""))))</f>
        <v/>
      </c>
      <c r="BC2100" s="51" t="str">
        <f aca="false">IF(C2100="","",IF(AND(Y2100="CONSUMO",AC2100="SIM")*OR(AG2100="-",AG2100="BIT"),IF(E2100&lt;&gt;"",(AI2100-(P2100+L2100-N2100+Q2100)*AY2100)/0.83),""))</f>
        <v/>
      </c>
      <c r="BD2100" s="51" t="str">
        <f aca="false">IF(BC2100="","",BC2100*0.17)</f>
        <v/>
      </c>
      <c r="BE2100" s="51" t="str">
        <f aca="false">IF(I2100=6908,0,IF(BC2100="","",BD2100-((P2100+L2100-N2100+Q2100)*AY2100)))</f>
        <v/>
      </c>
      <c r="BF2100" s="53" t="str">
        <f aca="false">IF(B2100="","",IF(OR(B2100="",E2100="Regime Normal"),0,(AI2100-Q2100)*VLOOKUP(R2100,Dados!$X$98:$Y$108,2,0)))</f>
        <v/>
      </c>
      <c r="BG2100" s="54" t="str">
        <f aca="false">IFERROR(VLOOKUP(I2100,Dados!$AC$27:$AD$43,2,0),IF(B2100="","",IF(D2100&lt;&gt;"MT",IF(AND(AC2100="SIM",Y2100="Revenda"),"2403",IF(AND(AC2100="SIM",Y2100="Consumo"),"2407",IF(AND(AC2100="NÃO",Y2100="Revenda"),"2102",IF(AND(AC2100="NÃO",Y2100="Consumo"),"2556",)))),REPLACE(I2100,1,1,1))))</f>
        <v/>
      </c>
    </row>
    <row r="2101" customFormat="false" ht="12.8" hidden="false" customHeight="true" outlineLevel="0" collapsed="false">
      <c r="Y2101" s="45"/>
      <c r="Z2101" s="46" t="str">
        <f aca="false">IF(B2101="","",(IFERROR(VLOOKUP(H2101,Dados!A$3:B$15000,2,0),"Não Encontrado")))</f>
        <v/>
      </c>
      <c r="AA2101" s="46" t="str">
        <f aca="false">IF(B2101="","",(IFERROR(VLOOKUP(G2101,Dados!C$3:E$15000,3,0),"Não Encontrado")))</f>
        <v/>
      </c>
      <c r="AB2101" s="46" t="str">
        <f aca="false">IFERROR(IF(Z2101&lt;&gt;"Não Encontrado",Z2101,IF(AA2101&lt;&gt;"Não Encontrado",AA2101,"")),"")</f>
        <v/>
      </c>
      <c r="AC2101" s="45" t="str">
        <f aca="false">IF(B2101="","",IF(AB2101="","NÃO","SIM"))</f>
        <v/>
      </c>
      <c r="AD2101" s="45" t="str">
        <f aca="false">IFERROR(VLOOKUP(G2101,Dados!$P$3:$R$500,3,0),"")</f>
        <v/>
      </c>
      <c r="AE2101" s="45" t="str">
        <f aca="false">IFERROR(VLOOKUP(G2101,Dados!$K$3:$L$500,2,0),"")</f>
        <v/>
      </c>
      <c r="AF2101" s="45" t="str">
        <f aca="false">IFERROR(VLOOKUP(G2101,Dados!$M$3:$N$500,2,0),"")</f>
        <v/>
      </c>
      <c r="AG2101" s="45" t="str">
        <f aca="false">IF(F2101="","",IF(AND(AD2101="",AE2101="",AF2101=""),"-",IF(AND(AD2101="BIT",AE2101="",AF2101=""),"BIT",IF(AND(AE2101="ANEXO I",AD2101="",AF2101=""),"ANEXO I",IF(AND(AF2101="ANEXO II",AD2101="",AE2101=""),"ANEXO II","Escolher")))))</f>
        <v/>
      </c>
      <c r="AH2101" s="45" t="str">
        <f aca="false">IF(AG2101&lt;&gt;"Pneus","",IFERROR(VLOOKUP(R2101,Dados!$X$2:$Z$5,3,0)*(AI2101-Q2101),VLOOKUP(D2101,Dados!$X$7:$Z$33,3,0)*(AI2101-Q2101)))</f>
        <v/>
      </c>
      <c r="AI2101" s="47" t="str">
        <f aca="false">IF(B2101="","",P2101+Q2101+O2101+M2101+L2101-N2101)</f>
        <v/>
      </c>
      <c r="AJ2101" s="48" t="str">
        <f aca="false">IFERROR(IF(AND(AC2101="SIM",AG2101="-",Y2101="REVENDA"),(AB2101/1+1)*AI2101,IF(AND(AC2101="SIM",AG2101="Pneus",Y2101="REVENDA"),(AB2101/1+1)*(AI2101-AH2101),"")),"")</f>
        <v/>
      </c>
      <c r="AK2101" s="48" t="str">
        <f aca="false">IF(AJ2101="","",AJ2101*17%)</f>
        <v/>
      </c>
      <c r="AL2101" s="48" t="str">
        <f aca="false">IFERROR(IF(AC2101="NÃO","",IF(AK2101="","",IF(E2101="Simples Nacional",BF2101,IF(T2101=0.12,U2101*0.5833337002,IF(T2101=0,AI2101*0.07,U2101))))),"")</f>
        <v/>
      </c>
      <c r="AM2101" s="47" t="str">
        <f aca="false">IFERROR(IF(AC2101="NÃO","",IF(OR(AG2101="-",AG2101="Pneus"),AK2101-AL2101,"")),"")</f>
        <v/>
      </c>
      <c r="AN2101" s="48" t="str">
        <f aca="false">IF(AND(Y2101="REVENDA",AC2101="SIM",AG2101="BIT"),((AB2101/1+1)*AI2101)*0.4117,"")</f>
        <v/>
      </c>
      <c r="AO2101" s="48" t="str">
        <f aca="false">IF(AN2101="","",AN2101*17%)</f>
        <v/>
      </c>
      <c r="AP2101" s="49" t="str">
        <f aca="false">IF(AN2101="","",IF(T2101=0.12,(U2101*0.4117)*0.4117,IF(T2101=0,(AI2101*0.07)*0.4117,U2101*0.4117)))</f>
        <v/>
      </c>
      <c r="AQ2101" s="47" t="str">
        <f aca="false">IF(AN2101="","",AO2101-AP2101)</f>
        <v/>
      </c>
      <c r="AR2101" s="50" t="str">
        <f aca="false">IFERROR(IF(AND(AC2101="SIM",Y2101="REVENDA",LEFT(AG2101,5)="ANEXO")*OR(AE2101="ANEXO I",AF2101="ANEXO II"),VLOOKUP(H2101,Dados!G:I,2,0),""),"INSERIR MVA")</f>
        <v/>
      </c>
      <c r="AS2101" s="48" t="str">
        <f aca="false">IF(LEFT(AG2101,5)="ANEXO",VLOOKUP(AG2101,Dados!$X$111:$Z$112,2,0)*(AI2101-Q2101),"")</f>
        <v/>
      </c>
      <c r="AT2101" s="48" t="str">
        <f aca="false">IFERROR(IF(AR2101="","",(AI2101*AR2101)+AI2101),"INSERIR MVA")</f>
        <v/>
      </c>
      <c r="AU2101" s="48" t="str">
        <f aca="false">IF(AT2101="","",IF(AY2101=0.04,U2101,AS2101*AY2101))</f>
        <v/>
      </c>
      <c r="AV2101" s="47" t="str">
        <f aca="false">IFERROR(IF(AU2101="","",(VLOOKUP(AG2101,Dados!$X$111:$Z$112,3,0)*AT2101*0.17)),"INSERIR MVA")</f>
        <v/>
      </c>
      <c r="AW2101" s="47" t="str">
        <f aca="false">IFERROR(IF(AR2101="","",AV2101-AU2101),"")</f>
        <v/>
      </c>
      <c r="AX2101" s="51" t="str">
        <f aca="false">IFERROR(IF(AC2101="NÃO","",IF(AM2101&lt;&gt;"",AM2101-W2101,IF(AQ2101&lt;&gt;"",AQ2101-W2101,IF(AW2101&lt;&gt;"",AW2101-W2101,"")))),"")</f>
        <v/>
      </c>
      <c r="AY2101" s="46" t="str">
        <f aca="false">IFERROR(IF(ISNA(VLOOKUP(R2101,Dados!$X$2:$Y$5,2,0)),VLOOKUP(D2101,Dados!$X$7:$Y$33,2,0),VLOOKUP(R2101,Dados!$X$2:$Y$5,2,0)),"")</f>
        <v/>
      </c>
      <c r="AZ2101" s="52" t="str">
        <f aca="false">IF(C2101="","",IF(AND(Y2101="CONSUMO",AC2101="NÃO")*OR(AG2101="-",AG2101="BIT"),IF(E2101&lt;&gt;"",(AI2101-(P2101+L2101-N2101+Q2101)*AY2101)/0.83),""))</f>
        <v/>
      </c>
      <c r="BA2101" s="51" t="str">
        <f aca="false">IF(AZ2101="","",AZ2101*0.17-((P2101+L2101-N2101+Q2101)*AY2101))</f>
        <v/>
      </c>
      <c r="BB2101" s="51" t="str">
        <f aca="false">IF(AND(Y2101="CONSUMO",AG2101="ANEXO I",AY2101&gt;4%),(AI2101-(P2101+L2101-N2101+Q2101)*0.0514)/0.83*(0.5177)*(0.17)-AI2101*0.0514,IF(AND(Y2101="CONSUMO",AG2101="ANEXO II",AY2101&gt;4%),(AI2101-(P2101+L2101-N2101+Q2101)*0.041)/0.83*(0.3295)*(0.17)-AI2101*0.041,IF(AND(Y2101="CONSUMO",AG2101="ANEXO I",AY2101=4%),(AI2101-(P2101+L2101-N2101+Q2101)*0.04)/0.83*(0.5177)*(0.17)-AI2101*0.04,IF(AND(Y2101="CONSUMO",AG2101="ANEXO II",AY2101=4%),(AI2101-(P2101+L2101-N2101+Q2101)*0.04)/0.83*(0.3295)*(0.17)-AI2101*0.04,""))))</f>
        <v/>
      </c>
      <c r="BC2101" s="51" t="str">
        <f aca="false">IF(C2101="","",IF(AND(Y2101="CONSUMO",AC2101="SIM")*OR(AG2101="-",AG2101="BIT"),IF(E2101&lt;&gt;"",(AI2101-(P2101+L2101-N2101+Q2101)*AY2101)/0.83),""))</f>
        <v/>
      </c>
      <c r="BD2101" s="51" t="str">
        <f aca="false">IF(BC2101="","",BC2101*0.17)</f>
        <v/>
      </c>
      <c r="BE2101" s="51" t="str">
        <f aca="false">IF(I2101=6908,0,IF(BC2101="","",BD2101-((P2101+L2101-N2101+Q2101)*AY2101)))</f>
        <v/>
      </c>
      <c r="BF2101" s="53" t="str">
        <f aca="false">IF(B2101="","",IF(OR(B2101="",E2101="Regime Normal"),0,(AI2101-Q2101)*VLOOKUP(R2101,Dados!$X$98:$Y$108,2,0)))</f>
        <v/>
      </c>
      <c r="BG2101" s="54" t="str">
        <f aca="false">IFERROR(VLOOKUP(I2101,Dados!$AC$27:$AD$43,2,0),IF(B2101="","",IF(D2101&lt;&gt;"MT",IF(AND(AC2101="SIM",Y2101="Revenda"),"2403",IF(AND(AC2101="SIM",Y2101="Consumo"),"2407",IF(AND(AC2101="NÃO",Y2101="Revenda"),"2102",IF(AND(AC2101="NÃO",Y2101="Consumo"),"2556",)))),REPLACE(I2101,1,1,1))))</f>
        <v/>
      </c>
    </row>
    <row r="2102" customFormat="false" ht="12.8" hidden="false" customHeight="true" outlineLevel="0" collapsed="false">
      <c r="Y2102" s="45"/>
      <c r="Z2102" s="46" t="str">
        <f aca="false">IF(B2102="","",(IFERROR(VLOOKUP(H2102,Dados!A$3:B$15000,2,0),"Não Encontrado")))</f>
        <v/>
      </c>
      <c r="AA2102" s="46" t="str">
        <f aca="false">IF(B2102="","",(IFERROR(VLOOKUP(G2102,Dados!C$3:E$15000,3,0),"Não Encontrado")))</f>
        <v/>
      </c>
      <c r="AB2102" s="46" t="str">
        <f aca="false">IFERROR(IF(Z2102&lt;&gt;"Não Encontrado",Z2102,IF(AA2102&lt;&gt;"Não Encontrado",AA2102,"")),"")</f>
        <v/>
      </c>
      <c r="AC2102" s="45" t="str">
        <f aca="false">IF(B2102="","",IF(AB2102="","NÃO","SIM"))</f>
        <v/>
      </c>
      <c r="AD2102" s="45" t="str">
        <f aca="false">IFERROR(VLOOKUP(G2102,Dados!$P$3:$R$500,3,0),"")</f>
        <v/>
      </c>
      <c r="AE2102" s="45" t="str">
        <f aca="false">IFERROR(VLOOKUP(G2102,Dados!$K$3:$L$500,2,0),"")</f>
        <v/>
      </c>
      <c r="AF2102" s="45" t="str">
        <f aca="false">IFERROR(VLOOKUP(G2102,Dados!$M$3:$N$500,2,0),"")</f>
        <v/>
      </c>
      <c r="AG2102" s="45" t="str">
        <f aca="false">IF(F2102="","",IF(AND(AD2102="",AE2102="",AF2102=""),"-",IF(AND(AD2102="BIT",AE2102="",AF2102=""),"BIT",IF(AND(AE2102="ANEXO I",AD2102="",AF2102=""),"ANEXO I",IF(AND(AF2102="ANEXO II",AD2102="",AE2102=""),"ANEXO II","Escolher")))))</f>
        <v/>
      </c>
      <c r="AH2102" s="45" t="str">
        <f aca="false">IF(AG2102&lt;&gt;"Pneus","",IFERROR(VLOOKUP(R2102,Dados!$X$2:$Z$5,3,0)*(AI2102-Q2102),VLOOKUP(D2102,Dados!$X$7:$Z$33,3,0)*(AI2102-Q2102)))</f>
        <v/>
      </c>
      <c r="AI2102" s="47" t="str">
        <f aca="false">IF(B2102="","",P2102+Q2102+O2102+M2102+L2102-N2102)</f>
        <v/>
      </c>
      <c r="AJ2102" s="48" t="str">
        <f aca="false">IFERROR(IF(AND(AC2102="SIM",AG2102="-",Y2102="REVENDA"),(AB2102/1+1)*AI2102,IF(AND(AC2102="SIM",AG2102="Pneus",Y2102="REVENDA"),(AB2102/1+1)*(AI2102-AH2102),"")),"")</f>
        <v/>
      </c>
      <c r="AK2102" s="48" t="str">
        <f aca="false">IF(AJ2102="","",AJ2102*17%)</f>
        <v/>
      </c>
      <c r="AL2102" s="48" t="str">
        <f aca="false">IFERROR(IF(AC2102="NÃO","",IF(AK2102="","",IF(E2102="Simples Nacional",BF2102,IF(T2102=0.12,U2102*0.5833337002,IF(T2102=0,AI2102*0.07,U2102))))),"")</f>
        <v/>
      </c>
      <c r="AM2102" s="47" t="str">
        <f aca="false">IFERROR(IF(AC2102="NÃO","",IF(OR(AG2102="-",AG2102="Pneus"),AK2102-AL2102,"")),"")</f>
        <v/>
      </c>
      <c r="AN2102" s="48" t="str">
        <f aca="false">IF(AND(Y2102="REVENDA",AC2102="SIM",AG2102="BIT"),((AB2102/1+1)*AI2102)*0.4117,"")</f>
        <v/>
      </c>
      <c r="AO2102" s="48" t="str">
        <f aca="false">IF(AN2102="","",AN2102*17%)</f>
        <v/>
      </c>
      <c r="AP2102" s="49" t="str">
        <f aca="false">IF(AN2102="","",IF(T2102=0.12,(U2102*0.4117)*0.4117,IF(T2102=0,(AI2102*0.07)*0.4117,U2102*0.4117)))</f>
        <v/>
      </c>
      <c r="AQ2102" s="47" t="str">
        <f aca="false">IF(AN2102="","",AO2102-AP2102)</f>
        <v/>
      </c>
      <c r="AR2102" s="50" t="str">
        <f aca="false">IFERROR(IF(AND(AC2102="SIM",Y2102="REVENDA",LEFT(AG2102,5)="ANEXO")*OR(AE2102="ANEXO I",AF2102="ANEXO II"),VLOOKUP(H2102,Dados!G:I,2,0),""),"INSERIR MVA")</f>
        <v/>
      </c>
      <c r="AS2102" s="48" t="str">
        <f aca="false">IF(LEFT(AG2102,5)="ANEXO",VLOOKUP(AG2102,Dados!$X$111:$Z$112,2,0)*(AI2102-Q2102),"")</f>
        <v/>
      </c>
      <c r="AT2102" s="48" t="str">
        <f aca="false">IFERROR(IF(AR2102="","",(AI2102*AR2102)+AI2102),"INSERIR MVA")</f>
        <v/>
      </c>
      <c r="AU2102" s="48" t="str">
        <f aca="false">IF(AT2102="","",IF(AY2102=0.04,U2102,AS2102*AY2102))</f>
        <v/>
      </c>
      <c r="AV2102" s="47" t="str">
        <f aca="false">IFERROR(IF(AU2102="","",(VLOOKUP(AG2102,Dados!$X$111:$Z$112,3,0)*AT2102*0.17)),"INSERIR MVA")</f>
        <v/>
      </c>
      <c r="AW2102" s="47" t="str">
        <f aca="false">IFERROR(IF(AR2102="","",AV2102-AU2102),"")</f>
        <v/>
      </c>
      <c r="AX2102" s="51" t="str">
        <f aca="false">IFERROR(IF(AC2102="NÃO","",IF(AM2102&lt;&gt;"",AM2102-W2102,IF(AQ2102&lt;&gt;"",AQ2102-W2102,IF(AW2102&lt;&gt;"",AW2102-W2102,"")))),"")</f>
        <v/>
      </c>
      <c r="AY2102" s="46" t="str">
        <f aca="false">IFERROR(IF(ISNA(VLOOKUP(R2102,Dados!$X$2:$Y$5,2,0)),VLOOKUP(D2102,Dados!$X$7:$Y$33,2,0),VLOOKUP(R2102,Dados!$X$2:$Y$5,2,0)),"")</f>
        <v/>
      </c>
      <c r="AZ2102" s="52" t="str">
        <f aca="false">IF(C2102="","",IF(AND(Y2102="CONSUMO",AC2102="NÃO")*OR(AG2102="-",AG2102="BIT"),IF(E2102&lt;&gt;"",(AI2102-(P2102+L2102-N2102+Q2102)*AY2102)/0.83),""))</f>
        <v/>
      </c>
      <c r="BA2102" s="51" t="str">
        <f aca="false">IF(AZ2102="","",AZ2102*0.17-((P2102+L2102-N2102+Q2102)*AY2102))</f>
        <v/>
      </c>
      <c r="BB2102" s="51" t="str">
        <f aca="false">IF(AND(Y2102="CONSUMO",AG2102="ANEXO I",AY2102&gt;4%),(AI2102-(P2102+L2102-N2102+Q2102)*0.0514)/0.83*(0.5177)*(0.17)-AI2102*0.0514,IF(AND(Y2102="CONSUMO",AG2102="ANEXO II",AY2102&gt;4%),(AI2102-(P2102+L2102-N2102+Q2102)*0.041)/0.83*(0.3295)*(0.17)-AI2102*0.041,IF(AND(Y2102="CONSUMO",AG2102="ANEXO I",AY2102=4%),(AI2102-(P2102+L2102-N2102+Q2102)*0.04)/0.83*(0.5177)*(0.17)-AI2102*0.04,IF(AND(Y2102="CONSUMO",AG2102="ANEXO II",AY2102=4%),(AI2102-(P2102+L2102-N2102+Q2102)*0.04)/0.83*(0.3295)*(0.17)-AI2102*0.04,""))))</f>
        <v/>
      </c>
      <c r="BC2102" s="51" t="str">
        <f aca="false">IF(C2102="","",IF(AND(Y2102="CONSUMO",AC2102="SIM")*OR(AG2102="-",AG2102="BIT"),IF(E2102&lt;&gt;"",(AI2102-(P2102+L2102-N2102+Q2102)*AY2102)/0.83),""))</f>
        <v/>
      </c>
      <c r="BD2102" s="51" t="str">
        <f aca="false">IF(BC2102="","",BC2102*0.17)</f>
        <v/>
      </c>
      <c r="BE2102" s="51" t="str">
        <f aca="false">IF(I2102=6908,0,IF(BC2102="","",BD2102-((P2102+L2102-N2102+Q2102)*AY2102)))</f>
        <v/>
      </c>
      <c r="BF2102" s="53" t="str">
        <f aca="false">IF(B2102="","",IF(OR(B2102="",E2102="Regime Normal"),0,(AI2102-Q2102)*VLOOKUP(R2102,Dados!$X$98:$Y$108,2,0)))</f>
        <v/>
      </c>
      <c r="BG2102" s="54" t="str">
        <f aca="false">IFERROR(VLOOKUP(I2102,Dados!$AC$27:$AD$43,2,0),IF(B2102="","",IF(D2102&lt;&gt;"MT",IF(AND(AC2102="SIM",Y2102="Revenda"),"2403",IF(AND(AC2102="SIM",Y2102="Consumo"),"2407",IF(AND(AC2102="NÃO",Y2102="Revenda"),"2102",IF(AND(AC2102="NÃO",Y2102="Consumo"),"2556",)))),REPLACE(I2102,1,1,1))))</f>
        <v/>
      </c>
    </row>
    <row r="2103" customFormat="false" ht="12.8" hidden="false" customHeight="true" outlineLevel="0" collapsed="false">
      <c r="Y2103" s="45"/>
      <c r="Z2103" s="46" t="str">
        <f aca="false">IF(B2103="","",(IFERROR(VLOOKUP(H2103,Dados!A$3:B$15000,2,0),"Não Encontrado")))</f>
        <v/>
      </c>
      <c r="AA2103" s="46" t="str">
        <f aca="false">IF(B2103="","",(IFERROR(VLOOKUP(G2103,Dados!C$3:E$15000,3,0),"Não Encontrado")))</f>
        <v/>
      </c>
      <c r="AB2103" s="46" t="str">
        <f aca="false">IFERROR(IF(Z2103&lt;&gt;"Não Encontrado",Z2103,IF(AA2103&lt;&gt;"Não Encontrado",AA2103,"")),"")</f>
        <v/>
      </c>
      <c r="AC2103" s="45" t="str">
        <f aca="false">IF(B2103="","",IF(AB2103="","NÃO","SIM"))</f>
        <v/>
      </c>
      <c r="AD2103" s="45" t="str">
        <f aca="false">IFERROR(VLOOKUP(G2103,Dados!$P$3:$R$500,3,0),"")</f>
        <v/>
      </c>
      <c r="AE2103" s="45" t="str">
        <f aca="false">IFERROR(VLOOKUP(G2103,Dados!$K$3:$L$500,2,0),"")</f>
        <v/>
      </c>
      <c r="AF2103" s="45" t="str">
        <f aca="false">IFERROR(VLOOKUP(G2103,Dados!$M$3:$N$500,2,0),"")</f>
        <v/>
      </c>
      <c r="AG2103" s="45" t="str">
        <f aca="false">IF(F2103="","",IF(AND(AD2103="",AE2103="",AF2103=""),"-",IF(AND(AD2103="BIT",AE2103="",AF2103=""),"BIT",IF(AND(AE2103="ANEXO I",AD2103="",AF2103=""),"ANEXO I",IF(AND(AF2103="ANEXO II",AD2103="",AE2103=""),"ANEXO II","Escolher")))))</f>
        <v/>
      </c>
      <c r="AH2103" s="45" t="str">
        <f aca="false">IF(AG2103&lt;&gt;"Pneus","",IFERROR(VLOOKUP(R2103,Dados!$X$2:$Z$5,3,0)*(AI2103-Q2103),VLOOKUP(D2103,Dados!$X$7:$Z$33,3,0)*(AI2103-Q2103)))</f>
        <v/>
      </c>
      <c r="AI2103" s="47" t="str">
        <f aca="false">IF(B2103="","",P2103+Q2103+O2103+M2103+L2103-N2103)</f>
        <v/>
      </c>
      <c r="AJ2103" s="48" t="str">
        <f aca="false">IFERROR(IF(AND(AC2103="SIM",AG2103="-",Y2103="REVENDA"),(AB2103/1+1)*AI2103,IF(AND(AC2103="SIM",AG2103="Pneus",Y2103="REVENDA"),(AB2103/1+1)*(AI2103-AH2103),"")),"")</f>
        <v/>
      </c>
      <c r="AK2103" s="48" t="str">
        <f aca="false">IF(AJ2103="","",AJ2103*17%)</f>
        <v/>
      </c>
      <c r="AL2103" s="48" t="str">
        <f aca="false">IFERROR(IF(AC2103="NÃO","",IF(AK2103="","",IF(E2103="Simples Nacional",BF2103,IF(T2103=0.12,U2103*0.5833337002,IF(T2103=0,AI2103*0.07,U2103))))),"")</f>
        <v/>
      </c>
      <c r="AM2103" s="47" t="str">
        <f aca="false">IFERROR(IF(AC2103="NÃO","",IF(OR(AG2103="-",AG2103="Pneus"),AK2103-AL2103,"")),"")</f>
        <v/>
      </c>
      <c r="AN2103" s="48" t="str">
        <f aca="false">IF(AND(Y2103="REVENDA",AC2103="SIM",AG2103="BIT"),((AB2103/1+1)*AI2103)*0.4117,"")</f>
        <v/>
      </c>
      <c r="AO2103" s="48" t="str">
        <f aca="false">IF(AN2103="","",AN2103*17%)</f>
        <v/>
      </c>
      <c r="AP2103" s="49" t="str">
        <f aca="false">IF(AN2103="","",IF(T2103=0.12,(U2103*0.4117)*0.4117,IF(T2103=0,(AI2103*0.07)*0.4117,U2103*0.4117)))</f>
        <v/>
      </c>
      <c r="AQ2103" s="47" t="str">
        <f aca="false">IF(AN2103="","",AO2103-AP2103)</f>
        <v/>
      </c>
      <c r="AR2103" s="50" t="str">
        <f aca="false">IFERROR(IF(AND(AC2103="SIM",Y2103="REVENDA",LEFT(AG2103,5)="ANEXO")*OR(AE2103="ANEXO I",AF2103="ANEXO II"),VLOOKUP(H2103,Dados!G:I,2,0),""),"INSERIR MVA")</f>
        <v/>
      </c>
      <c r="AS2103" s="48" t="str">
        <f aca="false">IF(LEFT(AG2103,5)="ANEXO",VLOOKUP(AG2103,Dados!$X$111:$Z$112,2,0)*(AI2103-Q2103),"")</f>
        <v/>
      </c>
      <c r="AT2103" s="48" t="str">
        <f aca="false">IFERROR(IF(AR2103="","",(AI2103*AR2103)+AI2103),"INSERIR MVA")</f>
        <v/>
      </c>
      <c r="AU2103" s="48" t="str">
        <f aca="false">IF(AT2103="","",IF(AY2103=0.04,U2103,AS2103*AY2103))</f>
        <v/>
      </c>
      <c r="AV2103" s="47" t="str">
        <f aca="false">IFERROR(IF(AU2103="","",(VLOOKUP(AG2103,Dados!$X$111:$Z$112,3,0)*AT2103*0.17)),"INSERIR MVA")</f>
        <v/>
      </c>
      <c r="AW2103" s="47" t="str">
        <f aca="false">IFERROR(IF(AR2103="","",AV2103-AU2103),"")</f>
        <v/>
      </c>
      <c r="AX2103" s="51" t="str">
        <f aca="false">IFERROR(IF(AC2103="NÃO","",IF(AM2103&lt;&gt;"",AM2103-W2103,IF(AQ2103&lt;&gt;"",AQ2103-W2103,IF(AW2103&lt;&gt;"",AW2103-W2103,"")))),"")</f>
        <v/>
      </c>
      <c r="AY2103" s="46" t="str">
        <f aca="false">IFERROR(IF(ISNA(VLOOKUP(R2103,Dados!$X$2:$Y$5,2,0)),VLOOKUP(D2103,Dados!$X$7:$Y$33,2,0),VLOOKUP(R2103,Dados!$X$2:$Y$5,2,0)),"")</f>
        <v/>
      </c>
      <c r="AZ2103" s="52" t="str">
        <f aca="false">IF(C2103="","",IF(AND(Y2103="CONSUMO",AC2103="NÃO")*OR(AG2103="-",AG2103="BIT"),IF(E2103&lt;&gt;"",(AI2103-(P2103+L2103-N2103+Q2103)*AY2103)/0.83),""))</f>
        <v/>
      </c>
      <c r="BA2103" s="51" t="str">
        <f aca="false">IF(AZ2103="","",AZ2103*0.17-((P2103+L2103-N2103+Q2103)*AY2103))</f>
        <v/>
      </c>
      <c r="BB2103" s="51" t="str">
        <f aca="false">IF(AND(Y2103="CONSUMO",AG2103="ANEXO I",AY2103&gt;4%),(AI2103-(P2103+L2103-N2103+Q2103)*0.0514)/0.83*(0.5177)*(0.17)-AI2103*0.0514,IF(AND(Y2103="CONSUMO",AG2103="ANEXO II",AY2103&gt;4%),(AI2103-(P2103+L2103-N2103+Q2103)*0.041)/0.83*(0.3295)*(0.17)-AI2103*0.041,IF(AND(Y2103="CONSUMO",AG2103="ANEXO I",AY2103=4%),(AI2103-(P2103+L2103-N2103+Q2103)*0.04)/0.83*(0.5177)*(0.17)-AI2103*0.04,IF(AND(Y2103="CONSUMO",AG2103="ANEXO II",AY2103=4%),(AI2103-(P2103+L2103-N2103+Q2103)*0.04)/0.83*(0.3295)*(0.17)-AI2103*0.04,""))))</f>
        <v/>
      </c>
      <c r="BC2103" s="51" t="str">
        <f aca="false">IF(C2103="","",IF(AND(Y2103="CONSUMO",AC2103="SIM")*OR(AG2103="-",AG2103="BIT"),IF(E2103&lt;&gt;"",(AI2103-(P2103+L2103-N2103+Q2103)*AY2103)/0.83),""))</f>
        <v/>
      </c>
      <c r="BD2103" s="51" t="str">
        <f aca="false">IF(BC2103="","",BC2103*0.17)</f>
        <v/>
      </c>
      <c r="BE2103" s="51" t="str">
        <f aca="false">IF(I2103=6908,0,IF(BC2103="","",BD2103-((P2103+L2103-N2103+Q2103)*AY2103)))</f>
        <v/>
      </c>
      <c r="BF2103" s="53" t="str">
        <f aca="false">IF(B2103="","",IF(OR(B2103="",E2103="Regime Normal"),0,(AI2103-Q2103)*VLOOKUP(R2103,Dados!$X$98:$Y$108,2,0)))</f>
        <v/>
      </c>
      <c r="BG2103" s="54" t="str">
        <f aca="false">IFERROR(VLOOKUP(I2103,Dados!$AC$27:$AD$43,2,0),IF(B2103="","",IF(D2103&lt;&gt;"MT",IF(AND(AC2103="SIM",Y2103="Revenda"),"2403",IF(AND(AC2103="SIM",Y2103="Consumo"),"2407",IF(AND(AC2103="NÃO",Y2103="Revenda"),"2102",IF(AND(AC2103="NÃO",Y2103="Consumo"),"2556",)))),REPLACE(I2103,1,1,1))))</f>
        <v/>
      </c>
    </row>
    <row r="2104" customFormat="false" ht="12.8" hidden="false" customHeight="true" outlineLevel="0" collapsed="false">
      <c r="Y2104" s="45"/>
      <c r="Z2104" s="46" t="str">
        <f aca="false">IF(B2104="","",(IFERROR(VLOOKUP(H2104,Dados!A$3:B$15000,2,0),"Não Encontrado")))</f>
        <v/>
      </c>
      <c r="AA2104" s="46" t="str">
        <f aca="false">IF(B2104="","",(IFERROR(VLOOKUP(G2104,Dados!C$3:E$15000,3,0),"Não Encontrado")))</f>
        <v/>
      </c>
      <c r="AB2104" s="46" t="str">
        <f aca="false">IFERROR(IF(Z2104&lt;&gt;"Não Encontrado",Z2104,IF(AA2104&lt;&gt;"Não Encontrado",AA2104,"")),"")</f>
        <v/>
      </c>
      <c r="AC2104" s="45" t="str">
        <f aca="false">IF(B2104="","",IF(AB2104="","NÃO","SIM"))</f>
        <v/>
      </c>
      <c r="AD2104" s="45" t="str">
        <f aca="false">IFERROR(VLOOKUP(G2104,Dados!$P$3:$R$500,3,0),"")</f>
        <v/>
      </c>
      <c r="AE2104" s="45" t="str">
        <f aca="false">IFERROR(VLOOKUP(G2104,Dados!$K$3:$L$500,2,0),"")</f>
        <v/>
      </c>
      <c r="AF2104" s="45" t="str">
        <f aca="false">IFERROR(VLOOKUP(G2104,Dados!$M$3:$N$500,2,0),"")</f>
        <v/>
      </c>
      <c r="AG2104" s="45" t="str">
        <f aca="false">IF(F2104="","",IF(AND(AD2104="",AE2104="",AF2104=""),"-",IF(AND(AD2104="BIT",AE2104="",AF2104=""),"BIT",IF(AND(AE2104="ANEXO I",AD2104="",AF2104=""),"ANEXO I",IF(AND(AF2104="ANEXO II",AD2104="",AE2104=""),"ANEXO II","Escolher")))))</f>
        <v/>
      </c>
      <c r="AH2104" s="45" t="str">
        <f aca="false">IF(AG2104&lt;&gt;"Pneus","",IFERROR(VLOOKUP(R2104,Dados!$X$2:$Z$5,3,0)*(AI2104-Q2104),VLOOKUP(D2104,Dados!$X$7:$Z$33,3,0)*(AI2104-Q2104)))</f>
        <v/>
      </c>
      <c r="AI2104" s="47" t="str">
        <f aca="false">IF(B2104="","",P2104+Q2104+O2104+M2104+L2104-N2104)</f>
        <v/>
      </c>
      <c r="AJ2104" s="48" t="str">
        <f aca="false">IFERROR(IF(AND(AC2104="SIM",AG2104="-",Y2104="REVENDA"),(AB2104/1+1)*AI2104,IF(AND(AC2104="SIM",AG2104="Pneus",Y2104="REVENDA"),(AB2104/1+1)*(AI2104-AH2104),"")),"")</f>
        <v/>
      </c>
      <c r="AK2104" s="48" t="str">
        <f aca="false">IF(AJ2104="","",AJ2104*17%)</f>
        <v/>
      </c>
      <c r="AL2104" s="48" t="str">
        <f aca="false">IFERROR(IF(AC2104="NÃO","",IF(AK2104="","",IF(E2104="Simples Nacional",BF2104,IF(T2104=0.12,U2104*0.5833337002,IF(T2104=0,AI2104*0.07,U2104))))),"")</f>
        <v/>
      </c>
      <c r="AM2104" s="47" t="str">
        <f aca="false">IFERROR(IF(AC2104="NÃO","",IF(OR(AG2104="-",AG2104="Pneus"),AK2104-AL2104,"")),"")</f>
        <v/>
      </c>
      <c r="AN2104" s="48" t="str">
        <f aca="false">IF(AND(Y2104="REVENDA",AC2104="SIM",AG2104="BIT"),((AB2104/1+1)*AI2104)*0.4117,"")</f>
        <v/>
      </c>
      <c r="AO2104" s="48" t="str">
        <f aca="false">IF(AN2104="","",AN2104*17%)</f>
        <v/>
      </c>
      <c r="AP2104" s="49" t="str">
        <f aca="false">IF(AN2104="","",IF(T2104=0.12,(U2104*0.4117)*0.4117,IF(T2104=0,(AI2104*0.07)*0.4117,U2104*0.4117)))</f>
        <v/>
      </c>
      <c r="AQ2104" s="47" t="str">
        <f aca="false">IF(AN2104="","",AO2104-AP2104)</f>
        <v/>
      </c>
      <c r="AR2104" s="50" t="str">
        <f aca="false">IFERROR(IF(AND(AC2104="SIM",Y2104="REVENDA",LEFT(AG2104,5)="ANEXO")*OR(AE2104="ANEXO I",AF2104="ANEXO II"),VLOOKUP(H2104,Dados!G:I,2,0),""),"INSERIR MVA")</f>
        <v/>
      </c>
      <c r="AS2104" s="48" t="str">
        <f aca="false">IF(LEFT(AG2104,5)="ANEXO",VLOOKUP(AG2104,Dados!$X$111:$Z$112,2,0)*(AI2104-Q2104),"")</f>
        <v/>
      </c>
      <c r="AT2104" s="48" t="str">
        <f aca="false">IFERROR(IF(AR2104="","",(AI2104*AR2104)+AI2104),"INSERIR MVA")</f>
        <v/>
      </c>
      <c r="AU2104" s="48" t="str">
        <f aca="false">IF(AT2104="","",IF(AY2104=0.04,U2104,AS2104*AY2104))</f>
        <v/>
      </c>
      <c r="AV2104" s="47" t="str">
        <f aca="false">IFERROR(IF(AU2104="","",(VLOOKUP(AG2104,Dados!$X$111:$Z$112,3,0)*AT2104*0.17)),"INSERIR MVA")</f>
        <v/>
      </c>
      <c r="AW2104" s="47" t="str">
        <f aca="false">IFERROR(IF(AR2104="","",AV2104-AU2104),"")</f>
        <v/>
      </c>
      <c r="AX2104" s="51" t="str">
        <f aca="false">IFERROR(IF(AC2104="NÃO","",IF(AM2104&lt;&gt;"",AM2104-W2104,IF(AQ2104&lt;&gt;"",AQ2104-W2104,IF(AW2104&lt;&gt;"",AW2104-W2104,"")))),"")</f>
        <v/>
      </c>
      <c r="AY2104" s="46" t="str">
        <f aca="false">IFERROR(IF(ISNA(VLOOKUP(R2104,Dados!$X$2:$Y$5,2,0)),VLOOKUP(D2104,Dados!$X$7:$Y$33,2,0),VLOOKUP(R2104,Dados!$X$2:$Y$5,2,0)),"")</f>
        <v/>
      </c>
      <c r="AZ2104" s="52" t="str">
        <f aca="false">IF(C2104="","",IF(AND(Y2104="CONSUMO",AC2104="NÃO")*OR(AG2104="-",AG2104="BIT"),IF(E2104&lt;&gt;"",(AI2104-(P2104+L2104-N2104+Q2104)*AY2104)/0.83),""))</f>
        <v/>
      </c>
      <c r="BA2104" s="51" t="str">
        <f aca="false">IF(AZ2104="","",AZ2104*0.17-((P2104+L2104-N2104+Q2104)*AY2104))</f>
        <v/>
      </c>
      <c r="BB2104" s="51" t="str">
        <f aca="false">IF(AND(Y2104="CONSUMO",AG2104="ANEXO I",AY2104&gt;4%),(AI2104-(P2104+L2104-N2104+Q2104)*0.0514)/0.83*(0.5177)*(0.17)-AI2104*0.0514,IF(AND(Y2104="CONSUMO",AG2104="ANEXO II",AY2104&gt;4%),(AI2104-(P2104+L2104-N2104+Q2104)*0.041)/0.83*(0.3295)*(0.17)-AI2104*0.041,IF(AND(Y2104="CONSUMO",AG2104="ANEXO I",AY2104=4%),(AI2104-(P2104+L2104-N2104+Q2104)*0.04)/0.83*(0.5177)*(0.17)-AI2104*0.04,IF(AND(Y2104="CONSUMO",AG2104="ANEXO II",AY2104=4%),(AI2104-(P2104+L2104-N2104+Q2104)*0.04)/0.83*(0.3295)*(0.17)-AI2104*0.04,""))))</f>
        <v/>
      </c>
      <c r="BC2104" s="51" t="str">
        <f aca="false">IF(C2104="","",IF(AND(Y2104="CONSUMO",AC2104="SIM")*OR(AG2104="-",AG2104="BIT"),IF(E2104&lt;&gt;"",(AI2104-(P2104+L2104-N2104+Q2104)*AY2104)/0.83),""))</f>
        <v/>
      </c>
      <c r="BD2104" s="51" t="str">
        <f aca="false">IF(BC2104="","",BC2104*0.17)</f>
        <v/>
      </c>
      <c r="BE2104" s="51" t="str">
        <f aca="false">IF(I2104=6908,0,IF(BC2104="","",BD2104-((P2104+L2104-N2104+Q2104)*AY2104)))</f>
        <v/>
      </c>
      <c r="BF2104" s="53" t="str">
        <f aca="false">IF(B2104="","",IF(OR(B2104="",E2104="Regime Normal"),0,(AI2104-Q2104)*VLOOKUP(R2104,Dados!$X$98:$Y$108,2,0)))</f>
        <v/>
      </c>
      <c r="BG2104" s="54" t="str">
        <f aca="false">IFERROR(VLOOKUP(I2104,Dados!$AC$27:$AD$43,2,0),IF(B2104="","",IF(D2104&lt;&gt;"MT",IF(AND(AC2104="SIM",Y2104="Revenda"),"2403",IF(AND(AC2104="SIM",Y2104="Consumo"),"2407",IF(AND(AC2104="NÃO",Y2104="Revenda"),"2102",IF(AND(AC2104="NÃO",Y2104="Consumo"),"2556",)))),REPLACE(I2104,1,1,1))))</f>
        <v/>
      </c>
    </row>
    <row r="2105" customFormat="false" ht="12.8" hidden="false" customHeight="true" outlineLevel="0" collapsed="false">
      <c r="Y2105" s="45"/>
      <c r="Z2105" s="46" t="str">
        <f aca="false">IF(B2105="","",(IFERROR(VLOOKUP(H2105,Dados!A$3:B$15000,2,0),"Não Encontrado")))</f>
        <v/>
      </c>
      <c r="AA2105" s="46" t="str">
        <f aca="false">IF(B2105="","",(IFERROR(VLOOKUP(G2105,Dados!C$3:E$15000,3,0),"Não Encontrado")))</f>
        <v/>
      </c>
      <c r="AB2105" s="46" t="str">
        <f aca="false">IFERROR(IF(Z2105&lt;&gt;"Não Encontrado",Z2105,IF(AA2105&lt;&gt;"Não Encontrado",AA2105,"")),"")</f>
        <v/>
      </c>
      <c r="AC2105" s="45" t="str">
        <f aca="false">IF(B2105="","",IF(AB2105="","NÃO","SIM"))</f>
        <v/>
      </c>
      <c r="AD2105" s="45" t="str">
        <f aca="false">IFERROR(VLOOKUP(G2105,Dados!$P$3:$R$500,3,0),"")</f>
        <v/>
      </c>
      <c r="AE2105" s="45" t="str">
        <f aca="false">IFERROR(VLOOKUP(G2105,Dados!$K$3:$L$500,2,0),"")</f>
        <v/>
      </c>
      <c r="AF2105" s="45" t="str">
        <f aca="false">IFERROR(VLOOKUP(G2105,Dados!$M$3:$N$500,2,0),"")</f>
        <v/>
      </c>
      <c r="AG2105" s="45" t="str">
        <f aca="false">IF(F2105="","",IF(AND(AD2105="",AE2105="",AF2105=""),"-",IF(AND(AD2105="BIT",AE2105="",AF2105=""),"BIT",IF(AND(AE2105="ANEXO I",AD2105="",AF2105=""),"ANEXO I",IF(AND(AF2105="ANEXO II",AD2105="",AE2105=""),"ANEXO II","Escolher")))))</f>
        <v/>
      </c>
      <c r="AH2105" s="45" t="str">
        <f aca="false">IF(AG2105&lt;&gt;"Pneus","",IFERROR(VLOOKUP(R2105,Dados!$X$2:$Z$5,3,0)*(AI2105-Q2105),VLOOKUP(D2105,Dados!$X$7:$Z$33,3,0)*(AI2105-Q2105)))</f>
        <v/>
      </c>
      <c r="AI2105" s="47" t="str">
        <f aca="false">IF(B2105="","",P2105+Q2105+O2105+M2105+L2105-N2105)</f>
        <v/>
      </c>
      <c r="AJ2105" s="48" t="str">
        <f aca="false">IFERROR(IF(AND(AC2105="SIM",AG2105="-",Y2105="REVENDA"),(AB2105/1+1)*AI2105,IF(AND(AC2105="SIM",AG2105="Pneus",Y2105="REVENDA"),(AB2105/1+1)*(AI2105-AH2105),"")),"")</f>
        <v/>
      </c>
      <c r="AK2105" s="48" t="str">
        <f aca="false">IF(AJ2105="","",AJ2105*17%)</f>
        <v/>
      </c>
      <c r="AL2105" s="48" t="str">
        <f aca="false">IFERROR(IF(AC2105="NÃO","",IF(AK2105="","",IF(E2105="Simples Nacional",BF2105,IF(T2105=0.12,U2105*0.5833337002,IF(T2105=0,AI2105*0.07,U2105))))),"")</f>
        <v/>
      </c>
      <c r="AM2105" s="47" t="str">
        <f aca="false">IFERROR(IF(AC2105="NÃO","",IF(OR(AG2105="-",AG2105="Pneus"),AK2105-AL2105,"")),"")</f>
        <v/>
      </c>
      <c r="AN2105" s="48" t="str">
        <f aca="false">IF(AND(Y2105="REVENDA",AC2105="SIM",AG2105="BIT"),((AB2105/1+1)*AI2105)*0.4117,"")</f>
        <v/>
      </c>
      <c r="AO2105" s="48" t="str">
        <f aca="false">IF(AN2105="","",AN2105*17%)</f>
        <v/>
      </c>
      <c r="AP2105" s="49" t="str">
        <f aca="false">IF(AN2105="","",IF(T2105=0.12,(U2105*0.4117)*0.4117,IF(T2105=0,(AI2105*0.07)*0.4117,U2105*0.4117)))</f>
        <v/>
      </c>
      <c r="AQ2105" s="47" t="str">
        <f aca="false">IF(AN2105="","",AO2105-AP2105)</f>
        <v/>
      </c>
      <c r="AR2105" s="50" t="str">
        <f aca="false">IFERROR(IF(AND(AC2105="SIM",Y2105="REVENDA",LEFT(AG2105,5)="ANEXO")*OR(AE2105="ANEXO I",AF2105="ANEXO II"),VLOOKUP(H2105,Dados!G:I,2,0),""),"INSERIR MVA")</f>
        <v/>
      </c>
      <c r="AS2105" s="48" t="str">
        <f aca="false">IF(LEFT(AG2105,5)="ANEXO",VLOOKUP(AG2105,Dados!$X$111:$Z$112,2,0)*(AI2105-Q2105),"")</f>
        <v/>
      </c>
      <c r="AT2105" s="48" t="str">
        <f aca="false">IFERROR(IF(AR2105="","",(AI2105*AR2105)+AI2105),"INSERIR MVA")</f>
        <v/>
      </c>
      <c r="AU2105" s="48" t="str">
        <f aca="false">IF(AT2105="","",IF(AY2105=0.04,U2105,AS2105*AY2105))</f>
        <v/>
      </c>
      <c r="AV2105" s="47" t="str">
        <f aca="false">IFERROR(IF(AU2105="","",(VLOOKUP(AG2105,Dados!$X$111:$Z$112,3,0)*AT2105*0.17)),"INSERIR MVA")</f>
        <v/>
      </c>
      <c r="AW2105" s="47" t="str">
        <f aca="false">IFERROR(IF(AR2105="","",AV2105-AU2105),"")</f>
        <v/>
      </c>
      <c r="AX2105" s="51" t="str">
        <f aca="false">IFERROR(IF(AC2105="NÃO","",IF(AM2105&lt;&gt;"",AM2105-W2105,IF(AQ2105&lt;&gt;"",AQ2105-W2105,IF(AW2105&lt;&gt;"",AW2105-W2105,"")))),"")</f>
        <v/>
      </c>
      <c r="AY2105" s="46" t="str">
        <f aca="false">IFERROR(IF(ISNA(VLOOKUP(R2105,Dados!$X$2:$Y$5,2,0)),VLOOKUP(D2105,Dados!$X$7:$Y$33,2,0),VLOOKUP(R2105,Dados!$X$2:$Y$5,2,0)),"")</f>
        <v/>
      </c>
      <c r="AZ2105" s="52" t="str">
        <f aca="false">IF(C2105="","",IF(AND(Y2105="CONSUMO",AC2105="NÃO")*OR(AG2105="-",AG2105="BIT"),IF(E2105&lt;&gt;"",(AI2105-(P2105+L2105-N2105+Q2105)*AY2105)/0.83),""))</f>
        <v/>
      </c>
      <c r="BA2105" s="51" t="str">
        <f aca="false">IF(AZ2105="","",AZ2105*0.17-((P2105+L2105-N2105+Q2105)*AY2105))</f>
        <v/>
      </c>
      <c r="BB2105" s="51" t="str">
        <f aca="false">IF(AND(Y2105="CONSUMO",AG2105="ANEXO I",AY2105&gt;4%),(AI2105-(P2105+L2105-N2105+Q2105)*0.0514)/0.83*(0.5177)*(0.17)-AI2105*0.0514,IF(AND(Y2105="CONSUMO",AG2105="ANEXO II",AY2105&gt;4%),(AI2105-(P2105+L2105-N2105+Q2105)*0.041)/0.83*(0.3295)*(0.17)-AI2105*0.041,IF(AND(Y2105="CONSUMO",AG2105="ANEXO I",AY2105=4%),(AI2105-(P2105+L2105-N2105+Q2105)*0.04)/0.83*(0.5177)*(0.17)-AI2105*0.04,IF(AND(Y2105="CONSUMO",AG2105="ANEXO II",AY2105=4%),(AI2105-(P2105+L2105-N2105+Q2105)*0.04)/0.83*(0.3295)*(0.17)-AI2105*0.04,""))))</f>
        <v/>
      </c>
      <c r="BC2105" s="51" t="str">
        <f aca="false">IF(C2105="","",IF(AND(Y2105="CONSUMO",AC2105="SIM")*OR(AG2105="-",AG2105="BIT"),IF(E2105&lt;&gt;"",(AI2105-(P2105+L2105-N2105+Q2105)*AY2105)/0.83),""))</f>
        <v/>
      </c>
      <c r="BD2105" s="51" t="str">
        <f aca="false">IF(BC2105="","",BC2105*0.17)</f>
        <v/>
      </c>
      <c r="BE2105" s="51" t="str">
        <f aca="false">IF(I2105=6908,0,IF(BC2105="","",BD2105-((P2105+L2105-N2105+Q2105)*AY2105)))</f>
        <v/>
      </c>
      <c r="BF2105" s="53" t="str">
        <f aca="false">IF(B2105="","",IF(OR(B2105="",E2105="Regime Normal"),0,(AI2105-Q2105)*VLOOKUP(R2105,Dados!$X$98:$Y$108,2,0)))</f>
        <v/>
      </c>
      <c r="BG2105" s="54" t="str">
        <f aca="false">IFERROR(VLOOKUP(I2105,Dados!$AC$27:$AD$43,2,0),IF(B2105="","",IF(D2105&lt;&gt;"MT",IF(AND(AC2105="SIM",Y2105="Revenda"),"2403",IF(AND(AC2105="SIM",Y2105="Consumo"),"2407",IF(AND(AC2105="NÃO",Y2105="Revenda"),"2102",IF(AND(AC2105="NÃO",Y2105="Consumo"),"2556",)))),REPLACE(I2105,1,1,1))))</f>
        <v/>
      </c>
    </row>
    <row r="2106" customFormat="false" ht="12.8" hidden="false" customHeight="true" outlineLevel="0" collapsed="false">
      <c r="Y2106" s="45"/>
      <c r="Z2106" s="46" t="str">
        <f aca="false">IF(B2106="","",(IFERROR(VLOOKUP(H2106,Dados!A$3:B$15000,2,0),"Não Encontrado")))</f>
        <v/>
      </c>
      <c r="AA2106" s="46" t="str">
        <f aca="false">IF(B2106="","",(IFERROR(VLOOKUP(G2106,Dados!C$3:E$15000,3,0),"Não Encontrado")))</f>
        <v/>
      </c>
      <c r="AB2106" s="46" t="str">
        <f aca="false">IFERROR(IF(Z2106&lt;&gt;"Não Encontrado",Z2106,IF(AA2106&lt;&gt;"Não Encontrado",AA2106,"")),"")</f>
        <v/>
      </c>
      <c r="AC2106" s="45" t="str">
        <f aca="false">IF(B2106="","",IF(AB2106="","NÃO","SIM"))</f>
        <v/>
      </c>
      <c r="AD2106" s="45" t="str">
        <f aca="false">IFERROR(VLOOKUP(G2106,Dados!$P$3:$R$500,3,0),"")</f>
        <v/>
      </c>
      <c r="AE2106" s="45" t="str">
        <f aca="false">IFERROR(VLOOKUP(G2106,Dados!$K$3:$L$500,2,0),"")</f>
        <v/>
      </c>
      <c r="AF2106" s="45" t="str">
        <f aca="false">IFERROR(VLOOKUP(G2106,Dados!$M$3:$N$500,2,0),"")</f>
        <v/>
      </c>
      <c r="AG2106" s="45" t="str">
        <f aca="false">IF(F2106="","",IF(AND(AD2106="",AE2106="",AF2106=""),"-",IF(AND(AD2106="BIT",AE2106="",AF2106=""),"BIT",IF(AND(AE2106="ANEXO I",AD2106="",AF2106=""),"ANEXO I",IF(AND(AF2106="ANEXO II",AD2106="",AE2106=""),"ANEXO II","Escolher")))))</f>
        <v/>
      </c>
      <c r="AH2106" s="45" t="str">
        <f aca="false">IF(AG2106&lt;&gt;"Pneus","",IFERROR(VLOOKUP(R2106,Dados!$X$2:$Z$5,3,0)*(AI2106-Q2106),VLOOKUP(D2106,Dados!$X$7:$Z$33,3,0)*(AI2106-Q2106)))</f>
        <v/>
      </c>
      <c r="AI2106" s="47" t="str">
        <f aca="false">IF(B2106="","",P2106+Q2106+O2106+M2106+L2106-N2106)</f>
        <v/>
      </c>
      <c r="AJ2106" s="48" t="str">
        <f aca="false">IFERROR(IF(AND(AC2106="SIM",AG2106="-",Y2106="REVENDA"),(AB2106/1+1)*AI2106,IF(AND(AC2106="SIM",AG2106="Pneus",Y2106="REVENDA"),(AB2106/1+1)*(AI2106-AH2106),"")),"")</f>
        <v/>
      </c>
      <c r="AK2106" s="48" t="str">
        <f aca="false">IF(AJ2106="","",AJ2106*17%)</f>
        <v/>
      </c>
      <c r="AL2106" s="48" t="str">
        <f aca="false">IFERROR(IF(AC2106="NÃO","",IF(AK2106="","",IF(E2106="Simples Nacional",BF2106,IF(T2106=0.12,U2106*0.5833337002,IF(T2106=0,AI2106*0.07,U2106))))),"")</f>
        <v/>
      </c>
      <c r="AM2106" s="47" t="str">
        <f aca="false">IFERROR(IF(AC2106="NÃO","",IF(OR(AG2106="-",AG2106="Pneus"),AK2106-AL2106,"")),"")</f>
        <v/>
      </c>
      <c r="AN2106" s="48" t="str">
        <f aca="false">IF(AND(Y2106="REVENDA",AC2106="SIM",AG2106="BIT"),((AB2106/1+1)*AI2106)*0.4117,"")</f>
        <v/>
      </c>
      <c r="AO2106" s="48" t="str">
        <f aca="false">IF(AN2106="","",AN2106*17%)</f>
        <v/>
      </c>
      <c r="AP2106" s="49" t="str">
        <f aca="false">IF(AN2106="","",IF(T2106=0.12,(U2106*0.4117)*0.4117,IF(T2106=0,(AI2106*0.07)*0.4117,U2106*0.4117)))</f>
        <v/>
      </c>
      <c r="AQ2106" s="47" t="str">
        <f aca="false">IF(AN2106="","",AO2106-AP2106)</f>
        <v/>
      </c>
      <c r="AR2106" s="50" t="str">
        <f aca="false">IFERROR(IF(AND(AC2106="SIM",Y2106="REVENDA",LEFT(AG2106,5)="ANEXO")*OR(AE2106="ANEXO I",AF2106="ANEXO II"),VLOOKUP(H2106,Dados!G:I,2,0),""),"INSERIR MVA")</f>
        <v/>
      </c>
      <c r="AS2106" s="48" t="str">
        <f aca="false">IF(LEFT(AG2106,5)="ANEXO",VLOOKUP(AG2106,Dados!$X$111:$Z$112,2,0)*(AI2106-Q2106),"")</f>
        <v/>
      </c>
      <c r="AT2106" s="48" t="str">
        <f aca="false">IFERROR(IF(AR2106="","",(AI2106*AR2106)+AI2106),"INSERIR MVA")</f>
        <v/>
      </c>
      <c r="AU2106" s="48" t="str">
        <f aca="false">IF(AT2106="","",IF(AY2106=0.04,U2106,AS2106*AY2106))</f>
        <v/>
      </c>
      <c r="AV2106" s="47" t="str">
        <f aca="false">IFERROR(IF(AU2106="","",(VLOOKUP(AG2106,Dados!$X$111:$Z$112,3,0)*AT2106*0.17)),"INSERIR MVA")</f>
        <v/>
      </c>
      <c r="AW2106" s="47" t="str">
        <f aca="false">IFERROR(IF(AR2106="","",AV2106-AU2106),"")</f>
        <v/>
      </c>
      <c r="AX2106" s="51" t="str">
        <f aca="false">IFERROR(IF(AC2106="NÃO","",IF(AM2106&lt;&gt;"",AM2106-W2106,IF(AQ2106&lt;&gt;"",AQ2106-W2106,IF(AW2106&lt;&gt;"",AW2106-W2106,"")))),"")</f>
        <v/>
      </c>
      <c r="AY2106" s="46" t="str">
        <f aca="false">IFERROR(IF(ISNA(VLOOKUP(R2106,Dados!$X$2:$Y$5,2,0)),VLOOKUP(D2106,Dados!$X$7:$Y$33,2,0),VLOOKUP(R2106,Dados!$X$2:$Y$5,2,0)),"")</f>
        <v/>
      </c>
      <c r="AZ2106" s="52" t="str">
        <f aca="false">IF(C2106="","",IF(AND(Y2106="CONSUMO",AC2106="NÃO")*OR(AG2106="-",AG2106="BIT"),IF(E2106&lt;&gt;"",(AI2106-(P2106+L2106-N2106+Q2106)*AY2106)/0.83),""))</f>
        <v/>
      </c>
      <c r="BA2106" s="51" t="str">
        <f aca="false">IF(AZ2106="","",AZ2106*0.17-((P2106+L2106-N2106+Q2106)*AY2106))</f>
        <v/>
      </c>
      <c r="BB2106" s="51" t="str">
        <f aca="false">IF(AND(Y2106="CONSUMO",AG2106="ANEXO I",AY2106&gt;4%),(AI2106-(P2106+L2106-N2106+Q2106)*0.0514)/0.83*(0.5177)*(0.17)-AI2106*0.0514,IF(AND(Y2106="CONSUMO",AG2106="ANEXO II",AY2106&gt;4%),(AI2106-(P2106+L2106-N2106+Q2106)*0.041)/0.83*(0.3295)*(0.17)-AI2106*0.041,IF(AND(Y2106="CONSUMO",AG2106="ANEXO I",AY2106=4%),(AI2106-(P2106+L2106-N2106+Q2106)*0.04)/0.83*(0.5177)*(0.17)-AI2106*0.04,IF(AND(Y2106="CONSUMO",AG2106="ANEXO II",AY2106=4%),(AI2106-(P2106+L2106-N2106+Q2106)*0.04)/0.83*(0.3295)*(0.17)-AI2106*0.04,""))))</f>
        <v/>
      </c>
      <c r="BC2106" s="51" t="str">
        <f aca="false">IF(C2106="","",IF(AND(Y2106="CONSUMO",AC2106="SIM")*OR(AG2106="-",AG2106="BIT"),IF(E2106&lt;&gt;"",(AI2106-(P2106+L2106-N2106+Q2106)*AY2106)/0.83),""))</f>
        <v/>
      </c>
      <c r="BD2106" s="51" t="str">
        <f aca="false">IF(BC2106="","",BC2106*0.17)</f>
        <v/>
      </c>
      <c r="BE2106" s="51" t="str">
        <f aca="false">IF(I2106=6908,0,IF(BC2106="","",BD2106-((P2106+L2106-N2106+Q2106)*AY2106)))</f>
        <v/>
      </c>
      <c r="BF2106" s="53" t="str">
        <f aca="false">IF(B2106="","",IF(OR(B2106="",E2106="Regime Normal"),0,(AI2106-Q2106)*VLOOKUP(R2106,Dados!$X$98:$Y$108,2,0)))</f>
        <v/>
      </c>
      <c r="BG2106" s="54" t="str">
        <f aca="false">IFERROR(VLOOKUP(I2106,Dados!$AC$27:$AD$43,2,0),IF(B2106="","",IF(D2106&lt;&gt;"MT",IF(AND(AC2106="SIM",Y2106="Revenda"),"2403",IF(AND(AC2106="SIM",Y2106="Consumo"),"2407",IF(AND(AC2106="NÃO",Y2106="Revenda"),"2102",IF(AND(AC2106="NÃO",Y2106="Consumo"),"2556",)))),REPLACE(I2106,1,1,1))))</f>
        <v/>
      </c>
    </row>
    <row r="2107" customFormat="false" ht="12.8" hidden="false" customHeight="true" outlineLevel="0" collapsed="false">
      <c r="Y2107" s="45"/>
      <c r="Z2107" s="46" t="str">
        <f aca="false">IF(B2107="","",(IFERROR(VLOOKUP(H2107,Dados!A$3:B$15000,2,0),"Não Encontrado")))</f>
        <v/>
      </c>
      <c r="AA2107" s="46" t="str">
        <f aca="false">IF(B2107="","",(IFERROR(VLOOKUP(G2107,Dados!C$3:E$15000,3,0),"Não Encontrado")))</f>
        <v/>
      </c>
      <c r="AB2107" s="46" t="str">
        <f aca="false">IFERROR(IF(Z2107&lt;&gt;"Não Encontrado",Z2107,IF(AA2107&lt;&gt;"Não Encontrado",AA2107,"")),"")</f>
        <v/>
      </c>
      <c r="AC2107" s="45" t="str">
        <f aca="false">IF(B2107="","",IF(AB2107="","NÃO","SIM"))</f>
        <v/>
      </c>
      <c r="AD2107" s="45" t="str">
        <f aca="false">IFERROR(VLOOKUP(G2107,Dados!$P$3:$R$500,3,0),"")</f>
        <v/>
      </c>
      <c r="AE2107" s="45" t="str">
        <f aca="false">IFERROR(VLOOKUP(G2107,Dados!$K$3:$L$500,2,0),"")</f>
        <v/>
      </c>
      <c r="AF2107" s="45" t="str">
        <f aca="false">IFERROR(VLOOKUP(G2107,Dados!$M$3:$N$500,2,0),"")</f>
        <v/>
      </c>
      <c r="AG2107" s="45" t="str">
        <f aca="false">IF(F2107="","",IF(AND(AD2107="",AE2107="",AF2107=""),"-",IF(AND(AD2107="BIT",AE2107="",AF2107=""),"BIT",IF(AND(AE2107="ANEXO I",AD2107="",AF2107=""),"ANEXO I",IF(AND(AF2107="ANEXO II",AD2107="",AE2107=""),"ANEXO II","Escolher")))))</f>
        <v/>
      </c>
      <c r="AH2107" s="45" t="str">
        <f aca="false">IF(AG2107&lt;&gt;"Pneus","",IFERROR(VLOOKUP(R2107,Dados!$X$2:$Z$5,3,0)*(AI2107-Q2107),VLOOKUP(D2107,Dados!$X$7:$Z$33,3,0)*(AI2107-Q2107)))</f>
        <v/>
      </c>
      <c r="AI2107" s="47" t="str">
        <f aca="false">IF(B2107="","",P2107+Q2107+O2107+M2107+L2107-N2107)</f>
        <v/>
      </c>
      <c r="AJ2107" s="48" t="str">
        <f aca="false">IFERROR(IF(AND(AC2107="SIM",AG2107="-",Y2107="REVENDA"),(AB2107/1+1)*AI2107,IF(AND(AC2107="SIM",AG2107="Pneus",Y2107="REVENDA"),(AB2107/1+1)*(AI2107-AH2107),"")),"")</f>
        <v/>
      </c>
      <c r="AK2107" s="48" t="str">
        <f aca="false">IF(AJ2107="","",AJ2107*17%)</f>
        <v/>
      </c>
      <c r="AL2107" s="48" t="str">
        <f aca="false">IFERROR(IF(AC2107="NÃO","",IF(AK2107="","",IF(E2107="Simples Nacional",BF2107,IF(T2107=0.12,U2107*0.5833337002,IF(T2107=0,AI2107*0.07,U2107))))),"")</f>
        <v/>
      </c>
      <c r="AM2107" s="47" t="str">
        <f aca="false">IFERROR(IF(AC2107="NÃO","",IF(OR(AG2107="-",AG2107="Pneus"),AK2107-AL2107,"")),"")</f>
        <v/>
      </c>
      <c r="AN2107" s="48" t="str">
        <f aca="false">IF(AND(Y2107="REVENDA",AC2107="SIM",AG2107="BIT"),((AB2107/1+1)*AI2107)*0.4117,"")</f>
        <v/>
      </c>
      <c r="AO2107" s="48" t="str">
        <f aca="false">IF(AN2107="","",AN2107*17%)</f>
        <v/>
      </c>
      <c r="AP2107" s="49" t="str">
        <f aca="false">IF(AN2107="","",IF(T2107=0.12,(U2107*0.4117)*0.4117,IF(T2107=0,(AI2107*0.07)*0.4117,U2107*0.4117)))</f>
        <v/>
      </c>
      <c r="AQ2107" s="47" t="str">
        <f aca="false">IF(AN2107="","",AO2107-AP2107)</f>
        <v/>
      </c>
      <c r="AR2107" s="50" t="str">
        <f aca="false">IFERROR(IF(AND(AC2107="SIM",Y2107="REVENDA",LEFT(AG2107,5)="ANEXO")*OR(AE2107="ANEXO I",AF2107="ANEXO II"),VLOOKUP(H2107,Dados!G:I,2,0),""),"INSERIR MVA")</f>
        <v/>
      </c>
      <c r="AS2107" s="48" t="str">
        <f aca="false">IF(LEFT(AG2107,5)="ANEXO",VLOOKUP(AG2107,Dados!$X$111:$Z$112,2,0)*(AI2107-Q2107),"")</f>
        <v/>
      </c>
      <c r="AT2107" s="48" t="str">
        <f aca="false">IFERROR(IF(AR2107="","",(AI2107*AR2107)+AI2107),"INSERIR MVA")</f>
        <v/>
      </c>
      <c r="AU2107" s="48" t="str">
        <f aca="false">IF(AT2107="","",IF(AY2107=0.04,U2107,AS2107*AY2107))</f>
        <v/>
      </c>
      <c r="AV2107" s="47" t="str">
        <f aca="false">IFERROR(IF(AU2107="","",(VLOOKUP(AG2107,Dados!$X$111:$Z$112,3,0)*AT2107*0.17)),"INSERIR MVA")</f>
        <v/>
      </c>
      <c r="AW2107" s="47" t="str">
        <f aca="false">IFERROR(IF(AR2107="","",AV2107-AU2107),"")</f>
        <v/>
      </c>
      <c r="AX2107" s="51" t="str">
        <f aca="false">IFERROR(IF(AC2107="NÃO","",IF(AM2107&lt;&gt;"",AM2107-W2107,IF(AQ2107&lt;&gt;"",AQ2107-W2107,IF(AW2107&lt;&gt;"",AW2107-W2107,"")))),"")</f>
        <v/>
      </c>
      <c r="AY2107" s="46" t="str">
        <f aca="false">IFERROR(IF(ISNA(VLOOKUP(R2107,Dados!$X$2:$Y$5,2,0)),VLOOKUP(D2107,Dados!$X$7:$Y$33,2,0),VLOOKUP(R2107,Dados!$X$2:$Y$5,2,0)),"")</f>
        <v/>
      </c>
      <c r="AZ2107" s="52" t="str">
        <f aca="false">IF(C2107="","",IF(AND(Y2107="CONSUMO",AC2107="NÃO")*OR(AG2107="-",AG2107="BIT"),IF(E2107&lt;&gt;"",(AI2107-(P2107+L2107-N2107+Q2107)*AY2107)/0.83),""))</f>
        <v/>
      </c>
      <c r="BA2107" s="51" t="str">
        <f aca="false">IF(AZ2107="","",AZ2107*0.17-((P2107+L2107-N2107+Q2107)*AY2107))</f>
        <v/>
      </c>
      <c r="BB2107" s="51" t="str">
        <f aca="false">IF(AND(Y2107="CONSUMO",AG2107="ANEXO I",AY2107&gt;4%),(AI2107-(P2107+L2107-N2107+Q2107)*0.0514)/0.83*(0.5177)*(0.17)-AI2107*0.0514,IF(AND(Y2107="CONSUMO",AG2107="ANEXO II",AY2107&gt;4%),(AI2107-(P2107+L2107-N2107+Q2107)*0.041)/0.83*(0.3295)*(0.17)-AI2107*0.041,IF(AND(Y2107="CONSUMO",AG2107="ANEXO I",AY2107=4%),(AI2107-(P2107+L2107-N2107+Q2107)*0.04)/0.83*(0.5177)*(0.17)-AI2107*0.04,IF(AND(Y2107="CONSUMO",AG2107="ANEXO II",AY2107=4%),(AI2107-(P2107+L2107-N2107+Q2107)*0.04)/0.83*(0.3295)*(0.17)-AI2107*0.04,""))))</f>
        <v/>
      </c>
      <c r="BC2107" s="51" t="str">
        <f aca="false">IF(C2107="","",IF(AND(Y2107="CONSUMO",AC2107="SIM")*OR(AG2107="-",AG2107="BIT"),IF(E2107&lt;&gt;"",(AI2107-(P2107+L2107-N2107+Q2107)*AY2107)/0.83),""))</f>
        <v/>
      </c>
      <c r="BD2107" s="51" t="str">
        <f aca="false">IF(BC2107="","",BC2107*0.17)</f>
        <v/>
      </c>
      <c r="BE2107" s="51" t="str">
        <f aca="false">IF(I2107=6908,0,IF(BC2107="","",BD2107-((P2107+L2107-N2107+Q2107)*AY2107)))</f>
        <v/>
      </c>
      <c r="BF2107" s="53" t="str">
        <f aca="false">IF(B2107="","",IF(OR(B2107="",E2107="Regime Normal"),0,(AI2107-Q2107)*VLOOKUP(R2107,Dados!$X$98:$Y$108,2,0)))</f>
        <v/>
      </c>
      <c r="BG2107" s="54" t="str">
        <f aca="false">IFERROR(VLOOKUP(I2107,Dados!$AC$27:$AD$43,2,0),IF(B2107="","",IF(D2107&lt;&gt;"MT",IF(AND(AC2107="SIM",Y2107="Revenda"),"2403",IF(AND(AC2107="SIM",Y2107="Consumo"),"2407",IF(AND(AC2107="NÃO",Y2107="Revenda"),"2102",IF(AND(AC2107="NÃO",Y2107="Consumo"),"2556",)))),REPLACE(I2107,1,1,1))))</f>
        <v/>
      </c>
    </row>
    <row r="2108" customFormat="false" ht="12.8" hidden="false" customHeight="true" outlineLevel="0" collapsed="false">
      <c r="Y2108" s="45"/>
      <c r="Z2108" s="46" t="str">
        <f aca="false">IF(B2108="","",(IFERROR(VLOOKUP(H2108,Dados!A$3:B$15000,2,0),"Não Encontrado")))</f>
        <v/>
      </c>
      <c r="AA2108" s="46" t="str">
        <f aca="false">IF(B2108="","",(IFERROR(VLOOKUP(G2108,Dados!C$3:E$15000,3,0),"Não Encontrado")))</f>
        <v/>
      </c>
      <c r="AB2108" s="46" t="str">
        <f aca="false">IFERROR(IF(Z2108&lt;&gt;"Não Encontrado",Z2108,IF(AA2108&lt;&gt;"Não Encontrado",AA2108,"")),"")</f>
        <v/>
      </c>
      <c r="AC2108" s="45" t="str">
        <f aca="false">IF(B2108="","",IF(AB2108="","NÃO","SIM"))</f>
        <v/>
      </c>
      <c r="AD2108" s="45" t="str">
        <f aca="false">IFERROR(VLOOKUP(G2108,Dados!$P$3:$R$500,3,0),"")</f>
        <v/>
      </c>
      <c r="AE2108" s="45" t="str">
        <f aca="false">IFERROR(VLOOKUP(G2108,Dados!$K$3:$L$500,2,0),"")</f>
        <v/>
      </c>
      <c r="AF2108" s="45" t="str">
        <f aca="false">IFERROR(VLOOKUP(G2108,Dados!$M$3:$N$500,2,0),"")</f>
        <v/>
      </c>
      <c r="AG2108" s="45" t="str">
        <f aca="false">IF(F2108="","",IF(AND(AD2108="",AE2108="",AF2108=""),"-",IF(AND(AD2108="BIT",AE2108="",AF2108=""),"BIT",IF(AND(AE2108="ANEXO I",AD2108="",AF2108=""),"ANEXO I",IF(AND(AF2108="ANEXO II",AD2108="",AE2108=""),"ANEXO II","Escolher")))))</f>
        <v/>
      </c>
      <c r="AH2108" s="45" t="str">
        <f aca="false">IF(AG2108&lt;&gt;"Pneus","",IFERROR(VLOOKUP(R2108,Dados!$X$2:$Z$5,3,0)*(AI2108-Q2108),VLOOKUP(D2108,Dados!$X$7:$Z$33,3,0)*(AI2108-Q2108)))</f>
        <v/>
      </c>
      <c r="AI2108" s="47" t="str">
        <f aca="false">IF(B2108="","",P2108+Q2108+O2108+M2108+L2108-N2108)</f>
        <v/>
      </c>
      <c r="AJ2108" s="48" t="str">
        <f aca="false">IFERROR(IF(AND(AC2108="SIM",AG2108="-",Y2108="REVENDA"),(AB2108/1+1)*AI2108,IF(AND(AC2108="SIM",AG2108="Pneus",Y2108="REVENDA"),(AB2108/1+1)*(AI2108-AH2108),"")),"")</f>
        <v/>
      </c>
      <c r="AK2108" s="48" t="str">
        <f aca="false">IF(AJ2108="","",AJ2108*17%)</f>
        <v/>
      </c>
      <c r="AL2108" s="48" t="str">
        <f aca="false">IFERROR(IF(AC2108="NÃO","",IF(AK2108="","",IF(E2108="Simples Nacional",BF2108,IF(T2108=0.12,U2108*0.5833337002,IF(T2108=0,AI2108*0.07,U2108))))),"")</f>
        <v/>
      </c>
      <c r="AM2108" s="47" t="str">
        <f aca="false">IFERROR(IF(AC2108="NÃO","",IF(OR(AG2108="-",AG2108="Pneus"),AK2108-AL2108,"")),"")</f>
        <v/>
      </c>
      <c r="AN2108" s="48" t="str">
        <f aca="false">IF(AND(Y2108="REVENDA",AC2108="SIM",AG2108="BIT"),((AB2108/1+1)*AI2108)*0.4117,"")</f>
        <v/>
      </c>
      <c r="AO2108" s="48" t="str">
        <f aca="false">IF(AN2108="","",AN2108*17%)</f>
        <v/>
      </c>
      <c r="AP2108" s="49" t="str">
        <f aca="false">IF(AN2108="","",IF(T2108=0.12,(U2108*0.4117)*0.4117,IF(T2108=0,(AI2108*0.07)*0.4117,U2108*0.4117)))</f>
        <v/>
      </c>
      <c r="AQ2108" s="47" t="str">
        <f aca="false">IF(AN2108="","",AO2108-AP2108)</f>
        <v/>
      </c>
      <c r="AR2108" s="50" t="str">
        <f aca="false">IFERROR(IF(AND(AC2108="SIM",Y2108="REVENDA",LEFT(AG2108,5)="ANEXO")*OR(AE2108="ANEXO I",AF2108="ANEXO II"),VLOOKUP(H2108,Dados!G:I,2,0),""),"INSERIR MVA")</f>
        <v/>
      </c>
      <c r="AS2108" s="48" t="str">
        <f aca="false">IF(LEFT(AG2108,5)="ANEXO",VLOOKUP(AG2108,Dados!$X$111:$Z$112,2,0)*(AI2108-Q2108),"")</f>
        <v/>
      </c>
      <c r="AT2108" s="48" t="str">
        <f aca="false">IFERROR(IF(AR2108="","",(AI2108*AR2108)+AI2108),"INSERIR MVA")</f>
        <v/>
      </c>
      <c r="AU2108" s="48" t="str">
        <f aca="false">IF(AT2108="","",IF(AY2108=0.04,U2108,AS2108*AY2108))</f>
        <v/>
      </c>
      <c r="AV2108" s="47" t="str">
        <f aca="false">IFERROR(IF(AU2108="","",(VLOOKUP(AG2108,Dados!$X$111:$Z$112,3,0)*AT2108*0.17)),"INSERIR MVA")</f>
        <v/>
      </c>
      <c r="AW2108" s="47" t="str">
        <f aca="false">IFERROR(IF(AR2108="","",AV2108-AU2108),"")</f>
        <v/>
      </c>
      <c r="AX2108" s="51" t="str">
        <f aca="false">IFERROR(IF(AC2108="NÃO","",IF(AM2108&lt;&gt;"",AM2108-W2108,IF(AQ2108&lt;&gt;"",AQ2108-W2108,IF(AW2108&lt;&gt;"",AW2108-W2108,"")))),"")</f>
        <v/>
      </c>
      <c r="AY2108" s="46" t="str">
        <f aca="false">IFERROR(IF(ISNA(VLOOKUP(R2108,Dados!$X$2:$Y$5,2,0)),VLOOKUP(D2108,Dados!$X$7:$Y$33,2,0),VLOOKUP(R2108,Dados!$X$2:$Y$5,2,0)),"")</f>
        <v/>
      </c>
      <c r="AZ2108" s="52" t="str">
        <f aca="false">IF(C2108="","",IF(AND(Y2108="CONSUMO",AC2108="NÃO")*OR(AG2108="-",AG2108="BIT"),IF(E2108&lt;&gt;"",(AI2108-(P2108+L2108-N2108+Q2108)*AY2108)/0.83),""))</f>
        <v/>
      </c>
      <c r="BA2108" s="51" t="str">
        <f aca="false">IF(AZ2108="","",AZ2108*0.17-((P2108+L2108-N2108+Q2108)*AY2108))</f>
        <v/>
      </c>
      <c r="BB2108" s="51" t="str">
        <f aca="false">IF(AND(Y2108="CONSUMO",AG2108="ANEXO I",AY2108&gt;4%),(AI2108-(P2108+L2108-N2108+Q2108)*0.0514)/0.83*(0.5177)*(0.17)-AI2108*0.0514,IF(AND(Y2108="CONSUMO",AG2108="ANEXO II",AY2108&gt;4%),(AI2108-(P2108+L2108-N2108+Q2108)*0.041)/0.83*(0.3295)*(0.17)-AI2108*0.041,IF(AND(Y2108="CONSUMO",AG2108="ANEXO I",AY2108=4%),(AI2108-(P2108+L2108-N2108+Q2108)*0.04)/0.83*(0.5177)*(0.17)-AI2108*0.04,IF(AND(Y2108="CONSUMO",AG2108="ANEXO II",AY2108=4%),(AI2108-(P2108+L2108-N2108+Q2108)*0.04)/0.83*(0.3295)*(0.17)-AI2108*0.04,""))))</f>
        <v/>
      </c>
      <c r="BC2108" s="51" t="str">
        <f aca="false">IF(C2108="","",IF(AND(Y2108="CONSUMO",AC2108="SIM")*OR(AG2108="-",AG2108="BIT"),IF(E2108&lt;&gt;"",(AI2108-(P2108+L2108-N2108+Q2108)*AY2108)/0.83),""))</f>
        <v/>
      </c>
      <c r="BD2108" s="51" t="str">
        <f aca="false">IF(BC2108="","",BC2108*0.17)</f>
        <v/>
      </c>
      <c r="BE2108" s="51" t="str">
        <f aca="false">IF(I2108=6908,0,IF(BC2108="","",BD2108-((P2108+L2108-N2108+Q2108)*AY2108)))</f>
        <v/>
      </c>
      <c r="BF2108" s="53" t="str">
        <f aca="false">IF(B2108="","",IF(OR(B2108="",E2108="Regime Normal"),0,(AI2108-Q2108)*VLOOKUP(R2108,Dados!$X$98:$Y$108,2,0)))</f>
        <v/>
      </c>
      <c r="BG2108" s="54" t="str">
        <f aca="false">IFERROR(VLOOKUP(I2108,Dados!$AC$27:$AD$43,2,0),IF(B2108="","",IF(D2108&lt;&gt;"MT",IF(AND(AC2108="SIM",Y2108="Revenda"),"2403",IF(AND(AC2108="SIM",Y2108="Consumo"),"2407",IF(AND(AC2108="NÃO",Y2108="Revenda"),"2102",IF(AND(AC2108="NÃO",Y2108="Consumo"),"2556",)))),REPLACE(I2108,1,1,1))))</f>
        <v/>
      </c>
    </row>
    <row r="2109" customFormat="false" ht="12.8" hidden="false" customHeight="true" outlineLevel="0" collapsed="false">
      <c r="Y2109" s="45"/>
      <c r="Z2109" s="46" t="str">
        <f aca="false">IF(B2109="","",(IFERROR(VLOOKUP(H2109,Dados!A$3:B$15000,2,0),"Não Encontrado")))</f>
        <v/>
      </c>
      <c r="AA2109" s="46" t="str">
        <f aca="false">IF(B2109="","",(IFERROR(VLOOKUP(G2109,Dados!C$3:E$15000,3,0),"Não Encontrado")))</f>
        <v/>
      </c>
      <c r="AB2109" s="46" t="str">
        <f aca="false">IFERROR(IF(Z2109&lt;&gt;"Não Encontrado",Z2109,IF(AA2109&lt;&gt;"Não Encontrado",AA2109,"")),"")</f>
        <v/>
      </c>
      <c r="AC2109" s="45" t="str">
        <f aca="false">IF(B2109="","",IF(AB2109="","NÃO","SIM"))</f>
        <v/>
      </c>
      <c r="AD2109" s="45" t="str">
        <f aca="false">IFERROR(VLOOKUP(G2109,Dados!$P$3:$R$500,3,0),"")</f>
        <v/>
      </c>
      <c r="AE2109" s="45" t="str">
        <f aca="false">IFERROR(VLOOKUP(G2109,Dados!$K$3:$L$500,2,0),"")</f>
        <v/>
      </c>
      <c r="AF2109" s="45" t="str">
        <f aca="false">IFERROR(VLOOKUP(G2109,Dados!$M$3:$N$500,2,0),"")</f>
        <v/>
      </c>
      <c r="AG2109" s="45" t="str">
        <f aca="false">IF(F2109="","",IF(AND(AD2109="",AE2109="",AF2109=""),"-",IF(AND(AD2109="BIT",AE2109="",AF2109=""),"BIT",IF(AND(AE2109="ANEXO I",AD2109="",AF2109=""),"ANEXO I",IF(AND(AF2109="ANEXO II",AD2109="",AE2109=""),"ANEXO II","Escolher")))))</f>
        <v/>
      </c>
      <c r="AH2109" s="45" t="str">
        <f aca="false">IF(AG2109&lt;&gt;"Pneus","",IFERROR(VLOOKUP(R2109,Dados!$X$2:$Z$5,3,0)*(AI2109-Q2109),VLOOKUP(D2109,Dados!$X$7:$Z$33,3,0)*(AI2109-Q2109)))</f>
        <v/>
      </c>
      <c r="AI2109" s="47" t="str">
        <f aca="false">IF(B2109="","",P2109+Q2109+O2109+M2109+L2109-N2109)</f>
        <v/>
      </c>
      <c r="AJ2109" s="48" t="str">
        <f aca="false">IFERROR(IF(AND(AC2109="SIM",AG2109="-",Y2109="REVENDA"),(AB2109/1+1)*AI2109,IF(AND(AC2109="SIM",AG2109="Pneus",Y2109="REVENDA"),(AB2109/1+1)*(AI2109-AH2109),"")),"")</f>
        <v/>
      </c>
      <c r="AK2109" s="48" t="str">
        <f aca="false">IF(AJ2109="","",AJ2109*17%)</f>
        <v/>
      </c>
      <c r="AL2109" s="48" t="str">
        <f aca="false">IFERROR(IF(AC2109="NÃO","",IF(AK2109="","",IF(E2109="Simples Nacional",BF2109,IF(T2109=0.12,U2109*0.5833337002,IF(T2109=0,AI2109*0.07,U2109))))),"")</f>
        <v/>
      </c>
      <c r="AM2109" s="47" t="str">
        <f aca="false">IFERROR(IF(AC2109="NÃO","",IF(OR(AG2109="-",AG2109="Pneus"),AK2109-AL2109,"")),"")</f>
        <v/>
      </c>
      <c r="AN2109" s="48" t="str">
        <f aca="false">IF(AND(Y2109="REVENDA",AC2109="SIM",AG2109="BIT"),((AB2109/1+1)*AI2109)*0.4117,"")</f>
        <v/>
      </c>
      <c r="AO2109" s="48" t="str">
        <f aca="false">IF(AN2109="","",AN2109*17%)</f>
        <v/>
      </c>
      <c r="AP2109" s="49" t="str">
        <f aca="false">IF(AN2109="","",IF(T2109=0.12,(U2109*0.4117)*0.4117,IF(T2109=0,(AI2109*0.07)*0.4117,U2109*0.4117)))</f>
        <v/>
      </c>
      <c r="AQ2109" s="47" t="str">
        <f aca="false">IF(AN2109="","",AO2109-AP2109)</f>
        <v/>
      </c>
      <c r="AR2109" s="50" t="str">
        <f aca="false">IFERROR(IF(AND(AC2109="SIM",Y2109="REVENDA",LEFT(AG2109,5)="ANEXO")*OR(AE2109="ANEXO I",AF2109="ANEXO II"),VLOOKUP(H2109,Dados!G:I,2,0),""),"INSERIR MVA")</f>
        <v/>
      </c>
      <c r="AS2109" s="48" t="str">
        <f aca="false">IF(LEFT(AG2109,5)="ANEXO",VLOOKUP(AG2109,Dados!$X$111:$Z$112,2,0)*(AI2109-Q2109),"")</f>
        <v/>
      </c>
      <c r="AT2109" s="48" t="str">
        <f aca="false">IFERROR(IF(AR2109="","",(AI2109*AR2109)+AI2109),"INSERIR MVA")</f>
        <v/>
      </c>
      <c r="AU2109" s="48" t="str">
        <f aca="false">IF(AT2109="","",IF(AY2109=0.04,U2109,AS2109*AY2109))</f>
        <v/>
      </c>
      <c r="AV2109" s="47" t="str">
        <f aca="false">IFERROR(IF(AU2109="","",(VLOOKUP(AG2109,Dados!$X$111:$Z$112,3,0)*AT2109*0.17)),"INSERIR MVA")</f>
        <v/>
      </c>
      <c r="AW2109" s="47" t="str">
        <f aca="false">IFERROR(IF(AR2109="","",AV2109-AU2109),"")</f>
        <v/>
      </c>
      <c r="AX2109" s="51" t="str">
        <f aca="false">IFERROR(IF(AC2109="NÃO","",IF(AM2109&lt;&gt;"",AM2109-W2109,IF(AQ2109&lt;&gt;"",AQ2109-W2109,IF(AW2109&lt;&gt;"",AW2109-W2109,"")))),"")</f>
        <v/>
      </c>
      <c r="AY2109" s="46" t="str">
        <f aca="false">IFERROR(IF(ISNA(VLOOKUP(R2109,Dados!$X$2:$Y$5,2,0)),VLOOKUP(D2109,Dados!$X$7:$Y$33,2,0),VLOOKUP(R2109,Dados!$X$2:$Y$5,2,0)),"")</f>
        <v/>
      </c>
      <c r="AZ2109" s="52" t="str">
        <f aca="false">IF(C2109="","",IF(AND(Y2109="CONSUMO",AC2109="NÃO")*OR(AG2109="-",AG2109="BIT"),IF(E2109&lt;&gt;"",(AI2109-(P2109+L2109-N2109+Q2109)*AY2109)/0.83),""))</f>
        <v/>
      </c>
      <c r="BA2109" s="51" t="str">
        <f aca="false">IF(AZ2109="","",AZ2109*0.17-((P2109+L2109-N2109+Q2109)*AY2109))</f>
        <v/>
      </c>
      <c r="BB2109" s="51" t="str">
        <f aca="false">IF(AND(Y2109="CONSUMO",AG2109="ANEXO I",AY2109&gt;4%),(AI2109-(P2109+L2109-N2109+Q2109)*0.0514)/0.83*(0.5177)*(0.17)-AI2109*0.0514,IF(AND(Y2109="CONSUMO",AG2109="ANEXO II",AY2109&gt;4%),(AI2109-(P2109+L2109-N2109+Q2109)*0.041)/0.83*(0.3295)*(0.17)-AI2109*0.041,IF(AND(Y2109="CONSUMO",AG2109="ANEXO I",AY2109=4%),(AI2109-(P2109+L2109-N2109+Q2109)*0.04)/0.83*(0.5177)*(0.17)-AI2109*0.04,IF(AND(Y2109="CONSUMO",AG2109="ANEXO II",AY2109=4%),(AI2109-(P2109+L2109-N2109+Q2109)*0.04)/0.83*(0.3295)*(0.17)-AI2109*0.04,""))))</f>
        <v/>
      </c>
      <c r="BC2109" s="51" t="str">
        <f aca="false">IF(C2109="","",IF(AND(Y2109="CONSUMO",AC2109="SIM")*OR(AG2109="-",AG2109="BIT"),IF(E2109&lt;&gt;"",(AI2109-(P2109+L2109-N2109+Q2109)*AY2109)/0.83),""))</f>
        <v/>
      </c>
      <c r="BD2109" s="51" t="str">
        <f aca="false">IF(BC2109="","",BC2109*0.17)</f>
        <v/>
      </c>
      <c r="BE2109" s="51" t="str">
        <f aca="false">IF(I2109=6908,0,IF(BC2109="","",BD2109-((P2109+L2109-N2109+Q2109)*AY2109)))</f>
        <v/>
      </c>
      <c r="BF2109" s="53" t="str">
        <f aca="false">IF(B2109="","",IF(OR(B2109="",E2109="Regime Normal"),0,(AI2109-Q2109)*VLOOKUP(R2109,Dados!$X$98:$Y$108,2,0)))</f>
        <v/>
      </c>
      <c r="BG2109" s="54" t="str">
        <f aca="false">IFERROR(VLOOKUP(I2109,Dados!$AC$27:$AD$43,2,0),IF(B2109="","",IF(D2109&lt;&gt;"MT",IF(AND(AC2109="SIM",Y2109="Revenda"),"2403",IF(AND(AC2109="SIM",Y2109="Consumo"),"2407",IF(AND(AC2109="NÃO",Y2109="Revenda"),"2102",IF(AND(AC2109="NÃO",Y2109="Consumo"),"2556",)))),REPLACE(I2109,1,1,1))))</f>
        <v/>
      </c>
    </row>
    <row r="2110" customFormat="false" ht="12.8" hidden="false" customHeight="true" outlineLevel="0" collapsed="false">
      <c r="Y2110" s="45"/>
      <c r="Z2110" s="46" t="str">
        <f aca="false">IF(B2110="","",(IFERROR(VLOOKUP(H2110,Dados!A$3:B$15000,2,0),"Não Encontrado")))</f>
        <v/>
      </c>
      <c r="AA2110" s="46" t="str">
        <f aca="false">IF(B2110="","",(IFERROR(VLOOKUP(G2110,Dados!C$3:E$15000,3,0),"Não Encontrado")))</f>
        <v/>
      </c>
      <c r="AB2110" s="46" t="str">
        <f aca="false">IFERROR(IF(Z2110&lt;&gt;"Não Encontrado",Z2110,IF(AA2110&lt;&gt;"Não Encontrado",AA2110,"")),"")</f>
        <v/>
      </c>
      <c r="AC2110" s="45" t="str">
        <f aca="false">IF(B2110="","",IF(AB2110="","NÃO","SIM"))</f>
        <v/>
      </c>
      <c r="AD2110" s="45" t="str">
        <f aca="false">IFERROR(VLOOKUP(G2110,Dados!$P$3:$R$500,3,0),"")</f>
        <v/>
      </c>
      <c r="AE2110" s="45" t="str">
        <f aca="false">IFERROR(VLOOKUP(G2110,Dados!$K$3:$L$500,2,0),"")</f>
        <v/>
      </c>
      <c r="AF2110" s="45" t="str">
        <f aca="false">IFERROR(VLOOKUP(G2110,Dados!$M$3:$N$500,2,0),"")</f>
        <v/>
      </c>
      <c r="AG2110" s="45" t="str">
        <f aca="false">IF(F2110="","",IF(AND(AD2110="",AE2110="",AF2110=""),"-",IF(AND(AD2110="BIT",AE2110="",AF2110=""),"BIT",IF(AND(AE2110="ANEXO I",AD2110="",AF2110=""),"ANEXO I",IF(AND(AF2110="ANEXO II",AD2110="",AE2110=""),"ANEXO II","Escolher")))))</f>
        <v/>
      </c>
      <c r="AH2110" s="45" t="str">
        <f aca="false">IF(AG2110&lt;&gt;"Pneus","",IFERROR(VLOOKUP(R2110,Dados!$X$2:$Z$5,3,0)*(AI2110-Q2110),VLOOKUP(D2110,Dados!$X$7:$Z$33,3,0)*(AI2110-Q2110)))</f>
        <v/>
      </c>
      <c r="AI2110" s="47" t="str">
        <f aca="false">IF(B2110="","",P2110+Q2110+O2110+M2110+L2110-N2110)</f>
        <v/>
      </c>
      <c r="AJ2110" s="48" t="str">
        <f aca="false">IFERROR(IF(AND(AC2110="SIM",AG2110="-",Y2110="REVENDA"),(AB2110/1+1)*AI2110,IF(AND(AC2110="SIM",AG2110="Pneus",Y2110="REVENDA"),(AB2110/1+1)*(AI2110-AH2110),"")),"")</f>
        <v/>
      </c>
      <c r="AK2110" s="48" t="str">
        <f aca="false">IF(AJ2110="","",AJ2110*17%)</f>
        <v/>
      </c>
      <c r="AL2110" s="48" t="str">
        <f aca="false">IFERROR(IF(AC2110="NÃO","",IF(AK2110="","",IF(E2110="Simples Nacional",BF2110,IF(T2110=0.12,U2110*0.5833337002,IF(T2110=0,AI2110*0.07,U2110))))),"")</f>
        <v/>
      </c>
      <c r="AM2110" s="47" t="str">
        <f aca="false">IFERROR(IF(AC2110="NÃO","",IF(OR(AG2110="-",AG2110="Pneus"),AK2110-AL2110,"")),"")</f>
        <v/>
      </c>
      <c r="AN2110" s="48" t="str">
        <f aca="false">IF(AND(Y2110="REVENDA",AC2110="SIM",AG2110="BIT"),((AB2110/1+1)*AI2110)*0.4117,"")</f>
        <v/>
      </c>
      <c r="AO2110" s="48" t="str">
        <f aca="false">IF(AN2110="","",AN2110*17%)</f>
        <v/>
      </c>
      <c r="AP2110" s="49" t="str">
        <f aca="false">IF(AN2110="","",IF(T2110=0.12,(U2110*0.4117)*0.4117,IF(T2110=0,(AI2110*0.07)*0.4117,U2110*0.4117)))</f>
        <v/>
      </c>
      <c r="AQ2110" s="47" t="str">
        <f aca="false">IF(AN2110="","",AO2110-AP2110)</f>
        <v/>
      </c>
      <c r="AR2110" s="50" t="str">
        <f aca="false">IFERROR(IF(AND(AC2110="SIM",Y2110="REVENDA",LEFT(AG2110,5)="ANEXO")*OR(AE2110="ANEXO I",AF2110="ANEXO II"),VLOOKUP(H2110,Dados!G:I,2,0),""),"INSERIR MVA")</f>
        <v/>
      </c>
      <c r="AS2110" s="48" t="str">
        <f aca="false">IF(LEFT(AG2110,5)="ANEXO",VLOOKUP(AG2110,Dados!$X$111:$Z$112,2,0)*(AI2110-Q2110),"")</f>
        <v/>
      </c>
      <c r="AT2110" s="48" t="str">
        <f aca="false">IFERROR(IF(AR2110="","",(AI2110*AR2110)+AI2110),"INSERIR MVA")</f>
        <v/>
      </c>
      <c r="AU2110" s="48" t="str">
        <f aca="false">IF(AT2110="","",IF(AY2110=0.04,U2110,AS2110*AY2110))</f>
        <v/>
      </c>
      <c r="AV2110" s="47" t="str">
        <f aca="false">IFERROR(IF(AU2110="","",(VLOOKUP(AG2110,Dados!$X$111:$Z$112,3,0)*AT2110*0.17)),"INSERIR MVA")</f>
        <v/>
      </c>
      <c r="AW2110" s="47" t="str">
        <f aca="false">IFERROR(IF(AR2110="","",AV2110-AU2110),"")</f>
        <v/>
      </c>
      <c r="AX2110" s="51" t="str">
        <f aca="false">IFERROR(IF(AC2110="NÃO","",IF(AM2110&lt;&gt;"",AM2110-W2110,IF(AQ2110&lt;&gt;"",AQ2110-W2110,IF(AW2110&lt;&gt;"",AW2110-W2110,"")))),"")</f>
        <v/>
      </c>
      <c r="AY2110" s="46" t="str">
        <f aca="false">IFERROR(IF(ISNA(VLOOKUP(R2110,Dados!$X$2:$Y$5,2,0)),VLOOKUP(D2110,Dados!$X$7:$Y$33,2,0),VLOOKUP(R2110,Dados!$X$2:$Y$5,2,0)),"")</f>
        <v/>
      </c>
      <c r="AZ2110" s="52" t="str">
        <f aca="false">IF(C2110="","",IF(AND(Y2110="CONSUMO",AC2110="NÃO")*OR(AG2110="-",AG2110="BIT"),IF(E2110&lt;&gt;"",(AI2110-(P2110+L2110-N2110+Q2110)*AY2110)/0.83),""))</f>
        <v/>
      </c>
      <c r="BA2110" s="51" t="str">
        <f aca="false">IF(AZ2110="","",AZ2110*0.17-((P2110+L2110-N2110+Q2110)*AY2110))</f>
        <v/>
      </c>
      <c r="BB2110" s="51" t="str">
        <f aca="false">IF(AND(Y2110="CONSUMO",AG2110="ANEXO I",AY2110&gt;4%),(AI2110-(P2110+L2110-N2110+Q2110)*0.0514)/0.83*(0.5177)*(0.17)-AI2110*0.0514,IF(AND(Y2110="CONSUMO",AG2110="ANEXO II",AY2110&gt;4%),(AI2110-(P2110+L2110-N2110+Q2110)*0.041)/0.83*(0.3295)*(0.17)-AI2110*0.041,IF(AND(Y2110="CONSUMO",AG2110="ANEXO I",AY2110=4%),(AI2110-(P2110+L2110-N2110+Q2110)*0.04)/0.83*(0.5177)*(0.17)-AI2110*0.04,IF(AND(Y2110="CONSUMO",AG2110="ANEXO II",AY2110=4%),(AI2110-(P2110+L2110-N2110+Q2110)*0.04)/0.83*(0.3295)*(0.17)-AI2110*0.04,""))))</f>
        <v/>
      </c>
      <c r="BC2110" s="51" t="str">
        <f aca="false">IF(C2110="","",IF(AND(Y2110="CONSUMO",AC2110="SIM")*OR(AG2110="-",AG2110="BIT"),IF(E2110&lt;&gt;"",(AI2110-(P2110+L2110-N2110+Q2110)*AY2110)/0.83),""))</f>
        <v/>
      </c>
      <c r="BD2110" s="51" t="str">
        <f aca="false">IF(BC2110="","",BC2110*0.17)</f>
        <v/>
      </c>
      <c r="BE2110" s="51" t="str">
        <f aca="false">IF(I2110=6908,0,IF(BC2110="","",BD2110-((P2110+L2110-N2110+Q2110)*AY2110)))</f>
        <v/>
      </c>
      <c r="BF2110" s="53" t="str">
        <f aca="false">IF(B2110="","",IF(OR(B2110="",E2110="Regime Normal"),0,(AI2110-Q2110)*VLOOKUP(R2110,Dados!$X$98:$Y$108,2,0)))</f>
        <v/>
      </c>
      <c r="BG2110" s="54" t="str">
        <f aca="false">IFERROR(VLOOKUP(I2110,Dados!$AC$27:$AD$43,2,0),IF(B2110="","",IF(D2110&lt;&gt;"MT",IF(AND(AC2110="SIM",Y2110="Revenda"),"2403",IF(AND(AC2110="SIM",Y2110="Consumo"),"2407",IF(AND(AC2110="NÃO",Y2110="Revenda"),"2102",IF(AND(AC2110="NÃO",Y2110="Consumo"),"2556",)))),REPLACE(I2110,1,1,1))))</f>
        <v/>
      </c>
    </row>
    <row r="2111" customFormat="false" ht="12.8" hidden="false" customHeight="true" outlineLevel="0" collapsed="false">
      <c r="Y2111" s="45"/>
      <c r="Z2111" s="46" t="str">
        <f aca="false">IF(B2111="","",(IFERROR(VLOOKUP(H2111,Dados!A$3:B$15000,2,0),"Não Encontrado")))</f>
        <v/>
      </c>
      <c r="AA2111" s="46" t="str">
        <f aca="false">IF(B2111="","",(IFERROR(VLOOKUP(G2111,Dados!C$3:E$15000,3,0),"Não Encontrado")))</f>
        <v/>
      </c>
      <c r="AB2111" s="46" t="str">
        <f aca="false">IFERROR(IF(Z2111&lt;&gt;"Não Encontrado",Z2111,IF(AA2111&lt;&gt;"Não Encontrado",AA2111,"")),"")</f>
        <v/>
      </c>
      <c r="AC2111" s="45" t="str">
        <f aca="false">IF(B2111="","",IF(AB2111="","NÃO","SIM"))</f>
        <v/>
      </c>
      <c r="AD2111" s="45" t="str">
        <f aca="false">IFERROR(VLOOKUP(G2111,Dados!$P$3:$R$500,3,0),"")</f>
        <v/>
      </c>
      <c r="AE2111" s="45" t="str">
        <f aca="false">IFERROR(VLOOKUP(G2111,Dados!$K$3:$L$500,2,0),"")</f>
        <v/>
      </c>
      <c r="AF2111" s="45" t="str">
        <f aca="false">IFERROR(VLOOKUP(G2111,Dados!$M$3:$N$500,2,0),"")</f>
        <v/>
      </c>
      <c r="AG2111" s="45" t="str">
        <f aca="false">IF(F2111="","",IF(AND(AD2111="",AE2111="",AF2111=""),"-",IF(AND(AD2111="BIT",AE2111="",AF2111=""),"BIT",IF(AND(AE2111="ANEXO I",AD2111="",AF2111=""),"ANEXO I",IF(AND(AF2111="ANEXO II",AD2111="",AE2111=""),"ANEXO II","Escolher")))))</f>
        <v/>
      </c>
      <c r="AH2111" s="45" t="str">
        <f aca="false">IF(AG2111&lt;&gt;"Pneus","",IFERROR(VLOOKUP(R2111,Dados!$X$2:$Z$5,3,0)*(AI2111-Q2111),VLOOKUP(D2111,Dados!$X$7:$Z$33,3,0)*(AI2111-Q2111)))</f>
        <v/>
      </c>
      <c r="AI2111" s="47" t="str">
        <f aca="false">IF(B2111="","",P2111+Q2111+O2111+M2111+L2111-N2111)</f>
        <v/>
      </c>
      <c r="AJ2111" s="48" t="str">
        <f aca="false">IFERROR(IF(AND(AC2111="SIM",AG2111="-",Y2111="REVENDA"),(AB2111/1+1)*AI2111,IF(AND(AC2111="SIM",AG2111="Pneus",Y2111="REVENDA"),(AB2111/1+1)*(AI2111-AH2111),"")),"")</f>
        <v/>
      </c>
      <c r="AK2111" s="48" t="str">
        <f aca="false">IF(AJ2111="","",AJ2111*17%)</f>
        <v/>
      </c>
      <c r="AL2111" s="48" t="str">
        <f aca="false">IFERROR(IF(AC2111="NÃO","",IF(AK2111="","",IF(E2111="Simples Nacional",BF2111,IF(T2111=0.12,U2111*0.5833337002,IF(T2111=0,AI2111*0.07,U2111))))),"")</f>
        <v/>
      </c>
      <c r="AM2111" s="47" t="str">
        <f aca="false">IFERROR(IF(AC2111="NÃO","",IF(OR(AG2111="-",AG2111="Pneus"),AK2111-AL2111,"")),"")</f>
        <v/>
      </c>
      <c r="AN2111" s="48" t="str">
        <f aca="false">IF(AND(Y2111="REVENDA",AC2111="SIM",AG2111="BIT"),((AB2111/1+1)*AI2111)*0.4117,"")</f>
        <v/>
      </c>
      <c r="AO2111" s="48" t="str">
        <f aca="false">IF(AN2111="","",AN2111*17%)</f>
        <v/>
      </c>
      <c r="AP2111" s="49" t="str">
        <f aca="false">IF(AN2111="","",IF(T2111=0.12,(U2111*0.4117)*0.4117,IF(T2111=0,(AI2111*0.07)*0.4117,U2111*0.4117)))</f>
        <v/>
      </c>
      <c r="AQ2111" s="47" t="str">
        <f aca="false">IF(AN2111="","",AO2111-AP2111)</f>
        <v/>
      </c>
      <c r="AR2111" s="50" t="str">
        <f aca="false">IFERROR(IF(AND(AC2111="SIM",Y2111="REVENDA",LEFT(AG2111,5)="ANEXO")*OR(AE2111="ANEXO I",AF2111="ANEXO II"),VLOOKUP(H2111,Dados!G:I,2,0),""),"INSERIR MVA")</f>
        <v/>
      </c>
      <c r="AS2111" s="48" t="str">
        <f aca="false">IF(LEFT(AG2111,5)="ANEXO",VLOOKUP(AG2111,Dados!$X$111:$Z$112,2,0)*(AI2111-Q2111),"")</f>
        <v/>
      </c>
      <c r="AT2111" s="48" t="str">
        <f aca="false">IFERROR(IF(AR2111="","",(AI2111*AR2111)+AI2111),"INSERIR MVA")</f>
        <v/>
      </c>
      <c r="AU2111" s="48" t="str">
        <f aca="false">IF(AT2111="","",IF(AY2111=0.04,U2111,AS2111*AY2111))</f>
        <v/>
      </c>
      <c r="AV2111" s="47" t="str">
        <f aca="false">IFERROR(IF(AU2111="","",(VLOOKUP(AG2111,Dados!$X$111:$Z$112,3,0)*AT2111*0.17)),"INSERIR MVA")</f>
        <v/>
      </c>
      <c r="AW2111" s="47" t="str">
        <f aca="false">IFERROR(IF(AR2111="","",AV2111-AU2111),"")</f>
        <v/>
      </c>
      <c r="AX2111" s="51" t="str">
        <f aca="false">IFERROR(IF(AC2111="NÃO","",IF(AM2111&lt;&gt;"",AM2111-W2111,IF(AQ2111&lt;&gt;"",AQ2111-W2111,IF(AW2111&lt;&gt;"",AW2111-W2111,"")))),"")</f>
        <v/>
      </c>
      <c r="AY2111" s="46" t="str">
        <f aca="false">IFERROR(IF(ISNA(VLOOKUP(R2111,Dados!$X$2:$Y$5,2,0)),VLOOKUP(D2111,Dados!$X$7:$Y$33,2,0),VLOOKUP(R2111,Dados!$X$2:$Y$5,2,0)),"")</f>
        <v/>
      </c>
      <c r="AZ2111" s="52" t="str">
        <f aca="false">IF(C2111="","",IF(AND(Y2111="CONSUMO",AC2111="NÃO")*OR(AG2111="-",AG2111="BIT"),IF(E2111&lt;&gt;"",(AI2111-(P2111+L2111-N2111+Q2111)*AY2111)/0.83),""))</f>
        <v/>
      </c>
      <c r="BA2111" s="51" t="str">
        <f aca="false">IF(AZ2111="","",AZ2111*0.17-((P2111+L2111-N2111+Q2111)*AY2111))</f>
        <v/>
      </c>
      <c r="BB2111" s="51" t="str">
        <f aca="false">IF(AND(Y2111="CONSUMO",AG2111="ANEXO I",AY2111&gt;4%),(AI2111-(P2111+L2111-N2111+Q2111)*0.0514)/0.83*(0.5177)*(0.17)-AI2111*0.0514,IF(AND(Y2111="CONSUMO",AG2111="ANEXO II",AY2111&gt;4%),(AI2111-(P2111+L2111-N2111+Q2111)*0.041)/0.83*(0.3295)*(0.17)-AI2111*0.041,IF(AND(Y2111="CONSUMO",AG2111="ANEXO I",AY2111=4%),(AI2111-(P2111+L2111-N2111+Q2111)*0.04)/0.83*(0.5177)*(0.17)-AI2111*0.04,IF(AND(Y2111="CONSUMO",AG2111="ANEXO II",AY2111=4%),(AI2111-(P2111+L2111-N2111+Q2111)*0.04)/0.83*(0.3295)*(0.17)-AI2111*0.04,""))))</f>
        <v/>
      </c>
      <c r="BC2111" s="51" t="str">
        <f aca="false">IF(C2111="","",IF(AND(Y2111="CONSUMO",AC2111="SIM")*OR(AG2111="-",AG2111="BIT"),IF(E2111&lt;&gt;"",(AI2111-(P2111+L2111-N2111+Q2111)*AY2111)/0.83),""))</f>
        <v/>
      </c>
      <c r="BD2111" s="51" t="str">
        <f aca="false">IF(BC2111="","",BC2111*0.17)</f>
        <v/>
      </c>
      <c r="BE2111" s="51" t="str">
        <f aca="false">IF(I2111=6908,0,IF(BC2111="","",BD2111-((P2111+L2111-N2111+Q2111)*AY2111)))</f>
        <v/>
      </c>
      <c r="BF2111" s="53" t="str">
        <f aca="false">IF(B2111="","",IF(OR(B2111="",E2111="Regime Normal"),0,(AI2111-Q2111)*VLOOKUP(R2111,Dados!$X$98:$Y$108,2,0)))</f>
        <v/>
      </c>
      <c r="BG2111" s="54" t="str">
        <f aca="false">IFERROR(VLOOKUP(I2111,Dados!$AC$27:$AD$43,2,0),IF(B2111="","",IF(D2111&lt;&gt;"MT",IF(AND(AC2111="SIM",Y2111="Revenda"),"2403",IF(AND(AC2111="SIM",Y2111="Consumo"),"2407",IF(AND(AC2111="NÃO",Y2111="Revenda"),"2102",IF(AND(AC2111="NÃO",Y2111="Consumo"),"2556",)))),REPLACE(I2111,1,1,1))))</f>
        <v/>
      </c>
    </row>
    <row r="2112" customFormat="false" ht="12.8" hidden="false" customHeight="true" outlineLevel="0" collapsed="false">
      <c r="Y2112" s="45"/>
      <c r="Z2112" s="46" t="str">
        <f aca="false">IF(B2112="","",(IFERROR(VLOOKUP(H2112,Dados!A$3:B$15000,2,0),"Não Encontrado")))</f>
        <v/>
      </c>
      <c r="AA2112" s="46" t="str">
        <f aca="false">IF(B2112="","",(IFERROR(VLOOKUP(G2112,Dados!C$3:E$15000,3,0),"Não Encontrado")))</f>
        <v/>
      </c>
      <c r="AB2112" s="46" t="str">
        <f aca="false">IFERROR(IF(Z2112&lt;&gt;"Não Encontrado",Z2112,IF(AA2112&lt;&gt;"Não Encontrado",AA2112,"")),"")</f>
        <v/>
      </c>
      <c r="AC2112" s="45" t="str">
        <f aca="false">IF(B2112="","",IF(AB2112="","NÃO","SIM"))</f>
        <v/>
      </c>
      <c r="AD2112" s="45" t="str">
        <f aca="false">IFERROR(VLOOKUP(G2112,Dados!$P$3:$R$500,3,0),"")</f>
        <v/>
      </c>
      <c r="AE2112" s="45" t="str">
        <f aca="false">IFERROR(VLOOKUP(G2112,Dados!$K$3:$L$500,2,0),"")</f>
        <v/>
      </c>
      <c r="AF2112" s="45" t="str">
        <f aca="false">IFERROR(VLOOKUP(G2112,Dados!$M$3:$N$500,2,0),"")</f>
        <v/>
      </c>
      <c r="AG2112" s="45" t="str">
        <f aca="false">IF(F2112="","",IF(AND(AD2112="",AE2112="",AF2112=""),"-",IF(AND(AD2112="BIT",AE2112="",AF2112=""),"BIT",IF(AND(AE2112="ANEXO I",AD2112="",AF2112=""),"ANEXO I",IF(AND(AF2112="ANEXO II",AD2112="",AE2112=""),"ANEXO II","Escolher")))))</f>
        <v/>
      </c>
      <c r="AH2112" s="45" t="str">
        <f aca="false">IF(AG2112&lt;&gt;"Pneus","",IFERROR(VLOOKUP(R2112,Dados!$X$2:$Z$5,3,0)*(AI2112-Q2112),VLOOKUP(D2112,Dados!$X$7:$Z$33,3,0)*(AI2112-Q2112)))</f>
        <v/>
      </c>
      <c r="AI2112" s="47" t="str">
        <f aca="false">IF(B2112="","",P2112+Q2112+O2112+M2112+L2112-N2112)</f>
        <v/>
      </c>
      <c r="AJ2112" s="48" t="str">
        <f aca="false">IFERROR(IF(AND(AC2112="SIM",AG2112="-",Y2112="REVENDA"),(AB2112/1+1)*AI2112,IF(AND(AC2112="SIM",AG2112="Pneus",Y2112="REVENDA"),(AB2112/1+1)*(AI2112-AH2112),"")),"")</f>
        <v/>
      </c>
      <c r="AK2112" s="48" t="str">
        <f aca="false">IF(AJ2112="","",AJ2112*17%)</f>
        <v/>
      </c>
      <c r="AL2112" s="48" t="str">
        <f aca="false">IFERROR(IF(AC2112="NÃO","",IF(AK2112="","",IF(E2112="Simples Nacional",BF2112,IF(T2112=0.12,U2112*0.5833337002,IF(T2112=0,AI2112*0.07,U2112))))),"")</f>
        <v/>
      </c>
      <c r="AM2112" s="47" t="str">
        <f aca="false">IFERROR(IF(AC2112="NÃO","",IF(OR(AG2112="-",AG2112="Pneus"),AK2112-AL2112,"")),"")</f>
        <v/>
      </c>
      <c r="AN2112" s="48" t="str">
        <f aca="false">IF(AND(Y2112="REVENDA",AC2112="SIM",AG2112="BIT"),((AB2112/1+1)*AI2112)*0.4117,"")</f>
        <v/>
      </c>
      <c r="AO2112" s="48" t="str">
        <f aca="false">IF(AN2112="","",AN2112*17%)</f>
        <v/>
      </c>
      <c r="AP2112" s="49" t="str">
        <f aca="false">IF(AN2112="","",IF(T2112=0.12,(U2112*0.4117)*0.4117,IF(T2112=0,(AI2112*0.07)*0.4117,U2112*0.4117)))</f>
        <v/>
      </c>
      <c r="AQ2112" s="47" t="str">
        <f aca="false">IF(AN2112="","",AO2112-AP2112)</f>
        <v/>
      </c>
      <c r="AR2112" s="50" t="str">
        <f aca="false">IFERROR(IF(AND(AC2112="SIM",Y2112="REVENDA",LEFT(AG2112,5)="ANEXO")*OR(AE2112="ANEXO I",AF2112="ANEXO II"),VLOOKUP(H2112,Dados!G:I,2,0),""),"INSERIR MVA")</f>
        <v/>
      </c>
      <c r="AS2112" s="48" t="str">
        <f aca="false">IF(LEFT(AG2112,5)="ANEXO",VLOOKUP(AG2112,Dados!$X$111:$Z$112,2,0)*(AI2112-Q2112),"")</f>
        <v/>
      </c>
      <c r="AT2112" s="48" t="str">
        <f aca="false">IFERROR(IF(AR2112="","",(AI2112*AR2112)+AI2112),"INSERIR MVA")</f>
        <v/>
      </c>
      <c r="AU2112" s="48" t="str">
        <f aca="false">IF(AT2112="","",IF(AY2112=0.04,U2112,AS2112*AY2112))</f>
        <v/>
      </c>
      <c r="AV2112" s="47" t="str">
        <f aca="false">IFERROR(IF(AU2112="","",(VLOOKUP(AG2112,Dados!$X$111:$Z$112,3,0)*AT2112*0.17)),"INSERIR MVA")</f>
        <v/>
      </c>
      <c r="AW2112" s="47" t="str">
        <f aca="false">IFERROR(IF(AR2112="","",AV2112-AU2112),"")</f>
        <v/>
      </c>
      <c r="AX2112" s="51" t="str">
        <f aca="false">IFERROR(IF(AC2112="NÃO","",IF(AM2112&lt;&gt;"",AM2112-W2112,IF(AQ2112&lt;&gt;"",AQ2112-W2112,IF(AW2112&lt;&gt;"",AW2112-W2112,"")))),"")</f>
        <v/>
      </c>
      <c r="AY2112" s="46" t="str">
        <f aca="false">IFERROR(IF(ISNA(VLOOKUP(R2112,Dados!$X$2:$Y$5,2,0)),VLOOKUP(D2112,Dados!$X$7:$Y$33,2,0),VLOOKUP(R2112,Dados!$X$2:$Y$5,2,0)),"")</f>
        <v/>
      </c>
      <c r="AZ2112" s="52" t="str">
        <f aca="false">IF(C2112="","",IF(AND(Y2112="CONSUMO",AC2112="NÃO")*OR(AG2112="-",AG2112="BIT"),IF(E2112&lt;&gt;"",(AI2112-(P2112+L2112-N2112+Q2112)*AY2112)/0.83),""))</f>
        <v/>
      </c>
      <c r="BA2112" s="51" t="str">
        <f aca="false">IF(AZ2112="","",AZ2112*0.17-((P2112+L2112-N2112+Q2112)*AY2112))</f>
        <v/>
      </c>
      <c r="BB2112" s="51" t="str">
        <f aca="false">IF(AND(Y2112="CONSUMO",AG2112="ANEXO I",AY2112&gt;4%),(AI2112-(P2112+L2112-N2112+Q2112)*0.0514)/0.83*(0.5177)*(0.17)-AI2112*0.0514,IF(AND(Y2112="CONSUMO",AG2112="ANEXO II",AY2112&gt;4%),(AI2112-(P2112+L2112-N2112+Q2112)*0.041)/0.83*(0.3295)*(0.17)-AI2112*0.041,IF(AND(Y2112="CONSUMO",AG2112="ANEXO I",AY2112=4%),(AI2112-(P2112+L2112-N2112+Q2112)*0.04)/0.83*(0.5177)*(0.17)-AI2112*0.04,IF(AND(Y2112="CONSUMO",AG2112="ANEXO II",AY2112=4%),(AI2112-(P2112+L2112-N2112+Q2112)*0.04)/0.83*(0.3295)*(0.17)-AI2112*0.04,""))))</f>
        <v/>
      </c>
      <c r="BC2112" s="51" t="str">
        <f aca="false">IF(C2112="","",IF(AND(Y2112="CONSUMO",AC2112="SIM")*OR(AG2112="-",AG2112="BIT"),IF(E2112&lt;&gt;"",(AI2112-(P2112+L2112-N2112+Q2112)*AY2112)/0.83),""))</f>
        <v/>
      </c>
      <c r="BD2112" s="51" t="str">
        <f aca="false">IF(BC2112="","",BC2112*0.17)</f>
        <v/>
      </c>
      <c r="BE2112" s="51" t="str">
        <f aca="false">IF(I2112=6908,0,IF(BC2112="","",BD2112-((P2112+L2112-N2112+Q2112)*AY2112)))</f>
        <v/>
      </c>
      <c r="BF2112" s="53" t="str">
        <f aca="false">IF(B2112="","",IF(OR(B2112="",E2112="Regime Normal"),0,(AI2112-Q2112)*VLOOKUP(R2112,Dados!$X$98:$Y$108,2,0)))</f>
        <v/>
      </c>
      <c r="BG2112" s="54" t="str">
        <f aca="false">IFERROR(VLOOKUP(I2112,Dados!$AC$27:$AD$43,2,0),IF(B2112="","",IF(D2112&lt;&gt;"MT",IF(AND(AC2112="SIM",Y2112="Revenda"),"2403",IF(AND(AC2112="SIM",Y2112="Consumo"),"2407",IF(AND(AC2112="NÃO",Y2112="Revenda"),"2102",IF(AND(AC2112="NÃO",Y2112="Consumo"),"2556",)))),REPLACE(I2112,1,1,1))))</f>
        <v/>
      </c>
    </row>
    <row r="2113" customFormat="false" ht="12.8" hidden="false" customHeight="true" outlineLevel="0" collapsed="false">
      <c r="Y2113" s="45"/>
      <c r="Z2113" s="46" t="str">
        <f aca="false">IF(B2113="","",(IFERROR(VLOOKUP(H2113,Dados!A$3:B$15000,2,0),"Não Encontrado")))</f>
        <v/>
      </c>
      <c r="AA2113" s="46" t="str">
        <f aca="false">IF(B2113="","",(IFERROR(VLOOKUP(G2113,Dados!C$3:E$15000,3,0),"Não Encontrado")))</f>
        <v/>
      </c>
      <c r="AB2113" s="46" t="str">
        <f aca="false">IFERROR(IF(Z2113&lt;&gt;"Não Encontrado",Z2113,IF(AA2113&lt;&gt;"Não Encontrado",AA2113,"")),"")</f>
        <v/>
      </c>
      <c r="AC2113" s="45" t="str">
        <f aca="false">IF(B2113="","",IF(AB2113="","NÃO","SIM"))</f>
        <v/>
      </c>
      <c r="AD2113" s="45" t="str">
        <f aca="false">IFERROR(VLOOKUP(G2113,Dados!$P$3:$R$500,3,0),"")</f>
        <v/>
      </c>
      <c r="AE2113" s="45" t="str">
        <f aca="false">IFERROR(VLOOKUP(G2113,Dados!$K$3:$L$500,2,0),"")</f>
        <v/>
      </c>
      <c r="AF2113" s="45" t="str">
        <f aca="false">IFERROR(VLOOKUP(G2113,Dados!$M$3:$N$500,2,0),"")</f>
        <v/>
      </c>
      <c r="AG2113" s="45" t="str">
        <f aca="false">IF(F2113="","",IF(AND(AD2113="",AE2113="",AF2113=""),"-",IF(AND(AD2113="BIT",AE2113="",AF2113=""),"BIT",IF(AND(AE2113="ANEXO I",AD2113="",AF2113=""),"ANEXO I",IF(AND(AF2113="ANEXO II",AD2113="",AE2113=""),"ANEXO II","Escolher")))))</f>
        <v/>
      </c>
      <c r="AH2113" s="45" t="str">
        <f aca="false">IF(AG2113&lt;&gt;"Pneus","",IFERROR(VLOOKUP(R2113,Dados!$X$2:$Z$5,3,0)*(AI2113-Q2113),VLOOKUP(D2113,Dados!$X$7:$Z$33,3,0)*(AI2113-Q2113)))</f>
        <v/>
      </c>
      <c r="AI2113" s="47" t="str">
        <f aca="false">IF(B2113="","",P2113+Q2113+O2113+M2113+L2113-N2113)</f>
        <v/>
      </c>
      <c r="AJ2113" s="48" t="str">
        <f aca="false">IFERROR(IF(AND(AC2113="SIM",AG2113="-",Y2113="REVENDA"),(AB2113/1+1)*AI2113,IF(AND(AC2113="SIM",AG2113="Pneus",Y2113="REVENDA"),(AB2113/1+1)*(AI2113-AH2113),"")),"")</f>
        <v/>
      </c>
      <c r="AK2113" s="48" t="str">
        <f aca="false">IF(AJ2113="","",AJ2113*17%)</f>
        <v/>
      </c>
      <c r="AL2113" s="48" t="str">
        <f aca="false">IFERROR(IF(AC2113="NÃO","",IF(AK2113="","",IF(E2113="Simples Nacional",BF2113,IF(T2113=0.12,U2113*0.5833337002,IF(T2113=0,AI2113*0.07,U2113))))),"")</f>
        <v/>
      </c>
      <c r="AM2113" s="47" t="str">
        <f aca="false">IFERROR(IF(AC2113="NÃO","",IF(OR(AG2113="-",AG2113="Pneus"),AK2113-AL2113,"")),"")</f>
        <v/>
      </c>
      <c r="AN2113" s="48" t="str">
        <f aca="false">IF(AND(Y2113="REVENDA",AC2113="SIM",AG2113="BIT"),((AB2113/1+1)*AI2113)*0.4117,"")</f>
        <v/>
      </c>
      <c r="AO2113" s="48" t="str">
        <f aca="false">IF(AN2113="","",AN2113*17%)</f>
        <v/>
      </c>
      <c r="AP2113" s="49" t="str">
        <f aca="false">IF(AN2113="","",IF(T2113=0.12,(U2113*0.4117)*0.4117,IF(T2113=0,(AI2113*0.07)*0.4117,U2113*0.4117)))</f>
        <v/>
      </c>
      <c r="AQ2113" s="47" t="str">
        <f aca="false">IF(AN2113="","",AO2113-AP2113)</f>
        <v/>
      </c>
      <c r="AR2113" s="50" t="str">
        <f aca="false">IFERROR(IF(AND(AC2113="SIM",Y2113="REVENDA",LEFT(AG2113,5)="ANEXO")*OR(AE2113="ANEXO I",AF2113="ANEXO II"),VLOOKUP(H2113,Dados!G:I,2,0),""),"INSERIR MVA")</f>
        <v/>
      </c>
      <c r="AS2113" s="48" t="str">
        <f aca="false">IF(LEFT(AG2113,5)="ANEXO",VLOOKUP(AG2113,Dados!$X$111:$Z$112,2,0)*(AI2113-Q2113),"")</f>
        <v/>
      </c>
      <c r="AT2113" s="48" t="str">
        <f aca="false">IFERROR(IF(AR2113="","",(AI2113*AR2113)+AI2113),"INSERIR MVA")</f>
        <v/>
      </c>
      <c r="AU2113" s="48" t="str">
        <f aca="false">IF(AT2113="","",IF(AY2113=0.04,U2113,AS2113*AY2113))</f>
        <v/>
      </c>
      <c r="AV2113" s="47" t="str">
        <f aca="false">IFERROR(IF(AU2113="","",(VLOOKUP(AG2113,Dados!$X$111:$Z$112,3,0)*AT2113*0.17)),"INSERIR MVA")</f>
        <v/>
      </c>
      <c r="AW2113" s="47" t="str">
        <f aca="false">IFERROR(IF(AR2113="","",AV2113-AU2113),"")</f>
        <v/>
      </c>
      <c r="AX2113" s="51" t="str">
        <f aca="false">IFERROR(IF(AC2113="NÃO","",IF(AM2113&lt;&gt;"",AM2113-W2113,IF(AQ2113&lt;&gt;"",AQ2113-W2113,IF(AW2113&lt;&gt;"",AW2113-W2113,"")))),"")</f>
        <v/>
      </c>
      <c r="AY2113" s="46" t="str">
        <f aca="false">IFERROR(IF(ISNA(VLOOKUP(R2113,Dados!$X$2:$Y$5,2,0)),VLOOKUP(D2113,Dados!$X$7:$Y$33,2,0),VLOOKUP(R2113,Dados!$X$2:$Y$5,2,0)),"")</f>
        <v/>
      </c>
      <c r="AZ2113" s="52" t="str">
        <f aca="false">IF(C2113="","",IF(AND(Y2113="CONSUMO",AC2113="NÃO")*OR(AG2113="-",AG2113="BIT"),IF(E2113&lt;&gt;"",(AI2113-(P2113+L2113-N2113+Q2113)*AY2113)/0.83),""))</f>
        <v/>
      </c>
      <c r="BA2113" s="51" t="str">
        <f aca="false">IF(AZ2113="","",AZ2113*0.17-((P2113+L2113-N2113+Q2113)*AY2113))</f>
        <v/>
      </c>
      <c r="BB2113" s="51" t="str">
        <f aca="false">IF(AND(Y2113="CONSUMO",AG2113="ANEXO I",AY2113&gt;4%),(AI2113-(P2113+L2113-N2113+Q2113)*0.0514)/0.83*(0.5177)*(0.17)-AI2113*0.0514,IF(AND(Y2113="CONSUMO",AG2113="ANEXO II",AY2113&gt;4%),(AI2113-(P2113+L2113-N2113+Q2113)*0.041)/0.83*(0.3295)*(0.17)-AI2113*0.041,IF(AND(Y2113="CONSUMO",AG2113="ANEXO I",AY2113=4%),(AI2113-(P2113+L2113-N2113+Q2113)*0.04)/0.83*(0.5177)*(0.17)-AI2113*0.04,IF(AND(Y2113="CONSUMO",AG2113="ANEXO II",AY2113=4%),(AI2113-(P2113+L2113-N2113+Q2113)*0.04)/0.83*(0.3295)*(0.17)-AI2113*0.04,""))))</f>
        <v/>
      </c>
      <c r="BC2113" s="51" t="str">
        <f aca="false">IF(C2113="","",IF(AND(Y2113="CONSUMO",AC2113="SIM")*OR(AG2113="-",AG2113="BIT"),IF(E2113&lt;&gt;"",(AI2113-(P2113+L2113-N2113+Q2113)*AY2113)/0.83),""))</f>
        <v/>
      </c>
      <c r="BD2113" s="51" t="str">
        <f aca="false">IF(BC2113="","",BC2113*0.17)</f>
        <v/>
      </c>
      <c r="BE2113" s="51" t="str">
        <f aca="false">IF(I2113=6908,0,IF(BC2113="","",BD2113-((P2113+L2113-N2113+Q2113)*AY2113)))</f>
        <v/>
      </c>
      <c r="BF2113" s="53" t="str">
        <f aca="false">IF(B2113="","",IF(OR(B2113="",E2113="Regime Normal"),0,(AI2113-Q2113)*VLOOKUP(R2113,Dados!$X$98:$Y$108,2,0)))</f>
        <v/>
      </c>
      <c r="BG2113" s="54" t="str">
        <f aca="false">IFERROR(VLOOKUP(I2113,Dados!$AC$27:$AD$43,2,0),IF(B2113="","",IF(D2113&lt;&gt;"MT",IF(AND(AC2113="SIM",Y2113="Revenda"),"2403",IF(AND(AC2113="SIM",Y2113="Consumo"),"2407",IF(AND(AC2113="NÃO",Y2113="Revenda"),"2102",IF(AND(AC2113="NÃO",Y2113="Consumo"),"2556",)))),REPLACE(I2113,1,1,1))))</f>
        <v/>
      </c>
    </row>
    <row r="2114" customFormat="false" ht="12.8" hidden="false" customHeight="true" outlineLevel="0" collapsed="false">
      <c r="Y2114" s="45"/>
      <c r="Z2114" s="46" t="str">
        <f aca="false">IF(B2114="","",(IFERROR(VLOOKUP(H2114,Dados!A$3:B$15000,2,0),"Não Encontrado")))</f>
        <v/>
      </c>
      <c r="AA2114" s="46" t="str">
        <f aca="false">IF(B2114="","",(IFERROR(VLOOKUP(G2114,Dados!C$3:E$15000,3,0),"Não Encontrado")))</f>
        <v/>
      </c>
      <c r="AB2114" s="46" t="str">
        <f aca="false">IFERROR(IF(Z2114&lt;&gt;"Não Encontrado",Z2114,IF(AA2114&lt;&gt;"Não Encontrado",AA2114,"")),"")</f>
        <v/>
      </c>
      <c r="AC2114" s="45" t="str">
        <f aca="false">IF(B2114="","",IF(AB2114="","NÃO","SIM"))</f>
        <v/>
      </c>
      <c r="AD2114" s="45" t="str">
        <f aca="false">IFERROR(VLOOKUP(G2114,Dados!$P$3:$R$500,3,0),"")</f>
        <v/>
      </c>
      <c r="AE2114" s="45" t="str">
        <f aca="false">IFERROR(VLOOKUP(G2114,Dados!$K$3:$L$500,2,0),"")</f>
        <v/>
      </c>
      <c r="AF2114" s="45" t="str">
        <f aca="false">IFERROR(VLOOKUP(G2114,Dados!$M$3:$N$500,2,0),"")</f>
        <v/>
      </c>
      <c r="AG2114" s="45" t="str">
        <f aca="false">IF(F2114="","",IF(AND(AD2114="",AE2114="",AF2114=""),"-",IF(AND(AD2114="BIT",AE2114="",AF2114=""),"BIT",IF(AND(AE2114="ANEXO I",AD2114="",AF2114=""),"ANEXO I",IF(AND(AF2114="ANEXO II",AD2114="",AE2114=""),"ANEXO II","Escolher")))))</f>
        <v/>
      </c>
      <c r="AH2114" s="45" t="str">
        <f aca="false">IF(AG2114&lt;&gt;"Pneus","",IFERROR(VLOOKUP(R2114,Dados!$X$2:$Z$5,3,0)*(AI2114-Q2114),VLOOKUP(D2114,Dados!$X$7:$Z$33,3,0)*(AI2114-Q2114)))</f>
        <v/>
      </c>
      <c r="AI2114" s="47" t="str">
        <f aca="false">IF(B2114="","",P2114+Q2114+O2114+M2114+L2114-N2114)</f>
        <v/>
      </c>
      <c r="AJ2114" s="48" t="str">
        <f aca="false">IFERROR(IF(AND(AC2114="SIM",AG2114="-",Y2114="REVENDA"),(AB2114/1+1)*AI2114,IF(AND(AC2114="SIM",AG2114="Pneus",Y2114="REVENDA"),(AB2114/1+1)*(AI2114-AH2114),"")),"")</f>
        <v/>
      </c>
      <c r="AK2114" s="48" t="str">
        <f aca="false">IF(AJ2114="","",AJ2114*17%)</f>
        <v/>
      </c>
      <c r="AL2114" s="48" t="str">
        <f aca="false">IFERROR(IF(AC2114="NÃO","",IF(AK2114="","",IF(E2114="Simples Nacional",BF2114,IF(T2114=0.12,U2114*0.5833337002,IF(T2114=0,AI2114*0.07,U2114))))),"")</f>
        <v/>
      </c>
      <c r="AM2114" s="47" t="str">
        <f aca="false">IFERROR(IF(AC2114="NÃO","",IF(OR(AG2114="-",AG2114="Pneus"),AK2114-AL2114,"")),"")</f>
        <v/>
      </c>
      <c r="AN2114" s="48" t="str">
        <f aca="false">IF(AND(Y2114="REVENDA",AC2114="SIM",AG2114="BIT"),((AB2114/1+1)*AI2114)*0.4117,"")</f>
        <v/>
      </c>
      <c r="AO2114" s="48" t="str">
        <f aca="false">IF(AN2114="","",AN2114*17%)</f>
        <v/>
      </c>
      <c r="AP2114" s="49" t="str">
        <f aca="false">IF(AN2114="","",IF(T2114=0.12,(U2114*0.4117)*0.4117,IF(T2114=0,(AI2114*0.07)*0.4117,U2114*0.4117)))</f>
        <v/>
      </c>
      <c r="AQ2114" s="47" t="str">
        <f aca="false">IF(AN2114="","",AO2114-AP2114)</f>
        <v/>
      </c>
      <c r="AR2114" s="50" t="str">
        <f aca="false">IFERROR(IF(AND(AC2114="SIM",Y2114="REVENDA",LEFT(AG2114,5)="ANEXO")*OR(AE2114="ANEXO I",AF2114="ANEXO II"),VLOOKUP(H2114,Dados!G:I,2,0),""),"INSERIR MVA")</f>
        <v/>
      </c>
      <c r="AS2114" s="48" t="str">
        <f aca="false">IF(LEFT(AG2114,5)="ANEXO",VLOOKUP(AG2114,Dados!$X$111:$Z$112,2,0)*(AI2114-Q2114),"")</f>
        <v/>
      </c>
      <c r="AT2114" s="48" t="str">
        <f aca="false">IFERROR(IF(AR2114="","",(AI2114*AR2114)+AI2114),"INSERIR MVA")</f>
        <v/>
      </c>
      <c r="AU2114" s="48" t="str">
        <f aca="false">IF(AT2114="","",IF(AY2114=0.04,U2114,AS2114*AY2114))</f>
        <v/>
      </c>
      <c r="AV2114" s="47" t="str">
        <f aca="false">IFERROR(IF(AU2114="","",(VLOOKUP(AG2114,Dados!$X$111:$Z$112,3,0)*AT2114*0.17)),"INSERIR MVA")</f>
        <v/>
      </c>
      <c r="AW2114" s="47" t="str">
        <f aca="false">IFERROR(IF(AR2114="","",AV2114-AU2114),"")</f>
        <v/>
      </c>
      <c r="AX2114" s="51" t="str">
        <f aca="false">IFERROR(IF(AC2114="NÃO","",IF(AM2114&lt;&gt;"",AM2114-W2114,IF(AQ2114&lt;&gt;"",AQ2114-W2114,IF(AW2114&lt;&gt;"",AW2114-W2114,"")))),"")</f>
        <v/>
      </c>
      <c r="AY2114" s="46" t="str">
        <f aca="false">IFERROR(IF(ISNA(VLOOKUP(R2114,Dados!$X$2:$Y$5,2,0)),VLOOKUP(D2114,Dados!$X$7:$Y$33,2,0),VLOOKUP(R2114,Dados!$X$2:$Y$5,2,0)),"")</f>
        <v/>
      </c>
      <c r="AZ2114" s="52" t="str">
        <f aca="false">IF(C2114="","",IF(AND(Y2114="CONSUMO",AC2114="NÃO")*OR(AG2114="-",AG2114="BIT"),IF(E2114&lt;&gt;"",(AI2114-(P2114+L2114-N2114+Q2114)*AY2114)/0.83),""))</f>
        <v/>
      </c>
      <c r="BA2114" s="51" t="str">
        <f aca="false">IF(AZ2114="","",AZ2114*0.17-((P2114+L2114-N2114+Q2114)*AY2114))</f>
        <v/>
      </c>
      <c r="BB2114" s="51" t="str">
        <f aca="false">IF(AND(Y2114="CONSUMO",AG2114="ANEXO I",AY2114&gt;4%),(AI2114-(P2114+L2114-N2114+Q2114)*0.0514)/0.83*(0.5177)*(0.17)-AI2114*0.0514,IF(AND(Y2114="CONSUMO",AG2114="ANEXO II",AY2114&gt;4%),(AI2114-(P2114+L2114-N2114+Q2114)*0.041)/0.83*(0.3295)*(0.17)-AI2114*0.041,IF(AND(Y2114="CONSUMO",AG2114="ANEXO I",AY2114=4%),(AI2114-(P2114+L2114-N2114+Q2114)*0.04)/0.83*(0.5177)*(0.17)-AI2114*0.04,IF(AND(Y2114="CONSUMO",AG2114="ANEXO II",AY2114=4%),(AI2114-(P2114+L2114-N2114+Q2114)*0.04)/0.83*(0.3295)*(0.17)-AI2114*0.04,""))))</f>
        <v/>
      </c>
      <c r="BC2114" s="51" t="str">
        <f aca="false">IF(C2114="","",IF(AND(Y2114="CONSUMO",AC2114="SIM")*OR(AG2114="-",AG2114="BIT"),IF(E2114&lt;&gt;"",(AI2114-(P2114+L2114-N2114+Q2114)*AY2114)/0.83),""))</f>
        <v/>
      </c>
      <c r="BD2114" s="51" t="str">
        <f aca="false">IF(BC2114="","",BC2114*0.17)</f>
        <v/>
      </c>
      <c r="BE2114" s="51" t="str">
        <f aca="false">IF(I2114=6908,0,IF(BC2114="","",BD2114-((P2114+L2114-N2114+Q2114)*AY2114)))</f>
        <v/>
      </c>
      <c r="BF2114" s="53" t="str">
        <f aca="false">IF(B2114="","",IF(OR(B2114="",E2114="Regime Normal"),0,(AI2114-Q2114)*VLOOKUP(R2114,Dados!$X$98:$Y$108,2,0)))</f>
        <v/>
      </c>
      <c r="BG2114" s="54" t="str">
        <f aca="false">IFERROR(VLOOKUP(I2114,Dados!$AC$27:$AD$43,2,0),IF(B2114="","",IF(D2114&lt;&gt;"MT",IF(AND(AC2114="SIM",Y2114="Revenda"),"2403",IF(AND(AC2114="SIM",Y2114="Consumo"),"2407",IF(AND(AC2114="NÃO",Y2114="Revenda"),"2102",IF(AND(AC2114="NÃO",Y2114="Consumo"),"2556",)))),REPLACE(I2114,1,1,1))))</f>
        <v/>
      </c>
    </row>
    <row r="2115" customFormat="false" ht="12.8" hidden="false" customHeight="true" outlineLevel="0" collapsed="false">
      <c r="Y2115" s="45"/>
      <c r="Z2115" s="46" t="str">
        <f aca="false">IF(B2115="","",(IFERROR(VLOOKUP(H2115,Dados!A$3:B$15000,2,0),"Não Encontrado")))</f>
        <v/>
      </c>
      <c r="AA2115" s="46" t="str">
        <f aca="false">IF(B2115="","",(IFERROR(VLOOKUP(G2115,Dados!C$3:E$15000,3,0),"Não Encontrado")))</f>
        <v/>
      </c>
      <c r="AB2115" s="46" t="str">
        <f aca="false">IFERROR(IF(Z2115&lt;&gt;"Não Encontrado",Z2115,IF(AA2115&lt;&gt;"Não Encontrado",AA2115,"")),"")</f>
        <v/>
      </c>
      <c r="AC2115" s="45" t="str">
        <f aca="false">IF(B2115="","",IF(AB2115="","NÃO","SIM"))</f>
        <v/>
      </c>
      <c r="AD2115" s="45" t="str">
        <f aca="false">IFERROR(VLOOKUP(G2115,Dados!$P$3:$R$500,3,0),"")</f>
        <v/>
      </c>
      <c r="AE2115" s="45" t="str">
        <f aca="false">IFERROR(VLOOKUP(G2115,Dados!$K$3:$L$500,2,0),"")</f>
        <v/>
      </c>
      <c r="AF2115" s="45" t="str">
        <f aca="false">IFERROR(VLOOKUP(G2115,Dados!$M$3:$N$500,2,0),"")</f>
        <v/>
      </c>
      <c r="AG2115" s="45" t="str">
        <f aca="false">IF(F2115="","",IF(AND(AD2115="",AE2115="",AF2115=""),"-",IF(AND(AD2115="BIT",AE2115="",AF2115=""),"BIT",IF(AND(AE2115="ANEXO I",AD2115="",AF2115=""),"ANEXO I",IF(AND(AF2115="ANEXO II",AD2115="",AE2115=""),"ANEXO II","Escolher")))))</f>
        <v/>
      </c>
      <c r="AH2115" s="45" t="str">
        <f aca="false">IF(AG2115&lt;&gt;"Pneus","",IFERROR(VLOOKUP(R2115,Dados!$X$2:$Z$5,3,0)*(AI2115-Q2115),VLOOKUP(D2115,Dados!$X$7:$Z$33,3,0)*(AI2115-Q2115)))</f>
        <v/>
      </c>
      <c r="AI2115" s="47" t="str">
        <f aca="false">IF(B2115="","",P2115+Q2115+O2115+M2115+L2115-N2115)</f>
        <v/>
      </c>
      <c r="AJ2115" s="48" t="str">
        <f aca="false">IFERROR(IF(AND(AC2115="SIM",AG2115="-",Y2115="REVENDA"),(AB2115/1+1)*AI2115,IF(AND(AC2115="SIM",AG2115="Pneus",Y2115="REVENDA"),(AB2115/1+1)*(AI2115-AH2115),"")),"")</f>
        <v/>
      </c>
      <c r="AK2115" s="48" t="str">
        <f aca="false">IF(AJ2115="","",AJ2115*17%)</f>
        <v/>
      </c>
      <c r="AL2115" s="48" t="str">
        <f aca="false">IFERROR(IF(AC2115="NÃO","",IF(AK2115="","",IF(E2115="Simples Nacional",BF2115,IF(T2115=0.12,U2115*0.5833337002,IF(T2115=0,AI2115*0.07,U2115))))),"")</f>
        <v/>
      </c>
      <c r="AM2115" s="47" t="str">
        <f aca="false">IFERROR(IF(AC2115="NÃO","",IF(OR(AG2115="-",AG2115="Pneus"),AK2115-AL2115,"")),"")</f>
        <v/>
      </c>
      <c r="AN2115" s="48" t="str">
        <f aca="false">IF(AND(Y2115="REVENDA",AC2115="SIM",AG2115="BIT"),((AB2115/1+1)*AI2115)*0.4117,"")</f>
        <v/>
      </c>
      <c r="AO2115" s="48" t="str">
        <f aca="false">IF(AN2115="","",AN2115*17%)</f>
        <v/>
      </c>
      <c r="AP2115" s="49" t="str">
        <f aca="false">IF(AN2115="","",IF(T2115=0.12,(U2115*0.4117)*0.4117,IF(T2115=0,(AI2115*0.07)*0.4117,U2115*0.4117)))</f>
        <v/>
      </c>
      <c r="AQ2115" s="47" t="str">
        <f aca="false">IF(AN2115="","",AO2115-AP2115)</f>
        <v/>
      </c>
      <c r="AR2115" s="50" t="str">
        <f aca="false">IFERROR(IF(AND(AC2115="SIM",Y2115="REVENDA",LEFT(AG2115,5)="ANEXO")*OR(AE2115="ANEXO I",AF2115="ANEXO II"),VLOOKUP(H2115,Dados!G:I,2,0),""),"INSERIR MVA")</f>
        <v/>
      </c>
      <c r="AS2115" s="48" t="str">
        <f aca="false">IF(LEFT(AG2115,5)="ANEXO",VLOOKUP(AG2115,Dados!$X$111:$Z$112,2,0)*(AI2115-Q2115),"")</f>
        <v/>
      </c>
      <c r="AT2115" s="48" t="str">
        <f aca="false">IFERROR(IF(AR2115="","",(AI2115*AR2115)+AI2115),"INSERIR MVA")</f>
        <v/>
      </c>
      <c r="AU2115" s="48" t="str">
        <f aca="false">IF(AT2115="","",IF(AY2115=0.04,U2115,AS2115*AY2115))</f>
        <v/>
      </c>
      <c r="AV2115" s="47" t="str">
        <f aca="false">IFERROR(IF(AU2115="","",(VLOOKUP(AG2115,Dados!$X$111:$Z$112,3,0)*AT2115*0.17)),"INSERIR MVA")</f>
        <v/>
      </c>
      <c r="AW2115" s="47" t="str">
        <f aca="false">IFERROR(IF(AR2115="","",AV2115-AU2115),"")</f>
        <v/>
      </c>
      <c r="AX2115" s="51" t="str">
        <f aca="false">IFERROR(IF(AC2115="NÃO","",IF(AM2115&lt;&gt;"",AM2115-W2115,IF(AQ2115&lt;&gt;"",AQ2115-W2115,IF(AW2115&lt;&gt;"",AW2115-W2115,"")))),"")</f>
        <v/>
      </c>
      <c r="AY2115" s="46" t="str">
        <f aca="false">IFERROR(IF(ISNA(VLOOKUP(R2115,Dados!$X$2:$Y$5,2,0)),VLOOKUP(D2115,Dados!$X$7:$Y$33,2,0),VLOOKUP(R2115,Dados!$X$2:$Y$5,2,0)),"")</f>
        <v/>
      </c>
      <c r="AZ2115" s="52" t="str">
        <f aca="false">IF(C2115="","",IF(AND(Y2115="CONSUMO",AC2115="NÃO")*OR(AG2115="-",AG2115="BIT"),IF(E2115&lt;&gt;"",(AI2115-(P2115+L2115-N2115+Q2115)*AY2115)/0.83),""))</f>
        <v/>
      </c>
      <c r="BA2115" s="51" t="str">
        <f aca="false">IF(AZ2115="","",AZ2115*0.17-((P2115+L2115-N2115+Q2115)*AY2115))</f>
        <v/>
      </c>
      <c r="BB2115" s="51" t="str">
        <f aca="false">IF(AND(Y2115="CONSUMO",AG2115="ANEXO I",AY2115&gt;4%),(AI2115-(P2115+L2115-N2115+Q2115)*0.0514)/0.83*(0.5177)*(0.17)-AI2115*0.0514,IF(AND(Y2115="CONSUMO",AG2115="ANEXO II",AY2115&gt;4%),(AI2115-(P2115+L2115-N2115+Q2115)*0.041)/0.83*(0.3295)*(0.17)-AI2115*0.041,IF(AND(Y2115="CONSUMO",AG2115="ANEXO I",AY2115=4%),(AI2115-(P2115+L2115-N2115+Q2115)*0.04)/0.83*(0.5177)*(0.17)-AI2115*0.04,IF(AND(Y2115="CONSUMO",AG2115="ANEXO II",AY2115=4%),(AI2115-(P2115+L2115-N2115+Q2115)*0.04)/0.83*(0.3295)*(0.17)-AI2115*0.04,""))))</f>
        <v/>
      </c>
      <c r="BC2115" s="51" t="str">
        <f aca="false">IF(C2115="","",IF(AND(Y2115="CONSUMO",AC2115="SIM")*OR(AG2115="-",AG2115="BIT"),IF(E2115&lt;&gt;"",(AI2115-(P2115+L2115-N2115+Q2115)*AY2115)/0.83),""))</f>
        <v/>
      </c>
      <c r="BD2115" s="51" t="str">
        <f aca="false">IF(BC2115="","",BC2115*0.17)</f>
        <v/>
      </c>
      <c r="BE2115" s="51" t="str">
        <f aca="false">IF(I2115=6908,0,IF(BC2115="","",BD2115-((P2115+L2115-N2115+Q2115)*AY2115)))</f>
        <v/>
      </c>
      <c r="BF2115" s="53" t="str">
        <f aca="false">IF(B2115="","",IF(OR(B2115="",E2115="Regime Normal"),0,(AI2115-Q2115)*VLOOKUP(R2115,Dados!$X$98:$Y$108,2,0)))</f>
        <v/>
      </c>
      <c r="BG2115" s="54" t="str">
        <f aca="false">IFERROR(VLOOKUP(I2115,Dados!$AC$27:$AD$43,2,0),IF(B2115="","",IF(D2115&lt;&gt;"MT",IF(AND(AC2115="SIM",Y2115="Revenda"),"2403",IF(AND(AC2115="SIM",Y2115="Consumo"),"2407",IF(AND(AC2115="NÃO",Y2115="Revenda"),"2102",IF(AND(AC2115="NÃO",Y2115="Consumo"),"2556",)))),REPLACE(I2115,1,1,1))))</f>
        <v/>
      </c>
    </row>
    <row r="2116" customFormat="false" ht="12.8" hidden="false" customHeight="true" outlineLevel="0" collapsed="false">
      <c r="Y2116" s="45"/>
      <c r="Z2116" s="46" t="str">
        <f aca="false">IF(B2116="","",(IFERROR(VLOOKUP(H2116,Dados!A$3:B$15000,2,0),"Não Encontrado")))</f>
        <v/>
      </c>
      <c r="AA2116" s="46" t="str">
        <f aca="false">IF(B2116="","",(IFERROR(VLOOKUP(G2116,Dados!C$3:E$15000,3,0),"Não Encontrado")))</f>
        <v/>
      </c>
      <c r="AB2116" s="46" t="str">
        <f aca="false">IFERROR(IF(Z2116&lt;&gt;"Não Encontrado",Z2116,IF(AA2116&lt;&gt;"Não Encontrado",AA2116,"")),"")</f>
        <v/>
      </c>
      <c r="AC2116" s="45" t="str">
        <f aca="false">IF(B2116="","",IF(AB2116="","NÃO","SIM"))</f>
        <v/>
      </c>
      <c r="AD2116" s="45" t="str">
        <f aca="false">IFERROR(VLOOKUP(G2116,Dados!$P$3:$R$500,3,0),"")</f>
        <v/>
      </c>
      <c r="AE2116" s="45" t="str">
        <f aca="false">IFERROR(VLOOKUP(G2116,Dados!$K$3:$L$500,2,0),"")</f>
        <v/>
      </c>
      <c r="AF2116" s="45" t="str">
        <f aca="false">IFERROR(VLOOKUP(G2116,Dados!$M$3:$N$500,2,0),"")</f>
        <v/>
      </c>
      <c r="AG2116" s="45" t="str">
        <f aca="false">IF(F2116="","",IF(AND(AD2116="",AE2116="",AF2116=""),"-",IF(AND(AD2116="BIT",AE2116="",AF2116=""),"BIT",IF(AND(AE2116="ANEXO I",AD2116="",AF2116=""),"ANEXO I",IF(AND(AF2116="ANEXO II",AD2116="",AE2116=""),"ANEXO II","Escolher")))))</f>
        <v/>
      </c>
      <c r="AH2116" s="45" t="str">
        <f aca="false">IF(AG2116&lt;&gt;"Pneus","",IFERROR(VLOOKUP(R2116,Dados!$X$2:$Z$5,3,0)*(AI2116-Q2116),VLOOKUP(D2116,Dados!$X$7:$Z$33,3,0)*(AI2116-Q2116)))</f>
        <v/>
      </c>
      <c r="AI2116" s="47" t="str">
        <f aca="false">IF(B2116="","",P2116+Q2116+O2116+M2116+L2116-N2116)</f>
        <v/>
      </c>
      <c r="AJ2116" s="48" t="str">
        <f aca="false">IFERROR(IF(AND(AC2116="SIM",AG2116="-",Y2116="REVENDA"),(AB2116/1+1)*AI2116,IF(AND(AC2116="SIM",AG2116="Pneus",Y2116="REVENDA"),(AB2116/1+1)*(AI2116-AH2116),"")),"")</f>
        <v/>
      </c>
      <c r="AK2116" s="48" t="str">
        <f aca="false">IF(AJ2116="","",AJ2116*17%)</f>
        <v/>
      </c>
      <c r="AL2116" s="48" t="str">
        <f aca="false">IFERROR(IF(AC2116="NÃO","",IF(AK2116="","",IF(E2116="Simples Nacional",BF2116,IF(T2116=0.12,U2116*0.5833337002,IF(T2116=0,AI2116*0.07,U2116))))),"")</f>
        <v/>
      </c>
      <c r="AM2116" s="47" t="str">
        <f aca="false">IFERROR(IF(AC2116="NÃO","",IF(OR(AG2116="-",AG2116="Pneus"),AK2116-AL2116,"")),"")</f>
        <v/>
      </c>
      <c r="AN2116" s="48" t="str">
        <f aca="false">IF(AND(Y2116="REVENDA",AC2116="SIM",AG2116="BIT"),((AB2116/1+1)*AI2116)*0.4117,"")</f>
        <v/>
      </c>
      <c r="AO2116" s="48" t="str">
        <f aca="false">IF(AN2116="","",AN2116*17%)</f>
        <v/>
      </c>
      <c r="AP2116" s="49" t="str">
        <f aca="false">IF(AN2116="","",IF(T2116=0.12,(U2116*0.4117)*0.4117,IF(T2116=0,(AI2116*0.07)*0.4117,U2116*0.4117)))</f>
        <v/>
      </c>
      <c r="AQ2116" s="47" t="str">
        <f aca="false">IF(AN2116="","",AO2116-AP2116)</f>
        <v/>
      </c>
      <c r="AR2116" s="50" t="str">
        <f aca="false">IFERROR(IF(AND(AC2116="SIM",Y2116="REVENDA",LEFT(AG2116,5)="ANEXO")*OR(AE2116="ANEXO I",AF2116="ANEXO II"),VLOOKUP(H2116,Dados!G:I,2,0),""),"INSERIR MVA")</f>
        <v/>
      </c>
      <c r="AS2116" s="48" t="str">
        <f aca="false">IF(LEFT(AG2116,5)="ANEXO",VLOOKUP(AG2116,Dados!$X$111:$Z$112,2,0)*(AI2116-Q2116),"")</f>
        <v/>
      </c>
      <c r="AT2116" s="48" t="str">
        <f aca="false">IFERROR(IF(AR2116="","",(AI2116*AR2116)+AI2116),"INSERIR MVA")</f>
        <v/>
      </c>
      <c r="AU2116" s="48" t="str">
        <f aca="false">IF(AT2116="","",IF(AY2116=0.04,U2116,AS2116*AY2116))</f>
        <v/>
      </c>
      <c r="AV2116" s="47" t="str">
        <f aca="false">IFERROR(IF(AU2116="","",(VLOOKUP(AG2116,Dados!$X$111:$Z$112,3,0)*AT2116*0.17)),"INSERIR MVA")</f>
        <v/>
      </c>
      <c r="AW2116" s="47" t="str">
        <f aca="false">IFERROR(IF(AR2116="","",AV2116-AU2116),"")</f>
        <v/>
      </c>
      <c r="AX2116" s="51" t="str">
        <f aca="false">IFERROR(IF(AC2116="NÃO","",IF(AM2116&lt;&gt;"",AM2116-W2116,IF(AQ2116&lt;&gt;"",AQ2116-W2116,IF(AW2116&lt;&gt;"",AW2116-W2116,"")))),"")</f>
        <v/>
      </c>
      <c r="AY2116" s="46" t="str">
        <f aca="false">IFERROR(IF(ISNA(VLOOKUP(R2116,Dados!$X$2:$Y$5,2,0)),VLOOKUP(D2116,Dados!$X$7:$Y$33,2,0),VLOOKUP(R2116,Dados!$X$2:$Y$5,2,0)),"")</f>
        <v/>
      </c>
      <c r="AZ2116" s="52" t="str">
        <f aca="false">IF(C2116="","",IF(AND(Y2116="CONSUMO",AC2116="NÃO")*OR(AG2116="-",AG2116="BIT"),IF(E2116&lt;&gt;"",(AI2116-(P2116+L2116-N2116+Q2116)*AY2116)/0.83),""))</f>
        <v/>
      </c>
      <c r="BA2116" s="51" t="str">
        <f aca="false">IF(AZ2116="","",AZ2116*0.17-((P2116+L2116-N2116+Q2116)*AY2116))</f>
        <v/>
      </c>
      <c r="BB2116" s="51" t="str">
        <f aca="false">IF(AND(Y2116="CONSUMO",AG2116="ANEXO I",AY2116&gt;4%),(AI2116-(P2116+L2116-N2116+Q2116)*0.0514)/0.83*(0.5177)*(0.17)-AI2116*0.0514,IF(AND(Y2116="CONSUMO",AG2116="ANEXO II",AY2116&gt;4%),(AI2116-(P2116+L2116-N2116+Q2116)*0.041)/0.83*(0.3295)*(0.17)-AI2116*0.041,IF(AND(Y2116="CONSUMO",AG2116="ANEXO I",AY2116=4%),(AI2116-(P2116+L2116-N2116+Q2116)*0.04)/0.83*(0.5177)*(0.17)-AI2116*0.04,IF(AND(Y2116="CONSUMO",AG2116="ANEXO II",AY2116=4%),(AI2116-(P2116+L2116-N2116+Q2116)*0.04)/0.83*(0.3295)*(0.17)-AI2116*0.04,""))))</f>
        <v/>
      </c>
      <c r="BC2116" s="51" t="str">
        <f aca="false">IF(C2116="","",IF(AND(Y2116="CONSUMO",AC2116="SIM")*OR(AG2116="-",AG2116="BIT"),IF(E2116&lt;&gt;"",(AI2116-(P2116+L2116-N2116+Q2116)*AY2116)/0.83),""))</f>
        <v/>
      </c>
      <c r="BD2116" s="51" t="str">
        <f aca="false">IF(BC2116="","",BC2116*0.17)</f>
        <v/>
      </c>
      <c r="BE2116" s="51" t="str">
        <f aca="false">IF(I2116=6908,0,IF(BC2116="","",BD2116-((P2116+L2116-N2116+Q2116)*AY2116)))</f>
        <v/>
      </c>
      <c r="BF2116" s="53" t="str">
        <f aca="false">IF(B2116="","",IF(OR(B2116="",E2116="Regime Normal"),0,(AI2116-Q2116)*VLOOKUP(R2116,Dados!$X$98:$Y$108,2,0)))</f>
        <v/>
      </c>
      <c r="BG2116" s="54" t="str">
        <f aca="false">IFERROR(VLOOKUP(I2116,Dados!$AC$27:$AD$43,2,0),IF(B2116="","",IF(D2116&lt;&gt;"MT",IF(AND(AC2116="SIM",Y2116="Revenda"),"2403",IF(AND(AC2116="SIM",Y2116="Consumo"),"2407",IF(AND(AC2116="NÃO",Y2116="Revenda"),"2102",IF(AND(AC2116="NÃO",Y2116="Consumo"),"2556",)))),REPLACE(I2116,1,1,1))))</f>
        <v/>
      </c>
    </row>
    <row r="2117" customFormat="false" ht="12.8" hidden="false" customHeight="true" outlineLevel="0" collapsed="false">
      <c r="Y2117" s="45"/>
      <c r="Z2117" s="46" t="str">
        <f aca="false">IF(B2117="","",(IFERROR(VLOOKUP(H2117,Dados!A$3:B$15000,2,0),"Não Encontrado")))</f>
        <v/>
      </c>
      <c r="AA2117" s="46" t="str">
        <f aca="false">IF(B2117="","",(IFERROR(VLOOKUP(G2117,Dados!C$3:E$15000,3,0),"Não Encontrado")))</f>
        <v/>
      </c>
      <c r="AB2117" s="46" t="str">
        <f aca="false">IFERROR(IF(Z2117&lt;&gt;"Não Encontrado",Z2117,IF(AA2117&lt;&gt;"Não Encontrado",AA2117,"")),"")</f>
        <v/>
      </c>
      <c r="AC2117" s="45" t="str">
        <f aca="false">IF(B2117="","",IF(AB2117="","NÃO","SIM"))</f>
        <v/>
      </c>
      <c r="AD2117" s="45" t="str">
        <f aca="false">IFERROR(VLOOKUP(G2117,Dados!$P$3:$R$500,3,0),"")</f>
        <v/>
      </c>
      <c r="AE2117" s="45" t="str">
        <f aca="false">IFERROR(VLOOKUP(G2117,Dados!$K$3:$L$500,2,0),"")</f>
        <v/>
      </c>
      <c r="AF2117" s="45" t="str">
        <f aca="false">IFERROR(VLOOKUP(G2117,Dados!$M$3:$N$500,2,0),"")</f>
        <v/>
      </c>
      <c r="AG2117" s="45" t="str">
        <f aca="false">IF(F2117="","",IF(AND(AD2117="",AE2117="",AF2117=""),"-",IF(AND(AD2117="BIT",AE2117="",AF2117=""),"BIT",IF(AND(AE2117="ANEXO I",AD2117="",AF2117=""),"ANEXO I",IF(AND(AF2117="ANEXO II",AD2117="",AE2117=""),"ANEXO II","Escolher")))))</f>
        <v/>
      </c>
      <c r="AH2117" s="45" t="str">
        <f aca="false">IF(AG2117&lt;&gt;"Pneus","",IFERROR(VLOOKUP(R2117,Dados!$X$2:$Z$5,3,0)*(AI2117-Q2117),VLOOKUP(D2117,Dados!$X$7:$Z$33,3,0)*(AI2117-Q2117)))</f>
        <v/>
      </c>
      <c r="AI2117" s="47" t="str">
        <f aca="false">IF(B2117="","",P2117+Q2117+O2117+M2117+L2117-N2117)</f>
        <v/>
      </c>
      <c r="AJ2117" s="48" t="str">
        <f aca="false">IFERROR(IF(AND(AC2117="SIM",AG2117="-",Y2117="REVENDA"),(AB2117/1+1)*AI2117,IF(AND(AC2117="SIM",AG2117="Pneus",Y2117="REVENDA"),(AB2117/1+1)*(AI2117-AH2117),"")),"")</f>
        <v/>
      </c>
      <c r="AK2117" s="48" t="str">
        <f aca="false">IF(AJ2117="","",AJ2117*17%)</f>
        <v/>
      </c>
      <c r="AL2117" s="48" t="str">
        <f aca="false">IFERROR(IF(AC2117="NÃO","",IF(AK2117="","",IF(E2117="Simples Nacional",BF2117,IF(T2117=0.12,U2117*0.5833337002,IF(T2117=0,AI2117*0.07,U2117))))),"")</f>
        <v/>
      </c>
      <c r="AM2117" s="47" t="str">
        <f aca="false">IFERROR(IF(AC2117="NÃO","",IF(OR(AG2117="-",AG2117="Pneus"),AK2117-AL2117,"")),"")</f>
        <v/>
      </c>
      <c r="AN2117" s="48" t="str">
        <f aca="false">IF(AND(Y2117="REVENDA",AC2117="SIM",AG2117="BIT"),((AB2117/1+1)*AI2117)*0.4117,"")</f>
        <v/>
      </c>
      <c r="AO2117" s="48" t="str">
        <f aca="false">IF(AN2117="","",AN2117*17%)</f>
        <v/>
      </c>
      <c r="AP2117" s="49" t="str">
        <f aca="false">IF(AN2117="","",IF(T2117=0.12,(U2117*0.4117)*0.4117,IF(T2117=0,(AI2117*0.07)*0.4117,U2117*0.4117)))</f>
        <v/>
      </c>
      <c r="AQ2117" s="47" t="str">
        <f aca="false">IF(AN2117="","",AO2117-AP2117)</f>
        <v/>
      </c>
      <c r="AR2117" s="50" t="str">
        <f aca="false">IFERROR(IF(AND(AC2117="SIM",Y2117="REVENDA",LEFT(AG2117,5)="ANEXO")*OR(AE2117="ANEXO I",AF2117="ANEXO II"),VLOOKUP(H2117,Dados!G:I,2,0),""),"INSERIR MVA")</f>
        <v/>
      </c>
      <c r="AS2117" s="48" t="str">
        <f aca="false">IF(LEFT(AG2117,5)="ANEXO",VLOOKUP(AG2117,Dados!$X$111:$Z$112,2,0)*(AI2117-Q2117),"")</f>
        <v/>
      </c>
      <c r="AT2117" s="48" t="str">
        <f aca="false">IFERROR(IF(AR2117="","",(AI2117*AR2117)+AI2117),"INSERIR MVA")</f>
        <v/>
      </c>
      <c r="AU2117" s="48" t="str">
        <f aca="false">IF(AT2117="","",IF(AY2117=0.04,U2117,AS2117*AY2117))</f>
        <v/>
      </c>
      <c r="AV2117" s="47" t="str">
        <f aca="false">IFERROR(IF(AU2117="","",(VLOOKUP(AG2117,Dados!$X$111:$Z$112,3,0)*AT2117*0.17)),"INSERIR MVA")</f>
        <v/>
      </c>
      <c r="AW2117" s="47" t="str">
        <f aca="false">IFERROR(IF(AR2117="","",AV2117-AU2117),"")</f>
        <v/>
      </c>
      <c r="AX2117" s="51" t="str">
        <f aca="false">IFERROR(IF(AC2117="NÃO","",IF(AM2117&lt;&gt;"",AM2117-W2117,IF(AQ2117&lt;&gt;"",AQ2117-W2117,IF(AW2117&lt;&gt;"",AW2117-W2117,"")))),"")</f>
        <v/>
      </c>
      <c r="AY2117" s="46" t="str">
        <f aca="false">IFERROR(IF(ISNA(VLOOKUP(R2117,Dados!$X$2:$Y$5,2,0)),VLOOKUP(D2117,Dados!$X$7:$Y$33,2,0),VLOOKUP(R2117,Dados!$X$2:$Y$5,2,0)),"")</f>
        <v/>
      </c>
      <c r="AZ2117" s="52" t="str">
        <f aca="false">IF(C2117="","",IF(AND(Y2117="CONSUMO",AC2117="NÃO")*OR(AG2117="-",AG2117="BIT"),IF(E2117&lt;&gt;"",(AI2117-(P2117+L2117-N2117+Q2117)*AY2117)/0.83),""))</f>
        <v/>
      </c>
      <c r="BA2117" s="51" t="str">
        <f aca="false">IF(AZ2117="","",AZ2117*0.17-((P2117+L2117-N2117+Q2117)*AY2117))</f>
        <v/>
      </c>
      <c r="BB2117" s="51" t="str">
        <f aca="false">IF(AND(Y2117="CONSUMO",AG2117="ANEXO I",AY2117&gt;4%),(AI2117-(P2117+L2117-N2117+Q2117)*0.0514)/0.83*(0.5177)*(0.17)-AI2117*0.0514,IF(AND(Y2117="CONSUMO",AG2117="ANEXO II",AY2117&gt;4%),(AI2117-(P2117+L2117-N2117+Q2117)*0.041)/0.83*(0.3295)*(0.17)-AI2117*0.041,IF(AND(Y2117="CONSUMO",AG2117="ANEXO I",AY2117=4%),(AI2117-(P2117+L2117-N2117+Q2117)*0.04)/0.83*(0.5177)*(0.17)-AI2117*0.04,IF(AND(Y2117="CONSUMO",AG2117="ANEXO II",AY2117=4%),(AI2117-(P2117+L2117-N2117+Q2117)*0.04)/0.83*(0.3295)*(0.17)-AI2117*0.04,""))))</f>
        <v/>
      </c>
      <c r="BC2117" s="51" t="str">
        <f aca="false">IF(C2117="","",IF(AND(Y2117="CONSUMO",AC2117="SIM")*OR(AG2117="-",AG2117="BIT"),IF(E2117&lt;&gt;"",(AI2117-(P2117+L2117-N2117+Q2117)*AY2117)/0.83),""))</f>
        <v/>
      </c>
      <c r="BD2117" s="51" t="str">
        <f aca="false">IF(BC2117="","",BC2117*0.17)</f>
        <v/>
      </c>
      <c r="BE2117" s="51" t="str">
        <f aca="false">IF(I2117=6908,0,IF(BC2117="","",BD2117-((P2117+L2117-N2117+Q2117)*AY2117)))</f>
        <v/>
      </c>
      <c r="BF2117" s="53" t="str">
        <f aca="false">IF(B2117="","",IF(OR(B2117="",E2117="Regime Normal"),0,(AI2117-Q2117)*VLOOKUP(R2117,Dados!$X$98:$Y$108,2,0)))</f>
        <v/>
      </c>
      <c r="BG2117" s="54" t="str">
        <f aca="false">IFERROR(VLOOKUP(I2117,Dados!$AC$27:$AD$43,2,0),IF(B2117="","",IF(D2117&lt;&gt;"MT",IF(AND(AC2117="SIM",Y2117="Revenda"),"2403",IF(AND(AC2117="SIM",Y2117="Consumo"),"2407",IF(AND(AC2117="NÃO",Y2117="Revenda"),"2102",IF(AND(AC2117="NÃO",Y2117="Consumo"),"2556",)))),REPLACE(I2117,1,1,1))))</f>
        <v/>
      </c>
    </row>
    <row r="2118" customFormat="false" ht="12.8" hidden="false" customHeight="true" outlineLevel="0" collapsed="false">
      <c r="Y2118" s="45"/>
      <c r="Z2118" s="46" t="str">
        <f aca="false">IF(B2118="","",(IFERROR(VLOOKUP(H2118,Dados!A$3:B$15000,2,0),"Não Encontrado")))</f>
        <v/>
      </c>
      <c r="AA2118" s="46" t="str">
        <f aca="false">IF(B2118="","",(IFERROR(VLOOKUP(G2118,Dados!C$3:E$15000,3,0),"Não Encontrado")))</f>
        <v/>
      </c>
      <c r="AB2118" s="46" t="str">
        <f aca="false">IFERROR(IF(Z2118&lt;&gt;"Não Encontrado",Z2118,IF(AA2118&lt;&gt;"Não Encontrado",AA2118,"")),"")</f>
        <v/>
      </c>
      <c r="AC2118" s="45" t="str">
        <f aca="false">IF(B2118="","",IF(AB2118="","NÃO","SIM"))</f>
        <v/>
      </c>
      <c r="AD2118" s="45" t="str">
        <f aca="false">IFERROR(VLOOKUP(G2118,Dados!$P$3:$R$500,3,0),"")</f>
        <v/>
      </c>
      <c r="AE2118" s="45" t="str">
        <f aca="false">IFERROR(VLOOKUP(G2118,Dados!$K$3:$L$500,2,0),"")</f>
        <v/>
      </c>
      <c r="AF2118" s="45" t="str">
        <f aca="false">IFERROR(VLOOKUP(G2118,Dados!$M$3:$N$500,2,0),"")</f>
        <v/>
      </c>
      <c r="AG2118" s="45" t="str">
        <f aca="false">IF(F2118="","",IF(AND(AD2118="",AE2118="",AF2118=""),"-",IF(AND(AD2118="BIT",AE2118="",AF2118=""),"BIT",IF(AND(AE2118="ANEXO I",AD2118="",AF2118=""),"ANEXO I",IF(AND(AF2118="ANEXO II",AD2118="",AE2118=""),"ANEXO II","Escolher")))))</f>
        <v/>
      </c>
      <c r="AH2118" s="45" t="str">
        <f aca="false">IF(AG2118&lt;&gt;"Pneus","",IFERROR(VLOOKUP(R2118,Dados!$X$2:$Z$5,3,0)*(AI2118-Q2118),VLOOKUP(D2118,Dados!$X$7:$Z$33,3,0)*(AI2118-Q2118)))</f>
        <v/>
      </c>
      <c r="AI2118" s="47" t="str">
        <f aca="false">IF(B2118="","",P2118+Q2118+O2118+M2118+L2118-N2118)</f>
        <v/>
      </c>
      <c r="AJ2118" s="48" t="str">
        <f aca="false">IFERROR(IF(AND(AC2118="SIM",AG2118="-",Y2118="REVENDA"),(AB2118/1+1)*AI2118,IF(AND(AC2118="SIM",AG2118="Pneus",Y2118="REVENDA"),(AB2118/1+1)*(AI2118-AH2118),"")),"")</f>
        <v/>
      </c>
      <c r="AK2118" s="48" t="str">
        <f aca="false">IF(AJ2118="","",AJ2118*17%)</f>
        <v/>
      </c>
      <c r="AL2118" s="48" t="str">
        <f aca="false">IFERROR(IF(AC2118="NÃO","",IF(AK2118="","",IF(E2118="Simples Nacional",BF2118,IF(T2118=0.12,U2118*0.5833337002,IF(T2118=0,AI2118*0.07,U2118))))),"")</f>
        <v/>
      </c>
      <c r="AM2118" s="47" t="str">
        <f aca="false">IFERROR(IF(AC2118="NÃO","",IF(OR(AG2118="-",AG2118="Pneus"),AK2118-AL2118,"")),"")</f>
        <v/>
      </c>
      <c r="AN2118" s="48" t="str">
        <f aca="false">IF(AND(Y2118="REVENDA",AC2118="SIM",AG2118="BIT"),((AB2118/1+1)*AI2118)*0.4117,"")</f>
        <v/>
      </c>
      <c r="AO2118" s="48" t="str">
        <f aca="false">IF(AN2118="","",AN2118*17%)</f>
        <v/>
      </c>
      <c r="AP2118" s="49" t="str">
        <f aca="false">IF(AN2118="","",IF(T2118=0.12,(U2118*0.4117)*0.4117,IF(T2118=0,(AI2118*0.07)*0.4117,U2118*0.4117)))</f>
        <v/>
      </c>
      <c r="AQ2118" s="47" t="str">
        <f aca="false">IF(AN2118="","",AO2118-AP2118)</f>
        <v/>
      </c>
      <c r="AR2118" s="50" t="str">
        <f aca="false">IFERROR(IF(AND(AC2118="SIM",Y2118="REVENDA",LEFT(AG2118,5)="ANEXO")*OR(AE2118="ANEXO I",AF2118="ANEXO II"),VLOOKUP(H2118,Dados!G:I,2,0),""),"INSERIR MVA")</f>
        <v/>
      </c>
      <c r="AS2118" s="48" t="str">
        <f aca="false">IF(LEFT(AG2118,5)="ANEXO",VLOOKUP(AG2118,Dados!$X$111:$Z$112,2,0)*(AI2118-Q2118),"")</f>
        <v/>
      </c>
      <c r="AT2118" s="48" t="str">
        <f aca="false">IFERROR(IF(AR2118="","",(AI2118*AR2118)+AI2118),"INSERIR MVA")</f>
        <v/>
      </c>
      <c r="AU2118" s="48" t="str">
        <f aca="false">IF(AT2118="","",IF(AY2118=0.04,U2118,AS2118*AY2118))</f>
        <v/>
      </c>
      <c r="AV2118" s="47" t="str">
        <f aca="false">IFERROR(IF(AU2118="","",(VLOOKUP(AG2118,Dados!$X$111:$Z$112,3,0)*AT2118*0.17)),"INSERIR MVA")</f>
        <v/>
      </c>
      <c r="AW2118" s="47" t="str">
        <f aca="false">IFERROR(IF(AR2118="","",AV2118-AU2118),"")</f>
        <v/>
      </c>
      <c r="AX2118" s="51" t="str">
        <f aca="false">IFERROR(IF(AC2118="NÃO","",IF(AM2118&lt;&gt;"",AM2118-W2118,IF(AQ2118&lt;&gt;"",AQ2118-W2118,IF(AW2118&lt;&gt;"",AW2118-W2118,"")))),"")</f>
        <v/>
      </c>
      <c r="AY2118" s="46" t="str">
        <f aca="false">IFERROR(IF(ISNA(VLOOKUP(R2118,Dados!$X$2:$Y$5,2,0)),VLOOKUP(D2118,Dados!$X$7:$Y$33,2,0),VLOOKUP(R2118,Dados!$X$2:$Y$5,2,0)),"")</f>
        <v/>
      </c>
      <c r="AZ2118" s="52" t="str">
        <f aca="false">IF(C2118="","",IF(AND(Y2118="CONSUMO",AC2118="NÃO")*OR(AG2118="-",AG2118="BIT"),IF(E2118&lt;&gt;"",(AI2118-(P2118+L2118-N2118+Q2118)*AY2118)/0.83),""))</f>
        <v/>
      </c>
      <c r="BA2118" s="51" t="str">
        <f aca="false">IF(AZ2118="","",AZ2118*0.17-((P2118+L2118-N2118+Q2118)*AY2118))</f>
        <v/>
      </c>
      <c r="BB2118" s="51" t="str">
        <f aca="false">IF(AND(Y2118="CONSUMO",AG2118="ANEXO I",AY2118&gt;4%),(AI2118-(P2118+L2118-N2118+Q2118)*0.0514)/0.83*(0.5177)*(0.17)-AI2118*0.0514,IF(AND(Y2118="CONSUMO",AG2118="ANEXO II",AY2118&gt;4%),(AI2118-(P2118+L2118-N2118+Q2118)*0.041)/0.83*(0.3295)*(0.17)-AI2118*0.041,IF(AND(Y2118="CONSUMO",AG2118="ANEXO I",AY2118=4%),(AI2118-(P2118+L2118-N2118+Q2118)*0.04)/0.83*(0.5177)*(0.17)-AI2118*0.04,IF(AND(Y2118="CONSUMO",AG2118="ANEXO II",AY2118=4%),(AI2118-(P2118+L2118-N2118+Q2118)*0.04)/0.83*(0.3295)*(0.17)-AI2118*0.04,""))))</f>
        <v/>
      </c>
      <c r="BC2118" s="51" t="str">
        <f aca="false">IF(C2118="","",IF(AND(Y2118="CONSUMO",AC2118="SIM")*OR(AG2118="-",AG2118="BIT"),IF(E2118&lt;&gt;"",(AI2118-(P2118+L2118-N2118+Q2118)*AY2118)/0.83),""))</f>
        <v/>
      </c>
      <c r="BD2118" s="51" t="str">
        <f aca="false">IF(BC2118="","",BC2118*0.17)</f>
        <v/>
      </c>
      <c r="BE2118" s="51" t="str">
        <f aca="false">IF(I2118=6908,0,IF(BC2118="","",BD2118-((P2118+L2118-N2118+Q2118)*AY2118)))</f>
        <v/>
      </c>
      <c r="BF2118" s="53" t="str">
        <f aca="false">IF(B2118="","",IF(OR(B2118="",E2118="Regime Normal"),0,(AI2118-Q2118)*VLOOKUP(R2118,Dados!$X$98:$Y$108,2,0)))</f>
        <v/>
      </c>
      <c r="BG2118" s="54" t="str">
        <f aca="false">IFERROR(VLOOKUP(I2118,Dados!$AC$27:$AD$43,2,0),IF(B2118="","",IF(D2118&lt;&gt;"MT",IF(AND(AC2118="SIM",Y2118="Revenda"),"2403",IF(AND(AC2118="SIM",Y2118="Consumo"),"2407",IF(AND(AC2118="NÃO",Y2118="Revenda"),"2102",IF(AND(AC2118="NÃO",Y2118="Consumo"),"2556",)))),REPLACE(I2118,1,1,1))))</f>
        <v/>
      </c>
    </row>
    <row r="2119" customFormat="false" ht="12.8" hidden="false" customHeight="true" outlineLevel="0" collapsed="false">
      <c r="Y2119" s="45"/>
      <c r="Z2119" s="46" t="str">
        <f aca="false">IF(B2119="","",(IFERROR(VLOOKUP(H2119,Dados!A$3:B$15000,2,0),"Não Encontrado")))</f>
        <v/>
      </c>
      <c r="AA2119" s="46" t="str">
        <f aca="false">IF(B2119="","",(IFERROR(VLOOKUP(G2119,Dados!C$3:E$15000,3,0),"Não Encontrado")))</f>
        <v/>
      </c>
      <c r="AB2119" s="46" t="str">
        <f aca="false">IFERROR(IF(Z2119&lt;&gt;"Não Encontrado",Z2119,IF(AA2119&lt;&gt;"Não Encontrado",AA2119,"")),"")</f>
        <v/>
      </c>
      <c r="AC2119" s="45" t="str">
        <f aca="false">IF(B2119="","",IF(AB2119="","NÃO","SIM"))</f>
        <v/>
      </c>
      <c r="AD2119" s="45" t="str">
        <f aca="false">IFERROR(VLOOKUP(G2119,Dados!$P$3:$R$500,3,0),"")</f>
        <v/>
      </c>
      <c r="AE2119" s="45" t="str">
        <f aca="false">IFERROR(VLOOKUP(G2119,Dados!$K$3:$L$500,2,0),"")</f>
        <v/>
      </c>
      <c r="AF2119" s="45" t="str">
        <f aca="false">IFERROR(VLOOKUP(G2119,Dados!$M$3:$N$500,2,0),"")</f>
        <v/>
      </c>
      <c r="AG2119" s="45" t="str">
        <f aca="false">IF(F2119="","",IF(AND(AD2119="",AE2119="",AF2119=""),"-",IF(AND(AD2119="BIT",AE2119="",AF2119=""),"BIT",IF(AND(AE2119="ANEXO I",AD2119="",AF2119=""),"ANEXO I",IF(AND(AF2119="ANEXO II",AD2119="",AE2119=""),"ANEXO II","Escolher")))))</f>
        <v/>
      </c>
      <c r="AH2119" s="45" t="str">
        <f aca="false">IF(AG2119&lt;&gt;"Pneus","",IFERROR(VLOOKUP(R2119,Dados!$X$2:$Z$5,3,0)*(AI2119-Q2119),VLOOKUP(D2119,Dados!$X$7:$Z$33,3,0)*(AI2119-Q2119)))</f>
        <v/>
      </c>
      <c r="AI2119" s="47" t="str">
        <f aca="false">IF(B2119="","",P2119+Q2119+O2119+M2119+L2119-N2119)</f>
        <v/>
      </c>
      <c r="AJ2119" s="48" t="str">
        <f aca="false">IFERROR(IF(AND(AC2119="SIM",AG2119="-",Y2119="REVENDA"),(AB2119/1+1)*AI2119,IF(AND(AC2119="SIM",AG2119="Pneus",Y2119="REVENDA"),(AB2119/1+1)*(AI2119-AH2119),"")),"")</f>
        <v/>
      </c>
      <c r="AK2119" s="48" t="str">
        <f aca="false">IF(AJ2119="","",AJ2119*17%)</f>
        <v/>
      </c>
      <c r="AL2119" s="48" t="str">
        <f aca="false">IFERROR(IF(AC2119="NÃO","",IF(AK2119="","",IF(E2119="Simples Nacional",BF2119,IF(T2119=0.12,U2119*0.5833337002,IF(T2119=0,AI2119*0.07,U2119))))),"")</f>
        <v/>
      </c>
      <c r="AM2119" s="47" t="str">
        <f aca="false">IFERROR(IF(AC2119="NÃO","",IF(OR(AG2119="-",AG2119="Pneus"),AK2119-AL2119,"")),"")</f>
        <v/>
      </c>
      <c r="AN2119" s="48" t="str">
        <f aca="false">IF(AND(Y2119="REVENDA",AC2119="SIM",AG2119="BIT"),((AB2119/1+1)*AI2119)*0.4117,"")</f>
        <v/>
      </c>
      <c r="AO2119" s="48" t="str">
        <f aca="false">IF(AN2119="","",AN2119*17%)</f>
        <v/>
      </c>
      <c r="AP2119" s="49" t="str">
        <f aca="false">IF(AN2119="","",IF(T2119=0.12,(U2119*0.4117)*0.4117,IF(T2119=0,(AI2119*0.07)*0.4117,U2119*0.4117)))</f>
        <v/>
      </c>
      <c r="AQ2119" s="47" t="str">
        <f aca="false">IF(AN2119="","",AO2119-AP2119)</f>
        <v/>
      </c>
      <c r="AR2119" s="50" t="str">
        <f aca="false">IFERROR(IF(AND(AC2119="SIM",Y2119="REVENDA",LEFT(AG2119,5)="ANEXO")*OR(AE2119="ANEXO I",AF2119="ANEXO II"),VLOOKUP(H2119,Dados!G:I,2,0),""),"INSERIR MVA")</f>
        <v/>
      </c>
      <c r="AS2119" s="48" t="str">
        <f aca="false">IF(LEFT(AG2119,5)="ANEXO",VLOOKUP(AG2119,Dados!$X$111:$Z$112,2,0)*(AI2119-Q2119),"")</f>
        <v/>
      </c>
      <c r="AT2119" s="48" t="str">
        <f aca="false">IFERROR(IF(AR2119="","",(AI2119*AR2119)+AI2119),"INSERIR MVA")</f>
        <v/>
      </c>
      <c r="AU2119" s="48" t="str">
        <f aca="false">IF(AT2119="","",IF(AY2119=0.04,U2119,AS2119*AY2119))</f>
        <v/>
      </c>
      <c r="AV2119" s="47" t="str">
        <f aca="false">IFERROR(IF(AU2119="","",(VLOOKUP(AG2119,Dados!$X$111:$Z$112,3,0)*AT2119*0.17)),"INSERIR MVA")</f>
        <v/>
      </c>
      <c r="AW2119" s="47" t="str">
        <f aca="false">IFERROR(IF(AR2119="","",AV2119-AU2119),"")</f>
        <v/>
      </c>
      <c r="AX2119" s="51" t="str">
        <f aca="false">IFERROR(IF(AC2119="NÃO","",IF(AM2119&lt;&gt;"",AM2119-W2119,IF(AQ2119&lt;&gt;"",AQ2119-W2119,IF(AW2119&lt;&gt;"",AW2119-W2119,"")))),"")</f>
        <v/>
      </c>
      <c r="AY2119" s="46" t="str">
        <f aca="false">IFERROR(IF(ISNA(VLOOKUP(R2119,Dados!$X$2:$Y$5,2,0)),VLOOKUP(D2119,Dados!$X$7:$Y$33,2,0),VLOOKUP(R2119,Dados!$X$2:$Y$5,2,0)),"")</f>
        <v/>
      </c>
      <c r="AZ2119" s="52" t="str">
        <f aca="false">IF(C2119="","",IF(AND(Y2119="CONSUMO",AC2119="NÃO")*OR(AG2119="-",AG2119="BIT"),IF(E2119&lt;&gt;"",(AI2119-(P2119+L2119-N2119+Q2119)*AY2119)/0.83),""))</f>
        <v/>
      </c>
      <c r="BA2119" s="51" t="str">
        <f aca="false">IF(AZ2119="","",AZ2119*0.17-((P2119+L2119-N2119+Q2119)*AY2119))</f>
        <v/>
      </c>
      <c r="BB2119" s="51" t="str">
        <f aca="false">IF(AND(Y2119="CONSUMO",AG2119="ANEXO I",AY2119&gt;4%),(AI2119-(P2119+L2119-N2119+Q2119)*0.0514)/0.83*(0.5177)*(0.17)-AI2119*0.0514,IF(AND(Y2119="CONSUMO",AG2119="ANEXO II",AY2119&gt;4%),(AI2119-(P2119+L2119-N2119+Q2119)*0.041)/0.83*(0.3295)*(0.17)-AI2119*0.041,IF(AND(Y2119="CONSUMO",AG2119="ANEXO I",AY2119=4%),(AI2119-(P2119+L2119-N2119+Q2119)*0.04)/0.83*(0.5177)*(0.17)-AI2119*0.04,IF(AND(Y2119="CONSUMO",AG2119="ANEXO II",AY2119=4%),(AI2119-(P2119+L2119-N2119+Q2119)*0.04)/0.83*(0.3295)*(0.17)-AI2119*0.04,""))))</f>
        <v/>
      </c>
      <c r="BC2119" s="51" t="str">
        <f aca="false">IF(C2119="","",IF(AND(Y2119="CONSUMO",AC2119="SIM")*OR(AG2119="-",AG2119="BIT"),IF(E2119&lt;&gt;"",(AI2119-(P2119+L2119-N2119+Q2119)*AY2119)/0.83),""))</f>
        <v/>
      </c>
      <c r="BD2119" s="51" t="str">
        <f aca="false">IF(BC2119="","",BC2119*0.17)</f>
        <v/>
      </c>
      <c r="BE2119" s="51" t="str">
        <f aca="false">IF(I2119=6908,0,IF(BC2119="","",BD2119-((P2119+L2119-N2119+Q2119)*AY2119)))</f>
        <v/>
      </c>
      <c r="BF2119" s="53" t="str">
        <f aca="false">IF(B2119="","",IF(OR(B2119="",E2119="Regime Normal"),0,(AI2119-Q2119)*VLOOKUP(R2119,Dados!$X$98:$Y$108,2,0)))</f>
        <v/>
      </c>
      <c r="BG2119" s="54" t="str">
        <f aca="false">IFERROR(VLOOKUP(I2119,Dados!$AC$27:$AD$43,2,0),IF(B2119="","",IF(D2119&lt;&gt;"MT",IF(AND(AC2119="SIM",Y2119="Revenda"),"2403",IF(AND(AC2119="SIM",Y2119="Consumo"),"2407",IF(AND(AC2119="NÃO",Y2119="Revenda"),"2102",IF(AND(AC2119="NÃO",Y2119="Consumo"),"2556",)))),REPLACE(I2119,1,1,1))))</f>
        <v/>
      </c>
    </row>
    <row r="2120" customFormat="false" ht="12.8" hidden="false" customHeight="true" outlineLevel="0" collapsed="false">
      <c r="Y2120" s="45"/>
      <c r="Z2120" s="46" t="str">
        <f aca="false">IF(B2120="","",(IFERROR(VLOOKUP(H2120,Dados!A$3:B$15000,2,0),"Não Encontrado")))</f>
        <v/>
      </c>
      <c r="AA2120" s="46" t="str">
        <f aca="false">IF(B2120="","",(IFERROR(VLOOKUP(G2120,Dados!C$3:E$15000,3,0),"Não Encontrado")))</f>
        <v/>
      </c>
      <c r="AB2120" s="46" t="str">
        <f aca="false">IFERROR(IF(Z2120&lt;&gt;"Não Encontrado",Z2120,IF(AA2120&lt;&gt;"Não Encontrado",AA2120,"")),"")</f>
        <v/>
      </c>
      <c r="AC2120" s="45" t="str">
        <f aca="false">IF(B2120="","",IF(AB2120="","NÃO","SIM"))</f>
        <v/>
      </c>
      <c r="AD2120" s="45" t="str">
        <f aca="false">IFERROR(VLOOKUP(G2120,Dados!$P$3:$R$500,3,0),"")</f>
        <v/>
      </c>
      <c r="AE2120" s="45" t="str">
        <f aca="false">IFERROR(VLOOKUP(G2120,Dados!$K$3:$L$500,2,0),"")</f>
        <v/>
      </c>
      <c r="AF2120" s="45" t="str">
        <f aca="false">IFERROR(VLOOKUP(G2120,Dados!$M$3:$N$500,2,0),"")</f>
        <v/>
      </c>
      <c r="AG2120" s="45" t="str">
        <f aca="false">IF(F2120="","",IF(AND(AD2120="",AE2120="",AF2120=""),"-",IF(AND(AD2120="BIT",AE2120="",AF2120=""),"BIT",IF(AND(AE2120="ANEXO I",AD2120="",AF2120=""),"ANEXO I",IF(AND(AF2120="ANEXO II",AD2120="",AE2120=""),"ANEXO II","Escolher")))))</f>
        <v/>
      </c>
      <c r="AH2120" s="45" t="str">
        <f aca="false">IF(AG2120&lt;&gt;"Pneus","",IFERROR(VLOOKUP(R2120,Dados!$X$2:$Z$5,3,0)*(AI2120-Q2120),VLOOKUP(D2120,Dados!$X$7:$Z$33,3,0)*(AI2120-Q2120)))</f>
        <v/>
      </c>
      <c r="AI2120" s="47" t="str">
        <f aca="false">IF(B2120="","",P2120+Q2120+O2120+M2120+L2120-N2120)</f>
        <v/>
      </c>
      <c r="AJ2120" s="48" t="str">
        <f aca="false">IFERROR(IF(AND(AC2120="SIM",AG2120="-",Y2120="REVENDA"),(AB2120/1+1)*AI2120,IF(AND(AC2120="SIM",AG2120="Pneus",Y2120="REVENDA"),(AB2120/1+1)*(AI2120-AH2120),"")),"")</f>
        <v/>
      </c>
      <c r="AK2120" s="48" t="str">
        <f aca="false">IF(AJ2120="","",AJ2120*17%)</f>
        <v/>
      </c>
      <c r="AL2120" s="48" t="str">
        <f aca="false">IFERROR(IF(AC2120="NÃO","",IF(AK2120="","",IF(E2120="Simples Nacional",BF2120,IF(T2120=0.12,U2120*0.5833337002,IF(T2120=0,AI2120*0.07,U2120))))),"")</f>
        <v/>
      </c>
      <c r="AM2120" s="47" t="str">
        <f aca="false">IFERROR(IF(AC2120="NÃO","",IF(OR(AG2120="-",AG2120="Pneus"),AK2120-AL2120,"")),"")</f>
        <v/>
      </c>
      <c r="AN2120" s="48" t="str">
        <f aca="false">IF(AND(Y2120="REVENDA",AC2120="SIM",AG2120="BIT"),((AB2120/1+1)*AI2120)*0.4117,"")</f>
        <v/>
      </c>
      <c r="AO2120" s="48" t="str">
        <f aca="false">IF(AN2120="","",AN2120*17%)</f>
        <v/>
      </c>
      <c r="AP2120" s="49" t="str">
        <f aca="false">IF(AN2120="","",IF(T2120=0.12,(U2120*0.4117)*0.4117,IF(T2120=0,(AI2120*0.07)*0.4117,U2120*0.4117)))</f>
        <v/>
      </c>
      <c r="AQ2120" s="47" t="str">
        <f aca="false">IF(AN2120="","",AO2120-AP2120)</f>
        <v/>
      </c>
      <c r="AR2120" s="50" t="str">
        <f aca="false">IFERROR(IF(AND(AC2120="SIM",Y2120="REVENDA",LEFT(AG2120,5)="ANEXO")*OR(AE2120="ANEXO I",AF2120="ANEXO II"),VLOOKUP(H2120,Dados!G:I,2,0),""),"INSERIR MVA")</f>
        <v/>
      </c>
      <c r="AS2120" s="48" t="str">
        <f aca="false">IF(LEFT(AG2120,5)="ANEXO",VLOOKUP(AG2120,Dados!$X$111:$Z$112,2,0)*(AI2120-Q2120),"")</f>
        <v/>
      </c>
      <c r="AT2120" s="48" t="str">
        <f aca="false">IFERROR(IF(AR2120="","",(AI2120*AR2120)+AI2120),"INSERIR MVA")</f>
        <v/>
      </c>
      <c r="AU2120" s="48" t="str">
        <f aca="false">IF(AT2120="","",IF(AY2120=0.04,U2120,AS2120*AY2120))</f>
        <v/>
      </c>
      <c r="AV2120" s="47" t="str">
        <f aca="false">IFERROR(IF(AU2120="","",(VLOOKUP(AG2120,Dados!$X$111:$Z$112,3,0)*AT2120*0.17)),"INSERIR MVA")</f>
        <v/>
      </c>
      <c r="AW2120" s="47" t="str">
        <f aca="false">IFERROR(IF(AR2120="","",AV2120-AU2120),"")</f>
        <v/>
      </c>
      <c r="AX2120" s="51" t="str">
        <f aca="false">IFERROR(IF(AC2120="NÃO","",IF(AM2120&lt;&gt;"",AM2120-W2120,IF(AQ2120&lt;&gt;"",AQ2120-W2120,IF(AW2120&lt;&gt;"",AW2120-W2120,"")))),"")</f>
        <v/>
      </c>
      <c r="AY2120" s="46" t="str">
        <f aca="false">IFERROR(IF(ISNA(VLOOKUP(R2120,Dados!$X$2:$Y$5,2,0)),VLOOKUP(D2120,Dados!$X$7:$Y$33,2,0),VLOOKUP(R2120,Dados!$X$2:$Y$5,2,0)),"")</f>
        <v/>
      </c>
      <c r="AZ2120" s="52" t="str">
        <f aca="false">IF(C2120="","",IF(AND(Y2120="CONSUMO",AC2120="NÃO")*OR(AG2120="-",AG2120="BIT"),IF(E2120&lt;&gt;"",(AI2120-(P2120+L2120-N2120+Q2120)*AY2120)/0.83),""))</f>
        <v/>
      </c>
      <c r="BA2120" s="51" t="str">
        <f aca="false">IF(AZ2120="","",AZ2120*0.17-((P2120+L2120-N2120+Q2120)*AY2120))</f>
        <v/>
      </c>
      <c r="BB2120" s="51" t="str">
        <f aca="false">IF(AND(Y2120="CONSUMO",AG2120="ANEXO I",AY2120&gt;4%),(AI2120-(P2120+L2120-N2120+Q2120)*0.0514)/0.83*(0.5177)*(0.17)-AI2120*0.0514,IF(AND(Y2120="CONSUMO",AG2120="ANEXO II",AY2120&gt;4%),(AI2120-(P2120+L2120-N2120+Q2120)*0.041)/0.83*(0.3295)*(0.17)-AI2120*0.041,IF(AND(Y2120="CONSUMO",AG2120="ANEXO I",AY2120=4%),(AI2120-(P2120+L2120-N2120+Q2120)*0.04)/0.83*(0.5177)*(0.17)-AI2120*0.04,IF(AND(Y2120="CONSUMO",AG2120="ANEXO II",AY2120=4%),(AI2120-(P2120+L2120-N2120+Q2120)*0.04)/0.83*(0.3295)*(0.17)-AI2120*0.04,""))))</f>
        <v/>
      </c>
      <c r="BC2120" s="51" t="str">
        <f aca="false">IF(C2120="","",IF(AND(Y2120="CONSUMO",AC2120="SIM")*OR(AG2120="-",AG2120="BIT"),IF(E2120&lt;&gt;"",(AI2120-(P2120+L2120-N2120+Q2120)*AY2120)/0.83),""))</f>
        <v/>
      </c>
      <c r="BD2120" s="51" t="str">
        <f aca="false">IF(BC2120="","",BC2120*0.17)</f>
        <v/>
      </c>
      <c r="BE2120" s="51" t="str">
        <f aca="false">IF(I2120=6908,0,IF(BC2120="","",BD2120-((P2120+L2120-N2120+Q2120)*AY2120)))</f>
        <v/>
      </c>
      <c r="BF2120" s="53" t="str">
        <f aca="false">IF(B2120="","",IF(OR(B2120="",E2120="Regime Normal"),0,(AI2120-Q2120)*VLOOKUP(R2120,Dados!$X$98:$Y$108,2,0)))</f>
        <v/>
      </c>
      <c r="BG2120" s="54" t="str">
        <f aca="false">IFERROR(VLOOKUP(I2120,Dados!$AC$27:$AD$43,2,0),IF(B2120="","",IF(D2120&lt;&gt;"MT",IF(AND(AC2120="SIM",Y2120="Revenda"),"2403",IF(AND(AC2120="SIM",Y2120="Consumo"),"2407",IF(AND(AC2120="NÃO",Y2120="Revenda"),"2102",IF(AND(AC2120="NÃO",Y2120="Consumo"),"2556",)))),REPLACE(I2120,1,1,1))))</f>
        <v/>
      </c>
    </row>
    <row r="2121" customFormat="false" ht="12.8" hidden="false" customHeight="true" outlineLevel="0" collapsed="false">
      <c r="Y2121" s="45"/>
      <c r="Z2121" s="46" t="str">
        <f aca="false">IF(B2121="","",(IFERROR(VLOOKUP(H2121,Dados!A$3:B$15000,2,0),"Não Encontrado")))</f>
        <v/>
      </c>
      <c r="AA2121" s="46" t="str">
        <f aca="false">IF(B2121="","",(IFERROR(VLOOKUP(G2121,Dados!C$3:E$15000,3,0),"Não Encontrado")))</f>
        <v/>
      </c>
      <c r="AB2121" s="46" t="str">
        <f aca="false">IFERROR(IF(Z2121&lt;&gt;"Não Encontrado",Z2121,IF(AA2121&lt;&gt;"Não Encontrado",AA2121,"")),"")</f>
        <v/>
      </c>
      <c r="AC2121" s="45" t="str">
        <f aca="false">IF(B2121="","",IF(AB2121="","NÃO","SIM"))</f>
        <v/>
      </c>
      <c r="AD2121" s="45" t="str">
        <f aca="false">IFERROR(VLOOKUP(G2121,Dados!$P$3:$R$500,3,0),"")</f>
        <v/>
      </c>
      <c r="AE2121" s="45" t="str">
        <f aca="false">IFERROR(VLOOKUP(G2121,Dados!$K$3:$L$500,2,0),"")</f>
        <v/>
      </c>
      <c r="AF2121" s="45" t="str">
        <f aca="false">IFERROR(VLOOKUP(G2121,Dados!$M$3:$N$500,2,0),"")</f>
        <v/>
      </c>
      <c r="AG2121" s="45" t="str">
        <f aca="false">IF(F2121="","",IF(AND(AD2121="",AE2121="",AF2121=""),"-",IF(AND(AD2121="BIT",AE2121="",AF2121=""),"BIT",IF(AND(AE2121="ANEXO I",AD2121="",AF2121=""),"ANEXO I",IF(AND(AF2121="ANEXO II",AD2121="",AE2121=""),"ANEXO II","Escolher")))))</f>
        <v/>
      </c>
      <c r="AH2121" s="45" t="str">
        <f aca="false">IF(AG2121&lt;&gt;"Pneus","",IFERROR(VLOOKUP(R2121,Dados!$X$2:$Z$5,3,0)*(AI2121-Q2121),VLOOKUP(D2121,Dados!$X$7:$Z$33,3,0)*(AI2121-Q2121)))</f>
        <v/>
      </c>
      <c r="AI2121" s="47" t="str">
        <f aca="false">IF(B2121="","",P2121+Q2121+O2121+M2121+L2121-N2121)</f>
        <v/>
      </c>
      <c r="AJ2121" s="48" t="str">
        <f aca="false">IFERROR(IF(AND(AC2121="SIM",AG2121="-",Y2121="REVENDA"),(AB2121/1+1)*AI2121,IF(AND(AC2121="SIM",AG2121="Pneus",Y2121="REVENDA"),(AB2121/1+1)*(AI2121-AH2121),"")),"")</f>
        <v/>
      </c>
      <c r="AK2121" s="48" t="str">
        <f aca="false">IF(AJ2121="","",AJ2121*17%)</f>
        <v/>
      </c>
      <c r="AL2121" s="48" t="str">
        <f aca="false">IFERROR(IF(AC2121="NÃO","",IF(AK2121="","",IF(E2121="Simples Nacional",BF2121,IF(T2121=0.12,U2121*0.5833337002,IF(T2121=0,AI2121*0.07,U2121))))),"")</f>
        <v/>
      </c>
      <c r="AM2121" s="47" t="str">
        <f aca="false">IFERROR(IF(AC2121="NÃO","",IF(OR(AG2121="-",AG2121="Pneus"),AK2121-AL2121,"")),"")</f>
        <v/>
      </c>
      <c r="AN2121" s="48" t="str">
        <f aca="false">IF(AND(Y2121="REVENDA",AC2121="SIM",AG2121="BIT"),((AB2121/1+1)*AI2121)*0.4117,"")</f>
        <v/>
      </c>
      <c r="AO2121" s="48" t="str">
        <f aca="false">IF(AN2121="","",AN2121*17%)</f>
        <v/>
      </c>
      <c r="AP2121" s="49" t="str">
        <f aca="false">IF(AN2121="","",IF(T2121=0.12,(U2121*0.4117)*0.4117,IF(T2121=0,(AI2121*0.07)*0.4117,U2121*0.4117)))</f>
        <v/>
      </c>
      <c r="AQ2121" s="47" t="str">
        <f aca="false">IF(AN2121="","",AO2121-AP2121)</f>
        <v/>
      </c>
      <c r="AR2121" s="50" t="str">
        <f aca="false">IFERROR(IF(AND(AC2121="SIM",Y2121="REVENDA",LEFT(AG2121,5)="ANEXO")*OR(AE2121="ANEXO I",AF2121="ANEXO II"),VLOOKUP(H2121,Dados!G:I,2,0),""),"INSERIR MVA")</f>
        <v/>
      </c>
      <c r="AS2121" s="48" t="str">
        <f aca="false">IF(LEFT(AG2121,5)="ANEXO",VLOOKUP(AG2121,Dados!$X$111:$Z$112,2,0)*(AI2121-Q2121),"")</f>
        <v/>
      </c>
      <c r="AT2121" s="48" t="str">
        <f aca="false">IFERROR(IF(AR2121="","",(AI2121*AR2121)+AI2121),"INSERIR MVA")</f>
        <v/>
      </c>
      <c r="AU2121" s="48" t="str">
        <f aca="false">IF(AT2121="","",IF(AY2121=0.04,U2121,AS2121*AY2121))</f>
        <v/>
      </c>
      <c r="AV2121" s="47" t="str">
        <f aca="false">IFERROR(IF(AU2121="","",(VLOOKUP(AG2121,Dados!$X$111:$Z$112,3,0)*AT2121*0.17)),"INSERIR MVA")</f>
        <v/>
      </c>
      <c r="AW2121" s="47" t="str">
        <f aca="false">IFERROR(IF(AR2121="","",AV2121-AU2121),"")</f>
        <v/>
      </c>
      <c r="AX2121" s="51" t="str">
        <f aca="false">IFERROR(IF(AC2121="NÃO","",IF(AM2121&lt;&gt;"",AM2121-W2121,IF(AQ2121&lt;&gt;"",AQ2121-W2121,IF(AW2121&lt;&gt;"",AW2121-W2121,"")))),"")</f>
        <v/>
      </c>
      <c r="AY2121" s="46" t="str">
        <f aca="false">IFERROR(IF(ISNA(VLOOKUP(R2121,Dados!$X$2:$Y$5,2,0)),VLOOKUP(D2121,Dados!$X$7:$Y$33,2,0),VLOOKUP(R2121,Dados!$X$2:$Y$5,2,0)),"")</f>
        <v/>
      </c>
      <c r="AZ2121" s="52" t="str">
        <f aca="false">IF(C2121="","",IF(AND(Y2121="CONSUMO",AC2121="NÃO")*OR(AG2121="-",AG2121="BIT"),IF(E2121&lt;&gt;"",(AI2121-(P2121+L2121-N2121+Q2121)*AY2121)/0.83),""))</f>
        <v/>
      </c>
      <c r="BA2121" s="51" t="str">
        <f aca="false">IF(AZ2121="","",AZ2121*0.17-((P2121+L2121-N2121+Q2121)*AY2121))</f>
        <v/>
      </c>
      <c r="BB2121" s="51" t="str">
        <f aca="false">IF(AND(Y2121="CONSUMO",AG2121="ANEXO I",AY2121&gt;4%),(AI2121-(P2121+L2121-N2121+Q2121)*0.0514)/0.83*(0.5177)*(0.17)-AI2121*0.0514,IF(AND(Y2121="CONSUMO",AG2121="ANEXO II",AY2121&gt;4%),(AI2121-(P2121+L2121-N2121+Q2121)*0.041)/0.83*(0.3295)*(0.17)-AI2121*0.041,IF(AND(Y2121="CONSUMO",AG2121="ANEXO I",AY2121=4%),(AI2121-(P2121+L2121-N2121+Q2121)*0.04)/0.83*(0.5177)*(0.17)-AI2121*0.04,IF(AND(Y2121="CONSUMO",AG2121="ANEXO II",AY2121=4%),(AI2121-(P2121+L2121-N2121+Q2121)*0.04)/0.83*(0.3295)*(0.17)-AI2121*0.04,""))))</f>
        <v/>
      </c>
      <c r="BC2121" s="51" t="str">
        <f aca="false">IF(C2121="","",IF(AND(Y2121="CONSUMO",AC2121="SIM")*OR(AG2121="-",AG2121="BIT"),IF(E2121&lt;&gt;"",(AI2121-(P2121+L2121-N2121+Q2121)*AY2121)/0.83),""))</f>
        <v/>
      </c>
      <c r="BD2121" s="51" t="str">
        <f aca="false">IF(BC2121="","",BC2121*0.17)</f>
        <v/>
      </c>
      <c r="BE2121" s="51" t="str">
        <f aca="false">IF(I2121=6908,0,IF(BC2121="","",BD2121-((P2121+L2121-N2121+Q2121)*AY2121)))</f>
        <v/>
      </c>
      <c r="BF2121" s="53" t="str">
        <f aca="false">IF(B2121="","",IF(OR(B2121="",E2121="Regime Normal"),0,(AI2121-Q2121)*VLOOKUP(R2121,Dados!$X$98:$Y$108,2,0)))</f>
        <v/>
      </c>
      <c r="BG2121" s="54" t="str">
        <f aca="false">IFERROR(VLOOKUP(I2121,Dados!$AC$27:$AD$43,2,0),IF(B2121="","",IF(D2121&lt;&gt;"MT",IF(AND(AC2121="SIM",Y2121="Revenda"),"2403",IF(AND(AC2121="SIM",Y2121="Consumo"),"2407",IF(AND(AC2121="NÃO",Y2121="Revenda"),"2102",IF(AND(AC2121="NÃO",Y2121="Consumo"),"2556",)))),REPLACE(I2121,1,1,1))))</f>
        <v/>
      </c>
    </row>
    <row r="2122" customFormat="false" ht="12.8" hidden="false" customHeight="true" outlineLevel="0" collapsed="false">
      <c r="Y2122" s="45"/>
      <c r="Z2122" s="46" t="str">
        <f aca="false">IF(B2122="","",(IFERROR(VLOOKUP(H2122,Dados!A$3:B$15000,2,0),"Não Encontrado")))</f>
        <v/>
      </c>
      <c r="AA2122" s="46" t="str">
        <f aca="false">IF(B2122="","",(IFERROR(VLOOKUP(G2122,Dados!C$3:E$15000,3,0),"Não Encontrado")))</f>
        <v/>
      </c>
      <c r="AB2122" s="46" t="str">
        <f aca="false">IFERROR(IF(Z2122&lt;&gt;"Não Encontrado",Z2122,IF(AA2122&lt;&gt;"Não Encontrado",AA2122,"")),"")</f>
        <v/>
      </c>
      <c r="AC2122" s="45" t="str">
        <f aca="false">IF(B2122="","",IF(AB2122="","NÃO","SIM"))</f>
        <v/>
      </c>
      <c r="AD2122" s="45" t="str">
        <f aca="false">IFERROR(VLOOKUP(G2122,Dados!$P$3:$R$500,3,0),"")</f>
        <v/>
      </c>
      <c r="AE2122" s="45" t="str">
        <f aca="false">IFERROR(VLOOKUP(G2122,Dados!$K$3:$L$500,2,0),"")</f>
        <v/>
      </c>
      <c r="AF2122" s="45" t="str">
        <f aca="false">IFERROR(VLOOKUP(G2122,Dados!$M$3:$N$500,2,0),"")</f>
        <v/>
      </c>
      <c r="AG2122" s="45" t="str">
        <f aca="false">IF(F2122="","",IF(AND(AD2122="",AE2122="",AF2122=""),"-",IF(AND(AD2122="BIT",AE2122="",AF2122=""),"BIT",IF(AND(AE2122="ANEXO I",AD2122="",AF2122=""),"ANEXO I",IF(AND(AF2122="ANEXO II",AD2122="",AE2122=""),"ANEXO II","Escolher")))))</f>
        <v/>
      </c>
      <c r="AH2122" s="45" t="str">
        <f aca="false">IF(AG2122&lt;&gt;"Pneus","",IFERROR(VLOOKUP(R2122,Dados!$X$2:$Z$5,3,0)*(AI2122-Q2122),VLOOKUP(D2122,Dados!$X$7:$Z$33,3,0)*(AI2122-Q2122)))</f>
        <v/>
      </c>
      <c r="AI2122" s="47" t="str">
        <f aca="false">IF(B2122="","",P2122+Q2122+O2122+M2122+L2122-N2122)</f>
        <v/>
      </c>
      <c r="AJ2122" s="48" t="str">
        <f aca="false">IFERROR(IF(AND(AC2122="SIM",AG2122="-",Y2122="REVENDA"),(AB2122/1+1)*AI2122,IF(AND(AC2122="SIM",AG2122="Pneus",Y2122="REVENDA"),(AB2122/1+1)*(AI2122-AH2122),"")),"")</f>
        <v/>
      </c>
      <c r="AK2122" s="48" t="str">
        <f aca="false">IF(AJ2122="","",AJ2122*17%)</f>
        <v/>
      </c>
      <c r="AL2122" s="48" t="str">
        <f aca="false">IFERROR(IF(AC2122="NÃO","",IF(AK2122="","",IF(E2122="Simples Nacional",BF2122,IF(T2122=0.12,U2122*0.5833337002,IF(T2122=0,AI2122*0.07,U2122))))),"")</f>
        <v/>
      </c>
      <c r="AM2122" s="47" t="str">
        <f aca="false">IFERROR(IF(AC2122="NÃO","",IF(OR(AG2122="-",AG2122="Pneus"),AK2122-AL2122,"")),"")</f>
        <v/>
      </c>
      <c r="AN2122" s="48" t="str">
        <f aca="false">IF(AND(Y2122="REVENDA",AC2122="SIM",AG2122="BIT"),((AB2122/1+1)*AI2122)*0.4117,"")</f>
        <v/>
      </c>
      <c r="AO2122" s="48" t="str">
        <f aca="false">IF(AN2122="","",AN2122*17%)</f>
        <v/>
      </c>
      <c r="AP2122" s="49" t="str">
        <f aca="false">IF(AN2122="","",IF(T2122=0.12,(U2122*0.4117)*0.4117,IF(T2122=0,(AI2122*0.07)*0.4117,U2122*0.4117)))</f>
        <v/>
      </c>
      <c r="AQ2122" s="47" t="str">
        <f aca="false">IF(AN2122="","",AO2122-AP2122)</f>
        <v/>
      </c>
      <c r="AR2122" s="50" t="str">
        <f aca="false">IFERROR(IF(AND(AC2122="SIM",Y2122="REVENDA",LEFT(AG2122,5)="ANEXO")*OR(AE2122="ANEXO I",AF2122="ANEXO II"),VLOOKUP(H2122,Dados!G:I,2,0),""),"INSERIR MVA")</f>
        <v/>
      </c>
      <c r="AS2122" s="48" t="str">
        <f aca="false">IF(LEFT(AG2122,5)="ANEXO",VLOOKUP(AG2122,Dados!$X$111:$Z$112,2,0)*(AI2122-Q2122),"")</f>
        <v/>
      </c>
      <c r="AT2122" s="48" t="str">
        <f aca="false">IFERROR(IF(AR2122="","",(AI2122*AR2122)+AI2122),"INSERIR MVA")</f>
        <v/>
      </c>
      <c r="AU2122" s="48" t="str">
        <f aca="false">IF(AT2122="","",IF(AY2122=0.04,U2122,AS2122*AY2122))</f>
        <v/>
      </c>
      <c r="AV2122" s="47" t="str">
        <f aca="false">IFERROR(IF(AU2122="","",(VLOOKUP(AG2122,Dados!$X$111:$Z$112,3,0)*AT2122*0.17)),"INSERIR MVA")</f>
        <v/>
      </c>
      <c r="AW2122" s="47" t="str">
        <f aca="false">IFERROR(IF(AR2122="","",AV2122-AU2122),"")</f>
        <v/>
      </c>
      <c r="AX2122" s="51" t="str">
        <f aca="false">IFERROR(IF(AC2122="NÃO","",IF(AM2122&lt;&gt;"",AM2122-W2122,IF(AQ2122&lt;&gt;"",AQ2122-W2122,IF(AW2122&lt;&gt;"",AW2122-W2122,"")))),"")</f>
        <v/>
      </c>
      <c r="AY2122" s="46" t="str">
        <f aca="false">IFERROR(IF(ISNA(VLOOKUP(R2122,Dados!$X$2:$Y$5,2,0)),VLOOKUP(D2122,Dados!$X$7:$Y$33,2,0),VLOOKUP(R2122,Dados!$X$2:$Y$5,2,0)),"")</f>
        <v/>
      </c>
      <c r="AZ2122" s="52" t="str">
        <f aca="false">IF(C2122="","",IF(AND(Y2122="CONSUMO",AC2122="NÃO")*OR(AG2122="-",AG2122="BIT"),IF(E2122&lt;&gt;"",(AI2122-(P2122+L2122-N2122+Q2122)*AY2122)/0.83),""))</f>
        <v/>
      </c>
      <c r="BA2122" s="51" t="str">
        <f aca="false">IF(AZ2122="","",AZ2122*0.17-((P2122+L2122-N2122+Q2122)*AY2122))</f>
        <v/>
      </c>
      <c r="BB2122" s="51" t="str">
        <f aca="false">IF(AND(Y2122="CONSUMO",AG2122="ANEXO I",AY2122&gt;4%),(AI2122-(P2122+L2122-N2122+Q2122)*0.0514)/0.83*(0.5177)*(0.17)-AI2122*0.0514,IF(AND(Y2122="CONSUMO",AG2122="ANEXO II",AY2122&gt;4%),(AI2122-(P2122+L2122-N2122+Q2122)*0.041)/0.83*(0.3295)*(0.17)-AI2122*0.041,IF(AND(Y2122="CONSUMO",AG2122="ANEXO I",AY2122=4%),(AI2122-(P2122+L2122-N2122+Q2122)*0.04)/0.83*(0.5177)*(0.17)-AI2122*0.04,IF(AND(Y2122="CONSUMO",AG2122="ANEXO II",AY2122=4%),(AI2122-(P2122+L2122-N2122+Q2122)*0.04)/0.83*(0.3295)*(0.17)-AI2122*0.04,""))))</f>
        <v/>
      </c>
      <c r="BC2122" s="51" t="str">
        <f aca="false">IF(C2122="","",IF(AND(Y2122="CONSUMO",AC2122="SIM")*OR(AG2122="-",AG2122="BIT"),IF(E2122&lt;&gt;"",(AI2122-(P2122+L2122-N2122+Q2122)*AY2122)/0.83),""))</f>
        <v/>
      </c>
      <c r="BD2122" s="51" t="str">
        <f aca="false">IF(BC2122="","",BC2122*0.17)</f>
        <v/>
      </c>
      <c r="BE2122" s="51" t="str">
        <f aca="false">IF(I2122=6908,0,IF(BC2122="","",BD2122-((P2122+L2122-N2122+Q2122)*AY2122)))</f>
        <v/>
      </c>
      <c r="BF2122" s="53" t="str">
        <f aca="false">IF(B2122="","",IF(OR(B2122="",E2122="Regime Normal"),0,(AI2122-Q2122)*VLOOKUP(R2122,Dados!$X$98:$Y$108,2,0)))</f>
        <v/>
      </c>
      <c r="BG2122" s="54" t="str">
        <f aca="false">IFERROR(VLOOKUP(I2122,Dados!$AC$27:$AD$43,2,0),IF(B2122="","",IF(D2122&lt;&gt;"MT",IF(AND(AC2122="SIM",Y2122="Revenda"),"2403",IF(AND(AC2122="SIM",Y2122="Consumo"),"2407",IF(AND(AC2122="NÃO",Y2122="Revenda"),"2102",IF(AND(AC2122="NÃO",Y2122="Consumo"),"2556",)))),REPLACE(I2122,1,1,1))))</f>
        <v/>
      </c>
    </row>
    <row r="2123" customFormat="false" ht="12.8" hidden="false" customHeight="true" outlineLevel="0" collapsed="false">
      <c r="Y2123" s="45"/>
      <c r="Z2123" s="46" t="str">
        <f aca="false">IF(B2123="","",(IFERROR(VLOOKUP(H2123,Dados!A$3:B$15000,2,0),"Não Encontrado")))</f>
        <v/>
      </c>
      <c r="AA2123" s="46" t="str">
        <f aca="false">IF(B2123="","",(IFERROR(VLOOKUP(G2123,Dados!C$3:E$15000,3,0),"Não Encontrado")))</f>
        <v/>
      </c>
      <c r="AB2123" s="46" t="str">
        <f aca="false">IFERROR(IF(Z2123&lt;&gt;"Não Encontrado",Z2123,IF(AA2123&lt;&gt;"Não Encontrado",AA2123,"")),"")</f>
        <v/>
      </c>
      <c r="AC2123" s="45" t="str">
        <f aca="false">IF(B2123="","",IF(AB2123="","NÃO","SIM"))</f>
        <v/>
      </c>
      <c r="AD2123" s="45" t="str">
        <f aca="false">IFERROR(VLOOKUP(G2123,Dados!$P$3:$R$500,3,0),"")</f>
        <v/>
      </c>
      <c r="AE2123" s="45" t="str">
        <f aca="false">IFERROR(VLOOKUP(G2123,Dados!$K$3:$L$500,2,0),"")</f>
        <v/>
      </c>
      <c r="AF2123" s="45" t="str">
        <f aca="false">IFERROR(VLOOKUP(G2123,Dados!$M$3:$N$500,2,0),"")</f>
        <v/>
      </c>
      <c r="AG2123" s="45" t="str">
        <f aca="false">IF(F2123="","",IF(AND(AD2123="",AE2123="",AF2123=""),"-",IF(AND(AD2123="BIT",AE2123="",AF2123=""),"BIT",IF(AND(AE2123="ANEXO I",AD2123="",AF2123=""),"ANEXO I",IF(AND(AF2123="ANEXO II",AD2123="",AE2123=""),"ANEXO II","Escolher")))))</f>
        <v/>
      </c>
      <c r="AH2123" s="45" t="str">
        <f aca="false">IF(AG2123&lt;&gt;"Pneus","",IFERROR(VLOOKUP(R2123,Dados!$X$2:$Z$5,3,0)*(AI2123-Q2123),VLOOKUP(D2123,Dados!$X$7:$Z$33,3,0)*(AI2123-Q2123)))</f>
        <v/>
      </c>
      <c r="AI2123" s="47" t="str">
        <f aca="false">IF(B2123="","",P2123+Q2123+O2123+M2123+L2123-N2123)</f>
        <v/>
      </c>
      <c r="AJ2123" s="48" t="str">
        <f aca="false">IFERROR(IF(AND(AC2123="SIM",AG2123="-",Y2123="REVENDA"),(AB2123/1+1)*AI2123,IF(AND(AC2123="SIM",AG2123="Pneus",Y2123="REVENDA"),(AB2123/1+1)*(AI2123-AH2123),"")),"")</f>
        <v/>
      </c>
      <c r="AK2123" s="48" t="str">
        <f aca="false">IF(AJ2123="","",AJ2123*17%)</f>
        <v/>
      </c>
      <c r="AL2123" s="48" t="str">
        <f aca="false">IFERROR(IF(AC2123="NÃO","",IF(AK2123="","",IF(E2123="Simples Nacional",BF2123,IF(T2123=0.12,U2123*0.5833337002,IF(T2123=0,AI2123*0.07,U2123))))),"")</f>
        <v/>
      </c>
      <c r="AM2123" s="47" t="str">
        <f aca="false">IFERROR(IF(AC2123="NÃO","",IF(OR(AG2123="-",AG2123="Pneus"),AK2123-AL2123,"")),"")</f>
        <v/>
      </c>
      <c r="AN2123" s="48" t="str">
        <f aca="false">IF(AND(Y2123="REVENDA",AC2123="SIM",AG2123="BIT"),((AB2123/1+1)*AI2123)*0.4117,"")</f>
        <v/>
      </c>
      <c r="AO2123" s="48" t="str">
        <f aca="false">IF(AN2123="","",AN2123*17%)</f>
        <v/>
      </c>
      <c r="AP2123" s="49" t="str">
        <f aca="false">IF(AN2123="","",IF(T2123=0.12,(U2123*0.4117)*0.4117,IF(T2123=0,(AI2123*0.07)*0.4117,U2123*0.4117)))</f>
        <v/>
      </c>
      <c r="AQ2123" s="47" t="str">
        <f aca="false">IF(AN2123="","",AO2123-AP2123)</f>
        <v/>
      </c>
      <c r="AR2123" s="50" t="str">
        <f aca="false">IFERROR(IF(AND(AC2123="SIM",Y2123="REVENDA",LEFT(AG2123,5)="ANEXO")*OR(AE2123="ANEXO I",AF2123="ANEXO II"),VLOOKUP(H2123,Dados!G:I,2,0),""),"INSERIR MVA")</f>
        <v/>
      </c>
      <c r="AS2123" s="48" t="str">
        <f aca="false">IF(LEFT(AG2123,5)="ANEXO",VLOOKUP(AG2123,Dados!$X$111:$Z$112,2,0)*(AI2123-Q2123),"")</f>
        <v/>
      </c>
      <c r="AT2123" s="48" t="str">
        <f aca="false">IFERROR(IF(AR2123="","",(AI2123*AR2123)+AI2123),"INSERIR MVA")</f>
        <v/>
      </c>
      <c r="AU2123" s="48" t="str">
        <f aca="false">IF(AT2123="","",IF(AY2123=0.04,U2123,AS2123*AY2123))</f>
        <v/>
      </c>
      <c r="AV2123" s="47" t="str">
        <f aca="false">IFERROR(IF(AU2123="","",(VLOOKUP(AG2123,Dados!$X$111:$Z$112,3,0)*AT2123*0.17)),"INSERIR MVA")</f>
        <v/>
      </c>
      <c r="AW2123" s="47" t="str">
        <f aca="false">IFERROR(IF(AR2123="","",AV2123-AU2123),"")</f>
        <v/>
      </c>
      <c r="AX2123" s="51" t="str">
        <f aca="false">IFERROR(IF(AC2123="NÃO","",IF(AM2123&lt;&gt;"",AM2123-W2123,IF(AQ2123&lt;&gt;"",AQ2123-W2123,IF(AW2123&lt;&gt;"",AW2123-W2123,"")))),"")</f>
        <v/>
      </c>
      <c r="AY2123" s="46" t="str">
        <f aca="false">IFERROR(IF(ISNA(VLOOKUP(R2123,Dados!$X$2:$Y$5,2,0)),VLOOKUP(D2123,Dados!$X$7:$Y$33,2,0),VLOOKUP(R2123,Dados!$X$2:$Y$5,2,0)),"")</f>
        <v/>
      </c>
      <c r="AZ2123" s="52" t="str">
        <f aca="false">IF(C2123="","",IF(AND(Y2123="CONSUMO",AC2123="NÃO")*OR(AG2123="-",AG2123="BIT"),IF(E2123&lt;&gt;"",(AI2123-(P2123+L2123-N2123+Q2123)*AY2123)/0.83),""))</f>
        <v/>
      </c>
      <c r="BA2123" s="51" t="str">
        <f aca="false">IF(AZ2123="","",AZ2123*0.17-((P2123+L2123-N2123+Q2123)*AY2123))</f>
        <v/>
      </c>
      <c r="BB2123" s="51" t="str">
        <f aca="false">IF(AND(Y2123="CONSUMO",AG2123="ANEXO I",AY2123&gt;4%),(AI2123-(P2123+L2123-N2123+Q2123)*0.0514)/0.83*(0.5177)*(0.17)-AI2123*0.0514,IF(AND(Y2123="CONSUMO",AG2123="ANEXO II",AY2123&gt;4%),(AI2123-(P2123+L2123-N2123+Q2123)*0.041)/0.83*(0.3295)*(0.17)-AI2123*0.041,IF(AND(Y2123="CONSUMO",AG2123="ANEXO I",AY2123=4%),(AI2123-(P2123+L2123-N2123+Q2123)*0.04)/0.83*(0.5177)*(0.17)-AI2123*0.04,IF(AND(Y2123="CONSUMO",AG2123="ANEXO II",AY2123=4%),(AI2123-(P2123+L2123-N2123+Q2123)*0.04)/0.83*(0.3295)*(0.17)-AI2123*0.04,""))))</f>
        <v/>
      </c>
      <c r="BC2123" s="51" t="str">
        <f aca="false">IF(C2123="","",IF(AND(Y2123="CONSUMO",AC2123="SIM")*OR(AG2123="-",AG2123="BIT"),IF(E2123&lt;&gt;"",(AI2123-(P2123+L2123-N2123+Q2123)*AY2123)/0.83),""))</f>
        <v/>
      </c>
      <c r="BD2123" s="51" t="str">
        <f aca="false">IF(BC2123="","",BC2123*0.17)</f>
        <v/>
      </c>
      <c r="BE2123" s="51" t="str">
        <f aca="false">IF(I2123=6908,0,IF(BC2123="","",BD2123-((P2123+L2123-N2123+Q2123)*AY2123)))</f>
        <v/>
      </c>
      <c r="BF2123" s="53" t="str">
        <f aca="false">IF(B2123="","",IF(OR(B2123="",E2123="Regime Normal"),0,(AI2123-Q2123)*VLOOKUP(R2123,Dados!$X$98:$Y$108,2,0)))</f>
        <v/>
      </c>
      <c r="BG2123" s="54" t="str">
        <f aca="false">IFERROR(VLOOKUP(I2123,Dados!$AC$27:$AD$43,2,0),IF(B2123="","",IF(D2123&lt;&gt;"MT",IF(AND(AC2123="SIM",Y2123="Revenda"),"2403",IF(AND(AC2123="SIM",Y2123="Consumo"),"2407",IF(AND(AC2123="NÃO",Y2123="Revenda"),"2102",IF(AND(AC2123="NÃO",Y2123="Consumo"),"2556",)))),REPLACE(I2123,1,1,1))))</f>
        <v/>
      </c>
    </row>
    <row r="2124" customFormat="false" ht="12.8" hidden="false" customHeight="true" outlineLevel="0" collapsed="false">
      <c r="Y2124" s="45"/>
      <c r="Z2124" s="46" t="str">
        <f aca="false">IF(B2124="","",(IFERROR(VLOOKUP(H2124,Dados!A$3:B$15000,2,0),"Não Encontrado")))</f>
        <v/>
      </c>
      <c r="AA2124" s="46" t="str">
        <f aca="false">IF(B2124="","",(IFERROR(VLOOKUP(G2124,Dados!C$3:E$15000,3,0),"Não Encontrado")))</f>
        <v/>
      </c>
      <c r="AB2124" s="46" t="str">
        <f aca="false">IFERROR(IF(Z2124&lt;&gt;"Não Encontrado",Z2124,IF(AA2124&lt;&gt;"Não Encontrado",AA2124,"")),"")</f>
        <v/>
      </c>
      <c r="AC2124" s="45" t="str">
        <f aca="false">IF(B2124="","",IF(AB2124="","NÃO","SIM"))</f>
        <v/>
      </c>
      <c r="AD2124" s="45" t="str">
        <f aca="false">IFERROR(VLOOKUP(G2124,Dados!$P$3:$R$500,3,0),"")</f>
        <v/>
      </c>
      <c r="AE2124" s="45" t="str">
        <f aca="false">IFERROR(VLOOKUP(G2124,Dados!$K$3:$L$500,2,0),"")</f>
        <v/>
      </c>
      <c r="AF2124" s="45" t="str">
        <f aca="false">IFERROR(VLOOKUP(G2124,Dados!$M$3:$N$500,2,0),"")</f>
        <v/>
      </c>
      <c r="AG2124" s="45" t="str">
        <f aca="false">IF(F2124="","",IF(AND(AD2124="",AE2124="",AF2124=""),"-",IF(AND(AD2124="BIT",AE2124="",AF2124=""),"BIT",IF(AND(AE2124="ANEXO I",AD2124="",AF2124=""),"ANEXO I",IF(AND(AF2124="ANEXO II",AD2124="",AE2124=""),"ANEXO II","Escolher")))))</f>
        <v/>
      </c>
      <c r="AH2124" s="45" t="str">
        <f aca="false">IF(AG2124&lt;&gt;"Pneus","",IFERROR(VLOOKUP(R2124,Dados!$X$2:$Z$5,3,0)*(AI2124-Q2124),VLOOKUP(D2124,Dados!$X$7:$Z$33,3,0)*(AI2124-Q2124)))</f>
        <v/>
      </c>
      <c r="AI2124" s="47" t="str">
        <f aca="false">IF(B2124="","",P2124+Q2124+O2124+M2124+L2124-N2124)</f>
        <v/>
      </c>
      <c r="AJ2124" s="48" t="str">
        <f aca="false">IFERROR(IF(AND(AC2124="SIM",AG2124="-",Y2124="REVENDA"),(AB2124/1+1)*AI2124,IF(AND(AC2124="SIM",AG2124="Pneus",Y2124="REVENDA"),(AB2124/1+1)*(AI2124-AH2124),"")),"")</f>
        <v/>
      </c>
      <c r="AK2124" s="48" t="str">
        <f aca="false">IF(AJ2124="","",AJ2124*17%)</f>
        <v/>
      </c>
      <c r="AL2124" s="48" t="str">
        <f aca="false">IFERROR(IF(AC2124="NÃO","",IF(AK2124="","",IF(E2124="Simples Nacional",BF2124,IF(T2124=0.12,U2124*0.5833337002,IF(T2124=0,AI2124*0.07,U2124))))),"")</f>
        <v/>
      </c>
      <c r="AM2124" s="47" t="str">
        <f aca="false">IFERROR(IF(AC2124="NÃO","",IF(OR(AG2124="-",AG2124="Pneus"),AK2124-AL2124,"")),"")</f>
        <v/>
      </c>
      <c r="AN2124" s="48" t="str">
        <f aca="false">IF(AND(Y2124="REVENDA",AC2124="SIM",AG2124="BIT"),((AB2124/1+1)*AI2124)*0.4117,"")</f>
        <v/>
      </c>
      <c r="AO2124" s="48" t="str">
        <f aca="false">IF(AN2124="","",AN2124*17%)</f>
        <v/>
      </c>
      <c r="AP2124" s="49" t="str">
        <f aca="false">IF(AN2124="","",IF(T2124=0.12,(U2124*0.4117)*0.4117,IF(T2124=0,(AI2124*0.07)*0.4117,U2124*0.4117)))</f>
        <v/>
      </c>
      <c r="AQ2124" s="47" t="str">
        <f aca="false">IF(AN2124="","",AO2124-AP2124)</f>
        <v/>
      </c>
      <c r="AR2124" s="50" t="str">
        <f aca="false">IFERROR(IF(AND(AC2124="SIM",Y2124="REVENDA",LEFT(AG2124,5)="ANEXO")*OR(AE2124="ANEXO I",AF2124="ANEXO II"),VLOOKUP(H2124,Dados!G:I,2,0),""),"INSERIR MVA")</f>
        <v/>
      </c>
      <c r="AS2124" s="48" t="str">
        <f aca="false">IF(LEFT(AG2124,5)="ANEXO",VLOOKUP(AG2124,Dados!$X$111:$Z$112,2,0)*(AI2124-Q2124),"")</f>
        <v/>
      </c>
      <c r="AT2124" s="48" t="str">
        <f aca="false">IFERROR(IF(AR2124="","",(AI2124*AR2124)+AI2124),"INSERIR MVA")</f>
        <v/>
      </c>
      <c r="AU2124" s="48" t="str">
        <f aca="false">IF(AT2124="","",IF(AY2124=0.04,U2124,AS2124*AY2124))</f>
        <v/>
      </c>
      <c r="AV2124" s="47" t="str">
        <f aca="false">IFERROR(IF(AU2124="","",(VLOOKUP(AG2124,Dados!$X$111:$Z$112,3,0)*AT2124*0.17)),"INSERIR MVA")</f>
        <v/>
      </c>
      <c r="AW2124" s="47" t="str">
        <f aca="false">IFERROR(IF(AR2124="","",AV2124-AU2124),"")</f>
        <v/>
      </c>
      <c r="AX2124" s="51" t="str">
        <f aca="false">IFERROR(IF(AC2124="NÃO","",IF(AM2124&lt;&gt;"",AM2124-W2124,IF(AQ2124&lt;&gt;"",AQ2124-W2124,IF(AW2124&lt;&gt;"",AW2124-W2124,"")))),"")</f>
        <v/>
      </c>
      <c r="AY2124" s="46" t="str">
        <f aca="false">IFERROR(IF(ISNA(VLOOKUP(R2124,Dados!$X$2:$Y$5,2,0)),VLOOKUP(D2124,Dados!$X$7:$Y$33,2,0),VLOOKUP(R2124,Dados!$X$2:$Y$5,2,0)),"")</f>
        <v/>
      </c>
      <c r="AZ2124" s="52" t="str">
        <f aca="false">IF(C2124="","",IF(AND(Y2124="CONSUMO",AC2124="NÃO")*OR(AG2124="-",AG2124="BIT"),IF(E2124&lt;&gt;"",(AI2124-(P2124+L2124-N2124+Q2124)*AY2124)/0.83),""))</f>
        <v/>
      </c>
      <c r="BA2124" s="51" t="str">
        <f aca="false">IF(AZ2124="","",AZ2124*0.17-((P2124+L2124-N2124+Q2124)*AY2124))</f>
        <v/>
      </c>
      <c r="BB2124" s="51" t="str">
        <f aca="false">IF(AND(Y2124="CONSUMO",AG2124="ANEXO I",AY2124&gt;4%),(AI2124-(P2124+L2124-N2124+Q2124)*0.0514)/0.83*(0.5177)*(0.17)-AI2124*0.0514,IF(AND(Y2124="CONSUMO",AG2124="ANEXO II",AY2124&gt;4%),(AI2124-(P2124+L2124-N2124+Q2124)*0.041)/0.83*(0.3295)*(0.17)-AI2124*0.041,IF(AND(Y2124="CONSUMO",AG2124="ANEXO I",AY2124=4%),(AI2124-(P2124+L2124-N2124+Q2124)*0.04)/0.83*(0.5177)*(0.17)-AI2124*0.04,IF(AND(Y2124="CONSUMO",AG2124="ANEXO II",AY2124=4%),(AI2124-(P2124+L2124-N2124+Q2124)*0.04)/0.83*(0.3295)*(0.17)-AI2124*0.04,""))))</f>
        <v/>
      </c>
      <c r="BC2124" s="51" t="str">
        <f aca="false">IF(C2124="","",IF(AND(Y2124="CONSUMO",AC2124="SIM")*OR(AG2124="-",AG2124="BIT"),IF(E2124&lt;&gt;"",(AI2124-(P2124+L2124-N2124+Q2124)*AY2124)/0.83),""))</f>
        <v/>
      </c>
      <c r="BD2124" s="51" t="str">
        <f aca="false">IF(BC2124="","",BC2124*0.17)</f>
        <v/>
      </c>
      <c r="BE2124" s="51" t="str">
        <f aca="false">IF(I2124=6908,0,IF(BC2124="","",BD2124-((P2124+L2124-N2124+Q2124)*AY2124)))</f>
        <v/>
      </c>
      <c r="BF2124" s="53" t="str">
        <f aca="false">IF(B2124="","",IF(OR(B2124="",E2124="Regime Normal"),0,(AI2124-Q2124)*VLOOKUP(R2124,Dados!$X$98:$Y$108,2,0)))</f>
        <v/>
      </c>
      <c r="BG2124" s="54" t="str">
        <f aca="false">IFERROR(VLOOKUP(I2124,Dados!$AC$27:$AD$43,2,0),IF(B2124="","",IF(D2124&lt;&gt;"MT",IF(AND(AC2124="SIM",Y2124="Revenda"),"2403",IF(AND(AC2124="SIM",Y2124="Consumo"),"2407",IF(AND(AC2124="NÃO",Y2124="Revenda"),"2102",IF(AND(AC2124="NÃO",Y2124="Consumo"),"2556",)))),REPLACE(I2124,1,1,1))))</f>
        <v/>
      </c>
    </row>
    <row r="2125" customFormat="false" ht="12.8" hidden="false" customHeight="true" outlineLevel="0" collapsed="false">
      <c r="Y2125" s="45"/>
      <c r="Z2125" s="46" t="str">
        <f aca="false">IF(B2125="","",(IFERROR(VLOOKUP(H2125,Dados!A$3:B$15000,2,0),"Não Encontrado")))</f>
        <v/>
      </c>
      <c r="AA2125" s="46" t="str">
        <f aca="false">IF(B2125="","",(IFERROR(VLOOKUP(G2125,Dados!C$3:E$15000,3,0),"Não Encontrado")))</f>
        <v/>
      </c>
      <c r="AB2125" s="46" t="str">
        <f aca="false">IFERROR(IF(Z2125&lt;&gt;"Não Encontrado",Z2125,IF(AA2125&lt;&gt;"Não Encontrado",AA2125,"")),"")</f>
        <v/>
      </c>
      <c r="AC2125" s="45" t="str">
        <f aca="false">IF(B2125="","",IF(AB2125="","NÃO","SIM"))</f>
        <v/>
      </c>
      <c r="AD2125" s="45" t="str">
        <f aca="false">IFERROR(VLOOKUP(G2125,Dados!$P$3:$R$500,3,0),"")</f>
        <v/>
      </c>
      <c r="AE2125" s="45" t="str">
        <f aca="false">IFERROR(VLOOKUP(G2125,Dados!$K$3:$L$500,2,0),"")</f>
        <v/>
      </c>
      <c r="AF2125" s="45" t="str">
        <f aca="false">IFERROR(VLOOKUP(G2125,Dados!$M$3:$N$500,2,0),"")</f>
        <v/>
      </c>
      <c r="AG2125" s="45" t="str">
        <f aca="false">IF(F2125="","",IF(AND(AD2125="",AE2125="",AF2125=""),"-",IF(AND(AD2125="BIT",AE2125="",AF2125=""),"BIT",IF(AND(AE2125="ANEXO I",AD2125="",AF2125=""),"ANEXO I",IF(AND(AF2125="ANEXO II",AD2125="",AE2125=""),"ANEXO II","Escolher")))))</f>
        <v/>
      </c>
      <c r="AH2125" s="45" t="str">
        <f aca="false">IF(AG2125&lt;&gt;"Pneus","",IFERROR(VLOOKUP(R2125,Dados!$X$2:$Z$5,3,0)*(AI2125-Q2125),VLOOKUP(D2125,Dados!$X$7:$Z$33,3,0)*(AI2125-Q2125)))</f>
        <v/>
      </c>
      <c r="AI2125" s="47" t="str">
        <f aca="false">IF(B2125="","",P2125+Q2125+O2125+M2125+L2125-N2125)</f>
        <v/>
      </c>
      <c r="AJ2125" s="48" t="str">
        <f aca="false">IFERROR(IF(AND(AC2125="SIM",AG2125="-",Y2125="REVENDA"),(AB2125/1+1)*AI2125,IF(AND(AC2125="SIM",AG2125="Pneus",Y2125="REVENDA"),(AB2125/1+1)*(AI2125-AH2125),"")),"")</f>
        <v/>
      </c>
      <c r="AK2125" s="48" t="str">
        <f aca="false">IF(AJ2125="","",AJ2125*17%)</f>
        <v/>
      </c>
      <c r="AL2125" s="48" t="str">
        <f aca="false">IFERROR(IF(AC2125="NÃO","",IF(AK2125="","",IF(E2125="Simples Nacional",BF2125,IF(T2125=0.12,U2125*0.5833337002,IF(T2125=0,AI2125*0.07,U2125))))),"")</f>
        <v/>
      </c>
      <c r="AM2125" s="47" t="str">
        <f aca="false">IFERROR(IF(AC2125="NÃO","",IF(OR(AG2125="-",AG2125="Pneus"),AK2125-AL2125,"")),"")</f>
        <v/>
      </c>
      <c r="AN2125" s="48" t="str">
        <f aca="false">IF(AND(Y2125="REVENDA",AC2125="SIM",AG2125="BIT"),((AB2125/1+1)*AI2125)*0.4117,"")</f>
        <v/>
      </c>
      <c r="AO2125" s="48" t="str">
        <f aca="false">IF(AN2125="","",AN2125*17%)</f>
        <v/>
      </c>
      <c r="AP2125" s="49" t="str">
        <f aca="false">IF(AN2125="","",IF(T2125=0.12,(U2125*0.4117)*0.4117,IF(T2125=0,(AI2125*0.07)*0.4117,U2125*0.4117)))</f>
        <v/>
      </c>
      <c r="AQ2125" s="47" t="str">
        <f aca="false">IF(AN2125="","",AO2125-AP2125)</f>
        <v/>
      </c>
      <c r="AR2125" s="50" t="str">
        <f aca="false">IFERROR(IF(AND(AC2125="SIM",Y2125="REVENDA",LEFT(AG2125,5)="ANEXO")*OR(AE2125="ANEXO I",AF2125="ANEXO II"),VLOOKUP(H2125,Dados!G:I,2,0),""),"INSERIR MVA")</f>
        <v/>
      </c>
      <c r="AS2125" s="48" t="str">
        <f aca="false">IF(LEFT(AG2125,5)="ANEXO",VLOOKUP(AG2125,Dados!$X$111:$Z$112,2,0)*(AI2125-Q2125),"")</f>
        <v/>
      </c>
      <c r="AT2125" s="48" t="str">
        <f aca="false">IFERROR(IF(AR2125="","",(AI2125*AR2125)+AI2125),"INSERIR MVA")</f>
        <v/>
      </c>
      <c r="AU2125" s="48" t="str">
        <f aca="false">IF(AT2125="","",IF(AY2125=0.04,U2125,AS2125*AY2125))</f>
        <v/>
      </c>
      <c r="AV2125" s="47" t="str">
        <f aca="false">IFERROR(IF(AU2125="","",(VLOOKUP(AG2125,Dados!$X$111:$Z$112,3,0)*AT2125*0.17)),"INSERIR MVA")</f>
        <v/>
      </c>
      <c r="AW2125" s="47" t="str">
        <f aca="false">IFERROR(IF(AR2125="","",AV2125-AU2125),"")</f>
        <v/>
      </c>
      <c r="AX2125" s="51" t="str">
        <f aca="false">IFERROR(IF(AC2125="NÃO","",IF(AM2125&lt;&gt;"",AM2125-W2125,IF(AQ2125&lt;&gt;"",AQ2125-W2125,IF(AW2125&lt;&gt;"",AW2125-W2125,"")))),"")</f>
        <v/>
      </c>
      <c r="AY2125" s="46" t="str">
        <f aca="false">IFERROR(IF(ISNA(VLOOKUP(R2125,Dados!$X$2:$Y$5,2,0)),VLOOKUP(D2125,Dados!$X$7:$Y$33,2,0),VLOOKUP(R2125,Dados!$X$2:$Y$5,2,0)),"")</f>
        <v/>
      </c>
      <c r="AZ2125" s="52" t="str">
        <f aca="false">IF(C2125="","",IF(AND(Y2125="CONSUMO",AC2125="NÃO")*OR(AG2125="-",AG2125="BIT"),IF(E2125&lt;&gt;"",(AI2125-(P2125+L2125-N2125+Q2125)*AY2125)/0.83),""))</f>
        <v/>
      </c>
      <c r="BA2125" s="51" t="str">
        <f aca="false">IF(AZ2125="","",AZ2125*0.17-((P2125+L2125-N2125+Q2125)*AY2125))</f>
        <v/>
      </c>
      <c r="BB2125" s="51" t="str">
        <f aca="false">IF(AND(Y2125="CONSUMO",AG2125="ANEXO I",AY2125&gt;4%),(AI2125-(P2125+L2125-N2125+Q2125)*0.0514)/0.83*(0.5177)*(0.17)-AI2125*0.0514,IF(AND(Y2125="CONSUMO",AG2125="ANEXO II",AY2125&gt;4%),(AI2125-(P2125+L2125-N2125+Q2125)*0.041)/0.83*(0.3295)*(0.17)-AI2125*0.041,IF(AND(Y2125="CONSUMO",AG2125="ANEXO I",AY2125=4%),(AI2125-(P2125+L2125-N2125+Q2125)*0.04)/0.83*(0.5177)*(0.17)-AI2125*0.04,IF(AND(Y2125="CONSUMO",AG2125="ANEXO II",AY2125=4%),(AI2125-(P2125+L2125-N2125+Q2125)*0.04)/0.83*(0.3295)*(0.17)-AI2125*0.04,""))))</f>
        <v/>
      </c>
      <c r="BC2125" s="51" t="str">
        <f aca="false">IF(C2125="","",IF(AND(Y2125="CONSUMO",AC2125="SIM")*OR(AG2125="-",AG2125="BIT"),IF(E2125&lt;&gt;"",(AI2125-(P2125+L2125-N2125+Q2125)*AY2125)/0.83),""))</f>
        <v/>
      </c>
      <c r="BD2125" s="51" t="str">
        <f aca="false">IF(BC2125="","",BC2125*0.17)</f>
        <v/>
      </c>
      <c r="BE2125" s="51" t="str">
        <f aca="false">IF(I2125=6908,0,IF(BC2125="","",BD2125-((P2125+L2125-N2125+Q2125)*AY2125)))</f>
        <v/>
      </c>
      <c r="BF2125" s="53" t="str">
        <f aca="false">IF(B2125="","",IF(OR(B2125="",E2125="Regime Normal"),0,(AI2125-Q2125)*VLOOKUP(R2125,Dados!$X$98:$Y$108,2,0)))</f>
        <v/>
      </c>
      <c r="BG2125" s="54" t="str">
        <f aca="false">IFERROR(VLOOKUP(I2125,Dados!$AC$27:$AD$43,2,0),IF(B2125="","",IF(D2125&lt;&gt;"MT",IF(AND(AC2125="SIM",Y2125="Revenda"),"2403",IF(AND(AC2125="SIM",Y2125="Consumo"),"2407",IF(AND(AC2125="NÃO",Y2125="Revenda"),"2102",IF(AND(AC2125="NÃO",Y2125="Consumo"),"2556",)))),REPLACE(I2125,1,1,1))))</f>
        <v/>
      </c>
    </row>
    <row r="2126" customFormat="false" ht="12.8" hidden="false" customHeight="true" outlineLevel="0" collapsed="false">
      <c r="Y2126" s="45"/>
      <c r="Z2126" s="46" t="str">
        <f aca="false">IF(B2126="","",(IFERROR(VLOOKUP(H2126,Dados!A$3:B$15000,2,0),"Não Encontrado")))</f>
        <v/>
      </c>
      <c r="AA2126" s="46" t="str">
        <f aca="false">IF(B2126="","",(IFERROR(VLOOKUP(G2126,Dados!C$3:E$15000,3,0),"Não Encontrado")))</f>
        <v/>
      </c>
      <c r="AB2126" s="46" t="str">
        <f aca="false">IFERROR(IF(Z2126&lt;&gt;"Não Encontrado",Z2126,IF(AA2126&lt;&gt;"Não Encontrado",AA2126,"")),"")</f>
        <v/>
      </c>
      <c r="AC2126" s="45" t="str">
        <f aca="false">IF(B2126="","",IF(AB2126="","NÃO","SIM"))</f>
        <v/>
      </c>
      <c r="AD2126" s="45" t="str">
        <f aca="false">IFERROR(VLOOKUP(G2126,Dados!$P$3:$R$500,3,0),"")</f>
        <v/>
      </c>
      <c r="AE2126" s="45" t="str">
        <f aca="false">IFERROR(VLOOKUP(G2126,Dados!$K$3:$L$500,2,0),"")</f>
        <v/>
      </c>
      <c r="AF2126" s="45" t="str">
        <f aca="false">IFERROR(VLOOKUP(G2126,Dados!$M$3:$N$500,2,0),"")</f>
        <v/>
      </c>
      <c r="AG2126" s="45" t="str">
        <f aca="false">IF(F2126="","",IF(AND(AD2126="",AE2126="",AF2126=""),"-",IF(AND(AD2126="BIT",AE2126="",AF2126=""),"BIT",IF(AND(AE2126="ANEXO I",AD2126="",AF2126=""),"ANEXO I",IF(AND(AF2126="ANEXO II",AD2126="",AE2126=""),"ANEXO II","Escolher")))))</f>
        <v/>
      </c>
      <c r="AH2126" s="45" t="str">
        <f aca="false">IF(AG2126&lt;&gt;"Pneus","",IFERROR(VLOOKUP(R2126,Dados!$X$2:$Z$5,3,0)*(AI2126-Q2126),VLOOKUP(D2126,Dados!$X$7:$Z$33,3,0)*(AI2126-Q2126)))</f>
        <v/>
      </c>
      <c r="AI2126" s="47" t="str">
        <f aca="false">IF(B2126="","",P2126+Q2126+O2126+M2126+L2126-N2126)</f>
        <v/>
      </c>
      <c r="AJ2126" s="48" t="str">
        <f aca="false">IFERROR(IF(AND(AC2126="SIM",AG2126="-",Y2126="REVENDA"),(AB2126/1+1)*AI2126,IF(AND(AC2126="SIM",AG2126="Pneus",Y2126="REVENDA"),(AB2126/1+1)*(AI2126-AH2126),"")),"")</f>
        <v/>
      </c>
      <c r="AK2126" s="48" t="str">
        <f aca="false">IF(AJ2126="","",AJ2126*17%)</f>
        <v/>
      </c>
      <c r="AL2126" s="48" t="str">
        <f aca="false">IFERROR(IF(AC2126="NÃO","",IF(AK2126="","",IF(E2126="Simples Nacional",BF2126,IF(T2126=0.12,U2126*0.5833337002,IF(T2126=0,AI2126*0.07,U2126))))),"")</f>
        <v/>
      </c>
      <c r="AM2126" s="47" t="str">
        <f aca="false">IFERROR(IF(AC2126="NÃO","",IF(OR(AG2126="-",AG2126="Pneus"),AK2126-AL2126,"")),"")</f>
        <v/>
      </c>
      <c r="AN2126" s="48" t="str">
        <f aca="false">IF(AND(Y2126="REVENDA",AC2126="SIM",AG2126="BIT"),((AB2126/1+1)*AI2126)*0.4117,"")</f>
        <v/>
      </c>
      <c r="AO2126" s="48" t="str">
        <f aca="false">IF(AN2126="","",AN2126*17%)</f>
        <v/>
      </c>
      <c r="AP2126" s="49" t="str">
        <f aca="false">IF(AN2126="","",IF(T2126=0.12,(U2126*0.4117)*0.4117,IF(T2126=0,(AI2126*0.07)*0.4117,U2126*0.4117)))</f>
        <v/>
      </c>
      <c r="AQ2126" s="47" t="str">
        <f aca="false">IF(AN2126="","",AO2126-AP2126)</f>
        <v/>
      </c>
      <c r="AR2126" s="50" t="str">
        <f aca="false">IFERROR(IF(AND(AC2126="SIM",Y2126="REVENDA",LEFT(AG2126,5)="ANEXO")*OR(AE2126="ANEXO I",AF2126="ANEXO II"),VLOOKUP(H2126,Dados!G:I,2,0),""),"INSERIR MVA")</f>
        <v/>
      </c>
      <c r="AS2126" s="48" t="str">
        <f aca="false">IF(LEFT(AG2126,5)="ANEXO",VLOOKUP(AG2126,Dados!$X$111:$Z$112,2,0)*(AI2126-Q2126),"")</f>
        <v/>
      </c>
      <c r="AT2126" s="48" t="str">
        <f aca="false">IFERROR(IF(AR2126="","",(AI2126*AR2126)+AI2126),"INSERIR MVA")</f>
        <v/>
      </c>
      <c r="AU2126" s="48" t="str">
        <f aca="false">IF(AT2126="","",IF(AY2126=0.04,U2126,AS2126*AY2126))</f>
        <v/>
      </c>
      <c r="AV2126" s="47" t="str">
        <f aca="false">IFERROR(IF(AU2126="","",(VLOOKUP(AG2126,Dados!$X$111:$Z$112,3,0)*AT2126*0.17)),"INSERIR MVA")</f>
        <v/>
      </c>
      <c r="AW2126" s="47" t="str">
        <f aca="false">IFERROR(IF(AR2126="","",AV2126-AU2126),"")</f>
        <v/>
      </c>
      <c r="AX2126" s="51" t="str">
        <f aca="false">IFERROR(IF(AC2126="NÃO","",IF(AM2126&lt;&gt;"",AM2126-W2126,IF(AQ2126&lt;&gt;"",AQ2126-W2126,IF(AW2126&lt;&gt;"",AW2126-W2126,"")))),"")</f>
        <v/>
      </c>
      <c r="AY2126" s="46" t="str">
        <f aca="false">IFERROR(IF(ISNA(VLOOKUP(R2126,Dados!$X$2:$Y$5,2,0)),VLOOKUP(D2126,Dados!$X$7:$Y$33,2,0),VLOOKUP(R2126,Dados!$X$2:$Y$5,2,0)),"")</f>
        <v/>
      </c>
      <c r="AZ2126" s="52" t="str">
        <f aca="false">IF(C2126="","",IF(AND(Y2126="CONSUMO",AC2126="NÃO")*OR(AG2126="-",AG2126="BIT"),IF(E2126&lt;&gt;"",(AI2126-(P2126+L2126-N2126+Q2126)*AY2126)/0.83),""))</f>
        <v/>
      </c>
      <c r="BA2126" s="51" t="str">
        <f aca="false">IF(AZ2126="","",AZ2126*0.17-((P2126+L2126-N2126+Q2126)*AY2126))</f>
        <v/>
      </c>
      <c r="BB2126" s="51" t="str">
        <f aca="false">IF(AND(Y2126="CONSUMO",AG2126="ANEXO I",AY2126&gt;4%),(AI2126-(P2126+L2126-N2126+Q2126)*0.0514)/0.83*(0.5177)*(0.17)-AI2126*0.0514,IF(AND(Y2126="CONSUMO",AG2126="ANEXO II",AY2126&gt;4%),(AI2126-(P2126+L2126-N2126+Q2126)*0.041)/0.83*(0.3295)*(0.17)-AI2126*0.041,IF(AND(Y2126="CONSUMO",AG2126="ANEXO I",AY2126=4%),(AI2126-(P2126+L2126-N2126+Q2126)*0.04)/0.83*(0.5177)*(0.17)-AI2126*0.04,IF(AND(Y2126="CONSUMO",AG2126="ANEXO II",AY2126=4%),(AI2126-(P2126+L2126-N2126+Q2126)*0.04)/0.83*(0.3295)*(0.17)-AI2126*0.04,""))))</f>
        <v/>
      </c>
      <c r="BC2126" s="51" t="str">
        <f aca="false">IF(C2126="","",IF(AND(Y2126="CONSUMO",AC2126="SIM")*OR(AG2126="-",AG2126="BIT"),IF(E2126&lt;&gt;"",(AI2126-(P2126+L2126-N2126+Q2126)*AY2126)/0.83),""))</f>
        <v/>
      </c>
      <c r="BD2126" s="51" t="str">
        <f aca="false">IF(BC2126="","",BC2126*0.17)</f>
        <v/>
      </c>
      <c r="BE2126" s="51" t="str">
        <f aca="false">IF(I2126=6908,0,IF(BC2126="","",BD2126-((P2126+L2126-N2126+Q2126)*AY2126)))</f>
        <v/>
      </c>
      <c r="BF2126" s="53" t="str">
        <f aca="false">IF(B2126="","",IF(OR(B2126="",E2126="Regime Normal"),0,(AI2126-Q2126)*VLOOKUP(R2126,Dados!$X$98:$Y$108,2,0)))</f>
        <v/>
      </c>
      <c r="BG2126" s="54" t="str">
        <f aca="false">IFERROR(VLOOKUP(I2126,Dados!$AC$27:$AD$43,2,0),IF(B2126="","",IF(D2126&lt;&gt;"MT",IF(AND(AC2126="SIM",Y2126="Revenda"),"2403",IF(AND(AC2126="SIM",Y2126="Consumo"),"2407",IF(AND(AC2126="NÃO",Y2126="Revenda"),"2102",IF(AND(AC2126="NÃO",Y2126="Consumo"),"2556",)))),REPLACE(I2126,1,1,1))))</f>
        <v/>
      </c>
    </row>
    <row r="2127" customFormat="false" ht="12.8" hidden="false" customHeight="true" outlineLevel="0" collapsed="false">
      <c r="Y2127" s="45"/>
      <c r="Z2127" s="46" t="str">
        <f aca="false">IF(B2127="","",(IFERROR(VLOOKUP(H2127,Dados!A$3:B$15000,2,0),"Não Encontrado")))</f>
        <v/>
      </c>
      <c r="AA2127" s="46" t="str">
        <f aca="false">IF(B2127="","",(IFERROR(VLOOKUP(G2127,Dados!C$3:E$15000,3,0),"Não Encontrado")))</f>
        <v/>
      </c>
      <c r="AB2127" s="46" t="str">
        <f aca="false">IFERROR(IF(Z2127&lt;&gt;"Não Encontrado",Z2127,IF(AA2127&lt;&gt;"Não Encontrado",AA2127,"")),"")</f>
        <v/>
      </c>
      <c r="AC2127" s="45" t="str">
        <f aca="false">IF(B2127="","",IF(AB2127="","NÃO","SIM"))</f>
        <v/>
      </c>
      <c r="AD2127" s="45" t="str">
        <f aca="false">IFERROR(VLOOKUP(G2127,Dados!$P$3:$R$500,3,0),"")</f>
        <v/>
      </c>
      <c r="AE2127" s="45" t="str">
        <f aca="false">IFERROR(VLOOKUP(G2127,Dados!$K$3:$L$500,2,0),"")</f>
        <v/>
      </c>
      <c r="AF2127" s="45" t="str">
        <f aca="false">IFERROR(VLOOKUP(G2127,Dados!$M$3:$N$500,2,0),"")</f>
        <v/>
      </c>
      <c r="AG2127" s="45" t="str">
        <f aca="false">IF(F2127="","",IF(AND(AD2127="",AE2127="",AF2127=""),"-",IF(AND(AD2127="BIT",AE2127="",AF2127=""),"BIT",IF(AND(AE2127="ANEXO I",AD2127="",AF2127=""),"ANEXO I",IF(AND(AF2127="ANEXO II",AD2127="",AE2127=""),"ANEXO II","Escolher")))))</f>
        <v/>
      </c>
      <c r="AH2127" s="45" t="str">
        <f aca="false">IF(AG2127&lt;&gt;"Pneus","",IFERROR(VLOOKUP(R2127,Dados!$X$2:$Z$5,3,0)*(AI2127-Q2127),VLOOKUP(D2127,Dados!$X$7:$Z$33,3,0)*(AI2127-Q2127)))</f>
        <v/>
      </c>
      <c r="AI2127" s="47" t="str">
        <f aca="false">IF(B2127="","",P2127+Q2127+O2127+M2127+L2127-N2127)</f>
        <v/>
      </c>
      <c r="AJ2127" s="48" t="str">
        <f aca="false">IFERROR(IF(AND(AC2127="SIM",AG2127="-",Y2127="REVENDA"),(AB2127/1+1)*AI2127,IF(AND(AC2127="SIM",AG2127="Pneus",Y2127="REVENDA"),(AB2127/1+1)*(AI2127-AH2127),"")),"")</f>
        <v/>
      </c>
      <c r="AK2127" s="48" t="str">
        <f aca="false">IF(AJ2127="","",AJ2127*17%)</f>
        <v/>
      </c>
      <c r="AL2127" s="48" t="str">
        <f aca="false">IFERROR(IF(AC2127="NÃO","",IF(AK2127="","",IF(E2127="Simples Nacional",BF2127,IF(T2127=0.12,U2127*0.5833337002,IF(T2127=0,AI2127*0.07,U2127))))),"")</f>
        <v/>
      </c>
      <c r="AM2127" s="47" t="str">
        <f aca="false">IFERROR(IF(AC2127="NÃO","",IF(OR(AG2127="-",AG2127="Pneus"),AK2127-AL2127,"")),"")</f>
        <v/>
      </c>
      <c r="AN2127" s="48" t="str">
        <f aca="false">IF(AND(Y2127="REVENDA",AC2127="SIM",AG2127="BIT"),((AB2127/1+1)*AI2127)*0.4117,"")</f>
        <v/>
      </c>
      <c r="AO2127" s="48" t="str">
        <f aca="false">IF(AN2127="","",AN2127*17%)</f>
        <v/>
      </c>
      <c r="AP2127" s="49" t="str">
        <f aca="false">IF(AN2127="","",IF(T2127=0.12,(U2127*0.4117)*0.4117,IF(T2127=0,(AI2127*0.07)*0.4117,U2127*0.4117)))</f>
        <v/>
      </c>
      <c r="AQ2127" s="47" t="str">
        <f aca="false">IF(AN2127="","",AO2127-AP2127)</f>
        <v/>
      </c>
      <c r="AR2127" s="50" t="str">
        <f aca="false">IFERROR(IF(AND(AC2127="SIM",Y2127="REVENDA",LEFT(AG2127,5)="ANEXO")*OR(AE2127="ANEXO I",AF2127="ANEXO II"),VLOOKUP(H2127,Dados!G:I,2,0),""),"INSERIR MVA")</f>
        <v/>
      </c>
      <c r="AS2127" s="48" t="str">
        <f aca="false">IF(LEFT(AG2127,5)="ANEXO",VLOOKUP(AG2127,Dados!$X$111:$Z$112,2,0)*(AI2127-Q2127),"")</f>
        <v/>
      </c>
      <c r="AT2127" s="48" t="str">
        <f aca="false">IFERROR(IF(AR2127="","",(AI2127*AR2127)+AI2127),"INSERIR MVA")</f>
        <v/>
      </c>
      <c r="AU2127" s="48" t="str">
        <f aca="false">IF(AT2127="","",IF(AY2127=0.04,U2127,AS2127*AY2127))</f>
        <v/>
      </c>
      <c r="AV2127" s="47" t="str">
        <f aca="false">IFERROR(IF(AU2127="","",(VLOOKUP(AG2127,Dados!$X$111:$Z$112,3,0)*AT2127*0.17)),"INSERIR MVA")</f>
        <v/>
      </c>
      <c r="AW2127" s="47" t="str">
        <f aca="false">IFERROR(IF(AR2127="","",AV2127-AU2127),"")</f>
        <v/>
      </c>
      <c r="AX2127" s="51" t="str">
        <f aca="false">IFERROR(IF(AC2127="NÃO","",IF(AM2127&lt;&gt;"",AM2127-W2127,IF(AQ2127&lt;&gt;"",AQ2127-W2127,IF(AW2127&lt;&gt;"",AW2127-W2127,"")))),"")</f>
        <v/>
      </c>
      <c r="AY2127" s="46" t="str">
        <f aca="false">IFERROR(IF(ISNA(VLOOKUP(R2127,Dados!$X$2:$Y$5,2,0)),VLOOKUP(D2127,Dados!$X$7:$Y$33,2,0),VLOOKUP(R2127,Dados!$X$2:$Y$5,2,0)),"")</f>
        <v/>
      </c>
      <c r="AZ2127" s="52" t="str">
        <f aca="false">IF(C2127="","",IF(AND(Y2127="CONSUMO",AC2127="NÃO")*OR(AG2127="-",AG2127="BIT"),IF(E2127&lt;&gt;"",(AI2127-(P2127+L2127-N2127+Q2127)*AY2127)/0.83),""))</f>
        <v/>
      </c>
      <c r="BA2127" s="51" t="str">
        <f aca="false">IF(AZ2127="","",AZ2127*0.17-((P2127+L2127-N2127+Q2127)*AY2127))</f>
        <v/>
      </c>
      <c r="BB2127" s="51" t="str">
        <f aca="false">IF(AND(Y2127="CONSUMO",AG2127="ANEXO I",AY2127&gt;4%),(AI2127-(P2127+L2127-N2127+Q2127)*0.0514)/0.83*(0.5177)*(0.17)-AI2127*0.0514,IF(AND(Y2127="CONSUMO",AG2127="ANEXO II",AY2127&gt;4%),(AI2127-(P2127+L2127-N2127+Q2127)*0.041)/0.83*(0.3295)*(0.17)-AI2127*0.041,IF(AND(Y2127="CONSUMO",AG2127="ANEXO I",AY2127=4%),(AI2127-(P2127+L2127-N2127+Q2127)*0.04)/0.83*(0.5177)*(0.17)-AI2127*0.04,IF(AND(Y2127="CONSUMO",AG2127="ANEXO II",AY2127=4%),(AI2127-(P2127+L2127-N2127+Q2127)*0.04)/0.83*(0.3295)*(0.17)-AI2127*0.04,""))))</f>
        <v/>
      </c>
      <c r="BC2127" s="51" t="str">
        <f aca="false">IF(C2127="","",IF(AND(Y2127="CONSUMO",AC2127="SIM")*OR(AG2127="-",AG2127="BIT"),IF(E2127&lt;&gt;"",(AI2127-(P2127+L2127-N2127+Q2127)*AY2127)/0.83),""))</f>
        <v/>
      </c>
      <c r="BD2127" s="51" t="str">
        <f aca="false">IF(BC2127="","",BC2127*0.17)</f>
        <v/>
      </c>
      <c r="BE2127" s="51" t="str">
        <f aca="false">IF(I2127=6908,0,IF(BC2127="","",BD2127-((P2127+L2127-N2127+Q2127)*AY2127)))</f>
        <v/>
      </c>
      <c r="BF2127" s="53" t="str">
        <f aca="false">IF(B2127="","",IF(OR(B2127="",E2127="Regime Normal"),0,(AI2127-Q2127)*VLOOKUP(R2127,Dados!$X$98:$Y$108,2,0)))</f>
        <v/>
      </c>
      <c r="BG2127" s="54" t="str">
        <f aca="false">IFERROR(VLOOKUP(I2127,Dados!$AC$27:$AD$43,2,0),IF(B2127="","",IF(D2127&lt;&gt;"MT",IF(AND(AC2127="SIM",Y2127="Revenda"),"2403",IF(AND(AC2127="SIM",Y2127="Consumo"),"2407",IF(AND(AC2127="NÃO",Y2127="Revenda"),"2102",IF(AND(AC2127="NÃO",Y2127="Consumo"),"2556",)))),REPLACE(I2127,1,1,1))))</f>
        <v/>
      </c>
    </row>
    <row r="2128" customFormat="false" ht="12.8" hidden="false" customHeight="true" outlineLevel="0" collapsed="false">
      <c r="Y2128" s="45"/>
      <c r="Z2128" s="46" t="str">
        <f aca="false">IF(B2128="","",(IFERROR(VLOOKUP(H2128,Dados!A$3:B$15000,2,0),"Não Encontrado")))</f>
        <v/>
      </c>
      <c r="AA2128" s="46" t="str">
        <f aca="false">IF(B2128="","",(IFERROR(VLOOKUP(G2128,Dados!C$3:E$15000,3,0),"Não Encontrado")))</f>
        <v/>
      </c>
      <c r="AB2128" s="46" t="str">
        <f aca="false">IFERROR(IF(Z2128&lt;&gt;"Não Encontrado",Z2128,IF(AA2128&lt;&gt;"Não Encontrado",AA2128,"")),"")</f>
        <v/>
      </c>
      <c r="AC2128" s="45" t="str">
        <f aca="false">IF(B2128="","",IF(AB2128="","NÃO","SIM"))</f>
        <v/>
      </c>
      <c r="AD2128" s="45" t="str">
        <f aca="false">IFERROR(VLOOKUP(G2128,Dados!$P$3:$R$500,3,0),"")</f>
        <v/>
      </c>
      <c r="AE2128" s="45" t="str">
        <f aca="false">IFERROR(VLOOKUP(G2128,Dados!$K$3:$L$500,2,0),"")</f>
        <v/>
      </c>
      <c r="AF2128" s="45" t="str">
        <f aca="false">IFERROR(VLOOKUP(G2128,Dados!$M$3:$N$500,2,0),"")</f>
        <v/>
      </c>
      <c r="AG2128" s="45" t="str">
        <f aca="false">IF(F2128="","",IF(AND(AD2128="",AE2128="",AF2128=""),"-",IF(AND(AD2128="BIT",AE2128="",AF2128=""),"BIT",IF(AND(AE2128="ANEXO I",AD2128="",AF2128=""),"ANEXO I",IF(AND(AF2128="ANEXO II",AD2128="",AE2128=""),"ANEXO II","Escolher")))))</f>
        <v/>
      </c>
      <c r="AH2128" s="45" t="str">
        <f aca="false">IF(AG2128&lt;&gt;"Pneus","",IFERROR(VLOOKUP(R2128,Dados!$X$2:$Z$5,3,0)*(AI2128-Q2128),VLOOKUP(D2128,Dados!$X$7:$Z$33,3,0)*(AI2128-Q2128)))</f>
        <v/>
      </c>
      <c r="AI2128" s="47" t="str">
        <f aca="false">IF(B2128="","",P2128+Q2128+O2128+M2128+L2128-N2128)</f>
        <v/>
      </c>
      <c r="AJ2128" s="48" t="str">
        <f aca="false">IFERROR(IF(AND(AC2128="SIM",AG2128="-",Y2128="REVENDA"),(AB2128/1+1)*AI2128,IF(AND(AC2128="SIM",AG2128="Pneus",Y2128="REVENDA"),(AB2128/1+1)*(AI2128-AH2128),"")),"")</f>
        <v/>
      </c>
      <c r="AK2128" s="48" t="str">
        <f aca="false">IF(AJ2128="","",AJ2128*17%)</f>
        <v/>
      </c>
      <c r="AL2128" s="48" t="str">
        <f aca="false">IFERROR(IF(AC2128="NÃO","",IF(AK2128="","",IF(E2128="Simples Nacional",BF2128,IF(T2128=0.12,U2128*0.5833337002,IF(T2128=0,AI2128*0.07,U2128))))),"")</f>
        <v/>
      </c>
      <c r="AM2128" s="47" t="str">
        <f aca="false">IFERROR(IF(AC2128="NÃO","",IF(OR(AG2128="-",AG2128="Pneus"),AK2128-AL2128,"")),"")</f>
        <v/>
      </c>
      <c r="AN2128" s="48" t="str">
        <f aca="false">IF(AND(Y2128="REVENDA",AC2128="SIM",AG2128="BIT"),((AB2128/1+1)*AI2128)*0.4117,"")</f>
        <v/>
      </c>
      <c r="AO2128" s="48" t="str">
        <f aca="false">IF(AN2128="","",AN2128*17%)</f>
        <v/>
      </c>
      <c r="AP2128" s="49" t="str">
        <f aca="false">IF(AN2128="","",IF(T2128=0.12,(U2128*0.4117)*0.4117,IF(T2128=0,(AI2128*0.07)*0.4117,U2128*0.4117)))</f>
        <v/>
      </c>
      <c r="AQ2128" s="47" t="str">
        <f aca="false">IF(AN2128="","",AO2128-AP2128)</f>
        <v/>
      </c>
      <c r="AR2128" s="50" t="str">
        <f aca="false">IFERROR(IF(AND(AC2128="SIM",Y2128="REVENDA",LEFT(AG2128,5)="ANEXO")*OR(AE2128="ANEXO I",AF2128="ANEXO II"),VLOOKUP(H2128,Dados!G:I,2,0),""),"INSERIR MVA")</f>
        <v/>
      </c>
      <c r="AS2128" s="48" t="str">
        <f aca="false">IF(LEFT(AG2128,5)="ANEXO",VLOOKUP(AG2128,Dados!$X$111:$Z$112,2,0)*(AI2128-Q2128),"")</f>
        <v/>
      </c>
      <c r="AT2128" s="48" t="str">
        <f aca="false">IFERROR(IF(AR2128="","",(AI2128*AR2128)+AI2128),"INSERIR MVA")</f>
        <v/>
      </c>
      <c r="AU2128" s="48" t="str">
        <f aca="false">IF(AT2128="","",IF(AY2128=0.04,U2128,AS2128*AY2128))</f>
        <v/>
      </c>
      <c r="AV2128" s="47" t="str">
        <f aca="false">IFERROR(IF(AU2128="","",(VLOOKUP(AG2128,Dados!$X$111:$Z$112,3,0)*AT2128*0.17)),"INSERIR MVA")</f>
        <v/>
      </c>
      <c r="AW2128" s="47" t="str">
        <f aca="false">IFERROR(IF(AR2128="","",AV2128-AU2128),"")</f>
        <v/>
      </c>
      <c r="AX2128" s="51" t="str">
        <f aca="false">IFERROR(IF(AC2128="NÃO","",IF(AM2128&lt;&gt;"",AM2128-W2128,IF(AQ2128&lt;&gt;"",AQ2128-W2128,IF(AW2128&lt;&gt;"",AW2128-W2128,"")))),"")</f>
        <v/>
      </c>
      <c r="AY2128" s="46" t="str">
        <f aca="false">IFERROR(IF(ISNA(VLOOKUP(R2128,Dados!$X$2:$Y$5,2,0)),VLOOKUP(D2128,Dados!$X$7:$Y$33,2,0),VLOOKUP(R2128,Dados!$X$2:$Y$5,2,0)),"")</f>
        <v/>
      </c>
      <c r="AZ2128" s="52" t="str">
        <f aca="false">IF(C2128="","",IF(AND(Y2128="CONSUMO",AC2128="NÃO")*OR(AG2128="-",AG2128="BIT"),IF(E2128&lt;&gt;"",(AI2128-(P2128+L2128-N2128+Q2128)*AY2128)/0.83),""))</f>
        <v/>
      </c>
      <c r="BA2128" s="51" t="str">
        <f aca="false">IF(AZ2128="","",AZ2128*0.17-((P2128+L2128-N2128+Q2128)*AY2128))</f>
        <v/>
      </c>
      <c r="BB2128" s="51" t="str">
        <f aca="false">IF(AND(Y2128="CONSUMO",AG2128="ANEXO I",AY2128&gt;4%),(AI2128-(P2128+L2128-N2128+Q2128)*0.0514)/0.83*(0.5177)*(0.17)-AI2128*0.0514,IF(AND(Y2128="CONSUMO",AG2128="ANEXO II",AY2128&gt;4%),(AI2128-(P2128+L2128-N2128+Q2128)*0.041)/0.83*(0.3295)*(0.17)-AI2128*0.041,IF(AND(Y2128="CONSUMO",AG2128="ANEXO I",AY2128=4%),(AI2128-(P2128+L2128-N2128+Q2128)*0.04)/0.83*(0.5177)*(0.17)-AI2128*0.04,IF(AND(Y2128="CONSUMO",AG2128="ANEXO II",AY2128=4%),(AI2128-(P2128+L2128-N2128+Q2128)*0.04)/0.83*(0.3295)*(0.17)-AI2128*0.04,""))))</f>
        <v/>
      </c>
      <c r="BC2128" s="51" t="str">
        <f aca="false">IF(C2128="","",IF(AND(Y2128="CONSUMO",AC2128="SIM")*OR(AG2128="-",AG2128="BIT"),IF(E2128&lt;&gt;"",(AI2128-(P2128+L2128-N2128+Q2128)*AY2128)/0.83),""))</f>
        <v/>
      </c>
      <c r="BD2128" s="51" t="str">
        <f aca="false">IF(BC2128="","",BC2128*0.17)</f>
        <v/>
      </c>
      <c r="BE2128" s="51" t="str">
        <f aca="false">IF(I2128=6908,0,IF(BC2128="","",BD2128-((P2128+L2128-N2128+Q2128)*AY2128)))</f>
        <v/>
      </c>
      <c r="BF2128" s="53" t="str">
        <f aca="false">IF(B2128="","",IF(OR(B2128="",E2128="Regime Normal"),0,(AI2128-Q2128)*VLOOKUP(R2128,Dados!$X$98:$Y$108,2,0)))</f>
        <v/>
      </c>
      <c r="BG2128" s="54" t="str">
        <f aca="false">IFERROR(VLOOKUP(I2128,Dados!$AC$27:$AD$43,2,0),IF(B2128="","",IF(D2128&lt;&gt;"MT",IF(AND(AC2128="SIM",Y2128="Revenda"),"2403",IF(AND(AC2128="SIM",Y2128="Consumo"),"2407",IF(AND(AC2128="NÃO",Y2128="Revenda"),"2102",IF(AND(AC2128="NÃO",Y2128="Consumo"),"2556",)))),REPLACE(I2128,1,1,1))))</f>
        <v/>
      </c>
    </row>
    <row r="2129" customFormat="false" ht="12.8" hidden="false" customHeight="true" outlineLevel="0" collapsed="false">
      <c r="Y2129" s="45"/>
      <c r="Z2129" s="46" t="str">
        <f aca="false">IF(B2129="","",(IFERROR(VLOOKUP(H2129,Dados!A$3:B$15000,2,0),"Não Encontrado")))</f>
        <v/>
      </c>
      <c r="AA2129" s="46" t="str">
        <f aca="false">IF(B2129="","",(IFERROR(VLOOKUP(G2129,Dados!C$3:E$15000,3,0),"Não Encontrado")))</f>
        <v/>
      </c>
      <c r="AB2129" s="46" t="str">
        <f aca="false">IFERROR(IF(Z2129&lt;&gt;"Não Encontrado",Z2129,IF(AA2129&lt;&gt;"Não Encontrado",AA2129,"")),"")</f>
        <v/>
      </c>
      <c r="AC2129" s="45" t="str">
        <f aca="false">IF(B2129="","",IF(AB2129="","NÃO","SIM"))</f>
        <v/>
      </c>
      <c r="AD2129" s="45" t="str">
        <f aca="false">IFERROR(VLOOKUP(G2129,Dados!$P$3:$R$500,3,0),"")</f>
        <v/>
      </c>
      <c r="AE2129" s="45" t="str">
        <f aca="false">IFERROR(VLOOKUP(G2129,Dados!$K$3:$L$500,2,0),"")</f>
        <v/>
      </c>
      <c r="AF2129" s="45" t="str">
        <f aca="false">IFERROR(VLOOKUP(G2129,Dados!$M$3:$N$500,2,0),"")</f>
        <v/>
      </c>
      <c r="AG2129" s="45" t="str">
        <f aca="false">IF(F2129="","",IF(AND(AD2129="",AE2129="",AF2129=""),"-",IF(AND(AD2129="BIT",AE2129="",AF2129=""),"BIT",IF(AND(AE2129="ANEXO I",AD2129="",AF2129=""),"ANEXO I",IF(AND(AF2129="ANEXO II",AD2129="",AE2129=""),"ANEXO II","Escolher")))))</f>
        <v/>
      </c>
      <c r="AH2129" s="45" t="str">
        <f aca="false">IF(AG2129&lt;&gt;"Pneus","",IFERROR(VLOOKUP(R2129,Dados!$X$2:$Z$5,3,0)*(AI2129-Q2129),VLOOKUP(D2129,Dados!$X$7:$Z$33,3,0)*(AI2129-Q2129)))</f>
        <v/>
      </c>
      <c r="AI2129" s="47" t="str">
        <f aca="false">IF(B2129="","",P2129+Q2129+O2129+M2129+L2129-N2129)</f>
        <v/>
      </c>
      <c r="AJ2129" s="48" t="str">
        <f aca="false">IFERROR(IF(AND(AC2129="SIM",AG2129="-",Y2129="REVENDA"),(AB2129/1+1)*AI2129,IF(AND(AC2129="SIM",AG2129="Pneus",Y2129="REVENDA"),(AB2129/1+1)*(AI2129-AH2129),"")),"")</f>
        <v/>
      </c>
      <c r="AK2129" s="48" t="str">
        <f aca="false">IF(AJ2129="","",AJ2129*17%)</f>
        <v/>
      </c>
      <c r="AL2129" s="48" t="str">
        <f aca="false">IFERROR(IF(AC2129="NÃO","",IF(AK2129="","",IF(E2129="Simples Nacional",BF2129,IF(T2129=0.12,U2129*0.5833337002,IF(T2129=0,AI2129*0.07,U2129))))),"")</f>
        <v/>
      </c>
      <c r="AM2129" s="47" t="str">
        <f aca="false">IFERROR(IF(AC2129="NÃO","",IF(OR(AG2129="-",AG2129="Pneus"),AK2129-AL2129,"")),"")</f>
        <v/>
      </c>
      <c r="AN2129" s="48" t="str">
        <f aca="false">IF(AND(Y2129="REVENDA",AC2129="SIM",AG2129="BIT"),((AB2129/1+1)*AI2129)*0.4117,"")</f>
        <v/>
      </c>
      <c r="AO2129" s="48" t="str">
        <f aca="false">IF(AN2129="","",AN2129*17%)</f>
        <v/>
      </c>
      <c r="AP2129" s="49" t="str">
        <f aca="false">IF(AN2129="","",IF(T2129=0.12,(U2129*0.4117)*0.4117,IF(T2129=0,(AI2129*0.07)*0.4117,U2129*0.4117)))</f>
        <v/>
      </c>
      <c r="AQ2129" s="47" t="str">
        <f aca="false">IF(AN2129="","",AO2129-AP2129)</f>
        <v/>
      </c>
      <c r="AR2129" s="50" t="str">
        <f aca="false">IFERROR(IF(AND(AC2129="SIM",Y2129="REVENDA",LEFT(AG2129,5)="ANEXO")*OR(AE2129="ANEXO I",AF2129="ANEXO II"),VLOOKUP(H2129,Dados!G:I,2,0),""),"INSERIR MVA")</f>
        <v/>
      </c>
      <c r="AS2129" s="48" t="str">
        <f aca="false">IF(LEFT(AG2129,5)="ANEXO",VLOOKUP(AG2129,Dados!$X$111:$Z$112,2,0)*(AI2129-Q2129),"")</f>
        <v/>
      </c>
      <c r="AT2129" s="48" t="str">
        <f aca="false">IFERROR(IF(AR2129="","",(AI2129*AR2129)+AI2129),"INSERIR MVA")</f>
        <v/>
      </c>
      <c r="AU2129" s="48" t="str">
        <f aca="false">IF(AT2129="","",IF(AY2129=0.04,U2129,AS2129*AY2129))</f>
        <v/>
      </c>
      <c r="AV2129" s="47" t="str">
        <f aca="false">IFERROR(IF(AU2129="","",(VLOOKUP(AG2129,Dados!$X$111:$Z$112,3,0)*AT2129*0.17)),"INSERIR MVA")</f>
        <v/>
      </c>
      <c r="AW2129" s="47" t="str">
        <f aca="false">IFERROR(IF(AR2129="","",AV2129-AU2129),"")</f>
        <v/>
      </c>
      <c r="AX2129" s="51" t="str">
        <f aca="false">IFERROR(IF(AC2129="NÃO","",IF(AM2129&lt;&gt;"",AM2129-W2129,IF(AQ2129&lt;&gt;"",AQ2129-W2129,IF(AW2129&lt;&gt;"",AW2129-W2129,"")))),"")</f>
        <v/>
      </c>
      <c r="AY2129" s="46" t="str">
        <f aca="false">IFERROR(IF(ISNA(VLOOKUP(R2129,Dados!$X$2:$Y$5,2,0)),VLOOKUP(D2129,Dados!$X$7:$Y$33,2,0),VLOOKUP(R2129,Dados!$X$2:$Y$5,2,0)),"")</f>
        <v/>
      </c>
      <c r="AZ2129" s="52" t="str">
        <f aca="false">IF(C2129="","",IF(AND(Y2129="CONSUMO",AC2129="NÃO")*OR(AG2129="-",AG2129="BIT"),IF(E2129&lt;&gt;"",(AI2129-(P2129+L2129-N2129+Q2129)*AY2129)/0.83),""))</f>
        <v/>
      </c>
      <c r="BA2129" s="51" t="str">
        <f aca="false">IF(AZ2129="","",AZ2129*0.17-((P2129+L2129-N2129+Q2129)*AY2129))</f>
        <v/>
      </c>
      <c r="BB2129" s="51" t="str">
        <f aca="false">IF(AND(Y2129="CONSUMO",AG2129="ANEXO I",AY2129&gt;4%),(AI2129-(P2129+L2129-N2129+Q2129)*0.0514)/0.83*(0.5177)*(0.17)-AI2129*0.0514,IF(AND(Y2129="CONSUMO",AG2129="ANEXO II",AY2129&gt;4%),(AI2129-(P2129+L2129-N2129+Q2129)*0.041)/0.83*(0.3295)*(0.17)-AI2129*0.041,IF(AND(Y2129="CONSUMO",AG2129="ANEXO I",AY2129=4%),(AI2129-(P2129+L2129-N2129+Q2129)*0.04)/0.83*(0.5177)*(0.17)-AI2129*0.04,IF(AND(Y2129="CONSUMO",AG2129="ANEXO II",AY2129=4%),(AI2129-(P2129+L2129-N2129+Q2129)*0.04)/0.83*(0.3295)*(0.17)-AI2129*0.04,""))))</f>
        <v/>
      </c>
      <c r="BC2129" s="51" t="str">
        <f aca="false">IF(C2129="","",IF(AND(Y2129="CONSUMO",AC2129="SIM")*OR(AG2129="-",AG2129="BIT"),IF(E2129&lt;&gt;"",(AI2129-(P2129+L2129-N2129+Q2129)*AY2129)/0.83),""))</f>
        <v/>
      </c>
      <c r="BD2129" s="51" t="str">
        <f aca="false">IF(BC2129="","",BC2129*0.17)</f>
        <v/>
      </c>
      <c r="BE2129" s="51" t="str">
        <f aca="false">IF(I2129=6908,0,IF(BC2129="","",BD2129-((P2129+L2129-N2129+Q2129)*AY2129)))</f>
        <v/>
      </c>
      <c r="BF2129" s="53" t="str">
        <f aca="false">IF(B2129="","",IF(OR(B2129="",E2129="Regime Normal"),0,(AI2129-Q2129)*VLOOKUP(R2129,Dados!$X$98:$Y$108,2,0)))</f>
        <v/>
      </c>
      <c r="BG2129" s="54" t="str">
        <f aca="false">IFERROR(VLOOKUP(I2129,Dados!$AC$27:$AD$43,2,0),IF(B2129="","",IF(D2129&lt;&gt;"MT",IF(AND(AC2129="SIM",Y2129="Revenda"),"2403",IF(AND(AC2129="SIM",Y2129="Consumo"),"2407",IF(AND(AC2129="NÃO",Y2129="Revenda"),"2102",IF(AND(AC2129="NÃO",Y2129="Consumo"),"2556",)))),REPLACE(I2129,1,1,1))))</f>
        <v/>
      </c>
    </row>
    <row r="2130" customFormat="false" ht="12.8" hidden="false" customHeight="true" outlineLevel="0" collapsed="false">
      <c r="Y2130" s="45"/>
      <c r="Z2130" s="46" t="str">
        <f aca="false">IF(B2130="","",(IFERROR(VLOOKUP(H2130,Dados!A$3:B$15000,2,0),"Não Encontrado")))</f>
        <v/>
      </c>
      <c r="AA2130" s="46" t="str">
        <f aca="false">IF(B2130="","",(IFERROR(VLOOKUP(G2130,Dados!C$3:E$15000,3,0),"Não Encontrado")))</f>
        <v/>
      </c>
      <c r="AB2130" s="46" t="str">
        <f aca="false">IFERROR(IF(Z2130&lt;&gt;"Não Encontrado",Z2130,IF(AA2130&lt;&gt;"Não Encontrado",AA2130,"")),"")</f>
        <v/>
      </c>
      <c r="AC2130" s="45" t="str">
        <f aca="false">IF(B2130="","",IF(AB2130="","NÃO","SIM"))</f>
        <v/>
      </c>
      <c r="AD2130" s="45" t="str">
        <f aca="false">IFERROR(VLOOKUP(G2130,Dados!$P$3:$R$500,3,0),"")</f>
        <v/>
      </c>
      <c r="AE2130" s="45" t="str">
        <f aca="false">IFERROR(VLOOKUP(G2130,Dados!$K$3:$L$500,2,0),"")</f>
        <v/>
      </c>
      <c r="AF2130" s="45" t="str">
        <f aca="false">IFERROR(VLOOKUP(G2130,Dados!$M$3:$N$500,2,0),"")</f>
        <v/>
      </c>
      <c r="AG2130" s="45" t="str">
        <f aca="false">IF(F2130="","",IF(AND(AD2130="",AE2130="",AF2130=""),"-",IF(AND(AD2130="BIT",AE2130="",AF2130=""),"BIT",IF(AND(AE2130="ANEXO I",AD2130="",AF2130=""),"ANEXO I",IF(AND(AF2130="ANEXO II",AD2130="",AE2130=""),"ANEXO II","Escolher")))))</f>
        <v/>
      </c>
      <c r="AH2130" s="45" t="str">
        <f aca="false">IF(AG2130&lt;&gt;"Pneus","",IFERROR(VLOOKUP(R2130,Dados!$X$2:$Z$5,3,0)*(AI2130-Q2130),VLOOKUP(D2130,Dados!$X$7:$Z$33,3,0)*(AI2130-Q2130)))</f>
        <v/>
      </c>
      <c r="AI2130" s="47" t="str">
        <f aca="false">IF(B2130="","",P2130+Q2130+O2130+M2130+L2130-N2130)</f>
        <v/>
      </c>
      <c r="AJ2130" s="48" t="str">
        <f aca="false">IFERROR(IF(AND(AC2130="SIM",AG2130="-",Y2130="REVENDA"),(AB2130/1+1)*AI2130,IF(AND(AC2130="SIM",AG2130="Pneus",Y2130="REVENDA"),(AB2130/1+1)*(AI2130-AH2130),"")),"")</f>
        <v/>
      </c>
      <c r="AK2130" s="48" t="str">
        <f aca="false">IF(AJ2130="","",AJ2130*17%)</f>
        <v/>
      </c>
      <c r="AL2130" s="48" t="str">
        <f aca="false">IFERROR(IF(AC2130="NÃO","",IF(AK2130="","",IF(E2130="Simples Nacional",BF2130,IF(T2130=0.12,U2130*0.5833337002,IF(T2130=0,AI2130*0.07,U2130))))),"")</f>
        <v/>
      </c>
      <c r="AM2130" s="47" t="str">
        <f aca="false">IFERROR(IF(AC2130="NÃO","",IF(OR(AG2130="-",AG2130="Pneus"),AK2130-AL2130,"")),"")</f>
        <v/>
      </c>
      <c r="AN2130" s="48" t="str">
        <f aca="false">IF(AND(Y2130="REVENDA",AC2130="SIM",AG2130="BIT"),((AB2130/1+1)*AI2130)*0.4117,"")</f>
        <v/>
      </c>
      <c r="AO2130" s="48" t="str">
        <f aca="false">IF(AN2130="","",AN2130*17%)</f>
        <v/>
      </c>
      <c r="AP2130" s="49" t="str">
        <f aca="false">IF(AN2130="","",IF(T2130=0.12,(U2130*0.4117)*0.4117,IF(T2130=0,(AI2130*0.07)*0.4117,U2130*0.4117)))</f>
        <v/>
      </c>
      <c r="AQ2130" s="47" t="str">
        <f aca="false">IF(AN2130="","",AO2130-AP2130)</f>
        <v/>
      </c>
      <c r="AR2130" s="50" t="str">
        <f aca="false">IFERROR(IF(AND(AC2130="SIM",Y2130="REVENDA",LEFT(AG2130,5)="ANEXO")*OR(AE2130="ANEXO I",AF2130="ANEXO II"),VLOOKUP(H2130,Dados!G:I,2,0),""),"INSERIR MVA")</f>
        <v/>
      </c>
      <c r="AS2130" s="48" t="str">
        <f aca="false">IF(LEFT(AG2130,5)="ANEXO",VLOOKUP(AG2130,Dados!$X$111:$Z$112,2,0)*(AI2130-Q2130),"")</f>
        <v/>
      </c>
      <c r="AT2130" s="48" t="str">
        <f aca="false">IFERROR(IF(AR2130="","",(AI2130*AR2130)+AI2130),"INSERIR MVA")</f>
        <v/>
      </c>
      <c r="AU2130" s="48" t="str">
        <f aca="false">IF(AT2130="","",IF(AY2130=0.04,U2130,AS2130*AY2130))</f>
        <v/>
      </c>
      <c r="AV2130" s="47" t="str">
        <f aca="false">IFERROR(IF(AU2130="","",(VLOOKUP(AG2130,Dados!$X$111:$Z$112,3,0)*AT2130*0.17)),"INSERIR MVA")</f>
        <v/>
      </c>
      <c r="AW2130" s="47" t="str">
        <f aca="false">IFERROR(IF(AR2130="","",AV2130-AU2130),"")</f>
        <v/>
      </c>
      <c r="AX2130" s="51" t="str">
        <f aca="false">IFERROR(IF(AC2130="NÃO","",IF(AM2130&lt;&gt;"",AM2130-W2130,IF(AQ2130&lt;&gt;"",AQ2130-W2130,IF(AW2130&lt;&gt;"",AW2130-W2130,"")))),"")</f>
        <v/>
      </c>
      <c r="AY2130" s="46" t="str">
        <f aca="false">IFERROR(IF(ISNA(VLOOKUP(R2130,Dados!$X$2:$Y$5,2,0)),VLOOKUP(D2130,Dados!$X$7:$Y$33,2,0),VLOOKUP(R2130,Dados!$X$2:$Y$5,2,0)),"")</f>
        <v/>
      </c>
      <c r="AZ2130" s="52" t="str">
        <f aca="false">IF(C2130="","",IF(AND(Y2130="CONSUMO",AC2130="NÃO")*OR(AG2130="-",AG2130="BIT"),IF(E2130&lt;&gt;"",(AI2130-(P2130+L2130-N2130+Q2130)*AY2130)/0.83),""))</f>
        <v/>
      </c>
      <c r="BA2130" s="51" t="str">
        <f aca="false">IF(AZ2130="","",AZ2130*0.17-((P2130+L2130-N2130+Q2130)*AY2130))</f>
        <v/>
      </c>
      <c r="BB2130" s="51" t="str">
        <f aca="false">IF(AND(Y2130="CONSUMO",AG2130="ANEXO I",AY2130&gt;4%),(AI2130-(P2130+L2130-N2130+Q2130)*0.0514)/0.83*(0.5177)*(0.17)-AI2130*0.0514,IF(AND(Y2130="CONSUMO",AG2130="ANEXO II",AY2130&gt;4%),(AI2130-(P2130+L2130-N2130+Q2130)*0.041)/0.83*(0.3295)*(0.17)-AI2130*0.041,IF(AND(Y2130="CONSUMO",AG2130="ANEXO I",AY2130=4%),(AI2130-(P2130+L2130-N2130+Q2130)*0.04)/0.83*(0.5177)*(0.17)-AI2130*0.04,IF(AND(Y2130="CONSUMO",AG2130="ANEXO II",AY2130=4%),(AI2130-(P2130+L2130-N2130+Q2130)*0.04)/0.83*(0.3295)*(0.17)-AI2130*0.04,""))))</f>
        <v/>
      </c>
      <c r="BC2130" s="51" t="str">
        <f aca="false">IF(C2130="","",IF(AND(Y2130="CONSUMO",AC2130="SIM")*OR(AG2130="-",AG2130="BIT"),IF(E2130&lt;&gt;"",(AI2130-(P2130+L2130-N2130+Q2130)*AY2130)/0.83),""))</f>
        <v/>
      </c>
      <c r="BD2130" s="51" t="str">
        <f aca="false">IF(BC2130="","",BC2130*0.17)</f>
        <v/>
      </c>
      <c r="BE2130" s="51" t="str">
        <f aca="false">IF(I2130=6908,0,IF(BC2130="","",BD2130-((P2130+L2130-N2130+Q2130)*AY2130)))</f>
        <v/>
      </c>
      <c r="BF2130" s="53" t="str">
        <f aca="false">IF(B2130="","",IF(OR(B2130="",E2130="Regime Normal"),0,(AI2130-Q2130)*VLOOKUP(R2130,Dados!$X$98:$Y$108,2,0)))</f>
        <v/>
      </c>
      <c r="BG2130" s="54" t="str">
        <f aca="false">IFERROR(VLOOKUP(I2130,Dados!$AC$27:$AD$43,2,0),IF(B2130="","",IF(D2130&lt;&gt;"MT",IF(AND(AC2130="SIM",Y2130="Revenda"),"2403",IF(AND(AC2130="SIM",Y2130="Consumo"),"2407",IF(AND(AC2130="NÃO",Y2130="Revenda"),"2102",IF(AND(AC2130="NÃO",Y2130="Consumo"),"2556",)))),REPLACE(I2130,1,1,1))))</f>
        <v/>
      </c>
    </row>
    <row r="2131" customFormat="false" ht="12.8" hidden="false" customHeight="true" outlineLevel="0" collapsed="false">
      <c r="Y2131" s="45"/>
      <c r="Z2131" s="46" t="str">
        <f aca="false">IF(B2131="","",(IFERROR(VLOOKUP(H2131,Dados!A$3:B$15000,2,0),"Não Encontrado")))</f>
        <v/>
      </c>
      <c r="AA2131" s="46" t="str">
        <f aca="false">IF(B2131="","",(IFERROR(VLOOKUP(G2131,Dados!C$3:E$15000,3,0),"Não Encontrado")))</f>
        <v/>
      </c>
      <c r="AB2131" s="46" t="str">
        <f aca="false">IFERROR(IF(Z2131&lt;&gt;"Não Encontrado",Z2131,IF(AA2131&lt;&gt;"Não Encontrado",AA2131,"")),"")</f>
        <v/>
      </c>
      <c r="AC2131" s="45" t="str">
        <f aca="false">IF(B2131="","",IF(AB2131="","NÃO","SIM"))</f>
        <v/>
      </c>
      <c r="AD2131" s="45" t="str">
        <f aca="false">IFERROR(VLOOKUP(G2131,Dados!$P$3:$R$500,3,0),"")</f>
        <v/>
      </c>
      <c r="AE2131" s="45" t="str">
        <f aca="false">IFERROR(VLOOKUP(G2131,Dados!$K$3:$L$500,2,0),"")</f>
        <v/>
      </c>
      <c r="AF2131" s="45" t="str">
        <f aca="false">IFERROR(VLOOKUP(G2131,Dados!$M$3:$N$500,2,0),"")</f>
        <v/>
      </c>
      <c r="AG2131" s="45" t="str">
        <f aca="false">IF(F2131="","",IF(AND(AD2131="",AE2131="",AF2131=""),"-",IF(AND(AD2131="BIT",AE2131="",AF2131=""),"BIT",IF(AND(AE2131="ANEXO I",AD2131="",AF2131=""),"ANEXO I",IF(AND(AF2131="ANEXO II",AD2131="",AE2131=""),"ANEXO II","Escolher")))))</f>
        <v/>
      </c>
      <c r="AH2131" s="45" t="str">
        <f aca="false">IF(AG2131&lt;&gt;"Pneus","",IFERROR(VLOOKUP(R2131,Dados!$X$2:$Z$5,3,0)*(AI2131-Q2131),VLOOKUP(D2131,Dados!$X$7:$Z$33,3,0)*(AI2131-Q2131)))</f>
        <v/>
      </c>
      <c r="AI2131" s="47" t="str">
        <f aca="false">IF(B2131="","",P2131+Q2131+O2131+M2131+L2131-N2131)</f>
        <v/>
      </c>
      <c r="AJ2131" s="48" t="str">
        <f aca="false">IFERROR(IF(AND(AC2131="SIM",AG2131="-",Y2131="REVENDA"),(AB2131/1+1)*AI2131,IF(AND(AC2131="SIM",AG2131="Pneus",Y2131="REVENDA"),(AB2131/1+1)*(AI2131-AH2131),"")),"")</f>
        <v/>
      </c>
      <c r="AK2131" s="48" t="str">
        <f aca="false">IF(AJ2131="","",AJ2131*17%)</f>
        <v/>
      </c>
      <c r="AL2131" s="48" t="str">
        <f aca="false">IFERROR(IF(AC2131="NÃO","",IF(AK2131="","",IF(E2131="Simples Nacional",BF2131,IF(T2131=0.12,U2131*0.5833337002,IF(T2131=0,AI2131*0.07,U2131))))),"")</f>
        <v/>
      </c>
      <c r="AM2131" s="47" t="str">
        <f aca="false">IFERROR(IF(AC2131="NÃO","",IF(OR(AG2131="-",AG2131="Pneus"),AK2131-AL2131,"")),"")</f>
        <v/>
      </c>
      <c r="AN2131" s="48" t="str">
        <f aca="false">IF(AND(Y2131="REVENDA",AC2131="SIM",AG2131="BIT"),((AB2131/1+1)*AI2131)*0.4117,"")</f>
        <v/>
      </c>
      <c r="AO2131" s="48" t="str">
        <f aca="false">IF(AN2131="","",AN2131*17%)</f>
        <v/>
      </c>
      <c r="AP2131" s="49" t="str">
        <f aca="false">IF(AN2131="","",IF(T2131=0.12,(U2131*0.4117)*0.4117,IF(T2131=0,(AI2131*0.07)*0.4117,U2131*0.4117)))</f>
        <v/>
      </c>
      <c r="AQ2131" s="47" t="str">
        <f aca="false">IF(AN2131="","",AO2131-AP2131)</f>
        <v/>
      </c>
      <c r="AR2131" s="50" t="str">
        <f aca="false">IFERROR(IF(AND(AC2131="SIM",Y2131="REVENDA",LEFT(AG2131,5)="ANEXO")*OR(AE2131="ANEXO I",AF2131="ANEXO II"),VLOOKUP(H2131,Dados!G:I,2,0),""),"INSERIR MVA")</f>
        <v/>
      </c>
      <c r="AS2131" s="48" t="str">
        <f aca="false">IF(LEFT(AG2131,5)="ANEXO",VLOOKUP(AG2131,Dados!$X$111:$Z$112,2,0)*(AI2131-Q2131),"")</f>
        <v/>
      </c>
      <c r="AT2131" s="48" t="str">
        <f aca="false">IFERROR(IF(AR2131="","",(AI2131*AR2131)+AI2131),"INSERIR MVA")</f>
        <v/>
      </c>
      <c r="AU2131" s="48" t="str">
        <f aca="false">IF(AT2131="","",IF(AY2131=0.04,U2131,AS2131*AY2131))</f>
        <v/>
      </c>
      <c r="AV2131" s="47" t="str">
        <f aca="false">IFERROR(IF(AU2131="","",(VLOOKUP(AG2131,Dados!$X$111:$Z$112,3,0)*AT2131*0.17)),"INSERIR MVA")</f>
        <v/>
      </c>
      <c r="AW2131" s="47" t="str">
        <f aca="false">IFERROR(IF(AR2131="","",AV2131-AU2131),"")</f>
        <v/>
      </c>
      <c r="AX2131" s="51" t="str">
        <f aca="false">IFERROR(IF(AC2131="NÃO","",IF(AM2131&lt;&gt;"",AM2131-W2131,IF(AQ2131&lt;&gt;"",AQ2131-W2131,IF(AW2131&lt;&gt;"",AW2131-W2131,"")))),"")</f>
        <v/>
      </c>
      <c r="AY2131" s="46" t="str">
        <f aca="false">IFERROR(IF(ISNA(VLOOKUP(R2131,Dados!$X$2:$Y$5,2,0)),VLOOKUP(D2131,Dados!$X$7:$Y$33,2,0),VLOOKUP(R2131,Dados!$X$2:$Y$5,2,0)),"")</f>
        <v/>
      </c>
      <c r="AZ2131" s="52" t="str">
        <f aca="false">IF(C2131="","",IF(AND(Y2131="CONSUMO",AC2131="NÃO")*OR(AG2131="-",AG2131="BIT"),IF(E2131&lt;&gt;"",(AI2131-(P2131+L2131-N2131+Q2131)*AY2131)/0.83),""))</f>
        <v/>
      </c>
      <c r="BA2131" s="51" t="str">
        <f aca="false">IF(AZ2131="","",AZ2131*0.17-((P2131+L2131-N2131+Q2131)*AY2131))</f>
        <v/>
      </c>
      <c r="BB2131" s="51" t="str">
        <f aca="false">IF(AND(Y2131="CONSUMO",AG2131="ANEXO I",AY2131&gt;4%),(AI2131-(P2131+L2131-N2131+Q2131)*0.0514)/0.83*(0.5177)*(0.17)-AI2131*0.0514,IF(AND(Y2131="CONSUMO",AG2131="ANEXO II",AY2131&gt;4%),(AI2131-(P2131+L2131-N2131+Q2131)*0.041)/0.83*(0.3295)*(0.17)-AI2131*0.041,IF(AND(Y2131="CONSUMO",AG2131="ANEXO I",AY2131=4%),(AI2131-(P2131+L2131-N2131+Q2131)*0.04)/0.83*(0.5177)*(0.17)-AI2131*0.04,IF(AND(Y2131="CONSUMO",AG2131="ANEXO II",AY2131=4%),(AI2131-(P2131+L2131-N2131+Q2131)*0.04)/0.83*(0.3295)*(0.17)-AI2131*0.04,""))))</f>
        <v/>
      </c>
      <c r="BC2131" s="51" t="str">
        <f aca="false">IF(C2131="","",IF(AND(Y2131="CONSUMO",AC2131="SIM")*OR(AG2131="-",AG2131="BIT"),IF(E2131&lt;&gt;"",(AI2131-(P2131+L2131-N2131+Q2131)*AY2131)/0.83),""))</f>
        <v/>
      </c>
      <c r="BD2131" s="51" t="str">
        <f aca="false">IF(BC2131="","",BC2131*0.17)</f>
        <v/>
      </c>
      <c r="BE2131" s="51" t="str">
        <f aca="false">IF(I2131=6908,0,IF(BC2131="","",BD2131-((P2131+L2131-N2131+Q2131)*AY2131)))</f>
        <v/>
      </c>
      <c r="BF2131" s="53" t="str">
        <f aca="false">IF(B2131="","",IF(OR(B2131="",E2131="Regime Normal"),0,(AI2131-Q2131)*VLOOKUP(R2131,Dados!$X$98:$Y$108,2,0)))</f>
        <v/>
      </c>
      <c r="BG2131" s="54" t="str">
        <f aca="false">IFERROR(VLOOKUP(I2131,Dados!$AC$27:$AD$43,2,0),IF(B2131="","",IF(D2131&lt;&gt;"MT",IF(AND(AC2131="SIM",Y2131="Revenda"),"2403",IF(AND(AC2131="SIM",Y2131="Consumo"),"2407",IF(AND(AC2131="NÃO",Y2131="Revenda"),"2102",IF(AND(AC2131="NÃO",Y2131="Consumo"),"2556",)))),REPLACE(I2131,1,1,1))))</f>
        <v/>
      </c>
    </row>
    <row r="2132" customFormat="false" ht="12.8" hidden="false" customHeight="true" outlineLevel="0" collapsed="false">
      <c r="Y2132" s="45"/>
      <c r="Z2132" s="46" t="str">
        <f aca="false">IF(B2132="","",(IFERROR(VLOOKUP(H2132,Dados!A$3:B$15000,2,0),"Não Encontrado")))</f>
        <v/>
      </c>
      <c r="AA2132" s="46" t="str">
        <f aca="false">IF(B2132="","",(IFERROR(VLOOKUP(G2132,Dados!C$3:E$15000,3,0),"Não Encontrado")))</f>
        <v/>
      </c>
      <c r="AB2132" s="46" t="str">
        <f aca="false">IFERROR(IF(Z2132&lt;&gt;"Não Encontrado",Z2132,IF(AA2132&lt;&gt;"Não Encontrado",AA2132,"")),"")</f>
        <v/>
      </c>
      <c r="AC2132" s="45" t="str">
        <f aca="false">IF(B2132="","",IF(AB2132="","NÃO","SIM"))</f>
        <v/>
      </c>
      <c r="AD2132" s="45" t="str">
        <f aca="false">IFERROR(VLOOKUP(G2132,Dados!$P$3:$R$500,3,0),"")</f>
        <v/>
      </c>
      <c r="AE2132" s="45" t="str">
        <f aca="false">IFERROR(VLOOKUP(G2132,Dados!$K$3:$L$500,2,0),"")</f>
        <v/>
      </c>
      <c r="AF2132" s="45" t="str">
        <f aca="false">IFERROR(VLOOKUP(G2132,Dados!$M$3:$N$500,2,0),"")</f>
        <v/>
      </c>
      <c r="AG2132" s="45" t="str">
        <f aca="false">IF(F2132="","",IF(AND(AD2132="",AE2132="",AF2132=""),"-",IF(AND(AD2132="BIT",AE2132="",AF2132=""),"BIT",IF(AND(AE2132="ANEXO I",AD2132="",AF2132=""),"ANEXO I",IF(AND(AF2132="ANEXO II",AD2132="",AE2132=""),"ANEXO II","Escolher")))))</f>
        <v/>
      </c>
      <c r="AH2132" s="45" t="str">
        <f aca="false">IF(AG2132&lt;&gt;"Pneus","",IFERROR(VLOOKUP(R2132,Dados!$X$2:$Z$5,3,0)*(AI2132-Q2132),VLOOKUP(D2132,Dados!$X$7:$Z$33,3,0)*(AI2132-Q2132)))</f>
        <v/>
      </c>
      <c r="AI2132" s="47" t="str">
        <f aca="false">IF(B2132="","",P2132+Q2132+O2132+M2132+L2132-N2132)</f>
        <v/>
      </c>
      <c r="AJ2132" s="48" t="str">
        <f aca="false">IFERROR(IF(AND(AC2132="SIM",AG2132="-",Y2132="REVENDA"),(AB2132/1+1)*AI2132,IF(AND(AC2132="SIM",AG2132="Pneus",Y2132="REVENDA"),(AB2132/1+1)*(AI2132-AH2132),"")),"")</f>
        <v/>
      </c>
      <c r="AK2132" s="48" t="str">
        <f aca="false">IF(AJ2132="","",AJ2132*17%)</f>
        <v/>
      </c>
      <c r="AL2132" s="48" t="str">
        <f aca="false">IFERROR(IF(AC2132="NÃO","",IF(AK2132="","",IF(E2132="Simples Nacional",BF2132,IF(T2132=0.12,U2132*0.5833337002,IF(T2132=0,AI2132*0.07,U2132))))),"")</f>
        <v/>
      </c>
      <c r="AM2132" s="47" t="str">
        <f aca="false">IFERROR(IF(AC2132="NÃO","",IF(OR(AG2132="-",AG2132="Pneus"),AK2132-AL2132,"")),"")</f>
        <v/>
      </c>
      <c r="AN2132" s="48" t="str">
        <f aca="false">IF(AND(Y2132="REVENDA",AC2132="SIM",AG2132="BIT"),((AB2132/1+1)*AI2132)*0.4117,"")</f>
        <v/>
      </c>
      <c r="AO2132" s="48" t="str">
        <f aca="false">IF(AN2132="","",AN2132*17%)</f>
        <v/>
      </c>
      <c r="AP2132" s="49" t="str">
        <f aca="false">IF(AN2132="","",IF(T2132=0.12,(U2132*0.4117)*0.4117,IF(T2132=0,(AI2132*0.07)*0.4117,U2132*0.4117)))</f>
        <v/>
      </c>
      <c r="AQ2132" s="47" t="str">
        <f aca="false">IF(AN2132="","",AO2132-AP2132)</f>
        <v/>
      </c>
      <c r="AR2132" s="50" t="str">
        <f aca="false">IFERROR(IF(AND(AC2132="SIM",Y2132="REVENDA",LEFT(AG2132,5)="ANEXO")*OR(AE2132="ANEXO I",AF2132="ANEXO II"),VLOOKUP(H2132,Dados!G:I,2,0),""),"INSERIR MVA")</f>
        <v/>
      </c>
      <c r="AS2132" s="48" t="str">
        <f aca="false">IF(LEFT(AG2132,5)="ANEXO",VLOOKUP(AG2132,Dados!$X$111:$Z$112,2,0)*(AI2132-Q2132),"")</f>
        <v/>
      </c>
      <c r="AT2132" s="48" t="str">
        <f aca="false">IFERROR(IF(AR2132="","",(AI2132*AR2132)+AI2132),"INSERIR MVA")</f>
        <v/>
      </c>
      <c r="AU2132" s="48" t="str">
        <f aca="false">IF(AT2132="","",IF(AY2132=0.04,U2132,AS2132*AY2132))</f>
        <v/>
      </c>
      <c r="AV2132" s="47" t="str">
        <f aca="false">IFERROR(IF(AU2132="","",(VLOOKUP(AG2132,Dados!$X$111:$Z$112,3,0)*AT2132*0.17)),"INSERIR MVA")</f>
        <v/>
      </c>
      <c r="AW2132" s="47" t="str">
        <f aca="false">IFERROR(IF(AR2132="","",AV2132-AU2132),"")</f>
        <v/>
      </c>
      <c r="AX2132" s="51" t="str">
        <f aca="false">IFERROR(IF(AC2132="NÃO","",IF(AM2132&lt;&gt;"",AM2132-W2132,IF(AQ2132&lt;&gt;"",AQ2132-W2132,IF(AW2132&lt;&gt;"",AW2132-W2132,"")))),"")</f>
        <v/>
      </c>
      <c r="AY2132" s="46" t="str">
        <f aca="false">IFERROR(IF(ISNA(VLOOKUP(R2132,Dados!$X$2:$Y$5,2,0)),VLOOKUP(D2132,Dados!$X$7:$Y$33,2,0),VLOOKUP(R2132,Dados!$X$2:$Y$5,2,0)),"")</f>
        <v/>
      </c>
      <c r="AZ2132" s="52" t="str">
        <f aca="false">IF(C2132="","",IF(AND(Y2132="CONSUMO",AC2132="NÃO")*OR(AG2132="-",AG2132="BIT"),IF(E2132&lt;&gt;"",(AI2132-(P2132+L2132-N2132+Q2132)*AY2132)/0.83),""))</f>
        <v/>
      </c>
      <c r="BA2132" s="51" t="str">
        <f aca="false">IF(AZ2132="","",AZ2132*0.17-((P2132+L2132-N2132+Q2132)*AY2132))</f>
        <v/>
      </c>
      <c r="BB2132" s="51" t="str">
        <f aca="false">IF(AND(Y2132="CONSUMO",AG2132="ANEXO I",AY2132&gt;4%),(AI2132-(P2132+L2132-N2132+Q2132)*0.0514)/0.83*(0.5177)*(0.17)-AI2132*0.0514,IF(AND(Y2132="CONSUMO",AG2132="ANEXO II",AY2132&gt;4%),(AI2132-(P2132+L2132-N2132+Q2132)*0.041)/0.83*(0.3295)*(0.17)-AI2132*0.041,IF(AND(Y2132="CONSUMO",AG2132="ANEXO I",AY2132=4%),(AI2132-(P2132+L2132-N2132+Q2132)*0.04)/0.83*(0.5177)*(0.17)-AI2132*0.04,IF(AND(Y2132="CONSUMO",AG2132="ANEXO II",AY2132=4%),(AI2132-(P2132+L2132-N2132+Q2132)*0.04)/0.83*(0.3295)*(0.17)-AI2132*0.04,""))))</f>
        <v/>
      </c>
      <c r="BC2132" s="51" t="str">
        <f aca="false">IF(C2132="","",IF(AND(Y2132="CONSUMO",AC2132="SIM")*OR(AG2132="-",AG2132="BIT"),IF(E2132&lt;&gt;"",(AI2132-(P2132+L2132-N2132+Q2132)*AY2132)/0.83),""))</f>
        <v/>
      </c>
      <c r="BD2132" s="51" t="str">
        <f aca="false">IF(BC2132="","",BC2132*0.17)</f>
        <v/>
      </c>
      <c r="BE2132" s="51" t="str">
        <f aca="false">IF(I2132=6908,0,IF(BC2132="","",BD2132-((P2132+L2132-N2132+Q2132)*AY2132)))</f>
        <v/>
      </c>
      <c r="BF2132" s="53" t="str">
        <f aca="false">IF(B2132="","",IF(OR(B2132="",E2132="Regime Normal"),0,(AI2132-Q2132)*VLOOKUP(R2132,Dados!$X$98:$Y$108,2,0)))</f>
        <v/>
      </c>
      <c r="BG2132" s="54" t="str">
        <f aca="false">IFERROR(VLOOKUP(I2132,Dados!$AC$27:$AD$43,2,0),IF(B2132="","",IF(D2132&lt;&gt;"MT",IF(AND(AC2132="SIM",Y2132="Revenda"),"2403",IF(AND(AC2132="SIM",Y2132="Consumo"),"2407",IF(AND(AC2132="NÃO",Y2132="Revenda"),"2102",IF(AND(AC2132="NÃO",Y2132="Consumo"),"2556",)))),REPLACE(I2132,1,1,1))))</f>
        <v/>
      </c>
    </row>
    <row r="2133" customFormat="false" ht="12.8" hidden="false" customHeight="true" outlineLevel="0" collapsed="false">
      <c r="Y2133" s="45"/>
      <c r="Z2133" s="46" t="str">
        <f aca="false">IF(B2133="","",(IFERROR(VLOOKUP(H2133,Dados!A$3:B$15000,2,0),"Não Encontrado")))</f>
        <v/>
      </c>
      <c r="AA2133" s="46" t="str">
        <f aca="false">IF(B2133="","",(IFERROR(VLOOKUP(G2133,Dados!C$3:E$15000,3,0),"Não Encontrado")))</f>
        <v/>
      </c>
      <c r="AB2133" s="46" t="str">
        <f aca="false">IFERROR(IF(Z2133&lt;&gt;"Não Encontrado",Z2133,IF(AA2133&lt;&gt;"Não Encontrado",AA2133,"")),"")</f>
        <v/>
      </c>
      <c r="AC2133" s="45" t="str">
        <f aca="false">IF(B2133="","",IF(AB2133="","NÃO","SIM"))</f>
        <v/>
      </c>
      <c r="AD2133" s="45" t="str">
        <f aca="false">IFERROR(VLOOKUP(G2133,Dados!$P$3:$R$500,3,0),"")</f>
        <v/>
      </c>
      <c r="AE2133" s="45" t="str">
        <f aca="false">IFERROR(VLOOKUP(G2133,Dados!$K$3:$L$500,2,0),"")</f>
        <v/>
      </c>
      <c r="AF2133" s="45" t="str">
        <f aca="false">IFERROR(VLOOKUP(G2133,Dados!$M$3:$N$500,2,0),"")</f>
        <v/>
      </c>
      <c r="AG2133" s="45" t="str">
        <f aca="false">IF(F2133="","",IF(AND(AD2133="",AE2133="",AF2133=""),"-",IF(AND(AD2133="BIT",AE2133="",AF2133=""),"BIT",IF(AND(AE2133="ANEXO I",AD2133="",AF2133=""),"ANEXO I",IF(AND(AF2133="ANEXO II",AD2133="",AE2133=""),"ANEXO II","Escolher")))))</f>
        <v/>
      </c>
      <c r="AH2133" s="45" t="str">
        <f aca="false">IF(AG2133&lt;&gt;"Pneus","",IFERROR(VLOOKUP(R2133,Dados!$X$2:$Z$5,3,0)*(AI2133-Q2133),VLOOKUP(D2133,Dados!$X$7:$Z$33,3,0)*(AI2133-Q2133)))</f>
        <v/>
      </c>
      <c r="AI2133" s="47" t="str">
        <f aca="false">IF(B2133="","",P2133+Q2133+O2133+M2133+L2133-N2133)</f>
        <v/>
      </c>
      <c r="AJ2133" s="48" t="str">
        <f aca="false">IFERROR(IF(AND(AC2133="SIM",AG2133="-",Y2133="REVENDA"),(AB2133/1+1)*AI2133,IF(AND(AC2133="SIM",AG2133="Pneus",Y2133="REVENDA"),(AB2133/1+1)*(AI2133-AH2133),"")),"")</f>
        <v/>
      </c>
      <c r="AK2133" s="48" t="str">
        <f aca="false">IF(AJ2133="","",AJ2133*17%)</f>
        <v/>
      </c>
      <c r="AL2133" s="48" t="str">
        <f aca="false">IFERROR(IF(AC2133="NÃO","",IF(AK2133="","",IF(E2133="Simples Nacional",BF2133,IF(T2133=0.12,U2133*0.5833337002,IF(T2133=0,AI2133*0.07,U2133))))),"")</f>
        <v/>
      </c>
      <c r="AM2133" s="47" t="str">
        <f aca="false">IFERROR(IF(AC2133="NÃO","",IF(OR(AG2133="-",AG2133="Pneus"),AK2133-AL2133,"")),"")</f>
        <v/>
      </c>
      <c r="AN2133" s="48" t="str">
        <f aca="false">IF(AND(Y2133="REVENDA",AC2133="SIM",AG2133="BIT"),((AB2133/1+1)*AI2133)*0.4117,"")</f>
        <v/>
      </c>
      <c r="AO2133" s="48" t="str">
        <f aca="false">IF(AN2133="","",AN2133*17%)</f>
        <v/>
      </c>
      <c r="AP2133" s="49" t="str">
        <f aca="false">IF(AN2133="","",IF(T2133=0.12,(U2133*0.4117)*0.4117,IF(T2133=0,(AI2133*0.07)*0.4117,U2133*0.4117)))</f>
        <v/>
      </c>
      <c r="AQ2133" s="47" t="str">
        <f aca="false">IF(AN2133="","",AO2133-AP2133)</f>
        <v/>
      </c>
      <c r="AR2133" s="50" t="str">
        <f aca="false">IFERROR(IF(AND(AC2133="SIM",Y2133="REVENDA",LEFT(AG2133,5)="ANEXO")*OR(AE2133="ANEXO I",AF2133="ANEXO II"),VLOOKUP(H2133,Dados!G:I,2,0),""),"INSERIR MVA")</f>
        <v/>
      </c>
      <c r="AS2133" s="48" t="str">
        <f aca="false">IF(LEFT(AG2133,5)="ANEXO",VLOOKUP(AG2133,Dados!$X$111:$Z$112,2,0)*(AI2133-Q2133),"")</f>
        <v/>
      </c>
      <c r="AT2133" s="48" t="str">
        <f aca="false">IFERROR(IF(AR2133="","",(AI2133*AR2133)+AI2133),"INSERIR MVA")</f>
        <v/>
      </c>
      <c r="AU2133" s="48" t="str">
        <f aca="false">IF(AT2133="","",IF(AY2133=0.04,U2133,AS2133*AY2133))</f>
        <v/>
      </c>
      <c r="AV2133" s="47" t="str">
        <f aca="false">IFERROR(IF(AU2133="","",(VLOOKUP(AG2133,Dados!$X$111:$Z$112,3,0)*AT2133*0.17)),"INSERIR MVA")</f>
        <v/>
      </c>
      <c r="AW2133" s="47" t="str">
        <f aca="false">IFERROR(IF(AR2133="","",AV2133-AU2133),"")</f>
        <v/>
      </c>
      <c r="AX2133" s="51" t="str">
        <f aca="false">IFERROR(IF(AC2133="NÃO","",IF(AM2133&lt;&gt;"",AM2133-W2133,IF(AQ2133&lt;&gt;"",AQ2133-W2133,IF(AW2133&lt;&gt;"",AW2133-W2133,"")))),"")</f>
        <v/>
      </c>
      <c r="AY2133" s="46" t="str">
        <f aca="false">IFERROR(IF(ISNA(VLOOKUP(R2133,Dados!$X$2:$Y$5,2,0)),VLOOKUP(D2133,Dados!$X$7:$Y$33,2,0),VLOOKUP(R2133,Dados!$X$2:$Y$5,2,0)),"")</f>
        <v/>
      </c>
      <c r="AZ2133" s="52" t="str">
        <f aca="false">IF(C2133="","",IF(AND(Y2133="CONSUMO",AC2133="NÃO")*OR(AG2133="-",AG2133="BIT"),IF(E2133&lt;&gt;"",(AI2133-(P2133+L2133-N2133+Q2133)*AY2133)/0.83),""))</f>
        <v/>
      </c>
      <c r="BA2133" s="51" t="str">
        <f aca="false">IF(AZ2133="","",AZ2133*0.17-((P2133+L2133-N2133+Q2133)*AY2133))</f>
        <v/>
      </c>
      <c r="BB2133" s="51" t="str">
        <f aca="false">IF(AND(Y2133="CONSUMO",AG2133="ANEXO I",AY2133&gt;4%),(AI2133-(P2133+L2133-N2133+Q2133)*0.0514)/0.83*(0.5177)*(0.17)-AI2133*0.0514,IF(AND(Y2133="CONSUMO",AG2133="ANEXO II",AY2133&gt;4%),(AI2133-(P2133+L2133-N2133+Q2133)*0.041)/0.83*(0.3295)*(0.17)-AI2133*0.041,IF(AND(Y2133="CONSUMO",AG2133="ANEXO I",AY2133=4%),(AI2133-(P2133+L2133-N2133+Q2133)*0.04)/0.83*(0.5177)*(0.17)-AI2133*0.04,IF(AND(Y2133="CONSUMO",AG2133="ANEXO II",AY2133=4%),(AI2133-(P2133+L2133-N2133+Q2133)*0.04)/0.83*(0.3295)*(0.17)-AI2133*0.04,""))))</f>
        <v/>
      </c>
      <c r="BC2133" s="51" t="str">
        <f aca="false">IF(C2133="","",IF(AND(Y2133="CONSUMO",AC2133="SIM")*OR(AG2133="-",AG2133="BIT"),IF(E2133&lt;&gt;"",(AI2133-(P2133+L2133-N2133+Q2133)*AY2133)/0.83),""))</f>
        <v/>
      </c>
      <c r="BD2133" s="51" t="str">
        <f aca="false">IF(BC2133="","",BC2133*0.17)</f>
        <v/>
      </c>
      <c r="BE2133" s="51" t="str">
        <f aca="false">IF(I2133=6908,0,IF(BC2133="","",BD2133-((P2133+L2133-N2133+Q2133)*AY2133)))</f>
        <v/>
      </c>
      <c r="BF2133" s="53" t="str">
        <f aca="false">IF(B2133="","",IF(OR(B2133="",E2133="Regime Normal"),0,(AI2133-Q2133)*VLOOKUP(R2133,Dados!$X$98:$Y$108,2,0)))</f>
        <v/>
      </c>
      <c r="BG2133" s="54" t="str">
        <f aca="false">IFERROR(VLOOKUP(I2133,Dados!$AC$27:$AD$43,2,0),IF(B2133="","",IF(D2133&lt;&gt;"MT",IF(AND(AC2133="SIM",Y2133="Revenda"),"2403",IF(AND(AC2133="SIM",Y2133="Consumo"),"2407",IF(AND(AC2133="NÃO",Y2133="Revenda"),"2102",IF(AND(AC2133="NÃO",Y2133="Consumo"),"2556",)))),REPLACE(I2133,1,1,1))))</f>
        <v/>
      </c>
    </row>
    <row r="2134" customFormat="false" ht="12.8" hidden="false" customHeight="true" outlineLevel="0" collapsed="false">
      <c r="Y2134" s="45"/>
      <c r="Z2134" s="46" t="str">
        <f aca="false">IF(B2134="","",(IFERROR(VLOOKUP(H2134,Dados!A$3:B$15000,2,0),"Não Encontrado")))</f>
        <v/>
      </c>
      <c r="AA2134" s="46" t="str">
        <f aca="false">IF(B2134="","",(IFERROR(VLOOKUP(G2134,Dados!C$3:E$15000,3,0),"Não Encontrado")))</f>
        <v/>
      </c>
      <c r="AB2134" s="46" t="str">
        <f aca="false">IFERROR(IF(Z2134&lt;&gt;"Não Encontrado",Z2134,IF(AA2134&lt;&gt;"Não Encontrado",AA2134,"")),"")</f>
        <v/>
      </c>
      <c r="AC2134" s="45" t="str">
        <f aca="false">IF(B2134="","",IF(AB2134="","NÃO","SIM"))</f>
        <v/>
      </c>
      <c r="AD2134" s="45" t="str">
        <f aca="false">IFERROR(VLOOKUP(G2134,Dados!$P$3:$R$500,3,0),"")</f>
        <v/>
      </c>
      <c r="AE2134" s="45" t="str">
        <f aca="false">IFERROR(VLOOKUP(G2134,Dados!$K$3:$L$500,2,0),"")</f>
        <v/>
      </c>
      <c r="AF2134" s="45" t="str">
        <f aca="false">IFERROR(VLOOKUP(G2134,Dados!$M$3:$N$500,2,0),"")</f>
        <v/>
      </c>
      <c r="AG2134" s="45" t="str">
        <f aca="false">IF(F2134="","",IF(AND(AD2134="",AE2134="",AF2134=""),"-",IF(AND(AD2134="BIT",AE2134="",AF2134=""),"BIT",IF(AND(AE2134="ANEXO I",AD2134="",AF2134=""),"ANEXO I",IF(AND(AF2134="ANEXO II",AD2134="",AE2134=""),"ANEXO II","Escolher")))))</f>
        <v/>
      </c>
      <c r="AH2134" s="45" t="str">
        <f aca="false">IF(AG2134&lt;&gt;"Pneus","",IFERROR(VLOOKUP(R2134,Dados!$X$2:$Z$5,3,0)*(AI2134-Q2134),VLOOKUP(D2134,Dados!$X$7:$Z$33,3,0)*(AI2134-Q2134)))</f>
        <v/>
      </c>
      <c r="AI2134" s="47" t="str">
        <f aca="false">IF(B2134="","",P2134+Q2134+O2134+M2134+L2134-N2134)</f>
        <v/>
      </c>
      <c r="AJ2134" s="48" t="str">
        <f aca="false">IFERROR(IF(AND(AC2134="SIM",AG2134="-",Y2134="REVENDA"),(AB2134/1+1)*AI2134,IF(AND(AC2134="SIM",AG2134="Pneus",Y2134="REVENDA"),(AB2134/1+1)*(AI2134-AH2134),"")),"")</f>
        <v/>
      </c>
      <c r="AK2134" s="48" t="str">
        <f aca="false">IF(AJ2134="","",AJ2134*17%)</f>
        <v/>
      </c>
      <c r="AL2134" s="48" t="str">
        <f aca="false">IFERROR(IF(AC2134="NÃO","",IF(AK2134="","",IF(E2134="Simples Nacional",BF2134,IF(T2134=0.12,U2134*0.5833337002,IF(T2134=0,AI2134*0.07,U2134))))),"")</f>
        <v/>
      </c>
      <c r="AM2134" s="47" t="str">
        <f aca="false">IFERROR(IF(AC2134="NÃO","",IF(OR(AG2134="-",AG2134="Pneus"),AK2134-AL2134,"")),"")</f>
        <v/>
      </c>
      <c r="AN2134" s="48" t="str">
        <f aca="false">IF(AND(Y2134="REVENDA",AC2134="SIM",AG2134="BIT"),((AB2134/1+1)*AI2134)*0.4117,"")</f>
        <v/>
      </c>
      <c r="AO2134" s="48" t="str">
        <f aca="false">IF(AN2134="","",AN2134*17%)</f>
        <v/>
      </c>
      <c r="AP2134" s="49" t="str">
        <f aca="false">IF(AN2134="","",IF(T2134=0.12,(U2134*0.4117)*0.4117,IF(T2134=0,(AI2134*0.07)*0.4117,U2134*0.4117)))</f>
        <v/>
      </c>
      <c r="AQ2134" s="47" t="str">
        <f aca="false">IF(AN2134="","",AO2134-AP2134)</f>
        <v/>
      </c>
      <c r="AR2134" s="50" t="str">
        <f aca="false">IFERROR(IF(AND(AC2134="SIM",Y2134="REVENDA",LEFT(AG2134,5)="ANEXO")*OR(AE2134="ANEXO I",AF2134="ANEXO II"),VLOOKUP(H2134,Dados!G:I,2,0),""),"INSERIR MVA")</f>
        <v/>
      </c>
      <c r="AS2134" s="48" t="str">
        <f aca="false">IF(LEFT(AG2134,5)="ANEXO",VLOOKUP(AG2134,Dados!$X$111:$Z$112,2,0)*(AI2134-Q2134),"")</f>
        <v/>
      </c>
      <c r="AT2134" s="48" t="str">
        <f aca="false">IFERROR(IF(AR2134="","",(AI2134*AR2134)+AI2134),"INSERIR MVA")</f>
        <v/>
      </c>
      <c r="AU2134" s="48" t="str">
        <f aca="false">IF(AT2134="","",IF(AY2134=0.04,U2134,AS2134*AY2134))</f>
        <v/>
      </c>
      <c r="AV2134" s="47" t="str">
        <f aca="false">IFERROR(IF(AU2134="","",(VLOOKUP(AG2134,Dados!$X$111:$Z$112,3,0)*AT2134*0.17)),"INSERIR MVA")</f>
        <v/>
      </c>
      <c r="AW2134" s="47" t="str">
        <f aca="false">IFERROR(IF(AR2134="","",AV2134-AU2134),"")</f>
        <v/>
      </c>
      <c r="AX2134" s="51" t="str">
        <f aca="false">IFERROR(IF(AC2134="NÃO","",IF(AM2134&lt;&gt;"",AM2134-W2134,IF(AQ2134&lt;&gt;"",AQ2134-W2134,IF(AW2134&lt;&gt;"",AW2134-W2134,"")))),"")</f>
        <v/>
      </c>
      <c r="AY2134" s="46" t="str">
        <f aca="false">IFERROR(IF(ISNA(VLOOKUP(R2134,Dados!$X$2:$Y$5,2,0)),VLOOKUP(D2134,Dados!$X$7:$Y$33,2,0),VLOOKUP(R2134,Dados!$X$2:$Y$5,2,0)),"")</f>
        <v/>
      </c>
      <c r="AZ2134" s="52" t="str">
        <f aca="false">IF(C2134="","",IF(AND(Y2134="CONSUMO",AC2134="NÃO")*OR(AG2134="-",AG2134="BIT"),IF(E2134&lt;&gt;"",(AI2134-(P2134+L2134-N2134+Q2134)*AY2134)/0.83),""))</f>
        <v/>
      </c>
      <c r="BA2134" s="51" t="str">
        <f aca="false">IF(AZ2134="","",AZ2134*0.17-((P2134+L2134-N2134+Q2134)*AY2134))</f>
        <v/>
      </c>
      <c r="BB2134" s="51" t="str">
        <f aca="false">IF(AND(Y2134="CONSUMO",AG2134="ANEXO I",AY2134&gt;4%),(AI2134-(P2134+L2134-N2134+Q2134)*0.0514)/0.83*(0.5177)*(0.17)-AI2134*0.0514,IF(AND(Y2134="CONSUMO",AG2134="ANEXO II",AY2134&gt;4%),(AI2134-(P2134+L2134-N2134+Q2134)*0.041)/0.83*(0.3295)*(0.17)-AI2134*0.041,IF(AND(Y2134="CONSUMO",AG2134="ANEXO I",AY2134=4%),(AI2134-(P2134+L2134-N2134+Q2134)*0.04)/0.83*(0.5177)*(0.17)-AI2134*0.04,IF(AND(Y2134="CONSUMO",AG2134="ANEXO II",AY2134=4%),(AI2134-(P2134+L2134-N2134+Q2134)*0.04)/0.83*(0.3295)*(0.17)-AI2134*0.04,""))))</f>
        <v/>
      </c>
      <c r="BC2134" s="51" t="str">
        <f aca="false">IF(C2134="","",IF(AND(Y2134="CONSUMO",AC2134="SIM")*OR(AG2134="-",AG2134="BIT"),IF(E2134&lt;&gt;"",(AI2134-(P2134+L2134-N2134+Q2134)*AY2134)/0.83),""))</f>
        <v/>
      </c>
      <c r="BD2134" s="51" t="str">
        <f aca="false">IF(BC2134="","",BC2134*0.17)</f>
        <v/>
      </c>
      <c r="BE2134" s="51" t="str">
        <f aca="false">IF(I2134=6908,0,IF(BC2134="","",BD2134-((P2134+L2134-N2134+Q2134)*AY2134)))</f>
        <v/>
      </c>
      <c r="BF2134" s="53" t="str">
        <f aca="false">IF(B2134="","",IF(OR(B2134="",E2134="Regime Normal"),0,(AI2134-Q2134)*VLOOKUP(R2134,Dados!$X$98:$Y$108,2,0)))</f>
        <v/>
      </c>
      <c r="BG2134" s="54" t="str">
        <f aca="false">IFERROR(VLOOKUP(I2134,Dados!$AC$27:$AD$43,2,0),IF(B2134="","",IF(D2134&lt;&gt;"MT",IF(AND(AC2134="SIM",Y2134="Revenda"),"2403",IF(AND(AC2134="SIM",Y2134="Consumo"),"2407",IF(AND(AC2134="NÃO",Y2134="Revenda"),"2102",IF(AND(AC2134="NÃO",Y2134="Consumo"),"2556",)))),REPLACE(I2134,1,1,1))))</f>
        <v/>
      </c>
    </row>
    <row r="2135" customFormat="false" ht="12.8" hidden="false" customHeight="true" outlineLevel="0" collapsed="false">
      <c r="Y2135" s="45"/>
      <c r="Z2135" s="46" t="str">
        <f aca="false">IF(B2135="","",(IFERROR(VLOOKUP(H2135,Dados!A$3:B$15000,2,0),"Não Encontrado")))</f>
        <v/>
      </c>
      <c r="AA2135" s="46" t="str">
        <f aca="false">IF(B2135="","",(IFERROR(VLOOKUP(G2135,Dados!C$3:E$15000,3,0),"Não Encontrado")))</f>
        <v/>
      </c>
      <c r="AB2135" s="46" t="str">
        <f aca="false">IFERROR(IF(Z2135&lt;&gt;"Não Encontrado",Z2135,IF(AA2135&lt;&gt;"Não Encontrado",AA2135,"")),"")</f>
        <v/>
      </c>
      <c r="AC2135" s="45" t="str">
        <f aca="false">IF(B2135="","",IF(AB2135="","NÃO","SIM"))</f>
        <v/>
      </c>
      <c r="AD2135" s="45" t="str">
        <f aca="false">IFERROR(VLOOKUP(G2135,Dados!$P$3:$R$500,3,0),"")</f>
        <v/>
      </c>
      <c r="AE2135" s="45" t="str">
        <f aca="false">IFERROR(VLOOKUP(G2135,Dados!$K$3:$L$500,2,0),"")</f>
        <v/>
      </c>
      <c r="AF2135" s="45" t="str">
        <f aca="false">IFERROR(VLOOKUP(G2135,Dados!$M$3:$N$500,2,0),"")</f>
        <v/>
      </c>
      <c r="AG2135" s="45" t="str">
        <f aca="false">IF(F2135="","",IF(AND(AD2135="",AE2135="",AF2135=""),"-",IF(AND(AD2135="BIT",AE2135="",AF2135=""),"BIT",IF(AND(AE2135="ANEXO I",AD2135="",AF2135=""),"ANEXO I",IF(AND(AF2135="ANEXO II",AD2135="",AE2135=""),"ANEXO II","Escolher")))))</f>
        <v/>
      </c>
      <c r="AH2135" s="45" t="str">
        <f aca="false">IF(AG2135&lt;&gt;"Pneus","",IFERROR(VLOOKUP(R2135,Dados!$X$2:$Z$5,3,0)*(AI2135-Q2135),VLOOKUP(D2135,Dados!$X$7:$Z$33,3,0)*(AI2135-Q2135)))</f>
        <v/>
      </c>
      <c r="AI2135" s="47" t="str">
        <f aca="false">IF(B2135="","",P2135+Q2135+O2135+M2135+L2135-N2135)</f>
        <v/>
      </c>
      <c r="AJ2135" s="48" t="str">
        <f aca="false">IFERROR(IF(AND(AC2135="SIM",AG2135="-",Y2135="REVENDA"),(AB2135/1+1)*AI2135,IF(AND(AC2135="SIM",AG2135="Pneus",Y2135="REVENDA"),(AB2135/1+1)*(AI2135-AH2135),"")),"")</f>
        <v/>
      </c>
      <c r="AK2135" s="48" t="str">
        <f aca="false">IF(AJ2135="","",AJ2135*17%)</f>
        <v/>
      </c>
      <c r="AL2135" s="48" t="str">
        <f aca="false">IFERROR(IF(AC2135="NÃO","",IF(AK2135="","",IF(E2135="Simples Nacional",BF2135,IF(T2135=0.12,U2135*0.5833337002,IF(T2135=0,AI2135*0.07,U2135))))),"")</f>
        <v/>
      </c>
      <c r="AM2135" s="47" t="str">
        <f aca="false">IFERROR(IF(AC2135="NÃO","",IF(OR(AG2135="-",AG2135="Pneus"),AK2135-AL2135,"")),"")</f>
        <v/>
      </c>
      <c r="AN2135" s="48" t="str">
        <f aca="false">IF(AND(Y2135="REVENDA",AC2135="SIM",AG2135="BIT"),((AB2135/1+1)*AI2135)*0.4117,"")</f>
        <v/>
      </c>
      <c r="AO2135" s="48" t="str">
        <f aca="false">IF(AN2135="","",AN2135*17%)</f>
        <v/>
      </c>
      <c r="AP2135" s="49" t="str">
        <f aca="false">IF(AN2135="","",IF(T2135=0.12,(U2135*0.4117)*0.4117,IF(T2135=0,(AI2135*0.07)*0.4117,U2135*0.4117)))</f>
        <v/>
      </c>
      <c r="AQ2135" s="47" t="str">
        <f aca="false">IF(AN2135="","",AO2135-AP2135)</f>
        <v/>
      </c>
      <c r="AR2135" s="50" t="str">
        <f aca="false">IFERROR(IF(AND(AC2135="SIM",Y2135="REVENDA",LEFT(AG2135,5)="ANEXO")*OR(AE2135="ANEXO I",AF2135="ANEXO II"),VLOOKUP(H2135,Dados!G:I,2,0),""),"INSERIR MVA")</f>
        <v/>
      </c>
      <c r="AS2135" s="48" t="str">
        <f aca="false">IF(LEFT(AG2135,5)="ANEXO",VLOOKUP(AG2135,Dados!$X$111:$Z$112,2,0)*(AI2135-Q2135),"")</f>
        <v/>
      </c>
      <c r="AT2135" s="48" t="str">
        <f aca="false">IFERROR(IF(AR2135="","",(AI2135*AR2135)+AI2135),"INSERIR MVA")</f>
        <v/>
      </c>
      <c r="AU2135" s="48" t="str">
        <f aca="false">IF(AT2135="","",IF(AY2135=0.04,U2135,AS2135*AY2135))</f>
        <v/>
      </c>
      <c r="AV2135" s="47" t="str">
        <f aca="false">IFERROR(IF(AU2135="","",(VLOOKUP(AG2135,Dados!$X$111:$Z$112,3,0)*AT2135*0.17)),"INSERIR MVA")</f>
        <v/>
      </c>
      <c r="AW2135" s="47" t="str">
        <f aca="false">IFERROR(IF(AR2135="","",AV2135-AU2135),"")</f>
        <v/>
      </c>
      <c r="AX2135" s="51" t="str">
        <f aca="false">IFERROR(IF(AC2135="NÃO","",IF(AM2135&lt;&gt;"",AM2135-W2135,IF(AQ2135&lt;&gt;"",AQ2135-W2135,IF(AW2135&lt;&gt;"",AW2135-W2135,"")))),"")</f>
        <v/>
      </c>
      <c r="AY2135" s="46" t="str">
        <f aca="false">IFERROR(IF(ISNA(VLOOKUP(R2135,Dados!$X$2:$Y$5,2,0)),VLOOKUP(D2135,Dados!$X$7:$Y$33,2,0),VLOOKUP(R2135,Dados!$X$2:$Y$5,2,0)),"")</f>
        <v/>
      </c>
      <c r="AZ2135" s="52" t="str">
        <f aca="false">IF(C2135="","",IF(AND(Y2135="CONSUMO",AC2135="NÃO")*OR(AG2135="-",AG2135="BIT"),IF(E2135&lt;&gt;"",(AI2135-(P2135+L2135-N2135+Q2135)*AY2135)/0.83),""))</f>
        <v/>
      </c>
      <c r="BA2135" s="51" t="str">
        <f aca="false">IF(AZ2135="","",AZ2135*0.17-((P2135+L2135-N2135+Q2135)*AY2135))</f>
        <v/>
      </c>
      <c r="BB2135" s="51" t="str">
        <f aca="false">IF(AND(Y2135="CONSUMO",AG2135="ANEXO I",AY2135&gt;4%),(AI2135-(P2135+L2135-N2135+Q2135)*0.0514)/0.83*(0.5177)*(0.17)-AI2135*0.0514,IF(AND(Y2135="CONSUMO",AG2135="ANEXO II",AY2135&gt;4%),(AI2135-(P2135+L2135-N2135+Q2135)*0.041)/0.83*(0.3295)*(0.17)-AI2135*0.041,IF(AND(Y2135="CONSUMO",AG2135="ANEXO I",AY2135=4%),(AI2135-(P2135+L2135-N2135+Q2135)*0.04)/0.83*(0.5177)*(0.17)-AI2135*0.04,IF(AND(Y2135="CONSUMO",AG2135="ANEXO II",AY2135=4%),(AI2135-(P2135+L2135-N2135+Q2135)*0.04)/0.83*(0.3295)*(0.17)-AI2135*0.04,""))))</f>
        <v/>
      </c>
      <c r="BC2135" s="51" t="str">
        <f aca="false">IF(C2135="","",IF(AND(Y2135="CONSUMO",AC2135="SIM")*OR(AG2135="-",AG2135="BIT"),IF(E2135&lt;&gt;"",(AI2135-(P2135+L2135-N2135+Q2135)*AY2135)/0.83),""))</f>
        <v/>
      </c>
      <c r="BD2135" s="51" t="str">
        <f aca="false">IF(BC2135="","",BC2135*0.17)</f>
        <v/>
      </c>
      <c r="BE2135" s="51" t="str">
        <f aca="false">IF(I2135=6908,0,IF(BC2135="","",BD2135-((P2135+L2135-N2135+Q2135)*AY2135)))</f>
        <v/>
      </c>
      <c r="BF2135" s="53" t="str">
        <f aca="false">IF(B2135="","",IF(OR(B2135="",E2135="Regime Normal"),0,(AI2135-Q2135)*VLOOKUP(R2135,Dados!$X$98:$Y$108,2,0)))</f>
        <v/>
      </c>
      <c r="BG2135" s="54" t="str">
        <f aca="false">IFERROR(VLOOKUP(I2135,Dados!$AC$27:$AD$43,2,0),IF(B2135="","",IF(D2135&lt;&gt;"MT",IF(AND(AC2135="SIM",Y2135="Revenda"),"2403",IF(AND(AC2135="SIM",Y2135="Consumo"),"2407",IF(AND(AC2135="NÃO",Y2135="Revenda"),"2102",IF(AND(AC2135="NÃO",Y2135="Consumo"),"2556",)))),REPLACE(I2135,1,1,1))))</f>
        <v/>
      </c>
    </row>
    <row r="2136" customFormat="false" ht="12.8" hidden="false" customHeight="true" outlineLevel="0" collapsed="false">
      <c r="Y2136" s="45"/>
      <c r="Z2136" s="46" t="str">
        <f aca="false">IF(B2136="","",(IFERROR(VLOOKUP(H2136,Dados!A$3:B$15000,2,0),"Não Encontrado")))</f>
        <v/>
      </c>
      <c r="AA2136" s="46" t="str">
        <f aca="false">IF(B2136="","",(IFERROR(VLOOKUP(G2136,Dados!C$3:E$15000,3,0),"Não Encontrado")))</f>
        <v/>
      </c>
      <c r="AB2136" s="46" t="str">
        <f aca="false">IFERROR(IF(Z2136&lt;&gt;"Não Encontrado",Z2136,IF(AA2136&lt;&gt;"Não Encontrado",AA2136,"")),"")</f>
        <v/>
      </c>
      <c r="AC2136" s="45" t="str">
        <f aca="false">IF(B2136="","",IF(AB2136="","NÃO","SIM"))</f>
        <v/>
      </c>
      <c r="AD2136" s="45" t="str">
        <f aca="false">IFERROR(VLOOKUP(G2136,Dados!$P$3:$R$500,3,0),"")</f>
        <v/>
      </c>
      <c r="AE2136" s="45" t="str">
        <f aca="false">IFERROR(VLOOKUP(G2136,Dados!$K$3:$L$500,2,0),"")</f>
        <v/>
      </c>
      <c r="AF2136" s="45" t="str">
        <f aca="false">IFERROR(VLOOKUP(G2136,Dados!$M$3:$N$500,2,0),"")</f>
        <v/>
      </c>
      <c r="AG2136" s="45" t="str">
        <f aca="false">IF(F2136="","",IF(AND(AD2136="",AE2136="",AF2136=""),"-",IF(AND(AD2136="BIT",AE2136="",AF2136=""),"BIT",IF(AND(AE2136="ANEXO I",AD2136="",AF2136=""),"ANEXO I",IF(AND(AF2136="ANEXO II",AD2136="",AE2136=""),"ANEXO II","Escolher")))))</f>
        <v/>
      </c>
      <c r="AH2136" s="45" t="str">
        <f aca="false">IF(AG2136&lt;&gt;"Pneus","",IFERROR(VLOOKUP(R2136,Dados!$X$2:$Z$5,3,0)*(AI2136-Q2136),VLOOKUP(D2136,Dados!$X$7:$Z$33,3,0)*(AI2136-Q2136)))</f>
        <v/>
      </c>
      <c r="AI2136" s="47" t="str">
        <f aca="false">IF(B2136="","",P2136+Q2136+O2136+M2136+L2136-N2136)</f>
        <v/>
      </c>
      <c r="AJ2136" s="48" t="str">
        <f aca="false">IFERROR(IF(AND(AC2136="SIM",AG2136="-",Y2136="REVENDA"),(AB2136/1+1)*AI2136,IF(AND(AC2136="SIM",AG2136="Pneus",Y2136="REVENDA"),(AB2136/1+1)*(AI2136-AH2136),"")),"")</f>
        <v/>
      </c>
      <c r="AK2136" s="48" t="str">
        <f aca="false">IF(AJ2136="","",AJ2136*17%)</f>
        <v/>
      </c>
      <c r="AL2136" s="48" t="str">
        <f aca="false">IFERROR(IF(AC2136="NÃO","",IF(AK2136="","",IF(E2136="Simples Nacional",BF2136,IF(T2136=0.12,U2136*0.5833337002,IF(T2136=0,AI2136*0.07,U2136))))),"")</f>
        <v/>
      </c>
      <c r="AM2136" s="47" t="str">
        <f aca="false">IFERROR(IF(AC2136="NÃO","",IF(OR(AG2136="-",AG2136="Pneus"),AK2136-AL2136,"")),"")</f>
        <v/>
      </c>
      <c r="AN2136" s="48" t="str">
        <f aca="false">IF(AND(Y2136="REVENDA",AC2136="SIM",AG2136="BIT"),((AB2136/1+1)*AI2136)*0.4117,"")</f>
        <v/>
      </c>
      <c r="AO2136" s="48" t="str">
        <f aca="false">IF(AN2136="","",AN2136*17%)</f>
        <v/>
      </c>
      <c r="AP2136" s="49" t="str">
        <f aca="false">IF(AN2136="","",IF(T2136=0.12,(U2136*0.4117)*0.4117,IF(T2136=0,(AI2136*0.07)*0.4117,U2136*0.4117)))</f>
        <v/>
      </c>
      <c r="AQ2136" s="47" t="str">
        <f aca="false">IF(AN2136="","",AO2136-AP2136)</f>
        <v/>
      </c>
      <c r="AR2136" s="50" t="str">
        <f aca="false">IFERROR(IF(AND(AC2136="SIM",Y2136="REVENDA",LEFT(AG2136,5)="ANEXO")*OR(AE2136="ANEXO I",AF2136="ANEXO II"),VLOOKUP(H2136,Dados!G:I,2,0),""),"INSERIR MVA")</f>
        <v/>
      </c>
      <c r="AS2136" s="48" t="str">
        <f aca="false">IF(LEFT(AG2136,5)="ANEXO",VLOOKUP(AG2136,Dados!$X$111:$Z$112,2,0)*(AI2136-Q2136),"")</f>
        <v/>
      </c>
      <c r="AT2136" s="48" t="str">
        <f aca="false">IFERROR(IF(AR2136="","",(AI2136*AR2136)+AI2136),"INSERIR MVA")</f>
        <v/>
      </c>
      <c r="AU2136" s="48" t="str">
        <f aca="false">IF(AT2136="","",IF(AY2136=0.04,U2136,AS2136*AY2136))</f>
        <v/>
      </c>
      <c r="AV2136" s="47" t="str">
        <f aca="false">IFERROR(IF(AU2136="","",(VLOOKUP(AG2136,Dados!$X$111:$Z$112,3,0)*AT2136*0.17)),"INSERIR MVA")</f>
        <v/>
      </c>
      <c r="AW2136" s="47" t="str">
        <f aca="false">IFERROR(IF(AR2136="","",AV2136-AU2136),"")</f>
        <v/>
      </c>
      <c r="AX2136" s="51" t="str">
        <f aca="false">IFERROR(IF(AC2136="NÃO","",IF(AM2136&lt;&gt;"",AM2136-W2136,IF(AQ2136&lt;&gt;"",AQ2136-W2136,IF(AW2136&lt;&gt;"",AW2136-W2136,"")))),"")</f>
        <v/>
      </c>
      <c r="AY2136" s="46" t="str">
        <f aca="false">IFERROR(IF(ISNA(VLOOKUP(R2136,Dados!$X$2:$Y$5,2,0)),VLOOKUP(D2136,Dados!$X$7:$Y$33,2,0),VLOOKUP(R2136,Dados!$X$2:$Y$5,2,0)),"")</f>
        <v/>
      </c>
      <c r="AZ2136" s="52" t="str">
        <f aca="false">IF(C2136="","",IF(AND(Y2136="CONSUMO",AC2136="NÃO")*OR(AG2136="-",AG2136="BIT"),IF(E2136&lt;&gt;"",(AI2136-(P2136+L2136-N2136+Q2136)*AY2136)/0.83),""))</f>
        <v/>
      </c>
      <c r="BA2136" s="51" t="str">
        <f aca="false">IF(AZ2136="","",AZ2136*0.17-((P2136+L2136-N2136+Q2136)*AY2136))</f>
        <v/>
      </c>
      <c r="BB2136" s="51" t="str">
        <f aca="false">IF(AND(Y2136="CONSUMO",AG2136="ANEXO I",AY2136&gt;4%),(AI2136-(P2136+L2136-N2136+Q2136)*0.0514)/0.83*(0.5177)*(0.17)-AI2136*0.0514,IF(AND(Y2136="CONSUMO",AG2136="ANEXO II",AY2136&gt;4%),(AI2136-(P2136+L2136-N2136+Q2136)*0.041)/0.83*(0.3295)*(0.17)-AI2136*0.041,IF(AND(Y2136="CONSUMO",AG2136="ANEXO I",AY2136=4%),(AI2136-(P2136+L2136-N2136+Q2136)*0.04)/0.83*(0.5177)*(0.17)-AI2136*0.04,IF(AND(Y2136="CONSUMO",AG2136="ANEXO II",AY2136=4%),(AI2136-(P2136+L2136-N2136+Q2136)*0.04)/0.83*(0.3295)*(0.17)-AI2136*0.04,""))))</f>
        <v/>
      </c>
      <c r="BC2136" s="51" t="str">
        <f aca="false">IF(C2136="","",IF(AND(Y2136="CONSUMO",AC2136="SIM")*OR(AG2136="-",AG2136="BIT"),IF(E2136&lt;&gt;"",(AI2136-(P2136+L2136-N2136+Q2136)*AY2136)/0.83),""))</f>
        <v/>
      </c>
      <c r="BD2136" s="51" t="str">
        <f aca="false">IF(BC2136="","",BC2136*0.17)</f>
        <v/>
      </c>
      <c r="BE2136" s="51" t="str">
        <f aca="false">IF(I2136=6908,0,IF(BC2136="","",BD2136-((P2136+L2136-N2136+Q2136)*AY2136)))</f>
        <v/>
      </c>
      <c r="BF2136" s="53" t="str">
        <f aca="false">IF(B2136="","",IF(OR(B2136="",E2136="Regime Normal"),0,(AI2136-Q2136)*VLOOKUP(R2136,Dados!$X$98:$Y$108,2,0)))</f>
        <v/>
      </c>
      <c r="BG2136" s="54" t="str">
        <f aca="false">IFERROR(VLOOKUP(I2136,Dados!$AC$27:$AD$43,2,0),IF(B2136="","",IF(D2136&lt;&gt;"MT",IF(AND(AC2136="SIM",Y2136="Revenda"),"2403",IF(AND(AC2136="SIM",Y2136="Consumo"),"2407",IF(AND(AC2136="NÃO",Y2136="Revenda"),"2102",IF(AND(AC2136="NÃO",Y2136="Consumo"),"2556",)))),REPLACE(I2136,1,1,1))))</f>
        <v/>
      </c>
    </row>
    <row r="2137" customFormat="false" ht="12.8" hidden="false" customHeight="true" outlineLevel="0" collapsed="false">
      <c r="Y2137" s="45"/>
      <c r="Z2137" s="46" t="str">
        <f aca="false">IF(B2137="","",(IFERROR(VLOOKUP(H2137,Dados!A$3:B$15000,2,0),"Não Encontrado")))</f>
        <v/>
      </c>
      <c r="AA2137" s="46" t="str">
        <f aca="false">IF(B2137="","",(IFERROR(VLOOKUP(G2137,Dados!C$3:E$15000,3,0),"Não Encontrado")))</f>
        <v/>
      </c>
      <c r="AB2137" s="46" t="str">
        <f aca="false">IFERROR(IF(Z2137&lt;&gt;"Não Encontrado",Z2137,IF(AA2137&lt;&gt;"Não Encontrado",AA2137,"")),"")</f>
        <v/>
      </c>
      <c r="AC2137" s="45" t="str">
        <f aca="false">IF(B2137="","",IF(AB2137="","NÃO","SIM"))</f>
        <v/>
      </c>
      <c r="AD2137" s="45" t="str">
        <f aca="false">IFERROR(VLOOKUP(G2137,Dados!$P$3:$R$500,3,0),"")</f>
        <v/>
      </c>
      <c r="AE2137" s="45" t="str">
        <f aca="false">IFERROR(VLOOKUP(G2137,Dados!$K$3:$L$500,2,0),"")</f>
        <v/>
      </c>
      <c r="AF2137" s="45" t="str">
        <f aca="false">IFERROR(VLOOKUP(G2137,Dados!$M$3:$N$500,2,0),"")</f>
        <v/>
      </c>
      <c r="AG2137" s="45" t="str">
        <f aca="false">IF(F2137="","",IF(AND(AD2137="",AE2137="",AF2137=""),"-",IF(AND(AD2137="BIT",AE2137="",AF2137=""),"BIT",IF(AND(AE2137="ANEXO I",AD2137="",AF2137=""),"ANEXO I",IF(AND(AF2137="ANEXO II",AD2137="",AE2137=""),"ANEXO II","Escolher")))))</f>
        <v/>
      </c>
      <c r="AH2137" s="45" t="str">
        <f aca="false">IF(AG2137&lt;&gt;"Pneus","",IFERROR(VLOOKUP(R2137,Dados!$X$2:$Z$5,3,0)*(AI2137-Q2137),VLOOKUP(D2137,Dados!$X$7:$Z$33,3,0)*(AI2137-Q2137)))</f>
        <v/>
      </c>
      <c r="AI2137" s="47" t="str">
        <f aca="false">IF(B2137="","",P2137+Q2137+O2137+M2137+L2137-N2137)</f>
        <v/>
      </c>
      <c r="AJ2137" s="48" t="str">
        <f aca="false">IFERROR(IF(AND(AC2137="SIM",AG2137="-",Y2137="REVENDA"),(AB2137/1+1)*AI2137,IF(AND(AC2137="SIM",AG2137="Pneus",Y2137="REVENDA"),(AB2137/1+1)*(AI2137-AH2137),"")),"")</f>
        <v/>
      </c>
      <c r="AK2137" s="48" t="str">
        <f aca="false">IF(AJ2137="","",AJ2137*17%)</f>
        <v/>
      </c>
      <c r="AL2137" s="48" t="str">
        <f aca="false">IFERROR(IF(AC2137="NÃO","",IF(AK2137="","",IF(E2137="Simples Nacional",BF2137,IF(T2137=0.12,U2137*0.5833337002,IF(T2137=0,AI2137*0.07,U2137))))),"")</f>
        <v/>
      </c>
      <c r="AM2137" s="47" t="str">
        <f aca="false">IFERROR(IF(AC2137="NÃO","",IF(OR(AG2137="-",AG2137="Pneus"),AK2137-AL2137,"")),"")</f>
        <v/>
      </c>
      <c r="AN2137" s="48" t="str">
        <f aca="false">IF(AND(Y2137="REVENDA",AC2137="SIM",AG2137="BIT"),((AB2137/1+1)*AI2137)*0.4117,"")</f>
        <v/>
      </c>
      <c r="AO2137" s="48" t="str">
        <f aca="false">IF(AN2137="","",AN2137*17%)</f>
        <v/>
      </c>
      <c r="AP2137" s="49" t="str">
        <f aca="false">IF(AN2137="","",IF(T2137=0.12,(U2137*0.4117)*0.4117,IF(T2137=0,(AI2137*0.07)*0.4117,U2137*0.4117)))</f>
        <v/>
      </c>
      <c r="AQ2137" s="47" t="str">
        <f aca="false">IF(AN2137="","",AO2137-AP2137)</f>
        <v/>
      </c>
      <c r="AR2137" s="50" t="str">
        <f aca="false">IFERROR(IF(AND(AC2137="SIM",Y2137="REVENDA",LEFT(AG2137,5)="ANEXO")*OR(AE2137="ANEXO I",AF2137="ANEXO II"),VLOOKUP(H2137,Dados!G:I,2,0),""),"INSERIR MVA")</f>
        <v/>
      </c>
      <c r="AS2137" s="48" t="str">
        <f aca="false">IF(LEFT(AG2137,5)="ANEXO",VLOOKUP(AG2137,Dados!$X$111:$Z$112,2,0)*(AI2137-Q2137),"")</f>
        <v/>
      </c>
      <c r="AT2137" s="48" t="str">
        <f aca="false">IFERROR(IF(AR2137="","",(AI2137*AR2137)+AI2137),"INSERIR MVA")</f>
        <v/>
      </c>
      <c r="AU2137" s="48" t="str">
        <f aca="false">IF(AT2137="","",IF(AY2137=0.04,U2137,AS2137*AY2137))</f>
        <v/>
      </c>
      <c r="AV2137" s="47" t="str">
        <f aca="false">IFERROR(IF(AU2137="","",(VLOOKUP(AG2137,Dados!$X$111:$Z$112,3,0)*AT2137*0.17)),"INSERIR MVA")</f>
        <v/>
      </c>
      <c r="AW2137" s="47" t="str">
        <f aca="false">IFERROR(IF(AR2137="","",AV2137-AU2137),"")</f>
        <v/>
      </c>
      <c r="AX2137" s="51" t="str">
        <f aca="false">IFERROR(IF(AC2137="NÃO","",IF(AM2137&lt;&gt;"",AM2137-W2137,IF(AQ2137&lt;&gt;"",AQ2137-W2137,IF(AW2137&lt;&gt;"",AW2137-W2137,"")))),"")</f>
        <v/>
      </c>
      <c r="AY2137" s="46" t="str">
        <f aca="false">IFERROR(IF(ISNA(VLOOKUP(R2137,Dados!$X$2:$Y$5,2,0)),VLOOKUP(D2137,Dados!$X$7:$Y$33,2,0),VLOOKUP(R2137,Dados!$X$2:$Y$5,2,0)),"")</f>
        <v/>
      </c>
      <c r="AZ2137" s="52" t="str">
        <f aca="false">IF(C2137="","",IF(AND(Y2137="CONSUMO",AC2137="NÃO")*OR(AG2137="-",AG2137="BIT"),IF(E2137&lt;&gt;"",(AI2137-(P2137+L2137-N2137+Q2137)*AY2137)/0.83),""))</f>
        <v/>
      </c>
      <c r="BA2137" s="51" t="str">
        <f aca="false">IF(AZ2137="","",AZ2137*0.17-((P2137+L2137-N2137+Q2137)*AY2137))</f>
        <v/>
      </c>
      <c r="BB2137" s="51" t="str">
        <f aca="false">IF(AND(Y2137="CONSUMO",AG2137="ANEXO I",AY2137&gt;4%),(AI2137-(P2137+L2137-N2137+Q2137)*0.0514)/0.83*(0.5177)*(0.17)-AI2137*0.0514,IF(AND(Y2137="CONSUMO",AG2137="ANEXO II",AY2137&gt;4%),(AI2137-(P2137+L2137-N2137+Q2137)*0.041)/0.83*(0.3295)*(0.17)-AI2137*0.041,IF(AND(Y2137="CONSUMO",AG2137="ANEXO I",AY2137=4%),(AI2137-(P2137+L2137-N2137+Q2137)*0.04)/0.83*(0.5177)*(0.17)-AI2137*0.04,IF(AND(Y2137="CONSUMO",AG2137="ANEXO II",AY2137=4%),(AI2137-(P2137+L2137-N2137+Q2137)*0.04)/0.83*(0.3295)*(0.17)-AI2137*0.04,""))))</f>
        <v/>
      </c>
      <c r="BC2137" s="51" t="str">
        <f aca="false">IF(C2137="","",IF(AND(Y2137="CONSUMO",AC2137="SIM")*OR(AG2137="-",AG2137="BIT"),IF(E2137&lt;&gt;"",(AI2137-(P2137+L2137-N2137+Q2137)*AY2137)/0.83),""))</f>
        <v/>
      </c>
      <c r="BD2137" s="51" t="str">
        <f aca="false">IF(BC2137="","",BC2137*0.17)</f>
        <v/>
      </c>
      <c r="BE2137" s="51" t="str">
        <f aca="false">IF(I2137=6908,0,IF(BC2137="","",BD2137-((P2137+L2137-N2137+Q2137)*AY2137)))</f>
        <v/>
      </c>
      <c r="BF2137" s="53" t="str">
        <f aca="false">IF(B2137="","",IF(OR(B2137="",E2137="Regime Normal"),0,(AI2137-Q2137)*VLOOKUP(R2137,Dados!$X$98:$Y$108,2,0)))</f>
        <v/>
      </c>
      <c r="BG2137" s="54" t="str">
        <f aca="false">IFERROR(VLOOKUP(I2137,Dados!$AC$27:$AD$43,2,0),IF(B2137="","",IF(D2137&lt;&gt;"MT",IF(AND(AC2137="SIM",Y2137="Revenda"),"2403",IF(AND(AC2137="SIM",Y2137="Consumo"),"2407",IF(AND(AC2137="NÃO",Y2137="Revenda"),"2102",IF(AND(AC2137="NÃO",Y2137="Consumo"),"2556",)))),REPLACE(I2137,1,1,1))))</f>
        <v/>
      </c>
    </row>
    <row r="2138" customFormat="false" ht="12.8" hidden="false" customHeight="true" outlineLevel="0" collapsed="false">
      <c r="Y2138" s="45"/>
      <c r="Z2138" s="46" t="str">
        <f aca="false">IF(B2138="","",(IFERROR(VLOOKUP(H2138,Dados!A$3:B$15000,2,0),"Não Encontrado")))</f>
        <v/>
      </c>
      <c r="AA2138" s="46" t="str">
        <f aca="false">IF(B2138="","",(IFERROR(VLOOKUP(G2138,Dados!C$3:E$15000,3,0),"Não Encontrado")))</f>
        <v/>
      </c>
      <c r="AB2138" s="46" t="str">
        <f aca="false">IFERROR(IF(Z2138&lt;&gt;"Não Encontrado",Z2138,IF(AA2138&lt;&gt;"Não Encontrado",AA2138,"")),"")</f>
        <v/>
      </c>
      <c r="AC2138" s="45" t="str">
        <f aca="false">IF(B2138="","",IF(AB2138="","NÃO","SIM"))</f>
        <v/>
      </c>
      <c r="AD2138" s="45" t="str">
        <f aca="false">IFERROR(VLOOKUP(G2138,Dados!$P$3:$R$500,3,0),"")</f>
        <v/>
      </c>
      <c r="AE2138" s="45" t="str">
        <f aca="false">IFERROR(VLOOKUP(G2138,Dados!$K$3:$L$500,2,0),"")</f>
        <v/>
      </c>
      <c r="AF2138" s="45" t="str">
        <f aca="false">IFERROR(VLOOKUP(G2138,Dados!$M$3:$N$500,2,0),"")</f>
        <v/>
      </c>
      <c r="AG2138" s="45" t="str">
        <f aca="false">IF(F2138="","",IF(AND(AD2138="",AE2138="",AF2138=""),"-",IF(AND(AD2138="BIT",AE2138="",AF2138=""),"BIT",IF(AND(AE2138="ANEXO I",AD2138="",AF2138=""),"ANEXO I",IF(AND(AF2138="ANEXO II",AD2138="",AE2138=""),"ANEXO II","Escolher")))))</f>
        <v/>
      </c>
      <c r="AH2138" s="45" t="str">
        <f aca="false">IF(AG2138&lt;&gt;"Pneus","",IFERROR(VLOOKUP(R2138,Dados!$X$2:$Z$5,3,0)*(AI2138-Q2138),VLOOKUP(D2138,Dados!$X$7:$Z$33,3,0)*(AI2138-Q2138)))</f>
        <v/>
      </c>
      <c r="AI2138" s="47" t="str">
        <f aca="false">IF(B2138="","",P2138+Q2138+O2138+M2138+L2138-N2138)</f>
        <v/>
      </c>
      <c r="AJ2138" s="48" t="str">
        <f aca="false">IFERROR(IF(AND(AC2138="SIM",AG2138="-",Y2138="REVENDA"),(AB2138/1+1)*AI2138,IF(AND(AC2138="SIM",AG2138="Pneus",Y2138="REVENDA"),(AB2138/1+1)*(AI2138-AH2138),"")),"")</f>
        <v/>
      </c>
      <c r="AK2138" s="48" t="str">
        <f aca="false">IF(AJ2138="","",AJ2138*17%)</f>
        <v/>
      </c>
      <c r="AL2138" s="48" t="str">
        <f aca="false">IFERROR(IF(AC2138="NÃO","",IF(AK2138="","",IF(E2138="Simples Nacional",BF2138,IF(T2138=0.12,U2138*0.5833337002,IF(T2138=0,AI2138*0.07,U2138))))),"")</f>
        <v/>
      </c>
      <c r="AM2138" s="47" t="str">
        <f aca="false">IFERROR(IF(AC2138="NÃO","",IF(OR(AG2138="-",AG2138="Pneus"),AK2138-AL2138,"")),"")</f>
        <v/>
      </c>
      <c r="AN2138" s="48" t="str">
        <f aca="false">IF(AND(Y2138="REVENDA",AC2138="SIM",AG2138="BIT"),((AB2138/1+1)*AI2138)*0.4117,"")</f>
        <v/>
      </c>
      <c r="AO2138" s="48" t="str">
        <f aca="false">IF(AN2138="","",AN2138*17%)</f>
        <v/>
      </c>
      <c r="AP2138" s="49" t="str">
        <f aca="false">IF(AN2138="","",IF(T2138=0.12,(U2138*0.4117)*0.4117,IF(T2138=0,(AI2138*0.07)*0.4117,U2138*0.4117)))</f>
        <v/>
      </c>
      <c r="AQ2138" s="47" t="str">
        <f aca="false">IF(AN2138="","",AO2138-AP2138)</f>
        <v/>
      </c>
      <c r="AR2138" s="50" t="str">
        <f aca="false">IFERROR(IF(AND(AC2138="SIM",Y2138="REVENDA",LEFT(AG2138,5)="ANEXO")*OR(AE2138="ANEXO I",AF2138="ANEXO II"),VLOOKUP(H2138,Dados!G:I,2,0),""),"INSERIR MVA")</f>
        <v/>
      </c>
      <c r="AS2138" s="48" t="str">
        <f aca="false">IF(LEFT(AG2138,5)="ANEXO",VLOOKUP(AG2138,Dados!$X$111:$Z$112,2,0)*(AI2138-Q2138),"")</f>
        <v/>
      </c>
      <c r="AT2138" s="48" t="str">
        <f aca="false">IFERROR(IF(AR2138="","",(AI2138*AR2138)+AI2138),"INSERIR MVA")</f>
        <v/>
      </c>
      <c r="AU2138" s="48" t="str">
        <f aca="false">IF(AT2138="","",IF(AY2138=0.04,U2138,AS2138*AY2138))</f>
        <v/>
      </c>
      <c r="AV2138" s="47" t="str">
        <f aca="false">IFERROR(IF(AU2138="","",(VLOOKUP(AG2138,Dados!$X$111:$Z$112,3,0)*AT2138*0.17)),"INSERIR MVA")</f>
        <v/>
      </c>
      <c r="AW2138" s="47" t="str">
        <f aca="false">IFERROR(IF(AR2138="","",AV2138-AU2138),"")</f>
        <v/>
      </c>
      <c r="AX2138" s="51" t="str">
        <f aca="false">IFERROR(IF(AC2138="NÃO","",IF(AM2138&lt;&gt;"",AM2138-W2138,IF(AQ2138&lt;&gt;"",AQ2138-W2138,IF(AW2138&lt;&gt;"",AW2138-W2138,"")))),"")</f>
        <v/>
      </c>
      <c r="AY2138" s="46" t="str">
        <f aca="false">IFERROR(IF(ISNA(VLOOKUP(R2138,Dados!$X$2:$Y$5,2,0)),VLOOKUP(D2138,Dados!$X$7:$Y$33,2,0),VLOOKUP(R2138,Dados!$X$2:$Y$5,2,0)),"")</f>
        <v/>
      </c>
      <c r="AZ2138" s="52" t="str">
        <f aca="false">IF(C2138="","",IF(AND(Y2138="CONSUMO",AC2138="NÃO")*OR(AG2138="-",AG2138="BIT"),IF(E2138&lt;&gt;"",(AI2138-(P2138+L2138-N2138+Q2138)*AY2138)/0.83),""))</f>
        <v/>
      </c>
      <c r="BA2138" s="51" t="str">
        <f aca="false">IF(AZ2138="","",AZ2138*0.17-((P2138+L2138-N2138+Q2138)*AY2138))</f>
        <v/>
      </c>
      <c r="BB2138" s="51" t="str">
        <f aca="false">IF(AND(Y2138="CONSUMO",AG2138="ANEXO I",AY2138&gt;4%),(AI2138-(P2138+L2138-N2138+Q2138)*0.0514)/0.83*(0.5177)*(0.17)-AI2138*0.0514,IF(AND(Y2138="CONSUMO",AG2138="ANEXO II",AY2138&gt;4%),(AI2138-(P2138+L2138-N2138+Q2138)*0.041)/0.83*(0.3295)*(0.17)-AI2138*0.041,IF(AND(Y2138="CONSUMO",AG2138="ANEXO I",AY2138=4%),(AI2138-(P2138+L2138-N2138+Q2138)*0.04)/0.83*(0.5177)*(0.17)-AI2138*0.04,IF(AND(Y2138="CONSUMO",AG2138="ANEXO II",AY2138=4%),(AI2138-(P2138+L2138-N2138+Q2138)*0.04)/0.83*(0.3295)*(0.17)-AI2138*0.04,""))))</f>
        <v/>
      </c>
      <c r="BC2138" s="51" t="str">
        <f aca="false">IF(C2138="","",IF(AND(Y2138="CONSUMO",AC2138="SIM")*OR(AG2138="-",AG2138="BIT"),IF(E2138&lt;&gt;"",(AI2138-(P2138+L2138-N2138+Q2138)*AY2138)/0.83),""))</f>
        <v/>
      </c>
      <c r="BD2138" s="51" t="str">
        <f aca="false">IF(BC2138="","",BC2138*0.17)</f>
        <v/>
      </c>
      <c r="BE2138" s="51" t="str">
        <f aca="false">IF(I2138=6908,0,IF(BC2138="","",BD2138-((P2138+L2138-N2138+Q2138)*AY2138)))</f>
        <v/>
      </c>
      <c r="BF2138" s="53" t="str">
        <f aca="false">IF(B2138="","",IF(OR(B2138="",E2138="Regime Normal"),0,(AI2138-Q2138)*VLOOKUP(R2138,Dados!$X$98:$Y$108,2,0)))</f>
        <v/>
      </c>
      <c r="BG2138" s="54" t="str">
        <f aca="false">IFERROR(VLOOKUP(I2138,Dados!$AC$27:$AD$43,2,0),IF(B2138="","",IF(D2138&lt;&gt;"MT",IF(AND(AC2138="SIM",Y2138="Revenda"),"2403",IF(AND(AC2138="SIM",Y2138="Consumo"),"2407",IF(AND(AC2138="NÃO",Y2138="Revenda"),"2102",IF(AND(AC2138="NÃO",Y2138="Consumo"),"2556",)))),REPLACE(I2138,1,1,1))))</f>
        <v/>
      </c>
    </row>
    <row r="2139" customFormat="false" ht="12.8" hidden="false" customHeight="true" outlineLevel="0" collapsed="false">
      <c r="Y2139" s="45"/>
      <c r="Z2139" s="46" t="str">
        <f aca="false">IF(B2139="","",(IFERROR(VLOOKUP(H2139,Dados!A$3:B$15000,2,0),"Não Encontrado")))</f>
        <v/>
      </c>
      <c r="AA2139" s="46" t="str">
        <f aca="false">IF(B2139="","",(IFERROR(VLOOKUP(G2139,Dados!C$3:E$15000,3,0),"Não Encontrado")))</f>
        <v/>
      </c>
      <c r="AB2139" s="46" t="str">
        <f aca="false">IFERROR(IF(Z2139&lt;&gt;"Não Encontrado",Z2139,IF(AA2139&lt;&gt;"Não Encontrado",AA2139,"")),"")</f>
        <v/>
      </c>
      <c r="AC2139" s="45" t="str">
        <f aca="false">IF(B2139="","",IF(AB2139="","NÃO","SIM"))</f>
        <v/>
      </c>
      <c r="AD2139" s="45" t="str">
        <f aca="false">IFERROR(VLOOKUP(G2139,Dados!$P$3:$R$500,3,0),"")</f>
        <v/>
      </c>
      <c r="AE2139" s="45" t="str">
        <f aca="false">IFERROR(VLOOKUP(G2139,Dados!$K$3:$L$500,2,0),"")</f>
        <v/>
      </c>
      <c r="AF2139" s="45" t="str">
        <f aca="false">IFERROR(VLOOKUP(G2139,Dados!$M$3:$N$500,2,0),"")</f>
        <v/>
      </c>
      <c r="AG2139" s="45" t="str">
        <f aca="false">IF(F2139="","",IF(AND(AD2139="",AE2139="",AF2139=""),"-",IF(AND(AD2139="BIT",AE2139="",AF2139=""),"BIT",IF(AND(AE2139="ANEXO I",AD2139="",AF2139=""),"ANEXO I",IF(AND(AF2139="ANEXO II",AD2139="",AE2139=""),"ANEXO II","Escolher")))))</f>
        <v/>
      </c>
      <c r="AH2139" s="45" t="str">
        <f aca="false">IF(AG2139&lt;&gt;"Pneus","",IFERROR(VLOOKUP(R2139,Dados!$X$2:$Z$5,3,0)*(AI2139-Q2139),VLOOKUP(D2139,Dados!$X$7:$Z$33,3,0)*(AI2139-Q2139)))</f>
        <v/>
      </c>
      <c r="AI2139" s="47" t="str">
        <f aca="false">IF(B2139="","",P2139+Q2139+O2139+M2139+L2139-N2139)</f>
        <v/>
      </c>
      <c r="AJ2139" s="48" t="str">
        <f aca="false">IFERROR(IF(AND(AC2139="SIM",AG2139="-",Y2139="REVENDA"),(AB2139/1+1)*AI2139,IF(AND(AC2139="SIM",AG2139="Pneus",Y2139="REVENDA"),(AB2139/1+1)*(AI2139-AH2139),"")),"")</f>
        <v/>
      </c>
      <c r="AK2139" s="48" t="str">
        <f aca="false">IF(AJ2139="","",AJ2139*17%)</f>
        <v/>
      </c>
      <c r="AL2139" s="48" t="str">
        <f aca="false">IFERROR(IF(AC2139="NÃO","",IF(AK2139="","",IF(E2139="Simples Nacional",BF2139,IF(T2139=0.12,U2139*0.5833337002,IF(T2139=0,AI2139*0.07,U2139))))),"")</f>
        <v/>
      </c>
      <c r="AM2139" s="47" t="str">
        <f aca="false">IFERROR(IF(AC2139="NÃO","",IF(OR(AG2139="-",AG2139="Pneus"),AK2139-AL2139,"")),"")</f>
        <v/>
      </c>
      <c r="AN2139" s="48" t="str">
        <f aca="false">IF(AND(Y2139="REVENDA",AC2139="SIM",AG2139="BIT"),((AB2139/1+1)*AI2139)*0.4117,"")</f>
        <v/>
      </c>
      <c r="AO2139" s="48" t="str">
        <f aca="false">IF(AN2139="","",AN2139*17%)</f>
        <v/>
      </c>
      <c r="AP2139" s="49" t="str">
        <f aca="false">IF(AN2139="","",IF(T2139=0.12,(U2139*0.4117)*0.4117,IF(T2139=0,(AI2139*0.07)*0.4117,U2139*0.4117)))</f>
        <v/>
      </c>
      <c r="AQ2139" s="47" t="str">
        <f aca="false">IF(AN2139="","",AO2139-AP2139)</f>
        <v/>
      </c>
      <c r="AR2139" s="50" t="str">
        <f aca="false">IFERROR(IF(AND(AC2139="SIM",Y2139="REVENDA",LEFT(AG2139,5)="ANEXO")*OR(AE2139="ANEXO I",AF2139="ANEXO II"),VLOOKUP(H2139,Dados!G:I,2,0),""),"INSERIR MVA")</f>
        <v/>
      </c>
      <c r="AS2139" s="48" t="str">
        <f aca="false">IF(LEFT(AG2139,5)="ANEXO",VLOOKUP(AG2139,Dados!$X$111:$Z$112,2,0)*(AI2139-Q2139),"")</f>
        <v/>
      </c>
      <c r="AT2139" s="48" t="str">
        <f aca="false">IFERROR(IF(AR2139="","",(AI2139*AR2139)+AI2139),"INSERIR MVA")</f>
        <v/>
      </c>
      <c r="AU2139" s="48" t="str">
        <f aca="false">IF(AT2139="","",IF(AY2139=0.04,U2139,AS2139*AY2139))</f>
        <v/>
      </c>
      <c r="AV2139" s="47" t="str">
        <f aca="false">IFERROR(IF(AU2139="","",(VLOOKUP(AG2139,Dados!$X$111:$Z$112,3,0)*AT2139*0.17)),"INSERIR MVA")</f>
        <v/>
      </c>
      <c r="AW2139" s="47" t="str">
        <f aca="false">IFERROR(IF(AR2139="","",AV2139-AU2139),"")</f>
        <v/>
      </c>
      <c r="AX2139" s="51" t="str">
        <f aca="false">IFERROR(IF(AC2139="NÃO","",IF(AM2139&lt;&gt;"",AM2139-W2139,IF(AQ2139&lt;&gt;"",AQ2139-W2139,IF(AW2139&lt;&gt;"",AW2139-W2139,"")))),"")</f>
        <v/>
      </c>
      <c r="AY2139" s="46" t="str">
        <f aca="false">IFERROR(IF(ISNA(VLOOKUP(R2139,Dados!$X$2:$Y$5,2,0)),VLOOKUP(D2139,Dados!$X$7:$Y$33,2,0),VLOOKUP(R2139,Dados!$X$2:$Y$5,2,0)),"")</f>
        <v/>
      </c>
      <c r="AZ2139" s="52" t="str">
        <f aca="false">IF(C2139="","",IF(AND(Y2139="CONSUMO",AC2139="NÃO")*OR(AG2139="-",AG2139="BIT"),IF(E2139&lt;&gt;"",(AI2139-(P2139+L2139-N2139+Q2139)*AY2139)/0.83),""))</f>
        <v/>
      </c>
      <c r="BA2139" s="51" t="str">
        <f aca="false">IF(AZ2139="","",AZ2139*0.17-((P2139+L2139-N2139+Q2139)*AY2139))</f>
        <v/>
      </c>
      <c r="BB2139" s="51" t="str">
        <f aca="false">IF(AND(Y2139="CONSUMO",AG2139="ANEXO I",AY2139&gt;4%),(AI2139-(P2139+L2139-N2139+Q2139)*0.0514)/0.83*(0.5177)*(0.17)-AI2139*0.0514,IF(AND(Y2139="CONSUMO",AG2139="ANEXO II",AY2139&gt;4%),(AI2139-(P2139+L2139-N2139+Q2139)*0.041)/0.83*(0.3295)*(0.17)-AI2139*0.041,IF(AND(Y2139="CONSUMO",AG2139="ANEXO I",AY2139=4%),(AI2139-(P2139+L2139-N2139+Q2139)*0.04)/0.83*(0.5177)*(0.17)-AI2139*0.04,IF(AND(Y2139="CONSUMO",AG2139="ANEXO II",AY2139=4%),(AI2139-(P2139+L2139-N2139+Q2139)*0.04)/0.83*(0.3295)*(0.17)-AI2139*0.04,""))))</f>
        <v/>
      </c>
      <c r="BC2139" s="51" t="str">
        <f aca="false">IF(C2139="","",IF(AND(Y2139="CONSUMO",AC2139="SIM")*OR(AG2139="-",AG2139="BIT"),IF(E2139&lt;&gt;"",(AI2139-(P2139+L2139-N2139+Q2139)*AY2139)/0.83),""))</f>
        <v/>
      </c>
      <c r="BD2139" s="51" t="str">
        <f aca="false">IF(BC2139="","",BC2139*0.17)</f>
        <v/>
      </c>
      <c r="BE2139" s="51" t="str">
        <f aca="false">IF(I2139=6908,0,IF(BC2139="","",BD2139-((P2139+L2139-N2139+Q2139)*AY2139)))</f>
        <v/>
      </c>
      <c r="BF2139" s="53" t="str">
        <f aca="false">IF(B2139="","",IF(OR(B2139="",E2139="Regime Normal"),0,(AI2139-Q2139)*VLOOKUP(R2139,Dados!$X$98:$Y$108,2,0)))</f>
        <v/>
      </c>
      <c r="BG2139" s="54" t="str">
        <f aca="false">IFERROR(VLOOKUP(I2139,Dados!$AC$27:$AD$43,2,0),IF(B2139="","",IF(D2139&lt;&gt;"MT",IF(AND(AC2139="SIM",Y2139="Revenda"),"2403",IF(AND(AC2139="SIM",Y2139="Consumo"),"2407",IF(AND(AC2139="NÃO",Y2139="Revenda"),"2102",IF(AND(AC2139="NÃO",Y2139="Consumo"),"2556",)))),REPLACE(I2139,1,1,1))))</f>
        <v/>
      </c>
    </row>
    <row r="2140" customFormat="false" ht="12.8" hidden="false" customHeight="true" outlineLevel="0" collapsed="false">
      <c r="Y2140" s="45"/>
      <c r="Z2140" s="46" t="str">
        <f aca="false">IF(B2140="","",(IFERROR(VLOOKUP(H2140,Dados!A$3:B$15000,2,0),"Não Encontrado")))</f>
        <v/>
      </c>
      <c r="AA2140" s="46" t="str">
        <f aca="false">IF(B2140="","",(IFERROR(VLOOKUP(G2140,Dados!C$3:E$15000,3,0),"Não Encontrado")))</f>
        <v/>
      </c>
      <c r="AB2140" s="46" t="str">
        <f aca="false">IFERROR(IF(Z2140&lt;&gt;"Não Encontrado",Z2140,IF(AA2140&lt;&gt;"Não Encontrado",AA2140,"")),"")</f>
        <v/>
      </c>
      <c r="AC2140" s="45" t="str">
        <f aca="false">IF(B2140="","",IF(AB2140="","NÃO","SIM"))</f>
        <v/>
      </c>
      <c r="AD2140" s="45" t="str">
        <f aca="false">IFERROR(VLOOKUP(G2140,Dados!$P$3:$R$500,3,0),"")</f>
        <v/>
      </c>
      <c r="AE2140" s="45" t="str">
        <f aca="false">IFERROR(VLOOKUP(G2140,Dados!$K$3:$L$500,2,0),"")</f>
        <v/>
      </c>
      <c r="AF2140" s="45" t="str">
        <f aca="false">IFERROR(VLOOKUP(G2140,Dados!$M$3:$N$500,2,0),"")</f>
        <v/>
      </c>
      <c r="AG2140" s="45" t="str">
        <f aca="false">IF(F2140="","",IF(AND(AD2140="",AE2140="",AF2140=""),"-",IF(AND(AD2140="BIT",AE2140="",AF2140=""),"BIT",IF(AND(AE2140="ANEXO I",AD2140="",AF2140=""),"ANEXO I",IF(AND(AF2140="ANEXO II",AD2140="",AE2140=""),"ANEXO II","Escolher")))))</f>
        <v/>
      </c>
      <c r="AH2140" s="45" t="str">
        <f aca="false">IF(AG2140&lt;&gt;"Pneus","",IFERROR(VLOOKUP(R2140,Dados!$X$2:$Z$5,3,0)*(AI2140-Q2140),VLOOKUP(D2140,Dados!$X$7:$Z$33,3,0)*(AI2140-Q2140)))</f>
        <v/>
      </c>
      <c r="AI2140" s="47" t="str">
        <f aca="false">IF(B2140="","",P2140+Q2140+O2140+M2140+L2140-N2140)</f>
        <v/>
      </c>
      <c r="AJ2140" s="48" t="str">
        <f aca="false">IFERROR(IF(AND(AC2140="SIM",AG2140="-",Y2140="REVENDA"),(AB2140/1+1)*AI2140,IF(AND(AC2140="SIM",AG2140="Pneus",Y2140="REVENDA"),(AB2140/1+1)*(AI2140-AH2140),"")),"")</f>
        <v/>
      </c>
      <c r="AK2140" s="48" t="str">
        <f aca="false">IF(AJ2140="","",AJ2140*17%)</f>
        <v/>
      </c>
      <c r="AL2140" s="48" t="str">
        <f aca="false">IFERROR(IF(AC2140="NÃO","",IF(AK2140="","",IF(E2140="Simples Nacional",BF2140,IF(T2140=0.12,U2140*0.5833337002,IF(T2140=0,AI2140*0.07,U2140))))),"")</f>
        <v/>
      </c>
      <c r="AM2140" s="47" t="str">
        <f aca="false">IFERROR(IF(AC2140="NÃO","",IF(OR(AG2140="-",AG2140="Pneus"),AK2140-AL2140,"")),"")</f>
        <v/>
      </c>
      <c r="AN2140" s="48" t="str">
        <f aca="false">IF(AND(Y2140="REVENDA",AC2140="SIM",AG2140="BIT"),((AB2140/1+1)*AI2140)*0.4117,"")</f>
        <v/>
      </c>
      <c r="AO2140" s="48" t="str">
        <f aca="false">IF(AN2140="","",AN2140*17%)</f>
        <v/>
      </c>
      <c r="AP2140" s="49" t="str">
        <f aca="false">IF(AN2140="","",IF(T2140=0.12,(U2140*0.4117)*0.4117,IF(T2140=0,(AI2140*0.07)*0.4117,U2140*0.4117)))</f>
        <v/>
      </c>
      <c r="AQ2140" s="47" t="str">
        <f aca="false">IF(AN2140="","",AO2140-AP2140)</f>
        <v/>
      </c>
      <c r="AR2140" s="50" t="str">
        <f aca="false">IFERROR(IF(AND(AC2140="SIM",Y2140="REVENDA",LEFT(AG2140,5)="ANEXO")*OR(AE2140="ANEXO I",AF2140="ANEXO II"),VLOOKUP(H2140,Dados!G:I,2,0),""),"INSERIR MVA")</f>
        <v/>
      </c>
      <c r="AS2140" s="48" t="str">
        <f aca="false">IF(LEFT(AG2140,5)="ANEXO",VLOOKUP(AG2140,Dados!$X$111:$Z$112,2,0)*(AI2140-Q2140),"")</f>
        <v/>
      </c>
      <c r="AT2140" s="48" t="str">
        <f aca="false">IFERROR(IF(AR2140="","",(AI2140*AR2140)+AI2140),"INSERIR MVA")</f>
        <v/>
      </c>
      <c r="AU2140" s="48" t="str">
        <f aca="false">IF(AT2140="","",IF(AY2140=0.04,U2140,AS2140*AY2140))</f>
        <v/>
      </c>
      <c r="AV2140" s="47" t="str">
        <f aca="false">IFERROR(IF(AU2140="","",(VLOOKUP(AG2140,Dados!$X$111:$Z$112,3,0)*AT2140*0.17)),"INSERIR MVA")</f>
        <v/>
      </c>
      <c r="AW2140" s="47" t="str">
        <f aca="false">IFERROR(IF(AR2140="","",AV2140-AU2140),"")</f>
        <v/>
      </c>
      <c r="AX2140" s="51" t="str">
        <f aca="false">IFERROR(IF(AC2140="NÃO","",IF(AM2140&lt;&gt;"",AM2140-W2140,IF(AQ2140&lt;&gt;"",AQ2140-W2140,IF(AW2140&lt;&gt;"",AW2140-W2140,"")))),"")</f>
        <v/>
      </c>
      <c r="AY2140" s="46" t="str">
        <f aca="false">IFERROR(IF(ISNA(VLOOKUP(R2140,Dados!$X$2:$Y$5,2,0)),VLOOKUP(D2140,Dados!$X$7:$Y$33,2,0),VLOOKUP(R2140,Dados!$X$2:$Y$5,2,0)),"")</f>
        <v/>
      </c>
      <c r="AZ2140" s="52" t="str">
        <f aca="false">IF(C2140="","",IF(AND(Y2140="CONSUMO",AC2140="NÃO")*OR(AG2140="-",AG2140="BIT"),IF(E2140&lt;&gt;"",(AI2140-(P2140+L2140-N2140+Q2140)*AY2140)/0.83),""))</f>
        <v/>
      </c>
      <c r="BA2140" s="51" t="str">
        <f aca="false">IF(AZ2140="","",AZ2140*0.17-((P2140+L2140-N2140+Q2140)*AY2140))</f>
        <v/>
      </c>
      <c r="BB2140" s="51" t="str">
        <f aca="false">IF(AND(Y2140="CONSUMO",AG2140="ANEXO I",AY2140&gt;4%),(AI2140-(P2140+L2140-N2140+Q2140)*0.0514)/0.83*(0.5177)*(0.17)-AI2140*0.0514,IF(AND(Y2140="CONSUMO",AG2140="ANEXO II",AY2140&gt;4%),(AI2140-(P2140+L2140-N2140+Q2140)*0.041)/0.83*(0.3295)*(0.17)-AI2140*0.041,IF(AND(Y2140="CONSUMO",AG2140="ANEXO I",AY2140=4%),(AI2140-(P2140+L2140-N2140+Q2140)*0.04)/0.83*(0.5177)*(0.17)-AI2140*0.04,IF(AND(Y2140="CONSUMO",AG2140="ANEXO II",AY2140=4%),(AI2140-(P2140+L2140-N2140+Q2140)*0.04)/0.83*(0.3295)*(0.17)-AI2140*0.04,""))))</f>
        <v/>
      </c>
      <c r="BC2140" s="51" t="str">
        <f aca="false">IF(C2140="","",IF(AND(Y2140="CONSUMO",AC2140="SIM")*OR(AG2140="-",AG2140="BIT"),IF(E2140&lt;&gt;"",(AI2140-(P2140+L2140-N2140+Q2140)*AY2140)/0.83),""))</f>
        <v/>
      </c>
      <c r="BD2140" s="51" t="str">
        <f aca="false">IF(BC2140="","",BC2140*0.17)</f>
        <v/>
      </c>
      <c r="BE2140" s="51" t="str">
        <f aca="false">IF(I2140=6908,0,IF(BC2140="","",BD2140-((P2140+L2140-N2140+Q2140)*AY2140)))</f>
        <v/>
      </c>
      <c r="BF2140" s="53" t="str">
        <f aca="false">IF(B2140="","",IF(OR(B2140="",E2140="Regime Normal"),0,(AI2140-Q2140)*VLOOKUP(R2140,Dados!$X$98:$Y$108,2,0)))</f>
        <v/>
      </c>
      <c r="BG2140" s="54" t="str">
        <f aca="false">IFERROR(VLOOKUP(I2140,Dados!$AC$27:$AD$43,2,0),IF(B2140="","",IF(D2140&lt;&gt;"MT",IF(AND(AC2140="SIM",Y2140="Revenda"),"2403",IF(AND(AC2140="SIM",Y2140="Consumo"),"2407",IF(AND(AC2140="NÃO",Y2140="Revenda"),"2102",IF(AND(AC2140="NÃO",Y2140="Consumo"),"2556",)))),REPLACE(I2140,1,1,1))))</f>
        <v/>
      </c>
    </row>
    <row r="2141" customFormat="false" ht="12.8" hidden="false" customHeight="true" outlineLevel="0" collapsed="false">
      <c r="Y2141" s="45"/>
      <c r="Z2141" s="46" t="str">
        <f aca="false">IF(B2141="","",(IFERROR(VLOOKUP(H2141,Dados!A$3:B$15000,2,0),"Não Encontrado")))</f>
        <v/>
      </c>
      <c r="AA2141" s="46" t="str">
        <f aca="false">IF(B2141="","",(IFERROR(VLOOKUP(G2141,Dados!C$3:E$15000,3,0),"Não Encontrado")))</f>
        <v/>
      </c>
      <c r="AB2141" s="46" t="str">
        <f aca="false">IFERROR(IF(Z2141&lt;&gt;"Não Encontrado",Z2141,IF(AA2141&lt;&gt;"Não Encontrado",AA2141,"")),"")</f>
        <v/>
      </c>
      <c r="AC2141" s="45" t="str">
        <f aca="false">IF(B2141="","",IF(AB2141="","NÃO","SIM"))</f>
        <v/>
      </c>
      <c r="AD2141" s="45" t="str">
        <f aca="false">IFERROR(VLOOKUP(G2141,Dados!$P$3:$R$500,3,0),"")</f>
        <v/>
      </c>
      <c r="AE2141" s="45" t="str">
        <f aca="false">IFERROR(VLOOKUP(G2141,Dados!$K$3:$L$500,2,0),"")</f>
        <v/>
      </c>
      <c r="AF2141" s="45" t="str">
        <f aca="false">IFERROR(VLOOKUP(G2141,Dados!$M$3:$N$500,2,0),"")</f>
        <v/>
      </c>
      <c r="AG2141" s="45" t="str">
        <f aca="false">IF(F2141="","",IF(AND(AD2141="",AE2141="",AF2141=""),"-",IF(AND(AD2141="BIT",AE2141="",AF2141=""),"BIT",IF(AND(AE2141="ANEXO I",AD2141="",AF2141=""),"ANEXO I",IF(AND(AF2141="ANEXO II",AD2141="",AE2141=""),"ANEXO II","Escolher")))))</f>
        <v/>
      </c>
      <c r="AH2141" s="45" t="str">
        <f aca="false">IF(AG2141&lt;&gt;"Pneus","",IFERROR(VLOOKUP(R2141,Dados!$X$2:$Z$5,3,0)*(AI2141-Q2141),VLOOKUP(D2141,Dados!$X$7:$Z$33,3,0)*(AI2141-Q2141)))</f>
        <v/>
      </c>
      <c r="AI2141" s="47" t="str">
        <f aca="false">IF(B2141="","",P2141+Q2141+O2141+M2141+L2141-N2141)</f>
        <v/>
      </c>
      <c r="AJ2141" s="48" t="str">
        <f aca="false">IFERROR(IF(AND(AC2141="SIM",AG2141="-",Y2141="REVENDA"),(AB2141/1+1)*AI2141,IF(AND(AC2141="SIM",AG2141="Pneus",Y2141="REVENDA"),(AB2141/1+1)*(AI2141-AH2141),"")),"")</f>
        <v/>
      </c>
      <c r="AK2141" s="48" t="str">
        <f aca="false">IF(AJ2141="","",AJ2141*17%)</f>
        <v/>
      </c>
      <c r="AL2141" s="48" t="str">
        <f aca="false">IFERROR(IF(AC2141="NÃO","",IF(AK2141="","",IF(E2141="Simples Nacional",BF2141,IF(T2141=0.12,U2141*0.5833337002,IF(T2141=0,AI2141*0.07,U2141))))),"")</f>
        <v/>
      </c>
      <c r="AM2141" s="47" t="str">
        <f aca="false">IFERROR(IF(AC2141="NÃO","",IF(OR(AG2141="-",AG2141="Pneus"),AK2141-AL2141,"")),"")</f>
        <v/>
      </c>
      <c r="AN2141" s="48" t="str">
        <f aca="false">IF(AND(Y2141="REVENDA",AC2141="SIM",AG2141="BIT"),((AB2141/1+1)*AI2141)*0.4117,"")</f>
        <v/>
      </c>
      <c r="AO2141" s="48" t="str">
        <f aca="false">IF(AN2141="","",AN2141*17%)</f>
        <v/>
      </c>
      <c r="AP2141" s="49" t="str">
        <f aca="false">IF(AN2141="","",IF(T2141=0.12,(U2141*0.4117)*0.4117,IF(T2141=0,(AI2141*0.07)*0.4117,U2141*0.4117)))</f>
        <v/>
      </c>
      <c r="AQ2141" s="47" t="str">
        <f aca="false">IF(AN2141="","",AO2141-AP2141)</f>
        <v/>
      </c>
      <c r="AR2141" s="50" t="str">
        <f aca="false">IFERROR(IF(AND(AC2141="SIM",Y2141="REVENDA",LEFT(AG2141,5)="ANEXO")*OR(AE2141="ANEXO I",AF2141="ANEXO II"),VLOOKUP(H2141,Dados!G:I,2,0),""),"INSERIR MVA")</f>
        <v/>
      </c>
      <c r="AS2141" s="48" t="str">
        <f aca="false">IF(LEFT(AG2141,5)="ANEXO",VLOOKUP(AG2141,Dados!$X$111:$Z$112,2,0)*(AI2141-Q2141),"")</f>
        <v/>
      </c>
      <c r="AT2141" s="48" t="str">
        <f aca="false">IFERROR(IF(AR2141="","",(AI2141*AR2141)+AI2141),"INSERIR MVA")</f>
        <v/>
      </c>
      <c r="AU2141" s="48" t="str">
        <f aca="false">IF(AT2141="","",IF(AY2141=0.04,U2141,AS2141*AY2141))</f>
        <v/>
      </c>
      <c r="AV2141" s="47" t="str">
        <f aca="false">IFERROR(IF(AU2141="","",(VLOOKUP(AG2141,Dados!$X$111:$Z$112,3,0)*AT2141*0.17)),"INSERIR MVA")</f>
        <v/>
      </c>
      <c r="AW2141" s="47" t="str">
        <f aca="false">IFERROR(IF(AR2141="","",AV2141-AU2141),"")</f>
        <v/>
      </c>
      <c r="AX2141" s="51" t="str">
        <f aca="false">IFERROR(IF(AC2141="NÃO","",IF(AM2141&lt;&gt;"",AM2141-W2141,IF(AQ2141&lt;&gt;"",AQ2141-W2141,IF(AW2141&lt;&gt;"",AW2141-W2141,"")))),"")</f>
        <v/>
      </c>
      <c r="AY2141" s="46" t="str">
        <f aca="false">IFERROR(IF(ISNA(VLOOKUP(R2141,Dados!$X$2:$Y$5,2,0)),VLOOKUP(D2141,Dados!$X$7:$Y$33,2,0),VLOOKUP(R2141,Dados!$X$2:$Y$5,2,0)),"")</f>
        <v/>
      </c>
      <c r="AZ2141" s="52" t="str">
        <f aca="false">IF(C2141="","",IF(AND(Y2141="CONSUMO",AC2141="NÃO")*OR(AG2141="-",AG2141="BIT"),IF(E2141&lt;&gt;"",(AI2141-(P2141+L2141-N2141+Q2141)*AY2141)/0.83),""))</f>
        <v/>
      </c>
      <c r="BA2141" s="51" t="str">
        <f aca="false">IF(AZ2141="","",AZ2141*0.17-((P2141+L2141-N2141+Q2141)*AY2141))</f>
        <v/>
      </c>
      <c r="BB2141" s="51" t="str">
        <f aca="false">IF(AND(Y2141="CONSUMO",AG2141="ANEXO I",AY2141&gt;4%),(AI2141-(P2141+L2141-N2141+Q2141)*0.0514)/0.83*(0.5177)*(0.17)-AI2141*0.0514,IF(AND(Y2141="CONSUMO",AG2141="ANEXO II",AY2141&gt;4%),(AI2141-(P2141+L2141-N2141+Q2141)*0.041)/0.83*(0.3295)*(0.17)-AI2141*0.041,IF(AND(Y2141="CONSUMO",AG2141="ANEXO I",AY2141=4%),(AI2141-(P2141+L2141-N2141+Q2141)*0.04)/0.83*(0.5177)*(0.17)-AI2141*0.04,IF(AND(Y2141="CONSUMO",AG2141="ANEXO II",AY2141=4%),(AI2141-(P2141+L2141-N2141+Q2141)*0.04)/0.83*(0.3295)*(0.17)-AI2141*0.04,""))))</f>
        <v/>
      </c>
      <c r="BC2141" s="51" t="str">
        <f aca="false">IF(C2141="","",IF(AND(Y2141="CONSUMO",AC2141="SIM")*OR(AG2141="-",AG2141="BIT"),IF(E2141&lt;&gt;"",(AI2141-(P2141+L2141-N2141+Q2141)*AY2141)/0.83),""))</f>
        <v/>
      </c>
      <c r="BD2141" s="51" t="str">
        <f aca="false">IF(BC2141="","",BC2141*0.17)</f>
        <v/>
      </c>
      <c r="BE2141" s="51" t="str">
        <f aca="false">IF(I2141=6908,0,IF(BC2141="","",BD2141-((P2141+L2141-N2141+Q2141)*AY2141)))</f>
        <v/>
      </c>
      <c r="BF2141" s="53" t="str">
        <f aca="false">IF(B2141="","",IF(OR(B2141="",E2141="Regime Normal"),0,(AI2141-Q2141)*VLOOKUP(R2141,Dados!$X$98:$Y$108,2,0)))</f>
        <v/>
      </c>
      <c r="BG2141" s="54" t="str">
        <f aca="false">IFERROR(VLOOKUP(I2141,Dados!$AC$27:$AD$43,2,0),IF(B2141="","",IF(D2141&lt;&gt;"MT",IF(AND(AC2141="SIM",Y2141="Revenda"),"2403",IF(AND(AC2141="SIM",Y2141="Consumo"),"2407",IF(AND(AC2141="NÃO",Y2141="Revenda"),"2102",IF(AND(AC2141="NÃO",Y2141="Consumo"),"2556",)))),REPLACE(I2141,1,1,1))))</f>
        <v/>
      </c>
    </row>
    <row r="2142" customFormat="false" ht="12.8" hidden="false" customHeight="true" outlineLevel="0" collapsed="false">
      <c r="Y2142" s="45"/>
      <c r="Z2142" s="46" t="str">
        <f aca="false">IF(B2142="","",(IFERROR(VLOOKUP(H2142,Dados!A$3:B$15000,2,0),"Não Encontrado")))</f>
        <v/>
      </c>
      <c r="AA2142" s="46" t="str">
        <f aca="false">IF(B2142="","",(IFERROR(VLOOKUP(G2142,Dados!C$3:E$15000,3,0),"Não Encontrado")))</f>
        <v/>
      </c>
      <c r="AB2142" s="46" t="str">
        <f aca="false">IFERROR(IF(Z2142&lt;&gt;"Não Encontrado",Z2142,IF(AA2142&lt;&gt;"Não Encontrado",AA2142,"")),"")</f>
        <v/>
      </c>
      <c r="AC2142" s="45" t="str">
        <f aca="false">IF(B2142="","",IF(AB2142="","NÃO","SIM"))</f>
        <v/>
      </c>
      <c r="AD2142" s="45" t="str">
        <f aca="false">IFERROR(VLOOKUP(G2142,Dados!$P$3:$R$500,3,0),"")</f>
        <v/>
      </c>
      <c r="AE2142" s="45" t="str">
        <f aca="false">IFERROR(VLOOKUP(G2142,Dados!$K$3:$L$500,2,0),"")</f>
        <v/>
      </c>
      <c r="AF2142" s="45" t="str">
        <f aca="false">IFERROR(VLOOKUP(G2142,Dados!$M$3:$N$500,2,0),"")</f>
        <v/>
      </c>
      <c r="AG2142" s="45" t="str">
        <f aca="false">IF(F2142="","",IF(AND(AD2142="",AE2142="",AF2142=""),"-",IF(AND(AD2142="BIT",AE2142="",AF2142=""),"BIT",IF(AND(AE2142="ANEXO I",AD2142="",AF2142=""),"ANEXO I",IF(AND(AF2142="ANEXO II",AD2142="",AE2142=""),"ANEXO II","Escolher")))))</f>
        <v/>
      </c>
      <c r="AH2142" s="45" t="str">
        <f aca="false">IF(AG2142&lt;&gt;"Pneus","",IFERROR(VLOOKUP(R2142,Dados!$X$2:$Z$5,3,0)*(AI2142-Q2142),VLOOKUP(D2142,Dados!$X$7:$Z$33,3,0)*(AI2142-Q2142)))</f>
        <v/>
      </c>
      <c r="AI2142" s="47" t="str">
        <f aca="false">IF(B2142="","",P2142+Q2142+O2142+M2142+L2142-N2142)</f>
        <v/>
      </c>
      <c r="AJ2142" s="48" t="str">
        <f aca="false">IFERROR(IF(AND(AC2142="SIM",AG2142="-",Y2142="REVENDA"),(AB2142/1+1)*AI2142,IF(AND(AC2142="SIM",AG2142="Pneus",Y2142="REVENDA"),(AB2142/1+1)*(AI2142-AH2142),"")),"")</f>
        <v/>
      </c>
      <c r="AK2142" s="48" t="str">
        <f aca="false">IF(AJ2142="","",AJ2142*17%)</f>
        <v/>
      </c>
      <c r="AL2142" s="48" t="str">
        <f aca="false">IFERROR(IF(AC2142="NÃO","",IF(AK2142="","",IF(E2142="Simples Nacional",BF2142,IF(T2142=0.12,U2142*0.5833337002,IF(T2142=0,AI2142*0.07,U2142))))),"")</f>
        <v/>
      </c>
      <c r="AM2142" s="47" t="str">
        <f aca="false">IFERROR(IF(AC2142="NÃO","",IF(OR(AG2142="-",AG2142="Pneus"),AK2142-AL2142,"")),"")</f>
        <v/>
      </c>
      <c r="AN2142" s="48" t="str">
        <f aca="false">IF(AND(Y2142="REVENDA",AC2142="SIM",AG2142="BIT"),((AB2142/1+1)*AI2142)*0.4117,"")</f>
        <v/>
      </c>
      <c r="AO2142" s="48" t="str">
        <f aca="false">IF(AN2142="","",AN2142*17%)</f>
        <v/>
      </c>
      <c r="AP2142" s="49" t="str">
        <f aca="false">IF(AN2142="","",IF(T2142=0.12,(U2142*0.4117)*0.4117,IF(T2142=0,(AI2142*0.07)*0.4117,U2142*0.4117)))</f>
        <v/>
      </c>
      <c r="AQ2142" s="47" t="str">
        <f aca="false">IF(AN2142="","",AO2142-AP2142)</f>
        <v/>
      </c>
      <c r="AR2142" s="50" t="str">
        <f aca="false">IFERROR(IF(AND(AC2142="SIM",Y2142="REVENDA",LEFT(AG2142,5)="ANEXO")*OR(AE2142="ANEXO I",AF2142="ANEXO II"),VLOOKUP(H2142,Dados!G:I,2,0),""),"INSERIR MVA")</f>
        <v/>
      </c>
      <c r="AS2142" s="48" t="str">
        <f aca="false">IF(LEFT(AG2142,5)="ANEXO",VLOOKUP(AG2142,Dados!$X$111:$Z$112,2,0)*(AI2142-Q2142),"")</f>
        <v/>
      </c>
      <c r="AT2142" s="48" t="str">
        <f aca="false">IFERROR(IF(AR2142="","",(AI2142*AR2142)+AI2142),"INSERIR MVA")</f>
        <v/>
      </c>
      <c r="AU2142" s="48" t="str">
        <f aca="false">IF(AT2142="","",IF(AY2142=0.04,U2142,AS2142*AY2142))</f>
        <v/>
      </c>
      <c r="AV2142" s="47" t="str">
        <f aca="false">IFERROR(IF(AU2142="","",(VLOOKUP(AG2142,Dados!$X$111:$Z$112,3,0)*AT2142*0.17)),"INSERIR MVA")</f>
        <v/>
      </c>
      <c r="AW2142" s="47" t="str">
        <f aca="false">IFERROR(IF(AR2142="","",AV2142-AU2142),"")</f>
        <v/>
      </c>
      <c r="AX2142" s="51" t="str">
        <f aca="false">IFERROR(IF(AC2142="NÃO","",IF(AM2142&lt;&gt;"",AM2142-W2142,IF(AQ2142&lt;&gt;"",AQ2142-W2142,IF(AW2142&lt;&gt;"",AW2142-W2142,"")))),"")</f>
        <v/>
      </c>
      <c r="AY2142" s="46" t="str">
        <f aca="false">IFERROR(IF(ISNA(VLOOKUP(R2142,Dados!$X$2:$Y$5,2,0)),VLOOKUP(D2142,Dados!$X$7:$Y$33,2,0),VLOOKUP(R2142,Dados!$X$2:$Y$5,2,0)),"")</f>
        <v/>
      </c>
      <c r="AZ2142" s="52" t="str">
        <f aca="false">IF(C2142="","",IF(AND(Y2142="CONSUMO",AC2142="NÃO")*OR(AG2142="-",AG2142="BIT"),IF(E2142&lt;&gt;"",(AI2142-(P2142+L2142-N2142+Q2142)*AY2142)/0.83),""))</f>
        <v/>
      </c>
      <c r="BA2142" s="51" t="str">
        <f aca="false">IF(AZ2142="","",AZ2142*0.17-((P2142+L2142-N2142+Q2142)*AY2142))</f>
        <v/>
      </c>
      <c r="BB2142" s="51" t="str">
        <f aca="false">IF(AND(Y2142="CONSUMO",AG2142="ANEXO I",AY2142&gt;4%),(AI2142-(P2142+L2142-N2142+Q2142)*0.0514)/0.83*(0.5177)*(0.17)-AI2142*0.0514,IF(AND(Y2142="CONSUMO",AG2142="ANEXO II",AY2142&gt;4%),(AI2142-(P2142+L2142-N2142+Q2142)*0.041)/0.83*(0.3295)*(0.17)-AI2142*0.041,IF(AND(Y2142="CONSUMO",AG2142="ANEXO I",AY2142=4%),(AI2142-(P2142+L2142-N2142+Q2142)*0.04)/0.83*(0.5177)*(0.17)-AI2142*0.04,IF(AND(Y2142="CONSUMO",AG2142="ANEXO II",AY2142=4%),(AI2142-(P2142+L2142-N2142+Q2142)*0.04)/0.83*(0.3295)*(0.17)-AI2142*0.04,""))))</f>
        <v/>
      </c>
      <c r="BC2142" s="51" t="str">
        <f aca="false">IF(C2142="","",IF(AND(Y2142="CONSUMO",AC2142="SIM")*OR(AG2142="-",AG2142="BIT"),IF(E2142&lt;&gt;"",(AI2142-(P2142+L2142-N2142+Q2142)*AY2142)/0.83),""))</f>
        <v/>
      </c>
      <c r="BD2142" s="51" t="str">
        <f aca="false">IF(BC2142="","",BC2142*0.17)</f>
        <v/>
      </c>
      <c r="BE2142" s="51" t="str">
        <f aca="false">IF(I2142=6908,0,IF(BC2142="","",BD2142-((P2142+L2142-N2142+Q2142)*AY2142)))</f>
        <v/>
      </c>
      <c r="BF2142" s="53" t="str">
        <f aca="false">IF(B2142="","",IF(OR(B2142="",E2142="Regime Normal"),0,(AI2142-Q2142)*VLOOKUP(R2142,Dados!$X$98:$Y$108,2,0)))</f>
        <v/>
      </c>
      <c r="BG2142" s="54" t="str">
        <f aca="false">IFERROR(VLOOKUP(I2142,Dados!$AC$27:$AD$43,2,0),IF(B2142="","",IF(D2142&lt;&gt;"MT",IF(AND(AC2142="SIM",Y2142="Revenda"),"2403",IF(AND(AC2142="SIM",Y2142="Consumo"),"2407",IF(AND(AC2142="NÃO",Y2142="Revenda"),"2102",IF(AND(AC2142="NÃO",Y2142="Consumo"),"2556",)))),REPLACE(I2142,1,1,1))))</f>
        <v/>
      </c>
    </row>
    <row r="2143" customFormat="false" ht="12.8" hidden="false" customHeight="true" outlineLevel="0" collapsed="false">
      <c r="Y2143" s="45"/>
      <c r="Z2143" s="46" t="str">
        <f aca="false">IF(B2143="","",(IFERROR(VLOOKUP(H2143,Dados!A$3:B$15000,2,0),"Não Encontrado")))</f>
        <v/>
      </c>
      <c r="AA2143" s="46" t="str">
        <f aca="false">IF(B2143="","",(IFERROR(VLOOKUP(G2143,Dados!C$3:E$15000,3,0),"Não Encontrado")))</f>
        <v/>
      </c>
      <c r="AB2143" s="46" t="str">
        <f aca="false">IFERROR(IF(Z2143&lt;&gt;"Não Encontrado",Z2143,IF(AA2143&lt;&gt;"Não Encontrado",AA2143,"")),"")</f>
        <v/>
      </c>
      <c r="AC2143" s="45" t="str">
        <f aca="false">IF(B2143="","",IF(AB2143="","NÃO","SIM"))</f>
        <v/>
      </c>
      <c r="AD2143" s="45" t="str">
        <f aca="false">IFERROR(VLOOKUP(G2143,Dados!$P$3:$R$500,3,0),"")</f>
        <v/>
      </c>
      <c r="AE2143" s="45" t="str">
        <f aca="false">IFERROR(VLOOKUP(G2143,Dados!$K$3:$L$500,2,0),"")</f>
        <v/>
      </c>
      <c r="AF2143" s="45" t="str">
        <f aca="false">IFERROR(VLOOKUP(G2143,Dados!$M$3:$N$500,2,0),"")</f>
        <v/>
      </c>
      <c r="AG2143" s="45" t="str">
        <f aca="false">IF(F2143="","",IF(AND(AD2143="",AE2143="",AF2143=""),"-",IF(AND(AD2143="BIT",AE2143="",AF2143=""),"BIT",IF(AND(AE2143="ANEXO I",AD2143="",AF2143=""),"ANEXO I",IF(AND(AF2143="ANEXO II",AD2143="",AE2143=""),"ANEXO II","Escolher")))))</f>
        <v/>
      </c>
      <c r="AH2143" s="45" t="str">
        <f aca="false">IF(AG2143&lt;&gt;"Pneus","",IFERROR(VLOOKUP(R2143,Dados!$X$2:$Z$5,3,0)*(AI2143-Q2143),VLOOKUP(D2143,Dados!$X$7:$Z$33,3,0)*(AI2143-Q2143)))</f>
        <v/>
      </c>
      <c r="AI2143" s="47" t="str">
        <f aca="false">IF(B2143="","",P2143+Q2143+O2143+M2143+L2143-N2143)</f>
        <v/>
      </c>
      <c r="AJ2143" s="48" t="str">
        <f aca="false">IFERROR(IF(AND(AC2143="SIM",AG2143="-",Y2143="REVENDA"),(AB2143/1+1)*AI2143,IF(AND(AC2143="SIM",AG2143="Pneus",Y2143="REVENDA"),(AB2143/1+1)*(AI2143-AH2143),"")),"")</f>
        <v/>
      </c>
      <c r="AK2143" s="48" t="str">
        <f aca="false">IF(AJ2143="","",AJ2143*17%)</f>
        <v/>
      </c>
      <c r="AL2143" s="48" t="str">
        <f aca="false">IFERROR(IF(AC2143="NÃO","",IF(AK2143="","",IF(E2143="Simples Nacional",BF2143,IF(T2143=0.12,U2143*0.5833337002,IF(T2143=0,AI2143*0.07,U2143))))),"")</f>
        <v/>
      </c>
      <c r="AM2143" s="47" t="str">
        <f aca="false">IFERROR(IF(AC2143="NÃO","",IF(OR(AG2143="-",AG2143="Pneus"),AK2143-AL2143,"")),"")</f>
        <v/>
      </c>
      <c r="AN2143" s="48" t="str">
        <f aca="false">IF(AND(Y2143="REVENDA",AC2143="SIM",AG2143="BIT"),((AB2143/1+1)*AI2143)*0.4117,"")</f>
        <v/>
      </c>
      <c r="AO2143" s="48" t="str">
        <f aca="false">IF(AN2143="","",AN2143*17%)</f>
        <v/>
      </c>
      <c r="AP2143" s="49" t="str">
        <f aca="false">IF(AN2143="","",IF(T2143=0.12,(U2143*0.4117)*0.4117,IF(T2143=0,(AI2143*0.07)*0.4117,U2143*0.4117)))</f>
        <v/>
      </c>
      <c r="AQ2143" s="47" t="str">
        <f aca="false">IF(AN2143="","",AO2143-AP2143)</f>
        <v/>
      </c>
      <c r="AR2143" s="50" t="str">
        <f aca="false">IFERROR(IF(AND(AC2143="SIM",Y2143="REVENDA",LEFT(AG2143,5)="ANEXO")*OR(AE2143="ANEXO I",AF2143="ANEXO II"),VLOOKUP(H2143,Dados!G:I,2,0),""),"INSERIR MVA")</f>
        <v/>
      </c>
      <c r="AS2143" s="48" t="str">
        <f aca="false">IF(LEFT(AG2143,5)="ANEXO",VLOOKUP(AG2143,Dados!$X$111:$Z$112,2,0)*(AI2143-Q2143),"")</f>
        <v/>
      </c>
      <c r="AT2143" s="48" t="str">
        <f aca="false">IFERROR(IF(AR2143="","",(AI2143*AR2143)+AI2143),"INSERIR MVA")</f>
        <v/>
      </c>
      <c r="AU2143" s="48" t="str">
        <f aca="false">IF(AT2143="","",IF(AY2143=0.04,U2143,AS2143*AY2143))</f>
        <v/>
      </c>
      <c r="AV2143" s="47" t="str">
        <f aca="false">IFERROR(IF(AU2143="","",(VLOOKUP(AG2143,Dados!$X$111:$Z$112,3,0)*AT2143*0.17)),"INSERIR MVA")</f>
        <v/>
      </c>
      <c r="AW2143" s="47" t="str">
        <f aca="false">IFERROR(IF(AR2143="","",AV2143-AU2143),"")</f>
        <v/>
      </c>
      <c r="AX2143" s="51" t="str">
        <f aca="false">IFERROR(IF(AC2143="NÃO","",IF(AM2143&lt;&gt;"",AM2143-W2143,IF(AQ2143&lt;&gt;"",AQ2143-W2143,IF(AW2143&lt;&gt;"",AW2143-W2143,"")))),"")</f>
        <v/>
      </c>
      <c r="AY2143" s="46" t="str">
        <f aca="false">IFERROR(IF(ISNA(VLOOKUP(R2143,Dados!$X$2:$Y$5,2,0)),VLOOKUP(D2143,Dados!$X$7:$Y$33,2,0),VLOOKUP(R2143,Dados!$X$2:$Y$5,2,0)),"")</f>
        <v/>
      </c>
      <c r="AZ2143" s="52" t="str">
        <f aca="false">IF(C2143="","",IF(AND(Y2143="CONSUMO",AC2143="NÃO")*OR(AG2143="-",AG2143="BIT"),IF(E2143&lt;&gt;"",(AI2143-(P2143+L2143-N2143+Q2143)*AY2143)/0.83),""))</f>
        <v/>
      </c>
      <c r="BA2143" s="51" t="str">
        <f aca="false">IF(AZ2143="","",AZ2143*0.17-((P2143+L2143-N2143+Q2143)*AY2143))</f>
        <v/>
      </c>
      <c r="BB2143" s="51" t="str">
        <f aca="false">IF(AND(Y2143="CONSUMO",AG2143="ANEXO I",AY2143&gt;4%),(AI2143-(P2143+L2143-N2143+Q2143)*0.0514)/0.83*(0.5177)*(0.17)-AI2143*0.0514,IF(AND(Y2143="CONSUMO",AG2143="ANEXO II",AY2143&gt;4%),(AI2143-(P2143+L2143-N2143+Q2143)*0.041)/0.83*(0.3295)*(0.17)-AI2143*0.041,IF(AND(Y2143="CONSUMO",AG2143="ANEXO I",AY2143=4%),(AI2143-(P2143+L2143-N2143+Q2143)*0.04)/0.83*(0.5177)*(0.17)-AI2143*0.04,IF(AND(Y2143="CONSUMO",AG2143="ANEXO II",AY2143=4%),(AI2143-(P2143+L2143-N2143+Q2143)*0.04)/0.83*(0.3295)*(0.17)-AI2143*0.04,""))))</f>
        <v/>
      </c>
      <c r="BC2143" s="51" t="str">
        <f aca="false">IF(C2143="","",IF(AND(Y2143="CONSUMO",AC2143="SIM")*OR(AG2143="-",AG2143="BIT"),IF(E2143&lt;&gt;"",(AI2143-(P2143+L2143-N2143+Q2143)*AY2143)/0.83),""))</f>
        <v/>
      </c>
      <c r="BD2143" s="51" t="str">
        <f aca="false">IF(BC2143="","",BC2143*0.17)</f>
        <v/>
      </c>
      <c r="BE2143" s="51" t="str">
        <f aca="false">IF(I2143=6908,0,IF(BC2143="","",BD2143-((P2143+L2143-N2143+Q2143)*AY2143)))</f>
        <v/>
      </c>
      <c r="BF2143" s="53" t="str">
        <f aca="false">IF(B2143="","",IF(OR(B2143="",E2143="Regime Normal"),0,(AI2143-Q2143)*VLOOKUP(R2143,Dados!$X$98:$Y$108,2,0)))</f>
        <v/>
      </c>
      <c r="BG2143" s="54" t="str">
        <f aca="false">IFERROR(VLOOKUP(I2143,Dados!$AC$27:$AD$43,2,0),IF(B2143="","",IF(D2143&lt;&gt;"MT",IF(AND(AC2143="SIM",Y2143="Revenda"),"2403",IF(AND(AC2143="SIM",Y2143="Consumo"),"2407",IF(AND(AC2143="NÃO",Y2143="Revenda"),"2102",IF(AND(AC2143="NÃO",Y2143="Consumo"),"2556",)))),REPLACE(I2143,1,1,1))))</f>
        <v/>
      </c>
    </row>
    <row r="2144" customFormat="false" ht="12.8" hidden="false" customHeight="true" outlineLevel="0" collapsed="false">
      <c r="Y2144" s="45"/>
      <c r="Z2144" s="46" t="str">
        <f aca="false">IF(B2144="","",(IFERROR(VLOOKUP(H2144,Dados!A$3:B$15000,2,0),"Não Encontrado")))</f>
        <v/>
      </c>
      <c r="AA2144" s="46" t="str">
        <f aca="false">IF(B2144="","",(IFERROR(VLOOKUP(G2144,Dados!C$3:E$15000,3,0),"Não Encontrado")))</f>
        <v/>
      </c>
      <c r="AB2144" s="46" t="str">
        <f aca="false">IFERROR(IF(Z2144&lt;&gt;"Não Encontrado",Z2144,IF(AA2144&lt;&gt;"Não Encontrado",AA2144,"")),"")</f>
        <v/>
      </c>
      <c r="AC2144" s="45" t="str">
        <f aca="false">IF(B2144="","",IF(AB2144="","NÃO","SIM"))</f>
        <v/>
      </c>
      <c r="AD2144" s="45" t="str">
        <f aca="false">IFERROR(VLOOKUP(G2144,Dados!$P$3:$R$500,3,0),"")</f>
        <v/>
      </c>
      <c r="AE2144" s="45" t="str">
        <f aca="false">IFERROR(VLOOKUP(G2144,Dados!$K$3:$L$500,2,0),"")</f>
        <v/>
      </c>
      <c r="AF2144" s="45" t="str">
        <f aca="false">IFERROR(VLOOKUP(G2144,Dados!$M$3:$N$500,2,0),"")</f>
        <v/>
      </c>
      <c r="AG2144" s="45" t="str">
        <f aca="false">IF(F2144="","",IF(AND(AD2144="",AE2144="",AF2144=""),"-",IF(AND(AD2144="BIT",AE2144="",AF2144=""),"BIT",IF(AND(AE2144="ANEXO I",AD2144="",AF2144=""),"ANEXO I",IF(AND(AF2144="ANEXO II",AD2144="",AE2144=""),"ANEXO II","Escolher")))))</f>
        <v/>
      </c>
      <c r="AH2144" s="45" t="str">
        <f aca="false">IF(AG2144&lt;&gt;"Pneus","",IFERROR(VLOOKUP(R2144,Dados!$X$2:$Z$5,3,0)*(AI2144-Q2144),VLOOKUP(D2144,Dados!$X$7:$Z$33,3,0)*(AI2144-Q2144)))</f>
        <v/>
      </c>
      <c r="AI2144" s="47" t="str">
        <f aca="false">IF(B2144="","",P2144+Q2144+O2144+M2144+L2144-N2144)</f>
        <v/>
      </c>
      <c r="AJ2144" s="48" t="str">
        <f aca="false">IFERROR(IF(AND(AC2144="SIM",AG2144="-",Y2144="REVENDA"),(AB2144/1+1)*AI2144,IF(AND(AC2144="SIM",AG2144="Pneus",Y2144="REVENDA"),(AB2144/1+1)*(AI2144-AH2144),"")),"")</f>
        <v/>
      </c>
      <c r="AK2144" s="48" t="str">
        <f aca="false">IF(AJ2144="","",AJ2144*17%)</f>
        <v/>
      </c>
      <c r="AL2144" s="48" t="str">
        <f aca="false">IFERROR(IF(AC2144="NÃO","",IF(AK2144="","",IF(E2144="Simples Nacional",BF2144,IF(T2144=0.12,U2144*0.5833337002,IF(T2144=0,AI2144*0.07,U2144))))),"")</f>
        <v/>
      </c>
      <c r="AM2144" s="47" t="str">
        <f aca="false">IFERROR(IF(AC2144="NÃO","",IF(OR(AG2144="-",AG2144="Pneus"),AK2144-AL2144,"")),"")</f>
        <v/>
      </c>
      <c r="AN2144" s="48" t="str">
        <f aca="false">IF(AND(Y2144="REVENDA",AC2144="SIM",AG2144="BIT"),((AB2144/1+1)*AI2144)*0.4117,"")</f>
        <v/>
      </c>
      <c r="AO2144" s="48" t="str">
        <f aca="false">IF(AN2144="","",AN2144*17%)</f>
        <v/>
      </c>
      <c r="AP2144" s="49" t="str">
        <f aca="false">IF(AN2144="","",IF(T2144=0.12,(U2144*0.4117)*0.4117,IF(T2144=0,(AI2144*0.07)*0.4117,U2144*0.4117)))</f>
        <v/>
      </c>
      <c r="AQ2144" s="47" t="str">
        <f aca="false">IF(AN2144="","",AO2144-AP2144)</f>
        <v/>
      </c>
      <c r="AR2144" s="50" t="str">
        <f aca="false">IFERROR(IF(AND(AC2144="SIM",Y2144="REVENDA",LEFT(AG2144,5)="ANEXO")*OR(AE2144="ANEXO I",AF2144="ANEXO II"),VLOOKUP(H2144,Dados!G:I,2,0),""),"INSERIR MVA")</f>
        <v/>
      </c>
      <c r="AS2144" s="48" t="str">
        <f aca="false">IF(LEFT(AG2144,5)="ANEXO",VLOOKUP(AG2144,Dados!$X$111:$Z$112,2,0)*(AI2144-Q2144),"")</f>
        <v/>
      </c>
      <c r="AT2144" s="48" t="str">
        <f aca="false">IFERROR(IF(AR2144="","",(AI2144*AR2144)+AI2144),"INSERIR MVA")</f>
        <v/>
      </c>
      <c r="AU2144" s="48" t="str">
        <f aca="false">IF(AT2144="","",IF(AY2144=0.04,U2144,AS2144*AY2144))</f>
        <v/>
      </c>
      <c r="AV2144" s="47" t="str">
        <f aca="false">IFERROR(IF(AU2144="","",(VLOOKUP(AG2144,Dados!$X$111:$Z$112,3,0)*AT2144*0.17)),"INSERIR MVA")</f>
        <v/>
      </c>
      <c r="AW2144" s="47" t="str">
        <f aca="false">IFERROR(IF(AR2144="","",AV2144-AU2144),"")</f>
        <v/>
      </c>
      <c r="AX2144" s="51" t="str">
        <f aca="false">IFERROR(IF(AC2144="NÃO","",IF(AM2144&lt;&gt;"",AM2144-W2144,IF(AQ2144&lt;&gt;"",AQ2144-W2144,IF(AW2144&lt;&gt;"",AW2144-W2144,"")))),"")</f>
        <v/>
      </c>
      <c r="AY2144" s="46" t="str">
        <f aca="false">IFERROR(IF(ISNA(VLOOKUP(R2144,Dados!$X$2:$Y$5,2,0)),VLOOKUP(D2144,Dados!$X$7:$Y$33,2,0),VLOOKUP(R2144,Dados!$X$2:$Y$5,2,0)),"")</f>
        <v/>
      </c>
      <c r="AZ2144" s="52" t="str">
        <f aca="false">IF(C2144="","",IF(AND(Y2144="CONSUMO",AC2144="NÃO")*OR(AG2144="-",AG2144="BIT"),IF(E2144&lt;&gt;"",(AI2144-(P2144+L2144-N2144+Q2144)*AY2144)/0.83),""))</f>
        <v/>
      </c>
      <c r="BA2144" s="51" t="str">
        <f aca="false">IF(AZ2144="","",AZ2144*0.17-((P2144+L2144-N2144+Q2144)*AY2144))</f>
        <v/>
      </c>
      <c r="BB2144" s="51" t="str">
        <f aca="false">IF(AND(Y2144="CONSUMO",AG2144="ANEXO I",AY2144&gt;4%),(AI2144-(P2144+L2144-N2144+Q2144)*0.0514)/0.83*(0.5177)*(0.17)-AI2144*0.0514,IF(AND(Y2144="CONSUMO",AG2144="ANEXO II",AY2144&gt;4%),(AI2144-(P2144+L2144-N2144+Q2144)*0.041)/0.83*(0.3295)*(0.17)-AI2144*0.041,IF(AND(Y2144="CONSUMO",AG2144="ANEXO I",AY2144=4%),(AI2144-(P2144+L2144-N2144+Q2144)*0.04)/0.83*(0.5177)*(0.17)-AI2144*0.04,IF(AND(Y2144="CONSUMO",AG2144="ANEXO II",AY2144=4%),(AI2144-(P2144+L2144-N2144+Q2144)*0.04)/0.83*(0.3295)*(0.17)-AI2144*0.04,""))))</f>
        <v/>
      </c>
      <c r="BC2144" s="51" t="str">
        <f aca="false">IF(C2144="","",IF(AND(Y2144="CONSUMO",AC2144="SIM")*OR(AG2144="-",AG2144="BIT"),IF(E2144&lt;&gt;"",(AI2144-(P2144+L2144-N2144+Q2144)*AY2144)/0.83),""))</f>
        <v/>
      </c>
      <c r="BD2144" s="51" t="str">
        <f aca="false">IF(BC2144="","",BC2144*0.17)</f>
        <v/>
      </c>
      <c r="BE2144" s="51" t="str">
        <f aca="false">IF(I2144=6908,0,IF(BC2144="","",BD2144-((P2144+L2144-N2144+Q2144)*AY2144)))</f>
        <v/>
      </c>
      <c r="BF2144" s="53" t="str">
        <f aca="false">IF(B2144="","",IF(OR(B2144="",E2144="Regime Normal"),0,(AI2144-Q2144)*VLOOKUP(R2144,Dados!$X$98:$Y$108,2,0)))</f>
        <v/>
      </c>
      <c r="BG2144" s="54" t="str">
        <f aca="false">IFERROR(VLOOKUP(I2144,Dados!$AC$27:$AD$43,2,0),IF(B2144="","",IF(D2144&lt;&gt;"MT",IF(AND(AC2144="SIM",Y2144="Revenda"),"2403",IF(AND(AC2144="SIM",Y2144="Consumo"),"2407",IF(AND(AC2144="NÃO",Y2144="Revenda"),"2102",IF(AND(AC2144="NÃO",Y2144="Consumo"),"2556",)))),REPLACE(I2144,1,1,1))))</f>
        <v/>
      </c>
    </row>
    <row r="2145" customFormat="false" ht="12.8" hidden="false" customHeight="true" outlineLevel="0" collapsed="false">
      <c r="Y2145" s="45"/>
      <c r="Z2145" s="46" t="str">
        <f aca="false">IF(B2145="","",(IFERROR(VLOOKUP(H2145,Dados!A$3:B$15000,2,0),"Não Encontrado")))</f>
        <v/>
      </c>
      <c r="AA2145" s="46" t="str">
        <f aca="false">IF(B2145="","",(IFERROR(VLOOKUP(G2145,Dados!C$3:E$15000,3,0),"Não Encontrado")))</f>
        <v/>
      </c>
      <c r="AB2145" s="46" t="str">
        <f aca="false">IFERROR(IF(Z2145&lt;&gt;"Não Encontrado",Z2145,IF(AA2145&lt;&gt;"Não Encontrado",AA2145,"")),"")</f>
        <v/>
      </c>
      <c r="AC2145" s="45" t="str">
        <f aca="false">IF(B2145="","",IF(AB2145="","NÃO","SIM"))</f>
        <v/>
      </c>
      <c r="AD2145" s="45" t="str">
        <f aca="false">IFERROR(VLOOKUP(G2145,Dados!$P$3:$R$500,3,0),"")</f>
        <v/>
      </c>
      <c r="AE2145" s="45" t="str">
        <f aca="false">IFERROR(VLOOKUP(G2145,Dados!$K$3:$L$500,2,0),"")</f>
        <v/>
      </c>
      <c r="AF2145" s="45" t="str">
        <f aca="false">IFERROR(VLOOKUP(G2145,Dados!$M$3:$N$500,2,0),"")</f>
        <v/>
      </c>
      <c r="AG2145" s="45" t="str">
        <f aca="false">IF(F2145="","",IF(AND(AD2145="",AE2145="",AF2145=""),"-",IF(AND(AD2145="BIT",AE2145="",AF2145=""),"BIT",IF(AND(AE2145="ANEXO I",AD2145="",AF2145=""),"ANEXO I",IF(AND(AF2145="ANEXO II",AD2145="",AE2145=""),"ANEXO II","Escolher")))))</f>
        <v/>
      </c>
      <c r="AH2145" s="45" t="str">
        <f aca="false">IF(AG2145&lt;&gt;"Pneus","",IFERROR(VLOOKUP(R2145,Dados!$X$2:$Z$5,3,0)*(AI2145-Q2145),VLOOKUP(D2145,Dados!$X$7:$Z$33,3,0)*(AI2145-Q2145)))</f>
        <v/>
      </c>
      <c r="AI2145" s="47" t="str">
        <f aca="false">IF(B2145="","",P2145+Q2145+O2145+M2145+L2145-N2145)</f>
        <v/>
      </c>
      <c r="AJ2145" s="48" t="str">
        <f aca="false">IFERROR(IF(AND(AC2145="SIM",AG2145="-",Y2145="REVENDA"),(AB2145/1+1)*AI2145,IF(AND(AC2145="SIM",AG2145="Pneus",Y2145="REVENDA"),(AB2145/1+1)*(AI2145-AH2145),"")),"")</f>
        <v/>
      </c>
      <c r="AK2145" s="48" t="str">
        <f aca="false">IF(AJ2145="","",AJ2145*17%)</f>
        <v/>
      </c>
      <c r="AL2145" s="48" t="str">
        <f aca="false">IFERROR(IF(AC2145="NÃO","",IF(AK2145="","",IF(E2145="Simples Nacional",BF2145,IF(T2145=0.12,U2145*0.5833337002,IF(T2145=0,AI2145*0.07,U2145))))),"")</f>
        <v/>
      </c>
      <c r="AM2145" s="47" t="str">
        <f aca="false">IFERROR(IF(AC2145="NÃO","",IF(OR(AG2145="-",AG2145="Pneus"),AK2145-AL2145,"")),"")</f>
        <v/>
      </c>
      <c r="AN2145" s="48" t="str">
        <f aca="false">IF(AND(Y2145="REVENDA",AC2145="SIM",AG2145="BIT"),((AB2145/1+1)*AI2145)*0.4117,"")</f>
        <v/>
      </c>
      <c r="AO2145" s="48" t="str">
        <f aca="false">IF(AN2145="","",AN2145*17%)</f>
        <v/>
      </c>
      <c r="AP2145" s="49" t="str">
        <f aca="false">IF(AN2145="","",IF(T2145=0.12,(U2145*0.4117)*0.4117,IF(T2145=0,(AI2145*0.07)*0.4117,U2145*0.4117)))</f>
        <v/>
      </c>
      <c r="AQ2145" s="47" t="str">
        <f aca="false">IF(AN2145="","",AO2145-AP2145)</f>
        <v/>
      </c>
      <c r="AR2145" s="50" t="str">
        <f aca="false">IFERROR(IF(AND(AC2145="SIM",Y2145="REVENDA",LEFT(AG2145,5)="ANEXO")*OR(AE2145="ANEXO I",AF2145="ANEXO II"),VLOOKUP(H2145,Dados!G:I,2,0),""),"INSERIR MVA")</f>
        <v/>
      </c>
      <c r="AS2145" s="48" t="str">
        <f aca="false">IF(LEFT(AG2145,5)="ANEXO",VLOOKUP(AG2145,Dados!$X$111:$Z$112,2,0)*(AI2145-Q2145),"")</f>
        <v/>
      </c>
      <c r="AT2145" s="48" t="str">
        <f aca="false">IFERROR(IF(AR2145="","",(AI2145*AR2145)+AI2145),"INSERIR MVA")</f>
        <v/>
      </c>
      <c r="AU2145" s="48" t="str">
        <f aca="false">IF(AT2145="","",IF(AY2145=0.04,U2145,AS2145*AY2145))</f>
        <v/>
      </c>
      <c r="AV2145" s="47" t="str">
        <f aca="false">IFERROR(IF(AU2145="","",(VLOOKUP(AG2145,Dados!$X$111:$Z$112,3,0)*AT2145*0.17)),"INSERIR MVA")</f>
        <v/>
      </c>
      <c r="AW2145" s="47" t="str">
        <f aca="false">IFERROR(IF(AR2145="","",AV2145-AU2145),"")</f>
        <v/>
      </c>
      <c r="AX2145" s="51" t="str">
        <f aca="false">IFERROR(IF(AC2145="NÃO","",IF(AM2145&lt;&gt;"",AM2145-W2145,IF(AQ2145&lt;&gt;"",AQ2145-W2145,IF(AW2145&lt;&gt;"",AW2145-W2145,"")))),"")</f>
        <v/>
      </c>
      <c r="AY2145" s="46" t="str">
        <f aca="false">IFERROR(IF(ISNA(VLOOKUP(R2145,Dados!$X$2:$Y$5,2,0)),VLOOKUP(D2145,Dados!$X$7:$Y$33,2,0),VLOOKUP(R2145,Dados!$X$2:$Y$5,2,0)),"")</f>
        <v/>
      </c>
      <c r="AZ2145" s="52" t="str">
        <f aca="false">IF(C2145="","",IF(AND(Y2145="CONSUMO",AC2145="NÃO")*OR(AG2145="-",AG2145="BIT"),IF(E2145&lt;&gt;"",(AI2145-(P2145+L2145-N2145+Q2145)*AY2145)/0.83),""))</f>
        <v/>
      </c>
      <c r="BA2145" s="51" t="str">
        <f aca="false">IF(AZ2145="","",AZ2145*0.17-((P2145+L2145-N2145+Q2145)*AY2145))</f>
        <v/>
      </c>
      <c r="BB2145" s="51" t="str">
        <f aca="false">IF(AND(Y2145="CONSUMO",AG2145="ANEXO I",AY2145&gt;4%),(AI2145-(P2145+L2145-N2145+Q2145)*0.0514)/0.83*(0.5177)*(0.17)-AI2145*0.0514,IF(AND(Y2145="CONSUMO",AG2145="ANEXO II",AY2145&gt;4%),(AI2145-(P2145+L2145-N2145+Q2145)*0.041)/0.83*(0.3295)*(0.17)-AI2145*0.041,IF(AND(Y2145="CONSUMO",AG2145="ANEXO I",AY2145=4%),(AI2145-(P2145+L2145-N2145+Q2145)*0.04)/0.83*(0.5177)*(0.17)-AI2145*0.04,IF(AND(Y2145="CONSUMO",AG2145="ANEXO II",AY2145=4%),(AI2145-(P2145+L2145-N2145+Q2145)*0.04)/0.83*(0.3295)*(0.17)-AI2145*0.04,""))))</f>
        <v/>
      </c>
      <c r="BC2145" s="51" t="str">
        <f aca="false">IF(C2145="","",IF(AND(Y2145="CONSUMO",AC2145="SIM")*OR(AG2145="-",AG2145="BIT"),IF(E2145&lt;&gt;"",(AI2145-(P2145+L2145-N2145+Q2145)*AY2145)/0.83),""))</f>
        <v/>
      </c>
      <c r="BD2145" s="51" t="str">
        <f aca="false">IF(BC2145="","",BC2145*0.17)</f>
        <v/>
      </c>
      <c r="BE2145" s="51" t="str">
        <f aca="false">IF(I2145=6908,0,IF(BC2145="","",BD2145-((P2145+L2145-N2145+Q2145)*AY2145)))</f>
        <v/>
      </c>
      <c r="BF2145" s="53" t="str">
        <f aca="false">IF(B2145="","",IF(OR(B2145="",E2145="Regime Normal"),0,(AI2145-Q2145)*VLOOKUP(R2145,Dados!$X$98:$Y$108,2,0)))</f>
        <v/>
      </c>
      <c r="BG2145" s="54" t="str">
        <f aca="false">IFERROR(VLOOKUP(I2145,Dados!$AC$27:$AD$43,2,0),IF(B2145="","",IF(D2145&lt;&gt;"MT",IF(AND(AC2145="SIM",Y2145="Revenda"),"2403",IF(AND(AC2145="SIM",Y2145="Consumo"),"2407",IF(AND(AC2145="NÃO",Y2145="Revenda"),"2102",IF(AND(AC2145="NÃO",Y2145="Consumo"),"2556",)))),REPLACE(I2145,1,1,1))))</f>
        <v/>
      </c>
    </row>
    <row r="2146" customFormat="false" ht="12.8" hidden="false" customHeight="true" outlineLevel="0" collapsed="false">
      <c r="Y2146" s="45"/>
      <c r="Z2146" s="46" t="str">
        <f aca="false">IF(B2146="","",(IFERROR(VLOOKUP(H2146,Dados!A$3:B$15000,2,0),"Não Encontrado")))</f>
        <v/>
      </c>
      <c r="AA2146" s="46" t="str">
        <f aca="false">IF(B2146="","",(IFERROR(VLOOKUP(G2146,Dados!C$3:E$15000,3,0),"Não Encontrado")))</f>
        <v/>
      </c>
      <c r="AB2146" s="46" t="str">
        <f aca="false">IFERROR(IF(Z2146&lt;&gt;"Não Encontrado",Z2146,IF(AA2146&lt;&gt;"Não Encontrado",AA2146,"")),"")</f>
        <v/>
      </c>
      <c r="AC2146" s="45" t="str">
        <f aca="false">IF(B2146="","",IF(AB2146="","NÃO","SIM"))</f>
        <v/>
      </c>
      <c r="AD2146" s="45" t="str">
        <f aca="false">IFERROR(VLOOKUP(G2146,Dados!$P$3:$R$500,3,0),"")</f>
        <v/>
      </c>
      <c r="AE2146" s="45" t="str">
        <f aca="false">IFERROR(VLOOKUP(G2146,Dados!$K$3:$L$500,2,0),"")</f>
        <v/>
      </c>
      <c r="AF2146" s="45" t="str">
        <f aca="false">IFERROR(VLOOKUP(G2146,Dados!$M$3:$N$500,2,0),"")</f>
        <v/>
      </c>
      <c r="AG2146" s="45" t="str">
        <f aca="false">IF(F2146="","",IF(AND(AD2146="",AE2146="",AF2146=""),"-",IF(AND(AD2146="BIT",AE2146="",AF2146=""),"BIT",IF(AND(AE2146="ANEXO I",AD2146="",AF2146=""),"ANEXO I",IF(AND(AF2146="ANEXO II",AD2146="",AE2146=""),"ANEXO II","Escolher")))))</f>
        <v/>
      </c>
      <c r="AH2146" s="45" t="str">
        <f aca="false">IF(AG2146&lt;&gt;"Pneus","",IFERROR(VLOOKUP(R2146,Dados!$X$2:$Z$5,3,0)*(AI2146-Q2146),VLOOKUP(D2146,Dados!$X$7:$Z$33,3,0)*(AI2146-Q2146)))</f>
        <v/>
      </c>
      <c r="AI2146" s="47" t="str">
        <f aca="false">IF(B2146="","",P2146+Q2146+O2146+M2146+L2146-N2146)</f>
        <v/>
      </c>
      <c r="AJ2146" s="48" t="str">
        <f aca="false">IFERROR(IF(AND(AC2146="SIM",AG2146="-",Y2146="REVENDA"),(AB2146/1+1)*AI2146,IF(AND(AC2146="SIM",AG2146="Pneus",Y2146="REVENDA"),(AB2146/1+1)*(AI2146-AH2146),"")),"")</f>
        <v/>
      </c>
      <c r="AK2146" s="48" t="str">
        <f aca="false">IF(AJ2146="","",AJ2146*17%)</f>
        <v/>
      </c>
      <c r="AL2146" s="48" t="str">
        <f aca="false">IFERROR(IF(AC2146="NÃO","",IF(AK2146="","",IF(E2146="Simples Nacional",BF2146,IF(T2146=0.12,U2146*0.5833337002,IF(T2146=0,AI2146*0.07,U2146))))),"")</f>
        <v/>
      </c>
      <c r="AM2146" s="47" t="str">
        <f aca="false">IFERROR(IF(AC2146="NÃO","",IF(OR(AG2146="-",AG2146="Pneus"),AK2146-AL2146,"")),"")</f>
        <v/>
      </c>
      <c r="AN2146" s="48" t="str">
        <f aca="false">IF(AND(Y2146="REVENDA",AC2146="SIM",AG2146="BIT"),((AB2146/1+1)*AI2146)*0.4117,"")</f>
        <v/>
      </c>
      <c r="AO2146" s="48" t="str">
        <f aca="false">IF(AN2146="","",AN2146*17%)</f>
        <v/>
      </c>
      <c r="AP2146" s="49" t="str">
        <f aca="false">IF(AN2146="","",IF(T2146=0.12,(U2146*0.4117)*0.4117,IF(T2146=0,(AI2146*0.07)*0.4117,U2146*0.4117)))</f>
        <v/>
      </c>
      <c r="AQ2146" s="47" t="str">
        <f aca="false">IF(AN2146="","",AO2146-AP2146)</f>
        <v/>
      </c>
      <c r="AR2146" s="50" t="str">
        <f aca="false">IFERROR(IF(AND(AC2146="SIM",Y2146="REVENDA",LEFT(AG2146,5)="ANEXO")*OR(AE2146="ANEXO I",AF2146="ANEXO II"),VLOOKUP(H2146,Dados!G:I,2,0),""),"INSERIR MVA")</f>
        <v/>
      </c>
      <c r="AS2146" s="48" t="str">
        <f aca="false">IF(LEFT(AG2146,5)="ANEXO",VLOOKUP(AG2146,Dados!$X$111:$Z$112,2,0)*(AI2146-Q2146),"")</f>
        <v/>
      </c>
      <c r="AT2146" s="48" t="str">
        <f aca="false">IFERROR(IF(AR2146="","",(AI2146*AR2146)+AI2146),"INSERIR MVA")</f>
        <v/>
      </c>
      <c r="AU2146" s="48" t="str">
        <f aca="false">IF(AT2146="","",IF(AY2146=0.04,U2146,AS2146*AY2146))</f>
        <v/>
      </c>
      <c r="AV2146" s="47" t="str">
        <f aca="false">IFERROR(IF(AU2146="","",(VLOOKUP(AG2146,Dados!$X$111:$Z$112,3,0)*AT2146*0.17)),"INSERIR MVA")</f>
        <v/>
      </c>
      <c r="AW2146" s="47" t="str">
        <f aca="false">IFERROR(IF(AR2146="","",AV2146-AU2146),"")</f>
        <v/>
      </c>
      <c r="AX2146" s="51" t="str">
        <f aca="false">IFERROR(IF(AC2146="NÃO","",IF(AM2146&lt;&gt;"",AM2146-W2146,IF(AQ2146&lt;&gt;"",AQ2146-W2146,IF(AW2146&lt;&gt;"",AW2146-W2146,"")))),"")</f>
        <v/>
      </c>
      <c r="AY2146" s="46" t="str">
        <f aca="false">IFERROR(IF(ISNA(VLOOKUP(R2146,Dados!$X$2:$Y$5,2,0)),VLOOKUP(D2146,Dados!$X$7:$Y$33,2,0),VLOOKUP(R2146,Dados!$X$2:$Y$5,2,0)),"")</f>
        <v/>
      </c>
      <c r="AZ2146" s="52" t="str">
        <f aca="false">IF(C2146="","",IF(AND(Y2146="CONSUMO",AC2146="NÃO")*OR(AG2146="-",AG2146="BIT"),IF(E2146&lt;&gt;"",(AI2146-(P2146+L2146-N2146+Q2146)*AY2146)/0.83),""))</f>
        <v/>
      </c>
      <c r="BA2146" s="51" t="str">
        <f aca="false">IF(AZ2146="","",AZ2146*0.17-((P2146+L2146-N2146+Q2146)*AY2146))</f>
        <v/>
      </c>
      <c r="BB2146" s="51" t="str">
        <f aca="false">IF(AND(Y2146="CONSUMO",AG2146="ANEXO I",AY2146&gt;4%),(AI2146-(P2146+L2146-N2146+Q2146)*0.0514)/0.83*(0.5177)*(0.17)-AI2146*0.0514,IF(AND(Y2146="CONSUMO",AG2146="ANEXO II",AY2146&gt;4%),(AI2146-(P2146+L2146-N2146+Q2146)*0.041)/0.83*(0.3295)*(0.17)-AI2146*0.041,IF(AND(Y2146="CONSUMO",AG2146="ANEXO I",AY2146=4%),(AI2146-(P2146+L2146-N2146+Q2146)*0.04)/0.83*(0.5177)*(0.17)-AI2146*0.04,IF(AND(Y2146="CONSUMO",AG2146="ANEXO II",AY2146=4%),(AI2146-(P2146+L2146-N2146+Q2146)*0.04)/0.83*(0.3295)*(0.17)-AI2146*0.04,""))))</f>
        <v/>
      </c>
      <c r="BC2146" s="51" t="str">
        <f aca="false">IF(C2146="","",IF(AND(Y2146="CONSUMO",AC2146="SIM")*OR(AG2146="-",AG2146="BIT"),IF(E2146&lt;&gt;"",(AI2146-(P2146+L2146-N2146+Q2146)*AY2146)/0.83),""))</f>
        <v/>
      </c>
      <c r="BD2146" s="51" t="str">
        <f aca="false">IF(BC2146="","",BC2146*0.17)</f>
        <v/>
      </c>
      <c r="BE2146" s="51" t="str">
        <f aca="false">IF(I2146=6908,0,IF(BC2146="","",BD2146-((P2146+L2146-N2146+Q2146)*AY2146)))</f>
        <v/>
      </c>
      <c r="BF2146" s="53" t="str">
        <f aca="false">IF(B2146="","",IF(OR(B2146="",E2146="Regime Normal"),0,(AI2146-Q2146)*VLOOKUP(R2146,Dados!$X$98:$Y$108,2,0)))</f>
        <v/>
      </c>
      <c r="BG2146" s="54" t="str">
        <f aca="false">IFERROR(VLOOKUP(I2146,Dados!$AC$27:$AD$43,2,0),IF(B2146="","",IF(D2146&lt;&gt;"MT",IF(AND(AC2146="SIM",Y2146="Revenda"),"2403",IF(AND(AC2146="SIM",Y2146="Consumo"),"2407",IF(AND(AC2146="NÃO",Y2146="Revenda"),"2102",IF(AND(AC2146="NÃO",Y2146="Consumo"),"2556",)))),REPLACE(I2146,1,1,1))))</f>
        <v/>
      </c>
    </row>
    <row r="2147" customFormat="false" ht="12.8" hidden="false" customHeight="true" outlineLevel="0" collapsed="false">
      <c r="Y2147" s="45"/>
      <c r="Z2147" s="46" t="str">
        <f aca="false">IF(B2147="","",(IFERROR(VLOOKUP(H2147,Dados!A$3:B$15000,2,0),"Não Encontrado")))</f>
        <v/>
      </c>
      <c r="AA2147" s="46" t="str">
        <f aca="false">IF(B2147="","",(IFERROR(VLOOKUP(G2147,Dados!C$3:E$15000,3,0),"Não Encontrado")))</f>
        <v/>
      </c>
      <c r="AB2147" s="46" t="str">
        <f aca="false">IFERROR(IF(Z2147&lt;&gt;"Não Encontrado",Z2147,IF(AA2147&lt;&gt;"Não Encontrado",AA2147,"")),"")</f>
        <v/>
      </c>
      <c r="AC2147" s="45" t="str">
        <f aca="false">IF(B2147="","",IF(AB2147="","NÃO","SIM"))</f>
        <v/>
      </c>
      <c r="AD2147" s="45" t="str">
        <f aca="false">IFERROR(VLOOKUP(G2147,Dados!$P$3:$R$500,3,0),"")</f>
        <v/>
      </c>
      <c r="AE2147" s="45" t="str">
        <f aca="false">IFERROR(VLOOKUP(G2147,Dados!$K$3:$L$500,2,0),"")</f>
        <v/>
      </c>
      <c r="AF2147" s="45" t="str">
        <f aca="false">IFERROR(VLOOKUP(G2147,Dados!$M$3:$N$500,2,0),"")</f>
        <v/>
      </c>
      <c r="AG2147" s="45" t="str">
        <f aca="false">IF(F2147="","",IF(AND(AD2147="",AE2147="",AF2147=""),"-",IF(AND(AD2147="BIT",AE2147="",AF2147=""),"BIT",IF(AND(AE2147="ANEXO I",AD2147="",AF2147=""),"ANEXO I",IF(AND(AF2147="ANEXO II",AD2147="",AE2147=""),"ANEXO II","Escolher")))))</f>
        <v/>
      </c>
      <c r="AH2147" s="45" t="str">
        <f aca="false">IF(AG2147&lt;&gt;"Pneus","",IFERROR(VLOOKUP(R2147,Dados!$X$2:$Z$5,3,0)*(AI2147-Q2147),VLOOKUP(D2147,Dados!$X$7:$Z$33,3,0)*(AI2147-Q2147)))</f>
        <v/>
      </c>
      <c r="AI2147" s="47" t="str">
        <f aca="false">IF(B2147="","",P2147+Q2147+O2147+M2147+L2147-N2147)</f>
        <v/>
      </c>
      <c r="AJ2147" s="48" t="str">
        <f aca="false">IFERROR(IF(AND(AC2147="SIM",AG2147="-",Y2147="REVENDA"),(AB2147/1+1)*AI2147,IF(AND(AC2147="SIM",AG2147="Pneus",Y2147="REVENDA"),(AB2147/1+1)*(AI2147-AH2147),"")),"")</f>
        <v/>
      </c>
      <c r="AK2147" s="48" t="str">
        <f aca="false">IF(AJ2147="","",AJ2147*17%)</f>
        <v/>
      </c>
      <c r="AL2147" s="48" t="str">
        <f aca="false">IFERROR(IF(AC2147="NÃO","",IF(AK2147="","",IF(E2147="Simples Nacional",BF2147,IF(T2147=0.12,U2147*0.5833337002,IF(T2147=0,AI2147*0.07,U2147))))),"")</f>
        <v/>
      </c>
      <c r="AM2147" s="47" t="str">
        <f aca="false">IFERROR(IF(AC2147="NÃO","",IF(OR(AG2147="-",AG2147="Pneus"),AK2147-AL2147,"")),"")</f>
        <v/>
      </c>
      <c r="AN2147" s="48" t="str">
        <f aca="false">IF(AND(Y2147="REVENDA",AC2147="SIM",AG2147="BIT"),((AB2147/1+1)*AI2147)*0.4117,"")</f>
        <v/>
      </c>
      <c r="AO2147" s="48" t="str">
        <f aca="false">IF(AN2147="","",AN2147*17%)</f>
        <v/>
      </c>
      <c r="AP2147" s="49" t="str">
        <f aca="false">IF(AN2147="","",IF(T2147=0.12,(U2147*0.4117)*0.4117,IF(T2147=0,(AI2147*0.07)*0.4117,U2147*0.4117)))</f>
        <v/>
      </c>
      <c r="AQ2147" s="47" t="str">
        <f aca="false">IF(AN2147="","",AO2147-AP2147)</f>
        <v/>
      </c>
      <c r="AR2147" s="50" t="str">
        <f aca="false">IFERROR(IF(AND(AC2147="SIM",Y2147="REVENDA",LEFT(AG2147,5)="ANEXO")*OR(AE2147="ANEXO I",AF2147="ANEXO II"),VLOOKUP(H2147,Dados!G:I,2,0),""),"INSERIR MVA")</f>
        <v/>
      </c>
      <c r="AS2147" s="48" t="str">
        <f aca="false">IF(LEFT(AG2147,5)="ANEXO",VLOOKUP(AG2147,Dados!$X$111:$Z$112,2,0)*(AI2147-Q2147),"")</f>
        <v/>
      </c>
      <c r="AT2147" s="48" t="str">
        <f aca="false">IFERROR(IF(AR2147="","",(AI2147*AR2147)+AI2147),"INSERIR MVA")</f>
        <v/>
      </c>
      <c r="AU2147" s="48" t="str">
        <f aca="false">IF(AT2147="","",IF(AY2147=0.04,U2147,AS2147*AY2147))</f>
        <v/>
      </c>
      <c r="AV2147" s="47" t="str">
        <f aca="false">IFERROR(IF(AU2147="","",(VLOOKUP(AG2147,Dados!$X$111:$Z$112,3,0)*AT2147*0.17)),"INSERIR MVA")</f>
        <v/>
      </c>
      <c r="AW2147" s="47" t="str">
        <f aca="false">IFERROR(IF(AR2147="","",AV2147-AU2147),"")</f>
        <v/>
      </c>
      <c r="AX2147" s="51" t="str">
        <f aca="false">IFERROR(IF(AC2147="NÃO","",IF(AM2147&lt;&gt;"",AM2147-W2147,IF(AQ2147&lt;&gt;"",AQ2147-W2147,IF(AW2147&lt;&gt;"",AW2147-W2147,"")))),"")</f>
        <v/>
      </c>
      <c r="AY2147" s="46" t="str">
        <f aca="false">IFERROR(IF(ISNA(VLOOKUP(R2147,Dados!$X$2:$Y$5,2,0)),VLOOKUP(D2147,Dados!$X$7:$Y$33,2,0),VLOOKUP(R2147,Dados!$X$2:$Y$5,2,0)),"")</f>
        <v/>
      </c>
      <c r="AZ2147" s="52" t="str">
        <f aca="false">IF(C2147="","",IF(AND(Y2147="CONSUMO",AC2147="NÃO")*OR(AG2147="-",AG2147="BIT"),IF(E2147&lt;&gt;"",(AI2147-(P2147+L2147-N2147+Q2147)*AY2147)/0.83),""))</f>
        <v/>
      </c>
      <c r="BA2147" s="51" t="str">
        <f aca="false">IF(AZ2147="","",AZ2147*0.17-((P2147+L2147-N2147+Q2147)*AY2147))</f>
        <v/>
      </c>
      <c r="BB2147" s="51" t="str">
        <f aca="false">IF(AND(Y2147="CONSUMO",AG2147="ANEXO I",AY2147&gt;4%),(AI2147-(P2147+L2147-N2147+Q2147)*0.0514)/0.83*(0.5177)*(0.17)-AI2147*0.0514,IF(AND(Y2147="CONSUMO",AG2147="ANEXO II",AY2147&gt;4%),(AI2147-(P2147+L2147-N2147+Q2147)*0.041)/0.83*(0.3295)*(0.17)-AI2147*0.041,IF(AND(Y2147="CONSUMO",AG2147="ANEXO I",AY2147=4%),(AI2147-(P2147+L2147-N2147+Q2147)*0.04)/0.83*(0.5177)*(0.17)-AI2147*0.04,IF(AND(Y2147="CONSUMO",AG2147="ANEXO II",AY2147=4%),(AI2147-(P2147+L2147-N2147+Q2147)*0.04)/0.83*(0.3295)*(0.17)-AI2147*0.04,""))))</f>
        <v/>
      </c>
      <c r="BC2147" s="51" t="str">
        <f aca="false">IF(C2147="","",IF(AND(Y2147="CONSUMO",AC2147="SIM")*OR(AG2147="-",AG2147="BIT"),IF(E2147&lt;&gt;"",(AI2147-(P2147+L2147-N2147+Q2147)*AY2147)/0.83),""))</f>
        <v/>
      </c>
      <c r="BD2147" s="51" t="str">
        <f aca="false">IF(BC2147="","",BC2147*0.17)</f>
        <v/>
      </c>
      <c r="BE2147" s="51" t="str">
        <f aca="false">IF(I2147=6908,0,IF(BC2147="","",BD2147-((P2147+L2147-N2147+Q2147)*AY2147)))</f>
        <v/>
      </c>
      <c r="BF2147" s="53" t="str">
        <f aca="false">IF(B2147="","",IF(OR(B2147="",E2147="Regime Normal"),0,(AI2147-Q2147)*VLOOKUP(R2147,Dados!$X$98:$Y$108,2,0)))</f>
        <v/>
      </c>
      <c r="BG2147" s="54" t="str">
        <f aca="false">IFERROR(VLOOKUP(I2147,Dados!$AC$27:$AD$43,2,0),IF(B2147="","",IF(D2147&lt;&gt;"MT",IF(AND(AC2147="SIM",Y2147="Revenda"),"2403",IF(AND(AC2147="SIM",Y2147="Consumo"),"2407",IF(AND(AC2147="NÃO",Y2147="Revenda"),"2102",IF(AND(AC2147="NÃO",Y2147="Consumo"),"2556",)))),REPLACE(I2147,1,1,1))))</f>
        <v/>
      </c>
    </row>
    <row r="2148" customFormat="false" ht="12.8" hidden="false" customHeight="true" outlineLevel="0" collapsed="false">
      <c r="Y2148" s="45"/>
      <c r="Z2148" s="46" t="str">
        <f aca="false">IF(B2148="","",(IFERROR(VLOOKUP(H2148,Dados!A$3:B$15000,2,0),"Não Encontrado")))</f>
        <v/>
      </c>
      <c r="AA2148" s="46" t="str">
        <f aca="false">IF(B2148="","",(IFERROR(VLOOKUP(G2148,Dados!C$3:E$15000,3,0),"Não Encontrado")))</f>
        <v/>
      </c>
      <c r="AB2148" s="46" t="str">
        <f aca="false">IFERROR(IF(Z2148&lt;&gt;"Não Encontrado",Z2148,IF(AA2148&lt;&gt;"Não Encontrado",AA2148,"")),"")</f>
        <v/>
      </c>
      <c r="AC2148" s="45" t="str">
        <f aca="false">IF(B2148="","",IF(AB2148="","NÃO","SIM"))</f>
        <v/>
      </c>
      <c r="AD2148" s="45" t="str">
        <f aca="false">IFERROR(VLOOKUP(G2148,Dados!$P$3:$R$500,3,0),"")</f>
        <v/>
      </c>
      <c r="AE2148" s="45" t="str">
        <f aca="false">IFERROR(VLOOKUP(G2148,Dados!$K$3:$L$500,2,0),"")</f>
        <v/>
      </c>
      <c r="AF2148" s="45" t="str">
        <f aca="false">IFERROR(VLOOKUP(G2148,Dados!$M$3:$N$500,2,0),"")</f>
        <v/>
      </c>
      <c r="AG2148" s="45" t="str">
        <f aca="false">IF(F2148="","",IF(AND(AD2148="",AE2148="",AF2148=""),"-",IF(AND(AD2148="BIT",AE2148="",AF2148=""),"BIT",IF(AND(AE2148="ANEXO I",AD2148="",AF2148=""),"ANEXO I",IF(AND(AF2148="ANEXO II",AD2148="",AE2148=""),"ANEXO II","Escolher")))))</f>
        <v/>
      </c>
      <c r="AH2148" s="45" t="str">
        <f aca="false">IF(AG2148&lt;&gt;"Pneus","",IFERROR(VLOOKUP(R2148,Dados!$X$2:$Z$5,3,0)*(AI2148-Q2148),VLOOKUP(D2148,Dados!$X$7:$Z$33,3,0)*(AI2148-Q2148)))</f>
        <v/>
      </c>
      <c r="AI2148" s="47" t="str">
        <f aca="false">IF(B2148="","",P2148+Q2148+O2148+M2148+L2148-N2148)</f>
        <v/>
      </c>
      <c r="AJ2148" s="48" t="str">
        <f aca="false">IFERROR(IF(AND(AC2148="SIM",AG2148="-",Y2148="REVENDA"),(AB2148/1+1)*AI2148,IF(AND(AC2148="SIM",AG2148="Pneus",Y2148="REVENDA"),(AB2148/1+1)*(AI2148-AH2148),"")),"")</f>
        <v/>
      </c>
      <c r="AK2148" s="48" t="str">
        <f aca="false">IF(AJ2148="","",AJ2148*17%)</f>
        <v/>
      </c>
      <c r="AL2148" s="48" t="str">
        <f aca="false">IFERROR(IF(AC2148="NÃO","",IF(AK2148="","",IF(E2148="Simples Nacional",BF2148,IF(T2148=0.12,U2148*0.5833337002,IF(T2148=0,AI2148*0.07,U2148))))),"")</f>
        <v/>
      </c>
      <c r="AM2148" s="47" t="str">
        <f aca="false">IFERROR(IF(AC2148="NÃO","",IF(OR(AG2148="-",AG2148="Pneus"),AK2148-AL2148,"")),"")</f>
        <v/>
      </c>
      <c r="AN2148" s="48" t="str">
        <f aca="false">IF(AND(Y2148="REVENDA",AC2148="SIM",AG2148="BIT"),((AB2148/1+1)*AI2148)*0.4117,"")</f>
        <v/>
      </c>
      <c r="AO2148" s="48" t="str">
        <f aca="false">IF(AN2148="","",AN2148*17%)</f>
        <v/>
      </c>
      <c r="AP2148" s="49" t="str">
        <f aca="false">IF(AN2148="","",IF(T2148=0.12,(U2148*0.4117)*0.4117,IF(T2148=0,(AI2148*0.07)*0.4117,U2148*0.4117)))</f>
        <v/>
      </c>
      <c r="AQ2148" s="47" t="str">
        <f aca="false">IF(AN2148="","",AO2148-AP2148)</f>
        <v/>
      </c>
      <c r="AR2148" s="50" t="str">
        <f aca="false">IFERROR(IF(AND(AC2148="SIM",Y2148="REVENDA",LEFT(AG2148,5)="ANEXO")*OR(AE2148="ANEXO I",AF2148="ANEXO II"),VLOOKUP(H2148,Dados!G:I,2,0),""),"INSERIR MVA")</f>
        <v/>
      </c>
      <c r="AS2148" s="48" t="str">
        <f aca="false">IF(LEFT(AG2148,5)="ANEXO",VLOOKUP(AG2148,Dados!$X$111:$Z$112,2,0)*(AI2148-Q2148),"")</f>
        <v/>
      </c>
      <c r="AT2148" s="48" t="str">
        <f aca="false">IFERROR(IF(AR2148="","",(AI2148*AR2148)+AI2148),"INSERIR MVA")</f>
        <v/>
      </c>
      <c r="AU2148" s="48" t="str">
        <f aca="false">IF(AT2148="","",IF(AY2148=0.04,U2148,AS2148*AY2148))</f>
        <v/>
      </c>
      <c r="AV2148" s="47" t="str">
        <f aca="false">IFERROR(IF(AU2148="","",(VLOOKUP(AG2148,Dados!$X$111:$Z$112,3,0)*AT2148*0.17)),"INSERIR MVA")</f>
        <v/>
      </c>
      <c r="AW2148" s="47" t="str">
        <f aca="false">IFERROR(IF(AR2148="","",AV2148-AU2148),"")</f>
        <v/>
      </c>
      <c r="AX2148" s="51" t="str">
        <f aca="false">IFERROR(IF(AC2148="NÃO","",IF(AM2148&lt;&gt;"",AM2148-W2148,IF(AQ2148&lt;&gt;"",AQ2148-W2148,IF(AW2148&lt;&gt;"",AW2148-W2148,"")))),"")</f>
        <v/>
      </c>
      <c r="AY2148" s="46" t="str">
        <f aca="false">IFERROR(IF(ISNA(VLOOKUP(R2148,Dados!$X$2:$Y$5,2,0)),VLOOKUP(D2148,Dados!$X$7:$Y$33,2,0),VLOOKUP(R2148,Dados!$X$2:$Y$5,2,0)),"")</f>
        <v/>
      </c>
      <c r="AZ2148" s="52" t="str">
        <f aca="false">IF(C2148="","",IF(AND(Y2148="CONSUMO",AC2148="NÃO")*OR(AG2148="-",AG2148="BIT"),IF(E2148&lt;&gt;"",(AI2148-(P2148+L2148-N2148+Q2148)*AY2148)/0.83),""))</f>
        <v/>
      </c>
      <c r="BA2148" s="51" t="str">
        <f aca="false">IF(AZ2148="","",AZ2148*0.17-((P2148+L2148-N2148+Q2148)*AY2148))</f>
        <v/>
      </c>
      <c r="BB2148" s="51" t="str">
        <f aca="false">IF(AND(Y2148="CONSUMO",AG2148="ANEXO I",AY2148&gt;4%),(AI2148-(P2148+L2148-N2148+Q2148)*0.0514)/0.83*(0.5177)*(0.17)-AI2148*0.0514,IF(AND(Y2148="CONSUMO",AG2148="ANEXO II",AY2148&gt;4%),(AI2148-(P2148+L2148-N2148+Q2148)*0.041)/0.83*(0.3295)*(0.17)-AI2148*0.041,IF(AND(Y2148="CONSUMO",AG2148="ANEXO I",AY2148=4%),(AI2148-(P2148+L2148-N2148+Q2148)*0.04)/0.83*(0.5177)*(0.17)-AI2148*0.04,IF(AND(Y2148="CONSUMO",AG2148="ANEXO II",AY2148=4%),(AI2148-(P2148+L2148-N2148+Q2148)*0.04)/0.83*(0.3295)*(0.17)-AI2148*0.04,""))))</f>
        <v/>
      </c>
      <c r="BC2148" s="51" t="str">
        <f aca="false">IF(C2148="","",IF(AND(Y2148="CONSUMO",AC2148="SIM")*OR(AG2148="-",AG2148="BIT"),IF(E2148&lt;&gt;"",(AI2148-(P2148+L2148-N2148+Q2148)*AY2148)/0.83),""))</f>
        <v/>
      </c>
      <c r="BD2148" s="51" t="str">
        <f aca="false">IF(BC2148="","",BC2148*0.17)</f>
        <v/>
      </c>
      <c r="BE2148" s="51" t="str">
        <f aca="false">IF(I2148=6908,0,IF(BC2148="","",BD2148-((P2148+L2148-N2148+Q2148)*AY2148)))</f>
        <v/>
      </c>
      <c r="BF2148" s="53" t="str">
        <f aca="false">IF(B2148="","",IF(OR(B2148="",E2148="Regime Normal"),0,(AI2148-Q2148)*VLOOKUP(R2148,Dados!$X$98:$Y$108,2,0)))</f>
        <v/>
      </c>
      <c r="BG2148" s="54" t="str">
        <f aca="false">IFERROR(VLOOKUP(I2148,Dados!$AC$27:$AD$43,2,0),IF(B2148="","",IF(D2148&lt;&gt;"MT",IF(AND(AC2148="SIM",Y2148="Revenda"),"2403",IF(AND(AC2148="SIM",Y2148="Consumo"),"2407",IF(AND(AC2148="NÃO",Y2148="Revenda"),"2102",IF(AND(AC2148="NÃO",Y2148="Consumo"),"2556",)))),REPLACE(I2148,1,1,1))))</f>
        <v/>
      </c>
    </row>
    <row r="2149" customFormat="false" ht="12.8" hidden="false" customHeight="true" outlineLevel="0" collapsed="false">
      <c r="Y2149" s="45"/>
      <c r="Z2149" s="46" t="str">
        <f aca="false">IF(B2149="","",(IFERROR(VLOOKUP(H2149,Dados!A$3:B$15000,2,0),"Não Encontrado")))</f>
        <v/>
      </c>
      <c r="AA2149" s="46" t="str">
        <f aca="false">IF(B2149="","",(IFERROR(VLOOKUP(G2149,Dados!C$3:E$15000,3,0),"Não Encontrado")))</f>
        <v/>
      </c>
      <c r="AB2149" s="46" t="str">
        <f aca="false">IFERROR(IF(Z2149&lt;&gt;"Não Encontrado",Z2149,IF(AA2149&lt;&gt;"Não Encontrado",AA2149,"")),"")</f>
        <v/>
      </c>
      <c r="AC2149" s="45" t="str">
        <f aca="false">IF(B2149="","",IF(AB2149="","NÃO","SIM"))</f>
        <v/>
      </c>
      <c r="AD2149" s="45" t="str">
        <f aca="false">IFERROR(VLOOKUP(G2149,Dados!$P$3:$R$500,3,0),"")</f>
        <v/>
      </c>
      <c r="AE2149" s="45" t="str">
        <f aca="false">IFERROR(VLOOKUP(G2149,Dados!$K$3:$L$500,2,0),"")</f>
        <v/>
      </c>
      <c r="AF2149" s="45" t="str">
        <f aca="false">IFERROR(VLOOKUP(G2149,Dados!$M$3:$N$500,2,0),"")</f>
        <v/>
      </c>
      <c r="AG2149" s="45" t="str">
        <f aca="false">IF(F2149="","",IF(AND(AD2149="",AE2149="",AF2149=""),"-",IF(AND(AD2149="BIT",AE2149="",AF2149=""),"BIT",IF(AND(AE2149="ANEXO I",AD2149="",AF2149=""),"ANEXO I",IF(AND(AF2149="ANEXO II",AD2149="",AE2149=""),"ANEXO II","Escolher")))))</f>
        <v/>
      </c>
      <c r="AH2149" s="45" t="str">
        <f aca="false">IF(AG2149&lt;&gt;"Pneus","",IFERROR(VLOOKUP(R2149,Dados!$X$2:$Z$5,3,0)*(AI2149-Q2149),VLOOKUP(D2149,Dados!$X$7:$Z$33,3,0)*(AI2149-Q2149)))</f>
        <v/>
      </c>
      <c r="AI2149" s="47" t="str">
        <f aca="false">IF(B2149="","",P2149+Q2149+O2149+M2149+L2149-N2149)</f>
        <v/>
      </c>
      <c r="AJ2149" s="48" t="str">
        <f aca="false">IFERROR(IF(AND(AC2149="SIM",AG2149="-",Y2149="REVENDA"),(AB2149/1+1)*AI2149,IF(AND(AC2149="SIM",AG2149="Pneus",Y2149="REVENDA"),(AB2149/1+1)*(AI2149-AH2149),"")),"")</f>
        <v/>
      </c>
      <c r="AK2149" s="48" t="str">
        <f aca="false">IF(AJ2149="","",AJ2149*17%)</f>
        <v/>
      </c>
      <c r="AL2149" s="48" t="str">
        <f aca="false">IFERROR(IF(AC2149="NÃO","",IF(AK2149="","",IF(E2149="Simples Nacional",BF2149,IF(T2149=0.12,U2149*0.5833337002,IF(T2149=0,AI2149*0.07,U2149))))),"")</f>
        <v/>
      </c>
      <c r="AM2149" s="47" t="str">
        <f aca="false">IFERROR(IF(AC2149="NÃO","",IF(OR(AG2149="-",AG2149="Pneus"),AK2149-AL2149,"")),"")</f>
        <v/>
      </c>
      <c r="AN2149" s="48" t="str">
        <f aca="false">IF(AND(Y2149="REVENDA",AC2149="SIM",AG2149="BIT"),((AB2149/1+1)*AI2149)*0.4117,"")</f>
        <v/>
      </c>
      <c r="AO2149" s="48" t="str">
        <f aca="false">IF(AN2149="","",AN2149*17%)</f>
        <v/>
      </c>
      <c r="AP2149" s="49" t="str">
        <f aca="false">IF(AN2149="","",IF(T2149=0.12,(U2149*0.4117)*0.4117,IF(T2149=0,(AI2149*0.07)*0.4117,U2149*0.4117)))</f>
        <v/>
      </c>
      <c r="AQ2149" s="47" t="str">
        <f aca="false">IF(AN2149="","",AO2149-AP2149)</f>
        <v/>
      </c>
      <c r="AR2149" s="50" t="str">
        <f aca="false">IFERROR(IF(AND(AC2149="SIM",Y2149="REVENDA",LEFT(AG2149,5)="ANEXO")*OR(AE2149="ANEXO I",AF2149="ANEXO II"),VLOOKUP(H2149,Dados!G:I,2,0),""),"INSERIR MVA")</f>
        <v/>
      </c>
      <c r="AS2149" s="48" t="str">
        <f aca="false">IF(LEFT(AG2149,5)="ANEXO",VLOOKUP(AG2149,Dados!$X$111:$Z$112,2,0)*(AI2149-Q2149),"")</f>
        <v/>
      </c>
      <c r="AT2149" s="48" t="str">
        <f aca="false">IFERROR(IF(AR2149="","",(AI2149*AR2149)+AI2149),"INSERIR MVA")</f>
        <v/>
      </c>
      <c r="AU2149" s="48" t="str">
        <f aca="false">IF(AT2149="","",IF(AY2149=0.04,U2149,AS2149*AY2149))</f>
        <v/>
      </c>
      <c r="AV2149" s="47" t="str">
        <f aca="false">IFERROR(IF(AU2149="","",(VLOOKUP(AG2149,Dados!$X$111:$Z$112,3,0)*AT2149*0.17)),"INSERIR MVA")</f>
        <v/>
      </c>
      <c r="AW2149" s="47" t="str">
        <f aca="false">IFERROR(IF(AR2149="","",AV2149-AU2149),"")</f>
        <v/>
      </c>
      <c r="AX2149" s="51" t="str">
        <f aca="false">IFERROR(IF(AC2149="NÃO","",IF(AM2149&lt;&gt;"",AM2149-W2149,IF(AQ2149&lt;&gt;"",AQ2149-W2149,IF(AW2149&lt;&gt;"",AW2149-W2149,"")))),"")</f>
        <v/>
      </c>
      <c r="AY2149" s="46" t="str">
        <f aca="false">IFERROR(IF(ISNA(VLOOKUP(R2149,Dados!$X$2:$Y$5,2,0)),VLOOKUP(D2149,Dados!$X$7:$Y$33,2,0),VLOOKUP(R2149,Dados!$X$2:$Y$5,2,0)),"")</f>
        <v/>
      </c>
      <c r="AZ2149" s="52" t="str">
        <f aca="false">IF(C2149="","",IF(AND(Y2149="CONSUMO",AC2149="NÃO")*OR(AG2149="-",AG2149="BIT"),IF(E2149&lt;&gt;"",(AI2149-(P2149+L2149-N2149+Q2149)*AY2149)/0.83),""))</f>
        <v/>
      </c>
      <c r="BA2149" s="51" t="str">
        <f aca="false">IF(AZ2149="","",AZ2149*0.17-((P2149+L2149-N2149+Q2149)*AY2149))</f>
        <v/>
      </c>
      <c r="BB2149" s="51" t="str">
        <f aca="false">IF(AND(Y2149="CONSUMO",AG2149="ANEXO I",AY2149&gt;4%),(AI2149-(P2149+L2149-N2149+Q2149)*0.0514)/0.83*(0.5177)*(0.17)-AI2149*0.0514,IF(AND(Y2149="CONSUMO",AG2149="ANEXO II",AY2149&gt;4%),(AI2149-(P2149+L2149-N2149+Q2149)*0.041)/0.83*(0.3295)*(0.17)-AI2149*0.041,IF(AND(Y2149="CONSUMO",AG2149="ANEXO I",AY2149=4%),(AI2149-(P2149+L2149-N2149+Q2149)*0.04)/0.83*(0.5177)*(0.17)-AI2149*0.04,IF(AND(Y2149="CONSUMO",AG2149="ANEXO II",AY2149=4%),(AI2149-(P2149+L2149-N2149+Q2149)*0.04)/0.83*(0.3295)*(0.17)-AI2149*0.04,""))))</f>
        <v/>
      </c>
      <c r="BC2149" s="51" t="str">
        <f aca="false">IF(C2149="","",IF(AND(Y2149="CONSUMO",AC2149="SIM")*OR(AG2149="-",AG2149="BIT"),IF(E2149&lt;&gt;"",(AI2149-(P2149+L2149-N2149+Q2149)*AY2149)/0.83),""))</f>
        <v/>
      </c>
      <c r="BD2149" s="51" t="str">
        <f aca="false">IF(BC2149="","",BC2149*0.17)</f>
        <v/>
      </c>
      <c r="BE2149" s="51" t="str">
        <f aca="false">IF(I2149=6908,0,IF(BC2149="","",BD2149-((P2149+L2149-N2149+Q2149)*AY2149)))</f>
        <v/>
      </c>
      <c r="BF2149" s="53" t="str">
        <f aca="false">IF(B2149="","",IF(OR(B2149="",E2149="Regime Normal"),0,(AI2149-Q2149)*VLOOKUP(R2149,Dados!$X$98:$Y$108,2,0)))</f>
        <v/>
      </c>
      <c r="BG2149" s="54" t="str">
        <f aca="false">IFERROR(VLOOKUP(I2149,Dados!$AC$27:$AD$43,2,0),IF(B2149="","",IF(D2149&lt;&gt;"MT",IF(AND(AC2149="SIM",Y2149="Revenda"),"2403",IF(AND(AC2149="SIM",Y2149="Consumo"),"2407",IF(AND(AC2149="NÃO",Y2149="Revenda"),"2102",IF(AND(AC2149="NÃO",Y2149="Consumo"),"2556",)))),REPLACE(I2149,1,1,1))))</f>
        <v/>
      </c>
    </row>
    <row r="2150" customFormat="false" ht="12.8" hidden="false" customHeight="true" outlineLevel="0" collapsed="false">
      <c r="Y2150" s="45"/>
      <c r="Z2150" s="46" t="str">
        <f aca="false">IF(B2150="","",(IFERROR(VLOOKUP(H2150,Dados!A$3:B$15000,2,0),"Não Encontrado")))</f>
        <v/>
      </c>
      <c r="AA2150" s="46" t="str">
        <f aca="false">IF(B2150="","",(IFERROR(VLOOKUP(G2150,Dados!C$3:E$15000,3,0),"Não Encontrado")))</f>
        <v/>
      </c>
      <c r="AB2150" s="46" t="str">
        <f aca="false">IFERROR(IF(Z2150&lt;&gt;"Não Encontrado",Z2150,IF(AA2150&lt;&gt;"Não Encontrado",AA2150,"")),"")</f>
        <v/>
      </c>
      <c r="AC2150" s="45" t="str">
        <f aca="false">IF(B2150="","",IF(AB2150="","NÃO","SIM"))</f>
        <v/>
      </c>
      <c r="AD2150" s="45" t="str">
        <f aca="false">IFERROR(VLOOKUP(G2150,Dados!$P$3:$R$500,3,0),"")</f>
        <v/>
      </c>
      <c r="AE2150" s="45" t="str">
        <f aca="false">IFERROR(VLOOKUP(G2150,Dados!$K$3:$L$500,2,0),"")</f>
        <v/>
      </c>
      <c r="AF2150" s="45" t="str">
        <f aca="false">IFERROR(VLOOKUP(G2150,Dados!$M$3:$N$500,2,0),"")</f>
        <v/>
      </c>
      <c r="AG2150" s="45" t="str">
        <f aca="false">IF(F2150="","",IF(AND(AD2150="",AE2150="",AF2150=""),"-",IF(AND(AD2150="BIT",AE2150="",AF2150=""),"BIT",IF(AND(AE2150="ANEXO I",AD2150="",AF2150=""),"ANEXO I",IF(AND(AF2150="ANEXO II",AD2150="",AE2150=""),"ANEXO II","Escolher")))))</f>
        <v/>
      </c>
      <c r="AH2150" s="45" t="str">
        <f aca="false">IF(AG2150&lt;&gt;"Pneus","",IFERROR(VLOOKUP(R2150,Dados!$X$2:$Z$5,3,0)*(AI2150-Q2150),VLOOKUP(D2150,Dados!$X$7:$Z$33,3,0)*(AI2150-Q2150)))</f>
        <v/>
      </c>
      <c r="AI2150" s="47" t="str">
        <f aca="false">IF(B2150="","",P2150+Q2150+O2150+M2150+L2150-N2150)</f>
        <v/>
      </c>
      <c r="AJ2150" s="48" t="str">
        <f aca="false">IFERROR(IF(AND(AC2150="SIM",AG2150="-",Y2150="REVENDA"),(AB2150/1+1)*AI2150,IF(AND(AC2150="SIM",AG2150="Pneus",Y2150="REVENDA"),(AB2150/1+1)*(AI2150-AH2150),"")),"")</f>
        <v/>
      </c>
      <c r="AK2150" s="48" t="str">
        <f aca="false">IF(AJ2150="","",AJ2150*17%)</f>
        <v/>
      </c>
      <c r="AL2150" s="48" t="str">
        <f aca="false">IFERROR(IF(AC2150="NÃO","",IF(AK2150="","",IF(E2150="Simples Nacional",BF2150,IF(T2150=0.12,U2150*0.5833337002,IF(T2150=0,AI2150*0.07,U2150))))),"")</f>
        <v/>
      </c>
      <c r="AM2150" s="47" t="str">
        <f aca="false">IFERROR(IF(AC2150="NÃO","",IF(OR(AG2150="-",AG2150="Pneus"),AK2150-AL2150,"")),"")</f>
        <v/>
      </c>
      <c r="AN2150" s="48" t="str">
        <f aca="false">IF(AND(Y2150="REVENDA",AC2150="SIM",AG2150="BIT"),((AB2150/1+1)*AI2150)*0.4117,"")</f>
        <v/>
      </c>
      <c r="AO2150" s="48" t="str">
        <f aca="false">IF(AN2150="","",AN2150*17%)</f>
        <v/>
      </c>
      <c r="AP2150" s="49" t="str">
        <f aca="false">IF(AN2150="","",IF(T2150=0.12,(U2150*0.4117)*0.4117,IF(T2150=0,(AI2150*0.07)*0.4117,U2150*0.4117)))</f>
        <v/>
      </c>
      <c r="AQ2150" s="47" t="str">
        <f aca="false">IF(AN2150="","",AO2150-AP2150)</f>
        <v/>
      </c>
      <c r="AR2150" s="50" t="str">
        <f aca="false">IFERROR(IF(AND(AC2150="SIM",Y2150="REVENDA",LEFT(AG2150,5)="ANEXO")*OR(AE2150="ANEXO I",AF2150="ANEXO II"),VLOOKUP(H2150,Dados!G:I,2,0),""),"INSERIR MVA")</f>
        <v/>
      </c>
      <c r="AS2150" s="48" t="str">
        <f aca="false">IF(LEFT(AG2150,5)="ANEXO",VLOOKUP(AG2150,Dados!$X$111:$Z$112,2,0)*(AI2150-Q2150),"")</f>
        <v/>
      </c>
      <c r="AT2150" s="48" t="str">
        <f aca="false">IFERROR(IF(AR2150="","",(AI2150*AR2150)+AI2150),"INSERIR MVA")</f>
        <v/>
      </c>
      <c r="AU2150" s="48" t="str">
        <f aca="false">IF(AT2150="","",IF(AY2150=0.04,U2150,AS2150*AY2150))</f>
        <v/>
      </c>
      <c r="AV2150" s="47" t="str">
        <f aca="false">IFERROR(IF(AU2150="","",(VLOOKUP(AG2150,Dados!$X$111:$Z$112,3,0)*AT2150*0.17)),"INSERIR MVA")</f>
        <v/>
      </c>
      <c r="AW2150" s="47" t="str">
        <f aca="false">IFERROR(IF(AR2150="","",AV2150-AU2150),"")</f>
        <v/>
      </c>
      <c r="AX2150" s="51" t="str">
        <f aca="false">IFERROR(IF(AC2150="NÃO","",IF(AM2150&lt;&gt;"",AM2150-W2150,IF(AQ2150&lt;&gt;"",AQ2150-W2150,IF(AW2150&lt;&gt;"",AW2150-W2150,"")))),"")</f>
        <v/>
      </c>
      <c r="AY2150" s="46" t="str">
        <f aca="false">IFERROR(IF(ISNA(VLOOKUP(R2150,Dados!$X$2:$Y$5,2,0)),VLOOKUP(D2150,Dados!$X$7:$Y$33,2,0),VLOOKUP(R2150,Dados!$X$2:$Y$5,2,0)),"")</f>
        <v/>
      </c>
      <c r="AZ2150" s="52" t="str">
        <f aca="false">IF(C2150="","",IF(AND(Y2150="CONSUMO",AC2150="NÃO")*OR(AG2150="-",AG2150="BIT"),IF(E2150&lt;&gt;"",(AI2150-(P2150+L2150-N2150+Q2150)*AY2150)/0.83),""))</f>
        <v/>
      </c>
      <c r="BA2150" s="51" t="str">
        <f aca="false">IF(AZ2150="","",AZ2150*0.17-((P2150+L2150-N2150+Q2150)*AY2150))</f>
        <v/>
      </c>
      <c r="BB2150" s="51" t="str">
        <f aca="false">IF(AND(Y2150="CONSUMO",AG2150="ANEXO I",AY2150&gt;4%),(AI2150-(P2150+L2150-N2150+Q2150)*0.0514)/0.83*(0.5177)*(0.17)-AI2150*0.0514,IF(AND(Y2150="CONSUMO",AG2150="ANEXO II",AY2150&gt;4%),(AI2150-(P2150+L2150-N2150+Q2150)*0.041)/0.83*(0.3295)*(0.17)-AI2150*0.041,IF(AND(Y2150="CONSUMO",AG2150="ANEXO I",AY2150=4%),(AI2150-(P2150+L2150-N2150+Q2150)*0.04)/0.83*(0.5177)*(0.17)-AI2150*0.04,IF(AND(Y2150="CONSUMO",AG2150="ANEXO II",AY2150=4%),(AI2150-(P2150+L2150-N2150+Q2150)*0.04)/0.83*(0.3295)*(0.17)-AI2150*0.04,""))))</f>
        <v/>
      </c>
      <c r="BC2150" s="51" t="str">
        <f aca="false">IF(C2150="","",IF(AND(Y2150="CONSUMO",AC2150="SIM")*OR(AG2150="-",AG2150="BIT"),IF(E2150&lt;&gt;"",(AI2150-(P2150+L2150-N2150+Q2150)*AY2150)/0.83),""))</f>
        <v/>
      </c>
      <c r="BD2150" s="51" t="str">
        <f aca="false">IF(BC2150="","",BC2150*0.17)</f>
        <v/>
      </c>
      <c r="BE2150" s="51" t="str">
        <f aca="false">IF(I2150=6908,0,IF(BC2150="","",BD2150-((P2150+L2150-N2150+Q2150)*AY2150)))</f>
        <v/>
      </c>
      <c r="BF2150" s="53" t="str">
        <f aca="false">IF(B2150="","",IF(OR(B2150="",E2150="Regime Normal"),0,(AI2150-Q2150)*VLOOKUP(R2150,Dados!$X$98:$Y$108,2,0)))</f>
        <v/>
      </c>
      <c r="BG2150" s="54" t="str">
        <f aca="false">IFERROR(VLOOKUP(I2150,Dados!$AC$27:$AD$43,2,0),IF(B2150="","",IF(D2150&lt;&gt;"MT",IF(AND(AC2150="SIM",Y2150="Revenda"),"2403",IF(AND(AC2150="SIM",Y2150="Consumo"),"2407",IF(AND(AC2150="NÃO",Y2150="Revenda"),"2102",IF(AND(AC2150="NÃO",Y2150="Consumo"),"2556",)))),REPLACE(I2150,1,1,1))))</f>
        <v/>
      </c>
    </row>
    <row r="2151" customFormat="false" ht="12.8" hidden="false" customHeight="true" outlineLevel="0" collapsed="false">
      <c r="Y2151" s="45"/>
      <c r="Z2151" s="46" t="str">
        <f aca="false">IF(B2151="","",(IFERROR(VLOOKUP(H2151,Dados!A$3:B$15000,2,0),"Não Encontrado")))</f>
        <v/>
      </c>
      <c r="AA2151" s="46" t="str">
        <f aca="false">IF(B2151="","",(IFERROR(VLOOKUP(G2151,Dados!C$3:E$15000,3,0),"Não Encontrado")))</f>
        <v/>
      </c>
      <c r="AB2151" s="46" t="str">
        <f aca="false">IFERROR(IF(Z2151&lt;&gt;"Não Encontrado",Z2151,IF(AA2151&lt;&gt;"Não Encontrado",AA2151,"")),"")</f>
        <v/>
      </c>
      <c r="AC2151" s="45" t="str">
        <f aca="false">IF(B2151="","",IF(AB2151="","NÃO","SIM"))</f>
        <v/>
      </c>
      <c r="AD2151" s="45" t="str">
        <f aca="false">IFERROR(VLOOKUP(G2151,Dados!$P$3:$R$500,3,0),"")</f>
        <v/>
      </c>
      <c r="AE2151" s="45" t="str">
        <f aca="false">IFERROR(VLOOKUP(G2151,Dados!$K$3:$L$500,2,0),"")</f>
        <v/>
      </c>
      <c r="AF2151" s="45" t="str">
        <f aca="false">IFERROR(VLOOKUP(G2151,Dados!$M$3:$N$500,2,0),"")</f>
        <v/>
      </c>
      <c r="AG2151" s="45" t="str">
        <f aca="false">IF(F2151="","",IF(AND(AD2151="",AE2151="",AF2151=""),"-",IF(AND(AD2151="BIT",AE2151="",AF2151=""),"BIT",IF(AND(AE2151="ANEXO I",AD2151="",AF2151=""),"ANEXO I",IF(AND(AF2151="ANEXO II",AD2151="",AE2151=""),"ANEXO II","Escolher")))))</f>
        <v/>
      </c>
      <c r="AH2151" s="45" t="str">
        <f aca="false">IF(AG2151&lt;&gt;"Pneus","",IFERROR(VLOOKUP(R2151,Dados!$X$2:$Z$5,3,0)*(AI2151-Q2151),VLOOKUP(D2151,Dados!$X$7:$Z$33,3,0)*(AI2151-Q2151)))</f>
        <v/>
      </c>
      <c r="AI2151" s="47" t="str">
        <f aca="false">IF(B2151="","",P2151+Q2151+O2151+M2151+L2151-N2151)</f>
        <v/>
      </c>
      <c r="AJ2151" s="48" t="str">
        <f aca="false">IFERROR(IF(AND(AC2151="SIM",AG2151="-",Y2151="REVENDA"),(AB2151/1+1)*AI2151,IF(AND(AC2151="SIM",AG2151="Pneus",Y2151="REVENDA"),(AB2151/1+1)*(AI2151-AH2151),"")),"")</f>
        <v/>
      </c>
      <c r="AK2151" s="48" t="str">
        <f aca="false">IF(AJ2151="","",AJ2151*17%)</f>
        <v/>
      </c>
      <c r="AL2151" s="48" t="str">
        <f aca="false">IFERROR(IF(AC2151="NÃO","",IF(AK2151="","",IF(E2151="Simples Nacional",BF2151,IF(T2151=0.12,U2151*0.5833337002,IF(T2151=0,AI2151*0.07,U2151))))),"")</f>
        <v/>
      </c>
      <c r="AM2151" s="47" t="str">
        <f aca="false">IFERROR(IF(AC2151="NÃO","",IF(OR(AG2151="-",AG2151="Pneus"),AK2151-AL2151,"")),"")</f>
        <v/>
      </c>
      <c r="AN2151" s="48" t="str">
        <f aca="false">IF(AND(Y2151="REVENDA",AC2151="SIM",AG2151="BIT"),((AB2151/1+1)*AI2151)*0.4117,"")</f>
        <v/>
      </c>
      <c r="AO2151" s="48" t="str">
        <f aca="false">IF(AN2151="","",AN2151*17%)</f>
        <v/>
      </c>
      <c r="AP2151" s="49" t="str">
        <f aca="false">IF(AN2151="","",IF(T2151=0.12,(U2151*0.4117)*0.4117,IF(T2151=0,(AI2151*0.07)*0.4117,U2151*0.4117)))</f>
        <v/>
      </c>
      <c r="AQ2151" s="47" t="str">
        <f aca="false">IF(AN2151="","",AO2151-AP2151)</f>
        <v/>
      </c>
      <c r="AR2151" s="50" t="str">
        <f aca="false">IFERROR(IF(AND(AC2151="SIM",Y2151="REVENDA",LEFT(AG2151,5)="ANEXO")*OR(AE2151="ANEXO I",AF2151="ANEXO II"),VLOOKUP(H2151,Dados!G:I,2,0),""),"INSERIR MVA")</f>
        <v/>
      </c>
      <c r="AS2151" s="48" t="str">
        <f aca="false">IF(LEFT(AG2151,5)="ANEXO",VLOOKUP(AG2151,Dados!$X$111:$Z$112,2,0)*(AI2151-Q2151),"")</f>
        <v/>
      </c>
      <c r="AT2151" s="48" t="str">
        <f aca="false">IFERROR(IF(AR2151="","",(AI2151*AR2151)+AI2151),"INSERIR MVA")</f>
        <v/>
      </c>
      <c r="AU2151" s="48" t="str">
        <f aca="false">IF(AT2151="","",IF(AY2151=0.04,U2151,AS2151*AY2151))</f>
        <v/>
      </c>
      <c r="AV2151" s="47" t="str">
        <f aca="false">IFERROR(IF(AU2151="","",(VLOOKUP(AG2151,Dados!$X$111:$Z$112,3,0)*AT2151*0.17)),"INSERIR MVA")</f>
        <v/>
      </c>
      <c r="AW2151" s="47" t="str">
        <f aca="false">IFERROR(IF(AR2151="","",AV2151-AU2151),"")</f>
        <v/>
      </c>
      <c r="AX2151" s="51" t="str">
        <f aca="false">IFERROR(IF(AC2151="NÃO","",IF(AM2151&lt;&gt;"",AM2151-W2151,IF(AQ2151&lt;&gt;"",AQ2151-W2151,IF(AW2151&lt;&gt;"",AW2151-W2151,"")))),"")</f>
        <v/>
      </c>
      <c r="AY2151" s="46" t="str">
        <f aca="false">IFERROR(IF(ISNA(VLOOKUP(R2151,Dados!$X$2:$Y$5,2,0)),VLOOKUP(D2151,Dados!$X$7:$Y$33,2,0),VLOOKUP(R2151,Dados!$X$2:$Y$5,2,0)),"")</f>
        <v/>
      </c>
      <c r="AZ2151" s="52" t="str">
        <f aca="false">IF(C2151="","",IF(AND(Y2151="CONSUMO",AC2151="NÃO")*OR(AG2151="-",AG2151="BIT"),IF(E2151&lt;&gt;"",(AI2151-(P2151+L2151-N2151+Q2151)*AY2151)/0.83),""))</f>
        <v/>
      </c>
      <c r="BA2151" s="51" t="str">
        <f aca="false">IF(AZ2151="","",AZ2151*0.17-((P2151+L2151-N2151+Q2151)*AY2151))</f>
        <v/>
      </c>
      <c r="BB2151" s="51" t="str">
        <f aca="false">IF(AND(Y2151="CONSUMO",AG2151="ANEXO I",AY2151&gt;4%),(AI2151-(P2151+L2151-N2151+Q2151)*0.0514)/0.83*(0.5177)*(0.17)-AI2151*0.0514,IF(AND(Y2151="CONSUMO",AG2151="ANEXO II",AY2151&gt;4%),(AI2151-(P2151+L2151-N2151+Q2151)*0.041)/0.83*(0.3295)*(0.17)-AI2151*0.041,IF(AND(Y2151="CONSUMO",AG2151="ANEXO I",AY2151=4%),(AI2151-(P2151+L2151-N2151+Q2151)*0.04)/0.83*(0.5177)*(0.17)-AI2151*0.04,IF(AND(Y2151="CONSUMO",AG2151="ANEXO II",AY2151=4%),(AI2151-(P2151+L2151-N2151+Q2151)*0.04)/0.83*(0.3295)*(0.17)-AI2151*0.04,""))))</f>
        <v/>
      </c>
      <c r="BC2151" s="51" t="str">
        <f aca="false">IF(C2151="","",IF(AND(Y2151="CONSUMO",AC2151="SIM")*OR(AG2151="-",AG2151="BIT"),IF(E2151&lt;&gt;"",(AI2151-(P2151+L2151-N2151+Q2151)*AY2151)/0.83),""))</f>
        <v/>
      </c>
      <c r="BD2151" s="51" t="str">
        <f aca="false">IF(BC2151="","",BC2151*0.17)</f>
        <v/>
      </c>
      <c r="BE2151" s="51" t="str">
        <f aca="false">IF(I2151=6908,0,IF(BC2151="","",BD2151-((P2151+L2151-N2151+Q2151)*AY2151)))</f>
        <v/>
      </c>
      <c r="BF2151" s="53" t="str">
        <f aca="false">IF(B2151="","",IF(OR(B2151="",E2151="Regime Normal"),0,(AI2151-Q2151)*VLOOKUP(R2151,Dados!$X$98:$Y$108,2,0)))</f>
        <v/>
      </c>
      <c r="BG2151" s="54" t="str">
        <f aca="false">IFERROR(VLOOKUP(I2151,Dados!$AC$27:$AD$43,2,0),IF(B2151="","",IF(D2151&lt;&gt;"MT",IF(AND(AC2151="SIM",Y2151="Revenda"),"2403",IF(AND(AC2151="SIM",Y2151="Consumo"),"2407",IF(AND(AC2151="NÃO",Y2151="Revenda"),"2102",IF(AND(AC2151="NÃO",Y2151="Consumo"),"2556",)))),REPLACE(I2151,1,1,1))))</f>
        <v/>
      </c>
    </row>
    <row r="2152" customFormat="false" ht="12.8" hidden="false" customHeight="true" outlineLevel="0" collapsed="false">
      <c r="Y2152" s="45"/>
      <c r="Z2152" s="46" t="str">
        <f aca="false">IF(B2152="","",(IFERROR(VLOOKUP(H2152,Dados!A$3:B$15000,2,0),"Não Encontrado")))</f>
        <v/>
      </c>
      <c r="AA2152" s="46" t="str">
        <f aca="false">IF(B2152="","",(IFERROR(VLOOKUP(G2152,Dados!C$3:E$15000,3,0),"Não Encontrado")))</f>
        <v/>
      </c>
      <c r="AB2152" s="46" t="str">
        <f aca="false">IFERROR(IF(Z2152&lt;&gt;"Não Encontrado",Z2152,IF(AA2152&lt;&gt;"Não Encontrado",AA2152,"")),"")</f>
        <v/>
      </c>
      <c r="AC2152" s="45" t="str">
        <f aca="false">IF(B2152="","",IF(AB2152="","NÃO","SIM"))</f>
        <v/>
      </c>
      <c r="AD2152" s="45" t="str">
        <f aca="false">IFERROR(VLOOKUP(G2152,Dados!$P$3:$R$500,3,0),"")</f>
        <v/>
      </c>
      <c r="AE2152" s="45" t="str">
        <f aca="false">IFERROR(VLOOKUP(G2152,Dados!$K$3:$L$500,2,0),"")</f>
        <v/>
      </c>
      <c r="AF2152" s="45" t="str">
        <f aca="false">IFERROR(VLOOKUP(G2152,Dados!$M$3:$N$500,2,0),"")</f>
        <v/>
      </c>
      <c r="AG2152" s="45" t="str">
        <f aca="false">IF(F2152="","",IF(AND(AD2152="",AE2152="",AF2152=""),"-",IF(AND(AD2152="BIT",AE2152="",AF2152=""),"BIT",IF(AND(AE2152="ANEXO I",AD2152="",AF2152=""),"ANEXO I",IF(AND(AF2152="ANEXO II",AD2152="",AE2152=""),"ANEXO II","Escolher")))))</f>
        <v/>
      </c>
      <c r="AH2152" s="45" t="str">
        <f aca="false">IF(AG2152&lt;&gt;"Pneus","",IFERROR(VLOOKUP(R2152,Dados!$X$2:$Z$5,3,0)*(AI2152-Q2152),VLOOKUP(D2152,Dados!$X$7:$Z$33,3,0)*(AI2152-Q2152)))</f>
        <v/>
      </c>
      <c r="AI2152" s="47" t="str">
        <f aca="false">IF(B2152="","",P2152+Q2152+O2152+M2152+L2152-N2152)</f>
        <v/>
      </c>
      <c r="AJ2152" s="48" t="str">
        <f aca="false">IFERROR(IF(AND(AC2152="SIM",AG2152="-",Y2152="REVENDA"),(AB2152/1+1)*AI2152,IF(AND(AC2152="SIM",AG2152="Pneus",Y2152="REVENDA"),(AB2152/1+1)*(AI2152-AH2152),"")),"")</f>
        <v/>
      </c>
      <c r="AK2152" s="48" t="str">
        <f aca="false">IF(AJ2152="","",AJ2152*17%)</f>
        <v/>
      </c>
      <c r="AL2152" s="48" t="str">
        <f aca="false">IFERROR(IF(AC2152="NÃO","",IF(AK2152="","",IF(E2152="Simples Nacional",BF2152,IF(T2152=0.12,U2152*0.5833337002,IF(T2152=0,AI2152*0.07,U2152))))),"")</f>
        <v/>
      </c>
      <c r="AM2152" s="47" t="str">
        <f aca="false">IFERROR(IF(AC2152="NÃO","",IF(OR(AG2152="-",AG2152="Pneus"),AK2152-AL2152,"")),"")</f>
        <v/>
      </c>
      <c r="AN2152" s="48" t="str">
        <f aca="false">IF(AND(Y2152="REVENDA",AC2152="SIM",AG2152="BIT"),((AB2152/1+1)*AI2152)*0.4117,"")</f>
        <v/>
      </c>
      <c r="AO2152" s="48" t="str">
        <f aca="false">IF(AN2152="","",AN2152*17%)</f>
        <v/>
      </c>
      <c r="AP2152" s="49" t="str">
        <f aca="false">IF(AN2152="","",IF(T2152=0.12,(U2152*0.4117)*0.4117,IF(T2152=0,(AI2152*0.07)*0.4117,U2152*0.4117)))</f>
        <v/>
      </c>
      <c r="AQ2152" s="47" t="str">
        <f aca="false">IF(AN2152="","",AO2152-AP2152)</f>
        <v/>
      </c>
      <c r="AR2152" s="50" t="str">
        <f aca="false">IFERROR(IF(AND(AC2152="SIM",Y2152="REVENDA",LEFT(AG2152,5)="ANEXO")*OR(AE2152="ANEXO I",AF2152="ANEXO II"),VLOOKUP(H2152,Dados!G:I,2,0),""),"INSERIR MVA")</f>
        <v/>
      </c>
      <c r="AS2152" s="48" t="str">
        <f aca="false">IF(LEFT(AG2152,5)="ANEXO",VLOOKUP(AG2152,Dados!$X$111:$Z$112,2,0)*(AI2152-Q2152),"")</f>
        <v/>
      </c>
      <c r="AT2152" s="48" t="str">
        <f aca="false">IFERROR(IF(AR2152="","",(AI2152*AR2152)+AI2152),"INSERIR MVA")</f>
        <v/>
      </c>
      <c r="AU2152" s="48" t="str">
        <f aca="false">IF(AT2152="","",IF(AY2152=0.04,U2152,AS2152*AY2152))</f>
        <v/>
      </c>
      <c r="AV2152" s="47" t="str">
        <f aca="false">IFERROR(IF(AU2152="","",(VLOOKUP(AG2152,Dados!$X$111:$Z$112,3,0)*AT2152*0.17)),"INSERIR MVA")</f>
        <v/>
      </c>
      <c r="AW2152" s="47" t="str">
        <f aca="false">IFERROR(IF(AR2152="","",AV2152-AU2152),"")</f>
        <v/>
      </c>
      <c r="AX2152" s="51" t="str">
        <f aca="false">IFERROR(IF(AC2152="NÃO","",IF(AM2152&lt;&gt;"",AM2152-W2152,IF(AQ2152&lt;&gt;"",AQ2152-W2152,IF(AW2152&lt;&gt;"",AW2152-W2152,"")))),"")</f>
        <v/>
      </c>
      <c r="AY2152" s="46" t="str">
        <f aca="false">IFERROR(IF(ISNA(VLOOKUP(R2152,Dados!$X$2:$Y$5,2,0)),VLOOKUP(D2152,Dados!$X$7:$Y$33,2,0),VLOOKUP(R2152,Dados!$X$2:$Y$5,2,0)),"")</f>
        <v/>
      </c>
      <c r="AZ2152" s="52" t="str">
        <f aca="false">IF(C2152="","",IF(AND(Y2152="CONSUMO",AC2152="NÃO")*OR(AG2152="-",AG2152="BIT"),IF(E2152&lt;&gt;"",(AI2152-(P2152+L2152-N2152+Q2152)*AY2152)/0.83),""))</f>
        <v/>
      </c>
      <c r="BA2152" s="51" t="str">
        <f aca="false">IF(AZ2152="","",AZ2152*0.17-((P2152+L2152-N2152+Q2152)*AY2152))</f>
        <v/>
      </c>
      <c r="BB2152" s="51" t="str">
        <f aca="false">IF(AND(Y2152="CONSUMO",AG2152="ANEXO I",AY2152&gt;4%),(AI2152-(P2152+L2152-N2152+Q2152)*0.0514)/0.83*(0.5177)*(0.17)-AI2152*0.0514,IF(AND(Y2152="CONSUMO",AG2152="ANEXO II",AY2152&gt;4%),(AI2152-(P2152+L2152-N2152+Q2152)*0.041)/0.83*(0.3295)*(0.17)-AI2152*0.041,IF(AND(Y2152="CONSUMO",AG2152="ANEXO I",AY2152=4%),(AI2152-(P2152+L2152-N2152+Q2152)*0.04)/0.83*(0.5177)*(0.17)-AI2152*0.04,IF(AND(Y2152="CONSUMO",AG2152="ANEXO II",AY2152=4%),(AI2152-(P2152+L2152-N2152+Q2152)*0.04)/0.83*(0.3295)*(0.17)-AI2152*0.04,""))))</f>
        <v/>
      </c>
      <c r="BC2152" s="51" t="str">
        <f aca="false">IF(C2152="","",IF(AND(Y2152="CONSUMO",AC2152="SIM")*OR(AG2152="-",AG2152="BIT"),IF(E2152&lt;&gt;"",(AI2152-(P2152+L2152-N2152+Q2152)*AY2152)/0.83),""))</f>
        <v/>
      </c>
      <c r="BD2152" s="51" t="str">
        <f aca="false">IF(BC2152="","",BC2152*0.17)</f>
        <v/>
      </c>
      <c r="BE2152" s="51" t="str">
        <f aca="false">IF(I2152=6908,0,IF(BC2152="","",BD2152-((P2152+L2152-N2152+Q2152)*AY2152)))</f>
        <v/>
      </c>
      <c r="BF2152" s="53" t="str">
        <f aca="false">IF(B2152="","",IF(OR(B2152="",E2152="Regime Normal"),0,(AI2152-Q2152)*VLOOKUP(R2152,Dados!$X$98:$Y$108,2,0)))</f>
        <v/>
      </c>
      <c r="BG2152" s="54" t="str">
        <f aca="false">IFERROR(VLOOKUP(I2152,Dados!$AC$27:$AD$43,2,0),IF(B2152="","",IF(D2152&lt;&gt;"MT",IF(AND(AC2152="SIM",Y2152="Revenda"),"2403",IF(AND(AC2152="SIM",Y2152="Consumo"),"2407",IF(AND(AC2152="NÃO",Y2152="Revenda"),"2102",IF(AND(AC2152="NÃO",Y2152="Consumo"),"2556",)))),REPLACE(I2152,1,1,1))))</f>
        <v/>
      </c>
    </row>
    <row r="2153" customFormat="false" ht="12.8" hidden="false" customHeight="true" outlineLevel="0" collapsed="false">
      <c r="Y2153" s="45"/>
      <c r="Z2153" s="46" t="str">
        <f aca="false">IF(B2153="","",(IFERROR(VLOOKUP(H2153,Dados!A$3:B$15000,2,0),"Não Encontrado")))</f>
        <v/>
      </c>
      <c r="AA2153" s="46" t="str">
        <f aca="false">IF(B2153="","",(IFERROR(VLOOKUP(G2153,Dados!C$3:E$15000,3,0),"Não Encontrado")))</f>
        <v/>
      </c>
      <c r="AB2153" s="46" t="str">
        <f aca="false">IFERROR(IF(Z2153&lt;&gt;"Não Encontrado",Z2153,IF(AA2153&lt;&gt;"Não Encontrado",AA2153,"")),"")</f>
        <v/>
      </c>
      <c r="AC2153" s="45" t="str">
        <f aca="false">IF(B2153="","",IF(AB2153="","NÃO","SIM"))</f>
        <v/>
      </c>
      <c r="AD2153" s="45" t="str">
        <f aca="false">IFERROR(VLOOKUP(G2153,Dados!$P$3:$R$500,3,0),"")</f>
        <v/>
      </c>
      <c r="AE2153" s="45" t="str">
        <f aca="false">IFERROR(VLOOKUP(G2153,Dados!$K$3:$L$500,2,0),"")</f>
        <v/>
      </c>
      <c r="AF2153" s="45" t="str">
        <f aca="false">IFERROR(VLOOKUP(G2153,Dados!$M$3:$N$500,2,0),"")</f>
        <v/>
      </c>
      <c r="AG2153" s="45" t="str">
        <f aca="false">IF(F2153="","",IF(AND(AD2153="",AE2153="",AF2153=""),"-",IF(AND(AD2153="BIT",AE2153="",AF2153=""),"BIT",IF(AND(AE2153="ANEXO I",AD2153="",AF2153=""),"ANEXO I",IF(AND(AF2153="ANEXO II",AD2153="",AE2153=""),"ANEXO II","Escolher")))))</f>
        <v/>
      </c>
      <c r="AH2153" s="45" t="str">
        <f aca="false">IF(AG2153&lt;&gt;"Pneus","",IFERROR(VLOOKUP(R2153,Dados!$X$2:$Z$5,3,0)*(AI2153-Q2153),VLOOKUP(D2153,Dados!$X$7:$Z$33,3,0)*(AI2153-Q2153)))</f>
        <v/>
      </c>
      <c r="AI2153" s="47" t="str">
        <f aca="false">IF(B2153="","",P2153+Q2153+O2153+M2153+L2153-N2153)</f>
        <v/>
      </c>
      <c r="AJ2153" s="48" t="str">
        <f aca="false">IFERROR(IF(AND(AC2153="SIM",AG2153="-",Y2153="REVENDA"),(AB2153/1+1)*AI2153,IF(AND(AC2153="SIM",AG2153="Pneus",Y2153="REVENDA"),(AB2153/1+1)*(AI2153-AH2153),"")),"")</f>
        <v/>
      </c>
      <c r="AK2153" s="48" t="str">
        <f aca="false">IF(AJ2153="","",AJ2153*17%)</f>
        <v/>
      </c>
      <c r="AL2153" s="48" t="str">
        <f aca="false">IFERROR(IF(AC2153="NÃO","",IF(AK2153="","",IF(E2153="Simples Nacional",BF2153,IF(T2153=0.12,U2153*0.5833337002,IF(T2153=0,AI2153*0.07,U2153))))),"")</f>
        <v/>
      </c>
      <c r="AM2153" s="47" t="str">
        <f aca="false">IFERROR(IF(AC2153="NÃO","",IF(OR(AG2153="-",AG2153="Pneus"),AK2153-AL2153,"")),"")</f>
        <v/>
      </c>
      <c r="AN2153" s="48" t="str">
        <f aca="false">IF(AND(Y2153="REVENDA",AC2153="SIM",AG2153="BIT"),((AB2153/1+1)*AI2153)*0.4117,"")</f>
        <v/>
      </c>
      <c r="AO2153" s="48" t="str">
        <f aca="false">IF(AN2153="","",AN2153*17%)</f>
        <v/>
      </c>
      <c r="AP2153" s="49" t="str">
        <f aca="false">IF(AN2153="","",IF(T2153=0.12,(U2153*0.4117)*0.4117,IF(T2153=0,(AI2153*0.07)*0.4117,U2153*0.4117)))</f>
        <v/>
      </c>
      <c r="AQ2153" s="47" t="str">
        <f aca="false">IF(AN2153="","",AO2153-AP2153)</f>
        <v/>
      </c>
      <c r="AR2153" s="50" t="str">
        <f aca="false">IFERROR(IF(AND(AC2153="SIM",Y2153="REVENDA",LEFT(AG2153,5)="ANEXO")*OR(AE2153="ANEXO I",AF2153="ANEXO II"),VLOOKUP(H2153,Dados!G:I,2,0),""),"INSERIR MVA")</f>
        <v/>
      </c>
      <c r="AS2153" s="48" t="str">
        <f aca="false">IF(LEFT(AG2153,5)="ANEXO",VLOOKUP(AG2153,Dados!$X$111:$Z$112,2,0)*(AI2153-Q2153),"")</f>
        <v/>
      </c>
      <c r="AT2153" s="48" t="str">
        <f aca="false">IFERROR(IF(AR2153="","",(AI2153*AR2153)+AI2153),"INSERIR MVA")</f>
        <v/>
      </c>
      <c r="AU2153" s="48" t="str">
        <f aca="false">IF(AT2153="","",IF(AY2153=0.04,U2153,AS2153*AY2153))</f>
        <v/>
      </c>
      <c r="AV2153" s="47" t="str">
        <f aca="false">IFERROR(IF(AU2153="","",(VLOOKUP(AG2153,Dados!$X$111:$Z$112,3,0)*AT2153*0.17)),"INSERIR MVA")</f>
        <v/>
      </c>
      <c r="AW2153" s="47" t="str">
        <f aca="false">IFERROR(IF(AR2153="","",AV2153-AU2153),"")</f>
        <v/>
      </c>
      <c r="AX2153" s="51" t="str">
        <f aca="false">IFERROR(IF(AC2153="NÃO","",IF(AM2153&lt;&gt;"",AM2153-W2153,IF(AQ2153&lt;&gt;"",AQ2153-W2153,IF(AW2153&lt;&gt;"",AW2153-W2153,"")))),"")</f>
        <v/>
      </c>
      <c r="AY2153" s="46" t="str">
        <f aca="false">IFERROR(IF(ISNA(VLOOKUP(R2153,Dados!$X$2:$Y$5,2,0)),VLOOKUP(D2153,Dados!$X$7:$Y$33,2,0),VLOOKUP(R2153,Dados!$X$2:$Y$5,2,0)),"")</f>
        <v/>
      </c>
      <c r="AZ2153" s="52" t="str">
        <f aca="false">IF(C2153="","",IF(AND(Y2153="CONSUMO",AC2153="NÃO")*OR(AG2153="-",AG2153="BIT"),IF(E2153&lt;&gt;"",(AI2153-(P2153+L2153-N2153+Q2153)*AY2153)/0.83),""))</f>
        <v/>
      </c>
      <c r="BA2153" s="51" t="str">
        <f aca="false">IF(AZ2153="","",AZ2153*0.17-((P2153+L2153-N2153+Q2153)*AY2153))</f>
        <v/>
      </c>
      <c r="BB2153" s="51" t="str">
        <f aca="false">IF(AND(Y2153="CONSUMO",AG2153="ANEXO I",AY2153&gt;4%),(AI2153-(P2153+L2153-N2153+Q2153)*0.0514)/0.83*(0.5177)*(0.17)-AI2153*0.0514,IF(AND(Y2153="CONSUMO",AG2153="ANEXO II",AY2153&gt;4%),(AI2153-(P2153+L2153-N2153+Q2153)*0.041)/0.83*(0.3295)*(0.17)-AI2153*0.041,IF(AND(Y2153="CONSUMO",AG2153="ANEXO I",AY2153=4%),(AI2153-(P2153+L2153-N2153+Q2153)*0.04)/0.83*(0.5177)*(0.17)-AI2153*0.04,IF(AND(Y2153="CONSUMO",AG2153="ANEXO II",AY2153=4%),(AI2153-(P2153+L2153-N2153+Q2153)*0.04)/0.83*(0.3295)*(0.17)-AI2153*0.04,""))))</f>
        <v/>
      </c>
      <c r="BC2153" s="51" t="str">
        <f aca="false">IF(C2153="","",IF(AND(Y2153="CONSUMO",AC2153="SIM")*OR(AG2153="-",AG2153="BIT"),IF(E2153&lt;&gt;"",(AI2153-(P2153+L2153-N2153+Q2153)*AY2153)/0.83),""))</f>
        <v/>
      </c>
      <c r="BD2153" s="51" t="str">
        <f aca="false">IF(BC2153="","",BC2153*0.17)</f>
        <v/>
      </c>
      <c r="BE2153" s="51" t="str">
        <f aca="false">IF(I2153=6908,0,IF(BC2153="","",BD2153-((P2153+L2153-N2153+Q2153)*AY2153)))</f>
        <v/>
      </c>
      <c r="BF2153" s="53" t="str">
        <f aca="false">IF(B2153="","",IF(OR(B2153="",E2153="Regime Normal"),0,(AI2153-Q2153)*VLOOKUP(R2153,Dados!$X$98:$Y$108,2,0)))</f>
        <v/>
      </c>
      <c r="BG2153" s="54" t="str">
        <f aca="false">IFERROR(VLOOKUP(I2153,Dados!$AC$27:$AD$43,2,0),IF(B2153="","",IF(D2153&lt;&gt;"MT",IF(AND(AC2153="SIM",Y2153="Revenda"),"2403",IF(AND(AC2153="SIM",Y2153="Consumo"),"2407",IF(AND(AC2153="NÃO",Y2153="Revenda"),"2102",IF(AND(AC2153="NÃO",Y2153="Consumo"),"2556",)))),REPLACE(I2153,1,1,1))))</f>
        <v/>
      </c>
    </row>
    <row r="2154" customFormat="false" ht="12.8" hidden="false" customHeight="true" outlineLevel="0" collapsed="false">
      <c r="Y2154" s="45"/>
      <c r="Z2154" s="46" t="str">
        <f aca="false">IF(B2154="","",(IFERROR(VLOOKUP(H2154,Dados!A$3:B$15000,2,0),"Não Encontrado")))</f>
        <v/>
      </c>
      <c r="AA2154" s="46" t="str">
        <f aca="false">IF(B2154="","",(IFERROR(VLOOKUP(G2154,Dados!C$3:E$15000,3,0),"Não Encontrado")))</f>
        <v/>
      </c>
      <c r="AB2154" s="46" t="str">
        <f aca="false">IFERROR(IF(Z2154&lt;&gt;"Não Encontrado",Z2154,IF(AA2154&lt;&gt;"Não Encontrado",AA2154,"")),"")</f>
        <v/>
      </c>
      <c r="AC2154" s="45" t="str">
        <f aca="false">IF(B2154="","",IF(AB2154="","NÃO","SIM"))</f>
        <v/>
      </c>
      <c r="AD2154" s="45" t="str">
        <f aca="false">IFERROR(VLOOKUP(G2154,Dados!$P$3:$R$500,3,0),"")</f>
        <v/>
      </c>
      <c r="AE2154" s="45" t="str">
        <f aca="false">IFERROR(VLOOKUP(G2154,Dados!$K$3:$L$500,2,0),"")</f>
        <v/>
      </c>
      <c r="AF2154" s="45" t="str">
        <f aca="false">IFERROR(VLOOKUP(G2154,Dados!$M$3:$N$500,2,0),"")</f>
        <v/>
      </c>
      <c r="AG2154" s="45" t="str">
        <f aca="false">IF(F2154="","",IF(AND(AD2154="",AE2154="",AF2154=""),"-",IF(AND(AD2154="BIT",AE2154="",AF2154=""),"BIT",IF(AND(AE2154="ANEXO I",AD2154="",AF2154=""),"ANEXO I",IF(AND(AF2154="ANEXO II",AD2154="",AE2154=""),"ANEXO II","Escolher")))))</f>
        <v/>
      </c>
      <c r="AH2154" s="45" t="str">
        <f aca="false">IF(AG2154&lt;&gt;"Pneus","",IFERROR(VLOOKUP(R2154,Dados!$X$2:$Z$5,3,0)*(AI2154-Q2154),VLOOKUP(D2154,Dados!$X$7:$Z$33,3,0)*(AI2154-Q2154)))</f>
        <v/>
      </c>
      <c r="AI2154" s="47" t="str">
        <f aca="false">IF(B2154="","",P2154+Q2154+O2154+M2154+L2154-N2154)</f>
        <v/>
      </c>
      <c r="AJ2154" s="48" t="str">
        <f aca="false">IFERROR(IF(AND(AC2154="SIM",AG2154="-",Y2154="REVENDA"),(AB2154/1+1)*AI2154,IF(AND(AC2154="SIM",AG2154="Pneus",Y2154="REVENDA"),(AB2154/1+1)*(AI2154-AH2154),"")),"")</f>
        <v/>
      </c>
      <c r="AK2154" s="48" t="str">
        <f aca="false">IF(AJ2154="","",AJ2154*17%)</f>
        <v/>
      </c>
      <c r="AL2154" s="48" t="str">
        <f aca="false">IFERROR(IF(AC2154="NÃO","",IF(AK2154="","",IF(E2154="Simples Nacional",BF2154,IF(T2154=0.12,U2154*0.5833337002,IF(T2154=0,AI2154*0.07,U2154))))),"")</f>
        <v/>
      </c>
      <c r="AM2154" s="47" t="str">
        <f aca="false">IFERROR(IF(AC2154="NÃO","",IF(OR(AG2154="-",AG2154="Pneus"),AK2154-AL2154,"")),"")</f>
        <v/>
      </c>
      <c r="AN2154" s="48" t="str">
        <f aca="false">IF(AND(Y2154="REVENDA",AC2154="SIM",AG2154="BIT"),((AB2154/1+1)*AI2154)*0.4117,"")</f>
        <v/>
      </c>
      <c r="AO2154" s="48" t="str">
        <f aca="false">IF(AN2154="","",AN2154*17%)</f>
        <v/>
      </c>
      <c r="AP2154" s="49" t="str">
        <f aca="false">IF(AN2154="","",IF(T2154=0.12,(U2154*0.4117)*0.4117,IF(T2154=0,(AI2154*0.07)*0.4117,U2154*0.4117)))</f>
        <v/>
      </c>
      <c r="AQ2154" s="47" t="str">
        <f aca="false">IF(AN2154="","",AO2154-AP2154)</f>
        <v/>
      </c>
      <c r="AR2154" s="50" t="str">
        <f aca="false">IFERROR(IF(AND(AC2154="SIM",Y2154="REVENDA",LEFT(AG2154,5)="ANEXO")*OR(AE2154="ANEXO I",AF2154="ANEXO II"),VLOOKUP(H2154,Dados!G:I,2,0),""),"INSERIR MVA")</f>
        <v/>
      </c>
      <c r="AS2154" s="48" t="str">
        <f aca="false">IF(LEFT(AG2154,5)="ANEXO",VLOOKUP(AG2154,Dados!$X$111:$Z$112,2,0)*(AI2154-Q2154),"")</f>
        <v/>
      </c>
      <c r="AT2154" s="48" t="str">
        <f aca="false">IFERROR(IF(AR2154="","",(AI2154*AR2154)+AI2154),"INSERIR MVA")</f>
        <v/>
      </c>
      <c r="AU2154" s="48" t="str">
        <f aca="false">IF(AT2154="","",IF(AY2154=0.04,U2154,AS2154*AY2154))</f>
        <v/>
      </c>
      <c r="AV2154" s="47" t="str">
        <f aca="false">IFERROR(IF(AU2154="","",(VLOOKUP(AG2154,Dados!$X$111:$Z$112,3,0)*AT2154*0.17)),"INSERIR MVA")</f>
        <v/>
      </c>
      <c r="AW2154" s="47" t="str">
        <f aca="false">IFERROR(IF(AR2154="","",AV2154-AU2154),"")</f>
        <v/>
      </c>
      <c r="AX2154" s="51" t="str">
        <f aca="false">IFERROR(IF(AC2154="NÃO","",IF(AM2154&lt;&gt;"",AM2154-W2154,IF(AQ2154&lt;&gt;"",AQ2154-W2154,IF(AW2154&lt;&gt;"",AW2154-W2154,"")))),"")</f>
        <v/>
      </c>
      <c r="AY2154" s="46" t="str">
        <f aca="false">IFERROR(IF(ISNA(VLOOKUP(R2154,Dados!$X$2:$Y$5,2,0)),VLOOKUP(D2154,Dados!$X$7:$Y$33,2,0),VLOOKUP(R2154,Dados!$X$2:$Y$5,2,0)),"")</f>
        <v/>
      </c>
      <c r="AZ2154" s="52" t="str">
        <f aca="false">IF(C2154="","",IF(AND(Y2154="CONSUMO",AC2154="NÃO")*OR(AG2154="-",AG2154="BIT"),IF(E2154&lt;&gt;"",(AI2154-(P2154+L2154-N2154+Q2154)*AY2154)/0.83),""))</f>
        <v/>
      </c>
      <c r="BA2154" s="51" t="str">
        <f aca="false">IF(AZ2154="","",AZ2154*0.17-((P2154+L2154-N2154+Q2154)*AY2154))</f>
        <v/>
      </c>
      <c r="BB2154" s="51" t="str">
        <f aca="false">IF(AND(Y2154="CONSUMO",AG2154="ANEXO I",AY2154&gt;4%),(AI2154-(P2154+L2154-N2154+Q2154)*0.0514)/0.83*(0.5177)*(0.17)-AI2154*0.0514,IF(AND(Y2154="CONSUMO",AG2154="ANEXO II",AY2154&gt;4%),(AI2154-(P2154+L2154-N2154+Q2154)*0.041)/0.83*(0.3295)*(0.17)-AI2154*0.041,IF(AND(Y2154="CONSUMO",AG2154="ANEXO I",AY2154=4%),(AI2154-(P2154+L2154-N2154+Q2154)*0.04)/0.83*(0.5177)*(0.17)-AI2154*0.04,IF(AND(Y2154="CONSUMO",AG2154="ANEXO II",AY2154=4%),(AI2154-(P2154+L2154-N2154+Q2154)*0.04)/0.83*(0.3295)*(0.17)-AI2154*0.04,""))))</f>
        <v/>
      </c>
      <c r="BC2154" s="51" t="str">
        <f aca="false">IF(C2154="","",IF(AND(Y2154="CONSUMO",AC2154="SIM")*OR(AG2154="-",AG2154="BIT"),IF(E2154&lt;&gt;"",(AI2154-(P2154+L2154-N2154+Q2154)*AY2154)/0.83),""))</f>
        <v/>
      </c>
      <c r="BD2154" s="51" t="str">
        <f aca="false">IF(BC2154="","",BC2154*0.17)</f>
        <v/>
      </c>
      <c r="BE2154" s="51" t="str">
        <f aca="false">IF(I2154=6908,0,IF(BC2154="","",BD2154-((P2154+L2154-N2154+Q2154)*AY2154)))</f>
        <v/>
      </c>
      <c r="BF2154" s="53" t="str">
        <f aca="false">IF(B2154="","",IF(OR(B2154="",E2154="Regime Normal"),0,(AI2154-Q2154)*VLOOKUP(R2154,Dados!$X$98:$Y$108,2,0)))</f>
        <v/>
      </c>
      <c r="BG2154" s="54" t="str">
        <f aca="false">IFERROR(VLOOKUP(I2154,Dados!$AC$27:$AD$43,2,0),IF(B2154="","",IF(D2154&lt;&gt;"MT",IF(AND(AC2154="SIM",Y2154="Revenda"),"2403",IF(AND(AC2154="SIM",Y2154="Consumo"),"2407",IF(AND(AC2154="NÃO",Y2154="Revenda"),"2102",IF(AND(AC2154="NÃO",Y2154="Consumo"),"2556",)))),REPLACE(I2154,1,1,1))))</f>
        <v/>
      </c>
    </row>
    <row r="2155" customFormat="false" ht="12.8" hidden="false" customHeight="true" outlineLevel="0" collapsed="false">
      <c r="Y2155" s="45"/>
      <c r="Z2155" s="46" t="str">
        <f aca="false">IF(B2155="","",(IFERROR(VLOOKUP(H2155,Dados!A$3:B$15000,2,0),"Não Encontrado")))</f>
        <v/>
      </c>
      <c r="AA2155" s="46" t="str">
        <f aca="false">IF(B2155="","",(IFERROR(VLOOKUP(G2155,Dados!C$3:E$15000,3,0),"Não Encontrado")))</f>
        <v/>
      </c>
      <c r="AB2155" s="46" t="str">
        <f aca="false">IFERROR(IF(Z2155&lt;&gt;"Não Encontrado",Z2155,IF(AA2155&lt;&gt;"Não Encontrado",AA2155,"")),"")</f>
        <v/>
      </c>
      <c r="AC2155" s="45" t="str">
        <f aca="false">IF(B2155="","",IF(AB2155="","NÃO","SIM"))</f>
        <v/>
      </c>
      <c r="AD2155" s="45" t="str">
        <f aca="false">IFERROR(VLOOKUP(G2155,Dados!$P$3:$R$500,3,0),"")</f>
        <v/>
      </c>
      <c r="AE2155" s="45" t="str">
        <f aca="false">IFERROR(VLOOKUP(G2155,Dados!$K$3:$L$500,2,0),"")</f>
        <v/>
      </c>
      <c r="AF2155" s="45" t="str">
        <f aca="false">IFERROR(VLOOKUP(G2155,Dados!$M$3:$N$500,2,0),"")</f>
        <v/>
      </c>
      <c r="AG2155" s="45" t="str">
        <f aca="false">IF(F2155="","",IF(AND(AD2155="",AE2155="",AF2155=""),"-",IF(AND(AD2155="BIT",AE2155="",AF2155=""),"BIT",IF(AND(AE2155="ANEXO I",AD2155="",AF2155=""),"ANEXO I",IF(AND(AF2155="ANEXO II",AD2155="",AE2155=""),"ANEXO II","Escolher")))))</f>
        <v/>
      </c>
      <c r="AH2155" s="45" t="str">
        <f aca="false">IF(AG2155&lt;&gt;"Pneus","",IFERROR(VLOOKUP(R2155,Dados!$X$2:$Z$5,3,0)*(AI2155-Q2155),VLOOKUP(D2155,Dados!$X$7:$Z$33,3,0)*(AI2155-Q2155)))</f>
        <v/>
      </c>
      <c r="AI2155" s="47" t="str">
        <f aca="false">IF(B2155="","",P2155+Q2155+O2155+M2155+L2155-N2155)</f>
        <v/>
      </c>
      <c r="AJ2155" s="48" t="str">
        <f aca="false">IFERROR(IF(AND(AC2155="SIM",AG2155="-",Y2155="REVENDA"),(AB2155/1+1)*AI2155,IF(AND(AC2155="SIM",AG2155="Pneus",Y2155="REVENDA"),(AB2155/1+1)*(AI2155-AH2155),"")),"")</f>
        <v/>
      </c>
      <c r="AK2155" s="48" t="str">
        <f aca="false">IF(AJ2155="","",AJ2155*17%)</f>
        <v/>
      </c>
      <c r="AL2155" s="48" t="str">
        <f aca="false">IFERROR(IF(AC2155="NÃO","",IF(AK2155="","",IF(E2155="Simples Nacional",BF2155,IF(T2155=0.12,U2155*0.5833337002,IF(T2155=0,AI2155*0.07,U2155))))),"")</f>
        <v/>
      </c>
      <c r="AM2155" s="47" t="str">
        <f aca="false">IFERROR(IF(AC2155="NÃO","",IF(OR(AG2155="-",AG2155="Pneus"),AK2155-AL2155,"")),"")</f>
        <v/>
      </c>
      <c r="AN2155" s="48" t="str">
        <f aca="false">IF(AND(Y2155="REVENDA",AC2155="SIM",AG2155="BIT"),((AB2155/1+1)*AI2155)*0.4117,"")</f>
        <v/>
      </c>
      <c r="AO2155" s="48" t="str">
        <f aca="false">IF(AN2155="","",AN2155*17%)</f>
        <v/>
      </c>
      <c r="AP2155" s="49" t="str">
        <f aca="false">IF(AN2155="","",IF(T2155=0.12,(U2155*0.4117)*0.4117,IF(T2155=0,(AI2155*0.07)*0.4117,U2155*0.4117)))</f>
        <v/>
      </c>
      <c r="AQ2155" s="47" t="str">
        <f aca="false">IF(AN2155="","",AO2155-AP2155)</f>
        <v/>
      </c>
      <c r="AR2155" s="50" t="str">
        <f aca="false">IFERROR(IF(AND(AC2155="SIM",Y2155="REVENDA",LEFT(AG2155,5)="ANEXO")*OR(AE2155="ANEXO I",AF2155="ANEXO II"),VLOOKUP(H2155,Dados!G:I,2,0),""),"INSERIR MVA")</f>
        <v/>
      </c>
      <c r="AS2155" s="48" t="str">
        <f aca="false">IF(LEFT(AG2155,5)="ANEXO",VLOOKUP(AG2155,Dados!$X$111:$Z$112,2,0)*(AI2155-Q2155),"")</f>
        <v/>
      </c>
      <c r="AT2155" s="48" t="str">
        <f aca="false">IFERROR(IF(AR2155="","",(AI2155*AR2155)+AI2155),"INSERIR MVA")</f>
        <v/>
      </c>
      <c r="AU2155" s="48" t="str">
        <f aca="false">IF(AT2155="","",IF(AY2155=0.04,U2155,AS2155*AY2155))</f>
        <v/>
      </c>
      <c r="AV2155" s="47" t="str">
        <f aca="false">IFERROR(IF(AU2155="","",(VLOOKUP(AG2155,Dados!$X$111:$Z$112,3,0)*AT2155*0.17)),"INSERIR MVA")</f>
        <v/>
      </c>
      <c r="AW2155" s="47" t="str">
        <f aca="false">IFERROR(IF(AR2155="","",AV2155-AU2155),"")</f>
        <v/>
      </c>
      <c r="AX2155" s="51" t="str">
        <f aca="false">IFERROR(IF(AC2155="NÃO","",IF(AM2155&lt;&gt;"",AM2155-W2155,IF(AQ2155&lt;&gt;"",AQ2155-W2155,IF(AW2155&lt;&gt;"",AW2155-W2155,"")))),"")</f>
        <v/>
      </c>
      <c r="AY2155" s="46" t="str">
        <f aca="false">IFERROR(IF(ISNA(VLOOKUP(R2155,Dados!$X$2:$Y$5,2,0)),VLOOKUP(D2155,Dados!$X$7:$Y$33,2,0),VLOOKUP(R2155,Dados!$X$2:$Y$5,2,0)),"")</f>
        <v/>
      </c>
      <c r="AZ2155" s="52" t="str">
        <f aca="false">IF(C2155="","",IF(AND(Y2155="CONSUMO",AC2155="NÃO")*OR(AG2155="-",AG2155="BIT"),IF(E2155&lt;&gt;"",(AI2155-(P2155+L2155-N2155+Q2155)*AY2155)/0.83),""))</f>
        <v/>
      </c>
      <c r="BA2155" s="51" t="str">
        <f aca="false">IF(AZ2155="","",AZ2155*0.17-((P2155+L2155-N2155+Q2155)*AY2155))</f>
        <v/>
      </c>
      <c r="BB2155" s="51" t="str">
        <f aca="false">IF(AND(Y2155="CONSUMO",AG2155="ANEXO I",AY2155&gt;4%),(AI2155-(P2155+L2155-N2155+Q2155)*0.0514)/0.83*(0.5177)*(0.17)-AI2155*0.0514,IF(AND(Y2155="CONSUMO",AG2155="ANEXO II",AY2155&gt;4%),(AI2155-(P2155+L2155-N2155+Q2155)*0.041)/0.83*(0.3295)*(0.17)-AI2155*0.041,IF(AND(Y2155="CONSUMO",AG2155="ANEXO I",AY2155=4%),(AI2155-(P2155+L2155-N2155+Q2155)*0.04)/0.83*(0.5177)*(0.17)-AI2155*0.04,IF(AND(Y2155="CONSUMO",AG2155="ANEXO II",AY2155=4%),(AI2155-(P2155+L2155-N2155+Q2155)*0.04)/0.83*(0.3295)*(0.17)-AI2155*0.04,""))))</f>
        <v/>
      </c>
      <c r="BC2155" s="51" t="str">
        <f aca="false">IF(C2155="","",IF(AND(Y2155="CONSUMO",AC2155="SIM")*OR(AG2155="-",AG2155="BIT"),IF(E2155&lt;&gt;"",(AI2155-(P2155+L2155-N2155+Q2155)*AY2155)/0.83),""))</f>
        <v/>
      </c>
      <c r="BD2155" s="51" t="str">
        <f aca="false">IF(BC2155="","",BC2155*0.17)</f>
        <v/>
      </c>
      <c r="BE2155" s="51" t="str">
        <f aca="false">IF(I2155=6908,0,IF(BC2155="","",BD2155-((P2155+L2155-N2155+Q2155)*AY2155)))</f>
        <v/>
      </c>
      <c r="BF2155" s="53" t="str">
        <f aca="false">IF(B2155="","",IF(OR(B2155="",E2155="Regime Normal"),0,(AI2155-Q2155)*VLOOKUP(R2155,Dados!$X$98:$Y$108,2,0)))</f>
        <v/>
      </c>
      <c r="BG2155" s="54" t="str">
        <f aca="false">IFERROR(VLOOKUP(I2155,Dados!$AC$27:$AD$43,2,0),IF(B2155="","",IF(D2155&lt;&gt;"MT",IF(AND(AC2155="SIM",Y2155="Revenda"),"2403",IF(AND(AC2155="SIM",Y2155="Consumo"),"2407",IF(AND(AC2155="NÃO",Y2155="Revenda"),"2102",IF(AND(AC2155="NÃO",Y2155="Consumo"),"2556",)))),REPLACE(I2155,1,1,1))))</f>
        <v/>
      </c>
    </row>
    <row r="2156" customFormat="false" ht="12.8" hidden="false" customHeight="true" outlineLevel="0" collapsed="false">
      <c r="Y2156" s="45"/>
      <c r="Z2156" s="46" t="str">
        <f aca="false">IF(B2156="","",(IFERROR(VLOOKUP(H2156,Dados!A$3:B$15000,2,0),"Não Encontrado")))</f>
        <v/>
      </c>
      <c r="AA2156" s="46" t="str">
        <f aca="false">IF(B2156="","",(IFERROR(VLOOKUP(G2156,Dados!C$3:E$15000,3,0),"Não Encontrado")))</f>
        <v/>
      </c>
      <c r="AB2156" s="46" t="str">
        <f aca="false">IFERROR(IF(Z2156&lt;&gt;"Não Encontrado",Z2156,IF(AA2156&lt;&gt;"Não Encontrado",AA2156,"")),"")</f>
        <v/>
      </c>
      <c r="AC2156" s="45" t="str">
        <f aca="false">IF(B2156="","",IF(AB2156="","NÃO","SIM"))</f>
        <v/>
      </c>
      <c r="AD2156" s="45" t="str">
        <f aca="false">IFERROR(VLOOKUP(G2156,Dados!$P$3:$R$500,3,0),"")</f>
        <v/>
      </c>
      <c r="AE2156" s="45" t="str">
        <f aca="false">IFERROR(VLOOKUP(G2156,Dados!$K$3:$L$500,2,0),"")</f>
        <v/>
      </c>
      <c r="AF2156" s="45" t="str">
        <f aca="false">IFERROR(VLOOKUP(G2156,Dados!$M$3:$N$500,2,0),"")</f>
        <v/>
      </c>
      <c r="AG2156" s="45" t="str">
        <f aca="false">IF(F2156="","",IF(AND(AD2156="",AE2156="",AF2156=""),"-",IF(AND(AD2156="BIT",AE2156="",AF2156=""),"BIT",IF(AND(AE2156="ANEXO I",AD2156="",AF2156=""),"ANEXO I",IF(AND(AF2156="ANEXO II",AD2156="",AE2156=""),"ANEXO II","Escolher")))))</f>
        <v/>
      </c>
      <c r="AH2156" s="45" t="str">
        <f aca="false">IF(AG2156&lt;&gt;"Pneus","",IFERROR(VLOOKUP(R2156,Dados!$X$2:$Z$5,3,0)*(AI2156-Q2156),VLOOKUP(D2156,Dados!$X$7:$Z$33,3,0)*(AI2156-Q2156)))</f>
        <v/>
      </c>
      <c r="AI2156" s="47" t="str">
        <f aca="false">IF(B2156="","",P2156+Q2156+O2156+M2156+L2156-N2156)</f>
        <v/>
      </c>
      <c r="AJ2156" s="48" t="str">
        <f aca="false">IFERROR(IF(AND(AC2156="SIM",AG2156="-",Y2156="REVENDA"),(AB2156/1+1)*AI2156,IF(AND(AC2156="SIM",AG2156="Pneus",Y2156="REVENDA"),(AB2156/1+1)*(AI2156-AH2156),"")),"")</f>
        <v/>
      </c>
      <c r="AK2156" s="48" t="str">
        <f aca="false">IF(AJ2156="","",AJ2156*17%)</f>
        <v/>
      </c>
      <c r="AL2156" s="48" t="str">
        <f aca="false">IFERROR(IF(AC2156="NÃO","",IF(AK2156="","",IF(E2156="Simples Nacional",BF2156,IF(T2156=0.12,U2156*0.5833337002,IF(T2156=0,AI2156*0.07,U2156))))),"")</f>
        <v/>
      </c>
      <c r="AM2156" s="47" t="str">
        <f aca="false">IFERROR(IF(AC2156="NÃO","",IF(OR(AG2156="-",AG2156="Pneus"),AK2156-AL2156,"")),"")</f>
        <v/>
      </c>
      <c r="AN2156" s="48" t="str">
        <f aca="false">IF(AND(Y2156="REVENDA",AC2156="SIM",AG2156="BIT"),((AB2156/1+1)*AI2156)*0.4117,"")</f>
        <v/>
      </c>
      <c r="AO2156" s="48" t="str">
        <f aca="false">IF(AN2156="","",AN2156*17%)</f>
        <v/>
      </c>
      <c r="AP2156" s="49" t="str">
        <f aca="false">IF(AN2156="","",IF(T2156=0.12,(U2156*0.4117)*0.4117,IF(T2156=0,(AI2156*0.07)*0.4117,U2156*0.4117)))</f>
        <v/>
      </c>
      <c r="AQ2156" s="47" t="str">
        <f aca="false">IF(AN2156="","",AO2156-AP2156)</f>
        <v/>
      </c>
      <c r="AR2156" s="50" t="str">
        <f aca="false">IFERROR(IF(AND(AC2156="SIM",Y2156="REVENDA",LEFT(AG2156,5)="ANEXO")*OR(AE2156="ANEXO I",AF2156="ANEXO II"),VLOOKUP(H2156,Dados!G:I,2,0),""),"INSERIR MVA")</f>
        <v/>
      </c>
      <c r="AS2156" s="48" t="str">
        <f aca="false">IF(LEFT(AG2156,5)="ANEXO",VLOOKUP(AG2156,Dados!$X$111:$Z$112,2,0)*(AI2156-Q2156),"")</f>
        <v/>
      </c>
      <c r="AT2156" s="48" t="str">
        <f aca="false">IFERROR(IF(AR2156="","",(AI2156*AR2156)+AI2156),"INSERIR MVA")</f>
        <v/>
      </c>
      <c r="AU2156" s="48" t="str">
        <f aca="false">IF(AT2156="","",IF(AY2156=0.04,U2156,AS2156*AY2156))</f>
        <v/>
      </c>
      <c r="AV2156" s="47" t="str">
        <f aca="false">IFERROR(IF(AU2156="","",(VLOOKUP(AG2156,Dados!$X$111:$Z$112,3,0)*AT2156*0.17)),"INSERIR MVA")</f>
        <v/>
      </c>
      <c r="AW2156" s="47" t="str">
        <f aca="false">IFERROR(IF(AR2156="","",AV2156-AU2156),"")</f>
        <v/>
      </c>
      <c r="AX2156" s="51" t="str">
        <f aca="false">IFERROR(IF(AC2156="NÃO","",IF(AM2156&lt;&gt;"",AM2156-W2156,IF(AQ2156&lt;&gt;"",AQ2156-W2156,IF(AW2156&lt;&gt;"",AW2156-W2156,"")))),"")</f>
        <v/>
      </c>
      <c r="AY2156" s="46" t="str">
        <f aca="false">IFERROR(IF(ISNA(VLOOKUP(R2156,Dados!$X$2:$Y$5,2,0)),VLOOKUP(D2156,Dados!$X$7:$Y$33,2,0),VLOOKUP(R2156,Dados!$X$2:$Y$5,2,0)),"")</f>
        <v/>
      </c>
      <c r="AZ2156" s="52" t="str">
        <f aca="false">IF(C2156="","",IF(AND(Y2156="CONSUMO",AC2156="NÃO")*OR(AG2156="-",AG2156="BIT"),IF(E2156&lt;&gt;"",(AI2156-(P2156+L2156-N2156+Q2156)*AY2156)/0.83),""))</f>
        <v/>
      </c>
      <c r="BA2156" s="51" t="str">
        <f aca="false">IF(AZ2156="","",AZ2156*0.17-((P2156+L2156-N2156+Q2156)*AY2156))</f>
        <v/>
      </c>
      <c r="BB2156" s="51" t="str">
        <f aca="false">IF(AND(Y2156="CONSUMO",AG2156="ANEXO I",AY2156&gt;4%),(AI2156-(P2156+L2156-N2156+Q2156)*0.0514)/0.83*(0.5177)*(0.17)-AI2156*0.0514,IF(AND(Y2156="CONSUMO",AG2156="ANEXO II",AY2156&gt;4%),(AI2156-(P2156+L2156-N2156+Q2156)*0.041)/0.83*(0.3295)*(0.17)-AI2156*0.041,IF(AND(Y2156="CONSUMO",AG2156="ANEXO I",AY2156=4%),(AI2156-(P2156+L2156-N2156+Q2156)*0.04)/0.83*(0.5177)*(0.17)-AI2156*0.04,IF(AND(Y2156="CONSUMO",AG2156="ANEXO II",AY2156=4%),(AI2156-(P2156+L2156-N2156+Q2156)*0.04)/0.83*(0.3295)*(0.17)-AI2156*0.04,""))))</f>
        <v/>
      </c>
      <c r="BC2156" s="51" t="str">
        <f aca="false">IF(C2156="","",IF(AND(Y2156="CONSUMO",AC2156="SIM")*OR(AG2156="-",AG2156="BIT"),IF(E2156&lt;&gt;"",(AI2156-(P2156+L2156-N2156+Q2156)*AY2156)/0.83),""))</f>
        <v/>
      </c>
      <c r="BD2156" s="51" t="str">
        <f aca="false">IF(BC2156="","",BC2156*0.17)</f>
        <v/>
      </c>
      <c r="BE2156" s="51" t="str">
        <f aca="false">IF(I2156=6908,0,IF(BC2156="","",BD2156-((P2156+L2156-N2156+Q2156)*AY2156)))</f>
        <v/>
      </c>
      <c r="BF2156" s="53" t="str">
        <f aca="false">IF(B2156="","",IF(OR(B2156="",E2156="Regime Normal"),0,(AI2156-Q2156)*VLOOKUP(R2156,Dados!$X$98:$Y$108,2,0)))</f>
        <v/>
      </c>
      <c r="BG2156" s="54" t="str">
        <f aca="false">IFERROR(VLOOKUP(I2156,Dados!$AC$27:$AD$43,2,0),IF(B2156="","",IF(D2156&lt;&gt;"MT",IF(AND(AC2156="SIM",Y2156="Revenda"),"2403",IF(AND(AC2156="SIM",Y2156="Consumo"),"2407",IF(AND(AC2156="NÃO",Y2156="Revenda"),"2102",IF(AND(AC2156="NÃO",Y2156="Consumo"),"2556",)))),REPLACE(I2156,1,1,1))))</f>
        <v/>
      </c>
    </row>
    <row r="2157" customFormat="false" ht="12.8" hidden="false" customHeight="true" outlineLevel="0" collapsed="false">
      <c r="Y2157" s="45"/>
      <c r="Z2157" s="46" t="str">
        <f aca="false">IF(B2157="","",(IFERROR(VLOOKUP(H2157,Dados!A$3:B$15000,2,0),"Não Encontrado")))</f>
        <v/>
      </c>
      <c r="AA2157" s="46" t="str">
        <f aca="false">IF(B2157="","",(IFERROR(VLOOKUP(G2157,Dados!C$3:E$15000,3,0),"Não Encontrado")))</f>
        <v/>
      </c>
      <c r="AB2157" s="46" t="str">
        <f aca="false">IFERROR(IF(Z2157&lt;&gt;"Não Encontrado",Z2157,IF(AA2157&lt;&gt;"Não Encontrado",AA2157,"")),"")</f>
        <v/>
      </c>
      <c r="AC2157" s="45" t="str">
        <f aca="false">IF(B2157="","",IF(AB2157="","NÃO","SIM"))</f>
        <v/>
      </c>
      <c r="AD2157" s="45" t="str">
        <f aca="false">IFERROR(VLOOKUP(G2157,Dados!$P$3:$R$500,3,0),"")</f>
        <v/>
      </c>
      <c r="AE2157" s="45" t="str">
        <f aca="false">IFERROR(VLOOKUP(G2157,Dados!$K$3:$L$500,2,0),"")</f>
        <v/>
      </c>
      <c r="AF2157" s="45" t="str">
        <f aca="false">IFERROR(VLOOKUP(G2157,Dados!$M$3:$N$500,2,0),"")</f>
        <v/>
      </c>
      <c r="AG2157" s="45" t="str">
        <f aca="false">IF(F2157="","",IF(AND(AD2157="",AE2157="",AF2157=""),"-",IF(AND(AD2157="BIT",AE2157="",AF2157=""),"BIT",IF(AND(AE2157="ANEXO I",AD2157="",AF2157=""),"ANEXO I",IF(AND(AF2157="ANEXO II",AD2157="",AE2157=""),"ANEXO II","Escolher")))))</f>
        <v/>
      </c>
      <c r="AH2157" s="45" t="str">
        <f aca="false">IF(AG2157&lt;&gt;"Pneus","",IFERROR(VLOOKUP(R2157,Dados!$X$2:$Z$5,3,0)*(AI2157-Q2157),VLOOKUP(D2157,Dados!$X$7:$Z$33,3,0)*(AI2157-Q2157)))</f>
        <v/>
      </c>
      <c r="AI2157" s="47" t="str">
        <f aca="false">IF(B2157="","",P2157+Q2157+O2157+M2157+L2157-N2157)</f>
        <v/>
      </c>
      <c r="AJ2157" s="48" t="str">
        <f aca="false">IFERROR(IF(AND(AC2157="SIM",AG2157="-",Y2157="REVENDA"),(AB2157/1+1)*AI2157,IF(AND(AC2157="SIM",AG2157="Pneus",Y2157="REVENDA"),(AB2157/1+1)*(AI2157-AH2157),"")),"")</f>
        <v/>
      </c>
      <c r="AK2157" s="48" t="str">
        <f aca="false">IF(AJ2157="","",AJ2157*17%)</f>
        <v/>
      </c>
      <c r="AL2157" s="48" t="str">
        <f aca="false">IFERROR(IF(AC2157="NÃO","",IF(AK2157="","",IF(E2157="Simples Nacional",BF2157,IF(T2157=0.12,U2157*0.5833337002,IF(T2157=0,AI2157*0.07,U2157))))),"")</f>
        <v/>
      </c>
      <c r="AM2157" s="47" t="str">
        <f aca="false">IFERROR(IF(AC2157="NÃO","",IF(OR(AG2157="-",AG2157="Pneus"),AK2157-AL2157,"")),"")</f>
        <v/>
      </c>
      <c r="AN2157" s="48" t="str">
        <f aca="false">IF(AND(Y2157="REVENDA",AC2157="SIM",AG2157="BIT"),((AB2157/1+1)*AI2157)*0.4117,"")</f>
        <v/>
      </c>
      <c r="AO2157" s="48" t="str">
        <f aca="false">IF(AN2157="","",AN2157*17%)</f>
        <v/>
      </c>
      <c r="AP2157" s="49" t="str">
        <f aca="false">IF(AN2157="","",IF(T2157=0.12,(U2157*0.4117)*0.4117,IF(T2157=0,(AI2157*0.07)*0.4117,U2157*0.4117)))</f>
        <v/>
      </c>
      <c r="AQ2157" s="47" t="str">
        <f aca="false">IF(AN2157="","",AO2157-AP2157)</f>
        <v/>
      </c>
      <c r="AR2157" s="50" t="str">
        <f aca="false">IFERROR(IF(AND(AC2157="SIM",Y2157="REVENDA",LEFT(AG2157,5)="ANEXO")*OR(AE2157="ANEXO I",AF2157="ANEXO II"),VLOOKUP(H2157,Dados!G:I,2,0),""),"INSERIR MVA")</f>
        <v/>
      </c>
      <c r="AS2157" s="48" t="str">
        <f aca="false">IF(LEFT(AG2157,5)="ANEXO",VLOOKUP(AG2157,Dados!$X$111:$Z$112,2,0)*(AI2157-Q2157),"")</f>
        <v/>
      </c>
      <c r="AT2157" s="48" t="str">
        <f aca="false">IFERROR(IF(AR2157="","",(AI2157*AR2157)+AI2157),"INSERIR MVA")</f>
        <v/>
      </c>
      <c r="AU2157" s="48" t="str">
        <f aca="false">IF(AT2157="","",IF(AY2157=0.04,U2157,AS2157*AY2157))</f>
        <v/>
      </c>
      <c r="AV2157" s="47" t="str">
        <f aca="false">IFERROR(IF(AU2157="","",(VLOOKUP(AG2157,Dados!$X$111:$Z$112,3,0)*AT2157*0.17)),"INSERIR MVA")</f>
        <v/>
      </c>
      <c r="AW2157" s="47" t="str">
        <f aca="false">IFERROR(IF(AR2157="","",AV2157-AU2157),"")</f>
        <v/>
      </c>
      <c r="AX2157" s="51" t="str">
        <f aca="false">IFERROR(IF(AC2157="NÃO","",IF(AM2157&lt;&gt;"",AM2157-W2157,IF(AQ2157&lt;&gt;"",AQ2157-W2157,IF(AW2157&lt;&gt;"",AW2157-W2157,"")))),"")</f>
        <v/>
      </c>
      <c r="AY2157" s="46" t="str">
        <f aca="false">IFERROR(IF(ISNA(VLOOKUP(R2157,Dados!$X$2:$Y$5,2,0)),VLOOKUP(D2157,Dados!$X$7:$Y$33,2,0),VLOOKUP(R2157,Dados!$X$2:$Y$5,2,0)),"")</f>
        <v/>
      </c>
      <c r="AZ2157" s="52" t="str">
        <f aca="false">IF(C2157="","",IF(AND(Y2157="CONSUMO",AC2157="NÃO")*OR(AG2157="-",AG2157="BIT"),IF(E2157&lt;&gt;"",(AI2157-(P2157+L2157-N2157+Q2157)*AY2157)/0.83),""))</f>
        <v/>
      </c>
      <c r="BA2157" s="51" t="str">
        <f aca="false">IF(AZ2157="","",AZ2157*0.17-((P2157+L2157-N2157+Q2157)*AY2157))</f>
        <v/>
      </c>
      <c r="BB2157" s="51" t="str">
        <f aca="false">IF(AND(Y2157="CONSUMO",AG2157="ANEXO I",AY2157&gt;4%),(AI2157-(P2157+L2157-N2157+Q2157)*0.0514)/0.83*(0.5177)*(0.17)-AI2157*0.0514,IF(AND(Y2157="CONSUMO",AG2157="ANEXO II",AY2157&gt;4%),(AI2157-(P2157+L2157-N2157+Q2157)*0.041)/0.83*(0.3295)*(0.17)-AI2157*0.041,IF(AND(Y2157="CONSUMO",AG2157="ANEXO I",AY2157=4%),(AI2157-(P2157+L2157-N2157+Q2157)*0.04)/0.83*(0.5177)*(0.17)-AI2157*0.04,IF(AND(Y2157="CONSUMO",AG2157="ANEXO II",AY2157=4%),(AI2157-(P2157+L2157-N2157+Q2157)*0.04)/0.83*(0.3295)*(0.17)-AI2157*0.04,""))))</f>
        <v/>
      </c>
      <c r="BC2157" s="51" t="str">
        <f aca="false">IF(C2157="","",IF(AND(Y2157="CONSUMO",AC2157="SIM")*OR(AG2157="-",AG2157="BIT"),IF(E2157&lt;&gt;"",(AI2157-(P2157+L2157-N2157+Q2157)*AY2157)/0.83),""))</f>
        <v/>
      </c>
      <c r="BD2157" s="51" t="str">
        <f aca="false">IF(BC2157="","",BC2157*0.17)</f>
        <v/>
      </c>
      <c r="BE2157" s="51" t="str">
        <f aca="false">IF(I2157=6908,0,IF(BC2157="","",BD2157-((P2157+L2157-N2157+Q2157)*AY2157)))</f>
        <v/>
      </c>
      <c r="BF2157" s="53" t="str">
        <f aca="false">IF(B2157="","",IF(OR(B2157="",E2157="Regime Normal"),0,(AI2157-Q2157)*VLOOKUP(R2157,Dados!$X$98:$Y$108,2,0)))</f>
        <v/>
      </c>
      <c r="BG2157" s="54" t="str">
        <f aca="false">IFERROR(VLOOKUP(I2157,Dados!$AC$27:$AD$43,2,0),IF(B2157="","",IF(D2157&lt;&gt;"MT",IF(AND(AC2157="SIM",Y2157="Revenda"),"2403",IF(AND(AC2157="SIM",Y2157="Consumo"),"2407",IF(AND(AC2157="NÃO",Y2157="Revenda"),"2102",IF(AND(AC2157="NÃO",Y2157="Consumo"),"2556",)))),REPLACE(I2157,1,1,1))))</f>
        <v/>
      </c>
    </row>
    <row r="2158" customFormat="false" ht="12.8" hidden="false" customHeight="true" outlineLevel="0" collapsed="false">
      <c r="Y2158" s="45"/>
      <c r="Z2158" s="46" t="str">
        <f aca="false">IF(B2158="","",(IFERROR(VLOOKUP(H2158,Dados!A$3:B$15000,2,0),"Não Encontrado")))</f>
        <v/>
      </c>
      <c r="AA2158" s="46" t="str">
        <f aca="false">IF(B2158="","",(IFERROR(VLOOKUP(G2158,Dados!C$3:E$15000,3,0),"Não Encontrado")))</f>
        <v/>
      </c>
      <c r="AB2158" s="46" t="str">
        <f aca="false">IFERROR(IF(Z2158&lt;&gt;"Não Encontrado",Z2158,IF(AA2158&lt;&gt;"Não Encontrado",AA2158,"")),"")</f>
        <v/>
      </c>
      <c r="AC2158" s="45" t="str">
        <f aca="false">IF(B2158="","",IF(AB2158="","NÃO","SIM"))</f>
        <v/>
      </c>
      <c r="AD2158" s="45" t="str">
        <f aca="false">IFERROR(VLOOKUP(G2158,Dados!$P$3:$R$500,3,0),"")</f>
        <v/>
      </c>
      <c r="AE2158" s="45" t="str">
        <f aca="false">IFERROR(VLOOKUP(G2158,Dados!$K$3:$L$500,2,0),"")</f>
        <v/>
      </c>
      <c r="AF2158" s="45" t="str">
        <f aca="false">IFERROR(VLOOKUP(G2158,Dados!$M$3:$N$500,2,0),"")</f>
        <v/>
      </c>
      <c r="AG2158" s="45" t="str">
        <f aca="false">IF(F2158="","",IF(AND(AD2158="",AE2158="",AF2158=""),"-",IF(AND(AD2158="BIT",AE2158="",AF2158=""),"BIT",IF(AND(AE2158="ANEXO I",AD2158="",AF2158=""),"ANEXO I",IF(AND(AF2158="ANEXO II",AD2158="",AE2158=""),"ANEXO II","Escolher")))))</f>
        <v/>
      </c>
      <c r="AH2158" s="45" t="str">
        <f aca="false">IF(AG2158&lt;&gt;"Pneus","",IFERROR(VLOOKUP(R2158,Dados!$X$2:$Z$5,3,0)*(AI2158-Q2158),VLOOKUP(D2158,Dados!$X$7:$Z$33,3,0)*(AI2158-Q2158)))</f>
        <v/>
      </c>
      <c r="AI2158" s="47" t="str">
        <f aca="false">IF(B2158="","",P2158+Q2158+O2158+M2158+L2158-N2158)</f>
        <v/>
      </c>
      <c r="AJ2158" s="48" t="str">
        <f aca="false">IFERROR(IF(AND(AC2158="SIM",AG2158="-",Y2158="REVENDA"),(AB2158/1+1)*AI2158,IF(AND(AC2158="SIM",AG2158="Pneus",Y2158="REVENDA"),(AB2158/1+1)*(AI2158-AH2158),"")),"")</f>
        <v/>
      </c>
      <c r="AK2158" s="48" t="str">
        <f aca="false">IF(AJ2158="","",AJ2158*17%)</f>
        <v/>
      </c>
      <c r="AL2158" s="48" t="str">
        <f aca="false">IFERROR(IF(AC2158="NÃO","",IF(AK2158="","",IF(E2158="Simples Nacional",BF2158,IF(T2158=0.12,U2158*0.5833337002,IF(T2158=0,AI2158*0.07,U2158))))),"")</f>
        <v/>
      </c>
      <c r="AM2158" s="47" t="str">
        <f aca="false">IFERROR(IF(AC2158="NÃO","",IF(OR(AG2158="-",AG2158="Pneus"),AK2158-AL2158,"")),"")</f>
        <v/>
      </c>
      <c r="AN2158" s="48" t="str">
        <f aca="false">IF(AND(Y2158="REVENDA",AC2158="SIM",AG2158="BIT"),((AB2158/1+1)*AI2158)*0.4117,"")</f>
        <v/>
      </c>
      <c r="AO2158" s="48" t="str">
        <f aca="false">IF(AN2158="","",AN2158*17%)</f>
        <v/>
      </c>
      <c r="AP2158" s="49" t="str">
        <f aca="false">IF(AN2158="","",IF(T2158=0.12,(U2158*0.4117)*0.4117,IF(T2158=0,(AI2158*0.07)*0.4117,U2158*0.4117)))</f>
        <v/>
      </c>
      <c r="AQ2158" s="47" t="str">
        <f aca="false">IF(AN2158="","",AO2158-AP2158)</f>
        <v/>
      </c>
      <c r="AR2158" s="50" t="str">
        <f aca="false">IFERROR(IF(AND(AC2158="SIM",Y2158="REVENDA",LEFT(AG2158,5)="ANEXO")*OR(AE2158="ANEXO I",AF2158="ANEXO II"),VLOOKUP(H2158,Dados!G:I,2,0),""),"INSERIR MVA")</f>
        <v/>
      </c>
      <c r="AS2158" s="48" t="str">
        <f aca="false">IF(LEFT(AG2158,5)="ANEXO",VLOOKUP(AG2158,Dados!$X$111:$Z$112,2,0)*(AI2158-Q2158),"")</f>
        <v/>
      </c>
      <c r="AT2158" s="48" t="str">
        <f aca="false">IFERROR(IF(AR2158="","",(AI2158*AR2158)+AI2158),"INSERIR MVA")</f>
        <v/>
      </c>
      <c r="AU2158" s="48" t="str">
        <f aca="false">IF(AT2158="","",IF(AY2158=0.04,U2158,AS2158*AY2158))</f>
        <v/>
      </c>
      <c r="AV2158" s="47" t="str">
        <f aca="false">IFERROR(IF(AU2158="","",(VLOOKUP(AG2158,Dados!$X$111:$Z$112,3,0)*AT2158*0.17)),"INSERIR MVA")</f>
        <v/>
      </c>
      <c r="AW2158" s="47" t="str">
        <f aca="false">IFERROR(IF(AR2158="","",AV2158-AU2158),"")</f>
        <v/>
      </c>
      <c r="AX2158" s="51" t="str">
        <f aca="false">IFERROR(IF(AC2158="NÃO","",IF(AM2158&lt;&gt;"",AM2158-W2158,IF(AQ2158&lt;&gt;"",AQ2158-W2158,IF(AW2158&lt;&gt;"",AW2158-W2158,"")))),"")</f>
        <v/>
      </c>
      <c r="AY2158" s="46" t="str">
        <f aca="false">IFERROR(IF(ISNA(VLOOKUP(R2158,Dados!$X$2:$Y$5,2,0)),VLOOKUP(D2158,Dados!$X$7:$Y$33,2,0),VLOOKUP(R2158,Dados!$X$2:$Y$5,2,0)),"")</f>
        <v/>
      </c>
      <c r="AZ2158" s="52" t="str">
        <f aca="false">IF(C2158="","",IF(AND(Y2158="CONSUMO",AC2158="NÃO")*OR(AG2158="-",AG2158="BIT"),IF(E2158&lt;&gt;"",(AI2158-(P2158+L2158-N2158+Q2158)*AY2158)/0.83),""))</f>
        <v/>
      </c>
      <c r="BA2158" s="51" t="str">
        <f aca="false">IF(AZ2158="","",AZ2158*0.17-((P2158+L2158-N2158+Q2158)*AY2158))</f>
        <v/>
      </c>
      <c r="BB2158" s="51" t="str">
        <f aca="false">IF(AND(Y2158="CONSUMO",AG2158="ANEXO I",AY2158&gt;4%),(AI2158-(P2158+L2158-N2158+Q2158)*0.0514)/0.83*(0.5177)*(0.17)-AI2158*0.0514,IF(AND(Y2158="CONSUMO",AG2158="ANEXO II",AY2158&gt;4%),(AI2158-(P2158+L2158-N2158+Q2158)*0.041)/0.83*(0.3295)*(0.17)-AI2158*0.041,IF(AND(Y2158="CONSUMO",AG2158="ANEXO I",AY2158=4%),(AI2158-(P2158+L2158-N2158+Q2158)*0.04)/0.83*(0.5177)*(0.17)-AI2158*0.04,IF(AND(Y2158="CONSUMO",AG2158="ANEXO II",AY2158=4%),(AI2158-(P2158+L2158-N2158+Q2158)*0.04)/0.83*(0.3295)*(0.17)-AI2158*0.04,""))))</f>
        <v/>
      </c>
      <c r="BC2158" s="51" t="str">
        <f aca="false">IF(C2158="","",IF(AND(Y2158="CONSUMO",AC2158="SIM")*OR(AG2158="-",AG2158="BIT"),IF(E2158&lt;&gt;"",(AI2158-(P2158+L2158-N2158+Q2158)*AY2158)/0.83),""))</f>
        <v/>
      </c>
      <c r="BD2158" s="51" t="str">
        <f aca="false">IF(BC2158="","",BC2158*0.17)</f>
        <v/>
      </c>
      <c r="BE2158" s="51" t="str">
        <f aca="false">IF(I2158=6908,0,IF(BC2158="","",BD2158-((P2158+L2158-N2158+Q2158)*AY2158)))</f>
        <v/>
      </c>
      <c r="BF2158" s="53" t="str">
        <f aca="false">IF(B2158="","",IF(OR(B2158="",E2158="Regime Normal"),0,(AI2158-Q2158)*VLOOKUP(R2158,Dados!$X$98:$Y$108,2,0)))</f>
        <v/>
      </c>
      <c r="BG2158" s="54" t="str">
        <f aca="false">IFERROR(VLOOKUP(I2158,Dados!$AC$27:$AD$43,2,0),IF(B2158="","",IF(D2158&lt;&gt;"MT",IF(AND(AC2158="SIM",Y2158="Revenda"),"2403",IF(AND(AC2158="SIM",Y2158="Consumo"),"2407",IF(AND(AC2158="NÃO",Y2158="Revenda"),"2102",IF(AND(AC2158="NÃO",Y2158="Consumo"),"2556",)))),REPLACE(I2158,1,1,1))))</f>
        <v/>
      </c>
    </row>
    <row r="2159" customFormat="false" ht="12.8" hidden="false" customHeight="true" outlineLevel="0" collapsed="false">
      <c r="Y2159" s="45"/>
      <c r="Z2159" s="46" t="str">
        <f aca="false">IF(B2159="","",(IFERROR(VLOOKUP(H2159,Dados!A$3:B$15000,2,0),"Não Encontrado")))</f>
        <v/>
      </c>
      <c r="AA2159" s="46" t="str">
        <f aca="false">IF(B2159="","",(IFERROR(VLOOKUP(G2159,Dados!C$3:E$15000,3,0),"Não Encontrado")))</f>
        <v/>
      </c>
      <c r="AB2159" s="46" t="str">
        <f aca="false">IFERROR(IF(Z2159&lt;&gt;"Não Encontrado",Z2159,IF(AA2159&lt;&gt;"Não Encontrado",AA2159,"")),"")</f>
        <v/>
      </c>
      <c r="AC2159" s="45" t="str">
        <f aca="false">IF(B2159="","",IF(AB2159="","NÃO","SIM"))</f>
        <v/>
      </c>
      <c r="AD2159" s="45" t="str">
        <f aca="false">IFERROR(VLOOKUP(G2159,Dados!$P$3:$R$500,3,0),"")</f>
        <v/>
      </c>
      <c r="AE2159" s="45" t="str">
        <f aca="false">IFERROR(VLOOKUP(G2159,Dados!$K$3:$L$500,2,0),"")</f>
        <v/>
      </c>
      <c r="AF2159" s="45" t="str">
        <f aca="false">IFERROR(VLOOKUP(G2159,Dados!$M$3:$N$500,2,0),"")</f>
        <v/>
      </c>
      <c r="AG2159" s="45" t="str">
        <f aca="false">IF(F2159="","",IF(AND(AD2159="",AE2159="",AF2159=""),"-",IF(AND(AD2159="BIT",AE2159="",AF2159=""),"BIT",IF(AND(AE2159="ANEXO I",AD2159="",AF2159=""),"ANEXO I",IF(AND(AF2159="ANEXO II",AD2159="",AE2159=""),"ANEXO II","Escolher")))))</f>
        <v/>
      </c>
      <c r="AH2159" s="45" t="str">
        <f aca="false">IF(AG2159&lt;&gt;"Pneus","",IFERROR(VLOOKUP(R2159,Dados!$X$2:$Z$5,3,0)*(AI2159-Q2159),VLOOKUP(D2159,Dados!$X$7:$Z$33,3,0)*(AI2159-Q2159)))</f>
        <v/>
      </c>
      <c r="AI2159" s="47" t="str">
        <f aca="false">IF(B2159="","",P2159+Q2159+O2159+M2159+L2159-N2159)</f>
        <v/>
      </c>
      <c r="AJ2159" s="48" t="str">
        <f aca="false">IFERROR(IF(AND(AC2159="SIM",AG2159="-",Y2159="REVENDA"),(AB2159/1+1)*AI2159,IF(AND(AC2159="SIM",AG2159="Pneus",Y2159="REVENDA"),(AB2159/1+1)*(AI2159-AH2159),"")),"")</f>
        <v/>
      </c>
      <c r="AK2159" s="48" t="str">
        <f aca="false">IF(AJ2159="","",AJ2159*17%)</f>
        <v/>
      </c>
      <c r="AL2159" s="48" t="str">
        <f aca="false">IFERROR(IF(AC2159="NÃO","",IF(AK2159="","",IF(E2159="Simples Nacional",BF2159,IF(T2159=0.12,U2159*0.5833337002,IF(T2159=0,AI2159*0.07,U2159))))),"")</f>
        <v/>
      </c>
      <c r="AM2159" s="47" t="str">
        <f aca="false">IFERROR(IF(AC2159="NÃO","",IF(OR(AG2159="-",AG2159="Pneus"),AK2159-AL2159,"")),"")</f>
        <v/>
      </c>
      <c r="AN2159" s="48" t="str">
        <f aca="false">IF(AND(Y2159="REVENDA",AC2159="SIM",AG2159="BIT"),((AB2159/1+1)*AI2159)*0.4117,"")</f>
        <v/>
      </c>
      <c r="AO2159" s="48" t="str">
        <f aca="false">IF(AN2159="","",AN2159*17%)</f>
        <v/>
      </c>
      <c r="AP2159" s="49" t="str">
        <f aca="false">IF(AN2159="","",IF(T2159=0.12,(U2159*0.4117)*0.4117,IF(T2159=0,(AI2159*0.07)*0.4117,U2159*0.4117)))</f>
        <v/>
      </c>
      <c r="AQ2159" s="47" t="str">
        <f aca="false">IF(AN2159="","",AO2159-AP2159)</f>
        <v/>
      </c>
      <c r="AR2159" s="50" t="str">
        <f aca="false">IFERROR(IF(AND(AC2159="SIM",Y2159="REVENDA",LEFT(AG2159,5)="ANEXO")*OR(AE2159="ANEXO I",AF2159="ANEXO II"),VLOOKUP(H2159,Dados!G:I,2,0),""),"INSERIR MVA")</f>
        <v/>
      </c>
      <c r="AS2159" s="48" t="str">
        <f aca="false">IF(LEFT(AG2159,5)="ANEXO",VLOOKUP(AG2159,Dados!$X$111:$Z$112,2,0)*(AI2159-Q2159),"")</f>
        <v/>
      </c>
      <c r="AT2159" s="48" t="str">
        <f aca="false">IFERROR(IF(AR2159="","",(AI2159*AR2159)+AI2159),"INSERIR MVA")</f>
        <v/>
      </c>
      <c r="AU2159" s="48" t="str">
        <f aca="false">IF(AT2159="","",IF(AY2159=0.04,U2159,AS2159*AY2159))</f>
        <v/>
      </c>
      <c r="AV2159" s="47" t="str">
        <f aca="false">IFERROR(IF(AU2159="","",(VLOOKUP(AG2159,Dados!$X$111:$Z$112,3,0)*AT2159*0.17)),"INSERIR MVA")</f>
        <v/>
      </c>
      <c r="AW2159" s="47" t="str">
        <f aca="false">IFERROR(IF(AR2159="","",AV2159-AU2159),"")</f>
        <v/>
      </c>
      <c r="AX2159" s="51" t="str">
        <f aca="false">IFERROR(IF(AC2159="NÃO","",IF(AM2159&lt;&gt;"",AM2159-W2159,IF(AQ2159&lt;&gt;"",AQ2159-W2159,IF(AW2159&lt;&gt;"",AW2159-W2159,"")))),"")</f>
        <v/>
      </c>
      <c r="AY2159" s="46" t="str">
        <f aca="false">IFERROR(IF(ISNA(VLOOKUP(R2159,Dados!$X$2:$Y$5,2,0)),VLOOKUP(D2159,Dados!$X$7:$Y$33,2,0),VLOOKUP(R2159,Dados!$X$2:$Y$5,2,0)),"")</f>
        <v/>
      </c>
      <c r="AZ2159" s="52" t="str">
        <f aca="false">IF(C2159="","",IF(AND(Y2159="CONSUMO",AC2159="NÃO")*OR(AG2159="-",AG2159="BIT"),IF(E2159&lt;&gt;"",(AI2159-(P2159+L2159-N2159+Q2159)*AY2159)/0.83),""))</f>
        <v/>
      </c>
      <c r="BA2159" s="51" t="str">
        <f aca="false">IF(AZ2159="","",AZ2159*0.17-((P2159+L2159-N2159+Q2159)*AY2159))</f>
        <v/>
      </c>
      <c r="BB2159" s="51" t="str">
        <f aca="false">IF(AND(Y2159="CONSUMO",AG2159="ANEXO I",AY2159&gt;4%),(AI2159-(P2159+L2159-N2159+Q2159)*0.0514)/0.83*(0.5177)*(0.17)-AI2159*0.0514,IF(AND(Y2159="CONSUMO",AG2159="ANEXO II",AY2159&gt;4%),(AI2159-(P2159+L2159-N2159+Q2159)*0.041)/0.83*(0.3295)*(0.17)-AI2159*0.041,IF(AND(Y2159="CONSUMO",AG2159="ANEXO I",AY2159=4%),(AI2159-(P2159+L2159-N2159+Q2159)*0.04)/0.83*(0.5177)*(0.17)-AI2159*0.04,IF(AND(Y2159="CONSUMO",AG2159="ANEXO II",AY2159=4%),(AI2159-(P2159+L2159-N2159+Q2159)*0.04)/0.83*(0.3295)*(0.17)-AI2159*0.04,""))))</f>
        <v/>
      </c>
      <c r="BC2159" s="51" t="str">
        <f aca="false">IF(C2159="","",IF(AND(Y2159="CONSUMO",AC2159="SIM")*OR(AG2159="-",AG2159="BIT"),IF(E2159&lt;&gt;"",(AI2159-(P2159+L2159-N2159+Q2159)*AY2159)/0.83),""))</f>
        <v/>
      </c>
      <c r="BD2159" s="51" t="str">
        <f aca="false">IF(BC2159="","",BC2159*0.17)</f>
        <v/>
      </c>
      <c r="BE2159" s="51" t="str">
        <f aca="false">IF(I2159=6908,0,IF(BC2159="","",BD2159-((P2159+L2159-N2159+Q2159)*AY2159)))</f>
        <v/>
      </c>
      <c r="BF2159" s="53" t="str">
        <f aca="false">IF(B2159="","",IF(OR(B2159="",E2159="Regime Normal"),0,(AI2159-Q2159)*VLOOKUP(R2159,Dados!$X$98:$Y$108,2,0)))</f>
        <v/>
      </c>
      <c r="BG2159" s="54" t="str">
        <f aca="false">IFERROR(VLOOKUP(I2159,Dados!$AC$27:$AD$43,2,0),IF(B2159="","",IF(D2159&lt;&gt;"MT",IF(AND(AC2159="SIM",Y2159="Revenda"),"2403",IF(AND(AC2159="SIM",Y2159="Consumo"),"2407",IF(AND(AC2159="NÃO",Y2159="Revenda"),"2102",IF(AND(AC2159="NÃO",Y2159="Consumo"),"2556",)))),REPLACE(I2159,1,1,1))))</f>
        <v/>
      </c>
    </row>
    <row r="2160" customFormat="false" ht="12.8" hidden="false" customHeight="true" outlineLevel="0" collapsed="false">
      <c r="Y2160" s="45"/>
      <c r="Z2160" s="46" t="str">
        <f aca="false">IF(B2160="","",(IFERROR(VLOOKUP(H2160,Dados!A$3:B$15000,2,0),"Não Encontrado")))</f>
        <v/>
      </c>
      <c r="AA2160" s="46" t="str">
        <f aca="false">IF(B2160="","",(IFERROR(VLOOKUP(G2160,Dados!C$3:E$15000,3,0),"Não Encontrado")))</f>
        <v/>
      </c>
      <c r="AB2160" s="46" t="str">
        <f aca="false">IFERROR(IF(Z2160&lt;&gt;"Não Encontrado",Z2160,IF(AA2160&lt;&gt;"Não Encontrado",AA2160,"")),"")</f>
        <v/>
      </c>
      <c r="AC2160" s="45" t="str">
        <f aca="false">IF(B2160="","",IF(AB2160="","NÃO","SIM"))</f>
        <v/>
      </c>
      <c r="AD2160" s="45" t="str">
        <f aca="false">IFERROR(VLOOKUP(G2160,Dados!$P$3:$R$500,3,0),"")</f>
        <v/>
      </c>
      <c r="AE2160" s="45" t="str">
        <f aca="false">IFERROR(VLOOKUP(G2160,Dados!$K$3:$L$500,2,0),"")</f>
        <v/>
      </c>
      <c r="AF2160" s="45" t="str">
        <f aca="false">IFERROR(VLOOKUP(G2160,Dados!$M$3:$N$500,2,0),"")</f>
        <v/>
      </c>
      <c r="AG2160" s="45" t="str">
        <f aca="false">IF(F2160="","",IF(AND(AD2160="",AE2160="",AF2160=""),"-",IF(AND(AD2160="BIT",AE2160="",AF2160=""),"BIT",IF(AND(AE2160="ANEXO I",AD2160="",AF2160=""),"ANEXO I",IF(AND(AF2160="ANEXO II",AD2160="",AE2160=""),"ANEXO II","Escolher")))))</f>
        <v/>
      </c>
      <c r="AH2160" s="45" t="str">
        <f aca="false">IF(AG2160&lt;&gt;"Pneus","",IFERROR(VLOOKUP(R2160,Dados!$X$2:$Z$5,3,0)*(AI2160-Q2160),VLOOKUP(D2160,Dados!$X$7:$Z$33,3,0)*(AI2160-Q2160)))</f>
        <v/>
      </c>
      <c r="AI2160" s="47" t="str">
        <f aca="false">IF(B2160="","",P2160+Q2160+O2160+M2160+L2160-N2160)</f>
        <v/>
      </c>
      <c r="AJ2160" s="48" t="str">
        <f aca="false">IFERROR(IF(AND(AC2160="SIM",AG2160="-",Y2160="REVENDA"),(AB2160/1+1)*AI2160,IF(AND(AC2160="SIM",AG2160="Pneus",Y2160="REVENDA"),(AB2160/1+1)*(AI2160-AH2160),"")),"")</f>
        <v/>
      </c>
      <c r="AK2160" s="48" t="str">
        <f aca="false">IF(AJ2160="","",AJ2160*17%)</f>
        <v/>
      </c>
      <c r="AL2160" s="48" t="str">
        <f aca="false">IFERROR(IF(AC2160="NÃO","",IF(AK2160="","",IF(E2160="Simples Nacional",BF2160,IF(T2160=0.12,U2160*0.5833337002,IF(T2160=0,AI2160*0.07,U2160))))),"")</f>
        <v/>
      </c>
      <c r="AM2160" s="47" t="str">
        <f aca="false">IFERROR(IF(AC2160="NÃO","",IF(OR(AG2160="-",AG2160="Pneus"),AK2160-AL2160,"")),"")</f>
        <v/>
      </c>
      <c r="AN2160" s="48" t="str">
        <f aca="false">IF(AND(Y2160="REVENDA",AC2160="SIM",AG2160="BIT"),((AB2160/1+1)*AI2160)*0.4117,"")</f>
        <v/>
      </c>
      <c r="AO2160" s="48" t="str">
        <f aca="false">IF(AN2160="","",AN2160*17%)</f>
        <v/>
      </c>
      <c r="AP2160" s="49" t="str">
        <f aca="false">IF(AN2160="","",IF(T2160=0.12,(U2160*0.4117)*0.4117,IF(T2160=0,(AI2160*0.07)*0.4117,U2160*0.4117)))</f>
        <v/>
      </c>
      <c r="AQ2160" s="47" t="str">
        <f aca="false">IF(AN2160="","",AO2160-AP2160)</f>
        <v/>
      </c>
      <c r="AR2160" s="50" t="str">
        <f aca="false">IFERROR(IF(AND(AC2160="SIM",Y2160="REVENDA",LEFT(AG2160,5)="ANEXO")*OR(AE2160="ANEXO I",AF2160="ANEXO II"),VLOOKUP(H2160,Dados!G:I,2,0),""),"INSERIR MVA")</f>
        <v/>
      </c>
      <c r="AS2160" s="48" t="str">
        <f aca="false">IF(LEFT(AG2160,5)="ANEXO",VLOOKUP(AG2160,Dados!$X$111:$Z$112,2,0)*(AI2160-Q2160),"")</f>
        <v/>
      </c>
      <c r="AT2160" s="48" t="str">
        <f aca="false">IFERROR(IF(AR2160="","",(AI2160*AR2160)+AI2160),"INSERIR MVA")</f>
        <v/>
      </c>
      <c r="AU2160" s="48" t="str">
        <f aca="false">IF(AT2160="","",IF(AY2160=0.04,U2160,AS2160*AY2160))</f>
        <v/>
      </c>
      <c r="AV2160" s="47" t="str">
        <f aca="false">IFERROR(IF(AU2160="","",(VLOOKUP(AG2160,Dados!$X$111:$Z$112,3,0)*AT2160*0.17)),"INSERIR MVA")</f>
        <v/>
      </c>
      <c r="AW2160" s="47" t="str">
        <f aca="false">IFERROR(IF(AR2160="","",AV2160-AU2160),"")</f>
        <v/>
      </c>
      <c r="AX2160" s="51" t="str">
        <f aca="false">IFERROR(IF(AC2160="NÃO","",IF(AM2160&lt;&gt;"",AM2160-W2160,IF(AQ2160&lt;&gt;"",AQ2160-W2160,IF(AW2160&lt;&gt;"",AW2160-W2160,"")))),"")</f>
        <v/>
      </c>
      <c r="AY2160" s="46" t="str">
        <f aca="false">IFERROR(IF(ISNA(VLOOKUP(R2160,Dados!$X$2:$Y$5,2,0)),VLOOKUP(D2160,Dados!$X$7:$Y$33,2,0),VLOOKUP(R2160,Dados!$X$2:$Y$5,2,0)),"")</f>
        <v/>
      </c>
      <c r="AZ2160" s="52" t="str">
        <f aca="false">IF(C2160="","",IF(AND(Y2160="CONSUMO",AC2160="NÃO")*OR(AG2160="-",AG2160="BIT"),IF(E2160&lt;&gt;"",(AI2160-(P2160+L2160-N2160+Q2160)*AY2160)/0.83),""))</f>
        <v/>
      </c>
      <c r="BA2160" s="51" t="str">
        <f aca="false">IF(AZ2160="","",AZ2160*0.17-((P2160+L2160-N2160+Q2160)*AY2160))</f>
        <v/>
      </c>
      <c r="BB2160" s="51" t="str">
        <f aca="false">IF(AND(Y2160="CONSUMO",AG2160="ANEXO I",AY2160&gt;4%),(AI2160-(P2160+L2160-N2160+Q2160)*0.0514)/0.83*(0.5177)*(0.17)-AI2160*0.0514,IF(AND(Y2160="CONSUMO",AG2160="ANEXO II",AY2160&gt;4%),(AI2160-(P2160+L2160-N2160+Q2160)*0.041)/0.83*(0.3295)*(0.17)-AI2160*0.041,IF(AND(Y2160="CONSUMO",AG2160="ANEXO I",AY2160=4%),(AI2160-(P2160+L2160-N2160+Q2160)*0.04)/0.83*(0.5177)*(0.17)-AI2160*0.04,IF(AND(Y2160="CONSUMO",AG2160="ANEXO II",AY2160=4%),(AI2160-(P2160+L2160-N2160+Q2160)*0.04)/0.83*(0.3295)*(0.17)-AI2160*0.04,""))))</f>
        <v/>
      </c>
      <c r="BC2160" s="51" t="str">
        <f aca="false">IF(C2160="","",IF(AND(Y2160="CONSUMO",AC2160="SIM")*OR(AG2160="-",AG2160="BIT"),IF(E2160&lt;&gt;"",(AI2160-(P2160+L2160-N2160+Q2160)*AY2160)/0.83),""))</f>
        <v/>
      </c>
      <c r="BD2160" s="51" t="str">
        <f aca="false">IF(BC2160="","",BC2160*0.17)</f>
        <v/>
      </c>
      <c r="BE2160" s="51" t="str">
        <f aca="false">IF(I2160=6908,0,IF(BC2160="","",BD2160-((P2160+L2160-N2160+Q2160)*AY2160)))</f>
        <v/>
      </c>
      <c r="BF2160" s="53" t="str">
        <f aca="false">IF(B2160="","",IF(OR(B2160="",E2160="Regime Normal"),0,(AI2160-Q2160)*VLOOKUP(R2160,Dados!$X$98:$Y$108,2,0)))</f>
        <v/>
      </c>
      <c r="BG2160" s="54" t="str">
        <f aca="false">IFERROR(VLOOKUP(I2160,Dados!$AC$27:$AD$43,2,0),IF(B2160="","",IF(D2160&lt;&gt;"MT",IF(AND(AC2160="SIM",Y2160="Revenda"),"2403",IF(AND(AC2160="SIM",Y2160="Consumo"),"2407",IF(AND(AC2160="NÃO",Y2160="Revenda"),"2102",IF(AND(AC2160="NÃO",Y2160="Consumo"),"2556",)))),REPLACE(I2160,1,1,1))))</f>
        <v/>
      </c>
    </row>
    <row r="2161" customFormat="false" ht="12.8" hidden="false" customHeight="true" outlineLevel="0" collapsed="false">
      <c r="Y2161" s="45"/>
      <c r="Z2161" s="46" t="str">
        <f aca="false">IF(B2161="","",(IFERROR(VLOOKUP(H2161,Dados!A$3:B$15000,2,0),"Não Encontrado")))</f>
        <v/>
      </c>
      <c r="AA2161" s="46" t="str">
        <f aca="false">IF(B2161="","",(IFERROR(VLOOKUP(G2161,Dados!C$3:E$15000,3,0),"Não Encontrado")))</f>
        <v/>
      </c>
      <c r="AB2161" s="46" t="str">
        <f aca="false">IFERROR(IF(Z2161&lt;&gt;"Não Encontrado",Z2161,IF(AA2161&lt;&gt;"Não Encontrado",AA2161,"")),"")</f>
        <v/>
      </c>
      <c r="AC2161" s="45" t="str">
        <f aca="false">IF(B2161="","",IF(AB2161="","NÃO","SIM"))</f>
        <v/>
      </c>
      <c r="AD2161" s="45" t="str">
        <f aca="false">IFERROR(VLOOKUP(G2161,Dados!$P$3:$R$500,3,0),"")</f>
        <v/>
      </c>
      <c r="AE2161" s="45" t="str">
        <f aca="false">IFERROR(VLOOKUP(G2161,Dados!$K$3:$L$500,2,0),"")</f>
        <v/>
      </c>
      <c r="AF2161" s="45" t="str">
        <f aca="false">IFERROR(VLOOKUP(G2161,Dados!$M$3:$N$500,2,0),"")</f>
        <v/>
      </c>
      <c r="AG2161" s="45" t="str">
        <f aca="false">IF(F2161="","",IF(AND(AD2161="",AE2161="",AF2161=""),"-",IF(AND(AD2161="BIT",AE2161="",AF2161=""),"BIT",IF(AND(AE2161="ANEXO I",AD2161="",AF2161=""),"ANEXO I",IF(AND(AF2161="ANEXO II",AD2161="",AE2161=""),"ANEXO II","Escolher")))))</f>
        <v/>
      </c>
      <c r="AH2161" s="45" t="str">
        <f aca="false">IF(AG2161&lt;&gt;"Pneus","",IFERROR(VLOOKUP(R2161,Dados!$X$2:$Z$5,3,0)*(AI2161-Q2161),VLOOKUP(D2161,Dados!$X$7:$Z$33,3,0)*(AI2161-Q2161)))</f>
        <v/>
      </c>
      <c r="AI2161" s="47" t="str">
        <f aca="false">IF(B2161="","",P2161+Q2161+O2161+M2161+L2161-N2161)</f>
        <v/>
      </c>
      <c r="AJ2161" s="48" t="str">
        <f aca="false">IFERROR(IF(AND(AC2161="SIM",AG2161="-",Y2161="REVENDA"),(AB2161/1+1)*AI2161,IF(AND(AC2161="SIM",AG2161="Pneus",Y2161="REVENDA"),(AB2161/1+1)*(AI2161-AH2161),"")),"")</f>
        <v/>
      </c>
      <c r="AK2161" s="48" t="str">
        <f aca="false">IF(AJ2161="","",AJ2161*17%)</f>
        <v/>
      </c>
      <c r="AL2161" s="48" t="str">
        <f aca="false">IFERROR(IF(AC2161="NÃO","",IF(AK2161="","",IF(E2161="Simples Nacional",BF2161,IF(T2161=0.12,U2161*0.5833337002,IF(T2161=0,AI2161*0.07,U2161))))),"")</f>
        <v/>
      </c>
      <c r="AM2161" s="47" t="str">
        <f aca="false">IFERROR(IF(AC2161="NÃO","",IF(OR(AG2161="-",AG2161="Pneus"),AK2161-AL2161,"")),"")</f>
        <v/>
      </c>
      <c r="AN2161" s="48" t="str">
        <f aca="false">IF(AND(Y2161="REVENDA",AC2161="SIM",AG2161="BIT"),((AB2161/1+1)*AI2161)*0.4117,"")</f>
        <v/>
      </c>
      <c r="AO2161" s="48" t="str">
        <f aca="false">IF(AN2161="","",AN2161*17%)</f>
        <v/>
      </c>
      <c r="AP2161" s="49" t="str">
        <f aca="false">IF(AN2161="","",IF(T2161=0.12,(U2161*0.4117)*0.4117,IF(T2161=0,(AI2161*0.07)*0.4117,U2161*0.4117)))</f>
        <v/>
      </c>
      <c r="AQ2161" s="47" t="str">
        <f aca="false">IF(AN2161="","",AO2161-AP2161)</f>
        <v/>
      </c>
      <c r="AR2161" s="50" t="str">
        <f aca="false">IFERROR(IF(AND(AC2161="SIM",Y2161="REVENDA",LEFT(AG2161,5)="ANEXO")*OR(AE2161="ANEXO I",AF2161="ANEXO II"),VLOOKUP(H2161,Dados!G:I,2,0),""),"INSERIR MVA")</f>
        <v/>
      </c>
      <c r="AS2161" s="48" t="str">
        <f aca="false">IF(LEFT(AG2161,5)="ANEXO",VLOOKUP(AG2161,Dados!$X$111:$Z$112,2,0)*(AI2161-Q2161),"")</f>
        <v/>
      </c>
      <c r="AT2161" s="48" t="str">
        <f aca="false">IFERROR(IF(AR2161="","",(AI2161*AR2161)+AI2161),"INSERIR MVA")</f>
        <v/>
      </c>
      <c r="AU2161" s="48" t="str">
        <f aca="false">IF(AT2161="","",IF(AY2161=0.04,U2161,AS2161*AY2161))</f>
        <v/>
      </c>
      <c r="AV2161" s="47" t="str">
        <f aca="false">IFERROR(IF(AU2161="","",(VLOOKUP(AG2161,Dados!$X$111:$Z$112,3,0)*AT2161*0.17)),"INSERIR MVA")</f>
        <v/>
      </c>
      <c r="AW2161" s="47" t="str">
        <f aca="false">IFERROR(IF(AR2161="","",AV2161-AU2161),"")</f>
        <v/>
      </c>
      <c r="AX2161" s="51" t="str">
        <f aca="false">IFERROR(IF(AC2161="NÃO","",IF(AM2161&lt;&gt;"",AM2161-W2161,IF(AQ2161&lt;&gt;"",AQ2161-W2161,IF(AW2161&lt;&gt;"",AW2161-W2161,"")))),"")</f>
        <v/>
      </c>
      <c r="AY2161" s="46" t="str">
        <f aca="false">IFERROR(IF(ISNA(VLOOKUP(R2161,Dados!$X$2:$Y$5,2,0)),VLOOKUP(D2161,Dados!$X$7:$Y$33,2,0),VLOOKUP(R2161,Dados!$X$2:$Y$5,2,0)),"")</f>
        <v/>
      </c>
      <c r="AZ2161" s="52" t="str">
        <f aca="false">IF(C2161="","",IF(AND(Y2161="CONSUMO",AC2161="NÃO")*OR(AG2161="-",AG2161="BIT"),IF(E2161&lt;&gt;"",(AI2161-(P2161+L2161-N2161+Q2161)*AY2161)/0.83),""))</f>
        <v/>
      </c>
      <c r="BA2161" s="51" t="str">
        <f aca="false">IF(AZ2161="","",AZ2161*0.17-((P2161+L2161-N2161+Q2161)*AY2161))</f>
        <v/>
      </c>
      <c r="BB2161" s="51" t="str">
        <f aca="false">IF(AND(Y2161="CONSUMO",AG2161="ANEXO I",AY2161&gt;4%),(AI2161-(P2161+L2161-N2161+Q2161)*0.0514)/0.83*(0.5177)*(0.17)-AI2161*0.0514,IF(AND(Y2161="CONSUMO",AG2161="ANEXO II",AY2161&gt;4%),(AI2161-(P2161+L2161-N2161+Q2161)*0.041)/0.83*(0.3295)*(0.17)-AI2161*0.041,IF(AND(Y2161="CONSUMO",AG2161="ANEXO I",AY2161=4%),(AI2161-(P2161+L2161-N2161+Q2161)*0.04)/0.83*(0.5177)*(0.17)-AI2161*0.04,IF(AND(Y2161="CONSUMO",AG2161="ANEXO II",AY2161=4%),(AI2161-(P2161+L2161-N2161+Q2161)*0.04)/0.83*(0.3295)*(0.17)-AI2161*0.04,""))))</f>
        <v/>
      </c>
      <c r="BC2161" s="51" t="str">
        <f aca="false">IF(C2161="","",IF(AND(Y2161="CONSUMO",AC2161="SIM")*OR(AG2161="-",AG2161="BIT"),IF(E2161&lt;&gt;"",(AI2161-(P2161+L2161-N2161+Q2161)*AY2161)/0.83),""))</f>
        <v/>
      </c>
      <c r="BD2161" s="51" t="str">
        <f aca="false">IF(BC2161="","",BC2161*0.17)</f>
        <v/>
      </c>
      <c r="BE2161" s="51" t="str">
        <f aca="false">IF(I2161=6908,0,IF(BC2161="","",BD2161-((P2161+L2161-N2161+Q2161)*AY2161)))</f>
        <v/>
      </c>
      <c r="BF2161" s="53" t="str">
        <f aca="false">IF(B2161="","",IF(OR(B2161="",E2161="Regime Normal"),0,(AI2161-Q2161)*VLOOKUP(R2161,Dados!$X$98:$Y$108,2,0)))</f>
        <v/>
      </c>
      <c r="BG2161" s="54" t="str">
        <f aca="false">IFERROR(VLOOKUP(I2161,Dados!$AC$27:$AD$43,2,0),IF(B2161="","",IF(D2161&lt;&gt;"MT",IF(AND(AC2161="SIM",Y2161="Revenda"),"2403",IF(AND(AC2161="SIM",Y2161="Consumo"),"2407",IF(AND(AC2161="NÃO",Y2161="Revenda"),"2102",IF(AND(AC2161="NÃO",Y2161="Consumo"),"2556",)))),REPLACE(I2161,1,1,1))))</f>
        <v/>
      </c>
    </row>
    <row r="2162" customFormat="false" ht="12.8" hidden="false" customHeight="true" outlineLevel="0" collapsed="false">
      <c r="Y2162" s="45"/>
      <c r="Z2162" s="46" t="str">
        <f aca="false">IF(B2162="","",(IFERROR(VLOOKUP(H2162,Dados!A$3:B$15000,2,0),"Não Encontrado")))</f>
        <v/>
      </c>
      <c r="AA2162" s="46" t="str">
        <f aca="false">IF(B2162="","",(IFERROR(VLOOKUP(G2162,Dados!C$3:E$15000,3,0),"Não Encontrado")))</f>
        <v/>
      </c>
      <c r="AB2162" s="46" t="str">
        <f aca="false">IFERROR(IF(Z2162&lt;&gt;"Não Encontrado",Z2162,IF(AA2162&lt;&gt;"Não Encontrado",AA2162,"")),"")</f>
        <v/>
      </c>
      <c r="AC2162" s="45" t="str">
        <f aca="false">IF(B2162="","",IF(AB2162="","NÃO","SIM"))</f>
        <v/>
      </c>
      <c r="AD2162" s="45" t="str">
        <f aca="false">IFERROR(VLOOKUP(G2162,Dados!$P$3:$R$500,3,0),"")</f>
        <v/>
      </c>
      <c r="AE2162" s="45" t="str">
        <f aca="false">IFERROR(VLOOKUP(G2162,Dados!$K$3:$L$500,2,0),"")</f>
        <v/>
      </c>
      <c r="AF2162" s="45" t="str">
        <f aca="false">IFERROR(VLOOKUP(G2162,Dados!$M$3:$N$500,2,0),"")</f>
        <v/>
      </c>
      <c r="AG2162" s="45" t="str">
        <f aca="false">IF(F2162="","",IF(AND(AD2162="",AE2162="",AF2162=""),"-",IF(AND(AD2162="BIT",AE2162="",AF2162=""),"BIT",IF(AND(AE2162="ANEXO I",AD2162="",AF2162=""),"ANEXO I",IF(AND(AF2162="ANEXO II",AD2162="",AE2162=""),"ANEXO II","Escolher")))))</f>
        <v/>
      </c>
      <c r="AH2162" s="45" t="str">
        <f aca="false">IF(AG2162&lt;&gt;"Pneus","",IFERROR(VLOOKUP(R2162,Dados!$X$2:$Z$5,3,0)*(AI2162-Q2162),VLOOKUP(D2162,Dados!$X$7:$Z$33,3,0)*(AI2162-Q2162)))</f>
        <v/>
      </c>
      <c r="AI2162" s="47" t="str">
        <f aca="false">IF(B2162="","",P2162+Q2162+O2162+M2162+L2162-N2162)</f>
        <v/>
      </c>
      <c r="AJ2162" s="48" t="str">
        <f aca="false">IFERROR(IF(AND(AC2162="SIM",AG2162="-",Y2162="REVENDA"),(AB2162/1+1)*AI2162,IF(AND(AC2162="SIM",AG2162="Pneus",Y2162="REVENDA"),(AB2162/1+1)*(AI2162-AH2162),"")),"")</f>
        <v/>
      </c>
      <c r="AK2162" s="48" t="str">
        <f aca="false">IF(AJ2162="","",AJ2162*17%)</f>
        <v/>
      </c>
      <c r="AL2162" s="48" t="str">
        <f aca="false">IFERROR(IF(AC2162="NÃO","",IF(AK2162="","",IF(E2162="Simples Nacional",BF2162,IF(T2162=0.12,U2162*0.5833337002,IF(T2162=0,AI2162*0.07,U2162))))),"")</f>
        <v/>
      </c>
      <c r="AM2162" s="47" t="str">
        <f aca="false">IFERROR(IF(AC2162="NÃO","",IF(OR(AG2162="-",AG2162="Pneus"),AK2162-AL2162,"")),"")</f>
        <v/>
      </c>
      <c r="AN2162" s="48" t="str">
        <f aca="false">IF(AND(Y2162="REVENDA",AC2162="SIM",AG2162="BIT"),((AB2162/1+1)*AI2162)*0.4117,"")</f>
        <v/>
      </c>
      <c r="AO2162" s="48" t="str">
        <f aca="false">IF(AN2162="","",AN2162*17%)</f>
        <v/>
      </c>
      <c r="AP2162" s="49" t="str">
        <f aca="false">IF(AN2162="","",IF(T2162=0.12,(U2162*0.4117)*0.4117,IF(T2162=0,(AI2162*0.07)*0.4117,U2162*0.4117)))</f>
        <v/>
      </c>
      <c r="AQ2162" s="47" t="str">
        <f aca="false">IF(AN2162="","",AO2162-AP2162)</f>
        <v/>
      </c>
      <c r="AR2162" s="50" t="str">
        <f aca="false">IFERROR(IF(AND(AC2162="SIM",Y2162="REVENDA",LEFT(AG2162,5)="ANEXO")*OR(AE2162="ANEXO I",AF2162="ANEXO II"),VLOOKUP(H2162,Dados!G:I,2,0),""),"INSERIR MVA")</f>
        <v/>
      </c>
      <c r="AS2162" s="48" t="str">
        <f aca="false">IF(LEFT(AG2162,5)="ANEXO",VLOOKUP(AG2162,Dados!$X$111:$Z$112,2,0)*(AI2162-Q2162),"")</f>
        <v/>
      </c>
      <c r="AT2162" s="48" t="str">
        <f aca="false">IFERROR(IF(AR2162="","",(AI2162*AR2162)+AI2162),"INSERIR MVA")</f>
        <v/>
      </c>
      <c r="AU2162" s="48" t="str">
        <f aca="false">IF(AT2162="","",IF(AY2162=0.04,U2162,AS2162*AY2162))</f>
        <v/>
      </c>
      <c r="AV2162" s="47" t="str">
        <f aca="false">IFERROR(IF(AU2162="","",(VLOOKUP(AG2162,Dados!$X$111:$Z$112,3,0)*AT2162*0.17)),"INSERIR MVA")</f>
        <v/>
      </c>
      <c r="AW2162" s="47" t="str">
        <f aca="false">IFERROR(IF(AR2162="","",AV2162-AU2162),"")</f>
        <v/>
      </c>
      <c r="AX2162" s="51" t="str">
        <f aca="false">IFERROR(IF(AC2162="NÃO","",IF(AM2162&lt;&gt;"",AM2162-W2162,IF(AQ2162&lt;&gt;"",AQ2162-W2162,IF(AW2162&lt;&gt;"",AW2162-W2162,"")))),"")</f>
        <v/>
      </c>
      <c r="AY2162" s="46" t="str">
        <f aca="false">IFERROR(IF(ISNA(VLOOKUP(R2162,Dados!$X$2:$Y$5,2,0)),VLOOKUP(D2162,Dados!$X$7:$Y$33,2,0),VLOOKUP(R2162,Dados!$X$2:$Y$5,2,0)),"")</f>
        <v/>
      </c>
      <c r="AZ2162" s="52" t="str">
        <f aca="false">IF(C2162="","",IF(AND(Y2162="CONSUMO",AC2162="NÃO")*OR(AG2162="-",AG2162="BIT"),IF(E2162&lt;&gt;"",(AI2162-(P2162+L2162-N2162+Q2162)*AY2162)/0.83),""))</f>
        <v/>
      </c>
      <c r="BA2162" s="51" t="str">
        <f aca="false">IF(AZ2162="","",AZ2162*0.17-((P2162+L2162-N2162+Q2162)*AY2162))</f>
        <v/>
      </c>
      <c r="BB2162" s="51" t="str">
        <f aca="false">IF(AND(Y2162="CONSUMO",AG2162="ANEXO I",AY2162&gt;4%),(AI2162-(P2162+L2162-N2162+Q2162)*0.0514)/0.83*(0.5177)*(0.17)-AI2162*0.0514,IF(AND(Y2162="CONSUMO",AG2162="ANEXO II",AY2162&gt;4%),(AI2162-(P2162+L2162-N2162+Q2162)*0.041)/0.83*(0.3295)*(0.17)-AI2162*0.041,IF(AND(Y2162="CONSUMO",AG2162="ANEXO I",AY2162=4%),(AI2162-(P2162+L2162-N2162+Q2162)*0.04)/0.83*(0.5177)*(0.17)-AI2162*0.04,IF(AND(Y2162="CONSUMO",AG2162="ANEXO II",AY2162=4%),(AI2162-(P2162+L2162-N2162+Q2162)*0.04)/0.83*(0.3295)*(0.17)-AI2162*0.04,""))))</f>
        <v/>
      </c>
      <c r="BC2162" s="51" t="str">
        <f aca="false">IF(C2162="","",IF(AND(Y2162="CONSUMO",AC2162="SIM")*OR(AG2162="-",AG2162="BIT"),IF(E2162&lt;&gt;"",(AI2162-(P2162+L2162-N2162+Q2162)*AY2162)/0.83),""))</f>
        <v/>
      </c>
      <c r="BD2162" s="51" t="str">
        <f aca="false">IF(BC2162="","",BC2162*0.17)</f>
        <v/>
      </c>
      <c r="BE2162" s="51" t="str">
        <f aca="false">IF(I2162=6908,0,IF(BC2162="","",BD2162-((P2162+L2162-N2162+Q2162)*AY2162)))</f>
        <v/>
      </c>
      <c r="BF2162" s="53" t="str">
        <f aca="false">IF(B2162="","",IF(OR(B2162="",E2162="Regime Normal"),0,(AI2162-Q2162)*VLOOKUP(R2162,Dados!$X$98:$Y$108,2,0)))</f>
        <v/>
      </c>
      <c r="BG2162" s="54" t="str">
        <f aca="false">IFERROR(VLOOKUP(I2162,Dados!$AC$27:$AD$43,2,0),IF(B2162="","",IF(D2162&lt;&gt;"MT",IF(AND(AC2162="SIM",Y2162="Revenda"),"2403",IF(AND(AC2162="SIM",Y2162="Consumo"),"2407",IF(AND(AC2162="NÃO",Y2162="Revenda"),"2102",IF(AND(AC2162="NÃO",Y2162="Consumo"),"2556",)))),REPLACE(I2162,1,1,1))))</f>
        <v/>
      </c>
    </row>
    <row r="2163" customFormat="false" ht="12.8" hidden="false" customHeight="true" outlineLevel="0" collapsed="false">
      <c r="Y2163" s="45"/>
      <c r="Z2163" s="46" t="str">
        <f aca="false">IF(B2163="","",(IFERROR(VLOOKUP(H2163,Dados!A$3:B$15000,2,0),"Não Encontrado")))</f>
        <v/>
      </c>
      <c r="AA2163" s="46" t="str">
        <f aca="false">IF(B2163="","",(IFERROR(VLOOKUP(G2163,Dados!C$3:E$15000,3,0),"Não Encontrado")))</f>
        <v/>
      </c>
      <c r="AB2163" s="46" t="str">
        <f aca="false">IFERROR(IF(Z2163&lt;&gt;"Não Encontrado",Z2163,IF(AA2163&lt;&gt;"Não Encontrado",AA2163,"")),"")</f>
        <v/>
      </c>
      <c r="AC2163" s="45" t="str">
        <f aca="false">IF(B2163="","",IF(AB2163="","NÃO","SIM"))</f>
        <v/>
      </c>
      <c r="AD2163" s="45" t="str">
        <f aca="false">IFERROR(VLOOKUP(G2163,Dados!$P$3:$R$500,3,0),"")</f>
        <v/>
      </c>
      <c r="AE2163" s="45" t="str">
        <f aca="false">IFERROR(VLOOKUP(G2163,Dados!$K$3:$L$500,2,0),"")</f>
        <v/>
      </c>
      <c r="AF2163" s="45" t="str">
        <f aca="false">IFERROR(VLOOKUP(G2163,Dados!$M$3:$N$500,2,0),"")</f>
        <v/>
      </c>
      <c r="AG2163" s="45" t="str">
        <f aca="false">IF(F2163="","",IF(AND(AD2163="",AE2163="",AF2163=""),"-",IF(AND(AD2163="BIT",AE2163="",AF2163=""),"BIT",IF(AND(AE2163="ANEXO I",AD2163="",AF2163=""),"ANEXO I",IF(AND(AF2163="ANEXO II",AD2163="",AE2163=""),"ANEXO II","Escolher")))))</f>
        <v/>
      </c>
      <c r="AH2163" s="45" t="str">
        <f aca="false">IF(AG2163&lt;&gt;"Pneus","",IFERROR(VLOOKUP(R2163,Dados!$X$2:$Z$5,3,0)*(AI2163-Q2163),VLOOKUP(D2163,Dados!$X$7:$Z$33,3,0)*(AI2163-Q2163)))</f>
        <v/>
      </c>
      <c r="AI2163" s="47" t="str">
        <f aca="false">IF(B2163="","",P2163+Q2163+O2163+M2163+L2163-N2163)</f>
        <v/>
      </c>
      <c r="AJ2163" s="48" t="str">
        <f aca="false">IFERROR(IF(AND(AC2163="SIM",AG2163="-",Y2163="REVENDA"),(AB2163/1+1)*AI2163,IF(AND(AC2163="SIM",AG2163="Pneus",Y2163="REVENDA"),(AB2163/1+1)*(AI2163-AH2163),"")),"")</f>
        <v/>
      </c>
      <c r="AK2163" s="48" t="str">
        <f aca="false">IF(AJ2163="","",AJ2163*17%)</f>
        <v/>
      </c>
      <c r="AL2163" s="48" t="str">
        <f aca="false">IFERROR(IF(AC2163="NÃO","",IF(AK2163="","",IF(E2163="Simples Nacional",BF2163,IF(T2163=0.12,U2163*0.5833337002,IF(T2163=0,AI2163*0.07,U2163))))),"")</f>
        <v/>
      </c>
      <c r="AM2163" s="47" t="str">
        <f aca="false">IFERROR(IF(AC2163="NÃO","",IF(OR(AG2163="-",AG2163="Pneus"),AK2163-AL2163,"")),"")</f>
        <v/>
      </c>
      <c r="AN2163" s="48" t="str">
        <f aca="false">IF(AND(Y2163="REVENDA",AC2163="SIM",AG2163="BIT"),((AB2163/1+1)*AI2163)*0.4117,"")</f>
        <v/>
      </c>
      <c r="AO2163" s="48" t="str">
        <f aca="false">IF(AN2163="","",AN2163*17%)</f>
        <v/>
      </c>
      <c r="AP2163" s="49" t="str">
        <f aca="false">IF(AN2163="","",IF(T2163=0.12,(U2163*0.4117)*0.4117,IF(T2163=0,(AI2163*0.07)*0.4117,U2163*0.4117)))</f>
        <v/>
      </c>
      <c r="AQ2163" s="47" t="str">
        <f aca="false">IF(AN2163="","",AO2163-AP2163)</f>
        <v/>
      </c>
      <c r="AR2163" s="50" t="str">
        <f aca="false">IFERROR(IF(AND(AC2163="SIM",Y2163="REVENDA",LEFT(AG2163,5)="ANEXO")*OR(AE2163="ANEXO I",AF2163="ANEXO II"),VLOOKUP(H2163,Dados!G:I,2,0),""),"INSERIR MVA")</f>
        <v/>
      </c>
      <c r="AS2163" s="48" t="str">
        <f aca="false">IF(LEFT(AG2163,5)="ANEXO",VLOOKUP(AG2163,Dados!$X$111:$Z$112,2,0)*(AI2163-Q2163),"")</f>
        <v/>
      </c>
      <c r="AT2163" s="48" t="str">
        <f aca="false">IFERROR(IF(AR2163="","",(AI2163*AR2163)+AI2163),"INSERIR MVA")</f>
        <v/>
      </c>
      <c r="AU2163" s="48" t="str">
        <f aca="false">IF(AT2163="","",IF(AY2163=0.04,U2163,AS2163*AY2163))</f>
        <v/>
      </c>
      <c r="AV2163" s="47" t="str">
        <f aca="false">IFERROR(IF(AU2163="","",(VLOOKUP(AG2163,Dados!$X$111:$Z$112,3,0)*AT2163*0.17)),"INSERIR MVA")</f>
        <v/>
      </c>
      <c r="AW2163" s="47" t="str">
        <f aca="false">IFERROR(IF(AR2163="","",AV2163-AU2163),"")</f>
        <v/>
      </c>
      <c r="AX2163" s="51" t="str">
        <f aca="false">IFERROR(IF(AC2163="NÃO","",IF(AM2163&lt;&gt;"",AM2163-W2163,IF(AQ2163&lt;&gt;"",AQ2163-W2163,IF(AW2163&lt;&gt;"",AW2163-W2163,"")))),"")</f>
        <v/>
      </c>
      <c r="AY2163" s="46" t="str">
        <f aca="false">IFERROR(IF(ISNA(VLOOKUP(R2163,Dados!$X$2:$Y$5,2,0)),VLOOKUP(D2163,Dados!$X$7:$Y$33,2,0),VLOOKUP(R2163,Dados!$X$2:$Y$5,2,0)),"")</f>
        <v/>
      </c>
      <c r="AZ2163" s="52" t="str">
        <f aca="false">IF(C2163="","",IF(AND(Y2163="CONSUMO",AC2163="NÃO")*OR(AG2163="-",AG2163="BIT"),IF(E2163&lt;&gt;"",(AI2163-(P2163+L2163-N2163+Q2163)*AY2163)/0.83),""))</f>
        <v/>
      </c>
      <c r="BA2163" s="51" t="str">
        <f aca="false">IF(AZ2163="","",AZ2163*0.17-((P2163+L2163-N2163+Q2163)*AY2163))</f>
        <v/>
      </c>
      <c r="BB2163" s="51" t="str">
        <f aca="false">IF(AND(Y2163="CONSUMO",AG2163="ANEXO I",AY2163&gt;4%),(AI2163-(P2163+L2163-N2163+Q2163)*0.0514)/0.83*(0.5177)*(0.17)-AI2163*0.0514,IF(AND(Y2163="CONSUMO",AG2163="ANEXO II",AY2163&gt;4%),(AI2163-(P2163+L2163-N2163+Q2163)*0.041)/0.83*(0.3295)*(0.17)-AI2163*0.041,IF(AND(Y2163="CONSUMO",AG2163="ANEXO I",AY2163=4%),(AI2163-(P2163+L2163-N2163+Q2163)*0.04)/0.83*(0.5177)*(0.17)-AI2163*0.04,IF(AND(Y2163="CONSUMO",AG2163="ANEXO II",AY2163=4%),(AI2163-(P2163+L2163-N2163+Q2163)*0.04)/0.83*(0.3295)*(0.17)-AI2163*0.04,""))))</f>
        <v/>
      </c>
      <c r="BC2163" s="51" t="str">
        <f aca="false">IF(C2163="","",IF(AND(Y2163="CONSUMO",AC2163="SIM")*OR(AG2163="-",AG2163="BIT"),IF(E2163&lt;&gt;"",(AI2163-(P2163+L2163-N2163+Q2163)*AY2163)/0.83),""))</f>
        <v/>
      </c>
      <c r="BD2163" s="51" t="str">
        <f aca="false">IF(BC2163="","",BC2163*0.17)</f>
        <v/>
      </c>
      <c r="BE2163" s="51" t="str">
        <f aca="false">IF(I2163=6908,0,IF(BC2163="","",BD2163-((P2163+L2163-N2163+Q2163)*AY2163)))</f>
        <v/>
      </c>
      <c r="BF2163" s="53" t="str">
        <f aca="false">IF(B2163="","",IF(OR(B2163="",E2163="Regime Normal"),0,(AI2163-Q2163)*VLOOKUP(R2163,Dados!$X$98:$Y$108,2,0)))</f>
        <v/>
      </c>
      <c r="BG2163" s="54" t="str">
        <f aca="false">IFERROR(VLOOKUP(I2163,Dados!$AC$27:$AD$43,2,0),IF(B2163="","",IF(D2163&lt;&gt;"MT",IF(AND(AC2163="SIM",Y2163="Revenda"),"2403",IF(AND(AC2163="SIM",Y2163="Consumo"),"2407",IF(AND(AC2163="NÃO",Y2163="Revenda"),"2102",IF(AND(AC2163="NÃO",Y2163="Consumo"),"2556",)))),REPLACE(I2163,1,1,1))))</f>
        <v/>
      </c>
    </row>
    <row r="2164" customFormat="false" ht="12.8" hidden="false" customHeight="true" outlineLevel="0" collapsed="false">
      <c r="Y2164" s="45"/>
      <c r="Z2164" s="46" t="str">
        <f aca="false">IF(B2164="","",(IFERROR(VLOOKUP(H2164,Dados!A$3:B$15000,2,0),"Não Encontrado")))</f>
        <v/>
      </c>
      <c r="AA2164" s="46" t="str">
        <f aca="false">IF(B2164="","",(IFERROR(VLOOKUP(G2164,Dados!C$3:E$15000,3,0),"Não Encontrado")))</f>
        <v/>
      </c>
      <c r="AB2164" s="46" t="str">
        <f aca="false">IFERROR(IF(Z2164&lt;&gt;"Não Encontrado",Z2164,IF(AA2164&lt;&gt;"Não Encontrado",AA2164,"")),"")</f>
        <v/>
      </c>
      <c r="AC2164" s="45" t="str">
        <f aca="false">IF(B2164="","",IF(AB2164="","NÃO","SIM"))</f>
        <v/>
      </c>
      <c r="AD2164" s="45" t="str">
        <f aca="false">IFERROR(VLOOKUP(G2164,Dados!$P$3:$R$500,3,0),"")</f>
        <v/>
      </c>
      <c r="AE2164" s="45" t="str">
        <f aca="false">IFERROR(VLOOKUP(G2164,Dados!$K$3:$L$500,2,0),"")</f>
        <v/>
      </c>
      <c r="AF2164" s="45" t="str">
        <f aca="false">IFERROR(VLOOKUP(G2164,Dados!$M$3:$N$500,2,0),"")</f>
        <v/>
      </c>
      <c r="AG2164" s="45" t="str">
        <f aca="false">IF(F2164="","",IF(AND(AD2164="",AE2164="",AF2164=""),"-",IF(AND(AD2164="BIT",AE2164="",AF2164=""),"BIT",IF(AND(AE2164="ANEXO I",AD2164="",AF2164=""),"ANEXO I",IF(AND(AF2164="ANEXO II",AD2164="",AE2164=""),"ANEXO II","Escolher")))))</f>
        <v/>
      </c>
      <c r="AH2164" s="45" t="str">
        <f aca="false">IF(AG2164&lt;&gt;"Pneus","",IFERROR(VLOOKUP(R2164,Dados!$X$2:$Z$5,3,0)*(AI2164-Q2164),VLOOKUP(D2164,Dados!$X$7:$Z$33,3,0)*(AI2164-Q2164)))</f>
        <v/>
      </c>
      <c r="AI2164" s="47" t="str">
        <f aca="false">IF(B2164="","",P2164+Q2164+O2164+M2164+L2164-N2164)</f>
        <v/>
      </c>
      <c r="AJ2164" s="48" t="str">
        <f aca="false">IFERROR(IF(AND(AC2164="SIM",AG2164="-",Y2164="REVENDA"),(AB2164/1+1)*AI2164,IF(AND(AC2164="SIM",AG2164="Pneus",Y2164="REVENDA"),(AB2164/1+1)*(AI2164-AH2164),"")),"")</f>
        <v/>
      </c>
      <c r="AK2164" s="48" t="str">
        <f aca="false">IF(AJ2164="","",AJ2164*17%)</f>
        <v/>
      </c>
      <c r="AL2164" s="48" t="str">
        <f aca="false">IFERROR(IF(AC2164="NÃO","",IF(AK2164="","",IF(E2164="Simples Nacional",BF2164,IF(T2164=0.12,U2164*0.5833337002,IF(T2164=0,AI2164*0.07,U2164))))),"")</f>
        <v/>
      </c>
      <c r="AM2164" s="47" t="str">
        <f aca="false">IFERROR(IF(AC2164="NÃO","",IF(OR(AG2164="-",AG2164="Pneus"),AK2164-AL2164,"")),"")</f>
        <v/>
      </c>
      <c r="AN2164" s="48" t="str">
        <f aca="false">IF(AND(Y2164="REVENDA",AC2164="SIM",AG2164="BIT"),((AB2164/1+1)*AI2164)*0.4117,"")</f>
        <v/>
      </c>
      <c r="AO2164" s="48" t="str">
        <f aca="false">IF(AN2164="","",AN2164*17%)</f>
        <v/>
      </c>
      <c r="AP2164" s="49" t="str">
        <f aca="false">IF(AN2164="","",IF(T2164=0.12,(U2164*0.4117)*0.4117,IF(T2164=0,(AI2164*0.07)*0.4117,U2164*0.4117)))</f>
        <v/>
      </c>
      <c r="AQ2164" s="47" t="str">
        <f aca="false">IF(AN2164="","",AO2164-AP2164)</f>
        <v/>
      </c>
      <c r="AR2164" s="50" t="str">
        <f aca="false">IFERROR(IF(AND(AC2164="SIM",Y2164="REVENDA",LEFT(AG2164,5)="ANEXO")*OR(AE2164="ANEXO I",AF2164="ANEXO II"),VLOOKUP(H2164,Dados!G:I,2,0),""),"INSERIR MVA")</f>
        <v/>
      </c>
      <c r="AS2164" s="48" t="str">
        <f aca="false">IF(LEFT(AG2164,5)="ANEXO",VLOOKUP(AG2164,Dados!$X$111:$Z$112,2,0)*(AI2164-Q2164),"")</f>
        <v/>
      </c>
      <c r="AT2164" s="48" t="str">
        <f aca="false">IFERROR(IF(AR2164="","",(AI2164*AR2164)+AI2164),"INSERIR MVA")</f>
        <v/>
      </c>
      <c r="AU2164" s="48" t="str">
        <f aca="false">IF(AT2164="","",IF(AY2164=0.04,U2164,AS2164*AY2164))</f>
        <v/>
      </c>
      <c r="AV2164" s="47" t="str">
        <f aca="false">IFERROR(IF(AU2164="","",(VLOOKUP(AG2164,Dados!$X$111:$Z$112,3,0)*AT2164*0.17)),"INSERIR MVA")</f>
        <v/>
      </c>
      <c r="AW2164" s="47" t="str">
        <f aca="false">IFERROR(IF(AR2164="","",AV2164-AU2164),"")</f>
        <v/>
      </c>
      <c r="AX2164" s="51" t="str">
        <f aca="false">IFERROR(IF(AC2164="NÃO","",IF(AM2164&lt;&gt;"",AM2164-W2164,IF(AQ2164&lt;&gt;"",AQ2164-W2164,IF(AW2164&lt;&gt;"",AW2164-W2164,"")))),"")</f>
        <v/>
      </c>
      <c r="AY2164" s="46" t="str">
        <f aca="false">IFERROR(IF(ISNA(VLOOKUP(R2164,Dados!$X$2:$Y$5,2,0)),VLOOKUP(D2164,Dados!$X$7:$Y$33,2,0),VLOOKUP(R2164,Dados!$X$2:$Y$5,2,0)),"")</f>
        <v/>
      </c>
      <c r="AZ2164" s="52" t="str">
        <f aca="false">IF(C2164="","",IF(AND(Y2164="CONSUMO",AC2164="NÃO")*OR(AG2164="-",AG2164="BIT"),IF(E2164&lt;&gt;"",(AI2164-(P2164+L2164-N2164+Q2164)*AY2164)/0.83),""))</f>
        <v/>
      </c>
      <c r="BA2164" s="51" t="str">
        <f aca="false">IF(AZ2164="","",AZ2164*0.17-((P2164+L2164-N2164+Q2164)*AY2164))</f>
        <v/>
      </c>
      <c r="BB2164" s="51" t="str">
        <f aca="false">IF(AND(Y2164="CONSUMO",AG2164="ANEXO I",AY2164&gt;4%),(AI2164-(P2164+L2164-N2164+Q2164)*0.0514)/0.83*(0.5177)*(0.17)-AI2164*0.0514,IF(AND(Y2164="CONSUMO",AG2164="ANEXO II",AY2164&gt;4%),(AI2164-(P2164+L2164-N2164+Q2164)*0.041)/0.83*(0.3295)*(0.17)-AI2164*0.041,IF(AND(Y2164="CONSUMO",AG2164="ANEXO I",AY2164=4%),(AI2164-(P2164+L2164-N2164+Q2164)*0.04)/0.83*(0.5177)*(0.17)-AI2164*0.04,IF(AND(Y2164="CONSUMO",AG2164="ANEXO II",AY2164=4%),(AI2164-(P2164+L2164-N2164+Q2164)*0.04)/0.83*(0.3295)*(0.17)-AI2164*0.04,""))))</f>
        <v/>
      </c>
      <c r="BC2164" s="51" t="str">
        <f aca="false">IF(C2164="","",IF(AND(Y2164="CONSUMO",AC2164="SIM")*OR(AG2164="-",AG2164="BIT"),IF(E2164&lt;&gt;"",(AI2164-(P2164+L2164-N2164+Q2164)*AY2164)/0.83),""))</f>
        <v/>
      </c>
      <c r="BD2164" s="51" t="str">
        <f aca="false">IF(BC2164="","",BC2164*0.17)</f>
        <v/>
      </c>
      <c r="BE2164" s="51" t="str">
        <f aca="false">IF(I2164=6908,0,IF(BC2164="","",BD2164-((P2164+L2164-N2164+Q2164)*AY2164)))</f>
        <v/>
      </c>
      <c r="BF2164" s="53" t="str">
        <f aca="false">IF(B2164="","",IF(OR(B2164="",E2164="Regime Normal"),0,(AI2164-Q2164)*VLOOKUP(R2164,Dados!$X$98:$Y$108,2,0)))</f>
        <v/>
      </c>
      <c r="BG2164" s="54" t="str">
        <f aca="false">IFERROR(VLOOKUP(I2164,Dados!$AC$27:$AD$43,2,0),IF(B2164="","",IF(D2164&lt;&gt;"MT",IF(AND(AC2164="SIM",Y2164="Revenda"),"2403",IF(AND(AC2164="SIM",Y2164="Consumo"),"2407",IF(AND(AC2164="NÃO",Y2164="Revenda"),"2102",IF(AND(AC2164="NÃO",Y2164="Consumo"),"2556",)))),REPLACE(I2164,1,1,1))))</f>
        <v/>
      </c>
    </row>
    <row r="2165" customFormat="false" ht="12.8" hidden="false" customHeight="true" outlineLevel="0" collapsed="false">
      <c r="Y2165" s="45"/>
      <c r="Z2165" s="46" t="str">
        <f aca="false">IF(B2165="","",(IFERROR(VLOOKUP(H2165,Dados!A$3:B$15000,2,0),"Não Encontrado")))</f>
        <v/>
      </c>
      <c r="AA2165" s="46" t="str">
        <f aca="false">IF(B2165="","",(IFERROR(VLOOKUP(G2165,Dados!C$3:E$15000,3,0),"Não Encontrado")))</f>
        <v/>
      </c>
      <c r="AB2165" s="46" t="str">
        <f aca="false">IFERROR(IF(Z2165&lt;&gt;"Não Encontrado",Z2165,IF(AA2165&lt;&gt;"Não Encontrado",AA2165,"")),"")</f>
        <v/>
      </c>
      <c r="AC2165" s="45" t="str">
        <f aca="false">IF(B2165="","",IF(AB2165="","NÃO","SIM"))</f>
        <v/>
      </c>
      <c r="AD2165" s="45" t="str">
        <f aca="false">IFERROR(VLOOKUP(G2165,Dados!$P$3:$R$500,3,0),"")</f>
        <v/>
      </c>
      <c r="AE2165" s="45" t="str">
        <f aca="false">IFERROR(VLOOKUP(G2165,Dados!$K$3:$L$500,2,0),"")</f>
        <v/>
      </c>
      <c r="AF2165" s="45" t="str">
        <f aca="false">IFERROR(VLOOKUP(G2165,Dados!$M$3:$N$500,2,0),"")</f>
        <v/>
      </c>
      <c r="AG2165" s="45" t="str">
        <f aca="false">IF(F2165="","",IF(AND(AD2165="",AE2165="",AF2165=""),"-",IF(AND(AD2165="BIT",AE2165="",AF2165=""),"BIT",IF(AND(AE2165="ANEXO I",AD2165="",AF2165=""),"ANEXO I",IF(AND(AF2165="ANEXO II",AD2165="",AE2165=""),"ANEXO II","Escolher")))))</f>
        <v/>
      </c>
      <c r="AH2165" s="45" t="str">
        <f aca="false">IF(AG2165&lt;&gt;"Pneus","",IFERROR(VLOOKUP(R2165,Dados!$X$2:$Z$5,3,0)*(AI2165-Q2165),VLOOKUP(D2165,Dados!$X$7:$Z$33,3,0)*(AI2165-Q2165)))</f>
        <v/>
      </c>
      <c r="AI2165" s="47" t="str">
        <f aca="false">IF(B2165="","",P2165+Q2165+O2165+M2165+L2165-N2165)</f>
        <v/>
      </c>
      <c r="AJ2165" s="48" t="str">
        <f aca="false">IFERROR(IF(AND(AC2165="SIM",AG2165="-",Y2165="REVENDA"),(AB2165/1+1)*AI2165,IF(AND(AC2165="SIM",AG2165="Pneus",Y2165="REVENDA"),(AB2165/1+1)*(AI2165-AH2165),"")),"")</f>
        <v/>
      </c>
      <c r="AK2165" s="48" t="str">
        <f aca="false">IF(AJ2165="","",AJ2165*17%)</f>
        <v/>
      </c>
      <c r="AL2165" s="48" t="str">
        <f aca="false">IFERROR(IF(AC2165="NÃO","",IF(AK2165="","",IF(E2165="Simples Nacional",BF2165,IF(T2165=0.12,U2165*0.5833337002,IF(T2165=0,AI2165*0.07,U2165))))),"")</f>
        <v/>
      </c>
      <c r="AM2165" s="47" t="str">
        <f aca="false">IFERROR(IF(AC2165="NÃO","",IF(OR(AG2165="-",AG2165="Pneus"),AK2165-AL2165,"")),"")</f>
        <v/>
      </c>
      <c r="AN2165" s="48" t="str">
        <f aca="false">IF(AND(Y2165="REVENDA",AC2165="SIM",AG2165="BIT"),((AB2165/1+1)*AI2165)*0.4117,"")</f>
        <v/>
      </c>
      <c r="AO2165" s="48" t="str">
        <f aca="false">IF(AN2165="","",AN2165*17%)</f>
        <v/>
      </c>
      <c r="AP2165" s="49" t="str">
        <f aca="false">IF(AN2165="","",IF(T2165=0.12,(U2165*0.4117)*0.4117,IF(T2165=0,(AI2165*0.07)*0.4117,U2165*0.4117)))</f>
        <v/>
      </c>
      <c r="AQ2165" s="47" t="str">
        <f aca="false">IF(AN2165="","",AO2165-AP2165)</f>
        <v/>
      </c>
      <c r="AR2165" s="50" t="str">
        <f aca="false">IFERROR(IF(AND(AC2165="SIM",Y2165="REVENDA",LEFT(AG2165,5)="ANEXO")*OR(AE2165="ANEXO I",AF2165="ANEXO II"),VLOOKUP(H2165,Dados!G:I,2,0),""),"INSERIR MVA")</f>
        <v/>
      </c>
      <c r="AS2165" s="48" t="str">
        <f aca="false">IF(LEFT(AG2165,5)="ANEXO",VLOOKUP(AG2165,Dados!$X$111:$Z$112,2,0)*(AI2165-Q2165),"")</f>
        <v/>
      </c>
      <c r="AT2165" s="48" t="str">
        <f aca="false">IFERROR(IF(AR2165="","",(AI2165*AR2165)+AI2165),"INSERIR MVA")</f>
        <v/>
      </c>
      <c r="AU2165" s="48" t="str">
        <f aca="false">IF(AT2165="","",IF(AY2165=0.04,U2165,AS2165*AY2165))</f>
        <v/>
      </c>
      <c r="AV2165" s="47" t="str">
        <f aca="false">IFERROR(IF(AU2165="","",(VLOOKUP(AG2165,Dados!$X$111:$Z$112,3,0)*AT2165*0.17)),"INSERIR MVA")</f>
        <v/>
      </c>
      <c r="AW2165" s="47" t="str">
        <f aca="false">IFERROR(IF(AR2165="","",AV2165-AU2165),"")</f>
        <v/>
      </c>
      <c r="AX2165" s="51" t="str">
        <f aca="false">IFERROR(IF(AC2165="NÃO","",IF(AM2165&lt;&gt;"",AM2165-W2165,IF(AQ2165&lt;&gt;"",AQ2165-W2165,IF(AW2165&lt;&gt;"",AW2165-W2165,"")))),"")</f>
        <v/>
      </c>
      <c r="AY2165" s="46" t="str">
        <f aca="false">IFERROR(IF(ISNA(VLOOKUP(R2165,Dados!$X$2:$Y$5,2,0)),VLOOKUP(D2165,Dados!$X$7:$Y$33,2,0),VLOOKUP(R2165,Dados!$X$2:$Y$5,2,0)),"")</f>
        <v/>
      </c>
      <c r="AZ2165" s="52" t="str">
        <f aca="false">IF(C2165="","",IF(AND(Y2165="CONSUMO",AC2165="NÃO")*OR(AG2165="-",AG2165="BIT"),IF(E2165&lt;&gt;"",(AI2165-(P2165+L2165-N2165+Q2165)*AY2165)/0.83),""))</f>
        <v/>
      </c>
      <c r="BA2165" s="51" t="str">
        <f aca="false">IF(AZ2165="","",AZ2165*0.17-((P2165+L2165-N2165+Q2165)*AY2165))</f>
        <v/>
      </c>
      <c r="BB2165" s="51" t="str">
        <f aca="false">IF(AND(Y2165="CONSUMO",AG2165="ANEXO I",AY2165&gt;4%),(AI2165-(P2165+L2165-N2165+Q2165)*0.0514)/0.83*(0.5177)*(0.17)-AI2165*0.0514,IF(AND(Y2165="CONSUMO",AG2165="ANEXO II",AY2165&gt;4%),(AI2165-(P2165+L2165-N2165+Q2165)*0.041)/0.83*(0.3295)*(0.17)-AI2165*0.041,IF(AND(Y2165="CONSUMO",AG2165="ANEXO I",AY2165=4%),(AI2165-(P2165+L2165-N2165+Q2165)*0.04)/0.83*(0.5177)*(0.17)-AI2165*0.04,IF(AND(Y2165="CONSUMO",AG2165="ANEXO II",AY2165=4%),(AI2165-(P2165+L2165-N2165+Q2165)*0.04)/0.83*(0.3295)*(0.17)-AI2165*0.04,""))))</f>
        <v/>
      </c>
      <c r="BC2165" s="51" t="str">
        <f aca="false">IF(C2165="","",IF(AND(Y2165="CONSUMO",AC2165="SIM")*OR(AG2165="-",AG2165="BIT"),IF(E2165&lt;&gt;"",(AI2165-(P2165+L2165-N2165+Q2165)*AY2165)/0.83),""))</f>
        <v/>
      </c>
      <c r="BD2165" s="51" t="str">
        <f aca="false">IF(BC2165="","",BC2165*0.17)</f>
        <v/>
      </c>
      <c r="BE2165" s="51" t="str">
        <f aca="false">IF(I2165=6908,0,IF(BC2165="","",BD2165-((P2165+L2165-N2165+Q2165)*AY2165)))</f>
        <v/>
      </c>
      <c r="BF2165" s="53" t="str">
        <f aca="false">IF(B2165="","",IF(OR(B2165="",E2165="Regime Normal"),0,(AI2165-Q2165)*VLOOKUP(R2165,Dados!$X$98:$Y$108,2,0)))</f>
        <v/>
      </c>
      <c r="BG2165" s="54" t="str">
        <f aca="false">IFERROR(VLOOKUP(I2165,Dados!$AC$27:$AD$43,2,0),IF(B2165="","",IF(D2165&lt;&gt;"MT",IF(AND(AC2165="SIM",Y2165="Revenda"),"2403",IF(AND(AC2165="SIM",Y2165="Consumo"),"2407",IF(AND(AC2165="NÃO",Y2165="Revenda"),"2102",IF(AND(AC2165="NÃO",Y2165="Consumo"),"2556",)))),REPLACE(I2165,1,1,1))))</f>
        <v/>
      </c>
    </row>
    <row r="2166" customFormat="false" ht="12.8" hidden="false" customHeight="true" outlineLevel="0" collapsed="false">
      <c r="Y2166" s="45"/>
      <c r="Z2166" s="46" t="str">
        <f aca="false">IF(B2166="","",(IFERROR(VLOOKUP(H2166,Dados!A$3:B$15000,2,0),"Não Encontrado")))</f>
        <v/>
      </c>
      <c r="AA2166" s="46" t="str">
        <f aca="false">IF(B2166="","",(IFERROR(VLOOKUP(G2166,Dados!C$3:E$15000,3,0),"Não Encontrado")))</f>
        <v/>
      </c>
      <c r="AB2166" s="46" t="str">
        <f aca="false">IFERROR(IF(Z2166&lt;&gt;"Não Encontrado",Z2166,IF(AA2166&lt;&gt;"Não Encontrado",AA2166,"")),"")</f>
        <v/>
      </c>
      <c r="AC2166" s="45" t="str">
        <f aca="false">IF(B2166="","",IF(AB2166="","NÃO","SIM"))</f>
        <v/>
      </c>
      <c r="AD2166" s="45" t="str">
        <f aca="false">IFERROR(VLOOKUP(G2166,Dados!$P$3:$R$500,3,0),"")</f>
        <v/>
      </c>
      <c r="AE2166" s="45" t="str">
        <f aca="false">IFERROR(VLOOKUP(G2166,Dados!$K$3:$L$500,2,0),"")</f>
        <v/>
      </c>
      <c r="AF2166" s="45" t="str">
        <f aca="false">IFERROR(VLOOKUP(G2166,Dados!$M$3:$N$500,2,0),"")</f>
        <v/>
      </c>
      <c r="AG2166" s="45" t="str">
        <f aca="false">IF(F2166="","",IF(AND(AD2166="",AE2166="",AF2166=""),"-",IF(AND(AD2166="BIT",AE2166="",AF2166=""),"BIT",IF(AND(AE2166="ANEXO I",AD2166="",AF2166=""),"ANEXO I",IF(AND(AF2166="ANEXO II",AD2166="",AE2166=""),"ANEXO II","Escolher")))))</f>
        <v/>
      </c>
      <c r="AH2166" s="45" t="str">
        <f aca="false">IF(AG2166&lt;&gt;"Pneus","",IFERROR(VLOOKUP(R2166,Dados!$X$2:$Z$5,3,0)*(AI2166-Q2166),VLOOKUP(D2166,Dados!$X$7:$Z$33,3,0)*(AI2166-Q2166)))</f>
        <v/>
      </c>
      <c r="AI2166" s="47" t="str">
        <f aca="false">IF(B2166="","",P2166+Q2166+O2166+M2166+L2166-N2166)</f>
        <v/>
      </c>
      <c r="AJ2166" s="48" t="str">
        <f aca="false">IFERROR(IF(AND(AC2166="SIM",AG2166="-",Y2166="REVENDA"),(AB2166/1+1)*AI2166,IF(AND(AC2166="SIM",AG2166="Pneus",Y2166="REVENDA"),(AB2166/1+1)*(AI2166-AH2166),"")),"")</f>
        <v/>
      </c>
      <c r="AK2166" s="48" t="str">
        <f aca="false">IF(AJ2166="","",AJ2166*17%)</f>
        <v/>
      </c>
      <c r="AL2166" s="48" t="str">
        <f aca="false">IFERROR(IF(AC2166="NÃO","",IF(AK2166="","",IF(E2166="Simples Nacional",BF2166,IF(T2166=0.12,U2166*0.5833337002,IF(T2166=0,AI2166*0.07,U2166))))),"")</f>
        <v/>
      </c>
      <c r="AM2166" s="47" t="str">
        <f aca="false">IFERROR(IF(AC2166="NÃO","",IF(OR(AG2166="-",AG2166="Pneus"),AK2166-AL2166,"")),"")</f>
        <v/>
      </c>
      <c r="AN2166" s="48" t="str">
        <f aca="false">IF(AND(Y2166="REVENDA",AC2166="SIM",AG2166="BIT"),((AB2166/1+1)*AI2166)*0.4117,"")</f>
        <v/>
      </c>
      <c r="AO2166" s="48" t="str">
        <f aca="false">IF(AN2166="","",AN2166*17%)</f>
        <v/>
      </c>
      <c r="AP2166" s="49" t="str">
        <f aca="false">IF(AN2166="","",IF(T2166=0.12,(U2166*0.4117)*0.4117,IF(T2166=0,(AI2166*0.07)*0.4117,U2166*0.4117)))</f>
        <v/>
      </c>
      <c r="AQ2166" s="47" t="str">
        <f aca="false">IF(AN2166="","",AO2166-AP2166)</f>
        <v/>
      </c>
      <c r="AR2166" s="50" t="str">
        <f aca="false">IFERROR(IF(AND(AC2166="SIM",Y2166="REVENDA",LEFT(AG2166,5)="ANEXO")*OR(AE2166="ANEXO I",AF2166="ANEXO II"),VLOOKUP(H2166,Dados!G:I,2,0),""),"INSERIR MVA")</f>
        <v/>
      </c>
      <c r="AS2166" s="48" t="str">
        <f aca="false">IF(LEFT(AG2166,5)="ANEXO",VLOOKUP(AG2166,Dados!$X$111:$Z$112,2,0)*(AI2166-Q2166),"")</f>
        <v/>
      </c>
      <c r="AT2166" s="48" t="str">
        <f aca="false">IFERROR(IF(AR2166="","",(AI2166*AR2166)+AI2166),"INSERIR MVA")</f>
        <v/>
      </c>
      <c r="AU2166" s="48" t="str">
        <f aca="false">IF(AT2166="","",IF(AY2166=0.04,U2166,AS2166*AY2166))</f>
        <v/>
      </c>
      <c r="AV2166" s="47" t="str">
        <f aca="false">IFERROR(IF(AU2166="","",(VLOOKUP(AG2166,Dados!$X$111:$Z$112,3,0)*AT2166*0.17)),"INSERIR MVA")</f>
        <v/>
      </c>
      <c r="AW2166" s="47" t="str">
        <f aca="false">IFERROR(IF(AR2166="","",AV2166-AU2166),"")</f>
        <v/>
      </c>
      <c r="AX2166" s="51" t="str">
        <f aca="false">IFERROR(IF(AC2166="NÃO","",IF(AM2166&lt;&gt;"",AM2166-W2166,IF(AQ2166&lt;&gt;"",AQ2166-W2166,IF(AW2166&lt;&gt;"",AW2166-W2166,"")))),"")</f>
        <v/>
      </c>
      <c r="AY2166" s="46" t="str">
        <f aca="false">IFERROR(IF(ISNA(VLOOKUP(R2166,Dados!$X$2:$Y$5,2,0)),VLOOKUP(D2166,Dados!$X$7:$Y$33,2,0),VLOOKUP(R2166,Dados!$X$2:$Y$5,2,0)),"")</f>
        <v/>
      </c>
      <c r="AZ2166" s="52" t="str">
        <f aca="false">IF(C2166="","",IF(AND(Y2166="CONSUMO",AC2166="NÃO")*OR(AG2166="-",AG2166="BIT"),IF(E2166&lt;&gt;"",(AI2166-(P2166+L2166-N2166+Q2166)*AY2166)/0.83),""))</f>
        <v/>
      </c>
      <c r="BA2166" s="51" t="str">
        <f aca="false">IF(AZ2166="","",AZ2166*0.17-((P2166+L2166-N2166+Q2166)*AY2166))</f>
        <v/>
      </c>
      <c r="BB2166" s="51" t="str">
        <f aca="false">IF(AND(Y2166="CONSUMO",AG2166="ANEXO I",AY2166&gt;4%),(AI2166-(P2166+L2166-N2166+Q2166)*0.0514)/0.83*(0.5177)*(0.17)-AI2166*0.0514,IF(AND(Y2166="CONSUMO",AG2166="ANEXO II",AY2166&gt;4%),(AI2166-(P2166+L2166-N2166+Q2166)*0.041)/0.83*(0.3295)*(0.17)-AI2166*0.041,IF(AND(Y2166="CONSUMO",AG2166="ANEXO I",AY2166=4%),(AI2166-(P2166+L2166-N2166+Q2166)*0.04)/0.83*(0.5177)*(0.17)-AI2166*0.04,IF(AND(Y2166="CONSUMO",AG2166="ANEXO II",AY2166=4%),(AI2166-(P2166+L2166-N2166+Q2166)*0.04)/0.83*(0.3295)*(0.17)-AI2166*0.04,""))))</f>
        <v/>
      </c>
      <c r="BC2166" s="51" t="str">
        <f aca="false">IF(C2166="","",IF(AND(Y2166="CONSUMO",AC2166="SIM")*OR(AG2166="-",AG2166="BIT"),IF(E2166&lt;&gt;"",(AI2166-(P2166+L2166-N2166+Q2166)*AY2166)/0.83),""))</f>
        <v/>
      </c>
      <c r="BD2166" s="51" t="str">
        <f aca="false">IF(BC2166="","",BC2166*0.17)</f>
        <v/>
      </c>
      <c r="BE2166" s="51" t="str">
        <f aca="false">IF(I2166=6908,0,IF(BC2166="","",BD2166-((P2166+L2166-N2166+Q2166)*AY2166)))</f>
        <v/>
      </c>
      <c r="BF2166" s="53" t="str">
        <f aca="false">IF(B2166="","",IF(OR(B2166="",E2166="Regime Normal"),0,(AI2166-Q2166)*VLOOKUP(R2166,Dados!$X$98:$Y$108,2,0)))</f>
        <v/>
      </c>
      <c r="BG2166" s="54" t="str">
        <f aca="false">IFERROR(VLOOKUP(I2166,Dados!$AC$27:$AD$43,2,0),IF(B2166="","",IF(D2166&lt;&gt;"MT",IF(AND(AC2166="SIM",Y2166="Revenda"),"2403",IF(AND(AC2166="SIM",Y2166="Consumo"),"2407",IF(AND(AC2166="NÃO",Y2166="Revenda"),"2102",IF(AND(AC2166="NÃO",Y2166="Consumo"),"2556",)))),REPLACE(I2166,1,1,1))))</f>
        <v/>
      </c>
    </row>
    <row r="2167" customFormat="false" ht="12.8" hidden="false" customHeight="true" outlineLevel="0" collapsed="false">
      <c r="Y2167" s="45"/>
      <c r="Z2167" s="46" t="str">
        <f aca="false">IF(B2167="","",(IFERROR(VLOOKUP(H2167,Dados!A$3:B$15000,2,0),"Não Encontrado")))</f>
        <v/>
      </c>
      <c r="AA2167" s="46" t="str">
        <f aca="false">IF(B2167="","",(IFERROR(VLOOKUP(G2167,Dados!C$3:E$15000,3,0),"Não Encontrado")))</f>
        <v/>
      </c>
      <c r="AB2167" s="46" t="str">
        <f aca="false">IFERROR(IF(Z2167&lt;&gt;"Não Encontrado",Z2167,IF(AA2167&lt;&gt;"Não Encontrado",AA2167,"")),"")</f>
        <v/>
      </c>
      <c r="AC2167" s="45" t="str">
        <f aca="false">IF(B2167="","",IF(AB2167="","NÃO","SIM"))</f>
        <v/>
      </c>
      <c r="AD2167" s="45" t="str">
        <f aca="false">IFERROR(VLOOKUP(G2167,Dados!$P$3:$R$500,3,0),"")</f>
        <v/>
      </c>
      <c r="AE2167" s="45" t="str">
        <f aca="false">IFERROR(VLOOKUP(G2167,Dados!$K$3:$L$500,2,0),"")</f>
        <v/>
      </c>
      <c r="AF2167" s="45" t="str">
        <f aca="false">IFERROR(VLOOKUP(G2167,Dados!$M$3:$N$500,2,0),"")</f>
        <v/>
      </c>
      <c r="AG2167" s="45" t="str">
        <f aca="false">IF(F2167="","",IF(AND(AD2167="",AE2167="",AF2167=""),"-",IF(AND(AD2167="BIT",AE2167="",AF2167=""),"BIT",IF(AND(AE2167="ANEXO I",AD2167="",AF2167=""),"ANEXO I",IF(AND(AF2167="ANEXO II",AD2167="",AE2167=""),"ANEXO II","Escolher")))))</f>
        <v/>
      </c>
      <c r="AH2167" s="45" t="str">
        <f aca="false">IF(AG2167&lt;&gt;"Pneus","",IFERROR(VLOOKUP(R2167,Dados!$X$2:$Z$5,3,0)*(AI2167-Q2167),VLOOKUP(D2167,Dados!$X$7:$Z$33,3,0)*(AI2167-Q2167)))</f>
        <v/>
      </c>
      <c r="AI2167" s="47" t="str">
        <f aca="false">IF(B2167="","",P2167+Q2167+O2167+M2167+L2167-N2167)</f>
        <v/>
      </c>
      <c r="AJ2167" s="48" t="str">
        <f aca="false">IFERROR(IF(AND(AC2167="SIM",AG2167="-",Y2167="REVENDA"),(AB2167/1+1)*AI2167,IF(AND(AC2167="SIM",AG2167="Pneus",Y2167="REVENDA"),(AB2167/1+1)*(AI2167-AH2167),"")),"")</f>
        <v/>
      </c>
      <c r="AK2167" s="48" t="str">
        <f aca="false">IF(AJ2167="","",AJ2167*17%)</f>
        <v/>
      </c>
      <c r="AL2167" s="48" t="str">
        <f aca="false">IFERROR(IF(AC2167="NÃO","",IF(AK2167="","",IF(E2167="Simples Nacional",BF2167,IF(T2167=0.12,U2167*0.5833337002,IF(T2167=0,AI2167*0.07,U2167))))),"")</f>
        <v/>
      </c>
      <c r="AM2167" s="47" t="str">
        <f aca="false">IFERROR(IF(AC2167="NÃO","",IF(OR(AG2167="-",AG2167="Pneus"),AK2167-AL2167,"")),"")</f>
        <v/>
      </c>
      <c r="AN2167" s="48" t="str">
        <f aca="false">IF(AND(Y2167="REVENDA",AC2167="SIM",AG2167="BIT"),((AB2167/1+1)*AI2167)*0.4117,"")</f>
        <v/>
      </c>
      <c r="AO2167" s="48" t="str">
        <f aca="false">IF(AN2167="","",AN2167*17%)</f>
        <v/>
      </c>
      <c r="AP2167" s="49" t="str">
        <f aca="false">IF(AN2167="","",IF(T2167=0.12,(U2167*0.4117)*0.4117,IF(T2167=0,(AI2167*0.07)*0.4117,U2167*0.4117)))</f>
        <v/>
      </c>
      <c r="AQ2167" s="47" t="str">
        <f aca="false">IF(AN2167="","",AO2167-AP2167)</f>
        <v/>
      </c>
      <c r="AR2167" s="50" t="str">
        <f aca="false">IFERROR(IF(AND(AC2167="SIM",Y2167="REVENDA",LEFT(AG2167,5)="ANEXO")*OR(AE2167="ANEXO I",AF2167="ANEXO II"),VLOOKUP(H2167,Dados!G:I,2,0),""),"INSERIR MVA")</f>
        <v/>
      </c>
      <c r="AS2167" s="48" t="str">
        <f aca="false">IF(LEFT(AG2167,5)="ANEXO",VLOOKUP(AG2167,Dados!$X$111:$Z$112,2,0)*(AI2167-Q2167),"")</f>
        <v/>
      </c>
      <c r="AT2167" s="48" t="str">
        <f aca="false">IFERROR(IF(AR2167="","",(AI2167*AR2167)+AI2167),"INSERIR MVA")</f>
        <v/>
      </c>
      <c r="AU2167" s="48" t="str">
        <f aca="false">IF(AT2167="","",IF(AY2167=0.04,U2167,AS2167*AY2167))</f>
        <v/>
      </c>
      <c r="AV2167" s="47" t="str">
        <f aca="false">IFERROR(IF(AU2167="","",(VLOOKUP(AG2167,Dados!$X$111:$Z$112,3,0)*AT2167*0.17)),"INSERIR MVA")</f>
        <v/>
      </c>
      <c r="AW2167" s="47" t="str">
        <f aca="false">IFERROR(IF(AR2167="","",AV2167-AU2167),"")</f>
        <v/>
      </c>
      <c r="AX2167" s="51" t="str">
        <f aca="false">IFERROR(IF(AC2167="NÃO","",IF(AM2167&lt;&gt;"",AM2167-W2167,IF(AQ2167&lt;&gt;"",AQ2167-W2167,IF(AW2167&lt;&gt;"",AW2167-W2167,"")))),"")</f>
        <v/>
      </c>
      <c r="AY2167" s="46" t="str">
        <f aca="false">IFERROR(IF(ISNA(VLOOKUP(R2167,Dados!$X$2:$Y$5,2,0)),VLOOKUP(D2167,Dados!$X$7:$Y$33,2,0),VLOOKUP(R2167,Dados!$X$2:$Y$5,2,0)),"")</f>
        <v/>
      </c>
      <c r="AZ2167" s="52" t="str">
        <f aca="false">IF(C2167="","",IF(AND(Y2167="CONSUMO",AC2167="NÃO")*OR(AG2167="-",AG2167="BIT"),IF(E2167&lt;&gt;"",(AI2167-(P2167+L2167-N2167+Q2167)*AY2167)/0.83),""))</f>
        <v/>
      </c>
      <c r="BA2167" s="51" t="str">
        <f aca="false">IF(AZ2167="","",AZ2167*0.17-((P2167+L2167-N2167+Q2167)*AY2167))</f>
        <v/>
      </c>
      <c r="BB2167" s="51" t="str">
        <f aca="false">IF(AND(Y2167="CONSUMO",AG2167="ANEXO I",AY2167&gt;4%),(AI2167-(P2167+L2167-N2167+Q2167)*0.0514)/0.83*(0.5177)*(0.17)-AI2167*0.0514,IF(AND(Y2167="CONSUMO",AG2167="ANEXO II",AY2167&gt;4%),(AI2167-(P2167+L2167-N2167+Q2167)*0.041)/0.83*(0.3295)*(0.17)-AI2167*0.041,IF(AND(Y2167="CONSUMO",AG2167="ANEXO I",AY2167=4%),(AI2167-(P2167+L2167-N2167+Q2167)*0.04)/0.83*(0.5177)*(0.17)-AI2167*0.04,IF(AND(Y2167="CONSUMO",AG2167="ANEXO II",AY2167=4%),(AI2167-(P2167+L2167-N2167+Q2167)*0.04)/0.83*(0.3295)*(0.17)-AI2167*0.04,""))))</f>
        <v/>
      </c>
      <c r="BC2167" s="51" t="str">
        <f aca="false">IF(C2167="","",IF(AND(Y2167="CONSUMO",AC2167="SIM")*OR(AG2167="-",AG2167="BIT"),IF(E2167&lt;&gt;"",(AI2167-(P2167+L2167-N2167+Q2167)*AY2167)/0.83),""))</f>
        <v/>
      </c>
      <c r="BD2167" s="51" t="str">
        <f aca="false">IF(BC2167="","",BC2167*0.17)</f>
        <v/>
      </c>
      <c r="BE2167" s="51" t="str">
        <f aca="false">IF(I2167=6908,0,IF(BC2167="","",BD2167-((P2167+L2167-N2167+Q2167)*AY2167)))</f>
        <v/>
      </c>
      <c r="BF2167" s="53" t="str">
        <f aca="false">IF(B2167="","",IF(OR(B2167="",E2167="Regime Normal"),0,(AI2167-Q2167)*VLOOKUP(R2167,Dados!$X$98:$Y$108,2,0)))</f>
        <v/>
      </c>
      <c r="BG2167" s="54" t="str">
        <f aca="false">IFERROR(VLOOKUP(I2167,Dados!$AC$27:$AD$43,2,0),IF(B2167="","",IF(D2167&lt;&gt;"MT",IF(AND(AC2167="SIM",Y2167="Revenda"),"2403",IF(AND(AC2167="SIM",Y2167="Consumo"),"2407",IF(AND(AC2167="NÃO",Y2167="Revenda"),"2102",IF(AND(AC2167="NÃO",Y2167="Consumo"),"2556",)))),REPLACE(I2167,1,1,1))))</f>
        <v/>
      </c>
    </row>
    <row r="2168" customFormat="false" ht="12.8" hidden="false" customHeight="true" outlineLevel="0" collapsed="false">
      <c r="Y2168" s="45"/>
      <c r="Z2168" s="46" t="str">
        <f aca="false">IF(B2168="","",(IFERROR(VLOOKUP(H2168,Dados!A$3:B$15000,2,0),"Não Encontrado")))</f>
        <v/>
      </c>
      <c r="AA2168" s="46" t="str">
        <f aca="false">IF(B2168="","",(IFERROR(VLOOKUP(G2168,Dados!C$3:E$15000,3,0),"Não Encontrado")))</f>
        <v/>
      </c>
      <c r="AB2168" s="46" t="str">
        <f aca="false">IFERROR(IF(Z2168&lt;&gt;"Não Encontrado",Z2168,IF(AA2168&lt;&gt;"Não Encontrado",AA2168,"")),"")</f>
        <v/>
      </c>
      <c r="AC2168" s="45" t="str">
        <f aca="false">IF(B2168="","",IF(AB2168="","NÃO","SIM"))</f>
        <v/>
      </c>
      <c r="AD2168" s="45" t="str">
        <f aca="false">IFERROR(VLOOKUP(G2168,Dados!$P$3:$R$500,3,0),"")</f>
        <v/>
      </c>
      <c r="AE2168" s="45" t="str">
        <f aca="false">IFERROR(VLOOKUP(G2168,Dados!$K$3:$L$500,2,0),"")</f>
        <v/>
      </c>
      <c r="AF2168" s="45" t="str">
        <f aca="false">IFERROR(VLOOKUP(G2168,Dados!$M$3:$N$500,2,0),"")</f>
        <v/>
      </c>
      <c r="AG2168" s="45" t="str">
        <f aca="false">IF(F2168="","",IF(AND(AD2168="",AE2168="",AF2168=""),"-",IF(AND(AD2168="BIT",AE2168="",AF2168=""),"BIT",IF(AND(AE2168="ANEXO I",AD2168="",AF2168=""),"ANEXO I",IF(AND(AF2168="ANEXO II",AD2168="",AE2168=""),"ANEXO II","Escolher")))))</f>
        <v/>
      </c>
      <c r="AH2168" s="45" t="str">
        <f aca="false">IF(AG2168&lt;&gt;"Pneus","",IFERROR(VLOOKUP(R2168,Dados!$X$2:$Z$5,3,0)*(AI2168-Q2168),VLOOKUP(D2168,Dados!$X$7:$Z$33,3,0)*(AI2168-Q2168)))</f>
        <v/>
      </c>
      <c r="AI2168" s="47" t="str">
        <f aca="false">IF(B2168="","",P2168+Q2168+O2168+M2168+L2168-N2168)</f>
        <v/>
      </c>
      <c r="AJ2168" s="48" t="str">
        <f aca="false">IFERROR(IF(AND(AC2168="SIM",AG2168="-",Y2168="REVENDA"),(AB2168/1+1)*AI2168,IF(AND(AC2168="SIM",AG2168="Pneus",Y2168="REVENDA"),(AB2168/1+1)*(AI2168-AH2168),"")),"")</f>
        <v/>
      </c>
      <c r="AK2168" s="48" t="str">
        <f aca="false">IF(AJ2168="","",AJ2168*17%)</f>
        <v/>
      </c>
      <c r="AL2168" s="48" t="str">
        <f aca="false">IFERROR(IF(AC2168="NÃO","",IF(AK2168="","",IF(E2168="Simples Nacional",BF2168,IF(T2168=0.12,U2168*0.5833337002,IF(T2168=0,AI2168*0.07,U2168))))),"")</f>
        <v/>
      </c>
      <c r="AM2168" s="47" t="str">
        <f aca="false">IFERROR(IF(AC2168="NÃO","",IF(OR(AG2168="-",AG2168="Pneus"),AK2168-AL2168,"")),"")</f>
        <v/>
      </c>
      <c r="AN2168" s="48" t="str">
        <f aca="false">IF(AND(Y2168="REVENDA",AC2168="SIM",AG2168="BIT"),((AB2168/1+1)*AI2168)*0.4117,"")</f>
        <v/>
      </c>
      <c r="AO2168" s="48" t="str">
        <f aca="false">IF(AN2168="","",AN2168*17%)</f>
        <v/>
      </c>
      <c r="AP2168" s="49" t="str">
        <f aca="false">IF(AN2168="","",IF(T2168=0.12,(U2168*0.4117)*0.4117,IF(T2168=0,(AI2168*0.07)*0.4117,U2168*0.4117)))</f>
        <v/>
      </c>
      <c r="AQ2168" s="47" t="str">
        <f aca="false">IF(AN2168="","",AO2168-AP2168)</f>
        <v/>
      </c>
      <c r="AR2168" s="50" t="str">
        <f aca="false">IFERROR(IF(AND(AC2168="SIM",Y2168="REVENDA",LEFT(AG2168,5)="ANEXO")*OR(AE2168="ANEXO I",AF2168="ANEXO II"),VLOOKUP(H2168,Dados!G:I,2,0),""),"INSERIR MVA")</f>
        <v/>
      </c>
      <c r="AS2168" s="48" t="str">
        <f aca="false">IF(LEFT(AG2168,5)="ANEXO",VLOOKUP(AG2168,Dados!$X$111:$Z$112,2,0)*(AI2168-Q2168),"")</f>
        <v/>
      </c>
      <c r="AT2168" s="48" t="str">
        <f aca="false">IFERROR(IF(AR2168="","",(AI2168*AR2168)+AI2168),"INSERIR MVA")</f>
        <v/>
      </c>
      <c r="AU2168" s="48" t="str">
        <f aca="false">IF(AT2168="","",IF(AY2168=0.04,U2168,AS2168*AY2168))</f>
        <v/>
      </c>
      <c r="AV2168" s="47" t="str">
        <f aca="false">IFERROR(IF(AU2168="","",(VLOOKUP(AG2168,Dados!$X$111:$Z$112,3,0)*AT2168*0.17)),"INSERIR MVA")</f>
        <v/>
      </c>
      <c r="AW2168" s="47" t="str">
        <f aca="false">IFERROR(IF(AR2168="","",AV2168-AU2168),"")</f>
        <v/>
      </c>
      <c r="AX2168" s="51" t="str">
        <f aca="false">IFERROR(IF(AC2168="NÃO","",IF(AM2168&lt;&gt;"",AM2168-W2168,IF(AQ2168&lt;&gt;"",AQ2168-W2168,IF(AW2168&lt;&gt;"",AW2168-W2168,"")))),"")</f>
        <v/>
      </c>
      <c r="AY2168" s="46" t="str">
        <f aca="false">IFERROR(IF(ISNA(VLOOKUP(R2168,Dados!$X$2:$Y$5,2,0)),VLOOKUP(D2168,Dados!$X$7:$Y$33,2,0),VLOOKUP(R2168,Dados!$X$2:$Y$5,2,0)),"")</f>
        <v/>
      </c>
      <c r="AZ2168" s="52" t="str">
        <f aca="false">IF(C2168="","",IF(AND(Y2168="CONSUMO",AC2168="NÃO")*OR(AG2168="-",AG2168="BIT"),IF(E2168&lt;&gt;"",(AI2168-(P2168+L2168-N2168+Q2168)*AY2168)/0.83),""))</f>
        <v/>
      </c>
      <c r="BA2168" s="51" t="str">
        <f aca="false">IF(AZ2168="","",AZ2168*0.17-((P2168+L2168-N2168+Q2168)*AY2168))</f>
        <v/>
      </c>
      <c r="BB2168" s="51" t="str">
        <f aca="false">IF(AND(Y2168="CONSUMO",AG2168="ANEXO I",AY2168&gt;4%),(AI2168-(P2168+L2168-N2168+Q2168)*0.0514)/0.83*(0.5177)*(0.17)-AI2168*0.0514,IF(AND(Y2168="CONSUMO",AG2168="ANEXO II",AY2168&gt;4%),(AI2168-(P2168+L2168-N2168+Q2168)*0.041)/0.83*(0.3295)*(0.17)-AI2168*0.041,IF(AND(Y2168="CONSUMO",AG2168="ANEXO I",AY2168=4%),(AI2168-(P2168+L2168-N2168+Q2168)*0.04)/0.83*(0.5177)*(0.17)-AI2168*0.04,IF(AND(Y2168="CONSUMO",AG2168="ANEXO II",AY2168=4%),(AI2168-(P2168+L2168-N2168+Q2168)*0.04)/0.83*(0.3295)*(0.17)-AI2168*0.04,""))))</f>
        <v/>
      </c>
      <c r="BC2168" s="51" t="str">
        <f aca="false">IF(C2168="","",IF(AND(Y2168="CONSUMO",AC2168="SIM")*OR(AG2168="-",AG2168="BIT"),IF(E2168&lt;&gt;"",(AI2168-(P2168+L2168-N2168+Q2168)*AY2168)/0.83),""))</f>
        <v/>
      </c>
      <c r="BD2168" s="51" t="str">
        <f aca="false">IF(BC2168="","",BC2168*0.17)</f>
        <v/>
      </c>
      <c r="BE2168" s="51" t="str">
        <f aca="false">IF(I2168=6908,0,IF(BC2168="","",BD2168-((P2168+L2168-N2168+Q2168)*AY2168)))</f>
        <v/>
      </c>
      <c r="BF2168" s="53" t="str">
        <f aca="false">IF(B2168="","",IF(OR(B2168="",E2168="Regime Normal"),0,(AI2168-Q2168)*VLOOKUP(R2168,Dados!$X$98:$Y$108,2,0)))</f>
        <v/>
      </c>
      <c r="BG2168" s="54" t="str">
        <f aca="false">IFERROR(VLOOKUP(I2168,Dados!$AC$27:$AD$43,2,0),IF(B2168="","",IF(D2168&lt;&gt;"MT",IF(AND(AC2168="SIM",Y2168="Revenda"),"2403",IF(AND(AC2168="SIM",Y2168="Consumo"),"2407",IF(AND(AC2168="NÃO",Y2168="Revenda"),"2102",IF(AND(AC2168="NÃO",Y2168="Consumo"),"2556",)))),REPLACE(I2168,1,1,1))))</f>
        <v/>
      </c>
    </row>
    <row r="2169" customFormat="false" ht="12.8" hidden="false" customHeight="true" outlineLevel="0" collapsed="false">
      <c r="Y2169" s="45"/>
      <c r="Z2169" s="46" t="str">
        <f aca="false">IF(B2169="","",(IFERROR(VLOOKUP(H2169,Dados!A$3:B$15000,2,0),"Não Encontrado")))</f>
        <v/>
      </c>
      <c r="AA2169" s="46" t="str">
        <f aca="false">IF(B2169="","",(IFERROR(VLOOKUP(G2169,Dados!C$3:E$15000,3,0),"Não Encontrado")))</f>
        <v/>
      </c>
      <c r="AB2169" s="46" t="str">
        <f aca="false">IFERROR(IF(Z2169&lt;&gt;"Não Encontrado",Z2169,IF(AA2169&lt;&gt;"Não Encontrado",AA2169,"")),"")</f>
        <v/>
      </c>
      <c r="AC2169" s="45" t="str">
        <f aca="false">IF(B2169="","",IF(AB2169="","NÃO","SIM"))</f>
        <v/>
      </c>
      <c r="AD2169" s="45" t="str">
        <f aca="false">IFERROR(VLOOKUP(G2169,Dados!$P$3:$R$500,3,0),"")</f>
        <v/>
      </c>
      <c r="AE2169" s="45" t="str">
        <f aca="false">IFERROR(VLOOKUP(G2169,Dados!$K$3:$L$500,2,0),"")</f>
        <v/>
      </c>
      <c r="AF2169" s="45" t="str">
        <f aca="false">IFERROR(VLOOKUP(G2169,Dados!$M$3:$N$500,2,0),"")</f>
        <v/>
      </c>
      <c r="AG2169" s="45" t="str">
        <f aca="false">IF(F2169="","",IF(AND(AD2169="",AE2169="",AF2169=""),"-",IF(AND(AD2169="BIT",AE2169="",AF2169=""),"BIT",IF(AND(AE2169="ANEXO I",AD2169="",AF2169=""),"ANEXO I",IF(AND(AF2169="ANEXO II",AD2169="",AE2169=""),"ANEXO II","Escolher")))))</f>
        <v/>
      </c>
      <c r="AH2169" s="45" t="str">
        <f aca="false">IF(AG2169&lt;&gt;"Pneus","",IFERROR(VLOOKUP(R2169,Dados!$X$2:$Z$5,3,0)*(AI2169-Q2169),VLOOKUP(D2169,Dados!$X$7:$Z$33,3,0)*(AI2169-Q2169)))</f>
        <v/>
      </c>
      <c r="AI2169" s="47" t="str">
        <f aca="false">IF(B2169="","",P2169+Q2169+O2169+M2169+L2169-N2169)</f>
        <v/>
      </c>
      <c r="AJ2169" s="48" t="str">
        <f aca="false">IFERROR(IF(AND(AC2169="SIM",AG2169="-",Y2169="REVENDA"),(AB2169/1+1)*AI2169,IF(AND(AC2169="SIM",AG2169="Pneus",Y2169="REVENDA"),(AB2169/1+1)*(AI2169-AH2169),"")),"")</f>
        <v/>
      </c>
      <c r="AK2169" s="48" t="str">
        <f aca="false">IF(AJ2169="","",AJ2169*17%)</f>
        <v/>
      </c>
      <c r="AL2169" s="48" t="str">
        <f aca="false">IFERROR(IF(AC2169="NÃO","",IF(AK2169="","",IF(E2169="Simples Nacional",BF2169,IF(T2169=0.12,U2169*0.5833337002,IF(T2169=0,AI2169*0.07,U2169))))),"")</f>
        <v/>
      </c>
      <c r="AM2169" s="47" t="str">
        <f aca="false">IFERROR(IF(AC2169="NÃO","",IF(OR(AG2169="-",AG2169="Pneus"),AK2169-AL2169,"")),"")</f>
        <v/>
      </c>
      <c r="AN2169" s="48" t="str">
        <f aca="false">IF(AND(Y2169="REVENDA",AC2169="SIM",AG2169="BIT"),((AB2169/1+1)*AI2169)*0.4117,"")</f>
        <v/>
      </c>
      <c r="AO2169" s="48" t="str">
        <f aca="false">IF(AN2169="","",AN2169*17%)</f>
        <v/>
      </c>
      <c r="AP2169" s="49" t="str">
        <f aca="false">IF(AN2169="","",IF(T2169=0.12,(U2169*0.4117)*0.4117,IF(T2169=0,(AI2169*0.07)*0.4117,U2169*0.4117)))</f>
        <v/>
      </c>
      <c r="AQ2169" s="47" t="str">
        <f aca="false">IF(AN2169="","",AO2169-AP2169)</f>
        <v/>
      </c>
      <c r="AR2169" s="50" t="str">
        <f aca="false">IFERROR(IF(AND(AC2169="SIM",Y2169="REVENDA",LEFT(AG2169,5)="ANEXO")*OR(AE2169="ANEXO I",AF2169="ANEXO II"),VLOOKUP(H2169,Dados!G:I,2,0),""),"INSERIR MVA")</f>
        <v/>
      </c>
      <c r="AS2169" s="48" t="str">
        <f aca="false">IF(LEFT(AG2169,5)="ANEXO",VLOOKUP(AG2169,Dados!$X$111:$Z$112,2,0)*(AI2169-Q2169),"")</f>
        <v/>
      </c>
      <c r="AT2169" s="48" t="str">
        <f aca="false">IFERROR(IF(AR2169="","",(AI2169*AR2169)+AI2169),"INSERIR MVA")</f>
        <v/>
      </c>
      <c r="AU2169" s="48" t="str">
        <f aca="false">IF(AT2169="","",IF(AY2169=0.04,U2169,AS2169*AY2169))</f>
        <v/>
      </c>
      <c r="AV2169" s="47" t="str">
        <f aca="false">IFERROR(IF(AU2169="","",(VLOOKUP(AG2169,Dados!$X$111:$Z$112,3,0)*AT2169*0.17)),"INSERIR MVA")</f>
        <v/>
      </c>
      <c r="AW2169" s="47" t="str">
        <f aca="false">IFERROR(IF(AR2169="","",AV2169-AU2169),"")</f>
        <v/>
      </c>
      <c r="AX2169" s="51" t="str">
        <f aca="false">IFERROR(IF(AC2169="NÃO","",IF(AM2169&lt;&gt;"",AM2169-W2169,IF(AQ2169&lt;&gt;"",AQ2169-W2169,IF(AW2169&lt;&gt;"",AW2169-W2169,"")))),"")</f>
        <v/>
      </c>
      <c r="AY2169" s="46" t="str">
        <f aca="false">IFERROR(IF(ISNA(VLOOKUP(R2169,Dados!$X$2:$Y$5,2,0)),VLOOKUP(D2169,Dados!$X$7:$Y$33,2,0),VLOOKUP(R2169,Dados!$X$2:$Y$5,2,0)),"")</f>
        <v/>
      </c>
      <c r="AZ2169" s="52" t="str">
        <f aca="false">IF(C2169="","",IF(AND(Y2169="CONSUMO",AC2169="NÃO")*OR(AG2169="-",AG2169="BIT"),IF(E2169&lt;&gt;"",(AI2169-(P2169+L2169-N2169+Q2169)*AY2169)/0.83),""))</f>
        <v/>
      </c>
      <c r="BA2169" s="51" t="str">
        <f aca="false">IF(AZ2169="","",AZ2169*0.17-((P2169+L2169-N2169+Q2169)*AY2169))</f>
        <v/>
      </c>
      <c r="BB2169" s="51" t="str">
        <f aca="false">IF(AND(Y2169="CONSUMO",AG2169="ANEXO I",AY2169&gt;4%),(AI2169-(P2169+L2169-N2169+Q2169)*0.0514)/0.83*(0.5177)*(0.17)-AI2169*0.0514,IF(AND(Y2169="CONSUMO",AG2169="ANEXO II",AY2169&gt;4%),(AI2169-(P2169+L2169-N2169+Q2169)*0.041)/0.83*(0.3295)*(0.17)-AI2169*0.041,IF(AND(Y2169="CONSUMO",AG2169="ANEXO I",AY2169=4%),(AI2169-(P2169+L2169-N2169+Q2169)*0.04)/0.83*(0.5177)*(0.17)-AI2169*0.04,IF(AND(Y2169="CONSUMO",AG2169="ANEXO II",AY2169=4%),(AI2169-(P2169+L2169-N2169+Q2169)*0.04)/0.83*(0.3295)*(0.17)-AI2169*0.04,""))))</f>
        <v/>
      </c>
      <c r="BC2169" s="51" t="str">
        <f aca="false">IF(C2169="","",IF(AND(Y2169="CONSUMO",AC2169="SIM")*OR(AG2169="-",AG2169="BIT"),IF(E2169&lt;&gt;"",(AI2169-(P2169+L2169-N2169+Q2169)*AY2169)/0.83),""))</f>
        <v/>
      </c>
      <c r="BD2169" s="51" t="str">
        <f aca="false">IF(BC2169="","",BC2169*0.17)</f>
        <v/>
      </c>
      <c r="BE2169" s="51" t="str">
        <f aca="false">IF(I2169=6908,0,IF(BC2169="","",BD2169-((P2169+L2169-N2169+Q2169)*AY2169)))</f>
        <v/>
      </c>
      <c r="BF2169" s="53" t="str">
        <f aca="false">IF(B2169="","",IF(OR(B2169="",E2169="Regime Normal"),0,(AI2169-Q2169)*VLOOKUP(R2169,Dados!$X$98:$Y$108,2,0)))</f>
        <v/>
      </c>
      <c r="BG2169" s="54" t="str">
        <f aca="false">IFERROR(VLOOKUP(I2169,Dados!$AC$27:$AD$43,2,0),IF(B2169="","",IF(D2169&lt;&gt;"MT",IF(AND(AC2169="SIM",Y2169="Revenda"),"2403",IF(AND(AC2169="SIM",Y2169="Consumo"),"2407",IF(AND(AC2169="NÃO",Y2169="Revenda"),"2102",IF(AND(AC2169="NÃO",Y2169="Consumo"),"2556",)))),REPLACE(I2169,1,1,1))))</f>
        <v/>
      </c>
    </row>
    <row r="2170" customFormat="false" ht="12.8" hidden="false" customHeight="true" outlineLevel="0" collapsed="false">
      <c r="Y2170" s="45"/>
      <c r="Z2170" s="46" t="str">
        <f aca="false">IF(B2170="","",(IFERROR(VLOOKUP(H2170,Dados!A$3:B$15000,2,0),"Não Encontrado")))</f>
        <v/>
      </c>
      <c r="AA2170" s="46" t="str">
        <f aca="false">IF(B2170="","",(IFERROR(VLOOKUP(G2170,Dados!C$3:E$15000,3,0),"Não Encontrado")))</f>
        <v/>
      </c>
      <c r="AB2170" s="46" t="str">
        <f aca="false">IFERROR(IF(Z2170&lt;&gt;"Não Encontrado",Z2170,IF(AA2170&lt;&gt;"Não Encontrado",AA2170,"")),"")</f>
        <v/>
      </c>
      <c r="AC2170" s="45" t="str">
        <f aca="false">IF(B2170="","",IF(AB2170="","NÃO","SIM"))</f>
        <v/>
      </c>
      <c r="AD2170" s="45" t="str">
        <f aca="false">IFERROR(VLOOKUP(G2170,Dados!$P$3:$R$500,3,0),"")</f>
        <v/>
      </c>
      <c r="AE2170" s="45" t="str">
        <f aca="false">IFERROR(VLOOKUP(G2170,Dados!$K$3:$L$500,2,0),"")</f>
        <v/>
      </c>
      <c r="AF2170" s="45" t="str">
        <f aca="false">IFERROR(VLOOKUP(G2170,Dados!$M$3:$N$500,2,0),"")</f>
        <v/>
      </c>
      <c r="AG2170" s="45" t="str">
        <f aca="false">IF(F2170="","",IF(AND(AD2170="",AE2170="",AF2170=""),"-",IF(AND(AD2170="BIT",AE2170="",AF2170=""),"BIT",IF(AND(AE2170="ANEXO I",AD2170="",AF2170=""),"ANEXO I",IF(AND(AF2170="ANEXO II",AD2170="",AE2170=""),"ANEXO II","Escolher")))))</f>
        <v/>
      </c>
      <c r="AH2170" s="45" t="str">
        <f aca="false">IF(AG2170&lt;&gt;"Pneus","",IFERROR(VLOOKUP(R2170,Dados!$X$2:$Z$5,3,0)*(AI2170-Q2170),VLOOKUP(D2170,Dados!$X$7:$Z$33,3,0)*(AI2170-Q2170)))</f>
        <v/>
      </c>
      <c r="AI2170" s="47" t="str">
        <f aca="false">IF(B2170="","",P2170+Q2170+O2170+M2170+L2170-N2170)</f>
        <v/>
      </c>
      <c r="AJ2170" s="48" t="str">
        <f aca="false">IFERROR(IF(AND(AC2170="SIM",AG2170="-",Y2170="REVENDA"),(AB2170/1+1)*AI2170,IF(AND(AC2170="SIM",AG2170="Pneus",Y2170="REVENDA"),(AB2170/1+1)*(AI2170-AH2170),"")),"")</f>
        <v/>
      </c>
      <c r="AK2170" s="48" t="str">
        <f aca="false">IF(AJ2170="","",AJ2170*17%)</f>
        <v/>
      </c>
      <c r="AL2170" s="48" t="str">
        <f aca="false">IFERROR(IF(AC2170="NÃO","",IF(AK2170="","",IF(E2170="Simples Nacional",BF2170,IF(T2170=0.12,U2170*0.5833337002,IF(T2170=0,AI2170*0.07,U2170))))),"")</f>
        <v/>
      </c>
      <c r="AM2170" s="47" t="str">
        <f aca="false">IFERROR(IF(AC2170="NÃO","",IF(OR(AG2170="-",AG2170="Pneus"),AK2170-AL2170,"")),"")</f>
        <v/>
      </c>
      <c r="AN2170" s="48" t="str">
        <f aca="false">IF(AND(Y2170="REVENDA",AC2170="SIM",AG2170="BIT"),((AB2170/1+1)*AI2170)*0.4117,"")</f>
        <v/>
      </c>
      <c r="AO2170" s="48" t="str">
        <f aca="false">IF(AN2170="","",AN2170*17%)</f>
        <v/>
      </c>
      <c r="AP2170" s="49" t="str">
        <f aca="false">IF(AN2170="","",IF(T2170=0.12,(U2170*0.4117)*0.4117,IF(T2170=0,(AI2170*0.07)*0.4117,U2170*0.4117)))</f>
        <v/>
      </c>
      <c r="AQ2170" s="47" t="str">
        <f aca="false">IF(AN2170="","",AO2170-AP2170)</f>
        <v/>
      </c>
      <c r="AR2170" s="50" t="str">
        <f aca="false">IFERROR(IF(AND(AC2170="SIM",Y2170="REVENDA",LEFT(AG2170,5)="ANEXO")*OR(AE2170="ANEXO I",AF2170="ANEXO II"),VLOOKUP(H2170,Dados!G:I,2,0),""),"INSERIR MVA")</f>
        <v/>
      </c>
      <c r="AS2170" s="48" t="str">
        <f aca="false">IF(LEFT(AG2170,5)="ANEXO",VLOOKUP(AG2170,Dados!$X$111:$Z$112,2,0)*(AI2170-Q2170),"")</f>
        <v/>
      </c>
      <c r="AT2170" s="48" t="str">
        <f aca="false">IFERROR(IF(AR2170="","",(AI2170*AR2170)+AI2170),"INSERIR MVA")</f>
        <v/>
      </c>
      <c r="AU2170" s="48" t="str">
        <f aca="false">IF(AT2170="","",IF(AY2170=0.04,U2170,AS2170*AY2170))</f>
        <v/>
      </c>
      <c r="AV2170" s="47" t="str">
        <f aca="false">IFERROR(IF(AU2170="","",(VLOOKUP(AG2170,Dados!$X$111:$Z$112,3,0)*AT2170*0.17)),"INSERIR MVA")</f>
        <v/>
      </c>
      <c r="AW2170" s="47" t="str">
        <f aca="false">IFERROR(IF(AR2170="","",AV2170-AU2170),"")</f>
        <v/>
      </c>
      <c r="AX2170" s="51" t="str">
        <f aca="false">IFERROR(IF(AC2170="NÃO","",IF(AM2170&lt;&gt;"",AM2170-W2170,IF(AQ2170&lt;&gt;"",AQ2170-W2170,IF(AW2170&lt;&gt;"",AW2170-W2170,"")))),"")</f>
        <v/>
      </c>
      <c r="AY2170" s="46" t="str">
        <f aca="false">IFERROR(IF(ISNA(VLOOKUP(R2170,Dados!$X$2:$Y$5,2,0)),VLOOKUP(D2170,Dados!$X$7:$Y$33,2,0),VLOOKUP(R2170,Dados!$X$2:$Y$5,2,0)),"")</f>
        <v/>
      </c>
      <c r="AZ2170" s="52" t="str">
        <f aca="false">IF(C2170="","",IF(AND(Y2170="CONSUMO",AC2170="NÃO")*OR(AG2170="-",AG2170="BIT"),IF(E2170&lt;&gt;"",(AI2170-(P2170+L2170-N2170+Q2170)*AY2170)/0.83),""))</f>
        <v/>
      </c>
      <c r="BA2170" s="51" t="str">
        <f aca="false">IF(AZ2170="","",AZ2170*0.17-((P2170+L2170-N2170+Q2170)*AY2170))</f>
        <v/>
      </c>
      <c r="BB2170" s="51" t="str">
        <f aca="false">IF(AND(Y2170="CONSUMO",AG2170="ANEXO I",AY2170&gt;4%),(AI2170-(P2170+L2170-N2170+Q2170)*0.0514)/0.83*(0.5177)*(0.17)-AI2170*0.0514,IF(AND(Y2170="CONSUMO",AG2170="ANEXO II",AY2170&gt;4%),(AI2170-(P2170+L2170-N2170+Q2170)*0.041)/0.83*(0.3295)*(0.17)-AI2170*0.041,IF(AND(Y2170="CONSUMO",AG2170="ANEXO I",AY2170=4%),(AI2170-(P2170+L2170-N2170+Q2170)*0.04)/0.83*(0.5177)*(0.17)-AI2170*0.04,IF(AND(Y2170="CONSUMO",AG2170="ANEXO II",AY2170=4%),(AI2170-(P2170+L2170-N2170+Q2170)*0.04)/0.83*(0.3295)*(0.17)-AI2170*0.04,""))))</f>
        <v/>
      </c>
      <c r="BC2170" s="51" t="str">
        <f aca="false">IF(C2170="","",IF(AND(Y2170="CONSUMO",AC2170="SIM")*OR(AG2170="-",AG2170="BIT"),IF(E2170&lt;&gt;"",(AI2170-(P2170+L2170-N2170+Q2170)*AY2170)/0.83),""))</f>
        <v/>
      </c>
      <c r="BD2170" s="51" t="str">
        <f aca="false">IF(BC2170="","",BC2170*0.17)</f>
        <v/>
      </c>
      <c r="BE2170" s="51" t="str">
        <f aca="false">IF(I2170=6908,0,IF(BC2170="","",BD2170-((P2170+L2170-N2170+Q2170)*AY2170)))</f>
        <v/>
      </c>
      <c r="BF2170" s="53" t="str">
        <f aca="false">IF(B2170="","",IF(OR(B2170="",E2170="Regime Normal"),0,(AI2170-Q2170)*VLOOKUP(R2170,Dados!$X$98:$Y$108,2,0)))</f>
        <v/>
      </c>
      <c r="BG2170" s="54" t="str">
        <f aca="false">IFERROR(VLOOKUP(I2170,Dados!$AC$27:$AD$43,2,0),IF(B2170="","",IF(D2170&lt;&gt;"MT",IF(AND(AC2170="SIM",Y2170="Revenda"),"2403",IF(AND(AC2170="SIM",Y2170="Consumo"),"2407",IF(AND(AC2170="NÃO",Y2170="Revenda"),"2102",IF(AND(AC2170="NÃO",Y2170="Consumo"),"2556",)))),REPLACE(I2170,1,1,1))))</f>
        <v/>
      </c>
    </row>
    <row r="2171" customFormat="false" ht="12.8" hidden="false" customHeight="true" outlineLevel="0" collapsed="false">
      <c r="Y2171" s="45"/>
      <c r="Z2171" s="46" t="str">
        <f aca="false">IF(B2171="","",(IFERROR(VLOOKUP(H2171,Dados!A$3:B$15000,2,0),"Não Encontrado")))</f>
        <v/>
      </c>
      <c r="AA2171" s="46" t="str">
        <f aca="false">IF(B2171="","",(IFERROR(VLOOKUP(G2171,Dados!C$3:E$15000,3,0),"Não Encontrado")))</f>
        <v/>
      </c>
      <c r="AB2171" s="46" t="str">
        <f aca="false">IFERROR(IF(Z2171&lt;&gt;"Não Encontrado",Z2171,IF(AA2171&lt;&gt;"Não Encontrado",AA2171,"")),"")</f>
        <v/>
      </c>
      <c r="AC2171" s="45" t="str">
        <f aca="false">IF(B2171="","",IF(AB2171="","NÃO","SIM"))</f>
        <v/>
      </c>
      <c r="AD2171" s="45" t="str">
        <f aca="false">IFERROR(VLOOKUP(G2171,Dados!$P$3:$R$500,3,0),"")</f>
        <v/>
      </c>
      <c r="AE2171" s="45" t="str">
        <f aca="false">IFERROR(VLOOKUP(G2171,Dados!$K$3:$L$500,2,0),"")</f>
        <v/>
      </c>
      <c r="AF2171" s="45" t="str">
        <f aca="false">IFERROR(VLOOKUP(G2171,Dados!$M$3:$N$500,2,0),"")</f>
        <v/>
      </c>
      <c r="AG2171" s="45" t="str">
        <f aca="false">IF(F2171="","",IF(AND(AD2171="",AE2171="",AF2171=""),"-",IF(AND(AD2171="BIT",AE2171="",AF2171=""),"BIT",IF(AND(AE2171="ANEXO I",AD2171="",AF2171=""),"ANEXO I",IF(AND(AF2171="ANEXO II",AD2171="",AE2171=""),"ANEXO II","Escolher")))))</f>
        <v/>
      </c>
      <c r="AH2171" s="45" t="str">
        <f aca="false">IF(AG2171&lt;&gt;"Pneus","",IFERROR(VLOOKUP(R2171,Dados!$X$2:$Z$5,3,0)*(AI2171-Q2171),VLOOKUP(D2171,Dados!$X$7:$Z$33,3,0)*(AI2171-Q2171)))</f>
        <v/>
      </c>
      <c r="AI2171" s="47" t="str">
        <f aca="false">IF(B2171="","",P2171+Q2171+O2171+M2171+L2171-N2171)</f>
        <v/>
      </c>
      <c r="AJ2171" s="48" t="str">
        <f aca="false">IFERROR(IF(AND(AC2171="SIM",AG2171="-",Y2171="REVENDA"),(AB2171/1+1)*AI2171,IF(AND(AC2171="SIM",AG2171="Pneus",Y2171="REVENDA"),(AB2171/1+1)*(AI2171-AH2171),"")),"")</f>
        <v/>
      </c>
      <c r="AK2171" s="48" t="str">
        <f aca="false">IF(AJ2171="","",AJ2171*17%)</f>
        <v/>
      </c>
      <c r="AL2171" s="48" t="str">
        <f aca="false">IFERROR(IF(AC2171="NÃO","",IF(AK2171="","",IF(E2171="Simples Nacional",BF2171,IF(T2171=0.12,U2171*0.5833337002,IF(T2171=0,AI2171*0.07,U2171))))),"")</f>
        <v/>
      </c>
      <c r="AM2171" s="47" t="str">
        <f aca="false">IFERROR(IF(AC2171="NÃO","",IF(OR(AG2171="-",AG2171="Pneus"),AK2171-AL2171,"")),"")</f>
        <v/>
      </c>
      <c r="AN2171" s="48" t="str">
        <f aca="false">IF(AND(Y2171="REVENDA",AC2171="SIM",AG2171="BIT"),((AB2171/1+1)*AI2171)*0.4117,"")</f>
        <v/>
      </c>
      <c r="AO2171" s="48" t="str">
        <f aca="false">IF(AN2171="","",AN2171*17%)</f>
        <v/>
      </c>
      <c r="AP2171" s="49" t="str">
        <f aca="false">IF(AN2171="","",IF(T2171=0.12,(U2171*0.4117)*0.4117,IF(T2171=0,(AI2171*0.07)*0.4117,U2171*0.4117)))</f>
        <v/>
      </c>
      <c r="AQ2171" s="47" t="str">
        <f aca="false">IF(AN2171="","",AO2171-AP2171)</f>
        <v/>
      </c>
      <c r="AR2171" s="50" t="str">
        <f aca="false">IFERROR(IF(AND(AC2171="SIM",Y2171="REVENDA",LEFT(AG2171,5)="ANEXO")*OR(AE2171="ANEXO I",AF2171="ANEXO II"),VLOOKUP(H2171,Dados!G:I,2,0),""),"INSERIR MVA")</f>
        <v/>
      </c>
      <c r="AS2171" s="48" t="str">
        <f aca="false">IF(LEFT(AG2171,5)="ANEXO",VLOOKUP(AG2171,Dados!$X$111:$Z$112,2,0)*(AI2171-Q2171),"")</f>
        <v/>
      </c>
      <c r="AT2171" s="48" t="str">
        <f aca="false">IFERROR(IF(AR2171="","",(AI2171*AR2171)+AI2171),"INSERIR MVA")</f>
        <v/>
      </c>
      <c r="AU2171" s="48" t="str">
        <f aca="false">IF(AT2171="","",IF(AY2171=0.04,U2171,AS2171*AY2171))</f>
        <v/>
      </c>
      <c r="AV2171" s="47" t="str">
        <f aca="false">IFERROR(IF(AU2171="","",(VLOOKUP(AG2171,Dados!$X$111:$Z$112,3,0)*AT2171*0.17)),"INSERIR MVA")</f>
        <v/>
      </c>
      <c r="AW2171" s="47" t="str">
        <f aca="false">IFERROR(IF(AR2171="","",AV2171-AU2171),"")</f>
        <v/>
      </c>
      <c r="AX2171" s="51" t="str">
        <f aca="false">IFERROR(IF(AC2171="NÃO","",IF(AM2171&lt;&gt;"",AM2171-W2171,IF(AQ2171&lt;&gt;"",AQ2171-W2171,IF(AW2171&lt;&gt;"",AW2171-W2171,"")))),"")</f>
        <v/>
      </c>
      <c r="AY2171" s="46" t="str">
        <f aca="false">IFERROR(IF(ISNA(VLOOKUP(R2171,Dados!$X$2:$Y$5,2,0)),VLOOKUP(D2171,Dados!$X$7:$Y$33,2,0),VLOOKUP(R2171,Dados!$X$2:$Y$5,2,0)),"")</f>
        <v/>
      </c>
      <c r="AZ2171" s="52" t="str">
        <f aca="false">IF(C2171="","",IF(AND(Y2171="CONSUMO",AC2171="NÃO")*OR(AG2171="-",AG2171="BIT"),IF(E2171&lt;&gt;"",(AI2171-(P2171+L2171-N2171+Q2171)*AY2171)/0.83),""))</f>
        <v/>
      </c>
      <c r="BA2171" s="51" t="str">
        <f aca="false">IF(AZ2171="","",AZ2171*0.17-((P2171+L2171-N2171+Q2171)*AY2171))</f>
        <v/>
      </c>
      <c r="BB2171" s="51" t="str">
        <f aca="false">IF(AND(Y2171="CONSUMO",AG2171="ANEXO I",AY2171&gt;4%),(AI2171-(P2171+L2171-N2171+Q2171)*0.0514)/0.83*(0.5177)*(0.17)-AI2171*0.0514,IF(AND(Y2171="CONSUMO",AG2171="ANEXO II",AY2171&gt;4%),(AI2171-(P2171+L2171-N2171+Q2171)*0.041)/0.83*(0.3295)*(0.17)-AI2171*0.041,IF(AND(Y2171="CONSUMO",AG2171="ANEXO I",AY2171=4%),(AI2171-(P2171+L2171-N2171+Q2171)*0.04)/0.83*(0.5177)*(0.17)-AI2171*0.04,IF(AND(Y2171="CONSUMO",AG2171="ANEXO II",AY2171=4%),(AI2171-(P2171+L2171-N2171+Q2171)*0.04)/0.83*(0.3295)*(0.17)-AI2171*0.04,""))))</f>
        <v/>
      </c>
      <c r="BC2171" s="51" t="str">
        <f aca="false">IF(C2171="","",IF(AND(Y2171="CONSUMO",AC2171="SIM")*OR(AG2171="-",AG2171="BIT"),IF(E2171&lt;&gt;"",(AI2171-(P2171+L2171-N2171+Q2171)*AY2171)/0.83),""))</f>
        <v/>
      </c>
      <c r="BD2171" s="51" t="str">
        <f aca="false">IF(BC2171="","",BC2171*0.17)</f>
        <v/>
      </c>
      <c r="BE2171" s="51" t="str">
        <f aca="false">IF(I2171=6908,0,IF(BC2171="","",BD2171-((P2171+L2171-N2171+Q2171)*AY2171)))</f>
        <v/>
      </c>
      <c r="BF2171" s="53" t="str">
        <f aca="false">IF(B2171="","",IF(OR(B2171="",E2171="Regime Normal"),0,(AI2171-Q2171)*VLOOKUP(R2171,Dados!$X$98:$Y$108,2,0)))</f>
        <v/>
      </c>
      <c r="BG2171" s="54" t="str">
        <f aca="false">IFERROR(VLOOKUP(I2171,Dados!$AC$27:$AD$43,2,0),IF(B2171="","",IF(D2171&lt;&gt;"MT",IF(AND(AC2171="SIM",Y2171="Revenda"),"2403",IF(AND(AC2171="SIM",Y2171="Consumo"),"2407",IF(AND(AC2171="NÃO",Y2171="Revenda"),"2102",IF(AND(AC2171="NÃO",Y2171="Consumo"),"2556",)))),REPLACE(I2171,1,1,1))))</f>
        <v/>
      </c>
    </row>
    <row r="2172" customFormat="false" ht="12.8" hidden="false" customHeight="true" outlineLevel="0" collapsed="false">
      <c r="Y2172" s="45"/>
      <c r="Z2172" s="46" t="str">
        <f aca="false">IF(B2172="","",(IFERROR(VLOOKUP(H2172,Dados!A$3:B$15000,2,0),"Não Encontrado")))</f>
        <v/>
      </c>
      <c r="AA2172" s="46" t="str">
        <f aca="false">IF(B2172="","",(IFERROR(VLOOKUP(G2172,Dados!C$3:E$15000,3,0),"Não Encontrado")))</f>
        <v/>
      </c>
      <c r="AB2172" s="46" t="str">
        <f aca="false">IFERROR(IF(Z2172&lt;&gt;"Não Encontrado",Z2172,IF(AA2172&lt;&gt;"Não Encontrado",AA2172,"")),"")</f>
        <v/>
      </c>
      <c r="AC2172" s="45" t="str">
        <f aca="false">IF(B2172="","",IF(AB2172="","NÃO","SIM"))</f>
        <v/>
      </c>
      <c r="AD2172" s="45" t="str">
        <f aca="false">IFERROR(VLOOKUP(G2172,Dados!$P$3:$R$500,3,0),"")</f>
        <v/>
      </c>
      <c r="AE2172" s="45" t="str">
        <f aca="false">IFERROR(VLOOKUP(G2172,Dados!$K$3:$L$500,2,0),"")</f>
        <v/>
      </c>
      <c r="AF2172" s="45" t="str">
        <f aca="false">IFERROR(VLOOKUP(G2172,Dados!$M$3:$N$500,2,0),"")</f>
        <v/>
      </c>
      <c r="AG2172" s="45" t="str">
        <f aca="false">IF(F2172="","",IF(AND(AD2172="",AE2172="",AF2172=""),"-",IF(AND(AD2172="BIT",AE2172="",AF2172=""),"BIT",IF(AND(AE2172="ANEXO I",AD2172="",AF2172=""),"ANEXO I",IF(AND(AF2172="ANEXO II",AD2172="",AE2172=""),"ANEXO II","Escolher")))))</f>
        <v/>
      </c>
      <c r="AH2172" s="45" t="str">
        <f aca="false">IF(AG2172&lt;&gt;"Pneus","",IFERROR(VLOOKUP(R2172,Dados!$X$2:$Z$5,3,0)*(AI2172-Q2172),VLOOKUP(D2172,Dados!$X$7:$Z$33,3,0)*(AI2172-Q2172)))</f>
        <v/>
      </c>
      <c r="AI2172" s="47" t="str">
        <f aca="false">IF(B2172="","",P2172+Q2172+O2172+M2172+L2172-N2172)</f>
        <v/>
      </c>
      <c r="AJ2172" s="48" t="str">
        <f aca="false">IFERROR(IF(AND(AC2172="SIM",AG2172="-",Y2172="REVENDA"),(AB2172/1+1)*AI2172,IF(AND(AC2172="SIM",AG2172="Pneus",Y2172="REVENDA"),(AB2172/1+1)*(AI2172-AH2172),"")),"")</f>
        <v/>
      </c>
      <c r="AK2172" s="48" t="str">
        <f aca="false">IF(AJ2172="","",AJ2172*17%)</f>
        <v/>
      </c>
      <c r="AL2172" s="48" t="str">
        <f aca="false">IFERROR(IF(AC2172="NÃO","",IF(AK2172="","",IF(E2172="Simples Nacional",BF2172,IF(T2172=0.12,U2172*0.5833337002,IF(T2172=0,AI2172*0.07,U2172))))),"")</f>
        <v/>
      </c>
      <c r="AM2172" s="47" t="str">
        <f aca="false">IFERROR(IF(AC2172="NÃO","",IF(OR(AG2172="-",AG2172="Pneus"),AK2172-AL2172,"")),"")</f>
        <v/>
      </c>
      <c r="AN2172" s="48" t="str">
        <f aca="false">IF(AND(Y2172="REVENDA",AC2172="SIM",AG2172="BIT"),((AB2172/1+1)*AI2172)*0.4117,"")</f>
        <v/>
      </c>
      <c r="AO2172" s="48" t="str">
        <f aca="false">IF(AN2172="","",AN2172*17%)</f>
        <v/>
      </c>
      <c r="AP2172" s="49" t="str">
        <f aca="false">IF(AN2172="","",IF(T2172=0.12,(U2172*0.4117)*0.4117,IF(T2172=0,(AI2172*0.07)*0.4117,U2172*0.4117)))</f>
        <v/>
      </c>
      <c r="AQ2172" s="47" t="str">
        <f aca="false">IF(AN2172="","",AO2172-AP2172)</f>
        <v/>
      </c>
      <c r="AR2172" s="50" t="str">
        <f aca="false">IFERROR(IF(AND(AC2172="SIM",Y2172="REVENDA",LEFT(AG2172,5)="ANEXO")*OR(AE2172="ANEXO I",AF2172="ANEXO II"),VLOOKUP(H2172,Dados!G:I,2,0),""),"INSERIR MVA")</f>
        <v/>
      </c>
      <c r="AS2172" s="48" t="str">
        <f aca="false">IF(LEFT(AG2172,5)="ANEXO",VLOOKUP(AG2172,Dados!$X$111:$Z$112,2,0)*(AI2172-Q2172),"")</f>
        <v/>
      </c>
      <c r="AT2172" s="48" t="str">
        <f aca="false">IFERROR(IF(AR2172="","",(AI2172*AR2172)+AI2172),"INSERIR MVA")</f>
        <v/>
      </c>
      <c r="AU2172" s="48" t="str">
        <f aca="false">IF(AT2172="","",IF(AY2172=0.04,U2172,AS2172*AY2172))</f>
        <v/>
      </c>
      <c r="AV2172" s="47" t="str">
        <f aca="false">IFERROR(IF(AU2172="","",(VLOOKUP(AG2172,Dados!$X$111:$Z$112,3,0)*AT2172*0.17)),"INSERIR MVA")</f>
        <v/>
      </c>
      <c r="AW2172" s="47" t="str">
        <f aca="false">IFERROR(IF(AR2172="","",AV2172-AU2172),"")</f>
        <v/>
      </c>
      <c r="AX2172" s="51" t="str">
        <f aca="false">IFERROR(IF(AC2172="NÃO","",IF(AM2172&lt;&gt;"",AM2172-W2172,IF(AQ2172&lt;&gt;"",AQ2172-W2172,IF(AW2172&lt;&gt;"",AW2172-W2172,"")))),"")</f>
        <v/>
      </c>
      <c r="AY2172" s="46" t="str">
        <f aca="false">IFERROR(IF(ISNA(VLOOKUP(R2172,Dados!$X$2:$Y$5,2,0)),VLOOKUP(D2172,Dados!$X$7:$Y$33,2,0),VLOOKUP(R2172,Dados!$X$2:$Y$5,2,0)),"")</f>
        <v/>
      </c>
      <c r="AZ2172" s="52" t="str">
        <f aca="false">IF(C2172="","",IF(AND(Y2172="CONSUMO",AC2172="NÃO")*OR(AG2172="-",AG2172="BIT"),IF(E2172&lt;&gt;"",(AI2172-(P2172+L2172-N2172+Q2172)*AY2172)/0.83),""))</f>
        <v/>
      </c>
      <c r="BA2172" s="51" t="str">
        <f aca="false">IF(AZ2172="","",AZ2172*0.17-((P2172+L2172-N2172+Q2172)*AY2172))</f>
        <v/>
      </c>
      <c r="BB2172" s="51" t="str">
        <f aca="false">IF(AND(Y2172="CONSUMO",AG2172="ANEXO I",AY2172&gt;4%),(AI2172-(P2172+L2172-N2172+Q2172)*0.0514)/0.83*(0.5177)*(0.17)-AI2172*0.0514,IF(AND(Y2172="CONSUMO",AG2172="ANEXO II",AY2172&gt;4%),(AI2172-(P2172+L2172-N2172+Q2172)*0.041)/0.83*(0.3295)*(0.17)-AI2172*0.041,IF(AND(Y2172="CONSUMO",AG2172="ANEXO I",AY2172=4%),(AI2172-(P2172+L2172-N2172+Q2172)*0.04)/0.83*(0.5177)*(0.17)-AI2172*0.04,IF(AND(Y2172="CONSUMO",AG2172="ANEXO II",AY2172=4%),(AI2172-(P2172+L2172-N2172+Q2172)*0.04)/0.83*(0.3295)*(0.17)-AI2172*0.04,""))))</f>
        <v/>
      </c>
      <c r="BC2172" s="51" t="str">
        <f aca="false">IF(C2172="","",IF(AND(Y2172="CONSUMO",AC2172="SIM")*OR(AG2172="-",AG2172="BIT"),IF(E2172&lt;&gt;"",(AI2172-(P2172+L2172-N2172+Q2172)*AY2172)/0.83),""))</f>
        <v/>
      </c>
      <c r="BD2172" s="51" t="str">
        <f aca="false">IF(BC2172="","",BC2172*0.17)</f>
        <v/>
      </c>
      <c r="BE2172" s="51" t="str">
        <f aca="false">IF(I2172=6908,0,IF(BC2172="","",BD2172-((P2172+L2172-N2172+Q2172)*AY2172)))</f>
        <v/>
      </c>
      <c r="BF2172" s="53" t="str">
        <f aca="false">IF(B2172="","",IF(OR(B2172="",E2172="Regime Normal"),0,(AI2172-Q2172)*VLOOKUP(R2172,Dados!$X$98:$Y$108,2,0)))</f>
        <v/>
      </c>
      <c r="BG2172" s="54" t="str">
        <f aca="false">IFERROR(VLOOKUP(I2172,Dados!$AC$27:$AD$43,2,0),IF(B2172="","",IF(D2172&lt;&gt;"MT",IF(AND(AC2172="SIM",Y2172="Revenda"),"2403",IF(AND(AC2172="SIM",Y2172="Consumo"),"2407",IF(AND(AC2172="NÃO",Y2172="Revenda"),"2102",IF(AND(AC2172="NÃO",Y2172="Consumo"),"2556",)))),REPLACE(I2172,1,1,1))))</f>
        <v/>
      </c>
    </row>
    <row r="2173" customFormat="false" ht="12.8" hidden="false" customHeight="true" outlineLevel="0" collapsed="false">
      <c r="Y2173" s="45"/>
      <c r="Z2173" s="46" t="str">
        <f aca="false">IF(B2173="","",(IFERROR(VLOOKUP(H2173,Dados!A$3:B$15000,2,0),"Não Encontrado")))</f>
        <v/>
      </c>
      <c r="AA2173" s="46" t="str">
        <f aca="false">IF(B2173="","",(IFERROR(VLOOKUP(G2173,Dados!C$3:E$15000,3,0),"Não Encontrado")))</f>
        <v/>
      </c>
      <c r="AB2173" s="46" t="str">
        <f aca="false">IFERROR(IF(Z2173&lt;&gt;"Não Encontrado",Z2173,IF(AA2173&lt;&gt;"Não Encontrado",AA2173,"")),"")</f>
        <v/>
      </c>
      <c r="AC2173" s="45" t="str">
        <f aca="false">IF(B2173="","",IF(AB2173="","NÃO","SIM"))</f>
        <v/>
      </c>
      <c r="AD2173" s="45" t="str">
        <f aca="false">IFERROR(VLOOKUP(G2173,Dados!$P$3:$R$500,3,0),"")</f>
        <v/>
      </c>
      <c r="AE2173" s="45" t="str">
        <f aca="false">IFERROR(VLOOKUP(G2173,Dados!$K$3:$L$500,2,0),"")</f>
        <v/>
      </c>
      <c r="AF2173" s="45" t="str">
        <f aca="false">IFERROR(VLOOKUP(G2173,Dados!$M$3:$N$500,2,0),"")</f>
        <v/>
      </c>
      <c r="AG2173" s="45" t="str">
        <f aca="false">IF(F2173="","",IF(AND(AD2173="",AE2173="",AF2173=""),"-",IF(AND(AD2173="BIT",AE2173="",AF2173=""),"BIT",IF(AND(AE2173="ANEXO I",AD2173="",AF2173=""),"ANEXO I",IF(AND(AF2173="ANEXO II",AD2173="",AE2173=""),"ANEXO II","Escolher")))))</f>
        <v/>
      </c>
      <c r="AH2173" s="45" t="str">
        <f aca="false">IF(AG2173&lt;&gt;"Pneus","",IFERROR(VLOOKUP(R2173,Dados!$X$2:$Z$5,3,0)*(AI2173-Q2173),VLOOKUP(D2173,Dados!$X$7:$Z$33,3,0)*(AI2173-Q2173)))</f>
        <v/>
      </c>
      <c r="AI2173" s="47" t="str">
        <f aca="false">IF(B2173="","",P2173+Q2173+O2173+M2173+L2173-N2173)</f>
        <v/>
      </c>
      <c r="AJ2173" s="48" t="str">
        <f aca="false">IFERROR(IF(AND(AC2173="SIM",AG2173="-",Y2173="REVENDA"),(AB2173/1+1)*AI2173,IF(AND(AC2173="SIM",AG2173="Pneus",Y2173="REVENDA"),(AB2173/1+1)*(AI2173-AH2173),"")),"")</f>
        <v/>
      </c>
      <c r="AK2173" s="48" t="str">
        <f aca="false">IF(AJ2173="","",AJ2173*17%)</f>
        <v/>
      </c>
      <c r="AL2173" s="48" t="str">
        <f aca="false">IFERROR(IF(AC2173="NÃO","",IF(AK2173="","",IF(E2173="Simples Nacional",BF2173,IF(T2173=0.12,U2173*0.5833337002,IF(T2173=0,AI2173*0.07,U2173))))),"")</f>
        <v/>
      </c>
      <c r="AM2173" s="47" t="str">
        <f aca="false">IFERROR(IF(AC2173="NÃO","",IF(OR(AG2173="-",AG2173="Pneus"),AK2173-AL2173,"")),"")</f>
        <v/>
      </c>
      <c r="AN2173" s="48" t="str">
        <f aca="false">IF(AND(Y2173="REVENDA",AC2173="SIM",AG2173="BIT"),((AB2173/1+1)*AI2173)*0.4117,"")</f>
        <v/>
      </c>
      <c r="AO2173" s="48" t="str">
        <f aca="false">IF(AN2173="","",AN2173*17%)</f>
        <v/>
      </c>
      <c r="AP2173" s="49" t="str">
        <f aca="false">IF(AN2173="","",IF(T2173=0.12,(U2173*0.4117)*0.4117,IF(T2173=0,(AI2173*0.07)*0.4117,U2173*0.4117)))</f>
        <v/>
      </c>
      <c r="AQ2173" s="47" t="str">
        <f aca="false">IF(AN2173="","",AO2173-AP2173)</f>
        <v/>
      </c>
      <c r="AR2173" s="50" t="str">
        <f aca="false">IFERROR(IF(AND(AC2173="SIM",Y2173="REVENDA",LEFT(AG2173,5)="ANEXO")*OR(AE2173="ANEXO I",AF2173="ANEXO II"),VLOOKUP(H2173,Dados!G:I,2,0),""),"INSERIR MVA")</f>
        <v/>
      </c>
      <c r="AS2173" s="48" t="str">
        <f aca="false">IF(LEFT(AG2173,5)="ANEXO",VLOOKUP(AG2173,Dados!$X$111:$Z$112,2,0)*(AI2173-Q2173),"")</f>
        <v/>
      </c>
      <c r="AT2173" s="48" t="str">
        <f aca="false">IFERROR(IF(AR2173="","",(AI2173*AR2173)+AI2173),"INSERIR MVA")</f>
        <v/>
      </c>
      <c r="AU2173" s="48" t="str">
        <f aca="false">IF(AT2173="","",IF(AY2173=0.04,U2173,AS2173*AY2173))</f>
        <v/>
      </c>
      <c r="AV2173" s="47" t="str">
        <f aca="false">IFERROR(IF(AU2173="","",(VLOOKUP(AG2173,Dados!$X$111:$Z$112,3,0)*AT2173*0.17)),"INSERIR MVA")</f>
        <v/>
      </c>
      <c r="AW2173" s="47" t="str">
        <f aca="false">IFERROR(IF(AR2173="","",AV2173-AU2173),"")</f>
        <v/>
      </c>
      <c r="AX2173" s="51" t="str">
        <f aca="false">IFERROR(IF(AC2173="NÃO","",IF(AM2173&lt;&gt;"",AM2173-W2173,IF(AQ2173&lt;&gt;"",AQ2173-W2173,IF(AW2173&lt;&gt;"",AW2173-W2173,"")))),"")</f>
        <v/>
      </c>
      <c r="AY2173" s="46" t="str">
        <f aca="false">IFERROR(IF(ISNA(VLOOKUP(R2173,Dados!$X$2:$Y$5,2,0)),VLOOKUP(D2173,Dados!$X$7:$Y$33,2,0),VLOOKUP(R2173,Dados!$X$2:$Y$5,2,0)),"")</f>
        <v/>
      </c>
      <c r="AZ2173" s="52" t="str">
        <f aca="false">IF(C2173="","",IF(AND(Y2173="CONSUMO",AC2173="NÃO")*OR(AG2173="-",AG2173="BIT"),IF(E2173&lt;&gt;"",(AI2173-(P2173+L2173-N2173+Q2173)*AY2173)/0.83),""))</f>
        <v/>
      </c>
      <c r="BA2173" s="51" t="str">
        <f aca="false">IF(AZ2173="","",AZ2173*0.17-((P2173+L2173-N2173+Q2173)*AY2173))</f>
        <v/>
      </c>
      <c r="BB2173" s="51" t="str">
        <f aca="false">IF(AND(Y2173="CONSUMO",AG2173="ANEXO I",AY2173&gt;4%),(AI2173-(P2173+L2173-N2173+Q2173)*0.0514)/0.83*(0.5177)*(0.17)-AI2173*0.0514,IF(AND(Y2173="CONSUMO",AG2173="ANEXO II",AY2173&gt;4%),(AI2173-(P2173+L2173-N2173+Q2173)*0.041)/0.83*(0.3295)*(0.17)-AI2173*0.041,IF(AND(Y2173="CONSUMO",AG2173="ANEXO I",AY2173=4%),(AI2173-(P2173+L2173-N2173+Q2173)*0.04)/0.83*(0.5177)*(0.17)-AI2173*0.04,IF(AND(Y2173="CONSUMO",AG2173="ANEXO II",AY2173=4%),(AI2173-(P2173+L2173-N2173+Q2173)*0.04)/0.83*(0.3295)*(0.17)-AI2173*0.04,""))))</f>
        <v/>
      </c>
      <c r="BC2173" s="51" t="str">
        <f aca="false">IF(C2173="","",IF(AND(Y2173="CONSUMO",AC2173="SIM")*OR(AG2173="-",AG2173="BIT"),IF(E2173&lt;&gt;"",(AI2173-(P2173+L2173-N2173+Q2173)*AY2173)/0.83),""))</f>
        <v/>
      </c>
      <c r="BD2173" s="51" t="str">
        <f aca="false">IF(BC2173="","",BC2173*0.17)</f>
        <v/>
      </c>
      <c r="BE2173" s="51" t="str">
        <f aca="false">IF(I2173=6908,0,IF(BC2173="","",BD2173-((P2173+L2173-N2173+Q2173)*AY2173)))</f>
        <v/>
      </c>
      <c r="BF2173" s="53" t="str">
        <f aca="false">IF(B2173="","",IF(OR(B2173="",E2173="Regime Normal"),0,(AI2173-Q2173)*VLOOKUP(R2173,Dados!$X$98:$Y$108,2,0)))</f>
        <v/>
      </c>
      <c r="BG2173" s="54" t="str">
        <f aca="false">IFERROR(VLOOKUP(I2173,Dados!$AC$27:$AD$43,2,0),IF(B2173="","",IF(D2173&lt;&gt;"MT",IF(AND(AC2173="SIM",Y2173="Revenda"),"2403",IF(AND(AC2173="SIM",Y2173="Consumo"),"2407",IF(AND(AC2173="NÃO",Y2173="Revenda"),"2102",IF(AND(AC2173="NÃO",Y2173="Consumo"),"2556",)))),REPLACE(I2173,1,1,1))))</f>
        <v/>
      </c>
    </row>
    <row r="2174" customFormat="false" ht="12.8" hidden="false" customHeight="true" outlineLevel="0" collapsed="false">
      <c r="Y2174" s="45"/>
      <c r="Z2174" s="46" t="str">
        <f aca="false">IF(B2174="","",(IFERROR(VLOOKUP(H2174,Dados!A$3:B$15000,2,0),"Não Encontrado")))</f>
        <v/>
      </c>
      <c r="AA2174" s="46" t="str">
        <f aca="false">IF(B2174="","",(IFERROR(VLOOKUP(G2174,Dados!C$3:E$15000,3,0),"Não Encontrado")))</f>
        <v/>
      </c>
      <c r="AB2174" s="46" t="str">
        <f aca="false">IFERROR(IF(Z2174&lt;&gt;"Não Encontrado",Z2174,IF(AA2174&lt;&gt;"Não Encontrado",AA2174,"")),"")</f>
        <v/>
      </c>
      <c r="AC2174" s="45" t="str">
        <f aca="false">IF(B2174="","",IF(AB2174="","NÃO","SIM"))</f>
        <v/>
      </c>
      <c r="AD2174" s="45" t="str">
        <f aca="false">IFERROR(VLOOKUP(G2174,Dados!$P$3:$R$500,3,0),"")</f>
        <v/>
      </c>
      <c r="AE2174" s="45" t="str">
        <f aca="false">IFERROR(VLOOKUP(G2174,Dados!$K$3:$L$500,2,0),"")</f>
        <v/>
      </c>
      <c r="AF2174" s="45" t="str">
        <f aca="false">IFERROR(VLOOKUP(G2174,Dados!$M$3:$N$500,2,0),"")</f>
        <v/>
      </c>
      <c r="AG2174" s="45" t="str">
        <f aca="false">IF(F2174="","",IF(AND(AD2174="",AE2174="",AF2174=""),"-",IF(AND(AD2174="BIT",AE2174="",AF2174=""),"BIT",IF(AND(AE2174="ANEXO I",AD2174="",AF2174=""),"ANEXO I",IF(AND(AF2174="ANEXO II",AD2174="",AE2174=""),"ANEXO II","Escolher")))))</f>
        <v/>
      </c>
      <c r="AH2174" s="45" t="str">
        <f aca="false">IF(AG2174&lt;&gt;"Pneus","",IFERROR(VLOOKUP(R2174,Dados!$X$2:$Z$5,3,0)*(AI2174-Q2174),VLOOKUP(D2174,Dados!$X$7:$Z$33,3,0)*(AI2174-Q2174)))</f>
        <v/>
      </c>
      <c r="AI2174" s="47" t="str">
        <f aca="false">IF(B2174="","",P2174+Q2174+O2174+M2174+L2174-N2174)</f>
        <v/>
      </c>
      <c r="AJ2174" s="48" t="str">
        <f aca="false">IFERROR(IF(AND(AC2174="SIM",AG2174="-",Y2174="REVENDA"),(AB2174/1+1)*AI2174,IF(AND(AC2174="SIM",AG2174="Pneus",Y2174="REVENDA"),(AB2174/1+1)*(AI2174-AH2174),"")),"")</f>
        <v/>
      </c>
      <c r="AK2174" s="48" t="str">
        <f aca="false">IF(AJ2174="","",AJ2174*17%)</f>
        <v/>
      </c>
      <c r="AL2174" s="48" t="str">
        <f aca="false">IFERROR(IF(AC2174="NÃO","",IF(AK2174="","",IF(E2174="Simples Nacional",BF2174,IF(T2174=0.12,U2174*0.5833337002,IF(T2174=0,AI2174*0.07,U2174))))),"")</f>
        <v/>
      </c>
      <c r="AM2174" s="47" t="str">
        <f aca="false">IFERROR(IF(AC2174="NÃO","",IF(OR(AG2174="-",AG2174="Pneus"),AK2174-AL2174,"")),"")</f>
        <v/>
      </c>
      <c r="AN2174" s="48" t="str">
        <f aca="false">IF(AND(Y2174="REVENDA",AC2174="SIM",AG2174="BIT"),((AB2174/1+1)*AI2174)*0.4117,"")</f>
        <v/>
      </c>
      <c r="AO2174" s="48" t="str">
        <f aca="false">IF(AN2174="","",AN2174*17%)</f>
        <v/>
      </c>
      <c r="AP2174" s="49" t="str">
        <f aca="false">IF(AN2174="","",IF(T2174=0.12,(U2174*0.4117)*0.4117,IF(T2174=0,(AI2174*0.07)*0.4117,U2174*0.4117)))</f>
        <v/>
      </c>
      <c r="AQ2174" s="47" t="str">
        <f aca="false">IF(AN2174="","",AO2174-AP2174)</f>
        <v/>
      </c>
      <c r="AR2174" s="50" t="str">
        <f aca="false">IFERROR(IF(AND(AC2174="SIM",Y2174="REVENDA",LEFT(AG2174,5)="ANEXO")*OR(AE2174="ANEXO I",AF2174="ANEXO II"),VLOOKUP(H2174,Dados!G:I,2,0),""),"INSERIR MVA")</f>
        <v/>
      </c>
      <c r="AS2174" s="48" t="str">
        <f aca="false">IF(LEFT(AG2174,5)="ANEXO",VLOOKUP(AG2174,Dados!$X$111:$Z$112,2,0)*(AI2174-Q2174),"")</f>
        <v/>
      </c>
      <c r="AT2174" s="48" t="str">
        <f aca="false">IFERROR(IF(AR2174="","",(AI2174*AR2174)+AI2174),"INSERIR MVA")</f>
        <v/>
      </c>
      <c r="AU2174" s="48" t="str">
        <f aca="false">IF(AT2174="","",IF(AY2174=0.04,U2174,AS2174*AY2174))</f>
        <v/>
      </c>
      <c r="AV2174" s="47" t="str">
        <f aca="false">IFERROR(IF(AU2174="","",(VLOOKUP(AG2174,Dados!$X$111:$Z$112,3,0)*AT2174*0.17)),"INSERIR MVA")</f>
        <v/>
      </c>
      <c r="AW2174" s="47" t="str">
        <f aca="false">IFERROR(IF(AR2174="","",AV2174-AU2174),"")</f>
        <v/>
      </c>
      <c r="AX2174" s="51" t="str">
        <f aca="false">IFERROR(IF(AC2174="NÃO","",IF(AM2174&lt;&gt;"",AM2174-W2174,IF(AQ2174&lt;&gt;"",AQ2174-W2174,IF(AW2174&lt;&gt;"",AW2174-W2174,"")))),"")</f>
        <v/>
      </c>
      <c r="AY2174" s="46" t="str">
        <f aca="false">IFERROR(IF(ISNA(VLOOKUP(R2174,Dados!$X$2:$Y$5,2,0)),VLOOKUP(D2174,Dados!$X$7:$Y$33,2,0),VLOOKUP(R2174,Dados!$X$2:$Y$5,2,0)),"")</f>
        <v/>
      </c>
      <c r="AZ2174" s="52" t="str">
        <f aca="false">IF(C2174="","",IF(AND(Y2174="CONSUMO",AC2174="NÃO")*OR(AG2174="-",AG2174="BIT"),IF(E2174&lt;&gt;"",(AI2174-(P2174+L2174-N2174+Q2174)*AY2174)/0.83),""))</f>
        <v/>
      </c>
      <c r="BA2174" s="51" t="str">
        <f aca="false">IF(AZ2174="","",AZ2174*0.17-((P2174+L2174-N2174+Q2174)*AY2174))</f>
        <v/>
      </c>
      <c r="BB2174" s="51" t="str">
        <f aca="false">IF(AND(Y2174="CONSUMO",AG2174="ANEXO I",AY2174&gt;4%),(AI2174-(P2174+L2174-N2174+Q2174)*0.0514)/0.83*(0.5177)*(0.17)-AI2174*0.0514,IF(AND(Y2174="CONSUMO",AG2174="ANEXO II",AY2174&gt;4%),(AI2174-(P2174+L2174-N2174+Q2174)*0.041)/0.83*(0.3295)*(0.17)-AI2174*0.041,IF(AND(Y2174="CONSUMO",AG2174="ANEXO I",AY2174=4%),(AI2174-(P2174+L2174-N2174+Q2174)*0.04)/0.83*(0.5177)*(0.17)-AI2174*0.04,IF(AND(Y2174="CONSUMO",AG2174="ANEXO II",AY2174=4%),(AI2174-(P2174+L2174-N2174+Q2174)*0.04)/0.83*(0.3295)*(0.17)-AI2174*0.04,""))))</f>
        <v/>
      </c>
      <c r="BC2174" s="51" t="str">
        <f aca="false">IF(C2174="","",IF(AND(Y2174="CONSUMO",AC2174="SIM")*OR(AG2174="-",AG2174="BIT"),IF(E2174&lt;&gt;"",(AI2174-(P2174+L2174-N2174+Q2174)*AY2174)/0.83),""))</f>
        <v/>
      </c>
      <c r="BD2174" s="51" t="str">
        <f aca="false">IF(BC2174="","",BC2174*0.17)</f>
        <v/>
      </c>
      <c r="BE2174" s="51" t="str">
        <f aca="false">IF(I2174=6908,0,IF(BC2174="","",BD2174-((P2174+L2174-N2174+Q2174)*AY2174)))</f>
        <v/>
      </c>
      <c r="BF2174" s="53" t="str">
        <f aca="false">IF(B2174="","",IF(OR(B2174="",E2174="Regime Normal"),0,(AI2174-Q2174)*VLOOKUP(R2174,Dados!$X$98:$Y$108,2,0)))</f>
        <v/>
      </c>
      <c r="BG2174" s="54" t="str">
        <f aca="false">IFERROR(VLOOKUP(I2174,Dados!$AC$27:$AD$43,2,0),IF(B2174="","",IF(D2174&lt;&gt;"MT",IF(AND(AC2174="SIM",Y2174="Revenda"),"2403",IF(AND(AC2174="SIM",Y2174="Consumo"),"2407",IF(AND(AC2174="NÃO",Y2174="Revenda"),"2102",IF(AND(AC2174="NÃO",Y2174="Consumo"),"2556",)))),REPLACE(I2174,1,1,1))))</f>
        <v/>
      </c>
    </row>
    <row r="2175" customFormat="false" ht="12.8" hidden="false" customHeight="true" outlineLevel="0" collapsed="false">
      <c r="Y2175" s="45"/>
      <c r="Z2175" s="46" t="str">
        <f aca="false">IF(B2175="","",(IFERROR(VLOOKUP(H2175,Dados!A$3:B$15000,2,0),"Não Encontrado")))</f>
        <v/>
      </c>
      <c r="AA2175" s="46" t="str">
        <f aca="false">IF(B2175="","",(IFERROR(VLOOKUP(G2175,Dados!C$3:E$15000,3,0),"Não Encontrado")))</f>
        <v/>
      </c>
      <c r="AB2175" s="46" t="str">
        <f aca="false">IFERROR(IF(Z2175&lt;&gt;"Não Encontrado",Z2175,IF(AA2175&lt;&gt;"Não Encontrado",AA2175,"")),"")</f>
        <v/>
      </c>
      <c r="AC2175" s="45" t="str">
        <f aca="false">IF(B2175="","",IF(AB2175="","NÃO","SIM"))</f>
        <v/>
      </c>
      <c r="AD2175" s="45" t="str">
        <f aca="false">IFERROR(VLOOKUP(G2175,Dados!$P$3:$R$500,3,0),"")</f>
        <v/>
      </c>
      <c r="AE2175" s="45" t="str">
        <f aca="false">IFERROR(VLOOKUP(G2175,Dados!$K$3:$L$500,2,0),"")</f>
        <v/>
      </c>
      <c r="AF2175" s="45" t="str">
        <f aca="false">IFERROR(VLOOKUP(G2175,Dados!$M$3:$N$500,2,0),"")</f>
        <v/>
      </c>
      <c r="AG2175" s="45" t="str">
        <f aca="false">IF(F2175="","",IF(AND(AD2175="",AE2175="",AF2175=""),"-",IF(AND(AD2175="BIT",AE2175="",AF2175=""),"BIT",IF(AND(AE2175="ANEXO I",AD2175="",AF2175=""),"ANEXO I",IF(AND(AF2175="ANEXO II",AD2175="",AE2175=""),"ANEXO II","Escolher")))))</f>
        <v/>
      </c>
      <c r="AH2175" s="45" t="str">
        <f aca="false">IF(AG2175&lt;&gt;"Pneus","",IFERROR(VLOOKUP(R2175,Dados!$X$2:$Z$5,3,0)*(AI2175-Q2175),VLOOKUP(D2175,Dados!$X$7:$Z$33,3,0)*(AI2175-Q2175)))</f>
        <v/>
      </c>
      <c r="AI2175" s="47" t="str">
        <f aca="false">IF(B2175="","",P2175+Q2175+O2175+M2175+L2175-N2175)</f>
        <v/>
      </c>
      <c r="AJ2175" s="48" t="str">
        <f aca="false">IFERROR(IF(AND(AC2175="SIM",AG2175="-",Y2175="REVENDA"),(AB2175/1+1)*AI2175,IF(AND(AC2175="SIM",AG2175="Pneus",Y2175="REVENDA"),(AB2175/1+1)*(AI2175-AH2175),"")),"")</f>
        <v/>
      </c>
      <c r="AK2175" s="48" t="str">
        <f aca="false">IF(AJ2175="","",AJ2175*17%)</f>
        <v/>
      </c>
      <c r="AL2175" s="48" t="str">
        <f aca="false">IFERROR(IF(AC2175="NÃO","",IF(AK2175="","",IF(E2175="Simples Nacional",BF2175,IF(T2175=0.12,U2175*0.5833337002,IF(T2175=0,AI2175*0.07,U2175))))),"")</f>
        <v/>
      </c>
      <c r="AM2175" s="47" t="str">
        <f aca="false">IFERROR(IF(AC2175="NÃO","",IF(OR(AG2175="-",AG2175="Pneus"),AK2175-AL2175,"")),"")</f>
        <v/>
      </c>
      <c r="AN2175" s="48" t="str">
        <f aca="false">IF(AND(Y2175="REVENDA",AC2175="SIM",AG2175="BIT"),((AB2175/1+1)*AI2175)*0.4117,"")</f>
        <v/>
      </c>
      <c r="AO2175" s="48" t="str">
        <f aca="false">IF(AN2175="","",AN2175*17%)</f>
        <v/>
      </c>
      <c r="AP2175" s="49" t="str">
        <f aca="false">IF(AN2175="","",IF(T2175=0.12,(U2175*0.4117)*0.4117,IF(T2175=0,(AI2175*0.07)*0.4117,U2175*0.4117)))</f>
        <v/>
      </c>
      <c r="AQ2175" s="47" t="str">
        <f aca="false">IF(AN2175="","",AO2175-AP2175)</f>
        <v/>
      </c>
      <c r="AR2175" s="50" t="str">
        <f aca="false">IFERROR(IF(AND(AC2175="SIM",Y2175="REVENDA",LEFT(AG2175,5)="ANEXO")*OR(AE2175="ANEXO I",AF2175="ANEXO II"),VLOOKUP(H2175,Dados!G:I,2,0),""),"INSERIR MVA")</f>
        <v/>
      </c>
      <c r="AS2175" s="48" t="str">
        <f aca="false">IF(LEFT(AG2175,5)="ANEXO",VLOOKUP(AG2175,Dados!$X$111:$Z$112,2,0)*(AI2175-Q2175),"")</f>
        <v/>
      </c>
      <c r="AT2175" s="48" t="str">
        <f aca="false">IFERROR(IF(AR2175="","",(AI2175*AR2175)+AI2175),"INSERIR MVA")</f>
        <v/>
      </c>
      <c r="AU2175" s="48" t="str">
        <f aca="false">IF(AT2175="","",IF(AY2175=0.04,U2175,AS2175*AY2175))</f>
        <v/>
      </c>
      <c r="AV2175" s="47" t="str">
        <f aca="false">IFERROR(IF(AU2175="","",(VLOOKUP(AG2175,Dados!$X$111:$Z$112,3,0)*AT2175*0.17)),"INSERIR MVA")</f>
        <v/>
      </c>
      <c r="AW2175" s="47" t="str">
        <f aca="false">IFERROR(IF(AR2175="","",AV2175-AU2175),"")</f>
        <v/>
      </c>
      <c r="AX2175" s="51" t="str">
        <f aca="false">IFERROR(IF(AC2175="NÃO","",IF(AM2175&lt;&gt;"",AM2175-W2175,IF(AQ2175&lt;&gt;"",AQ2175-W2175,IF(AW2175&lt;&gt;"",AW2175-W2175,"")))),"")</f>
        <v/>
      </c>
      <c r="AY2175" s="46" t="str">
        <f aca="false">IFERROR(IF(ISNA(VLOOKUP(R2175,Dados!$X$2:$Y$5,2,0)),VLOOKUP(D2175,Dados!$X$7:$Y$33,2,0),VLOOKUP(R2175,Dados!$X$2:$Y$5,2,0)),"")</f>
        <v/>
      </c>
      <c r="AZ2175" s="52" t="str">
        <f aca="false">IF(C2175="","",IF(AND(Y2175="CONSUMO",AC2175="NÃO")*OR(AG2175="-",AG2175="BIT"),IF(E2175&lt;&gt;"",(AI2175-(P2175+L2175-N2175+Q2175)*AY2175)/0.83),""))</f>
        <v/>
      </c>
      <c r="BA2175" s="51" t="str">
        <f aca="false">IF(AZ2175="","",AZ2175*0.17-((P2175+L2175-N2175+Q2175)*AY2175))</f>
        <v/>
      </c>
      <c r="BB2175" s="51" t="str">
        <f aca="false">IF(AND(Y2175="CONSUMO",AG2175="ANEXO I",AY2175&gt;4%),(AI2175-(P2175+L2175-N2175+Q2175)*0.0514)/0.83*(0.5177)*(0.17)-AI2175*0.0514,IF(AND(Y2175="CONSUMO",AG2175="ANEXO II",AY2175&gt;4%),(AI2175-(P2175+L2175-N2175+Q2175)*0.041)/0.83*(0.3295)*(0.17)-AI2175*0.041,IF(AND(Y2175="CONSUMO",AG2175="ANEXO I",AY2175=4%),(AI2175-(P2175+L2175-N2175+Q2175)*0.04)/0.83*(0.5177)*(0.17)-AI2175*0.04,IF(AND(Y2175="CONSUMO",AG2175="ANEXO II",AY2175=4%),(AI2175-(P2175+L2175-N2175+Q2175)*0.04)/0.83*(0.3295)*(0.17)-AI2175*0.04,""))))</f>
        <v/>
      </c>
      <c r="BC2175" s="51" t="str">
        <f aca="false">IF(C2175="","",IF(AND(Y2175="CONSUMO",AC2175="SIM")*OR(AG2175="-",AG2175="BIT"),IF(E2175&lt;&gt;"",(AI2175-(P2175+L2175-N2175+Q2175)*AY2175)/0.83),""))</f>
        <v/>
      </c>
      <c r="BD2175" s="51" t="str">
        <f aca="false">IF(BC2175="","",BC2175*0.17)</f>
        <v/>
      </c>
      <c r="BE2175" s="51" t="str">
        <f aca="false">IF(I2175=6908,0,IF(BC2175="","",BD2175-((P2175+L2175-N2175+Q2175)*AY2175)))</f>
        <v/>
      </c>
      <c r="BF2175" s="53" t="str">
        <f aca="false">IF(B2175="","",IF(OR(B2175="",E2175="Regime Normal"),0,(AI2175-Q2175)*VLOOKUP(R2175,Dados!$X$98:$Y$108,2,0)))</f>
        <v/>
      </c>
      <c r="BG2175" s="54" t="str">
        <f aca="false">IFERROR(VLOOKUP(I2175,Dados!$AC$27:$AD$43,2,0),IF(B2175="","",IF(D2175&lt;&gt;"MT",IF(AND(AC2175="SIM",Y2175="Revenda"),"2403",IF(AND(AC2175="SIM",Y2175="Consumo"),"2407",IF(AND(AC2175="NÃO",Y2175="Revenda"),"2102",IF(AND(AC2175="NÃO",Y2175="Consumo"),"2556",)))),REPLACE(I2175,1,1,1))))</f>
        <v/>
      </c>
    </row>
    <row r="2176" customFormat="false" ht="12.8" hidden="false" customHeight="true" outlineLevel="0" collapsed="false">
      <c r="Y2176" s="45"/>
      <c r="Z2176" s="46" t="str">
        <f aca="false">IF(B2176="","",(IFERROR(VLOOKUP(H2176,Dados!A$3:B$15000,2,0),"Não Encontrado")))</f>
        <v/>
      </c>
      <c r="AA2176" s="46" t="str">
        <f aca="false">IF(B2176="","",(IFERROR(VLOOKUP(G2176,Dados!C$3:E$15000,3,0),"Não Encontrado")))</f>
        <v/>
      </c>
      <c r="AB2176" s="46" t="str">
        <f aca="false">IFERROR(IF(Z2176&lt;&gt;"Não Encontrado",Z2176,IF(AA2176&lt;&gt;"Não Encontrado",AA2176,"")),"")</f>
        <v/>
      </c>
      <c r="AC2176" s="45" t="str">
        <f aca="false">IF(B2176="","",IF(AB2176="","NÃO","SIM"))</f>
        <v/>
      </c>
      <c r="AD2176" s="45" t="str">
        <f aca="false">IFERROR(VLOOKUP(G2176,Dados!$P$3:$R$500,3,0),"")</f>
        <v/>
      </c>
      <c r="AE2176" s="45" t="str">
        <f aca="false">IFERROR(VLOOKUP(G2176,Dados!$K$3:$L$500,2,0),"")</f>
        <v/>
      </c>
      <c r="AF2176" s="45" t="str">
        <f aca="false">IFERROR(VLOOKUP(G2176,Dados!$M$3:$N$500,2,0),"")</f>
        <v/>
      </c>
      <c r="AG2176" s="45" t="str">
        <f aca="false">IF(F2176="","",IF(AND(AD2176="",AE2176="",AF2176=""),"-",IF(AND(AD2176="BIT",AE2176="",AF2176=""),"BIT",IF(AND(AE2176="ANEXO I",AD2176="",AF2176=""),"ANEXO I",IF(AND(AF2176="ANEXO II",AD2176="",AE2176=""),"ANEXO II","Escolher")))))</f>
        <v/>
      </c>
      <c r="AH2176" s="45" t="str">
        <f aca="false">IF(AG2176&lt;&gt;"Pneus","",IFERROR(VLOOKUP(R2176,Dados!$X$2:$Z$5,3,0)*(AI2176-Q2176),VLOOKUP(D2176,Dados!$X$7:$Z$33,3,0)*(AI2176-Q2176)))</f>
        <v/>
      </c>
      <c r="AI2176" s="47" t="str">
        <f aca="false">IF(B2176="","",P2176+Q2176+O2176+M2176+L2176-N2176)</f>
        <v/>
      </c>
      <c r="AJ2176" s="48" t="str">
        <f aca="false">IFERROR(IF(AND(AC2176="SIM",AG2176="-",Y2176="REVENDA"),(AB2176/1+1)*AI2176,IF(AND(AC2176="SIM",AG2176="Pneus",Y2176="REVENDA"),(AB2176/1+1)*(AI2176-AH2176),"")),"")</f>
        <v/>
      </c>
      <c r="AK2176" s="48" t="str">
        <f aca="false">IF(AJ2176="","",AJ2176*17%)</f>
        <v/>
      </c>
      <c r="AL2176" s="48" t="str">
        <f aca="false">IFERROR(IF(AC2176="NÃO","",IF(AK2176="","",IF(E2176="Simples Nacional",BF2176,IF(T2176=0.12,U2176*0.5833337002,IF(T2176=0,AI2176*0.07,U2176))))),"")</f>
        <v/>
      </c>
      <c r="AM2176" s="47" t="str">
        <f aca="false">IFERROR(IF(AC2176="NÃO","",IF(OR(AG2176="-",AG2176="Pneus"),AK2176-AL2176,"")),"")</f>
        <v/>
      </c>
      <c r="AN2176" s="48" t="str">
        <f aca="false">IF(AND(Y2176="REVENDA",AC2176="SIM",AG2176="BIT"),((AB2176/1+1)*AI2176)*0.4117,"")</f>
        <v/>
      </c>
      <c r="AO2176" s="48" t="str">
        <f aca="false">IF(AN2176="","",AN2176*17%)</f>
        <v/>
      </c>
      <c r="AP2176" s="49" t="str">
        <f aca="false">IF(AN2176="","",IF(T2176=0.12,(U2176*0.4117)*0.4117,IF(T2176=0,(AI2176*0.07)*0.4117,U2176*0.4117)))</f>
        <v/>
      </c>
      <c r="AQ2176" s="47" t="str">
        <f aca="false">IF(AN2176="","",AO2176-AP2176)</f>
        <v/>
      </c>
      <c r="AR2176" s="50" t="str">
        <f aca="false">IFERROR(IF(AND(AC2176="SIM",Y2176="REVENDA",LEFT(AG2176,5)="ANEXO")*OR(AE2176="ANEXO I",AF2176="ANEXO II"),VLOOKUP(H2176,Dados!G:I,2,0),""),"INSERIR MVA")</f>
        <v/>
      </c>
      <c r="AS2176" s="48" t="str">
        <f aca="false">IF(LEFT(AG2176,5)="ANEXO",VLOOKUP(AG2176,Dados!$X$111:$Z$112,2,0)*(AI2176-Q2176),"")</f>
        <v/>
      </c>
      <c r="AT2176" s="48" t="str">
        <f aca="false">IFERROR(IF(AR2176="","",(AI2176*AR2176)+AI2176),"INSERIR MVA")</f>
        <v/>
      </c>
      <c r="AU2176" s="48" t="str">
        <f aca="false">IF(AT2176="","",IF(AY2176=0.04,U2176,AS2176*AY2176))</f>
        <v/>
      </c>
      <c r="AV2176" s="47" t="str">
        <f aca="false">IFERROR(IF(AU2176="","",(VLOOKUP(AG2176,Dados!$X$111:$Z$112,3,0)*AT2176*0.17)),"INSERIR MVA")</f>
        <v/>
      </c>
      <c r="AW2176" s="47" t="str">
        <f aca="false">IFERROR(IF(AR2176="","",AV2176-AU2176),"")</f>
        <v/>
      </c>
      <c r="AX2176" s="51" t="str">
        <f aca="false">IFERROR(IF(AC2176="NÃO","",IF(AM2176&lt;&gt;"",AM2176-W2176,IF(AQ2176&lt;&gt;"",AQ2176-W2176,IF(AW2176&lt;&gt;"",AW2176-W2176,"")))),"")</f>
        <v/>
      </c>
      <c r="AY2176" s="46" t="str">
        <f aca="false">IFERROR(IF(ISNA(VLOOKUP(R2176,Dados!$X$2:$Y$5,2,0)),VLOOKUP(D2176,Dados!$X$7:$Y$33,2,0),VLOOKUP(R2176,Dados!$X$2:$Y$5,2,0)),"")</f>
        <v/>
      </c>
      <c r="AZ2176" s="52" t="str">
        <f aca="false">IF(C2176="","",IF(AND(Y2176="CONSUMO",AC2176="NÃO")*OR(AG2176="-",AG2176="BIT"),IF(E2176&lt;&gt;"",(AI2176-(P2176+L2176-N2176+Q2176)*AY2176)/0.83),""))</f>
        <v/>
      </c>
      <c r="BA2176" s="51" t="str">
        <f aca="false">IF(AZ2176="","",AZ2176*0.17-((P2176+L2176-N2176+Q2176)*AY2176))</f>
        <v/>
      </c>
      <c r="BB2176" s="51" t="str">
        <f aca="false">IF(AND(Y2176="CONSUMO",AG2176="ANEXO I",AY2176&gt;4%),(AI2176-(P2176+L2176-N2176+Q2176)*0.0514)/0.83*(0.5177)*(0.17)-AI2176*0.0514,IF(AND(Y2176="CONSUMO",AG2176="ANEXO II",AY2176&gt;4%),(AI2176-(P2176+L2176-N2176+Q2176)*0.041)/0.83*(0.3295)*(0.17)-AI2176*0.041,IF(AND(Y2176="CONSUMO",AG2176="ANEXO I",AY2176=4%),(AI2176-(P2176+L2176-N2176+Q2176)*0.04)/0.83*(0.5177)*(0.17)-AI2176*0.04,IF(AND(Y2176="CONSUMO",AG2176="ANEXO II",AY2176=4%),(AI2176-(P2176+L2176-N2176+Q2176)*0.04)/0.83*(0.3295)*(0.17)-AI2176*0.04,""))))</f>
        <v/>
      </c>
      <c r="BC2176" s="51" t="str">
        <f aca="false">IF(C2176="","",IF(AND(Y2176="CONSUMO",AC2176="SIM")*OR(AG2176="-",AG2176="BIT"),IF(E2176&lt;&gt;"",(AI2176-(P2176+L2176-N2176+Q2176)*AY2176)/0.83),""))</f>
        <v/>
      </c>
      <c r="BD2176" s="51" t="str">
        <f aca="false">IF(BC2176="","",BC2176*0.17)</f>
        <v/>
      </c>
      <c r="BE2176" s="51" t="str">
        <f aca="false">IF(I2176=6908,0,IF(BC2176="","",BD2176-((P2176+L2176-N2176+Q2176)*AY2176)))</f>
        <v/>
      </c>
      <c r="BF2176" s="53" t="str">
        <f aca="false">IF(B2176="","",IF(OR(B2176="",E2176="Regime Normal"),0,(AI2176-Q2176)*VLOOKUP(R2176,Dados!$X$98:$Y$108,2,0)))</f>
        <v/>
      </c>
      <c r="BG2176" s="54" t="str">
        <f aca="false">IFERROR(VLOOKUP(I2176,Dados!$AC$27:$AD$43,2,0),IF(B2176="","",IF(D2176&lt;&gt;"MT",IF(AND(AC2176="SIM",Y2176="Revenda"),"2403",IF(AND(AC2176="SIM",Y2176="Consumo"),"2407",IF(AND(AC2176="NÃO",Y2176="Revenda"),"2102",IF(AND(AC2176="NÃO",Y2176="Consumo"),"2556",)))),REPLACE(I2176,1,1,1))))</f>
        <v/>
      </c>
    </row>
    <row r="2177" customFormat="false" ht="12.8" hidden="false" customHeight="true" outlineLevel="0" collapsed="false">
      <c r="Y2177" s="45"/>
      <c r="Z2177" s="46" t="str">
        <f aca="false">IF(B2177="","",(IFERROR(VLOOKUP(H2177,Dados!A$3:B$15000,2,0),"Não Encontrado")))</f>
        <v/>
      </c>
      <c r="AA2177" s="46" t="str">
        <f aca="false">IF(B2177="","",(IFERROR(VLOOKUP(G2177,Dados!C$3:E$15000,3,0),"Não Encontrado")))</f>
        <v/>
      </c>
      <c r="AB2177" s="46" t="str">
        <f aca="false">IFERROR(IF(Z2177&lt;&gt;"Não Encontrado",Z2177,IF(AA2177&lt;&gt;"Não Encontrado",AA2177,"")),"")</f>
        <v/>
      </c>
      <c r="AC2177" s="45" t="str">
        <f aca="false">IF(B2177="","",IF(AB2177="","NÃO","SIM"))</f>
        <v/>
      </c>
      <c r="AD2177" s="45" t="str">
        <f aca="false">IFERROR(VLOOKUP(G2177,Dados!$P$3:$R$500,3,0),"")</f>
        <v/>
      </c>
      <c r="AE2177" s="45" t="str">
        <f aca="false">IFERROR(VLOOKUP(G2177,Dados!$K$3:$L$500,2,0),"")</f>
        <v/>
      </c>
      <c r="AF2177" s="45" t="str">
        <f aca="false">IFERROR(VLOOKUP(G2177,Dados!$M$3:$N$500,2,0),"")</f>
        <v/>
      </c>
      <c r="AG2177" s="45" t="str">
        <f aca="false">IF(F2177="","",IF(AND(AD2177="",AE2177="",AF2177=""),"-",IF(AND(AD2177="BIT",AE2177="",AF2177=""),"BIT",IF(AND(AE2177="ANEXO I",AD2177="",AF2177=""),"ANEXO I",IF(AND(AF2177="ANEXO II",AD2177="",AE2177=""),"ANEXO II","Escolher")))))</f>
        <v/>
      </c>
      <c r="AH2177" s="45" t="str">
        <f aca="false">IF(AG2177&lt;&gt;"Pneus","",IFERROR(VLOOKUP(R2177,Dados!$X$2:$Z$5,3,0)*(AI2177-Q2177),VLOOKUP(D2177,Dados!$X$7:$Z$33,3,0)*(AI2177-Q2177)))</f>
        <v/>
      </c>
      <c r="AI2177" s="47" t="str">
        <f aca="false">IF(B2177="","",P2177+Q2177+O2177+M2177+L2177-N2177)</f>
        <v/>
      </c>
      <c r="AJ2177" s="48" t="str">
        <f aca="false">IFERROR(IF(AND(AC2177="SIM",AG2177="-",Y2177="REVENDA"),(AB2177/1+1)*AI2177,IF(AND(AC2177="SIM",AG2177="Pneus",Y2177="REVENDA"),(AB2177/1+1)*(AI2177-AH2177),"")),"")</f>
        <v/>
      </c>
      <c r="AK2177" s="48" t="str">
        <f aca="false">IF(AJ2177="","",AJ2177*17%)</f>
        <v/>
      </c>
      <c r="AL2177" s="48" t="str">
        <f aca="false">IFERROR(IF(AC2177="NÃO","",IF(AK2177="","",IF(E2177="Simples Nacional",BF2177,IF(T2177=0.12,U2177*0.5833337002,IF(T2177=0,AI2177*0.07,U2177))))),"")</f>
        <v/>
      </c>
      <c r="AM2177" s="47" t="str">
        <f aca="false">IFERROR(IF(AC2177="NÃO","",IF(OR(AG2177="-",AG2177="Pneus"),AK2177-AL2177,"")),"")</f>
        <v/>
      </c>
      <c r="AN2177" s="48" t="str">
        <f aca="false">IF(AND(Y2177="REVENDA",AC2177="SIM",AG2177="BIT"),((AB2177/1+1)*AI2177)*0.4117,"")</f>
        <v/>
      </c>
      <c r="AO2177" s="48" t="str">
        <f aca="false">IF(AN2177="","",AN2177*17%)</f>
        <v/>
      </c>
      <c r="AP2177" s="49" t="str">
        <f aca="false">IF(AN2177="","",IF(T2177=0.12,(U2177*0.4117)*0.4117,IF(T2177=0,(AI2177*0.07)*0.4117,U2177*0.4117)))</f>
        <v/>
      </c>
      <c r="AQ2177" s="47" t="str">
        <f aca="false">IF(AN2177="","",AO2177-AP2177)</f>
        <v/>
      </c>
      <c r="AR2177" s="50" t="str">
        <f aca="false">IFERROR(IF(AND(AC2177="SIM",Y2177="REVENDA",LEFT(AG2177,5)="ANEXO")*OR(AE2177="ANEXO I",AF2177="ANEXO II"),VLOOKUP(H2177,Dados!G:I,2,0),""),"INSERIR MVA")</f>
        <v/>
      </c>
      <c r="AS2177" s="48" t="str">
        <f aca="false">IF(LEFT(AG2177,5)="ANEXO",VLOOKUP(AG2177,Dados!$X$111:$Z$112,2,0)*(AI2177-Q2177),"")</f>
        <v/>
      </c>
      <c r="AT2177" s="48" t="str">
        <f aca="false">IFERROR(IF(AR2177="","",(AI2177*AR2177)+AI2177),"INSERIR MVA")</f>
        <v/>
      </c>
      <c r="AU2177" s="48" t="str">
        <f aca="false">IF(AT2177="","",IF(AY2177=0.04,U2177,AS2177*AY2177))</f>
        <v/>
      </c>
      <c r="AV2177" s="47" t="str">
        <f aca="false">IFERROR(IF(AU2177="","",(VLOOKUP(AG2177,Dados!$X$111:$Z$112,3,0)*AT2177*0.17)),"INSERIR MVA")</f>
        <v/>
      </c>
      <c r="AW2177" s="47" t="str">
        <f aca="false">IFERROR(IF(AR2177="","",AV2177-AU2177),"")</f>
        <v/>
      </c>
      <c r="AX2177" s="51" t="str">
        <f aca="false">IFERROR(IF(AC2177="NÃO","",IF(AM2177&lt;&gt;"",AM2177-W2177,IF(AQ2177&lt;&gt;"",AQ2177-W2177,IF(AW2177&lt;&gt;"",AW2177-W2177,"")))),"")</f>
        <v/>
      </c>
      <c r="AY2177" s="46" t="str">
        <f aca="false">IFERROR(IF(ISNA(VLOOKUP(R2177,Dados!$X$2:$Y$5,2,0)),VLOOKUP(D2177,Dados!$X$7:$Y$33,2,0),VLOOKUP(R2177,Dados!$X$2:$Y$5,2,0)),"")</f>
        <v/>
      </c>
      <c r="AZ2177" s="52" t="str">
        <f aca="false">IF(C2177="","",IF(AND(Y2177="CONSUMO",AC2177="NÃO")*OR(AG2177="-",AG2177="BIT"),IF(E2177&lt;&gt;"",(AI2177-(P2177+L2177-N2177+Q2177)*AY2177)/0.83),""))</f>
        <v/>
      </c>
      <c r="BA2177" s="51" t="str">
        <f aca="false">IF(AZ2177="","",AZ2177*0.17-((P2177+L2177-N2177+Q2177)*AY2177))</f>
        <v/>
      </c>
      <c r="BB2177" s="51" t="str">
        <f aca="false">IF(AND(Y2177="CONSUMO",AG2177="ANEXO I",AY2177&gt;4%),(AI2177-(P2177+L2177-N2177+Q2177)*0.0514)/0.83*(0.5177)*(0.17)-AI2177*0.0514,IF(AND(Y2177="CONSUMO",AG2177="ANEXO II",AY2177&gt;4%),(AI2177-(P2177+L2177-N2177+Q2177)*0.041)/0.83*(0.3295)*(0.17)-AI2177*0.041,IF(AND(Y2177="CONSUMO",AG2177="ANEXO I",AY2177=4%),(AI2177-(P2177+L2177-N2177+Q2177)*0.04)/0.83*(0.5177)*(0.17)-AI2177*0.04,IF(AND(Y2177="CONSUMO",AG2177="ANEXO II",AY2177=4%),(AI2177-(P2177+L2177-N2177+Q2177)*0.04)/0.83*(0.3295)*(0.17)-AI2177*0.04,""))))</f>
        <v/>
      </c>
      <c r="BC2177" s="51" t="str">
        <f aca="false">IF(C2177="","",IF(AND(Y2177="CONSUMO",AC2177="SIM")*OR(AG2177="-",AG2177="BIT"),IF(E2177&lt;&gt;"",(AI2177-(P2177+L2177-N2177+Q2177)*AY2177)/0.83),""))</f>
        <v/>
      </c>
      <c r="BD2177" s="51" t="str">
        <f aca="false">IF(BC2177="","",BC2177*0.17)</f>
        <v/>
      </c>
      <c r="BE2177" s="51" t="str">
        <f aca="false">IF(I2177=6908,0,IF(BC2177="","",BD2177-((P2177+L2177-N2177+Q2177)*AY2177)))</f>
        <v/>
      </c>
      <c r="BF2177" s="53" t="str">
        <f aca="false">IF(B2177="","",IF(OR(B2177="",E2177="Regime Normal"),0,(AI2177-Q2177)*VLOOKUP(R2177,Dados!$X$98:$Y$108,2,0)))</f>
        <v/>
      </c>
      <c r="BG2177" s="54" t="str">
        <f aca="false">IFERROR(VLOOKUP(I2177,Dados!$AC$27:$AD$43,2,0),IF(B2177="","",IF(D2177&lt;&gt;"MT",IF(AND(AC2177="SIM",Y2177="Revenda"),"2403",IF(AND(AC2177="SIM",Y2177="Consumo"),"2407",IF(AND(AC2177="NÃO",Y2177="Revenda"),"2102",IF(AND(AC2177="NÃO",Y2177="Consumo"),"2556",)))),REPLACE(I2177,1,1,1))))</f>
        <v/>
      </c>
    </row>
    <row r="2178" customFormat="false" ht="12.8" hidden="false" customHeight="true" outlineLevel="0" collapsed="false">
      <c r="Y2178" s="45"/>
      <c r="Z2178" s="46" t="str">
        <f aca="false">IF(B2178="","",(IFERROR(VLOOKUP(H2178,Dados!A$3:B$15000,2,0),"Não Encontrado")))</f>
        <v/>
      </c>
      <c r="AA2178" s="46" t="str">
        <f aca="false">IF(B2178="","",(IFERROR(VLOOKUP(G2178,Dados!C$3:E$15000,3,0),"Não Encontrado")))</f>
        <v/>
      </c>
      <c r="AB2178" s="46" t="str">
        <f aca="false">IFERROR(IF(Z2178&lt;&gt;"Não Encontrado",Z2178,IF(AA2178&lt;&gt;"Não Encontrado",AA2178,"")),"")</f>
        <v/>
      </c>
      <c r="AC2178" s="45" t="str">
        <f aca="false">IF(B2178="","",IF(AB2178="","NÃO","SIM"))</f>
        <v/>
      </c>
      <c r="AD2178" s="45" t="str">
        <f aca="false">IFERROR(VLOOKUP(G2178,Dados!$P$3:$R$500,3,0),"")</f>
        <v/>
      </c>
      <c r="AE2178" s="45" t="str">
        <f aca="false">IFERROR(VLOOKUP(G2178,Dados!$K$3:$L$500,2,0),"")</f>
        <v/>
      </c>
      <c r="AF2178" s="45" t="str">
        <f aca="false">IFERROR(VLOOKUP(G2178,Dados!$M$3:$N$500,2,0),"")</f>
        <v/>
      </c>
      <c r="AG2178" s="45" t="str">
        <f aca="false">IF(F2178="","",IF(AND(AD2178="",AE2178="",AF2178=""),"-",IF(AND(AD2178="BIT",AE2178="",AF2178=""),"BIT",IF(AND(AE2178="ANEXO I",AD2178="",AF2178=""),"ANEXO I",IF(AND(AF2178="ANEXO II",AD2178="",AE2178=""),"ANEXO II","Escolher")))))</f>
        <v/>
      </c>
      <c r="AH2178" s="45" t="str">
        <f aca="false">IF(AG2178&lt;&gt;"Pneus","",IFERROR(VLOOKUP(R2178,Dados!$X$2:$Z$5,3,0)*(AI2178-Q2178),VLOOKUP(D2178,Dados!$X$7:$Z$33,3,0)*(AI2178-Q2178)))</f>
        <v/>
      </c>
      <c r="AI2178" s="47" t="str">
        <f aca="false">IF(B2178="","",P2178+Q2178+O2178+M2178+L2178-N2178)</f>
        <v/>
      </c>
      <c r="AJ2178" s="48" t="str">
        <f aca="false">IFERROR(IF(AND(AC2178="SIM",AG2178="-",Y2178="REVENDA"),(AB2178/1+1)*AI2178,IF(AND(AC2178="SIM",AG2178="Pneus",Y2178="REVENDA"),(AB2178/1+1)*(AI2178-AH2178),"")),"")</f>
        <v/>
      </c>
      <c r="AK2178" s="48" t="str">
        <f aca="false">IF(AJ2178="","",AJ2178*17%)</f>
        <v/>
      </c>
      <c r="AL2178" s="48" t="str">
        <f aca="false">IFERROR(IF(AC2178="NÃO","",IF(AK2178="","",IF(E2178="Simples Nacional",BF2178,IF(T2178=0.12,U2178*0.5833337002,IF(T2178=0,AI2178*0.07,U2178))))),"")</f>
        <v/>
      </c>
      <c r="AM2178" s="47" t="str">
        <f aca="false">IFERROR(IF(AC2178="NÃO","",IF(OR(AG2178="-",AG2178="Pneus"),AK2178-AL2178,"")),"")</f>
        <v/>
      </c>
      <c r="AN2178" s="48" t="str">
        <f aca="false">IF(AND(Y2178="REVENDA",AC2178="SIM",AG2178="BIT"),((AB2178/1+1)*AI2178)*0.4117,"")</f>
        <v/>
      </c>
      <c r="AO2178" s="48" t="str">
        <f aca="false">IF(AN2178="","",AN2178*17%)</f>
        <v/>
      </c>
      <c r="AP2178" s="49" t="str">
        <f aca="false">IF(AN2178="","",IF(T2178=0.12,(U2178*0.4117)*0.4117,IF(T2178=0,(AI2178*0.07)*0.4117,U2178*0.4117)))</f>
        <v/>
      </c>
      <c r="AQ2178" s="47" t="str">
        <f aca="false">IF(AN2178="","",AO2178-AP2178)</f>
        <v/>
      </c>
      <c r="AR2178" s="50" t="str">
        <f aca="false">IFERROR(IF(AND(AC2178="SIM",Y2178="REVENDA",LEFT(AG2178,5)="ANEXO")*OR(AE2178="ANEXO I",AF2178="ANEXO II"),VLOOKUP(H2178,Dados!G:I,2,0),""),"INSERIR MVA")</f>
        <v/>
      </c>
      <c r="AS2178" s="48" t="str">
        <f aca="false">IF(LEFT(AG2178,5)="ANEXO",VLOOKUP(AG2178,Dados!$X$111:$Z$112,2,0)*(AI2178-Q2178),"")</f>
        <v/>
      </c>
      <c r="AT2178" s="48" t="str">
        <f aca="false">IFERROR(IF(AR2178="","",(AI2178*AR2178)+AI2178),"INSERIR MVA")</f>
        <v/>
      </c>
      <c r="AU2178" s="48" t="str">
        <f aca="false">IF(AT2178="","",IF(AY2178=0.04,U2178,AS2178*AY2178))</f>
        <v/>
      </c>
      <c r="AV2178" s="47" t="str">
        <f aca="false">IFERROR(IF(AU2178="","",(VLOOKUP(AG2178,Dados!$X$111:$Z$112,3,0)*AT2178*0.17)),"INSERIR MVA")</f>
        <v/>
      </c>
      <c r="AW2178" s="47" t="str">
        <f aca="false">IFERROR(IF(AR2178="","",AV2178-AU2178),"")</f>
        <v/>
      </c>
      <c r="AX2178" s="51" t="str">
        <f aca="false">IFERROR(IF(AC2178="NÃO","",IF(AM2178&lt;&gt;"",AM2178-W2178,IF(AQ2178&lt;&gt;"",AQ2178-W2178,IF(AW2178&lt;&gt;"",AW2178-W2178,"")))),"")</f>
        <v/>
      </c>
      <c r="AY2178" s="46" t="str">
        <f aca="false">IFERROR(IF(ISNA(VLOOKUP(R2178,Dados!$X$2:$Y$5,2,0)),VLOOKUP(D2178,Dados!$X$7:$Y$33,2,0),VLOOKUP(R2178,Dados!$X$2:$Y$5,2,0)),"")</f>
        <v/>
      </c>
      <c r="AZ2178" s="52" t="str">
        <f aca="false">IF(C2178="","",IF(AND(Y2178="CONSUMO",AC2178="NÃO")*OR(AG2178="-",AG2178="BIT"),IF(E2178&lt;&gt;"",(AI2178-(P2178+L2178-N2178+Q2178)*AY2178)/0.83),""))</f>
        <v/>
      </c>
      <c r="BA2178" s="51" t="str">
        <f aca="false">IF(AZ2178="","",AZ2178*0.17-((P2178+L2178-N2178+Q2178)*AY2178))</f>
        <v/>
      </c>
      <c r="BB2178" s="51" t="str">
        <f aca="false">IF(AND(Y2178="CONSUMO",AG2178="ANEXO I",AY2178&gt;4%),(AI2178-(P2178+L2178-N2178+Q2178)*0.0514)/0.83*(0.5177)*(0.17)-AI2178*0.0514,IF(AND(Y2178="CONSUMO",AG2178="ANEXO II",AY2178&gt;4%),(AI2178-(P2178+L2178-N2178+Q2178)*0.041)/0.83*(0.3295)*(0.17)-AI2178*0.041,IF(AND(Y2178="CONSUMO",AG2178="ANEXO I",AY2178=4%),(AI2178-(P2178+L2178-N2178+Q2178)*0.04)/0.83*(0.5177)*(0.17)-AI2178*0.04,IF(AND(Y2178="CONSUMO",AG2178="ANEXO II",AY2178=4%),(AI2178-(P2178+L2178-N2178+Q2178)*0.04)/0.83*(0.3295)*(0.17)-AI2178*0.04,""))))</f>
        <v/>
      </c>
      <c r="BC2178" s="51" t="str">
        <f aca="false">IF(C2178="","",IF(AND(Y2178="CONSUMO",AC2178="SIM")*OR(AG2178="-",AG2178="BIT"),IF(E2178&lt;&gt;"",(AI2178-(P2178+L2178-N2178+Q2178)*AY2178)/0.83),""))</f>
        <v/>
      </c>
      <c r="BD2178" s="51" t="str">
        <f aca="false">IF(BC2178="","",BC2178*0.17)</f>
        <v/>
      </c>
      <c r="BE2178" s="51" t="str">
        <f aca="false">IF(I2178=6908,0,IF(BC2178="","",BD2178-((P2178+L2178-N2178+Q2178)*AY2178)))</f>
        <v/>
      </c>
      <c r="BF2178" s="53" t="str">
        <f aca="false">IF(B2178="","",IF(OR(B2178="",E2178="Regime Normal"),0,(AI2178-Q2178)*VLOOKUP(R2178,Dados!$X$98:$Y$108,2,0)))</f>
        <v/>
      </c>
      <c r="BG2178" s="54" t="str">
        <f aca="false">IFERROR(VLOOKUP(I2178,Dados!$AC$27:$AD$43,2,0),IF(B2178="","",IF(D2178&lt;&gt;"MT",IF(AND(AC2178="SIM",Y2178="Revenda"),"2403",IF(AND(AC2178="SIM",Y2178="Consumo"),"2407",IF(AND(AC2178="NÃO",Y2178="Revenda"),"2102",IF(AND(AC2178="NÃO",Y2178="Consumo"),"2556",)))),REPLACE(I2178,1,1,1))))</f>
        <v/>
      </c>
    </row>
    <row r="2179" customFormat="false" ht="12.8" hidden="false" customHeight="true" outlineLevel="0" collapsed="false">
      <c r="Y2179" s="45"/>
      <c r="Z2179" s="46" t="str">
        <f aca="false">IF(B2179="","",(IFERROR(VLOOKUP(H2179,Dados!A$3:B$15000,2,0),"Não Encontrado")))</f>
        <v/>
      </c>
      <c r="AA2179" s="46" t="str">
        <f aca="false">IF(B2179="","",(IFERROR(VLOOKUP(G2179,Dados!C$3:E$15000,3,0),"Não Encontrado")))</f>
        <v/>
      </c>
      <c r="AB2179" s="46" t="str">
        <f aca="false">IFERROR(IF(Z2179&lt;&gt;"Não Encontrado",Z2179,IF(AA2179&lt;&gt;"Não Encontrado",AA2179,"")),"")</f>
        <v/>
      </c>
      <c r="AC2179" s="45" t="str">
        <f aca="false">IF(B2179="","",IF(AB2179="","NÃO","SIM"))</f>
        <v/>
      </c>
      <c r="AD2179" s="45" t="str">
        <f aca="false">IFERROR(VLOOKUP(G2179,Dados!$P$3:$R$500,3,0),"")</f>
        <v/>
      </c>
      <c r="AE2179" s="45" t="str">
        <f aca="false">IFERROR(VLOOKUP(G2179,Dados!$K$3:$L$500,2,0),"")</f>
        <v/>
      </c>
      <c r="AF2179" s="45" t="str">
        <f aca="false">IFERROR(VLOOKUP(G2179,Dados!$M$3:$N$500,2,0),"")</f>
        <v/>
      </c>
      <c r="AG2179" s="45" t="str">
        <f aca="false">IF(F2179="","",IF(AND(AD2179="",AE2179="",AF2179=""),"-",IF(AND(AD2179="BIT",AE2179="",AF2179=""),"BIT",IF(AND(AE2179="ANEXO I",AD2179="",AF2179=""),"ANEXO I",IF(AND(AF2179="ANEXO II",AD2179="",AE2179=""),"ANEXO II","Escolher")))))</f>
        <v/>
      </c>
      <c r="AH2179" s="45" t="str">
        <f aca="false">IF(AG2179&lt;&gt;"Pneus","",IFERROR(VLOOKUP(R2179,Dados!$X$2:$Z$5,3,0)*(AI2179-Q2179),VLOOKUP(D2179,Dados!$X$7:$Z$33,3,0)*(AI2179-Q2179)))</f>
        <v/>
      </c>
      <c r="AI2179" s="47" t="str">
        <f aca="false">IF(B2179="","",P2179+Q2179+O2179+M2179+L2179-N2179)</f>
        <v/>
      </c>
      <c r="AJ2179" s="48" t="str">
        <f aca="false">IFERROR(IF(AND(AC2179="SIM",AG2179="-",Y2179="REVENDA"),(AB2179/1+1)*AI2179,IF(AND(AC2179="SIM",AG2179="Pneus",Y2179="REVENDA"),(AB2179/1+1)*(AI2179-AH2179),"")),"")</f>
        <v/>
      </c>
      <c r="AK2179" s="48" t="str">
        <f aca="false">IF(AJ2179="","",AJ2179*17%)</f>
        <v/>
      </c>
      <c r="AL2179" s="48" t="str">
        <f aca="false">IFERROR(IF(AC2179="NÃO","",IF(AK2179="","",IF(E2179="Simples Nacional",BF2179,IF(T2179=0.12,U2179*0.5833337002,IF(T2179=0,AI2179*0.07,U2179))))),"")</f>
        <v/>
      </c>
      <c r="AM2179" s="47" t="str">
        <f aca="false">IFERROR(IF(AC2179="NÃO","",IF(OR(AG2179="-",AG2179="Pneus"),AK2179-AL2179,"")),"")</f>
        <v/>
      </c>
      <c r="AN2179" s="48" t="str">
        <f aca="false">IF(AND(Y2179="REVENDA",AC2179="SIM",AG2179="BIT"),((AB2179/1+1)*AI2179)*0.4117,"")</f>
        <v/>
      </c>
      <c r="AO2179" s="48" t="str">
        <f aca="false">IF(AN2179="","",AN2179*17%)</f>
        <v/>
      </c>
      <c r="AP2179" s="49" t="str">
        <f aca="false">IF(AN2179="","",IF(T2179=0.12,(U2179*0.4117)*0.4117,IF(T2179=0,(AI2179*0.07)*0.4117,U2179*0.4117)))</f>
        <v/>
      </c>
      <c r="AQ2179" s="47" t="str">
        <f aca="false">IF(AN2179="","",AO2179-AP2179)</f>
        <v/>
      </c>
      <c r="AR2179" s="50" t="str">
        <f aca="false">IFERROR(IF(AND(AC2179="SIM",Y2179="REVENDA",LEFT(AG2179,5)="ANEXO")*OR(AE2179="ANEXO I",AF2179="ANEXO II"),VLOOKUP(H2179,Dados!G:I,2,0),""),"INSERIR MVA")</f>
        <v/>
      </c>
      <c r="AS2179" s="48" t="str">
        <f aca="false">IF(LEFT(AG2179,5)="ANEXO",VLOOKUP(AG2179,Dados!$X$111:$Z$112,2,0)*(AI2179-Q2179),"")</f>
        <v/>
      </c>
      <c r="AT2179" s="48" t="str">
        <f aca="false">IFERROR(IF(AR2179="","",(AI2179*AR2179)+AI2179),"INSERIR MVA")</f>
        <v/>
      </c>
      <c r="AU2179" s="48" t="str">
        <f aca="false">IF(AT2179="","",IF(AY2179=0.04,U2179,AS2179*AY2179))</f>
        <v/>
      </c>
      <c r="AV2179" s="47" t="str">
        <f aca="false">IFERROR(IF(AU2179="","",(VLOOKUP(AG2179,Dados!$X$111:$Z$112,3,0)*AT2179*0.17)),"INSERIR MVA")</f>
        <v/>
      </c>
      <c r="AW2179" s="47" t="str">
        <f aca="false">IFERROR(IF(AR2179="","",AV2179-AU2179),"")</f>
        <v/>
      </c>
      <c r="AX2179" s="51" t="str">
        <f aca="false">IFERROR(IF(AC2179="NÃO","",IF(AM2179&lt;&gt;"",AM2179-W2179,IF(AQ2179&lt;&gt;"",AQ2179-W2179,IF(AW2179&lt;&gt;"",AW2179-W2179,"")))),"")</f>
        <v/>
      </c>
      <c r="AY2179" s="46" t="str">
        <f aca="false">IFERROR(IF(ISNA(VLOOKUP(R2179,Dados!$X$2:$Y$5,2,0)),VLOOKUP(D2179,Dados!$X$7:$Y$33,2,0),VLOOKUP(R2179,Dados!$X$2:$Y$5,2,0)),"")</f>
        <v/>
      </c>
      <c r="AZ2179" s="52" t="str">
        <f aca="false">IF(C2179="","",IF(AND(Y2179="CONSUMO",AC2179="NÃO")*OR(AG2179="-",AG2179="BIT"),IF(E2179&lt;&gt;"",(AI2179-(P2179+L2179-N2179+Q2179)*AY2179)/0.83),""))</f>
        <v/>
      </c>
      <c r="BA2179" s="51" t="str">
        <f aca="false">IF(AZ2179="","",AZ2179*0.17-((P2179+L2179-N2179+Q2179)*AY2179))</f>
        <v/>
      </c>
      <c r="BB2179" s="51" t="str">
        <f aca="false">IF(AND(Y2179="CONSUMO",AG2179="ANEXO I",AY2179&gt;4%),(AI2179-(P2179+L2179-N2179+Q2179)*0.0514)/0.83*(0.5177)*(0.17)-AI2179*0.0514,IF(AND(Y2179="CONSUMO",AG2179="ANEXO II",AY2179&gt;4%),(AI2179-(P2179+L2179-N2179+Q2179)*0.041)/0.83*(0.3295)*(0.17)-AI2179*0.041,IF(AND(Y2179="CONSUMO",AG2179="ANEXO I",AY2179=4%),(AI2179-(P2179+L2179-N2179+Q2179)*0.04)/0.83*(0.5177)*(0.17)-AI2179*0.04,IF(AND(Y2179="CONSUMO",AG2179="ANEXO II",AY2179=4%),(AI2179-(P2179+L2179-N2179+Q2179)*0.04)/0.83*(0.3295)*(0.17)-AI2179*0.04,""))))</f>
        <v/>
      </c>
      <c r="BC2179" s="51" t="str">
        <f aca="false">IF(C2179="","",IF(AND(Y2179="CONSUMO",AC2179="SIM")*OR(AG2179="-",AG2179="BIT"),IF(E2179&lt;&gt;"",(AI2179-(P2179+L2179-N2179+Q2179)*AY2179)/0.83),""))</f>
        <v/>
      </c>
      <c r="BD2179" s="51" t="str">
        <f aca="false">IF(BC2179="","",BC2179*0.17)</f>
        <v/>
      </c>
      <c r="BE2179" s="51" t="str">
        <f aca="false">IF(I2179=6908,0,IF(BC2179="","",BD2179-((P2179+L2179-N2179+Q2179)*AY2179)))</f>
        <v/>
      </c>
      <c r="BF2179" s="53" t="str">
        <f aca="false">IF(B2179="","",IF(OR(B2179="",E2179="Regime Normal"),0,(AI2179-Q2179)*VLOOKUP(R2179,Dados!$X$98:$Y$108,2,0)))</f>
        <v/>
      </c>
      <c r="BG2179" s="54" t="str">
        <f aca="false">IFERROR(VLOOKUP(I2179,Dados!$AC$27:$AD$43,2,0),IF(B2179="","",IF(D2179&lt;&gt;"MT",IF(AND(AC2179="SIM",Y2179="Revenda"),"2403",IF(AND(AC2179="SIM",Y2179="Consumo"),"2407",IF(AND(AC2179="NÃO",Y2179="Revenda"),"2102",IF(AND(AC2179="NÃO",Y2179="Consumo"),"2556",)))),REPLACE(I2179,1,1,1))))</f>
        <v/>
      </c>
    </row>
    <row r="2180" customFormat="false" ht="12.8" hidden="false" customHeight="true" outlineLevel="0" collapsed="false">
      <c r="Y2180" s="45"/>
      <c r="Z2180" s="46" t="str">
        <f aca="false">IF(B2180="","",(IFERROR(VLOOKUP(H2180,Dados!A$3:B$15000,2,0),"Não Encontrado")))</f>
        <v/>
      </c>
      <c r="AA2180" s="46" t="str">
        <f aca="false">IF(B2180="","",(IFERROR(VLOOKUP(G2180,Dados!C$3:E$15000,3,0),"Não Encontrado")))</f>
        <v/>
      </c>
      <c r="AB2180" s="46" t="str">
        <f aca="false">IFERROR(IF(Z2180&lt;&gt;"Não Encontrado",Z2180,IF(AA2180&lt;&gt;"Não Encontrado",AA2180,"")),"")</f>
        <v/>
      </c>
      <c r="AC2180" s="45" t="str">
        <f aca="false">IF(B2180="","",IF(AB2180="","NÃO","SIM"))</f>
        <v/>
      </c>
      <c r="AD2180" s="45" t="str">
        <f aca="false">IFERROR(VLOOKUP(G2180,Dados!$P$3:$R$500,3,0),"")</f>
        <v/>
      </c>
      <c r="AE2180" s="45" t="str">
        <f aca="false">IFERROR(VLOOKUP(G2180,Dados!$K$3:$L$500,2,0),"")</f>
        <v/>
      </c>
      <c r="AF2180" s="45" t="str">
        <f aca="false">IFERROR(VLOOKUP(G2180,Dados!$M$3:$N$500,2,0),"")</f>
        <v/>
      </c>
      <c r="AG2180" s="45" t="str">
        <f aca="false">IF(F2180="","",IF(AND(AD2180="",AE2180="",AF2180=""),"-",IF(AND(AD2180="BIT",AE2180="",AF2180=""),"BIT",IF(AND(AE2180="ANEXO I",AD2180="",AF2180=""),"ANEXO I",IF(AND(AF2180="ANEXO II",AD2180="",AE2180=""),"ANEXO II","Escolher")))))</f>
        <v/>
      </c>
      <c r="AH2180" s="45" t="str">
        <f aca="false">IF(AG2180&lt;&gt;"Pneus","",IFERROR(VLOOKUP(R2180,Dados!$X$2:$Z$5,3,0)*(AI2180-Q2180),VLOOKUP(D2180,Dados!$X$7:$Z$33,3,0)*(AI2180-Q2180)))</f>
        <v/>
      </c>
      <c r="AI2180" s="47" t="str">
        <f aca="false">IF(B2180="","",P2180+Q2180+O2180+M2180+L2180-N2180)</f>
        <v/>
      </c>
      <c r="AJ2180" s="48" t="str">
        <f aca="false">IFERROR(IF(AND(AC2180="SIM",AG2180="-",Y2180="REVENDA"),(AB2180/1+1)*AI2180,IF(AND(AC2180="SIM",AG2180="Pneus",Y2180="REVENDA"),(AB2180/1+1)*(AI2180-AH2180),"")),"")</f>
        <v/>
      </c>
      <c r="AK2180" s="48" t="str">
        <f aca="false">IF(AJ2180="","",AJ2180*17%)</f>
        <v/>
      </c>
      <c r="AL2180" s="48" t="str">
        <f aca="false">IFERROR(IF(AC2180="NÃO","",IF(AK2180="","",IF(E2180="Simples Nacional",BF2180,IF(T2180=0.12,U2180*0.5833337002,IF(T2180=0,AI2180*0.07,U2180))))),"")</f>
        <v/>
      </c>
      <c r="AM2180" s="47" t="str">
        <f aca="false">IFERROR(IF(AC2180="NÃO","",IF(OR(AG2180="-",AG2180="Pneus"),AK2180-AL2180,"")),"")</f>
        <v/>
      </c>
      <c r="AN2180" s="48" t="str">
        <f aca="false">IF(AND(Y2180="REVENDA",AC2180="SIM",AG2180="BIT"),((AB2180/1+1)*AI2180)*0.4117,"")</f>
        <v/>
      </c>
      <c r="AO2180" s="48" t="str">
        <f aca="false">IF(AN2180="","",AN2180*17%)</f>
        <v/>
      </c>
      <c r="AP2180" s="49" t="str">
        <f aca="false">IF(AN2180="","",IF(T2180=0.12,(U2180*0.4117)*0.4117,IF(T2180=0,(AI2180*0.07)*0.4117,U2180*0.4117)))</f>
        <v/>
      </c>
      <c r="AQ2180" s="47" t="str">
        <f aca="false">IF(AN2180="","",AO2180-AP2180)</f>
        <v/>
      </c>
      <c r="AR2180" s="50" t="str">
        <f aca="false">IFERROR(IF(AND(AC2180="SIM",Y2180="REVENDA",LEFT(AG2180,5)="ANEXO")*OR(AE2180="ANEXO I",AF2180="ANEXO II"),VLOOKUP(H2180,Dados!G:I,2,0),""),"INSERIR MVA")</f>
        <v/>
      </c>
      <c r="AS2180" s="48" t="str">
        <f aca="false">IF(LEFT(AG2180,5)="ANEXO",VLOOKUP(AG2180,Dados!$X$111:$Z$112,2,0)*(AI2180-Q2180),"")</f>
        <v/>
      </c>
      <c r="AT2180" s="48" t="str">
        <f aca="false">IFERROR(IF(AR2180="","",(AI2180*AR2180)+AI2180),"INSERIR MVA")</f>
        <v/>
      </c>
      <c r="AU2180" s="48" t="str">
        <f aca="false">IF(AT2180="","",IF(AY2180=0.04,U2180,AS2180*AY2180))</f>
        <v/>
      </c>
      <c r="AV2180" s="47" t="str">
        <f aca="false">IFERROR(IF(AU2180="","",(VLOOKUP(AG2180,Dados!$X$111:$Z$112,3,0)*AT2180*0.17)),"INSERIR MVA")</f>
        <v/>
      </c>
      <c r="AW2180" s="47" t="str">
        <f aca="false">IFERROR(IF(AR2180="","",AV2180-AU2180),"")</f>
        <v/>
      </c>
      <c r="AX2180" s="51" t="str">
        <f aca="false">IFERROR(IF(AC2180="NÃO","",IF(AM2180&lt;&gt;"",AM2180-W2180,IF(AQ2180&lt;&gt;"",AQ2180-W2180,IF(AW2180&lt;&gt;"",AW2180-W2180,"")))),"")</f>
        <v/>
      </c>
      <c r="AY2180" s="46" t="str">
        <f aca="false">IFERROR(IF(ISNA(VLOOKUP(R2180,Dados!$X$2:$Y$5,2,0)),VLOOKUP(D2180,Dados!$X$7:$Y$33,2,0),VLOOKUP(R2180,Dados!$X$2:$Y$5,2,0)),"")</f>
        <v/>
      </c>
      <c r="AZ2180" s="52" t="str">
        <f aca="false">IF(C2180="","",IF(AND(Y2180="CONSUMO",AC2180="NÃO")*OR(AG2180="-",AG2180="BIT"),IF(E2180&lt;&gt;"",(AI2180-(P2180+L2180-N2180+Q2180)*AY2180)/0.83),""))</f>
        <v/>
      </c>
      <c r="BA2180" s="51" t="str">
        <f aca="false">IF(AZ2180="","",AZ2180*0.17-((P2180+L2180-N2180+Q2180)*AY2180))</f>
        <v/>
      </c>
      <c r="BB2180" s="51" t="str">
        <f aca="false">IF(AND(Y2180="CONSUMO",AG2180="ANEXO I",AY2180&gt;4%),(AI2180-(P2180+L2180-N2180+Q2180)*0.0514)/0.83*(0.5177)*(0.17)-AI2180*0.0514,IF(AND(Y2180="CONSUMO",AG2180="ANEXO II",AY2180&gt;4%),(AI2180-(P2180+L2180-N2180+Q2180)*0.041)/0.83*(0.3295)*(0.17)-AI2180*0.041,IF(AND(Y2180="CONSUMO",AG2180="ANEXO I",AY2180=4%),(AI2180-(P2180+L2180-N2180+Q2180)*0.04)/0.83*(0.5177)*(0.17)-AI2180*0.04,IF(AND(Y2180="CONSUMO",AG2180="ANEXO II",AY2180=4%),(AI2180-(P2180+L2180-N2180+Q2180)*0.04)/0.83*(0.3295)*(0.17)-AI2180*0.04,""))))</f>
        <v/>
      </c>
      <c r="BC2180" s="51" t="str">
        <f aca="false">IF(C2180="","",IF(AND(Y2180="CONSUMO",AC2180="SIM")*OR(AG2180="-",AG2180="BIT"),IF(E2180&lt;&gt;"",(AI2180-(P2180+L2180-N2180+Q2180)*AY2180)/0.83),""))</f>
        <v/>
      </c>
      <c r="BD2180" s="51" t="str">
        <f aca="false">IF(BC2180="","",BC2180*0.17)</f>
        <v/>
      </c>
      <c r="BE2180" s="51" t="str">
        <f aca="false">IF(I2180=6908,0,IF(BC2180="","",BD2180-((P2180+L2180-N2180+Q2180)*AY2180)))</f>
        <v/>
      </c>
      <c r="BF2180" s="53" t="str">
        <f aca="false">IF(B2180="","",IF(OR(B2180="",E2180="Regime Normal"),0,(AI2180-Q2180)*VLOOKUP(R2180,Dados!$X$98:$Y$108,2,0)))</f>
        <v/>
      </c>
      <c r="BG2180" s="54" t="str">
        <f aca="false">IFERROR(VLOOKUP(I2180,Dados!$AC$27:$AD$43,2,0),IF(B2180="","",IF(D2180&lt;&gt;"MT",IF(AND(AC2180="SIM",Y2180="Revenda"),"2403",IF(AND(AC2180="SIM",Y2180="Consumo"),"2407",IF(AND(AC2180="NÃO",Y2180="Revenda"),"2102",IF(AND(AC2180="NÃO",Y2180="Consumo"),"2556",)))),REPLACE(I2180,1,1,1))))</f>
        <v/>
      </c>
    </row>
    <row r="2181" customFormat="false" ht="12.8" hidden="false" customHeight="true" outlineLevel="0" collapsed="false">
      <c r="Y2181" s="45"/>
      <c r="Z2181" s="46" t="str">
        <f aca="false">IF(B2181="","",(IFERROR(VLOOKUP(H2181,Dados!A$3:B$15000,2,0),"Não Encontrado")))</f>
        <v/>
      </c>
      <c r="AA2181" s="46" t="str">
        <f aca="false">IF(B2181="","",(IFERROR(VLOOKUP(G2181,Dados!C$3:E$15000,3,0),"Não Encontrado")))</f>
        <v/>
      </c>
      <c r="AB2181" s="46" t="str">
        <f aca="false">IFERROR(IF(Z2181&lt;&gt;"Não Encontrado",Z2181,IF(AA2181&lt;&gt;"Não Encontrado",AA2181,"")),"")</f>
        <v/>
      </c>
      <c r="AC2181" s="45" t="str">
        <f aca="false">IF(B2181="","",IF(AB2181="","NÃO","SIM"))</f>
        <v/>
      </c>
      <c r="AD2181" s="45" t="str">
        <f aca="false">IFERROR(VLOOKUP(G2181,Dados!$P$3:$R$500,3,0),"")</f>
        <v/>
      </c>
      <c r="AE2181" s="45" t="str">
        <f aca="false">IFERROR(VLOOKUP(G2181,Dados!$K$3:$L$500,2,0),"")</f>
        <v/>
      </c>
      <c r="AF2181" s="45" t="str">
        <f aca="false">IFERROR(VLOOKUP(G2181,Dados!$M$3:$N$500,2,0),"")</f>
        <v/>
      </c>
      <c r="AG2181" s="45" t="str">
        <f aca="false">IF(F2181="","",IF(AND(AD2181="",AE2181="",AF2181=""),"-",IF(AND(AD2181="BIT",AE2181="",AF2181=""),"BIT",IF(AND(AE2181="ANEXO I",AD2181="",AF2181=""),"ANEXO I",IF(AND(AF2181="ANEXO II",AD2181="",AE2181=""),"ANEXO II","Escolher")))))</f>
        <v/>
      </c>
      <c r="AH2181" s="45" t="str">
        <f aca="false">IF(AG2181&lt;&gt;"Pneus","",IFERROR(VLOOKUP(R2181,Dados!$X$2:$Z$5,3,0)*(AI2181-Q2181),VLOOKUP(D2181,Dados!$X$7:$Z$33,3,0)*(AI2181-Q2181)))</f>
        <v/>
      </c>
      <c r="AI2181" s="47" t="str">
        <f aca="false">IF(B2181="","",P2181+Q2181+O2181+M2181+L2181-N2181)</f>
        <v/>
      </c>
      <c r="AJ2181" s="48" t="str">
        <f aca="false">IFERROR(IF(AND(AC2181="SIM",AG2181="-",Y2181="REVENDA"),(AB2181/1+1)*AI2181,IF(AND(AC2181="SIM",AG2181="Pneus",Y2181="REVENDA"),(AB2181/1+1)*(AI2181-AH2181),"")),"")</f>
        <v/>
      </c>
      <c r="AK2181" s="48" t="str">
        <f aca="false">IF(AJ2181="","",AJ2181*17%)</f>
        <v/>
      </c>
      <c r="AL2181" s="48" t="str">
        <f aca="false">IFERROR(IF(AC2181="NÃO","",IF(AK2181="","",IF(E2181="Simples Nacional",BF2181,IF(T2181=0.12,U2181*0.5833337002,IF(T2181=0,AI2181*0.07,U2181))))),"")</f>
        <v/>
      </c>
      <c r="AM2181" s="47" t="str">
        <f aca="false">IFERROR(IF(AC2181="NÃO","",IF(OR(AG2181="-",AG2181="Pneus"),AK2181-AL2181,"")),"")</f>
        <v/>
      </c>
      <c r="AN2181" s="48" t="str">
        <f aca="false">IF(AND(Y2181="REVENDA",AC2181="SIM",AG2181="BIT"),((AB2181/1+1)*AI2181)*0.4117,"")</f>
        <v/>
      </c>
      <c r="AO2181" s="48" t="str">
        <f aca="false">IF(AN2181="","",AN2181*17%)</f>
        <v/>
      </c>
      <c r="AP2181" s="49" t="str">
        <f aca="false">IF(AN2181="","",IF(T2181=0.12,(U2181*0.4117)*0.4117,IF(T2181=0,(AI2181*0.07)*0.4117,U2181*0.4117)))</f>
        <v/>
      </c>
      <c r="AQ2181" s="47" t="str">
        <f aca="false">IF(AN2181="","",AO2181-AP2181)</f>
        <v/>
      </c>
      <c r="AR2181" s="50" t="str">
        <f aca="false">IFERROR(IF(AND(AC2181="SIM",Y2181="REVENDA",LEFT(AG2181,5)="ANEXO")*OR(AE2181="ANEXO I",AF2181="ANEXO II"),VLOOKUP(H2181,Dados!G:I,2,0),""),"INSERIR MVA")</f>
        <v/>
      </c>
      <c r="AS2181" s="48" t="str">
        <f aca="false">IF(LEFT(AG2181,5)="ANEXO",VLOOKUP(AG2181,Dados!$X$111:$Z$112,2,0)*(AI2181-Q2181),"")</f>
        <v/>
      </c>
      <c r="AT2181" s="48" t="str">
        <f aca="false">IFERROR(IF(AR2181="","",(AI2181*AR2181)+AI2181),"INSERIR MVA")</f>
        <v/>
      </c>
      <c r="AU2181" s="48" t="str">
        <f aca="false">IF(AT2181="","",IF(AY2181=0.04,U2181,AS2181*AY2181))</f>
        <v/>
      </c>
      <c r="AV2181" s="47" t="str">
        <f aca="false">IFERROR(IF(AU2181="","",(VLOOKUP(AG2181,Dados!$X$111:$Z$112,3,0)*AT2181*0.17)),"INSERIR MVA")</f>
        <v/>
      </c>
      <c r="AW2181" s="47" t="str">
        <f aca="false">IFERROR(IF(AR2181="","",AV2181-AU2181),"")</f>
        <v/>
      </c>
      <c r="AX2181" s="51" t="str">
        <f aca="false">IFERROR(IF(AC2181="NÃO","",IF(AM2181&lt;&gt;"",AM2181-W2181,IF(AQ2181&lt;&gt;"",AQ2181-W2181,IF(AW2181&lt;&gt;"",AW2181-W2181,"")))),"")</f>
        <v/>
      </c>
      <c r="AY2181" s="46" t="str">
        <f aca="false">IFERROR(IF(ISNA(VLOOKUP(R2181,Dados!$X$2:$Y$5,2,0)),VLOOKUP(D2181,Dados!$X$7:$Y$33,2,0),VLOOKUP(R2181,Dados!$X$2:$Y$5,2,0)),"")</f>
        <v/>
      </c>
      <c r="AZ2181" s="52" t="str">
        <f aca="false">IF(C2181="","",IF(AND(Y2181="CONSUMO",AC2181="NÃO")*OR(AG2181="-",AG2181="BIT"),IF(E2181&lt;&gt;"",(AI2181-(P2181+L2181-N2181+Q2181)*AY2181)/0.83),""))</f>
        <v/>
      </c>
      <c r="BA2181" s="51" t="str">
        <f aca="false">IF(AZ2181="","",AZ2181*0.17-((P2181+L2181-N2181+Q2181)*AY2181))</f>
        <v/>
      </c>
      <c r="BB2181" s="51" t="str">
        <f aca="false">IF(AND(Y2181="CONSUMO",AG2181="ANEXO I",AY2181&gt;4%),(AI2181-(P2181+L2181-N2181+Q2181)*0.0514)/0.83*(0.5177)*(0.17)-AI2181*0.0514,IF(AND(Y2181="CONSUMO",AG2181="ANEXO II",AY2181&gt;4%),(AI2181-(P2181+L2181-N2181+Q2181)*0.041)/0.83*(0.3295)*(0.17)-AI2181*0.041,IF(AND(Y2181="CONSUMO",AG2181="ANEXO I",AY2181=4%),(AI2181-(P2181+L2181-N2181+Q2181)*0.04)/0.83*(0.5177)*(0.17)-AI2181*0.04,IF(AND(Y2181="CONSUMO",AG2181="ANEXO II",AY2181=4%),(AI2181-(P2181+L2181-N2181+Q2181)*0.04)/0.83*(0.3295)*(0.17)-AI2181*0.04,""))))</f>
        <v/>
      </c>
      <c r="BC2181" s="51" t="str">
        <f aca="false">IF(C2181="","",IF(AND(Y2181="CONSUMO",AC2181="SIM")*OR(AG2181="-",AG2181="BIT"),IF(E2181&lt;&gt;"",(AI2181-(P2181+L2181-N2181+Q2181)*AY2181)/0.83),""))</f>
        <v/>
      </c>
      <c r="BD2181" s="51" t="str">
        <f aca="false">IF(BC2181="","",BC2181*0.17)</f>
        <v/>
      </c>
      <c r="BE2181" s="51" t="str">
        <f aca="false">IF(I2181=6908,0,IF(BC2181="","",BD2181-((P2181+L2181-N2181+Q2181)*AY2181)))</f>
        <v/>
      </c>
      <c r="BF2181" s="53" t="str">
        <f aca="false">IF(B2181="","",IF(OR(B2181="",E2181="Regime Normal"),0,(AI2181-Q2181)*VLOOKUP(R2181,Dados!$X$98:$Y$108,2,0)))</f>
        <v/>
      </c>
      <c r="BG2181" s="54" t="str">
        <f aca="false">IFERROR(VLOOKUP(I2181,Dados!$AC$27:$AD$43,2,0),IF(B2181="","",IF(D2181&lt;&gt;"MT",IF(AND(AC2181="SIM",Y2181="Revenda"),"2403",IF(AND(AC2181="SIM",Y2181="Consumo"),"2407",IF(AND(AC2181="NÃO",Y2181="Revenda"),"2102",IF(AND(AC2181="NÃO",Y2181="Consumo"),"2556",)))),REPLACE(I2181,1,1,1))))</f>
        <v/>
      </c>
    </row>
    <row r="2182" customFormat="false" ht="12.8" hidden="false" customHeight="true" outlineLevel="0" collapsed="false">
      <c r="Y2182" s="45"/>
      <c r="Z2182" s="46" t="str">
        <f aca="false">IF(B2182="","",(IFERROR(VLOOKUP(H2182,Dados!A$3:B$15000,2,0),"Não Encontrado")))</f>
        <v/>
      </c>
      <c r="AA2182" s="46" t="str">
        <f aca="false">IF(B2182="","",(IFERROR(VLOOKUP(G2182,Dados!C$3:E$15000,3,0),"Não Encontrado")))</f>
        <v/>
      </c>
      <c r="AB2182" s="46" t="str">
        <f aca="false">IFERROR(IF(Z2182&lt;&gt;"Não Encontrado",Z2182,IF(AA2182&lt;&gt;"Não Encontrado",AA2182,"")),"")</f>
        <v/>
      </c>
      <c r="AC2182" s="45" t="str">
        <f aca="false">IF(B2182="","",IF(AB2182="","NÃO","SIM"))</f>
        <v/>
      </c>
      <c r="AD2182" s="45" t="str">
        <f aca="false">IFERROR(VLOOKUP(G2182,Dados!$P$3:$R$500,3,0),"")</f>
        <v/>
      </c>
      <c r="AE2182" s="45" t="str">
        <f aca="false">IFERROR(VLOOKUP(G2182,Dados!$K$3:$L$500,2,0),"")</f>
        <v/>
      </c>
      <c r="AF2182" s="45" t="str">
        <f aca="false">IFERROR(VLOOKUP(G2182,Dados!$M$3:$N$500,2,0),"")</f>
        <v/>
      </c>
      <c r="AG2182" s="45" t="str">
        <f aca="false">IF(F2182="","",IF(AND(AD2182="",AE2182="",AF2182=""),"-",IF(AND(AD2182="BIT",AE2182="",AF2182=""),"BIT",IF(AND(AE2182="ANEXO I",AD2182="",AF2182=""),"ANEXO I",IF(AND(AF2182="ANEXO II",AD2182="",AE2182=""),"ANEXO II","Escolher")))))</f>
        <v/>
      </c>
      <c r="AH2182" s="45" t="str">
        <f aca="false">IF(AG2182&lt;&gt;"Pneus","",IFERROR(VLOOKUP(R2182,Dados!$X$2:$Z$5,3,0)*(AI2182-Q2182),VLOOKUP(D2182,Dados!$X$7:$Z$33,3,0)*(AI2182-Q2182)))</f>
        <v/>
      </c>
      <c r="AI2182" s="47" t="str">
        <f aca="false">IF(B2182="","",P2182+Q2182+O2182+M2182+L2182-N2182)</f>
        <v/>
      </c>
      <c r="AJ2182" s="48" t="str">
        <f aca="false">IFERROR(IF(AND(AC2182="SIM",AG2182="-",Y2182="REVENDA"),(AB2182/1+1)*AI2182,IF(AND(AC2182="SIM",AG2182="Pneus",Y2182="REVENDA"),(AB2182/1+1)*(AI2182-AH2182),"")),"")</f>
        <v/>
      </c>
      <c r="AK2182" s="48" t="str">
        <f aca="false">IF(AJ2182="","",AJ2182*17%)</f>
        <v/>
      </c>
      <c r="AL2182" s="48" t="str">
        <f aca="false">IFERROR(IF(AC2182="NÃO","",IF(AK2182="","",IF(E2182="Simples Nacional",BF2182,IF(T2182=0.12,U2182*0.5833337002,IF(T2182=0,AI2182*0.07,U2182))))),"")</f>
        <v/>
      </c>
      <c r="AM2182" s="47" t="str">
        <f aca="false">IFERROR(IF(AC2182="NÃO","",IF(OR(AG2182="-",AG2182="Pneus"),AK2182-AL2182,"")),"")</f>
        <v/>
      </c>
      <c r="AN2182" s="48" t="str">
        <f aca="false">IF(AND(Y2182="REVENDA",AC2182="SIM",AG2182="BIT"),((AB2182/1+1)*AI2182)*0.4117,"")</f>
        <v/>
      </c>
      <c r="AO2182" s="48" t="str">
        <f aca="false">IF(AN2182="","",AN2182*17%)</f>
        <v/>
      </c>
      <c r="AP2182" s="49" t="str">
        <f aca="false">IF(AN2182="","",IF(T2182=0.12,(U2182*0.4117)*0.4117,IF(T2182=0,(AI2182*0.07)*0.4117,U2182*0.4117)))</f>
        <v/>
      </c>
      <c r="AQ2182" s="47" t="str">
        <f aca="false">IF(AN2182="","",AO2182-AP2182)</f>
        <v/>
      </c>
      <c r="AR2182" s="50" t="str">
        <f aca="false">IFERROR(IF(AND(AC2182="SIM",Y2182="REVENDA",LEFT(AG2182,5)="ANEXO")*OR(AE2182="ANEXO I",AF2182="ANEXO II"),VLOOKUP(H2182,Dados!G:I,2,0),""),"INSERIR MVA")</f>
        <v/>
      </c>
      <c r="AS2182" s="48" t="str">
        <f aca="false">IF(LEFT(AG2182,5)="ANEXO",VLOOKUP(AG2182,Dados!$X$111:$Z$112,2,0)*(AI2182-Q2182),"")</f>
        <v/>
      </c>
      <c r="AT2182" s="48" t="str">
        <f aca="false">IFERROR(IF(AR2182="","",(AI2182*AR2182)+AI2182),"INSERIR MVA")</f>
        <v/>
      </c>
      <c r="AU2182" s="48" t="str">
        <f aca="false">IF(AT2182="","",IF(AY2182=0.04,U2182,AS2182*AY2182))</f>
        <v/>
      </c>
      <c r="AV2182" s="47" t="str">
        <f aca="false">IFERROR(IF(AU2182="","",(VLOOKUP(AG2182,Dados!$X$111:$Z$112,3,0)*AT2182*0.17)),"INSERIR MVA")</f>
        <v/>
      </c>
      <c r="AW2182" s="47" t="str">
        <f aca="false">IFERROR(IF(AR2182="","",AV2182-AU2182),"")</f>
        <v/>
      </c>
      <c r="AX2182" s="51" t="str">
        <f aca="false">IFERROR(IF(AC2182="NÃO","",IF(AM2182&lt;&gt;"",AM2182-W2182,IF(AQ2182&lt;&gt;"",AQ2182-W2182,IF(AW2182&lt;&gt;"",AW2182-W2182,"")))),"")</f>
        <v/>
      </c>
      <c r="AY2182" s="46" t="str">
        <f aca="false">IFERROR(IF(ISNA(VLOOKUP(R2182,Dados!$X$2:$Y$5,2,0)),VLOOKUP(D2182,Dados!$X$7:$Y$33,2,0),VLOOKUP(R2182,Dados!$X$2:$Y$5,2,0)),"")</f>
        <v/>
      </c>
      <c r="AZ2182" s="52" t="str">
        <f aca="false">IF(C2182="","",IF(AND(Y2182="CONSUMO",AC2182="NÃO")*OR(AG2182="-",AG2182="BIT"),IF(E2182&lt;&gt;"",(AI2182-(P2182+L2182-N2182+Q2182)*AY2182)/0.83),""))</f>
        <v/>
      </c>
      <c r="BA2182" s="51" t="str">
        <f aca="false">IF(AZ2182="","",AZ2182*0.17-((P2182+L2182-N2182+Q2182)*AY2182))</f>
        <v/>
      </c>
      <c r="BB2182" s="51" t="str">
        <f aca="false">IF(AND(Y2182="CONSUMO",AG2182="ANEXO I",AY2182&gt;4%),(AI2182-(P2182+L2182-N2182+Q2182)*0.0514)/0.83*(0.5177)*(0.17)-AI2182*0.0514,IF(AND(Y2182="CONSUMO",AG2182="ANEXO II",AY2182&gt;4%),(AI2182-(P2182+L2182-N2182+Q2182)*0.041)/0.83*(0.3295)*(0.17)-AI2182*0.041,IF(AND(Y2182="CONSUMO",AG2182="ANEXO I",AY2182=4%),(AI2182-(P2182+L2182-N2182+Q2182)*0.04)/0.83*(0.5177)*(0.17)-AI2182*0.04,IF(AND(Y2182="CONSUMO",AG2182="ANEXO II",AY2182=4%),(AI2182-(P2182+L2182-N2182+Q2182)*0.04)/0.83*(0.3295)*(0.17)-AI2182*0.04,""))))</f>
        <v/>
      </c>
      <c r="BC2182" s="51" t="str">
        <f aca="false">IF(C2182="","",IF(AND(Y2182="CONSUMO",AC2182="SIM")*OR(AG2182="-",AG2182="BIT"),IF(E2182&lt;&gt;"",(AI2182-(P2182+L2182-N2182+Q2182)*AY2182)/0.83),""))</f>
        <v/>
      </c>
      <c r="BD2182" s="51" t="str">
        <f aca="false">IF(BC2182="","",BC2182*0.17)</f>
        <v/>
      </c>
      <c r="BE2182" s="51" t="str">
        <f aca="false">IF(I2182=6908,0,IF(BC2182="","",BD2182-((P2182+L2182-N2182+Q2182)*AY2182)))</f>
        <v/>
      </c>
      <c r="BF2182" s="53" t="str">
        <f aca="false">IF(B2182="","",IF(OR(B2182="",E2182="Regime Normal"),0,(AI2182-Q2182)*VLOOKUP(R2182,Dados!$X$98:$Y$108,2,0)))</f>
        <v/>
      </c>
      <c r="BG2182" s="54" t="str">
        <f aca="false">IFERROR(VLOOKUP(I2182,Dados!$AC$27:$AD$43,2,0),IF(B2182="","",IF(D2182&lt;&gt;"MT",IF(AND(AC2182="SIM",Y2182="Revenda"),"2403",IF(AND(AC2182="SIM",Y2182="Consumo"),"2407",IF(AND(AC2182="NÃO",Y2182="Revenda"),"2102",IF(AND(AC2182="NÃO",Y2182="Consumo"),"2556",)))),REPLACE(I2182,1,1,1))))</f>
        <v/>
      </c>
    </row>
    <row r="2183" customFormat="false" ht="12.8" hidden="false" customHeight="true" outlineLevel="0" collapsed="false">
      <c r="Y2183" s="45"/>
      <c r="Z2183" s="46" t="str">
        <f aca="false">IF(B2183="","",(IFERROR(VLOOKUP(H2183,Dados!A$3:B$15000,2,0),"Não Encontrado")))</f>
        <v/>
      </c>
      <c r="AA2183" s="46" t="str">
        <f aca="false">IF(B2183="","",(IFERROR(VLOOKUP(G2183,Dados!C$3:E$15000,3,0),"Não Encontrado")))</f>
        <v/>
      </c>
      <c r="AB2183" s="46" t="str">
        <f aca="false">IFERROR(IF(Z2183&lt;&gt;"Não Encontrado",Z2183,IF(AA2183&lt;&gt;"Não Encontrado",AA2183,"")),"")</f>
        <v/>
      </c>
      <c r="AC2183" s="45" t="str">
        <f aca="false">IF(B2183="","",IF(AB2183="","NÃO","SIM"))</f>
        <v/>
      </c>
      <c r="AD2183" s="45" t="str">
        <f aca="false">IFERROR(VLOOKUP(G2183,Dados!$P$3:$R$500,3,0),"")</f>
        <v/>
      </c>
      <c r="AE2183" s="45" t="str">
        <f aca="false">IFERROR(VLOOKUP(G2183,Dados!$K$3:$L$500,2,0),"")</f>
        <v/>
      </c>
      <c r="AF2183" s="45" t="str">
        <f aca="false">IFERROR(VLOOKUP(G2183,Dados!$M$3:$N$500,2,0),"")</f>
        <v/>
      </c>
      <c r="AG2183" s="45" t="str">
        <f aca="false">IF(F2183="","",IF(AND(AD2183="",AE2183="",AF2183=""),"-",IF(AND(AD2183="BIT",AE2183="",AF2183=""),"BIT",IF(AND(AE2183="ANEXO I",AD2183="",AF2183=""),"ANEXO I",IF(AND(AF2183="ANEXO II",AD2183="",AE2183=""),"ANEXO II","Escolher")))))</f>
        <v/>
      </c>
      <c r="AH2183" s="45" t="str">
        <f aca="false">IF(AG2183&lt;&gt;"Pneus","",IFERROR(VLOOKUP(R2183,Dados!$X$2:$Z$5,3,0)*(AI2183-Q2183),VLOOKUP(D2183,Dados!$X$7:$Z$33,3,0)*(AI2183-Q2183)))</f>
        <v/>
      </c>
      <c r="AI2183" s="47" t="str">
        <f aca="false">IF(B2183="","",P2183+Q2183+O2183+M2183+L2183-N2183)</f>
        <v/>
      </c>
      <c r="AJ2183" s="48" t="str">
        <f aca="false">IFERROR(IF(AND(AC2183="SIM",AG2183="-",Y2183="REVENDA"),(AB2183/1+1)*AI2183,IF(AND(AC2183="SIM",AG2183="Pneus",Y2183="REVENDA"),(AB2183/1+1)*(AI2183-AH2183),"")),"")</f>
        <v/>
      </c>
      <c r="AK2183" s="48" t="str">
        <f aca="false">IF(AJ2183="","",AJ2183*17%)</f>
        <v/>
      </c>
      <c r="AL2183" s="48" t="str">
        <f aca="false">IFERROR(IF(AC2183="NÃO","",IF(AK2183="","",IF(E2183="Simples Nacional",BF2183,IF(T2183=0.12,U2183*0.5833337002,IF(T2183=0,AI2183*0.07,U2183))))),"")</f>
        <v/>
      </c>
      <c r="AM2183" s="47" t="str">
        <f aca="false">IFERROR(IF(AC2183="NÃO","",IF(OR(AG2183="-",AG2183="Pneus"),AK2183-AL2183,"")),"")</f>
        <v/>
      </c>
      <c r="AN2183" s="48" t="str">
        <f aca="false">IF(AND(Y2183="REVENDA",AC2183="SIM",AG2183="BIT"),((AB2183/1+1)*AI2183)*0.4117,"")</f>
        <v/>
      </c>
      <c r="AO2183" s="48" t="str">
        <f aca="false">IF(AN2183="","",AN2183*17%)</f>
        <v/>
      </c>
      <c r="AP2183" s="49" t="str">
        <f aca="false">IF(AN2183="","",IF(T2183=0.12,(U2183*0.4117)*0.4117,IF(T2183=0,(AI2183*0.07)*0.4117,U2183*0.4117)))</f>
        <v/>
      </c>
      <c r="AQ2183" s="47" t="str">
        <f aca="false">IF(AN2183="","",AO2183-AP2183)</f>
        <v/>
      </c>
      <c r="AR2183" s="50" t="str">
        <f aca="false">IFERROR(IF(AND(AC2183="SIM",Y2183="REVENDA",LEFT(AG2183,5)="ANEXO")*OR(AE2183="ANEXO I",AF2183="ANEXO II"),VLOOKUP(H2183,Dados!G:I,2,0),""),"INSERIR MVA")</f>
        <v/>
      </c>
      <c r="AS2183" s="48" t="str">
        <f aca="false">IF(LEFT(AG2183,5)="ANEXO",VLOOKUP(AG2183,Dados!$X$111:$Z$112,2,0)*(AI2183-Q2183),"")</f>
        <v/>
      </c>
      <c r="AT2183" s="48" t="str">
        <f aca="false">IFERROR(IF(AR2183="","",(AI2183*AR2183)+AI2183),"INSERIR MVA")</f>
        <v/>
      </c>
      <c r="AU2183" s="48" t="str">
        <f aca="false">IF(AT2183="","",IF(AY2183=0.04,U2183,AS2183*AY2183))</f>
        <v/>
      </c>
      <c r="AV2183" s="47" t="str">
        <f aca="false">IFERROR(IF(AU2183="","",(VLOOKUP(AG2183,Dados!$X$111:$Z$112,3,0)*AT2183*0.17)),"INSERIR MVA")</f>
        <v/>
      </c>
      <c r="AW2183" s="47" t="str">
        <f aca="false">IFERROR(IF(AR2183="","",AV2183-AU2183),"")</f>
        <v/>
      </c>
      <c r="AX2183" s="51" t="str">
        <f aca="false">IFERROR(IF(AC2183="NÃO","",IF(AM2183&lt;&gt;"",AM2183-W2183,IF(AQ2183&lt;&gt;"",AQ2183-W2183,IF(AW2183&lt;&gt;"",AW2183-W2183,"")))),"")</f>
        <v/>
      </c>
      <c r="AY2183" s="46" t="str">
        <f aca="false">IFERROR(IF(ISNA(VLOOKUP(R2183,Dados!$X$2:$Y$5,2,0)),VLOOKUP(D2183,Dados!$X$7:$Y$33,2,0),VLOOKUP(R2183,Dados!$X$2:$Y$5,2,0)),"")</f>
        <v/>
      </c>
      <c r="AZ2183" s="52" t="str">
        <f aca="false">IF(C2183="","",IF(AND(Y2183="CONSUMO",AC2183="NÃO")*OR(AG2183="-",AG2183="BIT"),IF(E2183&lt;&gt;"",(AI2183-(P2183+L2183-N2183+Q2183)*AY2183)/0.83),""))</f>
        <v/>
      </c>
      <c r="BA2183" s="51" t="str">
        <f aca="false">IF(AZ2183="","",AZ2183*0.17-((P2183+L2183-N2183+Q2183)*AY2183))</f>
        <v/>
      </c>
      <c r="BB2183" s="51" t="str">
        <f aca="false">IF(AND(Y2183="CONSUMO",AG2183="ANEXO I",AY2183&gt;4%),(AI2183-(P2183+L2183-N2183+Q2183)*0.0514)/0.83*(0.5177)*(0.17)-AI2183*0.0514,IF(AND(Y2183="CONSUMO",AG2183="ANEXO II",AY2183&gt;4%),(AI2183-(P2183+L2183-N2183+Q2183)*0.041)/0.83*(0.3295)*(0.17)-AI2183*0.041,IF(AND(Y2183="CONSUMO",AG2183="ANEXO I",AY2183=4%),(AI2183-(P2183+L2183-N2183+Q2183)*0.04)/0.83*(0.5177)*(0.17)-AI2183*0.04,IF(AND(Y2183="CONSUMO",AG2183="ANEXO II",AY2183=4%),(AI2183-(P2183+L2183-N2183+Q2183)*0.04)/0.83*(0.3295)*(0.17)-AI2183*0.04,""))))</f>
        <v/>
      </c>
      <c r="BC2183" s="51" t="str">
        <f aca="false">IF(C2183="","",IF(AND(Y2183="CONSUMO",AC2183="SIM")*OR(AG2183="-",AG2183="BIT"),IF(E2183&lt;&gt;"",(AI2183-(P2183+L2183-N2183+Q2183)*AY2183)/0.83),""))</f>
        <v/>
      </c>
      <c r="BD2183" s="51" t="str">
        <f aca="false">IF(BC2183="","",BC2183*0.17)</f>
        <v/>
      </c>
      <c r="BE2183" s="51" t="str">
        <f aca="false">IF(I2183=6908,0,IF(BC2183="","",BD2183-((P2183+L2183-N2183+Q2183)*AY2183)))</f>
        <v/>
      </c>
      <c r="BF2183" s="53" t="str">
        <f aca="false">IF(B2183="","",IF(OR(B2183="",E2183="Regime Normal"),0,(AI2183-Q2183)*VLOOKUP(R2183,Dados!$X$98:$Y$108,2,0)))</f>
        <v/>
      </c>
      <c r="BG2183" s="54" t="str">
        <f aca="false">IFERROR(VLOOKUP(I2183,Dados!$AC$27:$AD$43,2,0),IF(B2183="","",IF(D2183&lt;&gt;"MT",IF(AND(AC2183="SIM",Y2183="Revenda"),"2403",IF(AND(AC2183="SIM",Y2183="Consumo"),"2407",IF(AND(AC2183="NÃO",Y2183="Revenda"),"2102",IF(AND(AC2183="NÃO",Y2183="Consumo"),"2556",)))),REPLACE(I2183,1,1,1))))</f>
        <v/>
      </c>
    </row>
    <row r="2184" customFormat="false" ht="12.8" hidden="false" customHeight="true" outlineLevel="0" collapsed="false">
      <c r="Y2184" s="45"/>
      <c r="Z2184" s="46" t="str">
        <f aca="false">IF(B2184="","",(IFERROR(VLOOKUP(H2184,Dados!A$3:B$15000,2,0),"Não Encontrado")))</f>
        <v/>
      </c>
      <c r="AA2184" s="46" t="str">
        <f aca="false">IF(B2184="","",(IFERROR(VLOOKUP(G2184,Dados!C$3:E$15000,3,0),"Não Encontrado")))</f>
        <v/>
      </c>
      <c r="AB2184" s="46" t="str">
        <f aca="false">IFERROR(IF(Z2184&lt;&gt;"Não Encontrado",Z2184,IF(AA2184&lt;&gt;"Não Encontrado",AA2184,"")),"")</f>
        <v/>
      </c>
      <c r="AC2184" s="45" t="str">
        <f aca="false">IF(B2184="","",IF(AB2184="","NÃO","SIM"))</f>
        <v/>
      </c>
      <c r="AD2184" s="45" t="str">
        <f aca="false">IFERROR(VLOOKUP(G2184,Dados!$P$3:$R$500,3,0),"")</f>
        <v/>
      </c>
      <c r="AE2184" s="45" t="str">
        <f aca="false">IFERROR(VLOOKUP(G2184,Dados!$K$3:$L$500,2,0),"")</f>
        <v/>
      </c>
      <c r="AF2184" s="45" t="str">
        <f aca="false">IFERROR(VLOOKUP(G2184,Dados!$M$3:$N$500,2,0),"")</f>
        <v/>
      </c>
      <c r="AG2184" s="45" t="str">
        <f aca="false">IF(F2184="","",IF(AND(AD2184="",AE2184="",AF2184=""),"-",IF(AND(AD2184="BIT",AE2184="",AF2184=""),"BIT",IF(AND(AE2184="ANEXO I",AD2184="",AF2184=""),"ANEXO I",IF(AND(AF2184="ANEXO II",AD2184="",AE2184=""),"ANEXO II","Escolher")))))</f>
        <v/>
      </c>
      <c r="AH2184" s="45" t="str">
        <f aca="false">IF(AG2184&lt;&gt;"Pneus","",IFERROR(VLOOKUP(R2184,Dados!$X$2:$Z$5,3,0)*(AI2184-Q2184),VLOOKUP(D2184,Dados!$X$7:$Z$33,3,0)*(AI2184-Q2184)))</f>
        <v/>
      </c>
      <c r="AI2184" s="47" t="str">
        <f aca="false">IF(B2184="","",P2184+Q2184+O2184+M2184+L2184-N2184)</f>
        <v/>
      </c>
      <c r="AJ2184" s="48" t="str">
        <f aca="false">IFERROR(IF(AND(AC2184="SIM",AG2184="-",Y2184="REVENDA"),(AB2184/1+1)*AI2184,IF(AND(AC2184="SIM",AG2184="Pneus",Y2184="REVENDA"),(AB2184/1+1)*(AI2184-AH2184),"")),"")</f>
        <v/>
      </c>
      <c r="AK2184" s="48" t="str">
        <f aca="false">IF(AJ2184="","",AJ2184*17%)</f>
        <v/>
      </c>
      <c r="AL2184" s="48" t="str">
        <f aca="false">IFERROR(IF(AC2184="NÃO","",IF(AK2184="","",IF(E2184="Simples Nacional",BF2184,IF(T2184=0.12,U2184*0.5833337002,IF(T2184=0,AI2184*0.07,U2184))))),"")</f>
        <v/>
      </c>
      <c r="AM2184" s="47" t="str">
        <f aca="false">IFERROR(IF(AC2184="NÃO","",IF(OR(AG2184="-",AG2184="Pneus"),AK2184-AL2184,"")),"")</f>
        <v/>
      </c>
      <c r="AN2184" s="48" t="str">
        <f aca="false">IF(AND(Y2184="REVENDA",AC2184="SIM",AG2184="BIT"),((AB2184/1+1)*AI2184)*0.4117,"")</f>
        <v/>
      </c>
      <c r="AO2184" s="48" t="str">
        <f aca="false">IF(AN2184="","",AN2184*17%)</f>
        <v/>
      </c>
      <c r="AP2184" s="49" t="str">
        <f aca="false">IF(AN2184="","",IF(T2184=0.12,(U2184*0.4117)*0.4117,IF(T2184=0,(AI2184*0.07)*0.4117,U2184*0.4117)))</f>
        <v/>
      </c>
      <c r="AQ2184" s="47" t="str">
        <f aca="false">IF(AN2184="","",AO2184-AP2184)</f>
        <v/>
      </c>
      <c r="AR2184" s="50" t="str">
        <f aca="false">IFERROR(IF(AND(AC2184="SIM",Y2184="REVENDA",LEFT(AG2184,5)="ANEXO")*OR(AE2184="ANEXO I",AF2184="ANEXO II"),VLOOKUP(H2184,Dados!G:I,2,0),""),"INSERIR MVA")</f>
        <v/>
      </c>
      <c r="AS2184" s="48" t="str">
        <f aca="false">IF(LEFT(AG2184,5)="ANEXO",VLOOKUP(AG2184,Dados!$X$111:$Z$112,2,0)*(AI2184-Q2184),"")</f>
        <v/>
      </c>
      <c r="AT2184" s="48" t="str">
        <f aca="false">IFERROR(IF(AR2184="","",(AI2184*AR2184)+AI2184),"INSERIR MVA")</f>
        <v/>
      </c>
      <c r="AU2184" s="48" t="str">
        <f aca="false">IF(AT2184="","",IF(AY2184=0.04,U2184,AS2184*AY2184))</f>
        <v/>
      </c>
      <c r="AV2184" s="47" t="str">
        <f aca="false">IFERROR(IF(AU2184="","",(VLOOKUP(AG2184,Dados!$X$111:$Z$112,3,0)*AT2184*0.17)),"INSERIR MVA")</f>
        <v/>
      </c>
      <c r="AW2184" s="47" t="str">
        <f aca="false">IFERROR(IF(AR2184="","",AV2184-AU2184),"")</f>
        <v/>
      </c>
      <c r="AX2184" s="51" t="str">
        <f aca="false">IFERROR(IF(AC2184="NÃO","",IF(AM2184&lt;&gt;"",AM2184-W2184,IF(AQ2184&lt;&gt;"",AQ2184-W2184,IF(AW2184&lt;&gt;"",AW2184-W2184,"")))),"")</f>
        <v/>
      </c>
      <c r="AY2184" s="46" t="str">
        <f aca="false">IFERROR(IF(ISNA(VLOOKUP(R2184,Dados!$X$2:$Y$5,2,0)),VLOOKUP(D2184,Dados!$X$7:$Y$33,2,0),VLOOKUP(R2184,Dados!$X$2:$Y$5,2,0)),"")</f>
        <v/>
      </c>
      <c r="AZ2184" s="52" t="str">
        <f aca="false">IF(C2184="","",IF(AND(Y2184="CONSUMO",AC2184="NÃO")*OR(AG2184="-",AG2184="BIT"),IF(E2184&lt;&gt;"",(AI2184-(P2184+L2184-N2184+Q2184)*AY2184)/0.83),""))</f>
        <v/>
      </c>
      <c r="BA2184" s="51" t="str">
        <f aca="false">IF(AZ2184="","",AZ2184*0.17-((P2184+L2184-N2184+Q2184)*AY2184))</f>
        <v/>
      </c>
      <c r="BB2184" s="51" t="str">
        <f aca="false">IF(AND(Y2184="CONSUMO",AG2184="ANEXO I",AY2184&gt;4%),(AI2184-(P2184+L2184-N2184+Q2184)*0.0514)/0.83*(0.5177)*(0.17)-AI2184*0.0514,IF(AND(Y2184="CONSUMO",AG2184="ANEXO II",AY2184&gt;4%),(AI2184-(P2184+L2184-N2184+Q2184)*0.041)/0.83*(0.3295)*(0.17)-AI2184*0.041,IF(AND(Y2184="CONSUMO",AG2184="ANEXO I",AY2184=4%),(AI2184-(P2184+L2184-N2184+Q2184)*0.04)/0.83*(0.5177)*(0.17)-AI2184*0.04,IF(AND(Y2184="CONSUMO",AG2184="ANEXO II",AY2184=4%),(AI2184-(P2184+L2184-N2184+Q2184)*0.04)/0.83*(0.3295)*(0.17)-AI2184*0.04,""))))</f>
        <v/>
      </c>
      <c r="BC2184" s="51" t="str">
        <f aca="false">IF(C2184="","",IF(AND(Y2184="CONSUMO",AC2184="SIM")*OR(AG2184="-",AG2184="BIT"),IF(E2184&lt;&gt;"",(AI2184-(P2184+L2184-N2184+Q2184)*AY2184)/0.83),""))</f>
        <v/>
      </c>
      <c r="BD2184" s="51" t="str">
        <f aca="false">IF(BC2184="","",BC2184*0.17)</f>
        <v/>
      </c>
      <c r="BE2184" s="51" t="str">
        <f aca="false">IF(I2184=6908,0,IF(BC2184="","",BD2184-((P2184+L2184-N2184+Q2184)*AY2184)))</f>
        <v/>
      </c>
      <c r="BF2184" s="53" t="str">
        <f aca="false">IF(B2184="","",IF(OR(B2184="",E2184="Regime Normal"),0,(AI2184-Q2184)*VLOOKUP(R2184,Dados!$X$98:$Y$108,2,0)))</f>
        <v/>
      </c>
      <c r="BG2184" s="54" t="str">
        <f aca="false">IFERROR(VLOOKUP(I2184,Dados!$AC$27:$AD$43,2,0),IF(B2184="","",IF(D2184&lt;&gt;"MT",IF(AND(AC2184="SIM",Y2184="Revenda"),"2403",IF(AND(AC2184="SIM",Y2184="Consumo"),"2407",IF(AND(AC2184="NÃO",Y2184="Revenda"),"2102",IF(AND(AC2184="NÃO",Y2184="Consumo"),"2556",)))),REPLACE(I2184,1,1,1))))</f>
        <v/>
      </c>
    </row>
    <row r="2185" customFormat="false" ht="12.8" hidden="false" customHeight="true" outlineLevel="0" collapsed="false">
      <c r="Y2185" s="45"/>
      <c r="Z2185" s="46" t="str">
        <f aca="false">IF(B2185="","",(IFERROR(VLOOKUP(H2185,Dados!A$3:B$15000,2,0),"Não Encontrado")))</f>
        <v/>
      </c>
      <c r="AA2185" s="46" t="str">
        <f aca="false">IF(B2185="","",(IFERROR(VLOOKUP(G2185,Dados!C$3:E$15000,3,0),"Não Encontrado")))</f>
        <v/>
      </c>
      <c r="AB2185" s="46" t="str">
        <f aca="false">IFERROR(IF(Z2185&lt;&gt;"Não Encontrado",Z2185,IF(AA2185&lt;&gt;"Não Encontrado",AA2185,"")),"")</f>
        <v/>
      </c>
      <c r="AC2185" s="45" t="str">
        <f aca="false">IF(B2185="","",IF(AB2185="","NÃO","SIM"))</f>
        <v/>
      </c>
      <c r="AD2185" s="45" t="str">
        <f aca="false">IFERROR(VLOOKUP(G2185,Dados!$P$3:$R$500,3,0),"")</f>
        <v/>
      </c>
      <c r="AE2185" s="45" t="str">
        <f aca="false">IFERROR(VLOOKUP(G2185,Dados!$K$3:$L$500,2,0),"")</f>
        <v/>
      </c>
      <c r="AF2185" s="45" t="str">
        <f aca="false">IFERROR(VLOOKUP(G2185,Dados!$M$3:$N$500,2,0),"")</f>
        <v/>
      </c>
      <c r="AG2185" s="45" t="str">
        <f aca="false">IF(F2185="","",IF(AND(AD2185="",AE2185="",AF2185=""),"-",IF(AND(AD2185="BIT",AE2185="",AF2185=""),"BIT",IF(AND(AE2185="ANEXO I",AD2185="",AF2185=""),"ANEXO I",IF(AND(AF2185="ANEXO II",AD2185="",AE2185=""),"ANEXO II","Escolher")))))</f>
        <v/>
      </c>
      <c r="AH2185" s="45" t="str">
        <f aca="false">IF(AG2185&lt;&gt;"Pneus","",IFERROR(VLOOKUP(R2185,Dados!$X$2:$Z$5,3,0)*(AI2185-Q2185),VLOOKUP(D2185,Dados!$X$7:$Z$33,3,0)*(AI2185-Q2185)))</f>
        <v/>
      </c>
      <c r="AI2185" s="47" t="str">
        <f aca="false">IF(B2185="","",P2185+Q2185+O2185+M2185+L2185-N2185)</f>
        <v/>
      </c>
      <c r="AJ2185" s="48" t="str">
        <f aca="false">IFERROR(IF(AND(AC2185="SIM",AG2185="-",Y2185="REVENDA"),(AB2185/1+1)*AI2185,IF(AND(AC2185="SIM",AG2185="Pneus",Y2185="REVENDA"),(AB2185/1+1)*(AI2185-AH2185),"")),"")</f>
        <v/>
      </c>
      <c r="AK2185" s="48" t="str">
        <f aca="false">IF(AJ2185="","",AJ2185*17%)</f>
        <v/>
      </c>
      <c r="AL2185" s="48" t="str">
        <f aca="false">IFERROR(IF(AC2185="NÃO","",IF(AK2185="","",IF(E2185="Simples Nacional",BF2185,IF(T2185=0.12,U2185*0.5833337002,IF(T2185=0,AI2185*0.07,U2185))))),"")</f>
        <v/>
      </c>
      <c r="AM2185" s="47" t="str">
        <f aca="false">IFERROR(IF(AC2185="NÃO","",IF(OR(AG2185="-",AG2185="Pneus"),AK2185-AL2185,"")),"")</f>
        <v/>
      </c>
      <c r="AN2185" s="48" t="str">
        <f aca="false">IF(AND(Y2185="REVENDA",AC2185="SIM",AG2185="BIT"),((AB2185/1+1)*AI2185)*0.4117,"")</f>
        <v/>
      </c>
      <c r="AO2185" s="48" t="str">
        <f aca="false">IF(AN2185="","",AN2185*17%)</f>
        <v/>
      </c>
      <c r="AP2185" s="49" t="str">
        <f aca="false">IF(AN2185="","",IF(T2185=0.12,(U2185*0.4117)*0.4117,IF(T2185=0,(AI2185*0.07)*0.4117,U2185*0.4117)))</f>
        <v/>
      </c>
      <c r="AQ2185" s="47" t="str">
        <f aca="false">IF(AN2185="","",AO2185-AP2185)</f>
        <v/>
      </c>
      <c r="AR2185" s="50" t="str">
        <f aca="false">IFERROR(IF(AND(AC2185="SIM",Y2185="REVENDA",LEFT(AG2185,5)="ANEXO")*OR(AE2185="ANEXO I",AF2185="ANEXO II"),VLOOKUP(H2185,Dados!G:I,2,0),""),"INSERIR MVA")</f>
        <v/>
      </c>
      <c r="AS2185" s="48" t="str">
        <f aca="false">IF(LEFT(AG2185,5)="ANEXO",VLOOKUP(AG2185,Dados!$X$111:$Z$112,2,0)*(AI2185-Q2185),"")</f>
        <v/>
      </c>
      <c r="AT2185" s="48" t="str">
        <f aca="false">IFERROR(IF(AR2185="","",(AI2185*AR2185)+AI2185),"INSERIR MVA")</f>
        <v/>
      </c>
      <c r="AU2185" s="48" t="str">
        <f aca="false">IF(AT2185="","",IF(AY2185=0.04,U2185,AS2185*AY2185))</f>
        <v/>
      </c>
      <c r="AV2185" s="47" t="str">
        <f aca="false">IFERROR(IF(AU2185="","",(VLOOKUP(AG2185,Dados!$X$111:$Z$112,3,0)*AT2185*0.17)),"INSERIR MVA")</f>
        <v/>
      </c>
      <c r="AW2185" s="47" t="str">
        <f aca="false">IFERROR(IF(AR2185="","",AV2185-AU2185),"")</f>
        <v/>
      </c>
      <c r="AX2185" s="51" t="str">
        <f aca="false">IFERROR(IF(AC2185="NÃO","",IF(AM2185&lt;&gt;"",AM2185-W2185,IF(AQ2185&lt;&gt;"",AQ2185-W2185,IF(AW2185&lt;&gt;"",AW2185-W2185,"")))),"")</f>
        <v/>
      </c>
      <c r="AY2185" s="46" t="str">
        <f aca="false">IFERROR(IF(ISNA(VLOOKUP(R2185,Dados!$X$2:$Y$5,2,0)),VLOOKUP(D2185,Dados!$X$7:$Y$33,2,0),VLOOKUP(R2185,Dados!$X$2:$Y$5,2,0)),"")</f>
        <v/>
      </c>
      <c r="AZ2185" s="52" t="str">
        <f aca="false">IF(C2185="","",IF(AND(Y2185="CONSUMO",AC2185="NÃO")*OR(AG2185="-",AG2185="BIT"),IF(E2185&lt;&gt;"",(AI2185-(P2185+L2185-N2185+Q2185)*AY2185)/0.83),""))</f>
        <v/>
      </c>
      <c r="BA2185" s="51" t="str">
        <f aca="false">IF(AZ2185="","",AZ2185*0.17-((P2185+L2185-N2185+Q2185)*AY2185))</f>
        <v/>
      </c>
      <c r="BB2185" s="51" t="str">
        <f aca="false">IF(AND(Y2185="CONSUMO",AG2185="ANEXO I",AY2185&gt;4%),(AI2185-(P2185+L2185-N2185+Q2185)*0.0514)/0.83*(0.5177)*(0.17)-AI2185*0.0514,IF(AND(Y2185="CONSUMO",AG2185="ANEXO II",AY2185&gt;4%),(AI2185-(P2185+L2185-N2185+Q2185)*0.041)/0.83*(0.3295)*(0.17)-AI2185*0.041,IF(AND(Y2185="CONSUMO",AG2185="ANEXO I",AY2185=4%),(AI2185-(P2185+L2185-N2185+Q2185)*0.04)/0.83*(0.5177)*(0.17)-AI2185*0.04,IF(AND(Y2185="CONSUMO",AG2185="ANEXO II",AY2185=4%),(AI2185-(P2185+L2185-N2185+Q2185)*0.04)/0.83*(0.3295)*(0.17)-AI2185*0.04,""))))</f>
        <v/>
      </c>
      <c r="BC2185" s="51" t="str">
        <f aca="false">IF(C2185="","",IF(AND(Y2185="CONSUMO",AC2185="SIM")*OR(AG2185="-",AG2185="BIT"),IF(E2185&lt;&gt;"",(AI2185-(P2185+L2185-N2185+Q2185)*AY2185)/0.83),""))</f>
        <v/>
      </c>
      <c r="BD2185" s="51" t="str">
        <f aca="false">IF(BC2185="","",BC2185*0.17)</f>
        <v/>
      </c>
      <c r="BE2185" s="51" t="str">
        <f aca="false">IF(I2185=6908,0,IF(BC2185="","",BD2185-((P2185+L2185-N2185+Q2185)*AY2185)))</f>
        <v/>
      </c>
      <c r="BF2185" s="53" t="str">
        <f aca="false">IF(B2185="","",IF(OR(B2185="",E2185="Regime Normal"),0,(AI2185-Q2185)*VLOOKUP(R2185,Dados!$X$98:$Y$108,2,0)))</f>
        <v/>
      </c>
      <c r="BG2185" s="54" t="str">
        <f aca="false">IFERROR(VLOOKUP(I2185,Dados!$AC$27:$AD$43,2,0),IF(B2185="","",IF(D2185&lt;&gt;"MT",IF(AND(AC2185="SIM",Y2185="Revenda"),"2403",IF(AND(AC2185="SIM",Y2185="Consumo"),"2407",IF(AND(AC2185="NÃO",Y2185="Revenda"),"2102",IF(AND(AC2185="NÃO",Y2185="Consumo"),"2556",)))),REPLACE(I2185,1,1,1))))</f>
        <v/>
      </c>
    </row>
    <row r="2186" customFormat="false" ht="12.8" hidden="false" customHeight="true" outlineLevel="0" collapsed="false">
      <c r="Y2186" s="45"/>
      <c r="Z2186" s="46" t="str">
        <f aca="false">IF(B2186="","",(IFERROR(VLOOKUP(H2186,Dados!A$3:B$15000,2,0),"Não Encontrado")))</f>
        <v/>
      </c>
      <c r="AA2186" s="46" t="str">
        <f aca="false">IF(B2186="","",(IFERROR(VLOOKUP(G2186,Dados!C$3:E$15000,3,0),"Não Encontrado")))</f>
        <v/>
      </c>
      <c r="AB2186" s="46" t="str">
        <f aca="false">IFERROR(IF(Z2186&lt;&gt;"Não Encontrado",Z2186,IF(AA2186&lt;&gt;"Não Encontrado",AA2186,"")),"")</f>
        <v/>
      </c>
      <c r="AC2186" s="45" t="str">
        <f aca="false">IF(B2186="","",IF(AB2186="","NÃO","SIM"))</f>
        <v/>
      </c>
      <c r="AD2186" s="45" t="str">
        <f aca="false">IFERROR(VLOOKUP(G2186,Dados!$P$3:$R$500,3,0),"")</f>
        <v/>
      </c>
      <c r="AE2186" s="45" t="str">
        <f aca="false">IFERROR(VLOOKUP(G2186,Dados!$K$3:$L$500,2,0),"")</f>
        <v/>
      </c>
      <c r="AF2186" s="45" t="str">
        <f aca="false">IFERROR(VLOOKUP(G2186,Dados!$M$3:$N$500,2,0),"")</f>
        <v/>
      </c>
      <c r="AG2186" s="45" t="str">
        <f aca="false">IF(F2186="","",IF(AND(AD2186="",AE2186="",AF2186=""),"-",IF(AND(AD2186="BIT",AE2186="",AF2186=""),"BIT",IF(AND(AE2186="ANEXO I",AD2186="",AF2186=""),"ANEXO I",IF(AND(AF2186="ANEXO II",AD2186="",AE2186=""),"ANEXO II","Escolher")))))</f>
        <v/>
      </c>
      <c r="AH2186" s="45" t="str">
        <f aca="false">IF(AG2186&lt;&gt;"Pneus","",IFERROR(VLOOKUP(R2186,Dados!$X$2:$Z$5,3,0)*(AI2186-Q2186),VLOOKUP(D2186,Dados!$X$7:$Z$33,3,0)*(AI2186-Q2186)))</f>
        <v/>
      </c>
      <c r="AI2186" s="47" t="str">
        <f aca="false">IF(B2186="","",P2186+Q2186+O2186+M2186+L2186-N2186)</f>
        <v/>
      </c>
      <c r="AJ2186" s="48" t="str">
        <f aca="false">IFERROR(IF(AND(AC2186="SIM",AG2186="-",Y2186="REVENDA"),(AB2186/1+1)*AI2186,IF(AND(AC2186="SIM",AG2186="Pneus",Y2186="REVENDA"),(AB2186/1+1)*(AI2186-AH2186),"")),"")</f>
        <v/>
      </c>
      <c r="AK2186" s="48" t="str">
        <f aca="false">IF(AJ2186="","",AJ2186*17%)</f>
        <v/>
      </c>
      <c r="AL2186" s="48" t="str">
        <f aca="false">IFERROR(IF(AC2186="NÃO","",IF(AK2186="","",IF(E2186="Simples Nacional",BF2186,IF(T2186=0.12,U2186*0.5833337002,IF(T2186=0,AI2186*0.07,U2186))))),"")</f>
        <v/>
      </c>
      <c r="AM2186" s="47" t="str">
        <f aca="false">IFERROR(IF(AC2186="NÃO","",IF(OR(AG2186="-",AG2186="Pneus"),AK2186-AL2186,"")),"")</f>
        <v/>
      </c>
      <c r="AN2186" s="48" t="str">
        <f aca="false">IF(AND(Y2186="REVENDA",AC2186="SIM",AG2186="BIT"),((AB2186/1+1)*AI2186)*0.4117,"")</f>
        <v/>
      </c>
      <c r="AO2186" s="48" t="str">
        <f aca="false">IF(AN2186="","",AN2186*17%)</f>
        <v/>
      </c>
      <c r="AP2186" s="49" t="str">
        <f aca="false">IF(AN2186="","",IF(T2186=0.12,(U2186*0.4117)*0.4117,IF(T2186=0,(AI2186*0.07)*0.4117,U2186*0.4117)))</f>
        <v/>
      </c>
      <c r="AQ2186" s="47" t="str">
        <f aca="false">IF(AN2186="","",AO2186-AP2186)</f>
        <v/>
      </c>
      <c r="AR2186" s="50" t="str">
        <f aca="false">IFERROR(IF(AND(AC2186="SIM",Y2186="REVENDA",LEFT(AG2186,5)="ANEXO")*OR(AE2186="ANEXO I",AF2186="ANEXO II"),VLOOKUP(H2186,Dados!G:I,2,0),""),"INSERIR MVA")</f>
        <v/>
      </c>
      <c r="AS2186" s="48" t="str">
        <f aca="false">IF(LEFT(AG2186,5)="ANEXO",VLOOKUP(AG2186,Dados!$X$111:$Z$112,2,0)*(AI2186-Q2186),"")</f>
        <v/>
      </c>
      <c r="AT2186" s="48" t="str">
        <f aca="false">IFERROR(IF(AR2186="","",(AI2186*AR2186)+AI2186),"INSERIR MVA")</f>
        <v/>
      </c>
      <c r="AU2186" s="48" t="str">
        <f aca="false">IF(AT2186="","",IF(AY2186=0.04,U2186,AS2186*AY2186))</f>
        <v/>
      </c>
      <c r="AV2186" s="47" t="str">
        <f aca="false">IFERROR(IF(AU2186="","",(VLOOKUP(AG2186,Dados!$X$111:$Z$112,3,0)*AT2186*0.17)),"INSERIR MVA")</f>
        <v/>
      </c>
      <c r="AW2186" s="47" t="str">
        <f aca="false">IFERROR(IF(AR2186="","",AV2186-AU2186),"")</f>
        <v/>
      </c>
      <c r="AX2186" s="51" t="str">
        <f aca="false">IFERROR(IF(AC2186="NÃO","",IF(AM2186&lt;&gt;"",AM2186-W2186,IF(AQ2186&lt;&gt;"",AQ2186-W2186,IF(AW2186&lt;&gt;"",AW2186-W2186,"")))),"")</f>
        <v/>
      </c>
      <c r="AY2186" s="46" t="str">
        <f aca="false">IFERROR(IF(ISNA(VLOOKUP(R2186,Dados!$X$2:$Y$5,2,0)),VLOOKUP(D2186,Dados!$X$7:$Y$33,2,0),VLOOKUP(R2186,Dados!$X$2:$Y$5,2,0)),"")</f>
        <v/>
      </c>
      <c r="AZ2186" s="52" t="str">
        <f aca="false">IF(C2186="","",IF(AND(Y2186="CONSUMO",AC2186="NÃO")*OR(AG2186="-",AG2186="BIT"),IF(E2186&lt;&gt;"",(AI2186-(P2186+L2186-N2186+Q2186)*AY2186)/0.83),""))</f>
        <v/>
      </c>
      <c r="BA2186" s="51" t="str">
        <f aca="false">IF(AZ2186="","",AZ2186*0.17-((P2186+L2186-N2186+Q2186)*AY2186))</f>
        <v/>
      </c>
      <c r="BB2186" s="51" t="str">
        <f aca="false">IF(AND(Y2186="CONSUMO",AG2186="ANEXO I",AY2186&gt;4%),(AI2186-(P2186+L2186-N2186+Q2186)*0.0514)/0.83*(0.5177)*(0.17)-AI2186*0.0514,IF(AND(Y2186="CONSUMO",AG2186="ANEXO II",AY2186&gt;4%),(AI2186-(P2186+L2186-N2186+Q2186)*0.041)/0.83*(0.3295)*(0.17)-AI2186*0.041,IF(AND(Y2186="CONSUMO",AG2186="ANEXO I",AY2186=4%),(AI2186-(P2186+L2186-N2186+Q2186)*0.04)/0.83*(0.5177)*(0.17)-AI2186*0.04,IF(AND(Y2186="CONSUMO",AG2186="ANEXO II",AY2186=4%),(AI2186-(P2186+L2186-N2186+Q2186)*0.04)/0.83*(0.3295)*(0.17)-AI2186*0.04,""))))</f>
        <v/>
      </c>
      <c r="BC2186" s="51" t="str">
        <f aca="false">IF(C2186="","",IF(AND(Y2186="CONSUMO",AC2186="SIM")*OR(AG2186="-",AG2186="BIT"),IF(E2186&lt;&gt;"",(AI2186-(P2186+L2186-N2186+Q2186)*AY2186)/0.83),""))</f>
        <v/>
      </c>
      <c r="BD2186" s="51" t="str">
        <f aca="false">IF(BC2186="","",BC2186*0.17)</f>
        <v/>
      </c>
      <c r="BE2186" s="51" t="str">
        <f aca="false">IF(I2186=6908,0,IF(BC2186="","",BD2186-((P2186+L2186-N2186+Q2186)*AY2186)))</f>
        <v/>
      </c>
      <c r="BF2186" s="53" t="str">
        <f aca="false">IF(B2186="","",IF(OR(B2186="",E2186="Regime Normal"),0,(AI2186-Q2186)*VLOOKUP(R2186,Dados!$X$98:$Y$108,2,0)))</f>
        <v/>
      </c>
      <c r="BG2186" s="54" t="str">
        <f aca="false">IFERROR(VLOOKUP(I2186,Dados!$AC$27:$AD$43,2,0),IF(B2186="","",IF(D2186&lt;&gt;"MT",IF(AND(AC2186="SIM",Y2186="Revenda"),"2403",IF(AND(AC2186="SIM",Y2186="Consumo"),"2407",IF(AND(AC2186="NÃO",Y2186="Revenda"),"2102",IF(AND(AC2186="NÃO",Y2186="Consumo"),"2556",)))),REPLACE(I2186,1,1,1))))</f>
        <v/>
      </c>
    </row>
    <row r="2187" customFormat="false" ht="12.8" hidden="false" customHeight="true" outlineLevel="0" collapsed="false">
      <c r="Y2187" s="45"/>
      <c r="Z2187" s="46" t="str">
        <f aca="false">IF(B2187="","",(IFERROR(VLOOKUP(H2187,Dados!A$3:B$15000,2,0),"Não Encontrado")))</f>
        <v/>
      </c>
      <c r="AA2187" s="46" t="str">
        <f aca="false">IF(B2187="","",(IFERROR(VLOOKUP(G2187,Dados!C$3:E$15000,3,0),"Não Encontrado")))</f>
        <v/>
      </c>
      <c r="AB2187" s="46" t="str">
        <f aca="false">IFERROR(IF(Z2187&lt;&gt;"Não Encontrado",Z2187,IF(AA2187&lt;&gt;"Não Encontrado",AA2187,"")),"")</f>
        <v/>
      </c>
      <c r="AC2187" s="45" t="str">
        <f aca="false">IF(B2187="","",IF(AB2187="","NÃO","SIM"))</f>
        <v/>
      </c>
      <c r="AD2187" s="45" t="str">
        <f aca="false">IFERROR(VLOOKUP(G2187,Dados!$P$3:$R$500,3,0),"")</f>
        <v/>
      </c>
      <c r="AE2187" s="45" t="str">
        <f aca="false">IFERROR(VLOOKUP(G2187,Dados!$K$3:$L$500,2,0),"")</f>
        <v/>
      </c>
      <c r="AF2187" s="45" t="str">
        <f aca="false">IFERROR(VLOOKUP(G2187,Dados!$M$3:$N$500,2,0),"")</f>
        <v/>
      </c>
      <c r="AG2187" s="45" t="str">
        <f aca="false">IF(F2187="","",IF(AND(AD2187="",AE2187="",AF2187=""),"-",IF(AND(AD2187="BIT",AE2187="",AF2187=""),"BIT",IF(AND(AE2187="ANEXO I",AD2187="",AF2187=""),"ANEXO I",IF(AND(AF2187="ANEXO II",AD2187="",AE2187=""),"ANEXO II","Escolher")))))</f>
        <v/>
      </c>
      <c r="AH2187" s="45" t="str">
        <f aca="false">IF(AG2187&lt;&gt;"Pneus","",IFERROR(VLOOKUP(R2187,Dados!$X$2:$Z$5,3,0)*(AI2187-Q2187),VLOOKUP(D2187,Dados!$X$7:$Z$33,3,0)*(AI2187-Q2187)))</f>
        <v/>
      </c>
      <c r="AI2187" s="47" t="str">
        <f aca="false">IF(B2187="","",P2187+Q2187+O2187+M2187+L2187-N2187)</f>
        <v/>
      </c>
      <c r="AJ2187" s="48" t="str">
        <f aca="false">IFERROR(IF(AND(AC2187="SIM",AG2187="-",Y2187="REVENDA"),(AB2187/1+1)*AI2187,IF(AND(AC2187="SIM",AG2187="Pneus",Y2187="REVENDA"),(AB2187/1+1)*(AI2187-AH2187),"")),"")</f>
        <v/>
      </c>
      <c r="AK2187" s="48" t="str">
        <f aca="false">IF(AJ2187="","",AJ2187*17%)</f>
        <v/>
      </c>
      <c r="AL2187" s="48" t="str">
        <f aca="false">IFERROR(IF(AC2187="NÃO","",IF(AK2187="","",IF(E2187="Simples Nacional",BF2187,IF(T2187=0.12,U2187*0.5833337002,IF(T2187=0,AI2187*0.07,U2187))))),"")</f>
        <v/>
      </c>
      <c r="AM2187" s="47" t="str">
        <f aca="false">IFERROR(IF(AC2187="NÃO","",IF(OR(AG2187="-",AG2187="Pneus"),AK2187-AL2187,"")),"")</f>
        <v/>
      </c>
      <c r="AN2187" s="48" t="str">
        <f aca="false">IF(AND(Y2187="REVENDA",AC2187="SIM",AG2187="BIT"),((AB2187/1+1)*AI2187)*0.4117,"")</f>
        <v/>
      </c>
      <c r="AO2187" s="48" t="str">
        <f aca="false">IF(AN2187="","",AN2187*17%)</f>
        <v/>
      </c>
      <c r="AP2187" s="49" t="str">
        <f aca="false">IF(AN2187="","",IF(T2187=0.12,(U2187*0.4117)*0.4117,IF(T2187=0,(AI2187*0.07)*0.4117,U2187*0.4117)))</f>
        <v/>
      </c>
      <c r="AQ2187" s="47" t="str">
        <f aca="false">IF(AN2187="","",AO2187-AP2187)</f>
        <v/>
      </c>
      <c r="AR2187" s="50" t="str">
        <f aca="false">IFERROR(IF(AND(AC2187="SIM",Y2187="REVENDA",LEFT(AG2187,5)="ANEXO")*OR(AE2187="ANEXO I",AF2187="ANEXO II"),VLOOKUP(H2187,Dados!G:I,2,0),""),"INSERIR MVA")</f>
        <v/>
      </c>
      <c r="AS2187" s="48" t="str">
        <f aca="false">IF(LEFT(AG2187,5)="ANEXO",VLOOKUP(AG2187,Dados!$X$111:$Z$112,2,0)*(AI2187-Q2187),"")</f>
        <v/>
      </c>
      <c r="AT2187" s="48" t="str">
        <f aca="false">IFERROR(IF(AR2187="","",(AI2187*AR2187)+AI2187),"INSERIR MVA")</f>
        <v/>
      </c>
      <c r="AU2187" s="48" t="str">
        <f aca="false">IF(AT2187="","",IF(AY2187=0.04,U2187,AS2187*AY2187))</f>
        <v/>
      </c>
      <c r="AV2187" s="47" t="str">
        <f aca="false">IFERROR(IF(AU2187="","",(VLOOKUP(AG2187,Dados!$X$111:$Z$112,3,0)*AT2187*0.17)),"INSERIR MVA")</f>
        <v/>
      </c>
      <c r="AW2187" s="47" t="str">
        <f aca="false">IFERROR(IF(AR2187="","",AV2187-AU2187),"")</f>
        <v/>
      </c>
      <c r="AX2187" s="51" t="str">
        <f aca="false">IFERROR(IF(AC2187="NÃO","",IF(AM2187&lt;&gt;"",AM2187-W2187,IF(AQ2187&lt;&gt;"",AQ2187-W2187,IF(AW2187&lt;&gt;"",AW2187-W2187,"")))),"")</f>
        <v/>
      </c>
      <c r="AY2187" s="46" t="str">
        <f aca="false">IFERROR(IF(ISNA(VLOOKUP(R2187,Dados!$X$2:$Y$5,2,0)),VLOOKUP(D2187,Dados!$X$7:$Y$33,2,0),VLOOKUP(R2187,Dados!$X$2:$Y$5,2,0)),"")</f>
        <v/>
      </c>
      <c r="AZ2187" s="52" t="str">
        <f aca="false">IF(C2187="","",IF(AND(Y2187="CONSUMO",AC2187="NÃO")*OR(AG2187="-",AG2187="BIT"),IF(E2187&lt;&gt;"",(AI2187-(P2187+L2187-N2187+Q2187)*AY2187)/0.83),""))</f>
        <v/>
      </c>
      <c r="BA2187" s="51" t="str">
        <f aca="false">IF(AZ2187="","",AZ2187*0.17-((P2187+L2187-N2187+Q2187)*AY2187))</f>
        <v/>
      </c>
      <c r="BB2187" s="51" t="str">
        <f aca="false">IF(AND(Y2187="CONSUMO",AG2187="ANEXO I",AY2187&gt;4%),(AI2187-(P2187+L2187-N2187+Q2187)*0.0514)/0.83*(0.5177)*(0.17)-AI2187*0.0514,IF(AND(Y2187="CONSUMO",AG2187="ANEXO II",AY2187&gt;4%),(AI2187-(P2187+L2187-N2187+Q2187)*0.041)/0.83*(0.3295)*(0.17)-AI2187*0.041,IF(AND(Y2187="CONSUMO",AG2187="ANEXO I",AY2187=4%),(AI2187-(P2187+L2187-N2187+Q2187)*0.04)/0.83*(0.5177)*(0.17)-AI2187*0.04,IF(AND(Y2187="CONSUMO",AG2187="ANEXO II",AY2187=4%),(AI2187-(P2187+L2187-N2187+Q2187)*0.04)/0.83*(0.3295)*(0.17)-AI2187*0.04,""))))</f>
        <v/>
      </c>
      <c r="BC2187" s="51" t="str">
        <f aca="false">IF(C2187="","",IF(AND(Y2187="CONSUMO",AC2187="SIM")*OR(AG2187="-",AG2187="BIT"),IF(E2187&lt;&gt;"",(AI2187-(P2187+L2187-N2187+Q2187)*AY2187)/0.83),""))</f>
        <v/>
      </c>
      <c r="BD2187" s="51" t="str">
        <f aca="false">IF(BC2187="","",BC2187*0.17)</f>
        <v/>
      </c>
      <c r="BE2187" s="51" t="str">
        <f aca="false">IF(I2187=6908,0,IF(BC2187="","",BD2187-((P2187+L2187-N2187+Q2187)*AY2187)))</f>
        <v/>
      </c>
      <c r="BF2187" s="53" t="str">
        <f aca="false">IF(B2187="","",IF(OR(B2187="",E2187="Regime Normal"),0,(AI2187-Q2187)*VLOOKUP(R2187,Dados!$X$98:$Y$108,2,0)))</f>
        <v/>
      </c>
      <c r="BG2187" s="54" t="str">
        <f aca="false">IFERROR(VLOOKUP(I2187,Dados!$AC$27:$AD$43,2,0),IF(B2187="","",IF(D2187&lt;&gt;"MT",IF(AND(AC2187="SIM",Y2187="Revenda"),"2403",IF(AND(AC2187="SIM",Y2187="Consumo"),"2407",IF(AND(AC2187="NÃO",Y2187="Revenda"),"2102",IF(AND(AC2187="NÃO",Y2187="Consumo"),"2556",)))),REPLACE(I2187,1,1,1))))</f>
        <v/>
      </c>
    </row>
    <row r="2188" customFormat="false" ht="12.8" hidden="false" customHeight="true" outlineLevel="0" collapsed="false">
      <c r="Y2188" s="45"/>
      <c r="Z2188" s="46" t="str">
        <f aca="false">IF(B2188="","",(IFERROR(VLOOKUP(H2188,Dados!A$3:B$15000,2,0),"Não Encontrado")))</f>
        <v/>
      </c>
      <c r="AA2188" s="46" t="str">
        <f aca="false">IF(B2188="","",(IFERROR(VLOOKUP(G2188,Dados!C$3:E$15000,3,0),"Não Encontrado")))</f>
        <v/>
      </c>
      <c r="AB2188" s="46" t="str">
        <f aca="false">IFERROR(IF(Z2188&lt;&gt;"Não Encontrado",Z2188,IF(AA2188&lt;&gt;"Não Encontrado",AA2188,"")),"")</f>
        <v/>
      </c>
      <c r="AC2188" s="45" t="str">
        <f aca="false">IF(B2188="","",IF(AB2188="","NÃO","SIM"))</f>
        <v/>
      </c>
      <c r="AD2188" s="45" t="str">
        <f aca="false">IFERROR(VLOOKUP(G2188,Dados!$P$3:$R$500,3,0),"")</f>
        <v/>
      </c>
      <c r="AE2188" s="45" t="str">
        <f aca="false">IFERROR(VLOOKUP(G2188,Dados!$K$3:$L$500,2,0),"")</f>
        <v/>
      </c>
      <c r="AF2188" s="45" t="str">
        <f aca="false">IFERROR(VLOOKUP(G2188,Dados!$M$3:$N$500,2,0),"")</f>
        <v/>
      </c>
      <c r="AG2188" s="45" t="str">
        <f aca="false">IF(F2188="","",IF(AND(AD2188="",AE2188="",AF2188=""),"-",IF(AND(AD2188="BIT",AE2188="",AF2188=""),"BIT",IF(AND(AE2188="ANEXO I",AD2188="",AF2188=""),"ANEXO I",IF(AND(AF2188="ANEXO II",AD2188="",AE2188=""),"ANEXO II","Escolher")))))</f>
        <v/>
      </c>
      <c r="AH2188" s="45" t="str">
        <f aca="false">IF(AG2188&lt;&gt;"Pneus","",IFERROR(VLOOKUP(R2188,Dados!$X$2:$Z$5,3,0)*(AI2188-Q2188),VLOOKUP(D2188,Dados!$X$7:$Z$33,3,0)*(AI2188-Q2188)))</f>
        <v/>
      </c>
      <c r="AI2188" s="47" t="str">
        <f aca="false">IF(B2188="","",P2188+Q2188+O2188+M2188+L2188-N2188)</f>
        <v/>
      </c>
      <c r="AJ2188" s="48" t="str">
        <f aca="false">IFERROR(IF(AND(AC2188="SIM",AG2188="-",Y2188="REVENDA"),(AB2188/1+1)*AI2188,IF(AND(AC2188="SIM",AG2188="Pneus",Y2188="REVENDA"),(AB2188/1+1)*(AI2188-AH2188),"")),"")</f>
        <v/>
      </c>
      <c r="AK2188" s="48" t="str">
        <f aca="false">IF(AJ2188="","",AJ2188*17%)</f>
        <v/>
      </c>
      <c r="AL2188" s="48" t="str">
        <f aca="false">IFERROR(IF(AC2188="NÃO","",IF(AK2188="","",IF(E2188="Simples Nacional",BF2188,IF(T2188=0.12,U2188*0.5833337002,IF(T2188=0,AI2188*0.07,U2188))))),"")</f>
        <v/>
      </c>
      <c r="AM2188" s="47" t="str">
        <f aca="false">IFERROR(IF(AC2188="NÃO","",IF(OR(AG2188="-",AG2188="Pneus"),AK2188-AL2188,"")),"")</f>
        <v/>
      </c>
      <c r="AN2188" s="48" t="str">
        <f aca="false">IF(AND(Y2188="REVENDA",AC2188="SIM",AG2188="BIT"),((AB2188/1+1)*AI2188)*0.4117,"")</f>
        <v/>
      </c>
      <c r="AO2188" s="48" t="str">
        <f aca="false">IF(AN2188="","",AN2188*17%)</f>
        <v/>
      </c>
      <c r="AP2188" s="49" t="str">
        <f aca="false">IF(AN2188="","",IF(T2188=0.12,(U2188*0.4117)*0.4117,IF(T2188=0,(AI2188*0.07)*0.4117,U2188*0.4117)))</f>
        <v/>
      </c>
      <c r="AQ2188" s="47" t="str">
        <f aca="false">IF(AN2188="","",AO2188-AP2188)</f>
        <v/>
      </c>
      <c r="AR2188" s="50" t="str">
        <f aca="false">IFERROR(IF(AND(AC2188="SIM",Y2188="REVENDA",LEFT(AG2188,5)="ANEXO")*OR(AE2188="ANEXO I",AF2188="ANEXO II"),VLOOKUP(H2188,Dados!G:I,2,0),""),"INSERIR MVA")</f>
        <v/>
      </c>
      <c r="AS2188" s="48" t="str">
        <f aca="false">IF(LEFT(AG2188,5)="ANEXO",VLOOKUP(AG2188,Dados!$X$111:$Z$112,2,0)*(AI2188-Q2188),"")</f>
        <v/>
      </c>
      <c r="AT2188" s="48" t="str">
        <f aca="false">IFERROR(IF(AR2188="","",(AI2188*AR2188)+AI2188),"INSERIR MVA")</f>
        <v/>
      </c>
      <c r="AU2188" s="48" t="str">
        <f aca="false">IF(AT2188="","",IF(AY2188=0.04,U2188,AS2188*AY2188))</f>
        <v/>
      </c>
      <c r="AV2188" s="47" t="str">
        <f aca="false">IFERROR(IF(AU2188="","",(VLOOKUP(AG2188,Dados!$X$111:$Z$112,3,0)*AT2188*0.17)),"INSERIR MVA")</f>
        <v/>
      </c>
      <c r="AW2188" s="47" t="str">
        <f aca="false">IFERROR(IF(AR2188="","",AV2188-AU2188),"")</f>
        <v/>
      </c>
      <c r="AX2188" s="51" t="str">
        <f aca="false">IFERROR(IF(AC2188="NÃO","",IF(AM2188&lt;&gt;"",AM2188-W2188,IF(AQ2188&lt;&gt;"",AQ2188-W2188,IF(AW2188&lt;&gt;"",AW2188-W2188,"")))),"")</f>
        <v/>
      </c>
      <c r="AY2188" s="46" t="str">
        <f aca="false">IFERROR(IF(ISNA(VLOOKUP(R2188,Dados!$X$2:$Y$5,2,0)),VLOOKUP(D2188,Dados!$X$7:$Y$33,2,0),VLOOKUP(R2188,Dados!$X$2:$Y$5,2,0)),"")</f>
        <v/>
      </c>
      <c r="AZ2188" s="52" t="str">
        <f aca="false">IF(C2188="","",IF(AND(Y2188="CONSUMO",AC2188="NÃO")*OR(AG2188="-",AG2188="BIT"),IF(E2188&lt;&gt;"",(AI2188-(P2188+L2188-N2188+Q2188)*AY2188)/0.83),""))</f>
        <v/>
      </c>
      <c r="BA2188" s="51" t="str">
        <f aca="false">IF(AZ2188="","",AZ2188*0.17-((P2188+L2188-N2188+Q2188)*AY2188))</f>
        <v/>
      </c>
      <c r="BB2188" s="51" t="str">
        <f aca="false">IF(AND(Y2188="CONSUMO",AG2188="ANEXO I",AY2188&gt;4%),(AI2188-(P2188+L2188-N2188+Q2188)*0.0514)/0.83*(0.5177)*(0.17)-AI2188*0.0514,IF(AND(Y2188="CONSUMO",AG2188="ANEXO II",AY2188&gt;4%),(AI2188-(P2188+L2188-N2188+Q2188)*0.041)/0.83*(0.3295)*(0.17)-AI2188*0.041,IF(AND(Y2188="CONSUMO",AG2188="ANEXO I",AY2188=4%),(AI2188-(P2188+L2188-N2188+Q2188)*0.04)/0.83*(0.5177)*(0.17)-AI2188*0.04,IF(AND(Y2188="CONSUMO",AG2188="ANEXO II",AY2188=4%),(AI2188-(P2188+L2188-N2188+Q2188)*0.04)/0.83*(0.3295)*(0.17)-AI2188*0.04,""))))</f>
        <v/>
      </c>
      <c r="BC2188" s="51" t="str">
        <f aca="false">IF(C2188="","",IF(AND(Y2188="CONSUMO",AC2188="SIM")*OR(AG2188="-",AG2188="BIT"),IF(E2188&lt;&gt;"",(AI2188-(P2188+L2188-N2188+Q2188)*AY2188)/0.83),""))</f>
        <v/>
      </c>
      <c r="BD2188" s="51" t="str">
        <f aca="false">IF(BC2188="","",BC2188*0.17)</f>
        <v/>
      </c>
      <c r="BE2188" s="51" t="str">
        <f aca="false">IF(I2188=6908,0,IF(BC2188="","",BD2188-((P2188+L2188-N2188+Q2188)*AY2188)))</f>
        <v/>
      </c>
      <c r="BF2188" s="53" t="str">
        <f aca="false">IF(B2188="","",IF(OR(B2188="",E2188="Regime Normal"),0,(AI2188-Q2188)*VLOOKUP(R2188,Dados!$X$98:$Y$108,2,0)))</f>
        <v/>
      </c>
      <c r="BG2188" s="54" t="str">
        <f aca="false">IFERROR(VLOOKUP(I2188,Dados!$AC$27:$AD$43,2,0),IF(B2188="","",IF(D2188&lt;&gt;"MT",IF(AND(AC2188="SIM",Y2188="Revenda"),"2403",IF(AND(AC2188="SIM",Y2188="Consumo"),"2407",IF(AND(AC2188="NÃO",Y2188="Revenda"),"2102",IF(AND(AC2188="NÃO",Y2188="Consumo"),"2556",)))),REPLACE(I2188,1,1,1))))</f>
        <v/>
      </c>
    </row>
    <row r="2189" customFormat="false" ht="12.8" hidden="false" customHeight="true" outlineLevel="0" collapsed="false">
      <c r="Y2189" s="45"/>
      <c r="Z2189" s="46" t="str">
        <f aca="false">IF(B2189="","",(IFERROR(VLOOKUP(H2189,Dados!A$3:B$15000,2,0),"Não Encontrado")))</f>
        <v/>
      </c>
      <c r="AA2189" s="46" t="str">
        <f aca="false">IF(B2189="","",(IFERROR(VLOOKUP(G2189,Dados!C$3:E$15000,3,0),"Não Encontrado")))</f>
        <v/>
      </c>
      <c r="AB2189" s="46" t="str">
        <f aca="false">IFERROR(IF(Z2189&lt;&gt;"Não Encontrado",Z2189,IF(AA2189&lt;&gt;"Não Encontrado",AA2189,"")),"")</f>
        <v/>
      </c>
      <c r="AC2189" s="45" t="str">
        <f aca="false">IF(B2189="","",IF(AB2189="","NÃO","SIM"))</f>
        <v/>
      </c>
      <c r="AD2189" s="45" t="str">
        <f aca="false">IFERROR(VLOOKUP(G2189,Dados!$P$3:$R$500,3,0),"")</f>
        <v/>
      </c>
      <c r="AE2189" s="45" t="str">
        <f aca="false">IFERROR(VLOOKUP(G2189,Dados!$K$3:$L$500,2,0),"")</f>
        <v/>
      </c>
      <c r="AF2189" s="45" t="str">
        <f aca="false">IFERROR(VLOOKUP(G2189,Dados!$M$3:$N$500,2,0),"")</f>
        <v/>
      </c>
      <c r="AG2189" s="45" t="str">
        <f aca="false">IF(F2189="","",IF(AND(AD2189="",AE2189="",AF2189=""),"-",IF(AND(AD2189="BIT",AE2189="",AF2189=""),"BIT",IF(AND(AE2189="ANEXO I",AD2189="",AF2189=""),"ANEXO I",IF(AND(AF2189="ANEXO II",AD2189="",AE2189=""),"ANEXO II","Escolher")))))</f>
        <v/>
      </c>
      <c r="AH2189" s="45" t="str">
        <f aca="false">IF(AG2189&lt;&gt;"Pneus","",IFERROR(VLOOKUP(R2189,Dados!$X$2:$Z$5,3,0)*(AI2189-Q2189),VLOOKUP(D2189,Dados!$X$7:$Z$33,3,0)*(AI2189-Q2189)))</f>
        <v/>
      </c>
      <c r="AI2189" s="47" t="str">
        <f aca="false">IF(B2189="","",P2189+Q2189+O2189+M2189+L2189-N2189)</f>
        <v/>
      </c>
      <c r="AJ2189" s="48" t="str">
        <f aca="false">IFERROR(IF(AND(AC2189="SIM",AG2189="-",Y2189="REVENDA"),(AB2189/1+1)*AI2189,IF(AND(AC2189="SIM",AG2189="Pneus",Y2189="REVENDA"),(AB2189/1+1)*(AI2189-AH2189),"")),"")</f>
        <v/>
      </c>
      <c r="AK2189" s="48" t="str">
        <f aca="false">IF(AJ2189="","",AJ2189*17%)</f>
        <v/>
      </c>
      <c r="AL2189" s="48" t="str">
        <f aca="false">IFERROR(IF(AC2189="NÃO","",IF(AK2189="","",IF(E2189="Simples Nacional",BF2189,IF(T2189=0.12,U2189*0.5833337002,IF(T2189=0,AI2189*0.07,U2189))))),"")</f>
        <v/>
      </c>
      <c r="AM2189" s="47" t="str">
        <f aca="false">IFERROR(IF(AC2189="NÃO","",IF(OR(AG2189="-",AG2189="Pneus"),AK2189-AL2189,"")),"")</f>
        <v/>
      </c>
      <c r="AN2189" s="48" t="str">
        <f aca="false">IF(AND(Y2189="REVENDA",AC2189="SIM",AG2189="BIT"),((AB2189/1+1)*AI2189)*0.4117,"")</f>
        <v/>
      </c>
      <c r="AO2189" s="48" t="str">
        <f aca="false">IF(AN2189="","",AN2189*17%)</f>
        <v/>
      </c>
      <c r="AP2189" s="49" t="str">
        <f aca="false">IF(AN2189="","",IF(T2189=0.12,(U2189*0.4117)*0.4117,IF(T2189=0,(AI2189*0.07)*0.4117,U2189*0.4117)))</f>
        <v/>
      </c>
      <c r="AQ2189" s="47" t="str">
        <f aca="false">IF(AN2189="","",AO2189-AP2189)</f>
        <v/>
      </c>
      <c r="AR2189" s="50" t="str">
        <f aca="false">IFERROR(IF(AND(AC2189="SIM",Y2189="REVENDA",LEFT(AG2189,5)="ANEXO")*OR(AE2189="ANEXO I",AF2189="ANEXO II"),VLOOKUP(H2189,Dados!G:I,2,0),""),"INSERIR MVA")</f>
        <v/>
      </c>
      <c r="AS2189" s="48" t="str">
        <f aca="false">IF(LEFT(AG2189,5)="ANEXO",VLOOKUP(AG2189,Dados!$X$111:$Z$112,2,0)*(AI2189-Q2189),"")</f>
        <v/>
      </c>
      <c r="AT2189" s="48" t="str">
        <f aca="false">IFERROR(IF(AR2189="","",(AI2189*AR2189)+AI2189),"INSERIR MVA")</f>
        <v/>
      </c>
      <c r="AU2189" s="48" t="str">
        <f aca="false">IF(AT2189="","",IF(AY2189=0.04,U2189,AS2189*AY2189))</f>
        <v/>
      </c>
      <c r="AV2189" s="47" t="str">
        <f aca="false">IFERROR(IF(AU2189="","",(VLOOKUP(AG2189,Dados!$X$111:$Z$112,3,0)*AT2189*0.17)),"INSERIR MVA")</f>
        <v/>
      </c>
      <c r="AW2189" s="47" t="str">
        <f aca="false">IFERROR(IF(AR2189="","",AV2189-AU2189),"")</f>
        <v/>
      </c>
      <c r="AX2189" s="51" t="str">
        <f aca="false">IFERROR(IF(AC2189="NÃO","",IF(AM2189&lt;&gt;"",AM2189-W2189,IF(AQ2189&lt;&gt;"",AQ2189-W2189,IF(AW2189&lt;&gt;"",AW2189-W2189,"")))),"")</f>
        <v/>
      </c>
      <c r="AY2189" s="46" t="str">
        <f aca="false">IFERROR(IF(ISNA(VLOOKUP(R2189,Dados!$X$2:$Y$5,2,0)),VLOOKUP(D2189,Dados!$X$7:$Y$33,2,0),VLOOKUP(R2189,Dados!$X$2:$Y$5,2,0)),"")</f>
        <v/>
      </c>
      <c r="AZ2189" s="52" t="str">
        <f aca="false">IF(C2189="","",IF(AND(Y2189="CONSUMO",AC2189="NÃO")*OR(AG2189="-",AG2189="BIT"),IF(E2189&lt;&gt;"",(AI2189-(P2189+L2189-N2189+Q2189)*AY2189)/0.83),""))</f>
        <v/>
      </c>
      <c r="BA2189" s="51" t="str">
        <f aca="false">IF(AZ2189="","",AZ2189*0.17-((P2189+L2189-N2189+Q2189)*AY2189))</f>
        <v/>
      </c>
      <c r="BB2189" s="51" t="str">
        <f aca="false">IF(AND(Y2189="CONSUMO",AG2189="ANEXO I",AY2189&gt;4%),(AI2189-(P2189+L2189-N2189+Q2189)*0.0514)/0.83*(0.5177)*(0.17)-AI2189*0.0514,IF(AND(Y2189="CONSUMO",AG2189="ANEXO II",AY2189&gt;4%),(AI2189-(P2189+L2189-N2189+Q2189)*0.041)/0.83*(0.3295)*(0.17)-AI2189*0.041,IF(AND(Y2189="CONSUMO",AG2189="ANEXO I",AY2189=4%),(AI2189-(P2189+L2189-N2189+Q2189)*0.04)/0.83*(0.5177)*(0.17)-AI2189*0.04,IF(AND(Y2189="CONSUMO",AG2189="ANEXO II",AY2189=4%),(AI2189-(P2189+L2189-N2189+Q2189)*0.04)/0.83*(0.3295)*(0.17)-AI2189*0.04,""))))</f>
        <v/>
      </c>
      <c r="BC2189" s="51" t="str">
        <f aca="false">IF(C2189="","",IF(AND(Y2189="CONSUMO",AC2189="SIM")*OR(AG2189="-",AG2189="BIT"),IF(E2189&lt;&gt;"",(AI2189-(P2189+L2189-N2189+Q2189)*AY2189)/0.83),""))</f>
        <v/>
      </c>
      <c r="BD2189" s="51" t="str">
        <f aca="false">IF(BC2189="","",BC2189*0.17)</f>
        <v/>
      </c>
      <c r="BE2189" s="51" t="str">
        <f aca="false">IF(I2189=6908,0,IF(BC2189="","",BD2189-((P2189+L2189-N2189+Q2189)*AY2189)))</f>
        <v/>
      </c>
      <c r="BF2189" s="53" t="str">
        <f aca="false">IF(B2189="","",IF(OR(B2189="",E2189="Regime Normal"),0,(AI2189-Q2189)*VLOOKUP(R2189,Dados!$X$98:$Y$108,2,0)))</f>
        <v/>
      </c>
      <c r="BG2189" s="54" t="str">
        <f aca="false">IFERROR(VLOOKUP(I2189,Dados!$AC$27:$AD$43,2,0),IF(B2189="","",IF(D2189&lt;&gt;"MT",IF(AND(AC2189="SIM",Y2189="Revenda"),"2403",IF(AND(AC2189="SIM",Y2189="Consumo"),"2407",IF(AND(AC2189="NÃO",Y2189="Revenda"),"2102",IF(AND(AC2189="NÃO",Y2189="Consumo"),"2556",)))),REPLACE(I2189,1,1,1))))</f>
        <v/>
      </c>
    </row>
    <row r="2190" customFormat="false" ht="12.8" hidden="false" customHeight="true" outlineLevel="0" collapsed="false">
      <c r="Y2190" s="45"/>
      <c r="Z2190" s="46" t="str">
        <f aca="false">IF(B2190="","",(IFERROR(VLOOKUP(H2190,Dados!A$3:B$15000,2,0),"Não Encontrado")))</f>
        <v/>
      </c>
      <c r="AA2190" s="46" t="str">
        <f aca="false">IF(B2190="","",(IFERROR(VLOOKUP(G2190,Dados!C$3:E$15000,3,0),"Não Encontrado")))</f>
        <v/>
      </c>
      <c r="AB2190" s="46" t="str">
        <f aca="false">IFERROR(IF(Z2190&lt;&gt;"Não Encontrado",Z2190,IF(AA2190&lt;&gt;"Não Encontrado",AA2190,"")),"")</f>
        <v/>
      </c>
      <c r="AC2190" s="45" t="str">
        <f aca="false">IF(B2190="","",IF(AB2190="","NÃO","SIM"))</f>
        <v/>
      </c>
      <c r="AD2190" s="45" t="str">
        <f aca="false">IFERROR(VLOOKUP(G2190,Dados!$P$3:$R$500,3,0),"")</f>
        <v/>
      </c>
      <c r="AE2190" s="45" t="str">
        <f aca="false">IFERROR(VLOOKUP(G2190,Dados!$K$3:$L$500,2,0),"")</f>
        <v/>
      </c>
      <c r="AF2190" s="45" t="str">
        <f aca="false">IFERROR(VLOOKUP(G2190,Dados!$M$3:$N$500,2,0),"")</f>
        <v/>
      </c>
      <c r="AG2190" s="45" t="str">
        <f aca="false">IF(F2190="","",IF(AND(AD2190="",AE2190="",AF2190=""),"-",IF(AND(AD2190="BIT",AE2190="",AF2190=""),"BIT",IF(AND(AE2190="ANEXO I",AD2190="",AF2190=""),"ANEXO I",IF(AND(AF2190="ANEXO II",AD2190="",AE2190=""),"ANEXO II","Escolher")))))</f>
        <v/>
      </c>
      <c r="AH2190" s="45" t="str">
        <f aca="false">IF(AG2190&lt;&gt;"Pneus","",IFERROR(VLOOKUP(R2190,Dados!$X$2:$Z$5,3,0)*(AI2190-Q2190),VLOOKUP(D2190,Dados!$X$7:$Z$33,3,0)*(AI2190-Q2190)))</f>
        <v/>
      </c>
      <c r="AI2190" s="47" t="str">
        <f aca="false">IF(B2190="","",P2190+Q2190+O2190+M2190+L2190-N2190)</f>
        <v/>
      </c>
      <c r="AJ2190" s="48" t="str">
        <f aca="false">IFERROR(IF(AND(AC2190="SIM",AG2190="-",Y2190="REVENDA"),(AB2190/1+1)*AI2190,IF(AND(AC2190="SIM",AG2190="Pneus",Y2190="REVENDA"),(AB2190/1+1)*(AI2190-AH2190),"")),"")</f>
        <v/>
      </c>
      <c r="AK2190" s="48" t="str">
        <f aca="false">IF(AJ2190="","",AJ2190*17%)</f>
        <v/>
      </c>
      <c r="AL2190" s="48" t="str">
        <f aca="false">IFERROR(IF(AC2190="NÃO","",IF(AK2190="","",IF(E2190="Simples Nacional",BF2190,IF(T2190=0.12,U2190*0.5833337002,IF(T2190=0,AI2190*0.07,U2190))))),"")</f>
        <v/>
      </c>
      <c r="AM2190" s="47" t="str">
        <f aca="false">IFERROR(IF(AC2190="NÃO","",IF(OR(AG2190="-",AG2190="Pneus"),AK2190-AL2190,"")),"")</f>
        <v/>
      </c>
      <c r="AN2190" s="48" t="str">
        <f aca="false">IF(AND(Y2190="REVENDA",AC2190="SIM",AG2190="BIT"),((AB2190/1+1)*AI2190)*0.4117,"")</f>
        <v/>
      </c>
      <c r="AO2190" s="48" t="str">
        <f aca="false">IF(AN2190="","",AN2190*17%)</f>
        <v/>
      </c>
      <c r="AP2190" s="49" t="str">
        <f aca="false">IF(AN2190="","",IF(T2190=0.12,(U2190*0.4117)*0.4117,IF(T2190=0,(AI2190*0.07)*0.4117,U2190*0.4117)))</f>
        <v/>
      </c>
      <c r="AQ2190" s="47" t="str">
        <f aca="false">IF(AN2190="","",AO2190-AP2190)</f>
        <v/>
      </c>
      <c r="AR2190" s="50" t="str">
        <f aca="false">IFERROR(IF(AND(AC2190="SIM",Y2190="REVENDA",LEFT(AG2190,5)="ANEXO")*OR(AE2190="ANEXO I",AF2190="ANEXO II"),VLOOKUP(H2190,Dados!G:I,2,0),""),"INSERIR MVA")</f>
        <v/>
      </c>
      <c r="AS2190" s="48" t="str">
        <f aca="false">IF(LEFT(AG2190,5)="ANEXO",VLOOKUP(AG2190,Dados!$X$111:$Z$112,2,0)*(AI2190-Q2190),"")</f>
        <v/>
      </c>
      <c r="AT2190" s="48" t="str">
        <f aca="false">IFERROR(IF(AR2190="","",(AI2190*AR2190)+AI2190),"INSERIR MVA")</f>
        <v/>
      </c>
      <c r="AU2190" s="48" t="str">
        <f aca="false">IF(AT2190="","",IF(AY2190=0.04,U2190,AS2190*AY2190))</f>
        <v/>
      </c>
      <c r="AV2190" s="47" t="str">
        <f aca="false">IFERROR(IF(AU2190="","",(VLOOKUP(AG2190,Dados!$X$111:$Z$112,3,0)*AT2190*0.17)),"INSERIR MVA")</f>
        <v/>
      </c>
      <c r="AW2190" s="47" t="str">
        <f aca="false">IFERROR(IF(AR2190="","",AV2190-AU2190),"")</f>
        <v/>
      </c>
      <c r="AX2190" s="51" t="str">
        <f aca="false">IFERROR(IF(AC2190="NÃO","",IF(AM2190&lt;&gt;"",AM2190-W2190,IF(AQ2190&lt;&gt;"",AQ2190-W2190,IF(AW2190&lt;&gt;"",AW2190-W2190,"")))),"")</f>
        <v/>
      </c>
      <c r="AY2190" s="46" t="str">
        <f aca="false">IFERROR(IF(ISNA(VLOOKUP(R2190,Dados!$X$2:$Y$5,2,0)),VLOOKUP(D2190,Dados!$X$7:$Y$33,2,0),VLOOKUP(R2190,Dados!$X$2:$Y$5,2,0)),"")</f>
        <v/>
      </c>
      <c r="AZ2190" s="52" t="str">
        <f aca="false">IF(C2190="","",IF(AND(Y2190="CONSUMO",AC2190="NÃO")*OR(AG2190="-",AG2190="BIT"),IF(E2190&lt;&gt;"",(AI2190-(P2190+L2190-N2190+Q2190)*AY2190)/0.83),""))</f>
        <v/>
      </c>
      <c r="BA2190" s="51" t="str">
        <f aca="false">IF(AZ2190="","",AZ2190*0.17-((P2190+L2190-N2190+Q2190)*AY2190))</f>
        <v/>
      </c>
      <c r="BB2190" s="51" t="str">
        <f aca="false">IF(AND(Y2190="CONSUMO",AG2190="ANEXO I",AY2190&gt;4%),(AI2190-(P2190+L2190-N2190+Q2190)*0.0514)/0.83*(0.5177)*(0.17)-AI2190*0.0514,IF(AND(Y2190="CONSUMO",AG2190="ANEXO II",AY2190&gt;4%),(AI2190-(P2190+L2190-N2190+Q2190)*0.041)/0.83*(0.3295)*(0.17)-AI2190*0.041,IF(AND(Y2190="CONSUMO",AG2190="ANEXO I",AY2190=4%),(AI2190-(P2190+L2190-N2190+Q2190)*0.04)/0.83*(0.5177)*(0.17)-AI2190*0.04,IF(AND(Y2190="CONSUMO",AG2190="ANEXO II",AY2190=4%),(AI2190-(P2190+L2190-N2190+Q2190)*0.04)/0.83*(0.3295)*(0.17)-AI2190*0.04,""))))</f>
        <v/>
      </c>
      <c r="BC2190" s="51" t="str">
        <f aca="false">IF(C2190="","",IF(AND(Y2190="CONSUMO",AC2190="SIM")*OR(AG2190="-",AG2190="BIT"),IF(E2190&lt;&gt;"",(AI2190-(P2190+L2190-N2190+Q2190)*AY2190)/0.83),""))</f>
        <v/>
      </c>
      <c r="BD2190" s="51" t="str">
        <f aca="false">IF(BC2190="","",BC2190*0.17)</f>
        <v/>
      </c>
      <c r="BE2190" s="51" t="str">
        <f aca="false">IF(I2190=6908,0,IF(BC2190="","",BD2190-((P2190+L2190-N2190+Q2190)*AY2190)))</f>
        <v/>
      </c>
      <c r="BF2190" s="53" t="str">
        <f aca="false">IF(B2190="","",IF(OR(B2190="",E2190="Regime Normal"),0,(AI2190-Q2190)*VLOOKUP(R2190,Dados!$X$98:$Y$108,2,0)))</f>
        <v/>
      </c>
      <c r="BG2190" s="54" t="str">
        <f aca="false">IFERROR(VLOOKUP(I2190,Dados!$AC$27:$AD$43,2,0),IF(B2190="","",IF(D2190&lt;&gt;"MT",IF(AND(AC2190="SIM",Y2190="Revenda"),"2403",IF(AND(AC2190="SIM",Y2190="Consumo"),"2407",IF(AND(AC2190="NÃO",Y2190="Revenda"),"2102",IF(AND(AC2190="NÃO",Y2190="Consumo"),"2556",)))),REPLACE(I2190,1,1,1))))</f>
        <v/>
      </c>
    </row>
    <row r="2191" customFormat="false" ht="12.8" hidden="false" customHeight="true" outlineLevel="0" collapsed="false">
      <c r="Y2191" s="45"/>
      <c r="Z2191" s="46" t="str">
        <f aca="false">IF(B2191="","",(IFERROR(VLOOKUP(H2191,Dados!A$3:B$15000,2,0),"Não Encontrado")))</f>
        <v/>
      </c>
      <c r="AA2191" s="46" t="str">
        <f aca="false">IF(B2191="","",(IFERROR(VLOOKUP(G2191,Dados!C$3:E$15000,3,0),"Não Encontrado")))</f>
        <v/>
      </c>
      <c r="AB2191" s="46" t="str">
        <f aca="false">IFERROR(IF(Z2191&lt;&gt;"Não Encontrado",Z2191,IF(AA2191&lt;&gt;"Não Encontrado",AA2191,"")),"")</f>
        <v/>
      </c>
      <c r="AC2191" s="45" t="str">
        <f aca="false">IF(B2191="","",IF(AB2191="","NÃO","SIM"))</f>
        <v/>
      </c>
      <c r="AD2191" s="45" t="str">
        <f aca="false">IFERROR(VLOOKUP(G2191,Dados!$P$3:$R$500,3,0),"")</f>
        <v/>
      </c>
      <c r="AE2191" s="45" t="str">
        <f aca="false">IFERROR(VLOOKUP(G2191,Dados!$K$3:$L$500,2,0),"")</f>
        <v/>
      </c>
      <c r="AF2191" s="45" t="str">
        <f aca="false">IFERROR(VLOOKUP(G2191,Dados!$M$3:$N$500,2,0),"")</f>
        <v/>
      </c>
      <c r="AG2191" s="45" t="str">
        <f aca="false">IF(F2191="","",IF(AND(AD2191="",AE2191="",AF2191=""),"-",IF(AND(AD2191="BIT",AE2191="",AF2191=""),"BIT",IF(AND(AE2191="ANEXO I",AD2191="",AF2191=""),"ANEXO I",IF(AND(AF2191="ANEXO II",AD2191="",AE2191=""),"ANEXO II","Escolher")))))</f>
        <v/>
      </c>
      <c r="AH2191" s="45" t="str">
        <f aca="false">IF(AG2191&lt;&gt;"Pneus","",IFERROR(VLOOKUP(R2191,Dados!$X$2:$Z$5,3,0)*(AI2191-Q2191),VLOOKUP(D2191,Dados!$X$7:$Z$33,3,0)*(AI2191-Q2191)))</f>
        <v/>
      </c>
      <c r="AI2191" s="47" t="str">
        <f aca="false">IF(B2191="","",P2191+Q2191+O2191+M2191+L2191-N2191)</f>
        <v/>
      </c>
      <c r="AJ2191" s="48" t="str">
        <f aca="false">IFERROR(IF(AND(AC2191="SIM",AG2191="-",Y2191="REVENDA"),(AB2191/1+1)*AI2191,IF(AND(AC2191="SIM",AG2191="Pneus",Y2191="REVENDA"),(AB2191/1+1)*(AI2191-AH2191),"")),"")</f>
        <v/>
      </c>
      <c r="AK2191" s="48" t="str">
        <f aca="false">IF(AJ2191="","",AJ2191*17%)</f>
        <v/>
      </c>
      <c r="AL2191" s="48" t="str">
        <f aca="false">IFERROR(IF(AC2191="NÃO","",IF(AK2191="","",IF(E2191="Simples Nacional",BF2191,IF(T2191=0.12,U2191*0.5833337002,IF(T2191=0,AI2191*0.07,U2191))))),"")</f>
        <v/>
      </c>
      <c r="AM2191" s="47" t="str">
        <f aca="false">IFERROR(IF(AC2191="NÃO","",IF(OR(AG2191="-",AG2191="Pneus"),AK2191-AL2191,"")),"")</f>
        <v/>
      </c>
      <c r="AN2191" s="48" t="str">
        <f aca="false">IF(AND(Y2191="REVENDA",AC2191="SIM",AG2191="BIT"),((AB2191/1+1)*AI2191)*0.4117,"")</f>
        <v/>
      </c>
      <c r="AO2191" s="48" t="str">
        <f aca="false">IF(AN2191="","",AN2191*17%)</f>
        <v/>
      </c>
      <c r="AP2191" s="49" t="str">
        <f aca="false">IF(AN2191="","",IF(T2191=0.12,(U2191*0.4117)*0.4117,IF(T2191=0,(AI2191*0.07)*0.4117,U2191*0.4117)))</f>
        <v/>
      </c>
      <c r="AQ2191" s="47" t="str">
        <f aca="false">IF(AN2191="","",AO2191-AP2191)</f>
        <v/>
      </c>
      <c r="AR2191" s="50" t="str">
        <f aca="false">IFERROR(IF(AND(AC2191="SIM",Y2191="REVENDA",LEFT(AG2191,5)="ANEXO")*OR(AE2191="ANEXO I",AF2191="ANEXO II"),VLOOKUP(H2191,Dados!G:I,2,0),""),"INSERIR MVA")</f>
        <v/>
      </c>
      <c r="AS2191" s="48" t="str">
        <f aca="false">IF(LEFT(AG2191,5)="ANEXO",VLOOKUP(AG2191,Dados!$X$111:$Z$112,2,0)*(AI2191-Q2191),"")</f>
        <v/>
      </c>
      <c r="AT2191" s="48" t="str">
        <f aca="false">IFERROR(IF(AR2191="","",(AI2191*AR2191)+AI2191),"INSERIR MVA")</f>
        <v/>
      </c>
      <c r="AU2191" s="48" t="str">
        <f aca="false">IF(AT2191="","",IF(AY2191=0.04,U2191,AS2191*AY2191))</f>
        <v/>
      </c>
      <c r="AV2191" s="47" t="str">
        <f aca="false">IFERROR(IF(AU2191="","",(VLOOKUP(AG2191,Dados!$X$111:$Z$112,3,0)*AT2191*0.17)),"INSERIR MVA")</f>
        <v/>
      </c>
      <c r="AW2191" s="47" t="str">
        <f aca="false">IFERROR(IF(AR2191="","",AV2191-AU2191),"")</f>
        <v/>
      </c>
      <c r="AX2191" s="51" t="str">
        <f aca="false">IFERROR(IF(AC2191="NÃO","",IF(AM2191&lt;&gt;"",AM2191-W2191,IF(AQ2191&lt;&gt;"",AQ2191-W2191,IF(AW2191&lt;&gt;"",AW2191-W2191,"")))),"")</f>
        <v/>
      </c>
      <c r="AY2191" s="46" t="str">
        <f aca="false">IFERROR(IF(ISNA(VLOOKUP(R2191,Dados!$X$2:$Y$5,2,0)),VLOOKUP(D2191,Dados!$X$7:$Y$33,2,0),VLOOKUP(R2191,Dados!$X$2:$Y$5,2,0)),"")</f>
        <v/>
      </c>
      <c r="AZ2191" s="52" t="str">
        <f aca="false">IF(C2191="","",IF(AND(Y2191="CONSUMO",AC2191="NÃO")*OR(AG2191="-",AG2191="BIT"),IF(E2191&lt;&gt;"",(AI2191-(P2191+L2191-N2191+Q2191)*AY2191)/0.83),""))</f>
        <v/>
      </c>
      <c r="BA2191" s="51" t="str">
        <f aca="false">IF(AZ2191="","",AZ2191*0.17-((P2191+L2191-N2191+Q2191)*AY2191))</f>
        <v/>
      </c>
      <c r="BB2191" s="51" t="str">
        <f aca="false">IF(AND(Y2191="CONSUMO",AG2191="ANEXO I",AY2191&gt;4%),(AI2191-(P2191+L2191-N2191+Q2191)*0.0514)/0.83*(0.5177)*(0.17)-AI2191*0.0514,IF(AND(Y2191="CONSUMO",AG2191="ANEXO II",AY2191&gt;4%),(AI2191-(P2191+L2191-N2191+Q2191)*0.041)/0.83*(0.3295)*(0.17)-AI2191*0.041,IF(AND(Y2191="CONSUMO",AG2191="ANEXO I",AY2191=4%),(AI2191-(P2191+L2191-N2191+Q2191)*0.04)/0.83*(0.5177)*(0.17)-AI2191*0.04,IF(AND(Y2191="CONSUMO",AG2191="ANEXO II",AY2191=4%),(AI2191-(P2191+L2191-N2191+Q2191)*0.04)/0.83*(0.3295)*(0.17)-AI2191*0.04,""))))</f>
        <v/>
      </c>
      <c r="BC2191" s="51" t="str">
        <f aca="false">IF(C2191="","",IF(AND(Y2191="CONSUMO",AC2191="SIM")*OR(AG2191="-",AG2191="BIT"),IF(E2191&lt;&gt;"",(AI2191-(P2191+L2191-N2191+Q2191)*AY2191)/0.83),""))</f>
        <v/>
      </c>
      <c r="BD2191" s="51" t="str">
        <f aca="false">IF(BC2191="","",BC2191*0.17)</f>
        <v/>
      </c>
      <c r="BE2191" s="51" t="str">
        <f aca="false">IF(I2191=6908,0,IF(BC2191="","",BD2191-((P2191+L2191-N2191+Q2191)*AY2191)))</f>
        <v/>
      </c>
      <c r="BF2191" s="53" t="str">
        <f aca="false">IF(B2191="","",IF(OR(B2191="",E2191="Regime Normal"),0,(AI2191-Q2191)*VLOOKUP(R2191,Dados!$X$98:$Y$108,2,0)))</f>
        <v/>
      </c>
      <c r="BG2191" s="54" t="str">
        <f aca="false">IFERROR(VLOOKUP(I2191,Dados!$AC$27:$AD$43,2,0),IF(B2191="","",IF(D2191&lt;&gt;"MT",IF(AND(AC2191="SIM",Y2191="Revenda"),"2403",IF(AND(AC2191="SIM",Y2191="Consumo"),"2407",IF(AND(AC2191="NÃO",Y2191="Revenda"),"2102",IF(AND(AC2191="NÃO",Y2191="Consumo"),"2556",)))),REPLACE(I2191,1,1,1))))</f>
        <v/>
      </c>
    </row>
    <row r="2192" customFormat="false" ht="12.8" hidden="false" customHeight="true" outlineLevel="0" collapsed="false">
      <c r="Y2192" s="45"/>
      <c r="Z2192" s="46" t="str">
        <f aca="false">IF(B2192="","",(IFERROR(VLOOKUP(H2192,Dados!A$3:B$15000,2,0),"Não Encontrado")))</f>
        <v/>
      </c>
      <c r="AA2192" s="46" t="str">
        <f aca="false">IF(B2192="","",(IFERROR(VLOOKUP(G2192,Dados!C$3:E$15000,3,0),"Não Encontrado")))</f>
        <v/>
      </c>
      <c r="AB2192" s="46" t="str">
        <f aca="false">IFERROR(IF(Z2192&lt;&gt;"Não Encontrado",Z2192,IF(AA2192&lt;&gt;"Não Encontrado",AA2192,"")),"")</f>
        <v/>
      </c>
      <c r="AC2192" s="45" t="str">
        <f aca="false">IF(B2192="","",IF(AB2192="","NÃO","SIM"))</f>
        <v/>
      </c>
      <c r="AD2192" s="45" t="str">
        <f aca="false">IFERROR(VLOOKUP(G2192,Dados!$P$3:$R$500,3,0),"")</f>
        <v/>
      </c>
      <c r="AE2192" s="45" t="str">
        <f aca="false">IFERROR(VLOOKUP(G2192,Dados!$K$3:$L$500,2,0),"")</f>
        <v/>
      </c>
      <c r="AF2192" s="45" t="str">
        <f aca="false">IFERROR(VLOOKUP(G2192,Dados!$M$3:$N$500,2,0),"")</f>
        <v/>
      </c>
      <c r="AG2192" s="45" t="str">
        <f aca="false">IF(F2192="","",IF(AND(AD2192="",AE2192="",AF2192=""),"-",IF(AND(AD2192="BIT",AE2192="",AF2192=""),"BIT",IF(AND(AE2192="ANEXO I",AD2192="",AF2192=""),"ANEXO I",IF(AND(AF2192="ANEXO II",AD2192="",AE2192=""),"ANEXO II","Escolher")))))</f>
        <v/>
      </c>
      <c r="AH2192" s="45" t="str">
        <f aca="false">IF(AG2192&lt;&gt;"Pneus","",IFERROR(VLOOKUP(R2192,Dados!$X$2:$Z$5,3,0)*(AI2192-Q2192),VLOOKUP(D2192,Dados!$X$7:$Z$33,3,0)*(AI2192-Q2192)))</f>
        <v/>
      </c>
      <c r="AI2192" s="47" t="str">
        <f aca="false">IF(B2192="","",P2192+Q2192+O2192+M2192+L2192-N2192)</f>
        <v/>
      </c>
      <c r="AJ2192" s="48" t="str">
        <f aca="false">IFERROR(IF(AND(AC2192="SIM",AG2192="-",Y2192="REVENDA"),(AB2192/1+1)*AI2192,IF(AND(AC2192="SIM",AG2192="Pneus",Y2192="REVENDA"),(AB2192/1+1)*(AI2192-AH2192),"")),"")</f>
        <v/>
      </c>
      <c r="AK2192" s="48" t="str">
        <f aca="false">IF(AJ2192="","",AJ2192*17%)</f>
        <v/>
      </c>
      <c r="AL2192" s="48" t="str">
        <f aca="false">IFERROR(IF(AC2192="NÃO","",IF(AK2192="","",IF(E2192="Simples Nacional",BF2192,IF(T2192=0.12,U2192*0.5833337002,IF(T2192=0,AI2192*0.07,U2192))))),"")</f>
        <v/>
      </c>
      <c r="AM2192" s="47" t="str">
        <f aca="false">IFERROR(IF(AC2192="NÃO","",IF(OR(AG2192="-",AG2192="Pneus"),AK2192-AL2192,"")),"")</f>
        <v/>
      </c>
      <c r="AN2192" s="48" t="str">
        <f aca="false">IF(AND(Y2192="REVENDA",AC2192="SIM",AG2192="BIT"),((AB2192/1+1)*AI2192)*0.4117,"")</f>
        <v/>
      </c>
      <c r="AO2192" s="48" t="str">
        <f aca="false">IF(AN2192="","",AN2192*17%)</f>
        <v/>
      </c>
      <c r="AP2192" s="49" t="str">
        <f aca="false">IF(AN2192="","",IF(T2192=0.12,(U2192*0.4117)*0.4117,IF(T2192=0,(AI2192*0.07)*0.4117,U2192*0.4117)))</f>
        <v/>
      </c>
      <c r="AQ2192" s="47" t="str">
        <f aca="false">IF(AN2192="","",AO2192-AP2192)</f>
        <v/>
      </c>
      <c r="AR2192" s="50" t="str">
        <f aca="false">IFERROR(IF(AND(AC2192="SIM",Y2192="REVENDA",LEFT(AG2192,5)="ANEXO")*OR(AE2192="ANEXO I",AF2192="ANEXO II"),VLOOKUP(H2192,Dados!G:I,2,0),""),"INSERIR MVA")</f>
        <v/>
      </c>
      <c r="AS2192" s="48" t="str">
        <f aca="false">IF(LEFT(AG2192,5)="ANEXO",VLOOKUP(AG2192,Dados!$X$111:$Z$112,2,0)*(AI2192-Q2192),"")</f>
        <v/>
      </c>
      <c r="AT2192" s="48" t="str">
        <f aca="false">IFERROR(IF(AR2192="","",(AI2192*AR2192)+AI2192),"INSERIR MVA")</f>
        <v/>
      </c>
      <c r="AU2192" s="48" t="str">
        <f aca="false">IF(AT2192="","",IF(AY2192=0.04,U2192,AS2192*AY2192))</f>
        <v/>
      </c>
      <c r="AV2192" s="47" t="str">
        <f aca="false">IFERROR(IF(AU2192="","",(VLOOKUP(AG2192,Dados!$X$111:$Z$112,3,0)*AT2192*0.17)),"INSERIR MVA")</f>
        <v/>
      </c>
      <c r="AW2192" s="47" t="str">
        <f aca="false">IFERROR(IF(AR2192="","",AV2192-AU2192),"")</f>
        <v/>
      </c>
      <c r="AX2192" s="51" t="str">
        <f aca="false">IFERROR(IF(AC2192="NÃO","",IF(AM2192&lt;&gt;"",AM2192-W2192,IF(AQ2192&lt;&gt;"",AQ2192-W2192,IF(AW2192&lt;&gt;"",AW2192-W2192,"")))),"")</f>
        <v/>
      </c>
      <c r="AY2192" s="46" t="str">
        <f aca="false">IFERROR(IF(ISNA(VLOOKUP(R2192,Dados!$X$2:$Y$5,2,0)),VLOOKUP(D2192,Dados!$X$7:$Y$33,2,0),VLOOKUP(R2192,Dados!$X$2:$Y$5,2,0)),"")</f>
        <v/>
      </c>
      <c r="AZ2192" s="52" t="str">
        <f aca="false">IF(C2192="","",IF(AND(Y2192="CONSUMO",AC2192="NÃO")*OR(AG2192="-",AG2192="BIT"),IF(E2192&lt;&gt;"",(AI2192-(P2192+L2192-N2192+Q2192)*AY2192)/0.83),""))</f>
        <v/>
      </c>
      <c r="BA2192" s="51" t="str">
        <f aca="false">IF(AZ2192="","",AZ2192*0.17-((P2192+L2192-N2192+Q2192)*AY2192))</f>
        <v/>
      </c>
      <c r="BB2192" s="51" t="str">
        <f aca="false">IF(AND(Y2192="CONSUMO",AG2192="ANEXO I",AY2192&gt;4%),(AI2192-(P2192+L2192-N2192+Q2192)*0.0514)/0.83*(0.5177)*(0.17)-AI2192*0.0514,IF(AND(Y2192="CONSUMO",AG2192="ANEXO II",AY2192&gt;4%),(AI2192-(P2192+L2192-N2192+Q2192)*0.041)/0.83*(0.3295)*(0.17)-AI2192*0.041,IF(AND(Y2192="CONSUMO",AG2192="ANEXO I",AY2192=4%),(AI2192-(P2192+L2192-N2192+Q2192)*0.04)/0.83*(0.5177)*(0.17)-AI2192*0.04,IF(AND(Y2192="CONSUMO",AG2192="ANEXO II",AY2192=4%),(AI2192-(P2192+L2192-N2192+Q2192)*0.04)/0.83*(0.3295)*(0.17)-AI2192*0.04,""))))</f>
        <v/>
      </c>
      <c r="BC2192" s="51" t="str">
        <f aca="false">IF(C2192="","",IF(AND(Y2192="CONSUMO",AC2192="SIM")*OR(AG2192="-",AG2192="BIT"),IF(E2192&lt;&gt;"",(AI2192-(P2192+L2192-N2192+Q2192)*AY2192)/0.83),""))</f>
        <v/>
      </c>
      <c r="BD2192" s="51" t="str">
        <f aca="false">IF(BC2192="","",BC2192*0.17)</f>
        <v/>
      </c>
      <c r="BE2192" s="51" t="str">
        <f aca="false">IF(I2192=6908,0,IF(BC2192="","",BD2192-((P2192+L2192-N2192+Q2192)*AY2192)))</f>
        <v/>
      </c>
      <c r="BF2192" s="53" t="str">
        <f aca="false">IF(B2192="","",IF(OR(B2192="",E2192="Regime Normal"),0,(AI2192-Q2192)*VLOOKUP(R2192,Dados!$X$98:$Y$108,2,0)))</f>
        <v/>
      </c>
      <c r="BG2192" s="54" t="str">
        <f aca="false">IFERROR(VLOOKUP(I2192,Dados!$AC$27:$AD$43,2,0),IF(B2192="","",IF(D2192&lt;&gt;"MT",IF(AND(AC2192="SIM",Y2192="Revenda"),"2403",IF(AND(AC2192="SIM",Y2192="Consumo"),"2407",IF(AND(AC2192="NÃO",Y2192="Revenda"),"2102",IF(AND(AC2192="NÃO",Y2192="Consumo"),"2556",)))),REPLACE(I2192,1,1,1))))</f>
        <v/>
      </c>
    </row>
    <row r="2193" customFormat="false" ht="12.8" hidden="false" customHeight="true" outlineLevel="0" collapsed="false">
      <c r="Y2193" s="45"/>
      <c r="Z2193" s="46" t="str">
        <f aca="false">IF(B2193="","",(IFERROR(VLOOKUP(H2193,Dados!A$3:B$15000,2,0),"Não Encontrado")))</f>
        <v/>
      </c>
      <c r="AA2193" s="46" t="str">
        <f aca="false">IF(B2193="","",(IFERROR(VLOOKUP(G2193,Dados!C$3:E$15000,3,0),"Não Encontrado")))</f>
        <v/>
      </c>
      <c r="AB2193" s="46" t="str">
        <f aca="false">IFERROR(IF(Z2193&lt;&gt;"Não Encontrado",Z2193,IF(AA2193&lt;&gt;"Não Encontrado",AA2193,"")),"")</f>
        <v/>
      </c>
      <c r="AC2193" s="45" t="str">
        <f aca="false">IF(B2193="","",IF(AB2193="","NÃO","SIM"))</f>
        <v/>
      </c>
      <c r="AD2193" s="45" t="str">
        <f aca="false">IFERROR(VLOOKUP(G2193,Dados!$P$3:$R$500,3,0),"")</f>
        <v/>
      </c>
      <c r="AE2193" s="45" t="str">
        <f aca="false">IFERROR(VLOOKUP(G2193,Dados!$K$3:$L$500,2,0),"")</f>
        <v/>
      </c>
      <c r="AF2193" s="45" t="str">
        <f aca="false">IFERROR(VLOOKUP(G2193,Dados!$M$3:$N$500,2,0),"")</f>
        <v/>
      </c>
      <c r="AG2193" s="45" t="str">
        <f aca="false">IF(F2193="","",IF(AND(AD2193="",AE2193="",AF2193=""),"-",IF(AND(AD2193="BIT",AE2193="",AF2193=""),"BIT",IF(AND(AE2193="ANEXO I",AD2193="",AF2193=""),"ANEXO I",IF(AND(AF2193="ANEXO II",AD2193="",AE2193=""),"ANEXO II","Escolher")))))</f>
        <v/>
      </c>
      <c r="AH2193" s="45" t="str">
        <f aca="false">IF(AG2193&lt;&gt;"Pneus","",IFERROR(VLOOKUP(R2193,Dados!$X$2:$Z$5,3,0)*(AI2193-Q2193),VLOOKUP(D2193,Dados!$X$7:$Z$33,3,0)*(AI2193-Q2193)))</f>
        <v/>
      </c>
      <c r="AI2193" s="47" t="str">
        <f aca="false">IF(B2193="","",P2193+Q2193+O2193+M2193+L2193-N2193)</f>
        <v/>
      </c>
      <c r="AJ2193" s="48" t="str">
        <f aca="false">IFERROR(IF(AND(AC2193="SIM",AG2193="-",Y2193="REVENDA"),(AB2193/1+1)*AI2193,IF(AND(AC2193="SIM",AG2193="Pneus",Y2193="REVENDA"),(AB2193/1+1)*(AI2193-AH2193),"")),"")</f>
        <v/>
      </c>
      <c r="AK2193" s="48" t="str">
        <f aca="false">IF(AJ2193="","",AJ2193*17%)</f>
        <v/>
      </c>
      <c r="AL2193" s="48" t="str">
        <f aca="false">IFERROR(IF(AC2193="NÃO","",IF(AK2193="","",IF(E2193="Simples Nacional",BF2193,IF(T2193=0.12,U2193*0.5833337002,IF(T2193=0,AI2193*0.07,U2193))))),"")</f>
        <v/>
      </c>
      <c r="AM2193" s="47" t="str">
        <f aca="false">IFERROR(IF(AC2193="NÃO","",IF(OR(AG2193="-",AG2193="Pneus"),AK2193-AL2193,"")),"")</f>
        <v/>
      </c>
      <c r="AN2193" s="48" t="str">
        <f aca="false">IF(AND(Y2193="REVENDA",AC2193="SIM",AG2193="BIT"),((AB2193/1+1)*AI2193)*0.4117,"")</f>
        <v/>
      </c>
      <c r="AO2193" s="48" t="str">
        <f aca="false">IF(AN2193="","",AN2193*17%)</f>
        <v/>
      </c>
      <c r="AP2193" s="49" t="str">
        <f aca="false">IF(AN2193="","",IF(T2193=0.12,(U2193*0.4117)*0.4117,IF(T2193=0,(AI2193*0.07)*0.4117,U2193*0.4117)))</f>
        <v/>
      </c>
      <c r="AQ2193" s="47" t="str">
        <f aca="false">IF(AN2193="","",AO2193-AP2193)</f>
        <v/>
      </c>
      <c r="AR2193" s="50" t="str">
        <f aca="false">IFERROR(IF(AND(AC2193="SIM",Y2193="REVENDA",LEFT(AG2193,5)="ANEXO")*OR(AE2193="ANEXO I",AF2193="ANEXO II"),VLOOKUP(H2193,Dados!G:I,2,0),""),"INSERIR MVA")</f>
        <v/>
      </c>
      <c r="AS2193" s="48" t="str">
        <f aca="false">IF(LEFT(AG2193,5)="ANEXO",VLOOKUP(AG2193,Dados!$X$111:$Z$112,2,0)*(AI2193-Q2193),"")</f>
        <v/>
      </c>
      <c r="AT2193" s="48" t="str">
        <f aca="false">IFERROR(IF(AR2193="","",(AI2193*AR2193)+AI2193),"INSERIR MVA")</f>
        <v/>
      </c>
      <c r="AU2193" s="48" t="str">
        <f aca="false">IF(AT2193="","",IF(AY2193=0.04,U2193,AS2193*AY2193))</f>
        <v/>
      </c>
      <c r="AV2193" s="47" t="str">
        <f aca="false">IFERROR(IF(AU2193="","",(VLOOKUP(AG2193,Dados!$X$111:$Z$112,3,0)*AT2193*0.17)),"INSERIR MVA")</f>
        <v/>
      </c>
      <c r="AW2193" s="47" t="str">
        <f aca="false">IFERROR(IF(AR2193="","",AV2193-AU2193),"")</f>
        <v/>
      </c>
      <c r="AX2193" s="51" t="str">
        <f aca="false">IFERROR(IF(AC2193="NÃO","",IF(AM2193&lt;&gt;"",AM2193-W2193,IF(AQ2193&lt;&gt;"",AQ2193-W2193,IF(AW2193&lt;&gt;"",AW2193-W2193,"")))),"")</f>
        <v/>
      </c>
      <c r="AY2193" s="46" t="str">
        <f aca="false">IFERROR(IF(ISNA(VLOOKUP(R2193,Dados!$X$2:$Y$5,2,0)),VLOOKUP(D2193,Dados!$X$7:$Y$33,2,0),VLOOKUP(R2193,Dados!$X$2:$Y$5,2,0)),"")</f>
        <v/>
      </c>
      <c r="AZ2193" s="52" t="str">
        <f aca="false">IF(C2193="","",IF(AND(Y2193="CONSUMO",AC2193="NÃO")*OR(AG2193="-",AG2193="BIT"),IF(E2193&lt;&gt;"",(AI2193-(P2193+L2193-N2193+Q2193)*AY2193)/0.83),""))</f>
        <v/>
      </c>
      <c r="BA2193" s="51" t="str">
        <f aca="false">IF(AZ2193="","",AZ2193*0.17-((P2193+L2193-N2193+Q2193)*AY2193))</f>
        <v/>
      </c>
      <c r="BB2193" s="51" t="str">
        <f aca="false">IF(AND(Y2193="CONSUMO",AG2193="ANEXO I",AY2193&gt;4%),(AI2193-(P2193+L2193-N2193+Q2193)*0.0514)/0.83*(0.5177)*(0.17)-AI2193*0.0514,IF(AND(Y2193="CONSUMO",AG2193="ANEXO II",AY2193&gt;4%),(AI2193-(P2193+L2193-N2193+Q2193)*0.041)/0.83*(0.3295)*(0.17)-AI2193*0.041,IF(AND(Y2193="CONSUMO",AG2193="ANEXO I",AY2193=4%),(AI2193-(P2193+L2193-N2193+Q2193)*0.04)/0.83*(0.5177)*(0.17)-AI2193*0.04,IF(AND(Y2193="CONSUMO",AG2193="ANEXO II",AY2193=4%),(AI2193-(P2193+L2193-N2193+Q2193)*0.04)/0.83*(0.3295)*(0.17)-AI2193*0.04,""))))</f>
        <v/>
      </c>
      <c r="BC2193" s="51" t="str">
        <f aca="false">IF(C2193="","",IF(AND(Y2193="CONSUMO",AC2193="SIM")*OR(AG2193="-",AG2193="BIT"),IF(E2193&lt;&gt;"",(AI2193-(P2193+L2193-N2193+Q2193)*AY2193)/0.83),""))</f>
        <v/>
      </c>
      <c r="BD2193" s="51" t="str">
        <f aca="false">IF(BC2193="","",BC2193*0.17)</f>
        <v/>
      </c>
      <c r="BE2193" s="51" t="str">
        <f aca="false">IF(I2193=6908,0,IF(BC2193="","",BD2193-((P2193+L2193-N2193+Q2193)*AY2193)))</f>
        <v/>
      </c>
      <c r="BF2193" s="53" t="str">
        <f aca="false">IF(B2193="","",IF(OR(B2193="",E2193="Regime Normal"),0,(AI2193-Q2193)*VLOOKUP(R2193,Dados!$X$98:$Y$108,2,0)))</f>
        <v/>
      </c>
      <c r="BG2193" s="54" t="str">
        <f aca="false">IFERROR(VLOOKUP(I2193,Dados!$AC$27:$AD$43,2,0),IF(B2193="","",IF(D2193&lt;&gt;"MT",IF(AND(AC2193="SIM",Y2193="Revenda"),"2403",IF(AND(AC2193="SIM",Y2193="Consumo"),"2407",IF(AND(AC2193="NÃO",Y2193="Revenda"),"2102",IF(AND(AC2193="NÃO",Y2193="Consumo"),"2556",)))),REPLACE(I2193,1,1,1))))</f>
        <v/>
      </c>
    </row>
    <row r="2194" customFormat="false" ht="12.8" hidden="false" customHeight="true" outlineLevel="0" collapsed="false">
      <c r="Y2194" s="45"/>
      <c r="Z2194" s="46" t="str">
        <f aca="false">IF(B2194="","",(IFERROR(VLOOKUP(H2194,Dados!A$3:B$15000,2,0),"Não Encontrado")))</f>
        <v/>
      </c>
      <c r="AA2194" s="46" t="str">
        <f aca="false">IF(B2194="","",(IFERROR(VLOOKUP(G2194,Dados!C$3:E$15000,3,0),"Não Encontrado")))</f>
        <v/>
      </c>
      <c r="AB2194" s="46" t="str">
        <f aca="false">IFERROR(IF(Z2194&lt;&gt;"Não Encontrado",Z2194,IF(AA2194&lt;&gt;"Não Encontrado",AA2194,"")),"")</f>
        <v/>
      </c>
      <c r="AC2194" s="45" t="str">
        <f aca="false">IF(B2194="","",IF(AB2194="","NÃO","SIM"))</f>
        <v/>
      </c>
      <c r="AD2194" s="45" t="str">
        <f aca="false">IFERROR(VLOOKUP(G2194,Dados!$P$3:$R$500,3,0),"")</f>
        <v/>
      </c>
      <c r="AE2194" s="45" t="str">
        <f aca="false">IFERROR(VLOOKUP(G2194,Dados!$K$3:$L$500,2,0),"")</f>
        <v/>
      </c>
      <c r="AF2194" s="45" t="str">
        <f aca="false">IFERROR(VLOOKUP(G2194,Dados!$M$3:$N$500,2,0),"")</f>
        <v/>
      </c>
      <c r="AG2194" s="45" t="str">
        <f aca="false">IF(F2194="","",IF(AND(AD2194="",AE2194="",AF2194=""),"-",IF(AND(AD2194="BIT",AE2194="",AF2194=""),"BIT",IF(AND(AE2194="ANEXO I",AD2194="",AF2194=""),"ANEXO I",IF(AND(AF2194="ANEXO II",AD2194="",AE2194=""),"ANEXO II","Escolher")))))</f>
        <v/>
      </c>
      <c r="AH2194" s="45" t="str">
        <f aca="false">IF(AG2194&lt;&gt;"Pneus","",IFERROR(VLOOKUP(R2194,Dados!$X$2:$Z$5,3,0)*(AI2194-Q2194),VLOOKUP(D2194,Dados!$X$7:$Z$33,3,0)*(AI2194-Q2194)))</f>
        <v/>
      </c>
      <c r="AI2194" s="47" t="str">
        <f aca="false">IF(B2194="","",P2194+Q2194+O2194+M2194+L2194-N2194)</f>
        <v/>
      </c>
      <c r="AJ2194" s="48" t="str">
        <f aca="false">IFERROR(IF(AND(AC2194="SIM",AG2194="-",Y2194="REVENDA"),(AB2194/1+1)*AI2194,IF(AND(AC2194="SIM",AG2194="Pneus",Y2194="REVENDA"),(AB2194/1+1)*(AI2194-AH2194),"")),"")</f>
        <v/>
      </c>
      <c r="AK2194" s="48" t="str">
        <f aca="false">IF(AJ2194="","",AJ2194*17%)</f>
        <v/>
      </c>
      <c r="AL2194" s="48" t="str">
        <f aca="false">IFERROR(IF(AC2194="NÃO","",IF(AK2194="","",IF(E2194="Simples Nacional",BF2194,IF(T2194=0.12,U2194*0.5833337002,IF(T2194=0,AI2194*0.07,U2194))))),"")</f>
        <v/>
      </c>
      <c r="AM2194" s="47" t="str">
        <f aca="false">IFERROR(IF(AC2194="NÃO","",IF(OR(AG2194="-",AG2194="Pneus"),AK2194-AL2194,"")),"")</f>
        <v/>
      </c>
      <c r="AN2194" s="48" t="str">
        <f aca="false">IF(AND(Y2194="REVENDA",AC2194="SIM",AG2194="BIT"),((AB2194/1+1)*AI2194)*0.4117,"")</f>
        <v/>
      </c>
      <c r="AO2194" s="48" t="str">
        <f aca="false">IF(AN2194="","",AN2194*17%)</f>
        <v/>
      </c>
      <c r="AP2194" s="49" t="str">
        <f aca="false">IF(AN2194="","",IF(T2194=0.12,(U2194*0.4117)*0.4117,IF(T2194=0,(AI2194*0.07)*0.4117,U2194*0.4117)))</f>
        <v/>
      </c>
      <c r="AQ2194" s="47" t="str">
        <f aca="false">IF(AN2194="","",AO2194-AP2194)</f>
        <v/>
      </c>
      <c r="AR2194" s="50" t="str">
        <f aca="false">IFERROR(IF(AND(AC2194="SIM",Y2194="REVENDA",LEFT(AG2194,5)="ANEXO")*OR(AE2194="ANEXO I",AF2194="ANEXO II"),VLOOKUP(H2194,Dados!G:I,2,0),""),"INSERIR MVA")</f>
        <v/>
      </c>
      <c r="AS2194" s="48" t="str">
        <f aca="false">IF(LEFT(AG2194,5)="ANEXO",VLOOKUP(AG2194,Dados!$X$111:$Z$112,2,0)*(AI2194-Q2194),"")</f>
        <v/>
      </c>
      <c r="AT2194" s="48" t="str">
        <f aca="false">IFERROR(IF(AR2194="","",(AI2194*AR2194)+AI2194),"INSERIR MVA")</f>
        <v/>
      </c>
      <c r="AU2194" s="48" t="str">
        <f aca="false">IF(AT2194="","",IF(AY2194=0.04,U2194,AS2194*AY2194))</f>
        <v/>
      </c>
      <c r="AV2194" s="47" t="str">
        <f aca="false">IFERROR(IF(AU2194="","",(VLOOKUP(AG2194,Dados!$X$111:$Z$112,3,0)*AT2194*0.17)),"INSERIR MVA")</f>
        <v/>
      </c>
      <c r="AW2194" s="47" t="str">
        <f aca="false">IFERROR(IF(AR2194="","",AV2194-AU2194),"")</f>
        <v/>
      </c>
      <c r="AX2194" s="51" t="str">
        <f aca="false">IFERROR(IF(AC2194="NÃO","",IF(AM2194&lt;&gt;"",AM2194-W2194,IF(AQ2194&lt;&gt;"",AQ2194-W2194,IF(AW2194&lt;&gt;"",AW2194-W2194,"")))),"")</f>
        <v/>
      </c>
      <c r="AY2194" s="46" t="str">
        <f aca="false">IFERROR(IF(ISNA(VLOOKUP(R2194,Dados!$X$2:$Y$5,2,0)),VLOOKUP(D2194,Dados!$X$7:$Y$33,2,0),VLOOKUP(R2194,Dados!$X$2:$Y$5,2,0)),"")</f>
        <v/>
      </c>
      <c r="AZ2194" s="52" t="str">
        <f aca="false">IF(C2194="","",IF(AND(Y2194="CONSUMO",AC2194="NÃO")*OR(AG2194="-",AG2194="BIT"),IF(E2194&lt;&gt;"",(AI2194-(P2194+L2194-N2194+Q2194)*AY2194)/0.83),""))</f>
        <v/>
      </c>
      <c r="BA2194" s="51" t="str">
        <f aca="false">IF(AZ2194="","",AZ2194*0.17-((P2194+L2194-N2194+Q2194)*AY2194))</f>
        <v/>
      </c>
      <c r="BB2194" s="51" t="str">
        <f aca="false">IF(AND(Y2194="CONSUMO",AG2194="ANEXO I",AY2194&gt;4%),(AI2194-(P2194+L2194-N2194+Q2194)*0.0514)/0.83*(0.5177)*(0.17)-AI2194*0.0514,IF(AND(Y2194="CONSUMO",AG2194="ANEXO II",AY2194&gt;4%),(AI2194-(P2194+L2194-N2194+Q2194)*0.041)/0.83*(0.3295)*(0.17)-AI2194*0.041,IF(AND(Y2194="CONSUMO",AG2194="ANEXO I",AY2194=4%),(AI2194-(P2194+L2194-N2194+Q2194)*0.04)/0.83*(0.5177)*(0.17)-AI2194*0.04,IF(AND(Y2194="CONSUMO",AG2194="ANEXO II",AY2194=4%),(AI2194-(P2194+L2194-N2194+Q2194)*0.04)/0.83*(0.3295)*(0.17)-AI2194*0.04,""))))</f>
        <v/>
      </c>
      <c r="BC2194" s="51" t="str">
        <f aca="false">IF(C2194="","",IF(AND(Y2194="CONSUMO",AC2194="SIM")*OR(AG2194="-",AG2194="BIT"),IF(E2194&lt;&gt;"",(AI2194-(P2194+L2194-N2194+Q2194)*AY2194)/0.83),""))</f>
        <v/>
      </c>
      <c r="BD2194" s="51" t="str">
        <f aca="false">IF(BC2194="","",BC2194*0.17)</f>
        <v/>
      </c>
      <c r="BE2194" s="51" t="str">
        <f aca="false">IF(I2194=6908,0,IF(BC2194="","",BD2194-((P2194+L2194-N2194+Q2194)*AY2194)))</f>
        <v/>
      </c>
      <c r="BF2194" s="53" t="str">
        <f aca="false">IF(B2194="","",IF(OR(B2194="",E2194="Regime Normal"),0,(AI2194-Q2194)*VLOOKUP(R2194,Dados!$X$98:$Y$108,2,0)))</f>
        <v/>
      </c>
      <c r="BG2194" s="54" t="str">
        <f aca="false">IFERROR(VLOOKUP(I2194,Dados!$AC$27:$AD$43,2,0),IF(B2194="","",IF(D2194&lt;&gt;"MT",IF(AND(AC2194="SIM",Y2194="Revenda"),"2403",IF(AND(AC2194="SIM",Y2194="Consumo"),"2407",IF(AND(AC2194="NÃO",Y2194="Revenda"),"2102",IF(AND(AC2194="NÃO",Y2194="Consumo"),"2556",)))),REPLACE(I2194,1,1,1))))</f>
        <v/>
      </c>
    </row>
    <row r="2195" customFormat="false" ht="12.8" hidden="false" customHeight="true" outlineLevel="0" collapsed="false">
      <c r="Y2195" s="45"/>
      <c r="Z2195" s="46" t="str">
        <f aca="false">IF(B2195="","",(IFERROR(VLOOKUP(H2195,Dados!A$3:B$15000,2,0),"Não Encontrado")))</f>
        <v/>
      </c>
      <c r="AA2195" s="46" t="str">
        <f aca="false">IF(B2195="","",(IFERROR(VLOOKUP(G2195,Dados!C$3:E$15000,3,0),"Não Encontrado")))</f>
        <v/>
      </c>
      <c r="AB2195" s="46" t="str">
        <f aca="false">IFERROR(IF(Z2195&lt;&gt;"Não Encontrado",Z2195,IF(AA2195&lt;&gt;"Não Encontrado",AA2195,"")),"")</f>
        <v/>
      </c>
      <c r="AC2195" s="45" t="str">
        <f aca="false">IF(B2195="","",IF(AB2195="","NÃO","SIM"))</f>
        <v/>
      </c>
      <c r="AD2195" s="45" t="str">
        <f aca="false">IFERROR(VLOOKUP(G2195,Dados!$P$3:$R$500,3,0),"")</f>
        <v/>
      </c>
      <c r="AE2195" s="45" t="str">
        <f aca="false">IFERROR(VLOOKUP(G2195,Dados!$K$3:$L$500,2,0),"")</f>
        <v/>
      </c>
      <c r="AF2195" s="45" t="str">
        <f aca="false">IFERROR(VLOOKUP(G2195,Dados!$M$3:$N$500,2,0),"")</f>
        <v/>
      </c>
      <c r="AG2195" s="45" t="str">
        <f aca="false">IF(F2195="","",IF(AND(AD2195="",AE2195="",AF2195=""),"-",IF(AND(AD2195="BIT",AE2195="",AF2195=""),"BIT",IF(AND(AE2195="ANEXO I",AD2195="",AF2195=""),"ANEXO I",IF(AND(AF2195="ANEXO II",AD2195="",AE2195=""),"ANEXO II","Escolher")))))</f>
        <v/>
      </c>
      <c r="AH2195" s="45" t="str">
        <f aca="false">IF(AG2195&lt;&gt;"Pneus","",IFERROR(VLOOKUP(R2195,Dados!$X$2:$Z$5,3,0)*(AI2195-Q2195),VLOOKUP(D2195,Dados!$X$7:$Z$33,3,0)*(AI2195-Q2195)))</f>
        <v/>
      </c>
      <c r="AI2195" s="47" t="str">
        <f aca="false">IF(B2195="","",P2195+Q2195+O2195+M2195+L2195-N2195)</f>
        <v/>
      </c>
      <c r="AJ2195" s="48" t="str">
        <f aca="false">IFERROR(IF(AND(AC2195="SIM",AG2195="-",Y2195="REVENDA"),(AB2195/1+1)*AI2195,IF(AND(AC2195="SIM",AG2195="Pneus",Y2195="REVENDA"),(AB2195/1+1)*(AI2195-AH2195),"")),"")</f>
        <v/>
      </c>
      <c r="AK2195" s="48" t="str">
        <f aca="false">IF(AJ2195="","",AJ2195*17%)</f>
        <v/>
      </c>
      <c r="AL2195" s="48" t="str">
        <f aca="false">IFERROR(IF(AC2195="NÃO","",IF(AK2195="","",IF(E2195="Simples Nacional",BF2195,IF(T2195=0.12,U2195*0.5833337002,IF(T2195=0,AI2195*0.07,U2195))))),"")</f>
        <v/>
      </c>
      <c r="AM2195" s="47" t="str">
        <f aca="false">IFERROR(IF(AC2195="NÃO","",IF(OR(AG2195="-",AG2195="Pneus"),AK2195-AL2195,"")),"")</f>
        <v/>
      </c>
      <c r="AN2195" s="48" t="str">
        <f aca="false">IF(AND(Y2195="REVENDA",AC2195="SIM",AG2195="BIT"),((AB2195/1+1)*AI2195)*0.4117,"")</f>
        <v/>
      </c>
      <c r="AO2195" s="48" t="str">
        <f aca="false">IF(AN2195="","",AN2195*17%)</f>
        <v/>
      </c>
      <c r="AP2195" s="49" t="str">
        <f aca="false">IF(AN2195="","",IF(T2195=0.12,(U2195*0.4117)*0.4117,IF(T2195=0,(AI2195*0.07)*0.4117,U2195*0.4117)))</f>
        <v/>
      </c>
      <c r="AQ2195" s="47" t="str">
        <f aca="false">IF(AN2195="","",AO2195-AP2195)</f>
        <v/>
      </c>
      <c r="AR2195" s="50" t="str">
        <f aca="false">IFERROR(IF(AND(AC2195="SIM",Y2195="REVENDA",LEFT(AG2195,5)="ANEXO")*OR(AE2195="ANEXO I",AF2195="ANEXO II"),VLOOKUP(H2195,Dados!G:I,2,0),""),"INSERIR MVA")</f>
        <v/>
      </c>
      <c r="AS2195" s="48" t="str">
        <f aca="false">IF(LEFT(AG2195,5)="ANEXO",VLOOKUP(AG2195,Dados!$X$111:$Z$112,2,0)*(AI2195-Q2195),"")</f>
        <v/>
      </c>
      <c r="AT2195" s="48" t="str">
        <f aca="false">IFERROR(IF(AR2195="","",(AI2195*AR2195)+AI2195),"INSERIR MVA")</f>
        <v/>
      </c>
      <c r="AU2195" s="48" t="str">
        <f aca="false">IF(AT2195="","",IF(AY2195=0.04,U2195,AS2195*AY2195))</f>
        <v/>
      </c>
      <c r="AV2195" s="47" t="str">
        <f aca="false">IFERROR(IF(AU2195="","",(VLOOKUP(AG2195,Dados!$X$111:$Z$112,3,0)*AT2195*0.17)),"INSERIR MVA")</f>
        <v/>
      </c>
      <c r="AW2195" s="47" t="str">
        <f aca="false">IFERROR(IF(AR2195="","",AV2195-AU2195),"")</f>
        <v/>
      </c>
      <c r="AX2195" s="51" t="str">
        <f aca="false">IFERROR(IF(AC2195="NÃO","",IF(AM2195&lt;&gt;"",AM2195-W2195,IF(AQ2195&lt;&gt;"",AQ2195-W2195,IF(AW2195&lt;&gt;"",AW2195-W2195,"")))),"")</f>
        <v/>
      </c>
      <c r="AY2195" s="46" t="str">
        <f aca="false">IFERROR(IF(ISNA(VLOOKUP(R2195,Dados!$X$2:$Y$5,2,0)),VLOOKUP(D2195,Dados!$X$7:$Y$33,2,0),VLOOKUP(R2195,Dados!$X$2:$Y$5,2,0)),"")</f>
        <v/>
      </c>
      <c r="AZ2195" s="52" t="str">
        <f aca="false">IF(C2195="","",IF(AND(Y2195="CONSUMO",AC2195="NÃO")*OR(AG2195="-",AG2195="BIT"),IF(E2195&lt;&gt;"",(AI2195-(P2195+L2195-N2195+Q2195)*AY2195)/0.83),""))</f>
        <v/>
      </c>
      <c r="BA2195" s="51" t="str">
        <f aca="false">IF(AZ2195="","",AZ2195*0.17-((P2195+L2195-N2195+Q2195)*AY2195))</f>
        <v/>
      </c>
      <c r="BB2195" s="51" t="str">
        <f aca="false">IF(AND(Y2195="CONSUMO",AG2195="ANEXO I",AY2195&gt;4%),(AI2195-(P2195+L2195-N2195+Q2195)*0.0514)/0.83*(0.5177)*(0.17)-AI2195*0.0514,IF(AND(Y2195="CONSUMO",AG2195="ANEXO II",AY2195&gt;4%),(AI2195-(P2195+L2195-N2195+Q2195)*0.041)/0.83*(0.3295)*(0.17)-AI2195*0.041,IF(AND(Y2195="CONSUMO",AG2195="ANEXO I",AY2195=4%),(AI2195-(P2195+L2195-N2195+Q2195)*0.04)/0.83*(0.5177)*(0.17)-AI2195*0.04,IF(AND(Y2195="CONSUMO",AG2195="ANEXO II",AY2195=4%),(AI2195-(P2195+L2195-N2195+Q2195)*0.04)/0.83*(0.3295)*(0.17)-AI2195*0.04,""))))</f>
        <v/>
      </c>
      <c r="BC2195" s="51" t="str">
        <f aca="false">IF(C2195="","",IF(AND(Y2195="CONSUMO",AC2195="SIM")*OR(AG2195="-",AG2195="BIT"),IF(E2195&lt;&gt;"",(AI2195-(P2195+L2195-N2195+Q2195)*AY2195)/0.83),""))</f>
        <v/>
      </c>
      <c r="BD2195" s="51" t="str">
        <f aca="false">IF(BC2195="","",BC2195*0.17)</f>
        <v/>
      </c>
      <c r="BE2195" s="51" t="str">
        <f aca="false">IF(I2195=6908,0,IF(BC2195="","",BD2195-((P2195+L2195-N2195+Q2195)*AY2195)))</f>
        <v/>
      </c>
      <c r="BF2195" s="53" t="str">
        <f aca="false">IF(B2195="","",IF(OR(B2195="",E2195="Regime Normal"),0,(AI2195-Q2195)*VLOOKUP(R2195,Dados!$X$98:$Y$108,2,0)))</f>
        <v/>
      </c>
      <c r="BG2195" s="54" t="str">
        <f aca="false">IFERROR(VLOOKUP(I2195,Dados!$AC$27:$AD$43,2,0),IF(B2195="","",IF(D2195&lt;&gt;"MT",IF(AND(AC2195="SIM",Y2195="Revenda"),"2403",IF(AND(AC2195="SIM",Y2195="Consumo"),"2407",IF(AND(AC2195="NÃO",Y2195="Revenda"),"2102",IF(AND(AC2195="NÃO",Y2195="Consumo"),"2556",)))),REPLACE(I2195,1,1,1))))</f>
        <v/>
      </c>
    </row>
    <row r="2196" customFormat="false" ht="12.8" hidden="false" customHeight="true" outlineLevel="0" collapsed="false">
      <c r="Y2196" s="45"/>
      <c r="Z2196" s="46" t="str">
        <f aca="false">IF(B2196="","",(IFERROR(VLOOKUP(H2196,Dados!A$3:B$15000,2,0),"Não Encontrado")))</f>
        <v/>
      </c>
      <c r="AA2196" s="46" t="str">
        <f aca="false">IF(B2196="","",(IFERROR(VLOOKUP(G2196,Dados!C$3:E$15000,3,0),"Não Encontrado")))</f>
        <v/>
      </c>
      <c r="AB2196" s="46" t="str">
        <f aca="false">IFERROR(IF(Z2196&lt;&gt;"Não Encontrado",Z2196,IF(AA2196&lt;&gt;"Não Encontrado",AA2196,"")),"")</f>
        <v/>
      </c>
      <c r="AC2196" s="45" t="str">
        <f aca="false">IF(B2196="","",IF(AB2196="","NÃO","SIM"))</f>
        <v/>
      </c>
      <c r="AD2196" s="45" t="str">
        <f aca="false">IFERROR(VLOOKUP(G2196,Dados!$P$3:$R$500,3,0),"")</f>
        <v/>
      </c>
      <c r="AE2196" s="45" t="str">
        <f aca="false">IFERROR(VLOOKUP(G2196,Dados!$K$3:$L$500,2,0),"")</f>
        <v/>
      </c>
      <c r="AF2196" s="45" t="str">
        <f aca="false">IFERROR(VLOOKUP(G2196,Dados!$M$3:$N$500,2,0),"")</f>
        <v/>
      </c>
      <c r="AG2196" s="45" t="str">
        <f aca="false">IF(F2196="","",IF(AND(AD2196="",AE2196="",AF2196=""),"-",IF(AND(AD2196="BIT",AE2196="",AF2196=""),"BIT",IF(AND(AE2196="ANEXO I",AD2196="",AF2196=""),"ANEXO I",IF(AND(AF2196="ANEXO II",AD2196="",AE2196=""),"ANEXO II","Escolher")))))</f>
        <v/>
      </c>
      <c r="AH2196" s="45" t="str">
        <f aca="false">IF(AG2196&lt;&gt;"Pneus","",IFERROR(VLOOKUP(R2196,Dados!$X$2:$Z$5,3,0)*(AI2196-Q2196),VLOOKUP(D2196,Dados!$X$7:$Z$33,3,0)*(AI2196-Q2196)))</f>
        <v/>
      </c>
      <c r="AI2196" s="47" t="str">
        <f aca="false">IF(B2196="","",P2196+Q2196+O2196+M2196+L2196-N2196)</f>
        <v/>
      </c>
      <c r="AJ2196" s="48" t="str">
        <f aca="false">IFERROR(IF(AND(AC2196="SIM",AG2196="-",Y2196="REVENDA"),(AB2196/1+1)*AI2196,IF(AND(AC2196="SIM",AG2196="Pneus",Y2196="REVENDA"),(AB2196/1+1)*(AI2196-AH2196),"")),"")</f>
        <v/>
      </c>
      <c r="AK2196" s="48" t="str">
        <f aca="false">IF(AJ2196="","",AJ2196*17%)</f>
        <v/>
      </c>
      <c r="AL2196" s="48" t="str">
        <f aca="false">IFERROR(IF(AC2196="NÃO","",IF(AK2196="","",IF(E2196="Simples Nacional",BF2196,IF(T2196=0.12,U2196*0.5833337002,IF(T2196=0,AI2196*0.07,U2196))))),"")</f>
        <v/>
      </c>
      <c r="AM2196" s="47" t="str">
        <f aca="false">IFERROR(IF(AC2196="NÃO","",IF(OR(AG2196="-",AG2196="Pneus"),AK2196-AL2196,"")),"")</f>
        <v/>
      </c>
      <c r="AN2196" s="48" t="str">
        <f aca="false">IF(AND(Y2196="REVENDA",AC2196="SIM",AG2196="BIT"),((AB2196/1+1)*AI2196)*0.4117,"")</f>
        <v/>
      </c>
      <c r="AO2196" s="48" t="str">
        <f aca="false">IF(AN2196="","",AN2196*17%)</f>
        <v/>
      </c>
      <c r="AP2196" s="49" t="str">
        <f aca="false">IF(AN2196="","",IF(T2196=0.12,(U2196*0.4117)*0.4117,IF(T2196=0,(AI2196*0.07)*0.4117,U2196*0.4117)))</f>
        <v/>
      </c>
      <c r="AQ2196" s="47" t="str">
        <f aca="false">IF(AN2196="","",AO2196-AP2196)</f>
        <v/>
      </c>
      <c r="AR2196" s="50" t="str">
        <f aca="false">IFERROR(IF(AND(AC2196="SIM",Y2196="REVENDA",LEFT(AG2196,5)="ANEXO")*OR(AE2196="ANEXO I",AF2196="ANEXO II"),VLOOKUP(H2196,Dados!G:I,2,0),""),"INSERIR MVA")</f>
        <v/>
      </c>
      <c r="AS2196" s="48" t="str">
        <f aca="false">IF(LEFT(AG2196,5)="ANEXO",VLOOKUP(AG2196,Dados!$X$111:$Z$112,2,0)*(AI2196-Q2196),"")</f>
        <v/>
      </c>
      <c r="AT2196" s="48" t="str">
        <f aca="false">IFERROR(IF(AR2196="","",(AI2196*AR2196)+AI2196),"INSERIR MVA")</f>
        <v/>
      </c>
      <c r="AU2196" s="48" t="str">
        <f aca="false">IF(AT2196="","",IF(AY2196=0.04,U2196,AS2196*AY2196))</f>
        <v/>
      </c>
      <c r="AV2196" s="47" t="str">
        <f aca="false">IFERROR(IF(AU2196="","",(VLOOKUP(AG2196,Dados!$X$111:$Z$112,3,0)*AT2196*0.17)),"INSERIR MVA")</f>
        <v/>
      </c>
      <c r="AW2196" s="47" t="str">
        <f aca="false">IFERROR(IF(AR2196="","",AV2196-AU2196),"")</f>
        <v/>
      </c>
      <c r="AX2196" s="51" t="str">
        <f aca="false">IFERROR(IF(AC2196="NÃO","",IF(AM2196&lt;&gt;"",AM2196-W2196,IF(AQ2196&lt;&gt;"",AQ2196-W2196,IF(AW2196&lt;&gt;"",AW2196-W2196,"")))),"")</f>
        <v/>
      </c>
      <c r="AY2196" s="46" t="str">
        <f aca="false">IFERROR(IF(ISNA(VLOOKUP(R2196,Dados!$X$2:$Y$5,2,0)),VLOOKUP(D2196,Dados!$X$7:$Y$33,2,0),VLOOKUP(R2196,Dados!$X$2:$Y$5,2,0)),"")</f>
        <v/>
      </c>
      <c r="AZ2196" s="52" t="str">
        <f aca="false">IF(C2196="","",IF(AND(Y2196="CONSUMO",AC2196="NÃO")*OR(AG2196="-",AG2196="BIT"),IF(E2196&lt;&gt;"",(AI2196-(P2196+L2196-N2196+Q2196)*AY2196)/0.83),""))</f>
        <v/>
      </c>
      <c r="BA2196" s="51" t="str">
        <f aca="false">IF(AZ2196="","",AZ2196*0.17-((P2196+L2196-N2196+Q2196)*AY2196))</f>
        <v/>
      </c>
      <c r="BB2196" s="51" t="str">
        <f aca="false">IF(AND(Y2196="CONSUMO",AG2196="ANEXO I",AY2196&gt;4%),(AI2196-(P2196+L2196-N2196+Q2196)*0.0514)/0.83*(0.5177)*(0.17)-AI2196*0.0514,IF(AND(Y2196="CONSUMO",AG2196="ANEXO II",AY2196&gt;4%),(AI2196-(P2196+L2196-N2196+Q2196)*0.041)/0.83*(0.3295)*(0.17)-AI2196*0.041,IF(AND(Y2196="CONSUMO",AG2196="ANEXO I",AY2196=4%),(AI2196-(P2196+L2196-N2196+Q2196)*0.04)/0.83*(0.5177)*(0.17)-AI2196*0.04,IF(AND(Y2196="CONSUMO",AG2196="ANEXO II",AY2196=4%),(AI2196-(P2196+L2196-N2196+Q2196)*0.04)/0.83*(0.3295)*(0.17)-AI2196*0.04,""))))</f>
        <v/>
      </c>
      <c r="BC2196" s="51" t="str">
        <f aca="false">IF(C2196="","",IF(AND(Y2196="CONSUMO",AC2196="SIM")*OR(AG2196="-",AG2196="BIT"),IF(E2196&lt;&gt;"",(AI2196-(P2196+L2196-N2196+Q2196)*AY2196)/0.83),""))</f>
        <v/>
      </c>
      <c r="BD2196" s="51" t="str">
        <f aca="false">IF(BC2196="","",BC2196*0.17)</f>
        <v/>
      </c>
      <c r="BE2196" s="51" t="str">
        <f aca="false">IF(I2196=6908,0,IF(BC2196="","",BD2196-((P2196+L2196-N2196+Q2196)*AY2196)))</f>
        <v/>
      </c>
      <c r="BF2196" s="53" t="str">
        <f aca="false">IF(B2196="","",IF(OR(B2196="",E2196="Regime Normal"),0,(AI2196-Q2196)*VLOOKUP(R2196,Dados!$X$98:$Y$108,2,0)))</f>
        <v/>
      </c>
      <c r="BG2196" s="54" t="str">
        <f aca="false">IFERROR(VLOOKUP(I2196,Dados!$AC$27:$AD$43,2,0),IF(B2196="","",IF(D2196&lt;&gt;"MT",IF(AND(AC2196="SIM",Y2196="Revenda"),"2403",IF(AND(AC2196="SIM",Y2196="Consumo"),"2407",IF(AND(AC2196="NÃO",Y2196="Revenda"),"2102",IF(AND(AC2196="NÃO",Y2196="Consumo"),"2556",)))),REPLACE(I2196,1,1,1))))</f>
        <v/>
      </c>
    </row>
    <row r="2197" customFormat="false" ht="12.8" hidden="false" customHeight="true" outlineLevel="0" collapsed="false">
      <c r="Y2197" s="45"/>
      <c r="Z2197" s="46" t="str">
        <f aca="false">IF(B2197="","",(IFERROR(VLOOKUP(H2197,Dados!A$3:B$15000,2,0),"Não Encontrado")))</f>
        <v/>
      </c>
      <c r="AA2197" s="46" t="str">
        <f aca="false">IF(B2197="","",(IFERROR(VLOOKUP(G2197,Dados!C$3:E$15000,3,0),"Não Encontrado")))</f>
        <v/>
      </c>
      <c r="AB2197" s="46" t="str">
        <f aca="false">IFERROR(IF(Z2197&lt;&gt;"Não Encontrado",Z2197,IF(AA2197&lt;&gt;"Não Encontrado",AA2197,"")),"")</f>
        <v/>
      </c>
      <c r="AC2197" s="45" t="str">
        <f aca="false">IF(B2197="","",IF(AB2197="","NÃO","SIM"))</f>
        <v/>
      </c>
      <c r="AD2197" s="45" t="str">
        <f aca="false">IFERROR(VLOOKUP(G2197,Dados!$P$3:$R$500,3,0),"")</f>
        <v/>
      </c>
      <c r="AE2197" s="45" t="str">
        <f aca="false">IFERROR(VLOOKUP(G2197,Dados!$K$3:$L$500,2,0),"")</f>
        <v/>
      </c>
      <c r="AF2197" s="45" t="str">
        <f aca="false">IFERROR(VLOOKUP(G2197,Dados!$M$3:$N$500,2,0),"")</f>
        <v/>
      </c>
      <c r="AG2197" s="45" t="str">
        <f aca="false">IF(F2197="","",IF(AND(AD2197="",AE2197="",AF2197=""),"-",IF(AND(AD2197="BIT",AE2197="",AF2197=""),"BIT",IF(AND(AE2197="ANEXO I",AD2197="",AF2197=""),"ANEXO I",IF(AND(AF2197="ANEXO II",AD2197="",AE2197=""),"ANEXO II","Escolher")))))</f>
        <v/>
      </c>
      <c r="AH2197" s="45" t="str">
        <f aca="false">IF(AG2197&lt;&gt;"Pneus","",IFERROR(VLOOKUP(R2197,Dados!$X$2:$Z$5,3,0)*(AI2197-Q2197),VLOOKUP(D2197,Dados!$X$7:$Z$33,3,0)*(AI2197-Q2197)))</f>
        <v/>
      </c>
      <c r="AI2197" s="47" t="str">
        <f aca="false">IF(B2197="","",P2197+Q2197+O2197+M2197+L2197-N2197)</f>
        <v/>
      </c>
      <c r="AJ2197" s="48" t="str">
        <f aca="false">IFERROR(IF(AND(AC2197="SIM",AG2197="-",Y2197="REVENDA"),(AB2197/1+1)*AI2197,IF(AND(AC2197="SIM",AG2197="Pneus",Y2197="REVENDA"),(AB2197/1+1)*(AI2197-AH2197),"")),"")</f>
        <v/>
      </c>
      <c r="AK2197" s="48" t="str">
        <f aca="false">IF(AJ2197="","",AJ2197*17%)</f>
        <v/>
      </c>
      <c r="AL2197" s="48" t="str">
        <f aca="false">IFERROR(IF(AC2197="NÃO","",IF(AK2197="","",IF(E2197="Simples Nacional",BF2197,IF(T2197=0.12,U2197*0.5833337002,IF(T2197=0,AI2197*0.07,U2197))))),"")</f>
        <v/>
      </c>
      <c r="AM2197" s="47" t="str">
        <f aca="false">IFERROR(IF(AC2197="NÃO","",IF(OR(AG2197="-",AG2197="Pneus"),AK2197-AL2197,"")),"")</f>
        <v/>
      </c>
      <c r="AN2197" s="48" t="str">
        <f aca="false">IF(AND(Y2197="REVENDA",AC2197="SIM",AG2197="BIT"),((AB2197/1+1)*AI2197)*0.4117,"")</f>
        <v/>
      </c>
      <c r="AO2197" s="48" t="str">
        <f aca="false">IF(AN2197="","",AN2197*17%)</f>
        <v/>
      </c>
      <c r="AP2197" s="49" t="str">
        <f aca="false">IF(AN2197="","",IF(T2197=0.12,(U2197*0.4117)*0.4117,IF(T2197=0,(AI2197*0.07)*0.4117,U2197*0.4117)))</f>
        <v/>
      </c>
      <c r="AQ2197" s="47" t="str">
        <f aca="false">IF(AN2197="","",AO2197-AP2197)</f>
        <v/>
      </c>
      <c r="AR2197" s="50" t="str">
        <f aca="false">IFERROR(IF(AND(AC2197="SIM",Y2197="REVENDA",LEFT(AG2197,5)="ANEXO")*OR(AE2197="ANEXO I",AF2197="ANEXO II"),VLOOKUP(H2197,Dados!G:I,2,0),""),"INSERIR MVA")</f>
        <v/>
      </c>
      <c r="AS2197" s="48" t="str">
        <f aca="false">IF(LEFT(AG2197,5)="ANEXO",VLOOKUP(AG2197,Dados!$X$111:$Z$112,2,0)*(AI2197-Q2197),"")</f>
        <v/>
      </c>
      <c r="AT2197" s="48" t="str">
        <f aca="false">IFERROR(IF(AR2197="","",(AI2197*AR2197)+AI2197),"INSERIR MVA")</f>
        <v/>
      </c>
      <c r="AU2197" s="48" t="str">
        <f aca="false">IF(AT2197="","",IF(AY2197=0.04,U2197,AS2197*AY2197))</f>
        <v/>
      </c>
      <c r="AV2197" s="47" t="str">
        <f aca="false">IFERROR(IF(AU2197="","",(VLOOKUP(AG2197,Dados!$X$111:$Z$112,3,0)*AT2197*0.17)),"INSERIR MVA")</f>
        <v/>
      </c>
      <c r="AW2197" s="47" t="str">
        <f aca="false">IFERROR(IF(AR2197="","",AV2197-AU2197),"")</f>
        <v/>
      </c>
      <c r="AX2197" s="51" t="str">
        <f aca="false">IFERROR(IF(AC2197="NÃO","",IF(AM2197&lt;&gt;"",AM2197-W2197,IF(AQ2197&lt;&gt;"",AQ2197-W2197,IF(AW2197&lt;&gt;"",AW2197-W2197,"")))),"")</f>
        <v/>
      </c>
      <c r="AY2197" s="46" t="str">
        <f aca="false">IFERROR(IF(ISNA(VLOOKUP(R2197,Dados!$X$2:$Y$5,2,0)),VLOOKUP(D2197,Dados!$X$7:$Y$33,2,0),VLOOKUP(R2197,Dados!$X$2:$Y$5,2,0)),"")</f>
        <v/>
      </c>
      <c r="AZ2197" s="52" t="str">
        <f aca="false">IF(C2197="","",IF(AND(Y2197="CONSUMO",AC2197="NÃO")*OR(AG2197="-",AG2197="BIT"),IF(E2197&lt;&gt;"",(AI2197-(P2197+L2197-N2197+Q2197)*AY2197)/0.83),""))</f>
        <v/>
      </c>
      <c r="BA2197" s="51" t="str">
        <f aca="false">IF(AZ2197="","",AZ2197*0.17-((P2197+L2197-N2197+Q2197)*AY2197))</f>
        <v/>
      </c>
      <c r="BB2197" s="51" t="str">
        <f aca="false">IF(AND(Y2197="CONSUMO",AG2197="ANEXO I",AY2197&gt;4%),(AI2197-(P2197+L2197-N2197+Q2197)*0.0514)/0.83*(0.5177)*(0.17)-AI2197*0.0514,IF(AND(Y2197="CONSUMO",AG2197="ANEXO II",AY2197&gt;4%),(AI2197-(P2197+L2197-N2197+Q2197)*0.041)/0.83*(0.3295)*(0.17)-AI2197*0.041,IF(AND(Y2197="CONSUMO",AG2197="ANEXO I",AY2197=4%),(AI2197-(P2197+L2197-N2197+Q2197)*0.04)/0.83*(0.5177)*(0.17)-AI2197*0.04,IF(AND(Y2197="CONSUMO",AG2197="ANEXO II",AY2197=4%),(AI2197-(P2197+L2197-N2197+Q2197)*0.04)/0.83*(0.3295)*(0.17)-AI2197*0.04,""))))</f>
        <v/>
      </c>
      <c r="BC2197" s="51" t="str">
        <f aca="false">IF(C2197="","",IF(AND(Y2197="CONSUMO",AC2197="SIM")*OR(AG2197="-",AG2197="BIT"),IF(E2197&lt;&gt;"",(AI2197-(P2197+L2197-N2197+Q2197)*AY2197)/0.83),""))</f>
        <v/>
      </c>
      <c r="BD2197" s="51" t="str">
        <f aca="false">IF(BC2197="","",BC2197*0.17)</f>
        <v/>
      </c>
      <c r="BE2197" s="51" t="str">
        <f aca="false">IF(I2197=6908,0,IF(BC2197="","",BD2197-((P2197+L2197-N2197+Q2197)*AY2197)))</f>
        <v/>
      </c>
      <c r="BF2197" s="53" t="str">
        <f aca="false">IF(B2197="","",IF(OR(B2197="",E2197="Regime Normal"),0,(AI2197-Q2197)*VLOOKUP(R2197,Dados!$X$98:$Y$108,2,0)))</f>
        <v/>
      </c>
      <c r="BG2197" s="54" t="str">
        <f aca="false">IFERROR(VLOOKUP(I2197,Dados!$AC$27:$AD$43,2,0),IF(B2197="","",IF(D2197&lt;&gt;"MT",IF(AND(AC2197="SIM",Y2197="Revenda"),"2403",IF(AND(AC2197="SIM",Y2197="Consumo"),"2407",IF(AND(AC2197="NÃO",Y2197="Revenda"),"2102",IF(AND(AC2197="NÃO",Y2197="Consumo"),"2556",)))),REPLACE(I2197,1,1,1))))</f>
        <v/>
      </c>
    </row>
    <row r="2198" customFormat="false" ht="12.8" hidden="false" customHeight="true" outlineLevel="0" collapsed="false">
      <c r="Y2198" s="45"/>
      <c r="Z2198" s="46" t="str">
        <f aca="false">IF(B2198="","",(IFERROR(VLOOKUP(H2198,Dados!A$3:B$15000,2,0),"Não Encontrado")))</f>
        <v/>
      </c>
      <c r="AA2198" s="46" t="str">
        <f aca="false">IF(B2198="","",(IFERROR(VLOOKUP(G2198,Dados!C$3:E$15000,3,0),"Não Encontrado")))</f>
        <v/>
      </c>
      <c r="AB2198" s="46" t="str">
        <f aca="false">IFERROR(IF(Z2198&lt;&gt;"Não Encontrado",Z2198,IF(AA2198&lt;&gt;"Não Encontrado",AA2198,"")),"")</f>
        <v/>
      </c>
      <c r="AC2198" s="45" t="str">
        <f aca="false">IF(B2198="","",IF(AB2198="","NÃO","SIM"))</f>
        <v/>
      </c>
      <c r="AD2198" s="45" t="str">
        <f aca="false">IFERROR(VLOOKUP(G2198,Dados!$P$3:$R$500,3,0),"")</f>
        <v/>
      </c>
      <c r="AE2198" s="45" t="str">
        <f aca="false">IFERROR(VLOOKUP(G2198,Dados!$K$3:$L$500,2,0),"")</f>
        <v/>
      </c>
      <c r="AF2198" s="45" t="str">
        <f aca="false">IFERROR(VLOOKUP(G2198,Dados!$M$3:$N$500,2,0),"")</f>
        <v/>
      </c>
      <c r="AG2198" s="45" t="str">
        <f aca="false">IF(F2198="","",IF(AND(AD2198="",AE2198="",AF2198=""),"-",IF(AND(AD2198="BIT",AE2198="",AF2198=""),"BIT",IF(AND(AE2198="ANEXO I",AD2198="",AF2198=""),"ANEXO I",IF(AND(AF2198="ANEXO II",AD2198="",AE2198=""),"ANEXO II","Escolher")))))</f>
        <v/>
      </c>
      <c r="AH2198" s="45" t="str">
        <f aca="false">IF(AG2198&lt;&gt;"Pneus","",IFERROR(VLOOKUP(R2198,Dados!$X$2:$Z$5,3,0)*(AI2198-Q2198),VLOOKUP(D2198,Dados!$X$7:$Z$33,3,0)*(AI2198-Q2198)))</f>
        <v/>
      </c>
      <c r="AI2198" s="47" t="str">
        <f aca="false">IF(B2198="","",P2198+Q2198+O2198+M2198+L2198-N2198)</f>
        <v/>
      </c>
      <c r="AJ2198" s="48" t="str">
        <f aca="false">IFERROR(IF(AND(AC2198="SIM",AG2198="-",Y2198="REVENDA"),(AB2198/1+1)*AI2198,IF(AND(AC2198="SIM",AG2198="Pneus",Y2198="REVENDA"),(AB2198/1+1)*(AI2198-AH2198),"")),"")</f>
        <v/>
      </c>
      <c r="AK2198" s="48" t="str">
        <f aca="false">IF(AJ2198="","",AJ2198*17%)</f>
        <v/>
      </c>
      <c r="AL2198" s="48" t="str">
        <f aca="false">IFERROR(IF(AC2198="NÃO","",IF(AK2198="","",IF(E2198="Simples Nacional",BF2198,IF(T2198=0.12,U2198*0.5833337002,IF(T2198=0,AI2198*0.07,U2198))))),"")</f>
        <v/>
      </c>
      <c r="AM2198" s="47" t="str">
        <f aca="false">IFERROR(IF(AC2198="NÃO","",IF(OR(AG2198="-",AG2198="Pneus"),AK2198-AL2198,"")),"")</f>
        <v/>
      </c>
      <c r="AN2198" s="48" t="str">
        <f aca="false">IF(AND(Y2198="REVENDA",AC2198="SIM",AG2198="BIT"),((AB2198/1+1)*AI2198)*0.4117,"")</f>
        <v/>
      </c>
      <c r="AO2198" s="48" t="str">
        <f aca="false">IF(AN2198="","",AN2198*17%)</f>
        <v/>
      </c>
      <c r="AP2198" s="49" t="str">
        <f aca="false">IF(AN2198="","",IF(T2198=0.12,(U2198*0.4117)*0.4117,IF(T2198=0,(AI2198*0.07)*0.4117,U2198*0.4117)))</f>
        <v/>
      </c>
      <c r="AQ2198" s="47" t="str">
        <f aca="false">IF(AN2198="","",AO2198-AP2198)</f>
        <v/>
      </c>
      <c r="AR2198" s="50" t="str">
        <f aca="false">IFERROR(IF(AND(AC2198="SIM",Y2198="REVENDA",LEFT(AG2198,5)="ANEXO")*OR(AE2198="ANEXO I",AF2198="ANEXO II"),VLOOKUP(H2198,Dados!G:I,2,0),""),"INSERIR MVA")</f>
        <v/>
      </c>
      <c r="AS2198" s="48" t="str">
        <f aca="false">IF(LEFT(AG2198,5)="ANEXO",VLOOKUP(AG2198,Dados!$X$111:$Z$112,2,0)*(AI2198-Q2198),"")</f>
        <v/>
      </c>
      <c r="AT2198" s="48" t="str">
        <f aca="false">IFERROR(IF(AR2198="","",(AI2198*AR2198)+AI2198),"INSERIR MVA")</f>
        <v/>
      </c>
      <c r="AU2198" s="48" t="str">
        <f aca="false">IF(AT2198="","",IF(AY2198=0.04,U2198,AS2198*AY2198))</f>
        <v/>
      </c>
      <c r="AV2198" s="47" t="str">
        <f aca="false">IFERROR(IF(AU2198="","",(VLOOKUP(AG2198,Dados!$X$111:$Z$112,3,0)*AT2198*0.17)),"INSERIR MVA")</f>
        <v/>
      </c>
      <c r="AW2198" s="47" t="str">
        <f aca="false">IFERROR(IF(AR2198="","",AV2198-AU2198),"")</f>
        <v/>
      </c>
      <c r="AX2198" s="51" t="str">
        <f aca="false">IFERROR(IF(AC2198="NÃO","",IF(AM2198&lt;&gt;"",AM2198-W2198,IF(AQ2198&lt;&gt;"",AQ2198-W2198,IF(AW2198&lt;&gt;"",AW2198-W2198,"")))),"")</f>
        <v/>
      </c>
      <c r="AY2198" s="46" t="str">
        <f aca="false">IFERROR(IF(ISNA(VLOOKUP(R2198,Dados!$X$2:$Y$5,2,0)),VLOOKUP(D2198,Dados!$X$7:$Y$33,2,0),VLOOKUP(R2198,Dados!$X$2:$Y$5,2,0)),"")</f>
        <v/>
      </c>
      <c r="AZ2198" s="52" t="str">
        <f aca="false">IF(C2198="","",IF(AND(Y2198="CONSUMO",AC2198="NÃO")*OR(AG2198="-",AG2198="BIT"),IF(E2198&lt;&gt;"",(AI2198-(P2198+L2198-N2198+Q2198)*AY2198)/0.83),""))</f>
        <v/>
      </c>
      <c r="BA2198" s="51" t="str">
        <f aca="false">IF(AZ2198="","",AZ2198*0.17-((P2198+L2198-N2198+Q2198)*AY2198))</f>
        <v/>
      </c>
      <c r="BB2198" s="51" t="str">
        <f aca="false">IF(AND(Y2198="CONSUMO",AG2198="ANEXO I",AY2198&gt;4%),(AI2198-(P2198+L2198-N2198+Q2198)*0.0514)/0.83*(0.5177)*(0.17)-AI2198*0.0514,IF(AND(Y2198="CONSUMO",AG2198="ANEXO II",AY2198&gt;4%),(AI2198-(P2198+L2198-N2198+Q2198)*0.041)/0.83*(0.3295)*(0.17)-AI2198*0.041,IF(AND(Y2198="CONSUMO",AG2198="ANEXO I",AY2198=4%),(AI2198-(P2198+L2198-N2198+Q2198)*0.04)/0.83*(0.5177)*(0.17)-AI2198*0.04,IF(AND(Y2198="CONSUMO",AG2198="ANEXO II",AY2198=4%),(AI2198-(P2198+L2198-N2198+Q2198)*0.04)/0.83*(0.3295)*(0.17)-AI2198*0.04,""))))</f>
        <v/>
      </c>
      <c r="BC2198" s="51" t="str">
        <f aca="false">IF(C2198="","",IF(AND(Y2198="CONSUMO",AC2198="SIM")*OR(AG2198="-",AG2198="BIT"),IF(E2198&lt;&gt;"",(AI2198-(P2198+L2198-N2198+Q2198)*AY2198)/0.83),""))</f>
        <v/>
      </c>
      <c r="BD2198" s="51" t="str">
        <f aca="false">IF(BC2198="","",BC2198*0.17)</f>
        <v/>
      </c>
      <c r="BE2198" s="51" t="str">
        <f aca="false">IF(I2198=6908,0,IF(BC2198="","",BD2198-((P2198+L2198-N2198+Q2198)*AY2198)))</f>
        <v/>
      </c>
      <c r="BF2198" s="53" t="str">
        <f aca="false">IF(B2198="","",IF(OR(B2198="",E2198="Regime Normal"),0,(AI2198-Q2198)*VLOOKUP(R2198,Dados!$X$98:$Y$108,2,0)))</f>
        <v/>
      </c>
      <c r="BG2198" s="54" t="str">
        <f aca="false">IFERROR(VLOOKUP(I2198,Dados!$AC$27:$AD$43,2,0),IF(B2198="","",IF(D2198&lt;&gt;"MT",IF(AND(AC2198="SIM",Y2198="Revenda"),"2403",IF(AND(AC2198="SIM",Y2198="Consumo"),"2407",IF(AND(AC2198="NÃO",Y2198="Revenda"),"2102",IF(AND(AC2198="NÃO",Y2198="Consumo"),"2556",)))),REPLACE(I2198,1,1,1))))</f>
        <v/>
      </c>
    </row>
    <row r="2199" customFormat="false" ht="12.8" hidden="false" customHeight="true" outlineLevel="0" collapsed="false">
      <c r="Y2199" s="45"/>
      <c r="Z2199" s="46" t="str">
        <f aca="false">IF(B2199="","",(IFERROR(VLOOKUP(H2199,Dados!A$3:B$15000,2,0),"Não Encontrado")))</f>
        <v/>
      </c>
      <c r="AA2199" s="46" t="str">
        <f aca="false">IF(B2199="","",(IFERROR(VLOOKUP(G2199,Dados!C$3:E$15000,3,0),"Não Encontrado")))</f>
        <v/>
      </c>
      <c r="AB2199" s="46" t="str">
        <f aca="false">IFERROR(IF(Z2199&lt;&gt;"Não Encontrado",Z2199,IF(AA2199&lt;&gt;"Não Encontrado",AA2199,"")),"")</f>
        <v/>
      </c>
      <c r="AC2199" s="45" t="str">
        <f aca="false">IF(B2199="","",IF(AB2199="","NÃO","SIM"))</f>
        <v/>
      </c>
      <c r="AD2199" s="45" t="str">
        <f aca="false">IFERROR(VLOOKUP(G2199,Dados!$P$3:$R$500,3,0),"")</f>
        <v/>
      </c>
      <c r="AE2199" s="45" t="str">
        <f aca="false">IFERROR(VLOOKUP(G2199,Dados!$K$3:$L$500,2,0),"")</f>
        <v/>
      </c>
      <c r="AF2199" s="45" t="str">
        <f aca="false">IFERROR(VLOOKUP(G2199,Dados!$M$3:$N$500,2,0),"")</f>
        <v/>
      </c>
      <c r="AG2199" s="45" t="str">
        <f aca="false">IF(F2199="","",IF(AND(AD2199="",AE2199="",AF2199=""),"-",IF(AND(AD2199="BIT",AE2199="",AF2199=""),"BIT",IF(AND(AE2199="ANEXO I",AD2199="",AF2199=""),"ANEXO I",IF(AND(AF2199="ANEXO II",AD2199="",AE2199=""),"ANEXO II","Escolher")))))</f>
        <v/>
      </c>
      <c r="AH2199" s="45" t="str">
        <f aca="false">IF(AG2199&lt;&gt;"Pneus","",IFERROR(VLOOKUP(R2199,Dados!$X$2:$Z$5,3,0)*(AI2199-Q2199),VLOOKUP(D2199,Dados!$X$7:$Z$33,3,0)*(AI2199-Q2199)))</f>
        <v/>
      </c>
      <c r="AI2199" s="47" t="str">
        <f aca="false">IF(B2199="","",P2199+Q2199+O2199+M2199+L2199-N2199)</f>
        <v/>
      </c>
      <c r="AJ2199" s="48" t="str">
        <f aca="false">IFERROR(IF(AND(AC2199="SIM",AG2199="-",Y2199="REVENDA"),(AB2199/1+1)*AI2199,IF(AND(AC2199="SIM",AG2199="Pneus",Y2199="REVENDA"),(AB2199/1+1)*(AI2199-AH2199),"")),"")</f>
        <v/>
      </c>
      <c r="AK2199" s="48" t="str">
        <f aca="false">IF(AJ2199="","",AJ2199*17%)</f>
        <v/>
      </c>
      <c r="AL2199" s="48" t="str">
        <f aca="false">IFERROR(IF(AC2199="NÃO","",IF(AK2199="","",IF(E2199="Simples Nacional",BF2199,IF(T2199=0.12,U2199*0.5833337002,IF(T2199=0,AI2199*0.07,U2199))))),"")</f>
        <v/>
      </c>
      <c r="AM2199" s="47" t="str">
        <f aca="false">IFERROR(IF(AC2199="NÃO","",IF(OR(AG2199="-",AG2199="Pneus"),AK2199-AL2199,"")),"")</f>
        <v/>
      </c>
      <c r="AN2199" s="48" t="str">
        <f aca="false">IF(AND(Y2199="REVENDA",AC2199="SIM",AG2199="BIT"),((AB2199/1+1)*AI2199)*0.4117,"")</f>
        <v/>
      </c>
      <c r="AO2199" s="48" t="str">
        <f aca="false">IF(AN2199="","",AN2199*17%)</f>
        <v/>
      </c>
      <c r="AP2199" s="49" t="str">
        <f aca="false">IF(AN2199="","",IF(T2199=0.12,(U2199*0.4117)*0.4117,IF(T2199=0,(AI2199*0.07)*0.4117,U2199*0.4117)))</f>
        <v/>
      </c>
      <c r="AQ2199" s="47" t="str">
        <f aca="false">IF(AN2199="","",AO2199-AP2199)</f>
        <v/>
      </c>
      <c r="AR2199" s="50" t="str">
        <f aca="false">IFERROR(IF(AND(AC2199="SIM",Y2199="REVENDA",LEFT(AG2199,5)="ANEXO")*OR(AE2199="ANEXO I",AF2199="ANEXO II"),VLOOKUP(H2199,Dados!G:I,2,0),""),"INSERIR MVA")</f>
        <v/>
      </c>
      <c r="AS2199" s="48" t="str">
        <f aca="false">IF(LEFT(AG2199,5)="ANEXO",VLOOKUP(AG2199,Dados!$X$111:$Z$112,2,0)*(AI2199-Q2199),"")</f>
        <v/>
      </c>
      <c r="AT2199" s="48" t="str">
        <f aca="false">IFERROR(IF(AR2199="","",(AI2199*AR2199)+AI2199),"INSERIR MVA")</f>
        <v/>
      </c>
      <c r="AU2199" s="48" t="str">
        <f aca="false">IF(AT2199="","",IF(AY2199=0.04,U2199,AS2199*AY2199))</f>
        <v/>
      </c>
      <c r="AV2199" s="47" t="str">
        <f aca="false">IFERROR(IF(AU2199="","",(VLOOKUP(AG2199,Dados!$X$111:$Z$112,3,0)*AT2199*0.17)),"INSERIR MVA")</f>
        <v/>
      </c>
      <c r="AW2199" s="47" t="str">
        <f aca="false">IFERROR(IF(AR2199="","",AV2199-AU2199),"")</f>
        <v/>
      </c>
      <c r="AX2199" s="51" t="str">
        <f aca="false">IFERROR(IF(AC2199="NÃO","",IF(AM2199&lt;&gt;"",AM2199-W2199,IF(AQ2199&lt;&gt;"",AQ2199-W2199,IF(AW2199&lt;&gt;"",AW2199-W2199,"")))),"")</f>
        <v/>
      </c>
      <c r="AY2199" s="46" t="str">
        <f aca="false">IFERROR(IF(ISNA(VLOOKUP(R2199,Dados!$X$2:$Y$5,2,0)),VLOOKUP(D2199,Dados!$X$7:$Y$33,2,0),VLOOKUP(R2199,Dados!$X$2:$Y$5,2,0)),"")</f>
        <v/>
      </c>
      <c r="AZ2199" s="52" t="str">
        <f aca="false">IF(C2199="","",IF(AND(Y2199="CONSUMO",AC2199="NÃO")*OR(AG2199="-",AG2199="BIT"),IF(E2199&lt;&gt;"",(AI2199-(P2199+L2199-N2199+Q2199)*AY2199)/0.83),""))</f>
        <v/>
      </c>
      <c r="BA2199" s="51" t="str">
        <f aca="false">IF(AZ2199="","",AZ2199*0.17-((P2199+L2199-N2199+Q2199)*AY2199))</f>
        <v/>
      </c>
      <c r="BB2199" s="51" t="str">
        <f aca="false">IF(AND(Y2199="CONSUMO",AG2199="ANEXO I",AY2199&gt;4%),(AI2199-(P2199+L2199-N2199+Q2199)*0.0514)/0.83*(0.5177)*(0.17)-AI2199*0.0514,IF(AND(Y2199="CONSUMO",AG2199="ANEXO II",AY2199&gt;4%),(AI2199-(P2199+L2199-N2199+Q2199)*0.041)/0.83*(0.3295)*(0.17)-AI2199*0.041,IF(AND(Y2199="CONSUMO",AG2199="ANEXO I",AY2199=4%),(AI2199-(P2199+L2199-N2199+Q2199)*0.04)/0.83*(0.5177)*(0.17)-AI2199*0.04,IF(AND(Y2199="CONSUMO",AG2199="ANEXO II",AY2199=4%),(AI2199-(P2199+L2199-N2199+Q2199)*0.04)/0.83*(0.3295)*(0.17)-AI2199*0.04,""))))</f>
        <v/>
      </c>
      <c r="BC2199" s="51" t="str">
        <f aca="false">IF(C2199="","",IF(AND(Y2199="CONSUMO",AC2199="SIM")*OR(AG2199="-",AG2199="BIT"),IF(E2199&lt;&gt;"",(AI2199-(P2199+L2199-N2199+Q2199)*AY2199)/0.83),""))</f>
        <v/>
      </c>
      <c r="BD2199" s="51" t="str">
        <f aca="false">IF(BC2199="","",BC2199*0.17)</f>
        <v/>
      </c>
      <c r="BE2199" s="51" t="str">
        <f aca="false">IF(I2199=6908,0,IF(BC2199="","",BD2199-((P2199+L2199-N2199+Q2199)*AY2199)))</f>
        <v/>
      </c>
      <c r="BF2199" s="53" t="str">
        <f aca="false">IF(B2199="","",IF(OR(B2199="",E2199="Regime Normal"),0,(AI2199-Q2199)*VLOOKUP(R2199,Dados!$X$98:$Y$108,2,0)))</f>
        <v/>
      </c>
      <c r="BG2199" s="54" t="str">
        <f aca="false">IFERROR(VLOOKUP(I2199,Dados!$AC$27:$AD$43,2,0),IF(B2199="","",IF(D2199&lt;&gt;"MT",IF(AND(AC2199="SIM",Y2199="Revenda"),"2403",IF(AND(AC2199="SIM",Y2199="Consumo"),"2407",IF(AND(AC2199="NÃO",Y2199="Revenda"),"2102",IF(AND(AC2199="NÃO",Y2199="Consumo"),"2556",)))),REPLACE(I2199,1,1,1))))</f>
        <v/>
      </c>
    </row>
    <row r="2200" customFormat="false" ht="12.8" hidden="false" customHeight="true" outlineLevel="0" collapsed="false">
      <c r="Y2200" s="45"/>
      <c r="Z2200" s="46" t="str">
        <f aca="false">IF(B2200="","",(IFERROR(VLOOKUP(H2200,Dados!A$3:B$15000,2,0),"Não Encontrado")))</f>
        <v/>
      </c>
      <c r="AA2200" s="46" t="str">
        <f aca="false">IF(B2200="","",(IFERROR(VLOOKUP(G2200,Dados!C$3:E$15000,3,0),"Não Encontrado")))</f>
        <v/>
      </c>
      <c r="AB2200" s="46" t="str">
        <f aca="false">IFERROR(IF(Z2200&lt;&gt;"Não Encontrado",Z2200,IF(AA2200&lt;&gt;"Não Encontrado",AA2200,"")),"")</f>
        <v/>
      </c>
      <c r="AC2200" s="45" t="str">
        <f aca="false">IF(B2200="","",IF(AB2200="","NÃO","SIM"))</f>
        <v/>
      </c>
      <c r="AD2200" s="45" t="str">
        <f aca="false">IFERROR(VLOOKUP(G2200,Dados!$P$3:$R$500,3,0),"")</f>
        <v/>
      </c>
      <c r="AE2200" s="45" t="str">
        <f aca="false">IFERROR(VLOOKUP(G2200,Dados!$K$3:$L$500,2,0),"")</f>
        <v/>
      </c>
      <c r="AF2200" s="45" t="str">
        <f aca="false">IFERROR(VLOOKUP(G2200,Dados!$M$3:$N$500,2,0),"")</f>
        <v/>
      </c>
      <c r="AG2200" s="45" t="str">
        <f aca="false">IF(F2200="","",IF(AND(AD2200="",AE2200="",AF2200=""),"-",IF(AND(AD2200="BIT",AE2200="",AF2200=""),"BIT",IF(AND(AE2200="ANEXO I",AD2200="",AF2200=""),"ANEXO I",IF(AND(AF2200="ANEXO II",AD2200="",AE2200=""),"ANEXO II","Escolher")))))</f>
        <v/>
      </c>
      <c r="AH2200" s="45" t="str">
        <f aca="false">IF(AG2200&lt;&gt;"Pneus","",IFERROR(VLOOKUP(R2200,Dados!$X$2:$Z$5,3,0)*(AI2200-Q2200),VLOOKUP(D2200,Dados!$X$7:$Z$33,3,0)*(AI2200-Q2200)))</f>
        <v/>
      </c>
      <c r="AI2200" s="47" t="str">
        <f aca="false">IF(B2200="","",P2200+Q2200+O2200+M2200+L2200-N2200)</f>
        <v/>
      </c>
      <c r="AJ2200" s="48" t="str">
        <f aca="false">IFERROR(IF(AND(AC2200="SIM",AG2200="-",Y2200="REVENDA"),(AB2200/1+1)*AI2200,IF(AND(AC2200="SIM",AG2200="Pneus",Y2200="REVENDA"),(AB2200/1+1)*(AI2200-AH2200),"")),"")</f>
        <v/>
      </c>
      <c r="AK2200" s="48" t="str">
        <f aca="false">IF(AJ2200="","",AJ2200*17%)</f>
        <v/>
      </c>
      <c r="AL2200" s="48" t="str">
        <f aca="false">IFERROR(IF(AC2200="NÃO","",IF(AK2200="","",IF(E2200="Simples Nacional",BF2200,IF(T2200=0.12,U2200*0.5833337002,IF(T2200=0,AI2200*0.07,U2200))))),"")</f>
        <v/>
      </c>
      <c r="AM2200" s="47" t="str">
        <f aca="false">IFERROR(IF(AC2200="NÃO","",IF(OR(AG2200="-",AG2200="Pneus"),AK2200-AL2200,"")),"")</f>
        <v/>
      </c>
      <c r="AN2200" s="48" t="str">
        <f aca="false">IF(AND(Y2200="REVENDA",AC2200="SIM",AG2200="BIT"),((AB2200/1+1)*AI2200)*0.4117,"")</f>
        <v/>
      </c>
      <c r="AO2200" s="48" t="str">
        <f aca="false">IF(AN2200="","",AN2200*17%)</f>
        <v/>
      </c>
      <c r="AP2200" s="49" t="str">
        <f aca="false">IF(AN2200="","",IF(T2200=0.12,(U2200*0.4117)*0.4117,IF(T2200=0,(AI2200*0.07)*0.4117,U2200*0.4117)))</f>
        <v/>
      </c>
      <c r="AQ2200" s="47" t="str">
        <f aca="false">IF(AN2200="","",AO2200-AP2200)</f>
        <v/>
      </c>
      <c r="AR2200" s="50" t="str">
        <f aca="false">IFERROR(IF(AND(AC2200="SIM",Y2200="REVENDA",LEFT(AG2200,5)="ANEXO")*OR(AE2200="ANEXO I",AF2200="ANEXO II"),VLOOKUP(H2200,Dados!G:I,2,0),""),"INSERIR MVA")</f>
        <v/>
      </c>
      <c r="AS2200" s="48" t="str">
        <f aca="false">IF(LEFT(AG2200,5)="ANEXO",VLOOKUP(AG2200,Dados!$X$111:$Z$112,2,0)*(AI2200-Q2200),"")</f>
        <v/>
      </c>
      <c r="AT2200" s="48" t="str">
        <f aca="false">IFERROR(IF(AR2200="","",(AI2200*AR2200)+AI2200),"INSERIR MVA")</f>
        <v/>
      </c>
      <c r="AU2200" s="48" t="str">
        <f aca="false">IF(AT2200="","",IF(AY2200=0.04,U2200,AS2200*AY2200))</f>
        <v/>
      </c>
      <c r="AV2200" s="47" t="str">
        <f aca="false">IFERROR(IF(AU2200="","",(VLOOKUP(AG2200,Dados!$X$111:$Z$112,3,0)*AT2200*0.17)),"INSERIR MVA")</f>
        <v/>
      </c>
      <c r="AW2200" s="47" t="str">
        <f aca="false">IFERROR(IF(AR2200="","",AV2200-AU2200),"")</f>
        <v/>
      </c>
      <c r="AX2200" s="51" t="str">
        <f aca="false">IFERROR(IF(AC2200="NÃO","",IF(AM2200&lt;&gt;"",AM2200-W2200,IF(AQ2200&lt;&gt;"",AQ2200-W2200,IF(AW2200&lt;&gt;"",AW2200-W2200,"")))),"")</f>
        <v/>
      </c>
      <c r="AY2200" s="46" t="str">
        <f aca="false">IFERROR(IF(ISNA(VLOOKUP(R2200,Dados!$X$2:$Y$5,2,0)),VLOOKUP(D2200,Dados!$X$7:$Y$33,2,0),VLOOKUP(R2200,Dados!$X$2:$Y$5,2,0)),"")</f>
        <v/>
      </c>
      <c r="AZ2200" s="52" t="str">
        <f aca="false">IF(C2200="","",IF(AND(Y2200="CONSUMO",AC2200="NÃO")*OR(AG2200="-",AG2200="BIT"),IF(E2200&lt;&gt;"",(AI2200-(P2200+L2200-N2200+Q2200)*AY2200)/0.83),""))</f>
        <v/>
      </c>
      <c r="BA2200" s="51" t="str">
        <f aca="false">IF(AZ2200="","",AZ2200*0.17-((P2200+L2200-N2200+Q2200)*AY2200))</f>
        <v/>
      </c>
      <c r="BB2200" s="51" t="str">
        <f aca="false">IF(AND(Y2200="CONSUMO",AG2200="ANEXO I",AY2200&gt;4%),(AI2200-(P2200+L2200-N2200+Q2200)*0.0514)/0.83*(0.5177)*(0.17)-AI2200*0.0514,IF(AND(Y2200="CONSUMO",AG2200="ANEXO II",AY2200&gt;4%),(AI2200-(P2200+L2200-N2200+Q2200)*0.041)/0.83*(0.3295)*(0.17)-AI2200*0.041,IF(AND(Y2200="CONSUMO",AG2200="ANEXO I",AY2200=4%),(AI2200-(P2200+L2200-N2200+Q2200)*0.04)/0.83*(0.5177)*(0.17)-AI2200*0.04,IF(AND(Y2200="CONSUMO",AG2200="ANEXO II",AY2200=4%),(AI2200-(P2200+L2200-N2200+Q2200)*0.04)/0.83*(0.3295)*(0.17)-AI2200*0.04,""))))</f>
        <v/>
      </c>
      <c r="BC2200" s="51" t="str">
        <f aca="false">IF(C2200="","",IF(AND(Y2200="CONSUMO",AC2200="SIM")*OR(AG2200="-",AG2200="BIT"),IF(E2200&lt;&gt;"",(AI2200-(P2200+L2200-N2200+Q2200)*AY2200)/0.83),""))</f>
        <v/>
      </c>
      <c r="BD2200" s="51" t="str">
        <f aca="false">IF(BC2200="","",BC2200*0.17)</f>
        <v/>
      </c>
      <c r="BE2200" s="51" t="str">
        <f aca="false">IF(I2200=6908,0,IF(BC2200="","",BD2200-((P2200+L2200-N2200+Q2200)*AY2200)))</f>
        <v/>
      </c>
      <c r="BF2200" s="53" t="str">
        <f aca="false">IF(B2200="","",IF(OR(B2200="",E2200="Regime Normal"),0,(AI2200-Q2200)*VLOOKUP(R2200,Dados!$X$98:$Y$108,2,0)))</f>
        <v/>
      </c>
      <c r="BG2200" s="54" t="str">
        <f aca="false">IFERROR(VLOOKUP(I2200,Dados!$AC$27:$AD$43,2,0),IF(B2200="","",IF(D2200&lt;&gt;"MT",IF(AND(AC2200="SIM",Y2200="Revenda"),"2403",IF(AND(AC2200="SIM",Y2200="Consumo"),"2407",IF(AND(AC2200="NÃO",Y2200="Revenda"),"2102",IF(AND(AC2200="NÃO",Y2200="Consumo"),"2556",)))),REPLACE(I2200,1,1,1))))</f>
        <v/>
      </c>
    </row>
    <row r="2201" customFormat="false" ht="12.8" hidden="false" customHeight="true" outlineLevel="0" collapsed="false">
      <c r="Y2201" s="45"/>
      <c r="Z2201" s="46" t="str">
        <f aca="false">IF(B2201="","",(IFERROR(VLOOKUP(H2201,Dados!A$3:B$15000,2,0),"Não Encontrado")))</f>
        <v/>
      </c>
      <c r="AA2201" s="46" t="str">
        <f aca="false">IF(B2201="","",(IFERROR(VLOOKUP(G2201,Dados!C$3:E$15000,3,0),"Não Encontrado")))</f>
        <v/>
      </c>
      <c r="AB2201" s="46" t="str">
        <f aca="false">IFERROR(IF(Z2201&lt;&gt;"Não Encontrado",Z2201,IF(AA2201&lt;&gt;"Não Encontrado",AA2201,"")),"")</f>
        <v/>
      </c>
      <c r="AC2201" s="45" t="str">
        <f aca="false">IF(B2201="","",IF(AB2201="","NÃO","SIM"))</f>
        <v/>
      </c>
      <c r="AD2201" s="45" t="str">
        <f aca="false">IFERROR(VLOOKUP(G2201,Dados!$P$3:$R$500,3,0),"")</f>
        <v/>
      </c>
      <c r="AE2201" s="45" t="str">
        <f aca="false">IFERROR(VLOOKUP(G2201,Dados!$K$3:$L$500,2,0),"")</f>
        <v/>
      </c>
      <c r="AF2201" s="45" t="str">
        <f aca="false">IFERROR(VLOOKUP(G2201,Dados!$M$3:$N$500,2,0),"")</f>
        <v/>
      </c>
      <c r="AG2201" s="45" t="str">
        <f aca="false">IF(F2201="","",IF(AND(AD2201="",AE2201="",AF2201=""),"-",IF(AND(AD2201="BIT",AE2201="",AF2201=""),"BIT",IF(AND(AE2201="ANEXO I",AD2201="",AF2201=""),"ANEXO I",IF(AND(AF2201="ANEXO II",AD2201="",AE2201=""),"ANEXO II","Escolher")))))</f>
        <v/>
      </c>
      <c r="AH2201" s="45" t="str">
        <f aca="false">IF(AG2201&lt;&gt;"Pneus","",IFERROR(VLOOKUP(R2201,Dados!$X$2:$Z$5,3,0)*(AI2201-Q2201),VLOOKUP(D2201,Dados!$X$7:$Z$33,3,0)*(AI2201-Q2201)))</f>
        <v/>
      </c>
      <c r="AI2201" s="47" t="str">
        <f aca="false">IF(B2201="","",P2201+Q2201+O2201+M2201+L2201-N2201)</f>
        <v/>
      </c>
      <c r="AJ2201" s="48" t="str">
        <f aca="false">IFERROR(IF(AND(AC2201="SIM",AG2201="-",Y2201="REVENDA"),(AB2201/1+1)*AI2201,IF(AND(AC2201="SIM",AG2201="Pneus",Y2201="REVENDA"),(AB2201/1+1)*(AI2201-AH2201),"")),"")</f>
        <v/>
      </c>
      <c r="AK2201" s="48" t="str">
        <f aca="false">IF(AJ2201="","",AJ2201*17%)</f>
        <v/>
      </c>
      <c r="AL2201" s="48" t="str">
        <f aca="false">IFERROR(IF(AC2201="NÃO","",IF(AK2201="","",IF(E2201="Simples Nacional",BF2201,IF(T2201=0.12,U2201*0.5833337002,IF(T2201=0,AI2201*0.07,U2201))))),"")</f>
        <v/>
      </c>
      <c r="AM2201" s="47" t="str">
        <f aca="false">IFERROR(IF(AC2201="NÃO","",IF(OR(AG2201="-",AG2201="Pneus"),AK2201-AL2201,"")),"")</f>
        <v/>
      </c>
      <c r="AN2201" s="48" t="str">
        <f aca="false">IF(AND(Y2201="REVENDA",AC2201="SIM",AG2201="BIT"),((AB2201/1+1)*AI2201)*0.4117,"")</f>
        <v/>
      </c>
      <c r="AO2201" s="48" t="str">
        <f aca="false">IF(AN2201="","",AN2201*17%)</f>
        <v/>
      </c>
      <c r="AP2201" s="49" t="str">
        <f aca="false">IF(AN2201="","",IF(T2201=0.12,(U2201*0.4117)*0.4117,IF(T2201=0,(AI2201*0.07)*0.4117,U2201*0.4117)))</f>
        <v/>
      </c>
      <c r="AQ2201" s="47" t="str">
        <f aca="false">IF(AN2201="","",AO2201-AP2201)</f>
        <v/>
      </c>
      <c r="AR2201" s="50" t="str">
        <f aca="false">IFERROR(IF(AND(AC2201="SIM",Y2201="REVENDA",LEFT(AG2201,5)="ANEXO")*OR(AE2201="ANEXO I",AF2201="ANEXO II"),VLOOKUP(H2201,Dados!G:I,2,0),""),"INSERIR MVA")</f>
        <v/>
      </c>
      <c r="AS2201" s="48" t="str">
        <f aca="false">IF(LEFT(AG2201,5)="ANEXO",VLOOKUP(AG2201,Dados!$X$111:$Z$112,2,0)*(AI2201-Q2201),"")</f>
        <v/>
      </c>
      <c r="AT2201" s="48" t="str">
        <f aca="false">IFERROR(IF(AR2201="","",(AI2201*AR2201)+AI2201),"INSERIR MVA")</f>
        <v/>
      </c>
      <c r="AU2201" s="48" t="str">
        <f aca="false">IF(AT2201="","",IF(AY2201=0.04,U2201,AS2201*AY2201))</f>
        <v/>
      </c>
      <c r="AV2201" s="47" t="str">
        <f aca="false">IFERROR(IF(AU2201="","",(VLOOKUP(AG2201,Dados!$X$111:$Z$112,3,0)*AT2201*0.17)),"INSERIR MVA")</f>
        <v/>
      </c>
      <c r="AW2201" s="47" t="str">
        <f aca="false">IFERROR(IF(AR2201="","",AV2201-AU2201),"")</f>
        <v/>
      </c>
      <c r="AX2201" s="51" t="str">
        <f aca="false">IFERROR(IF(AC2201="NÃO","",IF(AM2201&lt;&gt;"",AM2201-W2201,IF(AQ2201&lt;&gt;"",AQ2201-W2201,IF(AW2201&lt;&gt;"",AW2201-W2201,"")))),"")</f>
        <v/>
      </c>
      <c r="AY2201" s="46" t="str">
        <f aca="false">IFERROR(IF(ISNA(VLOOKUP(R2201,Dados!$X$2:$Y$5,2,0)),VLOOKUP(D2201,Dados!$X$7:$Y$33,2,0),VLOOKUP(R2201,Dados!$X$2:$Y$5,2,0)),"")</f>
        <v/>
      </c>
      <c r="AZ2201" s="52" t="str">
        <f aca="false">IF(C2201="","",IF(AND(Y2201="CONSUMO",AC2201="NÃO")*OR(AG2201="-",AG2201="BIT"),IF(E2201&lt;&gt;"",(AI2201-(P2201+L2201-N2201+Q2201)*AY2201)/0.83),""))</f>
        <v/>
      </c>
      <c r="BA2201" s="51" t="str">
        <f aca="false">IF(AZ2201="","",AZ2201*0.17-((P2201+L2201-N2201+Q2201)*AY2201))</f>
        <v/>
      </c>
      <c r="BB2201" s="51" t="str">
        <f aca="false">IF(AND(Y2201="CONSUMO",AG2201="ANEXO I",AY2201&gt;4%),(AI2201-(P2201+L2201-N2201+Q2201)*0.0514)/0.83*(0.5177)*(0.17)-AI2201*0.0514,IF(AND(Y2201="CONSUMO",AG2201="ANEXO II",AY2201&gt;4%),(AI2201-(P2201+L2201-N2201+Q2201)*0.041)/0.83*(0.3295)*(0.17)-AI2201*0.041,IF(AND(Y2201="CONSUMO",AG2201="ANEXO I",AY2201=4%),(AI2201-(P2201+L2201-N2201+Q2201)*0.04)/0.83*(0.5177)*(0.17)-AI2201*0.04,IF(AND(Y2201="CONSUMO",AG2201="ANEXO II",AY2201=4%),(AI2201-(P2201+L2201-N2201+Q2201)*0.04)/0.83*(0.3295)*(0.17)-AI2201*0.04,""))))</f>
        <v/>
      </c>
      <c r="BC2201" s="51" t="str">
        <f aca="false">IF(C2201="","",IF(AND(Y2201="CONSUMO",AC2201="SIM")*OR(AG2201="-",AG2201="BIT"),IF(E2201&lt;&gt;"",(AI2201-(P2201+L2201-N2201+Q2201)*AY2201)/0.83),""))</f>
        <v/>
      </c>
      <c r="BD2201" s="51" t="str">
        <f aca="false">IF(BC2201="","",BC2201*0.17)</f>
        <v/>
      </c>
      <c r="BE2201" s="51" t="str">
        <f aca="false">IF(I2201=6908,0,IF(BC2201="","",BD2201-((P2201+L2201-N2201+Q2201)*AY2201)))</f>
        <v/>
      </c>
      <c r="BF2201" s="53" t="str">
        <f aca="false">IF(B2201="","",IF(OR(B2201="",E2201="Regime Normal"),0,(AI2201-Q2201)*VLOOKUP(R2201,Dados!$X$98:$Y$108,2,0)))</f>
        <v/>
      </c>
      <c r="BG2201" s="54" t="str">
        <f aca="false">IFERROR(VLOOKUP(I2201,Dados!$AC$27:$AD$43,2,0),IF(B2201="","",IF(D2201&lt;&gt;"MT",IF(AND(AC2201="SIM",Y2201="Revenda"),"2403",IF(AND(AC2201="SIM",Y2201="Consumo"),"2407",IF(AND(AC2201="NÃO",Y2201="Revenda"),"2102",IF(AND(AC2201="NÃO",Y2201="Consumo"),"2556",)))),REPLACE(I2201,1,1,1))))</f>
        <v/>
      </c>
    </row>
    <row r="2202" customFormat="false" ht="12.8" hidden="false" customHeight="true" outlineLevel="0" collapsed="false">
      <c r="Y2202" s="45"/>
      <c r="Z2202" s="46" t="str">
        <f aca="false">IF(B2202="","",(IFERROR(VLOOKUP(H2202,Dados!A$3:B$15000,2,0),"Não Encontrado")))</f>
        <v/>
      </c>
      <c r="AA2202" s="46" t="str">
        <f aca="false">IF(B2202="","",(IFERROR(VLOOKUP(G2202,Dados!C$3:E$15000,3,0),"Não Encontrado")))</f>
        <v/>
      </c>
      <c r="AB2202" s="46" t="str">
        <f aca="false">IFERROR(IF(Z2202&lt;&gt;"Não Encontrado",Z2202,IF(AA2202&lt;&gt;"Não Encontrado",AA2202,"")),"")</f>
        <v/>
      </c>
      <c r="AC2202" s="45" t="str">
        <f aca="false">IF(B2202="","",IF(AB2202="","NÃO","SIM"))</f>
        <v/>
      </c>
      <c r="AD2202" s="45" t="str">
        <f aca="false">IFERROR(VLOOKUP(G2202,Dados!$P$3:$R$500,3,0),"")</f>
        <v/>
      </c>
      <c r="AE2202" s="45" t="str">
        <f aca="false">IFERROR(VLOOKUP(G2202,Dados!$K$3:$L$500,2,0),"")</f>
        <v/>
      </c>
      <c r="AF2202" s="45" t="str">
        <f aca="false">IFERROR(VLOOKUP(G2202,Dados!$M$3:$N$500,2,0),"")</f>
        <v/>
      </c>
      <c r="AG2202" s="45" t="str">
        <f aca="false">IF(F2202="","",IF(AND(AD2202="",AE2202="",AF2202=""),"-",IF(AND(AD2202="BIT",AE2202="",AF2202=""),"BIT",IF(AND(AE2202="ANEXO I",AD2202="",AF2202=""),"ANEXO I",IF(AND(AF2202="ANEXO II",AD2202="",AE2202=""),"ANEXO II","Escolher")))))</f>
        <v/>
      </c>
      <c r="AH2202" s="45" t="str">
        <f aca="false">IF(AG2202&lt;&gt;"Pneus","",IFERROR(VLOOKUP(R2202,Dados!$X$2:$Z$5,3,0)*(AI2202-Q2202),VLOOKUP(D2202,Dados!$X$7:$Z$33,3,0)*(AI2202-Q2202)))</f>
        <v/>
      </c>
      <c r="AI2202" s="47" t="str">
        <f aca="false">IF(B2202="","",P2202+Q2202+O2202+M2202+L2202-N2202)</f>
        <v/>
      </c>
      <c r="AJ2202" s="48" t="str">
        <f aca="false">IFERROR(IF(AND(AC2202="SIM",AG2202="-",Y2202="REVENDA"),(AB2202/1+1)*AI2202,IF(AND(AC2202="SIM",AG2202="Pneus",Y2202="REVENDA"),(AB2202/1+1)*(AI2202-AH2202),"")),"")</f>
        <v/>
      </c>
      <c r="AK2202" s="48" t="str">
        <f aca="false">IF(AJ2202="","",AJ2202*17%)</f>
        <v/>
      </c>
      <c r="AL2202" s="48" t="str">
        <f aca="false">IFERROR(IF(AC2202="NÃO","",IF(AK2202="","",IF(E2202="Simples Nacional",BF2202,IF(T2202=0.12,U2202*0.5833337002,IF(T2202=0,AI2202*0.07,U2202))))),"")</f>
        <v/>
      </c>
      <c r="AM2202" s="47" t="str">
        <f aca="false">IFERROR(IF(AC2202="NÃO","",IF(OR(AG2202="-",AG2202="Pneus"),AK2202-AL2202,"")),"")</f>
        <v/>
      </c>
      <c r="AN2202" s="48" t="str">
        <f aca="false">IF(AND(Y2202="REVENDA",AC2202="SIM",AG2202="BIT"),((AB2202/1+1)*AI2202)*0.4117,"")</f>
        <v/>
      </c>
      <c r="AO2202" s="48" t="str">
        <f aca="false">IF(AN2202="","",AN2202*17%)</f>
        <v/>
      </c>
      <c r="AP2202" s="49" t="str">
        <f aca="false">IF(AN2202="","",IF(T2202=0.12,(U2202*0.4117)*0.4117,IF(T2202=0,(AI2202*0.07)*0.4117,U2202*0.4117)))</f>
        <v/>
      </c>
      <c r="AQ2202" s="47" t="str">
        <f aca="false">IF(AN2202="","",AO2202-AP2202)</f>
        <v/>
      </c>
      <c r="AR2202" s="50" t="str">
        <f aca="false">IFERROR(IF(AND(AC2202="SIM",Y2202="REVENDA",LEFT(AG2202,5)="ANEXO")*OR(AE2202="ANEXO I",AF2202="ANEXO II"),VLOOKUP(H2202,Dados!G:I,2,0),""),"INSERIR MVA")</f>
        <v/>
      </c>
      <c r="AS2202" s="48" t="str">
        <f aca="false">IF(LEFT(AG2202,5)="ANEXO",VLOOKUP(AG2202,Dados!$X$111:$Z$112,2,0)*(AI2202-Q2202),"")</f>
        <v/>
      </c>
      <c r="AT2202" s="48" t="str">
        <f aca="false">IFERROR(IF(AR2202="","",(AI2202*AR2202)+AI2202),"INSERIR MVA")</f>
        <v/>
      </c>
      <c r="AU2202" s="48" t="str">
        <f aca="false">IF(AT2202="","",IF(AY2202=0.04,U2202,AS2202*AY2202))</f>
        <v/>
      </c>
      <c r="AV2202" s="47" t="str">
        <f aca="false">IFERROR(IF(AU2202="","",(VLOOKUP(AG2202,Dados!$X$111:$Z$112,3,0)*AT2202*0.17)),"INSERIR MVA")</f>
        <v/>
      </c>
      <c r="AW2202" s="47" t="str">
        <f aca="false">IFERROR(IF(AR2202="","",AV2202-AU2202),"")</f>
        <v/>
      </c>
      <c r="AX2202" s="51" t="str">
        <f aca="false">IFERROR(IF(AC2202="NÃO","",IF(AM2202&lt;&gt;"",AM2202-W2202,IF(AQ2202&lt;&gt;"",AQ2202-W2202,IF(AW2202&lt;&gt;"",AW2202-W2202,"")))),"")</f>
        <v/>
      </c>
      <c r="AY2202" s="46" t="str">
        <f aca="false">IFERROR(IF(ISNA(VLOOKUP(R2202,Dados!$X$2:$Y$5,2,0)),VLOOKUP(D2202,Dados!$X$7:$Y$33,2,0),VLOOKUP(R2202,Dados!$X$2:$Y$5,2,0)),"")</f>
        <v/>
      </c>
      <c r="AZ2202" s="52" t="str">
        <f aca="false">IF(C2202="","",IF(AND(Y2202="CONSUMO",AC2202="NÃO")*OR(AG2202="-",AG2202="BIT"),IF(E2202&lt;&gt;"",(AI2202-(P2202+L2202-N2202+Q2202)*AY2202)/0.83),""))</f>
        <v/>
      </c>
      <c r="BA2202" s="51" t="str">
        <f aca="false">IF(AZ2202="","",AZ2202*0.17-((P2202+L2202-N2202+Q2202)*AY2202))</f>
        <v/>
      </c>
      <c r="BB2202" s="51" t="str">
        <f aca="false">IF(AND(Y2202="CONSUMO",AG2202="ANEXO I",AY2202&gt;4%),(AI2202-(P2202+L2202-N2202+Q2202)*0.0514)/0.83*(0.5177)*(0.17)-AI2202*0.0514,IF(AND(Y2202="CONSUMO",AG2202="ANEXO II",AY2202&gt;4%),(AI2202-(P2202+L2202-N2202+Q2202)*0.041)/0.83*(0.3295)*(0.17)-AI2202*0.041,IF(AND(Y2202="CONSUMO",AG2202="ANEXO I",AY2202=4%),(AI2202-(P2202+L2202-N2202+Q2202)*0.04)/0.83*(0.5177)*(0.17)-AI2202*0.04,IF(AND(Y2202="CONSUMO",AG2202="ANEXO II",AY2202=4%),(AI2202-(P2202+L2202-N2202+Q2202)*0.04)/0.83*(0.3295)*(0.17)-AI2202*0.04,""))))</f>
        <v/>
      </c>
      <c r="BC2202" s="51" t="str">
        <f aca="false">IF(C2202="","",IF(AND(Y2202="CONSUMO",AC2202="SIM")*OR(AG2202="-",AG2202="BIT"),IF(E2202&lt;&gt;"",(AI2202-(P2202+L2202-N2202+Q2202)*AY2202)/0.83),""))</f>
        <v/>
      </c>
      <c r="BD2202" s="51" t="str">
        <f aca="false">IF(BC2202="","",BC2202*0.17)</f>
        <v/>
      </c>
      <c r="BE2202" s="51" t="str">
        <f aca="false">IF(I2202=6908,0,IF(BC2202="","",BD2202-((P2202+L2202-N2202+Q2202)*AY2202)))</f>
        <v/>
      </c>
      <c r="BF2202" s="53" t="str">
        <f aca="false">IF(B2202="","",IF(OR(B2202="",E2202="Regime Normal"),0,(AI2202-Q2202)*VLOOKUP(R2202,Dados!$X$98:$Y$108,2,0)))</f>
        <v/>
      </c>
      <c r="BG2202" s="54" t="str">
        <f aca="false">IFERROR(VLOOKUP(I2202,Dados!$AC$27:$AD$43,2,0),IF(B2202="","",IF(D2202&lt;&gt;"MT",IF(AND(AC2202="SIM",Y2202="Revenda"),"2403",IF(AND(AC2202="SIM",Y2202="Consumo"),"2407",IF(AND(AC2202="NÃO",Y2202="Revenda"),"2102",IF(AND(AC2202="NÃO",Y2202="Consumo"),"2556",)))),REPLACE(I2202,1,1,1))))</f>
        <v/>
      </c>
    </row>
    <row r="2203" customFormat="false" ht="12.8" hidden="false" customHeight="true" outlineLevel="0" collapsed="false">
      <c r="Y2203" s="45"/>
      <c r="Z2203" s="46" t="str">
        <f aca="false">IF(B2203="","",(IFERROR(VLOOKUP(H2203,Dados!A$3:B$15000,2,0),"Não Encontrado")))</f>
        <v/>
      </c>
      <c r="AA2203" s="46" t="str">
        <f aca="false">IF(B2203="","",(IFERROR(VLOOKUP(G2203,Dados!C$3:E$15000,3,0),"Não Encontrado")))</f>
        <v/>
      </c>
      <c r="AB2203" s="46" t="str">
        <f aca="false">IFERROR(IF(Z2203&lt;&gt;"Não Encontrado",Z2203,IF(AA2203&lt;&gt;"Não Encontrado",AA2203,"")),"")</f>
        <v/>
      </c>
      <c r="AC2203" s="45" t="str">
        <f aca="false">IF(B2203="","",IF(AB2203="","NÃO","SIM"))</f>
        <v/>
      </c>
      <c r="AD2203" s="45" t="str">
        <f aca="false">IFERROR(VLOOKUP(G2203,Dados!$P$3:$R$500,3,0),"")</f>
        <v/>
      </c>
      <c r="AE2203" s="45" t="str">
        <f aca="false">IFERROR(VLOOKUP(G2203,Dados!$K$3:$L$500,2,0),"")</f>
        <v/>
      </c>
      <c r="AF2203" s="45" t="str">
        <f aca="false">IFERROR(VLOOKUP(G2203,Dados!$M$3:$N$500,2,0),"")</f>
        <v/>
      </c>
      <c r="AG2203" s="45" t="str">
        <f aca="false">IF(F2203="","",IF(AND(AD2203="",AE2203="",AF2203=""),"-",IF(AND(AD2203="BIT",AE2203="",AF2203=""),"BIT",IF(AND(AE2203="ANEXO I",AD2203="",AF2203=""),"ANEXO I",IF(AND(AF2203="ANEXO II",AD2203="",AE2203=""),"ANEXO II","Escolher")))))</f>
        <v/>
      </c>
      <c r="AH2203" s="45" t="str">
        <f aca="false">IF(AG2203&lt;&gt;"Pneus","",IFERROR(VLOOKUP(R2203,Dados!$X$2:$Z$5,3,0)*(AI2203-Q2203),VLOOKUP(D2203,Dados!$X$7:$Z$33,3,0)*(AI2203-Q2203)))</f>
        <v/>
      </c>
      <c r="AI2203" s="47" t="str">
        <f aca="false">IF(B2203="","",P2203+Q2203+O2203+M2203+L2203-N2203)</f>
        <v/>
      </c>
      <c r="AJ2203" s="48" t="str">
        <f aca="false">IFERROR(IF(AND(AC2203="SIM",AG2203="-",Y2203="REVENDA"),(AB2203/1+1)*AI2203,IF(AND(AC2203="SIM",AG2203="Pneus",Y2203="REVENDA"),(AB2203/1+1)*(AI2203-AH2203),"")),"")</f>
        <v/>
      </c>
      <c r="AK2203" s="48" t="str">
        <f aca="false">IF(AJ2203="","",AJ2203*17%)</f>
        <v/>
      </c>
      <c r="AL2203" s="48" t="str">
        <f aca="false">IFERROR(IF(AC2203="NÃO","",IF(AK2203="","",IF(E2203="Simples Nacional",BF2203,IF(T2203=0.12,U2203*0.5833337002,IF(T2203=0,AI2203*0.07,U2203))))),"")</f>
        <v/>
      </c>
      <c r="AM2203" s="47" t="str">
        <f aca="false">IFERROR(IF(AC2203="NÃO","",IF(OR(AG2203="-",AG2203="Pneus"),AK2203-AL2203,"")),"")</f>
        <v/>
      </c>
      <c r="AN2203" s="48" t="str">
        <f aca="false">IF(AND(Y2203="REVENDA",AC2203="SIM",AG2203="BIT"),((AB2203/1+1)*AI2203)*0.4117,"")</f>
        <v/>
      </c>
      <c r="AO2203" s="48" t="str">
        <f aca="false">IF(AN2203="","",AN2203*17%)</f>
        <v/>
      </c>
      <c r="AP2203" s="49" t="str">
        <f aca="false">IF(AN2203="","",IF(T2203=0.12,(U2203*0.4117)*0.4117,IF(T2203=0,(AI2203*0.07)*0.4117,U2203*0.4117)))</f>
        <v/>
      </c>
      <c r="AQ2203" s="47" t="str">
        <f aca="false">IF(AN2203="","",AO2203-AP2203)</f>
        <v/>
      </c>
      <c r="AR2203" s="50" t="str">
        <f aca="false">IFERROR(IF(AND(AC2203="SIM",Y2203="REVENDA",LEFT(AG2203,5)="ANEXO")*OR(AE2203="ANEXO I",AF2203="ANEXO II"),VLOOKUP(H2203,Dados!G:I,2,0),""),"INSERIR MVA")</f>
        <v/>
      </c>
      <c r="AS2203" s="48" t="str">
        <f aca="false">IF(LEFT(AG2203,5)="ANEXO",VLOOKUP(AG2203,Dados!$X$111:$Z$112,2,0)*(AI2203-Q2203),"")</f>
        <v/>
      </c>
      <c r="AT2203" s="48" t="str">
        <f aca="false">IFERROR(IF(AR2203="","",(AI2203*AR2203)+AI2203),"INSERIR MVA")</f>
        <v/>
      </c>
      <c r="AU2203" s="48" t="str">
        <f aca="false">IF(AT2203="","",IF(AY2203=0.04,U2203,AS2203*AY2203))</f>
        <v/>
      </c>
      <c r="AV2203" s="47" t="str">
        <f aca="false">IFERROR(IF(AU2203="","",(VLOOKUP(AG2203,Dados!$X$111:$Z$112,3,0)*AT2203*0.17)),"INSERIR MVA")</f>
        <v/>
      </c>
      <c r="AW2203" s="47" t="str">
        <f aca="false">IFERROR(IF(AR2203="","",AV2203-AU2203),"")</f>
        <v/>
      </c>
      <c r="AX2203" s="51" t="str">
        <f aca="false">IFERROR(IF(AC2203="NÃO","",IF(AM2203&lt;&gt;"",AM2203-W2203,IF(AQ2203&lt;&gt;"",AQ2203-W2203,IF(AW2203&lt;&gt;"",AW2203-W2203,"")))),"")</f>
        <v/>
      </c>
      <c r="AY2203" s="46" t="str">
        <f aca="false">IFERROR(IF(ISNA(VLOOKUP(R2203,Dados!$X$2:$Y$5,2,0)),VLOOKUP(D2203,Dados!$X$7:$Y$33,2,0),VLOOKUP(R2203,Dados!$X$2:$Y$5,2,0)),"")</f>
        <v/>
      </c>
      <c r="AZ2203" s="52" t="str">
        <f aca="false">IF(C2203="","",IF(AND(Y2203="CONSUMO",AC2203="NÃO")*OR(AG2203="-",AG2203="BIT"),IF(E2203&lt;&gt;"",(AI2203-(P2203+L2203-N2203+Q2203)*AY2203)/0.83),""))</f>
        <v/>
      </c>
      <c r="BA2203" s="51" t="str">
        <f aca="false">IF(AZ2203="","",AZ2203*0.17-((P2203+L2203-N2203+Q2203)*AY2203))</f>
        <v/>
      </c>
      <c r="BB2203" s="51" t="str">
        <f aca="false">IF(AND(Y2203="CONSUMO",AG2203="ANEXO I",AY2203&gt;4%),(AI2203-(P2203+L2203-N2203+Q2203)*0.0514)/0.83*(0.5177)*(0.17)-AI2203*0.0514,IF(AND(Y2203="CONSUMO",AG2203="ANEXO II",AY2203&gt;4%),(AI2203-(P2203+L2203-N2203+Q2203)*0.041)/0.83*(0.3295)*(0.17)-AI2203*0.041,IF(AND(Y2203="CONSUMO",AG2203="ANEXO I",AY2203=4%),(AI2203-(P2203+L2203-N2203+Q2203)*0.04)/0.83*(0.5177)*(0.17)-AI2203*0.04,IF(AND(Y2203="CONSUMO",AG2203="ANEXO II",AY2203=4%),(AI2203-(P2203+L2203-N2203+Q2203)*0.04)/0.83*(0.3295)*(0.17)-AI2203*0.04,""))))</f>
        <v/>
      </c>
      <c r="BC2203" s="51" t="str">
        <f aca="false">IF(C2203="","",IF(AND(Y2203="CONSUMO",AC2203="SIM")*OR(AG2203="-",AG2203="BIT"),IF(E2203&lt;&gt;"",(AI2203-(P2203+L2203-N2203+Q2203)*AY2203)/0.83),""))</f>
        <v/>
      </c>
      <c r="BD2203" s="51" t="str">
        <f aca="false">IF(BC2203="","",BC2203*0.17)</f>
        <v/>
      </c>
      <c r="BE2203" s="51" t="str">
        <f aca="false">IF(I2203=6908,0,IF(BC2203="","",BD2203-((P2203+L2203-N2203+Q2203)*AY2203)))</f>
        <v/>
      </c>
      <c r="BF2203" s="53" t="str">
        <f aca="false">IF(B2203="","",IF(OR(B2203="",E2203="Regime Normal"),0,(AI2203-Q2203)*VLOOKUP(R2203,Dados!$X$98:$Y$108,2,0)))</f>
        <v/>
      </c>
      <c r="BG2203" s="54" t="str">
        <f aca="false">IFERROR(VLOOKUP(I2203,Dados!$AC$27:$AD$43,2,0),IF(B2203="","",IF(D2203&lt;&gt;"MT",IF(AND(AC2203="SIM",Y2203="Revenda"),"2403",IF(AND(AC2203="SIM",Y2203="Consumo"),"2407",IF(AND(AC2203="NÃO",Y2203="Revenda"),"2102",IF(AND(AC2203="NÃO",Y2203="Consumo"),"2556",)))),REPLACE(I2203,1,1,1))))</f>
        <v/>
      </c>
    </row>
    <row r="2204" customFormat="false" ht="12.8" hidden="false" customHeight="true" outlineLevel="0" collapsed="false">
      <c r="Y2204" s="45"/>
      <c r="Z2204" s="46" t="str">
        <f aca="false">IF(B2204="","",(IFERROR(VLOOKUP(H2204,Dados!A$3:B$15000,2,0),"Não Encontrado")))</f>
        <v/>
      </c>
      <c r="AA2204" s="46" t="str">
        <f aca="false">IF(B2204="","",(IFERROR(VLOOKUP(G2204,Dados!C$3:E$15000,3,0),"Não Encontrado")))</f>
        <v/>
      </c>
      <c r="AB2204" s="46" t="str">
        <f aca="false">IFERROR(IF(Z2204&lt;&gt;"Não Encontrado",Z2204,IF(AA2204&lt;&gt;"Não Encontrado",AA2204,"")),"")</f>
        <v/>
      </c>
      <c r="AC2204" s="45" t="str">
        <f aca="false">IF(B2204="","",IF(AB2204="","NÃO","SIM"))</f>
        <v/>
      </c>
      <c r="AD2204" s="45" t="str">
        <f aca="false">IFERROR(VLOOKUP(G2204,Dados!$P$3:$R$500,3,0),"")</f>
        <v/>
      </c>
      <c r="AE2204" s="45" t="str">
        <f aca="false">IFERROR(VLOOKUP(G2204,Dados!$K$3:$L$500,2,0),"")</f>
        <v/>
      </c>
      <c r="AF2204" s="45" t="str">
        <f aca="false">IFERROR(VLOOKUP(G2204,Dados!$M$3:$N$500,2,0),"")</f>
        <v/>
      </c>
      <c r="AG2204" s="45" t="str">
        <f aca="false">IF(F2204="","",IF(AND(AD2204="",AE2204="",AF2204=""),"-",IF(AND(AD2204="BIT",AE2204="",AF2204=""),"BIT",IF(AND(AE2204="ANEXO I",AD2204="",AF2204=""),"ANEXO I",IF(AND(AF2204="ANEXO II",AD2204="",AE2204=""),"ANEXO II","Escolher")))))</f>
        <v/>
      </c>
      <c r="AH2204" s="45" t="str">
        <f aca="false">IF(AG2204&lt;&gt;"Pneus","",IFERROR(VLOOKUP(R2204,Dados!$X$2:$Z$5,3,0)*(AI2204-Q2204),VLOOKUP(D2204,Dados!$X$7:$Z$33,3,0)*(AI2204-Q2204)))</f>
        <v/>
      </c>
      <c r="AI2204" s="47" t="str">
        <f aca="false">IF(B2204="","",P2204+Q2204+O2204+M2204+L2204-N2204)</f>
        <v/>
      </c>
      <c r="AJ2204" s="48" t="str">
        <f aca="false">IFERROR(IF(AND(AC2204="SIM",AG2204="-",Y2204="REVENDA"),(AB2204/1+1)*AI2204,IF(AND(AC2204="SIM",AG2204="Pneus",Y2204="REVENDA"),(AB2204/1+1)*(AI2204-AH2204),"")),"")</f>
        <v/>
      </c>
      <c r="AK2204" s="48" t="str">
        <f aca="false">IF(AJ2204="","",AJ2204*17%)</f>
        <v/>
      </c>
      <c r="AL2204" s="48" t="str">
        <f aca="false">IFERROR(IF(AC2204="NÃO","",IF(AK2204="","",IF(E2204="Simples Nacional",BF2204,IF(T2204=0.12,U2204*0.5833337002,IF(T2204=0,AI2204*0.07,U2204))))),"")</f>
        <v/>
      </c>
      <c r="AM2204" s="47" t="str">
        <f aca="false">IFERROR(IF(AC2204="NÃO","",IF(OR(AG2204="-",AG2204="Pneus"),AK2204-AL2204,"")),"")</f>
        <v/>
      </c>
      <c r="AN2204" s="48" t="str">
        <f aca="false">IF(AND(Y2204="REVENDA",AC2204="SIM",AG2204="BIT"),((AB2204/1+1)*AI2204)*0.4117,"")</f>
        <v/>
      </c>
      <c r="AO2204" s="48" t="str">
        <f aca="false">IF(AN2204="","",AN2204*17%)</f>
        <v/>
      </c>
      <c r="AP2204" s="49" t="str">
        <f aca="false">IF(AN2204="","",IF(T2204=0.12,(U2204*0.4117)*0.4117,IF(T2204=0,(AI2204*0.07)*0.4117,U2204*0.4117)))</f>
        <v/>
      </c>
      <c r="AQ2204" s="47" t="str">
        <f aca="false">IF(AN2204="","",AO2204-AP2204)</f>
        <v/>
      </c>
      <c r="AR2204" s="50" t="str">
        <f aca="false">IFERROR(IF(AND(AC2204="SIM",Y2204="REVENDA",LEFT(AG2204,5)="ANEXO")*OR(AE2204="ANEXO I",AF2204="ANEXO II"),VLOOKUP(H2204,Dados!G:I,2,0),""),"INSERIR MVA")</f>
        <v/>
      </c>
      <c r="AS2204" s="48" t="str">
        <f aca="false">IF(LEFT(AG2204,5)="ANEXO",VLOOKUP(AG2204,Dados!$X$111:$Z$112,2,0)*(AI2204-Q2204),"")</f>
        <v/>
      </c>
      <c r="AT2204" s="48" t="str">
        <f aca="false">IFERROR(IF(AR2204="","",(AI2204*AR2204)+AI2204),"INSERIR MVA")</f>
        <v/>
      </c>
      <c r="AU2204" s="48" t="str">
        <f aca="false">IF(AT2204="","",IF(AY2204=0.04,U2204,AS2204*AY2204))</f>
        <v/>
      </c>
      <c r="AV2204" s="47" t="str">
        <f aca="false">IFERROR(IF(AU2204="","",(VLOOKUP(AG2204,Dados!$X$111:$Z$112,3,0)*AT2204*0.17)),"INSERIR MVA")</f>
        <v/>
      </c>
      <c r="AW2204" s="47" t="str">
        <f aca="false">IFERROR(IF(AR2204="","",AV2204-AU2204),"")</f>
        <v/>
      </c>
      <c r="AX2204" s="51" t="str">
        <f aca="false">IFERROR(IF(AC2204="NÃO","",IF(AM2204&lt;&gt;"",AM2204-W2204,IF(AQ2204&lt;&gt;"",AQ2204-W2204,IF(AW2204&lt;&gt;"",AW2204-W2204,"")))),"")</f>
        <v/>
      </c>
      <c r="AY2204" s="46" t="str">
        <f aca="false">IFERROR(IF(ISNA(VLOOKUP(R2204,Dados!$X$2:$Y$5,2,0)),VLOOKUP(D2204,Dados!$X$7:$Y$33,2,0),VLOOKUP(R2204,Dados!$X$2:$Y$5,2,0)),"")</f>
        <v/>
      </c>
      <c r="AZ2204" s="52" t="str">
        <f aca="false">IF(C2204="","",IF(AND(Y2204="CONSUMO",AC2204="NÃO")*OR(AG2204="-",AG2204="BIT"),IF(E2204&lt;&gt;"",(AI2204-(P2204+L2204-N2204+Q2204)*AY2204)/0.83),""))</f>
        <v/>
      </c>
      <c r="BA2204" s="51" t="str">
        <f aca="false">IF(AZ2204="","",AZ2204*0.17-((P2204+L2204-N2204+Q2204)*AY2204))</f>
        <v/>
      </c>
      <c r="BB2204" s="51" t="str">
        <f aca="false">IF(AND(Y2204="CONSUMO",AG2204="ANEXO I",AY2204&gt;4%),(AI2204-(P2204+L2204-N2204+Q2204)*0.0514)/0.83*(0.5177)*(0.17)-AI2204*0.0514,IF(AND(Y2204="CONSUMO",AG2204="ANEXO II",AY2204&gt;4%),(AI2204-(P2204+L2204-N2204+Q2204)*0.041)/0.83*(0.3295)*(0.17)-AI2204*0.041,IF(AND(Y2204="CONSUMO",AG2204="ANEXO I",AY2204=4%),(AI2204-(P2204+L2204-N2204+Q2204)*0.04)/0.83*(0.5177)*(0.17)-AI2204*0.04,IF(AND(Y2204="CONSUMO",AG2204="ANEXO II",AY2204=4%),(AI2204-(P2204+L2204-N2204+Q2204)*0.04)/0.83*(0.3295)*(0.17)-AI2204*0.04,""))))</f>
        <v/>
      </c>
      <c r="BC2204" s="51" t="str">
        <f aca="false">IF(C2204="","",IF(AND(Y2204="CONSUMO",AC2204="SIM")*OR(AG2204="-",AG2204="BIT"),IF(E2204&lt;&gt;"",(AI2204-(P2204+L2204-N2204+Q2204)*AY2204)/0.83),""))</f>
        <v/>
      </c>
      <c r="BD2204" s="51" t="str">
        <f aca="false">IF(BC2204="","",BC2204*0.17)</f>
        <v/>
      </c>
      <c r="BE2204" s="51" t="str">
        <f aca="false">IF(I2204=6908,0,IF(BC2204="","",BD2204-((P2204+L2204-N2204+Q2204)*AY2204)))</f>
        <v/>
      </c>
      <c r="BF2204" s="53" t="str">
        <f aca="false">IF(B2204="","",IF(OR(B2204="",E2204="Regime Normal"),0,(AI2204-Q2204)*VLOOKUP(R2204,Dados!$X$98:$Y$108,2,0)))</f>
        <v/>
      </c>
      <c r="BG2204" s="54" t="str">
        <f aca="false">IFERROR(VLOOKUP(I2204,Dados!$AC$27:$AD$43,2,0),IF(B2204="","",IF(D2204&lt;&gt;"MT",IF(AND(AC2204="SIM",Y2204="Revenda"),"2403",IF(AND(AC2204="SIM",Y2204="Consumo"),"2407",IF(AND(AC2204="NÃO",Y2204="Revenda"),"2102",IF(AND(AC2204="NÃO",Y2204="Consumo"),"2556",)))),REPLACE(I2204,1,1,1))))</f>
        <v/>
      </c>
    </row>
    <row r="2205" customFormat="false" ht="12.8" hidden="false" customHeight="true" outlineLevel="0" collapsed="false">
      <c r="Y2205" s="45"/>
      <c r="Z2205" s="46" t="str">
        <f aca="false">IF(B2205="","",(IFERROR(VLOOKUP(H2205,Dados!A$3:B$15000,2,0),"Não Encontrado")))</f>
        <v/>
      </c>
      <c r="AA2205" s="46" t="str">
        <f aca="false">IF(B2205="","",(IFERROR(VLOOKUP(G2205,Dados!C$3:E$15000,3,0),"Não Encontrado")))</f>
        <v/>
      </c>
      <c r="AB2205" s="46" t="str">
        <f aca="false">IFERROR(IF(Z2205&lt;&gt;"Não Encontrado",Z2205,IF(AA2205&lt;&gt;"Não Encontrado",AA2205,"")),"")</f>
        <v/>
      </c>
      <c r="AC2205" s="45" t="str">
        <f aca="false">IF(B2205="","",IF(AB2205="","NÃO","SIM"))</f>
        <v/>
      </c>
      <c r="AD2205" s="45" t="str">
        <f aca="false">IFERROR(VLOOKUP(G2205,Dados!$P$3:$R$500,3,0),"")</f>
        <v/>
      </c>
      <c r="AE2205" s="45" t="str">
        <f aca="false">IFERROR(VLOOKUP(G2205,Dados!$K$3:$L$500,2,0),"")</f>
        <v/>
      </c>
      <c r="AF2205" s="45" t="str">
        <f aca="false">IFERROR(VLOOKUP(G2205,Dados!$M$3:$N$500,2,0),"")</f>
        <v/>
      </c>
      <c r="AG2205" s="45" t="str">
        <f aca="false">IF(F2205="","",IF(AND(AD2205="",AE2205="",AF2205=""),"-",IF(AND(AD2205="BIT",AE2205="",AF2205=""),"BIT",IF(AND(AE2205="ANEXO I",AD2205="",AF2205=""),"ANEXO I",IF(AND(AF2205="ANEXO II",AD2205="",AE2205=""),"ANEXO II","Escolher")))))</f>
        <v/>
      </c>
      <c r="AH2205" s="45" t="str">
        <f aca="false">IF(AG2205&lt;&gt;"Pneus","",IFERROR(VLOOKUP(R2205,Dados!$X$2:$Z$5,3,0)*(AI2205-Q2205),VLOOKUP(D2205,Dados!$X$7:$Z$33,3,0)*(AI2205-Q2205)))</f>
        <v/>
      </c>
      <c r="AI2205" s="47" t="str">
        <f aca="false">IF(B2205="","",P2205+Q2205+O2205+M2205+L2205-N2205)</f>
        <v/>
      </c>
      <c r="AJ2205" s="48" t="str">
        <f aca="false">IFERROR(IF(AND(AC2205="SIM",AG2205="-",Y2205="REVENDA"),(AB2205/1+1)*AI2205,IF(AND(AC2205="SIM",AG2205="Pneus",Y2205="REVENDA"),(AB2205/1+1)*(AI2205-AH2205),"")),"")</f>
        <v/>
      </c>
      <c r="AK2205" s="48" t="str">
        <f aca="false">IF(AJ2205="","",AJ2205*17%)</f>
        <v/>
      </c>
      <c r="AL2205" s="48" t="str">
        <f aca="false">IFERROR(IF(AC2205="NÃO","",IF(AK2205="","",IF(E2205="Simples Nacional",BF2205,IF(T2205=0.12,U2205*0.5833337002,IF(T2205=0,AI2205*0.07,U2205))))),"")</f>
        <v/>
      </c>
      <c r="AM2205" s="47" t="str">
        <f aca="false">IFERROR(IF(AC2205="NÃO","",IF(OR(AG2205="-",AG2205="Pneus"),AK2205-AL2205,"")),"")</f>
        <v/>
      </c>
      <c r="AN2205" s="48" t="str">
        <f aca="false">IF(AND(Y2205="REVENDA",AC2205="SIM",AG2205="BIT"),((AB2205/1+1)*AI2205)*0.4117,"")</f>
        <v/>
      </c>
      <c r="AO2205" s="48" t="str">
        <f aca="false">IF(AN2205="","",AN2205*17%)</f>
        <v/>
      </c>
      <c r="AP2205" s="49" t="str">
        <f aca="false">IF(AN2205="","",IF(T2205=0.12,(U2205*0.4117)*0.4117,IF(T2205=0,(AI2205*0.07)*0.4117,U2205*0.4117)))</f>
        <v/>
      </c>
      <c r="AQ2205" s="47" t="str">
        <f aca="false">IF(AN2205="","",AO2205-AP2205)</f>
        <v/>
      </c>
      <c r="AR2205" s="50" t="str">
        <f aca="false">IFERROR(IF(AND(AC2205="SIM",Y2205="REVENDA",LEFT(AG2205,5)="ANEXO")*OR(AE2205="ANEXO I",AF2205="ANEXO II"),VLOOKUP(H2205,Dados!G:I,2,0),""),"INSERIR MVA")</f>
        <v/>
      </c>
      <c r="AS2205" s="48" t="str">
        <f aca="false">IF(LEFT(AG2205,5)="ANEXO",VLOOKUP(AG2205,Dados!$X$111:$Z$112,2,0)*(AI2205-Q2205),"")</f>
        <v/>
      </c>
      <c r="AT2205" s="48" t="str">
        <f aca="false">IFERROR(IF(AR2205="","",(AI2205*AR2205)+AI2205),"INSERIR MVA")</f>
        <v/>
      </c>
      <c r="AU2205" s="48" t="str">
        <f aca="false">IF(AT2205="","",IF(AY2205=0.04,U2205,AS2205*AY2205))</f>
        <v/>
      </c>
      <c r="AV2205" s="47" t="str">
        <f aca="false">IFERROR(IF(AU2205="","",(VLOOKUP(AG2205,Dados!$X$111:$Z$112,3,0)*AT2205*0.17)),"INSERIR MVA")</f>
        <v/>
      </c>
      <c r="AW2205" s="47" t="str">
        <f aca="false">IFERROR(IF(AR2205="","",AV2205-AU2205),"")</f>
        <v/>
      </c>
      <c r="AX2205" s="51" t="str">
        <f aca="false">IFERROR(IF(AC2205="NÃO","",IF(AM2205&lt;&gt;"",AM2205-W2205,IF(AQ2205&lt;&gt;"",AQ2205-W2205,IF(AW2205&lt;&gt;"",AW2205-W2205,"")))),"")</f>
        <v/>
      </c>
      <c r="AY2205" s="46" t="str">
        <f aca="false">IFERROR(IF(ISNA(VLOOKUP(R2205,Dados!$X$2:$Y$5,2,0)),VLOOKUP(D2205,Dados!$X$7:$Y$33,2,0),VLOOKUP(R2205,Dados!$X$2:$Y$5,2,0)),"")</f>
        <v/>
      </c>
      <c r="AZ2205" s="52" t="str">
        <f aca="false">IF(C2205="","",IF(AND(Y2205="CONSUMO",AC2205="NÃO")*OR(AG2205="-",AG2205="BIT"),IF(E2205&lt;&gt;"",(AI2205-(P2205+L2205-N2205+Q2205)*AY2205)/0.83),""))</f>
        <v/>
      </c>
      <c r="BA2205" s="51" t="str">
        <f aca="false">IF(AZ2205="","",AZ2205*0.17-((P2205+L2205-N2205+Q2205)*AY2205))</f>
        <v/>
      </c>
      <c r="BB2205" s="51" t="str">
        <f aca="false">IF(AND(Y2205="CONSUMO",AG2205="ANEXO I",AY2205&gt;4%),(AI2205-(P2205+L2205-N2205+Q2205)*0.0514)/0.83*(0.5177)*(0.17)-AI2205*0.0514,IF(AND(Y2205="CONSUMO",AG2205="ANEXO II",AY2205&gt;4%),(AI2205-(P2205+L2205-N2205+Q2205)*0.041)/0.83*(0.3295)*(0.17)-AI2205*0.041,IF(AND(Y2205="CONSUMO",AG2205="ANEXO I",AY2205=4%),(AI2205-(P2205+L2205-N2205+Q2205)*0.04)/0.83*(0.5177)*(0.17)-AI2205*0.04,IF(AND(Y2205="CONSUMO",AG2205="ANEXO II",AY2205=4%),(AI2205-(P2205+L2205-N2205+Q2205)*0.04)/0.83*(0.3295)*(0.17)-AI2205*0.04,""))))</f>
        <v/>
      </c>
      <c r="BC2205" s="51" t="str">
        <f aca="false">IF(C2205="","",IF(AND(Y2205="CONSUMO",AC2205="SIM")*OR(AG2205="-",AG2205="BIT"),IF(E2205&lt;&gt;"",(AI2205-(P2205+L2205-N2205+Q2205)*AY2205)/0.83),""))</f>
        <v/>
      </c>
      <c r="BD2205" s="51" t="str">
        <f aca="false">IF(BC2205="","",BC2205*0.17)</f>
        <v/>
      </c>
      <c r="BE2205" s="51" t="str">
        <f aca="false">IF(I2205=6908,0,IF(BC2205="","",BD2205-((P2205+L2205-N2205+Q2205)*AY2205)))</f>
        <v/>
      </c>
      <c r="BF2205" s="53" t="str">
        <f aca="false">IF(B2205="","",IF(OR(B2205="",E2205="Regime Normal"),0,(AI2205-Q2205)*VLOOKUP(R2205,Dados!$X$98:$Y$108,2,0)))</f>
        <v/>
      </c>
      <c r="BG2205" s="54" t="str">
        <f aca="false">IFERROR(VLOOKUP(I2205,Dados!$AC$27:$AD$43,2,0),IF(B2205="","",IF(D2205&lt;&gt;"MT",IF(AND(AC2205="SIM",Y2205="Revenda"),"2403",IF(AND(AC2205="SIM",Y2205="Consumo"),"2407",IF(AND(AC2205="NÃO",Y2205="Revenda"),"2102",IF(AND(AC2205="NÃO",Y2205="Consumo"),"2556",)))),REPLACE(I2205,1,1,1))))</f>
        <v/>
      </c>
    </row>
    <row r="2206" customFormat="false" ht="12.8" hidden="false" customHeight="true" outlineLevel="0" collapsed="false">
      <c r="Y2206" s="45"/>
      <c r="Z2206" s="46" t="str">
        <f aca="false">IF(B2206="","",(IFERROR(VLOOKUP(H2206,Dados!A$3:B$15000,2,0),"Não Encontrado")))</f>
        <v/>
      </c>
      <c r="AA2206" s="46" t="str">
        <f aca="false">IF(B2206="","",(IFERROR(VLOOKUP(G2206,Dados!C$3:E$15000,3,0),"Não Encontrado")))</f>
        <v/>
      </c>
      <c r="AB2206" s="46" t="str">
        <f aca="false">IFERROR(IF(Z2206&lt;&gt;"Não Encontrado",Z2206,IF(AA2206&lt;&gt;"Não Encontrado",AA2206,"")),"")</f>
        <v/>
      </c>
      <c r="AC2206" s="45" t="str">
        <f aca="false">IF(B2206="","",IF(AB2206="","NÃO","SIM"))</f>
        <v/>
      </c>
      <c r="AD2206" s="45" t="str">
        <f aca="false">IFERROR(VLOOKUP(G2206,Dados!$P$3:$R$500,3,0),"")</f>
        <v/>
      </c>
      <c r="AE2206" s="45" t="str">
        <f aca="false">IFERROR(VLOOKUP(G2206,Dados!$K$3:$L$500,2,0),"")</f>
        <v/>
      </c>
      <c r="AF2206" s="45" t="str">
        <f aca="false">IFERROR(VLOOKUP(G2206,Dados!$M$3:$N$500,2,0),"")</f>
        <v/>
      </c>
      <c r="AG2206" s="45" t="str">
        <f aca="false">IF(F2206="","",IF(AND(AD2206="",AE2206="",AF2206=""),"-",IF(AND(AD2206="BIT",AE2206="",AF2206=""),"BIT",IF(AND(AE2206="ANEXO I",AD2206="",AF2206=""),"ANEXO I",IF(AND(AF2206="ANEXO II",AD2206="",AE2206=""),"ANEXO II","Escolher")))))</f>
        <v/>
      </c>
      <c r="AH2206" s="45" t="str">
        <f aca="false">IF(AG2206&lt;&gt;"Pneus","",IFERROR(VLOOKUP(R2206,Dados!$X$2:$Z$5,3,0)*(AI2206-Q2206),VLOOKUP(D2206,Dados!$X$7:$Z$33,3,0)*(AI2206-Q2206)))</f>
        <v/>
      </c>
      <c r="AI2206" s="47" t="str">
        <f aca="false">IF(B2206="","",P2206+Q2206+O2206+M2206+L2206-N2206)</f>
        <v/>
      </c>
      <c r="AJ2206" s="48" t="str">
        <f aca="false">IFERROR(IF(AND(AC2206="SIM",AG2206="-",Y2206="REVENDA"),(AB2206/1+1)*AI2206,IF(AND(AC2206="SIM",AG2206="Pneus",Y2206="REVENDA"),(AB2206/1+1)*(AI2206-AH2206),"")),"")</f>
        <v/>
      </c>
      <c r="AK2206" s="48" t="str">
        <f aca="false">IF(AJ2206="","",AJ2206*17%)</f>
        <v/>
      </c>
      <c r="AL2206" s="48" t="str">
        <f aca="false">IFERROR(IF(AC2206="NÃO","",IF(AK2206="","",IF(E2206="Simples Nacional",BF2206,IF(T2206=0.12,U2206*0.5833337002,IF(T2206=0,AI2206*0.07,U2206))))),"")</f>
        <v/>
      </c>
      <c r="AM2206" s="47" t="str">
        <f aca="false">IFERROR(IF(AC2206="NÃO","",IF(OR(AG2206="-",AG2206="Pneus"),AK2206-AL2206,"")),"")</f>
        <v/>
      </c>
      <c r="AN2206" s="48" t="str">
        <f aca="false">IF(AND(Y2206="REVENDA",AC2206="SIM",AG2206="BIT"),((AB2206/1+1)*AI2206)*0.4117,"")</f>
        <v/>
      </c>
      <c r="AO2206" s="48" t="str">
        <f aca="false">IF(AN2206="","",AN2206*17%)</f>
        <v/>
      </c>
      <c r="AP2206" s="49" t="str">
        <f aca="false">IF(AN2206="","",IF(T2206=0.12,(U2206*0.4117)*0.4117,IF(T2206=0,(AI2206*0.07)*0.4117,U2206*0.4117)))</f>
        <v/>
      </c>
      <c r="AQ2206" s="47" t="str">
        <f aca="false">IF(AN2206="","",AO2206-AP2206)</f>
        <v/>
      </c>
      <c r="AR2206" s="50" t="str">
        <f aca="false">IFERROR(IF(AND(AC2206="SIM",Y2206="REVENDA",LEFT(AG2206,5)="ANEXO")*OR(AE2206="ANEXO I",AF2206="ANEXO II"),VLOOKUP(H2206,Dados!G:I,2,0),""),"INSERIR MVA")</f>
        <v/>
      </c>
      <c r="AS2206" s="48" t="str">
        <f aca="false">IF(LEFT(AG2206,5)="ANEXO",VLOOKUP(AG2206,Dados!$X$111:$Z$112,2,0)*(AI2206-Q2206),"")</f>
        <v/>
      </c>
      <c r="AT2206" s="48" t="str">
        <f aca="false">IFERROR(IF(AR2206="","",(AI2206*AR2206)+AI2206),"INSERIR MVA")</f>
        <v/>
      </c>
      <c r="AU2206" s="48" t="str">
        <f aca="false">IF(AT2206="","",IF(AY2206=0.04,U2206,AS2206*AY2206))</f>
        <v/>
      </c>
      <c r="AV2206" s="47" t="str">
        <f aca="false">IFERROR(IF(AU2206="","",(VLOOKUP(AG2206,Dados!$X$111:$Z$112,3,0)*AT2206*0.17)),"INSERIR MVA")</f>
        <v/>
      </c>
      <c r="AW2206" s="47" t="str">
        <f aca="false">IFERROR(IF(AR2206="","",AV2206-AU2206),"")</f>
        <v/>
      </c>
      <c r="AX2206" s="51" t="str">
        <f aca="false">IFERROR(IF(AC2206="NÃO","",IF(AM2206&lt;&gt;"",AM2206-W2206,IF(AQ2206&lt;&gt;"",AQ2206-W2206,IF(AW2206&lt;&gt;"",AW2206-W2206,"")))),"")</f>
        <v/>
      </c>
      <c r="AY2206" s="46" t="str">
        <f aca="false">IFERROR(IF(ISNA(VLOOKUP(R2206,Dados!$X$2:$Y$5,2,0)),VLOOKUP(D2206,Dados!$X$7:$Y$33,2,0),VLOOKUP(R2206,Dados!$X$2:$Y$5,2,0)),"")</f>
        <v/>
      </c>
      <c r="AZ2206" s="52" t="str">
        <f aca="false">IF(C2206="","",IF(AND(Y2206="CONSUMO",AC2206="NÃO")*OR(AG2206="-",AG2206="BIT"),IF(E2206&lt;&gt;"",(AI2206-(P2206+L2206-N2206+Q2206)*AY2206)/0.83),""))</f>
        <v/>
      </c>
      <c r="BA2206" s="51" t="str">
        <f aca="false">IF(AZ2206="","",AZ2206*0.17-((P2206+L2206-N2206+Q2206)*AY2206))</f>
        <v/>
      </c>
      <c r="BB2206" s="51" t="str">
        <f aca="false">IF(AND(Y2206="CONSUMO",AG2206="ANEXO I",AY2206&gt;4%),(AI2206-(P2206+L2206-N2206+Q2206)*0.0514)/0.83*(0.5177)*(0.17)-AI2206*0.0514,IF(AND(Y2206="CONSUMO",AG2206="ANEXO II",AY2206&gt;4%),(AI2206-(P2206+L2206-N2206+Q2206)*0.041)/0.83*(0.3295)*(0.17)-AI2206*0.041,IF(AND(Y2206="CONSUMO",AG2206="ANEXO I",AY2206=4%),(AI2206-(P2206+L2206-N2206+Q2206)*0.04)/0.83*(0.5177)*(0.17)-AI2206*0.04,IF(AND(Y2206="CONSUMO",AG2206="ANEXO II",AY2206=4%),(AI2206-(P2206+L2206-N2206+Q2206)*0.04)/0.83*(0.3295)*(0.17)-AI2206*0.04,""))))</f>
        <v/>
      </c>
      <c r="BC2206" s="51" t="str">
        <f aca="false">IF(C2206="","",IF(AND(Y2206="CONSUMO",AC2206="SIM")*OR(AG2206="-",AG2206="BIT"),IF(E2206&lt;&gt;"",(AI2206-(P2206+L2206-N2206+Q2206)*AY2206)/0.83),""))</f>
        <v/>
      </c>
      <c r="BD2206" s="51" t="str">
        <f aca="false">IF(BC2206="","",BC2206*0.17)</f>
        <v/>
      </c>
      <c r="BE2206" s="51" t="str">
        <f aca="false">IF(I2206=6908,0,IF(BC2206="","",BD2206-((P2206+L2206-N2206+Q2206)*AY2206)))</f>
        <v/>
      </c>
      <c r="BF2206" s="53" t="str">
        <f aca="false">IF(B2206="","",IF(OR(B2206="",E2206="Regime Normal"),0,(AI2206-Q2206)*VLOOKUP(R2206,Dados!$X$98:$Y$108,2,0)))</f>
        <v/>
      </c>
      <c r="BG2206" s="54" t="str">
        <f aca="false">IFERROR(VLOOKUP(I2206,Dados!$AC$27:$AD$43,2,0),IF(B2206="","",IF(D2206&lt;&gt;"MT",IF(AND(AC2206="SIM",Y2206="Revenda"),"2403",IF(AND(AC2206="SIM",Y2206="Consumo"),"2407",IF(AND(AC2206="NÃO",Y2206="Revenda"),"2102",IF(AND(AC2206="NÃO",Y2206="Consumo"),"2556",)))),REPLACE(I2206,1,1,1))))</f>
        <v/>
      </c>
    </row>
    <row r="2207" customFormat="false" ht="12.8" hidden="false" customHeight="true" outlineLevel="0" collapsed="false">
      <c r="Y2207" s="45"/>
      <c r="Z2207" s="46" t="str">
        <f aca="false">IF(B2207="","",(IFERROR(VLOOKUP(H2207,Dados!A$3:B$15000,2,0),"Não Encontrado")))</f>
        <v/>
      </c>
      <c r="AA2207" s="46" t="str">
        <f aca="false">IF(B2207="","",(IFERROR(VLOOKUP(G2207,Dados!C$3:E$15000,3,0),"Não Encontrado")))</f>
        <v/>
      </c>
      <c r="AB2207" s="46" t="str">
        <f aca="false">IFERROR(IF(Z2207&lt;&gt;"Não Encontrado",Z2207,IF(AA2207&lt;&gt;"Não Encontrado",AA2207,"")),"")</f>
        <v/>
      </c>
      <c r="AC2207" s="45" t="str">
        <f aca="false">IF(B2207="","",IF(AB2207="","NÃO","SIM"))</f>
        <v/>
      </c>
      <c r="AD2207" s="45" t="str">
        <f aca="false">IFERROR(VLOOKUP(G2207,Dados!$P$3:$R$500,3,0),"")</f>
        <v/>
      </c>
      <c r="AE2207" s="45" t="str">
        <f aca="false">IFERROR(VLOOKUP(G2207,Dados!$K$3:$L$500,2,0),"")</f>
        <v/>
      </c>
      <c r="AF2207" s="45" t="str">
        <f aca="false">IFERROR(VLOOKUP(G2207,Dados!$M$3:$N$500,2,0),"")</f>
        <v/>
      </c>
      <c r="AG2207" s="45" t="str">
        <f aca="false">IF(F2207="","",IF(AND(AD2207="",AE2207="",AF2207=""),"-",IF(AND(AD2207="BIT",AE2207="",AF2207=""),"BIT",IF(AND(AE2207="ANEXO I",AD2207="",AF2207=""),"ANEXO I",IF(AND(AF2207="ANEXO II",AD2207="",AE2207=""),"ANEXO II","Escolher")))))</f>
        <v/>
      </c>
      <c r="AH2207" s="45" t="str">
        <f aca="false">IF(AG2207&lt;&gt;"Pneus","",IFERROR(VLOOKUP(R2207,Dados!$X$2:$Z$5,3,0)*(AI2207-Q2207),VLOOKUP(D2207,Dados!$X$7:$Z$33,3,0)*(AI2207-Q2207)))</f>
        <v/>
      </c>
      <c r="AI2207" s="47" t="str">
        <f aca="false">IF(B2207="","",P2207+Q2207+O2207+M2207+L2207-N2207)</f>
        <v/>
      </c>
      <c r="AJ2207" s="48" t="str">
        <f aca="false">IFERROR(IF(AND(AC2207="SIM",AG2207="-",Y2207="REVENDA"),(AB2207/1+1)*AI2207,IF(AND(AC2207="SIM",AG2207="Pneus",Y2207="REVENDA"),(AB2207/1+1)*(AI2207-AH2207),"")),"")</f>
        <v/>
      </c>
      <c r="AK2207" s="48" t="str">
        <f aca="false">IF(AJ2207="","",AJ2207*17%)</f>
        <v/>
      </c>
      <c r="AL2207" s="48" t="str">
        <f aca="false">IFERROR(IF(AC2207="NÃO","",IF(AK2207="","",IF(E2207="Simples Nacional",BF2207,IF(T2207=0.12,U2207*0.5833337002,IF(T2207=0,AI2207*0.07,U2207))))),"")</f>
        <v/>
      </c>
      <c r="AM2207" s="47" t="str">
        <f aca="false">IFERROR(IF(AC2207="NÃO","",IF(OR(AG2207="-",AG2207="Pneus"),AK2207-AL2207,"")),"")</f>
        <v/>
      </c>
      <c r="AN2207" s="48" t="str">
        <f aca="false">IF(AND(Y2207="REVENDA",AC2207="SIM",AG2207="BIT"),((AB2207/1+1)*AI2207)*0.4117,"")</f>
        <v/>
      </c>
      <c r="AO2207" s="48" t="str">
        <f aca="false">IF(AN2207="","",AN2207*17%)</f>
        <v/>
      </c>
      <c r="AP2207" s="49" t="str">
        <f aca="false">IF(AN2207="","",IF(T2207=0.12,(U2207*0.4117)*0.4117,IF(T2207=0,(AI2207*0.07)*0.4117,U2207*0.4117)))</f>
        <v/>
      </c>
      <c r="AQ2207" s="47" t="str">
        <f aca="false">IF(AN2207="","",AO2207-AP2207)</f>
        <v/>
      </c>
      <c r="AR2207" s="50" t="str">
        <f aca="false">IFERROR(IF(AND(AC2207="SIM",Y2207="REVENDA",LEFT(AG2207,5)="ANEXO")*OR(AE2207="ANEXO I",AF2207="ANEXO II"),VLOOKUP(H2207,Dados!G:I,2,0),""),"INSERIR MVA")</f>
        <v/>
      </c>
      <c r="AS2207" s="48" t="str">
        <f aca="false">IF(LEFT(AG2207,5)="ANEXO",VLOOKUP(AG2207,Dados!$X$111:$Z$112,2,0)*(AI2207-Q2207),"")</f>
        <v/>
      </c>
      <c r="AT2207" s="48" t="str">
        <f aca="false">IFERROR(IF(AR2207="","",(AI2207*AR2207)+AI2207),"INSERIR MVA")</f>
        <v/>
      </c>
      <c r="AU2207" s="48" t="str">
        <f aca="false">IF(AT2207="","",IF(AY2207=0.04,U2207,AS2207*AY2207))</f>
        <v/>
      </c>
      <c r="AV2207" s="47" t="str">
        <f aca="false">IFERROR(IF(AU2207="","",(VLOOKUP(AG2207,Dados!$X$111:$Z$112,3,0)*AT2207*0.17)),"INSERIR MVA")</f>
        <v/>
      </c>
      <c r="AW2207" s="47" t="str">
        <f aca="false">IFERROR(IF(AR2207="","",AV2207-AU2207),"")</f>
        <v/>
      </c>
      <c r="AX2207" s="51" t="str">
        <f aca="false">IFERROR(IF(AC2207="NÃO","",IF(AM2207&lt;&gt;"",AM2207-W2207,IF(AQ2207&lt;&gt;"",AQ2207-W2207,IF(AW2207&lt;&gt;"",AW2207-W2207,"")))),"")</f>
        <v/>
      </c>
      <c r="AY2207" s="46" t="str">
        <f aca="false">IFERROR(IF(ISNA(VLOOKUP(R2207,Dados!$X$2:$Y$5,2,0)),VLOOKUP(D2207,Dados!$X$7:$Y$33,2,0),VLOOKUP(R2207,Dados!$X$2:$Y$5,2,0)),"")</f>
        <v/>
      </c>
      <c r="AZ2207" s="52" t="str">
        <f aca="false">IF(C2207="","",IF(AND(Y2207="CONSUMO",AC2207="NÃO")*OR(AG2207="-",AG2207="BIT"),IF(E2207&lt;&gt;"",(AI2207-(P2207+L2207-N2207+Q2207)*AY2207)/0.83),""))</f>
        <v/>
      </c>
      <c r="BA2207" s="51" t="str">
        <f aca="false">IF(AZ2207="","",AZ2207*0.17-((P2207+L2207-N2207+Q2207)*AY2207))</f>
        <v/>
      </c>
      <c r="BB2207" s="51" t="str">
        <f aca="false">IF(AND(Y2207="CONSUMO",AG2207="ANEXO I",AY2207&gt;4%),(AI2207-(P2207+L2207-N2207+Q2207)*0.0514)/0.83*(0.5177)*(0.17)-AI2207*0.0514,IF(AND(Y2207="CONSUMO",AG2207="ANEXO II",AY2207&gt;4%),(AI2207-(P2207+L2207-N2207+Q2207)*0.041)/0.83*(0.3295)*(0.17)-AI2207*0.041,IF(AND(Y2207="CONSUMO",AG2207="ANEXO I",AY2207=4%),(AI2207-(P2207+L2207-N2207+Q2207)*0.04)/0.83*(0.5177)*(0.17)-AI2207*0.04,IF(AND(Y2207="CONSUMO",AG2207="ANEXO II",AY2207=4%),(AI2207-(P2207+L2207-N2207+Q2207)*0.04)/0.83*(0.3295)*(0.17)-AI2207*0.04,""))))</f>
        <v/>
      </c>
      <c r="BC2207" s="51" t="str">
        <f aca="false">IF(C2207="","",IF(AND(Y2207="CONSUMO",AC2207="SIM")*OR(AG2207="-",AG2207="BIT"),IF(E2207&lt;&gt;"",(AI2207-(P2207+L2207-N2207+Q2207)*AY2207)/0.83),""))</f>
        <v/>
      </c>
      <c r="BD2207" s="51" t="str">
        <f aca="false">IF(BC2207="","",BC2207*0.17)</f>
        <v/>
      </c>
      <c r="BE2207" s="51" t="str">
        <f aca="false">IF(I2207=6908,0,IF(BC2207="","",BD2207-((P2207+L2207-N2207+Q2207)*AY2207)))</f>
        <v/>
      </c>
      <c r="BF2207" s="53" t="str">
        <f aca="false">IF(B2207="","",IF(OR(B2207="",E2207="Regime Normal"),0,(AI2207-Q2207)*VLOOKUP(R2207,Dados!$X$98:$Y$108,2,0)))</f>
        <v/>
      </c>
      <c r="BG2207" s="54" t="str">
        <f aca="false">IFERROR(VLOOKUP(I2207,Dados!$AC$27:$AD$43,2,0),IF(B2207="","",IF(D2207&lt;&gt;"MT",IF(AND(AC2207="SIM",Y2207="Revenda"),"2403",IF(AND(AC2207="SIM",Y2207="Consumo"),"2407",IF(AND(AC2207="NÃO",Y2207="Revenda"),"2102",IF(AND(AC2207="NÃO",Y2207="Consumo"),"2556",)))),REPLACE(I2207,1,1,1))))</f>
        <v/>
      </c>
    </row>
    <row r="2208" customFormat="false" ht="12.8" hidden="false" customHeight="true" outlineLevel="0" collapsed="false">
      <c r="Y2208" s="45"/>
      <c r="Z2208" s="46" t="str">
        <f aca="false">IF(B2208="","",(IFERROR(VLOOKUP(H2208,Dados!A$3:B$15000,2,0),"Não Encontrado")))</f>
        <v/>
      </c>
      <c r="AA2208" s="46" t="str">
        <f aca="false">IF(B2208="","",(IFERROR(VLOOKUP(G2208,Dados!C$3:E$15000,3,0),"Não Encontrado")))</f>
        <v/>
      </c>
      <c r="AB2208" s="46" t="str">
        <f aca="false">IFERROR(IF(Z2208&lt;&gt;"Não Encontrado",Z2208,IF(AA2208&lt;&gt;"Não Encontrado",AA2208,"")),"")</f>
        <v/>
      </c>
      <c r="AC2208" s="45" t="str">
        <f aca="false">IF(B2208="","",IF(AB2208="","NÃO","SIM"))</f>
        <v/>
      </c>
      <c r="AD2208" s="45" t="str">
        <f aca="false">IFERROR(VLOOKUP(G2208,Dados!$P$3:$R$500,3,0),"")</f>
        <v/>
      </c>
      <c r="AE2208" s="45" t="str">
        <f aca="false">IFERROR(VLOOKUP(G2208,Dados!$K$3:$L$500,2,0),"")</f>
        <v/>
      </c>
      <c r="AF2208" s="45" t="str">
        <f aca="false">IFERROR(VLOOKUP(G2208,Dados!$M$3:$N$500,2,0),"")</f>
        <v/>
      </c>
      <c r="AG2208" s="45" t="str">
        <f aca="false">IF(F2208="","",IF(AND(AD2208="",AE2208="",AF2208=""),"-",IF(AND(AD2208="BIT",AE2208="",AF2208=""),"BIT",IF(AND(AE2208="ANEXO I",AD2208="",AF2208=""),"ANEXO I",IF(AND(AF2208="ANEXO II",AD2208="",AE2208=""),"ANEXO II","Escolher")))))</f>
        <v/>
      </c>
      <c r="AH2208" s="45" t="str">
        <f aca="false">IF(AG2208&lt;&gt;"Pneus","",IFERROR(VLOOKUP(R2208,Dados!$X$2:$Z$5,3,0)*(AI2208-Q2208),VLOOKUP(D2208,Dados!$X$7:$Z$33,3,0)*(AI2208-Q2208)))</f>
        <v/>
      </c>
      <c r="AI2208" s="47" t="str">
        <f aca="false">IF(B2208="","",P2208+Q2208+O2208+M2208+L2208-N2208)</f>
        <v/>
      </c>
      <c r="AJ2208" s="48" t="str">
        <f aca="false">IFERROR(IF(AND(AC2208="SIM",AG2208="-",Y2208="REVENDA"),(AB2208/1+1)*AI2208,IF(AND(AC2208="SIM",AG2208="Pneus",Y2208="REVENDA"),(AB2208/1+1)*(AI2208-AH2208),"")),"")</f>
        <v/>
      </c>
      <c r="AK2208" s="48" t="str">
        <f aca="false">IF(AJ2208="","",AJ2208*17%)</f>
        <v/>
      </c>
      <c r="AL2208" s="48" t="str">
        <f aca="false">IFERROR(IF(AC2208="NÃO","",IF(AK2208="","",IF(E2208="Simples Nacional",BF2208,IF(T2208=0.12,U2208*0.5833337002,IF(T2208=0,AI2208*0.07,U2208))))),"")</f>
        <v/>
      </c>
      <c r="AM2208" s="47" t="str">
        <f aca="false">IFERROR(IF(AC2208="NÃO","",IF(OR(AG2208="-",AG2208="Pneus"),AK2208-AL2208,"")),"")</f>
        <v/>
      </c>
      <c r="AN2208" s="48" t="str">
        <f aca="false">IF(AND(Y2208="REVENDA",AC2208="SIM",AG2208="BIT"),((AB2208/1+1)*AI2208)*0.4117,"")</f>
        <v/>
      </c>
      <c r="AO2208" s="48" t="str">
        <f aca="false">IF(AN2208="","",AN2208*17%)</f>
        <v/>
      </c>
      <c r="AP2208" s="49" t="str">
        <f aca="false">IF(AN2208="","",IF(T2208=0.12,(U2208*0.4117)*0.4117,IF(T2208=0,(AI2208*0.07)*0.4117,U2208*0.4117)))</f>
        <v/>
      </c>
      <c r="AQ2208" s="47" t="str">
        <f aca="false">IF(AN2208="","",AO2208-AP2208)</f>
        <v/>
      </c>
      <c r="AR2208" s="50" t="str">
        <f aca="false">IFERROR(IF(AND(AC2208="SIM",Y2208="REVENDA",LEFT(AG2208,5)="ANEXO")*OR(AE2208="ANEXO I",AF2208="ANEXO II"),VLOOKUP(H2208,Dados!G:I,2,0),""),"INSERIR MVA")</f>
        <v/>
      </c>
      <c r="AS2208" s="48" t="str">
        <f aca="false">IF(LEFT(AG2208,5)="ANEXO",VLOOKUP(AG2208,Dados!$X$111:$Z$112,2,0)*(AI2208-Q2208),"")</f>
        <v/>
      </c>
      <c r="AT2208" s="48" t="str">
        <f aca="false">IFERROR(IF(AR2208="","",(AI2208*AR2208)+AI2208),"INSERIR MVA")</f>
        <v/>
      </c>
      <c r="AU2208" s="48" t="str">
        <f aca="false">IF(AT2208="","",IF(AY2208=0.04,U2208,AS2208*AY2208))</f>
        <v/>
      </c>
      <c r="AV2208" s="47" t="str">
        <f aca="false">IFERROR(IF(AU2208="","",(VLOOKUP(AG2208,Dados!$X$111:$Z$112,3,0)*AT2208*0.17)),"INSERIR MVA")</f>
        <v/>
      </c>
      <c r="AW2208" s="47" t="str">
        <f aca="false">IFERROR(IF(AR2208="","",AV2208-AU2208),"")</f>
        <v/>
      </c>
      <c r="AX2208" s="51" t="str">
        <f aca="false">IFERROR(IF(AC2208="NÃO","",IF(AM2208&lt;&gt;"",AM2208-W2208,IF(AQ2208&lt;&gt;"",AQ2208-W2208,IF(AW2208&lt;&gt;"",AW2208-W2208,"")))),"")</f>
        <v/>
      </c>
      <c r="AY2208" s="46" t="str">
        <f aca="false">IFERROR(IF(ISNA(VLOOKUP(R2208,Dados!$X$2:$Y$5,2,0)),VLOOKUP(D2208,Dados!$X$7:$Y$33,2,0),VLOOKUP(R2208,Dados!$X$2:$Y$5,2,0)),"")</f>
        <v/>
      </c>
      <c r="AZ2208" s="52" t="str">
        <f aca="false">IF(C2208="","",IF(AND(Y2208="CONSUMO",AC2208="NÃO")*OR(AG2208="-",AG2208="BIT"),IF(E2208&lt;&gt;"",(AI2208-(P2208+L2208-N2208+Q2208)*AY2208)/0.83),""))</f>
        <v/>
      </c>
      <c r="BA2208" s="51" t="str">
        <f aca="false">IF(AZ2208="","",AZ2208*0.17-((P2208+L2208-N2208+Q2208)*AY2208))</f>
        <v/>
      </c>
      <c r="BB2208" s="51" t="str">
        <f aca="false">IF(AND(Y2208="CONSUMO",AG2208="ANEXO I",AY2208&gt;4%),(AI2208-(P2208+L2208-N2208+Q2208)*0.0514)/0.83*(0.5177)*(0.17)-AI2208*0.0514,IF(AND(Y2208="CONSUMO",AG2208="ANEXO II",AY2208&gt;4%),(AI2208-(P2208+L2208-N2208+Q2208)*0.041)/0.83*(0.3295)*(0.17)-AI2208*0.041,IF(AND(Y2208="CONSUMO",AG2208="ANEXO I",AY2208=4%),(AI2208-(P2208+L2208-N2208+Q2208)*0.04)/0.83*(0.5177)*(0.17)-AI2208*0.04,IF(AND(Y2208="CONSUMO",AG2208="ANEXO II",AY2208=4%),(AI2208-(P2208+L2208-N2208+Q2208)*0.04)/0.83*(0.3295)*(0.17)-AI2208*0.04,""))))</f>
        <v/>
      </c>
      <c r="BC2208" s="51" t="str">
        <f aca="false">IF(C2208="","",IF(AND(Y2208="CONSUMO",AC2208="SIM")*OR(AG2208="-",AG2208="BIT"),IF(E2208&lt;&gt;"",(AI2208-(P2208+L2208-N2208+Q2208)*AY2208)/0.83),""))</f>
        <v/>
      </c>
      <c r="BD2208" s="51" t="str">
        <f aca="false">IF(BC2208="","",BC2208*0.17)</f>
        <v/>
      </c>
      <c r="BE2208" s="51" t="str">
        <f aca="false">IF(I2208=6908,0,IF(BC2208="","",BD2208-((P2208+L2208-N2208+Q2208)*AY2208)))</f>
        <v/>
      </c>
      <c r="BF2208" s="53" t="str">
        <f aca="false">IF(B2208="","",IF(OR(B2208="",E2208="Regime Normal"),0,(AI2208-Q2208)*VLOOKUP(R2208,Dados!$X$98:$Y$108,2,0)))</f>
        <v/>
      </c>
      <c r="BG2208" s="54" t="str">
        <f aca="false">IFERROR(VLOOKUP(I2208,Dados!$AC$27:$AD$43,2,0),IF(B2208="","",IF(D2208&lt;&gt;"MT",IF(AND(AC2208="SIM",Y2208="Revenda"),"2403",IF(AND(AC2208="SIM",Y2208="Consumo"),"2407",IF(AND(AC2208="NÃO",Y2208="Revenda"),"2102",IF(AND(AC2208="NÃO",Y2208="Consumo"),"2556",)))),REPLACE(I2208,1,1,1))))</f>
        <v/>
      </c>
    </row>
    <row r="2209" customFormat="false" ht="12.8" hidden="false" customHeight="true" outlineLevel="0" collapsed="false">
      <c r="Y2209" s="45"/>
      <c r="Z2209" s="46" t="str">
        <f aca="false">IF(B2209="","",(IFERROR(VLOOKUP(H2209,Dados!A$3:B$15000,2,0),"Não Encontrado")))</f>
        <v/>
      </c>
      <c r="AA2209" s="46" t="str">
        <f aca="false">IF(B2209="","",(IFERROR(VLOOKUP(G2209,Dados!C$3:E$15000,3,0),"Não Encontrado")))</f>
        <v/>
      </c>
      <c r="AB2209" s="46" t="str">
        <f aca="false">IFERROR(IF(Z2209&lt;&gt;"Não Encontrado",Z2209,IF(AA2209&lt;&gt;"Não Encontrado",AA2209,"")),"")</f>
        <v/>
      </c>
      <c r="AC2209" s="45" t="str">
        <f aca="false">IF(B2209="","",IF(AB2209="","NÃO","SIM"))</f>
        <v/>
      </c>
      <c r="AD2209" s="45" t="str">
        <f aca="false">IFERROR(VLOOKUP(G2209,Dados!$P$3:$R$500,3,0),"")</f>
        <v/>
      </c>
      <c r="AE2209" s="45" t="str">
        <f aca="false">IFERROR(VLOOKUP(G2209,Dados!$K$3:$L$500,2,0),"")</f>
        <v/>
      </c>
      <c r="AF2209" s="45" t="str">
        <f aca="false">IFERROR(VLOOKUP(G2209,Dados!$M$3:$N$500,2,0),"")</f>
        <v/>
      </c>
      <c r="AG2209" s="45" t="str">
        <f aca="false">IF(F2209="","",IF(AND(AD2209="",AE2209="",AF2209=""),"-",IF(AND(AD2209="BIT",AE2209="",AF2209=""),"BIT",IF(AND(AE2209="ANEXO I",AD2209="",AF2209=""),"ANEXO I",IF(AND(AF2209="ANEXO II",AD2209="",AE2209=""),"ANEXO II","Escolher")))))</f>
        <v/>
      </c>
      <c r="AH2209" s="45" t="str">
        <f aca="false">IF(AG2209&lt;&gt;"Pneus","",IFERROR(VLOOKUP(R2209,Dados!$X$2:$Z$5,3,0)*(AI2209-Q2209),VLOOKUP(D2209,Dados!$X$7:$Z$33,3,0)*(AI2209-Q2209)))</f>
        <v/>
      </c>
      <c r="AI2209" s="47" t="str">
        <f aca="false">IF(B2209="","",P2209+Q2209+O2209+M2209+L2209-N2209)</f>
        <v/>
      </c>
      <c r="AJ2209" s="48" t="str">
        <f aca="false">IFERROR(IF(AND(AC2209="SIM",AG2209="-",Y2209="REVENDA"),(AB2209/1+1)*AI2209,IF(AND(AC2209="SIM",AG2209="Pneus",Y2209="REVENDA"),(AB2209/1+1)*(AI2209-AH2209),"")),"")</f>
        <v/>
      </c>
      <c r="AK2209" s="48" t="str">
        <f aca="false">IF(AJ2209="","",AJ2209*17%)</f>
        <v/>
      </c>
      <c r="AL2209" s="48" t="str">
        <f aca="false">IFERROR(IF(AC2209="NÃO","",IF(AK2209="","",IF(E2209="Simples Nacional",BF2209,IF(T2209=0.12,U2209*0.5833337002,IF(T2209=0,AI2209*0.07,U2209))))),"")</f>
        <v/>
      </c>
      <c r="AM2209" s="47" t="str">
        <f aca="false">IFERROR(IF(AC2209="NÃO","",IF(OR(AG2209="-",AG2209="Pneus"),AK2209-AL2209,"")),"")</f>
        <v/>
      </c>
      <c r="AN2209" s="48" t="str">
        <f aca="false">IF(AND(Y2209="REVENDA",AC2209="SIM",AG2209="BIT"),((AB2209/1+1)*AI2209)*0.4117,"")</f>
        <v/>
      </c>
      <c r="AO2209" s="48" t="str">
        <f aca="false">IF(AN2209="","",AN2209*17%)</f>
        <v/>
      </c>
      <c r="AP2209" s="49" t="str">
        <f aca="false">IF(AN2209="","",IF(T2209=0.12,(U2209*0.4117)*0.4117,IF(T2209=0,(AI2209*0.07)*0.4117,U2209*0.4117)))</f>
        <v/>
      </c>
      <c r="AQ2209" s="47" t="str">
        <f aca="false">IF(AN2209="","",AO2209-AP2209)</f>
        <v/>
      </c>
      <c r="AR2209" s="50" t="str">
        <f aca="false">IFERROR(IF(AND(AC2209="SIM",Y2209="REVENDA",LEFT(AG2209,5)="ANEXO")*OR(AE2209="ANEXO I",AF2209="ANEXO II"),VLOOKUP(H2209,Dados!G:I,2,0),""),"INSERIR MVA")</f>
        <v/>
      </c>
      <c r="AS2209" s="48" t="str">
        <f aca="false">IF(LEFT(AG2209,5)="ANEXO",VLOOKUP(AG2209,Dados!$X$111:$Z$112,2,0)*(AI2209-Q2209),"")</f>
        <v/>
      </c>
      <c r="AT2209" s="48" t="str">
        <f aca="false">IFERROR(IF(AR2209="","",(AI2209*AR2209)+AI2209),"INSERIR MVA")</f>
        <v/>
      </c>
      <c r="AU2209" s="48" t="str">
        <f aca="false">IF(AT2209="","",IF(AY2209=0.04,U2209,AS2209*AY2209))</f>
        <v/>
      </c>
      <c r="AV2209" s="47" t="str">
        <f aca="false">IFERROR(IF(AU2209="","",(VLOOKUP(AG2209,Dados!$X$111:$Z$112,3,0)*AT2209*0.17)),"INSERIR MVA")</f>
        <v/>
      </c>
      <c r="AW2209" s="47" t="str">
        <f aca="false">IFERROR(IF(AR2209="","",AV2209-AU2209),"")</f>
        <v/>
      </c>
      <c r="AX2209" s="51" t="str">
        <f aca="false">IFERROR(IF(AC2209="NÃO","",IF(AM2209&lt;&gt;"",AM2209-W2209,IF(AQ2209&lt;&gt;"",AQ2209-W2209,IF(AW2209&lt;&gt;"",AW2209-W2209,"")))),"")</f>
        <v/>
      </c>
      <c r="AY2209" s="46" t="str">
        <f aca="false">IFERROR(IF(ISNA(VLOOKUP(R2209,Dados!$X$2:$Y$5,2,0)),VLOOKUP(D2209,Dados!$X$7:$Y$33,2,0),VLOOKUP(R2209,Dados!$X$2:$Y$5,2,0)),"")</f>
        <v/>
      </c>
      <c r="AZ2209" s="52" t="str">
        <f aca="false">IF(C2209="","",IF(AND(Y2209="CONSUMO",AC2209="NÃO")*OR(AG2209="-",AG2209="BIT"),IF(E2209&lt;&gt;"",(AI2209-(P2209+L2209-N2209+Q2209)*AY2209)/0.83),""))</f>
        <v/>
      </c>
      <c r="BA2209" s="51" t="str">
        <f aca="false">IF(AZ2209="","",AZ2209*0.17-((P2209+L2209-N2209+Q2209)*AY2209))</f>
        <v/>
      </c>
      <c r="BB2209" s="51" t="str">
        <f aca="false">IF(AND(Y2209="CONSUMO",AG2209="ANEXO I",AY2209&gt;4%),(AI2209-(P2209+L2209-N2209+Q2209)*0.0514)/0.83*(0.5177)*(0.17)-AI2209*0.0514,IF(AND(Y2209="CONSUMO",AG2209="ANEXO II",AY2209&gt;4%),(AI2209-(P2209+L2209-N2209+Q2209)*0.041)/0.83*(0.3295)*(0.17)-AI2209*0.041,IF(AND(Y2209="CONSUMO",AG2209="ANEXO I",AY2209=4%),(AI2209-(P2209+L2209-N2209+Q2209)*0.04)/0.83*(0.5177)*(0.17)-AI2209*0.04,IF(AND(Y2209="CONSUMO",AG2209="ANEXO II",AY2209=4%),(AI2209-(P2209+L2209-N2209+Q2209)*0.04)/0.83*(0.3295)*(0.17)-AI2209*0.04,""))))</f>
        <v/>
      </c>
      <c r="BC2209" s="51" t="str">
        <f aca="false">IF(C2209="","",IF(AND(Y2209="CONSUMO",AC2209="SIM")*OR(AG2209="-",AG2209="BIT"),IF(E2209&lt;&gt;"",(AI2209-(P2209+L2209-N2209+Q2209)*AY2209)/0.83),""))</f>
        <v/>
      </c>
      <c r="BD2209" s="51" t="str">
        <f aca="false">IF(BC2209="","",BC2209*0.17)</f>
        <v/>
      </c>
      <c r="BE2209" s="51" t="str">
        <f aca="false">IF(I2209=6908,0,IF(BC2209="","",BD2209-((P2209+L2209-N2209+Q2209)*AY2209)))</f>
        <v/>
      </c>
      <c r="BF2209" s="53" t="str">
        <f aca="false">IF(B2209="","",IF(OR(B2209="",E2209="Regime Normal"),0,(AI2209-Q2209)*VLOOKUP(R2209,Dados!$X$98:$Y$108,2,0)))</f>
        <v/>
      </c>
      <c r="BG2209" s="54" t="str">
        <f aca="false">IFERROR(VLOOKUP(I2209,Dados!$AC$27:$AD$43,2,0),IF(B2209="","",IF(D2209&lt;&gt;"MT",IF(AND(AC2209="SIM",Y2209="Revenda"),"2403",IF(AND(AC2209="SIM",Y2209="Consumo"),"2407",IF(AND(AC2209="NÃO",Y2209="Revenda"),"2102",IF(AND(AC2209="NÃO",Y2209="Consumo"),"2556",)))),REPLACE(I2209,1,1,1))))</f>
        <v/>
      </c>
    </row>
    <row r="2210" customFormat="false" ht="12.8" hidden="false" customHeight="true" outlineLevel="0" collapsed="false">
      <c r="Y2210" s="45"/>
      <c r="Z2210" s="46" t="str">
        <f aca="false">IF(B2210="","",(IFERROR(VLOOKUP(H2210,Dados!A$3:B$15000,2,0),"Não Encontrado")))</f>
        <v/>
      </c>
      <c r="AA2210" s="46" t="str">
        <f aca="false">IF(B2210="","",(IFERROR(VLOOKUP(G2210,Dados!C$3:E$15000,3,0),"Não Encontrado")))</f>
        <v/>
      </c>
      <c r="AB2210" s="46" t="str">
        <f aca="false">IFERROR(IF(Z2210&lt;&gt;"Não Encontrado",Z2210,IF(AA2210&lt;&gt;"Não Encontrado",AA2210,"")),"")</f>
        <v/>
      </c>
      <c r="AC2210" s="45" t="str">
        <f aca="false">IF(B2210="","",IF(AB2210="","NÃO","SIM"))</f>
        <v/>
      </c>
      <c r="AD2210" s="45" t="str">
        <f aca="false">IFERROR(VLOOKUP(G2210,Dados!$P$3:$R$500,3,0),"")</f>
        <v/>
      </c>
      <c r="AE2210" s="45" t="str">
        <f aca="false">IFERROR(VLOOKUP(G2210,Dados!$K$3:$L$500,2,0),"")</f>
        <v/>
      </c>
      <c r="AF2210" s="45" t="str">
        <f aca="false">IFERROR(VLOOKUP(G2210,Dados!$M$3:$N$500,2,0),"")</f>
        <v/>
      </c>
      <c r="AG2210" s="45" t="str">
        <f aca="false">IF(F2210="","",IF(AND(AD2210="",AE2210="",AF2210=""),"-",IF(AND(AD2210="BIT",AE2210="",AF2210=""),"BIT",IF(AND(AE2210="ANEXO I",AD2210="",AF2210=""),"ANEXO I",IF(AND(AF2210="ANEXO II",AD2210="",AE2210=""),"ANEXO II","Escolher")))))</f>
        <v/>
      </c>
      <c r="AH2210" s="45" t="str">
        <f aca="false">IF(AG2210&lt;&gt;"Pneus","",IFERROR(VLOOKUP(R2210,Dados!$X$2:$Z$5,3,0)*(AI2210-Q2210),VLOOKUP(D2210,Dados!$X$7:$Z$33,3,0)*(AI2210-Q2210)))</f>
        <v/>
      </c>
      <c r="AI2210" s="47" t="str">
        <f aca="false">IF(B2210="","",P2210+Q2210+O2210+M2210+L2210-N2210)</f>
        <v/>
      </c>
      <c r="AJ2210" s="48" t="str">
        <f aca="false">IFERROR(IF(AND(AC2210="SIM",AG2210="-",Y2210="REVENDA"),(AB2210/1+1)*AI2210,IF(AND(AC2210="SIM",AG2210="Pneus",Y2210="REVENDA"),(AB2210/1+1)*(AI2210-AH2210),"")),"")</f>
        <v/>
      </c>
      <c r="AK2210" s="48" t="str">
        <f aca="false">IF(AJ2210="","",AJ2210*17%)</f>
        <v/>
      </c>
      <c r="AL2210" s="48" t="str">
        <f aca="false">IFERROR(IF(AC2210="NÃO","",IF(AK2210="","",IF(E2210="Simples Nacional",BF2210,IF(T2210=0.12,U2210*0.5833337002,IF(T2210=0,AI2210*0.07,U2210))))),"")</f>
        <v/>
      </c>
      <c r="AM2210" s="47" t="str">
        <f aca="false">IFERROR(IF(AC2210="NÃO","",IF(OR(AG2210="-",AG2210="Pneus"),AK2210-AL2210,"")),"")</f>
        <v/>
      </c>
      <c r="AN2210" s="48" t="str">
        <f aca="false">IF(AND(Y2210="REVENDA",AC2210="SIM",AG2210="BIT"),((AB2210/1+1)*AI2210)*0.4117,"")</f>
        <v/>
      </c>
      <c r="AO2210" s="48" t="str">
        <f aca="false">IF(AN2210="","",AN2210*17%)</f>
        <v/>
      </c>
      <c r="AP2210" s="49" t="str">
        <f aca="false">IF(AN2210="","",IF(T2210=0.12,(U2210*0.4117)*0.4117,IF(T2210=0,(AI2210*0.07)*0.4117,U2210*0.4117)))</f>
        <v/>
      </c>
      <c r="AQ2210" s="47" t="str">
        <f aca="false">IF(AN2210="","",AO2210-AP2210)</f>
        <v/>
      </c>
      <c r="AR2210" s="50" t="str">
        <f aca="false">IFERROR(IF(AND(AC2210="SIM",Y2210="REVENDA",LEFT(AG2210,5)="ANEXO")*OR(AE2210="ANEXO I",AF2210="ANEXO II"),VLOOKUP(H2210,Dados!G:I,2,0),""),"INSERIR MVA")</f>
        <v/>
      </c>
      <c r="AS2210" s="48" t="str">
        <f aca="false">IF(LEFT(AG2210,5)="ANEXO",VLOOKUP(AG2210,Dados!$X$111:$Z$112,2,0)*(AI2210-Q2210),"")</f>
        <v/>
      </c>
      <c r="AT2210" s="48" t="str">
        <f aca="false">IFERROR(IF(AR2210="","",(AI2210*AR2210)+AI2210),"INSERIR MVA")</f>
        <v/>
      </c>
      <c r="AU2210" s="48" t="str">
        <f aca="false">IF(AT2210="","",IF(AY2210=0.04,U2210,AS2210*AY2210))</f>
        <v/>
      </c>
      <c r="AV2210" s="47" t="str">
        <f aca="false">IFERROR(IF(AU2210="","",(VLOOKUP(AG2210,Dados!$X$111:$Z$112,3,0)*AT2210*0.17)),"INSERIR MVA")</f>
        <v/>
      </c>
      <c r="AW2210" s="47" t="str">
        <f aca="false">IFERROR(IF(AR2210="","",AV2210-AU2210),"")</f>
        <v/>
      </c>
      <c r="AX2210" s="51" t="str">
        <f aca="false">IFERROR(IF(AC2210="NÃO","",IF(AM2210&lt;&gt;"",AM2210-W2210,IF(AQ2210&lt;&gt;"",AQ2210-W2210,IF(AW2210&lt;&gt;"",AW2210-W2210,"")))),"")</f>
        <v/>
      </c>
      <c r="AY2210" s="46" t="str">
        <f aca="false">IFERROR(IF(ISNA(VLOOKUP(R2210,Dados!$X$2:$Y$5,2,0)),VLOOKUP(D2210,Dados!$X$7:$Y$33,2,0),VLOOKUP(R2210,Dados!$X$2:$Y$5,2,0)),"")</f>
        <v/>
      </c>
      <c r="AZ2210" s="52" t="str">
        <f aca="false">IF(C2210="","",IF(AND(Y2210="CONSUMO",AC2210="NÃO")*OR(AG2210="-",AG2210="BIT"),IF(E2210&lt;&gt;"",(AI2210-(P2210+L2210-N2210+Q2210)*AY2210)/0.83),""))</f>
        <v/>
      </c>
      <c r="BA2210" s="51" t="str">
        <f aca="false">IF(AZ2210="","",AZ2210*0.17-((P2210+L2210-N2210+Q2210)*AY2210))</f>
        <v/>
      </c>
      <c r="BB2210" s="51" t="str">
        <f aca="false">IF(AND(Y2210="CONSUMO",AG2210="ANEXO I",AY2210&gt;4%),(AI2210-(P2210+L2210-N2210+Q2210)*0.0514)/0.83*(0.5177)*(0.17)-AI2210*0.0514,IF(AND(Y2210="CONSUMO",AG2210="ANEXO II",AY2210&gt;4%),(AI2210-(P2210+L2210-N2210+Q2210)*0.041)/0.83*(0.3295)*(0.17)-AI2210*0.041,IF(AND(Y2210="CONSUMO",AG2210="ANEXO I",AY2210=4%),(AI2210-(P2210+L2210-N2210+Q2210)*0.04)/0.83*(0.5177)*(0.17)-AI2210*0.04,IF(AND(Y2210="CONSUMO",AG2210="ANEXO II",AY2210=4%),(AI2210-(P2210+L2210-N2210+Q2210)*0.04)/0.83*(0.3295)*(0.17)-AI2210*0.04,""))))</f>
        <v/>
      </c>
      <c r="BC2210" s="51" t="str">
        <f aca="false">IF(C2210="","",IF(AND(Y2210="CONSUMO",AC2210="SIM")*OR(AG2210="-",AG2210="BIT"),IF(E2210&lt;&gt;"",(AI2210-(P2210+L2210-N2210+Q2210)*AY2210)/0.83),""))</f>
        <v/>
      </c>
      <c r="BD2210" s="51" t="str">
        <f aca="false">IF(BC2210="","",BC2210*0.17)</f>
        <v/>
      </c>
      <c r="BE2210" s="51" t="str">
        <f aca="false">IF(I2210=6908,0,IF(BC2210="","",BD2210-((P2210+L2210-N2210+Q2210)*AY2210)))</f>
        <v/>
      </c>
      <c r="BF2210" s="53" t="str">
        <f aca="false">IF(B2210="","",IF(OR(B2210="",E2210="Regime Normal"),0,(AI2210-Q2210)*VLOOKUP(R2210,Dados!$X$98:$Y$108,2,0)))</f>
        <v/>
      </c>
      <c r="BG2210" s="54" t="str">
        <f aca="false">IFERROR(VLOOKUP(I2210,Dados!$AC$27:$AD$43,2,0),IF(B2210="","",IF(D2210&lt;&gt;"MT",IF(AND(AC2210="SIM",Y2210="Revenda"),"2403",IF(AND(AC2210="SIM",Y2210="Consumo"),"2407",IF(AND(AC2210="NÃO",Y2210="Revenda"),"2102",IF(AND(AC2210="NÃO",Y2210="Consumo"),"2556",)))),REPLACE(I2210,1,1,1))))</f>
        <v/>
      </c>
    </row>
    <row r="2211" customFormat="false" ht="12.8" hidden="false" customHeight="true" outlineLevel="0" collapsed="false">
      <c r="Y2211" s="45"/>
      <c r="Z2211" s="46" t="str">
        <f aca="false">IF(B2211="","",(IFERROR(VLOOKUP(H2211,Dados!A$3:B$15000,2,0),"Não Encontrado")))</f>
        <v/>
      </c>
      <c r="AA2211" s="46" t="str">
        <f aca="false">IF(B2211="","",(IFERROR(VLOOKUP(G2211,Dados!C$3:E$15000,3,0),"Não Encontrado")))</f>
        <v/>
      </c>
      <c r="AB2211" s="46" t="str">
        <f aca="false">IFERROR(IF(Z2211&lt;&gt;"Não Encontrado",Z2211,IF(AA2211&lt;&gt;"Não Encontrado",AA2211,"")),"")</f>
        <v/>
      </c>
      <c r="AC2211" s="45" t="str">
        <f aca="false">IF(B2211="","",IF(AB2211="","NÃO","SIM"))</f>
        <v/>
      </c>
      <c r="AD2211" s="45" t="str">
        <f aca="false">IFERROR(VLOOKUP(G2211,Dados!$P$3:$R$500,3,0),"")</f>
        <v/>
      </c>
      <c r="AE2211" s="45" t="str">
        <f aca="false">IFERROR(VLOOKUP(G2211,Dados!$K$3:$L$500,2,0),"")</f>
        <v/>
      </c>
      <c r="AF2211" s="45" t="str">
        <f aca="false">IFERROR(VLOOKUP(G2211,Dados!$M$3:$N$500,2,0),"")</f>
        <v/>
      </c>
      <c r="AG2211" s="45" t="str">
        <f aca="false">IF(F2211="","",IF(AND(AD2211="",AE2211="",AF2211=""),"-",IF(AND(AD2211="BIT",AE2211="",AF2211=""),"BIT",IF(AND(AE2211="ANEXO I",AD2211="",AF2211=""),"ANEXO I",IF(AND(AF2211="ANEXO II",AD2211="",AE2211=""),"ANEXO II","Escolher")))))</f>
        <v/>
      </c>
      <c r="AH2211" s="45" t="str">
        <f aca="false">IF(AG2211&lt;&gt;"Pneus","",IFERROR(VLOOKUP(R2211,Dados!$X$2:$Z$5,3,0)*(AI2211-Q2211),VLOOKUP(D2211,Dados!$X$7:$Z$33,3,0)*(AI2211-Q2211)))</f>
        <v/>
      </c>
      <c r="AI2211" s="47" t="str">
        <f aca="false">IF(B2211="","",P2211+Q2211+O2211+M2211+L2211-N2211)</f>
        <v/>
      </c>
      <c r="AJ2211" s="48" t="str">
        <f aca="false">IFERROR(IF(AND(AC2211="SIM",AG2211="-",Y2211="REVENDA"),(AB2211/1+1)*AI2211,IF(AND(AC2211="SIM",AG2211="Pneus",Y2211="REVENDA"),(AB2211/1+1)*(AI2211-AH2211),"")),"")</f>
        <v/>
      </c>
      <c r="AK2211" s="48" t="str">
        <f aca="false">IF(AJ2211="","",AJ2211*17%)</f>
        <v/>
      </c>
      <c r="AL2211" s="48" t="str">
        <f aca="false">IFERROR(IF(AC2211="NÃO","",IF(AK2211="","",IF(E2211="Simples Nacional",BF2211,IF(T2211=0.12,U2211*0.5833337002,IF(T2211=0,AI2211*0.07,U2211))))),"")</f>
        <v/>
      </c>
      <c r="AM2211" s="47" t="str">
        <f aca="false">IFERROR(IF(AC2211="NÃO","",IF(OR(AG2211="-",AG2211="Pneus"),AK2211-AL2211,"")),"")</f>
        <v/>
      </c>
      <c r="AN2211" s="48" t="str">
        <f aca="false">IF(AND(Y2211="REVENDA",AC2211="SIM",AG2211="BIT"),((AB2211/1+1)*AI2211)*0.4117,"")</f>
        <v/>
      </c>
      <c r="AO2211" s="48" t="str">
        <f aca="false">IF(AN2211="","",AN2211*17%)</f>
        <v/>
      </c>
      <c r="AP2211" s="49" t="str">
        <f aca="false">IF(AN2211="","",IF(T2211=0.12,(U2211*0.4117)*0.4117,IF(T2211=0,(AI2211*0.07)*0.4117,U2211*0.4117)))</f>
        <v/>
      </c>
      <c r="AQ2211" s="47" t="str">
        <f aca="false">IF(AN2211="","",AO2211-AP2211)</f>
        <v/>
      </c>
      <c r="AR2211" s="50" t="str">
        <f aca="false">IFERROR(IF(AND(AC2211="SIM",Y2211="REVENDA",LEFT(AG2211,5)="ANEXO")*OR(AE2211="ANEXO I",AF2211="ANEXO II"),VLOOKUP(H2211,Dados!G:I,2,0),""),"INSERIR MVA")</f>
        <v/>
      </c>
      <c r="AS2211" s="48" t="str">
        <f aca="false">IF(LEFT(AG2211,5)="ANEXO",VLOOKUP(AG2211,Dados!$X$111:$Z$112,2,0)*(AI2211-Q2211),"")</f>
        <v/>
      </c>
      <c r="AT2211" s="48" t="str">
        <f aca="false">IFERROR(IF(AR2211="","",(AI2211*AR2211)+AI2211),"INSERIR MVA")</f>
        <v/>
      </c>
      <c r="AU2211" s="48" t="str">
        <f aca="false">IF(AT2211="","",IF(AY2211=0.04,U2211,AS2211*AY2211))</f>
        <v/>
      </c>
      <c r="AV2211" s="47" t="str">
        <f aca="false">IFERROR(IF(AU2211="","",(VLOOKUP(AG2211,Dados!$X$111:$Z$112,3,0)*AT2211*0.17)),"INSERIR MVA")</f>
        <v/>
      </c>
      <c r="AW2211" s="47" t="str">
        <f aca="false">IFERROR(IF(AR2211="","",AV2211-AU2211),"")</f>
        <v/>
      </c>
      <c r="AX2211" s="51" t="str">
        <f aca="false">IFERROR(IF(AC2211="NÃO","",IF(AM2211&lt;&gt;"",AM2211-W2211,IF(AQ2211&lt;&gt;"",AQ2211-W2211,IF(AW2211&lt;&gt;"",AW2211-W2211,"")))),"")</f>
        <v/>
      </c>
      <c r="AY2211" s="46" t="str">
        <f aca="false">IFERROR(IF(ISNA(VLOOKUP(R2211,Dados!$X$2:$Y$5,2,0)),VLOOKUP(D2211,Dados!$X$7:$Y$33,2,0),VLOOKUP(R2211,Dados!$X$2:$Y$5,2,0)),"")</f>
        <v/>
      </c>
      <c r="AZ2211" s="52" t="str">
        <f aca="false">IF(C2211="","",IF(AND(Y2211="CONSUMO",AC2211="NÃO")*OR(AG2211="-",AG2211="BIT"),IF(E2211&lt;&gt;"",(AI2211-(P2211+L2211-N2211+Q2211)*AY2211)/0.83),""))</f>
        <v/>
      </c>
      <c r="BA2211" s="51" t="str">
        <f aca="false">IF(AZ2211="","",AZ2211*0.17-((P2211+L2211-N2211+Q2211)*AY2211))</f>
        <v/>
      </c>
      <c r="BB2211" s="51" t="str">
        <f aca="false">IF(AND(Y2211="CONSUMO",AG2211="ANEXO I",AY2211&gt;4%),(AI2211-(P2211+L2211-N2211+Q2211)*0.0514)/0.83*(0.5177)*(0.17)-AI2211*0.0514,IF(AND(Y2211="CONSUMO",AG2211="ANEXO II",AY2211&gt;4%),(AI2211-(P2211+L2211-N2211+Q2211)*0.041)/0.83*(0.3295)*(0.17)-AI2211*0.041,IF(AND(Y2211="CONSUMO",AG2211="ANEXO I",AY2211=4%),(AI2211-(P2211+L2211-N2211+Q2211)*0.04)/0.83*(0.5177)*(0.17)-AI2211*0.04,IF(AND(Y2211="CONSUMO",AG2211="ANEXO II",AY2211=4%),(AI2211-(P2211+L2211-N2211+Q2211)*0.04)/0.83*(0.3295)*(0.17)-AI2211*0.04,""))))</f>
        <v/>
      </c>
      <c r="BC2211" s="51" t="str">
        <f aca="false">IF(C2211="","",IF(AND(Y2211="CONSUMO",AC2211="SIM")*OR(AG2211="-",AG2211="BIT"),IF(E2211&lt;&gt;"",(AI2211-(P2211+L2211-N2211+Q2211)*AY2211)/0.83),""))</f>
        <v/>
      </c>
      <c r="BD2211" s="51" t="str">
        <f aca="false">IF(BC2211="","",BC2211*0.17)</f>
        <v/>
      </c>
      <c r="BE2211" s="51" t="str">
        <f aca="false">IF(I2211=6908,0,IF(BC2211="","",BD2211-((P2211+L2211-N2211+Q2211)*AY2211)))</f>
        <v/>
      </c>
      <c r="BF2211" s="53" t="str">
        <f aca="false">IF(B2211="","",IF(OR(B2211="",E2211="Regime Normal"),0,(AI2211-Q2211)*VLOOKUP(R2211,Dados!$X$98:$Y$108,2,0)))</f>
        <v/>
      </c>
      <c r="BG2211" s="54" t="str">
        <f aca="false">IFERROR(VLOOKUP(I2211,Dados!$AC$27:$AD$43,2,0),IF(B2211="","",IF(D2211&lt;&gt;"MT",IF(AND(AC2211="SIM",Y2211="Revenda"),"2403",IF(AND(AC2211="SIM",Y2211="Consumo"),"2407",IF(AND(AC2211="NÃO",Y2211="Revenda"),"2102",IF(AND(AC2211="NÃO",Y2211="Consumo"),"2556",)))),REPLACE(I2211,1,1,1))))</f>
        <v/>
      </c>
    </row>
    <row r="2212" customFormat="false" ht="12.8" hidden="false" customHeight="true" outlineLevel="0" collapsed="false">
      <c r="Y2212" s="45"/>
      <c r="Z2212" s="46" t="str">
        <f aca="false">IF(B2212="","",(IFERROR(VLOOKUP(H2212,Dados!A$3:B$15000,2,0),"Não Encontrado")))</f>
        <v/>
      </c>
      <c r="AA2212" s="46" t="str">
        <f aca="false">IF(B2212="","",(IFERROR(VLOOKUP(G2212,Dados!C$3:E$15000,3,0),"Não Encontrado")))</f>
        <v/>
      </c>
      <c r="AB2212" s="46" t="str">
        <f aca="false">IFERROR(IF(Z2212&lt;&gt;"Não Encontrado",Z2212,IF(AA2212&lt;&gt;"Não Encontrado",AA2212,"")),"")</f>
        <v/>
      </c>
      <c r="AC2212" s="45" t="str">
        <f aca="false">IF(B2212="","",IF(AB2212="","NÃO","SIM"))</f>
        <v/>
      </c>
      <c r="AD2212" s="45" t="str">
        <f aca="false">IFERROR(VLOOKUP(G2212,Dados!$P$3:$R$500,3,0),"")</f>
        <v/>
      </c>
      <c r="AE2212" s="45" t="str">
        <f aca="false">IFERROR(VLOOKUP(G2212,Dados!$K$3:$L$500,2,0),"")</f>
        <v/>
      </c>
      <c r="AF2212" s="45" t="str">
        <f aca="false">IFERROR(VLOOKUP(G2212,Dados!$M$3:$N$500,2,0),"")</f>
        <v/>
      </c>
      <c r="AG2212" s="45" t="str">
        <f aca="false">IF(F2212="","",IF(AND(AD2212="",AE2212="",AF2212=""),"-",IF(AND(AD2212="BIT",AE2212="",AF2212=""),"BIT",IF(AND(AE2212="ANEXO I",AD2212="",AF2212=""),"ANEXO I",IF(AND(AF2212="ANEXO II",AD2212="",AE2212=""),"ANEXO II","Escolher")))))</f>
        <v/>
      </c>
      <c r="AH2212" s="45" t="str">
        <f aca="false">IF(AG2212&lt;&gt;"Pneus","",IFERROR(VLOOKUP(R2212,Dados!$X$2:$Z$5,3,0)*(AI2212-Q2212),VLOOKUP(D2212,Dados!$X$7:$Z$33,3,0)*(AI2212-Q2212)))</f>
        <v/>
      </c>
      <c r="AI2212" s="47" t="str">
        <f aca="false">IF(B2212="","",P2212+Q2212+O2212+M2212+L2212-N2212)</f>
        <v/>
      </c>
      <c r="AJ2212" s="48" t="str">
        <f aca="false">IFERROR(IF(AND(AC2212="SIM",AG2212="-",Y2212="REVENDA"),(AB2212/1+1)*AI2212,IF(AND(AC2212="SIM",AG2212="Pneus",Y2212="REVENDA"),(AB2212/1+1)*(AI2212-AH2212),"")),"")</f>
        <v/>
      </c>
      <c r="AK2212" s="48" t="str">
        <f aca="false">IF(AJ2212="","",AJ2212*17%)</f>
        <v/>
      </c>
      <c r="AL2212" s="48" t="str">
        <f aca="false">IFERROR(IF(AC2212="NÃO","",IF(AK2212="","",IF(E2212="Simples Nacional",BF2212,IF(T2212=0.12,U2212*0.5833337002,IF(T2212=0,AI2212*0.07,U2212))))),"")</f>
        <v/>
      </c>
      <c r="AM2212" s="47" t="str">
        <f aca="false">IFERROR(IF(AC2212="NÃO","",IF(OR(AG2212="-",AG2212="Pneus"),AK2212-AL2212,"")),"")</f>
        <v/>
      </c>
      <c r="AN2212" s="48" t="str">
        <f aca="false">IF(AND(Y2212="REVENDA",AC2212="SIM",AG2212="BIT"),((AB2212/1+1)*AI2212)*0.4117,"")</f>
        <v/>
      </c>
      <c r="AO2212" s="48" t="str">
        <f aca="false">IF(AN2212="","",AN2212*17%)</f>
        <v/>
      </c>
      <c r="AP2212" s="49" t="str">
        <f aca="false">IF(AN2212="","",IF(T2212=0.12,(U2212*0.4117)*0.4117,IF(T2212=0,(AI2212*0.07)*0.4117,U2212*0.4117)))</f>
        <v/>
      </c>
      <c r="AQ2212" s="47" t="str">
        <f aca="false">IF(AN2212="","",AO2212-AP2212)</f>
        <v/>
      </c>
      <c r="AR2212" s="50" t="str">
        <f aca="false">IFERROR(IF(AND(AC2212="SIM",Y2212="REVENDA",LEFT(AG2212,5)="ANEXO")*OR(AE2212="ANEXO I",AF2212="ANEXO II"),VLOOKUP(H2212,Dados!G:I,2,0),""),"INSERIR MVA")</f>
        <v/>
      </c>
      <c r="AS2212" s="48" t="str">
        <f aca="false">IF(LEFT(AG2212,5)="ANEXO",VLOOKUP(AG2212,Dados!$X$111:$Z$112,2,0)*(AI2212-Q2212),"")</f>
        <v/>
      </c>
      <c r="AT2212" s="48" t="str">
        <f aca="false">IFERROR(IF(AR2212="","",(AI2212*AR2212)+AI2212),"INSERIR MVA")</f>
        <v/>
      </c>
      <c r="AU2212" s="48" t="str">
        <f aca="false">IF(AT2212="","",IF(AY2212=0.04,U2212,AS2212*AY2212))</f>
        <v/>
      </c>
      <c r="AV2212" s="47" t="str">
        <f aca="false">IFERROR(IF(AU2212="","",(VLOOKUP(AG2212,Dados!$X$111:$Z$112,3,0)*AT2212*0.17)),"INSERIR MVA")</f>
        <v/>
      </c>
      <c r="AW2212" s="47" t="str">
        <f aca="false">IFERROR(IF(AR2212="","",AV2212-AU2212),"")</f>
        <v/>
      </c>
      <c r="AX2212" s="51" t="str">
        <f aca="false">IFERROR(IF(AC2212="NÃO","",IF(AM2212&lt;&gt;"",AM2212-W2212,IF(AQ2212&lt;&gt;"",AQ2212-W2212,IF(AW2212&lt;&gt;"",AW2212-W2212,"")))),"")</f>
        <v/>
      </c>
      <c r="AY2212" s="46" t="str">
        <f aca="false">IFERROR(IF(ISNA(VLOOKUP(R2212,Dados!$X$2:$Y$5,2,0)),VLOOKUP(D2212,Dados!$X$7:$Y$33,2,0),VLOOKUP(R2212,Dados!$X$2:$Y$5,2,0)),"")</f>
        <v/>
      </c>
      <c r="AZ2212" s="52" t="str">
        <f aca="false">IF(C2212="","",IF(AND(Y2212="CONSUMO",AC2212="NÃO")*OR(AG2212="-",AG2212="BIT"),IF(E2212&lt;&gt;"",(AI2212-(P2212+L2212-N2212+Q2212)*AY2212)/0.83),""))</f>
        <v/>
      </c>
      <c r="BA2212" s="51" t="str">
        <f aca="false">IF(AZ2212="","",AZ2212*0.17-((P2212+L2212-N2212+Q2212)*AY2212))</f>
        <v/>
      </c>
      <c r="BB2212" s="51" t="str">
        <f aca="false">IF(AND(Y2212="CONSUMO",AG2212="ANEXO I",AY2212&gt;4%),(AI2212-(P2212+L2212-N2212+Q2212)*0.0514)/0.83*(0.5177)*(0.17)-AI2212*0.0514,IF(AND(Y2212="CONSUMO",AG2212="ANEXO II",AY2212&gt;4%),(AI2212-(P2212+L2212-N2212+Q2212)*0.041)/0.83*(0.3295)*(0.17)-AI2212*0.041,IF(AND(Y2212="CONSUMO",AG2212="ANEXO I",AY2212=4%),(AI2212-(P2212+L2212-N2212+Q2212)*0.04)/0.83*(0.5177)*(0.17)-AI2212*0.04,IF(AND(Y2212="CONSUMO",AG2212="ANEXO II",AY2212=4%),(AI2212-(P2212+L2212-N2212+Q2212)*0.04)/0.83*(0.3295)*(0.17)-AI2212*0.04,""))))</f>
        <v/>
      </c>
      <c r="BC2212" s="51" t="str">
        <f aca="false">IF(C2212="","",IF(AND(Y2212="CONSUMO",AC2212="SIM")*OR(AG2212="-",AG2212="BIT"),IF(E2212&lt;&gt;"",(AI2212-(P2212+L2212-N2212+Q2212)*AY2212)/0.83),""))</f>
        <v/>
      </c>
      <c r="BD2212" s="51" t="str">
        <f aca="false">IF(BC2212="","",BC2212*0.17)</f>
        <v/>
      </c>
      <c r="BE2212" s="51" t="str">
        <f aca="false">IF(I2212=6908,0,IF(BC2212="","",BD2212-((P2212+L2212-N2212+Q2212)*AY2212)))</f>
        <v/>
      </c>
      <c r="BF2212" s="53" t="str">
        <f aca="false">IF(B2212="","",IF(OR(B2212="",E2212="Regime Normal"),0,(AI2212-Q2212)*VLOOKUP(R2212,Dados!$X$98:$Y$108,2,0)))</f>
        <v/>
      </c>
      <c r="BG2212" s="54" t="str">
        <f aca="false">IFERROR(VLOOKUP(I2212,Dados!$AC$27:$AD$43,2,0),IF(B2212="","",IF(D2212&lt;&gt;"MT",IF(AND(AC2212="SIM",Y2212="Revenda"),"2403",IF(AND(AC2212="SIM",Y2212="Consumo"),"2407",IF(AND(AC2212="NÃO",Y2212="Revenda"),"2102",IF(AND(AC2212="NÃO",Y2212="Consumo"),"2556",)))),REPLACE(I2212,1,1,1))))</f>
        <v/>
      </c>
    </row>
    <row r="2213" customFormat="false" ht="12.8" hidden="false" customHeight="true" outlineLevel="0" collapsed="false">
      <c r="Y2213" s="45"/>
      <c r="Z2213" s="46" t="str">
        <f aca="false">IF(B2213="","",(IFERROR(VLOOKUP(H2213,Dados!A$3:B$15000,2,0),"Não Encontrado")))</f>
        <v/>
      </c>
      <c r="AA2213" s="46" t="str">
        <f aca="false">IF(B2213="","",(IFERROR(VLOOKUP(G2213,Dados!C$3:E$15000,3,0),"Não Encontrado")))</f>
        <v/>
      </c>
      <c r="AB2213" s="46" t="str">
        <f aca="false">IFERROR(IF(Z2213&lt;&gt;"Não Encontrado",Z2213,IF(AA2213&lt;&gt;"Não Encontrado",AA2213,"")),"")</f>
        <v/>
      </c>
      <c r="AC2213" s="45" t="str">
        <f aca="false">IF(B2213="","",IF(AB2213="","NÃO","SIM"))</f>
        <v/>
      </c>
      <c r="AD2213" s="45" t="str">
        <f aca="false">IFERROR(VLOOKUP(G2213,Dados!$P$3:$R$500,3,0),"")</f>
        <v/>
      </c>
      <c r="AE2213" s="45" t="str">
        <f aca="false">IFERROR(VLOOKUP(G2213,Dados!$K$3:$L$500,2,0),"")</f>
        <v/>
      </c>
      <c r="AF2213" s="45" t="str">
        <f aca="false">IFERROR(VLOOKUP(G2213,Dados!$M$3:$N$500,2,0),"")</f>
        <v/>
      </c>
      <c r="AG2213" s="45" t="str">
        <f aca="false">IF(F2213="","",IF(AND(AD2213="",AE2213="",AF2213=""),"-",IF(AND(AD2213="BIT",AE2213="",AF2213=""),"BIT",IF(AND(AE2213="ANEXO I",AD2213="",AF2213=""),"ANEXO I",IF(AND(AF2213="ANEXO II",AD2213="",AE2213=""),"ANEXO II","Escolher")))))</f>
        <v/>
      </c>
      <c r="AH2213" s="45" t="str">
        <f aca="false">IF(AG2213&lt;&gt;"Pneus","",IFERROR(VLOOKUP(R2213,Dados!$X$2:$Z$5,3,0)*(AI2213-Q2213),VLOOKUP(D2213,Dados!$X$7:$Z$33,3,0)*(AI2213-Q2213)))</f>
        <v/>
      </c>
      <c r="AI2213" s="47" t="str">
        <f aca="false">IF(B2213="","",P2213+Q2213+O2213+M2213+L2213-N2213)</f>
        <v/>
      </c>
      <c r="AJ2213" s="48" t="str">
        <f aca="false">IFERROR(IF(AND(AC2213="SIM",AG2213="-",Y2213="REVENDA"),(AB2213/1+1)*AI2213,IF(AND(AC2213="SIM",AG2213="Pneus",Y2213="REVENDA"),(AB2213/1+1)*(AI2213-AH2213),"")),"")</f>
        <v/>
      </c>
      <c r="AK2213" s="48" t="str">
        <f aca="false">IF(AJ2213="","",AJ2213*17%)</f>
        <v/>
      </c>
      <c r="AL2213" s="48" t="str">
        <f aca="false">IFERROR(IF(AC2213="NÃO","",IF(AK2213="","",IF(E2213="Simples Nacional",BF2213,IF(T2213=0.12,U2213*0.5833337002,IF(T2213=0,AI2213*0.07,U2213))))),"")</f>
        <v/>
      </c>
      <c r="AM2213" s="47" t="str">
        <f aca="false">IFERROR(IF(AC2213="NÃO","",IF(OR(AG2213="-",AG2213="Pneus"),AK2213-AL2213,"")),"")</f>
        <v/>
      </c>
      <c r="AN2213" s="48" t="str">
        <f aca="false">IF(AND(Y2213="REVENDA",AC2213="SIM",AG2213="BIT"),((AB2213/1+1)*AI2213)*0.4117,"")</f>
        <v/>
      </c>
      <c r="AO2213" s="48" t="str">
        <f aca="false">IF(AN2213="","",AN2213*17%)</f>
        <v/>
      </c>
      <c r="AP2213" s="49" t="str">
        <f aca="false">IF(AN2213="","",IF(T2213=0.12,(U2213*0.4117)*0.4117,IF(T2213=0,(AI2213*0.07)*0.4117,U2213*0.4117)))</f>
        <v/>
      </c>
      <c r="AQ2213" s="47" t="str">
        <f aca="false">IF(AN2213="","",AO2213-AP2213)</f>
        <v/>
      </c>
      <c r="AR2213" s="50" t="str">
        <f aca="false">IFERROR(IF(AND(AC2213="SIM",Y2213="REVENDA",LEFT(AG2213,5)="ANEXO")*OR(AE2213="ANEXO I",AF2213="ANEXO II"),VLOOKUP(H2213,Dados!G:I,2,0),""),"INSERIR MVA")</f>
        <v/>
      </c>
      <c r="AS2213" s="48" t="str">
        <f aca="false">IF(LEFT(AG2213,5)="ANEXO",VLOOKUP(AG2213,Dados!$X$111:$Z$112,2,0)*(AI2213-Q2213),"")</f>
        <v/>
      </c>
      <c r="AT2213" s="48" t="str">
        <f aca="false">IFERROR(IF(AR2213="","",(AI2213*AR2213)+AI2213),"INSERIR MVA")</f>
        <v/>
      </c>
      <c r="AU2213" s="48" t="str">
        <f aca="false">IF(AT2213="","",IF(AY2213=0.04,U2213,AS2213*AY2213))</f>
        <v/>
      </c>
      <c r="AV2213" s="47" t="str">
        <f aca="false">IFERROR(IF(AU2213="","",(VLOOKUP(AG2213,Dados!$X$111:$Z$112,3,0)*AT2213*0.17)),"INSERIR MVA")</f>
        <v/>
      </c>
      <c r="AW2213" s="47" t="str">
        <f aca="false">IFERROR(IF(AR2213="","",AV2213-AU2213),"")</f>
        <v/>
      </c>
      <c r="AX2213" s="51" t="str">
        <f aca="false">IFERROR(IF(AC2213="NÃO","",IF(AM2213&lt;&gt;"",AM2213-W2213,IF(AQ2213&lt;&gt;"",AQ2213-W2213,IF(AW2213&lt;&gt;"",AW2213-W2213,"")))),"")</f>
        <v/>
      </c>
      <c r="AY2213" s="46" t="str">
        <f aca="false">IFERROR(IF(ISNA(VLOOKUP(R2213,Dados!$X$2:$Y$5,2,0)),VLOOKUP(D2213,Dados!$X$7:$Y$33,2,0),VLOOKUP(R2213,Dados!$X$2:$Y$5,2,0)),"")</f>
        <v/>
      </c>
      <c r="AZ2213" s="52" t="str">
        <f aca="false">IF(C2213="","",IF(AND(Y2213="CONSUMO",AC2213="NÃO")*OR(AG2213="-",AG2213="BIT"),IF(E2213&lt;&gt;"",(AI2213-(P2213+L2213-N2213+Q2213)*AY2213)/0.83),""))</f>
        <v/>
      </c>
      <c r="BA2213" s="51" t="str">
        <f aca="false">IF(AZ2213="","",AZ2213*0.17-((P2213+L2213-N2213+Q2213)*AY2213))</f>
        <v/>
      </c>
      <c r="BB2213" s="51" t="str">
        <f aca="false">IF(AND(Y2213="CONSUMO",AG2213="ANEXO I",AY2213&gt;4%),(AI2213-(P2213+L2213-N2213+Q2213)*0.0514)/0.83*(0.5177)*(0.17)-AI2213*0.0514,IF(AND(Y2213="CONSUMO",AG2213="ANEXO II",AY2213&gt;4%),(AI2213-(P2213+L2213-N2213+Q2213)*0.041)/0.83*(0.3295)*(0.17)-AI2213*0.041,IF(AND(Y2213="CONSUMO",AG2213="ANEXO I",AY2213=4%),(AI2213-(P2213+L2213-N2213+Q2213)*0.04)/0.83*(0.5177)*(0.17)-AI2213*0.04,IF(AND(Y2213="CONSUMO",AG2213="ANEXO II",AY2213=4%),(AI2213-(P2213+L2213-N2213+Q2213)*0.04)/0.83*(0.3295)*(0.17)-AI2213*0.04,""))))</f>
        <v/>
      </c>
      <c r="BC2213" s="51" t="str">
        <f aca="false">IF(C2213="","",IF(AND(Y2213="CONSUMO",AC2213="SIM")*OR(AG2213="-",AG2213="BIT"),IF(E2213&lt;&gt;"",(AI2213-(P2213+L2213-N2213+Q2213)*AY2213)/0.83),""))</f>
        <v/>
      </c>
      <c r="BD2213" s="51" t="str">
        <f aca="false">IF(BC2213="","",BC2213*0.17)</f>
        <v/>
      </c>
      <c r="BE2213" s="51" t="str">
        <f aca="false">IF(I2213=6908,0,IF(BC2213="","",BD2213-((P2213+L2213-N2213+Q2213)*AY2213)))</f>
        <v/>
      </c>
      <c r="BF2213" s="53" t="str">
        <f aca="false">IF(B2213="","",IF(OR(B2213="",E2213="Regime Normal"),0,(AI2213-Q2213)*VLOOKUP(R2213,Dados!$X$98:$Y$108,2,0)))</f>
        <v/>
      </c>
      <c r="BG2213" s="54" t="str">
        <f aca="false">IFERROR(VLOOKUP(I2213,Dados!$AC$27:$AD$43,2,0),IF(B2213="","",IF(D2213&lt;&gt;"MT",IF(AND(AC2213="SIM",Y2213="Revenda"),"2403",IF(AND(AC2213="SIM",Y2213="Consumo"),"2407",IF(AND(AC2213="NÃO",Y2213="Revenda"),"2102",IF(AND(AC2213="NÃO",Y2213="Consumo"),"2556",)))),REPLACE(I2213,1,1,1))))</f>
        <v/>
      </c>
    </row>
    <row r="2214" customFormat="false" ht="12.8" hidden="false" customHeight="true" outlineLevel="0" collapsed="false">
      <c r="Y2214" s="45"/>
      <c r="Z2214" s="46" t="str">
        <f aca="false">IF(B2214="","",(IFERROR(VLOOKUP(H2214,Dados!A$3:B$15000,2,0),"Não Encontrado")))</f>
        <v/>
      </c>
      <c r="AA2214" s="46" t="str">
        <f aca="false">IF(B2214="","",(IFERROR(VLOOKUP(G2214,Dados!C$3:E$15000,3,0),"Não Encontrado")))</f>
        <v/>
      </c>
      <c r="AB2214" s="46" t="str">
        <f aca="false">IFERROR(IF(Z2214&lt;&gt;"Não Encontrado",Z2214,IF(AA2214&lt;&gt;"Não Encontrado",AA2214,"")),"")</f>
        <v/>
      </c>
      <c r="AC2214" s="45" t="str">
        <f aca="false">IF(B2214="","",IF(AB2214="","NÃO","SIM"))</f>
        <v/>
      </c>
      <c r="AD2214" s="45" t="str">
        <f aca="false">IFERROR(VLOOKUP(G2214,Dados!$P$3:$R$500,3,0),"")</f>
        <v/>
      </c>
      <c r="AE2214" s="45" t="str">
        <f aca="false">IFERROR(VLOOKUP(G2214,Dados!$K$3:$L$500,2,0),"")</f>
        <v/>
      </c>
      <c r="AF2214" s="45" t="str">
        <f aca="false">IFERROR(VLOOKUP(G2214,Dados!$M$3:$N$500,2,0),"")</f>
        <v/>
      </c>
      <c r="AG2214" s="45" t="str">
        <f aca="false">IF(F2214="","",IF(AND(AD2214="",AE2214="",AF2214=""),"-",IF(AND(AD2214="BIT",AE2214="",AF2214=""),"BIT",IF(AND(AE2214="ANEXO I",AD2214="",AF2214=""),"ANEXO I",IF(AND(AF2214="ANEXO II",AD2214="",AE2214=""),"ANEXO II","Escolher")))))</f>
        <v/>
      </c>
      <c r="AH2214" s="45" t="str">
        <f aca="false">IF(AG2214&lt;&gt;"Pneus","",IFERROR(VLOOKUP(R2214,Dados!$X$2:$Z$5,3,0)*(AI2214-Q2214),VLOOKUP(D2214,Dados!$X$7:$Z$33,3,0)*(AI2214-Q2214)))</f>
        <v/>
      </c>
      <c r="AI2214" s="47" t="str">
        <f aca="false">IF(B2214="","",P2214+Q2214+O2214+M2214+L2214-N2214)</f>
        <v/>
      </c>
      <c r="AJ2214" s="48" t="str">
        <f aca="false">IFERROR(IF(AND(AC2214="SIM",AG2214="-",Y2214="REVENDA"),(AB2214/1+1)*AI2214,IF(AND(AC2214="SIM",AG2214="Pneus",Y2214="REVENDA"),(AB2214/1+1)*(AI2214-AH2214),"")),"")</f>
        <v/>
      </c>
      <c r="AK2214" s="48" t="str">
        <f aca="false">IF(AJ2214="","",AJ2214*17%)</f>
        <v/>
      </c>
      <c r="AL2214" s="48" t="str">
        <f aca="false">IFERROR(IF(AC2214="NÃO","",IF(AK2214="","",IF(E2214="Simples Nacional",BF2214,IF(T2214=0.12,U2214*0.5833337002,IF(T2214=0,AI2214*0.07,U2214))))),"")</f>
        <v/>
      </c>
      <c r="AM2214" s="47" t="str">
        <f aca="false">IFERROR(IF(AC2214="NÃO","",IF(OR(AG2214="-",AG2214="Pneus"),AK2214-AL2214,"")),"")</f>
        <v/>
      </c>
      <c r="AN2214" s="48" t="str">
        <f aca="false">IF(AND(Y2214="REVENDA",AC2214="SIM",AG2214="BIT"),((AB2214/1+1)*AI2214)*0.4117,"")</f>
        <v/>
      </c>
      <c r="AO2214" s="48" t="str">
        <f aca="false">IF(AN2214="","",AN2214*17%)</f>
        <v/>
      </c>
      <c r="AP2214" s="49" t="str">
        <f aca="false">IF(AN2214="","",IF(T2214=0.12,(U2214*0.4117)*0.4117,IF(T2214=0,(AI2214*0.07)*0.4117,U2214*0.4117)))</f>
        <v/>
      </c>
      <c r="AQ2214" s="47" t="str">
        <f aca="false">IF(AN2214="","",AO2214-AP2214)</f>
        <v/>
      </c>
      <c r="AR2214" s="50" t="str">
        <f aca="false">IFERROR(IF(AND(AC2214="SIM",Y2214="REVENDA",LEFT(AG2214,5)="ANEXO")*OR(AE2214="ANEXO I",AF2214="ANEXO II"),VLOOKUP(H2214,Dados!G:I,2,0),""),"INSERIR MVA")</f>
        <v/>
      </c>
      <c r="AS2214" s="48" t="str">
        <f aca="false">IF(LEFT(AG2214,5)="ANEXO",VLOOKUP(AG2214,Dados!$X$111:$Z$112,2,0)*(AI2214-Q2214),"")</f>
        <v/>
      </c>
      <c r="AT2214" s="48" t="str">
        <f aca="false">IFERROR(IF(AR2214="","",(AI2214*AR2214)+AI2214),"INSERIR MVA")</f>
        <v/>
      </c>
      <c r="AU2214" s="48" t="str">
        <f aca="false">IF(AT2214="","",IF(AY2214=0.04,U2214,AS2214*AY2214))</f>
        <v/>
      </c>
      <c r="AV2214" s="47" t="str">
        <f aca="false">IFERROR(IF(AU2214="","",(VLOOKUP(AG2214,Dados!$X$111:$Z$112,3,0)*AT2214*0.17)),"INSERIR MVA")</f>
        <v/>
      </c>
      <c r="AW2214" s="47" t="str">
        <f aca="false">IFERROR(IF(AR2214="","",AV2214-AU2214),"")</f>
        <v/>
      </c>
      <c r="AX2214" s="51" t="str">
        <f aca="false">IFERROR(IF(AC2214="NÃO","",IF(AM2214&lt;&gt;"",AM2214-W2214,IF(AQ2214&lt;&gt;"",AQ2214-W2214,IF(AW2214&lt;&gt;"",AW2214-W2214,"")))),"")</f>
        <v/>
      </c>
      <c r="AY2214" s="46" t="str">
        <f aca="false">IFERROR(IF(ISNA(VLOOKUP(R2214,Dados!$X$2:$Y$5,2,0)),VLOOKUP(D2214,Dados!$X$7:$Y$33,2,0),VLOOKUP(R2214,Dados!$X$2:$Y$5,2,0)),"")</f>
        <v/>
      </c>
      <c r="AZ2214" s="52" t="str">
        <f aca="false">IF(C2214="","",IF(AND(Y2214="CONSUMO",AC2214="NÃO")*OR(AG2214="-",AG2214="BIT"),IF(E2214&lt;&gt;"",(AI2214-(P2214+L2214-N2214+Q2214)*AY2214)/0.83),""))</f>
        <v/>
      </c>
      <c r="BA2214" s="51" t="str">
        <f aca="false">IF(AZ2214="","",AZ2214*0.17-((P2214+L2214-N2214+Q2214)*AY2214))</f>
        <v/>
      </c>
      <c r="BB2214" s="51" t="str">
        <f aca="false">IF(AND(Y2214="CONSUMO",AG2214="ANEXO I",AY2214&gt;4%),(AI2214-(P2214+L2214-N2214+Q2214)*0.0514)/0.83*(0.5177)*(0.17)-AI2214*0.0514,IF(AND(Y2214="CONSUMO",AG2214="ANEXO II",AY2214&gt;4%),(AI2214-(P2214+L2214-N2214+Q2214)*0.041)/0.83*(0.3295)*(0.17)-AI2214*0.041,IF(AND(Y2214="CONSUMO",AG2214="ANEXO I",AY2214=4%),(AI2214-(P2214+L2214-N2214+Q2214)*0.04)/0.83*(0.5177)*(0.17)-AI2214*0.04,IF(AND(Y2214="CONSUMO",AG2214="ANEXO II",AY2214=4%),(AI2214-(P2214+L2214-N2214+Q2214)*0.04)/0.83*(0.3295)*(0.17)-AI2214*0.04,""))))</f>
        <v/>
      </c>
      <c r="BC2214" s="51" t="str">
        <f aca="false">IF(C2214="","",IF(AND(Y2214="CONSUMO",AC2214="SIM")*OR(AG2214="-",AG2214="BIT"),IF(E2214&lt;&gt;"",(AI2214-(P2214+L2214-N2214+Q2214)*AY2214)/0.83),""))</f>
        <v/>
      </c>
      <c r="BD2214" s="51" t="str">
        <f aca="false">IF(BC2214="","",BC2214*0.17)</f>
        <v/>
      </c>
      <c r="BE2214" s="51" t="str">
        <f aca="false">IF(I2214=6908,0,IF(BC2214="","",BD2214-((P2214+L2214-N2214+Q2214)*AY2214)))</f>
        <v/>
      </c>
      <c r="BF2214" s="53" t="str">
        <f aca="false">IF(B2214="","",IF(OR(B2214="",E2214="Regime Normal"),0,(AI2214-Q2214)*VLOOKUP(R2214,Dados!$X$98:$Y$108,2,0)))</f>
        <v/>
      </c>
      <c r="BG2214" s="54" t="str">
        <f aca="false">IFERROR(VLOOKUP(I2214,Dados!$AC$27:$AD$43,2,0),IF(B2214="","",IF(D2214&lt;&gt;"MT",IF(AND(AC2214="SIM",Y2214="Revenda"),"2403",IF(AND(AC2214="SIM",Y2214="Consumo"),"2407",IF(AND(AC2214="NÃO",Y2214="Revenda"),"2102",IF(AND(AC2214="NÃO",Y2214="Consumo"),"2556",)))),REPLACE(I2214,1,1,1))))</f>
        <v/>
      </c>
    </row>
    <row r="2215" customFormat="false" ht="12.8" hidden="false" customHeight="true" outlineLevel="0" collapsed="false">
      <c r="Y2215" s="45"/>
      <c r="Z2215" s="46" t="str">
        <f aca="false">IF(B2215="","",(IFERROR(VLOOKUP(H2215,Dados!A$3:B$15000,2,0),"Não Encontrado")))</f>
        <v/>
      </c>
      <c r="AA2215" s="46" t="str">
        <f aca="false">IF(B2215="","",(IFERROR(VLOOKUP(G2215,Dados!C$3:E$15000,3,0),"Não Encontrado")))</f>
        <v/>
      </c>
      <c r="AB2215" s="46" t="str">
        <f aca="false">IFERROR(IF(Z2215&lt;&gt;"Não Encontrado",Z2215,IF(AA2215&lt;&gt;"Não Encontrado",AA2215,"")),"")</f>
        <v/>
      </c>
      <c r="AC2215" s="45" t="str">
        <f aca="false">IF(B2215="","",IF(AB2215="","NÃO","SIM"))</f>
        <v/>
      </c>
      <c r="AD2215" s="45" t="str">
        <f aca="false">IFERROR(VLOOKUP(G2215,Dados!$P$3:$R$500,3,0),"")</f>
        <v/>
      </c>
      <c r="AE2215" s="45" t="str">
        <f aca="false">IFERROR(VLOOKUP(G2215,Dados!$K$3:$L$500,2,0),"")</f>
        <v/>
      </c>
      <c r="AF2215" s="45" t="str">
        <f aca="false">IFERROR(VLOOKUP(G2215,Dados!$M$3:$N$500,2,0),"")</f>
        <v/>
      </c>
      <c r="AG2215" s="45" t="str">
        <f aca="false">IF(F2215="","",IF(AND(AD2215="",AE2215="",AF2215=""),"-",IF(AND(AD2215="BIT",AE2215="",AF2215=""),"BIT",IF(AND(AE2215="ANEXO I",AD2215="",AF2215=""),"ANEXO I",IF(AND(AF2215="ANEXO II",AD2215="",AE2215=""),"ANEXO II","Escolher")))))</f>
        <v/>
      </c>
      <c r="AH2215" s="45" t="str">
        <f aca="false">IF(AG2215&lt;&gt;"Pneus","",IFERROR(VLOOKUP(R2215,Dados!$X$2:$Z$5,3,0)*(AI2215-Q2215),VLOOKUP(D2215,Dados!$X$7:$Z$33,3,0)*(AI2215-Q2215)))</f>
        <v/>
      </c>
      <c r="AI2215" s="47" t="str">
        <f aca="false">IF(B2215="","",P2215+Q2215+O2215+M2215+L2215-N2215)</f>
        <v/>
      </c>
      <c r="AJ2215" s="48" t="str">
        <f aca="false">IFERROR(IF(AND(AC2215="SIM",AG2215="-",Y2215="REVENDA"),(AB2215/1+1)*AI2215,IF(AND(AC2215="SIM",AG2215="Pneus",Y2215="REVENDA"),(AB2215/1+1)*(AI2215-AH2215),"")),"")</f>
        <v/>
      </c>
      <c r="AK2215" s="48" t="str">
        <f aca="false">IF(AJ2215="","",AJ2215*17%)</f>
        <v/>
      </c>
      <c r="AL2215" s="48" t="str">
        <f aca="false">IFERROR(IF(AC2215="NÃO","",IF(AK2215="","",IF(E2215="Simples Nacional",BF2215,IF(T2215=0.12,U2215*0.5833337002,IF(T2215=0,AI2215*0.07,U2215))))),"")</f>
        <v/>
      </c>
      <c r="AM2215" s="47" t="str">
        <f aca="false">IFERROR(IF(AC2215="NÃO","",IF(OR(AG2215="-",AG2215="Pneus"),AK2215-AL2215,"")),"")</f>
        <v/>
      </c>
      <c r="AN2215" s="48" t="str">
        <f aca="false">IF(AND(Y2215="REVENDA",AC2215="SIM",AG2215="BIT"),((AB2215/1+1)*AI2215)*0.4117,"")</f>
        <v/>
      </c>
      <c r="AO2215" s="48" t="str">
        <f aca="false">IF(AN2215="","",AN2215*17%)</f>
        <v/>
      </c>
      <c r="AP2215" s="49" t="str">
        <f aca="false">IF(AN2215="","",IF(T2215=0.12,(U2215*0.4117)*0.4117,IF(T2215=0,(AI2215*0.07)*0.4117,U2215*0.4117)))</f>
        <v/>
      </c>
      <c r="AQ2215" s="47" t="str">
        <f aca="false">IF(AN2215="","",AO2215-AP2215)</f>
        <v/>
      </c>
      <c r="AR2215" s="50" t="str">
        <f aca="false">IFERROR(IF(AND(AC2215="SIM",Y2215="REVENDA",LEFT(AG2215,5)="ANEXO")*OR(AE2215="ANEXO I",AF2215="ANEXO II"),VLOOKUP(H2215,Dados!G:I,2,0),""),"INSERIR MVA")</f>
        <v/>
      </c>
      <c r="AS2215" s="48" t="str">
        <f aca="false">IF(LEFT(AG2215,5)="ANEXO",VLOOKUP(AG2215,Dados!$X$111:$Z$112,2,0)*(AI2215-Q2215),"")</f>
        <v/>
      </c>
      <c r="AT2215" s="48" t="str">
        <f aca="false">IFERROR(IF(AR2215="","",(AI2215*AR2215)+AI2215),"INSERIR MVA")</f>
        <v/>
      </c>
      <c r="AU2215" s="48" t="str">
        <f aca="false">IF(AT2215="","",IF(AY2215=0.04,U2215,AS2215*AY2215))</f>
        <v/>
      </c>
      <c r="AV2215" s="47" t="str">
        <f aca="false">IFERROR(IF(AU2215="","",(VLOOKUP(AG2215,Dados!$X$111:$Z$112,3,0)*AT2215*0.17)),"INSERIR MVA")</f>
        <v/>
      </c>
      <c r="AW2215" s="47" t="str">
        <f aca="false">IFERROR(IF(AR2215="","",AV2215-AU2215),"")</f>
        <v/>
      </c>
      <c r="AX2215" s="51" t="str">
        <f aca="false">IFERROR(IF(AC2215="NÃO","",IF(AM2215&lt;&gt;"",AM2215-W2215,IF(AQ2215&lt;&gt;"",AQ2215-W2215,IF(AW2215&lt;&gt;"",AW2215-W2215,"")))),"")</f>
        <v/>
      </c>
      <c r="AY2215" s="46" t="str">
        <f aca="false">IFERROR(IF(ISNA(VLOOKUP(R2215,Dados!$X$2:$Y$5,2,0)),VLOOKUP(D2215,Dados!$X$7:$Y$33,2,0),VLOOKUP(R2215,Dados!$X$2:$Y$5,2,0)),"")</f>
        <v/>
      </c>
      <c r="AZ2215" s="52" t="str">
        <f aca="false">IF(C2215="","",IF(AND(Y2215="CONSUMO",AC2215="NÃO")*OR(AG2215="-",AG2215="BIT"),IF(E2215&lt;&gt;"",(AI2215-(P2215+L2215-N2215+Q2215)*AY2215)/0.83),""))</f>
        <v/>
      </c>
      <c r="BA2215" s="51" t="str">
        <f aca="false">IF(AZ2215="","",AZ2215*0.17-((P2215+L2215-N2215+Q2215)*AY2215))</f>
        <v/>
      </c>
      <c r="BB2215" s="51" t="str">
        <f aca="false">IF(AND(Y2215="CONSUMO",AG2215="ANEXO I",AY2215&gt;4%),(AI2215-(P2215+L2215-N2215+Q2215)*0.0514)/0.83*(0.5177)*(0.17)-AI2215*0.0514,IF(AND(Y2215="CONSUMO",AG2215="ANEXO II",AY2215&gt;4%),(AI2215-(P2215+L2215-N2215+Q2215)*0.041)/0.83*(0.3295)*(0.17)-AI2215*0.041,IF(AND(Y2215="CONSUMO",AG2215="ANEXO I",AY2215=4%),(AI2215-(P2215+L2215-N2215+Q2215)*0.04)/0.83*(0.5177)*(0.17)-AI2215*0.04,IF(AND(Y2215="CONSUMO",AG2215="ANEXO II",AY2215=4%),(AI2215-(P2215+L2215-N2215+Q2215)*0.04)/0.83*(0.3295)*(0.17)-AI2215*0.04,""))))</f>
        <v/>
      </c>
      <c r="BC2215" s="51" t="str">
        <f aca="false">IF(C2215="","",IF(AND(Y2215="CONSUMO",AC2215="SIM")*OR(AG2215="-",AG2215="BIT"),IF(E2215&lt;&gt;"",(AI2215-(P2215+L2215-N2215+Q2215)*AY2215)/0.83),""))</f>
        <v/>
      </c>
      <c r="BD2215" s="51" t="str">
        <f aca="false">IF(BC2215="","",BC2215*0.17)</f>
        <v/>
      </c>
      <c r="BE2215" s="51" t="str">
        <f aca="false">IF(I2215=6908,0,IF(BC2215="","",BD2215-((P2215+L2215-N2215+Q2215)*AY2215)))</f>
        <v/>
      </c>
      <c r="BF2215" s="53" t="str">
        <f aca="false">IF(B2215="","",IF(OR(B2215="",E2215="Regime Normal"),0,(AI2215-Q2215)*VLOOKUP(R2215,Dados!$X$98:$Y$108,2,0)))</f>
        <v/>
      </c>
      <c r="BG2215" s="54" t="str">
        <f aca="false">IFERROR(VLOOKUP(I2215,Dados!$AC$27:$AD$43,2,0),IF(B2215="","",IF(D2215&lt;&gt;"MT",IF(AND(AC2215="SIM",Y2215="Revenda"),"2403",IF(AND(AC2215="SIM",Y2215="Consumo"),"2407",IF(AND(AC2215="NÃO",Y2215="Revenda"),"2102",IF(AND(AC2215="NÃO",Y2215="Consumo"),"2556",)))),REPLACE(I2215,1,1,1))))</f>
        <v/>
      </c>
    </row>
    <row r="2216" customFormat="false" ht="12.8" hidden="false" customHeight="true" outlineLevel="0" collapsed="false">
      <c r="Y2216" s="45"/>
      <c r="Z2216" s="46" t="str">
        <f aca="false">IF(B2216="","",(IFERROR(VLOOKUP(H2216,Dados!A$3:B$15000,2,0),"Não Encontrado")))</f>
        <v/>
      </c>
      <c r="AA2216" s="46" t="str">
        <f aca="false">IF(B2216="","",(IFERROR(VLOOKUP(G2216,Dados!C$3:E$15000,3,0),"Não Encontrado")))</f>
        <v/>
      </c>
      <c r="AB2216" s="46" t="str">
        <f aca="false">IFERROR(IF(Z2216&lt;&gt;"Não Encontrado",Z2216,IF(AA2216&lt;&gt;"Não Encontrado",AA2216,"")),"")</f>
        <v/>
      </c>
      <c r="AC2216" s="45" t="str">
        <f aca="false">IF(B2216="","",IF(AB2216="","NÃO","SIM"))</f>
        <v/>
      </c>
      <c r="AD2216" s="45" t="str">
        <f aca="false">IFERROR(VLOOKUP(G2216,Dados!$P$3:$R$500,3,0),"")</f>
        <v/>
      </c>
      <c r="AE2216" s="45" t="str">
        <f aca="false">IFERROR(VLOOKUP(G2216,Dados!$K$3:$L$500,2,0),"")</f>
        <v/>
      </c>
      <c r="AF2216" s="45" t="str">
        <f aca="false">IFERROR(VLOOKUP(G2216,Dados!$M$3:$N$500,2,0),"")</f>
        <v/>
      </c>
      <c r="AG2216" s="45" t="str">
        <f aca="false">IF(F2216="","",IF(AND(AD2216="",AE2216="",AF2216=""),"-",IF(AND(AD2216="BIT",AE2216="",AF2216=""),"BIT",IF(AND(AE2216="ANEXO I",AD2216="",AF2216=""),"ANEXO I",IF(AND(AF2216="ANEXO II",AD2216="",AE2216=""),"ANEXO II","Escolher")))))</f>
        <v/>
      </c>
      <c r="AH2216" s="45" t="str">
        <f aca="false">IF(AG2216&lt;&gt;"Pneus","",IFERROR(VLOOKUP(R2216,Dados!$X$2:$Z$5,3,0)*(AI2216-Q2216),VLOOKUP(D2216,Dados!$X$7:$Z$33,3,0)*(AI2216-Q2216)))</f>
        <v/>
      </c>
      <c r="AI2216" s="47" t="str">
        <f aca="false">IF(B2216="","",P2216+Q2216+O2216+M2216+L2216-N2216)</f>
        <v/>
      </c>
      <c r="AJ2216" s="48" t="str">
        <f aca="false">IFERROR(IF(AND(AC2216="SIM",AG2216="-",Y2216="REVENDA"),(AB2216/1+1)*AI2216,IF(AND(AC2216="SIM",AG2216="Pneus",Y2216="REVENDA"),(AB2216/1+1)*(AI2216-AH2216),"")),"")</f>
        <v/>
      </c>
      <c r="AK2216" s="48" t="str">
        <f aca="false">IF(AJ2216="","",AJ2216*17%)</f>
        <v/>
      </c>
      <c r="AL2216" s="48" t="str">
        <f aca="false">IFERROR(IF(AC2216="NÃO","",IF(AK2216="","",IF(E2216="Simples Nacional",BF2216,IF(T2216=0.12,U2216*0.5833337002,IF(T2216=0,AI2216*0.07,U2216))))),"")</f>
        <v/>
      </c>
      <c r="AM2216" s="47" t="str">
        <f aca="false">IFERROR(IF(AC2216="NÃO","",IF(OR(AG2216="-",AG2216="Pneus"),AK2216-AL2216,"")),"")</f>
        <v/>
      </c>
      <c r="AN2216" s="48" t="str">
        <f aca="false">IF(AND(Y2216="REVENDA",AC2216="SIM",AG2216="BIT"),((AB2216/1+1)*AI2216)*0.4117,"")</f>
        <v/>
      </c>
      <c r="AO2216" s="48" t="str">
        <f aca="false">IF(AN2216="","",AN2216*17%)</f>
        <v/>
      </c>
      <c r="AP2216" s="49" t="str">
        <f aca="false">IF(AN2216="","",IF(T2216=0.12,(U2216*0.4117)*0.4117,IF(T2216=0,(AI2216*0.07)*0.4117,U2216*0.4117)))</f>
        <v/>
      </c>
      <c r="AQ2216" s="47" t="str">
        <f aca="false">IF(AN2216="","",AO2216-AP2216)</f>
        <v/>
      </c>
      <c r="AR2216" s="50" t="str">
        <f aca="false">IFERROR(IF(AND(AC2216="SIM",Y2216="REVENDA",LEFT(AG2216,5)="ANEXO")*OR(AE2216="ANEXO I",AF2216="ANEXO II"),VLOOKUP(H2216,Dados!G:I,2,0),""),"INSERIR MVA")</f>
        <v/>
      </c>
      <c r="AS2216" s="48" t="str">
        <f aca="false">IF(LEFT(AG2216,5)="ANEXO",VLOOKUP(AG2216,Dados!$X$111:$Z$112,2,0)*(AI2216-Q2216),"")</f>
        <v/>
      </c>
      <c r="AT2216" s="48" t="str">
        <f aca="false">IFERROR(IF(AR2216="","",(AI2216*AR2216)+AI2216),"INSERIR MVA")</f>
        <v/>
      </c>
      <c r="AU2216" s="48" t="str">
        <f aca="false">IF(AT2216="","",IF(AY2216=0.04,U2216,AS2216*AY2216))</f>
        <v/>
      </c>
      <c r="AV2216" s="47" t="str">
        <f aca="false">IFERROR(IF(AU2216="","",(VLOOKUP(AG2216,Dados!$X$111:$Z$112,3,0)*AT2216*0.17)),"INSERIR MVA")</f>
        <v/>
      </c>
      <c r="AW2216" s="47" t="str">
        <f aca="false">IFERROR(IF(AR2216="","",AV2216-AU2216),"")</f>
        <v/>
      </c>
      <c r="AX2216" s="51" t="str">
        <f aca="false">IFERROR(IF(AC2216="NÃO","",IF(AM2216&lt;&gt;"",AM2216-W2216,IF(AQ2216&lt;&gt;"",AQ2216-W2216,IF(AW2216&lt;&gt;"",AW2216-W2216,"")))),"")</f>
        <v/>
      </c>
      <c r="AY2216" s="46" t="str">
        <f aca="false">IFERROR(IF(ISNA(VLOOKUP(R2216,Dados!$X$2:$Y$5,2,0)),VLOOKUP(D2216,Dados!$X$7:$Y$33,2,0),VLOOKUP(R2216,Dados!$X$2:$Y$5,2,0)),"")</f>
        <v/>
      </c>
      <c r="AZ2216" s="52" t="str">
        <f aca="false">IF(C2216="","",IF(AND(Y2216="CONSUMO",AC2216="NÃO")*OR(AG2216="-",AG2216="BIT"),IF(E2216&lt;&gt;"",(AI2216-(P2216+L2216-N2216+Q2216)*AY2216)/0.83),""))</f>
        <v/>
      </c>
      <c r="BA2216" s="51" t="str">
        <f aca="false">IF(AZ2216="","",AZ2216*0.17-((P2216+L2216-N2216+Q2216)*AY2216))</f>
        <v/>
      </c>
      <c r="BB2216" s="51" t="str">
        <f aca="false">IF(AND(Y2216="CONSUMO",AG2216="ANEXO I",AY2216&gt;4%),(AI2216-(P2216+L2216-N2216+Q2216)*0.0514)/0.83*(0.5177)*(0.17)-AI2216*0.0514,IF(AND(Y2216="CONSUMO",AG2216="ANEXO II",AY2216&gt;4%),(AI2216-(P2216+L2216-N2216+Q2216)*0.041)/0.83*(0.3295)*(0.17)-AI2216*0.041,IF(AND(Y2216="CONSUMO",AG2216="ANEXO I",AY2216=4%),(AI2216-(P2216+L2216-N2216+Q2216)*0.04)/0.83*(0.5177)*(0.17)-AI2216*0.04,IF(AND(Y2216="CONSUMO",AG2216="ANEXO II",AY2216=4%),(AI2216-(P2216+L2216-N2216+Q2216)*0.04)/0.83*(0.3295)*(0.17)-AI2216*0.04,""))))</f>
        <v/>
      </c>
      <c r="BC2216" s="51" t="str">
        <f aca="false">IF(C2216="","",IF(AND(Y2216="CONSUMO",AC2216="SIM")*OR(AG2216="-",AG2216="BIT"),IF(E2216&lt;&gt;"",(AI2216-(P2216+L2216-N2216+Q2216)*AY2216)/0.83),""))</f>
        <v/>
      </c>
      <c r="BD2216" s="51" t="str">
        <f aca="false">IF(BC2216="","",BC2216*0.17)</f>
        <v/>
      </c>
      <c r="BE2216" s="51" t="str">
        <f aca="false">IF(I2216=6908,0,IF(BC2216="","",BD2216-((P2216+L2216-N2216+Q2216)*AY2216)))</f>
        <v/>
      </c>
      <c r="BF2216" s="53" t="str">
        <f aca="false">IF(B2216="","",IF(OR(B2216="",E2216="Regime Normal"),0,(AI2216-Q2216)*VLOOKUP(R2216,Dados!$X$98:$Y$108,2,0)))</f>
        <v/>
      </c>
      <c r="BG2216" s="54" t="str">
        <f aca="false">IFERROR(VLOOKUP(I2216,Dados!$AC$27:$AD$43,2,0),IF(B2216="","",IF(D2216&lt;&gt;"MT",IF(AND(AC2216="SIM",Y2216="Revenda"),"2403",IF(AND(AC2216="SIM",Y2216="Consumo"),"2407",IF(AND(AC2216="NÃO",Y2216="Revenda"),"2102",IF(AND(AC2216="NÃO",Y2216="Consumo"),"2556",)))),REPLACE(I2216,1,1,1))))</f>
        <v/>
      </c>
    </row>
    <row r="2217" customFormat="false" ht="12.8" hidden="false" customHeight="true" outlineLevel="0" collapsed="false">
      <c r="Y2217" s="45"/>
      <c r="Z2217" s="46" t="str">
        <f aca="false">IF(B2217="","",(IFERROR(VLOOKUP(H2217,Dados!A$3:B$15000,2,0),"Não Encontrado")))</f>
        <v/>
      </c>
      <c r="AA2217" s="46" t="str">
        <f aca="false">IF(B2217="","",(IFERROR(VLOOKUP(G2217,Dados!C$3:E$15000,3,0),"Não Encontrado")))</f>
        <v/>
      </c>
      <c r="AB2217" s="46" t="str">
        <f aca="false">IFERROR(IF(Z2217&lt;&gt;"Não Encontrado",Z2217,IF(AA2217&lt;&gt;"Não Encontrado",AA2217,"")),"")</f>
        <v/>
      </c>
      <c r="AC2217" s="45" t="str">
        <f aca="false">IF(B2217="","",IF(AB2217="","NÃO","SIM"))</f>
        <v/>
      </c>
      <c r="AD2217" s="45" t="str">
        <f aca="false">IFERROR(VLOOKUP(G2217,Dados!$P$3:$R$500,3,0),"")</f>
        <v/>
      </c>
      <c r="AE2217" s="45" t="str">
        <f aca="false">IFERROR(VLOOKUP(G2217,Dados!$K$3:$L$500,2,0),"")</f>
        <v/>
      </c>
      <c r="AF2217" s="45" t="str">
        <f aca="false">IFERROR(VLOOKUP(G2217,Dados!$M$3:$N$500,2,0),"")</f>
        <v/>
      </c>
      <c r="AG2217" s="45" t="str">
        <f aca="false">IF(F2217="","",IF(AND(AD2217="",AE2217="",AF2217=""),"-",IF(AND(AD2217="BIT",AE2217="",AF2217=""),"BIT",IF(AND(AE2217="ANEXO I",AD2217="",AF2217=""),"ANEXO I",IF(AND(AF2217="ANEXO II",AD2217="",AE2217=""),"ANEXO II","Escolher")))))</f>
        <v/>
      </c>
      <c r="AH2217" s="45" t="str">
        <f aca="false">IF(AG2217&lt;&gt;"Pneus","",IFERROR(VLOOKUP(R2217,Dados!$X$2:$Z$5,3,0)*(AI2217-Q2217),VLOOKUP(D2217,Dados!$X$7:$Z$33,3,0)*(AI2217-Q2217)))</f>
        <v/>
      </c>
      <c r="AI2217" s="47" t="str">
        <f aca="false">IF(B2217="","",P2217+Q2217+O2217+M2217+L2217-N2217)</f>
        <v/>
      </c>
      <c r="AJ2217" s="48" t="str">
        <f aca="false">IFERROR(IF(AND(AC2217="SIM",AG2217="-",Y2217="REVENDA"),(AB2217/1+1)*AI2217,IF(AND(AC2217="SIM",AG2217="Pneus",Y2217="REVENDA"),(AB2217/1+1)*(AI2217-AH2217),"")),"")</f>
        <v/>
      </c>
      <c r="AK2217" s="48" t="str">
        <f aca="false">IF(AJ2217="","",AJ2217*17%)</f>
        <v/>
      </c>
      <c r="AL2217" s="48" t="str">
        <f aca="false">IFERROR(IF(AC2217="NÃO","",IF(AK2217="","",IF(E2217="Simples Nacional",BF2217,IF(T2217=0.12,U2217*0.5833337002,IF(T2217=0,AI2217*0.07,U2217))))),"")</f>
        <v/>
      </c>
      <c r="AM2217" s="47" t="str">
        <f aca="false">IFERROR(IF(AC2217="NÃO","",IF(OR(AG2217="-",AG2217="Pneus"),AK2217-AL2217,"")),"")</f>
        <v/>
      </c>
      <c r="AN2217" s="48" t="str">
        <f aca="false">IF(AND(Y2217="REVENDA",AC2217="SIM",AG2217="BIT"),((AB2217/1+1)*AI2217)*0.4117,"")</f>
        <v/>
      </c>
      <c r="AO2217" s="48" t="str">
        <f aca="false">IF(AN2217="","",AN2217*17%)</f>
        <v/>
      </c>
      <c r="AP2217" s="49" t="str">
        <f aca="false">IF(AN2217="","",IF(T2217=0.12,(U2217*0.4117)*0.4117,IF(T2217=0,(AI2217*0.07)*0.4117,U2217*0.4117)))</f>
        <v/>
      </c>
      <c r="AQ2217" s="47" t="str">
        <f aca="false">IF(AN2217="","",AO2217-AP2217)</f>
        <v/>
      </c>
      <c r="AR2217" s="50" t="str">
        <f aca="false">IFERROR(IF(AND(AC2217="SIM",Y2217="REVENDA",LEFT(AG2217,5)="ANEXO")*OR(AE2217="ANEXO I",AF2217="ANEXO II"),VLOOKUP(H2217,Dados!G:I,2,0),""),"INSERIR MVA")</f>
        <v/>
      </c>
      <c r="AS2217" s="48" t="str">
        <f aca="false">IF(LEFT(AG2217,5)="ANEXO",VLOOKUP(AG2217,Dados!$X$111:$Z$112,2,0)*(AI2217-Q2217),"")</f>
        <v/>
      </c>
      <c r="AT2217" s="48" t="str">
        <f aca="false">IFERROR(IF(AR2217="","",(AI2217*AR2217)+AI2217),"INSERIR MVA")</f>
        <v/>
      </c>
      <c r="AU2217" s="48" t="str">
        <f aca="false">IF(AT2217="","",IF(AY2217=0.04,U2217,AS2217*AY2217))</f>
        <v/>
      </c>
      <c r="AV2217" s="47" t="str">
        <f aca="false">IFERROR(IF(AU2217="","",(VLOOKUP(AG2217,Dados!$X$111:$Z$112,3,0)*AT2217*0.17)),"INSERIR MVA")</f>
        <v/>
      </c>
      <c r="AW2217" s="47" t="str">
        <f aca="false">IFERROR(IF(AR2217="","",AV2217-AU2217),"")</f>
        <v/>
      </c>
      <c r="AX2217" s="51" t="str">
        <f aca="false">IFERROR(IF(AC2217="NÃO","",IF(AM2217&lt;&gt;"",AM2217-W2217,IF(AQ2217&lt;&gt;"",AQ2217-W2217,IF(AW2217&lt;&gt;"",AW2217-W2217,"")))),"")</f>
        <v/>
      </c>
      <c r="AY2217" s="46" t="str">
        <f aca="false">IFERROR(IF(ISNA(VLOOKUP(R2217,Dados!$X$2:$Y$5,2,0)),VLOOKUP(D2217,Dados!$X$7:$Y$33,2,0),VLOOKUP(R2217,Dados!$X$2:$Y$5,2,0)),"")</f>
        <v/>
      </c>
      <c r="AZ2217" s="52" t="str">
        <f aca="false">IF(C2217="","",IF(AND(Y2217="CONSUMO",AC2217="NÃO")*OR(AG2217="-",AG2217="BIT"),IF(E2217&lt;&gt;"",(AI2217-(P2217+L2217-N2217+Q2217)*AY2217)/0.83),""))</f>
        <v/>
      </c>
      <c r="BA2217" s="51" t="str">
        <f aca="false">IF(AZ2217="","",AZ2217*0.17-((P2217+L2217-N2217+Q2217)*AY2217))</f>
        <v/>
      </c>
      <c r="BB2217" s="51" t="str">
        <f aca="false">IF(AND(Y2217="CONSUMO",AG2217="ANEXO I",AY2217&gt;4%),(AI2217-(P2217+L2217-N2217+Q2217)*0.0514)/0.83*(0.5177)*(0.17)-AI2217*0.0514,IF(AND(Y2217="CONSUMO",AG2217="ANEXO II",AY2217&gt;4%),(AI2217-(P2217+L2217-N2217+Q2217)*0.041)/0.83*(0.3295)*(0.17)-AI2217*0.041,IF(AND(Y2217="CONSUMO",AG2217="ANEXO I",AY2217=4%),(AI2217-(P2217+L2217-N2217+Q2217)*0.04)/0.83*(0.5177)*(0.17)-AI2217*0.04,IF(AND(Y2217="CONSUMO",AG2217="ANEXO II",AY2217=4%),(AI2217-(P2217+L2217-N2217+Q2217)*0.04)/0.83*(0.3295)*(0.17)-AI2217*0.04,""))))</f>
        <v/>
      </c>
      <c r="BC2217" s="51" t="str">
        <f aca="false">IF(C2217="","",IF(AND(Y2217="CONSUMO",AC2217="SIM")*OR(AG2217="-",AG2217="BIT"),IF(E2217&lt;&gt;"",(AI2217-(P2217+L2217-N2217+Q2217)*AY2217)/0.83),""))</f>
        <v/>
      </c>
      <c r="BD2217" s="51" t="str">
        <f aca="false">IF(BC2217="","",BC2217*0.17)</f>
        <v/>
      </c>
      <c r="BE2217" s="51" t="str">
        <f aca="false">IF(I2217=6908,0,IF(BC2217="","",BD2217-((P2217+L2217-N2217+Q2217)*AY2217)))</f>
        <v/>
      </c>
      <c r="BF2217" s="53" t="str">
        <f aca="false">IF(B2217="","",IF(OR(B2217="",E2217="Regime Normal"),0,(AI2217-Q2217)*VLOOKUP(R2217,Dados!$X$98:$Y$108,2,0)))</f>
        <v/>
      </c>
      <c r="BG2217" s="54" t="str">
        <f aca="false">IFERROR(VLOOKUP(I2217,Dados!$AC$27:$AD$43,2,0),IF(B2217="","",IF(D2217&lt;&gt;"MT",IF(AND(AC2217="SIM",Y2217="Revenda"),"2403",IF(AND(AC2217="SIM",Y2217="Consumo"),"2407",IF(AND(AC2217="NÃO",Y2217="Revenda"),"2102",IF(AND(AC2217="NÃO",Y2217="Consumo"),"2556",)))),REPLACE(I2217,1,1,1))))</f>
        <v/>
      </c>
    </row>
    <row r="2218" customFormat="false" ht="12.8" hidden="false" customHeight="true" outlineLevel="0" collapsed="false">
      <c r="Y2218" s="45"/>
      <c r="Z2218" s="46" t="str">
        <f aca="false">IF(B2218="","",(IFERROR(VLOOKUP(H2218,Dados!A$3:B$15000,2,0),"Não Encontrado")))</f>
        <v/>
      </c>
      <c r="AA2218" s="46" t="str">
        <f aca="false">IF(B2218="","",(IFERROR(VLOOKUP(G2218,Dados!C$3:E$15000,3,0),"Não Encontrado")))</f>
        <v/>
      </c>
      <c r="AB2218" s="46" t="str">
        <f aca="false">IFERROR(IF(Z2218&lt;&gt;"Não Encontrado",Z2218,IF(AA2218&lt;&gt;"Não Encontrado",AA2218,"")),"")</f>
        <v/>
      </c>
      <c r="AC2218" s="45" t="str">
        <f aca="false">IF(B2218="","",IF(AB2218="","NÃO","SIM"))</f>
        <v/>
      </c>
      <c r="AD2218" s="45" t="str">
        <f aca="false">IFERROR(VLOOKUP(G2218,Dados!$P$3:$R$500,3,0),"")</f>
        <v/>
      </c>
      <c r="AE2218" s="45" t="str">
        <f aca="false">IFERROR(VLOOKUP(G2218,Dados!$K$3:$L$500,2,0),"")</f>
        <v/>
      </c>
      <c r="AF2218" s="45" t="str">
        <f aca="false">IFERROR(VLOOKUP(G2218,Dados!$M$3:$N$500,2,0),"")</f>
        <v/>
      </c>
      <c r="AG2218" s="45" t="str">
        <f aca="false">IF(F2218="","",IF(AND(AD2218="",AE2218="",AF2218=""),"-",IF(AND(AD2218="BIT",AE2218="",AF2218=""),"BIT",IF(AND(AE2218="ANEXO I",AD2218="",AF2218=""),"ANEXO I",IF(AND(AF2218="ANEXO II",AD2218="",AE2218=""),"ANEXO II","Escolher")))))</f>
        <v/>
      </c>
      <c r="AH2218" s="45" t="str">
        <f aca="false">IF(AG2218&lt;&gt;"Pneus","",IFERROR(VLOOKUP(R2218,Dados!$X$2:$Z$5,3,0)*(AI2218-Q2218),VLOOKUP(D2218,Dados!$X$7:$Z$33,3,0)*(AI2218-Q2218)))</f>
        <v/>
      </c>
      <c r="AI2218" s="47" t="str">
        <f aca="false">IF(B2218="","",P2218+Q2218+O2218+M2218+L2218-N2218)</f>
        <v/>
      </c>
      <c r="AJ2218" s="48" t="str">
        <f aca="false">IFERROR(IF(AND(AC2218="SIM",AG2218="-",Y2218="REVENDA"),(AB2218/1+1)*AI2218,IF(AND(AC2218="SIM",AG2218="Pneus",Y2218="REVENDA"),(AB2218/1+1)*(AI2218-AH2218),"")),"")</f>
        <v/>
      </c>
      <c r="AK2218" s="48" t="str">
        <f aca="false">IF(AJ2218="","",AJ2218*17%)</f>
        <v/>
      </c>
      <c r="AL2218" s="48" t="str">
        <f aca="false">IFERROR(IF(AC2218="NÃO","",IF(AK2218="","",IF(E2218="Simples Nacional",BF2218,IF(T2218=0.12,U2218*0.5833337002,IF(T2218=0,AI2218*0.07,U2218))))),"")</f>
        <v/>
      </c>
      <c r="AM2218" s="47" t="str">
        <f aca="false">IFERROR(IF(AC2218="NÃO","",IF(OR(AG2218="-",AG2218="Pneus"),AK2218-AL2218,"")),"")</f>
        <v/>
      </c>
      <c r="AN2218" s="48" t="str">
        <f aca="false">IF(AND(Y2218="REVENDA",AC2218="SIM",AG2218="BIT"),((AB2218/1+1)*AI2218)*0.4117,"")</f>
        <v/>
      </c>
      <c r="AO2218" s="48" t="str">
        <f aca="false">IF(AN2218="","",AN2218*17%)</f>
        <v/>
      </c>
      <c r="AP2218" s="49" t="str">
        <f aca="false">IF(AN2218="","",IF(T2218=0.12,(U2218*0.4117)*0.4117,IF(T2218=0,(AI2218*0.07)*0.4117,U2218*0.4117)))</f>
        <v/>
      </c>
      <c r="AQ2218" s="47" t="str">
        <f aca="false">IF(AN2218="","",AO2218-AP2218)</f>
        <v/>
      </c>
      <c r="AR2218" s="50" t="str">
        <f aca="false">IFERROR(IF(AND(AC2218="SIM",Y2218="REVENDA",LEFT(AG2218,5)="ANEXO")*OR(AE2218="ANEXO I",AF2218="ANEXO II"),VLOOKUP(H2218,Dados!G:I,2,0),""),"INSERIR MVA")</f>
        <v/>
      </c>
      <c r="AS2218" s="48" t="str">
        <f aca="false">IF(LEFT(AG2218,5)="ANEXO",VLOOKUP(AG2218,Dados!$X$111:$Z$112,2,0)*(AI2218-Q2218),"")</f>
        <v/>
      </c>
      <c r="AT2218" s="48" t="str">
        <f aca="false">IFERROR(IF(AR2218="","",(AI2218*AR2218)+AI2218),"INSERIR MVA")</f>
        <v/>
      </c>
      <c r="AU2218" s="48" t="str">
        <f aca="false">IF(AT2218="","",IF(AY2218=0.04,U2218,AS2218*AY2218))</f>
        <v/>
      </c>
      <c r="AV2218" s="47" t="str">
        <f aca="false">IFERROR(IF(AU2218="","",(VLOOKUP(AG2218,Dados!$X$111:$Z$112,3,0)*AT2218*0.17)),"INSERIR MVA")</f>
        <v/>
      </c>
      <c r="AW2218" s="47" t="str">
        <f aca="false">IFERROR(IF(AR2218="","",AV2218-AU2218),"")</f>
        <v/>
      </c>
      <c r="AX2218" s="51" t="str">
        <f aca="false">IFERROR(IF(AC2218="NÃO","",IF(AM2218&lt;&gt;"",AM2218-W2218,IF(AQ2218&lt;&gt;"",AQ2218-W2218,IF(AW2218&lt;&gt;"",AW2218-W2218,"")))),"")</f>
        <v/>
      </c>
      <c r="AY2218" s="46" t="str">
        <f aca="false">IFERROR(IF(ISNA(VLOOKUP(R2218,Dados!$X$2:$Y$5,2,0)),VLOOKUP(D2218,Dados!$X$7:$Y$33,2,0),VLOOKUP(R2218,Dados!$X$2:$Y$5,2,0)),"")</f>
        <v/>
      </c>
      <c r="AZ2218" s="52" t="str">
        <f aca="false">IF(C2218="","",IF(AND(Y2218="CONSUMO",AC2218="NÃO")*OR(AG2218="-",AG2218="BIT"),IF(E2218&lt;&gt;"",(AI2218-(P2218+L2218-N2218+Q2218)*AY2218)/0.83),""))</f>
        <v/>
      </c>
      <c r="BA2218" s="51" t="str">
        <f aca="false">IF(AZ2218="","",AZ2218*0.17-((P2218+L2218-N2218+Q2218)*AY2218))</f>
        <v/>
      </c>
      <c r="BB2218" s="51" t="str">
        <f aca="false">IF(AND(Y2218="CONSUMO",AG2218="ANEXO I",AY2218&gt;4%),(AI2218-(P2218+L2218-N2218+Q2218)*0.0514)/0.83*(0.5177)*(0.17)-AI2218*0.0514,IF(AND(Y2218="CONSUMO",AG2218="ANEXO II",AY2218&gt;4%),(AI2218-(P2218+L2218-N2218+Q2218)*0.041)/0.83*(0.3295)*(0.17)-AI2218*0.041,IF(AND(Y2218="CONSUMO",AG2218="ANEXO I",AY2218=4%),(AI2218-(P2218+L2218-N2218+Q2218)*0.04)/0.83*(0.5177)*(0.17)-AI2218*0.04,IF(AND(Y2218="CONSUMO",AG2218="ANEXO II",AY2218=4%),(AI2218-(P2218+L2218-N2218+Q2218)*0.04)/0.83*(0.3295)*(0.17)-AI2218*0.04,""))))</f>
        <v/>
      </c>
      <c r="BC2218" s="51" t="str">
        <f aca="false">IF(C2218="","",IF(AND(Y2218="CONSUMO",AC2218="SIM")*OR(AG2218="-",AG2218="BIT"),IF(E2218&lt;&gt;"",(AI2218-(P2218+L2218-N2218+Q2218)*AY2218)/0.83),""))</f>
        <v/>
      </c>
      <c r="BD2218" s="51" t="str">
        <f aca="false">IF(BC2218="","",BC2218*0.17)</f>
        <v/>
      </c>
      <c r="BE2218" s="51" t="str">
        <f aca="false">IF(I2218=6908,0,IF(BC2218="","",BD2218-((P2218+L2218-N2218+Q2218)*AY2218)))</f>
        <v/>
      </c>
      <c r="BF2218" s="53" t="str">
        <f aca="false">IF(B2218="","",IF(OR(B2218="",E2218="Regime Normal"),0,(AI2218-Q2218)*VLOOKUP(R2218,Dados!$X$98:$Y$108,2,0)))</f>
        <v/>
      </c>
      <c r="BG2218" s="54" t="str">
        <f aca="false">IFERROR(VLOOKUP(I2218,Dados!$AC$27:$AD$43,2,0),IF(B2218="","",IF(D2218&lt;&gt;"MT",IF(AND(AC2218="SIM",Y2218="Revenda"),"2403",IF(AND(AC2218="SIM",Y2218="Consumo"),"2407",IF(AND(AC2218="NÃO",Y2218="Revenda"),"2102",IF(AND(AC2218="NÃO",Y2218="Consumo"),"2556",)))),REPLACE(I2218,1,1,1))))</f>
        <v/>
      </c>
    </row>
    <row r="2219" customFormat="false" ht="12.8" hidden="false" customHeight="true" outlineLevel="0" collapsed="false">
      <c r="Y2219" s="45"/>
      <c r="Z2219" s="46" t="str">
        <f aca="false">IF(B2219="","",(IFERROR(VLOOKUP(H2219,Dados!A$3:B$15000,2,0),"Não Encontrado")))</f>
        <v/>
      </c>
      <c r="AA2219" s="46" t="str">
        <f aca="false">IF(B2219="","",(IFERROR(VLOOKUP(G2219,Dados!C$3:E$15000,3,0),"Não Encontrado")))</f>
        <v/>
      </c>
      <c r="AB2219" s="46" t="str">
        <f aca="false">IFERROR(IF(Z2219&lt;&gt;"Não Encontrado",Z2219,IF(AA2219&lt;&gt;"Não Encontrado",AA2219,"")),"")</f>
        <v/>
      </c>
      <c r="AC2219" s="45" t="str">
        <f aca="false">IF(B2219="","",IF(AB2219="","NÃO","SIM"))</f>
        <v/>
      </c>
      <c r="AD2219" s="45" t="str">
        <f aca="false">IFERROR(VLOOKUP(G2219,Dados!$P$3:$R$500,3,0),"")</f>
        <v/>
      </c>
      <c r="AE2219" s="45" t="str">
        <f aca="false">IFERROR(VLOOKUP(G2219,Dados!$K$3:$L$500,2,0),"")</f>
        <v/>
      </c>
      <c r="AF2219" s="45" t="str">
        <f aca="false">IFERROR(VLOOKUP(G2219,Dados!$M$3:$N$500,2,0),"")</f>
        <v/>
      </c>
      <c r="AG2219" s="45" t="str">
        <f aca="false">IF(F2219="","",IF(AND(AD2219="",AE2219="",AF2219=""),"-",IF(AND(AD2219="BIT",AE2219="",AF2219=""),"BIT",IF(AND(AE2219="ANEXO I",AD2219="",AF2219=""),"ANEXO I",IF(AND(AF2219="ANEXO II",AD2219="",AE2219=""),"ANEXO II","Escolher")))))</f>
        <v/>
      </c>
      <c r="AH2219" s="45" t="str">
        <f aca="false">IF(AG2219&lt;&gt;"Pneus","",IFERROR(VLOOKUP(R2219,Dados!$X$2:$Z$5,3,0)*(AI2219-Q2219),VLOOKUP(D2219,Dados!$X$7:$Z$33,3,0)*(AI2219-Q2219)))</f>
        <v/>
      </c>
      <c r="AI2219" s="47" t="str">
        <f aca="false">IF(B2219="","",P2219+Q2219+O2219+M2219+L2219-N2219)</f>
        <v/>
      </c>
      <c r="AJ2219" s="48" t="str">
        <f aca="false">IFERROR(IF(AND(AC2219="SIM",AG2219="-",Y2219="REVENDA"),(AB2219/1+1)*AI2219,IF(AND(AC2219="SIM",AG2219="Pneus",Y2219="REVENDA"),(AB2219/1+1)*(AI2219-AH2219),"")),"")</f>
        <v/>
      </c>
      <c r="AK2219" s="48" t="str">
        <f aca="false">IF(AJ2219="","",AJ2219*17%)</f>
        <v/>
      </c>
      <c r="AL2219" s="48" t="str">
        <f aca="false">IFERROR(IF(AC2219="NÃO","",IF(AK2219="","",IF(E2219="Simples Nacional",BF2219,IF(T2219=0.12,U2219*0.5833337002,IF(T2219=0,AI2219*0.07,U2219))))),"")</f>
        <v/>
      </c>
      <c r="AM2219" s="47" t="str">
        <f aca="false">IFERROR(IF(AC2219="NÃO","",IF(OR(AG2219="-",AG2219="Pneus"),AK2219-AL2219,"")),"")</f>
        <v/>
      </c>
      <c r="AN2219" s="48" t="str">
        <f aca="false">IF(AND(Y2219="REVENDA",AC2219="SIM",AG2219="BIT"),((AB2219/1+1)*AI2219)*0.4117,"")</f>
        <v/>
      </c>
      <c r="AO2219" s="48" t="str">
        <f aca="false">IF(AN2219="","",AN2219*17%)</f>
        <v/>
      </c>
      <c r="AP2219" s="49" t="str">
        <f aca="false">IF(AN2219="","",IF(T2219=0.12,(U2219*0.4117)*0.4117,IF(T2219=0,(AI2219*0.07)*0.4117,U2219*0.4117)))</f>
        <v/>
      </c>
      <c r="AQ2219" s="47" t="str">
        <f aca="false">IF(AN2219="","",AO2219-AP2219)</f>
        <v/>
      </c>
      <c r="AR2219" s="50" t="str">
        <f aca="false">IFERROR(IF(AND(AC2219="SIM",Y2219="REVENDA",LEFT(AG2219,5)="ANEXO")*OR(AE2219="ANEXO I",AF2219="ANEXO II"),VLOOKUP(H2219,Dados!G:I,2,0),""),"INSERIR MVA")</f>
        <v/>
      </c>
      <c r="AS2219" s="48" t="str">
        <f aca="false">IF(LEFT(AG2219,5)="ANEXO",VLOOKUP(AG2219,Dados!$X$111:$Z$112,2,0)*(AI2219-Q2219),"")</f>
        <v/>
      </c>
      <c r="AT2219" s="48" t="str">
        <f aca="false">IFERROR(IF(AR2219="","",(AI2219*AR2219)+AI2219),"INSERIR MVA")</f>
        <v/>
      </c>
      <c r="AU2219" s="48" t="str">
        <f aca="false">IF(AT2219="","",IF(AY2219=0.04,U2219,AS2219*AY2219))</f>
        <v/>
      </c>
      <c r="AV2219" s="47" t="str">
        <f aca="false">IFERROR(IF(AU2219="","",(VLOOKUP(AG2219,Dados!$X$111:$Z$112,3,0)*AT2219*0.17)),"INSERIR MVA")</f>
        <v/>
      </c>
      <c r="AW2219" s="47" t="str">
        <f aca="false">IFERROR(IF(AR2219="","",AV2219-AU2219),"")</f>
        <v/>
      </c>
      <c r="AX2219" s="51" t="str">
        <f aca="false">IFERROR(IF(AC2219="NÃO","",IF(AM2219&lt;&gt;"",AM2219-W2219,IF(AQ2219&lt;&gt;"",AQ2219-W2219,IF(AW2219&lt;&gt;"",AW2219-W2219,"")))),"")</f>
        <v/>
      </c>
      <c r="AY2219" s="46" t="str">
        <f aca="false">IFERROR(IF(ISNA(VLOOKUP(R2219,Dados!$X$2:$Y$5,2,0)),VLOOKUP(D2219,Dados!$X$7:$Y$33,2,0),VLOOKUP(R2219,Dados!$X$2:$Y$5,2,0)),"")</f>
        <v/>
      </c>
      <c r="AZ2219" s="52" t="str">
        <f aca="false">IF(C2219="","",IF(AND(Y2219="CONSUMO",AC2219="NÃO")*OR(AG2219="-",AG2219="BIT"),IF(E2219&lt;&gt;"",(AI2219-(P2219+L2219-N2219+Q2219)*AY2219)/0.83),""))</f>
        <v/>
      </c>
      <c r="BA2219" s="51" t="str">
        <f aca="false">IF(AZ2219="","",AZ2219*0.17-((P2219+L2219-N2219+Q2219)*AY2219))</f>
        <v/>
      </c>
      <c r="BB2219" s="51" t="str">
        <f aca="false">IF(AND(Y2219="CONSUMO",AG2219="ANEXO I",AY2219&gt;4%),(AI2219-(P2219+L2219-N2219+Q2219)*0.0514)/0.83*(0.5177)*(0.17)-AI2219*0.0514,IF(AND(Y2219="CONSUMO",AG2219="ANEXO II",AY2219&gt;4%),(AI2219-(P2219+L2219-N2219+Q2219)*0.041)/0.83*(0.3295)*(0.17)-AI2219*0.041,IF(AND(Y2219="CONSUMO",AG2219="ANEXO I",AY2219=4%),(AI2219-(P2219+L2219-N2219+Q2219)*0.04)/0.83*(0.5177)*(0.17)-AI2219*0.04,IF(AND(Y2219="CONSUMO",AG2219="ANEXO II",AY2219=4%),(AI2219-(P2219+L2219-N2219+Q2219)*0.04)/0.83*(0.3295)*(0.17)-AI2219*0.04,""))))</f>
        <v/>
      </c>
      <c r="BC2219" s="51" t="str">
        <f aca="false">IF(C2219="","",IF(AND(Y2219="CONSUMO",AC2219="SIM")*OR(AG2219="-",AG2219="BIT"),IF(E2219&lt;&gt;"",(AI2219-(P2219+L2219-N2219+Q2219)*AY2219)/0.83),""))</f>
        <v/>
      </c>
      <c r="BD2219" s="51" t="str">
        <f aca="false">IF(BC2219="","",BC2219*0.17)</f>
        <v/>
      </c>
      <c r="BE2219" s="51" t="str">
        <f aca="false">IF(I2219=6908,0,IF(BC2219="","",BD2219-((P2219+L2219-N2219+Q2219)*AY2219)))</f>
        <v/>
      </c>
      <c r="BF2219" s="53" t="str">
        <f aca="false">IF(B2219="","",IF(OR(B2219="",E2219="Regime Normal"),0,(AI2219-Q2219)*VLOOKUP(R2219,Dados!$X$98:$Y$108,2,0)))</f>
        <v/>
      </c>
      <c r="BG2219" s="54" t="str">
        <f aca="false">IFERROR(VLOOKUP(I2219,Dados!$AC$27:$AD$43,2,0),IF(B2219="","",IF(D2219&lt;&gt;"MT",IF(AND(AC2219="SIM",Y2219="Revenda"),"2403",IF(AND(AC2219="SIM",Y2219="Consumo"),"2407",IF(AND(AC2219="NÃO",Y2219="Revenda"),"2102",IF(AND(AC2219="NÃO",Y2219="Consumo"),"2556",)))),REPLACE(I2219,1,1,1))))</f>
        <v/>
      </c>
    </row>
    <row r="2220" customFormat="false" ht="12.8" hidden="false" customHeight="true" outlineLevel="0" collapsed="false">
      <c r="Y2220" s="45"/>
      <c r="Z2220" s="46" t="str">
        <f aca="false">IF(B2220="","",(IFERROR(VLOOKUP(H2220,Dados!A$3:B$15000,2,0),"Não Encontrado")))</f>
        <v/>
      </c>
      <c r="AA2220" s="46" t="str">
        <f aca="false">IF(B2220="","",(IFERROR(VLOOKUP(G2220,Dados!C$3:E$15000,3,0),"Não Encontrado")))</f>
        <v/>
      </c>
      <c r="AB2220" s="46" t="str">
        <f aca="false">IFERROR(IF(Z2220&lt;&gt;"Não Encontrado",Z2220,IF(AA2220&lt;&gt;"Não Encontrado",AA2220,"")),"")</f>
        <v/>
      </c>
      <c r="AC2220" s="45" t="str">
        <f aca="false">IF(B2220="","",IF(AB2220="","NÃO","SIM"))</f>
        <v/>
      </c>
      <c r="AD2220" s="45" t="str">
        <f aca="false">IFERROR(VLOOKUP(G2220,Dados!$P$3:$R$500,3,0),"")</f>
        <v/>
      </c>
      <c r="AE2220" s="45" t="str">
        <f aca="false">IFERROR(VLOOKUP(G2220,Dados!$K$3:$L$500,2,0),"")</f>
        <v/>
      </c>
      <c r="AF2220" s="45" t="str">
        <f aca="false">IFERROR(VLOOKUP(G2220,Dados!$M$3:$N$500,2,0),"")</f>
        <v/>
      </c>
      <c r="AG2220" s="45" t="str">
        <f aca="false">IF(F2220="","",IF(AND(AD2220="",AE2220="",AF2220=""),"-",IF(AND(AD2220="BIT",AE2220="",AF2220=""),"BIT",IF(AND(AE2220="ANEXO I",AD2220="",AF2220=""),"ANEXO I",IF(AND(AF2220="ANEXO II",AD2220="",AE2220=""),"ANEXO II","Escolher")))))</f>
        <v/>
      </c>
      <c r="AH2220" s="45" t="str">
        <f aca="false">IF(AG2220&lt;&gt;"Pneus","",IFERROR(VLOOKUP(R2220,Dados!$X$2:$Z$5,3,0)*(AI2220-Q2220),VLOOKUP(D2220,Dados!$X$7:$Z$33,3,0)*(AI2220-Q2220)))</f>
        <v/>
      </c>
      <c r="AI2220" s="47" t="str">
        <f aca="false">IF(B2220="","",P2220+Q2220+O2220+M2220+L2220-N2220)</f>
        <v/>
      </c>
      <c r="AJ2220" s="48" t="str">
        <f aca="false">IFERROR(IF(AND(AC2220="SIM",AG2220="-",Y2220="REVENDA"),(AB2220/1+1)*AI2220,IF(AND(AC2220="SIM",AG2220="Pneus",Y2220="REVENDA"),(AB2220/1+1)*(AI2220-AH2220),"")),"")</f>
        <v/>
      </c>
      <c r="AK2220" s="48" t="str">
        <f aca="false">IF(AJ2220="","",AJ2220*17%)</f>
        <v/>
      </c>
      <c r="AL2220" s="48" t="str">
        <f aca="false">IFERROR(IF(AC2220="NÃO","",IF(AK2220="","",IF(E2220="Simples Nacional",BF2220,IF(T2220=0.12,U2220*0.5833337002,IF(T2220=0,AI2220*0.07,U2220))))),"")</f>
        <v/>
      </c>
      <c r="AM2220" s="47" t="str">
        <f aca="false">IFERROR(IF(AC2220="NÃO","",IF(OR(AG2220="-",AG2220="Pneus"),AK2220-AL2220,"")),"")</f>
        <v/>
      </c>
      <c r="AN2220" s="48" t="str">
        <f aca="false">IF(AND(Y2220="REVENDA",AC2220="SIM",AG2220="BIT"),((AB2220/1+1)*AI2220)*0.4117,"")</f>
        <v/>
      </c>
      <c r="AO2220" s="48" t="str">
        <f aca="false">IF(AN2220="","",AN2220*17%)</f>
        <v/>
      </c>
      <c r="AP2220" s="49" t="str">
        <f aca="false">IF(AN2220="","",IF(T2220=0.12,(U2220*0.4117)*0.4117,IF(T2220=0,(AI2220*0.07)*0.4117,U2220*0.4117)))</f>
        <v/>
      </c>
      <c r="AQ2220" s="47" t="str">
        <f aca="false">IF(AN2220="","",AO2220-AP2220)</f>
        <v/>
      </c>
      <c r="AR2220" s="50" t="str">
        <f aca="false">IFERROR(IF(AND(AC2220="SIM",Y2220="REVENDA",LEFT(AG2220,5)="ANEXO")*OR(AE2220="ANEXO I",AF2220="ANEXO II"),VLOOKUP(H2220,Dados!G:I,2,0),""),"INSERIR MVA")</f>
        <v/>
      </c>
      <c r="AS2220" s="48" t="str">
        <f aca="false">IF(LEFT(AG2220,5)="ANEXO",VLOOKUP(AG2220,Dados!$X$111:$Z$112,2,0)*(AI2220-Q2220),"")</f>
        <v/>
      </c>
      <c r="AT2220" s="48" t="str">
        <f aca="false">IFERROR(IF(AR2220="","",(AI2220*AR2220)+AI2220),"INSERIR MVA")</f>
        <v/>
      </c>
      <c r="AU2220" s="48" t="str">
        <f aca="false">IF(AT2220="","",IF(AY2220=0.04,U2220,AS2220*AY2220))</f>
        <v/>
      </c>
      <c r="AV2220" s="47" t="str">
        <f aca="false">IFERROR(IF(AU2220="","",(VLOOKUP(AG2220,Dados!$X$111:$Z$112,3,0)*AT2220*0.17)),"INSERIR MVA")</f>
        <v/>
      </c>
      <c r="AW2220" s="47" t="str">
        <f aca="false">IFERROR(IF(AR2220="","",AV2220-AU2220),"")</f>
        <v/>
      </c>
      <c r="AX2220" s="51" t="str">
        <f aca="false">IFERROR(IF(AC2220="NÃO","",IF(AM2220&lt;&gt;"",AM2220-W2220,IF(AQ2220&lt;&gt;"",AQ2220-W2220,IF(AW2220&lt;&gt;"",AW2220-W2220,"")))),"")</f>
        <v/>
      </c>
      <c r="AY2220" s="46" t="str">
        <f aca="false">IFERROR(IF(ISNA(VLOOKUP(R2220,Dados!$X$2:$Y$5,2,0)),VLOOKUP(D2220,Dados!$X$7:$Y$33,2,0),VLOOKUP(R2220,Dados!$X$2:$Y$5,2,0)),"")</f>
        <v/>
      </c>
      <c r="AZ2220" s="52" t="str">
        <f aca="false">IF(C2220="","",IF(AND(Y2220="CONSUMO",AC2220="NÃO")*OR(AG2220="-",AG2220="BIT"),IF(E2220&lt;&gt;"",(AI2220-(P2220+L2220-N2220+Q2220)*AY2220)/0.83),""))</f>
        <v/>
      </c>
      <c r="BA2220" s="51" t="str">
        <f aca="false">IF(AZ2220="","",AZ2220*0.17-((P2220+L2220-N2220+Q2220)*AY2220))</f>
        <v/>
      </c>
      <c r="BB2220" s="51" t="str">
        <f aca="false">IF(AND(Y2220="CONSUMO",AG2220="ANEXO I",AY2220&gt;4%),(AI2220-(P2220+L2220-N2220+Q2220)*0.0514)/0.83*(0.5177)*(0.17)-AI2220*0.0514,IF(AND(Y2220="CONSUMO",AG2220="ANEXO II",AY2220&gt;4%),(AI2220-(P2220+L2220-N2220+Q2220)*0.041)/0.83*(0.3295)*(0.17)-AI2220*0.041,IF(AND(Y2220="CONSUMO",AG2220="ANEXO I",AY2220=4%),(AI2220-(P2220+L2220-N2220+Q2220)*0.04)/0.83*(0.5177)*(0.17)-AI2220*0.04,IF(AND(Y2220="CONSUMO",AG2220="ANEXO II",AY2220=4%),(AI2220-(P2220+L2220-N2220+Q2220)*0.04)/0.83*(0.3295)*(0.17)-AI2220*0.04,""))))</f>
        <v/>
      </c>
      <c r="BC2220" s="51" t="str">
        <f aca="false">IF(C2220="","",IF(AND(Y2220="CONSUMO",AC2220="SIM")*OR(AG2220="-",AG2220="BIT"),IF(E2220&lt;&gt;"",(AI2220-(P2220+L2220-N2220+Q2220)*AY2220)/0.83),""))</f>
        <v/>
      </c>
      <c r="BD2220" s="51" t="str">
        <f aca="false">IF(BC2220="","",BC2220*0.17)</f>
        <v/>
      </c>
      <c r="BE2220" s="51" t="str">
        <f aca="false">IF(I2220=6908,0,IF(BC2220="","",BD2220-((P2220+L2220-N2220+Q2220)*AY2220)))</f>
        <v/>
      </c>
      <c r="BF2220" s="53" t="str">
        <f aca="false">IF(B2220="","",IF(OR(B2220="",E2220="Regime Normal"),0,(AI2220-Q2220)*VLOOKUP(R2220,Dados!$X$98:$Y$108,2,0)))</f>
        <v/>
      </c>
      <c r="BG2220" s="54" t="str">
        <f aca="false">IFERROR(VLOOKUP(I2220,Dados!$AC$27:$AD$43,2,0),IF(B2220="","",IF(D2220&lt;&gt;"MT",IF(AND(AC2220="SIM",Y2220="Revenda"),"2403",IF(AND(AC2220="SIM",Y2220="Consumo"),"2407",IF(AND(AC2220="NÃO",Y2220="Revenda"),"2102",IF(AND(AC2220="NÃO",Y2220="Consumo"),"2556",)))),REPLACE(I2220,1,1,1))))</f>
        <v/>
      </c>
    </row>
    <row r="2221" customFormat="false" ht="12.8" hidden="false" customHeight="true" outlineLevel="0" collapsed="false">
      <c r="Y2221" s="45"/>
      <c r="Z2221" s="46" t="str">
        <f aca="false">IF(B2221="","",(IFERROR(VLOOKUP(H2221,Dados!A$3:B$15000,2,0),"Não Encontrado")))</f>
        <v/>
      </c>
      <c r="AA2221" s="46" t="str">
        <f aca="false">IF(B2221="","",(IFERROR(VLOOKUP(G2221,Dados!C$3:E$15000,3,0),"Não Encontrado")))</f>
        <v/>
      </c>
      <c r="AB2221" s="46" t="str">
        <f aca="false">IFERROR(IF(Z2221&lt;&gt;"Não Encontrado",Z2221,IF(AA2221&lt;&gt;"Não Encontrado",AA2221,"")),"")</f>
        <v/>
      </c>
      <c r="AC2221" s="45" t="str">
        <f aca="false">IF(B2221="","",IF(AB2221="","NÃO","SIM"))</f>
        <v/>
      </c>
      <c r="AD2221" s="45" t="str">
        <f aca="false">IFERROR(VLOOKUP(G2221,Dados!$P$3:$R$500,3,0),"")</f>
        <v/>
      </c>
      <c r="AE2221" s="45" t="str">
        <f aca="false">IFERROR(VLOOKUP(G2221,Dados!$K$3:$L$500,2,0),"")</f>
        <v/>
      </c>
      <c r="AF2221" s="45" t="str">
        <f aca="false">IFERROR(VLOOKUP(G2221,Dados!$M$3:$N$500,2,0),"")</f>
        <v/>
      </c>
      <c r="AG2221" s="45" t="str">
        <f aca="false">IF(F2221="","",IF(AND(AD2221="",AE2221="",AF2221=""),"-",IF(AND(AD2221="BIT",AE2221="",AF2221=""),"BIT",IF(AND(AE2221="ANEXO I",AD2221="",AF2221=""),"ANEXO I",IF(AND(AF2221="ANEXO II",AD2221="",AE2221=""),"ANEXO II","Escolher")))))</f>
        <v/>
      </c>
      <c r="AH2221" s="45" t="str">
        <f aca="false">IF(AG2221&lt;&gt;"Pneus","",IFERROR(VLOOKUP(R2221,Dados!$X$2:$Z$5,3,0)*(AI2221-Q2221),VLOOKUP(D2221,Dados!$X$7:$Z$33,3,0)*(AI2221-Q2221)))</f>
        <v/>
      </c>
      <c r="AI2221" s="47" t="str">
        <f aca="false">IF(B2221="","",P2221+Q2221+O2221+M2221+L2221-N2221)</f>
        <v/>
      </c>
      <c r="AJ2221" s="48" t="str">
        <f aca="false">IFERROR(IF(AND(AC2221="SIM",AG2221="-",Y2221="REVENDA"),(AB2221/1+1)*AI2221,IF(AND(AC2221="SIM",AG2221="Pneus",Y2221="REVENDA"),(AB2221/1+1)*(AI2221-AH2221),"")),"")</f>
        <v/>
      </c>
      <c r="AK2221" s="48" t="str">
        <f aca="false">IF(AJ2221="","",AJ2221*17%)</f>
        <v/>
      </c>
      <c r="AL2221" s="48" t="str">
        <f aca="false">IFERROR(IF(AC2221="NÃO","",IF(AK2221="","",IF(E2221="Simples Nacional",BF2221,IF(T2221=0.12,U2221*0.5833337002,IF(T2221=0,AI2221*0.07,U2221))))),"")</f>
        <v/>
      </c>
      <c r="AM2221" s="47" t="str">
        <f aca="false">IFERROR(IF(AC2221="NÃO","",IF(OR(AG2221="-",AG2221="Pneus"),AK2221-AL2221,"")),"")</f>
        <v/>
      </c>
      <c r="AN2221" s="48" t="str">
        <f aca="false">IF(AND(Y2221="REVENDA",AC2221="SIM",AG2221="BIT"),((AB2221/1+1)*AI2221)*0.4117,"")</f>
        <v/>
      </c>
      <c r="AO2221" s="48" t="str">
        <f aca="false">IF(AN2221="","",AN2221*17%)</f>
        <v/>
      </c>
      <c r="AP2221" s="49" t="str">
        <f aca="false">IF(AN2221="","",IF(T2221=0.12,(U2221*0.4117)*0.4117,IF(T2221=0,(AI2221*0.07)*0.4117,U2221*0.4117)))</f>
        <v/>
      </c>
      <c r="AQ2221" s="47" t="str">
        <f aca="false">IF(AN2221="","",AO2221-AP2221)</f>
        <v/>
      </c>
      <c r="AR2221" s="50" t="str">
        <f aca="false">IFERROR(IF(AND(AC2221="SIM",Y2221="REVENDA",LEFT(AG2221,5)="ANEXO")*OR(AE2221="ANEXO I",AF2221="ANEXO II"),VLOOKUP(H2221,Dados!G:I,2,0),""),"INSERIR MVA")</f>
        <v/>
      </c>
      <c r="AS2221" s="48" t="str">
        <f aca="false">IF(LEFT(AG2221,5)="ANEXO",VLOOKUP(AG2221,Dados!$X$111:$Z$112,2,0)*(AI2221-Q2221),"")</f>
        <v/>
      </c>
      <c r="AT2221" s="48" t="str">
        <f aca="false">IFERROR(IF(AR2221="","",(AI2221*AR2221)+AI2221),"INSERIR MVA")</f>
        <v/>
      </c>
      <c r="AU2221" s="48" t="str">
        <f aca="false">IF(AT2221="","",IF(AY2221=0.04,U2221,AS2221*AY2221))</f>
        <v/>
      </c>
      <c r="AV2221" s="47" t="str">
        <f aca="false">IFERROR(IF(AU2221="","",(VLOOKUP(AG2221,Dados!$X$111:$Z$112,3,0)*AT2221*0.17)),"INSERIR MVA")</f>
        <v/>
      </c>
      <c r="AW2221" s="47" t="str">
        <f aca="false">IFERROR(IF(AR2221="","",AV2221-AU2221),"")</f>
        <v/>
      </c>
      <c r="AX2221" s="51" t="str">
        <f aca="false">IFERROR(IF(AC2221="NÃO","",IF(AM2221&lt;&gt;"",AM2221-W2221,IF(AQ2221&lt;&gt;"",AQ2221-W2221,IF(AW2221&lt;&gt;"",AW2221-W2221,"")))),"")</f>
        <v/>
      </c>
      <c r="AY2221" s="46" t="str">
        <f aca="false">IFERROR(IF(ISNA(VLOOKUP(R2221,Dados!$X$2:$Y$5,2,0)),VLOOKUP(D2221,Dados!$X$7:$Y$33,2,0),VLOOKUP(R2221,Dados!$X$2:$Y$5,2,0)),"")</f>
        <v/>
      </c>
      <c r="AZ2221" s="52" t="str">
        <f aca="false">IF(C2221="","",IF(AND(Y2221="CONSUMO",AC2221="NÃO")*OR(AG2221="-",AG2221="BIT"),IF(E2221&lt;&gt;"",(AI2221-(P2221+L2221-N2221+Q2221)*AY2221)/0.83),""))</f>
        <v/>
      </c>
      <c r="BA2221" s="51" t="str">
        <f aca="false">IF(AZ2221="","",AZ2221*0.17-((P2221+L2221-N2221+Q2221)*AY2221))</f>
        <v/>
      </c>
      <c r="BB2221" s="51" t="str">
        <f aca="false">IF(AND(Y2221="CONSUMO",AG2221="ANEXO I",AY2221&gt;4%),(AI2221-(P2221+L2221-N2221+Q2221)*0.0514)/0.83*(0.5177)*(0.17)-AI2221*0.0514,IF(AND(Y2221="CONSUMO",AG2221="ANEXO II",AY2221&gt;4%),(AI2221-(P2221+L2221-N2221+Q2221)*0.041)/0.83*(0.3295)*(0.17)-AI2221*0.041,IF(AND(Y2221="CONSUMO",AG2221="ANEXO I",AY2221=4%),(AI2221-(P2221+L2221-N2221+Q2221)*0.04)/0.83*(0.5177)*(0.17)-AI2221*0.04,IF(AND(Y2221="CONSUMO",AG2221="ANEXO II",AY2221=4%),(AI2221-(P2221+L2221-N2221+Q2221)*0.04)/0.83*(0.3295)*(0.17)-AI2221*0.04,""))))</f>
        <v/>
      </c>
      <c r="BC2221" s="51" t="str">
        <f aca="false">IF(C2221="","",IF(AND(Y2221="CONSUMO",AC2221="SIM")*OR(AG2221="-",AG2221="BIT"),IF(E2221&lt;&gt;"",(AI2221-(P2221+L2221-N2221+Q2221)*AY2221)/0.83),""))</f>
        <v/>
      </c>
      <c r="BD2221" s="51" t="str">
        <f aca="false">IF(BC2221="","",BC2221*0.17)</f>
        <v/>
      </c>
      <c r="BE2221" s="51" t="str">
        <f aca="false">IF(I2221=6908,0,IF(BC2221="","",BD2221-((P2221+L2221-N2221+Q2221)*AY2221)))</f>
        <v/>
      </c>
      <c r="BF2221" s="53" t="str">
        <f aca="false">IF(B2221="","",IF(OR(B2221="",E2221="Regime Normal"),0,(AI2221-Q2221)*VLOOKUP(R2221,Dados!$X$98:$Y$108,2,0)))</f>
        <v/>
      </c>
      <c r="BG2221" s="54" t="str">
        <f aca="false">IFERROR(VLOOKUP(I2221,Dados!$AC$27:$AD$43,2,0),IF(B2221="","",IF(D2221&lt;&gt;"MT",IF(AND(AC2221="SIM",Y2221="Revenda"),"2403",IF(AND(AC2221="SIM",Y2221="Consumo"),"2407",IF(AND(AC2221="NÃO",Y2221="Revenda"),"2102",IF(AND(AC2221="NÃO",Y2221="Consumo"),"2556",)))),REPLACE(I2221,1,1,1))))</f>
        <v/>
      </c>
    </row>
    <row r="2222" customFormat="false" ht="12.8" hidden="false" customHeight="true" outlineLevel="0" collapsed="false">
      <c r="Y2222" s="45"/>
      <c r="Z2222" s="46" t="str">
        <f aca="false">IF(B2222="","",(IFERROR(VLOOKUP(H2222,Dados!A$3:B$15000,2,0),"Não Encontrado")))</f>
        <v/>
      </c>
      <c r="AA2222" s="46" t="str">
        <f aca="false">IF(B2222="","",(IFERROR(VLOOKUP(G2222,Dados!C$3:E$15000,3,0),"Não Encontrado")))</f>
        <v/>
      </c>
      <c r="AB2222" s="46" t="str">
        <f aca="false">IFERROR(IF(Z2222&lt;&gt;"Não Encontrado",Z2222,IF(AA2222&lt;&gt;"Não Encontrado",AA2222,"")),"")</f>
        <v/>
      </c>
      <c r="AC2222" s="45" t="str">
        <f aca="false">IF(B2222="","",IF(AB2222="","NÃO","SIM"))</f>
        <v/>
      </c>
      <c r="AD2222" s="45" t="str">
        <f aca="false">IFERROR(VLOOKUP(G2222,Dados!$P$3:$R$500,3,0),"")</f>
        <v/>
      </c>
      <c r="AE2222" s="45" t="str">
        <f aca="false">IFERROR(VLOOKUP(G2222,Dados!$K$3:$L$500,2,0),"")</f>
        <v/>
      </c>
      <c r="AF2222" s="45" t="str">
        <f aca="false">IFERROR(VLOOKUP(G2222,Dados!$M$3:$N$500,2,0),"")</f>
        <v/>
      </c>
      <c r="AG2222" s="45" t="str">
        <f aca="false">IF(F2222="","",IF(AND(AD2222="",AE2222="",AF2222=""),"-",IF(AND(AD2222="BIT",AE2222="",AF2222=""),"BIT",IF(AND(AE2222="ANEXO I",AD2222="",AF2222=""),"ANEXO I",IF(AND(AF2222="ANEXO II",AD2222="",AE2222=""),"ANEXO II","Escolher")))))</f>
        <v/>
      </c>
      <c r="AH2222" s="45" t="str">
        <f aca="false">IF(AG2222&lt;&gt;"Pneus","",IFERROR(VLOOKUP(R2222,Dados!$X$2:$Z$5,3,0)*(AI2222-Q2222),VLOOKUP(D2222,Dados!$X$7:$Z$33,3,0)*(AI2222-Q2222)))</f>
        <v/>
      </c>
      <c r="AI2222" s="47" t="str">
        <f aca="false">IF(B2222="","",P2222+Q2222+O2222+M2222+L2222-N2222)</f>
        <v/>
      </c>
      <c r="AJ2222" s="48" t="str">
        <f aca="false">IFERROR(IF(AND(AC2222="SIM",AG2222="-",Y2222="REVENDA"),(AB2222/1+1)*AI2222,IF(AND(AC2222="SIM",AG2222="Pneus",Y2222="REVENDA"),(AB2222/1+1)*(AI2222-AH2222),"")),"")</f>
        <v/>
      </c>
      <c r="AK2222" s="48" t="str">
        <f aca="false">IF(AJ2222="","",AJ2222*17%)</f>
        <v/>
      </c>
      <c r="AL2222" s="48" t="str">
        <f aca="false">IFERROR(IF(AC2222="NÃO","",IF(AK2222="","",IF(E2222="Simples Nacional",BF2222,IF(T2222=0.12,U2222*0.5833337002,IF(T2222=0,AI2222*0.07,U2222))))),"")</f>
        <v/>
      </c>
      <c r="AM2222" s="47" t="str">
        <f aca="false">IFERROR(IF(AC2222="NÃO","",IF(OR(AG2222="-",AG2222="Pneus"),AK2222-AL2222,"")),"")</f>
        <v/>
      </c>
      <c r="AN2222" s="48" t="str">
        <f aca="false">IF(AND(Y2222="REVENDA",AC2222="SIM",AG2222="BIT"),((AB2222/1+1)*AI2222)*0.4117,"")</f>
        <v/>
      </c>
      <c r="AO2222" s="48" t="str">
        <f aca="false">IF(AN2222="","",AN2222*17%)</f>
        <v/>
      </c>
      <c r="AP2222" s="49" t="str">
        <f aca="false">IF(AN2222="","",IF(T2222=0.12,(U2222*0.4117)*0.4117,IF(T2222=0,(AI2222*0.07)*0.4117,U2222*0.4117)))</f>
        <v/>
      </c>
      <c r="AQ2222" s="47" t="str">
        <f aca="false">IF(AN2222="","",AO2222-AP2222)</f>
        <v/>
      </c>
      <c r="AR2222" s="50" t="str">
        <f aca="false">IFERROR(IF(AND(AC2222="SIM",Y2222="REVENDA",LEFT(AG2222,5)="ANEXO")*OR(AE2222="ANEXO I",AF2222="ANEXO II"),VLOOKUP(H2222,Dados!G:I,2,0),""),"INSERIR MVA")</f>
        <v/>
      </c>
      <c r="AS2222" s="48" t="str">
        <f aca="false">IF(LEFT(AG2222,5)="ANEXO",VLOOKUP(AG2222,Dados!$X$111:$Z$112,2,0)*(AI2222-Q2222),"")</f>
        <v/>
      </c>
      <c r="AT2222" s="48" t="str">
        <f aca="false">IFERROR(IF(AR2222="","",(AI2222*AR2222)+AI2222),"INSERIR MVA")</f>
        <v/>
      </c>
      <c r="AU2222" s="48" t="str">
        <f aca="false">IF(AT2222="","",IF(AY2222=0.04,U2222,AS2222*AY2222))</f>
        <v/>
      </c>
      <c r="AV2222" s="47" t="str">
        <f aca="false">IFERROR(IF(AU2222="","",(VLOOKUP(AG2222,Dados!$X$111:$Z$112,3,0)*AT2222*0.17)),"INSERIR MVA")</f>
        <v/>
      </c>
      <c r="AW2222" s="47" t="str">
        <f aca="false">IFERROR(IF(AR2222="","",AV2222-AU2222),"")</f>
        <v/>
      </c>
      <c r="AX2222" s="51" t="str">
        <f aca="false">IFERROR(IF(AC2222="NÃO","",IF(AM2222&lt;&gt;"",AM2222-W2222,IF(AQ2222&lt;&gt;"",AQ2222-W2222,IF(AW2222&lt;&gt;"",AW2222-W2222,"")))),"")</f>
        <v/>
      </c>
      <c r="AY2222" s="46" t="str">
        <f aca="false">IFERROR(IF(ISNA(VLOOKUP(R2222,Dados!$X$2:$Y$5,2,0)),VLOOKUP(D2222,Dados!$X$7:$Y$33,2,0),VLOOKUP(R2222,Dados!$X$2:$Y$5,2,0)),"")</f>
        <v/>
      </c>
      <c r="AZ2222" s="52" t="str">
        <f aca="false">IF(C2222="","",IF(AND(Y2222="CONSUMO",AC2222="NÃO")*OR(AG2222="-",AG2222="BIT"),IF(E2222&lt;&gt;"",(AI2222-(P2222+L2222-N2222+Q2222)*AY2222)/0.83),""))</f>
        <v/>
      </c>
      <c r="BA2222" s="51" t="str">
        <f aca="false">IF(AZ2222="","",AZ2222*0.17-((P2222+L2222-N2222+Q2222)*AY2222))</f>
        <v/>
      </c>
      <c r="BB2222" s="51" t="str">
        <f aca="false">IF(AND(Y2222="CONSUMO",AG2222="ANEXO I",AY2222&gt;4%),(AI2222-(P2222+L2222-N2222+Q2222)*0.0514)/0.83*(0.5177)*(0.17)-AI2222*0.0514,IF(AND(Y2222="CONSUMO",AG2222="ANEXO II",AY2222&gt;4%),(AI2222-(P2222+L2222-N2222+Q2222)*0.041)/0.83*(0.3295)*(0.17)-AI2222*0.041,IF(AND(Y2222="CONSUMO",AG2222="ANEXO I",AY2222=4%),(AI2222-(P2222+L2222-N2222+Q2222)*0.04)/0.83*(0.5177)*(0.17)-AI2222*0.04,IF(AND(Y2222="CONSUMO",AG2222="ANEXO II",AY2222=4%),(AI2222-(P2222+L2222-N2222+Q2222)*0.04)/0.83*(0.3295)*(0.17)-AI2222*0.04,""))))</f>
        <v/>
      </c>
      <c r="BC2222" s="51" t="str">
        <f aca="false">IF(C2222="","",IF(AND(Y2222="CONSUMO",AC2222="SIM")*OR(AG2222="-",AG2222="BIT"),IF(E2222&lt;&gt;"",(AI2222-(P2222+L2222-N2222+Q2222)*AY2222)/0.83),""))</f>
        <v/>
      </c>
      <c r="BD2222" s="51" t="str">
        <f aca="false">IF(BC2222="","",BC2222*0.17)</f>
        <v/>
      </c>
      <c r="BE2222" s="51" t="str">
        <f aca="false">IF(I2222=6908,0,IF(BC2222="","",BD2222-((P2222+L2222-N2222+Q2222)*AY2222)))</f>
        <v/>
      </c>
      <c r="BF2222" s="53" t="str">
        <f aca="false">IF(B2222="","",IF(OR(B2222="",E2222="Regime Normal"),0,(AI2222-Q2222)*VLOOKUP(R2222,Dados!$X$98:$Y$108,2,0)))</f>
        <v/>
      </c>
      <c r="BG2222" s="54" t="str">
        <f aca="false">IFERROR(VLOOKUP(I2222,Dados!$AC$27:$AD$43,2,0),IF(B2222="","",IF(D2222&lt;&gt;"MT",IF(AND(AC2222="SIM",Y2222="Revenda"),"2403",IF(AND(AC2222="SIM",Y2222="Consumo"),"2407",IF(AND(AC2222="NÃO",Y2222="Revenda"),"2102",IF(AND(AC2222="NÃO",Y2222="Consumo"),"2556",)))),REPLACE(I2222,1,1,1))))</f>
        <v/>
      </c>
    </row>
    <row r="2223" customFormat="false" ht="12.8" hidden="false" customHeight="true" outlineLevel="0" collapsed="false">
      <c r="Y2223" s="45"/>
      <c r="Z2223" s="46" t="str">
        <f aca="false">IF(B2223="","",(IFERROR(VLOOKUP(H2223,Dados!A$3:B$15000,2,0),"Não Encontrado")))</f>
        <v/>
      </c>
      <c r="AA2223" s="46" t="str">
        <f aca="false">IF(B2223="","",(IFERROR(VLOOKUP(G2223,Dados!C$3:E$15000,3,0),"Não Encontrado")))</f>
        <v/>
      </c>
      <c r="AB2223" s="46" t="str">
        <f aca="false">IFERROR(IF(Z2223&lt;&gt;"Não Encontrado",Z2223,IF(AA2223&lt;&gt;"Não Encontrado",AA2223,"")),"")</f>
        <v/>
      </c>
      <c r="AC2223" s="45" t="str">
        <f aca="false">IF(B2223="","",IF(AB2223="","NÃO","SIM"))</f>
        <v/>
      </c>
      <c r="AD2223" s="45" t="str">
        <f aca="false">IFERROR(VLOOKUP(G2223,Dados!$P$3:$R$500,3,0),"")</f>
        <v/>
      </c>
      <c r="AE2223" s="45" t="str">
        <f aca="false">IFERROR(VLOOKUP(G2223,Dados!$K$3:$L$500,2,0),"")</f>
        <v/>
      </c>
      <c r="AF2223" s="45" t="str">
        <f aca="false">IFERROR(VLOOKUP(G2223,Dados!$M$3:$N$500,2,0),"")</f>
        <v/>
      </c>
      <c r="AG2223" s="45" t="str">
        <f aca="false">IF(F2223="","",IF(AND(AD2223="",AE2223="",AF2223=""),"-",IF(AND(AD2223="BIT",AE2223="",AF2223=""),"BIT",IF(AND(AE2223="ANEXO I",AD2223="",AF2223=""),"ANEXO I",IF(AND(AF2223="ANEXO II",AD2223="",AE2223=""),"ANEXO II","Escolher")))))</f>
        <v/>
      </c>
      <c r="AH2223" s="45" t="str">
        <f aca="false">IF(AG2223&lt;&gt;"Pneus","",IFERROR(VLOOKUP(R2223,Dados!$X$2:$Z$5,3,0)*(AI2223-Q2223),VLOOKUP(D2223,Dados!$X$7:$Z$33,3,0)*(AI2223-Q2223)))</f>
        <v/>
      </c>
      <c r="AI2223" s="47" t="str">
        <f aca="false">IF(B2223="","",P2223+Q2223+O2223+M2223+L2223-N2223)</f>
        <v/>
      </c>
      <c r="AJ2223" s="48" t="str">
        <f aca="false">IFERROR(IF(AND(AC2223="SIM",AG2223="-",Y2223="REVENDA"),(AB2223/1+1)*AI2223,IF(AND(AC2223="SIM",AG2223="Pneus",Y2223="REVENDA"),(AB2223/1+1)*(AI2223-AH2223),"")),"")</f>
        <v/>
      </c>
      <c r="AK2223" s="48" t="str">
        <f aca="false">IF(AJ2223="","",AJ2223*17%)</f>
        <v/>
      </c>
      <c r="AL2223" s="48" t="str">
        <f aca="false">IFERROR(IF(AC2223="NÃO","",IF(AK2223="","",IF(E2223="Simples Nacional",BF2223,IF(T2223=0.12,U2223*0.5833337002,IF(T2223=0,AI2223*0.07,U2223))))),"")</f>
        <v/>
      </c>
      <c r="AM2223" s="47" t="str">
        <f aca="false">IFERROR(IF(AC2223="NÃO","",IF(OR(AG2223="-",AG2223="Pneus"),AK2223-AL2223,"")),"")</f>
        <v/>
      </c>
      <c r="AN2223" s="48" t="str">
        <f aca="false">IF(AND(Y2223="REVENDA",AC2223="SIM",AG2223="BIT"),((AB2223/1+1)*AI2223)*0.4117,"")</f>
        <v/>
      </c>
      <c r="AO2223" s="48" t="str">
        <f aca="false">IF(AN2223="","",AN2223*17%)</f>
        <v/>
      </c>
      <c r="AP2223" s="49" t="str">
        <f aca="false">IF(AN2223="","",IF(T2223=0.12,(U2223*0.4117)*0.4117,IF(T2223=0,(AI2223*0.07)*0.4117,U2223*0.4117)))</f>
        <v/>
      </c>
      <c r="AQ2223" s="47" t="str">
        <f aca="false">IF(AN2223="","",AO2223-AP2223)</f>
        <v/>
      </c>
      <c r="AR2223" s="50" t="str">
        <f aca="false">IFERROR(IF(AND(AC2223="SIM",Y2223="REVENDA",LEFT(AG2223,5)="ANEXO")*OR(AE2223="ANEXO I",AF2223="ANEXO II"),VLOOKUP(H2223,Dados!G:I,2,0),""),"INSERIR MVA")</f>
        <v/>
      </c>
      <c r="AS2223" s="48" t="str">
        <f aca="false">IF(LEFT(AG2223,5)="ANEXO",VLOOKUP(AG2223,Dados!$X$111:$Z$112,2,0)*(AI2223-Q2223),"")</f>
        <v/>
      </c>
      <c r="AT2223" s="48" t="str">
        <f aca="false">IFERROR(IF(AR2223="","",(AI2223*AR2223)+AI2223),"INSERIR MVA")</f>
        <v/>
      </c>
      <c r="AU2223" s="48" t="str">
        <f aca="false">IF(AT2223="","",IF(AY2223=0.04,U2223,AS2223*AY2223))</f>
        <v/>
      </c>
      <c r="AV2223" s="47" t="str">
        <f aca="false">IFERROR(IF(AU2223="","",(VLOOKUP(AG2223,Dados!$X$111:$Z$112,3,0)*AT2223*0.17)),"INSERIR MVA")</f>
        <v/>
      </c>
      <c r="AW2223" s="47" t="str">
        <f aca="false">IFERROR(IF(AR2223="","",AV2223-AU2223),"")</f>
        <v/>
      </c>
      <c r="AX2223" s="51" t="str">
        <f aca="false">IFERROR(IF(AC2223="NÃO","",IF(AM2223&lt;&gt;"",AM2223-W2223,IF(AQ2223&lt;&gt;"",AQ2223-W2223,IF(AW2223&lt;&gt;"",AW2223-W2223,"")))),"")</f>
        <v/>
      </c>
      <c r="AY2223" s="46" t="str">
        <f aca="false">IFERROR(IF(ISNA(VLOOKUP(R2223,Dados!$X$2:$Y$5,2,0)),VLOOKUP(D2223,Dados!$X$7:$Y$33,2,0),VLOOKUP(R2223,Dados!$X$2:$Y$5,2,0)),"")</f>
        <v/>
      </c>
      <c r="AZ2223" s="52" t="str">
        <f aca="false">IF(C2223="","",IF(AND(Y2223="CONSUMO",AC2223="NÃO")*OR(AG2223="-",AG2223="BIT"),IF(E2223&lt;&gt;"",(AI2223-(P2223+L2223-N2223+Q2223)*AY2223)/0.83),""))</f>
        <v/>
      </c>
      <c r="BA2223" s="51" t="str">
        <f aca="false">IF(AZ2223="","",AZ2223*0.17-((P2223+L2223-N2223+Q2223)*AY2223))</f>
        <v/>
      </c>
      <c r="BB2223" s="51" t="str">
        <f aca="false">IF(AND(Y2223="CONSUMO",AG2223="ANEXO I",AY2223&gt;4%),(AI2223-(P2223+L2223-N2223+Q2223)*0.0514)/0.83*(0.5177)*(0.17)-AI2223*0.0514,IF(AND(Y2223="CONSUMO",AG2223="ANEXO II",AY2223&gt;4%),(AI2223-(P2223+L2223-N2223+Q2223)*0.041)/0.83*(0.3295)*(0.17)-AI2223*0.041,IF(AND(Y2223="CONSUMO",AG2223="ANEXO I",AY2223=4%),(AI2223-(P2223+L2223-N2223+Q2223)*0.04)/0.83*(0.5177)*(0.17)-AI2223*0.04,IF(AND(Y2223="CONSUMO",AG2223="ANEXO II",AY2223=4%),(AI2223-(P2223+L2223-N2223+Q2223)*0.04)/0.83*(0.3295)*(0.17)-AI2223*0.04,""))))</f>
        <v/>
      </c>
      <c r="BC2223" s="51" t="str">
        <f aca="false">IF(C2223="","",IF(AND(Y2223="CONSUMO",AC2223="SIM")*OR(AG2223="-",AG2223="BIT"),IF(E2223&lt;&gt;"",(AI2223-(P2223+L2223-N2223+Q2223)*AY2223)/0.83),""))</f>
        <v/>
      </c>
      <c r="BD2223" s="51" t="str">
        <f aca="false">IF(BC2223="","",BC2223*0.17)</f>
        <v/>
      </c>
      <c r="BE2223" s="51" t="str">
        <f aca="false">IF(I2223=6908,0,IF(BC2223="","",BD2223-((P2223+L2223-N2223+Q2223)*AY2223)))</f>
        <v/>
      </c>
      <c r="BF2223" s="53" t="str">
        <f aca="false">IF(B2223="","",IF(OR(B2223="",E2223="Regime Normal"),0,(AI2223-Q2223)*VLOOKUP(R2223,Dados!$X$98:$Y$108,2,0)))</f>
        <v/>
      </c>
      <c r="BG2223" s="54" t="str">
        <f aca="false">IFERROR(VLOOKUP(I2223,Dados!$AC$27:$AD$43,2,0),IF(B2223="","",IF(D2223&lt;&gt;"MT",IF(AND(AC2223="SIM",Y2223="Revenda"),"2403",IF(AND(AC2223="SIM",Y2223="Consumo"),"2407",IF(AND(AC2223="NÃO",Y2223="Revenda"),"2102",IF(AND(AC2223="NÃO",Y2223="Consumo"),"2556",)))),REPLACE(I2223,1,1,1))))</f>
        <v/>
      </c>
    </row>
    <row r="2224" customFormat="false" ht="12.8" hidden="false" customHeight="true" outlineLevel="0" collapsed="false">
      <c r="Y2224" s="45"/>
      <c r="Z2224" s="46" t="str">
        <f aca="false">IF(B2224="","",(IFERROR(VLOOKUP(H2224,Dados!A$3:B$15000,2,0),"Não Encontrado")))</f>
        <v/>
      </c>
      <c r="AA2224" s="46" t="str">
        <f aca="false">IF(B2224="","",(IFERROR(VLOOKUP(G2224,Dados!C$3:E$15000,3,0),"Não Encontrado")))</f>
        <v/>
      </c>
      <c r="AB2224" s="46" t="str">
        <f aca="false">IFERROR(IF(Z2224&lt;&gt;"Não Encontrado",Z2224,IF(AA2224&lt;&gt;"Não Encontrado",AA2224,"")),"")</f>
        <v/>
      </c>
      <c r="AC2224" s="45" t="str">
        <f aca="false">IF(B2224="","",IF(AB2224="","NÃO","SIM"))</f>
        <v/>
      </c>
      <c r="AD2224" s="45" t="str">
        <f aca="false">IFERROR(VLOOKUP(G2224,Dados!$P$3:$R$500,3,0),"")</f>
        <v/>
      </c>
      <c r="AE2224" s="45" t="str">
        <f aca="false">IFERROR(VLOOKUP(G2224,Dados!$K$3:$L$500,2,0),"")</f>
        <v/>
      </c>
      <c r="AF2224" s="45" t="str">
        <f aca="false">IFERROR(VLOOKUP(G2224,Dados!$M$3:$N$500,2,0),"")</f>
        <v/>
      </c>
      <c r="AG2224" s="45" t="str">
        <f aca="false">IF(F2224="","",IF(AND(AD2224="",AE2224="",AF2224=""),"-",IF(AND(AD2224="BIT",AE2224="",AF2224=""),"BIT",IF(AND(AE2224="ANEXO I",AD2224="",AF2224=""),"ANEXO I",IF(AND(AF2224="ANEXO II",AD2224="",AE2224=""),"ANEXO II","Escolher")))))</f>
        <v/>
      </c>
      <c r="AH2224" s="45" t="str">
        <f aca="false">IF(AG2224&lt;&gt;"Pneus","",IFERROR(VLOOKUP(R2224,Dados!$X$2:$Z$5,3,0)*(AI2224-Q2224),VLOOKUP(D2224,Dados!$X$7:$Z$33,3,0)*(AI2224-Q2224)))</f>
        <v/>
      </c>
      <c r="AI2224" s="47" t="str">
        <f aca="false">IF(B2224="","",P2224+Q2224+O2224+M2224+L2224-N2224)</f>
        <v/>
      </c>
      <c r="AJ2224" s="48" t="str">
        <f aca="false">IFERROR(IF(AND(AC2224="SIM",AG2224="-",Y2224="REVENDA"),(AB2224/1+1)*AI2224,IF(AND(AC2224="SIM",AG2224="Pneus",Y2224="REVENDA"),(AB2224/1+1)*(AI2224-AH2224),"")),"")</f>
        <v/>
      </c>
      <c r="AK2224" s="48" t="str">
        <f aca="false">IF(AJ2224="","",AJ2224*17%)</f>
        <v/>
      </c>
      <c r="AL2224" s="48" t="str">
        <f aca="false">IFERROR(IF(AC2224="NÃO","",IF(AK2224="","",IF(E2224="Simples Nacional",BF2224,IF(T2224=0.12,U2224*0.5833337002,IF(T2224=0,AI2224*0.07,U2224))))),"")</f>
        <v/>
      </c>
      <c r="AM2224" s="47" t="str">
        <f aca="false">IFERROR(IF(AC2224="NÃO","",IF(OR(AG2224="-",AG2224="Pneus"),AK2224-AL2224,"")),"")</f>
        <v/>
      </c>
      <c r="AN2224" s="48" t="str">
        <f aca="false">IF(AND(Y2224="REVENDA",AC2224="SIM",AG2224="BIT"),((AB2224/1+1)*AI2224)*0.4117,"")</f>
        <v/>
      </c>
      <c r="AO2224" s="48" t="str">
        <f aca="false">IF(AN2224="","",AN2224*17%)</f>
        <v/>
      </c>
      <c r="AP2224" s="49" t="str">
        <f aca="false">IF(AN2224="","",IF(T2224=0.12,(U2224*0.4117)*0.4117,IF(T2224=0,(AI2224*0.07)*0.4117,U2224*0.4117)))</f>
        <v/>
      </c>
      <c r="AQ2224" s="47" t="str">
        <f aca="false">IF(AN2224="","",AO2224-AP2224)</f>
        <v/>
      </c>
      <c r="AR2224" s="50" t="str">
        <f aca="false">IFERROR(IF(AND(AC2224="SIM",Y2224="REVENDA",LEFT(AG2224,5)="ANEXO")*OR(AE2224="ANEXO I",AF2224="ANEXO II"),VLOOKUP(H2224,Dados!G:I,2,0),""),"INSERIR MVA")</f>
        <v/>
      </c>
      <c r="AS2224" s="48" t="str">
        <f aca="false">IF(LEFT(AG2224,5)="ANEXO",VLOOKUP(AG2224,Dados!$X$111:$Z$112,2,0)*(AI2224-Q2224),"")</f>
        <v/>
      </c>
      <c r="AT2224" s="48" t="str">
        <f aca="false">IFERROR(IF(AR2224="","",(AI2224*AR2224)+AI2224),"INSERIR MVA")</f>
        <v/>
      </c>
      <c r="AU2224" s="48" t="str">
        <f aca="false">IF(AT2224="","",IF(AY2224=0.04,U2224,AS2224*AY2224))</f>
        <v/>
      </c>
      <c r="AV2224" s="47" t="str">
        <f aca="false">IFERROR(IF(AU2224="","",(VLOOKUP(AG2224,Dados!$X$111:$Z$112,3,0)*AT2224*0.17)),"INSERIR MVA")</f>
        <v/>
      </c>
      <c r="AW2224" s="47" t="str">
        <f aca="false">IFERROR(IF(AR2224="","",AV2224-AU2224),"")</f>
        <v/>
      </c>
      <c r="AX2224" s="51" t="str">
        <f aca="false">IFERROR(IF(AC2224="NÃO","",IF(AM2224&lt;&gt;"",AM2224-W2224,IF(AQ2224&lt;&gt;"",AQ2224-W2224,IF(AW2224&lt;&gt;"",AW2224-W2224,"")))),"")</f>
        <v/>
      </c>
      <c r="AY2224" s="46" t="str">
        <f aca="false">IFERROR(IF(ISNA(VLOOKUP(R2224,Dados!$X$2:$Y$5,2,0)),VLOOKUP(D2224,Dados!$X$7:$Y$33,2,0),VLOOKUP(R2224,Dados!$X$2:$Y$5,2,0)),"")</f>
        <v/>
      </c>
      <c r="AZ2224" s="52" t="str">
        <f aca="false">IF(C2224="","",IF(AND(Y2224="CONSUMO",AC2224="NÃO")*OR(AG2224="-",AG2224="BIT"),IF(E2224&lt;&gt;"",(AI2224-(P2224+L2224-N2224+Q2224)*AY2224)/0.83),""))</f>
        <v/>
      </c>
      <c r="BA2224" s="51" t="str">
        <f aca="false">IF(AZ2224="","",AZ2224*0.17-((P2224+L2224-N2224+Q2224)*AY2224))</f>
        <v/>
      </c>
      <c r="BB2224" s="51" t="str">
        <f aca="false">IF(AND(Y2224="CONSUMO",AG2224="ANEXO I",AY2224&gt;4%),(AI2224-(P2224+L2224-N2224+Q2224)*0.0514)/0.83*(0.5177)*(0.17)-AI2224*0.0514,IF(AND(Y2224="CONSUMO",AG2224="ANEXO II",AY2224&gt;4%),(AI2224-(P2224+L2224-N2224+Q2224)*0.041)/0.83*(0.3295)*(0.17)-AI2224*0.041,IF(AND(Y2224="CONSUMO",AG2224="ANEXO I",AY2224=4%),(AI2224-(P2224+L2224-N2224+Q2224)*0.04)/0.83*(0.5177)*(0.17)-AI2224*0.04,IF(AND(Y2224="CONSUMO",AG2224="ANEXO II",AY2224=4%),(AI2224-(P2224+L2224-N2224+Q2224)*0.04)/0.83*(0.3295)*(0.17)-AI2224*0.04,""))))</f>
        <v/>
      </c>
      <c r="BC2224" s="51" t="str">
        <f aca="false">IF(C2224="","",IF(AND(Y2224="CONSUMO",AC2224="SIM")*OR(AG2224="-",AG2224="BIT"),IF(E2224&lt;&gt;"",(AI2224-(P2224+L2224-N2224+Q2224)*AY2224)/0.83),""))</f>
        <v/>
      </c>
      <c r="BD2224" s="51" t="str">
        <f aca="false">IF(BC2224="","",BC2224*0.17)</f>
        <v/>
      </c>
      <c r="BE2224" s="51" t="str">
        <f aca="false">IF(I2224=6908,0,IF(BC2224="","",BD2224-((P2224+L2224-N2224+Q2224)*AY2224)))</f>
        <v/>
      </c>
      <c r="BF2224" s="53" t="str">
        <f aca="false">IF(B2224="","",IF(OR(B2224="",E2224="Regime Normal"),0,(AI2224-Q2224)*VLOOKUP(R2224,Dados!$X$98:$Y$108,2,0)))</f>
        <v/>
      </c>
      <c r="BG2224" s="54" t="str">
        <f aca="false">IFERROR(VLOOKUP(I2224,Dados!$AC$27:$AD$43,2,0),IF(B2224="","",IF(D2224&lt;&gt;"MT",IF(AND(AC2224="SIM",Y2224="Revenda"),"2403",IF(AND(AC2224="SIM",Y2224="Consumo"),"2407",IF(AND(AC2224="NÃO",Y2224="Revenda"),"2102",IF(AND(AC2224="NÃO",Y2224="Consumo"),"2556",)))),REPLACE(I2224,1,1,1))))</f>
        <v/>
      </c>
    </row>
    <row r="2225" customFormat="false" ht="12.8" hidden="false" customHeight="true" outlineLevel="0" collapsed="false">
      <c r="Y2225" s="45"/>
      <c r="Z2225" s="46" t="str">
        <f aca="false">IF(B2225="","",(IFERROR(VLOOKUP(H2225,Dados!A$3:B$15000,2,0),"Não Encontrado")))</f>
        <v/>
      </c>
      <c r="AA2225" s="46" t="str">
        <f aca="false">IF(B2225="","",(IFERROR(VLOOKUP(G2225,Dados!C$3:E$15000,3,0),"Não Encontrado")))</f>
        <v/>
      </c>
      <c r="AB2225" s="46" t="str">
        <f aca="false">IFERROR(IF(Z2225&lt;&gt;"Não Encontrado",Z2225,IF(AA2225&lt;&gt;"Não Encontrado",AA2225,"")),"")</f>
        <v/>
      </c>
      <c r="AC2225" s="45" t="str">
        <f aca="false">IF(B2225="","",IF(AB2225="","NÃO","SIM"))</f>
        <v/>
      </c>
      <c r="AD2225" s="45" t="str">
        <f aca="false">IFERROR(VLOOKUP(G2225,Dados!$P$3:$R$500,3,0),"")</f>
        <v/>
      </c>
      <c r="AE2225" s="45" t="str">
        <f aca="false">IFERROR(VLOOKUP(G2225,Dados!$K$3:$L$500,2,0),"")</f>
        <v/>
      </c>
      <c r="AF2225" s="45" t="str">
        <f aca="false">IFERROR(VLOOKUP(G2225,Dados!$M$3:$N$500,2,0),"")</f>
        <v/>
      </c>
      <c r="AG2225" s="45" t="str">
        <f aca="false">IF(F2225="","",IF(AND(AD2225="",AE2225="",AF2225=""),"-",IF(AND(AD2225="BIT",AE2225="",AF2225=""),"BIT",IF(AND(AE2225="ANEXO I",AD2225="",AF2225=""),"ANEXO I",IF(AND(AF2225="ANEXO II",AD2225="",AE2225=""),"ANEXO II","Escolher")))))</f>
        <v/>
      </c>
      <c r="AH2225" s="45" t="str">
        <f aca="false">IF(AG2225&lt;&gt;"Pneus","",IFERROR(VLOOKUP(R2225,Dados!$X$2:$Z$5,3,0)*(AI2225-Q2225),VLOOKUP(D2225,Dados!$X$7:$Z$33,3,0)*(AI2225-Q2225)))</f>
        <v/>
      </c>
      <c r="AI2225" s="47" t="str">
        <f aca="false">IF(B2225="","",P2225+Q2225+O2225+M2225+L2225-N2225)</f>
        <v/>
      </c>
      <c r="AJ2225" s="48" t="str">
        <f aca="false">IFERROR(IF(AND(AC2225="SIM",AG2225="-",Y2225="REVENDA"),(AB2225/1+1)*AI2225,IF(AND(AC2225="SIM",AG2225="Pneus",Y2225="REVENDA"),(AB2225/1+1)*(AI2225-AH2225),"")),"")</f>
        <v/>
      </c>
      <c r="AK2225" s="48" t="str">
        <f aca="false">IF(AJ2225="","",AJ2225*17%)</f>
        <v/>
      </c>
      <c r="AL2225" s="48" t="str">
        <f aca="false">IFERROR(IF(AC2225="NÃO","",IF(AK2225="","",IF(E2225="Simples Nacional",BF2225,IF(T2225=0.12,U2225*0.5833337002,IF(T2225=0,AI2225*0.07,U2225))))),"")</f>
        <v/>
      </c>
      <c r="AM2225" s="47" t="str">
        <f aca="false">IFERROR(IF(AC2225="NÃO","",IF(OR(AG2225="-",AG2225="Pneus"),AK2225-AL2225,"")),"")</f>
        <v/>
      </c>
      <c r="AN2225" s="48" t="str">
        <f aca="false">IF(AND(Y2225="REVENDA",AC2225="SIM",AG2225="BIT"),((AB2225/1+1)*AI2225)*0.4117,"")</f>
        <v/>
      </c>
      <c r="AO2225" s="48" t="str">
        <f aca="false">IF(AN2225="","",AN2225*17%)</f>
        <v/>
      </c>
      <c r="AP2225" s="49" t="str">
        <f aca="false">IF(AN2225="","",IF(T2225=0.12,(U2225*0.4117)*0.4117,IF(T2225=0,(AI2225*0.07)*0.4117,U2225*0.4117)))</f>
        <v/>
      </c>
      <c r="AQ2225" s="47" t="str">
        <f aca="false">IF(AN2225="","",AO2225-AP2225)</f>
        <v/>
      </c>
      <c r="AR2225" s="50" t="str">
        <f aca="false">IFERROR(IF(AND(AC2225="SIM",Y2225="REVENDA",LEFT(AG2225,5)="ANEXO")*OR(AE2225="ANEXO I",AF2225="ANEXO II"),VLOOKUP(H2225,Dados!G:I,2,0),""),"INSERIR MVA")</f>
        <v/>
      </c>
      <c r="AS2225" s="48" t="str">
        <f aca="false">IF(LEFT(AG2225,5)="ANEXO",VLOOKUP(AG2225,Dados!$X$111:$Z$112,2,0)*(AI2225-Q2225),"")</f>
        <v/>
      </c>
      <c r="AT2225" s="48" t="str">
        <f aca="false">IFERROR(IF(AR2225="","",(AI2225*AR2225)+AI2225),"INSERIR MVA")</f>
        <v/>
      </c>
      <c r="AU2225" s="48" t="str">
        <f aca="false">IF(AT2225="","",IF(AY2225=0.04,U2225,AS2225*AY2225))</f>
        <v/>
      </c>
      <c r="AV2225" s="47" t="str">
        <f aca="false">IFERROR(IF(AU2225="","",(VLOOKUP(AG2225,Dados!$X$111:$Z$112,3,0)*AT2225*0.17)),"INSERIR MVA")</f>
        <v/>
      </c>
      <c r="AW2225" s="47" t="str">
        <f aca="false">IFERROR(IF(AR2225="","",AV2225-AU2225),"")</f>
        <v/>
      </c>
      <c r="AX2225" s="51" t="str">
        <f aca="false">IFERROR(IF(AC2225="NÃO","",IF(AM2225&lt;&gt;"",AM2225-W2225,IF(AQ2225&lt;&gt;"",AQ2225-W2225,IF(AW2225&lt;&gt;"",AW2225-W2225,"")))),"")</f>
        <v/>
      </c>
      <c r="AY2225" s="46" t="str">
        <f aca="false">IFERROR(IF(ISNA(VLOOKUP(R2225,Dados!$X$2:$Y$5,2,0)),VLOOKUP(D2225,Dados!$X$7:$Y$33,2,0),VLOOKUP(R2225,Dados!$X$2:$Y$5,2,0)),"")</f>
        <v/>
      </c>
      <c r="AZ2225" s="52" t="str">
        <f aca="false">IF(C2225="","",IF(AND(Y2225="CONSUMO",AC2225="NÃO")*OR(AG2225="-",AG2225="BIT"),IF(E2225&lt;&gt;"",(AI2225-(P2225+L2225-N2225+Q2225)*AY2225)/0.83),""))</f>
        <v/>
      </c>
      <c r="BA2225" s="51" t="str">
        <f aca="false">IF(AZ2225="","",AZ2225*0.17-((P2225+L2225-N2225+Q2225)*AY2225))</f>
        <v/>
      </c>
      <c r="BB2225" s="51" t="str">
        <f aca="false">IF(AND(Y2225="CONSUMO",AG2225="ANEXO I",AY2225&gt;4%),(AI2225-(P2225+L2225-N2225+Q2225)*0.0514)/0.83*(0.5177)*(0.17)-AI2225*0.0514,IF(AND(Y2225="CONSUMO",AG2225="ANEXO II",AY2225&gt;4%),(AI2225-(P2225+L2225-N2225+Q2225)*0.041)/0.83*(0.3295)*(0.17)-AI2225*0.041,IF(AND(Y2225="CONSUMO",AG2225="ANEXO I",AY2225=4%),(AI2225-(P2225+L2225-N2225+Q2225)*0.04)/0.83*(0.5177)*(0.17)-AI2225*0.04,IF(AND(Y2225="CONSUMO",AG2225="ANEXO II",AY2225=4%),(AI2225-(P2225+L2225-N2225+Q2225)*0.04)/0.83*(0.3295)*(0.17)-AI2225*0.04,""))))</f>
        <v/>
      </c>
      <c r="BC2225" s="51" t="str">
        <f aca="false">IF(C2225="","",IF(AND(Y2225="CONSUMO",AC2225="SIM")*OR(AG2225="-",AG2225="BIT"),IF(E2225&lt;&gt;"",(AI2225-(P2225+L2225-N2225+Q2225)*AY2225)/0.83),""))</f>
        <v/>
      </c>
      <c r="BD2225" s="51" t="str">
        <f aca="false">IF(BC2225="","",BC2225*0.17)</f>
        <v/>
      </c>
      <c r="BE2225" s="51" t="str">
        <f aca="false">IF(I2225=6908,0,IF(BC2225="","",BD2225-((P2225+L2225-N2225+Q2225)*AY2225)))</f>
        <v/>
      </c>
      <c r="BF2225" s="53" t="str">
        <f aca="false">IF(B2225="","",IF(OR(B2225="",E2225="Regime Normal"),0,(AI2225-Q2225)*VLOOKUP(R2225,Dados!$X$98:$Y$108,2,0)))</f>
        <v/>
      </c>
      <c r="BG2225" s="54" t="str">
        <f aca="false">IFERROR(VLOOKUP(I2225,Dados!$AC$27:$AD$43,2,0),IF(B2225="","",IF(D2225&lt;&gt;"MT",IF(AND(AC2225="SIM",Y2225="Revenda"),"2403",IF(AND(AC2225="SIM",Y2225="Consumo"),"2407",IF(AND(AC2225="NÃO",Y2225="Revenda"),"2102",IF(AND(AC2225="NÃO",Y2225="Consumo"),"2556",)))),REPLACE(I2225,1,1,1))))</f>
        <v/>
      </c>
    </row>
    <row r="2226" customFormat="false" ht="12.8" hidden="false" customHeight="true" outlineLevel="0" collapsed="false">
      <c r="Y2226" s="45"/>
      <c r="Z2226" s="46" t="str">
        <f aca="false">IF(B2226="","",(IFERROR(VLOOKUP(H2226,Dados!A$3:B$15000,2,0),"Não Encontrado")))</f>
        <v/>
      </c>
      <c r="AA2226" s="46" t="str">
        <f aca="false">IF(B2226="","",(IFERROR(VLOOKUP(G2226,Dados!C$3:E$15000,3,0),"Não Encontrado")))</f>
        <v/>
      </c>
      <c r="AB2226" s="46" t="str">
        <f aca="false">IFERROR(IF(Z2226&lt;&gt;"Não Encontrado",Z2226,IF(AA2226&lt;&gt;"Não Encontrado",AA2226,"")),"")</f>
        <v/>
      </c>
      <c r="AC2226" s="45" t="str">
        <f aca="false">IF(B2226="","",IF(AB2226="","NÃO","SIM"))</f>
        <v/>
      </c>
      <c r="AD2226" s="45" t="str">
        <f aca="false">IFERROR(VLOOKUP(G2226,Dados!$P$3:$R$500,3,0),"")</f>
        <v/>
      </c>
      <c r="AE2226" s="45" t="str">
        <f aca="false">IFERROR(VLOOKUP(G2226,Dados!$K$3:$L$500,2,0),"")</f>
        <v/>
      </c>
      <c r="AF2226" s="45" t="str">
        <f aca="false">IFERROR(VLOOKUP(G2226,Dados!$M$3:$N$500,2,0),"")</f>
        <v/>
      </c>
      <c r="AG2226" s="45" t="str">
        <f aca="false">IF(F2226="","",IF(AND(AD2226="",AE2226="",AF2226=""),"-",IF(AND(AD2226="BIT",AE2226="",AF2226=""),"BIT",IF(AND(AE2226="ANEXO I",AD2226="",AF2226=""),"ANEXO I",IF(AND(AF2226="ANEXO II",AD2226="",AE2226=""),"ANEXO II","Escolher")))))</f>
        <v/>
      </c>
      <c r="AH2226" s="45" t="str">
        <f aca="false">IF(AG2226&lt;&gt;"Pneus","",IFERROR(VLOOKUP(R2226,Dados!$X$2:$Z$5,3,0)*(AI2226-Q2226),VLOOKUP(D2226,Dados!$X$7:$Z$33,3,0)*(AI2226-Q2226)))</f>
        <v/>
      </c>
      <c r="AI2226" s="47" t="str">
        <f aca="false">IF(B2226="","",P2226+Q2226+O2226+M2226+L2226-N2226)</f>
        <v/>
      </c>
      <c r="AJ2226" s="48" t="str">
        <f aca="false">IFERROR(IF(AND(AC2226="SIM",AG2226="-",Y2226="REVENDA"),(AB2226/1+1)*AI2226,IF(AND(AC2226="SIM",AG2226="Pneus",Y2226="REVENDA"),(AB2226/1+1)*(AI2226-AH2226),"")),"")</f>
        <v/>
      </c>
      <c r="AK2226" s="48" t="str">
        <f aca="false">IF(AJ2226="","",AJ2226*17%)</f>
        <v/>
      </c>
      <c r="AL2226" s="48" t="str">
        <f aca="false">IFERROR(IF(AC2226="NÃO","",IF(AK2226="","",IF(E2226="Simples Nacional",BF2226,IF(T2226=0.12,U2226*0.5833337002,IF(T2226=0,AI2226*0.07,U2226))))),"")</f>
        <v/>
      </c>
      <c r="AM2226" s="47" t="str">
        <f aca="false">IFERROR(IF(AC2226="NÃO","",IF(OR(AG2226="-",AG2226="Pneus"),AK2226-AL2226,"")),"")</f>
        <v/>
      </c>
      <c r="AN2226" s="48" t="str">
        <f aca="false">IF(AND(Y2226="REVENDA",AC2226="SIM",AG2226="BIT"),((AB2226/1+1)*AI2226)*0.4117,"")</f>
        <v/>
      </c>
      <c r="AO2226" s="48" t="str">
        <f aca="false">IF(AN2226="","",AN2226*17%)</f>
        <v/>
      </c>
      <c r="AP2226" s="49" t="str">
        <f aca="false">IF(AN2226="","",IF(T2226=0.12,(U2226*0.4117)*0.4117,IF(T2226=0,(AI2226*0.07)*0.4117,U2226*0.4117)))</f>
        <v/>
      </c>
      <c r="AQ2226" s="47" t="str">
        <f aca="false">IF(AN2226="","",AO2226-AP2226)</f>
        <v/>
      </c>
      <c r="AR2226" s="50" t="str">
        <f aca="false">IFERROR(IF(AND(AC2226="SIM",Y2226="REVENDA",LEFT(AG2226,5)="ANEXO")*OR(AE2226="ANEXO I",AF2226="ANEXO II"),VLOOKUP(H2226,Dados!G:I,2,0),""),"INSERIR MVA")</f>
        <v/>
      </c>
      <c r="AS2226" s="48" t="str">
        <f aca="false">IF(LEFT(AG2226,5)="ANEXO",VLOOKUP(AG2226,Dados!$X$111:$Z$112,2,0)*(AI2226-Q2226),"")</f>
        <v/>
      </c>
      <c r="AT2226" s="48" t="str">
        <f aca="false">IFERROR(IF(AR2226="","",(AI2226*AR2226)+AI2226),"INSERIR MVA")</f>
        <v/>
      </c>
      <c r="AU2226" s="48" t="str">
        <f aca="false">IF(AT2226="","",IF(AY2226=0.04,U2226,AS2226*AY2226))</f>
        <v/>
      </c>
      <c r="AV2226" s="47" t="str">
        <f aca="false">IFERROR(IF(AU2226="","",(VLOOKUP(AG2226,Dados!$X$111:$Z$112,3,0)*AT2226*0.17)),"INSERIR MVA")</f>
        <v/>
      </c>
      <c r="AW2226" s="47" t="str">
        <f aca="false">IFERROR(IF(AR2226="","",AV2226-AU2226),"")</f>
        <v/>
      </c>
      <c r="AX2226" s="51" t="str">
        <f aca="false">IFERROR(IF(AC2226="NÃO","",IF(AM2226&lt;&gt;"",AM2226-W2226,IF(AQ2226&lt;&gt;"",AQ2226-W2226,IF(AW2226&lt;&gt;"",AW2226-W2226,"")))),"")</f>
        <v/>
      </c>
      <c r="AY2226" s="46" t="str">
        <f aca="false">IFERROR(IF(ISNA(VLOOKUP(R2226,Dados!$X$2:$Y$5,2,0)),VLOOKUP(D2226,Dados!$X$7:$Y$33,2,0),VLOOKUP(R2226,Dados!$X$2:$Y$5,2,0)),"")</f>
        <v/>
      </c>
      <c r="AZ2226" s="52" t="str">
        <f aca="false">IF(C2226="","",IF(AND(Y2226="CONSUMO",AC2226="NÃO")*OR(AG2226="-",AG2226="BIT"),IF(E2226&lt;&gt;"",(AI2226-(P2226+L2226-N2226+Q2226)*AY2226)/0.83),""))</f>
        <v/>
      </c>
      <c r="BA2226" s="51" t="str">
        <f aca="false">IF(AZ2226="","",AZ2226*0.17-((P2226+L2226-N2226+Q2226)*AY2226))</f>
        <v/>
      </c>
      <c r="BB2226" s="51" t="str">
        <f aca="false">IF(AND(Y2226="CONSUMO",AG2226="ANEXO I",AY2226&gt;4%),(AI2226-(P2226+L2226-N2226+Q2226)*0.0514)/0.83*(0.5177)*(0.17)-AI2226*0.0514,IF(AND(Y2226="CONSUMO",AG2226="ANEXO II",AY2226&gt;4%),(AI2226-(P2226+L2226-N2226+Q2226)*0.041)/0.83*(0.3295)*(0.17)-AI2226*0.041,IF(AND(Y2226="CONSUMO",AG2226="ANEXO I",AY2226=4%),(AI2226-(P2226+L2226-N2226+Q2226)*0.04)/0.83*(0.5177)*(0.17)-AI2226*0.04,IF(AND(Y2226="CONSUMO",AG2226="ANEXO II",AY2226=4%),(AI2226-(P2226+L2226-N2226+Q2226)*0.04)/0.83*(0.3295)*(0.17)-AI2226*0.04,""))))</f>
        <v/>
      </c>
      <c r="BC2226" s="51" t="str">
        <f aca="false">IF(C2226="","",IF(AND(Y2226="CONSUMO",AC2226="SIM")*OR(AG2226="-",AG2226="BIT"),IF(E2226&lt;&gt;"",(AI2226-(P2226+L2226-N2226+Q2226)*AY2226)/0.83),""))</f>
        <v/>
      </c>
      <c r="BD2226" s="51" t="str">
        <f aca="false">IF(BC2226="","",BC2226*0.17)</f>
        <v/>
      </c>
      <c r="BE2226" s="51" t="str">
        <f aca="false">IF(I2226=6908,0,IF(BC2226="","",BD2226-((P2226+L2226-N2226+Q2226)*AY2226)))</f>
        <v/>
      </c>
      <c r="BF2226" s="53" t="str">
        <f aca="false">IF(B2226="","",IF(OR(B2226="",E2226="Regime Normal"),0,(AI2226-Q2226)*VLOOKUP(R2226,Dados!$X$98:$Y$108,2,0)))</f>
        <v/>
      </c>
      <c r="BG2226" s="54" t="str">
        <f aca="false">IFERROR(VLOOKUP(I2226,Dados!$AC$27:$AD$43,2,0),IF(B2226="","",IF(D2226&lt;&gt;"MT",IF(AND(AC2226="SIM",Y2226="Revenda"),"2403",IF(AND(AC2226="SIM",Y2226="Consumo"),"2407",IF(AND(AC2226="NÃO",Y2226="Revenda"),"2102",IF(AND(AC2226="NÃO",Y2226="Consumo"),"2556",)))),REPLACE(I2226,1,1,1))))</f>
        <v/>
      </c>
    </row>
    <row r="2227" customFormat="false" ht="12.8" hidden="false" customHeight="true" outlineLevel="0" collapsed="false">
      <c r="Y2227" s="45"/>
      <c r="Z2227" s="46" t="str">
        <f aca="false">IF(B2227="","",(IFERROR(VLOOKUP(H2227,Dados!A$3:B$15000,2,0),"Não Encontrado")))</f>
        <v/>
      </c>
      <c r="AA2227" s="46" t="str">
        <f aca="false">IF(B2227="","",(IFERROR(VLOOKUP(G2227,Dados!C$3:E$15000,3,0),"Não Encontrado")))</f>
        <v/>
      </c>
      <c r="AB2227" s="46" t="str">
        <f aca="false">IFERROR(IF(Z2227&lt;&gt;"Não Encontrado",Z2227,IF(AA2227&lt;&gt;"Não Encontrado",AA2227,"")),"")</f>
        <v/>
      </c>
      <c r="AC2227" s="45" t="str">
        <f aca="false">IF(B2227="","",IF(AB2227="","NÃO","SIM"))</f>
        <v/>
      </c>
      <c r="AD2227" s="45" t="str">
        <f aca="false">IFERROR(VLOOKUP(G2227,Dados!$P$3:$R$500,3,0),"")</f>
        <v/>
      </c>
      <c r="AE2227" s="45" t="str">
        <f aca="false">IFERROR(VLOOKUP(G2227,Dados!$K$3:$L$500,2,0),"")</f>
        <v/>
      </c>
      <c r="AF2227" s="45" t="str">
        <f aca="false">IFERROR(VLOOKUP(G2227,Dados!$M$3:$N$500,2,0),"")</f>
        <v/>
      </c>
      <c r="AG2227" s="45" t="str">
        <f aca="false">IF(F2227="","",IF(AND(AD2227="",AE2227="",AF2227=""),"-",IF(AND(AD2227="BIT",AE2227="",AF2227=""),"BIT",IF(AND(AE2227="ANEXO I",AD2227="",AF2227=""),"ANEXO I",IF(AND(AF2227="ANEXO II",AD2227="",AE2227=""),"ANEXO II","Escolher")))))</f>
        <v/>
      </c>
      <c r="AH2227" s="45" t="str">
        <f aca="false">IF(AG2227&lt;&gt;"Pneus","",IFERROR(VLOOKUP(R2227,Dados!$X$2:$Z$5,3,0)*(AI2227-Q2227),VLOOKUP(D2227,Dados!$X$7:$Z$33,3,0)*(AI2227-Q2227)))</f>
        <v/>
      </c>
      <c r="AI2227" s="47" t="str">
        <f aca="false">IF(B2227="","",P2227+Q2227+O2227+M2227+L2227-N2227)</f>
        <v/>
      </c>
      <c r="AJ2227" s="48" t="str">
        <f aca="false">IFERROR(IF(AND(AC2227="SIM",AG2227="-",Y2227="REVENDA"),(AB2227/1+1)*AI2227,IF(AND(AC2227="SIM",AG2227="Pneus",Y2227="REVENDA"),(AB2227/1+1)*(AI2227-AH2227),"")),"")</f>
        <v/>
      </c>
      <c r="AK2227" s="48" t="str">
        <f aca="false">IF(AJ2227="","",AJ2227*17%)</f>
        <v/>
      </c>
      <c r="AL2227" s="48" t="str">
        <f aca="false">IFERROR(IF(AC2227="NÃO","",IF(AK2227="","",IF(E2227="Simples Nacional",BF2227,IF(T2227=0.12,U2227*0.5833337002,IF(T2227=0,AI2227*0.07,U2227))))),"")</f>
        <v/>
      </c>
      <c r="AM2227" s="47" t="str">
        <f aca="false">IFERROR(IF(AC2227="NÃO","",IF(OR(AG2227="-",AG2227="Pneus"),AK2227-AL2227,"")),"")</f>
        <v/>
      </c>
      <c r="AN2227" s="48" t="str">
        <f aca="false">IF(AND(Y2227="REVENDA",AC2227="SIM",AG2227="BIT"),((AB2227/1+1)*AI2227)*0.4117,"")</f>
        <v/>
      </c>
      <c r="AO2227" s="48" t="str">
        <f aca="false">IF(AN2227="","",AN2227*17%)</f>
        <v/>
      </c>
      <c r="AP2227" s="49" t="str">
        <f aca="false">IF(AN2227="","",IF(T2227=0.12,(U2227*0.4117)*0.4117,IF(T2227=0,(AI2227*0.07)*0.4117,U2227*0.4117)))</f>
        <v/>
      </c>
      <c r="AQ2227" s="47" t="str">
        <f aca="false">IF(AN2227="","",AO2227-AP2227)</f>
        <v/>
      </c>
      <c r="AR2227" s="50" t="str">
        <f aca="false">IFERROR(IF(AND(AC2227="SIM",Y2227="REVENDA",LEFT(AG2227,5)="ANEXO")*OR(AE2227="ANEXO I",AF2227="ANEXO II"),VLOOKUP(H2227,Dados!G:I,2,0),""),"INSERIR MVA")</f>
        <v/>
      </c>
      <c r="AS2227" s="48" t="str">
        <f aca="false">IF(LEFT(AG2227,5)="ANEXO",VLOOKUP(AG2227,Dados!$X$111:$Z$112,2,0)*(AI2227-Q2227),"")</f>
        <v/>
      </c>
      <c r="AT2227" s="48" t="str">
        <f aca="false">IFERROR(IF(AR2227="","",(AI2227*AR2227)+AI2227),"INSERIR MVA")</f>
        <v/>
      </c>
      <c r="AU2227" s="48" t="str">
        <f aca="false">IF(AT2227="","",IF(AY2227=0.04,U2227,AS2227*AY2227))</f>
        <v/>
      </c>
      <c r="AV2227" s="47" t="str">
        <f aca="false">IFERROR(IF(AU2227="","",(VLOOKUP(AG2227,Dados!$X$111:$Z$112,3,0)*AT2227*0.17)),"INSERIR MVA")</f>
        <v/>
      </c>
      <c r="AW2227" s="47" t="str">
        <f aca="false">IFERROR(IF(AR2227="","",AV2227-AU2227),"")</f>
        <v/>
      </c>
      <c r="AX2227" s="51" t="str">
        <f aca="false">IFERROR(IF(AC2227="NÃO","",IF(AM2227&lt;&gt;"",AM2227-W2227,IF(AQ2227&lt;&gt;"",AQ2227-W2227,IF(AW2227&lt;&gt;"",AW2227-W2227,"")))),"")</f>
        <v/>
      </c>
      <c r="AY2227" s="46" t="str">
        <f aca="false">IFERROR(IF(ISNA(VLOOKUP(R2227,Dados!$X$2:$Y$5,2,0)),VLOOKUP(D2227,Dados!$X$7:$Y$33,2,0),VLOOKUP(R2227,Dados!$X$2:$Y$5,2,0)),"")</f>
        <v/>
      </c>
      <c r="AZ2227" s="52" t="str">
        <f aca="false">IF(C2227="","",IF(AND(Y2227="CONSUMO",AC2227="NÃO")*OR(AG2227="-",AG2227="BIT"),IF(E2227&lt;&gt;"",(AI2227-(P2227+L2227-N2227+Q2227)*AY2227)/0.83),""))</f>
        <v/>
      </c>
      <c r="BA2227" s="51" t="str">
        <f aca="false">IF(AZ2227="","",AZ2227*0.17-((P2227+L2227-N2227+Q2227)*AY2227))</f>
        <v/>
      </c>
      <c r="BB2227" s="51" t="str">
        <f aca="false">IF(AND(Y2227="CONSUMO",AG2227="ANEXO I",AY2227&gt;4%),(AI2227-(P2227+L2227-N2227+Q2227)*0.0514)/0.83*(0.5177)*(0.17)-AI2227*0.0514,IF(AND(Y2227="CONSUMO",AG2227="ANEXO II",AY2227&gt;4%),(AI2227-(P2227+L2227-N2227+Q2227)*0.041)/0.83*(0.3295)*(0.17)-AI2227*0.041,IF(AND(Y2227="CONSUMO",AG2227="ANEXO I",AY2227=4%),(AI2227-(P2227+L2227-N2227+Q2227)*0.04)/0.83*(0.5177)*(0.17)-AI2227*0.04,IF(AND(Y2227="CONSUMO",AG2227="ANEXO II",AY2227=4%),(AI2227-(P2227+L2227-N2227+Q2227)*0.04)/0.83*(0.3295)*(0.17)-AI2227*0.04,""))))</f>
        <v/>
      </c>
      <c r="BC2227" s="51" t="str">
        <f aca="false">IF(C2227="","",IF(AND(Y2227="CONSUMO",AC2227="SIM")*OR(AG2227="-",AG2227="BIT"),IF(E2227&lt;&gt;"",(AI2227-(P2227+L2227-N2227+Q2227)*AY2227)/0.83),""))</f>
        <v/>
      </c>
      <c r="BD2227" s="51" t="str">
        <f aca="false">IF(BC2227="","",BC2227*0.17)</f>
        <v/>
      </c>
      <c r="BE2227" s="51" t="str">
        <f aca="false">IF(I2227=6908,0,IF(BC2227="","",BD2227-((P2227+L2227-N2227+Q2227)*AY2227)))</f>
        <v/>
      </c>
      <c r="BF2227" s="53" t="str">
        <f aca="false">IF(B2227="","",IF(OR(B2227="",E2227="Regime Normal"),0,(AI2227-Q2227)*VLOOKUP(R2227,Dados!$X$98:$Y$108,2,0)))</f>
        <v/>
      </c>
      <c r="BG2227" s="54" t="str">
        <f aca="false">IFERROR(VLOOKUP(I2227,Dados!$AC$27:$AD$43,2,0),IF(B2227="","",IF(D2227&lt;&gt;"MT",IF(AND(AC2227="SIM",Y2227="Revenda"),"2403",IF(AND(AC2227="SIM",Y2227="Consumo"),"2407",IF(AND(AC2227="NÃO",Y2227="Revenda"),"2102",IF(AND(AC2227="NÃO",Y2227="Consumo"),"2556",)))),REPLACE(I2227,1,1,1))))</f>
        <v/>
      </c>
    </row>
    <row r="2228" customFormat="false" ht="12.8" hidden="false" customHeight="true" outlineLevel="0" collapsed="false">
      <c r="Y2228" s="45"/>
      <c r="Z2228" s="46" t="str">
        <f aca="false">IF(B2228="","",(IFERROR(VLOOKUP(H2228,Dados!A$3:B$15000,2,0),"Não Encontrado")))</f>
        <v/>
      </c>
      <c r="AA2228" s="46" t="str">
        <f aca="false">IF(B2228="","",(IFERROR(VLOOKUP(G2228,Dados!C$3:E$15000,3,0),"Não Encontrado")))</f>
        <v/>
      </c>
      <c r="AB2228" s="46" t="str">
        <f aca="false">IFERROR(IF(Z2228&lt;&gt;"Não Encontrado",Z2228,IF(AA2228&lt;&gt;"Não Encontrado",AA2228,"")),"")</f>
        <v/>
      </c>
      <c r="AC2228" s="45" t="str">
        <f aca="false">IF(B2228="","",IF(AB2228="","NÃO","SIM"))</f>
        <v/>
      </c>
      <c r="AD2228" s="45" t="str">
        <f aca="false">IFERROR(VLOOKUP(G2228,Dados!$P$3:$R$500,3,0),"")</f>
        <v/>
      </c>
      <c r="AE2228" s="45" t="str">
        <f aca="false">IFERROR(VLOOKUP(G2228,Dados!$K$3:$L$500,2,0),"")</f>
        <v/>
      </c>
      <c r="AF2228" s="45" t="str">
        <f aca="false">IFERROR(VLOOKUP(G2228,Dados!$M$3:$N$500,2,0),"")</f>
        <v/>
      </c>
      <c r="AG2228" s="45" t="str">
        <f aca="false">IF(F2228="","",IF(AND(AD2228="",AE2228="",AF2228=""),"-",IF(AND(AD2228="BIT",AE2228="",AF2228=""),"BIT",IF(AND(AE2228="ANEXO I",AD2228="",AF2228=""),"ANEXO I",IF(AND(AF2228="ANEXO II",AD2228="",AE2228=""),"ANEXO II","Escolher")))))</f>
        <v/>
      </c>
      <c r="AH2228" s="45" t="str">
        <f aca="false">IF(AG2228&lt;&gt;"Pneus","",IFERROR(VLOOKUP(R2228,Dados!$X$2:$Z$5,3,0)*(AI2228-Q2228),VLOOKUP(D2228,Dados!$X$7:$Z$33,3,0)*(AI2228-Q2228)))</f>
        <v/>
      </c>
      <c r="AI2228" s="47" t="str">
        <f aca="false">IF(B2228="","",P2228+Q2228+O2228+M2228+L2228-N2228)</f>
        <v/>
      </c>
      <c r="AJ2228" s="48" t="str">
        <f aca="false">IFERROR(IF(AND(AC2228="SIM",AG2228="-",Y2228="REVENDA"),(AB2228/1+1)*AI2228,IF(AND(AC2228="SIM",AG2228="Pneus",Y2228="REVENDA"),(AB2228/1+1)*(AI2228-AH2228),"")),"")</f>
        <v/>
      </c>
      <c r="AK2228" s="48" t="str">
        <f aca="false">IF(AJ2228="","",AJ2228*17%)</f>
        <v/>
      </c>
      <c r="AL2228" s="48" t="str">
        <f aca="false">IFERROR(IF(AC2228="NÃO","",IF(AK2228="","",IF(E2228="Simples Nacional",BF2228,IF(T2228=0.12,U2228*0.5833337002,IF(T2228=0,AI2228*0.07,U2228))))),"")</f>
        <v/>
      </c>
      <c r="AM2228" s="47" t="str">
        <f aca="false">IFERROR(IF(AC2228="NÃO","",IF(OR(AG2228="-",AG2228="Pneus"),AK2228-AL2228,"")),"")</f>
        <v/>
      </c>
      <c r="AN2228" s="48" t="str">
        <f aca="false">IF(AND(Y2228="REVENDA",AC2228="SIM",AG2228="BIT"),((AB2228/1+1)*AI2228)*0.4117,"")</f>
        <v/>
      </c>
      <c r="AO2228" s="48" t="str">
        <f aca="false">IF(AN2228="","",AN2228*17%)</f>
        <v/>
      </c>
      <c r="AP2228" s="49" t="str">
        <f aca="false">IF(AN2228="","",IF(T2228=0.12,(U2228*0.4117)*0.4117,IF(T2228=0,(AI2228*0.07)*0.4117,U2228*0.4117)))</f>
        <v/>
      </c>
      <c r="AQ2228" s="47" t="str">
        <f aca="false">IF(AN2228="","",AO2228-AP2228)</f>
        <v/>
      </c>
      <c r="AR2228" s="50" t="str">
        <f aca="false">IFERROR(IF(AND(AC2228="SIM",Y2228="REVENDA",LEFT(AG2228,5)="ANEXO")*OR(AE2228="ANEXO I",AF2228="ANEXO II"),VLOOKUP(H2228,Dados!G:I,2,0),""),"INSERIR MVA")</f>
        <v/>
      </c>
      <c r="AS2228" s="48" t="str">
        <f aca="false">IF(LEFT(AG2228,5)="ANEXO",VLOOKUP(AG2228,Dados!$X$111:$Z$112,2,0)*(AI2228-Q2228),"")</f>
        <v/>
      </c>
      <c r="AT2228" s="48" t="str">
        <f aca="false">IFERROR(IF(AR2228="","",(AI2228*AR2228)+AI2228),"INSERIR MVA")</f>
        <v/>
      </c>
      <c r="AU2228" s="48" t="str">
        <f aca="false">IF(AT2228="","",IF(AY2228=0.04,U2228,AS2228*AY2228))</f>
        <v/>
      </c>
      <c r="AV2228" s="47" t="str">
        <f aca="false">IFERROR(IF(AU2228="","",(VLOOKUP(AG2228,Dados!$X$111:$Z$112,3,0)*AT2228*0.17)),"INSERIR MVA")</f>
        <v/>
      </c>
      <c r="AW2228" s="47" t="str">
        <f aca="false">IFERROR(IF(AR2228="","",AV2228-AU2228),"")</f>
        <v/>
      </c>
      <c r="AX2228" s="51" t="str">
        <f aca="false">IFERROR(IF(AC2228="NÃO","",IF(AM2228&lt;&gt;"",AM2228-W2228,IF(AQ2228&lt;&gt;"",AQ2228-W2228,IF(AW2228&lt;&gt;"",AW2228-W2228,"")))),"")</f>
        <v/>
      </c>
      <c r="AY2228" s="46" t="str">
        <f aca="false">IFERROR(IF(ISNA(VLOOKUP(R2228,Dados!$X$2:$Y$5,2,0)),VLOOKUP(D2228,Dados!$X$7:$Y$33,2,0),VLOOKUP(R2228,Dados!$X$2:$Y$5,2,0)),"")</f>
        <v/>
      </c>
      <c r="AZ2228" s="52" t="str">
        <f aca="false">IF(C2228="","",IF(AND(Y2228="CONSUMO",AC2228="NÃO")*OR(AG2228="-",AG2228="BIT"),IF(E2228&lt;&gt;"",(AI2228-(P2228+L2228-N2228+Q2228)*AY2228)/0.83),""))</f>
        <v/>
      </c>
      <c r="BA2228" s="51" t="str">
        <f aca="false">IF(AZ2228="","",AZ2228*0.17-((P2228+L2228-N2228+Q2228)*AY2228))</f>
        <v/>
      </c>
      <c r="BB2228" s="51" t="str">
        <f aca="false">IF(AND(Y2228="CONSUMO",AG2228="ANEXO I",AY2228&gt;4%),(AI2228-(P2228+L2228-N2228+Q2228)*0.0514)/0.83*(0.5177)*(0.17)-AI2228*0.0514,IF(AND(Y2228="CONSUMO",AG2228="ANEXO II",AY2228&gt;4%),(AI2228-(P2228+L2228-N2228+Q2228)*0.041)/0.83*(0.3295)*(0.17)-AI2228*0.041,IF(AND(Y2228="CONSUMO",AG2228="ANEXO I",AY2228=4%),(AI2228-(P2228+L2228-N2228+Q2228)*0.04)/0.83*(0.5177)*(0.17)-AI2228*0.04,IF(AND(Y2228="CONSUMO",AG2228="ANEXO II",AY2228=4%),(AI2228-(P2228+L2228-N2228+Q2228)*0.04)/0.83*(0.3295)*(0.17)-AI2228*0.04,""))))</f>
        <v/>
      </c>
      <c r="BC2228" s="51" t="str">
        <f aca="false">IF(C2228="","",IF(AND(Y2228="CONSUMO",AC2228="SIM")*OR(AG2228="-",AG2228="BIT"),IF(E2228&lt;&gt;"",(AI2228-(P2228+L2228-N2228+Q2228)*AY2228)/0.83),""))</f>
        <v/>
      </c>
      <c r="BD2228" s="51" t="str">
        <f aca="false">IF(BC2228="","",BC2228*0.17)</f>
        <v/>
      </c>
      <c r="BE2228" s="51" t="str">
        <f aca="false">IF(I2228=6908,0,IF(BC2228="","",BD2228-((P2228+L2228-N2228+Q2228)*AY2228)))</f>
        <v/>
      </c>
      <c r="BF2228" s="53" t="str">
        <f aca="false">IF(B2228="","",IF(OR(B2228="",E2228="Regime Normal"),0,(AI2228-Q2228)*VLOOKUP(R2228,Dados!$X$98:$Y$108,2,0)))</f>
        <v/>
      </c>
      <c r="BG2228" s="54" t="str">
        <f aca="false">IFERROR(VLOOKUP(I2228,Dados!$AC$27:$AD$43,2,0),IF(B2228="","",IF(D2228&lt;&gt;"MT",IF(AND(AC2228="SIM",Y2228="Revenda"),"2403",IF(AND(AC2228="SIM",Y2228="Consumo"),"2407",IF(AND(AC2228="NÃO",Y2228="Revenda"),"2102",IF(AND(AC2228="NÃO",Y2228="Consumo"),"2556",)))),REPLACE(I2228,1,1,1))))</f>
        <v/>
      </c>
    </row>
    <row r="2229" customFormat="false" ht="12.8" hidden="false" customHeight="true" outlineLevel="0" collapsed="false">
      <c r="Y2229" s="45"/>
      <c r="Z2229" s="46" t="str">
        <f aca="false">IF(B2229="","",(IFERROR(VLOOKUP(H2229,Dados!A$3:B$15000,2,0),"Não Encontrado")))</f>
        <v/>
      </c>
      <c r="AA2229" s="46" t="str">
        <f aca="false">IF(B2229="","",(IFERROR(VLOOKUP(G2229,Dados!C$3:E$15000,3,0),"Não Encontrado")))</f>
        <v/>
      </c>
      <c r="AB2229" s="46" t="str">
        <f aca="false">IFERROR(IF(Z2229&lt;&gt;"Não Encontrado",Z2229,IF(AA2229&lt;&gt;"Não Encontrado",AA2229,"")),"")</f>
        <v/>
      </c>
      <c r="AC2229" s="45" t="str">
        <f aca="false">IF(B2229="","",IF(AB2229="","NÃO","SIM"))</f>
        <v/>
      </c>
      <c r="AD2229" s="45" t="str">
        <f aca="false">IFERROR(VLOOKUP(G2229,Dados!$P$3:$R$500,3,0),"")</f>
        <v/>
      </c>
      <c r="AE2229" s="45" t="str">
        <f aca="false">IFERROR(VLOOKUP(G2229,Dados!$K$3:$L$500,2,0),"")</f>
        <v/>
      </c>
      <c r="AF2229" s="45" t="str">
        <f aca="false">IFERROR(VLOOKUP(G2229,Dados!$M$3:$N$500,2,0),"")</f>
        <v/>
      </c>
      <c r="AG2229" s="45" t="str">
        <f aca="false">IF(F2229="","",IF(AND(AD2229="",AE2229="",AF2229=""),"-",IF(AND(AD2229="BIT",AE2229="",AF2229=""),"BIT",IF(AND(AE2229="ANEXO I",AD2229="",AF2229=""),"ANEXO I",IF(AND(AF2229="ANEXO II",AD2229="",AE2229=""),"ANEXO II","Escolher")))))</f>
        <v/>
      </c>
      <c r="AH2229" s="45" t="str">
        <f aca="false">IF(AG2229&lt;&gt;"Pneus","",IFERROR(VLOOKUP(R2229,Dados!$X$2:$Z$5,3,0)*(AI2229-Q2229),VLOOKUP(D2229,Dados!$X$7:$Z$33,3,0)*(AI2229-Q2229)))</f>
        <v/>
      </c>
      <c r="AI2229" s="47" t="str">
        <f aca="false">IF(B2229="","",P2229+Q2229+O2229+M2229+L2229-N2229)</f>
        <v/>
      </c>
      <c r="AJ2229" s="48" t="str">
        <f aca="false">IFERROR(IF(AND(AC2229="SIM",AG2229="-",Y2229="REVENDA"),(AB2229/1+1)*AI2229,IF(AND(AC2229="SIM",AG2229="Pneus",Y2229="REVENDA"),(AB2229/1+1)*(AI2229-AH2229),"")),"")</f>
        <v/>
      </c>
      <c r="AK2229" s="48" t="str">
        <f aca="false">IF(AJ2229="","",AJ2229*17%)</f>
        <v/>
      </c>
      <c r="AL2229" s="48" t="str">
        <f aca="false">IFERROR(IF(AC2229="NÃO","",IF(AK2229="","",IF(E2229="Simples Nacional",BF2229,IF(T2229=0.12,U2229*0.5833337002,IF(T2229=0,AI2229*0.07,U2229))))),"")</f>
        <v/>
      </c>
      <c r="AM2229" s="47" t="str">
        <f aca="false">IFERROR(IF(AC2229="NÃO","",IF(OR(AG2229="-",AG2229="Pneus"),AK2229-AL2229,"")),"")</f>
        <v/>
      </c>
      <c r="AN2229" s="48" t="str">
        <f aca="false">IF(AND(Y2229="REVENDA",AC2229="SIM",AG2229="BIT"),((AB2229/1+1)*AI2229)*0.4117,"")</f>
        <v/>
      </c>
      <c r="AO2229" s="48" t="str">
        <f aca="false">IF(AN2229="","",AN2229*17%)</f>
        <v/>
      </c>
      <c r="AP2229" s="49" t="str">
        <f aca="false">IF(AN2229="","",IF(T2229=0.12,(U2229*0.4117)*0.4117,IF(T2229=0,(AI2229*0.07)*0.4117,U2229*0.4117)))</f>
        <v/>
      </c>
      <c r="AQ2229" s="47" t="str">
        <f aca="false">IF(AN2229="","",AO2229-AP2229)</f>
        <v/>
      </c>
      <c r="AR2229" s="50" t="str">
        <f aca="false">IFERROR(IF(AND(AC2229="SIM",Y2229="REVENDA",LEFT(AG2229,5)="ANEXO")*OR(AE2229="ANEXO I",AF2229="ANEXO II"),VLOOKUP(H2229,Dados!G:I,2,0),""),"INSERIR MVA")</f>
        <v/>
      </c>
      <c r="AS2229" s="48" t="str">
        <f aca="false">IF(LEFT(AG2229,5)="ANEXO",VLOOKUP(AG2229,Dados!$X$111:$Z$112,2,0)*(AI2229-Q2229),"")</f>
        <v/>
      </c>
      <c r="AT2229" s="48" t="str">
        <f aca="false">IFERROR(IF(AR2229="","",(AI2229*AR2229)+AI2229),"INSERIR MVA")</f>
        <v/>
      </c>
      <c r="AU2229" s="48" t="str">
        <f aca="false">IF(AT2229="","",IF(AY2229=0.04,U2229,AS2229*AY2229))</f>
        <v/>
      </c>
      <c r="AV2229" s="47" t="str">
        <f aca="false">IFERROR(IF(AU2229="","",(VLOOKUP(AG2229,Dados!$X$111:$Z$112,3,0)*AT2229*0.17)),"INSERIR MVA")</f>
        <v/>
      </c>
      <c r="AW2229" s="47" t="str">
        <f aca="false">IFERROR(IF(AR2229="","",AV2229-AU2229),"")</f>
        <v/>
      </c>
      <c r="AX2229" s="51" t="str">
        <f aca="false">IFERROR(IF(AC2229="NÃO","",IF(AM2229&lt;&gt;"",AM2229-W2229,IF(AQ2229&lt;&gt;"",AQ2229-W2229,IF(AW2229&lt;&gt;"",AW2229-W2229,"")))),"")</f>
        <v/>
      </c>
      <c r="AY2229" s="46" t="str">
        <f aca="false">IFERROR(IF(ISNA(VLOOKUP(R2229,Dados!$X$2:$Y$5,2,0)),VLOOKUP(D2229,Dados!$X$7:$Y$33,2,0),VLOOKUP(R2229,Dados!$X$2:$Y$5,2,0)),"")</f>
        <v/>
      </c>
      <c r="AZ2229" s="52" t="str">
        <f aca="false">IF(C2229="","",IF(AND(Y2229="CONSUMO",AC2229="NÃO")*OR(AG2229="-",AG2229="BIT"),IF(E2229&lt;&gt;"",(AI2229-(P2229+L2229-N2229+Q2229)*AY2229)/0.83),""))</f>
        <v/>
      </c>
      <c r="BA2229" s="51" t="str">
        <f aca="false">IF(AZ2229="","",AZ2229*0.17-((P2229+L2229-N2229+Q2229)*AY2229))</f>
        <v/>
      </c>
      <c r="BB2229" s="51" t="str">
        <f aca="false">IF(AND(Y2229="CONSUMO",AG2229="ANEXO I",AY2229&gt;4%),(AI2229-(P2229+L2229-N2229+Q2229)*0.0514)/0.83*(0.5177)*(0.17)-AI2229*0.0514,IF(AND(Y2229="CONSUMO",AG2229="ANEXO II",AY2229&gt;4%),(AI2229-(P2229+L2229-N2229+Q2229)*0.041)/0.83*(0.3295)*(0.17)-AI2229*0.041,IF(AND(Y2229="CONSUMO",AG2229="ANEXO I",AY2229=4%),(AI2229-(P2229+L2229-N2229+Q2229)*0.04)/0.83*(0.5177)*(0.17)-AI2229*0.04,IF(AND(Y2229="CONSUMO",AG2229="ANEXO II",AY2229=4%),(AI2229-(P2229+L2229-N2229+Q2229)*0.04)/0.83*(0.3295)*(0.17)-AI2229*0.04,""))))</f>
        <v/>
      </c>
      <c r="BC2229" s="51" t="str">
        <f aca="false">IF(C2229="","",IF(AND(Y2229="CONSUMO",AC2229="SIM")*OR(AG2229="-",AG2229="BIT"),IF(E2229&lt;&gt;"",(AI2229-(P2229+L2229-N2229+Q2229)*AY2229)/0.83),""))</f>
        <v/>
      </c>
      <c r="BD2229" s="51" t="str">
        <f aca="false">IF(BC2229="","",BC2229*0.17)</f>
        <v/>
      </c>
      <c r="BE2229" s="51" t="str">
        <f aca="false">IF(I2229=6908,0,IF(BC2229="","",BD2229-((P2229+L2229-N2229+Q2229)*AY2229)))</f>
        <v/>
      </c>
      <c r="BF2229" s="53" t="str">
        <f aca="false">IF(B2229="","",IF(OR(B2229="",E2229="Regime Normal"),0,(AI2229-Q2229)*VLOOKUP(R2229,Dados!$X$98:$Y$108,2,0)))</f>
        <v/>
      </c>
      <c r="BG2229" s="54" t="str">
        <f aca="false">IFERROR(VLOOKUP(I2229,Dados!$AC$27:$AD$43,2,0),IF(B2229="","",IF(D2229&lt;&gt;"MT",IF(AND(AC2229="SIM",Y2229="Revenda"),"2403",IF(AND(AC2229="SIM",Y2229="Consumo"),"2407",IF(AND(AC2229="NÃO",Y2229="Revenda"),"2102",IF(AND(AC2229="NÃO",Y2229="Consumo"),"2556",)))),REPLACE(I2229,1,1,1))))</f>
        <v/>
      </c>
    </row>
    <row r="2230" customFormat="false" ht="12.8" hidden="false" customHeight="true" outlineLevel="0" collapsed="false">
      <c r="Y2230" s="45"/>
      <c r="Z2230" s="46" t="str">
        <f aca="false">IF(B2230="","",(IFERROR(VLOOKUP(H2230,Dados!A$3:B$15000,2,0),"Não Encontrado")))</f>
        <v/>
      </c>
      <c r="AA2230" s="46" t="str">
        <f aca="false">IF(B2230="","",(IFERROR(VLOOKUP(G2230,Dados!C$3:E$15000,3,0),"Não Encontrado")))</f>
        <v/>
      </c>
      <c r="AB2230" s="46" t="str">
        <f aca="false">IFERROR(IF(Z2230&lt;&gt;"Não Encontrado",Z2230,IF(AA2230&lt;&gt;"Não Encontrado",AA2230,"")),"")</f>
        <v/>
      </c>
      <c r="AC2230" s="45" t="str">
        <f aca="false">IF(B2230="","",IF(AB2230="","NÃO","SIM"))</f>
        <v/>
      </c>
      <c r="AD2230" s="45" t="str">
        <f aca="false">IFERROR(VLOOKUP(G2230,Dados!$P$3:$R$500,3,0),"")</f>
        <v/>
      </c>
      <c r="AE2230" s="45" t="str">
        <f aca="false">IFERROR(VLOOKUP(G2230,Dados!$K$3:$L$500,2,0),"")</f>
        <v/>
      </c>
      <c r="AF2230" s="45" t="str">
        <f aca="false">IFERROR(VLOOKUP(G2230,Dados!$M$3:$N$500,2,0),"")</f>
        <v/>
      </c>
      <c r="AG2230" s="45" t="str">
        <f aca="false">IF(F2230="","",IF(AND(AD2230="",AE2230="",AF2230=""),"-",IF(AND(AD2230="BIT",AE2230="",AF2230=""),"BIT",IF(AND(AE2230="ANEXO I",AD2230="",AF2230=""),"ANEXO I",IF(AND(AF2230="ANEXO II",AD2230="",AE2230=""),"ANEXO II","Escolher")))))</f>
        <v/>
      </c>
      <c r="AH2230" s="45" t="str">
        <f aca="false">IF(AG2230&lt;&gt;"Pneus","",IFERROR(VLOOKUP(R2230,Dados!$X$2:$Z$5,3,0)*(AI2230-Q2230),VLOOKUP(D2230,Dados!$X$7:$Z$33,3,0)*(AI2230-Q2230)))</f>
        <v/>
      </c>
      <c r="AI2230" s="47" t="str">
        <f aca="false">IF(B2230="","",P2230+Q2230+O2230+M2230+L2230-N2230)</f>
        <v/>
      </c>
      <c r="AJ2230" s="48" t="str">
        <f aca="false">IFERROR(IF(AND(AC2230="SIM",AG2230="-",Y2230="REVENDA"),(AB2230/1+1)*AI2230,IF(AND(AC2230="SIM",AG2230="Pneus",Y2230="REVENDA"),(AB2230/1+1)*(AI2230-AH2230),"")),"")</f>
        <v/>
      </c>
      <c r="AK2230" s="48" t="str">
        <f aca="false">IF(AJ2230="","",AJ2230*17%)</f>
        <v/>
      </c>
      <c r="AL2230" s="48" t="str">
        <f aca="false">IFERROR(IF(AC2230="NÃO","",IF(AK2230="","",IF(E2230="Simples Nacional",BF2230,IF(T2230=0.12,U2230*0.5833337002,IF(T2230=0,AI2230*0.07,U2230))))),"")</f>
        <v/>
      </c>
      <c r="AM2230" s="47" t="str">
        <f aca="false">IFERROR(IF(AC2230="NÃO","",IF(OR(AG2230="-",AG2230="Pneus"),AK2230-AL2230,"")),"")</f>
        <v/>
      </c>
      <c r="AN2230" s="48" t="str">
        <f aca="false">IF(AND(Y2230="REVENDA",AC2230="SIM",AG2230="BIT"),((AB2230/1+1)*AI2230)*0.4117,"")</f>
        <v/>
      </c>
      <c r="AO2230" s="48" t="str">
        <f aca="false">IF(AN2230="","",AN2230*17%)</f>
        <v/>
      </c>
      <c r="AP2230" s="49" t="str">
        <f aca="false">IF(AN2230="","",IF(T2230=0.12,(U2230*0.4117)*0.4117,IF(T2230=0,(AI2230*0.07)*0.4117,U2230*0.4117)))</f>
        <v/>
      </c>
      <c r="AQ2230" s="47" t="str">
        <f aca="false">IF(AN2230="","",AO2230-AP2230)</f>
        <v/>
      </c>
      <c r="AR2230" s="50" t="str">
        <f aca="false">IFERROR(IF(AND(AC2230="SIM",Y2230="REVENDA",LEFT(AG2230,5)="ANEXO")*OR(AE2230="ANEXO I",AF2230="ANEXO II"),VLOOKUP(H2230,Dados!G:I,2,0),""),"INSERIR MVA")</f>
        <v/>
      </c>
      <c r="AS2230" s="48" t="str">
        <f aca="false">IF(LEFT(AG2230,5)="ANEXO",VLOOKUP(AG2230,Dados!$X$111:$Z$112,2,0)*(AI2230-Q2230),"")</f>
        <v/>
      </c>
      <c r="AT2230" s="48" t="str">
        <f aca="false">IFERROR(IF(AR2230="","",(AI2230*AR2230)+AI2230),"INSERIR MVA")</f>
        <v/>
      </c>
      <c r="AU2230" s="48" t="str">
        <f aca="false">IF(AT2230="","",IF(AY2230=0.04,U2230,AS2230*AY2230))</f>
        <v/>
      </c>
      <c r="AV2230" s="47" t="str">
        <f aca="false">IFERROR(IF(AU2230="","",(VLOOKUP(AG2230,Dados!$X$111:$Z$112,3,0)*AT2230*0.17)),"INSERIR MVA")</f>
        <v/>
      </c>
      <c r="AW2230" s="47" t="str">
        <f aca="false">IFERROR(IF(AR2230="","",AV2230-AU2230),"")</f>
        <v/>
      </c>
      <c r="AX2230" s="51" t="str">
        <f aca="false">IFERROR(IF(AC2230="NÃO","",IF(AM2230&lt;&gt;"",AM2230-W2230,IF(AQ2230&lt;&gt;"",AQ2230-W2230,IF(AW2230&lt;&gt;"",AW2230-W2230,"")))),"")</f>
        <v/>
      </c>
      <c r="AY2230" s="46" t="str">
        <f aca="false">IFERROR(IF(ISNA(VLOOKUP(R2230,Dados!$X$2:$Y$5,2,0)),VLOOKUP(D2230,Dados!$X$7:$Y$33,2,0),VLOOKUP(R2230,Dados!$X$2:$Y$5,2,0)),"")</f>
        <v/>
      </c>
      <c r="AZ2230" s="52" t="str">
        <f aca="false">IF(C2230="","",IF(AND(Y2230="CONSUMO",AC2230="NÃO")*OR(AG2230="-",AG2230="BIT"),IF(E2230&lt;&gt;"",(AI2230-(P2230+L2230-N2230+Q2230)*AY2230)/0.83),""))</f>
        <v/>
      </c>
      <c r="BA2230" s="51" t="str">
        <f aca="false">IF(AZ2230="","",AZ2230*0.17-((P2230+L2230-N2230+Q2230)*AY2230))</f>
        <v/>
      </c>
      <c r="BB2230" s="51" t="str">
        <f aca="false">IF(AND(Y2230="CONSUMO",AG2230="ANEXO I",AY2230&gt;4%),(AI2230-(P2230+L2230-N2230+Q2230)*0.0514)/0.83*(0.5177)*(0.17)-AI2230*0.0514,IF(AND(Y2230="CONSUMO",AG2230="ANEXO II",AY2230&gt;4%),(AI2230-(P2230+L2230-N2230+Q2230)*0.041)/0.83*(0.3295)*(0.17)-AI2230*0.041,IF(AND(Y2230="CONSUMO",AG2230="ANEXO I",AY2230=4%),(AI2230-(P2230+L2230-N2230+Q2230)*0.04)/0.83*(0.5177)*(0.17)-AI2230*0.04,IF(AND(Y2230="CONSUMO",AG2230="ANEXO II",AY2230=4%),(AI2230-(P2230+L2230-N2230+Q2230)*0.04)/0.83*(0.3295)*(0.17)-AI2230*0.04,""))))</f>
        <v/>
      </c>
      <c r="BC2230" s="51" t="str">
        <f aca="false">IF(C2230="","",IF(AND(Y2230="CONSUMO",AC2230="SIM")*OR(AG2230="-",AG2230="BIT"),IF(E2230&lt;&gt;"",(AI2230-(P2230+L2230-N2230+Q2230)*AY2230)/0.83),""))</f>
        <v/>
      </c>
      <c r="BD2230" s="51" t="str">
        <f aca="false">IF(BC2230="","",BC2230*0.17)</f>
        <v/>
      </c>
      <c r="BE2230" s="51" t="str">
        <f aca="false">IF(I2230=6908,0,IF(BC2230="","",BD2230-((P2230+L2230-N2230+Q2230)*AY2230)))</f>
        <v/>
      </c>
      <c r="BF2230" s="53" t="str">
        <f aca="false">IF(B2230="","",IF(OR(B2230="",E2230="Regime Normal"),0,(AI2230-Q2230)*VLOOKUP(R2230,Dados!$X$98:$Y$108,2,0)))</f>
        <v/>
      </c>
      <c r="BG2230" s="54" t="str">
        <f aca="false">IFERROR(VLOOKUP(I2230,Dados!$AC$27:$AD$43,2,0),IF(B2230="","",IF(D2230&lt;&gt;"MT",IF(AND(AC2230="SIM",Y2230="Revenda"),"2403",IF(AND(AC2230="SIM",Y2230="Consumo"),"2407",IF(AND(AC2230="NÃO",Y2230="Revenda"),"2102",IF(AND(AC2230="NÃO",Y2230="Consumo"),"2556",)))),REPLACE(I2230,1,1,1))))</f>
        <v/>
      </c>
    </row>
    <row r="2231" customFormat="false" ht="12.8" hidden="false" customHeight="true" outlineLevel="0" collapsed="false">
      <c r="Y2231" s="45"/>
      <c r="Z2231" s="46" t="str">
        <f aca="false">IF(B2231="","",(IFERROR(VLOOKUP(H2231,Dados!A$3:B$15000,2,0),"Não Encontrado")))</f>
        <v/>
      </c>
      <c r="AA2231" s="46" t="str">
        <f aca="false">IF(B2231="","",(IFERROR(VLOOKUP(G2231,Dados!C$3:E$15000,3,0),"Não Encontrado")))</f>
        <v/>
      </c>
      <c r="AB2231" s="46" t="str">
        <f aca="false">IFERROR(IF(Z2231&lt;&gt;"Não Encontrado",Z2231,IF(AA2231&lt;&gt;"Não Encontrado",AA2231,"")),"")</f>
        <v/>
      </c>
      <c r="AC2231" s="45" t="str">
        <f aca="false">IF(B2231="","",IF(AB2231="","NÃO","SIM"))</f>
        <v/>
      </c>
      <c r="AD2231" s="45" t="str">
        <f aca="false">IFERROR(VLOOKUP(G2231,Dados!$P$3:$R$500,3,0),"")</f>
        <v/>
      </c>
      <c r="AE2231" s="45" t="str">
        <f aca="false">IFERROR(VLOOKUP(G2231,Dados!$K$3:$L$500,2,0),"")</f>
        <v/>
      </c>
      <c r="AF2231" s="45" t="str">
        <f aca="false">IFERROR(VLOOKUP(G2231,Dados!$M$3:$N$500,2,0),"")</f>
        <v/>
      </c>
      <c r="AG2231" s="45" t="str">
        <f aca="false">IF(F2231="","",IF(AND(AD2231="",AE2231="",AF2231=""),"-",IF(AND(AD2231="BIT",AE2231="",AF2231=""),"BIT",IF(AND(AE2231="ANEXO I",AD2231="",AF2231=""),"ANEXO I",IF(AND(AF2231="ANEXO II",AD2231="",AE2231=""),"ANEXO II","Escolher")))))</f>
        <v/>
      </c>
      <c r="AH2231" s="45" t="str">
        <f aca="false">IF(AG2231&lt;&gt;"Pneus","",IFERROR(VLOOKUP(R2231,Dados!$X$2:$Z$5,3,0)*(AI2231-Q2231),VLOOKUP(D2231,Dados!$X$7:$Z$33,3,0)*(AI2231-Q2231)))</f>
        <v/>
      </c>
      <c r="AI2231" s="47" t="str">
        <f aca="false">IF(B2231="","",P2231+Q2231+O2231+M2231+L2231-N2231)</f>
        <v/>
      </c>
      <c r="AJ2231" s="48" t="str">
        <f aca="false">IFERROR(IF(AND(AC2231="SIM",AG2231="-",Y2231="REVENDA"),(AB2231/1+1)*AI2231,IF(AND(AC2231="SIM",AG2231="Pneus",Y2231="REVENDA"),(AB2231/1+1)*(AI2231-AH2231),"")),"")</f>
        <v/>
      </c>
      <c r="AK2231" s="48" t="str">
        <f aca="false">IF(AJ2231="","",AJ2231*17%)</f>
        <v/>
      </c>
      <c r="AL2231" s="48" t="str">
        <f aca="false">IFERROR(IF(AC2231="NÃO","",IF(AK2231="","",IF(E2231="Simples Nacional",BF2231,IF(T2231=0.12,U2231*0.5833337002,IF(T2231=0,AI2231*0.07,U2231))))),"")</f>
        <v/>
      </c>
      <c r="AM2231" s="47" t="str">
        <f aca="false">IFERROR(IF(AC2231="NÃO","",IF(OR(AG2231="-",AG2231="Pneus"),AK2231-AL2231,"")),"")</f>
        <v/>
      </c>
      <c r="AN2231" s="48" t="str">
        <f aca="false">IF(AND(Y2231="REVENDA",AC2231="SIM",AG2231="BIT"),((AB2231/1+1)*AI2231)*0.4117,"")</f>
        <v/>
      </c>
      <c r="AO2231" s="48" t="str">
        <f aca="false">IF(AN2231="","",AN2231*17%)</f>
        <v/>
      </c>
      <c r="AP2231" s="49" t="str">
        <f aca="false">IF(AN2231="","",IF(T2231=0.12,(U2231*0.4117)*0.4117,IF(T2231=0,(AI2231*0.07)*0.4117,U2231*0.4117)))</f>
        <v/>
      </c>
      <c r="AQ2231" s="47" t="str">
        <f aca="false">IF(AN2231="","",AO2231-AP2231)</f>
        <v/>
      </c>
      <c r="AR2231" s="50" t="str">
        <f aca="false">IFERROR(IF(AND(AC2231="SIM",Y2231="REVENDA",LEFT(AG2231,5)="ANEXO")*OR(AE2231="ANEXO I",AF2231="ANEXO II"),VLOOKUP(H2231,Dados!G:I,2,0),""),"INSERIR MVA")</f>
        <v/>
      </c>
      <c r="AS2231" s="48" t="str">
        <f aca="false">IF(LEFT(AG2231,5)="ANEXO",VLOOKUP(AG2231,Dados!$X$111:$Z$112,2,0)*(AI2231-Q2231),"")</f>
        <v/>
      </c>
      <c r="AT2231" s="48" t="str">
        <f aca="false">IFERROR(IF(AR2231="","",(AI2231*AR2231)+AI2231),"INSERIR MVA")</f>
        <v/>
      </c>
      <c r="AU2231" s="48" t="str">
        <f aca="false">IF(AT2231="","",IF(AY2231=0.04,U2231,AS2231*AY2231))</f>
        <v/>
      </c>
      <c r="AV2231" s="47" t="str">
        <f aca="false">IFERROR(IF(AU2231="","",(VLOOKUP(AG2231,Dados!$X$111:$Z$112,3,0)*AT2231*0.17)),"INSERIR MVA")</f>
        <v/>
      </c>
      <c r="AW2231" s="47" t="str">
        <f aca="false">IFERROR(IF(AR2231="","",AV2231-AU2231),"")</f>
        <v/>
      </c>
      <c r="AX2231" s="51" t="str">
        <f aca="false">IFERROR(IF(AC2231="NÃO","",IF(AM2231&lt;&gt;"",AM2231-W2231,IF(AQ2231&lt;&gt;"",AQ2231-W2231,IF(AW2231&lt;&gt;"",AW2231-W2231,"")))),"")</f>
        <v/>
      </c>
      <c r="AY2231" s="46" t="str">
        <f aca="false">IFERROR(IF(ISNA(VLOOKUP(R2231,Dados!$X$2:$Y$5,2,0)),VLOOKUP(D2231,Dados!$X$7:$Y$33,2,0),VLOOKUP(R2231,Dados!$X$2:$Y$5,2,0)),"")</f>
        <v/>
      </c>
      <c r="AZ2231" s="52" t="str">
        <f aca="false">IF(C2231="","",IF(AND(Y2231="CONSUMO",AC2231="NÃO")*OR(AG2231="-",AG2231="BIT"),IF(E2231&lt;&gt;"",(AI2231-(P2231+L2231-N2231+Q2231)*AY2231)/0.83),""))</f>
        <v/>
      </c>
      <c r="BA2231" s="51" t="str">
        <f aca="false">IF(AZ2231="","",AZ2231*0.17-((P2231+L2231-N2231+Q2231)*AY2231))</f>
        <v/>
      </c>
      <c r="BB2231" s="51" t="str">
        <f aca="false">IF(AND(Y2231="CONSUMO",AG2231="ANEXO I",AY2231&gt;4%),(AI2231-(P2231+L2231-N2231+Q2231)*0.0514)/0.83*(0.5177)*(0.17)-AI2231*0.0514,IF(AND(Y2231="CONSUMO",AG2231="ANEXO II",AY2231&gt;4%),(AI2231-(P2231+L2231-N2231+Q2231)*0.041)/0.83*(0.3295)*(0.17)-AI2231*0.041,IF(AND(Y2231="CONSUMO",AG2231="ANEXO I",AY2231=4%),(AI2231-(P2231+L2231-N2231+Q2231)*0.04)/0.83*(0.5177)*(0.17)-AI2231*0.04,IF(AND(Y2231="CONSUMO",AG2231="ANEXO II",AY2231=4%),(AI2231-(P2231+L2231-N2231+Q2231)*0.04)/0.83*(0.3295)*(0.17)-AI2231*0.04,""))))</f>
        <v/>
      </c>
      <c r="BC2231" s="51" t="str">
        <f aca="false">IF(C2231="","",IF(AND(Y2231="CONSUMO",AC2231="SIM")*OR(AG2231="-",AG2231="BIT"),IF(E2231&lt;&gt;"",(AI2231-(P2231+L2231-N2231+Q2231)*AY2231)/0.83),""))</f>
        <v/>
      </c>
      <c r="BD2231" s="51" t="str">
        <f aca="false">IF(BC2231="","",BC2231*0.17)</f>
        <v/>
      </c>
      <c r="BE2231" s="51" t="str">
        <f aca="false">IF(I2231=6908,0,IF(BC2231="","",BD2231-((P2231+L2231-N2231+Q2231)*AY2231)))</f>
        <v/>
      </c>
      <c r="BF2231" s="53" t="str">
        <f aca="false">IF(B2231="","",IF(OR(B2231="",E2231="Regime Normal"),0,(AI2231-Q2231)*VLOOKUP(R2231,Dados!$X$98:$Y$108,2,0)))</f>
        <v/>
      </c>
      <c r="BG2231" s="54" t="str">
        <f aca="false">IFERROR(VLOOKUP(I2231,Dados!$AC$27:$AD$43,2,0),IF(B2231="","",IF(D2231&lt;&gt;"MT",IF(AND(AC2231="SIM",Y2231="Revenda"),"2403",IF(AND(AC2231="SIM",Y2231="Consumo"),"2407",IF(AND(AC2231="NÃO",Y2231="Revenda"),"2102",IF(AND(AC2231="NÃO",Y2231="Consumo"),"2556",)))),REPLACE(I2231,1,1,1))))</f>
        <v/>
      </c>
    </row>
    <row r="2232" customFormat="false" ht="12.8" hidden="false" customHeight="true" outlineLevel="0" collapsed="false">
      <c r="Y2232" s="45"/>
      <c r="Z2232" s="46" t="str">
        <f aca="false">IF(B2232="","",(IFERROR(VLOOKUP(H2232,Dados!A$3:B$15000,2,0),"Não Encontrado")))</f>
        <v/>
      </c>
      <c r="AA2232" s="46" t="str">
        <f aca="false">IF(B2232="","",(IFERROR(VLOOKUP(G2232,Dados!C$3:E$15000,3,0),"Não Encontrado")))</f>
        <v/>
      </c>
      <c r="AB2232" s="46" t="str">
        <f aca="false">IFERROR(IF(Z2232&lt;&gt;"Não Encontrado",Z2232,IF(AA2232&lt;&gt;"Não Encontrado",AA2232,"")),"")</f>
        <v/>
      </c>
      <c r="AC2232" s="45" t="str">
        <f aca="false">IF(B2232="","",IF(AB2232="","NÃO","SIM"))</f>
        <v/>
      </c>
      <c r="AD2232" s="45" t="str">
        <f aca="false">IFERROR(VLOOKUP(G2232,Dados!$P$3:$R$500,3,0),"")</f>
        <v/>
      </c>
      <c r="AE2232" s="45" t="str">
        <f aca="false">IFERROR(VLOOKUP(G2232,Dados!$K$3:$L$500,2,0),"")</f>
        <v/>
      </c>
      <c r="AF2232" s="45" t="str">
        <f aca="false">IFERROR(VLOOKUP(G2232,Dados!$M$3:$N$500,2,0),"")</f>
        <v/>
      </c>
      <c r="AG2232" s="45" t="str">
        <f aca="false">IF(F2232="","",IF(AND(AD2232="",AE2232="",AF2232=""),"-",IF(AND(AD2232="BIT",AE2232="",AF2232=""),"BIT",IF(AND(AE2232="ANEXO I",AD2232="",AF2232=""),"ANEXO I",IF(AND(AF2232="ANEXO II",AD2232="",AE2232=""),"ANEXO II","Escolher")))))</f>
        <v/>
      </c>
      <c r="AH2232" s="45" t="str">
        <f aca="false">IF(AG2232&lt;&gt;"Pneus","",IFERROR(VLOOKUP(R2232,Dados!$X$2:$Z$5,3,0)*(AI2232-Q2232),VLOOKUP(D2232,Dados!$X$7:$Z$33,3,0)*(AI2232-Q2232)))</f>
        <v/>
      </c>
      <c r="AI2232" s="47" t="str">
        <f aca="false">IF(B2232="","",P2232+Q2232+O2232+M2232+L2232-N2232)</f>
        <v/>
      </c>
      <c r="AJ2232" s="48" t="str">
        <f aca="false">IFERROR(IF(AND(AC2232="SIM",AG2232="-",Y2232="REVENDA"),(AB2232/1+1)*AI2232,IF(AND(AC2232="SIM",AG2232="Pneus",Y2232="REVENDA"),(AB2232/1+1)*(AI2232-AH2232),"")),"")</f>
        <v/>
      </c>
      <c r="AK2232" s="48" t="str">
        <f aca="false">IF(AJ2232="","",AJ2232*17%)</f>
        <v/>
      </c>
      <c r="AL2232" s="48" t="str">
        <f aca="false">IFERROR(IF(AC2232="NÃO","",IF(AK2232="","",IF(E2232="Simples Nacional",BF2232,IF(T2232=0.12,U2232*0.5833337002,IF(T2232=0,AI2232*0.07,U2232))))),"")</f>
        <v/>
      </c>
      <c r="AM2232" s="47" t="str">
        <f aca="false">IFERROR(IF(AC2232="NÃO","",IF(OR(AG2232="-",AG2232="Pneus"),AK2232-AL2232,"")),"")</f>
        <v/>
      </c>
      <c r="AN2232" s="48" t="str">
        <f aca="false">IF(AND(Y2232="REVENDA",AC2232="SIM",AG2232="BIT"),((AB2232/1+1)*AI2232)*0.4117,"")</f>
        <v/>
      </c>
      <c r="AO2232" s="48" t="str">
        <f aca="false">IF(AN2232="","",AN2232*17%)</f>
        <v/>
      </c>
      <c r="AP2232" s="49" t="str">
        <f aca="false">IF(AN2232="","",IF(T2232=0.12,(U2232*0.4117)*0.4117,IF(T2232=0,(AI2232*0.07)*0.4117,U2232*0.4117)))</f>
        <v/>
      </c>
      <c r="AQ2232" s="47" t="str">
        <f aca="false">IF(AN2232="","",AO2232-AP2232)</f>
        <v/>
      </c>
      <c r="AR2232" s="50" t="str">
        <f aca="false">IFERROR(IF(AND(AC2232="SIM",Y2232="REVENDA",LEFT(AG2232,5)="ANEXO")*OR(AE2232="ANEXO I",AF2232="ANEXO II"),VLOOKUP(H2232,Dados!G:I,2,0),""),"INSERIR MVA")</f>
        <v/>
      </c>
      <c r="AS2232" s="48" t="str">
        <f aca="false">IF(LEFT(AG2232,5)="ANEXO",VLOOKUP(AG2232,Dados!$X$111:$Z$112,2,0)*(AI2232-Q2232),"")</f>
        <v/>
      </c>
      <c r="AT2232" s="48" t="str">
        <f aca="false">IFERROR(IF(AR2232="","",(AI2232*AR2232)+AI2232),"INSERIR MVA")</f>
        <v/>
      </c>
      <c r="AU2232" s="48" t="str">
        <f aca="false">IF(AT2232="","",IF(AY2232=0.04,U2232,AS2232*AY2232))</f>
        <v/>
      </c>
      <c r="AV2232" s="47" t="str">
        <f aca="false">IFERROR(IF(AU2232="","",(VLOOKUP(AG2232,Dados!$X$111:$Z$112,3,0)*AT2232*0.17)),"INSERIR MVA")</f>
        <v/>
      </c>
      <c r="AW2232" s="47" t="str">
        <f aca="false">IFERROR(IF(AR2232="","",AV2232-AU2232),"")</f>
        <v/>
      </c>
      <c r="AX2232" s="51" t="str">
        <f aca="false">IFERROR(IF(AC2232="NÃO","",IF(AM2232&lt;&gt;"",AM2232-W2232,IF(AQ2232&lt;&gt;"",AQ2232-W2232,IF(AW2232&lt;&gt;"",AW2232-W2232,"")))),"")</f>
        <v/>
      </c>
      <c r="AY2232" s="46" t="str">
        <f aca="false">IFERROR(IF(ISNA(VLOOKUP(R2232,Dados!$X$2:$Y$5,2,0)),VLOOKUP(D2232,Dados!$X$7:$Y$33,2,0),VLOOKUP(R2232,Dados!$X$2:$Y$5,2,0)),"")</f>
        <v/>
      </c>
      <c r="AZ2232" s="52" t="str">
        <f aca="false">IF(C2232="","",IF(AND(Y2232="CONSUMO",AC2232="NÃO")*OR(AG2232="-",AG2232="BIT"),IF(E2232&lt;&gt;"",(AI2232-(P2232+L2232-N2232+Q2232)*AY2232)/0.83),""))</f>
        <v/>
      </c>
      <c r="BA2232" s="51" t="str">
        <f aca="false">IF(AZ2232="","",AZ2232*0.17-((P2232+L2232-N2232+Q2232)*AY2232))</f>
        <v/>
      </c>
      <c r="BB2232" s="51" t="str">
        <f aca="false">IF(AND(Y2232="CONSUMO",AG2232="ANEXO I",AY2232&gt;4%),(AI2232-(P2232+L2232-N2232+Q2232)*0.0514)/0.83*(0.5177)*(0.17)-AI2232*0.0514,IF(AND(Y2232="CONSUMO",AG2232="ANEXO II",AY2232&gt;4%),(AI2232-(P2232+L2232-N2232+Q2232)*0.041)/0.83*(0.3295)*(0.17)-AI2232*0.041,IF(AND(Y2232="CONSUMO",AG2232="ANEXO I",AY2232=4%),(AI2232-(P2232+L2232-N2232+Q2232)*0.04)/0.83*(0.5177)*(0.17)-AI2232*0.04,IF(AND(Y2232="CONSUMO",AG2232="ANEXO II",AY2232=4%),(AI2232-(P2232+L2232-N2232+Q2232)*0.04)/0.83*(0.3295)*(0.17)-AI2232*0.04,""))))</f>
        <v/>
      </c>
      <c r="BC2232" s="51" t="str">
        <f aca="false">IF(C2232="","",IF(AND(Y2232="CONSUMO",AC2232="SIM")*OR(AG2232="-",AG2232="BIT"),IF(E2232&lt;&gt;"",(AI2232-(P2232+L2232-N2232+Q2232)*AY2232)/0.83),""))</f>
        <v/>
      </c>
      <c r="BD2232" s="51" t="str">
        <f aca="false">IF(BC2232="","",BC2232*0.17)</f>
        <v/>
      </c>
      <c r="BE2232" s="51" t="str">
        <f aca="false">IF(I2232=6908,0,IF(BC2232="","",BD2232-((P2232+L2232-N2232+Q2232)*AY2232)))</f>
        <v/>
      </c>
      <c r="BF2232" s="53" t="str">
        <f aca="false">IF(B2232="","",IF(OR(B2232="",E2232="Regime Normal"),0,(AI2232-Q2232)*VLOOKUP(R2232,Dados!$X$98:$Y$108,2,0)))</f>
        <v/>
      </c>
      <c r="BG2232" s="54" t="str">
        <f aca="false">IFERROR(VLOOKUP(I2232,Dados!$AC$27:$AD$43,2,0),IF(B2232="","",IF(D2232&lt;&gt;"MT",IF(AND(AC2232="SIM",Y2232="Revenda"),"2403",IF(AND(AC2232="SIM",Y2232="Consumo"),"2407",IF(AND(AC2232="NÃO",Y2232="Revenda"),"2102",IF(AND(AC2232="NÃO",Y2232="Consumo"),"2556",)))),REPLACE(I2232,1,1,1))))</f>
        <v/>
      </c>
    </row>
    <row r="2233" customFormat="false" ht="12.8" hidden="false" customHeight="true" outlineLevel="0" collapsed="false">
      <c r="Y2233" s="45"/>
      <c r="Z2233" s="46" t="str">
        <f aca="false">IF(B2233="","",(IFERROR(VLOOKUP(H2233,Dados!A$3:B$15000,2,0),"Não Encontrado")))</f>
        <v/>
      </c>
      <c r="AA2233" s="46" t="str">
        <f aca="false">IF(B2233="","",(IFERROR(VLOOKUP(G2233,Dados!C$3:E$15000,3,0),"Não Encontrado")))</f>
        <v/>
      </c>
      <c r="AB2233" s="46" t="str">
        <f aca="false">IFERROR(IF(Z2233&lt;&gt;"Não Encontrado",Z2233,IF(AA2233&lt;&gt;"Não Encontrado",AA2233,"")),"")</f>
        <v/>
      </c>
      <c r="AC2233" s="45" t="str">
        <f aca="false">IF(B2233="","",IF(AB2233="","NÃO","SIM"))</f>
        <v/>
      </c>
      <c r="AD2233" s="45" t="str">
        <f aca="false">IFERROR(VLOOKUP(G2233,Dados!$P$3:$R$500,3,0),"")</f>
        <v/>
      </c>
      <c r="AE2233" s="45" t="str">
        <f aca="false">IFERROR(VLOOKUP(G2233,Dados!$K$3:$L$500,2,0),"")</f>
        <v/>
      </c>
      <c r="AF2233" s="45" t="str">
        <f aca="false">IFERROR(VLOOKUP(G2233,Dados!$M$3:$N$500,2,0),"")</f>
        <v/>
      </c>
      <c r="AG2233" s="45" t="str">
        <f aca="false">IF(F2233="","",IF(AND(AD2233="",AE2233="",AF2233=""),"-",IF(AND(AD2233="BIT",AE2233="",AF2233=""),"BIT",IF(AND(AE2233="ANEXO I",AD2233="",AF2233=""),"ANEXO I",IF(AND(AF2233="ANEXO II",AD2233="",AE2233=""),"ANEXO II","Escolher")))))</f>
        <v/>
      </c>
      <c r="AH2233" s="45" t="str">
        <f aca="false">IF(AG2233&lt;&gt;"Pneus","",IFERROR(VLOOKUP(R2233,Dados!$X$2:$Z$5,3,0)*(AI2233-Q2233),VLOOKUP(D2233,Dados!$X$7:$Z$33,3,0)*(AI2233-Q2233)))</f>
        <v/>
      </c>
      <c r="AI2233" s="47" t="str">
        <f aca="false">IF(B2233="","",P2233+Q2233+O2233+M2233+L2233-N2233)</f>
        <v/>
      </c>
      <c r="AJ2233" s="48" t="str">
        <f aca="false">IFERROR(IF(AND(AC2233="SIM",AG2233="-",Y2233="REVENDA"),(AB2233/1+1)*AI2233,IF(AND(AC2233="SIM",AG2233="Pneus",Y2233="REVENDA"),(AB2233/1+1)*(AI2233-AH2233),"")),"")</f>
        <v/>
      </c>
      <c r="AK2233" s="48" t="str">
        <f aca="false">IF(AJ2233="","",AJ2233*17%)</f>
        <v/>
      </c>
      <c r="AL2233" s="48" t="str">
        <f aca="false">IFERROR(IF(AC2233="NÃO","",IF(AK2233="","",IF(E2233="Simples Nacional",BF2233,IF(T2233=0.12,U2233*0.5833337002,IF(T2233=0,AI2233*0.07,U2233))))),"")</f>
        <v/>
      </c>
      <c r="AM2233" s="47" t="str">
        <f aca="false">IFERROR(IF(AC2233="NÃO","",IF(OR(AG2233="-",AG2233="Pneus"),AK2233-AL2233,"")),"")</f>
        <v/>
      </c>
      <c r="AN2233" s="48" t="str">
        <f aca="false">IF(AND(Y2233="REVENDA",AC2233="SIM",AG2233="BIT"),((AB2233/1+1)*AI2233)*0.4117,"")</f>
        <v/>
      </c>
      <c r="AO2233" s="48" t="str">
        <f aca="false">IF(AN2233="","",AN2233*17%)</f>
        <v/>
      </c>
      <c r="AP2233" s="49" t="str">
        <f aca="false">IF(AN2233="","",IF(T2233=0.12,(U2233*0.4117)*0.4117,IF(T2233=0,(AI2233*0.07)*0.4117,U2233*0.4117)))</f>
        <v/>
      </c>
      <c r="AQ2233" s="47" t="str">
        <f aca="false">IF(AN2233="","",AO2233-AP2233)</f>
        <v/>
      </c>
      <c r="AR2233" s="50" t="str">
        <f aca="false">IFERROR(IF(AND(AC2233="SIM",Y2233="REVENDA",LEFT(AG2233,5)="ANEXO")*OR(AE2233="ANEXO I",AF2233="ANEXO II"),VLOOKUP(H2233,Dados!G:I,2,0),""),"INSERIR MVA")</f>
        <v/>
      </c>
      <c r="AS2233" s="48" t="str">
        <f aca="false">IF(LEFT(AG2233,5)="ANEXO",VLOOKUP(AG2233,Dados!$X$111:$Z$112,2,0)*(AI2233-Q2233),"")</f>
        <v/>
      </c>
      <c r="AT2233" s="48" t="str">
        <f aca="false">IFERROR(IF(AR2233="","",(AI2233*AR2233)+AI2233),"INSERIR MVA")</f>
        <v/>
      </c>
      <c r="AU2233" s="48" t="str">
        <f aca="false">IF(AT2233="","",IF(AY2233=0.04,U2233,AS2233*AY2233))</f>
        <v/>
      </c>
      <c r="AV2233" s="47" t="str">
        <f aca="false">IFERROR(IF(AU2233="","",(VLOOKUP(AG2233,Dados!$X$111:$Z$112,3,0)*AT2233*0.17)),"INSERIR MVA")</f>
        <v/>
      </c>
      <c r="AW2233" s="47" t="str">
        <f aca="false">IFERROR(IF(AR2233="","",AV2233-AU2233),"")</f>
        <v/>
      </c>
      <c r="AX2233" s="51" t="str">
        <f aca="false">IFERROR(IF(AC2233="NÃO","",IF(AM2233&lt;&gt;"",AM2233-W2233,IF(AQ2233&lt;&gt;"",AQ2233-W2233,IF(AW2233&lt;&gt;"",AW2233-W2233,"")))),"")</f>
        <v/>
      </c>
      <c r="AY2233" s="46" t="str">
        <f aca="false">IFERROR(IF(ISNA(VLOOKUP(R2233,Dados!$X$2:$Y$5,2,0)),VLOOKUP(D2233,Dados!$X$7:$Y$33,2,0),VLOOKUP(R2233,Dados!$X$2:$Y$5,2,0)),"")</f>
        <v/>
      </c>
      <c r="AZ2233" s="52" t="str">
        <f aca="false">IF(C2233="","",IF(AND(Y2233="CONSUMO",AC2233="NÃO")*OR(AG2233="-",AG2233="BIT"),IF(E2233&lt;&gt;"",(AI2233-(P2233+L2233-N2233+Q2233)*AY2233)/0.83),""))</f>
        <v/>
      </c>
      <c r="BA2233" s="51" t="str">
        <f aca="false">IF(AZ2233="","",AZ2233*0.17-((P2233+L2233-N2233+Q2233)*AY2233))</f>
        <v/>
      </c>
      <c r="BB2233" s="51" t="str">
        <f aca="false">IF(AND(Y2233="CONSUMO",AG2233="ANEXO I",AY2233&gt;4%),(AI2233-(P2233+L2233-N2233+Q2233)*0.0514)/0.83*(0.5177)*(0.17)-AI2233*0.0514,IF(AND(Y2233="CONSUMO",AG2233="ANEXO II",AY2233&gt;4%),(AI2233-(P2233+L2233-N2233+Q2233)*0.041)/0.83*(0.3295)*(0.17)-AI2233*0.041,IF(AND(Y2233="CONSUMO",AG2233="ANEXO I",AY2233=4%),(AI2233-(P2233+L2233-N2233+Q2233)*0.04)/0.83*(0.5177)*(0.17)-AI2233*0.04,IF(AND(Y2233="CONSUMO",AG2233="ANEXO II",AY2233=4%),(AI2233-(P2233+L2233-N2233+Q2233)*0.04)/0.83*(0.3295)*(0.17)-AI2233*0.04,""))))</f>
        <v/>
      </c>
      <c r="BC2233" s="51" t="str">
        <f aca="false">IF(C2233="","",IF(AND(Y2233="CONSUMO",AC2233="SIM")*OR(AG2233="-",AG2233="BIT"),IF(E2233&lt;&gt;"",(AI2233-(P2233+L2233-N2233+Q2233)*AY2233)/0.83),""))</f>
        <v/>
      </c>
      <c r="BD2233" s="51" t="str">
        <f aca="false">IF(BC2233="","",BC2233*0.17)</f>
        <v/>
      </c>
      <c r="BE2233" s="51" t="str">
        <f aca="false">IF(I2233=6908,0,IF(BC2233="","",BD2233-((P2233+L2233-N2233+Q2233)*AY2233)))</f>
        <v/>
      </c>
      <c r="BF2233" s="53" t="str">
        <f aca="false">IF(B2233="","",IF(OR(B2233="",E2233="Regime Normal"),0,(AI2233-Q2233)*VLOOKUP(R2233,Dados!$X$98:$Y$108,2,0)))</f>
        <v/>
      </c>
      <c r="BG2233" s="54" t="str">
        <f aca="false">IFERROR(VLOOKUP(I2233,Dados!$AC$27:$AD$43,2,0),IF(B2233="","",IF(D2233&lt;&gt;"MT",IF(AND(AC2233="SIM",Y2233="Revenda"),"2403",IF(AND(AC2233="SIM",Y2233="Consumo"),"2407",IF(AND(AC2233="NÃO",Y2233="Revenda"),"2102",IF(AND(AC2233="NÃO",Y2233="Consumo"),"2556",)))),REPLACE(I2233,1,1,1))))</f>
        <v/>
      </c>
    </row>
    <row r="2234" customFormat="false" ht="12.8" hidden="false" customHeight="true" outlineLevel="0" collapsed="false">
      <c r="Y2234" s="45"/>
      <c r="Z2234" s="46" t="str">
        <f aca="false">IF(B2234="","",(IFERROR(VLOOKUP(H2234,Dados!A$3:B$15000,2,0),"Não Encontrado")))</f>
        <v/>
      </c>
      <c r="AA2234" s="46" t="str">
        <f aca="false">IF(B2234="","",(IFERROR(VLOOKUP(G2234,Dados!C$3:E$15000,3,0),"Não Encontrado")))</f>
        <v/>
      </c>
      <c r="AB2234" s="46" t="str">
        <f aca="false">IFERROR(IF(Z2234&lt;&gt;"Não Encontrado",Z2234,IF(AA2234&lt;&gt;"Não Encontrado",AA2234,"")),"")</f>
        <v/>
      </c>
      <c r="AC2234" s="45" t="str">
        <f aca="false">IF(B2234="","",IF(AB2234="","NÃO","SIM"))</f>
        <v/>
      </c>
      <c r="AD2234" s="45" t="str">
        <f aca="false">IFERROR(VLOOKUP(G2234,Dados!$P$3:$R$500,3,0),"")</f>
        <v/>
      </c>
      <c r="AE2234" s="45" t="str">
        <f aca="false">IFERROR(VLOOKUP(G2234,Dados!$K$3:$L$500,2,0),"")</f>
        <v/>
      </c>
      <c r="AF2234" s="45" t="str">
        <f aca="false">IFERROR(VLOOKUP(G2234,Dados!$M$3:$N$500,2,0),"")</f>
        <v/>
      </c>
      <c r="AG2234" s="45" t="str">
        <f aca="false">IF(F2234="","",IF(AND(AD2234="",AE2234="",AF2234=""),"-",IF(AND(AD2234="BIT",AE2234="",AF2234=""),"BIT",IF(AND(AE2234="ANEXO I",AD2234="",AF2234=""),"ANEXO I",IF(AND(AF2234="ANEXO II",AD2234="",AE2234=""),"ANEXO II","Escolher")))))</f>
        <v/>
      </c>
      <c r="AH2234" s="45" t="str">
        <f aca="false">IF(AG2234&lt;&gt;"Pneus","",IFERROR(VLOOKUP(R2234,Dados!$X$2:$Z$5,3,0)*(AI2234-Q2234),VLOOKUP(D2234,Dados!$X$7:$Z$33,3,0)*(AI2234-Q2234)))</f>
        <v/>
      </c>
      <c r="AI2234" s="47" t="str">
        <f aca="false">IF(B2234="","",P2234+Q2234+O2234+M2234+L2234-N2234)</f>
        <v/>
      </c>
      <c r="AJ2234" s="48" t="str">
        <f aca="false">IFERROR(IF(AND(AC2234="SIM",AG2234="-",Y2234="REVENDA"),(AB2234/1+1)*AI2234,IF(AND(AC2234="SIM",AG2234="Pneus",Y2234="REVENDA"),(AB2234/1+1)*(AI2234-AH2234),"")),"")</f>
        <v/>
      </c>
      <c r="AK2234" s="48" t="str">
        <f aca="false">IF(AJ2234="","",AJ2234*17%)</f>
        <v/>
      </c>
      <c r="AL2234" s="48" t="str">
        <f aca="false">IFERROR(IF(AC2234="NÃO","",IF(AK2234="","",IF(E2234="Simples Nacional",BF2234,IF(T2234=0.12,U2234*0.5833337002,IF(T2234=0,AI2234*0.07,U2234))))),"")</f>
        <v/>
      </c>
      <c r="AM2234" s="47" t="str">
        <f aca="false">IFERROR(IF(AC2234="NÃO","",IF(OR(AG2234="-",AG2234="Pneus"),AK2234-AL2234,"")),"")</f>
        <v/>
      </c>
      <c r="AN2234" s="48" t="str">
        <f aca="false">IF(AND(Y2234="REVENDA",AC2234="SIM",AG2234="BIT"),((AB2234/1+1)*AI2234)*0.4117,"")</f>
        <v/>
      </c>
      <c r="AO2234" s="48" t="str">
        <f aca="false">IF(AN2234="","",AN2234*17%)</f>
        <v/>
      </c>
      <c r="AP2234" s="49" t="str">
        <f aca="false">IF(AN2234="","",IF(T2234=0.12,(U2234*0.4117)*0.4117,IF(T2234=0,(AI2234*0.07)*0.4117,U2234*0.4117)))</f>
        <v/>
      </c>
      <c r="AQ2234" s="47" t="str">
        <f aca="false">IF(AN2234="","",AO2234-AP2234)</f>
        <v/>
      </c>
      <c r="AR2234" s="50" t="str">
        <f aca="false">IFERROR(IF(AND(AC2234="SIM",Y2234="REVENDA",LEFT(AG2234,5)="ANEXO")*OR(AE2234="ANEXO I",AF2234="ANEXO II"),VLOOKUP(H2234,Dados!G:I,2,0),""),"INSERIR MVA")</f>
        <v/>
      </c>
      <c r="AS2234" s="48" t="str">
        <f aca="false">IF(LEFT(AG2234,5)="ANEXO",VLOOKUP(AG2234,Dados!$X$111:$Z$112,2,0)*(AI2234-Q2234),"")</f>
        <v/>
      </c>
      <c r="AT2234" s="48" t="str">
        <f aca="false">IFERROR(IF(AR2234="","",(AI2234*AR2234)+AI2234),"INSERIR MVA")</f>
        <v/>
      </c>
      <c r="AU2234" s="48" t="str">
        <f aca="false">IF(AT2234="","",IF(AY2234=0.04,U2234,AS2234*AY2234))</f>
        <v/>
      </c>
      <c r="AV2234" s="47" t="str">
        <f aca="false">IFERROR(IF(AU2234="","",(VLOOKUP(AG2234,Dados!$X$111:$Z$112,3,0)*AT2234*0.17)),"INSERIR MVA")</f>
        <v/>
      </c>
      <c r="AW2234" s="47" t="str">
        <f aca="false">IFERROR(IF(AR2234="","",AV2234-AU2234),"")</f>
        <v/>
      </c>
      <c r="AX2234" s="51" t="str">
        <f aca="false">IFERROR(IF(AC2234="NÃO","",IF(AM2234&lt;&gt;"",AM2234-W2234,IF(AQ2234&lt;&gt;"",AQ2234-W2234,IF(AW2234&lt;&gt;"",AW2234-W2234,"")))),"")</f>
        <v/>
      </c>
      <c r="AY2234" s="46" t="str">
        <f aca="false">IFERROR(IF(ISNA(VLOOKUP(R2234,Dados!$X$2:$Y$5,2,0)),VLOOKUP(D2234,Dados!$X$7:$Y$33,2,0),VLOOKUP(R2234,Dados!$X$2:$Y$5,2,0)),"")</f>
        <v/>
      </c>
      <c r="AZ2234" s="52" t="str">
        <f aca="false">IF(C2234="","",IF(AND(Y2234="CONSUMO",AC2234="NÃO")*OR(AG2234="-",AG2234="BIT"),IF(E2234&lt;&gt;"",(AI2234-(P2234+L2234-N2234+Q2234)*AY2234)/0.83),""))</f>
        <v/>
      </c>
      <c r="BA2234" s="51" t="str">
        <f aca="false">IF(AZ2234="","",AZ2234*0.17-((P2234+L2234-N2234+Q2234)*AY2234))</f>
        <v/>
      </c>
      <c r="BB2234" s="51" t="str">
        <f aca="false">IF(AND(Y2234="CONSUMO",AG2234="ANEXO I",AY2234&gt;4%),(AI2234-(P2234+L2234-N2234+Q2234)*0.0514)/0.83*(0.5177)*(0.17)-AI2234*0.0514,IF(AND(Y2234="CONSUMO",AG2234="ANEXO II",AY2234&gt;4%),(AI2234-(P2234+L2234-N2234+Q2234)*0.041)/0.83*(0.3295)*(0.17)-AI2234*0.041,IF(AND(Y2234="CONSUMO",AG2234="ANEXO I",AY2234=4%),(AI2234-(P2234+L2234-N2234+Q2234)*0.04)/0.83*(0.5177)*(0.17)-AI2234*0.04,IF(AND(Y2234="CONSUMO",AG2234="ANEXO II",AY2234=4%),(AI2234-(P2234+L2234-N2234+Q2234)*0.04)/0.83*(0.3295)*(0.17)-AI2234*0.04,""))))</f>
        <v/>
      </c>
      <c r="BC2234" s="51" t="str">
        <f aca="false">IF(C2234="","",IF(AND(Y2234="CONSUMO",AC2234="SIM")*OR(AG2234="-",AG2234="BIT"),IF(E2234&lt;&gt;"",(AI2234-(P2234+L2234-N2234+Q2234)*AY2234)/0.83),""))</f>
        <v/>
      </c>
      <c r="BD2234" s="51" t="str">
        <f aca="false">IF(BC2234="","",BC2234*0.17)</f>
        <v/>
      </c>
      <c r="BE2234" s="51" t="str">
        <f aca="false">IF(I2234=6908,0,IF(BC2234="","",BD2234-((P2234+L2234-N2234+Q2234)*AY2234)))</f>
        <v/>
      </c>
      <c r="BF2234" s="53" t="str">
        <f aca="false">IF(B2234="","",IF(OR(B2234="",E2234="Regime Normal"),0,(AI2234-Q2234)*VLOOKUP(R2234,Dados!$X$98:$Y$108,2,0)))</f>
        <v/>
      </c>
      <c r="BG2234" s="54" t="str">
        <f aca="false">IFERROR(VLOOKUP(I2234,Dados!$AC$27:$AD$43,2,0),IF(B2234="","",IF(D2234&lt;&gt;"MT",IF(AND(AC2234="SIM",Y2234="Revenda"),"2403",IF(AND(AC2234="SIM",Y2234="Consumo"),"2407",IF(AND(AC2234="NÃO",Y2234="Revenda"),"2102",IF(AND(AC2234="NÃO",Y2234="Consumo"),"2556",)))),REPLACE(I2234,1,1,1))))</f>
        <v/>
      </c>
    </row>
    <row r="2235" customFormat="false" ht="12.8" hidden="false" customHeight="true" outlineLevel="0" collapsed="false">
      <c r="Y2235" s="45"/>
      <c r="Z2235" s="46" t="str">
        <f aca="false">IF(B2235="","",(IFERROR(VLOOKUP(H2235,Dados!A$3:B$15000,2,0),"Não Encontrado")))</f>
        <v/>
      </c>
      <c r="AA2235" s="46" t="str">
        <f aca="false">IF(B2235="","",(IFERROR(VLOOKUP(G2235,Dados!C$3:E$15000,3,0),"Não Encontrado")))</f>
        <v/>
      </c>
      <c r="AB2235" s="46" t="str">
        <f aca="false">IFERROR(IF(Z2235&lt;&gt;"Não Encontrado",Z2235,IF(AA2235&lt;&gt;"Não Encontrado",AA2235,"")),"")</f>
        <v/>
      </c>
      <c r="AC2235" s="45" t="str">
        <f aca="false">IF(B2235="","",IF(AB2235="","NÃO","SIM"))</f>
        <v/>
      </c>
      <c r="AD2235" s="45" t="str">
        <f aca="false">IFERROR(VLOOKUP(G2235,Dados!$P$3:$R$500,3,0),"")</f>
        <v/>
      </c>
      <c r="AE2235" s="45" t="str">
        <f aca="false">IFERROR(VLOOKUP(G2235,Dados!$K$3:$L$500,2,0),"")</f>
        <v/>
      </c>
      <c r="AF2235" s="45" t="str">
        <f aca="false">IFERROR(VLOOKUP(G2235,Dados!$M$3:$N$500,2,0),"")</f>
        <v/>
      </c>
      <c r="AG2235" s="45" t="str">
        <f aca="false">IF(F2235="","",IF(AND(AD2235="",AE2235="",AF2235=""),"-",IF(AND(AD2235="BIT",AE2235="",AF2235=""),"BIT",IF(AND(AE2235="ANEXO I",AD2235="",AF2235=""),"ANEXO I",IF(AND(AF2235="ANEXO II",AD2235="",AE2235=""),"ANEXO II","Escolher")))))</f>
        <v/>
      </c>
      <c r="AH2235" s="45" t="str">
        <f aca="false">IF(AG2235&lt;&gt;"Pneus","",IFERROR(VLOOKUP(R2235,Dados!$X$2:$Z$5,3,0)*(AI2235-Q2235),VLOOKUP(D2235,Dados!$X$7:$Z$33,3,0)*(AI2235-Q2235)))</f>
        <v/>
      </c>
      <c r="AI2235" s="47" t="str">
        <f aca="false">IF(B2235="","",P2235+Q2235+O2235+M2235+L2235-N2235)</f>
        <v/>
      </c>
      <c r="AJ2235" s="48" t="str">
        <f aca="false">IFERROR(IF(AND(AC2235="SIM",AG2235="-",Y2235="REVENDA"),(AB2235/1+1)*AI2235,IF(AND(AC2235="SIM",AG2235="Pneus",Y2235="REVENDA"),(AB2235/1+1)*(AI2235-AH2235),"")),"")</f>
        <v/>
      </c>
      <c r="AK2235" s="48" t="str">
        <f aca="false">IF(AJ2235="","",AJ2235*17%)</f>
        <v/>
      </c>
      <c r="AL2235" s="48" t="str">
        <f aca="false">IFERROR(IF(AC2235="NÃO","",IF(AK2235="","",IF(E2235="Simples Nacional",BF2235,IF(T2235=0.12,U2235*0.5833337002,IF(T2235=0,AI2235*0.07,U2235))))),"")</f>
        <v/>
      </c>
      <c r="AM2235" s="47" t="str">
        <f aca="false">IFERROR(IF(AC2235="NÃO","",IF(OR(AG2235="-",AG2235="Pneus"),AK2235-AL2235,"")),"")</f>
        <v/>
      </c>
      <c r="AN2235" s="48" t="str">
        <f aca="false">IF(AND(Y2235="REVENDA",AC2235="SIM",AG2235="BIT"),((AB2235/1+1)*AI2235)*0.4117,"")</f>
        <v/>
      </c>
      <c r="AO2235" s="48" t="str">
        <f aca="false">IF(AN2235="","",AN2235*17%)</f>
        <v/>
      </c>
      <c r="AP2235" s="49" t="str">
        <f aca="false">IF(AN2235="","",IF(T2235=0.12,(U2235*0.4117)*0.4117,IF(T2235=0,(AI2235*0.07)*0.4117,U2235*0.4117)))</f>
        <v/>
      </c>
      <c r="AQ2235" s="47" t="str">
        <f aca="false">IF(AN2235="","",AO2235-AP2235)</f>
        <v/>
      </c>
      <c r="AR2235" s="50" t="str">
        <f aca="false">IFERROR(IF(AND(AC2235="SIM",Y2235="REVENDA",LEFT(AG2235,5)="ANEXO")*OR(AE2235="ANEXO I",AF2235="ANEXO II"),VLOOKUP(H2235,Dados!G:I,2,0),""),"INSERIR MVA")</f>
        <v/>
      </c>
      <c r="AS2235" s="48" t="str">
        <f aca="false">IF(LEFT(AG2235,5)="ANEXO",VLOOKUP(AG2235,Dados!$X$111:$Z$112,2,0)*(AI2235-Q2235),"")</f>
        <v/>
      </c>
      <c r="AT2235" s="48" t="str">
        <f aca="false">IFERROR(IF(AR2235="","",(AI2235*AR2235)+AI2235),"INSERIR MVA")</f>
        <v/>
      </c>
      <c r="AU2235" s="48" t="str">
        <f aca="false">IF(AT2235="","",IF(AY2235=0.04,U2235,AS2235*AY2235))</f>
        <v/>
      </c>
      <c r="AV2235" s="47" t="str">
        <f aca="false">IFERROR(IF(AU2235="","",(VLOOKUP(AG2235,Dados!$X$111:$Z$112,3,0)*AT2235*0.17)),"INSERIR MVA")</f>
        <v/>
      </c>
      <c r="AW2235" s="47" t="str">
        <f aca="false">IFERROR(IF(AR2235="","",AV2235-AU2235),"")</f>
        <v/>
      </c>
      <c r="AX2235" s="51" t="str">
        <f aca="false">IFERROR(IF(AC2235="NÃO","",IF(AM2235&lt;&gt;"",AM2235-W2235,IF(AQ2235&lt;&gt;"",AQ2235-W2235,IF(AW2235&lt;&gt;"",AW2235-W2235,"")))),"")</f>
        <v/>
      </c>
      <c r="AY2235" s="46" t="str">
        <f aca="false">IFERROR(IF(ISNA(VLOOKUP(R2235,Dados!$X$2:$Y$5,2,0)),VLOOKUP(D2235,Dados!$X$7:$Y$33,2,0),VLOOKUP(R2235,Dados!$X$2:$Y$5,2,0)),"")</f>
        <v/>
      </c>
      <c r="AZ2235" s="52" t="str">
        <f aca="false">IF(C2235="","",IF(AND(Y2235="CONSUMO",AC2235="NÃO")*OR(AG2235="-",AG2235="BIT"),IF(E2235&lt;&gt;"",(AI2235-(P2235+L2235-N2235+Q2235)*AY2235)/0.83),""))</f>
        <v/>
      </c>
      <c r="BA2235" s="51" t="str">
        <f aca="false">IF(AZ2235="","",AZ2235*0.17-((P2235+L2235-N2235+Q2235)*AY2235))</f>
        <v/>
      </c>
      <c r="BB2235" s="51" t="str">
        <f aca="false">IF(AND(Y2235="CONSUMO",AG2235="ANEXO I",AY2235&gt;4%),(AI2235-(P2235+L2235-N2235+Q2235)*0.0514)/0.83*(0.5177)*(0.17)-AI2235*0.0514,IF(AND(Y2235="CONSUMO",AG2235="ANEXO II",AY2235&gt;4%),(AI2235-(P2235+L2235-N2235+Q2235)*0.041)/0.83*(0.3295)*(0.17)-AI2235*0.041,IF(AND(Y2235="CONSUMO",AG2235="ANEXO I",AY2235=4%),(AI2235-(P2235+L2235-N2235+Q2235)*0.04)/0.83*(0.5177)*(0.17)-AI2235*0.04,IF(AND(Y2235="CONSUMO",AG2235="ANEXO II",AY2235=4%),(AI2235-(P2235+L2235-N2235+Q2235)*0.04)/0.83*(0.3295)*(0.17)-AI2235*0.04,""))))</f>
        <v/>
      </c>
      <c r="BC2235" s="51" t="str">
        <f aca="false">IF(C2235="","",IF(AND(Y2235="CONSUMO",AC2235="SIM")*OR(AG2235="-",AG2235="BIT"),IF(E2235&lt;&gt;"",(AI2235-(P2235+L2235-N2235+Q2235)*AY2235)/0.83),""))</f>
        <v/>
      </c>
      <c r="BD2235" s="51" t="str">
        <f aca="false">IF(BC2235="","",BC2235*0.17)</f>
        <v/>
      </c>
      <c r="BE2235" s="51" t="str">
        <f aca="false">IF(I2235=6908,0,IF(BC2235="","",BD2235-((P2235+L2235-N2235+Q2235)*AY2235)))</f>
        <v/>
      </c>
      <c r="BF2235" s="53" t="str">
        <f aca="false">IF(B2235="","",IF(OR(B2235="",E2235="Regime Normal"),0,(AI2235-Q2235)*VLOOKUP(R2235,Dados!$X$98:$Y$108,2,0)))</f>
        <v/>
      </c>
      <c r="BG2235" s="54" t="str">
        <f aca="false">IFERROR(VLOOKUP(I2235,Dados!$AC$27:$AD$43,2,0),IF(B2235="","",IF(D2235&lt;&gt;"MT",IF(AND(AC2235="SIM",Y2235="Revenda"),"2403",IF(AND(AC2235="SIM",Y2235="Consumo"),"2407",IF(AND(AC2235="NÃO",Y2235="Revenda"),"2102",IF(AND(AC2235="NÃO",Y2235="Consumo"),"2556",)))),REPLACE(I2235,1,1,1))))</f>
        <v/>
      </c>
    </row>
    <row r="2236" customFormat="false" ht="12.8" hidden="false" customHeight="true" outlineLevel="0" collapsed="false">
      <c r="Y2236" s="45"/>
      <c r="Z2236" s="46" t="str">
        <f aca="false">IF(B2236="","",(IFERROR(VLOOKUP(H2236,Dados!A$3:B$15000,2,0),"Não Encontrado")))</f>
        <v/>
      </c>
      <c r="AA2236" s="46" t="str">
        <f aca="false">IF(B2236="","",(IFERROR(VLOOKUP(G2236,Dados!C$3:E$15000,3,0),"Não Encontrado")))</f>
        <v/>
      </c>
      <c r="AB2236" s="46" t="str">
        <f aca="false">IFERROR(IF(Z2236&lt;&gt;"Não Encontrado",Z2236,IF(AA2236&lt;&gt;"Não Encontrado",AA2236,"")),"")</f>
        <v/>
      </c>
      <c r="AC2236" s="45" t="str">
        <f aca="false">IF(B2236="","",IF(AB2236="","NÃO","SIM"))</f>
        <v/>
      </c>
      <c r="AD2236" s="45" t="str">
        <f aca="false">IFERROR(VLOOKUP(G2236,Dados!$P$3:$R$500,3,0),"")</f>
        <v/>
      </c>
      <c r="AE2236" s="45" t="str">
        <f aca="false">IFERROR(VLOOKUP(G2236,Dados!$K$3:$L$500,2,0),"")</f>
        <v/>
      </c>
      <c r="AF2236" s="45" t="str">
        <f aca="false">IFERROR(VLOOKUP(G2236,Dados!$M$3:$N$500,2,0),"")</f>
        <v/>
      </c>
      <c r="AG2236" s="45" t="str">
        <f aca="false">IF(F2236="","",IF(AND(AD2236="",AE2236="",AF2236=""),"-",IF(AND(AD2236="BIT",AE2236="",AF2236=""),"BIT",IF(AND(AE2236="ANEXO I",AD2236="",AF2236=""),"ANEXO I",IF(AND(AF2236="ANEXO II",AD2236="",AE2236=""),"ANEXO II","Escolher")))))</f>
        <v/>
      </c>
      <c r="AH2236" s="45" t="str">
        <f aca="false">IF(AG2236&lt;&gt;"Pneus","",IFERROR(VLOOKUP(R2236,Dados!$X$2:$Z$5,3,0)*(AI2236-Q2236),VLOOKUP(D2236,Dados!$X$7:$Z$33,3,0)*(AI2236-Q2236)))</f>
        <v/>
      </c>
      <c r="AI2236" s="47" t="str">
        <f aca="false">IF(B2236="","",P2236+Q2236+O2236+M2236+L2236-N2236)</f>
        <v/>
      </c>
      <c r="AJ2236" s="48" t="str">
        <f aca="false">IFERROR(IF(AND(AC2236="SIM",AG2236="-",Y2236="REVENDA"),(AB2236/1+1)*AI2236,IF(AND(AC2236="SIM",AG2236="Pneus",Y2236="REVENDA"),(AB2236/1+1)*(AI2236-AH2236),"")),"")</f>
        <v/>
      </c>
      <c r="AK2236" s="48" t="str">
        <f aca="false">IF(AJ2236="","",AJ2236*17%)</f>
        <v/>
      </c>
      <c r="AL2236" s="48" t="str">
        <f aca="false">IFERROR(IF(AC2236="NÃO","",IF(AK2236="","",IF(E2236="Simples Nacional",BF2236,IF(T2236=0.12,U2236*0.5833337002,IF(T2236=0,AI2236*0.07,U2236))))),"")</f>
        <v/>
      </c>
      <c r="AM2236" s="47" t="str">
        <f aca="false">IFERROR(IF(AC2236="NÃO","",IF(OR(AG2236="-",AG2236="Pneus"),AK2236-AL2236,"")),"")</f>
        <v/>
      </c>
      <c r="AN2236" s="48" t="str">
        <f aca="false">IF(AND(Y2236="REVENDA",AC2236="SIM",AG2236="BIT"),((AB2236/1+1)*AI2236)*0.4117,"")</f>
        <v/>
      </c>
      <c r="AO2236" s="48" t="str">
        <f aca="false">IF(AN2236="","",AN2236*17%)</f>
        <v/>
      </c>
      <c r="AP2236" s="49" t="str">
        <f aca="false">IF(AN2236="","",IF(T2236=0.12,(U2236*0.4117)*0.4117,IF(T2236=0,(AI2236*0.07)*0.4117,U2236*0.4117)))</f>
        <v/>
      </c>
      <c r="AQ2236" s="47" t="str">
        <f aca="false">IF(AN2236="","",AO2236-AP2236)</f>
        <v/>
      </c>
      <c r="AR2236" s="50" t="str">
        <f aca="false">IFERROR(IF(AND(AC2236="SIM",Y2236="REVENDA",LEFT(AG2236,5)="ANEXO")*OR(AE2236="ANEXO I",AF2236="ANEXO II"),VLOOKUP(H2236,Dados!G:I,2,0),""),"INSERIR MVA")</f>
        <v/>
      </c>
      <c r="AS2236" s="48" t="str">
        <f aca="false">IF(LEFT(AG2236,5)="ANEXO",VLOOKUP(AG2236,Dados!$X$111:$Z$112,2,0)*(AI2236-Q2236),"")</f>
        <v/>
      </c>
      <c r="AT2236" s="48" t="str">
        <f aca="false">IFERROR(IF(AR2236="","",(AI2236*AR2236)+AI2236),"INSERIR MVA")</f>
        <v/>
      </c>
      <c r="AU2236" s="48" t="str">
        <f aca="false">IF(AT2236="","",IF(AY2236=0.04,U2236,AS2236*AY2236))</f>
        <v/>
      </c>
      <c r="AV2236" s="47" t="str">
        <f aca="false">IFERROR(IF(AU2236="","",(VLOOKUP(AG2236,Dados!$X$111:$Z$112,3,0)*AT2236*0.17)),"INSERIR MVA")</f>
        <v/>
      </c>
      <c r="AW2236" s="47" t="str">
        <f aca="false">IFERROR(IF(AR2236="","",AV2236-AU2236),"")</f>
        <v/>
      </c>
      <c r="AX2236" s="51" t="str">
        <f aca="false">IFERROR(IF(AC2236="NÃO","",IF(AM2236&lt;&gt;"",AM2236-W2236,IF(AQ2236&lt;&gt;"",AQ2236-W2236,IF(AW2236&lt;&gt;"",AW2236-W2236,"")))),"")</f>
        <v/>
      </c>
      <c r="AY2236" s="46" t="str">
        <f aca="false">IFERROR(IF(ISNA(VLOOKUP(R2236,Dados!$X$2:$Y$5,2,0)),VLOOKUP(D2236,Dados!$X$7:$Y$33,2,0),VLOOKUP(R2236,Dados!$X$2:$Y$5,2,0)),"")</f>
        <v/>
      </c>
      <c r="AZ2236" s="52" t="str">
        <f aca="false">IF(C2236="","",IF(AND(Y2236="CONSUMO",AC2236="NÃO")*OR(AG2236="-",AG2236="BIT"),IF(E2236&lt;&gt;"",(AI2236-(P2236+L2236-N2236+Q2236)*AY2236)/0.83),""))</f>
        <v/>
      </c>
      <c r="BA2236" s="51" t="str">
        <f aca="false">IF(AZ2236="","",AZ2236*0.17-((P2236+L2236-N2236+Q2236)*AY2236))</f>
        <v/>
      </c>
      <c r="BB2236" s="51" t="str">
        <f aca="false">IF(AND(Y2236="CONSUMO",AG2236="ANEXO I",AY2236&gt;4%),(AI2236-(P2236+L2236-N2236+Q2236)*0.0514)/0.83*(0.5177)*(0.17)-AI2236*0.0514,IF(AND(Y2236="CONSUMO",AG2236="ANEXO II",AY2236&gt;4%),(AI2236-(P2236+L2236-N2236+Q2236)*0.041)/0.83*(0.3295)*(0.17)-AI2236*0.041,IF(AND(Y2236="CONSUMO",AG2236="ANEXO I",AY2236=4%),(AI2236-(P2236+L2236-N2236+Q2236)*0.04)/0.83*(0.5177)*(0.17)-AI2236*0.04,IF(AND(Y2236="CONSUMO",AG2236="ANEXO II",AY2236=4%),(AI2236-(P2236+L2236-N2236+Q2236)*0.04)/0.83*(0.3295)*(0.17)-AI2236*0.04,""))))</f>
        <v/>
      </c>
      <c r="BC2236" s="51" t="str">
        <f aca="false">IF(C2236="","",IF(AND(Y2236="CONSUMO",AC2236="SIM")*OR(AG2236="-",AG2236="BIT"),IF(E2236&lt;&gt;"",(AI2236-(P2236+L2236-N2236+Q2236)*AY2236)/0.83),""))</f>
        <v/>
      </c>
      <c r="BD2236" s="51" t="str">
        <f aca="false">IF(BC2236="","",BC2236*0.17)</f>
        <v/>
      </c>
      <c r="BE2236" s="51" t="str">
        <f aca="false">IF(I2236=6908,0,IF(BC2236="","",BD2236-((P2236+L2236-N2236+Q2236)*AY2236)))</f>
        <v/>
      </c>
      <c r="BF2236" s="53" t="str">
        <f aca="false">IF(B2236="","",IF(OR(B2236="",E2236="Regime Normal"),0,(AI2236-Q2236)*VLOOKUP(R2236,Dados!$X$98:$Y$108,2,0)))</f>
        <v/>
      </c>
      <c r="BG2236" s="54" t="str">
        <f aca="false">IFERROR(VLOOKUP(I2236,Dados!$AC$27:$AD$43,2,0),IF(B2236="","",IF(D2236&lt;&gt;"MT",IF(AND(AC2236="SIM",Y2236="Revenda"),"2403",IF(AND(AC2236="SIM",Y2236="Consumo"),"2407",IF(AND(AC2236="NÃO",Y2236="Revenda"),"2102",IF(AND(AC2236="NÃO",Y2236="Consumo"),"2556",)))),REPLACE(I2236,1,1,1))))</f>
        <v/>
      </c>
    </row>
    <row r="2237" customFormat="false" ht="12.8" hidden="false" customHeight="true" outlineLevel="0" collapsed="false">
      <c r="Y2237" s="45"/>
      <c r="Z2237" s="46" t="str">
        <f aca="false">IF(B2237="","",(IFERROR(VLOOKUP(H2237,Dados!A$3:B$15000,2,0),"Não Encontrado")))</f>
        <v/>
      </c>
      <c r="AA2237" s="46" t="str">
        <f aca="false">IF(B2237="","",(IFERROR(VLOOKUP(G2237,Dados!C$3:E$15000,3,0),"Não Encontrado")))</f>
        <v/>
      </c>
      <c r="AB2237" s="46" t="str">
        <f aca="false">IFERROR(IF(Z2237&lt;&gt;"Não Encontrado",Z2237,IF(AA2237&lt;&gt;"Não Encontrado",AA2237,"")),"")</f>
        <v/>
      </c>
      <c r="AC2237" s="45" t="str">
        <f aca="false">IF(B2237="","",IF(AB2237="","NÃO","SIM"))</f>
        <v/>
      </c>
      <c r="AD2237" s="45" t="str">
        <f aca="false">IFERROR(VLOOKUP(G2237,Dados!$P$3:$R$500,3,0),"")</f>
        <v/>
      </c>
      <c r="AE2237" s="45" t="str">
        <f aca="false">IFERROR(VLOOKUP(G2237,Dados!$K$3:$L$500,2,0),"")</f>
        <v/>
      </c>
      <c r="AF2237" s="45" t="str">
        <f aca="false">IFERROR(VLOOKUP(G2237,Dados!$M$3:$N$500,2,0),"")</f>
        <v/>
      </c>
      <c r="AG2237" s="45" t="str">
        <f aca="false">IF(F2237="","",IF(AND(AD2237="",AE2237="",AF2237=""),"-",IF(AND(AD2237="BIT",AE2237="",AF2237=""),"BIT",IF(AND(AE2237="ANEXO I",AD2237="",AF2237=""),"ANEXO I",IF(AND(AF2237="ANEXO II",AD2237="",AE2237=""),"ANEXO II","Escolher")))))</f>
        <v/>
      </c>
      <c r="AH2237" s="45" t="str">
        <f aca="false">IF(AG2237&lt;&gt;"Pneus","",IFERROR(VLOOKUP(R2237,Dados!$X$2:$Z$5,3,0)*(AI2237-Q2237),VLOOKUP(D2237,Dados!$X$7:$Z$33,3,0)*(AI2237-Q2237)))</f>
        <v/>
      </c>
      <c r="AI2237" s="47" t="str">
        <f aca="false">IF(B2237="","",P2237+Q2237+O2237+M2237+L2237-N2237)</f>
        <v/>
      </c>
      <c r="AJ2237" s="48" t="str">
        <f aca="false">IFERROR(IF(AND(AC2237="SIM",AG2237="-",Y2237="REVENDA"),(AB2237/1+1)*AI2237,IF(AND(AC2237="SIM",AG2237="Pneus",Y2237="REVENDA"),(AB2237/1+1)*(AI2237-AH2237),"")),"")</f>
        <v/>
      </c>
      <c r="AK2237" s="48" t="str">
        <f aca="false">IF(AJ2237="","",AJ2237*17%)</f>
        <v/>
      </c>
      <c r="AL2237" s="48" t="str">
        <f aca="false">IFERROR(IF(AC2237="NÃO","",IF(AK2237="","",IF(E2237="Simples Nacional",BF2237,IF(T2237=0.12,U2237*0.5833337002,IF(T2237=0,AI2237*0.07,U2237))))),"")</f>
        <v/>
      </c>
      <c r="AM2237" s="47" t="str">
        <f aca="false">IFERROR(IF(AC2237="NÃO","",IF(OR(AG2237="-",AG2237="Pneus"),AK2237-AL2237,"")),"")</f>
        <v/>
      </c>
      <c r="AN2237" s="48" t="str">
        <f aca="false">IF(AND(Y2237="REVENDA",AC2237="SIM",AG2237="BIT"),((AB2237/1+1)*AI2237)*0.4117,"")</f>
        <v/>
      </c>
      <c r="AO2237" s="48" t="str">
        <f aca="false">IF(AN2237="","",AN2237*17%)</f>
        <v/>
      </c>
      <c r="AP2237" s="49" t="str">
        <f aca="false">IF(AN2237="","",IF(T2237=0.12,(U2237*0.4117)*0.4117,IF(T2237=0,(AI2237*0.07)*0.4117,U2237*0.4117)))</f>
        <v/>
      </c>
      <c r="AQ2237" s="47" t="str">
        <f aca="false">IF(AN2237="","",AO2237-AP2237)</f>
        <v/>
      </c>
      <c r="AR2237" s="50" t="str">
        <f aca="false">IFERROR(IF(AND(AC2237="SIM",Y2237="REVENDA",LEFT(AG2237,5)="ANEXO")*OR(AE2237="ANEXO I",AF2237="ANEXO II"),VLOOKUP(H2237,Dados!G:I,2,0),""),"INSERIR MVA")</f>
        <v/>
      </c>
      <c r="AS2237" s="48" t="str">
        <f aca="false">IF(LEFT(AG2237,5)="ANEXO",VLOOKUP(AG2237,Dados!$X$111:$Z$112,2,0)*(AI2237-Q2237),"")</f>
        <v/>
      </c>
      <c r="AT2237" s="48" t="str">
        <f aca="false">IFERROR(IF(AR2237="","",(AI2237*AR2237)+AI2237),"INSERIR MVA")</f>
        <v/>
      </c>
      <c r="AU2237" s="48" t="str">
        <f aca="false">IF(AT2237="","",IF(AY2237=0.04,U2237,AS2237*AY2237))</f>
        <v/>
      </c>
      <c r="AV2237" s="47" t="str">
        <f aca="false">IFERROR(IF(AU2237="","",(VLOOKUP(AG2237,Dados!$X$111:$Z$112,3,0)*AT2237*0.17)),"INSERIR MVA")</f>
        <v/>
      </c>
      <c r="AW2237" s="47" t="str">
        <f aca="false">IFERROR(IF(AR2237="","",AV2237-AU2237),"")</f>
        <v/>
      </c>
      <c r="AX2237" s="51" t="str">
        <f aca="false">IFERROR(IF(AC2237="NÃO","",IF(AM2237&lt;&gt;"",AM2237-W2237,IF(AQ2237&lt;&gt;"",AQ2237-W2237,IF(AW2237&lt;&gt;"",AW2237-W2237,"")))),"")</f>
        <v/>
      </c>
      <c r="AY2237" s="46" t="str">
        <f aca="false">IFERROR(IF(ISNA(VLOOKUP(R2237,Dados!$X$2:$Y$5,2,0)),VLOOKUP(D2237,Dados!$X$7:$Y$33,2,0),VLOOKUP(R2237,Dados!$X$2:$Y$5,2,0)),"")</f>
        <v/>
      </c>
      <c r="AZ2237" s="52" t="str">
        <f aca="false">IF(C2237="","",IF(AND(Y2237="CONSUMO",AC2237="NÃO")*OR(AG2237="-",AG2237="BIT"),IF(E2237&lt;&gt;"",(AI2237-(P2237+L2237-N2237+Q2237)*AY2237)/0.83),""))</f>
        <v/>
      </c>
      <c r="BA2237" s="51" t="str">
        <f aca="false">IF(AZ2237="","",AZ2237*0.17-((P2237+L2237-N2237+Q2237)*AY2237))</f>
        <v/>
      </c>
      <c r="BB2237" s="51" t="str">
        <f aca="false">IF(AND(Y2237="CONSUMO",AG2237="ANEXO I",AY2237&gt;4%),(AI2237-(P2237+L2237-N2237+Q2237)*0.0514)/0.83*(0.5177)*(0.17)-AI2237*0.0514,IF(AND(Y2237="CONSUMO",AG2237="ANEXO II",AY2237&gt;4%),(AI2237-(P2237+L2237-N2237+Q2237)*0.041)/0.83*(0.3295)*(0.17)-AI2237*0.041,IF(AND(Y2237="CONSUMO",AG2237="ANEXO I",AY2237=4%),(AI2237-(P2237+L2237-N2237+Q2237)*0.04)/0.83*(0.5177)*(0.17)-AI2237*0.04,IF(AND(Y2237="CONSUMO",AG2237="ANEXO II",AY2237=4%),(AI2237-(P2237+L2237-N2237+Q2237)*0.04)/0.83*(0.3295)*(0.17)-AI2237*0.04,""))))</f>
        <v/>
      </c>
      <c r="BC2237" s="51" t="str">
        <f aca="false">IF(C2237="","",IF(AND(Y2237="CONSUMO",AC2237="SIM")*OR(AG2237="-",AG2237="BIT"),IF(E2237&lt;&gt;"",(AI2237-(P2237+L2237-N2237+Q2237)*AY2237)/0.83),""))</f>
        <v/>
      </c>
      <c r="BD2237" s="51" t="str">
        <f aca="false">IF(BC2237="","",BC2237*0.17)</f>
        <v/>
      </c>
      <c r="BE2237" s="51" t="str">
        <f aca="false">IF(I2237=6908,0,IF(BC2237="","",BD2237-((P2237+L2237-N2237+Q2237)*AY2237)))</f>
        <v/>
      </c>
      <c r="BF2237" s="53" t="str">
        <f aca="false">IF(B2237="","",IF(OR(B2237="",E2237="Regime Normal"),0,(AI2237-Q2237)*VLOOKUP(R2237,Dados!$X$98:$Y$108,2,0)))</f>
        <v/>
      </c>
      <c r="BG2237" s="54" t="str">
        <f aca="false">IFERROR(VLOOKUP(I2237,Dados!$AC$27:$AD$43,2,0),IF(B2237="","",IF(D2237&lt;&gt;"MT",IF(AND(AC2237="SIM",Y2237="Revenda"),"2403",IF(AND(AC2237="SIM",Y2237="Consumo"),"2407",IF(AND(AC2237="NÃO",Y2237="Revenda"),"2102",IF(AND(AC2237="NÃO",Y2237="Consumo"),"2556",)))),REPLACE(I2237,1,1,1))))</f>
        <v/>
      </c>
    </row>
    <row r="2238" customFormat="false" ht="12.8" hidden="false" customHeight="true" outlineLevel="0" collapsed="false">
      <c r="Y2238" s="45"/>
      <c r="Z2238" s="46" t="str">
        <f aca="false">IF(B2238="","",(IFERROR(VLOOKUP(H2238,Dados!A$3:B$15000,2,0),"Não Encontrado")))</f>
        <v/>
      </c>
      <c r="AA2238" s="46" t="str">
        <f aca="false">IF(B2238="","",(IFERROR(VLOOKUP(G2238,Dados!C$3:E$15000,3,0),"Não Encontrado")))</f>
        <v/>
      </c>
      <c r="AB2238" s="46" t="str">
        <f aca="false">IFERROR(IF(Z2238&lt;&gt;"Não Encontrado",Z2238,IF(AA2238&lt;&gt;"Não Encontrado",AA2238,"")),"")</f>
        <v/>
      </c>
      <c r="AC2238" s="45" t="str">
        <f aca="false">IF(B2238="","",IF(AB2238="","NÃO","SIM"))</f>
        <v/>
      </c>
      <c r="AD2238" s="45" t="str">
        <f aca="false">IFERROR(VLOOKUP(G2238,Dados!$P$3:$R$500,3,0),"")</f>
        <v/>
      </c>
      <c r="AE2238" s="45" t="str">
        <f aca="false">IFERROR(VLOOKUP(G2238,Dados!$K$3:$L$500,2,0),"")</f>
        <v/>
      </c>
      <c r="AF2238" s="45" t="str">
        <f aca="false">IFERROR(VLOOKUP(G2238,Dados!$M$3:$N$500,2,0),"")</f>
        <v/>
      </c>
      <c r="AG2238" s="45" t="str">
        <f aca="false">IF(F2238="","",IF(AND(AD2238="",AE2238="",AF2238=""),"-",IF(AND(AD2238="BIT",AE2238="",AF2238=""),"BIT",IF(AND(AE2238="ANEXO I",AD2238="",AF2238=""),"ANEXO I",IF(AND(AF2238="ANEXO II",AD2238="",AE2238=""),"ANEXO II","Escolher")))))</f>
        <v/>
      </c>
      <c r="AH2238" s="45" t="str">
        <f aca="false">IF(AG2238&lt;&gt;"Pneus","",IFERROR(VLOOKUP(R2238,Dados!$X$2:$Z$5,3,0)*(AI2238-Q2238),VLOOKUP(D2238,Dados!$X$7:$Z$33,3,0)*(AI2238-Q2238)))</f>
        <v/>
      </c>
      <c r="AI2238" s="47" t="str">
        <f aca="false">IF(B2238="","",P2238+Q2238+O2238+M2238+L2238-N2238)</f>
        <v/>
      </c>
      <c r="AJ2238" s="48" t="str">
        <f aca="false">IFERROR(IF(AND(AC2238="SIM",AG2238="-",Y2238="REVENDA"),(AB2238/1+1)*AI2238,IF(AND(AC2238="SIM",AG2238="Pneus",Y2238="REVENDA"),(AB2238/1+1)*(AI2238-AH2238),"")),"")</f>
        <v/>
      </c>
      <c r="AK2238" s="48" t="str">
        <f aca="false">IF(AJ2238="","",AJ2238*17%)</f>
        <v/>
      </c>
      <c r="AL2238" s="48" t="str">
        <f aca="false">IFERROR(IF(AC2238="NÃO","",IF(AK2238="","",IF(E2238="Simples Nacional",BF2238,IF(T2238=0.12,U2238*0.5833337002,IF(T2238=0,AI2238*0.07,U2238))))),"")</f>
        <v/>
      </c>
      <c r="AM2238" s="47" t="str">
        <f aca="false">IFERROR(IF(AC2238="NÃO","",IF(OR(AG2238="-",AG2238="Pneus"),AK2238-AL2238,"")),"")</f>
        <v/>
      </c>
      <c r="AN2238" s="48" t="str">
        <f aca="false">IF(AND(Y2238="REVENDA",AC2238="SIM",AG2238="BIT"),((AB2238/1+1)*AI2238)*0.4117,"")</f>
        <v/>
      </c>
      <c r="AO2238" s="48" t="str">
        <f aca="false">IF(AN2238="","",AN2238*17%)</f>
        <v/>
      </c>
      <c r="AP2238" s="49" t="str">
        <f aca="false">IF(AN2238="","",IF(T2238=0.12,(U2238*0.4117)*0.4117,IF(T2238=0,(AI2238*0.07)*0.4117,U2238*0.4117)))</f>
        <v/>
      </c>
      <c r="AQ2238" s="47" t="str">
        <f aca="false">IF(AN2238="","",AO2238-AP2238)</f>
        <v/>
      </c>
      <c r="AR2238" s="50" t="str">
        <f aca="false">IFERROR(IF(AND(AC2238="SIM",Y2238="REVENDA",LEFT(AG2238,5)="ANEXO")*OR(AE2238="ANEXO I",AF2238="ANEXO II"),VLOOKUP(H2238,Dados!G:I,2,0),""),"INSERIR MVA")</f>
        <v/>
      </c>
      <c r="AS2238" s="48" t="str">
        <f aca="false">IF(LEFT(AG2238,5)="ANEXO",VLOOKUP(AG2238,Dados!$X$111:$Z$112,2,0)*(AI2238-Q2238),"")</f>
        <v/>
      </c>
      <c r="AT2238" s="48" t="str">
        <f aca="false">IFERROR(IF(AR2238="","",(AI2238*AR2238)+AI2238),"INSERIR MVA")</f>
        <v/>
      </c>
      <c r="AU2238" s="48" t="str">
        <f aca="false">IF(AT2238="","",IF(AY2238=0.04,U2238,AS2238*AY2238))</f>
        <v/>
      </c>
      <c r="AV2238" s="47" t="str">
        <f aca="false">IFERROR(IF(AU2238="","",(VLOOKUP(AG2238,Dados!$X$111:$Z$112,3,0)*AT2238*0.17)),"INSERIR MVA")</f>
        <v/>
      </c>
      <c r="AW2238" s="47" t="str">
        <f aca="false">IFERROR(IF(AR2238="","",AV2238-AU2238),"")</f>
        <v/>
      </c>
      <c r="AX2238" s="51" t="str">
        <f aca="false">IFERROR(IF(AC2238="NÃO","",IF(AM2238&lt;&gt;"",AM2238-W2238,IF(AQ2238&lt;&gt;"",AQ2238-W2238,IF(AW2238&lt;&gt;"",AW2238-W2238,"")))),"")</f>
        <v/>
      </c>
      <c r="AY2238" s="46" t="str">
        <f aca="false">IFERROR(IF(ISNA(VLOOKUP(R2238,Dados!$X$2:$Y$5,2,0)),VLOOKUP(D2238,Dados!$X$7:$Y$33,2,0),VLOOKUP(R2238,Dados!$X$2:$Y$5,2,0)),"")</f>
        <v/>
      </c>
      <c r="AZ2238" s="52" t="str">
        <f aca="false">IF(C2238="","",IF(AND(Y2238="CONSUMO",AC2238="NÃO")*OR(AG2238="-",AG2238="BIT"),IF(E2238&lt;&gt;"",(AI2238-(P2238+L2238-N2238+Q2238)*AY2238)/0.83),""))</f>
        <v/>
      </c>
      <c r="BA2238" s="51" t="str">
        <f aca="false">IF(AZ2238="","",AZ2238*0.17-((P2238+L2238-N2238+Q2238)*AY2238))</f>
        <v/>
      </c>
      <c r="BB2238" s="51" t="str">
        <f aca="false">IF(AND(Y2238="CONSUMO",AG2238="ANEXO I",AY2238&gt;4%),(AI2238-(P2238+L2238-N2238+Q2238)*0.0514)/0.83*(0.5177)*(0.17)-AI2238*0.0514,IF(AND(Y2238="CONSUMO",AG2238="ANEXO II",AY2238&gt;4%),(AI2238-(P2238+L2238-N2238+Q2238)*0.041)/0.83*(0.3295)*(0.17)-AI2238*0.041,IF(AND(Y2238="CONSUMO",AG2238="ANEXO I",AY2238=4%),(AI2238-(P2238+L2238-N2238+Q2238)*0.04)/0.83*(0.5177)*(0.17)-AI2238*0.04,IF(AND(Y2238="CONSUMO",AG2238="ANEXO II",AY2238=4%),(AI2238-(P2238+L2238-N2238+Q2238)*0.04)/0.83*(0.3295)*(0.17)-AI2238*0.04,""))))</f>
        <v/>
      </c>
      <c r="BC2238" s="51" t="str">
        <f aca="false">IF(C2238="","",IF(AND(Y2238="CONSUMO",AC2238="SIM")*OR(AG2238="-",AG2238="BIT"),IF(E2238&lt;&gt;"",(AI2238-(P2238+L2238-N2238+Q2238)*AY2238)/0.83),""))</f>
        <v/>
      </c>
      <c r="BD2238" s="51" t="str">
        <f aca="false">IF(BC2238="","",BC2238*0.17)</f>
        <v/>
      </c>
      <c r="BE2238" s="51" t="str">
        <f aca="false">IF(I2238=6908,0,IF(BC2238="","",BD2238-((P2238+L2238-N2238+Q2238)*AY2238)))</f>
        <v/>
      </c>
      <c r="BF2238" s="53" t="str">
        <f aca="false">IF(B2238="","",IF(OR(B2238="",E2238="Regime Normal"),0,(AI2238-Q2238)*VLOOKUP(R2238,Dados!$X$98:$Y$108,2,0)))</f>
        <v/>
      </c>
      <c r="BG2238" s="54" t="str">
        <f aca="false">IFERROR(VLOOKUP(I2238,Dados!$AC$27:$AD$43,2,0),IF(B2238="","",IF(D2238&lt;&gt;"MT",IF(AND(AC2238="SIM",Y2238="Revenda"),"2403",IF(AND(AC2238="SIM",Y2238="Consumo"),"2407",IF(AND(AC2238="NÃO",Y2238="Revenda"),"2102",IF(AND(AC2238="NÃO",Y2238="Consumo"),"2556",)))),REPLACE(I2238,1,1,1))))</f>
        <v/>
      </c>
    </row>
    <row r="2239" customFormat="false" ht="12.8" hidden="false" customHeight="true" outlineLevel="0" collapsed="false">
      <c r="Y2239" s="45"/>
      <c r="Z2239" s="46" t="str">
        <f aca="false">IF(B2239="","",(IFERROR(VLOOKUP(H2239,Dados!A$3:B$15000,2,0),"Não Encontrado")))</f>
        <v/>
      </c>
      <c r="AA2239" s="46" t="str">
        <f aca="false">IF(B2239="","",(IFERROR(VLOOKUP(G2239,Dados!C$3:E$15000,3,0),"Não Encontrado")))</f>
        <v/>
      </c>
      <c r="AB2239" s="46" t="str">
        <f aca="false">IFERROR(IF(Z2239&lt;&gt;"Não Encontrado",Z2239,IF(AA2239&lt;&gt;"Não Encontrado",AA2239,"")),"")</f>
        <v/>
      </c>
      <c r="AC2239" s="45" t="str">
        <f aca="false">IF(B2239="","",IF(AB2239="","NÃO","SIM"))</f>
        <v/>
      </c>
      <c r="AD2239" s="45" t="str">
        <f aca="false">IFERROR(VLOOKUP(G2239,Dados!$P$3:$R$500,3,0),"")</f>
        <v/>
      </c>
      <c r="AE2239" s="45" t="str">
        <f aca="false">IFERROR(VLOOKUP(G2239,Dados!$K$3:$L$500,2,0),"")</f>
        <v/>
      </c>
      <c r="AF2239" s="45" t="str">
        <f aca="false">IFERROR(VLOOKUP(G2239,Dados!$M$3:$N$500,2,0),"")</f>
        <v/>
      </c>
      <c r="AG2239" s="45" t="str">
        <f aca="false">IF(F2239="","",IF(AND(AD2239="",AE2239="",AF2239=""),"-",IF(AND(AD2239="BIT",AE2239="",AF2239=""),"BIT",IF(AND(AE2239="ANEXO I",AD2239="",AF2239=""),"ANEXO I",IF(AND(AF2239="ANEXO II",AD2239="",AE2239=""),"ANEXO II","Escolher")))))</f>
        <v/>
      </c>
      <c r="AH2239" s="45" t="str">
        <f aca="false">IF(AG2239&lt;&gt;"Pneus","",IFERROR(VLOOKUP(R2239,Dados!$X$2:$Z$5,3,0)*(AI2239-Q2239),VLOOKUP(D2239,Dados!$X$7:$Z$33,3,0)*(AI2239-Q2239)))</f>
        <v/>
      </c>
      <c r="AI2239" s="47" t="str">
        <f aca="false">IF(B2239="","",P2239+Q2239+O2239+M2239+L2239-N2239)</f>
        <v/>
      </c>
      <c r="AJ2239" s="48" t="str">
        <f aca="false">IFERROR(IF(AND(AC2239="SIM",AG2239="-",Y2239="REVENDA"),(AB2239/1+1)*AI2239,IF(AND(AC2239="SIM",AG2239="Pneus",Y2239="REVENDA"),(AB2239/1+1)*(AI2239-AH2239),"")),"")</f>
        <v/>
      </c>
      <c r="AK2239" s="48" t="str">
        <f aca="false">IF(AJ2239="","",AJ2239*17%)</f>
        <v/>
      </c>
      <c r="AL2239" s="48" t="str">
        <f aca="false">IFERROR(IF(AC2239="NÃO","",IF(AK2239="","",IF(E2239="Simples Nacional",BF2239,IF(T2239=0.12,U2239*0.5833337002,IF(T2239=0,AI2239*0.07,U2239))))),"")</f>
        <v/>
      </c>
      <c r="AM2239" s="47" t="str">
        <f aca="false">IFERROR(IF(AC2239="NÃO","",IF(OR(AG2239="-",AG2239="Pneus"),AK2239-AL2239,"")),"")</f>
        <v/>
      </c>
      <c r="AN2239" s="48" t="str">
        <f aca="false">IF(AND(Y2239="REVENDA",AC2239="SIM",AG2239="BIT"),((AB2239/1+1)*AI2239)*0.4117,"")</f>
        <v/>
      </c>
      <c r="AO2239" s="48" t="str">
        <f aca="false">IF(AN2239="","",AN2239*17%)</f>
        <v/>
      </c>
      <c r="AP2239" s="49" t="str">
        <f aca="false">IF(AN2239="","",IF(T2239=0.12,(U2239*0.4117)*0.4117,IF(T2239=0,(AI2239*0.07)*0.4117,U2239*0.4117)))</f>
        <v/>
      </c>
      <c r="AQ2239" s="47" t="str">
        <f aca="false">IF(AN2239="","",AO2239-AP2239)</f>
        <v/>
      </c>
      <c r="AR2239" s="50" t="str">
        <f aca="false">IFERROR(IF(AND(AC2239="SIM",Y2239="REVENDA",LEFT(AG2239,5)="ANEXO")*OR(AE2239="ANEXO I",AF2239="ANEXO II"),VLOOKUP(H2239,Dados!G:I,2,0),""),"INSERIR MVA")</f>
        <v/>
      </c>
      <c r="AS2239" s="48" t="str">
        <f aca="false">IF(LEFT(AG2239,5)="ANEXO",VLOOKUP(AG2239,Dados!$X$111:$Z$112,2,0)*(AI2239-Q2239),"")</f>
        <v/>
      </c>
      <c r="AT2239" s="48" t="str">
        <f aca="false">IFERROR(IF(AR2239="","",(AI2239*AR2239)+AI2239),"INSERIR MVA")</f>
        <v/>
      </c>
      <c r="AU2239" s="48" t="str">
        <f aca="false">IF(AT2239="","",IF(AY2239=0.04,U2239,AS2239*AY2239))</f>
        <v/>
      </c>
      <c r="AV2239" s="47" t="str">
        <f aca="false">IFERROR(IF(AU2239="","",(VLOOKUP(AG2239,Dados!$X$111:$Z$112,3,0)*AT2239*0.17)),"INSERIR MVA")</f>
        <v/>
      </c>
      <c r="AW2239" s="47" t="str">
        <f aca="false">IFERROR(IF(AR2239="","",AV2239-AU2239),"")</f>
        <v/>
      </c>
      <c r="AX2239" s="51" t="str">
        <f aca="false">IFERROR(IF(AC2239="NÃO","",IF(AM2239&lt;&gt;"",AM2239-W2239,IF(AQ2239&lt;&gt;"",AQ2239-W2239,IF(AW2239&lt;&gt;"",AW2239-W2239,"")))),"")</f>
        <v/>
      </c>
      <c r="AY2239" s="46" t="str">
        <f aca="false">IFERROR(IF(ISNA(VLOOKUP(R2239,Dados!$X$2:$Y$5,2,0)),VLOOKUP(D2239,Dados!$X$7:$Y$33,2,0),VLOOKUP(R2239,Dados!$X$2:$Y$5,2,0)),"")</f>
        <v/>
      </c>
      <c r="AZ2239" s="52" t="str">
        <f aca="false">IF(C2239="","",IF(AND(Y2239="CONSUMO",AC2239="NÃO")*OR(AG2239="-",AG2239="BIT"),IF(E2239&lt;&gt;"",(AI2239-(P2239+L2239-N2239+Q2239)*AY2239)/0.83),""))</f>
        <v/>
      </c>
      <c r="BA2239" s="51" t="str">
        <f aca="false">IF(AZ2239="","",AZ2239*0.17-((P2239+L2239-N2239+Q2239)*AY2239))</f>
        <v/>
      </c>
      <c r="BB2239" s="51" t="str">
        <f aca="false">IF(AND(Y2239="CONSUMO",AG2239="ANEXO I",AY2239&gt;4%),(AI2239-(P2239+L2239-N2239+Q2239)*0.0514)/0.83*(0.5177)*(0.17)-AI2239*0.0514,IF(AND(Y2239="CONSUMO",AG2239="ANEXO II",AY2239&gt;4%),(AI2239-(P2239+L2239-N2239+Q2239)*0.041)/0.83*(0.3295)*(0.17)-AI2239*0.041,IF(AND(Y2239="CONSUMO",AG2239="ANEXO I",AY2239=4%),(AI2239-(P2239+L2239-N2239+Q2239)*0.04)/0.83*(0.5177)*(0.17)-AI2239*0.04,IF(AND(Y2239="CONSUMO",AG2239="ANEXO II",AY2239=4%),(AI2239-(P2239+L2239-N2239+Q2239)*0.04)/0.83*(0.3295)*(0.17)-AI2239*0.04,""))))</f>
        <v/>
      </c>
      <c r="BC2239" s="51" t="str">
        <f aca="false">IF(C2239="","",IF(AND(Y2239="CONSUMO",AC2239="SIM")*OR(AG2239="-",AG2239="BIT"),IF(E2239&lt;&gt;"",(AI2239-(P2239+L2239-N2239+Q2239)*AY2239)/0.83),""))</f>
        <v/>
      </c>
      <c r="BD2239" s="51" t="str">
        <f aca="false">IF(BC2239="","",BC2239*0.17)</f>
        <v/>
      </c>
      <c r="BE2239" s="51" t="str">
        <f aca="false">IF(I2239=6908,0,IF(BC2239="","",BD2239-((P2239+L2239-N2239+Q2239)*AY2239)))</f>
        <v/>
      </c>
      <c r="BF2239" s="53" t="str">
        <f aca="false">IF(B2239="","",IF(OR(B2239="",E2239="Regime Normal"),0,(AI2239-Q2239)*VLOOKUP(R2239,Dados!$X$98:$Y$108,2,0)))</f>
        <v/>
      </c>
      <c r="BG2239" s="54" t="str">
        <f aca="false">IFERROR(VLOOKUP(I2239,Dados!$AC$27:$AD$43,2,0),IF(B2239="","",IF(D2239&lt;&gt;"MT",IF(AND(AC2239="SIM",Y2239="Revenda"),"2403",IF(AND(AC2239="SIM",Y2239="Consumo"),"2407",IF(AND(AC2239="NÃO",Y2239="Revenda"),"2102",IF(AND(AC2239="NÃO",Y2239="Consumo"),"2556",)))),REPLACE(I2239,1,1,1))))</f>
        <v/>
      </c>
    </row>
    <row r="2240" customFormat="false" ht="12.8" hidden="false" customHeight="true" outlineLevel="0" collapsed="false">
      <c r="Y2240" s="45"/>
      <c r="Z2240" s="46" t="str">
        <f aca="false">IF(B2240="","",(IFERROR(VLOOKUP(H2240,Dados!A$3:B$15000,2,0),"Não Encontrado")))</f>
        <v/>
      </c>
      <c r="AA2240" s="46" t="str">
        <f aca="false">IF(B2240="","",(IFERROR(VLOOKUP(G2240,Dados!C$3:E$15000,3,0),"Não Encontrado")))</f>
        <v/>
      </c>
      <c r="AB2240" s="46" t="str">
        <f aca="false">IFERROR(IF(Z2240&lt;&gt;"Não Encontrado",Z2240,IF(AA2240&lt;&gt;"Não Encontrado",AA2240,"")),"")</f>
        <v/>
      </c>
      <c r="AC2240" s="45" t="str">
        <f aca="false">IF(B2240="","",IF(AB2240="","NÃO","SIM"))</f>
        <v/>
      </c>
      <c r="AD2240" s="45" t="str">
        <f aca="false">IFERROR(VLOOKUP(G2240,Dados!$P$3:$R$500,3,0),"")</f>
        <v/>
      </c>
      <c r="AE2240" s="45" t="str">
        <f aca="false">IFERROR(VLOOKUP(G2240,Dados!$K$3:$L$500,2,0),"")</f>
        <v/>
      </c>
      <c r="AF2240" s="45" t="str">
        <f aca="false">IFERROR(VLOOKUP(G2240,Dados!$M$3:$N$500,2,0),"")</f>
        <v/>
      </c>
      <c r="AG2240" s="45" t="str">
        <f aca="false">IF(F2240="","",IF(AND(AD2240="",AE2240="",AF2240=""),"-",IF(AND(AD2240="BIT",AE2240="",AF2240=""),"BIT",IF(AND(AE2240="ANEXO I",AD2240="",AF2240=""),"ANEXO I",IF(AND(AF2240="ANEXO II",AD2240="",AE2240=""),"ANEXO II","Escolher")))))</f>
        <v/>
      </c>
      <c r="AH2240" s="45" t="str">
        <f aca="false">IF(AG2240&lt;&gt;"Pneus","",IFERROR(VLOOKUP(R2240,Dados!$X$2:$Z$5,3,0)*(AI2240-Q2240),VLOOKUP(D2240,Dados!$X$7:$Z$33,3,0)*(AI2240-Q2240)))</f>
        <v/>
      </c>
      <c r="AI2240" s="47" t="str">
        <f aca="false">IF(B2240="","",P2240+Q2240+O2240+M2240+L2240-N2240)</f>
        <v/>
      </c>
      <c r="AJ2240" s="48" t="str">
        <f aca="false">IFERROR(IF(AND(AC2240="SIM",AG2240="-",Y2240="REVENDA"),(AB2240/1+1)*AI2240,IF(AND(AC2240="SIM",AG2240="Pneus",Y2240="REVENDA"),(AB2240/1+1)*(AI2240-AH2240),"")),"")</f>
        <v/>
      </c>
      <c r="AK2240" s="48" t="str">
        <f aca="false">IF(AJ2240="","",AJ2240*17%)</f>
        <v/>
      </c>
      <c r="AL2240" s="48" t="str">
        <f aca="false">IFERROR(IF(AC2240="NÃO","",IF(AK2240="","",IF(E2240="Simples Nacional",BF2240,IF(T2240=0.12,U2240*0.5833337002,IF(T2240=0,AI2240*0.07,U2240))))),"")</f>
        <v/>
      </c>
      <c r="AM2240" s="47" t="str">
        <f aca="false">IFERROR(IF(AC2240="NÃO","",IF(OR(AG2240="-",AG2240="Pneus"),AK2240-AL2240,"")),"")</f>
        <v/>
      </c>
      <c r="AN2240" s="48" t="str">
        <f aca="false">IF(AND(Y2240="REVENDA",AC2240="SIM",AG2240="BIT"),((AB2240/1+1)*AI2240)*0.4117,"")</f>
        <v/>
      </c>
      <c r="AO2240" s="48" t="str">
        <f aca="false">IF(AN2240="","",AN2240*17%)</f>
        <v/>
      </c>
      <c r="AP2240" s="49" t="str">
        <f aca="false">IF(AN2240="","",IF(T2240=0.12,(U2240*0.4117)*0.4117,IF(T2240=0,(AI2240*0.07)*0.4117,U2240*0.4117)))</f>
        <v/>
      </c>
      <c r="AQ2240" s="47" t="str">
        <f aca="false">IF(AN2240="","",AO2240-AP2240)</f>
        <v/>
      </c>
      <c r="AR2240" s="50" t="str">
        <f aca="false">IFERROR(IF(AND(AC2240="SIM",Y2240="REVENDA",LEFT(AG2240,5)="ANEXO")*OR(AE2240="ANEXO I",AF2240="ANEXO II"),VLOOKUP(H2240,Dados!G:I,2,0),""),"INSERIR MVA")</f>
        <v/>
      </c>
      <c r="AS2240" s="48" t="str">
        <f aca="false">IF(LEFT(AG2240,5)="ANEXO",VLOOKUP(AG2240,Dados!$X$111:$Z$112,2,0)*(AI2240-Q2240),"")</f>
        <v/>
      </c>
      <c r="AT2240" s="48" t="str">
        <f aca="false">IFERROR(IF(AR2240="","",(AI2240*AR2240)+AI2240),"INSERIR MVA")</f>
        <v/>
      </c>
      <c r="AU2240" s="48" t="str">
        <f aca="false">IF(AT2240="","",IF(AY2240=0.04,U2240,AS2240*AY2240))</f>
        <v/>
      </c>
      <c r="AV2240" s="47" t="str">
        <f aca="false">IFERROR(IF(AU2240="","",(VLOOKUP(AG2240,Dados!$X$111:$Z$112,3,0)*AT2240*0.17)),"INSERIR MVA")</f>
        <v/>
      </c>
      <c r="AW2240" s="47" t="str">
        <f aca="false">IFERROR(IF(AR2240="","",AV2240-AU2240),"")</f>
        <v/>
      </c>
      <c r="AX2240" s="51" t="str">
        <f aca="false">IFERROR(IF(AC2240="NÃO","",IF(AM2240&lt;&gt;"",AM2240-W2240,IF(AQ2240&lt;&gt;"",AQ2240-W2240,IF(AW2240&lt;&gt;"",AW2240-W2240,"")))),"")</f>
        <v/>
      </c>
      <c r="AY2240" s="46" t="str">
        <f aca="false">IFERROR(IF(ISNA(VLOOKUP(R2240,Dados!$X$2:$Y$5,2,0)),VLOOKUP(D2240,Dados!$X$7:$Y$33,2,0),VLOOKUP(R2240,Dados!$X$2:$Y$5,2,0)),"")</f>
        <v/>
      </c>
      <c r="AZ2240" s="52" t="str">
        <f aca="false">IF(C2240="","",IF(AND(Y2240="CONSUMO",AC2240="NÃO")*OR(AG2240="-",AG2240="BIT"),IF(E2240&lt;&gt;"",(AI2240-(P2240+L2240-N2240+Q2240)*AY2240)/0.83),""))</f>
        <v/>
      </c>
      <c r="BA2240" s="51" t="str">
        <f aca="false">IF(AZ2240="","",AZ2240*0.17-((P2240+L2240-N2240+Q2240)*AY2240))</f>
        <v/>
      </c>
      <c r="BB2240" s="51" t="str">
        <f aca="false">IF(AND(Y2240="CONSUMO",AG2240="ANEXO I",AY2240&gt;4%),(AI2240-(P2240+L2240-N2240+Q2240)*0.0514)/0.83*(0.5177)*(0.17)-AI2240*0.0514,IF(AND(Y2240="CONSUMO",AG2240="ANEXO II",AY2240&gt;4%),(AI2240-(P2240+L2240-N2240+Q2240)*0.041)/0.83*(0.3295)*(0.17)-AI2240*0.041,IF(AND(Y2240="CONSUMO",AG2240="ANEXO I",AY2240=4%),(AI2240-(P2240+L2240-N2240+Q2240)*0.04)/0.83*(0.5177)*(0.17)-AI2240*0.04,IF(AND(Y2240="CONSUMO",AG2240="ANEXO II",AY2240=4%),(AI2240-(P2240+L2240-N2240+Q2240)*0.04)/0.83*(0.3295)*(0.17)-AI2240*0.04,""))))</f>
        <v/>
      </c>
      <c r="BC2240" s="51" t="str">
        <f aca="false">IF(C2240="","",IF(AND(Y2240="CONSUMO",AC2240="SIM")*OR(AG2240="-",AG2240="BIT"),IF(E2240&lt;&gt;"",(AI2240-(P2240+L2240-N2240+Q2240)*AY2240)/0.83),""))</f>
        <v/>
      </c>
      <c r="BD2240" s="51" t="str">
        <f aca="false">IF(BC2240="","",BC2240*0.17)</f>
        <v/>
      </c>
      <c r="BE2240" s="51" t="str">
        <f aca="false">IF(I2240=6908,0,IF(BC2240="","",BD2240-((P2240+L2240-N2240+Q2240)*AY2240)))</f>
        <v/>
      </c>
      <c r="BF2240" s="53" t="str">
        <f aca="false">IF(B2240="","",IF(OR(B2240="",E2240="Regime Normal"),0,(AI2240-Q2240)*VLOOKUP(R2240,Dados!$X$98:$Y$108,2,0)))</f>
        <v/>
      </c>
      <c r="BG2240" s="54" t="str">
        <f aca="false">IFERROR(VLOOKUP(I2240,Dados!$AC$27:$AD$43,2,0),IF(B2240="","",IF(D2240&lt;&gt;"MT",IF(AND(AC2240="SIM",Y2240="Revenda"),"2403",IF(AND(AC2240="SIM",Y2240="Consumo"),"2407",IF(AND(AC2240="NÃO",Y2240="Revenda"),"2102",IF(AND(AC2240="NÃO",Y2240="Consumo"),"2556",)))),REPLACE(I2240,1,1,1))))</f>
        <v/>
      </c>
    </row>
    <row r="2241" customFormat="false" ht="12.8" hidden="false" customHeight="true" outlineLevel="0" collapsed="false">
      <c r="Y2241" s="45"/>
      <c r="Z2241" s="46" t="str">
        <f aca="false">IF(B2241="","",(IFERROR(VLOOKUP(H2241,Dados!A$3:B$15000,2,0),"Não Encontrado")))</f>
        <v/>
      </c>
      <c r="AA2241" s="46" t="str">
        <f aca="false">IF(B2241="","",(IFERROR(VLOOKUP(G2241,Dados!C$3:E$15000,3,0),"Não Encontrado")))</f>
        <v/>
      </c>
      <c r="AB2241" s="46" t="str">
        <f aca="false">IFERROR(IF(Z2241&lt;&gt;"Não Encontrado",Z2241,IF(AA2241&lt;&gt;"Não Encontrado",AA2241,"")),"")</f>
        <v/>
      </c>
      <c r="AC2241" s="45" t="str">
        <f aca="false">IF(B2241="","",IF(AB2241="","NÃO","SIM"))</f>
        <v/>
      </c>
      <c r="AD2241" s="45" t="str">
        <f aca="false">IFERROR(VLOOKUP(G2241,Dados!$P$3:$R$500,3,0),"")</f>
        <v/>
      </c>
      <c r="AE2241" s="45" t="str">
        <f aca="false">IFERROR(VLOOKUP(G2241,Dados!$K$3:$L$500,2,0),"")</f>
        <v/>
      </c>
      <c r="AF2241" s="45" t="str">
        <f aca="false">IFERROR(VLOOKUP(G2241,Dados!$M$3:$N$500,2,0),"")</f>
        <v/>
      </c>
      <c r="AG2241" s="45" t="str">
        <f aca="false">IF(F2241="","",IF(AND(AD2241="",AE2241="",AF2241=""),"-",IF(AND(AD2241="BIT",AE2241="",AF2241=""),"BIT",IF(AND(AE2241="ANEXO I",AD2241="",AF2241=""),"ANEXO I",IF(AND(AF2241="ANEXO II",AD2241="",AE2241=""),"ANEXO II","Escolher")))))</f>
        <v/>
      </c>
      <c r="AH2241" s="45" t="str">
        <f aca="false">IF(AG2241&lt;&gt;"Pneus","",IFERROR(VLOOKUP(R2241,Dados!$X$2:$Z$5,3,0)*(AI2241-Q2241),VLOOKUP(D2241,Dados!$X$7:$Z$33,3,0)*(AI2241-Q2241)))</f>
        <v/>
      </c>
      <c r="AI2241" s="47" t="str">
        <f aca="false">IF(B2241="","",P2241+Q2241+O2241+M2241+L2241-N2241)</f>
        <v/>
      </c>
      <c r="AJ2241" s="48" t="str">
        <f aca="false">IFERROR(IF(AND(AC2241="SIM",AG2241="-",Y2241="REVENDA"),(AB2241/1+1)*AI2241,IF(AND(AC2241="SIM",AG2241="Pneus",Y2241="REVENDA"),(AB2241/1+1)*(AI2241-AH2241),"")),"")</f>
        <v/>
      </c>
      <c r="AK2241" s="48" t="str">
        <f aca="false">IF(AJ2241="","",AJ2241*17%)</f>
        <v/>
      </c>
      <c r="AL2241" s="48" t="str">
        <f aca="false">IFERROR(IF(AC2241="NÃO","",IF(AK2241="","",IF(E2241="Simples Nacional",BF2241,IF(T2241=0.12,U2241*0.5833337002,IF(T2241=0,AI2241*0.07,U2241))))),"")</f>
        <v/>
      </c>
      <c r="AM2241" s="47" t="str">
        <f aca="false">IFERROR(IF(AC2241="NÃO","",IF(OR(AG2241="-",AG2241="Pneus"),AK2241-AL2241,"")),"")</f>
        <v/>
      </c>
      <c r="AN2241" s="48" t="str">
        <f aca="false">IF(AND(Y2241="REVENDA",AC2241="SIM",AG2241="BIT"),((AB2241/1+1)*AI2241)*0.4117,"")</f>
        <v/>
      </c>
      <c r="AO2241" s="48" t="str">
        <f aca="false">IF(AN2241="","",AN2241*17%)</f>
        <v/>
      </c>
      <c r="AP2241" s="49" t="str">
        <f aca="false">IF(AN2241="","",IF(T2241=0.12,(U2241*0.4117)*0.4117,IF(T2241=0,(AI2241*0.07)*0.4117,U2241*0.4117)))</f>
        <v/>
      </c>
      <c r="AQ2241" s="47" t="str">
        <f aca="false">IF(AN2241="","",AO2241-AP2241)</f>
        <v/>
      </c>
      <c r="AR2241" s="50" t="str">
        <f aca="false">IFERROR(IF(AND(AC2241="SIM",Y2241="REVENDA",LEFT(AG2241,5)="ANEXO")*OR(AE2241="ANEXO I",AF2241="ANEXO II"),VLOOKUP(H2241,Dados!G:I,2,0),""),"INSERIR MVA")</f>
        <v/>
      </c>
      <c r="AS2241" s="48" t="str">
        <f aca="false">IF(LEFT(AG2241,5)="ANEXO",VLOOKUP(AG2241,Dados!$X$111:$Z$112,2,0)*(AI2241-Q2241),"")</f>
        <v/>
      </c>
      <c r="AT2241" s="48" t="str">
        <f aca="false">IFERROR(IF(AR2241="","",(AI2241*AR2241)+AI2241),"INSERIR MVA")</f>
        <v/>
      </c>
      <c r="AU2241" s="48" t="str">
        <f aca="false">IF(AT2241="","",IF(AY2241=0.04,U2241,AS2241*AY2241))</f>
        <v/>
      </c>
      <c r="AV2241" s="47" t="str">
        <f aca="false">IFERROR(IF(AU2241="","",(VLOOKUP(AG2241,Dados!$X$111:$Z$112,3,0)*AT2241*0.17)),"INSERIR MVA")</f>
        <v/>
      </c>
      <c r="AW2241" s="47" t="str">
        <f aca="false">IFERROR(IF(AR2241="","",AV2241-AU2241),"")</f>
        <v/>
      </c>
      <c r="AX2241" s="51" t="str">
        <f aca="false">IFERROR(IF(AC2241="NÃO","",IF(AM2241&lt;&gt;"",AM2241-W2241,IF(AQ2241&lt;&gt;"",AQ2241-W2241,IF(AW2241&lt;&gt;"",AW2241-W2241,"")))),"")</f>
        <v/>
      </c>
      <c r="AY2241" s="46" t="str">
        <f aca="false">IFERROR(IF(ISNA(VLOOKUP(R2241,Dados!$X$2:$Y$5,2,0)),VLOOKUP(D2241,Dados!$X$7:$Y$33,2,0),VLOOKUP(R2241,Dados!$X$2:$Y$5,2,0)),"")</f>
        <v/>
      </c>
      <c r="AZ2241" s="52" t="str">
        <f aca="false">IF(C2241="","",IF(AND(Y2241="CONSUMO",AC2241="NÃO")*OR(AG2241="-",AG2241="BIT"),IF(E2241&lt;&gt;"",(AI2241-(P2241+L2241-N2241+Q2241)*AY2241)/0.83),""))</f>
        <v/>
      </c>
      <c r="BA2241" s="51" t="str">
        <f aca="false">IF(AZ2241="","",AZ2241*0.17-((P2241+L2241-N2241+Q2241)*AY2241))</f>
        <v/>
      </c>
      <c r="BB2241" s="51" t="str">
        <f aca="false">IF(AND(Y2241="CONSUMO",AG2241="ANEXO I",AY2241&gt;4%),(AI2241-(P2241+L2241-N2241+Q2241)*0.0514)/0.83*(0.5177)*(0.17)-AI2241*0.0514,IF(AND(Y2241="CONSUMO",AG2241="ANEXO II",AY2241&gt;4%),(AI2241-(P2241+L2241-N2241+Q2241)*0.041)/0.83*(0.3295)*(0.17)-AI2241*0.041,IF(AND(Y2241="CONSUMO",AG2241="ANEXO I",AY2241=4%),(AI2241-(P2241+L2241-N2241+Q2241)*0.04)/0.83*(0.5177)*(0.17)-AI2241*0.04,IF(AND(Y2241="CONSUMO",AG2241="ANEXO II",AY2241=4%),(AI2241-(P2241+L2241-N2241+Q2241)*0.04)/0.83*(0.3295)*(0.17)-AI2241*0.04,""))))</f>
        <v/>
      </c>
      <c r="BC2241" s="51" t="str">
        <f aca="false">IF(C2241="","",IF(AND(Y2241="CONSUMO",AC2241="SIM")*OR(AG2241="-",AG2241="BIT"),IF(E2241&lt;&gt;"",(AI2241-(P2241+L2241-N2241+Q2241)*AY2241)/0.83),""))</f>
        <v/>
      </c>
      <c r="BD2241" s="51" t="str">
        <f aca="false">IF(BC2241="","",BC2241*0.17)</f>
        <v/>
      </c>
      <c r="BE2241" s="51" t="str">
        <f aca="false">IF(I2241=6908,0,IF(BC2241="","",BD2241-((P2241+L2241-N2241+Q2241)*AY2241)))</f>
        <v/>
      </c>
      <c r="BF2241" s="53" t="str">
        <f aca="false">IF(B2241="","",IF(OR(B2241="",E2241="Regime Normal"),0,(AI2241-Q2241)*VLOOKUP(R2241,Dados!$X$98:$Y$108,2,0)))</f>
        <v/>
      </c>
      <c r="BG2241" s="54" t="str">
        <f aca="false">IFERROR(VLOOKUP(I2241,Dados!$AC$27:$AD$43,2,0),IF(B2241="","",IF(D2241&lt;&gt;"MT",IF(AND(AC2241="SIM",Y2241="Revenda"),"2403",IF(AND(AC2241="SIM",Y2241="Consumo"),"2407",IF(AND(AC2241="NÃO",Y2241="Revenda"),"2102",IF(AND(AC2241="NÃO",Y2241="Consumo"),"2556",)))),REPLACE(I2241,1,1,1))))</f>
        <v/>
      </c>
    </row>
    <row r="2242" customFormat="false" ht="12.8" hidden="false" customHeight="true" outlineLevel="0" collapsed="false">
      <c r="Y2242" s="45"/>
      <c r="Z2242" s="46" t="str">
        <f aca="false">IF(B2242="","",(IFERROR(VLOOKUP(H2242,Dados!A$3:B$15000,2,0),"Não Encontrado")))</f>
        <v/>
      </c>
      <c r="AA2242" s="46" t="str">
        <f aca="false">IF(B2242="","",(IFERROR(VLOOKUP(G2242,Dados!C$3:E$15000,3,0),"Não Encontrado")))</f>
        <v/>
      </c>
      <c r="AB2242" s="46" t="str">
        <f aca="false">IFERROR(IF(Z2242&lt;&gt;"Não Encontrado",Z2242,IF(AA2242&lt;&gt;"Não Encontrado",AA2242,"")),"")</f>
        <v/>
      </c>
      <c r="AC2242" s="45" t="str">
        <f aca="false">IF(B2242="","",IF(AB2242="","NÃO","SIM"))</f>
        <v/>
      </c>
      <c r="AD2242" s="45" t="str">
        <f aca="false">IFERROR(VLOOKUP(G2242,Dados!$P$3:$R$500,3,0),"")</f>
        <v/>
      </c>
      <c r="AE2242" s="45" t="str">
        <f aca="false">IFERROR(VLOOKUP(G2242,Dados!$K$3:$L$500,2,0),"")</f>
        <v/>
      </c>
      <c r="AF2242" s="45" t="str">
        <f aca="false">IFERROR(VLOOKUP(G2242,Dados!$M$3:$N$500,2,0),"")</f>
        <v/>
      </c>
      <c r="AG2242" s="45" t="str">
        <f aca="false">IF(F2242="","",IF(AND(AD2242="",AE2242="",AF2242=""),"-",IF(AND(AD2242="BIT",AE2242="",AF2242=""),"BIT",IF(AND(AE2242="ANEXO I",AD2242="",AF2242=""),"ANEXO I",IF(AND(AF2242="ANEXO II",AD2242="",AE2242=""),"ANEXO II","Escolher")))))</f>
        <v/>
      </c>
      <c r="AH2242" s="45" t="str">
        <f aca="false">IF(AG2242&lt;&gt;"Pneus","",IFERROR(VLOOKUP(R2242,Dados!$X$2:$Z$5,3,0)*(AI2242-Q2242),VLOOKUP(D2242,Dados!$X$7:$Z$33,3,0)*(AI2242-Q2242)))</f>
        <v/>
      </c>
      <c r="AI2242" s="47" t="str">
        <f aca="false">IF(B2242="","",P2242+Q2242+O2242+M2242+L2242-N2242)</f>
        <v/>
      </c>
      <c r="AJ2242" s="48" t="str">
        <f aca="false">IFERROR(IF(AND(AC2242="SIM",AG2242="-",Y2242="REVENDA"),(AB2242/1+1)*AI2242,IF(AND(AC2242="SIM",AG2242="Pneus",Y2242="REVENDA"),(AB2242/1+1)*(AI2242-AH2242),"")),"")</f>
        <v/>
      </c>
      <c r="AK2242" s="48" t="str">
        <f aca="false">IF(AJ2242="","",AJ2242*17%)</f>
        <v/>
      </c>
      <c r="AL2242" s="48" t="str">
        <f aca="false">IFERROR(IF(AC2242="NÃO","",IF(AK2242="","",IF(E2242="Simples Nacional",BF2242,IF(T2242=0.12,U2242*0.5833337002,IF(T2242=0,AI2242*0.07,U2242))))),"")</f>
        <v/>
      </c>
      <c r="AM2242" s="47" t="str">
        <f aca="false">IFERROR(IF(AC2242="NÃO","",IF(OR(AG2242="-",AG2242="Pneus"),AK2242-AL2242,"")),"")</f>
        <v/>
      </c>
      <c r="AN2242" s="48" t="str">
        <f aca="false">IF(AND(Y2242="REVENDA",AC2242="SIM",AG2242="BIT"),((AB2242/1+1)*AI2242)*0.4117,"")</f>
        <v/>
      </c>
      <c r="AO2242" s="48" t="str">
        <f aca="false">IF(AN2242="","",AN2242*17%)</f>
        <v/>
      </c>
      <c r="AP2242" s="49" t="str">
        <f aca="false">IF(AN2242="","",IF(T2242=0.12,(U2242*0.4117)*0.4117,IF(T2242=0,(AI2242*0.07)*0.4117,U2242*0.4117)))</f>
        <v/>
      </c>
      <c r="AQ2242" s="47" t="str">
        <f aca="false">IF(AN2242="","",AO2242-AP2242)</f>
        <v/>
      </c>
      <c r="AR2242" s="50" t="str">
        <f aca="false">IFERROR(IF(AND(AC2242="SIM",Y2242="REVENDA",LEFT(AG2242,5)="ANEXO")*OR(AE2242="ANEXO I",AF2242="ANEXO II"),VLOOKUP(H2242,Dados!G:I,2,0),""),"INSERIR MVA")</f>
        <v/>
      </c>
      <c r="AS2242" s="48" t="str">
        <f aca="false">IF(LEFT(AG2242,5)="ANEXO",VLOOKUP(AG2242,Dados!$X$111:$Z$112,2,0)*(AI2242-Q2242),"")</f>
        <v/>
      </c>
      <c r="AT2242" s="48" t="str">
        <f aca="false">IFERROR(IF(AR2242="","",(AI2242*AR2242)+AI2242),"INSERIR MVA")</f>
        <v/>
      </c>
      <c r="AU2242" s="48" t="str">
        <f aca="false">IF(AT2242="","",IF(AY2242=0.04,U2242,AS2242*AY2242))</f>
        <v/>
      </c>
      <c r="AV2242" s="47" t="str">
        <f aca="false">IFERROR(IF(AU2242="","",(VLOOKUP(AG2242,Dados!$X$111:$Z$112,3,0)*AT2242*0.17)),"INSERIR MVA")</f>
        <v/>
      </c>
      <c r="AW2242" s="47" t="str">
        <f aca="false">IFERROR(IF(AR2242="","",AV2242-AU2242),"")</f>
        <v/>
      </c>
      <c r="AX2242" s="51" t="str">
        <f aca="false">IFERROR(IF(AC2242="NÃO","",IF(AM2242&lt;&gt;"",AM2242-W2242,IF(AQ2242&lt;&gt;"",AQ2242-W2242,IF(AW2242&lt;&gt;"",AW2242-W2242,"")))),"")</f>
        <v/>
      </c>
      <c r="AY2242" s="46" t="str">
        <f aca="false">IFERROR(IF(ISNA(VLOOKUP(R2242,Dados!$X$2:$Y$5,2,0)),VLOOKUP(D2242,Dados!$X$7:$Y$33,2,0),VLOOKUP(R2242,Dados!$X$2:$Y$5,2,0)),"")</f>
        <v/>
      </c>
      <c r="AZ2242" s="52" t="str">
        <f aca="false">IF(C2242="","",IF(AND(Y2242="CONSUMO",AC2242="NÃO")*OR(AG2242="-",AG2242="BIT"),IF(E2242&lt;&gt;"",(AI2242-(P2242+L2242-N2242+Q2242)*AY2242)/0.83),""))</f>
        <v/>
      </c>
      <c r="BA2242" s="51" t="str">
        <f aca="false">IF(AZ2242="","",AZ2242*0.17-((P2242+L2242-N2242+Q2242)*AY2242))</f>
        <v/>
      </c>
      <c r="BB2242" s="51" t="str">
        <f aca="false">IF(AND(Y2242="CONSUMO",AG2242="ANEXO I",AY2242&gt;4%),(AI2242-(P2242+L2242-N2242+Q2242)*0.0514)/0.83*(0.5177)*(0.17)-AI2242*0.0514,IF(AND(Y2242="CONSUMO",AG2242="ANEXO II",AY2242&gt;4%),(AI2242-(P2242+L2242-N2242+Q2242)*0.041)/0.83*(0.3295)*(0.17)-AI2242*0.041,IF(AND(Y2242="CONSUMO",AG2242="ANEXO I",AY2242=4%),(AI2242-(P2242+L2242-N2242+Q2242)*0.04)/0.83*(0.5177)*(0.17)-AI2242*0.04,IF(AND(Y2242="CONSUMO",AG2242="ANEXO II",AY2242=4%),(AI2242-(P2242+L2242-N2242+Q2242)*0.04)/0.83*(0.3295)*(0.17)-AI2242*0.04,""))))</f>
        <v/>
      </c>
      <c r="BC2242" s="51" t="str">
        <f aca="false">IF(C2242="","",IF(AND(Y2242="CONSUMO",AC2242="SIM")*OR(AG2242="-",AG2242="BIT"),IF(E2242&lt;&gt;"",(AI2242-(P2242+L2242-N2242+Q2242)*AY2242)/0.83),""))</f>
        <v/>
      </c>
      <c r="BD2242" s="51" t="str">
        <f aca="false">IF(BC2242="","",BC2242*0.17)</f>
        <v/>
      </c>
      <c r="BE2242" s="51" t="str">
        <f aca="false">IF(I2242=6908,0,IF(BC2242="","",BD2242-((P2242+L2242-N2242+Q2242)*AY2242)))</f>
        <v/>
      </c>
      <c r="BF2242" s="53" t="str">
        <f aca="false">IF(B2242="","",IF(OR(B2242="",E2242="Regime Normal"),0,(AI2242-Q2242)*VLOOKUP(R2242,Dados!$X$98:$Y$108,2,0)))</f>
        <v/>
      </c>
      <c r="BG2242" s="54" t="str">
        <f aca="false">IFERROR(VLOOKUP(I2242,Dados!$AC$27:$AD$43,2,0),IF(B2242="","",IF(D2242&lt;&gt;"MT",IF(AND(AC2242="SIM",Y2242="Revenda"),"2403",IF(AND(AC2242="SIM",Y2242="Consumo"),"2407",IF(AND(AC2242="NÃO",Y2242="Revenda"),"2102",IF(AND(AC2242="NÃO",Y2242="Consumo"),"2556",)))),REPLACE(I2242,1,1,1))))</f>
        <v/>
      </c>
    </row>
    <row r="2243" customFormat="false" ht="12.8" hidden="false" customHeight="true" outlineLevel="0" collapsed="false">
      <c r="Y2243" s="45"/>
      <c r="Z2243" s="46" t="str">
        <f aca="false">IF(B2243="","",(IFERROR(VLOOKUP(H2243,Dados!A$3:B$15000,2,0),"Não Encontrado")))</f>
        <v/>
      </c>
      <c r="AA2243" s="46" t="str">
        <f aca="false">IF(B2243="","",(IFERROR(VLOOKUP(G2243,Dados!C$3:E$15000,3,0),"Não Encontrado")))</f>
        <v/>
      </c>
      <c r="AB2243" s="46" t="str">
        <f aca="false">IFERROR(IF(Z2243&lt;&gt;"Não Encontrado",Z2243,IF(AA2243&lt;&gt;"Não Encontrado",AA2243,"")),"")</f>
        <v/>
      </c>
      <c r="AC2243" s="45" t="str">
        <f aca="false">IF(B2243="","",IF(AB2243="","NÃO","SIM"))</f>
        <v/>
      </c>
      <c r="AD2243" s="45" t="str">
        <f aca="false">IFERROR(VLOOKUP(G2243,Dados!$P$3:$R$500,3,0),"")</f>
        <v/>
      </c>
      <c r="AE2243" s="45" t="str">
        <f aca="false">IFERROR(VLOOKUP(G2243,Dados!$K$3:$L$500,2,0),"")</f>
        <v/>
      </c>
      <c r="AF2243" s="45" t="str">
        <f aca="false">IFERROR(VLOOKUP(G2243,Dados!$M$3:$N$500,2,0),"")</f>
        <v/>
      </c>
      <c r="AG2243" s="45" t="str">
        <f aca="false">IF(F2243="","",IF(AND(AD2243="",AE2243="",AF2243=""),"-",IF(AND(AD2243="BIT",AE2243="",AF2243=""),"BIT",IF(AND(AE2243="ANEXO I",AD2243="",AF2243=""),"ANEXO I",IF(AND(AF2243="ANEXO II",AD2243="",AE2243=""),"ANEXO II","Escolher")))))</f>
        <v/>
      </c>
      <c r="AH2243" s="45" t="str">
        <f aca="false">IF(AG2243&lt;&gt;"Pneus","",IFERROR(VLOOKUP(R2243,Dados!$X$2:$Z$5,3,0)*(AI2243-Q2243),VLOOKUP(D2243,Dados!$X$7:$Z$33,3,0)*(AI2243-Q2243)))</f>
        <v/>
      </c>
      <c r="AI2243" s="47" t="str">
        <f aca="false">IF(B2243="","",P2243+Q2243+O2243+M2243+L2243-N2243)</f>
        <v/>
      </c>
      <c r="AJ2243" s="48" t="str">
        <f aca="false">IFERROR(IF(AND(AC2243="SIM",AG2243="-",Y2243="REVENDA"),(AB2243/1+1)*AI2243,IF(AND(AC2243="SIM",AG2243="Pneus",Y2243="REVENDA"),(AB2243/1+1)*(AI2243-AH2243),"")),"")</f>
        <v/>
      </c>
      <c r="AK2243" s="48" t="str">
        <f aca="false">IF(AJ2243="","",AJ2243*17%)</f>
        <v/>
      </c>
      <c r="AL2243" s="48" t="str">
        <f aca="false">IFERROR(IF(AC2243="NÃO","",IF(AK2243="","",IF(E2243="Simples Nacional",BF2243,IF(T2243=0.12,U2243*0.5833337002,IF(T2243=0,AI2243*0.07,U2243))))),"")</f>
        <v/>
      </c>
      <c r="AM2243" s="47" t="str">
        <f aca="false">IFERROR(IF(AC2243="NÃO","",IF(OR(AG2243="-",AG2243="Pneus"),AK2243-AL2243,"")),"")</f>
        <v/>
      </c>
      <c r="AN2243" s="48" t="str">
        <f aca="false">IF(AND(Y2243="REVENDA",AC2243="SIM",AG2243="BIT"),((AB2243/1+1)*AI2243)*0.4117,"")</f>
        <v/>
      </c>
      <c r="AO2243" s="48" t="str">
        <f aca="false">IF(AN2243="","",AN2243*17%)</f>
        <v/>
      </c>
      <c r="AP2243" s="49" t="str">
        <f aca="false">IF(AN2243="","",IF(T2243=0.12,(U2243*0.4117)*0.4117,IF(T2243=0,(AI2243*0.07)*0.4117,U2243*0.4117)))</f>
        <v/>
      </c>
      <c r="AQ2243" s="47" t="str">
        <f aca="false">IF(AN2243="","",AO2243-AP2243)</f>
        <v/>
      </c>
      <c r="AR2243" s="50" t="str">
        <f aca="false">IFERROR(IF(AND(AC2243="SIM",Y2243="REVENDA",LEFT(AG2243,5)="ANEXO")*OR(AE2243="ANEXO I",AF2243="ANEXO II"),VLOOKUP(H2243,Dados!G:I,2,0),""),"INSERIR MVA")</f>
        <v/>
      </c>
      <c r="AS2243" s="48" t="str">
        <f aca="false">IF(LEFT(AG2243,5)="ANEXO",VLOOKUP(AG2243,Dados!$X$111:$Z$112,2,0)*(AI2243-Q2243),"")</f>
        <v/>
      </c>
      <c r="AT2243" s="48" t="str">
        <f aca="false">IFERROR(IF(AR2243="","",(AI2243*AR2243)+AI2243),"INSERIR MVA")</f>
        <v/>
      </c>
      <c r="AU2243" s="48" t="str">
        <f aca="false">IF(AT2243="","",IF(AY2243=0.04,U2243,AS2243*AY2243))</f>
        <v/>
      </c>
      <c r="AV2243" s="47" t="str">
        <f aca="false">IFERROR(IF(AU2243="","",(VLOOKUP(AG2243,Dados!$X$111:$Z$112,3,0)*AT2243*0.17)),"INSERIR MVA")</f>
        <v/>
      </c>
      <c r="AW2243" s="47" t="str">
        <f aca="false">IFERROR(IF(AR2243="","",AV2243-AU2243),"")</f>
        <v/>
      </c>
      <c r="AX2243" s="51" t="str">
        <f aca="false">IFERROR(IF(AC2243="NÃO","",IF(AM2243&lt;&gt;"",AM2243-W2243,IF(AQ2243&lt;&gt;"",AQ2243-W2243,IF(AW2243&lt;&gt;"",AW2243-W2243,"")))),"")</f>
        <v/>
      </c>
      <c r="AY2243" s="46" t="str">
        <f aca="false">IFERROR(IF(ISNA(VLOOKUP(R2243,Dados!$X$2:$Y$5,2,0)),VLOOKUP(D2243,Dados!$X$7:$Y$33,2,0),VLOOKUP(R2243,Dados!$X$2:$Y$5,2,0)),"")</f>
        <v/>
      </c>
      <c r="AZ2243" s="52" t="str">
        <f aca="false">IF(C2243="","",IF(AND(Y2243="CONSUMO",AC2243="NÃO")*OR(AG2243="-",AG2243="BIT"),IF(E2243&lt;&gt;"",(AI2243-(P2243+L2243-N2243+Q2243)*AY2243)/0.83),""))</f>
        <v/>
      </c>
      <c r="BA2243" s="51" t="str">
        <f aca="false">IF(AZ2243="","",AZ2243*0.17-((P2243+L2243-N2243+Q2243)*AY2243))</f>
        <v/>
      </c>
      <c r="BB2243" s="51" t="str">
        <f aca="false">IF(AND(Y2243="CONSUMO",AG2243="ANEXO I",AY2243&gt;4%),(AI2243-(P2243+L2243-N2243+Q2243)*0.0514)/0.83*(0.5177)*(0.17)-AI2243*0.0514,IF(AND(Y2243="CONSUMO",AG2243="ANEXO II",AY2243&gt;4%),(AI2243-(P2243+L2243-N2243+Q2243)*0.041)/0.83*(0.3295)*(0.17)-AI2243*0.041,IF(AND(Y2243="CONSUMO",AG2243="ANEXO I",AY2243=4%),(AI2243-(P2243+L2243-N2243+Q2243)*0.04)/0.83*(0.5177)*(0.17)-AI2243*0.04,IF(AND(Y2243="CONSUMO",AG2243="ANEXO II",AY2243=4%),(AI2243-(P2243+L2243-N2243+Q2243)*0.04)/0.83*(0.3295)*(0.17)-AI2243*0.04,""))))</f>
        <v/>
      </c>
      <c r="BC2243" s="51" t="str">
        <f aca="false">IF(C2243="","",IF(AND(Y2243="CONSUMO",AC2243="SIM")*OR(AG2243="-",AG2243="BIT"),IF(E2243&lt;&gt;"",(AI2243-(P2243+L2243-N2243+Q2243)*AY2243)/0.83),""))</f>
        <v/>
      </c>
      <c r="BD2243" s="51" t="str">
        <f aca="false">IF(BC2243="","",BC2243*0.17)</f>
        <v/>
      </c>
      <c r="BE2243" s="51" t="str">
        <f aca="false">IF(I2243=6908,0,IF(BC2243="","",BD2243-((P2243+L2243-N2243+Q2243)*AY2243)))</f>
        <v/>
      </c>
      <c r="BF2243" s="53" t="str">
        <f aca="false">IF(B2243="","",IF(OR(B2243="",E2243="Regime Normal"),0,(AI2243-Q2243)*VLOOKUP(R2243,Dados!$X$98:$Y$108,2,0)))</f>
        <v/>
      </c>
      <c r="BG2243" s="54" t="str">
        <f aca="false">IFERROR(VLOOKUP(I2243,Dados!$AC$27:$AD$43,2,0),IF(B2243="","",IF(D2243&lt;&gt;"MT",IF(AND(AC2243="SIM",Y2243="Revenda"),"2403",IF(AND(AC2243="SIM",Y2243="Consumo"),"2407",IF(AND(AC2243="NÃO",Y2243="Revenda"),"2102",IF(AND(AC2243="NÃO",Y2243="Consumo"),"2556",)))),REPLACE(I2243,1,1,1))))</f>
        <v/>
      </c>
    </row>
    <row r="2244" customFormat="false" ht="12.8" hidden="false" customHeight="true" outlineLevel="0" collapsed="false">
      <c r="Y2244" s="45"/>
      <c r="Z2244" s="46" t="str">
        <f aca="false">IF(B2244="","",(IFERROR(VLOOKUP(H2244,Dados!A$3:B$15000,2,0),"Não Encontrado")))</f>
        <v/>
      </c>
      <c r="AA2244" s="46" t="str">
        <f aca="false">IF(B2244="","",(IFERROR(VLOOKUP(G2244,Dados!C$3:E$15000,3,0),"Não Encontrado")))</f>
        <v/>
      </c>
      <c r="AB2244" s="46" t="str">
        <f aca="false">IFERROR(IF(Z2244&lt;&gt;"Não Encontrado",Z2244,IF(AA2244&lt;&gt;"Não Encontrado",AA2244,"")),"")</f>
        <v/>
      </c>
      <c r="AC2244" s="45" t="str">
        <f aca="false">IF(B2244="","",IF(AB2244="","NÃO","SIM"))</f>
        <v/>
      </c>
      <c r="AD2244" s="45" t="str">
        <f aca="false">IFERROR(VLOOKUP(G2244,Dados!$P$3:$R$500,3,0),"")</f>
        <v/>
      </c>
      <c r="AE2244" s="45" t="str">
        <f aca="false">IFERROR(VLOOKUP(G2244,Dados!$K$3:$L$500,2,0),"")</f>
        <v/>
      </c>
      <c r="AF2244" s="45" t="str">
        <f aca="false">IFERROR(VLOOKUP(G2244,Dados!$M$3:$N$500,2,0),"")</f>
        <v/>
      </c>
      <c r="AG2244" s="45" t="str">
        <f aca="false">IF(F2244="","",IF(AND(AD2244="",AE2244="",AF2244=""),"-",IF(AND(AD2244="BIT",AE2244="",AF2244=""),"BIT",IF(AND(AE2244="ANEXO I",AD2244="",AF2244=""),"ANEXO I",IF(AND(AF2244="ANEXO II",AD2244="",AE2244=""),"ANEXO II","Escolher")))))</f>
        <v/>
      </c>
      <c r="AH2244" s="45" t="str">
        <f aca="false">IF(AG2244&lt;&gt;"Pneus","",IFERROR(VLOOKUP(R2244,Dados!$X$2:$Z$5,3,0)*(AI2244-Q2244),VLOOKUP(D2244,Dados!$X$7:$Z$33,3,0)*(AI2244-Q2244)))</f>
        <v/>
      </c>
      <c r="AI2244" s="47" t="str">
        <f aca="false">IF(B2244="","",P2244+Q2244+O2244+M2244+L2244-N2244)</f>
        <v/>
      </c>
      <c r="AJ2244" s="48" t="str">
        <f aca="false">IFERROR(IF(AND(AC2244="SIM",AG2244="-",Y2244="REVENDA"),(AB2244/1+1)*AI2244,IF(AND(AC2244="SIM",AG2244="Pneus",Y2244="REVENDA"),(AB2244/1+1)*(AI2244-AH2244),"")),"")</f>
        <v/>
      </c>
      <c r="AK2244" s="48" t="str">
        <f aca="false">IF(AJ2244="","",AJ2244*17%)</f>
        <v/>
      </c>
      <c r="AL2244" s="48" t="str">
        <f aca="false">IFERROR(IF(AC2244="NÃO","",IF(AK2244="","",IF(E2244="Simples Nacional",BF2244,IF(T2244=0.12,U2244*0.5833337002,IF(T2244=0,AI2244*0.07,U2244))))),"")</f>
        <v/>
      </c>
      <c r="AM2244" s="47" t="str">
        <f aca="false">IFERROR(IF(AC2244="NÃO","",IF(OR(AG2244="-",AG2244="Pneus"),AK2244-AL2244,"")),"")</f>
        <v/>
      </c>
      <c r="AN2244" s="48" t="str">
        <f aca="false">IF(AND(Y2244="REVENDA",AC2244="SIM",AG2244="BIT"),((AB2244/1+1)*AI2244)*0.4117,"")</f>
        <v/>
      </c>
      <c r="AO2244" s="48" t="str">
        <f aca="false">IF(AN2244="","",AN2244*17%)</f>
        <v/>
      </c>
      <c r="AP2244" s="49" t="str">
        <f aca="false">IF(AN2244="","",IF(T2244=0.12,(U2244*0.4117)*0.4117,IF(T2244=0,(AI2244*0.07)*0.4117,U2244*0.4117)))</f>
        <v/>
      </c>
      <c r="AQ2244" s="47" t="str">
        <f aca="false">IF(AN2244="","",AO2244-AP2244)</f>
        <v/>
      </c>
      <c r="AR2244" s="50" t="str">
        <f aca="false">IFERROR(IF(AND(AC2244="SIM",Y2244="REVENDA",LEFT(AG2244,5)="ANEXO")*OR(AE2244="ANEXO I",AF2244="ANEXO II"),VLOOKUP(H2244,Dados!G:I,2,0),""),"INSERIR MVA")</f>
        <v/>
      </c>
      <c r="AS2244" s="48" t="str">
        <f aca="false">IF(LEFT(AG2244,5)="ANEXO",VLOOKUP(AG2244,Dados!$X$111:$Z$112,2,0)*(AI2244-Q2244),"")</f>
        <v/>
      </c>
      <c r="AT2244" s="48" t="str">
        <f aca="false">IFERROR(IF(AR2244="","",(AI2244*AR2244)+AI2244),"INSERIR MVA")</f>
        <v/>
      </c>
      <c r="AU2244" s="48" t="str">
        <f aca="false">IF(AT2244="","",IF(AY2244=0.04,U2244,AS2244*AY2244))</f>
        <v/>
      </c>
      <c r="AV2244" s="47" t="str">
        <f aca="false">IFERROR(IF(AU2244="","",(VLOOKUP(AG2244,Dados!$X$111:$Z$112,3,0)*AT2244*0.17)),"INSERIR MVA")</f>
        <v/>
      </c>
      <c r="AW2244" s="47" t="str">
        <f aca="false">IFERROR(IF(AR2244="","",AV2244-AU2244),"")</f>
        <v/>
      </c>
      <c r="AX2244" s="51" t="str">
        <f aca="false">IFERROR(IF(AC2244="NÃO","",IF(AM2244&lt;&gt;"",AM2244-W2244,IF(AQ2244&lt;&gt;"",AQ2244-W2244,IF(AW2244&lt;&gt;"",AW2244-W2244,"")))),"")</f>
        <v/>
      </c>
      <c r="AY2244" s="46" t="str">
        <f aca="false">IFERROR(IF(ISNA(VLOOKUP(R2244,Dados!$X$2:$Y$5,2,0)),VLOOKUP(D2244,Dados!$X$7:$Y$33,2,0),VLOOKUP(R2244,Dados!$X$2:$Y$5,2,0)),"")</f>
        <v/>
      </c>
      <c r="AZ2244" s="52" t="str">
        <f aca="false">IF(C2244="","",IF(AND(Y2244="CONSUMO",AC2244="NÃO")*OR(AG2244="-",AG2244="BIT"),IF(E2244&lt;&gt;"",(AI2244-(P2244+L2244-N2244+Q2244)*AY2244)/0.83),""))</f>
        <v/>
      </c>
      <c r="BA2244" s="51" t="str">
        <f aca="false">IF(AZ2244="","",AZ2244*0.17-((P2244+L2244-N2244+Q2244)*AY2244))</f>
        <v/>
      </c>
      <c r="BB2244" s="51" t="str">
        <f aca="false">IF(AND(Y2244="CONSUMO",AG2244="ANEXO I",AY2244&gt;4%),(AI2244-(P2244+L2244-N2244+Q2244)*0.0514)/0.83*(0.5177)*(0.17)-AI2244*0.0514,IF(AND(Y2244="CONSUMO",AG2244="ANEXO II",AY2244&gt;4%),(AI2244-(P2244+L2244-N2244+Q2244)*0.041)/0.83*(0.3295)*(0.17)-AI2244*0.041,IF(AND(Y2244="CONSUMO",AG2244="ANEXO I",AY2244=4%),(AI2244-(P2244+L2244-N2244+Q2244)*0.04)/0.83*(0.5177)*(0.17)-AI2244*0.04,IF(AND(Y2244="CONSUMO",AG2244="ANEXO II",AY2244=4%),(AI2244-(P2244+L2244-N2244+Q2244)*0.04)/0.83*(0.3295)*(0.17)-AI2244*0.04,""))))</f>
        <v/>
      </c>
      <c r="BC2244" s="51" t="str">
        <f aca="false">IF(C2244="","",IF(AND(Y2244="CONSUMO",AC2244="SIM")*OR(AG2244="-",AG2244="BIT"),IF(E2244&lt;&gt;"",(AI2244-(P2244+L2244-N2244+Q2244)*AY2244)/0.83),""))</f>
        <v/>
      </c>
      <c r="BD2244" s="51" t="str">
        <f aca="false">IF(BC2244="","",BC2244*0.17)</f>
        <v/>
      </c>
      <c r="BE2244" s="51" t="str">
        <f aca="false">IF(I2244=6908,0,IF(BC2244="","",BD2244-((P2244+L2244-N2244+Q2244)*AY2244)))</f>
        <v/>
      </c>
      <c r="BF2244" s="53" t="str">
        <f aca="false">IF(B2244="","",IF(OR(B2244="",E2244="Regime Normal"),0,(AI2244-Q2244)*VLOOKUP(R2244,Dados!$X$98:$Y$108,2,0)))</f>
        <v/>
      </c>
      <c r="BG2244" s="54" t="str">
        <f aca="false">IFERROR(VLOOKUP(I2244,Dados!$AC$27:$AD$43,2,0),IF(B2244="","",IF(D2244&lt;&gt;"MT",IF(AND(AC2244="SIM",Y2244="Revenda"),"2403",IF(AND(AC2244="SIM",Y2244="Consumo"),"2407",IF(AND(AC2244="NÃO",Y2244="Revenda"),"2102",IF(AND(AC2244="NÃO",Y2244="Consumo"),"2556",)))),REPLACE(I2244,1,1,1))))</f>
        <v/>
      </c>
    </row>
    <row r="2245" customFormat="false" ht="12.8" hidden="false" customHeight="true" outlineLevel="0" collapsed="false">
      <c r="Y2245" s="45"/>
      <c r="Z2245" s="46" t="str">
        <f aca="false">IF(B2245="","",(IFERROR(VLOOKUP(H2245,Dados!A$3:B$15000,2,0),"Não Encontrado")))</f>
        <v/>
      </c>
      <c r="AA2245" s="46" t="str">
        <f aca="false">IF(B2245="","",(IFERROR(VLOOKUP(G2245,Dados!C$3:E$15000,3,0),"Não Encontrado")))</f>
        <v/>
      </c>
      <c r="AB2245" s="46" t="str">
        <f aca="false">IFERROR(IF(Z2245&lt;&gt;"Não Encontrado",Z2245,IF(AA2245&lt;&gt;"Não Encontrado",AA2245,"")),"")</f>
        <v/>
      </c>
      <c r="AC2245" s="45" t="str">
        <f aca="false">IF(B2245="","",IF(AB2245="","NÃO","SIM"))</f>
        <v/>
      </c>
      <c r="AD2245" s="45" t="str">
        <f aca="false">IFERROR(VLOOKUP(G2245,Dados!$P$3:$R$500,3,0),"")</f>
        <v/>
      </c>
      <c r="AE2245" s="45" t="str">
        <f aca="false">IFERROR(VLOOKUP(G2245,Dados!$K$3:$L$500,2,0),"")</f>
        <v/>
      </c>
      <c r="AF2245" s="45" t="str">
        <f aca="false">IFERROR(VLOOKUP(G2245,Dados!$M$3:$N$500,2,0),"")</f>
        <v/>
      </c>
      <c r="AG2245" s="45" t="str">
        <f aca="false">IF(F2245="","",IF(AND(AD2245="",AE2245="",AF2245=""),"-",IF(AND(AD2245="BIT",AE2245="",AF2245=""),"BIT",IF(AND(AE2245="ANEXO I",AD2245="",AF2245=""),"ANEXO I",IF(AND(AF2245="ANEXO II",AD2245="",AE2245=""),"ANEXO II","Escolher")))))</f>
        <v/>
      </c>
      <c r="AH2245" s="45" t="str">
        <f aca="false">IF(AG2245&lt;&gt;"Pneus","",IFERROR(VLOOKUP(R2245,Dados!$X$2:$Z$5,3,0)*(AI2245-Q2245),VLOOKUP(D2245,Dados!$X$7:$Z$33,3,0)*(AI2245-Q2245)))</f>
        <v/>
      </c>
      <c r="AI2245" s="47" t="str">
        <f aca="false">IF(B2245="","",P2245+Q2245+O2245+M2245+L2245-N2245)</f>
        <v/>
      </c>
      <c r="AJ2245" s="48" t="str">
        <f aca="false">IFERROR(IF(AND(AC2245="SIM",AG2245="-",Y2245="REVENDA"),(AB2245/1+1)*AI2245,IF(AND(AC2245="SIM",AG2245="Pneus",Y2245="REVENDA"),(AB2245/1+1)*(AI2245-AH2245),"")),"")</f>
        <v/>
      </c>
      <c r="AK2245" s="48" t="str">
        <f aca="false">IF(AJ2245="","",AJ2245*17%)</f>
        <v/>
      </c>
      <c r="AL2245" s="48" t="str">
        <f aca="false">IFERROR(IF(AC2245="NÃO","",IF(AK2245="","",IF(E2245="Simples Nacional",BF2245,IF(T2245=0.12,U2245*0.5833337002,IF(T2245=0,AI2245*0.07,U2245))))),"")</f>
        <v/>
      </c>
      <c r="AM2245" s="47" t="str">
        <f aca="false">IFERROR(IF(AC2245="NÃO","",IF(OR(AG2245="-",AG2245="Pneus"),AK2245-AL2245,"")),"")</f>
        <v/>
      </c>
      <c r="AN2245" s="48" t="str">
        <f aca="false">IF(AND(Y2245="REVENDA",AC2245="SIM",AG2245="BIT"),((AB2245/1+1)*AI2245)*0.4117,"")</f>
        <v/>
      </c>
      <c r="AO2245" s="48" t="str">
        <f aca="false">IF(AN2245="","",AN2245*17%)</f>
        <v/>
      </c>
      <c r="AP2245" s="49" t="str">
        <f aca="false">IF(AN2245="","",IF(T2245=0.12,(U2245*0.4117)*0.4117,IF(T2245=0,(AI2245*0.07)*0.4117,U2245*0.4117)))</f>
        <v/>
      </c>
      <c r="AQ2245" s="47" t="str">
        <f aca="false">IF(AN2245="","",AO2245-AP2245)</f>
        <v/>
      </c>
      <c r="AR2245" s="50" t="str">
        <f aca="false">IFERROR(IF(AND(AC2245="SIM",Y2245="REVENDA",LEFT(AG2245,5)="ANEXO")*OR(AE2245="ANEXO I",AF2245="ANEXO II"),VLOOKUP(H2245,Dados!G:I,2,0),""),"INSERIR MVA")</f>
        <v/>
      </c>
      <c r="AS2245" s="48" t="str">
        <f aca="false">IF(LEFT(AG2245,5)="ANEXO",VLOOKUP(AG2245,Dados!$X$111:$Z$112,2,0)*(AI2245-Q2245),"")</f>
        <v/>
      </c>
      <c r="AT2245" s="48" t="str">
        <f aca="false">IFERROR(IF(AR2245="","",(AI2245*AR2245)+AI2245),"INSERIR MVA")</f>
        <v/>
      </c>
      <c r="AU2245" s="48" t="str">
        <f aca="false">IF(AT2245="","",IF(AY2245=0.04,U2245,AS2245*AY2245))</f>
        <v/>
      </c>
      <c r="AV2245" s="47" t="str">
        <f aca="false">IFERROR(IF(AU2245="","",(VLOOKUP(AG2245,Dados!$X$111:$Z$112,3,0)*AT2245*0.17)),"INSERIR MVA")</f>
        <v/>
      </c>
      <c r="AW2245" s="47" t="str">
        <f aca="false">IFERROR(IF(AR2245="","",AV2245-AU2245),"")</f>
        <v/>
      </c>
      <c r="AX2245" s="51" t="str">
        <f aca="false">IFERROR(IF(AC2245="NÃO","",IF(AM2245&lt;&gt;"",AM2245-W2245,IF(AQ2245&lt;&gt;"",AQ2245-W2245,IF(AW2245&lt;&gt;"",AW2245-W2245,"")))),"")</f>
        <v/>
      </c>
      <c r="AY2245" s="46" t="str">
        <f aca="false">IFERROR(IF(ISNA(VLOOKUP(R2245,Dados!$X$2:$Y$5,2,0)),VLOOKUP(D2245,Dados!$X$7:$Y$33,2,0),VLOOKUP(R2245,Dados!$X$2:$Y$5,2,0)),"")</f>
        <v/>
      </c>
      <c r="AZ2245" s="52" t="str">
        <f aca="false">IF(C2245="","",IF(AND(Y2245="CONSUMO",AC2245="NÃO")*OR(AG2245="-",AG2245="BIT"),IF(E2245&lt;&gt;"",(AI2245-(P2245+L2245-N2245+Q2245)*AY2245)/0.83),""))</f>
        <v/>
      </c>
      <c r="BA2245" s="51" t="str">
        <f aca="false">IF(AZ2245="","",AZ2245*0.17-((P2245+L2245-N2245+Q2245)*AY2245))</f>
        <v/>
      </c>
      <c r="BB2245" s="51" t="str">
        <f aca="false">IF(AND(Y2245="CONSUMO",AG2245="ANEXO I",AY2245&gt;4%),(AI2245-(P2245+L2245-N2245+Q2245)*0.0514)/0.83*(0.5177)*(0.17)-AI2245*0.0514,IF(AND(Y2245="CONSUMO",AG2245="ANEXO II",AY2245&gt;4%),(AI2245-(P2245+L2245-N2245+Q2245)*0.041)/0.83*(0.3295)*(0.17)-AI2245*0.041,IF(AND(Y2245="CONSUMO",AG2245="ANEXO I",AY2245=4%),(AI2245-(P2245+L2245-N2245+Q2245)*0.04)/0.83*(0.5177)*(0.17)-AI2245*0.04,IF(AND(Y2245="CONSUMO",AG2245="ANEXO II",AY2245=4%),(AI2245-(P2245+L2245-N2245+Q2245)*0.04)/0.83*(0.3295)*(0.17)-AI2245*0.04,""))))</f>
        <v/>
      </c>
      <c r="BC2245" s="51" t="str">
        <f aca="false">IF(C2245="","",IF(AND(Y2245="CONSUMO",AC2245="SIM")*OR(AG2245="-",AG2245="BIT"),IF(E2245&lt;&gt;"",(AI2245-(P2245+L2245-N2245+Q2245)*AY2245)/0.83),""))</f>
        <v/>
      </c>
      <c r="BD2245" s="51" t="str">
        <f aca="false">IF(BC2245="","",BC2245*0.17)</f>
        <v/>
      </c>
      <c r="BE2245" s="51" t="str">
        <f aca="false">IF(I2245=6908,0,IF(BC2245="","",BD2245-((P2245+L2245-N2245+Q2245)*AY2245)))</f>
        <v/>
      </c>
      <c r="BF2245" s="53" t="str">
        <f aca="false">IF(B2245="","",IF(OR(B2245="",E2245="Regime Normal"),0,(AI2245-Q2245)*VLOOKUP(R2245,Dados!$X$98:$Y$108,2,0)))</f>
        <v/>
      </c>
      <c r="BG2245" s="54" t="str">
        <f aca="false">IFERROR(VLOOKUP(I2245,Dados!$AC$27:$AD$43,2,0),IF(B2245="","",IF(D2245&lt;&gt;"MT",IF(AND(AC2245="SIM",Y2245="Revenda"),"2403",IF(AND(AC2245="SIM",Y2245="Consumo"),"2407",IF(AND(AC2245="NÃO",Y2245="Revenda"),"2102",IF(AND(AC2245="NÃO",Y2245="Consumo"),"2556",)))),REPLACE(I2245,1,1,1))))</f>
        <v/>
      </c>
    </row>
    <row r="2246" customFormat="false" ht="12.8" hidden="false" customHeight="true" outlineLevel="0" collapsed="false">
      <c r="Y2246" s="45"/>
      <c r="Z2246" s="46" t="str">
        <f aca="false">IF(B2246="","",(IFERROR(VLOOKUP(H2246,Dados!A$3:B$15000,2,0),"Não Encontrado")))</f>
        <v/>
      </c>
      <c r="AA2246" s="46" t="str">
        <f aca="false">IF(B2246="","",(IFERROR(VLOOKUP(G2246,Dados!C$3:E$15000,3,0),"Não Encontrado")))</f>
        <v/>
      </c>
      <c r="AB2246" s="46" t="str">
        <f aca="false">IFERROR(IF(Z2246&lt;&gt;"Não Encontrado",Z2246,IF(AA2246&lt;&gt;"Não Encontrado",AA2246,"")),"")</f>
        <v/>
      </c>
      <c r="AC2246" s="45" t="str">
        <f aca="false">IF(B2246="","",IF(AB2246="","NÃO","SIM"))</f>
        <v/>
      </c>
      <c r="AD2246" s="45" t="str">
        <f aca="false">IFERROR(VLOOKUP(G2246,Dados!$P$3:$R$500,3,0),"")</f>
        <v/>
      </c>
      <c r="AE2246" s="45" t="str">
        <f aca="false">IFERROR(VLOOKUP(G2246,Dados!$K$3:$L$500,2,0),"")</f>
        <v/>
      </c>
      <c r="AF2246" s="45" t="str">
        <f aca="false">IFERROR(VLOOKUP(G2246,Dados!$M$3:$N$500,2,0),"")</f>
        <v/>
      </c>
      <c r="AG2246" s="45" t="str">
        <f aca="false">IF(F2246="","",IF(AND(AD2246="",AE2246="",AF2246=""),"-",IF(AND(AD2246="BIT",AE2246="",AF2246=""),"BIT",IF(AND(AE2246="ANEXO I",AD2246="",AF2246=""),"ANEXO I",IF(AND(AF2246="ANEXO II",AD2246="",AE2246=""),"ANEXO II","Escolher")))))</f>
        <v/>
      </c>
      <c r="AH2246" s="45" t="str">
        <f aca="false">IF(AG2246&lt;&gt;"Pneus","",IFERROR(VLOOKUP(R2246,Dados!$X$2:$Z$5,3,0)*(AI2246-Q2246),VLOOKUP(D2246,Dados!$X$7:$Z$33,3,0)*(AI2246-Q2246)))</f>
        <v/>
      </c>
      <c r="AI2246" s="47" t="str">
        <f aca="false">IF(B2246="","",P2246+Q2246+O2246+M2246+L2246-N2246)</f>
        <v/>
      </c>
      <c r="AJ2246" s="48" t="str">
        <f aca="false">IFERROR(IF(AND(AC2246="SIM",AG2246="-",Y2246="REVENDA"),(AB2246/1+1)*AI2246,IF(AND(AC2246="SIM",AG2246="Pneus",Y2246="REVENDA"),(AB2246/1+1)*(AI2246-AH2246),"")),"")</f>
        <v/>
      </c>
      <c r="AK2246" s="48" t="str">
        <f aca="false">IF(AJ2246="","",AJ2246*17%)</f>
        <v/>
      </c>
      <c r="AL2246" s="48" t="str">
        <f aca="false">IFERROR(IF(AC2246="NÃO","",IF(AK2246="","",IF(E2246="Simples Nacional",BF2246,IF(T2246=0.12,U2246*0.5833337002,IF(T2246=0,AI2246*0.07,U2246))))),"")</f>
        <v/>
      </c>
      <c r="AM2246" s="47" t="str">
        <f aca="false">IFERROR(IF(AC2246="NÃO","",IF(OR(AG2246="-",AG2246="Pneus"),AK2246-AL2246,"")),"")</f>
        <v/>
      </c>
      <c r="AN2246" s="48" t="str">
        <f aca="false">IF(AND(Y2246="REVENDA",AC2246="SIM",AG2246="BIT"),((AB2246/1+1)*AI2246)*0.4117,"")</f>
        <v/>
      </c>
      <c r="AO2246" s="48" t="str">
        <f aca="false">IF(AN2246="","",AN2246*17%)</f>
        <v/>
      </c>
      <c r="AP2246" s="49" t="str">
        <f aca="false">IF(AN2246="","",IF(T2246=0.12,(U2246*0.4117)*0.4117,IF(T2246=0,(AI2246*0.07)*0.4117,U2246*0.4117)))</f>
        <v/>
      </c>
      <c r="AQ2246" s="47" t="str">
        <f aca="false">IF(AN2246="","",AO2246-AP2246)</f>
        <v/>
      </c>
      <c r="AR2246" s="50" t="str">
        <f aca="false">IFERROR(IF(AND(AC2246="SIM",Y2246="REVENDA",LEFT(AG2246,5)="ANEXO")*OR(AE2246="ANEXO I",AF2246="ANEXO II"),VLOOKUP(H2246,Dados!G:I,2,0),""),"INSERIR MVA")</f>
        <v/>
      </c>
      <c r="AS2246" s="48" t="str">
        <f aca="false">IF(LEFT(AG2246,5)="ANEXO",VLOOKUP(AG2246,Dados!$X$111:$Z$112,2,0)*(AI2246-Q2246),"")</f>
        <v/>
      </c>
      <c r="AT2246" s="48" t="str">
        <f aca="false">IFERROR(IF(AR2246="","",(AI2246*AR2246)+AI2246),"INSERIR MVA")</f>
        <v/>
      </c>
      <c r="AU2246" s="48" t="str">
        <f aca="false">IF(AT2246="","",IF(AY2246=0.04,U2246,AS2246*AY2246))</f>
        <v/>
      </c>
      <c r="AV2246" s="47" t="str">
        <f aca="false">IFERROR(IF(AU2246="","",(VLOOKUP(AG2246,Dados!$X$111:$Z$112,3,0)*AT2246*0.17)),"INSERIR MVA")</f>
        <v/>
      </c>
      <c r="AW2246" s="47" t="str">
        <f aca="false">IFERROR(IF(AR2246="","",AV2246-AU2246),"")</f>
        <v/>
      </c>
      <c r="AX2246" s="51" t="str">
        <f aca="false">IFERROR(IF(AC2246="NÃO","",IF(AM2246&lt;&gt;"",AM2246-W2246,IF(AQ2246&lt;&gt;"",AQ2246-W2246,IF(AW2246&lt;&gt;"",AW2246-W2246,"")))),"")</f>
        <v/>
      </c>
      <c r="AY2246" s="46" t="str">
        <f aca="false">IFERROR(IF(ISNA(VLOOKUP(R2246,Dados!$X$2:$Y$5,2,0)),VLOOKUP(D2246,Dados!$X$7:$Y$33,2,0),VLOOKUP(R2246,Dados!$X$2:$Y$5,2,0)),"")</f>
        <v/>
      </c>
      <c r="AZ2246" s="52" t="str">
        <f aca="false">IF(C2246="","",IF(AND(Y2246="CONSUMO",AC2246="NÃO")*OR(AG2246="-",AG2246="BIT"),IF(E2246&lt;&gt;"",(AI2246-(P2246+L2246-N2246+Q2246)*AY2246)/0.83),""))</f>
        <v/>
      </c>
      <c r="BA2246" s="51" t="str">
        <f aca="false">IF(AZ2246="","",AZ2246*0.17-((P2246+L2246-N2246+Q2246)*AY2246))</f>
        <v/>
      </c>
      <c r="BB2246" s="51" t="str">
        <f aca="false">IF(AND(Y2246="CONSUMO",AG2246="ANEXO I",AY2246&gt;4%),(AI2246-(P2246+L2246-N2246+Q2246)*0.0514)/0.83*(0.5177)*(0.17)-AI2246*0.0514,IF(AND(Y2246="CONSUMO",AG2246="ANEXO II",AY2246&gt;4%),(AI2246-(P2246+L2246-N2246+Q2246)*0.041)/0.83*(0.3295)*(0.17)-AI2246*0.041,IF(AND(Y2246="CONSUMO",AG2246="ANEXO I",AY2246=4%),(AI2246-(P2246+L2246-N2246+Q2246)*0.04)/0.83*(0.5177)*(0.17)-AI2246*0.04,IF(AND(Y2246="CONSUMO",AG2246="ANEXO II",AY2246=4%),(AI2246-(P2246+L2246-N2246+Q2246)*0.04)/0.83*(0.3295)*(0.17)-AI2246*0.04,""))))</f>
        <v/>
      </c>
      <c r="BC2246" s="51" t="str">
        <f aca="false">IF(C2246="","",IF(AND(Y2246="CONSUMO",AC2246="SIM")*OR(AG2246="-",AG2246="BIT"),IF(E2246&lt;&gt;"",(AI2246-(P2246+L2246-N2246+Q2246)*AY2246)/0.83),""))</f>
        <v/>
      </c>
      <c r="BD2246" s="51" t="str">
        <f aca="false">IF(BC2246="","",BC2246*0.17)</f>
        <v/>
      </c>
      <c r="BE2246" s="51" t="str">
        <f aca="false">IF(I2246=6908,0,IF(BC2246="","",BD2246-((P2246+L2246-N2246+Q2246)*AY2246)))</f>
        <v/>
      </c>
      <c r="BF2246" s="53" t="str">
        <f aca="false">IF(B2246="","",IF(OR(B2246="",E2246="Regime Normal"),0,(AI2246-Q2246)*VLOOKUP(R2246,Dados!$X$98:$Y$108,2,0)))</f>
        <v/>
      </c>
      <c r="BG2246" s="54" t="str">
        <f aca="false">IFERROR(VLOOKUP(I2246,Dados!$AC$27:$AD$43,2,0),IF(B2246="","",IF(D2246&lt;&gt;"MT",IF(AND(AC2246="SIM",Y2246="Revenda"),"2403",IF(AND(AC2246="SIM",Y2246="Consumo"),"2407",IF(AND(AC2246="NÃO",Y2246="Revenda"),"2102",IF(AND(AC2246="NÃO",Y2246="Consumo"),"2556",)))),REPLACE(I2246,1,1,1))))</f>
        <v/>
      </c>
    </row>
    <row r="2247" customFormat="false" ht="12.8" hidden="false" customHeight="true" outlineLevel="0" collapsed="false">
      <c r="Y2247" s="45"/>
      <c r="Z2247" s="46" t="str">
        <f aca="false">IF(B2247="","",(IFERROR(VLOOKUP(H2247,Dados!A$3:B$15000,2,0),"Não Encontrado")))</f>
        <v/>
      </c>
      <c r="AA2247" s="46" t="str">
        <f aca="false">IF(B2247="","",(IFERROR(VLOOKUP(G2247,Dados!C$3:E$15000,3,0),"Não Encontrado")))</f>
        <v/>
      </c>
      <c r="AB2247" s="46" t="str">
        <f aca="false">IFERROR(IF(Z2247&lt;&gt;"Não Encontrado",Z2247,IF(AA2247&lt;&gt;"Não Encontrado",AA2247,"")),"")</f>
        <v/>
      </c>
      <c r="AC2247" s="45" t="str">
        <f aca="false">IF(B2247="","",IF(AB2247="","NÃO","SIM"))</f>
        <v/>
      </c>
      <c r="AD2247" s="45" t="str">
        <f aca="false">IFERROR(VLOOKUP(G2247,Dados!$P$3:$R$500,3,0),"")</f>
        <v/>
      </c>
      <c r="AE2247" s="45" t="str">
        <f aca="false">IFERROR(VLOOKUP(G2247,Dados!$K$3:$L$500,2,0),"")</f>
        <v/>
      </c>
      <c r="AF2247" s="45" t="str">
        <f aca="false">IFERROR(VLOOKUP(G2247,Dados!$M$3:$N$500,2,0),"")</f>
        <v/>
      </c>
      <c r="AG2247" s="45" t="str">
        <f aca="false">IF(F2247="","",IF(AND(AD2247="",AE2247="",AF2247=""),"-",IF(AND(AD2247="BIT",AE2247="",AF2247=""),"BIT",IF(AND(AE2247="ANEXO I",AD2247="",AF2247=""),"ANEXO I",IF(AND(AF2247="ANEXO II",AD2247="",AE2247=""),"ANEXO II","Escolher")))))</f>
        <v/>
      </c>
      <c r="AH2247" s="45" t="str">
        <f aca="false">IF(AG2247&lt;&gt;"Pneus","",IFERROR(VLOOKUP(R2247,Dados!$X$2:$Z$5,3,0)*(AI2247-Q2247),VLOOKUP(D2247,Dados!$X$7:$Z$33,3,0)*(AI2247-Q2247)))</f>
        <v/>
      </c>
      <c r="AI2247" s="47" t="str">
        <f aca="false">IF(B2247="","",P2247+Q2247+O2247+M2247+L2247-N2247)</f>
        <v/>
      </c>
      <c r="AJ2247" s="48" t="str">
        <f aca="false">IFERROR(IF(AND(AC2247="SIM",AG2247="-",Y2247="REVENDA"),(AB2247/1+1)*AI2247,IF(AND(AC2247="SIM",AG2247="Pneus",Y2247="REVENDA"),(AB2247/1+1)*(AI2247-AH2247),"")),"")</f>
        <v/>
      </c>
      <c r="AK2247" s="48" t="str">
        <f aca="false">IF(AJ2247="","",AJ2247*17%)</f>
        <v/>
      </c>
      <c r="AL2247" s="48" t="str">
        <f aca="false">IFERROR(IF(AC2247="NÃO","",IF(AK2247="","",IF(E2247="Simples Nacional",BF2247,IF(T2247=0.12,U2247*0.5833337002,IF(T2247=0,AI2247*0.07,U2247))))),"")</f>
        <v/>
      </c>
      <c r="AM2247" s="47" t="str">
        <f aca="false">IFERROR(IF(AC2247="NÃO","",IF(OR(AG2247="-",AG2247="Pneus"),AK2247-AL2247,"")),"")</f>
        <v/>
      </c>
      <c r="AN2247" s="48" t="str">
        <f aca="false">IF(AND(Y2247="REVENDA",AC2247="SIM",AG2247="BIT"),((AB2247/1+1)*AI2247)*0.4117,"")</f>
        <v/>
      </c>
      <c r="AO2247" s="48" t="str">
        <f aca="false">IF(AN2247="","",AN2247*17%)</f>
        <v/>
      </c>
      <c r="AP2247" s="49" t="str">
        <f aca="false">IF(AN2247="","",IF(T2247=0.12,(U2247*0.4117)*0.4117,IF(T2247=0,(AI2247*0.07)*0.4117,U2247*0.4117)))</f>
        <v/>
      </c>
      <c r="AQ2247" s="47" t="str">
        <f aca="false">IF(AN2247="","",AO2247-AP2247)</f>
        <v/>
      </c>
      <c r="AR2247" s="50" t="str">
        <f aca="false">IFERROR(IF(AND(AC2247="SIM",Y2247="REVENDA",LEFT(AG2247,5)="ANEXO")*OR(AE2247="ANEXO I",AF2247="ANEXO II"),VLOOKUP(H2247,Dados!G:I,2,0),""),"INSERIR MVA")</f>
        <v/>
      </c>
      <c r="AS2247" s="48" t="str">
        <f aca="false">IF(LEFT(AG2247,5)="ANEXO",VLOOKUP(AG2247,Dados!$X$111:$Z$112,2,0)*(AI2247-Q2247),"")</f>
        <v/>
      </c>
      <c r="AT2247" s="48" t="str">
        <f aca="false">IFERROR(IF(AR2247="","",(AI2247*AR2247)+AI2247),"INSERIR MVA")</f>
        <v/>
      </c>
      <c r="AU2247" s="48" t="str">
        <f aca="false">IF(AT2247="","",IF(AY2247=0.04,U2247,AS2247*AY2247))</f>
        <v/>
      </c>
      <c r="AV2247" s="47" t="str">
        <f aca="false">IFERROR(IF(AU2247="","",(VLOOKUP(AG2247,Dados!$X$111:$Z$112,3,0)*AT2247*0.17)),"INSERIR MVA")</f>
        <v/>
      </c>
      <c r="AW2247" s="47" t="str">
        <f aca="false">IFERROR(IF(AR2247="","",AV2247-AU2247),"")</f>
        <v/>
      </c>
      <c r="AX2247" s="51" t="str">
        <f aca="false">IFERROR(IF(AC2247="NÃO","",IF(AM2247&lt;&gt;"",AM2247-W2247,IF(AQ2247&lt;&gt;"",AQ2247-W2247,IF(AW2247&lt;&gt;"",AW2247-W2247,"")))),"")</f>
        <v/>
      </c>
      <c r="AY2247" s="46" t="str">
        <f aca="false">IFERROR(IF(ISNA(VLOOKUP(R2247,Dados!$X$2:$Y$5,2,0)),VLOOKUP(D2247,Dados!$X$7:$Y$33,2,0),VLOOKUP(R2247,Dados!$X$2:$Y$5,2,0)),"")</f>
        <v/>
      </c>
      <c r="AZ2247" s="52" t="str">
        <f aca="false">IF(C2247="","",IF(AND(Y2247="CONSUMO",AC2247="NÃO")*OR(AG2247="-",AG2247="BIT"),IF(E2247&lt;&gt;"",(AI2247-(P2247+L2247-N2247+Q2247)*AY2247)/0.83),""))</f>
        <v/>
      </c>
      <c r="BA2247" s="51" t="str">
        <f aca="false">IF(AZ2247="","",AZ2247*0.17-((P2247+L2247-N2247+Q2247)*AY2247))</f>
        <v/>
      </c>
      <c r="BB2247" s="51" t="str">
        <f aca="false">IF(AND(Y2247="CONSUMO",AG2247="ANEXO I",AY2247&gt;4%),(AI2247-(P2247+L2247-N2247+Q2247)*0.0514)/0.83*(0.5177)*(0.17)-AI2247*0.0514,IF(AND(Y2247="CONSUMO",AG2247="ANEXO II",AY2247&gt;4%),(AI2247-(P2247+L2247-N2247+Q2247)*0.041)/0.83*(0.3295)*(0.17)-AI2247*0.041,IF(AND(Y2247="CONSUMO",AG2247="ANEXO I",AY2247=4%),(AI2247-(P2247+L2247-N2247+Q2247)*0.04)/0.83*(0.5177)*(0.17)-AI2247*0.04,IF(AND(Y2247="CONSUMO",AG2247="ANEXO II",AY2247=4%),(AI2247-(P2247+L2247-N2247+Q2247)*0.04)/0.83*(0.3295)*(0.17)-AI2247*0.04,""))))</f>
        <v/>
      </c>
      <c r="BC2247" s="51" t="str">
        <f aca="false">IF(C2247="","",IF(AND(Y2247="CONSUMO",AC2247="SIM")*OR(AG2247="-",AG2247="BIT"),IF(E2247&lt;&gt;"",(AI2247-(P2247+L2247-N2247+Q2247)*AY2247)/0.83),""))</f>
        <v/>
      </c>
      <c r="BD2247" s="51" t="str">
        <f aca="false">IF(BC2247="","",BC2247*0.17)</f>
        <v/>
      </c>
      <c r="BE2247" s="51" t="str">
        <f aca="false">IF(I2247=6908,0,IF(BC2247="","",BD2247-((P2247+L2247-N2247+Q2247)*AY2247)))</f>
        <v/>
      </c>
      <c r="BF2247" s="53" t="str">
        <f aca="false">IF(B2247="","",IF(OR(B2247="",E2247="Regime Normal"),0,(AI2247-Q2247)*VLOOKUP(R2247,Dados!$X$98:$Y$108,2,0)))</f>
        <v/>
      </c>
      <c r="BG2247" s="54" t="str">
        <f aca="false">IFERROR(VLOOKUP(I2247,Dados!$AC$27:$AD$43,2,0),IF(B2247="","",IF(D2247&lt;&gt;"MT",IF(AND(AC2247="SIM",Y2247="Revenda"),"2403",IF(AND(AC2247="SIM",Y2247="Consumo"),"2407",IF(AND(AC2247="NÃO",Y2247="Revenda"),"2102",IF(AND(AC2247="NÃO",Y2247="Consumo"),"2556",)))),REPLACE(I2247,1,1,1))))</f>
        <v/>
      </c>
    </row>
    <row r="2248" customFormat="false" ht="12.8" hidden="false" customHeight="true" outlineLevel="0" collapsed="false">
      <c r="Y2248" s="45"/>
      <c r="Z2248" s="46" t="str">
        <f aca="false">IF(B2248="","",(IFERROR(VLOOKUP(H2248,Dados!A$3:B$15000,2,0),"Não Encontrado")))</f>
        <v/>
      </c>
      <c r="AA2248" s="46" t="str">
        <f aca="false">IF(B2248="","",(IFERROR(VLOOKUP(G2248,Dados!C$3:E$15000,3,0),"Não Encontrado")))</f>
        <v/>
      </c>
      <c r="AB2248" s="46" t="str">
        <f aca="false">IFERROR(IF(Z2248&lt;&gt;"Não Encontrado",Z2248,IF(AA2248&lt;&gt;"Não Encontrado",AA2248,"")),"")</f>
        <v/>
      </c>
      <c r="AC2248" s="45" t="str">
        <f aca="false">IF(B2248="","",IF(AB2248="","NÃO","SIM"))</f>
        <v/>
      </c>
      <c r="AD2248" s="45" t="str">
        <f aca="false">IFERROR(VLOOKUP(G2248,Dados!$P$3:$R$500,3,0),"")</f>
        <v/>
      </c>
      <c r="AE2248" s="45" t="str">
        <f aca="false">IFERROR(VLOOKUP(G2248,Dados!$K$3:$L$500,2,0),"")</f>
        <v/>
      </c>
      <c r="AF2248" s="45" t="str">
        <f aca="false">IFERROR(VLOOKUP(G2248,Dados!$M$3:$N$500,2,0),"")</f>
        <v/>
      </c>
      <c r="AG2248" s="45" t="str">
        <f aca="false">IF(F2248="","",IF(AND(AD2248="",AE2248="",AF2248=""),"-",IF(AND(AD2248="BIT",AE2248="",AF2248=""),"BIT",IF(AND(AE2248="ANEXO I",AD2248="",AF2248=""),"ANEXO I",IF(AND(AF2248="ANEXO II",AD2248="",AE2248=""),"ANEXO II","Escolher")))))</f>
        <v/>
      </c>
      <c r="AH2248" s="45" t="str">
        <f aca="false">IF(AG2248&lt;&gt;"Pneus","",IFERROR(VLOOKUP(R2248,Dados!$X$2:$Z$5,3,0)*(AI2248-Q2248),VLOOKUP(D2248,Dados!$X$7:$Z$33,3,0)*(AI2248-Q2248)))</f>
        <v/>
      </c>
      <c r="AI2248" s="47" t="str">
        <f aca="false">IF(B2248="","",P2248+Q2248+O2248+M2248+L2248-N2248)</f>
        <v/>
      </c>
      <c r="AJ2248" s="48" t="str">
        <f aca="false">IFERROR(IF(AND(AC2248="SIM",AG2248="-",Y2248="REVENDA"),(AB2248/1+1)*AI2248,IF(AND(AC2248="SIM",AG2248="Pneus",Y2248="REVENDA"),(AB2248/1+1)*(AI2248-AH2248),"")),"")</f>
        <v/>
      </c>
      <c r="AK2248" s="48" t="str">
        <f aca="false">IF(AJ2248="","",AJ2248*17%)</f>
        <v/>
      </c>
      <c r="AL2248" s="48" t="str">
        <f aca="false">IFERROR(IF(AC2248="NÃO","",IF(AK2248="","",IF(E2248="Simples Nacional",BF2248,IF(T2248=0.12,U2248*0.5833337002,IF(T2248=0,AI2248*0.07,U2248))))),"")</f>
        <v/>
      </c>
      <c r="AM2248" s="47" t="str">
        <f aca="false">IFERROR(IF(AC2248="NÃO","",IF(OR(AG2248="-",AG2248="Pneus"),AK2248-AL2248,"")),"")</f>
        <v/>
      </c>
      <c r="AN2248" s="48" t="str">
        <f aca="false">IF(AND(Y2248="REVENDA",AC2248="SIM",AG2248="BIT"),((AB2248/1+1)*AI2248)*0.4117,"")</f>
        <v/>
      </c>
      <c r="AO2248" s="48" t="str">
        <f aca="false">IF(AN2248="","",AN2248*17%)</f>
        <v/>
      </c>
      <c r="AP2248" s="49" t="str">
        <f aca="false">IF(AN2248="","",IF(T2248=0.12,(U2248*0.4117)*0.4117,IF(T2248=0,(AI2248*0.07)*0.4117,U2248*0.4117)))</f>
        <v/>
      </c>
      <c r="AQ2248" s="47" t="str">
        <f aca="false">IF(AN2248="","",AO2248-AP2248)</f>
        <v/>
      </c>
      <c r="AR2248" s="50" t="str">
        <f aca="false">IFERROR(IF(AND(AC2248="SIM",Y2248="REVENDA",LEFT(AG2248,5)="ANEXO")*OR(AE2248="ANEXO I",AF2248="ANEXO II"),VLOOKUP(H2248,Dados!G:I,2,0),""),"INSERIR MVA")</f>
        <v/>
      </c>
      <c r="AS2248" s="48" t="str">
        <f aca="false">IF(LEFT(AG2248,5)="ANEXO",VLOOKUP(AG2248,Dados!$X$111:$Z$112,2,0)*(AI2248-Q2248),"")</f>
        <v/>
      </c>
      <c r="AT2248" s="48" t="str">
        <f aca="false">IFERROR(IF(AR2248="","",(AI2248*AR2248)+AI2248),"INSERIR MVA")</f>
        <v/>
      </c>
      <c r="AU2248" s="48" t="str">
        <f aca="false">IF(AT2248="","",IF(AY2248=0.04,U2248,AS2248*AY2248))</f>
        <v/>
      </c>
      <c r="AV2248" s="47" t="str">
        <f aca="false">IFERROR(IF(AU2248="","",(VLOOKUP(AG2248,Dados!$X$111:$Z$112,3,0)*AT2248*0.17)),"INSERIR MVA")</f>
        <v/>
      </c>
      <c r="AW2248" s="47" t="str">
        <f aca="false">IFERROR(IF(AR2248="","",AV2248-AU2248),"")</f>
        <v/>
      </c>
      <c r="AX2248" s="51" t="str">
        <f aca="false">IFERROR(IF(AC2248="NÃO","",IF(AM2248&lt;&gt;"",AM2248-W2248,IF(AQ2248&lt;&gt;"",AQ2248-W2248,IF(AW2248&lt;&gt;"",AW2248-W2248,"")))),"")</f>
        <v/>
      </c>
      <c r="AY2248" s="46" t="str">
        <f aca="false">IFERROR(IF(ISNA(VLOOKUP(R2248,Dados!$X$2:$Y$5,2,0)),VLOOKUP(D2248,Dados!$X$7:$Y$33,2,0),VLOOKUP(R2248,Dados!$X$2:$Y$5,2,0)),"")</f>
        <v/>
      </c>
      <c r="AZ2248" s="52" t="str">
        <f aca="false">IF(C2248="","",IF(AND(Y2248="CONSUMO",AC2248="NÃO")*OR(AG2248="-",AG2248="BIT"),IF(E2248&lt;&gt;"",(AI2248-(P2248+L2248-N2248+Q2248)*AY2248)/0.83),""))</f>
        <v/>
      </c>
      <c r="BA2248" s="51" t="str">
        <f aca="false">IF(AZ2248="","",AZ2248*0.17-((P2248+L2248-N2248+Q2248)*AY2248))</f>
        <v/>
      </c>
      <c r="BB2248" s="51" t="str">
        <f aca="false">IF(AND(Y2248="CONSUMO",AG2248="ANEXO I",AY2248&gt;4%),(AI2248-(P2248+L2248-N2248+Q2248)*0.0514)/0.83*(0.5177)*(0.17)-AI2248*0.0514,IF(AND(Y2248="CONSUMO",AG2248="ANEXO II",AY2248&gt;4%),(AI2248-(P2248+L2248-N2248+Q2248)*0.041)/0.83*(0.3295)*(0.17)-AI2248*0.041,IF(AND(Y2248="CONSUMO",AG2248="ANEXO I",AY2248=4%),(AI2248-(P2248+L2248-N2248+Q2248)*0.04)/0.83*(0.5177)*(0.17)-AI2248*0.04,IF(AND(Y2248="CONSUMO",AG2248="ANEXO II",AY2248=4%),(AI2248-(P2248+L2248-N2248+Q2248)*0.04)/0.83*(0.3295)*(0.17)-AI2248*0.04,""))))</f>
        <v/>
      </c>
      <c r="BC2248" s="51" t="str">
        <f aca="false">IF(C2248="","",IF(AND(Y2248="CONSUMO",AC2248="SIM")*OR(AG2248="-",AG2248="BIT"),IF(E2248&lt;&gt;"",(AI2248-(P2248+L2248-N2248+Q2248)*AY2248)/0.83),""))</f>
        <v/>
      </c>
      <c r="BD2248" s="51" t="str">
        <f aca="false">IF(BC2248="","",BC2248*0.17)</f>
        <v/>
      </c>
      <c r="BE2248" s="51" t="str">
        <f aca="false">IF(I2248=6908,0,IF(BC2248="","",BD2248-((P2248+L2248-N2248+Q2248)*AY2248)))</f>
        <v/>
      </c>
      <c r="BF2248" s="53" t="str">
        <f aca="false">IF(B2248="","",IF(OR(B2248="",E2248="Regime Normal"),0,(AI2248-Q2248)*VLOOKUP(R2248,Dados!$X$98:$Y$108,2,0)))</f>
        <v/>
      </c>
      <c r="BG2248" s="54" t="str">
        <f aca="false">IFERROR(VLOOKUP(I2248,Dados!$AC$27:$AD$43,2,0),IF(B2248="","",IF(D2248&lt;&gt;"MT",IF(AND(AC2248="SIM",Y2248="Revenda"),"2403",IF(AND(AC2248="SIM",Y2248="Consumo"),"2407",IF(AND(AC2248="NÃO",Y2248="Revenda"),"2102",IF(AND(AC2248="NÃO",Y2248="Consumo"),"2556",)))),REPLACE(I2248,1,1,1))))</f>
        <v/>
      </c>
    </row>
    <row r="2249" customFormat="false" ht="12.8" hidden="false" customHeight="true" outlineLevel="0" collapsed="false">
      <c r="Y2249" s="45"/>
      <c r="Z2249" s="46" t="str">
        <f aca="false">IF(B2249="","",(IFERROR(VLOOKUP(H2249,Dados!A$3:B$15000,2,0),"Não Encontrado")))</f>
        <v/>
      </c>
      <c r="AA2249" s="46" t="str">
        <f aca="false">IF(B2249="","",(IFERROR(VLOOKUP(G2249,Dados!C$3:E$15000,3,0),"Não Encontrado")))</f>
        <v/>
      </c>
      <c r="AB2249" s="46" t="str">
        <f aca="false">IFERROR(IF(Z2249&lt;&gt;"Não Encontrado",Z2249,IF(AA2249&lt;&gt;"Não Encontrado",AA2249,"")),"")</f>
        <v/>
      </c>
      <c r="AC2249" s="45" t="str">
        <f aca="false">IF(B2249="","",IF(AB2249="","NÃO","SIM"))</f>
        <v/>
      </c>
      <c r="AD2249" s="45" t="str">
        <f aca="false">IFERROR(VLOOKUP(G2249,Dados!$P$3:$R$500,3,0),"")</f>
        <v/>
      </c>
      <c r="AE2249" s="45" t="str">
        <f aca="false">IFERROR(VLOOKUP(G2249,Dados!$K$3:$L$500,2,0),"")</f>
        <v/>
      </c>
      <c r="AF2249" s="45" t="str">
        <f aca="false">IFERROR(VLOOKUP(G2249,Dados!$M$3:$N$500,2,0),"")</f>
        <v/>
      </c>
      <c r="AG2249" s="45" t="str">
        <f aca="false">IF(F2249="","",IF(AND(AD2249="",AE2249="",AF2249=""),"-",IF(AND(AD2249="BIT",AE2249="",AF2249=""),"BIT",IF(AND(AE2249="ANEXO I",AD2249="",AF2249=""),"ANEXO I",IF(AND(AF2249="ANEXO II",AD2249="",AE2249=""),"ANEXO II","Escolher")))))</f>
        <v/>
      </c>
      <c r="AH2249" s="45" t="str">
        <f aca="false">IF(AG2249&lt;&gt;"Pneus","",IFERROR(VLOOKUP(R2249,Dados!$X$2:$Z$5,3,0)*(AI2249-Q2249),VLOOKUP(D2249,Dados!$X$7:$Z$33,3,0)*(AI2249-Q2249)))</f>
        <v/>
      </c>
      <c r="AI2249" s="47" t="str">
        <f aca="false">IF(B2249="","",P2249+Q2249+O2249+M2249+L2249-N2249)</f>
        <v/>
      </c>
      <c r="AJ2249" s="48" t="str">
        <f aca="false">IFERROR(IF(AND(AC2249="SIM",AG2249="-",Y2249="REVENDA"),(AB2249/1+1)*AI2249,IF(AND(AC2249="SIM",AG2249="Pneus",Y2249="REVENDA"),(AB2249/1+1)*(AI2249-AH2249),"")),"")</f>
        <v/>
      </c>
      <c r="AK2249" s="48" t="str">
        <f aca="false">IF(AJ2249="","",AJ2249*17%)</f>
        <v/>
      </c>
      <c r="AL2249" s="48" t="str">
        <f aca="false">IFERROR(IF(AC2249="NÃO","",IF(AK2249="","",IF(E2249="Simples Nacional",BF2249,IF(T2249=0.12,U2249*0.5833337002,IF(T2249=0,AI2249*0.07,U2249))))),"")</f>
        <v/>
      </c>
      <c r="AM2249" s="47" t="str">
        <f aca="false">IFERROR(IF(AC2249="NÃO","",IF(OR(AG2249="-",AG2249="Pneus"),AK2249-AL2249,"")),"")</f>
        <v/>
      </c>
      <c r="AN2249" s="48" t="str">
        <f aca="false">IF(AND(Y2249="REVENDA",AC2249="SIM",AG2249="BIT"),((AB2249/1+1)*AI2249)*0.4117,"")</f>
        <v/>
      </c>
      <c r="AO2249" s="48" t="str">
        <f aca="false">IF(AN2249="","",AN2249*17%)</f>
        <v/>
      </c>
      <c r="AP2249" s="49" t="str">
        <f aca="false">IF(AN2249="","",IF(T2249=0.12,(U2249*0.4117)*0.4117,IF(T2249=0,(AI2249*0.07)*0.4117,U2249*0.4117)))</f>
        <v/>
      </c>
      <c r="AQ2249" s="47" t="str">
        <f aca="false">IF(AN2249="","",AO2249-AP2249)</f>
        <v/>
      </c>
      <c r="AR2249" s="50" t="str">
        <f aca="false">IFERROR(IF(AND(AC2249="SIM",Y2249="REVENDA",LEFT(AG2249,5)="ANEXO")*OR(AE2249="ANEXO I",AF2249="ANEXO II"),VLOOKUP(H2249,Dados!G:I,2,0),""),"INSERIR MVA")</f>
        <v/>
      </c>
      <c r="AS2249" s="48" t="str">
        <f aca="false">IF(LEFT(AG2249,5)="ANEXO",VLOOKUP(AG2249,Dados!$X$111:$Z$112,2,0)*(AI2249-Q2249),"")</f>
        <v/>
      </c>
      <c r="AT2249" s="48" t="str">
        <f aca="false">IFERROR(IF(AR2249="","",(AI2249*AR2249)+AI2249),"INSERIR MVA")</f>
        <v/>
      </c>
      <c r="AU2249" s="48" t="str">
        <f aca="false">IF(AT2249="","",IF(AY2249=0.04,U2249,AS2249*AY2249))</f>
        <v/>
      </c>
      <c r="AV2249" s="47" t="str">
        <f aca="false">IFERROR(IF(AU2249="","",(VLOOKUP(AG2249,Dados!$X$111:$Z$112,3,0)*AT2249*0.17)),"INSERIR MVA")</f>
        <v/>
      </c>
      <c r="AW2249" s="47" t="str">
        <f aca="false">IFERROR(IF(AR2249="","",AV2249-AU2249),"")</f>
        <v/>
      </c>
      <c r="AX2249" s="51" t="str">
        <f aca="false">IFERROR(IF(AC2249="NÃO","",IF(AM2249&lt;&gt;"",AM2249-W2249,IF(AQ2249&lt;&gt;"",AQ2249-W2249,IF(AW2249&lt;&gt;"",AW2249-W2249,"")))),"")</f>
        <v/>
      </c>
      <c r="AY2249" s="46" t="str">
        <f aca="false">IFERROR(IF(ISNA(VLOOKUP(R2249,Dados!$X$2:$Y$5,2,0)),VLOOKUP(D2249,Dados!$X$7:$Y$33,2,0),VLOOKUP(R2249,Dados!$X$2:$Y$5,2,0)),"")</f>
        <v/>
      </c>
      <c r="AZ2249" s="52" t="str">
        <f aca="false">IF(C2249="","",IF(AND(Y2249="CONSUMO",AC2249="NÃO")*OR(AG2249="-",AG2249="BIT"),IF(E2249&lt;&gt;"",(AI2249-(P2249+L2249-N2249+Q2249)*AY2249)/0.83),""))</f>
        <v/>
      </c>
      <c r="BA2249" s="51" t="str">
        <f aca="false">IF(AZ2249="","",AZ2249*0.17-((P2249+L2249-N2249+Q2249)*AY2249))</f>
        <v/>
      </c>
      <c r="BB2249" s="51" t="str">
        <f aca="false">IF(AND(Y2249="CONSUMO",AG2249="ANEXO I",AY2249&gt;4%),(AI2249-(P2249+L2249-N2249+Q2249)*0.0514)/0.83*(0.5177)*(0.17)-AI2249*0.0514,IF(AND(Y2249="CONSUMO",AG2249="ANEXO II",AY2249&gt;4%),(AI2249-(P2249+L2249-N2249+Q2249)*0.041)/0.83*(0.3295)*(0.17)-AI2249*0.041,IF(AND(Y2249="CONSUMO",AG2249="ANEXO I",AY2249=4%),(AI2249-(P2249+L2249-N2249+Q2249)*0.04)/0.83*(0.5177)*(0.17)-AI2249*0.04,IF(AND(Y2249="CONSUMO",AG2249="ANEXO II",AY2249=4%),(AI2249-(P2249+L2249-N2249+Q2249)*0.04)/0.83*(0.3295)*(0.17)-AI2249*0.04,""))))</f>
        <v/>
      </c>
      <c r="BC2249" s="51" t="str">
        <f aca="false">IF(C2249="","",IF(AND(Y2249="CONSUMO",AC2249="SIM")*OR(AG2249="-",AG2249="BIT"),IF(E2249&lt;&gt;"",(AI2249-(P2249+L2249-N2249+Q2249)*AY2249)/0.83),""))</f>
        <v/>
      </c>
      <c r="BD2249" s="51" t="str">
        <f aca="false">IF(BC2249="","",BC2249*0.17)</f>
        <v/>
      </c>
      <c r="BE2249" s="51" t="str">
        <f aca="false">IF(I2249=6908,0,IF(BC2249="","",BD2249-((P2249+L2249-N2249+Q2249)*AY2249)))</f>
        <v/>
      </c>
      <c r="BF2249" s="53" t="str">
        <f aca="false">IF(B2249="","",IF(OR(B2249="",E2249="Regime Normal"),0,(AI2249-Q2249)*VLOOKUP(R2249,Dados!$X$98:$Y$108,2,0)))</f>
        <v/>
      </c>
      <c r="BG2249" s="54" t="str">
        <f aca="false">IFERROR(VLOOKUP(I2249,Dados!$AC$27:$AD$43,2,0),IF(B2249="","",IF(D2249&lt;&gt;"MT",IF(AND(AC2249="SIM",Y2249="Revenda"),"2403",IF(AND(AC2249="SIM",Y2249="Consumo"),"2407",IF(AND(AC2249="NÃO",Y2249="Revenda"),"2102",IF(AND(AC2249="NÃO",Y2249="Consumo"),"2556",)))),REPLACE(I2249,1,1,1))))</f>
        <v/>
      </c>
    </row>
    <row r="2250" customFormat="false" ht="12.8" hidden="false" customHeight="true" outlineLevel="0" collapsed="false">
      <c r="Y2250" s="45"/>
      <c r="Z2250" s="46" t="str">
        <f aca="false">IF(B2250="","",(IFERROR(VLOOKUP(H2250,Dados!A$3:B$15000,2,0),"Não Encontrado")))</f>
        <v/>
      </c>
      <c r="AA2250" s="46" t="str">
        <f aca="false">IF(B2250="","",(IFERROR(VLOOKUP(G2250,Dados!C$3:E$15000,3,0),"Não Encontrado")))</f>
        <v/>
      </c>
      <c r="AB2250" s="46" t="str">
        <f aca="false">IFERROR(IF(Z2250&lt;&gt;"Não Encontrado",Z2250,IF(AA2250&lt;&gt;"Não Encontrado",AA2250,"")),"")</f>
        <v/>
      </c>
      <c r="AC2250" s="45" t="str">
        <f aca="false">IF(B2250="","",IF(AB2250="","NÃO","SIM"))</f>
        <v/>
      </c>
      <c r="AD2250" s="45" t="str">
        <f aca="false">IFERROR(VLOOKUP(G2250,Dados!$P$3:$R$500,3,0),"")</f>
        <v/>
      </c>
      <c r="AE2250" s="45" t="str">
        <f aca="false">IFERROR(VLOOKUP(G2250,Dados!$K$3:$L$500,2,0),"")</f>
        <v/>
      </c>
      <c r="AF2250" s="45" t="str">
        <f aca="false">IFERROR(VLOOKUP(G2250,Dados!$M$3:$N$500,2,0),"")</f>
        <v/>
      </c>
      <c r="AG2250" s="45" t="str">
        <f aca="false">IF(F2250="","",IF(AND(AD2250="",AE2250="",AF2250=""),"-",IF(AND(AD2250="BIT",AE2250="",AF2250=""),"BIT",IF(AND(AE2250="ANEXO I",AD2250="",AF2250=""),"ANEXO I",IF(AND(AF2250="ANEXO II",AD2250="",AE2250=""),"ANEXO II","Escolher")))))</f>
        <v/>
      </c>
      <c r="AH2250" s="45" t="str">
        <f aca="false">IF(AG2250&lt;&gt;"Pneus","",IFERROR(VLOOKUP(R2250,Dados!$X$2:$Z$5,3,0)*(AI2250-Q2250),VLOOKUP(D2250,Dados!$X$7:$Z$33,3,0)*(AI2250-Q2250)))</f>
        <v/>
      </c>
      <c r="AI2250" s="47" t="str">
        <f aca="false">IF(B2250="","",P2250+Q2250+O2250+M2250+L2250-N2250)</f>
        <v/>
      </c>
      <c r="AJ2250" s="48" t="str">
        <f aca="false">IFERROR(IF(AND(AC2250="SIM",AG2250="-",Y2250="REVENDA"),(AB2250/1+1)*AI2250,IF(AND(AC2250="SIM",AG2250="Pneus",Y2250="REVENDA"),(AB2250/1+1)*(AI2250-AH2250),"")),"")</f>
        <v/>
      </c>
      <c r="AK2250" s="48" t="str">
        <f aca="false">IF(AJ2250="","",AJ2250*17%)</f>
        <v/>
      </c>
      <c r="AL2250" s="48" t="str">
        <f aca="false">IFERROR(IF(AC2250="NÃO","",IF(AK2250="","",IF(E2250="Simples Nacional",BF2250,IF(T2250=0.12,U2250*0.5833337002,IF(T2250=0,AI2250*0.07,U2250))))),"")</f>
        <v/>
      </c>
      <c r="AM2250" s="47" t="str">
        <f aca="false">IFERROR(IF(AC2250="NÃO","",IF(OR(AG2250="-",AG2250="Pneus"),AK2250-AL2250,"")),"")</f>
        <v/>
      </c>
      <c r="AN2250" s="48" t="str">
        <f aca="false">IF(AND(Y2250="REVENDA",AC2250="SIM",AG2250="BIT"),((AB2250/1+1)*AI2250)*0.4117,"")</f>
        <v/>
      </c>
      <c r="AO2250" s="48" t="str">
        <f aca="false">IF(AN2250="","",AN2250*17%)</f>
        <v/>
      </c>
      <c r="AP2250" s="49" t="str">
        <f aca="false">IF(AN2250="","",IF(T2250=0.12,(U2250*0.4117)*0.4117,IF(T2250=0,(AI2250*0.07)*0.4117,U2250*0.4117)))</f>
        <v/>
      </c>
      <c r="AQ2250" s="47" t="str">
        <f aca="false">IF(AN2250="","",AO2250-AP2250)</f>
        <v/>
      </c>
      <c r="AR2250" s="50" t="str">
        <f aca="false">IFERROR(IF(AND(AC2250="SIM",Y2250="REVENDA",LEFT(AG2250,5)="ANEXO")*OR(AE2250="ANEXO I",AF2250="ANEXO II"),VLOOKUP(H2250,Dados!G:I,2,0),""),"INSERIR MVA")</f>
        <v/>
      </c>
      <c r="AS2250" s="48" t="str">
        <f aca="false">IF(LEFT(AG2250,5)="ANEXO",VLOOKUP(AG2250,Dados!$X$111:$Z$112,2,0)*(AI2250-Q2250),"")</f>
        <v/>
      </c>
      <c r="AT2250" s="48" t="str">
        <f aca="false">IFERROR(IF(AR2250="","",(AI2250*AR2250)+AI2250),"INSERIR MVA")</f>
        <v/>
      </c>
      <c r="AU2250" s="48" t="str">
        <f aca="false">IF(AT2250="","",IF(AY2250=0.04,U2250,AS2250*AY2250))</f>
        <v/>
      </c>
      <c r="AV2250" s="47" t="str">
        <f aca="false">IFERROR(IF(AU2250="","",(VLOOKUP(AG2250,Dados!$X$111:$Z$112,3,0)*AT2250*0.17)),"INSERIR MVA")</f>
        <v/>
      </c>
      <c r="AW2250" s="47" t="str">
        <f aca="false">IFERROR(IF(AR2250="","",AV2250-AU2250),"")</f>
        <v/>
      </c>
      <c r="AX2250" s="51" t="str">
        <f aca="false">IFERROR(IF(AC2250="NÃO","",IF(AM2250&lt;&gt;"",AM2250-W2250,IF(AQ2250&lt;&gt;"",AQ2250-W2250,IF(AW2250&lt;&gt;"",AW2250-W2250,"")))),"")</f>
        <v/>
      </c>
      <c r="AY2250" s="46" t="str">
        <f aca="false">IFERROR(IF(ISNA(VLOOKUP(R2250,Dados!$X$2:$Y$5,2,0)),VLOOKUP(D2250,Dados!$X$7:$Y$33,2,0),VLOOKUP(R2250,Dados!$X$2:$Y$5,2,0)),"")</f>
        <v/>
      </c>
      <c r="AZ2250" s="52" t="str">
        <f aca="false">IF(C2250="","",IF(AND(Y2250="CONSUMO",AC2250="NÃO")*OR(AG2250="-",AG2250="BIT"),IF(E2250&lt;&gt;"",(AI2250-(P2250+L2250-N2250+Q2250)*AY2250)/0.83),""))</f>
        <v/>
      </c>
      <c r="BA2250" s="51" t="str">
        <f aca="false">IF(AZ2250="","",AZ2250*0.17-((P2250+L2250-N2250+Q2250)*AY2250))</f>
        <v/>
      </c>
      <c r="BB2250" s="51" t="str">
        <f aca="false">IF(AND(Y2250="CONSUMO",AG2250="ANEXO I",AY2250&gt;4%),(AI2250-(P2250+L2250-N2250+Q2250)*0.0514)/0.83*(0.5177)*(0.17)-AI2250*0.0514,IF(AND(Y2250="CONSUMO",AG2250="ANEXO II",AY2250&gt;4%),(AI2250-(P2250+L2250-N2250+Q2250)*0.041)/0.83*(0.3295)*(0.17)-AI2250*0.041,IF(AND(Y2250="CONSUMO",AG2250="ANEXO I",AY2250=4%),(AI2250-(P2250+L2250-N2250+Q2250)*0.04)/0.83*(0.5177)*(0.17)-AI2250*0.04,IF(AND(Y2250="CONSUMO",AG2250="ANEXO II",AY2250=4%),(AI2250-(P2250+L2250-N2250+Q2250)*0.04)/0.83*(0.3295)*(0.17)-AI2250*0.04,""))))</f>
        <v/>
      </c>
      <c r="BC2250" s="51" t="str">
        <f aca="false">IF(C2250="","",IF(AND(Y2250="CONSUMO",AC2250="SIM")*OR(AG2250="-",AG2250="BIT"),IF(E2250&lt;&gt;"",(AI2250-(P2250+L2250-N2250+Q2250)*AY2250)/0.83),""))</f>
        <v/>
      </c>
      <c r="BD2250" s="51" t="str">
        <f aca="false">IF(BC2250="","",BC2250*0.17)</f>
        <v/>
      </c>
      <c r="BE2250" s="51" t="str">
        <f aca="false">IF(I2250=6908,0,IF(BC2250="","",BD2250-((P2250+L2250-N2250+Q2250)*AY2250)))</f>
        <v/>
      </c>
      <c r="BF2250" s="53" t="str">
        <f aca="false">IF(B2250="","",IF(OR(B2250="",E2250="Regime Normal"),0,(AI2250-Q2250)*VLOOKUP(R2250,Dados!$X$98:$Y$108,2,0)))</f>
        <v/>
      </c>
      <c r="BG2250" s="54" t="str">
        <f aca="false">IFERROR(VLOOKUP(I2250,Dados!$AC$27:$AD$43,2,0),IF(B2250="","",IF(D2250&lt;&gt;"MT",IF(AND(AC2250="SIM",Y2250="Revenda"),"2403",IF(AND(AC2250="SIM",Y2250="Consumo"),"2407",IF(AND(AC2250="NÃO",Y2250="Revenda"),"2102",IF(AND(AC2250="NÃO",Y2250="Consumo"),"2556",)))),REPLACE(I2250,1,1,1))))</f>
        <v/>
      </c>
    </row>
    <row r="2251" customFormat="false" ht="12.8" hidden="false" customHeight="true" outlineLevel="0" collapsed="false">
      <c r="Y2251" s="45"/>
      <c r="Z2251" s="46" t="str">
        <f aca="false">IF(B2251="","",(IFERROR(VLOOKUP(H2251,Dados!A$3:B$15000,2,0),"Não Encontrado")))</f>
        <v/>
      </c>
      <c r="AA2251" s="46" t="str">
        <f aca="false">IF(B2251="","",(IFERROR(VLOOKUP(G2251,Dados!C$3:E$15000,3,0),"Não Encontrado")))</f>
        <v/>
      </c>
      <c r="AB2251" s="46" t="str">
        <f aca="false">IFERROR(IF(Z2251&lt;&gt;"Não Encontrado",Z2251,IF(AA2251&lt;&gt;"Não Encontrado",AA2251,"")),"")</f>
        <v/>
      </c>
      <c r="AC2251" s="45" t="str">
        <f aca="false">IF(B2251="","",IF(AB2251="","NÃO","SIM"))</f>
        <v/>
      </c>
      <c r="AD2251" s="45" t="str">
        <f aca="false">IFERROR(VLOOKUP(G2251,Dados!$P$3:$R$500,3,0),"")</f>
        <v/>
      </c>
      <c r="AE2251" s="45" t="str">
        <f aca="false">IFERROR(VLOOKUP(G2251,Dados!$K$3:$L$500,2,0),"")</f>
        <v/>
      </c>
      <c r="AF2251" s="45" t="str">
        <f aca="false">IFERROR(VLOOKUP(G2251,Dados!$M$3:$N$500,2,0),"")</f>
        <v/>
      </c>
      <c r="AG2251" s="45" t="str">
        <f aca="false">IF(F2251="","",IF(AND(AD2251="",AE2251="",AF2251=""),"-",IF(AND(AD2251="BIT",AE2251="",AF2251=""),"BIT",IF(AND(AE2251="ANEXO I",AD2251="",AF2251=""),"ANEXO I",IF(AND(AF2251="ANEXO II",AD2251="",AE2251=""),"ANEXO II","Escolher")))))</f>
        <v/>
      </c>
      <c r="AH2251" s="45" t="str">
        <f aca="false">IF(AG2251&lt;&gt;"Pneus","",IFERROR(VLOOKUP(R2251,Dados!$X$2:$Z$5,3,0)*(AI2251-Q2251),VLOOKUP(D2251,Dados!$X$7:$Z$33,3,0)*(AI2251-Q2251)))</f>
        <v/>
      </c>
      <c r="AI2251" s="47" t="str">
        <f aca="false">IF(B2251="","",P2251+Q2251+O2251+M2251+L2251-N2251)</f>
        <v/>
      </c>
      <c r="AJ2251" s="48" t="str">
        <f aca="false">IFERROR(IF(AND(AC2251="SIM",AG2251="-",Y2251="REVENDA"),(AB2251/1+1)*AI2251,IF(AND(AC2251="SIM",AG2251="Pneus",Y2251="REVENDA"),(AB2251/1+1)*(AI2251-AH2251),"")),"")</f>
        <v/>
      </c>
      <c r="AK2251" s="48" t="str">
        <f aca="false">IF(AJ2251="","",AJ2251*17%)</f>
        <v/>
      </c>
      <c r="AL2251" s="48" t="str">
        <f aca="false">IFERROR(IF(AC2251="NÃO","",IF(AK2251="","",IF(E2251="Simples Nacional",BF2251,IF(T2251=0.12,U2251*0.5833337002,IF(T2251=0,AI2251*0.07,U2251))))),"")</f>
        <v/>
      </c>
      <c r="AM2251" s="47" t="str">
        <f aca="false">IFERROR(IF(AC2251="NÃO","",IF(OR(AG2251="-",AG2251="Pneus"),AK2251-AL2251,"")),"")</f>
        <v/>
      </c>
      <c r="AN2251" s="48" t="str">
        <f aca="false">IF(AND(Y2251="REVENDA",AC2251="SIM",AG2251="BIT"),((AB2251/1+1)*AI2251)*0.4117,"")</f>
        <v/>
      </c>
      <c r="AO2251" s="48" t="str">
        <f aca="false">IF(AN2251="","",AN2251*17%)</f>
        <v/>
      </c>
      <c r="AP2251" s="49" t="str">
        <f aca="false">IF(AN2251="","",IF(T2251=0.12,(U2251*0.4117)*0.4117,IF(T2251=0,(AI2251*0.07)*0.4117,U2251*0.4117)))</f>
        <v/>
      </c>
      <c r="AQ2251" s="47" t="str">
        <f aca="false">IF(AN2251="","",AO2251-AP2251)</f>
        <v/>
      </c>
      <c r="AR2251" s="50" t="str">
        <f aca="false">IFERROR(IF(AND(AC2251="SIM",Y2251="REVENDA",LEFT(AG2251,5)="ANEXO")*OR(AE2251="ANEXO I",AF2251="ANEXO II"),VLOOKUP(H2251,Dados!G:I,2,0),""),"INSERIR MVA")</f>
        <v/>
      </c>
      <c r="AS2251" s="48" t="str">
        <f aca="false">IF(LEFT(AG2251,5)="ANEXO",VLOOKUP(AG2251,Dados!$X$111:$Z$112,2,0)*(AI2251-Q2251),"")</f>
        <v/>
      </c>
      <c r="AT2251" s="48" t="str">
        <f aca="false">IFERROR(IF(AR2251="","",(AI2251*AR2251)+AI2251),"INSERIR MVA")</f>
        <v/>
      </c>
      <c r="AU2251" s="48" t="str">
        <f aca="false">IF(AT2251="","",IF(AY2251=0.04,U2251,AS2251*AY2251))</f>
        <v/>
      </c>
      <c r="AV2251" s="47" t="str">
        <f aca="false">IFERROR(IF(AU2251="","",(VLOOKUP(AG2251,Dados!$X$111:$Z$112,3,0)*AT2251*0.17)),"INSERIR MVA")</f>
        <v/>
      </c>
      <c r="AW2251" s="47" t="str">
        <f aca="false">IFERROR(IF(AR2251="","",AV2251-AU2251),"")</f>
        <v/>
      </c>
      <c r="AX2251" s="51" t="str">
        <f aca="false">IFERROR(IF(AC2251="NÃO","",IF(AM2251&lt;&gt;"",AM2251-W2251,IF(AQ2251&lt;&gt;"",AQ2251-W2251,IF(AW2251&lt;&gt;"",AW2251-W2251,"")))),"")</f>
        <v/>
      </c>
      <c r="AY2251" s="46" t="str">
        <f aca="false">IFERROR(IF(ISNA(VLOOKUP(R2251,Dados!$X$2:$Y$5,2,0)),VLOOKUP(D2251,Dados!$X$7:$Y$33,2,0),VLOOKUP(R2251,Dados!$X$2:$Y$5,2,0)),"")</f>
        <v/>
      </c>
      <c r="AZ2251" s="52" t="str">
        <f aca="false">IF(C2251="","",IF(AND(Y2251="CONSUMO",AC2251="NÃO")*OR(AG2251="-",AG2251="BIT"),IF(E2251&lt;&gt;"",(AI2251-(P2251+L2251-N2251+Q2251)*AY2251)/0.83),""))</f>
        <v/>
      </c>
      <c r="BA2251" s="51" t="str">
        <f aca="false">IF(AZ2251="","",AZ2251*0.17-((P2251+L2251-N2251+Q2251)*AY2251))</f>
        <v/>
      </c>
      <c r="BB2251" s="51" t="str">
        <f aca="false">IF(AND(Y2251="CONSUMO",AG2251="ANEXO I",AY2251&gt;4%),(AI2251-(P2251+L2251-N2251+Q2251)*0.0514)/0.83*(0.5177)*(0.17)-AI2251*0.0514,IF(AND(Y2251="CONSUMO",AG2251="ANEXO II",AY2251&gt;4%),(AI2251-(P2251+L2251-N2251+Q2251)*0.041)/0.83*(0.3295)*(0.17)-AI2251*0.041,IF(AND(Y2251="CONSUMO",AG2251="ANEXO I",AY2251=4%),(AI2251-(P2251+L2251-N2251+Q2251)*0.04)/0.83*(0.5177)*(0.17)-AI2251*0.04,IF(AND(Y2251="CONSUMO",AG2251="ANEXO II",AY2251=4%),(AI2251-(P2251+L2251-N2251+Q2251)*0.04)/0.83*(0.3295)*(0.17)-AI2251*0.04,""))))</f>
        <v/>
      </c>
      <c r="BC2251" s="51" t="str">
        <f aca="false">IF(C2251="","",IF(AND(Y2251="CONSUMO",AC2251="SIM")*OR(AG2251="-",AG2251="BIT"),IF(E2251&lt;&gt;"",(AI2251-(P2251+L2251-N2251+Q2251)*AY2251)/0.83),""))</f>
        <v/>
      </c>
      <c r="BD2251" s="51" t="str">
        <f aca="false">IF(BC2251="","",BC2251*0.17)</f>
        <v/>
      </c>
      <c r="BE2251" s="51" t="str">
        <f aca="false">IF(I2251=6908,0,IF(BC2251="","",BD2251-((P2251+L2251-N2251+Q2251)*AY2251)))</f>
        <v/>
      </c>
      <c r="BF2251" s="53" t="str">
        <f aca="false">IF(B2251="","",IF(OR(B2251="",E2251="Regime Normal"),0,(AI2251-Q2251)*VLOOKUP(R2251,Dados!$X$98:$Y$108,2,0)))</f>
        <v/>
      </c>
      <c r="BG2251" s="54" t="str">
        <f aca="false">IFERROR(VLOOKUP(I2251,Dados!$AC$27:$AD$43,2,0),IF(B2251="","",IF(D2251&lt;&gt;"MT",IF(AND(AC2251="SIM",Y2251="Revenda"),"2403",IF(AND(AC2251="SIM",Y2251="Consumo"),"2407",IF(AND(AC2251="NÃO",Y2251="Revenda"),"2102",IF(AND(AC2251="NÃO",Y2251="Consumo"),"2556",)))),REPLACE(I2251,1,1,1))))</f>
        <v/>
      </c>
    </row>
    <row r="2252" customFormat="false" ht="12.8" hidden="false" customHeight="true" outlineLevel="0" collapsed="false">
      <c r="Y2252" s="45"/>
      <c r="Z2252" s="46" t="str">
        <f aca="false">IF(B2252="","",(IFERROR(VLOOKUP(H2252,Dados!A$3:B$15000,2,0),"Não Encontrado")))</f>
        <v/>
      </c>
      <c r="AA2252" s="46" t="str">
        <f aca="false">IF(B2252="","",(IFERROR(VLOOKUP(G2252,Dados!C$3:E$15000,3,0),"Não Encontrado")))</f>
        <v/>
      </c>
      <c r="AB2252" s="46" t="str">
        <f aca="false">IFERROR(IF(Z2252&lt;&gt;"Não Encontrado",Z2252,IF(AA2252&lt;&gt;"Não Encontrado",AA2252,"")),"")</f>
        <v/>
      </c>
      <c r="AC2252" s="45" t="str">
        <f aca="false">IF(B2252="","",IF(AB2252="","NÃO","SIM"))</f>
        <v/>
      </c>
      <c r="AD2252" s="45" t="str">
        <f aca="false">IFERROR(VLOOKUP(G2252,Dados!$P$3:$R$500,3,0),"")</f>
        <v/>
      </c>
      <c r="AE2252" s="45" t="str">
        <f aca="false">IFERROR(VLOOKUP(G2252,Dados!$K$3:$L$500,2,0),"")</f>
        <v/>
      </c>
      <c r="AF2252" s="45" t="str">
        <f aca="false">IFERROR(VLOOKUP(G2252,Dados!$M$3:$N$500,2,0),"")</f>
        <v/>
      </c>
      <c r="AG2252" s="45" t="str">
        <f aca="false">IF(F2252="","",IF(AND(AD2252="",AE2252="",AF2252=""),"-",IF(AND(AD2252="BIT",AE2252="",AF2252=""),"BIT",IF(AND(AE2252="ANEXO I",AD2252="",AF2252=""),"ANEXO I",IF(AND(AF2252="ANEXO II",AD2252="",AE2252=""),"ANEXO II","Escolher")))))</f>
        <v/>
      </c>
      <c r="AH2252" s="45" t="str">
        <f aca="false">IF(AG2252&lt;&gt;"Pneus","",IFERROR(VLOOKUP(R2252,Dados!$X$2:$Z$5,3,0)*(AI2252-Q2252),VLOOKUP(D2252,Dados!$X$7:$Z$33,3,0)*(AI2252-Q2252)))</f>
        <v/>
      </c>
      <c r="AI2252" s="47" t="str">
        <f aca="false">IF(B2252="","",P2252+Q2252+O2252+M2252+L2252-N2252)</f>
        <v/>
      </c>
      <c r="AJ2252" s="48" t="str">
        <f aca="false">IFERROR(IF(AND(AC2252="SIM",AG2252="-",Y2252="REVENDA"),(AB2252/1+1)*AI2252,IF(AND(AC2252="SIM",AG2252="Pneus",Y2252="REVENDA"),(AB2252/1+1)*(AI2252-AH2252),"")),"")</f>
        <v/>
      </c>
      <c r="AK2252" s="48" t="str">
        <f aca="false">IF(AJ2252="","",AJ2252*17%)</f>
        <v/>
      </c>
      <c r="AL2252" s="48" t="str">
        <f aca="false">IFERROR(IF(AC2252="NÃO","",IF(AK2252="","",IF(E2252="Simples Nacional",BF2252,IF(T2252=0.12,U2252*0.5833337002,IF(T2252=0,AI2252*0.07,U2252))))),"")</f>
        <v/>
      </c>
      <c r="AM2252" s="47" t="str">
        <f aca="false">IFERROR(IF(AC2252="NÃO","",IF(OR(AG2252="-",AG2252="Pneus"),AK2252-AL2252,"")),"")</f>
        <v/>
      </c>
      <c r="AN2252" s="48" t="str">
        <f aca="false">IF(AND(Y2252="REVENDA",AC2252="SIM",AG2252="BIT"),((AB2252/1+1)*AI2252)*0.4117,"")</f>
        <v/>
      </c>
      <c r="AO2252" s="48" t="str">
        <f aca="false">IF(AN2252="","",AN2252*17%)</f>
        <v/>
      </c>
      <c r="AP2252" s="49" t="str">
        <f aca="false">IF(AN2252="","",IF(T2252=0.12,(U2252*0.4117)*0.4117,IF(T2252=0,(AI2252*0.07)*0.4117,U2252*0.4117)))</f>
        <v/>
      </c>
      <c r="AQ2252" s="47" t="str">
        <f aca="false">IF(AN2252="","",AO2252-AP2252)</f>
        <v/>
      </c>
      <c r="AR2252" s="50" t="str">
        <f aca="false">IFERROR(IF(AND(AC2252="SIM",Y2252="REVENDA",LEFT(AG2252,5)="ANEXO")*OR(AE2252="ANEXO I",AF2252="ANEXO II"),VLOOKUP(H2252,Dados!G:I,2,0),""),"INSERIR MVA")</f>
        <v/>
      </c>
      <c r="AS2252" s="48" t="str">
        <f aca="false">IF(LEFT(AG2252,5)="ANEXO",VLOOKUP(AG2252,Dados!$X$111:$Z$112,2,0)*(AI2252-Q2252),"")</f>
        <v/>
      </c>
      <c r="AT2252" s="48" t="str">
        <f aca="false">IFERROR(IF(AR2252="","",(AI2252*AR2252)+AI2252),"INSERIR MVA")</f>
        <v/>
      </c>
      <c r="AU2252" s="48" t="str">
        <f aca="false">IF(AT2252="","",IF(AY2252=0.04,U2252,AS2252*AY2252))</f>
        <v/>
      </c>
      <c r="AV2252" s="47" t="str">
        <f aca="false">IFERROR(IF(AU2252="","",(VLOOKUP(AG2252,Dados!$X$111:$Z$112,3,0)*AT2252*0.17)),"INSERIR MVA")</f>
        <v/>
      </c>
      <c r="AW2252" s="47" t="str">
        <f aca="false">IFERROR(IF(AR2252="","",AV2252-AU2252),"")</f>
        <v/>
      </c>
      <c r="AX2252" s="51" t="str">
        <f aca="false">IFERROR(IF(AC2252="NÃO","",IF(AM2252&lt;&gt;"",AM2252-W2252,IF(AQ2252&lt;&gt;"",AQ2252-W2252,IF(AW2252&lt;&gt;"",AW2252-W2252,"")))),"")</f>
        <v/>
      </c>
      <c r="AY2252" s="46" t="str">
        <f aca="false">IFERROR(IF(ISNA(VLOOKUP(R2252,Dados!$X$2:$Y$5,2,0)),VLOOKUP(D2252,Dados!$X$7:$Y$33,2,0),VLOOKUP(R2252,Dados!$X$2:$Y$5,2,0)),"")</f>
        <v/>
      </c>
      <c r="AZ2252" s="52" t="str">
        <f aca="false">IF(C2252="","",IF(AND(Y2252="CONSUMO",AC2252="NÃO")*OR(AG2252="-",AG2252="BIT"),IF(E2252&lt;&gt;"",(AI2252-(P2252+L2252-N2252+Q2252)*AY2252)/0.83),""))</f>
        <v/>
      </c>
      <c r="BA2252" s="51" t="str">
        <f aca="false">IF(AZ2252="","",AZ2252*0.17-((P2252+L2252-N2252+Q2252)*AY2252))</f>
        <v/>
      </c>
      <c r="BB2252" s="51" t="str">
        <f aca="false">IF(AND(Y2252="CONSUMO",AG2252="ANEXO I",AY2252&gt;4%),(AI2252-(P2252+L2252-N2252+Q2252)*0.0514)/0.83*(0.5177)*(0.17)-AI2252*0.0514,IF(AND(Y2252="CONSUMO",AG2252="ANEXO II",AY2252&gt;4%),(AI2252-(P2252+L2252-N2252+Q2252)*0.041)/0.83*(0.3295)*(0.17)-AI2252*0.041,IF(AND(Y2252="CONSUMO",AG2252="ANEXO I",AY2252=4%),(AI2252-(P2252+L2252-N2252+Q2252)*0.04)/0.83*(0.5177)*(0.17)-AI2252*0.04,IF(AND(Y2252="CONSUMO",AG2252="ANEXO II",AY2252=4%),(AI2252-(P2252+L2252-N2252+Q2252)*0.04)/0.83*(0.3295)*(0.17)-AI2252*0.04,""))))</f>
        <v/>
      </c>
      <c r="BC2252" s="51" t="str">
        <f aca="false">IF(C2252="","",IF(AND(Y2252="CONSUMO",AC2252="SIM")*OR(AG2252="-",AG2252="BIT"),IF(E2252&lt;&gt;"",(AI2252-(P2252+L2252-N2252+Q2252)*AY2252)/0.83),""))</f>
        <v/>
      </c>
      <c r="BD2252" s="51" t="str">
        <f aca="false">IF(BC2252="","",BC2252*0.17)</f>
        <v/>
      </c>
      <c r="BE2252" s="51" t="str">
        <f aca="false">IF(I2252=6908,0,IF(BC2252="","",BD2252-((P2252+L2252-N2252+Q2252)*AY2252)))</f>
        <v/>
      </c>
      <c r="BF2252" s="53" t="str">
        <f aca="false">IF(B2252="","",IF(OR(B2252="",E2252="Regime Normal"),0,(AI2252-Q2252)*VLOOKUP(R2252,Dados!$X$98:$Y$108,2,0)))</f>
        <v/>
      </c>
      <c r="BG2252" s="54" t="str">
        <f aca="false">IFERROR(VLOOKUP(I2252,Dados!$AC$27:$AD$43,2,0),IF(B2252="","",IF(D2252&lt;&gt;"MT",IF(AND(AC2252="SIM",Y2252="Revenda"),"2403",IF(AND(AC2252="SIM",Y2252="Consumo"),"2407",IF(AND(AC2252="NÃO",Y2252="Revenda"),"2102",IF(AND(AC2252="NÃO",Y2252="Consumo"),"2556",)))),REPLACE(I2252,1,1,1))))</f>
        <v/>
      </c>
    </row>
    <row r="2253" customFormat="false" ht="12.8" hidden="false" customHeight="true" outlineLevel="0" collapsed="false">
      <c r="Y2253" s="45"/>
      <c r="Z2253" s="46" t="str">
        <f aca="false">IF(B2253="","",(IFERROR(VLOOKUP(H2253,Dados!A$3:B$15000,2,0),"Não Encontrado")))</f>
        <v/>
      </c>
      <c r="AA2253" s="46" t="str">
        <f aca="false">IF(B2253="","",(IFERROR(VLOOKUP(G2253,Dados!C$3:E$15000,3,0),"Não Encontrado")))</f>
        <v/>
      </c>
      <c r="AB2253" s="46" t="str">
        <f aca="false">IFERROR(IF(Z2253&lt;&gt;"Não Encontrado",Z2253,IF(AA2253&lt;&gt;"Não Encontrado",AA2253,"")),"")</f>
        <v/>
      </c>
      <c r="AC2253" s="45" t="str">
        <f aca="false">IF(B2253="","",IF(AB2253="","NÃO","SIM"))</f>
        <v/>
      </c>
      <c r="AD2253" s="45" t="str">
        <f aca="false">IFERROR(VLOOKUP(G2253,Dados!$P$3:$R$500,3,0),"")</f>
        <v/>
      </c>
      <c r="AE2253" s="45" t="str">
        <f aca="false">IFERROR(VLOOKUP(G2253,Dados!$K$3:$L$500,2,0),"")</f>
        <v/>
      </c>
      <c r="AF2253" s="45" t="str">
        <f aca="false">IFERROR(VLOOKUP(G2253,Dados!$M$3:$N$500,2,0),"")</f>
        <v/>
      </c>
      <c r="AG2253" s="45" t="str">
        <f aca="false">IF(F2253="","",IF(AND(AD2253="",AE2253="",AF2253=""),"-",IF(AND(AD2253="BIT",AE2253="",AF2253=""),"BIT",IF(AND(AE2253="ANEXO I",AD2253="",AF2253=""),"ANEXO I",IF(AND(AF2253="ANEXO II",AD2253="",AE2253=""),"ANEXO II","Escolher")))))</f>
        <v/>
      </c>
      <c r="AH2253" s="45" t="str">
        <f aca="false">IF(AG2253&lt;&gt;"Pneus","",IFERROR(VLOOKUP(R2253,Dados!$X$2:$Z$5,3,0)*(AI2253-Q2253),VLOOKUP(D2253,Dados!$X$7:$Z$33,3,0)*(AI2253-Q2253)))</f>
        <v/>
      </c>
      <c r="AI2253" s="47" t="str">
        <f aca="false">IF(B2253="","",P2253+Q2253+O2253+M2253+L2253-N2253)</f>
        <v/>
      </c>
      <c r="AJ2253" s="48" t="str">
        <f aca="false">IFERROR(IF(AND(AC2253="SIM",AG2253="-",Y2253="REVENDA"),(AB2253/1+1)*AI2253,IF(AND(AC2253="SIM",AG2253="Pneus",Y2253="REVENDA"),(AB2253/1+1)*(AI2253-AH2253),"")),"")</f>
        <v/>
      </c>
      <c r="AK2253" s="48" t="str">
        <f aca="false">IF(AJ2253="","",AJ2253*17%)</f>
        <v/>
      </c>
      <c r="AL2253" s="48" t="str">
        <f aca="false">IFERROR(IF(AC2253="NÃO","",IF(AK2253="","",IF(E2253="Simples Nacional",BF2253,IF(T2253=0.12,U2253*0.5833337002,IF(T2253=0,AI2253*0.07,U2253))))),"")</f>
        <v/>
      </c>
      <c r="AM2253" s="47" t="str">
        <f aca="false">IFERROR(IF(AC2253="NÃO","",IF(OR(AG2253="-",AG2253="Pneus"),AK2253-AL2253,"")),"")</f>
        <v/>
      </c>
      <c r="AN2253" s="48" t="str">
        <f aca="false">IF(AND(Y2253="REVENDA",AC2253="SIM",AG2253="BIT"),((AB2253/1+1)*AI2253)*0.4117,"")</f>
        <v/>
      </c>
      <c r="AO2253" s="48" t="str">
        <f aca="false">IF(AN2253="","",AN2253*17%)</f>
        <v/>
      </c>
      <c r="AP2253" s="49" t="str">
        <f aca="false">IF(AN2253="","",IF(T2253=0.12,(U2253*0.4117)*0.4117,IF(T2253=0,(AI2253*0.07)*0.4117,U2253*0.4117)))</f>
        <v/>
      </c>
      <c r="AQ2253" s="47" t="str">
        <f aca="false">IF(AN2253="","",AO2253-AP2253)</f>
        <v/>
      </c>
      <c r="AR2253" s="50" t="str">
        <f aca="false">IFERROR(IF(AND(AC2253="SIM",Y2253="REVENDA",LEFT(AG2253,5)="ANEXO")*OR(AE2253="ANEXO I",AF2253="ANEXO II"),VLOOKUP(H2253,Dados!G:I,2,0),""),"INSERIR MVA")</f>
        <v/>
      </c>
      <c r="AS2253" s="48" t="str">
        <f aca="false">IF(LEFT(AG2253,5)="ANEXO",VLOOKUP(AG2253,Dados!$X$111:$Z$112,2,0)*(AI2253-Q2253),"")</f>
        <v/>
      </c>
      <c r="AT2253" s="48" t="str">
        <f aca="false">IFERROR(IF(AR2253="","",(AI2253*AR2253)+AI2253),"INSERIR MVA")</f>
        <v/>
      </c>
      <c r="AU2253" s="48" t="str">
        <f aca="false">IF(AT2253="","",IF(AY2253=0.04,U2253,AS2253*AY2253))</f>
        <v/>
      </c>
      <c r="AV2253" s="47" t="str">
        <f aca="false">IFERROR(IF(AU2253="","",(VLOOKUP(AG2253,Dados!$X$111:$Z$112,3,0)*AT2253*0.17)),"INSERIR MVA")</f>
        <v/>
      </c>
      <c r="AW2253" s="47" t="str">
        <f aca="false">IFERROR(IF(AR2253="","",AV2253-AU2253),"")</f>
        <v/>
      </c>
      <c r="AX2253" s="51" t="str">
        <f aca="false">IFERROR(IF(AC2253="NÃO","",IF(AM2253&lt;&gt;"",AM2253-W2253,IF(AQ2253&lt;&gt;"",AQ2253-W2253,IF(AW2253&lt;&gt;"",AW2253-W2253,"")))),"")</f>
        <v/>
      </c>
      <c r="AY2253" s="46" t="str">
        <f aca="false">IFERROR(IF(ISNA(VLOOKUP(R2253,Dados!$X$2:$Y$5,2,0)),VLOOKUP(D2253,Dados!$X$7:$Y$33,2,0),VLOOKUP(R2253,Dados!$X$2:$Y$5,2,0)),"")</f>
        <v/>
      </c>
      <c r="AZ2253" s="52" t="str">
        <f aca="false">IF(C2253="","",IF(AND(Y2253="CONSUMO",AC2253="NÃO")*OR(AG2253="-",AG2253="BIT"),IF(E2253&lt;&gt;"",(AI2253-(P2253+L2253-N2253+Q2253)*AY2253)/0.83),""))</f>
        <v/>
      </c>
      <c r="BA2253" s="51" t="str">
        <f aca="false">IF(AZ2253="","",AZ2253*0.17-((P2253+L2253-N2253+Q2253)*AY2253))</f>
        <v/>
      </c>
      <c r="BB2253" s="51" t="str">
        <f aca="false">IF(AND(Y2253="CONSUMO",AG2253="ANEXO I",AY2253&gt;4%),(AI2253-(P2253+L2253-N2253+Q2253)*0.0514)/0.83*(0.5177)*(0.17)-AI2253*0.0514,IF(AND(Y2253="CONSUMO",AG2253="ANEXO II",AY2253&gt;4%),(AI2253-(P2253+L2253-N2253+Q2253)*0.041)/0.83*(0.3295)*(0.17)-AI2253*0.041,IF(AND(Y2253="CONSUMO",AG2253="ANEXO I",AY2253=4%),(AI2253-(P2253+L2253-N2253+Q2253)*0.04)/0.83*(0.5177)*(0.17)-AI2253*0.04,IF(AND(Y2253="CONSUMO",AG2253="ANEXO II",AY2253=4%),(AI2253-(P2253+L2253-N2253+Q2253)*0.04)/0.83*(0.3295)*(0.17)-AI2253*0.04,""))))</f>
        <v/>
      </c>
      <c r="BC2253" s="51" t="str">
        <f aca="false">IF(C2253="","",IF(AND(Y2253="CONSUMO",AC2253="SIM")*OR(AG2253="-",AG2253="BIT"),IF(E2253&lt;&gt;"",(AI2253-(P2253+L2253-N2253+Q2253)*AY2253)/0.83),""))</f>
        <v/>
      </c>
      <c r="BD2253" s="51" t="str">
        <f aca="false">IF(BC2253="","",BC2253*0.17)</f>
        <v/>
      </c>
      <c r="BE2253" s="51" t="str">
        <f aca="false">IF(I2253=6908,0,IF(BC2253="","",BD2253-((P2253+L2253-N2253+Q2253)*AY2253)))</f>
        <v/>
      </c>
      <c r="BF2253" s="53" t="str">
        <f aca="false">IF(B2253="","",IF(OR(B2253="",E2253="Regime Normal"),0,(AI2253-Q2253)*VLOOKUP(R2253,Dados!$X$98:$Y$108,2,0)))</f>
        <v/>
      </c>
      <c r="BG2253" s="54" t="str">
        <f aca="false">IFERROR(VLOOKUP(I2253,Dados!$AC$27:$AD$43,2,0),IF(B2253="","",IF(D2253&lt;&gt;"MT",IF(AND(AC2253="SIM",Y2253="Revenda"),"2403",IF(AND(AC2253="SIM",Y2253="Consumo"),"2407",IF(AND(AC2253="NÃO",Y2253="Revenda"),"2102",IF(AND(AC2253="NÃO",Y2253="Consumo"),"2556",)))),REPLACE(I2253,1,1,1))))</f>
        <v/>
      </c>
    </row>
    <row r="2254" customFormat="false" ht="12.8" hidden="false" customHeight="true" outlineLevel="0" collapsed="false">
      <c r="Y2254" s="45"/>
      <c r="Z2254" s="46" t="str">
        <f aca="false">IF(B2254="","",(IFERROR(VLOOKUP(H2254,Dados!A$3:B$15000,2,0),"Não Encontrado")))</f>
        <v/>
      </c>
      <c r="AA2254" s="46" t="str">
        <f aca="false">IF(B2254="","",(IFERROR(VLOOKUP(G2254,Dados!C$3:E$15000,3,0),"Não Encontrado")))</f>
        <v/>
      </c>
      <c r="AB2254" s="46" t="str">
        <f aca="false">IFERROR(IF(Z2254&lt;&gt;"Não Encontrado",Z2254,IF(AA2254&lt;&gt;"Não Encontrado",AA2254,"")),"")</f>
        <v/>
      </c>
      <c r="AC2254" s="45" t="str">
        <f aca="false">IF(B2254="","",IF(AB2254="","NÃO","SIM"))</f>
        <v/>
      </c>
      <c r="AD2254" s="45" t="str">
        <f aca="false">IFERROR(VLOOKUP(G2254,Dados!$P$3:$R$500,3,0),"")</f>
        <v/>
      </c>
      <c r="AE2254" s="45" t="str">
        <f aca="false">IFERROR(VLOOKUP(G2254,Dados!$K$3:$L$500,2,0),"")</f>
        <v/>
      </c>
      <c r="AF2254" s="45" t="str">
        <f aca="false">IFERROR(VLOOKUP(G2254,Dados!$M$3:$N$500,2,0),"")</f>
        <v/>
      </c>
      <c r="AG2254" s="45" t="str">
        <f aca="false">IF(F2254="","",IF(AND(AD2254="",AE2254="",AF2254=""),"-",IF(AND(AD2254="BIT",AE2254="",AF2254=""),"BIT",IF(AND(AE2254="ANEXO I",AD2254="",AF2254=""),"ANEXO I",IF(AND(AF2254="ANEXO II",AD2254="",AE2254=""),"ANEXO II","Escolher")))))</f>
        <v/>
      </c>
      <c r="AH2254" s="45" t="str">
        <f aca="false">IF(AG2254&lt;&gt;"Pneus","",IFERROR(VLOOKUP(R2254,Dados!$X$2:$Z$5,3,0)*(AI2254-Q2254),VLOOKUP(D2254,Dados!$X$7:$Z$33,3,0)*(AI2254-Q2254)))</f>
        <v/>
      </c>
      <c r="AI2254" s="47" t="str">
        <f aca="false">IF(B2254="","",P2254+Q2254+O2254+M2254+L2254-N2254)</f>
        <v/>
      </c>
      <c r="AJ2254" s="48" t="str">
        <f aca="false">IFERROR(IF(AND(AC2254="SIM",AG2254="-",Y2254="REVENDA"),(AB2254/1+1)*AI2254,IF(AND(AC2254="SIM",AG2254="Pneus",Y2254="REVENDA"),(AB2254/1+1)*(AI2254-AH2254),"")),"")</f>
        <v/>
      </c>
      <c r="AK2254" s="48" t="str">
        <f aca="false">IF(AJ2254="","",AJ2254*17%)</f>
        <v/>
      </c>
      <c r="AL2254" s="48" t="str">
        <f aca="false">IFERROR(IF(AC2254="NÃO","",IF(AK2254="","",IF(E2254="Simples Nacional",BF2254,IF(T2254=0.12,U2254*0.5833337002,IF(T2254=0,AI2254*0.07,U2254))))),"")</f>
        <v/>
      </c>
      <c r="AM2254" s="47" t="str">
        <f aca="false">IFERROR(IF(AC2254="NÃO","",IF(OR(AG2254="-",AG2254="Pneus"),AK2254-AL2254,"")),"")</f>
        <v/>
      </c>
      <c r="AN2254" s="48" t="str">
        <f aca="false">IF(AND(Y2254="REVENDA",AC2254="SIM",AG2254="BIT"),((AB2254/1+1)*AI2254)*0.4117,"")</f>
        <v/>
      </c>
      <c r="AO2254" s="48" t="str">
        <f aca="false">IF(AN2254="","",AN2254*17%)</f>
        <v/>
      </c>
      <c r="AP2254" s="49" t="str">
        <f aca="false">IF(AN2254="","",IF(T2254=0.12,(U2254*0.4117)*0.4117,IF(T2254=0,(AI2254*0.07)*0.4117,U2254*0.4117)))</f>
        <v/>
      </c>
      <c r="AQ2254" s="47" t="str">
        <f aca="false">IF(AN2254="","",AO2254-AP2254)</f>
        <v/>
      </c>
      <c r="AR2254" s="50" t="str">
        <f aca="false">IFERROR(IF(AND(AC2254="SIM",Y2254="REVENDA",LEFT(AG2254,5)="ANEXO")*OR(AE2254="ANEXO I",AF2254="ANEXO II"),VLOOKUP(H2254,Dados!G:I,2,0),""),"INSERIR MVA")</f>
        <v/>
      </c>
      <c r="AS2254" s="48" t="str">
        <f aca="false">IF(LEFT(AG2254,5)="ANEXO",VLOOKUP(AG2254,Dados!$X$111:$Z$112,2,0)*(AI2254-Q2254),"")</f>
        <v/>
      </c>
      <c r="AT2254" s="48" t="str">
        <f aca="false">IFERROR(IF(AR2254="","",(AI2254*AR2254)+AI2254),"INSERIR MVA")</f>
        <v/>
      </c>
      <c r="AU2254" s="48" t="str">
        <f aca="false">IF(AT2254="","",IF(AY2254=0.04,U2254,AS2254*AY2254))</f>
        <v/>
      </c>
      <c r="AV2254" s="47" t="str">
        <f aca="false">IFERROR(IF(AU2254="","",(VLOOKUP(AG2254,Dados!$X$111:$Z$112,3,0)*AT2254*0.17)),"INSERIR MVA")</f>
        <v/>
      </c>
      <c r="AW2254" s="47" t="str">
        <f aca="false">IFERROR(IF(AR2254="","",AV2254-AU2254),"")</f>
        <v/>
      </c>
      <c r="AX2254" s="51" t="str">
        <f aca="false">IFERROR(IF(AC2254="NÃO","",IF(AM2254&lt;&gt;"",AM2254-W2254,IF(AQ2254&lt;&gt;"",AQ2254-W2254,IF(AW2254&lt;&gt;"",AW2254-W2254,"")))),"")</f>
        <v/>
      </c>
      <c r="AY2254" s="46" t="str">
        <f aca="false">IFERROR(IF(ISNA(VLOOKUP(R2254,Dados!$X$2:$Y$5,2,0)),VLOOKUP(D2254,Dados!$X$7:$Y$33,2,0),VLOOKUP(R2254,Dados!$X$2:$Y$5,2,0)),"")</f>
        <v/>
      </c>
      <c r="AZ2254" s="52" t="str">
        <f aca="false">IF(C2254="","",IF(AND(Y2254="CONSUMO",AC2254="NÃO")*OR(AG2254="-",AG2254="BIT"),IF(E2254&lt;&gt;"",(AI2254-(P2254+L2254-N2254+Q2254)*AY2254)/0.83),""))</f>
        <v/>
      </c>
      <c r="BA2254" s="51" t="str">
        <f aca="false">IF(AZ2254="","",AZ2254*0.17-((P2254+L2254-N2254+Q2254)*AY2254))</f>
        <v/>
      </c>
      <c r="BB2254" s="51" t="str">
        <f aca="false">IF(AND(Y2254="CONSUMO",AG2254="ANEXO I",AY2254&gt;4%),(AI2254-(P2254+L2254-N2254+Q2254)*0.0514)/0.83*(0.5177)*(0.17)-AI2254*0.0514,IF(AND(Y2254="CONSUMO",AG2254="ANEXO II",AY2254&gt;4%),(AI2254-(P2254+L2254-N2254+Q2254)*0.041)/0.83*(0.3295)*(0.17)-AI2254*0.041,IF(AND(Y2254="CONSUMO",AG2254="ANEXO I",AY2254=4%),(AI2254-(P2254+L2254-N2254+Q2254)*0.04)/0.83*(0.5177)*(0.17)-AI2254*0.04,IF(AND(Y2254="CONSUMO",AG2254="ANEXO II",AY2254=4%),(AI2254-(P2254+L2254-N2254+Q2254)*0.04)/0.83*(0.3295)*(0.17)-AI2254*0.04,""))))</f>
        <v/>
      </c>
      <c r="BC2254" s="51" t="str">
        <f aca="false">IF(C2254="","",IF(AND(Y2254="CONSUMO",AC2254="SIM")*OR(AG2254="-",AG2254="BIT"),IF(E2254&lt;&gt;"",(AI2254-(P2254+L2254-N2254+Q2254)*AY2254)/0.83),""))</f>
        <v/>
      </c>
      <c r="BD2254" s="51" t="str">
        <f aca="false">IF(BC2254="","",BC2254*0.17)</f>
        <v/>
      </c>
      <c r="BE2254" s="51" t="str">
        <f aca="false">IF(I2254=6908,0,IF(BC2254="","",BD2254-((P2254+L2254-N2254+Q2254)*AY2254)))</f>
        <v/>
      </c>
      <c r="BF2254" s="53" t="str">
        <f aca="false">IF(B2254="","",IF(OR(B2254="",E2254="Regime Normal"),0,(AI2254-Q2254)*VLOOKUP(R2254,Dados!$X$98:$Y$108,2,0)))</f>
        <v/>
      </c>
      <c r="BG2254" s="54" t="str">
        <f aca="false">IFERROR(VLOOKUP(I2254,Dados!$AC$27:$AD$43,2,0),IF(B2254="","",IF(D2254&lt;&gt;"MT",IF(AND(AC2254="SIM",Y2254="Revenda"),"2403",IF(AND(AC2254="SIM",Y2254="Consumo"),"2407",IF(AND(AC2254="NÃO",Y2254="Revenda"),"2102",IF(AND(AC2254="NÃO",Y2254="Consumo"),"2556",)))),REPLACE(I2254,1,1,1))))</f>
        <v/>
      </c>
    </row>
    <row r="2255" customFormat="false" ht="12.8" hidden="false" customHeight="true" outlineLevel="0" collapsed="false">
      <c r="Y2255" s="45"/>
      <c r="Z2255" s="46" t="str">
        <f aca="false">IF(B2255="","",(IFERROR(VLOOKUP(H2255,Dados!A$3:B$15000,2,0),"Não Encontrado")))</f>
        <v/>
      </c>
      <c r="AA2255" s="46" t="str">
        <f aca="false">IF(B2255="","",(IFERROR(VLOOKUP(G2255,Dados!C$3:E$15000,3,0),"Não Encontrado")))</f>
        <v/>
      </c>
      <c r="AB2255" s="46" t="str">
        <f aca="false">IFERROR(IF(Z2255&lt;&gt;"Não Encontrado",Z2255,IF(AA2255&lt;&gt;"Não Encontrado",AA2255,"")),"")</f>
        <v/>
      </c>
      <c r="AC2255" s="45" t="str">
        <f aca="false">IF(B2255="","",IF(AB2255="","NÃO","SIM"))</f>
        <v/>
      </c>
      <c r="AD2255" s="45" t="str">
        <f aca="false">IFERROR(VLOOKUP(G2255,Dados!$P$3:$R$500,3,0),"")</f>
        <v/>
      </c>
      <c r="AE2255" s="45" t="str">
        <f aca="false">IFERROR(VLOOKUP(G2255,Dados!$K$3:$L$500,2,0),"")</f>
        <v/>
      </c>
      <c r="AF2255" s="45" t="str">
        <f aca="false">IFERROR(VLOOKUP(G2255,Dados!$M$3:$N$500,2,0),"")</f>
        <v/>
      </c>
      <c r="AG2255" s="45" t="str">
        <f aca="false">IF(F2255="","",IF(AND(AD2255="",AE2255="",AF2255=""),"-",IF(AND(AD2255="BIT",AE2255="",AF2255=""),"BIT",IF(AND(AE2255="ANEXO I",AD2255="",AF2255=""),"ANEXO I",IF(AND(AF2255="ANEXO II",AD2255="",AE2255=""),"ANEXO II","Escolher")))))</f>
        <v/>
      </c>
      <c r="AH2255" s="45" t="str">
        <f aca="false">IF(AG2255&lt;&gt;"Pneus","",IFERROR(VLOOKUP(R2255,Dados!$X$2:$Z$5,3,0)*(AI2255-Q2255),VLOOKUP(D2255,Dados!$X$7:$Z$33,3,0)*(AI2255-Q2255)))</f>
        <v/>
      </c>
      <c r="AI2255" s="47" t="str">
        <f aca="false">IF(B2255="","",P2255+Q2255+O2255+M2255+L2255-N2255)</f>
        <v/>
      </c>
      <c r="AJ2255" s="48" t="str">
        <f aca="false">IFERROR(IF(AND(AC2255="SIM",AG2255="-",Y2255="REVENDA"),(AB2255/1+1)*AI2255,IF(AND(AC2255="SIM",AG2255="Pneus",Y2255="REVENDA"),(AB2255/1+1)*(AI2255-AH2255),"")),"")</f>
        <v/>
      </c>
      <c r="AK2255" s="48" t="str">
        <f aca="false">IF(AJ2255="","",AJ2255*17%)</f>
        <v/>
      </c>
      <c r="AL2255" s="48" t="str">
        <f aca="false">IFERROR(IF(AC2255="NÃO","",IF(AK2255="","",IF(E2255="Simples Nacional",BF2255,IF(T2255=0.12,U2255*0.5833337002,IF(T2255=0,AI2255*0.07,U2255))))),"")</f>
        <v/>
      </c>
      <c r="AM2255" s="47" t="str">
        <f aca="false">IFERROR(IF(AC2255="NÃO","",IF(OR(AG2255="-",AG2255="Pneus"),AK2255-AL2255,"")),"")</f>
        <v/>
      </c>
      <c r="AN2255" s="48" t="str">
        <f aca="false">IF(AND(Y2255="REVENDA",AC2255="SIM",AG2255="BIT"),((AB2255/1+1)*AI2255)*0.4117,"")</f>
        <v/>
      </c>
      <c r="AO2255" s="48" t="str">
        <f aca="false">IF(AN2255="","",AN2255*17%)</f>
        <v/>
      </c>
      <c r="AP2255" s="49" t="str">
        <f aca="false">IF(AN2255="","",IF(T2255=0.12,(U2255*0.4117)*0.4117,IF(T2255=0,(AI2255*0.07)*0.4117,U2255*0.4117)))</f>
        <v/>
      </c>
      <c r="AQ2255" s="47" t="str">
        <f aca="false">IF(AN2255="","",AO2255-AP2255)</f>
        <v/>
      </c>
      <c r="AR2255" s="50" t="str">
        <f aca="false">IFERROR(IF(AND(AC2255="SIM",Y2255="REVENDA",LEFT(AG2255,5)="ANEXO")*OR(AE2255="ANEXO I",AF2255="ANEXO II"),VLOOKUP(H2255,Dados!G:I,2,0),""),"INSERIR MVA")</f>
        <v/>
      </c>
      <c r="AS2255" s="48" t="str">
        <f aca="false">IF(LEFT(AG2255,5)="ANEXO",VLOOKUP(AG2255,Dados!$X$111:$Z$112,2,0)*(AI2255-Q2255),"")</f>
        <v/>
      </c>
      <c r="AT2255" s="48" t="str">
        <f aca="false">IFERROR(IF(AR2255="","",(AI2255*AR2255)+AI2255),"INSERIR MVA")</f>
        <v/>
      </c>
      <c r="AU2255" s="48" t="str">
        <f aca="false">IF(AT2255="","",IF(AY2255=0.04,U2255,AS2255*AY2255))</f>
        <v/>
      </c>
      <c r="AV2255" s="47" t="str">
        <f aca="false">IFERROR(IF(AU2255="","",(VLOOKUP(AG2255,Dados!$X$111:$Z$112,3,0)*AT2255*0.17)),"INSERIR MVA")</f>
        <v/>
      </c>
      <c r="AW2255" s="47" t="str">
        <f aca="false">IFERROR(IF(AR2255="","",AV2255-AU2255),"")</f>
        <v/>
      </c>
      <c r="AX2255" s="51" t="str">
        <f aca="false">IFERROR(IF(AC2255="NÃO","",IF(AM2255&lt;&gt;"",AM2255-W2255,IF(AQ2255&lt;&gt;"",AQ2255-W2255,IF(AW2255&lt;&gt;"",AW2255-W2255,"")))),"")</f>
        <v/>
      </c>
      <c r="AY2255" s="46" t="str">
        <f aca="false">IFERROR(IF(ISNA(VLOOKUP(R2255,Dados!$X$2:$Y$5,2,0)),VLOOKUP(D2255,Dados!$X$7:$Y$33,2,0),VLOOKUP(R2255,Dados!$X$2:$Y$5,2,0)),"")</f>
        <v/>
      </c>
      <c r="AZ2255" s="52" t="str">
        <f aca="false">IF(C2255="","",IF(AND(Y2255="CONSUMO",AC2255="NÃO")*OR(AG2255="-",AG2255="BIT"),IF(E2255&lt;&gt;"",(AI2255-(P2255+L2255-N2255+Q2255)*AY2255)/0.83),""))</f>
        <v/>
      </c>
      <c r="BA2255" s="51" t="str">
        <f aca="false">IF(AZ2255="","",AZ2255*0.17-((P2255+L2255-N2255+Q2255)*AY2255))</f>
        <v/>
      </c>
      <c r="BB2255" s="51" t="str">
        <f aca="false">IF(AND(Y2255="CONSUMO",AG2255="ANEXO I",AY2255&gt;4%),(AI2255-(P2255+L2255-N2255+Q2255)*0.0514)/0.83*(0.5177)*(0.17)-AI2255*0.0514,IF(AND(Y2255="CONSUMO",AG2255="ANEXO II",AY2255&gt;4%),(AI2255-(P2255+L2255-N2255+Q2255)*0.041)/0.83*(0.3295)*(0.17)-AI2255*0.041,IF(AND(Y2255="CONSUMO",AG2255="ANEXO I",AY2255=4%),(AI2255-(P2255+L2255-N2255+Q2255)*0.04)/0.83*(0.5177)*(0.17)-AI2255*0.04,IF(AND(Y2255="CONSUMO",AG2255="ANEXO II",AY2255=4%),(AI2255-(P2255+L2255-N2255+Q2255)*0.04)/0.83*(0.3295)*(0.17)-AI2255*0.04,""))))</f>
        <v/>
      </c>
      <c r="BC2255" s="51" t="str">
        <f aca="false">IF(C2255="","",IF(AND(Y2255="CONSUMO",AC2255="SIM")*OR(AG2255="-",AG2255="BIT"),IF(E2255&lt;&gt;"",(AI2255-(P2255+L2255-N2255+Q2255)*AY2255)/0.83),""))</f>
        <v/>
      </c>
      <c r="BD2255" s="51" t="str">
        <f aca="false">IF(BC2255="","",BC2255*0.17)</f>
        <v/>
      </c>
      <c r="BE2255" s="51" t="str">
        <f aca="false">IF(I2255=6908,0,IF(BC2255="","",BD2255-((P2255+L2255-N2255+Q2255)*AY2255)))</f>
        <v/>
      </c>
      <c r="BF2255" s="53" t="str">
        <f aca="false">IF(B2255="","",IF(OR(B2255="",E2255="Regime Normal"),0,(AI2255-Q2255)*VLOOKUP(R2255,Dados!$X$98:$Y$108,2,0)))</f>
        <v/>
      </c>
      <c r="BG2255" s="54" t="str">
        <f aca="false">IFERROR(VLOOKUP(I2255,Dados!$AC$27:$AD$43,2,0),IF(B2255="","",IF(D2255&lt;&gt;"MT",IF(AND(AC2255="SIM",Y2255="Revenda"),"2403",IF(AND(AC2255="SIM",Y2255="Consumo"),"2407",IF(AND(AC2255="NÃO",Y2255="Revenda"),"2102",IF(AND(AC2255="NÃO",Y2255="Consumo"),"2556",)))),REPLACE(I2255,1,1,1))))</f>
        <v/>
      </c>
    </row>
    <row r="2256" customFormat="false" ht="12.8" hidden="false" customHeight="true" outlineLevel="0" collapsed="false">
      <c r="Y2256" s="45"/>
      <c r="Z2256" s="46" t="str">
        <f aca="false">IF(B2256="","",(IFERROR(VLOOKUP(H2256,Dados!A$3:B$15000,2,0),"Não Encontrado")))</f>
        <v/>
      </c>
      <c r="AA2256" s="46" t="str">
        <f aca="false">IF(B2256="","",(IFERROR(VLOOKUP(G2256,Dados!C$3:E$15000,3,0),"Não Encontrado")))</f>
        <v/>
      </c>
      <c r="AB2256" s="46" t="str">
        <f aca="false">IFERROR(IF(Z2256&lt;&gt;"Não Encontrado",Z2256,IF(AA2256&lt;&gt;"Não Encontrado",AA2256,"")),"")</f>
        <v/>
      </c>
      <c r="AC2256" s="45" t="str">
        <f aca="false">IF(B2256="","",IF(AB2256="","NÃO","SIM"))</f>
        <v/>
      </c>
      <c r="AD2256" s="45" t="str">
        <f aca="false">IFERROR(VLOOKUP(G2256,Dados!$P$3:$R$500,3,0),"")</f>
        <v/>
      </c>
      <c r="AE2256" s="45" t="str">
        <f aca="false">IFERROR(VLOOKUP(G2256,Dados!$K$3:$L$500,2,0),"")</f>
        <v/>
      </c>
      <c r="AF2256" s="45" t="str">
        <f aca="false">IFERROR(VLOOKUP(G2256,Dados!$M$3:$N$500,2,0),"")</f>
        <v/>
      </c>
      <c r="AG2256" s="45" t="str">
        <f aca="false">IF(F2256="","",IF(AND(AD2256="",AE2256="",AF2256=""),"-",IF(AND(AD2256="BIT",AE2256="",AF2256=""),"BIT",IF(AND(AE2256="ANEXO I",AD2256="",AF2256=""),"ANEXO I",IF(AND(AF2256="ANEXO II",AD2256="",AE2256=""),"ANEXO II","Escolher")))))</f>
        <v/>
      </c>
      <c r="AH2256" s="45" t="str">
        <f aca="false">IF(AG2256&lt;&gt;"Pneus","",IFERROR(VLOOKUP(R2256,Dados!$X$2:$Z$5,3,0)*(AI2256-Q2256),VLOOKUP(D2256,Dados!$X$7:$Z$33,3,0)*(AI2256-Q2256)))</f>
        <v/>
      </c>
      <c r="AI2256" s="47" t="str">
        <f aca="false">IF(B2256="","",P2256+Q2256+O2256+M2256+L2256-N2256)</f>
        <v/>
      </c>
      <c r="AJ2256" s="48" t="str">
        <f aca="false">IFERROR(IF(AND(AC2256="SIM",AG2256="-",Y2256="REVENDA"),(AB2256/1+1)*AI2256,IF(AND(AC2256="SIM",AG2256="Pneus",Y2256="REVENDA"),(AB2256/1+1)*(AI2256-AH2256),"")),"")</f>
        <v/>
      </c>
      <c r="AK2256" s="48" t="str">
        <f aca="false">IF(AJ2256="","",AJ2256*17%)</f>
        <v/>
      </c>
      <c r="AL2256" s="48" t="str">
        <f aca="false">IFERROR(IF(AC2256="NÃO","",IF(AK2256="","",IF(E2256="Simples Nacional",BF2256,IF(T2256=0.12,U2256*0.5833337002,IF(T2256=0,AI2256*0.07,U2256))))),"")</f>
        <v/>
      </c>
      <c r="AM2256" s="47" t="str">
        <f aca="false">IFERROR(IF(AC2256="NÃO","",IF(OR(AG2256="-",AG2256="Pneus"),AK2256-AL2256,"")),"")</f>
        <v/>
      </c>
      <c r="AN2256" s="48" t="str">
        <f aca="false">IF(AND(Y2256="REVENDA",AC2256="SIM",AG2256="BIT"),((AB2256/1+1)*AI2256)*0.4117,"")</f>
        <v/>
      </c>
      <c r="AO2256" s="48" t="str">
        <f aca="false">IF(AN2256="","",AN2256*17%)</f>
        <v/>
      </c>
      <c r="AP2256" s="49" t="str">
        <f aca="false">IF(AN2256="","",IF(T2256=0.12,(U2256*0.4117)*0.4117,IF(T2256=0,(AI2256*0.07)*0.4117,U2256*0.4117)))</f>
        <v/>
      </c>
      <c r="AQ2256" s="47" t="str">
        <f aca="false">IF(AN2256="","",AO2256-AP2256)</f>
        <v/>
      </c>
      <c r="AR2256" s="50" t="str">
        <f aca="false">IFERROR(IF(AND(AC2256="SIM",Y2256="REVENDA",LEFT(AG2256,5)="ANEXO")*OR(AE2256="ANEXO I",AF2256="ANEXO II"),VLOOKUP(H2256,Dados!G:I,2,0),""),"INSERIR MVA")</f>
        <v/>
      </c>
      <c r="AS2256" s="48" t="str">
        <f aca="false">IF(LEFT(AG2256,5)="ANEXO",VLOOKUP(AG2256,Dados!$X$111:$Z$112,2,0)*(AI2256-Q2256),"")</f>
        <v/>
      </c>
      <c r="AT2256" s="48" t="str">
        <f aca="false">IFERROR(IF(AR2256="","",(AI2256*AR2256)+AI2256),"INSERIR MVA")</f>
        <v/>
      </c>
      <c r="AU2256" s="48" t="str">
        <f aca="false">IF(AT2256="","",IF(AY2256=0.04,U2256,AS2256*AY2256))</f>
        <v/>
      </c>
      <c r="AV2256" s="47" t="str">
        <f aca="false">IFERROR(IF(AU2256="","",(VLOOKUP(AG2256,Dados!$X$111:$Z$112,3,0)*AT2256*0.17)),"INSERIR MVA")</f>
        <v/>
      </c>
      <c r="AW2256" s="47" t="str">
        <f aca="false">IFERROR(IF(AR2256="","",AV2256-AU2256),"")</f>
        <v/>
      </c>
      <c r="AX2256" s="51" t="str">
        <f aca="false">IFERROR(IF(AC2256="NÃO","",IF(AM2256&lt;&gt;"",AM2256-W2256,IF(AQ2256&lt;&gt;"",AQ2256-W2256,IF(AW2256&lt;&gt;"",AW2256-W2256,"")))),"")</f>
        <v/>
      </c>
      <c r="AY2256" s="46" t="str">
        <f aca="false">IFERROR(IF(ISNA(VLOOKUP(R2256,Dados!$X$2:$Y$5,2,0)),VLOOKUP(D2256,Dados!$X$7:$Y$33,2,0),VLOOKUP(R2256,Dados!$X$2:$Y$5,2,0)),"")</f>
        <v/>
      </c>
      <c r="AZ2256" s="52" t="str">
        <f aca="false">IF(C2256="","",IF(AND(Y2256="CONSUMO",AC2256="NÃO")*OR(AG2256="-",AG2256="BIT"),IF(E2256&lt;&gt;"",(AI2256-(P2256+L2256-N2256+Q2256)*AY2256)/0.83),""))</f>
        <v/>
      </c>
      <c r="BA2256" s="51" t="str">
        <f aca="false">IF(AZ2256="","",AZ2256*0.17-((P2256+L2256-N2256+Q2256)*AY2256))</f>
        <v/>
      </c>
      <c r="BB2256" s="51" t="str">
        <f aca="false">IF(AND(Y2256="CONSUMO",AG2256="ANEXO I",AY2256&gt;4%),(AI2256-(P2256+L2256-N2256+Q2256)*0.0514)/0.83*(0.5177)*(0.17)-AI2256*0.0514,IF(AND(Y2256="CONSUMO",AG2256="ANEXO II",AY2256&gt;4%),(AI2256-(P2256+L2256-N2256+Q2256)*0.041)/0.83*(0.3295)*(0.17)-AI2256*0.041,IF(AND(Y2256="CONSUMO",AG2256="ANEXO I",AY2256=4%),(AI2256-(P2256+L2256-N2256+Q2256)*0.04)/0.83*(0.5177)*(0.17)-AI2256*0.04,IF(AND(Y2256="CONSUMO",AG2256="ANEXO II",AY2256=4%),(AI2256-(P2256+L2256-N2256+Q2256)*0.04)/0.83*(0.3295)*(0.17)-AI2256*0.04,""))))</f>
        <v/>
      </c>
      <c r="BC2256" s="51" t="str">
        <f aca="false">IF(C2256="","",IF(AND(Y2256="CONSUMO",AC2256="SIM")*OR(AG2256="-",AG2256="BIT"),IF(E2256&lt;&gt;"",(AI2256-(P2256+L2256-N2256+Q2256)*AY2256)/0.83),""))</f>
        <v/>
      </c>
      <c r="BD2256" s="51" t="str">
        <f aca="false">IF(BC2256="","",BC2256*0.17)</f>
        <v/>
      </c>
      <c r="BE2256" s="51" t="str">
        <f aca="false">IF(I2256=6908,0,IF(BC2256="","",BD2256-((P2256+L2256-N2256+Q2256)*AY2256)))</f>
        <v/>
      </c>
      <c r="BF2256" s="53" t="str">
        <f aca="false">IF(B2256="","",IF(OR(B2256="",E2256="Regime Normal"),0,(AI2256-Q2256)*VLOOKUP(R2256,Dados!$X$98:$Y$108,2,0)))</f>
        <v/>
      </c>
      <c r="BG2256" s="54" t="str">
        <f aca="false">IFERROR(VLOOKUP(I2256,Dados!$AC$27:$AD$43,2,0),IF(B2256="","",IF(D2256&lt;&gt;"MT",IF(AND(AC2256="SIM",Y2256="Revenda"),"2403",IF(AND(AC2256="SIM",Y2256="Consumo"),"2407",IF(AND(AC2256="NÃO",Y2256="Revenda"),"2102",IF(AND(AC2256="NÃO",Y2256="Consumo"),"2556",)))),REPLACE(I2256,1,1,1))))</f>
        <v/>
      </c>
    </row>
    <row r="2257" customFormat="false" ht="12.8" hidden="false" customHeight="true" outlineLevel="0" collapsed="false">
      <c r="Y2257" s="45"/>
      <c r="Z2257" s="46" t="str">
        <f aca="false">IF(B2257="","",(IFERROR(VLOOKUP(H2257,Dados!A$3:B$15000,2,0),"Não Encontrado")))</f>
        <v/>
      </c>
      <c r="AA2257" s="46" t="str">
        <f aca="false">IF(B2257="","",(IFERROR(VLOOKUP(G2257,Dados!C$3:E$15000,3,0),"Não Encontrado")))</f>
        <v/>
      </c>
      <c r="AB2257" s="46" t="str">
        <f aca="false">IFERROR(IF(Z2257&lt;&gt;"Não Encontrado",Z2257,IF(AA2257&lt;&gt;"Não Encontrado",AA2257,"")),"")</f>
        <v/>
      </c>
      <c r="AC2257" s="45" t="str">
        <f aca="false">IF(B2257="","",IF(AB2257="","NÃO","SIM"))</f>
        <v/>
      </c>
      <c r="AD2257" s="45" t="str">
        <f aca="false">IFERROR(VLOOKUP(G2257,Dados!$P$3:$R$500,3,0),"")</f>
        <v/>
      </c>
      <c r="AE2257" s="45" t="str">
        <f aca="false">IFERROR(VLOOKUP(G2257,Dados!$K$3:$L$500,2,0),"")</f>
        <v/>
      </c>
      <c r="AF2257" s="45" t="str">
        <f aca="false">IFERROR(VLOOKUP(G2257,Dados!$M$3:$N$500,2,0),"")</f>
        <v/>
      </c>
      <c r="AG2257" s="45" t="str">
        <f aca="false">IF(F2257="","",IF(AND(AD2257="",AE2257="",AF2257=""),"-",IF(AND(AD2257="BIT",AE2257="",AF2257=""),"BIT",IF(AND(AE2257="ANEXO I",AD2257="",AF2257=""),"ANEXO I",IF(AND(AF2257="ANEXO II",AD2257="",AE2257=""),"ANEXO II","Escolher")))))</f>
        <v/>
      </c>
      <c r="AH2257" s="45" t="str">
        <f aca="false">IF(AG2257&lt;&gt;"Pneus","",IFERROR(VLOOKUP(R2257,Dados!$X$2:$Z$5,3,0)*(AI2257-Q2257),VLOOKUP(D2257,Dados!$X$7:$Z$33,3,0)*(AI2257-Q2257)))</f>
        <v/>
      </c>
      <c r="AI2257" s="47" t="str">
        <f aca="false">IF(B2257="","",P2257+Q2257+O2257+M2257+L2257-N2257)</f>
        <v/>
      </c>
      <c r="AJ2257" s="48" t="str">
        <f aca="false">IFERROR(IF(AND(AC2257="SIM",AG2257="-",Y2257="REVENDA"),(AB2257/1+1)*AI2257,IF(AND(AC2257="SIM",AG2257="Pneus",Y2257="REVENDA"),(AB2257/1+1)*(AI2257-AH2257),"")),"")</f>
        <v/>
      </c>
      <c r="AK2257" s="48" t="str">
        <f aca="false">IF(AJ2257="","",AJ2257*17%)</f>
        <v/>
      </c>
      <c r="AL2257" s="48" t="str">
        <f aca="false">IFERROR(IF(AC2257="NÃO","",IF(AK2257="","",IF(E2257="Simples Nacional",BF2257,IF(T2257=0.12,U2257*0.5833337002,IF(T2257=0,AI2257*0.07,U2257))))),"")</f>
        <v/>
      </c>
      <c r="AM2257" s="47" t="str">
        <f aca="false">IFERROR(IF(AC2257="NÃO","",IF(OR(AG2257="-",AG2257="Pneus"),AK2257-AL2257,"")),"")</f>
        <v/>
      </c>
      <c r="AN2257" s="48" t="str">
        <f aca="false">IF(AND(Y2257="REVENDA",AC2257="SIM",AG2257="BIT"),((AB2257/1+1)*AI2257)*0.4117,"")</f>
        <v/>
      </c>
      <c r="AO2257" s="48" t="str">
        <f aca="false">IF(AN2257="","",AN2257*17%)</f>
        <v/>
      </c>
      <c r="AP2257" s="49" t="str">
        <f aca="false">IF(AN2257="","",IF(T2257=0.12,(U2257*0.4117)*0.4117,IF(T2257=0,(AI2257*0.07)*0.4117,U2257*0.4117)))</f>
        <v/>
      </c>
      <c r="AQ2257" s="47" t="str">
        <f aca="false">IF(AN2257="","",AO2257-AP2257)</f>
        <v/>
      </c>
      <c r="AR2257" s="50" t="str">
        <f aca="false">IFERROR(IF(AND(AC2257="SIM",Y2257="REVENDA",LEFT(AG2257,5)="ANEXO")*OR(AE2257="ANEXO I",AF2257="ANEXO II"),VLOOKUP(H2257,Dados!G:I,2,0),""),"INSERIR MVA")</f>
        <v/>
      </c>
      <c r="AS2257" s="48" t="str">
        <f aca="false">IF(LEFT(AG2257,5)="ANEXO",VLOOKUP(AG2257,Dados!$X$111:$Z$112,2,0)*(AI2257-Q2257),"")</f>
        <v/>
      </c>
      <c r="AT2257" s="48" t="str">
        <f aca="false">IFERROR(IF(AR2257="","",(AI2257*AR2257)+AI2257),"INSERIR MVA")</f>
        <v/>
      </c>
      <c r="AU2257" s="48" t="str">
        <f aca="false">IF(AT2257="","",IF(AY2257=0.04,U2257,AS2257*AY2257))</f>
        <v/>
      </c>
      <c r="AV2257" s="47" t="str">
        <f aca="false">IFERROR(IF(AU2257="","",(VLOOKUP(AG2257,Dados!$X$111:$Z$112,3,0)*AT2257*0.17)),"INSERIR MVA")</f>
        <v/>
      </c>
      <c r="AW2257" s="47" t="str">
        <f aca="false">IFERROR(IF(AR2257="","",AV2257-AU2257),"")</f>
        <v/>
      </c>
      <c r="AX2257" s="51" t="str">
        <f aca="false">IFERROR(IF(AC2257="NÃO","",IF(AM2257&lt;&gt;"",AM2257-W2257,IF(AQ2257&lt;&gt;"",AQ2257-W2257,IF(AW2257&lt;&gt;"",AW2257-W2257,"")))),"")</f>
        <v/>
      </c>
      <c r="AY2257" s="46" t="str">
        <f aca="false">IFERROR(IF(ISNA(VLOOKUP(R2257,Dados!$X$2:$Y$5,2,0)),VLOOKUP(D2257,Dados!$X$7:$Y$33,2,0),VLOOKUP(R2257,Dados!$X$2:$Y$5,2,0)),"")</f>
        <v/>
      </c>
      <c r="AZ2257" s="52" t="str">
        <f aca="false">IF(C2257="","",IF(AND(Y2257="CONSUMO",AC2257="NÃO")*OR(AG2257="-",AG2257="BIT"),IF(E2257&lt;&gt;"",(AI2257-(P2257+L2257-N2257+Q2257)*AY2257)/0.83),""))</f>
        <v/>
      </c>
      <c r="BA2257" s="51" t="str">
        <f aca="false">IF(AZ2257="","",AZ2257*0.17-((P2257+L2257-N2257+Q2257)*AY2257))</f>
        <v/>
      </c>
      <c r="BB2257" s="51" t="str">
        <f aca="false">IF(AND(Y2257="CONSUMO",AG2257="ANEXO I",AY2257&gt;4%),(AI2257-(P2257+L2257-N2257+Q2257)*0.0514)/0.83*(0.5177)*(0.17)-AI2257*0.0514,IF(AND(Y2257="CONSUMO",AG2257="ANEXO II",AY2257&gt;4%),(AI2257-(P2257+L2257-N2257+Q2257)*0.041)/0.83*(0.3295)*(0.17)-AI2257*0.041,IF(AND(Y2257="CONSUMO",AG2257="ANEXO I",AY2257=4%),(AI2257-(P2257+L2257-N2257+Q2257)*0.04)/0.83*(0.5177)*(0.17)-AI2257*0.04,IF(AND(Y2257="CONSUMO",AG2257="ANEXO II",AY2257=4%),(AI2257-(P2257+L2257-N2257+Q2257)*0.04)/0.83*(0.3295)*(0.17)-AI2257*0.04,""))))</f>
        <v/>
      </c>
      <c r="BC2257" s="51" t="str">
        <f aca="false">IF(C2257="","",IF(AND(Y2257="CONSUMO",AC2257="SIM")*OR(AG2257="-",AG2257="BIT"),IF(E2257&lt;&gt;"",(AI2257-(P2257+L2257-N2257+Q2257)*AY2257)/0.83),""))</f>
        <v/>
      </c>
      <c r="BD2257" s="51" t="str">
        <f aca="false">IF(BC2257="","",BC2257*0.17)</f>
        <v/>
      </c>
      <c r="BE2257" s="51" t="str">
        <f aca="false">IF(I2257=6908,0,IF(BC2257="","",BD2257-((P2257+L2257-N2257+Q2257)*AY2257)))</f>
        <v/>
      </c>
      <c r="BF2257" s="53" t="str">
        <f aca="false">IF(B2257="","",IF(OR(B2257="",E2257="Regime Normal"),0,(AI2257-Q2257)*VLOOKUP(R2257,Dados!$X$98:$Y$108,2,0)))</f>
        <v/>
      </c>
      <c r="BG2257" s="54" t="str">
        <f aca="false">IFERROR(VLOOKUP(I2257,Dados!$AC$27:$AD$43,2,0),IF(B2257="","",IF(D2257&lt;&gt;"MT",IF(AND(AC2257="SIM",Y2257="Revenda"),"2403",IF(AND(AC2257="SIM",Y2257="Consumo"),"2407",IF(AND(AC2257="NÃO",Y2257="Revenda"),"2102",IF(AND(AC2257="NÃO",Y2257="Consumo"),"2556",)))),REPLACE(I2257,1,1,1))))</f>
        <v/>
      </c>
    </row>
    <row r="2258" customFormat="false" ht="12.8" hidden="false" customHeight="true" outlineLevel="0" collapsed="false">
      <c r="Y2258" s="45"/>
      <c r="Z2258" s="46" t="str">
        <f aca="false">IF(B2258="","",(IFERROR(VLOOKUP(H2258,Dados!A$3:B$15000,2,0),"Não Encontrado")))</f>
        <v/>
      </c>
      <c r="AA2258" s="46" t="str">
        <f aca="false">IF(B2258="","",(IFERROR(VLOOKUP(G2258,Dados!C$3:E$15000,3,0),"Não Encontrado")))</f>
        <v/>
      </c>
      <c r="AB2258" s="46" t="str">
        <f aca="false">IFERROR(IF(Z2258&lt;&gt;"Não Encontrado",Z2258,IF(AA2258&lt;&gt;"Não Encontrado",AA2258,"")),"")</f>
        <v/>
      </c>
      <c r="AC2258" s="45" t="str">
        <f aca="false">IF(B2258="","",IF(AB2258="","NÃO","SIM"))</f>
        <v/>
      </c>
      <c r="AD2258" s="45" t="str">
        <f aca="false">IFERROR(VLOOKUP(G2258,Dados!$P$3:$R$500,3,0),"")</f>
        <v/>
      </c>
      <c r="AE2258" s="45" t="str">
        <f aca="false">IFERROR(VLOOKUP(G2258,Dados!$K$3:$L$500,2,0),"")</f>
        <v/>
      </c>
      <c r="AF2258" s="45" t="str">
        <f aca="false">IFERROR(VLOOKUP(G2258,Dados!$M$3:$N$500,2,0),"")</f>
        <v/>
      </c>
      <c r="AG2258" s="45" t="str">
        <f aca="false">IF(F2258="","",IF(AND(AD2258="",AE2258="",AF2258=""),"-",IF(AND(AD2258="BIT",AE2258="",AF2258=""),"BIT",IF(AND(AE2258="ANEXO I",AD2258="",AF2258=""),"ANEXO I",IF(AND(AF2258="ANEXO II",AD2258="",AE2258=""),"ANEXO II","Escolher")))))</f>
        <v/>
      </c>
      <c r="AH2258" s="45" t="str">
        <f aca="false">IF(AG2258&lt;&gt;"Pneus","",IFERROR(VLOOKUP(R2258,Dados!$X$2:$Z$5,3,0)*(AI2258-Q2258),VLOOKUP(D2258,Dados!$X$7:$Z$33,3,0)*(AI2258-Q2258)))</f>
        <v/>
      </c>
      <c r="AI2258" s="47" t="str">
        <f aca="false">IF(B2258="","",P2258+Q2258+O2258+M2258+L2258-N2258)</f>
        <v/>
      </c>
      <c r="AJ2258" s="48" t="str">
        <f aca="false">IFERROR(IF(AND(AC2258="SIM",AG2258="-",Y2258="REVENDA"),(AB2258/1+1)*AI2258,IF(AND(AC2258="SIM",AG2258="Pneus",Y2258="REVENDA"),(AB2258/1+1)*(AI2258-AH2258),"")),"")</f>
        <v/>
      </c>
      <c r="AK2258" s="48" t="str">
        <f aca="false">IF(AJ2258="","",AJ2258*17%)</f>
        <v/>
      </c>
      <c r="AL2258" s="48" t="str">
        <f aca="false">IFERROR(IF(AC2258="NÃO","",IF(AK2258="","",IF(E2258="Simples Nacional",BF2258,IF(T2258=0.12,U2258*0.5833337002,IF(T2258=0,AI2258*0.07,U2258))))),"")</f>
        <v/>
      </c>
      <c r="AM2258" s="47" t="str">
        <f aca="false">IFERROR(IF(AC2258="NÃO","",IF(OR(AG2258="-",AG2258="Pneus"),AK2258-AL2258,"")),"")</f>
        <v/>
      </c>
      <c r="AN2258" s="48" t="str">
        <f aca="false">IF(AND(Y2258="REVENDA",AC2258="SIM",AG2258="BIT"),((AB2258/1+1)*AI2258)*0.4117,"")</f>
        <v/>
      </c>
      <c r="AO2258" s="48" t="str">
        <f aca="false">IF(AN2258="","",AN2258*17%)</f>
        <v/>
      </c>
      <c r="AP2258" s="49" t="str">
        <f aca="false">IF(AN2258="","",IF(T2258=0.12,(U2258*0.4117)*0.4117,IF(T2258=0,(AI2258*0.07)*0.4117,U2258*0.4117)))</f>
        <v/>
      </c>
      <c r="AQ2258" s="47" t="str">
        <f aca="false">IF(AN2258="","",AO2258-AP2258)</f>
        <v/>
      </c>
      <c r="AR2258" s="50" t="str">
        <f aca="false">IFERROR(IF(AND(AC2258="SIM",Y2258="REVENDA",LEFT(AG2258,5)="ANEXO")*OR(AE2258="ANEXO I",AF2258="ANEXO II"),VLOOKUP(H2258,Dados!G:I,2,0),""),"INSERIR MVA")</f>
        <v/>
      </c>
      <c r="AS2258" s="48" t="str">
        <f aca="false">IF(LEFT(AG2258,5)="ANEXO",VLOOKUP(AG2258,Dados!$X$111:$Z$112,2,0)*(AI2258-Q2258),"")</f>
        <v/>
      </c>
      <c r="AT2258" s="48" t="str">
        <f aca="false">IFERROR(IF(AR2258="","",(AI2258*AR2258)+AI2258),"INSERIR MVA")</f>
        <v/>
      </c>
      <c r="AU2258" s="48" t="str">
        <f aca="false">IF(AT2258="","",IF(AY2258=0.04,U2258,AS2258*AY2258))</f>
        <v/>
      </c>
      <c r="AV2258" s="47" t="str">
        <f aca="false">IFERROR(IF(AU2258="","",(VLOOKUP(AG2258,Dados!$X$111:$Z$112,3,0)*AT2258*0.17)),"INSERIR MVA")</f>
        <v/>
      </c>
      <c r="AW2258" s="47" t="str">
        <f aca="false">IFERROR(IF(AR2258="","",AV2258-AU2258),"")</f>
        <v/>
      </c>
      <c r="AX2258" s="51" t="str">
        <f aca="false">IFERROR(IF(AC2258="NÃO","",IF(AM2258&lt;&gt;"",AM2258-W2258,IF(AQ2258&lt;&gt;"",AQ2258-W2258,IF(AW2258&lt;&gt;"",AW2258-W2258,"")))),"")</f>
        <v/>
      </c>
      <c r="AY2258" s="46" t="str">
        <f aca="false">IFERROR(IF(ISNA(VLOOKUP(R2258,Dados!$X$2:$Y$5,2,0)),VLOOKUP(D2258,Dados!$X$7:$Y$33,2,0),VLOOKUP(R2258,Dados!$X$2:$Y$5,2,0)),"")</f>
        <v/>
      </c>
      <c r="AZ2258" s="52" t="str">
        <f aca="false">IF(C2258="","",IF(AND(Y2258="CONSUMO",AC2258="NÃO")*OR(AG2258="-",AG2258="BIT"),IF(E2258&lt;&gt;"",(AI2258-(P2258+L2258-N2258+Q2258)*AY2258)/0.83),""))</f>
        <v/>
      </c>
      <c r="BA2258" s="51" t="str">
        <f aca="false">IF(AZ2258="","",AZ2258*0.17-((P2258+L2258-N2258+Q2258)*AY2258))</f>
        <v/>
      </c>
      <c r="BB2258" s="51" t="str">
        <f aca="false">IF(AND(Y2258="CONSUMO",AG2258="ANEXO I",AY2258&gt;4%),(AI2258-(P2258+L2258-N2258+Q2258)*0.0514)/0.83*(0.5177)*(0.17)-AI2258*0.0514,IF(AND(Y2258="CONSUMO",AG2258="ANEXO II",AY2258&gt;4%),(AI2258-(P2258+L2258-N2258+Q2258)*0.041)/0.83*(0.3295)*(0.17)-AI2258*0.041,IF(AND(Y2258="CONSUMO",AG2258="ANEXO I",AY2258=4%),(AI2258-(P2258+L2258-N2258+Q2258)*0.04)/0.83*(0.5177)*(0.17)-AI2258*0.04,IF(AND(Y2258="CONSUMO",AG2258="ANEXO II",AY2258=4%),(AI2258-(P2258+L2258-N2258+Q2258)*0.04)/0.83*(0.3295)*(0.17)-AI2258*0.04,""))))</f>
        <v/>
      </c>
      <c r="BC2258" s="51" t="str">
        <f aca="false">IF(C2258="","",IF(AND(Y2258="CONSUMO",AC2258="SIM")*OR(AG2258="-",AG2258="BIT"),IF(E2258&lt;&gt;"",(AI2258-(P2258+L2258-N2258+Q2258)*AY2258)/0.83),""))</f>
        <v/>
      </c>
      <c r="BD2258" s="51" t="str">
        <f aca="false">IF(BC2258="","",BC2258*0.17)</f>
        <v/>
      </c>
      <c r="BE2258" s="51" t="str">
        <f aca="false">IF(I2258=6908,0,IF(BC2258="","",BD2258-((P2258+L2258-N2258+Q2258)*AY2258)))</f>
        <v/>
      </c>
      <c r="BF2258" s="53" t="str">
        <f aca="false">IF(B2258="","",IF(OR(B2258="",E2258="Regime Normal"),0,(AI2258-Q2258)*VLOOKUP(R2258,Dados!$X$98:$Y$108,2,0)))</f>
        <v/>
      </c>
      <c r="BG2258" s="54" t="str">
        <f aca="false">IFERROR(VLOOKUP(I2258,Dados!$AC$27:$AD$43,2,0),IF(B2258="","",IF(D2258&lt;&gt;"MT",IF(AND(AC2258="SIM",Y2258="Revenda"),"2403",IF(AND(AC2258="SIM",Y2258="Consumo"),"2407",IF(AND(AC2258="NÃO",Y2258="Revenda"),"2102",IF(AND(AC2258="NÃO",Y2258="Consumo"),"2556",)))),REPLACE(I2258,1,1,1))))</f>
        <v/>
      </c>
    </row>
    <row r="2259" customFormat="false" ht="12.8" hidden="false" customHeight="true" outlineLevel="0" collapsed="false">
      <c r="Y2259" s="45"/>
      <c r="Z2259" s="46" t="str">
        <f aca="false">IF(B2259="","",(IFERROR(VLOOKUP(H2259,Dados!A$3:B$15000,2,0),"Não Encontrado")))</f>
        <v/>
      </c>
      <c r="AA2259" s="46" t="str">
        <f aca="false">IF(B2259="","",(IFERROR(VLOOKUP(G2259,Dados!C$3:E$15000,3,0),"Não Encontrado")))</f>
        <v/>
      </c>
      <c r="AB2259" s="46" t="str">
        <f aca="false">IFERROR(IF(Z2259&lt;&gt;"Não Encontrado",Z2259,IF(AA2259&lt;&gt;"Não Encontrado",AA2259,"")),"")</f>
        <v/>
      </c>
      <c r="AC2259" s="45" t="str">
        <f aca="false">IF(B2259="","",IF(AB2259="","NÃO","SIM"))</f>
        <v/>
      </c>
      <c r="AD2259" s="45" t="str">
        <f aca="false">IFERROR(VLOOKUP(G2259,Dados!$P$3:$R$500,3,0),"")</f>
        <v/>
      </c>
      <c r="AE2259" s="45" t="str">
        <f aca="false">IFERROR(VLOOKUP(G2259,Dados!$K$3:$L$500,2,0),"")</f>
        <v/>
      </c>
      <c r="AF2259" s="45" t="str">
        <f aca="false">IFERROR(VLOOKUP(G2259,Dados!$M$3:$N$500,2,0),"")</f>
        <v/>
      </c>
      <c r="AG2259" s="45" t="str">
        <f aca="false">IF(F2259="","",IF(AND(AD2259="",AE2259="",AF2259=""),"-",IF(AND(AD2259="BIT",AE2259="",AF2259=""),"BIT",IF(AND(AE2259="ANEXO I",AD2259="",AF2259=""),"ANEXO I",IF(AND(AF2259="ANEXO II",AD2259="",AE2259=""),"ANEXO II","Escolher")))))</f>
        <v/>
      </c>
      <c r="AH2259" s="45" t="str">
        <f aca="false">IF(AG2259&lt;&gt;"Pneus","",IFERROR(VLOOKUP(R2259,Dados!$X$2:$Z$5,3,0)*(AI2259-Q2259),VLOOKUP(D2259,Dados!$X$7:$Z$33,3,0)*(AI2259-Q2259)))</f>
        <v/>
      </c>
      <c r="AI2259" s="47" t="str">
        <f aca="false">IF(B2259="","",P2259+Q2259+O2259+M2259+L2259-N2259)</f>
        <v/>
      </c>
      <c r="AJ2259" s="48" t="str">
        <f aca="false">IFERROR(IF(AND(AC2259="SIM",AG2259="-",Y2259="REVENDA"),(AB2259/1+1)*AI2259,IF(AND(AC2259="SIM",AG2259="Pneus",Y2259="REVENDA"),(AB2259/1+1)*(AI2259-AH2259),"")),"")</f>
        <v/>
      </c>
      <c r="AK2259" s="48" t="str">
        <f aca="false">IF(AJ2259="","",AJ2259*17%)</f>
        <v/>
      </c>
      <c r="AL2259" s="48" t="str">
        <f aca="false">IFERROR(IF(AC2259="NÃO","",IF(AK2259="","",IF(E2259="Simples Nacional",BF2259,IF(T2259=0.12,U2259*0.5833337002,IF(T2259=0,AI2259*0.07,U2259))))),"")</f>
        <v/>
      </c>
      <c r="AM2259" s="47" t="str">
        <f aca="false">IFERROR(IF(AC2259="NÃO","",IF(OR(AG2259="-",AG2259="Pneus"),AK2259-AL2259,"")),"")</f>
        <v/>
      </c>
      <c r="AN2259" s="48" t="str">
        <f aca="false">IF(AND(Y2259="REVENDA",AC2259="SIM",AG2259="BIT"),((AB2259/1+1)*AI2259)*0.4117,"")</f>
        <v/>
      </c>
      <c r="AO2259" s="48" t="str">
        <f aca="false">IF(AN2259="","",AN2259*17%)</f>
        <v/>
      </c>
      <c r="AP2259" s="49" t="str">
        <f aca="false">IF(AN2259="","",IF(T2259=0.12,(U2259*0.4117)*0.4117,IF(T2259=0,(AI2259*0.07)*0.4117,U2259*0.4117)))</f>
        <v/>
      </c>
      <c r="AQ2259" s="47" t="str">
        <f aca="false">IF(AN2259="","",AO2259-AP2259)</f>
        <v/>
      </c>
      <c r="AR2259" s="50" t="str">
        <f aca="false">IFERROR(IF(AND(AC2259="SIM",Y2259="REVENDA",LEFT(AG2259,5)="ANEXO")*OR(AE2259="ANEXO I",AF2259="ANEXO II"),VLOOKUP(H2259,Dados!G:I,2,0),""),"INSERIR MVA")</f>
        <v/>
      </c>
      <c r="AS2259" s="48" t="str">
        <f aca="false">IF(LEFT(AG2259,5)="ANEXO",VLOOKUP(AG2259,Dados!$X$111:$Z$112,2,0)*(AI2259-Q2259),"")</f>
        <v/>
      </c>
      <c r="AT2259" s="48" t="str">
        <f aca="false">IFERROR(IF(AR2259="","",(AI2259*AR2259)+AI2259),"INSERIR MVA")</f>
        <v/>
      </c>
      <c r="AU2259" s="48" t="str">
        <f aca="false">IF(AT2259="","",IF(AY2259=0.04,U2259,AS2259*AY2259))</f>
        <v/>
      </c>
      <c r="AV2259" s="47" t="str">
        <f aca="false">IFERROR(IF(AU2259="","",(VLOOKUP(AG2259,Dados!$X$111:$Z$112,3,0)*AT2259*0.17)),"INSERIR MVA")</f>
        <v/>
      </c>
      <c r="AW2259" s="47" t="str">
        <f aca="false">IFERROR(IF(AR2259="","",AV2259-AU2259),"")</f>
        <v/>
      </c>
      <c r="AX2259" s="51" t="str">
        <f aca="false">IFERROR(IF(AC2259="NÃO","",IF(AM2259&lt;&gt;"",AM2259-W2259,IF(AQ2259&lt;&gt;"",AQ2259-W2259,IF(AW2259&lt;&gt;"",AW2259-W2259,"")))),"")</f>
        <v/>
      </c>
      <c r="AY2259" s="46" t="str">
        <f aca="false">IFERROR(IF(ISNA(VLOOKUP(R2259,Dados!$X$2:$Y$5,2,0)),VLOOKUP(D2259,Dados!$X$7:$Y$33,2,0),VLOOKUP(R2259,Dados!$X$2:$Y$5,2,0)),"")</f>
        <v/>
      </c>
      <c r="AZ2259" s="52" t="str">
        <f aca="false">IF(C2259="","",IF(AND(Y2259="CONSUMO",AC2259="NÃO")*OR(AG2259="-",AG2259="BIT"),IF(E2259&lt;&gt;"",(AI2259-(P2259+L2259-N2259+Q2259)*AY2259)/0.83),""))</f>
        <v/>
      </c>
      <c r="BA2259" s="51" t="str">
        <f aca="false">IF(AZ2259="","",AZ2259*0.17-((P2259+L2259-N2259+Q2259)*AY2259))</f>
        <v/>
      </c>
      <c r="BB2259" s="51" t="str">
        <f aca="false">IF(AND(Y2259="CONSUMO",AG2259="ANEXO I",AY2259&gt;4%),(AI2259-(P2259+L2259-N2259+Q2259)*0.0514)/0.83*(0.5177)*(0.17)-AI2259*0.0514,IF(AND(Y2259="CONSUMO",AG2259="ANEXO II",AY2259&gt;4%),(AI2259-(P2259+L2259-N2259+Q2259)*0.041)/0.83*(0.3295)*(0.17)-AI2259*0.041,IF(AND(Y2259="CONSUMO",AG2259="ANEXO I",AY2259=4%),(AI2259-(P2259+L2259-N2259+Q2259)*0.04)/0.83*(0.5177)*(0.17)-AI2259*0.04,IF(AND(Y2259="CONSUMO",AG2259="ANEXO II",AY2259=4%),(AI2259-(P2259+L2259-N2259+Q2259)*0.04)/0.83*(0.3295)*(0.17)-AI2259*0.04,""))))</f>
        <v/>
      </c>
      <c r="BC2259" s="51" t="str">
        <f aca="false">IF(C2259="","",IF(AND(Y2259="CONSUMO",AC2259="SIM")*OR(AG2259="-",AG2259="BIT"),IF(E2259&lt;&gt;"",(AI2259-(P2259+L2259-N2259+Q2259)*AY2259)/0.83),""))</f>
        <v/>
      </c>
      <c r="BD2259" s="51" t="str">
        <f aca="false">IF(BC2259="","",BC2259*0.17)</f>
        <v/>
      </c>
      <c r="BE2259" s="51" t="str">
        <f aca="false">IF(I2259=6908,0,IF(BC2259="","",BD2259-((P2259+L2259-N2259+Q2259)*AY2259)))</f>
        <v/>
      </c>
      <c r="BF2259" s="53" t="str">
        <f aca="false">IF(B2259="","",IF(OR(B2259="",E2259="Regime Normal"),0,(AI2259-Q2259)*VLOOKUP(R2259,Dados!$X$98:$Y$108,2,0)))</f>
        <v/>
      </c>
      <c r="BG2259" s="54" t="str">
        <f aca="false">IFERROR(VLOOKUP(I2259,Dados!$AC$27:$AD$43,2,0),IF(B2259="","",IF(D2259&lt;&gt;"MT",IF(AND(AC2259="SIM",Y2259="Revenda"),"2403",IF(AND(AC2259="SIM",Y2259="Consumo"),"2407",IF(AND(AC2259="NÃO",Y2259="Revenda"),"2102",IF(AND(AC2259="NÃO",Y2259="Consumo"),"2556",)))),REPLACE(I2259,1,1,1))))</f>
        <v/>
      </c>
    </row>
    <row r="2260" customFormat="false" ht="12.8" hidden="false" customHeight="true" outlineLevel="0" collapsed="false">
      <c r="Y2260" s="45"/>
      <c r="Z2260" s="46" t="str">
        <f aca="false">IF(B2260="","",(IFERROR(VLOOKUP(H2260,Dados!A$3:B$15000,2,0),"Não Encontrado")))</f>
        <v/>
      </c>
      <c r="AA2260" s="46" t="str">
        <f aca="false">IF(B2260="","",(IFERROR(VLOOKUP(G2260,Dados!C$3:E$15000,3,0),"Não Encontrado")))</f>
        <v/>
      </c>
      <c r="AB2260" s="46" t="str">
        <f aca="false">IFERROR(IF(Z2260&lt;&gt;"Não Encontrado",Z2260,IF(AA2260&lt;&gt;"Não Encontrado",AA2260,"")),"")</f>
        <v/>
      </c>
      <c r="AC2260" s="45" t="str">
        <f aca="false">IF(B2260="","",IF(AB2260="","NÃO","SIM"))</f>
        <v/>
      </c>
      <c r="AD2260" s="45" t="str">
        <f aca="false">IFERROR(VLOOKUP(G2260,Dados!$P$3:$R$500,3,0),"")</f>
        <v/>
      </c>
      <c r="AE2260" s="45" t="str">
        <f aca="false">IFERROR(VLOOKUP(G2260,Dados!$K$3:$L$500,2,0),"")</f>
        <v/>
      </c>
      <c r="AF2260" s="45" t="str">
        <f aca="false">IFERROR(VLOOKUP(G2260,Dados!$M$3:$N$500,2,0),"")</f>
        <v/>
      </c>
      <c r="AG2260" s="45" t="str">
        <f aca="false">IF(F2260="","",IF(AND(AD2260="",AE2260="",AF2260=""),"-",IF(AND(AD2260="BIT",AE2260="",AF2260=""),"BIT",IF(AND(AE2260="ANEXO I",AD2260="",AF2260=""),"ANEXO I",IF(AND(AF2260="ANEXO II",AD2260="",AE2260=""),"ANEXO II","Escolher")))))</f>
        <v/>
      </c>
      <c r="AH2260" s="45" t="str">
        <f aca="false">IF(AG2260&lt;&gt;"Pneus","",IFERROR(VLOOKUP(R2260,Dados!$X$2:$Z$5,3,0)*(AI2260-Q2260),VLOOKUP(D2260,Dados!$X$7:$Z$33,3,0)*(AI2260-Q2260)))</f>
        <v/>
      </c>
      <c r="AI2260" s="47" t="str">
        <f aca="false">IF(B2260="","",P2260+Q2260+O2260+M2260+L2260-N2260)</f>
        <v/>
      </c>
      <c r="AJ2260" s="48" t="str">
        <f aca="false">IFERROR(IF(AND(AC2260="SIM",AG2260="-",Y2260="REVENDA"),(AB2260/1+1)*AI2260,IF(AND(AC2260="SIM",AG2260="Pneus",Y2260="REVENDA"),(AB2260/1+1)*(AI2260-AH2260),"")),"")</f>
        <v/>
      </c>
      <c r="AK2260" s="48" t="str">
        <f aca="false">IF(AJ2260="","",AJ2260*17%)</f>
        <v/>
      </c>
      <c r="AL2260" s="48" t="str">
        <f aca="false">IFERROR(IF(AC2260="NÃO","",IF(AK2260="","",IF(E2260="Simples Nacional",BF2260,IF(T2260=0.12,U2260*0.5833337002,IF(T2260=0,AI2260*0.07,U2260))))),"")</f>
        <v/>
      </c>
      <c r="AM2260" s="47" t="str">
        <f aca="false">IFERROR(IF(AC2260="NÃO","",IF(OR(AG2260="-",AG2260="Pneus"),AK2260-AL2260,"")),"")</f>
        <v/>
      </c>
      <c r="AN2260" s="48" t="str">
        <f aca="false">IF(AND(Y2260="REVENDA",AC2260="SIM",AG2260="BIT"),((AB2260/1+1)*AI2260)*0.4117,"")</f>
        <v/>
      </c>
      <c r="AO2260" s="48" t="str">
        <f aca="false">IF(AN2260="","",AN2260*17%)</f>
        <v/>
      </c>
      <c r="AP2260" s="49" t="str">
        <f aca="false">IF(AN2260="","",IF(T2260=0.12,(U2260*0.4117)*0.4117,IF(T2260=0,(AI2260*0.07)*0.4117,U2260*0.4117)))</f>
        <v/>
      </c>
      <c r="AQ2260" s="47" t="str">
        <f aca="false">IF(AN2260="","",AO2260-AP2260)</f>
        <v/>
      </c>
      <c r="AR2260" s="50" t="str">
        <f aca="false">IFERROR(IF(AND(AC2260="SIM",Y2260="REVENDA",LEFT(AG2260,5)="ANEXO")*OR(AE2260="ANEXO I",AF2260="ANEXO II"),VLOOKUP(H2260,Dados!G:I,2,0),""),"INSERIR MVA")</f>
        <v/>
      </c>
      <c r="AS2260" s="48" t="str">
        <f aca="false">IF(LEFT(AG2260,5)="ANEXO",VLOOKUP(AG2260,Dados!$X$111:$Z$112,2,0)*(AI2260-Q2260),"")</f>
        <v/>
      </c>
      <c r="AT2260" s="48" t="str">
        <f aca="false">IFERROR(IF(AR2260="","",(AI2260*AR2260)+AI2260),"INSERIR MVA")</f>
        <v/>
      </c>
      <c r="AU2260" s="48" t="str">
        <f aca="false">IF(AT2260="","",IF(AY2260=0.04,U2260,AS2260*AY2260))</f>
        <v/>
      </c>
      <c r="AV2260" s="47" t="str">
        <f aca="false">IFERROR(IF(AU2260="","",(VLOOKUP(AG2260,Dados!$X$111:$Z$112,3,0)*AT2260*0.17)),"INSERIR MVA")</f>
        <v/>
      </c>
      <c r="AW2260" s="47" t="str">
        <f aca="false">IFERROR(IF(AR2260="","",AV2260-AU2260),"")</f>
        <v/>
      </c>
      <c r="AX2260" s="51" t="str">
        <f aca="false">IFERROR(IF(AC2260="NÃO","",IF(AM2260&lt;&gt;"",AM2260-W2260,IF(AQ2260&lt;&gt;"",AQ2260-W2260,IF(AW2260&lt;&gt;"",AW2260-W2260,"")))),"")</f>
        <v/>
      </c>
      <c r="AY2260" s="46" t="str">
        <f aca="false">IFERROR(IF(ISNA(VLOOKUP(R2260,Dados!$X$2:$Y$5,2,0)),VLOOKUP(D2260,Dados!$X$7:$Y$33,2,0),VLOOKUP(R2260,Dados!$X$2:$Y$5,2,0)),"")</f>
        <v/>
      </c>
      <c r="AZ2260" s="52" t="str">
        <f aca="false">IF(C2260="","",IF(AND(Y2260="CONSUMO",AC2260="NÃO")*OR(AG2260="-",AG2260="BIT"),IF(E2260&lt;&gt;"",(AI2260-(P2260+L2260-N2260+Q2260)*AY2260)/0.83),""))</f>
        <v/>
      </c>
      <c r="BA2260" s="51" t="str">
        <f aca="false">IF(AZ2260="","",AZ2260*0.17-((P2260+L2260-N2260+Q2260)*AY2260))</f>
        <v/>
      </c>
      <c r="BB2260" s="51" t="str">
        <f aca="false">IF(AND(Y2260="CONSUMO",AG2260="ANEXO I",AY2260&gt;4%),(AI2260-(P2260+L2260-N2260+Q2260)*0.0514)/0.83*(0.5177)*(0.17)-AI2260*0.0514,IF(AND(Y2260="CONSUMO",AG2260="ANEXO II",AY2260&gt;4%),(AI2260-(P2260+L2260-N2260+Q2260)*0.041)/0.83*(0.3295)*(0.17)-AI2260*0.041,IF(AND(Y2260="CONSUMO",AG2260="ANEXO I",AY2260=4%),(AI2260-(P2260+L2260-N2260+Q2260)*0.04)/0.83*(0.5177)*(0.17)-AI2260*0.04,IF(AND(Y2260="CONSUMO",AG2260="ANEXO II",AY2260=4%),(AI2260-(P2260+L2260-N2260+Q2260)*0.04)/0.83*(0.3295)*(0.17)-AI2260*0.04,""))))</f>
        <v/>
      </c>
      <c r="BC2260" s="51" t="str">
        <f aca="false">IF(C2260="","",IF(AND(Y2260="CONSUMO",AC2260="SIM")*OR(AG2260="-",AG2260="BIT"),IF(E2260&lt;&gt;"",(AI2260-(P2260+L2260-N2260+Q2260)*AY2260)/0.83),""))</f>
        <v/>
      </c>
      <c r="BD2260" s="51" t="str">
        <f aca="false">IF(BC2260="","",BC2260*0.17)</f>
        <v/>
      </c>
      <c r="BE2260" s="51" t="str">
        <f aca="false">IF(I2260=6908,0,IF(BC2260="","",BD2260-((P2260+L2260-N2260+Q2260)*AY2260)))</f>
        <v/>
      </c>
      <c r="BF2260" s="53" t="str">
        <f aca="false">IF(B2260="","",IF(OR(B2260="",E2260="Regime Normal"),0,(AI2260-Q2260)*VLOOKUP(R2260,Dados!$X$98:$Y$108,2,0)))</f>
        <v/>
      </c>
      <c r="BG2260" s="54" t="str">
        <f aca="false">IFERROR(VLOOKUP(I2260,Dados!$AC$27:$AD$43,2,0),IF(B2260="","",IF(D2260&lt;&gt;"MT",IF(AND(AC2260="SIM",Y2260="Revenda"),"2403",IF(AND(AC2260="SIM",Y2260="Consumo"),"2407",IF(AND(AC2260="NÃO",Y2260="Revenda"),"2102",IF(AND(AC2260="NÃO",Y2260="Consumo"),"2556",)))),REPLACE(I2260,1,1,1))))</f>
        <v/>
      </c>
    </row>
    <row r="2261" customFormat="false" ht="12.8" hidden="false" customHeight="true" outlineLevel="0" collapsed="false">
      <c r="Y2261" s="45"/>
      <c r="Z2261" s="46" t="str">
        <f aca="false">IF(B2261="","",(IFERROR(VLOOKUP(H2261,Dados!A$3:B$15000,2,0),"Não Encontrado")))</f>
        <v/>
      </c>
      <c r="AA2261" s="46" t="str">
        <f aca="false">IF(B2261="","",(IFERROR(VLOOKUP(G2261,Dados!C$3:E$15000,3,0),"Não Encontrado")))</f>
        <v/>
      </c>
      <c r="AB2261" s="46" t="str">
        <f aca="false">IFERROR(IF(Z2261&lt;&gt;"Não Encontrado",Z2261,IF(AA2261&lt;&gt;"Não Encontrado",AA2261,"")),"")</f>
        <v/>
      </c>
      <c r="AC2261" s="45" t="str">
        <f aca="false">IF(B2261="","",IF(AB2261="","NÃO","SIM"))</f>
        <v/>
      </c>
      <c r="AD2261" s="45" t="str">
        <f aca="false">IFERROR(VLOOKUP(G2261,Dados!$P$3:$R$500,3,0),"")</f>
        <v/>
      </c>
      <c r="AE2261" s="45" t="str">
        <f aca="false">IFERROR(VLOOKUP(G2261,Dados!$K$3:$L$500,2,0),"")</f>
        <v/>
      </c>
      <c r="AF2261" s="45" t="str">
        <f aca="false">IFERROR(VLOOKUP(G2261,Dados!$M$3:$N$500,2,0),"")</f>
        <v/>
      </c>
      <c r="AG2261" s="45" t="str">
        <f aca="false">IF(F2261="","",IF(AND(AD2261="",AE2261="",AF2261=""),"-",IF(AND(AD2261="BIT",AE2261="",AF2261=""),"BIT",IF(AND(AE2261="ANEXO I",AD2261="",AF2261=""),"ANEXO I",IF(AND(AF2261="ANEXO II",AD2261="",AE2261=""),"ANEXO II","Escolher")))))</f>
        <v/>
      </c>
      <c r="AH2261" s="45" t="str">
        <f aca="false">IF(AG2261&lt;&gt;"Pneus","",IFERROR(VLOOKUP(R2261,Dados!$X$2:$Z$5,3,0)*(AI2261-Q2261),VLOOKUP(D2261,Dados!$X$7:$Z$33,3,0)*(AI2261-Q2261)))</f>
        <v/>
      </c>
      <c r="AI2261" s="47" t="str">
        <f aca="false">IF(B2261="","",P2261+Q2261+O2261+M2261+L2261-N2261)</f>
        <v/>
      </c>
      <c r="AJ2261" s="48" t="str">
        <f aca="false">IFERROR(IF(AND(AC2261="SIM",AG2261="-",Y2261="REVENDA"),(AB2261/1+1)*AI2261,IF(AND(AC2261="SIM",AG2261="Pneus",Y2261="REVENDA"),(AB2261/1+1)*(AI2261-AH2261),"")),"")</f>
        <v/>
      </c>
      <c r="AK2261" s="48" t="str">
        <f aca="false">IF(AJ2261="","",AJ2261*17%)</f>
        <v/>
      </c>
      <c r="AL2261" s="48" t="str">
        <f aca="false">IFERROR(IF(AC2261="NÃO","",IF(AK2261="","",IF(E2261="Simples Nacional",BF2261,IF(T2261=0.12,U2261*0.5833337002,IF(T2261=0,AI2261*0.07,U2261))))),"")</f>
        <v/>
      </c>
      <c r="AM2261" s="47" t="str">
        <f aca="false">IFERROR(IF(AC2261="NÃO","",IF(OR(AG2261="-",AG2261="Pneus"),AK2261-AL2261,"")),"")</f>
        <v/>
      </c>
      <c r="AN2261" s="48" t="str">
        <f aca="false">IF(AND(Y2261="REVENDA",AC2261="SIM",AG2261="BIT"),((AB2261/1+1)*AI2261)*0.4117,"")</f>
        <v/>
      </c>
      <c r="AO2261" s="48" t="str">
        <f aca="false">IF(AN2261="","",AN2261*17%)</f>
        <v/>
      </c>
      <c r="AP2261" s="49" t="str">
        <f aca="false">IF(AN2261="","",IF(T2261=0.12,(U2261*0.4117)*0.4117,IF(T2261=0,(AI2261*0.07)*0.4117,U2261*0.4117)))</f>
        <v/>
      </c>
      <c r="AQ2261" s="47" t="str">
        <f aca="false">IF(AN2261="","",AO2261-AP2261)</f>
        <v/>
      </c>
      <c r="AR2261" s="50" t="str">
        <f aca="false">IFERROR(IF(AND(AC2261="SIM",Y2261="REVENDA",LEFT(AG2261,5)="ANEXO")*OR(AE2261="ANEXO I",AF2261="ANEXO II"),VLOOKUP(H2261,Dados!G:I,2,0),""),"INSERIR MVA")</f>
        <v/>
      </c>
      <c r="AS2261" s="48" t="str">
        <f aca="false">IF(LEFT(AG2261,5)="ANEXO",VLOOKUP(AG2261,Dados!$X$111:$Z$112,2,0)*(AI2261-Q2261),"")</f>
        <v/>
      </c>
      <c r="AT2261" s="48" t="str">
        <f aca="false">IFERROR(IF(AR2261="","",(AI2261*AR2261)+AI2261),"INSERIR MVA")</f>
        <v/>
      </c>
      <c r="AU2261" s="48" t="str">
        <f aca="false">IF(AT2261="","",IF(AY2261=0.04,U2261,AS2261*AY2261))</f>
        <v/>
      </c>
      <c r="AV2261" s="47" t="str">
        <f aca="false">IFERROR(IF(AU2261="","",(VLOOKUP(AG2261,Dados!$X$111:$Z$112,3,0)*AT2261*0.17)),"INSERIR MVA")</f>
        <v/>
      </c>
      <c r="AW2261" s="47" t="str">
        <f aca="false">IFERROR(IF(AR2261="","",AV2261-AU2261),"")</f>
        <v/>
      </c>
      <c r="AX2261" s="51" t="str">
        <f aca="false">IFERROR(IF(AC2261="NÃO","",IF(AM2261&lt;&gt;"",AM2261-W2261,IF(AQ2261&lt;&gt;"",AQ2261-W2261,IF(AW2261&lt;&gt;"",AW2261-W2261,"")))),"")</f>
        <v/>
      </c>
      <c r="AY2261" s="46" t="str">
        <f aca="false">IFERROR(IF(ISNA(VLOOKUP(R2261,Dados!$X$2:$Y$5,2,0)),VLOOKUP(D2261,Dados!$X$7:$Y$33,2,0),VLOOKUP(R2261,Dados!$X$2:$Y$5,2,0)),"")</f>
        <v/>
      </c>
      <c r="AZ2261" s="52" t="str">
        <f aca="false">IF(C2261="","",IF(AND(Y2261="CONSUMO",AC2261="NÃO")*OR(AG2261="-",AG2261="BIT"),IF(E2261&lt;&gt;"",(AI2261-(P2261+L2261-N2261+Q2261)*AY2261)/0.83),""))</f>
        <v/>
      </c>
      <c r="BA2261" s="51" t="str">
        <f aca="false">IF(AZ2261="","",AZ2261*0.17-((P2261+L2261-N2261+Q2261)*AY2261))</f>
        <v/>
      </c>
      <c r="BB2261" s="51" t="str">
        <f aca="false">IF(AND(Y2261="CONSUMO",AG2261="ANEXO I",AY2261&gt;4%),(AI2261-(P2261+L2261-N2261+Q2261)*0.0514)/0.83*(0.5177)*(0.17)-AI2261*0.0514,IF(AND(Y2261="CONSUMO",AG2261="ANEXO II",AY2261&gt;4%),(AI2261-(P2261+L2261-N2261+Q2261)*0.041)/0.83*(0.3295)*(0.17)-AI2261*0.041,IF(AND(Y2261="CONSUMO",AG2261="ANEXO I",AY2261=4%),(AI2261-(P2261+L2261-N2261+Q2261)*0.04)/0.83*(0.5177)*(0.17)-AI2261*0.04,IF(AND(Y2261="CONSUMO",AG2261="ANEXO II",AY2261=4%),(AI2261-(P2261+L2261-N2261+Q2261)*0.04)/0.83*(0.3295)*(0.17)-AI2261*0.04,""))))</f>
        <v/>
      </c>
      <c r="BC2261" s="51" t="str">
        <f aca="false">IF(C2261="","",IF(AND(Y2261="CONSUMO",AC2261="SIM")*OR(AG2261="-",AG2261="BIT"),IF(E2261&lt;&gt;"",(AI2261-(P2261+L2261-N2261+Q2261)*AY2261)/0.83),""))</f>
        <v/>
      </c>
      <c r="BD2261" s="51" t="str">
        <f aca="false">IF(BC2261="","",BC2261*0.17)</f>
        <v/>
      </c>
      <c r="BE2261" s="51" t="str">
        <f aca="false">IF(I2261=6908,0,IF(BC2261="","",BD2261-((P2261+L2261-N2261+Q2261)*AY2261)))</f>
        <v/>
      </c>
      <c r="BF2261" s="53" t="str">
        <f aca="false">IF(B2261="","",IF(OR(B2261="",E2261="Regime Normal"),0,(AI2261-Q2261)*VLOOKUP(R2261,Dados!$X$98:$Y$108,2,0)))</f>
        <v/>
      </c>
      <c r="BG2261" s="54" t="str">
        <f aca="false">IFERROR(VLOOKUP(I2261,Dados!$AC$27:$AD$43,2,0),IF(B2261="","",IF(D2261&lt;&gt;"MT",IF(AND(AC2261="SIM",Y2261="Revenda"),"2403",IF(AND(AC2261="SIM",Y2261="Consumo"),"2407",IF(AND(AC2261="NÃO",Y2261="Revenda"),"2102",IF(AND(AC2261="NÃO",Y2261="Consumo"),"2556",)))),REPLACE(I2261,1,1,1))))</f>
        <v/>
      </c>
    </row>
    <row r="2262" customFormat="false" ht="12.8" hidden="false" customHeight="true" outlineLevel="0" collapsed="false">
      <c r="Y2262" s="45"/>
      <c r="Z2262" s="46" t="str">
        <f aca="false">IF(B2262="","",(IFERROR(VLOOKUP(H2262,Dados!A$3:B$15000,2,0),"Não Encontrado")))</f>
        <v/>
      </c>
      <c r="AA2262" s="46" t="str">
        <f aca="false">IF(B2262="","",(IFERROR(VLOOKUP(G2262,Dados!C$3:E$15000,3,0),"Não Encontrado")))</f>
        <v/>
      </c>
      <c r="AB2262" s="46" t="str">
        <f aca="false">IFERROR(IF(Z2262&lt;&gt;"Não Encontrado",Z2262,IF(AA2262&lt;&gt;"Não Encontrado",AA2262,"")),"")</f>
        <v/>
      </c>
      <c r="AC2262" s="45" t="str">
        <f aca="false">IF(B2262="","",IF(AB2262="","NÃO","SIM"))</f>
        <v/>
      </c>
      <c r="AD2262" s="45" t="str">
        <f aca="false">IFERROR(VLOOKUP(G2262,Dados!$P$3:$R$500,3,0),"")</f>
        <v/>
      </c>
      <c r="AE2262" s="45" t="str">
        <f aca="false">IFERROR(VLOOKUP(G2262,Dados!$K$3:$L$500,2,0),"")</f>
        <v/>
      </c>
      <c r="AF2262" s="45" t="str">
        <f aca="false">IFERROR(VLOOKUP(G2262,Dados!$M$3:$N$500,2,0),"")</f>
        <v/>
      </c>
      <c r="AG2262" s="45" t="str">
        <f aca="false">IF(F2262="","",IF(AND(AD2262="",AE2262="",AF2262=""),"-",IF(AND(AD2262="BIT",AE2262="",AF2262=""),"BIT",IF(AND(AE2262="ANEXO I",AD2262="",AF2262=""),"ANEXO I",IF(AND(AF2262="ANEXO II",AD2262="",AE2262=""),"ANEXO II","Escolher")))))</f>
        <v/>
      </c>
      <c r="AH2262" s="45" t="str">
        <f aca="false">IF(AG2262&lt;&gt;"Pneus","",IFERROR(VLOOKUP(R2262,Dados!$X$2:$Z$5,3,0)*(AI2262-Q2262),VLOOKUP(D2262,Dados!$X$7:$Z$33,3,0)*(AI2262-Q2262)))</f>
        <v/>
      </c>
      <c r="AI2262" s="47" t="str">
        <f aca="false">IF(B2262="","",P2262+Q2262+O2262+M2262+L2262-N2262)</f>
        <v/>
      </c>
      <c r="AJ2262" s="48" t="str">
        <f aca="false">IFERROR(IF(AND(AC2262="SIM",AG2262="-",Y2262="REVENDA"),(AB2262/1+1)*AI2262,IF(AND(AC2262="SIM",AG2262="Pneus",Y2262="REVENDA"),(AB2262/1+1)*(AI2262-AH2262),"")),"")</f>
        <v/>
      </c>
      <c r="AK2262" s="48" t="str">
        <f aca="false">IF(AJ2262="","",AJ2262*17%)</f>
        <v/>
      </c>
      <c r="AL2262" s="48" t="str">
        <f aca="false">IFERROR(IF(AC2262="NÃO","",IF(AK2262="","",IF(E2262="Simples Nacional",BF2262,IF(T2262=0.12,U2262*0.5833337002,IF(T2262=0,AI2262*0.07,U2262))))),"")</f>
        <v/>
      </c>
      <c r="AM2262" s="47" t="str">
        <f aca="false">IFERROR(IF(AC2262="NÃO","",IF(OR(AG2262="-",AG2262="Pneus"),AK2262-AL2262,"")),"")</f>
        <v/>
      </c>
      <c r="AN2262" s="48" t="str">
        <f aca="false">IF(AND(Y2262="REVENDA",AC2262="SIM",AG2262="BIT"),((AB2262/1+1)*AI2262)*0.4117,"")</f>
        <v/>
      </c>
      <c r="AO2262" s="48" t="str">
        <f aca="false">IF(AN2262="","",AN2262*17%)</f>
        <v/>
      </c>
      <c r="AP2262" s="49" t="str">
        <f aca="false">IF(AN2262="","",IF(T2262=0.12,(U2262*0.4117)*0.4117,IF(T2262=0,(AI2262*0.07)*0.4117,U2262*0.4117)))</f>
        <v/>
      </c>
      <c r="AQ2262" s="47" t="str">
        <f aca="false">IF(AN2262="","",AO2262-AP2262)</f>
        <v/>
      </c>
      <c r="AR2262" s="50" t="str">
        <f aca="false">IFERROR(IF(AND(AC2262="SIM",Y2262="REVENDA",LEFT(AG2262,5)="ANEXO")*OR(AE2262="ANEXO I",AF2262="ANEXO II"),VLOOKUP(H2262,Dados!G:I,2,0),""),"INSERIR MVA")</f>
        <v/>
      </c>
      <c r="AS2262" s="48" t="str">
        <f aca="false">IF(LEFT(AG2262,5)="ANEXO",VLOOKUP(AG2262,Dados!$X$111:$Z$112,2,0)*(AI2262-Q2262),"")</f>
        <v/>
      </c>
      <c r="AT2262" s="48" t="str">
        <f aca="false">IFERROR(IF(AR2262="","",(AI2262*AR2262)+AI2262),"INSERIR MVA")</f>
        <v/>
      </c>
      <c r="AU2262" s="48" t="str">
        <f aca="false">IF(AT2262="","",IF(AY2262=0.04,U2262,AS2262*AY2262))</f>
        <v/>
      </c>
      <c r="AV2262" s="47" t="str">
        <f aca="false">IFERROR(IF(AU2262="","",(VLOOKUP(AG2262,Dados!$X$111:$Z$112,3,0)*AT2262*0.17)),"INSERIR MVA")</f>
        <v/>
      </c>
      <c r="AW2262" s="47" t="str">
        <f aca="false">IFERROR(IF(AR2262="","",AV2262-AU2262),"")</f>
        <v/>
      </c>
      <c r="AX2262" s="51" t="str">
        <f aca="false">IFERROR(IF(AC2262="NÃO","",IF(AM2262&lt;&gt;"",AM2262-W2262,IF(AQ2262&lt;&gt;"",AQ2262-W2262,IF(AW2262&lt;&gt;"",AW2262-W2262,"")))),"")</f>
        <v/>
      </c>
      <c r="AY2262" s="46" t="str">
        <f aca="false">IFERROR(IF(ISNA(VLOOKUP(R2262,Dados!$X$2:$Y$5,2,0)),VLOOKUP(D2262,Dados!$X$7:$Y$33,2,0),VLOOKUP(R2262,Dados!$X$2:$Y$5,2,0)),"")</f>
        <v/>
      </c>
      <c r="AZ2262" s="52" t="str">
        <f aca="false">IF(C2262="","",IF(AND(Y2262="CONSUMO",AC2262="NÃO")*OR(AG2262="-",AG2262="BIT"),IF(E2262&lt;&gt;"",(AI2262-(P2262+L2262-N2262+Q2262)*AY2262)/0.83),""))</f>
        <v/>
      </c>
      <c r="BA2262" s="51" t="str">
        <f aca="false">IF(AZ2262="","",AZ2262*0.17-((P2262+L2262-N2262+Q2262)*AY2262))</f>
        <v/>
      </c>
      <c r="BB2262" s="51" t="str">
        <f aca="false">IF(AND(Y2262="CONSUMO",AG2262="ANEXO I",AY2262&gt;4%),(AI2262-(P2262+L2262-N2262+Q2262)*0.0514)/0.83*(0.5177)*(0.17)-AI2262*0.0514,IF(AND(Y2262="CONSUMO",AG2262="ANEXO II",AY2262&gt;4%),(AI2262-(P2262+L2262-N2262+Q2262)*0.041)/0.83*(0.3295)*(0.17)-AI2262*0.041,IF(AND(Y2262="CONSUMO",AG2262="ANEXO I",AY2262=4%),(AI2262-(P2262+L2262-N2262+Q2262)*0.04)/0.83*(0.5177)*(0.17)-AI2262*0.04,IF(AND(Y2262="CONSUMO",AG2262="ANEXO II",AY2262=4%),(AI2262-(P2262+L2262-N2262+Q2262)*0.04)/0.83*(0.3295)*(0.17)-AI2262*0.04,""))))</f>
        <v/>
      </c>
      <c r="BC2262" s="51" t="str">
        <f aca="false">IF(C2262="","",IF(AND(Y2262="CONSUMO",AC2262="SIM")*OR(AG2262="-",AG2262="BIT"),IF(E2262&lt;&gt;"",(AI2262-(P2262+L2262-N2262+Q2262)*AY2262)/0.83),""))</f>
        <v/>
      </c>
      <c r="BD2262" s="51" t="str">
        <f aca="false">IF(BC2262="","",BC2262*0.17)</f>
        <v/>
      </c>
      <c r="BE2262" s="51" t="str">
        <f aca="false">IF(I2262=6908,0,IF(BC2262="","",BD2262-((P2262+L2262-N2262+Q2262)*AY2262)))</f>
        <v/>
      </c>
      <c r="BF2262" s="53" t="str">
        <f aca="false">IF(B2262="","",IF(OR(B2262="",E2262="Regime Normal"),0,(AI2262-Q2262)*VLOOKUP(R2262,Dados!$X$98:$Y$108,2,0)))</f>
        <v/>
      </c>
      <c r="BG2262" s="54" t="str">
        <f aca="false">IFERROR(VLOOKUP(I2262,Dados!$AC$27:$AD$43,2,0),IF(B2262="","",IF(D2262&lt;&gt;"MT",IF(AND(AC2262="SIM",Y2262="Revenda"),"2403",IF(AND(AC2262="SIM",Y2262="Consumo"),"2407",IF(AND(AC2262="NÃO",Y2262="Revenda"),"2102",IF(AND(AC2262="NÃO",Y2262="Consumo"),"2556",)))),REPLACE(I2262,1,1,1))))</f>
        <v/>
      </c>
    </row>
    <row r="2263" customFormat="false" ht="12.8" hidden="false" customHeight="true" outlineLevel="0" collapsed="false">
      <c r="Y2263" s="45"/>
      <c r="Z2263" s="46" t="str">
        <f aca="false">IF(B2263="","",(IFERROR(VLOOKUP(H2263,Dados!A$3:B$15000,2,0),"Não Encontrado")))</f>
        <v/>
      </c>
      <c r="AA2263" s="46" t="str">
        <f aca="false">IF(B2263="","",(IFERROR(VLOOKUP(G2263,Dados!C$3:E$15000,3,0),"Não Encontrado")))</f>
        <v/>
      </c>
      <c r="AB2263" s="46" t="str">
        <f aca="false">IFERROR(IF(Z2263&lt;&gt;"Não Encontrado",Z2263,IF(AA2263&lt;&gt;"Não Encontrado",AA2263,"")),"")</f>
        <v/>
      </c>
      <c r="AC2263" s="45" t="str">
        <f aca="false">IF(B2263="","",IF(AB2263="","NÃO","SIM"))</f>
        <v/>
      </c>
      <c r="AD2263" s="45" t="str">
        <f aca="false">IFERROR(VLOOKUP(G2263,Dados!$P$3:$R$500,3,0),"")</f>
        <v/>
      </c>
      <c r="AE2263" s="45" t="str">
        <f aca="false">IFERROR(VLOOKUP(G2263,Dados!$K$3:$L$500,2,0),"")</f>
        <v/>
      </c>
      <c r="AF2263" s="45" t="str">
        <f aca="false">IFERROR(VLOOKUP(G2263,Dados!$M$3:$N$500,2,0),"")</f>
        <v/>
      </c>
      <c r="AG2263" s="45" t="str">
        <f aca="false">IF(F2263="","",IF(AND(AD2263="",AE2263="",AF2263=""),"-",IF(AND(AD2263="BIT",AE2263="",AF2263=""),"BIT",IF(AND(AE2263="ANEXO I",AD2263="",AF2263=""),"ANEXO I",IF(AND(AF2263="ANEXO II",AD2263="",AE2263=""),"ANEXO II","Escolher")))))</f>
        <v/>
      </c>
      <c r="AH2263" s="45" t="str">
        <f aca="false">IF(AG2263&lt;&gt;"Pneus","",IFERROR(VLOOKUP(R2263,Dados!$X$2:$Z$5,3,0)*(AI2263-Q2263),VLOOKUP(D2263,Dados!$X$7:$Z$33,3,0)*(AI2263-Q2263)))</f>
        <v/>
      </c>
      <c r="AI2263" s="47" t="str">
        <f aca="false">IF(B2263="","",P2263+Q2263+O2263+M2263+L2263-N2263)</f>
        <v/>
      </c>
      <c r="AJ2263" s="48" t="str">
        <f aca="false">IFERROR(IF(AND(AC2263="SIM",AG2263="-",Y2263="REVENDA"),(AB2263/1+1)*AI2263,IF(AND(AC2263="SIM",AG2263="Pneus",Y2263="REVENDA"),(AB2263/1+1)*(AI2263-AH2263),"")),"")</f>
        <v/>
      </c>
      <c r="AK2263" s="48" t="str">
        <f aca="false">IF(AJ2263="","",AJ2263*17%)</f>
        <v/>
      </c>
      <c r="AL2263" s="48" t="str">
        <f aca="false">IFERROR(IF(AC2263="NÃO","",IF(AK2263="","",IF(E2263="Simples Nacional",BF2263,IF(T2263=0.12,U2263*0.5833337002,IF(T2263=0,AI2263*0.07,U2263))))),"")</f>
        <v/>
      </c>
      <c r="AM2263" s="47" t="str">
        <f aca="false">IFERROR(IF(AC2263="NÃO","",IF(OR(AG2263="-",AG2263="Pneus"),AK2263-AL2263,"")),"")</f>
        <v/>
      </c>
      <c r="AN2263" s="48" t="str">
        <f aca="false">IF(AND(Y2263="REVENDA",AC2263="SIM",AG2263="BIT"),((AB2263/1+1)*AI2263)*0.4117,"")</f>
        <v/>
      </c>
      <c r="AO2263" s="48" t="str">
        <f aca="false">IF(AN2263="","",AN2263*17%)</f>
        <v/>
      </c>
      <c r="AP2263" s="49" t="str">
        <f aca="false">IF(AN2263="","",IF(T2263=0.12,(U2263*0.4117)*0.4117,IF(T2263=0,(AI2263*0.07)*0.4117,U2263*0.4117)))</f>
        <v/>
      </c>
      <c r="AQ2263" s="47" t="str">
        <f aca="false">IF(AN2263="","",AO2263-AP2263)</f>
        <v/>
      </c>
      <c r="AR2263" s="50" t="str">
        <f aca="false">IFERROR(IF(AND(AC2263="SIM",Y2263="REVENDA",LEFT(AG2263,5)="ANEXO")*OR(AE2263="ANEXO I",AF2263="ANEXO II"),VLOOKUP(H2263,Dados!G:I,2,0),""),"INSERIR MVA")</f>
        <v/>
      </c>
      <c r="AS2263" s="48" t="str">
        <f aca="false">IF(LEFT(AG2263,5)="ANEXO",VLOOKUP(AG2263,Dados!$X$111:$Z$112,2,0)*(AI2263-Q2263),"")</f>
        <v/>
      </c>
      <c r="AT2263" s="48" t="str">
        <f aca="false">IFERROR(IF(AR2263="","",(AI2263*AR2263)+AI2263),"INSERIR MVA")</f>
        <v/>
      </c>
      <c r="AU2263" s="48" t="str">
        <f aca="false">IF(AT2263="","",IF(AY2263=0.04,U2263,AS2263*AY2263))</f>
        <v/>
      </c>
      <c r="AV2263" s="47" t="str">
        <f aca="false">IFERROR(IF(AU2263="","",(VLOOKUP(AG2263,Dados!$X$111:$Z$112,3,0)*AT2263*0.17)),"INSERIR MVA")</f>
        <v/>
      </c>
      <c r="AW2263" s="47" t="str">
        <f aca="false">IFERROR(IF(AR2263="","",AV2263-AU2263),"")</f>
        <v/>
      </c>
      <c r="AX2263" s="51" t="str">
        <f aca="false">IFERROR(IF(AC2263="NÃO","",IF(AM2263&lt;&gt;"",AM2263-W2263,IF(AQ2263&lt;&gt;"",AQ2263-W2263,IF(AW2263&lt;&gt;"",AW2263-W2263,"")))),"")</f>
        <v/>
      </c>
      <c r="AY2263" s="46" t="str">
        <f aca="false">IFERROR(IF(ISNA(VLOOKUP(R2263,Dados!$X$2:$Y$5,2,0)),VLOOKUP(D2263,Dados!$X$7:$Y$33,2,0),VLOOKUP(R2263,Dados!$X$2:$Y$5,2,0)),"")</f>
        <v/>
      </c>
      <c r="AZ2263" s="52" t="str">
        <f aca="false">IF(C2263="","",IF(AND(Y2263="CONSUMO",AC2263="NÃO")*OR(AG2263="-",AG2263="BIT"),IF(E2263&lt;&gt;"",(AI2263-(P2263+L2263-N2263+Q2263)*AY2263)/0.83),""))</f>
        <v/>
      </c>
      <c r="BA2263" s="51" t="str">
        <f aca="false">IF(AZ2263="","",AZ2263*0.17-((P2263+L2263-N2263+Q2263)*AY2263))</f>
        <v/>
      </c>
      <c r="BB2263" s="51" t="str">
        <f aca="false">IF(AND(Y2263="CONSUMO",AG2263="ANEXO I",AY2263&gt;4%),(AI2263-(P2263+L2263-N2263+Q2263)*0.0514)/0.83*(0.5177)*(0.17)-AI2263*0.0514,IF(AND(Y2263="CONSUMO",AG2263="ANEXO II",AY2263&gt;4%),(AI2263-(P2263+L2263-N2263+Q2263)*0.041)/0.83*(0.3295)*(0.17)-AI2263*0.041,IF(AND(Y2263="CONSUMO",AG2263="ANEXO I",AY2263=4%),(AI2263-(P2263+L2263-N2263+Q2263)*0.04)/0.83*(0.5177)*(0.17)-AI2263*0.04,IF(AND(Y2263="CONSUMO",AG2263="ANEXO II",AY2263=4%),(AI2263-(P2263+L2263-N2263+Q2263)*0.04)/0.83*(0.3295)*(0.17)-AI2263*0.04,""))))</f>
        <v/>
      </c>
      <c r="BC2263" s="51" t="str">
        <f aca="false">IF(C2263="","",IF(AND(Y2263="CONSUMO",AC2263="SIM")*OR(AG2263="-",AG2263="BIT"),IF(E2263&lt;&gt;"",(AI2263-(P2263+L2263-N2263+Q2263)*AY2263)/0.83),""))</f>
        <v/>
      </c>
      <c r="BD2263" s="51" t="str">
        <f aca="false">IF(BC2263="","",BC2263*0.17)</f>
        <v/>
      </c>
      <c r="BE2263" s="51" t="str">
        <f aca="false">IF(I2263=6908,0,IF(BC2263="","",BD2263-((P2263+L2263-N2263+Q2263)*AY2263)))</f>
        <v/>
      </c>
      <c r="BF2263" s="53" t="str">
        <f aca="false">IF(B2263="","",IF(OR(B2263="",E2263="Regime Normal"),0,(AI2263-Q2263)*VLOOKUP(R2263,Dados!$X$98:$Y$108,2,0)))</f>
        <v/>
      </c>
      <c r="BG2263" s="54" t="str">
        <f aca="false">IFERROR(VLOOKUP(I2263,Dados!$AC$27:$AD$43,2,0),IF(B2263="","",IF(D2263&lt;&gt;"MT",IF(AND(AC2263="SIM",Y2263="Revenda"),"2403",IF(AND(AC2263="SIM",Y2263="Consumo"),"2407",IF(AND(AC2263="NÃO",Y2263="Revenda"),"2102",IF(AND(AC2263="NÃO",Y2263="Consumo"),"2556",)))),REPLACE(I2263,1,1,1))))</f>
        <v/>
      </c>
    </row>
    <row r="2264" customFormat="false" ht="12.8" hidden="false" customHeight="true" outlineLevel="0" collapsed="false">
      <c r="Y2264" s="45"/>
      <c r="Z2264" s="46" t="str">
        <f aca="false">IF(B2264="","",(IFERROR(VLOOKUP(H2264,Dados!A$3:B$15000,2,0),"Não Encontrado")))</f>
        <v/>
      </c>
      <c r="AA2264" s="46" t="str">
        <f aca="false">IF(B2264="","",(IFERROR(VLOOKUP(G2264,Dados!C$3:E$15000,3,0),"Não Encontrado")))</f>
        <v/>
      </c>
      <c r="AB2264" s="46" t="str">
        <f aca="false">IFERROR(IF(Z2264&lt;&gt;"Não Encontrado",Z2264,IF(AA2264&lt;&gt;"Não Encontrado",AA2264,"")),"")</f>
        <v/>
      </c>
      <c r="AC2264" s="45" t="str">
        <f aca="false">IF(B2264="","",IF(AB2264="","NÃO","SIM"))</f>
        <v/>
      </c>
      <c r="AD2264" s="45" t="str">
        <f aca="false">IFERROR(VLOOKUP(G2264,Dados!$P$3:$R$500,3,0),"")</f>
        <v/>
      </c>
      <c r="AE2264" s="45" t="str">
        <f aca="false">IFERROR(VLOOKUP(G2264,Dados!$K$3:$L$500,2,0),"")</f>
        <v/>
      </c>
      <c r="AF2264" s="45" t="str">
        <f aca="false">IFERROR(VLOOKUP(G2264,Dados!$M$3:$N$500,2,0),"")</f>
        <v/>
      </c>
      <c r="AG2264" s="45" t="str">
        <f aca="false">IF(F2264="","",IF(AND(AD2264="",AE2264="",AF2264=""),"-",IF(AND(AD2264="BIT",AE2264="",AF2264=""),"BIT",IF(AND(AE2264="ANEXO I",AD2264="",AF2264=""),"ANEXO I",IF(AND(AF2264="ANEXO II",AD2264="",AE2264=""),"ANEXO II","Escolher")))))</f>
        <v/>
      </c>
      <c r="AH2264" s="45" t="str">
        <f aca="false">IF(AG2264&lt;&gt;"Pneus","",IFERROR(VLOOKUP(R2264,Dados!$X$2:$Z$5,3,0)*(AI2264-Q2264),VLOOKUP(D2264,Dados!$X$7:$Z$33,3,0)*(AI2264-Q2264)))</f>
        <v/>
      </c>
      <c r="AI2264" s="47" t="str">
        <f aca="false">IF(B2264="","",P2264+Q2264+O2264+M2264+L2264-N2264)</f>
        <v/>
      </c>
      <c r="AJ2264" s="48" t="str">
        <f aca="false">IFERROR(IF(AND(AC2264="SIM",AG2264="-",Y2264="REVENDA"),(AB2264/1+1)*AI2264,IF(AND(AC2264="SIM",AG2264="Pneus",Y2264="REVENDA"),(AB2264/1+1)*(AI2264-AH2264),"")),"")</f>
        <v/>
      </c>
      <c r="AK2264" s="48" t="str">
        <f aca="false">IF(AJ2264="","",AJ2264*17%)</f>
        <v/>
      </c>
      <c r="AL2264" s="48" t="str">
        <f aca="false">IFERROR(IF(AC2264="NÃO","",IF(AK2264="","",IF(E2264="Simples Nacional",BF2264,IF(T2264=0.12,U2264*0.5833337002,IF(T2264=0,AI2264*0.07,U2264))))),"")</f>
        <v/>
      </c>
      <c r="AM2264" s="47" t="str">
        <f aca="false">IFERROR(IF(AC2264="NÃO","",IF(OR(AG2264="-",AG2264="Pneus"),AK2264-AL2264,"")),"")</f>
        <v/>
      </c>
      <c r="AN2264" s="48" t="str">
        <f aca="false">IF(AND(Y2264="REVENDA",AC2264="SIM",AG2264="BIT"),((AB2264/1+1)*AI2264)*0.4117,"")</f>
        <v/>
      </c>
      <c r="AO2264" s="48" t="str">
        <f aca="false">IF(AN2264="","",AN2264*17%)</f>
        <v/>
      </c>
      <c r="AP2264" s="49" t="str">
        <f aca="false">IF(AN2264="","",IF(T2264=0.12,(U2264*0.4117)*0.4117,IF(T2264=0,(AI2264*0.07)*0.4117,U2264*0.4117)))</f>
        <v/>
      </c>
      <c r="AQ2264" s="47" t="str">
        <f aca="false">IF(AN2264="","",AO2264-AP2264)</f>
        <v/>
      </c>
      <c r="AR2264" s="50" t="str">
        <f aca="false">IFERROR(IF(AND(AC2264="SIM",Y2264="REVENDA",LEFT(AG2264,5)="ANEXO")*OR(AE2264="ANEXO I",AF2264="ANEXO II"),VLOOKUP(H2264,Dados!G:I,2,0),""),"INSERIR MVA")</f>
        <v/>
      </c>
      <c r="AS2264" s="48" t="str">
        <f aca="false">IF(LEFT(AG2264,5)="ANEXO",VLOOKUP(AG2264,Dados!$X$111:$Z$112,2,0)*(AI2264-Q2264),"")</f>
        <v/>
      </c>
      <c r="AT2264" s="48" t="str">
        <f aca="false">IFERROR(IF(AR2264="","",(AI2264*AR2264)+AI2264),"INSERIR MVA")</f>
        <v/>
      </c>
      <c r="AU2264" s="48" t="str">
        <f aca="false">IF(AT2264="","",IF(AY2264=0.04,U2264,AS2264*AY2264))</f>
        <v/>
      </c>
      <c r="AV2264" s="47" t="str">
        <f aca="false">IFERROR(IF(AU2264="","",(VLOOKUP(AG2264,Dados!$X$111:$Z$112,3,0)*AT2264*0.17)),"INSERIR MVA")</f>
        <v/>
      </c>
      <c r="AW2264" s="47" t="str">
        <f aca="false">IFERROR(IF(AR2264="","",AV2264-AU2264),"")</f>
        <v/>
      </c>
      <c r="AX2264" s="51" t="str">
        <f aca="false">IFERROR(IF(AC2264="NÃO","",IF(AM2264&lt;&gt;"",AM2264-W2264,IF(AQ2264&lt;&gt;"",AQ2264-W2264,IF(AW2264&lt;&gt;"",AW2264-W2264,"")))),"")</f>
        <v/>
      </c>
      <c r="AY2264" s="46" t="str">
        <f aca="false">IFERROR(IF(ISNA(VLOOKUP(R2264,Dados!$X$2:$Y$5,2,0)),VLOOKUP(D2264,Dados!$X$7:$Y$33,2,0),VLOOKUP(R2264,Dados!$X$2:$Y$5,2,0)),"")</f>
        <v/>
      </c>
      <c r="AZ2264" s="52" t="str">
        <f aca="false">IF(C2264="","",IF(AND(Y2264="CONSUMO",AC2264="NÃO")*OR(AG2264="-",AG2264="BIT"),IF(E2264&lt;&gt;"",(AI2264-(P2264+L2264-N2264+Q2264)*AY2264)/0.83),""))</f>
        <v/>
      </c>
      <c r="BA2264" s="51" t="str">
        <f aca="false">IF(AZ2264="","",AZ2264*0.17-((P2264+L2264-N2264+Q2264)*AY2264))</f>
        <v/>
      </c>
      <c r="BB2264" s="51" t="str">
        <f aca="false">IF(AND(Y2264="CONSUMO",AG2264="ANEXO I",AY2264&gt;4%),(AI2264-(P2264+L2264-N2264+Q2264)*0.0514)/0.83*(0.5177)*(0.17)-AI2264*0.0514,IF(AND(Y2264="CONSUMO",AG2264="ANEXO II",AY2264&gt;4%),(AI2264-(P2264+L2264-N2264+Q2264)*0.041)/0.83*(0.3295)*(0.17)-AI2264*0.041,IF(AND(Y2264="CONSUMO",AG2264="ANEXO I",AY2264=4%),(AI2264-(P2264+L2264-N2264+Q2264)*0.04)/0.83*(0.5177)*(0.17)-AI2264*0.04,IF(AND(Y2264="CONSUMO",AG2264="ANEXO II",AY2264=4%),(AI2264-(P2264+L2264-N2264+Q2264)*0.04)/0.83*(0.3295)*(0.17)-AI2264*0.04,""))))</f>
        <v/>
      </c>
      <c r="BC2264" s="51" t="str">
        <f aca="false">IF(C2264="","",IF(AND(Y2264="CONSUMO",AC2264="SIM")*OR(AG2264="-",AG2264="BIT"),IF(E2264&lt;&gt;"",(AI2264-(P2264+L2264-N2264+Q2264)*AY2264)/0.83),""))</f>
        <v/>
      </c>
      <c r="BD2264" s="51" t="str">
        <f aca="false">IF(BC2264="","",BC2264*0.17)</f>
        <v/>
      </c>
      <c r="BE2264" s="51" t="str">
        <f aca="false">IF(I2264=6908,0,IF(BC2264="","",BD2264-((P2264+L2264-N2264+Q2264)*AY2264)))</f>
        <v/>
      </c>
      <c r="BF2264" s="53" t="str">
        <f aca="false">IF(B2264="","",IF(OR(B2264="",E2264="Regime Normal"),0,(AI2264-Q2264)*VLOOKUP(R2264,Dados!$X$98:$Y$108,2,0)))</f>
        <v/>
      </c>
      <c r="BG2264" s="54" t="str">
        <f aca="false">IFERROR(VLOOKUP(I2264,Dados!$AC$27:$AD$43,2,0),IF(B2264="","",IF(D2264&lt;&gt;"MT",IF(AND(AC2264="SIM",Y2264="Revenda"),"2403",IF(AND(AC2264="SIM",Y2264="Consumo"),"2407",IF(AND(AC2264="NÃO",Y2264="Revenda"),"2102",IF(AND(AC2264="NÃO",Y2264="Consumo"),"2556",)))),REPLACE(I2264,1,1,1))))</f>
        <v/>
      </c>
    </row>
    <row r="2265" customFormat="false" ht="12.8" hidden="false" customHeight="true" outlineLevel="0" collapsed="false">
      <c r="Y2265" s="45"/>
      <c r="Z2265" s="46" t="str">
        <f aca="false">IF(B2265="","",(IFERROR(VLOOKUP(H2265,Dados!A$3:B$15000,2,0),"Não Encontrado")))</f>
        <v/>
      </c>
      <c r="AA2265" s="46" t="str">
        <f aca="false">IF(B2265="","",(IFERROR(VLOOKUP(G2265,Dados!C$3:E$15000,3,0),"Não Encontrado")))</f>
        <v/>
      </c>
      <c r="AB2265" s="46" t="str">
        <f aca="false">IFERROR(IF(Z2265&lt;&gt;"Não Encontrado",Z2265,IF(AA2265&lt;&gt;"Não Encontrado",AA2265,"")),"")</f>
        <v/>
      </c>
      <c r="AC2265" s="45" t="str">
        <f aca="false">IF(B2265="","",IF(AB2265="","NÃO","SIM"))</f>
        <v/>
      </c>
      <c r="AD2265" s="45" t="str">
        <f aca="false">IFERROR(VLOOKUP(G2265,Dados!$P$3:$R$500,3,0),"")</f>
        <v/>
      </c>
      <c r="AE2265" s="45" t="str">
        <f aca="false">IFERROR(VLOOKUP(G2265,Dados!$K$3:$L$500,2,0),"")</f>
        <v/>
      </c>
      <c r="AF2265" s="45" t="str">
        <f aca="false">IFERROR(VLOOKUP(G2265,Dados!$M$3:$N$500,2,0),"")</f>
        <v/>
      </c>
      <c r="AG2265" s="45" t="str">
        <f aca="false">IF(F2265="","",IF(AND(AD2265="",AE2265="",AF2265=""),"-",IF(AND(AD2265="BIT",AE2265="",AF2265=""),"BIT",IF(AND(AE2265="ANEXO I",AD2265="",AF2265=""),"ANEXO I",IF(AND(AF2265="ANEXO II",AD2265="",AE2265=""),"ANEXO II","Escolher")))))</f>
        <v/>
      </c>
      <c r="AH2265" s="45" t="str">
        <f aca="false">IF(AG2265&lt;&gt;"Pneus","",IFERROR(VLOOKUP(R2265,Dados!$X$2:$Z$5,3,0)*(AI2265-Q2265),VLOOKUP(D2265,Dados!$X$7:$Z$33,3,0)*(AI2265-Q2265)))</f>
        <v/>
      </c>
      <c r="AI2265" s="47" t="str">
        <f aca="false">IF(B2265="","",P2265+Q2265+O2265+M2265+L2265-N2265)</f>
        <v/>
      </c>
      <c r="AJ2265" s="48" t="str">
        <f aca="false">IFERROR(IF(AND(AC2265="SIM",AG2265="-",Y2265="REVENDA"),(AB2265/1+1)*AI2265,IF(AND(AC2265="SIM",AG2265="Pneus",Y2265="REVENDA"),(AB2265/1+1)*(AI2265-AH2265),"")),"")</f>
        <v/>
      </c>
      <c r="AK2265" s="48" t="str">
        <f aca="false">IF(AJ2265="","",AJ2265*17%)</f>
        <v/>
      </c>
      <c r="AL2265" s="48" t="str">
        <f aca="false">IFERROR(IF(AC2265="NÃO","",IF(AK2265="","",IF(E2265="Simples Nacional",BF2265,IF(T2265=0.12,U2265*0.5833337002,IF(T2265=0,AI2265*0.07,U2265))))),"")</f>
        <v/>
      </c>
      <c r="AM2265" s="47" t="str">
        <f aca="false">IFERROR(IF(AC2265="NÃO","",IF(OR(AG2265="-",AG2265="Pneus"),AK2265-AL2265,"")),"")</f>
        <v/>
      </c>
      <c r="AN2265" s="48" t="str">
        <f aca="false">IF(AND(Y2265="REVENDA",AC2265="SIM",AG2265="BIT"),((AB2265/1+1)*AI2265)*0.4117,"")</f>
        <v/>
      </c>
      <c r="AO2265" s="48" t="str">
        <f aca="false">IF(AN2265="","",AN2265*17%)</f>
        <v/>
      </c>
      <c r="AP2265" s="49" t="str">
        <f aca="false">IF(AN2265="","",IF(T2265=0.12,(U2265*0.4117)*0.4117,IF(T2265=0,(AI2265*0.07)*0.4117,U2265*0.4117)))</f>
        <v/>
      </c>
      <c r="AQ2265" s="47" t="str">
        <f aca="false">IF(AN2265="","",AO2265-AP2265)</f>
        <v/>
      </c>
      <c r="AR2265" s="50" t="str">
        <f aca="false">IFERROR(IF(AND(AC2265="SIM",Y2265="REVENDA",LEFT(AG2265,5)="ANEXO")*OR(AE2265="ANEXO I",AF2265="ANEXO II"),VLOOKUP(H2265,Dados!G:I,2,0),""),"INSERIR MVA")</f>
        <v/>
      </c>
      <c r="AS2265" s="48" t="str">
        <f aca="false">IF(LEFT(AG2265,5)="ANEXO",VLOOKUP(AG2265,Dados!$X$111:$Z$112,2,0)*(AI2265-Q2265),"")</f>
        <v/>
      </c>
      <c r="AT2265" s="48" t="str">
        <f aca="false">IFERROR(IF(AR2265="","",(AI2265*AR2265)+AI2265),"INSERIR MVA")</f>
        <v/>
      </c>
      <c r="AU2265" s="48" t="str">
        <f aca="false">IF(AT2265="","",IF(AY2265=0.04,U2265,AS2265*AY2265))</f>
        <v/>
      </c>
      <c r="AV2265" s="47" t="str">
        <f aca="false">IFERROR(IF(AU2265="","",(VLOOKUP(AG2265,Dados!$X$111:$Z$112,3,0)*AT2265*0.17)),"INSERIR MVA")</f>
        <v/>
      </c>
      <c r="AW2265" s="47" t="str">
        <f aca="false">IFERROR(IF(AR2265="","",AV2265-AU2265),"")</f>
        <v/>
      </c>
      <c r="AX2265" s="51" t="str">
        <f aca="false">IFERROR(IF(AC2265="NÃO","",IF(AM2265&lt;&gt;"",AM2265-W2265,IF(AQ2265&lt;&gt;"",AQ2265-W2265,IF(AW2265&lt;&gt;"",AW2265-W2265,"")))),"")</f>
        <v/>
      </c>
      <c r="AY2265" s="46" t="str">
        <f aca="false">IFERROR(IF(ISNA(VLOOKUP(R2265,Dados!$X$2:$Y$5,2,0)),VLOOKUP(D2265,Dados!$X$7:$Y$33,2,0),VLOOKUP(R2265,Dados!$X$2:$Y$5,2,0)),"")</f>
        <v/>
      </c>
      <c r="AZ2265" s="52" t="str">
        <f aca="false">IF(C2265="","",IF(AND(Y2265="CONSUMO",AC2265="NÃO")*OR(AG2265="-",AG2265="BIT"),IF(E2265&lt;&gt;"",(AI2265-(P2265+L2265-N2265+Q2265)*AY2265)/0.83),""))</f>
        <v/>
      </c>
      <c r="BA2265" s="51" t="str">
        <f aca="false">IF(AZ2265="","",AZ2265*0.17-((P2265+L2265-N2265+Q2265)*AY2265))</f>
        <v/>
      </c>
      <c r="BB2265" s="51" t="str">
        <f aca="false">IF(AND(Y2265="CONSUMO",AG2265="ANEXO I",AY2265&gt;4%),(AI2265-(P2265+L2265-N2265+Q2265)*0.0514)/0.83*(0.5177)*(0.17)-AI2265*0.0514,IF(AND(Y2265="CONSUMO",AG2265="ANEXO II",AY2265&gt;4%),(AI2265-(P2265+L2265-N2265+Q2265)*0.041)/0.83*(0.3295)*(0.17)-AI2265*0.041,IF(AND(Y2265="CONSUMO",AG2265="ANEXO I",AY2265=4%),(AI2265-(P2265+L2265-N2265+Q2265)*0.04)/0.83*(0.5177)*(0.17)-AI2265*0.04,IF(AND(Y2265="CONSUMO",AG2265="ANEXO II",AY2265=4%),(AI2265-(P2265+L2265-N2265+Q2265)*0.04)/0.83*(0.3295)*(0.17)-AI2265*0.04,""))))</f>
        <v/>
      </c>
      <c r="BC2265" s="51" t="str">
        <f aca="false">IF(C2265="","",IF(AND(Y2265="CONSUMO",AC2265="SIM")*OR(AG2265="-",AG2265="BIT"),IF(E2265&lt;&gt;"",(AI2265-(P2265+L2265-N2265+Q2265)*AY2265)/0.83),""))</f>
        <v/>
      </c>
      <c r="BD2265" s="51" t="str">
        <f aca="false">IF(BC2265="","",BC2265*0.17)</f>
        <v/>
      </c>
      <c r="BE2265" s="51" t="str">
        <f aca="false">IF(I2265=6908,0,IF(BC2265="","",BD2265-((P2265+L2265-N2265+Q2265)*AY2265)))</f>
        <v/>
      </c>
      <c r="BF2265" s="53" t="str">
        <f aca="false">IF(B2265="","",IF(OR(B2265="",E2265="Regime Normal"),0,(AI2265-Q2265)*VLOOKUP(R2265,Dados!$X$98:$Y$108,2,0)))</f>
        <v/>
      </c>
      <c r="BG2265" s="54" t="str">
        <f aca="false">IFERROR(VLOOKUP(I2265,Dados!$AC$27:$AD$43,2,0),IF(B2265="","",IF(D2265&lt;&gt;"MT",IF(AND(AC2265="SIM",Y2265="Revenda"),"2403",IF(AND(AC2265="SIM",Y2265="Consumo"),"2407",IF(AND(AC2265="NÃO",Y2265="Revenda"),"2102",IF(AND(AC2265="NÃO",Y2265="Consumo"),"2556",)))),REPLACE(I2265,1,1,1))))</f>
        <v/>
      </c>
    </row>
    <row r="2266" customFormat="false" ht="12.8" hidden="false" customHeight="true" outlineLevel="0" collapsed="false">
      <c r="Y2266" s="45"/>
      <c r="Z2266" s="46" t="str">
        <f aca="false">IF(B2266="","",(IFERROR(VLOOKUP(H2266,Dados!A$3:B$15000,2,0),"Não Encontrado")))</f>
        <v/>
      </c>
      <c r="AA2266" s="46" t="str">
        <f aca="false">IF(B2266="","",(IFERROR(VLOOKUP(G2266,Dados!C$3:E$15000,3,0),"Não Encontrado")))</f>
        <v/>
      </c>
      <c r="AB2266" s="46" t="str">
        <f aca="false">IFERROR(IF(Z2266&lt;&gt;"Não Encontrado",Z2266,IF(AA2266&lt;&gt;"Não Encontrado",AA2266,"")),"")</f>
        <v/>
      </c>
      <c r="AC2266" s="45" t="str">
        <f aca="false">IF(B2266="","",IF(AB2266="","NÃO","SIM"))</f>
        <v/>
      </c>
      <c r="AD2266" s="45" t="str">
        <f aca="false">IFERROR(VLOOKUP(G2266,Dados!$P$3:$R$500,3,0),"")</f>
        <v/>
      </c>
      <c r="AE2266" s="45" t="str">
        <f aca="false">IFERROR(VLOOKUP(G2266,Dados!$K$3:$L$500,2,0),"")</f>
        <v/>
      </c>
      <c r="AF2266" s="45" t="str">
        <f aca="false">IFERROR(VLOOKUP(G2266,Dados!$M$3:$N$500,2,0),"")</f>
        <v/>
      </c>
      <c r="AG2266" s="45" t="str">
        <f aca="false">IF(F2266="","",IF(AND(AD2266="",AE2266="",AF2266=""),"-",IF(AND(AD2266="BIT",AE2266="",AF2266=""),"BIT",IF(AND(AE2266="ANEXO I",AD2266="",AF2266=""),"ANEXO I",IF(AND(AF2266="ANEXO II",AD2266="",AE2266=""),"ANEXO II","Escolher")))))</f>
        <v/>
      </c>
      <c r="AH2266" s="45" t="str">
        <f aca="false">IF(AG2266&lt;&gt;"Pneus","",IFERROR(VLOOKUP(R2266,Dados!$X$2:$Z$5,3,0)*(AI2266-Q2266),VLOOKUP(D2266,Dados!$X$7:$Z$33,3,0)*(AI2266-Q2266)))</f>
        <v/>
      </c>
      <c r="AI2266" s="47" t="str">
        <f aca="false">IF(B2266="","",P2266+Q2266+O2266+M2266+L2266-N2266)</f>
        <v/>
      </c>
      <c r="AJ2266" s="48" t="str">
        <f aca="false">IFERROR(IF(AND(AC2266="SIM",AG2266="-",Y2266="REVENDA"),(AB2266/1+1)*AI2266,IF(AND(AC2266="SIM",AG2266="Pneus",Y2266="REVENDA"),(AB2266/1+1)*(AI2266-AH2266),"")),"")</f>
        <v/>
      </c>
      <c r="AK2266" s="48" t="str">
        <f aca="false">IF(AJ2266="","",AJ2266*17%)</f>
        <v/>
      </c>
      <c r="AL2266" s="48" t="str">
        <f aca="false">IFERROR(IF(AC2266="NÃO","",IF(AK2266="","",IF(E2266="Simples Nacional",BF2266,IF(T2266=0.12,U2266*0.5833337002,IF(T2266=0,AI2266*0.07,U2266))))),"")</f>
        <v/>
      </c>
      <c r="AM2266" s="47" t="str">
        <f aca="false">IFERROR(IF(AC2266="NÃO","",IF(OR(AG2266="-",AG2266="Pneus"),AK2266-AL2266,"")),"")</f>
        <v/>
      </c>
      <c r="AN2266" s="48" t="str">
        <f aca="false">IF(AND(Y2266="REVENDA",AC2266="SIM",AG2266="BIT"),((AB2266/1+1)*AI2266)*0.4117,"")</f>
        <v/>
      </c>
      <c r="AO2266" s="48" t="str">
        <f aca="false">IF(AN2266="","",AN2266*17%)</f>
        <v/>
      </c>
      <c r="AP2266" s="49" t="str">
        <f aca="false">IF(AN2266="","",IF(T2266=0.12,(U2266*0.4117)*0.4117,IF(T2266=0,(AI2266*0.07)*0.4117,U2266*0.4117)))</f>
        <v/>
      </c>
      <c r="AQ2266" s="47" t="str">
        <f aca="false">IF(AN2266="","",AO2266-AP2266)</f>
        <v/>
      </c>
      <c r="AR2266" s="50" t="str">
        <f aca="false">IFERROR(IF(AND(AC2266="SIM",Y2266="REVENDA",LEFT(AG2266,5)="ANEXO")*OR(AE2266="ANEXO I",AF2266="ANEXO II"),VLOOKUP(H2266,Dados!G:I,2,0),""),"INSERIR MVA")</f>
        <v/>
      </c>
      <c r="AS2266" s="48" t="str">
        <f aca="false">IF(LEFT(AG2266,5)="ANEXO",VLOOKUP(AG2266,Dados!$X$111:$Z$112,2,0)*(AI2266-Q2266),"")</f>
        <v/>
      </c>
      <c r="AT2266" s="48" t="str">
        <f aca="false">IFERROR(IF(AR2266="","",(AI2266*AR2266)+AI2266),"INSERIR MVA")</f>
        <v/>
      </c>
      <c r="AU2266" s="48" t="str">
        <f aca="false">IF(AT2266="","",IF(AY2266=0.04,U2266,AS2266*AY2266))</f>
        <v/>
      </c>
      <c r="AV2266" s="47" t="str">
        <f aca="false">IFERROR(IF(AU2266="","",(VLOOKUP(AG2266,Dados!$X$111:$Z$112,3,0)*AT2266*0.17)),"INSERIR MVA")</f>
        <v/>
      </c>
      <c r="AW2266" s="47" t="str">
        <f aca="false">IFERROR(IF(AR2266="","",AV2266-AU2266),"")</f>
        <v/>
      </c>
      <c r="AX2266" s="51" t="str">
        <f aca="false">IFERROR(IF(AC2266="NÃO","",IF(AM2266&lt;&gt;"",AM2266-W2266,IF(AQ2266&lt;&gt;"",AQ2266-W2266,IF(AW2266&lt;&gt;"",AW2266-W2266,"")))),"")</f>
        <v/>
      </c>
      <c r="AY2266" s="46" t="str">
        <f aca="false">IFERROR(IF(ISNA(VLOOKUP(R2266,Dados!$X$2:$Y$5,2,0)),VLOOKUP(D2266,Dados!$X$7:$Y$33,2,0),VLOOKUP(R2266,Dados!$X$2:$Y$5,2,0)),"")</f>
        <v/>
      </c>
      <c r="AZ2266" s="52" t="str">
        <f aca="false">IF(C2266="","",IF(AND(Y2266="CONSUMO",AC2266="NÃO")*OR(AG2266="-",AG2266="BIT"),IF(E2266&lt;&gt;"",(AI2266-(P2266+L2266-N2266+Q2266)*AY2266)/0.83),""))</f>
        <v/>
      </c>
      <c r="BA2266" s="51" t="str">
        <f aca="false">IF(AZ2266="","",AZ2266*0.17-((P2266+L2266-N2266+Q2266)*AY2266))</f>
        <v/>
      </c>
      <c r="BB2266" s="51" t="str">
        <f aca="false">IF(AND(Y2266="CONSUMO",AG2266="ANEXO I",AY2266&gt;4%),(AI2266-(P2266+L2266-N2266+Q2266)*0.0514)/0.83*(0.5177)*(0.17)-AI2266*0.0514,IF(AND(Y2266="CONSUMO",AG2266="ANEXO II",AY2266&gt;4%),(AI2266-(P2266+L2266-N2266+Q2266)*0.041)/0.83*(0.3295)*(0.17)-AI2266*0.041,IF(AND(Y2266="CONSUMO",AG2266="ANEXO I",AY2266=4%),(AI2266-(P2266+L2266-N2266+Q2266)*0.04)/0.83*(0.5177)*(0.17)-AI2266*0.04,IF(AND(Y2266="CONSUMO",AG2266="ANEXO II",AY2266=4%),(AI2266-(P2266+L2266-N2266+Q2266)*0.04)/0.83*(0.3295)*(0.17)-AI2266*0.04,""))))</f>
        <v/>
      </c>
      <c r="BC2266" s="51" t="str">
        <f aca="false">IF(C2266="","",IF(AND(Y2266="CONSUMO",AC2266="SIM")*OR(AG2266="-",AG2266="BIT"),IF(E2266&lt;&gt;"",(AI2266-(P2266+L2266-N2266+Q2266)*AY2266)/0.83),""))</f>
        <v/>
      </c>
      <c r="BD2266" s="51" t="str">
        <f aca="false">IF(BC2266="","",BC2266*0.17)</f>
        <v/>
      </c>
      <c r="BE2266" s="51" t="str">
        <f aca="false">IF(I2266=6908,0,IF(BC2266="","",BD2266-((P2266+L2266-N2266+Q2266)*AY2266)))</f>
        <v/>
      </c>
      <c r="BF2266" s="53" t="str">
        <f aca="false">IF(B2266="","",IF(OR(B2266="",E2266="Regime Normal"),0,(AI2266-Q2266)*VLOOKUP(R2266,Dados!$X$98:$Y$108,2,0)))</f>
        <v/>
      </c>
      <c r="BG2266" s="54" t="str">
        <f aca="false">IFERROR(VLOOKUP(I2266,Dados!$AC$27:$AD$43,2,0),IF(B2266="","",IF(D2266&lt;&gt;"MT",IF(AND(AC2266="SIM",Y2266="Revenda"),"2403",IF(AND(AC2266="SIM",Y2266="Consumo"),"2407",IF(AND(AC2266="NÃO",Y2266="Revenda"),"2102",IF(AND(AC2266="NÃO",Y2266="Consumo"),"2556",)))),REPLACE(I2266,1,1,1))))</f>
        <v/>
      </c>
    </row>
    <row r="2267" customFormat="false" ht="12.8" hidden="false" customHeight="true" outlineLevel="0" collapsed="false">
      <c r="Y2267" s="45"/>
      <c r="Z2267" s="46" t="str">
        <f aca="false">IF(B2267="","",(IFERROR(VLOOKUP(H2267,Dados!A$3:B$15000,2,0),"Não Encontrado")))</f>
        <v/>
      </c>
      <c r="AA2267" s="46" t="str">
        <f aca="false">IF(B2267="","",(IFERROR(VLOOKUP(G2267,Dados!C$3:E$15000,3,0),"Não Encontrado")))</f>
        <v/>
      </c>
      <c r="AB2267" s="46" t="str">
        <f aca="false">IFERROR(IF(Z2267&lt;&gt;"Não Encontrado",Z2267,IF(AA2267&lt;&gt;"Não Encontrado",AA2267,"")),"")</f>
        <v/>
      </c>
      <c r="AC2267" s="45" t="str">
        <f aca="false">IF(B2267="","",IF(AB2267="","NÃO","SIM"))</f>
        <v/>
      </c>
      <c r="AD2267" s="45" t="str">
        <f aca="false">IFERROR(VLOOKUP(G2267,Dados!$P$3:$R$500,3,0),"")</f>
        <v/>
      </c>
      <c r="AE2267" s="45" t="str">
        <f aca="false">IFERROR(VLOOKUP(G2267,Dados!$K$3:$L$500,2,0),"")</f>
        <v/>
      </c>
      <c r="AF2267" s="45" t="str">
        <f aca="false">IFERROR(VLOOKUP(G2267,Dados!$M$3:$N$500,2,0),"")</f>
        <v/>
      </c>
      <c r="AG2267" s="45" t="str">
        <f aca="false">IF(F2267="","",IF(AND(AD2267="",AE2267="",AF2267=""),"-",IF(AND(AD2267="BIT",AE2267="",AF2267=""),"BIT",IF(AND(AE2267="ANEXO I",AD2267="",AF2267=""),"ANEXO I",IF(AND(AF2267="ANEXO II",AD2267="",AE2267=""),"ANEXO II","Escolher")))))</f>
        <v/>
      </c>
      <c r="AH2267" s="45" t="str">
        <f aca="false">IF(AG2267&lt;&gt;"Pneus","",IFERROR(VLOOKUP(R2267,Dados!$X$2:$Z$5,3,0)*(AI2267-Q2267),VLOOKUP(D2267,Dados!$X$7:$Z$33,3,0)*(AI2267-Q2267)))</f>
        <v/>
      </c>
      <c r="AI2267" s="47" t="str">
        <f aca="false">IF(B2267="","",P2267+Q2267+O2267+M2267+L2267-N2267)</f>
        <v/>
      </c>
      <c r="AJ2267" s="48" t="str">
        <f aca="false">IFERROR(IF(AND(AC2267="SIM",AG2267="-",Y2267="REVENDA"),(AB2267/1+1)*AI2267,IF(AND(AC2267="SIM",AG2267="Pneus",Y2267="REVENDA"),(AB2267/1+1)*(AI2267-AH2267),"")),"")</f>
        <v/>
      </c>
      <c r="AK2267" s="48" t="str">
        <f aca="false">IF(AJ2267="","",AJ2267*17%)</f>
        <v/>
      </c>
      <c r="AL2267" s="48" t="str">
        <f aca="false">IFERROR(IF(AC2267="NÃO","",IF(AK2267="","",IF(E2267="Simples Nacional",BF2267,IF(T2267=0.12,U2267*0.5833337002,IF(T2267=0,AI2267*0.07,U2267))))),"")</f>
        <v/>
      </c>
      <c r="AM2267" s="47" t="str">
        <f aca="false">IFERROR(IF(AC2267="NÃO","",IF(OR(AG2267="-",AG2267="Pneus"),AK2267-AL2267,"")),"")</f>
        <v/>
      </c>
      <c r="AN2267" s="48" t="str">
        <f aca="false">IF(AND(Y2267="REVENDA",AC2267="SIM",AG2267="BIT"),((AB2267/1+1)*AI2267)*0.4117,"")</f>
        <v/>
      </c>
      <c r="AO2267" s="48" t="str">
        <f aca="false">IF(AN2267="","",AN2267*17%)</f>
        <v/>
      </c>
      <c r="AP2267" s="49" t="str">
        <f aca="false">IF(AN2267="","",IF(T2267=0.12,(U2267*0.4117)*0.4117,IF(T2267=0,(AI2267*0.07)*0.4117,U2267*0.4117)))</f>
        <v/>
      </c>
      <c r="AQ2267" s="47" t="str">
        <f aca="false">IF(AN2267="","",AO2267-AP2267)</f>
        <v/>
      </c>
      <c r="AR2267" s="50" t="str">
        <f aca="false">IFERROR(IF(AND(AC2267="SIM",Y2267="REVENDA",LEFT(AG2267,5)="ANEXO")*OR(AE2267="ANEXO I",AF2267="ANEXO II"),VLOOKUP(H2267,Dados!G:I,2,0),""),"INSERIR MVA")</f>
        <v/>
      </c>
      <c r="AS2267" s="48" t="str">
        <f aca="false">IF(LEFT(AG2267,5)="ANEXO",VLOOKUP(AG2267,Dados!$X$111:$Z$112,2,0)*(AI2267-Q2267),"")</f>
        <v/>
      </c>
      <c r="AT2267" s="48" t="str">
        <f aca="false">IFERROR(IF(AR2267="","",(AI2267*AR2267)+AI2267),"INSERIR MVA")</f>
        <v/>
      </c>
      <c r="AU2267" s="48" t="str">
        <f aca="false">IF(AT2267="","",IF(AY2267=0.04,U2267,AS2267*AY2267))</f>
        <v/>
      </c>
      <c r="AV2267" s="47" t="str">
        <f aca="false">IFERROR(IF(AU2267="","",(VLOOKUP(AG2267,Dados!$X$111:$Z$112,3,0)*AT2267*0.17)),"INSERIR MVA")</f>
        <v/>
      </c>
      <c r="AW2267" s="47" t="str">
        <f aca="false">IFERROR(IF(AR2267="","",AV2267-AU2267),"")</f>
        <v/>
      </c>
      <c r="AX2267" s="51" t="str">
        <f aca="false">IFERROR(IF(AC2267="NÃO","",IF(AM2267&lt;&gt;"",AM2267-W2267,IF(AQ2267&lt;&gt;"",AQ2267-W2267,IF(AW2267&lt;&gt;"",AW2267-W2267,"")))),"")</f>
        <v/>
      </c>
      <c r="AY2267" s="46" t="str">
        <f aca="false">IFERROR(IF(ISNA(VLOOKUP(R2267,Dados!$X$2:$Y$5,2,0)),VLOOKUP(D2267,Dados!$X$7:$Y$33,2,0),VLOOKUP(R2267,Dados!$X$2:$Y$5,2,0)),"")</f>
        <v/>
      </c>
      <c r="AZ2267" s="52" t="str">
        <f aca="false">IF(C2267="","",IF(AND(Y2267="CONSUMO",AC2267="NÃO")*OR(AG2267="-",AG2267="BIT"),IF(E2267&lt;&gt;"",(AI2267-(P2267+L2267-N2267+Q2267)*AY2267)/0.83),""))</f>
        <v/>
      </c>
      <c r="BA2267" s="51" t="str">
        <f aca="false">IF(AZ2267="","",AZ2267*0.17-((P2267+L2267-N2267+Q2267)*AY2267))</f>
        <v/>
      </c>
      <c r="BB2267" s="51" t="str">
        <f aca="false">IF(AND(Y2267="CONSUMO",AG2267="ANEXO I",AY2267&gt;4%),(AI2267-(P2267+L2267-N2267+Q2267)*0.0514)/0.83*(0.5177)*(0.17)-AI2267*0.0514,IF(AND(Y2267="CONSUMO",AG2267="ANEXO II",AY2267&gt;4%),(AI2267-(P2267+L2267-N2267+Q2267)*0.041)/0.83*(0.3295)*(0.17)-AI2267*0.041,IF(AND(Y2267="CONSUMO",AG2267="ANEXO I",AY2267=4%),(AI2267-(P2267+L2267-N2267+Q2267)*0.04)/0.83*(0.5177)*(0.17)-AI2267*0.04,IF(AND(Y2267="CONSUMO",AG2267="ANEXO II",AY2267=4%),(AI2267-(P2267+L2267-N2267+Q2267)*0.04)/0.83*(0.3295)*(0.17)-AI2267*0.04,""))))</f>
        <v/>
      </c>
      <c r="BC2267" s="51" t="str">
        <f aca="false">IF(C2267="","",IF(AND(Y2267="CONSUMO",AC2267="SIM")*OR(AG2267="-",AG2267="BIT"),IF(E2267&lt;&gt;"",(AI2267-(P2267+L2267-N2267+Q2267)*AY2267)/0.83),""))</f>
        <v/>
      </c>
      <c r="BD2267" s="51" t="str">
        <f aca="false">IF(BC2267="","",BC2267*0.17)</f>
        <v/>
      </c>
      <c r="BE2267" s="51" t="str">
        <f aca="false">IF(I2267=6908,0,IF(BC2267="","",BD2267-((P2267+L2267-N2267+Q2267)*AY2267)))</f>
        <v/>
      </c>
      <c r="BF2267" s="53" t="str">
        <f aca="false">IF(B2267="","",IF(OR(B2267="",E2267="Regime Normal"),0,(AI2267-Q2267)*VLOOKUP(R2267,Dados!$X$98:$Y$108,2,0)))</f>
        <v/>
      </c>
      <c r="BG2267" s="54" t="str">
        <f aca="false">IFERROR(VLOOKUP(I2267,Dados!$AC$27:$AD$43,2,0),IF(B2267="","",IF(D2267&lt;&gt;"MT",IF(AND(AC2267="SIM",Y2267="Revenda"),"2403",IF(AND(AC2267="SIM",Y2267="Consumo"),"2407",IF(AND(AC2267="NÃO",Y2267="Revenda"),"2102",IF(AND(AC2267="NÃO",Y2267="Consumo"),"2556",)))),REPLACE(I2267,1,1,1))))</f>
        <v/>
      </c>
    </row>
    <row r="2268" customFormat="false" ht="12.8" hidden="false" customHeight="true" outlineLevel="0" collapsed="false">
      <c r="Y2268" s="45"/>
      <c r="Z2268" s="46" t="str">
        <f aca="false">IF(B2268="","",(IFERROR(VLOOKUP(H2268,Dados!A$3:B$15000,2,0),"Não Encontrado")))</f>
        <v/>
      </c>
      <c r="AA2268" s="46" t="str">
        <f aca="false">IF(B2268="","",(IFERROR(VLOOKUP(G2268,Dados!C$3:E$15000,3,0),"Não Encontrado")))</f>
        <v/>
      </c>
      <c r="AB2268" s="46" t="str">
        <f aca="false">IFERROR(IF(Z2268&lt;&gt;"Não Encontrado",Z2268,IF(AA2268&lt;&gt;"Não Encontrado",AA2268,"")),"")</f>
        <v/>
      </c>
      <c r="AC2268" s="45" t="str">
        <f aca="false">IF(B2268="","",IF(AB2268="","NÃO","SIM"))</f>
        <v/>
      </c>
      <c r="AD2268" s="45" t="str">
        <f aca="false">IFERROR(VLOOKUP(G2268,Dados!$P$3:$R$500,3,0),"")</f>
        <v/>
      </c>
      <c r="AE2268" s="45" t="str">
        <f aca="false">IFERROR(VLOOKUP(G2268,Dados!$K$3:$L$500,2,0),"")</f>
        <v/>
      </c>
      <c r="AF2268" s="45" t="str">
        <f aca="false">IFERROR(VLOOKUP(G2268,Dados!$M$3:$N$500,2,0),"")</f>
        <v/>
      </c>
      <c r="AG2268" s="45" t="str">
        <f aca="false">IF(F2268="","",IF(AND(AD2268="",AE2268="",AF2268=""),"-",IF(AND(AD2268="BIT",AE2268="",AF2268=""),"BIT",IF(AND(AE2268="ANEXO I",AD2268="",AF2268=""),"ANEXO I",IF(AND(AF2268="ANEXO II",AD2268="",AE2268=""),"ANEXO II","Escolher")))))</f>
        <v/>
      </c>
      <c r="AH2268" s="45" t="str">
        <f aca="false">IF(AG2268&lt;&gt;"Pneus","",IFERROR(VLOOKUP(R2268,Dados!$X$2:$Z$5,3,0)*(AI2268-Q2268),VLOOKUP(D2268,Dados!$X$7:$Z$33,3,0)*(AI2268-Q2268)))</f>
        <v/>
      </c>
      <c r="AI2268" s="47" t="str">
        <f aca="false">IF(B2268="","",P2268+Q2268+O2268+M2268+L2268-N2268)</f>
        <v/>
      </c>
      <c r="AJ2268" s="48" t="str">
        <f aca="false">IFERROR(IF(AND(AC2268="SIM",AG2268="-",Y2268="REVENDA"),(AB2268/1+1)*AI2268,IF(AND(AC2268="SIM",AG2268="Pneus",Y2268="REVENDA"),(AB2268/1+1)*(AI2268-AH2268),"")),"")</f>
        <v/>
      </c>
      <c r="AK2268" s="48" t="str">
        <f aca="false">IF(AJ2268="","",AJ2268*17%)</f>
        <v/>
      </c>
      <c r="AL2268" s="48" t="str">
        <f aca="false">IFERROR(IF(AC2268="NÃO","",IF(AK2268="","",IF(E2268="Simples Nacional",BF2268,IF(T2268=0.12,U2268*0.5833337002,IF(T2268=0,AI2268*0.07,U2268))))),"")</f>
        <v/>
      </c>
      <c r="AM2268" s="47" t="str">
        <f aca="false">IFERROR(IF(AC2268="NÃO","",IF(OR(AG2268="-",AG2268="Pneus"),AK2268-AL2268,"")),"")</f>
        <v/>
      </c>
      <c r="AN2268" s="48" t="str">
        <f aca="false">IF(AND(Y2268="REVENDA",AC2268="SIM",AG2268="BIT"),((AB2268/1+1)*AI2268)*0.4117,"")</f>
        <v/>
      </c>
      <c r="AO2268" s="48" t="str">
        <f aca="false">IF(AN2268="","",AN2268*17%)</f>
        <v/>
      </c>
      <c r="AP2268" s="49" t="str">
        <f aca="false">IF(AN2268="","",IF(T2268=0.12,(U2268*0.4117)*0.4117,IF(T2268=0,(AI2268*0.07)*0.4117,U2268*0.4117)))</f>
        <v/>
      </c>
      <c r="AQ2268" s="47" t="str">
        <f aca="false">IF(AN2268="","",AO2268-AP2268)</f>
        <v/>
      </c>
      <c r="AR2268" s="50" t="str">
        <f aca="false">IFERROR(IF(AND(AC2268="SIM",Y2268="REVENDA",LEFT(AG2268,5)="ANEXO")*OR(AE2268="ANEXO I",AF2268="ANEXO II"),VLOOKUP(H2268,Dados!G:I,2,0),""),"INSERIR MVA")</f>
        <v/>
      </c>
      <c r="AS2268" s="48" t="str">
        <f aca="false">IF(LEFT(AG2268,5)="ANEXO",VLOOKUP(AG2268,Dados!$X$111:$Z$112,2,0)*(AI2268-Q2268),"")</f>
        <v/>
      </c>
      <c r="AT2268" s="48" t="str">
        <f aca="false">IFERROR(IF(AR2268="","",(AI2268*AR2268)+AI2268),"INSERIR MVA")</f>
        <v/>
      </c>
      <c r="AU2268" s="48" t="str">
        <f aca="false">IF(AT2268="","",IF(AY2268=0.04,U2268,AS2268*AY2268))</f>
        <v/>
      </c>
      <c r="AV2268" s="47" t="str">
        <f aca="false">IFERROR(IF(AU2268="","",(VLOOKUP(AG2268,Dados!$X$111:$Z$112,3,0)*AT2268*0.17)),"INSERIR MVA")</f>
        <v/>
      </c>
      <c r="AW2268" s="47" t="str">
        <f aca="false">IFERROR(IF(AR2268="","",AV2268-AU2268),"")</f>
        <v/>
      </c>
      <c r="AX2268" s="51" t="str">
        <f aca="false">IFERROR(IF(AC2268="NÃO","",IF(AM2268&lt;&gt;"",AM2268-W2268,IF(AQ2268&lt;&gt;"",AQ2268-W2268,IF(AW2268&lt;&gt;"",AW2268-W2268,"")))),"")</f>
        <v/>
      </c>
      <c r="AY2268" s="46" t="str">
        <f aca="false">IFERROR(IF(ISNA(VLOOKUP(R2268,Dados!$X$2:$Y$5,2,0)),VLOOKUP(D2268,Dados!$X$7:$Y$33,2,0),VLOOKUP(R2268,Dados!$X$2:$Y$5,2,0)),"")</f>
        <v/>
      </c>
      <c r="AZ2268" s="52" t="str">
        <f aca="false">IF(C2268="","",IF(AND(Y2268="CONSUMO",AC2268="NÃO")*OR(AG2268="-",AG2268="BIT"),IF(E2268&lt;&gt;"",(AI2268-(P2268+L2268-N2268+Q2268)*AY2268)/0.83),""))</f>
        <v/>
      </c>
      <c r="BA2268" s="51" t="str">
        <f aca="false">IF(AZ2268="","",AZ2268*0.17-((P2268+L2268-N2268+Q2268)*AY2268))</f>
        <v/>
      </c>
      <c r="BB2268" s="51" t="str">
        <f aca="false">IF(AND(Y2268="CONSUMO",AG2268="ANEXO I",AY2268&gt;4%),(AI2268-(P2268+L2268-N2268+Q2268)*0.0514)/0.83*(0.5177)*(0.17)-AI2268*0.0514,IF(AND(Y2268="CONSUMO",AG2268="ANEXO II",AY2268&gt;4%),(AI2268-(P2268+L2268-N2268+Q2268)*0.041)/0.83*(0.3295)*(0.17)-AI2268*0.041,IF(AND(Y2268="CONSUMO",AG2268="ANEXO I",AY2268=4%),(AI2268-(P2268+L2268-N2268+Q2268)*0.04)/0.83*(0.5177)*(0.17)-AI2268*0.04,IF(AND(Y2268="CONSUMO",AG2268="ANEXO II",AY2268=4%),(AI2268-(P2268+L2268-N2268+Q2268)*0.04)/0.83*(0.3295)*(0.17)-AI2268*0.04,""))))</f>
        <v/>
      </c>
      <c r="BC2268" s="51" t="str">
        <f aca="false">IF(C2268="","",IF(AND(Y2268="CONSUMO",AC2268="SIM")*OR(AG2268="-",AG2268="BIT"),IF(E2268&lt;&gt;"",(AI2268-(P2268+L2268-N2268+Q2268)*AY2268)/0.83),""))</f>
        <v/>
      </c>
      <c r="BD2268" s="51" t="str">
        <f aca="false">IF(BC2268="","",BC2268*0.17)</f>
        <v/>
      </c>
      <c r="BE2268" s="51" t="str">
        <f aca="false">IF(I2268=6908,0,IF(BC2268="","",BD2268-((P2268+L2268-N2268+Q2268)*AY2268)))</f>
        <v/>
      </c>
      <c r="BF2268" s="53" t="str">
        <f aca="false">IF(B2268="","",IF(OR(B2268="",E2268="Regime Normal"),0,(AI2268-Q2268)*VLOOKUP(R2268,Dados!$X$98:$Y$108,2,0)))</f>
        <v/>
      </c>
      <c r="BG2268" s="54" t="str">
        <f aca="false">IFERROR(VLOOKUP(I2268,Dados!$AC$27:$AD$43,2,0),IF(B2268="","",IF(D2268&lt;&gt;"MT",IF(AND(AC2268="SIM",Y2268="Revenda"),"2403",IF(AND(AC2268="SIM",Y2268="Consumo"),"2407",IF(AND(AC2268="NÃO",Y2268="Revenda"),"2102",IF(AND(AC2268="NÃO",Y2268="Consumo"),"2556",)))),REPLACE(I2268,1,1,1))))</f>
        <v/>
      </c>
    </row>
    <row r="2269" customFormat="false" ht="12.8" hidden="false" customHeight="true" outlineLevel="0" collapsed="false">
      <c r="Y2269" s="45"/>
      <c r="Z2269" s="46" t="str">
        <f aca="false">IF(B2269="","",(IFERROR(VLOOKUP(H2269,Dados!A$3:B$15000,2,0),"Não Encontrado")))</f>
        <v/>
      </c>
      <c r="AA2269" s="46" t="str">
        <f aca="false">IF(B2269="","",(IFERROR(VLOOKUP(G2269,Dados!C$3:E$15000,3,0),"Não Encontrado")))</f>
        <v/>
      </c>
      <c r="AB2269" s="46" t="str">
        <f aca="false">IFERROR(IF(Z2269&lt;&gt;"Não Encontrado",Z2269,IF(AA2269&lt;&gt;"Não Encontrado",AA2269,"")),"")</f>
        <v/>
      </c>
      <c r="AC2269" s="45" t="str">
        <f aca="false">IF(B2269="","",IF(AB2269="","NÃO","SIM"))</f>
        <v/>
      </c>
      <c r="AD2269" s="45" t="str">
        <f aca="false">IFERROR(VLOOKUP(G2269,Dados!$P$3:$R$500,3,0),"")</f>
        <v/>
      </c>
      <c r="AE2269" s="45" t="str">
        <f aca="false">IFERROR(VLOOKUP(G2269,Dados!$K$3:$L$500,2,0),"")</f>
        <v/>
      </c>
      <c r="AF2269" s="45" t="str">
        <f aca="false">IFERROR(VLOOKUP(G2269,Dados!$M$3:$N$500,2,0),"")</f>
        <v/>
      </c>
      <c r="AG2269" s="45" t="str">
        <f aca="false">IF(F2269="","",IF(AND(AD2269="",AE2269="",AF2269=""),"-",IF(AND(AD2269="BIT",AE2269="",AF2269=""),"BIT",IF(AND(AE2269="ANEXO I",AD2269="",AF2269=""),"ANEXO I",IF(AND(AF2269="ANEXO II",AD2269="",AE2269=""),"ANEXO II","Escolher")))))</f>
        <v/>
      </c>
      <c r="AH2269" s="45" t="str">
        <f aca="false">IF(AG2269&lt;&gt;"Pneus","",IFERROR(VLOOKUP(R2269,Dados!$X$2:$Z$5,3,0)*(AI2269-Q2269),VLOOKUP(D2269,Dados!$X$7:$Z$33,3,0)*(AI2269-Q2269)))</f>
        <v/>
      </c>
      <c r="AI2269" s="47" t="str">
        <f aca="false">IF(B2269="","",P2269+Q2269+O2269+M2269+L2269-N2269)</f>
        <v/>
      </c>
      <c r="AJ2269" s="48" t="str">
        <f aca="false">IFERROR(IF(AND(AC2269="SIM",AG2269="-",Y2269="REVENDA"),(AB2269/1+1)*AI2269,IF(AND(AC2269="SIM",AG2269="Pneus",Y2269="REVENDA"),(AB2269/1+1)*(AI2269-AH2269),"")),"")</f>
        <v/>
      </c>
      <c r="AK2269" s="48" t="str">
        <f aca="false">IF(AJ2269="","",AJ2269*17%)</f>
        <v/>
      </c>
      <c r="AL2269" s="48" t="str">
        <f aca="false">IFERROR(IF(AC2269="NÃO","",IF(AK2269="","",IF(E2269="Simples Nacional",BF2269,IF(T2269=0.12,U2269*0.5833337002,IF(T2269=0,AI2269*0.07,U2269))))),"")</f>
        <v/>
      </c>
      <c r="AM2269" s="47" t="str">
        <f aca="false">IFERROR(IF(AC2269="NÃO","",IF(OR(AG2269="-",AG2269="Pneus"),AK2269-AL2269,"")),"")</f>
        <v/>
      </c>
      <c r="AN2269" s="48" t="str">
        <f aca="false">IF(AND(Y2269="REVENDA",AC2269="SIM",AG2269="BIT"),((AB2269/1+1)*AI2269)*0.4117,"")</f>
        <v/>
      </c>
      <c r="AO2269" s="48" t="str">
        <f aca="false">IF(AN2269="","",AN2269*17%)</f>
        <v/>
      </c>
      <c r="AP2269" s="49" t="str">
        <f aca="false">IF(AN2269="","",IF(T2269=0.12,(U2269*0.4117)*0.4117,IF(T2269=0,(AI2269*0.07)*0.4117,U2269*0.4117)))</f>
        <v/>
      </c>
      <c r="AQ2269" s="47" t="str">
        <f aca="false">IF(AN2269="","",AO2269-AP2269)</f>
        <v/>
      </c>
      <c r="AR2269" s="50" t="str">
        <f aca="false">IFERROR(IF(AND(AC2269="SIM",Y2269="REVENDA",LEFT(AG2269,5)="ANEXO")*OR(AE2269="ANEXO I",AF2269="ANEXO II"),VLOOKUP(H2269,Dados!G:I,2,0),""),"INSERIR MVA")</f>
        <v/>
      </c>
      <c r="AS2269" s="48" t="str">
        <f aca="false">IF(LEFT(AG2269,5)="ANEXO",VLOOKUP(AG2269,Dados!$X$111:$Z$112,2,0)*(AI2269-Q2269),"")</f>
        <v/>
      </c>
      <c r="AT2269" s="48" t="str">
        <f aca="false">IFERROR(IF(AR2269="","",(AI2269*AR2269)+AI2269),"INSERIR MVA")</f>
        <v/>
      </c>
      <c r="AU2269" s="48" t="str">
        <f aca="false">IF(AT2269="","",IF(AY2269=0.04,U2269,AS2269*AY2269))</f>
        <v/>
      </c>
      <c r="AV2269" s="47" t="str">
        <f aca="false">IFERROR(IF(AU2269="","",(VLOOKUP(AG2269,Dados!$X$111:$Z$112,3,0)*AT2269*0.17)),"INSERIR MVA")</f>
        <v/>
      </c>
      <c r="AW2269" s="47" t="str">
        <f aca="false">IFERROR(IF(AR2269="","",AV2269-AU2269),"")</f>
        <v/>
      </c>
      <c r="AX2269" s="51" t="str">
        <f aca="false">IFERROR(IF(AC2269="NÃO","",IF(AM2269&lt;&gt;"",AM2269-W2269,IF(AQ2269&lt;&gt;"",AQ2269-W2269,IF(AW2269&lt;&gt;"",AW2269-W2269,"")))),"")</f>
        <v/>
      </c>
      <c r="AY2269" s="46" t="str">
        <f aca="false">IFERROR(IF(ISNA(VLOOKUP(R2269,Dados!$X$2:$Y$5,2,0)),VLOOKUP(D2269,Dados!$X$7:$Y$33,2,0),VLOOKUP(R2269,Dados!$X$2:$Y$5,2,0)),"")</f>
        <v/>
      </c>
      <c r="AZ2269" s="52" t="str">
        <f aca="false">IF(C2269="","",IF(AND(Y2269="CONSUMO",AC2269="NÃO")*OR(AG2269="-",AG2269="BIT"),IF(E2269&lt;&gt;"",(AI2269-(P2269+L2269-N2269+Q2269)*AY2269)/0.83),""))</f>
        <v/>
      </c>
      <c r="BA2269" s="51" t="str">
        <f aca="false">IF(AZ2269="","",AZ2269*0.17-((P2269+L2269-N2269+Q2269)*AY2269))</f>
        <v/>
      </c>
      <c r="BB2269" s="51" t="str">
        <f aca="false">IF(AND(Y2269="CONSUMO",AG2269="ANEXO I",AY2269&gt;4%),(AI2269-(P2269+L2269-N2269+Q2269)*0.0514)/0.83*(0.5177)*(0.17)-AI2269*0.0514,IF(AND(Y2269="CONSUMO",AG2269="ANEXO II",AY2269&gt;4%),(AI2269-(P2269+L2269-N2269+Q2269)*0.041)/0.83*(0.3295)*(0.17)-AI2269*0.041,IF(AND(Y2269="CONSUMO",AG2269="ANEXO I",AY2269=4%),(AI2269-(P2269+L2269-N2269+Q2269)*0.04)/0.83*(0.5177)*(0.17)-AI2269*0.04,IF(AND(Y2269="CONSUMO",AG2269="ANEXO II",AY2269=4%),(AI2269-(P2269+L2269-N2269+Q2269)*0.04)/0.83*(0.3295)*(0.17)-AI2269*0.04,""))))</f>
        <v/>
      </c>
      <c r="BC2269" s="51" t="str">
        <f aca="false">IF(C2269="","",IF(AND(Y2269="CONSUMO",AC2269="SIM")*OR(AG2269="-",AG2269="BIT"),IF(E2269&lt;&gt;"",(AI2269-(P2269+L2269-N2269+Q2269)*AY2269)/0.83),""))</f>
        <v/>
      </c>
      <c r="BD2269" s="51" t="str">
        <f aca="false">IF(BC2269="","",BC2269*0.17)</f>
        <v/>
      </c>
      <c r="BE2269" s="51" t="str">
        <f aca="false">IF(I2269=6908,0,IF(BC2269="","",BD2269-((P2269+L2269-N2269+Q2269)*AY2269)))</f>
        <v/>
      </c>
      <c r="BF2269" s="53" t="str">
        <f aca="false">IF(B2269="","",IF(OR(B2269="",E2269="Regime Normal"),0,(AI2269-Q2269)*VLOOKUP(R2269,Dados!$X$98:$Y$108,2,0)))</f>
        <v/>
      </c>
      <c r="BG2269" s="54" t="str">
        <f aca="false">IFERROR(VLOOKUP(I2269,Dados!$AC$27:$AD$43,2,0),IF(B2269="","",IF(D2269&lt;&gt;"MT",IF(AND(AC2269="SIM",Y2269="Revenda"),"2403",IF(AND(AC2269="SIM",Y2269="Consumo"),"2407",IF(AND(AC2269="NÃO",Y2269="Revenda"),"2102",IF(AND(AC2269="NÃO",Y2269="Consumo"),"2556",)))),REPLACE(I2269,1,1,1))))</f>
        <v/>
      </c>
    </row>
    <row r="2270" customFormat="false" ht="12.8" hidden="false" customHeight="true" outlineLevel="0" collapsed="false">
      <c r="Y2270" s="45"/>
      <c r="Z2270" s="46" t="str">
        <f aca="false">IF(B2270="","",(IFERROR(VLOOKUP(H2270,Dados!A$3:B$15000,2,0),"Não Encontrado")))</f>
        <v/>
      </c>
      <c r="AA2270" s="46" t="str">
        <f aca="false">IF(B2270="","",(IFERROR(VLOOKUP(G2270,Dados!C$3:E$15000,3,0),"Não Encontrado")))</f>
        <v/>
      </c>
      <c r="AB2270" s="46" t="str">
        <f aca="false">IFERROR(IF(Z2270&lt;&gt;"Não Encontrado",Z2270,IF(AA2270&lt;&gt;"Não Encontrado",AA2270,"")),"")</f>
        <v/>
      </c>
      <c r="AC2270" s="45" t="str">
        <f aca="false">IF(B2270="","",IF(AB2270="","NÃO","SIM"))</f>
        <v/>
      </c>
      <c r="AD2270" s="45" t="str">
        <f aca="false">IFERROR(VLOOKUP(G2270,Dados!$P$3:$R$500,3,0),"")</f>
        <v/>
      </c>
      <c r="AE2270" s="45" t="str">
        <f aca="false">IFERROR(VLOOKUP(G2270,Dados!$K$3:$L$500,2,0),"")</f>
        <v/>
      </c>
      <c r="AF2270" s="45" t="str">
        <f aca="false">IFERROR(VLOOKUP(G2270,Dados!$M$3:$N$500,2,0),"")</f>
        <v/>
      </c>
      <c r="AG2270" s="45" t="str">
        <f aca="false">IF(F2270="","",IF(AND(AD2270="",AE2270="",AF2270=""),"-",IF(AND(AD2270="BIT",AE2270="",AF2270=""),"BIT",IF(AND(AE2270="ANEXO I",AD2270="",AF2270=""),"ANEXO I",IF(AND(AF2270="ANEXO II",AD2270="",AE2270=""),"ANEXO II","Escolher")))))</f>
        <v/>
      </c>
      <c r="AH2270" s="45" t="str">
        <f aca="false">IF(AG2270&lt;&gt;"Pneus","",IFERROR(VLOOKUP(R2270,Dados!$X$2:$Z$5,3,0)*(AI2270-Q2270),VLOOKUP(D2270,Dados!$X$7:$Z$33,3,0)*(AI2270-Q2270)))</f>
        <v/>
      </c>
      <c r="AI2270" s="47" t="str">
        <f aca="false">IF(B2270="","",P2270+Q2270+O2270+M2270+L2270-N2270)</f>
        <v/>
      </c>
      <c r="AJ2270" s="48" t="str">
        <f aca="false">IFERROR(IF(AND(AC2270="SIM",AG2270="-",Y2270="REVENDA"),(AB2270/1+1)*AI2270,IF(AND(AC2270="SIM",AG2270="Pneus",Y2270="REVENDA"),(AB2270/1+1)*(AI2270-AH2270),"")),"")</f>
        <v/>
      </c>
      <c r="AK2270" s="48" t="str">
        <f aca="false">IF(AJ2270="","",AJ2270*17%)</f>
        <v/>
      </c>
      <c r="AL2270" s="48" t="str">
        <f aca="false">IFERROR(IF(AC2270="NÃO","",IF(AK2270="","",IF(E2270="Simples Nacional",BF2270,IF(T2270=0.12,U2270*0.5833337002,IF(T2270=0,AI2270*0.07,U2270))))),"")</f>
        <v/>
      </c>
      <c r="AM2270" s="47" t="str">
        <f aca="false">IFERROR(IF(AC2270="NÃO","",IF(OR(AG2270="-",AG2270="Pneus"),AK2270-AL2270,"")),"")</f>
        <v/>
      </c>
      <c r="AN2270" s="48" t="str">
        <f aca="false">IF(AND(Y2270="REVENDA",AC2270="SIM",AG2270="BIT"),((AB2270/1+1)*AI2270)*0.4117,"")</f>
        <v/>
      </c>
      <c r="AO2270" s="48" t="str">
        <f aca="false">IF(AN2270="","",AN2270*17%)</f>
        <v/>
      </c>
      <c r="AP2270" s="49" t="str">
        <f aca="false">IF(AN2270="","",IF(T2270=0.12,(U2270*0.4117)*0.4117,IF(T2270=0,(AI2270*0.07)*0.4117,U2270*0.4117)))</f>
        <v/>
      </c>
      <c r="AQ2270" s="47" t="str">
        <f aca="false">IF(AN2270="","",AO2270-AP2270)</f>
        <v/>
      </c>
      <c r="AR2270" s="50" t="str">
        <f aca="false">IFERROR(IF(AND(AC2270="SIM",Y2270="REVENDA",LEFT(AG2270,5)="ANEXO")*OR(AE2270="ANEXO I",AF2270="ANEXO II"),VLOOKUP(H2270,Dados!G:I,2,0),""),"INSERIR MVA")</f>
        <v/>
      </c>
      <c r="AS2270" s="48" t="str">
        <f aca="false">IF(LEFT(AG2270,5)="ANEXO",VLOOKUP(AG2270,Dados!$X$111:$Z$112,2,0)*(AI2270-Q2270),"")</f>
        <v/>
      </c>
      <c r="AT2270" s="48" t="str">
        <f aca="false">IFERROR(IF(AR2270="","",(AI2270*AR2270)+AI2270),"INSERIR MVA")</f>
        <v/>
      </c>
      <c r="AU2270" s="48" t="str">
        <f aca="false">IF(AT2270="","",IF(AY2270=0.04,U2270,AS2270*AY2270))</f>
        <v/>
      </c>
      <c r="AV2270" s="47" t="str">
        <f aca="false">IFERROR(IF(AU2270="","",(VLOOKUP(AG2270,Dados!$X$111:$Z$112,3,0)*AT2270*0.17)),"INSERIR MVA")</f>
        <v/>
      </c>
      <c r="AW2270" s="47" t="str">
        <f aca="false">IFERROR(IF(AR2270="","",AV2270-AU2270),"")</f>
        <v/>
      </c>
      <c r="AX2270" s="51" t="str">
        <f aca="false">IFERROR(IF(AC2270="NÃO","",IF(AM2270&lt;&gt;"",AM2270-W2270,IF(AQ2270&lt;&gt;"",AQ2270-W2270,IF(AW2270&lt;&gt;"",AW2270-W2270,"")))),"")</f>
        <v/>
      </c>
      <c r="AY2270" s="46" t="str">
        <f aca="false">IFERROR(IF(ISNA(VLOOKUP(R2270,Dados!$X$2:$Y$5,2,0)),VLOOKUP(D2270,Dados!$X$7:$Y$33,2,0),VLOOKUP(R2270,Dados!$X$2:$Y$5,2,0)),"")</f>
        <v/>
      </c>
      <c r="AZ2270" s="52" t="str">
        <f aca="false">IF(C2270="","",IF(AND(Y2270="CONSUMO",AC2270="NÃO")*OR(AG2270="-",AG2270="BIT"),IF(E2270&lt;&gt;"",(AI2270-(P2270+L2270-N2270+Q2270)*AY2270)/0.83),""))</f>
        <v/>
      </c>
      <c r="BA2270" s="51" t="str">
        <f aca="false">IF(AZ2270="","",AZ2270*0.17-((P2270+L2270-N2270+Q2270)*AY2270))</f>
        <v/>
      </c>
      <c r="BB2270" s="51" t="str">
        <f aca="false">IF(AND(Y2270="CONSUMO",AG2270="ANEXO I",AY2270&gt;4%),(AI2270-(P2270+L2270-N2270+Q2270)*0.0514)/0.83*(0.5177)*(0.17)-AI2270*0.0514,IF(AND(Y2270="CONSUMO",AG2270="ANEXO II",AY2270&gt;4%),(AI2270-(P2270+L2270-N2270+Q2270)*0.041)/0.83*(0.3295)*(0.17)-AI2270*0.041,IF(AND(Y2270="CONSUMO",AG2270="ANEXO I",AY2270=4%),(AI2270-(P2270+L2270-N2270+Q2270)*0.04)/0.83*(0.5177)*(0.17)-AI2270*0.04,IF(AND(Y2270="CONSUMO",AG2270="ANEXO II",AY2270=4%),(AI2270-(P2270+L2270-N2270+Q2270)*0.04)/0.83*(0.3295)*(0.17)-AI2270*0.04,""))))</f>
        <v/>
      </c>
      <c r="BC2270" s="51" t="str">
        <f aca="false">IF(C2270="","",IF(AND(Y2270="CONSUMO",AC2270="SIM")*OR(AG2270="-",AG2270="BIT"),IF(E2270&lt;&gt;"",(AI2270-(P2270+L2270-N2270+Q2270)*AY2270)/0.83),""))</f>
        <v/>
      </c>
      <c r="BD2270" s="51" t="str">
        <f aca="false">IF(BC2270="","",BC2270*0.17)</f>
        <v/>
      </c>
      <c r="BE2270" s="51" t="str">
        <f aca="false">IF(I2270=6908,0,IF(BC2270="","",BD2270-((P2270+L2270-N2270+Q2270)*AY2270)))</f>
        <v/>
      </c>
      <c r="BF2270" s="53" t="str">
        <f aca="false">IF(B2270="","",IF(OR(B2270="",E2270="Regime Normal"),0,(AI2270-Q2270)*VLOOKUP(R2270,Dados!$X$98:$Y$108,2,0)))</f>
        <v/>
      </c>
      <c r="BG2270" s="54" t="str">
        <f aca="false">IFERROR(VLOOKUP(I2270,Dados!$AC$27:$AD$43,2,0),IF(B2270="","",IF(D2270&lt;&gt;"MT",IF(AND(AC2270="SIM",Y2270="Revenda"),"2403",IF(AND(AC2270="SIM",Y2270="Consumo"),"2407",IF(AND(AC2270="NÃO",Y2270="Revenda"),"2102",IF(AND(AC2270="NÃO",Y2270="Consumo"),"2556",)))),REPLACE(I2270,1,1,1))))</f>
        <v/>
      </c>
    </row>
    <row r="2271" customFormat="false" ht="12.8" hidden="false" customHeight="true" outlineLevel="0" collapsed="false">
      <c r="Y2271" s="45"/>
      <c r="Z2271" s="46" t="str">
        <f aca="false">IF(B2271="","",(IFERROR(VLOOKUP(H2271,Dados!A$3:B$15000,2,0),"Não Encontrado")))</f>
        <v/>
      </c>
      <c r="AA2271" s="46" t="str">
        <f aca="false">IF(B2271="","",(IFERROR(VLOOKUP(G2271,Dados!C$3:E$15000,3,0),"Não Encontrado")))</f>
        <v/>
      </c>
      <c r="AB2271" s="46" t="str">
        <f aca="false">IFERROR(IF(Z2271&lt;&gt;"Não Encontrado",Z2271,IF(AA2271&lt;&gt;"Não Encontrado",AA2271,"")),"")</f>
        <v/>
      </c>
      <c r="AC2271" s="45" t="str">
        <f aca="false">IF(B2271="","",IF(AB2271="","NÃO","SIM"))</f>
        <v/>
      </c>
      <c r="AD2271" s="45" t="str">
        <f aca="false">IFERROR(VLOOKUP(G2271,Dados!$P$3:$R$500,3,0),"")</f>
        <v/>
      </c>
      <c r="AE2271" s="45" t="str">
        <f aca="false">IFERROR(VLOOKUP(G2271,Dados!$K$3:$L$500,2,0),"")</f>
        <v/>
      </c>
      <c r="AF2271" s="45" t="str">
        <f aca="false">IFERROR(VLOOKUP(G2271,Dados!$M$3:$N$500,2,0),"")</f>
        <v/>
      </c>
      <c r="AG2271" s="45" t="str">
        <f aca="false">IF(F2271="","",IF(AND(AD2271="",AE2271="",AF2271=""),"-",IF(AND(AD2271="BIT",AE2271="",AF2271=""),"BIT",IF(AND(AE2271="ANEXO I",AD2271="",AF2271=""),"ANEXO I",IF(AND(AF2271="ANEXO II",AD2271="",AE2271=""),"ANEXO II","Escolher")))))</f>
        <v/>
      </c>
      <c r="AH2271" s="45" t="str">
        <f aca="false">IF(AG2271&lt;&gt;"Pneus","",IFERROR(VLOOKUP(R2271,Dados!$X$2:$Z$5,3,0)*(AI2271-Q2271),VLOOKUP(D2271,Dados!$X$7:$Z$33,3,0)*(AI2271-Q2271)))</f>
        <v/>
      </c>
      <c r="AI2271" s="47" t="str">
        <f aca="false">IF(B2271="","",P2271+Q2271+O2271+M2271+L2271-N2271)</f>
        <v/>
      </c>
      <c r="AJ2271" s="48" t="str">
        <f aca="false">IFERROR(IF(AND(AC2271="SIM",AG2271="-",Y2271="REVENDA"),(AB2271/1+1)*AI2271,IF(AND(AC2271="SIM",AG2271="Pneus",Y2271="REVENDA"),(AB2271/1+1)*(AI2271-AH2271),"")),"")</f>
        <v/>
      </c>
      <c r="AK2271" s="48" t="str">
        <f aca="false">IF(AJ2271="","",AJ2271*17%)</f>
        <v/>
      </c>
      <c r="AL2271" s="48" t="str">
        <f aca="false">IFERROR(IF(AC2271="NÃO","",IF(AK2271="","",IF(E2271="Simples Nacional",BF2271,IF(T2271=0.12,U2271*0.5833337002,IF(T2271=0,AI2271*0.07,U2271))))),"")</f>
        <v/>
      </c>
      <c r="AM2271" s="47" t="str">
        <f aca="false">IFERROR(IF(AC2271="NÃO","",IF(OR(AG2271="-",AG2271="Pneus"),AK2271-AL2271,"")),"")</f>
        <v/>
      </c>
      <c r="AN2271" s="48" t="str">
        <f aca="false">IF(AND(Y2271="REVENDA",AC2271="SIM",AG2271="BIT"),((AB2271/1+1)*AI2271)*0.4117,"")</f>
        <v/>
      </c>
      <c r="AO2271" s="48" t="str">
        <f aca="false">IF(AN2271="","",AN2271*17%)</f>
        <v/>
      </c>
      <c r="AP2271" s="49" t="str">
        <f aca="false">IF(AN2271="","",IF(T2271=0.12,(U2271*0.4117)*0.4117,IF(T2271=0,(AI2271*0.07)*0.4117,U2271*0.4117)))</f>
        <v/>
      </c>
      <c r="AQ2271" s="47" t="str">
        <f aca="false">IF(AN2271="","",AO2271-AP2271)</f>
        <v/>
      </c>
      <c r="AR2271" s="50" t="str">
        <f aca="false">IFERROR(IF(AND(AC2271="SIM",Y2271="REVENDA",LEFT(AG2271,5)="ANEXO")*OR(AE2271="ANEXO I",AF2271="ANEXO II"),VLOOKUP(H2271,Dados!G:I,2,0),""),"INSERIR MVA")</f>
        <v/>
      </c>
      <c r="AS2271" s="48" t="str">
        <f aca="false">IF(LEFT(AG2271,5)="ANEXO",VLOOKUP(AG2271,Dados!$X$111:$Z$112,2,0)*(AI2271-Q2271),"")</f>
        <v/>
      </c>
      <c r="AT2271" s="48" t="str">
        <f aca="false">IFERROR(IF(AR2271="","",(AI2271*AR2271)+AI2271),"INSERIR MVA")</f>
        <v/>
      </c>
      <c r="AU2271" s="48" t="str">
        <f aca="false">IF(AT2271="","",IF(AY2271=0.04,U2271,AS2271*AY2271))</f>
        <v/>
      </c>
      <c r="AV2271" s="47" t="str">
        <f aca="false">IFERROR(IF(AU2271="","",(VLOOKUP(AG2271,Dados!$X$111:$Z$112,3,0)*AT2271*0.17)),"INSERIR MVA")</f>
        <v/>
      </c>
      <c r="AW2271" s="47" t="str">
        <f aca="false">IFERROR(IF(AR2271="","",AV2271-AU2271),"")</f>
        <v/>
      </c>
      <c r="AX2271" s="51" t="str">
        <f aca="false">IFERROR(IF(AC2271="NÃO","",IF(AM2271&lt;&gt;"",AM2271-W2271,IF(AQ2271&lt;&gt;"",AQ2271-W2271,IF(AW2271&lt;&gt;"",AW2271-W2271,"")))),"")</f>
        <v/>
      </c>
      <c r="AY2271" s="46" t="str">
        <f aca="false">IFERROR(IF(ISNA(VLOOKUP(R2271,Dados!$X$2:$Y$5,2,0)),VLOOKUP(D2271,Dados!$X$7:$Y$33,2,0),VLOOKUP(R2271,Dados!$X$2:$Y$5,2,0)),"")</f>
        <v/>
      </c>
      <c r="AZ2271" s="52" t="str">
        <f aca="false">IF(C2271="","",IF(AND(Y2271="CONSUMO",AC2271="NÃO")*OR(AG2271="-",AG2271="BIT"),IF(E2271&lt;&gt;"",(AI2271-(P2271+L2271-N2271+Q2271)*AY2271)/0.83),""))</f>
        <v/>
      </c>
      <c r="BA2271" s="51" t="str">
        <f aca="false">IF(AZ2271="","",AZ2271*0.17-((P2271+L2271-N2271+Q2271)*AY2271))</f>
        <v/>
      </c>
      <c r="BB2271" s="51" t="str">
        <f aca="false">IF(AND(Y2271="CONSUMO",AG2271="ANEXO I",AY2271&gt;4%),(AI2271-(P2271+L2271-N2271+Q2271)*0.0514)/0.83*(0.5177)*(0.17)-AI2271*0.0514,IF(AND(Y2271="CONSUMO",AG2271="ANEXO II",AY2271&gt;4%),(AI2271-(P2271+L2271-N2271+Q2271)*0.041)/0.83*(0.3295)*(0.17)-AI2271*0.041,IF(AND(Y2271="CONSUMO",AG2271="ANEXO I",AY2271=4%),(AI2271-(P2271+L2271-N2271+Q2271)*0.04)/0.83*(0.5177)*(0.17)-AI2271*0.04,IF(AND(Y2271="CONSUMO",AG2271="ANEXO II",AY2271=4%),(AI2271-(P2271+L2271-N2271+Q2271)*0.04)/0.83*(0.3295)*(0.17)-AI2271*0.04,""))))</f>
        <v/>
      </c>
      <c r="BC2271" s="51" t="str">
        <f aca="false">IF(C2271="","",IF(AND(Y2271="CONSUMO",AC2271="SIM")*OR(AG2271="-",AG2271="BIT"),IF(E2271&lt;&gt;"",(AI2271-(P2271+L2271-N2271+Q2271)*AY2271)/0.83),""))</f>
        <v/>
      </c>
      <c r="BD2271" s="51" t="str">
        <f aca="false">IF(BC2271="","",BC2271*0.17)</f>
        <v/>
      </c>
      <c r="BE2271" s="51" t="str">
        <f aca="false">IF(I2271=6908,0,IF(BC2271="","",BD2271-((P2271+L2271-N2271+Q2271)*AY2271)))</f>
        <v/>
      </c>
      <c r="BF2271" s="53" t="str">
        <f aca="false">IF(B2271="","",IF(OR(B2271="",E2271="Regime Normal"),0,(AI2271-Q2271)*VLOOKUP(R2271,Dados!$X$98:$Y$108,2,0)))</f>
        <v/>
      </c>
      <c r="BG2271" s="54" t="str">
        <f aca="false">IFERROR(VLOOKUP(I2271,Dados!$AC$27:$AD$43,2,0),IF(B2271="","",IF(D2271&lt;&gt;"MT",IF(AND(AC2271="SIM",Y2271="Revenda"),"2403",IF(AND(AC2271="SIM",Y2271="Consumo"),"2407",IF(AND(AC2271="NÃO",Y2271="Revenda"),"2102",IF(AND(AC2271="NÃO",Y2271="Consumo"),"2556",)))),REPLACE(I2271,1,1,1))))</f>
        <v/>
      </c>
    </row>
    <row r="2272" customFormat="false" ht="12.8" hidden="false" customHeight="true" outlineLevel="0" collapsed="false">
      <c r="Y2272" s="45"/>
      <c r="Z2272" s="46" t="str">
        <f aca="false">IF(B2272="","",(IFERROR(VLOOKUP(H2272,Dados!A$3:B$15000,2,0),"Não Encontrado")))</f>
        <v/>
      </c>
      <c r="AA2272" s="46" t="str">
        <f aca="false">IF(B2272="","",(IFERROR(VLOOKUP(G2272,Dados!C$3:E$15000,3,0),"Não Encontrado")))</f>
        <v/>
      </c>
      <c r="AB2272" s="46" t="str">
        <f aca="false">IFERROR(IF(Z2272&lt;&gt;"Não Encontrado",Z2272,IF(AA2272&lt;&gt;"Não Encontrado",AA2272,"")),"")</f>
        <v/>
      </c>
      <c r="AC2272" s="45" t="str">
        <f aca="false">IF(B2272="","",IF(AB2272="","NÃO","SIM"))</f>
        <v/>
      </c>
      <c r="AD2272" s="45" t="str">
        <f aca="false">IFERROR(VLOOKUP(G2272,Dados!$P$3:$R$500,3,0),"")</f>
        <v/>
      </c>
      <c r="AE2272" s="45" t="str">
        <f aca="false">IFERROR(VLOOKUP(G2272,Dados!$K$3:$L$500,2,0),"")</f>
        <v/>
      </c>
      <c r="AF2272" s="45" t="str">
        <f aca="false">IFERROR(VLOOKUP(G2272,Dados!$M$3:$N$500,2,0),"")</f>
        <v/>
      </c>
      <c r="AG2272" s="45" t="str">
        <f aca="false">IF(F2272="","",IF(AND(AD2272="",AE2272="",AF2272=""),"-",IF(AND(AD2272="BIT",AE2272="",AF2272=""),"BIT",IF(AND(AE2272="ANEXO I",AD2272="",AF2272=""),"ANEXO I",IF(AND(AF2272="ANEXO II",AD2272="",AE2272=""),"ANEXO II","Escolher")))))</f>
        <v/>
      </c>
      <c r="AH2272" s="45" t="str">
        <f aca="false">IF(AG2272&lt;&gt;"Pneus","",IFERROR(VLOOKUP(R2272,Dados!$X$2:$Z$5,3,0)*(AI2272-Q2272),VLOOKUP(D2272,Dados!$X$7:$Z$33,3,0)*(AI2272-Q2272)))</f>
        <v/>
      </c>
      <c r="AI2272" s="47" t="str">
        <f aca="false">IF(B2272="","",P2272+Q2272+O2272+M2272+L2272-N2272)</f>
        <v/>
      </c>
      <c r="AJ2272" s="48" t="str">
        <f aca="false">IFERROR(IF(AND(AC2272="SIM",AG2272="-",Y2272="REVENDA"),(AB2272/1+1)*AI2272,IF(AND(AC2272="SIM",AG2272="Pneus",Y2272="REVENDA"),(AB2272/1+1)*(AI2272-AH2272),"")),"")</f>
        <v/>
      </c>
      <c r="AK2272" s="48" t="str">
        <f aca="false">IF(AJ2272="","",AJ2272*17%)</f>
        <v/>
      </c>
      <c r="AL2272" s="48" t="str">
        <f aca="false">IFERROR(IF(AC2272="NÃO","",IF(AK2272="","",IF(E2272="Simples Nacional",BF2272,IF(T2272=0.12,U2272*0.5833337002,IF(T2272=0,AI2272*0.07,U2272))))),"")</f>
        <v/>
      </c>
      <c r="AM2272" s="47" t="str">
        <f aca="false">IFERROR(IF(AC2272="NÃO","",IF(OR(AG2272="-",AG2272="Pneus"),AK2272-AL2272,"")),"")</f>
        <v/>
      </c>
      <c r="AN2272" s="48" t="str">
        <f aca="false">IF(AND(Y2272="REVENDA",AC2272="SIM",AG2272="BIT"),((AB2272/1+1)*AI2272)*0.4117,"")</f>
        <v/>
      </c>
      <c r="AO2272" s="48" t="str">
        <f aca="false">IF(AN2272="","",AN2272*17%)</f>
        <v/>
      </c>
      <c r="AP2272" s="49" t="str">
        <f aca="false">IF(AN2272="","",IF(T2272=0.12,(U2272*0.4117)*0.4117,IF(T2272=0,(AI2272*0.07)*0.4117,U2272*0.4117)))</f>
        <v/>
      </c>
      <c r="AQ2272" s="47" t="str">
        <f aca="false">IF(AN2272="","",AO2272-AP2272)</f>
        <v/>
      </c>
      <c r="AR2272" s="50" t="str">
        <f aca="false">IFERROR(IF(AND(AC2272="SIM",Y2272="REVENDA",LEFT(AG2272,5)="ANEXO")*OR(AE2272="ANEXO I",AF2272="ANEXO II"),VLOOKUP(H2272,Dados!G:I,2,0),""),"INSERIR MVA")</f>
        <v/>
      </c>
      <c r="AS2272" s="48" t="str">
        <f aca="false">IF(LEFT(AG2272,5)="ANEXO",VLOOKUP(AG2272,Dados!$X$111:$Z$112,2,0)*(AI2272-Q2272),"")</f>
        <v/>
      </c>
      <c r="AT2272" s="48" t="str">
        <f aca="false">IFERROR(IF(AR2272="","",(AI2272*AR2272)+AI2272),"INSERIR MVA")</f>
        <v/>
      </c>
      <c r="AU2272" s="48" t="str">
        <f aca="false">IF(AT2272="","",IF(AY2272=0.04,U2272,AS2272*AY2272))</f>
        <v/>
      </c>
      <c r="AV2272" s="47" t="str">
        <f aca="false">IFERROR(IF(AU2272="","",(VLOOKUP(AG2272,Dados!$X$111:$Z$112,3,0)*AT2272*0.17)),"INSERIR MVA")</f>
        <v/>
      </c>
      <c r="AW2272" s="47" t="str">
        <f aca="false">IFERROR(IF(AR2272="","",AV2272-AU2272),"")</f>
        <v/>
      </c>
      <c r="AX2272" s="51" t="str">
        <f aca="false">IFERROR(IF(AC2272="NÃO","",IF(AM2272&lt;&gt;"",AM2272-W2272,IF(AQ2272&lt;&gt;"",AQ2272-W2272,IF(AW2272&lt;&gt;"",AW2272-W2272,"")))),"")</f>
        <v/>
      </c>
      <c r="AY2272" s="46" t="str">
        <f aca="false">IFERROR(IF(ISNA(VLOOKUP(R2272,Dados!$X$2:$Y$5,2,0)),VLOOKUP(D2272,Dados!$X$7:$Y$33,2,0),VLOOKUP(R2272,Dados!$X$2:$Y$5,2,0)),"")</f>
        <v/>
      </c>
      <c r="AZ2272" s="52" t="str">
        <f aca="false">IF(C2272="","",IF(AND(Y2272="CONSUMO",AC2272="NÃO")*OR(AG2272="-",AG2272="BIT"),IF(E2272&lt;&gt;"",(AI2272-(P2272+L2272-N2272+Q2272)*AY2272)/0.83),""))</f>
        <v/>
      </c>
      <c r="BA2272" s="51" t="str">
        <f aca="false">IF(AZ2272="","",AZ2272*0.17-((P2272+L2272-N2272+Q2272)*AY2272))</f>
        <v/>
      </c>
      <c r="BB2272" s="51" t="str">
        <f aca="false">IF(AND(Y2272="CONSUMO",AG2272="ANEXO I",AY2272&gt;4%),(AI2272-(P2272+L2272-N2272+Q2272)*0.0514)/0.83*(0.5177)*(0.17)-AI2272*0.0514,IF(AND(Y2272="CONSUMO",AG2272="ANEXO II",AY2272&gt;4%),(AI2272-(P2272+L2272-N2272+Q2272)*0.041)/0.83*(0.3295)*(0.17)-AI2272*0.041,IF(AND(Y2272="CONSUMO",AG2272="ANEXO I",AY2272=4%),(AI2272-(P2272+L2272-N2272+Q2272)*0.04)/0.83*(0.5177)*(0.17)-AI2272*0.04,IF(AND(Y2272="CONSUMO",AG2272="ANEXO II",AY2272=4%),(AI2272-(P2272+L2272-N2272+Q2272)*0.04)/0.83*(0.3295)*(0.17)-AI2272*0.04,""))))</f>
        <v/>
      </c>
      <c r="BC2272" s="51" t="str">
        <f aca="false">IF(C2272="","",IF(AND(Y2272="CONSUMO",AC2272="SIM")*OR(AG2272="-",AG2272="BIT"),IF(E2272&lt;&gt;"",(AI2272-(P2272+L2272-N2272+Q2272)*AY2272)/0.83),""))</f>
        <v/>
      </c>
      <c r="BD2272" s="51" t="str">
        <f aca="false">IF(BC2272="","",BC2272*0.17)</f>
        <v/>
      </c>
      <c r="BE2272" s="51" t="str">
        <f aca="false">IF(I2272=6908,0,IF(BC2272="","",BD2272-((P2272+L2272-N2272+Q2272)*AY2272)))</f>
        <v/>
      </c>
      <c r="BF2272" s="53" t="str">
        <f aca="false">IF(B2272="","",IF(OR(B2272="",E2272="Regime Normal"),0,(AI2272-Q2272)*VLOOKUP(R2272,Dados!$X$98:$Y$108,2,0)))</f>
        <v/>
      </c>
      <c r="BG2272" s="54" t="str">
        <f aca="false">IFERROR(VLOOKUP(I2272,Dados!$AC$27:$AD$43,2,0),IF(B2272="","",IF(D2272&lt;&gt;"MT",IF(AND(AC2272="SIM",Y2272="Revenda"),"2403",IF(AND(AC2272="SIM",Y2272="Consumo"),"2407",IF(AND(AC2272="NÃO",Y2272="Revenda"),"2102",IF(AND(AC2272="NÃO",Y2272="Consumo"),"2556",)))),REPLACE(I2272,1,1,1))))</f>
        <v/>
      </c>
    </row>
    <row r="2273" customFormat="false" ht="12.8" hidden="false" customHeight="true" outlineLevel="0" collapsed="false">
      <c r="Y2273" s="45"/>
      <c r="Z2273" s="46" t="str">
        <f aca="false">IF(B2273="","",(IFERROR(VLOOKUP(H2273,Dados!A$3:B$15000,2,0),"Não Encontrado")))</f>
        <v/>
      </c>
      <c r="AA2273" s="46" t="str">
        <f aca="false">IF(B2273="","",(IFERROR(VLOOKUP(G2273,Dados!C$3:E$15000,3,0),"Não Encontrado")))</f>
        <v/>
      </c>
      <c r="AB2273" s="46" t="str">
        <f aca="false">IFERROR(IF(Z2273&lt;&gt;"Não Encontrado",Z2273,IF(AA2273&lt;&gt;"Não Encontrado",AA2273,"")),"")</f>
        <v/>
      </c>
      <c r="AC2273" s="45" t="str">
        <f aca="false">IF(B2273="","",IF(AB2273="","NÃO","SIM"))</f>
        <v/>
      </c>
      <c r="AD2273" s="45" t="str">
        <f aca="false">IFERROR(VLOOKUP(G2273,Dados!$P$3:$R$500,3,0),"")</f>
        <v/>
      </c>
      <c r="AE2273" s="45" t="str">
        <f aca="false">IFERROR(VLOOKUP(G2273,Dados!$K$3:$L$500,2,0),"")</f>
        <v/>
      </c>
      <c r="AF2273" s="45" t="str">
        <f aca="false">IFERROR(VLOOKUP(G2273,Dados!$M$3:$N$500,2,0),"")</f>
        <v/>
      </c>
      <c r="AG2273" s="45" t="str">
        <f aca="false">IF(F2273="","",IF(AND(AD2273="",AE2273="",AF2273=""),"-",IF(AND(AD2273="BIT",AE2273="",AF2273=""),"BIT",IF(AND(AE2273="ANEXO I",AD2273="",AF2273=""),"ANEXO I",IF(AND(AF2273="ANEXO II",AD2273="",AE2273=""),"ANEXO II","Escolher")))))</f>
        <v/>
      </c>
      <c r="AH2273" s="45" t="str">
        <f aca="false">IF(AG2273&lt;&gt;"Pneus","",IFERROR(VLOOKUP(R2273,Dados!$X$2:$Z$5,3,0)*(AI2273-Q2273),VLOOKUP(D2273,Dados!$X$7:$Z$33,3,0)*(AI2273-Q2273)))</f>
        <v/>
      </c>
      <c r="AI2273" s="47" t="str">
        <f aca="false">IF(B2273="","",P2273+Q2273+O2273+M2273+L2273-N2273)</f>
        <v/>
      </c>
      <c r="AJ2273" s="48" t="str">
        <f aca="false">IFERROR(IF(AND(AC2273="SIM",AG2273="-",Y2273="REVENDA"),(AB2273/1+1)*AI2273,IF(AND(AC2273="SIM",AG2273="Pneus",Y2273="REVENDA"),(AB2273/1+1)*(AI2273-AH2273),"")),"")</f>
        <v/>
      </c>
      <c r="AK2273" s="48" t="str">
        <f aca="false">IF(AJ2273="","",AJ2273*17%)</f>
        <v/>
      </c>
      <c r="AL2273" s="48" t="str">
        <f aca="false">IFERROR(IF(AC2273="NÃO","",IF(AK2273="","",IF(E2273="Simples Nacional",BF2273,IF(T2273=0.12,U2273*0.5833337002,IF(T2273=0,AI2273*0.07,U2273))))),"")</f>
        <v/>
      </c>
      <c r="AM2273" s="47" t="str">
        <f aca="false">IFERROR(IF(AC2273="NÃO","",IF(OR(AG2273="-",AG2273="Pneus"),AK2273-AL2273,"")),"")</f>
        <v/>
      </c>
      <c r="AN2273" s="48" t="str">
        <f aca="false">IF(AND(Y2273="REVENDA",AC2273="SIM",AG2273="BIT"),((AB2273/1+1)*AI2273)*0.4117,"")</f>
        <v/>
      </c>
      <c r="AO2273" s="48" t="str">
        <f aca="false">IF(AN2273="","",AN2273*17%)</f>
        <v/>
      </c>
      <c r="AP2273" s="49" t="str">
        <f aca="false">IF(AN2273="","",IF(T2273=0.12,(U2273*0.4117)*0.4117,IF(T2273=0,(AI2273*0.07)*0.4117,U2273*0.4117)))</f>
        <v/>
      </c>
      <c r="AQ2273" s="47" t="str">
        <f aca="false">IF(AN2273="","",AO2273-AP2273)</f>
        <v/>
      </c>
      <c r="AR2273" s="50" t="str">
        <f aca="false">IFERROR(IF(AND(AC2273="SIM",Y2273="REVENDA",LEFT(AG2273,5)="ANEXO")*OR(AE2273="ANEXO I",AF2273="ANEXO II"),VLOOKUP(H2273,Dados!G:I,2,0),""),"INSERIR MVA")</f>
        <v/>
      </c>
      <c r="AS2273" s="48" t="str">
        <f aca="false">IF(LEFT(AG2273,5)="ANEXO",VLOOKUP(AG2273,Dados!$X$111:$Z$112,2,0)*(AI2273-Q2273),"")</f>
        <v/>
      </c>
      <c r="AT2273" s="48" t="str">
        <f aca="false">IFERROR(IF(AR2273="","",(AI2273*AR2273)+AI2273),"INSERIR MVA")</f>
        <v/>
      </c>
      <c r="AU2273" s="48" t="str">
        <f aca="false">IF(AT2273="","",IF(AY2273=0.04,U2273,AS2273*AY2273))</f>
        <v/>
      </c>
      <c r="AV2273" s="47" t="str">
        <f aca="false">IFERROR(IF(AU2273="","",(VLOOKUP(AG2273,Dados!$X$111:$Z$112,3,0)*AT2273*0.17)),"INSERIR MVA")</f>
        <v/>
      </c>
      <c r="AW2273" s="47" t="str">
        <f aca="false">IFERROR(IF(AR2273="","",AV2273-AU2273),"")</f>
        <v/>
      </c>
      <c r="AX2273" s="51" t="str">
        <f aca="false">IFERROR(IF(AC2273="NÃO","",IF(AM2273&lt;&gt;"",AM2273-W2273,IF(AQ2273&lt;&gt;"",AQ2273-W2273,IF(AW2273&lt;&gt;"",AW2273-W2273,"")))),"")</f>
        <v/>
      </c>
      <c r="AY2273" s="46" t="str">
        <f aca="false">IFERROR(IF(ISNA(VLOOKUP(R2273,Dados!$X$2:$Y$5,2,0)),VLOOKUP(D2273,Dados!$X$7:$Y$33,2,0),VLOOKUP(R2273,Dados!$X$2:$Y$5,2,0)),"")</f>
        <v/>
      </c>
      <c r="AZ2273" s="52" t="str">
        <f aca="false">IF(C2273="","",IF(AND(Y2273="CONSUMO",AC2273="NÃO")*OR(AG2273="-",AG2273="BIT"),IF(E2273&lt;&gt;"",(AI2273-(P2273+L2273-N2273+Q2273)*AY2273)/0.83),""))</f>
        <v/>
      </c>
      <c r="BA2273" s="51" t="str">
        <f aca="false">IF(AZ2273="","",AZ2273*0.17-((P2273+L2273-N2273+Q2273)*AY2273))</f>
        <v/>
      </c>
      <c r="BB2273" s="51" t="str">
        <f aca="false">IF(AND(Y2273="CONSUMO",AG2273="ANEXO I",AY2273&gt;4%),(AI2273-(P2273+L2273-N2273+Q2273)*0.0514)/0.83*(0.5177)*(0.17)-AI2273*0.0514,IF(AND(Y2273="CONSUMO",AG2273="ANEXO II",AY2273&gt;4%),(AI2273-(P2273+L2273-N2273+Q2273)*0.041)/0.83*(0.3295)*(0.17)-AI2273*0.041,IF(AND(Y2273="CONSUMO",AG2273="ANEXO I",AY2273=4%),(AI2273-(P2273+L2273-N2273+Q2273)*0.04)/0.83*(0.5177)*(0.17)-AI2273*0.04,IF(AND(Y2273="CONSUMO",AG2273="ANEXO II",AY2273=4%),(AI2273-(P2273+L2273-N2273+Q2273)*0.04)/0.83*(0.3295)*(0.17)-AI2273*0.04,""))))</f>
        <v/>
      </c>
      <c r="BC2273" s="51" t="str">
        <f aca="false">IF(C2273="","",IF(AND(Y2273="CONSUMO",AC2273="SIM")*OR(AG2273="-",AG2273="BIT"),IF(E2273&lt;&gt;"",(AI2273-(P2273+L2273-N2273+Q2273)*AY2273)/0.83),""))</f>
        <v/>
      </c>
      <c r="BD2273" s="51" t="str">
        <f aca="false">IF(BC2273="","",BC2273*0.17)</f>
        <v/>
      </c>
      <c r="BE2273" s="51" t="str">
        <f aca="false">IF(I2273=6908,0,IF(BC2273="","",BD2273-((P2273+L2273-N2273+Q2273)*AY2273)))</f>
        <v/>
      </c>
      <c r="BF2273" s="53" t="str">
        <f aca="false">IF(B2273="","",IF(OR(B2273="",E2273="Regime Normal"),0,(AI2273-Q2273)*VLOOKUP(R2273,Dados!$X$98:$Y$108,2,0)))</f>
        <v/>
      </c>
      <c r="BG2273" s="54" t="str">
        <f aca="false">IFERROR(VLOOKUP(I2273,Dados!$AC$27:$AD$43,2,0),IF(B2273="","",IF(D2273&lt;&gt;"MT",IF(AND(AC2273="SIM",Y2273="Revenda"),"2403",IF(AND(AC2273="SIM",Y2273="Consumo"),"2407",IF(AND(AC2273="NÃO",Y2273="Revenda"),"2102",IF(AND(AC2273="NÃO",Y2273="Consumo"),"2556",)))),REPLACE(I2273,1,1,1))))</f>
        <v/>
      </c>
    </row>
    <row r="2274" customFormat="false" ht="12.8" hidden="false" customHeight="true" outlineLevel="0" collapsed="false">
      <c r="Y2274" s="45"/>
      <c r="Z2274" s="46" t="str">
        <f aca="false">IF(B2274="","",(IFERROR(VLOOKUP(H2274,Dados!A$3:B$15000,2,0),"Não Encontrado")))</f>
        <v/>
      </c>
      <c r="AA2274" s="46" t="str">
        <f aca="false">IF(B2274="","",(IFERROR(VLOOKUP(G2274,Dados!C$3:E$15000,3,0),"Não Encontrado")))</f>
        <v/>
      </c>
      <c r="AB2274" s="46" t="str">
        <f aca="false">IFERROR(IF(Z2274&lt;&gt;"Não Encontrado",Z2274,IF(AA2274&lt;&gt;"Não Encontrado",AA2274,"")),"")</f>
        <v/>
      </c>
      <c r="AC2274" s="45" t="str">
        <f aca="false">IF(B2274="","",IF(AB2274="","NÃO","SIM"))</f>
        <v/>
      </c>
      <c r="AD2274" s="45" t="str">
        <f aca="false">IFERROR(VLOOKUP(G2274,Dados!$P$3:$R$500,3,0),"")</f>
        <v/>
      </c>
      <c r="AE2274" s="45" t="str">
        <f aca="false">IFERROR(VLOOKUP(G2274,Dados!$K$3:$L$500,2,0),"")</f>
        <v/>
      </c>
      <c r="AF2274" s="45" t="str">
        <f aca="false">IFERROR(VLOOKUP(G2274,Dados!$M$3:$N$500,2,0),"")</f>
        <v/>
      </c>
      <c r="AG2274" s="45" t="str">
        <f aca="false">IF(F2274="","",IF(AND(AD2274="",AE2274="",AF2274=""),"-",IF(AND(AD2274="BIT",AE2274="",AF2274=""),"BIT",IF(AND(AE2274="ANEXO I",AD2274="",AF2274=""),"ANEXO I",IF(AND(AF2274="ANEXO II",AD2274="",AE2274=""),"ANEXO II","Escolher")))))</f>
        <v/>
      </c>
      <c r="AH2274" s="45" t="str">
        <f aca="false">IF(AG2274&lt;&gt;"Pneus","",IFERROR(VLOOKUP(R2274,Dados!$X$2:$Z$5,3,0)*(AI2274-Q2274),VLOOKUP(D2274,Dados!$X$7:$Z$33,3,0)*(AI2274-Q2274)))</f>
        <v/>
      </c>
      <c r="AI2274" s="47" t="str">
        <f aca="false">IF(B2274="","",P2274+Q2274+O2274+M2274+L2274-N2274)</f>
        <v/>
      </c>
      <c r="AJ2274" s="48" t="str">
        <f aca="false">IFERROR(IF(AND(AC2274="SIM",AG2274="-",Y2274="REVENDA"),(AB2274/1+1)*AI2274,IF(AND(AC2274="SIM",AG2274="Pneus",Y2274="REVENDA"),(AB2274/1+1)*(AI2274-AH2274),"")),"")</f>
        <v/>
      </c>
      <c r="AK2274" s="48" t="str">
        <f aca="false">IF(AJ2274="","",AJ2274*17%)</f>
        <v/>
      </c>
      <c r="AL2274" s="48" t="str">
        <f aca="false">IFERROR(IF(AC2274="NÃO","",IF(AK2274="","",IF(E2274="Simples Nacional",BF2274,IF(T2274=0.12,U2274*0.5833337002,IF(T2274=0,AI2274*0.07,U2274))))),"")</f>
        <v/>
      </c>
      <c r="AM2274" s="47" t="str">
        <f aca="false">IFERROR(IF(AC2274="NÃO","",IF(OR(AG2274="-",AG2274="Pneus"),AK2274-AL2274,"")),"")</f>
        <v/>
      </c>
      <c r="AN2274" s="48" t="str">
        <f aca="false">IF(AND(Y2274="REVENDA",AC2274="SIM",AG2274="BIT"),((AB2274/1+1)*AI2274)*0.4117,"")</f>
        <v/>
      </c>
      <c r="AO2274" s="48" t="str">
        <f aca="false">IF(AN2274="","",AN2274*17%)</f>
        <v/>
      </c>
      <c r="AP2274" s="49" t="str">
        <f aca="false">IF(AN2274="","",IF(T2274=0.12,(U2274*0.4117)*0.4117,IF(T2274=0,(AI2274*0.07)*0.4117,U2274*0.4117)))</f>
        <v/>
      </c>
      <c r="AQ2274" s="47" t="str">
        <f aca="false">IF(AN2274="","",AO2274-AP2274)</f>
        <v/>
      </c>
      <c r="AR2274" s="50" t="str">
        <f aca="false">IFERROR(IF(AND(AC2274="SIM",Y2274="REVENDA",LEFT(AG2274,5)="ANEXO")*OR(AE2274="ANEXO I",AF2274="ANEXO II"),VLOOKUP(H2274,Dados!G:I,2,0),""),"INSERIR MVA")</f>
        <v/>
      </c>
      <c r="AS2274" s="48" t="str">
        <f aca="false">IF(LEFT(AG2274,5)="ANEXO",VLOOKUP(AG2274,Dados!$X$111:$Z$112,2,0)*(AI2274-Q2274),"")</f>
        <v/>
      </c>
      <c r="AT2274" s="48" t="str">
        <f aca="false">IFERROR(IF(AR2274="","",(AI2274*AR2274)+AI2274),"INSERIR MVA")</f>
        <v/>
      </c>
      <c r="AU2274" s="48" t="str">
        <f aca="false">IF(AT2274="","",IF(AY2274=0.04,U2274,AS2274*AY2274))</f>
        <v/>
      </c>
      <c r="AV2274" s="47" t="str">
        <f aca="false">IFERROR(IF(AU2274="","",(VLOOKUP(AG2274,Dados!$X$111:$Z$112,3,0)*AT2274*0.17)),"INSERIR MVA")</f>
        <v/>
      </c>
      <c r="AW2274" s="47" t="str">
        <f aca="false">IFERROR(IF(AR2274="","",AV2274-AU2274),"")</f>
        <v/>
      </c>
      <c r="AX2274" s="51" t="str">
        <f aca="false">IFERROR(IF(AC2274="NÃO","",IF(AM2274&lt;&gt;"",AM2274-W2274,IF(AQ2274&lt;&gt;"",AQ2274-W2274,IF(AW2274&lt;&gt;"",AW2274-W2274,"")))),"")</f>
        <v/>
      </c>
      <c r="AY2274" s="46" t="str">
        <f aca="false">IFERROR(IF(ISNA(VLOOKUP(R2274,Dados!$X$2:$Y$5,2,0)),VLOOKUP(D2274,Dados!$X$7:$Y$33,2,0),VLOOKUP(R2274,Dados!$X$2:$Y$5,2,0)),"")</f>
        <v/>
      </c>
      <c r="AZ2274" s="52" t="str">
        <f aca="false">IF(C2274="","",IF(AND(Y2274="CONSUMO",AC2274="NÃO")*OR(AG2274="-",AG2274="BIT"),IF(E2274&lt;&gt;"",(AI2274-(P2274+L2274-N2274+Q2274)*AY2274)/0.83),""))</f>
        <v/>
      </c>
      <c r="BA2274" s="51" t="str">
        <f aca="false">IF(AZ2274="","",AZ2274*0.17-((P2274+L2274-N2274+Q2274)*AY2274))</f>
        <v/>
      </c>
      <c r="BB2274" s="51" t="str">
        <f aca="false">IF(AND(Y2274="CONSUMO",AG2274="ANEXO I",AY2274&gt;4%),(AI2274-(P2274+L2274-N2274+Q2274)*0.0514)/0.83*(0.5177)*(0.17)-AI2274*0.0514,IF(AND(Y2274="CONSUMO",AG2274="ANEXO II",AY2274&gt;4%),(AI2274-(P2274+L2274-N2274+Q2274)*0.041)/0.83*(0.3295)*(0.17)-AI2274*0.041,IF(AND(Y2274="CONSUMO",AG2274="ANEXO I",AY2274=4%),(AI2274-(P2274+L2274-N2274+Q2274)*0.04)/0.83*(0.5177)*(0.17)-AI2274*0.04,IF(AND(Y2274="CONSUMO",AG2274="ANEXO II",AY2274=4%),(AI2274-(P2274+L2274-N2274+Q2274)*0.04)/0.83*(0.3295)*(0.17)-AI2274*0.04,""))))</f>
        <v/>
      </c>
      <c r="BC2274" s="51" t="str">
        <f aca="false">IF(C2274="","",IF(AND(Y2274="CONSUMO",AC2274="SIM")*OR(AG2274="-",AG2274="BIT"),IF(E2274&lt;&gt;"",(AI2274-(P2274+L2274-N2274+Q2274)*AY2274)/0.83),""))</f>
        <v/>
      </c>
      <c r="BD2274" s="51" t="str">
        <f aca="false">IF(BC2274="","",BC2274*0.17)</f>
        <v/>
      </c>
      <c r="BE2274" s="51" t="str">
        <f aca="false">IF(I2274=6908,0,IF(BC2274="","",BD2274-((P2274+L2274-N2274+Q2274)*AY2274)))</f>
        <v/>
      </c>
      <c r="BF2274" s="53" t="str">
        <f aca="false">IF(B2274="","",IF(OR(B2274="",E2274="Regime Normal"),0,(AI2274-Q2274)*VLOOKUP(R2274,Dados!$X$98:$Y$108,2,0)))</f>
        <v/>
      </c>
      <c r="BG2274" s="54" t="str">
        <f aca="false">IFERROR(VLOOKUP(I2274,Dados!$AC$27:$AD$43,2,0),IF(B2274="","",IF(D2274&lt;&gt;"MT",IF(AND(AC2274="SIM",Y2274="Revenda"),"2403",IF(AND(AC2274="SIM",Y2274="Consumo"),"2407",IF(AND(AC2274="NÃO",Y2274="Revenda"),"2102",IF(AND(AC2274="NÃO",Y2274="Consumo"),"2556",)))),REPLACE(I2274,1,1,1))))</f>
        <v/>
      </c>
    </row>
    <row r="2275" customFormat="false" ht="12.8" hidden="false" customHeight="true" outlineLevel="0" collapsed="false">
      <c r="Y2275" s="45"/>
      <c r="Z2275" s="46" t="str">
        <f aca="false">IF(B2275="","",(IFERROR(VLOOKUP(H2275,Dados!A$3:B$15000,2,0),"Não Encontrado")))</f>
        <v/>
      </c>
      <c r="AA2275" s="46" t="str">
        <f aca="false">IF(B2275="","",(IFERROR(VLOOKUP(G2275,Dados!C$3:E$15000,3,0),"Não Encontrado")))</f>
        <v/>
      </c>
      <c r="AB2275" s="46" t="str">
        <f aca="false">IFERROR(IF(Z2275&lt;&gt;"Não Encontrado",Z2275,IF(AA2275&lt;&gt;"Não Encontrado",AA2275,"")),"")</f>
        <v/>
      </c>
      <c r="AC2275" s="45" t="str">
        <f aca="false">IF(B2275="","",IF(AB2275="","NÃO","SIM"))</f>
        <v/>
      </c>
      <c r="AD2275" s="45" t="str">
        <f aca="false">IFERROR(VLOOKUP(G2275,Dados!$P$3:$R$500,3,0),"")</f>
        <v/>
      </c>
      <c r="AE2275" s="45" t="str">
        <f aca="false">IFERROR(VLOOKUP(G2275,Dados!$K$3:$L$500,2,0),"")</f>
        <v/>
      </c>
      <c r="AF2275" s="45" t="str">
        <f aca="false">IFERROR(VLOOKUP(G2275,Dados!$M$3:$N$500,2,0),"")</f>
        <v/>
      </c>
      <c r="AG2275" s="45" t="str">
        <f aca="false">IF(F2275="","",IF(AND(AD2275="",AE2275="",AF2275=""),"-",IF(AND(AD2275="BIT",AE2275="",AF2275=""),"BIT",IF(AND(AE2275="ANEXO I",AD2275="",AF2275=""),"ANEXO I",IF(AND(AF2275="ANEXO II",AD2275="",AE2275=""),"ANEXO II","Escolher")))))</f>
        <v/>
      </c>
      <c r="AH2275" s="45" t="str">
        <f aca="false">IF(AG2275&lt;&gt;"Pneus","",IFERROR(VLOOKUP(R2275,Dados!$X$2:$Z$5,3,0)*(AI2275-Q2275),VLOOKUP(D2275,Dados!$X$7:$Z$33,3,0)*(AI2275-Q2275)))</f>
        <v/>
      </c>
      <c r="AI2275" s="47" t="str">
        <f aca="false">IF(B2275="","",P2275+Q2275+O2275+M2275+L2275-N2275)</f>
        <v/>
      </c>
      <c r="AJ2275" s="48" t="str">
        <f aca="false">IFERROR(IF(AND(AC2275="SIM",AG2275="-",Y2275="REVENDA"),(AB2275/1+1)*AI2275,IF(AND(AC2275="SIM",AG2275="Pneus",Y2275="REVENDA"),(AB2275/1+1)*(AI2275-AH2275),"")),"")</f>
        <v/>
      </c>
      <c r="AK2275" s="48" t="str">
        <f aca="false">IF(AJ2275="","",AJ2275*17%)</f>
        <v/>
      </c>
      <c r="AL2275" s="48" t="str">
        <f aca="false">IFERROR(IF(AC2275="NÃO","",IF(AK2275="","",IF(E2275="Simples Nacional",BF2275,IF(T2275=0.12,U2275*0.5833337002,IF(T2275=0,AI2275*0.07,U2275))))),"")</f>
        <v/>
      </c>
      <c r="AM2275" s="47" t="str">
        <f aca="false">IFERROR(IF(AC2275="NÃO","",IF(OR(AG2275="-",AG2275="Pneus"),AK2275-AL2275,"")),"")</f>
        <v/>
      </c>
      <c r="AN2275" s="48" t="str">
        <f aca="false">IF(AND(Y2275="REVENDA",AC2275="SIM",AG2275="BIT"),((AB2275/1+1)*AI2275)*0.4117,"")</f>
        <v/>
      </c>
      <c r="AO2275" s="48" t="str">
        <f aca="false">IF(AN2275="","",AN2275*17%)</f>
        <v/>
      </c>
      <c r="AP2275" s="49" t="str">
        <f aca="false">IF(AN2275="","",IF(T2275=0.12,(U2275*0.4117)*0.4117,IF(T2275=0,(AI2275*0.07)*0.4117,U2275*0.4117)))</f>
        <v/>
      </c>
      <c r="AQ2275" s="47" t="str">
        <f aca="false">IF(AN2275="","",AO2275-AP2275)</f>
        <v/>
      </c>
      <c r="AR2275" s="50" t="str">
        <f aca="false">IFERROR(IF(AND(AC2275="SIM",Y2275="REVENDA",LEFT(AG2275,5)="ANEXO")*OR(AE2275="ANEXO I",AF2275="ANEXO II"),VLOOKUP(H2275,Dados!G:I,2,0),""),"INSERIR MVA")</f>
        <v/>
      </c>
      <c r="AS2275" s="48" t="str">
        <f aca="false">IF(LEFT(AG2275,5)="ANEXO",VLOOKUP(AG2275,Dados!$X$111:$Z$112,2,0)*(AI2275-Q2275),"")</f>
        <v/>
      </c>
      <c r="AT2275" s="48" t="str">
        <f aca="false">IFERROR(IF(AR2275="","",(AI2275*AR2275)+AI2275),"INSERIR MVA")</f>
        <v/>
      </c>
      <c r="AU2275" s="48" t="str">
        <f aca="false">IF(AT2275="","",IF(AY2275=0.04,U2275,AS2275*AY2275))</f>
        <v/>
      </c>
      <c r="AV2275" s="47" t="str">
        <f aca="false">IFERROR(IF(AU2275="","",(VLOOKUP(AG2275,Dados!$X$111:$Z$112,3,0)*AT2275*0.17)),"INSERIR MVA")</f>
        <v/>
      </c>
      <c r="AW2275" s="47" t="str">
        <f aca="false">IFERROR(IF(AR2275="","",AV2275-AU2275),"")</f>
        <v/>
      </c>
      <c r="AX2275" s="51" t="str">
        <f aca="false">IFERROR(IF(AC2275="NÃO","",IF(AM2275&lt;&gt;"",AM2275-W2275,IF(AQ2275&lt;&gt;"",AQ2275-W2275,IF(AW2275&lt;&gt;"",AW2275-W2275,"")))),"")</f>
        <v/>
      </c>
      <c r="AY2275" s="46" t="str">
        <f aca="false">IFERROR(IF(ISNA(VLOOKUP(R2275,Dados!$X$2:$Y$5,2,0)),VLOOKUP(D2275,Dados!$X$7:$Y$33,2,0),VLOOKUP(R2275,Dados!$X$2:$Y$5,2,0)),"")</f>
        <v/>
      </c>
      <c r="AZ2275" s="52" t="str">
        <f aca="false">IF(C2275="","",IF(AND(Y2275="CONSUMO",AC2275="NÃO")*OR(AG2275="-",AG2275="BIT"),IF(E2275&lt;&gt;"",(AI2275-(P2275+L2275-N2275+Q2275)*AY2275)/0.83),""))</f>
        <v/>
      </c>
      <c r="BA2275" s="51" t="str">
        <f aca="false">IF(AZ2275="","",AZ2275*0.17-((P2275+L2275-N2275+Q2275)*AY2275))</f>
        <v/>
      </c>
      <c r="BB2275" s="51" t="str">
        <f aca="false">IF(AND(Y2275="CONSUMO",AG2275="ANEXO I",AY2275&gt;4%),(AI2275-(P2275+L2275-N2275+Q2275)*0.0514)/0.83*(0.5177)*(0.17)-AI2275*0.0514,IF(AND(Y2275="CONSUMO",AG2275="ANEXO II",AY2275&gt;4%),(AI2275-(P2275+L2275-N2275+Q2275)*0.041)/0.83*(0.3295)*(0.17)-AI2275*0.041,IF(AND(Y2275="CONSUMO",AG2275="ANEXO I",AY2275=4%),(AI2275-(P2275+L2275-N2275+Q2275)*0.04)/0.83*(0.5177)*(0.17)-AI2275*0.04,IF(AND(Y2275="CONSUMO",AG2275="ANEXO II",AY2275=4%),(AI2275-(P2275+L2275-N2275+Q2275)*0.04)/0.83*(0.3295)*(0.17)-AI2275*0.04,""))))</f>
        <v/>
      </c>
      <c r="BC2275" s="51" t="str">
        <f aca="false">IF(C2275="","",IF(AND(Y2275="CONSUMO",AC2275="SIM")*OR(AG2275="-",AG2275="BIT"),IF(E2275&lt;&gt;"",(AI2275-(P2275+L2275-N2275+Q2275)*AY2275)/0.83),""))</f>
        <v/>
      </c>
      <c r="BD2275" s="51" t="str">
        <f aca="false">IF(BC2275="","",BC2275*0.17)</f>
        <v/>
      </c>
      <c r="BE2275" s="51" t="str">
        <f aca="false">IF(I2275=6908,0,IF(BC2275="","",BD2275-((P2275+L2275-N2275+Q2275)*AY2275)))</f>
        <v/>
      </c>
      <c r="BF2275" s="53" t="str">
        <f aca="false">IF(B2275="","",IF(OR(B2275="",E2275="Regime Normal"),0,(AI2275-Q2275)*VLOOKUP(R2275,Dados!$X$98:$Y$108,2,0)))</f>
        <v/>
      </c>
      <c r="BG2275" s="54" t="str">
        <f aca="false">IFERROR(VLOOKUP(I2275,Dados!$AC$27:$AD$43,2,0),IF(B2275="","",IF(D2275&lt;&gt;"MT",IF(AND(AC2275="SIM",Y2275="Revenda"),"2403",IF(AND(AC2275="SIM",Y2275="Consumo"),"2407",IF(AND(AC2275="NÃO",Y2275="Revenda"),"2102",IF(AND(AC2275="NÃO",Y2275="Consumo"),"2556",)))),REPLACE(I2275,1,1,1))))</f>
        <v/>
      </c>
    </row>
    <row r="2276" customFormat="false" ht="12.8" hidden="false" customHeight="true" outlineLevel="0" collapsed="false">
      <c r="Y2276" s="45"/>
      <c r="Z2276" s="46" t="str">
        <f aca="false">IF(B2276="","",(IFERROR(VLOOKUP(H2276,Dados!A$3:B$15000,2,0),"Não Encontrado")))</f>
        <v/>
      </c>
      <c r="AA2276" s="46" t="str">
        <f aca="false">IF(B2276="","",(IFERROR(VLOOKUP(G2276,Dados!C$3:E$15000,3,0),"Não Encontrado")))</f>
        <v/>
      </c>
      <c r="AB2276" s="46" t="str">
        <f aca="false">IFERROR(IF(Z2276&lt;&gt;"Não Encontrado",Z2276,IF(AA2276&lt;&gt;"Não Encontrado",AA2276,"")),"")</f>
        <v/>
      </c>
      <c r="AC2276" s="45" t="str">
        <f aca="false">IF(B2276="","",IF(AB2276="","NÃO","SIM"))</f>
        <v/>
      </c>
      <c r="AD2276" s="45" t="str">
        <f aca="false">IFERROR(VLOOKUP(G2276,Dados!$P$3:$R$500,3,0),"")</f>
        <v/>
      </c>
      <c r="AE2276" s="45" t="str">
        <f aca="false">IFERROR(VLOOKUP(G2276,Dados!$K$3:$L$500,2,0),"")</f>
        <v/>
      </c>
      <c r="AF2276" s="45" t="str">
        <f aca="false">IFERROR(VLOOKUP(G2276,Dados!$M$3:$N$500,2,0),"")</f>
        <v/>
      </c>
      <c r="AG2276" s="45" t="str">
        <f aca="false">IF(F2276="","",IF(AND(AD2276="",AE2276="",AF2276=""),"-",IF(AND(AD2276="BIT",AE2276="",AF2276=""),"BIT",IF(AND(AE2276="ANEXO I",AD2276="",AF2276=""),"ANEXO I",IF(AND(AF2276="ANEXO II",AD2276="",AE2276=""),"ANEXO II","Escolher")))))</f>
        <v/>
      </c>
      <c r="AH2276" s="45" t="str">
        <f aca="false">IF(AG2276&lt;&gt;"Pneus","",IFERROR(VLOOKUP(R2276,Dados!$X$2:$Z$5,3,0)*(AI2276-Q2276),VLOOKUP(D2276,Dados!$X$7:$Z$33,3,0)*(AI2276-Q2276)))</f>
        <v/>
      </c>
      <c r="AI2276" s="47" t="str">
        <f aca="false">IF(B2276="","",P2276+Q2276+O2276+M2276+L2276-N2276)</f>
        <v/>
      </c>
      <c r="AJ2276" s="48" t="str">
        <f aca="false">IFERROR(IF(AND(AC2276="SIM",AG2276="-",Y2276="REVENDA"),(AB2276/1+1)*AI2276,IF(AND(AC2276="SIM",AG2276="Pneus",Y2276="REVENDA"),(AB2276/1+1)*(AI2276-AH2276),"")),"")</f>
        <v/>
      </c>
      <c r="AK2276" s="48" t="str">
        <f aca="false">IF(AJ2276="","",AJ2276*17%)</f>
        <v/>
      </c>
      <c r="AL2276" s="48" t="str">
        <f aca="false">IFERROR(IF(AC2276="NÃO","",IF(AK2276="","",IF(E2276="Simples Nacional",BF2276,IF(T2276=0.12,U2276*0.5833337002,IF(T2276=0,AI2276*0.07,U2276))))),"")</f>
        <v/>
      </c>
      <c r="AM2276" s="47" t="str">
        <f aca="false">IFERROR(IF(AC2276="NÃO","",IF(OR(AG2276="-",AG2276="Pneus"),AK2276-AL2276,"")),"")</f>
        <v/>
      </c>
      <c r="AN2276" s="48" t="str">
        <f aca="false">IF(AND(Y2276="REVENDA",AC2276="SIM",AG2276="BIT"),((AB2276/1+1)*AI2276)*0.4117,"")</f>
        <v/>
      </c>
      <c r="AO2276" s="48" t="str">
        <f aca="false">IF(AN2276="","",AN2276*17%)</f>
        <v/>
      </c>
      <c r="AP2276" s="49" t="str">
        <f aca="false">IF(AN2276="","",IF(T2276=0.12,(U2276*0.4117)*0.4117,IF(T2276=0,(AI2276*0.07)*0.4117,U2276*0.4117)))</f>
        <v/>
      </c>
      <c r="AQ2276" s="47" t="str">
        <f aca="false">IF(AN2276="","",AO2276-AP2276)</f>
        <v/>
      </c>
      <c r="AR2276" s="50" t="str">
        <f aca="false">IFERROR(IF(AND(AC2276="SIM",Y2276="REVENDA",LEFT(AG2276,5)="ANEXO")*OR(AE2276="ANEXO I",AF2276="ANEXO II"),VLOOKUP(H2276,Dados!G:I,2,0),""),"INSERIR MVA")</f>
        <v/>
      </c>
      <c r="AS2276" s="48" t="str">
        <f aca="false">IF(LEFT(AG2276,5)="ANEXO",VLOOKUP(AG2276,Dados!$X$111:$Z$112,2,0)*(AI2276-Q2276),"")</f>
        <v/>
      </c>
      <c r="AT2276" s="48" t="str">
        <f aca="false">IFERROR(IF(AR2276="","",(AI2276*AR2276)+AI2276),"INSERIR MVA")</f>
        <v/>
      </c>
      <c r="AU2276" s="48" t="str">
        <f aca="false">IF(AT2276="","",IF(AY2276=0.04,U2276,AS2276*AY2276))</f>
        <v/>
      </c>
      <c r="AV2276" s="47" t="str">
        <f aca="false">IFERROR(IF(AU2276="","",(VLOOKUP(AG2276,Dados!$X$111:$Z$112,3,0)*AT2276*0.17)),"INSERIR MVA")</f>
        <v/>
      </c>
      <c r="AW2276" s="47" t="str">
        <f aca="false">IFERROR(IF(AR2276="","",AV2276-AU2276),"")</f>
        <v/>
      </c>
      <c r="AX2276" s="51" t="str">
        <f aca="false">IFERROR(IF(AC2276="NÃO","",IF(AM2276&lt;&gt;"",AM2276-W2276,IF(AQ2276&lt;&gt;"",AQ2276-W2276,IF(AW2276&lt;&gt;"",AW2276-W2276,"")))),"")</f>
        <v/>
      </c>
      <c r="AY2276" s="46" t="str">
        <f aca="false">IFERROR(IF(ISNA(VLOOKUP(R2276,Dados!$X$2:$Y$5,2,0)),VLOOKUP(D2276,Dados!$X$7:$Y$33,2,0),VLOOKUP(R2276,Dados!$X$2:$Y$5,2,0)),"")</f>
        <v/>
      </c>
      <c r="AZ2276" s="52" t="str">
        <f aca="false">IF(C2276="","",IF(AND(Y2276="CONSUMO",AC2276="NÃO")*OR(AG2276="-",AG2276="BIT"),IF(E2276&lt;&gt;"",(AI2276-(P2276+L2276-N2276+Q2276)*AY2276)/0.83),""))</f>
        <v/>
      </c>
      <c r="BA2276" s="51" t="str">
        <f aca="false">IF(AZ2276="","",AZ2276*0.17-((P2276+L2276-N2276+Q2276)*AY2276))</f>
        <v/>
      </c>
      <c r="BB2276" s="51" t="str">
        <f aca="false">IF(AND(Y2276="CONSUMO",AG2276="ANEXO I",AY2276&gt;4%),(AI2276-(P2276+L2276-N2276+Q2276)*0.0514)/0.83*(0.5177)*(0.17)-AI2276*0.0514,IF(AND(Y2276="CONSUMO",AG2276="ANEXO II",AY2276&gt;4%),(AI2276-(P2276+L2276-N2276+Q2276)*0.041)/0.83*(0.3295)*(0.17)-AI2276*0.041,IF(AND(Y2276="CONSUMO",AG2276="ANEXO I",AY2276=4%),(AI2276-(P2276+L2276-N2276+Q2276)*0.04)/0.83*(0.5177)*(0.17)-AI2276*0.04,IF(AND(Y2276="CONSUMO",AG2276="ANEXO II",AY2276=4%),(AI2276-(P2276+L2276-N2276+Q2276)*0.04)/0.83*(0.3295)*(0.17)-AI2276*0.04,""))))</f>
        <v/>
      </c>
      <c r="BC2276" s="51" t="str">
        <f aca="false">IF(C2276="","",IF(AND(Y2276="CONSUMO",AC2276="SIM")*OR(AG2276="-",AG2276="BIT"),IF(E2276&lt;&gt;"",(AI2276-(P2276+L2276-N2276+Q2276)*AY2276)/0.83),""))</f>
        <v/>
      </c>
      <c r="BD2276" s="51" t="str">
        <f aca="false">IF(BC2276="","",BC2276*0.17)</f>
        <v/>
      </c>
      <c r="BE2276" s="51" t="str">
        <f aca="false">IF(I2276=6908,0,IF(BC2276="","",BD2276-((P2276+L2276-N2276+Q2276)*AY2276)))</f>
        <v/>
      </c>
      <c r="BF2276" s="53" t="str">
        <f aca="false">IF(B2276="","",IF(OR(B2276="",E2276="Regime Normal"),0,(AI2276-Q2276)*VLOOKUP(R2276,Dados!$X$98:$Y$108,2,0)))</f>
        <v/>
      </c>
      <c r="BG2276" s="54" t="str">
        <f aca="false">IFERROR(VLOOKUP(I2276,Dados!$AC$27:$AD$43,2,0),IF(B2276="","",IF(D2276&lt;&gt;"MT",IF(AND(AC2276="SIM",Y2276="Revenda"),"2403",IF(AND(AC2276="SIM",Y2276="Consumo"),"2407",IF(AND(AC2276="NÃO",Y2276="Revenda"),"2102",IF(AND(AC2276="NÃO",Y2276="Consumo"),"2556",)))),REPLACE(I2276,1,1,1))))</f>
        <v/>
      </c>
    </row>
    <row r="2277" customFormat="false" ht="12.8" hidden="false" customHeight="true" outlineLevel="0" collapsed="false">
      <c r="Y2277" s="45"/>
      <c r="Z2277" s="46" t="str">
        <f aca="false">IF(B2277="","",(IFERROR(VLOOKUP(H2277,Dados!A$3:B$15000,2,0),"Não Encontrado")))</f>
        <v/>
      </c>
      <c r="AA2277" s="46" t="str">
        <f aca="false">IF(B2277="","",(IFERROR(VLOOKUP(G2277,Dados!C$3:E$15000,3,0),"Não Encontrado")))</f>
        <v/>
      </c>
      <c r="AB2277" s="46" t="str">
        <f aca="false">IFERROR(IF(Z2277&lt;&gt;"Não Encontrado",Z2277,IF(AA2277&lt;&gt;"Não Encontrado",AA2277,"")),"")</f>
        <v/>
      </c>
      <c r="AC2277" s="45" t="str">
        <f aca="false">IF(B2277="","",IF(AB2277="","NÃO","SIM"))</f>
        <v/>
      </c>
      <c r="AD2277" s="45" t="str">
        <f aca="false">IFERROR(VLOOKUP(G2277,Dados!$P$3:$R$500,3,0),"")</f>
        <v/>
      </c>
      <c r="AE2277" s="45" t="str">
        <f aca="false">IFERROR(VLOOKUP(G2277,Dados!$K$3:$L$500,2,0),"")</f>
        <v/>
      </c>
      <c r="AF2277" s="45" t="str">
        <f aca="false">IFERROR(VLOOKUP(G2277,Dados!$M$3:$N$500,2,0),"")</f>
        <v/>
      </c>
      <c r="AG2277" s="45" t="str">
        <f aca="false">IF(F2277="","",IF(AND(AD2277="",AE2277="",AF2277=""),"-",IF(AND(AD2277="BIT",AE2277="",AF2277=""),"BIT",IF(AND(AE2277="ANEXO I",AD2277="",AF2277=""),"ANEXO I",IF(AND(AF2277="ANEXO II",AD2277="",AE2277=""),"ANEXO II","Escolher")))))</f>
        <v/>
      </c>
      <c r="AH2277" s="45" t="str">
        <f aca="false">IF(AG2277&lt;&gt;"Pneus","",IFERROR(VLOOKUP(R2277,Dados!$X$2:$Z$5,3,0)*(AI2277-Q2277),VLOOKUP(D2277,Dados!$X$7:$Z$33,3,0)*(AI2277-Q2277)))</f>
        <v/>
      </c>
      <c r="AI2277" s="47" t="str">
        <f aca="false">IF(B2277="","",P2277+Q2277+O2277+M2277+L2277-N2277)</f>
        <v/>
      </c>
      <c r="AJ2277" s="48" t="str">
        <f aca="false">IFERROR(IF(AND(AC2277="SIM",AG2277="-",Y2277="REVENDA"),(AB2277/1+1)*AI2277,IF(AND(AC2277="SIM",AG2277="Pneus",Y2277="REVENDA"),(AB2277/1+1)*(AI2277-AH2277),"")),"")</f>
        <v/>
      </c>
      <c r="AK2277" s="48" t="str">
        <f aca="false">IF(AJ2277="","",AJ2277*17%)</f>
        <v/>
      </c>
      <c r="AL2277" s="48" t="str">
        <f aca="false">IFERROR(IF(AC2277="NÃO","",IF(AK2277="","",IF(E2277="Simples Nacional",BF2277,IF(T2277=0.12,U2277*0.5833337002,IF(T2277=0,AI2277*0.07,U2277))))),"")</f>
        <v/>
      </c>
      <c r="AM2277" s="47" t="str">
        <f aca="false">IFERROR(IF(AC2277="NÃO","",IF(OR(AG2277="-",AG2277="Pneus"),AK2277-AL2277,"")),"")</f>
        <v/>
      </c>
      <c r="AN2277" s="48" t="str">
        <f aca="false">IF(AND(Y2277="REVENDA",AC2277="SIM",AG2277="BIT"),((AB2277/1+1)*AI2277)*0.4117,"")</f>
        <v/>
      </c>
      <c r="AO2277" s="48" t="str">
        <f aca="false">IF(AN2277="","",AN2277*17%)</f>
        <v/>
      </c>
      <c r="AP2277" s="49" t="str">
        <f aca="false">IF(AN2277="","",IF(T2277=0.12,(U2277*0.4117)*0.4117,IF(T2277=0,(AI2277*0.07)*0.4117,U2277*0.4117)))</f>
        <v/>
      </c>
      <c r="AQ2277" s="47" t="str">
        <f aca="false">IF(AN2277="","",AO2277-AP2277)</f>
        <v/>
      </c>
      <c r="AR2277" s="50" t="str">
        <f aca="false">IFERROR(IF(AND(AC2277="SIM",Y2277="REVENDA",LEFT(AG2277,5)="ANEXO")*OR(AE2277="ANEXO I",AF2277="ANEXO II"),VLOOKUP(H2277,Dados!G:I,2,0),""),"INSERIR MVA")</f>
        <v/>
      </c>
      <c r="AS2277" s="48" t="str">
        <f aca="false">IF(LEFT(AG2277,5)="ANEXO",VLOOKUP(AG2277,Dados!$X$111:$Z$112,2,0)*(AI2277-Q2277),"")</f>
        <v/>
      </c>
      <c r="AT2277" s="48" t="str">
        <f aca="false">IFERROR(IF(AR2277="","",(AI2277*AR2277)+AI2277),"INSERIR MVA")</f>
        <v/>
      </c>
      <c r="AU2277" s="48" t="str">
        <f aca="false">IF(AT2277="","",IF(AY2277=0.04,U2277,AS2277*AY2277))</f>
        <v/>
      </c>
      <c r="AV2277" s="47" t="str">
        <f aca="false">IFERROR(IF(AU2277="","",(VLOOKUP(AG2277,Dados!$X$111:$Z$112,3,0)*AT2277*0.17)),"INSERIR MVA")</f>
        <v/>
      </c>
      <c r="AW2277" s="47" t="str">
        <f aca="false">IFERROR(IF(AR2277="","",AV2277-AU2277),"")</f>
        <v/>
      </c>
      <c r="AX2277" s="51" t="str">
        <f aca="false">IFERROR(IF(AC2277="NÃO","",IF(AM2277&lt;&gt;"",AM2277-W2277,IF(AQ2277&lt;&gt;"",AQ2277-W2277,IF(AW2277&lt;&gt;"",AW2277-W2277,"")))),"")</f>
        <v/>
      </c>
      <c r="AY2277" s="46" t="str">
        <f aca="false">IFERROR(IF(ISNA(VLOOKUP(R2277,Dados!$X$2:$Y$5,2,0)),VLOOKUP(D2277,Dados!$X$7:$Y$33,2,0),VLOOKUP(R2277,Dados!$X$2:$Y$5,2,0)),"")</f>
        <v/>
      </c>
      <c r="AZ2277" s="52" t="str">
        <f aca="false">IF(C2277="","",IF(AND(Y2277="CONSUMO",AC2277="NÃO")*OR(AG2277="-",AG2277="BIT"),IF(E2277&lt;&gt;"",(AI2277-(P2277+L2277-N2277+Q2277)*AY2277)/0.83),""))</f>
        <v/>
      </c>
      <c r="BA2277" s="51" t="str">
        <f aca="false">IF(AZ2277="","",AZ2277*0.17-((P2277+L2277-N2277+Q2277)*AY2277))</f>
        <v/>
      </c>
      <c r="BB2277" s="51" t="str">
        <f aca="false">IF(AND(Y2277="CONSUMO",AG2277="ANEXO I",AY2277&gt;4%),(AI2277-(P2277+L2277-N2277+Q2277)*0.0514)/0.83*(0.5177)*(0.17)-AI2277*0.0514,IF(AND(Y2277="CONSUMO",AG2277="ANEXO II",AY2277&gt;4%),(AI2277-(P2277+L2277-N2277+Q2277)*0.041)/0.83*(0.3295)*(0.17)-AI2277*0.041,IF(AND(Y2277="CONSUMO",AG2277="ANEXO I",AY2277=4%),(AI2277-(P2277+L2277-N2277+Q2277)*0.04)/0.83*(0.5177)*(0.17)-AI2277*0.04,IF(AND(Y2277="CONSUMO",AG2277="ANEXO II",AY2277=4%),(AI2277-(P2277+L2277-N2277+Q2277)*0.04)/0.83*(0.3295)*(0.17)-AI2277*0.04,""))))</f>
        <v/>
      </c>
      <c r="BC2277" s="51" t="str">
        <f aca="false">IF(C2277="","",IF(AND(Y2277="CONSUMO",AC2277="SIM")*OR(AG2277="-",AG2277="BIT"),IF(E2277&lt;&gt;"",(AI2277-(P2277+L2277-N2277+Q2277)*AY2277)/0.83),""))</f>
        <v/>
      </c>
      <c r="BD2277" s="51" t="str">
        <f aca="false">IF(BC2277="","",BC2277*0.17)</f>
        <v/>
      </c>
      <c r="BE2277" s="51" t="str">
        <f aca="false">IF(I2277=6908,0,IF(BC2277="","",BD2277-((P2277+L2277-N2277+Q2277)*AY2277)))</f>
        <v/>
      </c>
      <c r="BF2277" s="53" t="str">
        <f aca="false">IF(B2277="","",IF(OR(B2277="",E2277="Regime Normal"),0,(AI2277-Q2277)*VLOOKUP(R2277,Dados!$X$98:$Y$108,2,0)))</f>
        <v/>
      </c>
      <c r="BG2277" s="54" t="str">
        <f aca="false">IFERROR(VLOOKUP(I2277,Dados!$AC$27:$AD$43,2,0),IF(B2277="","",IF(D2277&lt;&gt;"MT",IF(AND(AC2277="SIM",Y2277="Revenda"),"2403",IF(AND(AC2277="SIM",Y2277="Consumo"),"2407",IF(AND(AC2277="NÃO",Y2277="Revenda"),"2102",IF(AND(AC2277="NÃO",Y2277="Consumo"),"2556",)))),REPLACE(I2277,1,1,1))))</f>
        <v/>
      </c>
    </row>
    <row r="2278" customFormat="false" ht="12.8" hidden="false" customHeight="true" outlineLevel="0" collapsed="false">
      <c r="Y2278" s="45"/>
      <c r="Z2278" s="46" t="str">
        <f aca="false">IF(B2278="","",(IFERROR(VLOOKUP(H2278,Dados!A$3:B$15000,2,0),"Não Encontrado")))</f>
        <v/>
      </c>
      <c r="AA2278" s="46" t="str">
        <f aca="false">IF(B2278="","",(IFERROR(VLOOKUP(G2278,Dados!C$3:E$15000,3,0),"Não Encontrado")))</f>
        <v/>
      </c>
      <c r="AB2278" s="46" t="str">
        <f aca="false">IFERROR(IF(Z2278&lt;&gt;"Não Encontrado",Z2278,IF(AA2278&lt;&gt;"Não Encontrado",AA2278,"")),"")</f>
        <v/>
      </c>
      <c r="AC2278" s="45" t="str">
        <f aca="false">IF(B2278="","",IF(AB2278="","NÃO","SIM"))</f>
        <v/>
      </c>
      <c r="AD2278" s="45" t="str">
        <f aca="false">IFERROR(VLOOKUP(G2278,Dados!$P$3:$R$500,3,0),"")</f>
        <v/>
      </c>
      <c r="AE2278" s="45" t="str">
        <f aca="false">IFERROR(VLOOKUP(G2278,Dados!$K$3:$L$500,2,0),"")</f>
        <v/>
      </c>
      <c r="AF2278" s="45" t="str">
        <f aca="false">IFERROR(VLOOKUP(G2278,Dados!$M$3:$N$500,2,0),"")</f>
        <v/>
      </c>
      <c r="AG2278" s="45" t="str">
        <f aca="false">IF(F2278="","",IF(AND(AD2278="",AE2278="",AF2278=""),"-",IF(AND(AD2278="BIT",AE2278="",AF2278=""),"BIT",IF(AND(AE2278="ANEXO I",AD2278="",AF2278=""),"ANEXO I",IF(AND(AF2278="ANEXO II",AD2278="",AE2278=""),"ANEXO II","Escolher")))))</f>
        <v/>
      </c>
      <c r="AH2278" s="45" t="str">
        <f aca="false">IF(AG2278&lt;&gt;"Pneus","",IFERROR(VLOOKUP(R2278,Dados!$X$2:$Z$5,3,0)*(AI2278-Q2278),VLOOKUP(D2278,Dados!$X$7:$Z$33,3,0)*(AI2278-Q2278)))</f>
        <v/>
      </c>
      <c r="AI2278" s="47" t="str">
        <f aca="false">IF(B2278="","",P2278+Q2278+O2278+M2278+L2278-N2278)</f>
        <v/>
      </c>
      <c r="AJ2278" s="48" t="str">
        <f aca="false">IFERROR(IF(AND(AC2278="SIM",AG2278="-",Y2278="REVENDA"),(AB2278/1+1)*AI2278,IF(AND(AC2278="SIM",AG2278="Pneus",Y2278="REVENDA"),(AB2278/1+1)*(AI2278-AH2278),"")),"")</f>
        <v/>
      </c>
      <c r="AK2278" s="48" t="str">
        <f aca="false">IF(AJ2278="","",AJ2278*17%)</f>
        <v/>
      </c>
      <c r="AL2278" s="48" t="str">
        <f aca="false">IFERROR(IF(AC2278="NÃO","",IF(AK2278="","",IF(E2278="Simples Nacional",BF2278,IF(T2278=0.12,U2278*0.5833337002,IF(T2278=0,AI2278*0.07,U2278))))),"")</f>
        <v/>
      </c>
      <c r="AM2278" s="47" t="str">
        <f aca="false">IFERROR(IF(AC2278="NÃO","",IF(OR(AG2278="-",AG2278="Pneus"),AK2278-AL2278,"")),"")</f>
        <v/>
      </c>
      <c r="AN2278" s="48" t="str">
        <f aca="false">IF(AND(Y2278="REVENDA",AC2278="SIM",AG2278="BIT"),((AB2278/1+1)*AI2278)*0.4117,"")</f>
        <v/>
      </c>
      <c r="AO2278" s="48" t="str">
        <f aca="false">IF(AN2278="","",AN2278*17%)</f>
        <v/>
      </c>
      <c r="AP2278" s="49" t="str">
        <f aca="false">IF(AN2278="","",IF(T2278=0.12,(U2278*0.4117)*0.4117,IF(T2278=0,(AI2278*0.07)*0.4117,U2278*0.4117)))</f>
        <v/>
      </c>
      <c r="AQ2278" s="47" t="str">
        <f aca="false">IF(AN2278="","",AO2278-AP2278)</f>
        <v/>
      </c>
      <c r="AR2278" s="50" t="str">
        <f aca="false">IFERROR(IF(AND(AC2278="SIM",Y2278="REVENDA",LEFT(AG2278,5)="ANEXO")*OR(AE2278="ANEXO I",AF2278="ANEXO II"),VLOOKUP(H2278,Dados!G:I,2,0),""),"INSERIR MVA")</f>
        <v/>
      </c>
      <c r="AS2278" s="48" t="str">
        <f aca="false">IF(LEFT(AG2278,5)="ANEXO",VLOOKUP(AG2278,Dados!$X$111:$Z$112,2,0)*(AI2278-Q2278),"")</f>
        <v/>
      </c>
      <c r="AT2278" s="48" t="str">
        <f aca="false">IFERROR(IF(AR2278="","",(AI2278*AR2278)+AI2278),"INSERIR MVA")</f>
        <v/>
      </c>
      <c r="AU2278" s="48" t="str">
        <f aca="false">IF(AT2278="","",IF(AY2278=0.04,U2278,AS2278*AY2278))</f>
        <v/>
      </c>
      <c r="AV2278" s="47" t="str">
        <f aca="false">IFERROR(IF(AU2278="","",(VLOOKUP(AG2278,Dados!$X$111:$Z$112,3,0)*AT2278*0.17)),"INSERIR MVA")</f>
        <v/>
      </c>
      <c r="AW2278" s="47" t="str">
        <f aca="false">IFERROR(IF(AR2278="","",AV2278-AU2278),"")</f>
        <v/>
      </c>
      <c r="AX2278" s="51" t="str">
        <f aca="false">IFERROR(IF(AC2278="NÃO","",IF(AM2278&lt;&gt;"",AM2278-W2278,IF(AQ2278&lt;&gt;"",AQ2278-W2278,IF(AW2278&lt;&gt;"",AW2278-W2278,"")))),"")</f>
        <v/>
      </c>
      <c r="AY2278" s="46" t="str">
        <f aca="false">IFERROR(IF(ISNA(VLOOKUP(R2278,Dados!$X$2:$Y$5,2,0)),VLOOKUP(D2278,Dados!$X$7:$Y$33,2,0),VLOOKUP(R2278,Dados!$X$2:$Y$5,2,0)),"")</f>
        <v/>
      </c>
      <c r="AZ2278" s="52" t="str">
        <f aca="false">IF(C2278="","",IF(AND(Y2278="CONSUMO",AC2278="NÃO")*OR(AG2278="-",AG2278="BIT"),IF(E2278&lt;&gt;"",(AI2278-(P2278+L2278-N2278+Q2278)*AY2278)/0.83),""))</f>
        <v/>
      </c>
      <c r="BA2278" s="51" t="str">
        <f aca="false">IF(AZ2278="","",AZ2278*0.17-((P2278+L2278-N2278+Q2278)*AY2278))</f>
        <v/>
      </c>
      <c r="BB2278" s="51" t="str">
        <f aca="false">IF(AND(Y2278="CONSUMO",AG2278="ANEXO I",AY2278&gt;4%),(AI2278-(P2278+L2278-N2278+Q2278)*0.0514)/0.83*(0.5177)*(0.17)-AI2278*0.0514,IF(AND(Y2278="CONSUMO",AG2278="ANEXO II",AY2278&gt;4%),(AI2278-(P2278+L2278-N2278+Q2278)*0.041)/0.83*(0.3295)*(0.17)-AI2278*0.041,IF(AND(Y2278="CONSUMO",AG2278="ANEXO I",AY2278=4%),(AI2278-(P2278+L2278-N2278+Q2278)*0.04)/0.83*(0.5177)*(0.17)-AI2278*0.04,IF(AND(Y2278="CONSUMO",AG2278="ANEXO II",AY2278=4%),(AI2278-(P2278+L2278-N2278+Q2278)*0.04)/0.83*(0.3295)*(0.17)-AI2278*0.04,""))))</f>
        <v/>
      </c>
      <c r="BC2278" s="51" t="str">
        <f aca="false">IF(C2278="","",IF(AND(Y2278="CONSUMO",AC2278="SIM")*OR(AG2278="-",AG2278="BIT"),IF(E2278&lt;&gt;"",(AI2278-(P2278+L2278-N2278+Q2278)*AY2278)/0.83),""))</f>
        <v/>
      </c>
      <c r="BD2278" s="51" t="str">
        <f aca="false">IF(BC2278="","",BC2278*0.17)</f>
        <v/>
      </c>
      <c r="BE2278" s="51" t="str">
        <f aca="false">IF(I2278=6908,0,IF(BC2278="","",BD2278-((P2278+L2278-N2278+Q2278)*AY2278)))</f>
        <v/>
      </c>
      <c r="BF2278" s="53" t="str">
        <f aca="false">IF(B2278="","",IF(OR(B2278="",E2278="Regime Normal"),0,(AI2278-Q2278)*VLOOKUP(R2278,Dados!$X$98:$Y$108,2,0)))</f>
        <v/>
      </c>
      <c r="BG2278" s="54" t="str">
        <f aca="false">IFERROR(VLOOKUP(I2278,Dados!$AC$27:$AD$43,2,0),IF(B2278="","",IF(D2278&lt;&gt;"MT",IF(AND(AC2278="SIM",Y2278="Revenda"),"2403",IF(AND(AC2278="SIM",Y2278="Consumo"),"2407",IF(AND(AC2278="NÃO",Y2278="Revenda"),"2102",IF(AND(AC2278="NÃO",Y2278="Consumo"),"2556",)))),REPLACE(I2278,1,1,1))))</f>
        <v/>
      </c>
    </row>
    <row r="2279" customFormat="false" ht="12.8" hidden="false" customHeight="true" outlineLevel="0" collapsed="false">
      <c r="Y2279" s="45"/>
      <c r="Z2279" s="46" t="str">
        <f aca="false">IF(B2279="","",(IFERROR(VLOOKUP(H2279,Dados!A$3:B$15000,2,0),"Não Encontrado")))</f>
        <v/>
      </c>
      <c r="AA2279" s="46" t="str">
        <f aca="false">IF(B2279="","",(IFERROR(VLOOKUP(G2279,Dados!C$3:E$15000,3,0),"Não Encontrado")))</f>
        <v/>
      </c>
      <c r="AB2279" s="46" t="str">
        <f aca="false">IFERROR(IF(Z2279&lt;&gt;"Não Encontrado",Z2279,IF(AA2279&lt;&gt;"Não Encontrado",AA2279,"")),"")</f>
        <v/>
      </c>
      <c r="AC2279" s="45" t="str">
        <f aca="false">IF(B2279="","",IF(AB2279="","NÃO","SIM"))</f>
        <v/>
      </c>
      <c r="AD2279" s="45" t="str">
        <f aca="false">IFERROR(VLOOKUP(G2279,Dados!$P$3:$R$500,3,0),"")</f>
        <v/>
      </c>
      <c r="AE2279" s="45" t="str">
        <f aca="false">IFERROR(VLOOKUP(G2279,Dados!$K$3:$L$500,2,0),"")</f>
        <v/>
      </c>
      <c r="AF2279" s="45" t="str">
        <f aca="false">IFERROR(VLOOKUP(G2279,Dados!$M$3:$N$500,2,0),"")</f>
        <v/>
      </c>
      <c r="AG2279" s="45" t="str">
        <f aca="false">IF(F2279="","",IF(AND(AD2279="",AE2279="",AF2279=""),"-",IF(AND(AD2279="BIT",AE2279="",AF2279=""),"BIT",IF(AND(AE2279="ANEXO I",AD2279="",AF2279=""),"ANEXO I",IF(AND(AF2279="ANEXO II",AD2279="",AE2279=""),"ANEXO II","Escolher")))))</f>
        <v/>
      </c>
      <c r="AH2279" s="45" t="str">
        <f aca="false">IF(AG2279&lt;&gt;"Pneus","",IFERROR(VLOOKUP(R2279,Dados!$X$2:$Z$5,3,0)*(AI2279-Q2279),VLOOKUP(D2279,Dados!$X$7:$Z$33,3,0)*(AI2279-Q2279)))</f>
        <v/>
      </c>
      <c r="AI2279" s="47" t="str">
        <f aca="false">IF(B2279="","",P2279+Q2279+O2279+M2279+L2279-N2279)</f>
        <v/>
      </c>
      <c r="AJ2279" s="48" t="str">
        <f aca="false">IFERROR(IF(AND(AC2279="SIM",AG2279="-",Y2279="REVENDA"),(AB2279/1+1)*AI2279,IF(AND(AC2279="SIM",AG2279="Pneus",Y2279="REVENDA"),(AB2279/1+1)*(AI2279-AH2279),"")),"")</f>
        <v/>
      </c>
      <c r="AK2279" s="48" t="str">
        <f aca="false">IF(AJ2279="","",AJ2279*17%)</f>
        <v/>
      </c>
      <c r="AL2279" s="48" t="str">
        <f aca="false">IFERROR(IF(AC2279="NÃO","",IF(AK2279="","",IF(E2279="Simples Nacional",BF2279,IF(T2279=0.12,U2279*0.5833337002,IF(T2279=0,AI2279*0.07,U2279))))),"")</f>
        <v/>
      </c>
      <c r="AM2279" s="47" t="str">
        <f aca="false">IFERROR(IF(AC2279="NÃO","",IF(OR(AG2279="-",AG2279="Pneus"),AK2279-AL2279,"")),"")</f>
        <v/>
      </c>
      <c r="AN2279" s="48" t="str">
        <f aca="false">IF(AND(Y2279="REVENDA",AC2279="SIM",AG2279="BIT"),((AB2279/1+1)*AI2279)*0.4117,"")</f>
        <v/>
      </c>
      <c r="AO2279" s="48" t="str">
        <f aca="false">IF(AN2279="","",AN2279*17%)</f>
        <v/>
      </c>
      <c r="AP2279" s="49" t="str">
        <f aca="false">IF(AN2279="","",IF(T2279=0.12,(U2279*0.4117)*0.4117,IF(T2279=0,(AI2279*0.07)*0.4117,U2279*0.4117)))</f>
        <v/>
      </c>
      <c r="AQ2279" s="47" t="str">
        <f aca="false">IF(AN2279="","",AO2279-AP2279)</f>
        <v/>
      </c>
      <c r="AR2279" s="50" t="str">
        <f aca="false">IFERROR(IF(AND(AC2279="SIM",Y2279="REVENDA",LEFT(AG2279,5)="ANEXO")*OR(AE2279="ANEXO I",AF2279="ANEXO II"),VLOOKUP(H2279,Dados!G:I,2,0),""),"INSERIR MVA")</f>
        <v/>
      </c>
      <c r="AS2279" s="48" t="str">
        <f aca="false">IF(LEFT(AG2279,5)="ANEXO",VLOOKUP(AG2279,Dados!$X$111:$Z$112,2,0)*(AI2279-Q2279),"")</f>
        <v/>
      </c>
      <c r="AT2279" s="48" t="str">
        <f aca="false">IFERROR(IF(AR2279="","",(AI2279*AR2279)+AI2279),"INSERIR MVA")</f>
        <v/>
      </c>
      <c r="AU2279" s="48" t="str">
        <f aca="false">IF(AT2279="","",IF(AY2279=0.04,U2279,AS2279*AY2279))</f>
        <v/>
      </c>
      <c r="AV2279" s="47" t="str">
        <f aca="false">IFERROR(IF(AU2279="","",(VLOOKUP(AG2279,Dados!$X$111:$Z$112,3,0)*AT2279*0.17)),"INSERIR MVA")</f>
        <v/>
      </c>
      <c r="AW2279" s="47" t="str">
        <f aca="false">IFERROR(IF(AR2279="","",AV2279-AU2279),"")</f>
        <v/>
      </c>
      <c r="AX2279" s="51" t="str">
        <f aca="false">IFERROR(IF(AC2279="NÃO","",IF(AM2279&lt;&gt;"",AM2279-W2279,IF(AQ2279&lt;&gt;"",AQ2279-W2279,IF(AW2279&lt;&gt;"",AW2279-W2279,"")))),"")</f>
        <v/>
      </c>
      <c r="AY2279" s="46" t="str">
        <f aca="false">IFERROR(IF(ISNA(VLOOKUP(R2279,Dados!$X$2:$Y$5,2,0)),VLOOKUP(D2279,Dados!$X$7:$Y$33,2,0),VLOOKUP(R2279,Dados!$X$2:$Y$5,2,0)),"")</f>
        <v/>
      </c>
      <c r="AZ2279" s="52" t="str">
        <f aca="false">IF(C2279="","",IF(AND(Y2279="CONSUMO",AC2279="NÃO")*OR(AG2279="-",AG2279="BIT"),IF(E2279&lt;&gt;"",(AI2279-(P2279+L2279-N2279+Q2279)*AY2279)/0.83),""))</f>
        <v/>
      </c>
      <c r="BA2279" s="51" t="str">
        <f aca="false">IF(AZ2279="","",AZ2279*0.17-((P2279+L2279-N2279+Q2279)*AY2279))</f>
        <v/>
      </c>
      <c r="BB2279" s="51" t="str">
        <f aca="false">IF(AND(Y2279="CONSUMO",AG2279="ANEXO I",AY2279&gt;4%),(AI2279-(P2279+L2279-N2279+Q2279)*0.0514)/0.83*(0.5177)*(0.17)-AI2279*0.0514,IF(AND(Y2279="CONSUMO",AG2279="ANEXO II",AY2279&gt;4%),(AI2279-(P2279+L2279-N2279+Q2279)*0.041)/0.83*(0.3295)*(0.17)-AI2279*0.041,IF(AND(Y2279="CONSUMO",AG2279="ANEXO I",AY2279=4%),(AI2279-(P2279+L2279-N2279+Q2279)*0.04)/0.83*(0.5177)*(0.17)-AI2279*0.04,IF(AND(Y2279="CONSUMO",AG2279="ANEXO II",AY2279=4%),(AI2279-(P2279+L2279-N2279+Q2279)*0.04)/0.83*(0.3295)*(0.17)-AI2279*0.04,""))))</f>
        <v/>
      </c>
      <c r="BC2279" s="51" t="str">
        <f aca="false">IF(C2279="","",IF(AND(Y2279="CONSUMO",AC2279="SIM")*OR(AG2279="-",AG2279="BIT"),IF(E2279&lt;&gt;"",(AI2279-(P2279+L2279-N2279+Q2279)*AY2279)/0.83),""))</f>
        <v/>
      </c>
      <c r="BD2279" s="51" t="str">
        <f aca="false">IF(BC2279="","",BC2279*0.17)</f>
        <v/>
      </c>
      <c r="BE2279" s="51" t="str">
        <f aca="false">IF(I2279=6908,0,IF(BC2279="","",BD2279-((P2279+L2279-N2279+Q2279)*AY2279)))</f>
        <v/>
      </c>
      <c r="BF2279" s="53" t="str">
        <f aca="false">IF(B2279="","",IF(OR(B2279="",E2279="Regime Normal"),0,(AI2279-Q2279)*VLOOKUP(R2279,Dados!$X$98:$Y$108,2,0)))</f>
        <v/>
      </c>
      <c r="BG2279" s="54" t="str">
        <f aca="false">IFERROR(VLOOKUP(I2279,Dados!$AC$27:$AD$43,2,0),IF(B2279="","",IF(D2279&lt;&gt;"MT",IF(AND(AC2279="SIM",Y2279="Revenda"),"2403",IF(AND(AC2279="SIM",Y2279="Consumo"),"2407",IF(AND(AC2279="NÃO",Y2279="Revenda"),"2102",IF(AND(AC2279="NÃO",Y2279="Consumo"),"2556",)))),REPLACE(I2279,1,1,1))))</f>
        <v/>
      </c>
    </row>
    <row r="2280" customFormat="false" ht="12.8" hidden="false" customHeight="true" outlineLevel="0" collapsed="false">
      <c r="Y2280" s="45"/>
      <c r="Z2280" s="46" t="str">
        <f aca="false">IF(B2280="","",(IFERROR(VLOOKUP(H2280,Dados!A$3:B$15000,2,0),"Não Encontrado")))</f>
        <v/>
      </c>
      <c r="AA2280" s="46" t="str">
        <f aca="false">IF(B2280="","",(IFERROR(VLOOKUP(G2280,Dados!C$3:E$15000,3,0),"Não Encontrado")))</f>
        <v/>
      </c>
      <c r="AB2280" s="46" t="str">
        <f aca="false">IFERROR(IF(Z2280&lt;&gt;"Não Encontrado",Z2280,IF(AA2280&lt;&gt;"Não Encontrado",AA2280,"")),"")</f>
        <v/>
      </c>
      <c r="AC2280" s="45" t="str">
        <f aca="false">IF(B2280="","",IF(AB2280="","NÃO","SIM"))</f>
        <v/>
      </c>
      <c r="AD2280" s="45" t="str">
        <f aca="false">IFERROR(VLOOKUP(G2280,Dados!$P$3:$R$500,3,0),"")</f>
        <v/>
      </c>
      <c r="AE2280" s="45" t="str">
        <f aca="false">IFERROR(VLOOKUP(G2280,Dados!$K$3:$L$500,2,0),"")</f>
        <v/>
      </c>
      <c r="AF2280" s="45" t="str">
        <f aca="false">IFERROR(VLOOKUP(G2280,Dados!$M$3:$N$500,2,0),"")</f>
        <v/>
      </c>
      <c r="AG2280" s="45" t="str">
        <f aca="false">IF(F2280="","",IF(AND(AD2280="",AE2280="",AF2280=""),"-",IF(AND(AD2280="BIT",AE2280="",AF2280=""),"BIT",IF(AND(AE2280="ANEXO I",AD2280="",AF2280=""),"ANEXO I",IF(AND(AF2280="ANEXO II",AD2280="",AE2280=""),"ANEXO II","Escolher")))))</f>
        <v/>
      </c>
      <c r="AH2280" s="45" t="str">
        <f aca="false">IF(AG2280&lt;&gt;"Pneus","",IFERROR(VLOOKUP(R2280,Dados!$X$2:$Z$5,3,0)*(AI2280-Q2280),VLOOKUP(D2280,Dados!$X$7:$Z$33,3,0)*(AI2280-Q2280)))</f>
        <v/>
      </c>
      <c r="AI2280" s="47" t="str">
        <f aca="false">IF(B2280="","",P2280+Q2280+O2280+M2280+L2280-N2280)</f>
        <v/>
      </c>
      <c r="AJ2280" s="48" t="str">
        <f aca="false">IFERROR(IF(AND(AC2280="SIM",AG2280="-",Y2280="REVENDA"),(AB2280/1+1)*AI2280,IF(AND(AC2280="SIM",AG2280="Pneus",Y2280="REVENDA"),(AB2280/1+1)*(AI2280-AH2280),"")),"")</f>
        <v/>
      </c>
      <c r="AK2280" s="48" t="str">
        <f aca="false">IF(AJ2280="","",AJ2280*17%)</f>
        <v/>
      </c>
      <c r="AL2280" s="48" t="str">
        <f aca="false">IFERROR(IF(AC2280="NÃO","",IF(AK2280="","",IF(E2280="Simples Nacional",BF2280,IF(T2280=0.12,U2280*0.5833337002,IF(T2280=0,AI2280*0.07,U2280))))),"")</f>
        <v/>
      </c>
      <c r="AM2280" s="47" t="str">
        <f aca="false">IFERROR(IF(AC2280="NÃO","",IF(OR(AG2280="-",AG2280="Pneus"),AK2280-AL2280,"")),"")</f>
        <v/>
      </c>
      <c r="AN2280" s="48" t="str">
        <f aca="false">IF(AND(Y2280="REVENDA",AC2280="SIM",AG2280="BIT"),((AB2280/1+1)*AI2280)*0.4117,"")</f>
        <v/>
      </c>
      <c r="AO2280" s="48" t="str">
        <f aca="false">IF(AN2280="","",AN2280*17%)</f>
        <v/>
      </c>
      <c r="AP2280" s="49" t="str">
        <f aca="false">IF(AN2280="","",IF(T2280=0.12,(U2280*0.4117)*0.4117,IF(T2280=0,(AI2280*0.07)*0.4117,U2280*0.4117)))</f>
        <v/>
      </c>
      <c r="AQ2280" s="47" t="str">
        <f aca="false">IF(AN2280="","",AO2280-AP2280)</f>
        <v/>
      </c>
      <c r="AR2280" s="50" t="str">
        <f aca="false">IFERROR(IF(AND(AC2280="SIM",Y2280="REVENDA",LEFT(AG2280,5)="ANEXO")*OR(AE2280="ANEXO I",AF2280="ANEXO II"),VLOOKUP(H2280,Dados!G:I,2,0),""),"INSERIR MVA")</f>
        <v/>
      </c>
      <c r="AS2280" s="48" t="str">
        <f aca="false">IF(LEFT(AG2280,5)="ANEXO",VLOOKUP(AG2280,Dados!$X$111:$Z$112,2,0)*(AI2280-Q2280),"")</f>
        <v/>
      </c>
      <c r="AT2280" s="48" t="str">
        <f aca="false">IFERROR(IF(AR2280="","",(AI2280*AR2280)+AI2280),"INSERIR MVA")</f>
        <v/>
      </c>
      <c r="AU2280" s="48" t="str">
        <f aca="false">IF(AT2280="","",IF(AY2280=0.04,U2280,AS2280*AY2280))</f>
        <v/>
      </c>
      <c r="AV2280" s="47" t="str">
        <f aca="false">IFERROR(IF(AU2280="","",(VLOOKUP(AG2280,Dados!$X$111:$Z$112,3,0)*AT2280*0.17)),"INSERIR MVA")</f>
        <v/>
      </c>
      <c r="AW2280" s="47" t="str">
        <f aca="false">IFERROR(IF(AR2280="","",AV2280-AU2280),"")</f>
        <v/>
      </c>
      <c r="AX2280" s="51" t="str">
        <f aca="false">IFERROR(IF(AC2280="NÃO","",IF(AM2280&lt;&gt;"",AM2280-W2280,IF(AQ2280&lt;&gt;"",AQ2280-W2280,IF(AW2280&lt;&gt;"",AW2280-W2280,"")))),"")</f>
        <v/>
      </c>
      <c r="AY2280" s="46" t="str">
        <f aca="false">IFERROR(IF(ISNA(VLOOKUP(R2280,Dados!$X$2:$Y$5,2,0)),VLOOKUP(D2280,Dados!$X$7:$Y$33,2,0),VLOOKUP(R2280,Dados!$X$2:$Y$5,2,0)),"")</f>
        <v/>
      </c>
      <c r="AZ2280" s="52" t="str">
        <f aca="false">IF(C2280="","",IF(AND(Y2280="CONSUMO",AC2280="NÃO")*OR(AG2280="-",AG2280="BIT"),IF(E2280&lt;&gt;"",(AI2280-(P2280+L2280-N2280+Q2280)*AY2280)/0.83),""))</f>
        <v/>
      </c>
      <c r="BA2280" s="51" t="str">
        <f aca="false">IF(AZ2280="","",AZ2280*0.17-((P2280+L2280-N2280+Q2280)*AY2280))</f>
        <v/>
      </c>
      <c r="BB2280" s="51" t="str">
        <f aca="false">IF(AND(Y2280="CONSUMO",AG2280="ANEXO I",AY2280&gt;4%),(AI2280-(P2280+L2280-N2280+Q2280)*0.0514)/0.83*(0.5177)*(0.17)-AI2280*0.0514,IF(AND(Y2280="CONSUMO",AG2280="ANEXO II",AY2280&gt;4%),(AI2280-(P2280+L2280-N2280+Q2280)*0.041)/0.83*(0.3295)*(0.17)-AI2280*0.041,IF(AND(Y2280="CONSUMO",AG2280="ANEXO I",AY2280=4%),(AI2280-(P2280+L2280-N2280+Q2280)*0.04)/0.83*(0.5177)*(0.17)-AI2280*0.04,IF(AND(Y2280="CONSUMO",AG2280="ANEXO II",AY2280=4%),(AI2280-(P2280+L2280-N2280+Q2280)*0.04)/0.83*(0.3295)*(0.17)-AI2280*0.04,""))))</f>
        <v/>
      </c>
      <c r="BC2280" s="51" t="str">
        <f aca="false">IF(C2280="","",IF(AND(Y2280="CONSUMO",AC2280="SIM")*OR(AG2280="-",AG2280="BIT"),IF(E2280&lt;&gt;"",(AI2280-(P2280+L2280-N2280+Q2280)*AY2280)/0.83),""))</f>
        <v/>
      </c>
      <c r="BD2280" s="51" t="str">
        <f aca="false">IF(BC2280="","",BC2280*0.17)</f>
        <v/>
      </c>
      <c r="BE2280" s="51" t="str">
        <f aca="false">IF(I2280=6908,0,IF(BC2280="","",BD2280-((P2280+L2280-N2280+Q2280)*AY2280)))</f>
        <v/>
      </c>
      <c r="BF2280" s="53" t="str">
        <f aca="false">IF(B2280="","",IF(OR(B2280="",E2280="Regime Normal"),0,(AI2280-Q2280)*VLOOKUP(R2280,Dados!$X$98:$Y$108,2,0)))</f>
        <v/>
      </c>
      <c r="BG2280" s="54" t="str">
        <f aca="false">IFERROR(VLOOKUP(I2280,Dados!$AC$27:$AD$43,2,0),IF(B2280="","",IF(D2280&lt;&gt;"MT",IF(AND(AC2280="SIM",Y2280="Revenda"),"2403",IF(AND(AC2280="SIM",Y2280="Consumo"),"2407",IF(AND(AC2280="NÃO",Y2280="Revenda"),"2102",IF(AND(AC2280="NÃO",Y2280="Consumo"),"2556",)))),REPLACE(I2280,1,1,1))))</f>
        <v/>
      </c>
    </row>
    <row r="2281" customFormat="false" ht="12.8" hidden="false" customHeight="true" outlineLevel="0" collapsed="false">
      <c r="Y2281" s="45"/>
      <c r="Z2281" s="46" t="str">
        <f aca="false">IF(B2281="","",(IFERROR(VLOOKUP(H2281,Dados!A$3:B$15000,2,0),"Não Encontrado")))</f>
        <v/>
      </c>
      <c r="AA2281" s="46" t="str">
        <f aca="false">IF(B2281="","",(IFERROR(VLOOKUP(G2281,Dados!C$3:E$15000,3,0),"Não Encontrado")))</f>
        <v/>
      </c>
      <c r="AB2281" s="46" t="str">
        <f aca="false">IFERROR(IF(Z2281&lt;&gt;"Não Encontrado",Z2281,IF(AA2281&lt;&gt;"Não Encontrado",AA2281,"")),"")</f>
        <v/>
      </c>
      <c r="AC2281" s="45" t="str">
        <f aca="false">IF(B2281="","",IF(AB2281="","NÃO","SIM"))</f>
        <v/>
      </c>
      <c r="AD2281" s="45" t="str">
        <f aca="false">IFERROR(VLOOKUP(G2281,Dados!$P$3:$R$500,3,0),"")</f>
        <v/>
      </c>
      <c r="AE2281" s="45" t="str">
        <f aca="false">IFERROR(VLOOKUP(G2281,Dados!$K$3:$L$500,2,0),"")</f>
        <v/>
      </c>
      <c r="AF2281" s="45" t="str">
        <f aca="false">IFERROR(VLOOKUP(G2281,Dados!$M$3:$N$500,2,0),"")</f>
        <v/>
      </c>
      <c r="AG2281" s="45" t="str">
        <f aca="false">IF(F2281="","",IF(AND(AD2281="",AE2281="",AF2281=""),"-",IF(AND(AD2281="BIT",AE2281="",AF2281=""),"BIT",IF(AND(AE2281="ANEXO I",AD2281="",AF2281=""),"ANEXO I",IF(AND(AF2281="ANEXO II",AD2281="",AE2281=""),"ANEXO II","Escolher")))))</f>
        <v/>
      </c>
      <c r="AH2281" s="45" t="str">
        <f aca="false">IF(AG2281&lt;&gt;"Pneus","",IFERROR(VLOOKUP(R2281,Dados!$X$2:$Z$5,3,0)*(AI2281-Q2281),VLOOKUP(D2281,Dados!$X$7:$Z$33,3,0)*(AI2281-Q2281)))</f>
        <v/>
      </c>
      <c r="AI2281" s="47" t="str">
        <f aca="false">IF(B2281="","",P2281+Q2281+O2281+M2281+L2281-N2281)</f>
        <v/>
      </c>
      <c r="AJ2281" s="48" t="str">
        <f aca="false">IFERROR(IF(AND(AC2281="SIM",AG2281="-",Y2281="REVENDA"),(AB2281/1+1)*AI2281,IF(AND(AC2281="SIM",AG2281="Pneus",Y2281="REVENDA"),(AB2281/1+1)*(AI2281-AH2281),"")),"")</f>
        <v/>
      </c>
      <c r="AK2281" s="48" t="str">
        <f aca="false">IF(AJ2281="","",AJ2281*17%)</f>
        <v/>
      </c>
      <c r="AL2281" s="48" t="str">
        <f aca="false">IFERROR(IF(AC2281="NÃO","",IF(AK2281="","",IF(E2281="Simples Nacional",BF2281,IF(T2281=0.12,U2281*0.5833337002,IF(T2281=0,AI2281*0.07,U2281))))),"")</f>
        <v/>
      </c>
      <c r="AM2281" s="47" t="str">
        <f aca="false">IFERROR(IF(AC2281="NÃO","",IF(OR(AG2281="-",AG2281="Pneus"),AK2281-AL2281,"")),"")</f>
        <v/>
      </c>
      <c r="AN2281" s="48" t="str">
        <f aca="false">IF(AND(Y2281="REVENDA",AC2281="SIM",AG2281="BIT"),((AB2281/1+1)*AI2281)*0.4117,"")</f>
        <v/>
      </c>
      <c r="AO2281" s="48" t="str">
        <f aca="false">IF(AN2281="","",AN2281*17%)</f>
        <v/>
      </c>
      <c r="AP2281" s="49" t="str">
        <f aca="false">IF(AN2281="","",IF(T2281=0.12,(U2281*0.4117)*0.4117,IF(T2281=0,(AI2281*0.07)*0.4117,U2281*0.4117)))</f>
        <v/>
      </c>
      <c r="AQ2281" s="47" t="str">
        <f aca="false">IF(AN2281="","",AO2281-AP2281)</f>
        <v/>
      </c>
      <c r="AR2281" s="50" t="str">
        <f aca="false">IFERROR(IF(AND(AC2281="SIM",Y2281="REVENDA",LEFT(AG2281,5)="ANEXO")*OR(AE2281="ANEXO I",AF2281="ANEXO II"),VLOOKUP(H2281,Dados!G:I,2,0),""),"INSERIR MVA")</f>
        <v/>
      </c>
      <c r="AS2281" s="48" t="str">
        <f aca="false">IF(LEFT(AG2281,5)="ANEXO",VLOOKUP(AG2281,Dados!$X$111:$Z$112,2,0)*(AI2281-Q2281),"")</f>
        <v/>
      </c>
      <c r="AT2281" s="48" t="str">
        <f aca="false">IFERROR(IF(AR2281="","",(AI2281*AR2281)+AI2281),"INSERIR MVA")</f>
        <v/>
      </c>
      <c r="AU2281" s="48" t="str">
        <f aca="false">IF(AT2281="","",IF(AY2281=0.04,U2281,AS2281*AY2281))</f>
        <v/>
      </c>
      <c r="AV2281" s="47" t="str">
        <f aca="false">IFERROR(IF(AU2281="","",(VLOOKUP(AG2281,Dados!$X$111:$Z$112,3,0)*AT2281*0.17)),"INSERIR MVA")</f>
        <v/>
      </c>
      <c r="AW2281" s="47" t="str">
        <f aca="false">IFERROR(IF(AR2281="","",AV2281-AU2281),"")</f>
        <v/>
      </c>
      <c r="AX2281" s="51" t="str">
        <f aca="false">IFERROR(IF(AC2281="NÃO","",IF(AM2281&lt;&gt;"",AM2281-W2281,IF(AQ2281&lt;&gt;"",AQ2281-W2281,IF(AW2281&lt;&gt;"",AW2281-W2281,"")))),"")</f>
        <v/>
      </c>
      <c r="AY2281" s="46" t="str">
        <f aca="false">IFERROR(IF(ISNA(VLOOKUP(R2281,Dados!$X$2:$Y$5,2,0)),VLOOKUP(D2281,Dados!$X$7:$Y$33,2,0),VLOOKUP(R2281,Dados!$X$2:$Y$5,2,0)),"")</f>
        <v/>
      </c>
      <c r="AZ2281" s="52" t="str">
        <f aca="false">IF(C2281="","",IF(AND(Y2281="CONSUMO",AC2281="NÃO")*OR(AG2281="-",AG2281="BIT"),IF(E2281&lt;&gt;"",(AI2281-(P2281+L2281-N2281+Q2281)*AY2281)/0.83),""))</f>
        <v/>
      </c>
      <c r="BA2281" s="51" t="str">
        <f aca="false">IF(AZ2281="","",AZ2281*0.17-((P2281+L2281-N2281+Q2281)*AY2281))</f>
        <v/>
      </c>
      <c r="BB2281" s="51" t="str">
        <f aca="false">IF(AND(Y2281="CONSUMO",AG2281="ANEXO I",AY2281&gt;4%),(AI2281-(P2281+L2281-N2281+Q2281)*0.0514)/0.83*(0.5177)*(0.17)-AI2281*0.0514,IF(AND(Y2281="CONSUMO",AG2281="ANEXO II",AY2281&gt;4%),(AI2281-(P2281+L2281-N2281+Q2281)*0.041)/0.83*(0.3295)*(0.17)-AI2281*0.041,IF(AND(Y2281="CONSUMO",AG2281="ANEXO I",AY2281=4%),(AI2281-(P2281+L2281-N2281+Q2281)*0.04)/0.83*(0.5177)*(0.17)-AI2281*0.04,IF(AND(Y2281="CONSUMO",AG2281="ANEXO II",AY2281=4%),(AI2281-(P2281+L2281-N2281+Q2281)*0.04)/0.83*(0.3295)*(0.17)-AI2281*0.04,""))))</f>
        <v/>
      </c>
      <c r="BC2281" s="51" t="str">
        <f aca="false">IF(C2281="","",IF(AND(Y2281="CONSUMO",AC2281="SIM")*OR(AG2281="-",AG2281="BIT"),IF(E2281&lt;&gt;"",(AI2281-(P2281+L2281-N2281+Q2281)*AY2281)/0.83),""))</f>
        <v/>
      </c>
      <c r="BD2281" s="51" t="str">
        <f aca="false">IF(BC2281="","",BC2281*0.17)</f>
        <v/>
      </c>
      <c r="BE2281" s="51" t="str">
        <f aca="false">IF(I2281=6908,0,IF(BC2281="","",BD2281-((P2281+L2281-N2281+Q2281)*AY2281)))</f>
        <v/>
      </c>
      <c r="BF2281" s="53" t="str">
        <f aca="false">IF(B2281="","",IF(OR(B2281="",E2281="Regime Normal"),0,(AI2281-Q2281)*VLOOKUP(R2281,Dados!$X$98:$Y$108,2,0)))</f>
        <v/>
      </c>
      <c r="BG2281" s="54" t="str">
        <f aca="false">IFERROR(VLOOKUP(I2281,Dados!$AC$27:$AD$43,2,0),IF(B2281="","",IF(D2281&lt;&gt;"MT",IF(AND(AC2281="SIM",Y2281="Revenda"),"2403",IF(AND(AC2281="SIM",Y2281="Consumo"),"2407",IF(AND(AC2281="NÃO",Y2281="Revenda"),"2102",IF(AND(AC2281="NÃO",Y2281="Consumo"),"2556",)))),REPLACE(I2281,1,1,1))))</f>
        <v/>
      </c>
    </row>
    <row r="2282" customFormat="false" ht="12.8" hidden="false" customHeight="true" outlineLevel="0" collapsed="false">
      <c r="Y2282" s="45"/>
      <c r="Z2282" s="46" t="str">
        <f aca="false">IF(B2282="","",(IFERROR(VLOOKUP(H2282,Dados!A$3:B$15000,2,0),"Não Encontrado")))</f>
        <v/>
      </c>
      <c r="AA2282" s="46" t="str">
        <f aca="false">IF(B2282="","",(IFERROR(VLOOKUP(G2282,Dados!C$3:E$15000,3,0),"Não Encontrado")))</f>
        <v/>
      </c>
      <c r="AB2282" s="46" t="str">
        <f aca="false">IFERROR(IF(Z2282&lt;&gt;"Não Encontrado",Z2282,IF(AA2282&lt;&gt;"Não Encontrado",AA2282,"")),"")</f>
        <v/>
      </c>
      <c r="AC2282" s="45" t="str">
        <f aca="false">IF(B2282="","",IF(AB2282="","NÃO","SIM"))</f>
        <v/>
      </c>
      <c r="AD2282" s="45" t="str">
        <f aca="false">IFERROR(VLOOKUP(G2282,Dados!$P$3:$R$500,3,0),"")</f>
        <v/>
      </c>
      <c r="AE2282" s="45" t="str">
        <f aca="false">IFERROR(VLOOKUP(G2282,Dados!$K$3:$L$500,2,0),"")</f>
        <v/>
      </c>
      <c r="AF2282" s="45" t="str">
        <f aca="false">IFERROR(VLOOKUP(G2282,Dados!$M$3:$N$500,2,0),"")</f>
        <v/>
      </c>
      <c r="AG2282" s="45" t="str">
        <f aca="false">IF(F2282="","",IF(AND(AD2282="",AE2282="",AF2282=""),"-",IF(AND(AD2282="BIT",AE2282="",AF2282=""),"BIT",IF(AND(AE2282="ANEXO I",AD2282="",AF2282=""),"ANEXO I",IF(AND(AF2282="ANEXO II",AD2282="",AE2282=""),"ANEXO II","Escolher")))))</f>
        <v/>
      </c>
      <c r="AH2282" s="45" t="str">
        <f aca="false">IF(AG2282&lt;&gt;"Pneus","",IFERROR(VLOOKUP(R2282,Dados!$X$2:$Z$5,3,0)*(AI2282-Q2282),VLOOKUP(D2282,Dados!$X$7:$Z$33,3,0)*(AI2282-Q2282)))</f>
        <v/>
      </c>
      <c r="AI2282" s="47" t="str">
        <f aca="false">IF(B2282="","",P2282+Q2282+O2282+M2282+L2282-N2282)</f>
        <v/>
      </c>
      <c r="AJ2282" s="48" t="str">
        <f aca="false">IFERROR(IF(AND(AC2282="SIM",AG2282="-",Y2282="REVENDA"),(AB2282/1+1)*AI2282,IF(AND(AC2282="SIM",AG2282="Pneus",Y2282="REVENDA"),(AB2282/1+1)*(AI2282-AH2282),"")),"")</f>
        <v/>
      </c>
      <c r="AK2282" s="48" t="str">
        <f aca="false">IF(AJ2282="","",AJ2282*17%)</f>
        <v/>
      </c>
      <c r="AL2282" s="48" t="str">
        <f aca="false">IFERROR(IF(AC2282="NÃO","",IF(AK2282="","",IF(E2282="Simples Nacional",BF2282,IF(T2282=0.12,U2282*0.5833337002,IF(T2282=0,AI2282*0.07,U2282))))),"")</f>
        <v/>
      </c>
      <c r="AM2282" s="47" t="str">
        <f aca="false">IFERROR(IF(AC2282="NÃO","",IF(OR(AG2282="-",AG2282="Pneus"),AK2282-AL2282,"")),"")</f>
        <v/>
      </c>
      <c r="AN2282" s="48" t="str">
        <f aca="false">IF(AND(Y2282="REVENDA",AC2282="SIM",AG2282="BIT"),((AB2282/1+1)*AI2282)*0.4117,"")</f>
        <v/>
      </c>
      <c r="AO2282" s="48" t="str">
        <f aca="false">IF(AN2282="","",AN2282*17%)</f>
        <v/>
      </c>
      <c r="AP2282" s="49" t="str">
        <f aca="false">IF(AN2282="","",IF(T2282=0.12,(U2282*0.4117)*0.4117,IF(T2282=0,(AI2282*0.07)*0.4117,U2282*0.4117)))</f>
        <v/>
      </c>
      <c r="AQ2282" s="47" t="str">
        <f aca="false">IF(AN2282="","",AO2282-AP2282)</f>
        <v/>
      </c>
      <c r="AR2282" s="50" t="str">
        <f aca="false">IFERROR(IF(AND(AC2282="SIM",Y2282="REVENDA",LEFT(AG2282,5)="ANEXO")*OR(AE2282="ANEXO I",AF2282="ANEXO II"),VLOOKUP(H2282,Dados!G:I,2,0),""),"INSERIR MVA")</f>
        <v/>
      </c>
      <c r="AS2282" s="48" t="str">
        <f aca="false">IF(LEFT(AG2282,5)="ANEXO",VLOOKUP(AG2282,Dados!$X$111:$Z$112,2,0)*(AI2282-Q2282),"")</f>
        <v/>
      </c>
      <c r="AT2282" s="48" t="str">
        <f aca="false">IFERROR(IF(AR2282="","",(AI2282*AR2282)+AI2282),"INSERIR MVA")</f>
        <v/>
      </c>
      <c r="AU2282" s="48" t="str">
        <f aca="false">IF(AT2282="","",IF(AY2282=0.04,U2282,AS2282*AY2282))</f>
        <v/>
      </c>
      <c r="AV2282" s="47" t="str">
        <f aca="false">IFERROR(IF(AU2282="","",(VLOOKUP(AG2282,Dados!$X$111:$Z$112,3,0)*AT2282*0.17)),"INSERIR MVA")</f>
        <v/>
      </c>
      <c r="AW2282" s="47" t="str">
        <f aca="false">IFERROR(IF(AR2282="","",AV2282-AU2282),"")</f>
        <v/>
      </c>
      <c r="AX2282" s="51" t="str">
        <f aca="false">IFERROR(IF(AC2282="NÃO","",IF(AM2282&lt;&gt;"",AM2282-W2282,IF(AQ2282&lt;&gt;"",AQ2282-W2282,IF(AW2282&lt;&gt;"",AW2282-W2282,"")))),"")</f>
        <v/>
      </c>
      <c r="AY2282" s="46" t="str">
        <f aca="false">IFERROR(IF(ISNA(VLOOKUP(R2282,Dados!$X$2:$Y$5,2,0)),VLOOKUP(D2282,Dados!$X$7:$Y$33,2,0),VLOOKUP(R2282,Dados!$X$2:$Y$5,2,0)),"")</f>
        <v/>
      </c>
      <c r="AZ2282" s="52" t="str">
        <f aca="false">IF(C2282="","",IF(AND(Y2282="CONSUMO",AC2282="NÃO")*OR(AG2282="-",AG2282="BIT"),IF(E2282&lt;&gt;"",(AI2282-(P2282+L2282-N2282+Q2282)*AY2282)/0.83),""))</f>
        <v/>
      </c>
      <c r="BA2282" s="51" t="str">
        <f aca="false">IF(AZ2282="","",AZ2282*0.17-((P2282+L2282-N2282+Q2282)*AY2282))</f>
        <v/>
      </c>
      <c r="BB2282" s="51" t="str">
        <f aca="false">IF(AND(Y2282="CONSUMO",AG2282="ANEXO I",AY2282&gt;4%),(AI2282-(P2282+L2282-N2282+Q2282)*0.0514)/0.83*(0.5177)*(0.17)-AI2282*0.0514,IF(AND(Y2282="CONSUMO",AG2282="ANEXO II",AY2282&gt;4%),(AI2282-(P2282+L2282-N2282+Q2282)*0.041)/0.83*(0.3295)*(0.17)-AI2282*0.041,IF(AND(Y2282="CONSUMO",AG2282="ANEXO I",AY2282=4%),(AI2282-(P2282+L2282-N2282+Q2282)*0.04)/0.83*(0.5177)*(0.17)-AI2282*0.04,IF(AND(Y2282="CONSUMO",AG2282="ANEXO II",AY2282=4%),(AI2282-(P2282+L2282-N2282+Q2282)*0.04)/0.83*(0.3295)*(0.17)-AI2282*0.04,""))))</f>
        <v/>
      </c>
      <c r="BC2282" s="51" t="str">
        <f aca="false">IF(C2282="","",IF(AND(Y2282="CONSUMO",AC2282="SIM")*OR(AG2282="-",AG2282="BIT"),IF(E2282&lt;&gt;"",(AI2282-(P2282+L2282-N2282+Q2282)*AY2282)/0.83),""))</f>
        <v/>
      </c>
      <c r="BD2282" s="51" t="str">
        <f aca="false">IF(BC2282="","",BC2282*0.17)</f>
        <v/>
      </c>
      <c r="BE2282" s="51" t="str">
        <f aca="false">IF(I2282=6908,0,IF(BC2282="","",BD2282-((P2282+L2282-N2282+Q2282)*AY2282)))</f>
        <v/>
      </c>
      <c r="BF2282" s="53" t="str">
        <f aca="false">IF(B2282="","",IF(OR(B2282="",E2282="Regime Normal"),0,(AI2282-Q2282)*VLOOKUP(R2282,Dados!$X$98:$Y$108,2,0)))</f>
        <v/>
      </c>
      <c r="BG2282" s="54" t="str">
        <f aca="false">IFERROR(VLOOKUP(I2282,Dados!$AC$27:$AD$43,2,0),IF(B2282="","",IF(D2282&lt;&gt;"MT",IF(AND(AC2282="SIM",Y2282="Revenda"),"2403",IF(AND(AC2282="SIM",Y2282="Consumo"),"2407",IF(AND(AC2282="NÃO",Y2282="Revenda"),"2102",IF(AND(AC2282="NÃO",Y2282="Consumo"),"2556",)))),REPLACE(I2282,1,1,1))))</f>
        <v/>
      </c>
    </row>
    <row r="2283" customFormat="false" ht="12.8" hidden="false" customHeight="true" outlineLevel="0" collapsed="false">
      <c r="Y2283" s="45"/>
      <c r="Z2283" s="46" t="str">
        <f aca="false">IF(B2283="","",(IFERROR(VLOOKUP(H2283,Dados!A$3:B$15000,2,0),"Não Encontrado")))</f>
        <v/>
      </c>
      <c r="AA2283" s="46" t="str">
        <f aca="false">IF(B2283="","",(IFERROR(VLOOKUP(G2283,Dados!C$3:E$15000,3,0),"Não Encontrado")))</f>
        <v/>
      </c>
      <c r="AB2283" s="46" t="str">
        <f aca="false">IFERROR(IF(Z2283&lt;&gt;"Não Encontrado",Z2283,IF(AA2283&lt;&gt;"Não Encontrado",AA2283,"")),"")</f>
        <v/>
      </c>
      <c r="AC2283" s="45" t="str">
        <f aca="false">IF(B2283="","",IF(AB2283="","NÃO","SIM"))</f>
        <v/>
      </c>
      <c r="AD2283" s="45" t="str">
        <f aca="false">IFERROR(VLOOKUP(G2283,Dados!$P$3:$R$500,3,0),"")</f>
        <v/>
      </c>
      <c r="AE2283" s="45" t="str">
        <f aca="false">IFERROR(VLOOKUP(G2283,Dados!$K$3:$L$500,2,0),"")</f>
        <v/>
      </c>
      <c r="AF2283" s="45" t="str">
        <f aca="false">IFERROR(VLOOKUP(G2283,Dados!$M$3:$N$500,2,0),"")</f>
        <v/>
      </c>
      <c r="AG2283" s="45" t="str">
        <f aca="false">IF(F2283="","",IF(AND(AD2283="",AE2283="",AF2283=""),"-",IF(AND(AD2283="BIT",AE2283="",AF2283=""),"BIT",IF(AND(AE2283="ANEXO I",AD2283="",AF2283=""),"ANEXO I",IF(AND(AF2283="ANEXO II",AD2283="",AE2283=""),"ANEXO II","Escolher")))))</f>
        <v/>
      </c>
      <c r="AH2283" s="45" t="str">
        <f aca="false">IF(AG2283&lt;&gt;"Pneus","",IFERROR(VLOOKUP(R2283,Dados!$X$2:$Z$5,3,0)*(AI2283-Q2283),VLOOKUP(D2283,Dados!$X$7:$Z$33,3,0)*(AI2283-Q2283)))</f>
        <v/>
      </c>
      <c r="AI2283" s="47" t="str">
        <f aca="false">IF(B2283="","",P2283+Q2283+O2283+M2283+L2283-N2283)</f>
        <v/>
      </c>
      <c r="AJ2283" s="48" t="str">
        <f aca="false">IFERROR(IF(AND(AC2283="SIM",AG2283="-",Y2283="REVENDA"),(AB2283/1+1)*AI2283,IF(AND(AC2283="SIM",AG2283="Pneus",Y2283="REVENDA"),(AB2283/1+1)*(AI2283-AH2283),"")),"")</f>
        <v/>
      </c>
      <c r="AK2283" s="48" t="str">
        <f aca="false">IF(AJ2283="","",AJ2283*17%)</f>
        <v/>
      </c>
      <c r="AL2283" s="48" t="str">
        <f aca="false">IFERROR(IF(AC2283="NÃO","",IF(AK2283="","",IF(E2283="Simples Nacional",BF2283,IF(T2283=0.12,U2283*0.5833337002,IF(T2283=0,AI2283*0.07,U2283))))),"")</f>
        <v/>
      </c>
      <c r="AM2283" s="47" t="str">
        <f aca="false">IFERROR(IF(AC2283="NÃO","",IF(OR(AG2283="-",AG2283="Pneus"),AK2283-AL2283,"")),"")</f>
        <v/>
      </c>
      <c r="AN2283" s="48" t="str">
        <f aca="false">IF(AND(Y2283="REVENDA",AC2283="SIM",AG2283="BIT"),((AB2283/1+1)*AI2283)*0.4117,"")</f>
        <v/>
      </c>
      <c r="AO2283" s="48" t="str">
        <f aca="false">IF(AN2283="","",AN2283*17%)</f>
        <v/>
      </c>
      <c r="AP2283" s="49" t="str">
        <f aca="false">IF(AN2283="","",IF(T2283=0.12,(U2283*0.4117)*0.4117,IF(T2283=0,(AI2283*0.07)*0.4117,U2283*0.4117)))</f>
        <v/>
      </c>
      <c r="AQ2283" s="47" t="str">
        <f aca="false">IF(AN2283="","",AO2283-AP2283)</f>
        <v/>
      </c>
      <c r="AR2283" s="50" t="str">
        <f aca="false">IFERROR(IF(AND(AC2283="SIM",Y2283="REVENDA",LEFT(AG2283,5)="ANEXO")*OR(AE2283="ANEXO I",AF2283="ANEXO II"),VLOOKUP(H2283,Dados!G:I,2,0),""),"INSERIR MVA")</f>
        <v/>
      </c>
      <c r="AS2283" s="48" t="str">
        <f aca="false">IF(LEFT(AG2283,5)="ANEXO",VLOOKUP(AG2283,Dados!$X$111:$Z$112,2,0)*(AI2283-Q2283),"")</f>
        <v/>
      </c>
      <c r="AT2283" s="48" t="str">
        <f aca="false">IFERROR(IF(AR2283="","",(AI2283*AR2283)+AI2283),"INSERIR MVA")</f>
        <v/>
      </c>
      <c r="AU2283" s="48" t="str">
        <f aca="false">IF(AT2283="","",IF(AY2283=0.04,U2283,AS2283*AY2283))</f>
        <v/>
      </c>
      <c r="AV2283" s="47" t="str">
        <f aca="false">IFERROR(IF(AU2283="","",(VLOOKUP(AG2283,Dados!$X$111:$Z$112,3,0)*AT2283*0.17)),"INSERIR MVA")</f>
        <v/>
      </c>
      <c r="AW2283" s="47" t="str">
        <f aca="false">IFERROR(IF(AR2283="","",AV2283-AU2283),"")</f>
        <v/>
      </c>
      <c r="AX2283" s="51" t="str">
        <f aca="false">IFERROR(IF(AC2283="NÃO","",IF(AM2283&lt;&gt;"",AM2283-W2283,IF(AQ2283&lt;&gt;"",AQ2283-W2283,IF(AW2283&lt;&gt;"",AW2283-W2283,"")))),"")</f>
        <v/>
      </c>
      <c r="AY2283" s="46" t="str">
        <f aca="false">IFERROR(IF(ISNA(VLOOKUP(R2283,Dados!$X$2:$Y$5,2,0)),VLOOKUP(D2283,Dados!$X$7:$Y$33,2,0),VLOOKUP(R2283,Dados!$X$2:$Y$5,2,0)),"")</f>
        <v/>
      </c>
      <c r="AZ2283" s="52" t="str">
        <f aca="false">IF(C2283="","",IF(AND(Y2283="CONSUMO",AC2283="NÃO")*OR(AG2283="-",AG2283="BIT"),IF(E2283&lt;&gt;"",(AI2283-(P2283+L2283-N2283+Q2283)*AY2283)/0.83),""))</f>
        <v/>
      </c>
      <c r="BA2283" s="51" t="str">
        <f aca="false">IF(AZ2283="","",AZ2283*0.17-((P2283+L2283-N2283+Q2283)*AY2283))</f>
        <v/>
      </c>
      <c r="BB2283" s="51" t="str">
        <f aca="false">IF(AND(Y2283="CONSUMO",AG2283="ANEXO I",AY2283&gt;4%),(AI2283-(P2283+L2283-N2283+Q2283)*0.0514)/0.83*(0.5177)*(0.17)-AI2283*0.0514,IF(AND(Y2283="CONSUMO",AG2283="ANEXO II",AY2283&gt;4%),(AI2283-(P2283+L2283-N2283+Q2283)*0.041)/0.83*(0.3295)*(0.17)-AI2283*0.041,IF(AND(Y2283="CONSUMO",AG2283="ANEXO I",AY2283=4%),(AI2283-(P2283+L2283-N2283+Q2283)*0.04)/0.83*(0.5177)*(0.17)-AI2283*0.04,IF(AND(Y2283="CONSUMO",AG2283="ANEXO II",AY2283=4%),(AI2283-(P2283+L2283-N2283+Q2283)*0.04)/0.83*(0.3295)*(0.17)-AI2283*0.04,""))))</f>
        <v/>
      </c>
      <c r="BC2283" s="51" t="str">
        <f aca="false">IF(C2283="","",IF(AND(Y2283="CONSUMO",AC2283="SIM")*OR(AG2283="-",AG2283="BIT"),IF(E2283&lt;&gt;"",(AI2283-(P2283+L2283-N2283+Q2283)*AY2283)/0.83),""))</f>
        <v/>
      </c>
      <c r="BD2283" s="51" t="str">
        <f aca="false">IF(BC2283="","",BC2283*0.17)</f>
        <v/>
      </c>
      <c r="BE2283" s="51" t="str">
        <f aca="false">IF(I2283=6908,0,IF(BC2283="","",BD2283-((P2283+L2283-N2283+Q2283)*AY2283)))</f>
        <v/>
      </c>
      <c r="BF2283" s="53" t="str">
        <f aca="false">IF(B2283="","",IF(OR(B2283="",E2283="Regime Normal"),0,(AI2283-Q2283)*VLOOKUP(R2283,Dados!$X$98:$Y$108,2,0)))</f>
        <v/>
      </c>
      <c r="BG2283" s="54" t="str">
        <f aca="false">IFERROR(VLOOKUP(I2283,Dados!$AC$27:$AD$43,2,0),IF(B2283="","",IF(D2283&lt;&gt;"MT",IF(AND(AC2283="SIM",Y2283="Revenda"),"2403",IF(AND(AC2283="SIM",Y2283="Consumo"),"2407",IF(AND(AC2283="NÃO",Y2283="Revenda"),"2102",IF(AND(AC2283="NÃO",Y2283="Consumo"),"2556",)))),REPLACE(I2283,1,1,1))))</f>
        <v/>
      </c>
    </row>
    <row r="2284" customFormat="false" ht="12.8" hidden="false" customHeight="true" outlineLevel="0" collapsed="false">
      <c r="Y2284" s="45"/>
      <c r="Z2284" s="46" t="str">
        <f aca="false">IF(B2284="","",(IFERROR(VLOOKUP(H2284,Dados!A$3:B$15000,2,0),"Não Encontrado")))</f>
        <v/>
      </c>
      <c r="AA2284" s="46" t="str">
        <f aca="false">IF(B2284="","",(IFERROR(VLOOKUP(G2284,Dados!C$3:E$15000,3,0),"Não Encontrado")))</f>
        <v/>
      </c>
      <c r="AB2284" s="46" t="str">
        <f aca="false">IFERROR(IF(Z2284&lt;&gt;"Não Encontrado",Z2284,IF(AA2284&lt;&gt;"Não Encontrado",AA2284,"")),"")</f>
        <v/>
      </c>
      <c r="AC2284" s="45" t="str">
        <f aca="false">IF(B2284="","",IF(AB2284="","NÃO","SIM"))</f>
        <v/>
      </c>
      <c r="AD2284" s="45" t="str">
        <f aca="false">IFERROR(VLOOKUP(G2284,Dados!$P$3:$R$500,3,0),"")</f>
        <v/>
      </c>
      <c r="AE2284" s="45" t="str">
        <f aca="false">IFERROR(VLOOKUP(G2284,Dados!$K$3:$L$500,2,0),"")</f>
        <v/>
      </c>
      <c r="AF2284" s="45" t="str">
        <f aca="false">IFERROR(VLOOKUP(G2284,Dados!$M$3:$N$500,2,0),"")</f>
        <v/>
      </c>
      <c r="AG2284" s="45" t="str">
        <f aca="false">IF(F2284="","",IF(AND(AD2284="",AE2284="",AF2284=""),"-",IF(AND(AD2284="BIT",AE2284="",AF2284=""),"BIT",IF(AND(AE2284="ANEXO I",AD2284="",AF2284=""),"ANEXO I",IF(AND(AF2284="ANEXO II",AD2284="",AE2284=""),"ANEXO II","Escolher")))))</f>
        <v/>
      </c>
      <c r="AH2284" s="45" t="str">
        <f aca="false">IF(AG2284&lt;&gt;"Pneus","",IFERROR(VLOOKUP(R2284,Dados!$X$2:$Z$5,3,0)*(AI2284-Q2284),VLOOKUP(D2284,Dados!$X$7:$Z$33,3,0)*(AI2284-Q2284)))</f>
        <v/>
      </c>
      <c r="AI2284" s="47" t="str">
        <f aca="false">IF(B2284="","",P2284+Q2284+O2284+M2284+L2284-N2284)</f>
        <v/>
      </c>
      <c r="AJ2284" s="48" t="str">
        <f aca="false">IFERROR(IF(AND(AC2284="SIM",AG2284="-",Y2284="REVENDA"),(AB2284/1+1)*AI2284,IF(AND(AC2284="SIM",AG2284="Pneus",Y2284="REVENDA"),(AB2284/1+1)*(AI2284-AH2284),"")),"")</f>
        <v/>
      </c>
      <c r="AK2284" s="48" t="str">
        <f aca="false">IF(AJ2284="","",AJ2284*17%)</f>
        <v/>
      </c>
      <c r="AL2284" s="48" t="str">
        <f aca="false">IFERROR(IF(AC2284="NÃO","",IF(AK2284="","",IF(E2284="Simples Nacional",BF2284,IF(T2284=0.12,U2284*0.5833337002,IF(T2284=0,AI2284*0.07,U2284))))),"")</f>
        <v/>
      </c>
      <c r="AM2284" s="47" t="str">
        <f aca="false">IFERROR(IF(AC2284="NÃO","",IF(OR(AG2284="-",AG2284="Pneus"),AK2284-AL2284,"")),"")</f>
        <v/>
      </c>
      <c r="AN2284" s="48" t="str">
        <f aca="false">IF(AND(Y2284="REVENDA",AC2284="SIM",AG2284="BIT"),((AB2284/1+1)*AI2284)*0.4117,"")</f>
        <v/>
      </c>
      <c r="AO2284" s="48" t="str">
        <f aca="false">IF(AN2284="","",AN2284*17%)</f>
        <v/>
      </c>
      <c r="AP2284" s="49" t="str">
        <f aca="false">IF(AN2284="","",IF(T2284=0.12,(U2284*0.4117)*0.4117,IF(T2284=0,(AI2284*0.07)*0.4117,U2284*0.4117)))</f>
        <v/>
      </c>
      <c r="AQ2284" s="47" t="str">
        <f aca="false">IF(AN2284="","",AO2284-AP2284)</f>
        <v/>
      </c>
      <c r="AR2284" s="50" t="str">
        <f aca="false">IFERROR(IF(AND(AC2284="SIM",Y2284="REVENDA",LEFT(AG2284,5)="ANEXO")*OR(AE2284="ANEXO I",AF2284="ANEXO II"),VLOOKUP(H2284,Dados!G:I,2,0),""),"INSERIR MVA")</f>
        <v/>
      </c>
      <c r="AS2284" s="48" t="str">
        <f aca="false">IF(LEFT(AG2284,5)="ANEXO",VLOOKUP(AG2284,Dados!$X$111:$Z$112,2,0)*(AI2284-Q2284),"")</f>
        <v/>
      </c>
      <c r="AT2284" s="48" t="str">
        <f aca="false">IFERROR(IF(AR2284="","",(AI2284*AR2284)+AI2284),"INSERIR MVA")</f>
        <v/>
      </c>
      <c r="AU2284" s="48" t="str">
        <f aca="false">IF(AT2284="","",IF(AY2284=0.04,U2284,AS2284*AY2284))</f>
        <v/>
      </c>
      <c r="AV2284" s="47" t="str">
        <f aca="false">IFERROR(IF(AU2284="","",(VLOOKUP(AG2284,Dados!$X$111:$Z$112,3,0)*AT2284*0.17)),"INSERIR MVA")</f>
        <v/>
      </c>
      <c r="AW2284" s="47" t="str">
        <f aca="false">IFERROR(IF(AR2284="","",AV2284-AU2284),"")</f>
        <v/>
      </c>
      <c r="AX2284" s="51" t="str">
        <f aca="false">IFERROR(IF(AC2284="NÃO","",IF(AM2284&lt;&gt;"",AM2284-W2284,IF(AQ2284&lt;&gt;"",AQ2284-W2284,IF(AW2284&lt;&gt;"",AW2284-W2284,"")))),"")</f>
        <v/>
      </c>
      <c r="AY2284" s="46" t="str">
        <f aca="false">IFERROR(IF(ISNA(VLOOKUP(R2284,Dados!$X$2:$Y$5,2,0)),VLOOKUP(D2284,Dados!$X$7:$Y$33,2,0),VLOOKUP(R2284,Dados!$X$2:$Y$5,2,0)),"")</f>
        <v/>
      </c>
      <c r="AZ2284" s="52" t="str">
        <f aca="false">IF(C2284="","",IF(AND(Y2284="CONSUMO",AC2284="NÃO")*OR(AG2284="-",AG2284="BIT"),IF(E2284&lt;&gt;"",(AI2284-(P2284+L2284-N2284+Q2284)*AY2284)/0.83),""))</f>
        <v/>
      </c>
      <c r="BA2284" s="51" t="str">
        <f aca="false">IF(AZ2284="","",AZ2284*0.17-((P2284+L2284-N2284+Q2284)*AY2284))</f>
        <v/>
      </c>
      <c r="BB2284" s="51" t="str">
        <f aca="false">IF(AND(Y2284="CONSUMO",AG2284="ANEXO I",AY2284&gt;4%),(AI2284-(P2284+L2284-N2284+Q2284)*0.0514)/0.83*(0.5177)*(0.17)-AI2284*0.0514,IF(AND(Y2284="CONSUMO",AG2284="ANEXO II",AY2284&gt;4%),(AI2284-(P2284+L2284-N2284+Q2284)*0.041)/0.83*(0.3295)*(0.17)-AI2284*0.041,IF(AND(Y2284="CONSUMO",AG2284="ANEXO I",AY2284=4%),(AI2284-(P2284+L2284-N2284+Q2284)*0.04)/0.83*(0.5177)*(0.17)-AI2284*0.04,IF(AND(Y2284="CONSUMO",AG2284="ANEXO II",AY2284=4%),(AI2284-(P2284+L2284-N2284+Q2284)*0.04)/0.83*(0.3295)*(0.17)-AI2284*0.04,""))))</f>
        <v/>
      </c>
      <c r="BC2284" s="51" t="str">
        <f aca="false">IF(C2284="","",IF(AND(Y2284="CONSUMO",AC2284="SIM")*OR(AG2284="-",AG2284="BIT"),IF(E2284&lt;&gt;"",(AI2284-(P2284+L2284-N2284+Q2284)*AY2284)/0.83),""))</f>
        <v/>
      </c>
      <c r="BD2284" s="51" t="str">
        <f aca="false">IF(BC2284="","",BC2284*0.17)</f>
        <v/>
      </c>
      <c r="BE2284" s="51" t="str">
        <f aca="false">IF(I2284=6908,0,IF(BC2284="","",BD2284-((P2284+L2284-N2284+Q2284)*AY2284)))</f>
        <v/>
      </c>
      <c r="BF2284" s="53" t="str">
        <f aca="false">IF(B2284="","",IF(OR(B2284="",E2284="Regime Normal"),0,(AI2284-Q2284)*VLOOKUP(R2284,Dados!$X$98:$Y$108,2,0)))</f>
        <v/>
      </c>
      <c r="BG2284" s="54" t="str">
        <f aca="false">IFERROR(VLOOKUP(I2284,Dados!$AC$27:$AD$43,2,0),IF(B2284="","",IF(D2284&lt;&gt;"MT",IF(AND(AC2284="SIM",Y2284="Revenda"),"2403",IF(AND(AC2284="SIM",Y2284="Consumo"),"2407",IF(AND(AC2284="NÃO",Y2284="Revenda"),"2102",IF(AND(AC2284="NÃO",Y2284="Consumo"),"2556",)))),REPLACE(I2284,1,1,1))))</f>
        <v/>
      </c>
    </row>
    <row r="2285" customFormat="false" ht="12.8" hidden="false" customHeight="true" outlineLevel="0" collapsed="false">
      <c r="Y2285" s="45"/>
      <c r="Z2285" s="46" t="str">
        <f aca="false">IF(B2285="","",(IFERROR(VLOOKUP(H2285,Dados!A$3:B$15000,2,0),"Não Encontrado")))</f>
        <v/>
      </c>
      <c r="AA2285" s="46" t="str">
        <f aca="false">IF(B2285="","",(IFERROR(VLOOKUP(G2285,Dados!C$3:E$15000,3,0),"Não Encontrado")))</f>
        <v/>
      </c>
      <c r="AB2285" s="46" t="str">
        <f aca="false">IFERROR(IF(Z2285&lt;&gt;"Não Encontrado",Z2285,IF(AA2285&lt;&gt;"Não Encontrado",AA2285,"")),"")</f>
        <v/>
      </c>
      <c r="AC2285" s="45" t="str">
        <f aca="false">IF(B2285="","",IF(AB2285="","NÃO","SIM"))</f>
        <v/>
      </c>
      <c r="AD2285" s="45" t="str">
        <f aca="false">IFERROR(VLOOKUP(G2285,Dados!$P$3:$R$500,3,0),"")</f>
        <v/>
      </c>
      <c r="AE2285" s="45" t="str">
        <f aca="false">IFERROR(VLOOKUP(G2285,Dados!$K$3:$L$500,2,0),"")</f>
        <v/>
      </c>
      <c r="AF2285" s="45" t="str">
        <f aca="false">IFERROR(VLOOKUP(G2285,Dados!$M$3:$N$500,2,0),"")</f>
        <v/>
      </c>
      <c r="AG2285" s="45" t="str">
        <f aca="false">IF(F2285="","",IF(AND(AD2285="",AE2285="",AF2285=""),"-",IF(AND(AD2285="BIT",AE2285="",AF2285=""),"BIT",IF(AND(AE2285="ANEXO I",AD2285="",AF2285=""),"ANEXO I",IF(AND(AF2285="ANEXO II",AD2285="",AE2285=""),"ANEXO II","Escolher")))))</f>
        <v/>
      </c>
      <c r="AH2285" s="45" t="str">
        <f aca="false">IF(AG2285&lt;&gt;"Pneus","",IFERROR(VLOOKUP(R2285,Dados!$X$2:$Z$5,3,0)*(AI2285-Q2285),VLOOKUP(D2285,Dados!$X$7:$Z$33,3,0)*(AI2285-Q2285)))</f>
        <v/>
      </c>
      <c r="AI2285" s="47" t="str">
        <f aca="false">IF(B2285="","",P2285+Q2285+O2285+M2285+L2285-N2285)</f>
        <v/>
      </c>
      <c r="AJ2285" s="48" t="str">
        <f aca="false">IFERROR(IF(AND(AC2285="SIM",AG2285="-",Y2285="REVENDA"),(AB2285/1+1)*AI2285,IF(AND(AC2285="SIM",AG2285="Pneus",Y2285="REVENDA"),(AB2285/1+1)*(AI2285-AH2285),"")),"")</f>
        <v/>
      </c>
      <c r="AK2285" s="48" t="str">
        <f aca="false">IF(AJ2285="","",AJ2285*17%)</f>
        <v/>
      </c>
      <c r="AL2285" s="48" t="str">
        <f aca="false">IFERROR(IF(AC2285="NÃO","",IF(AK2285="","",IF(E2285="Simples Nacional",BF2285,IF(T2285=0.12,U2285*0.5833337002,IF(T2285=0,AI2285*0.07,U2285))))),"")</f>
        <v/>
      </c>
      <c r="AM2285" s="47" t="str">
        <f aca="false">IFERROR(IF(AC2285="NÃO","",IF(OR(AG2285="-",AG2285="Pneus"),AK2285-AL2285,"")),"")</f>
        <v/>
      </c>
      <c r="AN2285" s="48" t="str">
        <f aca="false">IF(AND(Y2285="REVENDA",AC2285="SIM",AG2285="BIT"),((AB2285/1+1)*AI2285)*0.4117,"")</f>
        <v/>
      </c>
      <c r="AO2285" s="48" t="str">
        <f aca="false">IF(AN2285="","",AN2285*17%)</f>
        <v/>
      </c>
      <c r="AP2285" s="49" t="str">
        <f aca="false">IF(AN2285="","",IF(T2285=0.12,(U2285*0.4117)*0.4117,IF(T2285=0,(AI2285*0.07)*0.4117,U2285*0.4117)))</f>
        <v/>
      </c>
      <c r="AQ2285" s="47" t="str">
        <f aca="false">IF(AN2285="","",AO2285-AP2285)</f>
        <v/>
      </c>
      <c r="AR2285" s="50" t="str">
        <f aca="false">IFERROR(IF(AND(AC2285="SIM",Y2285="REVENDA",LEFT(AG2285,5)="ANEXO")*OR(AE2285="ANEXO I",AF2285="ANEXO II"),VLOOKUP(H2285,Dados!G:I,2,0),""),"INSERIR MVA")</f>
        <v/>
      </c>
      <c r="AS2285" s="48" t="str">
        <f aca="false">IF(LEFT(AG2285,5)="ANEXO",VLOOKUP(AG2285,Dados!$X$111:$Z$112,2,0)*(AI2285-Q2285),"")</f>
        <v/>
      </c>
      <c r="AT2285" s="48" t="str">
        <f aca="false">IFERROR(IF(AR2285="","",(AI2285*AR2285)+AI2285),"INSERIR MVA")</f>
        <v/>
      </c>
      <c r="AU2285" s="48" t="str">
        <f aca="false">IF(AT2285="","",IF(AY2285=0.04,U2285,AS2285*AY2285))</f>
        <v/>
      </c>
      <c r="AV2285" s="47" t="str">
        <f aca="false">IFERROR(IF(AU2285="","",(VLOOKUP(AG2285,Dados!$X$111:$Z$112,3,0)*AT2285*0.17)),"INSERIR MVA")</f>
        <v/>
      </c>
      <c r="AW2285" s="47" t="str">
        <f aca="false">IFERROR(IF(AR2285="","",AV2285-AU2285),"")</f>
        <v/>
      </c>
      <c r="AX2285" s="51" t="str">
        <f aca="false">IFERROR(IF(AC2285="NÃO","",IF(AM2285&lt;&gt;"",AM2285-W2285,IF(AQ2285&lt;&gt;"",AQ2285-W2285,IF(AW2285&lt;&gt;"",AW2285-W2285,"")))),"")</f>
        <v/>
      </c>
      <c r="AY2285" s="46" t="str">
        <f aca="false">IFERROR(IF(ISNA(VLOOKUP(R2285,Dados!$X$2:$Y$5,2,0)),VLOOKUP(D2285,Dados!$X$7:$Y$33,2,0),VLOOKUP(R2285,Dados!$X$2:$Y$5,2,0)),"")</f>
        <v/>
      </c>
      <c r="AZ2285" s="52" t="str">
        <f aca="false">IF(C2285="","",IF(AND(Y2285="CONSUMO",AC2285="NÃO")*OR(AG2285="-",AG2285="BIT"),IF(E2285&lt;&gt;"",(AI2285-(P2285+L2285-N2285+Q2285)*AY2285)/0.83),""))</f>
        <v/>
      </c>
      <c r="BA2285" s="51" t="str">
        <f aca="false">IF(AZ2285="","",AZ2285*0.17-((P2285+L2285-N2285+Q2285)*AY2285))</f>
        <v/>
      </c>
      <c r="BB2285" s="51" t="str">
        <f aca="false">IF(AND(Y2285="CONSUMO",AG2285="ANEXO I",AY2285&gt;4%),(AI2285-(P2285+L2285-N2285+Q2285)*0.0514)/0.83*(0.5177)*(0.17)-AI2285*0.0514,IF(AND(Y2285="CONSUMO",AG2285="ANEXO II",AY2285&gt;4%),(AI2285-(P2285+L2285-N2285+Q2285)*0.041)/0.83*(0.3295)*(0.17)-AI2285*0.041,IF(AND(Y2285="CONSUMO",AG2285="ANEXO I",AY2285=4%),(AI2285-(P2285+L2285-N2285+Q2285)*0.04)/0.83*(0.5177)*(0.17)-AI2285*0.04,IF(AND(Y2285="CONSUMO",AG2285="ANEXO II",AY2285=4%),(AI2285-(P2285+L2285-N2285+Q2285)*0.04)/0.83*(0.3295)*(0.17)-AI2285*0.04,""))))</f>
        <v/>
      </c>
      <c r="BC2285" s="51" t="str">
        <f aca="false">IF(C2285="","",IF(AND(Y2285="CONSUMO",AC2285="SIM")*OR(AG2285="-",AG2285="BIT"),IF(E2285&lt;&gt;"",(AI2285-(P2285+L2285-N2285+Q2285)*AY2285)/0.83),""))</f>
        <v/>
      </c>
      <c r="BD2285" s="51" t="str">
        <f aca="false">IF(BC2285="","",BC2285*0.17)</f>
        <v/>
      </c>
      <c r="BE2285" s="51" t="str">
        <f aca="false">IF(I2285=6908,0,IF(BC2285="","",BD2285-((P2285+L2285-N2285+Q2285)*AY2285)))</f>
        <v/>
      </c>
      <c r="BF2285" s="53" t="str">
        <f aca="false">IF(B2285="","",IF(OR(B2285="",E2285="Regime Normal"),0,(AI2285-Q2285)*VLOOKUP(R2285,Dados!$X$98:$Y$108,2,0)))</f>
        <v/>
      </c>
      <c r="BG2285" s="54" t="str">
        <f aca="false">IFERROR(VLOOKUP(I2285,Dados!$AC$27:$AD$43,2,0),IF(B2285="","",IF(D2285&lt;&gt;"MT",IF(AND(AC2285="SIM",Y2285="Revenda"),"2403",IF(AND(AC2285="SIM",Y2285="Consumo"),"2407",IF(AND(AC2285="NÃO",Y2285="Revenda"),"2102",IF(AND(AC2285="NÃO",Y2285="Consumo"),"2556",)))),REPLACE(I2285,1,1,1))))</f>
        <v/>
      </c>
    </row>
    <row r="2286" customFormat="false" ht="12.8" hidden="false" customHeight="true" outlineLevel="0" collapsed="false">
      <c r="Y2286" s="45"/>
      <c r="Z2286" s="46" t="str">
        <f aca="false">IF(B2286="","",(IFERROR(VLOOKUP(H2286,Dados!A$3:B$15000,2,0),"Não Encontrado")))</f>
        <v/>
      </c>
      <c r="AA2286" s="46" t="str">
        <f aca="false">IF(B2286="","",(IFERROR(VLOOKUP(G2286,Dados!C$3:E$15000,3,0),"Não Encontrado")))</f>
        <v/>
      </c>
      <c r="AB2286" s="46" t="str">
        <f aca="false">IFERROR(IF(Z2286&lt;&gt;"Não Encontrado",Z2286,IF(AA2286&lt;&gt;"Não Encontrado",AA2286,"")),"")</f>
        <v/>
      </c>
      <c r="AC2286" s="45" t="str">
        <f aca="false">IF(B2286="","",IF(AB2286="","NÃO","SIM"))</f>
        <v/>
      </c>
      <c r="AD2286" s="45" t="str">
        <f aca="false">IFERROR(VLOOKUP(G2286,Dados!$P$3:$R$500,3,0),"")</f>
        <v/>
      </c>
      <c r="AE2286" s="45" t="str">
        <f aca="false">IFERROR(VLOOKUP(G2286,Dados!$K$3:$L$500,2,0),"")</f>
        <v/>
      </c>
      <c r="AF2286" s="45" t="str">
        <f aca="false">IFERROR(VLOOKUP(G2286,Dados!$M$3:$N$500,2,0),"")</f>
        <v/>
      </c>
      <c r="AG2286" s="45" t="str">
        <f aca="false">IF(F2286="","",IF(AND(AD2286="",AE2286="",AF2286=""),"-",IF(AND(AD2286="BIT",AE2286="",AF2286=""),"BIT",IF(AND(AE2286="ANEXO I",AD2286="",AF2286=""),"ANEXO I",IF(AND(AF2286="ANEXO II",AD2286="",AE2286=""),"ANEXO II","Escolher")))))</f>
        <v/>
      </c>
      <c r="AH2286" s="45" t="str">
        <f aca="false">IF(AG2286&lt;&gt;"Pneus","",IFERROR(VLOOKUP(R2286,Dados!$X$2:$Z$5,3,0)*(AI2286-Q2286),VLOOKUP(D2286,Dados!$X$7:$Z$33,3,0)*(AI2286-Q2286)))</f>
        <v/>
      </c>
      <c r="AI2286" s="47" t="str">
        <f aca="false">IF(B2286="","",P2286+Q2286+O2286+M2286+L2286-N2286)</f>
        <v/>
      </c>
      <c r="AJ2286" s="48" t="str">
        <f aca="false">IFERROR(IF(AND(AC2286="SIM",AG2286="-",Y2286="REVENDA"),(AB2286/1+1)*AI2286,IF(AND(AC2286="SIM",AG2286="Pneus",Y2286="REVENDA"),(AB2286/1+1)*(AI2286-AH2286),"")),"")</f>
        <v/>
      </c>
      <c r="AK2286" s="48" t="str">
        <f aca="false">IF(AJ2286="","",AJ2286*17%)</f>
        <v/>
      </c>
      <c r="AL2286" s="48" t="str">
        <f aca="false">IFERROR(IF(AC2286="NÃO","",IF(AK2286="","",IF(E2286="Simples Nacional",BF2286,IF(T2286=0.12,U2286*0.5833337002,IF(T2286=0,AI2286*0.07,U2286))))),"")</f>
        <v/>
      </c>
      <c r="AM2286" s="47" t="str">
        <f aca="false">IFERROR(IF(AC2286="NÃO","",IF(OR(AG2286="-",AG2286="Pneus"),AK2286-AL2286,"")),"")</f>
        <v/>
      </c>
      <c r="AN2286" s="48" t="str">
        <f aca="false">IF(AND(Y2286="REVENDA",AC2286="SIM",AG2286="BIT"),((AB2286/1+1)*AI2286)*0.4117,"")</f>
        <v/>
      </c>
      <c r="AO2286" s="48" t="str">
        <f aca="false">IF(AN2286="","",AN2286*17%)</f>
        <v/>
      </c>
      <c r="AP2286" s="49" t="str">
        <f aca="false">IF(AN2286="","",IF(T2286=0.12,(U2286*0.4117)*0.4117,IF(T2286=0,(AI2286*0.07)*0.4117,U2286*0.4117)))</f>
        <v/>
      </c>
      <c r="AQ2286" s="47" t="str">
        <f aca="false">IF(AN2286="","",AO2286-AP2286)</f>
        <v/>
      </c>
      <c r="AR2286" s="50" t="str">
        <f aca="false">IFERROR(IF(AND(AC2286="SIM",Y2286="REVENDA",LEFT(AG2286,5)="ANEXO")*OR(AE2286="ANEXO I",AF2286="ANEXO II"),VLOOKUP(H2286,Dados!G:I,2,0),""),"INSERIR MVA")</f>
        <v/>
      </c>
      <c r="AS2286" s="48" t="str">
        <f aca="false">IF(LEFT(AG2286,5)="ANEXO",VLOOKUP(AG2286,Dados!$X$111:$Z$112,2,0)*(AI2286-Q2286),"")</f>
        <v/>
      </c>
      <c r="AT2286" s="48" t="str">
        <f aca="false">IFERROR(IF(AR2286="","",(AI2286*AR2286)+AI2286),"INSERIR MVA")</f>
        <v/>
      </c>
      <c r="AU2286" s="48" t="str">
        <f aca="false">IF(AT2286="","",IF(AY2286=0.04,U2286,AS2286*AY2286))</f>
        <v/>
      </c>
      <c r="AV2286" s="47" t="str">
        <f aca="false">IFERROR(IF(AU2286="","",(VLOOKUP(AG2286,Dados!$X$111:$Z$112,3,0)*AT2286*0.17)),"INSERIR MVA")</f>
        <v/>
      </c>
      <c r="AW2286" s="47" t="str">
        <f aca="false">IFERROR(IF(AR2286="","",AV2286-AU2286),"")</f>
        <v/>
      </c>
      <c r="AX2286" s="51" t="str">
        <f aca="false">IFERROR(IF(AC2286="NÃO","",IF(AM2286&lt;&gt;"",AM2286-W2286,IF(AQ2286&lt;&gt;"",AQ2286-W2286,IF(AW2286&lt;&gt;"",AW2286-W2286,"")))),"")</f>
        <v/>
      </c>
      <c r="AY2286" s="46" t="str">
        <f aca="false">IFERROR(IF(ISNA(VLOOKUP(R2286,Dados!$X$2:$Y$5,2,0)),VLOOKUP(D2286,Dados!$X$7:$Y$33,2,0),VLOOKUP(R2286,Dados!$X$2:$Y$5,2,0)),"")</f>
        <v/>
      </c>
      <c r="AZ2286" s="52" t="str">
        <f aca="false">IF(C2286="","",IF(AND(Y2286="CONSUMO",AC2286="NÃO")*OR(AG2286="-",AG2286="BIT"),IF(E2286&lt;&gt;"",(AI2286-(P2286+L2286-N2286+Q2286)*AY2286)/0.83),""))</f>
        <v/>
      </c>
      <c r="BA2286" s="51" t="str">
        <f aca="false">IF(AZ2286="","",AZ2286*0.17-((P2286+L2286-N2286+Q2286)*AY2286))</f>
        <v/>
      </c>
      <c r="BB2286" s="51" t="str">
        <f aca="false">IF(AND(Y2286="CONSUMO",AG2286="ANEXO I",AY2286&gt;4%),(AI2286-(P2286+L2286-N2286+Q2286)*0.0514)/0.83*(0.5177)*(0.17)-AI2286*0.0514,IF(AND(Y2286="CONSUMO",AG2286="ANEXO II",AY2286&gt;4%),(AI2286-(P2286+L2286-N2286+Q2286)*0.041)/0.83*(0.3295)*(0.17)-AI2286*0.041,IF(AND(Y2286="CONSUMO",AG2286="ANEXO I",AY2286=4%),(AI2286-(P2286+L2286-N2286+Q2286)*0.04)/0.83*(0.5177)*(0.17)-AI2286*0.04,IF(AND(Y2286="CONSUMO",AG2286="ANEXO II",AY2286=4%),(AI2286-(P2286+L2286-N2286+Q2286)*0.04)/0.83*(0.3295)*(0.17)-AI2286*0.04,""))))</f>
        <v/>
      </c>
      <c r="BC2286" s="51" t="str">
        <f aca="false">IF(C2286="","",IF(AND(Y2286="CONSUMO",AC2286="SIM")*OR(AG2286="-",AG2286="BIT"),IF(E2286&lt;&gt;"",(AI2286-(P2286+L2286-N2286+Q2286)*AY2286)/0.83),""))</f>
        <v/>
      </c>
      <c r="BD2286" s="51" t="str">
        <f aca="false">IF(BC2286="","",BC2286*0.17)</f>
        <v/>
      </c>
      <c r="BE2286" s="51" t="str">
        <f aca="false">IF(I2286=6908,0,IF(BC2286="","",BD2286-((P2286+L2286-N2286+Q2286)*AY2286)))</f>
        <v/>
      </c>
      <c r="BF2286" s="53" t="str">
        <f aca="false">IF(B2286="","",IF(OR(B2286="",E2286="Regime Normal"),0,(AI2286-Q2286)*VLOOKUP(R2286,Dados!$X$98:$Y$108,2,0)))</f>
        <v/>
      </c>
      <c r="BG2286" s="54" t="str">
        <f aca="false">IFERROR(VLOOKUP(I2286,Dados!$AC$27:$AD$43,2,0),IF(B2286="","",IF(D2286&lt;&gt;"MT",IF(AND(AC2286="SIM",Y2286="Revenda"),"2403",IF(AND(AC2286="SIM",Y2286="Consumo"),"2407",IF(AND(AC2286="NÃO",Y2286="Revenda"),"2102",IF(AND(AC2286="NÃO",Y2286="Consumo"),"2556",)))),REPLACE(I2286,1,1,1))))</f>
        <v/>
      </c>
    </row>
    <row r="2287" customFormat="false" ht="12.8" hidden="false" customHeight="true" outlineLevel="0" collapsed="false">
      <c r="Y2287" s="45"/>
      <c r="Z2287" s="46" t="str">
        <f aca="false">IF(B2287="","",(IFERROR(VLOOKUP(H2287,Dados!A$3:B$15000,2,0),"Não Encontrado")))</f>
        <v/>
      </c>
      <c r="AA2287" s="46" t="str">
        <f aca="false">IF(B2287="","",(IFERROR(VLOOKUP(G2287,Dados!C$3:E$15000,3,0),"Não Encontrado")))</f>
        <v/>
      </c>
      <c r="AB2287" s="46" t="str">
        <f aca="false">IFERROR(IF(Z2287&lt;&gt;"Não Encontrado",Z2287,IF(AA2287&lt;&gt;"Não Encontrado",AA2287,"")),"")</f>
        <v/>
      </c>
      <c r="AC2287" s="45" t="str">
        <f aca="false">IF(B2287="","",IF(AB2287="","NÃO","SIM"))</f>
        <v/>
      </c>
      <c r="AD2287" s="45" t="str">
        <f aca="false">IFERROR(VLOOKUP(G2287,Dados!$P$3:$R$500,3,0),"")</f>
        <v/>
      </c>
      <c r="AE2287" s="45" t="str">
        <f aca="false">IFERROR(VLOOKUP(G2287,Dados!$K$3:$L$500,2,0),"")</f>
        <v/>
      </c>
      <c r="AF2287" s="45" t="str">
        <f aca="false">IFERROR(VLOOKUP(G2287,Dados!$M$3:$N$500,2,0),"")</f>
        <v/>
      </c>
      <c r="AG2287" s="45" t="str">
        <f aca="false">IF(F2287="","",IF(AND(AD2287="",AE2287="",AF2287=""),"-",IF(AND(AD2287="BIT",AE2287="",AF2287=""),"BIT",IF(AND(AE2287="ANEXO I",AD2287="",AF2287=""),"ANEXO I",IF(AND(AF2287="ANEXO II",AD2287="",AE2287=""),"ANEXO II","Escolher")))))</f>
        <v/>
      </c>
      <c r="AH2287" s="45" t="str">
        <f aca="false">IF(AG2287&lt;&gt;"Pneus","",IFERROR(VLOOKUP(R2287,Dados!$X$2:$Z$5,3,0)*(AI2287-Q2287),VLOOKUP(D2287,Dados!$X$7:$Z$33,3,0)*(AI2287-Q2287)))</f>
        <v/>
      </c>
      <c r="AI2287" s="47" t="str">
        <f aca="false">IF(B2287="","",P2287+Q2287+O2287+M2287+L2287-N2287)</f>
        <v/>
      </c>
      <c r="AJ2287" s="48" t="str">
        <f aca="false">IFERROR(IF(AND(AC2287="SIM",AG2287="-",Y2287="REVENDA"),(AB2287/1+1)*AI2287,IF(AND(AC2287="SIM",AG2287="Pneus",Y2287="REVENDA"),(AB2287/1+1)*(AI2287-AH2287),"")),"")</f>
        <v/>
      </c>
      <c r="AK2287" s="48" t="str">
        <f aca="false">IF(AJ2287="","",AJ2287*17%)</f>
        <v/>
      </c>
      <c r="AL2287" s="48" t="str">
        <f aca="false">IFERROR(IF(AC2287="NÃO","",IF(AK2287="","",IF(E2287="Simples Nacional",BF2287,IF(T2287=0.12,U2287*0.5833337002,IF(T2287=0,AI2287*0.07,U2287))))),"")</f>
        <v/>
      </c>
      <c r="AM2287" s="47" t="str">
        <f aca="false">IFERROR(IF(AC2287="NÃO","",IF(OR(AG2287="-",AG2287="Pneus"),AK2287-AL2287,"")),"")</f>
        <v/>
      </c>
      <c r="AN2287" s="48" t="str">
        <f aca="false">IF(AND(Y2287="REVENDA",AC2287="SIM",AG2287="BIT"),((AB2287/1+1)*AI2287)*0.4117,"")</f>
        <v/>
      </c>
      <c r="AO2287" s="48" t="str">
        <f aca="false">IF(AN2287="","",AN2287*17%)</f>
        <v/>
      </c>
      <c r="AP2287" s="49" t="str">
        <f aca="false">IF(AN2287="","",IF(T2287=0.12,(U2287*0.4117)*0.4117,IF(T2287=0,(AI2287*0.07)*0.4117,U2287*0.4117)))</f>
        <v/>
      </c>
      <c r="AQ2287" s="47" t="str">
        <f aca="false">IF(AN2287="","",AO2287-AP2287)</f>
        <v/>
      </c>
      <c r="AR2287" s="50" t="str">
        <f aca="false">IFERROR(IF(AND(AC2287="SIM",Y2287="REVENDA",LEFT(AG2287,5)="ANEXO")*OR(AE2287="ANEXO I",AF2287="ANEXO II"),VLOOKUP(H2287,Dados!G:I,2,0),""),"INSERIR MVA")</f>
        <v/>
      </c>
      <c r="AS2287" s="48" t="str">
        <f aca="false">IF(LEFT(AG2287,5)="ANEXO",VLOOKUP(AG2287,Dados!$X$111:$Z$112,2,0)*(AI2287-Q2287),"")</f>
        <v/>
      </c>
      <c r="AT2287" s="48" t="str">
        <f aca="false">IFERROR(IF(AR2287="","",(AI2287*AR2287)+AI2287),"INSERIR MVA")</f>
        <v/>
      </c>
      <c r="AU2287" s="48" t="str">
        <f aca="false">IF(AT2287="","",IF(AY2287=0.04,U2287,AS2287*AY2287))</f>
        <v/>
      </c>
      <c r="AV2287" s="47" t="str">
        <f aca="false">IFERROR(IF(AU2287="","",(VLOOKUP(AG2287,Dados!$X$111:$Z$112,3,0)*AT2287*0.17)),"INSERIR MVA")</f>
        <v/>
      </c>
      <c r="AW2287" s="47" t="str">
        <f aca="false">IFERROR(IF(AR2287="","",AV2287-AU2287),"")</f>
        <v/>
      </c>
      <c r="AX2287" s="51" t="str">
        <f aca="false">IFERROR(IF(AC2287="NÃO","",IF(AM2287&lt;&gt;"",AM2287-W2287,IF(AQ2287&lt;&gt;"",AQ2287-W2287,IF(AW2287&lt;&gt;"",AW2287-W2287,"")))),"")</f>
        <v/>
      </c>
      <c r="AY2287" s="46" t="str">
        <f aca="false">IFERROR(IF(ISNA(VLOOKUP(R2287,Dados!$X$2:$Y$5,2,0)),VLOOKUP(D2287,Dados!$X$7:$Y$33,2,0),VLOOKUP(R2287,Dados!$X$2:$Y$5,2,0)),"")</f>
        <v/>
      </c>
      <c r="AZ2287" s="52" t="str">
        <f aca="false">IF(C2287="","",IF(AND(Y2287="CONSUMO",AC2287="NÃO")*OR(AG2287="-",AG2287="BIT"),IF(E2287&lt;&gt;"",(AI2287-(P2287+L2287-N2287+Q2287)*AY2287)/0.83),""))</f>
        <v/>
      </c>
      <c r="BA2287" s="51" t="str">
        <f aca="false">IF(AZ2287="","",AZ2287*0.17-((P2287+L2287-N2287+Q2287)*AY2287))</f>
        <v/>
      </c>
      <c r="BB2287" s="51" t="str">
        <f aca="false">IF(AND(Y2287="CONSUMO",AG2287="ANEXO I",AY2287&gt;4%),(AI2287-(P2287+L2287-N2287+Q2287)*0.0514)/0.83*(0.5177)*(0.17)-AI2287*0.0514,IF(AND(Y2287="CONSUMO",AG2287="ANEXO II",AY2287&gt;4%),(AI2287-(P2287+L2287-N2287+Q2287)*0.041)/0.83*(0.3295)*(0.17)-AI2287*0.041,IF(AND(Y2287="CONSUMO",AG2287="ANEXO I",AY2287=4%),(AI2287-(P2287+L2287-N2287+Q2287)*0.04)/0.83*(0.5177)*(0.17)-AI2287*0.04,IF(AND(Y2287="CONSUMO",AG2287="ANEXO II",AY2287=4%),(AI2287-(P2287+L2287-N2287+Q2287)*0.04)/0.83*(0.3295)*(0.17)-AI2287*0.04,""))))</f>
        <v/>
      </c>
      <c r="BC2287" s="51" t="str">
        <f aca="false">IF(C2287="","",IF(AND(Y2287="CONSUMO",AC2287="SIM")*OR(AG2287="-",AG2287="BIT"),IF(E2287&lt;&gt;"",(AI2287-(P2287+L2287-N2287+Q2287)*AY2287)/0.83),""))</f>
        <v/>
      </c>
      <c r="BD2287" s="51" t="str">
        <f aca="false">IF(BC2287="","",BC2287*0.17)</f>
        <v/>
      </c>
      <c r="BE2287" s="51" t="str">
        <f aca="false">IF(I2287=6908,0,IF(BC2287="","",BD2287-((P2287+L2287-N2287+Q2287)*AY2287)))</f>
        <v/>
      </c>
      <c r="BF2287" s="53" t="str">
        <f aca="false">IF(B2287="","",IF(OR(B2287="",E2287="Regime Normal"),0,(AI2287-Q2287)*VLOOKUP(R2287,Dados!$X$98:$Y$108,2,0)))</f>
        <v/>
      </c>
      <c r="BG2287" s="54" t="str">
        <f aca="false">IFERROR(VLOOKUP(I2287,Dados!$AC$27:$AD$43,2,0),IF(B2287="","",IF(D2287&lt;&gt;"MT",IF(AND(AC2287="SIM",Y2287="Revenda"),"2403",IF(AND(AC2287="SIM",Y2287="Consumo"),"2407",IF(AND(AC2287="NÃO",Y2287="Revenda"),"2102",IF(AND(AC2287="NÃO",Y2287="Consumo"),"2556",)))),REPLACE(I2287,1,1,1))))</f>
        <v/>
      </c>
    </row>
    <row r="2288" customFormat="false" ht="12.8" hidden="false" customHeight="true" outlineLevel="0" collapsed="false">
      <c r="Y2288" s="45"/>
      <c r="Z2288" s="46" t="str">
        <f aca="false">IF(B2288="","",(IFERROR(VLOOKUP(H2288,Dados!A$3:B$15000,2,0),"Não Encontrado")))</f>
        <v/>
      </c>
      <c r="AA2288" s="46" t="str">
        <f aca="false">IF(B2288="","",(IFERROR(VLOOKUP(G2288,Dados!C$3:E$15000,3,0),"Não Encontrado")))</f>
        <v/>
      </c>
      <c r="AB2288" s="46" t="str">
        <f aca="false">IFERROR(IF(Z2288&lt;&gt;"Não Encontrado",Z2288,IF(AA2288&lt;&gt;"Não Encontrado",AA2288,"")),"")</f>
        <v/>
      </c>
      <c r="AC2288" s="45" t="str">
        <f aca="false">IF(B2288="","",IF(AB2288="","NÃO","SIM"))</f>
        <v/>
      </c>
      <c r="AD2288" s="45" t="str">
        <f aca="false">IFERROR(VLOOKUP(G2288,Dados!$P$3:$R$500,3,0),"")</f>
        <v/>
      </c>
      <c r="AE2288" s="45" t="str">
        <f aca="false">IFERROR(VLOOKUP(G2288,Dados!$K$3:$L$500,2,0),"")</f>
        <v/>
      </c>
      <c r="AF2288" s="45" t="str">
        <f aca="false">IFERROR(VLOOKUP(G2288,Dados!$M$3:$N$500,2,0),"")</f>
        <v/>
      </c>
      <c r="AG2288" s="45" t="str">
        <f aca="false">IF(F2288="","",IF(AND(AD2288="",AE2288="",AF2288=""),"-",IF(AND(AD2288="BIT",AE2288="",AF2288=""),"BIT",IF(AND(AE2288="ANEXO I",AD2288="",AF2288=""),"ANEXO I",IF(AND(AF2288="ANEXO II",AD2288="",AE2288=""),"ANEXO II","Escolher")))))</f>
        <v/>
      </c>
      <c r="AH2288" s="45" t="str">
        <f aca="false">IF(AG2288&lt;&gt;"Pneus","",IFERROR(VLOOKUP(R2288,Dados!$X$2:$Z$5,3,0)*(AI2288-Q2288),VLOOKUP(D2288,Dados!$X$7:$Z$33,3,0)*(AI2288-Q2288)))</f>
        <v/>
      </c>
      <c r="AI2288" s="47" t="str">
        <f aca="false">IF(B2288="","",P2288+Q2288+O2288+M2288+L2288-N2288)</f>
        <v/>
      </c>
      <c r="AJ2288" s="48" t="str">
        <f aca="false">IFERROR(IF(AND(AC2288="SIM",AG2288="-",Y2288="REVENDA"),(AB2288/1+1)*AI2288,IF(AND(AC2288="SIM",AG2288="Pneus",Y2288="REVENDA"),(AB2288/1+1)*(AI2288-AH2288),"")),"")</f>
        <v/>
      </c>
      <c r="AK2288" s="48" t="str">
        <f aca="false">IF(AJ2288="","",AJ2288*17%)</f>
        <v/>
      </c>
      <c r="AL2288" s="48" t="str">
        <f aca="false">IFERROR(IF(AC2288="NÃO","",IF(AK2288="","",IF(E2288="Simples Nacional",BF2288,IF(T2288=0.12,U2288*0.5833337002,IF(T2288=0,AI2288*0.07,U2288))))),"")</f>
        <v/>
      </c>
      <c r="AM2288" s="47" t="str">
        <f aca="false">IFERROR(IF(AC2288="NÃO","",IF(OR(AG2288="-",AG2288="Pneus"),AK2288-AL2288,"")),"")</f>
        <v/>
      </c>
      <c r="AN2288" s="48" t="str">
        <f aca="false">IF(AND(Y2288="REVENDA",AC2288="SIM",AG2288="BIT"),((AB2288/1+1)*AI2288)*0.4117,"")</f>
        <v/>
      </c>
      <c r="AO2288" s="48" t="str">
        <f aca="false">IF(AN2288="","",AN2288*17%)</f>
        <v/>
      </c>
      <c r="AP2288" s="49" t="str">
        <f aca="false">IF(AN2288="","",IF(T2288=0.12,(U2288*0.4117)*0.4117,IF(T2288=0,(AI2288*0.07)*0.4117,U2288*0.4117)))</f>
        <v/>
      </c>
      <c r="AQ2288" s="47" t="str">
        <f aca="false">IF(AN2288="","",AO2288-AP2288)</f>
        <v/>
      </c>
      <c r="AR2288" s="50" t="str">
        <f aca="false">IFERROR(IF(AND(AC2288="SIM",Y2288="REVENDA",LEFT(AG2288,5)="ANEXO")*OR(AE2288="ANEXO I",AF2288="ANEXO II"),VLOOKUP(H2288,Dados!G:I,2,0),""),"INSERIR MVA")</f>
        <v/>
      </c>
      <c r="AS2288" s="48" t="str">
        <f aca="false">IF(LEFT(AG2288,5)="ANEXO",VLOOKUP(AG2288,Dados!$X$111:$Z$112,2,0)*(AI2288-Q2288),"")</f>
        <v/>
      </c>
      <c r="AT2288" s="48" t="str">
        <f aca="false">IFERROR(IF(AR2288="","",(AI2288*AR2288)+AI2288),"INSERIR MVA")</f>
        <v/>
      </c>
      <c r="AU2288" s="48" t="str">
        <f aca="false">IF(AT2288="","",IF(AY2288=0.04,U2288,AS2288*AY2288))</f>
        <v/>
      </c>
      <c r="AV2288" s="47" t="str">
        <f aca="false">IFERROR(IF(AU2288="","",(VLOOKUP(AG2288,Dados!$X$111:$Z$112,3,0)*AT2288*0.17)),"INSERIR MVA")</f>
        <v/>
      </c>
      <c r="AW2288" s="47" t="str">
        <f aca="false">IFERROR(IF(AR2288="","",AV2288-AU2288),"")</f>
        <v/>
      </c>
      <c r="AX2288" s="51" t="str">
        <f aca="false">IFERROR(IF(AC2288="NÃO","",IF(AM2288&lt;&gt;"",AM2288-W2288,IF(AQ2288&lt;&gt;"",AQ2288-W2288,IF(AW2288&lt;&gt;"",AW2288-W2288,"")))),"")</f>
        <v/>
      </c>
      <c r="AY2288" s="46" t="str">
        <f aca="false">IFERROR(IF(ISNA(VLOOKUP(R2288,Dados!$X$2:$Y$5,2,0)),VLOOKUP(D2288,Dados!$X$7:$Y$33,2,0),VLOOKUP(R2288,Dados!$X$2:$Y$5,2,0)),"")</f>
        <v/>
      </c>
      <c r="AZ2288" s="52" t="str">
        <f aca="false">IF(C2288="","",IF(AND(Y2288="CONSUMO",AC2288="NÃO")*OR(AG2288="-",AG2288="BIT"),IF(E2288&lt;&gt;"",(AI2288-(P2288+L2288-N2288+Q2288)*AY2288)/0.83),""))</f>
        <v/>
      </c>
      <c r="BA2288" s="51" t="str">
        <f aca="false">IF(AZ2288="","",AZ2288*0.17-((P2288+L2288-N2288+Q2288)*AY2288))</f>
        <v/>
      </c>
      <c r="BB2288" s="51" t="str">
        <f aca="false">IF(AND(Y2288="CONSUMO",AG2288="ANEXO I",AY2288&gt;4%),(AI2288-(P2288+L2288-N2288+Q2288)*0.0514)/0.83*(0.5177)*(0.17)-AI2288*0.0514,IF(AND(Y2288="CONSUMO",AG2288="ANEXO II",AY2288&gt;4%),(AI2288-(P2288+L2288-N2288+Q2288)*0.041)/0.83*(0.3295)*(0.17)-AI2288*0.041,IF(AND(Y2288="CONSUMO",AG2288="ANEXO I",AY2288=4%),(AI2288-(P2288+L2288-N2288+Q2288)*0.04)/0.83*(0.5177)*(0.17)-AI2288*0.04,IF(AND(Y2288="CONSUMO",AG2288="ANEXO II",AY2288=4%),(AI2288-(P2288+L2288-N2288+Q2288)*0.04)/0.83*(0.3295)*(0.17)-AI2288*0.04,""))))</f>
        <v/>
      </c>
      <c r="BC2288" s="51" t="str">
        <f aca="false">IF(C2288="","",IF(AND(Y2288="CONSUMO",AC2288="SIM")*OR(AG2288="-",AG2288="BIT"),IF(E2288&lt;&gt;"",(AI2288-(P2288+L2288-N2288+Q2288)*AY2288)/0.83),""))</f>
        <v/>
      </c>
      <c r="BD2288" s="51" t="str">
        <f aca="false">IF(BC2288="","",BC2288*0.17)</f>
        <v/>
      </c>
      <c r="BE2288" s="51" t="str">
        <f aca="false">IF(I2288=6908,0,IF(BC2288="","",BD2288-((P2288+L2288-N2288+Q2288)*AY2288)))</f>
        <v/>
      </c>
      <c r="BF2288" s="53" t="str">
        <f aca="false">IF(B2288="","",IF(OR(B2288="",E2288="Regime Normal"),0,(AI2288-Q2288)*VLOOKUP(R2288,Dados!$X$98:$Y$108,2,0)))</f>
        <v/>
      </c>
      <c r="BG2288" s="54" t="str">
        <f aca="false">IFERROR(VLOOKUP(I2288,Dados!$AC$27:$AD$43,2,0),IF(B2288="","",IF(D2288&lt;&gt;"MT",IF(AND(AC2288="SIM",Y2288="Revenda"),"2403",IF(AND(AC2288="SIM",Y2288="Consumo"),"2407",IF(AND(AC2288="NÃO",Y2288="Revenda"),"2102",IF(AND(AC2288="NÃO",Y2288="Consumo"),"2556",)))),REPLACE(I2288,1,1,1))))</f>
        <v/>
      </c>
    </row>
    <row r="2289" customFormat="false" ht="12.8" hidden="false" customHeight="true" outlineLevel="0" collapsed="false">
      <c r="Y2289" s="45"/>
      <c r="Z2289" s="46" t="str">
        <f aca="false">IF(B2289="","",(IFERROR(VLOOKUP(H2289,Dados!A$3:B$15000,2,0),"Não Encontrado")))</f>
        <v/>
      </c>
      <c r="AA2289" s="46" t="str">
        <f aca="false">IF(B2289="","",(IFERROR(VLOOKUP(G2289,Dados!C$3:E$15000,3,0),"Não Encontrado")))</f>
        <v/>
      </c>
      <c r="AB2289" s="46" t="str">
        <f aca="false">IFERROR(IF(Z2289&lt;&gt;"Não Encontrado",Z2289,IF(AA2289&lt;&gt;"Não Encontrado",AA2289,"")),"")</f>
        <v/>
      </c>
      <c r="AC2289" s="45" t="str">
        <f aca="false">IF(B2289="","",IF(AB2289="","NÃO","SIM"))</f>
        <v/>
      </c>
      <c r="AD2289" s="45" t="str">
        <f aca="false">IFERROR(VLOOKUP(G2289,Dados!$P$3:$R$500,3,0),"")</f>
        <v/>
      </c>
      <c r="AE2289" s="45" t="str">
        <f aca="false">IFERROR(VLOOKUP(G2289,Dados!$K$3:$L$500,2,0),"")</f>
        <v/>
      </c>
      <c r="AF2289" s="45" t="str">
        <f aca="false">IFERROR(VLOOKUP(G2289,Dados!$M$3:$N$500,2,0),"")</f>
        <v/>
      </c>
      <c r="AG2289" s="45" t="str">
        <f aca="false">IF(F2289="","",IF(AND(AD2289="",AE2289="",AF2289=""),"-",IF(AND(AD2289="BIT",AE2289="",AF2289=""),"BIT",IF(AND(AE2289="ANEXO I",AD2289="",AF2289=""),"ANEXO I",IF(AND(AF2289="ANEXO II",AD2289="",AE2289=""),"ANEXO II","Escolher")))))</f>
        <v/>
      </c>
      <c r="AH2289" s="45" t="str">
        <f aca="false">IF(AG2289&lt;&gt;"Pneus","",IFERROR(VLOOKUP(R2289,Dados!$X$2:$Z$5,3,0)*(AI2289-Q2289),VLOOKUP(D2289,Dados!$X$7:$Z$33,3,0)*(AI2289-Q2289)))</f>
        <v/>
      </c>
      <c r="AI2289" s="47" t="str">
        <f aca="false">IF(B2289="","",P2289+Q2289+O2289+M2289+L2289-N2289)</f>
        <v/>
      </c>
      <c r="AJ2289" s="48" t="str">
        <f aca="false">IFERROR(IF(AND(AC2289="SIM",AG2289="-",Y2289="REVENDA"),(AB2289/1+1)*AI2289,IF(AND(AC2289="SIM",AG2289="Pneus",Y2289="REVENDA"),(AB2289/1+1)*(AI2289-AH2289),"")),"")</f>
        <v/>
      </c>
      <c r="AK2289" s="48" t="str">
        <f aca="false">IF(AJ2289="","",AJ2289*17%)</f>
        <v/>
      </c>
      <c r="AL2289" s="48" t="str">
        <f aca="false">IFERROR(IF(AC2289="NÃO","",IF(AK2289="","",IF(E2289="Simples Nacional",BF2289,IF(T2289=0.12,U2289*0.5833337002,IF(T2289=0,AI2289*0.07,U2289))))),"")</f>
        <v/>
      </c>
      <c r="AM2289" s="47" t="str">
        <f aca="false">IFERROR(IF(AC2289="NÃO","",IF(OR(AG2289="-",AG2289="Pneus"),AK2289-AL2289,"")),"")</f>
        <v/>
      </c>
      <c r="AN2289" s="48" t="str">
        <f aca="false">IF(AND(Y2289="REVENDA",AC2289="SIM",AG2289="BIT"),((AB2289/1+1)*AI2289)*0.4117,"")</f>
        <v/>
      </c>
      <c r="AO2289" s="48" t="str">
        <f aca="false">IF(AN2289="","",AN2289*17%)</f>
        <v/>
      </c>
      <c r="AP2289" s="49" t="str">
        <f aca="false">IF(AN2289="","",IF(T2289=0.12,(U2289*0.4117)*0.4117,IF(T2289=0,(AI2289*0.07)*0.4117,U2289*0.4117)))</f>
        <v/>
      </c>
      <c r="AQ2289" s="47" t="str">
        <f aca="false">IF(AN2289="","",AO2289-AP2289)</f>
        <v/>
      </c>
      <c r="AR2289" s="50" t="str">
        <f aca="false">IFERROR(IF(AND(AC2289="SIM",Y2289="REVENDA",LEFT(AG2289,5)="ANEXO")*OR(AE2289="ANEXO I",AF2289="ANEXO II"),VLOOKUP(H2289,Dados!G:I,2,0),""),"INSERIR MVA")</f>
        <v/>
      </c>
      <c r="AS2289" s="48" t="str">
        <f aca="false">IF(LEFT(AG2289,5)="ANEXO",VLOOKUP(AG2289,Dados!$X$111:$Z$112,2,0)*(AI2289-Q2289),"")</f>
        <v/>
      </c>
      <c r="AT2289" s="48" t="str">
        <f aca="false">IFERROR(IF(AR2289="","",(AI2289*AR2289)+AI2289),"INSERIR MVA")</f>
        <v/>
      </c>
      <c r="AU2289" s="48" t="str">
        <f aca="false">IF(AT2289="","",IF(AY2289=0.04,U2289,AS2289*AY2289))</f>
        <v/>
      </c>
      <c r="AV2289" s="47" t="str">
        <f aca="false">IFERROR(IF(AU2289="","",(VLOOKUP(AG2289,Dados!$X$111:$Z$112,3,0)*AT2289*0.17)),"INSERIR MVA")</f>
        <v/>
      </c>
      <c r="AW2289" s="47" t="str">
        <f aca="false">IFERROR(IF(AR2289="","",AV2289-AU2289),"")</f>
        <v/>
      </c>
      <c r="AX2289" s="51" t="str">
        <f aca="false">IFERROR(IF(AC2289="NÃO","",IF(AM2289&lt;&gt;"",AM2289-W2289,IF(AQ2289&lt;&gt;"",AQ2289-W2289,IF(AW2289&lt;&gt;"",AW2289-W2289,"")))),"")</f>
        <v/>
      </c>
      <c r="AY2289" s="46" t="str">
        <f aca="false">IFERROR(IF(ISNA(VLOOKUP(R2289,Dados!$X$2:$Y$5,2,0)),VLOOKUP(D2289,Dados!$X$7:$Y$33,2,0),VLOOKUP(R2289,Dados!$X$2:$Y$5,2,0)),"")</f>
        <v/>
      </c>
      <c r="AZ2289" s="52" t="str">
        <f aca="false">IF(C2289="","",IF(AND(Y2289="CONSUMO",AC2289="NÃO")*OR(AG2289="-",AG2289="BIT"),IF(E2289&lt;&gt;"",(AI2289-(P2289+L2289-N2289+Q2289)*AY2289)/0.83),""))</f>
        <v/>
      </c>
      <c r="BA2289" s="51" t="str">
        <f aca="false">IF(AZ2289="","",AZ2289*0.17-((P2289+L2289-N2289+Q2289)*AY2289))</f>
        <v/>
      </c>
      <c r="BB2289" s="51" t="str">
        <f aca="false">IF(AND(Y2289="CONSUMO",AG2289="ANEXO I",AY2289&gt;4%),(AI2289-(P2289+L2289-N2289+Q2289)*0.0514)/0.83*(0.5177)*(0.17)-AI2289*0.0514,IF(AND(Y2289="CONSUMO",AG2289="ANEXO II",AY2289&gt;4%),(AI2289-(P2289+L2289-N2289+Q2289)*0.041)/0.83*(0.3295)*(0.17)-AI2289*0.041,IF(AND(Y2289="CONSUMO",AG2289="ANEXO I",AY2289=4%),(AI2289-(P2289+L2289-N2289+Q2289)*0.04)/0.83*(0.5177)*(0.17)-AI2289*0.04,IF(AND(Y2289="CONSUMO",AG2289="ANEXO II",AY2289=4%),(AI2289-(P2289+L2289-N2289+Q2289)*0.04)/0.83*(0.3295)*(0.17)-AI2289*0.04,""))))</f>
        <v/>
      </c>
      <c r="BC2289" s="51" t="str">
        <f aca="false">IF(C2289="","",IF(AND(Y2289="CONSUMO",AC2289="SIM")*OR(AG2289="-",AG2289="BIT"),IF(E2289&lt;&gt;"",(AI2289-(P2289+L2289-N2289+Q2289)*AY2289)/0.83),""))</f>
        <v/>
      </c>
      <c r="BD2289" s="51" t="str">
        <f aca="false">IF(BC2289="","",BC2289*0.17)</f>
        <v/>
      </c>
      <c r="BE2289" s="51" t="str">
        <f aca="false">IF(I2289=6908,0,IF(BC2289="","",BD2289-((P2289+L2289-N2289+Q2289)*AY2289)))</f>
        <v/>
      </c>
      <c r="BF2289" s="53" t="str">
        <f aca="false">IF(B2289="","",IF(OR(B2289="",E2289="Regime Normal"),0,(AI2289-Q2289)*VLOOKUP(R2289,Dados!$X$98:$Y$108,2,0)))</f>
        <v/>
      </c>
      <c r="BG2289" s="54" t="str">
        <f aca="false">IFERROR(VLOOKUP(I2289,Dados!$AC$27:$AD$43,2,0),IF(B2289="","",IF(D2289&lt;&gt;"MT",IF(AND(AC2289="SIM",Y2289="Revenda"),"2403",IF(AND(AC2289="SIM",Y2289="Consumo"),"2407",IF(AND(AC2289="NÃO",Y2289="Revenda"),"2102",IF(AND(AC2289="NÃO",Y2289="Consumo"),"2556",)))),REPLACE(I2289,1,1,1))))</f>
        <v/>
      </c>
    </row>
    <row r="2290" customFormat="false" ht="12.8" hidden="false" customHeight="true" outlineLevel="0" collapsed="false">
      <c r="Y2290" s="45"/>
      <c r="Z2290" s="46" t="str">
        <f aca="false">IF(B2290="","",(IFERROR(VLOOKUP(H2290,Dados!A$3:B$15000,2,0),"Não Encontrado")))</f>
        <v/>
      </c>
      <c r="AA2290" s="46" t="str">
        <f aca="false">IF(B2290="","",(IFERROR(VLOOKUP(G2290,Dados!C$3:E$15000,3,0),"Não Encontrado")))</f>
        <v/>
      </c>
      <c r="AB2290" s="46" t="str">
        <f aca="false">IFERROR(IF(Z2290&lt;&gt;"Não Encontrado",Z2290,IF(AA2290&lt;&gt;"Não Encontrado",AA2290,"")),"")</f>
        <v/>
      </c>
      <c r="AC2290" s="45" t="str">
        <f aca="false">IF(B2290="","",IF(AB2290="","NÃO","SIM"))</f>
        <v/>
      </c>
      <c r="AD2290" s="45" t="str">
        <f aca="false">IFERROR(VLOOKUP(G2290,Dados!$P$3:$R$500,3,0),"")</f>
        <v/>
      </c>
      <c r="AE2290" s="45" t="str">
        <f aca="false">IFERROR(VLOOKUP(G2290,Dados!$K$3:$L$500,2,0),"")</f>
        <v/>
      </c>
      <c r="AF2290" s="45" t="str">
        <f aca="false">IFERROR(VLOOKUP(G2290,Dados!$M$3:$N$500,2,0),"")</f>
        <v/>
      </c>
      <c r="AG2290" s="45" t="str">
        <f aca="false">IF(F2290="","",IF(AND(AD2290="",AE2290="",AF2290=""),"-",IF(AND(AD2290="BIT",AE2290="",AF2290=""),"BIT",IF(AND(AE2290="ANEXO I",AD2290="",AF2290=""),"ANEXO I",IF(AND(AF2290="ANEXO II",AD2290="",AE2290=""),"ANEXO II","Escolher")))))</f>
        <v/>
      </c>
      <c r="AH2290" s="45" t="str">
        <f aca="false">IF(AG2290&lt;&gt;"Pneus","",IFERROR(VLOOKUP(R2290,Dados!$X$2:$Z$5,3,0)*(AI2290-Q2290),VLOOKUP(D2290,Dados!$X$7:$Z$33,3,0)*(AI2290-Q2290)))</f>
        <v/>
      </c>
      <c r="AI2290" s="47" t="str">
        <f aca="false">IF(B2290="","",P2290+Q2290+O2290+M2290+L2290-N2290)</f>
        <v/>
      </c>
      <c r="AJ2290" s="48" t="str">
        <f aca="false">IFERROR(IF(AND(AC2290="SIM",AG2290="-",Y2290="REVENDA"),(AB2290/1+1)*AI2290,IF(AND(AC2290="SIM",AG2290="Pneus",Y2290="REVENDA"),(AB2290/1+1)*(AI2290-AH2290),"")),"")</f>
        <v/>
      </c>
      <c r="AK2290" s="48" t="str">
        <f aca="false">IF(AJ2290="","",AJ2290*17%)</f>
        <v/>
      </c>
      <c r="AL2290" s="48" t="str">
        <f aca="false">IFERROR(IF(AC2290="NÃO","",IF(AK2290="","",IF(E2290="Simples Nacional",BF2290,IF(T2290=0.12,U2290*0.5833337002,IF(T2290=0,AI2290*0.07,U2290))))),"")</f>
        <v/>
      </c>
      <c r="AM2290" s="47" t="str">
        <f aca="false">IFERROR(IF(AC2290="NÃO","",IF(OR(AG2290="-",AG2290="Pneus"),AK2290-AL2290,"")),"")</f>
        <v/>
      </c>
      <c r="AN2290" s="48" t="str">
        <f aca="false">IF(AND(Y2290="REVENDA",AC2290="SIM",AG2290="BIT"),((AB2290/1+1)*AI2290)*0.4117,"")</f>
        <v/>
      </c>
      <c r="AO2290" s="48" t="str">
        <f aca="false">IF(AN2290="","",AN2290*17%)</f>
        <v/>
      </c>
      <c r="AP2290" s="49" t="str">
        <f aca="false">IF(AN2290="","",IF(T2290=0.12,(U2290*0.4117)*0.4117,IF(T2290=0,(AI2290*0.07)*0.4117,U2290*0.4117)))</f>
        <v/>
      </c>
      <c r="AQ2290" s="47" t="str">
        <f aca="false">IF(AN2290="","",AO2290-AP2290)</f>
        <v/>
      </c>
      <c r="AR2290" s="50" t="str">
        <f aca="false">IFERROR(IF(AND(AC2290="SIM",Y2290="REVENDA",LEFT(AG2290,5)="ANEXO")*OR(AE2290="ANEXO I",AF2290="ANEXO II"),VLOOKUP(H2290,Dados!G:I,2,0),""),"INSERIR MVA")</f>
        <v/>
      </c>
      <c r="AS2290" s="48" t="str">
        <f aca="false">IF(LEFT(AG2290,5)="ANEXO",VLOOKUP(AG2290,Dados!$X$111:$Z$112,2,0)*(AI2290-Q2290),"")</f>
        <v/>
      </c>
      <c r="AT2290" s="48" t="str">
        <f aca="false">IFERROR(IF(AR2290="","",(AI2290*AR2290)+AI2290),"INSERIR MVA")</f>
        <v/>
      </c>
      <c r="AU2290" s="48" t="str">
        <f aca="false">IF(AT2290="","",IF(AY2290=0.04,U2290,AS2290*AY2290))</f>
        <v/>
      </c>
      <c r="AV2290" s="47" t="str">
        <f aca="false">IFERROR(IF(AU2290="","",(VLOOKUP(AG2290,Dados!$X$111:$Z$112,3,0)*AT2290*0.17)),"INSERIR MVA")</f>
        <v/>
      </c>
      <c r="AW2290" s="47" t="str">
        <f aca="false">IFERROR(IF(AR2290="","",AV2290-AU2290),"")</f>
        <v/>
      </c>
      <c r="AX2290" s="51" t="str">
        <f aca="false">IFERROR(IF(AC2290="NÃO","",IF(AM2290&lt;&gt;"",AM2290-W2290,IF(AQ2290&lt;&gt;"",AQ2290-W2290,IF(AW2290&lt;&gt;"",AW2290-W2290,"")))),"")</f>
        <v/>
      </c>
      <c r="AY2290" s="46" t="str">
        <f aca="false">IFERROR(IF(ISNA(VLOOKUP(R2290,Dados!$X$2:$Y$5,2,0)),VLOOKUP(D2290,Dados!$X$7:$Y$33,2,0),VLOOKUP(R2290,Dados!$X$2:$Y$5,2,0)),"")</f>
        <v/>
      </c>
      <c r="AZ2290" s="52" t="str">
        <f aca="false">IF(C2290="","",IF(AND(Y2290="CONSUMO",AC2290="NÃO")*OR(AG2290="-",AG2290="BIT"),IF(E2290&lt;&gt;"",(AI2290-(P2290+L2290-N2290+Q2290)*AY2290)/0.83),""))</f>
        <v/>
      </c>
      <c r="BA2290" s="51" t="str">
        <f aca="false">IF(AZ2290="","",AZ2290*0.17-((P2290+L2290-N2290+Q2290)*AY2290))</f>
        <v/>
      </c>
      <c r="BB2290" s="51" t="str">
        <f aca="false">IF(AND(Y2290="CONSUMO",AG2290="ANEXO I",AY2290&gt;4%),(AI2290-(P2290+L2290-N2290+Q2290)*0.0514)/0.83*(0.5177)*(0.17)-AI2290*0.0514,IF(AND(Y2290="CONSUMO",AG2290="ANEXO II",AY2290&gt;4%),(AI2290-(P2290+L2290-N2290+Q2290)*0.041)/0.83*(0.3295)*(0.17)-AI2290*0.041,IF(AND(Y2290="CONSUMO",AG2290="ANEXO I",AY2290=4%),(AI2290-(P2290+L2290-N2290+Q2290)*0.04)/0.83*(0.5177)*(0.17)-AI2290*0.04,IF(AND(Y2290="CONSUMO",AG2290="ANEXO II",AY2290=4%),(AI2290-(P2290+L2290-N2290+Q2290)*0.04)/0.83*(0.3295)*(0.17)-AI2290*0.04,""))))</f>
        <v/>
      </c>
      <c r="BC2290" s="51" t="str">
        <f aca="false">IF(C2290="","",IF(AND(Y2290="CONSUMO",AC2290="SIM")*OR(AG2290="-",AG2290="BIT"),IF(E2290&lt;&gt;"",(AI2290-(P2290+L2290-N2290+Q2290)*AY2290)/0.83),""))</f>
        <v/>
      </c>
      <c r="BD2290" s="51" t="str">
        <f aca="false">IF(BC2290="","",BC2290*0.17)</f>
        <v/>
      </c>
      <c r="BE2290" s="51" t="str">
        <f aca="false">IF(I2290=6908,0,IF(BC2290="","",BD2290-((P2290+L2290-N2290+Q2290)*AY2290)))</f>
        <v/>
      </c>
      <c r="BF2290" s="53" t="str">
        <f aca="false">IF(B2290="","",IF(OR(B2290="",E2290="Regime Normal"),0,(AI2290-Q2290)*VLOOKUP(R2290,Dados!$X$98:$Y$108,2,0)))</f>
        <v/>
      </c>
      <c r="BG2290" s="54" t="str">
        <f aca="false">IFERROR(VLOOKUP(I2290,Dados!$AC$27:$AD$43,2,0),IF(B2290="","",IF(D2290&lt;&gt;"MT",IF(AND(AC2290="SIM",Y2290="Revenda"),"2403",IF(AND(AC2290="SIM",Y2290="Consumo"),"2407",IF(AND(AC2290="NÃO",Y2290="Revenda"),"2102",IF(AND(AC2290="NÃO",Y2290="Consumo"),"2556",)))),REPLACE(I2290,1,1,1))))</f>
        <v/>
      </c>
    </row>
    <row r="2291" customFormat="false" ht="12.8" hidden="false" customHeight="true" outlineLevel="0" collapsed="false">
      <c r="Y2291" s="45"/>
      <c r="Z2291" s="46" t="str">
        <f aca="false">IF(B2291="","",(IFERROR(VLOOKUP(H2291,Dados!A$3:B$15000,2,0),"Não Encontrado")))</f>
        <v/>
      </c>
      <c r="AA2291" s="46" t="str">
        <f aca="false">IF(B2291="","",(IFERROR(VLOOKUP(G2291,Dados!C$3:E$15000,3,0),"Não Encontrado")))</f>
        <v/>
      </c>
      <c r="AB2291" s="46" t="str">
        <f aca="false">IFERROR(IF(Z2291&lt;&gt;"Não Encontrado",Z2291,IF(AA2291&lt;&gt;"Não Encontrado",AA2291,"")),"")</f>
        <v/>
      </c>
      <c r="AC2291" s="45" t="str">
        <f aca="false">IF(B2291="","",IF(AB2291="","NÃO","SIM"))</f>
        <v/>
      </c>
      <c r="AD2291" s="45" t="str">
        <f aca="false">IFERROR(VLOOKUP(G2291,Dados!$P$3:$R$500,3,0),"")</f>
        <v/>
      </c>
      <c r="AE2291" s="45" t="str">
        <f aca="false">IFERROR(VLOOKUP(G2291,Dados!$K$3:$L$500,2,0),"")</f>
        <v/>
      </c>
      <c r="AF2291" s="45" t="str">
        <f aca="false">IFERROR(VLOOKUP(G2291,Dados!$M$3:$N$500,2,0),"")</f>
        <v/>
      </c>
      <c r="AG2291" s="45" t="str">
        <f aca="false">IF(F2291="","",IF(AND(AD2291="",AE2291="",AF2291=""),"-",IF(AND(AD2291="BIT",AE2291="",AF2291=""),"BIT",IF(AND(AE2291="ANEXO I",AD2291="",AF2291=""),"ANEXO I",IF(AND(AF2291="ANEXO II",AD2291="",AE2291=""),"ANEXO II","Escolher")))))</f>
        <v/>
      </c>
      <c r="AH2291" s="45" t="str">
        <f aca="false">IF(AG2291&lt;&gt;"Pneus","",IFERROR(VLOOKUP(R2291,Dados!$X$2:$Z$5,3,0)*(AI2291-Q2291),VLOOKUP(D2291,Dados!$X$7:$Z$33,3,0)*(AI2291-Q2291)))</f>
        <v/>
      </c>
      <c r="AI2291" s="47" t="str">
        <f aca="false">IF(B2291="","",P2291+Q2291+O2291+M2291+L2291-N2291)</f>
        <v/>
      </c>
      <c r="AJ2291" s="48" t="str">
        <f aca="false">IFERROR(IF(AND(AC2291="SIM",AG2291="-",Y2291="REVENDA"),(AB2291/1+1)*AI2291,IF(AND(AC2291="SIM",AG2291="Pneus",Y2291="REVENDA"),(AB2291/1+1)*(AI2291-AH2291),"")),"")</f>
        <v/>
      </c>
      <c r="AK2291" s="48" t="str">
        <f aca="false">IF(AJ2291="","",AJ2291*17%)</f>
        <v/>
      </c>
      <c r="AL2291" s="48" t="str">
        <f aca="false">IFERROR(IF(AC2291="NÃO","",IF(AK2291="","",IF(E2291="Simples Nacional",BF2291,IF(T2291=0.12,U2291*0.5833337002,IF(T2291=0,AI2291*0.07,U2291))))),"")</f>
        <v/>
      </c>
      <c r="AM2291" s="47" t="str">
        <f aca="false">IFERROR(IF(AC2291="NÃO","",IF(OR(AG2291="-",AG2291="Pneus"),AK2291-AL2291,"")),"")</f>
        <v/>
      </c>
      <c r="AN2291" s="48" t="str">
        <f aca="false">IF(AND(Y2291="REVENDA",AC2291="SIM",AG2291="BIT"),((AB2291/1+1)*AI2291)*0.4117,"")</f>
        <v/>
      </c>
      <c r="AO2291" s="48" t="str">
        <f aca="false">IF(AN2291="","",AN2291*17%)</f>
        <v/>
      </c>
      <c r="AP2291" s="49" t="str">
        <f aca="false">IF(AN2291="","",IF(T2291=0.12,(U2291*0.4117)*0.4117,IF(T2291=0,(AI2291*0.07)*0.4117,U2291*0.4117)))</f>
        <v/>
      </c>
      <c r="AQ2291" s="47" t="str">
        <f aca="false">IF(AN2291="","",AO2291-AP2291)</f>
        <v/>
      </c>
      <c r="AR2291" s="50" t="str">
        <f aca="false">IFERROR(IF(AND(AC2291="SIM",Y2291="REVENDA",LEFT(AG2291,5)="ANEXO")*OR(AE2291="ANEXO I",AF2291="ANEXO II"),VLOOKUP(H2291,Dados!G:I,2,0),""),"INSERIR MVA")</f>
        <v/>
      </c>
      <c r="AS2291" s="48" t="str">
        <f aca="false">IF(LEFT(AG2291,5)="ANEXO",VLOOKUP(AG2291,Dados!$X$111:$Z$112,2,0)*(AI2291-Q2291),"")</f>
        <v/>
      </c>
      <c r="AT2291" s="48" t="str">
        <f aca="false">IFERROR(IF(AR2291="","",(AI2291*AR2291)+AI2291),"INSERIR MVA")</f>
        <v/>
      </c>
      <c r="AU2291" s="48" t="str">
        <f aca="false">IF(AT2291="","",IF(AY2291=0.04,U2291,AS2291*AY2291))</f>
        <v/>
      </c>
      <c r="AV2291" s="47" t="str">
        <f aca="false">IFERROR(IF(AU2291="","",(VLOOKUP(AG2291,Dados!$X$111:$Z$112,3,0)*AT2291*0.17)),"INSERIR MVA")</f>
        <v/>
      </c>
      <c r="AW2291" s="47" t="str">
        <f aca="false">IFERROR(IF(AR2291="","",AV2291-AU2291),"")</f>
        <v/>
      </c>
      <c r="AX2291" s="51" t="str">
        <f aca="false">IFERROR(IF(AC2291="NÃO","",IF(AM2291&lt;&gt;"",AM2291-W2291,IF(AQ2291&lt;&gt;"",AQ2291-W2291,IF(AW2291&lt;&gt;"",AW2291-W2291,"")))),"")</f>
        <v/>
      </c>
      <c r="AY2291" s="46" t="str">
        <f aca="false">IFERROR(IF(ISNA(VLOOKUP(R2291,Dados!$X$2:$Y$5,2,0)),VLOOKUP(D2291,Dados!$X$7:$Y$33,2,0),VLOOKUP(R2291,Dados!$X$2:$Y$5,2,0)),"")</f>
        <v/>
      </c>
      <c r="AZ2291" s="52" t="str">
        <f aca="false">IF(C2291="","",IF(AND(Y2291="CONSUMO",AC2291="NÃO")*OR(AG2291="-",AG2291="BIT"),IF(E2291&lt;&gt;"",(AI2291-(P2291+L2291-N2291+Q2291)*AY2291)/0.83),""))</f>
        <v/>
      </c>
      <c r="BA2291" s="51" t="str">
        <f aca="false">IF(AZ2291="","",AZ2291*0.17-((P2291+L2291-N2291+Q2291)*AY2291))</f>
        <v/>
      </c>
      <c r="BB2291" s="51" t="str">
        <f aca="false">IF(AND(Y2291="CONSUMO",AG2291="ANEXO I",AY2291&gt;4%),(AI2291-(P2291+L2291-N2291+Q2291)*0.0514)/0.83*(0.5177)*(0.17)-AI2291*0.0514,IF(AND(Y2291="CONSUMO",AG2291="ANEXO II",AY2291&gt;4%),(AI2291-(P2291+L2291-N2291+Q2291)*0.041)/0.83*(0.3295)*(0.17)-AI2291*0.041,IF(AND(Y2291="CONSUMO",AG2291="ANEXO I",AY2291=4%),(AI2291-(P2291+L2291-N2291+Q2291)*0.04)/0.83*(0.5177)*(0.17)-AI2291*0.04,IF(AND(Y2291="CONSUMO",AG2291="ANEXO II",AY2291=4%),(AI2291-(P2291+L2291-N2291+Q2291)*0.04)/0.83*(0.3295)*(0.17)-AI2291*0.04,""))))</f>
        <v/>
      </c>
      <c r="BC2291" s="51" t="str">
        <f aca="false">IF(C2291="","",IF(AND(Y2291="CONSUMO",AC2291="SIM")*OR(AG2291="-",AG2291="BIT"),IF(E2291&lt;&gt;"",(AI2291-(P2291+L2291-N2291+Q2291)*AY2291)/0.83),""))</f>
        <v/>
      </c>
      <c r="BD2291" s="51" t="str">
        <f aca="false">IF(BC2291="","",BC2291*0.17)</f>
        <v/>
      </c>
      <c r="BE2291" s="51" t="str">
        <f aca="false">IF(I2291=6908,0,IF(BC2291="","",BD2291-((P2291+L2291-N2291+Q2291)*AY2291)))</f>
        <v/>
      </c>
      <c r="BF2291" s="53" t="str">
        <f aca="false">IF(B2291="","",IF(OR(B2291="",E2291="Regime Normal"),0,(AI2291-Q2291)*VLOOKUP(R2291,Dados!$X$98:$Y$108,2,0)))</f>
        <v/>
      </c>
      <c r="BG2291" s="54" t="str">
        <f aca="false">IFERROR(VLOOKUP(I2291,Dados!$AC$27:$AD$43,2,0),IF(B2291="","",IF(D2291&lt;&gt;"MT",IF(AND(AC2291="SIM",Y2291="Revenda"),"2403",IF(AND(AC2291="SIM",Y2291="Consumo"),"2407",IF(AND(AC2291="NÃO",Y2291="Revenda"),"2102",IF(AND(AC2291="NÃO",Y2291="Consumo"),"2556",)))),REPLACE(I2291,1,1,1))))</f>
        <v/>
      </c>
    </row>
    <row r="2292" customFormat="false" ht="12.8" hidden="false" customHeight="true" outlineLevel="0" collapsed="false">
      <c r="Y2292" s="45"/>
      <c r="Z2292" s="46" t="str">
        <f aca="false">IF(B2292="","",(IFERROR(VLOOKUP(H2292,Dados!A$3:B$15000,2,0),"Não Encontrado")))</f>
        <v/>
      </c>
      <c r="AA2292" s="46" t="str">
        <f aca="false">IF(B2292="","",(IFERROR(VLOOKUP(G2292,Dados!C$3:E$15000,3,0),"Não Encontrado")))</f>
        <v/>
      </c>
      <c r="AB2292" s="46" t="str">
        <f aca="false">IFERROR(IF(Z2292&lt;&gt;"Não Encontrado",Z2292,IF(AA2292&lt;&gt;"Não Encontrado",AA2292,"")),"")</f>
        <v/>
      </c>
      <c r="AC2292" s="45" t="str">
        <f aca="false">IF(B2292="","",IF(AB2292="","NÃO","SIM"))</f>
        <v/>
      </c>
      <c r="AD2292" s="45" t="str">
        <f aca="false">IFERROR(VLOOKUP(G2292,Dados!$P$3:$R$500,3,0),"")</f>
        <v/>
      </c>
      <c r="AE2292" s="45" t="str">
        <f aca="false">IFERROR(VLOOKUP(G2292,Dados!$K$3:$L$500,2,0),"")</f>
        <v/>
      </c>
      <c r="AF2292" s="45" t="str">
        <f aca="false">IFERROR(VLOOKUP(G2292,Dados!$M$3:$N$500,2,0),"")</f>
        <v/>
      </c>
      <c r="AG2292" s="45" t="str">
        <f aca="false">IF(F2292="","",IF(AND(AD2292="",AE2292="",AF2292=""),"-",IF(AND(AD2292="BIT",AE2292="",AF2292=""),"BIT",IF(AND(AE2292="ANEXO I",AD2292="",AF2292=""),"ANEXO I",IF(AND(AF2292="ANEXO II",AD2292="",AE2292=""),"ANEXO II","Escolher")))))</f>
        <v/>
      </c>
      <c r="AH2292" s="45" t="str">
        <f aca="false">IF(AG2292&lt;&gt;"Pneus","",IFERROR(VLOOKUP(R2292,Dados!$X$2:$Z$5,3,0)*(AI2292-Q2292),VLOOKUP(D2292,Dados!$X$7:$Z$33,3,0)*(AI2292-Q2292)))</f>
        <v/>
      </c>
      <c r="AI2292" s="47" t="str">
        <f aca="false">IF(B2292="","",P2292+Q2292+O2292+M2292+L2292-N2292)</f>
        <v/>
      </c>
      <c r="AJ2292" s="48" t="str">
        <f aca="false">IFERROR(IF(AND(AC2292="SIM",AG2292="-",Y2292="REVENDA"),(AB2292/1+1)*AI2292,IF(AND(AC2292="SIM",AG2292="Pneus",Y2292="REVENDA"),(AB2292/1+1)*(AI2292-AH2292),"")),"")</f>
        <v/>
      </c>
      <c r="AK2292" s="48" t="str">
        <f aca="false">IF(AJ2292="","",AJ2292*17%)</f>
        <v/>
      </c>
      <c r="AL2292" s="48" t="str">
        <f aca="false">IFERROR(IF(AC2292="NÃO","",IF(AK2292="","",IF(E2292="Simples Nacional",BF2292,IF(T2292=0.12,U2292*0.5833337002,IF(T2292=0,AI2292*0.07,U2292))))),"")</f>
        <v/>
      </c>
      <c r="AM2292" s="47" t="str">
        <f aca="false">IFERROR(IF(AC2292="NÃO","",IF(OR(AG2292="-",AG2292="Pneus"),AK2292-AL2292,"")),"")</f>
        <v/>
      </c>
      <c r="AN2292" s="48" t="str">
        <f aca="false">IF(AND(Y2292="REVENDA",AC2292="SIM",AG2292="BIT"),((AB2292/1+1)*AI2292)*0.4117,"")</f>
        <v/>
      </c>
      <c r="AO2292" s="48" t="str">
        <f aca="false">IF(AN2292="","",AN2292*17%)</f>
        <v/>
      </c>
      <c r="AP2292" s="49" t="str">
        <f aca="false">IF(AN2292="","",IF(T2292=0.12,(U2292*0.4117)*0.4117,IF(T2292=0,(AI2292*0.07)*0.4117,U2292*0.4117)))</f>
        <v/>
      </c>
      <c r="AQ2292" s="47" t="str">
        <f aca="false">IF(AN2292="","",AO2292-AP2292)</f>
        <v/>
      </c>
      <c r="AR2292" s="50" t="str">
        <f aca="false">IFERROR(IF(AND(AC2292="SIM",Y2292="REVENDA",LEFT(AG2292,5)="ANEXO")*OR(AE2292="ANEXO I",AF2292="ANEXO II"),VLOOKUP(H2292,Dados!G:I,2,0),""),"INSERIR MVA")</f>
        <v/>
      </c>
      <c r="AS2292" s="48" t="str">
        <f aca="false">IF(LEFT(AG2292,5)="ANEXO",VLOOKUP(AG2292,Dados!$X$111:$Z$112,2,0)*(AI2292-Q2292),"")</f>
        <v/>
      </c>
      <c r="AT2292" s="48" t="str">
        <f aca="false">IFERROR(IF(AR2292="","",(AI2292*AR2292)+AI2292),"INSERIR MVA")</f>
        <v/>
      </c>
      <c r="AU2292" s="48" t="str">
        <f aca="false">IF(AT2292="","",IF(AY2292=0.04,U2292,AS2292*AY2292))</f>
        <v/>
      </c>
      <c r="AV2292" s="47" t="str">
        <f aca="false">IFERROR(IF(AU2292="","",(VLOOKUP(AG2292,Dados!$X$111:$Z$112,3,0)*AT2292*0.17)),"INSERIR MVA")</f>
        <v/>
      </c>
      <c r="AW2292" s="47" t="str">
        <f aca="false">IFERROR(IF(AR2292="","",AV2292-AU2292),"")</f>
        <v/>
      </c>
      <c r="AX2292" s="51" t="str">
        <f aca="false">IFERROR(IF(AC2292="NÃO","",IF(AM2292&lt;&gt;"",AM2292-W2292,IF(AQ2292&lt;&gt;"",AQ2292-W2292,IF(AW2292&lt;&gt;"",AW2292-W2292,"")))),"")</f>
        <v/>
      </c>
      <c r="AY2292" s="46" t="str">
        <f aca="false">IFERROR(IF(ISNA(VLOOKUP(R2292,Dados!$X$2:$Y$5,2,0)),VLOOKUP(D2292,Dados!$X$7:$Y$33,2,0),VLOOKUP(R2292,Dados!$X$2:$Y$5,2,0)),"")</f>
        <v/>
      </c>
      <c r="AZ2292" s="52" t="str">
        <f aca="false">IF(C2292="","",IF(AND(Y2292="CONSUMO",AC2292="NÃO")*OR(AG2292="-",AG2292="BIT"),IF(E2292&lt;&gt;"",(AI2292-(P2292+L2292-N2292+Q2292)*AY2292)/0.83),""))</f>
        <v/>
      </c>
      <c r="BA2292" s="51" t="str">
        <f aca="false">IF(AZ2292="","",AZ2292*0.17-((P2292+L2292-N2292+Q2292)*AY2292))</f>
        <v/>
      </c>
      <c r="BB2292" s="51" t="str">
        <f aca="false">IF(AND(Y2292="CONSUMO",AG2292="ANEXO I",AY2292&gt;4%),(AI2292-(P2292+L2292-N2292+Q2292)*0.0514)/0.83*(0.5177)*(0.17)-AI2292*0.0514,IF(AND(Y2292="CONSUMO",AG2292="ANEXO II",AY2292&gt;4%),(AI2292-(P2292+L2292-N2292+Q2292)*0.041)/0.83*(0.3295)*(0.17)-AI2292*0.041,IF(AND(Y2292="CONSUMO",AG2292="ANEXO I",AY2292=4%),(AI2292-(P2292+L2292-N2292+Q2292)*0.04)/0.83*(0.5177)*(0.17)-AI2292*0.04,IF(AND(Y2292="CONSUMO",AG2292="ANEXO II",AY2292=4%),(AI2292-(P2292+L2292-N2292+Q2292)*0.04)/0.83*(0.3295)*(0.17)-AI2292*0.04,""))))</f>
        <v/>
      </c>
      <c r="BC2292" s="51" t="str">
        <f aca="false">IF(C2292="","",IF(AND(Y2292="CONSUMO",AC2292="SIM")*OR(AG2292="-",AG2292="BIT"),IF(E2292&lt;&gt;"",(AI2292-(P2292+L2292-N2292+Q2292)*AY2292)/0.83),""))</f>
        <v/>
      </c>
      <c r="BD2292" s="51" t="str">
        <f aca="false">IF(BC2292="","",BC2292*0.17)</f>
        <v/>
      </c>
      <c r="BE2292" s="51" t="str">
        <f aca="false">IF(I2292=6908,0,IF(BC2292="","",BD2292-((P2292+L2292-N2292+Q2292)*AY2292)))</f>
        <v/>
      </c>
      <c r="BF2292" s="53" t="str">
        <f aca="false">IF(B2292="","",IF(OR(B2292="",E2292="Regime Normal"),0,(AI2292-Q2292)*VLOOKUP(R2292,Dados!$X$98:$Y$108,2,0)))</f>
        <v/>
      </c>
      <c r="BG2292" s="54" t="str">
        <f aca="false">IFERROR(VLOOKUP(I2292,Dados!$AC$27:$AD$43,2,0),IF(B2292="","",IF(D2292&lt;&gt;"MT",IF(AND(AC2292="SIM",Y2292="Revenda"),"2403",IF(AND(AC2292="SIM",Y2292="Consumo"),"2407",IF(AND(AC2292="NÃO",Y2292="Revenda"),"2102",IF(AND(AC2292="NÃO",Y2292="Consumo"),"2556",)))),REPLACE(I2292,1,1,1))))</f>
        <v/>
      </c>
    </row>
    <row r="2293" customFormat="false" ht="12.8" hidden="false" customHeight="true" outlineLevel="0" collapsed="false">
      <c r="Y2293" s="45"/>
      <c r="Z2293" s="46" t="str">
        <f aca="false">IF(B2293="","",(IFERROR(VLOOKUP(H2293,Dados!A$3:B$15000,2,0),"Não Encontrado")))</f>
        <v/>
      </c>
      <c r="AA2293" s="46" t="str">
        <f aca="false">IF(B2293="","",(IFERROR(VLOOKUP(G2293,Dados!C$3:E$15000,3,0),"Não Encontrado")))</f>
        <v/>
      </c>
      <c r="AB2293" s="46" t="str">
        <f aca="false">IFERROR(IF(Z2293&lt;&gt;"Não Encontrado",Z2293,IF(AA2293&lt;&gt;"Não Encontrado",AA2293,"")),"")</f>
        <v/>
      </c>
      <c r="AC2293" s="45" t="str">
        <f aca="false">IF(B2293="","",IF(AB2293="","NÃO","SIM"))</f>
        <v/>
      </c>
      <c r="AD2293" s="45" t="str">
        <f aca="false">IFERROR(VLOOKUP(G2293,Dados!$P$3:$R$500,3,0),"")</f>
        <v/>
      </c>
      <c r="AE2293" s="45" t="str">
        <f aca="false">IFERROR(VLOOKUP(G2293,Dados!$K$3:$L$500,2,0),"")</f>
        <v/>
      </c>
      <c r="AF2293" s="45" t="str">
        <f aca="false">IFERROR(VLOOKUP(G2293,Dados!$M$3:$N$500,2,0),"")</f>
        <v/>
      </c>
      <c r="AG2293" s="45" t="str">
        <f aca="false">IF(F2293="","",IF(AND(AD2293="",AE2293="",AF2293=""),"-",IF(AND(AD2293="BIT",AE2293="",AF2293=""),"BIT",IF(AND(AE2293="ANEXO I",AD2293="",AF2293=""),"ANEXO I",IF(AND(AF2293="ANEXO II",AD2293="",AE2293=""),"ANEXO II","Escolher")))))</f>
        <v/>
      </c>
      <c r="AH2293" s="45" t="str">
        <f aca="false">IF(AG2293&lt;&gt;"Pneus","",IFERROR(VLOOKUP(R2293,Dados!$X$2:$Z$5,3,0)*(AI2293-Q2293),VLOOKUP(D2293,Dados!$X$7:$Z$33,3,0)*(AI2293-Q2293)))</f>
        <v/>
      </c>
      <c r="AI2293" s="47" t="str">
        <f aca="false">IF(B2293="","",P2293+Q2293+O2293+M2293+L2293-N2293)</f>
        <v/>
      </c>
      <c r="AJ2293" s="48" t="str">
        <f aca="false">IFERROR(IF(AND(AC2293="SIM",AG2293="-",Y2293="REVENDA"),(AB2293/1+1)*AI2293,IF(AND(AC2293="SIM",AG2293="Pneus",Y2293="REVENDA"),(AB2293/1+1)*(AI2293-AH2293),"")),"")</f>
        <v/>
      </c>
      <c r="AK2293" s="48" t="str">
        <f aca="false">IF(AJ2293="","",AJ2293*17%)</f>
        <v/>
      </c>
      <c r="AL2293" s="48" t="str">
        <f aca="false">IFERROR(IF(AC2293="NÃO","",IF(AK2293="","",IF(E2293="Simples Nacional",BF2293,IF(T2293=0.12,U2293*0.5833337002,IF(T2293=0,AI2293*0.07,U2293))))),"")</f>
        <v/>
      </c>
      <c r="AM2293" s="47" t="str">
        <f aca="false">IFERROR(IF(AC2293="NÃO","",IF(OR(AG2293="-",AG2293="Pneus"),AK2293-AL2293,"")),"")</f>
        <v/>
      </c>
      <c r="AN2293" s="48" t="str">
        <f aca="false">IF(AND(Y2293="REVENDA",AC2293="SIM",AG2293="BIT"),((AB2293/1+1)*AI2293)*0.4117,"")</f>
        <v/>
      </c>
      <c r="AO2293" s="48" t="str">
        <f aca="false">IF(AN2293="","",AN2293*17%)</f>
        <v/>
      </c>
      <c r="AP2293" s="49" t="str">
        <f aca="false">IF(AN2293="","",IF(T2293=0.12,(U2293*0.4117)*0.4117,IF(T2293=0,(AI2293*0.07)*0.4117,U2293*0.4117)))</f>
        <v/>
      </c>
      <c r="AQ2293" s="47" t="str">
        <f aca="false">IF(AN2293="","",AO2293-AP2293)</f>
        <v/>
      </c>
      <c r="AR2293" s="50" t="str">
        <f aca="false">IFERROR(IF(AND(AC2293="SIM",Y2293="REVENDA",LEFT(AG2293,5)="ANEXO")*OR(AE2293="ANEXO I",AF2293="ANEXO II"),VLOOKUP(H2293,Dados!G:I,2,0),""),"INSERIR MVA")</f>
        <v/>
      </c>
      <c r="AS2293" s="48" t="str">
        <f aca="false">IF(LEFT(AG2293,5)="ANEXO",VLOOKUP(AG2293,Dados!$X$111:$Z$112,2,0)*(AI2293-Q2293),"")</f>
        <v/>
      </c>
      <c r="AT2293" s="48" t="str">
        <f aca="false">IFERROR(IF(AR2293="","",(AI2293*AR2293)+AI2293),"INSERIR MVA")</f>
        <v/>
      </c>
      <c r="AU2293" s="48" t="str">
        <f aca="false">IF(AT2293="","",IF(AY2293=0.04,U2293,AS2293*AY2293))</f>
        <v/>
      </c>
      <c r="AV2293" s="47" t="str">
        <f aca="false">IFERROR(IF(AU2293="","",(VLOOKUP(AG2293,Dados!$X$111:$Z$112,3,0)*AT2293*0.17)),"INSERIR MVA")</f>
        <v/>
      </c>
      <c r="AW2293" s="47" t="str">
        <f aca="false">IFERROR(IF(AR2293="","",AV2293-AU2293),"")</f>
        <v/>
      </c>
      <c r="AX2293" s="51" t="str">
        <f aca="false">IFERROR(IF(AC2293="NÃO","",IF(AM2293&lt;&gt;"",AM2293-W2293,IF(AQ2293&lt;&gt;"",AQ2293-W2293,IF(AW2293&lt;&gt;"",AW2293-W2293,"")))),"")</f>
        <v/>
      </c>
      <c r="AY2293" s="46" t="str">
        <f aca="false">IFERROR(IF(ISNA(VLOOKUP(R2293,Dados!$X$2:$Y$5,2,0)),VLOOKUP(D2293,Dados!$X$7:$Y$33,2,0),VLOOKUP(R2293,Dados!$X$2:$Y$5,2,0)),"")</f>
        <v/>
      </c>
      <c r="AZ2293" s="52" t="str">
        <f aca="false">IF(C2293="","",IF(AND(Y2293="CONSUMO",AC2293="NÃO")*OR(AG2293="-",AG2293="BIT"),IF(E2293&lt;&gt;"",(AI2293-(P2293+L2293-N2293+Q2293)*AY2293)/0.83),""))</f>
        <v/>
      </c>
      <c r="BA2293" s="51" t="str">
        <f aca="false">IF(AZ2293="","",AZ2293*0.17-((P2293+L2293-N2293+Q2293)*AY2293))</f>
        <v/>
      </c>
      <c r="BB2293" s="51" t="str">
        <f aca="false">IF(AND(Y2293="CONSUMO",AG2293="ANEXO I",AY2293&gt;4%),(AI2293-(P2293+L2293-N2293+Q2293)*0.0514)/0.83*(0.5177)*(0.17)-AI2293*0.0514,IF(AND(Y2293="CONSUMO",AG2293="ANEXO II",AY2293&gt;4%),(AI2293-(P2293+L2293-N2293+Q2293)*0.041)/0.83*(0.3295)*(0.17)-AI2293*0.041,IF(AND(Y2293="CONSUMO",AG2293="ANEXO I",AY2293=4%),(AI2293-(P2293+L2293-N2293+Q2293)*0.04)/0.83*(0.5177)*(0.17)-AI2293*0.04,IF(AND(Y2293="CONSUMO",AG2293="ANEXO II",AY2293=4%),(AI2293-(P2293+L2293-N2293+Q2293)*0.04)/0.83*(0.3295)*(0.17)-AI2293*0.04,""))))</f>
        <v/>
      </c>
      <c r="BC2293" s="51" t="str">
        <f aca="false">IF(C2293="","",IF(AND(Y2293="CONSUMO",AC2293="SIM")*OR(AG2293="-",AG2293="BIT"),IF(E2293&lt;&gt;"",(AI2293-(P2293+L2293-N2293+Q2293)*AY2293)/0.83),""))</f>
        <v/>
      </c>
      <c r="BD2293" s="51" t="str">
        <f aca="false">IF(BC2293="","",BC2293*0.17)</f>
        <v/>
      </c>
      <c r="BE2293" s="51" t="str">
        <f aca="false">IF(I2293=6908,0,IF(BC2293="","",BD2293-((P2293+L2293-N2293+Q2293)*AY2293)))</f>
        <v/>
      </c>
      <c r="BF2293" s="53" t="str">
        <f aca="false">IF(B2293="","",IF(OR(B2293="",E2293="Regime Normal"),0,(AI2293-Q2293)*VLOOKUP(R2293,Dados!$X$98:$Y$108,2,0)))</f>
        <v/>
      </c>
      <c r="BG2293" s="54" t="str">
        <f aca="false">IFERROR(VLOOKUP(I2293,Dados!$AC$27:$AD$43,2,0),IF(B2293="","",IF(D2293&lt;&gt;"MT",IF(AND(AC2293="SIM",Y2293="Revenda"),"2403",IF(AND(AC2293="SIM",Y2293="Consumo"),"2407",IF(AND(AC2293="NÃO",Y2293="Revenda"),"2102",IF(AND(AC2293="NÃO",Y2293="Consumo"),"2556",)))),REPLACE(I2293,1,1,1))))</f>
        <v/>
      </c>
    </row>
    <row r="2294" customFormat="false" ht="12.8" hidden="false" customHeight="true" outlineLevel="0" collapsed="false">
      <c r="Y2294" s="45"/>
      <c r="Z2294" s="46" t="str">
        <f aca="false">IF(B2294="","",(IFERROR(VLOOKUP(H2294,Dados!A$3:B$15000,2,0),"Não Encontrado")))</f>
        <v/>
      </c>
      <c r="AA2294" s="46" t="str">
        <f aca="false">IF(B2294="","",(IFERROR(VLOOKUP(G2294,Dados!C$3:E$15000,3,0),"Não Encontrado")))</f>
        <v/>
      </c>
      <c r="AB2294" s="46" t="str">
        <f aca="false">IFERROR(IF(Z2294&lt;&gt;"Não Encontrado",Z2294,IF(AA2294&lt;&gt;"Não Encontrado",AA2294,"")),"")</f>
        <v/>
      </c>
      <c r="AC2294" s="45" t="str">
        <f aca="false">IF(B2294="","",IF(AB2294="","NÃO","SIM"))</f>
        <v/>
      </c>
      <c r="AD2294" s="45" t="str">
        <f aca="false">IFERROR(VLOOKUP(G2294,Dados!$P$3:$R$500,3,0),"")</f>
        <v/>
      </c>
      <c r="AE2294" s="45" t="str">
        <f aca="false">IFERROR(VLOOKUP(G2294,Dados!$K$3:$L$500,2,0),"")</f>
        <v/>
      </c>
      <c r="AF2294" s="45" t="str">
        <f aca="false">IFERROR(VLOOKUP(G2294,Dados!$M$3:$N$500,2,0),"")</f>
        <v/>
      </c>
      <c r="AG2294" s="45" t="str">
        <f aca="false">IF(F2294="","",IF(AND(AD2294="",AE2294="",AF2294=""),"-",IF(AND(AD2294="BIT",AE2294="",AF2294=""),"BIT",IF(AND(AE2294="ANEXO I",AD2294="",AF2294=""),"ANEXO I",IF(AND(AF2294="ANEXO II",AD2294="",AE2294=""),"ANEXO II","Escolher")))))</f>
        <v/>
      </c>
      <c r="AH2294" s="45" t="str">
        <f aca="false">IF(AG2294&lt;&gt;"Pneus","",IFERROR(VLOOKUP(R2294,Dados!$X$2:$Z$5,3,0)*(AI2294-Q2294),VLOOKUP(D2294,Dados!$X$7:$Z$33,3,0)*(AI2294-Q2294)))</f>
        <v/>
      </c>
      <c r="AI2294" s="47" t="str">
        <f aca="false">IF(B2294="","",P2294+Q2294+O2294+M2294+L2294-N2294)</f>
        <v/>
      </c>
      <c r="AJ2294" s="48" t="str">
        <f aca="false">IFERROR(IF(AND(AC2294="SIM",AG2294="-",Y2294="REVENDA"),(AB2294/1+1)*AI2294,IF(AND(AC2294="SIM",AG2294="Pneus",Y2294="REVENDA"),(AB2294/1+1)*(AI2294-AH2294),"")),"")</f>
        <v/>
      </c>
      <c r="AK2294" s="48" t="str">
        <f aca="false">IF(AJ2294="","",AJ2294*17%)</f>
        <v/>
      </c>
      <c r="AL2294" s="48" t="str">
        <f aca="false">IFERROR(IF(AC2294="NÃO","",IF(AK2294="","",IF(E2294="Simples Nacional",BF2294,IF(T2294=0.12,U2294*0.5833337002,IF(T2294=0,AI2294*0.07,U2294))))),"")</f>
        <v/>
      </c>
      <c r="AM2294" s="47" t="str">
        <f aca="false">IFERROR(IF(AC2294="NÃO","",IF(OR(AG2294="-",AG2294="Pneus"),AK2294-AL2294,"")),"")</f>
        <v/>
      </c>
      <c r="AN2294" s="48" t="str">
        <f aca="false">IF(AND(Y2294="REVENDA",AC2294="SIM",AG2294="BIT"),((AB2294/1+1)*AI2294)*0.4117,"")</f>
        <v/>
      </c>
      <c r="AO2294" s="48" t="str">
        <f aca="false">IF(AN2294="","",AN2294*17%)</f>
        <v/>
      </c>
      <c r="AP2294" s="49" t="str">
        <f aca="false">IF(AN2294="","",IF(T2294=0.12,(U2294*0.4117)*0.4117,IF(T2294=0,(AI2294*0.07)*0.4117,U2294*0.4117)))</f>
        <v/>
      </c>
      <c r="AQ2294" s="47" t="str">
        <f aca="false">IF(AN2294="","",AO2294-AP2294)</f>
        <v/>
      </c>
      <c r="AR2294" s="50" t="str">
        <f aca="false">IFERROR(IF(AND(AC2294="SIM",Y2294="REVENDA",LEFT(AG2294,5)="ANEXO")*OR(AE2294="ANEXO I",AF2294="ANEXO II"),VLOOKUP(H2294,Dados!G:I,2,0),""),"INSERIR MVA")</f>
        <v/>
      </c>
      <c r="AS2294" s="48" t="str">
        <f aca="false">IF(LEFT(AG2294,5)="ANEXO",VLOOKUP(AG2294,Dados!$X$111:$Z$112,2,0)*(AI2294-Q2294),"")</f>
        <v/>
      </c>
      <c r="AT2294" s="48" t="str">
        <f aca="false">IFERROR(IF(AR2294="","",(AI2294*AR2294)+AI2294),"INSERIR MVA")</f>
        <v/>
      </c>
      <c r="AU2294" s="48" t="str">
        <f aca="false">IF(AT2294="","",IF(AY2294=0.04,U2294,AS2294*AY2294))</f>
        <v/>
      </c>
      <c r="AV2294" s="47" t="str">
        <f aca="false">IFERROR(IF(AU2294="","",(VLOOKUP(AG2294,Dados!$X$111:$Z$112,3,0)*AT2294*0.17)),"INSERIR MVA")</f>
        <v/>
      </c>
      <c r="AW2294" s="47" t="str">
        <f aca="false">IFERROR(IF(AR2294="","",AV2294-AU2294),"")</f>
        <v/>
      </c>
      <c r="AX2294" s="51" t="str">
        <f aca="false">IFERROR(IF(AC2294="NÃO","",IF(AM2294&lt;&gt;"",AM2294-W2294,IF(AQ2294&lt;&gt;"",AQ2294-W2294,IF(AW2294&lt;&gt;"",AW2294-W2294,"")))),"")</f>
        <v/>
      </c>
      <c r="AY2294" s="46" t="str">
        <f aca="false">IFERROR(IF(ISNA(VLOOKUP(R2294,Dados!$X$2:$Y$5,2,0)),VLOOKUP(D2294,Dados!$X$7:$Y$33,2,0),VLOOKUP(R2294,Dados!$X$2:$Y$5,2,0)),"")</f>
        <v/>
      </c>
      <c r="AZ2294" s="52" t="str">
        <f aca="false">IF(C2294="","",IF(AND(Y2294="CONSUMO",AC2294="NÃO")*OR(AG2294="-",AG2294="BIT"),IF(E2294&lt;&gt;"",(AI2294-(P2294+L2294-N2294+Q2294)*AY2294)/0.83),""))</f>
        <v/>
      </c>
      <c r="BA2294" s="51" t="str">
        <f aca="false">IF(AZ2294="","",AZ2294*0.17-((P2294+L2294-N2294+Q2294)*AY2294))</f>
        <v/>
      </c>
      <c r="BB2294" s="51" t="str">
        <f aca="false">IF(AND(Y2294="CONSUMO",AG2294="ANEXO I",AY2294&gt;4%),(AI2294-(P2294+L2294-N2294+Q2294)*0.0514)/0.83*(0.5177)*(0.17)-AI2294*0.0514,IF(AND(Y2294="CONSUMO",AG2294="ANEXO II",AY2294&gt;4%),(AI2294-(P2294+L2294-N2294+Q2294)*0.041)/0.83*(0.3295)*(0.17)-AI2294*0.041,IF(AND(Y2294="CONSUMO",AG2294="ANEXO I",AY2294=4%),(AI2294-(P2294+L2294-N2294+Q2294)*0.04)/0.83*(0.5177)*(0.17)-AI2294*0.04,IF(AND(Y2294="CONSUMO",AG2294="ANEXO II",AY2294=4%),(AI2294-(P2294+L2294-N2294+Q2294)*0.04)/0.83*(0.3295)*(0.17)-AI2294*0.04,""))))</f>
        <v/>
      </c>
      <c r="BC2294" s="51" t="str">
        <f aca="false">IF(C2294="","",IF(AND(Y2294="CONSUMO",AC2294="SIM")*OR(AG2294="-",AG2294="BIT"),IF(E2294&lt;&gt;"",(AI2294-(P2294+L2294-N2294+Q2294)*AY2294)/0.83),""))</f>
        <v/>
      </c>
      <c r="BD2294" s="51" t="str">
        <f aca="false">IF(BC2294="","",BC2294*0.17)</f>
        <v/>
      </c>
      <c r="BE2294" s="51" t="str">
        <f aca="false">IF(I2294=6908,0,IF(BC2294="","",BD2294-((P2294+L2294-N2294+Q2294)*AY2294)))</f>
        <v/>
      </c>
      <c r="BF2294" s="53" t="str">
        <f aca="false">IF(B2294="","",IF(OR(B2294="",E2294="Regime Normal"),0,(AI2294-Q2294)*VLOOKUP(R2294,Dados!$X$98:$Y$108,2,0)))</f>
        <v/>
      </c>
      <c r="BG2294" s="54" t="str">
        <f aca="false">IFERROR(VLOOKUP(I2294,Dados!$AC$27:$AD$43,2,0),IF(B2294="","",IF(D2294&lt;&gt;"MT",IF(AND(AC2294="SIM",Y2294="Revenda"),"2403",IF(AND(AC2294="SIM",Y2294="Consumo"),"2407",IF(AND(AC2294="NÃO",Y2294="Revenda"),"2102",IF(AND(AC2294="NÃO",Y2294="Consumo"),"2556",)))),REPLACE(I2294,1,1,1))))</f>
        <v/>
      </c>
    </row>
    <row r="2295" customFormat="false" ht="12.8" hidden="false" customHeight="true" outlineLevel="0" collapsed="false">
      <c r="Y2295" s="45"/>
      <c r="Z2295" s="46" t="str">
        <f aca="false">IF(B2295="","",(IFERROR(VLOOKUP(H2295,Dados!A$3:B$15000,2,0),"Não Encontrado")))</f>
        <v/>
      </c>
      <c r="AA2295" s="46" t="str">
        <f aca="false">IF(B2295="","",(IFERROR(VLOOKUP(G2295,Dados!C$3:E$15000,3,0),"Não Encontrado")))</f>
        <v/>
      </c>
      <c r="AB2295" s="46" t="str">
        <f aca="false">IFERROR(IF(Z2295&lt;&gt;"Não Encontrado",Z2295,IF(AA2295&lt;&gt;"Não Encontrado",AA2295,"")),"")</f>
        <v/>
      </c>
      <c r="AC2295" s="45" t="str">
        <f aca="false">IF(B2295="","",IF(AB2295="","NÃO","SIM"))</f>
        <v/>
      </c>
      <c r="AD2295" s="45" t="str">
        <f aca="false">IFERROR(VLOOKUP(G2295,Dados!$P$3:$R$500,3,0),"")</f>
        <v/>
      </c>
      <c r="AE2295" s="45" t="str">
        <f aca="false">IFERROR(VLOOKUP(G2295,Dados!$K$3:$L$500,2,0),"")</f>
        <v/>
      </c>
      <c r="AF2295" s="45" t="str">
        <f aca="false">IFERROR(VLOOKUP(G2295,Dados!$M$3:$N$500,2,0),"")</f>
        <v/>
      </c>
      <c r="AG2295" s="45" t="str">
        <f aca="false">IF(F2295="","",IF(AND(AD2295="",AE2295="",AF2295=""),"-",IF(AND(AD2295="BIT",AE2295="",AF2295=""),"BIT",IF(AND(AE2295="ANEXO I",AD2295="",AF2295=""),"ANEXO I",IF(AND(AF2295="ANEXO II",AD2295="",AE2295=""),"ANEXO II","Escolher")))))</f>
        <v/>
      </c>
      <c r="AH2295" s="45" t="str">
        <f aca="false">IF(AG2295&lt;&gt;"Pneus","",IFERROR(VLOOKUP(R2295,Dados!$X$2:$Z$5,3,0)*(AI2295-Q2295),VLOOKUP(D2295,Dados!$X$7:$Z$33,3,0)*(AI2295-Q2295)))</f>
        <v/>
      </c>
      <c r="AI2295" s="47" t="str">
        <f aca="false">IF(B2295="","",P2295+Q2295+O2295+M2295+L2295-N2295)</f>
        <v/>
      </c>
      <c r="AJ2295" s="48" t="str">
        <f aca="false">IFERROR(IF(AND(AC2295="SIM",AG2295="-",Y2295="REVENDA"),(AB2295/1+1)*AI2295,IF(AND(AC2295="SIM",AG2295="Pneus",Y2295="REVENDA"),(AB2295/1+1)*(AI2295-AH2295),"")),"")</f>
        <v/>
      </c>
      <c r="AK2295" s="48" t="str">
        <f aca="false">IF(AJ2295="","",AJ2295*17%)</f>
        <v/>
      </c>
      <c r="AL2295" s="48" t="str">
        <f aca="false">IFERROR(IF(AC2295="NÃO","",IF(AK2295="","",IF(E2295="Simples Nacional",BF2295,IF(T2295=0.12,U2295*0.5833337002,IF(T2295=0,AI2295*0.07,U2295))))),"")</f>
        <v/>
      </c>
      <c r="AM2295" s="47" t="str">
        <f aca="false">IFERROR(IF(AC2295="NÃO","",IF(OR(AG2295="-",AG2295="Pneus"),AK2295-AL2295,"")),"")</f>
        <v/>
      </c>
      <c r="AN2295" s="48" t="str">
        <f aca="false">IF(AND(Y2295="REVENDA",AC2295="SIM",AG2295="BIT"),((AB2295/1+1)*AI2295)*0.4117,"")</f>
        <v/>
      </c>
      <c r="AO2295" s="48" t="str">
        <f aca="false">IF(AN2295="","",AN2295*17%)</f>
        <v/>
      </c>
      <c r="AP2295" s="49" t="str">
        <f aca="false">IF(AN2295="","",IF(T2295=0.12,(U2295*0.4117)*0.4117,IF(T2295=0,(AI2295*0.07)*0.4117,U2295*0.4117)))</f>
        <v/>
      </c>
      <c r="AQ2295" s="47" t="str">
        <f aca="false">IF(AN2295="","",AO2295-AP2295)</f>
        <v/>
      </c>
      <c r="AR2295" s="50" t="str">
        <f aca="false">IFERROR(IF(AND(AC2295="SIM",Y2295="REVENDA",LEFT(AG2295,5)="ANEXO")*OR(AE2295="ANEXO I",AF2295="ANEXO II"),VLOOKUP(H2295,Dados!G:I,2,0),""),"INSERIR MVA")</f>
        <v/>
      </c>
      <c r="AS2295" s="48" t="str">
        <f aca="false">IF(LEFT(AG2295,5)="ANEXO",VLOOKUP(AG2295,Dados!$X$111:$Z$112,2,0)*(AI2295-Q2295),"")</f>
        <v/>
      </c>
      <c r="AT2295" s="48" t="str">
        <f aca="false">IFERROR(IF(AR2295="","",(AI2295*AR2295)+AI2295),"INSERIR MVA")</f>
        <v/>
      </c>
      <c r="AU2295" s="48" t="str">
        <f aca="false">IF(AT2295="","",IF(AY2295=0.04,U2295,AS2295*AY2295))</f>
        <v/>
      </c>
      <c r="AV2295" s="47" t="str">
        <f aca="false">IFERROR(IF(AU2295="","",(VLOOKUP(AG2295,Dados!$X$111:$Z$112,3,0)*AT2295*0.17)),"INSERIR MVA")</f>
        <v/>
      </c>
      <c r="AW2295" s="47" t="str">
        <f aca="false">IFERROR(IF(AR2295="","",AV2295-AU2295),"")</f>
        <v/>
      </c>
      <c r="AX2295" s="51" t="str">
        <f aca="false">IFERROR(IF(AC2295="NÃO","",IF(AM2295&lt;&gt;"",AM2295-W2295,IF(AQ2295&lt;&gt;"",AQ2295-W2295,IF(AW2295&lt;&gt;"",AW2295-W2295,"")))),"")</f>
        <v/>
      </c>
      <c r="AY2295" s="46" t="str">
        <f aca="false">IFERROR(IF(ISNA(VLOOKUP(R2295,Dados!$X$2:$Y$5,2,0)),VLOOKUP(D2295,Dados!$X$7:$Y$33,2,0),VLOOKUP(R2295,Dados!$X$2:$Y$5,2,0)),"")</f>
        <v/>
      </c>
      <c r="AZ2295" s="52" t="str">
        <f aca="false">IF(C2295="","",IF(AND(Y2295="CONSUMO",AC2295="NÃO")*OR(AG2295="-",AG2295="BIT"),IF(E2295&lt;&gt;"",(AI2295-(P2295+L2295-N2295+Q2295)*AY2295)/0.83),""))</f>
        <v/>
      </c>
      <c r="BA2295" s="51" t="str">
        <f aca="false">IF(AZ2295="","",AZ2295*0.17-((P2295+L2295-N2295+Q2295)*AY2295))</f>
        <v/>
      </c>
      <c r="BB2295" s="51" t="str">
        <f aca="false">IF(AND(Y2295="CONSUMO",AG2295="ANEXO I",AY2295&gt;4%),(AI2295-(P2295+L2295-N2295+Q2295)*0.0514)/0.83*(0.5177)*(0.17)-AI2295*0.0514,IF(AND(Y2295="CONSUMO",AG2295="ANEXO II",AY2295&gt;4%),(AI2295-(P2295+L2295-N2295+Q2295)*0.041)/0.83*(0.3295)*(0.17)-AI2295*0.041,IF(AND(Y2295="CONSUMO",AG2295="ANEXO I",AY2295=4%),(AI2295-(P2295+L2295-N2295+Q2295)*0.04)/0.83*(0.5177)*(0.17)-AI2295*0.04,IF(AND(Y2295="CONSUMO",AG2295="ANEXO II",AY2295=4%),(AI2295-(P2295+L2295-N2295+Q2295)*0.04)/0.83*(0.3295)*(0.17)-AI2295*0.04,""))))</f>
        <v/>
      </c>
      <c r="BC2295" s="51" t="str">
        <f aca="false">IF(C2295="","",IF(AND(Y2295="CONSUMO",AC2295="SIM")*OR(AG2295="-",AG2295="BIT"),IF(E2295&lt;&gt;"",(AI2295-(P2295+L2295-N2295+Q2295)*AY2295)/0.83),""))</f>
        <v/>
      </c>
      <c r="BD2295" s="51" t="str">
        <f aca="false">IF(BC2295="","",BC2295*0.17)</f>
        <v/>
      </c>
      <c r="BE2295" s="51" t="str">
        <f aca="false">IF(I2295=6908,0,IF(BC2295="","",BD2295-((P2295+L2295-N2295+Q2295)*AY2295)))</f>
        <v/>
      </c>
      <c r="BF2295" s="53" t="str">
        <f aca="false">IF(B2295="","",IF(OR(B2295="",E2295="Regime Normal"),0,(AI2295-Q2295)*VLOOKUP(R2295,Dados!$X$98:$Y$108,2,0)))</f>
        <v/>
      </c>
      <c r="BG2295" s="54" t="str">
        <f aca="false">IFERROR(VLOOKUP(I2295,Dados!$AC$27:$AD$43,2,0),IF(B2295="","",IF(D2295&lt;&gt;"MT",IF(AND(AC2295="SIM",Y2295="Revenda"),"2403",IF(AND(AC2295="SIM",Y2295="Consumo"),"2407",IF(AND(AC2295="NÃO",Y2295="Revenda"),"2102",IF(AND(AC2295="NÃO",Y2295="Consumo"),"2556",)))),REPLACE(I2295,1,1,1))))</f>
        <v/>
      </c>
    </row>
    <row r="2296" customFormat="false" ht="12.8" hidden="false" customHeight="true" outlineLevel="0" collapsed="false">
      <c r="Y2296" s="45"/>
      <c r="Z2296" s="46" t="str">
        <f aca="false">IF(B2296="","",(IFERROR(VLOOKUP(H2296,Dados!A$3:B$15000,2,0),"Não Encontrado")))</f>
        <v/>
      </c>
      <c r="AA2296" s="46" t="str">
        <f aca="false">IF(B2296="","",(IFERROR(VLOOKUP(G2296,Dados!C$3:E$15000,3,0),"Não Encontrado")))</f>
        <v/>
      </c>
      <c r="AB2296" s="46" t="str">
        <f aca="false">IFERROR(IF(Z2296&lt;&gt;"Não Encontrado",Z2296,IF(AA2296&lt;&gt;"Não Encontrado",AA2296,"")),"")</f>
        <v/>
      </c>
      <c r="AC2296" s="45" t="str">
        <f aca="false">IF(B2296="","",IF(AB2296="","NÃO","SIM"))</f>
        <v/>
      </c>
      <c r="AD2296" s="45" t="str">
        <f aca="false">IFERROR(VLOOKUP(G2296,Dados!$P$3:$R$500,3,0),"")</f>
        <v/>
      </c>
      <c r="AE2296" s="45" t="str">
        <f aca="false">IFERROR(VLOOKUP(G2296,Dados!$K$3:$L$500,2,0),"")</f>
        <v/>
      </c>
      <c r="AF2296" s="45" t="str">
        <f aca="false">IFERROR(VLOOKUP(G2296,Dados!$M$3:$N$500,2,0),"")</f>
        <v/>
      </c>
      <c r="AG2296" s="45" t="str">
        <f aca="false">IF(F2296="","",IF(AND(AD2296="",AE2296="",AF2296=""),"-",IF(AND(AD2296="BIT",AE2296="",AF2296=""),"BIT",IF(AND(AE2296="ANEXO I",AD2296="",AF2296=""),"ANEXO I",IF(AND(AF2296="ANEXO II",AD2296="",AE2296=""),"ANEXO II","Escolher")))))</f>
        <v/>
      </c>
      <c r="AH2296" s="45" t="str">
        <f aca="false">IF(AG2296&lt;&gt;"Pneus","",IFERROR(VLOOKUP(R2296,Dados!$X$2:$Z$5,3,0)*(AI2296-Q2296),VLOOKUP(D2296,Dados!$X$7:$Z$33,3,0)*(AI2296-Q2296)))</f>
        <v/>
      </c>
      <c r="AI2296" s="47" t="str">
        <f aca="false">IF(B2296="","",P2296+Q2296+O2296+M2296+L2296-N2296)</f>
        <v/>
      </c>
      <c r="AJ2296" s="48" t="str">
        <f aca="false">IFERROR(IF(AND(AC2296="SIM",AG2296="-",Y2296="REVENDA"),(AB2296/1+1)*AI2296,IF(AND(AC2296="SIM",AG2296="Pneus",Y2296="REVENDA"),(AB2296/1+1)*(AI2296-AH2296),"")),"")</f>
        <v/>
      </c>
      <c r="AK2296" s="48" t="str">
        <f aca="false">IF(AJ2296="","",AJ2296*17%)</f>
        <v/>
      </c>
      <c r="AL2296" s="48" t="str">
        <f aca="false">IFERROR(IF(AC2296="NÃO","",IF(AK2296="","",IF(E2296="Simples Nacional",BF2296,IF(T2296=0.12,U2296*0.5833337002,IF(T2296=0,AI2296*0.07,U2296))))),"")</f>
        <v/>
      </c>
      <c r="AM2296" s="47" t="str">
        <f aca="false">IFERROR(IF(AC2296="NÃO","",IF(OR(AG2296="-",AG2296="Pneus"),AK2296-AL2296,"")),"")</f>
        <v/>
      </c>
      <c r="AN2296" s="48" t="str">
        <f aca="false">IF(AND(Y2296="REVENDA",AC2296="SIM",AG2296="BIT"),((AB2296/1+1)*AI2296)*0.4117,"")</f>
        <v/>
      </c>
      <c r="AO2296" s="48" t="str">
        <f aca="false">IF(AN2296="","",AN2296*17%)</f>
        <v/>
      </c>
      <c r="AP2296" s="49" t="str">
        <f aca="false">IF(AN2296="","",IF(T2296=0.12,(U2296*0.4117)*0.4117,IF(T2296=0,(AI2296*0.07)*0.4117,U2296*0.4117)))</f>
        <v/>
      </c>
      <c r="AQ2296" s="47" t="str">
        <f aca="false">IF(AN2296="","",AO2296-AP2296)</f>
        <v/>
      </c>
      <c r="AR2296" s="50" t="str">
        <f aca="false">IFERROR(IF(AND(AC2296="SIM",Y2296="REVENDA",LEFT(AG2296,5)="ANEXO")*OR(AE2296="ANEXO I",AF2296="ANEXO II"),VLOOKUP(H2296,Dados!G:I,2,0),""),"INSERIR MVA")</f>
        <v/>
      </c>
      <c r="AS2296" s="48" t="str">
        <f aca="false">IF(LEFT(AG2296,5)="ANEXO",VLOOKUP(AG2296,Dados!$X$111:$Z$112,2,0)*(AI2296-Q2296),"")</f>
        <v/>
      </c>
      <c r="AT2296" s="48" t="str">
        <f aca="false">IFERROR(IF(AR2296="","",(AI2296*AR2296)+AI2296),"INSERIR MVA")</f>
        <v/>
      </c>
      <c r="AU2296" s="48" t="str">
        <f aca="false">IF(AT2296="","",IF(AY2296=0.04,U2296,AS2296*AY2296))</f>
        <v/>
      </c>
      <c r="AV2296" s="47" t="str">
        <f aca="false">IFERROR(IF(AU2296="","",(VLOOKUP(AG2296,Dados!$X$111:$Z$112,3,0)*AT2296*0.17)),"INSERIR MVA")</f>
        <v/>
      </c>
      <c r="AW2296" s="47" t="str">
        <f aca="false">IFERROR(IF(AR2296="","",AV2296-AU2296),"")</f>
        <v/>
      </c>
      <c r="AX2296" s="51" t="str">
        <f aca="false">IFERROR(IF(AC2296="NÃO","",IF(AM2296&lt;&gt;"",AM2296-W2296,IF(AQ2296&lt;&gt;"",AQ2296-W2296,IF(AW2296&lt;&gt;"",AW2296-W2296,"")))),"")</f>
        <v/>
      </c>
      <c r="AY2296" s="46" t="str">
        <f aca="false">IFERROR(IF(ISNA(VLOOKUP(R2296,Dados!$X$2:$Y$5,2,0)),VLOOKUP(D2296,Dados!$X$7:$Y$33,2,0),VLOOKUP(R2296,Dados!$X$2:$Y$5,2,0)),"")</f>
        <v/>
      </c>
      <c r="AZ2296" s="52" t="str">
        <f aca="false">IF(C2296="","",IF(AND(Y2296="CONSUMO",AC2296="NÃO")*OR(AG2296="-",AG2296="BIT"),IF(E2296&lt;&gt;"",(AI2296-(P2296+L2296-N2296+Q2296)*AY2296)/0.83),""))</f>
        <v/>
      </c>
      <c r="BA2296" s="51" t="str">
        <f aca="false">IF(AZ2296="","",AZ2296*0.17-((P2296+L2296-N2296+Q2296)*AY2296))</f>
        <v/>
      </c>
      <c r="BB2296" s="51" t="str">
        <f aca="false">IF(AND(Y2296="CONSUMO",AG2296="ANEXO I",AY2296&gt;4%),(AI2296-(P2296+L2296-N2296+Q2296)*0.0514)/0.83*(0.5177)*(0.17)-AI2296*0.0514,IF(AND(Y2296="CONSUMO",AG2296="ANEXO II",AY2296&gt;4%),(AI2296-(P2296+L2296-N2296+Q2296)*0.041)/0.83*(0.3295)*(0.17)-AI2296*0.041,IF(AND(Y2296="CONSUMO",AG2296="ANEXO I",AY2296=4%),(AI2296-(P2296+L2296-N2296+Q2296)*0.04)/0.83*(0.5177)*(0.17)-AI2296*0.04,IF(AND(Y2296="CONSUMO",AG2296="ANEXO II",AY2296=4%),(AI2296-(P2296+L2296-N2296+Q2296)*0.04)/0.83*(0.3295)*(0.17)-AI2296*0.04,""))))</f>
        <v/>
      </c>
      <c r="BC2296" s="51" t="str">
        <f aca="false">IF(C2296="","",IF(AND(Y2296="CONSUMO",AC2296="SIM")*OR(AG2296="-",AG2296="BIT"),IF(E2296&lt;&gt;"",(AI2296-(P2296+L2296-N2296+Q2296)*AY2296)/0.83),""))</f>
        <v/>
      </c>
      <c r="BD2296" s="51" t="str">
        <f aca="false">IF(BC2296="","",BC2296*0.17)</f>
        <v/>
      </c>
      <c r="BE2296" s="51" t="str">
        <f aca="false">IF(I2296=6908,0,IF(BC2296="","",BD2296-((P2296+L2296-N2296+Q2296)*AY2296)))</f>
        <v/>
      </c>
      <c r="BF2296" s="53" t="str">
        <f aca="false">IF(B2296="","",IF(OR(B2296="",E2296="Regime Normal"),0,(AI2296-Q2296)*VLOOKUP(R2296,Dados!$X$98:$Y$108,2,0)))</f>
        <v/>
      </c>
      <c r="BG2296" s="54" t="str">
        <f aca="false">IFERROR(VLOOKUP(I2296,Dados!$AC$27:$AD$43,2,0),IF(B2296="","",IF(D2296&lt;&gt;"MT",IF(AND(AC2296="SIM",Y2296="Revenda"),"2403",IF(AND(AC2296="SIM",Y2296="Consumo"),"2407",IF(AND(AC2296="NÃO",Y2296="Revenda"),"2102",IF(AND(AC2296="NÃO",Y2296="Consumo"),"2556",)))),REPLACE(I2296,1,1,1))))</f>
        <v/>
      </c>
    </row>
    <row r="2297" customFormat="false" ht="12.8" hidden="false" customHeight="true" outlineLevel="0" collapsed="false">
      <c r="Y2297" s="45"/>
      <c r="Z2297" s="46" t="str">
        <f aca="false">IF(B2297="","",(IFERROR(VLOOKUP(H2297,Dados!A$3:B$15000,2,0),"Não Encontrado")))</f>
        <v/>
      </c>
      <c r="AA2297" s="46" t="str">
        <f aca="false">IF(B2297="","",(IFERROR(VLOOKUP(G2297,Dados!C$3:E$15000,3,0),"Não Encontrado")))</f>
        <v/>
      </c>
      <c r="AB2297" s="46" t="str">
        <f aca="false">IFERROR(IF(Z2297&lt;&gt;"Não Encontrado",Z2297,IF(AA2297&lt;&gt;"Não Encontrado",AA2297,"")),"")</f>
        <v/>
      </c>
      <c r="AC2297" s="45" t="str">
        <f aca="false">IF(B2297="","",IF(AB2297="","NÃO","SIM"))</f>
        <v/>
      </c>
      <c r="AD2297" s="45" t="str">
        <f aca="false">IFERROR(VLOOKUP(G2297,Dados!$P$3:$R$500,3,0),"")</f>
        <v/>
      </c>
      <c r="AE2297" s="45" t="str">
        <f aca="false">IFERROR(VLOOKUP(G2297,Dados!$K$3:$L$500,2,0),"")</f>
        <v/>
      </c>
      <c r="AF2297" s="45" t="str">
        <f aca="false">IFERROR(VLOOKUP(G2297,Dados!$M$3:$N$500,2,0),"")</f>
        <v/>
      </c>
      <c r="AG2297" s="45" t="str">
        <f aca="false">IF(F2297="","",IF(AND(AD2297="",AE2297="",AF2297=""),"-",IF(AND(AD2297="BIT",AE2297="",AF2297=""),"BIT",IF(AND(AE2297="ANEXO I",AD2297="",AF2297=""),"ANEXO I",IF(AND(AF2297="ANEXO II",AD2297="",AE2297=""),"ANEXO II","Escolher")))))</f>
        <v/>
      </c>
      <c r="AH2297" s="45" t="str">
        <f aca="false">IF(AG2297&lt;&gt;"Pneus","",IFERROR(VLOOKUP(R2297,Dados!$X$2:$Z$5,3,0)*(AI2297-Q2297),VLOOKUP(D2297,Dados!$X$7:$Z$33,3,0)*(AI2297-Q2297)))</f>
        <v/>
      </c>
      <c r="AI2297" s="47" t="str">
        <f aca="false">IF(B2297="","",P2297+Q2297+O2297+M2297+L2297-N2297)</f>
        <v/>
      </c>
      <c r="AJ2297" s="48" t="str">
        <f aca="false">IFERROR(IF(AND(AC2297="SIM",AG2297="-",Y2297="REVENDA"),(AB2297/1+1)*AI2297,IF(AND(AC2297="SIM",AG2297="Pneus",Y2297="REVENDA"),(AB2297/1+1)*(AI2297-AH2297),"")),"")</f>
        <v/>
      </c>
      <c r="AK2297" s="48" t="str">
        <f aca="false">IF(AJ2297="","",AJ2297*17%)</f>
        <v/>
      </c>
      <c r="AL2297" s="48" t="str">
        <f aca="false">IFERROR(IF(AC2297="NÃO","",IF(AK2297="","",IF(E2297="Simples Nacional",BF2297,IF(T2297=0.12,U2297*0.5833337002,IF(T2297=0,AI2297*0.07,U2297))))),"")</f>
        <v/>
      </c>
      <c r="AM2297" s="47" t="str">
        <f aca="false">IFERROR(IF(AC2297="NÃO","",IF(OR(AG2297="-",AG2297="Pneus"),AK2297-AL2297,"")),"")</f>
        <v/>
      </c>
      <c r="AN2297" s="48" t="str">
        <f aca="false">IF(AND(Y2297="REVENDA",AC2297="SIM",AG2297="BIT"),((AB2297/1+1)*AI2297)*0.4117,"")</f>
        <v/>
      </c>
      <c r="AO2297" s="48" t="str">
        <f aca="false">IF(AN2297="","",AN2297*17%)</f>
        <v/>
      </c>
      <c r="AP2297" s="49" t="str">
        <f aca="false">IF(AN2297="","",IF(T2297=0.12,(U2297*0.4117)*0.4117,IF(T2297=0,(AI2297*0.07)*0.4117,U2297*0.4117)))</f>
        <v/>
      </c>
      <c r="AQ2297" s="47" t="str">
        <f aca="false">IF(AN2297="","",AO2297-AP2297)</f>
        <v/>
      </c>
      <c r="AR2297" s="50" t="str">
        <f aca="false">IFERROR(IF(AND(AC2297="SIM",Y2297="REVENDA",LEFT(AG2297,5)="ANEXO")*OR(AE2297="ANEXO I",AF2297="ANEXO II"),VLOOKUP(H2297,Dados!G:I,2,0),""),"INSERIR MVA")</f>
        <v/>
      </c>
      <c r="AS2297" s="48" t="str">
        <f aca="false">IF(LEFT(AG2297,5)="ANEXO",VLOOKUP(AG2297,Dados!$X$111:$Z$112,2,0)*(AI2297-Q2297),"")</f>
        <v/>
      </c>
      <c r="AT2297" s="48" t="str">
        <f aca="false">IFERROR(IF(AR2297="","",(AI2297*AR2297)+AI2297),"INSERIR MVA")</f>
        <v/>
      </c>
      <c r="AU2297" s="48" t="str">
        <f aca="false">IF(AT2297="","",IF(AY2297=0.04,U2297,AS2297*AY2297))</f>
        <v/>
      </c>
      <c r="AV2297" s="47" t="str">
        <f aca="false">IFERROR(IF(AU2297="","",(VLOOKUP(AG2297,Dados!$X$111:$Z$112,3,0)*AT2297*0.17)),"INSERIR MVA")</f>
        <v/>
      </c>
      <c r="AW2297" s="47" t="str">
        <f aca="false">IFERROR(IF(AR2297="","",AV2297-AU2297),"")</f>
        <v/>
      </c>
      <c r="AX2297" s="51" t="str">
        <f aca="false">IFERROR(IF(AC2297="NÃO","",IF(AM2297&lt;&gt;"",AM2297-W2297,IF(AQ2297&lt;&gt;"",AQ2297-W2297,IF(AW2297&lt;&gt;"",AW2297-W2297,"")))),"")</f>
        <v/>
      </c>
      <c r="AY2297" s="46" t="str">
        <f aca="false">IFERROR(IF(ISNA(VLOOKUP(R2297,Dados!$X$2:$Y$5,2,0)),VLOOKUP(D2297,Dados!$X$7:$Y$33,2,0),VLOOKUP(R2297,Dados!$X$2:$Y$5,2,0)),"")</f>
        <v/>
      </c>
      <c r="AZ2297" s="52" t="str">
        <f aca="false">IF(C2297="","",IF(AND(Y2297="CONSUMO",AC2297="NÃO")*OR(AG2297="-",AG2297="BIT"),IF(E2297&lt;&gt;"",(AI2297-(P2297+L2297-N2297+Q2297)*AY2297)/0.83),""))</f>
        <v/>
      </c>
      <c r="BA2297" s="51" t="str">
        <f aca="false">IF(AZ2297="","",AZ2297*0.17-((P2297+L2297-N2297+Q2297)*AY2297))</f>
        <v/>
      </c>
      <c r="BB2297" s="51" t="str">
        <f aca="false">IF(AND(Y2297="CONSUMO",AG2297="ANEXO I",AY2297&gt;4%),(AI2297-(P2297+L2297-N2297+Q2297)*0.0514)/0.83*(0.5177)*(0.17)-AI2297*0.0514,IF(AND(Y2297="CONSUMO",AG2297="ANEXO II",AY2297&gt;4%),(AI2297-(P2297+L2297-N2297+Q2297)*0.041)/0.83*(0.3295)*(0.17)-AI2297*0.041,IF(AND(Y2297="CONSUMO",AG2297="ANEXO I",AY2297=4%),(AI2297-(P2297+L2297-N2297+Q2297)*0.04)/0.83*(0.5177)*(0.17)-AI2297*0.04,IF(AND(Y2297="CONSUMO",AG2297="ANEXO II",AY2297=4%),(AI2297-(P2297+L2297-N2297+Q2297)*0.04)/0.83*(0.3295)*(0.17)-AI2297*0.04,""))))</f>
        <v/>
      </c>
      <c r="BC2297" s="51" t="str">
        <f aca="false">IF(C2297="","",IF(AND(Y2297="CONSUMO",AC2297="SIM")*OR(AG2297="-",AG2297="BIT"),IF(E2297&lt;&gt;"",(AI2297-(P2297+L2297-N2297+Q2297)*AY2297)/0.83),""))</f>
        <v/>
      </c>
      <c r="BD2297" s="51" t="str">
        <f aca="false">IF(BC2297="","",BC2297*0.17)</f>
        <v/>
      </c>
      <c r="BE2297" s="51" t="str">
        <f aca="false">IF(I2297=6908,0,IF(BC2297="","",BD2297-((P2297+L2297-N2297+Q2297)*AY2297)))</f>
        <v/>
      </c>
      <c r="BF2297" s="53" t="str">
        <f aca="false">IF(B2297="","",IF(OR(B2297="",E2297="Regime Normal"),0,(AI2297-Q2297)*VLOOKUP(R2297,Dados!$X$98:$Y$108,2,0)))</f>
        <v/>
      </c>
      <c r="BG2297" s="54" t="str">
        <f aca="false">IFERROR(VLOOKUP(I2297,Dados!$AC$27:$AD$43,2,0),IF(B2297="","",IF(D2297&lt;&gt;"MT",IF(AND(AC2297="SIM",Y2297="Revenda"),"2403",IF(AND(AC2297="SIM",Y2297="Consumo"),"2407",IF(AND(AC2297="NÃO",Y2297="Revenda"),"2102",IF(AND(AC2297="NÃO",Y2297="Consumo"),"2556",)))),REPLACE(I2297,1,1,1))))</f>
        <v/>
      </c>
    </row>
    <row r="2298" customFormat="false" ht="12.8" hidden="false" customHeight="true" outlineLevel="0" collapsed="false">
      <c r="Y2298" s="45"/>
      <c r="Z2298" s="46" t="str">
        <f aca="false">IF(B2298="","",(IFERROR(VLOOKUP(H2298,Dados!A$3:B$15000,2,0),"Não Encontrado")))</f>
        <v/>
      </c>
      <c r="AA2298" s="46" t="str">
        <f aca="false">IF(B2298="","",(IFERROR(VLOOKUP(G2298,Dados!C$3:E$15000,3,0),"Não Encontrado")))</f>
        <v/>
      </c>
      <c r="AB2298" s="46" t="str">
        <f aca="false">IFERROR(IF(Z2298&lt;&gt;"Não Encontrado",Z2298,IF(AA2298&lt;&gt;"Não Encontrado",AA2298,"")),"")</f>
        <v/>
      </c>
      <c r="AC2298" s="45" t="str">
        <f aca="false">IF(B2298="","",IF(AB2298="","NÃO","SIM"))</f>
        <v/>
      </c>
      <c r="AD2298" s="45" t="str">
        <f aca="false">IFERROR(VLOOKUP(G2298,Dados!$P$3:$R$500,3,0),"")</f>
        <v/>
      </c>
      <c r="AE2298" s="45" t="str">
        <f aca="false">IFERROR(VLOOKUP(G2298,Dados!$K$3:$L$500,2,0),"")</f>
        <v/>
      </c>
      <c r="AF2298" s="45" t="str">
        <f aca="false">IFERROR(VLOOKUP(G2298,Dados!$M$3:$N$500,2,0),"")</f>
        <v/>
      </c>
      <c r="AG2298" s="45" t="str">
        <f aca="false">IF(F2298="","",IF(AND(AD2298="",AE2298="",AF2298=""),"-",IF(AND(AD2298="BIT",AE2298="",AF2298=""),"BIT",IF(AND(AE2298="ANEXO I",AD2298="",AF2298=""),"ANEXO I",IF(AND(AF2298="ANEXO II",AD2298="",AE2298=""),"ANEXO II","Escolher")))))</f>
        <v/>
      </c>
      <c r="AH2298" s="45" t="str">
        <f aca="false">IF(AG2298&lt;&gt;"Pneus","",IFERROR(VLOOKUP(R2298,Dados!$X$2:$Z$5,3,0)*(AI2298-Q2298),VLOOKUP(D2298,Dados!$X$7:$Z$33,3,0)*(AI2298-Q2298)))</f>
        <v/>
      </c>
      <c r="AI2298" s="47" t="str">
        <f aca="false">IF(B2298="","",P2298+Q2298+O2298+M2298+L2298-N2298)</f>
        <v/>
      </c>
      <c r="AJ2298" s="48" t="str">
        <f aca="false">IFERROR(IF(AND(AC2298="SIM",AG2298="-",Y2298="REVENDA"),(AB2298/1+1)*AI2298,IF(AND(AC2298="SIM",AG2298="Pneus",Y2298="REVENDA"),(AB2298/1+1)*(AI2298-AH2298),"")),"")</f>
        <v/>
      </c>
      <c r="AK2298" s="48" t="str">
        <f aca="false">IF(AJ2298="","",AJ2298*17%)</f>
        <v/>
      </c>
      <c r="AL2298" s="48" t="str">
        <f aca="false">IFERROR(IF(AC2298="NÃO","",IF(AK2298="","",IF(E2298="Simples Nacional",BF2298,IF(T2298=0.12,U2298*0.5833337002,IF(T2298=0,AI2298*0.07,U2298))))),"")</f>
        <v/>
      </c>
      <c r="AM2298" s="47" t="str">
        <f aca="false">IFERROR(IF(AC2298="NÃO","",IF(OR(AG2298="-",AG2298="Pneus"),AK2298-AL2298,"")),"")</f>
        <v/>
      </c>
      <c r="AN2298" s="48" t="str">
        <f aca="false">IF(AND(Y2298="REVENDA",AC2298="SIM",AG2298="BIT"),((AB2298/1+1)*AI2298)*0.4117,"")</f>
        <v/>
      </c>
      <c r="AO2298" s="48" t="str">
        <f aca="false">IF(AN2298="","",AN2298*17%)</f>
        <v/>
      </c>
      <c r="AP2298" s="49" t="str">
        <f aca="false">IF(AN2298="","",IF(T2298=0.12,(U2298*0.4117)*0.4117,IF(T2298=0,(AI2298*0.07)*0.4117,U2298*0.4117)))</f>
        <v/>
      </c>
      <c r="AQ2298" s="47" t="str">
        <f aca="false">IF(AN2298="","",AO2298-AP2298)</f>
        <v/>
      </c>
      <c r="AR2298" s="50" t="str">
        <f aca="false">IFERROR(IF(AND(AC2298="SIM",Y2298="REVENDA",LEFT(AG2298,5)="ANEXO")*OR(AE2298="ANEXO I",AF2298="ANEXO II"),VLOOKUP(H2298,Dados!G:I,2,0),""),"INSERIR MVA")</f>
        <v/>
      </c>
      <c r="AS2298" s="48" t="str">
        <f aca="false">IF(LEFT(AG2298,5)="ANEXO",VLOOKUP(AG2298,Dados!$X$111:$Z$112,2,0)*(AI2298-Q2298),"")</f>
        <v/>
      </c>
      <c r="AT2298" s="48" t="str">
        <f aca="false">IFERROR(IF(AR2298="","",(AI2298*AR2298)+AI2298),"INSERIR MVA")</f>
        <v/>
      </c>
      <c r="AU2298" s="48" t="str">
        <f aca="false">IF(AT2298="","",IF(AY2298=0.04,U2298,AS2298*AY2298))</f>
        <v/>
      </c>
      <c r="AV2298" s="47" t="str">
        <f aca="false">IFERROR(IF(AU2298="","",(VLOOKUP(AG2298,Dados!$X$111:$Z$112,3,0)*AT2298*0.17)),"INSERIR MVA")</f>
        <v/>
      </c>
      <c r="AW2298" s="47" t="str">
        <f aca="false">IFERROR(IF(AR2298="","",AV2298-AU2298),"")</f>
        <v/>
      </c>
      <c r="AX2298" s="51" t="str">
        <f aca="false">IFERROR(IF(AC2298="NÃO","",IF(AM2298&lt;&gt;"",AM2298-W2298,IF(AQ2298&lt;&gt;"",AQ2298-W2298,IF(AW2298&lt;&gt;"",AW2298-W2298,"")))),"")</f>
        <v/>
      </c>
      <c r="AY2298" s="46" t="str">
        <f aca="false">IFERROR(IF(ISNA(VLOOKUP(R2298,Dados!$X$2:$Y$5,2,0)),VLOOKUP(D2298,Dados!$X$7:$Y$33,2,0),VLOOKUP(R2298,Dados!$X$2:$Y$5,2,0)),"")</f>
        <v/>
      </c>
      <c r="AZ2298" s="52" t="str">
        <f aca="false">IF(C2298="","",IF(AND(Y2298="CONSUMO",AC2298="NÃO")*OR(AG2298="-",AG2298="BIT"),IF(E2298&lt;&gt;"",(AI2298-(P2298+L2298-N2298+Q2298)*AY2298)/0.83),""))</f>
        <v/>
      </c>
      <c r="BA2298" s="51" t="str">
        <f aca="false">IF(AZ2298="","",AZ2298*0.17-((P2298+L2298-N2298+Q2298)*AY2298))</f>
        <v/>
      </c>
      <c r="BB2298" s="51" t="str">
        <f aca="false">IF(AND(Y2298="CONSUMO",AG2298="ANEXO I",AY2298&gt;4%),(AI2298-(P2298+L2298-N2298+Q2298)*0.0514)/0.83*(0.5177)*(0.17)-AI2298*0.0514,IF(AND(Y2298="CONSUMO",AG2298="ANEXO II",AY2298&gt;4%),(AI2298-(P2298+L2298-N2298+Q2298)*0.041)/0.83*(0.3295)*(0.17)-AI2298*0.041,IF(AND(Y2298="CONSUMO",AG2298="ANEXO I",AY2298=4%),(AI2298-(P2298+L2298-N2298+Q2298)*0.04)/0.83*(0.5177)*(0.17)-AI2298*0.04,IF(AND(Y2298="CONSUMO",AG2298="ANEXO II",AY2298=4%),(AI2298-(P2298+L2298-N2298+Q2298)*0.04)/0.83*(0.3295)*(0.17)-AI2298*0.04,""))))</f>
        <v/>
      </c>
      <c r="BC2298" s="51" t="str">
        <f aca="false">IF(C2298="","",IF(AND(Y2298="CONSUMO",AC2298="SIM")*OR(AG2298="-",AG2298="BIT"),IF(E2298&lt;&gt;"",(AI2298-(P2298+L2298-N2298+Q2298)*AY2298)/0.83),""))</f>
        <v/>
      </c>
      <c r="BD2298" s="51" t="str">
        <f aca="false">IF(BC2298="","",BC2298*0.17)</f>
        <v/>
      </c>
      <c r="BE2298" s="51" t="str">
        <f aca="false">IF(I2298=6908,0,IF(BC2298="","",BD2298-((P2298+L2298-N2298+Q2298)*AY2298)))</f>
        <v/>
      </c>
      <c r="BF2298" s="53" t="str">
        <f aca="false">IF(B2298="","",IF(OR(B2298="",E2298="Regime Normal"),0,(AI2298-Q2298)*VLOOKUP(R2298,Dados!$X$98:$Y$108,2,0)))</f>
        <v/>
      </c>
      <c r="BG2298" s="54" t="str">
        <f aca="false">IFERROR(VLOOKUP(I2298,Dados!$AC$27:$AD$43,2,0),IF(B2298="","",IF(D2298&lt;&gt;"MT",IF(AND(AC2298="SIM",Y2298="Revenda"),"2403",IF(AND(AC2298="SIM",Y2298="Consumo"),"2407",IF(AND(AC2298="NÃO",Y2298="Revenda"),"2102",IF(AND(AC2298="NÃO",Y2298="Consumo"),"2556",)))),REPLACE(I2298,1,1,1))))</f>
        <v/>
      </c>
    </row>
    <row r="2299" customFormat="false" ht="12.8" hidden="false" customHeight="true" outlineLevel="0" collapsed="false">
      <c r="Y2299" s="45"/>
      <c r="Z2299" s="46" t="str">
        <f aca="false">IF(B2299="","",(IFERROR(VLOOKUP(H2299,Dados!A$3:B$15000,2,0),"Não Encontrado")))</f>
        <v/>
      </c>
      <c r="AA2299" s="46" t="str">
        <f aca="false">IF(B2299="","",(IFERROR(VLOOKUP(G2299,Dados!C$3:E$15000,3,0),"Não Encontrado")))</f>
        <v/>
      </c>
      <c r="AB2299" s="46" t="str">
        <f aca="false">IFERROR(IF(Z2299&lt;&gt;"Não Encontrado",Z2299,IF(AA2299&lt;&gt;"Não Encontrado",AA2299,"")),"")</f>
        <v/>
      </c>
      <c r="AC2299" s="45" t="str">
        <f aca="false">IF(B2299="","",IF(AB2299="","NÃO","SIM"))</f>
        <v/>
      </c>
      <c r="AD2299" s="45" t="str">
        <f aca="false">IFERROR(VLOOKUP(G2299,Dados!$P$3:$R$500,3,0),"")</f>
        <v/>
      </c>
      <c r="AE2299" s="45" t="str">
        <f aca="false">IFERROR(VLOOKUP(G2299,Dados!$K$3:$L$500,2,0),"")</f>
        <v/>
      </c>
      <c r="AF2299" s="45" t="str">
        <f aca="false">IFERROR(VLOOKUP(G2299,Dados!$M$3:$N$500,2,0),"")</f>
        <v/>
      </c>
      <c r="AG2299" s="45" t="str">
        <f aca="false">IF(F2299="","",IF(AND(AD2299="",AE2299="",AF2299=""),"-",IF(AND(AD2299="BIT",AE2299="",AF2299=""),"BIT",IF(AND(AE2299="ANEXO I",AD2299="",AF2299=""),"ANEXO I",IF(AND(AF2299="ANEXO II",AD2299="",AE2299=""),"ANEXO II","Escolher")))))</f>
        <v/>
      </c>
      <c r="AH2299" s="45" t="str">
        <f aca="false">IF(AG2299&lt;&gt;"Pneus","",IFERROR(VLOOKUP(R2299,Dados!$X$2:$Z$5,3,0)*(AI2299-Q2299),VLOOKUP(D2299,Dados!$X$7:$Z$33,3,0)*(AI2299-Q2299)))</f>
        <v/>
      </c>
      <c r="AI2299" s="47" t="str">
        <f aca="false">IF(B2299="","",P2299+Q2299+O2299+M2299+L2299-N2299)</f>
        <v/>
      </c>
      <c r="AJ2299" s="48" t="str">
        <f aca="false">IFERROR(IF(AND(AC2299="SIM",AG2299="-",Y2299="REVENDA"),(AB2299/1+1)*AI2299,IF(AND(AC2299="SIM",AG2299="Pneus",Y2299="REVENDA"),(AB2299/1+1)*(AI2299-AH2299),"")),"")</f>
        <v/>
      </c>
      <c r="AK2299" s="48" t="str">
        <f aca="false">IF(AJ2299="","",AJ2299*17%)</f>
        <v/>
      </c>
      <c r="AL2299" s="48" t="str">
        <f aca="false">IFERROR(IF(AC2299="NÃO","",IF(AK2299="","",IF(E2299="Simples Nacional",BF2299,IF(T2299=0.12,U2299*0.5833337002,IF(T2299=0,AI2299*0.07,U2299))))),"")</f>
        <v/>
      </c>
      <c r="AM2299" s="47" t="str">
        <f aca="false">IFERROR(IF(AC2299="NÃO","",IF(OR(AG2299="-",AG2299="Pneus"),AK2299-AL2299,"")),"")</f>
        <v/>
      </c>
      <c r="AN2299" s="48" t="str">
        <f aca="false">IF(AND(Y2299="REVENDA",AC2299="SIM",AG2299="BIT"),((AB2299/1+1)*AI2299)*0.4117,"")</f>
        <v/>
      </c>
      <c r="AO2299" s="48" t="str">
        <f aca="false">IF(AN2299="","",AN2299*17%)</f>
        <v/>
      </c>
      <c r="AP2299" s="49" t="str">
        <f aca="false">IF(AN2299="","",IF(T2299=0.12,(U2299*0.4117)*0.4117,IF(T2299=0,(AI2299*0.07)*0.4117,U2299*0.4117)))</f>
        <v/>
      </c>
      <c r="AQ2299" s="47" t="str">
        <f aca="false">IF(AN2299="","",AO2299-AP2299)</f>
        <v/>
      </c>
      <c r="AR2299" s="50" t="str">
        <f aca="false">IFERROR(IF(AND(AC2299="SIM",Y2299="REVENDA",LEFT(AG2299,5)="ANEXO")*OR(AE2299="ANEXO I",AF2299="ANEXO II"),VLOOKUP(H2299,Dados!G:I,2,0),""),"INSERIR MVA")</f>
        <v/>
      </c>
      <c r="AS2299" s="48" t="str">
        <f aca="false">IF(LEFT(AG2299,5)="ANEXO",VLOOKUP(AG2299,Dados!$X$111:$Z$112,2,0)*(AI2299-Q2299),"")</f>
        <v/>
      </c>
      <c r="AT2299" s="48" t="str">
        <f aca="false">IFERROR(IF(AR2299="","",(AI2299*AR2299)+AI2299),"INSERIR MVA")</f>
        <v/>
      </c>
      <c r="AU2299" s="48" t="str">
        <f aca="false">IF(AT2299="","",IF(AY2299=0.04,U2299,AS2299*AY2299))</f>
        <v/>
      </c>
      <c r="AV2299" s="47" t="str">
        <f aca="false">IFERROR(IF(AU2299="","",(VLOOKUP(AG2299,Dados!$X$111:$Z$112,3,0)*AT2299*0.17)),"INSERIR MVA")</f>
        <v/>
      </c>
      <c r="AW2299" s="47" t="str">
        <f aca="false">IFERROR(IF(AR2299="","",AV2299-AU2299),"")</f>
        <v/>
      </c>
      <c r="AX2299" s="51" t="str">
        <f aca="false">IFERROR(IF(AC2299="NÃO","",IF(AM2299&lt;&gt;"",AM2299-W2299,IF(AQ2299&lt;&gt;"",AQ2299-W2299,IF(AW2299&lt;&gt;"",AW2299-W2299,"")))),"")</f>
        <v/>
      </c>
      <c r="AY2299" s="46" t="str">
        <f aca="false">IFERROR(IF(ISNA(VLOOKUP(R2299,Dados!$X$2:$Y$5,2,0)),VLOOKUP(D2299,Dados!$X$7:$Y$33,2,0),VLOOKUP(R2299,Dados!$X$2:$Y$5,2,0)),"")</f>
        <v/>
      </c>
      <c r="AZ2299" s="52" t="str">
        <f aca="false">IF(C2299="","",IF(AND(Y2299="CONSUMO",AC2299="NÃO")*OR(AG2299="-",AG2299="BIT"),IF(E2299&lt;&gt;"",(AI2299-(P2299+L2299-N2299+Q2299)*AY2299)/0.83),""))</f>
        <v/>
      </c>
      <c r="BA2299" s="51" t="str">
        <f aca="false">IF(AZ2299="","",AZ2299*0.17-((P2299+L2299-N2299+Q2299)*AY2299))</f>
        <v/>
      </c>
      <c r="BB2299" s="51" t="str">
        <f aca="false">IF(AND(Y2299="CONSUMO",AG2299="ANEXO I",AY2299&gt;4%),(AI2299-(P2299+L2299-N2299+Q2299)*0.0514)/0.83*(0.5177)*(0.17)-AI2299*0.0514,IF(AND(Y2299="CONSUMO",AG2299="ANEXO II",AY2299&gt;4%),(AI2299-(P2299+L2299-N2299+Q2299)*0.041)/0.83*(0.3295)*(0.17)-AI2299*0.041,IF(AND(Y2299="CONSUMO",AG2299="ANEXO I",AY2299=4%),(AI2299-(P2299+L2299-N2299+Q2299)*0.04)/0.83*(0.5177)*(0.17)-AI2299*0.04,IF(AND(Y2299="CONSUMO",AG2299="ANEXO II",AY2299=4%),(AI2299-(P2299+L2299-N2299+Q2299)*0.04)/0.83*(0.3295)*(0.17)-AI2299*0.04,""))))</f>
        <v/>
      </c>
      <c r="BC2299" s="51" t="str">
        <f aca="false">IF(C2299="","",IF(AND(Y2299="CONSUMO",AC2299="SIM")*OR(AG2299="-",AG2299="BIT"),IF(E2299&lt;&gt;"",(AI2299-(P2299+L2299-N2299+Q2299)*AY2299)/0.83),""))</f>
        <v/>
      </c>
      <c r="BD2299" s="51" t="str">
        <f aca="false">IF(BC2299="","",BC2299*0.17)</f>
        <v/>
      </c>
      <c r="BE2299" s="51" t="str">
        <f aca="false">IF(I2299=6908,0,IF(BC2299="","",BD2299-((P2299+L2299-N2299+Q2299)*AY2299)))</f>
        <v/>
      </c>
      <c r="BF2299" s="53" t="str">
        <f aca="false">IF(B2299="","",IF(OR(B2299="",E2299="Regime Normal"),0,(AI2299-Q2299)*VLOOKUP(R2299,Dados!$X$98:$Y$108,2,0)))</f>
        <v/>
      </c>
      <c r="BG2299" s="54" t="str">
        <f aca="false">IFERROR(VLOOKUP(I2299,Dados!$AC$27:$AD$43,2,0),IF(B2299="","",IF(D2299&lt;&gt;"MT",IF(AND(AC2299="SIM",Y2299="Revenda"),"2403",IF(AND(AC2299="SIM",Y2299="Consumo"),"2407",IF(AND(AC2299="NÃO",Y2299="Revenda"),"2102",IF(AND(AC2299="NÃO",Y2299="Consumo"),"2556",)))),REPLACE(I2299,1,1,1))))</f>
        <v/>
      </c>
    </row>
    <row r="2300" customFormat="false" ht="12.8" hidden="false" customHeight="true" outlineLevel="0" collapsed="false">
      <c r="Y2300" s="45"/>
      <c r="Z2300" s="46" t="str">
        <f aca="false">IF(B2300="","",(IFERROR(VLOOKUP(H2300,Dados!A$3:B$15000,2,0),"Não Encontrado")))</f>
        <v/>
      </c>
      <c r="AA2300" s="46" t="str">
        <f aca="false">IF(B2300="","",(IFERROR(VLOOKUP(G2300,Dados!C$3:E$15000,3,0),"Não Encontrado")))</f>
        <v/>
      </c>
      <c r="AB2300" s="46" t="str">
        <f aca="false">IFERROR(IF(Z2300&lt;&gt;"Não Encontrado",Z2300,IF(AA2300&lt;&gt;"Não Encontrado",AA2300,"")),"")</f>
        <v/>
      </c>
      <c r="AC2300" s="45" t="str">
        <f aca="false">IF(B2300="","",IF(AB2300="","NÃO","SIM"))</f>
        <v/>
      </c>
      <c r="AD2300" s="45" t="str">
        <f aca="false">IFERROR(VLOOKUP(G2300,Dados!$P$3:$R$500,3,0),"")</f>
        <v/>
      </c>
      <c r="AE2300" s="45" t="str">
        <f aca="false">IFERROR(VLOOKUP(G2300,Dados!$K$3:$L$500,2,0),"")</f>
        <v/>
      </c>
      <c r="AF2300" s="45" t="str">
        <f aca="false">IFERROR(VLOOKUP(G2300,Dados!$M$3:$N$500,2,0),"")</f>
        <v/>
      </c>
      <c r="AG2300" s="45" t="str">
        <f aca="false">IF(F2300="","",IF(AND(AD2300="",AE2300="",AF2300=""),"-",IF(AND(AD2300="BIT",AE2300="",AF2300=""),"BIT",IF(AND(AE2300="ANEXO I",AD2300="",AF2300=""),"ANEXO I",IF(AND(AF2300="ANEXO II",AD2300="",AE2300=""),"ANEXO II","Escolher")))))</f>
        <v/>
      </c>
      <c r="AH2300" s="45" t="str">
        <f aca="false">IF(AG2300&lt;&gt;"Pneus","",IFERROR(VLOOKUP(R2300,Dados!$X$2:$Z$5,3,0)*(AI2300-Q2300),VLOOKUP(D2300,Dados!$X$7:$Z$33,3,0)*(AI2300-Q2300)))</f>
        <v/>
      </c>
      <c r="AI2300" s="47" t="str">
        <f aca="false">IF(B2300="","",P2300+Q2300+O2300+M2300+L2300-N2300)</f>
        <v/>
      </c>
      <c r="AJ2300" s="48" t="str">
        <f aca="false">IFERROR(IF(AND(AC2300="SIM",AG2300="-",Y2300="REVENDA"),(AB2300/1+1)*AI2300,IF(AND(AC2300="SIM",AG2300="Pneus",Y2300="REVENDA"),(AB2300/1+1)*(AI2300-AH2300),"")),"")</f>
        <v/>
      </c>
      <c r="AK2300" s="48" t="str">
        <f aca="false">IF(AJ2300="","",AJ2300*17%)</f>
        <v/>
      </c>
      <c r="AL2300" s="48" t="str">
        <f aca="false">IFERROR(IF(AC2300="NÃO","",IF(AK2300="","",IF(E2300="Simples Nacional",BF2300,IF(T2300=0.12,U2300*0.5833337002,IF(T2300=0,AI2300*0.07,U2300))))),"")</f>
        <v/>
      </c>
      <c r="AM2300" s="47" t="str">
        <f aca="false">IFERROR(IF(AC2300="NÃO","",IF(OR(AG2300="-",AG2300="Pneus"),AK2300-AL2300,"")),"")</f>
        <v/>
      </c>
      <c r="AN2300" s="48" t="str">
        <f aca="false">IF(AND(Y2300="REVENDA",AC2300="SIM",AG2300="BIT"),((AB2300/1+1)*AI2300)*0.4117,"")</f>
        <v/>
      </c>
      <c r="AO2300" s="48" t="str">
        <f aca="false">IF(AN2300="","",AN2300*17%)</f>
        <v/>
      </c>
      <c r="AP2300" s="49" t="str">
        <f aca="false">IF(AN2300="","",IF(T2300=0.12,(U2300*0.4117)*0.4117,IF(T2300=0,(AI2300*0.07)*0.4117,U2300*0.4117)))</f>
        <v/>
      </c>
      <c r="AQ2300" s="47" t="str">
        <f aca="false">IF(AN2300="","",AO2300-AP2300)</f>
        <v/>
      </c>
      <c r="AR2300" s="50" t="str">
        <f aca="false">IFERROR(IF(AND(AC2300="SIM",Y2300="REVENDA",LEFT(AG2300,5)="ANEXO")*OR(AE2300="ANEXO I",AF2300="ANEXO II"),VLOOKUP(H2300,Dados!G:I,2,0),""),"INSERIR MVA")</f>
        <v/>
      </c>
      <c r="AS2300" s="48" t="str">
        <f aca="false">IF(LEFT(AG2300,5)="ANEXO",VLOOKUP(AG2300,Dados!$X$111:$Z$112,2,0)*(AI2300-Q2300),"")</f>
        <v/>
      </c>
      <c r="AT2300" s="48" t="str">
        <f aca="false">IFERROR(IF(AR2300="","",(AI2300*AR2300)+AI2300),"INSERIR MVA")</f>
        <v/>
      </c>
      <c r="AU2300" s="48" t="str">
        <f aca="false">IF(AT2300="","",IF(AY2300=0.04,U2300,AS2300*AY2300))</f>
        <v/>
      </c>
      <c r="AV2300" s="47" t="str">
        <f aca="false">IFERROR(IF(AU2300="","",(VLOOKUP(AG2300,Dados!$X$111:$Z$112,3,0)*AT2300*0.17)),"INSERIR MVA")</f>
        <v/>
      </c>
      <c r="AW2300" s="47" t="str">
        <f aca="false">IFERROR(IF(AR2300="","",AV2300-AU2300),"")</f>
        <v/>
      </c>
      <c r="AX2300" s="51" t="str">
        <f aca="false">IFERROR(IF(AC2300="NÃO","",IF(AM2300&lt;&gt;"",AM2300-W2300,IF(AQ2300&lt;&gt;"",AQ2300-W2300,IF(AW2300&lt;&gt;"",AW2300-W2300,"")))),"")</f>
        <v/>
      </c>
      <c r="AY2300" s="46" t="str">
        <f aca="false">IFERROR(IF(ISNA(VLOOKUP(R2300,Dados!$X$2:$Y$5,2,0)),VLOOKUP(D2300,Dados!$X$7:$Y$33,2,0),VLOOKUP(R2300,Dados!$X$2:$Y$5,2,0)),"")</f>
        <v/>
      </c>
      <c r="AZ2300" s="52" t="str">
        <f aca="false">IF(C2300="","",IF(AND(Y2300="CONSUMO",AC2300="NÃO")*OR(AG2300="-",AG2300="BIT"),IF(E2300&lt;&gt;"",(AI2300-(P2300+L2300-N2300+Q2300)*AY2300)/0.83),""))</f>
        <v/>
      </c>
      <c r="BA2300" s="51" t="str">
        <f aca="false">IF(AZ2300="","",AZ2300*0.17-((P2300+L2300-N2300+Q2300)*AY2300))</f>
        <v/>
      </c>
      <c r="BB2300" s="51" t="str">
        <f aca="false">IF(AND(Y2300="CONSUMO",AG2300="ANEXO I",AY2300&gt;4%),(AI2300-(P2300+L2300-N2300+Q2300)*0.0514)/0.83*(0.5177)*(0.17)-AI2300*0.0514,IF(AND(Y2300="CONSUMO",AG2300="ANEXO II",AY2300&gt;4%),(AI2300-(P2300+L2300-N2300+Q2300)*0.041)/0.83*(0.3295)*(0.17)-AI2300*0.041,IF(AND(Y2300="CONSUMO",AG2300="ANEXO I",AY2300=4%),(AI2300-(P2300+L2300-N2300+Q2300)*0.04)/0.83*(0.5177)*(0.17)-AI2300*0.04,IF(AND(Y2300="CONSUMO",AG2300="ANEXO II",AY2300=4%),(AI2300-(P2300+L2300-N2300+Q2300)*0.04)/0.83*(0.3295)*(0.17)-AI2300*0.04,""))))</f>
        <v/>
      </c>
      <c r="BC2300" s="51" t="str">
        <f aca="false">IF(C2300="","",IF(AND(Y2300="CONSUMO",AC2300="SIM")*OR(AG2300="-",AG2300="BIT"),IF(E2300&lt;&gt;"",(AI2300-(P2300+L2300-N2300+Q2300)*AY2300)/0.83),""))</f>
        <v/>
      </c>
      <c r="BD2300" s="51" t="str">
        <f aca="false">IF(BC2300="","",BC2300*0.17)</f>
        <v/>
      </c>
      <c r="BE2300" s="51" t="str">
        <f aca="false">IF(I2300=6908,0,IF(BC2300="","",BD2300-((P2300+L2300-N2300+Q2300)*AY2300)))</f>
        <v/>
      </c>
      <c r="BF2300" s="53" t="str">
        <f aca="false">IF(B2300="","",IF(OR(B2300="",E2300="Regime Normal"),0,(AI2300-Q2300)*VLOOKUP(R2300,Dados!$X$98:$Y$108,2,0)))</f>
        <v/>
      </c>
      <c r="BG2300" s="54" t="str">
        <f aca="false">IFERROR(VLOOKUP(I2300,Dados!$AC$27:$AD$43,2,0),IF(B2300="","",IF(D2300&lt;&gt;"MT",IF(AND(AC2300="SIM",Y2300="Revenda"),"2403",IF(AND(AC2300="SIM",Y2300="Consumo"),"2407",IF(AND(AC2300="NÃO",Y2300="Revenda"),"2102",IF(AND(AC2300="NÃO",Y2300="Consumo"),"2556",)))),REPLACE(I2300,1,1,1))))</f>
        <v/>
      </c>
    </row>
    <row r="2301" customFormat="false" ht="12.8" hidden="false" customHeight="true" outlineLevel="0" collapsed="false">
      <c r="Y2301" s="45"/>
      <c r="Z2301" s="46" t="str">
        <f aca="false">IF(B2301="","",(IFERROR(VLOOKUP(H2301,Dados!A$3:B$15000,2,0),"Não Encontrado")))</f>
        <v/>
      </c>
      <c r="AA2301" s="46" t="str">
        <f aca="false">IF(B2301="","",(IFERROR(VLOOKUP(G2301,Dados!C$3:E$15000,3,0),"Não Encontrado")))</f>
        <v/>
      </c>
      <c r="AB2301" s="46" t="str">
        <f aca="false">IFERROR(IF(Z2301&lt;&gt;"Não Encontrado",Z2301,IF(AA2301&lt;&gt;"Não Encontrado",AA2301,"")),"")</f>
        <v/>
      </c>
      <c r="AC2301" s="45" t="str">
        <f aca="false">IF(B2301="","",IF(AB2301="","NÃO","SIM"))</f>
        <v/>
      </c>
      <c r="AD2301" s="45" t="str">
        <f aca="false">IFERROR(VLOOKUP(G2301,Dados!$P$3:$R$500,3,0),"")</f>
        <v/>
      </c>
      <c r="AE2301" s="45" t="str">
        <f aca="false">IFERROR(VLOOKUP(G2301,Dados!$K$3:$L$500,2,0),"")</f>
        <v/>
      </c>
      <c r="AF2301" s="45" t="str">
        <f aca="false">IFERROR(VLOOKUP(G2301,Dados!$M$3:$N$500,2,0),"")</f>
        <v/>
      </c>
      <c r="AG2301" s="45" t="str">
        <f aca="false">IF(F2301="","",IF(AND(AD2301="",AE2301="",AF2301=""),"-",IF(AND(AD2301="BIT",AE2301="",AF2301=""),"BIT",IF(AND(AE2301="ANEXO I",AD2301="",AF2301=""),"ANEXO I",IF(AND(AF2301="ANEXO II",AD2301="",AE2301=""),"ANEXO II","Escolher")))))</f>
        <v/>
      </c>
      <c r="AH2301" s="45" t="str">
        <f aca="false">IF(AG2301&lt;&gt;"Pneus","",IFERROR(VLOOKUP(R2301,Dados!$X$2:$Z$5,3,0)*(AI2301-Q2301),VLOOKUP(D2301,Dados!$X$7:$Z$33,3,0)*(AI2301-Q2301)))</f>
        <v/>
      </c>
      <c r="AI2301" s="47" t="str">
        <f aca="false">IF(B2301="","",P2301+Q2301+O2301+M2301+L2301-N2301)</f>
        <v/>
      </c>
      <c r="AJ2301" s="48" t="str">
        <f aca="false">IFERROR(IF(AND(AC2301="SIM",AG2301="-",Y2301="REVENDA"),(AB2301/1+1)*AI2301,IF(AND(AC2301="SIM",AG2301="Pneus",Y2301="REVENDA"),(AB2301/1+1)*(AI2301-AH2301),"")),"")</f>
        <v/>
      </c>
      <c r="AK2301" s="48" t="str">
        <f aca="false">IF(AJ2301="","",AJ2301*17%)</f>
        <v/>
      </c>
      <c r="AL2301" s="48" t="str">
        <f aca="false">IFERROR(IF(AC2301="NÃO","",IF(AK2301="","",IF(E2301="Simples Nacional",BF2301,IF(T2301=0.12,U2301*0.5833337002,IF(T2301=0,AI2301*0.07,U2301))))),"")</f>
        <v/>
      </c>
      <c r="AM2301" s="47" t="str">
        <f aca="false">IFERROR(IF(AC2301="NÃO","",IF(OR(AG2301="-",AG2301="Pneus"),AK2301-AL2301,"")),"")</f>
        <v/>
      </c>
      <c r="AN2301" s="48" t="str">
        <f aca="false">IF(AND(Y2301="REVENDA",AC2301="SIM",AG2301="BIT"),((AB2301/1+1)*AI2301)*0.4117,"")</f>
        <v/>
      </c>
      <c r="AO2301" s="48" t="str">
        <f aca="false">IF(AN2301="","",AN2301*17%)</f>
        <v/>
      </c>
      <c r="AP2301" s="49" t="str">
        <f aca="false">IF(AN2301="","",IF(T2301=0.12,(U2301*0.4117)*0.4117,IF(T2301=0,(AI2301*0.07)*0.4117,U2301*0.4117)))</f>
        <v/>
      </c>
      <c r="AQ2301" s="47" t="str">
        <f aca="false">IF(AN2301="","",AO2301-AP2301)</f>
        <v/>
      </c>
      <c r="AR2301" s="50" t="str">
        <f aca="false">IFERROR(IF(AND(AC2301="SIM",Y2301="REVENDA",LEFT(AG2301,5)="ANEXO")*OR(AE2301="ANEXO I",AF2301="ANEXO II"),VLOOKUP(H2301,Dados!G:I,2,0),""),"INSERIR MVA")</f>
        <v/>
      </c>
      <c r="AS2301" s="48" t="str">
        <f aca="false">IF(LEFT(AG2301,5)="ANEXO",VLOOKUP(AG2301,Dados!$X$111:$Z$112,2,0)*(AI2301-Q2301),"")</f>
        <v/>
      </c>
      <c r="AT2301" s="48" t="str">
        <f aca="false">IFERROR(IF(AR2301="","",(AI2301*AR2301)+AI2301),"INSERIR MVA")</f>
        <v/>
      </c>
      <c r="AU2301" s="48" t="str">
        <f aca="false">IF(AT2301="","",IF(AY2301=0.04,U2301,AS2301*AY2301))</f>
        <v/>
      </c>
      <c r="AV2301" s="47" t="str">
        <f aca="false">IFERROR(IF(AU2301="","",(VLOOKUP(AG2301,Dados!$X$111:$Z$112,3,0)*AT2301*0.17)),"INSERIR MVA")</f>
        <v/>
      </c>
      <c r="AW2301" s="47" t="str">
        <f aca="false">IFERROR(IF(AR2301="","",AV2301-AU2301),"")</f>
        <v/>
      </c>
      <c r="AX2301" s="51" t="str">
        <f aca="false">IFERROR(IF(AC2301="NÃO","",IF(AM2301&lt;&gt;"",AM2301-W2301,IF(AQ2301&lt;&gt;"",AQ2301-W2301,IF(AW2301&lt;&gt;"",AW2301-W2301,"")))),"")</f>
        <v/>
      </c>
      <c r="AY2301" s="46" t="str">
        <f aca="false">IFERROR(IF(ISNA(VLOOKUP(R2301,Dados!$X$2:$Y$5,2,0)),VLOOKUP(D2301,Dados!$X$7:$Y$33,2,0),VLOOKUP(R2301,Dados!$X$2:$Y$5,2,0)),"")</f>
        <v/>
      </c>
      <c r="AZ2301" s="52" t="str">
        <f aca="false">IF(C2301="","",IF(AND(Y2301="CONSUMO",AC2301="NÃO")*OR(AG2301="-",AG2301="BIT"),IF(E2301&lt;&gt;"",(AI2301-(P2301+L2301-N2301+Q2301)*AY2301)/0.83),""))</f>
        <v/>
      </c>
      <c r="BA2301" s="51" t="str">
        <f aca="false">IF(AZ2301="","",AZ2301*0.17-((P2301+L2301-N2301+Q2301)*AY2301))</f>
        <v/>
      </c>
      <c r="BB2301" s="51" t="str">
        <f aca="false">IF(AND(Y2301="CONSUMO",AG2301="ANEXO I",AY2301&gt;4%),(AI2301-(P2301+L2301-N2301+Q2301)*0.0514)/0.83*(0.5177)*(0.17)-AI2301*0.0514,IF(AND(Y2301="CONSUMO",AG2301="ANEXO II",AY2301&gt;4%),(AI2301-(P2301+L2301-N2301+Q2301)*0.041)/0.83*(0.3295)*(0.17)-AI2301*0.041,IF(AND(Y2301="CONSUMO",AG2301="ANEXO I",AY2301=4%),(AI2301-(P2301+L2301-N2301+Q2301)*0.04)/0.83*(0.5177)*(0.17)-AI2301*0.04,IF(AND(Y2301="CONSUMO",AG2301="ANEXO II",AY2301=4%),(AI2301-(P2301+L2301-N2301+Q2301)*0.04)/0.83*(0.3295)*(0.17)-AI2301*0.04,""))))</f>
        <v/>
      </c>
      <c r="BC2301" s="51" t="str">
        <f aca="false">IF(C2301="","",IF(AND(Y2301="CONSUMO",AC2301="SIM")*OR(AG2301="-",AG2301="BIT"),IF(E2301&lt;&gt;"",(AI2301-(P2301+L2301-N2301+Q2301)*AY2301)/0.83),""))</f>
        <v/>
      </c>
      <c r="BD2301" s="51" t="str">
        <f aca="false">IF(BC2301="","",BC2301*0.17)</f>
        <v/>
      </c>
      <c r="BE2301" s="51" t="str">
        <f aca="false">IF(I2301=6908,0,IF(BC2301="","",BD2301-((P2301+L2301-N2301+Q2301)*AY2301)))</f>
        <v/>
      </c>
      <c r="BF2301" s="53" t="str">
        <f aca="false">IF(B2301="","",IF(OR(B2301="",E2301="Regime Normal"),0,(AI2301-Q2301)*VLOOKUP(R2301,Dados!$X$98:$Y$108,2,0)))</f>
        <v/>
      </c>
      <c r="BG2301" s="54" t="str">
        <f aca="false">IFERROR(VLOOKUP(I2301,Dados!$AC$27:$AD$43,2,0),IF(B2301="","",IF(D2301&lt;&gt;"MT",IF(AND(AC2301="SIM",Y2301="Revenda"),"2403",IF(AND(AC2301="SIM",Y2301="Consumo"),"2407",IF(AND(AC2301="NÃO",Y2301="Revenda"),"2102",IF(AND(AC2301="NÃO",Y2301="Consumo"),"2556",)))),REPLACE(I2301,1,1,1))))</f>
        <v/>
      </c>
    </row>
    <row r="2302" customFormat="false" ht="12.8" hidden="false" customHeight="true" outlineLevel="0" collapsed="false">
      <c r="Y2302" s="45"/>
      <c r="Z2302" s="46" t="str">
        <f aca="false">IF(B2302="","",(IFERROR(VLOOKUP(H2302,Dados!A$3:B$15000,2,0),"Não Encontrado")))</f>
        <v/>
      </c>
      <c r="AA2302" s="46" t="str">
        <f aca="false">IF(B2302="","",(IFERROR(VLOOKUP(G2302,Dados!C$3:E$15000,3,0),"Não Encontrado")))</f>
        <v/>
      </c>
      <c r="AB2302" s="46" t="str">
        <f aca="false">IFERROR(IF(Z2302&lt;&gt;"Não Encontrado",Z2302,IF(AA2302&lt;&gt;"Não Encontrado",AA2302,"")),"")</f>
        <v/>
      </c>
      <c r="AC2302" s="45" t="str">
        <f aca="false">IF(B2302="","",IF(AB2302="","NÃO","SIM"))</f>
        <v/>
      </c>
      <c r="AD2302" s="45" t="str">
        <f aca="false">IFERROR(VLOOKUP(G2302,Dados!$P$3:$R$500,3,0),"")</f>
        <v/>
      </c>
      <c r="AE2302" s="45" t="str">
        <f aca="false">IFERROR(VLOOKUP(G2302,Dados!$K$3:$L$500,2,0),"")</f>
        <v/>
      </c>
      <c r="AF2302" s="45" t="str">
        <f aca="false">IFERROR(VLOOKUP(G2302,Dados!$M$3:$N$500,2,0),"")</f>
        <v/>
      </c>
      <c r="AG2302" s="45" t="str">
        <f aca="false">IF(F2302="","",IF(AND(AD2302="",AE2302="",AF2302=""),"-",IF(AND(AD2302="BIT",AE2302="",AF2302=""),"BIT",IF(AND(AE2302="ANEXO I",AD2302="",AF2302=""),"ANEXO I",IF(AND(AF2302="ANEXO II",AD2302="",AE2302=""),"ANEXO II","Escolher")))))</f>
        <v/>
      </c>
      <c r="AH2302" s="45" t="str">
        <f aca="false">IF(AG2302&lt;&gt;"Pneus","",IFERROR(VLOOKUP(R2302,Dados!$X$2:$Z$5,3,0)*(AI2302-Q2302),VLOOKUP(D2302,Dados!$X$7:$Z$33,3,0)*(AI2302-Q2302)))</f>
        <v/>
      </c>
      <c r="AI2302" s="47" t="str">
        <f aca="false">IF(B2302="","",P2302+Q2302+O2302+M2302+L2302-N2302)</f>
        <v/>
      </c>
      <c r="AJ2302" s="48" t="str">
        <f aca="false">IFERROR(IF(AND(AC2302="SIM",AG2302="-",Y2302="REVENDA"),(AB2302/1+1)*AI2302,IF(AND(AC2302="SIM",AG2302="Pneus",Y2302="REVENDA"),(AB2302/1+1)*(AI2302-AH2302),"")),"")</f>
        <v/>
      </c>
      <c r="AK2302" s="48" t="str">
        <f aca="false">IF(AJ2302="","",AJ2302*17%)</f>
        <v/>
      </c>
      <c r="AL2302" s="48" t="str">
        <f aca="false">IFERROR(IF(AC2302="NÃO","",IF(AK2302="","",IF(E2302="Simples Nacional",BF2302,IF(T2302=0.12,U2302*0.5833337002,IF(T2302=0,AI2302*0.07,U2302))))),"")</f>
        <v/>
      </c>
      <c r="AM2302" s="47" t="str">
        <f aca="false">IFERROR(IF(AC2302="NÃO","",IF(OR(AG2302="-",AG2302="Pneus"),AK2302-AL2302,"")),"")</f>
        <v/>
      </c>
      <c r="AN2302" s="48" t="str">
        <f aca="false">IF(AND(Y2302="REVENDA",AC2302="SIM",AG2302="BIT"),((AB2302/1+1)*AI2302)*0.4117,"")</f>
        <v/>
      </c>
      <c r="AO2302" s="48" t="str">
        <f aca="false">IF(AN2302="","",AN2302*17%)</f>
        <v/>
      </c>
      <c r="AP2302" s="49" t="str">
        <f aca="false">IF(AN2302="","",IF(T2302=0.12,(U2302*0.4117)*0.4117,IF(T2302=0,(AI2302*0.07)*0.4117,U2302*0.4117)))</f>
        <v/>
      </c>
      <c r="AQ2302" s="47" t="str">
        <f aca="false">IF(AN2302="","",AO2302-AP2302)</f>
        <v/>
      </c>
      <c r="AR2302" s="50" t="str">
        <f aca="false">IFERROR(IF(AND(AC2302="SIM",Y2302="REVENDA",LEFT(AG2302,5)="ANEXO")*OR(AE2302="ANEXO I",AF2302="ANEXO II"),VLOOKUP(H2302,Dados!G:I,2,0),""),"INSERIR MVA")</f>
        <v/>
      </c>
      <c r="AS2302" s="48" t="str">
        <f aca="false">IF(LEFT(AG2302,5)="ANEXO",VLOOKUP(AG2302,Dados!$X$111:$Z$112,2,0)*(AI2302-Q2302),"")</f>
        <v/>
      </c>
      <c r="AT2302" s="48" t="str">
        <f aca="false">IFERROR(IF(AR2302="","",(AI2302*AR2302)+AI2302),"INSERIR MVA")</f>
        <v/>
      </c>
      <c r="AU2302" s="48" t="str">
        <f aca="false">IF(AT2302="","",IF(AY2302=0.04,U2302,AS2302*AY2302))</f>
        <v/>
      </c>
      <c r="AV2302" s="47" t="str">
        <f aca="false">IFERROR(IF(AU2302="","",(VLOOKUP(AG2302,Dados!$X$111:$Z$112,3,0)*AT2302*0.17)),"INSERIR MVA")</f>
        <v/>
      </c>
      <c r="AW2302" s="47" t="str">
        <f aca="false">IFERROR(IF(AR2302="","",AV2302-AU2302),"")</f>
        <v/>
      </c>
      <c r="AX2302" s="51" t="str">
        <f aca="false">IFERROR(IF(AC2302="NÃO","",IF(AM2302&lt;&gt;"",AM2302-W2302,IF(AQ2302&lt;&gt;"",AQ2302-W2302,IF(AW2302&lt;&gt;"",AW2302-W2302,"")))),"")</f>
        <v/>
      </c>
      <c r="AY2302" s="46" t="str">
        <f aca="false">IFERROR(IF(ISNA(VLOOKUP(R2302,Dados!$X$2:$Y$5,2,0)),VLOOKUP(D2302,Dados!$X$7:$Y$33,2,0),VLOOKUP(R2302,Dados!$X$2:$Y$5,2,0)),"")</f>
        <v/>
      </c>
      <c r="AZ2302" s="52" t="str">
        <f aca="false">IF(C2302="","",IF(AND(Y2302="CONSUMO",AC2302="NÃO")*OR(AG2302="-",AG2302="BIT"),IF(E2302&lt;&gt;"",(AI2302-(P2302+L2302-N2302+Q2302)*AY2302)/0.83),""))</f>
        <v/>
      </c>
      <c r="BA2302" s="51" t="str">
        <f aca="false">IF(AZ2302="","",AZ2302*0.17-((P2302+L2302-N2302+Q2302)*AY2302))</f>
        <v/>
      </c>
      <c r="BB2302" s="51" t="str">
        <f aca="false">IF(AND(Y2302="CONSUMO",AG2302="ANEXO I",AY2302&gt;4%),(AI2302-(P2302+L2302-N2302+Q2302)*0.0514)/0.83*(0.5177)*(0.17)-AI2302*0.0514,IF(AND(Y2302="CONSUMO",AG2302="ANEXO II",AY2302&gt;4%),(AI2302-(P2302+L2302-N2302+Q2302)*0.041)/0.83*(0.3295)*(0.17)-AI2302*0.041,IF(AND(Y2302="CONSUMO",AG2302="ANEXO I",AY2302=4%),(AI2302-(P2302+L2302-N2302+Q2302)*0.04)/0.83*(0.5177)*(0.17)-AI2302*0.04,IF(AND(Y2302="CONSUMO",AG2302="ANEXO II",AY2302=4%),(AI2302-(P2302+L2302-N2302+Q2302)*0.04)/0.83*(0.3295)*(0.17)-AI2302*0.04,""))))</f>
        <v/>
      </c>
      <c r="BC2302" s="51" t="str">
        <f aca="false">IF(C2302="","",IF(AND(Y2302="CONSUMO",AC2302="SIM")*OR(AG2302="-",AG2302="BIT"),IF(E2302&lt;&gt;"",(AI2302-(P2302+L2302-N2302+Q2302)*AY2302)/0.83),""))</f>
        <v/>
      </c>
      <c r="BD2302" s="51" t="str">
        <f aca="false">IF(BC2302="","",BC2302*0.17)</f>
        <v/>
      </c>
      <c r="BE2302" s="51" t="str">
        <f aca="false">IF(I2302=6908,0,IF(BC2302="","",BD2302-((P2302+L2302-N2302+Q2302)*AY2302)))</f>
        <v/>
      </c>
      <c r="BF2302" s="53" t="str">
        <f aca="false">IF(B2302="","",IF(OR(B2302="",E2302="Regime Normal"),0,(AI2302-Q2302)*VLOOKUP(R2302,Dados!$X$98:$Y$108,2,0)))</f>
        <v/>
      </c>
      <c r="BG2302" s="54" t="str">
        <f aca="false">IFERROR(VLOOKUP(I2302,Dados!$AC$27:$AD$43,2,0),IF(B2302="","",IF(D2302&lt;&gt;"MT",IF(AND(AC2302="SIM",Y2302="Revenda"),"2403",IF(AND(AC2302="SIM",Y2302="Consumo"),"2407",IF(AND(AC2302="NÃO",Y2302="Revenda"),"2102",IF(AND(AC2302="NÃO",Y2302="Consumo"),"2556",)))),REPLACE(I2302,1,1,1))))</f>
        <v/>
      </c>
    </row>
    <row r="2303" customFormat="false" ht="12.8" hidden="false" customHeight="true" outlineLevel="0" collapsed="false">
      <c r="Y2303" s="45"/>
      <c r="Z2303" s="46" t="str">
        <f aca="false">IF(B2303="","",(IFERROR(VLOOKUP(H2303,Dados!A$3:B$15000,2,0),"Não Encontrado")))</f>
        <v/>
      </c>
      <c r="AA2303" s="46" t="str">
        <f aca="false">IF(B2303="","",(IFERROR(VLOOKUP(G2303,Dados!C$3:E$15000,3,0),"Não Encontrado")))</f>
        <v/>
      </c>
      <c r="AB2303" s="46" t="str">
        <f aca="false">IFERROR(IF(Z2303&lt;&gt;"Não Encontrado",Z2303,IF(AA2303&lt;&gt;"Não Encontrado",AA2303,"")),"")</f>
        <v/>
      </c>
      <c r="AC2303" s="45" t="str">
        <f aca="false">IF(B2303="","",IF(AB2303="","NÃO","SIM"))</f>
        <v/>
      </c>
      <c r="AD2303" s="45" t="str">
        <f aca="false">IFERROR(VLOOKUP(G2303,Dados!$P$3:$R$500,3,0),"")</f>
        <v/>
      </c>
      <c r="AE2303" s="45" t="str">
        <f aca="false">IFERROR(VLOOKUP(G2303,Dados!$K$3:$L$500,2,0),"")</f>
        <v/>
      </c>
      <c r="AF2303" s="45" t="str">
        <f aca="false">IFERROR(VLOOKUP(G2303,Dados!$M$3:$N$500,2,0),"")</f>
        <v/>
      </c>
      <c r="AG2303" s="45" t="str">
        <f aca="false">IF(F2303="","",IF(AND(AD2303="",AE2303="",AF2303=""),"-",IF(AND(AD2303="BIT",AE2303="",AF2303=""),"BIT",IF(AND(AE2303="ANEXO I",AD2303="",AF2303=""),"ANEXO I",IF(AND(AF2303="ANEXO II",AD2303="",AE2303=""),"ANEXO II","Escolher")))))</f>
        <v/>
      </c>
      <c r="AH2303" s="45" t="str">
        <f aca="false">IF(AG2303&lt;&gt;"Pneus","",IFERROR(VLOOKUP(R2303,Dados!$X$2:$Z$5,3,0)*(AI2303-Q2303),VLOOKUP(D2303,Dados!$X$7:$Z$33,3,0)*(AI2303-Q2303)))</f>
        <v/>
      </c>
      <c r="AI2303" s="47" t="str">
        <f aca="false">IF(B2303="","",P2303+Q2303+O2303+M2303+L2303-N2303)</f>
        <v/>
      </c>
      <c r="AJ2303" s="48" t="str">
        <f aca="false">IFERROR(IF(AND(AC2303="SIM",AG2303="-",Y2303="REVENDA"),(AB2303/1+1)*AI2303,IF(AND(AC2303="SIM",AG2303="Pneus",Y2303="REVENDA"),(AB2303/1+1)*(AI2303-AH2303),"")),"")</f>
        <v/>
      </c>
      <c r="AK2303" s="48" t="str">
        <f aca="false">IF(AJ2303="","",AJ2303*17%)</f>
        <v/>
      </c>
      <c r="AL2303" s="48" t="str">
        <f aca="false">IFERROR(IF(AC2303="NÃO","",IF(AK2303="","",IF(E2303="Simples Nacional",BF2303,IF(T2303=0.12,U2303*0.5833337002,IF(T2303=0,AI2303*0.07,U2303))))),"")</f>
        <v/>
      </c>
      <c r="AM2303" s="47" t="str">
        <f aca="false">IFERROR(IF(AC2303="NÃO","",IF(OR(AG2303="-",AG2303="Pneus"),AK2303-AL2303,"")),"")</f>
        <v/>
      </c>
      <c r="AN2303" s="48" t="str">
        <f aca="false">IF(AND(Y2303="REVENDA",AC2303="SIM",AG2303="BIT"),((AB2303/1+1)*AI2303)*0.4117,"")</f>
        <v/>
      </c>
      <c r="AO2303" s="48" t="str">
        <f aca="false">IF(AN2303="","",AN2303*17%)</f>
        <v/>
      </c>
      <c r="AP2303" s="49" t="str">
        <f aca="false">IF(AN2303="","",IF(T2303=0.12,(U2303*0.4117)*0.4117,IF(T2303=0,(AI2303*0.07)*0.4117,U2303*0.4117)))</f>
        <v/>
      </c>
      <c r="AQ2303" s="47" t="str">
        <f aca="false">IF(AN2303="","",AO2303-AP2303)</f>
        <v/>
      </c>
      <c r="AR2303" s="50" t="str">
        <f aca="false">IFERROR(IF(AND(AC2303="SIM",Y2303="REVENDA",LEFT(AG2303,5)="ANEXO")*OR(AE2303="ANEXO I",AF2303="ANEXO II"),VLOOKUP(H2303,Dados!G:I,2,0),""),"INSERIR MVA")</f>
        <v/>
      </c>
      <c r="AS2303" s="48" t="str">
        <f aca="false">IF(LEFT(AG2303,5)="ANEXO",VLOOKUP(AG2303,Dados!$X$111:$Z$112,2,0)*(AI2303-Q2303),"")</f>
        <v/>
      </c>
      <c r="AT2303" s="48" t="str">
        <f aca="false">IFERROR(IF(AR2303="","",(AI2303*AR2303)+AI2303),"INSERIR MVA")</f>
        <v/>
      </c>
      <c r="AU2303" s="48" t="str">
        <f aca="false">IF(AT2303="","",IF(AY2303=0.04,U2303,AS2303*AY2303))</f>
        <v/>
      </c>
      <c r="AV2303" s="47" t="str">
        <f aca="false">IFERROR(IF(AU2303="","",(VLOOKUP(AG2303,Dados!$X$111:$Z$112,3,0)*AT2303*0.17)),"INSERIR MVA")</f>
        <v/>
      </c>
      <c r="AW2303" s="47" t="str">
        <f aca="false">IFERROR(IF(AR2303="","",AV2303-AU2303),"")</f>
        <v/>
      </c>
      <c r="AX2303" s="51" t="str">
        <f aca="false">IFERROR(IF(AC2303="NÃO","",IF(AM2303&lt;&gt;"",AM2303-W2303,IF(AQ2303&lt;&gt;"",AQ2303-W2303,IF(AW2303&lt;&gt;"",AW2303-W2303,"")))),"")</f>
        <v/>
      </c>
      <c r="AY2303" s="46" t="str">
        <f aca="false">IFERROR(IF(ISNA(VLOOKUP(R2303,Dados!$X$2:$Y$5,2,0)),VLOOKUP(D2303,Dados!$X$7:$Y$33,2,0),VLOOKUP(R2303,Dados!$X$2:$Y$5,2,0)),"")</f>
        <v/>
      </c>
      <c r="AZ2303" s="52" t="str">
        <f aca="false">IF(C2303="","",IF(AND(Y2303="CONSUMO",AC2303="NÃO")*OR(AG2303="-",AG2303="BIT"),IF(E2303&lt;&gt;"",(AI2303-(P2303+L2303-N2303+Q2303)*AY2303)/0.83),""))</f>
        <v/>
      </c>
      <c r="BA2303" s="51" t="str">
        <f aca="false">IF(AZ2303="","",AZ2303*0.17-((P2303+L2303-N2303+Q2303)*AY2303))</f>
        <v/>
      </c>
      <c r="BB2303" s="51" t="str">
        <f aca="false">IF(AND(Y2303="CONSUMO",AG2303="ANEXO I",AY2303&gt;4%),(AI2303-(P2303+L2303-N2303+Q2303)*0.0514)/0.83*(0.5177)*(0.17)-AI2303*0.0514,IF(AND(Y2303="CONSUMO",AG2303="ANEXO II",AY2303&gt;4%),(AI2303-(P2303+L2303-N2303+Q2303)*0.041)/0.83*(0.3295)*(0.17)-AI2303*0.041,IF(AND(Y2303="CONSUMO",AG2303="ANEXO I",AY2303=4%),(AI2303-(P2303+L2303-N2303+Q2303)*0.04)/0.83*(0.5177)*(0.17)-AI2303*0.04,IF(AND(Y2303="CONSUMO",AG2303="ANEXO II",AY2303=4%),(AI2303-(P2303+L2303-N2303+Q2303)*0.04)/0.83*(0.3295)*(0.17)-AI2303*0.04,""))))</f>
        <v/>
      </c>
      <c r="BC2303" s="51" t="str">
        <f aca="false">IF(C2303="","",IF(AND(Y2303="CONSUMO",AC2303="SIM")*OR(AG2303="-",AG2303="BIT"),IF(E2303&lt;&gt;"",(AI2303-(P2303+L2303-N2303+Q2303)*AY2303)/0.83),""))</f>
        <v/>
      </c>
      <c r="BD2303" s="51" t="str">
        <f aca="false">IF(BC2303="","",BC2303*0.17)</f>
        <v/>
      </c>
      <c r="BE2303" s="51" t="str">
        <f aca="false">IF(I2303=6908,0,IF(BC2303="","",BD2303-((P2303+L2303-N2303+Q2303)*AY2303)))</f>
        <v/>
      </c>
      <c r="BF2303" s="53" t="str">
        <f aca="false">IF(B2303="","",IF(OR(B2303="",E2303="Regime Normal"),0,(AI2303-Q2303)*VLOOKUP(R2303,Dados!$X$98:$Y$108,2,0)))</f>
        <v/>
      </c>
      <c r="BG2303" s="54" t="str">
        <f aca="false">IFERROR(VLOOKUP(I2303,Dados!$AC$27:$AD$43,2,0),IF(B2303="","",IF(D2303&lt;&gt;"MT",IF(AND(AC2303="SIM",Y2303="Revenda"),"2403",IF(AND(AC2303="SIM",Y2303="Consumo"),"2407",IF(AND(AC2303="NÃO",Y2303="Revenda"),"2102",IF(AND(AC2303="NÃO",Y2303="Consumo"),"2556",)))),REPLACE(I2303,1,1,1))))</f>
        <v/>
      </c>
    </row>
    <row r="2304" customFormat="false" ht="12.8" hidden="false" customHeight="true" outlineLevel="0" collapsed="false">
      <c r="Y2304" s="45"/>
      <c r="Z2304" s="46" t="str">
        <f aca="false">IF(B2304="","",(IFERROR(VLOOKUP(H2304,Dados!A$3:B$15000,2,0),"Não Encontrado")))</f>
        <v/>
      </c>
      <c r="AA2304" s="46" t="str">
        <f aca="false">IF(B2304="","",(IFERROR(VLOOKUP(G2304,Dados!C$3:E$15000,3,0),"Não Encontrado")))</f>
        <v/>
      </c>
      <c r="AB2304" s="46" t="str">
        <f aca="false">IFERROR(IF(Z2304&lt;&gt;"Não Encontrado",Z2304,IF(AA2304&lt;&gt;"Não Encontrado",AA2304,"")),"")</f>
        <v/>
      </c>
      <c r="AC2304" s="45" t="str">
        <f aca="false">IF(B2304="","",IF(AB2304="","NÃO","SIM"))</f>
        <v/>
      </c>
      <c r="AD2304" s="45" t="str">
        <f aca="false">IFERROR(VLOOKUP(G2304,Dados!$P$3:$R$500,3,0),"")</f>
        <v/>
      </c>
      <c r="AE2304" s="45" t="str">
        <f aca="false">IFERROR(VLOOKUP(G2304,Dados!$K$3:$L$500,2,0),"")</f>
        <v/>
      </c>
      <c r="AF2304" s="45" t="str">
        <f aca="false">IFERROR(VLOOKUP(G2304,Dados!$M$3:$N$500,2,0),"")</f>
        <v/>
      </c>
      <c r="AG2304" s="45" t="str">
        <f aca="false">IF(F2304="","",IF(AND(AD2304="",AE2304="",AF2304=""),"-",IF(AND(AD2304="BIT",AE2304="",AF2304=""),"BIT",IF(AND(AE2304="ANEXO I",AD2304="",AF2304=""),"ANEXO I",IF(AND(AF2304="ANEXO II",AD2304="",AE2304=""),"ANEXO II","Escolher")))))</f>
        <v/>
      </c>
      <c r="AH2304" s="45" t="str">
        <f aca="false">IF(AG2304&lt;&gt;"Pneus","",IFERROR(VLOOKUP(R2304,Dados!$X$2:$Z$5,3,0)*(AI2304-Q2304),VLOOKUP(D2304,Dados!$X$7:$Z$33,3,0)*(AI2304-Q2304)))</f>
        <v/>
      </c>
      <c r="AI2304" s="47" t="str">
        <f aca="false">IF(B2304="","",P2304+Q2304+O2304+M2304+L2304-N2304)</f>
        <v/>
      </c>
      <c r="AJ2304" s="48" t="str">
        <f aca="false">IFERROR(IF(AND(AC2304="SIM",AG2304="-",Y2304="REVENDA"),(AB2304/1+1)*AI2304,IF(AND(AC2304="SIM",AG2304="Pneus",Y2304="REVENDA"),(AB2304/1+1)*(AI2304-AH2304),"")),"")</f>
        <v/>
      </c>
      <c r="AK2304" s="48" t="str">
        <f aca="false">IF(AJ2304="","",AJ2304*17%)</f>
        <v/>
      </c>
      <c r="AL2304" s="48" t="str">
        <f aca="false">IFERROR(IF(AC2304="NÃO","",IF(AK2304="","",IF(E2304="Simples Nacional",BF2304,IF(T2304=0.12,U2304*0.5833337002,IF(T2304=0,AI2304*0.07,U2304))))),"")</f>
        <v/>
      </c>
      <c r="AM2304" s="47" t="str">
        <f aca="false">IFERROR(IF(AC2304="NÃO","",IF(OR(AG2304="-",AG2304="Pneus"),AK2304-AL2304,"")),"")</f>
        <v/>
      </c>
      <c r="AN2304" s="48" t="str">
        <f aca="false">IF(AND(Y2304="REVENDA",AC2304="SIM",AG2304="BIT"),((AB2304/1+1)*AI2304)*0.4117,"")</f>
        <v/>
      </c>
      <c r="AO2304" s="48" t="str">
        <f aca="false">IF(AN2304="","",AN2304*17%)</f>
        <v/>
      </c>
      <c r="AP2304" s="49" t="str">
        <f aca="false">IF(AN2304="","",IF(T2304=0.12,(U2304*0.4117)*0.4117,IF(T2304=0,(AI2304*0.07)*0.4117,U2304*0.4117)))</f>
        <v/>
      </c>
      <c r="AQ2304" s="47" t="str">
        <f aca="false">IF(AN2304="","",AO2304-AP2304)</f>
        <v/>
      </c>
      <c r="AR2304" s="50" t="str">
        <f aca="false">IFERROR(IF(AND(AC2304="SIM",Y2304="REVENDA",LEFT(AG2304,5)="ANEXO")*OR(AE2304="ANEXO I",AF2304="ANEXO II"),VLOOKUP(H2304,Dados!G:I,2,0),""),"INSERIR MVA")</f>
        <v/>
      </c>
      <c r="AS2304" s="48" t="str">
        <f aca="false">IF(LEFT(AG2304,5)="ANEXO",VLOOKUP(AG2304,Dados!$X$111:$Z$112,2,0)*(AI2304-Q2304),"")</f>
        <v/>
      </c>
      <c r="AT2304" s="48" t="str">
        <f aca="false">IFERROR(IF(AR2304="","",(AI2304*AR2304)+AI2304),"INSERIR MVA")</f>
        <v/>
      </c>
      <c r="AU2304" s="48" t="str">
        <f aca="false">IF(AT2304="","",IF(AY2304=0.04,U2304,AS2304*AY2304))</f>
        <v/>
      </c>
      <c r="AV2304" s="47" t="str">
        <f aca="false">IFERROR(IF(AU2304="","",(VLOOKUP(AG2304,Dados!$X$111:$Z$112,3,0)*AT2304*0.17)),"INSERIR MVA")</f>
        <v/>
      </c>
      <c r="AW2304" s="47" t="str">
        <f aca="false">IFERROR(IF(AR2304="","",AV2304-AU2304),"")</f>
        <v/>
      </c>
      <c r="AX2304" s="51" t="str">
        <f aca="false">IFERROR(IF(AC2304="NÃO","",IF(AM2304&lt;&gt;"",AM2304-W2304,IF(AQ2304&lt;&gt;"",AQ2304-W2304,IF(AW2304&lt;&gt;"",AW2304-W2304,"")))),"")</f>
        <v/>
      </c>
      <c r="AY2304" s="46" t="str">
        <f aca="false">IFERROR(IF(ISNA(VLOOKUP(R2304,Dados!$X$2:$Y$5,2,0)),VLOOKUP(D2304,Dados!$X$7:$Y$33,2,0),VLOOKUP(R2304,Dados!$X$2:$Y$5,2,0)),"")</f>
        <v/>
      </c>
      <c r="AZ2304" s="52" t="str">
        <f aca="false">IF(C2304="","",IF(AND(Y2304="CONSUMO",AC2304="NÃO")*OR(AG2304="-",AG2304="BIT"),IF(E2304&lt;&gt;"",(AI2304-(P2304+L2304-N2304+Q2304)*AY2304)/0.83),""))</f>
        <v/>
      </c>
      <c r="BA2304" s="51" t="str">
        <f aca="false">IF(AZ2304="","",AZ2304*0.17-((P2304+L2304-N2304+Q2304)*AY2304))</f>
        <v/>
      </c>
      <c r="BB2304" s="51" t="str">
        <f aca="false">IF(AND(Y2304="CONSUMO",AG2304="ANEXO I",AY2304&gt;4%),(AI2304-(P2304+L2304-N2304+Q2304)*0.0514)/0.83*(0.5177)*(0.17)-AI2304*0.0514,IF(AND(Y2304="CONSUMO",AG2304="ANEXO II",AY2304&gt;4%),(AI2304-(P2304+L2304-N2304+Q2304)*0.041)/0.83*(0.3295)*(0.17)-AI2304*0.041,IF(AND(Y2304="CONSUMO",AG2304="ANEXO I",AY2304=4%),(AI2304-(P2304+L2304-N2304+Q2304)*0.04)/0.83*(0.5177)*(0.17)-AI2304*0.04,IF(AND(Y2304="CONSUMO",AG2304="ANEXO II",AY2304=4%),(AI2304-(P2304+L2304-N2304+Q2304)*0.04)/0.83*(0.3295)*(0.17)-AI2304*0.04,""))))</f>
        <v/>
      </c>
      <c r="BC2304" s="51" t="str">
        <f aca="false">IF(C2304="","",IF(AND(Y2304="CONSUMO",AC2304="SIM")*OR(AG2304="-",AG2304="BIT"),IF(E2304&lt;&gt;"",(AI2304-(P2304+L2304-N2304+Q2304)*AY2304)/0.83),""))</f>
        <v/>
      </c>
      <c r="BD2304" s="51" t="str">
        <f aca="false">IF(BC2304="","",BC2304*0.17)</f>
        <v/>
      </c>
      <c r="BE2304" s="51" t="str">
        <f aca="false">IF(I2304=6908,0,IF(BC2304="","",BD2304-((P2304+L2304-N2304+Q2304)*AY2304)))</f>
        <v/>
      </c>
      <c r="BF2304" s="53" t="str">
        <f aca="false">IF(B2304="","",IF(OR(B2304="",E2304="Regime Normal"),0,(AI2304-Q2304)*VLOOKUP(R2304,Dados!$X$98:$Y$108,2,0)))</f>
        <v/>
      </c>
      <c r="BG2304" s="54" t="str">
        <f aca="false">IFERROR(VLOOKUP(I2304,Dados!$AC$27:$AD$43,2,0),IF(B2304="","",IF(D2304&lt;&gt;"MT",IF(AND(AC2304="SIM",Y2304="Revenda"),"2403",IF(AND(AC2304="SIM",Y2304="Consumo"),"2407",IF(AND(AC2304="NÃO",Y2304="Revenda"),"2102",IF(AND(AC2304="NÃO",Y2304="Consumo"),"2556",)))),REPLACE(I2304,1,1,1))))</f>
        <v/>
      </c>
    </row>
    <row r="2305" customFormat="false" ht="12.8" hidden="false" customHeight="true" outlineLevel="0" collapsed="false">
      <c r="Y2305" s="45"/>
      <c r="Z2305" s="46" t="str">
        <f aca="false">IF(B2305="","",(IFERROR(VLOOKUP(H2305,Dados!A$3:B$15000,2,0),"Não Encontrado")))</f>
        <v/>
      </c>
      <c r="AA2305" s="46" t="str">
        <f aca="false">IF(B2305="","",(IFERROR(VLOOKUP(G2305,Dados!C$3:E$15000,3,0),"Não Encontrado")))</f>
        <v/>
      </c>
      <c r="AB2305" s="46" t="str">
        <f aca="false">IFERROR(IF(Z2305&lt;&gt;"Não Encontrado",Z2305,IF(AA2305&lt;&gt;"Não Encontrado",AA2305,"")),"")</f>
        <v/>
      </c>
      <c r="AC2305" s="45" t="str">
        <f aca="false">IF(B2305="","",IF(AB2305="","NÃO","SIM"))</f>
        <v/>
      </c>
      <c r="AD2305" s="45" t="str">
        <f aca="false">IFERROR(VLOOKUP(G2305,Dados!$P$3:$R$500,3,0),"")</f>
        <v/>
      </c>
      <c r="AE2305" s="45" t="str">
        <f aca="false">IFERROR(VLOOKUP(G2305,Dados!$K$3:$L$500,2,0),"")</f>
        <v/>
      </c>
      <c r="AF2305" s="45" t="str">
        <f aca="false">IFERROR(VLOOKUP(G2305,Dados!$M$3:$N$500,2,0),"")</f>
        <v/>
      </c>
      <c r="AG2305" s="45" t="str">
        <f aca="false">IF(F2305="","",IF(AND(AD2305="",AE2305="",AF2305=""),"-",IF(AND(AD2305="BIT",AE2305="",AF2305=""),"BIT",IF(AND(AE2305="ANEXO I",AD2305="",AF2305=""),"ANEXO I",IF(AND(AF2305="ANEXO II",AD2305="",AE2305=""),"ANEXO II","Escolher")))))</f>
        <v/>
      </c>
      <c r="AH2305" s="45" t="str">
        <f aca="false">IF(AG2305&lt;&gt;"Pneus","",IFERROR(VLOOKUP(R2305,Dados!$X$2:$Z$5,3,0)*(AI2305-Q2305),VLOOKUP(D2305,Dados!$X$7:$Z$33,3,0)*(AI2305-Q2305)))</f>
        <v/>
      </c>
      <c r="AI2305" s="47" t="str">
        <f aca="false">IF(B2305="","",P2305+Q2305+O2305+M2305+L2305-N2305)</f>
        <v/>
      </c>
      <c r="AJ2305" s="48" t="str">
        <f aca="false">IFERROR(IF(AND(AC2305="SIM",AG2305="-",Y2305="REVENDA"),(AB2305/1+1)*AI2305,IF(AND(AC2305="SIM",AG2305="Pneus",Y2305="REVENDA"),(AB2305/1+1)*(AI2305-AH2305),"")),"")</f>
        <v/>
      </c>
      <c r="AK2305" s="48" t="str">
        <f aca="false">IF(AJ2305="","",AJ2305*17%)</f>
        <v/>
      </c>
      <c r="AL2305" s="48" t="str">
        <f aca="false">IFERROR(IF(AC2305="NÃO","",IF(AK2305="","",IF(E2305="Simples Nacional",BF2305,IF(T2305=0.12,U2305*0.5833337002,IF(T2305=0,AI2305*0.07,U2305))))),"")</f>
        <v/>
      </c>
      <c r="AM2305" s="47" t="str">
        <f aca="false">IFERROR(IF(AC2305="NÃO","",IF(OR(AG2305="-",AG2305="Pneus"),AK2305-AL2305,"")),"")</f>
        <v/>
      </c>
      <c r="AN2305" s="48" t="str">
        <f aca="false">IF(AND(Y2305="REVENDA",AC2305="SIM",AG2305="BIT"),((AB2305/1+1)*AI2305)*0.4117,"")</f>
        <v/>
      </c>
      <c r="AO2305" s="48" t="str">
        <f aca="false">IF(AN2305="","",AN2305*17%)</f>
        <v/>
      </c>
      <c r="AP2305" s="49" t="str">
        <f aca="false">IF(AN2305="","",IF(T2305=0.12,(U2305*0.4117)*0.4117,IF(T2305=0,(AI2305*0.07)*0.4117,U2305*0.4117)))</f>
        <v/>
      </c>
      <c r="AQ2305" s="47" t="str">
        <f aca="false">IF(AN2305="","",AO2305-AP2305)</f>
        <v/>
      </c>
      <c r="AR2305" s="50" t="str">
        <f aca="false">IFERROR(IF(AND(AC2305="SIM",Y2305="REVENDA",LEFT(AG2305,5)="ANEXO")*OR(AE2305="ANEXO I",AF2305="ANEXO II"),VLOOKUP(H2305,Dados!G:I,2,0),""),"INSERIR MVA")</f>
        <v/>
      </c>
      <c r="AS2305" s="48" t="str">
        <f aca="false">IF(LEFT(AG2305,5)="ANEXO",VLOOKUP(AG2305,Dados!$X$111:$Z$112,2,0)*(AI2305-Q2305),"")</f>
        <v/>
      </c>
      <c r="AT2305" s="48" t="str">
        <f aca="false">IFERROR(IF(AR2305="","",(AI2305*AR2305)+AI2305),"INSERIR MVA")</f>
        <v/>
      </c>
      <c r="AU2305" s="48" t="str">
        <f aca="false">IF(AT2305="","",IF(AY2305=0.04,U2305,AS2305*AY2305))</f>
        <v/>
      </c>
      <c r="AV2305" s="47" t="str">
        <f aca="false">IFERROR(IF(AU2305="","",(VLOOKUP(AG2305,Dados!$X$111:$Z$112,3,0)*AT2305*0.17)),"INSERIR MVA")</f>
        <v/>
      </c>
      <c r="AW2305" s="47" t="str">
        <f aca="false">IFERROR(IF(AR2305="","",AV2305-AU2305),"")</f>
        <v/>
      </c>
      <c r="AX2305" s="51" t="str">
        <f aca="false">IFERROR(IF(AC2305="NÃO","",IF(AM2305&lt;&gt;"",AM2305-W2305,IF(AQ2305&lt;&gt;"",AQ2305-W2305,IF(AW2305&lt;&gt;"",AW2305-W2305,"")))),"")</f>
        <v/>
      </c>
      <c r="AY2305" s="46" t="str">
        <f aca="false">IFERROR(IF(ISNA(VLOOKUP(R2305,Dados!$X$2:$Y$5,2,0)),VLOOKUP(D2305,Dados!$X$7:$Y$33,2,0),VLOOKUP(R2305,Dados!$X$2:$Y$5,2,0)),"")</f>
        <v/>
      </c>
      <c r="AZ2305" s="52" t="str">
        <f aca="false">IF(C2305="","",IF(AND(Y2305="CONSUMO",AC2305="NÃO")*OR(AG2305="-",AG2305="BIT"),IF(E2305&lt;&gt;"",(AI2305-(P2305+L2305-N2305+Q2305)*AY2305)/0.83),""))</f>
        <v/>
      </c>
      <c r="BA2305" s="51" t="str">
        <f aca="false">IF(AZ2305="","",AZ2305*0.17-((P2305+L2305-N2305+Q2305)*AY2305))</f>
        <v/>
      </c>
      <c r="BB2305" s="51" t="str">
        <f aca="false">IF(AND(Y2305="CONSUMO",AG2305="ANEXO I",AY2305&gt;4%),(AI2305-(P2305+L2305-N2305+Q2305)*0.0514)/0.83*(0.5177)*(0.17)-AI2305*0.0514,IF(AND(Y2305="CONSUMO",AG2305="ANEXO II",AY2305&gt;4%),(AI2305-(P2305+L2305-N2305+Q2305)*0.041)/0.83*(0.3295)*(0.17)-AI2305*0.041,IF(AND(Y2305="CONSUMO",AG2305="ANEXO I",AY2305=4%),(AI2305-(P2305+L2305-N2305+Q2305)*0.04)/0.83*(0.5177)*(0.17)-AI2305*0.04,IF(AND(Y2305="CONSUMO",AG2305="ANEXO II",AY2305=4%),(AI2305-(P2305+L2305-N2305+Q2305)*0.04)/0.83*(0.3295)*(0.17)-AI2305*0.04,""))))</f>
        <v/>
      </c>
      <c r="BC2305" s="51" t="str">
        <f aca="false">IF(C2305="","",IF(AND(Y2305="CONSUMO",AC2305="SIM")*OR(AG2305="-",AG2305="BIT"),IF(E2305&lt;&gt;"",(AI2305-(P2305+L2305-N2305+Q2305)*AY2305)/0.83),""))</f>
        <v/>
      </c>
      <c r="BD2305" s="51" t="str">
        <f aca="false">IF(BC2305="","",BC2305*0.17)</f>
        <v/>
      </c>
      <c r="BE2305" s="51" t="str">
        <f aca="false">IF(I2305=6908,0,IF(BC2305="","",BD2305-((P2305+L2305-N2305+Q2305)*AY2305)))</f>
        <v/>
      </c>
      <c r="BF2305" s="53" t="str">
        <f aca="false">IF(B2305="","",IF(OR(B2305="",E2305="Regime Normal"),0,(AI2305-Q2305)*VLOOKUP(R2305,Dados!$X$98:$Y$108,2,0)))</f>
        <v/>
      </c>
      <c r="BG2305" s="54" t="str">
        <f aca="false">IFERROR(VLOOKUP(I2305,Dados!$AC$27:$AD$43,2,0),IF(B2305="","",IF(D2305&lt;&gt;"MT",IF(AND(AC2305="SIM",Y2305="Revenda"),"2403",IF(AND(AC2305="SIM",Y2305="Consumo"),"2407",IF(AND(AC2305="NÃO",Y2305="Revenda"),"2102",IF(AND(AC2305="NÃO",Y2305="Consumo"),"2556",)))),REPLACE(I2305,1,1,1))))</f>
        <v/>
      </c>
    </row>
    <row r="2306" customFormat="false" ht="12.8" hidden="false" customHeight="true" outlineLevel="0" collapsed="false">
      <c r="Y2306" s="45"/>
      <c r="Z2306" s="46" t="str">
        <f aca="false">IF(B2306="","",(IFERROR(VLOOKUP(H2306,Dados!A$3:B$15000,2,0),"Não Encontrado")))</f>
        <v/>
      </c>
      <c r="AA2306" s="46" t="str">
        <f aca="false">IF(B2306="","",(IFERROR(VLOOKUP(G2306,Dados!C$3:E$15000,3,0),"Não Encontrado")))</f>
        <v/>
      </c>
      <c r="AB2306" s="46" t="str">
        <f aca="false">IFERROR(IF(Z2306&lt;&gt;"Não Encontrado",Z2306,IF(AA2306&lt;&gt;"Não Encontrado",AA2306,"")),"")</f>
        <v/>
      </c>
      <c r="AC2306" s="45" t="str">
        <f aca="false">IF(B2306="","",IF(AB2306="","NÃO","SIM"))</f>
        <v/>
      </c>
      <c r="AD2306" s="45" t="str">
        <f aca="false">IFERROR(VLOOKUP(G2306,Dados!$P$3:$R$500,3,0),"")</f>
        <v/>
      </c>
      <c r="AE2306" s="45" t="str">
        <f aca="false">IFERROR(VLOOKUP(G2306,Dados!$K$3:$L$500,2,0),"")</f>
        <v/>
      </c>
      <c r="AF2306" s="45" t="str">
        <f aca="false">IFERROR(VLOOKUP(G2306,Dados!$M$3:$N$500,2,0),"")</f>
        <v/>
      </c>
      <c r="AG2306" s="45" t="str">
        <f aca="false">IF(F2306="","",IF(AND(AD2306="",AE2306="",AF2306=""),"-",IF(AND(AD2306="BIT",AE2306="",AF2306=""),"BIT",IF(AND(AE2306="ANEXO I",AD2306="",AF2306=""),"ANEXO I",IF(AND(AF2306="ANEXO II",AD2306="",AE2306=""),"ANEXO II","Escolher")))))</f>
        <v/>
      </c>
      <c r="AH2306" s="45" t="str">
        <f aca="false">IF(AG2306&lt;&gt;"Pneus","",IFERROR(VLOOKUP(R2306,Dados!$X$2:$Z$5,3,0)*(AI2306-Q2306),VLOOKUP(D2306,Dados!$X$7:$Z$33,3,0)*(AI2306-Q2306)))</f>
        <v/>
      </c>
      <c r="AI2306" s="47" t="str">
        <f aca="false">IF(B2306="","",P2306+Q2306+O2306+M2306+L2306-N2306)</f>
        <v/>
      </c>
      <c r="AJ2306" s="48" t="str">
        <f aca="false">IFERROR(IF(AND(AC2306="SIM",AG2306="-",Y2306="REVENDA"),(AB2306/1+1)*AI2306,IF(AND(AC2306="SIM",AG2306="Pneus",Y2306="REVENDA"),(AB2306/1+1)*(AI2306-AH2306),"")),"")</f>
        <v/>
      </c>
      <c r="AK2306" s="48" t="str">
        <f aca="false">IF(AJ2306="","",AJ2306*17%)</f>
        <v/>
      </c>
      <c r="AL2306" s="48" t="str">
        <f aca="false">IFERROR(IF(AC2306="NÃO","",IF(AK2306="","",IF(E2306="Simples Nacional",BF2306,IF(T2306=0.12,U2306*0.5833337002,IF(T2306=0,AI2306*0.07,U2306))))),"")</f>
        <v/>
      </c>
      <c r="AM2306" s="47" t="str">
        <f aca="false">IFERROR(IF(AC2306="NÃO","",IF(OR(AG2306="-",AG2306="Pneus"),AK2306-AL2306,"")),"")</f>
        <v/>
      </c>
      <c r="AN2306" s="48" t="str">
        <f aca="false">IF(AND(Y2306="REVENDA",AC2306="SIM",AG2306="BIT"),((AB2306/1+1)*AI2306)*0.4117,"")</f>
        <v/>
      </c>
      <c r="AO2306" s="48" t="str">
        <f aca="false">IF(AN2306="","",AN2306*17%)</f>
        <v/>
      </c>
      <c r="AP2306" s="49" t="str">
        <f aca="false">IF(AN2306="","",IF(T2306=0.12,(U2306*0.4117)*0.4117,IF(T2306=0,(AI2306*0.07)*0.4117,U2306*0.4117)))</f>
        <v/>
      </c>
      <c r="AQ2306" s="47" t="str">
        <f aca="false">IF(AN2306="","",AO2306-AP2306)</f>
        <v/>
      </c>
      <c r="AR2306" s="50" t="str">
        <f aca="false">IFERROR(IF(AND(AC2306="SIM",Y2306="REVENDA",LEFT(AG2306,5)="ANEXO")*OR(AE2306="ANEXO I",AF2306="ANEXO II"),VLOOKUP(H2306,Dados!G:I,2,0),""),"INSERIR MVA")</f>
        <v/>
      </c>
      <c r="AS2306" s="48" t="str">
        <f aca="false">IF(LEFT(AG2306,5)="ANEXO",VLOOKUP(AG2306,Dados!$X$111:$Z$112,2,0)*(AI2306-Q2306),"")</f>
        <v/>
      </c>
      <c r="AT2306" s="48" t="str">
        <f aca="false">IFERROR(IF(AR2306="","",(AI2306*AR2306)+AI2306),"INSERIR MVA")</f>
        <v/>
      </c>
      <c r="AU2306" s="48" t="str">
        <f aca="false">IF(AT2306="","",IF(AY2306=0.04,U2306,AS2306*AY2306))</f>
        <v/>
      </c>
      <c r="AV2306" s="47" t="str">
        <f aca="false">IFERROR(IF(AU2306="","",(VLOOKUP(AG2306,Dados!$X$111:$Z$112,3,0)*AT2306*0.17)),"INSERIR MVA")</f>
        <v/>
      </c>
      <c r="AW2306" s="47" t="str">
        <f aca="false">IFERROR(IF(AR2306="","",AV2306-AU2306),"")</f>
        <v/>
      </c>
      <c r="AX2306" s="51" t="str">
        <f aca="false">IFERROR(IF(AC2306="NÃO","",IF(AM2306&lt;&gt;"",AM2306-W2306,IF(AQ2306&lt;&gt;"",AQ2306-W2306,IF(AW2306&lt;&gt;"",AW2306-W2306,"")))),"")</f>
        <v/>
      </c>
      <c r="AY2306" s="46" t="str">
        <f aca="false">IFERROR(IF(ISNA(VLOOKUP(R2306,Dados!$X$2:$Y$5,2,0)),VLOOKUP(D2306,Dados!$X$7:$Y$33,2,0),VLOOKUP(R2306,Dados!$X$2:$Y$5,2,0)),"")</f>
        <v/>
      </c>
      <c r="AZ2306" s="52" t="str">
        <f aca="false">IF(C2306="","",IF(AND(Y2306="CONSUMO",AC2306="NÃO")*OR(AG2306="-",AG2306="BIT"),IF(E2306&lt;&gt;"",(AI2306-(P2306+L2306-N2306+Q2306)*AY2306)/0.83),""))</f>
        <v/>
      </c>
      <c r="BA2306" s="51" t="str">
        <f aca="false">IF(AZ2306="","",AZ2306*0.17-((P2306+L2306-N2306+Q2306)*AY2306))</f>
        <v/>
      </c>
      <c r="BB2306" s="51" t="str">
        <f aca="false">IF(AND(Y2306="CONSUMO",AG2306="ANEXO I",AY2306&gt;4%),(AI2306-(P2306+L2306-N2306+Q2306)*0.0514)/0.83*(0.5177)*(0.17)-AI2306*0.0514,IF(AND(Y2306="CONSUMO",AG2306="ANEXO II",AY2306&gt;4%),(AI2306-(P2306+L2306-N2306+Q2306)*0.041)/0.83*(0.3295)*(0.17)-AI2306*0.041,IF(AND(Y2306="CONSUMO",AG2306="ANEXO I",AY2306=4%),(AI2306-(P2306+L2306-N2306+Q2306)*0.04)/0.83*(0.5177)*(0.17)-AI2306*0.04,IF(AND(Y2306="CONSUMO",AG2306="ANEXO II",AY2306=4%),(AI2306-(P2306+L2306-N2306+Q2306)*0.04)/0.83*(0.3295)*(0.17)-AI2306*0.04,""))))</f>
        <v/>
      </c>
      <c r="BC2306" s="51" t="str">
        <f aca="false">IF(C2306="","",IF(AND(Y2306="CONSUMO",AC2306="SIM")*OR(AG2306="-",AG2306="BIT"),IF(E2306&lt;&gt;"",(AI2306-(P2306+L2306-N2306+Q2306)*AY2306)/0.83),""))</f>
        <v/>
      </c>
      <c r="BD2306" s="51" t="str">
        <f aca="false">IF(BC2306="","",BC2306*0.17)</f>
        <v/>
      </c>
      <c r="BE2306" s="51" t="str">
        <f aca="false">IF(I2306=6908,0,IF(BC2306="","",BD2306-((P2306+L2306-N2306+Q2306)*AY2306)))</f>
        <v/>
      </c>
      <c r="BF2306" s="53" t="str">
        <f aca="false">IF(B2306="","",IF(OR(B2306="",E2306="Regime Normal"),0,(AI2306-Q2306)*VLOOKUP(R2306,Dados!$X$98:$Y$108,2,0)))</f>
        <v/>
      </c>
      <c r="BG2306" s="54" t="str">
        <f aca="false">IFERROR(VLOOKUP(I2306,Dados!$AC$27:$AD$43,2,0),IF(B2306="","",IF(D2306&lt;&gt;"MT",IF(AND(AC2306="SIM",Y2306="Revenda"),"2403",IF(AND(AC2306="SIM",Y2306="Consumo"),"2407",IF(AND(AC2306="NÃO",Y2306="Revenda"),"2102",IF(AND(AC2306="NÃO",Y2306="Consumo"),"2556",)))),REPLACE(I2306,1,1,1))))</f>
        <v/>
      </c>
    </row>
    <row r="2307" customFormat="false" ht="12.8" hidden="false" customHeight="true" outlineLevel="0" collapsed="false">
      <c r="Y2307" s="45"/>
      <c r="Z2307" s="46" t="str">
        <f aca="false">IF(B2307="","",(IFERROR(VLOOKUP(H2307,Dados!A$3:B$15000,2,0),"Não Encontrado")))</f>
        <v/>
      </c>
      <c r="AA2307" s="46" t="str">
        <f aca="false">IF(B2307="","",(IFERROR(VLOOKUP(G2307,Dados!C$3:E$15000,3,0),"Não Encontrado")))</f>
        <v/>
      </c>
      <c r="AB2307" s="46" t="str">
        <f aca="false">IFERROR(IF(Z2307&lt;&gt;"Não Encontrado",Z2307,IF(AA2307&lt;&gt;"Não Encontrado",AA2307,"")),"")</f>
        <v/>
      </c>
      <c r="AC2307" s="45" t="str">
        <f aca="false">IF(B2307="","",IF(AB2307="","NÃO","SIM"))</f>
        <v/>
      </c>
      <c r="AD2307" s="45" t="str">
        <f aca="false">IFERROR(VLOOKUP(G2307,Dados!$P$3:$R$500,3,0),"")</f>
        <v/>
      </c>
      <c r="AE2307" s="45" t="str">
        <f aca="false">IFERROR(VLOOKUP(G2307,Dados!$K$3:$L$500,2,0),"")</f>
        <v/>
      </c>
      <c r="AF2307" s="45" t="str">
        <f aca="false">IFERROR(VLOOKUP(G2307,Dados!$M$3:$N$500,2,0),"")</f>
        <v/>
      </c>
      <c r="AG2307" s="45" t="str">
        <f aca="false">IF(F2307="","",IF(AND(AD2307="",AE2307="",AF2307=""),"-",IF(AND(AD2307="BIT",AE2307="",AF2307=""),"BIT",IF(AND(AE2307="ANEXO I",AD2307="",AF2307=""),"ANEXO I",IF(AND(AF2307="ANEXO II",AD2307="",AE2307=""),"ANEXO II","Escolher")))))</f>
        <v/>
      </c>
      <c r="AH2307" s="45" t="str">
        <f aca="false">IF(AG2307&lt;&gt;"Pneus","",IFERROR(VLOOKUP(R2307,Dados!$X$2:$Z$5,3,0)*(AI2307-Q2307),VLOOKUP(D2307,Dados!$X$7:$Z$33,3,0)*(AI2307-Q2307)))</f>
        <v/>
      </c>
      <c r="AI2307" s="47" t="str">
        <f aca="false">IF(B2307="","",P2307+Q2307+O2307+M2307+L2307-N2307)</f>
        <v/>
      </c>
      <c r="AJ2307" s="48" t="str">
        <f aca="false">IFERROR(IF(AND(AC2307="SIM",AG2307="-",Y2307="REVENDA"),(AB2307/1+1)*AI2307,IF(AND(AC2307="SIM",AG2307="Pneus",Y2307="REVENDA"),(AB2307/1+1)*(AI2307-AH2307),"")),"")</f>
        <v/>
      </c>
      <c r="AK2307" s="48" t="str">
        <f aca="false">IF(AJ2307="","",AJ2307*17%)</f>
        <v/>
      </c>
      <c r="AL2307" s="48" t="str">
        <f aca="false">IFERROR(IF(AC2307="NÃO","",IF(AK2307="","",IF(E2307="Simples Nacional",BF2307,IF(T2307=0.12,U2307*0.5833337002,IF(T2307=0,AI2307*0.07,U2307))))),"")</f>
        <v/>
      </c>
      <c r="AM2307" s="47" t="str">
        <f aca="false">IFERROR(IF(AC2307="NÃO","",IF(OR(AG2307="-",AG2307="Pneus"),AK2307-AL2307,"")),"")</f>
        <v/>
      </c>
      <c r="AN2307" s="48" t="str">
        <f aca="false">IF(AND(Y2307="REVENDA",AC2307="SIM",AG2307="BIT"),((AB2307/1+1)*AI2307)*0.4117,"")</f>
        <v/>
      </c>
      <c r="AO2307" s="48" t="str">
        <f aca="false">IF(AN2307="","",AN2307*17%)</f>
        <v/>
      </c>
      <c r="AP2307" s="49" t="str">
        <f aca="false">IF(AN2307="","",IF(T2307=0.12,(U2307*0.4117)*0.4117,IF(T2307=0,(AI2307*0.07)*0.4117,U2307*0.4117)))</f>
        <v/>
      </c>
      <c r="AQ2307" s="47" t="str">
        <f aca="false">IF(AN2307="","",AO2307-AP2307)</f>
        <v/>
      </c>
      <c r="AR2307" s="50" t="str">
        <f aca="false">IFERROR(IF(AND(AC2307="SIM",Y2307="REVENDA",LEFT(AG2307,5)="ANEXO")*OR(AE2307="ANEXO I",AF2307="ANEXO II"),VLOOKUP(H2307,Dados!G:I,2,0),""),"INSERIR MVA")</f>
        <v/>
      </c>
      <c r="AS2307" s="48" t="str">
        <f aca="false">IF(LEFT(AG2307,5)="ANEXO",VLOOKUP(AG2307,Dados!$X$111:$Z$112,2,0)*(AI2307-Q2307),"")</f>
        <v/>
      </c>
      <c r="AT2307" s="48" t="str">
        <f aca="false">IFERROR(IF(AR2307="","",(AI2307*AR2307)+AI2307),"INSERIR MVA")</f>
        <v/>
      </c>
      <c r="AU2307" s="48" t="str">
        <f aca="false">IF(AT2307="","",IF(AY2307=0.04,U2307,AS2307*AY2307))</f>
        <v/>
      </c>
      <c r="AV2307" s="47" t="str">
        <f aca="false">IFERROR(IF(AU2307="","",(VLOOKUP(AG2307,Dados!$X$111:$Z$112,3,0)*AT2307*0.17)),"INSERIR MVA")</f>
        <v/>
      </c>
      <c r="AW2307" s="47" t="str">
        <f aca="false">IFERROR(IF(AR2307="","",AV2307-AU2307),"")</f>
        <v/>
      </c>
      <c r="AX2307" s="51" t="str">
        <f aca="false">IFERROR(IF(AC2307="NÃO","",IF(AM2307&lt;&gt;"",AM2307-W2307,IF(AQ2307&lt;&gt;"",AQ2307-W2307,IF(AW2307&lt;&gt;"",AW2307-W2307,"")))),"")</f>
        <v/>
      </c>
      <c r="AY2307" s="46" t="str">
        <f aca="false">IFERROR(IF(ISNA(VLOOKUP(R2307,Dados!$X$2:$Y$5,2,0)),VLOOKUP(D2307,Dados!$X$7:$Y$33,2,0),VLOOKUP(R2307,Dados!$X$2:$Y$5,2,0)),"")</f>
        <v/>
      </c>
      <c r="AZ2307" s="52" t="str">
        <f aca="false">IF(C2307="","",IF(AND(Y2307="CONSUMO",AC2307="NÃO")*OR(AG2307="-",AG2307="BIT"),IF(E2307&lt;&gt;"",(AI2307-(P2307+L2307-N2307+Q2307)*AY2307)/0.83),""))</f>
        <v/>
      </c>
      <c r="BA2307" s="51" t="str">
        <f aca="false">IF(AZ2307="","",AZ2307*0.17-((P2307+L2307-N2307+Q2307)*AY2307))</f>
        <v/>
      </c>
      <c r="BB2307" s="51" t="str">
        <f aca="false">IF(AND(Y2307="CONSUMO",AG2307="ANEXO I",AY2307&gt;4%),(AI2307-(P2307+L2307-N2307+Q2307)*0.0514)/0.83*(0.5177)*(0.17)-AI2307*0.0514,IF(AND(Y2307="CONSUMO",AG2307="ANEXO II",AY2307&gt;4%),(AI2307-(P2307+L2307-N2307+Q2307)*0.041)/0.83*(0.3295)*(0.17)-AI2307*0.041,IF(AND(Y2307="CONSUMO",AG2307="ANEXO I",AY2307=4%),(AI2307-(P2307+L2307-N2307+Q2307)*0.04)/0.83*(0.5177)*(0.17)-AI2307*0.04,IF(AND(Y2307="CONSUMO",AG2307="ANEXO II",AY2307=4%),(AI2307-(P2307+L2307-N2307+Q2307)*0.04)/0.83*(0.3295)*(0.17)-AI2307*0.04,""))))</f>
        <v/>
      </c>
      <c r="BC2307" s="51" t="str">
        <f aca="false">IF(C2307="","",IF(AND(Y2307="CONSUMO",AC2307="SIM")*OR(AG2307="-",AG2307="BIT"),IF(E2307&lt;&gt;"",(AI2307-(P2307+L2307-N2307+Q2307)*AY2307)/0.83),""))</f>
        <v/>
      </c>
      <c r="BD2307" s="51" t="str">
        <f aca="false">IF(BC2307="","",BC2307*0.17)</f>
        <v/>
      </c>
      <c r="BE2307" s="51" t="str">
        <f aca="false">IF(I2307=6908,0,IF(BC2307="","",BD2307-((P2307+L2307-N2307+Q2307)*AY2307)))</f>
        <v/>
      </c>
      <c r="BF2307" s="53" t="str">
        <f aca="false">IF(B2307="","",IF(OR(B2307="",E2307="Regime Normal"),0,(AI2307-Q2307)*VLOOKUP(R2307,Dados!$X$98:$Y$108,2,0)))</f>
        <v/>
      </c>
      <c r="BG2307" s="54" t="str">
        <f aca="false">IFERROR(VLOOKUP(I2307,Dados!$AC$27:$AD$43,2,0),IF(B2307="","",IF(D2307&lt;&gt;"MT",IF(AND(AC2307="SIM",Y2307="Revenda"),"2403",IF(AND(AC2307="SIM",Y2307="Consumo"),"2407",IF(AND(AC2307="NÃO",Y2307="Revenda"),"2102",IF(AND(AC2307="NÃO",Y2307="Consumo"),"2556",)))),REPLACE(I2307,1,1,1))))</f>
        <v/>
      </c>
    </row>
    <row r="2308" customFormat="false" ht="12.8" hidden="false" customHeight="true" outlineLevel="0" collapsed="false">
      <c r="Y2308" s="45"/>
      <c r="Z2308" s="46" t="str">
        <f aca="false">IF(B2308="","",(IFERROR(VLOOKUP(H2308,Dados!A$3:B$15000,2,0),"Não Encontrado")))</f>
        <v/>
      </c>
      <c r="AA2308" s="46" t="str">
        <f aca="false">IF(B2308="","",(IFERROR(VLOOKUP(G2308,Dados!C$3:E$15000,3,0),"Não Encontrado")))</f>
        <v/>
      </c>
      <c r="AB2308" s="46" t="str">
        <f aca="false">IFERROR(IF(Z2308&lt;&gt;"Não Encontrado",Z2308,IF(AA2308&lt;&gt;"Não Encontrado",AA2308,"")),"")</f>
        <v/>
      </c>
      <c r="AC2308" s="45" t="str">
        <f aca="false">IF(B2308="","",IF(AB2308="","NÃO","SIM"))</f>
        <v/>
      </c>
      <c r="AD2308" s="45" t="str">
        <f aca="false">IFERROR(VLOOKUP(G2308,Dados!$P$3:$R$500,3,0),"")</f>
        <v/>
      </c>
      <c r="AE2308" s="45" t="str">
        <f aca="false">IFERROR(VLOOKUP(G2308,Dados!$K$3:$L$500,2,0),"")</f>
        <v/>
      </c>
      <c r="AF2308" s="45" t="str">
        <f aca="false">IFERROR(VLOOKUP(G2308,Dados!$M$3:$N$500,2,0),"")</f>
        <v/>
      </c>
      <c r="AG2308" s="45" t="str">
        <f aca="false">IF(F2308="","",IF(AND(AD2308="",AE2308="",AF2308=""),"-",IF(AND(AD2308="BIT",AE2308="",AF2308=""),"BIT",IF(AND(AE2308="ANEXO I",AD2308="",AF2308=""),"ANEXO I",IF(AND(AF2308="ANEXO II",AD2308="",AE2308=""),"ANEXO II","Escolher")))))</f>
        <v/>
      </c>
      <c r="AH2308" s="45" t="str">
        <f aca="false">IF(AG2308&lt;&gt;"Pneus","",IFERROR(VLOOKUP(R2308,Dados!$X$2:$Z$5,3,0)*(AI2308-Q2308),VLOOKUP(D2308,Dados!$X$7:$Z$33,3,0)*(AI2308-Q2308)))</f>
        <v/>
      </c>
      <c r="AI2308" s="47" t="str">
        <f aca="false">IF(B2308="","",P2308+Q2308+O2308+M2308+L2308-N2308)</f>
        <v/>
      </c>
      <c r="AJ2308" s="48" t="str">
        <f aca="false">IFERROR(IF(AND(AC2308="SIM",AG2308="-",Y2308="REVENDA"),(AB2308/1+1)*AI2308,IF(AND(AC2308="SIM",AG2308="Pneus",Y2308="REVENDA"),(AB2308/1+1)*(AI2308-AH2308),"")),"")</f>
        <v/>
      </c>
      <c r="AK2308" s="48" t="str">
        <f aca="false">IF(AJ2308="","",AJ2308*17%)</f>
        <v/>
      </c>
      <c r="AL2308" s="48" t="str">
        <f aca="false">IFERROR(IF(AC2308="NÃO","",IF(AK2308="","",IF(E2308="Simples Nacional",BF2308,IF(T2308=0.12,U2308*0.5833337002,IF(T2308=0,AI2308*0.07,U2308))))),"")</f>
        <v/>
      </c>
      <c r="AM2308" s="47" t="str">
        <f aca="false">IFERROR(IF(AC2308="NÃO","",IF(OR(AG2308="-",AG2308="Pneus"),AK2308-AL2308,"")),"")</f>
        <v/>
      </c>
      <c r="AN2308" s="48" t="str">
        <f aca="false">IF(AND(Y2308="REVENDA",AC2308="SIM",AG2308="BIT"),((AB2308/1+1)*AI2308)*0.4117,"")</f>
        <v/>
      </c>
      <c r="AO2308" s="48" t="str">
        <f aca="false">IF(AN2308="","",AN2308*17%)</f>
        <v/>
      </c>
      <c r="AP2308" s="49" t="str">
        <f aca="false">IF(AN2308="","",IF(T2308=0.12,(U2308*0.4117)*0.4117,IF(T2308=0,(AI2308*0.07)*0.4117,U2308*0.4117)))</f>
        <v/>
      </c>
      <c r="AQ2308" s="47" t="str">
        <f aca="false">IF(AN2308="","",AO2308-AP2308)</f>
        <v/>
      </c>
      <c r="AR2308" s="50" t="str">
        <f aca="false">IFERROR(IF(AND(AC2308="SIM",Y2308="REVENDA",LEFT(AG2308,5)="ANEXO")*OR(AE2308="ANEXO I",AF2308="ANEXO II"),VLOOKUP(H2308,Dados!G:I,2,0),""),"INSERIR MVA")</f>
        <v/>
      </c>
      <c r="AS2308" s="48" t="str">
        <f aca="false">IF(LEFT(AG2308,5)="ANEXO",VLOOKUP(AG2308,Dados!$X$111:$Z$112,2,0)*(AI2308-Q2308),"")</f>
        <v/>
      </c>
      <c r="AT2308" s="48" t="str">
        <f aca="false">IFERROR(IF(AR2308="","",(AI2308*AR2308)+AI2308),"INSERIR MVA")</f>
        <v/>
      </c>
      <c r="AU2308" s="48" t="str">
        <f aca="false">IF(AT2308="","",IF(AY2308=0.04,U2308,AS2308*AY2308))</f>
        <v/>
      </c>
      <c r="AV2308" s="47" t="str">
        <f aca="false">IFERROR(IF(AU2308="","",(VLOOKUP(AG2308,Dados!$X$111:$Z$112,3,0)*AT2308*0.17)),"INSERIR MVA")</f>
        <v/>
      </c>
      <c r="AW2308" s="47" t="str">
        <f aca="false">IFERROR(IF(AR2308="","",AV2308-AU2308),"")</f>
        <v/>
      </c>
      <c r="AX2308" s="51" t="str">
        <f aca="false">IFERROR(IF(AC2308="NÃO","",IF(AM2308&lt;&gt;"",AM2308-W2308,IF(AQ2308&lt;&gt;"",AQ2308-W2308,IF(AW2308&lt;&gt;"",AW2308-W2308,"")))),"")</f>
        <v/>
      </c>
      <c r="AY2308" s="46" t="str">
        <f aca="false">IFERROR(IF(ISNA(VLOOKUP(R2308,Dados!$X$2:$Y$5,2,0)),VLOOKUP(D2308,Dados!$X$7:$Y$33,2,0),VLOOKUP(R2308,Dados!$X$2:$Y$5,2,0)),"")</f>
        <v/>
      </c>
      <c r="AZ2308" s="52" t="str">
        <f aca="false">IF(C2308="","",IF(AND(Y2308="CONSUMO",AC2308="NÃO")*OR(AG2308="-",AG2308="BIT"),IF(E2308&lt;&gt;"",(AI2308-(P2308+L2308-N2308+Q2308)*AY2308)/0.83),""))</f>
        <v/>
      </c>
      <c r="BA2308" s="51" t="str">
        <f aca="false">IF(AZ2308="","",AZ2308*0.17-((P2308+L2308-N2308+Q2308)*AY2308))</f>
        <v/>
      </c>
      <c r="BB2308" s="51" t="str">
        <f aca="false">IF(AND(Y2308="CONSUMO",AG2308="ANEXO I",AY2308&gt;4%),(AI2308-(P2308+L2308-N2308+Q2308)*0.0514)/0.83*(0.5177)*(0.17)-AI2308*0.0514,IF(AND(Y2308="CONSUMO",AG2308="ANEXO II",AY2308&gt;4%),(AI2308-(P2308+L2308-N2308+Q2308)*0.041)/0.83*(0.3295)*(0.17)-AI2308*0.041,IF(AND(Y2308="CONSUMO",AG2308="ANEXO I",AY2308=4%),(AI2308-(P2308+L2308-N2308+Q2308)*0.04)/0.83*(0.5177)*(0.17)-AI2308*0.04,IF(AND(Y2308="CONSUMO",AG2308="ANEXO II",AY2308=4%),(AI2308-(P2308+L2308-N2308+Q2308)*0.04)/0.83*(0.3295)*(0.17)-AI2308*0.04,""))))</f>
        <v/>
      </c>
      <c r="BC2308" s="51" t="str">
        <f aca="false">IF(C2308="","",IF(AND(Y2308="CONSUMO",AC2308="SIM")*OR(AG2308="-",AG2308="BIT"),IF(E2308&lt;&gt;"",(AI2308-(P2308+L2308-N2308+Q2308)*AY2308)/0.83),""))</f>
        <v/>
      </c>
      <c r="BD2308" s="51" t="str">
        <f aca="false">IF(BC2308="","",BC2308*0.17)</f>
        <v/>
      </c>
      <c r="BE2308" s="51" t="str">
        <f aca="false">IF(I2308=6908,0,IF(BC2308="","",BD2308-((P2308+L2308-N2308+Q2308)*AY2308)))</f>
        <v/>
      </c>
      <c r="BF2308" s="53" t="str">
        <f aca="false">IF(B2308="","",IF(OR(B2308="",E2308="Regime Normal"),0,(AI2308-Q2308)*VLOOKUP(R2308,Dados!$X$98:$Y$108,2,0)))</f>
        <v/>
      </c>
      <c r="BG2308" s="54" t="str">
        <f aca="false">IFERROR(VLOOKUP(I2308,Dados!$AC$27:$AD$43,2,0),IF(B2308="","",IF(D2308&lt;&gt;"MT",IF(AND(AC2308="SIM",Y2308="Revenda"),"2403",IF(AND(AC2308="SIM",Y2308="Consumo"),"2407",IF(AND(AC2308="NÃO",Y2308="Revenda"),"2102",IF(AND(AC2308="NÃO",Y2308="Consumo"),"2556",)))),REPLACE(I2308,1,1,1))))</f>
        <v/>
      </c>
    </row>
    <row r="2309" customFormat="false" ht="12.8" hidden="false" customHeight="true" outlineLevel="0" collapsed="false">
      <c r="Y2309" s="45"/>
      <c r="Z2309" s="46" t="str">
        <f aca="false">IF(B2309="","",(IFERROR(VLOOKUP(H2309,Dados!A$3:B$15000,2,0),"Não Encontrado")))</f>
        <v/>
      </c>
      <c r="AA2309" s="46" t="str">
        <f aca="false">IF(B2309="","",(IFERROR(VLOOKUP(G2309,Dados!C$3:E$15000,3,0),"Não Encontrado")))</f>
        <v/>
      </c>
      <c r="AB2309" s="46" t="str">
        <f aca="false">IFERROR(IF(Z2309&lt;&gt;"Não Encontrado",Z2309,IF(AA2309&lt;&gt;"Não Encontrado",AA2309,"")),"")</f>
        <v/>
      </c>
      <c r="AC2309" s="45" t="str">
        <f aca="false">IF(B2309="","",IF(AB2309="","NÃO","SIM"))</f>
        <v/>
      </c>
      <c r="AD2309" s="45" t="str">
        <f aca="false">IFERROR(VLOOKUP(G2309,Dados!$P$3:$R$500,3,0),"")</f>
        <v/>
      </c>
      <c r="AE2309" s="45" t="str">
        <f aca="false">IFERROR(VLOOKUP(G2309,Dados!$K$3:$L$500,2,0),"")</f>
        <v/>
      </c>
      <c r="AF2309" s="45" t="str">
        <f aca="false">IFERROR(VLOOKUP(G2309,Dados!$M$3:$N$500,2,0),"")</f>
        <v/>
      </c>
      <c r="AG2309" s="45" t="str">
        <f aca="false">IF(F2309="","",IF(AND(AD2309="",AE2309="",AF2309=""),"-",IF(AND(AD2309="BIT",AE2309="",AF2309=""),"BIT",IF(AND(AE2309="ANEXO I",AD2309="",AF2309=""),"ANEXO I",IF(AND(AF2309="ANEXO II",AD2309="",AE2309=""),"ANEXO II","Escolher")))))</f>
        <v/>
      </c>
      <c r="AH2309" s="45" t="str">
        <f aca="false">IF(AG2309&lt;&gt;"Pneus","",IFERROR(VLOOKUP(R2309,Dados!$X$2:$Z$5,3,0)*(AI2309-Q2309),VLOOKUP(D2309,Dados!$X$7:$Z$33,3,0)*(AI2309-Q2309)))</f>
        <v/>
      </c>
      <c r="AI2309" s="47" t="str">
        <f aca="false">IF(B2309="","",P2309+Q2309+O2309+M2309+L2309-N2309)</f>
        <v/>
      </c>
      <c r="AJ2309" s="48" t="str">
        <f aca="false">IFERROR(IF(AND(AC2309="SIM",AG2309="-",Y2309="REVENDA"),(AB2309/1+1)*AI2309,IF(AND(AC2309="SIM",AG2309="Pneus",Y2309="REVENDA"),(AB2309/1+1)*(AI2309-AH2309),"")),"")</f>
        <v/>
      </c>
      <c r="AK2309" s="48" t="str">
        <f aca="false">IF(AJ2309="","",AJ2309*17%)</f>
        <v/>
      </c>
      <c r="AL2309" s="48" t="str">
        <f aca="false">IFERROR(IF(AC2309="NÃO","",IF(AK2309="","",IF(E2309="Simples Nacional",BF2309,IF(T2309=0.12,U2309*0.5833337002,IF(T2309=0,AI2309*0.07,U2309))))),"")</f>
        <v/>
      </c>
      <c r="AM2309" s="47" t="str">
        <f aca="false">IFERROR(IF(AC2309="NÃO","",IF(OR(AG2309="-",AG2309="Pneus"),AK2309-AL2309,"")),"")</f>
        <v/>
      </c>
      <c r="AN2309" s="48" t="str">
        <f aca="false">IF(AND(Y2309="REVENDA",AC2309="SIM",AG2309="BIT"),((AB2309/1+1)*AI2309)*0.4117,"")</f>
        <v/>
      </c>
      <c r="AO2309" s="48" t="str">
        <f aca="false">IF(AN2309="","",AN2309*17%)</f>
        <v/>
      </c>
      <c r="AP2309" s="49" t="str">
        <f aca="false">IF(AN2309="","",IF(T2309=0.12,(U2309*0.4117)*0.4117,IF(T2309=0,(AI2309*0.07)*0.4117,U2309*0.4117)))</f>
        <v/>
      </c>
      <c r="AQ2309" s="47" t="str">
        <f aca="false">IF(AN2309="","",AO2309-AP2309)</f>
        <v/>
      </c>
      <c r="AR2309" s="50" t="str">
        <f aca="false">IFERROR(IF(AND(AC2309="SIM",Y2309="REVENDA",LEFT(AG2309,5)="ANEXO")*OR(AE2309="ANEXO I",AF2309="ANEXO II"),VLOOKUP(H2309,Dados!G:I,2,0),""),"INSERIR MVA")</f>
        <v/>
      </c>
      <c r="AS2309" s="48" t="str">
        <f aca="false">IF(LEFT(AG2309,5)="ANEXO",VLOOKUP(AG2309,Dados!$X$111:$Z$112,2,0)*(AI2309-Q2309),"")</f>
        <v/>
      </c>
      <c r="AT2309" s="48" t="str">
        <f aca="false">IFERROR(IF(AR2309="","",(AI2309*AR2309)+AI2309),"INSERIR MVA")</f>
        <v/>
      </c>
      <c r="AU2309" s="48" t="str">
        <f aca="false">IF(AT2309="","",IF(AY2309=0.04,U2309,AS2309*AY2309))</f>
        <v/>
      </c>
      <c r="AV2309" s="47" t="str">
        <f aca="false">IFERROR(IF(AU2309="","",(VLOOKUP(AG2309,Dados!$X$111:$Z$112,3,0)*AT2309*0.17)),"INSERIR MVA")</f>
        <v/>
      </c>
      <c r="AW2309" s="47" t="str">
        <f aca="false">IFERROR(IF(AR2309="","",AV2309-AU2309),"")</f>
        <v/>
      </c>
      <c r="AX2309" s="51" t="str">
        <f aca="false">IFERROR(IF(AC2309="NÃO","",IF(AM2309&lt;&gt;"",AM2309-W2309,IF(AQ2309&lt;&gt;"",AQ2309-W2309,IF(AW2309&lt;&gt;"",AW2309-W2309,"")))),"")</f>
        <v/>
      </c>
      <c r="AY2309" s="46" t="str">
        <f aca="false">IFERROR(IF(ISNA(VLOOKUP(R2309,Dados!$X$2:$Y$5,2,0)),VLOOKUP(D2309,Dados!$X$7:$Y$33,2,0),VLOOKUP(R2309,Dados!$X$2:$Y$5,2,0)),"")</f>
        <v/>
      </c>
      <c r="AZ2309" s="52" t="str">
        <f aca="false">IF(C2309="","",IF(AND(Y2309="CONSUMO",AC2309="NÃO")*OR(AG2309="-",AG2309="BIT"),IF(E2309&lt;&gt;"",(AI2309-(P2309+L2309-N2309+Q2309)*AY2309)/0.83),""))</f>
        <v/>
      </c>
      <c r="BA2309" s="51" t="str">
        <f aca="false">IF(AZ2309="","",AZ2309*0.17-((P2309+L2309-N2309+Q2309)*AY2309))</f>
        <v/>
      </c>
      <c r="BB2309" s="51" t="str">
        <f aca="false">IF(AND(Y2309="CONSUMO",AG2309="ANEXO I",AY2309&gt;4%),(AI2309-(P2309+L2309-N2309+Q2309)*0.0514)/0.83*(0.5177)*(0.17)-AI2309*0.0514,IF(AND(Y2309="CONSUMO",AG2309="ANEXO II",AY2309&gt;4%),(AI2309-(P2309+L2309-N2309+Q2309)*0.041)/0.83*(0.3295)*(0.17)-AI2309*0.041,IF(AND(Y2309="CONSUMO",AG2309="ANEXO I",AY2309=4%),(AI2309-(P2309+L2309-N2309+Q2309)*0.04)/0.83*(0.5177)*(0.17)-AI2309*0.04,IF(AND(Y2309="CONSUMO",AG2309="ANEXO II",AY2309=4%),(AI2309-(P2309+L2309-N2309+Q2309)*0.04)/0.83*(0.3295)*(0.17)-AI2309*0.04,""))))</f>
        <v/>
      </c>
      <c r="BC2309" s="51" t="str">
        <f aca="false">IF(C2309="","",IF(AND(Y2309="CONSUMO",AC2309="SIM")*OR(AG2309="-",AG2309="BIT"),IF(E2309&lt;&gt;"",(AI2309-(P2309+L2309-N2309+Q2309)*AY2309)/0.83),""))</f>
        <v/>
      </c>
      <c r="BD2309" s="51" t="str">
        <f aca="false">IF(BC2309="","",BC2309*0.17)</f>
        <v/>
      </c>
      <c r="BE2309" s="51" t="str">
        <f aca="false">IF(I2309=6908,0,IF(BC2309="","",BD2309-((P2309+L2309-N2309+Q2309)*AY2309)))</f>
        <v/>
      </c>
      <c r="BF2309" s="53" t="str">
        <f aca="false">IF(B2309="","",IF(OR(B2309="",E2309="Regime Normal"),0,(AI2309-Q2309)*VLOOKUP(R2309,Dados!$X$98:$Y$108,2,0)))</f>
        <v/>
      </c>
      <c r="BG2309" s="54" t="str">
        <f aca="false">IFERROR(VLOOKUP(I2309,Dados!$AC$27:$AD$43,2,0),IF(B2309="","",IF(D2309&lt;&gt;"MT",IF(AND(AC2309="SIM",Y2309="Revenda"),"2403",IF(AND(AC2309="SIM",Y2309="Consumo"),"2407",IF(AND(AC2309="NÃO",Y2309="Revenda"),"2102",IF(AND(AC2309="NÃO",Y2309="Consumo"),"2556",)))),REPLACE(I2309,1,1,1))))</f>
        <v/>
      </c>
    </row>
    <row r="2310" customFormat="false" ht="12.8" hidden="false" customHeight="true" outlineLevel="0" collapsed="false">
      <c r="Y2310" s="45"/>
      <c r="Z2310" s="46" t="str">
        <f aca="false">IF(B2310="","",(IFERROR(VLOOKUP(H2310,Dados!A$3:B$15000,2,0),"Não Encontrado")))</f>
        <v/>
      </c>
      <c r="AA2310" s="46" t="str">
        <f aca="false">IF(B2310="","",(IFERROR(VLOOKUP(G2310,Dados!C$3:E$15000,3,0),"Não Encontrado")))</f>
        <v/>
      </c>
      <c r="AB2310" s="46" t="str">
        <f aca="false">IFERROR(IF(Z2310&lt;&gt;"Não Encontrado",Z2310,IF(AA2310&lt;&gt;"Não Encontrado",AA2310,"")),"")</f>
        <v/>
      </c>
      <c r="AC2310" s="45" t="str">
        <f aca="false">IF(B2310="","",IF(AB2310="","NÃO","SIM"))</f>
        <v/>
      </c>
      <c r="AD2310" s="45" t="str">
        <f aca="false">IFERROR(VLOOKUP(G2310,Dados!$P$3:$R$500,3,0),"")</f>
        <v/>
      </c>
      <c r="AE2310" s="45" t="str">
        <f aca="false">IFERROR(VLOOKUP(G2310,Dados!$K$3:$L$500,2,0),"")</f>
        <v/>
      </c>
      <c r="AF2310" s="45" t="str">
        <f aca="false">IFERROR(VLOOKUP(G2310,Dados!$M$3:$N$500,2,0),"")</f>
        <v/>
      </c>
      <c r="AG2310" s="45" t="str">
        <f aca="false">IF(F2310="","",IF(AND(AD2310="",AE2310="",AF2310=""),"-",IF(AND(AD2310="BIT",AE2310="",AF2310=""),"BIT",IF(AND(AE2310="ANEXO I",AD2310="",AF2310=""),"ANEXO I",IF(AND(AF2310="ANEXO II",AD2310="",AE2310=""),"ANEXO II","Escolher")))))</f>
        <v/>
      </c>
      <c r="AH2310" s="45" t="str">
        <f aca="false">IF(AG2310&lt;&gt;"Pneus","",IFERROR(VLOOKUP(R2310,Dados!$X$2:$Z$5,3,0)*(AI2310-Q2310),VLOOKUP(D2310,Dados!$X$7:$Z$33,3,0)*(AI2310-Q2310)))</f>
        <v/>
      </c>
      <c r="AI2310" s="47" t="str">
        <f aca="false">IF(B2310="","",P2310+Q2310+O2310+M2310+L2310-N2310)</f>
        <v/>
      </c>
      <c r="AJ2310" s="48" t="str">
        <f aca="false">IFERROR(IF(AND(AC2310="SIM",AG2310="-",Y2310="REVENDA"),(AB2310/1+1)*AI2310,IF(AND(AC2310="SIM",AG2310="Pneus",Y2310="REVENDA"),(AB2310/1+1)*(AI2310-AH2310),"")),"")</f>
        <v/>
      </c>
      <c r="AK2310" s="48" t="str">
        <f aca="false">IF(AJ2310="","",AJ2310*17%)</f>
        <v/>
      </c>
      <c r="AL2310" s="48" t="str">
        <f aca="false">IFERROR(IF(AC2310="NÃO","",IF(AK2310="","",IF(E2310="Simples Nacional",BF2310,IF(T2310=0.12,U2310*0.5833337002,IF(T2310=0,AI2310*0.07,U2310))))),"")</f>
        <v/>
      </c>
      <c r="AM2310" s="47" t="str">
        <f aca="false">IFERROR(IF(AC2310="NÃO","",IF(OR(AG2310="-",AG2310="Pneus"),AK2310-AL2310,"")),"")</f>
        <v/>
      </c>
      <c r="AN2310" s="48" t="str">
        <f aca="false">IF(AND(Y2310="REVENDA",AC2310="SIM",AG2310="BIT"),((AB2310/1+1)*AI2310)*0.4117,"")</f>
        <v/>
      </c>
      <c r="AO2310" s="48" t="str">
        <f aca="false">IF(AN2310="","",AN2310*17%)</f>
        <v/>
      </c>
      <c r="AP2310" s="49" t="str">
        <f aca="false">IF(AN2310="","",IF(T2310=0.12,(U2310*0.4117)*0.4117,IF(T2310=0,(AI2310*0.07)*0.4117,U2310*0.4117)))</f>
        <v/>
      </c>
      <c r="AQ2310" s="47" t="str">
        <f aca="false">IF(AN2310="","",AO2310-AP2310)</f>
        <v/>
      </c>
      <c r="AR2310" s="50" t="str">
        <f aca="false">IFERROR(IF(AND(AC2310="SIM",Y2310="REVENDA",LEFT(AG2310,5)="ANEXO")*OR(AE2310="ANEXO I",AF2310="ANEXO II"),VLOOKUP(H2310,Dados!G:I,2,0),""),"INSERIR MVA")</f>
        <v/>
      </c>
      <c r="AS2310" s="48" t="str">
        <f aca="false">IF(LEFT(AG2310,5)="ANEXO",VLOOKUP(AG2310,Dados!$X$111:$Z$112,2,0)*(AI2310-Q2310),"")</f>
        <v/>
      </c>
      <c r="AT2310" s="48" t="str">
        <f aca="false">IFERROR(IF(AR2310="","",(AI2310*AR2310)+AI2310),"INSERIR MVA")</f>
        <v/>
      </c>
      <c r="AU2310" s="48" t="str">
        <f aca="false">IF(AT2310="","",IF(AY2310=0.04,U2310,AS2310*AY2310))</f>
        <v/>
      </c>
      <c r="AV2310" s="47" t="str">
        <f aca="false">IFERROR(IF(AU2310="","",(VLOOKUP(AG2310,Dados!$X$111:$Z$112,3,0)*AT2310*0.17)),"INSERIR MVA")</f>
        <v/>
      </c>
      <c r="AW2310" s="47" t="str">
        <f aca="false">IFERROR(IF(AR2310="","",AV2310-AU2310),"")</f>
        <v/>
      </c>
      <c r="AX2310" s="51" t="str">
        <f aca="false">IFERROR(IF(AC2310="NÃO","",IF(AM2310&lt;&gt;"",AM2310-W2310,IF(AQ2310&lt;&gt;"",AQ2310-W2310,IF(AW2310&lt;&gt;"",AW2310-W2310,"")))),"")</f>
        <v/>
      </c>
      <c r="AY2310" s="46" t="str">
        <f aca="false">IFERROR(IF(ISNA(VLOOKUP(R2310,Dados!$X$2:$Y$5,2,0)),VLOOKUP(D2310,Dados!$X$7:$Y$33,2,0),VLOOKUP(R2310,Dados!$X$2:$Y$5,2,0)),"")</f>
        <v/>
      </c>
      <c r="AZ2310" s="52" t="str">
        <f aca="false">IF(C2310="","",IF(AND(Y2310="CONSUMO",AC2310="NÃO")*OR(AG2310="-",AG2310="BIT"),IF(E2310&lt;&gt;"",(AI2310-(P2310+L2310-N2310+Q2310)*AY2310)/0.83),""))</f>
        <v/>
      </c>
      <c r="BA2310" s="51" t="str">
        <f aca="false">IF(AZ2310="","",AZ2310*0.17-((P2310+L2310-N2310+Q2310)*AY2310))</f>
        <v/>
      </c>
      <c r="BB2310" s="51" t="str">
        <f aca="false">IF(AND(Y2310="CONSUMO",AG2310="ANEXO I",AY2310&gt;4%),(AI2310-(P2310+L2310-N2310+Q2310)*0.0514)/0.83*(0.5177)*(0.17)-AI2310*0.0514,IF(AND(Y2310="CONSUMO",AG2310="ANEXO II",AY2310&gt;4%),(AI2310-(P2310+L2310-N2310+Q2310)*0.041)/0.83*(0.3295)*(0.17)-AI2310*0.041,IF(AND(Y2310="CONSUMO",AG2310="ANEXO I",AY2310=4%),(AI2310-(P2310+L2310-N2310+Q2310)*0.04)/0.83*(0.5177)*(0.17)-AI2310*0.04,IF(AND(Y2310="CONSUMO",AG2310="ANEXO II",AY2310=4%),(AI2310-(P2310+L2310-N2310+Q2310)*0.04)/0.83*(0.3295)*(0.17)-AI2310*0.04,""))))</f>
        <v/>
      </c>
      <c r="BC2310" s="51" t="str">
        <f aca="false">IF(C2310="","",IF(AND(Y2310="CONSUMO",AC2310="SIM")*OR(AG2310="-",AG2310="BIT"),IF(E2310&lt;&gt;"",(AI2310-(P2310+L2310-N2310+Q2310)*AY2310)/0.83),""))</f>
        <v/>
      </c>
      <c r="BD2310" s="51" t="str">
        <f aca="false">IF(BC2310="","",BC2310*0.17)</f>
        <v/>
      </c>
      <c r="BE2310" s="51" t="str">
        <f aca="false">IF(I2310=6908,0,IF(BC2310="","",BD2310-((P2310+L2310-N2310+Q2310)*AY2310)))</f>
        <v/>
      </c>
      <c r="BF2310" s="53" t="str">
        <f aca="false">IF(B2310="","",IF(OR(B2310="",E2310="Regime Normal"),0,(AI2310-Q2310)*VLOOKUP(R2310,Dados!$X$98:$Y$108,2,0)))</f>
        <v/>
      </c>
      <c r="BG2310" s="54" t="str">
        <f aca="false">IFERROR(VLOOKUP(I2310,Dados!$AC$27:$AD$43,2,0),IF(B2310="","",IF(D2310&lt;&gt;"MT",IF(AND(AC2310="SIM",Y2310="Revenda"),"2403",IF(AND(AC2310="SIM",Y2310="Consumo"),"2407",IF(AND(AC2310="NÃO",Y2310="Revenda"),"2102",IF(AND(AC2310="NÃO",Y2310="Consumo"),"2556",)))),REPLACE(I2310,1,1,1))))</f>
        <v/>
      </c>
    </row>
    <row r="2311" customFormat="false" ht="12.8" hidden="false" customHeight="true" outlineLevel="0" collapsed="false">
      <c r="Y2311" s="45"/>
      <c r="Z2311" s="46" t="str">
        <f aca="false">IF(B2311="","",(IFERROR(VLOOKUP(H2311,Dados!A$3:B$15000,2,0),"Não Encontrado")))</f>
        <v/>
      </c>
      <c r="AA2311" s="46" t="str">
        <f aca="false">IF(B2311="","",(IFERROR(VLOOKUP(G2311,Dados!C$3:E$15000,3,0),"Não Encontrado")))</f>
        <v/>
      </c>
      <c r="AB2311" s="46" t="str">
        <f aca="false">IFERROR(IF(Z2311&lt;&gt;"Não Encontrado",Z2311,IF(AA2311&lt;&gt;"Não Encontrado",AA2311,"")),"")</f>
        <v/>
      </c>
      <c r="AC2311" s="45" t="str">
        <f aca="false">IF(B2311="","",IF(AB2311="","NÃO","SIM"))</f>
        <v/>
      </c>
      <c r="AD2311" s="45" t="str">
        <f aca="false">IFERROR(VLOOKUP(G2311,Dados!$P$3:$R$500,3,0),"")</f>
        <v/>
      </c>
      <c r="AE2311" s="45" t="str">
        <f aca="false">IFERROR(VLOOKUP(G2311,Dados!$K$3:$L$500,2,0),"")</f>
        <v/>
      </c>
      <c r="AF2311" s="45" t="str">
        <f aca="false">IFERROR(VLOOKUP(G2311,Dados!$M$3:$N$500,2,0),"")</f>
        <v/>
      </c>
      <c r="AG2311" s="45" t="str">
        <f aca="false">IF(F2311="","",IF(AND(AD2311="",AE2311="",AF2311=""),"-",IF(AND(AD2311="BIT",AE2311="",AF2311=""),"BIT",IF(AND(AE2311="ANEXO I",AD2311="",AF2311=""),"ANEXO I",IF(AND(AF2311="ANEXO II",AD2311="",AE2311=""),"ANEXO II","Escolher")))))</f>
        <v/>
      </c>
      <c r="AH2311" s="45" t="str">
        <f aca="false">IF(AG2311&lt;&gt;"Pneus","",IFERROR(VLOOKUP(R2311,Dados!$X$2:$Z$5,3,0)*(AI2311-Q2311),VLOOKUP(D2311,Dados!$X$7:$Z$33,3,0)*(AI2311-Q2311)))</f>
        <v/>
      </c>
      <c r="AI2311" s="47" t="str">
        <f aca="false">IF(B2311="","",P2311+Q2311+O2311+M2311+L2311-N2311)</f>
        <v/>
      </c>
      <c r="AJ2311" s="48" t="str">
        <f aca="false">IFERROR(IF(AND(AC2311="SIM",AG2311="-",Y2311="REVENDA"),(AB2311/1+1)*AI2311,IF(AND(AC2311="SIM",AG2311="Pneus",Y2311="REVENDA"),(AB2311/1+1)*(AI2311-AH2311),"")),"")</f>
        <v/>
      </c>
      <c r="AK2311" s="48" t="str">
        <f aca="false">IF(AJ2311="","",AJ2311*17%)</f>
        <v/>
      </c>
      <c r="AL2311" s="48" t="str">
        <f aca="false">IFERROR(IF(AC2311="NÃO","",IF(AK2311="","",IF(E2311="Simples Nacional",BF2311,IF(T2311=0.12,U2311*0.5833337002,IF(T2311=0,AI2311*0.07,U2311))))),"")</f>
        <v/>
      </c>
      <c r="AM2311" s="47" t="str">
        <f aca="false">IFERROR(IF(AC2311="NÃO","",IF(OR(AG2311="-",AG2311="Pneus"),AK2311-AL2311,"")),"")</f>
        <v/>
      </c>
      <c r="AN2311" s="48" t="str">
        <f aca="false">IF(AND(Y2311="REVENDA",AC2311="SIM",AG2311="BIT"),((AB2311/1+1)*AI2311)*0.4117,"")</f>
        <v/>
      </c>
      <c r="AO2311" s="48" t="str">
        <f aca="false">IF(AN2311="","",AN2311*17%)</f>
        <v/>
      </c>
      <c r="AP2311" s="49" t="str">
        <f aca="false">IF(AN2311="","",IF(T2311=0.12,(U2311*0.4117)*0.4117,IF(T2311=0,(AI2311*0.07)*0.4117,U2311*0.4117)))</f>
        <v/>
      </c>
      <c r="AQ2311" s="47" t="str">
        <f aca="false">IF(AN2311="","",AO2311-AP2311)</f>
        <v/>
      </c>
      <c r="AR2311" s="50" t="str">
        <f aca="false">IFERROR(IF(AND(AC2311="SIM",Y2311="REVENDA",LEFT(AG2311,5)="ANEXO")*OR(AE2311="ANEXO I",AF2311="ANEXO II"),VLOOKUP(H2311,Dados!G:I,2,0),""),"INSERIR MVA")</f>
        <v/>
      </c>
      <c r="AS2311" s="48" t="str">
        <f aca="false">IF(LEFT(AG2311,5)="ANEXO",VLOOKUP(AG2311,Dados!$X$111:$Z$112,2,0)*(AI2311-Q2311),"")</f>
        <v/>
      </c>
      <c r="AT2311" s="48" t="str">
        <f aca="false">IFERROR(IF(AR2311="","",(AI2311*AR2311)+AI2311),"INSERIR MVA")</f>
        <v/>
      </c>
      <c r="AU2311" s="48" t="str">
        <f aca="false">IF(AT2311="","",IF(AY2311=0.04,U2311,AS2311*AY2311))</f>
        <v/>
      </c>
      <c r="AV2311" s="47" t="str">
        <f aca="false">IFERROR(IF(AU2311="","",(VLOOKUP(AG2311,Dados!$X$111:$Z$112,3,0)*AT2311*0.17)),"INSERIR MVA")</f>
        <v/>
      </c>
      <c r="AW2311" s="47" t="str">
        <f aca="false">IFERROR(IF(AR2311="","",AV2311-AU2311),"")</f>
        <v/>
      </c>
      <c r="AX2311" s="51" t="str">
        <f aca="false">IFERROR(IF(AC2311="NÃO","",IF(AM2311&lt;&gt;"",AM2311-W2311,IF(AQ2311&lt;&gt;"",AQ2311-W2311,IF(AW2311&lt;&gt;"",AW2311-W2311,"")))),"")</f>
        <v/>
      </c>
      <c r="AY2311" s="46" t="str">
        <f aca="false">IFERROR(IF(ISNA(VLOOKUP(R2311,Dados!$X$2:$Y$5,2,0)),VLOOKUP(D2311,Dados!$X$7:$Y$33,2,0),VLOOKUP(R2311,Dados!$X$2:$Y$5,2,0)),"")</f>
        <v/>
      </c>
      <c r="AZ2311" s="52" t="str">
        <f aca="false">IF(C2311="","",IF(AND(Y2311="CONSUMO",AC2311="NÃO")*OR(AG2311="-",AG2311="BIT"),IF(E2311&lt;&gt;"",(AI2311-(P2311+L2311-N2311+Q2311)*AY2311)/0.83),""))</f>
        <v/>
      </c>
      <c r="BA2311" s="51" t="str">
        <f aca="false">IF(AZ2311="","",AZ2311*0.17-((P2311+L2311-N2311+Q2311)*AY2311))</f>
        <v/>
      </c>
      <c r="BB2311" s="51" t="str">
        <f aca="false">IF(AND(Y2311="CONSUMO",AG2311="ANEXO I",AY2311&gt;4%),(AI2311-(P2311+L2311-N2311+Q2311)*0.0514)/0.83*(0.5177)*(0.17)-AI2311*0.0514,IF(AND(Y2311="CONSUMO",AG2311="ANEXO II",AY2311&gt;4%),(AI2311-(P2311+L2311-N2311+Q2311)*0.041)/0.83*(0.3295)*(0.17)-AI2311*0.041,IF(AND(Y2311="CONSUMO",AG2311="ANEXO I",AY2311=4%),(AI2311-(P2311+L2311-N2311+Q2311)*0.04)/0.83*(0.5177)*(0.17)-AI2311*0.04,IF(AND(Y2311="CONSUMO",AG2311="ANEXO II",AY2311=4%),(AI2311-(P2311+L2311-N2311+Q2311)*0.04)/0.83*(0.3295)*(0.17)-AI2311*0.04,""))))</f>
        <v/>
      </c>
      <c r="BC2311" s="51" t="str">
        <f aca="false">IF(C2311="","",IF(AND(Y2311="CONSUMO",AC2311="SIM")*OR(AG2311="-",AG2311="BIT"),IF(E2311&lt;&gt;"",(AI2311-(P2311+L2311-N2311+Q2311)*AY2311)/0.83),""))</f>
        <v/>
      </c>
      <c r="BD2311" s="51" t="str">
        <f aca="false">IF(BC2311="","",BC2311*0.17)</f>
        <v/>
      </c>
      <c r="BE2311" s="51" t="str">
        <f aca="false">IF(I2311=6908,0,IF(BC2311="","",BD2311-((P2311+L2311-N2311+Q2311)*AY2311)))</f>
        <v/>
      </c>
      <c r="BF2311" s="53" t="str">
        <f aca="false">IF(B2311="","",IF(OR(B2311="",E2311="Regime Normal"),0,(AI2311-Q2311)*VLOOKUP(R2311,Dados!$X$98:$Y$108,2,0)))</f>
        <v/>
      </c>
      <c r="BG2311" s="54" t="str">
        <f aca="false">IFERROR(VLOOKUP(I2311,Dados!$AC$27:$AD$43,2,0),IF(B2311="","",IF(D2311&lt;&gt;"MT",IF(AND(AC2311="SIM",Y2311="Revenda"),"2403",IF(AND(AC2311="SIM",Y2311="Consumo"),"2407",IF(AND(AC2311="NÃO",Y2311="Revenda"),"2102",IF(AND(AC2311="NÃO",Y2311="Consumo"),"2556",)))),REPLACE(I2311,1,1,1))))</f>
        <v/>
      </c>
    </row>
    <row r="2312" customFormat="false" ht="12.8" hidden="false" customHeight="true" outlineLevel="0" collapsed="false">
      <c r="Y2312" s="45"/>
      <c r="Z2312" s="46" t="str">
        <f aca="false">IF(B2312="","",(IFERROR(VLOOKUP(H2312,Dados!A$3:B$15000,2,0),"Não Encontrado")))</f>
        <v/>
      </c>
      <c r="AA2312" s="46" t="str">
        <f aca="false">IF(B2312="","",(IFERROR(VLOOKUP(G2312,Dados!C$3:E$15000,3,0),"Não Encontrado")))</f>
        <v/>
      </c>
      <c r="AB2312" s="46" t="str">
        <f aca="false">IFERROR(IF(Z2312&lt;&gt;"Não Encontrado",Z2312,IF(AA2312&lt;&gt;"Não Encontrado",AA2312,"")),"")</f>
        <v/>
      </c>
      <c r="AC2312" s="45" t="str">
        <f aca="false">IF(B2312="","",IF(AB2312="","NÃO","SIM"))</f>
        <v/>
      </c>
      <c r="AD2312" s="45" t="str">
        <f aca="false">IFERROR(VLOOKUP(G2312,Dados!$P$3:$R$500,3,0),"")</f>
        <v/>
      </c>
      <c r="AE2312" s="45" t="str">
        <f aca="false">IFERROR(VLOOKUP(G2312,Dados!$K$3:$L$500,2,0),"")</f>
        <v/>
      </c>
      <c r="AF2312" s="45" t="str">
        <f aca="false">IFERROR(VLOOKUP(G2312,Dados!$M$3:$N$500,2,0),"")</f>
        <v/>
      </c>
      <c r="AG2312" s="45" t="str">
        <f aca="false">IF(F2312="","",IF(AND(AD2312="",AE2312="",AF2312=""),"-",IF(AND(AD2312="BIT",AE2312="",AF2312=""),"BIT",IF(AND(AE2312="ANEXO I",AD2312="",AF2312=""),"ANEXO I",IF(AND(AF2312="ANEXO II",AD2312="",AE2312=""),"ANEXO II","Escolher")))))</f>
        <v/>
      </c>
      <c r="AH2312" s="45" t="str">
        <f aca="false">IF(AG2312&lt;&gt;"Pneus","",IFERROR(VLOOKUP(R2312,Dados!$X$2:$Z$5,3,0)*(AI2312-Q2312),VLOOKUP(D2312,Dados!$X$7:$Z$33,3,0)*(AI2312-Q2312)))</f>
        <v/>
      </c>
      <c r="AI2312" s="47" t="str">
        <f aca="false">IF(B2312="","",P2312+Q2312+O2312+M2312+L2312-N2312)</f>
        <v/>
      </c>
      <c r="AJ2312" s="48" t="str">
        <f aca="false">IFERROR(IF(AND(AC2312="SIM",AG2312="-",Y2312="REVENDA"),(AB2312/1+1)*AI2312,IF(AND(AC2312="SIM",AG2312="Pneus",Y2312="REVENDA"),(AB2312/1+1)*(AI2312-AH2312),"")),"")</f>
        <v/>
      </c>
      <c r="AK2312" s="48" t="str">
        <f aca="false">IF(AJ2312="","",AJ2312*17%)</f>
        <v/>
      </c>
      <c r="AL2312" s="48" t="str">
        <f aca="false">IFERROR(IF(AC2312="NÃO","",IF(AK2312="","",IF(E2312="Simples Nacional",BF2312,IF(T2312=0.12,U2312*0.5833337002,IF(T2312=0,AI2312*0.07,U2312))))),"")</f>
        <v/>
      </c>
      <c r="AM2312" s="47" t="str">
        <f aca="false">IFERROR(IF(AC2312="NÃO","",IF(OR(AG2312="-",AG2312="Pneus"),AK2312-AL2312,"")),"")</f>
        <v/>
      </c>
      <c r="AN2312" s="48" t="str">
        <f aca="false">IF(AND(Y2312="REVENDA",AC2312="SIM",AG2312="BIT"),((AB2312/1+1)*AI2312)*0.4117,"")</f>
        <v/>
      </c>
      <c r="AO2312" s="48" t="str">
        <f aca="false">IF(AN2312="","",AN2312*17%)</f>
        <v/>
      </c>
      <c r="AP2312" s="49" t="str">
        <f aca="false">IF(AN2312="","",IF(T2312=0.12,(U2312*0.4117)*0.4117,IF(T2312=0,(AI2312*0.07)*0.4117,U2312*0.4117)))</f>
        <v/>
      </c>
      <c r="AQ2312" s="47" t="str">
        <f aca="false">IF(AN2312="","",AO2312-AP2312)</f>
        <v/>
      </c>
      <c r="AR2312" s="50" t="str">
        <f aca="false">IFERROR(IF(AND(AC2312="SIM",Y2312="REVENDA",LEFT(AG2312,5)="ANEXO")*OR(AE2312="ANEXO I",AF2312="ANEXO II"),VLOOKUP(H2312,Dados!G:I,2,0),""),"INSERIR MVA")</f>
        <v/>
      </c>
      <c r="AS2312" s="48" t="str">
        <f aca="false">IF(LEFT(AG2312,5)="ANEXO",VLOOKUP(AG2312,Dados!$X$111:$Z$112,2,0)*(AI2312-Q2312),"")</f>
        <v/>
      </c>
      <c r="AT2312" s="48" t="str">
        <f aca="false">IFERROR(IF(AR2312="","",(AI2312*AR2312)+AI2312),"INSERIR MVA")</f>
        <v/>
      </c>
      <c r="AU2312" s="48" t="str">
        <f aca="false">IF(AT2312="","",IF(AY2312=0.04,U2312,AS2312*AY2312))</f>
        <v/>
      </c>
      <c r="AV2312" s="47" t="str">
        <f aca="false">IFERROR(IF(AU2312="","",(VLOOKUP(AG2312,Dados!$X$111:$Z$112,3,0)*AT2312*0.17)),"INSERIR MVA")</f>
        <v/>
      </c>
      <c r="AW2312" s="47" t="str">
        <f aca="false">IFERROR(IF(AR2312="","",AV2312-AU2312),"")</f>
        <v/>
      </c>
      <c r="AX2312" s="51" t="str">
        <f aca="false">IFERROR(IF(AC2312="NÃO","",IF(AM2312&lt;&gt;"",AM2312-W2312,IF(AQ2312&lt;&gt;"",AQ2312-W2312,IF(AW2312&lt;&gt;"",AW2312-W2312,"")))),"")</f>
        <v/>
      </c>
      <c r="AY2312" s="46" t="str">
        <f aca="false">IFERROR(IF(ISNA(VLOOKUP(R2312,Dados!$X$2:$Y$5,2,0)),VLOOKUP(D2312,Dados!$X$7:$Y$33,2,0),VLOOKUP(R2312,Dados!$X$2:$Y$5,2,0)),"")</f>
        <v/>
      </c>
      <c r="AZ2312" s="52" t="str">
        <f aca="false">IF(C2312="","",IF(AND(Y2312="CONSUMO",AC2312="NÃO")*OR(AG2312="-",AG2312="BIT"),IF(E2312&lt;&gt;"",(AI2312-(P2312+L2312-N2312+Q2312)*AY2312)/0.83),""))</f>
        <v/>
      </c>
      <c r="BA2312" s="51" t="str">
        <f aca="false">IF(AZ2312="","",AZ2312*0.17-((P2312+L2312-N2312+Q2312)*AY2312))</f>
        <v/>
      </c>
      <c r="BB2312" s="51" t="str">
        <f aca="false">IF(AND(Y2312="CONSUMO",AG2312="ANEXO I",AY2312&gt;4%),(AI2312-(P2312+L2312-N2312+Q2312)*0.0514)/0.83*(0.5177)*(0.17)-AI2312*0.0514,IF(AND(Y2312="CONSUMO",AG2312="ANEXO II",AY2312&gt;4%),(AI2312-(P2312+L2312-N2312+Q2312)*0.041)/0.83*(0.3295)*(0.17)-AI2312*0.041,IF(AND(Y2312="CONSUMO",AG2312="ANEXO I",AY2312=4%),(AI2312-(P2312+L2312-N2312+Q2312)*0.04)/0.83*(0.5177)*(0.17)-AI2312*0.04,IF(AND(Y2312="CONSUMO",AG2312="ANEXO II",AY2312=4%),(AI2312-(P2312+L2312-N2312+Q2312)*0.04)/0.83*(0.3295)*(0.17)-AI2312*0.04,""))))</f>
        <v/>
      </c>
      <c r="BC2312" s="51" t="str">
        <f aca="false">IF(C2312="","",IF(AND(Y2312="CONSUMO",AC2312="SIM")*OR(AG2312="-",AG2312="BIT"),IF(E2312&lt;&gt;"",(AI2312-(P2312+L2312-N2312+Q2312)*AY2312)/0.83),""))</f>
        <v/>
      </c>
      <c r="BD2312" s="51" t="str">
        <f aca="false">IF(BC2312="","",BC2312*0.17)</f>
        <v/>
      </c>
      <c r="BE2312" s="51" t="str">
        <f aca="false">IF(I2312=6908,0,IF(BC2312="","",BD2312-((P2312+L2312-N2312+Q2312)*AY2312)))</f>
        <v/>
      </c>
      <c r="BF2312" s="53" t="str">
        <f aca="false">IF(B2312="","",IF(OR(B2312="",E2312="Regime Normal"),0,(AI2312-Q2312)*VLOOKUP(R2312,Dados!$X$98:$Y$108,2,0)))</f>
        <v/>
      </c>
      <c r="BG2312" s="54" t="str">
        <f aca="false">IFERROR(VLOOKUP(I2312,Dados!$AC$27:$AD$43,2,0),IF(B2312="","",IF(D2312&lt;&gt;"MT",IF(AND(AC2312="SIM",Y2312="Revenda"),"2403",IF(AND(AC2312="SIM",Y2312="Consumo"),"2407",IF(AND(AC2312="NÃO",Y2312="Revenda"),"2102",IF(AND(AC2312="NÃO",Y2312="Consumo"),"2556",)))),REPLACE(I2312,1,1,1))))</f>
        <v/>
      </c>
    </row>
    <row r="2313" customFormat="false" ht="12.8" hidden="false" customHeight="true" outlineLevel="0" collapsed="false">
      <c r="Y2313" s="45"/>
      <c r="Z2313" s="46" t="str">
        <f aca="false">IF(B2313="","",(IFERROR(VLOOKUP(H2313,Dados!A$3:B$15000,2,0),"Não Encontrado")))</f>
        <v/>
      </c>
      <c r="AA2313" s="46" t="str">
        <f aca="false">IF(B2313="","",(IFERROR(VLOOKUP(G2313,Dados!C$3:E$15000,3,0),"Não Encontrado")))</f>
        <v/>
      </c>
      <c r="AB2313" s="46" t="str">
        <f aca="false">IFERROR(IF(Z2313&lt;&gt;"Não Encontrado",Z2313,IF(AA2313&lt;&gt;"Não Encontrado",AA2313,"")),"")</f>
        <v/>
      </c>
      <c r="AC2313" s="45" t="str">
        <f aca="false">IF(B2313="","",IF(AB2313="","NÃO","SIM"))</f>
        <v/>
      </c>
      <c r="AD2313" s="45" t="str">
        <f aca="false">IFERROR(VLOOKUP(G2313,Dados!$P$3:$R$500,3,0),"")</f>
        <v/>
      </c>
      <c r="AE2313" s="45" t="str">
        <f aca="false">IFERROR(VLOOKUP(G2313,Dados!$K$3:$L$500,2,0),"")</f>
        <v/>
      </c>
      <c r="AF2313" s="45" t="str">
        <f aca="false">IFERROR(VLOOKUP(G2313,Dados!$M$3:$N$500,2,0),"")</f>
        <v/>
      </c>
      <c r="AG2313" s="45" t="str">
        <f aca="false">IF(F2313="","",IF(AND(AD2313="",AE2313="",AF2313=""),"-",IF(AND(AD2313="BIT",AE2313="",AF2313=""),"BIT",IF(AND(AE2313="ANEXO I",AD2313="",AF2313=""),"ANEXO I",IF(AND(AF2313="ANEXO II",AD2313="",AE2313=""),"ANEXO II","Escolher")))))</f>
        <v/>
      </c>
      <c r="AH2313" s="45" t="str">
        <f aca="false">IF(AG2313&lt;&gt;"Pneus","",IFERROR(VLOOKUP(R2313,Dados!$X$2:$Z$5,3,0)*(AI2313-Q2313),VLOOKUP(D2313,Dados!$X$7:$Z$33,3,0)*(AI2313-Q2313)))</f>
        <v/>
      </c>
      <c r="AI2313" s="47" t="str">
        <f aca="false">IF(B2313="","",P2313+Q2313+O2313+M2313+L2313-N2313)</f>
        <v/>
      </c>
      <c r="AJ2313" s="48" t="str">
        <f aca="false">IFERROR(IF(AND(AC2313="SIM",AG2313="-",Y2313="REVENDA"),(AB2313/1+1)*AI2313,IF(AND(AC2313="SIM",AG2313="Pneus",Y2313="REVENDA"),(AB2313/1+1)*(AI2313-AH2313),"")),"")</f>
        <v/>
      </c>
      <c r="AK2313" s="48" t="str">
        <f aca="false">IF(AJ2313="","",AJ2313*17%)</f>
        <v/>
      </c>
      <c r="AL2313" s="48" t="str">
        <f aca="false">IFERROR(IF(AC2313="NÃO","",IF(AK2313="","",IF(E2313="Simples Nacional",BF2313,IF(T2313=0.12,U2313*0.5833337002,IF(T2313=0,AI2313*0.07,U2313))))),"")</f>
        <v/>
      </c>
      <c r="AM2313" s="47" t="str">
        <f aca="false">IFERROR(IF(AC2313="NÃO","",IF(OR(AG2313="-",AG2313="Pneus"),AK2313-AL2313,"")),"")</f>
        <v/>
      </c>
      <c r="AN2313" s="48" t="str">
        <f aca="false">IF(AND(Y2313="REVENDA",AC2313="SIM",AG2313="BIT"),((AB2313/1+1)*AI2313)*0.4117,"")</f>
        <v/>
      </c>
      <c r="AO2313" s="48" t="str">
        <f aca="false">IF(AN2313="","",AN2313*17%)</f>
        <v/>
      </c>
      <c r="AP2313" s="49" t="str">
        <f aca="false">IF(AN2313="","",IF(T2313=0.12,(U2313*0.4117)*0.4117,IF(T2313=0,(AI2313*0.07)*0.4117,U2313*0.4117)))</f>
        <v/>
      </c>
      <c r="AQ2313" s="47" t="str">
        <f aca="false">IF(AN2313="","",AO2313-AP2313)</f>
        <v/>
      </c>
      <c r="AR2313" s="50" t="str">
        <f aca="false">IFERROR(IF(AND(AC2313="SIM",Y2313="REVENDA",LEFT(AG2313,5)="ANEXO")*OR(AE2313="ANEXO I",AF2313="ANEXO II"),VLOOKUP(H2313,Dados!G:I,2,0),""),"INSERIR MVA")</f>
        <v/>
      </c>
      <c r="AS2313" s="48" t="str">
        <f aca="false">IF(LEFT(AG2313,5)="ANEXO",VLOOKUP(AG2313,Dados!$X$111:$Z$112,2,0)*(AI2313-Q2313),"")</f>
        <v/>
      </c>
      <c r="AT2313" s="48" t="str">
        <f aca="false">IFERROR(IF(AR2313="","",(AI2313*AR2313)+AI2313),"INSERIR MVA")</f>
        <v/>
      </c>
      <c r="AU2313" s="48" t="str">
        <f aca="false">IF(AT2313="","",IF(AY2313=0.04,U2313,AS2313*AY2313))</f>
        <v/>
      </c>
      <c r="AV2313" s="47" t="str">
        <f aca="false">IFERROR(IF(AU2313="","",(VLOOKUP(AG2313,Dados!$X$111:$Z$112,3,0)*AT2313*0.17)),"INSERIR MVA")</f>
        <v/>
      </c>
      <c r="AW2313" s="47" t="str">
        <f aca="false">IFERROR(IF(AR2313="","",AV2313-AU2313),"")</f>
        <v/>
      </c>
      <c r="AX2313" s="51" t="str">
        <f aca="false">IFERROR(IF(AC2313="NÃO","",IF(AM2313&lt;&gt;"",AM2313-W2313,IF(AQ2313&lt;&gt;"",AQ2313-W2313,IF(AW2313&lt;&gt;"",AW2313-W2313,"")))),"")</f>
        <v/>
      </c>
      <c r="AY2313" s="46" t="str">
        <f aca="false">IFERROR(IF(ISNA(VLOOKUP(R2313,Dados!$X$2:$Y$5,2,0)),VLOOKUP(D2313,Dados!$X$7:$Y$33,2,0),VLOOKUP(R2313,Dados!$X$2:$Y$5,2,0)),"")</f>
        <v/>
      </c>
      <c r="AZ2313" s="52" t="str">
        <f aca="false">IF(C2313="","",IF(AND(Y2313="CONSUMO",AC2313="NÃO")*OR(AG2313="-",AG2313="BIT"),IF(E2313&lt;&gt;"",(AI2313-(P2313+L2313-N2313+Q2313)*AY2313)/0.83),""))</f>
        <v/>
      </c>
      <c r="BA2313" s="51" t="str">
        <f aca="false">IF(AZ2313="","",AZ2313*0.17-((P2313+L2313-N2313+Q2313)*AY2313))</f>
        <v/>
      </c>
      <c r="BB2313" s="51" t="str">
        <f aca="false">IF(AND(Y2313="CONSUMO",AG2313="ANEXO I",AY2313&gt;4%),(AI2313-(P2313+L2313-N2313+Q2313)*0.0514)/0.83*(0.5177)*(0.17)-AI2313*0.0514,IF(AND(Y2313="CONSUMO",AG2313="ANEXO II",AY2313&gt;4%),(AI2313-(P2313+L2313-N2313+Q2313)*0.041)/0.83*(0.3295)*(0.17)-AI2313*0.041,IF(AND(Y2313="CONSUMO",AG2313="ANEXO I",AY2313=4%),(AI2313-(P2313+L2313-N2313+Q2313)*0.04)/0.83*(0.5177)*(0.17)-AI2313*0.04,IF(AND(Y2313="CONSUMO",AG2313="ANEXO II",AY2313=4%),(AI2313-(P2313+L2313-N2313+Q2313)*0.04)/0.83*(0.3295)*(0.17)-AI2313*0.04,""))))</f>
        <v/>
      </c>
      <c r="BC2313" s="51" t="str">
        <f aca="false">IF(C2313="","",IF(AND(Y2313="CONSUMO",AC2313="SIM")*OR(AG2313="-",AG2313="BIT"),IF(E2313&lt;&gt;"",(AI2313-(P2313+L2313-N2313+Q2313)*AY2313)/0.83),""))</f>
        <v/>
      </c>
      <c r="BD2313" s="51" t="str">
        <f aca="false">IF(BC2313="","",BC2313*0.17)</f>
        <v/>
      </c>
      <c r="BE2313" s="51" t="str">
        <f aca="false">IF(I2313=6908,0,IF(BC2313="","",BD2313-((P2313+L2313-N2313+Q2313)*AY2313)))</f>
        <v/>
      </c>
      <c r="BF2313" s="53" t="str">
        <f aca="false">IF(B2313="","",IF(OR(B2313="",E2313="Regime Normal"),0,(AI2313-Q2313)*VLOOKUP(R2313,Dados!$X$98:$Y$108,2,0)))</f>
        <v/>
      </c>
      <c r="BG2313" s="54" t="str">
        <f aca="false">IFERROR(VLOOKUP(I2313,Dados!$AC$27:$AD$43,2,0),IF(B2313="","",IF(D2313&lt;&gt;"MT",IF(AND(AC2313="SIM",Y2313="Revenda"),"2403",IF(AND(AC2313="SIM",Y2313="Consumo"),"2407",IF(AND(AC2313="NÃO",Y2313="Revenda"),"2102",IF(AND(AC2313="NÃO",Y2313="Consumo"),"2556",)))),REPLACE(I2313,1,1,1))))</f>
        <v/>
      </c>
    </row>
    <row r="2314" customFormat="false" ht="12.8" hidden="false" customHeight="true" outlineLevel="0" collapsed="false">
      <c r="Y2314" s="45"/>
      <c r="Z2314" s="46" t="str">
        <f aca="false">IF(B2314="","",(IFERROR(VLOOKUP(H2314,Dados!A$3:B$15000,2,0),"Não Encontrado")))</f>
        <v/>
      </c>
      <c r="AA2314" s="46" t="str">
        <f aca="false">IF(B2314="","",(IFERROR(VLOOKUP(G2314,Dados!C$3:E$15000,3,0),"Não Encontrado")))</f>
        <v/>
      </c>
      <c r="AB2314" s="46" t="str">
        <f aca="false">IFERROR(IF(Z2314&lt;&gt;"Não Encontrado",Z2314,IF(AA2314&lt;&gt;"Não Encontrado",AA2314,"")),"")</f>
        <v/>
      </c>
      <c r="AC2314" s="45" t="str">
        <f aca="false">IF(B2314="","",IF(AB2314="","NÃO","SIM"))</f>
        <v/>
      </c>
      <c r="AD2314" s="45" t="str">
        <f aca="false">IFERROR(VLOOKUP(G2314,Dados!$P$3:$R$500,3,0),"")</f>
        <v/>
      </c>
      <c r="AE2314" s="45" t="str">
        <f aca="false">IFERROR(VLOOKUP(G2314,Dados!$K$3:$L$500,2,0),"")</f>
        <v/>
      </c>
      <c r="AF2314" s="45" t="str">
        <f aca="false">IFERROR(VLOOKUP(G2314,Dados!$M$3:$N$500,2,0),"")</f>
        <v/>
      </c>
      <c r="AG2314" s="45" t="str">
        <f aca="false">IF(F2314="","",IF(AND(AD2314="",AE2314="",AF2314=""),"-",IF(AND(AD2314="BIT",AE2314="",AF2314=""),"BIT",IF(AND(AE2314="ANEXO I",AD2314="",AF2314=""),"ANEXO I",IF(AND(AF2314="ANEXO II",AD2314="",AE2314=""),"ANEXO II","Escolher")))))</f>
        <v/>
      </c>
      <c r="AH2314" s="45" t="str">
        <f aca="false">IF(AG2314&lt;&gt;"Pneus","",IFERROR(VLOOKUP(R2314,Dados!$X$2:$Z$5,3,0)*(AI2314-Q2314),VLOOKUP(D2314,Dados!$X$7:$Z$33,3,0)*(AI2314-Q2314)))</f>
        <v/>
      </c>
      <c r="AI2314" s="47" t="str">
        <f aca="false">IF(B2314="","",P2314+Q2314+O2314+M2314+L2314-N2314)</f>
        <v/>
      </c>
      <c r="AJ2314" s="48" t="str">
        <f aca="false">IFERROR(IF(AND(AC2314="SIM",AG2314="-",Y2314="REVENDA"),(AB2314/1+1)*AI2314,IF(AND(AC2314="SIM",AG2314="Pneus",Y2314="REVENDA"),(AB2314/1+1)*(AI2314-AH2314),"")),"")</f>
        <v/>
      </c>
      <c r="AK2314" s="48" t="str">
        <f aca="false">IF(AJ2314="","",AJ2314*17%)</f>
        <v/>
      </c>
      <c r="AL2314" s="48" t="str">
        <f aca="false">IFERROR(IF(AC2314="NÃO","",IF(AK2314="","",IF(E2314="Simples Nacional",BF2314,IF(T2314=0.12,U2314*0.5833337002,IF(T2314=0,AI2314*0.07,U2314))))),"")</f>
        <v/>
      </c>
      <c r="AM2314" s="47" t="str">
        <f aca="false">IFERROR(IF(AC2314="NÃO","",IF(OR(AG2314="-",AG2314="Pneus"),AK2314-AL2314,"")),"")</f>
        <v/>
      </c>
      <c r="AN2314" s="48" t="str">
        <f aca="false">IF(AND(Y2314="REVENDA",AC2314="SIM",AG2314="BIT"),((AB2314/1+1)*AI2314)*0.4117,"")</f>
        <v/>
      </c>
      <c r="AO2314" s="48" t="str">
        <f aca="false">IF(AN2314="","",AN2314*17%)</f>
        <v/>
      </c>
      <c r="AP2314" s="49" t="str">
        <f aca="false">IF(AN2314="","",IF(T2314=0.12,(U2314*0.4117)*0.4117,IF(T2314=0,(AI2314*0.07)*0.4117,U2314*0.4117)))</f>
        <v/>
      </c>
      <c r="AQ2314" s="47" t="str">
        <f aca="false">IF(AN2314="","",AO2314-AP2314)</f>
        <v/>
      </c>
      <c r="AR2314" s="50" t="str">
        <f aca="false">IFERROR(IF(AND(AC2314="SIM",Y2314="REVENDA",LEFT(AG2314,5)="ANEXO")*OR(AE2314="ANEXO I",AF2314="ANEXO II"),VLOOKUP(H2314,Dados!G:I,2,0),""),"INSERIR MVA")</f>
        <v/>
      </c>
      <c r="AS2314" s="48" t="str">
        <f aca="false">IF(LEFT(AG2314,5)="ANEXO",VLOOKUP(AG2314,Dados!$X$111:$Z$112,2,0)*(AI2314-Q2314),"")</f>
        <v/>
      </c>
      <c r="AT2314" s="48" t="str">
        <f aca="false">IFERROR(IF(AR2314="","",(AI2314*AR2314)+AI2314),"INSERIR MVA")</f>
        <v/>
      </c>
      <c r="AU2314" s="48" t="str">
        <f aca="false">IF(AT2314="","",IF(AY2314=0.04,U2314,AS2314*AY2314))</f>
        <v/>
      </c>
      <c r="AV2314" s="47" t="str">
        <f aca="false">IFERROR(IF(AU2314="","",(VLOOKUP(AG2314,Dados!$X$111:$Z$112,3,0)*AT2314*0.17)),"INSERIR MVA")</f>
        <v/>
      </c>
      <c r="AW2314" s="47" t="str">
        <f aca="false">IFERROR(IF(AR2314="","",AV2314-AU2314),"")</f>
        <v/>
      </c>
      <c r="AX2314" s="51" t="str">
        <f aca="false">IFERROR(IF(AC2314="NÃO","",IF(AM2314&lt;&gt;"",AM2314-W2314,IF(AQ2314&lt;&gt;"",AQ2314-W2314,IF(AW2314&lt;&gt;"",AW2314-W2314,"")))),"")</f>
        <v/>
      </c>
      <c r="AY2314" s="46" t="str">
        <f aca="false">IFERROR(IF(ISNA(VLOOKUP(R2314,Dados!$X$2:$Y$5,2,0)),VLOOKUP(D2314,Dados!$X$7:$Y$33,2,0),VLOOKUP(R2314,Dados!$X$2:$Y$5,2,0)),"")</f>
        <v/>
      </c>
      <c r="AZ2314" s="52" t="str">
        <f aca="false">IF(C2314="","",IF(AND(Y2314="CONSUMO",AC2314="NÃO")*OR(AG2314="-",AG2314="BIT"),IF(E2314&lt;&gt;"",(AI2314-(P2314+L2314-N2314+Q2314)*AY2314)/0.83),""))</f>
        <v/>
      </c>
      <c r="BA2314" s="51" t="str">
        <f aca="false">IF(AZ2314="","",AZ2314*0.17-((P2314+L2314-N2314+Q2314)*AY2314))</f>
        <v/>
      </c>
      <c r="BB2314" s="51" t="str">
        <f aca="false">IF(AND(Y2314="CONSUMO",AG2314="ANEXO I",AY2314&gt;4%),(AI2314-(P2314+L2314-N2314+Q2314)*0.0514)/0.83*(0.5177)*(0.17)-AI2314*0.0514,IF(AND(Y2314="CONSUMO",AG2314="ANEXO II",AY2314&gt;4%),(AI2314-(P2314+L2314-N2314+Q2314)*0.041)/0.83*(0.3295)*(0.17)-AI2314*0.041,IF(AND(Y2314="CONSUMO",AG2314="ANEXO I",AY2314=4%),(AI2314-(P2314+L2314-N2314+Q2314)*0.04)/0.83*(0.5177)*(0.17)-AI2314*0.04,IF(AND(Y2314="CONSUMO",AG2314="ANEXO II",AY2314=4%),(AI2314-(P2314+L2314-N2314+Q2314)*0.04)/0.83*(0.3295)*(0.17)-AI2314*0.04,""))))</f>
        <v/>
      </c>
      <c r="BC2314" s="51" t="str">
        <f aca="false">IF(C2314="","",IF(AND(Y2314="CONSUMO",AC2314="SIM")*OR(AG2314="-",AG2314="BIT"),IF(E2314&lt;&gt;"",(AI2314-(P2314+L2314-N2314+Q2314)*AY2314)/0.83),""))</f>
        <v/>
      </c>
      <c r="BD2314" s="51" t="str">
        <f aca="false">IF(BC2314="","",BC2314*0.17)</f>
        <v/>
      </c>
      <c r="BE2314" s="51" t="str">
        <f aca="false">IF(I2314=6908,0,IF(BC2314="","",BD2314-((P2314+L2314-N2314+Q2314)*AY2314)))</f>
        <v/>
      </c>
      <c r="BF2314" s="53" t="str">
        <f aca="false">IF(B2314="","",IF(OR(B2314="",E2314="Regime Normal"),0,(AI2314-Q2314)*VLOOKUP(R2314,Dados!$X$98:$Y$108,2,0)))</f>
        <v/>
      </c>
      <c r="BG2314" s="54" t="str">
        <f aca="false">IFERROR(VLOOKUP(I2314,Dados!$AC$27:$AD$43,2,0),IF(B2314="","",IF(D2314&lt;&gt;"MT",IF(AND(AC2314="SIM",Y2314="Revenda"),"2403",IF(AND(AC2314="SIM",Y2314="Consumo"),"2407",IF(AND(AC2314="NÃO",Y2314="Revenda"),"2102",IF(AND(AC2314="NÃO",Y2314="Consumo"),"2556",)))),REPLACE(I2314,1,1,1))))</f>
        <v/>
      </c>
    </row>
    <row r="2315" customFormat="false" ht="12.8" hidden="false" customHeight="true" outlineLevel="0" collapsed="false">
      <c r="Y2315" s="45"/>
      <c r="Z2315" s="46" t="str">
        <f aca="false">IF(B2315="","",(IFERROR(VLOOKUP(H2315,Dados!A$3:B$15000,2,0),"Não Encontrado")))</f>
        <v/>
      </c>
      <c r="AA2315" s="46" t="str">
        <f aca="false">IF(B2315="","",(IFERROR(VLOOKUP(G2315,Dados!C$3:E$15000,3,0),"Não Encontrado")))</f>
        <v/>
      </c>
      <c r="AB2315" s="46" t="str">
        <f aca="false">IFERROR(IF(Z2315&lt;&gt;"Não Encontrado",Z2315,IF(AA2315&lt;&gt;"Não Encontrado",AA2315,"")),"")</f>
        <v/>
      </c>
      <c r="AC2315" s="45" t="str">
        <f aca="false">IF(B2315="","",IF(AB2315="","NÃO","SIM"))</f>
        <v/>
      </c>
      <c r="AD2315" s="45" t="str">
        <f aca="false">IFERROR(VLOOKUP(G2315,Dados!$P$3:$R$500,3,0),"")</f>
        <v/>
      </c>
      <c r="AE2315" s="45" t="str">
        <f aca="false">IFERROR(VLOOKUP(G2315,Dados!$K$3:$L$500,2,0),"")</f>
        <v/>
      </c>
      <c r="AF2315" s="45" t="str">
        <f aca="false">IFERROR(VLOOKUP(G2315,Dados!$M$3:$N$500,2,0),"")</f>
        <v/>
      </c>
      <c r="AG2315" s="45" t="str">
        <f aca="false">IF(F2315="","",IF(AND(AD2315="",AE2315="",AF2315=""),"-",IF(AND(AD2315="BIT",AE2315="",AF2315=""),"BIT",IF(AND(AE2315="ANEXO I",AD2315="",AF2315=""),"ANEXO I",IF(AND(AF2315="ANEXO II",AD2315="",AE2315=""),"ANEXO II","Escolher")))))</f>
        <v/>
      </c>
      <c r="AH2315" s="45" t="str">
        <f aca="false">IF(AG2315&lt;&gt;"Pneus","",IFERROR(VLOOKUP(R2315,Dados!$X$2:$Z$5,3,0)*(AI2315-Q2315),VLOOKUP(D2315,Dados!$X$7:$Z$33,3,0)*(AI2315-Q2315)))</f>
        <v/>
      </c>
      <c r="AI2315" s="47" t="str">
        <f aca="false">IF(B2315="","",P2315+Q2315+O2315+M2315+L2315-N2315)</f>
        <v/>
      </c>
      <c r="AJ2315" s="48" t="str">
        <f aca="false">IFERROR(IF(AND(AC2315="SIM",AG2315="-",Y2315="REVENDA"),(AB2315/1+1)*AI2315,IF(AND(AC2315="SIM",AG2315="Pneus",Y2315="REVENDA"),(AB2315/1+1)*(AI2315-AH2315),"")),"")</f>
        <v/>
      </c>
      <c r="AK2315" s="48" t="str">
        <f aca="false">IF(AJ2315="","",AJ2315*17%)</f>
        <v/>
      </c>
      <c r="AL2315" s="48" t="str">
        <f aca="false">IFERROR(IF(AC2315="NÃO","",IF(AK2315="","",IF(E2315="Simples Nacional",BF2315,IF(T2315=0.12,U2315*0.5833337002,IF(T2315=0,AI2315*0.07,U2315))))),"")</f>
        <v/>
      </c>
      <c r="AM2315" s="47" t="str">
        <f aca="false">IFERROR(IF(AC2315="NÃO","",IF(OR(AG2315="-",AG2315="Pneus"),AK2315-AL2315,"")),"")</f>
        <v/>
      </c>
      <c r="AN2315" s="48" t="str">
        <f aca="false">IF(AND(Y2315="REVENDA",AC2315="SIM",AG2315="BIT"),((AB2315/1+1)*AI2315)*0.4117,"")</f>
        <v/>
      </c>
      <c r="AO2315" s="48" t="str">
        <f aca="false">IF(AN2315="","",AN2315*17%)</f>
        <v/>
      </c>
      <c r="AP2315" s="49" t="str">
        <f aca="false">IF(AN2315="","",IF(T2315=0.12,(U2315*0.4117)*0.4117,IF(T2315=0,(AI2315*0.07)*0.4117,U2315*0.4117)))</f>
        <v/>
      </c>
      <c r="AQ2315" s="47" t="str">
        <f aca="false">IF(AN2315="","",AO2315-AP2315)</f>
        <v/>
      </c>
      <c r="AR2315" s="50" t="str">
        <f aca="false">IFERROR(IF(AND(AC2315="SIM",Y2315="REVENDA",LEFT(AG2315,5)="ANEXO")*OR(AE2315="ANEXO I",AF2315="ANEXO II"),VLOOKUP(H2315,Dados!G:I,2,0),""),"INSERIR MVA")</f>
        <v/>
      </c>
      <c r="AS2315" s="48" t="str">
        <f aca="false">IF(LEFT(AG2315,5)="ANEXO",VLOOKUP(AG2315,Dados!$X$111:$Z$112,2,0)*(AI2315-Q2315),"")</f>
        <v/>
      </c>
      <c r="AT2315" s="48" t="str">
        <f aca="false">IFERROR(IF(AR2315="","",(AI2315*AR2315)+AI2315),"INSERIR MVA")</f>
        <v/>
      </c>
      <c r="AU2315" s="48" t="str">
        <f aca="false">IF(AT2315="","",IF(AY2315=0.04,U2315,AS2315*AY2315))</f>
        <v/>
      </c>
      <c r="AV2315" s="47" t="str">
        <f aca="false">IFERROR(IF(AU2315="","",(VLOOKUP(AG2315,Dados!$X$111:$Z$112,3,0)*AT2315*0.17)),"INSERIR MVA")</f>
        <v/>
      </c>
      <c r="AW2315" s="47" t="str">
        <f aca="false">IFERROR(IF(AR2315="","",AV2315-AU2315),"")</f>
        <v/>
      </c>
      <c r="AX2315" s="51" t="str">
        <f aca="false">IFERROR(IF(AC2315="NÃO","",IF(AM2315&lt;&gt;"",AM2315-W2315,IF(AQ2315&lt;&gt;"",AQ2315-W2315,IF(AW2315&lt;&gt;"",AW2315-W2315,"")))),"")</f>
        <v/>
      </c>
      <c r="AY2315" s="46" t="str">
        <f aca="false">IFERROR(IF(ISNA(VLOOKUP(R2315,Dados!$X$2:$Y$5,2,0)),VLOOKUP(D2315,Dados!$X$7:$Y$33,2,0),VLOOKUP(R2315,Dados!$X$2:$Y$5,2,0)),"")</f>
        <v/>
      </c>
      <c r="AZ2315" s="52" t="str">
        <f aca="false">IF(C2315="","",IF(AND(Y2315="CONSUMO",AC2315="NÃO")*OR(AG2315="-",AG2315="BIT"),IF(E2315&lt;&gt;"",(AI2315-(P2315+L2315-N2315+Q2315)*AY2315)/0.83),""))</f>
        <v/>
      </c>
      <c r="BA2315" s="51" t="str">
        <f aca="false">IF(AZ2315="","",AZ2315*0.17-((P2315+L2315-N2315+Q2315)*AY2315))</f>
        <v/>
      </c>
      <c r="BB2315" s="51" t="str">
        <f aca="false">IF(AND(Y2315="CONSUMO",AG2315="ANEXO I",AY2315&gt;4%),(AI2315-(P2315+L2315-N2315+Q2315)*0.0514)/0.83*(0.5177)*(0.17)-AI2315*0.0514,IF(AND(Y2315="CONSUMO",AG2315="ANEXO II",AY2315&gt;4%),(AI2315-(P2315+L2315-N2315+Q2315)*0.041)/0.83*(0.3295)*(0.17)-AI2315*0.041,IF(AND(Y2315="CONSUMO",AG2315="ANEXO I",AY2315=4%),(AI2315-(P2315+L2315-N2315+Q2315)*0.04)/0.83*(0.5177)*(0.17)-AI2315*0.04,IF(AND(Y2315="CONSUMO",AG2315="ANEXO II",AY2315=4%),(AI2315-(P2315+L2315-N2315+Q2315)*0.04)/0.83*(0.3295)*(0.17)-AI2315*0.04,""))))</f>
        <v/>
      </c>
      <c r="BC2315" s="51" t="str">
        <f aca="false">IF(C2315="","",IF(AND(Y2315="CONSUMO",AC2315="SIM")*OR(AG2315="-",AG2315="BIT"),IF(E2315&lt;&gt;"",(AI2315-(P2315+L2315-N2315+Q2315)*AY2315)/0.83),""))</f>
        <v/>
      </c>
      <c r="BD2315" s="51" t="str">
        <f aca="false">IF(BC2315="","",BC2315*0.17)</f>
        <v/>
      </c>
      <c r="BE2315" s="51" t="str">
        <f aca="false">IF(I2315=6908,0,IF(BC2315="","",BD2315-((P2315+L2315-N2315+Q2315)*AY2315)))</f>
        <v/>
      </c>
      <c r="BF2315" s="53" t="str">
        <f aca="false">IF(B2315="","",IF(OR(B2315="",E2315="Regime Normal"),0,(AI2315-Q2315)*VLOOKUP(R2315,Dados!$X$98:$Y$108,2,0)))</f>
        <v/>
      </c>
      <c r="BG2315" s="54" t="str">
        <f aca="false">IFERROR(VLOOKUP(I2315,Dados!$AC$27:$AD$43,2,0),IF(B2315="","",IF(D2315&lt;&gt;"MT",IF(AND(AC2315="SIM",Y2315="Revenda"),"2403",IF(AND(AC2315="SIM",Y2315="Consumo"),"2407",IF(AND(AC2315="NÃO",Y2315="Revenda"),"2102",IF(AND(AC2315="NÃO",Y2315="Consumo"),"2556",)))),REPLACE(I2315,1,1,1))))</f>
        <v/>
      </c>
    </row>
    <row r="2316" customFormat="false" ht="12.8" hidden="false" customHeight="true" outlineLevel="0" collapsed="false">
      <c r="Y2316" s="45"/>
      <c r="Z2316" s="46" t="str">
        <f aca="false">IF(B2316="","",(IFERROR(VLOOKUP(H2316,Dados!A$3:B$15000,2,0),"Não Encontrado")))</f>
        <v/>
      </c>
      <c r="AA2316" s="46" t="str">
        <f aca="false">IF(B2316="","",(IFERROR(VLOOKUP(G2316,Dados!C$3:E$15000,3,0),"Não Encontrado")))</f>
        <v/>
      </c>
      <c r="AB2316" s="46" t="str">
        <f aca="false">IFERROR(IF(Z2316&lt;&gt;"Não Encontrado",Z2316,IF(AA2316&lt;&gt;"Não Encontrado",AA2316,"")),"")</f>
        <v/>
      </c>
      <c r="AC2316" s="45" t="str">
        <f aca="false">IF(B2316="","",IF(AB2316="","NÃO","SIM"))</f>
        <v/>
      </c>
      <c r="AD2316" s="45" t="str">
        <f aca="false">IFERROR(VLOOKUP(G2316,Dados!$P$3:$R$500,3,0),"")</f>
        <v/>
      </c>
      <c r="AE2316" s="45" t="str">
        <f aca="false">IFERROR(VLOOKUP(G2316,Dados!$K$3:$L$500,2,0),"")</f>
        <v/>
      </c>
      <c r="AF2316" s="45" t="str">
        <f aca="false">IFERROR(VLOOKUP(G2316,Dados!$M$3:$N$500,2,0),"")</f>
        <v/>
      </c>
      <c r="AG2316" s="45" t="str">
        <f aca="false">IF(F2316="","",IF(AND(AD2316="",AE2316="",AF2316=""),"-",IF(AND(AD2316="BIT",AE2316="",AF2316=""),"BIT",IF(AND(AE2316="ANEXO I",AD2316="",AF2316=""),"ANEXO I",IF(AND(AF2316="ANEXO II",AD2316="",AE2316=""),"ANEXO II","Escolher")))))</f>
        <v/>
      </c>
      <c r="AH2316" s="45" t="str">
        <f aca="false">IF(AG2316&lt;&gt;"Pneus","",IFERROR(VLOOKUP(R2316,Dados!$X$2:$Z$5,3,0)*(AI2316-Q2316),VLOOKUP(D2316,Dados!$X$7:$Z$33,3,0)*(AI2316-Q2316)))</f>
        <v/>
      </c>
      <c r="AI2316" s="47" t="str">
        <f aca="false">IF(B2316="","",P2316+Q2316+O2316+M2316+L2316-N2316)</f>
        <v/>
      </c>
      <c r="AJ2316" s="48" t="str">
        <f aca="false">IFERROR(IF(AND(AC2316="SIM",AG2316="-",Y2316="REVENDA"),(AB2316/1+1)*AI2316,IF(AND(AC2316="SIM",AG2316="Pneus",Y2316="REVENDA"),(AB2316/1+1)*(AI2316-AH2316),"")),"")</f>
        <v/>
      </c>
      <c r="AK2316" s="48" t="str">
        <f aca="false">IF(AJ2316="","",AJ2316*17%)</f>
        <v/>
      </c>
      <c r="AL2316" s="48" t="str">
        <f aca="false">IFERROR(IF(AC2316="NÃO","",IF(AK2316="","",IF(E2316="Simples Nacional",BF2316,IF(T2316=0.12,U2316*0.5833337002,IF(T2316=0,AI2316*0.07,U2316))))),"")</f>
        <v/>
      </c>
      <c r="AM2316" s="47" t="str">
        <f aca="false">IFERROR(IF(AC2316="NÃO","",IF(OR(AG2316="-",AG2316="Pneus"),AK2316-AL2316,"")),"")</f>
        <v/>
      </c>
      <c r="AN2316" s="48" t="str">
        <f aca="false">IF(AND(Y2316="REVENDA",AC2316="SIM",AG2316="BIT"),((AB2316/1+1)*AI2316)*0.4117,"")</f>
        <v/>
      </c>
      <c r="AO2316" s="48" t="str">
        <f aca="false">IF(AN2316="","",AN2316*17%)</f>
        <v/>
      </c>
      <c r="AP2316" s="49" t="str">
        <f aca="false">IF(AN2316="","",IF(T2316=0.12,(U2316*0.4117)*0.4117,IF(T2316=0,(AI2316*0.07)*0.4117,U2316*0.4117)))</f>
        <v/>
      </c>
      <c r="AQ2316" s="47" t="str">
        <f aca="false">IF(AN2316="","",AO2316-AP2316)</f>
        <v/>
      </c>
      <c r="AR2316" s="50" t="str">
        <f aca="false">IFERROR(IF(AND(AC2316="SIM",Y2316="REVENDA",LEFT(AG2316,5)="ANEXO")*OR(AE2316="ANEXO I",AF2316="ANEXO II"),VLOOKUP(H2316,Dados!G:I,2,0),""),"INSERIR MVA")</f>
        <v/>
      </c>
      <c r="AS2316" s="48" t="str">
        <f aca="false">IF(LEFT(AG2316,5)="ANEXO",VLOOKUP(AG2316,Dados!$X$111:$Z$112,2,0)*(AI2316-Q2316),"")</f>
        <v/>
      </c>
      <c r="AT2316" s="48" t="str">
        <f aca="false">IFERROR(IF(AR2316="","",(AI2316*AR2316)+AI2316),"INSERIR MVA")</f>
        <v/>
      </c>
      <c r="AU2316" s="48" t="str">
        <f aca="false">IF(AT2316="","",IF(AY2316=0.04,U2316,AS2316*AY2316))</f>
        <v/>
      </c>
      <c r="AV2316" s="47" t="str">
        <f aca="false">IFERROR(IF(AU2316="","",(VLOOKUP(AG2316,Dados!$X$111:$Z$112,3,0)*AT2316*0.17)),"INSERIR MVA")</f>
        <v/>
      </c>
      <c r="AW2316" s="47" t="str">
        <f aca="false">IFERROR(IF(AR2316="","",AV2316-AU2316),"")</f>
        <v/>
      </c>
      <c r="AX2316" s="51" t="str">
        <f aca="false">IFERROR(IF(AC2316="NÃO","",IF(AM2316&lt;&gt;"",AM2316-W2316,IF(AQ2316&lt;&gt;"",AQ2316-W2316,IF(AW2316&lt;&gt;"",AW2316-W2316,"")))),"")</f>
        <v/>
      </c>
      <c r="AY2316" s="46" t="str">
        <f aca="false">IFERROR(IF(ISNA(VLOOKUP(R2316,Dados!$X$2:$Y$5,2,0)),VLOOKUP(D2316,Dados!$X$7:$Y$33,2,0),VLOOKUP(R2316,Dados!$X$2:$Y$5,2,0)),"")</f>
        <v/>
      </c>
      <c r="AZ2316" s="52" t="str">
        <f aca="false">IF(C2316="","",IF(AND(Y2316="CONSUMO",AC2316="NÃO")*OR(AG2316="-",AG2316="BIT"),IF(E2316&lt;&gt;"",(AI2316-(P2316+L2316-N2316+Q2316)*AY2316)/0.83),""))</f>
        <v/>
      </c>
      <c r="BA2316" s="51" t="str">
        <f aca="false">IF(AZ2316="","",AZ2316*0.17-((P2316+L2316-N2316+Q2316)*AY2316))</f>
        <v/>
      </c>
      <c r="BB2316" s="51" t="str">
        <f aca="false">IF(AND(Y2316="CONSUMO",AG2316="ANEXO I",AY2316&gt;4%),(AI2316-(P2316+L2316-N2316+Q2316)*0.0514)/0.83*(0.5177)*(0.17)-AI2316*0.0514,IF(AND(Y2316="CONSUMO",AG2316="ANEXO II",AY2316&gt;4%),(AI2316-(P2316+L2316-N2316+Q2316)*0.041)/0.83*(0.3295)*(0.17)-AI2316*0.041,IF(AND(Y2316="CONSUMO",AG2316="ANEXO I",AY2316=4%),(AI2316-(P2316+L2316-N2316+Q2316)*0.04)/0.83*(0.5177)*(0.17)-AI2316*0.04,IF(AND(Y2316="CONSUMO",AG2316="ANEXO II",AY2316=4%),(AI2316-(P2316+L2316-N2316+Q2316)*0.04)/0.83*(0.3295)*(0.17)-AI2316*0.04,""))))</f>
        <v/>
      </c>
      <c r="BC2316" s="51" t="str">
        <f aca="false">IF(C2316="","",IF(AND(Y2316="CONSUMO",AC2316="SIM")*OR(AG2316="-",AG2316="BIT"),IF(E2316&lt;&gt;"",(AI2316-(P2316+L2316-N2316+Q2316)*AY2316)/0.83),""))</f>
        <v/>
      </c>
      <c r="BD2316" s="51" t="str">
        <f aca="false">IF(BC2316="","",BC2316*0.17)</f>
        <v/>
      </c>
      <c r="BE2316" s="51" t="str">
        <f aca="false">IF(I2316=6908,0,IF(BC2316="","",BD2316-((P2316+L2316-N2316+Q2316)*AY2316)))</f>
        <v/>
      </c>
      <c r="BF2316" s="53" t="str">
        <f aca="false">IF(B2316="","",IF(OR(B2316="",E2316="Regime Normal"),0,(AI2316-Q2316)*VLOOKUP(R2316,Dados!$X$98:$Y$108,2,0)))</f>
        <v/>
      </c>
      <c r="BG2316" s="54" t="str">
        <f aca="false">IFERROR(VLOOKUP(I2316,Dados!$AC$27:$AD$43,2,0),IF(B2316="","",IF(D2316&lt;&gt;"MT",IF(AND(AC2316="SIM",Y2316="Revenda"),"2403",IF(AND(AC2316="SIM",Y2316="Consumo"),"2407",IF(AND(AC2316="NÃO",Y2316="Revenda"),"2102",IF(AND(AC2316="NÃO",Y2316="Consumo"),"2556",)))),REPLACE(I2316,1,1,1))))</f>
        <v/>
      </c>
    </row>
    <row r="2317" customFormat="false" ht="12.8" hidden="false" customHeight="true" outlineLevel="0" collapsed="false">
      <c r="Y2317" s="45"/>
      <c r="Z2317" s="46" t="str">
        <f aca="false">IF(B2317="","",(IFERROR(VLOOKUP(H2317,Dados!A$3:B$15000,2,0),"Não Encontrado")))</f>
        <v/>
      </c>
      <c r="AA2317" s="46" t="str">
        <f aca="false">IF(B2317="","",(IFERROR(VLOOKUP(G2317,Dados!C$3:E$15000,3,0),"Não Encontrado")))</f>
        <v/>
      </c>
      <c r="AB2317" s="46" t="str">
        <f aca="false">IFERROR(IF(Z2317&lt;&gt;"Não Encontrado",Z2317,IF(AA2317&lt;&gt;"Não Encontrado",AA2317,"")),"")</f>
        <v/>
      </c>
      <c r="AC2317" s="45" t="str">
        <f aca="false">IF(B2317="","",IF(AB2317="","NÃO","SIM"))</f>
        <v/>
      </c>
      <c r="AD2317" s="45" t="str">
        <f aca="false">IFERROR(VLOOKUP(G2317,Dados!$P$3:$R$500,3,0),"")</f>
        <v/>
      </c>
      <c r="AE2317" s="45" t="str">
        <f aca="false">IFERROR(VLOOKUP(G2317,Dados!$K$3:$L$500,2,0),"")</f>
        <v/>
      </c>
      <c r="AF2317" s="45" t="str">
        <f aca="false">IFERROR(VLOOKUP(G2317,Dados!$M$3:$N$500,2,0),"")</f>
        <v/>
      </c>
      <c r="AG2317" s="45" t="str">
        <f aca="false">IF(F2317="","",IF(AND(AD2317="",AE2317="",AF2317=""),"-",IF(AND(AD2317="BIT",AE2317="",AF2317=""),"BIT",IF(AND(AE2317="ANEXO I",AD2317="",AF2317=""),"ANEXO I",IF(AND(AF2317="ANEXO II",AD2317="",AE2317=""),"ANEXO II","Escolher")))))</f>
        <v/>
      </c>
      <c r="AH2317" s="45" t="str">
        <f aca="false">IF(AG2317&lt;&gt;"Pneus","",IFERROR(VLOOKUP(R2317,Dados!$X$2:$Z$5,3,0)*(AI2317-Q2317),VLOOKUP(D2317,Dados!$X$7:$Z$33,3,0)*(AI2317-Q2317)))</f>
        <v/>
      </c>
      <c r="AI2317" s="47" t="str">
        <f aca="false">IF(B2317="","",P2317+Q2317+O2317+M2317+L2317-N2317)</f>
        <v/>
      </c>
      <c r="AJ2317" s="48" t="str">
        <f aca="false">IFERROR(IF(AND(AC2317="SIM",AG2317="-",Y2317="REVENDA"),(AB2317/1+1)*AI2317,IF(AND(AC2317="SIM",AG2317="Pneus",Y2317="REVENDA"),(AB2317/1+1)*(AI2317-AH2317),"")),"")</f>
        <v/>
      </c>
      <c r="AK2317" s="48" t="str">
        <f aca="false">IF(AJ2317="","",AJ2317*17%)</f>
        <v/>
      </c>
      <c r="AL2317" s="48" t="str">
        <f aca="false">IFERROR(IF(AC2317="NÃO","",IF(AK2317="","",IF(E2317="Simples Nacional",BF2317,IF(T2317=0.12,U2317*0.5833337002,IF(T2317=0,AI2317*0.07,U2317))))),"")</f>
        <v/>
      </c>
      <c r="AM2317" s="47" t="str">
        <f aca="false">IFERROR(IF(AC2317="NÃO","",IF(OR(AG2317="-",AG2317="Pneus"),AK2317-AL2317,"")),"")</f>
        <v/>
      </c>
      <c r="AN2317" s="48" t="str">
        <f aca="false">IF(AND(Y2317="REVENDA",AC2317="SIM",AG2317="BIT"),((AB2317/1+1)*AI2317)*0.4117,"")</f>
        <v/>
      </c>
      <c r="AO2317" s="48" t="str">
        <f aca="false">IF(AN2317="","",AN2317*17%)</f>
        <v/>
      </c>
      <c r="AP2317" s="49" t="str">
        <f aca="false">IF(AN2317="","",IF(T2317=0.12,(U2317*0.4117)*0.4117,IF(T2317=0,(AI2317*0.07)*0.4117,U2317*0.4117)))</f>
        <v/>
      </c>
      <c r="AQ2317" s="47" t="str">
        <f aca="false">IF(AN2317="","",AO2317-AP2317)</f>
        <v/>
      </c>
      <c r="AR2317" s="50" t="str">
        <f aca="false">IFERROR(IF(AND(AC2317="SIM",Y2317="REVENDA",LEFT(AG2317,5)="ANEXO")*OR(AE2317="ANEXO I",AF2317="ANEXO II"),VLOOKUP(H2317,Dados!G:I,2,0),""),"INSERIR MVA")</f>
        <v/>
      </c>
      <c r="AS2317" s="48" t="str">
        <f aca="false">IF(LEFT(AG2317,5)="ANEXO",VLOOKUP(AG2317,Dados!$X$111:$Z$112,2,0)*(AI2317-Q2317),"")</f>
        <v/>
      </c>
      <c r="AT2317" s="48" t="str">
        <f aca="false">IFERROR(IF(AR2317="","",(AI2317*AR2317)+AI2317),"INSERIR MVA")</f>
        <v/>
      </c>
      <c r="AU2317" s="48" t="str">
        <f aca="false">IF(AT2317="","",IF(AY2317=0.04,U2317,AS2317*AY2317))</f>
        <v/>
      </c>
      <c r="AV2317" s="47" t="str">
        <f aca="false">IFERROR(IF(AU2317="","",(VLOOKUP(AG2317,Dados!$X$111:$Z$112,3,0)*AT2317*0.17)),"INSERIR MVA")</f>
        <v/>
      </c>
      <c r="AW2317" s="47" t="str">
        <f aca="false">IFERROR(IF(AR2317="","",AV2317-AU2317),"")</f>
        <v/>
      </c>
      <c r="AX2317" s="51" t="str">
        <f aca="false">IFERROR(IF(AC2317="NÃO","",IF(AM2317&lt;&gt;"",AM2317-W2317,IF(AQ2317&lt;&gt;"",AQ2317-W2317,IF(AW2317&lt;&gt;"",AW2317-W2317,"")))),"")</f>
        <v/>
      </c>
      <c r="AY2317" s="46" t="str">
        <f aca="false">IFERROR(IF(ISNA(VLOOKUP(R2317,Dados!$X$2:$Y$5,2,0)),VLOOKUP(D2317,Dados!$X$7:$Y$33,2,0),VLOOKUP(R2317,Dados!$X$2:$Y$5,2,0)),"")</f>
        <v/>
      </c>
      <c r="AZ2317" s="52" t="str">
        <f aca="false">IF(C2317="","",IF(AND(Y2317="CONSUMO",AC2317="NÃO")*OR(AG2317="-",AG2317="BIT"),IF(E2317&lt;&gt;"",(AI2317-(P2317+L2317-N2317+Q2317)*AY2317)/0.83),""))</f>
        <v/>
      </c>
      <c r="BA2317" s="51" t="str">
        <f aca="false">IF(AZ2317="","",AZ2317*0.17-((P2317+L2317-N2317+Q2317)*AY2317))</f>
        <v/>
      </c>
      <c r="BB2317" s="51" t="str">
        <f aca="false">IF(AND(Y2317="CONSUMO",AG2317="ANEXO I",AY2317&gt;4%),(AI2317-(P2317+L2317-N2317+Q2317)*0.0514)/0.83*(0.5177)*(0.17)-AI2317*0.0514,IF(AND(Y2317="CONSUMO",AG2317="ANEXO II",AY2317&gt;4%),(AI2317-(P2317+L2317-N2317+Q2317)*0.041)/0.83*(0.3295)*(0.17)-AI2317*0.041,IF(AND(Y2317="CONSUMO",AG2317="ANEXO I",AY2317=4%),(AI2317-(P2317+L2317-N2317+Q2317)*0.04)/0.83*(0.5177)*(0.17)-AI2317*0.04,IF(AND(Y2317="CONSUMO",AG2317="ANEXO II",AY2317=4%),(AI2317-(P2317+L2317-N2317+Q2317)*0.04)/0.83*(0.3295)*(0.17)-AI2317*0.04,""))))</f>
        <v/>
      </c>
      <c r="BC2317" s="51" t="str">
        <f aca="false">IF(C2317="","",IF(AND(Y2317="CONSUMO",AC2317="SIM")*OR(AG2317="-",AG2317="BIT"),IF(E2317&lt;&gt;"",(AI2317-(P2317+L2317-N2317+Q2317)*AY2317)/0.83),""))</f>
        <v/>
      </c>
      <c r="BD2317" s="51" t="str">
        <f aca="false">IF(BC2317="","",BC2317*0.17)</f>
        <v/>
      </c>
      <c r="BE2317" s="51" t="str">
        <f aca="false">IF(I2317=6908,0,IF(BC2317="","",BD2317-((P2317+L2317-N2317+Q2317)*AY2317)))</f>
        <v/>
      </c>
      <c r="BF2317" s="53" t="str">
        <f aca="false">IF(B2317="","",IF(OR(B2317="",E2317="Regime Normal"),0,(AI2317-Q2317)*VLOOKUP(R2317,Dados!$X$98:$Y$108,2,0)))</f>
        <v/>
      </c>
      <c r="BG2317" s="54" t="str">
        <f aca="false">IFERROR(VLOOKUP(I2317,Dados!$AC$27:$AD$43,2,0),IF(B2317="","",IF(D2317&lt;&gt;"MT",IF(AND(AC2317="SIM",Y2317="Revenda"),"2403",IF(AND(AC2317="SIM",Y2317="Consumo"),"2407",IF(AND(AC2317="NÃO",Y2317="Revenda"),"2102",IF(AND(AC2317="NÃO",Y2317="Consumo"),"2556",)))),REPLACE(I2317,1,1,1))))</f>
        <v/>
      </c>
    </row>
    <row r="2318" customFormat="false" ht="12.8" hidden="false" customHeight="true" outlineLevel="0" collapsed="false">
      <c r="Y2318" s="45"/>
      <c r="Z2318" s="46" t="str">
        <f aca="false">IF(B2318="","",(IFERROR(VLOOKUP(H2318,Dados!A$3:B$15000,2,0),"Não Encontrado")))</f>
        <v/>
      </c>
      <c r="AA2318" s="46" t="str">
        <f aca="false">IF(B2318="","",(IFERROR(VLOOKUP(G2318,Dados!C$3:E$15000,3,0),"Não Encontrado")))</f>
        <v/>
      </c>
      <c r="AB2318" s="46" t="str">
        <f aca="false">IFERROR(IF(Z2318&lt;&gt;"Não Encontrado",Z2318,IF(AA2318&lt;&gt;"Não Encontrado",AA2318,"")),"")</f>
        <v/>
      </c>
      <c r="AC2318" s="45" t="str">
        <f aca="false">IF(B2318="","",IF(AB2318="","NÃO","SIM"))</f>
        <v/>
      </c>
      <c r="AD2318" s="45" t="str">
        <f aca="false">IFERROR(VLOOKUP(G2318,Dados!$P$3:$R$500,3,0),"")</f>
        <v/>
      </c>
      <c r="AE2318" s="45" t="str">
        <f aca="false">IFERROR(VLOOKUP(G2318,Dados!$K$3:$L$500,2,0),"")</f>
        <v/>
      </c>
      <c r="AF2318" s="45" t="str">
        <f aca="false">IFERROR(VLOOKUP(G2318,Dados!$M$3:$N$500,2,0),"")</f>
        <v/>
      </c>
      <c r="AG2318" s="45" t="str">
        <f aca="false">IF(F2318="","",IF(AND(AD2318="",AE2318="",AF2318=""),"-",IF(AND(AD2318="BIT",AE2318="",AF2318=""),"BIT",IF(AND(AE2318="ANEXO I",AD2318="",AF2318=""),"ANEXO I",IF(AND(AF2318="ANEXO II",AD2318="",AE2318=""),"ANEXO II","Escolher")))))</f>
        <v/>
      </c>
      <c r="AH2318" s="45" t="str">
        <f aca="false">IF(AG2318&lt;&gt;"Pneus","",IFERROR(VLOOKUP(R2318,Dados!$X$2:$Z$5,3,0)*(AI2318-Q2318),VLOOKUP(D2318,Dados!$X$7:$Z$33,3,0)*(AI2318-Q2318)))</f>
        <v/>
      </c>
      <c r="AI2318" s="47" t="str">
        <f aca="false">IF(B2318="","",P2318+Q2318+O2318+M2318+L2318-N2318)</f>
        <v/>
      </c>
      <c r="AJ2318" s="48" t="str">
        <f aca="false">IFERROR(IF(AND(AC2318="SIM",AG2318="-",Y2318="REVENDA"),(AB2318/1+1)*AI2318,IF(AND(AC2318="SIM",AG2318="Pneus",Y2318="REVENDA"),(AB2318/1+1)*(AI2318-AH2318),"")),"")</f>
        <v/>
      </c>
      <c r="AK2318" s="48" t="str">
        <f aca="false">IF(AJ2318="","",AJ2318*17%)</f>
        <v/>
      </c>
      <c r="AL2318" s="48" t="str">
        <f aca="false">IFERROR(IF(AC2318="NÃO","",IF(AK2318="","",IF(E2318="Simples Nacional",BF2318,IF(T2318=0.12,U2318*0.5833337002,IF(T2318=0,AI2318*0.07,U2318))))),"")</f>
        <v/>
      </c>
      <c r="AM2318" s="47" t="str">
        <f aca="false">IFERROR(IF(AC2318="NÃO","",IF(OR(AG2318="-",AG2318="Pneus"),AK2318-AL2318,"")),"")</f>
        <v/>
      </c>
      <c r="AN2318" s="48" t="str">
        <f aca="false">IF(AND(Y2318="REVENDA",AC2318="SIM",AG2318="BIT"),((AB2318/1+1)*AI2318)*0.4117,"")</f>
        <v/>
      </c>
      <c r="AO2318" s="48" t="str">
        <f aca="false">IF(AN2318="","",AN2318*17%)</f>
        <v/>
      </c>
      <c r="AP2318" s="49" t="str">
        <f aca="false">IF(AN2318="","",IF(T2318=0.12,(U2318*0.4117)*0.4117,IF(T2318=0,(AI2318*0.07)*0.4117,U2318*0.4117)))</f>
        <v/>
      </c>
      <c r="AQ2318" s="47" t="str">
        <f aca="false">IF(AN2318="","",AO2318-AP2318)</f>
        <v/>
      </c>
      <c r="AR2318" s="50" t="str">
        <f aca="false">IFERROR(IF(AND(AC2318="SIM",Y2318="REVENDA",LEFT(AG2318,5)="ANEXO")*OR(AE2318="ANEXO I",AF2318="ANEXO II"),VLOOKUP(H2318,Dados!G:I,2,0),""),"INSERIR MVA")</f>
        <v/>
      </c>
      <c r="AS2318" s="48" t="str">
        <f aca="false">IF(LEFT(AG2318,5)="ANEXO",VLOOKUP(AG2318,Dados!$X$111:$Z$112,2,0)*(AI2318-Q2318),"")</f>
        <v/>
      </c>
      <c r="AT2318" s="48" t="str">
        <f aca="false">IFERROR(IF(AR2318="","",(AI2318*AR2318)+AI2318),"INSERIR MVA")</f>
        <v/>
      </c>
      <c r="AU2318" s="48" t="str">
        <f aca="false">IF(AT2318="","",IF(AY2318=0.04,U2318,AS2318*AY2318))</f>
        <v/>
      </c>
      <c r="AV2318" s="47" t="str">
        <f aca="false">IFERROR(IF(AU2318="","",(VLOOKUP(AG2318,Dados!$X$111:$Z$112,3,0)*AT2318*0.17)),"INSERIR MVA")</f>
        <v/>
      </c>
      <c r="AW2318" s="47" t="str">
        <f aca="false">IFERROR(IF(AR2318="","",AV2318-AU2318),"")</f>
        <v/>
      </c>
      <c r="AX2318" s="51" t="str">
        <f aca="false">IFERROR(IF(AC2318="NÃO","",IF(AM2318&lt;&gt;"",AM2318-W2318,IF(AQ2318&lt;&gt;"",AQ2318-W2318,IF(AW2318&lt;&gt;"",AW2318-W2318,"")))),"")</f>
        <v/>
      </c>
      <c r="AY2318" s="46" t="str">
        <f aca="false">IFERROR(IF(ISNA(VLOOKUP(R2318,Dados!$X$2:$Y$5,2,0)),VLOOKUP(D2318,Dados!$X$7:$Y$33,2,0),VLOOKUP(R2318,Dados!$X$2:$Y$5,2,0)),"")</f>
        <v/>
      </c>
      <c r="AZ2318" s="52" t="str">
        <f aca="false">IF(C2318="","",IF(AND(Y2318="CONSUMO",AC2318="NÃO")*OR(AG2318="-",AG2318="BIT"),IF(E2318&lt;&gt;"",(AI2318-(P2318+L2318-N2318+Q2318)*AY2318)/0.83),""))</f>
        <v/>
      </c>
      <c r="BA2318" s="51" t="str">
        <f aca="false">IF(AZ2318="","",AZ2318*0.17-((P2318+L2318-N2318+Q2318)*AY2318))</f>
        <v/>
      </c>
      <c r="BB2318" s="51" t="str">
        <f aca="false">IF(AND(Y2318="CONSUMO",AG2318="ANEXO I",AY2318&gt;4%),(AI2318-(P2318+L2318-N2318+Q2318)*0.0514)/0.83*(0.5177)*(0.17)-AI2318*0.0514,IF(AND(Y2318="CONSUMO",AG2318="ANEXO II",AY2318&gt;4%),(AI2318-(P2318+L2318-N2318+Q2318)*0.041)/0.83*(0.3295)*(0.17)-AI2318*0.041,IF(AND(Y2318="CONSUMO",AG2318="ANEXO I",AY2318=4%),(AI2318-(P2318+L2318-N2318+Q2318)*0.04)/0.83*(0.5177)*(0.17)-AI2318*0.04,IF(AND(Y2318="CONSUMO",AG2318="ANEXO II",AY2318=4%),(AI2318-(P2318+L2318-N2318+Q2318)*0.04)/0.83*(0.3295)*(0.17)-AI2318*0.04,""))))</f>
        <v/>
      </c>
      <c r="BC2318" s="51" t="str">
        <f aca="false">IF(C2318="","",IF(AND(Y2318="CONSUMO",AC2318="SIM")*OR(AG2318="-",AG2318="BIT"),IF(E2318&lt;&gt;"",(AI2318-(P2318+L2318-N2318+Q2318)*AY2318)/0.83),""))</f>
        <v/>
      </c>
      <c r="BD2318" s="51" t="str">
        <f aca="false">IF(BC2318="","",BC2318*0.17)</f>
        <v/>
      </c>
      <c r="BE2318" s="51" t="str">
        <f aca="false">IF(I2318=6908,0,IF(BC2318="","",BD2318-((P2318+L2318-N2318+Q2318)*AY2318)))</f>
        <v/>
      </c>
      <c r="BF2318" s="53" t="str">
        <f aca="false">IF(B2318="","",IF(OR(B2318="",E2318="Regime Normal"),0,(AI2318-Q2318)*VLOOKUP(R2318,Dados!$X$98:$Y$108,2,0)))</f>
        <v/>
      </c>
      <c r="BG2318" s="54" t="str">
        <f aca="false">IFERROR(VLOOKUP(I2318,Dados!$AC$27:$AD$43,2,0),IF(B2318="","",IF(D2318&lt;&gt;"MT",IF(AND(AC2318="SIM",Y2318="Revenda"),"2403",IF(AND(AC2318="SIM",Y2318="Consumo"),"2407",IF(AND(AC2318="NÃO",Y2318="Revenda"),"2102",IF(AND(AC2318="NÃO",Y2318="Consumo"),"2556",)))),REPLACE(I2318,1,1,1))))</f>
        <v/>
      </c>
    </row>
    <row r="2319" customFormat="false" ht="12.8" hidden="false" customHeight="true" outlineLevel="0" collapsed="false">
      <c r="Y2319" s="45"/>
      <c r="Z2319" s="46" t="str">
        <f aca="false">IF(B2319="","",(IFERROR(VLOOKUP(H2319,Dados!A$3:B$15000,2,0),"Não Encontrado")))</f>
        <v/>
      </c>
      <c r="AA2319" s="46" t="str">
        <f aca="false">IF(B2319="","",(IFERROR(VLOOKUP(G2319,Dados!C$3:E$15000,3,0),"Não Encontrado")))</f>
        <v/>
      </c>
      <c r="AB2319" s="46" t="str">
        <f aca="false">IFERROR(IF(Z2319&lt;&gt;"Não Encontrado",Z2319,IF(AA2319&lt;&gt;"Não Encontrado",AA2319,"")),"")</f>
        <v/>
      </c>
      <c r="AC2319" s="45" t="str">
        <f aca="false">IF(B2319="","",IF(AB2319="","NÃO","SIM"))</f>
        <v/>
      </c>
      <c r="AD2319" s="45" t="str">
        <f aca="false">IFERROR(VLOOKUP(G2319,Dados!$P$3:$R$500,3,0),"")</f>
        <v/>
      </c>
      <c r="AE2319" s="45" t="str">
        <f aca="false">IFERROR(VLOOKUP(G2319,Dados!$K$3:$L$500,2,0),"")</f>
        <v/>
      </c>
      <c r="AF2319" s="45" t="str">
        <f aca="false">IFERROR(VLOOKUP(G2319,Dados!$M$3:$N$500,2,0),"")</f>
        <v/>
      </c>
      <c r="AG2319" s="45" t="str">
        <f aca="false">IF(F2319="","",IF(AND(AD2319="",AE2319="",AF2319=""),"-",IF(AND(AD2319="BIT",AE2319="",AF2319=""),"BIT",IF(AND(AE2319="ANEXO I",AD2319="",AF2319=""),"ANEXO I",IF(AND(AF2319="ANEXO II",AD2319="",AE2319=""),"ANEXO II","Escolher")))))</f>
        <v/>
      </c>
      <c r="AH2319" s="45" t="str">
        <f aca="false">IF(AG2319&lt;&gt;"Pneus","",IFERROR(VLOOKUP(R2319,Dados!$X$2:$Z$5,3,0)*(AI2319-Q2319),VLOOKUP(D2319,Dados!$X$7:$Z$33,3,0)*(AI2319-Q2319)))</f>
        <v/>
      </c>
      <c r="AI2319" s="47" t="str">
        <f aca="false">IF(B2319="","",P2319+Q2319+O2319+M2319+L2319-N2319)</f>
        <v/>
      </c>
      <c r="AJ2319" s="48" t="str">
        <f aca="false">IFERROR(IF(AND(AC2319="SIM",AG2319="-",Y2319="REVENDA"),(AB2319/1+1)*AI2319,IF(AND(AC2319="SIM",AG2319="Pneus",Y2319="REVENDA"),(AB2319/1+1)*(AI2319-AH2319),"")),"")</f>
        <v/>
      </c>
      <c r="AK2319" s="48" t="str">
        <f aca="false">IF(AJ2319="","",AJ2319*17%)</f>
        <v/>
      </c>
      <c r="AL2319" s="48" t="str">
        <f aca="false">IFERROR(IF(AC2319="NÃO","",IF(AK2319="","",IF(E2319="Simples Nacional",BF2319,IF(T2319=0.12,U2319*0.5833337002,IF(T2319=0,AI2319*0.07,U2319))))),"")</f>
        <v/>
      </c>
      <c r="AM2319" s="47" t="str">
        <f aca="false">IFERROR(IF(AC2319="NÃO","",IF(OR(AG2319="-",AG2319="Pneus"),AK2319-AL2319,"")),"")</f>
        <v/>
      </c>
      <c r="AN2319" s="48" t="str">
        <f aca="false">IF(AND(Y2319="REVENDA",AC2319="SIM",AG2319="BIT"),((AB2319/1+1)*AI2319)*0.4117,"")</f>
        <v/>
      </c>
      <c r="AO2319" s="48" t="str">
        <f aca="false">IF(AN2319="","",AN2319*17%)</f>
        <v/>
      </c>
      <c r="AP2319" s="49" t="str">
        <f aca="false">IF(AN2319="","",IF(T2319=0.12,(U2319*0.4117)*0.4117,IF(T2319=0,(AI2319*0.07)*0.4117,U2319*0.4117)))</f>
        <v/>
      </c>
      <c r="AQ2319" s="47" t="str">
        <f aca="false">IF(AN2319="","",AO2319-AP2319)</f>
        <v/>
      </c>
      <c r="AR2319" s="50" t="str">
        <f aca="false">IFERROR(IF(AND(AC2319="SIM",Y2319="REVENDA",LEFT(AG2319,5)="ANEXO")*OR(AE2319="ANEXO I",AF2319="ANEXO II"),VLOOKUP(H2319,Dados!G:I,2,0),""),"INSERIR MVA")</f>
        <v/>
      </c>
      <c r="AS2319" s="48" t="str">
        <f aca="false">IF(LEFT(AG2319,5)="ANEXO",VLOOKUP(AG2319,Dados!$X$111:$Z$112,2,0)*(AI2319-Q2319),"")</f>
        <v/>
      </c>
      <c r="AT2319" s="48" t="str">
        <f aca="false">IFERROR(IF(AR2319="","",(AI2319*AR2319)+AI2319),"INSERIR MVA")</f>
        <v/>
      </c>
      <c r="AU2319" s="48" t="str">
        <f aca="false">IF(AT2319="","",IF(AY2319=0.04,U2319,AS2319*AY2319))</f>
        <v/>
      </c>
      <c r="AV2319" s="47" t="str">
        <f aca="false">IFERROR(IF(AU2319="","",(VLOOKUP(AG2319,Dados!$X$111:$Z$112,3,0)*AT2319*0.17)),"INSERIR MVA")</f>
        <v/>
      </c>
      <c r="AW2319" s="47" t="str">
        <f aca="false">IFERROR(IF(AR2319="","",AV2319-AU2319),"")</f>
        <v/>
      </c>
      <c r="AX2319" s="51" t="str">
        <f aca="false">IFERROR(IF(AC2319="NÃO","",IF(AM2319&lt;&gt;"",AM2319-W2319,IF(AQ2319&lt;&gt;"",AQ2319-W2319,IF(AW2319&lt;&gt;"",AW2319-W2319,"")))),"")</f>
        <v/>
      </c>
      <c r="AY2319" s="46" t="str">
        <f aca="false">IFERROR(IF(ISNA(VLOOKUP(R2319,Dados!$X$2:$Y$5,2,0)),VLOOKUP(D2319,Dados!$X$7:$Y$33,2,0),VLOOKUP(R2319,Dados!$X$2:$Y$5,2,0)),"")</f>
        <v/>
      </c>
      <c r="AZ2319" s="52" t="str">
        <f aca="false">IF(C2319="","",IF(AND(Y2319="CONSUMO",AC2319="NÃO")*OR(AG2319="-",AG2319="BIT"),IF(E2319&lt;&gt;"",(AI2319-(P2319+L2319-N2319+Q2319)*AY2319)/0.83),""))</f>
        <v/>
      </c>
      <c r="BA2319" s="51" t="str">
        <f aca="false">IF(AZ2319="","",AZ2319*0.17-((P2319+L2319-N2319+Q2319)*AY2319))</f>
        <v/>
      </c>
      <c r="BB2319" s="51" t="str">
        <f aca="false">IF(AND(Y2319="CONSUMO",AG2319="ANEXO I",AY2319&gt;4%),(AI2319-(P2319+L2319-N2319+Q2319)*0.0514)/0.83*(0.5177)*(0.17)-AI2319*0.0514,IF(AND(Y2319="CONSUMO",AG2319="ANEXO II",AY2319&gt;4%),(AI2319-(P2319+L2319-N2319+Q2319)*0.041)/0.83*(0.3295)*(0.17)-AI2319*0.041,IF(AND(Y2319="CONSUMO",AG2319="ANEXO I",AY2319=4%),(AI2319-(P2319+L2319-N2319+Q2319)*0.04)/0.83*(0.5177)*(0.17)-AI2319*0.04,IF(AND(Y2319="CONSUMO",AG2319="ANEXO II",AY2319=4%),(AI2319-(P2319+L2319-N2319+Q2319)*0.04)/0.83*(0.3295)*(0.17)-AI2319*0.04,""))))</f>
        <v/>
      </c>
      <c r="BC2319" s="51" t="str">
        <f aca="false">IF(C2319="","",IF(AND(Y2319="CONSUMO",AC2319="SIM")*OR(AG2319="-",AG2319="BIT"),IF(E2319&lt;&gt;"",(AI2319-(P2319+L2319-N2319+Q2319)*AY2319)/0.83),""))</f>
        <v/>
      </c>
      <c r="BD2319" s="51" t="str">
        <f aca="false">IF(BC2319="","",BC2319*0.17)</f>
        <v/>
      </c>
      <c r="BE2319" s="51" t="str">
        <f aca="false">IF(I2319=6908,0,IF(BC2319="","",BD2319-((P2319+L2319-N2319+Q2319)*AY2319)))</f>
        <v/>
      </c>
      <c r="BF2319" s="53" t="str">
        <f aca="false">IF(B2319="","",IF(OR(B2319="",E2319="Regime Normal"),0,(AI2319-Q2319)*VLOOKUP(R2319,Dados!$X$98:$Y$108,2,0)))</f>
        <v/>
      </c>
      <c r="BG2319" s="54" t="str">
        <f aca="false">IFERROR(VLOOKUP(I2319,Dados!$AC$27:$AD$43,2,0),IF(B2319="","",IF(D2319&lt;&gt;"MT",IF(AND(AC2319="SIM",Y2319="Revenda"),"2403",IF(AND(AC2319="SIM",Y2319="Consumo"),"2407",IF(AND(AC2319="NÃO",Y2319="Revenda"),"2102",IF(AND(AC2319="NÃO",Y2319="Consumo"),"2556",)))),REPLACE(I2319,1,1,1))))</f>
        <v/>
      </c>
    </row>
    <row r="2320" customFormat="false" ht="12.8" hidden="false" customHeight="true" outlineLevel="0" collapsed="false">
      <c r="Y2320" s="45"/>
      <c r="Z2320" s="46" t="str">
        <f aca="false">IF(B2320="","",(IFERROR(VLOOKUP(H2320,Dados!A$3:B$15000,2,0),"Não Encontrado")))</f>
        <v/>
      </c>
      <c r="AA2320" s="46" t="str">
        <f aca="false">IF(B2320="","",(IFERROR(VLOOKUP(G2320,Dados!C$3:E$15000,3,0),"Não Encontrado")))</f>
        <v/>
      </c>
      <c r="AB2320" s="46" t="str">
        <f aca="false">IFERROR(IF(Z2320&lt;&gt;"Não Encontrado",Z2320,IF(AA2320&lt;&gt;"Não Encontrado",AA2320,"")),"")</f>
        <v/>
      </c>
      <c r="AC2320" s="45" t="str">
        <f aca="false">IF(B2320="","",IF(AB2320="","NÃO","SIM"))</f>
        <v/>
      </c>
      <c r="AD2320" s="45" t="str">
        <f aca="false">IFERROR(VLOOKUP(G2320,Dados!$P$3:$R$500,3,0),"")</f>
        <v/>
      </c>
      <c r="AE2320" s="45" t="str">
        <f aca="false">IFERROR(VLOOKUP(G2320,Dados!$K$3:$L$500,2,0),"")</f>
        <v/>
      </c>
      <c r="AF2320" s="45" t="str">
        <f aca="false">IFERROR(VLOOKUP(G2320,Dados!$M$3:$N$500,2,0),"")</f>
        <v/>
      </c>
      <c r="AG2320" s="45" t="str">
        <f aca="false">IF(F2320="","",IF(AND(AD2320="",AE2320="",AF2320=""),"-",IF(AND(AD2320="BIT",AE2320="",AF2320=""),"BIT",IF(AND(AE2320="ANEXO I",AD2320="",AF2320=""),"ANEXO I",IF(AND(AF2320="ANEXO II",AD2320="",AE2320=""),"ANEXO II","Escolher")))))</f>
        <v/>
      </c>
      <c r="AH2320" s="45" t="str">
        <f aca="false">IF(AG2320&lt;&gt;"Pneus","",IFERROR(VLOOKUP(R2320,Dados!$X$2:$Z$5,3,0)*(AI2320-Q2320),VLOOKUP(D2320,Dados!$X$7:$Z$33,3,0)*(AI2320-Q2320)))</f>
        <v/>
      </c>
      <c r="AI2320" s="47" t="str">
        <f aca="false">IF(B2320="","",P2320+Q2320+O2320+M2320+L2320-N2320)</f>
        <v/>
      </c>
      <c r="AJ2320" s="48" t="str">
        <f aca="false">IFERROR(IF(AND(AC2320="SIM",AG2320="-",Y2320="REVENDA"),(AB2320/1+1)*AI2320,IF(AND(AC2320="SIM",AG2320="Pneus",Y2320="REVENDA"),(AB2320/1+1)*(AI2320-AH2320),"")),"")</f>
        <v/>
      </c>
      <c r="AK2320" s="48" t="str">
        <f aca="false">IF(AJ2320="","",AJ2320*17%)</f>
        <v/>
      </c>
      <c r="AL2320" s="48" t="str">
        <f aca="false">IFERROR(IF(AC2320="NÃO","",IF(AK2320="","",IF(E2320="Simples Nacional",BF2320,IF(T2320=0.12,U2320*0.5833337002,IF(T2320=0,AI2320*0.07,U2320))))),"")</f>
        <v/>
      </c>
      <c r="AM2320" s="47" t="str">
        <f aca="false">IFERROR(IF(AC2320="NÃO","",IF(OR(AG2320="-",AG2320="Pneus"),AK2320-AL2320,"")),"")</f>
        <v/>
      </c>
      <c r="AN2320" s="48" t="str">
        <f aca="false">IF(AND(Y2320="REVENDA",AC2320="SIM",AG2320="BIT"),((AB2320/1+1)*AI2320)*0.4117,"")</f>
        <v/>
      </c>
      <c r="AO2320" s="48" t="str">
        <f aca="false">IF(AN2320="","",AN2320*17%)</f>
        <v/>
      </c>
      <c r="AP2320" s="49" t="str">
        <f aca="false">IF(AN2320="","",IF(T2320=0.12,(U2320*0.4117)*0.4117,IF(T2320=0,(AI2320*0.07)*0.4117,U2320*0.4117)))</f>
        <v/>
      </c>
      <c r="AQ2320" s="47" t="str">
        <f aca="false">IF(AN2320="","",AO2320-AP2320)</f>
        <v/>
      </c>
      <c r="AR2320" s="50" t="str">
        <f aca="false">IFERROR(IF(AND(AC2320="SIM",Y2320="REVENDA",LEFT(AG2320,5)="ANEXO")*OR(AE2320="ANEXO I",AF2320="ANEXO II"),VLOOKUP(H2320,Dados!G:I,2,0),""),"INSERIR MVA")</f>
        <v/>
      </c>
      <c r="AS2320" s="48" t="str">
        <f aca="false">IF(LEFT(AG2320,5)="ANEXO",VLOOKUP(AG2320,Dados!$X$111:$Z$112,2,0)*(AI2320-Q2320),"")</f>
        <v/>
      </c>
      <c r="AT2320" s="48" t="str">
        <f aca="false">IFERROR(IF(AR2320="","",(AI2320*AR2320)+AI2320),"INSERIR MVA")</f>
        <v/>
      </c>
      <c r="AU2320" s="48" t="str">
        <f aca="false">IF(AT2320="","",IF(AY2320=0.04,U2320,AS2320*AY2320))</f>
        <v/>
      </c>
      <c r="AV2320" s="47" t="str">
        <f aca="false">IFERROR(IF(AU2320="","",(VLOOKUP(AG2320,Dados!$X$111:$Z$112,3,0)*AT2320*0.17)),"INSERIR MVA")</f>
        <v/>
      </c>
      <c r="AW2320" s="47" t="str">
        <f aca="false">IFERROR(IF(AR2320="","",AV2320-AU2320),"")</f>
        <v/>
      </c>
      <c r="AX2320" s="51" t="str">
        <f aca="false">IFERROR(IF(AC2320="NÃO","",IF(AM2320&lt;&gt;"",AM2320-W2320,IF(AQ2320&lt;&gt;"",AQ2320-W2320,IF(AW2320&lt;&gt;"",AW2320-W2320,"")))),"")</f>
        <v/>
      </c>
      <c r="AY2320" s="46" t="str">
        <f aca="false">IFERROR(IF(ISNA(VLOOKUP(R2320,Dados!$X$2:$Y$5,2,0)),VLOOKUP(D2320,Dados!$X$7:$Y$33,2,0),VLOOKUP(R2320,Dados!$X$2:$Y$5,2,0)),"")</f>
        <v/>
      </c>
      <c r="AZ2320" s="52" t="str">
        <f aca="false">IF(C2320="","",IF(AND(Y2320="CONSUMO",AC2320="NÃO")*OR(AG2320="-",AG2320="BIT"),IF(E2320&lt;&gt;"",(AI2320-(P2320+L2320-N2320+Q2320)*AY2320)/0.83),""))</f>
        <v/>
      </c>
      <c r="BA2320" s="51" t="str">
        <f aca="false">IF(AZ2320="","",AZ2320*0.17-((P2320+L2320-N2320+Q2320)*AY2320))</f>
        <v/>
      </c>
      <c r="BB2320" s="51" t="str">
        <f aca="false">IF(AND(Y2320="CONSUMO",AG2320="ANEXO I",AY2320&gt;4%),(AI2320-(P2320+L2320-N2320+Q2320)*0.0514)/0.83*(0.5177)*(0.17)-AI2320*0.0514,IF(AND(Y2320="CONSUMO",AG2320="ANEXO II",AY2320&gt;4%),(AI2320-(P2320+L2320-N2320+Q2320)*0.041)/0.83*(0.3295)*(0.17)-AI2320*0.041,IF(AND(Y2320="CONSUMO",AG2320="ANEXO I",AY2320=4%),(AI2320-(P2320+L2320-N2320+Q2320)*0.04)/0.83*(0.5177)*(0.17)-AI2320*0.04,IF(AND(Y2320="CONSUMO",AG2320="ANEXO II",AY2320=4%),(AI2320-(P2320+L2320-N2320+Q2320)*0.04)/0.83*(0.3295)*(0.17)-AI2320*0.04,""))))</f>
        <v/>
      </c>
      <c r="BC2320" s="51" t="str">
        <f aca="false">IF(C2320="","",IF(AND(Y2320="CONSUMO",AC2320="SIM")*OR(AG2320="-",AG2320="BIT"),IF(E2320&lt;&gt;"",(AI2320-(P2320+L2320-N2320+Q2320)*AY2320)/0.83),""))</f>
        <v/>
      </c>
      <c r="BD2320" s="51" t="str">
        <f aca="false">IF(BC2320="","",BC2320*0.17)</f>
        <v/>
      </c>
      <c r="BE2320" s="51" t="str">
        <f aca="false">IF(I2320=6908,0,IF(BC2320="","",BD2320-((P2320+L2320-N2320+Q2320)*AY2320)))</f>
        <v/>
      </c>
      <c r="BF2320" s="53" t="str">
        <f aca="false">IF(B2320="","",IF(OR(B2320="",E2320="Regime Normal"),0,(AI2320-Q2320)*VLOOKUP(R2320,Dados!$X$98:$Y$108,2,0)))</f>
        <v/>
      </c>
      <c r="BG2320" s="54" t="str">
        <f aca="false">IFERROR(VLOOKUP(I2320,Dados!$AC$27:$AD$43,2,0),IF(B2320="","",IF(D2320&lt;&gt;"MT",IF(AND(AC2320="SIM",Y2320="Revenda"),"2403",IF(AND(AC2320="SIM",Y2320="Consumo"),"2407",IF(AND(AC2320="NÃO",Y2320="Revenda"),"2102",IF(AND(AC2320="NÃO",Y2320="Consumo"),"2556",)))),REPLACE(I2320,1,1,1))))</f>
        <v/>
      </c>
    </row>
    <row r="2321" customFormat="false" ht="12.8" hidden="false" customHeight="true" outlineLevel="0" collapsed="false">
      <c r="Y2321" s="45"/>
      <c r="Z2321" s="46" t="str">
        <f aca="false">IF(B2321="","",(IFERROR(VLOOKUP(H2321,Dados!A$3:B$15000,2,0),"Não Encontrado")))</f>
        <v/>
      </c>
      <c r="AA2321" s="46" t="str">
        <f aca="false">IF(B2321="","",(IFERROR(VLOOKUP(G2321,Dados!C$3:E$15000,3,0),"Não Encontrado")))</f>
        <v/>
      </c>
      <c r="AB2321" s="46" t="str">
        <f aca="false">IFERROR(IF(Z2321&lt;&gt;"Não Encontrado",Z2321,IF(AA2321&lt;&gt;"Não Encontrado",AA2321,"")),"")</f>
        <v/>
      </c>
      <c r="AC2321" s="45" t="str">
        <f aca="false">IF(B2321="","",IF(AB2321="","NÃO","SIM"))</f>
        <v/>
      </c>
      <c r="AD2321" s="45" t="str">
        <f aca="false">IFERROR(VLOOKUP(G2321,Dados!$P$3:$R$500,3,0),"")</f>
        <v/>
      </c>
      <c r="AE2321" s="45" t="str">
        <f aca="false">IFERROR(VLOOKUP(G2321,Dados!$K$3:$L$500,2,0),"")</f>
        <v/>
      </c>
      <c r="AF2321" s="45" t="str">
        <f aca="false">IFERROR(VLOOKUP(G2321,Dados!$M$3:$N$500,2,0),"")</f>
        <v/>
      </c>
      <c r="AG2321" s="45" t="str">
        <f aca="false">IF(F2321="","",IF(AND(AD2321="",AE2321="",AF2321=""),"-",IF(AND(AD2321="BIT",AE2321="",AF2321=""),"BIT",IF(AND(AE2321="ANEXO I",AD2321="",AF2321=""),"ANEXO I",IF(AND(AF2321="ANEXO II",AD2321="",AE2321=""),"ANEXO II","Escolher")))))</f>
        <v/>
      </c>
      <c r="AH2321" s="45" t="str">
        <f aca="false">IF(AG2321&lt;&gt;"Pneus","",IFERROR(VLOOKUP(R2321,Dados!$X$2:$Z$5,3,0)*(AI2321-Q2321),VLOOKUP(D2321,Dados!$X$7:$Z$33,3,0)*(AI2321-Q2321)))</f>
        <v/>
      </c>
      <c r="AI2321" s="47" t="str">
        <f aca="false">IF(B2321="","",P2321+Q2321+O2321+M2321+L2321-N2321)</f>
        <v/>
      </c>
      <c r="AJ2321" s="48" t="str">
        <f aca="false">IFERROR(IF(AND(AC2321="SIM",AG2321="-",Y2321="REVENDA"),(AB2321/1+1)*AI2321,IF(AND(AC2321="SIM",AG2321="Pneus",Y2321="REVENDA"),(AB2321/1+1)*(AI2321-AH2321),"")),"")</f>
        <v/>
      </c>
      <c r="AK2321" s="48" t="str">
        <f aca="false">IF(AJ2321="","",AJ2321*17%)</f>
        <v/>
      </c>
      <c r="AL2321" s="48" t="str">
        <f aca="false">IFERROR(IF(AC2321="NÃO","",IF(AK2321="","",IF(E2321="Simples Nacional",BF2321,IF(T2321=0.12,U2321*0.5833337002,IF(T2321=0,AI2321*0.07,U2321))))),"")</f>
        <v/>
      </c>
      <c r="AM2321" s="47" t="str">
        <f aca="false">IFERROR(IF(AC2321="NÃO","",IF(OR(AG2321="-",AG2321="Pneus"),AK2321-AL2321,"")),"")</f>
        <v/>
      </c>
      <c r="AN2321" s="48" t="str">
        <f aca="false">IF(AND(Y2321="REVENDA",AC2321="SIM",AG2321="BIT"),((AB2321/1+1)*AI2321)*0.4117,"")</f>
        <v/>
      </c>
      <c r="AO2321" s="48" t="str">
        <f aca="false">IF(AN2321="","",AN2321*17%)</f>
        <v/>
      </c>
      <c r="AP2321" s="49" t="str">
        <f aca="false">IF(AN2321="","",IF(T2321=0.12,(U2321*0.4117)*0.4117,IF(T2321=0,(AI2321*0.07)*0.4117,U2321*0.4117)))</f>
        <v/>
      </c>
      <c r="AQ2321" s="47" t="str">
        <f aca="false">IF(AN2321="","",AO2321-AP2321)</f>
        <v/>
      </c>
      <c r="AR2321" s="50" t="str">
        <f aca="false">IFERROR(IF(AND(AC2321="SIM",Y2321="REVENDA",LEFT(AG2321,5)="ANEXO")*OR(AE2321="ANEXO I",AF2321="ANEXO II"),VLOOKUP(H2321,Dados!G:I,2,0),""),"INSERIR MVA")</f>
        <v/>
      </c>
      <c r="AS2321" s="48" t="str">
        <f aca="false">IF(LEFT(AG2321,5)="ANEXO",VLOOKUP(AG2321,Dados!$X$111:$Z$112,2,0)*(AI2321-Q2321),"")</f>
        <v/>
      </c>
      <c r="AT2321" s="48" t="str">
        <f aca="false">IFERROR(IF(AR2321="","",(AI2321*AR2321)+AI2321),"INSERIR MVA")</f>
        <v/>
      </c>
      <c r="AU2321" s="48" t="str">
        <f aca="false">IF(AT2321="","",IF(AY2321=0.04,U2321,AS2321*AY2321))</f>
        <v/>
      </c>
      <c r="AV2321" s="47" t="str">
        <f aca="false">IFERROR(IF(AU2321="","",(VLOOKUP(AG2321,Dados!$X$111:$Z$112,3,0)*AT2321*0.17)),"INSERIR MVA")</f>
        <v/>
      </c>
      <c r="AW2321" s="47" t="str">
        <f aca="false">IFERROR(IF(AR2321="","",AV2321-AU2321),"")</f>
        <v/>
      </c>
      <c r="AX2321" s="51" t="str">
        <f aca="false">IFERROR(IF(AC2321="NÃO","",IF(AM2321&lt;&gt;"",AM2321-W2321,IF(AQ2321&lt;&gt;"",AQ2321-W2321,IF(AW2321&lt;&gt;"",AW2321-W2321,"")))),"")</f>
        <v/>
      </c>
      <c r="AY2321" s="46" t="str">
        <f aca="false">IFERROR(IF(ISNA(VLOOKUP(R2321,Dados!$X$2:$Y$5,2,0)),VLOOKUP(D2321,Dados!$X$7:$Y$33,2,0),VLOOKUP(R2321,Dados!$X$2:$Y$5,2,0)),"")</f>
        <v/>
      </c>
      <c r="AZ2321" s="52" t="str">
        <f aca="false">IF(C2321="","",IF(AND(Y2321="CONSUMO",AC2321="NÃO")*OR(AG2321="-",AG2321="BIT"),IF(E2321&lt;&gt;"",(AI2321-(P2321+L2321-N2321+Q2321)*AY2321)/0.83),""))</f>
        <v/>
      </c>
      <c r="BA2321" s="51" t="str">
        <f aca="false">IF(AZ2321="","",AZ2321*0.17-((P2321+L2321-N2321+Q2321)*AY2321))</f>
        <v/>
      </c>
      <c r="BB2321" s="51" t="str">
        <f aca="false">IF(AND(Y2321="CONSUMO",AG2321="ANEXO I",AY2321&gt;4%),(AI2321-(P2321+L2321-N2321+Q2321)*0.0514)/0.83*(0.5177)*(0.17)-AI2321*0.0514,IF(AND(Y2321="CONSUMO",AG2321="ANEXO II",AY2321&gt;4%),(AI2321-(P2321+L2321-N2321+Q2321)*0.041)/0.83*(0.3295)*(0.17)-AI2321*0.041,IF(AND(Y2321="CONSUMO",AG2321="ANEXO I",AY2321=4%),(AI2321-(P2321+L2321-N2321+Q2321)*0.04)/0.83*(0.5177)*(0.17)-AI2321*0.04,IF(AND(Y2321="CONSUMO",AG2321="ANEXO II",AY2321=4%),(AI2321-(P2321+L2321-N2321+Q2321)*0.04)/0.83*(0.3295)*(0.17)-AI2321*0.04,""))))</f>
        <v/>
      </c>
      <c r="BC2321" s="51" t="str">
        <f aca="false">IF(C2321="","",IF(AND(Y2321="CONSUMO",AC2321="SIM")*OR(AG2321="-",AG2321="BIT"),IF(E2321&lt;&gt;"",(AI2321-(P2321+L2321-N2321+Q2321)*AY2321)/0.83),""))</f>
        <v/>
      </c>
      <c r="BD2321" s="51" t="str">
        <f aca="false">IF(BC2321="","",BC2321*0.17)</f>
        <v/>
      </c>
      <c r="BE2321" s="51" t="str">
        <f aca="false">IF(I2321=6908,0,IF(BC2321="","",BD2321-((P2321+L2321-N2321+Q2321)*AY2321)))</f>
        <v/>
      </c>
      <c r="BF2321" s="53" t="str">
        <f aca="false">IF(B2321="","",IF(OR(B2321="",E2321="Regime Normal"),0,(AI2321-Q2321)*VLOOKUP(R2321,Dados!$X$98:$Y$108,2,0)))</f>
        <v/>
      </c>
      <c r="BG2321" s="54" t="str">
        <f aca="false">IFERROR(VLOOKUP(I2321,Dados!$AC$27:$AD$43,2,0),IF(B2321="","",IF(D2321&lt;&gt;"MT",IF(AND(AC2321="SIM",Y2321="Revenda"),"2403",IF(AND(AC2321="SIM",Y2321="Consumo"),"2407",IF(AND(AC2321="NÃO",Y2321="Revenda"),"2102",IF(AND(AC2321="NÃO",Y2321="Consumo"),"2556",)))),REPLACE(I2321,1,1,1))))</f>
        <v/>
      </c>
    </row>
    <row r="2322" customFormat="false" ht="12.8" hidden="false" customHeight="true" outlineLevel="0" collapsed="false">
      <c r="Y2322" s="45"/>
      <c r="Z2322" s="46" t="str">
        <f aca="false">IF(B2322="","",(IFERROR(VLOOKUP(H2322,Dados!A$3:B$15000,2,0),"Não Encontrado")))</f>
        <v/>
      </c>
      <c r="AA2322" s="46" t="str">
        <f aca="false">IF(B2322="","",(IFERROR(VLOOKUP(G2322,Dados!C$3:E$15000,3,0),"Não Encontrado")))</f>
        <v/>
      </c>
      <c r="AB2322" s="46" t="str">
        <f aca="false">IFERROR(IF(Z2322&lt;&gt;"Não Encontrado",Z2322,IF(AA2322&lt;&gt;"Não Encontrado",AA2322,"")),"")</f>
        <v/>
      </c>
      <c r="AC2322" s="45" t="str">
        <f aca="false">IF(B2322="","",IF(AB2322="","NÃO","SIM"))</f>
        <v/>
      </c>
      <c r="AD2322" s="45" t="str">
        <f aca="false">IFERROR(VLOOKUP(G2322,Dados!$P$3:$R$500,3,0),"")</f>
        <v/>
      </c>
      <c r="AE2322" s="45" t="str">
        <f aca="false">IFERROR(VLOOKUP(G2322,Dados!$K$3:$L$500,2,0),"")</f>
        <v/>
      </c>
      <c r="AF2322" s="45" t="str">
        <f aca="false">IFERROR(VLOOKUP(G2322,Dados!$M$3:$N$500,2,0),"")</f>
        <v/>
      </c>
      <c r="AG2322" s="45" t="str">
        <f aca="false">IF(F2322="","",IF(AND(AD2322="",AE2322="",AF2322=""),"-",IF(AND(AD2322="BIT",AE2322="",AF2322=""),"BIT",IF(AND(AE2322="ANEXO I",AD2322="",AF2322=""),"ANEXO I",IF(AND(AF2322="ANEXO II",AD2322="",AE2322=""),"ANEXO II","Escolher")))))</f>
        <v/>
      </c>
      <c r="AH2322" s="45" t="str">
        <f aca="false">IF(AG2322&lt;&gt;"Pneus","",IFERROR(VLOOKUP(R2322,Dados!$X$2:$Z$5,3,0)*(AI2322-Q2322),VLOOKUP(D2322,Dados!$X$7:$Z$33,3,0)*(AI2322-Q2322)))</f>
        <v/>
      </c>
      <c r="AI2322" s="47" t="str">
        <f aca="false">IF(B2322="","",P2322+Q2322+O2322+M2322+L2322-N2322)</f>
        <v/>
      </c>
      <c r="AJ2322" s="48" t="str">
        <f aca="false">IFERROR(IF(AND(AC2322="SIM",AG2322="-",Y2322="REVENDA"),(AB2322/1+1)*AI2322,IF(AND(AC2322="SIM",AG2322="Pneus",Y2322="REVENDA"),(AB2322/1+1)*(AI2322-AH2322),"")),"")</f>
        <v/>
      </c>
      <c r="AK2322" s="48" t="str">
        <f aca="false">IF(AJ2322="","",AJ2322*17%)</f>
        <v/>
      </c>
      <c r="AL2322" s="48" t="str">
        <f aca="false">IFERROR(IF(AC2322="NÃO","",IF(AK2322="","",IF(E2322="Simples Nacional",BF2322,IF(T2322=0.12,U2322*0.5833337002,IF(T2322=0,AI2322*0.07,U2322))))),"")</f>
        <v/>
      </c>
      <c r="AM2322" s="47" t="str">
        <f aca="false">IFERROR(IF(AC2322="NÃO","",IF(OR(AG2322="-",AG2322="Pneus"),AK2322-AL2322,"")),"")</f>
        <v/>
      </c>
      <c r="AN2322" s="48" t="str">
        <f aca="false">IF(AND(Y2322="REVENDA",AC2322="SIM",AG2322="BIT"),((AB2322/1+1)*AI2322)*0.4117,"")</f>
        <v/>
      </c>
      <c r="AO2322" s="48" t="str">
        <f aca="false">IF(AN2322="","",AN2322*17%)</f>
        <v/>
      </c>
      <c r="AP2322" s="49" t="str">
        <f aca="false">IF(AN2322="","",IF(T2322=0.12,(U2322*0.4117)*0.4117,IF(T2322=0,(AI2322*0.07)*0.4117,U2322*0.4117)))</f>
        <v/>
      </c>
      <c r="AQ2322" s="47" t="str">
        <f aca="false">IF(AN2322="","",AO2322-AP2322)</f>
        <v/>
      </c>
      <c r="AR2322" s="50" t="str">
        <f aca="false">IFERROR(IF(AND(AC2322="SIM",Y2322="REVENDA",LEFT(AG2322,5)="ANEXO")*OR(AE2322="ANEXO I",AF2322="ANEXO II"),VLOOKUP(H2322,Dados!G:I,2,0),""),"INSERIR MVA")</f>
        <v/>
      </c>
      <c r="AS2322" s="48" t="str">
        <f aca="false">IF(LEFT(AG2322,5)="ANEXO",VLOOKUP(AG2322,Dados!$X$111:$Z$112,2,0)*(AI2322-Q2322),"")</f>
        <v/>
      </c>
      <c r="AT2322" s="48" t="str">
        <f aca="false">IFERROR(IF(AR2322="","",(AI2322*AR2322)+AI2322),"INSERIR MVA")</f>
        <v/>
      </c>
      <c r="AU2322" s="48" t="str">
        <f aca="false">IF(AT2322="","",IF(AY2322=0.04,U2322,AS2322*AY2322))</f>
        <v/>
      </c>
      <c r="AV2322" s="47" t="str">
        <f aca="false">IFERROR(IF(AU2322="","",(VLOOKUP(AG2322,Dados!$X$111:$Z$112,3,0)*AT2322*0.17)),"INSERIR MVA")</f>
        <v/>
      </c>
      <c r="AW2322" s="47" t="str">
        <f aca="false">IFERROR(IF(AR2322="","",AV2322-AU2322),"")</f>
        <v/>
      </c>
      <c r="AX2322" s="51" t="str">
        <f aca="false">IFERROR(IF(AC2322="NÃO","",IF(AM2322&lt;&gt;"",AM2322-W2322,IF(AQ2322&lt;&gt;"",AQ2322-W2322,IF(AW2322&lt;&gt;"",AW2322-W2322,"")))),"")</f>
        <v/>
      </c>
      <c r="AY2322" s="46" t="str">
        <f aca="false">IFERROR(IF(ISNA(VLOOKUP(R2322,Dados!$X$2:$Y$5,2,0)),VLOOKUP(D2322,Dados!$X$7:$Y$33,2,0),VLOOKUP(R2322,Dados!$X$2:$Y$5,2,0)),"")</f>
        <v/>
      </c>
      <c r="AZ2322" s="52" t="str">
        <f aca="false">IF(C2322="","",IF(AND(Y2322="CONSUMO",AC2322="NÃO")*OR(AG2322="-",AG2322="BIT"),IF(E2322&lt;&gt;"",(AI2322-(P2322+L2322-N2322+Q2322)*AY2322)/0.83),""))</f>
        <v/>
      </c>
      <c r="BA2322" s="51" t="str">
        <f aca="false">IF(AZ2322="","",AZ2322*0.17-((P2322+L2322-N2322+Q2322)*AY2322))</f>
        <v/>
      </c>
      <c r="BB2322" s="51" t="str">
        <f aca="false">IF(AND(Y2322="CONSUMO",AG2322="ANEXO I",AY2322&gt;4%),(AI2322-(P2322+L2322-N2322+Q2322)*0.0514)/0.83*(0.5177)*(0.17)-AI2322*0.0514,IF(AND(Y2322="CONSUMO",AG2322="ANEXO II",AY2322&gt;4%),(AI2322-(P2322+L2322-N2322+Q2322)*0.041)/0.83*(0.3295)*(0.17)-AI2322*0.041,IF(AND(Y2322="CONSUMO",AG2322="ANEXO I",AY2322=4%),(AI2322-(P2322+L2322-N2322+Q2322)*0.04)/0.83*(0.5177)*(0.17)-AI2322*0.04,IF(AND(Y2322="CONSUMO",AG2322="ANEXO II",AY2322=4%),(AI2322-(P2322+L2322-N2322+Q2322)*0.04)/0.83*(0.3295)*(0.17)-AI2322*0.04,""))))</f>
        <v/>
      </c>
      <c r="BC2322" s="51" t="str">
        <f aca="false">IF(C2322="","",IF(AND(Y2322="CONSUMO",AC2322="SIM")*OR(AG2322="-",AG2322="BIT"),IF(E2322&lt;&gt;"",(AI2322-(P2322+L2322-N2322+Q2322)*AY2322)/0.83),""))</f>
        <v/>
      </c>
      <c r="BD2322" s="51" t="str">
        <f aca="false">IF(BC2322="","",BC2322*0.17)</f>
        <v/>
      </c>
      <c r="BE2322" s="51" t="str">
        <f aca="false">IF(I2322=6908,0,IF(BC2322="","",BD2322-((P2322+L2322-N2322+Q2322)*AY2322)))</f>
        <v/>
      </c>
      <c r="BF2322" s="53" t="str">
        <f aca="false">IF(B2322="","",IF(OR(B2322="",E2322="Regime Normal"),0,(AI2322-Q2322)*VLOOKUP(R2322,Dados!$X$98:$Y$108,2,0)))</f>
        <v/>
      </c>
      <c r="BG2322" s="54" t="str">
        <f aca="false">IFERROR(VLOOKUP(I2322,Dados!$AC$27:$AD$43,2,0),IF(B2322="","",IF(D2322&lt;&gt;"MT",IF(AND(AC2322="SIM",Y2322="Revenda"),"2403",IF(AND(AC2322="SIM",Y2322="Consumo"),"2407",IF(AND(AC2322="NÃO",Y2322="Revenda"),"2102",IF(AND(AC2322="NÃO",Y2322="Consumo"),"2556",)))),REPLACE(I2322,1,1,1))))</f>
        <v/>
      </c>
    </row>
    <row r="2323" customFormat="false" ht="12.8" hidden="false" customHeight="true" outlineLevel="0" collapsed="false">
      <c r="Y2323" s="45"/>
      <c r="Z2323" s="46" t="str">
        <f aca="false">IF(B2323="","",(IFERROR(VLOOKUP(H2323,Dados!A$3:B$15000,2,0),"Não Encontrado")))</f>
        <v/>
      </c>
      <c r="AA2323" s="46" t="str">
        <f aca="false">IF(B2323="","",(IFERROR(VLOOKUP(G2323,Dados!C$3:E$15000,3,0),"Não Encontrado")))</f>
        <v/>
      </c>
      <c r="AB2323" s="46" t="str">
        <f aca="false">IFERROR(IF(Z2323&lt;&gt;"Não Encontrado",Z2323,IF(AA2323&lt;&gt;"Não Encontrado",AA2323,"")),"")</f>
        <v/>
      </c>
      <c r="AC2323" s="45" t="str">
        <f aca="false">IF(B2323="","",IF(AB2323="","NÃO","SIM"))</f>
        <v/>
      </c>
      <c r="AD2323" s="45" t="str">
        <f aca="false">IFERROR(VLOOKUP(G2323,Dados!$P$3:$R$500,3,0),"")</f>
        <v/>
      </c>
      <c r="AE2323" s="45" t="str">
        <f aca="false">IFERROR(VLOOKUP(G2323,Dados!$K$3:$L$500,2,0),"")</f>
        <v/>
      </c>
      <c r="AF2323" s="45" t="str">
        <f aca="false">IFERROR(VLOOKUP(G2323,Dados!$M$3:$N$500,2,0),"")</f>
        <v/>
      </c>
      <c r="AG2323" s="45" t="str">
        <f aca="false">IF(F2323="","",IF(AND(AD2323="",AE2323="",AF2323=""),"-",IF(AND(AD2323="BIT",AE2323="",AF2323=""),"BIT",IF(AND(AE2323="ANEXO I",AD2323="",AF2323=""),"ANEXO I",IF(AND(AF2323="ANEXO II",AD2323="",AE2323=""),"ANEXO II","Escolher")))))</f>
        <v/>
      </c>
      <c r="AH2323" s="45" t="str">
        <f aca="false">IF(AG2323&lt;&gt;"Pneus","",IFERROR(VLOOKUP(R2323,Dados!$X$2:$Z$5,3,0)*(AI2323-Q2323),VLOOKUP(D2323,Dados!$X$7:$Z$33,3,0)*(AI2323-Q2323)))</f>
        <v/>
      </c>
      <c r="AI2323" s="47" t="str">
        <f aca="false">IF(B2323="","",P2323+Q2323+O2323+M2323+L2323-N2323)</f>
        <v/>
      </c>
      <c r="AJ2323" s="48" t="str">
        <f aca="false">IFERROR(IF(AND(AC2323="SIM",AG2323="-",Y2323="REVENDA"),(AB2323/1+1)*AI2323,IF(AND(AC2323="SIM",AG2323="Pneus",Y2323="REVENDA"),(AB2323/1+1)*(AI2323-AH2323),"")),"")</f>
        <v/>
      </c>
      <c r="AK2323" s="48" t="str">
        <f aca="false">IF(AJ2323="","",AJ2323*17%)</f>
        <v/>
      </c>
      <c r="AL2323" s="48" t="str">
        <f aca="false">IFERROR(IF(AC2323="NÃO","",IF(AK2323="","",IF(E2323="Simples Nacional",BF2323,IF(T2323=0.12,U2323*0.5833337002,IF(T2323=0,AI2323*0.07,U2323))))),"")</f>
        <v/>
      </c>
      <c r="AM2323" s="47" t="str">
        <f aca="false">IFERROR(IF(AC2323="NÃO","",IF(OR(AG2323="-",AG2323="Pneus"),AK2323-AL2323,"")),"")</f>
        <v/>
      </c>
      <c r="AN2323" s="48" t="str">
        <f aca="false">IF(AND(Y2323="REVENDA",AC2323="SIM",AG2323="BIT"),((AB2323/1+1)*AI2323)*0.4117,"")</f>
        <v/>
      </c>
      <c r="AO2323" s="48" t="str">
        <f aca="false">IF(AN2323="","",AN2323*17%)</f>
        <v/>
      </c>
      <c r="AP2323" s="49" t="str">
        <f aca="false">IF(AN2323="","",IF(T2323=0.12,(U2323*0.4117)*0.4117,IF(T2323=0,(AI2323*0.07)*0.4117,U2323*0.4117)))</f>
        <v/>
      </c>
      <c r="AQ2323" s="47" t="str">
        <f aca="false">IF(AN2323="","",AO2323-AP2323)</f>
        <v/>
      </c>
      <c r="AR2323" s="50" t="str">
        <f aca="false">IFERROR(IF(AND(AC2323="SIM",Y2323="REVENDA",LEFT(AG2323,5)="ANEXO")*OR(AE2323="ANEXO I",AF2323="ANEXO II"),VLOOKUP(H2323,Dados!G:I,2,0),""),"INSERIR MVA")</f>
        <v/>
      </c>
      <c r="AS2323" s="48" t="str">
        <f aca="false">IF(LEFT(AG2323,5)="ANEXO",VLOOKUP(AG2323,Dados!$X$111:$Z$112,2,0)*(AI2323-Q2323),"")</f>
        <v/>
      </c>
      <c r="AT2323" s="48" t="str">
        <f aca="false">IFERROR(IF(AR2323="","",(AI2323*AR2323)+AI2323),"INSERIR MVA")</f>
        <v/>
      </c>
      <c r="AU2323" s="48" t="str">
        <f aca="false">IF(AT2323="","",IF(AY2323=0.04,U2323,AS2323*AY2323))</f>
        <v/>
      </c>
      <c r="AV2323" s="47" t="str">
        <f aca="false">IFERROR(IF(AU2323="","",(VLOOKUP(AG2323,Dados!$X$111:$Z$112,3,0)*AT2323*0.17)),"INSERIR MVA")</f>
        <v/>
      </c>
      <c r="AW2323" s="47" t="str">
        <f aca="false">IFERROR(IF(AR2323="","",AV2323-AU2323),"")</f>
        <v/>
      </c>
      <c r="AX2323" s="51" t="str">
        <f aca="false">IFERROR(IF(AC2323="NÃO","",IF(AM2323&lt;&gt;"",AM2323-W2323,IF(AQ2323&lt;&gt;"",AQ2323-W2323,IF(AW2323&lt;&gt;"",AW2323-W2323,"")))),"")</f>
        <v/>
      </c>
      <c r="AY2323" s="46" t="str">
        <f aca="false">IFERROR(IF(ISNA(VLOOKUP(R2323,Dados!$X$2:$Y$5,2,0)),VLOOKUP(D2323,Dados!$X$7:$Y$33,2,0),VLOOKUP(R2323,Dados!$X$2:$Y$5,2,0)),"")</f>
        <v/>
      </c>
      <c r="AZ2323" s="52" t="str">
        <f aca="false">IF(C2323="","",IF(AND(Y2323="CONSUMO",AC2323="NÃO")*OR(AG2323="-",AG2323="BIT"),IF(E2323&lt;&gt;"",(AI2323-(P2323+L2323-N2323+Q2323)*AY2323)/0.83),""))</f>
        <v/>
      </c>
      <c r="BA2323" s="51" t="str">
        <f aca="false">IF(AZ2323="","",AZ2323*0.17-((P2323+L2323-N2323+Q2323)*AY2323))</f>
        <v/>
      </c>
      <c r="BB2323" s="51" t="str">
        <f aca="false">IF(AND(Y2323="CONSUMO",AG2323="ANEXO I",AY2323&gt;4%),(AI2323-(P2323+L2323-N2323+Q2323)*0.0514)/0.83*(0.5177)*(0.17)-AI2323*0.0514,IF(AND(Y2323="CONSUMO",AG2323="ANEXO II",AY2323&gt;4%),(AI2323-(P2323+L2323-N2323+Q2323)*0.041)/0.83*(0.3295)*(0.17)-AI2323*0.041,IF(AND(Y2323="CONSUMO",AG2323="ANEXO I",AY2323=4%),(AI2323-(P2323+L2323-N2323+Q2323)*0.04)/0.83*(0.5177)*(0.17)-AI2323*0.04,IF(AND(Y2323="CONSUMO",AG2323="ANEXO II",AY2323=4%),(AI2323-(P2323+L2323-N2323+Q2323)*0.04)/0.83*(0.3295)*(0.17)-AI2323*0.04,""))))</f>
        <v/>
      </c>
      <c r="BC2323" s="51" t="str">
        <f aca="false">IF(C2323="","",IF(AND(Y2323="CONSUMO",AC2323="SIM")*OR(AG2323="-",AG2323="BIT"),IF(E2323&lt;&gt;"",(AI2323-(P2323+L2323-N2323+Q2323)*AY2323)/0.83),""))</f>
        <v/>
      </c>
      <c r="BD2323" s="51" t="str">
        <f aca="false">IF(BC2323="","",BC2323*0.17)</f>
        <v/>
      </c>
      <c r="BE2323" s="51" t="str">
        <f aca="false">IF(I2323=6908,0,IF(BC2323="","",BD2323-((P2323+L2323-N2323+Q2323)*AY2323)))</f>
        <v/>
      </c>
      <c r="BF2323" s="53" t="str">
        <f aca="false">IF(B2323="","",IF(OR(B2323="",E2323="Regime Normal"),0,(AI2323-Q2323)*VLOOKUP(R2323,Dados!$X$98:$Y$108,2,0)))</f>
        <v/>
      </c>
      <c r="BG2323" s="54" t="str">
        <f aca="false">IFERROR(VLOOKUP(I2323,Dados!$AC$27:$AD$43,2,0),IF(B2323="","",IF(D2323&lt;&gt;"MT",IF(AND(AC2323="SIM",Y2323="Revenda"),"2403",IF(AND(AC2323="SIM",Y2323="Consumo"),"2407",IF(AND(AC2323="NÃO",Y2323="Revenda"),"2102",IF(AND(AC2323="NÃO",Y2323="Consumo"),"2556",)))),REPLACE(I2323,1,1,1))))</f>
        <v/>
      </c>
    </row>
    <row r="2324" customFormat="false" ht="12.8" hidden="false" customHeight="true" outlineLevel="0" collapsed="false">
      <c r="Y2324" s="45"/>
      <c r="Z2324" s="46" t="str">
        <f aca="false">IF(B2324="","",(IFERROR(VLOOKUP(H2324,Dados!A$3:B$15000,2,0),"Não Encontrado")))</f>
        <v/>
      </c>
      <c r="AA2324" s="46" t="str">
        <f aca="false">IF(B2324="","",(IFERROR(VLOOKUP(G2324,Dados!C$3:E$15000,3,0),"Não Encontrado")))</f>
        <v/>
      </c>
      <c r="AB2324" s="46" t="str">
        <f aca="false">IFERROR(IF(Z2324&lt;&gt;"Não Encontrado",Z2324,IF(AA2324&lt;&gt;"Não Encontrado",AA2324,"")),"")</f>
        <v/>
      </c>
      <c r="AC2324" s="45" t="str">
        <f aca="false">IF(B2324="","",IF(AB2324="","NÃO","SIM"))</f>
        <v/>
      </c>
      <c r="AD2324" s="45" t="str">
        <f aca="false">IFERROR(VLOOKUP(G2324,Dados!$P$3:$R$500,3,0),"")</f>
        <v/>
      </c>
      <c r="AE2324" s="45" t="str">
        <f aca="false">IFERROR(VLOOKUP(G2324,Dados!$K$3:$L$500,2,0),"")</f>
        <v/>
      </c>
      <c r="AF2324" s="45" t="str">
        <f aca="false">IFERROR(VLOOKUP(G2324,Dados!$M$3:$N$500,2,0),"")</f>
        <v/>
      </c>
      <c r="AG2324" s="45" t="str">
        <f aca="false">IF(F2324="","",IF(AND(AD2324="",AE2324="",AF2324=""),"-",IF(AND(AD2324="BIT",AE2324="",AF2324=""),"BIT",IF(AND(AE2324="ANEXO I",AD2324="",AF2324=""),"ANEXO I",IF(AND(AF2324="ANEXO II",AD2324="",AE2324=""),"ANEXO II","Escolher")))))</f>
        <v/>
      </c>
      <c r="AH2324" s="45" t="str">
        <f aca="false">IF(AG2324&lt;&gt;"Pneus","",IFERROR(VLOOKUP(R2324,Dados!$X$2:$Z$5,3,0)*(AI2324-Q2324),VLOOKUP(D2324,Dados!$X$7:$Z$33,3,0)*(AI2324-Q2324)))</f>
        <v/>
      </c>
      <c r="AI2324" s="47" t="str">
        <f aca="false">IF(B2324="","",P2324+Q2324+O2324+M2324+L2324-N2324)</f>
        <v/>
      </c>
      <c r="AJ2324" s="48" t="str">
        <f aca="false">IFERROR(IF(AND(AC2324="SIM",AG2324="-",Y2324="REVENDA"),(AB2324/1+1)*AI2324,IF(AND(AC2324="SIM",AG2324="Pneus",Y2324="REVENDA"),(AB2324/1+1)*(AI2324-AH2324),"")),"")</f>
        <v/>
      </c>
      <c r="AK2324" s="48" t="str">
        <f aca="false">IF(AJ2324="","",AJ2324*17%)</f>
        <v/>
      </c>
      <c r="AL2324" s="48" t="str">
        <f aca="false">IFERROR(IF(AC2324="NÃO","",IF(AK2324="","",IF(E2324="Simples Nacional",BF2324,IF(T2324=0.12,U2324*0.5833337002,IF(T2324=0,AI2324*0.07,U2324))))),"")</f>
        <v/>
      </c>
      <c r="AM2324" s="47" t="str">
        <f aca="false">IFERROR(IF(AC2324="NÃO","",IF(OR(AG2324="-",AG2324="Pneus"),AK2324-AL2324,"")),"")</f>
        <v/>
      </c>
      <c r="AN2324" s="48" t="str">
        <f aca="false">IF(AND(Y2324="REVENDA",AC2324="SIM",AG2324="BIT"),((AB2324/1+1)*AI2324)*0.4117,"")</f>
        <v/>
      </c>
      <c r="AO2324" s="48" t="str">
        <f aca="false">IF(AN2324="","",AN2324*17%)</f>
        <v/>
      </c>
      <c r="AP2324" s="49" t="str">
        <f aca="false">IF(AN2324="","",IF(T2324=0.12,(U2324*0.4117)*0.4117,IF(T2324=0,(AI2324*0.07)*0.4117,U2324*0.4117)))</f>
        <v/>
      </c>
      <c r="AQ2324" s="47" t="str">
        <f aca="false">IF(AN2324="","",AO2324-AP2324)</f>
        <v/>
      </c>
      <c r="AR2324" s="50" t="str">
        <f aca="false">IFERROR(IF(AND(AC2324="SIM",Y2324="REVENDA",LEFT(AG2324,5)="ANEXO")*OR(AE2324="ANEXO I",AF2324="ANEXO II"),VLOOKUP(H2324,Dados!G:I,2,0),""),"INSERIR MVA")</f>
        <v/>
      </c>
      <c r="AS2324" s="48" t="str">
        <f aca="false">IF(LEFT(AG2324,5)="ANEXO",VLOOKUP(AG2324,Dados!$X$111:$Z$112,2,0)*(AI2324-Q2324),"")</f>
        <v/>
      </c>
      <c r="AT2324" s="48" t="str">
        <f aca="false">IFERROR(IF(AR2324="","",(AI2324*AR2324)+AI2324),"INSERIR MVA")</f>
        <v/>
      </c>
      <c r="AU2324" s="48" t="str">
        <f aca="false">IF(AT2324="","",IF(AY2324=0.04,U2324,AS2324*AY2324))</f>
        <v/>
      </c>
      <c r="AV2324" s="47" t="str">
        <f aca="false">IFERROR(IF(AU2324="","",(VLOOKUP(AG2324,Dados!$X$111:$Z$112,3,0)*AT2324*0.17)),"INSERIR MVA")</f>
        <v/>
      </c>
      <c r="AW2324" s="47" t="str">
        <f aca="false">IFERROR(IF(AR2324="","",AV2324-AU2324),"")</f>
        <v/>
      </c>
      <c r="AX2324" s="51" t="str">
        <f aca="false">IFERROR(IF(AC2324="NÃO","",IF(AM2324&lt;&gt;"",AM2324-W2324,IF(AQ2324&lt;&gt;"",AQ2324-W2324,IF(AW2324&lt;&gt;"",AW2324-W2324,"")))),"")</f>
        <v/>
      </c>
      <c r="AY2324" s="46" t="str">
        <f aca="false">IFERROR(IF(ISNA(VLOOKUP(R2324,Dados!$X$2:$Y$5,2,0)),VLOOKUP(D2324,Dados!$X$7:$Y$33,2,0),VLOOKUP(R2324,Dados!$X$2:$Y$5,2,0)),"")</f>
        <v/>
      </c>
      <c r="AZ2324" s="52" t="str">
        <f aca="false">IF(C2324="","",IF(AND(Y2324="CONSUMO",AC2324="NÃO")*OR(AG2324="-",AG2324="BIT"),IF(E2324&lt;&gt;"",(AI2324-(P2324+L2324-N2324+Q2324)*AY2324)/0.83),""))</f>
        <v/>
      </c>
      <c r="BA2324" s="51" t="str">
        <f aca="false">IF(AZ2324="","",AZ2324*0.17-((P2324+L2324-N2324+Q2324)*AY2324))</f>
        <v/>
      </c>
      <c r="BB2324" s="51" t="str">
        <f aca="false">IF(AND(Y2324="CONSUMO",AG2324="ANEXO I",AY2324&gt;4%),(AI2324-(P2324+L2324-N2324+Q2324)*0.0514)/0.83*(0.5177)*(0.17)-AI2324*0.0514,IF(AND(Y2324="CONSUMO",AG2324="ANEXO II",AY2324&gt;4%),(AI2324-(P2324+L2324-N2324+Q2324)*0.041)/0.83*(0.3295)*(0.17)-AI2324*0.041,IF(AND(Y2324="CONSUMO",AG2324="ANEXO I",AY2324=4%),(AI2324-(P2324+L2324-N2324+Q2324)*0.04)/0.83*(0.5177)*(0.17)-AI2324*0.04,IF(AND(Y2324="CONSUMO",AG2324="ANEXO II",AY2324=4%),(AI2324-(P2324+L2324-N2324+Q2324)*0.04)/0.83*(0.3295)*(0.17)-AI2324*0.04,""))))</f>
        <v/>
      </c>
      <c r="BC2324" s="51" t="str">
        <f aca="false">IF(C2324="","",IF(AND(Y2324="CONSUMO",AC2324="SIM")*OR(AG2324="-",AG2324="BIT"),IF(E2324&lt;&gt;"",(AI2324-(P2324+L2324-N2324+Q2324)*AY2324)/0.83),""))</f>
        <v/>
      </c>
      <c r="BD2324" s="51" t="str">
        <f aca="false">IF(BC2324="","",BC2324*0.17)</f>
        <v/>
      </c>
      <c r="BE2324" s="51" t="str">
        <f aca="false">IF(I2324=6908,0,IF(BC2324="","",BD2324-((P2324+L2324-N2324+Q2324)*AY2324)))</f>
        <v/>
      </c>
      <c r="BF2324" s="53" t="str">
        <f aca="false">IF(B2324="","",IF(OR(B2324="",E2324="Regime Normal"),0,(AI2324-Q2324)*VLOOKUP(R2324,Dados!$X$98:$Y$108,2,0)))</f>
        <v/>
      </c>
      <c r="BG2324" s="54" t="str">
        <f aca="false">IFERROR(VLOOKUP(I2324,Dados!$AC$27:$AD$43,2,0),IF(B2324="","",IF(D2324&lt;&gt;"MT",IF(AND(AC2324="SIM",Y2324="Revenda"),"2403",IF(AND(AC2324="SIM",Y2324="Consumo"),"2407",IF(AND(AC2324="NÃO",Y2324="Revenda"),"2102",IF(AND(AC2324="NÃO",Y2324="Consumo"),"2556",)))),REPLACE(I2324,1,1,1))))</f>
        <v/>
      </c>
    </row>
    <row r="2325" customFormat="false" ht="12.8" hidden="false" customHeight="true" outlineLevel="0" collapsed="false">
      <c r="Y2325" s="45"/>
      <c r="Z2325" s="46" t="str">
        <f aca="false">IF(B2325="","",(IFERROR(VLOOKUP(H2325,Dados!A$3:B$15000,2,0),"Não Encontrado")))</f>
        <v/>
      </c>
      <c r="AA2325" s="46" t="str">
        <f aca="false">IF(B2325="","",(IFERROR(VLOOKUP(G2325,Dados!C$3:E$15000,3,0),"Não Encontrado")))</f>
        <v/>
      </c>
      <c r="AB2325" s="46" t="str">
        <f aca="false">IFERROR(IF(Z2325&lt;&gt;"Não Encontrado",Z2325,IF(AA2325&lt;&gt;"Não Encontrado",AA2325,"")),"")</f>
        <v/>
      </c>
      <c r="AC2325" s="45" t="str">
        <f aca="false">IF(B2325="","",IF(AB2325="","NÃO","SIM"))</f>
        <v/>
      </c>
      <c r="AD2325" s="45" t="str">
        <f aca="false">IFERROR(VLOOKUP(G2325,Dados!$P$3:$R$500,3,0),"")</f>
        <v/>
      </c>
      <c r="AE2325" s="45" t="str">
        <f aca="false">IFERROR(VLOOKUP(G2325,Dados!$K$3:$L$500,2,0),"")</f>
        <v/>
      </c>
      <c r="AF2325" s="45" t="str">
        <f aca="false">IFERROR(VLOOKUP(G2325,Dados!$M$3:$N$500,2,0),"")</f>
        <v/>
      </c>
      <c r="AG2325" s="45" t="str">
        <f aca="false">IF(F2325="","",IF(AND(AD2325="",AE2325="",AF2325=""),"-",IF(AND(AD2325="BIT",AE2325="",AF2325=""),"BIT",IF(AND(AE2325="ANEXO I",AD2325="",AF2325=""),"ANEXO I",IF(AND(AF2325="ANEXO II",AD2325="",AE2325=""),"ANEXO II","Escolher")))))</f>
        <v/>
      </c>
      <c r="AH2325" s="45" t="str">
        <f aca="false">IF(AG2325&lt;&gt;"Pneus","",IFERROR(VLOOKUP(R2325,Dados!$X$2:$Z$5,3,0)*(AI2325-Q2325),VLOOKUP(D2325,Dados!$X$7:$Z$33,3,0)*(AI2325-Q2325)))</f>
        <v/>
      </c>
      <c r="AI2325" s="47" t="str">
        <f aca="false">IF(B2325="","",P2325+Q2325+O2325+M2325+L2325-N2325)</f>
        <v/>
      </c>
      <c r="AJ2325" s="48" t="str">
        <f aca="false">IFERROR(IF(AND(AC2325="SIM",AG2325="-",Y2325="REVENDA"),(AB2325/1+1)*AI2325,IF(AND(AC2325="SIM",AG2325="Pneus",Y2325="REVENDA"),(AB2325/1+1)*(AI2325-AH2325),"")),"")</f>
        <v/>
      </c>
      <c r="AK2325" s="48" t="str">
        <f aca="false">IF(AJ2325="","",AJ2325*17%)</f>
        <v/>
      </c>
      <c r="AL2325" s="48" t="str">
        <f aca="false">IFERROR(IF(AC2325="NÃO","",IF(AK2325="","",IF(E2325="Simples Nacional",BF2325,IF(T2325=0.12,U2325*0.5833337002,IF(T2325=0,AI2325*0.07,U2325))))),"")</f>
        <v/>
      </c>
      <c r="AM2325" s="47" t="str">
        <f aca="false">IFERROR(IF(AC2325="NÃO","",IF(OR(AG2325="-",AG2325="Pneus"),AK2325-AL2325,"")),"")</f>
        <v/>
      </c>
      <c r="AN2325" s="48" t="str">
        <f aca="false">IF(AND(Y2325="REVENDA",AC2325="SIM",AG2325="BIT"),((AB2325/1+1)*AI2325)*0.4117,"")</f>
        <v/>
      </c>
      <c r="AO2325" s="48" t="str">
        <f aca="false">IF(AN2325="","",AN2325*17%)</f>
        <v/>
      </c>
      <c r="AP2325" s="49" t="str">
        <f aca="false">IF(AN2325="","",IF(T2325=0.12,(U2325*0.4117)*0.4117,IF(T2325=0,(AI2325*0.07)*0.4117,U2325*0.4117)))</f>
        <v/>
      </c>
      <c r="AQ2325" s="47" t="str">
        <f aca="false">IF(AN2325="","",AO2325-AP2325)</f>
        <v/>
      </c>
      <c r="AR2325" s="50" t="str">
        <f aca="false">IFERROR(IF(AND(AC2325="SIM",Y2325="REVENDA",LEFT(AG2325,5)="ANEXO")*OR(AE2325="ANEXO I",AF2325="ANEXO II"),VLOOKUP(H2325,Dados!G:I,2,0),""),"INSERIR MVA")</f>
        <v/>
      </c>
      <c r="AS2325" s="48" t="str">
        <f aca="false">IF(LEFT(AG2325,5)="ANEXO",VLOOKUP(AG2325,Dados!$X$111:$Z$112,2,0)*(AI2325-Q2325),"")</f>
        <v/>
      </c>
      <c r="AT2325" s="48" t="str">
        <f aca="false">IFERROR(IF(AR2325="","",(AI2325*AR2325)+AI2325),"INSERIR MVA")</f>
        <v/>
      </c>
      <c r="AU2325" s="48" t="str">
        <f aca="false">IF(AT2325="","",IF(AY2325=0.04,U2325,AS2325*AY2325))</f>
        <v/>
      </c>
      <c r="AV2325" s="47" t="str">
        <f aca="false">IFERROR(IF(AU2325="","",(VLOOKUP(AG2325,Dados!$X$111:$Z$112,3,0)*AT2325*0.17)),"INSERIR MVA")</f>
        <v/>
      </c>
      <c r="AW2325" s="47" t="str">
        <f aca="false">IFERROR(IF(AR2325="","",AV2325-AU2325),"")</f>
        <v/>
      </c>
      <c r="AX2325" s="51" t="str">
        <f aca="false">IFERROR(IF(AC2325="NÃO","",IF(AM2325&lt;&gt;"",AM2325-W2325,IF(AQ2325&lt;&gt;"",AQ2325-W2325,IF(AW2325&lt;&gt;"",AW2325-W2325,"")))),"")</f>
        <v/>
      </c>
      <c r="AY2325" s="46" t="str">
        <f aca="false">IFERROR(IF(ISNA(VLOOKUP(R2325,Dados!$X$2:$Y$5,2,0)),VLOOKUP(D2325,Dados!$X$7:$Y$33,2,0),VLOOKUP(R2325,Dados!$X$2:$Y$5,2,0)),"")</f>
        <v/>
      </c>
      <c r="AZ2325" s="52" t="str">
        <f aca="false">IF(C2325="","",IF(AND(Y2325="CONSUMO",AC2325="NÃO")*OR(AG2325="-",AG2325="BIT"),IF(E2325&lt;&gt;"",(AI2325-(P2325+L2325-N2325+Q2325)*AY2325)/0.83),""))</f>
        <v/>
      </c>
      <c r="BA2325" s="51" t="str">
        <f aca="false">IF(AZ2325="","",AZ2325*0.17-((P2325+L2325-N2325+Q2325)*AY2325))</f>
        <v/>
      </c>
      <c r="BB2325" s="51" t="str">
        <f aca="false">IF(AND(Y2325="CONSUMO",AG2325="ANEXO I",AY2325&gt;4%),(AI2325-(P2325+L2325-N2325+Q2325)*0.0514)/0.83*(0.5177)*(0.17)-AI2325*0.0514,IF(AND(Y2325="CONSUMO",AG2325="ANEXO II",AY2325&gt;4%),(AI2325-(P2325+L2325-N2325+Q2325)*0.041)/0.83*(0.3295)*(0.17)-AI2325*0.041,IF(AND(Y2325="CONSUMO",AG2325="ANEXO I",AY2325=4%),(AI2325-(P2325+L2325-N2325+Q2325)*0.04)/0.83*(0.5177)*(0.17)-AI2325*0.04,IF(AND(Y2325="CONSUMO",AG2325="ANEXO II",AY2325=4%),(AI2325-(P2325+L2325-N2325+Q2325)*0.04)/0.83*(0.3295)*(0.17)-AI2325*0.04,""))))</f>
        <v/>
      </c>
      <c r="BC2325" s="51" t="str">
        <f aca="false">IF(C2325="","",IF(AND(Y2325="CONSUMO",AC2325="SIM")*OR(AG2325="-",AG2325="BIT"),IF(E2325&lt;&gt;"",(AI2325-(P2325+L2325-N2325+Q2325)*AY2325)/0.83),""))</f>
        <v/>
      </c>
      <c r="BD2325" s="51" t="str">
        <f aca="false">IF(BC2325="","",BC2325*0.17)</f>
        <v/>
      </c>
      <c r="BE2325" s="51" t="str">
        <f aca="false">IF(I2325=6908,0,IF(BC2325="","",BD2325-((P2325+L2325-N2325+Q2325)*AY2325)))</f>
        <v/>
      </c>
      <c r="BF2325" s="53" t="str">
        <f aca="false">IF(B2325="","",IF(OR(B2325="",E2325="Regime Normal"),0,(AI2325-Q2325)*VLOOKUP(R2325,Dados!$X$98:$Y$108,2,0)))</f>
        <v/>
      </c>
      <c r="BG2325" s="54" t="str">
        <f aca="false">IFERROR(VLOOKUP(I2325,Dados!$AC$27:$AD$43,2,0),IF(B2325="","",IF(D2325&lt;&gt;"MT",IF(AND(AC2325="SIM",Y2325="Revenda"),"2403",IF(AND(AC2325="SIM",Y2325="Consumo"),"2407",IF(AND(AC2325="NÃO",Y2325="Revenda"),"2102",IF(AND(AC2325="NÃO",Y2325="Consumo"),"2556",)))),REPLACE(I2325,1,1,1))))</f>
        <v/>
      </c>
    </row>
    <row r="2326" customFormat="false" ht="12.8" hidden="false" customHeight="true" outlineLevel="0" collapsed="false">
      <c r="Y2326" s="45"/>
      <c r="Z2326" s="46" t="str">
        <f aca="false">IF(B2326="","",(IFERROR(VLOOKUP(H2326,Dados!A$3:B$15000,2,0),"Não Encontrado")))</f>
        <v/>
      </c>
      <c r="AA2326" s="46" t="str">
        <f aca="false">IF(B2326="","",(IFERROR(VLOOKUP(G2326,Dados!C$3:E$15000,3,0),"Não Encontrado")))</f>
        <v/>
      </c>
      <c r="AB2326" s="46" t="str">
        <f aca="false">IFERROR(IF(Z2326&lt;&gt;"Não Encontrado",Z2326,IF(AA2326&lt;&gt;"Não Encontrado",AA2326,"")),"")</f>
        <v/>
      </c>
      <c r="AC2326" s="45" t="str">
        <f aca="false">IF(B2326="","",IF(AB2326="","NÃO","SIM"))</f>
        <v/>
      </c>
      <c r="AD2326" s="45" t="str">
        <f aca="false">IFERROR(VLOOKUP(G2326,Dados!$P$3:$R$500,3,0),"")</f>
        <v/>
      </c>
      <c r="AE2326" s="45" t="str">
        <f aca="false">IFERROR(VLOOKUP(G2326,Dados!$K$3:$L$500,2,0),"")</f>
        <v/>
      </c>
      <c r="AF2326" s="45" t="str">
        <f aca="false">IFERROR(VLOOKUP(G2326,Dados!$M$3:$N$500,2,0),"")</f>
        <v/>
      </c>
      <c r="AG2326" s="45" t="str">
        <f aca="false">IF(F2326="","",IF(AND(AD2326="",AE2326="",AF2326=""),"-",IF(AND(AD2326="BIT",AE2326="",AF2326=""),"BIT",IF(AND(AE2326="ANEXO I",AD2326="",AF2326=""),"ANEXO I",IF(AND(AF2326="ANEXO II",AD2326="",AE2326=""),"ANEXO II","Escolher")))))</f>
        <v/>
      </c>
      <c r="AH2326" s="45" t="str">
        <f aca="false">IF(AG2326&lt;&gt;"Pneus","",IFERROR(VLOOKUP(R2326,Dados!$X$2:$Z$5,3,0)*(AI2326-Q2326),VLOOKUP(D2326,Dados!$X$7:$Z$33,3,0)*(AI2326-Q2326)))</f>
        <v/>
      </c>
      <c r="AI2326" s="47" t="str">
        <f aca="false">IF(B2326="","",P2326+Q2326+O2326+M2326+L2326-N2326)</f>
        <v/>
      </c>
      <c r="AJ2326" s="48" t="str">
        <f aca="false">IFERROR(IF(AND(AC2326="SIM",AG2326="-",Y2326="REVENDA"),(AB2326/1+1)*AI2326,IF(AND(AC2326="SIM",AG2326="Pneus",Y2326="REVENDA"),(AB2326/1+1)*(AI2326-AH2326),"")),"")</f>
        <v/>
      </c>
      <c r="AK2326" s="48" t="str">
        <f aca="false">IF(AJ2326="","",AJ2326*17%)</f>
        <v/>
      </c>
      <c r="AL2326" s="48" t="str">
        <f aca="false">IFERROR(IF(AC2326="NÃO","",IF(AK2326="","",IF(E2326="Simples Nacional",BF2326,IF(T2326=0.12,U2326*0.5833337002,IF(T2326=0,AI2326*0.07,U2326))))),"")</f>
        <v/>
      </c>
      <c r="AM2326" s="47" t="str">
        <f aca="false">IFERROR(IF(AC2326="NÃO","",IF(OR(AG2326="-",AG2326="Pneus"),AK2326-AL2326,"")),"")</f>
        <v/>
      </c>
      <c r="AN2326" s="48" t="str">
        <f aca="false">IF(AND(Y2326="REVENDA",AC2326="SIM",AG2326="BIT"),((AB2326/1+1)*AI2326)*0.4117,"")</f>
        <v/>
      </c>
      <c r="AO2326" s="48" t="str">
        <f aca="false">IF(AN2326="","",AN2326*17%)</f>
        <v/>
      </c>
      <c r="AP2326" s="49" t="str">
        <f aca="false">IF(AN2326="","",IF(T2326=0.12,(U2326*0.4117)*0.4117,IF(T2326=0,(AI2326*0.07)*0.4117,U2326*0.4117)))</f>
        <v/>
      </c>
      <c r="AQ2326" s="47" t="str">
        <f aca="false">IF(AN2326="","",AO2326-AP2326)</f>
        <v/>
      </c>
      <c r="AR2326" s="50" t="str">
        <f aca="false">IFERROR(IF(AND(AC2326="SIM",Y2326="REVENDA",LEFT(AG2326,5)="ANEXO")*OR(AE2326="ANEXO I",AF2326="ANEXO II"),VLOOKUP(H2326,Dados!G:I,2,0),""),"INSERIR MVA")</f>
        <v/>
      </c>
      <c r="AS2326" s="48" t="str">
        <f aca="false">IF(LEFT(AG2326,5)="ANEXO",VLOOKUP(AG2326,Dados!$X$111:$Z$112,2,0)*(AI2326-Q2326),"")</f>
        <v/>
      </c>
      <c r="AT2326" s="48" t="str">
        <f aca="false">IFERROR(IF(AR2326="","",(AI2326*AR2326)+AI2326),"INSERIR MVA")</f>
        <v/>
      </c>
      <c r="AU2326" s="48" t="str">
        <f aca="false">IF(AT2326="","",IF(AY2326=0.04,U2326,AS2326*AY2326))</f>
        <v/>
      </c>
      <c r="AV2326" s="47" t="str">
        <f aca="false">IFERROR(IF(AU2326="","",(VLOOKUP(AG2326,Dados!$X$111:$Z$112,3,0)*AT2326*0.17)),"INSERIR MVA")</f>
        <v/>
      </c>
      <c r="AW2326" s="47" t="str">
        <f aca="false">IFERROR(IF(AR2326="","",AV2326-AU2326),"")</f>
        <v/>
      </c>
      <c r="AX2326" s="51" t="str">
        <f aca="false">IFERROR(IF(AC2326="NÃO","",IF(AM2326&lt;&gt;"",AM2326-W2326,IF(AQ2326&lt;&gt;"",AQ2326-W2326,IF(AW2326&lt;&gt;"",AW2326-W2326,"")))),"")</f>
        <v/>
      </c>
      <c r="AY2326" s="46" t="str">
        <f aca="false">IFERROR(IF(ISNA(VLOOKUP(R2326,Dados!$X$2:$Y$5,2,0)),VLOOKUP(D2326,Dados!$X$7:$Y$33,2,0),VLOOKUP(R2326,Dados!$X$2:$Y$5,2,0)),"")</f>
        <v/>
      </c>
      <c r="AZ2326" s="52" t="str">
        <f aca="false">IF(C2326="","",IF(AND(Y2326="CONSUMO",AC2326="NÃO")*OR(AG2326="-",AG2326="BIT"),IF(E2326&lt;&gt;"",(AI2326-(P2326+L2326-N2326+Q2326)*AY2326)/0.83),""))</f>
        <v/>
      </c>
      <c r="BA2326" s="51" t="str">
        <f aca="false">IF(AZ2326="","",AZ2326*0.17-((P2326+L2326-N2326+Q2326)*AY2326))</f>
        <v/>
      </c>
      <c r="BB2326" s="51" t="str">
        <f aca="false">IF(AND(Y2326="CONSUMO",AG2326="ANEXO I",AY2326&gt;4%),(AI2326-(P2326+L2326-N2326+Q2326)*0.0514)/0.83*(0.5177)*(0.17)-AI2326*0.0514,IF(AND(Y2326="CONSUMO",AG2326="ANEXO II",AY2326&gt;4%),(AI2326-(P2326+L2326-N2326+Q2326)*0.041)/0.83*(0.3295)*(0.17)-AI2326*0.041,IF(AND(Y2326="CONSUMO",AG2326="ANEXO I",AY2326=4%),(AI2326-(P2326+L2326-N2326+Q2326)*0.04)/0.83*(0.5177)*(0.17)-AI2326*0.04,IF(AND(Y2326="CONSUMO",AG2326="ANEXO II",AY2326=4%),(AI2326-(P2326+L2326-N2326+Q2326)*0.04)/0.83*(0.3295)*(0.17)-AI2326*0.04,""))))</f>
        <v/>
      </c>
      <c r="BC2326" s="51" t="str">
        <f aca="false">IF(C2326="","",IF(AND(Y2326="CONSUMO",AC2326="SIM")*OR(AG2326="-",AG2326="BIT"),IF(E2326&lt;&gt;"",(AI2326-(P2326+L2326-N2326+Q2326)*AY2326)/0.83),""))</f>
        <v/>
      </c>
      <c r="BD2326" s="51" t="str">
        <f aca="false">IF(BC2326="","",BC2326*0.17)</f>
        <v/>
      </c>
      <c r="BE2326" s="51" t="str">
        <f aca="false">IF(I2326=6908,0,IF(BC2326="","",BD2326-((P2326+L2326-N2326+Q2326)*AY2326)))</f>
        <v/>
      </c>
      <c r="BF2326" s="53" t="str">
        <f aca="false">IF(B2326="","",IF(OR(B2326="",E2326="Regime Normal"),0,(AI2326-Q2326)*VLOOKUP(R2326,Dados!$X$98:$Y$108,2,0)))</f>
        <v/>
      </c>
      <c r="BG2326" s="54" t="str">
        <f aca="false">IFERROR(VLOOKUP(I2326,Dados!$AC$27:$AD$43,2,0),IF(B2326="","",IF(D2326&lt;&gt;"MT",IF(AND(AC2326="SIM",Y2326="Revenda"),"2403",IF(AND(AC2326="SIM",Y2326="Consumo"),"2407",IF(AND(AC2326="NÃO",Y2326="Revenda"),"2102",IF(AND(AC2326="NÃO",Y2326="Consumo"),"2556",)))),REPLACE(I2326,1,1,1))))</f>
        <v/>
      </c>
    </row>
    <row r="2327" customFormat="false" ht="12.8" hidden="false" customHeight="true" outlineLevel="0" collapsed="false">
      <c r="Y2327" s="45"/>
      <c r="Z2327" s="46" t="str">
        <f aca="false">IF(B2327="","",(IFERROR(VLOOKUP(H2327,Dados!A$3:B$15000,2,0),"Não Encontrado")))</f>
        <v/>
      </c>
      <c r="AA2327" s="46" t="str">
        <f aca="false">IF(B2327="","",(IFERROR(VLOOKUP(G2327,Dados!C$3:E$15000,3,0),"Não Encontrado")))</f>
        <v/>
      </c>
      <c r="AB2327" s="46" t="str">
        <f aca="false">IFERROR(IF(Z2327&lt;&gt;"Não Encontrado",Z2327,IF(AA2327&lt;&gt;"Não Encontrado",AA2327,"")),"")</f>
        <v/>
      </c>
      <c r="AC2327" s="45" t="str">
        <f aca="false">IF(B2327="","",IF(AB2327="","NÃO","SIM"))</f>
        <v/>
      </c>
      <c r="AD2327" s="45" t="str">
        <f aca="false">IFERROR(VLOOKUP(G2327,Dados!$P$3:$R$500,3,0),"")</f>
        <v/>
      </c>
      <c r="AE2327" s="45" t="str">
        <f aca="false">IFERROR(VLOOKUP(G2327,Dados!$K$3:$L$500,2,0),"")</f>
        <v/>
      </c>
      <c r="AF2327" s="45" t="str">
        <f aca="false">IFERROR(VLOOKUP(G2327,Dados!$M$3:$N$500,2,0),"")</f>
        <v/>
      </c>
      <c r="AG2327" s="45" t="str">
        <f aca="false">IF(F2327="","",IF(AND(AD2327="",AE2327="",AF2327=""),"-",IF(AND(AD2327="BIT",AE2327="",AF2327=""),"BIT",IF(AND(AE2327="ANEXO I",AD2327="",AF2327=""),"ANEXO I",IF(AND(AF2327="ANEXO II",AD2327="",AE2327=""),"ANEXO II","Escolher")))))</f>
        <v/>
      </c>
      <c r="AH2327" s="45" t="str">
        <f aca="false">IF(AG2327&lt;&gt;"Pneus","",IFERROR(VLOOKUP(R2327,Dados!$X$2:$Z$5,3,0)*(AI2327-Q2327),VLOOKUP(D2327,Dados!$X$7:$Z$33,3,0)*(AI2327-Q2327)))</f>
        <v/>
      </c>
      <c r="AI2327" s="47" t="str">
        <f aca="false">IF(B2327="","",P2327+Q2327+O2327+M2327+L2327-N2327)</f>
        <v/>
      </c>
      <c r="AJ2327" s="48" t="str">
        <f aca="false">IFERROR(IF(AND(AC2327="SIM",AG2327="-",Y2327="REVENDA"),(AB2327/1+1)*AI2327,IF(AND(AC2327="SIM",AG2327="Pneus",Y2327="REVENDA"),(AB2327/1+1)*(AI2327-AH2327),"")),"")</f>
        <v/>
      </c>
      <c r="AK2327" s="48" t="str">
        <f aca="false">IF(AJ2327="","",AJ2327*17%)</f>
        <v/>
      </c>
      <c r="AL2327" s="48" t="str">
        <f aca="false">IFERROR(IF(AC2327="NÃO","",IF(AK2327="","",IF(E2327="Simples Nacional",BF2327,IF(T2327=0.12,U2327*0.5833337002,IF(T2327=0,AI2327*0.07,U2327))))),"")</f>
        <v/>
      </c>
      <c r="AM2327" s="47" t="str">
        <f aca="false">IFERROR(IF(AC2327="NÃO","",IF(OR(AG2327="-",AG2327="Pneus"),AK2327-AL2327,"")),"")</f>
        <v/>
      </c>
      <c r="AN2327" s="48" t="str">
        <f aca="false">IF(AND(Y2327="REVENDA",AC2327="SIM",AG2327="BIT"),((AB2327/1+1)*AI2327)*0.4117,"")</f>
        <v/>
      </c>
      <c r="AO2327" s="48" t="str">
        <f aca="false">IF(AN2327="","",AN2327*17%)</f>
        <v/>
      </c>
      <c r="AP2327" s="49" t="str">
        <f aca="false">IF(AN2327="","",IF(T2327=0.12,(U2327*0.4117)*0.4117,IF(T2327=0,(AI2327*0.07)*0.4117,U2327*0.4117)))</f>
        <v/>
      </c>
      <c r="AQ2327" s="47" t="str">
        <f aca="false">IF(AN2327="","",AO2327-AP2327)</f>
        <v/>
      </c>
      <c r="AR2327" s="50" t="str">
        <f aca="false">IFERROR(IF(AND(AC2327="SIM",Y2327="REVENDA",LEFT(AG2327,5)="ANEXO")*OR(AE2327="ANEXO I",AF2327="ANEXO II"),VLOOKUP(H2327,Dados!G:I,2,0),""),"INSERIR MVA")</f>
        <v/>
      </c>
      <c r="AS2327" s="48" t="str">
        <f aca="false">IF(LEFT(AG2327,5)="ANEXO",VLOOKUP(AG2327,Dados!$X$111:$Z$112,2,0)*(AI2327-Q2327),"")</f>
        <v/>
      </c>
      <c r="AT2327" s="48" t="str">
        <f aca="false">IFERROR(IF(AR2327="","",(AI2327*AR2327)+AI2327),"INSERIR MVA")</f>
        <v/>
      </c>
      <c r="AU2327" s="48" t="str">
        <f aca="false">IF(AT2327="","",IF(AY2327=0.04,U2327,AS2327*AY2327))</f>
        <v/>
      </c>
      <c r="AV2327" s="47" t="str">
        <f aca="false">IFERROR(IF(AU2327="","",(VLOOKUP(AG2327,Dados!$X$111:$Z$112,3,0)*AT2327*0.17)),"INSERIR MVA")</f>
        <v/>
      </c>
      <c r="AW2327" s="47" t="str">
        <f aca="false">IFERROR(IF(AR2327="","",AV2327-AU2327),"")</f>
        <v/>
      </c>
      <c r="AX2327" s="51" t="str">
        <f aca="false">IFERROR(IF(AC2327="NÃO","",IF(AM2327&lt;&gt;"",AM2327-W2327,IF(AQ2327&lt;&gt;"",AQ2327-W2327,IF(AW2327&lt;&gt;"",AW2327-W2327,"")))),"")</f>
        <v/>
      </c>
      <c r="AY2327" s="46" t="str">
        <f aca="false">IFERROR(IF(ISNA(VLOOKUP(R2327,Dados!$X$2:$Y$5,2,0)),VLOOKUP(D2327,Dados!$X$7:$Y$33,2,0),VLOOKUP(R2327,Dados!$X$2:$Y$5,2,0)),"")</f>
        <v/>
      </c>
      <c r="AZ2327" s="52" t="str">
        <f aca="false">IF(C2327="","",IF(AND(Y2327="CONSUMO",AC2327="NÃO")*OR(AG2327="-",AG2327="BIT"),IF(E2327&lt;&gt;"",(AI2327-(P2327+L2327-N2327+Q2327)*AY2327)/0.83),""))</f>
        <v/>
      </c>
      <c r="BA2327" s="51" t="str">
        <f aca="false">IF(AZ2327="","",AZ2327*0.17-((P2327+L2327-N2327+Q2327)*AY2327))</f>
        <v/>
      </c>
      <c r="BB2327" s="51" t="str">
        <f aca="false">IF(AND(Y2327="CONSUMO",AG2327="ANEXO I",AY2327&gt;4%),(AI2327-(P2327+L2327-N2327+Q2327)*0.0514)/0.83*(0.5177)*(0.17)-AI2327*0.0514,IF(AND(Y2327="CONSUMO",AG2327="ANEXO II",AY2327&gt;4%),(AI2327-(P2327+L2327-N2327+Q2327)*0.041)/0.83*(0.3295)*(0.17)-AI2327*0.041,IF(AND(Y2327="CONSUMO",AG2327="ANEXO I",AY2327=4%),(AI2327-(P2327+L2327-N2327+Q2327)*0.04)/0.83*(0.5177)*(0.17)-AI2327*0.04,IF(AND(Y2327="CONSUMO",AG2327="ANEXO II",AY2327=4%),(AI2327-(P2327+L2327-N2327+Q2327)*0.04)/0.83*(0.3295)*(0.17)-AI2327*0.04,""))))</f>
        <v/>
      </c>
      <c r="BC2327" s="51" t="str">
        <f aca="false">IF(C2327="","",IF(AND(Y2327="CONSUMO",AC2327="SIM")*OR(AG2327="-",AG2327="BIT"),IF(E2327&lt;&gt;"",(AI2327-(P2327+L2327-N2327+Q2327)*AY2327)/0.83),""))</f>
        <v/>
      </c>
      <c r="BD2327" s="51" t="str">
        <f aca="false">IF(BC2327="","",BC2327*0.17)</f>
        <v/>
      </c>
      <c r="BE2327" s="51" t="str">
        <f aca="false">IF(I2327=6908,0,IF(BC2327="","",BD2327-((P2327+L2327-N2327+Q2327)*AY2327)))</f>
        <v/>
      </c>
      <c r="BF2327" s="53" t="str">
        <f aca="false">IF(B2327="","",IF(OR(B2327="",E2327="Regime Normal"),0,(AI2327-Q2327)*VLOOKUP(R2327,Dados!$X$98:$Y$108,2,0)))</f>
        <v/>
      </c>
      <c r="BG2327" s="54" t="str">
        <f aca="false">IFERROR(VLOOKUP(I2327,Dados!$AC$27:$AD$43,2,0),IF(B2327="","",IF(D2327&lt;&gt;"MT",IF(AND(AC2327="SIM",Y2327="Revenda"),"2403",IF(AND(AC2327="SIM",Y2327="Consumo"),"2407",IF(AND(AC2327="NÃO",Y2327="Revenda"),"2102",IF(AND(AC2327="NÃO",Y2327="Consumo"),"2556",)))),REPLACE(I2327,1,1,1))))</f>
        <v/>
      </c>
    </row>
    <row r="2328" customFormat="false" ht="12.8" hidden="false" customHeight="true" outlineLevel="0" collapsed="false">
      <c r="Y2328" s="45"/>
      <c r="Z2328" s="46" t="str">
        <f aca="false">IF(B2328="","",(IFERROR(VLOOKUP(H2328,Dados!A$3:B$15000,2,0),"Não Encontrado")))</f>
        <v/>
      </c>
      <c r="AA2328" s="46" t="str">
        <f aca="false">IF(B2328="","",(IFERROR(VLOOKUP(G2328,Dados!C$3:E$15000,3,0),"Não Encontrado")))</f>
        <v/>
      </c>
      <c r="AB2328" s="46" t="str">
        <f aca="false">IFERROR(IF(Z2328&lt;&gt;"Não Encontrado",Z2328,IF(AA2328&lt;&gt;"Não Encontrado",AA2328,"")),"")</f>
        <v/>
      </c>
      <c r="AC2328" s="45" t="str">
        <f aca="false">IF(B2328="","",IF(AB2328="","NÃO","SIM"))</f>
        <v/>
      </c>
      <c r="AD2328" s="45" t="str">
        <f aca="false">IFERROR(VLOOKUP(G2328,Dados!$P$3:$R$500,3,0),"")</f>
        <v/>
      </c>
      <c r="AE2328" s="45" t="str">
        <f aca="false">IFERROR(VLOOKUP(G2328,Dados!$K$3:$L$500,2,0),"")</f>
        <v/>
      </c>
      <c r="AF2328" s="45" t="str">
        <f aca="false">IFERROR(VLOOKUP(G2328,Dados!$M$3:$N$500,2,0),"")</f>
        <v/>
      </c>
      <c r="AG2328" s="45" t="str">
        <f aca="false">IF(F2328="","",IF(AND(AD2328="",AE2328="",AF2328=""),"-",IF(AND(AD2328="BIT",AE2328="",AF2328=""),"BIT",IF(AND(AE2328="ANEXO I",AD2328="",AF2328=""),"ANEXO I",IF(AND(AF2328="ANEXO II",AD2328="",AE2328=""),"ANEXO II","Escolher")))))</f>
        <v/>
      </c>
      <c r="AH2328" s="45" t="str">
        <f aca="false">IF(AG2328&lt;&gt;"Pneus","",IFERROR(VLOOKUP(R2328,Dados!$X$2:$Z$5,3,0)*(AI2328-Q2328),VLOOKUP(D2328,Dados!$X$7:$Z$33,3,0)*(AI2328-Q2328)))</f>
        <v/>
      </c>
      <c r="AI2328" s="47" t="str">
        <f aca="false">IF(B2328="","",P2328+Q2328+O2328+M2328+L2328-N2328)</f>
        <v/>
      </c>
      <c r="AJ2328" s="48" t="str">
        <f aca="false">IFERROR(IF(AND(AC2328="SIM",AG2328="-",Y2328="REVENDA"),(AB2328/1+1)*AI2328,IF(AND(AC2328="SIM",AG2328="Pneus",Y2328="REVENDA"),(AB2328/1+1)*(AI2328-AH2328),"")),"")</f>
        <v/>
      </c>
      <c r="AK2328" s="48" t="str">
        <f aca="false">IF(AJ2328="","",AJ2328*17%)</f>
        <v/>
      </c>
      <c r="AL2328" s="48" t="str">
        <f aca="false">IFERROR(IF(AC2328="NÃO","",IF(AK2328="","",IF(E2328="Simples Nacional",BF2328,IF(T2328=0.12,U2328*0.5833337002,IF(T2328=0,AI2328*0.07,U2328))))),"")</f>
        <v/>
      </c>
      <c r="AM2328" s="47" t="str">
        <f aca="false">IFERROR(IF(AC2328="NÃO","",IF(OR(AG2328="-",AG2328="Pneus"),AK2328-AL2328,"")),"")</f>
        <v/>
      </c>
      <c r="AN2328" s="48" t="str">
        <f aca="false">IF(AND(Y2328="REVENDA",AC2328="SIM",AG2328="BIT"),((AB2328/1+1)*AI2328)*0.4117,"")</f>
        <v/>
      </c>
      <c r="AO2328" s="48" t="str">
        <f aca="false">IF(AN2328="","",AN2328*17%)</f>
        <v/>
      </c>
      <c r="AP2328" s="49" t="str">
        <f aca="false">IF(AN2328="","",IF(T2328=0.12,(U2328*0.4117)*0.4117,IF(T2328=0,(AI2328*0.07)*0.4117,U2328*0.4117)))</f>
        <v/>
      </c>
      <c r="AQ2328" s="47" t="str">
        <f aca="false">IF(AN2328="","",AO2328-AP2328)</f>
        <v/>
      </c>
      <c r="AR2328" s="50" t="str">
        <f aca="false">IFERROR(IF(AND(AC2328="SIM",Y2328="REVENDA",LEFT(AG2328,5)="ANEXO")*OR(AE2328="ANEXO I",AF2328="ANEXO II"),VLOOKUP(H2328,Dados!G:I,2,0),""),"INSERIR MVA")</f>
        <v/>
      </c>
      <c r="AS2328" s="48" t="str">
        <f aca="false">IF(LEFT(AG2328,5)="ANEXO",VLOOKUP(AG2328,Dados!$X$111:$Z$112,2,0)*(AI2328-Q2328),"")</f>
        <v/>
      </c>
      <c r="AT2328" s="48" t="str">
        <f aca="false">IFERROR(IF(AR2328="","",(AI2328*AR2328)+AI2328),"INSERIR MVA")</f>
        <v/>
      </c>
      <c r="AU2328" s="48" t="str">
        <f aca="false">IF(AT2328="","",IF(AY2328=0.04,U2328,AS2328*AY2328))</f>
        <v/>
      </c>
      <c r="AV2328" s="47" t="str">
        <f aca="false">IFERROR(IF(AU2328="","",(VLOOKUP(AG2328,Dados!$X$111:$Z$112,3,0)*AT2328*0.17)),"INSERIR MVA")</f>
        <v/>
      </c>
      <c r="AW2328" s="47" t="str">
        <f aca="false">IFERROR(IF(AR2328="","",AV2328-AU2328),"")</f>
        <v/>
      </c>
      <c r="AX2328" s="51" t="str">
        <f aca="false">IFERROR(IF(AC2328="NÃO","",IF(AM2328&lt;&gt;"",AM2328-W2328,IF(AQ2328&lt;&gt;"",AQ2328-W2328,IF(AW2328&lt;&gt;"",AW2328-W2328,"")))),"")</f>
        <v/>
      </c>
      <c r="AY2328" s="46" t="str">
        <f aca="false">IFERROR(IF(ISNA(VLOOKUP(R2328,Dados!$X$2:$Y$5,2,0)),VLOOKUP(D2328,Dados!$X$7:$Y$33,2,0),VLOOKUP(R2328,Dados!$X$2:$Y$5,2,0)),"")</f>
        <v/>
      </c>
      <c r="AZ2328" s="52" t="str">
        <f aca="false">IF(C2328="","",IF(AND(Y2328="CONSUMO",AC2328="NÃO")*OR(AG2328="-",AG2328="BIT"),IF(E2328&lt;&gt;"",(AI2328-(P2328+L2328-N2328+Q2328)*AY2328)/0.83),""))</f>
        <v/>
      </c>
      <c r="BA2328" s="51" t="str">
        <f aca="false">IF(AZ2328="","",AZ2328*0.17-((P2328+L2328-N2328+Q2328)*AY2328))</f>
        <v/>
      </c>
      <c r="BB2328" s="51" t="str">
        <f aca="false">IF(AND(Y2328="CONSUMO",AG2328="ANEXO I",AY2328&gt;4%),(AI2328-(P2328+L2328-N2328+Q2328)*0.0514)/0.83*(0.5177)*(0.17)-AI2328*0.0514,IF(AND(Y2328="CONSUMO",AG2328="ANEXO II",AY2328&gt;4%),(AI2328-(P2328+L2328-N2328+Q2328)*0.041)/0.83*(0.3295)*(0.17)-AI2328*0.041,IF(AND(Y2328="CONSUMO",AG2328="ANEXO I",AY2328=4%),(AI2328-(P2328+L2328-N2328+Q2328)*0.04)/0.83*(0.5177)*(0.17)-AI2328*0.04,IF(AND(Y2328="CONSUMO",AG2328="ANEXO II",AY2328=4%),(AI2328-(P2328+L2328-N2328+Q2328)*0.04)/0.83*(0.3295)*(0.17)-AI2328*0.04,""))))</f>
        <v/>
      </c>
      <c r="BC2328" s="51" t="str">
        <f aca="false">IF(C2328="","",IF(AND(Y2328="CONSUMO",AC2328="SIM")*OR(AG2328="-",AG2328="BIT"),IF(E2328&lt;&gt;"",(AI2328-(P2328+L2328-N2328+Q2328)*AY2328)/0.83),""))</f>
        <v/>
      </c>
      <c r="BD2328" s="51" t="str">
        <f aca="false">IF(BC2328="","",BC2328*0.17)</f>
        <v/>
      </c>
      <c r="BE2328" s="51" t="str">
        <f aca="false">IF(I2328=6908,0,IF(BC2328="","",BD2328-((P2328+L2328-N2328+Q2328)*AY2328)))</f>
        <v/>
      </c>
      <c r="BF2328" s="53" t="str">
        <f aca="false">IF(B2328="","",IF(OR(B2328="",E2328="Regime Normal"),0,(AI2328-Q2328)*VLOOKUP(R2328,Dados!$X$98:$Y$108,2,0)))</f>
        <v/>
      </c>
      <c r="BG2328" s="54" t="str">
        <f aca="false">IFERROR(VLOOKUP(I2328,Dados!$AC$27:$AD$43,2,0),IF(B2328="","",IF(D2328&lt;&gt;"MT",IF(AND(AC2328="SIM",Y2328="Revenda"),"2403",IF(AND(AC2328="SIM",Y2328="Consumo"),"2407",IF(AND(AC2328="NÃO",Y2328="Revenda"),"2102",IF(AND(AC2328="NÃO",Y2328="Consumo"),"2556",)))),REPLACE(I2328,1,1,1))))</f>
        <v/>
      </c>
    </row>
    <row r="2329" customFormat="false" ht="12.8" hidden="false" customHeight="true" outlineLevel="0" collapsed="false">
      <c r="Y2329" s="45"/>
      <c r="Z2329" s="46" t="str">
        <f aca="false">IF(B2329="","",(IFERROR(VLOOKUP(H2329,Dados!A$3:B$15000,2,0),"Não Encontrado")))</f>
        <v/>
      </c>
      <c r="AA2329" s="46" t="str">
        <f aca="false">IF(B2329="","",(IFERROR(VLOOKUP(G2329,Dados!C$3:E$15000,3,0),"Não Encontrado")))</f>
        <v/>
      </c>
      <c r="AB2329" s="46" t="str">
        <f aca="false">IFERROR(IF(Z2329&lt;&gt;"Não Encontrado",Z2329,IF(AA2329&lt;&gt;"Não Encontrado",AA2329,"")),"")</f>
        <v/>
      </c>
      <c r="AC2329" s="45" t="str">
        <f aca="false">IF(B2329="","",IF(AB2329="","NÃO","SIM"))</f>
        <v/>
      </c>
      <c r="AD2329" s="45" t="str">
        <f aca="false">IFERROR(VLOOKUP(G2329,Dados!$P$3:$R$500,3,0),"")</f>
        <v/>
      </c>
      <c r="AE2329" s="45" t="str">
        <f aca="false">IFERROR(VLOOKUP(G2329,Dados!$K$3:$L$500,2,0),"")</f>
        <v/>
      </c>
      <c r="AF2329" s="45" t="str">
        <f aca="false">IFERROR(VLOOKUP(G2329,Dados!$M$3:$N$500,2,0),"")</f>
        <v/>
      </c>
      <c r="AG2329" s="45" t="str">
        <f aca="false">IF(F2329="","",IF(AND(AD2329="",AE2329="",AF2329=""),"-",IF(AND(AD2329="BIT",AE2329="",AF2329=""),"BIT",IF(AND(AE2329="ANEXO I",AD2329="",AF2329=""),"ANEXO I",IF(AND(AF2329="ANEXO II",AD2329="",AE2329=""),"ANEXO II","Escolher")))))</f>
        <v/>
      </c>
      <c r="AH2329" s="45" t="str">
        <f aca="false">IF(AG2329&lt;&gt;"Pneus","",IFERROR(VLOOKUP(R2329,Dados!$X$2:$Z$5,3,0)*(AI2329-Q2329),VLOOKUP(D2329,Dados!$X$7:$Z$33,3,0)*(AI2329-Q2329)))</f>
        <v/>
      </c>
      <c r="AI2329" s="47" t="str">
        <f aca="false">IF(B2329="","",P2329+Q2329+O2329+M2329+L2329-N2329)</f>
        <v/>
      </c>
      <c r="AJ2329" s="48" t="str">
        <f aca="false">IFERROR(IF(AND(AC2329="SIM",AG2329="-",Y2329="REVENDA"),(AB2329/1+1)*AI2329,IF(AND(AC2329="SIM",AG2329="Pneus",Y2329="REVENDA"),(AB2329/1+1)*(AI2329-AH2329),"")),"")</f>
        <v/>
      </c>
      <c r="AK2329" s="48" t="str">
        <f aca="false">IF(AJ2329="","",AJ2329*17%)</f>
        <v/>
      </c>
      <c r="AL2329" s="48" t="str">
        <f aca="false">IFERROR(IF(AC2329="NÃO","",IF(AK2329="","",IF(E2329="Simples Nacional",BF2329,IF(T2329=0.12,U2329*0.5833337002,IF(T2329=0,AI2329*0.07,U2329))))),"")</f>
        <v/>
      </c>
      <c r="AM2329" s="47" t="str">
        <f aca="false">IFERROR(IF(AC2329="NÃO","",IF(OR(AG2329="-",AG2329="Pneus"),AK2329-AL2329,"")),"")</f>
        <v/>
      </c>
      <c r="AN2329" s="48" t="str">
        <f aca="false">IF(AND(Y2329="REVENDA",AC2329="SIM",AG2329="BIT"),((AB2329/1+1)*AI2329)*0.4117,"")</f>
        <v/>
      </c>
      <c r="AO2329" s="48" t="str">
        <f aca="false">IF(AN2329="","",AN2329*17%)</f>
        <v/>
      </c>
      <c r="AP2329" s="49" t="str">
        <f aca="false">IF(AN2329="","",IF(T2329=0.12,(U2329*0.4117)*0.4117,IF(T2329=0,(AI2329*0.07)*0.4117,U2329*0.4117)))</f>
        <v/>
      </c>
      <c r="AQ2329" s="47" t="str">
        <f aca="false">IF(AN2329="","",AO2329-AP2329)</f>
        <v/>
      </c>
      <c r="AR2329" s="50" t="str">
        <f aca="false">IFERROR(IF(AND(AC2329="SIM",Y2329="REVENDA",LEFT(AG2329,5)="ANEXO")*OR(AE2329="ANEXO I",AF2329="ANEXO II"),VLOOKUP(H2329,Dados!G:I,2,0),""),"INSERIR MVA")</f>
        <v/>
      </c>
      <c r="AS2329" s="48" t="str">
        <f aca="false">IF(LEFT(AG2329,5)="ANEXO",VLOOKUP(AG2329,Dados!$X$111:$Z$112,2,0)*(AI2329-Q2329),"")</f>
        <v/>
      </c>
      <c r="AT2329" s="48" t="str">
        <f aca="false">IFERROR(IF(AR2329="","",(AI2329*AR2329)+AI2329),"INSERIR MVA")</f>
        <v/>
      </c>
      <c r="AU2329" s="48" t="str">
        <f aca="false">IF(AT2329="","",IF(AY2329=0.04,U2329,AS2329*AY2329))</f>
        <v/>
      </c>
      <c r="AV2329" s="47" t="str">
        <f aca="false">IFERROR(IF(AU2329="","",(VLOOKUP(AG2329,Dados!$X$111:$Z$112,3,0)*AT2329*0.17)),"INSERIR MVA")</f>
        <v/>
      </c>
      <c r="AW2329" s="47" t="str">
        <f aca="false">IFERROR(IF(AR2329="","",AV2329-AU2329),"")</f>
        <v/>
      </c>
      <c r="AX2329" s="51" t="str">
        <f aca="false">IFERROR(IF(AC2329="NÃO","",IF(AM2329&lt;&gt;"",AM2329-W2329,IF(AQ2329&lt;&gt;"",AQ2329-W2329,IF(AW2329&lt;&gt;"",AW2329-W2329,"")))),"")</f>
        <v/>
      </c>
      <c r="AY2329" s="46" t="str">
        <f aca="false">IFERROR(IF(ISNA(VLOOKUP(R2329,Dados!$X$2:$Y$5,2,0)),VLOOKUP(D2329,Dados!$X$7:$Y$33,2,0),VLOOKUP(R2329,Dados!$X$2:$Y$5,2,0)),"")</f>
        <v/>
      </c>
      <c r="AZ2329" s="52" t="str">
        <f aca="false">IF(C2329="","",IF(AND(Y2329="CONSUMO",AC2329="NÃO")*OR(AG2329="-",AG2329="BIT"),IF(E2329&lt;&gt;"",(AI2329-(P2329+L2329-N2329+Q2329)*AY2329)/0.83),""))</f>
        <v/>
      </c>
      <c r="BA2329" s="51" t="str">
        <f aca="false">IF(AZ2329="","",AZ2329*0.17-((P2329+L2329-N2329+Q2329)*AY2329))</f>
        <v/>
      </c>
      <c r="BB2329" s="51" t="str">
        <f aca="false">IF(AND(Y2329="CONSUMO",AG2329="ANEXO I",AY2329&gt;4%),(AI2329-(P2329+L2329-N2329+Q2329)*0.0514)/0.83*(0.5177)*(0.17)-AI2329*0.0514,IF(AND(Y2329="CONSUMO",AG2329="ANEXO II",AY2329&gt;4%),(AI2329-(P2329+L2329-N2329+Q2329)*0.041)/0.83*(0.3295)*(0.17)-AI2329*0.041,IF(AND(Y2329="CONSUMO",AG2329="ANEXO I",AY2329=4%),(AI2329-(P2329+L2329-N2329+Q2329)*0.04)/0.83*(0.5177)*(0.17)-AI2329*0.04,IF(AND(Y2329="CONSUMO",AG2329="ANEXO II",AY2329=4%),(AI2329-(P2329+L2329-N2329+Q2329)*0.04)/0.83*(0.3295)*(0.17)-AI2329*0.04,""))))</f>
        <v/>
      </c>
      <c r="BC2329" s="51" t="str">
        <f aca="false">IF(C2329="","",IF(AND(Y2329="CONSUMO",AC2329="SIM")*OR(AG2329="-",AG2329="BIT"),IF(E2329&lt;&gt;"",(AI2329-(P2329+L2329-N2329+Q2329)*AY2329)/0.83),""))</f>
        <v/>
      </c>
      <c r="BD2329" s="51" t="str">
        <f aca="false">IF(BC2329="","",BC2329*0.17)</f>
        <v/>
      </c>
      <c r="BE2329" s="51" t="str">
        <f aca="false">IF(I2329=6908,0,IF(BC2329="","",BD2329-((P2329+L2329-N2329+Q2329)*AY2329)))</f>
        <v/>
      </c>
      <c r="BF2329" s="53" t="str">
        <f aca="false">IF(B2329="","",IF(OR(B2329="",E2329="Regime Normal"),0,(AI2329-Q2329)*VLOOKUP(R2329,Dados!$X$98:$Y$108,2,0)))</f>
        <v/>
      </c>
      <c r="BG2329" s="54" t="str">
        <f aca="false">IFERROR(VLOOKUP(I2329,Dados!$AC$27:$AD$43,2,0),IF(B2329="","",IF(D2329&lt;&gt;"MT",IF(AND(AC2329="SIM",Y2329="Revenda"),"2403",IF(AND(AC2329="SIM",Y2329="Consumo"),"2407",IF(AND(AC2329="NÃO",Y2329="Revenda"),"2102",IF(AND(AC2329="NÃO",Y2329="Consumo"),"2556",)))),REPLACE(I2329,1,1,1))))</f>
        <v/>
      </c>
    </row>
    <row r="2330" customFormat="false" ht="12.8" hidden="false" customHeight="true" outlineLevel="0" collapsed="false">
      <c r="Y2330" s="45"/>
      <c r="Z2330" s="46" t="str">
        <f aca="false">IF(B2330="","",(IFERROR(VLOOKUP(H2330,Dados!A$3:B$15000,2,0),"Não Encontrado")))</f>
        <v/>
      </c>
      <c r="AA2330" s="46" t="str">
        <f aca="false">IF(B2330="","",(IFERROR(VLOOKUP(G2330,Dados!C$3:E$15000,3,0),"Não Encontrado")))</f>
        <v/>
      </c>
      <c r="AB2330" s="46" t="str">
        <f aca="false">IFERROR(IF(Z2330&lt;&gt;"Não Encontrado",Z2330,IF(AA2330&lt;&gt;"Não Encontrado",AA2330,"")),"")</f>
        <v/>
      </c>
      <c r="AC2330" s="45" t="str">
        <f aca="false">IF(B2330="","",IF(AB2330="","NÃO","SIM"))</f>
        <v/>
      </c>
      <c r="AD2330" s="45" t="str">
        <f aca="false">IFERROR(VLOOKUP(G2330,Dados!$P$3:$R$500,3,0),"")</f>
        <v/>
      </c>
      <c r="AE2330" s="45" t="str">
        <f aca="false">IFERROR(VLOOKUP(G2330,Dados!$K$3:$L$500,2,0),"")</f>
        <v/>
      </c>
      <c r="AF2330" s="45" t="str">
        <f aca="false">IFERROR(VLOOKUP(G2330,Dados!$M$3:$N$500,2,0),"")</f>
        <v/>
      </c>
      <c r="AG2330" s="45" t="str">
        <f aca="false">IF(F2330="","",IF(AND(AD2330="",AE2330="",AF2330=""),"-",IF(AND(AD2330="BIT",AE2330="",AF2330=""),"BIT",IF(AND(AE2330="ANEXO I",AD2330="",AF2330=""),"ANEXO I",IF(AND(AF2330="ANEXO II",AD2330="",AE2330=""),"ANEXO II","Escolher")))))</f>
        <v/>
      </c>
      <c r="AH2330" s="45" t="str">
        <f aca="false">IF(AG2330&lt;&gt;"Pneus","",IFERROR(VLOOKUP(R2330,Dados!$X$2:$Z$5,3,0)*(AI2330-Q2330),VLOOKUP(D2330,Dados!$X$7:$Z$33,3,0)*(AI2330-Q2330)))</f>
        <v/>
      </c>
      <c r="AI2330" s="47" t="str">
        <f aca="false">IF(B2330="","",P2330+Q2330+O2330+M2330+L2330-N2330)</f>
        <v/>
      </c>
      <c r="AJ2330" s="48" t="str">
        <f aca="false">IFERROR(IF(AND(AC2330="SIM",AG2330="-",Y2330="REVENDA"),(AB2330/1+1)*AI2330,IF(AND(AC2330="SIM",AG2330="Pneus",Y2330="REVENDA"),(AB2330/1+1)*(AI2330-AH2330),"")),"")</f>
        <v/>
      </c>
      <c r="AK2330" s="48" t="str">
        <f aca="false">IF(AJ2330="","",AJ2330*17%)</f>
        <v/>
      </c>
      <c r="AL2330" s="48" t="str">
        <f aca="false">IFERROR(IF(AC2330="NÃO","",IF(AK2330="","",IF(E2330="Simples Nacional",BF2330,IF(T2330=0.12,U2330*0.5833337002,IF(T2330=0,AI2330*0.07,U2330))))),"")</f>
        <v/>
      </c>
      <c r="AM2330" s="47" t="str">
        <f aca="false">IFERROR(IF(AC2330="NÃO","",IF(OR(AG2330="-",AG2330="Pneus"),AK2330-AL2330,"")),"")</f>
        <v/>
      </c>
      <c r="AN2330" s="48" t="str">
        <f aca="false">IF(AND(Y2330="REVENDA",AC2330="SIM",AG2330="BIT"),((AB2330/1+1)*AI2330)*0.4117,"")</f>
        <v/>
      </c>
      <c r="AO2330" s="48" t="str">
        <f aca="false">IF(AN2330="","",AN2330*17%)</f>
        <v/>
      </c>
      <c r="AP2330" s="49" t="str">
        <f aca="false">IF(AN2330="","",IF(T2330=0.12,(U2330*0.4117)*0.4117,IF(T2330=0,(AI2330*0.07)*0.4117,U2330*0.4117)))</f>
        <v/>
      </c>
      <c r="AQ2330" s="47" t="str">
        <f aca="false">IF(AN2330="","",AO2330-AP2330)</f>
        <v/>
      </c>
      <c r="AR2330" s="50" t="str">
        <f aca="false">IFERROR(IF(AND(AC2330="SIM",Y2330="REVENDA",LEFT(AG2330,5)="ANEXO")*OR(AE2330="ANEXO I",AF2330="ANEXO II"),VLOOKUP(H2330,Dados!G:I,2,0),""),"INSERIR MVA")</f>
        <v/>
      </c>
      <c r="AS2330" s="48" t="str">
        <f aca="false">IF(LEFT(AG2330,5)="ANEXO",VLOOKUP(AG2330,Dados!$X$111:$Z$112,2,0)*(AI2330-Q2330),"")</f>
        <v/>
      </c>
      <c r="AT2330" s="48" t="str">
        <f aca="false">IFERROR(IF(AR2330="","",(AI2330*AR2330)+AI2330),"INSERIR MVA")</f>
        <v/>
      </c>
      <c r="AU2330" s="48" t="str">
        <f aca="false">IF(AT2330="","",IF(AY2330=0.04,U2330,AS2330*AY2330))</f>
        <v/>
      </c>
      <c r="AV2330" s="47" t="str">
        <f aca="false">IFERROR(IF(AU2330="","",(VLOOKUP(AG2330,Dados!$X$111:$Z$112,3,0)*AT2330*0.17)),"INSERIR MVA")</f>
        <v/>
      </c>
      <c r="AW2330" s="47" t="str">
        <f aca="false">IFERROR(IF(AR2330="","",AV2330-AU2330),"")</f>
        <v/>
      </c>
      <c r="AX2330" s="51" t="str">
        <f aca="false">IFERROR(IF(AC2330="NÃO","",IF(AM2330&lt;&gt;"",AM2330-W2330,IF(AQ2330&lt;&gt;"",AQ2330-W2330,IF(AW2330&lt;&gt;"",AW2330-W2330,"")))),"")</f>
        <v/>
      </c>
      <c r="AY2330" s="46" t="str">
        <f aca="false">IFERROR(IF(ISNA(VLOOKUP(R2330,Dados!$X$2:$Y$5,2,0)),VLOOKUP(D2330,Dados!$X$7:$Y$33,2,0),VLOOKUP(R2330,Dados!$X$2:$Y$5,2,0)),"")</f>
        <v/>
      </c>
      <c r="AZ2330" s="52" t="str">
        <f aca="false">IF(C2330="","",IF(AND(Y2330="CONSUMO",AC2330="NÃO")*OR(AG2330="-",AG2330="BIT"),IF(E2330&lt;&gt;"",(AI2330-(P2330+L2330-N2330+Q2330)*AY2330)/0.83),""))</f>
        <v/>
      </c>
      <c r="BA2330" s="51" t="str">
        <f aca="false">IF(AZ2330="","",AZ2330*0.17-((P2330+L2330-N2330+Q2330)*AY2330))</f>
        <v/>
      </c>
      <c r="BB2330" s="51" t="str">
        <f aca="false">IF(AND(Y2330="CONSUMO",AG2330="ANEXO I",AY2330&gt;4%),(AI2330-(P2330+L2330-N2330+Q2330)*0.0514)/0.83*(0.5177)*(0.17)-AI2330*0.0514,IF(AND(Y2330="CONSUMO",AG2330="ANEXO II",AY2330&gt;4%),(AI2330-(P2330+L2330-N2330+Q2330)*0.041)/0.83*(0.3295)*(0.17)-AI2330*0.041,IF(AND(Y2330="CONSUMO",AG2330="ANEXO I",AY2330=4%),(AI2330-(P2330+L2330-N2330+Q2330)*0.04)/0.83*(0.5177)*(0.17)-AI2330*0.04,IF(AND(Y2330="CONSUMO",AG2330="ANEXO II",AY2330=4%),(AI2330-(P2330+L2330-N2330+Q2330)*0.04)/0.83*(0.3295)*(0.17)-AI2330*0.04,""))))</f>
        <v/>
      </c>
      <c r="BC2330" s="51" t="str">
        <f aca="false">IF(C2330="","",IF(AND(Y2330="CONSUMO",AC2330="SIM")*OR(AG2330="-",AG2330="BIT"),IF(E2330&lt;&gt;"",(AI2330-(P2330+L2330-N2330+Q2330)*AY2330)/0.83),""))</f>
        <v/>
      </c>
      <c r="BD2330" s="51" t="str">
        <f aca="false">IF(BC2330="","",BC2330*0.17)</f>
        <v/>
      </c>
      <c r="BE2330" s="51" t="str">
        <f aca="false">IF(I2330=6908,0,IF(BC2330="","",BD2330-((P2330+L2330-N2330+Q2330)*AY2330)))</f>
        <v/>
      </c>
      <c r="BF2330" s="53" t="str">
        <f aca="false">IF(B2330="","",IF(OR(B2330="",E2330="Regime Normal"),0,(AI2330-Q2330)*VLOOKUP(R2330,Dados!$X$98:$Y$108,2,0)))</f>
        <v/>
      </c>
      <c r="BG2330" s="54" t="str">
        <f aca="false">IFERROR(VLOOKUP(I2330,Dados!$AC$27:$AD$43,2,0),IF(B2330="","",IF(D2330&lt;&gt;"MT",IF(AND(AC2330="SIM",Y2330="Revenda"),"2403",IF(AND(AC2330="SIM",Y2330="Consumo"),"2407",IF(AND(AC2330="NÃO",Y2330="Revenda"),"2102",IF(AND(AC2330="NÃO",Y2330="Consumo"),"2556",)))),REPLACE(I2330,1,1,1))))</f>
        <v/>
      </c>
    </row>
    <row r="2331" customFormat="false" ht="12.8" hidden="false" customHeight="true" outlineLevel="0" collapsed="false">
      <c r="Y2331" s="45"/>
      <c r="Z2331" s="46" t="str">
        <f aca="false">IF(B2331="","",(IFERROR(VLOOKUP(H2331,Dados!A$3:B$15000,2,0),"Não Encontrado")))</f>
        <v/>
      </c>
      <c r="AA2331" s="46" t="str">
        <f aca="false">IF(B2331="","",(IFERROR(VLOOKUP(G2331,Dados!C$3:E$15000,3,0),"Não Encontrado")))</f>
        <v/>
      </c>
      <c r="AB2331" s="46" t="str">
        <f aca="false">IFERROR(IF(Z2331&lt;&gt;"Não Encontrado",Z2331,IF(AA2331&lt;&gt;"Não Encontrado",AA2331,"")),"")</f>
        <v/>
      </c>
      <c r="AC2331" s="45" t="str">
        <f aca="false">IF(B2331="","",IF(AB2331="","NÃO","SIM"))</f>
        <v/>
      </c>
      <c r="AD2331" s="45" t="str">
        <f aca="false">IFERROR(VLOOKUP(G2331,Dados!$P$3:$R$500,3,0),"")</f>
        <v/>
      </c>
      <c r="AE2331" s="45" t="str">
        <f aca="false">IFERROR(VLOOKUP(G2331,Dados!$K$3:$L$500,2,0),"")</f>
        <v/>
      </c>
      <c r="AF2331" s="45" t="str">
        <f aca="false">IFERROR(VLOOKUP(G2331,Dados!$M$3:$N$500,2,0),"")</f>
        <v/>
      </c>
      <c r="AG2331" s="45" t="str">
        <f aca="false">IF(F2331="","",IF(AND(AD2331="",AE2331="",AF2331=""),"-",IF(AND(AD2331="BIT",AE2331="",AF2331=""),"BIT",IF(AND(AE2331="ANEXO I",AD2331="",AF2331=""),"ANEXO I",IF(AND(AF2331="ANEXO II",AD2331="",AE2331=""),"ANEXO II","Escolher")))))</f>
        <v/>
      </c>
      <c r="AH2331" s="45" t="str">
        <f aca="false">IF(AG2331&lt;&gt;"Pneus","",IFERROR(VLOOKUP(R2331,Dados!$X$2:$Z$5,3,0)*(AI2331-Q2331),VLOOKUP(D2331,Dados!$X$7:$Z$33,3,0)*(AI2331-Q2331)))</f>
        <v/>
      </c>
      <c r="AI2331" s="47" t="str">
        <f aca="false">IF(B2331="","",P2331+Q2331+O2331+M2331+L2331-N2331)</f>
        <v/>
      </c>
      <c r="AJ2331" s="48" t="str">
        <f aca="false">IFERROR(IF(AND(AC2331="SIM",AG2331="-",Y2331="REVENDA"),(AB2331/1+1)*AI2331,IF(AND(AC2331="SIM",AG2331="Pneus",Y2331="REVENDA"),(AB2331/1+1)*(AI2331-AH2331),"")),"")</f>
        <v/>
      </c>
      <c r="AK2331" s="48" t="str">
        <f aca="false">IF(AJ2331="","",AJ2331*17%)</f>
        <v/>
      </c>
      <c r="AL2331" s="48" t="str">
        <f aca="false">IFERROR(IF(AC2331="NÃO","",IF(AK2331="","",IF(E2331="Simples Nacional",BF2331,IF(T2331=0.12,U2331*0.5833337002,IF(T2331=0,AI2331*0.07,U2331))))),"")</f>
        <v/>
      </c>
      <c r="AM2331" s="47" t="str">
        <f aca="false">IFERROR(IF(AC2331="NÃO","",IF(OR(AG2331="-",AG2331="Pneus"),AK2331-AL2331,"")),"")</f>
        <v/>
      </c>
      <c r="AN2331" s="48" t="str">
        <f aca="false">IF(AND(Y2331="REVENDA",AC2331="SIM",AG2331="BIT"),((AB2331/1+1)*AI2331)*0.4117,"")</f>
        <v/>
      </c>
      <c r="AO2331" s="48" t="str">
        <f aca="false">IF(AN2331="","",AN2331*17%)</f>
        <v/>
      </c>
      <c r="AP2331" s="49" t="str">
        <f aca="false">IF(AN2331="","",IF(T2331=0.12,(U2331*0.4117)*0.4117,IF(T2331=0,(AI2331*0.07)*0.4117,U2331*0.4117)))</f>
        <v/>
      </c>
      <c r="AQ2331" s="47" t="str">
        <f aca="false">IF(AN2331="","",AO2331-AP2331)</f>
        <v/>
      </c>
      <c r="AR2331" s="50" t="str">
        <f aca="false">IFERROR(IF(AND(AC2331="SIM",Y2331="REVENDA",LEFT(AG2331,5)="ANEXO")*OR(AE2331="ANEXO I",AF2331="ANEXO II"),VLOOKUP(H2331,Dados!G:I,2,0),""),"INSERIR MVA")</f>
        <v/>
      </c>
      <c r="AS2331" s="48" t="str">
        <f aca="false">IF(LEFT(AG2331,5)="ANEXO",VLOOKUP(AG2331,Dados!$X$111:$Z$112,2,0)*(AI2331-Q2331),"")</f>
        <v/>
      </c>
      <c r="AT2331" s="48" t="str">
        <f aca="false">IFERROR(IF(AR2331="","",(AI2331*AR2331)+AI2331),"INSERIR MVA")</f>
        <v/>
      </c>
      <c r="AU2331" s="48" t="str">
        <f aca="false">IF(AT2331="","",IF(AY2331=0.04,U2331,AS2331*AY2331))</f>
        <v/>
      </c>
      <c r="AV2331" s="47" t="str">
        <f aca="false">IFERROR(IF(AU2331="","",(VLOOKUP(AG2331,Dados!$X$111:$Z$112,3,0)*AT2331*0.17)),"INSERIR MVA")</f>
        <v/>
      </c>
      <c r="AW2331" s="47" t="str">
        <f aca="false">IFERROR(IF(AR2331="","",AV2331-AU2331),"")</f>
        <v/>
      </c>
      <c r="AX2331" s="51" t="str">
        <f aca="false">IFERROR(IF(AC2331="NÃO","",IF(AM2331&lt;&gt;"",AM2331-W2331,IF(AQ2331&lt;&gt;"",AQ2331-W2331,IF(AW2331&lt;&gt;"",AW2331-W2331,"")))),"")</f>
        <v/>
      </c>
      <c r="AY2331" s="46" t="str">
        <f aca="false">IFERROR(IF(ISNA(VLOOKUP(R2331,Dados!$X$2:$Y$5,2,0)),VLOOKUP(D2331,Dados!$X$7:$Y$33,2,0),VLOOKUP(R2331,Dados!$X$2:$Y$5,2,0)),"")</f>
        <v/>
      </c>
      <c r="AZ2331" s="52" t="str">
        <f aca="false">IF(C2331="","",IF(AND(Y2331="CONSUMO",AC2331="NÃO")*OR(AG2331="-",AG2331="BIT"),IF(E2331&lt;&gt;"",(AI2331-(P2331+L2331-N2331+Q2331)*AY2331)/0.83),""))</f>
        <v/>
      </c>
      <c r="BA2331" s="51" t="str">
        <f aca="false">IF(AZ2331="","",AZ2331*0.17-((P2331+L2331-N2331+Q2331)*AY2331))</f>
        <v/>
      </c>
      <c r="BB2331" s="51" t="str">
        <f aca="false">IF(AND(Y2331="CONSUMO",AG2331="ANEXO I",AY2331&gt;4%),(AI2331-(P2331+L2331-N2331+Q2331)*0.0514)/0.83*(0.5177)*(0.17)-AI2331*0.0514,IF(AND(Y2331="CONSUMO",AG2331="ANEXO II",AY2331&gt;4%),(AI2331-(P2331+L2331-N2331+Q2331)*0.041)/0.83*(0.3295)*(0.17)-AI2331*0.041,IF(AND(Y2331="CONSUMO",AG2331="ANEXO I",AY2331=4%),(AI2331-(P2331+L2331-N2331+Q2331)*0.04)/0.83*(0.5177)*(0.17)-AI2331*0.04,IF(AND(Y2331="CONSUMO",AG2331="ANEXO II",AY2331=4%),(AI2331-(P2331+L2331-N2331+Q2331)*0.04)/0.83*(0.3295)*(0.17)-AI2331*0.04,""))))</f>
        <v/>
      </c>
      <c r="BC2331" s="51" t="str">
        <f aca="false">IF(C2331="","",IF(AND(Y2331="CONSUMO",AC2331="SIM")*OR(AG2331="-",AG2331="BIT"),IF(E2331&lt;&gt;"",(AI2331-(P2331+L2331-N2331+Q2331)*AY2331)/0.83),""))</f>
        <v/>
      </c>
      <c r="BD2331" s="51" t="str">
        <f aca="false">IF(BC2331="","",BC2331*0.17)</f>
        <v/>
      </c>
      <c r="BE2331" s="51" t="str">
        <f aca="false">IF(I2331=6908,0,IF(BC2331="","",BD2331-((P2331+L2331-N2331+Q2331)*AY2331)))</f>
        <v/>
      </c>
      <c r="BF2331" s="53" t="str">
        <f aca="false">IF(B2331="","",IF(OR(B2331="",E2331="Regime Normal"),0,(AI2331-Q2331)*VLOOKUP(R2331,Dados!$X$98:$Y$108,2,0)))</f>
        <v/>
      </c>
      <c r="BG2331" s="54" t="str">
        <f aca="false">IFERROR(VLOOKUP(I2331,Dados!$AC$27:$AD$43,2,0),IF(B2331="","",IF(D2331&lt;&gt;"MT",IF(AND(AC2331="SIM",Y2331="Revenda"),"2403",IF(AND(AC2331="SIM",Y2331="Consumo"),"2407",IF(AND(AC2331="NÃO",Y2331="Revenda"),"2102",IF(AND(AC2331="NÃO",Y2331="Consumo"),"2556",)))),REPLACE(I2331,1,1,1))))</f>
        <v/>
      </c>
    </row>
    <row r="2332" customFormat="false" ht="12.8" hidden="false" customHeight="true" outlineLevel="0" collapsed="false">
      <c r="Y2332" s="45"/>
      <c r="Z2332" s="46" t="str">
        <f aca="false">IF(B2332="","",(IFERROR(VLOOKUP(H2332,Dados!A$3:B$15000,2,0),"Não Encontrado")))</f>
        <v/>
      </c>
      <c r="AA2332" s="46" t="str">
        <f aca="false">IF(B2332="","",(IFERROR(VLOOKUP(G2332,Dados!C$3:E$15000,3,0),"Não Encontrado")))</f>
        <v/>
      </c>
      <c r="AB2332" s="46" t="str">
        <f aca="false">IFERROR(IF(Z2332&lt;&gt;"Não Encontrado",Z2332,IF(AA2332&lt;&gt;"Não Encontrado",AA2332,"")),"")</f>
        <v/>
      </c>
      <c r="AC2332" s="45" t="str">
        <f aca="false">IF(B2332="","",IF(AB2332="","NÃO","SIM"))</f>
        <v/>
      </c>
      <c r="AD2332" s="45" t="str">
        <f aca="false">IFERROR(VLOOKUP(G2332,Dados!$P$3:$R$500,3,0),"")</f>
        <v/>
      </c>
      <c r="AE2332" s="45" t="str">
        <f aca="false">IFERROR(VLOOKUP(G2332,Dados!$K$3:$L$500,2,0),"")</f>
        <v/>
      </c>
      <c r="AF2332" s="45" t="str">
        <f aca="false">IFERROR(VLOOKUP(G2332,Dados!$M$3:$N$500,2,0),"")</f>
        <v/>
      </c>
      <c r="AG2332" s="45" t="str">
        <f aca="false">IF(F2332="","",IF(AND(AD2332="",AE2332="",AF2332=""),"-",IF(AND(AD2332="BIT",AE2332="",AF2332=""),"BIT",IF(AND(AE2332="ANEXO I",AD2332="",AF2332=""),"ANEXO I",IF(AND(AF2332="ANEXO II",AD2332="",AE2332=""),"ANEXO II","Escolher")))))</f>
        <v/>
      </c>
      <c r="AH2332" s="45" t="str">
        <f aca="false">IF(AG2332&lt;&gt;"Pneus","",IFERROR(VLOOKUP(R2332,Dados!$X$2:$Z$5,3,0)*(AI2332-Q2332),VLOOKUP(D2332,Dados!$X$7:$Z$33,3,0)*(AI2332-Q2332)))</f>
        <v/>
      </c>
      <c r="AI2332" s="47" t="str">
        <f aca="false">IF(B2332="","",P2332+Q2332+O2332+M2332+L2332-N2332)</f>
        <v/>
      </c>
      <c r="AJ2332" s="48" t="str">
        <f aca="false">IFERROR(IF(AND(AC2332="SIM",AG2332="-",Y2332="REVENDA"),(AB2332/1+1)*AI2332,IF(AND(AC2332="SIM",AG2332="Pneus",Y2332="REVENDA"),(AB2332/1+1)*(AI2332-AH2332),"")),"")</f>
        <v/>
      </c>
      <c r="AK2332" s="48" t="str">
        <f aca="false">IF(AJ2332="","",AJ2332*17%)</f>
        <v/>
      </c>
      <c r="AL2332" s="48" t="str">
        <f aca="false">IFERROR(IF(AC2332="NÃO","",IF(AK2332="","",IF(E2332="Simples Nacional",BF2332,IF(T2332=0.12,U2332*0.5833337002,IF(T2332=0,AI2332*0.07,U2332))))),"")</f>
        <v/>
      </c>
      <c r="AM2332" s="47" t="str">
        <f aca="false">IFERROR(IF(AC2332="NÃO","",IF(OR(AG2332="-",AG2332="Pneus"),AK2332-AL2332,"")),"")</f>
        <v/>
      </c>
      <c r="AN2332" s="48" t="str">
        <f aca="false">IF(AND(Y2332="REVENDA",AC2332="SIM",AG2332="BIT"),((AB2332/1+1)*AI2332)*0.4117,"")</f>
        <v/>
      </c>
      <c r="AO2332" s="48" t="str">
        <f aca="false">IF(AN2332="","",AN2332*17%)</f>
        <v/>
      </c>
      <c r="AP2332" s="49" t="str">
        <f aca="false">IF(AN2332="","",IF(T2332=0.12,(U2332*0.4117)*0.4117,IF(T2332=0,(AI2332*0.07)*0.4117,U2332*0.4117)))</f>
        <v/>
      </c>
      <c r="AQ2332" s="47" t="str">
        <f aca="false">IF(AN2332="","",AO2332-AP2332)</f>
        <v/>
      </c>
      <c r="AR2332" s="50" t="str">
        <f aca="false">IFERROR(IF(AND(AC2332="SIM",Y2332="REVENDA",LEFT(AG2332,5)="ANEXO")*OR(AE2332="ANEXO I",AF2332="ANEXO II"),VLOOKUP(H2332,Dados!G:I,2,0),""),"INSERIR MVA")</f>
        <v/>
      </c>
      <c r="AS2332" s="48" t="str">
        <f aca="false">IF(LEFT(AG2332,5)="ANEXO",VLOOKUP(AG2332,Dados!$X$111:$Z$112,2,0)*(AI2332-Q2332),"")</f>
        <v/>
      </c>
      <c r="AT2332" s="48" t="str">
        <f aca="false">IFERROR(IF(AR2332="","",(AI2332*AR2332)+AI2332),"INSERIR MVA")</f>
        <v/>
      </c>
      <c r="AU2332" s="48" t="str">
        <f aca="false">IF(AT2332="","",IF(AY2332=0.04,U2332,AS2332*AY2332))</f>
        <v/>
      </c>
      <c r="AV2332" s="47" t="str">
        <f aca="false">IFERROR(IF(AU2332="","",(VLOOKUP(AG2332,Dados!$X$111:$Z$112,3,0)*AT2332*0.17)),"INSERIR MVA")</f>
        <v/>
      </c>
      <c r="AW2332" s="47" t="str">
        <f aca="false">IFERROR(IF(AR2332="","",AV2332-AU2332),"")</f>
        <v/>
      </c>
      <c r="AX2332" s="51" t="str">
        <f aca="false">IFERROR(IF(AC2332="NÃO","",IF(AM2332&lt;&gt;"",AM2332-W2332,IF(AQ2332&lt;&gt;"",AQ2332-W2332,IF(AW2332&lt;&gt;"",AW2332-W2332,"")))),"")</f>
        <v/>
      </c>
      <c r="AY2332" s="46" t="str">
        <f aca="false">IFERROR(IF(ISNA(VLOOKUP(R2332,Dados!$X$2:$Y$5,2,0)),VLOOKUP(D2332,Dados!$X$7:$Y$33,2,0),VLOOKUP(R2332,Dados!$X$2:$Y$5,2,0)),"")</f>
        <v/>
      </c>
      <c r="AZ2332" s="52" t="str">
        <f aca="false">IF(C2332="","",IF(AND(Y2332="CONSUMO",AC2332="NÃO")*OR(AG2332="-",AG2332="BIT"),IF(E2332&lt;&gt;"",(AI2332-(P2332+L2332-N2332+Q2332)*AY2332)/0.83),""))</f>
        <v/>
      </c>
      <c r="BA2332" s="51" t="str">
        <f aca="false">IF(AZ2332="","",AZ2332*0.17-((P2332+L2332-N2332+Q2332)*AY2332))</f>
        <v/>
      </c>
      <c r="BB2332" s="51" t="str">
        <f aca="false">IF(AND(Y2332="CONSUMO",AG2332="ANEXO I",AY2332&gt;4%),(AI2332-(P2332+L2332-N2332+Q2332)*0.0514)/0.83*(0.5177)*(0.17)-AI2332*0.0514,IF(AND(Y2332="CONSUMO",AG2332="ANEXO II",AY2332&gt;4%),(AI2332-(P2332+L2332-N2332+Q2332)*0.041)/0.83*(0.3295)*(0.17)-AI2332*0.041,IF(AND(Y2332="CONSUMO",AG2332="ANEXO I",AY2332=4%),(AI2332-(P2332+L2332-N2332+Q2332)*0.04)/0.83*(0.5177)*(0.17)-AI2332*0.04,IF(AND(Y2332="CONSUMO",AG2332="ANEXO II",AY2332=4%),(AI2332-(P2332+L2332-N2332+Q2332)*0.04)/0.83*(0.3295)*(0.17)-AI2332*0.04,""))))</f>
        <v/>
      </c>
      <c r="BC2332" s="51" t="str">
        <f aca="false">IF(C2332="","",IF(AND(Y2332="CONSUMO",AC2332="SIM")*OR(AG2332="-",AG2332="BIT"),IF(E2332&lt;&gt;"",(AI2332-(P2332+L2332-N2332+Q2332)*AY2332)/0.83),""))</f>
        <v/>
      </c>
      <c r="BD2332" s="51" t="str">
        <f aca="false">IF(BC2332="","",BC2332*0.17)</f>
        <v/>
      </c>
      <c r="BE2332" s="51" t="str">
        <f aca="false">IF(I2332=6908,0,IF(BC2332="","",BD2332-((P2332+L2332-N2332+Q2332)*AY2332)))</f>
        <v/>
      </c>
      <c r="BF2332" s="53" t="str">
        <f aca="false">IF(B2332="","",IF(OR(B2332="",E2332="Regime Normal"),0,(AI2332-Q2332)*VLOOKUP(R2332,Dados!$X$98:$Y$108,2,0)))</f>
        <v/>
      </c>
      <c r="BG2332" s="54" t="str">
        <f aca="false">IFERROR(VLOOKUP(I2332,Dados!$AC$27:$AD$43,2,0),IF(B2332="","",IF(D2332&lt;&gt;"MT",IF(AND(AC2332="SIM",Y2332="Revenda"),"2403",IF(AND(AC2332="SIM",Y2332="Consumo"),"2407",IF(AND(AC2332="NÃO",Y2332="Revenda"),"2102",IF(AND(AC2332="NÃO",Y2332="Consumo"),"2556",)))),REPLACE(I2332,1,1,1))))</f>
        <v/>
      </c>
    </row>
    <row r="2333" customFormat="false" ht="12.8" hidden="false" customHeight="true" outlineLevel="0" collapsed="false">
      <c r="Y2333" s="45"/>
      <c r="Z2333" s="46" t="str">
        <f aca="false">IF(B2333="","",(IFERROR(VLOOKUP(H2333,Dados!A$3:B$15000,2,0),"Não Encontrado")))</f>
        <v/>
      </c>
      <c r="AA2333" s="46" t="str">
        <f aca="false">IF(B2333="","",(IFERROR(VLOOKUP(G2333,Dados!C$3:E$15000,3,0),"Não Encontrado")))</f>
        <v/>
      </c>
      <c r="AB2333" s="46" t="str">
        <f aca="false">IFERROR(IF(Z2333&lt;&gt;"Não Encontrado",Z2333,IF(AA2333&lt;&gt;"Não Encontrado",AA2333,"")),"")</f>
        <v/>
      </c>
      <c r="AC2333" s="45" t="str">
        <f aca="false">IF(B2333="","",IF(AB2333="","NÃO","SIM"))</f>
        <v/>
      </c>
      <c r="AD2333" s="45" t="str">
        <f aca="false">IFERROR(VLOOKUP(G2333,Dados!$P$3:$R$500,3,0),"")</f>
        <v/>
      </c>
      <c r="AE2333" s="45" t="str">
        <f aca="false">IFERROR(VLOOKUP(G2333,Dados!$K$3:$L$500,2,0),"")</f>
        <v/>
      </c>
      <c r="AF2333" s="45" t="str">
        <f aca="false">IFERROR(VLOOKUP(G2333,Dados!$M$3:$N$500,2,0),"")</f>
        <v/>
      </c>
      <c r="AG2333" s="45" t="str">
        <f aca="false">IF(F2333="","",IF(AND(AD2333="",AE2333="",AF2333=""),"-",IF(AND(AD2333="BIT",AE2333="",AF2333=""),"BIT",IF(AND(AE2333="ANEXO I",AD2333="",AF2333=""),"ANEXO I",IF(AND(AF2333="ANEXO II",AD2333="",AE2333=""),"ANEXO II","Escolher")))))</f>
        <v/>
      </c>
      <c r="AH2333" s="45" t="str">
        <f aca="false">IF(AG2333&lt;&gt;"Pneus","",IFERROR(VLOOKUP(R2333,Dados!$X$2:$Z$5,3,0)*(AI2333-Q2333),VLOOKUP(D2333,Dados!$X$7:$Z$33,3,0)*(AI2333-Q2333)))</f>
        <v/>
      </c>
      <c r="AI2333" s="47" t="str">
        <f aca="false">IF(B2333="","",P2333+Q2333+O2333+M2333+L2333-N2333)</f>
        <v/>
      </c>
      <c r="AJ2333" s="48" t="str">
        <f aca="false">IFERROR(IF(AND(AC2333="SIM",AG2333="-",Y2333="REVENDA"),(AB2333/1+1)*AI2333,IF(AND(AC2333="SIM",AG2333="Pneus",Y2333="REVENDA"),(AB2333/1+1)*(AI2333-AH2333),"")),"")</f>
        <v/>
      </c>
      <c r="AK2333" s="48" t="str">
        <f aca="false">IF(AJ2333="","",AJ2333*17%)</f>
        <v/>
      </c>
      <c r="AL2333" s="48" t="str">
        <f aca="false">IFERROR(IF(AC2333="NÃO","",IF(AK2333="","",IF(E2333="Simples Nacional",BF2333,IF(T2333=0.12,U2333*0.5833337002,IF(T2333=0,AI2333*0.07,U2333))))),"")</f>
        <v/>
      </c>
      <c r="AM2333" s="47" t="str">
        <f aca="false">IFERROR(IF(AC2333="NÃO","",IF(OR(AG2333="-",AG2333="Pneus"),AK2333-AL2333,"")),"")</f>
        <v/>
      </c>
      <c r="AN2333" s="48" t="str">
        <f aca="false">IF(AND(Y2333="REVENDA",AC2333="SIM",AG2333="BIT"),((AB2333/1+1)*AI2333)*0.4117,"")</f>
        <v/>
      </c>
      <c r="AO2333" s="48" t="str">
        <f aca="false">IF(AN2333="","",AN2333*17%)</f>
        <v/>
      </c>
      <c r="AP2333" s="49" t="str">
        <f aca="false">IF(AN2333="","",IF(T2333=0.12,(U2333*0.4117)*0.4117,IF(T2333=0,(AI2333*0.07)*0.4117,U2333*0.4117)))</f>
        <v/>
      </c>
      <c r="AQ2333" s="47" t="str">
        <f aca="false">IF(AN2333="","",AO2333-AP2333)</f>
        <v/>
      </c>
      <c r="AR2333" s="50" t="str">
        <f aca="false">IFERROR(IF(AND(AC2333="SIM",Y2333="REVENDA",LEFT(AG2333,5)="ANEXO")*OR(AE2333="ANEXO I",AF2333="ANEXO II"),VLOOKUP(H2333,Dados!G:I,2,0),""),"INSERIR MVA")</f>
        <v/>
      </c>
      <c r="AS2333" s="48" t="str">
        <f aca="false">IF(LEFT(AG2333,5)="ANEXO",VLOOKUP(AG2333,Dados!$X$111:$Z$112,2,0)*(AI2333-Q2333),"")</f>
        <v/>
      </c>
      <c r="AT2333" s="48" t="str">
        <f aca="false">IFERROR(IF(AR2333="","",(AI2333*AR2333)+AI2333),"INSERIR MVA")</f>
        <v/>
      </c>
      <c r="AU2333" s="48" t="str">
        <f aca="false">IF(AT2333="","",IF(AY2333=0.04,U2333,AS2333*AY2333))</f>
        <v/>
      </c>
      <c r="AV2333" s="47" t="str">
        <f aca="false">IFERROR(IF(AU2333="","",(VLOOKUP(AG2333,Dados!$X$111:$Z$112,3,0)*AT2333*0.17)),"INSERIR MVA")</f>
        <v/>
      </c>
      <c r="AW2333" s="47" t="str">
        <f aca="false">IFERROR(IF(AR2333="","",AV2333-AU2333),"")</f>
        <v/>
      </c>
      <c r="AX2333" s="51" t="str">
        <f aca="false">IFERROR(IF(AC2333="NÃO","",IF(AM2333&lt;&gt;"",AM2333-W2333,IF(AQ2333&lt;&gt;"",AQ2333-W2333,IF(AW2333&lt;&gt;"",AW2333-W2333,"")))),"")</f>
        <v/>
      </c>
      <c r="AY2333" s="46" t="str">
        <f aca="false">IFERROR(IF(ISNA(VLOOKUP(R2333,Dados!$X$2:$Y$5,2,0)),VLOOKUP(D2333,Dados!$X$7:$Y$33,2,0),VLOOKUP(R2333,Dados!$X$2:$Y$5,2,0)),"")</f>
        <v/>
      </c>
      <c r="AZ2333" s="52" t="str">
        <f aca="false">IF(C2333="","",IF(AND(Y2333="CONSUMO",AC2333="NÃO")*OR(AG2333="-",AG2333="BIT"),IF(E2333&lt;&gt;"",(AI2333-(P2333+L2333-N2333+Q2333)*AY2333)/0.83),""))</f>
        <v/>
      </c>
      <c r="BA2333" s="51" t="str">
        <f aca="false">IF(AZ2333="","",AZ2333*0.17-((P2333+L2333-N2333+Q2333)*AY2333))</f>
        <v/>
      </c>
      <c r="BB2333" s="51" t="str">
        <f aca="false">IF(AND(Y2333="CONSUMO",AG2333="ANEXO I",AY2333&gt;4%),(AI2333-(P2333+L2333-N2333+Q2333)*0.0514)/0.83*(0.5177)*(0.17)-AI2333*0.0514,IF(AND(Y2333="CONSUMO",AG2333="ANEXO II",AY2333&gt;4%),(AI2333-(P2333+L2333-N2333+Q2333)*0.041)/0.83*(0.3295)*(0.17)-AI2333*0.041,IF(AND(Y2333="CONSUMO",AG2333="ANEXO I",AY2333=4%),(AI2333-(P2333+L2333-N2333+Q2333)*0.04)/0.83*(0.5177)*(0.17)-AI2333*0.04,IF(AND(Y2333="CONSUMO",AG2333="ANEXO II",AY2333=4%),(AI2333-(P2333+L2333-N2333+Q2333)*0.04)/0.83*(0.3295)*(0.17)-AI2333*0.04,""))))</f>
        <v/>
      </c>
      <c r="BC2333" s="51" t="str">
        <f aca="false">IF(C2333="","",IF(AND(Y2333="CONSUMO",AC2333="SIM")*OR(AG2333="-",AG2333="BIT"),IF(E2333&lt;&gt;"",(AI2333-(P2333+L2333-N2333+Q2333)*AY2333)/0.83),""))</f>
        <v/>
      </c>
      <c r="BD2333" s="51" t="str">
        <f aca="false">IF(BC2333="","",BC2333*0.17)</f>
        <v/>
      </c>
      <c r="BE2333" s="51" t="str">
        <f aca="false">IF(I2333=6908,0,IF(BC2333="","",BD2333-((P2333+L2333-N2333+Q2333)*AY2333)))</f>
        <v/>
      </c>
      <c r="BF2333" s="53" t="str">
        <f aca="false">IF(B2333="","",IF(OR(B2333="",E2333="Regime Normal"),0,(AI2333-Q2333)*VLOOKUP(R2333,Dados!$X$98:$Y$108,2,0)))</f>
        <v/>
      </c>
      <c r="BG2333" s="54" t="str">
        <f aca="false">IFERROR(VLOOKUP(I2333,Dados!$AC$27:$AD$43,2,0),IF(B2333="","",IF(D2333&lt;&gt;"MT",IF(AND(AC2333="SIM",Y2333="Revenda"),"2403",IF(AND(AC2333="SIM",Y2333="Consumo"),"2407",IF(AND(AC2333="NÃO",Y2333="Revenda"),"2102",IF(AND(AC2333="NÃO",Y2333="Consumo"),"2556",)))),REPLACE(I2333,1,1,1))))</f>
        <v/>
      </c>
    </row>
    <row r="2334" customFormat="false" ht="12.8" hidden="false" customHeight="true" outlineLevel="0" collapsed="false">
      <c r="Y2334" s="45"/>
      <c r="Z2334" s="46" t="str">
        <f aca="false">IF(B2334="","",(IFERROR(VLOOKUP(H2334,Dados!A$3:B$15000,2,0),"Não Encontrado")))</f>
        <v/>
      </c>
      <c r="AA2334" s="46" t="str">
        <f aca="false">IF(B2334="","",(IFERROR(VLOOKUP(G2334,Dados!C$3:E$15000,3,0),"Não Encontrado")))</f>
        <v/>
      </c>
      <c r="AB2334" s="46" t="str">
        <f aca="false">IFERROR(IF(Z2334&lt;&gt;"Não Encontrado",Z2334,IF(AA2334&lt;&gt;"Não Encontrado",AA2334,"")),"")</f>
        <v/>
      </c>
      <c r="AC2334" s="45" t="str">
        <f aca="false">IF(B2334="","",IF(AB2334="","NÃO","SIM"))</f>
        <v/>
      </c>
      <c r="AD2334" s="45" t="str">
        <f aca="false">IFERROR(VLOOKUP(G2334,Dados!$P$3:$R$500,3,0),"")</f>
        <v/>
      </c>
      <c r="AE2334" s="45" t="str">
        <f aca="false">IFERROR(VLOOKUP(G2334,Dados!$K$3:$L$500,2,0),"")</f>
        <v/>
      </c>
      <c r="AF2334" s="45" t="str">
        <f aca="false">IFERROR(VLOOKUP(G2334,Dados!$M$3:$N$500,2,0),"")</f>
        <v/>
      </c>
      <c r="AG2334" s="45" t="str">
        <f aca="false">IF(F2334="","",IF(AND(AD2334="",AE2334="",AF2334=""),"-",IF(AND(AD2334="BIT",AE2334="",AF2334=""),"BIT",IF(AND(AE2334="ANEXO I",AD2334="",AF2334=""),"ANEXO I",IF(AND(AF2334="ANEXO II",AD2334="",AE2334=""),"ANEXO II","Escolher")))))</f>
        <v/>
      </c>
      <c r="AH2334" s="45" t="str">
        <f aca="false">IF(AG2334&lt;&gt;"Pneus","",IFERROR(VLOOKUP(R2334,Dados!$X$2:$Z$5,3,0)*(AI2334-Q2334),VLOOKUP(D2334,Dados!$X$7:$Z$33,3,0)*(AI2334-Q2334)))</f>
        <v/>
      </c>
      <c r="AI2334" s="47" t="str">
        <f aca="false">IF(B2334="","",P2334+Q2334+O2334+M2334+L2334-N2334)</f>
        <v/>
      </c>
      <c r="AJ2334" s="48" t="str">
        <f aca="false">IFERROR(IF(AND(AC2334="SIM",AG2334="-",Y2334="REVENDA"),(AB2334/1+1)*AI2334,IF(AND(AC2334="SIM",AG2334="Pneus",Y2334="REVENDA"),(AB2334/1+1)*(AI2334-AH2334),"")),"")</f>
        <v/>
      </c>
      <c r="AK2334" s="48" t="str">
        <f aca="false">IF(AJ2334="","",AJ2334*17%)</f>
        <v/>
      </c>
      <c r="AL2334" s="48" t="str">
        <f aca="false">IFERROR(IF(AC2334="NÃO","",IF(AK2334="","",IF(E2334="Simples Nacional",BF2334,IF(T2334=0.12,U2334*0.5833337002,IF(T2334=0,AI2334*0.07,U2334))))),"")</f>
        <v/>
      </c>
      <c r="AM2334" s="47" t="str">
        <f aca="false">IFERROR(IF(AC2334="NÃO","",IF(OR(AG2334="-",AG2334="Pneus"),AK2334-AL2334,"")),"")</f>
        <v/>
      </c>
      <c r="AN2334" s="48" t="str">
        <f aca="false">IF(AND(Y2334="REVENDA",AC2334="SIM",AG2334="BIT"),((AB2334/1+1)*AI2334)*0.4117,"")</f>
        <v/>
      </c>
      <c r="AO2334" s="48" t="str">
        <f aca="false">IF(AN2334="","",AN2334*17%)</f>
        <v/>
      </c>
      <c r="AP2334" s="49" t="str">
        <f aca="false">IF(AN2334="","",IF(T2334=0.12,(U2334*0.4117)*0.4117,IF(T2334=0,(AI2334*0.07)*0.4117,U2334*0.4117)))</f>
        <v/>
      </c>
      <c r="AQ2334" s="47" t="str">
        <f aca="false">IF(AN2334="","",AO2334-AP2334)</f>
        <v/>
      </c>
      <c r="AR2334" s="50" t="str">
        <f aca="false">IFERROR(IF(AND(AC2334="SIM",Y2334="REVENDA",LEFT(AG2334,5)="ANEXO")*OR(AE2334="ANEXO I",AF2334="ANEXO II"),VLOOKUP(H2334,Dados!G:I,2,0),""),"INSERIR MVA")</f>
        <v/>
      </c>
      <c r="AS2334" s="48" t="str">
        <f aca="false">IF(LEFT(AG2334,5)="ANEXO",VLOOKUP(AG2334,Dados!$X$111:$Z$112,2,0)*(AI2334-Q2334),"")</f>
        <v/>
      </c>
      <c r="AT2334" s="48" t="str">
        <f aca="false">IFERROR(IF(AR2334="","",(AI2334*AR2334)+AI2334),"INSERIR MVA")</f>
        <v/>
      </c>
      <c r="AU2334" s="48" t="str">
        <f aca="false">IF(AT2334="","",IF(AY2334=0.04,U2334,AS2334*AY2334))</f>
        <v/>
      </c>
      <c r="AV2334" s="47" t="str">
        <f aca="false">IFERROR(IF(AU2334="","",(VLOOKUP(AG2334,Dados!$X$111:$Z$112,3,0)*AT2334*0.17)),"INSERIR MVA")</f>
        <v/>
      </c>
      <c r="AW2334" s="47" t="str">
        <f aca="false">IFERROR(IF(AR2334="","",AV2334-AU2334),"")</f>
        <v/>
      </c>
      <c r="AX2334" s="51" t="str">
        <f aca="false">IFERROR(IF(AC2334="NÃO","",IF(AM2334&lt;&gt;"",AM2334-W2334,IF(AQ2334&lt;&gt;"",AQ2334-W2334,IF(AW2334&lt;&gt;"",AW2334-W2334,"")))),"")</f>
        <v/>
      </c>
      <c r="AY2334" s="46" t="str">
        <f aca="false">IFERROR(IF(ISNA(VLOOKUP(R2334,Dados!$X$2:$Y$5,2,0)),VLOOKUP(D2334,Dados!$X$7:$Y$33,2,0),VLOOKUP(R2334,Dados!$X$2:$Y$5,2,0)),"")</f>
        <v/>
      </c>
      <c r="AZ2334" s="52" t="str">
        <f aca="false">IF(C2334="","",IF(AND(Y2334="CONSUMO",AC2334="NÃO")*OR(AG2334="-",AG2334="BIT"),IF(E2334&lt;&gt;"",(AI2334-(P2334+L2334-N2334+Q2334)*AY2334)/0.83),""))</f>
        <v/>
      </c>
      <c r="BA2334" s="51" t="str">
        <f aca="false">IF(AZ2334="","",AZ2334*0.17-((P2334+L2334-N2334+Q2334)*AY2334))</f>
        <v/>
      </c>
      <c r="BB2334" s="51" t="str">
        <f aca="false">IF(AND(Y2334="CONSUMO",AG2334="ANEXO I",AY2334&gt;4%),(AI2334-(P2334+L2334-N2334+Q2334)*0.0514)/0.83*(0.5177)*(0.17)-AI2334*0.0514,IF(AND(Y2334="CONSUMO",AG2334="ANEXO II",AY2334&gt;4%),(AI2334-(P2334+L2334-N2334+Q2334)*0.041)/0.83*(0.3295)*(0.17)-AI2334*0.041,IF(AND(Y2334="CONSUMO",AG2334="ANEXO I",AY2334=4%),(AI2334-(P2334+L2334-N2334+Q2334)*0.04)/0.83*(0.5177)*(0.17)-AI2334*0.04,IF(AND(Y2334="CONSUMO",AG2334="ANEXO II",AY2334=4%),(AI2334-(P2334+L2334-N2334+Q2334)*0.04)/0.83*(0.3295)*(0.17)-AI2334*0.04,""))))</f>
        <v/>
      </c>
      <c r="BC2334" s="51" t="str">
        <f aca="false">IF(C2334="","",IF(AND(Y2334="CONSUMO",AC2334="SIM")*OR(AG2334="-",AG2334="BIT"),IF(E2334&lt;&gt;"",(AI2334-(P2334+L2334-N2334+Q2334)*AY2334)/0.83),""))</f>
        <v/>
      </c>
      <c r="BD2334" s="51" t="str">
        <f aca="false">IF(BC2334="","",BC2334*0.17)</f>
        <v/>
      </c>
      <c r="BE2334" s="51" t="str">
        <f aca="false">IF(I2334=6908,0,IF(BC2334="","",BD2334-((P2334+L2334-N2334+Q2334)*AY2334)))</f>
        <v/>
      </c>
      <c r="BF2334" s="53" t="str">
        <f aca="false">IF(B2334="","",IF(OR(B2334="",E2334="Regime Normal"),0,(AI2334-Q2334)*VLOOKUP(R2334,Dados!$X$98:$Y$108,2,0)))</f>
        <v/>
      </c>
      <c r="BG2334" s="54" t="str">
        <f aca="false">IFERROR(VLOOKUP(I2334,Dados!$AC$27:$AD$43,2,0),IF(B2334="","",IF(D2334&lt;&gt;"MT",IF(AND(AC2334="SIM",Y2334="Revenda"),"2403",IF(AND(AC2334="SIM",Y2334="Consumo"),"2407",IF(AND(AC2334="NÃO",Y2334="Revenda"),"2102",IF(AND(AC2334="NÃO",Y2334="Consumo"),"2556",)))),REPLACE(I2334,1,1,1))))</f>
        <v/>
      </c>
    </row>
    <row r="2335" customFormat="false" ht="12.8" hidden="false" customHeight="true" outlineLevel="0" collapsed="false">
      <c r="Y2335" s="45"/>
      <c r="Z2335" s="46" t="str">
        <f aca="false">IF(B2335="","",(IFERROR(VLOOKUP(H2335,Dados!A$3:B$15000,2,0),"Não Encontrado")))</f>
        <v/>
      </c>
      <c r="AA2335" s="46" t="str">
        <f aca="false">IF(B2335="","",(IFERROR(VLOOKUP(G2335,Dados!C$3:E$15000,3,0),"Não Encontrado")))</f>
        <v/>
      </c>
      <c r="AB2335" s="46" t="str">
        <f aca="false">IFERROR(IF(Z2335&lt;&gt;"Não Encontrado",Z2335,IF(AA2335&lt;&gt;"Não Encontrado",AA2335,"")),"")</f>
        <v/>
      </c>
      <c r="AC2335" s="45" t="str">
        <f aca="false">IF(B2335="","",IF(AB2335="","NÃO","SIM"))</f>
        <v/>
      </c>
      <c r="AD2335" s="45" t="str">
        <f aca="false">IFERROR(VLOOKUP(G2335,Dados!$P$3:$R$500,3,0),"")</f>
        <v/>
      </c>
      <c r="AE2335" s="45" t="str">
        <f aca="false">IFERROR(VLOOKUP(G2335,Dados!$K$3:$L$500,2,0),"")</f>
        <v/>
      </c>
      <c r="AF2335" s="45" t="str">
        <f aca="false">IFERROR(VLOOKUP(G2335,Dados!$M$3:$N$500,2,0),"")</f>
        <v/>
      </c>
      <c r="AG2335" s="45" t="str">
        <f aca="false">IF(F2335="","",IF(AND(AD2335="",AE2335="",AF2335=""),"-",IF(AND(AD2335="BIT",AE2335="",AF2335=""),"BIT",IF(AND(AE2335="ANEXO I",AD2335="",AF2335=""),"ANEXO I",IF(AND(AF2335="ANEXO II",AD2335="",AE2335=""),"ANEXO II","Escolher")))))</f>
        <v/>
      </c>
      <c r="AH2335" s="45" t="str">
        <f aca="false">IF(AG2335&lt;&gt;"Pneus","",IFERROR(VLOOKUP(R2335,Dados!$X$2:$Z$5,3,0)*(AI2335-Q2335),VLOOKUP(D2335,Dados!$X$7:$Z$33,3,0)*(AI2335-Q2335)))</f>
        <v/>
      </c>
      <c r="AI2335" s="47" t="str">
        <f aca="false">IF(B2335="","",P2335+Q2335+O2335+M2335+L2335-N2335)</f>
        <v/>
      </c>
      <c r="AJ2335" s="48" t="str">
        <f aca="false">IFERROR(IF(AND(AC2335="SIM",AG2335="-",Y2335="REVENDA"),(AB2335/1+1)*AI2335,IF(AND(AC2335="SIM",AG2335="Pneus",Y2335="REVENDA"),(AB2335/1+1)*(AI2335-AH2335),"")),"")</f>
        <v/>
      </c>
      <c r="AK2335" s="48" t="str">
        <f aca="false">IF(AJ2335="","",AJ2335*17%)</f>
        <v/>
      </c>
      <c r="AL2335" s="48" t="str">
        <f aca="false">IFERROR(IF(AC2335="NÃO","",IF(AK2335="","",IF(E2335="Simples Nacional",BF2335,IF(T2335=0.12,U2335*0.5833337002,IF(T2335=0,AI2335*0.07,U2335))))),"")</f>
        <v/>
      </c>
      <c r="AM2335" s="47" t="str">
        <f aca="false">IFERROR(IF(AC2335="NÃO","",IF(OR(AG2335="-",AG2335="Pneus"),AK2335-AL2335,"")),"")</f>
        <v/>
      </c>
      <c r="AN2335" s="48" t="str">
        <f aca="false">IF(AND(Y2335="REVENDA",AC2335="SIM",AG2335="BIT"),((AB2335/1+1)*AI2335)*0.4117,"")</f>
        <v/>
      </c>
      <c r="AO2335" s="48" t="str">
        <f aca="false">IF(AN2335="","",AN2335*17%)</f>
        <v/>
      </c>
      <c r="AP2335" s="49" t="str">
        <f aca="false">IF(AN2335="","",IF(T2335=0.12,(U2335*0.4117)*0.4117,IF(T2335=0,(AI2335*0.07)*0.4117,U2335*0.4117)))</f>
        <v/>
      </c>
      <c r="AQ2335" s="47" t="str">
        <f aca="false">IF(AN2335="","",AO2335-AP2335)</f>
        <v/>
      </c>
      <c r="AR2335" s="50" t="str">
        <f aca="false">IFERROR(IF(AND(AC2335="SIM",Y2335="REVENDA",LEFT(AG2335,5)="ANEXO")*OR(AE2335="ANEXO I",AF2335="ANEXO II"),VLOOKUP(H2335,Dados!G:I,2,0),""),"INSERIR MVA")</f>
        <v/>
      </c>
      <c r="AS2335" s="48" t="str">
        <f aca="false">IF(LEFT(AG2335,5)="ANEXO",VLOOKUP(AG2335,Dados!$X$111:$Z$112,2,0)*(AI2335-Q2335),"")</f>
        <v/>
      </c>
      <c r="AT2335" s="48" t="str">
        <f aca="false">IFERROR(IF(AR2335="","",(AI2335*AR2335)+AI2335),"INSERIR MVA")</f>
        <v/>
      </c>
      <c r="AU2335" s="48" t="str">
        <f aca="false">IF(AT2335="","",IF(AY2335=0.04,U2335,AS2335*AY2335))</f>
        <v/>
      </c>
      <c r="AV2335" s="47" t="str">
        <f aca="false">IFERROR(IF(AU2335="","",(VLOOKUP(AG2335,Dados!$X$111:$Z$112,3,0)*AT2335*0.17)),"INSERIR MVA")</f>
        <v/>
      </c>
      <c r="AW2335" s="47" t="str">
        <f aca="false">IFERROR(IF(AR2335="","",AV2335-AU2335),"")</f>
        <v/>
      </c>
      <c r="AX2335" s="51" t="str">
        <f aca="false">IFERROR(IF(AC2335="NÃO","",IF(AM2335&lt;&gt;"",AM2335-W2335,IF(AQ2335&lt;&gt;"",AQ2335-W2335,IF(AW2335&lt;&gt;"",AW2335-W2335,"")))),"")</f>
        <v/>
      </c>
      <c r="AY2335" s="46" t="str">
        <f aca="false">IFERROR(IF(ISNA(VLOOKUP(R2335,Dados!$X$2:$Y$5,2,0)),VLOOKUP(D2335,Dados!$X$7:$Y$33,2,0),VLOOKUP(R2335,Dados!$X$2:$Y$5,2,0)),"")</f>
        <v/>
      </c>
      <c r="AZ2335" s="52" t="str">
        <f aca="false">IF(C2335="","",IF(AND(Y2335="CONSUMO",AC2335="NÃO")*OR(AG2335="-",AG2335="BIT"),IF(E2335&lt;&gt;"",(AI2335-(P2335+L2335-N2335+Q2335)*AY2335)/0.83),""))</f>
        <v/>
      </c>
      <c r="BA2335" s="51" t="str">
        <f aca="false">IF(AZ2335="","",AZ2335*0.17-((P2335+L2335-N2335+Q2335)*AY2335))</f>
        <v/>
      </c>
      <c r="BB2335" s="51" t="str">
        <f aca="false">IF(AND(Y2335="CONSUMO",AG2335="ANEXO I",AY2335&gt;4%),(AI2335-(P2335+L2335-N2335+Q2335)*0.0514)/0.83*(0.5177)*(0.17)-AI2335*0.0514,IF(AND(Y2335="CONSUMO",AG2335="ANEXO II",AY2335&gt;4%),(AI2335-(P2335+L2335-N2335+Q2335)*0.041)/0.83*(0.3295)*(0.17)-AI2335*0.041,IF(AND(Y2335="CONSUMO",AG2335="ANEXO I",AY2335=4%),(AI2335-(P2335+L2335-N2335+Q2335)*0.04)/0.83*(0.5177)*(0.17)-AI2335*0.04,IF(AND(Y2335="CONSUMO",AG2335="ANEXO II",AY2335=4%),(AI2335-(P2335+L2335-N2335+Q2335)*0.04)/0.83*(0.3295)*(0.17)-AI2335*0.04,""))))</f>
        <v/>
      </c>
      <c r="BC2335" s="51" t="str">
        <f aca="false">IF(C2335="","",IF(AND(Y2335="CONSUMO",AC2335="SIM")*OR(AG2335="-",AG2335="BIT"),IF(E2335&lt;&gt;"",(AI2335-(P2335+L2335-N2335+Q2335)*AY2335)/0.83),""))</f>
        <v/>
      </c>
      <c r="BD2335" s="51" t="str">
        <f aca="false">IF(BC2335="","",BC2335*0.17)</f>
        <v/>
      </c>
      <c r="BE2335" s="51" t="str">
        <f aca="false">IF(I2335=6908,0,IF(BC2335="","",BD2335-((P2335+L2335-N2335+Q2335)*AY2335)))</f>
        <v/>
      </c>
      <c r="BF2335" s="53" t="str">
        <f aca="false">IF(B2335="","",IF(OR(B2335="",E2335="Regime Normal"),0,(AI2335-Q2335)*VLOOKUP(R2335,Dados!$X$98:$Y$108,2,0)))</f>
        <v/>
      </c>
      <c r="BG2335" s="54" t="str">
        <f aca="false">IFERROR(VLOOKUP(I2335,Dados!$AC$27:$AD$43,2,0),IF(B2335="","",IF(D2335&lt;&gt;"MT",IF(AND(AC2335="SIM",Y2335="Revenda"),"2403",IF(AND(AC2335="SIM",Y2335="Consumo"),"2407",IF(AND(AC2335="NÃO",Y2335="Revenda"),"2102",IF(AND(AC2335="NÃO",Y2335="Consumo"),"2556",)))),REPLACE(I2335,1,1,1))))</f>
        <v/>
      </c>
    </row>
    <row r="2336" customFormat="false" ht="12.8" hidden="false" customHeight="true" outlineLevel="0" collapsed="false">
      <c r="Y2336" s="45"/>
      <c r="Z2336" s="46" t="str">
        <f aca="false">IF(B2336="","",(IFERROR(VLOOKUP(H2336,Dados!A$3:B$15000,2,0),"Não Encontrado")))</f>
        <v/>
      </c>
      <c r="AA2336" s="46" t="str">
        <f aca="false">IF(B2336="","",(IFERROR(VLOOKUP(G2336,Dados!C$3:E$15000,3,0),"Não Encontrado")))</f>
        <v/>
      </c>
      <c r="AB2336" s="46" t="str">
        <f aca="false">IFERROR(IF(Z2336&lt;&gt;"Não Encontrado",Z2336,IF(AA2336&lt;&gt;"Não Encontrado",AA2336,"")),"")</f>
        <v/>
      </c>
      <c r="AC2336" s="45" t="str">
        <f aca="false">IF(B2336="","",IF(AB2336="","NÃO","SIM"))</f>
        <v/>
      </c>
      <c r="AD2336" s="45" t="str">
        <f aca="false">IFERROR(VLOOKUP(G2336,Dados!$P$3:$R$500,3,0),"")</f>
        <v/>
      </c>
      <c r="AE2336" s="45" t="str">
        <f aca="false">IFERROR(VLOOKUP(G2336,Dados!$K$3:$L$500,2,0),"")</f>
        <v/>
      </c>
      <c r="AF2336" s="45" t="str">
        <f aca="false">IFERROR(VLOOKUP(G2336,Dados!$M$3:$N$500,2,0),"")</f>
        <v/>
      </c>
      <c r="AG2336" s="45" t="str">
        <f aca="false">IF(F2336="","",IF(AND(AD2336="",AE2336="",AF2336=""),"-",IF(AND(AD2336="BIT",AE2336="",AF2336=""),"BIT",IF(AND(AE2336="ANEXO I",AD2336="",AF2336=""),"ANEXO I",IF(AND(AF2336="ANEXO II",AD2336="",AE2336=""),"ANEXO II","Escolher")))))</f>
        <v/>
      </c>
      <c r="AH2336" s="45" t="str">
        <f aca="false">IF(AG2336&lt;&gt;"Pneus","",IFERROR(VLOOKUP(R2336,Dados!$X$2:$Z$5,3,0)*(AI2336-Q2336),VLOOKUP(D2336,Dados!$X$7:$Z$33,3,0)*(AI2336-Q2336)))</f>
        <v/>
      </c>
      <c r="AI2336" s="47" t="str">
        <f aca="false">IF(B2336="","",P2336+Q2336+O2336+M2336+L2336-N2336)</f>
        <v/>
      </c>
      <c r="AJ2336" s="48" t="str">
        <f aca="false">IFERROR(IF(AND(AC2336="SIM",AG2336="-",Y2336="REVENDA"),(AB2336/1+1)*AI2336,IF(AND(AC2336="SIM",AG2336="Pneus",Y2336="REVENDA"),(AB2336/1+1)*(AI2336-AH2336),"")),"")</f>
        <v/>
      </c>
      <c r="AK2336" s="48" t="str">
        <f aca="false">IF(AJ2336="","",AJ2336*17%)</f>
        <v/>
      </c>
      <c r="AL2336" s="48" t="str">
        <f aca="false">IFERROR(IF(AC2336="NÃO","",IF(AK2336="","",IF(E2336="Simples Nacional",BF2336,IF(T2336=0.12,U2336*0.5833337002,IF(T2336=0,AI2336*0.07,U2336))))),"")</f>
        <v/>
      </c>
      <c r="AM2336" s="47" t="str">
        <f aca="false">IFERROR(IF(AC2336="NÃO","",IF(OR(AG2336="-",AG2336="Pneus"),AK2336-AL2336,"")),"")</f>
        <v/>
      </c>
      <c r="AN2336" s="48" t="str">
        <f aca="false">IF(AND(Y2336="REVENDA",AC2336="SIM",AG2336="BIT"),((AB2336/1+1)*AI2336)*0.4117,"")</f>
        <v/>
      </c>
      <c r="AO2336" s="48" t="str">
        <f aca="false">IF(AN2336="","",AN2336*17%)</f>
        <v/>
      </c>
      <c r="AP2336" s="49" t="str">
        <f aca="false">IF(AN2336="","",IF(T2336=0.12,(U2336*0.4117)*0.4117,IF(T2336=0,(AI2336*0.07)*0.4117,U2336*0.4117)))</f>
        <v/>
      </c>
      <c r="AQ2336" s="47" t="str">
        <f aca="false">IF(AN2336="","",AO2336-AP2336)</f>
        <v/>
      </c>
      <c r="AR2336" s="50" t="str">
        <f aca="false">IFERROR(IF(AND(AC2336="SIM",Y2336="REVENDA",LEFT(AG2336,5)="ANEXO")*OR(AE2336="ANEXO I",AF2336="ANEXO II"),VLOOKUP(H2336,Dados!G:I,2,0),""),"INSERIR MVA")</f>
        <v/>
      </c>
      <c r="AS2336" s="48" t="str">
        <f aca="false">IF(LEFT(AG2336,5)="ANEXO",VLOOKUP(AG2336,Dados!$X$111:$Z$112,2,0)*(AI2336-Q2336),"")</f>
        <v/>
      </c>
      <c r="AT2336" s="48" t="str">
        <f aca="false">IFERROR(IF(AR2336="","",(AI2336*AR2336)+AI2336),"INSERIR MVA")</f>
        <v/>
      </c>
      <c r="AU2336" s="48" t="str">
        <f aca="false">IF(AT2336="","",IF(AY2336=0.04,U2336,AS2336*AY2336))</f>
        <v/>
      </c>
      <c r="AV2336" s="47" t="str">
        <f aca="false">IFERROR(IF(AU2336="","",(VLOOKUP(AG2336,Dados!$X$111:$Z$112,3,0)*AT2336*0.17)),"INSERIR MVA")</f>
        <v/>
      </c>
      <c r="AW2336" s="47" t="str">
        <f aca="false">IFERROR(IF(AR2336="","",AV2336-AU2336),"")</f>
        <v/>
      </c>
      <c r="AX2336" s="51" t="str">
        <f aca="false">IFERROR(IF(AC2336="NÃO","",IF(AM2336&lt;&gt;"",AM2336-W2336,IF(AQ2336&lt;&gt;"",AQ2336-W2336,IF(AW2336&lt;&gt;"",AW2336-W2336,"")))),"")</f>
        <v/>
      </c>
      <c r="AY2336" s="46" t="str">
        <f aca="false">IFERROR(IF(ISNA(VLOOKUP(R2336,Dados!$X$2:$Y$5,2,0)),VLOOKUP(D2336,Dados!$X$7:$Y$33,2,0),VLOOKUP(R2336,Dados!$X$2:$Y$5,2,0)),"")</f>
        <v/>
      </c>
      <c r="AZ2336" s="52" t="str">
        <f aca="false">IF(C2336="","",IF(AND(Y2336="CONSUMO",AC2336="NÃO")*OR(AG2336="-",AG2336="BIT"),IF(E2336&lt;&gt;"",(AI2336-(P2336+L2336-N2336+Q2336)*AY2336)/0.83),""))</f>
        <v/>
      </c>
      <c r="BA2336" s="51" t="str">
        <f aca="false">IF(AZ2336="","",AZ2336*0.17-((P2336+L2336-N2336+Q2336)*AY2336))</f>
        <v/>
      </c>
      <c r="BB2336" s="51" t="str">
        <f aca="false">IF(AND(Y2336="CONSUMO",AG2336="ANEXO I",AY2336&gt;4%),(AI2336-(P2336+L2336-N2336+Q2336)*0.0514)/0.83*(0.5177)*(0.17)-AI2336*0.0514,IF(AND(Y2336="CONSUMO",AG2336="ANEXO II",AY2336&gt;4%),(AI2336-(P2336+L2336-N2336+Q2336)*0.041)/0.83*(0.3295)*(0.17)-AI2336*0.041,IF(AND(Y2336="CONSUMO",AG2336="ANEXO I",AY2336=4%),(AI2336-(P2336+L2336-N2336+Q2336)*0.04)/0.83*(0.5177)*(0.17)-AI2336*0.04,IF(AND(Y2336="CONSUMO",AG2336="ANEXO II",AY2336=4%),(AI2336-(P2336+L2336-N2336+Q2336)*0.04)/0.83*(0.3295)*(0.17)-AI2336*0.04,""))))</f>
        <v/>
      </c>
      <c r="BC2336" s="51" t="str">
        <f aca="false">IF(C2336="","",IF(AND(Y2336="CONSUMO",AC2336="SIM")*OR(AG2336="-",AG2336="BIT"),IF(E2336&lt;&gt;"",(AI2336-(P2336+L2336-N2336+Q2336)*AY2336)/0.83),""))</f>
        <v/>
      </c>
      <c r="BD2336" s="51" t="str">
        <f aca="false">IF(BC2336="","",BC2336*0.17)</f>
        <v/>
      </c>
      <c r="BE2336" s="51" t="str">
        <f aca="false">IF(I2336=6908,0,IF(BC2336="","",BD2336-((P2336+L2336-N2336+Q2336)*AY2336)))</f>
        <v/>
      </c>
      <c r="BF2336" s="53" t="str">
        <f aca="false">IF(B2336="","",IF(OR(B2336="",E2336="Regime Normal"),0,(AI2336-Q2336)*VLOOKUP(R2336,Dados!$X$98:$Y$108,2,0)))</f>
        <v/>
      </c>
      <c r="BG2336" s="54" t="str">
        <f aca="false">IFERROR(VLOOKUP(I2336,Dados!$AC$27:$AD$43,2,0),IF(B2336="","",IF(D2336&lt;&gt;"MT",IF(AND(AC2336="SIM",Y2336="Revenda"),"2403",IF(AND(AC2336="SIM",Y2336="Consumo"),"2407",IF(AND(AC2336="NÃO",Y2336="Revenda"),"2102",IF(AND(AC2336="NÃO",Y2336="Consumo"),"2556",)))),REPLACE(I2336,1,1,1))))</f>
        <v/>
      </c>
    </row>
    <row r="2337" customFormat="false" ht="12.8" hidden="false" customHeight="true" outlineLevel="0" collapsed="false">
      <c r="Y2337" s="45"/>
      <c r="Z2337" s="46" t="str">
        <f aca="false">IF(B2337="","",(IFERROR(VLOOKUP(H2337,Dados!A$3:B$15000,2,0),"Não Encontrado")))</f>
        <v/>
      </c>
      <c r="AA2337" s="46" t="str">
        <f aca="false">IF(B2337="","",(IFERROR(VLOOKUP(G2337,Dados!C$3:E$15000,3,0),"Não Encontrado")))</f>
        <v/>
      </c>
      <c r="AB2337" s="46" t="str">
        <f aca="false">IFERROR(IF(Z2337&lt;&gt;"Não Encontrado",Z2337,IF(AA2337&lt;&gt;"Não Encontrado",AA2337,"")),"")</f>
        <v/>
      </c>
      <c r="AC2337" s="45" t="str">
        <f aca="false">IF(B2337="","",IF(AB2337="","NÃO","SIM"))</f>
        <v/>
      </c>
      <c r="AD2337" s="45" t="str">
        <f aca="false">IFERROR(VLOOKUP(G2337,Dados!$P$3:$R$500,3,0),"")</f>
        <v/>
      </c>
      <c r="AE2337" s="45" t="str">
        <f aca="false">IFERROR(VLOOKUP(G2337,Dados!$K$3:$L$500,2,0),"")</f>
        <v/>
      </c>
      <c r="AF2337" s="45" t="str">
        <f aca="false">IFERROR(VLOOKUP(G2337,Dados!$M$3:$N$500,2,0),"")</f>
        <v/>
      </c>
      <c r="AG2337" s="45" t="str">
        <f aca="false">IF(F2337="","",IF(AND(AD2337="",AE2337="",AF2337=""),"-",IF(AND(AD2337="BIT",AE2337="",AF2337=""),"BIT",IF(AND(AE2337="ANEXO I",AD2337="",AF2337=""),"ANEXO I",IF(AND(AF2337="ANEXO II",AD2337="",AE2337=""),"ANEXO II","Escolher")))))</f>
        <v/>
      </c>
      <c r="AH2337" s="45" t="str">
        <f aca="false">IF(AG2337&lt;&gt;"Pneus","",IFERROR(VLOOKUP(R2337,Dados!$X$2:$Z$5,3,0)*(AI2337-Q2337),VLOOKUP(D2337,Dados!$X$7:$Z$33,3,0)*(AI2337-Q2337)))</f>
        <v/>
      </c>
      <c r="AI2337" s="47" t="str">
        <f aca="false">IF(B2337="","",P2337+Q2337+O2337+M2337+L2337-N2337)</f>
        <v/>
      </c>
      <c r="AJ2337" s="48" t="str">
        <f aca="false">IFERROR(IF(AND(AC2337="SIM",AG2337="-",Y2337="REVENDA"),(AB2337/1+1)*AI2337,IF(AND(AC2337="SIM",AG2337="Pneus",Y2337="REVENDA"),(AB2337/1+1)*(AI2337-AH2337),"")),"")</f>
        <v/>
      </c>
      <c r="AK2337" s="48" t="str">
        <f aca="false">IF(AJ2337="","",AJ2337*17%)</f>
        <v/>
      </c>
      <c r="AL2337" s="48" t="str">
        <f aca="false">IFERROR(IF(AC2337="NÃO","",IF(AK2337="","",IF(E2337="Simples Nacional",BF2337,IF(T2337=0.12,U2337*0.5833337002,IF(T2337=0,AI2337*0.07,U2337))))),"")</f>
        <v/>
      </c>
      <c r="AM2337" s="47" t="str">
        <f aca="false">IFERROR(IF(AC2337="NÃO","",IF(OR(AG2337="-",AG2337="Pneus"),AK2337-AL2337,"")),"")</f>
        <v/>
      </c>
      <c r="AN2337" s="48" t="str">
        <f aca="false">IF(AND(Y2337="REVENDA",AC2337="SIM",AG2337="BIT"),((AB2337/1+1)*AI2337)*0.4117,"")</f>
        <v/>
      </c>
      <c r="AO2337" s="48" t="str">
        <f aca="false">IF(AN2337="","",AN2337*17%)</f>
        <v/>
      </c>
      <c r="AP2337" s="49" t="str">
        <f aca="false">IF(AN2337="","",IF(T2337=0.12,(U2337*0.4117)*0.4117,IF(T2337=0,(AI2337*0.07)*0.4117,U2337*0.4117)))</f>
        <v/>
      </c>
      <c r="AQ2337" s="47" t="str">
        <f aca="false">IF(AN2337="","",AO2337-AP2337)</f>
        <v/>
      </c>
      <c r="AR2337" s="50" t="str">
        <f aca="false">IFERROR(IF(AND(AC2337="SIM",Y2337="REVENDA",LEFT(AG2337,5)="ANEXO")*OR(AE2337="ANEXO I",AF2337="ANEXO II"),VLOOKUP(H2337,Dados!G:I,2,0),""),"INSERIR MVA")</f>
        <v/>
      </c>
      <c r="AS2337" s="48" t="str">
        <f aca="false">IF(LEFT(AG2337,5)="ANEXO",VLOOKUP(AG2337,Dados!$X$111:$Z$112,2,0)*(AI2337-Q2337),"")</f>
        <v/>
      </c>
      <c r="AT2337" s="48" t="str">
        <f aca="false">IFERROR(IF(AR2337="","",(AI2337*AR2337)+AI2337),"INSERIR MVA")</f>
        <v/>
      </c>
      <c r="AU2337" s="48" t="str">
        <f aca="false">IF(AT2337="","",IF(AY2337=0.04,U2337,AS2337*AY2337))</f>
        <v/>
      </c>
      <c r="AV2337" s="47" t="str">
        <f aca="false">IFERROR(IF(AU2337="","",(VLOOKUP(AG2337,Dados!$X$111:$Z$112,3,0)*AT2337*0.17)),"INSERIR MVA")</f>
        <v/>
      </c>
      <c r="AW2337" s="47" t="str">
        <f aca="false">IFERROR(IF(AR2337="","",AV2337-AU2337),"")</f>
        <v/>
      </c>
      <c r="AX2337" s="51" t="str">
        <f aca="false">IFERROR(IF(AC2337="NÃO","",IF(AM2337&lt;&gt;"",AM2337-W2337,IF(AQ2337&lt;&gt;"",AQ2337-W2337,IF(AW2337&lt;&gt;"",AW2337-W2337,"")))),"")</f>
        <v/>
      </c>
      <c r="AY2337" s="46" t="str">
        <f aca="false">IFERROR(IF(ISNA(VLOOKUP(R2337,Dados!$X$2:$Y$5,2,0)),VLOOKUP(D2337,Dados!$X$7:$Y$33,2,0),VLOOKUP(R2337,Dados!$X$2:$Y$5,2,0)),"")</f>
        <v/>
      </c>
      <c r="AZ2337" s="52" t="str">
        <f aca="false">IF(C2337="","",IF(AND(Y2337="CONSUMO",AC2337="NÃO")*OR(AG2337="-",AG2337="BIT"),IF(E2337&lt;&gt;"",(AI2337-(P2337+L2337-N2337+Q2337)*AY2337)/0.83),""))</f>
        <v/>
      </c>
      <c r="BA2337" s="51" t="str">
        <f aca="false">IF(AZ2337="","",AZ2337*0.17-((P2337+L2337-N2337+Q2337)*AY2337))</f>
        <v/>
      </c>
      <c r="BB2337" s="51" t="str">
        <f aca="false">IF(AND(Y2337="CONSUMO",AG2337="ANEXO I",AY2337&gt;4%),(AI2337-(P2337+L2337-N2337+Q2337)*0.0514)/0.83*(0.5177)*(0.17)-AI2337*0.0514,IF(AND(Y2337="CONSUMO",AG2337="ANEXO II",AY2337&gt;4%),(AI2337-(P2337+L2337-N2337+Q2337)*0.041)/0.83*(0.3295)*(0.17)-AI2337*0.041,IF(AND(Y2337="CONSUMO",AG2337="ANEXO I",AY2337=4%),(AI2337-(P2337+L2337-N2337+Q2337)*0.04)/0.83*(0.5177)*(0.17)-AI2337*0.04,IF(AND(Y2337="CONSUMO",AG2337="ANEXO II",AY2337=4%),(AI2337-(P2337+L2337-N2337+Q2337)*0.04)/0.83*(0.3295)*(0.17)-AI2337*0.04,""))))</f>
        <v/>
      </c>
      <c r="BC2337" s="51" t="str">
        <f aca="false">IF(C2337="","",IF(AND(Y2337="CONSUMO",AC2337="SIM")*OR(AG2337="-",AG2337="BIT"),IF(E2337&lt;&gt;"",(AI2337-(P2337+L2337-N2337+Q2337)*AY2337)/0.83),""))</f>
        <v/>
      </c>
      <c r="BD2337" s="51" t="str">
        <f aca="false">IF(BC2337="","",BC2337*0.17)</f>
        <v/>
      </c>
      <c r="BE2337" s="51" t="str">
        <f aca="false">IF(I2337=6908,0,IF(BC2337="","",BD2337-((P2337+L2337-N2337+Q2337)*AY2337)))</f>
        <v/>
      </c>
      <c r="BF2337" s="53" t="str">
        <f aca="false">IF(B2337="","",IF(OR(B2337="",E2337="Regime Normal"),0,(AI2337-Q2337)*VLOOKUP(R2337,Dados!$X$98:$Y$108,2,0)))</f>
        <v/>
      </c>
      <c r="BG2337" s="54" t="str">
        <f aca="false">IFERROR(VLOOKUP(I2337,Dados!$AC$27:$AD$43,2,0),IF(B2337="","",IF(D2337&lt;&gt;"MT",IF(AND(AC2337="SIM",Y2337="Revenda"),"2403",IF(AND(AC2337="SIM",Y2337="Consumo"),"2407",IF(AND(AC2337="NÃO",Y2337="Revenda"),"2102",IF(AND(AC2337="NÃO",Y2337="Consumo"),"2556",)))),REPLACE(I2337,1,1,1))))</f>
        <v/>
      </c>
    </row>
    <row r="2338" customFormat="false" ht="12.8" hidden="false" customHeight="true" outlineLevel="0" collapsed="false">
      <c r="Y2338" s="45"/>
      <c r="Z2338" s="46" t="str">
        <f aca="false">IF(B2338="","",(IFERROR(VLOOKUP(H2338,Dados!A$3:B$15000,2,0),"Não Encontrado")))</f>
        <v/>
      </c>
      <c r="AA2338" s="46" t="str">
        <f aca="false">IF(B2338="","",(IFERROR(VLOOKUP(G2338,Dados!C$3:E$15000,3,0),"Não Encontrado")))</f>
        <v/>
      </c>
      <c r="AB2338" s="46" t="str">
        <f aca="false">IFERROR(IF(Z2338&lt;&gt;"Não Encontrado",Z2338,IF(AA2338&lt;&gt;"Não Encontrado",AA2338,"")),"")</f>
        <v/>
      </c>
      <c r="AC2338" s="45" t="str">
        <f aca="false">IF(B2338="","",IF(AB2338="","NÃO","SIM"))</f>
        <v/>
      </c>
      <c r="AD2338" s="45" t="str">
        <f aca="false">IFERROR(VLOOKUP(G2338,Dados!$P$3:$R$500,3,0),"")</f>
        <v/>
      </c>
      <c r="AE2338" s="45" t="str">
        <f aca="false">IFERROR(VLOOKUP(G2338,Dados!$K$3:$L$500,2,0),"")</f>
        <v/>
      </c>
      <c r="AF2338" s="45" t="str">
        <f aca="false">IFERROR(VLOOKUP(G2338,Dados!$M$3:$N$500,2,0),"")</f>
        <v/>
      </c>
      <c r="AG2338" s="45" t="str">
        <f aca="false">IF(F2338="","",IF(AND(AD2338="",AE2338="",AF2338=""),"-",IF(AND(AD2338="BIT",AE2338="",AF2338=""),"BIT",IF(AND(AE2338="ANEXO I",AD2338="",AF2338=""),"ANEXO I",IF(AND(AF2338="ANEXO II",AD2338="",AE2338=""),"ANEXO II","Escolher")))))</f>
        <v/>
      </c>
      <c r="AH2338" s="45" t="str">
        <f aca="false">IF(AG2338&lt;&gt;"Pneus","",IFERROR(VLOOKUP(R2338,Dados!$X$2:$Z$5,3,0)*(AI2338-Q2338),VLOOKUP(D2338,Dados!$X$7:$Z$33,3,0)*(AI2338-Q2338)))</f>
        <v/>
      </c>
      <c r="AI2338" s="47" t="str">
        <f aca="false">IF(B2338="","",P2338+Q2338+O2338+M2338+L2338-N2338)</f>
        <v/>
      </c>
      <c r="AJ2338" s="48" t="str">
        <f aca="false">IFERROR(IF(AND(AC2338="SIM",AG2338="-",Y2338="REVENDA"),(AB2338/1+1)*AI2338,IF(AND(AC2338="SIM",AG2338="Pneus",Y2338="REVENDA"),(AB2338/1+1)*(AI2338-AH2338),"")),"")</f>
        <v/>
      </c>
      <c r="AK2338" s="48" t="str">
        <f aca="false">IF(AJ2338="","",AJ2338*17%)</f>
        <v/>
      </c>
      <c r="AL2338" s="48" t="str">
        <f aca="false">IFERROR(IF(AC2338="NÃO","",IF(AK2338="","",IF(E2338="Simples Nacional",BF2338,IF(T2338=0.12,U2338*0.5833337002,IF(T2338=0,AI2338*0.07,U2338))))),"")</f>
        <v/>
      </c>
      <c r="AM2338" s="47" t="str">
        <f aca="false">IFERROR(IF(AC2338="NÃO","",IF(OR(AG2338="-",AG2338="Pneus"),AK2338-AL2338,"")),"")</f>
        <v/>
      </c>
      <c r="AN2338" s="48" t="str">
        <f aca="false">IF(AND(Y2338="REVENDA",AC2338="SIM",AG2338="BIT"),((AB2338/1+1)*AI2338)*0.4117,"")</f>
        <v/>
      </c>
      <c r="AO2338" s="48" t="str">
        <f aca="false">IF(AN2338="","",AN2338*17%)</f>
        <v/>
      </c>
      <c r="AP2338" s="49" t="str">
        <f aca="false">IF(AN2338="","",IF(T2338=0.12,(U2338*0.4117)*0.4117,IF(T2338=0,(AI2338*0.07)*0.4117,U2338*0.4117)))</f>
        <v/>
      </c>
      <c r="AQ2338" s="47" t="str">
        <f aca="false">IF(AN2338="","",AO2338-AP2338)</f>
        <v/>
      </c>
      <c r="AR2338" s="50" t="str">
        <f aca="false">IFERROR(IF(AND(AC2338="SIM",Y2338="REVENDA",LEFT(AG2338,5)="ANEXO")*OR(AE2338="ANEXO I",AF2338="ANEXO II"),VLOOKUP(H2338,Dados!G:I,2,0),""),"INSERIR MVA")</f>
        <v/>
      </c>
      <c r="AS2338" s="48" t="str">
        <f aca="false">IF(LEFT(AG2338,5)="ANEXO",VLOOKUP(AG2338,Dados!$X$111:$Z$112,2,0)*(AI2338-Q2338),"")</f>
        <v/>
      </c>
      <c r="AT2338" s="48" t="str">
        <f aca="false">IFERROR(IF(AR2338="","",(AI2338*AR2338)+AI2338),"INSERIR MVA")</f>
        <v/>
      </c>
      <c r="AU2338" s="48" t="str">
        <f aca="false">IF(AT2338="","",IF(AY2338=0.04,U2338,AS2338*AY2338))</f>
        <v/>
      </c>
      <c r="AV2338" s="47" t="str">
        <f aca="false">IFERROR(IF(AU2338="","",(VLOOKUP(AG2338,Dados!$X$111:$Z$112,3,0)*AT2338*0.17)),"INSERIR MVA")</f>
        <v/>
      </c>
      <c r="AW2338" s="47" t="str">
        <f aca="false">IFERROR(IF(AR2338="","",AV2338-AU2338),"")</f>
        <v/>
      </c>
      <c r="AX2338" s="51" t="str">
        <f aca="false">IFERROR(IF(AC2338="NÃO","",IF(AM2338&lt;&gt;"",AM2338-W2338,IF(AQ2338&lt;&gt;"",AQ2338-W2338,IF(AW2338&lt;&gt;"",AW2338-W2338,"")))),"")</f>
        <v/>
      </c>
      <c r="AY2338" s="46" t="str">
        <f aca="false">IFERROR(IF(ISNA(VLOOKUP(R2338,Dados!$X$2:$Y$5,2,0)),VLOOKUP(D2338,Dados!$X$7:$Y$33,2,0),VLOOKUP(R2338,Dados!$X$2:$Y$5,2,0)),"")</f>
        <v/>
      </c>
      <c r="AZ2338" s="52" t="str">
        <f aca="false">IF(C2338="","",IF(AND(Y2338="CONSUMO",AC2338="NÃO")*OR(AG2338="-",AG2338="BIT"),IF(E2338&lt;&gt;"",(AI2338-(P2338+L2338-N2338+Q2338)*AY2338)/0.83),""))</f>
        <v/>
      </c>
      <c r="BA2338" s="51" t="str">
        <f aca="false">IF(AZ2338="","",AZ2338*0.17-((P2338+L2338-N2338+Q2338)*AY2338))</f>
        <v/>
      </c>
      <c r="BB2338" s="51" t="str">
        <f aca="false">IF(AND(Y2338="CONSUMO",AG2338="ANEXO I",AY2338&gt;4%),(AI2338-(P2338+L2338-N2338+Q2338)*0.0514)/0.83*(0.5177)*(0.17)-AI2338*0.0514,IF(AND(Y2338="CONSUMO",AG2338="ANEXO II",AY2338&gt;4%),(AI2338-(P2338+L2338-N2338+Q2338)*0.041)/0.83*(0.3295)*(0.17)-AI2338*0.041,IF(AND(Y2338="CONSUMO",AG2338="ANEXO I",AY2338=4%),(AI2338-(P2338+L2338-N2338+Q2338)*0.04)/0.83*(0.5177)*(0.17)-AI2338*0.04,IF(AND(Y2338="CONSUMO",AG2338="ANEXO II",AY2338=4%),(AI2338-(P2338+L2338-N2338+Q2338)*0.04)/0.83*(0.3295)*(0.17)-AI2338*0.04,""))))</f>
        <v/>
      </c>
      <c r="BC2338" s="51" t="str">
        <f aca="false">IF(C2338="","",IF(AND(Y2338="CONSUMO",AC2338="SIM")*OR(AG2338="-",AG2338="BIT"),IF(E2338&lt;&gt;"",(AI2338-(P2338+L2338-N2338+Q2338)*AY2338)/0.83),""))</f>
        <v/>
      </c>
      <c r="BD2338" s="51" t="str">
        <f aca="false">IF(BC2338="","",BC2338*0.17)</f>
        <v/>
      </c>
      <c r="BE2338" s="51" t="str">
        <f aca="false">IF(I2338=6908,0,IF(BC2338="","",BD2338-((P2338+L2338-N2338+Q2338)*AY2338)))</f>
        <v/>
      </c>
      <c r="BF2338" s="53" t="str">
        <f aca="false">IF(B2338="","",IF(OR(B2338="",E2338="Regime Normal"),0,(AI2338-Q2338)*VLOOKUP(R2338,Dados!$X$98:$Y$108,2,0)))</f>
        <v/>
      </c>
      <c r="BG2338" s="54" t="str">
        <f aca="false">IFERROR(VLOOKUP(I2338,Dados!$AC$27:$AD$43,2,0),IF(B2338="","",IF(D2338&lt;&gt;"MT",IF(AND(AC2338="SIM",Y2338="Revenda"),"2403",IF(AND(AC2338="SIM",Y2338="Consumo"),"2407",IF(AND(AC2338="NÃO",Y2338="Revenda"),"2102",IF(AND(AC2338="NÃO",Y2338="Consumo"),"2556",)))),REPLACE(I2338,1,1,1))))</f>
        <v/>
      </c>
    </row>
    <row r="2339" customFormat="false" ht="12.8" hidden="false" customHeight="true" outlineLevel="0" collapsed="false">
      <c r="Y2339" s="45"/>
      <c r="Z2339" s="46" t="str">
        <f aca="false">IF(B2339="","",(IFERROR(VLOOKUP(H2339,Dados!A$3:B$15000,2,0),"Não Encontrado")))</f>
        <v/>
      </c>
      <c r="AA2339" s="46" t="str">
        <f aca="false">IF(B2339="","",(IFERROR(VLOOKUP(G2339,Dados!C$3:E$15000,3,0),"Não Encontrado")))</f>
        <v/>
      </c>
      <c r="AB2339" s="46" t="str">
        <f aca="false">IFERROR(IF(Z2339&lt;&gt;"Não Encontrado",Z2339,IF(AA2339&lt;&gt;"Não Encontrado",AA2339,"")),"")</f>
        <v/>
      </c>
      <c r="AC2339" s="45" t="str">
        <f aca="false">IF(B2339="","",IF(AB2339="","NÃO","SIM"))</f>
        <v/>
      </c>
      <c r="AD2339" s="45" t="str">
        <f aca="false">IFERROR(VLOOKUP(G2339,Dados!$P$3:$R$500,3,0),"")</f>
        <v/>
      </c>
      <c r="AE2339" s="45" t="str">
        <f aca="false">IFERROR(VLOOKUP(G2339,Dados!$K$3:$L$500,2,0),"")</f>
        <v/>
      </c>
      <c r="AF2339" s="45" t="str">
        <f aca="false">IFERROR(VLOOKUP(G2339,Dados!$M$3:$N$500,2,0),"")</f>
        <v/>
      </c>
      <c r="AG2339" s="45" t="str">
        <f aca="false">IF(F2339="","",IF(AND(AD2339="",AE2339="",AF2339=""),"-",IF(AND(AD2339="BIT",AE2339="",AF2339=""),"BIT",IF(AND(AE2339="ANEXO I",AD2339="",AF2339=""),"ANEXO I",IF(AND(AF2339="ANEXO II",AD2339="",AE2339=""),"ANEXO II","Escolher")))))</f>
        <v/>
      </c>
      <c r="AH2339" s="45" t="str">
        <f aca="false">IF(AG2339&lt;&gt;"Pneus","",IFERROR(VLOOKUP(R2339,Dados!$X$2:$Z$5,3,0)*(AI2339-Q2339),VLOOKUP(D2339,Dados!$X$7:$Z$33,3,0)*(AI2339-Q2339)))</f>
        <v/>
      </c>
      <c r="AI2339" s="47" t="str">
        <f aca="false">IF(B2339="","",P2339+Q2339+O2339+M2339+L2339-N2339)</f>
        <v/>
      </c>
      <c r="AJ2339" s="48" t="str">
        <f aca="false">IFERROR(IF(AND(AC2339="SIM",AG2339="-",Y2339="REVENDA"),(AB2339/1+1)*AI2339,IF(AND(AC2339="SIM",AG2339="Pneus",Y2339="REVENDA"),(AB2339/1+1)*(AI2339-AH2339),"")),"")</f>
        <v/>
      </c>
      <c r="AK2339" s="48" t="str">
        <f aca="false">IF(AJ2339="","",AJ2339*17%)</f>
        <v/>
      </c>
      <c r="AL2339" s="48" t="str">
        <f aca="false">IFERROR(IF(AC2339="NÃO","",IF(AK2339="","",IF(E2339="Simples Nacional",BF2339,IF(T2339=0.12,U2339*0.5833337002,IF(T2339=0,AI2339*0.07,U2339))))),"")</f>
        <v/>
      </c>
      <c r="AM2339" s="47" t="str">
        <f aca="false">IFERROR(IF(AC2339="NÃO","",IF(OR(AG2339="-",AG2339="Pneus"),AK2339-AL2339,"")),"")</f>
        <v/>
      </c>
      <c r="AN2339" s="48" t="str">
        <f aca="false">IF(AND(Y2339="REVENDA",AC2339="SIM",AG2339="BIT"),((AB2339/1+1)*AI2339)*0.4117,"")</f>
        <v/>
      </c>
      <c r="AO2339" s="48" t="str">
        <f aca="false">IF(AN2339="","",AN2339*17%)</f>
        <v/>
      </c>
      <c r="AP2339" s="49" t="str">
        <f aca="false">IF(AN2339="","",IF(T2339=0.12,(U2339*0.4117)*0.4117,IF(T2339=0,(AI2339*0.07)*0.4117,U2339*0.4117)))</f>
        <v/>
      </c>
      <c r="AQ2339" s="47" t="str">
        <f aca="false">IF(AN2339="","",AO2339-AP2339)</f>
        <v/>
      </c>
      <c r="AR2339" s="50" t="str">
        <f aca="false">IFERROR(IF(AND(AC2339="SIM",Y2339="REVENDA",LEFT(AG2339,5)="ANEXO")*OR(AE2339="ANEXO I",AF2339="ANEXO II"),VLOOKUP(H2339,Dados!G:I,2,0),""),"INSERIR MVA")</f>
        <v/>
      </c>
      <c r="AS2339" s="48" t="str">
        <f aca="false">IF(LEFT(AG2339,5)="ANEXO",VLOOKUP(AG2339,Dados!$X$111:$Z$112,2,0)*(AI2339-Q2339),"")</f>
        <v/>
      </c>
      <c r="AT2339" s="48" t="str">
        <f aca="false">IFERROR(IF(AR2339="","",(AI2339*AR2339)+AI2339),"INSERIR MVA")</f>
        <v/>
      </c>
      <c r="AU2339" s="48" t="str">
        <f aca="false">IF(AT2339="","",IF(AY2339=0.04,U2339,AS2339*AY2339))</f>
        <v/>
      </c>
      <c r="AV2339" s="47" t="str">
        <f aca="false">IFERROR(IF(AU2339="","",(VLOOKUP(AG2339,Dados!$X$111:$Z$112,3,0)*AT2339*0.17)),"INSERIR MVA")</f>
        <v/>
      </c>
      <c r="AW2339" s="47" t="str">
        <f aca="false">IFERROR(IF(AR2339="","",AV2339-AU2339),"")</f>
        <v/>
      </c>
      <c r="AX2339" s="51" t="str">
        <f aca="false">IFERROR(IF(AC2339="NÃO","",IF(AM2339&lt;&gt;"",AM2339-W2339,IF(AQ2339&lt;&gt;"",AQ2339-W2339,IF(AW2339&lt;&gt;"",AW2339-W2339,"")))),"")</f>
        <v/>
      </c>
      <c r="AY2339" s="46" t="str">
        <f aca="false">IFERROR(IF(ISNA(VLOOKUP(R2339,Dados!$X$2:$Y$5,2,0)),VLOOKUP(D2339,Dados!$X$7:$Y$33,2,0),VLOOKUP(R2339,Dados!$X$2:$Y$5,2,0)),"")</f>
        <v/>
      </c>
      <c r="AZ2339" s="52" t="str">
        <f aca="false">IF(C2339="","",IF(AND(Y2339="CONSUMO",AC2339="NÃO")*OR(AG2339="-",AG2339="BIT"),IF(E2339&lt;&gt;"",(AI2339-(P2339+L2339-N2339+Q2339)*AY2339)/0.83),""))</f>
        <v/>
      </c>
      <c r="BA2339" s="51" t="str">
        <f aca="false">IF(AZ2339="","",AZ2339*0.17-((P2339+L2339-N2339+Q2339)*AY2339))</f>
        <v/>
      </c>
      <c r="BB2339" s="51" t="str">
        <f aca="false">IF(AND(Y2339="CONSUMO",AG2339="ANEXO I",AY2339&gt;4%),(AI2339-(P2339+L2339-N2339+Q2339)*0.0514)/0.83*(0.5177)*(0.17)-AI2339*0.0514,IF(AND(Y2339="CONSUMO",AG2339="ANEXO II",AY2339&gt;4%),(AI2339-(P2339+L2339-N2339+Q2339)*0.041)/0.83*(0.3295)*(0.17)-AI2339*0.041,IF(AND(Y2339="CONSUMO",AG2339="ANEXO I",AY2339=4%),(AI2339-(P2339+L2339-N2339+Q2339)*0.04)/0.83*(0.5177)*(0.17)-AI2339*0.04,IF(AND(Y2339="CONSUMO",AG2339="ANEXO II",AY2339=4%),(AI2339-(P2339+L2339-N2339+Q2339)*0.04)/0.83*(0.3295)*(0.17)-AI2339*0.04,""))))</f>
        <v/>
      </c>
      <c r="BC2339" s="51" t="str">
        <f aca="false">IF(C2339="","",IF(AND(Y2339="CONSUMO",AC2339="SIM")*OR(AG2339="-",AG2339="BIT"),IF(E2339&lt;&gt;"",(AI2339-(P2339+L2339-N2339+Q2339)*AY2339)/0.83),""))</f>
        <v/>
      </c>
      <c r="BD2339" s="51" t="str">
        <f aca="false">IF(BC2339="","",BC2339*0.17)</f>
        <v/>
      </c>
      <c r="BE2339" s="51" t="str">
        <f aca="false">IF(I2339=6908,0,IF(BC2339="","",BD2339-((P2339+L2339-N2339+Q2339)*AY2339)))</f>
        <v/>
      </c>
      <c r="BF2339" s="53" t="str">
        <f aca="false">IF(B2339="","",IF(OR(B2339="",E2339="Regime Normal"),0,(AI2339-Q2339)*VLOOKUP(R2339,Dados!$X$98:$Y$108,2,0)))</f>
        <v/>
      </c>
      <c r="BG2339" s="54" t="str">
        <f aca="false">IFERROR(VLOOKUP(I2339,Dados!$AC$27:$AD$43,2,0),IF(B2339="","",IF(D2339&lt;&gt;"MT",IF(AND(AC2339="SIM",Y2339="Revenda"),"2403",IF(AND(AC2339="SIM",Y2339="Consumo"),"2407",IF(AND(AC2339="NÃO",Y2339="Revenda"),"2102",IF(AND(AC2339="NÃO",Y2339="Consumo"),"2556",)))),REPLACE(I2339,1,1,1))))</f>
        <v/>
      </c>
    </row>
    <row r="2340" customFormat="false" ht="12.8" hidden="false" customHeight="true" outlineLevel="0" collapsed="false">
      <c r="Y2340" s="45"/>
      <c r="Z2340" s="46" t="str">
        <f aca="false">IF(B2340="","",(IFERROR(VLOOKUP(H2340,Dados!A$3:B$15000,2,0),"Não Encontrado")))</f>
        <v/>
      </c>
      <c r="AA2340" s="46" t="str">
        <f aca="false">IF(B2340="","",(IFERROR(VLOOKUP(G2340,Dados!C$3:E$15000,3,0),"Não Encontrado")))</f>
        <v/>
      </c>
      <c r="AB2340" s="46" t="str">
        <f aca="false">IFERROR(IF(Z2340&lt;&gt;"Não Encontrado",Z2340,IF(AA2340&lt;&gt;"Não Encontrado",AA2340,"")),"")</f>
        <v/>
      </c>
      <c r="AC2340" s="45" t="str">
        <f aca="false">IF(B2340="","",IF(AB2340="","NÃO","SIM"))</f>
        <v/>
      </c>
      <c r="AD2340" s="45" t="str">
        <f aca="false">IFERROR(VLOOKUP(G2340,Dados!$P$3:$R$500,3,0),"")</f>
        <v/>
      </c>
      <c r="AE2340" s="45" t="str">
        <f aca="false">IFERROR(VLOOKUP(G2340,Dados!$K$3:$L$500,2,0),"")</f>
        <v/>
      </c>
      <c r="AF2340" s="45" t="str">
        <f aca="false">IFERROR(VLOOKUP(G2340,Dados!$M$3:$N$500,2,0),"")</f>
        <v/>
      </c>
      <c r="AG2340" s="45" t="str">
        <f aca="false">IF(F2340="","",IF(AND(AD2340="",AE2340="",AF2340=""),"-",IF(AND(AD2340="BIT",AE2340="",AF2340=""),"BIT",IF(AND(AE2340="ANEXO I",AD2340="",AF2340=""),"ANEXO I",IF(AND(AF2340="ANEXO II",AD2340="",AE2340=""),"ANEXO II","Escolher")))))</f>
        <v/>
      </c>
      <c r="AH2340" s="45" t="str">
        <f aca="false">IF(AG2340&lt;&gt;"Pneus","",IFERROR(VLOOKUP(R2340,Dados!$X$2:$Z$5,3,0)*(AI2340-Q2340),VLOOKUP(D2340,Dados!$X$7:$Z$33,3,0)*(AI2340-Q2340)))</f>
        <v/>
      </c>
      <c r="AI2340" s="47" t="str">
        <f aca="false">IF(B2340="","",P2340+Q2340+O2340+M2340+L2340-N2340)</f>
        <v/>
      </c>
      <c r="AJ2340" s="48" t="str">
        <f aca="false">IFERROR(IF(AND(AC2340="SIM",AG2340="-",Y2340="REVENDA"),(AB2340/1+1)*AI2340,IF(AND(AC2340="SIM",AG2340="Pneus",Y2340="REVENDA"),(AB2340/1+1)*(AI2340-AH2340),"")),"")</f>
        <v/>
      </c>
      <c r="AK2340" s="48" t="str">
        <f aca="false">IF(AJ2340="","",AJ2340*17%)</f>
        <v/>
      </c>
      <c r="AL2340" s="48" t="str">
        <f aca="false">IFERROR(IF(AC2340="NÃO","",IF(AK2340="","",IF(E2340="Simples Nacional",BF2340,IF(T2340=0.12,U2340*0.5833337002,IF(T2340=0,AI2340*0.07,U2340))))),"")</f>
        <v/>
      </c>
      <c r="AM2340" s="47" t="str">
        <f aca="false">IFERROR(IF(AC2340="NÃO","",IF(OR(AG2340="-",AG2340="Pneus"),AK2340-AL2340,"")),"")</f>
        <v/>
      </c>
      <c r="AN2340" s="48" t="str">
        <f aca="false">IF(AND(Y2340="REVENDA",AC2340="SIM",AG2340="BIT"),((AB2340/1+1)*AI2340)*0.4117,"")</f>
        <v/>
      </c>
      <c r="AO2340" s="48" t="str">
        <f aca="false">IF(AN2340="","",AN2340*17%)</f>
        <v/>
      </c>
      <c r="AP2340" s="49" t="str">
        <f aca="false">IF(AN2340="","",IF(T2340=0.12,(U2340*0.4117)*0.4117,IF(T2340=0,(AI2340*0.07)*0.4117,U2340*0.4117)))</f>
        <v/>
      </c>
      <c r="AQ2340" s="47" t="str">
        <f aca="false">IF(AN2340="","",AO2340-AP2340)</f>
        <v/>
      </c>
      <c r="AR2340" s="50" t="str">
        <f aca="false">IFERROR(IF(AND(AC2340="SIM",Y2340="REVENDA",LEFT(AG2340,5)="ANEXO")*OR(AE2340="ANEXO I",AF2340="ANEXO II"),VLOOKUP(H2340,Dados!G:I,2,0),""),"INSERIR MVA")</f>
        <v/>
      </c>
      <c r="AS2340" s="48" t="str">
        <f aca="false">IF(LEFT(AG2340,5)="ANEXO",VLOOKUP(AG2340,Dados!$X$111:$Z$112,2,0)*(AI2340-Q2340),"")</f>
        <v/>
      </c>
      <c r="AT2340" s="48" t="str">
        <f aca="false">IFERROR(IF(AR2340="","",(AI2340*AR2340)+AI2340),"INSERIR MVA")</f>
        <v/>
      </c>
      <c r="AU2340" s="48" t="str">
        <f aca="false">IF(AT2340="","",IF(AY2340=0.04,U2340,AS2340*AY2340))</f>
        <v/>
      </c>
      <c r="AV2340" s="47" t="str">
        <f aca="false">IFERROR(IF(AU2340="","",(VLOOKUP(AG2340,Dados!$X$111:$Z$112,3,0)*AT2340*0.17)),"INSERIR MVA")</f>
        <v/>
      </c>
      <c r="AW2340" s="47" t="str">
        <f aca="false">IFERROR(IF(AR2340="","",AV2340-AU2340),"")</f>
        <v/>
      </c>
      <c r="AX2340" s="51" t="str">
        <f aca="false">IFERROR(IF(AC2340="NÃO","",IF(AM2340&lt;&gt;"",AM2340-W2340,IF(AQ2340&lt;&gt;"",AQ2340-W2340,IF(AW2340&lt;&gt;"",AW2340-W2340,"")))),"")</f>
        <v/>
      </c>
      <c r="AY2340" s="46" t="str">
        <f aca="false">IFERROR(IF(ISNA(VLOOKUP(R2340,Dados!$X$2:$Y$5,2,0)),VLOOKUP(D2340,Dados!$X$7:$Y$33,2,0),VLOOKUP(R2340,Dados!$X$2:$Y$5,2,0)),"")</f>
        <v/>
      </c>
      <c r="AZ2340" s="52" t="str">
        <f aca="false">IF(C2340="","",IF(AND(Y2340="CONSUMO",AC2340="NÃO")*OR(AG2340="-",AG2340="BIT"),IF(E2340&lt;&gt;"",(AI2340-(P2340+L2340-N2340+Q2340)*AY2340)/0.83),""))</f>
        <v/>
      </c>
      <c r="BA2340" s="51" t="str">
        <f aca="false">IF(AZ2340="","",AZ2340*0.17-((P2340+L2340-N2340+Q2340)*AY2340))</f>
        <v/>
      </c>
      <c r="BB2340" s="51" t="str">
        <f aca="false">IF(AND(Y2340="CONSUMO",AG2340="ANEXO I",AY2340&gt;4%),(AI2340-(P2340+L2340-N2340+Q2340)*0.0514)/0.83*(0.5177)*(0.17)-AI2340*0.0514,IF(AND(Y2340="CONSUMO",AG2340="ANEXO II",AY2340&gt;4%),(AI2340-(P2340+L2340-N2340+Q2340)*0.041)/0.83*(0.3295)*(0.17)-AI2340*0.041,IF(AND(Y2340="CONSUMO",AG2340="ANEXO I",AY2340=4%),(AI2340-(P2340+L2340-N2340+Q2340)*0.04)/0.83*(0.5177)*(0.17)-AI2340*0.04,IF(AND(Y2340="CONSUMO",AG2340="ANEXO II",AY2340=4%),(AI2340-(P2340+L2340-N2340+Q2340)*0.04)/0.83*(0.3295)*(0.17)-AI2340*0.04,""))))</f>
        <v/>
      </c>
      <c r="BC2340" s="51" t="str">
        <f aca="false">IF(C2340="","",IF(AND(Y2340="CONSUMO",AC2340="SIM")*OR(AG2340="-",AG2340="BIT"),IF(E2340&lt;&gt;"",(AI2340-(P2340+L2340-N2340+Q2340)*AY2340)/0.83),""))</f>
        <v/>
      </c>
      <c r="BD2340" s="51" t="str">
        <f aca="false">IF(BC2340="","",BC2340*0.17)</f>
        <v/>
      </c>
      <c r="BE2340" s="51" t="str">
        <f aca="false">IF(I2340=6908,0,IF(BC2340="","",BD2340-((P2340+L2340-N2340+Q2340)*AY2340)))</f>
        <v/>
      </c>
      <c r="BF2340" s="53" t="str">
        <f aca="false">IF(B2340="","",IF(OR(B2340="",E2340="Regime Normal"),0,(AI2340-Q2340)*VLOOKUP(R2340,Dados!$X$98:$Y$108,2,0)))</f>
        <v/>
      </c>
      <c r="BG2340" s="54" t="str">
        <f aca="false">IFERROR(VLOOKUP(I2340,Dados!$AC$27:$AD$43,2,0),IF(B2340="","",IF(D2340&lt;&gt;"MT",IF(AND(AC2340="SIM",Y2340="Revenda"),"2403",IF(AND(AC2340="SIM",Y2340="Consumo"),"2407",IF(AND(AC2340="NÃO",Y2340="Revenda"),"2102",IF(AND(AC2340="NÃO",Y2340="Consumo"),"2556",)))),REPLACE(I2340,1,1,1))))</f>
        <v/>
      </c>
    </row>
    <row r="2341" customFormat="false" ht="12.8" hidden="false" customHeight="true" outlineLevel="0" collapsed="false">
      <c r="Y2341" s="45"/>
      <c r="Z2341" s="46" t="str">
        <f aca="false">IF(B2341="","",(IFERROR(VLOOKUP(H2341,Dados!A$3:B$15000,2,0),"Não Encontrado")))</f>
        <v/>
      </c>
      <c r="AA2341" s="46" t="str">
        <f aca="false">IF(B2341="","",(IFERROR(VLOOKUP(G2341,Dados!C$3:E$15000,3,0),"Não Encontrado")))</f>
        <v/>
      </c>
      <c r="AB2341" s="46" t="str">
        <f aca="false">IFERROR(IF(Z2341&lt;&gt;"Não Encontrado",Z2341,IF(AA2341&lt;&gt;"Não Encontrado",AA2341,"")),"")</f>
        <v/>
      </c>
      <c r="AC2341" s="45" t="str">
        <f aca="false">IF(B2341="","",IF(AB2341="","NÃO","SIM"))</f>
        <v/>
      </c>
      <c r="AD2341" s="45" t="str">
        <f aca="false">IFERROR(VLOOKUP(G2341,Dados!$P$3:$R$500,3,0),"")</f>
        <v/>
      </c>
      <c r="AE2341" s="45" t="str">
        <f aca="false">IFERROR(VLOOKUP(G2341,Dados!$K$3:$L$500,2,0),"")</f>
        <v/>
      </c>
      <c r="AF2341" s="45" t="str">
        <f aca="false">IFERROR(VLOOKUP(G2341,Dados!$M$3:$N$500,2,0),"")</f>
        <v/>
      </c>
      <c r="AG2341" s="45" t="str">
        <f aca="false">IF(F2341="","",IF(AND(AD2341="",AE2341="",AF2341=""),"-",IF(AND(AD2341="BIT",AE2341="",AF2341=""),"BIT",IF(AND(AE2341="ANEXO I",AD2341="",AF2341=""),"ANEXO I",IF(AND(AF2341="ANEXO II",AD2341="",AE2341=""),"ANEXO II","Escolher")))))</f>
        <v/>
      </c>
      <c r="AH2341" s="45" t="str">
        <f aca="false">IF(AG2341&lt;&gt;"Pneus","",IFERROR(VLOOKUP(R2341,Dados!$X$2:$Z$5,3,0)*(AI2341-Q2341),VLOOKUP(D2341,Dados!$X$7:$Z$33,3,0)*(AI2341-Q2341)))</f>
        <v/>
      </c>
      <c r="AI2341" s="47" t="str">
        <f aca="false">IF(B2341="","",P2341+Q2341+O2341+M2341+L2341-N2341)</f>
        <v/>
      </c>
      <c r="AJ2341" s="48" t="str">
        <f aca="false">IFERROR(IF(AND(AC2341="SIM",AG2341="-",Y2341="REVENDA"),(AB2341/1+1)*AI2341,IF(AND(AC2341="SIM",AG2341="Pneus",Y2341="REVENDA"),(AB2341/1+1)*(AI2341-AH2341),"")),"")</f>
        <v/>
      </c>
      <c r="AK2341" s="48" t="str">
        <f aca="false">IF(AJ2341="","",AJ2341*17%)</f>
        <v/>
      </c>
      <c r="AL2341" s="48" t="str">
        <f aca="false">IFERROR(IF(AC2341="NÃO","",IF(AK2341="","",IF(E2341="Simples Nacional",BF2341,IF(T2341=0.12,U2341*0.5833337002,IF(T2341=0,AI2341*0.07,U2341))))),"")</f>
        <v/>
      </c>
      <c r="AM2341" s="47" t="str">
        <f aca="false">IFERROR(IF(AC2341="NÃO","",IF(OR(AG2341="-",AG2341="Pneus"),AK2341-AL2341,"")),"")</f>
        <v/>
      </c>
      <c r="AN2341" s="48" t="str">
        <f aca="false">IF(AND(Y2341="REVENDA",AC2341="SIM",AG2341="BIT"),((AB2341/1+1)*AI2341)*0.4117,"")</f>
        <v/>
      </c>
      <c r="AO2341" s="48" t="str">
        <f aca="false">IF(AN2341="","",AN2341*17%)</f>
        <v/>
      </c>
      <c r="AP2341" s="49" t="str">
        <f aca="false">IF(AN2341="","",IF(T2341=0.12,(U2341*0.4117)*0.4117,IF(T2341=0,(AI2341*0.07)*0.4117,U2341*0.4117)))</f>
        <v/>
      </c>
      <c r="AQ2341" s="47" t="str">
        <f aca="false">IF(AN2341="","",AO2341-AP2341)</f>
        <v/>
      </c>
      <c r="AR2341" s="50" t="str">
        <f aca="false">IFERROR(IF(AND(AC2341="SIM",Y2341="REVENDA",LEFT(AG2341,5)="ANEXO")*OR(AE2341="ANEXO I",AF2341="ANEXO II"),VLOOKUP(H2341,Dados!G:I,2,0),""),"INSERIR MVA")</f>
        <v/>
      </c>
      <c r="AS2341" s="48" t="str">
        <f aca="false">IF(LEFT(AG2341,5)="ANEXO",VLOOKUP(AG2341,Dados!$X$111:$Z$112,2,0)*(AI2341-Q2341),"")</f>
        <v/>
      </c>
      <c r="AT2341" s="48" t="str">
        <f aca="false">IFERROR(IF(AR2341="","",(AI2341*AR2341)+AI2341),"INSERIR MVA")</f>
        <v/>
      </c>
      <c r="AU2341" s="48" t="str">
        <f aca="false">IF(AT2341="","",IF(AY2341=0.04,U2341,AS2341*AY2341))</f>
        <v/>
      </c>
      <c r="AV2341" s="47" t="str">
        <f aca="false">IFERROR(IF(AU2341="","",(VLOOKUP(AG2341,Dados!$X$111:$Z$112,3,0)*AT2341*0.17)),"INSERIR MVA")</f>
        <v/>
      </c>
      <c r="AW2341" s="47" t="str">
        <f aca="false">IFERROR(IF(AR2341="","",AV2341-AU2341),"")</f>
        <v/>
      </c>
      <c r="AX2341" s="51" t="str">
        <f aca="false">IFERROR(IF(AC2341="NÃO","",IF(AM2341&lt;&gt;"",AM2341-W2341,IF(AQ2341&lt;&gt;"",AQ2341-W2341,IF(AW2341&lt;&gt;"",AW2341-W2341,"")))),"")</f>
        <v/>
      </c>
      <c r="AY2341" s="46" t="str">
        <f aca="false">IFERROR(IF(ISNA(VLOOKUP(R2341,Dados!$X$2:$Y$5,2,0)),VLOOKUP(D2341,Dados!$X$7:$Y$33,2,0),VLOOKUP(R2341,Dados!$X$2:$Y$5,2,0)),"")</f>
        <v/>
      </c>
      <c r="AZ2341" s="52" t="str">
        <f aca="false">IF(C2341="","",IF(AND(Y2341="CONSUMO",AC2341="NÃO")*OR(AG2341="-",AG2341="BIT"),IF(E2341&lt;&gt;"",(AI2341-(P2341+L2341-N2341+Q2341)*AY2341)/0.83),""))</f>
        <v/>
      </c>
      <c r="BA2341" s="51" t="str">
        <f aca="false">IF(AZ2341="","",AZ2341*0.17-((P2341+L2341-N2341+Q2341)*AY2341))</f>
        <v/>
      </c>
      <c r="BB2341" s="51" t="str">
        <f aca="false">IF(AND(Y2341="CONSUMO",AG2341="ANEXO I",AY2341&gt;4%),(AI2341-(P2341+L2341-N2341+Q2341)*0.0514)/0.83*(0.5177)*(0.17)-AI2341*0.0514,IF(AND(Y2341="CONSUMO",AG2341="ANEXO II",AY2341&gt;4%),(AI2341-(P2341+L2341-N2341+Q2341)*0.041)/0.83*(0.3295)*(0.17)-AI2341*0.041,IF(AND(Y2341="CONSUMO",AG2341="ANEXO I",AY2341=4%),(AI2341-(P2341+L2341-N2341+Q2341)*0.04)/0.83*(0.5177)*(0.17)-AI2341*0.04,IF(AND(Y2341="CONSUMO",AG2341="ANEXO II",AY2341=4%),(AI2341-(P2341+L2341-N2341+Q2341)*0.04)/0.83*(0.3295)*(0.17)-AI2341*0.04,""))))</f>
        <v/>
      </c>
      <c r="BC2341" s="51" t="str">
        <f aca="false">IF(C2341="","",IF(AND(Y2341="CONSUMO",AC2341="SIM")*OR(AG2341="-",AG2341="BIT"),IF(E2341&lt;&gt;"",(AI2341-(P2341+L2341-N2341+Q2341)*AY2341)/0.83),""))</f>
        <v/>
      </c>
      <c r="BD2341" s="51" t="str">
        <f aca="false">IF(BC2341="","",BC2341*0.17)</f>
        <v/>
      </c>
      <c r="BE2341" s="51" t="str">
        <f aca="false">IF(I2341=6908,0,IF(BC2341="","",BD2341-((P2341+L2341-N2341+Q2341)*AY2341)))</f>
        <v/>
      </c>
      <c r="BF2341" s="53" t="str">
        <f aca="false">IF(B2341="","",IF(OR(B2341="",E2341="Regime Normal"),0,(AI2341-Q2341)*VLOOKUP(R2341,Dados!$X$98:$Y$108,2,0)))</f>
        <v/>
      </c>
      <c r="BG2341" s="54" t="str">
        <f aca="false">IFERROR(VLOOKUP(I2341,Dados!$AC$27:$AD$43,2,0),IF(B2341="","",IF(D2341&lt;&gt;"MT",IF(AND(AC2341="SIM",Y2341="Revenda"),"2403",IF(AND(AC2341="SIM",Y2341="Consumo"),"2407",IF(AND(AC2341="NÃO",Y2341="Revenda"),"2102",IF(AND(AC2341="NÃO",Y2341="Consumo"),"2556",)))),REPLACE(I2341,1,1,1))))</f>
        <v/>
      </c>
    </row>
    <row r="2342" customFormat="false" ht="12.8" hidden="false" customHeight="true" outlineLevel="0" collapsed="false">
      <c r="Y2342" s="45"/>
      <c r="Z2342" s="46" t="str">
        <f aca="false">IF(B2342="","",(IFERROR(VLOOKUP(H2342,Dados!A$3:B$15000,2,0),"Não Encontrado")))</f>
        <v/>
      </c>
      <c r="AA2342" s="46" t="str">
        <f aca="false">IF(B2342="","",(IFERROR(VLOOKUP(G2342,Dados!C$3:E$15000,3,0),"Não Encontrado")))</f>
        <v/>
      </c>
      <c r="AB2342" s="46" t="str">
        <f aca="false">IFERROR(IF(Z2342&lt;&gt;"Não Encontrado",Z2342,IF(AA2342&lt;&gt;"Não Encontrado",AA2342,"")),"")</f>
        <v/>
      </c>
      <c r="AC2342" s="45" t="str">
        <f aca="false">IF(B2342="","",IF(AB2342="","NÃO","SIM"))</f>
        <v/>
      </c>
      <c r="AD2342" s="45" t="str">
        <f aca="false">IFERROR(VLOOKUP(G2342,Dados!$P$3:$R$500,3,0),"")</f>
        <v/>
      </c>
      <c r="AE2342" s="45" t="str">
        <f aca="false">IFERROR(VLOOKUP(G2342,Dados!$K$3:$L$500,2,0),"")</f>
        <v/>
      </c>
      <c r="AF2342" s="45" t="str">
        <f aca="false">IFERROR(VLOOKUP(G2342,Dados!$M$3:$N$500,2,0),"")</f>
        <v/>
      </c>
      <c r="AG2342" s="45" t="str">
        <f aca="false">IF(F2342="","",IF(AND(AD2342="",AE2342="",AF2342=""),"-",IF(AND(AD2342="BIT",AE2342="",AF2342=""),"BIT",IF(AND(AE2342="ANEXO I",AD2342="",AF2342=""),"ANEXO I",IF(AND(AF2342="ANEXO II",AD2342="",AE2342=""),"ANEXO II","Escolher")))))</f>
        <v/>
      </c>
      <c r="AH2342" s="45" t="str">
        <f aca="false">IF(AG2342&lt;&gt;"Pneus","",IFERROR(VLOOKUP(R2342,Dados!$X$2:$Z$5,3,0)*(AI2342-Q2342),VLOOKUP(D2342,Dados!$X$7:$Z$33,3,0)*(AI2342-Q2342)))</f>
        <v/>
      </c>
      <c r="AI2342" s="47" t="str">
        <f aca="false">IF(B2342="","",P2342+Q2342+O2342+M2342+L2342-N2342)</f>
        <v/>
      </c>
      <c r="AJ2342" s="48" t="str">
        <f aca="false">IFERROR(IF(AND(AC2342="SIM",AG2342="-",Y2342="REVENDA"),(AB2342/1+1)*AI2342,IF(AND(AC2342="SIM",AG2342="Pneus",Y2342="REVENDA"),(AB2342/1+1)*(AI2342-AH2342),"")),"")</f>
        <v/>
      </c>
      <c r="AK2342" s="48" t="str">
        <f aca="false">IF(AJ2342="","",AJ2342*17%)</f>
        <v/>
      </c>
      <c r="AL2342" s="48" t="str">
        <f aca="false">IFERROR(IF(AC2342="NÃO","",IF(AK2342="","",IF(E2342="Simples Nacional",BF2342,IF(T2342=0.12,U2342*0.5833337002,IF(T2342=0,AI2342*0.07,U2342))))),"")</f>
        <v/>
      </c>
      <c r="AM2342" s="47" t="str">
        <f aca="false">IFERROR(IF(AC2342="NÃO","",IF(OR(AG2342="-",AG2342="Pneus"),AK2342-AL2342,"")),"")</f>
        <v/>
      </c>
      <c r="AN2342" s="48" t="str">
        <f aca="false">IF(AND(Y2342="REVENDA",AC2342="SIM",AG2342="BIT"),((AB2342/1+1)*AI2342)*0.4117,"")</f>
        <v/>
      </c>
      <c r="AO2342" s="48" t="str">
        <f aca="false">IF(AN2342="","",AN2342*17%)</f>
        <v/>
      </c>
      <c r="AP2342" s="49" t="str">
        <f aca="false">IF(AN2342="","",IF(T2342=0.12,(U2342*0.4117)*0.4117,IF(T2342=0,(AI2342*0.07)*0.4117,U2342*0.4117)))</f>
        <v/>
      </c>
      <c r="AQ2342" s="47" t="str">
        <f aca="false">IF(AN2342="","",AO2342-AP2342)</f>
        <v/>
      </c>
      <c r="AR2342" s="50" t="str">
        <f aca="false">IFERROR(IF(AND(AC2342="SIM",Y2342="REVENDA",LEFT(AG2342,5)="ANEXO")*OR(AE2342="ANEXO I",AF2342="ANEXO II"),VLOOKUP(H2342,Dados!G:I,2,0),""),"INSERIR MVA")</f>
        <v/>
      </c>
      <c r="AS2342" s="48" t="str">
        <f aca="false">IF(LEFT(AG2342,5)="ANEXO",VLOOKUP(AG2342,Dados!$X$111:$Z$112,2,0)*(AI2342-Q2342),"")</f>
        <v/>
      </c>
      <c r="AT2342" s="48" t="str">
        <f aca="false">IFERROR(IF(AR2342="","",(AI2342*AR2342)+AI2342),"INSERIR MVA")</f>
        <v/>
      </c>
      <c r="AU2342" s="48" t="str">
        <f aca="false">IF(AT2342="","",IF(AY2342=0.04,U2342,AS2342*AY2342))</f>
        <v/>
      </c>
      <c r="AV2342" s="47" t="str">
        <f aca="false">IFERROR(IF(AU2342="","",(VLOOKUP(AG2342,Dados!$X$111:$Z$112,3,0)*AT2342*0.17)),"INSERIR MVA")</f>
        <v/>
      </c>
      <c r="AW2342" s="47" t="str">
        <f aca="false">IFERROR(IF(AR2342="","",AV2342-AU2342),"")</f>
        <v/>
      </c>
      <c r="AX2342" s="51" t="str">
        <f aca="false">IFERROR(IF(AC2342="NÃO","",IF(AM2342&lt;&gt;"",AM2342-W2342,IF(AQ2342&lt;&gt;"",AQ2342-W2342,IF(AW2342&lt;&gt;"",AW2342-W2342,"")))),"")</f>
        <v/>
      </c>
      <c r="AY2342" s="46" t="str">
        <f aca="false">IFERROR(IF(ISNA(VLOOKUP(R2342,Dados!$X$2:$Y$5,2,0)),VLOOKUP(D2342,Dados!$X$7:$Y$33,2,0),VLOOKUP(R2342,Dados!$X$2:$Y$5,2,0)),"")</f>
        <v/>
      </c>
      <c r="AZ2342" s="52" t="str">
        <f aca="false">IF(C2342="","",IF(AND(Y2342="CONSUMO",AC2342="NÃO")*OR(AG2342="-",AG2342="BIT"),IF(E2342&lt;&gt;"",(AI2342-(P2342+L2342-N2342+Q2342)*AY2342)/0.83),""))</f>
        <v/>
      </c>
      <c r="BA2342" s="51" t="str">
        <f aca="false">IF(AZ2342="","",AZ2342*0.17-((P2342+L2342-N2342+Q2342)*AY2342))</f>
        <v/>
      </c>
      <c r="BB2342" s="51" t="str">
        <f aca="false">IF(AND(Y2342="CONSUMO",AG2342="ANEXO I",AY2342&gt;4%),(AI2342-(P2342+L2342-N2342+Q2342)*0.0514)/0.83*(0.5177)*(0.17)-AI2342*0.0514,IF(AND(Y2342="CONSUMO",AG2342="ANEXO II",AY2342&gt;4%),(AI2342-(P2342+L2342-N2342+Q2342)*0.041)/0.83*(0.3295)*(0.17)-AI2342*0.041,IF(AND(Y2342="CONSUMO",AG2342="ANEXO I",AY2342=4%),(AI2342-(P2342+L2342-N2342+Q2342)*0.04)/0.83*(0.5177)*(0.17)-AI2342*0.04,IF(AND(Y2342="CONSUMO",AG2342="ANEXO II",AY2342=4%),(AI2342-(P2342+L2342-N2342+Q2342)*0.04)/0.83*(0.3295)*(0.17)-AI2342*0.04,""))))</f>
        <v/>
      </c>
      <c r="BC2342" s="51" t="str">
        <f aca="false">IF(C2342="","",IF(AND(Y2342="CONSUMO",AC2342="SIM")*OR(AG2342="-",AG2342="BIT"),IF(E2342&lt;&gt;"",(AI2342-(P2342+L2342-N2342+Q2342)*AY2342)/0.83),""))</f>
        <v/>
      </c>
      <c r="BD2342" s="51" t="str">
        <f aca="false">IF(BC2342="","",BC2342*0.17)</f>
        <v/>
      </c>
      <c r="BE2342" s="51" t="str">
        <f aca="false">IF(I2342=6908,0,IF(BC2342="","",BD2342-((P2342+L2342-N2342+Q2342)*AY2342)))</f>
        <v/>
      </c>
      <c r="BF2342" s="53" t="str">
        <f aca="false">IF(B2342="","",IF(OR(B2342="",E2342="Regime Normal"),0,(AI2342-Q2342)*VLOOKUP(R2342,Dados!$X$98:$Y$108,2,0)))</f>
        <v/>
      </c>
      <c r="BG2342" s="54" t="str">
        <f aca="false">IFERROR(VLOOKUP(I2342,Dados!$AC$27:$AD$43,2,0),IF(B2342="","",IF(D2342&lt;&gt;"MT",IF(AND(AC2342="SIM",Y2342="Revenda"),"2403",IF(AND(AC2342="SIM",Y2342="Consumo"),"2407",IF(AND(AC2342="NÃO",Y2342="Revenda"),"2102",IF(AND(AC2342="NÃO",Y2342="Consumo"),"2556",)))),REPLACE(I2342,1,1,1))))</f>
        <v/>
      </c>
    </row>
    <row r="2343" customFormat="false" ht="12.8" hidden="false" customHeight="true" outlineLevel="0" collapsed="false">
      <c r="Y2343" s="45"/>
      <c r="Z2343" s="46" t="str">
        <f aca="false">IF(B2343="","",(IFERROR(VLOOKUP(H2343,Dados!A$3:B$15000,2,0),"Não Encontrado")))</f>
        <v/>
      </c>
      <c r="AA2343" s="46" t="str">
        <f aca="false">IF(B2343="","",(IFERROR(VLOOKUP(G2343,Dados!C$3:E$15000,3,0),"Não Encontrado")))</f>
        <v/>
      </c>
      <c r="AB2343" s="46" t="str">
        <f aca="false">IFERROR(IF(Z2343&lt;&gt;"Não Encontrado",Z2343,IF(AA2343&lt;&gt;"Não Encontrado",AA2343,"")),"")</f>
        <v/>
      </c>
      <c r="AC2343" s="45" t="str">
        <f aca="false">IF(B2343="","",IF(AB2343="","NÃO","SIM"))</f>
        <v/>
      </c>
      <c r="AD2343" s="45" t="str">
        <f aca="false">IFERROR(VLOOKUP(G2343,Dados!$P$3:$R$500,3,0),"")</f>
        <v/>
      </c>
      <c r="AE2343" s="45" t="str">
        <f aca="false">IFERROR(VLOOKUP(G2343,Dados!$K$3:$L$500,2,0),"")</f>
        <v/>
      </c>
      <c r="AF2343" s="45" t="str">
        <f aca="false">IFERROR(VLOOKUP(G2343,Dados!$M$3:$N$500,2,0),"")</f>
        <v/>
      </c>
      <c r="AG2343" s="45" t="str">
        <f aca="false">IF(F2343="","",IF(AND(AD2343="",AE2343="",AF2343=""),"-",IF(AND(AD2343="BIT",AE2343="",AF2343=""),"BIT",IF(AND(AE2343="ANEXO I",AD2343="",AF2343=""),"ANEXO I",IF(AND(AF2343="ANEXO II",AD2343="",AE2343=""),"ANEXO II","Escolher")))))</f>
        <v/>
      </c>
      <c r="AH2343" s="45" t="str">
        <f aca="false">IF(AG2343&lt;&gt;"Pneus","",IFERROR(VLOOKUP(R2343,Dados!$X$2:$Z$5,3,0)*(AI2343-Q2343),VLOOKUP(D2343,Dados!$X$7:$Z$33,3,0)*(AI2343-Q2343)))</f>
        <v/>
      </c>
      <c r="AI2343" s="47" t="str">
        <f aca="false">IF(B2343="","",P2343+Q2343+O2343+M2343+L2343-N2343)</f>
        <v/>
      </c>
      <c r="AJ2343" s="48" t="str">
        <f aca="false">IFERROR(IF(AND(AC2343="SIM",AG2343="-",Y2343="REVENDA"),(AB2343/1+1)*AI2343,IF(AND(AC2343="SIM",AG2343="Pneus",Y2343="REVENDA"),(AB2343/1+1)*(AI2343-AH2343),"")),"")</f>
        <v/>
      </c>
      <c r="AK2343" s="48" t="str">
        <f aca="false">IF(AJ2343="","",AJ2343*17%)</f>
        <v/>
      </c>
      <c r="AL2343" s="48" t="str">
        <f aca="false">IFERROR(IF(AC2343="NÃO","",IF(AK2343="","",IF(E2343="Simples Nacional",BF2343,IF(T2343=0.12,U2343*0.5833337002,IF(T2343=0,AI2343*0.07,U2343))))),"")</f>
        <v/>
      </c>
      <c r="AM2343" s="47" t="str">
        <f aca="false">IFERROR(IF(AC2343="NÃO","",IF(OR(AG2343="-",AG2343="Pneus"),AK2343-AL2343,"")),"")</f>
        <v/>
      </c>
      <c r="AN2343" s="48" t="str">
        <f aca="false">IF(AND(Y2343="REVENDA",AC2343="SIM",AG2343="BIT"),((AB2343/1+1)*AI2343)*0.4117,"")</f>
        <v/>
      </c>
      <c r="AO2343" s="48" t="str">
        <f aca="false">IF(AN2343="","",AN2343*17%)</f>
        <v/>
      </c>
      <c r="AP2343" s="49" t="str">
        <f aca="false">IF(AN2343="","",IF(T2343=0.12,(U2343*0.4117)*0.4117,IF(T2343=0,(AI2343*0.07)*0.4117,U2343*0.4117)))</f>
        <v/>
      </c>
      <c r="AQ2343" s="47" t="str">
        <f aca="false">IF(AN2343="","",AO2343-AP2343)</f>
        <v/>
      </c>
      <c r="AR2343" s="50" t="str">
        <f aca="false">IFERROR(IF(AND(AC2343="SIM",Y2343="REVENDA",LEFT(AG2343,5)="ANEXO")*OR(AE2343="ANEXO I",AF2343="ANEXO II"),VLOOKUP(H2343,Dados!G:I,2,0),""),"INSERIR MVA")</f>
        <v/>
      </c>
      <c r="AS2343" s="48" t="str">
        <f aca="false">IF(LEFT(AG2343,5)="ANEXO",VLOOKUP(AG2343,Dados!$X$111:$Z$112,2,0)*(AI2343-Q2343),"")</f>
        <v/>
      </c>
      <c r="AT2343" s="48" t="str">
        <f aca="false">IFERROR(IF(AR2343="","",(AI2343*AR2343)+AI2343),"INSERIR MVA")</f>
        <v/>
      </c>
      <c r="AU2343" s="48" t="str">
        <f aca="false">IF(AT2343="","",IF(AY2343=0.04,U2343,AS2343*AY2343))</f>
        <v/>
      </c>
      <c r="AV2343" s="47" t="str">
        <f aca="false">IFERROR(IF(AU2343="","",(VLOOKUP(AG2343,Dados!$X$111:$Z$112,3,0)*AT2343*0.17)),"INSERIR MVA")</f>
        <v/>
      </c>
      <c r="AW2343" s="47" t="str">
        <f aca="false">IFERROR(IF(AR2343="","",AV2343-AU2343),"")</f>
        <v/>
      </c>
      <c r="AX2343" s="51" t="str">
        <f aca="false">IFERROR(IF(AC2343="NÃO","",IF(AM2343&lt;&gt;"",AM2343-W2343,IF(AQ2343&lt;&gt;"",AQ2343-W2343,IF(AW2343&lt;&gt;"",AW2343-W2343,"")))),"")</f>
        <v/>
      </c>
      <c r="AY2343" s="46" t="str">
        <f aca="false">IFERROR(IF(ISNA(VLOOKUP(R2343,Dados!$X$2:$Y$5,2,0)),VLOOKUP(D2343,Dados!$X$7:$Y$33,2,0),VLOOKUP(R2343,Dados!$X$2:$Y$5,2,0)),"")</f>
        <v/>
      </c>
      <c r="AZ2343" s="52" t="str">
        <f aca="false">IF(C2343="","",IF(AND(Y2343="CONSUMO",AC2343="NÃO")*OR(AG2343="-",AG2343="BIT"),IF(E2343&lt;&gt;"",(AI2343-(P2343+L2343-N2343+Q2343)*AY2343)/0.83),""))</f>
        <v/>
      </c>
      <c r="BA2343" s="51" t="str">
        <f aca="false">IF(AZ2343="","",AZ2343*0.17-((P2343+L2343-N2343+Q2343)*AY2343))</f>
        <v/>
      </c>
      <c r="BB2343" s="51" t="str">
        <f aca="false">IF(AND(Y2343="CONSUMO",AG2343="ANEXO I",AY2343&gt;4%),(AI2343-(P2343+L2343-N2343+Q2343)*0.0514)/0.83*(0.5177)*(0.17)-AI2343*0.0514,IF(AND(Y2343="CONSUMO",AG2343="ANEXO II",AY2343&gt;4%),(AI2343-(P2343+L2343-N2343+Q2343)*0.041)/0.83*(0.3295)*(0.17)-AI2343*0.041,IF(AND(Y2343="CONSUMO",AG2343="ANEXO I",AY2343=4%),(AI2343-(P2343+L2343-N2343+Q2343)*0.04)/0.83*(0.5177)*(0.17)-AI2343*0.04,IF(AND(Y2343="CONSUMO",AG2343="ANEXO II",AY2343=4%),(AI2343-(P2343+L2343-N2343+Q2343)*0.04)/0.83*(0.3295)*(0.17)-AI2343*0.04,""))))</f>
        <v/>
      </c>
      <c r="BC2343" s="51" t="str">
        <f aca="false">IF(C2343="","",IF(AND(Y2343="CONSUMO",AC2343="SIM")*OR(AG2343="-",AG2343="BIT"),IF(E2343&lt;&gt;"",(AI2343-(P2343+L2343-N2343+Q2343)*AY2343)/0.83),""))</f>
        <v/>
      </c>
      <c r="BD2343" s="51" t="str">
        <f aca="false">IF(BC2343="","",BC2343*0.17)</f>
        <v/>
      </c>
      <c r="BE2343" s="51" t="str">
        <f aca="false">IF(I2343=6908,0,IF(BC2343="","",BD2343-((P2343+L2343-N2343+Q2343)*AY2343)))</f>
        <v/>
      </c>
      <c r="BF2343" s="53" t="str">
        <f aca="false">IF(B2343="","",IF(OR(B2343="",E2343="Regime Normal"),0,(AI2343-Q2343)*VLOOKUP(R2343,Dados!$X$98:$Y$108,2,0)))</f>
        <v/>
      </c>
      <c r="BG2343" s="54" t="str">
        <f aca="false">IFERROR(VLOOKUP(I2343,Dados!$AC$27:$AD$43,2,0),IF(B2343="","",IF(D2343&lt;&gt;"MT",IF(AND(AC2343="SIM",Y2343="Revenda"),"2403",IF(AND(AC2343="SIM",Y2343="Consumo"),"2407",IF(AND(AC2343="NÃO",Y2343="Revenda"),"2102",IF(AND(AC2343="NÃO",Y2343="Consumo"),"2556",)))),REPLACE(I2343,1,1,1))))</f>
        <v/>
      </c>
    </row>
    <row r="2344" customFormat="false" ht="12.8" hidden="false" customHeight="true" outlineLevel="0" collapsed="false">
      <c r="Y2344" s="45"/>
      <c r="Z2344" s="46" t="str">
        <f aca="false">IF(B2344="","",(IFERROR(VLOOKUP(H2344,Dados!A$3:B$15000,2,0),"Não Encontrado")))</f>
        <v/>
      </c>
      <c r="AA2344" s="46" t="str">
        <f aca="false">IF(B2344="","",(IFERROR(VLOOKUP(G2344,Dados!C$3:E$15000,3,0),"Não Encontrado")))</f>
        <v/>
      </c>
      <c r="AB2344" s="46" t="str">
        <f aca="false">IFERROR(IF(Z2344&lt;&gt;"Não Encontrado",Z2344,IF(AA2344&lt;&gt;"Não Encontrado",AA2344,"")),"")</f>
        <v/>
      </c>
      <c r="AC2344" s="45" t="str">
        <f aca="false">IF(B2344="","",IF(AB2344="","NÃO","SIM"))</f>
        <v/>
      </c>
      <c r="AD2344" s="45" t="str">
        <f aca="false">IFERROR(VLOOKUP(G2344,Dados!$P$3:$R$500,3,0),"")</f>
        <v/>
      </c>
      <c r="AE2344" s="45" t="str">
        <f aca="false">IFERROR(VLOOKUP(G2344,Dados!$K$3:$L$500,2,0),"")</f>
        <v/>
      </c>
      <c r="AF2344" s="45" t="str">
        <f aca="false">IFERROR(VLOOKUP(G2344,Dados!$M$3:$N$500,2,0),"")</f>
        <v/>
      </c>
      <c r="AG2344" s="45" t="str">
        <f aca="false">IF(F2344="","",IF(AND(AD2344="",AE2344="",AF2344=""),"-",IF(AND(AD2344="BIT",AE2344="",AF2344=""),"BIT",IF(AND(AE2344="ANEXO I",AD2344="",AF2344=""),"ANEXO I",IF(AND(AF2344="ANEXO II",AD2344="",AE2344=""),"ANEXO II","Escolher")))))</f>
        <v/>
      </c>
      <c r="AH2344" s="45" t="str">
        <f aca="false">IF(AG2344&lt;&gt;"Pneus","",IFERROR(VLOOKUP(R2344,Dados!$X$2:$Z$5,3,0)*(AI2344-Q2344),VLOOKUP(D2344,Dados!$X$7:$Z$33,3,0)*(AI2344-Q2344)))</f>
        <v/>
      </c>
      <c r="AI2344" s="47" t="str">
        <f aca="false">IF(B2344="","",P2344+Q2344+O2344+M2344+L2344-N2344)</f>
        <v/>
      </c>
      <c r="AJ2344" s="48" t="str">
        <f aca="false">IFERROR(IF(AND(AC2344="SIM",AG2344="-",Y2344="REVENDA"),(AB2344/1+1)*AI2344,IF(AND(AC2344="SIM",AG2344="Pneus",Y2344="REVENDA"),(AB2344/1+1)*(AI2344-AH2344),"")),"")</f>
        <v/>
      </c>
      <c r="AK2344" s="48" t="str">
        <f aca="false">IF(AJ2344="","",AJ2344*17%)</f>
        <v/>
      </c>
      <c r="AL2344" s="48" t="str">
        <f aca="false">IFERROR(IF(AC2344="NÃO","",IF(AK2344="","",IF(E2344="Simples Nacional",BF2344,IF(T2344=0.12,U2344*0.5833337002,IF(T2344=0,AI2344*0.07,U2344))))),"")</f>
        <v/>
      </c>
      <c r="AM2344" s="47" t="str">
        <f aca="false">IFERROR(IF(AC2344="NÃO","",IF(OR(AG2344="-",AG2344="Pneus"),AK2344-AL2344,"")),"")</f>
        <v/>
      </c>
      <c r="AN2344" s="48" t="str">
        <f aca="false">IF(AND(Y2344="REVENDA",AC2344="SIM",AG2344="BIT"),((AB2344/1+1)*AI2344)*0.4117,"")</f>
        <v/>
      </c>
      <c r="AO2344" s="48" t="str">
        <f aca="false">IF(AN2344="","",AN2344*17%)</f>
        <v/>
      </c>
      <c r="AP2344" s="49" t="str">
        <f aca="false">IF(AN2344="","",IF(T2344=0.12,(U2344*0.4117)*0.4117,IF(T2344=0,(AI2344*0.07)*0.4117,U2344*0.4117)))</f>
        <v/>
      </c>
      <c r="AQ2344" s="47" t="str">
        <f aca="false">IF(AN2344="","",AO2344-AP2344)</f>
        <v/>
      </c>
      <c r="AR2344" s="50" t="str">
        <f aca="false">IFERROR(IF(AND(AC2344="SIM",Y2344="REVENDA",LEFT(AG2344,5)="ANEXO")*OR(AE2344="ANEXO I",AF2344="ANEXO II"),VLOOKUP(H2344,Dados!G:I,2,0),""),"INSERIR MVA")</f>
        <v/>
      </c>
      <c r="AS2344" s="48" t="str">
        <f aca="false">IF(LEFT(AG2344,5)="ANEXO",VLOOKUP(AG2344,Dados!$X$111:$Z$112,2,0)*(AI2344-Q2344),"")</f>
        <v/>
      </c>
      <c r="AT2344" s="48" t="str">
        <f aca="false">IFERROR(IF(AR2344="","",(AI2344*AR2344)+AI2344),"INSERIR MVA")</f>
        <v/>
      </c>
      <c r="AU2344" s="48" t="str">
        <f aca="false">IF(AT2344="","",IF(AY2344=0.04,U2344,AS2344*AY2344))</f>
        <v/>
      </c>
      <c r="AV2344" s="47" t="str">
        <f aca="false">IFERROR(IF(AU2344="","",(VLOOKUP(AG2344,Dados!$X$111:$Z$112,3,0)*AT2344*0.17)),"INSERIR MVA")</f>
        <v/>
      </c>
      <c r="AW2344" s="47" t="str">
        <f aca="false">IFERROR(IF(AR2344="","",AV2344-AU2344),"")</f>
        <v/>
      </c>
      <c r="AX2344" s="51" t="str">
        <f aca="false">IFERROR(IF(AC2344="NÃO","",IF(AM2344&lt;&gt;"",AM2344-W2344,IF(AQ2344&lt;&gt;"",AQ2344-W2344,IF(AW2344&lt;&gt;"",AW2344-W2344,"")))),"")</f>
        <v/>
      </c>
      <c r="AY2344" s="46" t="str">
        <f aca="false">IFERROR(IF(ISNA(VLOOKUP(R2344,Dados!$X$2:$Y$5,2,0)),VLOOKUP(D2344,Dados!$X$7:$Y$33,2,0),VLOOKUP(R2344,Dados!$X$2:$Y$5,2,0)),"")</f>
        <v/>
      </c>
      <c r="AZ2344" s="52" t="str">
        <f aca="false">IF(C2344="","",IF(AND(Y2344="CONSUMO",AC2344="NÃO")*OR(AG2344="-",AG2344="BIT"),IF(E2344&lt;&gt;"",(AI2344-(P2344+L2344-N2344+Q2344)*AY2344)/0.83),""))</f>
        <v/>
      </c>
      <c r="BA2344" s="51" t="str">
        <f aca="false">IF(AZ2344="","",AZ2344*0.17-((P2344+L2344-N2344+Q2344)*AY2344))</f>
        <v/>
      </c>
      <c r="BB2344" s="51" t="str">
        <f aca="false">IF(AND(Y2344="CONSUMO",AG2344="ANEXO I",AY2344&gt;4%),(AI2344-(P2344+L2344-N2344+Q2344)*0.0514)/0.83*(0.5177)*(0.17)-AI2344*0.0514,IF(AND(Y2344="CONSUMO",AG2344="ANEXO II",AY2344&gt;4%),(AI2344-(P2344+L2344-N2344+Q2344)*0.041)/0.83*(0.3295)*(0.17)-AI2344*0.041,IF(AND(Y2344="CONSUMO",AG2344="ANEXO I",AY2344=4%),(AI2344-(P2344+L2344-N2344+Q2344)*0.04)/0.83*(0.5177)*(0.17)-AI2344*0.04,IF(AND(Y2344="CONSUMO",AG2344="ANEXO II",AY2344=4%),(AI2344-(P2344+L2344-N2344+Q2344)*0.04)/0.83*(0.3295)*(0.17)-AI2344*0.04,""))))</f>
        <v/>
      </c>
      <c r="BC2344" s="51" t="str">
        <f aca="false">IF(C2344="","",IF(AND(Y2344="CONSUMO",AC2344="SIM")*OR(AG2344="-",AG2344="BIT"),IF(E2344&lt;&gt;"",(AI2344-(P2344+L2344-N2344+Q2344)*AY2344)/0.83),""))</f>
        <v/>
      </c>
      <c r="BD2344" s="51" t="str">
        <f aca="false">IF(BC2344="","",BC2344*0.17)</f>
        <v/>
      </c>
      <c r="BE2344" s="51" t="str">
        <f aca="false">IF(I2344=6908,0,IF(BC2344="","",BD2344-((P2344+L2344-N2344+Q2344)*AY2344)))</f>
        <v/>
      </c>
      <c r="BF2344" s="53" t="str">
        <f aca="false">IF(B2344="","",IF(OR(B2344="",E2344="Regime Normal"),0,(AI2344-Q2344)*VLOOKUP(R2344,Dados!$X$98:$Y$108,2,0)))</f>
        <v/>
      </c>
      <c r="BG2344" s="54" t="str">
        <f aca="false">IFERROR(VLOOKUP(I2344,Dados!$AC$27:$AD$43,2,0),IF(B2344="","",IF(D2344&lt;&gt;"MT",IF(AND(AC2344="SIM",Y2344="Revenda"),"2403",IF(AND(AC2344="SIM",Y2344="Consumo"),"2407",IF(AND(AC2344="NÃO",Y2344="Revenda"),"2102",IF(AND(AC2344="NÃO",Y2344="Consumo"),"2556",)))),REPLACE(I2344,1,1,1))))</f>
        <v/>
      </c>
    </row>
    <row r="2345" customFormat="false" ht="12.8" hidden="false" customHeight="true" outlineLevel="0" collapsed="false">
      <c r="Y2345" s="45"/>
      <c r="Z2345" s="46" t="str">
        <f aca="false">IF(B2345="","",(IFERROR(VLOOKUP(H2345,Dados!A$3:B$15000,2,0),"Não Encontrado")))</f>
        <v/>
      </c>
      <c r="AA2345" s="46" t="str">
        <f aca="false">IF(B2345="","",(IFERROR(VLOOKUP(G2345,Dados!C$3:E$15000,3,0),"Não Encontrado")))</f>
        <v/>
      </c>
      <c r="AB2345" s="46" t="str">
        <f aca="false">IFERROR(IF(Z2345&lt;&gt;"Não Encontrado",Z2345,IF(AA2345&lt;&gt;"Não Encontrado",AA2345,"")),"")</f>
        <v/>
      </c>
      <c r="AC2345" s="45" t="str">
        <f aca="false">IF(B2345="","",IF(AB2345="","NÃO","SIM"))</f>
        <v/>
      </c>
      <c r="AD2345" s="45" t="str">
        <f aca="false">IFERROR(VLOOKUP(G2345,Dados!$P$3:$R$500,3,0),"")</f>
        <v/>
      </c>
      <c r="AE2345" s="45" t="str">
        <f aca="false">IFERROR(VLOOKUP(G2345,Dados!$K$3:$L$500,2,0),"")</f>
        <v/>
      </c>
      <c r="AF2345" s="45" t="str">
        <f aca="false">IFERROR(VLOOKUP(G2345,Dados!$M$3:$N$500,2,0),"")</f>
        <v/>
      </c>
      <c r="AG2345" s="45" t="str">
        <f aca="false">IF(F2345="","",IF(AND(AD2345="",AE2345="",AF2345=""),"-",IF(AND(AD2345="BIT",AE2345="",AF2345=""),"BIT",IF(AND(AE2345="ANEXO I",AD2345="",AF2345=""),"ANEXO I",IF(AND(AF2345="ANEXO II",AD2345="",AE2345=""),"ANEXO II","Escolher")))))</f>
        <v/>
      </c>
      <c r="AH2345" s="45" t="str">
        <f aca="false">IF(AG2345&lt;&gt;"Pneus","",IFERROR(VLOOKUP(R2345,Dados!$X$2:$Z$5,3,0)*(AI2345-Q2345),VLOOKUP(D2345,Dados!$X$7:$Z$33,3,0)*(AI2345-Q2345)))</f>
        <v/>
      </c>
      <c r="AI2345" s="47" t="str">
        <f aca="false">IF(B2345="","",P2345+Q2345+O2345+M2345+L2345-N2345)</f>
        <v/>
      </c>
      <c r="AJ2345" s="48" t="str">
        <f aca="false">IFERROR(IF(AND(AC2345="SIM",AG2345="-",Y2345="REVENDA"),(AB2345/1+1)*AI2345,IF(AND(AC2345="SIM",AG2345="Pneus",Y2345="REVENDA"),(AB2345/1+1)*(AI2345-AH2345),"")),"")</f>
        <v/>
      </c>
      <c r="AK2345" s="48" t="str">
        <f aca="false">IF(AJ2345="","",AJ2345*17%)</f>
        <v/>
      </c>
      <c r="AL2345" s="48" t="str">
        <f aca="false">IFERROR(IF(AC2345="NÃO","",IF(AK2345="","",IF(E2345="Simples Nacional",BF2345,IF(T2345=0.12,U2345*0.5833337002,IF(T2345=0,AI2345*0.07,U2345))))),"")</f>
        <v/>
      </c>
      <c r="AM2345" s="47" t="str">
        <f aca="false">IFERROR(IF(AC2345="NÃO","",IF(OR(AG2345="-",AG2345="Pneus"),AK2345-AL2345,"")),"")</f>
        <v/>
      </c>
      <c r="AN2345" s="48" t="str">
        <f aca="false">IF(AND(Y2345="REVENDA",AC2345="SIM",AG2345="BIT"),((AB2345/1+1)*AI2345)*0.4117,"")</f>
        <v/>
      </c>
      <c r="AO2345" s="48" t="str">
        <f aca="false">IF(AN2345="","",AN2345*17%)</f>
        <v/>
      </c>
      <c r="AP2345" s="49" t="str">
        <f aca="false">IF(AN2345="","",IF(T2345=0.12,(U2345*0.4117)*0.4117,IF(T2345=0,(AI2345*0.07)*0.4117,U2345*0.4117)))</f>
        <v/>
      </c>
      <c r="AQ2345" s="47" t="str">
        <f aca="false">IF(AN2345="","",AO2345-AP2345)</f>
        <v/>
      </c>
      <c r="AR2345" s="50" t="str">
        <f aca="false">IFERROR(IF(AND(AC2345="SIM",Y2345="REVENDA",LEFT(AG2345,5)="ANEXO")*OR(AE2345="ANEXO I",AF2345="ANEXO II"),VLOOKUP(H2345,Dados!G:I,2,0),""),"INSERIR MVA")</f>
        <v/>
      </c>
      <c r="AS2345" s="48" t="str">
        <f aca="false">IF(LEFT(AG2345,5)="ANEXO",VLOOKUP(AG2345,Dados!$X$111:$Z$112,2,0)*(AI2345-Q2345),"")</f>
        <v/>
      </c>
      <c r="AT2345" s="48" t="str">
        <f aca="false">IFERROR(IF(AR2345="","",(AI2345*AR2345)+AI2345),"INSERIR MVA")</f>
        <v/>
      </c>
      <c r="AU2345" s="48" t="str">
        <f aca="false">IF(AT2345="","",IF(AY2345=0.04,U2345,AS2345*AY2345))</f>
        <v/>
      </c>
      <c r="AV2345" s="47" t="str">
        <f aca="false">IFERROR(IF(AU2345="","",(VLOOKUP(AG2345,Dados!$X$111:$Z$112,3,0)*AT2345*0.17)),"INSERIR MVA")</f>
        <v/>
      </c>
      <c r="AW2345" s="47" t="str">
        <f aca="false">IFERROR(IF(AR2345="","",AV2345-AU2345),"")</f>
        <v/>
      </c>
      <c r="AX2345" s="51" t="str">
        <f aca="false">IFERROR(IF(AC2345="NÃO","",IF(AM2345&lt;&gt;"",AM2345-W2345,IF(AQ2345&lt;&gt;"",AQ2345-W2345,IF(AW2345&lt;&gt;"",AW2345-W2345,"")))),"")</f>
        <v/>
      </c>
      <c r="AY2345" s="46" t="str">
        <f aca="false">IFERROR(IF(ISNA(VLOOKUP(R2345,Dados!$X$2:$Y$5,2,0)),VLOOKUP(D2345,Dados!$X$7:$Y$33,2,0),VLOOKUP(R2345,Dados!$X$2:$Y$5,2,0)),"")</f>
        <v/>
      </c>
      <c r="AZ2345" s="52" t="str">
        <f aca="false">IF(C2345="","",IF(AND(Y2345="CONSUMO",AC2345="NÃO")*OR(AG2345="-",AG2345="BIT"),IF(E2345&lt;&gt;"",(AI2345-(P2345+L2345-N2345+Q2345)*AY2345)/0.83),""))</f>
        <v/>
      </c>
      <c r="BA2345" s="51" t="str">
        <f aca="false">IF(AZ2345="","",AZ2345*0.17-((P2345+L2345-N2345+Q2345)*AY2345))</f>
        <v/>
      </c>
      <c r="BB2345" s="51" t="str">
        <f aca="false">IF(AND(Y2345="CONSUMO",AG2345="ANEXO I",AY2345&gt;4%),(AI2345-(P2345+L2345-N2345+Q2345)*0.0514)/0.83*(0.5177)*(0.17)-AI2345*0.0514,IF(AND(Y2345="CONSUMO",AG2345="ANEXO II",AY2345&gt;4%),(AI2345-(P2345+L2345-N2345+Q2345)*0.041)/0.83*(0.3295)*(0.17)-AI2345*0.041,IF(AND(Y2345="CONSUMO",AG2345="ANEXO I",AY2345=4%),(AI2345-(P2345+L2345-N2345+Q2345)*0.04)/0.83*(0.5177)*(0.17)-AI2345*0.04,IF(AND(Y2345="CONSUMO",AG2345="ANEXO II",AY2345=4%),(AI2345-(P2345+L2345-N2345+Q2345)*0.04)/0.83*(0.3295)*(0.17)-AI2345*0.04,""))))</f>
        <v/>
      </c>
      <c r="BC2345" s="51" t="str">
        <f aca="false">IF(C2345="","",IF(AND(Y2345="CONSUMO",AC2345="SIM")*OR(AG2345="-",AG2345="BIT"),IF(E2345&lt;&gt;"",(AI2345-(P2345+L2345-N2345+Q2345)*AY2345)/0.83),""))</f>
        <v/>
      </c>
      <c r="BD2345" s="51" t="str">
        <f aca="false">IF(BC2345="","",BC2345*0.17)</f>
        <v/>
      </c>
      <c r="BE2345" s="51" t="str">
        <f aca="false">IF(I2345=6908,0,IF(BC2345="","",BD2345-((P2345+L2345-N2345+Q2345)*AY2345)))</f>
        <v/>
      </c>
      <c r="BF2345" s="53" t="str">
        <f aca="false">IF(B2345="","",IF(OR(B2345="",E2345="Regime Normal"),0,(AI2345-Q2345)*VLOOKUP(R2345,Dados!$X$98:$Y$108,2,0)))</f>
        <v/>
      </c>
      <c r="BG2345" s="54" t="str">
        <f aca="false">IFERROR(VLOOKUP(I2345,Dados!$AC$27:$AD$43,2,0),IF(B2345="","",IF(D2345&lt;&gt;"MT",IF(AND(AC2345="SIM",Y2345="Revenda"),"2403",IF(AND(AC2345="SIM",Y2345="Consumo"),"2407",IF(AND(AC2345="NÃO",Y2345="Revenda"),"2102",IF(AND(AC2345="NÃO",Y2345="Consumo"),"2556",)))),REPLACE(I2345,1,1,1))))</f>
        <v/>
      </c>
    </row>
    <row r="2346" customFormat="false" ht="12.8" hidden="false" customHeight="true" outlineLevel="0" collapsed="false">
      <c r="Y2346" s="45"/>
      <c r="Z2346" s="46" t="str">
        <f aca="false">IF(B2346="","",(IFERROR(VLOOKUP(H2346,Dados!A$3:B$15000,2,0),"Não Encontrado")))</f>
        <v/>
      </c>
      <c r="AA2346" s="46" t="str">
        <f aca="false">IF(B2346="","",(IFERROR(VLOOKUP(G2346,Dados!C$3:E$15000,3,0),"Não Encontrado")))</f>
        <v/>
      </c>
      <c r="AB2346" s="46" t="str">
        <f aca="false">IFERROR(IF(Z2346&lt;&gt;"Não Encontrado",Z2346,IF(AA2346&lt;&gt;"Não Encontrado",AA2346,"")),"")</f>
        <v/>
      </c>
      <c r="AC2346" s="45" t="str">
        <f aca="false">IF(B2346="","",IF(AB2346="","NÃO","SIM"))</f>
        <v/>
      </c>
      <c r="AD2346" s="45" t="str">
        <f aca="false">IFERROR(VLOOKUP(G2346,Dados!$P$3:$R$500,3,0),"")</f>
        <v/>
      </c>
      <c r="AE2346" s="45" t="str">
        <f aca="false">IFERROR(VLOOKUP(G2346,Dados!$K$3:$L$500,2,0),"")</f>
        <v/>
      </c>
      <c r="AF2346" s="45" t="str">
        <f aca="false">IFERROR(VLOOKUP(G2346,Dados!$M$3:$N$500,2,0),"")</f>
        <v/>
      </c>
      <c r="AG2346" s="45" t="str">
        <f aca="false">IF(F2346="","",IF(AND(AD2346="",AE2346="",AF2346=""),"-",IF(AND(AD2346="BIT",AE2346="",AF2346=""),"BIT",IF(AND(AE2346="ANEXO I",AD2346="",AF2346=""),"ANEXO I",IF(AND(AF2346="ANEXO II",AD2346="",AE2346=""),"ANEXO II","Escolher")))))</f>
        <v/>
      </c>
      <c r="AH2346" s="45" t="str">
        <f aca="false">IF(AG2346&lt;&gt;"Pneus","",IFERROR(VLOOKUP(R2346,Dados!$X$2:$Z$5,3,0)*(AI2346-Q2346),VLOOKUP(D2346,Dados!$X$7:$Z$33,3,0)*(AI2346-Q2346)))</f>
        <v/>
      </c>
      <c r="AI2346" s="47" t="str">
        <f aca="false">IF(B2346="","",P2346+Q2346+O2346+M2346+L2346-N2346)</f>
        <v/>
      </c>
      <c r="AJ2346" s="48" t="str">
        <f aca="false">IFERROR(IF(AND(AC2346="SIM",AG2346="-",Y2346="REVENDA"),(AB2346/1+1)*AI2346,IF(AND(AC2346="SIM",AG2346="Pneus",Y2346="REVENDA"),(AB2346/1+1)*(AI2346-AH2346),"")),"")</f>
        <v/>
      </c>
      <c r="AK2346" s="48" t="str">
        <f aca="false">IF(AJ2346="","",AJ2346*17%)</f>
        <v/>
      </c>
      <c r="AL2346" s="48" t="str">
        <f aca="false">IFERROR(IF(AC2346="NÃO","",IF(AK2346="","",IF(E2346="Simples Nacional",BF2346,IF(T2346=0.12,U2346*0.5833337002,IF(T2346=0,AI2346*0.07,U2346))))),"")</f>
        <v/>
      </c>
      <c r="AM2346" s="47" t="str">
        <f aca="false">IFERROR(IF(AC2346="NÃO","",IF(OR(AG2346="-",AG2346="Pneus"),AK2346-AL2346,"")),"")</f>
        <v/>
      </c>
      <c r="AN2346" s="48" t="str">
        <f aca="false">IF(AND(Y2346="REVENDA",AC2346="SIM",AG2346="BIT"),((AB2346/1+1)*AI2346)*0.4117,"")</f>
        <v/>
      </c>
      <c r="AO2346" s="48" t="str">
        <f aca="false">IF(AN2346="","",AN2346*17%)</f>
        <v/>
      </c>
      <c r="AP2346" s="49" t="str">
        <f aca="false">IF(AN2346="","",IF(T2346=0.12,(U2346*0.4117)*0.4117,IF(T2346=0,(AI2346*0.07)*0.4117,U2346*0.4117)))</f>
        <v/>
      </c>
      <c r="AQ2346" s="47" t="str">
        <f aca="false">IF(AN2346="","",AO2346-AP2346)</f>
        <v/>
      </c>
      <c r="AR2346" s="50" t="str">
        <f aca="false">IFERROR(IF(AND(AC2346="SIM",Y2346="REVENDA",LEFT(AG2346,5)="ANEXO")*OR(AE2346="ANEXO I",AF2346="ANEXO II"),VLOOKUP(H2346,Dados!G:I,2,0),""),"INSERIR MVA")</f>
        <v/>
      </c>
      <c r="AS2346" s="48" t="str">
        <f aca="false">IF(LEFT(AG2346,5)="ANEXO",VLOOKUP(AG2346,Dados!$X$111:$Z$112,2,0)*(AI2346-Q2346),"")</f>
        <v/>
      </c>
      <c r="AT2346" s="48" t="str">
        <f aca="false">IFERROR(IF(AR2346="","",(AI2346*AR2346)+AI2346),"INSERIR MVA")</f>
        <v/>
      </c>
      <c r="AU2346" s="48" t="str">
        <f aca="false">IF(AT2346="","",IF(AY2346=0.04,U2346,AS2346*AY2346))</f>
        <v/>
      </c>
      <c r="AV2346" s="47" t="str">
        <f aca="false">IFERROR(IF(AU2346="","",(VLOOKUP(AG2346,Dados!$X$111:$Z$112,3,0)*AT2346*0.17)),"INSERIR MVA")</f>
        <v/>
      </c>
      <c r="AW2346" s="47" t="str">
        <f aca="false">IFERROR(IF(AR2346="","",AV2346-AU2346),"")</f>
        <v/>
      </c>
      <c r="AX2346" s="51" t="str">
        <f aca="false">IFERROR(IF(AC2346="NÃO","",IF(AM2346&lt;&gt;"",AM2346-W2346,IF(AQ2346&lt;&gt;"",AQ2346-W2346,IF(AW2346&lt;&gt;"",AW2346-W2346,"")))),"")</f>
        <v/>
      </c>
      <c r="AY2346" s="46" t="str">
        <f aca="false">IFERROR(IF(ISNA(VLOOKUP(R2346,Dados!$X$2:$Y$5,2,0)),VLOOKUP(D2346,Dados!$X$7:$Y$33,2,0),VLOOKUP(R2346,Dados!$X$2:$Y$5,2,0)),"")</f>
        <v/>
      </c>
      <c r="AZ2346" s="52" t="str">
        <f aca="false">IF(C2346="","",IF(AND(Y2346="CONSUMO",AC2346="NÃO")*OR(AG2346="-",AG2346="BIT"),IF(E2346&lt;&gt;"",(AI2346-(P2346+L2346-N2346+Q2346)*AY2346)/0.83),""))</f>
        <v/>
      </c>
      <c r="BA2346" s="51" t="str">
        <f aca="false">IF(AZ2346="","",AZ2346*0.17-((P2346+L2346-N2346+Q2346)*AY2346))</f>
        <v/>
      </c>
      <c r="BB2346" s="51" t="str">
        <f aca="false">IF(AND(Y2346="CONSUMO",AG2346="ANEXO I",AY2346&gt;4%),(AI2346-(P2346+L2346-N2346+Q2346)*0.0514)/0.83*(0.5177)*(0.17)-AI2346*0.0514,IF(AND(Y2346="CONSUMO",AG2346="ANEXO II",AY2346&gt;4%),(AI2346-(P2346+L2346-N2346+Q2346)*0.041)/0.83*(0.3295)*(0.17)-AI2346*0.041,IF(AND(Y2346="CONSUMO",AG2346="ANEXO I",AY2346=4%),(AI2346-(P2346+L2346-N2346+Q2346)*0.04)/0.83*(0.5177)*(0.17)-AI2346*0.04,IF(AND(Y2346="CONSUMO",AG2346="ANEXO II",AY2346=4%),(AI2346-(P2346+L2346-N2346+Q2346)*0.04)/0.83*(0.3295)*(0.17)-AI2346*0.04,""))))</f>
        <v/>
      </c>
      <c r="BC2346" s="51" t="str">
        <f aca="false">IF(C2346="","",IF(AND(Y2346="CONSUMO",AC2346="SIM")*OR(AG2346="-",AG2346="BIT"),IF(E2346&lt;&gt;"",(AI2346-(P2346+L2346-N2346+Q2346)*AY2346)/0.83),""))</f>
        <v/>
      </c>
      <c r="BD2346" s="51" t="str">
        <f aca="false">IF(BC2346="","",BC2346*0.17)</f>
        <v/>
      </c>
      <c r="BE2346" s="51" t="str">
        <f aca="false">IF(I2346=6908,0,IF(BC2346="","",BD2346-((P2346+L2346-N2346+Q2346)*AY2346)))</f>
        <v/>
      </c>
      <c r="BF2346" s="53" t="str">
        <f aca="false">IF(B2346="","",IF(OR(B2346="",E2346="Regime Normal"),0,(AI2346-Q2346)*VLOOKUP(R2346,Dados!$X$98:$Y$108,2,0)))</f>
        <v/>
      </c>
      <c r="BG2346" s="54" t="str">
        <f aca="false">IFERROR(VLOOKUP(I2346,Dados!$AC$27:$AD$43,2,0),IF(B2346="","",IF(D2346&lt;&gt;"MT",IF(AND(AC2346="SIM",Y2346="Revenda"),"2403",IF(AND(AC2346="SIM",Y2346="Consumo"),"2407",IF(AND(AC2346="NÃO",Y2346="Revenda"),"2102",IF(AND(AC2346="NÃO",Y2346="Consumo"),"2556",)))),REPLACE(I2346,1,1,1))))</f>
        <v/>
      </c>
    </row>
    <row r="2347" customFormat="false" ht="12.8" hidden="false" customHeight="true" outlineLevel="0" collapsed="false">
      <c r="Y2347" s="45"/>
      <c r="Z2347" s="46" t="str">
        <f aca="false">IF(B2347="","",(IFERROR(VLOOKUP(H2347,Dados!A$3:B$15000,2,0),"Não Encontrado")))</f>
        <v/>
      </c>
      <c r="AA2347" s="46" t="str">
        <f aca="false">IF(B2347="","",(IFERROR(VLOOKUP(G2347,Dados!C$3:E$15000,3,0),"Não Encontrado")))</f>
        <v/>
      </c>
      <c r="AB2347" s="46" t="str">
        <f aca="false">IFERROR(IF(Z2347&lt;&gt;"Não Encontrado",Z2347,IF(AA2347&lt;&gt;"Não Encontrado",AA2347,"")),"")</f>
        <v/>
      </c>
      <c r="AC2347" s="45" t="str">
        <f aca="false">IF(B2347="","",IF(AB2347="","NÃO","SIM"))</f>
        <v/>
      </c>
      <c r="AD2347" s="45" t="str">
        <f aca="false">IFERROR(VLOOKUP(G2347,Dados!$P$3:$R$500,3,0),"")</f>
        <v/>
      </c>
      <c r="AE2347" s="45" t="str">
        <f aca="false">IFERROR(VLOOKUP(G2347,Dados!$K$3:$L$500,2,0),"")</f>
        <v/>
      </c>
      <c r="AF2347" s="45" t="str">
        <f aca="false">IFERROR(VLOOKUP(G2347,Dados!$M$3:$N$500,2,0),"")</f>
        <v/>
      </c>
      <c r="AG2347" s="45" t="str">
        <f aca="false">IF(F2347="","",IF(AND(AD2347="",AE2347="",AF2347=""),"-",IF(AND(AD2347="BIT",AE2347="",AF2347=""),"BIT",IF(AND(AE2347="ANEXO I",AD2347="",AF2347=""),"ANEXO I",IF(AND(AF2347="ANEXO II",AD2347="",AE2347=""),"ANEXO II","Escolher")))))</f>
        <v/>
      </c>
      <c r="AH2347" s="45" t="str">
        <f aca="false">IF(AG2347&lt;&gt;"Pneus","",IFERROR(VLOOKUP(R2347,Dados!$X$2:$Z$5,3,0)*(AI2347-Q2347),VLOOKUP(D2347,Dados!$X$7:$Z$33,3,0)*(AI2347-Q2347)))</f>
        <v/>
      </c>
      <c r="AI2347" s="47" t="str">
        <f aca="false">IF(B2347="","",P2347+Q2347+O2347+M2347+L2347-N2347)</f>
        <v/>
      </c>
      <c r="AJ2347" s="48" t="str">
        <f aca="false">IFERROR(IF(AND(AC2347="SIM",AG2347="-",Y2347="REVENDA"),(AB2347/1+1)*AI2347,IF(AND(AC2347="SIM",AG2347="Pneus",Y2347="REVENDA"),(AB2347/1+1)*(AI2347-AH2347),"")),"")</f>
        <v/>
      </c>
      <c r="AK2347" s="48" t="str">
        <f aca="false">IF(AJ2347="","",AJ2347*17%)</f>
        <v/>
      </c>
      <c r="AL2347" s="48" t="str">
        <f aca="false">IFERROR(IF(AC2347="NÃO","",IF(AK2347="","",IF(E2347="Simples Nacional",BF2347,IF(T2347=0.12,U2347*0.5833337002,IF(T2347=0,AI2347*0.07,U2347))))),"")</f>
        <v/>
      </c>
      <c r="AM2347" s="47" t="str">
        <f aca="false">IFERROR(IF(AC2347="NÃO","",IF(OR(AG2347="-",AG2347="Pneus"),AK2347-AL2347,"")),"")</f>
        <v/>
      </c>
      <c r="AN2347" s="48" t="str">
        <f aca="false">IF(AND(Y2347="REVENDA",AC2347="SIM",AG2347="BIT"),((AB2347/1+1)*AI2347)*0.4117,"")</f>
        <v/>
      </c>
      <c r="AO2347" s="48" t="str">
        <f aca="false">IF(AN2347="","",AN2347*17%)</f>
        <v/>
      </c>
      <c r="AP2347" s="49" t="str">
        <f aca="false">IF(AN2347="","",IF(T2347=0.12,(U2347*0.4117)*0.4117,IF(T2347=0,(AI2347*0.07)*0.4117,U2347*0.4117)))</f>
        <v/>
      </c>
      <c r="AQ2347" s="47" t="str">
        <f aca="false">IF(AN2347="","",AO2347-AP2347)</f>
        <v/>
      </c>
      <c r="AR2347" s="50" t="str">
        <f aca="false">IFERROR(IF(AND(AC2347="SIM",Y2347="REVENDA",LEFT(AG2347,5)="ANEXO")*OR(AE2347="ANEXO I",AF2347="ANEXO II"),VLOOKUP(H2347,Dados!G:I,2,0),""),"INSERIR MVA")</f>
        <v/>
      </c>
      <c r="AS2347" s="48" t="str">
        <f aca="false">IF(LEFT(AG2347,5)="ANEXO",VLOOKUP(AG2347,Dados!$X$111:$Z$112,2,0)*(AI2347-Q2347),"")</f>
        <v/>
      </c>
      <c r="AT2347" s="48" t="str">
        <f aca="false">IFERROR(IF(AR2347="","",(AI2347*AR2347)+AI2347),"INSERIR MVA")</f>
        <v/>
      </c>
      <c r="AU2347" s="48" t="str">
        <f aca="false">IF(AT2347="","",IF(AY2347=0.04,U2347,AS2347*AY2347))</f>
        <v/>
      </c>
      <c r="AV2347" s="47" t="str">
        <f aca="false">IFERROR(IF(AU2347="","",(VLOOKUP(AG2347,Dados!$X$111:$Z$112,3,0)*AT2347*0.17)),"INSERIR MVA")</f>
        <v/>
      </c>
      <c r="AW2347" s="47" t="str">
        <f aca="false">IFERROR(IF(AR2347="","",AV2347-AU2347),"")</f>
        <v/>
      </c>
      <c r="AX2347" s="51" t="str">
        <f aca="false">IFERROR(IF(AC2347="NÃO","",IF(AM2347&lt;&gt;"",AM2347-W2347,IF(AQ2347&lt;&gt;"",AQ2347-W2347,IF(AW2347&lt;&gt;"",AW2347-W2347,"")))),"")</f>
        <v/>
      </c>
      <c r="AY2347" s="46" t="str">
        <f aca="false">IFERROR(IF(ISNA(VLOOKUP(R2347,Dados!$X$2:$Y$5,2,0)),VLOOKUP(D2347,Dados!$X$7:$Y$33,2,0),VLOOKUP(R2347,Dados!$X$2:$Y$5,2,0)),"")</f>
        <v/>
      </c>
      <c r="AZ2347" s="52" t="str">
        <f aca="false">IF(C2347="","",IF(AND(Y2347="CONSUMO",AC2347="NÃO")*OR(AG2347="-",AG2347="BIT"),IF(E2347&lt;&gt;"",(AI2347-(P2347+L2347-N2347+Q2347)*AY2347)/0.83),""))</f>
        <v/>
      </c>
      <c r="BA2347" s="51" t="str">
        <f aca="false">IF(AZ2347="","",AZ2347*0.17-((P2347+L2347-N2347+Q2347)*AY2347))</f>
        <v/>
      </c>
      <c r="BB2347" s="51" t="str">
        <f aca="false">IF(AND(Y2347="CONSUMO",AG2347="ANEXO I",AY2347&gt;4%),(AI2347-(P2347+L2347-N2347+Q2347)*0.0514)/0.83*(0.5177)*(0.17)-AI2347*0.0514,IF(AND(Y2347="CONSUMO",AG2347="ANEXO II",AY2347&gt;4%),(AI2347-(P2347+L2347-N2347+Q2347)*0.041)/0.83*(0.3295)*(0.17)-AI2347*0.041,IF(AND(Y2347="CONSUMO",AG2347="ANEXO I",AY2347=4%),(AI2347-(P2347+L2347-N2347+Q2347)*0.04)/0.83*(0.5177)*(0.17)-AI2347*0.04,IF(AND(Y2347="CONSUMO",AG2347="ANEXO II",AY2347=4%),(AI2347-(P2347+L2347-N2347+Q2347)*0.04)/0.83*(0.3295)*(0.17)-AI2347*0.04,""))))</f>
        <v/>
      </c>
      <c r="BC2347" s="51" t="str">
        <f aca="false">IF(C2347="","",IF(AND(Y2347="CONSUMO",AC2347="SIM")*OR(AG2347="-",AG2347="BIT"),IF(E2347&lt;&gt;"",(AI2347-(P2347+L2347-N2347+Q2347)*AY2347)/0.83),""))</f>
        <v/>
      </c>
      <c r="BD2347" s="51" t="str">
        <f aca="false">IF(BC2347="","",BC2347*0.17)</f>
        <v/>
      </c>
      <c r="BE2347" s="51" t="str">
        <f aca="false">IF(I2347=6908,0,IF(BC2347="","",BD2347-((P2347+L2347-N2347+Q2347)*AY2347)))</f>
        <v/>
      </c>
      <c r="BF2347" s="53" t="str">
        <f aca="false">IF(B2347="","",IF(OR(B2347="",E2347="Regime Normal"),0,(AI2347-Q2347)*VLOOKUP(R2347,Dados!$X$98:$Y$108,2,0)))</f>
        <v/>
      </c>
      <c r="BG2347" s="54" t="str">
        <f aca="false">IFERROR(VLOOKUP(I2347,Dados!$AC$27:$AD$43,2,0),IF(B2347="","",IF(D2347&lt;&gt;"MT",IF(AND(AC2347="SIM",Y2347="Revenda"),"2403",IF(AND(AC2347="SIM",Y2347="Consumo"),"2407",IF(AND(AC2347="NÃO",Y2347="Revenda"),"2102",IF(AND(AC2347="NÃO",Y2347="Consumo"),"2556",)))),REPLACE(I2347,1,1,1))))</f>
        <v/>
      </c>
    </row>
    <row r="2348" customFormat="false" ht="12.8" hidden="false" customHeight="true" outlineLevel="0" collapsed="false">
      <c r="Y2348" s="45"/>
      <c r="Z2348" s="46" t="str">
        <f aca="false">IF(B2348="","",(IFERROR(VLOOKUP(H2348,Dados!A$3:B$15000,2,0),"Não Encontrado")))</f>
        <v/>
      </c>
      <c r="AA2348" s="46" t="str">
        <f aca="false">IF(B2348="","",(IFERROR(VLOOKUP(G2348,Dados!C$3:E$15000,3,0),"Não Encontrado")))</f>
        <v/>
      </c>
      <c r="AB2348" s="46" t="str">
        <f aca="false">IFERROR(IF(Z2348&lt;&gt;"Não Encontrado",Z2348,IF(AA2348&lt;&gt;"Não Encontrado",AA2348,"")),"")</f>
        <v/>
      </c>
      <c r="AC2348" s="45" t="str">
        <f aca="false">IF(B2348="","",IF(AB2348="","NÃO","SIM"))</f>
        <v/>
      </c>
      <c r="AD2348" s="45" t="str">
        <f aca="false">IFERROR(VLOOKUP(G2348,Dados!$P$3:$R$500,3,0),"")</f>
        <v/>
      </c>
      <c r="AE2348" s="45" t="str">
        <f aca="false">IFERROR(VLOOKUP(G2348,Dados!$K$3:$L$500,2,0),"")</f>
        <v/>
      </c>
      <c r="AF2348" s="45" t="str">
        <f aca="false">IFERROR(VLOOKUP(G2348,Dados!$M$3:$N$500,2,0),"")</f>
        <v/>
      </c>
      <c r="AG2348" s="45" t="str">
        <f aca="false">IF(F2348="","",IF(AND(AD2348="",AE2348="",AF2348=""),"-",IF(AND(AD2348="BIT",AE2348="",AF2348=""),"BIT",IF(AND(AE2348="ANEXO I",AD2348="",AF2348=""),"ANEXO I",IF(AND(AF2348="ANEXO II",AD2348="",AE2348=""),"ANEXO II","Escolher")))))</f>
        <v/>
      </c>
      <c r="AH2348" s="45" t="str">
        <f aca="false">IF(AG2348&lt;&gt;"Pneus","",IFERROR(VLOOKUP(R2348,Dados!$X$2:$Z$5,3,0)*(AI2348-Q2348),VLOOKUP(D2348,Dados!$X$7:$Z$33,3,0)*(AI2348-Q2348)))</f>
        <v/>
      </c>
      <c r="AI2348" s="47" t="str">
        <f aca="false">IF(B2348="","",P2348+Q2348+O2348+M2348+L2348-N2348)</f>
        <v/>
      </c>
      <c r="AJ2348" s="48" t="str">
        <f aca="false">IFERROR(IF(AND(AC2348="SIM",AG2348="-",Y2348="REVENDA"),(AB2348/1+1)*AI2348,IF(AND(AC2348="SIM",AG2348="Pneus",Y2348="REVENDA"),(AB2348/1+1)*(AI2348-AH2348),"")),"")</f>
        <v/>
      </c>
      <c r="AK2348" s="48" t="str">
        <f aca="false">IF(AJ2348="","",AJ2348*17%)</f>
        <v/>
      </c>
      <c r="AL2348" s="48" t="str">
        <f aca="false">IFERROR(IF(AC2348="NÃO","",IF(AK2348="","",IF(E2348="Simples Nacional",BF2348,IF(T2348=0.12,U2348*0.5833337002,IF(T2348=0,AI2348*0.07,U2348))))),"")</f>
        <v/>
      </c>
      <c r="AM2348" s="47" t="str">
        <f aca="false">IFERROR(IF(AC2348="NÃO","",IF(OR(AG2348="-",AG2348="Pneus"),AK2348-AL2348,"")),"")</f>
        <v/>
      </c>
      <c r="AN2348" s="48" t="str">
        <f aca="false">IF(AND(Y2348="REVENDA",AC2348="SIM",AG2348="BIT"),((AB2348/1+1)*AI2348)*0.4117,"")</f>
        <v/>
      </c>
      <c r="AO2348" s="48" t="str">
        <f aca="false">IF(AN2348="","",AN2348*17%)</f>
        <v/>
      </c>
      <c r="AP2348" s="49" t="str">
        <f aca="false">IF(AN2348="","",IF(T2348=0.12,(U2348*0.4117)*0.4117,IF(T2348=0,(AI2348*0.07)*0.4117,U2348*0.4117)))</f>
        <v/>
      </c>
      <c r="AQ2348" s="47" t="str">
        <f aca="false">IF(AN2348="","",AO2348-AP2348)</f>
        <v/>
      </c>
      <c r="AR2348" s="50" t="str">
        <f aca="false">IFERROR(IF(AND(AC2348="SIM",Y2348="REVENDA",LEFT(AG2348,5)="ANEXO")*OR(AE2348="ANEXO I",AF2348="ANEXO II"),VLOOKUP(H2348,Dados!G:I,2,0),""),"INSERIR MVA")</f>
        <v/>
      </c>
      <c r="AS2348" s="48" t="str">
        <f aca="false">IF(LEFT(AG2348,5)="ANEXO",VLOOKUP(AG2348,Dados!$X$111:$Z$112,2,0)*(AI2348-Q2348),"")</f>
        <v/>
      </c>
      <c r="AT2348" s="48" t="str">
        <f aca="false">IFERROR(IF(AR2348="","",(AI2348*AR2348)+AI2348),"INSERIR MVA")</f>
        <v/>
      </c>
      <c r="AU2348" s="48" t="str">
        <f aca="false">IF(AT2348="","",IF(AY2348=0.04,U2348,AS2348*AY2348))</f>
        <v/>
      </c>
      <c r="AV2348" s="47" t="str">
        <f aca="false">IFERROR(IF(AU2348="","",(VLOOKUP(AG2348,Dados!$X$111:$Z$112,3,0)*AT2348*0.17)),"INSERIR MVA")</f>
        <v/>
      </c>
      <c r="AW2348" s="47" t="str">
        <f aca="false">IFERROR(IF(AR2348="","",AV2348-AU2348),"")</f>
        <v/>
      </c>
      <c r="AX2348" s="51" t="str">
        <f aca="false">IFERROR(IF(AC2348="NÃO","",IF(AM2348&lt;&gt;"",AM2348-W2348,IF(AQ2348&lt;&gt;"",AQ2348-W2348,IF(AW2348&lt;&gt;"",AW2348-W2348,"")))),"")</f>
        <v/>
      </c>
      <c r="AY2348" s="46" t="str">
        <f aca="false">IFERROR(IF(ISNA(VLOOKUP(R2348,Dados!$X$2:$Y$5,2,0)),VLOOKUP(D2348,Dados!$X$7:$Y$33,2,0),VLOOKUP(R2348,Dados!$X$2:$Y$5,2,0)),"")</f>
        <v/>
      </c>
      <c r="AZ2348" s="52" t="str">
        <f aca="false">IF(C2348="","",IF(AND(Y2348="CONSUMO",AC2348="NÃO")*OR(AG2348="-",AG2348="BIT"),IF(E2348&lt;&gt;"",(AI2348-(P2348+L2348-N2348+Q2348)*AY2348)/0.83),""))</f>
        <v/>
      </c>
      <c r="BA2348" s="51" t="str">
        <f aca="false">IF(AZ2348="","",AZ2348*0.17-((P2348+L2348-N2348+Q2348)*AY2348))</f>
        <v/>
      </c>
      <c r="BB2348" s="51" t="str">
        <f aca="false">IF(AND(Y2348="CONSUMO",AG2348="ANEXO I",AY2348&gt;4%),(AI2348-(P2348+L2348-N2348+Q2348)*0.0514)/0.83*(0.5177)*(0.17)-AI2348*0.0514,IF(AND(Y2348="CONSUMO",AG2348="ANEXO II",AY2348&gt;4%),(AI2348-(P2348+L2348-N2348+Q2348)*0.041)/0.83*(0.3295)*(0.17)-AI2348*0.041,IF(AND(Y2348="CONSUMO",AG2348="ANEXO I",AY2348=4%),(AI2348-(P2348+L2348-N2348+Q2348)*0.04)/0.83*(0.5177)*(0.17)-AI2348*0.04,IF(AND(Y2348="CONSUMO",AG2348="ANEXO II",AY2348=4%),(AI2348-(P2348+L2348-N2348+Q2348)*0.04)/0.83*(0.3295)*(0.17)-AI2348*0.04,""))))</f>
        <v/>
      </c>
      <c r="BC2348" s="51" t="str">
        <f aca="false">IF(C2348="","",IF(AND(Y2348="CONSUMO",AC2348="SIM")*OR(AG2348="-",AG2348="BIT"),IF(E2348&lt;&gt;"",(AI2348-(P2348+L2348-N2348+Q2348)*AY2348)/0.83),""))</f>
        <v/>
      </c>
      <c r="BD2348" s="51" t="str">
        <f aca="false">IF(BC2348="","",BC2348*0.17)</f>
        <v/>
      </c>
      <c r="BE2348" s="51" t="str">
        <f aca="false">IF(I2348=6908,0,IF(BC2348="","",BD2348-((P2348+L2348-N2348+Q2348)*AY2348)))</f>
        <v/>
      </c>
      <c r="BF2348" s="53" t="str">
        <f aca="false">IF(B2348="","",IF(OR(B2348="",E2348="Regime Normal"),0,(AI2348-Q2348)*VLOOKUP(R2348,Dados!$X$98:$Y$108,2,0)))</f>
        <v/>
      </c>
      <c r="BG2348" s="54" t="str">
        <f aca="false">IFERROR(VLOOKUP(I2348,Dados!$AC$27:$AD$43,2,0),IF(B2348="","",IF(D2348&lt;&gt;"MT",IF(AND(AC2348="SIM",Y2348="Revenda"),"2403",IF(AND(AC2348="SIM",Y2348="Consumo"),"2407",IF(AND(AC2348="NÃO",Y2348="Revenda"),"2102",IF(AND(AC2348="NÃO",Y2348="Consumo"),"2556",)))),REPLACE(I2348,1,1,1))))</f>
        <v/>
      </c>
    </row>
    <row r="2349" customFormat="false" ht="12.8" hidden="false" customHeight="true" outlineLevel="0" collapsed="false">
      <c r="Y2349" s="45"/>
      <c r="Z2349" s="46" t="str">
        <f aca="false">IF(B2349="","",(IFERROR(VLOOKUP(H2349,Dados!A$3:B$15000,2,0),"Não Encontrado")))</f>
        <v/>
      </c>
      <c r="AA2349" s="46" t="str">
        <f aca="false">IF(B2349="","",(IFERROR(VLOOKUP(G2349,Dados!C$3:E$15000,3,0),"Não Encontrado")))</f>
        <v/>
      </c>
      <c r="AB2349" s="46" t="str">
        <f aca="false">IFERROR(IF(Z2349&lt;&gt;"Não Encontrado",Z2349,IF(AA2349&lt;&gt;"Não Encontrado",AA2349,"")),"")</f>
        <v/>
      </c>
      <c r="AC2349" s="45" t="str">
        <f aca="false">IF(B2349="","",IF(AB2349="","NÃO","SIM"))</f>
        <v/>
      </c>
      <c r="AD2349" s="45" t="str">
        <f aca="false">IFERROR(VLOOKUP(G2349,Dados!$P$3:$R$500,3,0),"")</f>
        <v/>
      </c>
      <c r="AE2349" s="45" t="str">
        <f aca="false">IFERROR(VLOOKUP(G2349,Dados!$K$3:$L$500,2,0),"")</f>
        <v/>
      </c>
      <c r="AF2349" s="45" t="str">
        <f aca="false">IFERROR(VLOOKUP(G2349,Dados!$M$3:$N$500,2,0),"")</f>
        <v/>
      </c>
      <c r="AG2349" s="45" t="str">
        <f aca="false">IF(F2349="","",IF(AND(AD2349="",AE2349="",AF2349=""),"-",IF(AND(AD2349="BIT",AE2349="",AF2349=""),"BIT",IF(AND(AE2349="ANEXO I",AD2349="",AF2349=""),"ANEXO I",IF(AND(AF2349="ANEXO II",AD2349="",AE2349=""),"ANEXO II","Escolher")))))</f>
        <v/>
      </c>
      <c r="AH2349" s="45" t="str">
        <f aca="false">IF(AG2349&lt;&gt;"Pneus","",IFERROR(VLOOKUP(R2349,Dados!$X$2:$Z$5,3,0)*(AI2349-Q2349),VLOOKUP(D2349,Dados!$X$7:$Z$33,3,0)*(AI2349-Q2349)))</f>
        <v/>
      </c>
      <c r="AI2349" s="47" t="str">
        <f aca="false">IF(B2349="","",P2349+Q2349+O2349+M2349+L2349-N2349)</f>
        <v/>
      </c>
      <c r="AJ2349" s="48" t="str">
        <f aca="false">IFERROR(IF(AND(AC2349="SIM",AG2349="-",Y2349="REVENDA"),(AB2349/1+1)*AI2349,IF(AND(AC2349="SIM",AG2349="Pneus",Y2349="REVENDA"),(AB2349/1+1)*(AI2349-AH2349),"")),"")</f>
        <v/>
      </c>
      <c r="AK2349" s="48" t="str">
        <f aca="false">IF(AJ2349="","",AJ2349*17%)</f>
        <v/>
      </c>
      <c r="AL2349" s="48" t="str">
        <f aca="false">IFERROR(IF(AC2349="NÃO","",IF(AK2349="","",IF(E2349="Simples Nacional",BF2349,IF(T2349=0.12,U2349*0.5833337002,IF(T2349=0,AI2349*0.07,U2349))))),"")</f>
        <v/>
      </c>
      <c r="AM2349" s="47" t="str">
        <f aca="false">IFERROR(IF(AC2349="NÃO","",IF(OR(AG2349="-",AG2349="Pneus"),AK2349-AL2349,"")),"")</f>
        <v/>
      </c>
      <c r="AN2349" s="48" t="str">
        <f aca="false">IF(AND(Y2349="REVENDA",AC2349="SIM",AG2349="BIT"),((AB2349/1+1)*AI2349)*0.4117,"")</f>
        <v/>
      </c>
      <c r="AO2349" s="48" t="str">
        <f aca="false">IF(AN2349="","",AN2349*17%)</f>
        <v/>
      </c>
      <c r="AP2349" s="49" t="str">
        <f aca="false">IF(AN2349="","",IF(T2349=0.12,(U2349*0.4117)*0.4117,IF(T2349=0,(AI2349*0.07)*0.4117,U2349*0.4117)))</f>
        <v/>
      </c>
      <c r="AQ2349" s="47" t="str">
        <f aca="false">IF(AN2349="","",AO2349-AP2349)</f>
        <v/>
      </c>
      <c r="AR2349" s="50" t="str">
        <f aca="false">IFERROR(IF(AND(AC2349="SIM",Y2349="REVENDA",LEFT(AG2349,5)="ANEXO")*OR(AE2349="ANEXO I",AF2349="ANEXO II"),VLOOKUP(H2349,Dados!G:I,2,0),""),"INSERIR MVA")</f>
        <v/>
      </c>
      <c r="AS2349" s="48" t="str">
        <f aca="false">IF(LEFT(AG2349,5)="ANEXO",VLOOKUP(AG2349,Dados!$X$111:$Z$112,2,0)*(AI2349-Q2349),"")</f>
        <v/>
      </c>
      <c r="AT2349" s="48" t="str">
        <f aca="false">IFERROR(IF(AR2349="","",(AI2349*AR2349)+AI2349),"INSERIR MVA")</f>
        <v/>
      </c>
      <c r="AU2349" s="48" t="str">
        <f aca="false">IF(AT2349="","",IF(AY2349=0.04,U2349,AS2349*AY2349))</f>
        <v/>
      </c>
      <c r="AV2349" s="47" t="str">
        <f aca="false">IFERROR(IF(AU2349="","",(VLOOKUP(AG2349,Dados!$X$111:$Z$112,3,0)*AT2349*0.17)),"INSERIR MVA")</f>
        <v/>
      </c>
      <c r="AW2349" s="47" t="str">
        <f aca="false">IFERROR(IF(AR2349="","",AV2349-AU2349),"")</f>
        <v/>
      </c>
      <c r="AX2349" s="51" t="str">
        <f aca="false">IFERROR(IF(AC2349="NÃO","",IF(AM2349&lt;&gt;"",AM2349-W2349,IF(AQ2349&lt;&gt;"",AQ2349-W2349,IF(AW2349&lt;&gt;"",AW2349-W2349,"")))),"")</f>
        <v/>
      </c>
      <c r="AY2349" s="46" t="str">
        <f aca="false">IFERROR(IF(ISNA(VLOOKUP(R2349,Dados!$X$2:$Y$5,2,0)),VLOOKUP(D2349,Dados!$X$7:$Y$33,2,0),VLOOKUP(R2349,Dados!$X$2:$Y$5,2,0)),"")</f>
        <v/>
      </c>
      <c r="AZ2349" s="52" t="str">
        <f aca="false">IF(C2349="","",IF(AND(Y2349="CONSUMO",AC2349="NÃO")*OR(AG2349="-",AG2349="BIT"),IF(E2349&lt;&gt;"",(AI2349-(P2349+L2349-N2349+Q2349)*AY2349)/0.83),""))</f>
        <v/>
      </c>
      <c r="BA2349" s="51" t="str">
        <f aca="false">IF(AZ2349="","",AZ2349*0.17-((P2349+L2349-N2349+Q2349)*AY2349))</f>
        <v/>
      </c>
      <c r="BB2349" s="51" t="str">
        <f aca="false">IF(AND(Y2349="CONSUMO",AG2349="ANEXO I",AY2349&gt;4%),(AI2349-(P2349+L2349-N2349+Q2349)*0.0514)/0.83*(0.5177)*(0.17)-AI2349*0.0514,IF(AND(Y2349="CONSUMO",AG2349="ANEXO II",AY2349&gt;4%),(AI2349-(P2349+L2349-N2349+Q2349)*0.041)/0.83*(0.3295)*(0.17)-AI2349*0.041,IF(AND(Y2349="CONSUMO",AG2349="ANEXO I",AY2349=4%),(AI2349-(P2349+L2349-N2349+Q2349)*0.04)/0.83*(0.5177)*(0.17)-AI2349*0.04,IF(AND(Y2349="CONSUMO",AG2349="ANEXO II",AY2349=4%),(AI2349-(P2349+L2349-N2349+Q2349)*0.04)/0.83*(0.3295)*(0.17)-AI2349*0.04,""))))</f>
        <v/>
      </c>
      <c r="BC2349" s="51" t="str">
        <f aca="false">IF(C2349="","",IF(AND(Y2349="CONSUMO",AC2349="SIM")*OR(AG2349="-",AG2349="BIT"),IF(E2349&lt;&gt;"",(AI2349-(P2349+L2349-N2349+Q2349)*AY2349)/0.83),""))</f>
        <v/>
      </c>
      <c r="BD2349" s="51" t="str">
        <f aca="false">IF(BC2349="","",BC2349*0.17)</f>
        <v/>
      </c>
      <c r="BE2349" s="51" t="str">
        <f aca="false">IF(I2349=6908,0,IF(BC2349="","",BD2349-((P2349+L2349-N2349+Q2349)*AY2349)))</f>
        <v/>
      </c>
      <c r="BF2349" s="53" t="str">
        <f aca="false">IF(B2349="","",IF(OR(B2349="",E2349="Regime Normal"),0,(AI2349-Q2349)*VLOOKUP(R2349,Dados!$X$98:$Y$108,2,0)))</f>
        <v/>
      </c>
      <c r="BG2349" s="54" t="str">
        <f aca="false">IFERROR(VLOOKUP(I2349,Dados!$AC$27:$AD$43,2,0),IF(B2349="","",IF(D2349&lt;&gt;"MT",IF(AND(AC2349="SIM",Y2349="Revenda"),"2403",IF(AND(AC2349="SIM",Y2349="Consumo"),"2407",IF(AND(AC2349="NÃO",Y2349="Revenda"),"2102",IF(AND(AC2349="NÃO",Y2349="Consumo"),"2556",)))),REPLACE(I2349,1,1,1))))</f>
        <v/>
      </c>
    </row>
    <row r="2350" customFormat="false" ht="12.8" hidden="false" customHeight="true" outlineLevel="0" collapsed="false">
      <c r="Y2350" s="45"/>
      <c r="Z2350" s="46" t="str">
        <f aca="false">IF(B2350="","",(IFERROR(VLOOKUP(H2350,Dados!A$3:B$15000,2,0),"Não Encontrado")))</f>
        <v/>
      </c>
      <c r="AA2350" s="46" t="str">
        <f aca="false">IF(B2350="","",(IFERROR(VLOOKUP(G2350,Dados!C$3:E$15000,3,0),"Não Encontrado")))</f>
        <v/>
      </c>
      <c r="AB2350" s="46" t="str">
        <f aca="false">IFERROR(IF(Z2350&lt;&gt;"Não Encontrado",Z2350,IF(AA2350&lt;&gt;"Não Encontrado",AA2350,"")),"")</f>
        <v/>
      </c>
      <c r="AC2350" s="45" t="str">
        <f aca="false">IF(B2350="","",IF(AB2350="","NÃO","SIM"))</f>
        <v/>
      </c>
      <c r="AD2350" s="45" t="str">
        <f aca="false">IFERROR(VLOOKUP(G2350,Dados!$P$3:$R$500,3,0),"")</f>
        <v/>
      </c>
      <c r="AE2350" s="45" t="str">
        <f aca="false">IFERROR(VLOOKUP(G2350,Dados!$K$3:$L$500,2,0),"")</f>
        <v/>
      </c>
      <c r="AF2350" s="45" t="str">
        <f aca="false">IFERROR(VLOOKUP(G2350,Dados!$M$3:$N$500,2,0),"")</f>
        <v/>
      </c>
      <c r="AG2350" s="45" t="str">
        <f aca="false">IF(F2350="","",IF(AND(AD2350="",AE2350="",AF2350=""),"-",IF(AND(AD2350="BIT",AE2350="",AF2350=""),"BIT",IF(AND(AE2350="ANEXO I",AD2350="",AF2350=""),"ANEXO I",IF(AND(AF2350="ANEXO II",AD2350="",AE2350=""),"ANEXO II","Escolher")))))</f>
        <v/>
      </c>
      <c r="AH2350" s="45" t="str">
        <f aca="false">IF(AG2350&lt;&gt;"Pneus","",IFERROR(VLOOKUP(R2350,Dados!$X$2:$Z$5,3,0)*(AI2350-Q2350),VLOOKUP(D2350,Dados!$X$7:$Z$33,3,0)*(AI2350-Q2350)))</f>
        <v/>
      </c>
      <c r="AI2350" s="47" t="str">
        <f aca="false">IF(B2350="","",P2350+Q2350+O2350+M2350+L2350-N2350)</f>
        <v/>
      </c>
      <c r="AJ2350" s="48" t="str">
        <f aca="false">IFERROR(IF(AND(AC2350="SIM",AG2350="-",Y2350="REVENDA"),(AB2350/1+1)*AI2350,IF(AND(AC2350="SIM",AG2350="Pneus",Y2350="REVENDA"),(AB2350/1+1)*(AI2350-AH2350),"")),"")</f>
        <v/>
      </c>
      <c r="AK2350" s="48" t="str">
        <f aca="false">IF(AJ2350="","",AJ2350*17%)</f>
        <v/>
      </c>
      <c r="AL2350" s="48" t="str">
        <f aca="false">IFERROR(IF(AC2350="NÃO","",IF(AK2350="","",IF(E2350="Simples Nacional",BF2350,IF(T2350=0.12,U2350*0.5833337002,IF(T2350=0,AI2350*0.07,U2350))))),"")</f>
        <v/>
      </c>
      <c r="AM2350" s="47" t="str">
        <f aca="false">IFERROR(IF(AC2350="NÃO","",IF(OR(AG2350="-",AG2350="Pneus"),AK2350-AL2350,"")),"")</f>
        <v/>
      </c>
      <c r="AN2350" s="48" t="str">
        <f aca="false">IF(AND(Y2350="REVENDA",AC2350="SIM",AG2350="BIT"),((AB2350/1+1)*AI2350)*0.4117,"")</f>
        <v/>
      </c>
      <c r="AO2350" s="48" t="str">
        <f aca="false">IF(AN2350="","",AN2350*17%)</f>
        <v/>
      </c>
      <c r="AP2350" s="49" t="str">
        <f aca="false">IF(AN2350="","",IF(T2350=0.12,(U2350*0.4117)*0.4117,IF(T2350=0,(AI2350*0.07)*0.4117,U2350*0.4117)))</f>
        <v/>
      </c>
      <c r="AQ2350" s="47" t="str">
        <f aca="false">IF(AN2350="","",AO2350-AP2350)</f>
        <v/>
      </c>
      <c r="AR2350" s="50" t="str">
        <f aca="false">IFERROR(IF(AND(AC2350="SIM",Y2350="REVENDA",LEFT(AG2350,5)="ANEXO")*OR(AE2350="ANEXO I",AF2350="ANEXO II"),VLOOKUP(H2350,Dados!G:I,2,0),""),"INSERIR MVA")</f>
        <v/>
      </c>
      <c r="AS2350" s="48" t="str">
        <f aca="false">IF(LEFT(AG2350,5)="ANEXO",VLOOKUP(AG2350,Dados!$X$111:$Z$112,2,0)*(AI2350-Q2350),"")</f>
        <v/>
      </c>
      <c r="AT2350" s="48" t="str">
        <f aca="false">IFERROR(IF(AR2350="","",(AI2350*AR2350)+AI2350),"INSERIR MVA")</f>
        <v/>
      </c>
      <c r="AU2350" s="48" t="str">
        <f aca="false">IF(AT2350="","",IF(AY2350=0.04,U2350,AS2350*AY2350))</f>
        <v/>
      </c>
      <c r="AV2350" s="47" t="str">
        <f aca="false">IFERROR(IF(AU2350="","",(VLOOKUP(AG2350,Dados!$X$111:$Z$112,3,0)*AT2350*0.17)),"INSERIR MVA")</f>
        <v/>
      </c>
      <c r="AW2350" s="47" t="str">
        <f aca="false">IFERROR(IF(AR2350="","",AV2350-AU2350),"")</f>
        <v/>
      </c>
      <c r="AX2350" s="51" t="str">
        <f aca="false">IFERROR(IF(AC2350="NÃO","",IF(AM2350&lt;&gt;"",AM2350-W2350,IF(AQ2350&lt;&gt;"",AQ2350-W2350,IF(AW2350&lt;&gt;"",AW2350-W2350,"")))),"")</f>
        <v/>
      </c>
      <c r="AY2350" s="46" t="str">
        <f aca="false">IFERROR(IF(ISNA(VLOOKUP(R2350,Dados!$X$2:$Y$5,2,0)),VLOOKUP(D2350,Dados!$X$7:$Y$33,2,0),VLOOKUP(R2350,Dados!$X$2:$Y$5,2,0)),"")</f>
        <v/>
      </c>
      <c r="AZ2350" s="52" t="str">
        <f aca="false">IF(C2350="","",IF(AND(Y2350="CONSUMO",AC2350="NÃO")*OR(AG2350="-",AG2350="BIT"),IF(E2350&lt;&gt;"",(AI2350-(P2350+L2350-N2350+Q2350)*AY2350)/0.83),""))</f>
        <v/>
      </c>
      <c r="BA2350" s="51" t="str">
        <f aca="false">IF(AZ2350="","",AZ2350*0.17-((P2350+L2350-N2350+Q2350)*AY2350))</f>
        <v/>
      </c>
      <c r="BB2350" s="51" t="str">
        <f aca="false">IF(AND(Y2350="CONSUMO",AG2350="ANEXO I",AY2350&gt;4%),(AI2350-(P2350+L2350-N2350+Q2350)*0.0514)/0.83*(0.5177)*(0.17)-AI2350*0.0514,IF(AND(Y2350="CONSUMO",AG2350="ANEXO II",AY2350&gt;4%),(AI2350-(P2350+L2350-N2350+Q2350)*0.041)/0.83*(0.3295)*(0.17)-AI2350*0.041,IF(AND(Y2350="CONSUMO",AG2350="ANEXO I",AY2350=4%),(AI2350-(P2350+L2350-N2350+Q2350)*0.04)/0.83*(0.5177)*(0.17)-AI2350*0.04,IF(AND(Y2350="CONSUMO",AG2350="ANEXO II",AY2350=4%),(AI2350-(P2350+L2350-N2350+Q2350)*0.04)/0.83*(0.3295)*(0.17)-AI2350*0.04,""))))</f>
        <v/>
      </c>
      <c r="BC2350" s="51" t="str">
        <f aca="false">IF(C2350="","",IF(AND(Y2350="CONSUMO",AC2350="SIM")*OR(AG2350="-",AG2350="BIT"),IF(E2350&lt;&gt;"",(AI2350-(P2350+L2350-N2350+Q2350)*AY2350)/0.83),""))</f>
        <v/>
      </c>
      <c r="BD2350" s="51" t="str">
        <f aca="false">IF(BC2350="","",BC2350*0.17)</f>
        <v/>
      </c>
      <c r="BE2350" s="51" t="str">
        <f aca="false">IF(I2350=6908,0,IF(BC2350="","",BD2350-((P2350+L2350-N2350+Q2350)*AY2350)))</f>
        <v/>
      </c>
      <c r="BF2350" s="53" t="str">
        <f aca="false">IF(B2350="","",IF(OR(B2350="",E2350="Regime Normal"),0,(AI2350-Q2350)*VLOOKUP(R2350,Dados!$X$98:$Y$108,2,0)))</f>
        <v/>
      </c>
      <c r="BG2350" s="54" t="str">
        <f aca="false">IFERROR(VLOOKUP(I2350,Dados!$AC$27:$AD$43,2,0),IF(B2350="","",IF(D2350&lt;&gt;"MT",IF(AND(AC2350="SIM",Y2350="Revenda"),"2403",IF(AND(AC2350="SIM",Y2350="Consumo"),"2407",IF(AND(AC2350="NÃO",Y2350="Revenda"),"2102",IF(AND(AC2350="NÃO",Y2350="Consumo"),"2556",)))),REPLACE(I2350,1,1,1))))</f>
        <v/>
      </c>
    </row>
    <row r="2351" customFormat="false" ht="12.8" hidden="false" customHeight="true" outlineLevel="0" collapsed="false">
      <c r="Y2351" s="45"/>
      <c r="Z2351" s="46" t="str">
        <f aca="false">IF(B2351="","",(IFERROR(VLOOKUP(H2351,Dados!A$3:B$15000,2,0),"Não Encontrado")))</f>
        <v/>
      </c>
      <c r="AA2351" s="46" t="str">
        <f aca="false">IF(B2351="","",(IFERROR(VLOOKUP(G2351,Dados!C$3:E$15000,3,0),"Não Encontrado")))</f>
        <v/>
      </c>
      <c r="AB2351" s="46" t="str">
        <f aca="false">IFERROR(IF(Z2351&lt;&gt;"Não Encontrado",Z2351,IF(AA2351&lt;&gt;"Não Encontrado",AA2351,"")),"")</f>
        <v/>
      </c>
      <c r="AC2351" s="45" t="str">
        <f aca="false">IF(B2351="","",IF(AB2351="","NÃO","SIM"))</f>
        <v/>
      </c>
      <c r="AD2351" s="45" t="str">
        <f aca="false">IFERROR(VLOOKUP(G2351,Dados!$P$3:$R$500,3,0),"")</f>
        <v/>
      </c>
      <c r="AE2351" s="45" t="str">
        <f aca="false">IFERROR(VLOOKUP(G2351,Dados!$K$3:$L$500,2,0),"")</f>
        <v/>
      </c>
      <c r="AF2351" s="45" t="str">
        <f aca="false">IFERROR(VLOOKUP(G2351,Dados!$M$3:$N$500,2,0),"")</f>
        <v/>
      </c>
      <c r="AG2351" s="45" t="str">
        <f aca="false">IF(F2351="","",IF(AND(AD2351="",AE2351="",AF2351=""),"-",IF(AND(AD2351="BIT",AE2351="",AF2351=""),"BIT",IF(AND(AE2351="ANEXO I",AD2351="",AF2351=""),"ANEXO I",IF(AND(AF2351="ANEXO II",AD2351="",AE2351=""),"ANEXO II","Escolher")))))</f>
        <v/>
      </c>
      <c r="AH2351" s="45" t="str">
        <f aca="false">IF(AG2351&lt;&gt;"Pneus","",IFERROR(VLOOKUP(R2351,Dados!$X$2:$Z$5,3,0)*(AI2351-Q2351),VLOOKUP(D2351,Dados!$X$7:$Z$33,3,0)*(AI2351-Q2351)))</f>
        <v/>
      </c>
      <c r="AI2351" s="47" t="str">
        <f aca="false">IF(B2351="","",P2351+Q2351+O2351+M2351+L2351-N2351)</f>
        <v/>
      </c>
      <c r="AJ2351" s="48" t="str">
        <f aca="false">IFERROR(IF(AND(AC2351="SIM",AG2351="-",Y2351="REVENDA"),(AB2351/1+1)*AI2351,IF(AND(AC2351="SIM",AG2351="Pneus",Y2351="REVENDA"),(AB2351/1+1)*(AI2351-AH2351),"")),"")</f>
        <v/>
      </c>
      <c r="AK2351" s="48" t="str">
        <f aca="false">IF(AJ2351="","",AJ2351*17%)</f>
        <v/>
      </c>
      <c r="AL2351" s="48" t="str">
        <f aca="false">IFERROR(IF(AC2351="NÃO","",IF(AK2351="","",IF(E2351="Simples Nacional",BF2351,IF(T2351=0.12,U2351*0.5833337002,IF(T2351=0,AI2351*0.07,U2351))))),"")</f>
        <v/>
      </c>
      <c r="AM2351" s="47" t="str">
        <f aca="false">IFERROR(IF(AC2351="NÃO","",IF(OR(AG2351="-",AG2351="Pneus"),AK2351-AL2351,"")),"")</f>
        <v/>
      </c>
      <c r="AN2351" s="48" t="str">
        <f aca="false">IF(AND(Y2351="REVENDA",AC2351="SIM",AG2351="BIT"),((AB2351/1+1)*AI2351)*0.4117,"")</f>
        <v/>
      </c>
      <c r="AO2351" s="48" t="str">
        <f aca="false">IF(AN2351="","",AN2351*17%)</f>
        <v/>
      </c>
      <c r="AP2351" s="49" t="str">
        <f aca="false">IF(AN2351="","",IF(T2351=0.12,(U2351*0.4117)*0.4117,IF(T2351=0,(AI2351*0.07)*0.4117,U2351*0.4117)))</f>
        <v/>
      </c>
      <c r="AQ2351" s="47" t="str">
        <f aca="false">IF(AN2351="","",AO2351-AP2351)</f>
        <v/>
      </c>
      <c r="AR2351" s="50" t="str">
        <f aca="false">IFERROR(IF(AND(AC2351="SIM",Y2351="REVENDA",LEFT(AG2351,5)="ANEXO")*OR(AE2351="ANEXO I",AF2351="ANEXO II"),VLOOKUP(H2351,Dados!G:I,2,0),""),"INSERIR MVA")</f>
        <v/>
      </c>
      <c r="AS2351" s="48" t="str">
        <f aca="false">IF(LEFT(AG2351,5)="ANEXO",VLOOKUP(AG2351,Dados!$X$111:$Z$112,2,0)*(AI2351-Q2351),"")</f>
        <v/>
      </c>
      <c r="AT2351" s="48" t="str">
        <f aca="false">IFERROR(IF(AR2351="","",(AI2351*AR2351)+AI2351),"INSERIR MVA")</f>
        <v/>
      </c>
      <c r="AU2351" s="48" t="str">
        <f aca="false">IF(AT2351="","",IF(AY2351=0.04,U2351,AS2351*AY2351))</f>
        <v/>
      </c>
      <c r="AV2351" s="47" t="str">
        <f aca="false">IFERROR(IF(AU2351="","",(VLOOKUP(AG2351,Dados!$X$111:$Z$112,3,0)*AT2351*0.17)),"INSERIR MVA")</f>
        <v/>
      </c>
      <c r="AW2351" s="47" t="str">
        <f aca="false">IFERROR(IF(AR2351="","",AV2351-AU2351),"")</f>
        <v/>
      </c>
      <c r="AX2351" s="51" t="str">
        <f aca="false">IFERROR(IF(AC2351="NÃO","",IF(AM2351&lt;&gt;"",AM2351-W2351,IF(AQ2351&lt;&gt;"",AQ2351-W2351,IF(AW2351&lt;&gt;"",AW2351-W2351,"")))),"")</f>
        <v/>
      </c>
      <c r="AY2351" s="46" t="str">
        <f aca="false">IFERROR(IF(ISNA(VLOOKUP(R2351,Dados!$X$2:$Y$5,2,0)),VLOOKUP(D2351,Dados!$X$7:$Y$33,2,0),VLOOKUP(R2351,Dados!$X$2:$Y$5,2,0)),"")</f>
        <v/>
      </c>
      <c r="AZ2351" s="52" t="str">
        <f aca="false">IF(C2351="","",IF(AND(Y2351="CONSUMO",AC2351="NÃO")*OR(AG2351="-",AG2351="BIT"),IF(E2351&lt;&gt;"",(AI2351-(P2351+L2351-N2351+Q2351)*AY2351)/0.83),""))</f>
        <v/>
      </c>
      <c r="BA2351" s="51" t="str">
        <f aca="false">IF(AZ2351="","",AZ2351*0.17-((P2351+L2351-N2351+Q2351)*AY2351))</f>
        <v/>
      </c>
      <c r="BB2351" s="51" t="str">
        <f aca="false">IF(AND(Y2351="CONSUMO",AG2351="ANEXO I",AY2351&gt;4%),(AI2351-(P2351+L2351-N2351+Q2351)*0.0514)/0.83*(0.5177)*(0.17)-AI2351*0.0514,IF(AND(Y2351="CONSUMO",AG2351="ANEXO II",AY2351&gt;4%),(AI2351-(P2351+L2351-N2351+Q2351)*0.041)/0.83*(0.3295)*(0.17)-AI2351*0.041,IF(AND(Y2351="CONSUMO",AG2351="ANEXO I",AY2351=4%),(AI2351-(P2351+L2351-N2351+Q2351)*0.04)/0.83*(0.5177)*(0.17)-AI2351*0.04,IF(AND(Y2351="CONSUMO",AG2351="ANEXO II",AY2351=4%),(AI2351-(P2351+L2351-N2351+Q2351)*0.04)/0.83*(0.3295)*(0.17)-AI2351*0.04,""))))</f>
        <v/>
      </c>
      <c r="BC2351" s="51" t="str">
        <f aca="false">IF(C2351="","",IF(AND(Y2351="CONSUMO",AC2351="SIM")*OR(AG2351="-",AG2351="BIT"),IF(E2351&lt;&gt;"",(AI2351-(P2351+L2351-N2351+Q2351)*AY2351)/0.83),""))</f>
        <v/>
      </c>
      <c r="BD2351" s="51" t="str">
        <f aca="false">IF(BC2351="","",BC2351*0.17)</f>
        <v/>
      </c>
      <c r="BE2351" s="51" t="str">
        <f aca="false">IF(I2351=6908,0,IF(BC2351="","",BD2351-((P2351+L2351-N2351+Q2351)*AY2351)))</f>
        <v/>
      </c>
      <c r="BF2351" s="53" t="str">
        <f aca="false">IF(B2351="","",IF(OR(B2351="",E2351="Regime Normal"),0,(AI2351-Q2351)*VLOOKUP(R2351,Dados!$X$98:$Y$108,2,0)))</f>
        <v/>
      </c>
      <c r="BG2351" s="54" t="str">
        <f aca="false">IFERROR(VLOOKUP(I2351,Dados!$AC$27:$AD$43,2,0),IF(B2351="","",IF(D2351&lt;&gt;"MT",IF(AND(AC2351="SIM",Y2351="Revenda"),"2403",IF(AND(AC2351="SIM",Y2351="Consumo"),"2407",IF(AND(AC2351="NÃO",Y2351="Revenda"),"2102",IF(AND(AC2351="NÃO",Y2351="Consumo"),"2556",)))),REPLACE(I2351,1,1,1))))</f>
        <v/>
      </c>
    </row>
    <row r="2352" customFormat="false" ht="12.8" hidden="false" customHeight="true" outlineLevel="0" collapsed="false">
      <c r="Y2352" s="45"/>
      <c r="Z2352" s="46" t="str">
        <f aca="false">IF(B2352="","",(IFERROR(VLOOKUP(H2352,Dados!A$3:B$15000,2,0),"Não Encontrado")))</f>
        <v/>
      </c>
      <c r="AA2352" s="46" t="str">
        <f aca="false">IF(B2352="","",(IFERROR(VLOOKUP(G2352,Dados!C$3:E$15000,3,0),"Não Encontrado")))</f>
        <v/>
      </c>
      <c r="AB2352" s="46" t="str">
        <f aca="false">IFERROR(IF(Z2352&lt;&gt;"Não Encontrado",Z2352,IF(AA2352&lt;&gt;"Não Encontrado",AA2352,"")),"")</f>
        <v/>
      </c>
      <c r="AC2352" s="45" t="str">
        <f aca="false">IF(B2352="","",IF(AB2352="","NÃO","SIM"))</f>
        <v/>
      </c>
      <c r="AD2352" s="45" t="str">
        <f aca="false">IFERROR(VLOOKUP(G2352,Dados!$P$3:$R$500,3,0),"")</f>
        <v/>
      </c>
      <c r="AE2352" s="45" t="str">
        <f aca="false">IFERROR(VLOOKUP(G2352,Dados!$K$3:$L$500,2,0),"")</f>
        <v/>
      </c>
      <c r="AF2352" s="45" t="str">
        <f aca="false">IFERROR(VLOOKUP(G2352,Dados!$M$3:$N$500,2,0),"")</f>
        <v/>
      </c>
      <c r="AG2352" s="45" t="str">
        <f aca="false">IF(F2352="","",IF(AND(AD2352="",AE2352="",AF2352=""),"-",IF(AND(AD2352="BIT",AE2352="",AF2352=""),"BIT",IF(AND(AE2352="ANEXO I",AD2352="",AF2352=""),"ANEXO I",IF(AND(AF2352="ANEXO II",AD2352="",AE2352=""),"ANEXO II","Escolher")))))</f>
        <v/>
      </c>
      <c r="AH2352" s="45" t="str">
        <f aca="false">IF(AG2352&lt;&gt;"Pneus","",IFERROR(VLOOKUP(R2352,Dados!$X$2:$Z$5,3,0)*(AI2352-Q2352),VLOOKUP(D2352,Dados!$X$7:$Z$33,3,0)*(AI2352-Q2352)))</f>
        <v/>
      </c>
      <c r="AI2352" s="47" t="str">
        <f aca="false">IF(B2352="","",P2352+Q2352+O2352+M2352+L2352-N2352)</f>
        <v/>
      </c>
      <c r="AJ2352" s="48" t="str">
        <f aca="false">IFERROR(IF(AND(AC2352="SIM",AG2352="-",Y2352="REVENDA"),(AB2352/1+1)*AI2352,IF(AND(AC2352="SIM",AG2352="Pneus",Y2352="REVENDA"),(AB2352/1+1)*(AI2352-AH2352),"")),"")</f>
        <v/>
      </c>
      <c r="AK2352" s="48" t="str">
        <f aca="false">IF(AJ2352="","",AJ2352*17%)</f>
        <v/>
      </c>
      <c r="AL2352" s="48" t="str">
        <f aca="false">IFERROR(IF(AC2352="NÃO","",IF(AK2352="","",IF(E2352="Simples Nacional",BF2352,IF(T2352=0.12,U2352*0.5833337002,IF(T2352=0,AI2352*0.07,U2352))))),"")</f>
        <v/>
      </c>
      <c r="AM2352" s="47" t="str">
        <f aca="false">IFERROR(IF(AC2352="NÃO","",IF(OR(AG2352="-",AG2352="Pneus"),AK2352-AL2352,"")),"")</f>
        <v/>
      </c>
      <c r="AN2352" s="48" t="str">
        <f aca="false">IF(AND(Y2352="REVENDA",AC2352="SIM",AG2352="BIT"),((AB2352/1+1)*AI2352)*0.4117,"")</f>
        <v/>
      </c>
      <c r="AO2352" s="48" t="str">
        <f aca="false">IF(AN2352="","",AN2352*17%)</f>
        <v/>
      </c>
      <c r="AP2352" s="49" t="str">
        <f aca="false">IF(AN2352="","",IF(T2352=0.12,(U2352*0.4117)*0.4117,IF(T2352=0,(AI2352*0.07)*0.4117,U2352*0.4117)))</f>
        <v/>
      </c>
      <c r="AQ2352" s="47" t="str">
        <f aca="false">IF(AN2352="","",AO2352-AP2352)</f>
        <v/>
      </c>
      <c r="AR2352" s="50" t="str">
        <f aca="false">IFERROR(IF(AND(AC2352="SIM",Y2352="REVENDA",LEFT(AG2352,5)="ANEXO")*OR(AE2352="ANEXO I",AF2352="ANEXO II"),VLOOKUP(H2352,Dados!G:I,2,0),""),"INSERIR MVA")</f>
        <v/>
      </c>
      <c r="AS2352" s="48" t="str">
        <f aca="false">IF(LEFT(AG2352,5)="ANEXO",VLOOKUP(AG2352,Dados!$X$111:$Z$112,2,0)*(AI2352-Q2352),"")</f>
        <v/>
      </c>
      <c r="AT2352" s="48" t="str">
        <f aca="false">IFERROR(IF(AR2352="","",(AI2352*AR2352)+AI2352),"INSERIR MVA")</f>
        <v/>
      </c>
      <c r="AU2352" s="48" t="str">
        <f aca="false">IF(AT2352="","",IF(AY2352=0.04,U2352,AS2352*AY2352))</f>
        <v/>
      </c>
      <c r="AV2352" s="47" t="str">
        <f aca="false">IFERROR(IF(AU2352="","",(VLOOKUP(AG2352,Dados!$X$111:$Z$112,3,0)*AT2352*0.17)),"INSERIR MVA")</f>
        <v/>
      </c>
      <c r="AW2352" s="47" t="str">
        <f aca="false">IFERROR(IF(AR2352="","",AV2352-AU2352),"")</f>
        <v/>
      </c>
      <c r="AX2352" s="51" t="str">
        <f aca="false">IFERROR(IF(AC2352="NÃO","",IF(AM2352&lt;&gt;"",AM2352-W2352,IF(AQ2352&lt;&gt;"",AQ2352-W2352,IF(AW2352&lt;&gt;"",AW2352-W2352,"")))),"")</f>
        <v/>
      </c>
      <c r="AY2352" s="46" t="str">
        <f aca="false">IFERROR(IF(ISNA(VLOOKUP(R2352,Dados!$X$2:$Y$5,2,0)),VLOOKUP(D2352,Dados!$X$7:$Y$33,2,0),VLOOKUP(R2352,Dados!$X$2:$Y$5,2,0)),"")</f>
        <v/>
      </c>
      <c r="AZ2352" s="52" t="str">
        <f aca="false">IF(C2352="","",IF(AND(Y2352="CONSUMO",AC2352="NÃO")*OR(AG2352="-",AG2352="BIT"),IF(E2352&lt;&gt;"",(AI2352-(P2352+L2352-N2352+Q2352)*AY2352)/0.83),""))</f>
        <v/>
      </c>
      <c r="BA2352" s="51" t="str">
        <f aca="false">IF(AZ2352="","",AZ2352*0.17-((P2352+L2352-N2352+Q2352)*AY2352))</f>
        <v/>
      </c>
      <c r="BB2352" s="51" t="str">
        <f aca="false">IF(AND(Y2352="CONSUMO",AG2352="ANEXO I",AY2352&gt;4%),(AI2352-(P2352+L2352-N2352+Q2352)*0.0514)/0.83*(0.5177)*(0.17)-AI2352*0.0514,IF(AND(Y2352="CONSUMO",AG2352="ANEXO II",AY2352&gt;4%),(AI2352-(P2352+L2352-N2352+Q2352)*0.041)/0.83*(0.3295)*(0.17)-AI2352*0.041,IF(AND(Y2352="CONSUMO",AG2352="ANEXO I",AY2352=4%),(AI2352-(P2352+L2352-N2352+Q2352)*0.04)/0.83*(0.5177)*(0.17)-AI2352*0.04,IF(AND(Y2352="CONSUMO",AG2352="ANEXO II",AY2352=4%),(AI2352-(P2352+L2352-N2352+Q2352)*0.04)/0.83*(0.3295)*(0.17)-AI2352*0.04,""))))</f>
        <v/>
      </c>
      <c r="BC2352" s="51" t="str">
        <f aca="false">IF(C2352="","",IF(AND(Y2352="CONSUMO",AC2352="SIM")*OR(AG2352="-",AG2352="BIT"),IF(E2352&lt;&gt;"",(AI2352-(P2352+L2352-N2352+Q2352)*AY2352)/0.83),""))</f>
        <v/>
      </c>
      <c r="BD2352" s="51" t="str">
        <f aca="false">IF(BC2352="","",BC2352*0.17)</f>
        <v/>
      </c>
      <c r="BE2352" s="51" t="str">
        <f aca="false">IF(I2352=6908,0,IF(BC2352="","",BD2352-((P2352+L2352-N2352+Q2352)*AY2352)))</f>
        <v/>
      </c>
      <c r="BF2352" s="53" t="str">
        <f aca="false">IF(B2352="","",IF(OR(B2352="",E2352="Regime Normal"),0,(AI2352-Q2352)*VLOOKUP(R2352,Dados!$X$98:$Y$108,2,0)))</f>
        <v/>
      </c>
      <c r="BG2352" s="54" t="str">
        <f aca="false">IFERROR(VLOOKUP(I2352,Dados!$AC$27:$AD$43,2,0),IF(B2352="","",IF(D2352&lt;&gt;"MT",IF(AND(AC2352="SIM",Y2352="Revenda"),"2403",IF(AND(AC2352="SIM",Y2352="Consumo"),"2407",IF(AND(AC2352="NÃO",Y2352="Revenda"),"2102",IF(AND(AC2352="NÃO",Y2352="Consumo"),"2556",)))),REPLACE(I2352,1,1,1))))</f>
        <v/>
      </c>
    </row>
    <row r="2353" customFormat="false" ht="12.8" hidden="false" customHeight="true" outlineLevel="0" collapsed="false">
      <c r="Y2353" s="45"/>
      <c r="Z2353" s="46" t="str">
        <f aca="false">IF(B2353="","",(IFERROR(VLOOKUP(H2353,Dados!A$3:B$15000,2,0),"Não Encontrado")))</f>
        <v/>
      </c>
      <c r="AA2353" s="46" t="str">
        <f aca="false">IF(B2353="","",(IFERROR(VLOOKUP(G2353,Dados!C$3:E$15000,3,0),"Não Encontrado")))</f>
        <v/>
      </c>
      <c r="AB2353" s="46" t="str">
        <f aca="false">IFERROR(IF(Z2353&lt;&gt;"Não Encontrado",Z2353,IF(AA2353&lt;&gt;"Não Encontrado",AA2353,"")),"")</f>
        <v/>
      </c>
      <c r="AC2353" s="45" t="str">
        <f aca="false">IF(B2353="","",IF(AB2353="","NÃO","SIM"))</f>
        <v/>
      </c>
      <c r="AD2353" s="45" t="str">
        <f aca="false">IFERROR(VLOOKUP(G2353,Dados!$P$3:$R$500,3,0),"")</f>
        <v/>
      </c>
      <c r="AE2353" s="45" t="str">
        <f aca="false">IFERROR(VLOOKUP(G2353,Dados!$K$3:$L$500,2,0),"")</f>
        <v/>
      </c>
      <c r="AF2353" s="45" t="str">
        <f aca="false">IFERROR(VLOOKUP(G2353,Dados!$M$3:$N$500,2,0),"")</f>
        <v/>
      </c>
      <c r="AG2353" s="45" t="str">
        <f aca="false">IF(F2353="","",IF(AND(AD2353="",AE2353="",AF2353=""),"-",IF(AND(AD2353="BIT",AE2353="",AF2353=""),"BIT",IF(AND(AE2353="ANEXO I",AD2353="",AF2353=""),"ANEXO I",IF(AND(AF2353="ANEXO II",AD2353="",AE2353=""),"ANEXO II","Escolher")))))</f>
        <v/>
      </c>
      <c r="AH2353" s="45" t="str">
        <f aca="false">IF(AG2353&lt;&gt;"Pneus","",IFERROR(VLOOKUP(R2353,Dados!$X$2:$Z$5,3,0)*(AI2353-Q2353),VLOOKUP(D2353,Dados!$X$7:$Z$33,3,0)*(AI2353-Q2353)))</f>
        <v/>
      </c>
      <c r="AI2353" s="47" t="str">
        <f aca="false">IF(B2353="","",P2353+Q2353+O2353+M2353+L2353-N2353)</f>
        <v/>
      </c>
      <c r="AJ2353" s="48" t="str">
        <f aca="false">IFERROR(IF(AND(AC2353="SIM",AG2353="-",Y2353="REVENDA"),(AB2353/1+1)*AI2353,IF(AND(AC2353="SIM",AG2353="Pneus",Y2353="REVENDA"),(AB2353/1+1)*(AI2353-AH2353),"")),"")</f>
        <v/>
      </c>
      <c r="AK2353" s="48" t="str">
        <f aca="false">IF(AJ2353="","",AJ2353*17%)</f>
        <v/>
      </c>
      <c r="AL2353" s="48" t="str">
        <f aca="false">IFERROR(IF(AC2353="NÃO","",IF(AK2353="","",IF(E2353="Simples Nacional",BF2353,IF(T2353=0.12,U2353*0.5833337002,IF(T2353=0,AI2353*0.07,U2353))))),"")</f>
        <v/>
      </c>
      <c r="AM2353" s="47" t="str">
        <f aca="false">IFERROR(IF(AC2353="NÃO","",IF(OR(AG2353="-",AG2353="Pneus"),AK2353-AL2353,"")),"")</f>
        <v/>
      </c>
      <c r="AN2353" s="48" t="str">
        <f aca="false">IF(AND(Y2353="REVENDA",AC2353="SIM",AG2353="BIT"),((AB2353/1+1)*AI2353)*0.4117,"")</f>
        <v/>
      </c>
      <c r="AO2353" s="48" t="str">
        <f aca="false">IF(AN2353="","",AN2353*17%)</f>
        <v/>
      </c>
      <c r="AP2353" s="49" t="str">
        <f aca="false">IF(AN2353="","",IF(T2353=0.12,(U2353*0.4117)*0.4117,IF(T2353=0,(AI2353*0.07)*0.4117,U2353*0.4117)))</f>
        <v/>
      </c>
      <c r="AQ2353" s="47" t="str">
        <f aca="false">IF(AN2353="","",AO2353-AP2353)</f>
        <v/>
      </c>
      <c r="AR2353" s="50" t="str">
        <f aca="false">IFERROR(IF(AND(AC2353="SIM",Y2353="REVENDA",LEFT(AG2353,5)="ANEXO")*OR(AE2353="ANEXO I",AF2353="ANEXO II"),VLOOKUP(H2353,Dados!G:I,2,0),""),"INSERIR MVA")</f>
        <v/>
      </c>
      <c r="AS2353" s="48" t="str">
        <f aca="false">IF(LEFT(AG2353,5)="ANEXO",VLOOKUP(AG2353,Dados!$X$111:$Z$112,2,0)*(AI2353-Q2353),"")</f>
        <v/>
      </c>
      <c r="AT2353" s="48" t="str">
        <f aca="false">IFERROR(IF(AR2353="","",(AI2353*AR2353)+AI2353),"INSERIR MVA")</f>
        <v/>
      </c>
      <c r="AU2353" s="48" t="str">
        <f aca="false">IF(AT2353="","",IF(AY2353=0.04,U2353,AS2353*AY2353))</f>
        <v/>
      </c>
      <c r="AV2353" s="47" t="str">
        <f aca="false">IFERROR(IF(AU2353="","",(VLOOKUP(AG2353,Dados!$X$111:$Z$112,3,0)*AT2353*0.17)),"INSERIR MVA")</f>
        <v/>
      </c>
      <c r="AW2353" s="47" t="str">
        <f aca="false">IFERROR(IF(AR2353="","",AV2353-AU2353),"")</f>
        <v/>
      </c>
      <c r="AX2353" s="51" t="str">
        <f aca="false">IFERROR(IF(AC2353="NÃO","",IF(AM2353&lt;&gt;"",AM2353-W2353,IF(AQ2353&lt;&gt;"",AQ2353-W2353,IF(AW2353&lt;&gt;"",AW2353-W2353,"")))),"")</f>
        <v/>
      </c>
      <c r="AY2353" s="46" t="str">
        <f aca="false">IFERROR(IF(ISNA(VLOOKUP(R2353,Dados!$X$2:$Y$5,2,0)),VLOOKUP(D2353,Dados!$X$7:$Y$33,2,0),VLOOKUP(R2353,Dados!$X$2:$Y$5,2,0)),"")</f>
        <v/>
      </c>
      <c r="AZ2353" s="52" t="str">
        <f aca="false">IF(C2353="","",IF(AND(Y2353="CONSUMO",AC2353="NÃO")*OR(AG2353="-",AG2353="BIT"),IF(E2353&lt;&gt;"",(AI2353-(P2353+L2353-N2353+Q2353)*AY2353)/0.83),""))</f>
        <v/>
      </c>
      <c r="BA2353" s="51" t="str">
        <f aca="false">IF(AZ2353="","",AZ2353*0.17-((P2353+L2353-N2353+Q2353)*AY2353))</f>
        <v/>
      </c>
      <c r="BB2353" s="51" t="str">
        <f aca="false">IF(AND(Y2353="CONSUMO",AG2353="ANEXO I",AY2353&gt;4%),(AI2353-(P2353+L2353-N2353+Q2353)*0.0514)/0.83*(0.5177)*(0.17)-AI2353*0.0514,IF(AND(Y2353="CONSUMO",AG2353="ANEXO II",AY2353&gt;4%),(AI2353-(P2353+L2353-N2353+Q2353)*0.041)/0.83*(0.3295)*(0.17)-AI2353*0.041,IF(AND(Y2353="CONSUMO",AG2353="ANEXO I",AY2353=4%),(AI2353-(P2353+L2353-N2353+Q2353)*0.04)/0.83*(0.5177)*(0.17)-AI2353*0.04,IF(AND(Y2353="CONSUMO",AG2353="ANEXO II",AY2353=4%),(AI2353-(P2353+L2353-N2353+Q2353)*0.04)/0.83*(0.3295)*(0.17)-AI2353*0.04,""))))</f>
        <v/>
      </c>
      <c r="BC2353" s="51" t="str">
        <f aca="false">IF(C2353="","",IF(AND(Y2353="CONSUMO",AC2353="SIM")*OR(AG2353="-",AG2353="BIT"),IF(E2353&lt;&gt;"",(AI2353-(P2353+L2353-N2353+Q2353)*AY2353)/0.83),""))</f>
        <v/>
      </c>
      <c r="BD2353" s="51" t="str">
        <f aca="false">IF(BC2353="","",BC2353*0.17)</f>
        <v/>
      </c>
      <c r="BE2353" s="51" t="str">
        <f aca="false">IF(I2353=6908,0,IF(BC2353="","",BD2353-((P2353+L2353-N2353+Q2353)*AY2353)))</f>
        <v/>
      </c>
      <c r="BF2353" s="53" t="str">
        <f aca="false">IF(B2353="","",IF(OR(B2353="",E2353="Regime Normal"),0,(AI2353-Q2353)*VLOOKUP(R2353,Dados!$X$98:$Y$108,2,0)))</f>
        <v/>
      </c>
      <c r="BG2353" s="54" t="str">
        <f aca="false">IFERROR(VLOOKUP(I2353,Dados!$AC$27:$AD$43,2,0),IF(B2353="","",IF(D2353&lt;&gt;"MT",IF(AND(AC2353="SIM",Y2353="Revenda"),"2403",IF(AND(AC2353="SIM",Y2353="Consumo"),"2407",IF(AND(AC2353="NÃO",Y2353="Revenda"),"2102",IF(AND(AC2353="NÃO",Y2353="Consumo"),"2556",)))),REPLACE(I2353,1,1,1))))</f>
        <v/>
      </c>
    </row>
    <row r="2354" customFormat="false" ht="12.8" hidden="false" customHeight="true" outlineLevel="0" collapsed="false">
      <c r="Y2354" s="45"/>
      <c r="Z2354" s="46" t="str">
        <f aca="false">IF(B2354="","",(IFERROR(VLOOKUP(H2354,Dados!A$3:B$15000,2,0),"Não Encontrado")))</f>
        <v/>
      </c>
      <c r="AA2354" s="46" t="str">
        <f aca="false">IF(B2354="","",(IFERROR(VLOOKUP(G2354,Dados!C$3:E$15000,3,0),"Não Encontrado")))</f>
        <v/>
      </c>
      <c r="AB2354" s="46" t="str">
        <f aca="false">IFERROR(IF(Z2354&lt;&gt;"Não Encontrado",Z2354,IF(AA2354&lt;&gt;"Não Encontrado",AA2354,"")),"")</f>
        <v/>
      </c>
      <c r="AC2354" s="45" t="str">
        <f aca="false">IF(B2354="","",IF(AB2354="","NÃO","SIM"))</f>
        <v/>
      </c>
      <c r="AD2354" s="45" t="str">
        <f aca="false">IFERROR(VLOOKUP(G2354,Dados!$P$3:$R$500,3,0),"")</f>
        <v/>
      </c>
      <c r="AE2354" s="45" t="str">
        <f aca="false">IFERROR(VLOOKUP(G2354,Dados!$K$3:$L$500,2,0),"")</f>
        <v/>
      </c>
      <c r="AF2354" s="45" t="str">
        <f aca="false">IFERROR(VLOOKUP(G2354,Dados!$M$3:$N$500,2,0),"")</f>
        <v/>
      </c>
      <c r="AG2354" s="45" t="str">
        <f aca="false">IF(F2354="","",IF(AND(AD2354="",AE2354="",AF2354=""),"-",IF(AND(AD2354="BIT",AE2354="",AF2354=""),"BIT",IF(AND(AE2354="ANEXO I",AD2354="",AF2354=""),"ANEXO I",IF(AND(AF2354="ANEXO II",AD2354="",AE2354=""),"ANEXO II","Escolher")))))</f>
        <v/>
      </c>
      <c r="AH2354" s="45" t="str">
        <f aca="false">IF(AG2354&lt;&gt;"Pneus","",IFERROR(VLOOKUP(R2354,Dados!$X$2:$Z$5,3,0)*(AI2354-Q2354),VLOOKUP(D2354,Dados!$X$7:$Z$33,3,0)*(AI2354-Q2354)))</f>
        <v/>
      </c>
      <c r="AI2354" s="47" t="str">
        <f aca="false">IF(B2354="","",P2354+Q2354+O2354+M2354+L2354-N2354)</f>
        <v/>
      </c>
      <c r="AJ2354" s="48" t="str">
        <f aca="false">IFERROR(IF(AND(AC2354="SIM",AG2354="-",Y2354="REVENDA"),(AB2354/1+1)*AI2354,IF(AND(AC2354="SIM",AG2354="Pneus",Y2354="REVENDA"),(AB2354/1+1)*(AI2354-AH2354),"")),"")</f>
        <v/>
      </c>
      <c r="AK2354" s="48" t="str">
        <f aca="false">IF(AJ2354="","",AJ2354*17%)</f>
        <v/>
      </c>
      <c r="AL2354" s="48" t="str">
        <f aca="false">IFERROR(IF(AC2354="NÃO","",IF(AK2354="","",IF(E2354="Simples Nacional",BF2354,IF(T2354=0.12,U2354*0.5833337002,IF(T2354=0,AI2354*0.07,U2354))))),"")</f>
        <v/>
      </c>
      <c r="AM2354" s="47" t="str">
        <f aca="false">IFERROR(IF(AC2354="NÃO","",IF(OR(AG2354="-",AG2354="Pneus"),AK2354-AL2354,"")),"")</f>
        <v/>
      </c>
      <c r="AN2354" s="48" t="str">
        <f aca="false">IF(AND(Y2354="REVENDA",AC2354="SIM",AG2354="BIT"),((AB2354/1+1)*AI2354)*0.4117,"")</f>
        <v/>
      </c>
      <c r="AO2354" s="48" t="str">
        <f aca="false">IF(AN2354="","",AN2354*17%)</f>
        <v/>
      </c>
      <c r="AP2354" s="49" t="str">
        <f aca="false">IF(AN2354="","",IF(T2354=0.12,(U2354*0.4117)*0.4117,IF(T2354=0,(AI2354*0.07)*0.4117,U2354*0.4117)))</f>
        <v/>
      </c>
      <c r="AQ2354" s="47" t="str">
        <f aca="false">IF(AN2354="","",AO2354-AP2354)</f>
        <v/>
      </c>
      <c r="AR2354" s="50" t="str">
        <f aca="false">IFERROR(IF(AND(AC2354="SIM",Y2354="REVENDA",LEFT(AG2354,5)="ANEXO")*OR(AE2354="ANEXO I",AF2354="ANEXO II"),VLOOKUP(H2354,Dados!G:I,2,0),""),"INSERIR MVA")</f>
        <v/>
      </c>
      <c r="AS2354" s="48" t="str">
        <f aca="false">IF(LEFT(AG2354,5)="ANEXO",VLOOKUP(AG2354,Dados!$X$111:$Z$112,2,0)*(AI2354-Q2354),"")</f>
        <v/>
      </c>
      <c r="AT2354" s="48" t="str">
        <f aca="false">IFERROR(IF(AR2354="","",(AI2354*AR2354)+AI2354),"INSERIR MVA")</f>
        <v/>
      </c>
      <c r="AU2354" s="48" t="str">
        <f aca="false">IF(AT2354="","",IF(AY2354=0.04,U2354,AS2354*AY2354))</f>
        <v/>
      </c>
      <c r="AV2354" s="47" t="str">
        <f aca="false">IFERROR(IF(AU2354="","",(VLOOKUP(AG2354,Dados!$X$111:$Z$112,3,0)*AT2354*0.17)),"INSERIR MVA")</f>
        <v/>
      </c>
      <c r="AW2354" s="47" t="str">
        <f aca="false">IFERROR(IF(AR2354="","",AV2354-AU2354),"")</f>
        <v/>
      </c>
      <c r="AX2354" s="51" t="str">
        <f aca="false">IFERROR(IF(AC2354="NÃO","",IF(AM2354&lt;&gt;"",AM2354-W2354,IF(AQ2354&lt;&gt;"",AQ2354-W2354,IF(AW2354&lt;&gt;"",AW2354-W2354,"")))),"")</f>
        <v/>
      </c>
      <c r="AY2354" s="46" t="str">
        <f aca="false">IFERROR(IF(ISNA(VLOOKUP(R2354,Dados!$X$2:$Y$5,2,0)),VLOOKUP(D2354,Dados!$X$7:$Y$33,2,0),VLOOKUP(R2354,Dados!$X$2:$Y$5,2,0)),"")</f>
        <v/>
      </c>
      <c r="AZ2354" s="52" t="str">
        <f aca="false">IF(C2354="","",IF(AND(Y2354="CONSUMO",AC2354="NÃO")*OR(AG2354="-",AG2354="BIT"),IF(E2354&lt;&gt;"",(AI2354-(P2354+L2354-N2354+Q2354)*AY2354)/0.83),""))</f>
        <v/>
      </c>
      <c r="BA2354" s="51" t="str">
        <f aca="false">IF(AZ2354="","",AZ2354*0.17-((P2354+L2354-N2354+Q2354)*AY2354))</f>
        <v/>
      </c>
      <c r="BB2354" s="51" t="str">
        <f aca="false">IF(AND(Y2354="CONSUMO",AG2354="ANEXO I",AY2354&gt;4%),(AI2354-(P2354+L2354-N2354+Q2354)*0.0514)/0.83*(0.5177)*(0.17)-AI2354*0.0514,IF(AND(Y2354="CONSUMO",AG2354="ANEXO II",AY2354&gt;4%),(AI2354-(P2354+L2354-N2354+Q2354)*0.041)/0.83*(0.3295)*(0.17)-AI2354*0.041,IF(AND(Y2354="CONSUMO",AG2354="ANEXO I",AY2354=4%),(AI2354-(P2354+L2354-N2354+Q2354)*0.04)/0.83*(0.5177)*(0.17)-AI2354*0.04,IF(AND(Y2354="CONSUMO",AG2354="ANEXO II",AY2354=4%),(AI2354-(P2354+L2354-N2354+Q2354)*0.04)/0.83*(0.3295)*(0.17)-AI2354*0.04,""))))</f>
        <v/>
      </c>
      <c r="BC2354" s="51" t="str">
        <f aca="false">IF(C2354="","",IF(AND(Y2354="CONSUMO",AC2354="SIM")*OR(AG2354="-",AG2354="BIT"),IF(E2354&lt;&gt;"",(AI2354-(P2354+L2354-N2354+Q2354)*AY2354)/0.83),""))</f>
        <v/>
      </c>
      <c r="BD2354" s="51" t="str">
        <f aca="false">IF(BC2354="","",BC2354*0.17)</f>
        <v/>
      </c>
      <c r="BE2354" s="51" t="str">
        <f aca="false">IF(I2354=6908,0,IF(BC2354="","",BD2354-((P2354+L2354-N2354+Q2354)*AY2354)))</f>
        <v/>
      </c>
      <c r="BF2354" s="53" t="str">
        <f aca="false">IF(B2354="","",IF(OR(B2354="",E2354="Regime Normal"),0,(AI2354-Q2354)*VLOOKUP(R2354,Dados!$X$98:$Y$108,2,0)))</f>
        <v/>
      </c>
      <c r="BG2354" s="54" t="str">
        <f aca="false">IFERROR(VLOOKUP(I2354,Dados!$AC$27:$AD$43,2,0),IF(B2354="","",IF(D2354&lt;&gt;"MT",IF(AND(AC2354="SIM",Y2354="Revenda"),"2403",IF(AND(AC2354="SIM",Y2354="Consumo"),"2407",IF(AND(AC2354="NÃO",Y2354="Revenda"),"2102",IF(AND(AC2354="NÃO",Y2354="Consumo"),"2556",)))),REPLACE(I2354,1,1,1))))</f>
        <v/>
      </c>
    </row>
    <row r="2355" customFormat="false" ht="12.8" hidden="false" customHeight="true" outlineLevel="0" collapsed="false">
      <c r="Y2355" s="45"/>
      <c r="Z2355" s="46" t="str">
        <f aca="false">IF(B2355="","",(IFERROR(VLOOKUP(H2355,Dados!A$3:B$15000,2,0),"Não Encontrado")))</f>
        <v/>
      </c>
      <c r="AA2355" s="46" t="str">
        <f aca="false">IF(B2355="","",(IFERROR(VLOOKUP(G2355,Dados!C$3:E$15000,3,0),"Não Encontrado")))</f>
        <v/>
      </c>
      <c r="AB2355" s="46" t="str">
        <f aca="false">IFERROR(IF(Z2355&lt;&gt;"Não Encontrado",Z2355,IF(AA2355&lt;&gt;"Não Encontrado",AA2355,"")),"")</f>
        <v/>
      </c>
      <c r="AC2355" s="45" t="str">
        <f aca="false">IF(B2355="","",IF(AB2355="","NÃO","SIM"))</f>
        <v/>
      </c>
      <c r="AD2355" s="45" t="str">
        <f aca="false">IFERROR(VLOOKUP(G2355,Dados!$P$3:$R$500,3,0),"")</f>
        <v/>
      </c>
      <c r="AE2355" s="45" t="str">
        <f aca="false">IFERROR(VLOOKUP(G2355,Dados!$K$3:$L$500,2,0),"")</f>
        <v/>
      </c>
      <c r="AF2355" s="45" t="str">
        <f aca="false">IFERROR(VLOOKUP(G2355,Dados!$M$3:$N$500,2,0),"")</f>
        <v/>
      </c>
      <c r="AG2355" s="45" t="str">
        <f aca="false">IF(F2355="","",IF(AND(AD2355="",AE2355="",AF2355=""),"-",IF(AND(AD2355="BIT",AE2355="",AF2355=""),"BIT",IF(AND(AE2355="ANEXO I",AD2355="",AF2355=""),"ANEXO I",IF(AND(AF2355="ANEXO II",AD2355="",AE2355=""),"ANEXO II","Escolher")))))</f>
        <v/>
      </c>
      <c r="AH2355" s="45" t="str">
        <f aca="false">IF(AG2355&lt;&gt;"Pneus","",IFERROR(VLOOKUP(R2355,Dados!$X$2:$Z$5,3,0)*(AI2355-Q2355),VLOOKUP(D2355,Dados!$X$7:$Z$33,3,0)*(AI2355-Q2355)))</f>
        <v/>
      </c>
      <c r="AI2355" s="47" t="str">
        <f aca="false">IF(B2355="","",P2355+Q2355+O2355+M2355+L2355-N2355)</f>
        <v/>
      </c>
      <c r="AJ2355" s="48" t="str">
        <f aca="false">IFERROR(IF(AND(AC2355="SIM",AG2355="-",Y2355="REVENDA"),(AB2355/1+1)*AI2355,IF(AND(AC2355="SIM",AG2355="Pneus",Y2355="REVENDA"),(AB2355/1+1)*(AI2355-AH2355),"")),"")</f>
        <v/>
      </c>
      <c r="AK2355" s="48" t="str">
        <f aca="false">IF(AJ2355="","",AJ2355*17%)</f>
        <v/>
      </c>
      <c r="AL2355" s="48" t="str">
        <f aca="false">IFERROR(IF(AC2355="NÃO","",IF(AK2355="","",IF(E2355="Simples Nacional",BF2355,IF(T2355=0.12,U2355*0.5833337002,IF(T2355=0,AI2355*0.07,U2355))))),"")</f>
        <v/>
      </c>
      <c r="AM2355" s="47" t="str">
        <f aca="false">IFERROR(IF(AC2355="NÃO","",IF(OR(AG2355="-",AG2355="Pneus"),AK2355-AL2355,"")),"")</f>
        <v/>
      </c>
      <c r="AN2355" s="48" t="str">
        <f aca="false">IF(AND(Y2355="REVENDA",AC2355="SIM",AG2355="BIT"),((AB2355/1+1)*AI2355)*0.4117,"")</f>
        <v/>
      </c>
      <c r="AO2355" s="48" t="str">
        <f aca="false">IF(AN2355="","",AN2355*17%)</f>
        <v/>
      </c>
      <c r="AP2355" s="49" t="str">
        <f aca="false">IF(AN2355="","",IF(T2355=0.12,(U2355*0.4117)*0.4117,IF(T2355=0,(AI2355*0.07)*0.4117,U2355*0.4117)))</f>
        <v/>
      </c>
      <c r="AQ2355" s="47" t="str">
        <f aca="false">IF(AN2355="","",AO2355-AP2355)</f>
        <v/>
      </c>
      <c r="AR2355" s="50" t="str">
        <f aca="false">IFERROR(IF(AND(AC2355="SIM",Y2355="REVENDA",LEFT(AG2355,5)="ANEXO")*OR(AE2355="ANEXO I",AF2355="ANEXO II"),VLOOKUP(H2355,Dados!G:I,2,0),""),"INSERIR MVA")</f>
        <v/>
      </c>
      <c r="AS2355" s="48" t="str">
        <f aca="false">IF(LEFT(AG2355,5)="ANEXO",VLOOKUP(AG2355,Dados!$X$111:$Z$112,2,0)*(AI2355-Q2355),"")</f>
        <v/>
      </c>
      <c r="AT2355" s="48" t="str">
        <f aca="false">IFERROR(IF(AR2355="","",(AI2355*AR2355)+AI2355),"INSERIR MVA")</f>
        <v/>
      </c>
      <c r="AU2355" s="48" t="str">
        <f aca="false">IF(AT2355="","",IF(AY2355=0.04,U2355,AS2355*AY2355))</f>
        <v/>
      </c>
      <c r="AV2355" s="47" t="str">
        <f aca="false">IFERROR(IF(AU2355="","",(VLOOKUP(AG2355,Dados!$X$111:$Z$112,3,0)*AT2355*0.17)),"INSERIR MVA")</f>
        <v/>
      </c>
      <c r="AW2355" s="47" t="str">
        <f aca="false">IFERROR(IF(AR2355="","",AV2355-AU2355),"")</f>
        <v/>
      </c>
      <c r="AX2355" s="51" t="str">
        <f aca="false">IFERROR(IF(AC2355="NÃO","",IF(AM2355&lt;&gt;"",AM2355-W2355,IF(AQ2355&lt;&gt;"",AQ2355-W2355,IF(AW2355&lt;&gt;"",AW2355-W2355,"")))),"")</f>
        <v/>
      </c>
      <c r="AY2355" s="46" t="str">
        <f aca="false">IFERROR(IF(ISNA(VLOOKUP(R2355,Dados!$X$2:$Y$5,2,0)),VLOOKUP(D2355,Dados!$X$7:$Y$33,2,0),VLOOKUP(R2355,Dados!$X$2:$Y$5,2,0)),"")</f>
        <v/>
      </c>
      <c r="AZ2355" s="52" t="str">
        <f aca="false">IF(C2355="","",IF(AND(Y2355="CONSUMO",AC2355="NÃO")*OR(AG2355="-",AG2355="BIT"),IF(E2355&lt;&gt;"",(AI2355-(P2355+L2355-N2355+Q2355)*AY2355)/0.83),""))</f>
        <v/>
      </c>
      <c r="BA2355" s="51" t="str">
        <f aca="false">IF(AZ2355="","",AZ2355*0.17-((P2355+L2355-N2355+Q2355)*AY2355))</f>
        <v/>
      </c>
      <c r="BB2355" s="51" t="str">
        <f aca="false">IF(AND(Y2355="CONSUMO",AG2355="ANEXO I",AY2355&gt;4%),(AI2355-(P2355+L2355-N2355+Q2355)*0.0514)/0.83*(0.5177)*(0.17)-AI2355*0.0514,IF(AND(Y2355="CONSUMO",AG2355="ANEXO II",AY2355&gt;4%),(AI2355-(P2355+L2355-N2355+Q2355)*0.041)/0.83*(0.3295)*(0.17)-AI2355*0.041,IF(AND(Y2355="CONSUMO",AG2355="ANEXO I",AY2355=4%),(AI2355-(P2355+L2355-N2355+Q2355)*0.04)/0.83*(0.5177)*(0.17)-AI2355*0.04,IF(AND(Y2355="CONSUMO",AG2355="ANEXO II",AY2355=4%),(AI2355-(P2355+L2355-N2355+Q2355)*0.04)/0.83*(0.3295)*(0.17)-AI2355*0.04,""))))</f>
        <v/>
      </c>
      <c r="BC2355" s="51" t="str">
        <f aca="false">IF(C2355="","",IF(AND(Y2355="CONSUMO",AC2355="SIM")*OR(AG2355="-",AG2355="BIT"),IF(E2355&lt;&gt;"",(AI2355-(P2355+L2355-N2355+Q2355)*AY2355)/0.83),""))</f>
        <v/>
      </c>
      <c r="BD2355" s="51" t="str">
        <f aca="false">IF(BC2355="","",BC2355*0.17)</f>
        <v/>
      </c>
      <c r="BE2355" s="51" t="str">
        <f aca="false">IF(I2355=6908,0,IF(BC2355="","",BD2355-((P2355+L2355-N2355+Q2355)*AY2355)))</f>
        <v/>
      </c>
      <c r="BF2355" s="53" t="str">
        <f aca="false">IF(B2355="","",IF(OR(B2355="",E2355="Regime Normal"),0,(AI2355-Q2355)*VLOOKUP(R2355,Dados!$X$98:$Y$108,2,0)))</f>
        <v/>
      </c>
      <c r="BG2355" s="54" t="str">
        <f aca="false">IFERROR(VLOOKUP(I2355,Dados!$AC$27:$AD$43,2,0),IF(B2355="","",IF(D2355&lt;&gt;"MT",IF(AND(AC2355="SIM",Y2355="Revenda"),"2403",IF(AND(AC2355="SIM",Y2355="Consumo"),"2407",IF(AND(AC2355="NÃO",Y2355="Revenda"),"2102",IF(AND(AC2355="NÃO",Y2355="Consumo"),"2556",)))),REPLACE(I2355,1,1,1))))</f>
        <v/>
      </c>
    </row>
    <row r="2356" customFormat="false" ht="12.8" hidden="false" customHeight="true" outlineLevel="0" collapsed="false">
      <c r="Y2356" s="45"/>
      <c r="Z2356" s="46" t="str">
        <f aca="false">IF(B2356="","",(IFERROR(VLOOKUP(H2356,Dados!A$3:B$15000,2,0),"Não Encontrado")))</f>
        <v/>
      </c>
      <c r="AA2356" s="46" t="str">
        <f aca="false">IF(B2356="","",(IFERROR(VLOOKUP(G2356,Dados!C$3:E$15000,3,0),"Não Encontrado")))</f>
        <v/>
      </c>
      <c r="AB2356" s="46" t="str">
        <f aca="false">IFERROR(IF(Z2356&lt;&gt;"Não Encontrado",Z2356,IF(AA2356&lt;&gt;"Não Encontrado",AA2356,"")),"")</f>
        <v/>
      </c>
      <c r="AC2356" s="45" t="str">
        <f aca="false">IF(B2356="","",IF(AB2356="","NÃO","SIM"))</f>
        <v/>
      </c>
      <c r="AD2356" s="45" t="str">
        <f aca="false">IFERROR(VLOOKUP(G2356,Dados!$P$3:$R$500,3,0),"")</f>
        <v/>
      </c>
      <c r="AE2356" s="45" t="str">
        <f aca="false">IFERROR(VLOOKUP(G2356,Dados!$K$3:$L$500,2,0),"")</f>
        <v/>
      </c>
      <c r="AF2356" s="45" t="str">
        <f aca="false">IFERROR(VLOOKUP(G2356,Dados!$M$3:$N$500,2,0),"")</f>
        <v/>
      </c>
      <c r="AG2356" s="45" t="str">
        <f aca="false">IF(F2356="","",IF(AND(AD2356="",AE2356="",AF2356=""),"-",IF(AND(AD2356="BIT",AE2356="",AF2356=""),"BIT",IF(AND(AE2356="ANEXO I",AD2356="",AF2356=""),"ANEXO I",IF(AND(AF2356="ANEXO II",AD2356="",AE2356=""),"ANEXO II","Escolher")))))</f>
        <v/>
      </c>
      <c r="AH2356" s="45" t="str">
        <f aca="false">IF(AG2356&lt;&gt;"Pneus","",IFERROR(VLOOKUP(R2356,Dados!$X$2:$Z$5,3,0)*(AI2356-Q2356),VLOOKUP(D2356,Dados!$X$7:$Z$33,3,0)*(AI2356-Q2356)))</f>
        <v/>
      </c>
      <c r="AI2356" s="47" t="str">
        <f aca="false">IF(B2356="","",P2356+Q2356+O2356+M2356+L2356-N2356)</f>
        <v/>
      </c>
      <c r="AJ2356" s="48" t="str">
        <f aca="false">IFERROR(IF(AND(AC2356="SIM",AG2356="-",Y2356="REVENDA"),(AB2356/1+1)*AI2356,IF(AND(AC2356="SIM",AG2356="Pneus",Y2356="REVENDA"),(AB2356/1+1)*(AI2356-AH2356),"")),"")</f>
        <v/>
      </c>
      <c r="AK2356" s="48" t="str">
        <f aca="false">IF(AJ2356="","",AJ2356*17%)</f>
        <v/>
      </c>
      <c r="AL2356" s="48" t="str">
        <f aca="false">IFERROR(IF(AC2356="NÃO","",IF(AK2356="","",IF(E2356="Simples Nacional",BF2356,IF(T2356=0.12,U2356*0.5833337002,IF(T2356=0,AI2356*0.07,U2356))))),"")</f>
        <v/>
      </c>
      <c r="AM2356" s="47" t="str">
        <f aca="false">IFERROR(IF(AC2356="NÃO","",IF(OR(AG2356="-",AG2356="Pneus"),AK2356-AL2356,"")),"")</f>
        <v/>
      </c>
      <c r="AN2356" s="48" t="str">
        <f aca="false">IF(AND(Y2356="REVENDA",AC2356="SIM",AG2356="BIT"),((AB2356/1+1)*AI2356)*0.4117,"")</f>
        <v/>
      </c>
      <c r="AO2356" s="48" t="str">
        <f aca="false">IF(AN2356="","",AN2356*17%)</f>
        <v/>
      </c>
      <c r="AP2356" s="49" t="str">
        <f aca="false">IF(AN2356="","",IF(T2356=0.12,(U2356*0.4117)*0.4117,IF(T2356=0,(AI2356*0.07)*0.4117,U2356*0.4117)))</f>
        <v/>
      </c>
      <c r="AQ2356" s="47" t="str">
        <f aca="false">IF(AN2356="","",AO2356-AP2356)</f>
        <v/>
      </c>
      <c r="AR2356" s="50" t="str">
        <f aca="false">IFERROR(IF(AND(AC2356="SIM",Y2356="REVENDA",LEFT(AG2356,5)="ANEXO")*OR(AE2356="ANEXO I",AF2356="ANEXO II"),VLOOKUP(H2356,Dados!G:I,2,0),""),"INSERIR MVA")</f>
        <v/>
      </c>
      <c r="AS2356" s="48" t="str">
        <f aca="false">IF(LEFT(AG2356,5)="ANEXO",VLOOKUP(AG2356,Dados!$X$111:$Z$112,2,0)*(AI2356-Q2356),"")</f>
        <v/>
      </c>
      <c r="AT2356" s="48" t="str">
        <f aca="false">IFERROR(IF(AR2356="","",(AI2356*AR2356)+AI2356),"INSERIR MVA")</f>
        <v/>
      </c>
      <c r="AU2356" s="48" t="str">
        <f aca="false">IF(AT2356="","",IF(AY2356=0.04,U2356,AS2356*AY2356))</f>
        <v/>
      </c>
      <c r="AV2356" s="47" t="str">
        <f aca="false">IFERROR(IF(AU2356="","",(VLOOKUP(AG2356,Dados!$X$111:$Z$112,3,0)*AT2356*0.17)),"INSERIR MVA")</f>
        <v/>
      </c>
      <c r="AW2356" s="47" t="str">
        <f aca="false">IFERROR(IF(AR2356="","",AV2356-AU2356),"")</f>
        <v/>
      </c>
      <c r="AX2356" s="51" t="str">
        <f aca="false">IFERROR(IF(AC2356="NÃO","",IF(AM2356&lt;&gt;"",AM2356-W2356,IF(AQ2356&lt;&gt;"",AQ2356-W2356,IF(AW2356&lt;&gt;"",AW2356-W2356,"")))),"")</f>
        <v/>
      </c>
      <c r="AY2356" s="46" t="str">
        <f aca="false">IFERROR(IF(ISNA(VLOOKUP(R2356,Dados!$X$2:$Y$5,2,0)),VLOOKUP(D2356,Dados!$X$7:$Y$33,2,0),VLOOKUP(R2356,Dados!$X$2:$Y$5,2,0)),"")</f>
        <v/>
      </c>
      <c r="AZ2356" s="52" t="str">
        <f aca="false">IF(C2356="","",IF(AND(Y2356="CONSUMO",AC2356="NÃO")*OR(AG2356="-",AG2356="BIT"),IF(E2356&lt;&gt;"",(AI2356-(P2356+L2356-N2356+Q2356)*AY2356)/0.83),""))</f>
        <v/>
      </c>
      <c r="BA2356" s="51" t="str">
        <f aca="false">IF(AZ2356="","",AZ2356*0.17-((P2356+L2356-N2356+Q2356)*AY2356))</f>
        <v/>
      </c>
      <c r="BB2356" s="51" t="str">
        <f aca="false">IF(AND(Y2356="CONSUMO",AG2356="ANEXO I",AY2356&gt;4%),(AI2356-(P2356+L2356-N2356+Q2356)*0.0514)/0.83*(0.5177)*(0.17)-AI2356*0.0514,IF(AND(Y2356="CONSUMO",AG2356="ANEXO II",AY2356&gt;4%),(AI2356-(P2356+L2356-N2356+Q2356)*0.041)/0.83*(0.3295)*(0.17)-AI2356*0.041,IF(AND(Y2356="CONSUMO",AG2356="ANEXO I",AY2356=4%),(AI2356-(P2356+L2356-N2356+Q2356)*0.04)/0.83*(0.5177)*(0.17)-AI2356*0.04,IF(AND(Y2356="CONSUMO",AG2356="ANEXO II",AY2356=4%),(AI2356-(P2356+L2356-N2356+Q2356)*0.04)/0.83*(0.3295)*(0.17)-AI2356*0.04,""))))</f>
        <v/>
      </c>
      <c r="BC2356" s="51" t="str">
        <f aca="false">IF(C2356="","",IF(AND(Y2356="CONSUMO",AC2356="SIM")*OR(AG2356="-",AG2356="BIT"),IF(E2356&lt;&gt;"",(AI2356-(P2356+L2356-N2356+Q2356)*AY2356)/0.83),""))</f>
        <v/>
      </c>
      <c r="BD2356" s="51" t="str">
        <f aca="false">IF(BC2356="","",BC2356*0.17)</f>
        <v/>
      </c>
      <c r="BE2356" s="51" t="str">
        <f aca="false">IF(I2356=6908,0,IF(BC2356="","",BD2356-((P2356+L2356-N2356+Q2356)*AY2356)))</f>
        <v/>
      </c>
      <c r="BF2356" s="53" t="str">
        <f aca="false">IF(B2356="","",IF(OR(B2356="",E2356="Regime Normal"),0,(AI2356-Q2356)*VLOOKUP(R2356,Dados!$X$98:$Y$108,2,0)))</f>
        <v/>
      </c>
      <c r="BG2356" s="54" t="str">
        <f aca="false">IFERROR(VLOOKUP(I2356,Dados!$AC$27:$AD$43,2,0),IF(B2356="","",IF(D2356&lt;&gt;"MT",IF(AND(AC2356="SIM",Y2356="Revenda"),"2403",IF(AND(AC2356="SIM",Y2356="Consumo"),"2407",IF(AND(AC2356="NÃO",Y2356="Revenda"),"2102",IF(AND(AC2356="NÃO",Y2356="Consumo"),"2556",)))),REPLACE(I2356,1,1,1))))</f>
        <v/>
      </c>
    </row>
    <row r="2357" customFormat="false" ht="12.8" hidden="false" customHeight="true" outlineLevel="0" collapsed="false">
      <c r="Y2357" s="45"/>
      <c r="Z2357" s="46" t="str">
        <f aca="false">IF(B2357="","",(IFERROR(VLOOKUP(H2357,Dados!A$3:B$15000,2,0),"Não Encontrado")))</f>
        <v/>
      </c>
      <c r="AA2357" s="46" t="str">
        <f aca="false">IF(B2357="","",(IFERROR(VLOOKUP(G2357,Dados!C$3:E$15000,3,0),"Não Encontrado")))</f>
        <v/>
      </c>
      <c r="AB2357" s="46" t="str">
        <f aca="false">IFERROR(IF(Z2357&lt;&gt;"Não Encontrado",Z2357,IF(AA2357&lt;&gt;"Não Encontrado",AA2357,"")),"")</f>
        <v/>
      </c>
      <c r="AC2357" s="45" t="str">
        <f aca="false">IF(B2357="","",IF(AB2357="","NÃO","SIM"))</f>
        <v/>
      </c>
      <c r="AD2357" s="45" t="str">
        <f aca="false">IFERROR(VLOOKUP(G2357,Dados!$P$3:$R$500,3,0),"")</f>
        <v/>
      </c>
      <c r="AE2357" s="45" t="str">
        <f aca="false">IFERROR(VLOOKUP(G2357,Dados!$K$3:$L$500,2,0),"")</f>
        <v/>
      </c>
      <c r="AF2357" s="45" t="str">
        <f aca="false">IFERROR(VLOOKUP(G2357,Dados!$M$3:$N$500,2,0),"")</f>
        <v/>
      </c>
      <c r="AG2357" s="45" t="str">
        <f aca="false">IF(F2357="","",IF(AND(AD2357="",AE2357="",AF2357=""),"-",IF(AND(AD2357="BIT",AE2357="",AF2357=""),"BIT",IF(AND(AE2357="ANEXO I",AD2357="",AF2357=""),"ANEXO I",IF(AND(AF2357="ANEXO II",AD2357="",AE2357=""),"ANEXO II","Escolher")))))</f>
        <v/>
      </c>
      <c r="AH2357" s="45" t="str">
        <f aca="false">IF(AG2357&lt;&gt;"Pneus","",IFERROR(VLOOKUP(R2357,Dados!$X$2:$Z$5,3,0)*(AI2357-Q2357),VLOOKUP(D2357,Dados!$X$7:$Z$33,3,0)*(AI2357-Q2357)))</f>
        <v/>
      </c>
      <c r="AI2357" s="47" t="str">
        <f aca="false">IF(B2357="","",P2357+Q2357+O2357+M2357+L2357-N2357)</f>
        <v/>
      </c>
      <c r="AJ2357" s="48" t="str">
        <f aca="false">IFERROR(IF(AND(AC2357="SIM",AG2357="-",Y2357="REVENDA"),(AB2357/1+1)*AI2357,IF(AND(AC2357="SIM",AG2357="Pneus",Y2357="REVENDA"),(AB2357/1+1)*(AI2357-AH2357),"")),"")</f>
        <v/>
      </c>
      <c r="AK2357" s="48" t="str">
        <f aca="false">IF(AJ2357="","",AJ2357*17%)</f>
        <v/>
      </c>
      <c r="AL2357" s="48" t="str">
        <f aca="false">IFERROR(IF(AC2357="NÃO","",IF(AK2357="","",IF(E2357="Simples Nacional",BF2357,IF(T2357=0.12,U2357*0.5833337002,IF(T2357=0,AI2357*0.07,U2357))))),"")</f>
        <v/>
      </c>
      <c r="AM2357" s="47" t="str">
        <f aca="false">IFERROR(IF(AC2357="NÃO","",IF(OR(AG2357="-",AG2357="Pneus"),AK2357-AL2357,"")),"")</f>
        <v/>
      </c>
      <c r="AN2357" s="48" t="str">
        <f aca="false">IF(AND(Y2357="REVENDA",AC2357="SIM",AG2357="BIT"),((AB2357/1+1)*AI2357)*0.4117,"")</f>
        <v/>
      </c>
      <c r="AO2357" s="48" t="str">
        <f aca="false">IF(AN2357="","",AN2357*17%)</f>
        <v/>
      </c>
      <c r="AP2357" s="49" t="str">
        <f aca="false">IF(AN2357="","",IF(T2357=0.12,(U2357*0.4117)*0.4117,IF(T2357=0,(AI2357*0.07)*0.4117,U2357*0.4117)))</f>
        <v/>
      </c>
      <c r="AQ2357" s="47" t="str">
        <f aca="false">IF(AN2357="","",AO2357-AP2357)</f>
        <v/>
      </c>
      <c r="AR2357" s="50" t="str">
        <f aca="false">IFERROR(IF(AND(AC2357="SIM",Y2357="REVENDA",LEFT(AG2357,5)="ANEXO")*OR(AE2357="ANEXO I",AF2357="ANEXO II"),VLOOKUP(H2357,Dados!G:I,2,0),""),"INSERIR MVA")</f>
        <v/>
      </c>
      <c r="AS2357" s="48" t="str">
        <f aca="false">IF(LEFT(AG2357,5)="ANEXO",VLOOKUP(AG2357,Dados!$X$111:$Z$112,2,0)*(AI2357-Q2357),"")</f>
        <v/>
      </c>
      <c r="AT2357" s="48" t="str">
        <f aca="false">IFERROR(IF(AR2357="","",(AI2357*AR2357)+AI2357),"INSERIR MVA")</f>
        <v/>
      </c>
      <c r="AU2357" s="48" t="str">
        <f aca="false">IF(AT2357="","",IF(AY2357=0.04,U2357,AS2357*AY2357))</f>
        <v/>
      </c>
      <c r="AV2357" s="47" t="str">
        <f aca="false">IFERROR(IF(AU2357="","",(VLOOKUP(AG2357,Dados!$X$111:$Z$112,3,0)*AT2357*0.17)),"INSERIR MVA")</f>
        <v/>
      </c>
      <c r="AW2357" s="47" t="str">
        <f aca="false">IFERROR(IF(AR2357="","",AV2357-AU2357),"")</f>
        <v/>
      </c>
      <c r="AX2357" s="51" t="str">
        <f aca="false">IFERROR(IF(AC2357="NÃO","",IF(AM2357&lt;&gt;"",AM2357-W2357,IF(AQ2357&lt;&gt;"",AQ2357-W2357,IF(AW2357&lt;&gt;"",AW2357-W2357,"")))),"")</f>
        <v/>
      </c>
      <c r="AY2357" s="46" t="str">
        <f aca="false">IFERROR(IF(ISNA(VLOOKUP(R2357,Dados!$X$2:$Y$5,2,0)),VLOOKUP(D2357,Dados!$X$7:$Y$33,2,0),VLOOKUP(R2357,Dados!$X$2:$Y$5,2,0)),"")</f>
        <v/>
      </c>
      <c r="AZ2357" s="52" t="str">
        <f aca="false">IF(C2357="","",IF(AND(Y2357="CONSUMO",AC2357="NÃO")*OR(AG2357="-",AG2357="BIT"),IF(E2357&lt;&gt;"",(AI2357-(P2357+L2357-N2357+Q2357)*AY2357)/0.83),""))</f>
        <v/>
      </c>
      <c r="BA2357" s="51" t="str">
        <f aca="false">IF(AZ2357="","",AZ2357*0.17-((P2357+L2357-N2357+Q2357)*AY2357))</f>
        <v/>
      </c>
      <c r="BB2357" s="51" t="str">
        <f aca="false">IF(AND(Y2357="CONSUMO",AG2357="ANEXO I",AY2357&gt;4%),(AI2357-(P2357+L2357-N2357+Q2357)*0.0514)/0.83*(0.5177)*(0.17)-AI2357*0.0514,IF(AND(Y2357="CONSUMO",AG2357="ANEXO II",AY2357&gt;4%),(AI2357-(P2357+L2357-N2357+Q2357)*0.041)/0.83*(0.3295)*(0.17)-AI2357*0.041,IF(AND(Y2357="CONSUMO",AG2357="ANEXO I",AY2357=4%),(AI2357-(P2357+L2357-N2357+Q2357)*0.04)/0.83*(0.5177)*(0.17)-AI2357*0.04,IF(AND(Y2357="CONSUMO",AG2357="ANEXO II",AY2357=4%),(AI2357-(P2357+L2357-N2357+Q2357)*0.04)/0.83*(0.3295)*(0.17)-AI2357*0.04,""))))</f>
        <v/>
      </c>
      <c r="BC2357" s="51" t="str">
        <f aca="false">IF(C2357="","",IF(AND(Y2357="CONSUMO",AC2357="SIM")*OR(AG2357="-",AG2357="BIT"),IF(E2357&lt;&gt;"",(AI2357-(P2357+L2357-N2357+Q2357)*AY2357)/0.83),""))</f>
        <v/>
      </c>
      <c r="BD2357" s="51" t="str">
        <f aca="false">IF(BC2357="","",BC2357*0.17)</f>
        <v/>
      </c>
      <c r="BE2357" s="51" t="str">
        <f aca="false">IF(I2357=6908,0,IF(BC2357="","",BD2357-((P2357+L2357-N2357+Q2357)*AY2357)))</f>
        <v/>
      </c>
      <c r="BF2357" s="53" t="str">
        <f aca="false">IF(B2357="","",IF(OR(B2357="",E2357="Regime Normal"),0,(AI2357-Q2357)*VLOOKUP(R2357,Dados!$X$98:$Y$108,2,0)))</f>
        <v/>
      </c>
      <c r="BG2357" s="54" t="str">
        <f aca="false">IFERROR(VLOOKUP(I2357,Dados!$AC$27:$AD$43,2,0),IF(B2357="","",IF(D2357&lt;&gt;"MT",IF(AND(AC2357="SIM",Y2357="Revenda"),"2403",IF(AND(AC2357="SIM",Y2357="Consumo"),"2407",IF(AND(AC2357="NÃO",Y2357="Revenda"),"2102",IF(AND(AC2357="NÃO",Y2357="Consumo"),"2556",)))),REPLACE(I2357,1,1,1))))</f>
        <v/>
      </c>
    </row>
    <row r="2358" customFormat="false" ht="12.8" hidden="false" customHeight="true" outlineLevel="0" collapsed="false">
      <c r="Y2358" s="45"/>
      <c r="Z2358" s="46" t="str">
        <f aca="false">IF(B2358="","",(IFERROR(VLOOKUP(H2358,Dados!A$3:B$15000,2,0),"Não Encontrado")))</f>
        <v/>
      </c>
      <c r="AA2358" s="46" t="str">
        <f aca="false">IF(B2358="","",(IFERROR(VLOOKUP(G2358,Dados!C$3:E$15000,3,0),"Não Encontrado")))</f>
        <v/>
      </c>
      <c r="AB2358" s="46" t="str">
        <f aca="false">IFERROR(IF(Z2358&lt;&gt;"Não Encontrado",Z2358,IF(AA2358&lt;&gt;"Não Encontrado",AA2358,"")),"")</f>
        <v/>
      </c>
      <c r="AC2358" s="45" t="str">
        <f aca="false">IF(B2358="","",IF(AB2358="","NÃO","SIM"))</f>
        <v/>
      </c>
      <c r="AD2358" s="45" t="str">
        <f aca="false">IFERROR(VLOOKUP(G2358,Dados!$P$3:$R$500,3,0),"")</f>
        <v/>
      </c>
      <c r="AE2358" s="45" t="str">
        <f aca="false">IFERROR(VLOOKUP(G2358,Dados!$K$3:$L$500,2,0),"")</f>
        <v/>
      </c>
      <c r="AF2358" s="45" t="str">
        <f aca="false">IFERROR(VLOOKUP(G2358,Dados!$M$3:$N$500,2,0),"")</f>
        <v/>
      </c>
      <c r="AG2358" s="45" t="str">
        <f aca="false">IF(F2358="","",IF(AND(AD2358="",AE2358="",AF2358=""),"-",IF(AND(AD2358="BIT",AE2358="",AF2358=""),"BIT",IF(AND(AE2358="ANEXO I",AD2358="",AF2358=""),"ANEXO I",IF(AND(AF2358="ANEXO II",AD2358="",AE2358=""),"ANEXO II","Escolher")))))</f>
        <v/>
      </c>
      <c r="AH2358" s="45" t="str">
        <f aca="false">IF(AG2358&lt;&gt;"Pneus","",IFERROR(VLOOKUP(R2358,Dados!$X$2:$Z$5,3,0)*(AI2358-Q2358),VLOOKUP(D2358,Dados!$X$7:$Z$33,3,0)*(AI2358-Q2358)))</f>
        <v/>
      </c>
      <c r="AI2358" s="47" t="str">
        <f aca="false">IF(B2358="","",P2358+Q2358+O2358+M2358+L2358-N2358)</f>
        <v/>
      </c>
      <c r="AJ2358" s="48" t="str">
        <f aca="false">IFERROR(IF(AND(AC2358="SIM",AG2358="-",Y2358="REVENDA"),(AB2358/1+1)*AI2358,IF(AND(AC2358="SIM",AG2358="Pneus",Y2358="REVENDA"),(AB2358/1+1)*(AI2358-AH2358),"")),"")</f>
        <v/>
      </c>
      <c r="AK2358" s="48" t="str">
        <f aca="false">IF(AJ2358="","",AJ2358*17%)</f>
        <v/>
      </c>
      <c r="AL2358" s="48" t="str">
        <f aca="false">IFERROR(IF(AC2358="NÃO","",IF(AK2358="","",IF(E2358="Simples Nacional",BF2358,IF(T2358=0.12,U2358*0.5833337002,IF(T2358=0,AI2358*0.07,U2358))))),"")</f>
        <v/>
      </c>
      <c r="AM2358" s="47" t="str">
        <f aca="false">IFERROR(IF(AC2358="NÃO","",IF(OR(AG2358="-",AG2358="Pneus"),AK2358-AL2358,"")),"")</f>
        <v/>
      </c>
      <c r="AN2358" s="48" t="str">
        <f aca="false">IF(AND(Y2358="REVENDA",AC2358="SIM",AG2358="BIT"),((AB2358/1+1)*AI2358)*0.4117,"")</f>
        <v/>
      </c>
      <c r="AO2358" s="48" t="str">
        <f aca="false">IF(AN2358="","",AN2358*17%)</f>
        <v/>
      </c>
      <c r="AP2358" s="49" t="str">
        <f aca="false">IF(AN2358="","",IF(T2358=0.12,(U2358*0.4117)*0.4117,IF(T2358=0,(AI2358*0.07)*0.4117,U2358*0.4117)))</f>
        <v/>
      </c>
      <c r="AQ2358" s="47" t="str">
        <f aca="false">IF(AN2358="","",AO2358-AP2358)</f>
        <v/>
      </c>
      <c r="AR2358" s="50" t="str">
        <f aca="false">IFERROR(IF(AND(AC2358="SIM",Y2358="REVENDA",LEFT(AG2358,5)="ANEXO")*OR(AE2358="ANEXO I",AF2358="ANEXO II"),VLOOKUP(H2358,Dados!G:I,2,0),""),"INSERIR MVA")</f>
        <v/>
      </c>
      <c r="AS2358" s="48" t="str">
        <f aca="false">IF(LEFT(AG2358,5)="ANEXO",VLOOKUP(AG2358,Dados!$X$111:$Z$112,2,0)*(AI2358-Q2358),"")</f>
        <v/>
      </c>
      <c r="AT2358" s="48" t="str">
        <f aca="false">IFERROR(IF(AR2358="","",(AI2358*AR2358)+AI2358),"INSERIR MVA")</f>
        <v/>
      </c>
      <c r="AU2358" s="48" t="str">
        <f aca="false">IF(AT2358="","",IF(AY2358=0.04,U2358,AS2358*AY2358))</f>
        <v/>
      </c>
      <c r="AV2358" s="47" t="str">
        <f aca="false">IFERROR(IF(AU2358="","",(VLOOKUP(AG2358,Dados!$X$111:$Z$112,3,0)*AT2358*0.17)),"INSERIR MVA")</f>
        <v/>
      </c>
      <c r="AW2358" s="47" t="str">
        <f aca="false">IFERROR(IF(AR2358="","",AV2358-AU2358),"")</f>
        <v/>
      </c>
      <c r="AX2358" s="51" t="str">
        <f aca="false">IFERROR(IF(AC2358="NÃO","",IF(AM2358&lt;&gt;"",AM2358-W2358,IF(AQ2358&lt;&gt;"",AQ2358-W2358,IF(AW2358&lt;&gt;"",AW2358-W2358,"")))),"")</f>
        <v/>
      </c>
      <c r="AY2358" s="46" t="str">
        <f aca="false">IFERROR(IF(ISNA(VLOOKUP(R2358,Dados!$X$2:$Y$5,2,0)),VLOOKUP(D2358,Dados!$X$7:$Y$33,2,0),VLOOKUP(R2358,Dados!$X$2:$Y$5,2,0)),"")</f>
        <v/>
      </c>
      <c r="AZ2358" s="52" t="str">
        <f aca="false">IF(C2358="","",IF(AND(Y2358="CONSUMO",AC2358="NÃO")*OR(AG2358="-",AG2358="BIT"),IF(E2358&lt;&gt;"",(AI2358-(P2358+L2358-N2358+Q2358)*AY2358)/0.83),""))</f>
        <v/>
      </c>
      <c r="BA2358" s="51" t="str">
        <f aca="false">IF(AZ2358="","",AZ2358*0.17-((P2358+L2358-N2358+Q2358)*AY2358))</f>
        <v/>
      </c>
      <c r="BB2358" s="51" t="str">
        <f aca="false">IF(AND(Y2358="CONSUMO",AG2358="ANEXO I",AY2358&gt;4%),(AI2358-(P2358+L2358-N2358+Q2358)*0.0514)/0.83*(0.5177)*(0.17)-AI2358*0.0514,IF(AND(Y2358="CONSUMO",AG2358="ANEXO II",AY2358&gt;4%),(AI2358-(P2358+L2358-N2358+Q2358)*0.041)/0.83*(0.3295)*(0.17)-AI2358*0.041,IF(AND(Y2358="CONSUMO",AG2358="ANEXO I",AY2358=4%),(AI2358-(P2358+L2358-N2358+Q2358)*0.04)/0.83*(0.5177)*(0.17)-AI2358*0.04,IF(AND(Y2358="CONSUMO",AG2358="ANEXO II",AY2358=4%),(AI2358-(P2358+L2358-N2358+Q2358)*0.04)/0.83*(0.3295)*(0.17)-AI2358*0.04,""))))</f>
        <v/>
      </c>
      <c r="BC2358" s="51" t="str">
        <f aca="false">IF(C2358="","",IF(AND(Y2358="CONSUMO",AC2358="SIM")*OR(AG2358="-",AG2358="BIT"),IF(E2358&lt;&gt;"",(AI2358-(P2358+L2358-N2358+Q2358)*AY2358)/0.83),""))</f>
        <v/>
      </c>
      <c r="BD2358" s="51" t="str">
        <f aca="false">IF(BC2358="","",BC2358*0.17)</f>
        <v/>
      </c>
      <c r="BE2358" s="51" t="str">
        <f aca="false">IF(I2358=6908,0,IF(BC2358="","",BD2358-((P2358+L2358-N2358+Q2358)*AY2358)))</f>
        <v/>
      </c>
      <c r="BF2358" s="53" t="str">
        <f aca="false">IF(B2358="","",IF(OR(B2358="",E2358="Regime Normal"),0,(AI2358-Q2358)*VLOOKUP(R2358,Dados!$X$98:$Y$108,2,0)))</f>
        <v/>
      </c>
      <c r="BG2358" s="54" t="str">
        <f aca="false">IFERROR(VLOOKUP(I2358,Dados!$AC$27:$AD$43,2,0),IF(B2358="","",IF(D2358&lt;&gt;"MT",IF(AND(AC2358="SIM",Y2358="Revenda"),"2403",IF(AND(AC2358="SIM",Y2358="Consumo"),"2407",IF(AND(AC2358="NÃO",Y2358="Revenda"),"2102",IF(AND(AC2358="NÃO",Y2358="Consumo"),"2556",)))),REPLACE(I2358,1,1,1))))</f>
        <v/>
      </c>
    </row>
    <row r="2359" customFormat="false" ht="12.8" hidden="false" customHeight="true" outlineLevel="0" collapsed="false">
      <c r="Y2359" s="45"/>
      <c r="Z2359" s="46" t="str">
        <f aca="false">IF(B2359="","",(IFERROR(VLOOKUP(H2359,Dados!A$3:B$15000,2,0),"Não Encontrado")))</f>
        <v/>
      </c>
      <c r="AA2359" s="46" t="str">
        <f aca="false">IF(B2359="","",(IFERROR(VLOOKUP(G2359,Dados!C$3:E$15000,3,0),"Não Encontrado")))</f>
        <v/>
      </c>
      <c r="AB2359" s="46" t="str">
        <f aca="false">IFERROR(IF(Z2359&lt;&gt;"Não Encontrado",Z2359,IF(AA2359&lt;&gt;"Não Encontrado",AA2359,"")),"")</f>
        <v/>
      </c>
      <c r="AC2359" s="45" t="str">
        <f aca="false">IF(B2359="","",IF(AB2359="","NÃO","SIM"))</f>
        <v/>
      </c>
      <c r="AD2359" s="45" t="str">
        <f aca="false">IFERROR(VLOOKUP(G2359,Dados!$P$3:$R$500,3,0),"")</f>
        <v/>
      </c>
      <c r="AE2359" s="45" t="str">
        <f aca="false">IFERROR(VLOOKUP(G2359,Dados!$K$3:$L$500,2,0),"")</f>
        <v/>
      </c>
      <c r="AF2359" s="45" t="str">
        <f aca="false">IFERROR(VLOOKUP(G2359,Dados!$M$3:$N$500,2,0),"")</f>
        <v/>
      </c>
      <c r="AG2359" s="45" t="str">
        <f aca="false">IF(F2359="","",IF(AND(AD2359="",AE2359="",AF2359=""),"-",IF(AND(AD2359="BIT",AE2359="",AF2359=""),"BIT",IF(AND(AE2359="ANEXO I",AD2359="",AF2359=""),"ANEXO I",IF(AND(AF2359="ANEXO II",AD2359="",AE2359=""),"ANEXO II","Escolher")))))</f>
        <v/>
      </c>
      <c r="AH2359" s="45" t="str">
        <f aca="false">IF(AG2359&lt;&gt;"Pneus","",IFERROR(VLOOKUP(R2359,Dados!$X$2:$Z$5,3,0)*(AI2359-Q2359),VLOOKUP(D2359,Dados!$X$7:$Z$33,3,0)*(AI2359-Q2359)))</f>
        <v/>
      </c>
      <c r="AI2359" s="47" t="str">
        <f aca="false">IF(B2359="","",P2359+Q2359+O2359+M2359+L2359-N2359)</f>
        <v/>
      </c>
      <c r="AJ2359" s="48" t="str">
        <f aca="false">IFERROR(IF(AND(AC2359="SIM",AG2359="-",Y2359="REVENDA"),(AB2359/1+1)*AI2359,IF(AND(AC2359="SIM",AG2359="Pneus",Y2359="REVENDA"),(AB2359/1+1)*(AI2359-AH2359),"")),"")</f>
        <v/>
      </c>
      <c r="AK2359" s="48" t="str">
        <f aca="false">IF(AJ2359="","",AJ2359*17%)</f>
        <v/>
      </c>
      <c r="AL2359" s="48" t="str">
        <f aca="false">IFERROR(IF(AC2359="NÃO","",IF(AK2359="","",IF(E2359="Simples Nacional",BF2359,IF(T2359=0.12,U2359*0.5833337002,IF(T2359=0,AI2359*0.07,U2359))))),"")</f>
        <v/>
      </c>
      <c r="AM2359" s="47" t="str">
        <f aca="false">IFERROR(IF(AC2359="NÃO","",IF(OR(AG2359="-",AG2359="Pneus"),AK2359-AL2359,"")),"")</f>
        <v/>
      </c>
      <c r="AN2359" s="48" t="str">
        <f aca="false">IF(AND(Y2359="REVENDA",AC2359="SIM",AG2359="BIT"),((AB2359/1+1)*AI2359)*0.4117,"")</f>
        <v/>
      </c>
      <c r="AO2359" s="48" t="str">
        <f aca="false">IF(AN2359="","",AN2359*17%)</f>
        <v/>
      </c>
      <c r="AP2359" s="49" t="str">
        <f aca="false">IF(AN2359="","",IF(T2359=0.12,(U2359*0.4117)*0.4117,IF(T2359=0,(AI2359*0.07)*0.4117,U2359*0.4117)))</f>
        <v/>
      </c>
      <c r="AQ2359" s="47" t="str">
        <f aca="false">IF(AN2359="","",AO2359-AP2359)</f>
        <v/>
      </c>
      <c r="AR2359" s="50" t="str">
        <f aca="false">IFERROR(IF(AND(AC2359="SIM",Y2359="REVENDA",LEFT(AG2359,5)="ANEXO")*OR(AE2359="ANEXO I",AF2359="ANEXO II"),VLOOKUP(H2359,Dados!G:I,2,0),""),"INSERIR MVA")</f>
        <v/>
      </c>
      <c r="AS2359" s="48" t="str">
        <f aca="false">IF(LEFT(AG2359,5)="ANEXO",VLOOKUP(AG2359,Dados!$X$111:$Z$112,2,0)*(AI2359-Q2359),"")</f>
        <v/>
      </c>
      <c r="AT2359" s="48" t="str">
        <f aca="false">IFERROR(IF(AR2359="","",(AI2359*AR2359)+AI2359),"INSERIR MVA")</f>
        <v/>
      </c>
      <c r="AU2359" s="48" t="str">
        <f aca="false">IF(AT2359="","",IF(AY2359=0.04,U2359,AS2359*AY2359))</f>
        <v/>
      </c>
      <c r="AV2359" s="47" t="str">
        <f aca="false">IFERROR(IF(AU2359="","",(VLOOKUP(AG2359,Dados!$X$111:$Z$112,3,0)*AT2359*0.17)),"INSERIR MVA")</f>
        <v/>
      </c>
      <c r="AW2359" s="47" t="str">
        <f aca="false">IFERROR(IF(AR2359="","",AV2359-AU2359),"")</f>
        <v/>
      </c>
      <c r="AX2359" s="51" t="str">
        <f aca="false">IFERROR(IF(AC2359="NÃO","",IF(AM2359&lt;&gt;"",AM2359-W2359,IF(AQ2359&lt;&gt;"",AQ2359-W2359,IF(AW2359&lt;&gt;"",AW2359-W2359,"")))),"")</f>
        <v/>
      </c>
      <c r="AY2359" s="46" t="str">
        <f aca="false">IFERROR(IF(ISNA(VLOOKUP(R2359,Dados!$X$2:$Y$5,2,0)),VLOOKUP(D2359,Dados!$X$7:$Y$33,2,0),VLOOKUP(R2359,Dados!$X$2:$Y$5,2,0)),"")</f>
        <v/>
      </c>
      <c r="AZ2359" s="52" t="str">
        <f aca="false">IF(C2359="","",IF(AND(Y2359="CONSUMO",AC2359="NÃO")*OR(AG2359="-",AG2359="BIT"),IF(E2359&lt;&gt;"",(AI2359-(P2359+L2359-N2359+Q2359)*AY2359)/0.83),""))</f>
        <v/>
      </c>
      <c r="BA2359" s="51" t="str">
        <f aca="false">IF(AZ2359="","",AZ2359*0.17-((P2359+L2359-N2359+Q2359)*AY2359))</f>
        <v/>
      </c>
      <c r="BB2359" s="51" t="str">
        <f aca="false">IF(AND(Y2359="CONSUMO",AG2359="ANEXO I",AY2359&gt;4%),(AI2359-(P2359+L2359-N2359+Q2359)*0.0514)/0.83*(0.5177)*(0.17)-AI2359*0.0514,IF(AND(Y2359="CONSUMO",AG2359="ANEXO II",AY2359&gt;4%),(AI2359-(P2359+L2359-N2359+Q2359)*0.041)/0.83*(0.3295)*(0.17)-AI2359*0.041,IF(AND(Y2359="CONSUMO",AG2359="ANEXO I",AY2359=4%),(AI2359-(P2359+L2359-N2359+Q2359)*0.04)/0.83*(0.5177)*(0.17)-AI2359*0.04,IF(AND(Y2359="CONSUMO",AG2359="ANEXO II",AY2359=4%),(AI2359-(P2359+L2359-N2359+Q2359)*0.04)/0.83*(0.3295)*(0.17)-AI2359*0.04,""))))</f>
        <v/>
      </c>
      <c r="BC2359" s="51" t="str">
        <f aca="false">IF(C2359="","",IF(AND(Y2359="CONSUMO",AC2359="SIM")*OR(AG2359="-",AG2359="BIT"),IF(E2359&lt;&gt;"",(AI2359-(P2359+L2359-N2359+Q2359)*AY2359)/0.83),""))</f>
        <v/>
      </c>
      <c r="BD2359" s="51" t="str">
        <f aca="false">IF(BC2359="","",BC2359*0.17)</f>
        <v/>
      </c>
      <c r="BE2359" s="51" t="str">
        <f aca="false">IF(I2359=6908,0,IF(BC2359="","",BD2359-((P2359+L2359-N2359+Q2359)*AY2359)))</f>
        <v/>
      </c>
      <c r="BF2359" s="53" t="str">
        <f aca="false">IF(B2359="","",IF(OR(B2359="",E2359="Regime Normal"),0,(AI2359-Q2359)*VLOOKUP(R2359,Dados!$X$98:$Y$108,2,0)))</f>
        <v/>
      </c>
      <c r="BG2359" s="54" t="str">
        <f aca="false">IFERROR(VLOOKUP(I2359,Dados!$AC$27:$AD$43,2,0),IF(B2359="","",IF(D2359&lt;&gt;"MT",IF(AND(AC2359="SIM",Y2359="Revenda"),"2403",IF(AND(AC2359="SIM",Y2359="Consumo"),"2407",IF(AND(AC2359="NÃO",Y2359="Revenda"),"2102",IF(AND(AC2359="NÃO",Y2359="Consumo"),"2556",)))),REPLACE(I2359,1,1,1))))</f>
        <v/>
      </c>
    </row>
    <row r="2360" customFormat="false" ht="12.8" hidden="false" customHeight="true" outlineLevel="0" collapsed="false">
      <c r="Y2360" s="45"/>
      <c r="Z2360" s="46" t="str">
        <f aca="false">IF(B2360="","",(IFERROR(VLOOKUP(H2360,Dados!A$3:B$15000,2,0),"Não Encontrado")))</f>
        <v/>
      </c>
      <c r="AA2360" s="46" t="str">
        <f aca="false">IF(B2360="","",(IFERROR(VLOOKUP(G2360,Dados!C$3:E$15000,3,0),"Não Encontrado")))</f>
        <v/>
      </c>
      <c r="AB2360" s="46" t="str">
        <f aca="false">IFERROR(IF(Z2360&lt;&gt;"Não Encontrado",Z2360,IF(AA2360&lt;&gt;"Não Encontrado",AA2360,"")),"")</f>
        <v/>
      </c>
      <c r="AC2360" s="45" t="str">
        <f aca="false">IF(B2360="","",IF(AB2360="","NÃO","SIM"))</f>
        <v/>
      </c>
      <c r="AD2360" s="45" t="str">
        <f aca="false">IFERROR(VLOOKUP(G2360,Dados!$P$3:$R$500,3,0),"")</f>
        <v/>
      </c>
      <c r="AE2360" s="45" t="str">
        <f aca="false">IFERROR(VLOOKUP(G2360,Dados!$K$3:$L$500,2,0),"")</f>
        <v/>
      </c>
      <c r="AF2360" s="45" t="str">
        <f aca="false">IFERROR(VLOOKUP(G2360,Dados!$M$3:$N$500,2,0),"")</f>
        <v/>
      </c>
      <c r="AG2360" s="45" t="str">
        <f aca="false">IF(F2360="","",IF(AND(AD2360="",AE2360="",AF2360=""),"-",IF(AND(AD2360="BIT",AE2360="",AF2360=""),"BIT",IF(AND(AE2360="ANEXO I",AD2360="",AF2360=""),"ANEXO I",IF(AND(AF2360="ANEXO II",AD2360="",AE2360=""),"ANEXO II","Escolher")))))</f>
        <v/>
      </c>
      <c r="AH2360" s="45" t="str">
        <f aca="false">IF(AG2360&lt;&gt;"Pneus","",IFERROR(VLOOKUP(R2360,Dados!$X$2:$Z$5,3,0)*(AI2360-Q2360),VLOOKUP(D2360,Dados!$X$7:$Z$33,3,0)*(AI2360-Q2360)))</f>
        <v/>
      </c>
      <c r="AI2360" s="47" t="str">
        <f aca="false">IF(B2360="","",P2360+Q2360+O2360+M2360+L2360-N2360)</f>
        <v/>
      </c>
      <c r="AJ2360" s="48" t="str">
        <f aca="false">IFERROR(IF(AND(AC2360="SIM",AG2360="-",Y2360="REVENDA"),(AB2360/1+1)*AI2360,IF(AND(AC2360="SIM",AG2360="Pneus",Y2360="REVENDA"),(AB2360/1+1)*(AI2360-AH2360),"")),"")</f>
        <v/>
      </c>
      <c r="AK2360" s="48" t="str">
        <f aca="false">IF(AJ2360="","",AJ2360*17%)</f>
        <v/>
      </c>
      <c r="AL2360" s="48" t="str">
        <f aca="false">IFERROR(IF(AC2360="NÃO","",IF(AK2360="","",IF(E2360="Simples Nacional",BF2360,IF(T2360=0.12,U2360*0.5833337002,IF(T2360=0,AI2360*0.07,U2360))))),"")</f>
        <v/>
      </c>
      <c r="AM2360" s="47" t="str">
        <f aca="false">IFERROR(IF(AC2360="NÃO","",IF(OR(AG2360="-",AG2360="Pneus"),AK2360-AL2360,"")),"")</f>
        <v/>
      </c>
      <c r="AN2360" s="48" t="str">
        <f aca="false">IF(AND(Y2360="REVENDA",AC2360="SIM",AG2360="BIT"),((AB2360/1+1)*AI2360)*0.4117,"")</f>
        <v/>
      </c>
      <c r="AO2360" s="48" t="str">
        <f aca="false">IF(AN2360="","",AN2360*17%)</f>
        <v/>
      </c>
      <c r="AP2360" s="49" t="str">
        <f aca="false">IF(AN2360="","",IF(T2360=0.12,(U2360*0.4117)*0.4117,IF(T2360=0,(AI2360*0.07)*0.4117,U2360*0.4117)))</f>
        <v/>
      </c>
      <c r="AQ2360" s="47" t="str">
        <f aca="false">IF(AN2360="","",AO2360-AP2360)</f>
        <v/>
      </c>
      <c r="AR2360" s="50" t="str">
        <f aca="false">IFERROR(IF(AND(AC2360="SIM",Y2360="REVENDA",LEFT(AG2360,5)="ANEXO")*OR(AE2360="ANEXO I",AF2360="ANEXO II"),VLOOKUP(H2360,Dados!G:I,2,0),""),"INSERIR MVA")</f>
        <v/>
      </c>
      <c r="AS2360" s="48" t="str">
        <f aca="false">IF(LEFT(AG2360,5)="ANEXO",VLOOKUP(AG2360,Dados!$X$111:$Z$112,2,0)*(AI2360-Q2360),"")</f>
        <v/>
      </c>
      <c r="AT2360" s="48" t="str">
        <f aca="false">IFERROR(IF(AR2360="","",(AI2360*AR2360)+AI2360),"INSERIR MVA")</f>
        <v/>
      </c>
      <c r="AU2360" s="48" t="str">
        <f aca="false">IF(AT2360="","",IF(AY2360=0.04,U2360,AS2360*AY2360))</f>
        <v/>
      </c>
      <c r="AV2360" s="47" t="str">
        <f aca="false">IFERROR(IF(AU2360="","",(VLOOKUP(AG2360,Dados!$X$111:$Z$112,3,0)*AT2360*0.17)),"INSERIR MVA")</f>
        <v/>
      </c>
      <c r="AW2360" s="47" t="str">
        <f aca="false">IFERROR(IF(AR2360="","",AV2360-AU2360),"")</f>
        <v/>
      </c>
      <c r="AX2360" s="51" t="str">
        <f aca="false">IFERROR(IF(AC2360="NÃO","",IF(AM2360&lt;&gt;"",AM2360-W2360,IF(AQ2360&lt;&gt;"",AQ2360-W2360,IF(AW2360&lt;&gt;"",AW2360-W2360,"")))),"")</f>
        <v/>
      </c>
      <c r="AY2360" s="46" t="str">
        <f aca="false">IFERROR(IF(ISNA(VLOOKUP(R2360,Dados!$X$2:$Y$5,2,0)),VLOOKUP(D2360,Dados!$X$7:$Y$33,2,0),VLOOKUP(R2360,Dados!$X$2:$Y$5,2,0)),"")</f>
        <v/>
      </c>
      <c r="AZ2360" s="52" t="str">
        <f aca="false">IF(C2360="","",IF(AND(Y2360="CONSUMO",AC2360="NÃO")*OR(AG2360="-",AG2360="BIT"),IF(E2360&lt;&gt;"",(AI2360-(P2360+L2360-N2360+Q2360)*AY2360)/0.83),""))</f>
        <v/>
      </c>
      <c r="BA2360" s="51" t="str">
        <f aca="false">IF(AZ2360="","",AZ2360*0.17-((P2360+L2360-N2360+Q2360)*AY2360))</f>
        <v/>
      </c>
      <c r="BB2360" s="51" t="str">
        <f aca="false">IF(AND(Y2360="CONSUMO",AG2360="ANEXO I",AY2360&gt;4%),(AI2360-(P2360+L2360-N2360+Q2360)*0.0514)/0.83*(0.5177)*(0.17)-AI2360*0.0514,IF(AND(Y2360="CONSUMO",AG2360="ANEXO II",AY2360&gt;4%),(AI2360-(P2360+L2360-N2360+Q2360)*0.041)/0.83*(0.3295)*(0.17)-AI2360*0.041,IF(AND(Y2360="CONSUMO",AG2360="ANEXO I",AY2360=4%),(AI2360-(P2360+L2360-N2360+Q2360)*0.04)/0.83*(0.5177)*(0.17)-AI2360*0.04,IF(AND(Y2360="CONSUMO",AG2360="ANEXO II",AY2360=4%),(AI2360-(P2360+L2360-N2360+Q2360)*0.04)/0.83*(0.3295)*(0.17)-AI2360*0.04,""))))</f>
        <v/>
      </c>
      <c r="BC2360" s="51" t="str">
        <f aca="false">IF(C2360="","",IF(AND(Y2360="CONSUMO",AC2360="SIM")*OR(AG2360="-",AG2360="BIT"),IF(E2360&lt;&gt;"",(AI2360-(P2360+L2360-N2360+Q2360)*AY2360)/0.83),""))</f>
        <v/>
      </c>
      <c r="BD2360" s="51" t="str">
        <f aca="false">IF(BC2360="","",BC2360*0.17)</f>
        <v/>
      </c>
      <c r="BE2360" s="51" t="str">
        <f aca="false">IF(I2360=6908,0,IF(BC2360="","",BD2360-((P2360+L2360-N2360+Q2360)*AY2360)))</f>
        <v/>
      </c>
      <c r="BF2360" s="53" t="str">
        <f aca="false">IF(B2360="","",IF(OR(B2360="",E2360="Regime Normal"),0,(AI2360-Q2360)*VLOOKUP(R2360,Dados!$X$98:$Y$108,2,0)))</f>
        <v/>
      </c>
      <c r="BG2360" s="54" t="str">
        <f aca="false">IFERROR(VLOOKUP(I2360,Dados!$AC$27:$AD$43,2,0),IF(B2360="","",IF(D2360&lt;&gt;"MT",IF(AND(AC2360="SIM",Y2360="Revenda"),"2403",IF(AND(AC2360="SIM",Y2360="Consumo"),"2407",IF(AND(AC2360="NÃO",Y2360="Revenda"),"2102",IF(AND(AC2360="NÃO",Y2360="Consumo"),"2556",)))),REPLACE(I2360,1,1,1))))</f>
        <v/>
      </c>
    </row>
    <row r="2361" customFormat="false" ht="12.8" hidden="false" customHeight="true" outlineLevel="0" collapsed="false">
      <c r="Y2361" s="45"/>
      <c r="Z2361" s="46" t="str">
        <f aca="false">IF(B2361="","",(IFERROR(VLOOKUP(H2361,Dados!A$3:B$15000,2,0),"Não Encontrado")))</f>
        <v/>
      </c>
      <c r="AA2361" s="46" t="str">
        <f aca="false">IF(B2361="","",(IFERROR(VLOOKUP(G2361,Dados!C$3:E$15000,3,0),"Não Encontrado")))</f>
        <v/>
      </c>
      <c r="AB2361" s="46" t="str">
        <f aca="false">IFERROR(IF(Z2361&lt;&gt;"Não Encontrado",Z2361,IF(AA2361&lt;&gt;"Não Encontrado",AA2361,"")),"")</f>
        <v/>
      </c>
      <c r="AC2361" s="45" t="str">
        <f aca="false">IF(B2361="","",IF(AB2361="","NÃO","SIM"))</f>
        <v/>
      </c>
      <c r="AD2361" s="45" t="str">
        <f aca="false">IFERROR(VLOOKUP(G2361,Dados!$P$3:$R$500,3,0),"")</f>
        <v/>
      </c>
      <c r="AE2361" s="45" t="str">
        <f aca="false">IFERROR(VLOOKUP(G2361,Dados!$K$3:$L$500,2,0),"")</f>
        <v/>
      </c>
      <c r="AF2361" s="45" t="str">
        <f aca="false">IFERROR(VLOOKUP(G2361,Dados!$M$3:$N$500,2,0),"")</f>
        <v/>
      </c>
      <c r="AG2361" s="45" t="str">
        <f aca="false">IF(F2361="","",IF(AND(AD2361="",AE2361="",AF2361=""),"-",IF(AND(AD2361="BIT",AE2361="",AF2361=""),"BIT",IF(AND(AE2361="ANEXO I",AD2361="",AF2361=""),"ANEXO I",IF(AND(AF2361="ANEXO II",AD2361="",AE2361=""),"ANEXO II","Escolher")))))</f>
        <v/>
      </c>
      <c r="AH2361" s="45" t="str">
        <f aca="false">IF(AG2361&lt;&gt;"Pneus","",IFERROR(VLOOKUP(R2361,Dados!$X$2:$Z$5,3,0)*(AI2361-Q2361),VLOOKUP(D2361,Dados!$X$7:$Z$33,3,0)*(AI2361-Q2361)))</f>
        <v/>
      </c>
      <c r="AI2361" s="47" t="str">
        <f aca="false">IF(B2361="","",P2361+Q2361+O2361+M2361+L2361-N2361)</f>
        <v/>
      </c>
      <c r="AJ2361" s="48" t="str">
        <f aca="false">IFERROR(IF(AND(AC2361="SIM",AG2361="-",Y2361="REVENDA"),(AB2361/1+1)*AI2361,IF(AND(AC2361="SIM",AG2361="Pneus",Y2361="REVENDA"),(AB2361/1+1)*(AI2361-AH2361),"")),"")</f>
        <v/>
      </c>
      <c r="AK2361" s="48" t="str">
        <f aca="false">IF(AJ2361="","",AJ2361*17%)</f>
        <v/>
      </c>
      <c r="AL2361" s="48" t="str">
        <f aca="false">IFERROR(IF(AC2361="NÃO","",IF(AK2361="","",IF(E2361="Simples Nacional",BF2361,IF(T2361=0.12,U2361*0.5833337002,IF(T2361=0,AI2361*0.07,U2361))))),"")</f>
        <v/>
      </c>
      <c r="AM2361" s="47" t="str">
        <f aca="false">IFERROR(IF(AC2361="NÃO","",IF(OR(AG2361="-",AG2361="Pneus"),AK2361-AL2361,"")),"")</f>
        <v/>
      </c>
      <c r="AN2361" s="48" t="str">
        <f aca="false">IF(AND(Y2361="REVENDA",AC2361="SIM",AG2361="BIT"),((AB2361/1+1)*AI2361)*0.4117,"")</f>
        <v/>
      </c>
      <c r="AO2361" s="48" t="str">
        <f aca="false">IF(AN2361="","",AN2361*17%)</f>
        <v/>
      </c>
      <c r="AP2361" s="49" t="str">
        <f aca="false">IF(AN2361="","",IF(T2361=0.12,(U2361*0.4117)*0.4117,IF(T2361=0,(AI2361*0.07)*0.4117,U2361*0.4117)))</f>
        <v/>
      </c>
      <c r="AQ2361" s="47" t="str">
        <f aca="false">IF(AN2361="","",AO2361-AP2361)</f>
        <v/>
      </c>
      <c r="AR2361" s="50" t="str">
        <f aca="false">IFERROR(IF(AND(AC2361="SIM",Y2361="REVENDA",LEFT(AG2361,5)="ANEXO")*OR(AE2361="ANEXO I",AF2361="ANEXO II"),VLOOKUP(H2361,Dados!G:I,2,0),""),"INSERIR MVA")</f>
        <v/>
      </c>
      <c r="AS2361" s="48" t="str">
        <f aca="false">IF(LEFT(AG2361,5)="ANEXO",VLOOKUP(AG2361,Dados!$X$111:$Z$112,2,0)*(AI2361-Q2361),"")</f>
        <v/>
      </c>
      <c r="AT2361" s="48" t="str">
        <f aca="false">IFERROR(IF(AR2361="","",(AI2361*AR2361)+AI2361),"INSERIR MVA")</f>
        <v/>
      </c>
      <c r="AU2361" s="48" t="str">
        <f aca="false">IF(AT2361="","",IF(AY2361=0.04,U2361,AS2361*AY2361))</f>
        <v/>
      </c>
      <c r="AV2361" s="47" t="str">
        <f aca="false">IFERROR(IF(AU2361="","",(VLOOKUP(AG2361,Dados!$X$111:$Z$112,3,0)*AT2361*0.17)),"INSERIR MVA")</f>
        <v/>
      </c>
      <c r="AW2361" s="47" t="str">
        <f aca="false">IFERROR(IF(AR2361="","",AV2361-AU2361),"")</f>
        <v/>
      </c>
      <c r="AX2361" s="51" t="str">
        <f aca="false">IFERROR(IF(AC2361="NÃO","",IF(AM2361&lt;&gt;"",AM2361-W2361,IF(AQ2361&lt;&gt;"",AQ2361-W2361,IF(AW2361&lt;&gt;"",AW2361-W2361,"")))),"")</f>
        <v/>
      </c>
      <c r="AY2361" s="46" t="str">
        <f aca="false">IFERROR(IF(ISNA(VLOOKUP(R2361,Dados!$X$2:$Y$5,2,0)),VLOOKUP(D2361,Dados!$X$7:$Y$33,2,0),VLOOKUP(R2361,Dados!$X$2:$Y$5,2,0)),"")</f>
        <v/>
      </c>
      <c r="AZ2361" s="52" t="str">
        <f aca="false">IF(C2361="","",IF(AND(Y2361="CONSUMO",AC2361="NÃO")*OR(AG2361="-",AG2361="BIT"),IF(E2361&lt;&gt;"",(AI2361-(P2361+L2361-N2361+Q2361)*AY2361)/0.83),""))</f>
        <v/>
      </c>
      <c r="BA2361" s="51" t="str">
        <f aca="false">IF(AZ2361="","",AZ2361*0.17-((P2361+L2361-N2361+Q2361)*AY2361))</f>
        <v/>
      </c>
      <c r="BB2361" s="51" t="str">
        <f aca="false">IF(AND(Y2361="CONSUMO",AG2361="ANEXO I",AY2361&gt;4%),(AI2361-(P2361+L2361-N2361+Q2361)*0.0514)/0.83*(0.5177)*(0.17)-AI2361*0.0514,IF(AND(Y2361="CONSUMO",AG2361="ANEXO II",AY2361&gt;4%),(AI2361-(P2361+L2361-N2361+Q2361)*0.041)/0.83*(0.3295)*(0.17)-AI2361*0.041,IF(AND(Y2361="CONSUMO",AG2361="ANEXO I",AY2361=4%),(AI2361-(P2361+L2361-N2361+Q2361)*0.04)/0.83*(0.5177)*(0.17)-AI2361*0.04,IF(AND(Y2361="CONSUMO",AG2361="ANEXO II",AY2361=4%),(AI2361-(P2361+L2361-N2361+Q2361)*0.04)/0.83*(0.3295)*(0.17)-AI2361*0.04,""))))</f>
        <v/>
      </c>
      <c r="BC2361" s="51" t="str">
        <f aca="false">IF(C2361="","",IF(AND(Y2361="CONSUMO",AC2361="SIM")*OR(AG2361="-",AG2361="BIT"),IF(E2361&lt;&gt;"",(AI2361-(P2361+L2361-N2361+Q2361)*AY2361)/0.83),""))</f>
        <v/>
      </c>
      <c r="BD2361" s="51" t="str">
        <f aca="false">IF(BC2361="","",BC2361*0.17)</f>
        <v/>
      </c>
      <c r="BE2361" s="51" t="str">
        <f aca="false">IF(I2361=6908,0,IF(BC2361="","",BD2361-((P2361+L2361-N2361+Q2361)*AY2361)))</f>
        <v/>
      </c>
      <c r="BF2361" s="53" t="str">
        <f aca="false">IF(B2361="","",IF(OR(B2361="",E2361="Regime Normal"),0,(AI2361-Q2361)*VLOOKUP(R2361,Dados!$X$98:$Y$108,2,0)))</f>
        <v/>
      </c>
      <c r="BG2361" s="54" t="str">
        <f aca="false">IFERROR(VLOOKUP(I2361,Dados!$AC$27:$AD$43,2,0),IF(B2361="","",IF(D2361&lt;&gt;"MT",IF(AND(AC2361="SIM",Y2361="Revenda"),"2403",IF(AND(AC2361="SIM",Y2361="Consumo"),"2407",IF(AND(AC2361="NÃO",Y2361="Revenda"),"2102",IF(AND(AC2361="NÃO",Y2361="Consumo"),"2556",)))),REPLACE(I2361,1,1,1))))</f>
        <v/>
      </c>
    </row>
    <row r="2362" customFormat="false" ht="12.8" hidden="false" customHeight="true" outlineLevel="0" collapsed="false">
      <c r="Y2362" s="45"/>
      <c r="Z2362" s="46" t="str">
        <f aca="false">IF(B2362="","",(IFERROR(VLOOKUP(H2362,Dados!A$3:B$15000,2,0),"Não Encontrado")))</f>
        <v/>
      </c>
      <c r="AA2362" s="46" t="str">
        <f aca="false">IF(B2362="","",(IFERROR(VLOOKUP(G2362,Dados!C$3:E$15000,3,0),"Não Encontrado")))</f>
        <v/>
      </c>
      <c r="AB2362" s="46" t="str">
        <f aca="false">IFERROR(IF(Z2362&lt;&gt;"Não Encontrado",Z2362,IF(AA2362&lt;&gt;"Não Encontrado",AA2362,"")),"")</f>
        <v/>
      </c>
      <c r="AC2362" s="45" t="str">
        <f aca="false">IF(B2362="","",IF(AB2362="","NÃO","SIM"))</f>
        <v/>
      </c>
      <c r="AD2362" s="45" t="str">
        <f aca="false">IFERROR(VLOOKUP(G2362,Dados!$P$3:$R$500,3,0),"")</f>
        <v/>
      </c>
      <c r="AE2362" s="45" t="str">
        <f aca="false">IFERROR(VLOOKUP(G2362,Dados!$K$3:$L$500,2,0),"")</f>
        <v/>
      </c>
      <c r="AF2362" s="45" t="str">
        <f aca="false">IFERROR(VLOOKUP(G2362,Dados!$M$3:$N$500,2,0),"")</f>
        <v/>
      </c>
      <c r="AG2362" s="45" t="str">
        <f aca="false">IF(F2362="","",IF(AND(AD2362="",AE2362="",AF2362=""),"-",IF(AND(AD2362="BIT",AE2362="",AF2362=""),"BIT",IF(AND(AE2362="ANEXO I",AD2362="",AF2362=""),"ANEXO I",IF(AND(AF2362="ANEXO II",AD2362="",AE2362=""),"ANEXO II","Escolher")))))</f>
        <v/>
      </c>
      <c r="AH2362" s="45" t="str">
        <f aca="false">IF(AG2362&lt;&gt;"Pneus","",IFERROR(VLOOKUP(R2362,Dados!$X$2:$Z$5,3,0)*(AI2362-Q2362),VLOOKUP(D2362,Dados!$X$7:$Z$33,3,0)*(AI2362-Q2362)))</f>
        <v/>
      </c>
      <c r="AI2362" s="47" t="str">
        <f aca="false">IF(B2362="","",P2362+Q2362+O2362+M2362+L2362-N2362)</f>
        <v/>
      </c>
      <c r="AJ2362" s="48" t="str">
        <f aca="false">IFERROR(IF(AND(AC2362="SIM",AG2362="-",Y2362="REVENDA"),(AB2362/1+1)*AI2362,IF(AND(AC2362="SIM",AG2362="Pneus",Y2362="REVENDA"),(AB2362/1+1)*(AI2362-AH2362),"")),"")</f>
        <v/>
      </c>
      <c r="AK2362" s="48" t="str">
        <f aca="false">IF(AJ2362="","",AJ2362*17%)</f>
        <v/>
      </c>
      <c r="AL2362" s="48" t="str">
        <f aca="false">IFERROR(IF(AC2362="NÃO","",IF(AK2362="","",IF(E2362="Simples Nacional",BF2362,IF(T2362=0.12,U2362*0.5833337002,IF(T2362=0,AI2362*0.07,U2362))))),"")</f>
        <v/>
      </c>
      <c r="AM2362" s="47" t="str">
        <f aca="false">IFERROR(IF(AC2362="NÃO","",IF(OR(AG2362="-",AG2362="Pneus"),AK2362-AL2362,"")),"")</f>
        <v/>
      </c>
      <c r="AN2362" s="48" t="str">
        <f aca="false">IF(AND(Y2362="REVENDA",AC2362="SIM",AG2362="BIT"),((AB2362/1+1)*AI2362)*0.4117,"")</f>
        <v/>
      </c>
      <c r="AO2362" s="48" t="str">
        <f aca="false">IF(AN2362="","",AN2362*17%)</f>
        <v/>
      </c>
      <c r="AP2362" s="49" t="str">
        <f aca="false">IF(AN2362="","",IF(T2362=0.12,(U2362*0.4117)*0.4117,IF(T2362=0,(AI2362*0.07)*0.4117,U2362*0.4117)))</f>
        <v/>
      </c>
      <c r="AQ2362" s="47" t="str">
        <f aca="false">IF(AN2362="","",AO2362-AP2362)</f>
        <v/>
      </c>
      <c r="AR2362" s="50" t="str">
        <f aca="false">IFERROR(IF(AND(AC2362="SIM",Y2362="REVENDA",LEFT(AG2362,5)="ANEXO")*OR(AE2362="ANEXO I",AF2362="ANEXO II"),VLOOKUP(H2362,Dados!G:I,2,0),""),"INSERIR MVA")</f>
        <v/>
      </c>
      <c r="AS2362" s="48" t="str">
        <f aca="false">IF(LEFT(AG2362,5)="ANEXO",VLOOKUP(AG2362,Dados!$X$111:$Z$112,2,0)*(AI2362-Q2362),"")</f>
        <v/>
      </c>
      <c r="AT2362" s="48" t="str">
        <f aca="false">IFERROR(IF(AR2362="","",(AI2362*AR2362)+AI2362),"INSERIR MVA")</f>
        <v/>
      </c>
      <c r="AU2362" s="48" t="str">
        <f aca="false">IF(AT2362="","",IF(AY2362=0.04,U2362,AS2362*AY2362))</f>
        <v/>
      </c>
      <c r="AV2362" s="47" t="str">
        <f aca="false">IFERROR(IF(AU2362="","",(VLOOKUP(AG2362,Dados!$X$111:$Z$112,3,0)*AT2362*0.17)),"INSERIR MVA")</f>
        <v/>
      </c>
      <c r="AW2362" s="47" t="str">
        <f aca="false">IFERROR(IF(AR2362="","",AV2362-AU2362),"")</f>
        <v/>
      </c>
      <c r="AX2362" s="51" t="str">
        <f aca="false">IFERROR(IF(AC2362="NÃO","",IF(AM2362&lt;&gt;"",AM2362-W2362,IF(AQ2362&lt;&gt;"",AQ2362-W2362,IF(AW2362&lt;&gt;"",AW2362-W2362,"")))),"")</f>
        <v/>
      </c>
      <c r="AY2362" s="46" t="str">
        <f aca="false">IFERROR(IF(ISNA(VLOOKUP(R2362,Dados!$X$2:$Y$5,2,0)),VLOOKUP(D2362,Dados!$X$7:$Y$33,2,0),VLOOKUP(R2362,Dados!$X$2:$Y$5,2,0)),"")</f>
        <v/>
      </c>
      <c r="AZ2362" s="52" t="str">
        <f aca="false">IF(C2362="","",IF(AND(Y2362="CONSUMO",AC2362="NÃO")*OR(AG2362="-",AG2362="BIT"),IF(E2362&lt;&gt;"",(AI2362-(P2362+L2362-N2362+Q2362)*AY2362)/0.83),""))</f>
        <v/>
      </c>
      <c r="BA2362" s="51" t="str">
        <f aca="false">IF(AZ2362="","",AZ2362*0.17-((P2362+L2362-N2362+Q2362)*AY2362))</f>
        <v/>
      </c>
      <c r="BB2362" s="51" t="str">
        <f aca="false">IF(AND(Y2362="CONSUMO",AG2362="ANEXO I",AY2362&gt;4%),(AI2362-(P2362+L2362-N2362+Q2362)*0.0514)/0.83*(0.5177)*(0.17)-AI2362*0.0514,IF(AND(Y2362="CONSUMO",AG2362="ANEXO II",AY2362&gt;4%),(AI2362-(P2362+L2362-N2362+Q2362)*0.041)/0.83*(0.3295)*(0.17)-AI2362*0.041,IF(AND(Y2362="CONSUMO",AG2362="ANEXO I",AY2362=4%),(AI2362-(P2362+L2362-N2362+Q2362)*0.04)/0.83*(0.5177)*(0.17)-AI2362*0.04,IF(AND(Y2362="CONSUMO",AG2362="ANEXO II",AY2362=4%),(AI2362-(P2362+L2362-N2362+Q2362)*0.04)/0.83*(0.3295)*(0.17)-AI2362*0.04,""))))</f>
        <v/>
      </c>
      <c r="BC2362" s="51" t="str">
        <f aca="false">IF(C2362="","",IF(AND(Y2362="CONSUMO",AC2362="SIM")*OR(AG2362="-",AG2362="BIT"),IF(E2362&lt;&gt;"",(AI2362-(P2362+L2362-N2362+Q2362)*AY2362)/0.83),""))</f>
        <v/>
      </c>
      <c r="BD2362" s="51" t="str">
        <f aca="false">IF(BC2362="","",BC2362*0.17)</f>
        <v/>
      </c>
      <c r="BE2362" s="51" t="str">
        <f aca="false">IF(I2362=6908,0,IF(BC2362="","",BD2362-((P2362+L2362-N2362+Q2362)*AY2362)))</f>
        <v/>
      </c>
      <c r="BF2362" s="53" t="str">
        <f aca="false">IF(B2362="","",IF(OR(B2362="",E2362="Regime Normal"),0,(AI2362-Q2362)*VLOOKUP(R2362,Dados!$X$98:$Y$108,2,0)))</f>
        <v/>
      </c>
      <c r="BG2362" s="54" t="str">
        <f aca="false">IFERROR(VLOOKUP(I2362,Dados!$AC$27:$AD$43,2,0),IF(B2362="","",IF(D2362&lt;&gt;"MT",IF(AND(AC2362="SIM",Y2362="Revenda"),"2403",IF(AND(AC2362="SIM",Y2362="Consumo"),"2407",IF(AND(AC2362="NÃO",Y2362="Revenda"),"2102",IF(AND(AC2362="NÃO",Y2362="Consumo"),"2556",)))),REPLACE(I2362,1,1,1))))</f>
        <v/>
      </c>
    </row>
    <row r="2363" customFormat="false" ht="12.8" hidden="false" customHeight="true" outlineLevel="0" collapsed="false">
      <c r="Y2363" s="45"/>
      <c r="Z2363" s="46" t="str">
        <f aca="false">IF(B2363="","",(IFERROR(VLOOKUP(H2363,Dados!A$3:B$15000,2,0),"Não Encontrado")))</f>
        <v/>
      </c>
      <c r="AA2363" s="46" t="str">
        <f aca="false">IF(B2363="","",(IFERROR(VLOOKUP(G2363,Dados!C$3:E$15000,3,0),"Não Encontrado")))</f>
        <v/>
      </c>
      <c r="AB2363" s="46" t="str">
        <f aca="false">IFERROR(IF(Z2363&lt;&gt;"Não Encontrado",Z2363,IF(AA2363&lt;&gt;"Não Encontrado",AA2363,"")),"")</f>
        <v/>
      </c>
      <c r="AC2363" s="45" t="str">
        <f aca="false">IF(B2363="","",IF(AB2363="","NÃO","SIM"))</f>
        <v/>
      </c>
      <c r="AD2363" s="45" t="str">
        <f aca="false">IFERROR(VLOOKUP(G2363,Dados!$P$3:$R$500,3,0),"")</f>
        <v/>
      </c>
      <c r="AE2363" s="45" t="str">
        <f aca="false">IFERROR(VLOOKUP(G2363,Dados!$K$3:$L$500,2,0),"")</f>
        <v/>
      </c>
      <c r="AF2363" s="45" t="str">
        <f aca="false">IFERROR(VLOOKUP(G2363,Dados!$M$3:$N$500,2,0),"")</f>
        <v/>
      </c>
      <c r="AG2363" s="45" t="str">
        <f aca="false">IF(F2363="","",IF(AND(AD2363="",AE2363="",AF2363=""),"-",IF(AND(AD2363="BIT",AE2363="",AF2363=""),"BIT",IF(AND(AE2363="ANEXO I",AD2363="",AF2363=""),"ANEXO I",IF(AND(AF2363="ANEXO II",AD2363="",AE2363=""),"ANEXO II","Escolher")))))</f>
        <v/>
      </c>
      <c r="AH2363" s="45" t="str">
        <f aca="false">IF(AG2363&lt;&gt;"Pneus","",IFERROR(VLOOKUP(R2363,Dados!$X$2:$Z$5,3,0)*(AI2363-Q2363),VLOOKUP(D2363,Dados!$X$7:$Z$33,3,0)*(AI2363-Q2363)))</f>
        <v/>
      </c>
      <c r="AI2363" s="47" t="str">
        <f aca="false">IF(B2363="","",P2363+Q2363+O2363+M2363+L2363-N2363)</f>
        <v/>
      </c>
      <c r="AJ2363" s="48" t="str">
        <f aca="false">IFERROR(IF(AND(AC2363="SIM",AG2363="-",Y2363="REVENDA"),(AB2363/1+1)*AI2363,IF(AND(AC2363="SIM",AG2363="Pneus",Y2363="REVENDA"),(AB2363/1+1)*(AI2363-AH2363),"")),"")</f>
        <v/>
      </c>
      <c r="AK2363" s="48" t="str">
        <f aca="false">IF(AJ2363="","",AJ2363*17%)</f>
        <v/>
      </c>
      <c r="AL2363" s="48" t="str">
        <f aca="false">IFERROR(IF(AC2363="NÃO","",IF(AK2363="","",IF(E2363="Simples Nacional",BF2363,IF(T2363=0.12,U2363*0.5833337002,IF(T2363=0,AI2363*0.07,U2363))))),"")</f>
        <v/>
      </c>
      <c r="AM2363" s="47" t="str">
        <f aca="false">IFERROR(IF(AC2363="NÃO","",IF(OR(AG2363="-",AG2363="Pneus"),AK2363-AL2363,"")),"")</f>
        <v/>
      </c>
      <c r="AN2363" s="48" t="str">
        <f aca="false">IF(AND(Y2363="REVENDA",AC2363="SIM",AG2363="BIT"),((AB2363/1+1)*AI2363)*0.4117,"")</f>
        <v/>
      </c>
      <c r="AO2363" s="48" t="str">
        <f aca="false">IF(AN2363="","",AN2363*17%)</f>
        <v/>
      </c>
      <c r="AP2363" s="49" t="str">
        <f aca="false">IF(AN2363="","",IF(T2363=0.12,(U2363*0.4117)*0.4117,IF(T2363=0,(AI2363*0.07)*0.4117,U2363*0.4117)))</f>
        <v/>
      </c>
      <c r="AQ2363" s="47" t="str">
        <f aca="false">IF(AN2363="","",AO2363-AP2363)</f>
        <v/>
      </c>
      <c r="AR2363" s="50" t="str">
        <f aca="false">IFERROR(IF(AND(AC2363="SIM",Y2363="REVENDA",LEFT(AG2363,5)="ANEXO")*OR(AE2363="ANEXO I",AF2363="ANEXO II"),VLOOKUP(H2363,Dados!G:I,2,0),""),"INSERIR MVA")</f>
        <v/>
      </c>
      <c r="AS2363" s="48" t="str">
        <f aca="false">IF(LEFT(AG2363,5)="ANEXO",VLOOKUP(AG2363,Dados!$X$111:$Z$112,2,0)*(AI2363-Q2363),"")</f>
        <v/>
      </c>
      <c r="AT2363" s="48" t="str">
        <f aca="false">IFERROR(IF(AR2363="","",(AI2363*AR2363)+AI2363),"INSERIR MVA")</f>
        <v/>
      </c>
      <c r="AU2363" s="48" t="str">
        <f aca="false">IF(AT2363="","",IF(AY2363=0.04,U2363,AS2363*AY2363))</f>
        <v/>
      </c>
      <c r="AV2363" s="47" t="str">
        <f aca="false">IFERROR(IF(AU2363="","",(VLOOKUP(AG2363,Dados!$X$111:$Z$112,3,0)*AT2363*0.17)),"INSERIR MVA")</f>
        <v/>
      </c>
      <c r="AW2363" s="47" t="str">
        <f aca="false">IFERROR(IF(AR2363="","",AV2363-AU2363),"")</f>
        <v/>
      </c>
      <c r="AX2363" s="51" t="str">
        <f aca="false">IFERROR(IF(AC2363="NÃO","",IF(AM2363&lt;&gt;"",AM2363-W2363,IF(AQ2363&lt;&gt;"",AQ2363-W2363,IF(AW2363&lt;&gt;"",AW2363-W2363,"")))),"")</f>
        <v/>
      </c>
      <c r="AY2363" s="46" t="str">
        <f aca="false">IFERROR(IF(ISNA(VLOOKUP(R2363,Dados!$X$2:$Y$5,2,0)),VLOOKUP(D2363,Dados!$X$7:$Y$33,2,0),VLOOKUP(R2363,Dados!$X$2:$Y$5,2,0)),"")</f>
        <v/>
      </c>
      <c r="AZ2363" s="52" t="str">
        <f aca="false">IF(C2363="","",IF(AND(Y2363="CONSUMO",AC2363="NÃO")*OR(AG2363="-",AG2363="BIT"),IF(E2363&lt;&gt;"",(AI2363-(P2363+L2363-N2363+Q2363)*AY2363)/0.83),""))</f>
        <v/>
      </c>
      <c r="BA2363" s="51" t="str">
        <f aca="false">IF(AZ2363="","",AZ2363*0.17-((P2363+L2363-N2363+Q2363)*AY2363))</f>
        <v/>
      </c>
      <c r="BB2363" s="51" t="str">
        <f aca="false">IF(AND(Y2363="CONSUMO",AG2363="ANEXO I",AY2363&gt;4%),(AI2363-(P2363+L2363-N2363+Q2363)*0.0514)/0.83*(0.5177)*(0.17)-AI2363*0.0514,IF(AND(Y2363="CONSUMO",AG2363="ANEXO II",AY2363&gt;4%),(AI2363-(P2363+L2363-N2363+Q2363)*0.041)/0.83*(0.3295)*(0.17)-AI2363*0.041,IF(AND(Y2363="CONSUMO",AG2363="ANEXO I",AY2363=4%),(AI2363-(P2363+L2363-N2363+Q2363)*0.04)/0.83*(0.5177)*(0.17)-AI2363*0.04,IF(AND(Y2363="CONSUMO",AG2363="ANEXO II",AY2363=4%),(AI2363-(P2363+L2363-N2363+Q2363)*0.04)/0.83*(0.3295)*(0.17)-AI2363*0.04,""))))</f>
        <v/>
      </c>
      <c r="BC2363" s="51" t="str">
        <f aca="false">IF(C2363="","",IF(AND(Y2363="CONSUMO",AC2363="SIM")*OR(AG2363="-",AG2363="BIT"),IF(E2363&lt;&gt;"",(AI2363-(P2363+L2363-N2363+Q2363)*AY2363)/0.83),""))</f>
        <v/>
      </c>
      <c r="BD2363" s="51" t="str">
        <f aca="false">IF(BC2363="","",BC2363*0.17)</f>
        <v/>
      </c>
      <c r="BE2363" s="51" t="str">
        <f aca="false">IF(I2363=6908,0,IF(BC2363="","",BD2363-((P2363+L2363-N2363+Q2363)*AY2363)))</f>
        <v/>
      </c>
      <c r="BF2363" s="53" t="str">
        <f aca="false">IF(B2363="","",IF(OR(B2363="",E2363="Regime Normal"),0,(AI2363-Q2363)*VLOOKUP(R2363,Dados!$X$98:$Y$108,2,0)))</f>
        <v/>
      </c>
      <c r="BG2363" s="54" t="str">
        <f aca="false">IFERROR(VLOOKUP(I2363,Dados!$AC$27:$AD$43,2,0),IF(B2363="","",IF(D2363&lt;&gt;"MT",IF(AND(AC2363="SIM",Y2363="Revenda"),"2403",IF(AND(AC2363="SIM",Y2363="Consumo"),"2407",IF(AND(AC2363="NÃO",Y2363="Revenda"),"2102",IF(AND(AC2363="NÃO",Y2363="Consumo"),"2556",)))),REPLACE(I2363,1,1,1))))</f>
        <v/>
      </c>
    </row>
    <row r="2364" customFormat="false" ht="12.8" hidden="false" customHeight="true" outlineLevel="0" collapsed="false">
      <c r="Y2364" s="45"/>
      <c r="Z2364" s="46" t="str">
        <f aca="false">IF(B2364="","",(IFERROR(VLOOKUP(H2364,Dados!A$3:B$15000,2,0),"Não Encontrado")))</f>
        <v/>
      </c>
      <c r="AA2364" s="46" t="str">
        <f aca="false">IF(B2364="","",(IFERROR(VLOOKUP(G2364,Dados!C$3:E$15000,3,0),"Não Encontrado")))</f>
        <v/>
      </c>
      <c r="AB2364" s="46" t="str">
        <f aca="false">IFERROR(IF(Z2364&lt;&gt;"Não Encontrado",Z2364,IF(AA2364&lt;&gt;"Não Encontrado",AA2364,"")),"")</f>
        <v/>
      </c>
      <c r="AC2364" s="45" t="str">
        <f aca="false">IF(B2364="","",IF(AB2364="","NÃO","SIM"))</f>
        <v/>
      </c>
      <c r="AD2364" s="45" t="str">
        <f aca="false">IFERROR(VLOOKUP(G2364,Dados!$P$3:$R$500,3,0),"")</f>
        <v/>
      </c>
      <c r="AE2364" s="45" t="str">
        <f aca="false">IFERROR(VLOOKUP(G2364,Dados!$K$3:$L$500,2,0),"")</f>
        <v/>
      </c>
      <c r="AF2364" s="45" t="str">
        <f aca="false">IFERROR(VLOOKUP(G2364,Dados!$M$3:$N$500,2,0),"")</f>
        <v/>
      </c>
      <c r="AG2364" s="45" t="str">
        <f aca="false">IF(F2364="","",IF(AND(AD2364="",AE2364="",AF2364=""),"-",IF(AND(AD2364="BIT",AE2364="",AF2364=""),"BIT",IF(AND(AE2364="ANEXO I",AD2364="",AF2364=""),"ANEXO I",IF(AND(AF2364="ANEXO II",AD2364="",AE2364=""),"ANEXO II","Escolher")))))</f>
        <v/>
      </c>
      <c r="AH2364" s="45" t="str">
        <f aca="false">IF(AG2364&lt;&gt;"Pneus","",IFERROR(VLOOKUP(R2364,Dados!$X$2:$Z$5,3,0)*(AI2364-Q2364),VLOOKUP(D2364,Dados!$X$7:$Z$33,3,0)*(AI2364-Q2364)))</f>
        <v/>
      </c>
      <c r="AI2364" s="47" t="str">
        <f aca="false">IF(B2364="","",P2364+Q2364+O2364+M2364+L2364-N2364)</f>
        <v/>
      </c>
      <c r="AJ2364" s="48" t="str">
        <f aca="false">IFERROR(IF(AND(AC2364="SIM",AG2364="-",Y2364="REVENDA"),(AB2364/1+1)*AI2364,IF(AND(AC2364="SIM",AG2364="Pneus",Y2364="REVENDA"),(AB2364/1+1)*(AI2364-AH2364),"")),"")</f>
        <v/>
      </c>
      <c r="AK2364" s="48" t="str">
        <f aca="false">IF(AJ2364="","",AJ2364*17%)</f>
        <v/>
      </c>
      <c r="AL2364" s="48" t="str">
        <f aca="false">IFERROR(IF(AC2364="NÃO","",IF(AK2364="","",IF(E2364="Simples Nacional",BF2364,IF(T2364=0.12,U2364*0.5833337002,IF(T2364=0,AI2364*0.07,U2364))))),"")</f>
        <v/>
      </c>
      <c r="AM2364" s="47" t="str">
        <f aca="false">IFERROR(IF(AC2364="NÃO","",IF(OR(AG2364="-",AG2364="Pneus"),AK2364-AL2364,"")),"")</f>
        <v/>
      </c>
      <c r="AN2364" s="48" t="str">
        <f aca="false">IF(AND(Y2364="REVENDA",AC2364="SIM",AG2364="BIT"),((AB2364/1+1)*AI2364)*0.4117,"")</f>
        <v/>
      </c>
      <c r="AO2364" s="48" t="str">
        <f aca="false">IF(AN2364="","",AN2364*17%)</f>
        <v/>
      </c>
      <c r="AP2364" s="49" t="str">
        <f aca="false">IF(AN2364="","",IF(T2364=0.12,(U2364*0.4117)*0.4117,IF(T2364=0,(AI2364*0.07)*0.4117,U2364*0.4117)))</f>
        <v/>
      </c>
      <c r="AQ2364" s="47" t="str">
        <f aca="false">IF(AN2364="","",AO2364-AP2364)</f>
        <v/>
      </c>
      <c r="AR2364" s="50" t="str">
        <f aca="false">IFERROR(IF(AND(AC2364="SIM",Y2364="REVENDA",LEFT(AG2364,5)="ANEXO")*OR(AE2364="ANEXO I",AF2364="ANEXO II"),VLOOKUP(H2364,Dados!G:I,2,0),""),"INSERIR MVA")</f>
        <v/>
      </c>
      <c r="AS2364" s="48" t="str">
        <f aca="false">IF(LEFT(AG2364,5)="ANEXO",VLOOKUP(AG2364,Dados!$X$111:$Z$112,2,0)*(AI2364-Q2364),"")</f>
        <v/>
      </c>
      <c r="AT2364" s="48" t="str">
        <f aca="false">IFERROR(IF(AR2364="","",(AI2364*AR2364)+AI2364),"INSERIR MVA")</f>
        <v/>
      </c>
      <c r="AU2364" s="48" t="str">
        <f aca="false">IF(AT2364="","",IF(AY2364=0.04,U2364,AS2364*AY2364))</f>
        <v/>
      </c>
      <c r="AV2364" s="47" t="str">
        <f aca="false">IFERROR(IF(AU2364="","",(VLOOKUP(AG2364,Dados!$X$111:$Z$112,3,0)*AT2364*0.17)),"INSERIR MVA")</f>
        <v/>
      </c>
      <c r="AW2364" s="47" t="str">
        <f aca="false">IFERROR(IF(AR2364="","",AV2364-AU2364),"")</f>
        <v/>
      </c>
      <c r="AX2364" s="51" t="str">
        <f aca="false">IFERROR(IF(AC2364="NÃO","",IF(AM2364&lt;&gt;"",AM2364-W2364,IF(AQ2364&lt;&gt;"",AQ2364-W2364,IF(AW2364&lt;&gt;"",AW2364-W2364,"")))),"")</f>
        <v/>
      </c>
      <c r="AY2364" s="46" t="str">
        <f aca="false">IFERROR(IF(ISNA(VLOOKUP(R2364,Dados!$X$2:$Y$5,2,0)),VLOOKUP(D2364,Dados!$X$7:$Y$33,2,0),VLOOKUP(R2364,Dados!$X$2:$Y$5,2,0)),"")</f>
        <v/>
      </c>
      <c r="AZ2364" s="52" t="str">
        <f aca="false">IF(C2364="","",IF(AND(Y2364="CONSUMO",AC2364="NÃO")*OR(AG2364="-",AG2364="BIT"),IF(E2364&lt;&gt;"",(AI2364-(P2364+L2364-N2364+Q2364)*AY2364)/0.83),""))</f>
        <v/>
      </c>
      <c r="BA2364" s="51" t="str">
        <f aca="false">IF(AZ2364="","",AZ2364*0.17-((P2364+L2364-N2364+Q2364)*AY2364))</f>
        <v/>
      </c>
      <c r="BB2364" s="51" t="str">
        <f aca="false">IF(AND(Y2364="CONSUMO",AG2364="ANEXO I",AY2364&gt;4%),(AI2364-(P2364+L2364-N2364+Q2364)*0.0514)/0.83*(0.5177)*(0.17)-AI2364*0.0514,IF(AND(Y2364="CONSUMO",AG2364="ANEXO II",AY2364&gt;4%),(AI2364-(P2364+L2364-N2364+Q2364)*0.041)/0.83*(0.3295)*(0.17)-AI2364*0.041,IF(AND(Y2364="CONSUMO",AG2364="ANEXO I",AY2364=4%),(AI2364-(P2364+L2364-N2364+Q2364)*0.04)/0.83*(0.5177)*(0.17)-AI2364*0.04,IF(AND(Y2364="CONSUMO",AG2364="ANEXO II",AY2364=4%),(AI2364-(P2364+L2364-N2364+Q2364)*0.04)/0.83*(0.3295)*(0.17)-AI2364*0.04,""))))</f>
        <v/>
      </c>
      <c r="BC2364" s="51" t="str">
        <f aca="false">IF(C2364="","",IF(AND(Y2364="CONSUMO",AC2364="SIM")*OR(AG2364="-",AG2364="BIT"),IF(E2364&lt;&gt;"",(AI2364-(P2364+L2364-N2364+Q2364)*AY2364)/0.83),""))</f>
        <v/>
      </c>
      <c r="BD2364" s="51" t="str">
        <f aca="false">IF(BC2364="","",BC2364*0.17)</f>
        <v/>
      </c>
      <c r="BE2364" s="51" t="str">
        <f aca="false">IF(I2364=6908,0,IF(BC2364="","",BD2364-((P2364+L2364-N2364+Q2364)*AY2364)))</f>
        <v/>
      </c>
      <c r="BF2364" s="53" t="str">
        <f aca="false">IF(B2364="","",IF(OR(B2364="",E2364="Regime Normal"),0,(AI2364-Q2364)*VLOOKUP(R2364,Dados!$X$98:$Y$108,2,0)))</f>
        <v/>
      </c>
      <c r="BG2364" s="54" t="str">
        <f aca="false">IFERROR(VLOOKUP(I2364,Dados!$AC$27:$AD$43,2,0),IF(B2364="","",IF(D2364&lt;&gt;"MT",IF(AND(AC2364="SIM",Y2364="Revenda"),"2403",IF(AND(AC2364="SIM",Y2364="Consumo"),"2407",IF(AND(AC2364="NÃO",Y2364="Revenda"),"2102",IF(AND(AC2364="NÃO",Y2364="Consumo"),"2556",)))),REPLACE(I2364,1,1,1))))</f>
        <v/>
      </c>
    </row>
    <row r="2365" customFormat="false" ht="12.8" hidden="false" customHeight="true" outlineLevel="0" collapsed="false">
      <c r="Y2365" s="45"/>
      <c r="Z2365" s="46" t="str">
        <f aca="false">IF(B2365="","",(IFERROR(VLOOKUP(H2365,Dados!A$3:B$15000,2,0),"Não Encontrado")))</f>
        <v/>
      </c>
      <c r="AA2365" s="46" t="str">
        <f aca="false">IF(B2365="","",(IFERROR(VLOOKUP(G2365,Dados!C$3:E$15000,3,0),"Não Encontrado")))</f>
        <v/>
      </c>
      <c r="AB2365" s="46" t="str">
        <f aca="false">IFERROR(IF(Z2365&lt;&gt;"Não Encontrado",Z2365,IF(AA2365&lt;&gt;"Não Encontrado",AA2365,"")),"")</f>
        <v/>
      </c>
      <c r="AC2365" s="45" t="str">
        <f aca="false">IF(B2365="","",IF(AB2365="","NÃO","SIM"))</f>
        <v/>
      </c>
      <c r="AD2365" s="45" t="str">
        <f aca="false">IFERROR(VLOOKUP(G2365,Dados!$P$3:$R$500,3,0),"")</f>
        <v/>
      </c>
      <c r="AE2365" s="45" t="str">
        <f aca="false">IFERROR(VLOOKUP(G2365,Dados!$K$3:$L$500,2,0),"")</f>
        <v/>
      </c>
      <c r="AF2365" s="45" t="str">
        <f aca="false">IFERROR(VLOOKUP(G2365,Dados!$M$3:$N$500,2,0),"")</f>
        <v/>
      </c>
      <c r="AG2365" s="45" t="str">
        <f aca="false">IF(F2365="","",IF(AND(AD2365="",AE2365="",AF2365=""),"-",IF(AND(AD2365="BIT",AE2365="",AF2365=""),"BIT",IF(AND(AE2365="ANEXO I",AD2365="",AF2365=""),"ANEXO I",IF(AND(AF2365="ANEXO II",AD2365="",AE2365=""),"ANEXO II","Escolher")))))</f>
        <v/>
      </c>
      <c r="AH2365" s="45" t="str">
        <f aca="false">IF(AG2365&lt;&gt;"Pneus","",IFERROR(VLOOKUP(R2365,Dados!$X$2:$Z$5,3,0)*(AI2365-Q2365),VLOOKUP(D2365,Dados!$X$7:$Z$33,3,0)*(AI2365-Q2365)))</f>
        <v/>
      </c>
      <c r="AI2365" s="47" t="str">
        <f aca="false">IF(B2365="","",P2365+Q2365+O2365+M2365+L2365-N2365)</f>
        <v/>
      </c>
      <c r="AJ2365" s="48" t="str">
        <f aca="false">IFERROR(IF(AND(AC2365="SIM",AG2365="-",Y2365="REVENDA"),(AB2365/1+1)*AI2365,IF(AND(AC2365="SIM",AG2365="Pneus",Y2365="REVENDA"),(AB2365/1+1)*(AI2365-AH2365),"")),"")</f>
        <v/>
      </c>
      <c r="AK2365" s="48" t="str">
        <f aca="false">IF(AJ2365="","",AJ2365*17%)</f>
        <v/>
      </c>
      <c r="AL2365" s="48" t="str">
        <f aca="false">IFERROR(IF(AC2365="NÃO","",IF(AK2365="","",IF(E2365="Simples Nacional",BF2365,IF(T2365=0.12,U2365*0.5833337002,IF(T2365=0,AI2365*0.07,U2365))))),"")</f>
        <v/>
      </c>
      <c r="AM2365" s="47" t="str">
        <f aca="false">IFERROR(IF(AC2365="NÃO","",IF(OR(AG2365="-",AG2365="Pneus"),AK2365-AL2365,"")),"")</f>
        <v/>
      </c>
      <c r="AN2365" s="48" t="str">
        <f aca="false">IF(AND(Y2365="REVENDA",AC2365="SIM",AG2365="BIT"),((AB2365/1+1)*AI2365)*0.4117,"")</f>
        <v/>
      </c>
      <c r="AO2365" s="48" t="str">
        <f aca="false">IF(AN2365="","",AN2365*17%)</f>
        <v/>
      </c>
      <c r="AP2365" s="49" t="str">
        <f aca="false">IF(AN2365="","",IF(T2365=0.12,(U2365*0.4117)*0.4117,IF(T2365=0,(AI2365*0.07)*0.4117,U2365*0.4117)))</f>
        <v/>
      </c>
      <c r="AQ2365" s="47" t="str">
        <f aca="false">IF(AN2365="","",AO2365-AP2365)</f>
        <v/>
      </c>
      <c r="AR2365" s="50" t="str">
        <f aca="false">IFERROR(IF(AND(AC2365="SIM",Y2365="REVENDA",LEFT(AG2365,5)="ANEXO")*OR(AE2365="ANEXO I",AF2365="ANEXO II"),VLOOKUP(H2365,Dados!G:I,2,0),""),"INSERIR MVA")</f>
        <v/>
      </c>
      <c r="AS2365" s="48" t="str">
        <f aca="false">IF(LEFT(AG2365,5)="ANEXO",VLOOKUP(AG2365,Dados!$X$111:$Z$112,2,0)*(AI2365-Q2365),"")</f>
        <v/>
      </c>
      <c r="AT2365" s="48" t="str">
        <f aca="false">IFERROR(IF(AR2365="","",(AI2365*AR2365)+AI2365),"INSERIR MVA")</f>
        <v/>
      </c>
      <c r="AU2365" s="48" t="str">
        <f aca="false">IF(AT2365="","",IF(AY2365=0.04,U2365,AS2365*AY2365))</f>
        <v/>
      </c>
      <c r="AV2365" s="47" t="str">
        <f aca="false">IFERROR(IF(AU2365="","",(VLOOKUP(AG2365,Dados!$X$111:$Z$112,3,0)*AT2365*0.17)),"INSERIR MVA")</f>
        <v/>
      </c>
      <c r="AW2365" s="47" t="str">
        <f aca="false">IFERROR(IF(AR2365="","",AV2365-AU2365),"")</f>
        <v/>
      </c>
      <c r="AX2365" s="51" t="str">
        <f aca="false">IFERROR(IF(AC2365="NÃO","",IF(AM2365&lt;&gt;"",AM2365-W2365,IF(AQ2365&lt;&gt;"",AQ2365-W2365,IF(AW2365&lt;&gt;"",AW2365-W2365,"")))),"")</f>
        <v/>
      </c>
      <c r="AY2365" s="46" t="str">
        <f aca="false">IFERROR(IF(ISNA(VLOOKUP(R2365,Dados!$X$2:$Y$5,2,0)),VLOOKUP(D2365,Dados!$X$7:$Y$33,2,0),VLOOKUP(R2365,Dados!$X$2:$Y$5,2,0)),"")</f>
        <v/>
      </c>
      <c r="AZ2365" s="52" t="str">
        <f aca="false">IF(C2365="","",IF(AND(Y2365="CONSUMO",AC2365="NÃO")*OR(AG2365="-",AG2365="BIT"),IF(E2365&lt;&gt;"",(AI2365-(P2365+L2365-N2365+Q2365)*AY2365)/0.83),""))</f>
        <v/>
      </c>
      <c r="BA2365" s="51" t="str">
        <f aca="false">IF(AZ2365="","",AZ2365*0.17-((P2365+L2365-N2365+Q2365)*AY2365))</f>
        <v/>
      </c>
      <c r="BB2365" s="51" t="str">
        <f aca="false">IF(AND(Y2365="CONSUMO",AG2365="ANEXO I",AY2365&gt;4%),(AI2365-(P2365+L2365-N2365+Q2365)*0.0514)/0.83*(0.5177)*(0.17)-AI2365*0.0514,IF(AND(Y2365="CONSUMO",AG2365="ANEXO II",AY2365&gt;4%),(AI2365-(P2365+L2365-N2365+Q2365)*0.041)/0.83*(0.3295)*(0.17)-AI2365*0.041,IF(AND(Y2365="CONSUMO",AG2365="ANEXO I",AY2365=4%),(AI2365-(P2365+L2365-N2365+Q2365)*0.04)/0.83*(0.5177)*(0.17)-AI2365*0.04,IF(AND(Y2365="CONSUMO",AG2365="ANEXO II",AY2365=4%),(AI2365-(P2365+L2365-N2365+Q2365)*0.04)/0.83*(0.3295)*(0.17)-AI2365*0.04,""))))</f>
        <v/>
      </c>
      <c r="BC2365" s="51" t="str">
        <f aca="false">IF(C2365="","",IF(AND(Y2365="CONSUMO",AC2365="SIM")*OR(AG2365="-",AG2365="BIT"),IF(E2365&lt;&gt;"",(AI2365-(P2365+L2365-N2365+Q2365)*AY2365)/0.83),""))</f>
        <v/>
      </c>
      <c r="BD2365" s="51" t="str">
        <f aca="false">IF(BC2365="","",BC2365*0.17)</f>
        <v/>
      </c>
      <c r="BE2365" s="51" t="str">
        <f aca="false">IF(I2365=6908,0,IF(BC2365="","",BD2365-((P2365+L2365-N2365+Q2365)*AY2365)))</f>
        <v/>
      </c>
      <c r="BF2365" s="53" t="str">
        <f aca="false">IF(B2365="","",IF(OR(B2365="",E2365="Regime Normal"),0,(AI2365-Q2365)*VLOOKUP(R2365,Dados!$X$98:$Y$108,2,0)))</f>
        <v/>
      </c>
      <c r="BG2365" s="54" t="str">
        <f aca="false">IFERROR(VLOOKUP(I2365,Dados!$AC$27:$AD$43,2,0),IF(B2365="","",IF(D2365&lt;&gt;"MT",IF(AND(AC2365="SIM",Y2365="Revenda"),"2403",IF(AND(AC2365="SIM",Y2365="Consumo"),"2407",IF(AND(AC2365="NÃO",Y2365="Revenda"),"2102",IF(AND(AC2365="NÃO",Y2365="Consumo"),"2556",)))),REPLACE(I2365,1,1,1))))</f>
        <v/>
      </c>
    </row>
    <row r="2366" customFormat="false" ht="12.8" hidden="false" customHeight="true" outlineLevel="0" collapsed="false">
      <c r="Y2366" s="45"/>
      <c r="Z2366" s="46" t="str">
        <f aca="false">IF(B2366="","",(IFERROR(VLOOKUP(H2366,Dados!A$3:B$15000,2,0),"Não Encontrado")))</f>
        <v/>
      </c>
      <c r="AA2366" s="46" t="str">
        <f aca="false">IF(B2366="","",(IFERROR(VLOOKUP(G2366,Dados!C$3:E$15000,3,0),"Não Encontrado")))</f>
        <v/>
      </c>
      <c r="AB2366" s="46" t="str">
        <f aca="false">IFERROR(IF(Z2366&lt;&gt;"Não Encontrado",Z2366,IF(AA2366&lt;&gt;"Não Encontrado",AA2366,"")),"")</f>
        <v/>
      </c>
      <c r="AC2366" s="45" t="str">
        <f aca="false">IF(B2366="","",IF(AB2366="","NÃO","SIM"))</f>
        <v/>
      </c>
      <c r="AD2366" s="45" t="str">
        <f aca="false">IFERROR(VLOOKUP(G2366,Dados!$P$3:$R$500,3,0),"")</f>
        <v/>
      </c>
      <c r="AE2366" s="45" t="str">
        <f aca="false">IFERROR(VLOOKUP(G2366,Dados!$K$3:$L$500,2,0),"")</f>
        <v/>
      </c>
      <c r="AF2366" s="45" t="str">
        <f aca="false">IFERROR(VLOOKUP(G2366,Dados!$M$3:$N$500,2,0),"")</f>
        <v/>
      </c>
      <c r="AG2366" s="45" t="str">
        <f aca="false">IF(F2366="","",IF(AND(AD2366="",AE2366="",AF2366=""),"-",IF(AND(AD2366="BIT",AE2366="",AF2366=""),"BIT",IF(AND(AE2366="ANEXO I",AD2366="",AF2366=""),"ANEXO I",IF(AND(AF2366="ANEXO II",AD2366="",AE2366=""),"ANEXO II","Escolher")))))</f>
        <v/>
      </c>
      <c r="AH2366" s="45" t="str">
        <f aca="false">IF(AG2366&lt;&gt;"Pneus","",IFERROR(VLOOKUP(R2366,Dados!$X$2:$Z$5,3,0)*(AI2366-Q2366),VLOOKUP(D2366,Dados!$X$7:$Z$33,3,0)*(AI2366-Q2366)))</f>
        <v/>
      </c>
      <c r="AI2366" s="47" t="str">
        <f aca="false">IF(B2366="","",P2366+Q2366+O2366+M2366+L2366-N2366)</f>
        <v/>
      </c>
      <c r="AJ2366" s="48" t="str">
        <f aca="false">IFERROR(IF(AND(AC2366="SIM",AG2366="-",Y2366="REVENDA"),(AB2366/1+1)*AI2366,IF(AND(AC2366="SIM",AG2366="Pneus",Y2366="REVENDA"),(AB2366/1+1)*(AI2366-AH2366),"")),"")</f>
        <v/>
      </c>
      <c r="AK2366" s="48" t="str">
        <f aca="false">IF(AJ2366="","",AJ2366*17%)</f>
        <v/>
      </c>
      <c r="AL2366" s="48" t="str">
        <f aca="false">IFERROR(IF(AC2366="NÃO","",IF(AK2366="","",IF(E2366="Simples Nacional",BF2366,IF(T2366=0.12,U2366*0.5833337002,IF(T2366=0,AI2366*0.07,U2366))))),"")</f>
        <v/>
      </c>
      <c r="AM2366" s="47" t="str">
        <f aca="false">IFERROR(IF(AC2366="NÃO","",IF(OR(AG2366="-",AG2366="Pneus"),AK2366-AL2366,"")),"")</f>
        <v/>
      </c>
      <c r="AN2366" s="48" t="str">
        <f aca="false">IF(AND(Y2366="REVENDA",AC2366="SIM",AG2366="BIT"),((AB2366/1+1)*AI2366)*0.4117,"")</f>
        <v/>
      </c>
      <c r="AO2366" s="48" t="str">
        <f aca="false">IF(AN2366="","",AN2366*17%)</f>
        <v/>
      </c>
      <c r="AP2366" s="49" t="str">
        <f aca="false">IF(AN2366="","",IF(T2366=0.12,(U2366*0.4117)*0.4117,IF(T2366=0,(AI2366*0.07)*0.4117,U2366*0.4117)))</f>
        <v/>
      </c>
      <c r="AQ2366" s="47" t="str">
        <f aca="false">IF(AN2366="","",AO2366-AP2366)</f>
        <v/>
      </c>
      <c r="AR2366" s="50" t="str">
        <f aca="false">IFERROR(IF(AND(AC2366="SIM",Y2366="REVENDA",LEFT(AG2366,5)="ANEXO")*OR(AE2366="ANEXO I",AF2366="ANEXO II"),VLOOKUP(H2366,Dados!G:I,2,0),""),"INSERIR MVA")</f>
        <v/>
      </c>
      <c r="AS2366" s="48" t="str">
        <f aca="false">IF(LEFT(AG2366,5)="ANEXO",VLOOKUP(AG2366,Dados!$X$111:$Z$112,2,0)*(AI2366-Q2366),"")</f>
        <v/>
      </c>
      <c r="AT2366" s="48" t="str">
        <f aca="false">IFERROR(IF(AR2366="","",(AI2366*AR2366)+AI2366),"INSERIR MVA")</f>
        <v/>
      </c>
      <c r="AU2366" s="48" t="str">
        <f aca="false">IF(AT2366="","",IF(AY2366=0.04,U2366,AS2366*AY2366))</f>
        <v/>
      </c>
      <c r="AV2366" s="47" t="str">
        <f aca="false">IFERROR(IF(AU2366="","",(VLOOKUP(AG2366,Dados!$X$111:$Z$112,3,0)*AT2366*0.17)),"INSERIR MVA")</f>
        <v/>
      </c>
      <c r="AW2366" s="47" t="str">
        <f aca="false">IFERROR(IF(AR2366="","",AV2366-AU2366),"")</f>
        <v/>
      </c>
      <c r="AX2366" s="51" t="str">
        <f aca="false">IFERROR(IF(AC2366="NÃO","",IF(AM2366&lt;&gt;"",AM2366-W2366,IF(AQ2366&lt;&gt;"",AQ2366-W2366,IF(AW2366&lt;&gt;"",AW2366-W2366,"")))),"")</f>
        <v/>
      </c>
      <c r="AY2366" s="46" t="str">
        <f aca="false">IFERROR(IF(ISNA(VLOOKUP(R2366,Dados!$X$2:$Y$5,2,0)),VLOOKUP(D2366,Dados!$X$7:$Y$33,2,0),VLOOKUP(R2366,Dados!$X$2:$Y$5,2,0)),"")</f>
        <v/>
      </c>
      <c r="AZ2366" s="52" t="str">
        <f aca="false">IF(C2366="","",IF(AND(Y2366="CONSUMO",AC2366="NÃO")*OR(AG2366="-",AG2366="BIT"),IF(E2366&lt;&gt;"",(AI2366-(P2366+L2366-N2366+Q2366)*AY2366)/0.83),""))</f>
        <v/>
      </c>
      <c r="BA2366" s="51" t="str">
        <f aca="false">IF(AZ2366="","",AZ2366*0.17-((P2366+L2366-N2366+Q2366)*AY2366))</f>
        <v/>
      </c>
      <c r="BB2366" s="51" t="str">
        <f aca="false">IF(AND(Y2366="CONSUMO",AG2366="ANEXO I",AY2366&gt;4%),(AI2366-(P2366+L2366-N2366+Q2366)*0.0514)/0.83*(0.5177)*(0.17)-AI2366*0.0514,IF(AND(Y2366="CONSUMO",AG2366="ANEXO II",AY2366&gt;4%),(AI2366-(P2366+L2366-N2366+Q2366)*0.041)/0.83*(0.3295)*(0.17)-AI2366*0.041,IF(AND(Y2366="CONSUMO",AG2366="ANEXO I",AY2366=4%),(AI2366-(P2366+L2366-N2366+Q2366)*0.04)/0.83*(0.5177)*(0.17)-AI2366*0.04,IF(AND(Y2366="CONSUMO",AG2366="ANEXO II",AY2366=4%),(AI2366-(P2366+L2366-N2366+Q2366)*0.04)/0.83*(0.3295)*(0.17)-AI2366*0.04,""))))</f>
        <v/>
      </c>
      <c r="BC2366" s="51" t="str">
        <f aca="false">IF(C2366="","",IF(AND(Y2366="CONSUMO",AC2366="SIM")*OR(AG2366="-",AG2366="BIT"),IF(E2366&lt;&gt;"",(AI2366-(P2366+L2366-N2366+Q2366)*AY2366)/0.83),""))</f>
        <v/>
      </c>
      <c r="BD2366" s="51" t="str">
        <f aca="false">IF(BC2366="","",BC2366*0.17)</f>
        <v/>
      </c>
      <c r="BE2366" s="51" t="str">
        <f aca="false">IF(I2366=6908,0,IF(BC2366="","",BD2366-((P2366+L2366-N2366+Q2366)*AY2366)))</f>
        <v/>
      </c>
      <c r="BF2366" s="53" t="str">
        <f aca="false">IF(B2366="","",IF(OR(B2366="",E2366="Regime Normal"),0,(AI2366-Q2366)*VLOOKUP(R2366,Dados!$X$98:$Y$108,2,0)))</f>
        <v/>
      </c>
      <c r="BG2366" s="54" t="str">
        <f aca="false">IFERROR(VLOOKUP(I2366,Dados!$AC$27:$AD$43,2,0),IF(B2366="","",IF(D2366&lt;&gt;"MT",IF(AND(AC2366="SIM",Y2366="Revenda"),"2403",IF(AND(AC2366="SIM",Y2366="Consumo"),"2407",IF(AND(AC2366="NÃO",Y2366="Revenda"),"2102",IF(AND(AC2366="NÃO",Y2366="Consumo"),"2556",)))),REPLACE(I2366,1,1,1))))</f>
        <v/>
      </c>
    </row>
    <row r="2367" customFormat="false" ht="12.8" hidden="false" customHeight="true" outlineLevel="0" collapsed="false">
      <c r="Y2367" s="45"/>
      <c r="Z2367" s="46" t="str">
        <f aca="false">IF(B2367="","",(IFERROR(VLOOKUP(H2367,Dados!A$3:B$15000,2,0),"Não Encontrado")))</f>
        <v/>
      </c>
      <c r="AA2367" s="46" t="str">
        <f aca="false">IF(B2367="","",(IFERROR(VLOOKUP(G2367,Dados!C$3:E$15000,3,0),"Não Encontrado")))</f>
        <v/>
      </c>
      <c r="AB2367" s="46" t="str">
        <f aca="false">IFERROR(IF(Z2367&lt;&gt;"Não Encontrado",Z2367,IF(AA2367&lt;&gt;"Não Encontrado",AA2367,"")),"")</f>
        <v/>
      </c>
      <c r="AC2367" s="45" t="str">
        <f aca="false">IF(B2367="","",IF(AB2367="","NÃO","SIM"))</f>
        <v/>
      </c>
      <c r="AD2367" s="45" t="str">
        <f aca="false">IFERROR(VLOOKUP(G2367,Dados!$P$3:$R$500,3,0),"")</f>
        <v/>
      </c>
      <c r="AE2367" s="45" t="str">
        <f aca="false">IFERROR(VLOOKUP(G2367,Dados!$K$3:$L$500,2,0),"")</f>
        <v/>
      </c>
      <c r="AF2367" s="45" t="str">
        <f aca="false">IFERROR(VLOOKUP(G2367,Dados!$M$3:$N$500,2,0),"")</f>
        <v/>
      </c>
      <c r="AG2367" s="45" t="str">
        <f aca="false">IF(F2367="","",IF(AND(AD2367="",AE2367="",AF2367=""),"-",IF(AND(AD2367="BIT",AE2367="",AF2367=""),"BIT",IF(AND(AE2367="ANEXO I",AD2367="",AF2367=""),"ANEXO I",IF(AND(AF2367="ANEXO II",AD2367="",AE2367=""),"ANEXO II","Escolher")))))</f>
        <v/>
      </c>
      <c r="AH2367" s="45" t="str">
        <f aca="false">IF(AG2367&lt;&gt;"Pneus","",IFERROR(VLOOKUP(R2367,Dados!$X$2:$Z$5,3,0)*(AI2367-Q2367),VLOOKUP(D2367,Dados!$X$7:$Z$33,3,0)*(AI2367-Q2367)))</f>
        <v/>
      </c>
      <c r="AI2367" s="47" t="str">
        <f aca="false">IF(B2367="","",P2367+Q2367+O2367+M2367+L2367-N2367)</f>
        <v/>
      </c>
      <c r="AJ2367" s="48" t="str">
        <f aca="false">IFERROR(IF(AND(AC2367="SIM",AG2367="-",Y2367="REVENDA"),(AB2367/1+1)*AI2367,IF(AND(AC2367="SIM",AG2367="Pneus",Y2367="REVENDA"),(AB2367/1+1)*(AI2367-AH2367),"")),"")</f>
        <v/>
      </c>
      <c r="AK2367" s="48" t="str">
        <f aca="false">IF(AJ2367="","",AJ2367*17%)</f>
        <v/>
      </c>
      <c r="AL2367" s="48" t="str">
        <f aca="false">IFERROR(IF(AC2367="NÃO","",IF(AK2367="","",IF(E2367="Simples Nacional",BF2367,IF(T2367=0.12,U2367*0.5833337002,IF(T2367=0,AI2367*0.07,U2367))))),"")</f>
        <v/>
      </c>
      <c r="AM2367" s="47" t="str">
        <f aca="false">IFERROR(IF(AC2367="NÃO","",IF(OR(AG2367="-",AG2367="Pneus"),AK2367-AL2367,"")),"")</f>
        <v/>
      </c>
      <c r="AN2367" s="48" t="str">
        <f aca="false">IF(AND(Y2367="REVENDA",AC2367="SIM",AG2367="BIT"),((AB2367/1+1)*AI2367)*0.4117,"")</f>
        <v/>
      </c>
      <c r="AO2367" s="48" t="str">
        <f aca="false">IF(AN2367="","",AN2367*17%)</f>
        <v/>
      </c>
      <c r="AP2367" s="49" t="str">
        <f aca="false">IF(AN2367="","",IF(T2367=0.12,(U2367*0.4117)*0.4117,IF(T2367=0,(AI2367*0.07)*0.4117,U2367*0.4117)))</f>
        <v/>
      </c>
      <c r="AQ2367" s="47" t="str">
        <f aca="false">IF(AN2367="","",AO2367-AP2367)</f>
        <v/>
      </c>
      <c r="AR2367" s="50" t="str">
        <f aca="false">IFERROR(IF(AND(AC2367="SIM",Y2367="REVENDA",LEFT(AG2367,5)="ANEXO")*OR(AE2367="ANEXO I",AF2367="ANEXO II"),VLOOKUP(H2367,Dados!G:I,2,0),""),"INSERIR MVA")</f>
        <v/>
      </c>
      <c r="AS2367" s="48" t="str">
        <f aca="false">IF(LEFT(AG2367,5)="ANEXO",VLOOKUP(AG2367,Dados!$X$111:$Z$112,2,0)*(AI2367-Q2367),"")</f>
        <v/>
      </c>
      <c r="AT2367" s="48" t="str">
        <f aca="false">IFERROR(IF(AR2367="","",(AI2367*AR2367)+AI2367),"INSERIR MVA")</f>
        <v/>
      </c>
      <c r="AU2367" s="48" t="str">
        <f aca="false">IF(AT2367="","",IF(AY2367=0.04,U2367,AS2367*AY2367))</f>
        <v/>
      </c>
      <c r="AV2367" s="47" t="str">
        <f aca="false">IFERROR(IF(AU2367="","",(VLOOKUP(AG2367,Dados!$X$111:$Z$112,3,0)*AT2367*0.17)),"INSERIR MVA")</f>
        <v/>
      </c>
      <c r="AW2367" s="47" t="str">
        <f aca="false">IFERROR(IF(AR2367="","",AV2367-AU2367),"")</f>
        <v/>
      </c>
      <c r="AX2367" s="51" t="str">
        <f aca="false">IFERROR(IF(AC2367="NÃO","",IF(AM2367&lt;&gt;"",AM2367-W2367,IF(AQ2367&lt;&gt;"",AQ2367-W2367,IF(AW2367&lt;&gt;"",AW2367-W2367,"")))),"")</f>
        <v/>
      </c>
      <c r="AY2367" s="46" t="str">
        <f aca="false">IFERROR(IF(ISNA(VLOOKUP(R2367,Dados!$X$2:$Y$5,2,0)),VLOOKUP(D2367,Dados!$X$7:$Y$33,2,0),VLOOKUP(R2367,Dados!$X$2:$Y$5,2,0)),"")</f>
        <v/>
      </c>
      <c r="AZ2367" s="52" t="str">
        <f aca="false">IF(C2367="","",IF(AND(Y2367="CONSUMO",AC2367="NÃO")*OR(AG2367="-",AG2367="BIT"),IF(E2367&lt;&gt;"",(AI2367-(P2367+L2367-N2367+Q2367)*AY2367)/0.83),""))</f>
        <v/>
      </c>
      <c r="BA2367" s="51" t="str">
        <f aca="false">IF(AZ2367="","",AZ2367*0.17-((P2367+L2367-N2367+Q2367)*AY2367))</f>
        <v/>
      </c>
      <c r="BB2367" s="51" t="str">
        <f aca="false">IF(AND(Y2367="CONSUMO",AG2367="ANEXO I",AY2367&gt;4%),(AI2367-(P2367+L2367-N2367+Q2367)*0.0514)/0.83*(0.5177)*(0.17)-AI2367*0.0514,IF(AND(Y2367="CONSUMO",AG2367="ANEXO II",AY2367&gt;4%),(AI2367-(P2367+L2367-N2367+Q2367)*0.041)/0.83*(0.3295)*(0.17)-AI2367*0.041,IF(AND(Y2367="CONSUMO",AG2367="ANEXO I",AY2367=4%),(AI2367-(P2367+L2367-N2367+Q2367)*0.04)/0.83*(0.5177)*(0.17)-AI2367*0.04,IF(AND(Y2367="CONSUMO",AG2367="ANEXO II",AY2367=4%),(AI2367-(P2367+L2367-N2367+Q2367)*0.04)/0.83*(0.3295)*(0.17)-AI2367*0.04,""))))</f>
        <v/>
      </c>
      <c r="BC2367" s="51" t="str">
        <f aca="false">IF(C2367="","",IF(AND(Y2367="CONSUMO",AC2367="SIM")*OR(AG2367="-",AG2367="BIT"),IF(E2367&lt;&gt;"",(AI2367-(P2367+L2367-N2367+Q2367)*AY2367)/0.83),""))</f>
        <v/>
      </c>
      <c r="BD2367" s="51" t="str">
        <f aca="false">IF(BC2367="","",BC2367*0.17)</f>
        <v/>
      </c>
      <c r="BE2367" s="51" t="str">
        <f aca="false">IF(I2367=6908,0,IF(BC2367="","",BD2367-((P2367+L2367-N2367+Q2367)*AY2367)))</f>
        <v/>
      </c>
      <c r="BF2367" s="53" t="str">
        <f aca="false">IF(B2367="","",IF(OR(B2367="",E2367="Regime Normal"),0,(AI2367-Q2367)*VLOOKUP(R2367,Dados!$X$98:$Y$108,2,0)))</f>
        <v/>
      </c>
      <c r="BG2367" s="54" t="str">
        <f aca="false">IFERROR(VLOOKUP(I2367,Dados!$AC$27:$AD$43,2,0),IF(B2367="","",IF(D2367&lt;&gt;"MT",IF(AND(AC2367="SIM",Y2367="Revenda"),"2403",IF(AND(AC2367="SIM",Y2367="Consumo"),"2407",IF(AND(AC2367="NÃO",Y2367="Revenda"),"2102",IF(AND(AC2367="NÃO",Y2367="Consumo"),"2556",)))),REPLACE(I2367,1,1,1))))</f>
        <v/>
      </c>
    </row>
    <row r="2368" customFormat="false" ht="12.8" hidden="false" customHeight="true" outlineLevel="0" collapsed="false">
      <c r="Y2368" s="45"/>
      <c r="Z2368" s="46" t="str">
        <f aca="false">IF(B2368="","",(IFERROR(VLOOKUP(H2368,Dados!A$3:B$15000,2,0),"Não Encontrado")))</f>
        <v/>
      </c>
      <c r="AA2368" s="46" t="str">
        <f aca="false">IF(B2368="","",(IFERROR(VLOOKUP(G2368,Dados!C$3:E$15000,3,0),"Não Encontrado")))</f>
        <v/>
      </c>
      <c r="AB2368" s="46" t="str">
        <f aca="false">IFERROR(IF(Z2368&lt;&gt;"Não Encontrado",Z2368,IF(AA2368&lt;&gt;"Não Encontrado",AA2368,"")),"")</f>
        <v/>
      </c>
      <c r="AC2368" s="45" t="str">
        <f aca="false">IF(B2368="","",IF(AB2368="","NÃO","SIM"))</f>
        <v/>
      </c>
      <c r="AD2368" s="45" t="str">
        <f aca="false">IFERROR(VLOOKUP(G2368,Dados!$P$3:$R$500,3,0),"")</f>
        <v/>
      </c>
      <c r="AE2368" s="45" t="str">
        <f aca="false">IFERROR(VLOOKUP(G2368,Dados!$K$3:$L$500,2,0),"")</f>
        <v/>
      </c>
      <c r="AF2368" s="45" t="str">
        <f aca="false">IFERROR(VLOOKUP(G2368,Dados!$M$3:$N$500,2,0),"")</f>
        <v/>
      </c>
      <c r="AG2368" s="45" t="str">
        <f aca="false">IF(F2368="","",IF(AND(AD2368="",AE2368="",AF2368=""),"-",IF(AND(AD2368="BIT",AE2368="",AF2368=""),"BIT",IF(AND(AE2368="ANEXO I",AD2368="",AF2368=""),"ANEXO I",IF(AND(AF2368="ANEXO II",AD2368="",AE2368=""),"ANEXO II","Escolher")))))</f>
        <v/>
      </c>
      <c r="AH2368" s="45" t="str">
        <f aca="false">IF(AG2368&lt;&gt;"Pneus","",IFERROR(VLOOKUP(R2368,Dados!$X$2:$Z$5,3,0)*(AI2368-Q2368),VLOOKUP(D2368,Dados!$X$7:$Z$33,3,0)*(AI2368-Q2368)))</f>
        <v/>
      </c>
      <c r="AI2368" s="47" t="str">
        <f aca="false">IF(B2368="","",P2368+Q2368+O2368+M2368+L2368-N2368)</f>
        <v/>
      </c>
      <c r="AJ2368" s="48" t="str">
        <f aca="false">IFERROR(IF(AND(AC2368="SIM",AG2368="-",Y2368="REVENDA"),(AB2368/1+1)*AI2368,IF(AND(AC2368="SIM",AG2368="Pneus",Y2368="REVENDA"),(AB2368/1+1)*(AI2368-AH2368),"")),"")</f>
        <v/>
      </c>
      <c r="AK2368" s="48" t="str">
        <f aca="false">IF(AJ2368="","",AJ2368*17%)</f>
        <v/>
      </c>
      <c r="AL2368" s="48" t="str">
        <f aca="false">IFERROR(IF(AC2368="NÃO","",IF(AK2368="","",IF(E2368="Simples Nacional",BF2368,IF(T2368=0.12,U2368*0.5833337002,IF(T2368=0,AI2368*0.07,U2368))))),"")</f>
        <v/>
      </c>
      <c r="AM2368" s="47" t="str">
        <f aca="false">IFERROR(IF(AC2368="NÃO","",IF(OR(AG2368="-",AG2368="Pneus"),AK2368-AL2368,"")),"")</f>
        <v/>
      </c>
      <c r="AN2368" s="48" t="str">
        <f aca="false">IF(AND(Y2368="REVENDA",AC2368="SIM",AG2368="BIT"),((AB2368/1+1)*AI2368)*0.4117,"")</f>
        <v/>
      </c>
      <c r="AO2368" s="48" t="str">
        <f aca="false">IF(AN2368="","",AN2368*17%)</f>
        <v/>
      </c>
      <c r="AP2368" s="49" t="str">
        <f aca="false">IF(AN2368="","",IF(T2368=0.12,(U2368*0.4117)*0.4117,IF(T2368=0,(AI2368*0.07)*0.4117,U2368*0.4117)))</f>
        <v/>
      </c>
      <c r="AQ2368" s="47" t="str">
        <f aca="false">IF(AN2368="","",AO2368-AP2368)</f>
        <v/>
      </c>
      <c r="AR2368" s="50" t="str">
        <f aca="false">IFERROR(IF(AND(AC2368="SIM",Y2368="REVENDA",LEFT(AG2368,5)="ANEXO")*OR(AE2368="ANEXO I",AF2368="ANEXO II"),VLOOKUP(H2368,Dados!G:I,2,0),""),"INSERIR MVA")</f>
        <v/>
      </c>
      <c r="AS2368" s="48" t="str">
        <f aca="false">IF(LEFT(AG2368,5)="ANEXO",VLOOKUP(AG2368,Dados!$X$111:$Z$112,2,0)*(AI2368-Q2368),"")</f>
        <v/>
      </c>
      <c r="AT2368" s="48" t="str">
        <f aca="false">IFERROR(IF(AR2368="","",(AI2368*AR2368)+AI2368),"INSERIR MVA")</f>
        <v/>
      </c>
      <c r="AU2368" s="48" t="str">
        <f aca="false">IF(AT2368="","",IF(AY2368=0.04,U2368,AS2368*AY2368))</f>
        <v/>
      </c>
      <c r="AV2368" s="47" t="str">
        <f aca="false">IFERROR(IF(AU2368="","",(VLOOKUP(AG2368,Dados!$X$111:$Z$112,3,0)*AT2368*0.17)),"INSERIR MVA")</f>
        <v/>
      </c>
      <c r="AW2368" s="47" t="str">
        <f aca="false">IFERROR(IF(AR2368="","",AV2368-AU2368),"")</f>
        <v/>
      </c>
      <c r="AX2368" s="51" t="str">
        <f aca="false">IFERROR(IF(AC2368="NÃO","",IF(AM2368&lt;&gt;"",AM2368-W2368,IF(AQ2368&lt;&gt;"",AQ2368-W2368,IF(AW2368&lt;&gt;"",AW2368-W2368,"")))),"")</f>
        <v/>
      </c>
      <c r="AY2368" s="46" t="str">
        <f aca="false">IFERROR(IF(ISNA(VLOOKUP(R2368,Dados!$X$2:$Y$5,2,0)),VLOOKUP(D2368,Dados!$X$7:$Y$33,2,0),VLOOKUP(R2368,Dados!$X$2:$Y$5,2,0)),"")</f>
        <v/>
      </c>
      <c r="AZ2368" s="52" t="str">
        <f aca="false">IF(C2368="","",IF(AND(Y2368="CONSUMO",AC2368="NÃO")*OR(AG2368="-",AG2368="BIT"),IF(E2368&lt;&gt;"",(AI2368-(P2368+L2368-N2368+Q2368)*AY2368)/0.83),""))</f>
        <v/>
      </c>
      <c r="BA2368" s="51" t="str">
        <f aca="false">IF(AZ2368="","",AZ2368*0.17-((P2368+L2368-N2368+Q2368)*AY2368))</f>
        <v/>
      </c>
      <c r="BB2368" s="51" t="str">
        <f aca="false">IF(AND(Y2368="CONSUMO",AG2368="ANEXO I",AY2368&gt;4%),(AI2368-(P2368+L2368-N2368+Q2368)*0.0514)/0.83*(0.5177)*(0.17)-AI2368*0.0514,IF(AND(Y2368="CONSUMO",AG2368="ANEXO II",AY2368&gt;4%),(AI2368-(P2368+L2368-N2368+Q2368)*0.041)/0.83*(0.3295)*(0.17)-AI2368*0.041,IF(AND(Y2368="CONSUMO",AG2368="ANEXO I",AY2368=4%),(AI2368-(P2368+L2368-N2368+Q2368)*0.04)/0.83*(0.5177)*(0.17)-AI2368*0.04,IF(AND(Y2368="CONSUMO",AG2368="ANEXO II",AY2368=4%),(AI2368-(P2368+L2368-N2368+Q2368)*0.04)/0.83*(0.3295)*(0.17)-AI2368*0.04,""))))</f>
        <v/>
      </c>
      <c r="BC2368" s="51" t="str">
        <f aca="false">IF(C2368="","",IF(AND(Y2368="CONSUMO",AC2368="SIM")*OR(AG2368="-",AG2368="BIT"),IF(E2368&lt;&gt;"",(AI2368-(P2368+L2368-N2368+Q2368)*AY2368)/0.83),""))</f>
        <v/>
      </c>
      <c r="BD2368" s="51" t="str">
        <f aca="false">IF(BC2368="","",BC2368*0.17)</f>
        <v/>
      </c>
      <c r="BE2368" s="51" t="str">
        <f aca="false">IF(I2368=6908,0,IF(BC2368="","",BD2368-((P2368+L2368-N2368+Q2368)*AY2368)))</f>
        <v/>
      </c>
      <c r="BF2368" s="53" t="str">
        <f aca="false">IF(B2368="","",IF(OR(B2368="",E2368="Regime Normal"),0,(AI2368-Q2368)*VLOOKUP(R2368,Dados!$X$98:$Y$108,2,0)))</f>
        <v/>
      </c>
      <c r="BG2368" s="54" t="str">
        <f aca="false">IFERROR(VLOOKUP(I2368,Dados!$AC$27:$AD$43,2,0),IF(B2368="","",IF(D2368&lt;&gt;"MT",IF(AND(AC2368="SIM",Y2368="Revenda"),"2403",IF(AND(AC2368="SIM",Y2368="Consumo"),"2407",IF(AND(AC2368="NÃO",Y2368="Revenda"),"2102",IF(AND(AC2368="NÃO",Y2368="Consumo"),"2556",)))),REPLACE(I2368,1,1,1))))</f>
        <v/>
      </c>
    </row>
    <row r="2369" customFormat="false" ht="12.8" hidden="false" customHeight="true" outlineLevel="0" collapsed="false">
      <c r="Y2369" s="45"/>
      <c r="Z2369" s="46" t="str">
        <f aca="false">IF(B2369="","",(IFERROR(VLOOKUP(H2369,Dados!A$3:B$15000,2,0),"Não Encontrado")))</f>
        <v/>
      </c>
      <c r="AA2369" s="46" t="str">
        <f aca="false">IF(B2369="","",(IFERROR(VLOOKUP(G2369,Dados!C$3:E$15000,3,0),"Não Encontrado")))</f>
        <v/>
      </c>
      <c r="AB2369" s="46" t="str">
        <f aca="false">IFERROR(IF(Z2369&lt;&gt;"Não Encontrado",Z2369,IF(AA2369&lt;&gt;"Não Encontrado",AA2369,"")),"")</f>
        <v/>
      </c>
      <c r="AC2369" s="45" t="str">
        <f aca="false">IF(B2369="","",IF(AB2369="","NÃO","SIM"))</f>
        <v/>
      </c>
      <c r="AD2369" s="45" t="str">
        <f aca="false">IFERROR(VLOOKUP(G2369,Dados!$P$3:$R$500,3,0),"")</f>
        <v/>
      </c>
      <c r="AE2369" s="45" t="str">
        <f aca="false">IFERROR(VLOOKUP(G2369,Dados!$K$3:$L$500,2,0),"")</f>
        <v/>
      </c>
      <c r="AF2369" s="45" t="str">
        <f aca="false">IFERROR(VLOOKUP(G2369,Dados!$M$3:$N$500,2,0),"")</f>
        <v/>
      </c>
      <c r="AG2369" s="45" t="str">
        <f aca="false">IF(F2369="","",IF(AND(AD2369="",AE2369="",AF2369=""),"-",IF(AND(AD2369="BIT",AE2369="",AF2369=""),"BIT",IF(AND(AE2369="ANEXO I",AD2369="",AF2369=""),"ANEXO I",IF(AND(AF2369="ANEXO II",AD2369="",AE2369=""),"ANEXO II","Escolher")))))</f>
        <v/>
      </c>
      <c r="AH2369" s="45" t="str">
        <f aca="false">IF(AG2369&lt;&gt;"Pneus","",IFERROR(VLOOKUP(R2369,Dados!$X$2:$Z$5,3,0)*(AI2369-Q2369),VLOOKUP(D2369,Dados!$X$7:$Z$33,3,0)*(AI2369-Q2369)))</f>
        <v/>
      </c>
      <c r="AI2369" s="47" t="str">
        <f aca="false">IF(B2369="","",P2369+Q2369+O2369+M2369+L2369-N2369)</f>
        <v/>
      </c>
      <c r="AJ2369" s="48" t="str">
        <f aca="false">IFERROR(IF(AND(AC2369="SIM",AG2369="-",Y2369="REVENDA"),(AB2369/1+1)*AI2369,IF(AND(AC2369="SIM",AG2369="Pneus",Y2369="REVENDA"),(AB2369/1+1)*(AI2369-AH2369),"")),"")</f>
        <v/>
      </c>
      <c r="AK2369" s="48" t="str">
        <f aca="false">IF(AJ2369="","",AJ2369*17%)</f>
        <v/>
      </c>
      <c r="AL2369" s="48" t="str">
        <f aca="false">IFERROR(IF(AC2369="NÃO","",IF(AK2369="","",IF(E2369="Simples Nacional",BF2369,IF(T2369=0.12,U2369*0.5833337002,IF(T2369=0,AI2369*0.07,U2369))))),"")</f>
        <v/>
      </c>
      <c r="AM2369" s="47" t="str">
        <f aca="false">IFERROR(IF(AC2369="NÃO","",IF(OR(AG2369="-",AG2369="Pneus"),AK2369-AL2369,"")),"")</f>
        <v/>
      </c>
      <c r="AN2369" s="48" t="str">
        <f aca="false">IF(AND(Y2369="REVENDA",AC2369="SIM",AG2369="BIT"),((AB2369/1+1)*AI2369)*0.4117,"")</f>
        <v/>
      </c>
      <c r="AO2369" s="48" t="str">
        <f aca="false">IF(AN2369="","",AN2369*17%)</f>
        <v/>
      </c>
      <c r="AP2369" s="49" t="str">
        <f aca="false">IF(AN2369="","",IF(T2369=0.12,(U2369*0.4117)*0.4117,IF(T2369=0,(AI2369*0.07)*0.4117,U2369*0.4117)))</f>
        <v/>
      </c>
      <c r="AQ2369" s="47" t="str">
        <f aca="false">IF(AN2369="","",AO2369-AP2369)</f>
        <v/>
      </c>
      <c r="AR2369" s="50" t="str">
        <f aca="false">IFERROR(IF(AND(AC2369="SIM",Y2369="REVENDA",LEFT(AG2369,5)="ANEXO")*OR(AE2369="ANEXO I",AF2369="ANEXO II"),VLOOKUP(H2369,Dados!G:I,2,0),""),"INSERIR MVA")</f>
        <v/>
      </c>
      <c r="AS2369" s="48" t="str">
        <f aca="false">IF(LEFT(AG2369,5)="ANEXO",VLOOKUP(AG2369,Dados!$X$111:$Z$112,2,0)*(AI2369-Q2369),"")</f>
        <v/>
      </c>
      <c r="AT2369" s="48" t="str">
        <f aca="false">IFERROR(IF(AR2369="","",(AI2369*AR2369)+AI2369),"INSERIR MVA")</f>
        <v/>
      </c>
      <c r="AU2369" s="48" t="str">
        <f aca="false">IF(AT2369="","",IF(AY2369=0.04,U2369,AS2369*AY2369))</f>
        <v/>
      </c>
      <c r="AV2369" s="47" t="str">
        <f aca="false">IFERROR(IF(AU2369="","",(VLOOKUP(AG2369,Dados!$X$111:$Z$112,3,0)*AT2369*0.17)),"INSERIR MVA")</f>
        <v/>
      </c>
      <c r="AW2369" s="47" t="str">
        <f aca="false">IFERROR(IF(AR2369="","",AV2369-AU2369),"")</f>
        <v/>
      </c>
      <c r="AX2369" s="51" t="str">
        <f aca="false">IFERROR(IF(AC2369="NÃO","",IF(AM2369&lt;&gt;"",AM2369-W2369,IF(AQ2369&lt;&gt;"",AQ2369-W2369,IF(AW2369&lt;&gt;"",AW2369-W2369,"")))),"")</f>
        <v/>
      </c>
      <c r="AY2369" s="46" t="str">
        <f aca="false">IFERROR(IF(ISNA(VLOOKUP(R2369,Dados!$X$2:$Y$5,2,0)),VLOOKUP(D2369,Dados!$X$7:$Y$33,2,0),VLOOKUP(R2369,Dados!$X$2:$Y$5,2,0)),"")</f>
        <v/>
      </c>
      <c r="AZ2369" s="52" t="str">
        <f aca="false">IF(C2369="","",IF(AND(Y2369="CONSUMO",AC2369="NÃO")*OR(AG2369="-",AG2369="BIT"),IF(E2369&lt;&gt;"",(AI2369-(P2369+L2369-N2369+Q2369)*AY2369)/0.83),""))</f>
        <v/>
      </c>
      <c r="BA2369" s="51" t="str">
        <f aca="false">IF(AZ2369="","",AZ2369*0.17-((P2369+L2369-N2369+Q2369)*AY2369))</f>
        <v/>
      </c>
      <c r="BB2369" s="51" t="str">
        <f aca="false">IF(AND(Y2369="CONSUMO",AG2369="ANEXO I",AY2369&gt;4%),(AI2369-(P2369+L2369-N2369+Q2369)*0.0514)/0.83*(0.5177)*(0.17)-AI2369*0.0514,IF(AND(Y2369="CONSUMO",AG2369="ANEXO II",AY2369&gt;4%),(AI2369-(P2369+L2369-N2369+Q2369)*0.041)/0.83*(0.3295)*(0.17)-AI2369*0.041,IF(AND(Y2369="CONSUMO",AG2369="ANEXO I",AY2369=4%),(AI2369-(P2369+L2369-N2369+Q2369)*0.04)/0.83*(0.5177)*(0.17)-AI2369*0.04,IF(AND(Y2369="CONSUMO",AG2369="ANEXO II",AY2369=4%),(AI2369-(P2369+L2369-N2369+Q2369)*0.04)/0.83*(0.3295)*(0.17)-AI2369*0.04,""))))</f>
        <v/>
      </c>
      <c r="BC2369" s="51" t="str">
        <f aca="false">IF(C2369="","",IF(AND(Y2369="CONSUMO",AC2369="SIM")*OR(AG2369="-",AG2369="BIT"),IF(E2369&lt;&gt;"",(AI2369-(P2369+L2369-N2369+Q2369)*AY2369)/0.83),""))</f>
        <v/>
      </c>
      <c r="BD2369" s="51" t="str">
        <f aca="false">IF(BC2369="","",BC2369*0.17)</f>
        <v/>
      </c>
      <c r="BE2369" s="51" t="str">
        <f aca="false">IF(I2369=6908,0,IF(BC2369="","",BD2369-((P2369+L2369-N2369+Q2369)*AY2369)))</f>
        <v/>
      </c>
      <c r="BF2369" s="53" t="str">
        <f aca="false">IF(B2369="","",IF(OR(B2369="",E2369="Regime Normal"),0,(AI2369-Q2369)*VLOOKUP(R2369,Dados!$X$98:$Y$108,2,0)))</f>
        <v/>
      </c>
      <c r="BG2369" s="54" t="str">
        <f aca="false">IFERROR(VLOOKUP(I2369,Dados!$AC$27:$AD$43,2,0),IF(B2369="","",IF(D2369&lt;&gt;"MT",IF(AND(AC2369="SIM",Y2369="Revenda"),"2403",IF(AND(AC2369="SIM",Y2369="Consumo"),"2407",IF(AND(AC2369="NÃO",Y2369="Revenda"),"2102",IF(AND(AC2369="NÃO",Y2369="Consumo"),"2556",)))),REPLACE(I2369,1,1,1))))</f>
        <v/>
      </c>
    </row>
    <row r="2370" customFormat="false" ht="12.8" hidden="false" customHeight="true" outlineLevel="0" collapsed="false">
      <c r="Y2370" s="45"/>
      <c r="Z2370" s="46" t="str">
        <f aca="false">IF(B2370="","",(IFERROR(VLOOKUP(H2370,Dados!A$3:B$15000,2,0),"Não Encontrado")))</f>
        <v/>
      </c>
      <c r="AA2370" s="46" t="str">
        <f aca="false">IF(B2370="","",(IFERROR(VLOOKUP(G2370,Dados!C$3:E$15000,3,0),"Não Encontrado")))</f>
        <v/>
      </c>
      <c r="AB2370" s="46" t="str">
        <f aca="false">IFERROR(IF(Z2370&lt;&gt;"Não Encontrado",Z2370,IF(AA2370&lt;&gt;"Não Encontrado",AA2370,"")),"")</f>
        <v/>
      </c>
      <c r="AC2370" s="45" t="str">
        <f aca="false">IF(B2370="","",IF(AB2370="","NÃO","SIM"))</f>
        <v/>
      </c>
      <c r="AD2370" s="45" t="str">
        <f aca="false">IFERROR(VLOOKUP(G2370,Dados!$P$3:$R$500,3,0),"")</f>
        <v/>
      </c>
      <c r="AE2370" s="45" t="str">
        <f aca="false">IFERROR(VLOOKUP(G2370,Dados!$K$3:$L$500,2,0),"")</f>
        <v/>
      </c>
      <c r="AF2370" s="45" t="str">
        <f aca="false">IFERROR(VLOOKUP(G2370,Dados!$M$3:$N$500,2,0),"")</f>
        <v/>
      </c>
      <c r="AG2370" s="45" t="str">
        <f aca="false">IF(F2370="","",IF(AND(AD2370="",AE2370="",AF2370=""),"-",IF(AND(AD2370="BIT",AE2370="",AF2370=""),"BIT",IF(AND(AE2370="ANEXO I",AD2370="",AF2370=""),"ANEXO I",IF(AND(AF2370="ANEXO II",AD2370="",AE2370=""),"ANEXO II","Escolher")))))</f>
        <v/>
      </c>
      <c r="AH2370" s="45" t="str">
        <f aca="false">IF(AG2370&lt;&gt;"Pneus","",IFERROR(VLOOKUP(R2370,Dados!$X$2:$Z$5,3,0)*(AI2370-Q2370),VLOOKUP(D2370,Dados!$X$7:$Z$33,3,0)*(AI2370-Q2370)))</f>
        <v/>
      </c>
      <c r="AI2370" s="47" t="str">
        <f aca="false">IF(B2370="","",P2370+Q2370+O2370+M2370+L2370-N2370)</f>
        <v/>
      </c>
      <c r="AJ2370" s="48" t="str">
        <f aca="false">IFERROR(IF(AND(AC2370="SIM",AG2370="-",Y2370="REVENDA"),(AB2370/1+1)*AI2370,IF(AND(AC2370="SIM",AG2370="Pneus",Y2370="REVENDA"),(AB2370/1+1)*(AI2370-AH2370),"")),"")</f>
        <v/>
      </c>
      <c r="AK2370" s="48" t="str">
        <f aca="false">IF(AJ2370="","",AJ2370*17%)</f>
        <v/>
      </c>
      <c r="AL2370" s="48" t="str">
        <f aca="false">IFERROR(IF(AC2370="NÃO","",IF(AK2370="","",IF(E2370="Simples Nacional",BF2370,IF(T2370=0.12,U2370*0.5833337002,IF(T2370=0,AI2370*0.07,U2370))))),"")</f>
        <v/>
      </c>
      <c r="AM2370" s="47" t="str">
        <f aca="false">IFERROR(IF(AC2370="NÃO","",IF(OR(AG2370="-",AG2370="Pneus"),AK2370-AL2370,"")),"")</f>
        <v/>
      </c>
      <c r="AN2370" s="48" t="str">
        <f aca="false">IF(AND(Y2370="REVENDA",AC2370="SIM",AG2370="BIT"),((AB2370/1+1)*AI2370)*0.4117,"")</f>
        <v/>
      </c>
      <c r="AO2370" s="48" t="str">
        <f aca="false">IF(AN2370="","",AN2370*17%)</f>
        <v/>
      </c>
      <c r="AP2370" s="49" t="str">
        <f aca="false">IF(AN2370="","",IF(T2370=0.12,(U2370*0.4117)*0.4117,IF(T2370=0,(AI2370*0.07)*0.4117,U2370*0.4117)))</f>
        <v/>
      </c>
      <c r="AQ2370" s="47" t="str">
        <f aca="false">IF(AN2370="","",AO2370-AP2370)</f>
        <v/>
      </c>
      <c r="AR2370" s="50" t="str">
        <f aca="false">IFERROR(IF(AND(AC2370="SIM",Y2370="REVENDA",LEFT(AG2370,5)="ANEXO")*OR(AE2370="ANEXO I",AF2370="ANEXO II"),VLOOKUP(H2370,Dados!G:I,2,0),""),"INSERIR MVA")</f>
        <v/>
      </c>
      <c r="AS2370" s="48" t="str">
        <f aca="false">IF(LEFT(AG2370,5)="ANEXO",VLOOKUP(AG2370,Dados!$X$111:$Z$112,2,0)*(AI2370-Q2370),"")</f>
        <v/>
      </c>
      <c r="AT2370" s="48" t="str">
        <f aca="false">IFERROR(IF(AR2370="","",(AI2370*AR2370)+AI2370),"INSERIR MVA")</f>
        <v/>
      </c>
      <c r="AU2370" s="48" t="str">
        <f aca="false">IF(AT2370="","",IF(AY2370=0.04,U2370,AS2370*AY2370))</f>
        <v/>
      </c>
      <c r="AV2370" s="47" t="str">
        <f aca="false">IFERROR(IF(AU2370="","",(VLOOKUP(AG2370,Dados!$X$111:$Z$112,3,0)*AT2370*0.17)),"INSERIR MVA")</f>
        <v/>
      </c>
      <c r="AW2370" s="47" t="str">
        <f aca="false">IFERROR(IF(AR2370="","",AV2370-AU2370),"")</f>
        <v/>
      </c>
      <c r="AX2370" s="51" t="str">
        <f aca="false">IFERROR(IF(AC2370="NÃO","",IF(AM2370&lt;&gt;"",AM2370-W2370,IF(AQ2370&lt;&gt;"",AQ2370-W2370,IF(AW2370&lt;&gt;"",AW2370-W2370,"")))),"")</f>
        <v/>
      </c>
      <c r="AY2370" s="46" t="str">
        <f aca="false">IFERROR(IF(ISNA(VLOOKUP(R2370,Dados!$X$2:$Y$5,2,0)),VLOOKUP(D2370,Dados!$X$7:$Y$33,2,0),VLOOKUP(R2370,Dados!$X$2:$Y$5,2,0)),"")</f>
        <v/>
      </c>
      <c r="AZ2370" s="52" t="str">
        <f aca="false">IF(C2370="","",IF(AND(Y2370="CONSUMO",AC2370="NÃO")*OR(AG2370="-",AG2370="BIT"),IF(E2370&lt;&gt;"",(AI2370-(P2370+L2370-N2370+Q2370)*AY2370)/0.83),""))</f>
        <v/>
      </c>
      <c r="BA2370" s="51" t="str">
        <f aca="false">IF(AZ2370="","",AZ2370*0.17-((P2370+L2370-N2370+Q2370)*AY2370))</f>
        <v/>
      </c>
      <c r="BB2370" s="51" t="str">
        <f aca="false">IF(AND(Y2370="CONSUMO",AG2370="ANEXO I",AY2370&gt;4%),(AI2370-(P2370+L2370-N2370+Q2370)*0.0514)/0.83*(0.5177)*(0.17)-AI2370*0.0514,IF(AND(Y2370="CONSUMO",AG2370="ANEXO II",AY2370&gt;4%),(AI2370-(P2370+L2370-N2370+Q2370)*0.041)/0.83*(0.3295)*(0.17)-AI2370*0.041,IF(AND(Y2370="CONSUMO",AG2370="ANEXO I",AY2370=4%),(AI2370-(P2370+L2370-N2370+Q2370)*0.04)/0.83*(0.5177)*(0.17)-AI2370*0.04,IF(AND(Y2370="CONSUMO",AG2370="ANEXO II",AY2370=4%),(AI2370-(P2370+L2370-N2370+Q2370)*0.04)/0.83*(0.3295)*(0.17)-AI2370*0.04,""))))</f>
        <v/>
      </c>
      <c r="BC2370" s="51" t="str">
        <f aca="false">IF(C2370="","",IF(AND(Y2370="CONSUMO",AC2370="SIM")*OR(AG2370="-",AG2370="BIT"),IF(E2370&lt;&gt;"",(AI2370-(P2370+L2370-N2370+Q2370)*AY2370)/0.83),""))</f>
        <v/>
      </c>
      <c r="BD2370" s="51" t="str">
        <f aca="false">IF(BC2370="","",BC2370*0.17)</f>
        <v/>
      </c>
      <c r="BE2370" s="51" t="str">
        <f aca="false">IF(I2370=6908,0,IF(BC2370="","",BD2370-((P2370+L2370-N2370+Q2370)*AY2370)))</f>
        <v/>
      </c>
      <c r="BF2370" s="53" t="str">
        <f aca="false">IF(B2370="","",IF(OR(B2370="",E2370="Regime Normal"),0,(AI2370-Q2370)*VLOOKUP(R2370,Dados!$X$98:$Y$108,2,0)))</f>
        <v/>
      </c>
      <c r="BG2370" s="54" t="str">
        <f aca="false">IFERROR(VLOOKUP(I2370,Dados!$AC$27:$AD$43,2,0),IF(B2370="","",IF(D2370&lt;&gt;"MT",IF(AND(AC2370="SIM",Y2370="Revenda"),"2403",IF(AND(AC2370="SIM",Y2370="Consumo"),"2407",IF(AND(AC2370="NÃO",Y2370="Revenda"),"2102",IF(AND(AC2370="NÃO",Y2370="Consumo"),"2556",)))),REPLACE(I2370,1,1,1))))</f>
        <v/>
      </c>
    </row>
    <row r="2371" customFormat="false" ht="12.8" hidden="false" customHeight="true" outlineLevel="0" collapsed="false">
      <c r="Y2371" s="45"/>
      <c r="Z2371" s="46" t="str">
        <f aca="false">IF(B2371="","",(IFERROR(VLOOKUP(H2371,Dados!A$3:B$15000,2,0),"Não Encontrado")))</f>
        <v/>
      </c>
      <c r="AA2371" s="46" t="str">
        <f aca="false">IF(B2371="","",(IFERROR(VLOOKUP(G2371,Dados!C$3:E$15000,3,0),"Não Encontrado")))</f>
        <v/>
      </c>
      <c r="AB2371" s="46" t="str">
        <f aca="false">IFERROR(IF(Z2371&lt;&gt;"Não Encontrado",Z2371,IF(AA2371&lt;&gt;"Não Encontrado",AA2371,"")),"")</f>
        <v/>
      </c>
      <c r="AC2371" s="45" t="str">
        <f aca="false">IF(B2371="","",IF(AB2371="","NÃO","SIM"))</f>
        <v/>
      </c>
      <c r="AD2371" s="45" t="str">
        <f aca="false">IFERROR(VLOOKUP(G2371,Dados!$P$3:$R$500,3,0),"")</f>
        <v/>
      </c>
      <c r="AE2371" s="45" t="str">
        <f aca="false">IFERROR(VLOOKUP(G2371,Dados!$K$3:$L$500,2,0),"")</f>
        <v/>
      </c>
      <c r="AF2371" s="45" t="str">
        <f aca="false">IFERROR(VLOOKUP(G2371,Dados!$M$3:$N$500,2,0),"")</f>
        <v/>
      </c>
      <c r="AG2371" s="45" t="str">
        <f aca="false">IF(F2371="","",IF(AND(AD2371="",AE2371="",AF2371=""),"-",IF(AND(AD2371="BIT",AE2371="",AF2371=""),"BIT",IF(AND(AE2371="ANEXO I",AD2371="",AF2371=""),"ANEXO I",IF(AND(AF2371="ANEXO II",AD2371="",AE2371=""),"ANEXO II","Escolher")))))</f>
        <v/>
      </c>
      <c r="AH2371" s="45" t="str">
        <f aca="false">IF(AG2371&lt;&gt;"Pneus","",IFERROR(VLOOKUP(R2371,Dados!$X$2:$Z$5,3,0)*(AI2371-Q2371),VLOOKUP(D2371,Dados!$X$7:$Z$33,3,0)*(AI2371-Q2371)))</f>
        <v/>
      </c>
      <c r="AI2371" s="47" t="str">
        <f aca="false">IF(B2371="","",P2371+Q2371+O2371+M2371+L2371-N2371)</f>
        <v/>
      </c>
      <c r="AJ2371" s="48" t="str">
        <f aca="false">IFERROR(IF(AND(AC2371="SIM",AG2371="-",Y2371="REVENDA"),(AB2371/1+1)*AI2371,IF(AND(AC2371="SIM",AG2371="Pneus",Y2371="REVENDA"),(AB2371/1+1)*(AI2371-AH2371),"")),"")</f>
        <v/>
      </c>
      <c r="AK2371" s="48" t="str">
        <f aca="false">IF(AJ2371="","",AJ2371*17%)</f>
        <v/>
      </c>
      <c r="AL2371" s="48" t="str">
        <f aca="false">IFERROR(IF(AC2371="NÃO","",IF(AK2371="","",IF(E2371="Simples Nacional",BF2371,IF(T2371=0.12,U2371*0.5833337002,IF(T2371=0,AI2371*0.07,U2371))))),"")</f>
        <v/>
      </c>
      <c r="AM2371" s="47" t="str">
        <f aca="false">IFERROR(IF(AC2371="NÃO","",IF(OR(AG2371="-",AG2371="Pneus"),AK2371-AL2371,"")),"")</f>
        <v/>
      </c>
      <c r="AN2371" s="48" t="str">
        <f aca="false">IF(AND(Y2371="REVENDA",AC2371="SIM",AG2371="BIT"),((AB2371/1+1)*AI2371)*0.4117,"")</f>
        <v/>
      </c>
      <c r="AO2371" s="48" t="str">
        <f aca="false">IF(AN2371="","",AN2371*17%)</f>
        <v/>
      </c>
      <c r="AP2371" s="49" t="str">
        <f aca="false">IF(AN2371="","",IF(T2371=0.12,(U2371*0.4117)*0.4117,IF(T2371=0,(AI2371*0.07)*0.4117,U2371*0.4117)))</f>
        <v/>
      </c>
      <c r="AQ2371" s="47" t="str">
        <f aca="false">IF(AN2371="","",AO2371-AP2371)</f>
        <v/>
      </c>
      <c r="AR2371" s="50" t="str">
        <f aca="false">IFERROR(IF(AND(AC2371="SIM",Y2371="REVENDA",LEFT(AG2371,5)="ANEXO")*OR(AE2371="ANEXO I",AF2371="ANEXO II"),VLOOKUP(H2371,Dados!G:I,2,0),""),"INSERIR MVA")</f>
        <v/>
      </c>
      <c r="AS2371" s="48" t="str">
        <f aca="false">IF(LEFT(AG2371,5)="ANEXO",VLOOKUP(AG2371,Dados!$X$111:$Z$112,2,0)*(AI2371-Q2371),"")</f>
        <v/>
      </c>
      <c r="AT2371" s="48" t="str">
        <f aca="false">IFERROR(IF(AR2371="","",(AI2371*AR2371)+AI2371),"INSERIR MVA")</f>
        <v/>
      </c>
      <c r="AU2371" s="48" t="str">
        <f aca="false">IF(AT2371="","",IF(AY2371=0.04,U2371,AS2371*AY2371))</f>
        <v/>
      </c>
      <c r="AV2371" s="47" t="str">
        <f aca="false">IFERROR(IF(AU2371="","",(VLOOKUP(AG2371,Dados!$X$111:$Z$112,3,0)*AT2371*0.17)),"INSERIR MVA")</f>
        <v/>
      </c>
      <c r="AW2371" s="47" t="str">
        <f aca="false">IFERROR(IF(AR2371="","",AV2371-AU2371),"")</f>
        <v/>
      </c>
      <c r="AX2371" s="51" t="str">
        <f aca="false">IFERROR(IF(AC2371="NÃO","",IF(AM2371&lt;&gt;"",AM2371-W2371,IF(AQ2371&lt;&gt;"",AQ2371-W2371,IF(AW2371&lt;&gt;"",AW2371-W2371,"")))),"")</f>
        <v/>
      </c>
      <c r="AY2371" s="46" t="str">
        <f aca="false">IFERROR(IF(ISNA(VLOOKUP(R2371,Dados!$X$2:$Y$5,2,0)),VLOOKUP(D2371,Dados!$X$7:$Y$33,2,0),VLOOKUP(R2371,Dados!$X$2:$Y$5,2,0)),"")</f>
        <v/>
      </c>
      <c r="AZ2371" s="52" t="str">
        <f aca="false">IF(C2371="","",IF(AND(Y2371="CONSUMO",AC2371="NÃO")*OR(AG2371="-",AG2371="BIT"),IF(E2371&lt;&gt;"",(AI2371-(P2371+L2371-N2371+Q2371)*AY2371)/0.83),""))</f>
        <v/>
      </c>
      <c r="BA2371" s="51" t="str">
        <f aca="false">IF(AZ2371="","",AZ2371*0.17-((P2371+L2371-N2371+Q2371)*AY2371))</f>
        <v/>
      </c>
      <c r="BB2371" s="51" t="str">
        <f aca="false">IF(AND(Y2371="CONSUMO",AG2371="ANEXO I",AY2371&gt;4%),(AI2371-(P2371+L2371-N2371+Q2371)*0.0514)/0.83*(0.5177)*(0.17)-AI2371*0.0514,IF(AND(Y2371="CONSUMO",AG2371="ANEXO II",AY2371&gt;4%),(AI2371-(P2371+L2371-N2371+Q2371)*0.041)/0.83*(0.3295)*(0.17)-AI2371*0.041,IF(AND(Y2371="CONSUMO",AG2371="ANEXO I",AY2371=4%),(AI2371-(P2371+L2371-N2371+Q2371)*0.04)/0.83*(0.5177)*(0.17)-AI2371*0.04,IF(AND(Y2371="CONSUMO",AG2371="ANEXO II",AY2371=4%),(AI2371-(P2371+L2371-N2371+Q2371)*0.04)/0.83*(0.3295)*(0.17)-AI2371*0.04,""))))</f>
        <v/>
      </c>
      <c r="BC2371" s="51" t="str">
        <f aca="false">IF(C2371="","",IF(AND(Y2371="CONSUMO",AC2371="SIM")*OR(AG2371="-",AG2371="BIT"),IF(E2371&lt;&gt;"",(AI2371-(P2371+L2371-N2371+Q2371)*AY2371)/0.83),""))</f>
        <v/>
      </c>
      <c r="BD2371" s="51" t="str">
        <f aca="false">IF(BC2371="","",BC2371*0.17)</f>
        <v/>
      </c>
      <c r="BE2371" s="51" t="str">
        <f aca="false">IF(I2371=6908,0,IF(BC2371="","",BD2371-((P2371+L2371-N2371+Q2371)*AY2371)))</f>
        <v/>
      </c>
      <c r="BF2371" s="53" t="str">
        <f aca="false">IF(B2371="","",IF(OR(B2371="",E2371="Regime Normal"),0,(AI2371-Q2371)*VLOOKUP(R2371,Dados!$X$98:$Y$108,2,0)))</f>
        <v/>
      </c>
      <c r="BG2371" s="54" t="str">
        <f aca="false">IFERROR(VLOOKUP(I2371,Dados!$AC$27:$AD$43,2,0),IF(B2371="","",IF(D2371&lt;&gt;"MT",IF(AND(AC2371="SIM",Y2371="Revenda"),"2403",IF(AND(AC2371="SIM",Y2371="Consumo"),"2407",IF(AND(AC2371="NÃO",Y2371="Revenda"),"2102",IF(AND(AC2371="NÃO",Y2371="Consumo"),"2556",)))),REPLACE(I2371,1,1,1))))</f>
        <v/>
      </c>
    </row>
    <row r="2372" customFormat="false" ht="12.8" hidden="false" customHeight="true" outlineLevel="0" collapsed="false">
      <c r="Y2372" s="45"/>
      <c r="Z2372" s="46" t="str">
        <f aca="false">IF(B2372="","",(IFERROR(VLOOKUP(H2372,Dados!A$3:B$15000,2,0),"Não Encontrado")))</f>
        <v/>
      </c>
      <c r="AA2372" s="46" t="str">
        <f aca="false">IF(B2372="","",(IFERROR(VLOOKUP(G2372,Dados!C$3:E$15000,3,0),"Não Encontrado")))</f>
        <v/>
      </c>
      <c r="AB2372" s="46" t="str">
        <f aca="false">IFERROR(IF(Z2372&lt;&gt;"Não Encontrado",Z2372,IF(AA2372&lt;&gt;"Não Encontrado",AA2372,"")),"")</f>
        <v/>
      </c>
      <c r="AC2372" s="45" t="str">
        <f aca="false">IF(B2372="","",IF(AB2372="","NÃO","SIM"))</f>
        <v/>
      </c>
      <c r="AD2372" s="45" t="str">
        <f aca="false">IFERROR(VLOOKUP(G2372,Dados!$P$3:$R$500,3,0),"")</f>
        <v/>
      </c>
      <c r="AE2372" s="45" t="str">
        <f aca="false">IFERROR(VLOOKUP(G2372,Dados!$K$3:$L$500,2,0),"")</f>
        <v/>
      </c>
      <c r="AF2372" s="45" t="str">
        <f aca="false">IFERROR(VLOOKUP(G2372,Dados!$M$3:$N$500,2,0),"")</f>
        <v/>
      </c>
      <c r="AG2372" s="45" t="str">
        <f aca="false">IF(F2372="","",IF(AND(AD2372="",AE2372="",AF2372=""),"-",IF(AND(AD2372="BIT",AE2372="",AF2372=""),"BIT",IF(AND(AE2372="ANEXO I",AD2372="",AF2372=""),"ANEXO I",IF(AND(AF2372="ANEXO II",AD2372="",AE2372=""),"ANEXO II","Escolher")))))</f>
        <v/>
      </c>
      <c r="AH2372" s="45" t="str">
        <f aca="false">IF(AG2372&lt;&gt;"Pneus","",IFERROR(VLOOKUP(R2372,Dados!$X$2:$Z$5,3,0)*(AI2372-Q2372),VLOOKUP(D2372,Dados!$X$7:$Z$33,3,0)*(AI2372-Q2372)))</f>
        <v/>
      </c>
      <c r="AI2372" s="47" t="str">
        <f aca="false">IF(B2372="","",P2372+Q2372+O2372+M2372+L2372-N2372)</f>
        <v/>
      </c>
      <c r="AJ2372" s="48" t="str">
        <f aca="false">IFERROR(IF(AND(AC2372="SIM",AG2372="-",Y2372="REVENDA"),(AB2372/1+1)*AI2372,IF(AND(AC2372="SIM",AG2372="Pneus",Y2372="REVENDA"),(AB2372/1+1)*(AI2372-AH2372),"")),"")</f>
        <v/>
      </c>
      <c r="AK2372" s="48" t="str">
        <f aca="false">IF(AJ2372="","",AJ2372*17%)</f>
        <v/>
      </c>
      <c r="AL2372" s="48" t="str">
        <f aca="false">IFERROR(IF(AC2372="NÃO","",IF(AK2372="","",IF(E2372="Simples Nacional",BF2372,IF(T2372=0.12,U2372*0.5833337002,IF(T2372=0,AI2372*0.07,U2372))))),"")</f>
        <v/>
      </c>
      <c r="AM2372" s="47" t="str">
        <f aca="false">IFERROR(IF(AC2372="NÃO","",IF(OR(AG2372="-",AG2372="Pneus"),AK2372-AL2372,"")),"")</f>
        <v/>
      </c>
      <c r="AN2372" s="48" t="str">
        <f aca="false">IF(AND(Y2372="REVENDA",AC2372="SIM",AG2372="BIT"),((AB2372/1+1)*AI2372)*0.4117,"")</f>
        <v/>
      </c>
      <c r="AO2372" s="48" t="str">
        <f aca="false">IF(AN2372="","",AN2372*17%)</f>
        <v/>
      </c>
      <c r="AP2372" s="49" t="str">
        <f aca="false">IF(AN2372="","",IF(T2372=0.12,(U2372*0.4117)*0.4117,IF(T2372=0,(AI2372*0.07)*0.4117,U2372*0.4117)))</f>
        <v/>
      </c>
      <c r="AQ2372" s="47" t="str">
        <f aca="false">IF(AN2372="","",AO2372-AP2372)</f>
        <v/>
      </c>
      <c r="AR2372" s="50" t="str">
        <f aca="false">IFERROR(IF(AND(AC2372="SIM",Y2372="REVENDA",LEFT(AG2372,5)="ANEXO")*OR(AE2372="ANEXO I",AF2372="ANEXO II"),VLOOKUP(H2372,Dados!G:I,2,0),""),"INSERIR MVA")</f>
        <v/>
      </c>
      <c r="AS2372" s="48" t="str">
        <f aca="false">IF(LEFT(AG2372,5)="ANEXO",VLOOKUP(AG2372,Dados!$X$111:$Z$112,2,0)*(AI2372-Q2372),"")</f>
        <v/>
      </c>
      <c r="AT2372" s="48" t="str">
        <f aca="false">IFERROR(IF(AR2372="","",(AI2372*AR2372)+AI2372),"INSERIR MVA")</f>
        <v/>
      </c>
      <c r="AU2372" s="48" t="str">
        <f aca="false">IF(AT2372="","",IF(AY2372=0.04,U2372,AS2372*AY2372))</f>
        <v/>
      </c>
      <c r="AV2372" s="47" t="str">
        <f aca="false">IFERROR(IF(AU2372="","",(VLOOKUP(AG2372,Dados!$X$111:$Z$112,3,0)*AT2372*0.17)),"INSERIR MVA")</f>
        <v/>
      </c>
      <c r="AW2372" s="47" t="str">
        <f aca="false">IFERROR(IF(AR2372="","",AV2372-AU2372),"")</f>
        <v/>
      </c>
      <c r="AX2372" s="51" t="str">
        <f aca="false">IFERROR(IF(AC2372="NÃO","",IF(AM2372&lt;&gt;"",AM2372-W2372,IF(AQ2372&lt;&gt;"",AQ2372-W2372,IF(AW2372&lt;&gt;"",AW2372-W2372,"")))),"")</f>
        <v/>
      </c>
      <c r="AY2372" s="46" t="str">
        <f aca="false">IFERROR(IF(ISNA(VLOOKUP(R2372,Dados!$X$2:$Y$5,2,0)),VLOOKUP(D2372,Dados!$X$7:$Y$33,2,0),VLOOKUP(R2372,Dados!$X$2:$Y$5,2,0)),"")</f>
        <v/>
      </c>
      <c r="AZ2372" s="52" t="str">
        <f aca="false">IF(C2372="","",IF(AND(Y2372="CONSUMO",AC2372="NÃO")*OR(AG2372="-",AG2372="BIT"),IF(E2372&lt;&gt;"",(AI2372-(P2372+L2372-N2372+Q2372)*AY2372)/0.83),""))</f>
        <v/>
      </c>
      <c r="BA2372" s="51" t="str">
        <f aca="false">IF(AZ2372="","",AZ2372*0.17-((P2372+L2372-N2372+Q2372)*AY2372))</f>
        <v/>
      </c>
      <c r="BB2372" s="51" t="str">
        <f aca="false">IF(AND(Y2372="CONSUMO",AG2372="ANEXO I",AY2372&gt;4%),(AI2372-(P2372+L2372-N2372+Q2372)*0.0514)/0.83*(0.5177)*(0.17)-AI2372*0.0514,IF(AND(Y2372="CONSUMO",AG2372="ANEXO II",AY2372&gt;4%),(AI2372-(P2372+L2372-N2372+Q2372)*0.041)/0.83*(0.3295)*(0.17)-AI2372*0.041,IF(AND(Y2372="CONSUMO",AG2372="ANEXO I",AY2372=4%),(AI2372-(P2372+L2372-N2372+Q2372)*0.04)/0.83*(0.5177)*(0.17)-AI2372*0.04,IF(AND(Y2372="CONSUMO",AG2372="ANEXO II",AY2372=4%),(AI2372-(P2372+L2372-N2372+Q2372)*0.04)/0.83*(0.3295)*(0.17)-AI2372*0.04,""))))</f>
        <v/>
      </c>
      <c r="BC2372" s="51" t="str">
        <f aca="false">IF(C2372="","",IF(AND(Y2372="CONSUMO",AC2372="SIM")*OR(AG2372="-",AG2372="BIT"),IF(E2372&lt;&gt;"",(AI2372-(P2372+L2372-N2372+Q2372)*AY2372)/0.83),""))</f>
        <v/>
      </c>
      <c r="BD2372" s="51" t="str">
        <f aca="false">IF(BC2372="","",BC2372*0.17)</f>
        <v/>
      </c>
      <c r="BE2372" s="51" t="str">
        <f aca="false">IF(I2372=6908,0,IF(BC2372="","",BD2372-((P2372+L2372-N2372+Q2372)*AY2372)))</f>
        <v/>
      </c>
      <c r="BF2372" s="53" t="str">
        <f aca="false">IF(B2372="","",IF(OR(B2372="",E2372="Regime Normal"),0,(AI2372-Q2372)*VLOOKUP(R2372,Dados!$X$98:$Y$108,2,0)))</f>
        <v/>
      </c>
      <c r="BG2372" s="54" t="str">
        <f aca="false">IFERROR(VLOOKUP(I2372,Dados!$AC$27:$AD$43,2,0),IF(B2372="","",IF(D2372&lt;&gt;"MT",IF(AND(AC2372="SIM",Y2372="Revenda"),"2403",IF(AND(AC2372="SIM",Y2372="Consumo"),"2407",IF(AND(AC2372="NÃO",Y2372="Revenda"),"2102",IF(AND(AC2372="NÃO",Y2372="Consumo"),"2556",)))),REPLACE(I2372,1,1,1))))</f>
        <v/>
      </c>
    </row>
    <row r="2373" customFormat="false" ht="12.8" hidden="false" customHeight="true" outlineLevel="0" collapsed="false">
      <c r="Y2373" s="45"/>
      <c r="Z2373" s="46" t="str">
        <f aca="false">IF(B2373="","",(IFERROR(VLOOKUP(H2373,Dados!A$3:B$15000,2,0),"Não Encontrado")))</f>
        <v/>
      </c>
      <c r="AA2373" s="46" t="str">
        <f aca="false">IF(B2373="","",(IFERROR(VLOOKUP(G2373,Dados!C$3:E$15000,3,0),"Não Encontrado")))</f>
        <v/>
      </c>
      <c r="AB2373" s="46" t="str">
        <f aca="false">IFERROR(IF(Z2373&lt;&gt;"Não Encontrado",Z2373,IF(AA2373&lt;&gt;"Não Encontrado",AA2373,"")),"")</f>
        <v/>
      </c>
      <c r="AC2373" s="45" t="str">
        <f aca="false">IF(B2373="","",IF(AB2373="","NÃO","SIM"))</f>
        <v/>
      </c>
      <c r="AD2373" s="45" t="str">
        <f aca="false">IFERROR(VLOOKUP(G2373,Dados!$P$3:$R$500,3,0),"")</f>
        <v/>
      </c>
      <c r="AE2373" s="45" t="str">
        <f aca="false">IFERROR(VLOOKUP(G2373,Dados!$K$3:$L$500,2,0),"")</f>
        <v/>
      </c>
      <c r="AF2373" s="45" t="str">
        <f aca="false">IFERROR(VLOOKUP(G2373,Dados!$M$3:$N$500,2,0),"")</f>
        <v/>
      </c>
      <c r="AG2373" s="45" t="str">
        <f aca="false">IF(F2373="","",IF(AND(AD2373="",AE2373="",AF2373=""),"-",IF(AND(AD2373="BIT",AE2373="",AF2373=""),"BIT",IF(AND(AE2373="ANEXO I",AD2373="",AF2373=""),"ANEXO I",IF(AND(AF2373="ANEXO II",AD2373="",AE2373=""),"ANEXO II","Escolher")))))</f>
        <v/>
      </c>
      <c r="AH2373" s="45" t="str">
        <f aca="false">IF(AG2373&lt;&gt;"Pneus","",IFERROR(VLOOKUP(R2373,Dados!$X$2:$Z$5,3,0)*(AI2373-Q2373),VLOOKUP(D2373,Dados!$X$7:$Z$33,3,0)*(AI2373-Q2373)))</f>
        <v/>
      </c>
      <c r="AI2373" s="47" t="str">
        <f aca="false">IF(B2373="","",P2373+Q2373+O2373+M2373+L2373-N2373)</f>
        <v/>
      </c>
      <c r="AJ2373" s="48" t="str">
        <f aca="false">IFERROR(IF(AND(AC2373="SIM",AG2373="-",Y2373="REVENDA"),(AB2373/1+1)*AI2373,IF(AND(AC2373="SIM",AG2373="Pneus",Y2373="REVENDA"),(AB2373/1+1)*(AI2373-AH2373),"")),"")</f>
        <v/>
      </c>
      <c r="AK2373" s="48" t="str">
        <f aca="false">IF(AJ2373="","",AJ2373*17%)</f>
        <v/>
      </c>
      <c r="AL2373" s="48" t="str">
        <f aca="false">IFERROR(IF(AC2373="NÃO","",IF(AK2373="","",IF(E2373="Simples Nacional",BF2373,IF(T2373=0.12,U2373*0.5833337002,IF(T2373=0,AI2373*0.07,U2373))))),"")</f>
        <v/>
      </c>
      <c r="AM2373" s="47" t="str">
        <f aca="false">IFERROR(IF(AC2373="NÃO","",IF(OR(AG2373="-",AG2373="Pneus"),AK2373-AL2373,"")),"")</f>
        <v/>
      </c>
      <c r="AN2373" s="48" t="str">
        <f aca="false">IF(AND(Y2373="REVENDA",AC2373="SIM",AG2373="BIT"),((AB2373/1+1)*AI2373)*0.4117,"")</f>
        <v/>
      </c>
      <c r="AO2373" s="48" t="str">
        <f aca="false">IF(AN2373="","",AN2373*17%)</f>
        <v/>
      </c>
      <c r="AP2373" s="49" t="str">
        <f aca="false">IF(AN2373="","",IF(T2373=0.12,(U2373*0.4117)*0.4117,IF(T2373=0,(AI2373*0.07)*0.4117,U2373*0.4117)))</f>
        <v/>
      </c>
      <c r="AQ2373" s="47" t="str">
        <f aca="false">IF(AN2373="","",AO2373-AP2373)</f>
        <v/>
      </c>
      <c r="AR2373" s="50" t="str">
        <f aca="false">IFERROR(IF(AND(AC2373="SIM",Y2373="REVENDA",LEFT(AG2373,5)="ANEXO")*OR(AE2373="ANEXO I",AF2373="ANEXO II"),VLOOKUP(H2373,Dados!G:I,2,0),""),"INSERIR MVA")</f>
        <v/>
      </c>
      <c r="AS2373" s="48" t="str">
        <f aca="false">IF(LEFT(AG2373,5)="ANEXO",VLOOKUP(AG2373,Dados!$X$111:$Z$112,2,0)*(AI2373-Q2373),"")</f>
        <v/>
      </c>
      <c r="AT2373" s="48" t="str">
        <f aca="false">IFERROR(IF(AR2373="","",(AI2373*AR2373)+AI2373),"INSERIR MVA")</f>
        <v/>
      </c>
      <c r="AU2373" s="48" t="str">
        <f aca="false">IF(AT2373="","",IF(AY2373=0.04,U2373,AS2373*AY2373))</f>
        <v/>
      </c>
      <c r="AV2373" s="47" t="str">
        <f aca="false">IFERROR(IF(AU2373="","",(VLOOKUP(AG2373,Dados!$X$111:$Z$112,3,0)*AT2373*0.17)),"INSERIR MVA")</f>
        <v/>
      </c>
      <c r="AW2373" s="47" t="str">
        <f aca="false">IFERROR(IF(AR2373="","",AV2373-AU2373),"")</f>
        <v/>
      </c>
      <c r="AX2373" s="51" t="str">
        <f aca="false">IFERROR(IF(AC2373="NÃO","",IF(AM2373&lt;&gt;"",AM2373-W2373,IF(AQ2373&lt;&gt;"",AQ2373-W2373,IF(AW2373&lt;&gt;"",AW2373-W2373,"")))),"")</f>
        <v/>
      </c>
      <c r="AY2373" s="46" t="str">
        <f aca="false">IFERROR(IF(ISNA(VLOOKUP(R2373,Dados!$X$2:$Y$5,2,0)),VLOOKUP(D2373,Dados!$X$7:$Y$33,2,0),VLOOKUP(R2373,Dados!$X$2:$Y$5,2,0)),"")</f>
        <v/>
      </c>
      <c r="AZ2373" s="52" t="str">
        <f aca="false">IF(C2373="","",IF(AND(Y2373="CONSUMO",AC2373="NÃO")*OR(AG2373="-",AG2373="BIT"),IF(E2373&lt;&gt;"",(AI2373-(P2373+L2373-N2373+Q2373)*AY2373)/0.83),""))</f>
        <v/>
      </c>
      <c r="BA2373" s="51" t="str">
        <f aca="false">IF(AZ2373="","",AZ2373*0.17-((P2373+L2373-N2373+Q2373)*AY2373))</f>
        <v/>
      </c>
      <c r="BB2373" s="51" t="str">
        <f aca="false">IF(AND(Y2373="CONSUMO",AG2373="ANEXO I",AY2373&gt;4%),(AI2373-(P2373+L2373-N2373+Q2373)*0.0514)/0.83*(0.5177)*(0.17)-AI2373*0.0514,IF(AND(Y2373="CONSUMO",AG2373="ANEXO II",AY2373&gt;4%),(AI2373-(P2373+L2373-N2373+Q2373)*0.041)/0.83*(0.3295)*(0.17)-AI2373*0.041,IF(AND(Y2373="CONSUMO",AG2373="ANEXO I",AY2373=4%),(AI2373-(P2373+L2373-N2373+Q2373)*0.04)/0.83*(0.5177)*(0.17)-AI2373*0.04,IF(AND(Y2373="CONSUMO",AG2373="ANEXO II",AY2373=4%),(AI2373-(P2373+L2373-N2373+Q2373)*0.04)/0.83*(0.3295)*(0.17)-AI2373*0.04,""))))</f>
        <v/>
      </c>
      <c r="BC2373" s="51" t="str">
        <f aca="false">IF(C2373="","",IF(AND(Y2373="CONSUMO",AC2373="SIM")*OR(AG2373="-",AG2373="BIT"),IF(E2373&lt;&gt;"",(AI2373-(P2373+L2373-N2373+Q2373)*AY2373)/0.83),""))</f>
        <v/>
      </c>
      <c r="BD2373" s="51" t="str">
        <f aca="false">IF(BC2373="","",BC2373*0.17)</f>
        <v/>
      </c>
      <c r="BE2373" s="51" t="str">
        <f aca="false">IF(I2373=6908,0,IF(BC2373="","",BD2373-((P2373+L2373-N2373+Q2373)*AY2373)))</f>
        <v/>
      </c>
      <c r="BF2373" s="53" t="str">
        <f aca="false">IF(B2373="","",IF(OR(B2373="",E2373="Regime Normal"),0,(AI2373-Q2373)*VLOOKUP(R2373,Dados!$X$98:$Y$108,2,0)))</f>
        <v/>
      </c>
      <c r="BG2373" s="54" t="str">
        <f aca="false">IFERROR(VLOOKUP(I2373,Dados!$AC$27:$AD$43,2,0),IF(B2373="","",IF(D2373&lt;&gt;"MT",IF(AND(AC2373="SIM",Y2373="Revenda"),"2403",IF(AND(AC2373="SIM",Y2373="Consumo"),"2407",IF(AND(AC2373="NÃO",Y2373="Revenda"),"2102",IF(AND(AC2373="NÃO",Y2373="Consumo"),"2556",)))),REPLACE(I2373,1,1,1))))</f>
        <v/>
      </c>
    </row>
    <row r="2374" customFormat="false" ht="12.8" hidden="false" customHeight="true" outlineLevel="0" collapsed="false">
      <c r="Y2374" s="45"/>
      <c r="Z2374" s="46" t="str">
        <f aca="false">IF(B2374="","",(IFERROR(VLOOKUP(H2374,Dados!A$3:B$15000,2,0),"Não Encontrado")))</f>
        <v/>
      </c>
      <c r="AA2374" s="46" t="str">
        <f aca="false">IF(B2374="","",(IFERROR(VLOOKUP(G2374,Dados!C$3:E$15000,3,0),"Não Encontrado")))</f>
        <v/>
      </c>
      <c r="AB2374" s="46" t="str">
        <f aca="false">IFERROR(IF(Z2374&lt;&gt;"Não Encontrado",Z2374,IF(AA2374&lt;&gt;"Não Encontrado",AA2374,"")),"")</f>
        <v/>
      </c>
      <c r="AC2374" s="45" t="str">
        <f aca="false">IF(B2374="","",IF(AB2374="","NÃO","SIM"))</f>
        <v/>
      </c>
      <c r="AD2374" s="45" t="str">
        <f aca="false">IFERROR(VLOOKUP(G2374,Dados!$P$3:$R$500,3,0),"")</f>
        <v/>
      </c>
      <c r="AE2374" s="45" t="str">
        <f aca="false">IFERROR(VLOOKUP(G2374,Dados!$K$3:$L$500,2,0),"")</f>
        <v/>
      </c>
      <c r="AF2374" s="45" t="str">
        <f aca="false">IFERROR(VLOOKUP(G2374,Dados!$M$3:$N$500,2,0),"")</f>
        <v/>
      </c>
      <c r="AG2374" s="45" t="str">
        <f aca="false">IF(F2374="","",IF(AND(AD2374="",AE2374="",AF2374=""),"-",IF(AND(AD2374="BIT",AE2374="",AF2374=""),"BIT",IF(AND(AE2374="ANEXO I",AD2374="",AF2374=""),"ANEXO I",IF(AND(AF2374="ANEXO II",AD2374="",AE2374=""),"ANEXO II","Escolher")))))</f>
        <v/>
      </c>
      <c r="AH2374" s="45" t="str">
        <f aca="false">IF(AG2374&lt;&gt;"Pneus","",IFERROR(VLOOKUP(R2374,Dados!$X$2:$Z$5,3,0)*(AI2374-Q2374),VLOOKUP(D2374,Dados!$X$7:$Z$33,3,0)*(AI2374-Q2374)))</f>
        <v/>
      </c>
      <c r="AI2374" s="47" t="str">
        <f aca="false">IF(B2374="","",P2374+Q2374+O2374+M2374+L2374-N2374)</f>
        <v/>
      </c>
      <c r="AJ2374" s="48" t="str">
        <f aca="false">IFERROR(IF(AND(AC2374="SIM",AG2374="-",Y2374="REVENDA"),(AB2374/1+1)*AI2374,IF(AND(AC2374="SIM",AG2374="Pneus",Y2374="REVENDA"),(AB2374/1+1)*(AI2374-AH2374),"")),"")</f>
        <v/>
      </c>
      <c r="AK2374" s="48" t="str">
        <f aca="false">IF(AJ2374="","",AJ2374*17%)</f>
        <v/>
      </c>
      <c r="AL2374" s="48" t="str">
        <f aca="false">IFERROR(IF(AC2374="NÃO","",IF(AK2374="","",IF(E2374="Simples Nacional",BF2374,IF(T2374=0.12,U2374*0.5833337002,IF(T2374=0,AI2374*0.07,U2374))))),"")</f>
        <v/>
      </c>
      <c r="AM2374" s="47" t="str">
        <f aca="false">IFERROR(IF(AC2374="NÃO","",IF(OR(AG2374="-",AG2374="Pneus"),AK2374-AL2374,"")),"")</f>
        <v/>
      </c>
      <c r="AN2374" s="48" t="str">
        <f aca="false">IF(AND(Y2374="REVENDA",AC2374="SIM",AG2374="BIT"),((AB2374/1+1)*AI2374)*0.4117,"")</f>
        <v/>
      </c>
      <c r="AO2374" s="48" t="str">
        <f aca="false">IF(AN2374="","",AN2374*17%)</f>
        <v/>
      </c>
      <c r="AP2374" s="49" t="str">
        <f aca="false">IF(AN2374="","",IF(T2374=0.12,(U2374*0.4117)*0.4117,IF(T2374=0,(AI2374*0.07)*0.4117,U2374*0.4117)))</f>
        <v/>
      </c>
      <c r="AQ2374" s="47" t="str">
        <f aca="false">IF(AN2374="","",AO2374-AP2374)</f>
        <v/>
      </c>
      <c r="AR2374" s="50" t="str">
        <f aca="false">IFERROR(IF(AND(AC2374="SIM",Y2374="REVENDA",LEFT(AG2374,5)="ANEXO")*OR(AE2374="ANEXO I",AF2374="ANEXO II"),VLOOKUP(H2374,Dados!G:I,2,0),""),"INSERIR MVA")</f>
        <v/>
      </c>
      <c r="AS2374" s="48" t="str">
        <f aca="false">IF(LEFT(AG2374,5)="ANEXO",VLOOKUP(AG2374,Dados!$X$111:$Z$112,2,0)*(AI2374-Q2374),"")</f>
        <v/>
      </c>
      <c r="AT2374" s="48" t="str">
        <f aca="false">IFERROR(IF(AR2374="","",(AI2374*AR2374)+AI2374),"INSERIR MVA")</f>
        <v/>
      </c>
      <c r="AU2374" s="48" t="str">
        <f aca="false">IF(AT2374="","",IF(AY2374=0.04,U2374,AS2374*AY2374))</f>
        <v/>
      </c>
      <c r="AV2374" s="47" t="str">
        <f aca="false">IFERROR(IF(AU2374="","",(VLOOKUP(AG2374,Dados!$X$111:$Z$112,3,0)*AT2374*0.17)),"INSERIR MVA")</f>
        <v/>
      </c>
      <c r="AW2374" s="47" t="str">
        <f aca="false">IFERROR(IF(AR2374="","",AV2374-AU2374),"")</f>
        <v/>
      </c>
      <c r="AX2374" s="51" t="str">
        <f aca="false">IFERROR(IF(AC2374="NÃO","",IF(AM2374&lt;&gt;"",AM2374-W2374,IF(AQ2374&lt;&gt;"",AQ2374-W2374,IF(AW2374&lt;&gt;"",AW2374-W2374,"")))),"")</f>
        <v/>
      </c>
      <c r="AY2374" s="46" t="str">
        <f aca="false">IFERROR(IF(ISNA(VLOOKUP(R2374,Dados!$X$2:$Y$5,2,0)),VLOOKUP(D2374,Dados!$X$7:$Y$33,2,0),VLOOKUP(R2374,Dados!$X$2:$Y$5,2,0)),"")</f>
        <v/>
      </c>
      <c r="AZ2374" s="52" t="str">
        <f aca="false">IF(C2374="","",IF(AND(Y2374="CONSUMO",AC2374="NÃO")*OR(AG2374="-",AG2374="BIT"),IF(E2374&lt;&gt;"",(AI2374-(P2374+L2374-N2374+Q2374)*AY2374)/0.83),""))</f>
        <v/>
      </c>
      <c r="BA2374" s="51" t="str">
        <f aca="false">IF(AZ2374="","",AZ2374*0.17-((P2374+L2374-N2374+Q2374)*AY2374))</f>
        <v/>
      </c>
      <c r="BB2374" s="51" t="str">
        <f aca="false">IF(AND(Y2374="CONSUMO",AG2374="ANEXO I",AY2374&gt;4%),(AI2374-(P2374+L2374-N2374+Q2374)*0.0514)/0.83*(0.5177)*(0.17)-AI2374*0.0514,IF(AND(Y2374="CONSUMO",AG2374="ANEXO II",AY2374&gt;4%),(AI2374-(P2374+L2374-N2374+Q2374)*0.041)/0.83*(0.3295)*(0.17)-AI2374*0.041,IF(AND(Y2374="CONSUMO",AG2374="ANEXO I",AY2374=4%),(AI2374-(P2374+L2374-N2374+Q2374)*0.04)/0.83*(0.5177)*(0.17)-AI2374*0.04,IF(AND(Y2374="CONSUMO",AG2374="ANEXO II",AY2374=4%),(AI2374-(P2374+L2374-N2374+Q2374)*0.04)/0.83*(0.3295)*(0.17)-AI2374*0.04,""))))</f>
        <v/>
      </c>
      <c r="BC2374" s="51" t="str">
        <f aca="false">IF(C2374="","",IF(AND(Y2374="CONSUMO",AC2374="SIM")*OR(AG2374="-",AG2374="BIT"),IF(E2374&lt;&gt;"",(AI2374-(P2374+L2374-N2374+Q2374)*AY2374)/0.83),""))</f>
        <v/>
      </c>
      <c r="BD2374" s="51" t="str">
        <f aca="false">IF(BC2374="","",BC2374*0.17)</f>
        <v/>
      </c>
      <c r="BE2374" s="51" t="str">
        <f aca="false">IF(I2374=6908,0,IF(BC2374="","",BD2374-((P2374+L2374-N2374+Q2374)*AY2374)))</f>
        <v/>
      </c>
      <c r="BF2374" s="53" t="str">
        <f aca="false">IF(B2374="","",IF(OR(B2374="",E2374="Regime Normal"),0,(AI2374-Q2374)*VLOOKUP(R2374,Dados!$X$98:$Y$108,2,0)))</f>
        <v/>
      </c>
      <c r="BG2374" s="54" t="str">
        <f aca="false">IFERROR(VLOOKUP(I2374,Dados!$AC$27:$AD$43,2,0),IF(B2374="","",IF(D2374&lt;&gt;"MT",IF(AND(AC2374="SIM",Y2374="Revenda"),"2403",IF(AND(AC2374="SIM",Y2374="Consumo"),"2407",IF(AND(AC2374="NÃO",Y2374="Revenda"),"2102",IF(AND(AC2374="NÃO",Y2374="Consumo"),"2556",)))),REPLACE(I2374,1,1,1))))</f>
        <v/>
      </c>
    </row>
    <row r="2375" customFormat="false" ht="12.8" hidden="false" customHeight="true" outlineLevel="0" collapsed="false">
      <c r="Y2375" s="45"/>
      <c r="Z2375" s="46" t="str">
        <f aca="false">IF(B2375="","",(IFERROR(VLOOKUP(H2375,Dados!A$3:B$15000,2,0),"Não Encontrado")))</f>
        <v/>
      </c>
      <c r="AA2375" s="46" t="str">
        <f aca="false">IF(B2375="","",(IFERROR(VLOOKUP(G2375,Dados!C$3:E$15000,3,0),"Não Encontrado")))</f>
        <v/>
      </c>
      <c r="AB2375" s="46" t="str">
        <f aca="false">IFERROR(IF(Z2375&lt;&gt;"Não Encontrado",Z2375,IF(AA2375&lt;&gt;"Não Encontrado",AA2375,"")),"")</f>
        <v/>
      </c>
      <c r="AC2375" s="45" t="str">
        <f aca="false">IF(B2375="","",IF(AB2375="","NÃO","SIM"))</f>
        <v/>
      </c>
      <c r="AD2375" s="45" t="str">
        <f aca="false">IFERROR(VLOOKUP(G2375,Dados!$P$3:$R$500,3,0),"")</f>
        <v/>
      </c>
      <c r="AE2375" s="45" t="str">
        <f aca="false">IFERROR(VLOOKUP(G2375,Dados!$K$3:$L$500,2,0),"")</f>
        <v/>
      </c>
      <c r="AF2375" s="45" t="str">
        <f aca="false">IFERROR(VLOOKUP(G2375,Dados!$M$3:$N$500,2,0),"")</f>
        <v/>
      </c>
      <c r="AG2375" s="45" t="str">
        <f aca="false">IF(F2375="","",IF(AND(AD2375="",AE2375="",AF2375=""),"-",IF(AND(AD2375="BIT",AE2375="",AF2375=""),"BIT",IF(AND(AE2375="ANEXO I",AD2375="",AF2375=""),"ANEXO I",IF(AND(AF2375="ANEXO II",AD2375="",AE2375=""),"ANEXO II","Escolher")))))</f>
        <v/>
      </c>
      <c r="AH2375" s="45" t="str">
        <f aca="false">IF(AG2375&lt;&gt;"Pneus","",IFERROR(VLOOKUP(R2375,Dados!$X$2:$Z$5,3,0)*(AI2375-Q2375),VLOOKUP(D2375,Dados!$X$7:$Z$33,3,0)*(AI2375-Q2375)))</f>
        <v/>
      </c>
      <c r="AI2375" s="47" t="str">
        <f aca="false">IF(B2375="","",P2375+Q2375+O2375+M2375+L2375-N2375)</f>
        <v/>
      </c>
      <c r="AJ2375" s="48" t="str">
        <f aca="false">IFERROR(IF(AND(AC2375="SIM",AG2375="-",Y2375="REVENDA"),(AB2375/1+1)*AI2375,IF(AND(AC2375="SIM",AG2375="Pneus",Y2375="REVENDA"),(AB2375/1+1)*(AI2375-AH2375),"")),"")</f>
        <v/>
      </c>
      <c r="AK2375" s="48" t="str">
        <f aca="false">IF(AJ2375="","",AJ2375*17%)</f>
        <v/>
      </c>
      <c r="AL2375" s="48" t="str">
        <f aca="false">IFERROR(IF(AC2375="NÃO","",IF(AK2375="","",IF(E2375="Simples Nacional",BF2375,IF(T2375=0.12,U2375*0.5833337002,IF(T2375=0,AI2375*0.07,U2375))))),"")</f>
        <v/>
      </c>
      <c r="AM2375" s="47" t="str">
        <f aca="false">IFERROR(IF(AC2375="NÃO","",IF(OR(AG2375="-",AG2375="Pneus"),AK2375-AL2375,"")),"")</f>
        <v/>
      </c>
      <c r="AN2375" s="48" t="str">
        <f aca="false">IF(AND(Y2375="REVENDA",AC2375="SIM",AG2375="BIT"),((AB2375/1+1)*AI2375)*0.4117,"")</f>
        <v/>
      </c>
      <c r="AO2375" s="48" t="str">
        <f aca="false">IF(AN2375="","",AN2375*17%)</f>
        <v/>
      </c>
      <c r="AP2375" s="49" t="str">
        <f aca="false">IF(AN2375="","",IF(T2375=0.12,(U2375*0.4117)*0.4117,IF(T2375=0,(AI2375*0.07)*0.4117,U2375*0.4117)))</f>
        <v/>
      </c>
      <c r="AQ2375" s="47" t="str">
        <f aca="false">IF(AN2375="","",AO2375-AP2375)</f>
        <v/>
      </c>
      <c r="AR2375" s="50" t="str">
        <f aca="false">IFERROR(IF(AND(AC2375="SIM",Y2375="REVENDA",LEFT(AG2375,5)="ANEXO")*OR(AE2375="ANEXO I",AF2375="ANEXO II"),VLOOKUP(H2375,Dados!G:I,2,0),""),"INSERIR MVA")</f>
        <v/>
      </c>
      <c r="AS2375" s="48" t="str">
        <f aca="false">IF(LEFT(AG2375,5)="ANEXO",VLOOKUP(AG2375,Dados!$X$111:$Z$112,2,0)*(AI2375-Q2375),"")</f>
        <v/>
      </c>
      <c r="AT2375" s="48" t="str">
        <f aca="false">IFERROR(IF(AR2375="","",(AI2375*AR2375)+AI2375),"INSERIR MVA")</f>
        <v/>
      </c>
      <c r="AU2375" s="48" t="str">
        <f aca="false">IF(AT2375="","",IF(AY2375=0.04,U2375,AS2375*AY2375))</f>
        <v/>
      </c>
      <c r="AV2375" s="47" t="str">
        <f aca="false">IFERROR(IF(AU2375="","",(VLOOKUP(AG2375,Dados!$X$111:$Z$112,3,0)*AT2375*0.17)),"INSERIR MVA")</f>
        <v/>
      </c>
      <c r="AW2375" s="47" t="str">
        <f aca="false">IFERROR(IF(AR2375="","",AV2375-AU2375),"")</f>
        <v/>
      </c>
      <c r="AX2375" s="51" t="str">
        <f aca="false">IFERROR(IF(AC2375="NÃO","",IF(AM2375&lt;&gt;"",AM2375-W2375,IF(AQ2375&lt;&gt;"",AQ2375-W2375,IF(AW2375&lt;&gt;"",AW2375-W2375,"")))),"")</f>
        <v/>
      </c>
      <c r="AY2375" s="46" t="str">
        <f aca="false">IFERROR(IF(ISNA(VLOOKUP(R2375,Dados!$X$2:$Y$5,2,0)),VLOOKUP(D2375,Dados!$X$7:$Y$33,2,0),VLOOKUP(R2375,Dados!$X$2:$Y$5,2,0)),"")</f>
        <v/>
      </c>
      <c r="AZ2375" s="52" t="str">
        <f aca="false">IF(C2375="","",IF(AND(Y2375="CONSUMO",AC2375="NÃO")*OR(AG2375="-",AG2375="BIT"),IF(E2375&lt;&gt;"",(AI2375-(P2375+L2375-N2375+Q2375)*AY2375)/0.83),""))</f>
        <v/>
      </c>
      <c r="BA2375" s="51" t="str">
        <f aca="false">IF(AZ2375="","",AZ2375*0.17-((P2375+L2375-N2375+Q2375)*AY2375))</f>
        <v/>
      </c>
      <c r="BB2375" s="51" t="str">
        <f aca="false">IF(AND(Y2375="CONSUMO",AG2375="ANEXO I",AY2375&gt;4%),(AI2375-(P2375+L2375-N2375+Q2375)*0.0514)/0.83*(0.5177)*(0.17)-AI2375*0.0514,IF(AND(Y2375="CONSUMO",AG2375="ANEXO II",AY2375&gt;4%),(AI2375-(P2375+L2375-N2375+Q2375)*0.041)/0.83*(0.3295)*(0.17)-AI2375*0.041,IF(AND(Y2375="CONSUMO",AG2375="ANEXO I",AY2375=4%),(AI2375-(P2375+L2375-N2375+Q2375)*0.04)/0.83*(0.5177)*(0.17)-AI2375*0.04,IF(AND(Y2375="CONSUMO",AG2375="ANEXO II",AY2375=4%),(AI2375-(P2375+L2375-N2375+Q2375)*0.04)/0.83*(0.3295)*(0.17)-AI2375*0.04,""))))</f>
        <v/>
      </c>
      <c r="BC2375" s="51" t="str">
        <f aca="false">IF(C2375="","",IF(AND(Y2375="CONSUMO",AC2375="SIM")*OR(AG2375="-",AG2375="BIT"),IF(E2375&lt;&gt;"",(AI2375-(P2375+L2375-N2375+Q2375)*AY2375)/0.83),""))</f>
        <v/>
      </c>
      <c r="BD2375" s="51" t="str">
        <f aca="false">IF(BC2375="","",BC2375*0.17)</f>
        <v/>
      </c>
      <c r="BE2375" s="51" t="str">
        <f aca="false">IF(I2375=6908,0,IF(BC2375="","",BD2375-((P2375+L2375-N2375+Q2375)*AY2375)))</f>
        <v/>
      </c>
      <c r="BF2375" s="53" t="str">
        <f aca="false">IF(B2375="","",IF(OR(B2375="",E2375="Regime Normal"),0,(AI2375-Q2375)*VLOOKUP(R2375,Dados!$X$98:$Y$108,2,0)))</f>
        <v/>
      </c>
      <c r="BG2375" s="54" t="str">
        <f aca="false">IFERROR(VLOOKUP(I2375,Dados!$AC$27:$AD$43,2,0),IF(B2375="","",IF(D2375&lt;&gt;"MT",IF(AND(AC2375="SIM",Y2375="Revenda"),"2403",IF(AND(AC2375="SIM",Y2375="Consumo"),"2407",IF(AND(AC2375="NÃO",Y2375="Revenda"),"2102",IF(AND(AC2375="NÃO",Y2375="Consumo"),"2556",)))),REPLACE(I2375,1,1,1))))</f>
        <v/>
      </c>
    </row>
    <row r="2376" customFormat="false" ht="12.8" hidden="false" customHeight="true" outlineLevel="0" collapsed="false">
      <c r="Y2376" s="45"/>
      <c r="Z2376" s="46" t="str">
        <f aca="false">IF(B2376="","",(IFERROR(VLOOKUP(H2376,Dados!A$3:B$15000,2,0),"Não Encontrado")))</f>
        <v/>
      </c>
      <c r="AA2376" s="46" t="str">
        <f aca="false">IF(B2376="","",(IFERROR(VLOOKUP(G2376,Dados!C$3:E$15000,3,0),"Não Encontrado")))</f>
        <v/>
      </c>
      <c r="AB2376" s="46" t="str">
        <f aca="false">IFERROR(IF(Z2376&lt;&gt;"Não Encontrado",Z2376,IF(AA2376&lt;&gt;"Não Encontrado",AA2376,"")),"")</f>
        <v/>
      </c>
      <c r="AC2376" s="45" t="str">
        <f aca="false">IF(B2376="","",IF(AB2376="","NÃO","SIM"))</f>
        <v/>
      </c>
      <c r="AD2376" s="45" t="str">
        <f aca="false">IFERROR(VLOOKUP(G2376,Dados!$P$3:$R$500,3,0),"")</f>
        <v/>
      </c>
      <c r="AE2376" s="45" t="str">
        <f aca="false">IFERROR(VLOOKUP(G2376,Dados!$K$3:$L$500,2,0),"")</f>
        <v/>
      </c>
      <c r="AF2376" s="45" t="str">
        <f aca="false">IFERROR(VLOOKUP(G2376,Dados!$M$3:$N$500,2,0),"")</f>
        <v/>
      </c>
      <c r="AG2376" s="45" t="str">
        <f aca="false">IF(F2376="","",IF(AND(AD2376="",AE2376="",AF2376=""),"-",IF(AND(AD2376="BIT",AE2376="",AF2376=""),"BIT",IF(AND(AE2376="ANEXO I",AD2376="",AF2376=""),"ANEXO I",IF(AND(AF2376="ANEXO II",AD2376="",AE2376=""),"ANEXO II","Escolher")))))</f>
        <v/>
      </c>
      <c r="AH2376" s="45" t="str">
        <f aca="false">IF(AG2376&lt;&gt;"Pneus","",IFERROR(VLOOKUP(R2376,Dados!$X$2:$Z$5,3,0)*(AI2376-Q2376),VLOOKUP(D2376,Dados!$X$7:$Z$33,3,0)*(AI2376-Q2376)))</f>
        <v/>
      </c>
      <c r="AI2376" s="47" t="str">
        <f aca="false">IF(B2376="","",P2376+Q2376+O2376+M2376+L2376-N2376)</f>
        <v/>
      </c>
      <c r="AJ2376" s="48" t="str">
        <f aca="false">IFERROR(IF(AND(AC2376="SIM",AG2376="-",Y2376="REVENDA"),(AB2376/1+1)*AI2376,IF(AND(AC2376="SIM",AG2376="Pneus",Y2376="REVENDA"),(AB2376/1+1)*(AI2376-AH2376),"")),"")</f>
        <v/>
      </c>
      <c r="AK2376" s="48" t="str">
        <f aca="false">IF(AJ2376="","",AJ2376*17%)</f>
        <v/>
      </c>
      <c r="AL2376" s="48" t="str">
        <f aca="false">IFERROR(IF(AC2376="NÃO","",IF(AK2376="","",IF(E2376="Simples Nacional",BF2376,IF(T2376=0.12,U2376*0.5833337002,IF(T2376=0,AI2376*0.07,U2376))))),"")</f>
        <v/>
      </c>
      <c r="AM2376" s="47" t="str">
        <f aca="false">IFERROR(IF(AC2376="NÃO","",IF(OR(AG2376="-",AG2376="Pneus"),AK2376-AL2376,"")),"")</f>
        <v/>
      </c>
      <c r="AN2376" s="48" t="str">
        <f aca="false">IF(AND(Y2376="REVENDA",AC2376="SIM",AG2376="BIT"),((AB2376/1+1)*AI2376)*0.4117,"")</f>
        <v/>
      </c>
      <c r="AO2376" s="48" t="str">
        <f aca="false">IF(AN2376="","",AN2376*17%)</f>
        <v/>
      </c>
      <c r="AP2376" s="49" t="str">
        <f aca="false">IF(AN2376="","",IF(T2376=0.12,(U2376*0.4117)*0.4117,IF(T2376=0,(AI2376*0.07)*0.4117,U2376*0.4117)))</f>
        <v/>
      </c>
      <c r="AQ2376" s="47" t="str">
        <f aca="false">IF(AN2376="","",AO2376-AP2376)</f>
        <v/>
      </c>
      <c r="AR2376" s="50" t="str">
        <f aca="false">IFERROR(IF(AND(AC2376="SIM",Y2376="REVENDA",LEFT(AG2376,5)="ANEXO")*OR(AE2376="ANEXO I",AF2376="ANEXO II"),VLOOKUP(H2376,Dados!G:I,2,0),""),"INSERIR MVA")</f>
        <v/>
      </c>
      <c r="AS2376" s="48" t="str">
        <f aca="false">IF(LEFT(AG2376,5)="ANEXO",VLOOKUP(AG2376,Dados!$X$111:$Z$112,2,0)*(AI2376-Q2376),"")</f>
        <v/>
      </c>
      <c r="AT2376" s="48" t="str">
        <f aca="false">IFERROR(IF(AR2376="","",(AI2376*AR2376)+AI2376),"INSERIR MVA")</f>
        <v/>
      </c>
      <c r="AU2376" s="48" t="str">
        <f aca="false">IF(AT2376="","",IF(AY2376=0.04,U2376,AS2376*AY2376))</f>
        <v/>
      </c>
      <c r="AV2376" s="47" t="str">
        <f aca="false">IFERROR(IF(AU2376="","",(VLOOKUP(AG2376,Dados!$X$111:$Z$112,3,0)*AT2376*0.17)),"INSERIR MVA")</f>
        <v/>
      </c>
      <c r="AW2376" s="47" t="str">
        <f aca="false">IFERROR(IF(AR2376="","",AV2376-AU2376),"")</f>
        <v/>
      </c>
      <c r="AX2376" s="51" t="str">
        <f aca="false">IFERROR(IF(AC2376="NÃO","",IF(AM2376&lt;&gt;"",AM2376-W2376,IF(AQ2376&lt;&gt;"",AQ2376-W2376,IF(AW2376&lt;&gt;"",AW2376-W2376,"")))),"")</f>
        <v/>
      </c>
      <c r="AY2376" s="46" t="str">
        <f aca="false">IFERROR(IF(ISNA(VLOOKUP(R2376,Dados!$X$2:$Y$5,2,0)),VLOOKUP(D2376,Dados!$X$7:$Y$33,2,0),VLOOKUP(R2376,Dados!$X$2:$Y$5,2,0)),"")</f>
        <v/>
      </c>
      <c r="AZ2376" s="52" t="str">
        <f aca="false">IF(C2376="","",IF(AND(Y2376="CONSUMO",AC2376="NÃO")*OR(AG2376="-",AG2376="BIT"),IF(E2376&lt;&gt;"",(AI2376-(P2376+L2376-N2376+Q2376)*AY2376)/0.83),""))</f>
        <v/>
      </c>
      <c r="BA2376" s="51" t="str">
        <f aca="false">IF(AZ2376="","",AZ2376*0.17-((P2376+L2376-N2376+Q2376)*AY2376))</f>
        <v/>
      </c>
      <c r="BB2376" s="51" t="str">
        <f aca="false">IF(AND(Y2376="CONSUMO",AG2376="ANEXO I",AY2376&gt;4%),(AI2376-(P2376+L2376-N2376+Q2376)*0.0514)/0.83*(0.5177)*(0.17)-AI2376*0.0514,IF(AND(Y2376="CONSUMO",AG2376="ANEXO II",AY2376&gt;4%),(AI2376-(P2376+L2376-N2376+Q2376)*0.041)/0.83*(0.3295)*(0.17)-AI2376*0.041,IF(AND(Y2376="CONSUMO",AG2376="ANEXO I",AY2376=4%),(AI2376-(P2376+L2376-N2376+Q2376)*0.04)/0.83*(0.5177)*(0.17)-AI2376*0.04,IF(AND(Y2376="CONSUMO",AG2376="ANEXO II",AY2376=4%),(AI2376-(P2376+L2376-N2376+Q2376)*0.04)/0.83*(0.3295)*(0.17)-AI2376*0.04,""))))</f>
        <v/>
      </c>
      <c r="BC2376" s="51" t="str">
        <f aca="false">IF(C2376="","",IF(AND(Y2376="CONSUMO",AC2376="SIM")*OR(AG2376="-",AG2376="BIT"),IF(E2376&lt;&gt;"",(AI2376-(P2376+L2376-N2376+Q2376)*AY2376)/0.83),""))</f>
        <v/>
      </c>
      <c r="BD2376" s="51" t="str">
        <f aca="false">IF(BC2376="","",BC2376*0.17)</f>
        <v/>
      </c>
      <c r="BE2376" s="51" t="str">
        <f aca="false">IF(I2376=6908,0,IF(BC2376="","",BD2376-((P2376+L2376-N2376+Q2376)*AY2376)))</f>
        <v/>
      </c>
      <c r="BF2376" s="53" t="str">
        <f aca="false">IF(B2376="","",IF(OR(B2376="",E2376="Regime Normal"),0,(AI2376-Q2376)*VLOOKUP(R2376,Dados!$X$98:$Y$108,2,0)))</f>
        <v/>
      </c>
      <c r="BG2376" s="54" t="str">
        <f aca="false">IFERROR(VLOOKUP(I2376,Dados!$AC$27:$AD$43,2,0),IF(B2376="","",IF(D2376&lt;&gt;"MT",IF(AND(AC2376="SIM",Y2376="Revenda"),"2403",IF(AND(AC2376="SIM",Y2376="Consumo"),"2407",IF(AND(AC2376="NÃO",Y2376="Revenda"),"2102",IF(AND(AC2376="NÃO",Y2376="Consumo"),"2556",)))),REPLACE(I2376,1,1,1))))</f>
        <v/>
      </c>
    </row>
    <row r="2377" customFormat="false" ht="12.8" hidden="false" customHeight="true" outlineLevel="0" collapsed="false">
      <c r="Y2377" s="45"/>
      <c r="Z2377" s="46" t="str">
        <f aca="false">IF(B2377="","",(IFERROR(VLOOKUP(H2377,Dados!A$3:B$15000,2,0),"Não Encontrado")))</f>
        <v/>
      </c>
      <c r="AA2377" s="46" t="str">
        <f aca="false">IF(B2377="","",(IFERROR(VLOOKUP(G2377,Dados!C$3:E$15000,3,0),"Não Encontrado")))</f>
        <v/>
      </c>
      <c r="AB2377" s="46" t="str">
        <f aca="false">IFERROR(IF(Z2377&lt;&gt;"Não Encontrado",Z2377,IF(AA2377&lt;&gt;"Não Encontrado",AA2377,"")),"")</f>
        <v/>
      </c>
      <c r="AC2377" s="45" t="str">
        <f aca="false">IF(B2377="","",IF(AB2377="","NÃO","SIM"))</f>
        <v/>
      </c>
      <c r="AD2377" s="45" t="str">
        <f aca="false">IFERROR(VLOOKUP(G2377,Dados!$P$3:$R$500,3,0),"")</f>
        <v/>
      </c>
      <c r="AE2377" s="45" t="str">
        <f aca="false">IFERROR(VLOOKUP(G2377,Dados!$K$3:$L$500,2,0),"")</f>
        <v/>
      </c>
      <c r="AF2377" s="45" t="str">
        <f aca="false">IFERROR(VLOOKUP(G2377,Dados!$M$3:$N$500,2,0),"")</f>
        <v/>
      </c>
      <c r="AG2377" s="45" t="str">
        <f aca="false">IF(F2377="","",IF(AND(AD2377="",AE2377="",AF2377=""),"-",IF(AND(AD2377="BIT",AE2377="",AF2377=""),"BIT",IF(AND(AE2377="ANEXO I",AD2377="",AF2377=""),"ANEXO I",IF(AND(AF2377="ANEXO II",AD2377="",AE2377=""),"ANEXO II","Escolher")))))</f>
        <v/>
      </c>
      <c r="AH2377" s="45" t="str">
        <f aca="false">IF(AG2377&lt;&gt;"Pneus","",IFERROR(VLOOKUP(R2377,Dados!$X$2:$Z$5,3,0)*(AI2377-Q2377),VLOOKUP(D2377,Dados!$X$7:$Z$33,3,0)*(AI2377-Q2377)))</f>
        <v/>
      </c>
      <c r="AI2377" s="47" t="str">
        <f aca="false">IF(B2377="","",P2377+Q2377+O2377+M2377+L2377-N2377)</f>
        <v/>
      </c>
      <c r="AJ2377" s="48" t="str">
        <f aca="false">IFERROR(IF(AND(AC2377="SIM",AG2377="-",Y2377="REVENDA"),(AB2377/1+1)*AI2377,IF(AND(AC2377="SIM",AG2377="Pneus",Y2377="REVENDA"),(AB2377/1+1)*(AI2377-AH2377),"")),"")</f>
        <v/>
      </c>
      <c r="AK2377" s="48" t="str">
        <f aca="false">IF(AJ2377="","",AJ2377*17%)</f>
        <v/>
      </c>
      <c r="AL2377" s="48" t="str">
        <f aca="false">IFERROR(IF(AC2377="NÃO","",IF(AK2377="","",IF(E2377="Simples Nacional",BF2377,IF(T2377=0.12,U2377*0.5833337002,IF(T2377=0,AI2377*0.07,U2377))))),"")</f>
        <v/>
      </c>
      <c r="AM2377" s="47" t="str">
        <f aca="false">IFERROR(IF(AC2377="NÃO","",IF(OR(AG2377="-",AG2377="Pneus"),AK2377-AL2377,"")),"")</f>
        <v/>
      </c>
      <c r="AN2377" s="48" t="str">
        <f aca="false">IF(AND(Y2377="REVENDA",AC2377="SIM",AG2377="BIT"),((AB2377/1+1)*AI2377)*0.4117,"")</f>
        <v/>
      </c>
      <c r="AO2377" s="48" t="str">
        <f aca="false">IF(AN2377="","",AN2377*17%)</f>
        <v/>
      </c>
      <c r="AP2377" s="49" t="str">
        <f aca="false">IF(AN2377="","",IF(T2377=0.12,(U2377*0.4117)*0.4117,IF(T2377=0,(AI2377*0.07)*0.4117,U2377*0.4117)))</f>
        <v/>
      </c>
      <c r="AQ2377" s="47" t="str">
        <f aca="false">IF(AN2377="","",AO2377-AP2377)</f>
        <v/>
      </c>
      <c r="AR2377" s="50" t="str">
        <f aca="false">IFERROR(IF(AND(AC2377="SIM",Y2377="REVENDA",LEFT(AG2377,5)="ANEXO")*OR(AE2377="ANEXO I",AF2377="ANEXO II"),VLOOKUP(H2377,Dados!G:I,2,0),""),"INSERIR MVA")</f>
        <v/>
      </c>
      <c r="AS2377" s="48" t="str">
        <f aca="false">IF(LEFT(AG2377,5)="ANEXO",VLOOKUP(AG2377,Dados!$X$111:$Z$112,2,0)*(AI2377-Q2377),"")</f>
        <v/>
      </c>
      <c r="AT2377" s="48" t="str">
        <f aca="false">IFERROR(IF(AR2377="","",(AI2377*AR2377)+AI2377),"INSERIR MVA")</f>
        <v/>
      </c>
      <c r="AU2377" s="48" t="str">
        <f aca="false">IF(AT2377="","",IF(AY2377=0.04,U2377,AS2377*AY2377))</f>
        <v/>
      </c>
      <c r="AV2377" s="47" t="str">
        <f aca="false">IFERROR(IF(AU2377="","",(VLOOKUP(AG2377,Dados!$X$111:$Z$112,3,0)*AT2377*0.17)),"INSERIR MVA")</f>
        <v/>
      </c>
      <c r="AW2377" s="47" t="str">
        <f aca="false">IFERROR(IF(AR2377="","",AV2377-AU2377),"")</f>
        <v/>
      </c>
      <c r="AX2377" s="51" t="str">
        <f aca="false">IFERROR(IF(AC2377="NÃO","",IF(AM2377&lt;&gt;"",AM2377-W2377,IF(AQ2377&lt;&gt;"",AQ2377-W2377,IF(AW2377&lt;&gt;"",AW2377-W2377,"")))),"")</f>
        <v/>
      </c>
      <c r="AY2377" s="46" t="str">
        <f aca="false">IFERROR(IF(ISNA(VLOOKUP(R2377,Dados!$X$2:$Y$5,2,0)),VLOOKUP(D2377,Dados!$X$7:$Y$33,2,0),VLOOKUP(R2377,Dados!$X$2:$Y$5,2,0)),"")</f>
        <v/>
      </c>
      <c r="AZ2377" s="52" t="str">
        <f aca="false">IF(C2377="","",IF(AND(Y2377="CONSUMO",AC2377="NÃO")*OR(AG2377="-",AG2377="BIT"),IF(E2377&lt;&gt;"",(AI2377-(P2377+L2377-N2377+Q2377)*AY2377)/0.83),""))</f>
        <v/>
      </c>
      <c r="BA2377" s="51" t="str">
        <f aca="false">IF(AZ2377="","",AZ2377*0.17-((P2377+L2377-N2377+Q2377)*AY2377))</f>
        <v/>
      </c>
      <c r="BB2377" s="51" t="str">
        <f aca="false">IF(AND(Y2377="CONSUMO",AG2377="ANEXO I",AY2377&gt;4%),(AI2377-(P2377+L2377-N2377+Q2377)*0.0514)/0.83*(0.5177)*(0.17)-AI2377*0.0514,IF(AND(Y2377="CONSUMO",AG2377="ANEXO II",AY2377&gt;4%),(AI2377-(P2377+L2377-N2377+Q2377)*0.041)/0.83*(0.3295)*(0.17)-AI2377*0.041,IF(AND(Y2377="CONSUMO",AG2377="ANEXO I",AY2377=4%),(AI2377-(P2377+L2377-N2377+Q2377)*0.04)/0.83*(0.5177)*(0.17)-AI2377*0.04,IF(AND(Y2377="CONSUMO",AG2377="ANEXO II",AY2377=4%),(AI2377-(P2377+L2377-N2377+Q2377)*0.04)/0.83*(0.3295)*(0.17)-AI2377*0.04,""))))</f>
        <v/>
      </c>
      <c r="BC2377" s="51" t="str">
        <f aca="false">IF(C2377="","",IF(AND(Y2377="CONSUMO",AC2377="SIM")*OR(AG2377="-",AG2377="BIT"),IF(E2377&lt;&gt;"",(AI2377-(P2377+L2377-N2377+Q2377)*AY2377)/0.83),""))</f>
        <v/>
      </c>
      <c r="BD2377" s="51" t="str">
        <f aca="false">IF(BC2377="","",BC2377*0.17)</f>
        <v/>
      </c>
      <c r="BE2377" s="51" t="str">
        <f aca="false">IF(I2377=6908,0,IF(BC2377="","",BD2377-((P2377+L2377-N2377+Q2377)*AY2377)))</f>
        <v/>
      </c>
      <c r="BF2377" s="53" t="str">
        <f aca="false">IF(B2377="","",IF(OR(B2377="",E2377="Regime Normal"),0,(AI2377-Q2377)*VLOOKUP(R2377,Dados!$X$98:$Y$108,2,0)))</f>
        <v/>
      </c>
      <c r="BG2377" s="54" t="str">
        <f aca="false">IFERROR(VLOOKUP(I2377,Dados!$AC$27:$AD$43,2,0),IF(B2377="","",IF(D2377&lt;&gt;"MT",IF(AND(AC2377="SIM",Y2377="Revenda"),"2403",IF(AND(AC2377="SIM",Y2377="Consumo"),"2407",IF(AND(AC2377="NÃO",Y2377="Revenda"),"2102",IF(AND(AC2377="NÃO",Y2377="Consumo"),"2556",)))),REPLACE(I2377,1,1,1))))</f>
        <v/>
      </c>
    </row>
    <row r="2378" customFormat="false" ht="12.8" hidden="false" customHeight="true" outlineLevel="0" collapsed="false">
      <c r="Y2378" s="45"/>
      <c r="Z2378" s="46" t="str">
        <f aca="false">IF(B2378="","",(IFERROR(VLOOKUP(H2378,Dados!A$3:B$15000,2,0),"Não Encontrado")))</f>
        <v/>
      </c>
      <c r="AA2378" s="46" t="str">
        <f aca="false">IF(B2378="","",(IFERROR(VLOOKUP(G2378,Dados!C$3:E$15000,3,0),"Não Encontrado")))</f>
        <v/>
      </c>
      <c r="AB2378" s="46" t="str">
        <f aca="false">IFERROR(IF(Z2378&lt;&gt;"Não Encontrado",Z2378,IF(AA2378&lt;&gt;"Não Encontrado",AA2378,"")),"")</f>
        <v/>
      </c>
      <c r="AC2378" s="45" t="str">
        <f aca="false">IF(B2378="","",IF(AB2378="","NÃO","SIM"))</f>
        <v/>
      </c>
      <c r="AD2378" s="45" t="str">
        <f aca="false">IFERROR(VLOOKUP(G2378,Dados!$P$3:$R$500,3,0),"")</f>
        <v/>
      </c>
      <c r="AE2378" s="45" t="str">
        <f aca="false">IFERROR(VLOOKUP(G2378,Dados!$K$3:$L$500,2,0),"")</f>
        <v/>
      </c>
      <c r="AF2378" s="45" t="str">
        <f aca="false">IFERROR(VLOOKUP(G2378,Dados!$M$3:$N$500,2,0),"")</f>
        <v/>
      </c>
      <c r="AG2378" s="45" t="str">
        <f aca="false">IF(F2378="","",IF(AND(AD2378="",AE2378="",AF2378=""),"-",IF(AND(AD2378="BIT",AE2378="",AF2378=""),"BIT",IF(AND(AE2378="ANEXO I",AD2378="",AF2378=""),"ANEXO I",IF(AND(AF2378="ANEXO II",AD2378="",AE2378=""),"ANEXO II","Escolher")))))</f>
        <v/>
      </c>
      <c r="AH2378" s="45" t="str">
        <f aca="false">IF(AG2378&lt;&gt;"Pneus","",IFERROR(VLOOKUP(R2378,Dados!$X$2:$Z$5,3,0)*(AI2378-Q2378),VLOOKUP(D2378,Dados!$X$7:$Z$33,3,0)*(AI2378-Q2378)))</f>
        <v/>
      </c>
      <c r="AI2378" s="47" t="str">
        <f aca="false">IF(B2378="","",P2378+Q2378+O2378+M2378+L2378-N2378)</f>
        <v/>
      </c>
      <c r="AJ2378" s="48" t="str">
        <f aca="false">IFERROR(IF(AND(AC2378="SIM",AG2378="-",Y2378="REVENDA"),(AB2378/1+1)*AI2378,IF(AND(AC2378="SIM",AG2378="Pneus",Y2378="REVENDA"),(AB2378/1+1)*(AI2378-AH2378),"")),"")</f>
        <v/>
      </c>
      <c r="AK2378" s="48" t="str">
        <f aca="false">IF(AJ2378="","",AJ2378*17%)</f>
        <v/>
      </c>
      <c r="AL2378" s="48" t="str">
        <f aca="false">IFERROR(IF(AC2378="NÃO","",IF(AK2378="","",IF(E2378="Simples Nacional",BF2378,IF(T2378=0.12,U2378*0.5833337002,IF(T2378=0,AI2378*0.07,U2378))))),"")</f>
        <v/>
      </c>
      <c r="AM2378" s="47" t="str">
        <f aca="false">IFERROR(IF(AC2378="NÃO","",IF(OR(AG2378="-",AG2378="Pneus"),AK2378-AL2378,"")),"")</f>
        <v/>
      </c>
      <c r="AN2378" s="48" t="str">
        <f aca="false">IF(AND(Y2378="REVENDA",AC2378="SIM",AG2378="BIT"),((AB2378/1+1)*AI2378)*0.4117,"")</f>
        <v/>
      </c>
      <c r="AO2378" s="48" t="str">
        <f aca="false">IF(AN2378="","",AN2378*17%)</f>
        <v/>
      </c>
      <c r="AP2378" s="49" t="str">
        <f aca="false">IF(AN2378="","",IF(T2378=0.12,(U2378*0.4117)*0.4117,IF(T2378=0,(AI2378*0.07)*0.4117,U2378*0.4117)))</f>
        <v/>
      </c>
      <c r="AQ2378" s="47" t="str">
        <f aca="false">IF(AN2378="","",AO2378-AP2378)</f>
        <v/>
      </c>
      <c r="AR2378" s="50" t="str">
        <f aca="false">IFERROR(IF(AND(AC2378="SIM",Y2378="REVENDA",LEFT(AG2378,5)="ANEXO")*OR(AE2378="ANEXO I",AF2378="ANEXO II"),VLOOKUP(H2378,Dados!G:I,2,0),""),"INSERIR MVA")</f>
        <v/>
      </c>
      <c r="AS2378" s="48" t="str">
        <f aca="false">IF(LEFT(AG2378,5)="ANEXO",VLOOKUP(AG2378,Dados!$X$111:$Z$112,2,0)*(AI2378-Q2378),"")</f>
        <v/>
      </c>
      <c r="AT2378" s="48" t="str">
        <f aca="false">IFERROR(IF(AR2378="","",(AI2378*AR2378)+AI2378),"INSERIR MVA")</f>
        <v/>
      </c>
      <c r="AU2378" s="48" t="str">
        <f aca="false">IF(AT2378="","",IF(AY2378=0.04,U2378,AS2378*AY2378))</f>
        <v/>
      </c>
      <c r="AV2378" s="47" t="str">
        <f aca="false">IFERROR(IF(AU2378="","",(VLOOKUP(AG2378,Dados!$X$111:$Z$112,3,0)*AT2378*0.17)),"INSERIR MVA")</f>
        <v/>
      </c>
      <c r="AW2378" s="47" t="str">
        <f aca="false">IFERROR(IF(AR2378="","",AV2378-AU2378),"")</f>
        <v/>
      </c>
      <c r="AX2378" s="51" t="str">
        <f aca="false">IFERROR(IF(AC2378="NÃO","",IF(AM2378&lt;&gt;"",AM2378-W2378,IF(AQ2378&lt;&gt;"",AQ2378-W2378,IF(AW2378&lt;&gt;"",AW2378-W2378,"")))),"")</f>
        <v/>
      </c>
      <c r="AY2378" s="46" t="str">
        <f aca="false">IFERROR(IF(ISNA(VLOOKUP(R2378,Dados!$X$2:$Y$5,2,0)),VLOOKUP(D2378,Dados!$X$7:$Y$33,2,0),VLOOKUP(R2378,Dados!$X$2:$Y$5,2,0)),"")</f>
        <v/>
      </c>
      <c r="AZ2378" s="52" t="str">
        <f aca="false">IF(C2378="","",IF(AND(Y2378="CONSUMO",AC2378="NÃO")*OR(AG2378="-",AG2378="BIT"),IF(E2378&lt;&gt;"",(AI2378-(P2378+L2378-N2378+Q2378)*AY2378)/0.83),""))</f>
        <v/>
      </c>
      <c r="BA2378" s="51" t="str">
        <f aca="false">IF(AZ2378="","",AZ2378*0.17-((P2378+L2378-N2378+Q2378)*AY2378))</f>
        <v/>
      </c>
      <c r="BB2378" s="51" t="str">
        <f aca="false">IF(AND(Y2378="CONSUMO",AG2378="ANEXO I",AY2378&gt;4%),(AI2378-(P2378+L2378-N2378+Q2378)*0.0514)/0.83*(0.5177)*(0.17)-AI2378*0.0514,IF(AND(Y2378="CONSUMO",AG2378="ANEXO II",AY2378&gt;4%),(AI2378-(P2378+L2378-N2378+Q2378)*0.041)/0.83*(0.3295)*(0.17)-AI2378*0.041,IF(AND(Y2378="CONSUMO",AG2378="ANEXO I",AY2378=4%),(AI2378-(P2378+L2378-N2378+Q2378)*0.04)/0.83*(0.5177)*(0.17)-AI2378*0.04,IF(AND(Y2378="CONSUMO",AG2378="ANEXO II",AY2378=4%),(AI2378-(P2378+L2378-N2378+Q2378)*0.04)/0.83*(0.3295)*(0.17)-AI2378*0.04,""))))</f>
        <v/>
      </c>
      <c r="BC2378" s="51" t="str">
        <f aca="false">IF(C2378="","",IF(AND(Y2378="CONSUMO",AC2378="SIM")*OR(AG2378="-",AG2378="BIT"),IF(E2378&lt;&gt;"",(AI2378-(P2378+L2378-N2378+Q2378)*AY2378)/0.83),""))</f>
        <v/>
      </c>
      <c r="BD2378" s="51" t="str">
        <f aca="false">IF(BC2378="","",BC2378*0.17)</f>
        <v/>
      </c>
      <c r="BE2378" s="51" t="str">
        <f aca="false">IF(I2378=6908,0,IF(BC2378="","",BD2378-((P2378+L2378-N2378+Q2378)*AY2378)))</f>
        <v/>
      </c>
      <c r="BF2378" s="53" t="str">
        <f aca="false">IF(B2378="","",IF(OR(B2378="",E2378="Regime Normal"),0,(AI2378-Q2378)*VLOOKUP(R2378,Dados!$X$98:$Y$108,2,0)))</f>
        <v/>
      </c>
      <c r="BG2378" s="54" t="str">
        <f aca="false">IFERROR(VLOOKUP(I2378,Dados!$AC$27:$AD$43,2,0),IF(B2378="","",IF(D2378&lt;&gt;"MT",IF(AND(AC2378="SIM",Y2378="Revenda"),"2403",IF(AND(AC2378="SIM",Y2378="Consumo"),"2407",IF(AND(AC2378="NÃO",Y2378="Revenda"),"2102",IF(AND(AC2378="NÃO",Y2378="Consumo"),"2556",)))),REPLACE(I2378,1,1,1))))</f>
        <v/>
      </c>
    </row>
    <row r="2379" customFormat="false" ht="12.8" hidden="false" customHeight="true" outlineLevel="0" collapsed="false">
      <c r="Y2379" s="45"/>
      <c r="Z2379" s="46" t="str">
        <f aca="false">IF(B2379="","",(IFERROR(VLOOKUP(H2379,Dados!A$3:B$15000,2,0),"Não Encontrado")))</f>
        <v/>
      </c>
      <c r="AA2379" s="46" t="str">
        <f aca="false">IF(B2379="","",(IFERROR(VLOOKUP(G2379,Dados!C$3:E$15000,3,0),"Não Encontrado")))</f>
        <v/>
      </c>
      <c r="AB2379" s="46" t="str">
        <f aca="false">IFERROR(IF(Z2379&lt;&gt;"Não Encontrado",Z2379,IF(AA2379&lt;&gt;"Não Encontrado",AA2379,"")),"")</f>
        <v/>
      </c>
      <c r="AC2379" s="45" t="str">
        <f aca="false">IF(B2379="","",IF(AB2379="","NÃO","SIM"))</f>
        <v/>
      </c>
      <c r="AD2379" s="45" t="str">
        <f aca="false">IFERROR(VLOOKUP(G2379,Dados!$P$3:$R$500,3,0),"")</f>
        <v/>
      </c>
      <c r="AE2379" s="45" t="str">
        <f aca="false">IFERROR(VLOOKUP(G2379,Dados!$K$3:$L$500,2,0),"")</f>
        <v/>
      </c>
      <c r="AF2379" s="45" t="str">
        <f aca="false">IFERROR(VLOOKUP(G2379,Dados!$M$3:$N$500,2,0),"")</f>
        <v/>
      </c>
      <c r="AG2379" s="45" t="str">
        <f aca="false">IF(F2379="","",IF(AND(AD2379="",AE2379="",AF2379=""),"-",IF(AND(AD2379="BIT",AE2379="",AF2379=""),"BIT",IF(AND(AE2379="ANEXO I",AD2379="",AF2379=""),"ANEXO I",IF(AND(AF2379="ANEXO II",AD2379="",AE2379=""),"ANEXO II","Escolher")))))</f>
        <v/>
      </c>
      <c r="AH2379" s="45" t="str">
        <f aca="false">IF(AG2379&lt;&gt;"Pneus","",IFERROR(VLOOKUP(R2379,Dados!$X$2:$Z$5,3,0)*(AI2379-Q2379),VLOOKUP(D2379,Dados!$X$7:$Z$33,3,0)*(AI2379-Q2379)))</f>
        <v/>
      </c>
      <c r="AI2379" s="47" t="str">
        <f aca="false">IF(B2379="","",P2379+Q2379+O2379+M2379+L2379-N2379)</f>
        <v/>
      </c>
      <c r="AJ2379" s="48" t="str">
        <f aca="false">IFERROR(IF(AND(AC2379="SIM",AG2379="-",Y2379="REVENDA"),(AB2379/1+1)*AI2379,IF(AND(AC2379="SIM",AG2379="Pneus",Y2379="REVENDA"),(AB2379/1+1)*(AI2379-AH2379),"")),"")</f>
        <v/>
      </c>
      <c r="AK2379" s="48" t="str">
        <f aca="false">IF(AJ2379="","",AJ2379*17%)</f>
        <v/>
      </c>
      <c r="AL2379" s="48" t="str">
        <f aca="false">IFERROR(IF(AC2379="NÃO","",IF(AK2379="","",IF(E2379="Simples Nacional",BF2379,IF(T2379=0.12,U2379*0.5833337002,IF(T2379=0,AI2379*0.07,U2379))))),"")</f>
        <v/>
      </c>
      <c r="AM2379" s="47" t="str">
        <f aca="false">IFERROR(IF(AC2379="NÃO","",IF(OR(AG2379="-",AG2379="Pneus"),AK2379-AL2379,"")),"")</f>
        <v/>
      </c>
      <c r="AN2379" s="48" t="str">
        <f aca="false">IF(AND(Y2379="REVENDA",AC2379="SIM",AG2379="BIT"),((AB2379/1+1)*AI2379)*0.4117,"")</f>
        <v/>
      </c>
      <c r="AO2379" s="48" t="str">
        <f aca="false">IF(AN2379="","",AN2379*17%)</f>
        <v/>
      </c>
      <c r="AP2379" s="49" t="str">
        <f aca="false">IF(AN2379="","",IF(T2379=0.12,(U2379*0.4117)*0.4117,IF(T2379=0,(AI2379*0.07)*0.4117,U2379*0.4117)))</f>
        <v/>
      </c>
      <c r="AQ2379" s="47" t="str">
        <f aca="false">IF(AN2379="","",AO2379-AP2379)</f>
        <v/>
      </c>
      <c r="AR2379" s="50" t="str">
        <f aca="false">IFERROR(IF(AND(AC2379="SIM",Y2379="REVENDA",LEFT(AG2379,5)="ANEXO")*OR(AE2379="ANEXO I",AF2379="ANEXO II"),VLOOKUP(H2379,Dados!G:I,2,0),""),"INSERIR MVA")</f>
        <v/>
      </c>
      <c r="AS2379" s="48" t="str">
        <f aca="false">IF(LEFT(AG2379,5)="ANEXO",VLOOKUP(AG2379,Dados!$X$111:$Z$112,2,0)*(AI2379-Q2379),"")</f>
        <v/>
      </c>
      <c r="AT2379" s="48" t="str">
        <f aca="false">IFERROR(IF(AR2379="","",(AI2379*AR2379)+AI2379),"INSERIR MVA")</f>
        <v/>
      </c>
      <c r="AU2379" s="48" t="str">
        <f aca="false">IF(AT2379="","",IF(AY2379=0.04,U2379,AS2379*AY2379))</f>
        <v/>
      </c>
      <c r="AV2379" s="47" t="str">
        <f aca="false">IFERROR(IF(AU2379="","",(VLOOKUP(AG2379,Dados!$X$111:$Z$112,3,0)*AT2379*0.17)),"INSERIR MVA")</f>
        <v/>
      </c>
      <c r="AW2379" s="47" t="str">
        <f aca="false">IFERROR(IF(AR2379="","",AV2379-AU2379),"")</f>
        <v/>
      </c>
      <c r="AX2379" s="51" t="str">
        <f aca="false">IFERROR(IF(AC2379="NÃO","",IF(AM2379&lt;&gt;"",AM2379-W2379,IF(AQ2379&lt;&gt;"",AQ2379-W2379,IF(AW2379&lt;&gt;"",AW2379-W2379,"")))),"")</f>
        <v/>
      </c>
      <c r="AY2379" s="46" t="str">
        <f aca="false">IFERROR(IF(ISNA(VLOOKUP(R2379,Dados!$X$2:$Y$5,2,0)),VLOOKUP(D2379,Dados!$X$7:$Y$33,2,0),VLOOKUP(R2379,Dados!$X$2:$Y$5,2,0)),"")</f>
        <v/>
      </c>
      <c r="AZ2379" s="52" t="str">
        <f aca="false">IF(C2379="","",IF(AND(Y2379="CONSUMO",AC2379="NÃO")*OR(AG2379="-",AG2379="BIT"),IF(E2379&lt;&gt;"",(AI2379-(P2379+L2379-N2379+Q2379)*AY2379)/0.83),""))</f>
        <v/>
      </c>
      <c r="BA2379" s="51" t="str">
        <f aca="false">IF(AZ2379="","",AZ2379*0.17-((P2379+L2379-N2379+Q2379)*AY2379))</f>
        <v/>
      </c>
      <c r="BB2379" s="51" t="str">
        <f aca="false">IF(AND(Y2379="CONSUMO",AG2379="ANEXO I",AY2379&gt;4%),(AI2379-(P2379+L2379-N2379+Q2379)*0.0514)/0.83*(0.5177)*(0.17)-AI2379*0.0514,IF(AND(Y2379="CONSUMO",AG2379="ANEXO II",AY2379&gt;4%),(AI2379-(P2379+L2379-N2379+Q2379)*0.041)/0.83*(0.3295)*(0.17)-AI2379*0.041,IF(AND(Y2379="CONSUMO",AG2379="ANEXO I",AY2379=4%),(AI2379-(P2379+L2379-N2379+Q2379)*0.04)/0.83*(0.5177)*(0.17)-AI2379*0.04,IF(AND(Y2379="CONSUMO",AG2379="ANEXO II",AY2379=4%),(AI2379-(P2379+L2379-N2379+Q2379)*0.04)/0.83*(0.3295)*(0.17)-AI2379*0.04,""))))</f>
        <v/>
      </c>
      <c r="BC2379" s="51" t="str">
        <f aca="false">IF(C2379="","",IF(AND(Y2379="CONSUMO",AC2379="SIM")*OR(AG2379="-",AG2379="BIT"),IF(E2379&lt;&gt;"",(AI2379-(P2379+L2379-N2379+Q2379)*AY2379)/0.83),""))</f>
        <v/>
      </c>
      <c r="BD2379" s="51" t="str">
        <f aca="false">IF(BC2379="","",BC2379*0.17)</f>
        <v/>
      </c>
      <c r="BE2379" s="51" t="str">
        <f aca="false">IF(I2379=6908,0,IF(BC2379="","",BD2379-((P2379+L2379-N2379+Q2379)*AY2379)))</f>
        <v/>
      </c>
      <c r="BF2379" s="53" t="str">
        <f aca="false">IF(B2379="","",IF(OR(B2379="",E2379="Regime Normal"),0,(AI2379-Q2379)*VLOOKUP(R2379,Dados!$X$98:$Y$108,2,0)))</f>
        <v/>
      </c>
      <c r="BG2379" s="54" t="str">
        <f aca="false">IFERROR(VLOOKUP(I2379,Dados!$AC$27:$AD$43,2,0),IF(B2379="","",IF(D2379&lt;&gt;"MT",IF(AND(AC2379="SIM",Y2379="Revenda"),"2403",IF(AND(AC2379="SIM",Y2379="Consumo"),"2407",IF(AND(AC2379="NÃO",Y2379="Revenda"),"2102",IF(AND(AC2379="NÃO",Y2379="Consumo"),"2556",)))),REPLACE(I2379,1,1,1))))</f>
        <v/>
      </c>
    </row>
    <row r="2380" customFormat="false" ht="12.8" hidden="false" customHeight="true" outlineLevel="0" collapsed="false">
      <c r="Y2380" s="45"/>
      <c r="Z2380" s="46" t="str">
        <f aca="false">IF(B2380="","",(IFERROR(VLOOKUP(H2380,Dados!A$3:B$15000,2,0),"Não Encontrado")))</f>
        <v/>
      </c>
      <c r="AA2380" s="46" t="str">
        <f aca="false">IF(B2380="","",(IFERROR(VLOOKUP(G2380,Dados!C$3:E$15000,3,0),"Não Encontrado")))</f>
        <v/>
      </c>
      <c r="AB2380" s="46" t="str">
        <f aca="false">IFERROR(IF(Z2380&lt;&gt;"Não Encontrado",Z2380,IF(AA2380&lt;&gt;"Não Encontrado",AA2380,"")),"")</f>
        <v/>
      </c>
      <c r="AC2380" s="45" t="str">
        <f aca="false">IF(B2380="","",IF(AB2380="","NÃO","SIM"))</f>
        <v/>
      </c>
      <c r="AD2380" s="45" t="str">
        <f aca="false">IFERROR(VLOOKUP(G2380,Dados!$P$3:$R$500,3,0),"")</f>
        <v/>
      </c>
      <c r="AE2380" s="45" t="str">
        <f aca="false">IFERROR(VLOOKUP(G2380,Dados!$K$3:$L$500,2,0),"")</f>
        <v/>
      </c>
      <c r="AF2380" s="45" t="str">
        <f aca="false">IFERROR(VLOOKUP(G2380,Dados!$M$3:$N$500,2,0),"")</f>
        <v/>
      </c>
      <c r="AG2380" s="45" t="str">
        <f aca="false">IF(F2380="","",IF(AND(AD2380="",AE2380="",AF2380=""),"-",IF(AND(AD2380="BIT",AE2380="",AF2380=""),"BIT",IF(AND(AE2380="ANEXO I",AD2380="",AF2380=""),"ANEXO I",IF(AND(AF2380="ANEXO II",AD2380="",AE2380=""),"ANEXO II","Escolher")))))</f>
        <v/>
      </c>
      <c r="AH2380" s="45" t="str">
        <f aca="false">IF(AG2380&lt;&gt;"Pneus","",IFERROR(VLOOKUP(R2380,Dados!$X$2:$Z$5,3,0)*(AI2380-Q2380),VLOOKUP(D2380,Dados!$X$7:$Z$33,3,0)*(AI2380-Q2380)))</f>
        <v/>
      </c>
      <c r="AI2380" s="47" t="str">
        <f aca="false">IF(B2380="","",P2380+Q2380+O2380+M2380+L2380-N2380)</f>
        <v/>
      </c>
      <c r="AJ2380" s="48" t="str">
        <f aca="false">IFERROR(IF(AND(AC2380="SIM",AG2380="-",Y2380="REVENDA"),(AB2380/1+1)*AI2380,IF(AND(AC2380="SIM",AG2380="Pneus",Y2380="REVENDA"),(AB2380/1+1)*(AI2380-AH2380),"")),"")</f>
        <v/>
      </c>
      <c r="AK2380" s="48" t="str">
        <f aca="false">IF(AJ2380="","",AJ2380*17%)</f>
        <v/>
      </c>
      <c r="AL2380" s="48" t="str">
        <f aca="false">IFERROR(IF(AC2380="NÃO","",IF(AK2380="","",IF(E2380="Simples Nacional",BF2380,IF(T2380=0.12,U2380*0.5833337002,IF(T2380=0,AI2380*0.07,U2380))))),"")</f>
        <v/>
      </c>
      <c r="AM2380" s="47" t="str">
        <f aca="false">IFERROR(IF(AC2380="NÃO","",IF(OR(AG2380="-",AG2380="Pneus"),AK2380-AL2380,"")),"")</f>
        <v/>
      </c>
      <c r="AN2380" s="48" t="str">
        <f aca="false">IF(AND(Y2380="REVENDA",AC2380="SIM",AG2380="BIT"),((AB2380/1+1)*AI2380)*0.4117,"")</f>
        <v/>
      </c>
      <c r="AO2380" s="48" t="str">
        <f aca="false">IF(AN2380="","",AN2380*17%)</f>
        <v/>
      </c>
      <c r="AP2380" s="49" t="str">
        <f aca="false">IF(AN2380="","",IF(T2380=0.12,(U2380*0.4117)*0.4117,IF(T2380=0,(AI2380*0.07)*0.4117,U2380*0.4117)))</f>
        <v/>
      </c>
      <c r="AQ2380" s="47" t="str">
        <f aca="false">IF(AN2380="","",AO2380-AP2380)</f>
        <v/>
      </c>
      <c r="AR2380" s="50" t="str">
        <f aca="false">IFERROR(IF(AND(AC2380="SIM",Y2380="REVENDA",LEFT(AG2380,5)="ANEXO")*OR(AE2380="ANEXO I",AF2380="ANEXO II"),VLOOKUP(H2380,Dados!G:I,2,0),""),"INSERIR MVA")</f>
        <v/>
      </c>
      <c r="AS2380" s="48" t="str">
        <f aca="false">IF(LEFT(AG2380,5)="ANEXO",VLOOKUP(AG2380,Dados!$X$111:$Z$112,2,0)*(AI2380-Q2380),"")</f>
        <v/>
      </c>
      <c r="AT2380" s="48" t="str">
        <f aca="false">IFERROR(IF(AR2380="","",(AI2380*AR2380)+AI2380),"INSERIR MVA")</f>
        <v/>
      </c>
      <c r="AU2380" s="48" t="str">
        <f aca="false">IF(AT2380="","",IF(AY2380=0.04,U2380,AS2380*AY2380))</f>
        <v/>
      </c>
      <c r="AV2380" s="47" t="str">
        <f aca="false">IFERROR(IF(AU2380="","",(VLOOKUP(AG2380,Dados!$X$111:$Z$112,3,0)*AT2380*0.17)),"INSERIR MVA")</f>
        <v/>
      </c>
      <c r="AW2380" s="47" t="str">
        <f aca="false">IFERROR(IF(AR2380="","",AV2380-AU2380),"")</f>
        <v/>
      </c>
      <c r="AX2380" s="51" t="str">
        <f aca="false">IFERROR(IF(AC2380="NÃO","",IF(AM2380&lt;&gt;"",AM2380-W2380,IF(AQ2380&lt;&gt;"",AQ2380-W2380,IF(AW2380&lt;&gt;"",AW2380-W2380,"")))),"")</f>
        <v/>
      </c>
      <c r="AY2380" s="46" t="str">
        <f aca="false">IFERROR(IF(ISNA(VLOOKUP(R2380,Dados!$X$2:$Y$5,2,0)),VLOOKUP(D2380,Dados!$X$7:$Y$33,2,0),VLOOKUP(R2380,Dados!$X$2:$Y$5,2,0)),"")</f>
        <v/>
      </c>
      <c r="AZ2380" s="52" t="str">
        <f aca="false">IF(C2380="","",IF(AND(Y2380="CONSUMO",AC2380="NÃO")*OR(AG2380="-",AG2380="BIT"),IF(E2380&lt;&gt;"",(AI2380-(P2380+L2380-N2380+Q2380)*AY2380)/0.83),""))</f>
        <v/>
      </c>
      <c r="BA2380" s="51" t="str">
        <f aca="false">IF(AZ2380="","",AZ2380*0.17-((P2380+L2380-N2380+Q2380)*AY2380))</f>
        <v/>
      </c>
      <c r="BB2380" s="51" t="str">
        <f aca="false">IF(AND(Y2380="CONSUMO",AG2380="ANEXO I",AY2380&gt;4%),(AI2380-(P2380+L2380-N2380+Q2380)*0.0514)/0.83*(0.5177)*(0.17)-AI2380*0.0514,IF(AND(Y2380="CONSUMO",AG2380="ANEXO II",AY2380&gt;4%),(AI2380-(P2380+L2380-N2380+Q2380)*0.041)/0.83*(0.3295)*(0.17)-AI2380*0.041,IF(AND(Y2380="CONSUMO",AG2380="ANEXO I",AY2380=4%),(AI2380-(P2380+L2380-N2380+Q2380)*0.04)/0.83*(0.5177)*(0.17)-AI2380*0.04,IF(AND(Y2380="CONSUMO",AG2380="ANEXO II",AY2380=4%),(AI2380-(P2380+L2380-N2380+Q2380)*0.04)/0.83*(0.3295)*(0.17)-AI2380*0.04,""))))</f>
        <v/>
      </c>
      <c r="BC2380" s="51" t="str">
        <f aca="false">IF(C2380="","",IF(AND(Y2380="CONSUMO",AC2380="SIM")*OR(AG2380="-",AG2380="BIT"),IF(E2380&lt;&gt;"",(AI2380-(P2380+L2380-N2380+Q2380)*AY2380)/0.83),""))</f>
        <v/>
      </c>
      <c r="BD2380" s="51" t="str">
        <f aca="false">IF(BC2380="","",BC2380*0.17)</f>
        <v/>
      </c>
      <c r="BE2380" s="51" t="str">
        <f aca="false">IF(I2380=6908,0,IF(BC2380="","",BD2380-((P2380+L2380-N2380+Q2380)*AY2380)))</f>
        <v/>
      </c>
      <c r="BF2380" s="53" t="str">
        <f aca="false">IF(B2380="","",IF(OR(B2380="",E2380="Regime Normal"),0,(AI2380-Q2380)*VLOOKUP(R2380,Dados!$X$98:$Y$108,2,0)))</f>
        <v/>
      </c>
      <c r="BG2380" s="54" t="str">
        <f aca="false">IFERROR(VLOOKUP(I2380,Dados!$AC$27:$AD$43,2,0),IF(B2380="","",IF(D2380&lt;&gt;"MT",IF(AND(AC2380="SIM",Y2380="Revenda"),"2403",IF(AND(AC2380="SIM",Y2380="Consumo"),"2407",IF(AND(AC2380="NÃO",Y2380="Revenda"),"2102",IF(AND(AC2380="NÃO",Y2380="Consumo"),"2556",)))),REPLACE(I2380,1,1,1))))</f>
        <v/>
      </c>
    </row>
    <row r="2381" customFormat="false" ht="12.8" hidden="false" customHeight="true" outlineLevel="0" collapsed="false">
      <c r="Y2381" s="45"/>
      <c r="Z2381" s="46" t="str">
        <f aca="false">IF(B2381="","",(IFERROR(VLOOKUP(H2381,Dados!A$3:B$15000,2,0),"Não Encontrado")))</f>
        <v/>
      </c>
      <c r="AA2381" s="46" t="str">
        <f aca="false">IF(B2381="","",(IFERROR(VLOOKUP(G2381,Dados!C$3:E$15000,3,0),"Não Encontrado")))</f>
        <v/>
      </c>
      <c r="AB2381" s="46" t="str">
        <f aca="false">IFERROR(IF(Z2381&lt;&gt;"Não Encontrado",Z2381,IF(AA2381&lt;&gt;"Não Encontrado",AA2381,"")),"")</f>
        <v/>
      </c>
      <c r="AC2381" s="45" t="str">
        <f aca="false">IF(B2381="","",IF(AB2381="","NÃO","SIM"))</f>
        <v/>
      </c>
      <c r="AD2381" s="45" t="str">
        <f aca="false">IFERROR(VLOOKUP(G2381,Dados!$P$3:$R$500,3,0),"")</f>
        <v/>
      </c>
      <c r="AE2381" s="45" t="str">
        <f aca="false">IFERROR(VLOOKUP(G2381,Dados!$K$3:$L$500,2,0),"")</f>
        <v/>
      </c>
      <c r="AF2381" s="45" t="str">
        <f aca="false">IFERROR(VLOOKUP(G2381,Dados!$M$3:$N$500,2,0),"")</f>
        <v/>
      </c>
      <c r="AG2381" s="45" t="str">
        <f aca="false">IF(F2381="","",IF(AND(AD2381="",AE2381="",AF2381=""),"-",IF(AND(AD2381="BIT",AE2381="",AF2381=""),"BIT",IF(AND(AE2381="ANEXO I",AD2381="",AF2381=""),"ANEXO I",IF(AND(AF2381="ANEXO II",AD2381="",AE2381=""),"ANEXO II","Escolher")))))</f>
        <v/>
      </c>
      <c r="AH2381" s="45" t="str">
        <f aca="false">IF(AG2381&lt;&gt;"Pneus","",IFERROR(VLOOKUP(R2381,Dados!$X$2:$Z$5,3,0)*(AI2381-Q2381),VLOOKUP(D2381,Dados!$X$7:$Z$33,3,0)*(AI2381-Q2381)))</f>
        <v/>
      </c>
      <c r="AI2381" s="47" t="str">
        <f aca="false">IF(B2381="","",P2381+Q2381+O2381+M2381+L2381-N2381)</f>
        <v/>
      </c>
      <c r="AJ2381" s="48" t="str">
        <f aca="false">IFERROR(IF(AND(AC2381="SIM",AG2381="-",Y2381="REVENDA"),(AB2381/1+1)*AI2381,IF(AND(AC2381="SIM",AG2381="Pneus",Y2381="REVENDA"),(AB2381/1+1)*(AI2381-AH2381),"")),"")</f>
        <v/>
      </c>
      <c r="AK2381" s="48" t="str">
        <f aca="false">IF(AJ2381="","",AJ2381*17%)</f>
        <v/>
      </c>
      <c r="AL2381" s="48" t="str">
        <f aca="false">IFERROR(IF(AC2381="NÃO","",IF(AK2381="","",IF(E2381="Simples Nacional",BF2381,IF(T2381=0.12,U2381*0.5833337002,IF(T2381=0,AI2381*0.07,U2381))))),"")</f>
        <v/>
      </c>
      <c r="AM2381" s="47" t="str">
        <f aca="false">IFERROR(IF(AC2381="NÃO","",IF(OR(AG2381="-",AG2381="Pneus"),AK2381-AL2381,"")),"")</f>
        <v/>
      </c>
      <c r="AN2381" s="48" t="str">
        <f aca="false">IF(AND(Y2381="REVENDA",AC2381="SIM",AG2381="BIT"),((AB2381/1+1)*AI2381)*0.4117,"")</f>
        <v/>
      </c>
      <c r="AO2381" s="48" t="str">
        <f aca="false">IF(AN2381="","",AN2381*17%)</f>
        <v/>
      </c>
      <c r="AP2381" s="49" t="str">
        <f aca="false">IF(AN2381="","",IF(T2381=0.12,(U2381*0.4117)*0.4117,IF(T2381=0,(AI2381*0.07)*0.4117,U2381*0.4117)))</f>
        <v/>
      </c>
      <c r="AQ2381" s="47" t="str">
        <f aca="false">IF(AN2381="","",AO2381-AP2381)</f>
        <v/>
      </c>
      <c r="AR2381" s="50" t="str">
        <f aca="false">IFERROR(IF(AND(AC2381="SIM",Y2381="REVENDA",LEFT(AG2381,5)="ANEXO")*OR(AE2381="ANEXO I",AF2381="ANEXO II"),VLOOKUP(H2381,Dados!G:I,2,0),""),"INSERIR MVA")</f>
        <v/>
      </c>
      <c r="AS2381" s="48" t="str">
        <f aca="false">IF(LEFT(AG2381,5)="ANEXO",VLOOKUP(AG2381,Dados!$X$111:$Z$112,2,0)*(AI2381-Q2381),"")</f>
        <v/>
      </c>
      <c r="AT2381" s="48" t="str">
        <f aca="false">IFERROR(IF(AR2381="","",(AI2381*AR2381)+AI2381),"INSERIR MVA")</f>
        <v/>
      </c>
      <c r="AU2381" s="48" t="str">
        <f aca="false">IF(AT2381="","",IF(AY2381=0.04,U2381,AS2381*AY2381))</f>
        <v/>
      </c>
      <c r="AV2381" s="47" t="str">
        <f aca="false">IFERROR(IF(AU2381="","",(VLOOKUP(AG2381,Dados!$X$111:$Z$112,3,0)*AT2381*0.17)),"INSERIR MVA")</f>
        <v/>
      </c>
      <c r="AW2381" s="47" t="str">
        <f aca="false">IFERROR(IF(AR2381="","",AV2381-AU2381),"")</f>
        <v/>
      </c>
      <c r="AX2381" s="51" t="str">
        <f aca="false">IFERROR(IF(AC2381="NÃO","",IF(AM2381&lt;&gt;"",AM2381-W2381,IF(AQ2381&lt;&gt;"",AQ2381-W2381,IF(AW2381&lt;&gt;"",AW2381-W2381,"")))),"")</f>
        <v/>
      </c>
      <c r="AY2381" s="46" t="str">
        <f aca="false">IFERROR(IF(ISNA(VLOOKUP(R2381,Dados!$X$2:$Y$5,2,0)),VLOOKUP(D2381,Dados!$X$7:$Y$33,2,0),VLOOKUP(R2381,Dados!$X$2:$Y$5,2,0)),"")</f>
        <v/>
      </c>
      <c r="AZ2381" s="52" t="str">
        <f aca="false">IF(C2381="","",IF(AND(Y2381="CONSUMO",AC2381="NÃO")*OR(AG2381="-",AG2381="BIT"),IF(E2381&lt;&gt;"",(AI2381-(P2381+L2381-N2381+Q2381)*AY2381)/0.83),""))</f>
        <v/>
      </c>
      <c r="BA2381" s="51" t="str">
        <f aca="false">IF(AZ2381="","",AZ2381*0.17-((P2381+L2381-N2381+Q2381)*AY2381))</f>
        <v/>
      </c>
      <c r="BB2381" s="51" t="str">
        <f aca="false">IF(AND(Y2381="CONSUMO",AG2381="ANEXO I",AY2381&gt;4%),(AI2381-(P2381+L2381-N2381+Q2381)*0.0514)/0.83*(0.5177)*(0.17)-AI2381*0.0514,IF(AND(Y2381="CONSUMO",AG2381="ANEXO II",AY2381&gt;4%),(AI2381-(P2381+L2381-N2381+Q2381)*0.041)/0.83*(0.3295)*(0.17)-AI2381*0.041,IF(AND(Y2381="CONSUMO",AG2381="ANEXO I",AY2381=4%),(AI2381-(P2381+L2381-N2381+Q2381)*0.04)/0.83*(0.5177)*(0.17)-AI2381*0.04,IF(AND(Y2381="CONSUMO",AG2381="ANEXO II",AY2381=4%),(AI2381-(P2381+L2381-N2381+Q2381)*0.04)/0.83*(0.3295)*(0.17)-AI2381*0.04,""))))</f>
        <v/>
      </c>
      <c r="BC2381" s="51" t="str">
        <f aca="false">IF(C2381="","",IF(AND(Y2381="CONSUMO",AC2381="SIM")*OR(AG2381="-",AG2381="BIT"),IF(E2381&lt;&gt;"",(AI2381-(P2381+L2381-N2381+Q2381)*AY2381)/0.83),""))</f>
        <v/>
      </c>
      <c r="BD2381" s="51" t="str">
        <f aca="false">IF(BC2381="","",BC2381*0.17)</f>
        <v/>
      </c>
      <c r="BE2381" s="51" t="str">
        <f aca="false">IF(I2381=6908,0,IF(BC2381="","",BD2381-((P2381+L2381-N2381+Q2381)*AY2381)))</f>
        <v/>
      </c>
      <c r="BF2381" s="53" t="str">
        <f aca="false">IF(B2381="","",IF(OR(B2381="",E2381="Regime Normal"),0,(AI2381-Q2381)*VLOOKUP(R2381,Dados!$X$98:$Y$108,2,0)))</f>
        <v/>
      </c>
      <c r="BG2381" s="54" t="str">
        <f aca="false">IFERROR(VLOOKUP(I2381,Dados!$AC$27:$AD$43,2,0),IF(B2381="","",IF(D2381&lt;&gt;"MT",IF(AND(AC2381="SIM",Y2381="Revenda"),"2403",IF(AND(AC2381="SIM",Y2381="Consumo"),"2407",IF(AND(AC2381="NÃO",Y2381="Revenda"),"2102",IF(AND(AC2381="NÃO",Y2381="Consumo"),"2556",)))),REPLACE(I2381,1,1,1))))</f>
        <v/>
      </c>
    </row>
    <row r="2382" customFormat="false" ht="12.8" hidden="false" customHeight="true" outlineLevel="0" collapsed="false">
      <c r="Y2382" s="45"/>
      <c r="Z2382" s="46" t="str">
        <f aca="false">IF(B2382="","",(IFERROR(VLOOKUP(H2382,Dados!A$3:B$15000,2,0),"Não Encontrado")))</f>
        <v/>
      </c>
      <c r="AA2382" s="46" t="str">
        <f aca="false">IF(B2382="","",(IFERROR(VLOOKUP(G2382,Dados!C$3:E$15000,3,0),"Não Encontrado")))</f>
        <v/>
      </c>
      <c r="AB2382" s="46" t="str">
        <f aca="false">IFERROR(IF(Z2382&lt;&gt;"Não Encontrado",Z2382,IF(AA2382&lt;&gt;"Não Encontrado",AA2382,"")),"")</f>
        <v/>
      </c>
      <c r="AC2382" s="45" t="str">
        <f aca="false">IF(B2382="","",IF(AB2382="","NÃO","SIM"))</f>
        <v/>
      </c>
      <c r="AD2382" s="45" t="str">
        <f aca="false">IFERROR(VLOOKUP(G2382,Dados!$P$3:$R$500,3,0),"")</f>
        <v/>
      </c>
      <c r="AE2382" s="45" t="str">
        <f aca="false">IFERROR(VLOOKUP(G2382,Dados!$K$3:$L$500,2,0),"")</f>
        <v/>
      </c>
      <c r="AF2382" s="45" t="str">
        <f aca="false">IFERROR(VLOOKUP(G2382,Dados!$M$3:$N$500,2,0),"")</f>
        <v/>
      </c>
      <c r="AG2382" s="45" t="str">
        <f aca="false">IF(F2382="","",IF(AND(AD2382="",AE2382="",AF2382=""),"-",IF(AND(AD2382="BIT",AE2382="",AF2382=""),"BIT",IF(AND(AE2382="ANEXO I",AD2382="",AF2382=""),"ANEXO I",IF(AND(AF2382="ANEXO II",AD2382="",AE2382=""),"ANEXO II","Escolher")))))</f>
        <v/>
      </c>
      <c r="AH2382" s="45" t="str">
        <f aca="false">IF(AG2382&lt;&gt;"Pneus","",IFERROR(VLOOKUP(R2382,Dados!$X$2:$Z$5,3,0)*(AI2382-Q2382),VLOOKUP(D2382,Dados!$X$7:$Z$33,3,0)*(AI2382-Q2382)))</f>
        <v/>
      </c>
      <c r="AI2382" s="47" t="str">
        <f aca="false">IF(B2382="","",P2382+Q2382+O2382+M2382+L2382-N2382)</f>
        <v/>
      </c>
      <c r="AJ2382" s="48" t="str">
        <f aca="false">IFERROR(IF(AND(AC2382="SIM",AG2382="-",Y2382="REVENDA"),(AB2382/1+1)*AI2382,IF(AND(AC2382="SIM",AG2382="Pneus",Y2382="REVENDA"),(AB2382/1+1)*(AI2382-AH2382),"")),"")</f>
        <v/>
      </c>
      <c r="AK2382" s="48" t="str">
        <f aca="false">IF(AJ2382="","",AJ2382*17%)</f>
        <v/>
      </c>
      <c r="AL2382" s="48" t="str">
        <f aca="false">IFERROR(IF(AC2382="NÃO","",IF(AK2382="","",IF(E2382="Simples Nacional",BF2382,IF(T2382=0.12,U2382*0.5833337002,IF(T2382=0,AI2382*0.07,U2382))))),"")</f>
        <v/>
      </c>
      <c r="AM2382" s="47" t="str">
        <f aca="false">IFERROR(IF(AC2382="NÃO","",IF(OR(AG2382="-",AG2382="Pneus"),AK2382-AL2382,"")),"")</f>
        <v/>
      </c>
      <c r="AN2382" s="48" t="str">
        <f aca="false">IF(AND(Y2382="REVENDA",AC2382="SIM",AG2382="BIT"),((AB2382/1+1)*AI2382)*0.4117,"")</f>
        <v/>
      </c>
      <c r="AO2382" s="48" t="str">
        <f aca="false">IF(AN2382="","",AN2382*17%)</f>
        <v/>
      </c>
      <c r="AP2382" s="49" t="str">
        <f aca="false">IF(AN2382="","",IF(T2382=0.12,(U2382*0.4117)*0.4117,IF(T2382=0,(AI2382*0.07)*0.4117,U2382*0.4117)))</f>
        <v/>
      </c>
      <c r="AQ2382" s="47" t="str">
        <f aca="false">IF(AN2382="","",AO2382-AP2382)</f>
        <v/>
      </c>
      <c r="AR2382" s="50" t="str">
        <f aca="false">IFERROR(IF(AND(AC2382="SIM",Y2382="REVENDA",LEFT(AG2382,5)="ANEXO")*OR(AE2382="ANEXO I",AF2382="ANEXO II"),VLOOKUP(H2382,Dados!G:I,2,0),""),"INSERIR MVA")</f>
        <v/>
      </c>
      <c r="AS2382" s="48" t="str">
        <f aca="false">IF(LEFT(AG2382,5)="ANEXO",VLOOKUP(AG2382,Dados!$X$111:$Z$112,2,0)*(AI2382-Q2382),"")</f>
        <v/>
      </c>
      <c r="AT2382" s="48" t="str">
        <f aca="false">IFERROR(IF(AR2382="","",(AI2382*AR2382)+AI2382),"INSERIR MVA")</f>
        <v/>
      </c>
      <c r="AU2382" s="48" t="str">
        <f aca="false">IF(AT2382="","",IF(AY2382=0.04,U2382,AS2382*AY2382))</f>
        <v/>
      </c>
      <c r="AV2382" s="47" t="str">
        <f aca="false">IFERROR(IF(AU2382="","",(VLOOKUP(AG2382,Dados!$X$111:$Z$112,3,0)*AT2382*0.17)),"INSERIR MVA")</f>
        <v/>
      </c>
      <c r="AW2382" s="47" t="str">
        <f aca="false">IFERROR(IF(AR2382="","",AV2382-AU2382),"")</f>
        <v/>
      </c>
      <c r="AX2382" s="51" t="str">
        <f aca="false">IFERROR(IF(AC2382="NÃO","",IF(AM2382&lt;&gt;"",AM2382-W2382,IF(AQ2382&lt;&gt;"",AQ2382-W2382,IF(AW2382&lt;&gt;"",AW2382-W2382,"")))),"")</f>
        <v/>
      </c>
      <c r="AY2382" s="46" t="str">
        <f aca="false">IFERROR(IF(ISNA(VLOOKUP(R2382,Dados!$X$2:$Y$5,2,0)),VLOOKUP(D2382,Dados!$X$7:$Y$33,2,0),VLOOKUP(R2382,Dados!$X$2:$Y$5,2,0)),"")</f>
        <v/>
      </c>
      <c r="AZ2382" s="52" t="str">
        <f aca="false">IF(C2382="","",IF(AND(Y2382="CONSUMO",AC2382="NÃO")*OR(AG2382="-",AG2382="BIT"),IF(E2382&lt;&gt;"",(AI2382-(P2382+L2382-N2382+Q2382)*AY2382)/0.83),""))</f>
        <v/>
      </c>
      <c r="BA2382" s="51" t="str">
        <f aca="false">IF(AZ2382="","",AZ2382*0.17-((P2382+L2382-N2382+Q2382)*AY2382))</f>
        <v/>
      </c>
      <c r="BB2382" s="51" t="str">
        <f aca="false">IF(AND(Y2382="CONSUMO",AG2382="ANEXO I",AY2382&gt;4%),(AI2382-(P2382+L2382-N2382+Q2382)*0.0514)/0.83*(0.5177)*(0.17)-AI2382*0.0514,IF(AND(Y2382="CONSUMO",AG2382="ANEXO II",AY2382&gt;4%),(AI2382-(P2382+L2382-N2382+Q2382)*0.041)/0.83*(0.3295)*(0.17)-AI2382*0.041,IF(AND(Y2382="CONSUMO",AG2382="ANEXO I",AY2382=4%),(AI2382-(P2382+L2382-N2382+Q2382)*0.04)/0.83*(0.5177)*(0.17)-AI2382*0.04,IF(AND(Y2382="CONSUMO",AG2382="ANEXO II",AY2382=4%),(AI2382-(P2382+L2382-N2382+Q2382)*0.04)/0.83*(0.3295)*(0.17)-AI2382*0.04,""))))</f>
        <v/>
      </c>
      <c r="BC2382" s="51" t="str">
        <f aca="false">IF(C2382="","",IF(AND(Y2382="CONSUMO",AC2382="SIM")*OR(AG2382="-",AG2382="BIT"),IF(E2382&lt;&gt;"",(AI2382-(P2382+L2382-N2382+Q2382)*AY2382)/0.83),""))</f>
        <v/>
      </c>
      <c r="BD2382" s="51" t="str">
        <f aca="false">IF(BC2382="","",BC2382*0.17)</f>
        <v/>
      </c>
      <c r="BE2382" s="51" t="str">
        <f aca="false">IF(I2382=6908,0,IF(BC2382="","",BD2382-((P2382+L2382-N2382+Q2382)*AY2382)))</f>
        <v/>
      </c>
      <c r="BF2382" s="53" t="str">
        <f aca="false">IF(B2382="","",IF(OR(B2382="",E2382="Regime Normal"),0,(AI2382-Q2382)*VLOOKUP(R2382,Dados!$X$98:$Y$108,2,0)))</f>
        <v/>
      </c>
      <c r="BG2382" s="54" t="str">
        <f aca="false">IFERROR(VLOOKUP(I2382,Dados!$AC$27:$AD$43,2,0),IF(B2382="","",IF(D2382&lt;&gt;"MT",IF(AND(AC2382="SIM",Y2382="Revenda"),"2403",IF(AND(AC2382="SIM",Y2382="Consumo"),"2407",IF(AND(AC2382="NÃO",Y2382="Revenda"),"2102",IF(AND(AC2382="NÃO",Y2382="Consumo"),"2556",)))),REPLACE(I2382,1,1,1))))</f>
        <v/>
      </c>
    </row>
    <row r="2383" customFormat="false" ht="12.8" hidden="false" customHeight="true" outlineLevel="0" collapsed="false">
      <c r="Y2383" s="45"/>
      <c r="Z2383" s="46" t="str">
        <f aca="false">IF(B2383="","",(IFERROR(VLOOKUP(H2383,Dados!A$3:B$15000,2,0),"Não Encontrado")))</f>
        <v/>
      </c>
      <c r="AA2383" s="46" t="str">
        <f aca="false">IF(B2383="","",(IFERROR(VLOOKUP(G2383,Dados!C$3:E$15000,3,0),"Não Encontrado")))</f>
        <v/>
      </c>
      <c r="AB2383" s="46" t="str">
        <f aca="false">IFERROR(IF(Z2383&lt;&gt;"Não Encontrado",Z2383,IF(AA2383&lt;&gt;"Não Encontrado",AA2383,"")),"")</f>
        <v/>
      </c>
      <c r="AC2383" s="45" t="str">
        <f aca="false">IF(B2383="","",IF(AB2383="","NÃO","SIM"))</f>
        <v/>
      </c>
      <c r="AD2383" s="45" t="str">
        <f aca="false">IFERROR(VLOOKUP(G2383,Dados!$P$3:$R$500,3,0),"")</f>
        <v/>
      </c>
      <c r="AE2383" s="45" t="str">
        <f aca="false">IFERROR(VLOOKUP(G2383,Dados!$K$3:$L$500,2,0),"")</f>
        <v/>
      </c>
      <c r="AF2383" s="45" t="str">
        <f aca="false">IFERROR(VLOOKUP(G2383,Dados!$M$3:$N$500,2,0),"")</f>
        <v/>
      </c>
      <c r="AG2383" s="45" t="str">
        <f aca="false">IF(F2383="","",IF(AND(AD2383="",AE2383="",AF2383=""),"-",IF(AND(AD2383="BIT",AE2383="",AF2383=""),"BIT",IF(AND(AE2383="ANEXO I",AD2383="",AF2383=""),"ANEXO I",IF(AND(AF2383="ANEXO II",AD2383="",AE2383=""),"ANEXO II","Escolher")))))</f>
        <v/>
      </c>
      <c r="AH2383" s="45" t="str">
        <f aca="false">IF(AG2383&lt;&gt;"Pneus","",IFERROR(VLOOKUP(R2383,Dados!$X$2:$Z$5,3,0)*(AI2383-Q2383),VLOOKUP(D2383,Dados!$X$7:$Z$33,3,0)*(AI2383-Q2383)))</f>
        <v/>
      </c>
      <c r="AI2383" s="47" t="str">
        <f aca="false">IF(B2383="","",P2383+Q2383+O2383+M2383+L2383-N2383)</f>
        <v/>
      </c>
      <c r="AJ2383" s="48" t="str">
        <f aca="false">IFERROR(IF(AND(AC2383="SIM",AG2383="-",Y2383="REVENDA"),(AB2383/1+1)*AI2383,IF(AND(AC2383="SIM",AG2383="Pneus",Y2383="REVENDA"),(AB2383/1+1)*(AI2383-AH2383),"")),"")</f>
        <v/>
      </c>
      <c r="AK2383" s="48" t="str">
        <f aca="false">IF(AJ2383="","",AJ2383*17%)</f>
        <v/>
      </c>
      <c r="AL2383" s="48" t="str">
        <f aca="false">IFERROR(IF(AC2383="NÃO","",IF(AK2383="","",IF(E2383="Simples Nacional",BF2383,IF(T2383=0.12,U2383*0.5833337002,IF(T2383=0,AI2383*0.07,U2383))))),"")</f>
        <v/>
      </c>
      <c r="AM2383" s="47" t="str">
        <f aca="false">IFERROR(IF(AC2383="NÃO","",IF(OR(AG2383="-",AG2383="Pneus"),AK2383-AL2383,"")),"")</f>
        <v/>
      </c>
      <c r="AN2383" s="48" t="str">
        <f aca="false">IF(AND(Y2383="REVENDA",AC2383="SIM",AG2383="BIT"),((AB2383/1+1)*AI2383)*0.4117,"")</f>
        <v/>
      </c>
      <c r="AO2383" s="48" t="str">
        <f aca="false">IF(AN2383="","",AN2383*17%)</f>
        <v/>
      </c>
      <c r="AP2383" s="49" t="str">
        <f aca="false">IF(AN2383="","",IF(T2383=0.12,(U2383*0.4117)*0.4117,IF(T2383=0,(AI2383*0.07)*0.4117,U2383*0.4117)))</f>
        <v/>
      </c>
      <c r="AQ2383" s="47" t="str">
        <f aca="false">IF(AN2383="","",AO2383-AP2383)</f>
        <v/>
      </c>
      <c r="AR2383" s="50" t="str">
        <f aca="false">IFERROR(IF(AND(AC2383="SIM",Y2383="REVENDA",LEFT(AG2383,5)="ANEXO")*OR(AE2383="ANEXO I",AF2383="ANEXO II"),VLOOKUP(H2383,Dados!G:I,2,0),""),"INSERIR MVA")</f>
        <v/>
      </c>
      <c r="AS2383" s="48" t="str">
        <f aca="false">IF(LEFT(AG2383,5)="ANEXO",VLOOKUP(AG2383,Dados!$X$111:$Z$112,2,0)*(AI2383-Q2383),"")</f>
        <v/>
      </c>
      <c r="AT2383" s="48" t="str">
        <f aca="false">IFERROR(IF(AR2383="","",(AI2383*AR2383)+AI2383),"INSERIR MVA")</f>
        <v/>
      </c>
      <c r="AU2383" s="48" t="str">
        <f aca="false">IF(AT2383="","",IF(AY2383=0.04,U2383,AS2383*AY2383))</f>
        <v/>
      </c>
      <c r="AV2383" s="47" t="str">
        <f aca="false">IFERROR(IF(AU2383="","",(VLOOKUP(AG2383,Dados!$X$111:$Z$112,3,0)*AT2383*0.17)),"INSERIR MVA")</f>
        <v/>
      </c>
      <c r="AW2383" s="47" t="str">
        <f aca="false">IFERROR(IF(AR2383="","",AV2383-AU2383),"")</f>
        <v/>
      </c>
      <c r="AX2383" s="51" t="str">
        <f aca="false">IFERROR(IF(AC2383="NÃO","",IF(AM2383&lt;&gt;"",AM2383-W2383,IF(AQ2383&lt;&gt;"",AQ2383-W2383,IF(AW2383&lt;&gt;"",AW2383-W2383,"")))),"")</f>
        <v/>
      </c>
      <c r="AY2383" s="46" t="str">
        <f aca="false">IFERROR(IF(ISNA(VLOOKUP(R2383,Dados!$X$2:$Y$5,2,0)),VLOOKUP(D2383,Dados!$X$7:$Y$33,2,0),VLOOKUP(R2383,Dados!$X$2:$Y$5,2,0)),"")</f>
        <v/>
      </c>
      <c r="AZ2383" s="52" t="str">
        <f aca="false">IF(C2383="","",IF(AND(Y2383="CONSUMO",AC2383="NÃO")*OR(AG2383="-",AG2383="BIT"),IF(E2383&lt;&gt;"",(AI2383-(P2383+L2383-N2383+Q2383)*AY2383)/0.83),""))</f>
        <v/>
      </c>
      <c r="BA2383" s="51" t="str">
        <f aca="false">IF(AZ2383="","",AZ2383*0.17-((P2383+L2383-N2383+Q2383)*AY2383))</f>
        <v/>
      </c>
      <c r="BB2383" s="51" t="str">
        <f aca="false">IF(AND(Y2383="CONSUMO",AG2383="ANEXO I",AY2383&gt;4%),(AI2383-(P2383+L2383-N2383+Q2383)*0.0514)/0.83*(0.5177)*(0.17)-AI2383*0.0514,IF(AND(Y2383="CONSUMO",AG2383="ANEXO II",AY2383&gt;4%),(AI2383-(P2383+L2383-N2383+Q2383)*0.041)/0.83*(0.3295)*(0.17)-AI2383*0.041,IF(AND(Y2383="CONSUMO",AG2383="ANEXO I",AY2383=4%),(AI2383-(P2383+L2383-N2383+Q2383)*0.04)/0.83*(0.5177)*(0.17)-AI2383*0.04,IF(AND(Y2383="CONSUMO",AG2383="ANEXO II",AY2383=4%),(AI2383-(P2383+L2383-N2383+Q2383)*0.04)/0.83*(0.3295)*(0.17)-AI2383*0.04,""))))</f>
        <v/>
      </c>
      <c r="BC2383" s="51" t="str">
        <f aca="false">IF(C2383="","",IF(AND(Y2383="CONSUMO",AC2383="SIM")*OR(AG2383="-",AG2383="BIT"),IF(E2383&lt;&gt;"",(AI2383-(P2383+L2383-N2383+Q2383)*AY2383)/0.83),""))</f>
        <v/>
      </c>
      <c r="BD2383" s="51" t="str">
        <f aca="false">IF(BC2383="","",BC2383*0.17)</f>
        <v/>
      </c>
      <c r="BE2383" s="51" t="str">
        <f aca="false">IF(I2383=6908,0,IF(BC2383="","",BD2383-((P2383+L2383-N2383+Q2383)*AY2383)))</f>
        <v/>
      </c>
      <c r="BF2383" s="53" t="str">
        <f aca="false">IF(B2383="","",IF(OR(B2383="",E2383="Regime Normal"),0,(AI2383-Q2383)*VLOOKUP(R2383,Dados!$X$98:$Y$108,2,0)))</f>
        <v/>
      </c>
      <c r="BG2383" s="54" t="str">
        <f aca="false">IFERROR(VLOOKUP(I2383,Dados!$AC$27:$AD$43,2,0),IF(B2383="","",IF(D2383&lt;&gt;"MT",IF(AND(AC2383="SIM",Y2383="Revenda"),"2403",IF(AND(AC2383="SIM",Y2383="Consumo"),"2407",IF(AND(AC2383="NÃO",Y2383="Revenda"),"2102",IF(AND(AC2383="NÃO",Y2383="Consumo"),"2556",)))),REPLACE(I2383,1,1,1))))</f>
        <v/>
      </c>
    </row>
    <row r="2384" customFormat="false" ht="12.8" hidden="false" customHeight="true" outlineLevel="0" collapsed="false">
      <c r="Y2384" s="45"/>
      <c r="Z2384" s="46" t="str">
        <f aca="false">IF(B2384="","",(IFERROR(VLOOKUP(H2384,Dados!A$3:B$15000,2,0),"Não Encontrado")))</f>
        <v/>
      </c>
      <c r="AA2384" s="46" t="str">
        <f aca="false">IF(B2384="","",(IFERROR(VLOOKUP(G2384,Dados!C$3:E$15000,3,0),"Não Encontrado")))</f>
        <v/>
      </c>
      <c r="AB2384" s="46" t="str">
        <f aca="false">IFERROR(IF(Z2384&lt;&gt;"Não Encontrado",Z2384,IF(AA2384&lt;&gt;"Não Encontrado",AA2384,"")),"")</f>
        <v/>
      </c>
      <c r="AC2384" s="45" t="str">
        <f aca="false">IF(B2384="","",IF(AB2384="","NÃO","SIM"))</f>
        <v/>
      </c>
      <c r="AD2384" s="45" t="str">
        <f aca="false">IFERROR(VLOOKUP(G2384,Dados!$P$3:$R$500,3,0),"")</f>
        <v/>
      </c>
      <c r="AE2384" s="45" t="str">
        <f aca="false">IFERROR(VLOOKUP(G2384,Dados!$K$3:$L$500,2,0),"")</f>
        <v/>
      </c>
      <c r="AF2384" s="45" t="str">
        <f aca="false">IFERROR(VLOOKUP(G2384,Dados!$M$3:$N$500,2,0),"")</f>
        <v/>
      </c>
      <c r="AG2384" s="45" t="str">
        <f aca="false">IF(F2384="","",IF(AND(AD2384="",AE2384="",AF2384=""),"-",IF(AND(AD2384="BIT",AE2384="",AF2384=""),"BIT",IF(AND(AE2384="ANEXO I",AD2384="",AF2384=""),"ANEXO I",IF(AND(AF2384="ANEXO II",AD2384="",AE2384=""),"ANEXO II","Escolher")))))</f>
        <v/>
      </c>
      <c r="AH2384" s="45" t="str">
        <f aca="false">IF(AG2384&lt;&gt;"Pneus","",IFERROR(VLOOKUP(R2384,Dados!$X$2:$Z$5,3,0)*(AI2384-Q2384),VLOOKUP(D2384,Dados!$X$7:$Z$33,3,0)*(AI2384-Q2384)))</f>
        <v/>
      </c>
      <c r="AI2384" s="47" t="str">
        <f aca="false">IF(B2384="","",P2384+Q2384+O2384+M2384+L2384-N2384)</f>
        <v/>
      </c>
      <c r="AJ2384" s="48" t="str">
        <f aca="false">IFERROR(IF(AND(AC2384="SIM",AG2384="-",Y2384="REVENDA"),(AB2384/1+1)*AI2384,IF(AND(AC2384="SIM",AG2384="Pneus",Y2384="REVENDA"),(AB2384/1+1)*(AI2384-AH2384),"")),"")</f>
        <v/>
      </c>
      <c r="AK2384" s="48" t="str">
        <f aca="false">IF(AJ2384="","",AJ2384*17%)</f>
        <v/>
      </c>
      <c r="AL2384" s="48" t="str">
        <f aca="false">IFERROR(IF(AC2384="NÃO","",IF(AK2384="","",IF(E2384="Simples Nacional",BF2384,IF(T2384=0.12,U2384*0.5833337002,IF(T2384=0,AI2384*0.07,U2384))))),"")</f>
        <v/>
      </c>
      <c r="AM2384" s="47" t="str">
        <f aca="false">IFERROR(IF(AC2384="NÃO","",IF(OR(AG2384="-",AG2384="Pneus"),AK2384-AL2384,"")),"")</f>
        <v/>
      </c>
      <c r="AN2384" s="48" t="str">
        <f aca="false">IF(AND(Y2384="REVENDA",AC2384="SIM",AG2384="BIT"),((AB2384/1+1)*AI2384)*0.4117,"")</f>
        <v/>
      </c>
      <c r="AO2384" s="48" t="str">
        <f aca="false">IF(AN2384="","",AN2384*17%)</f>
        <v/>
      </c>
      <c r="AP2384" s="49" t="str">
        <f aca="false">IF(AN2384="","",IF(T2384=0.12,(U2384*0.4117)*0.4117,IF(T2384=0,(AI2384*0.07)*0.4117,U2384*0.4117)))</f>
        <v/>
      </c>
      <c r="AQ2384" s="47" t="str">
        <f aca="false">IF(AN2384="","",AO2384-AP2384)</f>
        <v/>
      </c>
      <c r="AR2384" s="50" t="str">
        <f aca="false">IFERROR(IF(AND(AC2384="SIM",Y2384="REVENDA",LEFT(AG2384,5)="ANEXO")*OR(AE2384="ANEXO I",AF2384="ANEXO II"),VLOOKUP(H2384,Dados!G:I,2,0),""),"INSERIR MVA")</f>
        <v/>
      </c>
      <c r="AS2384" s="48" t="str">
        <f aca="false">IF(LEFT(AG2384,5)="ANEXO",VLOOKUP(AG2384,Dados!$X$111:$Z$112,2,0)*(AI2384-Q2384),"")</f>
        <v/>
      </c>
      <c r="AT2384" s="48" t="str">
        <f aca="false">IFERROR(IF(AR2384="","",(AI2384*AR2384)+AI2384),"INSERIR MVA")</f>
        <v/>
      </c>
      <c r="AU2384" s="48" t="str">
        <f aca="false">IF(AT2384="","",IF(AY2384=0.04,U2384,AS2384*AY2384))</f>
        <v/>
      </c>
      <c r="AV2384" s="47" t="str">
        <f aca="false">IFERROR(IF(AU2384="","",(VLOOKUP(AG2384,Dados!$X$111:$Z$112,3,0)*AT2384*0.17)),"INSERIR MVA")</f>
        <v/>
      </c>
      <c r="AW2384" s="47" t="str">
        <f aca="false">IFERROR(IF(AR2384="","",AV2384-AU2384),"")</f>
        <v/>
      </c>
      <c r="AX2384" s="51" t="str">
        <f aca="false">IFERROR(IF(AC2384="NÃO","",IF(AM2384&lt;&gt;"",AM2384-W2384,IF(AQ2384&lt;&gt;"",AQ2384-W2384,IF(AW2384&lt;&gt;"",AW2384-W2384,"")))),"")</f>
        <v/>
      </c>
      <c r="AY2384" s="46" t="str">
        <f aca="false">IFERROR(IF(ISNA(VLOOKUP(R2384,Dados!$X$2:$Y$5,2,0)),VLOOKUP(D2384,Dados!$X$7:$Y$33,2,0),VLOOKUP(R2384,Dados!$X$2:$Y$5,2,0)),"")</f>
        <v/>
      </c>
      <c r="AZ2384" s="52" t="str">
        <f aca="false">IF(C2384="","",IF(AND(Y2384="CONSUMO",AC2384="NÃO")*OR(AG2384="-",AG2384="BIT"),IF(E2384&lt;&gt;"",(AI2384-(P2384+L2384-N2384+Q2384)*AY2384)/0.83),""))</f>
        <v/>
      </c>
      <c r="BA2384" s="51" t="str">
        <f aca="false">IF(AZ2384="","",AZ2384*0.17-((P2384+L2384-N2384+Q2384)*AY2384))</f>
        <v/>
      </c>
      <c r="BB2384" s="51" t="str">
        <f aca="false">IF(AND(Y2384="CONSUMO",AG2384="ANEXO I",AY2384&gt;4%),(AI2384-(P2384+L2384-N2384+Q2384)*0.0514)/0.83*(0.5177)*(0.17)-AI2384*0.0514,IF(AND(Y2384="CONSUMO",AG2384="ANEXO II",AY2384&gt;4%),(AI2384-(P2384+L2384-N2384+Q2384)*0.041)/0.83*(0.3295)*(0.17)-AI2384*0.041,IF(AND(Y2384="CONSUMO",AG2384="ANEXO I",AY2384=4%),(AI2384-(P2384+L2384-N2384+Q2384)*0.04)/0.83*(0.5177)*(0.17)-AI2384*0.04,IF(AND(Y2384="CONSUMO",AG2384="ANEXO II",AY2384=4%),(AI2384-(P2384+L2384-N2384+Q2384)*0.04)/0.83*(0.3295)*(0.17)-AI2384*0.04,""))))</f>
        <v/>
      </c>
      <c r="BC2384" s="51" t="str">
        <f aca="false">IF(C2384="","",IF(AND(Y2384="CONSUMO",AC2384="SIM")*OR(AG2384="-",AG2384="BIT"),IF(E2384&lt;&gt;"",(AI2384-(P2384+L2384-N2384+Q2384)*AY2384)/0.83),""))</f>
        <v/>
      </c>
      <c r="BD2384" s="51" t="str">
        <f aca="false">IF(BC2384="","",BC2384*0.17)</f>
        <v/>
      </c>
      <c r="BE2384" s="51" t="str">
        <f aca="false">IF(I2384=6908,0,IF(BC2384="","",BD2384-((P2384+L2384-N2384+Q2384)*AY2384)))</f>
        <v/>
      </c>
      <c r="BF2384" s="53" t="str">
        <f aca="false">IF(B2384="","",IF(OR(B2384="",E2384="Regime Normal"),0,(AI2384-Q2384)*VLOOKUP(R2384,Dados!$X$98:$Y$108,2,0)))</f>
        <v/>
      </c>
      <c r="BG2384" s="54" t="str">
        <f aca="false">IFERROR(VLOOKUP(I2384,Dados!$AC$27:$AD$43,2,0),IF(B2384="","",IF(D2384&lt;&gt;"MT",IF(AND(AC2384="SIM",Y2384="Revenda"),"2403",IF(AND(AC2384="SIM",Y2384="Consumo"),"2407",IF(AND(AC2384="NÃO",Y2384="Revenda"),"2102",IF(AND(AC2384="NÃO",Y2384="Consumo"),"2556",)))),REPLACE(I2384,1,1,1))))</f>
        <v/>
      </c>
    </row>
    <row r="2385" customFormat="false" ht="12.8" hidden="false" customHeight="true" outlineLevel="0" collapsed="false">
      <c r="Y2385" s="45"/>
      <c r="Z2385" s="46" t="str">
        <f aca="false">IF(B2385="","",(IFERROR(VLOOKUP(H2385,Dados!A$3:B$15000,2,0),"Não Encontrado")))</f>
        <v/>
      </c>
      <c r="AA2385" s="46" t="str">
        <f aca="false">IF(B2385="","",(IFERROR(VLOOKUP(G2385,Dados!C$3:E$15000,3,0),"Não Encontrado")))</f>
        <v/>
      </c>
      <c r="AB2385" s="46" t="str">
        <f aca="false">IFERROR(IF(Z2385&lt;&gt;"Não Encontrado",Z2385,IF(AA2385&lt;&gt;"Não Encontrado",AA2385,"")),"")</f>
        <v/>
      </c>
      <c r="AC2385" s="45" t="str">
        <f aca="false">IF(B2385="","",IF(AB2385="","NÃO","SIM"))</f>
        <v/>
      </c>
      <c r="AD2385" s="45" t="str">
        <f aca="false">IFERROR(VLOOKUP(G2385,Dados!$P$3:$R$500,3,0),"")</f>
        <v/>
      </c>
      <c r="AE2385" s="45" t="str">
        <f aca="false">IFERROR(VLOOKUP(G2385,Dados!$K$3:$L$500,2,0),"")</f>
        <v/>
      </c>
      <c r="AF2385" s="45" t="str">
        <f aca="false">IFERROR(VLOOKUP(G2385,Dados!$M$3:$N$500,2,0),"")</f>
        <v/>
      </c>
      <c r="AG2385" s="45" t="str">
        <f aca="false">IF(F2385="","",IF(AND(AD2385="",AE2385="",AF2385=""),"-",IF(AND(AD2385="BIT",AE2385="",AF2385=""),"BIT",IF(AND(AE2385="ANEXO I",AD2385="",AF2385=""),"ANEXO I",IF(AND(AF2385="ANEXO II",AD2385="",AE2385=""),"ANEXO II","Escolher")))))</f>
        <v/>
      </c>
      <c r="AH2385" s="45" t="str">
        <f aca="false">IF(AG2385&lt;&gt;"Pneus","",IFERROR(VLOOKUP(R2385,Dados!$X$2:$Z$5,3,0)*(AI2385-Q2385),VLOOKUP(D2385,Dados!$X$7:$Z$33,3,0)*(AI2385-Q2385)))</f>
        <v/>
      </c>
      <c r="AI2385" s="47" t="str">
        <f aca="false">IF(B2385="","",P2385+Q2385+O2385+M2385+L2385-N2385)</f>
        <v/>
      </c>
      <c r="AJ2385" s="48" t="str">
        <f aca="false">IFERROR(IF(AND(AC2385="SIM",AG2385="-",Y2385="REVENDA"),(AB2385/1+1)*AI2385,IF(AND(AC2385="SIM",AG2385="Pneus",Y2385="REVENDA"),(AB2385/1+1)*(AI2385-AH2385),"")),"")</f>
        <v/>
      </c>
      <c r="AK2385" s="48" t="str">
        <f aca="false">IF(AJ2385="","",AJ2385*17%)</f>
        <v/>
      </c>
      <c r="AL2385" s="48" t="str">
        <f aca="false">IFERROR(IF(AC2385="NÃO","",IF(AK2385="","",IF(E2385="Simples Nacional",BF2385,IF(T2385=0.12,U2385*0.5833337002,IF(T2385=0,AI2385*0.07,U2385))))),"")</f>
        <v/>
      </c>
      <c r="AM2385" s="47" t="str">
        <f aca="false">IFERROR(IF(AC2385="NÃO","",IF(OR(AG2385="-",AG2385="Pneus"),AK2385-AL2385,"")),"")</f>
        <v/>
      </c>
      <c r="AN2385" s="48" t="str">
        <f aca="false">IF(AND(Y2385="REVENDA",AC2385="SIM",AG2385="BIT"),((AB2385/1+1)*AI2385)*0.4117,"")</f>
        <v/>
      </c>
      <c r="AO2385" s="48" t="str">
        <f aca="false">IF(AN2385="","",AN2385*17%)</f>
        <v/>
      </c>
      <c r="AP2385" s="49" t="str">
        <f aca="false">IF(AN2385="","",IF(T2385=0.12,(U2385*0.4117)*0.4117,IF(T2385=0,(AI2385*0.07)*0.4117,U2385*0.4117)))</f>
        <v/>
      </c>
      <c r="AQ2385" s="47" t="str">
        <f aca="false">IF(AN2385="","",AO2385-AP2385)</f>
        <v/>
      </c>
      <c r="AR2385" s="50" t="str">
        <f aca="false">IFERROR(IF(AND(AC2385="SIM",Y2385="REVENDA",LEFT(AG2385,5)="ANEXO")*OR(AE2385="ANEXO I",AF2385="ANEXO II"),VLOOKUP(H2385,Dados!G:I,2,0),""),"INSERIR MVA")</f>
        <v/>
      </c>
      <c r="AS2385" s="48" t="str">
        <f aca="false">IF(LEFT(AG2385,5)="ANEXO",VLOOKUP(AG2385,Dados!$X$111:$Z$112,2,0)*(AI2385-Q2385),"")</f>
        <v/>
      </c>
      <c r="AT2385" s="48" t="str">
        <f aca="false">IFERROR(IF(AR2385="","",(AI2385*AR2385)+AI2385),"INSERIR MVA")</f>
        <v/>
      </c>
      <c r="AU2385" s="48" t="str">
        <f aca="false">IF(AT2385="","",IF(AY2385=0.04,U2385,AS2385*AY2385))</f>
        <v/>
      </c>
      <c r="AV2385" s="47" t="str">
        <f aca="false">IFERROR(IF(AU2385="","",(VLOOKUP(AG2385,Dados!$X$111:$Z$112,3,0)*AT2385*0.17)),"INSERIR MVA")</f>
        <v/>
      </c>
      <c r="AW2385" s="47" t="str">
        <f aca="false">IFERROR(IF(AR2385="","",AV2385-AU2385),"")</f>
        <v/>
      </c>
      <c r="AX2385" s="51" t="str">
        <f aca="false">IFERROR(IF(AC2385="NÃO","",IF(AM2385&lt;&gt;"",AM2385-W2385,IF(AQ2385&lt;&gt;"",AQ2385-W2385,IF(AW2385&lt;&gt;"",AW2385-W2385,"")))),"")</f>
        <v/>
      </c>
      <c r="AY2385" s="46" t="str">
        <f aca="false">IFERROR(IF(ISNA(VLOOKUP(R2385,Dados!$X$2:$Y$5,2,0)),VLOOKUP(D2385,Dados!$X$7:$Y$33,2,0),VLOOKUP(R2385,Dados!$X$2:$Y$5,2,0)),"")</f>
        <v/>
      </c>
      <c r="AZ2385" s="52" t="str">
        <f aca="false">IF(C2385="","",IF(AND(Y2385="CONSUMO",AC2385="NÃO")*OR(AG2385="-",AG2385="BIT"),IF(E2385&lt;&gt;"",(AI2385-(P2385+L2385-N2385+Q2385)*AY2385)/0.83),""))</f>
        <v/>
      </c>
      <c r="BA2385" s="51" t="str">
        <f aca="false">IF(AZ2385="","",AZ2385*0.17-((P2385+L2385-N2385+Q2385)*AY2385))</f>
        <v/>
      </c>
      <c r="BB2385" s="51" t="str">
        <f aca="false">IF(AND(Y2385="CONSUMO",AG2385="ANEXO I",AY2385&gt;4%),(AI2385-(P2385+L2385-N2385+Q2385)*0.0514)/0.83*(0.5177)*(0.17)-AI2385*0.0514,IF(AND(Y2385="CONSUMO",AG2385="ANEXO II",AY2385&gt;4%),(AI2385-(P2385+L2385-N2385+Q2385)*0.041)/0.83*(0.3295)*(0.17)-AI2385*0.041,IF(AND(Y2385="CONSUMO",AG2385="ANEXO I",AY2385=4%),(AI2385-(P2385+L2385-N2385+Q2385)*0.04)/0.83*(0.5177)*(0.17)-AI2385*0.04,IF(AND(Y2385="CONSUMO",AG2385="ANEXO II",AY2385=4%),(AI2385-(P2385+L2385-N2385+Q2385)*0.04)/0.83*(0.3295)*(0.17)-AI2385*0.04,""))))</f>
        <v/>
      </c>
      <c r="BC2385" s="51" t="str">
        <f aca="false">IF(C2385="","",IF(AND(Y2385="CONSUMO",AC2385="SIM")*OR(AG2385="-",AG2385="BIT"),IF(E2385&lt;&gt;"",(AI2385-(P2385+L2385-N2385+Q2385)*AY2385)/0.83),""))</f>
        <v/>
      </c>
      <c r="BD2385" s="51" t="str">
        <f aca="false">IF(BC2385="","",BC2385*0.17)</f>
        <v/>
      </c>
      <c r="BE2385" s="51" t="str">
        <f aca="false">IF(I2385=6908,0,IF(BC2385="","",BD2385-((P2385+L2385-N2385+Q2385)*AY2385)))</f>
        <v/>
      </c>
      <c r="BF2385" s="53" t="str">
        <f aca="false">IF(B2385="","",IF(OR(B2385="",E2385="Regime Normal"),0,(AI2385-Q2385)*VLOOKUP(R2385,Dados!$X$98:$Y$108,2,0)))</f>
        <v/>
      </c>
      <c r="BG2385" s="54" t="str">
        <f aca="false">IFERROR(VLOOKUP(I2385,Dados!$AC$27:$AD$43,2,0),IF(B2385="","",IF(D2385&lt;&gt;"MT",IF(AND(AC2385="SIM",Y2385="Revenda"),"2403",IF(AND(AC2385="SIM",Y2385="Consumo"),"2407",IF(AND(AC2385="NÃO",Y2385="Revenda"),"2102",IF(AND(AC2385="NÃO",Y2385="Consumo"),"2556",)))),REPLACE(I2385,1,1,1))))</f>
        <v/>
      </c>
    </row>
    <row r="2386" customFormat="false" ht="12.8" hidden="false" customHeight="true" outlineLevel="0" collapsed="false">
      <c r="Y2386" s="45"/>
      <c r="Z2386" s="46" t="str">
        <f aca="false">IF(B2386="","",(IFERROR(VLOOKUP(H2386,Dados!A$3:B$15000,2,0),"Não Encontrado")))</f>
        <v/>
      </c>
      <c r="AA2386" s="46" t="str">
        <f aca="false">IF(B2386="","",(IFERROR(VLOOKUP(G2386,Dados!C$3:E$15000,3,0),"Não Encontrado")))</f>
        <v/>
      </c>
      <c r="AB2386" s="46" t="str">
        <f aca="false">IFERROR(IF(Z2386&lt;&gt;"Não Encontrado",Z2386,IF(AA2386&lt;&gt;"Não Encontrado",AA2386,"")),"")</f>
        <v/>
      </c>
      <c r="AC2386" s="45" t="str">
        <f aca="false">IF(B2386="","",IF(AB2386="","NÃO","SIM"))</f>
        <v/>
      </c>
      <c r="AD2386" s="45" t="str">
        <f aca="false">IFERROR(VLOOKUP(G2386,Dados!$P$3:$R$500,3,0),"")</f>
        <v/>
      </c>
      <c r="AE2386" s="45" t="str">
        <f aca="false">IFERROR(VLOOKUP(G2386,Dados!$K$3:$L$500,2,0),"")</f>
        <v/>
      </c>
      <c r="AF2386" s="45" t="str">
        <f aca="false">IFERROR(VLOOKUP(G2386,Dados!$M$3:$N$500,2,0),"")</f>
        <v/>
      </c>
      <c r="AG2386" s="45" t="str">
        <f aca="false">IF(F2386="","",IF(AND(AD2386="",AE2386="",AF2386=""),"-",IF(AND(AD2386="BIT",AE2386="",AF2386=""),"BIT",IF(AND(AE2386="ANEXO I",AD2386="",AF2386=""),"ANEXO I",IF(AND(AF2386="ANEXO II",AD2386="",AE2386=""),"ANEXO II","Escolher")))))</f>
        <v/>
      </c>
      <c r="AH2386" s="45" t="str">
        <f aca="false">IF(AG2386&lt;&gt;"Pneus","",IFERROR(VLOOKUP(R2386,Dados!$X$2:$Z$5,3,0)*(AI2386-Q2386),VLOOKUP(D2386,Dados!$X$7:$Z$33,3,0)*(AI2386-Q2386)))</f>
        <v/>
      </c>
      <c r="AI2386" s="47" t="str">
        <f aca="false">IF(B2386="","",P2386+Q2386+O2386+M2386+L2386-N2386)</f>
        <v/>
      </c>
      <c r="AJ2386" s="48" t="str">
        <f aca="false">IFERROR(IF(AND(AC2386="SIM",AG2386="-",Y2386="REVENDA"),(AB2386/1+1)*AI2386,IF(AND(AC2386="SIM",AG2386="Pneus",Y2386="REVENDA"),(AB2386/1+1)*(AI2386-AH2386),"")),"")</f>
        <v/>
      </c>
      <c r="AK2386" s="48" t="str">
        <f aca="false">IF(AJ2386="","",AJ2386*17%)</f>
        <v/>
      </c>
      <c r="AL2386" s="48" t="str">
        <f aca="false">IFERROR(IF(AC2386="NÃO","",IF(AK2386="","",IF(E2386="Simples Nacional",BF2386,IF(T2386=0.12,U2386*0.5833337002,IF(T2386=0,AI2386*0.07,U2386))))),"")</f>
        <v/>
      </c>
      <c r="AM2386" s="47" t="str">
        <f aca="false">IFERROR(IF(AC2386="NÃO","",IF(OR(AG2386="-",AG2386="Pneus"),AK2386-AL2386,"")),"")</f>
        <v/>
      </c>
      <c r="AN2386" s="48" t="str">
        <f aca="false">IF(AND(Y2386="REVENDA",AC2386="SIM",AG2386="BIT"),((AB2386/1+1)*AI2386)*0.4117,"")</f>
        <v/>
      </c>
      <c r="AO2386" s="48" t="str">
        <f aca="false">IF(AN2386="","",AN2386*17%)</f>
        <v/>
      </c>
      <c r="AP2386" s="49" t="str">
        <f aca="false">IF(AN2386="","",IF(T2386=0.12,(U2386*0.4117)*0.4117,IF(T2386=0,(AI2386*0.07)*0.4117,U2386*0.4117)))</f>
        <v/>
      </c>
      <c r="AQ2386" s="47" t="str">
        <f aca="false">IF(AN2386="","",AO2386-AP2386)</f>
        <v/>
      </c>
      <c r="AR2386" s="50" t="str">
        <f aca="false">IFERROR(IF(AND(AC2386="SIM",Y2386="REVENDA",LEFT(AG2386,5)="ANEXO")*OR(AE2386="ANEXO I",AF2386="ANEXO II"),VLOOKUP(H2386,Dados!G:I,2,0),""),"INSERIR MVA")</f>
        <v/>
      </c>
      <c r="AS2386" s="48" t="str">
        <f aca="false">IF(LEFT(AG2386,5)="ANEXO",VLOOKUP(AG2386,Dados!$X$111:$Z$112,2,0)*(AI2386-Q2386),"")</f>
        <v/>
      </c>
      <c r="AT2386" s="48" t="str">
        <f aca="false">IFERROR(IF(AR2386="","",(AI2386*AR2386)+AI2386),"INSERIR MVA")</f>
        <v/>
      </c>
      <c r="AU2386" s="48" t="str">
        <f aca="false">IF(AT2386="","",IF(AY2386=0.04,U2386,AS2386*AY2386))</f>
        <v/>
      </c>
      <c r="AV2386" s="47" t="str">
        <f aca="false">IFERROR(IF(AU2386="","",(VLOOKUP(AG2386,Dados!$X$111:$Z$112,3,0)*AT2386*0.17)),"INSERIR MVA")</f>
        <v/>
      </c>
      <c r="AW2386" s="47" t="str">
        <f aca="false">IFERROR(IF(AR2386="","",AV2386-AU2386),"")</f>
        <v/>
      </c>
      <c r="AX2386" s="51" t="str">
        <f aca="false">IFERROR(IF(AC2386="NÃO","",IF(AM2386&lt;&gt;"",AM2386-W2386,IF(AQ2386&lt;&gt;"",AQ2386-W2386,IF(AW2386&lt;&gt;"",AW2386-W2386,"")))),"")</f>
        <v/>
      </c>
      <c r="AY2386" s="46" t="str">
        <f aca="false">IFERROR(IF(ISNA(VLOOKUP(R2386,Dados!$X$2:$Y$5,2,0)),VLOOKUP(D2386,Dados!$X$7:$Y$33,2,0),VLOOKUP(R2386,Dados!$X$2:$Y$5,2,0)),"")</f>
        <v/>
      </c>
      <c r="AZ2386" s="52" t="str">
        <f aca="false">IF(C2386="","",IF(AND(Y2386="CONSUMO",AC2386="NÃO")*OR(AG2386="-",AG2386="BIT"),IF(E2386&lt;&gt;"",(AI2386-(P2386+L2386-N2386+Q2386)*AY2386)/0.83),""))</f>
        <v/>
      </c>
      <c r="BA2386" s="51" t="str">
        <f aca="false">IF(AZ2386="","",AZ2386*0.17-((P2386+L2386-N2386+Q2386)*AY2386))</f>
        <v/>
      </c>
      <c r="BB2386" s="51" t="str">
        <f aca="false">IF(AND(Y2386="CONSUMO",AG2386="ANEXO I",AY2386&gt;4%),(AI2386-(P2386+L2386-N2386+Q2386)*0.0514)/0.83*(0.5177)*(0.17)-AI2386*0.0514,IF(AND(Y2386="CONSUMO",AG2386="ANEXO II",AY2386&gt;4%),(AI2386-(P2386+L2386-N2386+Q2386)*0.041)/0.83*(0.3295)*(0.17)-AI2386*0.041,IF(AND(Y2386="CONSUMO",AG2386="ANEXO I",AY2386=4%),(AI2386-(P2386+L2386-N2386+Q2386)*0.04)/0.83*(0.5177)*(0.17)-AI2386*0.04,IF(AND(Y2386="CONSUMO",AG2386="ANEXO II",AY2386=4%),(AI2386-(P2386+L2386-N2386+Q2386)*0.04)/0.83*(0.3295)*(0.17)-AI2386*0.04,""))))</f>
        <v/>
      </c>
      <c r="BC2386" s="51" t="str">
        <f aca="false">IF(C2386="","",IF(AND(Y2386="CONSUMO",AC2386="SIM")*OR(AG2386="-",AG2386="BIT"),IF(E2386&lt;&gt;"",(AI2386-(P2386+L2386-N2386+Q2386)*AY2386)/0.83),""))</f>
        <v/>
      </c>
      <c r="BD2386" s="51" t="str">
        <f aca="false">IF(BC2386="","",BC2386*0.17)</f>
        <v/>
      </c>
      <c r="BE2386" s="51" t="str">
        <f aca="false">IF(I2386=6908,0,IF(BC2386="","",BD2386-((P2386+L2386-N2386+Q2386)*AY2386)))</f>
        <v/>
      </c>
      <c r="BF2386" s="53" t="str">
        <f aca="false">IF(B2386="","",IF(OR(B2386="",E2386="Regime Normal"),0,(AI2386-Q2386)*VLOOKUP(R2386,Dados!$X$98:$Y$108,2,0)))</f>
        <v/>
      </c>
      <c r="BG2386" s="54" t="str">
        <f aca="false">IFERROR(VLOOKUP(I2386,Dados!$AC$27:$AD$43,2,0),IF(B2386="","",IF(D2386&lt;&gt;"MT",IF(AND(AC2386="SIM",Y2386="Revenda"),"2403",IF(AND(AC2386="SIM",Y2386="Consumo"),"2407",IF(AND(AC2386="NÃO",Y2386="Revenda"),"2102",IF(AND(AC2386="NÃO",Y2386="Consumo"),"2556",)))),REPLACE(I2386,1,1,1))))</f>
        <v/>
      </c>
    </row>
    <row r="2387" customFormat="false" ht="12.8" hidden="false" customHeight="true" outlineLevel="0" collapsed="false">
      <c r="Y2387" s="45"/>
      <c r="Z2387" s="46" t="str">
        <f aca="false">IF(B2387="","",(IFERROR(VLOOKUP(H2387,Dados!A$3:B$15000,2,0),"Não Encontrado")))</f>
        <v/>
      </c>
      <c r="AA2387" s="46" t="str">
        <f aca="false">IF(B2387="","",(IFERROR(VLOOKUP(G2387,Dados!C$3:E$15000,3,0),"Não Encontrado")))</f>
        <v/>
      </c>
      <c r="AB2387" s="46" t="str">
        <f aca="false">IFERROR(IF(Z2387&lt;&gt;"Não Encontrado",Z2387,IF(AA2387&lt;&gt;"Não Encontrado",AA2387,"")),"")</f>
        <v/>
      </c>
      <c r="AC2387" s="45" t="str">
        <f aca="false">IF(B2387="","",IF(AB2387="","NÃO","SIM"))</f>
        <v/>
      </c>
      <c r="AD2387" s="45" t="str">
        <f aca="false">IFERROR(VLOOKUP(G2387,Dados!$P$3:$R$500,3,0),"")</f>
        <v/>
      </c>
      <c r="AE2387" s="45" t="str">
        <f aca="false">IFERROR(VLOOKUP(G2387,Dados!$K$3:$L$500,2,0),"")</f>
        <v/>
      </c>
      <c r="AF2387" s="45" t="str">
        <f aca="false">IFERROR(VLOOKUP(G2387,Dados!$M$3:$N$500,2,0),"")</f>
        <v/>
      </c>
      <c r="AG2387" s="45" t="str">
        <f aca="false">IF(F2387="","",IF(AND(AD2387="",AE2387="",AF2387=""),"-",IF(AND(AD2387="BIT",AE2387="",AF2387=""),"BIT",IF(AND(AE2387="ANEXO I",AD2387="",AF2387=""),"ANEXO I",IF(AND(AF2387="ANEXO II",AD2387="",AE2387=""),"ANEXO II","Escolher")))))</f>
        <v/>
      </c>
      <c r="AH2387" s="45" t="str">
        <f aca="false">IF(AG2387&lt;&gt;"Pneus","",IFERROR(VLOOKUP(R2387,Dados!$X$2:$Z$5,3,0)*(AI2387-Q2387),VLOOKUP(D2387,Dados!$X$7:$Z$33,3,0)*(AI2387-Q2387)))</f>
        <v/>
      </c>
      <c r="AI2387" s="47" t="str">
        <f aca="false">IF(B2387="","",P2387+Q2387+O2387+M2387+L2387-N2387)</f>
        <v/>
      </c>
      <c r="AJ2387" s="48" t="str">
        <f aca="false">IFERROR(IF(AND(AC2387="SIM",AG2387="-",Y2387="REVENDA"),(AB2387/1+1)*AI2387,IF(AND(AC2387="SIM",AG2387="Pneus",Y2387="REVENDA"),(AB2387/1+1)*(AI2387-AH2387),"")),"")</f>
        <v/>
      </c>
      <c r="AK2387" s="48" t="str">
        <f aca="false">IF(AJ2387="","",AJ2387*17%)</f>
        <v/>
      </c>
      <c r="AL2387" s="48" t="str">
        <f aca="false">IFERROR(IF(AC2387="NÃO","",IF(AK2387="","",IF(E2387="Simples Nacional",BF2387,IF(T2387=0.12,U2387*0.5833337002,IF(T2387=0,AI2387*0.07,U2387))))),"")</f>
        <v/>
      </c>
      <c r="AM2387" s="47" t="str">
        <f aca="false">IFERROR(IF(AC2387="NÃO","",IF(OR(AG2387="-",AG2387="Pneus"),AK2387-AL2387,"")),"")</f>
        <v/>
      </c>
      <c r="AN2387" s="48" t="str">
        <f aca="false">IF(AND(Y2387="REVENDA",AC2387="SIM",AG2387="BIT"),((AB2387/1+1)*AI2387)*0.4117,"")</f>
        <v/>
      </c>
      <c r="AO2387" s="48" t="str">
        <f aca="false">IF(AN2387="","",AN2387*17%)</f>
        <v/>
      </c>
      <c r="AP2387" s="49" t="str">
        <f aca="false">IF(AN2387="","",IF(T2387=0.12,(U2387*0.4117)*0.4117,IF(T2387=0,(AI2387*0.07)*0.4117,U2387*0.4117)))</f>
        <v/>
      </c>
      <c r="AQ2387" s="47" t="str">
        <f aca="false">IF(AN2387="","",AO2387-AP2387)</f>
        <v/>
      </c>
      <c r="AR2387" s="50" t="str">
        <f aca="false">IFERROR(IF(AND(AC2387="SIM",Y2387="REVENDA",LEFT(AG2387,5)="ANEXO")*OR(AE2387="ANEXO I",AF2387="ANEXO II"),VLOOKUP(H2387,Dados!G:I,2,0),""),"INSERIR MVA")</f>
        <v/>
      </c>
      <c r="AS2387" s="48" t="str">
        <f aca="false">IF(LEFT(AG2387,5)="ANEXO",VLOOKUP(AG2387,Dados!$X$111:$Z$112,2,0)*(AI2387-Q2387),"")</f>
        <v/>
      </c>
      <c r="AT2387" s="48" t="str">
        <f aca="false">IFERROR(IF(AR2387="","",(AI2387*AR2387)+AI2387),"INSERIR MVA")</f>
        <v/>
      </c>
      <c r="AU2387" s="48" t="str">
        <f aca="false">IF(AT2387="","",IF(AY2387=0.04,U2387,AS2387*AY2387))</f>
        <v/>
      </c>
      <c r="AV2387" s="47" t="str">
        <f aca="false">IFERROR(IF(AU2387="","",(VLOOKUP(AG2387,Dados!$X$111:$Z$112,3,0)*AT2387*0.17)),"INSERIR MVA")</f>
        <v/>
      </c>
      <c r="AW2387" s="47" t="str">
        <f aca="false">IFERROR(IF(AR2387="","",AV2387-AU2387),"")</f>
        <v/>
      </c>
      <c r="AX2387" s="51" t="str">
        <f aca="false">IFERROR(IF(AC2387="NÃO","",IF(AM2387&lt;&gt;"",AM2387-W2387,IF(AQ2387&lt;&gt;"",AQ2387-W2387,IF(AW2387&lt;&gt;"",AW2387-W2387,"")))),"")</f>
        <v/>
      </c>
      <c r="AY2387" s="46" t="str">
        <f aca="false">IFERROR(IF(ISNA(VLOOKUP(R2387,Dados!$X$2:$Y$5,2,0)),VLOOKUP(D2387,Dados!$X$7:$Y$33,2,0),VLOOKUP(R2387,Dados!$X$2:$Y$5,2,0)),"")</f>
        <v/>
      </c>
      <c r="AZ2387" s="52" t="str">
        <f aca="false">IF(C2387="","",IF(AND(Y2387="CONSUMO",AC2387="NÃO")*OR(AG2387="-",AG2387="BIT"),IF(E2387&lt;&gt;"",(AI2387-(P2387+L2387-N2387+Q2387)*AY2387)/0.83),""))</f>
        <v/>
      </c>
      <c r="BA2387" s="51" t="str">
        <f aca="false">IF(AZ2387="","",AZ2387*0.17-((P2387+L2387-N2387+Q2387)*AY2387))</f>
        <v/>
      </c>
      <c r="BB2387" s="51" t="str">
        <f aca="false">IF(AND(Y2387="CONSUMO",AG2387="ANEXO I",AY2387&gt;4%),(AI2387-(P2387+L2387-N2387+Q2387)*0.0514)/0.83*(0.5177)*(0.17)-AI2387*0.0514,IF(AND(Y2387="CONSUMO",AG2387="ANEXO II",AY2387&gt;4%),(AI2387-(P2387+L2387-N2387+Q2387)*0.041)/0.83*(0.3295)*(0.17)-AI2387*0.041,IF(AND(Y2387="CONSUMO",AG2387="ANEXO I",AY2387=4%),(AI2387-(P2387+L2387-N2387+Q2387)*0.04)/0.83*(0.5177)*(0.17)-AI2387*0.04,IF(AND(Y2387="CONSUMO",AG2387="ANEXO II",AY2387=4%),(AI2387-(P2387+L2387-N2387+Q2387)*0.04)/0.83*(0.3295)*(0.17)-AI2387*0.04,""))))</f>
        <v/>
      </c>
      <c r="BC2387" s="51" t="str">
        <f aca="false">IF(C2387="","",IF(AND(Y2387="CONSUMO",AC2387="SIM")*OR(AG2387="-",AG2387="BIT"),IF(E2387&lt;&gt;"",(AI2387-(P2387+L2387-N2387+Q2387)*AY2387)/0.83),""))</f>
        <v/>
      </c>
      <c r="BD2387" s="51" t="str">
        <f aca="false">IF(BC2387="","",BC2387*0.17)</f>
        <v/>
      </c>
      <c r="BE2387" s="51" t="str">
        <f aca="false">IF(I2387=6908,0,IF(BC2387="","",BD2387-((P2387+L2387-N2387+Q2387)*AY2387)))</f>
        <v/>
      </c>
      <c r="BF2387" s="53" t="str">
        <f aca="false">IF(B2387="","",IF(OR(B2387="",E2387="Regime Normal"),0,(AI2387-Q2387)*VLOOKUP(R2387,Dados!$X$98:$Y$108,2,0)))</f>
        <v/>
      </c>
      <c r="BG2387" s="54" t="str">
        <f aca="false">IFERROR(VLOOKUP(I2387,Dados!$AC$27:$AD$43,2,0),IF(B2387="","",IF(D2387&lt;&gt;"MT",IF(AND(AC2387="SIM",Y2387="Revenda"),"2403",IF(AND(AC2387="SIM",Y2387="Consumo"),"2407",IF(AND(AC2387="NÃO",Y2387="Revenda"),"2102",IF(AND(AC2387="NÃO",Y2387="Consumo"),"2556",)))),REPLACE(I2387,1,1,1))))</f>
        <v/>
      </c>
    </row>
    <row r="2388" customFormat="false" ht="12.8" hidden="false" customHeight="true" outlineLevel="0" collapsed="false">
      <c r="Y2388" s="45"/>
      <c r="Z2388" s="46" t="str">
        <f aca="false">IF(B2388="","",(IFERROR(VLOOKUP(H2388,Dados!A$3:B$15000,2,0),"Não Encontrado")))</f>
        <v/>
      </c>
      <c r="AA2388" s="46" t="str">
        <f aca="false">IF(B2388="","",(IFERROR(VLOOKUP(G2388,Dados!C$3:E$15000,3,0),"Não Encontrado")))</f>
        <v/>
      </c>
      <c r="AB2388" s="46" t="str">
        <f aca="false">IFERROR(IF(Z2388&lt;&gt;"Não Encontrado",Z2388,IF(AA2388&lt;&gt;"Não Encontrado",AA2388,"")),"")</f>
        <v/>
      </c>
      <c r="AC2388" s="45" t="str">
        <f aca="false">IF(B2388="","",IF(AB2388="","NÃO","SIM"))</f>
        <v/>
      </c>
      <c r="AD2388" s="45" t="str">
        <f aca="false">IFERROR(VLOOKUP(G2388,Dados!$P$3:$R$500,3,0),"")</f>
        <v/>
      </c>
      <c r="AE2388" s="45" t="str">
        <f aca="false">IFERROR(VLOOKUP(G2388,Dados!$K$3:$L$500,2,0),"")</f>
        <v/>
      </c>
      <c r="AF2388" s="45" t="str">
        <f aca="false">IFERROR(VLOOKUP(G2388,Dados!$M$3:$N$500,2,0),"")</f>
        <v/>
      </c>
      <c r="AG2388" s="45" t="str">
        <f aca="false">IF(F2388="","",IF(AND(AD2388="",AE2388="",AF2388=""),"-",IF(AND(AD2388="BIT",AE2388="",AF2388=""),"BIT",IF(AND(AE2388="ANEXO I",AD2388="",AF2388=""),"ANEXO I",IF(AND(AF2388="ANEXO II",AD2388="",AE2388=""),"ANEXO II","Escolher")))))</f>
        <v/>
      </c>
      <c r="AH2388" s="45" t="str">
        <f aca="false">IF(AG2388&lt;&gt;"Pneus","",IFERROR(VLOOKUP(R2388,Dados!$X$2:$Z$5,3,0)*(AI2388-Q2388),VLOOKUP(D2388,Dados!$X$7:$Z$33,3,0)*(AI2388-Q2388)))</f>
        <v/>
      </c>
      <c r="AI2388" s="47" t="str">
        <f aca="false">IF(B2388="","",P2388+Q2388+O2388+M2388+L2388-N2388)</f>
        <v/>
      </c>
      <c r="AJ2388" s="48" t="str">
        <f aca="false">IFERROR(IF(AND(AC2388="SIM",AG2388="-",Y2388="REVENDA"),(AB2388/1+1)*AI2388,IF(AND(AC2388="SIM",AG2388="Pneus",Y2388="REVENDA"),(AB2388/1+1)*(AI2388-AH2388),"")),"")</f>
        <v/>
      </c>
      <c r="AK2388" s="48" t="str">
        <f aca="false">IF(AJ2388="","",AJ2388*17%)</f>
        <v/>
      </c>
      <c r="AL2388" s="48" t="str">
        <f aca="false">IFERROR(IF(AC2388="NÃO","",IF(AK2388="","",IF(E2388="Simples Nacional",BF2388,IF(T2388=0.12,U2388*0.5833337002,IF(T2388=0,AI2388*0.07,U2388))))),"")</f>
        <v/>
      </c>
      <c r="AM2388" s="47" t="str">
        <f aca="false">IFERROR(IF(AC2388="NÃO","",IF(OR(AG2388="-",AG2388="Pneus"),AK2388-AL2388,"")),"")</f>
        <v/>
      </c>
      <c r="AN2388" s="48" t="str">
        <f aca="false">IF(AND(Y2388="REVENDA",AC2388="SIM",AG2388="BIT"),((AB2388/1+1)*AI2388)*0.4117,"")</f>
        <v/>
      </c>
      <c r="AO2388" s="48" t="str">
        <f aca="false">IF(AN2388="","",AN2388*17%)</f>
        <v/>
      </c>
      <c r="AP2388" s="49" t="str">
        <f aca="false">IF(AN2388="","",IF(T2388=0.12,(U2388*0.4117)*0.4117,IF(T2388=0,(AI2388*0.07)*0.4117,U2388*0.4117)))</f>
        <v/>
      </c>
      <c r="AQ2388" s="47" t="str">
        <f aca="false">IF(AN2388="","",AO2388-AP2388)</f>
        <v/>
      </c>
      <c r="AR2388" s="50" t="str">
        <f aca="false">IFERROR(IF(AND(AC2388="SIM",Y2388="REVENDA",LEFT(AG2388,5)="ANEXO")*OR(AE2388="ANEXO I",AF2388="ANEXO II"),VLOOKUP(H2388,Dados!G:I,2,0),""),"INSERIR MVA")</f>
        <v/>
      </c>
      <c r="AS2388" s="48" t="str">
        <f aca="false">IF(LEFT(AG2388,5)="ANEXO",VLOOKUP(AG2388,Dados!$X$111:$Z$112,2,0)*(AI2388-Q2388),"")</f>
        <v/>
      </c>
      <c r="AT2388" s="48" t="str">
        <f aca="false">IFERROR(IF(AR2388="","",(AI2388*AR2388)+AI2388),"INSERIR MVA")</f>
        <v/>
      </c>
      <c r="AU2388" s="48" t="str">
        <f aca="false">IF(AT2388="","",IF(AY2388=0.04,U2388,AS2388*AY2388))</f>
        <v/>
      </c>
      <c r="AV2388" s="47" t="str">
        <f aca="false">IFERROR(IF(AU2388="","",(VLOOKUP(AG2388,Dados!$X$111:$Z$112,3,0)*AT2388*0.17)),"INSERIR MVA")</f>
        <v/>
      </c>
      <c r="AW2388" s="47" t="str">
        <f aca="false">IFERROR(IF(AR2388="","",AV2388-AU2388),"")</f>
        <v/>
      </c>
      <c r="AX2388" s="51" t="str">
        <f aca="false">IFERROR(IF(AC2388="NÃO","",IF(AM2388&lt;&gt;"",AM2388-W2388,IF(AQ2388&lt;&gt;"",AQ2388-W2388,IF(AW2388&lt;&gt;"",AW2388-W2388,"")))),"")</f>
        <v/>
      </c>
      <c r="AY2388" s="46" t="str">
        <f aca="false">IFERROR(IF(ISNA(VLOOKUP(R2388,Dados!$X$2:$Y$5,2,0)),VLOOKUP(D2388,Dados!$X$7:$Y$33,2,0),VLOOKUP(R2388,Dados!$X$2:$Y$5,2,0)),"")</f>
        <v/>
      </c>
      <c r="AZ2388" s="52" t="str">
        <f aca="false">IF(C2388="","",IF(AND(Y2388="CONSUMO",AC2388="NÃO")*OR(AG2388="-",AG2388="BIT"),IF(E2388&lt;&gt;"",(AI2388-(P2388+L2388-N2388+Q2388)*AY2388)/0.83),""))</f>
        <v/>
      </c>
      <c r="BA2388" s="51" t="str">
        <f aca="false">IF(AZ2388="","",AZ2388*0.17-((P2388+L2388-N2388+Q2388)*AY2388))</f>
        <v/>
      </c>
      <c r="BB2388" s="51" t="str">
        <f aca="false">IF(AND(Y2388="CONSUMO",AG2388="ANEXO I",AY2388&gt;4%),(AI2388-(P2388+L2388-N2388+Q2388)*0.0514)/0.83*(0.5177)*(0.17)-AI2388*0.0514,IF(AND(Y2388="CONSUMO",AG2388="ANEXO II",AY2388&gt;4%),(AI2388-(P2388+L2388-N2388+Q2388)*0.041)/0.83*(0.3295)*(0.17)-AI2388*0.041,IF(AND(Y2388="CONSUMO",AG2388="ANEXO I",AY2388=4%),(AI2388-(P2388+L2388-N2388+Q2388)*0.04)/0.83*(0.5177)*(0.17)-AI2388*0.04,IF(AND(Y2388="CONSUMO",AG2388="ANEXO II",AY2388=4%),(AI2388-(P2388+L2388-N2388+Q2388)*0.04)/0.83*(0.3295)*(0.17)-AI2388*0.04,""))))</f>
        <v/>
      </c>
      <c r="BC2388" s="51" t="str">
        <f aca="false">IF(C2388="","",IF(AND(Y2388="CONSUMO",AC2388="SIM")*OR(AG2388="-",AG2388="BIT"),IF(E2388&lt;&gt;"",(AI2388-(P2388+L2388-N2388+Q2388)*AY2388)/0.83),""))</f>
        <v/>
      </c>
      <c r="BD2388" s="51" t="str">
        <f aca="false">IF(BC2388="","",BC2388*0.17)</f>
        <v/>
      </c>
      <c r="BE2388" s="51" t="str">
        <f aca="false">IF(I2388=6908,0,IF(BC2388="","",BD2388-((P2388+L2388-N2388+Q2388)*AY2388)))</f>
        <v/>
      </c>
      <c r="BF2388" s="53" t="str">
        <f aca="false">IF(B2388="","",IF(OR(B2388="",E2388="Regime Normal"),0,(AI2388-Q2388)*VLOOKUP(R2388,Dados!$X$98:$Y$108,2,0)))</f>
        <v/>
      </c>
      <c r="BG2388" s="54" t="str">
        <f aca="false">IFERROR(VLOOKUP(I2388,Dados!$AC$27:$AD$43,2,0),IF(B2388="","",IF(D2388&lt;&gt;"MT",IF(AND(AC2388="SIM",Y2388="Revenda"),"2403",IF(AND(AC2388="SIM",Y2388="Consumo"),"2407",IF(AND(AC2388="NÃO",Y2388="Revenda"),"2102",IF(AND(AC2388="NÃO",Y2388="Consumo"),"2556",)))),REPLACE(I2388,1,1,1))))</f>
        <v/>
      </c>
    </row>
    <row r="2389" customFormat="false" ht="12.8" hidden="false" customHeight="true" outlineLevel="0" collapsed="false">
      <c r="Y2389" s="45"/>
      <c r="Z2389" s="46" t="str">
        <f aca="false">IF(B2389="","",(IFERROR(VLOOKUP(H2389,Dados!A$3:B$15000,2,0),"Não Encontrado")))</f>
        <v/>
      </c>
      <c r="AA2389" s="46" t="str">
        <f aca="false">IF(B2389="","",(IFERROR(VLOOKUP(G2389,Dados!C$3:E$15000,3,0),"Não Encontrado")))</f>
        <v/>
      </c>
      <c r="AB2389" s="46" t="str">
        <f aca="false">IFERROR(IF(Z2389&lt;&gt;"Não Encontrado",Z2389,IF(AA2389&lt;&gt;"Não Encontrado",AA2389,"")),"")</f>
        <v/>
      </c>
      <c r="AC2389" s="45" t="str">
        <f aca="false">IF(B2389="","",IF(AB2389="","NÃO","SIM"))</f>
        <v/>
      </c>
      <c r="AD2389" s="45" t="str">
        <f aca="false">IFERROR(VLOOKUP(G2389,Dados!$P$3:$R$500,3,0),"")</f>
        <v/>
      </c>
      <c r="AE2389" s="45" t="str">
        <f aca="false">IFERROR(VLOOKUP(G2389,Dados!$K$3:$L$500,2,0),"")</f>
        <v/>
      </c>
      <c r="AF2389" s="45" t="str">
        <f aca="false">IFERROR(VLOOKUP(G2389,Dados!$M$3:$N$500,2,0),"")</f>
        <v/>
      </c>
      <c r="AG2389" s="45" t="str">
        <f aca="false">IF(F2389="","",IF(AND(AD2389="",AE2389="",AF2389=""),"-",IF(AND(AD2389="BIT",AE2389="",AF2389=""),"BIT",IF(AND(AE2389="ANEXO I",AD2389="",AF2389=""),"ANEXO I",IF(AND(AF2389="ANEXO II",AD2389="",AE2389=""),"ANEXO II","Escolher")))))</f>
        <v/>
      </c>
      <c r="AH2389" s="45" t="str">
        <f aca="false">IF(AG2389&lt;&gt;"Pneus","",IFERROR(VLOOKUP(R2389,Dados!$X$2:$Z$5,3,0)*(AI2389-Q2389),VLOOKUP(D2389,Dados!$X$7:$Z$33,3,0)*(AI2389-Q2389)))</f>
        <v/>
      </c>
      <c r="AI2389" s="47" t="str">
        <f aca="false">IF(B2389="","",P2389+Q2389+O2389+M2389+L2389-N2389)</f>
        <v/>
      </c>
      <c r="AJ2389" s="48" t="str">
        <f aca="false">IFERROR(IF(AND(AC2389="SIM",AG2389="-",Y2389="REVENDA"),(AB2389/1+1)*AI2389,IF(AND(AC2389="SIM",AG2389="Pneus",Y2389="REVENDA"),(AB2389/1+1)*(AI2389-AH2389),"")),"")</f>
        <v/>
      </c>
      <c r="AK2389" s="48" t="str">
        <f aca="false">IF(AJ2389="","",AJ2389*17%)</f>
        <v/>
      </c>
      <c r="AL2389" s="48" t="str">
        <f aca="false">IFERROR(IF(AC2389="NÃO","",IF(AK2389="","",IF(E2389="Simples Nacional",BF2389,IF(T2389=0.12,U2389*0.5833337002,IF(T2389=0,AI2389*0.07,U2389))))),"")</f>
        <v/>
      </c>
      <c r="AM2389" s="47" t="str">
        <f aca="false">IFERROR(IF(AC2389="NÃO","",IF(OR(AG2389="-",AG2389="Pneus"),AK2389-AL2389,"")),"")</f>
        <v/>
      </c>
      <c r="AN2389" s="48" t="str">
        <f aca="false">IF(AND(Y2389="REVENDA",AC2389="SIM",AG2389="BIT"),((AB2389/1+1)*AI2389)*0.4117,"")</f>
        <v/>
      </c>
      <c r="AO2389" s="48" t="str">
        <f aca="false">IF(AN2389="","",AN2389*17%)</f>
        <v/>
      </c>
      <c r="AP2389" s="49" t="str">
        <f aca="false">IF(AN2389="","",IF(T2389=0.12,(U2389*0.4117)*0.4117,IF(T2389=0,(AI2389*0.07)*0.4117,U2389*0.4117)))</f>
        <v/>
      </c>
      <c r="AQ2389" s="47" t="str">
        <f aca="false">IF(AN2389="","",AO2389-AP2389)</f>
        <v/>
      </c>
      <c r="AR2389" s="50" t="str">
        <f aca="false">IFERROR(IF(AND(AC2389="SIM",Y2389="REVENDA",LEFT(AG2389,5)="ANEXO")*OR(AE2389="ANEXO I",AF2389="ANEXO II"),VLOOKUP(H2389,Dados!G:I,2,0),""),"INSERIR MVA")</f>
        <v/>
      </c>
      <c r="AS2389" s="48" t="str">
        <f aca="false">IF(LEFT(AG2389,5)="ANEXO",VLOOKUP(AG2389,Dados!$X$111:$Z$112,2,0)*(AI2389-Q2389),"")</f>
        <v/>
      </c>
      <c r="AT2389" s="48" t="str">
        <f aca="false">IFERROR(IF(AR2389="","",(AI2389*AR2389)+AI2389),"INSERIR MVA")</f>
        <v/>
      </c>
      <c r="AU2389" s="48" t="str">
        <f aca="false">IF(AT2389="","",IF(AY2389=0.04,U2389,AS2389*AY2389))</f>
        <v/>
      </c>
      <c r="AV2389" s="47" t="str">
        <f aca="false">IFERROR(IF(AU2389="","",(VLOOKUP(AG2389,Dados!$X$111:$Z$112,3,0)*AT2389*0.17)),"INSERIR MVA")</f>
        <v/>
      </c>
      <c r="AW2389" s="47" t="str">
        <f aca="false">IFERROR(IF(AR2389="","",AV2389-AU2389),"")</f>
        <v/>
      </c>
      <c r="AX2389" s="51" t="str">
        <f aca="false">IFERROR(IF(AC2389="NÃO","",IF(AM2389&lt;&gt;"",AM2389-W2389,IF(AQ2389&lt;&gt;"",AQ2389-W2389,IF(AW2389&lt;&gt;"",AW2389-W2389,"")))),"")</f>
        <v/>
      </c>
      <c r="AY2389" s="46" t="str">
        <f aca="false">IFERROR(IF(ISNA(VLOOKUP(R2389,Dados!$X$2:$Y$5,2,0)),VLOOKUP(D2389,Dados!$X$7:$Y$33,2,0),VLOOKUP(R2389,Dados!$X$2:$Y$5,2,0)),"")</f>
        <v/>
      </c>
      <c r="AZ2389" s="52" t="str">
        <f aca="false">IF(C2389="","",IF(AND(Y2389="CONSUMO",AC2389="NÃO")*OR(AG2389="-",AG2389="BIT"),IF(E2389&lt;&gt;"",(AI2389-(P2389+L2389-N2389+Q2389)*AY2389)/0.83),""))</f>
        <v/>
      </c>
      <c r="BA2389" s="51" t="str">
        <f aca="false">IF(AZ2389="","",AZ2389*0.17-((P2389+L2389-N2389+Q2389)*AY2389))</f>
        <v/>
      </c>
      <c r="BB2389" s="51" t="str">
        <f aca="false">IF(AND(Y2389="CONSUMO",AG2389="ANEXO I",AY2389&gt;4%),(AI2389-(P2389+L2389-N2389+Q2389)*0.0514)/0.83*(0.5177)*(0.17)-AI2389*0.0514,IF(AND(Y2389="CONSUMO",AG2389="ANEXO II",AY2389&gt;4%),(AI2389-(P2389+L2389-N2389+Q2389)*0.041)/0.83*(0.3295)*(0.17)-AI2389*0.041,IF(AND(Y2389="CONSUMO",AG2389="ANEXO I",AY2389=4%),(AI2389-(P2389+L2389-N2389+Q2389)*0.04)/0.83*(0.5177)*(0.17)-AI2389*0.04,IF(AND(Y2389="CONSUMO",AG2389="ANEXO II",AY2389=4%),(AI2389-(P2389+L2389-N2389+Q2389)*0.04)/0.83*(0.3295)*(0.17)-AI2389*0.04,""))))</f>
        <v/>
      </c>
      <c r="BC2389" s="51" t="str">
        <f aca="false">IF(C2389="","",IF(AND(Y2389="CONSUMO",AC2389="SIM")*OR(AG2389="-",AG2389="BIT"),IF(E2389&lt;&gt;"",(AI2389-(P2389+L2389-N2389+Q2389)*AY2389)/0.83),""))</f>
        <v/>
      </c>
      <c r="BD2389" s="51" t="str">
        <f aca="false">IF(BC2389="","",BC2389*0.17)</f>
        <v/>
      </c>
      <c r="BE2389" s="51" t="str">
        <f aca="false">IF(I2389=6908,0,IF(BC2389="","",BD2389-((P2389+L2389-N2389+Q2389)*AY2389)))</f>
        <v/>
      </c>
      <c r="BF2389" s="53" t="str">
        <f aca="false">IF(B2389="","",IF(OR(B2389="",E2389="Regime Normal"),0,(AI2389-Q2389)*VLOOKUP(R2389,Dados!$X$98:$Y$108,2,0)))</f>
        <v/>
      </c>
      <c r="BG2389" s="54" t="str">
        <f aca="false">IFERROR(VLOOKUP(I2389,Dados!$AC$27:$AD$43,2,0),IF(B2389="","",IF(D2389&lt;&gt;"MT",IF(AND(AC2389="SIM",Y2389="Revenda"),"2403",IF(AND(AC2389="SIM",Y2389="Consumo"),"2407",IF(AND(AC2389="NÃO",Y2389="Revenda"),"2102",IF(AND(AC2389="NÃO",Y2389="Consumo"),"2556",)))),REPLACE(I2389,1,1,1))))</f>
        <v/>
      </c>
    </row>
    <row r="2390" customFormat="false" ht="12.8" hidden="false" customHeight="true" outlineLevel="0" collapsed="false">
      <c r="Y2390" s="45"/>
      <c r="Z2390" s="46" t="str">
        <f aca="false">IF(B2390="","",(IFERROR(VLOOKUP(H2390,Dados!A$3:B$15000,2,0),"Não Encontrado")))</f>
        <v/>
      </c>
      <c r="AA2390" s="46" t="str">
        <f aca="false">IF(B2390="","",(IFERROR(VLOOKUP(G2390,Dados!C$3:E$15000,3,0),"Não Encontrado")))</f>
        <v/>
      </c>
      <c r="AB2390" s="46" t="str">
        <f aca="false">IFERROR(IF(Z2390&lt;&gt;"Não Encontrado",Z2390,IF(AA2390&lt;&gt;"Não Encontrado",AA2390,"")),"")</f>
        <v/>
      </c>
      <c r="AC2390" s="45" t="str">
        <f aca="false">IF(B2390="","",IF(AB2390="","NÃO","SIM"))</f>
        <v/>
      </c>
      <c r="AD2390" s="45" t="str">
        <f aca="false">IFERROR(VLOOKUP(G2390,Dados!$P$3:$R$500,3,0),"")</f>
        <v/>
      </c>
      <c r="AE2390" s="45" t="str">
        <f aca="false">IFERROR(VLOOKUP(G2390,Dados!$K$3:$L$500,2,0),"")</f>
        <v/>
      </c>
      <c r="AF2390" s="45" t="str">
        <f aca="false">IFERROR(VLOOKUP(G2390,Dados!$M$3:$N$500,2,0),"")</f>
        <v/>
      </c>
      <c r="AG2390" s="45" t="str">
        <f aca="false">IF(F2390="","",IF(AND(AD2390="",AE2390="",AF2390=""),"-",IF(AND(AD2390="BIT",AE2390="",AF2390=""),"BIT",IF(AND(AE2390="ANEXO I",AD2390="",AF2390=""),"ANEXO I",IF(AND(AF2390="ANEXO II",AD2390="",AE2390=""),"ANEXO II","Escolher")))))</f>
        <v/>
      </c>
      <c r="AH2390" s="45" t="str">
        <f aca="false">IF(AG2390&lt;&gt;"Pneus","",IFERROR(VLOOKUP(R2390,Dados!$X$2:$Z$5,3,0)*(AI2390-Q2390),VLOOKUP(D2390,Dados!$X$7:$Z$33,3,0)*(AI2390-Q2390)))</f>
        <v/>
      </c>
      <c r="AI2390" s="47" t="str">
        <f aca="false">IF(B2390="","",P2390+Q2390+O2390+M2390+L2390-N2390)</f>
        <v/>
      </c>
      <c r="AJ2390" s="48" t="str">
        <f aca="false">IFERROR(IF(AND(AC2390="SIM",AG2390="-",Y2390="REVENDA"),(AB2390/1+1)*AI2390,IF(AND(AC2390="SIM",AG2390="Pneus",Y2390="REVENDA"),(AB2390/1+1)*(AI2390-AH2390),"")),"")</f>
        <v/>
      </c>
      <c r="AK2390" s="48" t="str">
        <f aca="false">IF(AJ2390="","",AJ2390*17%)</f>
        <v/>
      </c>
      <c r="AL2390" s="48" t="str">
        <f aca="false">IFERROR(IF(AC2390="NÃO","",IF(AK2390="","",IF(E2390="Simples Nacional",BF2390,IF(T2390=0.12,U2390*0.5833337002,IF(T2390=0,AI2390*0.07,U2390))))),"")</f>
        <v/>
      </c>
      <c r="AM2390" s="47" t="str">
        <f aca="false">IFERROR(IF(AC2390="NÃO","",IF(OR(AG2390="-",AG2390="Pneus"),AK2390-AL2390,"")),"")</f>
        <v/>
      </c>
      <c r="AN2390" s="48" t="str">
        <f aca="false">IF(AND(Y2390="REVENDA",AC2390="SIM",AG2390="BIT"),((AB2390/1+1)*AI2390)*0.4117,"")</f>
        <v/>
      </c>
      <c r="AO2390" s="48" t="str">
        <f aca="false">IF(AN2390="","",AN2390*17%)</f>
        <v/>
      </c>
      <c r="AP2390" s="49" t="str">
        <f aca="false">IF(AN2390="","",IF(T2390=0.12,(U2390*0.4117)*0.4117,IF(T2390=0,(AI2390*0.07)*0.4117,U2390*0.4117)))</f>
        <v/>
      </c>
      <c r="AQ2390" s="47" t="str">
        <f aca="false">IF(AN2390="","",AO2390-AP2390)</f>
        <v/>
      </c>
      <c r="AR2390" s="50" t="str">
        <f aca="false">IFERROR(IF(AND(AC2390="SIM",Y2390="REVENDA",LEFT(AG2390,5)="ANEXO")*OR(AE2390="ANEXO I",AF2390="ANEXO II"),VLOOKUP(H2390,Dados!G:I,2,0),""),"INSERIR MVA")</f>
        <v/>
      </c>
      <c r="AS2390" s="48" t="str">
        <f aca="false">IF(LEFT(AG2390,5)="ANEXO",VLOOKUP(AG2390,Dados!$X$111:$Z$112,2,0)*(AI2390-Q2390),"")</f>
        <v/>
      </c>
      <c r="AT2390" s="48" t="str">
        <f aca="false">IFERROR(IF(AR2390="","",(AI2390*AR2390)+AI2390),"INSERIR MVA")</f>
        <v/>
      </c>
      <c r="AU2390" s="48" t="str">
        <f aca="false">IF(AT2390="","",IF(AY2390=0.04,U2390,AS2390*AY2390))</f>
        <v/>
      </c>
      <c r="AV2390" s="47" t="str">
        <f aca="false">IFERROR(IF(AU2390="","",(VLOOKUP(AG2390,Dados!$X$111:$Z$112,3,0)*AT2390*0.17)),"INSERIR MVA")</f>
        <v/>
      </c>
      <c r="AW2390" s="47" t="str">
        <f aca="false">IFERROR(IF(AR2390="","",AV2390-AU2390),"")</f>
        <v/>
      </c>
      <c r="AX2390" s="51" t="str">
        <f aca="false">IFERROR(IF(AC2390="NÃO","",IF(AM2390&lt;&gt;"",AM2390-W2390,IF(AQ2390&lt;&gt;"",AQ2390-W2390,IF(AW2390&lt;&gt;"",AW2390-W2390,"")))),"")</f>
        <v/>
      </c>
      <c r="AY2390" s="46" t="str">
        <f aca="false">IFERROR(IF(ISNA(VLOOKUP(R2390,Dados!$X$2:$Y$5,2,0)),VLOOKUP(D2390,Dados!$X$7:$Y$33,2,0),VLOOKUP(R2390,Dados!$X$2:$Y$5,2,0)),"")</f>
        <v/>
      </c>
      <c r="AZ2390" s="52" t="str">
        <f aca="false">IF(C2390="","",IF(AND(Y2390="CONSUMO",AC2390="NÃO")*OR(AG2390="-",AG2390="BIT"),IF(E2390&lt;&gt;"",(AI2390-(P2390+L2390-N2390+Q2390)*AY2390)/0.83),""))</f>
        <v/>
      </c>
      <c r="BA2390" s="51" t="str">
        <f aca="false">IF(AZ2390="","",AZ2390*0.17-((P2390+L2390-N2390+Q2390)*AY2390))</f>
        <v/>
      </c>
      <c r="BB2390" s="51" t="str">
        <f aca="false">IF(AND(Y2390="CONSUMO",AG2390="ANEXO I",AY2390&gt;4%),(AI2390-(P2390+L2390-N2390+Q2390)*0.0514)/0.83*(0.5177)*(0.17)-AI2390*0.0514,IF(AND(Y2390="CONSUMO",AG2390="ANEXO II",AY2390&gt;4%),(AI2390-(P2390+L2390-N2390+Q2390)*0.041)/0.83*(0.3295)*(0.17)-AI2390*0.041,IF(AND(Y2390="CONSUMO",AG2390="ANEXO I",AY2390=4%),(AI2390-(P2390+L2390-N2390+Q2390)*0.04)/0.83*(0.5177)*(0.17)-AI2390*0.04,IF(AND(Y2390="CONSUMO",AG2390="ANEXO II",AY2390=4%),(AI2390-(P2390+L2390-N2390+Q2390)*0.04)/0.83*(0.3295)*(0.17)-AI2390*0.04,""))))</f>
        <v/>
      </c>
      <c r="BC2390" s="51" t="str">
        <f aca="false">IF(C2390="","",IF(AND(Y2390="CONSUMO",AC2390="SIM")*OR(AG2390="-",AG2390="BIT"),IF(E2390&lt;&gt;"",(AI2390-(P2390+L2390-N2390+Q2390)*AY2390)/0.83),""))</f>
        <v/>
      </c>
      <c r="BD2390" s="51" t="str">
        <f aca="false">IF(BC2390="","",BC2390*0.17)</f>
        <v/>
      </c>
      <c r="BE2390" s="51" t="str">
        <f aca="false">IF(I2390=6908,0,IF(BC2390="","",BD2390-((P2390+L2390-N2390+Q2390)*AY2390)))</f>
        <v/>
      </c>
      <c r="BF2390" s="53" t="str">
        <f aca="false">IF(B2390="","",IF(OR(B2390="",E2390="Regime Normal"),0,(AI2390-Q2390)*VLOOKUP(R2390,Dados!$X$98:$Y$108,2,0)))</f>
        <v/>
      </c>
      <c r="BG2390" s="54" t="str">
        <f aca="false">IFERROR(VLOOKUP(I2390,Dados!$AC$27:$AD$43,2,0),IF(B2390="","",IF(D2390&lt;&gt;"MT",IF(AND(AC2390="SIM",Y2390="Revenda"),"2403",IF(AND(AC2390="SIM",Y2390="Consumo"),"2407",IF(AND(AC2390="NÃO",Y2390="Revenda"),"2102",IF(AND(AC2390="NÃO",Y2390="Consumo"),"2556",)))),REPLACE(I2390,1,1,1))))</f>
        <v/>
      </c>
    </row>
    <row r="2391" customFormat="false" ht="12.8" hidden="false" customHeight="true" outlineLevel="0" collapsed="false">
      <c r="Y2391" s="45"/>
      <c r="Z2391" s="46" t="str">
        <f aca="false">IF(B2391="","",(IFERROR(VLOOKUP(H2391,Dados!A$3:B$15000,2,0),"Não Encontrado")))</f>
        <v/>
      </c>
      <c r="AA2391" s="46" t="str">
        <f aca="false">IF(B2391="","",(IFERROR(VLOOKUP(G2391,Dados!C$3:E$15000,3,0),"Não Encontrado")))</f>
        <v/>
      </c>
      <c r="AB2391" s="46" t="str">
        <f aca="false">IFERROR(IF(Z2391&lt;&gt;"Não Encontrado",Z2391,IF(AA2391&lt;&gt;"Não Encontrado",AA2391,"")),"")</f>
        <v/>
      </c>
      <c r="AC2391" s="45" t="str">
        <f aca="false">IF(B2391="","",IF(AB2391="","NÃO","SIM"))</f>
        <v/>
      </c>
      <c r="AD2391" s="45" t="str">
        <f aca="false">IFERROR(VLOOKUP(G2391,Dados!$P$3:$R$500,3,0),"")</f>
        <v/>
      </c>
      <c r="AE2391" s="45" t="str">
        <f aca="false">IFERROR(VLOOKUP(G2391,Dados!$K$3:$L$500,2,0),"")</f>
        <v/>
      </c>
      <c r="AF2391" s="45" t="str">
        <f aca="false">IFERROR(VLOOKUP(G2391,Dados!$M$3:$N$500,2,0),"")</f>
        <v/>
      </c>
      <c r="AG2391" s="45" t="str">
        <f aca="false">IF(F2391="","",IF(AND(AD2391="",AE2391="",AF2391=""),"-",IF(AND(AD2391="BIT",AE2391="",AF2391=""),"BIT",IF(AND(AE2391="ANEXO I",AD2391="",AF2391=""),"ANEXO I",IF(AND(AF2391="ANEXO II",AD2391="",AE2391=""),"ANEXO II","Escolher")))))</f>
        <v/>
      </c>
      <c r="AH2391" s="45" t="str">
        <f aca="false">IF(AG2391&lt;&gt;"Pneus","",IFERROR(VLOOKUP(R2391,Dados!$X$2:$Z$5,3,0)*(AI2391-Q2391),VLOOKUP(D2391,Dados!$X$7:$Z$33,3,0)*(AI2391-Q2391)))</f>
        <v/>
      </c>
      <c r="AI2391" s="47" t="str">
        <f aca="false">IF(B2391="","",P2391+Q2391+O2391+M2391+L2391-N2391)</f>
        <v/>
      </c>
      <c r="AJ2391" s="48" t="str">
        <f aca="false">IFERROR(IF(AND(AC2391="SIM",AG2391="-",Y2391="REVENDA"),(AB2391/1+1)*AI2391,IF(AND(AC2391="SIM",AG2391="Pneus",Y2391="REVENDA"),(AB2391/1+1)*(AI2391-AH2391),"")),"")</f>
        <v/>
      </c>
      <c r="AK2391" s="48" t="str">
        <f aca="false">IF(AJ2391="","",AJ2391*17%)</f>
        <v/>
      </c>
      <c r="AL2391" s="48" t="str">
        <f aca="false">IFERROR(IF(AC2391="NÃO","",IF(AK2391="","",IF(E2391="Simples Nacional",BF2391,IF(T2391=0.12,U2391*0.5833337002,IF(T2391=0,AI2391*0.07,U2391))))),"")</f>
        <v/>
      </c>
      <c r="AM2391" s="47" t="str">
        <f aca="false">IFERROR(IF(AC2391="NÃO","",IF(OR(AG2391="-",AG2391="Pneus"),AK2391-AL2391,"")),"")</f>
        <v/>
      </c>
      <c r="AN2391" s="48" t="str">
        <f aca="false">IF(AND(Y2391="REVENDA",AC2391="SIM",AG2391="BIT"),((AB2391/1+1)*AI2391)*0.4117,"")</f>
        <v/>
      </c>
      <c r="AO2391" s="48" t="str">
        <f aca="false">IF(AN2391="","",AN2391*17%)</f>
        <v/>
      </c>
      <c r="AP2391" s="49" t="str">
        <f aca="false">IF(AN2391="","",IF(T2391=0.12,(U2391*0.4117)*0.4117,IF(T2391=0,(AI2391*0.07)*0.4117,U2391*0.4117)))</f>
        <v/>
      </c>
      <c r="AQ2391" s="47" t="str">
        <f aca="false">IF(AN2391="","",AO2391-AP2391)</f>
        <v/>
      </c>
      <c r="AR2391" s="50" t="str">
        <f aca="false">IFERROR(IF(AND(AC2391="SIM",Y2391="REVENDA",LEFT(AG2391,5)="ANEXO")*OR(AE2391="ANEXO I",AF2391="ANEXO II"),VLOOKUP(H2391,Dados!G:I,2,0),""),"INSERIR MVA")</f>
        <v/>
      </c>
      <c r="AS2391" s="48" t="str">
        <f aca="false">IF(LEFT(AG2391,5)="ANEXO",VLOOKUP(AG2391,Dados!$X$111:$Z$112,2,0)*(AI2391-Q2391),"")</f>
        <v/>
      </c>
      <c r="AT2391" s="48" t="str">
        <f aca="false">IFERROR(IF(AR2391="","",(AI2391*AR2391)+AI2391),"INSERIR MVA")</f>
        <v/>
      </c>
      <c r="AU2391" s="48" t="str">
        <f aca="false">IF(AT2391="","",IF(AY2391=0.04,U2391,AS2391*AY2391))</f>
        <v/>
      </c>
      <c r="AV2391" s="47" t="str">
        <f aca="false">IFERROR(IF(AU2391="","",(VLOOKUP(AG2391,Dados!$X$111:$Z$112,3,0)*AT2391*0.17)),"INSERIR MVA")</f>
        <v/>
      </c>
      <c r="AW2391" s="47" t="str">
        <f aca="false">IFERROR(IF(AR2391="","",AV2391-AU2391),"")</f>
        <v/>
      </c>
      <c r="AX2391" s="51" t="str">
        <f aca="false">IFERROR(IF(AC2391="NÃO","",IF(AM2391&lt;&gt;"",AM2391-W2391,IF(AQ2391&lt;&gt;"",AQ2391-W2391,IF(AW2391&lt;&gt;"",AW2391-W2391,"")))),"")</f>
        <v/>
      </c>
      <c r="AY2391" s="46" t="str">
        <f aca="false">IFERROR(IF(ISNA(VLOOKUP(R2391,Dados!$X$2:$Y$5,2,0)),VLOOKUP(D2391,Dados!$X$7:$Y$33,2,0),VLOOKUP(R2391,Dados!$X$2:$Y$5,2,0)),"")</f>
        <v/>
      </c>
      <c r="AZ2391" s="52" t="str">
        <f aca="false">IF(C2391="","",IF(AND(Y2391="CONSUMO",AC2391="NÃO")*OR(AG2391="-",AG2391="BIT"),IF(E2391&lt;&gt;"",(AI2391-(P2391+L2391-N2391+Q2391)*AY2391)/0.83),""))</f>
        <v/>
      </c>
      <c r="BA2391" s="51" t="str">
        <f aca="false">IF(AZ2391="","",AZ2391*0.17-((P2391+L2391-N2391+Q2391)*AY2391))</f>
        <v/>
      </c>
      <c r="BB2391" s="51" t="str">
        <f aca="false">IF(AND(Y2391="CONSUMO",AG2391="ANEXO I",AY2391&gt;4%),(AI2391-(P2391+L2391-N2391+Q2391)*0.0514)/0.83*(0.5177)*(0.17)-AI2391*0.0514,IF(AND(Y2391="CONSUMO",AG2391="ANEXO II",AY2391&gt;4%),(AI2391-(P2391+L2391-N2391+Q2391)*0.041)/0.83*(0.3295)*(0.17)-AI2391*0.041,IF(AND(Y2391="CONSUMO",AG2391="ANEXO I",AY2391=4%),(AI2391-(P2391+L2391-N2391+Q2391)*0.04)/0.83*(0.5177)*(0.17)-AI2391*0.04,IF(AND(Y2391="CONSUMO",AG2391="ANEXO II",AY2391=4%),(AI2391-(P2391+L2391-N2391+Q2391)*0.04)/0.83*(0.3295)*(0.17)-AI2391*0.04,""))))</f>
        <v/>
      </c>
      <c r="BC2391" s="51" t="str">
        <f aca="false">IF(C2391="","",IF(AND(Y2391="CONSUMO",AC2391="SIM")*OR(AG2391="-",AG2391="BIT"),IF(E2391&lt;&gt;"",(AI2391-(P2391+L2391-N2391+Q2391)*AY2391)/0.83),""))</f>
        <v/>
      </c>
      <c r="BD2391" s="51" t="str">
        <f aca="false">IF(BC2391="","",BC2391*0.17)</f>
        <v/>
      </c>
      <c r="BE2391" s="51" t="str">
        <f aca="false">IF(I2391=6908,0,IF(BC2391="","",BD2391-((P2391+L2391-N2391+Q2391)*AY2391)))</f>
        <v/>
      </c>
      <c r="BF2391" s="53" t="str">
        <f aca="false">IF(B2391="","",IF(OR(B2391="",E2391="Regime Normal"),0,(AI2391-Q2391)*VLOOKUP(R2391,Dados!$X$98:$Y$108,2,0)))</f>
        <v/>
      </c>
      <c r="BG2391" s="54" t="str">
        <f aca="false">IFERROR(VLOOKUP(I2391,Dados!$AC$27:$AD$43,2,0),IF(B2391="","",IF(D2391&lt;&gt;"MT",IF(AND(AC2391="SIM",Y2391="Revenda"),"2403",IF(AND(AC2391="SIM",Y2391="Consumo"),"2407",IF(AND(AC2391="NÃO",Y2391="Revenda"),"2102",IF(AND(AC2391="NÃO",Y2391="Consumo"),"2556",)))),REPLACE(I2391,1,1,1))))</f>
        <v/>
      </c>
    </row>
    <row r="2392" customFormat="false" ht="12.8" hidden="false" customHeight="true" outlineLevel="0" collapsed="false">
      <c r="Y2392" s="45"/>
      <c r="Z2392" s="46" t="str">
        <f aca="false">IF(B2392="","",(IFERROR(VLOOKUP(H2392,Dados!A$3:B$15000,2,0),"Não Encontrado")))</f>
        <v/>
      </c>
      <c r="AA2392" s="46" t="str">
        <f aca="false">IF(B2392="","",(IFERROR(VLOOKUP(G2392,Dados!C$3:E$15000,3,0),"Não Encontrado")))</f>
        <v/>
      </c>
      <c r="AB2392" s="46" t="str">
        <f aca="false">IFERROR(IF(Z2392&lt;&gt;"Não Encontrado",Z2392,IF(AA2392&lt;&gt;"Não Encontrado",AA2392,"")),"")</f>
        <v/>
      </c>
      <c r="AC2392" s="45" t="str">
        <f aca="false">IF(B2392="","",IF(AB2392="","NÃO","SIM"))</f>
        <v/>
      </c>
      <c r="AD2392" s="45" t="str">
        <f aca="false">IFERROR(VLOOKUP(G2392,Dados!$P$3:$R$500,3,0),"")</f>
        <v/>
      </c>
      <c r="AE2392" s="45" t="str">
        <f aca="false">IFERROR(VLOOKUP(G2392,Dados!$K$3:$L$500,2,0),"")</f>
        <v/>
      </c>
      <c r="AF2392" s="45" t="str">
        <f aca="false">IFERROR(VLOOKUP(G2392,Dados!$M$3:$N$500,2,0),"")</f>
        <v/>
      </c>
      <c r="AG2392" s="45" t="str">
        <f aca="false">IF(F2392="","",IF(AND(AD2392="",AE2392="",AF2392=""),"-",IF(AND(AD2392="BIT",AE2392="",AF2392=""),"BIT",IF(AND(AE2392="ANEXO I",AD2392="",AF2392=""),"ANEXO I",IF(AND(AF2392="ANEXO II",AD2392="",AE2392=""),"ANEXO II","Escolher")))))</f>
        <v/>
      </c>
      <c r="AH2392" s="45" t="str">
        <f aca="false">IF(AG2392&lt;&gt;"Pneus","",IFERROR(VLOOKUP(R2392,Dados!$X$2:$Z$5,3,0)*(AI2392-Q2392),VLOOKUP(D2392,Dados!$X$7:$Z$33,3,0)*(AI2392-Q2392)))</f>
        <v/>
      </c>
      <c r="AI2392" s="47" t="str">
        <f aca="false">IF(B2392="","",P2392+Q2392+O2392+M2392+L2392-N2392)</f>
        <v/>
      </c>
      <c r="AJ2392" s="48" t="str">
        <f aca="false">IFERROR(IF(AND(AC2392="SIM",AG2392="-",Y2392="REVENDA"),(AB2392/1+1)*AI2392,IF(AND(AC2392="SIM",AG2392="Pneus",Y2392="REVENDA"),(AB2392/1+1)*(AI2392-AH2392),"")),"")</f>
        <v/>
      </c>
      <c r="AK2392" s="48" t="str">
        <f aca="false">IF(AJ2392="","",AJ2392*17%)</f>
        <v/>
      </c>
      <c r="AL2392" s="48" t="str">
        <f aca="false">IFERROR(IF(AC2392="NÃO","",IF(AK2392="","",IF(E2392="Simples Nacional",BF2392,IF(T2392=0.12,U2392*0.5833337002,IF(T2392=0,AI2392*0.07,U2392))))),"")</f>
        <v/>
      </c>
      <c r="AM2392" s="47" t="str">
        <f aca="false">IFERROR(IF(AC2392="NÃO","",IF(OR(AG2392="-",AG2392="Pneus"),AK2392-AL2392,"")),"")</f>
        <v/>
      </c>
      <c r="AN2392" s="48" t="str">
        <f aca="false">IF(AND(Y2392="REVENDA",AC2392="SIM",AG2392="BIT"),((AB2392/1+1)*AI2392)*0.4117,"")</f>
        <v/>
      </c>
      <c r="AO2392" s="48" t="str">
        <f aca="false">IF(AN2392="","",AN2392*17%)</f>
        <v/>
      </c>
      <c r="AP2392" s="49" t="str">
        <f aca="false">IF(AN2392="","",IF(T2392=0.12,(U2392*0.4117)*0.4117,IF(T2392=0,(AI2392*0.07)*0.4117,U2392*0.4117)))</f>
        <v/>
      </c>
      <c r="AQ2392" s="47" t="str">
        <f aca="false">IF(AN2392="","",AO2392-AP2392)</f>
        <v/>
      </c>
      <c r="AR2392" s="50" t="str">
        <f aca="false">IFERROR(IF(AND(AC2392="SIM",Y2392="REVENDA",LEFT(AG2392,5)="ANEXO")*OR(AE2392="ANEXO I",AF2392="ANEXO II"),VLOOKUP(H2392,Dados!G:I,2,0),""),"INSERIR MVA")</f>
        <v/>
      </c>
      <c r="AS2392" s="48" t="str">
        <f aca="false">IF(LEFT(AG2392,5)="ANEXO",VLOOKUP(AG2392,Dados!$X$111:$Z$112,2,0)*(AI2392-Q2392),"")</f>
        <v/>
      </c>
      <c r="AT2392" s="48" t="str">
        <f aca="false">IFERROR(IF(AR2392="","",(AI2392*AR2392)+AI2392),"INSERIR MVA")</f>
        <v/>
      </c>
      <c r="AU2392" s="48" t="str">
        <f aca="false">IF(AT2392="","",IF(AY2392=0.04,U2392,AS2392*AY2392))</f>
        <v/>
      </c>
      <c r="AV2392" s="47" t="str">
        <f aca="false">IFERROR(IF(AU2392="","",(VLOOKUP(AG2392,Dados!$X$111:$Z$112,3,0)*AT2392*0.17)),"INSERIR MVA")</f>
        <v/>
      </c>
      <c r="AW2392" s="47" t="str">
        <f aca="false">IFERROR(IF(AR2392="","",AV2392-AU2392),"")</f>
        <v/>
      </c>
      <c r="AX2392" s="51" t="str">
        <f aca="false">IFERROR(IF(AC2392="NÃO","",IF(AM2392&lt;&gt;"",AM2392-W2392,IF(AQ2392&lt;&gt;"",AQ2392-W2392,IF(AW2392&lt;&gt;"",AW2392-W2392,"")))),"")</f>
        <v/>
      </c>
      <c r="AY2392" s="46" t="str">
        <f aca="false">IFERROR(IF(ISNA(VLOOKUP(R2392,Dados!$X$2:$Y$5,2,0)),VLOOKUP(D2392,Dados!$X$7:$Y$33,2,0),VLOOKUP(R2392,Dados!$X$2:$Y$5,2,0)),"")</f>
        <v/>
      </c>
      <c r="AZ2392" s="52" t="str">
        <f aca="false">IF(C2392="","",IF(AND(Y2392="CONSUMO",AC2392="NÃO")*OR(AG2392="-",AG2392="BIT"),IF(E2392&lt;&gt;"",(AI2392-(P2392+L2392-N2392+Q2392)*AY2392)/0.83),""))</f>
        <v/>
      </c>
      <c r="BA2392" s="51" t="str">
        <f aca="false">IF(AZ2392="","",AZ2392*0.17-((P2392+L2392-N2392+Q2392)*AY2392))</f>
        <v/>
      </c>
      <c r="BB2392" s="51" t="str">
        <f aca="false">IF(AND(Y2392="CONSUMO",AG2392="ANEXO I",AY2392&gt;4%),(AI2392-(P2392+L2392-N2392+Q2392)*0.0514)/0.83*(0.5177)*(0.17)-AI2392*0.0514,IF(AND(Y2392="CONSUMO",AG2392="ANEXO II",AY2392&gt;4%),(AI2392-(P2392+L2392-N2392+Q2392)*0.041)/0.83*(0.3295)*(0.17)-AI2392*0.041,IF(AND(Y2392="CONSUMO",AG2392="ANEXO I",AY2392=4%),(AI2392-(P2392+L2392-N2392+Q2392)*0.04)/0.83*(0.5177)*(0.17)-AI2392*0.04,IF(AND(Y2392="CONSUMO",AG2392="ANEXO II",AY2392=4%),(AI2392-(P2392+L2392-N2392+Q2392)*0.04)/0.83*(0.3295)*(0.17)-AI2392*0.04,""))))</f>
        <v/>
      </c>
      <c r="BC2392" s="51" t="str">
        <f aca="false">IF(C2392="","",IF(AND(Y2392="CONSUMO",AC2392="SIM")*OR(AG2392="-",AG2392="BIT"),IF(E2392&lt;&gt;"",(AI2392-(P2392+L2392-N2392+Q2392)*AY2392)/0.83),""))</f>
        <v/>
      </c>
      <c r="BD2392" s="51" t="str">
        <f aca="false">IF(BC2392="","",BC2392*0.17)</f>
        <v/>
      </c>
      <c r="BE2392" s="51" t="str">
        <f aca="false">IF(I2392=6908,0,IF(BC2392="","",BD2392-((P2392+L2392-N2392+Q2392)*AY2392)))</f>
        <v/>
      </c>
      <c r="BF2392" s="53" t="str">
        <f aca="false">IF(B2392="","",IF(OR(B2392="",E2392="Regime Normal"),0,(AI2392-Q2392)*VLOOKUP(R2392,Dados!$X$98:$Y$108,2,0)))</f>
        <v/>
      </c>
      <c r="BG2392" s="54" t="str">
        <f aca="false">IFERROR(VLOOKUP(I2392,Dados!$AC$27:$AD$43,2,0),IF(B2392="","",IF(D2392&lt;&gt;"MT",IF(AND(AC2392="SIM",Y2392="Revenda"),"2403",IF(AND(AC2392="SIM",Y2392="Consumo"),"2407",IF(AND(AC2392="NÃO",Y2392="Revenda"),"2102",IF(AND(AC2392="NÃO",Y2392="Consumo"),"2556",)))),REPLACE(I2392,1,1,1))))</f>
        <v/>
      </c>
    </row>
    <row r="2393" customFormat="false" ht="12.8" hidden="false" customHeight="true" outlineLevel="0" collapsed="false">
      <c r="Y2393" s="45"/>
      <c r="Z2393" s="46" t="str">
        <f aca="false">IF(B2393="","",(IFERROR(VLOOKUP(H2393,Dados!A$3:B$15000,2,0),"Não Encontrado")))</f>
        <v/>
      </c>
      <c r="AA2393" s="46" t="str">
        <f aca="false">IF(B2393="","",(IFERROR(VLOOKUP(G2393,Dados!C$3:E$15000,3,0),"Não Encontrado")))</f>
        <v/>
      </c>
      <c r="AB2393" s="46" t="str">
        <f aca="false">IFERROR(IF(Z2393&lt;&gt;"Não Encontrado",Z2393,IF(AA2393&lt;&gt;"Não Encontrado",AA2393,"")),"")</f>
        <v/>
      </c>
      <c r="AC2393" s="45" t="str">
        <f aca="false">IF(B2393="","",IF(AB2393="","NÃO","SIM"))</f>
        <v/>
      </c>
      <c r="AD2393" s="45" t="str">
        <f aca="false">IFERROR(VLOOKUP(G2393,Dados!$P$3:$R$500,3,0),"")</f>
        <v/>
      </c>
      <c r="AE2393" s="45" t="str">
        <f aca="false">IFERROR(VLOOKUP(G2393,Dados!$K$3:$L$500,2,0),"")</f>
        <v/>
      </c>
      <c r="AF2393" s="45" t="str">
        <f aca="false">IFERROR(VLOOKUP(G2393,Dados!$M$3:$N$500,2,0),"")</f>
        <v/>
      </c>
      <c r="AG2393" s="45" t="str">
        <f aca="false">IF(F2393="","",IF(AND(AD2393="",AE2393="",AF2393=""),"-",IF(AND(AD2393="BIT",AE2393="",AF2393=""),"BIT",IF(AND(AE2393="ANEXO I",AD2393="",AF2393=""),"ANEXO I",IF(AND(AF2393="ANEXO II",AD2393="",AE2393=""),"ANEXO II","Escolher")))))</f>
        <v/>
      </c>
      <c r="AH2393" s="45" t="str">
        <f aca="false">IF(AG2393&lt;&gt;"Pneus","",IFERROR(VLOOKUP(R2393,Dados!$X$2:$Z$5,3,0)*(AI2393-Q2393),VLOOKUP(D2393,Dados!$X$7:$Z$33,3,0)*(AI2393-Q2393)))</f>
        <v/>
      </c>
      <c r="AI2393" s="47" t="str">
        <f aca="false">IF(B2393="","",P2393+Q2393+O2393+M2393+L2393-N2393)</f>
        <v/>
      </c>
      <c r="AJ2393" s="48" t="str">
        <f aca="false">IFERROR(IF(AND(AC2393="SIM",AG2393="-",Y2393="REVENDA"),(AB2393/1+1)*AI2393,IF(AND(AC2393="SIM",AG2393="Pneus",Y2393="REVENDA"),(AB2393/1+1)*(AI2393-AH2393),"")),"")</f>
        <v/>
      </c>
      <c r="AK2393" s="48" t="str">
        <f aca="false">IF(AJ2393="","",AJ2393*17%)</f>
        <v/>
      </c>
      <c r="AL2393" s="48" t="str">
        <f aca="false">IFERROR(IF(AC2393="NÃO","",IF(AK2393="","",IF(E2393="Simples Nacional",BF2393,IF(T2393=0.12,U2393*0.5833337002,IF(T2393=0,AI2393*0.07,U2393))))),"")</f>
        <v/>
      </c>
      <c r="AM2393" s="47" t="str">
        <f aca="false">IFERROR(IF(AC2393="NÃO","",IF(OR(AG2393="-",AG2393="Pneus"),AK2393-AL2393,"")),"")</f>
        <v/>
      </c>
      <c r="AN2393" s="48" t="str">
        <f aca="false">IF(AND(Y2393="REVENDA",AC2393="SIM",AG2393="BIT"),((AB2393/1+1)*AI2393)*0.4117,"")</f>
        <v/>
      </c>
      <c r="AO2393" s="48" t="str">
        <f aca="false">IF(AN2393="","",AN2393*17%)</f>
        <v/>
      </c>
      <c r="AP2393" s="49" t="str">
        <f aca="false">IF(AN2393="","",IF(T2393=0.12,(U2393*0.4117)*0.4117,IF(T2393=0,(AI2393*0.07)*0.4117,U2393*0.4117)))</f>
        <v/>
      </c>
      <c r="AQ2393" s="47" t="str">
        <f aca="false">IF(AN2393="","",AO2393-AP2393)</f>
        <v/>
      </c>
      <c r="AR2393" s="50" t="str">
        <f aca="false">IFERROR(IF(AND(AC2393="SIM",Y2393="REVENDA",LEFT(AG2393,5)="ANEXO")*OR(AE2393="ANEXO I",AF2393="ANEXO II"),VLOOKUP(H2393,Dados!G:I,2,0),""),"INSERIR MVA")</f>
        <v/>
      </c>
      <c r="AS2393" s="48" t="str">
        <f aca="false">IF(LEFT(AG2393,5)="ANEXO",VLOOKUP(AG2393,Dados!$X$111:$Z$112,2,0)*(AI2393-Q2393),"")</f>
        <v/>
      </c>
      <c r="AT2393" s="48" t="str">
        <f aca="false">IFERROR(IF(AR2393="","",(AI2393*AR2393)+AI2393),"INSERIR MVA")</f>
        <v/>
      </c>
      <c r="AU2393" s="48" t="str">
        <f aca="false">IF(AT2393="","",IF(AY2393=0.04,U2393,AS2393*AY2393))</f>
        <v/>
      </c>
      <c r="AV2393" s="47" t="str">
        <f aca="false">IFERROR(IF(AU2393="","",(VLOOKUP(AG2393,Dados!$X$111:$Z$112,3,0)*AT2393*0.17)),"INSERIR MVA")</f>
        <v/>
      </c>
      <c r="AW2393" s="47" t="str">
        <f aca="false">IFERROR(IF(AR2393="","",AV2393-AU2393),"")</f>
        <v/>
      </c>
      <c r="AX2393" s="51" t="str">
        <f aca="false">IFERROR(IF(AC2393="NÃO","",IF(AM2393&lt;&gt;"",AM2393-W2393,IF(AQ2393&lt;&gt;"",AQ2393-W2393,IF(AW2393&lt;&gt;"",AW2393-W2393,"")))),"")</f>
        <v/>
      </c>
      <c r="AY2393" s="46" t="str">
        <f aca="false">IFERROR(IF(ISNA(VLOOKUP(R2393,Dados!$X$2:$Y$5,2,0)),VLOOKUP(D2393,Dados!$X$7:$Y$33,2,0),VLOOKUP(R2393,Dados!$X$2:$Y$5,2,0)),"")</f>
        <v/>
      </c>
      <c r="AZ2393" s="52" t="str">
        <f aca="false">IF(C2393="","",IF(AND(Y2393="CONSUMO",AC2393="NÃO")*OR(AG2393="-",AG2393="BIT"),IF(E2393&lt;&gt;"",(AI2393-(P2393+L2393-N2393+Q2393)*AY2393)/0.83),""))</f>
        <v/>
      </c>
      <c r="BA2393" s="51" t="str">
        <f aca="false">IF(AZ2393="","",AZ2393*0.17-((P2393+L2393-N2393+Q2393)*AY2393))</f>
        <v/>
      </c>
      <c r="BB2393" s="51" t="str">
        <f aca="false">IF(AND(Y2393="CONSUMO",AG2393="ANEXO I",AY2393&gt;4%),(AI2393-(P2393+L2393-N2393+Q2393)*0.0514)/0.83*(0.5177)*(0.17)-AI2393*0.0514,IF(AND(Y2393="CONSUMO",AG2393="ANEXO II",AY2393&gt;4%),(AI2393-(P2393+L2393-N2393+Q2393)*0.041)/0.83*(0.3295)*(0.17)-AI2393*0.041,IF(AND(Y2393="CONSUMO",AG2393="ANEXO I",AY2393=4%),(AI2393-(P2393+L2393-N2393+Q2393)*0.04)/0.83*(0.5177)*(0.17)-AI2393*0.04,IF(AND(Y2393="CONSUMO",AG2393="ANEXO II",AY2393=4%),(AI2393-(P2393+L2393-N2393+Q2393)*0.04)/0.83*(0.3295)*(0.17)-AI2393*0.04,""))))</f>
        <v/>
      </c>
      <c r="BC2393" s="51" t="str">
        <f aca="false">IF(C2393="","",IF(AND(Y2393="CONSUMO",AC2393="SIM")*OR(AG2393="-",AG2393="BIT"),IF(E2393&lt;&gt;"",(AI2393-(P2393+L2393-N2393+Q2393)*AY2393)/0.83),""))</f>
        <v/>
      </c>
      <c r="BD2393" s="51" t="str">
        <f aca="false">IF(BC2393="","",BC2393*0.17)</f>
        <v/>
      </c>
      <c r="BE2393" s="51" t="str">
        <f aca="false">IF(I2393=6908,0,IF(BC2393="","",BD2393-((P2393+L2393-N2393+Q2393)*AY2393)))</f>
        <v/>
      </c>
      <c r="BF2393" s="53" t="str">
        <f aca="false">IF(B2393="","",IF(OR(B2393="",E2393="Regime Normal"),0,(AI2393-Q2393)*VLOOKUP(R2393,Dados!$X$98:$Y$108,2,0)))</f>
        <v/>
      </c>
      <c r="BG2393" s="54" t="str">
        <f aca="false">IFERROR(VLOOKUP(I2393,Dados!$AC$27:$AD$43,2,0),IF(B2393="","",IF(D2393&lt;&gt;"MT",IF(AND(AC2393="SIM",Y2393="Revenda"),"2403",IF(AND(AC2393="SIM",Y2393="Consumo"),"2407",IF(AND(AC2393="NÃO",Y2393="Revenda"),"2102",IF(AND(AC2393="NÃO",Y2393="Consumo"),"2556",)))),REPLACE(I2393,1,1,1))))</f>
        <v/>
      </c>
    </row>
    <row r="2394" customFormat="false" ht="12.8" hidden="false" customHeight="true" outlineLevel="0" collapsed="false">
      <c r="Y2394" s="45"/>
      <c r="Z2394" s="46" t="str">
        <f aca="false">IF(B2394="","",(IFERROR(VLOOKUP(H2394,Dados!A$3:B$15000,2,0),"Não Encontrado")))</f>
        <v/>
      </c>
      <c r="AA2394" s="46" t="str">
        <f aca="false">IF(B2394="","",(IFERROR(VLOOKUP(G2394,Dados!C$3:E$15000,3,0),"Não Encontrado")))</f>
        <v/>
      </c>
      <c r="AB2394" s="46" t="str">
        <f aca="false">IFERROR(IF(Z2394&lt;&gt;"Não Encontrado",Z2394,IF(AA2394&lt;&gt;"Não Encontrado",AA2394,"")),"")</f>
        <v/>
      </c>
      <c r="AC2394" s="45" t="str">
        <f aca="false">IF(B2394="","",IF(AB2394="","NÃO","SIM"))</f>
        <v/>
      </c>
      <c r="AD2394" s="45" t="str">
        <f aca="false">IFERROR(VLOOKUP(G2394,Dados!$P$3:$R$500,3,0),"")</f>
        <v/>
      </c>
      <c r="AE2394" s="45" t="str">
        <f aca="false">IFERROR(VLOOKUP(G2394,Dados!$K$3:$L$500,2,0),"")</f>
        <v/>
      </c>
      <c r="AF2394" s="45" t="str">
        <f aca="false">IFERROR(VLOOKUP(G2394,Dados!$M$3:$N$500,2,0),"")</f>
        <v/>
      </c>
      <c r="AG2394" s="45" t="str">
        <f aca="false">IF(F2394="","",IF(AND(AD2394="",AE2394="",AF2394=""),"-",IF(AND(AD2394="BIT",AE2394="",AF2394=""),"BIT",IF(AND(AE2394="ANEXO I",AD2394="",AF2394=""),"ANEXO I",IF(AND(AF2394="ANEXO II",AD2394="",AE2394=""),"ANEXO II","Escolher")))))</f>
        <v/>
      </c>
      <c r="AH2394" s="45" t="str">
        <f aca="false">IF(AG2394&lt;&gt;"Pneus","",IFERROR(VLOOKUP(R2394,Dados!$X$2:$Z$5,3,0)*(AI2394-Q2394),VLOOKUP(D2394,Dados!$X$7:$Z$33,3,0)*(AI2394-Q2394)))</f>
        <v/>
      </c>
      <c r="AI2394" s="47" t="str">
        <f aca="false">IF(B2394="","",P2394+Q2394+O2394+M2394+L2394-N2394)</f>
        <v/>
      </c>
      <c r="AJ2394" s="48" t="str">
        <f aca="false">IFERROR(IF(AND(AC2394="SIM",AG2394="-",Y2394="REVENDA"),(AB2394/1+1)*AI2394,IF(AND(AC2394="SIM",AG2394="Pneus",Y2394="REVENDA"),(AB2394/1+1)*(AI2394-AH2394),"")),"")</f>
        <v/>
      </c>
      <c r="AK2394" s="48" t="str">
        <f aca="false">IF(AJ2394="","",AJ2394*17%)</f>
        <v/>
      </c>
      <c r="AL2394" s="48" t="str">
        <f aca="false">IFERROR(IF(AC2394="NÃO","",IF(AK2394="","",IF(E2394="Simples Nacional",BF2394,IF(T2394=0.12,U2394*0.5833337002,IF(T2394=0,AI2394*0.07,U2394))))),"")</f>
        <v/>
      </c>
      <c r="AM2394" s="47" t="str">
        <f aca="false">IFERROR(IF(AC2394="NÃO","",IF(OR(AG2394="-",AG2394="Pneus"),AK2394-AL2394,"")),"")</f>
        <v/>
      </c>
      <c r="AN2394" s="48" t="str">
        <f aca="false">IF(AND(Y2394="REVENDA",AC2394="SIM",AG2394="BIT"),((AB2394/1+1)*AI2394)*0.4117,"")</f>
        <v/>
      </c>
      <c r="AO2394" s="48" t="str">
        <f aca="false">IF(AN2394="","",AN2394*17%)</f>
        <v/>
      </c>
      <c r="AP2394" s="49" t="str">
        <f aca="false">IF(AN2394="","",IF(T2394=0.12,(U2394*0.4117)*0.4117,IF(T2394=0,(AI2394*0.07)*0.4117,U2394*0.4117)))</f>
        <v/>
      </c>
      <c r="AQ2394" s="47" t="str">
        <f aca="false">IF(AN2394="","",AO2394-AP2394)</f>
        <v/>
      </c>
      <c r="AR2394" s="50" t="str">
        <f aca="false">IFERROR(IF(AND(AC2394="SIM",Y2394="REVENDA",LEFT(AG2394,5)="ANEXO")*OR(AE2394="ANEXO I",AF2394="ANEXO II"),VLOOKUP(H2394,Dados!G:I,2,0),""),"INSERIR MVA")</f>
        <v/>
      </c>
      <c r="AS2394" s="48" t="str">
        <f aca="false">IF(LEFT(AG2394,5)="ANEXO",VLOOKUP(AG2394,Dados!$X$111:$Z$112,2,0)*(AI2394-Q2394),"")</f>
        <v/>
      </c>
      <c r="AT2394" s="48" t="str">
        <f aca="false">IFERROR(IF(AR2394="","",(AI2394*AR2394)+AI2394),"INSERIR MVA")</f>
        <v/>
      </c>
      <c r="AU2394" s="48" t="str">
        <f aca="false">IF(AT2394="","",IF(AY2394=0.04,U2394,AS2394*AY2394))</f>
        <v/>
      </c>
      <c r="AV2394" s="47" t="str">
        <f aca="false">IFERROR(IF(AU2394="","",(VLOOKUP(AG2394,Dados!$X$111:$Z$112,3,0)*AT2394*0.17)),"INSERIR MVA")</f>
        <v/>
      </c>
      <c r="AW2394" s="47" t="str">
        <f aca="false">IFERROR(IF(AR2394="","",AV2394-AU2394),"")</f>
        <v/>
      </c>
      <c r="AX2394" s="51" t="str">
        <f aca="false">IFERROR(IF(AC2394="NÃO","",IF(AM2394&lt;&gt;"",AM2394-W2394,IF(AQ2394&lt;&gt;"",AQ2394-W2394,IF(AW2394&lt;&gt;"",AW2394-W2394,"")))),"")</f>
        <v/>
      </c>
      <c r="AY2394" s="46" t="str">
        <f aca="false">IFERROR(IF(ISNA(VLOOKUP(R2394,Dados!$X$2:$Y$5,2,0)),VLOOKUP(D2394,Dados!$X$7:$Y$33,2,0),VLOOKUP(R2394,Dados!$X$2:$Y$5,2,0)),"")</f>
        <v/>
      </c>
      <c r="AZ2394" s="52" t="str">
        <f aca="false">IF(C2394="","",IF(AND(Y2394="CONSUMO",AC2394="NÃO")*OR(AG2394="-",AG2394="BIT"),IF(E2394&lt;&gt;"",(AI2394-(P2394+L2394-N2394+Q2394)*AY2394)/0.83),""))</f>
        <v/>
      </c>
      <c r="BA2394" s="51" t="str">
        <f aca="false">IF(AZ2394="","",AZ2394*0.17-((P2394+L2394-N2394+Q2394)*AY2394))</f>
        <v/>
      </c>
      <c r="BB2394" s="51" t="str">
        <f aca="false">IF(AND(Y2394="CONSUMO",AG2394="ANEXO I",AY2394&gt;4%),(AI2394-(P2394+L2394-N2394+Q2394)*0.0514)/0.83*(0.5177)*(0.17)-AI2394*0.0514,IF(AND(Y2394="CONSUMO",AG2394="ANEXO II",AY2394&gt;4%),(AI2394-(P2394+L2394-N2394+Q2394)*0.041)/0.83*(0.3295)*(0.17)-AI2394*0.041,IF(AND(Y2394="CONSUMO",AG2394="ANEXO I",AY2394=4%),(AI2394-(P2394+L2394-N2394+Q2394)*0.04)/0.83*(0.5177)*(0.17)-AI2394*0.04,IF(AND(Y2394="CONSUMO",AG2394="ANEXO II",AY2394=4%),(AI2394-(P2394+L2394-N2394+Q2394)*0.04)/0.83*(0.3295)*(0.17)-AI2394*0.04,""))))</f>
        <v/>
      </c>
      <c r="BC2394" s="51" t="str">
        <f aca="false">IF(C2394="","",IF(AND(Y2394="CONSUMO",AC2394="SIM")*OR(AG2394="-",AG2394="BIT"),IF(E2394&lt;&gt;"",(AI2394-(P2394+L2394-N2394+Q2394)*AY2394)/0.83),""))</f>
        <v/>
      </c>
      <c r="BD2394" s="51" t="str">
        <f aca="false">IF(BC2394="","",BC2394*0.17)</f>
        <v/>
      </c>
      <c r="BE2394" s="51" t="str">
        <f aca="false">IF(I2394=6908,0,IF(BC2394="","",BD2394-((P2394+L2394-N2394+Q2394)*AY2394)))</f>
        <v/>
      </c>
      <c r="BF2394" s="53" t="str">
        <f aca="false">IF(B2394="","",IF(OR(B2394="",E2394="Regime Normal"),0,(AI2394-Q2394)*VLOOKUP(R2394,Dados!$X$98:$Y$108,2,0)))</f>
        <v/>
      </c>
      <c r="BG2394" s="54" t="str">
        <f aca="false">IFERROR(VLOOKUP(I2394,Dados!$AC$27:$AD$43,2,0),IF(B2394="","",IF(D2394&lt;&gt;"MT",IF(AND(AC2394="SIM",Y2394="Revenda"),"2403",IF(AND(AC2394="SIM",Y2394="Consumo"),"2407",IF(AND(AC2394="NÃO",Y2394="Revenda"),"2102",IF(AND(AC2394="NÃO",Y2394="Consumo"),"2556",)))),REPLACE(I2394,1,1,1))))</f>
        <v/>
      </c>
    </row>
    <row r="2395" customFormat="false" ht="12.8" hidden="false" customHeight="true" outlineLevel="0" collapsed="false">
      <c r="Y2395" s="45"/>
      <c r="Z2395" s="46" t="str">
        <f aca="false">IF(B2395="","",(IFERROR(VLOOKUP(H2395,Dados!A$3:B$15000,2,0),"Não Encontrado")))</f>
        <v/>
      </c>
      <c r="AA2395" s="46" t="str">
        <f aca="false">IF(B2395="","",(IFERROR(VLOOKUP(G2395,Dados!C$3:E$15000,3,0),"Não Encontrado")))</f>
        <v/>
      </c>
      <c r="AB2395" s="46" t="str">
        <f aca="false">IFERROR(IF(Z2395&lt;&gt;"Não Encontrado",Z2395,IF(AA2395&lt;&gt;"Não Encontrado",AA2395,"")),"")</f>
        <v/>
      </c>
      <c r="AC2395" s="45" t="str">
        <f aca="false">IF(B2395="","",IF(AB2395="","NÃO","SIM"))</f>
        <v/>
      </c>
      <c r="AD2395" s="45" t="str">
        <f aca="false">IFERROR(VLOOKUP(G2395,Dados!$P$3:$R$500,3,0),"")</f>
        <v/>
      </c>
      <c r="AE2395" s="45" t="str">
        <f aca="false">IFERROR(VLOOKUP(G2395,Dados!$K$3:$L$500,2,0),"")</f>
        <v/>
      </c>
      <c r="AF2395" s="45" t="str">
        <f aca="false">IFERROR(VLOOKUP(G2395,Dados!$M$3:$N$500,2,0),"")</f>
        <v/>
      </c>
      <c r="AG2395" s="45" t="str">
        <f aca="false">IF(F2395="","",IF(AND(AD2395="",AE2395="",AF2395=""),"-",IF(AND(AD2395="BIT",AE2395="",AF2395=""),"BIT",IF(AND(AE2395="ANEXO I",AD2395="",AF2395=""),"ANEXO I",IF(AND(AF2395="ANEXO II",AD2395="",AE2395=""),"ANEXO II","Escolher")))))</f>
        <v/>
      </c>
      <c r="AH2395" s="45" t="str">
        <f aca="false">IF(AG2395&lt;&gt;"Pneus","",IFERROR(VLOOKUP(R2395,Dados!$X$2:$Z$5,3,0)*(AI2395-Q2395),VLOOKUP(D2395,Dados!$X$7:$Z$33,3,0)*(AI2395-Q2395)))</f>
        <v/>
      </c>
      <c r="AI2395" s="47" t="str">
        <f aca="false">IF(B2395="","",P2395+Q2395+O2395+M2395+L2395-N2395)</f>
        <v/>
      </c>
      <c r="AJ2395" s="48" t="str">
        <f aca="false">IFERROR(IF(AND(AC2395="SIM",AG2395="-",Y2395="REVENDA"),(AB2395/1+1)*AI2395,IF(AND(AC2395="SIM",AG2395="Pneus",Y2395="REVENDA"),(AB2395/1+1)*(AI2395-AH2395),"")),"")</f>
        <v/>
      </c>
      <c r="AK2395" s="48" t="str">
        <f aca="false">IF(AJ2395="","",AJ2395*17%)</f>
        <v/>
      </c>
      <c r="AL2395" s="48" t="str">
        <f aca="false">IFERROR(IF(AC2395="NÃO","",IF(AK2395="","",IF(E2395="Simples Nacional",BF2395,IF(T2395=0.12,U2395*0.5833337002,IF(T2395=0,AI2395*0.07,U2395))))),"")</f>
        <v/>
      </c>
      <c r="AM2395" s="47" t="str">
        <f aca="false">IFERROR(IF(AC2395="NÃO","",IF(OR(AG2395="-",AG2395="Pneus"),AK2395-AL2395,"")),"")</f>
        <v/>
      </c>
      <c r="AN2395" s="48" t="str">
        <f aca="false">IF(AND(Y2395="REVENDA",AC2395="SIM",AG2395="BIT"),((AB2395/1+1)*AI2395)*0.4117,"")</f>
        <v/>
      </c>
      <c r="AO2395" s="48" t="str">
        <f aca="false">IF(AN2395="","",AN2395*17%)</f>
        <v/>
      </c>
      <c r="AP2395" s="49" t="str">
        <f aca="false">IF(AN2395="","",IF(T2395=0.12,(U2395*0.4117)*0.4117,IF(T2395=0,(AI2395*0.07)*0.4117,U2395*0.4117)))</f>
        <v/>
      </c>
      <c r="AQ2395" s="47" t="str">
        <f aca="false">IF(AN2395="","",AO2395-AP2395)</f>
        <v/>
      </c>
      <c r="AR2395" s="50" t="str">
        <f aca="false">IFERROR(IF(AND(AC2395="SIM",Y2395="REVENDA",LEFT(AG2395,5)="ANEXO")*OR(AE2395="ANEXO I",AF2395="ANEXO II"),VLOOKUP(H2395,Dados!G:I,2,0),""),"INSERIR MVA")</f>
        <v/>
      </c>
      <c r="AS2395" s="48" t="str">
        <f aca="false">IF(LEFT(AG2395,5)="ANEXO",VLOOKUP(AG2395,Dados!$X$111:$Z$112,2,0)*(AI2395-Q2395),"")</f>
        <v/>
      </c>
      <c r="AT2395" s="48" t="str">
        <f aca="false">IFERROR(IF(AR2395="","",(AI2395*AR2395)+AI2395),"INSERIR MVA")</f>
        <v/>
      </c>
      <c r="AU2395" s="48" t="str">
        <f aca="false">IF(AT2395="","",IF(AY2395=0.04,U2395,AS2395*AY2395))</f>
        <v/>
      </c>
      <c r="AV2395" s="47" t="str">
        <f aca="false">IFERROR(IF(AU2395="","",(VLOOKUP(AG2395,Dados!$X$111:$Z$112,3,0)*AT2395*0.17)),"INSERIR MVA")</f>
        <v/>
      </c>
      <c r="AW2395" s="47" t="str">
        <f aca="false">IFERROR(IF(AR2395="","",AV2395-AU2395),"")</f>
        <v/>
      </c>
      <c r="AX2395" s="51" t="str">
        <f aca="false">IFERROR(IF(AC2395="NÃO","",IF(AM2395&lt;&gt;"",AM2395-W2395,IF(AQ2395&lt;&gt;"",AQ2395-W2395,IF(AW2395&lt;&gt;"",AW2395-W2395,"")))),"")</f>
        <v/>
      </c>
      <c r="AY2395" s="46" t="str">
        <f aca="false">IFERROR(IF(ISNA(VLOOKUP(R2395,Dados!$X$2:$Y$5,2,0)),VLOOKUP(D2395,Dados!$X$7:$Y$33,2,0),VLOOKUP(R2395,Dados!$X$2:$Y$5,2,0)),"")</f>
        <v/>
      </c>
      <c r="AZ2395" s="52" t="str">
        <f aca="false">IF(C2395="","",IF(AND(Y2395="CONSUMO",AC2395="NÃO")*OR(AG2395="-",AG2395="BIT"),IF(E2395&lt;&gt;"",(AI2395-(P2395+L2395-N2395+Q2395)*AY2395)/0.83),""))</f>
        <v/>
      </c>
      <c r="BA2395" s="51" t="str">
        <f aca="false">IF(AZ2395="","",AZ2395*0.17-((P2395+L2395-N2395+Q2395)*AY2395))</f>
        <v/>
      </c>
      <c r="BB2395" s="51" t="str">
        <f aca="false">IF(AND(Y2395="CONSUMO",AG2395="ANEXO I",AY2395&gt;4%),(AI2395-(P2395+L2395-N2395+Q2395)*0.0514)/0.83*(0.5177)*(0.17)-AI2395*0.0514,IF(AND(Y2395="CONSUMO",AG2395="ANEXO II",AY2395&gt;4%),(AI2395-(P2395+L2395-N2395+Q2395)*0.041)/0.83*(0.3295)*(0.17)-AI2395*0.041,IF(AND(Y2395="CONSUMO",AG2395="ANEXO I",AY2395=4%),(AI2395-(P2395+L2395-N2395+Q2395)*0.04)/0.83*(0.5177)*(0.17)-AI2395*0.04,IF(AND(Y2395="CONSUMO",AG2395="ANEXO II",AY2395=4%),(AI2395-(P2395+L2395-N2395+Q2395)*0.04)/0.83*(0.3295)*(0.17)-AI2395*0.04,""))))</f>
        <v/>
      </c>
      <c r="BC2395" s="51" t="str">
        <f aca="false">IF(C2395="","",IF(AND(Y2395="CONSUMO",AC2395="SIM")*OR(AG2395="-",AG2395="BIT"),IF(E2395&lt;&gt;"",(AI2395-(P2395+L2395-N2395+Q2395)*AY2395)/0.83),""))</f>
        <v/>
      </c>
      <c r="BD2395" s="51" t="str">
        <f aca="false">IF(BC2395="","",BC2395*0.17)</f>
        <v/>
      </c>
      <c r="BE2395" s="51" t="str">
        <f aca="false">IF(I2395=6908,0,IF(BC2395="","",BD2395-((P2395+L2395-N2395+Q2395)*AY2395)))</f>
        <v/>
      </c>
      <c r="BF2395" s="53" t="str">
        <f aca="false">IF(B2395="","",IF(OR(B2395="",E2395="Regime Normal"),0,(AI2395-Q2395)*VLOOKUP(R2395,Dados!$X$98:$Y$108,2,0)))</f>
        <v/>
      </c>
      <c r="BG2395" s="54" t="str">
        <f aca="false">IFERROR(VLOOKUP(I2395,Dados!$AC$27:$AD$43,2,0),IF(B2395="","",IF(D2395&lt;&gt;"MT",IF(AND(AC2395="SIM",Y2395="Revenda"),"2403",IF(AND(AC2395="SIM",Y2395="Consumo"),"2407",IF(AND(AC2395="NÃO",Y2395="Revenda"),"2102",IF(AND(AC2395="NÃO",Y2395="Consumo"),"2556",)))),REPLACE(I2395,1,1,1))))</f>
        <v/>
      </c>
    </row>
    <row r="2396" customFormat="false" ht="12.8" hidden="false" customHeight="true" outlineLevel="0" collapsed="false">
      <c r="Y2396" s="45"/>
      <c r="Z2396" s="46" t="str">
        <f aca="false">IF(B2396="","",(IFERROR(VLOOKUP(H2396,Dados!A$3:B$15000,2,0),"Não Encontrado")))</f>
        <v/>
      </c>
      <c r="AA2396" s="46" t="str">
        <f aca="false">IF(B2396="","",(IFERROR(VLOOKUP(G2396,Dados!C$3:E$15000,3,0),"Não Encontrado")))</f>
        <v/>
      </c>
      <c r="AB2396" s="46" t="str">
        <f aca="false">IFERROR(IF(Z2396&lt;&gt;"Não Encontrado",Z2396,IF(AA2396&lt;&gt;"Não Encontrado",AA2396,"")),"")</f>
        <v/>
      </c>
      <c r="AC2396" s="45" t="str">
        <f aca="false">IF(B2396="","",IF(AB2396="","NÃO","SIM"))</f>
        <v/>
      </c>
      <c r="AD2396" s="45" t="str">
        <f aca="false">IFERROR(VLOOKUP(G2396,Dados!$P$3:$R$500,3,0),"")</f>
        <v/>
      </c>
      <c r="AE2396" s="45" t="str">
        <f aca="false">IFERROR(VLOOKUP(G2396,Dados!$K$3:$L$500,2,0),"")</f>
        <v/>
      </c>
      <c r="AF2396" s="45" t="str">
        <f aca="false">IFERROR(VLOOKUP(G2396,Dados!$M$3:$N$500,2,0),"")</f>
        <v/>
      </c>
      <c r="AG2396" s="45" t="str">
        <f aca="false">IF(F2396="","",IF(AND(AD2396="",AE2396="",AF2396=""),"-",IF(AND(AD2396="BIT",AE2396="",AF2396=""),"BIT",IF(AND(AE2396="ANEXO I",AD2396="",AF2396=""),"ANEXO I",IF(AND(AF2396="ANEXO II",AD2396="",AE2396=""),"ANEXO II","Escolher")))))</f>
        <v/>
      </c>
      <c r="AH2396" s="45" t="str">
        <f aca="false">IF(AG2396&lt;&gt;"Pneus","",IFERROR(VLOOKUP(R2396,Dados!$X$2:$Z$5,3,0)*(AI2396-Q2396),VLOOKUP(D2396,Dados!$X$7:$Z$33,3,0)*(AI2396-Q2396)))</f>
        <v/>
      </c>
      <c r="AI2396" s="47" t="str">
        <f aca="false">IF(B2396="","",P2396+Q2396+O2396+M2396+L2396-N2396)</f>
        <v/>
      </c>
      <c r="AJ2396" s="48" t="str">
        <f aca="false">IFERROR(IF(AND(AC2396="SIM",AG2396="-",Y2396="REVENDA"),(AB2396/1+1)*AI2396,IF(AND(AC2396="SIM",AG2396="Pneus",Y2396="REVENDA"),(AB2396/1+1)*(AI2396-AH2396),"")),"")</f>
        <v/>
      </c>
      <c r="AK2396" s="48" t="str">
        <f aca="false">IF(AJ2396="","",AJ2396*17%)</f>
        <v/>
      </c>
      <c r="AL2396" s="48" t="str">
        <f aca="false">IFERROR(IF(AC2396="NÃO","",IF(AK2396="","",IF(E2396="Simples Nacional",BF2396,IF(T2396=0.12,U2396*0.5833337002,IF(T2396=0,AI2396*0.07,U2396))))),"")</f>
        <v/>
      </c>
      <c r="AM2396" s="47" t="str">
        <f aca="false">IFERROR(IF(AC2396="NÃO","",IF(OR(AG2396="-",AG2396="Pneus"),AK2396-AL2396,"")),"")</f>
        <v/>
      </c>
      <c r="AN2396" s="48" t="str">
        <f aca="false">IF(AND(Y2396="REVENDA",AC2396="SIM",AG2396="BIT"),((AB2396/1+1)*AI2396)*0.4117,"")</f>
        <v/>
      </c>
      <c r="AO2396" s="48" t="str">
        <f aca="false">IF(AN2396="","",AN2396*17%)</f>
        <v/>
      </c>
      <c r="AP2396" s="49" t="str">
        <f aca="false">IF(AN2396="","",IF(T2396=0.12,(U2396*0.4117)*0.4117,IF(T2396=0,(AI2396*0.07)*0.4117,U2396*0.4117)))</f>
        <v/>
      </c>
      <c r="AQ2396" s="47" t="str">
        <f aca="false">IF(AN2396="","",AO2396-AP2396)</f>
        <v/>
      </c>
      <c r="AR2396" s="50" t="str">
        <f aca="false">IFERROR(IF(AND(AC2396="SIM",Y2396="REVENDA",LEFT(AG2396,5)="ANEXO")*OR(AE2396="ANEXO I",AF2396="ANEXO II"),VLOOKUP(H2396,Dados!G:I,2,0),""),"INSERIR MVA")</f>
        <v/>
      </c>
      <c r="AS2396" s="48" t="str">
        <f aca="false">IF(LEFT(AG2396,5)="ANEXO",VLOOKUP(AG2396,Dados!$X$111:$Z$112,2,0)*(AI2396-Q2396),"")</f>
        <v/>
      </c>
      <c r="AT2396" s="48" t="str">
        <f aca="false">IFERROR(IF(AR2396="","",(AI2396*AR2396)+AI2396),"INSERIR MVA")</f>
        <v/>
      </c>
      <c r="AU2396" s="48" t="str">
        <f aca="false">IF(AT2396="","",IF(AY2396=0.04,U2396,AS2396*AY2396))</f>
        <v/>
      </c>
      <c r="AV2396" s="47" t="str">
        <f aca="false">IFERROR(IF(AU2396="","",(VLOOKUP(AG2396,Dados!$X$111:$Z$112,3,0)*AT2396*0.17)),"INSERIR MVA")</f>
        <v/>
      </c>
      <c r="AW2396" s="47" t="str">
        <f aca="false">IFERROR(IF(AR2396="","",AV2396-AU2396),"")</f>
        <v/>
      </c>
      <c r="AX2396" s="51" t="str">
        <f aca="false">IFERROR(IF(AC2396="NÃO","",IF(AM2396&lt;&gt;"",AM2396-W2396,IF(AQ2396&lt;&gt;"",AQ2396-W2396,IF(AW2396&lt;&gt;"",AW2396-W2396,"")))),"")</f>
        <v/>
      </c>
      <c r="AY2396" s="46" t="str">
        <f aca="false">IFERROR(IF(ISNA(VLOOKUP(R2396,Dados!$X$2:$Y$5,2,0)),VLOOKUP(D2396,Dados!$X$7:$Y$33,2,0),VLOOKUP(R2396,Dados!$X$2:$Y$5,2,0)),"")</f>
        <v/>
      </c>
      <c r="AZ2396" s="52" t="str">
        <f aca="false">IF(C2396="","",IF(AND(Y2396="CONSUMO",AC2396="NÃO")*OR(AG2396="-",AG2396="BIT"),IF(E2396&lt;&gt;"",(AI2396-(P2396+L2396-N2396+Q2396)*AY2396)/0.83),""))</f>
        <v/>
      </c>
      <c r="BA2396" s="51" t="str">
        <f aca="false">IF(AZ2396="","",AZ2396*0.17-((P2396+L2396-N2396+Q2396)*AY2396))</f>
        <v/>
      </c>
      <c r="BB2396" s="51" t="str">
        <f aca="false">IF(AND(Y2396="CONSUMO",AG2396="ANEXO I",AY2396&gt;4%),(AI2396-(P2396+L2396-N2396+Q2396)*0.0514)/0.83*(0.5177)*(0.17)-AI2396*0.0514,IF(AND(Y2396="CONSUMO",AG2396="ANEXO II",AY2396&gt;4%),(AI2396-(P2396+L2396-N2396+Q2396)*0.041)/0.83*(0.3295)*(0.17)-AI2396*0.041,IF(AND(Y2396="CONSUMO",AG2396="ANEXO I",AY2396=4%),(AI2396-(P2396+L2396-N2396+Q2396)*0.04)/0.83*(0.5177)*(0.17)-AI2396*0.04,IF(AND(Y2396="CONSUMO",AG2396="ANEXO II",AY2396=4%),(AI2396-(P2396+L2396-N2396+Q2396)*0.04)/0.83*(0.3295)*(0.17)-AI2396*0.04,""))))</f>
        <v/>
      </c>
      <c r="BC2396" s="51" t="str">
        <f aca="false">IF(C2396="","",IF(AND(Y2396="CONSUMO",AC2396="SIM")*OR(AG2396="-",AG2396="BIT"),IF(E2396&lt;&gt;"",(AI2396-(P2396+L2396-N2396+Q2396)*AY2396)/0.83),""))</f>
        <v/>
      </c>
      <c r="BD2396" s="51" t="str">
        <f aca="false">IF(BC2396="","",BC2396*0.17)</f>
        <v/>
      </c>
      <c r="BE2396" s="51" t="str">
        <f aca="false">IF(I2396=6908,0,IF(BC2396="","",BD2396-((P2396+L2396-N2396+Q2396)*AY2396)))</f>
        <v/>
      </c>
      <c r="BF2396" s="53" t="str">
        <f aca="false">IF(B2396="","",IF(OR(B2396="",E2396="Regime Normal"),0,(AI2396-Q2396)*VLOOKUP(R2396,Dados!$X$98:$Y$108,2,0)))</f>
        <v/>
      </c>
      <c r="BG2396" s="54" t="str">
        <f aca="false">IFERROR(VLOOKUP(I2396,Dados!$AC$27:$AD$43,2,0),IF(B2396="","",IF(D2396&lt;&gt;"MT",IF(AND(AC2396="SIM",Y2396="Revenda"),"2403",IF(AND(AC2396="SIM",Y2396="Consumo"),"2407",IF(AND(AC2396="NÃO",Y2396="Revenda"),"2102",IF(AND(AC2396="NÃO",Y2396="Consumo"),"2556",)))),REPLACE(I2396,1,1,1))))</f>
        <v/>
      </c>
    </row>
    <row r="2397" customFormat="false" ht="12.8" hidden="false" customHeight="true" outlineLevel="0" collapsed="false">
      <c r="Y2397" s="45"/>
      <c r="Z2397" s="46" t="str">
        <f aca="false">IF(B2397="","",(IFERROR(VLOOKUP(H2397,Dados!A$3:B$15000,2,0),"Não Encontrado")))</f>
        <v/>
      </c>
      <c r="AA2397" s="46" t="str">
        <f aca="false">IF(B2397="","",(IFERROR(VLOOKUP(G2397,Dados!C$3:E$15000,3,0),"Não Encontrado")))</f>
        <v/>
      </c>
      <c r="AB2397" s="46" t="str">
        <f aca="false">IFERROR(IF(Z2397&lt;&gt;"Não Encontrado",Z2397,IF(AA2397&lt;&gt;"Não Encontrado",AA2397,"")),"")</f>
        <v/>
      </c>
      <c r="AC2397" s="45" t="str">
        <f aca="false">IF(B2397="","",IF(AB2397="","NÃO","SIM"))</f>
        <v/>
      </c>
      <c r="AD2397" s="45" t="str">
        <f aca="false">IFERROR(VLOOKUP(G2397,Dados!$P$3:$R$500,3,0),"")</f>
        <v/>
      </c>
      <c r="AE2397" s="45" t="str">
        <f aca="false">IFERROR(VLOOKUP(G2397,Dados!$K$3:$L$500,2,0),"")</f>
        <v/>
      </c>
      <c r="AF2397" s="45" t="str">
        <f aca="false">IFERROR(VLOOKUP(G2397,Dados!$M$3:$N$500,2,0),"")</f>
        <v/>
      </c>
      <c r="AG2397" s="45" t="str">
        <f aca="false">IF(F2397="","",IF(AND(AD2397="",AE2397="",AF2397=""),"-",IF(AND(AD2397="BIT",AE2397="",AF2397=""),"BIT",IF(AND(AE2397="ANEXO I",AD2397="",AF2397=""),"ANEXO I",IF(AND(AF2397="ANEXO II",AD2397="",AE2397=""),"ANEXO II","Escolher")))))</f>
        <v/>
      </c>
      <c r="AH2397" s="45" t="str">
        <f aca="false">IF(AG2397&lt;&gt;"Pneus","",IFERROR(VLOOKUP(R2397,Dados!$X$2:$Z$5,3,0)*(AI2397-Q2397),VLOOKUP(D2397,Dados!$X$7:$Z$33,3,0)*(AI2397-Q2397)))</f>
        <v/>
      </c>
      <c r="AI2397" s="47" t="str">
        <f aca="false">IF(B2397="","",P2397+Q2397+O2397+M2397+L2397-N2397)</f>
        <v/>
      </c>
      <c r="AJ2397" s="48" t="str">
        <f aca="false">IFERROR(IF(AND(AC2397="SIM",AG2397="-",Y2397="REVENDA"),(AB2397/1+1)*AI2397,IF(AND(AC2397="SIM",AG2397="Pneus",Y2397="REVENDA"),(AB2397/1+1)*(AI2397-AH2397),"")),"")</f>
        <v/>
      </c>
      <c r="AK2397" s="48" t="str">
        <f aca="false">IF(AJ2397="","",AJ2397*17%)</f>
        <v/>
      </c>
      <c r="AL2397" s="48" t="str">
        <f aca="false">IFERROR(IF(AC2397="NÃO","",IF(AK2397="","",IF(E2397="Simples Nacional",BF2397,IF(T2397=0.12,U2397*0.5833337002,IF(T2397=0,AI2397*0.07,U2397))))),"")</f>
        <v/>
      </c>
      <c r="AM2397" s="47" t="str">
        <f aca="false">IFERROR(IF(AC2397="NÃO","",IF(OR(AG2397="-",AG2397="Pneus"),AK2397-AL2397,"")),"")</f>
        <v/>
      </c>
      <c r="AN2397" s="48" t="str">
        <f aca="false">IF(AND(Y2397="REVENDA",AC2397="SIM",AG2397="BIT"),((AB2397/1+1)*AI2397)*0.4117,"")</f>
        <v/>
      </c>
      <c r="AO2397" s="48" t="str">
        <f aca="false">IF(AN2397="","",AN2397*17%)</f>
        <v/>
      </c>
      <c r="AP2397" s="49" t="str">
        <f aca="false">IF(AN2397="","",IF(T2397=0.12,(U2397*0.4117)*0.4117,IF(T2397=0,(AI2397*0.07)*0.4117,U2397*0.4117)))</f>
        <v/>
      </c>
      <c r="AQ2397" s="47" t="str">
        <f aca="false">IF(AN2397="","",AO2397-AP2397)</f>
        <v/>
      </c>
      <c r="AR2397" s="50" t="str">
        <f aca="false">IFERROR(IF(AND(AC2397="SIM",Y2397="REVENDA",LEFT(AG2397,5)="ANEXO")*OR(AE2397="ANEXO I",AF2397="ANEXO II"),VLOOKUP(H2397,Dados!G:I,2,0),""),"INSERIR MVA")</f>
        <v/>
      </c>
      <c r="AS2397" s="48" t="str">
        <f aca="false">IF(LEFT(AG2397,5)="ANEXO",VLOOKUP(AG2397,Dados!$X$111:$Z$112,2,0)*(AI2397-Q2397),"")</f>
        <v/>
      </c>
      <c r="AT2397" s="48" t="str">
        <f aca="false">IFERROR(IF(AR2397="","",(AI2397*AR2397)+AI2397),"INSERIR MVA")</f>
        <v/>
      </c>
      <c r="AU2397" s="48" t="str">
        <f aca="false">IF(AT2397="","",IF(AY2397=0.04,U2397,AS2397*AY2397))</f>
        <v/>
      </c>
      <c r="AV2397" s="47" t="str">
        <f aca="false">IFERROR(IF(AU2397="","",(VLOOKUP(AG2397,Dados!$X$111:$Z$112,3,0)*AT2397*0.17)),"INSERIR MVA")</f>
        <v/>
      </c>
      <c r="AW2397" s="47" t="str">
        <f aca="false">IFERROR(IF(AR2397="","",AV2397-AU2397),"")</f>
        <v/>
      </c>
      <c r="AX2397" s="51" t="str">
        <f aca="false">IFERROR(IF(AC2397="NÃO","",IF(AM2397&lt;&gt;"",AM2397-W2397,IF(AQ2397&lt;&gt;"",AQ2397-W2397,IF(AW2397&lt;&gt;"",AW2397-W2397,"")))),"")</f>
        <v/>
      </c>
      <c r="AY2397" s="46" t="str">
        <f aca="false">IFERROR(IF(ISNA(VLOOKUP(R2397,Dados!$X$2:$Y$5,2,0)),VLOOKUP(D2397,Dados!$X$7:$Y$33,2,0),VLOOKUP(R2397,Dados!$X$2:$Y$5,2,0)),"")</f>
        <v/>
      </c>
      <c r="AZ2397" s="52" t="str">
        <f aca="false">IF(C2397="","",IF(AND(Y2397="CONSUMO",AC2397="NÃO")*OR(AG2397="-",AG2397="BIT"),IF(E2397&lt;&gt;"",(AI2397-(P2397+L2397-N2397+Q2397)*AY2397)/0.83),""))</f>
        <v/>
      </c>
      <c r="BA2397" s="51" t="str">
        <f aca="false">IF(AZ2397="","",AZ2397*0.17-((P2397+L2397-N2397+Q2397)*AY2397))</f>
        <v/>
      </c>
      <c r="BB2397" s="51" t="str">
        <f aca="false">IF(AND(Y2397="CONSUMO",AG2397="ANEXO I",AY2397&gt;4%),(AI2397-(P2397+L2397-N2397+Q2397)*0.0514)/0.83*(0.5177)*(0.17)-AI2397*0.0514,IF(AND(Y2397="CONSUMO",AG2397="ANEXO II",AY2397&gt;4%),(AI2397-(P2397+L2397-N2397+Q2397)*0.041)/0.83*(0.3295)*(0.17)-AI2397*0.041,IF(AND(Y2397="CONSUMO",AG2397="ANEXO I",AY2397=4%),(AI2397-(P2397+L2397-N2397+Q2397)*0.04)/0.83*(0.5177)*(0.17)-AI2397*0.04,IF(AND(Y2397="CONSUMO",AG2397="ANEXO II",AY2397=4%),(AI2397-(P2397+L2397-N2397+Q2397)*0.04)/0.83*(0.3295)*(0.17)-AI2397*0.04,""))))</f>
        <v/>
      </c>
      <c r="BC2397" s="51" t="str">
        <f aca="false">IF(C2397="","",IF(AND(Y2397="CONSUMO",AC2397="SIM")*OR(AG2397="-",AG2397="BIT"),IF(E2397&lt;&gt;"",(AI2397-(P2397+L2397-N2397+Q2397)*AY2397)/0.83),""))</f>
        <v/>
      </c>
      <c r="BD2397" s="51" t="str">
        <f aca="false">IF(BC2397="","",BC2397*0.17)</f>
        <v/>
      </c>
      <c r="BE2397" s="51" t="str">
        <f aca="false">IF(I2397=6908,0,IF(BC2397="","",BD2397-((P2397+L2397-N2397+Q2397)*AY2397)))</f>
        <v/>
      </c>
      <c r="BF2397" s="53" t="str">
        <f aca="false">IF(B2397="","",IF(OR(B2397="",E2397="Regime Normal"),0,(AI2397-Q2397)*VLOOKUP(R2397,Dados!$X$98:$Y$108,2,0)))</f>
        <v/>
      </c>
      <c r="BG2397" s="54" t="str">
        <f aca="false">IFERROR(VLOOKUP(I2397,Dados!$AC$27:$AD$43,2,0),IF(B2397="","",IF(D2397&lt;&gt;"MT",IF(AND(AC2397="SIM",Y2397="Revenda"),"2403",IF(AND(AC2397="SIM",Y2397="Consumo"),"2407",IF(AND(AC2397="NÃO",Y2397="Revenda"),"2102",IF(AND(AC2397="NÃO",Y2397="Consumo"),"2556",)))),REPLACE(I2397,1,1,1))))</f>
        <v/>
      </c>
    </row>
    <row r="2398" customFormat="false" ht="12.8" hidden="false" customHeight="true" outlineLevel="0" collapsed="false">
      <c r="Y2398" s="45"/>
      <c r="Z2398" s="46" t="str">
        <f aca="false">IF(B2398="","",(IFERROR(VLOOKUP(H2398,Dados!A$3:B$15000,2,0),"Não Encontrado")))</f>
        <v/>
      </c>
      <c r="AA2398" s="46" t="str">
        <f aca="false">IF(B2398="","",(IFERROR(VLOOKUP(G2398,Dados!C$3:E$15000,3,0),"Não Encontrado")))</f>
        <v/>
      </c>
      <c r="AB2398" s="46" t="str">
        <f aca="false">IFERROR(IF(Z2398&lt;&gt;"Não Encontrado",Z2398,IF(AA2398&lt;&gt;"Não Encontrado",AA2398,"")),"")</f>
        <v/>
      </c>
      <c r="AC2398" s="45" t="str">
        <f aca="false">IF(B2398="","",IF(AB2398="","NÃO","SIM"))</f>
        <v/>
      </c>
      <c r="AD2398" s="45" t="str">
        <f aca="false">IFERROR(VLOOKUP(G2398,Dados!$P$3:$R$500,3,0),"")</f>
        <v/>
      </c>
      <c r="AE2398" s="45" t="str">
        <f aca="false">IFERROR(VLOOKUP(G2398,Dados!$K$3:$L$500,2,0),"")</f>
        <v/>
      </c>
      <c r="AF2398" s="45" t="str">
        <f aca="false">IFERROR(VLOOKUP(G2398,Dados!$M$3:$N$500,2,0),"")</f>
        <v/>
      </c>
      <c r="AG2398" s="45" t="str">
        <f aca="false">IF(F2398="","",IF(AND(AD2398="",AE2398="",AF2398=""),"-",IF(AND(AD2398="BIT",AE2398="",AF2398=""),"BIT",IF(AND(AE2398="ANEXO I",AD2398="",AF2398=""),"ANEXO I",IF(AND(AF2398="ANEXO II",AD2398="",AE2398=""),"ANEXO II","Escolher")))))</f>
        <v/>
      </c>
      <c r="AH2398" s="45" t="str">
        <f aca="false">IF(AG2398&lt;&gt;"Pneus","",IFERROR(VLOOKUP(R2398,Dados!$X$2:$Z$5,3,0)*(AI2398-Q2398),VLOOKUP(D2398,Dados!$X$7:$Z$33,3,0)*(AI2398-Q2398)))</f>
        <v/>
      </c>
      <c r="AI2398" s="47" t="str">
        <f aca="false">IF(B2398="","",P2398+Q2398+O2398+M2398+L2398-N2398)</f>
        <v/>
      </c>
      <c r="AJ2398" s="48" t="str">
        <f aca="false">IFERROR(IF(AND(AC2398="SIM",AG2398="-",Y2398="REVENDA"),(AB2398/1+1)*AI2398,IF(AND(AC2398="SIM",AG2398="Pneus",Y2398="REVENDA"),(AB2398/1+1)*(AI2398-AH2398),"")),"")</f>
        <v/>
      </c>
      <c r="AK2398" s="48" t="str">
        <f aca="false">IF(AJ2398="","",AJ2398*17%)</f>
        <v/>
      </c>
      <c r="AL2398" s="48" t="str">
        <f aca="false">IFERROR(IF(AC2398="NÃO","",IF(AK2398="","",IF(E2398="Simples Nacional",BF2398,IF(T2398=0.12,U2398*0.5833337002,IF(T2398=0,AI2398*0.07,U2398))))),"")</f>
        <v/>
      </c>
      <c r="AM2398" s="47" t="str">
        <f aca="false">IFERROR(IF(AC2398="NÃO","",IF(OR(AG2398="-",AG2398="Pneus"),AK2398-AL2398,"")),"")</f>
        <v/>
      </c>
      <c r="AN2398" s="48" t="str">
        <f aca="false">IF(AND(Y2398="REVENDA",AC2398="SIM",AG2398="BIT"),((AB2398/1+1)*AI2398)*0.4117,"")</f>
        <v/>
      </c>
      <c r="AO2398" s="48" t="str">
        <f aca="false">IF(AN2398="","",AN2398*17%)</f>
        <v/>
      </c>
      <c r="AP2398" s="49" t="str">
        <f aca="false">IF(AN2398="","",IF(T2398=0.12,(U2398*0.4117)*0.4117,IF(T2398=0,(AI2398*0.07)*0.4117,U2398*0.4117)))</f>
        <v/>
      </c>
      <c r="AQ2398" s="47" t="str">
        <f aca="false">IF(AN2398="","",AO2398-AP2398)</f>
        <v/>
      </c>
      <c r="AR2398" s="50" t="str">
        <f aca="false">IFERROR(IF(AND(AC2398="SIM",Y2398="REVENDA",LEFT(AG2398,5)="ANEXO")*OR(AE2398="ANEXO I",AF2398="ANEXO II"),VLOOKUP(H2398,Dados!G:I,2,0),""),"INSERIR MVA")</f>
        <v/>
      </c>
      <c r="AS2398" s="48" t="str">
        <f aca="false">IF(LEFT(AG2398,5)="ANEXO",VLOOKUP(AG2398,Dados!$X$111:$Z$112,2,0)*(AI2398-Q2398),"")</f>
        <v/>
      </c>
      <c r="AT2398" s="48" t="str">
        <f aca="false">IFERROR(IF(AR2398="","",(AI2398*AR2398)+AI2398),"INSERIR MVA")</f>
        <v/>
      </c>
      <c r="AU2398" s="48" t="str">
        <f aca="false">IF(AT2398="","",IF(AY2398=0.04,U2398,AS2398*AY2398))</f>
        <v/>
      </c>
      <c r="AV2398" s="47" t="str">
        <f aca="false">IFERROR(IF(AU2398="","",(VLOOKUP(AG2398,Dados!$X$111:$Z$112,3,0)*AT2398*0.17)),"INSERIR MVA")</f>
        <v/>
      </c>
      <c r="AW2398" s="47" t="str">
        <f aca="false">IFERROR(IF(AR2398="","",AV2398-AU2398),"")</f>
        <v/>
      </c>
      <c r="AX2398" s="51" t="str">
        <f aca="false">IFERROR(IF(AC2398="NÃO","",IF(AM2398&lt;&gt;"",AM2398-W2398,IF(AQ2398&lt;&gt;"",AQ2398-W2398,IF(AW2398&lt;&gt;"",AW2398-W2398,"")))),"")</f>
        <v/>
      </c>
      <c r="AY2398" s="46" t="str">
        <f aca="false">IFERROR(IF(ISNA(VLOOKUP(R2398,Dados!$X$2:$Y$5,2,0)),VLOOKUP(D2398,Dados!$X$7:$Y$33,2,0),VLOOKUP(R2398,Dados!$X$2:$Y$5,2,0)),"")</f>
        <v/>
      </c>
      <c r="AZ2398" s="52" t="str">
        <f aca="false">IF(C2398="","",IF(AND(Y2398="CONSUMO",AC2398="NÃO")*OR(AG2398="-",AG2398="BIT"),IF(E2398&lt;&gt;"",(AI2398-(P2398+L2398-N2398+Q2398)*AY2398)/0.83),""))</f>
        <v/>
      </c>
      <c r="BA2398" s="51" t="str">
        <f aca="false">IF(AZ2398="","",AZ2398*0.17-((P2398+L2398-N2398+Q2398)*AY2398))</f>
        <v/>
      </c>
      <c r="BB2398" s="51" t="str">
        <f aca="false">IF(AND(Y2398="CONSUMO",AG2398="ANEXO I",AY2398&gt;4%),(AI2398-(P2398+L2398-N2398+Q2398)*0.0514)/0.83*(0.5177)*(0.17)-AI2398*0.0514,IF(AND(Y2398="CONSUMO",AG2398="ANEXO II",AY2398&gt;4%),(AI2398-(P2398+L2398-N2398+Q2398)*0.041)/0.83*(0.3295)*(0.17)-AI2398*0.041,IF(AND(Y2398="CONSUMO",AG2398="ANEXO I",AY2398=4%),(AI2398-(P2398+L2398-N2398+Q2398)*0.04)/0.83*(0.5177)*(0.17)-AI2398*0.04,IF(AND(Y2398="CONSUMO",AG2398="ANEXO II",AY2398=4%),(AI2398-(P2398+L2398-N2398+Q2398)*0.04)/0.83*(0.3295)*(0.17)-AI2398*0.04,""))))</f>
        <v/>
      </c>
      <c r="BC2398" s="51" t="str">
        <f aca="false">IF(C2398="","",IF(AND(Y2398="CONSUMO",AC2398="SIM")*OR(AG2398="-",AG2398="BIT"),IF(E2398&lt;&gt;"",(AI2398-(P2398+L2398-N2398+Q2398)*AY2398)/0.83),""))</f>
        <v/>
      </c>
      <c r="BD2398" s="51" t="str">
        <f aca="false">IF(BC2398="","",BC2398*0.17)</f>
        <v/>
      </c>
      <c r="BE2398" s="51" t="str">
        <f aca="false">IF(I2398=6908,0,IF(BC2398="","",BD2398-((P2398+L2398-N2398+Q2398)*AY2398)))</f>
        <v/>
      </c>
      <c r="BF2398" s="53" t="str">
        <f aca="false">IF(B2398="","",IF(OR(B2398="",E2398="Regime Normal"),0,(AI2398-Q2398)*VLOOKUP(R2398,Dados!$X$98:$Y$108,2,0)))</f>
        <v/>
      </c>
      <c r="BG2398" s="54" t="str">
        <f aca="false">IFERROR(VLOOKUP(I2398,Dados!$AC$27:$AD$43,2,0),IF(B2398="","",IF(D2398&lt;&gt;"MT",IF(AND(AC2398="SIM",Y2398="Revenda"),"2403",IF(AND(AC2398="SIM",Y2398="Consumo"),"2407",IF(AND(AC2398="NÃO",Y2398="Revenda"),"2102",IF(AND(AC2398="NÃO",Y2398="Consumo"),"2556",)))),REPLACE(I2398,1,1,1))))</f>
        <v/>
      </c>
    </row>
    <row r="2399" customFormat="false" ht="12.8" hidden="false" customHeight="true" outlineLevel="0" collapsed="false">
      <c r="Y2399" s="45"/>
      <c r="Z2399" s="46" t="str">
        <f aca="false">IF(B2399="","",(IFERROR(VLOOKUP(H2399,Dados!A$3:B$15000,2,0),"Não Encontrado")))</f>
        <v/>
      </c>
      <c r="AA2399" s="46" t="str">
        <f aca="false">IF(B2399="","",(IFERROR(VLOOKUP(G2399,Dados!C$3:E$15000,3,0),"Não Encontrado")))</f>
        <v/>
      </c>
      <c r="AB2399" s="46" t="str">
        <f aca="false">IFERROR(IF(Z2399&lt;&gt;"Não Encontrado",Z2399,IF(AA2399&lt;&gt;"Não Encontrado",AA2399,"")),"")</f>
        <v/>
      </c>
      <c r="AC2399" s="45" t="str">
        <f aca="false">IF(B2399="","",IF(AB2399="","NÃO","SIM"))</f>
        <v/>
      </c>
      <c r="AD2399" s="45" t="str">
        <f aca="false">IFERROR(VLOOKUP(G2399,Dados!$P$3:$R$500,3,0),"")</f>
        <v/>
      </c>
      <c r="AE2399" s="45" t="str">
        <f aca="false">IFERROR(VLOOKUP(G2399,Dados!$K$3:$L$500,2,0),"")</f>
        <v/>
      </c>
      <c r="AF2399" s="45" t="str">
        <f aca="false">IFERROR(VLOOKUP(G2399,Dados!$M$3:$N$500,2,0),"")</f>
        <v/>
      </c>
      <c r="AG2399" s="45" t="str">
        <f aca="false">IF(F2399="","",IF(AND(AD2399="",AE2399="",AF2399=""),"-",IF(AND(AD2399="BIT",AE2399="",AF2399=""),"BIT",IF(AND(AE2399="ANEXO I",AD2399="",AF2399=""),"ANEXO I",IF(AND(AF2399="ANEXO II",AD2399="",AE2399=""),"ANEXO II","Escolher")))))</f>
        <v/>
      </c>
      <c r="AH2399" s="45" t="str">
        <f aca="false">IF(AG2399&lt;&gt;"Pneus","",IFERROR(VLOOKUP(R2399,Dados!$X$2:$Z$5,3,0)*(AI2399-Q2399),VLOOKUP(D2399,Dados!$X$7:$Z$33,3,0)*(AI2399-Q2399)))</f>
        <v/>
      </c>
      <c r="AI2399" s="47" t="str">
        <f aca="false">IF(B2399="","",P2399+Q2399+O2399+M2399+L2399-N2399)</f>
        <v/>
      </c>
      <c r="AJ2399" s="48" t="str">
        <f aca="false">IFERROR(IF(AND(AC2399="SIM",AG2399="-",Y2399="REVENDA"),(AB2399/1+1)*AI2399,IF(AND(AC2399="SIM",AG2399="Pneus",Y2399="REVENDA"),(AB2399/1+1)*(AI2399-AH2399),"")),"")</f>
        <v/>
      </c>
      <c r="AK2399" s="48" t="str">
        <f aca="false">IF(AJ2399="","",AJ2399*17%)</f>
        <v/>
      </c>
      <c r="AL2399" s="48" t="str">
        <f aca="false">IFERROR(IF(AC2399="NÃO","",IF(AK2399="","",IF(E2399="Simples Nacional",BF2399,IF(T2399=0.12,U2399*0.5833337002,IF(T2399=0,AI2399*0.07,U2399))))),"")</f>
        <v/>
      </c>
      <c r="AM2399" s="47" t="str">
        <f aca="false">IFERROR(IF(AC2399="NÃO","",IF(OR(AG2399="-",AG2399="Pneus"),AK2399-AL2399,"")),"")</f>
        <v/>
      </c>
      <c r="AN2399" s="48" t="str">
        <f aca="false">IF(AND(Y2399="REVENDA",AC2399="SIM",AG2399="BIT"),((AB2399/1+1)*AI2399)*0.4117,"")</f>
        <v/>
      </c>
      <c r="AO2399" s="48" t="str">
        <f aca="false">IF(AN2399="","",AN2399*17%)</f>
        <v/>
      </c>
      <c r="AP2399" s="49" t="str">
        <f aca="false">IF(AN2399="","",IF(T2399=0.12,(U2399*0.4117)*0.4117,IF(T2399=0,(AI2399*0.07)*0.4117,U2399*0.4117)))</f>
        <v/>
      </c>
      <c r="AQ2399" s="47" t="str">
        <f aca="false">IF(AN2399="","",AO2399-AP2399)</f>
        <v/>
      </c>
      <c r="AR2399" s="50" t="str">
        <f aca="false">IFERROR(IF(AND(AC2399="SIM",Y2399="REVENDA",LEFT(AG2399,5)="ANEXO")*OR(AE2399="ANEXO I",AF2399="ANEXO II"),VLOOKUP(H2399,Dados!G:I,2,0),""),"INSERIR MVA")</f>
        <v/>
      </c>
      <c r="AS2399" s="48" t="str">
        <f aca="false">IF(LEFT(AG2399,5)="ANEXO",VLOOKUP(AG2399,Dados!$X$111:$Z$112,2,0)*(AI2399-Q2399),"")</f>
        <v/>
      </c>
      <c r="AT2399" s="48" t="str">
        <f aca="false">IFERROR(IF(AR2399="","",(AI2399*AR2399)+AI2399),"INSERIR MVA")</f>
        <v/>
      </c>
      <c r="AU2399" s="48" t="str">
        <f aca="false">IF(AT2399="","",IF(AY2399=0.04,U2399,AS2399*AY2399))</f>
        <v/>
      </c>
      <c r="AV2399" s="47" t="str">
        <f aca="false">IFERROR(IF(AU2399="","",(VLOOKUP(AG2399,Dados!$X$111:$Z$112,3,0)*AT2399*0.17)),"INSERIR MVA")</f>
        <v/>
      </c>
      <c r="AW2399" s="47" t="str">
        <f aca="false">IFERROR(IF(AR2399="","",AV2399-AU2399),"")</f>
        <v/>
      </c>
      <c r="AX2399" s="51" t="str">
        <f aca="false">IFERROR(IF(AC2399="NÃO","",IF(AM2399&lt;&gt;"",AM2399-W2399,IF(AQ2399&lt;&gt;"",AQ2399-W2399,IF(AW2399&lt;&gt;"",AW2399-W2399,"")))),"")</f>
        <v/>
      </c>
      <c r="AY2399" s="46" t="str">
        <f aca="false">IFERROR(IF(ISNA(VLOOKUP(R2399,Dados!$X$2:$Y$5,2,0)),VLOOKUP(D2399,Dados!$X$7:$Y$33,2,0),VLOOKUP(R2399,Dados!$X$2:$Y$5,2,0)),"")</f>
        <v/>
      </c>
      <c r="AZ2399" s="52" t="str">
        <f aca="false">IF(C2399="","",IF(AND(Y2399="CONSUMO",AC2399="NÃO")*OR(AG2399="-",AG2399="BIT"),IF(E2399&lt;&gt;"",(AI2399-(P2399+L2399-N2399+Q2399)*AY2399)/0.83),""))</f>
        <v/>
      </c>
      <c r="BA2399" s="51" t="str">
        <f aca="false">IF(AZ2399="","",AZ2399*0.17-((P2399+L2399-N2399+Q2399)*AY2399))</f>
        <v/>
      </c>
      <c r="BB2399" s="51" t="str">
        <f aca="false">IF(AND(Y2399="CONSUMO",AG2399="ANEXO I",AY2399&gt;4%),(AI2399-(P2399+L2399-N2399+Q2399)*0.0514)/0.83*(0.5177)*(0.17)-AI2399*0.0514,IF(AND(Y2399="CONSUMO",AG2399="ANEXO II",AY2399&gt;4%),(AI2399-(P2399+L2399-N2399+Q2399)*0.041)/0.83*(0.3295)*(0.17)-AI2399*0.041,IF(AND(Y2399="CONSUMO",AG2399="ANEXO I",AY2399=4%),(AI2399-(P2399+L2399-N2399+Q2399)*0.04)/0.83*(0.5177)*(0.17)-AI2399*0.04,IF(AND(Y2399="CONSUMO",AG2399="ANEXO II",AY2399=4%),(AI2399-(P2399+L2399-N2399+Q2399)*0.04)/0.83*(0.3295)*(0.17)-AI2399*0.04,""))))</f>
        <v/>
      </c>
      <c r="BC2399" s="51" t="str">
        <f aca="false">IF(C2399="","",IF(AND(Y2399="CONSUMO",AC2399="SIM")*OR(AG2399="-",AG2399="BIT"),IF(E2399&lt;&gt;"",(AI2399-(P2399+L2399-N2399+Q2399)*AY2399)/0.83),""))</f>
        <v/>
      </c>
      <c r="BD2399" s="51" t="str">
        <f aca="false">IF(BC2399="","",BC2399*0.17)</f>
        <v/>
      </c>
      <c r="BE2399" s="51" t="str">
        <f aca="false">IF(I2399=6908,0,IF(BC2399="","",BD2399-((P2399+L2399-N2399+Q2399)*AY2399)))</f>
        <v/>
      </c>
      <c r="BF2399" s="53" t="str">
        <f aca="false">IF(B2399="","",IF(OR(B2399="",E2399="Regime Normal"),0,(AI2399-Q2399)*VLOOKUP(R2399,Dados!$X$98:$Y$108,2,0)))</f>
        <v/>
      </c>
      <c r="BG2399" s="54" t="str">
        <f aca="false">IFERROR(VLOOKUP(I2399,Dados!$AC$27:$AD$43,2,0),IF(B2399="","",IF(D2399&lt;&gt;"MT",IF(AND(AC2399="SIM",Y2399="Revenda"),"2403",IF(AND(AC2399="SIM",Y2399="Consumo"),"2407",IF(AND(AC2399="NÃO",Y2399="Revenda"),"2102",IF(AND(AC2399="NÃO",Y2399="Consumo"),"2556",)))),REPLACE(I2399,1,1,1))))</f>
        <v/>
      </c>
    </row>
    <row r="2400" customFormat="false" ht="12.8" hidden="false" customHeight="true" outlineLevel="0" collapsed="false">
      <c r="Y2400" s="45"/>
      <c r="Z2400" s="46" t="str">
        <f aca="false">IF(B2400="","",(IFERROR(VLOOKUP(H2400,Dados!A$3:B$15000,2,0),"Não Encontrado")))</f>
        <v/>
      </c>
      <c r="AA2400" s="46" t="str">
        <f aca="false">IF(B2400="","",(IFERROR(VLOOKUP(G2400,Dados!C$3:E$15000,3,0),"Não Encontrado")))</f>
        <v/>
      </c>
      <c r="AB2400" s="46" t="str">
        <f aca="false">IFERROR(IF(Z2400&lt;&gt;"Não Encontrado",Z2400,IF(AA2400&lt;&gt;"Não Encontrado",AA2400,"")),"")</f>
        <v/>
      </c>
      <c r="AC2400" s="45" t="str">
        <f aca="false">IF(B2400="","",IF(AB2400="","NÃO","SIM"))</f>
        <v/>
      </c>
      <c r="AD2400" s="45" t="str">
        <f aca="false">IFERROR(VLOOKUP(G2400,Dados!$P$3:$R$500,3,0),"")</f>
        <v/>
      </c>
      <c r="AE2400" s="45" t="str">
        <f aca="false">IFERROR(VLOOKUP(G2400,Dados!$K$3:$L$500,2,0),"")</f>
        <v/>
      </c>
      <c r="AF2400" s="45" t="str">
        <f aca="false">IFERROR(VLOOKUP(G2400,Dados!$M$3:$N$500,2,0),"")</f>
        <v/>
      </c>
      <c r="AG2400" s="45" t="str">
        <f aca="false">IF(F2400="","",IF(AND(AD2400="",AE2400="",AF2400=""),"-",IF(AND(AD2400="BIT",AE2400="",AF2400=""),"BIT",IF(AND(AE2400="ANEXO I",AD2400="",AF2400=""),"ANEXO I",IF(AND(AF2400="ANEXO II",AD2400="",AE2400=""),"ANEXO II","Escolher")))))</f>
        <v/>
      </c>
      <c r="AH2400" s="45" t="str">
        <f aca="false">IF(AG2400&lt;&gt;"Pneus","",IFERROR(VLOOKUP(R2400,Dados!$X$2:$Z$5,3,0)*(AI2400-Q2400),VLOOKUP(D2400,Dados!$X$7:$Z$33,3,0)*(AI2400-Q2400)))</f>
        <v/>
      </c>
      <c r="AI2400" s="47" t="str">
        <f aca="false">IF(B2400="","",P2400+Q2400+O2400+M2400+L2400-N2400)</f>
        <v/>
      </c>
      <c r="AJ2400" s="48" t="str">
        <f aca="false">IFERROR(IF(AND(AC2400="SIM",AG2400="-",Y2400="REVENDA"),(AB2400/1+1)*AI2400,IF(AND(AC2400="SIM",AG2400="Pneus",Y2400="REVENDA"),(AB2400/1+1)*(AI2400-AH2400),"")),"")</f>
        <v/>
      </c>
      <c r="AK2400" s="48" t="str">
        <f aca="false">IF(AJ2400="","",AJ2400*17%)</f>
        <v/>
      </c>
      <c r="AL2400" s="48" t="str">
        <f aca="false">IFERROR(IF(AC2400="NÃO","",IF(AK2400="","",IF(E2400="Simples Nacional",BF2400,IF(T2400=0.12,U2400*0.5833337002,IF(T2400=0,AI2400*0.07,U2400))))),"")</f>
        <v/>
      </c>
      <c r="AM2400" s="47" t="str">
        <f aca="false">IFERROR(IF(AC2400="NÃO","",IF(OR(AG2400="-",AG2400="Pneus"),AK2400-AL2400,"")),"")</f>
        <v/>
      </c>
      <c r="AN2400" s="48" t="str">
        <f aca="false">IF(AND(Y2400="REVENDA",AC2400="SIM",AG2400="BIT"),((AB2400/1+1)*AI2400)*0.4117,"")</f>
        <v/>
      </c>
      <c r="AO2400" s="48" t="str">
        <f aca="false">IF(AN2400="","",AN2400*17%)</f>
        <v/>
      </c>
      <c r="AP2400" s="49" t="str">
        <f aca="false">IF(AN2400="","",IF(T2400=0.12,(U2400*0.4117)*0.4117,IF(T2400=0,(AI2400*0.07)*0.4117,U2400*0.4117)))</f>
        <v/>
      </c>
      <c r="AQ2400" s="47" t="str">
        <f aca="false">IF(AN2400="","",AO2400-AP2400)</f>
        <v/>
      </c>
      <c r="AR2400" s="50" t="str">
        <f aca="false">IFERROR(IF(AND(AC2400="SIM",Y2400="REVENDA",LEFT(AG2400,5)="ANEXO")*OR(AE2400="ANEXO I",AF2400="ANEXO II"),VLOOKUP(H2400,Dados!G:I,2,0),""),"INSERIR MVA")</f>
        <v/>
      </c>
      <c r="AS2400" s="48" t="str">
        <f aca="false">IF(LEFT(AG2400,5)="ANEXO",VLOOKUP(AG2400,Dados!$X$111:$Z$112,2,0)*(AI2400-Q2400),"")</f>
        <v/>
      </c>
      <c r="AT2400" s="48" t="str">
        <f aca="false">IFERROR(IF(AR2400="","",(AI2400*AR2400)+AI2400),"INSERIR MVA")</f>
        <v/>
      </c>
      <c r="AU2400" s="48" t="str">
        <f aca="false">IF(AT2400="","",IF(AY2400=0.04,U2400,AS2400*AY2400))</f>
        <v/>
      </c>
      <c r="AV2400" s="47" t="str">
        <f aca="false">IFERROR(IF(AU2400="","",(VLOOKUP(AG2400,Dados!$X$111:$Z$112,3,0)*AT2400*0.17)),"INSERIR MVA")</f>
        <v/>
      </c>
      <c r="AW2400" s="47" t="str">
        <f aca="false">IFERROR(IF(AR2400="","",AV2400-AU2400),"")</f>
        <v/>
      </c>
      <c r="AX2400" s="51" t="str">
        <f aca="false">IFERROR(IF(AC2400="NÃO","",IF(AM2400&lt;&gt;"",AM2400-W2400,IF(AQ2400&lt;&gt;"",AQ2400-W2400,IF(AW2400&lt;&gt;"",AW2400-W2400,"")))),"")</f>
        <v/>
      </c>
      <c r="AY2400" s="46" t="str">
        <f aca="false">IFERROR(IF(ISNA(VLOOKUP(R2400,Dados!$X$2:$Y$5,2,0)),VLOOKUP(D2400,Dados!$X$7:$Y$33,2,0),VLOOKUP(R2400,Dados!$X$2:$Y$5,2,0)),"")</f>
        <v/>
      </c>
      <c r="AZ2400" s="52" t="str">
        <f aca="false">IF(C2400="","",IF(AND(Y2400="CONSUMO",AC2400="NÃO")*OR(AG2400="-",AG2400="BIT"),IF(E2400&lt;&gt;"",(AI2400-(P2400+L2400-N2400+Q2400)*AY2400)/0.83),""))</f>
        <v/>
      </c>
      <c r="BA2400" s="51" t="str">
        <f aca="false">IF(AZ2400="","",AZ2400*0.17-((P2400+L2400-N2400+Q2400)*AY2400))</f>
        <v/>
      </c>
      <c r="BB2400" s="51" t="str">
        <f aca="false">IF(AND(Y2400="CONSUMO",AG2400="ANEXO I",AY2400&gt;4%),(AI2400-(P2400+L2400-N2400+Q2400)*0.0514)/0.83*(0.5177)*(0.17)-AI2400*0.0514,IF(AND(Y2400="CONSUMO",AG2400="ANEXO II",AY2400&gt;4%),(AI2400-(P2400+L2400-N2400+Q2400)*0.041)/0.83*(0.3295)*(0.17)-AI2400*0.041,IF(AND(Y2400="CONSUMO",AG2400="ANEXO I",AY2400=4%),(AI2400-(P2400+L2400-N2400+Q2400)*0.04)/0.83*(0.5177)*(0.17)-AI2400*0.04,IF(AND(Y2400="CONSUMO",AG2400="ANEXO II",AY2400=4%),(AI2400-(P2400+L2400-N2400+Q2400)*0.04)/0.83*(0.3295)*(0.17)-AI2400*0.04,""))))</f>
        <v/>
      </c>
      <c r="BC2400" s="51" t="str">
        <f aca="false">IF(C2400="","",IF(AND(Y2400="CONSUMO",AC2400="SIM")*OR(AG2400="-",AG2400="BIT"),IF(E2400&lt;&gt;"",(AI2400-(P2400+L2400-N2400+Q2400)*AY2400)/0.83),""))</f>
        <v/>
      </c>
      <c r="BD2400" s="51" t="str">
        <f aca="false">IF(BC2400="","",BC2400*0.17)</f>
        <v/>
      </c>
      <c r="BE2400" s="51" t="str">
        <f aca="false">IF(I2400=6908,0,IF(BC2400="","",BD2400-((P2400+L2400-N2400+Q2400)*AY2400)))</f>
        <v/>
      </c>
      <c r="BF2400" s="53" t="str">
        <f aca="false">IF(B2400="","",IF(OR(B2400="",E2400="Regime Normal"),0,(AI2400-Q2400)*VLOOKUP(R2400,Dados!$X$98:$Y$108,2,0)))</f>
        <v/>
      </c>
      <c r="BG2400" s="54" t="str">
        <f aca="false">IFERROR(VLOOKUP(I2400,Dados!$AC$27:$AD$43,2,0),IF(B2400="","",IF(D2400&lt;&gt;"MT",IF(AND(AC2400="SIM",Y2400="Revenda"),"2403",IF(AND(AC2400="SIM",Y2400="Consumo"),"2407",IF(AND(AC2400="NÃO",Y2400="Revenda"),"2102",IF(AND(AC2400="NÃO",Y2400="Consumo"),"2556",)))),REPLACE(I2400,1,1,1))))</f>
        <v/>
      </c>
    </row>
    <row r="2401" customFormat="false" ht="12.8" hidden="false" customHeight="true" outlineLevel="0" collapsed="false">
      <c r="Y2401" s="45"/>
      <c r="Z2401" s="46" t="str">
        <f aca="false">IF(B2401="","",(IFERROR(VLOOKUP(H2401,Dados!A$3:B$15000,2,0),"Não Encontrado")))</f>
        <v/>
      </c>
      <c r="AA2401" s="46" t="str">
        <f aca="false">IF(B2401="","",(IFERROR(VLOOKUP(G2401,Dados!C$3:E$15000,3,0),"Não Encontrado")))</f>
        <v/>
      </c>
      <c r="AB2401" s="46" t="str">
        <f aca="false">IFERROR(IF(Z2401&lt;&gt;"Não Encontrado",Z2401,IF(AA2401&lt;&gt;"Não Encontrado",AA2401,"")),"")</f>
        <v/>
      </c>
      <c r="AC2401" s="45" t="str">
        <f aca="false">IF(B2401="","",IF(AB2401="","NÃO","SIM"))</f>
        <v/>
      </c>
      <c r="AD2401" s="45" t="str">
        <f aca="false">IFERROR(VLOOKUP(G2401,Dados!$P$3:$R$500,3,0),"")</f>
        <v/>
      </c>
      <c r="AE2401" s="45" t="str">
        <f aca="false">IFERROR(VLOOKUP(G2401,Dados!$K$3:$L$500,2,0),"")</f>
        <v/>
      </c>
      <c r="AF2401" s="45" t="str">
        <f aca="false">IFERROR(VLOOKUP(G2401,Dados!$M$3:$N$500,2,0),"")</f>
        <v/>
      </c>
      <c r="AG2401" s="45" t="str">
        <f aca="false">IF(F2401="","",IF(AND(AD2401="",AE2401="",AF2401=""),"-",IF(AND(AD2401="BIT",AE2401="",AF2401=""),"BIT",IF(AND(AE2401="ANEXO I",AD2401="",AF2401=""),"ANEXO I",IF(AND(AF2401="ANEXO II",AD2401="",AE2401=""),"ANEXO II","Escolher")))))</f>
        <v/>
      </c>
      <c r="AH2401" s="45" t="str">
        <f aca="false">IF(AG2401&lt;&gt;"Pneus","",IFERROR(VLOOKUP(R2401,Dados!$X$2:$Z$5,3,0)*(AI2401-Q2401),VLOOKUP(D2401,Dados!$X$7:$Z$33,3,0)*(AI2401-Q2401)))</f>
        <v/>
      </c>
      <c r="AI2401" s="47" t="str">
        <f aca="false">IF(B2401="","",P2401+Q2401+O2401+M2401+L2401-N2401)</f>
        <v/>
      </c>
      <c r="AJ2401" s="48" t="str">
        <f aca="false">IFERROR(IF(AND(AC2401="SIM",AG2401="-",Y2401="REVENDA"),(AB2401/1+1)*AI2401,IF(AND(AC2401="SIM",AG2401="Pneus",Y2401="REVENDA"),(AB2401/1+1)*(AI2401-AH2401),"")),"")</f>
        <v/>
      </c>
      <c r="AK2401" s="48" t="str">
        <f aca="false">IF(AJ2401="","",AJ2401*17%)</f>
        <v/>
      </c>
      <c r="AL2401" s="48" t="str">
        <f aca="false">IFERROR(IF(AC2401="NÃO","",IF(AK2401="","",IF(E2401="Simples Nacional",BF2401,IF(T2401=0.12,U2401*0.5833337002,IF(T2401=0,AI2401*0.07,U2401))))),"")</f>
        <v/>
      </c>
      <c r="AM2401" s="47" t="str">
        <f aca="false">IFERROR(IF(AC2401="NÃO","",IF(OR(AG2401="-",AG2401="Pneus"),AK2401-AL2401,"")),"")</f>
        <v/>
      </c>
      <c r="AN2401" s="48" t="str">
        <f aca="false">IF(AND(Y2401="REVENDA",AC2401="SIM",AG2401="BIT"),((AB2401/1+1)*AI2401)*0.4117,"")</f>
        <v/>
      </c>
      <c r="AO2401" s="48" t="str">
        <f aca="false">IF(AN2401="","",AN2401*17%)</f>
        <v/>
      </c>
      <c r="AP2401" s="49" t="str">
        <f aca="false">IF(AN2401="","",IF(T2401=0.12,(U2401*0.4117)*0.4117,IF(T2401=0,(AI2401*0.07)*0.4117,U2401*0.4117)))</f>
        <v/>
      </c>
      <c r="AQ2401" s="47" t="str">
        <f aca="false">IF(AN2401="","",AO2401-AP2401)</f>
        <v/>
      </c>
      <c r="AR2401" s="50" t="str">
        <f aca="false">IFERROR(IF(AND(AC2401="SIM",Y2401="REVENDA",LEFT(AG2401,5)="ANEXO")*OR(AE2401="ANEXO I",AF2401="ANEXO II"),VLOOKUP(H2401,Dados!G:I,2,0),""),"INSERIR MVA")</f>
        <v/>
      </c>
      <c r="AS2401" s="48" t="str">
        <f aca="false">IF(LEFT(AG2401,5)="ANEXO",VLOOKUP(AG2401,Dados!$X$111:$Z$112,2,0)*(AI2401-Q2401),"")</f>
        <v/>
      </c>
      <c r="AT2401" s="48" t="str">
        <f aca="false">IFERROR(IF(AR2401="","",(AI2401*AR2401)+AI2401),"INSERIR MVA")</f>
        <v/>
      </c>
      <c r="AU2401" s="48" t="str">
        <f aca="false">IF(AT2401="","",IF(AY2401=0.04,U2401,AS2401*AY2401))</f>
        <v/>
      </c>
      <c r="AV2401" s="47" t="str">
        <f aca="false">IFERROR(IF(AU2401="","",(VLOOKUP(AG2401,Dados!$X$111:$Z$112,3,0)*AT2401*0.17)),"INSERIR MVA")</f>
        <v/>
      </c>
      <c r="AW2401" s="47" t="str">
        <f aca="false">IFERROR(IF(AR2401="","",AV2401-AU2401),"")</f>
        <v/>
      </c>
      <c r="AX2401" s="51" t="str">
        <f aca="false">IFERROR(IF(AC2401="NÃO","",IF(AM2401&lt;&gt;"",AM2401-W2401,IF(AQ2401&lt;&gt;"",AQ2401-W2401,IF(AW2401&lt;&gt;"",AW2401-W2401,"")))),"")</f>
        <v/>
      </c>
      <c r="AY2401" s="46" t="str">
        <f aca="false">IFERROR(IF(ISNA(VLOOKUP(R2401,Dados!$X$2:$Y$5,2,0)),VLOOKUP(D2401,Dados!$X$7:$Y$33,2,0),VLOOKUP(R2401,Dados!$X$2:$Y$5,2,0)),"")</f>
        <v/>
      </c>
      <c r="AZ2401" s="52" t="str">
        <f aca="false">IF(C2401="","",IF(AND(Y2401="CONSUMO",AC2401="NÃO")*OR(AG2401="-",AG2401="BIT"),IF(E2401&lt;&gt;"",(AI2401-(P2401+L2401-N2401+Q2401)*AY2401)/0.83),""))</f>
        <v/>
      </c>
      <c r="BA2401" s="51" t="str">
        <f aca="false">IF(AZ2401="","",AZ2401*0.17-((P2401+L2401-N2401+Q2401)*AY2401))</f>
        <v/>
      </c>
      <c r="BB2401" s="51" t="str">
        <f aca="false">IF(AND(Y2401="CONSUMO",AG2401="ANEXO I",AY2401&gt;4%),(AI2401-(P2401+L2401-N2401+Q2401)*0.0514)/0.83*(0.5177)*(0.17)-AI2401*0.0514,IF(AND(Y2401="CONSUMO",AG2401="ANEXO II",AY2401&gt;4%),(AI2401-(P2401+L2401-N2401+Q2401)*0.041)/0.83*(0.3295)*(0.17)-AI2401*0.041,IF(AND(Y2401="CONSUMO",AG2401="ANEXO I",AY2401=4%),(AI2401-(P2401+L2401-N2401+Q2401)*0.04)/0.83*(0.5177)*(0.17)-AI2401*0.04,IF(AND(Y2401="CONSUMO",AG2401="ANEXO II",AY2401=4%),(AI2401-(P2401+L2401-N2401+Q2401)*0.04)/0.83*(0.3295)*(0.17)-AI2401*0.04,""))))</f>
        <v/>
      </c>
      <c r="BC2401" s="51" t="str">
        <f aca="false">IF(C2401="","",IF(AND(Y2401="CONSUMO",AC2401="SIM")*OR(AG2401="-",AG2401="BIT"),IF(E2401&lt;&gt;"",(AI2401-(P2401+L2401-N2401+Q2401)*AY2401)/0.83),""))</f>
        <v/>
      </c>
      <c r="BD2401" s="51" t="str">
        <f aca="false">IF(BC2401="","",BC2401*0.17)</f>
        <v/>
      </c>
      <c r="BE2401" s="51" t="str">
        <f aca="false">IF(I2401=6908,0,IF(BC2401="","",BD2401-((P2401+L2401-N2401+Q2401)*AY2401)))</f>
        <v/>
      </c>
      <c r="BF2401" s="53" t="str">
        <f aca="false">IF(B2401="","",IF(OR(B2401="",E2401="Regime Normal"),0,(AI2401-Q2401)*VLOOKUP(R2401,Dados!$X$98:$Y$108,2,0)))</f>
        <v/>
      </c>
      <c r="BG2401" s="54" t="str">
        <f aca="false">IFERROR(VLOOKUP(I2401,Dados!$AC$27:$AD$43,2,0),IF(B2401="","",IF(D2401&lt;&gt;"MT",IF(AND(AC2401="SIM",Y2401="Revenda"),"2403",IF(AND(AC2401="SIM",Y2401="Consumo"),"2407",IF(AND(AC2401="NÃO",Y2401="Revenda"),"2102",IF(AND(AC2401="NÃO",Y2401="Consumo"),"2556",)))),REPLACE(I2401,1,1,1))))</f>
        <v/>
      </c>
    </row>
    <row r="2402" customFormat="false" ht="12.8" hidden="false" customHeight="true" outlineLevel="0" collapsed="false">
      <c r="Y2402" s="45"/>
      <c r="Z2402" s="46" t="str">
        <f aca="false">IF(B2402="","",(IFERROR(VLOOKUP(H2402,Dados!A$3:B$15000,2,0),"Não Encontrado")))</f>
        <v/>
      </c>
      <c r="AA2402" s="46" t="str">
        <f aca="false">IF(B2402="","",(IFERROR(VLOOKUP(G2402,Dados!C$3:E$15000,3,0),"Não Encontrado")))</f>
        <v/>
      </c>
      <c r="AB2402" s="46" t="str">
        <f aca="false">IFERROR(IF(Z2402&lt;&gt;"Não Encontrado",Z2402,IF(AA2402&lt;&gt;"Não Encontrado",AA2402,"")),"")</f>
        <v/>
      </c>
      <c r="AC2402" s="45" t="str">
        <f aca="false">IF(B2402="","",IF(AB2402="","NÃO","SIM"))</f>
        <v/>
      </c>
      <c r="AD2402" s="45" t="str">
        <f aca="false">IFERROR(VLOOKUP(G2402,Dados!$P$3:$R$500,3,0),"")</f>
        <v/>
      </c>
      <c r="AE2402" s="45" t="str">
        <f aca="false">IFERROR(VLOOKUP(G2402,Dados!$K$3:$L$500,2,0),"")</f>
        <v/>
      </c>
      <c r="AF2402" s="45" t="str">
        <f aca="false">IFERROR(VLOOKUP(G2402,Dados!$M$3:$N$500,2,0),"")</f>
        <v/>
      </c>
      <c r="AG2402" s="45" t="str">
        <f aca="false">IF(F2402="","",IF(AND(AD2402="",AE2402="",AF2402=""),"-",IF(AND(AD2402="BIT",AE2402="",AF2402=""),"BIT",IF(AND(AE2402="ANEXO I",AD2402="",AF2402=""),"ANEXO I",IF(AND(AF2402="ANEXO II",AD2402="",AE2402=""),"ANEXO II","Escolher")))))</f>
        <v/>
      </c>
      <c r="AH2402" s="45" t="str">
        <f aca="false">IF(AG2402&lt;&gt;"Pneus","",IFERROR(VLOOKUP(R2402,Dados!$X$2:$Z$5,3,0)*(AI2402-Q2402),VLOOKUP(D2402,Dados!$X$7:$Z$33,3,0)*(AI2402-Q2402)))</f>
        <v/>
      </c>
      <c r="AI2402" s="47" t="str">
        <f aca="false">IF(B2402="","",P2402+Q2402+O2402+M2402+L2402-N2402)</f>
        <v/>
      </c>
      <c r="AJ2402" s="48" t="str">
        <f aca="false">IFERROR(IF(AND(AC2402="SIM",AG2402="-",Y2402="REVENDA"),(AB2402/1+1)*AI2402,IF(AND(AC2402="SIM",AG2402="Pneus",Y2402="REVENDA"),(AB2402/1+1)*(AI2402-AH2402),"")),"")</f>
        <v/>
      </c>
      <c r="AK2402" s="48" t="str">
        <f aca="false">IF(AJ2402="","",AJ2402*17%)</f>
        <v/>
      </c>
      <c r="AL2402" s="48" t="str">
        <f aca="false">IFERROR(IF(AC2402="NÃO","",IF(AK2402="","",IF(E2402="Simples Nacional",BF2402,IF(T2402=0.12,U2402*0.5833337002,IF(T2402=0,AI2402*0.07,U2402))))),"")</f>
        <v/>
      </c>
      <c r="AM2402" s="47" t="str">
        <f aca="false">IFERROR(IF(AC2402="NÃO","",IF(OR(AG2402="-",AG2402="Pneus"),AK2402-AL2402,"")),"")</f>
        <v/>
      </c>
      <c r="AN2402" s="48" t="str">
        <f aca="false">IF(AND(Y2402="REVENDA",AC2402="SIM",AG2402="BIT"),((AB2402/1+1)*AI2402)*0.4117,"")</f>
        <v/>
      </c>
      <c r="AO2402" s="48" t="str">
        <f aca="false">IF(AN2402="","",AN2402*17%)</f>
        <v/>
      </c>
      <c r="AP2402" s="49" t="str">
        <f aca="false">IF(AN2402="","",IF(T2402=0.12,(U2402*0.4117)*0.4117,IF(T2402=0,(AI2402*0.07)*0.4117,U2402*0.4117)))</f>
        <v/>
      </c>
      <c r="AQ2402" s="47" t="str">
        <f aca="false">IF(AN2402="","",AO2402-AP2402)</f>
        <v/>
      </c>
      <c r="AR2402" s="50" t="str">
        <f aca="false">IFERROR(IF(AND(AC2402="SIM",Y2402="REVENDA",LEFT(AG2402,5)="ANEXO")*OR(AE2402="ANEXO I",AF2402="ANEXO II"),VLOOKUP(H2402,Dados!G:I,2,0),""),"INSERIR MVA")</f>
        <v/>
      </c>
      <c r="AS2402" s="48" t="str">
        <f aca="false">IF(LEFT(AG2402,5)="ANEXO",VLOOKUP(AG2402,Dados!$X$111:$Z$112,2,0)*(AI2402-Q2402),"")</f>
        <v/>
      </c>
      <c r="AT2402" s="48" t="str">
        <f aca="false">IFERROR(IF(AR2402="","",(AI2402*AR2402)+AI2402),"INSERIR MVA")</f>
        <v/>
      </c>
      <c r="AU2402" s="48" t="str">
        <f aca="false">IF(AT2402="","",IF(AY2402=0.04,U2402,AS2402*AY2402))</f>
        <v/>
      </c>
      <c r="AV2402" s="47" t="str">
        <f aca="false">IFERROR(IF(AU2402="","",(VLOOKUP(AG2402,Dados!$X$111:$Z$112,3,0)*AT2402*0.17)),"INSERIR MVA")</f>
        <v/>
      </c>
      <c r="AW2402" s="47" t="str">
        <f aca="false">IFERROR(IF(AR2402="","",AV2402-AU2402),"")</f>
        <v/>
      </c>
      <c r="AX2402" s="51" t="str">
        <f aca="false">IFERROR(IF(AC2402="NÃO","",IF(AM2402&lt;&gt;"",AM2402-W2402,IF(AQ2402&lt;&gt;"",AQ2402-W2402,IF(AW2402&lt;&gt;"",AW2402-W2402,"")))),"")</f>
        <v/>
      </c>
      <c r="AY2402" s="46" t="str">
        <f aca="false">IFERROR(IF(ISNA(VLOOKUP(R2402,Dados!$X$2:$Y$5,2,0)),VLOOKUP(D2402,Dados!$X$7:$Y$33,2,0),VLOOKUP(R2402,Dados!$X$2:$Y$5,2,0)),"")</f>
        <v/>
      </c>
      <c r="AZ2402" s="52" t="str">
        <f aca="false">IF(C2402="","",IF(AND(Y2402="CONSUMO",AC2402="NÃO")*OR(AG2402="-",AG2402="BIT"),IF(E2402&lt;&gt;"",(AI2402-(P2402+L2402-N2402+Q2402)*AY2402)/0.83),""))</f>
        <v/>
      </c>
      <c r="BA2402" s="51" t="str">
        <f aca="false">IF(AZ2402="","",AZ2402*0.17-((P2402+L2402-N2402+Q2402)*AY2402))</f>
        <v/>
      </c>
      <c r="BB2402" s="51" t="str">
        <f aca="false">IF(AND(Y2402="CONSUMO",AG2402="ANEXO I",AY2402&gt;4%),(AI2402-(P2402+L2402-N2402+Q2402)*0.0514)/0.83*(0.5177)*(0.17)-AI2402*0.0514,IF(AND(Y2402="CONSUMO",AG2402="ANEXO II",AY2402&gt;4%),(AI2402-(P2402+L2402-N2402+Q2402)*0.041)/0.83*(0.3295)*(0.17)-AI2402*0.041,IF(AND(Y2402="CONSUMO",AG2402="ANEXO I",AY2402=4%),(AI2402-(P2402+L2402-N2402+Q2402)*0.04)/0.83*(0.5177)*(0.17)-AI2402*0.04,IF(AND(Y2402="CONSUMO",AG2402="ANEXO II",AY2402=4%),(AI2402-(P2402+L2402-N2402+Q2402)*0.04)/0.83*(0.3295)*(0.17)-AI2402*0.04,""))))</f>
        <v/>
      </c>
      <c r="BC2402" s="51" t="str">
        <f aca="false">IF(C2402="","",IF(AND(Y2402="CONSUMO",AC2402="SIM")*OR(AG2402="-",AG2402="BIT"),IF(E2402&lt;&gt;"",(AI2402-(P2402+L2402-N2402+Q2402)*AY2402)/0.83),""))</f>
        <v/>
      </c>
      <c r="BD2402" s="51" t="str">
        <f aca="false">IF(BC2402="","",BC2402*0.17)</f>
        <v/>
      </c>
      <c r="BE2402" s="51" t="str">
        <f aca="false">IF(I2402=6908,0,IF(BC2402="","",BD2402-((P2402+L2402-N2402+Q2402)*AY2402)))</f>
        <v/>
      </c>
      <c r="BF2402" s="53" t="str">
        <f aca="false">IF(B2402="","",IF(OR(B2402="",E2402="Regime Normal"),0,(AI2402-Q2402)*VLOOKUP(R2402,Dados!$X$98:$Y$108,2,0)))</f>
        <v/>
      </c>
      <c r="BG2402" s="54" t="str">
        <f aca="false">IFERROR(VLOOKUP(I2402,Dados!$AC$27:$AD$43,2,0),IF(B2402="","",IF(D2402&lt;&gt;"MT",IF(AND(AC2402="SIM",Y2402="Revenda"),"2403",IF(AND(AC2402="SIM",Y2402="Consumo"),"2407",IF(AND(AC2402="NÃO",Y2402="Revenda"),"2102",IF(AND(AC2402="NÃO",Y2402="Consumo"),"2556",)))),REPLACE(I2402,1,1,1))))</f>
        <v/>
      </c>
    </row>
    <row r="2403" customFormat="false" ht="12.8" hidden="false" customHeight="true" outlineLevel="0" collapsed="false">
      <c r="Y2403" s="45"/>
      <c r="Z2403" s="46" t="str">
        <f aca="false">IF(B2403="","",(IFERROR(VLOOKUP(H2403,Dados!A$3:B$15000,2,0),"Não Encontrado")))</f>
        <v/>
      </c>
      <c r="AA2403" s="46" t="str">
        <f aca="false">IF(B2403="","",(IFERROR(VLOOKUP(G2403,Dados!C$3:E$15000,3,0),"Não Encontrado")))</f>
        <v/>
      </c>
      <c r="AB2403" s="46" t="str">
        <f aca="false">IFERROR(IF(Z2403&lt;&gt;"Não Encontrado",Z2403,IF(AA2403&lt;&gt;"Não Encontrado",AA2403,"")),"")</f>
        <v/>
      </c>
      <c r="AC2403" s="45" t="str">
        <f aca="false">IF(B2403="","",IF(AB2403="","NÃO","SIM"))</f>
        <v/>
      </c>
      <c r="AD2403" s="45" t="str">
        <f aca="false">IFERROR(VLOOKUP(G2403,Dados!$P$3:$R$500,3,0),"")</f>
        <v/>
      </c>
      <c r="AE2403" s="45" t="str">
        <f aca="false">IFERROR(VLOOKUP(G2403,Dados!$K$3:$L$500,2,0),"")</f>
        <v/>
      </c>
      <c r="AF2403" s="45" t="str">
        <f aca="false">IFERROR(VLOOKUP(G2403,Dados!$M$3:$N$500,2,0),"")</f>
        <v/>
      </c>
      <c r="AG2403" s="45" t="str">
        <f aca="false">IF(F2403="","",IF(AND(AD2403="",AE2403="",AF2403=""),"-",IF(AND(AD2403="BIT",AE2403="",AF2403=""),"BIT",IF(AND(AE2403="ANEXO I",AD2403="",AF2403=""),"ANEXO I",IF(AND(AF2403="ANEXO II",AD2403="",AE2403=""),"ANEXO II","Escolher")))))</f>
        <v/>
      </c>
      <c r="AH2403" s="45" t="str">
        <f aca="false">IF(AG2403&lt;&gt;"Pneus","",IFERROR(VLOOKUP(R2403,Dados!$X$2:$Z$5,3,0)*(AI2403-Q2403),VLOOKUP(D2403,Dados!$X$7:$Z$33,3,0)*(AI2403-Q2403)))</f>
        <v/>
      </c>
      <c r="AI2403" s="47" t="str">
        <f aca="false">IF(B2403="","",P2403+Q2403+O2403+M2403+L2403-N2403)</f>
        <v/>
      </c>
      <c r="AJ2403" s="48" t="str">
        <f aca="false">IFERROR(IF(AND(AC2403="SIM",AG2403="-",Y2403="REVENDA"),(AB2403/1+1)*AI2403,IF(AND(AC2403="SIM",AG2403="Pneus",Y2403="REVENDA"),(AB2403/1+1)*(AI2403-AH2403),"")),"")</f>
        <v/>
      </c>
      <c r="AK2403" s="48" t="str">
        <f aca="false">IF(AJ2403="","",AJ2403*17%)</f>
        <v/>
      </c>
      <c r="AL2403" s="48" t="str">
        <f aca="false">IFERROR(IF(AC2403="NÃO","",IF(AK2403="","",IF(E2403="Simples Nacional",BF2403,IF(T2403=0.12,U2403*0.5833337002,IF(T2403=0,AI2403*0.07,U2403))))),"")</f>
        <v/>
      </c>
      <c r="AM2403" s="47" t="str">
        <f aca="false">IFERROR(IF(AC2403="NÃO","",IF(OR(AG2403="-",AG2403="Pneus"),AK2403-AL2403,"")),"")</f>
        <v/>
      </c>
      <c r="AN2403" s="48" t="str">
        <f aca="false">IF(AND(Y2403="REVENDA",AC2403="SIM",AG2403="BIT"),((AB2403/1+1)*AI2403)*0.4117,"")</f>
        <v/>
      </c>
      <c r="AO2403" s="48" t="str">
        <f aca="false">IF(AN2403="","",AN2403*17%)</f>
        <v/>
      </c>
      <c r="AP2403" s="49" t="str">
        <f aca="false">IF(AN2403="","",IF(T2403=0.12,(U2403*0.4117)*0.4117,IF(T2403=0,(AI2403*0.07)*0.4117,U2403*0.4117)))</f>
        <v/>
      </c>
      <c r="AQ2403" s="47" t="str">
        <f aca="false">IF(AN2403="","",AO2403-AP2403)</f>
        <v/>
      </c>
      <c r="AR2403" s="50" t="str">
        <f aca="false">IFERROR(IF(AND(AC2403="SIM",Y2403="REVENDA",LEFT(AG2403,5)="ANEXO")*OR(AE2403="ANEXO I",AF2403="ANEXO II"),VLOOKUP(H2403,Dados!G:I,2,0),""),"INSERIR MVA")</f>
        <v/>
      </c>
      <c r="AS2403" s="48" t="str">
        <f aca="false">IF(LEFT(AG2403,5)="ANEXO",VLOOKUP(AG2403,Dados!$X$111:$Z$112,2,0)*(AI2403-Q2403),"")</f>
        <v/>
      </c>
      <c r="AT2403" s="48" t="str">
        <f aca="false">IFERROR(IF(AR2403="","",(AI2403*AR2403)+AI2403),"INSERIR MVA")</f>
        <v/>
      </c>
      <c r="AU2403" s="48" t="str">
        <f aca="false">IF(AT2403="","",IF(AY2403=0.04,U2403,AS2403*AY2403))</f>
        <v/>
      </c>
      <c r="AV2403" s="47" t="str">
        <f aca="false">IFERROR(IF(AU2403="","",(VLOOKUP(AG2403,Dados!$X$111:$Z$112,3,0)*AT2403*0.17)),"INSERIR MVA")</f>
        <v/>
      </c>
      <c r="AW2403" s="47" t="str">
        <f aca="false">IFERROR(IF(AR2403="","",AV2403-AU2403),"")</f>
        <v/>
      </c>
      <c r="AX2403" s="51" t="str">
        <f aca="false">IFERROR(IF(AC2403="NÃO","",IF(AM2403&lt;&gt;"",AM2403-W2403,IF(AQ2403&lt;&gt;"",AQ2403-W2403,IF(AW2403&lt;&gt;"",AW2403-W2403,"")))),"")</f>
        <v/>
      </c>
      <c r="AY2403" s="46" t="str">
        <f aca="false">IFERROR(IF(ISNA(VLOOKUP(R2403,Dados!$X$2:$Y$5,2,0)),VLOOKUP(D2403,Dados!$X$7:$Y$33,2,0),VLOOKUP(R2403,Dados!$X$2:$Y$5,2,0)),"")</f>
        <v/>
      </c>
      <c r="AZ2403" s="52" t="str">
        <f aca="false">IF(C2403="","",IF(AND(Y2403="CONSUMO",AC2403="NÃO")*OR(AG2403="-",AG2403="BIT"),IF(E2403&lt;&gt;"",(AI2403-(P2403+L2403-N2403+Q2403)*AY2403)/0.83),""))</f>
        <v/>
      </c>
      <c r="BA2403" s="51" t="str">
        <f aca="false">IF(AZ2403="","",AZ2403*0.17-((P2403+L2403-N2403+Q2403)*AY2403))</f>
        <v/>
      </c>
      <c r="BB2403" s="51" t="str">
        <f aca="false">IF(AND(Y2403="CONSUMO",AG2403="ANEXO I",AY2403&gt;4%),(AI2403-(P2403+L2403-N2403+Q2403)*0.0514)/0.83*(0.5177)*(0.17)-AI2403*0.0514,IF(AND(Y2403="CONSUMO",AG2403="ANEXO II",AY2403&gt;4%),(AI2403-(P2403+L2403-N2403+Q2403)*0.041)/0.83*(0.3295)*(0.17)-AI2403*0.041,IF(AND(Y2403="CONSUMO",AG2403="ANEXO I",AY2403=4%),(AI2403-(P2403+L2403-N2403+Q2403)*0.04)/0.83*(0.5177)*(0.17)-AI2403*0.04,IF(AND(Y2403="CONSUMO",AG2403="ANEXO II",AY2403=4%),(AI2403-(P2403+L2403-N2403+Q2403)*0.04)/0.83*(0.3295)*(0.17)-AI2403*0.04,""))))</f>
        <v/>
      </c>
      <c r="BC2403" s="51" t="str">
        <f aca="false">IF(C2403="","",IF(AND(Y2403="CONSUMO",AC2403="SIM")*OR(AG2403="-",AG2403="BIT"),IF(E2403&lt;&gt;"",(AI2403-(P2403+L2403-N2403+Q2403)*AY2403)/0.83),""))</f>
        <v/>
      </c>
      <c r="BD2403" s="51" t="str">
        <f aca="false">IF(BC2403="","",BC2403*0.17)</f>
        <v/>
      </c>
      <c r="BE2403" s="51" t="str">
        <f aca="false">IF(I2403=6908,0,IF(BC2403="","",BD2403-((P2403+L2403-N2403+Q2403)*AY2403)))</f>
        <v/>
      </c>
      <c r="BF2403" s="53" t="str">
        <f aca="false">IF(B2403="","",IF(OR(B2403="",E2403="Regime Normal"),0,(AI2403-Q2403)*VLOOKUP(R2403,Dados!$X$98:$Y$108,2,0)))</f>
        <v/>
      </c>
      <c r="BG2403" s="54" t="str">
        <f aca="false">IFERROR(VLOOKUP(I2403,Dados!$AC$27:$AD$43,2,0),IF(B2403="","",IF(D2403&lt;&gt;"MT",IF(AND(AC2403="SIM",Y2403="Revenda"),"2403",IF(AND(AC2403="SIM",Y2403="Consumo"),"2407",IF(AND(AC2403="NÃO",Y2403="Revenda"),"2102",IF(AND(AC2403="NÃO",Y2403="Consumo"),"2556",)))),REPLACE(I2403,1,1,1))))</f>
        <v/>
      </c>
    </row>
    <row r="2404" customFormat="false" ht="12.8" hidden="false" customHeight="true" outlineLevel="0" collapsed="false">
      <c r="Y2404" s="45"/>
      <c r="Z2404" s="46" t="str">
        <f aca="false">IF(B2404="","",(IFERROR(VLOOKUP(H2404,Dados!A$3:B$15000,2,0),"Não Encontrado")))</f>
        <v/>
      </c>
      <c r="AA2404" s="46" t="str">
        <f aca="false">IF(B2404="","",(IFERROR(VLOOKUP(G2404,Dados!C$3:E$15000,3,0),"Não Encontrado")))</f>
        <v/>
      </c>
      <c r="AB2404" s="46" t="str">
        <f aca="false">IFERROR(IF(Z2404&lt;&gt;"Não Encontrado",Z2404,IF(AA2404&lt;&gt;"Não Encontrado",AA2404,"")),"")</f>
        <v/>
      </c>
      <c r="AC2404" s="45" t="str">
        <f aca="false">IF(B2404="","",IF(AB2404="","NÃO","SIM"))</f>
        <v/>
      </c>
      <c r="AD2404" s="45" t="str">
        <f aca="false">IFERROR(VLOOKUP(G2404,Dados!$P$3:$R$500,3,0),"")</f>
        <v/>
      </c>
      <c r="AE2404" s="45" t="str">
        <f aca="false">IFERROR(VLOOKUP(G2404,Dados!$K$3:$L$500,2,0),"")</f>
        <v/>
      </c>
      <c r="AF2404" s="45" t="str">
        <f aca="false">IFERROR(VLOOKUP(G2404,Dados!$M$3:$N$500,2,0),"")</f>
        <v/>
      </c>
      <c r="AG2404" s="45" t="str">
        <f aca="false">IF(F2404="","",IF(AND(AD2404="",AE2404="",AF2404=""),"-",IF(AND(AD2404="BIT",AE2404="",AF2404=""),"BIT",IF(AND(AE2404="ANEXO I",AD2404="",AF2404=""),"ANEXO I",IF(AND(AF2404="ANEXO II",AD2404="",AE2404=""),"ANEXO II","Escolher")))))</f>
        <v/>
      </c>
      <c r="AH2404" s="45" t="str">
        <f aca="false">IF(AG2404&lt;&gt;"Pneus","",IFERROR(VLOOKUP(R2404,Dados!$X$2:$Z$5,3,0)*(AI2404-Q2404),VLOOKUP(D2404,Dados!$X$7:$Z$33,3,0)*(AI2404-Q2404)))</f>
        <v/>
      </c>
      <c r="AI2404" s="47" t="str">
        <f aca="false">IF(B2404="","",P2404+Q2404+O2404+M2404+L2404-N2404)</f>
        <v/>
      </c>
      <c r="AJ2404" s="48" t="str">
        <f aca="false">IFERROR(IF(AND(AC2404="SIM",AG2404="-",Y2404="REVENDA"),(AB2404/1+1)*AI2404,IF(AND(AC2404="SIM",AG2404="Pneus",Y2404="REVENDA"),(AB2404/1+1)*(AI2404-AH2404),"")),"")</f>
        <v/>
      </c>
      <c r="AK2404" s="48" t="str">
        <f aca="false">IF(AJ2404="","",AJ2404*17%)</f>
        <v/>
      </c>
      <c r="AL2404" s="48" t="str">
        <f aca="false">IFERROR(IF(AC2404="NÃO","",IF(AK2404="","",IF(E2404="Simples Nacional",BF2404,IF(T2404=0.12,U2404*0.5833337002,IF(T2404=0,AI2404*0.07,U2404))))),"")</f>
        <v/>
      </c>
      <c r="AM2404" s="47" t="str">
        <f aca="false">IFERROR(IF(AC2404="NÃO","",IF(OR(AG2404="-",AG2404="Pneus"),AK2404-AL2404,"")),"")</f>
        <v/>
      </c>
      <c r="AN2404" s="48" t="str">
        <f aca="false">IF(AND(Y2404="REVENDA",AC2404="SIM",AG2404="BIT"),((AB2404/1+1)*AI2404)*0.4117,"")</f>
        <v/>
      </c>
      <c r="AO2404" s="48" t="str">
        <f aca="false">IF(AN2404="","",AN2404*17%)</f>
        <v/>
      </c>
      <c r="AP2404" s="49" t="str">
        <f aca="false">IF(AN2404="","",IF(T2404=0.12,(U2404*0.4117)*0.4117,IF(T2404=0,(AI2404*0.07)*0.4117,U2404*0.4117)))</f>
        <v/>
      </c>
      <c r="AQ2404" s="47" t="str">
        <f aca="false">IF(AN2404="","",AO2404-AP2404)</f>
        <v/>
      </c>
      <c r="AR2404" s="50" t="str">
        <f aca="false">IFERROR(IF(AND(AC2404="SIM",Y2404="REVENDA",LEFT(AG2404,5)="ANEXO")*OR(AE2404="ANEXO I",AF2404="ANEXO II"),VLOOKUP(H2404,Dados!G:I,2,0),""),"INSERIR MVA")</f>
        <v/>
      </c>
      <c r="AS2404" s="48" t="str">
        <f aca="false">IF(LEFT(AG2404,5)="ANEXO",VLOOKUP(AG2404,Dados!$X$111:$Z$112,2,0)*(AI2404-Q2404),"")</f>
        <v/>
      </c>
      <c r="AT2404" s="48" t="str">
        <f aca="false">IFERROR(IF(AR2404="","",(AI2404*AR2404)+AI2404),"INSERIR MVA")</f>
        <v/>
      </c>
      <c r="AU2404" s="48" t="str">
        <f aca="false">IF(AT2404="","",IF(AY2404=0.04,U2404,AS2404*AY2404))</f>
        <v/>
      </c>
      <c r="AV2404" s="47" t="str">
        <f aca="false">IFERROR(IF(AU2404="","",(VLOOKUP(AG2404,Dados!$X$111:$Z$112,3,0)*AT2404*0.17)),"INSERIR MVA")</f>
        <v/>
      </c>
      <c r="AW2404" s="47" t="str">
        <f aca="false">IFERROR(IF(AR2404="","",AV2404-AU2404),"")</f>
        <v/>
      </c>
      <c r="AX2404" s="51" t="str">
        <f aca="false">IFERROR(IF(AC2404="NÃO","",IF(AM2404&lt;&gt;"",AM2404-W2404,IF(AQ2404&lt;&gt;"",AQ2404-W2404,IF(AW2404&lt;&gt;"",AW2404-W2404,"")))),"")</f>
        <v/>
      </c>
      <c r="AY2404" s="46" t="str">
        <f aca="false">IFERROR(IF(ISNA(VLOOKUP(R2404,Dados!$X$2:$Y$5,2,0)),VLOOKUP(D2404,Dados!$X$7:$Y$33,2,0),VLOOKUP(R2404,Dados!$X$2:$Y$5,2,0)),"")</f>
        <v/>
      </c>
      <c r="AZ2404" s="52" t="str">
        <f aca="false">IF(C2404="","",IF(AND(Y2404="CONSUMO",AC2404="NÃO")*OR(AG2404="-",AG2404="BIT"),IF(E2404&lt;&gt;"",(AI2404-(P2404+L2404-N2404+Q2404)*AY2404)/0.83),""))</f>
        <v/>
      </c>
      <c r="BA2404" s="51" t="str">
        <f aca="false">IF(AZ2404="","",AZ2404*0.17-((P2404+L2404-N2404+Q2404)*AY2404))</f>
        <v/>
      </c>
      <c r="BB2404" s="51" t="str">
        <f aca="false">IF(AND(Y2404="CONSUMO",AG2404="ANEXO I",AY2404&gt;4%),(AI2404-(P2404+L2404-N2404+Q2404)*0.0514)/0.83*(0.5177)*(0.17)-AI2404*0.0514,IF(AND(Y2404="CONSUMO",AG2404="ANEXO II",AY2404&gt;4%),(AI2404-(P2404+L2404-N2404+Q2404)*0.041)/0.83*(0.3295)*(0.17)-AI2404*0.041,IF(AND(Y2404="CONSUMO",AG2404="ANEXO I",AY2404=4%),(AI2404-(P2404+L2404-N2404+Q2404)*0.04)/0.83*(0.5177)*(0.17)-AI2404*0.04,IF(AND(Y2404="CONSUMO",AG2404="ANEXO II",AY2404=4%),(AI2404-(P2404+L2404-N2404+Q2404)*0.04)/0.83*(0.3295)*(0.17)-AI2404*0.04,""))))</f>
        <v/>
      </c>
      <c r="BC2404" s="51" t="str">
        <f aca="false">IF(C2404="","",IF(AND(Y2404="CONSUMO",AC2404="SIM")*OR(AG2404="-",AG2404="BIT"),IF(E2404&lt;&gt;"",(AI2404-(P2404+L2404-N2404+Q2404)*AY2404)/0.83),""))</f>
        <v/>
      </c>
      <c r="BD2404" s="51" t="str">
        <f aca="false">IF(BC2404="","",BC2404*0.17)</f>
        <v/>
      </c>
      <c r="BE2404" s="51" t="str">
        <f aca="false">IF(I2404=6908,0,IF(BC2404="","",BD2404-((P2404+L2404-N2404+Q2404)*AY2404)))</f>
        <v/>
      </c>
      <c r="BF2404" s="53" t="str">
        <f aca="false">IF(B2404="","",IF(OR(B2404="",E2404="Regime Normal"),0,(AI2404-Q2404)*VLOOKUP(R2404,Dados!$X$98:$Y$108,2,0)))</f>
        <v/>
      </c>
      <c r="BG2404" s="54" t="str">
        <f aca="false">IFERROR(VLOOKUP(I2404,Dados!$AC$27:$AD$43,2,0),IF(B2404="","",IF(D2404&lt;&gt;"MT",IF(AND(AC2404="SIM",Y2404="Revenda"),"2403",IF(AND(AC2404="SIM",Y2404="Consumo"),"2407",IF(AND(AC2404="NÃO",Y2404="Revenda"),"2102",IF(AND(AC2404="NÃO",Y2404="Consumo"),"2556",)))),REPLACE(I2404,1,1,1))))</f>
        <v/>
      </c>
    </row>
    <row r="2405" customFormat="false" ht="12.8" hidden="false" customHeight="true" outlineLevel="0" collapsed="false">
      <c r="Y2405" s="45"/>
      <c r="Z2405" s="46" t="str">
        <f aca="false">IF(B2405="","",(IFERROR(VLOOKUP(H2405,Dados!A$3:B$15000,2,0),"Não Encontrado")))</f>
        <v/>
      </c>
      <c r="AA2405" s="46" t="str">
        <f aca="false">IF(B2405="","",(IFERROR(VLOOKUP(G2405,Dados!C$3:E$15000,3,0),"Não Encontrado")))</f>
        <v/>
      </c>
      <c r="AB2405" s="46" t="str">
        <f aca="false">IFERROR(IF(Z2405&lt;&gt;"Não Encontrado",Z2405,IF(AA2405&lt;&gt;"Não Encontrado",AA2405,"")),"")</f>
        <v/>
      </c>
      <c r="AC2405" s="45" t="str">
        <f aca="false">IF(B2405="","",IF(AB2405="","NÃO","SIM"))</f>
        <v/>
      </c>
      <c r="AD2405" s="45" t="str">
        <f aca="false">IFERROR(VLOOKUP(G2405,Dados!$P$3:$R$500,3,0),"")</f>
        <v/>
      </c>
      <c r="AE2405" s="45" t="str">
        <f aca="false">IFERROR(VLOOKUP(G2405,Dados!$K$3:$L$500,2,0),"")</f>
        <v/>
      </c>
      <c r="AF2405" s="45" t="str">
        <f aca="false">IFERROR(VLOOKUP(G2405,Dados!$M$3:$N$500,2,0),"")</f>
        <v/>
      </c>
      <c r="AG2405" s="45" t="str">
        <f aca="false">IF(F2405="","",IF(AND(AD2405="",AE2405="",AF2405=""),"-",IF(AND(AD2405="BIT",AE2405="",AF2405=""),"BIT",IF(AND(AE2405="ANEXO I",AD2405="",AF2405=""),"ANEXO I",IF(AND(AF2405="ANEXO II",AD2405="",AE2405=""),"ANEXO II","Escolher")))))</f>
        <v/>
      </c>
      <c r="AH2405" s="45" t="str">
        <f aca="false">IF(AG2405&lt;&gt;"Pneus","",IFERROR(VLOOKUP(R2405,Dados!$X$2:$Z$5,3,0)*(AI2405-Q2405),VLOOKUP(D2405,Dados!$X$7:$Z$33,3,0)*(AI2405-Q2405)))</f>
        <v/>
      </c>
      <c r="AI2405" s="47" t="str">
        <f aca="false">IF(B2405="","",P2405+Q2405+O2405+M2405+L2405-N2405)</f>
        <v/>
      </c>
      <c r="AJ2405" s="48" t="str">
        <f aca="false">IFERROR(IF(AND(AC2405="SIM",AG2405="-",Y2405="REVENDA"),(AB2405/1+1)*AI2405,IF(AND(AC2405="SIM",AG2405="Pneus",Y2405="REVENDA"),(AB2405/1+1)*(AI2405-AH2405),"")),"")</f>
        <v/>
      </c>
      <c r="AK2405" s="48" t="str">
        <f aca="false">IF(AJ2405="","",AJ2405*17%)</f>
        <v/>
      </c>
      <c r="AL2405" s="48" t="str">
        <f aca="false">IFERROR(IF(AC2405="NÃO","",IF(AK2405="","",IF(E2405="Simples Nacional",BF2405,IF(T2405=0.12,U2405*0.5833337002,IF(T2405=0,AI2405*0.07,U2405))))),"")</f>
        <v/>
      </c>
      <c r="AM2405" s="47" t="str">
        <f aca="false">IFERROR(IF(AC2405="NÃO","",IF(OR(AG2405="-",AG2405="Pneus"),AK2405-AL2405,"")),"")</f>
        <v/>
      </c>
      <c r="AN2405" s="48" t="str">
        <f aca="false">IF(AND(Y2405="REVENDA",AC2405="SIM",AG2405="BIT"),((AB2405/1+1)*AI2405)*0.4117,"")</f>
        <v/>
      </c>
      <c r="AO2405" s="48" t="str">
        <f aca="false">IF(AN2405="","",AN2405*17%)</f>
        <v/>
      </c>
      <c r="AP2405" s="49" t="str">
        <f aca="false">IF(AN2405="","",IF(T2405=0.12,(U2405*0.4117)*0.4117,IF(T2405=0,(AI2405*0.07)*0.4117,U2405*0.4117)))</f>
        <v/>
      </c>
      <c r="AQ2405" s="47" t="str">
        <f aca="false">IF(AN2405="","",AO2405-AP2405)</f>
        <v/>
      </c>
      <c r="AR2405" s="50" t="str">
        <f aca="false">IFERROR(IF(AND(AC2405="SIM",Y2405="REVENDA",LEFT(AG2405,5)="ANEXO")*OR(AE2405="ANEXO I",AF2405="ANEXO II"),VLOOKUP(H2405,Dados!G:I,2,0),""),"INSERIR MVA")</f>
        <v/>
      </c>
      <c r="AS2405" s="48" t="str">
        <f aca="false">IF(LEFT(AG2405,5)="ANEXO",VLOOKUP(AG2405,Dados!$X$111:$Z$112,2,0)*(AI2405-Q2405),"")</f>
        <v/>
      </c>
      <c r="AT2405" s="48" t="str">
        <f aca="false">IFERROR(IF(AR2405="","",(AI2405*AR2405)+AI2405),"INSERIR MVA")</f>
        <v/>
      </c>
      <c r="AU2405" s="48" t="str">
        <f aca="false">IF(AT2405="","",IF(AY2405=0.04,U2405,AS2405*AY2405))</f>
        <v/>
      </c>
      <c r="AV2405" s="47" t="str">
        <f aca="false">IFERROR(IF(AU2405="","",(VLOOKUP(AG2405,Dados!$X$111:$Z$112,3,0)*AT2405*0.17)),"INSERIR MVA")</f>
        <v/>
      </c>
      <c r="AW2405" s="47" t="str">
        <f aca="false">IFERROR(IF(AR2405="","",AV2405-AU2405),"")</f>
        <v/>
      </c>
      <c r="AX2405" s="51" t="str">
        <f aca="false">IFERROR(IF(AC2405="NÃO","",IF(AM2405&lt;&gt;"",AM2405-W2405,IF(AQ2405&lt;&gt;"",AQ2405-W2405,IF(AW2405&lt;&gt;"",AW2405-W2405,"")))),"")</f>
        <v/>
      </c>
      <c r="AY2405" s="46" t="str">
        <f aca="false">IFERROR(IF(ISNA(VLOOKUP(R2405,Dados!$X$2:$Y$5,2,0)),VLOOKUP(D2405,Dados!$X$7:$Y$33,2,0),VLOOKUP(R2405,Dados!$X$2:$Y$5,2,0)),"")</f>
        <v/>
      </c>
      <c r="AZ2405" s="52" t="str">
        <f aca="false">IF(C2405="","",IF(AND(Y2405="CONSUMO",AC2405="NÃO")*OR(AG2405="-",AG2405="BIT"),IF(E2405&lt;&gt;"",(AI2405-(P2405+L2405-N2405+Q2405)*AY2405)/0.83),""))</f>
        <v/>
      </c>
      <c r="BA2405" s="51" t="str">
        <f aca="false">IF(AZ2405="","",AZ2405*0.17-((P2405+L2405-N2405+Q2405)*AY2405))</f>
        <v/>
      </c>
      <c r="BB2405" s="51" t="str">
        <f aca="false">IF(AND(Y2405="CONSUMO",AG2405="ANEXO I",AY2405&gt;4%),(AI2405-(P2405+L2405-N2405+Q2405)*0.0514)/0.83*(0.5177)*(0.17)-AI2405*0.0514,IF(AND(Y2405="CONSUMO",AG2405="ANEXO II",AY2405&gt;4%),(AI2405-(P2405+L2405-N2405+Q2405)*0.041)/0.83*(0.3295)*(0.17)-AI2405*0.041,IF(AND(Y2405="CONSUMO",AG2405="ANEXO I",AY2405=4%),(AI2405-(P2405+L2405-N2405+Q2405)*0.04)/0.83*(0.5177)*(0.17)-AI2405*0.04,IF(AND(Y2405="CONSUMO",AG2405="ANEXO II",AY2405=4%),(AI2405-(P2405+L2405-N2405+Q2405)*0.04)/0.83*(0.3295)*(0.17)-AI2405*0.04,""))))</f>
        <v/>
      </c>
      <c r="BC2405" s="51" t="str">
        <f aca="false">IF(C2405="","",IF(AND(Y2405="CONSUMO",AC2405="SIM")*OR(AG2405="-",AG2405="BIT"),IF(E2405&lt;&gt;"",(AI2405-(P2405+L2405-N2405+Q2405)*AY2405)/0.83),""))</f>
        <v/>
      </c>
      <c r="BD2405" s="51" t="str">
        <f aca="false">IF(BC2405="","",BC2405*0.17)</f>
        <v/>
      </c>
      <c r="BE2405" s="51" t="str">
        <f aca="false">IF(I2405=6908,0,IF(BC2405="","",BD2405-((P2405+L2405-N2405+Q2405)*AY2405)))</f>
        <v/>
      </c>
      <c r="BF2405" s="53" t="str">
        <f aca="false">IF(B2405="","",IF(OR(B2405="",E2405="Regime Normal"),0,(AI2405-Q2405)*VLOOKUP(R2405,Dados!$X$98:$Y$108,2,0)))</f>
        <v/>
      </c>
      <c r="BG2405" s="54" t="str">
        <f aca="false">IFERROR(VLOOKUP(I2405,Dados!$AC$27:$AD$43,2,0),IF(B2405="","",IF(D2405&lt;&gt;"MT",IF(AND(AC2405="SIM",Y2405="Revenda"),"2403",IF(AND(AC2405="SIM",Y2405="Consumo"),"2407",IF(AND(AC2405="NÃO",Y2405="Revenda"),"2102",IF(AND(AC2405="NÃO",Y2405="Consumo"),"2556",)))),REPLACE(I2405,1,1,1))))</f>
        <v/>
      </c>
    </row>
    <row r="2406" customFormat="false" ht="12.8" hidden="false" customHeight="true" outlineLevel="0" collapsed="false">
      <c r="Y2406" s="45"/>
      <c r="Z2406" s="46" t="str">
        <f aca="false">IF(B2406="","",(IFERROR(VLOOKUP(H2406,Dados!A$3:B$15000,2,0),"Não Encontrado")))</f>
        <v/>
      </c>
      <c r="AA2406" s="46" t="str">
        <f aca="false">IF(B2406="","",(IFERROR(VLOOKUP(G2406,Dados!C$3:E$15000,3,0),"Não Encontrado")))</f>
        <v/>
      </c>
      <c r="AB2406" s="46" t="str">
        <f aca="false">IFERROR(IF(Z2406&lt;&gt;"Não Encontrado",Z2406,IF(AA2406&lt;&gt;"Não Encontrado",AA2406,"")),"")</f>
        <v/>
      </c>
      <c r="AC2406" s="45" t="str">
        <f aca="false">IF(B2406="","",IF(AB2406="","NÃO","SIM"))</f>
        <v/>
      </c>
      <c r="AD2406" s="45" t="str">
        <f aca="false">IFERROR(VLOOKUP(G2406,Dados!$P$3:$R$500,3,0),"")</f>
        <v/>
      </c>
      <c r="AE2406" s="45" t="str">
        <f aca="false">IFERROR(VLOOKUP(G2406,Dados!$K$3:$L$500,2,0),"")</f>
        <v/>
      </c>
      <c r="AF2406" s="45" t="str">
        <f aca="false">IFERROR(VLOOKUP(G2406,Dados!$M$3:$N$500,2,0),"")</f>
        <v/>
      </c>
      <c r="AG2406" s="45" t="str">
        <f aca="false">IF(F2406="","",IF(AND(AD2406="",AE2406="",AF2406=""),"-",IF(AND(AD2406="BIT",AE2406="",AF2406=""),"BIT",IF(AND(AE2406="ANEXO I",AD2406="",AF2406=""),"ANEXO I",IF(AND(AF2406="ANEXO II",AD2406="",AE2406=""),"ANEXO II","Escolher")))))</f>
        <v/>
      </c>
      <c r="AH2406" s="45" t="str">
        <f aca="false">IF(AG2406&lt;&gt;"Pneus","",IFERROR(VLOOKUP(R2406,Dados!$X$2:$Z$5,3,0)*(AI2406-Q2406),VLOOKUP(D2406,Dados!$X$7:$Z$33,3,0)*(AI2406-Q2406)))</f>
        <v/>
      </c>
      <c r="AI2406" s="47" t="str">
        <f aca="false">IF(B2406="","",P2406+Q2406+O2406+M2406+L2406-N2406)</f>
        <v/>
      </c>
      <c r="AJ2406" s="48" t="str">
        <f aca="false">IFERROR(IF(AND(AC2406="SIM",AG2406="-",Y2406="REVENDA"),(AB2406/1+1)*AI2406,IF(AND(AC2406="SIM",AG2406="Pneus",Y2406="REVENDA"),(AB2406/1+1)*(AI2406-AH2406),"")),"")</f>
        <v/>
      </c>
      <c r="AK2406" s="48" t="str">
        <f aca="false">IF(AJ2406="","",AJ2406*17%)</f>
        <v/>
      </c>
      <c r="AL2406" s="48" t="str">
        <f aca="false">IFERROR(IF(AC2406="NÃO","",IF(AK2406="","",IF(E2406="Simples Nacional",BF2406,IF(T2406=0.12,U2406*0.5833337002,IF(T2406=0,AI2406*0.07,U2406))))),"")</f>
        <v/>
      </c>
      <c r="AM2406" s="47" t="str">
        <f aca="false">IFERROR(IF(AC2406="NÃO","",IF(OR(AG2406="-",AG2406="Pneus"),AK2406-AL2406,"")),"")</f>
        <v/>
      </c>
      <c r="AN2406" s="48" t="str">
        <f aca="false">IF(AND(Y2406="REVENDA",AC2406="SIM",AG2406="BIT"),((AB2406/1+1)*AI2406)*0.4117,"")</f>
        <v/>
      </c>
      <c r="AO2406" s="48" t="str">
        <f aca="false">IF(AN2406="","",AN2406*17%)</f>
        <v/>
      </c>
      <c r="AP2406" s="49" t="str">
        <f aca="false">IF(AN2406="","",IF(T2406=0.12,(U2406*0.4117)*0.4117,IF(T2406=0,(AI2406*0.07)*0.4117,U2406*0.4117)))</f>
        <v/>
      </c>
      <c r="AQ2406" s="47" t="str">
        <f aca="false">IF(AN2406="","",AO2406-AP2406)</f>
        <v/>
      </c>
      <c r="AR2406" s="50" t="str">
        <f aca="false">IFERROR(IF(AND(AC2406="SIM",Y2406="REVENDA",LEFT(AG2406,5)="ANEXO")*OR(AE2406="ANEXO I",AF2406="ANEXO II"),VLOOKUP(H2406,Dados!G:I,2,0),""),"INSERIR MVA")</f>
        <v/>
      </c>
      <c r="AS2406" s="48" t="str">
        <f aca="false">IF(LEFT(AG2406,5)="ANEXO",VLOOKUP(AG2406,Dados!$X$111:$Z$112,2,0)*(AI2406-Q2406),"")</f>
        <v/>
      </c>
      <c r="AT2406" s="48" t="str">
        <f aca="false">IFERROR(IF(AR2406="","",(AI2406*AR2406)+AI2406),"INSERIR MVA")</f>
        <v/>
      </c>
      <c r="AU2406" s="48" t="str">
        <f aca="false">IF(AT2406="","",IF(AY2406=0.04,U2406,AS2406*AY2406))</f>
        <v/>
      </c>
      <c r="AV2406" s="47" t="str">
        <f aca="false">IFERROR(IF(AU2406="","",(VLOOKUP(AG2406,Dados!$X$111:$Z$112,3,0)*AT2406*0.17)),"INSERIR MVA")</f>
        <v/>
      </c>
      <c r="AW2406" s="47" t="str">
        <f aca="false">IFERROR(IF(AR2406="","",AV2406-AU2406),"")</f>
        <v/>
      </c>
      <c r="AX2406" s="51" t="str">
        <f aca="false">IFERROR(IF(AC2406="NÃO","",IF(AM2406&lt;&gt;"",AM2406-W2406,IF(AQ2406&lt;&gt;"",AQ2406-W2406,IF(AW2406&lt;&gt;"",AW2406-W2406,"")))),"")</f>
        <v/>
      </c>
      <c r="AY2406" s="46" t="str">
        <f aca="false">IFERROR(IF(ISNA(VLOOKUP(R2406,Dados!$X$2:$Y$5,2,0)),VLOOKUP(D2406,Dados!$X$7:$Y$33,2,0),VLOOKUP(R2406,Dados!$X$2:$Y$5,2,0)),"")</f>
        <v/>
      </c>
      <c r="AZ2406" s="52" t="str">
        <f aca="false">IF(C2406="","",IF(AND(Y2406="CONSUMO",AC2406="NÃO")*OR(AG2406="-",AG2406="BIT"),IF(E2406&lt;&gt;"",(AI2406-(P2406+L2406-N2406+Q2406)*AY2406)/0.83),""))</f>
        <v/>
      </c>
      <c r="BA2406" s="51" t="str">
        <f aca="false">IF(AZ2406="","",AZ2406*0.17-((P2406+L2406-N2406+Q2406)*AY2406))</f>
        <v/>
      </c>
      <c r="BB2406" s="51" t="str">
        <f aca="false">IF(AND(Y2406="CONSUMO",AG2406="ANEXO I",AY2406&gt;4%),(AI2406-(P2406+L2406-N2406+Q2406)*0.0514)/0.83*(0.5177)*(0.17)-AI2406*0.0514,IF(AND(Y2406="CONSUMO",AG2406="ANEXO II",AY2406&gt;4%),(AI2406-(P2406+L2406-N2406+Q2406)*0.041)/0.83*(0.3295)*(0.17)-AI2406*0.041,IF(AND(Y2406="CONSUMO",AG2406="ANEXO I",AY2406=4%),(AI2406-(P2406+L2406-N2406+Q2406)*0.04)/0.83*(0.5177)*(0.17)-AI2406*0.04,IF(AND(Y2406="CONSUMO",AG2406="ANEXO II",AY2406=4%),(AI2406-(P2406+L2406-N2406+Q2406)*0.04)/0.83*(0.3295)*(0.17)-AI2406*0.04,""))))</f>
        <v/>
      </c>
      <c r="BC2406" s="51" t="str">
        <f aca="false">IF(C2406="","",IF(AND(Y2406="CONSUMO",AC2406="SIM")*OR(AG2406="-",AG2406="BIT"),IF(E2406&lt;&gt;"",(AI2406-(P2406+L2406-N2406+Q2406)*AY2406)/0.83),""))</f>
        <v/>
      </c>
      <c r="BD2406" s="51" t="str">
        <f aca="false">IF(BC2406="","",BC2406*0.17)</f>
        <v/>
      </c>
      <c r="BE2406" s="51" t="str">
        <f aca="false">IF(I2406=6908,0,IF(BC2406="","",BD2406-((P2406+L2406-N2406+Q2406)*AY2406)))</f>
        <v/>
      </c>
      <c r="BF2406" s="53" t="str">
        <f aca="false">IF(B2406="","",IF(OR(B2406="",E2406="Regime Normal"),0,(AI2406-Q2406)*VLOOKUP(R2406,Dados!$X$98:$Y$108,2,0)))</f>
        <v/>
      </c>
      <c r="BG2406" s="54" t="str">
        <f aca="false">IFERROR(VLOOKUP(I2406,Dados!$AC$27:$AD$43,2,0),IF(B2406="","",IF(D2406&lt;&gt;"MT",IF(AND(AC2406="SIM",Y2406="Revenda"),"2403",IF(AND(AC2406="SIM",Y2406="Consumo"),"2407",IF(AND(AC2406="NÃO",Y2406="Revenda"),"2102",IF(AND(AC2406="NÃO",Y2406="Consumo"),"2556",)))),REPLACE(I2406,1,1,1))))</f>
        <v/>
      </c>
    </row>
    <row r="2407" customFormat="false" ht="12.8" hidden="false" customHeight="true" outlineLevel="0" collapsed="false">
      <c r="Y2407" s="45"/>
      <c r="Z2407" s="46" t="str">
        <f aca="false">IF(B2407="","",(IFERROR(VLOOKUP(H2407,Dados!A$3:B$15000,2,0),"Não Encontrado")))</f>
        <v/>
      </c>
      <c r="AA2407" s="46" t="str">
        <f aca="false">IF(B2407="","",(IFERROR(VLOOKUP(G2407,Dados!C$3:E$15000,3,0),"Não Encontrado")))</f>
        <v/>
      </c>
      <c r="AB2407" s="46" t="str">
        <f aca="false">IFERROR(IF(Z2407&lt;&gt;"Não Encontrado",Z2407,IF(AA2407&lt;&gt;"Não Encontrado",AA2407,"")),"")</f>
        <v/>
      </c>
      <c r="AC2407" s="45" t="str">
        <f aca="false">IF(B2407="","",IF(AB2407="","NÃO","SIM"))</f>
        <v/>
      </c>
      <c r="AD2407" s="45" t="str">
        <f aca="false">IFERROR(VLOOKUP(G2407,Dados!$P$3:$R$500,3,0),"")</f>
        <v/>
      </c>
      <c r="AE2407" s="45" t="str">
        <f aca="false">IFERROR(VLOOKUP(G2407,Dados!$K$3:$L$500,2,0),"")</f>
        <v/>
      </c>
      <c r="AF2407" s="45" t="str">
        <f aca="false">IFERROR(VLOOKUP(G2407,Dados!$M$3:$N$500,2,0),"")</f>
        <v/>
      </c>
      <c r="AG2407" s="45" t="str">
        <f aca="false">IF(F2407="","",IF(AND(AD2407="",AE2407="",AF2407=""),"-",IF(AND(AD2407="BIT",AE2407="",AF2407=""),"BIT",IF(AND(AE2407="ANEXO I",AD2407="",AF2407=""),"ANEXO I",IF(AND(AF2407="ANEXO II",AD2407="",AE2407=""),"ANEXO II","Escolher")))))</f>
        <v/>
      </c>
      <c r="AH2407" s="45" t="str">
        <f aca="false">IF(AG2407&lt;&gt;"Pneus","",IFERROR(VLOOKUP(R2407,Dados!$X$2:$Z$5,3,0)*(AI2407-Q2407),VLOOKUP(D2407,Dados!$X$7:$Z$33,3,0)*(AI2407-Q2407)))</f>
        <v/>
      </c>
      <c r="AI2407" s="47" t="str">
        <f aca="false">IF(B2407="","",P2407+Q2407+O2407+M2407+L2407-N2407)</f>
        <v/>
      </c>
      <c r="AJ2407" s="48" t="str">
        <f aca="false">IFERROR(IF(AND(AC2407="SIM",AG2407="-",Y2407="REVENDA"),(AB2407/1+1)*AI2407,IF(AND(AC2407="SIM",AG2407="Pneus",Y2407="REVENDA"),(AB2407/1+1)*(AI2407-AH2407),"")),"")</f>
        <v/>
      </c>
      <c r="AK2407" s="48" t="str">
        <f aca="false">IF(AJ2407="","",AJ2407*17%)</f>
        <v/>
      </c>
      <c r="AL2407" s="48" t="str">
        <f aca="false">IFERROR(IF(AC2407="NÃO","",IF(AK2407="","",IF(E2407="Simples Nacional",BF2407,IF(T2407=0.12,U2407*0.5833337002,IF(T2407=0,AI2407*0.07,U2407))))),"")</f>
        <v/>
      </c>
      <c r="AM2407" s="47" t="str">
        <f aca="false">IFERROR(IF(AC2407="NÃO","",IF(OR(AG2407="-",AG2407="Pneus"),AK2407-AL2407,"")),"")</f>
        <v/>
      </c>
      <c r="AN2407" s="48" t="str">
        <f aca="false">IF(AND(Y2407="REVENDA",AC2407="SIM",AG2407="BIT"),((AB2407/1+1)*AI2407)*0.4117,"")</f>
        <v/>
      </c>
      <c r="AO2407" s="48" t="str">
        <f aca="false">IF(AN2407="","",AN2407*17%)</f>
        <v/>
      </c>
      <c r="AP2407" s="49" t="str">
        <f aca="false">IF(AN2407="","",IF(T2407=0.12,(U2407*0.4117)*0.4117,IF(T2407=0,(AI2407*0.07)*0.4117,U2407*0.4117)))</f>
        <v/>
      </c>
      <c r="AQ2407" s="47" t="str">
        <f aca="false">IF(AN2407="","",AO2407-AP2407)</f>
        <v/>
      </c>
      <c r="AR2407" s="50" t="str">
        <f aca="false">IFERROR(IF(AND(AC2407="SIM",Y2407="REVENDA",LEFT(AG2407,5)="ANEXO")*OR(AE2407="ANEXO I",AF2407="ANEXO II"),VLOOKUP(H2407,Dados!G:I,2,0),""),"INSERIR MVA")</f>
        <v/>
      </c>
      <c r="AS2407" s="48" t="str">
        <f aca="false">IF(LEFT(AG2407,5)="ANEXO",VLOOKUP(AG2407,Dados!$X$111:$Z$112,2,0)*(AI2407-Q2407),"")</f>
        <v/>
      </c>
      <c r="AT2407" s="48" t="str">
        <f aca="false">IFERROR(IF(AR2407="","",(AI2407*AR2407)+AI2407),"INSERIR MVA")</f>
        <v/>
      </c>
      <c r="AU2407" s="48" t="str">
        <f aca="false">IF(AT2407="","",IF(AY2407=0.04,U2407,AS2407*AY2407))</f>
        <v/>
      </c>
      <c r="AV2407" s="47" t="str">
        <f aca="false">IFERROR(IF(AU2407="","",(VLOOKUP(AG2407,Dados!$X$111:$Z$112,3,0)*AT2407*0.17)),"INSERIR MVA")</f>
        <v/>
      </c>
      <c r="AW2407" s="47" t="str">
        <f aca="false">IFERROR(IF(AR2407="","",AV2407-AU2407),"")</f>
        <v/>
      </c>
      <c r="AX2407" s="51" t="str">
        <f aca="false">IFERROR(IF(AC2407="NÃO","",IF(AM2407&lt;&gt;"",AM2407-W2407,IF(AQ2407&lt;&gt;"",AQ2407-W2407,IF(AW2407&lt;&gt;"",AW2407-W2407,"")))),"")</f>
        <v/>
      </c>
      <c r="AY2407" s="46" t="str">
        <f aca="false">IFERROR(IF(ISNA(VLOOKUP(R2407,Dados!$X$2:$Y$5,2,0)),VLOOKUP(D2407,Dados!$X$7:$Y$33,2,0),VLOOKUP(R2407,Dados!$X$2:$Y$5,2,0)),"")</f>
        <v/>
      </c>
      <c r="AZ2407" s="52" t="str">
        <f aca="false">IF(C2407="","",IF(AND(Y2407="CONSUMO",AC2407="NÃO")*OR(AG2407="-",AG2407="BIT"),IF(E2407&lt;&gt;"",(AI2407-(P2407+L2407-N2407+Q2407)*AY2407)/0.83),""))</f>
        <v/>
      </c>
      <c r="BA2407" s="51" t="str">
        <f aca="false">IF(AZ2407="","",AZ2407*0.17-((P2407+L2407-N2407+Q2407)*AY2407))</f>
        <v/>
      </c>
      <c r="BB2407" s="51" t="str">
        <f aca="false">IF(AND(Y2407="CONSUMO",AG2407="ANEXO I",AY2407&gt;4%),(AI2407-(P2407+L2407-N2407+Q2407)*0.0514)/0.83*(0.5177)*(0.17)-AI2407*0.0514,IF(AND(Y2407="CONSUMO",AG2407="ANEXO II",AY2407&gt;4%),(AI2407-(P2407+L2407-N2407+Q2407)*0.041)/0.83*(0.3295)*(0.17)-AI2407*0.041,IF(AND(Y2407="CONSUMO",AG2407="ANEXO I",AY2407=4%),(AI2407-(P2407+L2407-N2407+Q2407)*0.04)/0.83*(0.5177)*(0.17)-AI2407*0.04,IF(AND(Y2407="CONSUMO",AG2407="ANEXO II",AY2407=4%),(AI2407-(P2407+L2407-N2407+Q2407)*0.04)/0.83*(0.3295)*(0.17)-AI2407*0.04,""))))</f>
        <v/>
      </c>
      <c r="BC2407" s="51" t="str">
        <f aca="false">IF(C2407="","",IF(AND(Y2407="CONSUMO",AC2407="SIM")*OR(AG2407="-",AG2407="BIT"),IF(E2407&lt;&gt;"",(AI2407-(P2407+L2407-N2407+Q2407)*AY2407)/0.83),""))</f>
        <v/>
      </c>
      <c r="BD2407" s="51" t="str">
        <f aca="false">IF(BC2407="","",BC2407*0.17)</f>
        <v/>
      </c>
      <c r="BE2407" s="51" t="str">
        <f aca="false">IF(I2407=6908,0,IF(BC2407="","",BD2407-((P2407+L2407-N2407+Q2407)*AY2407)))</f>
        <v/>
      </c>
      <c r="BF2407" s="53" t="str">
        <f aca="false">IF(B2407="","",IF(OR(B2407="",E2407="Regime Normal"),0,(AI2407-Q2407)*VLOOKUP(R2407,Dados!$X$98:$Y$108,2,0)))</f>
        <v/>
      </c>
      <c r="BG2407" s="54" t="str">
        <f aca="false">IFERROR(VLOOKUP(I2407,Dados!$AC$27:$AD$43,2,0),IF(B2407="","",IF(D2407&lt;&gt;"MT",IF(AND(AC2407="SIM",Y2407="Revenda"),"2403",IF(AND(AC2407="SIM",Y2407="Consumo"),"2407",IF(AND(AC2407="NÃO",Y2407="Revenda"),"2102",IF(AND(AC2407="NÃO",Y2407="Consumo"),"2556",)))),REPLACE(I2407,1,1,1))))</f>
        <v/>
      </c>
    </row>
    <row r="2408" customFormat="false" ht="12.8" hidden="false" customHeight="true" outlineLevel="0" collapsed="false">
      <c r="Y2408" s="45"/>
      <c r="Z2408" s="46" t="str">
        <f aca="false">IF(B2408="","",(IFERROR(VLOOKUP(H2408,Dados!A$3:B$15000,2,0),"Não Encontrado")))</f>
        <v/>
      </c>
      <c r="AA2408" s="46" t="str">
        <f aca="false">IF(B2408="","",(IFERROR(VLOOKUP(G2408,Dados!C$3:E$15000,3,0),"Não Encontrado")))</f>
        <v/>
      </c>
      <c r="AB2408" s="46" t="str">
        <f aca="false">IFERROR(IF(Z2408&lt;&gt;"Não Encontrado",Z2408,IF(AA2408&lt;&gt;"Não Encontrado",AA2408,"")),"")</f>
        <v/>
      </c>
      <c r="AC2408" s="45" t="str">
        <f aca="false">IF(B2408="","",IF(AB2408="","NÃO","SIM"))</f>
        <v/>
      </c>
      <c r="AD2408" s="45" t="str">
        <f aca="false">IFERROR(VLOOKUP(G2408,Dados!$P$3:$R$500,3,0),"")</f>
        <v/>
      </c>
      <c r="AE2408" s="45" t="str">
        <f aca="false">IFERROR(VLOOKUP(G2408,Dados!$K$3:$L$500,2,0),"")</f>
        <v/>
      </c>
      <c r="AF2408" s="45" t="str">
        <f aca="false">IFERROR(VLOOKUP(G2408,Dados!$M$3:$N$500,2,0),"")</f>
        <v/>
      </c>
      <c r="AG2408" s="45" t="str">
        <f aca="false">IF(F2408="","",IF(AND(AD2408="",AE2408="",AF2408=""),"-",IF(AND(AD2408="BIT",AE2408="",AF2408=""),"BIT",IF(AND(AE2408="ANEXO I",AD2408="",AF2408=""),"ANEXO I",IF(AND(AF2408="ANEXO II",AD2408="",AE2408=""),"ANEXO II","Escolher")))))</f>
        <v/>
      </c>
      <c r="AH2408" s="45" t="str">
        <f aca="false">IF(AG2408&lt;&gt;"Pneus","",IFERROR(VLOOKUP(R2408,Dados!$X$2:$Z$5,3,0)*(AI2408-Q2408),VLOOKUP(D2408,Dados!$X$7:$Z$33,3,0)*(AI2408-Q2408)))</f>
        <v/>
      </c>
      <c r="AI2408" s="47" t="str">
        <f aca="false">IF(B2408="","",P2408+Q2408+O2408+M2408+L2408-N2408)</f>
        <v/>
      </c>
      <c r="AJ2408" s="48" t="str">
        <f aca="false">IFERROR(IF(AND(AC2408="SIM",AG2408="-",Y2408="REVENDA"),(AB2408/1+1)*AI2408,IF(AND(AC2408="SIM",AG2408="Pneus",Y2408="REVENDA"),(AB2408/1+1)*(AI2408-AH2408),"")),"")</f>
        <v/>
      </c>
      <c r="AK2408" s="48" t="str">
        <f aca="false">IF(AJ2408="","",AJ2408*17%)</f>
        <v/>
      </c>
      <c r="AL2408" s="48" t="str">
        <f aca="false">IFERROR(IF(AC2408="NÃO","",IF(AK2408="","",IF(E2408="Simples Nacional",BF2408,IF(T2408=0.12,U2408*0.5833337002,IF(T2408=0,AI2408*0.07,U2408))))),"")</f>
        <v/>
      </c>
      <c r="AM2408" s="47" t="str">
        <f aca="false">IFERROR(IF(AC2408="NÃO","",IF(OR(AG2408="-",AG2408="Pneus"),AK2408-AL2408,"")),"")</f>
        <v/>
      </c>
      <c r="AN2408" s="48" t="str">
        <f aca="false">IF(AND(Y2408="REVENDA",AC2408="SIM",AG2408="BIT"),((AB2408/1+1)*AI2408)*0.4117,"")</f>
        <v/>
      </c>
      <c r="AO2408" s="48" t="str">
        <f aca="false">IF(AN2408="","",AN2408*17%)</f>
        <v/>
      </c>
      <c r="AP2408" s="49" t="str">
        <f aca="false">IF(AN2408="","",IF(T2408=0.12,(U2408*0.4117)*0.4117,IF(T2408=0,(AI2408*0.07)*0.4117,U2408*0.4117)))</f>
        <v/>
      </c>
      <c r="AQ2408" s="47" t="str">
        <f aca="false">IF(AN2408="","",AO2408-AP2408)</f>
        <v/>
      </c>
      <c r="AR2408" s="50" t="str">
        <f aca="false">IFERROR(IF(AND(AC2408="SIM",Y2408="REVENDA",LEFT(AG2408,5)="ANEXO")*OR(AE2408="ANEXO I",AF2408="ANEXO II"),VLOOKUP(H2408,Dados!G:I,2,0),""),"INSERIR MVA")</f>
        <v/>
      </c>
      <c r="AS2408" s="48" t="str">
        <f aca="false">IF(LEFT(AG2408,5)="ANEXO",VLOOKUP(AG2408,Dados!$X$111:$Z$112,2,0)*(AI2408-Q2408),"")</f>
        <v/>
      </c>
      <c r="AT2408" s="48" t="str">
        <f aca="false">IFERROR(IF(AR2408="","",(AI2408*AR2408)+AI2408),"INSERIR MVA")</f>
        <v/>
      </c>
      <c r="AU2408" s="48" t="str">
        <f aca="false">IF(AT2408="","",IF(AY2408=0.04,U2408,AS2408*AY2408))</f>
        <v/>
      </c>
      <c r="AV2408" s="47" t="str">
        <f aca="false">IFERROR(IF(AU2408="","",(VLOOKUP(AG2408,Dados!$X$111:$Z$112,3,0)*AT2408*0.17)),"INSERIR MVA")</f>
        <v/>
      </c>
      <c r="AW2408" s="47" t="str">
        <f aca="false">IFERROR(IF(AR2408="","",AV2408-AU2408),"")</f>
        <v/>
      </c>
      <c r="AX2408" s="51" t="str">
        <f aca="false">IFERROR(IF(AC2408="NÃO","",IF(AM2408&lt;&gt;"",AM2408-W2408,IF(AQ2408&lt;&gt;"",AQ2408-W2408,IF(AW2408&lt;&gt;"",AW2408-W2408,"")))),"")</f>
        <v/>
      </c>
      <c r="AY2408" s="46" t="str">
        <f aca="false">IFERROR(IF(ISNA(VLOOKUP(R2408,Dados!$X$2:$Y$5,2,0)),VLOOKUP(D2408,Dados!$X$7:$Y$33,2,0),VLOOKUP(R2408,Dados!$X$2:$Y$5,2,0)),"")</f>
        <v/>
      </c>
      <c r="AZ2408" s="52" t="str">
        <f aca="false">IF(C2408="","",IF(AND(Y2408="CONSUMO",AC2408="NÃO")*OR(AG2408="-",AG2408="BIT"),IF(E2408&lt;&gt;"",(AI2408-(P2408+L2408-N2408+Q2408)*AY2408)/0.83),""))</f>
        <v/>
      </c>
      <c r="BA2408" s="51" t="str">
        <f aca="false">IF(AZ2408="","",AZ2408*0.17-((P2408+L2408-N2408+Q2408)*AY2408))</f>
        <v/>
      </c>
      <c r="BB2408" s="51" t="str">
        <f aca="false">IF(AND(Y2408="CONSUMO",AG2408="ANEXO I",AY2408&gt;4%),(AI2408-(P2408+L2408-N2408+Q2408)*0.0514)/0.83*(0.5177)*(0.17)-AI2408*0.0514,IF(AND(Y2408="CONSUMO",AG2408="ANEXO II",AY2408&gt;4%),(AI2408-(P2408+L2408-N2408+Q2408)*0.041)/0.83*(0.3295)*(0.17)-AI2408*0.041,IF(AND(Y2408="CONSUMO",AG2408="ANEXO I",AY2408=4%),(AI2408-(P2408+L2408-N2408+Q2408)*0.04)/0.83*(0.5177)*(0.17)-AI2408*0.04,IF(AND(Y2408="CONSUMO",AG2408="ANEXO II",AY2408=4%),(AI2408-(P2408+L2408-N2408+Q2408)*0.04)/0.83*(0.3295)*(0.17)-AI2408*0.04,""))))</f>
        <v/>
      </c>
      <c r="BC2408" s="51" t="str">
        <f aca="false">IF(C2408="","",IF(AND(Y2408="CONSUMO",AC2408="SIM")*OR(AG2408="-",AG2408="BIT"),IF(E2408&lt;&gt;"",(AI2408-(P2408+L2408-N2408+Q2408)*AY2408)/0.83),""))</f>
        <v/>
      </c>
      <c r="BD2408" s="51" t="str">
        <f aca="false">IF(BC2408="","",BC2408*0.17)</f>
        <v/>
      </c>
      <c r="BE2408" s="51" t="str">
        <f aca="false">IF(I2408=6908,0,IF(BC2408="","",BD2408-((P2408+L2408-N2408+Q2408)*AY2408)))</f>
        <v/>
      </c>
      <c r="BF2408" s="53" t="str">
        <f aca="false">IF(B2408="","",IF(OR(B2408="",E2408="Regime Normal"),0,(AI2408-Q2408)*VLOOKUP(R2408,Dados!$X$98:$Y$108,2,0)))</f>
        <v/>
      </c>
      <c r="BG2408" s="54" t="str">
        <f aca="false">IFERROR(VLOOKUP(I2408,Dados!$AC$27:$AD$43,2,0),IF(B2408="","",IF(D2408&lt;&gt;"MT",IF(AND(AC2408="SIM",Y2408="Revenda"),"2403",IF(AND(AC2408="SIM",Y2408="Consumo"),"2407",IF(AND(AC2408="NÃO",Y2408="Revenda"),"2102",IF(AND(AC2408="NÃO",Y2408="Consumo"),"2556",)))),REPLACE(I2408,1,1,1))))</f>
        <v/>
      </c>
    </row>
    <row r="2409" customFormat="false" ht="12.8" hidden="false" customHeight="true" outlineLevel="0" collapsed="false">
      <c r="Y2409" s="45"/>
      <c r="Z2409" s="46" t="str">
        <f aca="false">IF(B2409="","",(IFERROR(VLOOKUP(H2409,Dados!A$3:B$15000,2,0),"Não Encontrado")))</f>
        <v/>
      </c>
      <c r="AA2409" s="46" t="str">
        <f aca="false">IF(B2409="","",(IFERROR(VLOOKUP(G2409,Dados!C$3:E$15000,3,0),"Não Encontrado")))</f>
        <v/>
      </c>
      <c r="AB2409" s="46" t="str">
        <f aca="false">IFERROR(IF(Z2409&lt;&gt;"Não Encontrado",Z2409,IF(AA2409&lt;&gt;"Não Encontrado",AA2409,"")),"")</f>
        <v/>
      </c>
      <c r="AC2409" s="45" t="str">
        <f aca="false">IF(B2409="","",IF(AB2409="","NÃO","SIM"))</f>
        <v/>
      </c>
      <c r="AD2409" s="45" t="str">
        <f aca="false">IFERROR(VLOOKUP(G2409,Dados!$P$3:$R$500,3,0),"")</f>
        <v/>
      </c>
      <c r="AE2409" s="45" t="str">
        <f aca="false">IFERROR(VLOOKUP(G2409,Dados!$K$3:$L$500,2,0),"")</f>
        <v/>
      </c>
      <c r="AF2409" s="45" t="str">
        <f aca="false">IFERROR(VLOOKUP(G2409,Dados!$M$3:$N$500,2,0),"")</f>
        <v/>
      </c>
      <c r="AG2409" s="45" t="str">
        <f aca="false">IF(F2409="","",IF(AND(AD2409="",AE2409="",AF2409=""),"-",IF(AND(AD2409="BIT",AE2409="",AF2409=""),"BIT",IF(AND(AE2409="ANEXO I",AD2409="",AF2409=""),"ANEXO I",IF(AND(AF2409="ANEXO II",AD2409="",AE2409=""),"ANEXO II","Escolher")))))</f>
        <v/>
      </c>
      <c r="AH2409" s="45" t="str">
        <f aca="false">IF(AG2409&lt;&gt;"Pneus","",IFERROR(VLOOKUP(R2409,Dados!$X$2:$Z$5,3,0)*(AI2409-Q2409),VLOOKUP(D2409,Dados!$X$7:$Z$33,3,0)*(AI2409-Q2409)))</f>
        <v/>
      </c>
      <c r="AI2409" s="47" t="str">
        <f aca="false">IF(B2409="","",P2409+Q2409+O2409+M2409+L2409-N2409)</f>
        <v/>
      </c>
      <c r="AJ2409" s="48" t="str">
        <f aca="false">IFERROR(IF(AND(AC2409="SIM",AG2409="-",Y2409="REVENDA"),(AB2409/1+1)*AI2409,IF(AND(AC2409="SIM",AG2409="Pneus",Y2409="REVENDA"),(AB2409/1+1)*(AI2409-AH2409),"")),"")</f>
        <v/>
      </c>
      <c r="AK2409" s="48" t="str">
        <f aca="false">IF(AJ2409="","",AJ2409*17%)</f>
        <v/>
      </c>
      <c r="AL2409" s="48" t="str">
        <f aca="false">IFERROR(IF(AC2409="NÃO","",IF(AK2409="","",IF(E2409="Simples Nacional",BF2409,IF(T2409=0.12,U2409*0.5833337002,IF(T2409=0,AI2409*0.07,U2409))))),"")</f>
        <v/>
      </c>
      <c r="AM2409" s="47" t="str">
        <f aca="false">IFERROR(IF(AC2409="NÃO","",IF(OR(AG2409="-",AG2409="Pneus"),AK2409-AL2409,"")),"")</f>
        <v/>
      </c>
      <c r="AN2409" s="48" t="str">
        <f aca="false">IF(AND(Y2409="REVENDA",AC2409="SIM",AG2409="BIT"),((AB2409/1+1)*AI2409)*0.4117,"")</f>
        <v/>
      </c>
      <c r="AO2409" s="48" t="str">
        <f aca="false">IF(AN2409="","",AN2409*17%)</f>
        <v/>
      </c>
      <c r="AP2409" s="49" t="str">
        <f aca="false">IF(AN2409="","",IF(T2409=0.12,(U2409*0.4117)*0.4117,IF(T2409=0,(AI2409*0.07)*0.4117,U2409*0.4117)))</f>
        <v/>
      </c>
      <c r="AQ2409" s="47" t="str">
        <f aca="false">IF(AN2409="","",AO2409-AP2409)</f>
        <v/>
      </c>
      <c r="AR2409" s="50" t="str">
        <f aca="false">IFERROR(IF(AND(AC2409="SIM",Y2409="REVENDA",LEFT(AG2409,5)="ANEXO")*OR(AE2409="ANEXO I",AF2409="ANEXO II"),VLOOKUP(H2409,Dados!G:I,2,0),""),"INSERIR MVA")</f>
        <v/>
      </c>
      <c r="AS2409" s="48" t="str">
        <f aca="false">IF(LEFT(AG2409,5)="ANEXO",VLOOKUP(AG2409,Dados!$X$111:$Z$112,2,0)*(AI2409-Q2409),"")</f>
        <v/>
      </c>
      <c r="AT2409" s="48" t="str">
        <f aca="false">IFERROR(IF(AR2409="","",(AI2409*AR2409)+AI2409),"INSERIR MVA")</f>
        <v/>
      </c>
      <c r="AU2409" s="48" t="str">
        <f aca="false">IF(AT2409="","",IF(AY2409=0.04,U2409,AS2409*AY2409))</f>
        <v/>
      </c>
      <c r="AV2409" s="47" t="str">
        <f aca="false">IFERROR(IF(AU2409="","",(VLOOKUP(AG2409,Dados!$X$111:$Z$112,3,0)*AT2409*0.17)),"INSERIR MVA")</f>
        <v/>
      </c>
      <c r="AW2409" s="47" t="str">
        <f aca="false">IFERROR(IF(AR2409="","",AV2409-AU2409),"")</f>
        <v/>
      </c>
      <c r="AX2409" s="51" t="str">
        <f aca="false">IFERROR(IF(AC2409="NÃO","",IF(AM2409&lt;&gt;"",AM2409-W2409,IF(AQ2409&lt;&gt;"",AQ2409-W2409,IF(AW2409&lt;&gt;"",AW2409-W2409,"")))),"")</f>
        <v/>
      </c>
      <c r="AY2409" s="46" t="str">
        <f aca="false">IFERROR(IF(ISNA(VLOOKUP(R2409,Dados!$X$2:$Y$5,2,0)),VLOOKUP(D2409,Dados!$X$7:$Y$33,2,0),VLOOKUP(R2409,Dados!$X$2:$Y$5,2,0)),"")</f>
        <v/>
      </c>
      <c r="AZ2409" s="52" t="str">
        <f aca="false">IF(C2409="","",IF(AND(Y2409="CONSUMO",AC2409="NÃO")*OR(AG2409="-",AG2409="BIT"),IF(E2409&lt;&gt;"",(AI2409-(P2409+L2409-N2409+Q2409)*AY2409)/0.83),""))</f>
        <v/>
      </c>
      <c r="BA2409" s="51" t="str">
        <f aca="false">IF(AZ2409="","",AZ2409*0.17-((P2409+L2409-N2409+Q2409)*AY2409))</f>
        <v/>
      </c>
      <c r="BB2409" s="51" t="str">
        <f aca="false">IF(AND(Y2409="CONSUMO",AG2409="ANEXO I",AY2409&gt;4%),(AI2409-(P2409+L2409-N2409+Q2409)*0.0514)/0.83*(0.5177)*(0.17)-AI2409*0.0514,IF(AND(Y2409="CONSUMO",AG2409="ANEXO II",AY2409&gt;4%),(AI2409-(P2409+L2409-N2409+Q2409)*0.041)/0.83*(0.3295)*(0.17)-AI2409*0.041,IF(AND(Y2409="CONSUMO",AG2409="ANEXO I",AY2409=4%),(AI2409-(P2409+L2409-N2409+Q2409)*0.04)/0.83*(0.5177)*(0.17)-AI2409*0.04,IF(AND(Y2409="CONSUMO",AG2409="ANEXO II",AY2409=4%),(AI2409-(P2409+L2409-N2409+Q2409)*0.04)/0.83*(0.3295)*(0.17)-AI2409*0.04,""))))</f>
        <v/>
      </c>
      <c r="BC2409" s="51" t="str">
        <f aca="false">IF(C2409="","",IF(AND(Y2409="CONSUMO",AC2409="SIM")*OR(AG2409="-",AG2409="BIT"),IF(E2409&lt;&gt;"",(AI2409-(P2409+L2409-N2409+Q2409)*AY2409)/0.83),""))</f>
        <v/>
      </c>
      <c r="BD2409" s="51" t="str">
        <f aca="false">IF(BC2409="","",BC2409*0.17)</f>
        <v/>
      </c>
      <c r="BE2409" s="51" t="str">
        <f aca="false">IF(I2409=6908,0,IF(BC2409="","",BD2409-((P2409+L2409-N2409+Q2409)*AY2409)))</f>
        <v/>
      </c>
      <c r="BF2409" s="53" t="str">
        <f aca="false">IF(B2409="","",IF(OR(B2409="",E2409="Regime Normal"),0,(AI2409-Q2409)*VLOOKUP(R2409,Dados!$X$98:$Y$108,2,0)))</f>
        <v/>
      </c>
      <c r="BG2409" s="54" t="str">
        <f aca="false">IFERROR(VLOOKUP(I2409,Dados!$AC$27:$AD$43,2,0),IF(B2409="","",IF(D2409&lt;&gt;"MT",IF(AND(AC2409="SIM",Y2409="Revenda"),"2403",IF(AND(AC2409="SIM",Y2409="Consumo"),"2407",IF(AND(AC2409="NÃO",Y2409="Revenda"),"2102",IF(AND(AC2409="NÃO",Y2409="Consumo"),"2556",)))),REPLACE(I2409,1,1,1))))</f>
        <v/>
      </c>
    </row>
    <row r="2410" customFormat="false" ht="12.8" hidden="false" customHeight="true" outlineLevel="0" collapsed="false">
      <c r="Y2410" s="45"/>
      <c r="Z2410" s="46" t="str">
        <f aca="false">IF(B2410="","",(IFERROR(VLOOKUP(H2410,Dados!A$3:B$15000,2,0),"Não Encontrado")))</f>
        <v/>
      </c>
      <c r="AA2410" s="46" t="str">
        <f aca="false">IF(B2410="","",(IFERROR(VLOOKUP(G2410,Dados!C$3:E$15000,3,0),"Não Encontrado")))</f>
        <v/>
      </c>
      <c r="AB2410" s="46" t="str">
        <f aca="false">IFERROR(IF(Z2410&lt;&gt;"Não Encontrado",Z2410,IF(AA2410&lt;&gt;"Não Encontrado",AA2410,"")),"")</f>
        <v/>
      </c>
      <c r="AC2410" s="45" t="str">
        <f aca="false">IF(B2410="","",IF(AB2410="","NÃO","SIM"))</f>
        <v/>
      </c>
      <c r="AD2410" s="45" t="str">
        <f aca="false">IFERROR(VLOOKUP(G2410,Dados!$P$3:$R$500,3,0),"")</f>
        <v/>
      </c>
      <c r="AE2410" s="45" t="str">
        <f aca="false">IFERROR(VLOOKUP(G2410,Dados!$K$3:$L$500,2,0),"")</f>
        <v/>
      </c>
      <c r="AF2410" s="45" t="str">
        <f aca="false">IFERROR(VLOOKUP(G2410,Dados!$M$3:$N$500,2,0),"")</f>
        <v/>
      </c>
      <c r="AG2410" s="45" t="str">
        <f aca="false">IF(F2410="","",IF(AND(AD2410="",AE2410="",AF2410=""),"-",IF(AND(AD2410="BIT",AE2410="",AF2410=""),"BIT",IF(AND(AE2410="ANEXO I",AD2410="",AF2410=""),"ANEXO I",IF(AND(AF2410="ANEXO II",AD2410="",AE2410=""),"ANEXO II","Escolher")))))</f>
        <v/>
      </c>
      <c r="AH2410" s="45" t="str">
        <f aca="false">IF(AG2410&lt;&gt;"Pneus","",IFERROR(VLOOKUP(R2410,Dados!$X$2:$Z$5,3,0)*(AI2410-Q2410),VLOOKUP(D2410,Dados!$X$7:$Z$33,3,0)*(AI2410-Q2410)))</f>
        <v/>
      </c>
      <c r="AI2410" s="47" t="str">
        <f aca="false">IF(B2410="","",P2410+Q2410+O2410+M2410+L2410-N2410)</f>
        <v/>
      </c>
      <c r="AJ2410" s="48" t="str">
        <f aca="false">IFERROR(IF(AND(AC2410="SIM",AG2410="-",Y2410="REVENDA"),(AB2410/1+1)*AI2410,IF(AND(AC2410="SIM",AG2410="Pneus",Y2410="REVENDA"),(AB2410/1+1)*(AI2410-AH2410),"")),"")</f>
        <v/>
      </c>
      <c r="AK2410" s="48" t="str">
        <f aca="false">IF(AJ2410="","",AJ2410*17%)</f>
        <v/>
      </c>
      <c r="AL2410" s="48" t="str">
        <f aca="false">IFERROR(IF(AC2410="NÃO","",IF(AK2410="","",IF(E2410="Simples Nacional",BF2410,IF(T2410=0.12,U2410*0.5833337002,IF(T2410=0,AI2410*0.07,U2410))))),"")</f>
        <v/>
      </c>
      <c r="AM2410" s="47" t="str">
        <f aca="false">IFERROR(IF(AC2410="NÃO","",IF(OR(AG2410="-",AG2410="Pneus"),AK2410-AL2410,"")),"")</f>
        <v/>
      </c>
      <c r="AN2410" s="48" t="str">
        <f aca="false">IF(AND(Y2410="REVENDA",AC2410="SIM",AG2410="BIT"),((AB2410/1+1)*AI2410)*0.4117,"")</f>
        <v/>
      </c>
      <c r="AO2410" s="48" t="str">
        <f aca="false">IF(AN2410="","",AN2410*17%)</f>
        <v/>
      </c>
      <c r="AP2410" s="49" t="str">
        <f aca="false">IF(AN2410="","",IF(T2410=0.12,(U2410*0.4117)*0.4117,IF(T2410=0,(AI2410*0.07)*0.4117,U2410*0.4117)))</f>
        <v/>
      </c>
      <c r="AQ2410" s="47" t="str">
        <f aca="false">IF(AN2410="","",AO2410-AP2410)</f>
        <v/>
      </c>
      <c r="AR2410" s="50" t="str">
        <f aca="false">IFERROR(IF(AND(AC2410="SIM",Y2410="REVENDA",LEFT(AG2410,5)="ANEXO")*OR(AE2410="ANEXO I",AF2410="ANEXO II"),VLOOKUP(H2410,Dados!G:I,2,0),""),"INSERIR MVA")</f>
        <v/>
      </c>
      <c r="AS2410" s="48" t="str">
        <f aca="false">IF(LEFT(AG2410,5)="ANEXO",VLOOKUP(AG2410,Dados!$X$111:$Z$112,2,0)*(AI2410-Q2410),"")</f>
        <v/>
      </c>
      <c r="AT2410" s="48" t="str">
        <f aca="false">IFERROR(IF(AR2410="","",(AI2410*AR2410)+AI2410),"INSERIR MVA")</f>
        <v/>
      </c>
      <c r="AU2410" s="48" t="str">
        <f aca="false">IF(AT2410="","",IF(AY2410=0.04,U2410,AS2410*AY2410))</f>
        <v/>
      </c>
      <c r="AV2410" s="47" t="str">
        <f aca="false">IFERROR(IF(AU2410="","",(VLOOKUP(AG2410,Dados!$X$111:$Z$112,3,0)*AT2410*0.17)),"INSERIR MVA")</f>
        <v/>
      </c>
      <c r="AW2410" s="47" t="str">
        <f aca="false">IFERROR(IF(AR2410="","",AV2410-AU2410),"")</f>
        <v/>
      </c>
      <c r="AX2410" s="51" t="str">
        <f aca="false">IFERROR(IF(AC2410="NÃO","",IF(AM2410&lt;&gt;"",AM2410-W2410,IF(AQ2410&lt;&gt;"",AQ2410-W2410,IF(AW2410&lt;&gt;"",AW2410-W2410,"")))),"")</f>
        <v/>
      </c>
      <c r="AY2410" s="46" t="str">
        <f aca="false">IFERROR(IF(ISNA(VLOOKUP(R2410,Dados!$X$2:$Y$5,2,0)),VLOOKUP(D2410,Dados!$X$7:$Y$33,2,0),VLOOKUP(R2410,Dados!$X$2:$Y$5,2,0)),"")</f>
        <v/>
      </c>
      <c r="AZ2410" s="52" t="str">
        <f aca="false">IF(C2410="","",IF(AND(Y2410="CONSUMO",AC2410="NÃO")*OR(AG2410="-",AG2410="BIT"),IF(E2410&lt;&gt;"",(AI2410-(P2410+L2410-N2410+Q2410)*AY2410)/0.83),""))</f>
        <v/>
      </c>
      <c r="BA2410" s="51" t="str">
        <f aca="false">IF(AZ2410="","",AZ2410*0.17-((P2410+L2410-N2410+Q2410)*AY2410))</f>
        <v/>
      </c>
      <c r="BB2410" s="51" t="str">
        <f aca="false">IF(AND(Y2410="CONSUMO",AG2410="ANEXO I",AY2410&gt;4%),(AI2410-(P2410+L2410-N2410+Q2410)*0.0514)/0.83*(0.5177)*(0.17)-AI2410*0.0514,IF(AND(Y2410="CONSUMO",AG2410="ANEXO II",AY2410&gt;4%),(AI2410-(P2410+L2410-N2410+Q2410)*0.041)/0.83*(0.3295)*(0.17)-AI2410*0.041,IF(AND(Y2410="CONSUMO",AG2410="ANEXO I",AY2410=4%),(AI2410-(P2410+L2410-N2410+Q2410)*0.04)/0.83*(0.5177)*(0.17)-AI2410*0.04,IF(AND(Y2410="CONSUMO",AG2410="ANEXO II",AY2410=4%),(AI2410-(P2410+L2410-N2410+Q2410)*0.04)/0.83*(0.3295)*(0.17)-AI2410*0.04,""))))</f>
        <v/>
      </c>
      <c r="BC2410" s="51" t="str">
        <f aca="false">IF(C2410="","",IF(AND(Y2410="CONSUMO",AC2410="SIM")*OR(AG2410="-",AG2410="BIT"),IF(E2410&lt;&gt;"",(AI2410-(P2410+L2410-N2410+Q2410)*AY2410)/0.83),""))</f>
        <v/>
      </c>
      <c r="BD2410" s="51" t="str">
        <f aca="false">IF(BC2410="","",BC2410*0.17)</f>
        <v/>
      </c>
      <c r="BE2410" s="51" t="str">
        <f aca="false">IF(I2410=6908,0,IF(BC2410="","",BD2410-((P2410+L2410-N2410+Q2410)*AY2410)))</f>
        <v/>
      </c>
      <c r="BF2410" s="53" t="str">
        <f aca="false">IF(B2410="","",IF(OR(B2410="",E2410="Regime Normal"),0,(AI2410-Q2410)*VLOOKUP(R2410,Dados!$X$98:$Y$108,2,0)))</f>
        <v/>
      </c>
      <c r="BG2410" s="54" t="str">
        <f aca="false">IFERROR(VLOOKUP(I2410,Dados!$AC$27:$AD$43,2,0),IF(B2410="","",IF(D2410&lt;&gt;"MT",IF(AND(AC2410="SIM",Y2410="Revenda"),"2403",IF(AND(AC2410="SIM",Y2410="Consumo"),"2407",IF(AND(AC2410="NÃO",Y2410="Revenda"),"2102",IF(AND(AC2410="NÃO",Y2410="Consumo"),"2556",)))),REPLACE(I2410,1,1,1))))</f>
        <v/>
      </c>
    </row>
    <row r="2411" customFormat="false" ht="12.8" hidden="false" customHeight="true" outlineLevel="0" collapsed="false">
      <c r="Y2411" s="45"/>
      <c r="Z2411" s="46" t="str">
        <f aca="false">IF(B2411="","",(IFERROR(VLOOKUP(H2411,Dados!A$3:B$15000,2,0),"Não Encontrado")))</f>
        <v/>
      </c>
      <c r="AA2411" s="46" t="str">
        <f aca="false">IF(B2411="","",(IFERROR(VLOOKUP(G2411,Dados!C$3:E$15000,3,0),"Não Encontrado")))</f>
        <v/>
      </c>
      <c r="AB2411" s="46" t="str">
        <f aca="false">IFERROR(IF(Z2411&lt;&gt;"Não Encontrado",Z2411,IF(AA2411&lt;&gt;"Não Encontrado",AA2411,"")),"")</f>
        <v/>
      </c>
      <c r="AC2411" s="45" t="str">
        <f aca="false">IF(B2411="","",IF(AB2411="","NÃO","SIM"))</f>
        <v/>
      </c>
      <c r="AD2411" s="45" t="str">
        <f aca="false">IFERROR(VLOOKUP(G2411,Dados!$P$3:$R$500,3,0),"")</f>
        <v/>
      </c>
      <c r="AE2411" s="45" t="str">
        <f aca="false">IFERROR(VLOOKUP(G2411,Dados!$K$3:$L$500,2,0),"")</f>
        <v/>
      </c>
      <c r="AF2411" s="45" t="str">
        <f aca="false">IFERROR(VLOOKUP(G2411,Dados!$M$3:$N$500,2,0),"")</f>
        <v/>
      </c>
      <c r="AG2411" s="45" t="str">
        <f aca="false">IF(F2411="","",IF(AND(AD2411="",AE2411="",AF2411=""),"-",IF(AND(AD2411="BIT",AE2411="",AF2411=""),"BIT",IF(AND(AE2411="ANEXO I",AD2411="",AF2411=""),"ANEXO I",IF(AND(AF2411="ANEXO II",AD2411="",AE2411=""),"ANEXO II","Escolher")))))</f>
        <v/>
      </c>
      <c r="AH2411" s="45" t="str">
        <f aca="false">IF(AG2411&lt;&gt;"Pneus","",IFERROR(VLOOKUP(R2411,Dados!$X$2:$Z$5,3,0)*(AI2411-Q2411),VLOOKUP(D2411,Dados!$X$7:$Z$33,3,0)*(AI2411-Q2411)))</f>
        <v/>
      </c>
      <c r="AI2411" s="47" t="str">
        <f aca="false">IF(B2411="","",P2411+Q2411+O2411+M2411+L2411-N2411)</f>
        <v/>
      </c>
      <c r="AJ2411" s="48" t="str">
        <f aca="false">IFERROR(IF(AND(AC2411="SIM",AG2411="-",Y2411="REVENDA"),(AB2411/1+1)*AI2411,IF(AND(AC2411="SIM",AG2411="Pneus",Y2411="REVENDA"),(AB2411/1+1)*(AI2411-AH2411),"")),"")</f>
        <v/>
      </c>
      <c r="AK2411" s="48" t="str">
        <f aca="false">IF(AJ2411="","",AJ2411*17%)</f>
        <v/>
      </c>
      <c r="AL2411" s="48" t="str">
        <f aca="false">IFERROR(IF(AC2411="NÃO","",IF(AK2411="","",IF(E2411="Simples Nacional",BF2411,IF(T2411=0.12,U2411*0.5833337002,IF(T2411=0,AI2411*0.07,U2411))))),"")</f>
        <v/>
      </c>
      <c r="AM2411" s="47" t="str">
        <f aca="false">IFERROR(IF(AC2411="NÃO","",IF(OR(AG2411="-",AG2411="Pneus"),AK2411-AL2411,"")),"")</f>
        <v/>
      </c>
      <c r="AN2411" s="48" t="str">
        <f aca="false">IF(AND(Y2411="REVENDA",AC2411="SIM",AG2411="BIT"),((AB2411/1+1)*AI2411)*0.4117,"")</f>
        <v/>
      </c>
      <c r="AO2411" s="48" t="str">
        <f aca="false">IF(AN2411="","",AN2411*17%)</f>
        <v/>
      </c>
      <c r="AP2411" s="49" t="str">
        <f aca="false">IF(AN2411="","",IF(T2411=0.12,(U2411*0.4117)*0.4117,IF(T2411=0,(AI2411*0.07)*0.4117,U2411*0.4117)))</f>
        <v/>
      </c>
      <c r="AQ2411" s="47" t="str">
        <f aca="false">IF(AN2411="","",AO2411-AP2411)</f>
        <v/>
      </c>
      <c r="AR2411" s="50" t="str">
        <f aca="false">IFERROR(IF(AND(AC2411="SIM",Y2411="REVENDA",LEFT(AG2411,5)="ANEXO")*OR(AE2411="ANEXO I",AF2411="ANEXO II"),VLOOKUP(H2411,Dados!G:I,2,0),""),"INSERIR MVA")</f>
        <v/>
      </c>
      <c r="AS2411" s="48" t="str">
        <f aca="false">IF(LEFT(AG2411,5)="ANEXO",VLOOKUP(AG2411,Dados!$X$111:$Z$112,2,0)*(AI2411-Q2411),"")</f>
        <v/>
      </c>
      <c r="AT2411" s="48" t="str">
        <f aca="false">IFERROR(IF(AR2411="","",(AI2411*AR2411)+AI2411),"INSERIR MVA")</f>
        <v/>
      </c>
      <c r="AU2411" s="48" t="str">
        <f aca="false">IF(AT2411="","",IF(AY2411=0.04,U2411,AS2411*AY2411))</f>
        <v/>
      </c>
      <c r="AV2411" s="47" t="str">
        <f aca="false">IFERROR(IF(AU2411="","",(VLOOKUP(AG2411,Dados!$X$111:$Z$112,3,0)*AT2411*0.17)),"INSERIR MVA")</f>
        <v/>
      </c>
      <c r="AW2411" s="47" t="str">
        <f aca="false">IFERROR(IF(AR2411="","",AV2411-AU2411),"")</f>
        <v/>
      </c>
      <c r="AX2411" s="51" t="str">
        <f aca="false">IFERROR(IF(AC2411="NÃO","",IF(AM2411&lt;&gt;"",AM2411-W2411,IF(AQ2411&lt;&gt;"",AQ2411-W2411,IF(AW2411&lt;&gt;"",AW2411-W2411,"")))),"")</f>
        <v/>
      </c>
      <c r="AY2411" s="46" t="str">
        <f aca="false">IFERROR(IF(ISNA(VLOOKUP(R2411,Dados!$X$2:$Y$5,2,0)),VLOOKUP(D2411,Dados!$X$7:$Y$33,2,0),VLOOKUP(R2411,Dados!$X$2:$Y$5,2,0)),"")</f>
        <v/>
      </c>
      <c r="AZ2411" s="52" t="str">
        <f aca="false">IF(C2411="","",IF(AND(Y2411="CONSUMO",AC2411="NÃO")*OR(AG2411="-",AG2411="BIT"),IF(E2411&lt;&gt;"",(AI2411-(P2411+L2411-N2411+Q2411)*AY2411)/0.83),""))</f>
        <v/>
      </c>
      <c r="BA2411" s="51" t="str">
        <f aca="false">IF(AZ2411="","",AZ2411*0.17-((P2411+L2411-N2411+Q2411)*AY2411))</f>
        <v/>
      </c>
      <c r="BB2411" s="51" t="str">
        <f aca="false">IF(AND(Y2411="CONSUMO",AG2411="ANEXO I",AY2411&gt;4%),(AI2411-(P2411+L2411-N2411+Q2411)*0.0514)/0.83*(0.5177)*(0.17)-AI2411*0.0514,IF(AND(Y2411="CONSUMO",AG2411="ANEXO II",AY2411&gt;4%),(AI2411-(P2411+L2411-N2411+Q2411)*0.041)/0.83*(0.3295)*(0.17)-AI2411*0.041,IF(AND(Y2411="CONSUMO",AG2411="ANEXO I",AY2411=4%),(AI2411-(P2411+L2411-N2411+Q2411)*0.04)/0.83*(0.5177)*(0.17)-AI2411*0.04,IF(AND(Y2411="CONSUMO",AG2411="ANEXO II",AY2411=4%),(AI2411-(P2411+L2411-N2411+Q2411)*0.04)/0.83*(0.3295)*(0.17)-AI2411*0.04,""))))</f>
        <v/>
      </c>
      <c r="BC2411" s="51" t="str">
        <f aca="false">IF(C2411="","",IF(AND(Y2411="CONSUMO",AC2411="SIM")*OR(AG2411="-",AG2411="BIT"),IF(E2411&lt;&gt;"",(AI2411-(P2411+L2411-N2411+Q2411)*AY2411)/0.83),""))</f>
        <v/>
      </c>
      <c r="BD2411" s="51" t="str">
        <f aca="false">IF(BC2411="","",BC2411*0.17)</f>
        <v/>
      </c>
      <c r="BE2411" s="51" t="str">
        <f aca="false">IF(I2411=6908,0,IF(BC2411="","",BD2411-((P2411+L2411-N2411+Q2411)*AY2411)))</f>
        <v/>
      </c>
      <c r="BF2411" s="53" t="str">
        <f aca="false">IF(B2411="","",IF(OR(B2411="",E2411="Regime Normal"),0,(AI2411-Q2411)*VLOOKUP(R2411,Dados!$X$98:$Y$108,2,0)))</f>
        <v/>
      </c>
      <c r="BG2411" s="54" t="str">
        <f aca="false">IFERROR(VLOOKUP(I2411,Dados!$AC$27:$AD$43,2,0),IF(B2411="","",IF(D2411&lt;&gt;"MT",IF(AND(AC2411="SIM",Y2411="Revenda"),"2403",IF(AND(AC2411="SIM",Y2411="Consumo"),"2407",IF(AND(AC2411="NÃO",Y2411="Revenda"),"2102",IF(AND(AC2411="NÃO",Y2411="Consumo"),"2556",)))),REPLACE(I2411,1,1,1))))</f>
        <v/>
      </c>
    </row>
    <row r="2412" customFormat="false" ht="12.8" hidden="false" customHeight="true" outlineLevel="0" collapsed="false">
      <c r="Y2412" s="45"/>
      <c r="Z2412" s="46" t="str">
        <f aca="false">IF(B2412="","",(IFERROR(VLOOKUP(H2412,Dados!A$3:B$15000,2,0),"Não Encontrado")))</f>
        <v/>
      </c>
      <c r="AA2412" s="46" t="str">
        <f aca="false">IF(B2412="","",(IFERROR(VLOOKUP(G2412,Dados!C$3:E$15000,3,0),"Não Encontrado")))</f>
        <v/>
      </c>
      <c r="AB2412" s="46" t="str">
        <f aca="false">IFERROR(IF(Z2412&lt;&gt;"Não Encontrado",Z2412,IF(AA2412&lt;&gt;"Não Encontrado",AA2412,"")),"")</f>
        <v/>
      </c>
      <c r="AC2412" s="45" t="str">
        <f aca="false">IF(B2412="","",IF(AB2412="","NÃO","SIM"))</f>
        <v/>
      </c>
      <c r="AD2412" s="45" t="str">
        <f aca="false">IFERROR(VLOOKUP(G2412,Dados!$P$3:$R$500,3,0),"")</f>
        <v/>
      </c>
      <c r="AE2412" s="45" t="str">
        <f aca="false">IFERROR(VLOOKUP(G2412,Dados!$K$3:$L$500,2,0),"")</f>
        <v/>
      </c>
      <c r="AF2412" s="45" t="str">
        <f aca="false">IFERROR(VLOOKUP(G2412,Dados!$M$3:$N$500,2,0),"")</f>
        <v/>
      </c>
      <c r="AG2412" s="45" t="str">
        <f aca="false">IF(F2412="","",IF(AND(AD2412="",AE2412="",AF2412=""),"-",IF(AND(AD2412="BIT",AE2412="",AF2412=""),"BIT",IF(AND(AE2412="ANEXO I",AD2412="",AF2412=""),"ANEXO I",IF(AND(AF2412="ANEXO II",AD2412="",AE2412=""),"ANEXO II","Escolher")))))</f>
        <v/>
      </c>
      <c r="AH2412" s="45" t="str">
        <f aca="false">IF(AG2412&lt;&gt;"Pneus","",IFERROR(VLOOKUP(R2412,Dados!$X$2:$Z$5,3,0)*(AI2412-Q2412),VLOOKUP(D2412,Dados!$X$7:$Z$33,3,0)*(AI2412-Q2412)))</f>
        <v/>
      </c>
      <c r="AI2412" s="47" t="str">
        <f aca="false">IF(B2412="","",P2412+Q2412+O2412+M2412+L2412-N2412)</f>
        <v/>
      </c>
      <c r="AJ2412" s="48" t="str">
        <f aca="false">IFERROR(IF(AND(AC2412="SIM",AG2412="-",Y2412="REVENDA"),(AB2412/1+1)*AI2412,IF(AND(AC2412="SIM",AG2412="Pneus",Y2412="REVENDA"),(AB2412/1+1)*(AI2412-AH2412),"")),"")</f>
        <v/>
      </c>
      <c r="AK2412" s="48" t="str">
        <f aca="false">IF(AJ2412="","",AJ2412*17%)</f>
        <v/>
      </c>
      <c r="AL2412" s="48" t="str">
        <f aca="false">IFERROR(IF(AC2412="NÃO","",IF(AK2412="","",IF(E2412="Simples Nacional",BF2412,IF(T2412=0.12,U2412*0.5833337002,IF(T2412=0,AI2412*0.07,U2412))))),"")</f>
        <v/>
      </c>
      <c r="AM2412" s="47" t="str">
        <f aca="false">IFERROR(IF(AC2412="NÃO","",IF(OR(AG2412="-",AG2412="Pneus"),AK2412-AL2412,"")),"")</f>
        <v/>
      </c>
      <c r="AN2412" s="48" t="str">
        <f aca="false">IF(AND(Y2412="REVENDA",AC2412="SIM",AG2412="BIT"),((AB2412/1+1)*AI2412)*0.4117,"")</f>
        <v/>
      </c>
      <c r="AO2412" s="48" t="str">
        <f aca="false">IF(AN2412="","",AN2412*17%)</f>
        <v/>
      </c>
      <c r="AP2412" s="49" t="str">
        <f aca="false">IF(AN2412="","",IF(T2412=0.12,(U2412*0.4117)*0.4117,IF(T2412=0,(AI2412*0.07)*0.4117,U2412*0.4117)))</f>
        <v/>
      </c>
      <c r="AQ2412" s="47" t="str">
        <f aca="false">IF(AN2412="","",AO2412-AP2412)</f>
        <v/>
      </c>
      <c r="AR2412" s="50" t="str">
        <f aca="false">IFERROR(IF(AND(AC2412="SIM",Y2412="REVENDA",LEFT(AG2412,5)="ANEXO")*OR(AE2412="ANEXO I",AF2412="ANEXO II"),VLOOKUP(H2412,Dados!G:I,2,0),""),"INSERIR MVA")</f>
        <v/>
      </c>
      <c r="AS2412" s="48" t="str">
        <f aca="false">IF(LEFT(AG2412,5)="ANEXO",VLOOKUP(AG2412,Dados!$X$111:$Z$112,2,0)*(AI2412-Q2412),"")</f>
        <v/>
      </c>
      <c r="AT2412" s="48" t="str">
        <f aca="false">IFERROR(IF(AR2412="","",(AI2412*AR2412)+AI2412),"INSERIR MVA")</f>
        <v/>
      </c>
      <c r="AU2412" s="48" t="str">
        <f aca="false">IF(AT2412="","",IF(AY2412=0.04,U2412,AS2412*AY2412))</f>
        <v/>
      </c>
      <c r="AV2412" s="47" t="str">
        <f aca="false">IFERROR(IF(AU2412="","",(VLOOKUP(AG2412,Dados!$X$111:$Z$112,3,0)*AT2412*0.17)),"INSERIR MVA")</f>
        <v/>
      </c>
      <c r="AW2412" s="47" t="str">
        <f aca="false">IFERROR(IF(AR2412="","",AV2412-AU2412),"")</f>
        <v/>
      </c>
      <c r="AX2412" s="51" t="str">
        <f aca="false">IFERROR(IF(AC2412="NÃO","",IF(AM2412&lt;&gt;"",AM2412-W2412,IF(AQ2412&lt;&gt;"",AQ2412-W2412,IF(AW2412&lt;&gt;"",AW2412-W2412,"")))),"")</f>
        <v/>
      </c>
      <c r="AY2412" s="46" t="str">
        <f aca="false">IFERROR(IF(ISNA(VLOOKUP(R2412,Dados!$X$2:$Y$5,2,0)),VLOOKUP(D2412,Dados!$X$7:$Y$33,2,0),VLOOKUP(R2412,Dados!$X$2:$Y$5,2,0)),"")</f>
        <v/>
      </c>
      <c r="AZ2412" s="52" t="str">
        <f aca="false">IF(C2412="","",IF(AND(Y2412="CONSUMO",AC2412="NÃO")*OR(AG2412="-",AG2412="BIT"),IF(E2412&lt;&gt;"",(AI2412-(P2412+L2412-N2412+Q2412)*AY2412)/0.83),""))</f>
        <v/>
      </c>
      <c r="BA2412" s="51" t="str">
        <f aca="false">IF(AZ2412="","",AZ2412*0.17-((P2412+L2412-N2412+Q2412)*AY2412))</f>
        <v/>
      </c>
      <c r="BB2412" s="51" t="str">
        <f aca="false">IF(AND(Y2412="CONSUMO",AG2412="ANEXO I",AY2412&gt;4%),(AI2412-(P2412+L2412-N2412+Q2412)*0.0514)/0.83*(0.5177)*(0.17)-AI2412*0.0514,IF(AND(Y2412="CONSUMO",AG2412="ANEXO II",AY2412&gt;4%),(AI2412-(P2412+L2412-N2412+Q2412)*0.041)/0.83*(0.3295)*(0.17)-AI2412*0.041,IF(AND(Y2412="CONSUMO",AG2412="ANEXO I",AY2412=4%),(AI2412-(P2412+L2412-N2412+Q2412)*0.04)/0.83*(0.5177)*(0.17)-AI2412*0.04,IF(AND(Y2412="CONSUMO",AG2412="ANEXO II",AY2412=4%),(AI2412-(P2412+L2412-N2412+Q2412)*0.04)/0.83*(0.3295)*(0.17)-AI2412*0.04,""))))</f>
        <v/>
      </c>
      <c r="BC2412" s="51" t="str">
        <f aca="false">IF(C2412="","",IF(AND(Y2412="CONSUMO",AC2412="SIM")*OR(AG2412="-",AG2412="BIT"),IF(E2412&lt;&gt;"",(AI2412-(P2412+L2412-N2412+Q2412)*AY2412)/0.83),""))</f>
        <v/>
      </c>
      <c r="BD2412" s="51" t="str">
        <f aca="false">IF(BC2412="","",BC2412*0.17)</f>
        <v/>
      </c>
      <c r="BE2412" s="51" t="str">
        <f aca="false">IF(I2412=6908,0,IF(BC2412="","",BD2412-((P2412+L2412-N2412+Q2412)*AY2412)))</f>
        <v/>
      </c>
      <c r="BF2412" s="53" t="str">
        <f aca="false">IF(B2412="","",IF(OR(B2412="",E2412="Regime Normal"),0,(AI2412-Q2412)*VLOOKUP(R2412,Dados!$X$98:$Y$108,2,0)))</f>
        <v/>
      </c>
      <c r="BG2412" s="54" t="str">
        <f aca="false">IFERROR(VLOOKUP(I2412,Dados!$AC$27:$AD$43,2,0),IF(B2412="","",IF(D2412&lt;&gt;"MT",IF(AND(AC2412="SIM",Y2412="Revenda"),"2403",IF(AND(AC2412="SIM",Y2412="Consumo"),"2407",IF(AND(AC2412="NÃO",Y2412="Revenda"),"2102",IF(AND(AC2412="NÃO",Y2412="Consumo"),"2556",)))),REPLACE(I2412,1,1,1))))</f>
        <v/>
      </c>
    </row>
    <row r="2413" customFormat="false" ht="12.8" hidden="false" customHeight="true" outlineLevel="0" collapsed="false">
      <c r="Y2413" s="45"/>
      <c r="Z2413" s="46" t="str">
        <f aca="false">IF(B2413="","",(IFERROR(VLOOKUP(H2413,Dados!A$3:B$15000,2,0),"Não Encontrado")))</f>
        <v/>
      </c>
      <c r="AA2413" s="46" t="str">
        <f aca="false">IF(B2413="","",(IFERROR(VLOOKUP(G2413,Dados!C$3:E$15000,3,0),"Não Encontrado")))</f>
        <v/>
      </c>
      <c r="AB2413" s="46" t="str">
        <f aca="false">IFERROR(IF(Z2413&lt;&gt;"Não Encontrado",Z2413,IF(AA2413&lt;&gt;"Não Encontrado",AA2413,"")),"")</f>
        <v/>
      </c>
      <c r="AC2413" s="45" t="str">
        <f aca="false">IF(B2413="","",IF(AB2413="","NÃO","SIM"))</f>
        <v/>
      </c>
      <c r="AD2413" s="45" t="str">
        <f aca="false">IFERROR(VLOOKUP(G2413,Dados!$P$3:$R$500,3,0),"")</f>
        <v/>
      </c>
      <c r="AE2413" s="45" t="str">
        <f aca="false">IFERROR(VLOOKUP(G2413,Dados!$K$3:$L$500,2,0),"")</f>
        <v/>
      </c>
      <c r="AF2413" s="45" t="str">
        <f aca="false">IFERROR(VLOOKUP(G2413,Dados!$M$3:$N$500,2,0),"")</f>
        <v/>
      </c>
      <c r="AG2413" s="45" t="str">
        <f aca="false">IF(F2413="","",IF(AND(AD2413="",AE2413="",AF2413=""),"-",IF(AND(AD2413="BIT",AE2413="",AF2413=""),"BIT",IF(AND(AE2413="ANEXO I",AD2413="",AF2413=""),"ANEXO I",IF(AND(AF2413="ANEXO II",AD2413="",AE2413=""),"ANEXO II","Escolher")))))</f>
        <v/>
      </c>
      <c r="AH2413" s="45" t="str">
        <f aca="false">IF(AG2413&lt;&gt;"Pneus","",IFERROR(VLOOKUP(R2413,Dados!$X$2:$Z$5,3,0)*(AI2413-Q2413),VLOOKUP(D2413,Dados!$X$7:$Z$33,3,0)*(AI2413-Q2413)))</f>
        <v/>
      </c>
      <c r="AI2413" s="47" t="str">
        <f aca="false">IF(B2413="","",P2413+Q2413+O2413+M2413+L2413-N2413)</f>
        <v/>
      </c>
      <c r="AJ2413" s="48" t="str">
        <f aca="false">IFERROR(IF(AND(AC2413="SIM",AG2413="-",Y2413="REVENDA"),(AB2413/1+1)*AI2413,IF(AND(AC2413="SIM",AG2413="Pneus",Y2413="REVENDA"),(AB2413/1+1)*(AI2413-AH2413),"")),"")</f>
        <v/>
      </c>
      <c r="AK2413" s="48" t="str">
        <f aca="false">IF(AJ2413="","",AJ2413*17%)</f>
        <v/>
      </c>
      <c r="AL2413" s="48" t="str">
        <f aca="false">IFERROR(IF(AC2413="NÃO","",IF(AK2413="","",IF(E2413="Simples Nacional",BF2413,IF(T2413=0.12,U2413*0.5833337002,IF(T2413=0,AI2413*0.07,U2413))))),"")</f>
        <v/>
      </c>
      <c r="AM2413" s="47" t="str">
        <f aca="false">IFERROR(IF(AC2413="NÃO","",IF(OR(AG2413="-",AG2413="Pneus"),AK2413-AL2413,"")),"")</f>
        <v/>
      </c>
      <c r="AN2413" s="48" t="str">
        <f aca="false">IF(AND(Y2413="REVENDA",AC2413="SIM",AG2413="BIT"),((AB2413/1+1)*AI2413)*0.4117,"")</f>
        <v/>
      </c>
      <c r="AO2413" s="48" t="str">
        <f aca="false">IF(AN2413="","",AN2413*17%)</f>
        <v/>
      </c>
      <c r="AP2413" s="49" t="str">
        <f aca="false">IF(AN2413="","",IF(T2413=0.12,(U2413*0.4117)*0.4117,IF(T2413=0,(AI2413*0.07)*0.4117,U2413*0.4117)))</f>
        <v/>
      </c>
      <c r="AQ2413" s="47" t="str">
        <f aca="false">IF(AN2413="","",AO2413-AP2413)</f>
        <v/>
      </c>
      <c r="AR2413" s="50" t="str">
        <f aca="false">IFERROR(IF(AND(AC2413="SIM",Y2413="REVENDA",LEFT(AG2413,5)="ANEXO")*OR(AE2413="ANEXO I",AF2413="ANEXO II"),VLOOKUP(H2413,Dados!G:I,2,0),""),"INSERIR MVA")</f>
        <v/>
      </c>
      <c r="AS2413" s="48" t="str">
        <f aca="false">IF(LEFT(AG2413,5)="ANEXO",VLOOKUP(AG2413,Dados!$X$111:$Z$112,2,0)*(AI2413-Q2413),"")</f>
        <v/>
      </c>
      <c r="AT2413" s="48" t="str">
        <f aca="false">IFERROR(IF(AR2413="","",(AI2413*AR2413)+AI2413),"INSERIR MVA")</f>
        <v/>
      </c>
      <c r="AU2413" s="48" t="str">
        <f aca="false">IF(AT2413="","",IF(AY2413=0.04,U2413,AS2413*AY2413))</f>
        <v/>
      </c>
      <c r="AV2413" s="47" t="str">
        <f aca="false">IFERROR(IF(AU2413="","",(VLOOKUP(AG2413,Dados!$X$111:$Z$112,3,0)*AT2413*0.17)),"INSERIR MVA")</f>
        <v/>
      </c>
      <c r="AW2413" s="47" t="str">
        <f aca="false">IFERROR(IF(AR2413="","",AV2413-AU2413),"")</f>
        <v/>
      </c>
      <c r="AX2413" s="51" t="str">
        <f aca="false">IFERROR(IF(AC2413="NÃO","",IF(AM2413&lt;&gt;"",AM2413-W2413,IF(AQ2413&lt;&gt;"",AQ2413-W2413,IF(AW2413&lt;&gt;"",AW2413-W2413,"")))),"")</f>
        <v/>
      </c>
      <c r="AY2413" s="46" t="str">
        <f aca="false">IFERROR(IF(ISNA(VLOOKUP(R2413,Dados!$X$2:$Y$5,2,0)),VLOOKUP(D2413,Dados!$X$7:$Y$33,2,0),VLOOKUP(R2413,Dados!$X$2:$Y$5,2,0)),"")</f>
        <v/>
      </c>
      <c r="AZ2413" s="52" t="str">
        <f aca="false">IF(C2413="","",IF(AND(Y2413="CONSUMO",AC2413="NÃO")*OR(AG2413="-",AG2413="BIT"),IF(E2413&lt;&gt;"",(AI2413-(P2413+L2413-N2413+Q2413)*AY2413)/0.83),""))</f>
        <v/>
      </c>
      <c r="BA2413" s="51" t="str">
        <f aca="false">IF(AZ2413="","",AZ2413*0.17-((P2413+L2413-N2413+Q2413)*AY2413))</f>
        <v/>
      </c>
      <c r="BB2413" s="51" t="str">
        <f aca="false">IF(AND(Y2413="CONSUMO",AG2413="ANEXO I",AY2413&gt;4%),(AI2413-(P2413+L2413-N2413+Q2413)*0.0514)/0.83*(0.5177)*(0.17)-AI2413*0.0514,IF(AND(Y2413="CONSUMO",AG2413="ANEXO II",AY2413&gt;4%),(AI2413-(P2413+L2413-N2413+Q2413)*0.041)/0.83*(0.3295)*(0.17)-AI2413*0.041,IF(AND(Y2413="CONSUMO",AG2413="ANEXO I",AY2413=4%),(AI2413-(P2413+L2413-N2413+Q2413)*0.04)/0.83*(0.5177)*(0.17)-AI2413*0.04,IF(AND(Y2413="CONSUMO",AG2413="ANEXO II",AY2413=4%),(AI2413-(P2413+L2413-N2413+Q2413)*0.04)/0.83*(0.3295)*(0.17)-AI2413*0.04,""))))</f>
        <v/>
      </c>
      <c r="BC2413" s="51" t="str">
        <f aca="false">IF(C2413="","",IF(AND(Y2413="CONSUMO",AC2413="SIM")*OR(AG2413="-",AG2413="BIT"),IF(E2413&lt;&gt;"",(AI2413-(P2413+L2413-N2413+Q2413)*AY2413)/0.83),""))</f>
        <v/>
      </c>
      <c r="BD2413" s="51" t="str">
        <f aca="false">IF(BC2413="","",BC2413*0.17)</f>
        <v/>
      </c>
      <c r="BE2413" s="51" t="str">
        <f aca="false">IF(I2413=6908,0,IF(BC2413="","",BD2413-((P2413+L2413-N2413+Q2413)*AY2413)))</f>
        <v/>
      </c>
      <c r="BF2413" s="53" t="str">
        <f aca="false">IF(B2413="","",IF(OR(B2413="",E2413="Regime Normal"),0,(AI2413-Q2413)*VLOOKUP(R2413,Dados!$X$98:$Y$108,2,0)))</f>
        <v/>
      </c>
      <c r="BG2413" s="54" t="str">
        <f aca="false">IFERROR(VLOOKUP(I2413,Dados!$AC$27:$AD$43,2,0),IF(B2413="","",IF(D2413&lt;&gt;"MT",IF(AND(AC2413="SIM",Y2413="Revenda"),"2403",IF(AND(AC2413="SIM",Y2413="Consumo"),"2407",IF(AND(AC2413="NÃO",Y2413="Revenda"),"2102",IF(AND(AC2413="NÃO",Y2413="Consumo"),"2556",)))),REPLACE(I2413,1,1,1))))</f>
        <v/>
      </c>
    </row>
    <row r="2414" customFormat="false" ht="12.8" hidden="false" customHeight="true" outlineLevel="0" collapsed="false">
      <c r="Y2414" s="45"/>
      <c r="Z2414" s="46" t="str">
        <f aca="false">IF(B2414="","",(IFERROR(VLOOKUP(H2414,Dados!A$3:B$15000,2,0),"Não Encontrado")))</f>
        <v/>
      </c>
      <c r="AA2414" s="46" t="str">
        <f aca="false">IF(B2414="","",(IFERROR(VLOOKUP(G2414,Dados!C$3:E$15000,3,0),"Não Encontrado")))</f>
        <v/>
      </c>
      <c r="AB2414" s="46" t="str">
        <f aca="false">IFERROR(IF(Z2414&lt;&gt;"Não Encontrado",Z2414,IF(AA2414&lt;&gt;"Não Encontrado",AA2414,"")),"")</f>
        <v/>
      </c>
      <c r="AC2414" s="45" t="str">
        <f aca="false">IF(B2414="","",IF(AB2414="","NÃO","SIM"))</f>
        <v/>
      </c>
      <c r="AD2414" s="45" t="str">
        <f aca="false">IFERROR(VLOOKUP(G2414,Dados!$P$3:$R$500,3,0),"")</f>
        <v/>
      </c>
      <c r="AE2414" s="45" t="str">
        <f aca="false">IFERROR(VLOOKUP(G2414,Dados!$K$3:$L$500,2,0),"")</f>
        <v/>
      </c>
      <c r="AF2414" s="45" t="str">
        <f aca="false">IFERROR(VLOOKUP(G2414,Dados!$M$3:$N$500,2,0),"")</f>
        <v/>
      </c>
      <c r="AG2414" s="45" t="str">
        <f aca="false">IF(F2414="","",IF(AND(AD2414="",AE2414="",AF2414=""),"-",IF(AND(AD2414="BIT",AE2414="",AF2414=""),"BIT",IF(AND(AE2414="ANEXO I",AD2414="",AF2414=""),"ANEXO I",IF(AND(AF2414="ANEXO II",AD2414="",AE2414=""),"ANEXO II","Escolher")))))</f>
        <v/>
      </c>
      <c r="AH2414" s="45" t="str">
        <f aca="false">IF(AG2414&lt;&gt;"Pneus","",IFERROR(VLOOKUP(R2414,Dados!$X$2:$Z$5,3,0)*(AI2414-Q2414),VLOOKUP(D2414,Dados!$X$7:$Z$33,3,0)*(AI2414-Q2414)))</f>
        <v/>
      </c>
      <c r="AI2414" s="47" t="str">
        <f aca="false">IF(B2414="","",P2414+Q2414+O2414+M2414+L2414-N2414)</f>
        <v/>
      </c>
      <c r="AJ2414" s="48" t="str">
        <f aca="false">IFERROR(IF(AND(AC2414="SIM",AG2414="-",Y2414="REVENDA"),(AB2414/1+1)*AI2414,IF(AND(AC2414="SIM",AG2414="Pneus",Y2414="REVENDA"),(AB2414/1+1)*(AI2414-AH2414),"")),"")</f>
        <v/>
      </c>
      <c r="AK2414" s="48" t="str">
        <f aca="false">IF(AJ2414="","",AJ2414*17%)</f>
        <v/>
      </c>
      <c r="AL2414" s="48" t="str">
        <f aca="false">IFERROR(IF(AC2414="NÃO","",IF(AK2414="","",IF(E2414="Simples Nacional",BF2414,IF(T2414=0.12,U2414*0.5833337002,IF(T2414=0,AI2414*0.07,U2414))))),"")</f>
        <v/>
      </c>
      <c r="AM2414" s="47" t="str">
        <f aca="false">IFERROR(IF(AC2414="NÃO","",IF(OR(AG2414="-",AG2414="Pneus"),AK2414-AL2414,"")),"")</f>
        <v/>
      </c>
      <c r="AN2414" s="48" t="str">
        <f aca="false">IF(AND(Y2414="REVENDA",AC2414="SIM",AG2414="BIT"),((AB2414/1+1)*AI2414)*0.4117,"")</f>
        <v/>
      </c>
      <c r="AO2414" s="48" t="str">
        <f aca="false">IF(AN2414="","",AN2414*17%)</f>
        <v/>
      </c>
      <c r="AP2414" s="49" t="str">
        <f aca="false">IF(AN2414="","",IF(T2414=0.12,(U2414*0.4117)*0.4117,IF(T2414=0,(AI2414*0.07)*0.4117,U2414*0.4117)))</f>
        <v/>
      </c>
      <c r="AQ2414" s="47" t="str">
        <f aca="false">IF(AN2414="","",AO2414-AP2414)</f>
        <v/>
      </c>
      <c r="AR2414" s="50" t="str">
        <f aca="false">IFERROR(IF(AND(AC2414="SIM",Y2414="REVENDA",LEFT(AG2414,5)="ANEXO")*OR(AE2414="ANEXO I",AF2414="ANEXO II"),VLOOKUP(H2414,Dados!G:I,2,0),""),"INSERIR MVA")</f>
        <v/>
      </c>
      <c r="AS2414" s="48" t="str">
        <f aca="false">IF(LEFT(AG2414,5)="ANEXO",VLOOKUP(AG2414,Dados!$X$111:$Z$112,2,0)*(AI2414-Q2414),"")</f>
        <v/>
      </c>
      <c r="AT2414" s="48" t="str">
        <f aca="false">IFERROR(IF(AR2414="","",(AI2414*AR2414)+AI2414),"INSERIR MVA")</f>
        <v/>
      </c>
      <c r="AU2414" s="48" t="str">
        <f aca="false">IF(AT2414="","",IF(AY2414=0.04,U2414,AS2414*AY2414))</f>
        <v/>
      </c>
      <c r="AV2414" s="47" t="str">
        <f aca="false">IFERROR(IF(AU2414="","",(VLOOKUP(AG2414,Dados!$X$111:$Z$112,3,0)*AT2414*0.17)),"INSERIR MVA")</f>
        <v/>
      </c>
      <c r="AW2414" s="47" t="str">
        <f aca="false">IFERROR(IF(AR2414="","",AV2414-AU2414),"")</f>
        <v/>
      </c>
      <c r="AX2414" s="51" t="str">
        <f aca="false">IFERROR(IF(AC2414="NÃO","",IF(AM2414&lt;&gt;"",AM2414-W2414,IF(AQ2414&lt;&gt;"",AQ2414-W2414,IF(AW2414&lt;&gt;"",AW2414-W2414,"")))),"")</f>
        <v/>
      </c>
      <c r="AY2414" s="46" t="str">
        <f aca="false">IFERROR(IF(ISNA(VLOOKUP(R2414,Dados!$X$2:$Y$5,2,0)),VLOOKUP(D2414,Dados!$X$7:$Y$33,2,0),VLOOKUP(R2414,Dados!$X$2:$Y$5,2,0)),"")</f>
        <v/>
      </c>
      <c r="AZ2414" s="52" t="str">
        <f aca="false">IF(C2414="","",IF(AND(Y2414="CONSUMO",AC2414="NÃO")*OR(AG2414="-",AG2414="BIT"),IF(E2414&lt;&gt;"",(AI2414-(P2414+L2414-N2414+Q2414)*AY2414)/0.83),""))</f>
        <v/>
      </c>
      <c r="BA2414" s="51" t="str">
        <f aca="false">IF(AZ2414="","",AZ2414*0.17-((P2414+L2414-N2414+Q2414)*AY2414))</f>
        <v/>
      </c>
      <c r="BB2414" s="51" t="str">
        <f aca="false">IF(AND(Y2414="CONSUMO",AG2414="ANEXO I",AY2414&gt;4%),(AI2414-(P2414+L2414-N2414+Q2414)*0.0514)/0.83*(0.5177)*(0.17)-AI2414*0.0514,IF(AND(Y2414="CONSUMO",AG2414="ANEXO II",AY2414&gt;4%),(AI2414-(P2414+L2414-N2414+Q2414)*0.041)/0.83*(0.3295)*(0.17)-AI2414*0.041,IF(AND(Y2414="CONSUMO",AG2414="ANEXO I",AY2414=4%),(AI2414-(P2414+L2414-N2414+Q2414)*0.04)/0.83*(0.5177)*(0.17)-AI2414*0.04,IF(AND(Y2414="CONSUMO",AG2414="ANEXO II",AY2414=4%),(AI2414-(P2414+L2414-N2414+Q2414)*0.04)/0.83*(0.3295)*(0.17)-AI2414*0.04,""))))</f>
        <v/>
      </c>
      <c r="BC2414" s="51" t="str">
        <f aca="false">IF(C2414="","",IF(AND(Y2414="CONSUMO",AC2414="SIM")*OR(AG2414="-",AG2414="BIT"),IF(E2414&lt;&gt;"",(AI2414-(P2414+L2414-N2414+Q2414)*AY2414)/0.83),""))</f>
        <v/>
      </c>
      <c r="BD2414" s="51" t="str">
        <f aca="false">IF(BC2414="","",BC2414*0.17)</f>
        <v/>
      </c>
      <c r="BE2414" s="51" t="str">
        <f aca="false">IF(I2414=6908,0,IF(BC2414="","",BD2414-((P2414+L2414-N2414+Q2414)*AY2414)))</f>
        <v/>
      </c>
      <c r="BF2414" s="53" t="str">
        <f aca="false">IF(B2414="","",IF(OR(B2414="",E2414="Regime Normal"),0,(AI2414-Q2414)*VLOOKUP(R2414,Dados!$X$98:$Y$108,2,0)))</f>
        <v/>
      </c>
      <c r="BG2414" s="54" t="str">
        <f aca="false">IFERROR(VLOOKUP(I2414,Dados!$AC$27:$AD$43,2,0),IF(B2414="","",IF(D2414&lt;&gt;"MT",IF(AND(AC2414="SIM",Y2414="Revenda"),"2403",IF(AND(AC2414="SIM",Y2414="Consumo"),"2407",IF(AND(AC2414="NÃO",Y2414="Revenda"),"2102",IF(AND(AC2414="NÃO",Y2414="Consumo"),"2556",)))),REPLACE(I2414,1,1,1))))</f>
        <v/>
      </c>
    </row>
    <row r="2415" customFormat="false" ht="12.8" hidden="false" customHeight="true" outlineLevel="0" collapsed="false">
      <c r="Y2415" s="45"/>
      <c r="Z2415" s="46" t="str">
        <f aca="false">IF(B2415="","",(IFERROR(VLOOKUP(H2415,Dados!A$3:B$15000,2,0),"Não Encontrado")))</f>
        <v/>
      </c>
      <c r="AA2415" s="46" t="str">
        <f aca="false">IF(B2415="","",(IFERROR(VLOOKUP(G2415,Dados!C$3:E$15000,3,0),"Não Encontrado")))</f>
        <v/>
      </c>
      <c r="AB2415" s="46" t="str">
        <f aca="false">IFERROR(IF(Z2415&lt;&gt;"Não Encontrado",Z2415,IF(AA2415&lt;&gt;"Não Encontrado",AA2415,"")),"")</f>
        <v/>
      </c>
      <c r="AC2415" s="45" t="str">
        <f aca="false">IF(B2415="","",IF(AB2415="","NÃO","SIM"))</f>
        <v/>
      </c>
      <c r="AD2415" s="45" t="str">
        <f aca="false">IFERROR(VLOOKUP(G2415,Dados!$P$3:$R$500,3,0),"")</f>
        <v/>
      </c>
      <c r="AE2415" s="45" t="str">
        <f aca="false">IFERROR(VLOOKUP(G2415,Dados!$K$3:$L$500,2,0),"")</f>
        <v/>
      </c>
      <c r="AF2415" s="45" t="str">
        <f aca="false">IFERROR(VLOOKUP(G2415,Dados!$M$3:$N$500,2,0),"")</f>
        <v/>
      </c>
      <c r="AG2415" s="45" t="str">
        <f aca="false">IF(F2415="","",IF(AND(AD2415="",AE2415="",AF2415=""),"-",IF(AND(AD2415="BIT",AE2415="",AF2415=""),"BIT",IF(AND(AE2415="ANEXO I",AD2415="",AF2415=""),"ANEXO I",IF(AND(AF2415="ANEXO II",AD2415="",AE2415=""),"ANEXO II","Escolher")))))</f>
        <v/>
      </c>
      <c r="AH2415" s="45" t="str">
        <f aca="false">IF(AG2415&lt;&gt;"Pneus","",IFERROR(VLOOKUP(R2415,Dados!$X$2:$Z$5,3,0)*(AI2415-Q2415),VLOOKUP(D2415,Dados!$X$7:$Z$33,3,0)*(AI2415-Q2415)))</f>
        <v/>
      </c>
      <c r="AI2415" s="47" t="str">
        <f aca="false">IF(B2415="","",P2415+Q2415+O2415+M2415+L2415-N2415)</f>
        <v/>
      </c>
      <c r="AJ2415" s="48" t="str">
        <f aca="false">IFERROR(IF(AND(AC2415="SIM",AG2415="-",Y2415="REVENDA"),(AB2415/1+1)*AI2415,IF(AND(AC2415="SIM",AG2415="Pneus",Y2415="REVENDA"),(AB2415/1+1)*(AI2415-AH2415),"")),"")</f>
        <v/>
      </c>
      <c r="AK2415" s="48" t="str">
        <f aca="false">IF(AJ2415="","",AJ2415*17%)</f>
        <v/>
      </c>
      <c r="AL2415" s="48" t="str">
        <f aca="false">IFERROR(IF(AC2415="NÃO","",IF(AK2415="","",IF(E2415="Simples Nacional",BF2415,IF(T2415=0.12,U2415*0.5833337002,IF(T2415=0,AI2415*0.07,U2415))))),"")</f>
        <v/>
      </c>
      <c r="AM2415" s="47" t="str">
        <f aca="false">IFERROR(IF(AC2415="NÃO","",IF(OR(AG2415="-",AG2415="Pneus"),AK2415-AL2415,"")),"")</f>
        <v/>
      </c>
      <c r="AN2415" s="48" t="str">
        <f aca="false">IF(AND(Y2415="REVENDA",AC2415="SIM",AG2415="BIT"),((AB2415/1+1)*AI2415)*0.4117,"")</f>
        <v/>
      </c>
      <c r="AO2415" s="48" t="str">
        <f aca="false">IF(AN2415="","",AN2415*17%)</f>
        <v/>
      </c>
      <c r="AP2415" s="49" t="str">
        <f aca="false">IF(AN2415="","",IF(T2415=0.12,(U2415*0.4117)*0.4117,IF(T2415=0,(AI2415*0.07)*0.4117,U2415*0.4117)))</f>
        <v/>
      </c>
      <c r="AQ2415" s="47" t="str">
        <f aca="false">IF(AN2415="","",AO2415-AP2415)</f>
        <v/>
      </c>
      <c r="AR2415" s="50" t="str">
        <f aca="false">IFERROR(IF(AND(AC2415="SIM",Y2415="REVENDA",LEFT(AG2415,5)="ANEXO")*OR(AE2415="ANEXO I",AF2415="ANEXO II"),VLOOKUP(H2415,Dados!G:I,2,0),""),"INSERIR MVA")</f>
        <v/>
      </c>
      <c r="AS2415" s="48" t="str">
        <f aca="false">IF(LEFT(AG2415,5)="ANEXO",VLOOKUP(AG2415,Dados!$X$111:$Z$112,2,0)*(AI2415-Q2415),"")</f>
        <v/>
      </c>
      <c r="AT2415" s="48" t="str">
        <f aca="false">IFERROR(IF(AR2415="","",(AI2415*AR2415)+AI2415),"INSERIR MVA")</f>
        <v/>
      </c>
      <c r="AU2415" s="48" t="str">
        <f aca="false">IF(AT2415="","",IF(AY2415=0.04,U2415,AS2415*AY2415))</f>
        <v/>
      </c>
      <c r="AV2415" s="47" t="str">
        <f aca="false">IFERROR(IF(AU2415="","",(VLOOKUP(AG2415,Dados!$X$111:$Z$112,3,0)*AT2415*0.17)),"INSERIR MVA")</f>
        <v/>
      </c>
      <c r="AW2415" s="47" t="str">
        <f aca="false">IFERROR(IF(AR2415="","",AV2415-AU2415),"")</f>
        <v/>
      </c>
      <c r="AX2415" s="51" t="str">
        <f aca="false">IFERROR(IF(AC2415="NÃO","",IF(AM2415&lt;&gt;"",AM2415-W2415,IF(AQ2415&lt;&gt;"",AQ2415-W2415,IF(AW2415&lt;&gt;"",AW2415-W2415,"")))),"")</f>
        <v/>
      </c>
      <c r="AY2415" s="46" t="str">
        <f aca="false">IFERROR(IF(ISNA(VLOOKUP(R2415,Dados!$X$2:$Y$5,2,0)),VLOOKUP(D2415,Dados!$X$7:$Y$33,2,0),VLOOKUP(R2415,Dados!$X$2:$Y$5,2,0)),"")</f>
        <v/>
      </c>
      <c r="AZ2415" s="52" t="str">
        <f aca="false">IF(C2415="","",IF(AND(Y2415="CONSUMO",AC2415="NÃO")*OR(AG2415="-",AG2415="BIT"),IF(E2415&lt;&gt;"",(AI2415-(P2415+L2415-N2415+Q2415)*AY2415)/0.83),""))</f>
        <v/>
      </c>
      <c r="BA2415" s="51" t="str">
        <f aca="false">IF(AZ2415="","",AZ2415*0.17-((P2415+L2415-N2415+Q2415)*AY2415))</f>
        <v/>
      </c>
      <c r="BB2415" s="51" t="str">
        <f aca="false">IF(AND(Y2415="CONSUMO",AG2415="ANEXO I",AY2415&gt;4%),(AI2415-(P2415+L2415-N2415+Q2415)*0.0514)/0.83*(0.5177)*(0.17)-AI2415*0.0514,IF(AND(Y2415="CONSUMO",AG2415="ANEXO II",AY2415&gt;4%),(AI2415-(P2415+L2415-N2415+Q2415)*0.041)/0.83*(0.3295)*(0.17)-AI2415*0.041,IF(AND(Y2415="CONSUMO",AG2415="ANEXO I",AY2415=4%),(AI2415-(P2415+L2415-N2415+Q2415)*0.04)/0.83*(0.5177)*(0.17)-AI2415*0.04,IF(AND(Y2415="CONSUMO",AG2415="ANEXO II",AY2415=4%),(AI2415-(P2415+L2415-N2415+Q2415)*0.04)/0.83*(0.3295)*(0.17)-AI2415*0.04,""))))</f>
        <v/>
      </c>
      <c r="BC2415" s="51" t="str">
        <f aca="false">IF(C2415="","",IF(AND(Y2415="CONSUMO",AC2415="SIM")*OR(AG2415="-",AG2415="BIT"),IF(E2415&lt;&gt;"",(AI2415-(P2415+L2415-N2415+Q2415)*AY2415)/0.83),""))</f>
        <v/>
      </c>
      <c r="BD2415" s="51" t="str">
        <f aca="false">IF(BC2415="","",BC2415*0.17)</f>
        <v/>
      </c>
      <c r="BE2415" s="51" t="str">
        <f aca="false">IF(I2415=6908,0,IF(BC2415="","",BD2415-((P2415+L2415-N2415+Q2415)*AY2415)))</f>
        <v/>
      </c>
      <c r="BF2415" s="53" t="str">
        <f aca="false">IF(B2415="","",IF(OR(B2415="",E2415="Regime Normal"),0,(AI2415-Q2415)*VLOOKUP(R2415,Dados!$X$98:$Y$108,2,0)))</f>
        <v/>
      </c>
      <c r="BG2415" s="54" t="str">
        <f aca="false">IFERROR(VLOOKUP(I2415,Dados!$AC$27:$AD$43,2,0),IF(B2415="","",IF(D2415&lt;&gt;"MT",IF(AND(AC2415="SIM",Y2415="Revenda"),"2403",IF(AND(AC2415="SIM",Y2415="Consumo"),"2407",IF(AND(AC2415="NÃO",Y2415="Revenda"),"2102",IF(AND(AC2415="NÃO",Y2415="Consumo"),"2556",)))),REPLACE(I2415,1,1,1))))</f>
        <v/>
      </c>
    </row>
    <row r="2416" customFormat="false" ht="12.8" hidden="false" customHeight="true" outlineLevel="0" collapsed="false">
      <c r="Y2416" s="45"/>
      <c r="Z2416" s="46" t="str">
        <f aca="false">IF(B2416="","",(IFERROR(VLOOKUP(H2416,Dados!A$3:B$15000,2,0),"Não Encontrado")))</f>
        <v/>
      </c>
      <c r="AA2416" s="46" t="str">
        <f aca="false">IF(B2416="","",(IFERROR(VLOOKUP(G2416,Dados!C$3:E$15000,3,0),"Não Encontrado")))</f>
        <v/>
      </c>
      <c r="AB2416" s="46" t="str">
        <f aca="false">IFERROR(IF(Z2416&lt;&gt;"Não Encontrado",Z2416,IF(AA2416&lt;&gt;"Não Encontrado",AA2416,"")),"")</f>
        <v/>
      </c>
      <c r="AC2416" s="45" t="str">
        <f aca="false">IF(B2416="","",IF(AB2416="","NÃO","SIM"))</f>
        <v/>
      </c>
      <c r="AD2416" s="45" t="str">
        <f aca="false">IFERROR(VLOOKUP(G2416,Dados!$P$3:$R$500,3,0),"")</f>
        <v/>
      </c>
      <c r="AE2416" s="45" t="str">
        <f aca="false">IFERROR(VLOOKUP(G2416,Dados!$K$3:$L$500,2,0),"")</f>
        <v/>
      </c>
      <c r="AF2416" s="45" t="str">
        <f aca="false">IFERROR(VLOOKUP(G2416,Dados!$M$3:$N$500,2,0),"")</f>
        <v/>
      </c>
      <c r="AG2416" s="45" t="str">
        <f aca="false">IF(F2416="","",IF(AND(AD2416="",AE2416="",AF2416=""),"-",IF(AND(AD2416="BIT",AE2416="",AF2416=""),"BIT",IF(AND(AE2416="ANEXO I",AD2416="",AF2416=""),"ANEXO I",IF(AND(AF2416="ANEXO II",AD2416="",AE2416=""),"ANEXO II","Escolher")))))</f>
        <v/>
      </c>
      <c r="AH2416" s="45" t="str">
        <f aca="false">IF(AG2416&lt;&gt;"Pneus","",IFERROR(VLOOKUP(R2416,Dados!$X$2:$Z$5,3,0)*(AI2416-Q2416),VLOOKUP(D2416,Dados!$X$7:$Z$33,3,0)*(AI2416-Q2416)))</f>
        <v/>
      </c>
      <c r="AI2416" s="47" t="str">
        <f aca="false">IF(B2416="","",P2416+Q2416+O2416+M2416+L2416-N2416)</f>
        <v/>
      </c>
      <c r="AJ2416" s="48" t="str">
        <f aca="false">IFERROR(IF(AND(AC2416="SIM",AG2416="-",Y2416="REVENDA"),(AB2416/1+1)*AI2416,IF(AND(AC2416="SIM",AG2416="Pneus",Y2416="REVENDA"),(AB2416/1+1)*(AI2416-AH2416),"")),"")</f>
        <v/>
      </c>
      <c r="AK2416" s="48" t="str">
        <f aca="false">IF(AJ2416="","",AJ2416*17%)</f>
        <v/>
      </c>
      <c r="AL2416" s="48" t="str">
        <f aca="false">IFERROR(IF(AC2416="NÃO","",IF(AK2416="","",IF(E2416="Simples Nacional",BF2416,IF(T2416=0.12,U2416*0.5833337002,IF(T2416=0,AI2416*0.07,U2416))))),"")</f>
        <v/>
      </c>
      <c r="AM2416" s="47" t="str">
        <f aca="false">IFERROR(IF(AC2416="NÃO","",IF(OR(AG2416="-",AG2416="Pneus"),AK2416-AL2416,"")),"")</f>
        <v/>
      </c>
      <c r="AN2416" s="48" t="str">
        <f aca="false">IF(AND(Y2416="REVENDA",AC2416="SIM",AG2416="BIT"),((AB2416/1+1)*AI2416)*0.4117,"")</f>
        <v/>
      </c>
      <c r="AO2416" s="48" t="str">
        <f aca="false">IF(AN2416="","",AN2416*17%)</f>
        <v/>
      </c>
      <c r="AP2416" s="49" t="str">
        <f aca="false">IF(AN2416="","",IF(T2416=0.12,(U2416*0.4117)*0.4117,IF(T2416=0,(AI2416*0.07)*0.4117,U2416*0.4117)))</f>
        <v/>
      </c>
      <c r="AQ2416" s="47" t="str">
        <f aca="false">IF(AN2416="","",AO2416-AP2416)</f>
        <v/>
      </c>
      <c r="AR2416" s="50" t="str">
        <f aca="false">IFERROR(IF(AND(AC2416="SIM",Y2416="REVENDA",LEFT(AG2416,5)="ANEXO")*OR(AE2416="ANEXO I",AF2416="ANEXO II"),VLOOKUP(H2416,Dados!G:I,2,0),""),"INSERIR MVA")</f>
        <v/>
      </c>
      <c r="AS2416" s="48" t="str">
        <f aca="false">IF(LEFT(AG2416,5)="ANEXO",VLOOKUP(AG2416,Dados!$X$111:$Z$112,2,0)*(AI2416-Q2416),"")</f>
        <v/>
      </c>
      <c r="AT2416" s="48" t="str">
        <f aca="false">IFERROR(IF(AR2416="","",(AI2416*AR2416)+AI2416),"INSERIR MVA")</f>
        <v/>
      </c>
      <c r="AU2416" s="48" t="str">
        <f aca="false">IF(AT2416="","",IF(AY2416=0.04,U2416,AS2416*AY2416))</f>
        <v/>
      </c>
      <c r="AV2416" s="47" t="str">
        <f aca="false">IFERROR(IF(AU2416="","",(VLOOKUP(AG2416,Dados!$X$111:$Z$112,3,0)*AT2416*0.17)),"INSERIR MVA")</f>
        <v/>
      </c>
      <c r="AW2416" s="47" t="str">
        <f aca="false">IFERROR(IF(AR2416="","",AV2416-AU2416),"")</f>
        <v/>
      </c>
      <c r="AX2416" s="51" t="str">
        <f aca="false">IFERROR(IF(AC2416="NÃO","",IF(AM2416&lt;&gt;"",AM2416-W2416,IF(AQ2416&lt;&gt;"",AQ2416-W2416,IF(AW2416&lt;&gt;"",AW2416-W2416,"")))),"")</f>
        <v/>
      </c>
      <c r="AY2416" s="46" t="str">
        <f aca="false">IFERROR(IF(ISNA(VLOOKUP(R2416,Dados!$X$2:$Y$5,2,0)),VLOOKUP(D2416,Dados!$X$7:$Y$33,2,0),VLOOKUP(R2416,Dados!$X$2:$Y$5,2,0)),"")</f>
        <v/>
      </c>
      <c r="AZ2416" s="52" t="str">
        <f aca="false">IF(C2416="","",IF(AND(Y2416="CONSUMO",AC2416="NÃO")*OR(AG2416="-",AG2416="BIT"),IF(E2416&lt;&gt;"",(AI2416-(P2416+L2416-N2416+Q2416)*AY2416)/0.83),""))</f>
        <v/>
      </c>
      <c r="BA2416" s="51" t="str">
        <f aca="false">IF(AZ2416="","",AZ2416*0.17-((P2416+L2416-N2416+Q2416)*AY2416))</f>
        <v/>
      </c>
      <c r="BB2416" s="51" t="str">
        <f aca="false">IF(AND(Y2416="CONSUMO",AG2416="ANEXO I",AY2416&gt;4%),(AI2416-(P2416+L2416-N2416+Q2416)*0.0514)/0.83*(0.5177)*(0.17)-AI2416*0.0514,IF(AND(Y2416="CONSUMO",AG2416="ANEXO II",AY2416&gt;4%),(AI2416-(P2416+L2416-N2416+Q2416)*0.041)/0.83*(0.3295)*(0.17)-AI2416*0.041,IF(AND(Y2416="CONSUMO",AG2416="ANEXO I",AY2416=4%),(AI2416-(P2416+L2416-N2416+Q2416)*0.04)/0.83*(0.5177)*(0.17)-AI2416*0.04,IF(AND(Y2416="CONSUMO",AG2416="ANEXO II",AY2416=4%),(AI2416-(P2416+L2416-N2416+Q2416)*0.04)/0.83*(0.3295)*(0.17)-AI2416*0.04,""))))</f>
        <v/>
      </c>
      <c r="BC2416" s="51" t="str">
        <f aca="false">IF(C2416="","",IF(AND(Y2416="CONSUMO",AC2416="SIM")*OR(AG2416="-",AG2416="BIT"),IF(E2416&lt;&gt;"",(AI2416-(P2416+L2416-N2416+Q2416)*AY2416)/0.83),""))</f>
        <v/>
      </c>
      <c r="BD2416" s="51" t="str">
        <f aca="false">IF(BC2416="","",BC2416*0.17)</f>
        <v/>
      </c>
      <c r="BE2416" s="51" t="str">
        <f aca="false">IF(I2416=6908,0,IF(BC2416="","",BD2416-((P2416+L2416-N2416+Q2416)*AY2416)))</f>
        <v/>
      </c>
      <c r="BF2416" s="53" t="str">
        <f aca="false">IF(B2416="","",IF(OR(B2416="",E2416="Regime Normal"),0,(AI2416-Q2416)*VLOOKUP(R2416,Dados!$X$98:$Y$108,2,0)))</f>
        <v/>
      </c>
      <c r="BG2416" s="54" t="str">
        <f aca="false">IFERROR(VLOOKUP(I2416,Dados!$AC$27:$AD$43,2,0),IF(B2416="","",IF(D2416&lt;&gt;"MT",IF(AND(AC2416="SIM",Y2416="Revenda"),"2403",IF(AND(AC2416="SIM",Y2416="Consumo"),"2407",IF(AND(AC2416="NÃO",Y2416="Revenda"),"2102",IF(AND(AC2416="NÃO",Y2416="Consumo"),"2556",)))),REPLACE(I2416,1,1,1))))</f>
        <v/>
      </c>
    </row>
    <row r="2417" customFormat="false" ht="12.8" hidden="false" customHeight="true" outlineLevel="0" collapsed="false">
      <c r="Y2417" s="45"/>
      <c r="Z2417" s="46" t="str">
        <f aca="false">IF(B2417="","",(IFERROR(VLOOKUP(H2417,Dados!A$3:B$15000,2,0),"Não Encontrado")))</f>
        <v/>
      </c>
      <c r="AA2417" s="46" t="str">
        <f aca="false">IF(B2417="","",(IFERROR(VLOOKUP(G2417,Dados!C$3:E$15000,3,0),"Não Encontrado")))</f>
        <v/>
      </c>
      <c r="AB2417" s="46" t="str">
        <f aca="false">IFERROR(IF(Z2417&lt;&gt;"Não Encontrado",Z2417,IF(AA2417&lt;&gt;"Não Encontrado",AA2417,"")),"")</f>
        <v/>
      </c>
      <c r="AC2417" s="45" t="str">
        <f aca="false">IF(B2417="","",IF(AB2417="","NÃO","SIM"))</f>
        <v/>
      </c>
      <c r="AD2417" s="45" t="str">
        <f aca="false">IFERROR(VLOOKUP(G2417,Dados!$P$3:$R$500,3,0),"")</f>
        <v/>
      </c>
      <c r="AE2417" s="45" t="str">
        <f aca="false">IFERROR(VLOOKUP(G2417,Dados!$K$3:$L$500,2,0),"")</f>
        <v/>
      </c>
      <c r="AF2417" s="45" t="str">
        <f aca="false">IFERROR(VLOOKUP(G2417,Dados!$M$3:$N$500,2,0),"")</f>
        <v/>
      </c>
      <c r="AG2417" s="45" t="str">
        <f aca="false">IF(F2417="","",IF(AND(AD2417="",AE2417="",AF2417=""),"-",IF(AND(AD2417="BIT",AE2417="",AF2417=""),"BIT",IF(AND(AE2417="ANEXO I",AD2417="",AF2417=""),"ANEXO I",IF(AND(AF2417="ANEXO II",AD2417="",AE2417=""),"ANEXO II","Escolher")))))</f>
        <v/>
      </c>
      <c r="AH2417" s="45" t="str">
        <f aca="false">IF(AG2417&lt;&gt;"Pneus","",IFERROR(VLOOKUP(R2417,Dados!$X$2:$Z$5,3,0)*(AI2417-Q2417),VLOOKUP(D2417,Dados!$X$7:$Z$33,3,0)*(AI2417-Q2417)))</f>
        <v/>
      </c>
      <c r="AI2417" s="47" t="str">
        <f aca="false">IF(B2417="","",P2417+Q2417+O2417+M2417+L2417-N2417)</f>
        <v/>
      </c>
      <c r="AJ2417" s="48" t="str">
        <f aca="false">IFERROR(IF(AND(AC2417="SIM",AG2417="-",Y2417="REVENDA"),(AB2417/1+1)*AI2417,IF(AND(AC2417="SIM",AG2417="Pneus",Y2417="REVENDA"),(AB2417/1+1)*(AI2417-AH2417),"")),"")</f>
        <v/>
      </c>
      <c r="AK2417" s="48" t="str">
        <f aca="false">IF(AJ2417="","",AJ2417*17%)</f>
        <v/>
      </c>
      <c r="AL2417" s="48" t="str">
        <f aca="false">IFERROR(IF(AC2417="NÃO","",IF(AK2417="","",IF(E2417="Simples Nacional",BF2417,IF(T2417=0.12,U2417*0.5833337002,IF(T2417=0,AI2417*0.07,U2417))))),"")</f>
        <v/>
      </c>
      <c r="AM2417" s="47" t="str">
        <f aca="false">IFERROR(IF(AC2417="NÃO","",IF(OR(AG2417="-",AG2417="Pneus"),AK2417-AL2417,"")),"")</f>
        <v/>
      </c>
      <c r="AN2417" s="48" t="str">
        <f aca="false">IF(AND(Y2417="REVENDA",AC2417="SIM",AG2417="BIT"),((AB2417/1+1)*AI2417)*0.4117,"")</f>
        <v/>
      </c>
      <c r="AO2417" s="48" t="str">
        <f aca="false">IF(AN2417="","",AN2417*17%)</f>
        <v/>
      </c>
      <c r="AP2417" s="49" t="str">
        <f aca="false">IF(AN2417="","",IF(T2417=0.12,(U2417*0.4117)*0.4117,IF(T2417=0,(AI2417*0.07)*0.4117,U2417*0.4117)))</f>
        <v/>
      </c>
      <c r="AQ2417" s="47" t="str">
        <f aca="false">IF(AN2417="","",AO2417-AP2417)</f>
        <v/>
      </c>
      <c r="AR2417" s="50" t="str">
        <f aca="false">IFERROR(IF(AND(AC2417="SIM",Y2417="REVENDA",LEFT(AG2417,5)="ANEXO")*OR(AE2417="ANEXO I",AF2417="ANEXO II"),VLOOKUP(H2417,Dados!G:I,2,0),""),"INSERIR MVA")</f>
        <v/>
      </c>
      <c r="AS2417" s="48" t="str">
        <f aca="false">IF(LEFT(AG2417,5)="ANEXO",VLOOKUP(AG2417,Dados!$X$111:$Z$112,2,0)*(AI2417-Q2417),"")</f>
        <v/>
      </c>
      <c r="AT2417" s="48" t="str">
        <f aca="false">IFERROR(IF(AR2417="","",(AI2417*AR2417)+AI2417),"INSERIR MVA")</f>
        <v/>
      </c>
      <c r="AU2417" s="48" t="str">
        <f aca="false">IF(AT2417="","",IF(AY2417=0.04,U2417,AS2417*AY2417))</f>
        <v/>
      </c>
      <c r="AV2417" s="47" t="str">
        <f aca="false">IFERROR(IF(AU2417="","",(VLOOKUP(AG2417,Dados!$X$111:$Z$112,3,0)*AT2417*0.17)),"INSERIR MVA")</f>
        <v/>
      </c>
      <c r="AW2417" s="47" t="str">
        <f aca="false">IFERROR(IF(AR2417="","",AV2417-AU2417),"")</f>
        <v/>
      </c>
      <c r="AX2417" s="51" t="str">
        <f aca="false">IFERROR(IF(AC2417="NÃO","",IF(AM2417&lt;&gt;"",AM2417-W2417,IF(AQ2417&lt;&gt;"",AQ2417-W2417,IF(AW2417&lt;&gt;"",AW2417-W2417,"")))),"")</f>
        <v/>
      </c>
      <c r="AY2417" s="46" t="str">
        <f aca="false">IFERROR(IF(ISNA(VLOOKUP(R2417,Dados!$X$2:$Y$5,2,0)),VLOOKUP(D2417,Dados!$X$7:$Y$33,2,0),VLOOKUP(R2417,Dados!$X$2:$Y$5,2,0)),"")</f>
        <v/>
      </c>
      <c r="AZ2417" s="52" t="str">
        <f aca="false">IF(C2417="","",IF(AND(Y2417="CONSUMO",AC2417="NÃO")*OR(AG2417="-",AG2417="BIT"),IF(E2417&lt;&gt;"",(AI2417-(P2417+L2417-N2417+Q2417)*AY2417)/0.83),""))</f>
        <v/>
      </c>
      <c r="BA2417" s="51" t="str">
        <f aca="false">IF(AZ2417="","",AZ2417*0.17-((P2417+L2417-N2417+Q2417)*AY2417))</f>
        <v/>
      </c>
      <c r="BB2417" s="51" t="str">
        <f aca="false">IF(AND(Y2417="CONSUMO",AG2417="ANEXO I",AY2417&gt;4%),(AI2417-(P2417+L2417-N2417+Q2417)*0.0514)/0.83*(0.5177)*(0.17)-AI2417*0.0514,IF(AND(Y2417="CONSUMO",AG2417="ANEXO II",AY2417&gt;4%),(AI2417-(P2417+L2417-N2417+Q2417)*0.041)/0.83*(0.3295)*(0.17)-AI2417*0.041,IF(AND(Y2417="CONSUMO",AG2417="ANEXO I",AY2417=4%),(AI2417-(P2417+L2417-N2417+Q2417)*0.04)/0.83*(0.5177)*(0.17)-AI2417*0.04,IF(AND(Y2417="CONSUMO",AG2417="ANEXO II",AY2417=4%),(AI2417-(P2417+L2417-N2417+Q2417)*0.04)/0.83*(0.3295)*(0.17)-AI2417*0.04,""))))</f>
        <v/>
      </c>
      <c r="BC2417" s="51" t="str">
        <f aca="false">IF(C2417="","",IF(AND(Y2417="CONSUMO",AC2417="SIM")*OR(AG2417="-",AG2417="BIT"),IF(E2417&lt;&gt;"",(AI2417-(P2417+L2417-N2417+Q2417)*AY2417)/0.83),""))</f>
        <v/>
      </c>
      <c r="BD2417" s="51" t="str">
        <f aca="false">IF(BC2417="","",BC2417*0.17)</f>
        <v/>
      </c>
      <c r="BE2417" s="51" t="str">
        <f aca="false">IF(I2417=6908,0,IF(BC2417="","",BD2417-((P2417+L2417-N2417+Q2417)*AY2417)))</f>
        <v/>
      </c>
      <c r="BF2417" s="53" t="str">
        <f aca="false">IF(B2417="","",IF(OR(B2417="",E2417="Regime Normal"),0,(AI2417-Q2417)*VLOOKUP(R2417,Dados!$X$98:$Y$108,2,0)))</f>
        <v/>
      </c>
      <c r="BG2417" s="54" t="str">
        <f aca="false">IFERROR(VLOOKUP(I2417,Dados!$AC$27:$AD$43,2,0),IF(B2417="","",IF(D2417&lt;&gt;"MT",IF(AND(AC2417="SIM",Y2417="Revenda"),"2403",IF(AND(AC2417="SIM",Y2417="Consumo"),"2407",IF(AND(AC2417="NÃO",Y2417="Revenda"),"2102",IF(AND(AC2417="NÃO",Y2417="Consumo"),"2556",)))),REPLACE(I2417,1,1,1))))</f>
        <v/>
      </c>
    </row>
    <row r="2418" customFormat="false" ht="12.8" hidden="false" customHeight="true" outlineLevel="0" collapsed="false">
      <c r="Y2418" s="45"/>
      <c r="Z2418" s="46" t="str">
        <f aca="false">IF(B2418="","",(IFERROR(VLOOKUP(H2418,Dados!A$3:B$15000,2,0),"Não Encontrado")))</f>
        <v/>
      </c>
      <c r="AA2418" s="46" t="str">
        <f aca="false">IF(B2418="","",(IFERROR(VLOOKUP(G2418,Dados!C$3:E$15000,3,0),"Não Encontrado")))</f>
        <v/>
      </c>
      <c r="AB2418" s="46" t="str">
        <f aca="false">IFERROR(IF(Z2418&lt;&gt;"Não Encontrado",Z2418,IF(AA2418&lt;&gt;"Não Encontrado",AA2418,"")),"")</f>
        <v/>
      </c>
      <c r="AC2418" s="45" t="str">
        <f aca="false">IF(B2418="","",IF(AB2418="","NÃO","SIM"))</f>
        <v/>
      </c>
      <c r="AD2418" s="45" t="str">
        <f aca="false">IFERROR(VLOOKUP(G2418,Dados!$P$3:$R$500,3,0),"")</f>
        <v/>
      </c>
      <c r="AE2418" s="45" t="str">
        <f aca="false">IFERROR(VLOOKUP(G2418,Dados!$K$3:$L$500,2,0),"")</f>
        <v/>
      </c>
      <c r="AF2418" s="45" t="str">
        <f aca="false">IFERROR(VLOOKUP(G2418,Dados!$M$3:$N$500,2,0),"")</f>
        <v/>
      </c>
      <c r="AG2418" s="45" t="str">
        <f aca="false">IF(F2418="","",IF(AND(AD2418="",AE2418="",AF2418=""),"-",IF(AND(AD2418="BIT",AE2418="",AF2418=""),"BIT",IF(AND(AE2418="ANEXO I",AD2418="",AF2418=""),"ANEXO I",IF(AND(AF2418="ANEXO II",AD2418="",AE2418=""),"ANEXO II","Escolher")))))</f>
        <v/>
      </c>
      <c r="AH2418" s="45" t="str">
        <f aca="false">IF(AG2418&lt;&gt;"Pneus","",IFERROR(VLOOKUP(R2418,Dados!$X$2:$Z$5,3,0)*(AI2418-Q2418),VLOOKUP(D2418,Dados!$X$7:$Z$33,3,0)*(AI2418-Q2418)))</f>
        <v/>
      </c>
      <c r="AI2418" s="47" t="str">
        <f aca="false">IF(B2418="","",P2418+Q2418+O2418+M2418+L2418-N2418)</f>
        <v/>
      </c>
      <c r="AJ2418" s="48" t="str">
        <f aca="false">IFERROR(IF(AND(AC2418="SIM",AG2418="-",Y2418="REVENDA"),(AB2418/1+1)*AI2418,IF(AND(AC2418="SIM",AG2418="Pneus",Y2418="REVENDA"),(AB2418/1+1)*(AI2418-AH2418),"")),"")</f>
        <v/>
      </c>
      <c r="AK2418" s="48" t="str">
        <f aca="false">IF(AJ2418="","",AJ2418*17%)</f>
        <v/>
      </c>
      <c r="AL2418" s="48" t="str">
        <f aca="false">IFERROR(IF(AC2418="NÃO","",IF(AK2418="","",IF(E2418="Simples Nacional",BF2418,IF(T2418=0.12,U2418*0.5833337002,IF(T2418=0,AI2418*0.07,U2418))))),"")</f>
        <v/>
      </c>
      <c r="AM2418" s="47" t="str">
        <f aca="false">IFERROR(IF(AC2418="NÃO","",IF(OR(AG2418="-",AG2418="Pneus"),AK2418-AL2418,"")),"")</f>
        <v/>
      </c>
      <c r="AN2418" s="48" t="str">
        <f aca="false">IF(AND(Y2418="REVENDA",AC2418="SIM",AG2418="BIT"),((AB2418/1+1)*AI2418)*0.4117,"")</f>
        <v/>
      </c>
      <c r="AO2418" s="48" t="str">
        <f aca="false">IF(AN2418="","",AN2418*17%)</f>
        <v/>
      </c>
      <c r="AP2418" s="49" t="str">
        <f aca="false">IF(AN2418="","",IF(T2418=0.12,(U2418*0.4117)*0.4117,IF(T2418=0,(AI2418*0.07)*0.4117,U2418*0.4117)))</f>
        <v/>
      </c>
      <c r="AQ2418" s="47" t="str">
        <f aca="false">IF(AN2418="","",AO2418-AP2418)</f>
        <v/>
      </c>
      <c r="AR2418" s="50" t="str">
        <f aca="false">IFERROR(IF(AND(AC2418="SIM",Y2418="REVENDA",LEFT(AG2418,5)="ANEXO")*OR(AE2418="ANEXO I",AF2418="ANEXO II"),VLOOKUP(H2418,Dados!G:I,2,0),""),"INSERIR MVA")</f>
        <v/>
      </c>
      <c r="AS2418" s="48" t="str">
        <f aca="false">IF(LEFT(AG2418,5)="ANEXO",VLOOKUP(AG2418,Dados!$X$111:$Z$112,2,0)*(AI2418-Q2418),"")</f>
        <v/>
      </c>
      <c r="AT2418" s="48" t="str">
        <f aca="false">IFERROR(IF(AR2418="","",(AI2418*AR2418)+AI2418),"INSERIR MVA")</f>
        <v/>
      </c>
      <c r="AU2418" s="48" t="str">
        <f aca="false">IF(AT2418="","",IF(AY2418=0.04,U2418,AS2418*AY2418))</f>
        <v/>
      </c>
      <c r="AV2418" s="47" t="str">
        <f aca="false">IFERROR(IF(AU2418="","",(VLOOKUP(AG2418,Dados!$X$111:$Z$112,3,0)*AT2418*0.17)),"INSERIR MVA")</f>
        <v/>
      </c>
      <c r="AW2418" s="47" t="str">
        <f aca="false">IFERROR(IF(AR2418="","",AV2418-AU2418),"")</f>
        <v/>
      </c>
      <c r="AX2418" s="51" t="str">
        <f aca="false">IFERROR(IF(AC2418="NÃO","",IF(AM2418&lt;&gt;"",AM2418-W2418,IF(AQ2418&lt;&gt;"",AQ2418-W2418,IF(AW2418&lt;&gt;"",AW2418-W2418,"")))),"")</f>
        <v/>
      </c>
      <c r="AY2418" s="46" t="str">
        <f aca="false">IFERROR(IF(ISNA(VLOOKUP(R2418,Dados!$X$2:$Y$5,2,0)),VLOOKUP(D2418,Dados!$X$7:$Y$33,2,0),VLOOKUP(R2418,Dados!$X$2:$Y$5,2,0)),"")</f>
        <v/>
      </c>
      <c r="AZ2418" s="52" t="str">
        <f aca="false">IF(C2418="","",IF(AND(Y2418="CONSUMO",AC2418="NÃO")*OR(AG2418="-",AG2418="BIT"),IF(E2418&lt;&gt;"",(AI2418-(P2418+L2418-N2418+Q2418)*AY2418)/0.83),""))</f>
        <v/>
      </c>
      <c r="BA2418" s="51" t="str">
        <f aca="false">IF(AZ2418="","",AZ2418*0.17-((P2418+L2418-N2418+Q2418)*AY2418))</f>
        <v/>
      </c>
      <c r="BB2418" s="51" t="str">
        <f aca="false">IF(AND(Y2418="CONSUMO",AG2418="ANEXO I",AY2418&gt;4%),(AI2418-(P2418+L2418-N2418+Q2418)*0.0514)/0.83*(0.5177)*(0.17)-AI2418*0.0514,IF(AND(Y2418="CONSUMO",AG2418="ANEXO II",AY2418&gt;4%),(AI2418-(P2418+L2418-N2418+Q2418)*0.041)/0.83*(0.3295)*(0.17)-AI2418*0.041,IF(AND(Y2418="CONSUMO",AG2418="ANEXO I",AY2418=4%),(AI2418-(P2418+L2418-N2418+Q2418)*0.04)/0.83*(0.5177)*(0.17)-AI2418*0.04,IF(AND(Y2418="CONSUMO",AG2418="ANEXO II",AY2418=4%),(AI2418-(P2418+L2418-N2418+Q2418)*0.04)/0.83*(0.3295)*(0.17)-AI2418*0.04,""))))</f>
        <v/>
      </c>
      <c r="BC2418" s="51" t="str">
        <f aca="false">IF(C2418="","",IF(AND(Y2418="CONSUMO",AC2418="SIM")*OR(AG2418="-",AG2418="BIT"),IF(E2418&lt;&gt;"",(AI2418-(P2418+L2418-N2418+Q2418)*AY2418)/0.83),""))</f>
        <v/>
      </c>
      <c r="BD2418" s="51" t="str">
        <f aca="false">IF(BC2418="","",BC2418*0.17)</f>
        <v/>
      </c>
      <c r="BE2418" s="51" t="str">
        <f aca="false">IF(I2418=6908,0,IF(BC2418="","",BD2418-((P2418+L2418-N2418+Q2418)*AY2418)))</f>
        <v/>
      </c>
      <c r="BF2418" s="53" t="str">
        <f aca="false">IF(B2418="","",IF(OR(B2418="",E2418="Regime Normal"),0,(AI2418-Q2418)*VLOOKUP(R2418,Dados!$X$98:$Y$108,2,0)))</f>
        <v/>
      </c>
      <c r="BG2418" s="54" t="str">
        <f aca="false">IFERROR(VLOOKUP(I2418,Dados!$AC$27:$AD$43,2,0),IF(B2418="","",IF(D2418&lt;&gt;"MT",IF(AND(AC2418="SIM",Y2418="Revenda"),"2403",IF(AND(AC2418="SIM",Y2418="Consumo"),"2407",IF(AND(AC2418="NÃO",Y2418="Revenda"),"2102",IF(AND(AC2418="NÃO",Y2418="Consumo"),"2556",)))),REPLACE(I2418,1,1,1))))</f>
        <v/>
      </c>
    </row>
    <row r="2419" customFormat="false" ht="12.8" hidden="false" customHeight="true" outlineLevel="0" collapsed="false">
      <c r="Y2419" s="45"/>
      <c r="Z2419" s="46" t="str">
        <f aca="false">IF(B2419="","",(IFERROR(VLOOKUP(H2419,Dados!A$3:B$15000,2,0),"Não Encontrado")))</f>
        <v/>
      </c>
      <c r="AA2419" s="46" t="str">
        <f aca="false">IF(B2419="","",(IFERROR(VLOOKUP(G2419,Dados!C$3:E$15000,3,0),"Não Encontrado")))</f>
        <v/>
      </c>
      <c r="AB2419" s="46" t="str">
        <f aca="false">IFERROR(IF(Z2419&lt;&gt;"Não Encontrado",Z2419,IF(AA2419&lt;&gt;"Não Encontrado",AA2419,"")),"")</f>
        <v/>
      </c>
      <c r="AC2419" s="45" t="str">
        <f aca="false">IF(B2419="","",IF(AB2419="","NÃO","SIM"))</f>
        <v/>
      </c>
      <c r="AD2419" s="45" t="str">
        <f aca="false">IFERROR(VLOOKUP(G2419,Dados!$P$3:$R$500,3,0),"")</f>
        <v/>
      </c>
      <c r="AE2419" s="45" t="str">
        <f aca="false">IFERROR(VLOOKUP(G2419,Dados!$K$3:$L$500,2,0),"")</f>
        <v/>
      </c>
      <c r="AF2419" s="45" t="str">
        <f aca="false">IFERROR(VLOOKUP(G2419,Dados!$M$3:$N$500,2,0),"")</f>
        <v/>
      </c>
      <c r="AG2419" s="45" t="str">
        <f aca="false">IF(F2419="","",IF(AND(AD2419="",AE2419="",AF2419=""),"-",IF(AND(AD2419="BIT",AE2419="",AF2419=""),"BIT",IF(AND(AE2419="ANEXO I",AD2419="",AF2419=""),"ANEXO I",IF(AND(AF2419="ANEXO II",AD2419="",AE2419=""),"ANEXO II","Escolher")))))</f>
        <v/>
      </c>
      <c r="AH2419" s="45" t="str">
        <f aca="false">IF(AG2419&lt;&gt;"Pneus","",IFERROR(VLOOKUP(R2419,Dados!$X$2:$Z$5,3,0)*(AI2419-Q2419),VLOOKUP(D2419,Dados!$X$7:$Z$33,3,0)*(AI2419-Q2419)))</f>
        <v/>
      </c>
      <c r="AI2419" s="47" t="str">
        <f aca="false">IF(B2419="","",P2419+Q2419+O2419+M2419+L2419-N2419)</f>
        <v/>
      </c>
      <c r="AJ2419" s="48" t="str">
        <f aca="false">IFERROR(IF(AND(AC2419="SIM",AG2419="-",Y2419="REVENDA"),(AB2419/1+1)*AI2419,IF(AND(AC2419="SIM",AG2419="Pneus",Y2419="REVENDA"),(AB2419/1+1)*(AI2419-AH2419),"")),"")</f>
        <v/>
      </c>
      <c r="AK2419" s="48" t="str">
        <f aca="false">IF(AJ2419="","",AJ2419*17%)</f>
        <v/>
      </c>
      <c r="AL2419" s="48" t="str">
        <f aca="false">IFERROR(IF(AC2419="NÃO","",IF(AK2419="","",IF(E2419="Simples Nacional",BF2419,IF(T2419=0.12,U2419*0.5833337002,IF(T2419=0,AI2419*0.07,U2419))))),"")</f>
        <v/>
      </c>
      <c r="AM2419" s="47" t="str">
        <f aca="false">IFERROR(IF(AC2419="NÃO","",IF(OR(AG2419="-",AG2419="Pneus"),AK2419-AL2419,"")),"")</f>
        <v/>
      </c>
      <c r="AN2419" s="48" t="str">
        <f aca="false">IF(AND(Y2419="REVENDA",AC2419="SIM",AG2419="BIT"),((AB2419/1+1)*AI2419)*0.4117,"")</f>
        <v/>
      </c>
      <c r="AO2419" s="48" t="str">
        <f aca="false">IF(AN2419="","",AN2419*17%)</f>
        <v/>
      </c>
      <c r="AP2419" s="49" t="str">
        <f aca="false">IF(AN2419="","",IF(T2419=0.12,(U2419*0.4117)*0.4117,IF(T2419=0,(AI2419*0.07)*0.4117,U2419*0.4117)))</f>
        <v/>
      </c>
      <c r="AQ2419" s="47" t="str">
        <f aca="false">IF(AN2419="","",AO2419-AP2419)</f>
        <v/>
      </c>
      <c r="AR2419" s="50" t="str">
        <f aca="false">IFERROR(IF(AND(AC2419="SIM",Y2419="REVENDA",LEFT(AG2419,5)="ANEXO")*OR(AE2419="ANEXO I",AF2419="ANEXO II"),VLOOKUP(H2419,Dados!G:I,2,0),""),"INSERIR MVA")</f>
        <v/>
      </c>
      <c r="AS2419" s="48" t="str">
        <f aca="false">IF(LEFT(AG2419,5)="ANEXO",VLOOKUP(AG2419,Dados!$X$111:$Z$112,2,0)*(AI2419-Q2419),"")</f>
        <v/>
      </c>
      <c r="AT2419" s="48" t="str">
        <f aca="false">IFERROR(IF(AR2419="","",(AI2419*AR2419)+AI2419),"INSERIR MVA")</f>
        <v/>
      </c>
      <c r="AU2419" s="48" t="str">
        <f aca="false">IF(AT2419="","",IF(AY2419=0.04,U2419,AS2419*AY2419))</f>
        <v/>
      </c>
      <c r="AV2419" s="47" t="str">
        <f aca="false">IFERROR(IF(AU2419="","",(VLOOKUP(AG2419,Dados!$X$111:$Z$112,3,0)*AT2419*0.17)),"INSERIR MVA")</f>
        <v/>
      </c>
      <c r="AW2419" s="47" t="str">
        <f aca="false">IFERROR(IF(AR2419="","",AV2419-AU2419),"")</f>
        <v/>
      </c>
      <c r="AX2419" s="51" t="str">
        <f aca="false">IFERROR(IF(AC2419="NÃO","",IF(AM2419&lt;&gt;"",AM2419-W2419,IF(AQ2419&lt;&gt;"",AQ2419-W2419,IF(AW2419&lt;&gt;"",AW2419-W2419,"")))),"")</f>
        <v/>
      </c>
      <c r="AY2419" s="46" t="str">
        <f aca="false">IFERROR(IF(ISNA(VLOOKUP(R2419,Dados!$X$2:$Y$5,2,0)),VLOOKUP(D2419,Dados!$X$7:$Y$33,2,0),VLOOKUP(R2419,Dados!$X$2:$Y$5,2,0)),"")</f>
        <v/>
      </c>
      <c r="AZ2419" s="52" t="str">
        <f aca="false">IF(C2419="","",IF(AND(Y2419="CONSUMO",AC2419="NÃO")*OR(AG2419="-",AG2419="BIT"),IF(E2419&lt;&gt;"",(AI2419-(P2419+L2419-N2419+Q2419)*AY2419)/0.83),""))</f>
        <v/>
      </c>
      <c r="BA2419" s="51" t="str">
        <f aca="false">IF(AZ2419="","",AZ2419*0.17-((P2419+L2419-N2419+Q2419)*AY2419))</f>
        <v/>
      </c>
      <c r="BB2419" s="51" t="str">
        <f aca="false">IF(AND(Y2419="CONSUMO",AG2419="ANEXO I",AY2419&gt;4%),(AI2419-(P2419+L2419-N2419+Q2419)*0.0514)/0.83*(0.5177)*(0.17)-AI2419*0.0514,IF(AND(Y2419="CONSUMO",AG2419="ANEXO II",AY2419&gt;4%),(AI2419-(P2419+L2419-N2419+Q2419)*0.041)/0.83*(0.3295)*(0.17)-AI2419*0.041,IF(AND(Y2419="CONSUMO",AG2419="ANEXO I",AY2419=4%),(AI2419-(P2419+L2419-N2419+Q2419)*0.04)/0.83*(0.5177)*(0.17)-AI2419*0.04,IF(AND(Y2419="CONSUMO",AG2419="ANEXO II",AY2419=4%),(AI2419-(P2419+L2419-N2419+Q2419)*0.04)/0.83*(0.3295)*(0.17)-AI2419*0.04,""))))</f>
        <v/>
      </c>
      <c r="BC2419" s="51" t="str">
        <f aca="false">IF(C2419="","",IF(AND(Y2419="CONSUMO",AC2419="SIM")*OR(AG2419="-",AG2419="BIT"),IF(E2419&lt;&gt;"",(AI2419-(P2419+L2419-N2419+Q2419)*AY2419)/0.83),""))</f>
        <v/>
      </c>
      <c r="BD2419" s="51" t="str">
        <f aca="false">IF(BC2419="","",BC2419*0.17)</f>
        <v/>
      </c>
      <c r="BE2419" s="51" t="str">
        <f aca="false">IF(I2419=6908,0,IF(BC2419="","",BD2419-((P2419+L2419-N2419+Q2419)*AY2419)))</f>
        <v/>
      </c>
      <c r="BF2419" s="53" t="str">
        <f aca="false">IF(B2419="","",IF(OR(B2419="",E2419="Regime Normal"),0,(AI2419-Q2419)*VLOOKUP(R2419,Dados!$X$98:$Y$108,2,0)))</f>
        <v/>
      </c>
      <c r="BG2419" s="54" t="str">
        <f aca="false">IFERROR(VLOOKUP(I2419,Dados!$AC$27:$AD$43,2,0),IF(B2419="","",IF(D2419&lt;&gt;"MT",IF(AND(AC2419="SIM",Y2419="Revenda"),"2403",IF(AND(AC2419="SIM",Y2419="Consumo"),"2407",IF(AND(AC2419="NÃO",Y2419="Revenda"),"2102",IF(AND(AC2419="NÃO",Y2419="Consumo"),"2556",)))),REPLACE(I2419,1,1,1))))</f>
        <v/>
      </c>
    </row>
    <row r="2420" customFormat="false" ht="12.8" hidden="false" customHeight="true" outlineLevel="0" collapsed="false">
      <c r="Y2420" s="45"/>
      <c r="Z2420" s="46" t="str">
        <f aca="false">IF(B2420="","",(IFERROR(VLOOKUP(H2420,Dados!A$3:B$15000,2,0),"Não Encontrado")))</f>
        <v/>
      </c>
      <c r="AA2420" s="46" t="str">
        <f aca="false">IF(B2420="","",(IFERROR(VLOOKUP(G2420,Dados!C$3:E$15000,3,0),"Não Encontrado")))</f>
        <v/>
      </c>
      <c r="AB2420" s="46" t="str">
        <f aca="false">IFERROR(IF(Z2420&lt;&gt;"Não Encontrado",Z2420,IF(AA2420&lt;&gt;"Não Encontrado",AA2420,"")),"")</f>
        <v/>
      </c>
      <c r="AC2420" s="45" t="str">
        <f aca="false">IF(B2420="","",IF(AB2420="","NÃO","SIM"))</f>
        <v/>
      </c>
      <c r="AD2420" s="45" t="str">
        <f aca="false">IFERROR(VLOOKUP(G2420,Dados!$P$3:$R$500,3,0),"")</f>
        <v/>
      </c>
      <c r="AE2420" s="45" t="str">
        <f aca="false">IFERROR(VLOOKUP(G2420,Dados!$K$3:$L$500,2,0),"")</f>
        <v/>
      </c>
      <c r="AF2420" s="45" t="str">
        <f aca="false">IFERROR(VLOOKUP(G2420,Dados!$M$3:$N$500,2,0),"")</f>
        <v/>
      </c>
      <c r="AG2420" s="45" t="str">
        <f aca="false">IF(F2420="","",IF(AND(AD2420="",AE2420="",AF2420=""),"-",IF(AND(AD2420="BIT",AE2420="",AF2420=""),"BIT",IF(AND(AE2420="ANEXO I",AD2420="",AF2420=""),"ANEXO I",IF(AND(AF2420="ANEXO II",AD2420="",AE2420=""),"ANEXO II","Escolher")))))</f>
        <v/>
      </c>
      <c r="AH2420" s="45" t="str">
        <f aca="false">IF(AG2420&lt;&gt;"Pneus","",IFERROR(VLOOKUP(R2420,Dados!$X$2:$Z$5,3,0)*(AI2420-Q2420),VLOOKUP(D2420,Dados!$X$7:$Z$33,3,0)*(AI2420-Q2420)))</f>
        <v/>
      </c>
      <c r="AI2420" s="47" t="str">
        <f aca="false">IF(B2420="","",P2420+Q2420+O2420+M2420+L2420-N2420)</f>
        <v/>
      </c>
      <c r="AJ2420" s="48" t="str">
        <f aca="false">IFERROR(IF(AND(AC2420="SIM",AG2420="-",Y2420="REVENDA"),(AB2420/1+1)*AI2420,IF(AND(AC2420="SIM",AG2420="Pneus",Y2420="REVENDA"),(AB2420/1+1)*(AI2420-AH2420),"")),"")</f>
        <v/>
      </c>
      <c r="AK2420" s="48" t="str">
        <f aca="false">IF(AJ2420="","",AJ2420*17%)</f>
        <v/>
      </c>
      <c r="AL2420" s="48" t="str">
        <f aca="false">IFERROR(IF(AC2420="NÃO","",IF(AK2420="","",IF(E2420="Simples Nacional",BF2420,IF(T2420=0.12,U2420*0.5833337002,IF(T2420=0,AI2420*0.07,U2420))))),"")</f>
        <v/>
      </c>
      <c r="AM2420" s="47" t="str">
        <f aca="false">IFERROR(IF(AC2420="NÃO","",IF(OR(AG2420="-",AG2420="Pneus"),AK2420-AL2420,"")),"")</f>
        <v/>
      </c>
      <c r="AN2420" s="48" t="str">
        <f aca="false">IF(AND(Y2420="REVENDA",AC2420="SIM",AG2420="BIT"),((AB2420/1+1)*AI2420)*0.4117,"")</f>
        <v/>
      </c>
      <c r="AO2420" s="48" t="str">
        <f aca="false">IF(AN2420="","",AN2420*17%)</f>
        <v/>
      </c>
      <c r="AP2420" s="49" t="str">
        <f aca="false">IF(AN2420="","",IF(T2420=0.12,(U2420*0.4117)*0.4117,IF(T2420=0,(AI2420*0.07)*0.4117,U2420*0.4117)))</f>
        <v/>
      </c>
      <c r="AQ2420" s="47" t="str">
        <f aca="false">IF(AN2420="","",AO2420-AP2420)</f>
        <v/>
      </c>
      <c r="AR2420" s="50" t="str">
        <f aca="false">IFERROR(IF(AND(AC2420="SIM",Y2420="REVENDA",LEFT(AG2420,5)="ANEXO")*OR(AE2420="ANEXO I",AF2420="ANEXO II"),VLOOKUP(H2420,Dados!G:I,2,0),""),"INSERIR MVA")</f>
        <v/>
      </c>
      <c r="AS2420" s="48" t="str">
        <f aca="false">IF(LEFT(AG2420,5)="ANEXO",VLOOKUP(AG2420,Dados!$X$111:$Z$112,2,0)*(AI2420-Q2420),"")</f>
        <v/>
      </c>
      <c r="AT2420" s="48" t="str">
        <f aca="false">IFERROR(IF(AR2420="","",(AI2420*AR2420)+AI2420),"INSERIR MVA")</f>
        <v/>
      </c>
      <c r="AU2420" s="48" t="str">
        <f aca="false">IF(AT2420="","",IF(AY2420=0.04,U2420,AS2420*AY2420))</f>
        <v/>
      </c>
      <c r="AV2420" s="47" t="str">
        <f aca="false">IFERROR(IF(AU2420="","",(VLOOKUP(AG2420,Dados!$X$111:$Z$112,3,0)*AT2420*0.17)),"INSERIR MVA")</f>
        <v/>
      </c>
      <c r="AW2420" s="47" t="str">
        <f aca="false">IFERROR(IF(AR2420="","",AV2420-AU2420),"")</f>
        <v/>
      </c>
      <c r="AX2420" s="51" t="str">
        <f aca="false">IFERROR(IF(AC2420="NÃO","",IF(AM2420&lt;&gt;"",AM2420-W2420,IF(AQ2420&lt;&gt;"",AQ2420-W2420,IF(AW2420&lt;&gt;"",AW2420-W2420,"")))),"")</f>
        <v/>
      </c>
      <c r="AY2420" s="46" t="str">
        <f aca="false">IFERROR(IF(ISNA(VLOOKUP(R2420,Dados!$X$2:$Y$5,2,0)),VLOOKUP(D2420,Dados!$X$7:$Y$33,2,0),VLOOKUP(R2420,Dados!$X$2:$Y$5,2,0)),"")</f>
        <v/>
      </c>
      <c r="AZ2420" s="52" t="str">
        <f aca="false">IF(C2420="","",IF(AND(Y2420="CONSUMO",AC2420="NÃO")*OR(AG2420="-",AG2420="BIT"),IF(E2420&lt;&gt;"",(AI2420-(P2420+L2420-N2420+Q2420)*AY2420)/0.83),""))</f>
        <v/>
      </c>
      <c r="BA2420" s="51" t="str">
        <f aca="false">IF(AZ2420="","",AZ2420*0.17-((P2420+L2420-N2420+Q2420)*AY2420))</f>
        <v/>
      </c>
      <c r="BB2420" s="51" t="str">
        <f aca="false">IF(AND(Y2420="CONSUMO",AG2420="ANEXO I",AY2420&gt;4%),(AI2420-(P2420+L2420-N2420+Q2420)*0.0514)/0.83*(0.5177)*(0.17)-AI2420*0.0514,IF(AND(Y2420="CONSUMO",AG2420="ANEXO II",AY2420&gt;4%),(AI2420-(P2420+L2420-N2420+Q2420)*0.041)/0.83*(0.3295)*(0.17)-AI2420*0.041,IF(AND(Y2420="CONSUMO",AG2420="ANEXO I",AY2420=4%),(AI2420-(P2420+L2420-N2420+Q2420)*0.04)/0.83*(0.5177)*(0.17)-AI2420*0.04,IF(AND(Y2420="CONSUMO",AG2420="ANEXO II",AY2420=4%),(AI2420-(P2420+L2420-N2420+Q2420)*0.04)/0.83*(0.3295)*(0.17)-AI2420*0.04,""))))</f>
        <v/>
      </c>
      <c r="BC2420" s="51" t="str">
        <f aca="false">IF(C2420="","",IF(AND(Y2420="CONSUMO",AC2420="SIM")*OR(AG2420="-",AG2420="BIT"),IF(E2420&lt;&gt;"",(AI2420-(P2420+L2420-N2420+Q2420)*AY2420)/0.83),""))</f>
        <v/>
      </c>
      <c r="BD2420" s="51" t="str">
        <f aca="false">IF(BC2420="","",BC2420*0.17)</f>
        <v/>
      </c>
      <c r="BE2420" s="51" t="str">
        <f aca="false">IF(I2420=6908,0,IF(BC2420="","",BD2420-((P2420+L2420-N2420+Q2420)*AY2420)))</f>
        <v/>
      </c>
      <c r="BF2420" s="53" t="str">
        <f aca="false">IF(B2420="","",IF(OR(B2420="",E2420="Regime Normal"),0,(AI2420-Q2420)*VLOOKUP(R2420,Dados!$X$98:$Y$108,2,0)))</f>
        <v/>
      </c>
      <c r="BG2420" s="54" t="str">
        <f aca="false">IFERROR(VLOOKUP(I2420,Dados!$AC$27:$AD$43,2,0),IF(B2420="","",IF(D2420&lt;&gt;"MT",IF(AND(AC2420="SIM",Y2420="Revenda"),"2403",IF(AND(AC2420="SIM",Y2420="Consumo"),"2407",IF(AND(AC2420="NÃO",Y2420="Revenda"),"2102",IF(AND(AC2420="NÃO",Y2420="Consumo"),"2556",)))),REPLACE(I2420,1,1,1))))</f>
        <v/>
      </c>
    </row>
    <row r="2421" customFormat="false" ht="12.8" hidden="false" customHeight="true" outlineLevel="0" collapsed="false">
      <c r="Y2421" s="45"/>
      <c r="Z2421" s="46" t="str">
        <f aca="false">IF(B2421="","",(IFERROR(VLOOKUP(H2421,Dados!A$3:B$15000,2,0),"Não Encontrado")))</f>
        <v/>
      </c>
      <c r="AA2421" s="46" t="str">
        <f aca="false">IF(B2421="","",(IFERROR(VLOOKUP(G2421,Dados!C$3:E$15000,3,0),"Não Encontrado")))</f>
        <v/>
      </c>
      <c r="AB2421" s="46" t="str">
        <f aca="false">IFERROR(IF(Z2421&lt;&gt;"Não Encontrado",Z2421,IF(AA2421&lt;&gt;"Não Encontrado",AA2421,"")),"")</f>
        <v/>
      </c>
      <c r="AC2421" s="45" t="str">
        <f aca="false">IF(B2421="","",IF(AB2421="","NÃO","SIM"))</f>
        <v/>
      </c>
      <c r="AD2421" s="45" t="str">
        <f aca="false">IFERROR(VLOOKUP(G2421,Dados!$P$3:$R$500,3,0),"")</f>
        <v/>
      </c>
      <c r="AE2421" s="45" t="str">
        <f aca="false">IFERROR(VLOOKUP(G2421,Dados!$K$3:$L$500,2,0),"")</f>
        <v/>
      </c>
      <c r="AF2421" s="45" t="str">
        <f aca="false">IFERROR(VLOOKUP(G2421,Dados!$M$3:$N$500,2,0),"")</f>
        <v/>
      </c>
      <c r="AG2421" s="45" t="str">
        <f aca="false">IF(F2421="","",IF(AND(AD2421="",AE2421="",AF2421=""),"-",IF(AND(AD2421="BIT",AE2421="",AF2421=""),"BIT",IF(AND(AE2421="ANEXO I",AD2421="",AF2421=""),"ANEXO I",IF(AND(AF2421="ANEXO II",AD2421="",AE2421=""),"ANEXO II","Escolher")))))</f>
        <v/>
      </c>
      <c r="AH2421" s="45" t="str">
        <f aca="false">IF(AG2421&lt;&gt;"Pneus","",IFERROR(VLOOKUP(R2421,Dados!$X$2:$Z$5,3,0)*(AI2421-Q2421),VLOOKUP(D2421,Dados!$X$7:$Z$33,3,0)*(AI2421-Q2421)))</f>
        <v/>
      </c>
      <c r="AI2421" s="47" t="str">
        <f aca="false">IF(B2421="","",P2421+Q2421+O2421+M2421+L2421-N2421)</f>
        <v/>
      </c>
      <c r="AJ2421" s="48" t="str">
        <f aca="false">IFERROR(IF(AND(AC2421="SIM",AG2421="-",Y2421="REVENDA"),(AB2421/1+1)*AI2421,IF(AND(AC2421="SIM",AG2421="Pneus",Y2421="REVENDA"),(AB2421/1+1)*(AI2421-AH2421),"")),"")</f>
        <v/>
      </c>
      <c r="AK2421" s="48" t="str">
        <f aca="false">IF(AJ2421="","",AJ2421*17%)</f>
        <v/>
      </c>
      <c r="AL2421" s="48" t="str">
        <f aca="false">IFERROR(IF(AC2421="NÃO","",IF(AK2421="","",IF(E2421="Simples Nacional",BF2421,IF(T2421=0.12,U2421*0.5833337002,IF(T2421=0,AI2421*0.07,U2421))))),"")</f>
        <v/>
      </c>
      <c r="AM2421" s="47" t="str">
        <f aca="false">IFERROR(IF(AC2421="NÃO","",IF(OR(AG2421="-",AG2421="Pneus"),AK2421-AL2421,"")),"")</f>
        <v/>
      </c>
      <c r="AN2421" s="48" t="str">
        <f aca="false">IF(AND(Y2421="REVENDA",AC2421="SIM",AG2421="BIT"),((AB2421/1+1)*AI2421)*0.4117,"")</f>
        <v/>
      </c>
      <c r="AO2421" s="48" t="str">
        <f aca="false">IF(AN2421="","",AN2421*17%)</f>
        <v/>
      </c>
      <c r="AP2421" s="49" t="str">
        <f aca="false">IF(AN2421="","",IF(T2421=0.12,(U2421*0.4117)*0.4117,IF(T2421=0,(AI2421*0.07)*0.4117,U2421*0.4117)))</f>
        <v/>
      </c>
      <c r="AQ2421" s="47" t="str">
        <f aca="false">IF(AN2421="","",AO2421-AP2421)</f>
        <v/>
      </c>
      <c r="AR2421" s="50" t="str">
        <f aca="false">IFERROR(IF(AND(AC2421="SIM",Y2421="REVENDA",LEFT(AG2421,5)="ANEXO")*OR(AE2421="ANEXO I",AF2421="ANEXO II"),VLOOKUP(H2421,Dados!G:I,2,0),""),"INSERIR MVA")</f>
        <v/>
      </c>
      <c r="AS2421" s="48" t="str">
        <f aca="false">IF(LEFT(AG2421,5)="ANEXO",VLOOKUP(AG2421,Dados!$X$111:$Z$112,2,0)*(AI2421-Q2421),"")</f>
        <v/>
      </c>
      <c r="AT2421" s="48" t="str">
        <f aca="false">IFERROR(IF(AR2421="","",(AI2421*AR2421)+AI2421),"INSERIR MVA")</f>
        <v/>
      </c>
      <c r="AU2421" s="48" t="str">
        <f aca="false">IF(AT2421="","",IF(AY2421=0.04,U2421,AS2421*AY2421))</f>
        <v/>
      </c>
      <c r="AV2421" s="47" t="str">
        <f aca="false">IFERROR(IF(AU2421="","",(VLOOKUP(AG2421,Dados!$X$111:$Z$112,3,0)*AT2421*0.17)),"INSERIR MVA")</f>
        <v/>
      </c>
      <c r="AW2421" s="47" t="str">
        <f aca="false">IFERROR(IF(AR2421="","",AV2421-AU2421),"")</f>
        <v/>
      </c>
      <c r="AX2421" s="51" t="str">
        <f aca="false">IFERROR(IF(AC2421="NÃO","",IF(AM2421&lt;&gt;"",AM2421-W2421,IF(AQ2421&lt;&gt;"",AQ2421-W2421,IF(AW2421&lt;&gt;"",AW2421-W2421,"")))),"")</f>
        <v/>
      </c>
      <c r="AY2421" s="46" t="str">
        <f aca="false">IFERROR(IF(ISNA(VLOOKUP(R2421,Dados!$X$2:$Y$5,2,0)),VLOOKUP(D2421,Dados!$X$7:$Y$33,2,0),VLOOKUP(R2421,Dados!$X$2:$Y$5,2,0)),"")</f>
        <v/>
      </c>
      <c r="AZ2421" s="52" t="str">
        <f aca="false">IF(C2421="","",IF(AND(Y2421="CONSUMO",AC2421="NÃO")*OR(AG2421="-",AG2421="BIT"),IF(E2421&lt;&gt;"",(AI2421-(P2421+L2421-N2421+Q2421)*AY2421)/0.83),""))</f>
        <v/>
      </c>
      <c r="BA2421" s="51" t="str">
        <f aca="false">IF(AZ2421="","",AZ2421*0.17-((P2421+L2421-N2421+Q2421)*AY2421))</f>
        <v/>
      </c>
      <c r="BB2421" s="51" t="str">
        <f aca="false">IF(AND(Y2421="CONSUMO",AG2421="ANEXO I",AY2421&gt;4%),(AI2421-(P2421+L2421-N2421+Q2421)*0.0514)/0.83*(0.5177)*(0.17)-AI2421*0.0514,IF(AND(Y2421="CONSUMO",AG2421="ANEXO II",AY2421&gt;4%),(AI2421-(P2421+L2421-N2421+Q2421)*0.041)/0.83*(0.3295)*(0.17)-AI2421*0.041,IF(AND(Y2421="CONSUMO",AG2421="ANEXO I",AY2421=4%),(AI2421-(P2421+L2421-N2421+Q2421)*0.04)/0.83*(0.5177)*(0.17)-AI2421*0.04,IF(AND(Y2421="CONSUMO",AG2421="ANEXO II",AY2421=4%),(AI2421-(P2421+L2421-N2421+Q2421)*0.04)/0.83*(0.3295)*(0.17)-AI2421*0.04,""))))</f>
        <v/>
      </c>
      <c r="BC2421" s="51" t="str">
        <f aca="false">IF(C2421="","",IF(AND(Y2421="CONSUMO",AC2421="SIM")*OR(AG2421="-",AG2421="BIT"),IF(E2421&lt;&gt;"",(AI2421-(P2421+L2421-N2421+Q2421)*AY2421)/0.83),""))</f>
        <v/>
      </c>
      <c r="BD2421" s="51" t="str">
        <f aca="false">IF(BC2421="","",BC2421*0.17)</f>
        <v/>
      </c>
      <c r="BE2421" s="51" t="str">
        <f aca="false">IF(I2421=6908,0,IF(BC2421="","",BD2421-((P2421+L2421-N2421+Q2421)*AY2421)))</f>
        <v/>
      </c>
      <c r="BF2421" s="53" t="str">
        <f aca="false">IF(B2421="","",IF(OR(B2421="",E2421="Regime Normal"),0,(AI2421-Q2421)*VLOOKUP(R2421,Dados!$X$98:$Y$108,2,0)))</f>
        <v/>
      </c>
      <c r="BG2421" s="54" t="str">
        <f aca="false">IFERROR(VLOOKUP(I2421,Dados!$AC$27:$AD$43,2,0),IF(B2421="","",IF(D2421&lt;&gt;"MT",IF(AND(AC2421="SIM",Y2421="Revenda"),"2403",IF(AND(AC2421="SIM",Y2421="Consumo"),"2407",IF(AND(AC2421="NÃO",Y2421="Revenda"),"2102",IF(AND(AC2421="NÃO",Y2421="Consumo"),"2556",)))),REPLACE(I2421,1,1,1))))</f>
        <v/>
      </c>
    </row>
    <row r="2422" customFormat="false" ht="12.8" hidden="false" customHeight="true" outlineLevel="0" collapsed="false">
      <c r="Y2422" s="45"/>
      <c r="Z2422" s="46" t="str">
        <f aca="false">IF(B2422="","",(IFERROR(VLOOKUP(H2422,Dados!A$3:B$15000,2,0),"Não Encontrado")))</f>
        <v/>
      </c>
      <c r="AA2422" s="46" t="str">
        <f aca="false">IF(B2422="","",(IFERROR(VLOOKUP(G2422,Dados!C$3:E$15000,3,0),"Não Encontrado")))</f>
        <v/>
      </c>
      <c r="AB2422" s="46" t="str">
        <f aca="false">IFERROR(IF(Z2422&lt;&gt;"Não Encontrado",Z2422,IF(AA2422&lt;&gt;"Não Encontrado",AA2422,"")),"")</f>
        <v/>
      </c>
      <c r="AC2422" s="45" t="str">
        <f aca="false">IF(B2422="","",IF(AB2422="","NÃO","SIM"))</f>
        <v/>
      </c>
      <c r="AD2422" s="45" t="str">
        <f aca="false">IFERROR(VLOOKUP(G2422,Dados!$P$3:$R$500,3,0),"")</f>
        <v/>
      </c>
      <c r="AE2422" s="45" t="str">
        <f aca="false">IFERROR(VLOOKUP(G2422,Dados!$K$3:$L$500,2,0),"")</f>
        <v/>
      </c>
      <c r="AF2422" s="45" t="str">
        <f aca="false">IFERROR(VLOOKUP(G2422,Dados!$M$3:$N$500,2,0),"")</f>
        <v/>
      </c>
      <c r="AG2422" s="45" t="str">
        <f aca="false">IF(F2422="","",IF(AND(AD2422="",AE2422="",AF2422=""),"-",IF(AND(AD2422="BIT",AE2422="",AF2422=""),"BIT",IF(AND(AE2422="ANEXO I",AD2422="",AF2422=""),"ANEXO I",IF(AND(AF2422="ANEXO II",AD2422="",AE2422=""),"ANEXO II","Escolher")))))</f>
        <v/>
      </c>
      <c r="AH2422" s="45" t="str">
        <f aca="false">IF(AG2422&lt;&gt;"Pneus","",IFERROR(VLOOKUP(R2422,Dados!$X$2:$Z$5,3,0)*(AI2422-Q2422),VLOOKUP(D2422,Dados!$X$7:$Z$33,3,0)*(AI2422-Q2422)))</f>
        <v/>
      </c>
      <c r="AI2422" s="47" t="str">
        <f aca="false">IF(B2422="","",P2422+Q2422+O2422+M2422+L2422-N2422)</f>
        <v/>
      </c>
      <c r="AJ2422" s="48" t="str">
        <f aca="false">IFERROR(IF(AND(AC2422="SIM",AG2422="-",Y2422="REVENDA"),(AB2422/1+1)*AI2422,IF(AND(AC2422="SIM",AG2422="Pneus",Y2422="REVENDA"),(AB2422/1+1)*(AI2422-AH2422),"")),"")</f>
        <v/>
      </c>
      <c r="AK2422" s="48" t="str">
        <f aca="false">IF(AJ2422="","",AJ2422*17%)</f>
        <v/>
      </c>
      <c r="AL2422" s="48" t="str">
        <f aca="false">IFERROR(IF(AC2422="NÃO","",IF(AK2422="","",IF(E2422="Simples Nacional",BF2422,IF(T2422=0.12,U2422*0.5833337002,IF(T2422=0,AI2422*0.07,U2422))))),"")</f>
        <v/>
      </c>
      <c r="AM2422" s="47" t="str">
        <f aca="false">IFERROR(IF(AC2422="NÃO","",IF(OR(AG2422="-",AG2422="Pneus"),AK2422-AL2422,"")),"")</f>
        <v/>
      </c>
      <c r="AN2422" s="48" t="str">
        <f aca="false">IF(AND(Y2422="REVENDA",AC2422="SIM",AG2422="BIT"),((AB2422/1+1)*AI2422)*0.4117,"")</f>
        <v/>
      </c>
      <c r="AO2422" s="48" t="str">
        <f aca="false">IF(AN2422="","",AN2422*17%)</f>
        <v/>
      </c>
      <c r="AP2422" s="49" t="str">
        <f aca="false">IF(AN2422="","",IF(T2422=0.12,(U2422*0.4117)*0.4117,IF(T2422=0,(AI2422*0.07)*0.4117,U2422*0.4117)))</f>
        <v/>
      </c>
      <c r="AQ2422" s="47" t="str">
        <f aca="false">IF(AN2422="","",AO2422-AP2422)</f>
        <v/>
      </c>
      <c r="AR2422" s="50" t="str">
        <f aca="false">IFERROR(IF(AND(AC2422="SIM",Y2422="REVENDA",LEFT(AG2422,5)="ANEXO")*OR(AE2422="ANEXO I",AF2422="ANEXO II"),VLOOKUP(H2422,Dados!G:I,2,0),""),"INSERIR MVA")</f>
        <v/>
      </c>
      <c r="AS2422" s="48" t="str">
        <f aca="false">IF(LEFT(AG2422,5)="ANEXO",VLOOKUP(AG2422,Dados!$X$111:$Z$112,2,0)*(AI2422-Q2422),"")</f>
        <v/>
      </c>
      <c r="AT2422" s="48" t="str">
        <f aca="false">IFERROR(IF(AR2422="","",(AI2422*AR2422)+AI2422),"INSERIR MVA")</f>
        <v/>
      </c>
      <c r="AU2422" s="48" t="str">
        <f aca="false">IF(AT2422="","",IF(AY2422=0.04,U2422,AS2422*AY2422))</f>
        <v/>
      </c>
      <c r="AV2422" s="47" t="str">
        <f aca="false">IFERROR(IF(AU2422="","",(VLOOKUP(AG2422,Dados!$X$111:$Z$112,3,0)*AT2422*0.17)),"INSERIR MVA")</f>
        <v/>
      </c>
      <c r="AW2422" s="47" t="str">
        <f aca="false">IFERROR(IF(AR2422="","",AV2422-AU2422),"")</f>
        <v/>
      </c>
      <c r="AX2422" s="51" t="str">
        <f aca="false">IFERROR(IF(AC2422="NÃO","",IF(AM2422&lt;&gt;"",AM2422-W2422,IF(AQ2422&lt;&gt;"",AQ2422-W2422,IF(AW2422&lt;&gt;"",AW2422-W2422,"")))),"")</f>
        <v/>
      </c>
      <c r="AY2422" s="46" t="str">
        <f aca="false">IFERROR(IF(ISNA(VLOOKUP(R2422,Dados!$X$2:$Y$5,2,0)),VLOOKUP(D2422,Dados!$X$7:$Y$33,2,0),VLOOKUP(R2422,Dados!$X$2:$Y$5,2,0)),"")</f>
        <v/>
      </c>
      <c r="AZ2422" s="52" t="str">
        <f aca="false">IF(C2422="","",IF(AND(Y2422="CONSUMO",AC2422="NÃO")*OR(AG2422="-",AG2422="BIT"),IF(E2422&lt;&gt;"",(AI2422-(P2422+L2422-N2422+Q2422)*AY2422)/0.83),""))</f>
        <v/>
      </c>
      <c r="BA2422" s="51" t="str">
        <f aca="false">IF(AZ2422="","",AZ2422*0.17-((P2422+L2422-N2422+Q2422)*AY2422))</f>
        <v/>
      </c>
      <c r="BB2422" s="51" t="str">
        <f aca="false">IF(AND(Y2422="CONSUMO",AG2422="ANEXO I",AY2422&gt;4%),(AI2422-(P2422+L2422-N2422+Q2422)*0.0514)/0.83*(0.5177)*(0.17)-AI2422*0.0514,IF(AND(Y2422="CONSUMO",AG2422="ANEXO II",AY2422&gt;4%),(AI2422-(P2422+L2422-N2422+Q2422)*0.041)/0.83*(0.3295)*(0.17)-AI2422*0.041,IF(AND(Y2422="CONSUMO",AG2422="ANEXO I",AY2422=4%),(AI2422-(P2422+L2422-N2422+Q2422)*0.04)/0.83*(0.5177)*(0.17)-AI2422*0.04,IF(AND(Y2422="CONSUMO",AG2422="ANEXO II",AY2422=4%),(AI2422-(P2422+L2422-N2422+Q2422)*0.04)/0.83*(0.3295)*(0.17)-AI2422*0.04,""))))</f>
        <v/>
      </c>
      <c r="BC2422" s="51" t="str">
        <f aca="false">IF(C2422="","",IF(AND(Y2422="CONSUMO",AC2422="SIM")*OR(AG2422="-",AG2422="BIT"),IF(E2422&lt;&gt;"",(AI2422-(P2422+L2422-N2422+Q2422)*AY2422)/0.83),""))</f>
        <v/>
      </c>
      <c r="BD2422" s="51" t="str">
        <f aca="false">IF(BC2422="","",BC2422*0.17)</f>
        <v/>
      </c>
      <c r="BE2422" s="51" t="str">
        <f aca="false">IF(I2422=6908,0,IF(BC2422="","",BD2422-((P2422+L2422-N2422+Q2422)*AY2422)))</f>
        <v/>
      </c>
      <c r="BF2422" s="53" t="str">
        <f aca="false">IF(B2422="","",IF(OR(B2422="",E2422="Regime Normal"),0,(AI2422-Q2422)*VLOOKUP(R2422,Dados!$X$98:$Y$108,2,0)))</f>
        <v/>
      </c>
      <c r="BG2422" s="54" t="str">
        <f aca="false">IFERROR(VLOOKUP(I2422,Dados!$AC$27:$AD$43,2,0),IF(B2422="","",IF(D2422&lt;&gt;"MT",IF(AND(AC2422="SIM",Y2422="Revenda"),"2403",IF(AND(AC2422="SIM",Y2422="Consumo"),"2407",IF(AND(AC2422="NÃO",Y2422="Revenda"),"2102",IF(AND(AC2422="NÃO",Y2422="Consumo"),"2556",)))),REPLACE(I2422,1,1,1))))</f>
        <v/>
      </c>
    </row>
    <row r="2423" customFormat="false" ht="12.8" hidden="false" customHeight="true" outlineLevel="0" collapsed="false">
      <c r="Y2423" s="45"/>
      <c r="Z2423" s="46" t="str">
        <f aca="false">IF(B2423="","",(IFERROR(VLOOKUP(H2423,Dados!A$3:B$15000,2,0),"Não Encontrado")))</f>
        <v/>
      </c>
      <c r="AA2423" s="46" t="str">
        <f aca="false">IF(B2423="","",(IFERROR(VLOOKUP(G2423,Dados!C$3:E$15000,3,0),"Não Encontrado")))</f>
        <v/>
      </c>
      <c r="AB2423" s="46" t="str">
        <f aca="false">IFERROR(IF(Z2423&lt;&gt;"Não Encontrado",Z2423,IF(AA2423&lt;&gt;"Não Encontrado",AA2423,"")),"")</f>
        <v/>
      </c>
      <c r="AC2423" s="45" t="str">
        <f aca="false">IF(B2423="","",IF(AB2423="","NÃO","SIM"))</f>
        <v/>
      </c>
      <c r="AD2423" s="45" t="str">
        <f aca="false">IFERROR(VLOOKUP(G2423,Dados!$P$3:$R$500,3,0),"")</f>
        <v/>
      </c>
      <c r="AE2423" s="45" t="str">
        <f aca="false">IFERROR(VLOOKUP(G2423,Dados!$K$3:$L$500,2,0),"")</f>
        <v/>
      </c>
      <c r="AF2423" s="45" t="str">
        <f aca="false">IFERROR(VLOOKUP(G2423,Dados!$M$3:$N$500,2,0),"")</f>
        <v/>
      </c>
      <c r="AG2423" s="45" t="str">
        <f aca="false">IF(F2423="","",IF(AND(AD2423="",AE2423="",AF2423=""),"-",IF(AND(AD2423="BIT",AE2423="",AF2423=""),"BIT",IF(AND(AE2423="ANEXO I",AD2423="",AF2423=""),"ANEXO I",IF(AND(AF2423="ANEXO II",AD2423="",AE2423=""),"ANEXO II","Escolher")))))</f>
        <v/>
      </c>
      <c r="AH2423" s="45" t="str">
        <f aca="false">IF(AG2423&lt;&gt;"Pneus","",IFERROR(VLOOKUP(R2423,Dados!$X$2:$Z$5,3,0)*(AI2423-Q2423),VLOOKUP(D2423,Dados!$X$7:$Z$33,3,0)*(AI2423-Q2423)))</f>
        <v/>
      </c>
      <c r="AI2423" s="47" t="str">
        <f aca="false">IF(B2423="","",P2423+Q2423+O2423+M2423+L2423-N2423)</f>
        <v/>
      </c>
      <c r="AJ2423" s="48" t="str">
        <f aca="false">IFERROR(IF(AND(AC2423="SIM",AG2423="-",Y2423="REVENDA"),(AB2423/1+1)*AI2423,IF(AND(AC2423="SIM",AG2423="Pneus",Y2423="REVENDA"),(AB2423/1+1)*(AI2423-AH2423),"")),"")</f>
        <v/>
      </c>
      <c r="AK2423" s="48" t="str">
        <f aca="false">IF(AJ2423="","",AJ2423*17%)</f>
        <v/>
      </c>
      <c r="AL2423" s="48" t="str">
        <f aca="false">IFERROR(IF(AC2423="NÃO","",IF(AK2423="","",IF(E2423="Simples Nacional",BF2423,IF(T2423=0.12,U2423*0.5833337002,IF(T2423=0,AI2423*0.07,U2423))))),"")</f>
        <v/>
      </c>
      <c r="AM2423" s="47" t="str">
        <f aca="false">IFERROR(IF(AC2423="NÃO","",IF(OR(AG2423="-",AG2423="Pneus"),AK2423-AL2423,"")),"")</f>
        <v/>
      </c>
      <c r="AN2423" s="48" t="str">
        <f aca="false">IF(AND(Y2423="REVENDA",AC2423="SIM",AG2423="BIT"),((AB2423/1+1)*AI2423)*0.4117,"")</f>
        <v/>
      </c>
      <c r="AO2423" s="48" t="str">
        <f aca="false">IF(AN2423="","",AN2423*17%)</f>
        <v/>
      </c>
      <c r="AP2423" s="49" t="str">
        <f aca="false">IF(AN2423="","",IF(T2423=0.12,(U2423*0.4117)*0.4117,IF(T2423=0,(AI2423*0.07)*0.4117,U2423*0.4117)))</f>
        <v/>
      </c>
      <c r="AQ2423" s="47" t="str">
        <f aca="false">IF(AN2423="","",AO2423-AP2423)</f>
        <v/>
      </c>
      <c r="AR2423" s="50" t="str">
        <f aca="false">IFERROR(IF(AND(AC2423="SIM",Y2423="REVENDA",LEFT(AG2423,5)="ANEXO")*OR(AE2423="ANEXO I",AF2423="ANEXO II"),VLOOKUP(H2423,Dados!G:I,2,0),""),"INSERIR MVA")</f>
        <v/>
      </c>
      <c r="AS2423" s="48" t="str">
        <f aca="false">IF(LEFT(AG2423,5)="ANEXO",VLOOKUP(AG2423,Dados!$X$111:$Z$112,2,0)*(AI2423-Q2423),"")</f>
        <v/>
      </c>
      <c r="AT2423" s="48" t="str">
        <f aca="false">IFERROR(IF(AR2423="","",(AI2423*AR2423)+AI2423),"INSERIR MVA")</f>
        <v/>
      </c>
      <c r="AU2423" s="48" t="str">
        <f aca="false">IF(AT2423="","",IF(AY2423=0.04,U2423,AS2423*AY2423))</f>
        <v/>
      </c>
      <c r="AV2423" s="47" t="str">
        <f aca="false">IFERROR(IF(AU2423="","",(VLOOKUP(AG2423,Dados!$X$111:$Z$112,3,0)*AT2423*0.17)),"INSERIR MVA")</f>
        <v/>
      </c>
      <c r="AW2423" s="47" t="str">
        <f aca="false">IFERROR(IF(AR2423="","",AV2423-AU2423),"")</f>
        <v/>
      </c>
      <c r="AX2423" s="51" t="str">
        <f aca="false">IFERROR(IF(AC2423="NÃO","",IF(AM2423&lt;&gt;"",AM2423-W2423,IF(AQ2423&lt;&gt;"",AQ2423-W2423,IF(AW2423&lt;&gt;"",AW2423-W2423,"")))),"")</f>
        <v/>
      </c>
      <c r="AY2423" s="46" t="str">
        <f aca="false">IFERROR(IF(ISNA(VLOOKUP(R2423,Dados!$X$2:$Y$5,2,0)),VLOOKUP(D2423,Dados!$X$7:$Y$33,2,0),VLOOKUP(R2423,Dados!$X$2:$Y$5,2,0)),"")</f>
        <v/>
      </c>
      <c r="AZ2423" s="52" t="str">
        <f aca="false">IF(C2423="","",IF(AND(Y2423="CONSUMO",AC2423="NÃO")*OR(AG2423="-",AG2423="BIT"),IF(E2423&lt;&gt;"",(AI2423-(P2423+L2423-N2423+Q2423)*AY2423)/0.83),""))</f>
        <v/>
      </c>
      <c r="BA2423" s="51" t="str">
        <f aca="false">IF(AZ2423="","",AZ2423*0.17-((P2423+L2423-N2423+Q2423)*AY2423))</f>
        <v/>
      </c>
      <c r="BB2423" s="51" t="str">
        <f aca="false">IF(AND(Y2423="CONSUMO",AG2423="ANEXO I",AY2423&gt;4%),(AI2423-(P2423+L2423-N2423+Q2423)*0.0514)/0.83*(0.5177)*(0.17)-AI2423*0.0514,IF(AND(Y2423="CONSUMO",AG2423="ANEXO II",AY2423&gt;4%),(AI2423-(P2423+L2423-N2423+Q2423)*0.041)/0.83*(0.3295)*(0.17)-AI2423*0.041,IF(AND(Y2423="CONSUMO",AG2423="ANEXO I",AY2423=4%),(AI2423-(P2423+L2423-N2423+Q2423)*0.04)/0.83*(0.5177)*(0.17)-AI2423*0.04,IF(AND(Y2423="CONSUMO",AG2423="ANEXO II",AY2423=4%),(AI2423-(P2423+L2423-N2423+Q2423)*0.04)/0.83*(0.3295)*(0.17)-AI2423*0.04,""))))</f>
        <v/>
      </c>
      <c r="BC2423" s="51" t="str">
        <f aca="false">IF(C2423="","",IF(AND(Y2423="CONSUMO",AC2423="SIM")*OR(AG2423="-",AG2423="BIT"),IF(E2423&lt;&gt;"",(AI2423-(P2423+L2423-N2423+Q2423)*AY2423)/0.83),""))</f>
        <v/>
      </c>
      <c r="BD2423" s="51" t="str">
        <f aca="false">IF(BC2423="","",BC2423*0.17)</f>
        <v/>
      </c>
      <c r="BE2423" s="51" t="str">
        <f aca="false">IF(I2423=6908,0,IF(BC2423="","",BD2423-((P2423+L2423-N2423+Q2423)*AY2423)))</f>
        <v/>
      </c>
      <c r="BF2423" s="53" t="str">
        <f aca="false">IF(B2423="","",IF(OR(B2423="",E2423="Regime Normal"),0,(AI2423-Q2423)*VLOOKUP(R2423,Dados!$X$98:$Y$108,2,0)))</f>
        <v/>
      </c>
      <c r="BG2423" s="54" t="str">
        <f aca="false">IFERROR(VLOOKUP(I2423,Dados!$AC$27:$AD$43,2,0),IF(B2423="","",IF(D2423&lt;&gt;"MT",IF(AND(AC2423="SIM",Y2423="Revenda"),"2403",IF(AND(AC2423="SIM",Y2423="Consumo"),"2407",IF(AND(AC2423="NÃO",Y2423="Revenda"),"2102",IF(AND(AC2423="NÃO",Y2423="Consumo"),"2556",)))),REPLACE(I2423,1,1,1))))</f>
        <v/>
      </c>
    </row>
    <row r="2424" customFormat="false" ht="12.8" hidden="false" customHeight="true" outlineLevel="0" collapsed="false">
      <c r="Y2424" s="45"/>
      <c r="Z2424" s="46" t="str">
        <f aca="false">IF(B2424="","",(IFERROR(VLOOKUP(H2424,Dados!A$3:B$15000,2,0),"Não Encontrado")))</f>
        <v/>
      </c>
      <c r="AA2424" s="46" t="str">
        <f aca="false">IF(B2424="","",(IFERROR(VLOOKUP(G2424,Dados!C$3:E$15000,3,0),"Não Encontrado")))</f>
        <v/>
      </c>
      <c r="AB2424" s="46" t="str">
        <f aca="false">IFERROR(IF(Z2424&lt;&gt;"Não Encontrado",Z2424,IF(AA2424&lt;&gt;"Não Encontrado",AA2424,"")),"")</f>
        <v/>
      </c>
      <c r="AC2424" s="45" t="str">
        <f aca="false">IF(B2424="","",IF(AB2424="","NÃO","SIM"))</f>
        <v/>
      </c>
      <c r="AD2424" s="45" t="str">
        <f aca="false">IFERROR(VLOOKUP(G2424,Dados!$P$3:$R$500,3,0),"")</f>
        <v/>
      </c>
      <c r="AE2424" s="45" t="str">
        <f aca="false">IFERROR(VLOOKUP(G2424,Dados!$K$3:$L$500,2,0),"")</f>
        <v/>
      </c>
      <c r="AF2424" s="45" t="str">
        <f aca="false">IFERROR(VLOOKUP(G2424,Dados!$M$3:$N$500,2,0),"")</f>
        <v/>
      </c>
      <c r="AG2424" s="45" t="str">
        <f aca="false">IF(F2424="","",IF(AND(AD2424="",AE2424="",AF2424=""),"-",IF(AND(AD2424="BIT",AE2424="",AF2424=""),"BIT",IF(AND(AE2424="ANEXO I",AD2424="",AF2424=""),"ANEXO I",IF(AND(AF2424="ANEXO II",AD2424="",AE2424=""),"ANEXO II","Escolher")))))</f>
        <v/>
      </c>
      <c r="AH2424" s="45" t="str">
        <f aca="false">IF(AG2424&lt;&gt;"Pneus","",IFERROR(VLOOKUP(R2424,Dados!$X$2:$Z$5,3,0)*(AI2424-Q2424),VLOOKUP(D2424,Dados!$X$7:$Z$33,3,0)*(AI2424-Q2424)))</f>
        <v/>
      </c>
      <c r="AI2424" s="47" t="str">
        <f aca="false">IF(B2424="","",P2424+Q2424+O2424+M2424+L2424-N2424)</f>
        <v/>
      </c>
      <c r="AJ2424" s="48" t="str">
        <f aca="false">IFERROR(IF(AND(AC2424="SIM",AG2424="-",Y2424="REVENDA"),(AB2424/1+1)*AI2424,IF(AND(AC2424="SIM",AG2424="Pneus",Y2424="REVENDA"),(AB2424/1+1)*(AI2424-AH2424),"")),"")</f>
        <v/>
      </c>
      <c r="AK2424" s="48" t="str">
        <f aca="false">IF(AJ2424="","",AJ2424*17%)</f>
        <v/>
      </c>
      <c r="AL2424" s="48" t="str">
        <f aca="false">IFERROR(IF(AC2424="NÃO","",IF(AK2424="","",IF(E2424="Simples Nacional",BF2424,IF(T2424=0.12,U2424*0.5833337002,IF(T2424=0,AI2424*0.07,U2424))))),"")</f>
        <v/>
      </c>
      <c r="AM2424" s="47" t="str">
        <f aca="false">IFERROR(IF(AC2424="NÃO","",IF(OR(AG2424="-",AG2424="Pneus"),AK2424-AL2424,"")),"")</f>
        <v/>
      </c>
      <c r="AN2424" s="48" t="str">
        <f aca="false">IF(AND(Y2424="REVENDA",AC2424="SIM",AG2424="BIT"),((AB2424/1+1)*AI2424)*0.4117,"")</f>
        <v/>
      </c>
      <c r="AO2424" s="48" t="str">
        <f aca="false">IF(AN2424="","",AN2424*17%)</f>
        <v/>
      </c>
      <c r="AP2424" s="49" t="str">
        <f aca="false">IF(AN2424="","",IF(T2424=0.12,(U2424*0.4117)*0.4117,IF(T2424=0,(AI2424*0.07)*0.4117,U2424*0.4117)))</f>
        <v/>
      </c>
      <c r="AQ2424" s="47" t="str">
        <f aca="false">IF(AN2424="","",AO2424-AP2424)</f>
        <v/>
      </c>
      <c r="AR2424" s="50" t="str">
        <f aca="false">IFERROR(IF(AND(AC2424="SIM",Y2424="REVENDA",LEFT(AG2424,5)="ANEXO")*OR(AE2424="ANEXO I",AF2424="ANEXO II"),VLOOKUP(H2424,Dados!G:I,2,0),""),"INSERIR MVA")</f>
        <v/>
      </c>
      <c r="AS2424" s="48" t="str">
        <f aca="false">IF(LEFT(AG2424,5)="ANEXO",VLOOKUP(AG2424,Dados!$X$111:$Z$112,2,0)*(AI2424-Q2424),"")</f>
        <v/>
      </c>
      <c r="AT2424" s="48" t="str">
        <f aca="false">IFERROR(IF(AR2424="","",(AI2424*AR2424)+AI2424),"INSERIR MVA")</f>
        <v/>
      </c>
      <c r="AU2424" s="48" t="str">
        <f aca="false">IF(AT2424="","",IF(AY2424=0.04,U2424,AS2424*AY2424))</f>
        <v/>
      </c>
      <c r="AV2424" s="47" t="str">
        <f aca="false">IFERROR(IF(AU2424="","",(VLOOKUP(AG2424,Dados!$X$111:$Z$112,3,0)*AT2424*0.17)),"INSERIR MVA")</f>
        <v/>
      </c>
      <c r="AW2424" s="47" t="str">
        <f aca="false">IFERROR(IF(AR2424="","",AV2424-AU2424),"")</f>
        <v/>
      </c>
      <c r="AX2424" s="51" t="str">
        <f aca="false">IFERROR(IF(AC2424="NÃO","",IF(AM2424&lt;&gt;"",AM2424-W2424,IF(AQ2424&lt;&gt;"",AQ2424-W2424,IF(AW2424&lt;&gt;"",AW2424-W2424,"")))),"")</f>
        <v/>
      </c>
      <c r="AY2424" s="46" t="str">
        <f aca="false">IFERROR(IF(ISNA(VLOOKUP(R2424,Dados!$X$2:$Y$5,2,0)),VLOOKUP(D2424,Dados!$X$7:$Y$33,2,0),VLOOKUP(R2424,Dados!$X$2:$Y$5,2,0)),"")</f>
        <v/>
      </c>
      <c r="AZ2424" s="52" t="str">
        <f aca="false">IF(C2424="","",IF(AND(Y2424="CONSUMO",AC2424="NÃO")*OR(AG2424="-",AG2424="BIT"),IF(E2424&lt;&gt;"",(AI2424-(P2424+L2424-N2424+Q2424)*AY2424)/0.83),""))</f>
        <v/>
      </c>
      <c r="BA2424" s="51" t="str">
        <f aca="false">IF(AZ2424="","",AZ2424*0.17-((P2424+L2424-N2424+Q2424)*AY2424))</f>
        <v/>
      </c>
      <c r="BB2424" s="51" t="str">
        <f aca="false">IF(AND(Y2424="CONSUMO",AG2424="ANEXO I",AY2424&gt;4%),(AI2424-(P2424+L2424-N2424+Q2424)*0.0514)/0.83*(0.5177)*(0.17)-AI2424*0.0514,IF(AND(Y2424="CONSUMO",AG2424="ANEXO II",AY2424&gt;4%),(AI2424-(P2424+L2424-N2424+Q2424)*0.041)/0.83*(0.3295)*(0.17)-AI2424*0.041,IF(AND(Y2424="CONSUMO",AG2424="ANEXO I",AY2424=4%),(AI2424-(P2424+L2424-N2424+Q2424)*0.04)/0.83*(0.5177)*(0.17)-AI2424*0.04,IF(AND(Y2424="CONSUMO",AG2424="ANEXO II",AY2424=4%),(AI2424-(P2424+L2424-N2424+Q2424)*0.04)/0.83*(0.3295)*(0.17)-AI2424*0.04,""))))</f>
        <v/>
      </c>
      <c r="BC2424" s="51" t="str">
        <f aca="false">IF(C2424="","",IF(AND(Y2424="CONSUMO",AC2424="SIM")*OR(AG2424="-",AG2424="BIT"),IF(E2424&lt;&gt;"",(AI2424-(P2424+L2424-N2424+Q2424)*AY2424)/0.83),""))</f>
        <v/>
      </c>
      <c r="BD2424" s="51" t="str">
        <f aca="false">IF(BC2424="","",BC2424*0.17)</f>
        <v/>
      </c>
      <c r="BE2424" s="51" t="str">
        <f aca="false">IF(I2424=6908,0,IF(BC2424="","",BD2424-((P2424+L2424-N2424+Q2424)*AY2424)))</f>
        <v/>
      </c>
      <c r="BF2424" s="53" t="str">
        <f aca="false">IF(B2424="","",IF(OR(B2424="",E2424="Regime Normal"),0,(AI2424-Q2424)*VLOOKUP(R2424,Dados!$X$98:$Y$108,2,0)))</f>
        <v/>
      </c>
      <c r="BG2424" s="54" t="str">
        <f aca="false">IFERROR(VLOOKUP(I2424,Dados!$AC$27:$AD$43,2,0),IF(B2424="","",IF(D2424&lt;&gt;"MT",IF(AND(AC2424="SIM",Y2424="Revenda"),"2403",IF(AND(AC2424="SIM",Y2424="Consumo"),"2407",IF(AND(AC2424="NÃO",Y2424="Revenda"),"2102",IF(AND(AC2424="NÃO",Y2424="Consumo"),"2556",)))),REPLACE(I2424,1,1,1))))</f>
        <v/>
      </c>
    </row>
    <row r="2425" customFormat="false" ht="12.8" hidden="false" customHeight="true" outlineLevel="0" collapsed="false">
      <c r="Y2425" s="45"/>
      <c r="Z2425" s="46" t="str">
        <f aca="false">IF(B2425="","",(IFERROR(VLOOKUP(H2425,Dados!A$3:B$15000,2,0),"Não Encontrado")))</f>
        <v/>
      </c>
      <c r="AA2425" s="46" t="str">
        <f aca="false">IF(B2425="","",(IFERROR(VLOOKUP(G2425,Dados!C$3:E$15000,3,0),"Não Encontrado")))</f>
        <v/>
      </c>
      <c r="AB2425" s="46" t="str">
        <f aca="false">IFERROR(IF(Z2425&lt;&gt;"Não Encontrado",Z2425,IF(AA2425&lt;&gt;"Não Encontrado",AA2425,"")),"")</f>
        <v/>
      </c>
      <c r="AC2425" s="45" t="str">
        <f aca="false">IF(B2425="","",IF(AB2425="","NÃO","SIM"))</f>
        <v/>
      </c>
      <c r="AD2425" s="45" t="str">
        <f aca="false">IFERROR(VLOOKUP(G2425,Dados!$P$3:$R$500,3,0),"")</f>
        <v/>
      </c>
      <c r="AE2425" s="45" t="str">
        <f aca="false">IFERROR(VLOOKUP(G2425,Dados!$K$3:$L$500,2,0),"")</f>
        <v/>
      </c>
      <c r="AF2425" s="45" t="str">
        <f aca="false">IFERROR(VLOOKUP(G2425,Dados!$M$3:$N$500,2,0),"")</f>
        <v/>
      </c>
      <c r="AG2425" s="45" t="str">
        <f aca="false">IF(F2425="","",IF(AND(AD2425="",AE2425="",AF2425=""),"-",IF(AND(AD2425="BIT",AE2425="",AF2425=""),"BIT",IF(AND(AE2425="ANEXO I",AD2425="",AF2425=""),"ANEXO I",IF(AND(AF2425="ANEXO II",AD2425="",AE2425=""),"ANEXO II","Escolher")))))</f>
        <v/>
      </c>
      <c r="AH2425" s="45" t="str">
        <f aca="false">IF(AG2425&lt;&gt;"Pneus","",IFERROR(VLOOKUP(R2425,Dados!$X$2:$Z$5,3,0)*(AI2425-Q2425),VLOOKUP(D2425,Dados!$X$7:$Z$33,3,0)*(AI2425-Q2425)))</f>
        <v/>
      </c>
      <c r="AI2425" s="47" t="str">
        <f aca="false">IF(B2425="","",P2425+Q2425+O2425+M2425+L2425-N2425)</f>
        <v/>
      </c>
      <c r="AJ2425" s="48" t="str">
        <f aca="false">IFERROR(IF(AND(AC2425="SIM",AG2425="-",Y2425="REVENDA"),(AB2425/1+1)*AI2425,IF(AND(AC2425="SIM",AG2425="Pneus",Y2425="REVENDA"),(AB2425/1+1)*(AI2425-AH2425),"")),"")</f>
        <v/>
      </c>
      <c r="AK2425" s="48" t="str">
        <f aca="false">IF(AJ2425="","",AJ2425*17%)</f>
        <v/>
      </c>
      <c r="AL2425" s="48" t="str">
        <f aca="false">IFERROR(IF(AC2425="NÃO","",IF(AK2425="","",IF(E2425="Simples Nacional",BF2425,IF(T2425=0.12,U2425*0.5833337002,IF(T2425=0,AI2425*0.07,U2425))))),"")</f>
        <v/>
      </c>
      <c r="AM2425" s="47" t="str">
        <f aca="false">IFERROR(IF(AC2425="NÃO","",IF(OR(AG2425="-",AG2425="Pneus"),AK2425-AL2425,"")),"")</f>
        <v/>
      </c>
      <c r="AN2425" s="48" t="str">
        <f aca="false">IF(AND(Y2425="REVENDA",AC2425="SIM",AG2425="BIT"),((AB2425/1+1)*AI2425)*0.4117,"")</f>
        <v/>
      </c>
      <c r="AO2425" s="48" t="str">
        <f aca="false">IF(AN2425="","",AN2425*17%)</f>
        <v/>
      </c>
      <c r="AP2425" s="49" t="str">
        <f aca="false">IF(AN2425="","",IF(T2425=0.12,(U2425*0.4117)*0.4117,IF(T2425=0,(AI2425*0.07)*0.4117,U2425*0.4117)))</f>
        <v/>
      </c>
      <c r="AQ2425" s="47" t="str">
        <f aca="false">IF(AN2425="","",AO2425-AP2425)</f>
        <v/>
      </c>
      <c r="AR2425" s="50" t="str">
        <f aca="false">IFERROR(IF(AND(AC2425="SIM",Y2425="REVENDA",LEFT(AG2425,5)="ANEXO")*OR(AE2425="ANEXO I",AF2425="ANEXO II"),VLOOKUP(H2425,Dados!G:I,2,0),""),"INSERIR MVA")</f>
        <v/>
      </c>
      <c r="AS2425" s="48" t="str">
        <f aca="false">IF(LEFT(AG2425,5)="ANEXO",VLOOKUP(AG2425,Dados!$X$111:$Z$112,2,0)*(AI2425-Q2425),"")</f>
        <v/>
      </c>
      <c r="AT2425" s="48" t="str">
        <f aca="false">IFERROR(IF(AR2425="","",(AI2425*AR2425)+AI2425),"INSERIR MVA")</f>
        <v/>
      </c>
      <c r="AU2425" s="48" t="str">
        <f aca="false">IF(AT2425="","",IF(AY2425=0.04,U2425,AS2425*AY2425))</f>
        <v/>
      </c>
      <c r="AV2425" s="47" t="str">
        <f aca="false">IFERROR(IF(AU2425="","",(VLOOKUP(AG2425,Dados!$X$111:$Z$112,3,0)*AT2425*0.17)),"INSERIR MVA")</f>
        <v/>
      </c>
      <c r="AW2425" s="47" t="str">
        <f aca="false">IFERROR(IF(AR2425="","",AV2425-AU2425),"")</f>
        <v/>
      </c>
      <c r="AX2425" s="51" t="str">
        <f aca="false">IFERROR(IF(AC2425="NÃO","",IF(AM2425&lt;&gt;"",AM2425-W2425,IF(AQ2425&lt;&gt;"",AQ2425-W2425,IF(AW2425&lt;&gt;"",AW2425-W2425,"")))),"")</f>
        <v/>
      </c>
      <c r="AY2425" s="46" t="str">
        <f aca="false">IFERROR(IF(ISNA(VLOOKUP(R2425,Dados!$X$2:$Y$5,2,0)),VLOOKUP(D2425,Dados!$X$7:$Y$33,2,0),VLOOKUP(R2425,Dados!$X$2:$Y$5,2,0)),"")</f>
        <v/>
      </c>
      <c r="AZ2425" s="52" t="str">
        <f aca="false">IF(C2425="","",IF(AND(Y2425="CONSUMO",AC2425="NÃO")*OR(AG2425="-",AG2425="BIT"),IF(E2425&lt;&gt;"",(AI2425-(P2425+L2425-N2425+Q2425)*AY2425)/0.83),""))</f>
        <v/>
      </c>
      <c r="BA2425" s="51" t="str">
        <f aca="false">IF(AZ2425="","",AZ2425*0.17-((P2425+L2425-N2425+Q2425)*AY2425))</f>
        <v/>
      </c>
      <c r="BB2425" s="51" t="str">
        <f aca="false">IF(AND(Y2425="CONSUMO",AG2425="ANEXO I",AY2425&gt;4%),(AI2425-(P2425+L2425-N2425+Q2425)*0.0514)/0.83*(0.5177)*(0.17)-AI2425*0.0514,IF(AND(Y2425="CONSUMO",AG2425="ANEXO II",AY2425&gt;4%),(AI2425-(P2425+L2425-N2425+Q2425)*0.041)/0.83*(0.3295)*(0.17)-AI2425*0.041,IF(AND(Y2425="CONSUMO",AG2425="ANEXO I",AY2425=4%),(AI2425-(P2425+L2425-N2425+Q2425)*0.04)/0.83*(0.5177)*(0.17)-AI2425*0.04,IF(AND(Y2425="CONSUMO",AG2425="ANEXO II",AY2425=4%),(AI2425-(P2425+L2425-N2425+Q2425)*0.04)/0.83*(0.3295)*(0.17)-AI2425*0.04,""))))</f>
        <v/>
      </c>
      <c r="BC2425" s="51" t="str">
        <f aca="false">IF(C2425="","",IF(AND(Y2425="CONSUMO",AC2425="SIM")*OR(AG2425="-",AG2425="BIT"),IF(E2425&lt;&gt;"",(AI2425-(P2425+L2425-N2425+Q2425)*AY2425)/0.83),""))</f>
        <v/>
      </c>
      <c r="BD2425" s="51" t="str">
        <f aca="false">IF(BC2425="","",BC2425*0.17)</f>
        <v/>
      </c>
      <c r="BE2425" s="51" t="str">
        <f aca="false">IF(I2425=6908,0,IF(BC2425="","",BD2425-((P2425+L2425-N2425+Q2425)*AY2425)))</f>
        <v/>
      </c>
      <c r="BF2425" s="53" t="str">
        <f aca="false">IF(B2425="","",IF(OR(B2425="",E2425="Regime Normal"),0,(AI2425-Q2425)*VLOOKUP(R2425,Dados!$X$98:$Y$108,2,0)))</f>
        <v/>
      </c>
      <c r="BG2425" s="54" t="str">
        <f aca="false">IFERROR(VLOOKUP(I2425,Dados!$AC$27:$AD$43,2,0),IF(B2425="","",IF(D2425&lt;&gt;"MT",IF(AND(AC2425="SIM",Y2425="Revenda"),"2403",IF(AND(AC2425="SIM",Y2425="Consumo"),"2407",IF(AND(AC2425="NÃO",Y2425="Revenda"),"2102",IF(AND(AC2425="NÃO",Y2425="Consumo"),"2556",)))),REPLACE(I2425,1,1,1))))</f>
        <v/>
      </c>
    </row>
    <row r="2426" customFormat="false" ht="12.8" hidden="false" customHeight="true" outlineLevel="0" collapsed="false">
      <c r="Y2426" s="45"/>
      <c r="Z2426" s="46" t="str">
        <f aca="false">IF(B2426="","",(IFERROR(VLOOKUP(H2426,Dados!A$3:B$15000,2,0),"Não Encontrado")))</f>
        <v/>
      </c>
      <c r="AA2426" s="46" t="str">
        <f aca="false">IF(B2426="","",(IFERROR(VLOOKUP(G2426,Dados!C$3:E$15000,3,0),"Não Encontrado")))</f>
        <v/>
      </c>
      <c r="AB2426" s="46" t="str">
        <f aca="false">IFERROR(IF(Z2426&lt;&gt;"Não Encontrado",Z2426,IF(AA2426&lt;&gt;"Não Encontrado",AA2426,"")),"")</f>
        <v/>
      </c>
      <c r="AC2426" s="45" t="str">
        <f aca="false">IF(B2426="","",IF(AB2426="","NÃO","SIM"))</f>
        <v/>
      </c>
      <c r="AD2426" s="45" t="str">
        <f aca="false">IFERROR(VLOOKUP(G2426,Dados!$P$3:$R$500,3,0),"")</f>
        <v/>
      </c>
      <c r="AE2426" s="45" t="str">
        <f aca="false">IFERROR(VLOOKUP(G2426,Dados!$K$3:$L$500,2,0),"")</f>
        <v/>
      </c>
      <c r="AF2426" s="45" t="str">
        <f aca="false">IFERROR(VLOOKUP(G2426,Dados!$M$3:$N$500,2,0),"")</f>
        <v/>
      </c>
      <c r="AG2426" s="45" t="str">
        <f aca="false">IF(F2426="","",IF(AND(AD2426="",AE2426="",AF2426=""),"-",IF(AND(AD2426="BIT",AE2426="",AF2426=""),"BIT",IF(AND(AE2426="ANEXO I",AD2426="",AF2426=""),"ANEXO I",IF(AND(AF2426="ANEXO II",AD2426="",AE2426=""),"ANEXO II","Escolher")))))</f>
        <v/>
      </c>
      <c r="AH2426" s="45" t="str">
        <f aca="false">IF(AG2426&lt;&gt;"Pneus","",IFERROR(VLOOKUP(R2426,Dados!$X$2:$Z$5,3,0)*(AI2426-Q2426),VLOOKUP(D2426,Dados!$X$7:$Z$33,3,0)*(AI2426-Q2426)))</f>
        <v/>
      </c>
      <c r="AI2426" s="47" t="str">
        <f aca="false">IF(B2426="","",P2426+Q2426+O2426+M2426+L2426-N2426)</f>
        <v/>
      </c>
      <c r="AJ2426" s="48" t="str">
        <f aca="false">IFERROR(IF(AND(AC2426="SIM",AG2426="-",Y2426="REVENDA"),(AB2426/1+1)*AI2426,IF(AND(AC2426="SIM",AG2426="Pneus",Y2426="REVENDA"),(AB2426/1+1)*(AI2426-AH2426),"")),"")</f>
        <v/>
      </c>
      <c r="AK2426" s="48" t="str">
        <f aca="false">IF(AJ2426="","",AJ2426*17%)</f>
        <v/>
      </c>
      <c r="AL2426" s="48" t="str">
        <f aca="false">IFERROR(IF(AC2426="NÃO","",IF(AK2426="","",IF(E2426="Simples Nacional",BF2426,IF(T2426=0.12,U2426*0.5833337002,IF(T2426=0,AI2426*0.07,U2426))))),"")</f>
        <v/>
      </c>
      <c r="AM2426" s="47" t="str">
        <f aca="false">IFERROR(IF(AC2426="NÃO","",IF(OR(AG2426="-",AG2426="Pneus"),AK2426-AL2426,"")),"")</f>
        <v/>
      </c>
      <c r="AN2426" s="48" t="str">
        <f aca="false">IF(AND(Y2426="REVENDA",AC2426="SIM",AG2426="BIT"),((AB2426/1+1)*AI2426)*0.4117,"")</f>
        <v/>
      </c>
      <c r="AO2426" s="48" t="str">
        <f aca="false">IF(AN2426="","",AN2426*17%)</f>
        <v/>
      </c>
      <c r="AP2426" s="49" t="str">
        <f aca="false">IF(AN2426="","",IF(T2426=0.12,(U2426*0.4117)*0.4117,IF(T2426=0,(AI2426*0.07)*0.4117,U2426*0.4117)))</f>
        <v/>
      </c>
      <c r="AQ2426" s="47" t="str">
        <f aca="false">IF(AN2426="","",AO2426-AP2426)</f>
        <v/>
      </c>
      <c r="AR2426" s="50" t="str">
        <f aca="false">IFERROR(IF(AND(AC2426="SIM",Y2426="REVENDA",LEFT(AG2426,5)="ANEXO")*OR(AE2426="ANEXO I",AF2426="ANEXO II"),VLOOKUP(H2426,Dados!G:I,2,0),""),"INSERIR MVA")</f>
        <v/>
      </c>
      <c r="AS2426" s="48" t="str">
        <f aca="false">IF(LEFT(AG2426,5)="ANEXO",VLOOKUP(AG2426,Dados!$X$111:$Z$112,2,0)*(AI2426-Q2426),"")</f>
        <v/>
      </c>
      <c r="AT2426" s="48" t="str">
        <f aca="false">IFERROR(IF(AR2426="","",(AI2426*AR2426)+AI2426),"INSERIR MVA")</f>
        <v/>
      </c>
      <c r="AU2426" s="48" t="str">
        <f aca="false">IF(AT2426="","",IF(AY2426=0.04,U2426,AS2426*AY2426))</f>
        <v/>
      </c>
      <c r="AV2426" s="47" t="str">
        <f aca="false">IFERROR(IF(AU2426="","",(VLOOKUP(AG2426,Dados!$X$111:$Z$112,3,0)*AT2426*0.17)),"INSERIR MVA")</f>
        <v/>
      </c>
      <c r="AW2426" s="47" t="str">
        <f aca="false">IFERROR(IF(AR2426="","",AV2426-AU2426),"")</f>
        <v/>
      </c>
      <c r="AX2426" s="51" t="str">
        <f aca="false">IFERROR(IF(AC2426="NÃO","",IF(AM2426&lt;&gt;"",AM2426-W2426,IF(AQ2426&lt;&gt;"",AQ2426-W2426,IF(AW2426&lt;&gt;"",AW2426-W2426,"")))),"")</f>
        <v/>
      </c>
      <c r="AY2426" s="46" t="str">
        <f aca="false">IFERROR(IF(ISNA(VLOOKUP(R2426,Dados!$X$2:$Y$5,2,0)),VLOOKUP(D2426,Dados!$X$7:$Y$33,2,0),VLOOKUP(R2426,Dados!$X$2:$Y$5,2,0)),"")</f>
        <v/>
      </c>
      <c r="AZ2426" s="52" t="str">
        <f aca="false">IF(C2426="","",IF(AND(Y2426="CONSUMO",AC2426="NÃO")*OR(AG2426="-",AG2426="BIT"),IF(E2426&lt;&gt;"",(AI2426-(P2426+L2426-N2426+Q2426)*AY2426)/0.83),""))</f>
        <v/>
      </c>
      <c r="BA2426" s="51" t="str">
        <f aca="false">IF(AZ2426="","",AZ2426*0.17-((P2426+L2426-N2426+Q2426)*AY2426))</f>
        <v/>
      </c>
      <c r="BB2426" s="51" t="str">
        <f aca="false">IF(AND(Y2426="CONSUMO",AG2426="ANEXO I",AY2426&gt;4%),(AI2426-(P2426+L2426-N2426+Q2426)*0.0514)/0.83*(0.5177)*(0.17)-AI2426*0.0514,IF(AND(Y2426="CONSUMO",AG2426="ANEXO II",AY2426&gt;4%),(AI2426-(P2426+L2426-N2426+Q2426)*0.041)/0.83*(0.3295)*(0.17)-AI2426*0.041,IF(AND(Y2426="CONSUMO",AG2426="ANEXO I",AY2426=4%),(AI2426-(P2426+L2426-N2426+Q2426)*0.04)/0.83*(0.5177)*(0.17)-AI2426*0.04,IF(AND(Y2426="CONSUMO",AG2426="ANEXO II",AY2426=4%),(AI2426-(P2426+L2426-N2426+Q2426)*0.04)/0.83*(0.3295)*(0.17)-AI2426*0.04,""))))</f>
        <v/>
      </c>
      <c r="BC2426" s="51" t="str">
        <f aca="false">IF(C2426="","",IF(AND(Y2426="CONSUMO",AC2426="SIM")*OR(AG2426="-",AG2426="BIT"),IF(E2426&lt;&gt;"",(AI2426-(P2426+L2426-N2426+Q2426)*AY2426)/0.83),""))</f>
        <v/>
      </c>
      <c r="BD2426" s="51" t="str">
        <f aca="false">IF(BC2426="","",BC2426*0.17)</f>
        <v/>
      </c>
      <c r="BE2426" s="51" t="str">
        <f aca="false">IF(I2426=6908,0,IF(BC2426="","",BD2426-((P2426+L2426-N2426+Q2426)*AY2426)))</f>
        <v/>
      </c>
      <c r="BF2426" s="53" t="str">
        <f aca="false">IF(B2426="","",IF(OR(B2426="",E2426="Regime Normal"),0,(AI2426-Q2426)*VLOOKUP(R2426,Dados!$X$98:$Y$108,2,0)))</f>
        <v/>
      </c>
      <c r="BG2426" s="54" t="str">
        <f aca="false">IFERROR(VLOOKUP(I2426,Dados!$AC$27:$AD$43,2,0),IF(B2426="","",IF(D2426&lt;&gt;"MT",IF(AND(AC2426="SIM",Y2426="Revenda"),"2403",IF(AND(AC2426="SIM",Y2426="Consumo"),"2407",IF(AND(AC2426="NÃO",Y2426="Revenda"),"2102",IF(AND(AC2426="NÃO",Y2426="Consumo"),"2556",)))),REPLACE(I2426,1,1,1))))</f>
        <v/>
      </c>
    </row>
    <row r="2427" customFormat="false" ht="12.8" hidden="false" customHeight="true" outlineLevel="0" collapsed="false">
      <c r="Y2427" s="45"/>
      <c r="Z2427" s="46" t="str">
        <f aca="false">IF(B2427="","",(IFERROR(VLOOKUP(H2427,Dados!A$3:B$15000,2,0),"Não Encontrado")))</f>
        <v/>
      </c>
      <c r="AA2427" s="46" t="str">
        <f aca="false">IF(B2427="","",(IFERROR(VLOOKUP(G2427,Dados!C$3:E$15000,3,0),"Não Encontrado")))</f>
        <v/>
      </c>
      <c r="AB2427" s="46" t="str">
        <f aca="false">IFERROR(IF(Z2427&lt;&gt;"Não Encontrado",Z2427,IF(AA2427&lt;&gt;"Não Encontrado",AA2427,"")),"")</f>
        <v/>
      </c>
      <c r="AC2427" s="45" t="str">
        <f aca="false">IF(B2427="","",IF(AB2427="","NÃO","SIM"))</f>
        <v/>
      </c>
      <c r="AD2427" s="45" t="str">
        <f aca="false">IFERROR(VLOOKUP(G2427,Dados!$P$3:$R$500,3,0),"")</f>
        <v/>
      </c>
      <c r="AE2427" s="45" t="str">
        <f aca="false">IFERROR(VLOOKUP(G2427,Dados!$K$3:$L$500,2,0),"")</f>
        <v/>
      </c>
      <c r="AF2427" s="45" t="str">
        <f aca="false">IFERROR(VLOOKUP(G2427,Dados!$M$3:$N$500,2,0),"")</f>
        <v/>
      </c>
      <c r="AG2427" s="45" t="str">
        <f aca="false">IF(F2427="","",IF(AND(AD2427="",AE2427="",AF2427=""),"-",IF(AND(AD2427="BIT",AE2427="",AF2427=""),"BIT",IF(AND(AE2427="ANEXO I",AD2427="",AF2427=""),"ANEXO I",IF(AND(AF2427="ANEXO II",AD2427="",AE2427=""),"ANEXO II","Escolher")))))</f>
        <v/>
      </c>
      <c r="AH2427" s="45" t="str">
        <f aca="false">IF(AG2427&lt;&gt;"Pneus","",IFERROR(VLOOKUP(R2427,Dados!$X$2:$Z$5,3,0)*(AI2427-Q2427),VLOOKUP(D2427,Dados!$X$7:$Z$33,3,0)*(AI2427-Q2427)))</f>
        <v/>
      </c>
      <c r="AI2427" s="47" t="str">
        <f aca="false">IF(B2427="","",P2427+Q2427+O2427+M2427+L2427-N2427)</f>
        <v/>
      </c>
      <c r="AJ2427" s="48" t="str">
        <f aca="false">IFERROR(IF(AND(AC2427="SIM",AG2427="-",Y2427="REVENDA"),(AB2427/1+1)*AI2427,IF(AND(AC2427="SIM",AG2427="Pneus",Y2427="REVENDA"),(AB2427/1+1)*(AI2427-AH2427),"")),"")</f>
        <v/>
      </c>
      <c r="AK2427" s="48" t="str">
        <f aca="false">IF(AJ2427="","",AJ2427*17%)</f>
        <v/>
      </c>
      <c r="AL2427" s="48" t="str">
        <f aca="false">IFERROR(IF(AC2427="NÃO","",IF(AK2427="","",IF(E2427="Simples Nacional",BF2427,IF(T2427=0.12,U2427*0.5833337002,IF(T2427=0,AI2427*0.07,U2427))))),"")</f>
        <v/>
      </c>
      <c r="AM2427" s="47" t="str">
        <f aca="false">IFERROR(IF(AC2427="NÃO","",IF(OR(AG2427="-",AG2427="Pneus"),AK2427-AL2427,"")),"")</f>
        <v/>
      </c>
      <c r="AN2427" s="48" t="str">
        <f aca="false">IF(AND(Y2427="REVENDA",AC2427="SIM",AG2427="BIT"),((AB2427/1+1)*AI2427)*0.4117,"")</f>
        <v/>
      </c>
      <c r="AO2427" s="48" t="str">
        <f aca="false">IF(AN2427="","",AN2427*17%)</f>
        <v/>
      </c>
      <c r="AP2427" s="49" t="str">
        <f aca="false">IF(AN2427="","",IF(T2427=0.12,(U2427*0.4117)*0.4117,IF(T2427=0,(AI2427*0.07)*0.4117,U2427*0.4117)))</f>
        <v/>
      </c>
      <c r="AQ2427" s="47" t="str">
        <f aca="false">IF(AN2427="","",AO2427-AP2427)</f>
        <v/>
      </c>
      <c r="AR2427" s="50" t="str">
        <f aca="false">IFERROR(IF(AND(AC2427="SIM",Y2427="REVENDA",LEFT(AG2427,5)="ANEXO")*OR(AE2427="ANEXO I",AF2427="ANEXO II"),VLOOKUP(H2427,Dados!G:I,2,0),""),"INSERIR MVA")</f>
        <v/>
      </c>
      <c r="AS2427" s="48" t="str">
        <f aca="false">IF(LEFT(AG2427,5)="ANEXO",VLOOKUP(AG2427,Dados!$X$111:$Z$112,2,0)*(AI2427-Q2427),"")</f>
        <v/>
      </c>
      <c r="AT2427" s="48" t="str">
        <f aca="false">IFERROR(IF(AR2427="","",(AI2427*AR2427)+AI2427),"INSERIR MVA")</f>
        <v/>
      </c>
      <c r="AU2427" s="48" t="str">
        <f aca="false">IF(AT2427="","",IF(AY2427=0.04,U2427,AS2427*AY2427))</f>
        <v/>
      </c>
      <c r="AV2427" s="47" t="str">
        <f aca="false">IFERROR(IF(AU2427="","",(VLOOKUP(AG2427,Dados!$X$111:$Z$112,3,0)*AT2427*0.17)),"INSERIR MVA")</f>
        <v/>
      </c>
      <c r="AW2427" s="47" t="str">
        <f aca="false">IFERROR(IF(AR2427="","",AV2427-AU2427),"")</f>
        <v/>
      </c>
      <c r="AX2427" s="51" t="str">
        <f aca="false">IFERROR(IF(AC2427="NÃO","",IF(AM2427&lt;&gt;"",AM2427-W2427,IF(AQ2427&lt;&gt;"",AQ2427-W2427,IF(AW2427&lt;&gt;"",AW2427-W2427,"")))),"")</f>
        <v/>
      </c>
      <c r="AY2427" s="46" t="str">
        <f aca="false">IFERROR(IF(ISNA(VLOOKUP(R2427,Dados!$X$2:$Y$5,2,0)),VLOOKUP(D2427,Dados!$X$7:$Y$33,2,0),VLOOKUP(R2427,Dados!$X$2:$Y$5,2,0)),"")</f>
        <v/>
      </c>
      <c r="AZ2427" s="52" t="str">
        <f aca="false">IF(C2427="","",IF(AND(Y2427="CONSUMO",AC2427="NÃO")*OR(AG2427="-",AG2427="BIT"),IF(E2427&lt;&gt;"",(AI2427-(P2427+L2427-N2427+Q2427)*AY2427)/0.83),""))</f>
        <v/>
      </c>
      <c r="BA2427" s="51" t="str">
        <f aca="false">IF(AZ2427="","",AZ2427*0.17-((P2427+L2427-N2427+Q2427)*AY2427))</f>
        <v/>
      </c>
      <c r="BB2427" s="51" t="str">
        <f aca="false">IF(AND(Y2427="CONSUMO",AG2427="ANEXO I",AY2427&gt;4%),(AI2427-(P2427+L2427-N2427+Q2427)*0.0514)/0.83*(0.5177)*(0.17)-AI2427*0.0514,IF(AND(Y2427="CONSUMO",AG2427="ANEXO II",AY2427&gt;4%),(AI2427-(P2427+L2427-N2427+Q2427)*0.041)/0.83*(0.3295)*(0.17)-AI2427*0.041,IF(AND(Y2427="CONSUMO",AG2427="ANEXO I",AY2427=4%),(AI2427-(P2427+L2427-N2427+Q2427)*0.04)/0.83*(0.5177)*(0.17)-AI2427*0.04,IF(AND(Y2427="CONSUMO",AG2427="ANEXO II",AY2427=4%),(AI2427-(P2427+L2427-N2427+Q2427)*0.04)/0.83*(0.3295)*(0.17)-AI2427*0.04,""))))</f>
        <v/>
      </c>
      <c r="BC2427" s="51" t="str">
        <f aca="false">IF(C2427="","",IF(AND(Y2427="CONSUMO",AC2427="SIM")*OR(AG2427="-",AG2427="BIT"),IF(E2427&lt;&gt;"",(AI2427-(P2427+L2427-N2427+Q2427)*AY2427)/0.83),""))</f>
        <v/>
      </c>
      <c r="BD2427" s="51" t="str">
        <f aca="false">IF(BC2427="","",BC2427*0.17)</f>
        <v/>
      </c>
      <c r="BE2427" s="51" t="str">
        <f aca="false">IF(I2427=6908,0,IF(BC2427="","",BD2427-((P2427+L2427-N2427+Q2427)*AY2427)))</f>
        <v/>
      </c>
      <c r="BF2427" s="53" t="str">
        <f aca="false">IF(B2427="","",IF(OR(B2427="",E2427="Regime Normal"),0,(AI2427-Q2427)*VLOOKUP(R2427,Dados!$X$98:$Y$108,2,0)))</f>
        <v/>
      </c>
      <c r="BG2427" s="54" t="str">
        <f aca="false">IFERROR(VLOOKUP(I2427,Dados!$AC$27:$AD$43,2,0),IF(B2427="","",IF(D2427&lt;&gt;"MT",IF(AND(AC2427="SIM",Y2427="Revenda"),"2403",IF(AND(AC2427="SIM",Y2427="Consumo"),"2407",IF(AND(AC2427="NÃO",Y2427="Revenda"),"2102",IF(AND(AC2427="NÃO",Y2427="Consumo"),"2556",)))),REPLACE(I2427,1,1,1))))</f>
        <v/>
      </c>
    </row>
    <row r="2428" customFormat="false" ht="12.8" hidden="false" customHeight="true" outlineLevel="0" collapsed="false">
      <c r="Y2428" s="45"/>
      <c r="Z2428" s="46" t="str">
        <f aca="false">IF(B2428="","",(IFERROR(VLOOKUP(H2428,Dados!A$3:B$15000,2,0),"Não Encontrado")))</f>
        <v/>
      </c>
      <c r="AA2428" s="46" t="str">
        <f aca="false">IF(B2428="","",(IFERROR(VLOOKUP(G2428,Dados!C$3:E$15000,3,0),"Não Encontrado")))</f>
        <v/>
      </c>
      <c r="AB2428" s="46" t="str">
        <f aca="false">IFERROR(IF(Z2428&lt;&gt;"Não Encontrado",Z2428,IF(AA2428&lt;&gt;"Não Encontrado",AA2428,"")),"")</f>
        <v/>
      </c>
      <c r="AC2428" s="45" t="str">
        <f aca="false">IF(B2428="","",IF(AB2428="","NÃO","SIM"))</f>
        <v/>
      </c>
      <c r="AD2428" s="45" t="str">
        <f aca="false">IFERROR(VLOOKUP(G2428,Dados!$P$3:$R$500,3,0),"")</f>
        <v/>
      </c>
      <c r="AE2428" s="45" t="str">
        <f aca="false">IFERROR(VLOOKUP(G2428,Dados!$K$3:$L$500,2,0),"")</f>
        <v/>
      </c>
      <c r="AF2428" s="45" t="str">
        <f aca="false">IFERROR(VLOOKUP(G2428,Dados!$M$3:$N$500,2,0),"")</f>
        <v/>
      </c>
      <c r="AG2428" s="45" t="str">
        <f aca="false">IF(F2428="","",IF(AND(AD2428="",AE2428="",AF2428=""),"-",IF(AND(AD2428="BIT",AE2428="",AF2428=""),"BIT",IF(AND(AE2428="ANEXO I",AD2428="",AF2428=""),"ANEXO I",IF(AND(AF2428="ANEXO II",AD2428="",AE2428=""),"ANEXO II","Escolher")))))</f>
        <v/>
      </c>
      <c r="AH2428" s="45" t="str">
        <f aca="false">IF(AG2428&lt;&gt;"Pneus","",IFERROR(VLOOKUP(R2428,Dados!$X$2:$Z$5,3,0)*(AI2428-Q2428),VLOOKUP(D2428,Dados!$X$7:$Z$33,3,0)*(AI2428-Q2428)))</f>
        <v/>
      </c>
      <c r="AI2428" s="47" t="str">
        <f aca="false">IF(B2428="","",P2428+Q2428+O2428+M2428+L2428-N2428)</f>
        <v/>
      </c>
      <c r="AJ2428" s="48" t="str">
        <f aca="false">IFERROR(IF(AND(AC2428="SIM",AG2428="-",Y2428="REVENDA"),(AB2428/1+1)*AI2428,IF(AND(AC2428="SIM",AG2428="Pneus",Y2428="REVENDA"),(AB2428/1+1)*(AI2428-AH2428),"")),"")</f>
        <v/>
      </c>
      <c r="AK2428" s="48" t="str">
        <f aca="false">IF(AJ2428="","",AJ2428*17%)</f>
        <v/>
      </c>
      <c r="AL2428" s="48" t="str">
        <f aca="false">IFERROR(IF(AC2428="NÃO","",IF(AK2428="","",IF(E2428="Simples Nacional",BF2428,IF(T2428=0.12,U2428*0.5833337002,IF(T2428=0,AI2428*0.07,U2428))))),"")</f>
        <v/>
      </c>
      <c r="AM2428" s="47" t="str">
        <f aca="false">IFERROR(IF(AC2428="NÃO","",IF(OR(AG2428="-",AG2428="Pneus"),AK2428-AL2428,"")),"")</f>
        <v/>
      </c>
      <c r="AN2428" s="48" t="str">
        <f aca="false">IF(AND(Y2428="REVENDA",AC2428="SIM",AG2428="BIT"),((AB2428/1+1)*AI2428)*0.4117,"")</f>
        <v/>
      </c>
      <c r="AO2428" s="48" t="str">
        <f aca="false">IF(AN2428="","",AN2428*17%)</f>
        <v/>
      </c>
      <c r="AP2428" s="49" t="str">
        <f aca="false">IF(AN2428="","",IF(T2428=0.12,(U2428*0.4117)*0.4117,IF(T2428=0,(AI2428*0.07)*0.4117,U2428*0.4117)))</f>
        <v/>
      </c>
      <c r="AQ2428" s="47" t="str">
        <f aca="false">IF(AN2428="","",AO2428-AP2428)</f>
        <v/>
      </c>
      <c r="AR2428" s="50" t="str">
        <f aca="false">IFERROR(IF(AND(AC2428="SIM",Y2428="REVENDA",LEFT(AG2428,5)="ANEXO")*OR(AE2428="ANEXO I",AF2428="ANEXO II"),VLOOKUP(H2428,Dados!G:I,2,0),""),"INSERIR MVA")</f>
        <v/>
      </c>
      <c r="AS2428" s="48" t="str">
        <f aca="false">IF(LEFT(AG2428,5)="ANEXO",VLOOKUP(AG2428,Dados!$X$111:$Z$112,2,0)*(AI2428-Q2428),"")</f>
        <v/>
      </c>
      <c r="AT2428" s="48" t="str">
        <f aca="false">IFERROR(IF(AR2428="","",(AI2428*AR2428)+AI2428),"INSERIR MVA")</f>
        <v/>
      </c>
      <c r="AU2428" s="48" t="str">
        <f aca="false">IF(AT2428="","",IF(AY2428=0.04,U2428,AS2428*AY2428))</f>
        <v/>
      </c>
      <c r="AV2428" s="47" t="str">
        <f aca="false">IFERROR(IF(AU2428="","",(VLOOKUP(AG2428,Dados!$X$111:$Z$112,3,0)*AT2428*0.17)),"INSERIR MVA")</f>
        <v/>
      </c>
      <c r="AW2428" s="47" t="str">
        <f aca="false">IFERROR(IF(AR2428="","",AV2428-AU2428),"")</f>
        <v/>
      </c>
      <c r="AX2428" s="51" t="str">
        <f aca="false">IFERROR(IF(AC2428="NÃO","",IF(AM2428&lt;&gt;"",AM2428-W2428,IF(AQ2428&lt;&gt;"",AQ2428-W2428,IF(AW2428&lt;&gt;"",AW2428-W2428,"")))),"")</f>
        <v/>
      </c>
      <c r="AY2428" s="46" t="str">
        <f aca="false">IFERROR(IF(ISNA(VLOOKUP(R2428,Dados!$X$2:$Y$5,2,0)),VLOOKUP(D2428,Dados!$X$7:$Y$33,2,0),VLOOKUP(R2428,Dados!$X$2:$Y$5,2,0)),"")</f>
        <v/>
      </c>
      <c r="AZ2428" s="52" t="str">
        <f aca="false">IF(C2428="","",IF(AND(Y2428="CONSUMO",AC2428="NÃO")*OR(AG2428="-",AG2428="BIT"),IF(E2428&lt;&gt;"",(AI2428-(P2428+L2428-N2428+Q2428)*AY2428)/0.83),""))</f>
        <v/>
      </c>
      <c r="BA2428" s="51" t="str">
        <f aca="false">IF(AZ2428="","",AZ2428*0.17-((P2428+L2428-N2428+Q2428)*AY2428))</f>
        <v/>
      </c>
      <c r="BB2428" s="51" t="str">
        <f aca="false">IF(AND(Y2428="CONSUMO",AG2428="ANEXO I",AY2428&gt;4%),(AI2428-(P2428+L2428-N2428+Q2428)*0.0514)/0.83*(0.5177)*(0.17)-AI2428*0.0514,IF(AND(Y2428="CONSUMO",AG2428="ANEXO II",AY2428&gt;4%),(AI2428-(P2428+L2428-N2428+Q2428)*0.041)/0.83*(0.3295)*(0.17)-AI2428*0.041,IF(AND(Y2428="CONSUMO",AG2428="ANEXO I",AY2428=4%),(AI2428-(P2428+L2428-N2428+Q2428)*0.04)/0.83*(0.5177)*(0.17)-AI2428*0.04,IF(AND(Y2428="CONSUMO",AG2428="ANEXO II",AY2428=4%),(AI2428-(P2428+L2428-N2428+Q2428)*0.04)/0.83*(0.3295)*(0.17)-AI2428*0.04,""))))</f>
        <v/>
      </c>
      <c r="BC2428" s="51" t="str">
        <f aca="false">IF(C2428="","",IF(AND(Y2428="CONSUMO",AC2428="SIM")*OR(AG2428="-",AG2428="BIT"),IF(E2428&lt;&gt;"",(AI2428-(P2428+L2428-N2428+Q2428)*AY2428)/0.83),""))</f>
        <v/>
      </c>
      <c r="BD2428" s="51" t="str">
        <f aca="false">IF(BC2428="","",BC2428*0.17)</f>
        <v/>
      </c>
      <c r="BE2428" s="51" t="str">
        <f aca="false">IF(I2428=6908,0,IF(BC2428="","",BD2428-((P2428+L2428-N2428+Q2428)*AY2428)))</f>
        <v/>
      </c>
      <c r="BF2428" s="53" t="str">
        <f aca="false">IF(B2428="","",IF(OR(B2428="",E2428="Regime Normal"),0,(AI2428-Q2428)*VLOOKUP(R2428,Dados!$X$98:$Y$108,2,0)))</f>
        <v/>
      </c>
      <c r="BG2428" s="54" t="str">
        <f aca="false">IFERROR(VLOOKUP(I2428,Dados!$AC$27:$AD$43,2,0),IF(B2428="","",IF(D2428&lt;&gt;"MT",IF(AND(AC2428="SIM",Y2428="Revenda"),"2403",IF(AND(AC2428="SIM",Y2428="Consumo"),"2407",IF(AND(AC2428="NÃO",Y2428="Revenda"),"2102",IF(AND(AC2428="NÃO",Y2428="Consumo"),"2556",)))),REPLACE(I2428,1,1,1))))</f>
        <v/>
      </c>
    </row>
    <row r="2429" customFormat="false" ht="12.8" hidden="false" customHeight="true" outlineLevel="0" collapsed="false">
      <c r="Y2429" s="45"/>
      <c r="Z2429" s="46" t="str">
        <f aca="false">IF(B2429="","",(IFERROR(VLOOKUP(H2429,Dados!A$3:B$15000,2,0),"Não Encontrado")))</f>
        <v/>
      </c>
      <c r="AA2429" s="46" t="str">
        <f aca="false">IF(B2429="","",(IFERROR(VLOOKUP(G2429,Dados!C$3:E$15000,3,0),"Não Encontrado")))</f>
        <v/>
      </c>
      <c r="AB2429" s="46" t="str">
        <f aca="false">IFERROR(IF(Z2429&lt;&gt;"Não Encontrado",Z2429,IF(AA2429&lt;&gt;"Não Encontrado",AA2429,"")),"")</f>
        <v/>
      </c>
      <c r="AC2429" s="45" t="str">
        <f aca="false">IF(B2429="","",IF(AB2429="","NÃO","SIM"))</f>
        <v/>
      </c>
      <c r="AD2429" s="45" t="str">
        <f aca="false">IFERROR(VLOOKUP(G2429,Dados!$P$3:$R$500,3,0),"")</f>
        <v/>
      </c>
      <c r="AE2429" s="45" t="str">
        <f aca="false">IFERROR(VLOOKUP(G2429,Dados!$K$3:$L$500,2,0),"")</f>
        <v/>
      </c>
      <c r="AF2429" s="45" t="str">
        <f aca="false">IFERROR(VLOOKUP(G2429,Dados!$M$3:$N$500,2,0),"")</f>
        <v/>
      </c>
      <c r="AG2429" s="45" t="str">
        <f aca="false">IF(F2429="","",IF(AND(AD2429="",AE2429="",AF2429=""),"-",IF(AND(AD2429="BIT",AE2429="",AF2429=""),"BIT",IF(AND(AE2429="ANEXO I",AD2429="",AF2429=""),"ANEXO I",IF(AND(AF2429="ANEXO II",AD2429="",AE2429=""),"ANEXO II","Escolher")))))</f>
        <v/>
      </c>
      <c r="AH2429" s="45" t="str">
        <f aca="false">IF(AG2429&lt;&gt;"Pneus","",IFERROR(VLOOKUP(R2429,Dados!$X$2:$Z$5,3,0)*(AI2429-Q2429),VLOOKUP(D2429,Dados!$X$7:$Z$33,3,0)*(AI2429-Q2429)))</f>
        <v/>
      </c>
      <c r="AI2429" s="47" t="str">
        <f aca="false">IF(B2429="","",P2429+Q2429+O2429+M2429+L2429-N2429)</f>
        <v/>
      </c>
      <c r="AJ2429" s="48" t="str">
        <f aca="false">IFERROR(IF(AND(AC2429="SIM",AG2429="-",Y2429="REVENDA"),(AB2429/1+1)*AI2429,IF(AND(AC2429="SIM",AG2429="Pneus",Y2429="REVENDA"),(AB2429/1+1)*(AI2429-AH2429),"")),"")</f>
        <v/>
      </c>
      <c r="AK2429" s="48" t="str">
        <f aca="false">IF(AJ2429="","",AJ2429*17%)</f>
        <v/>
      </c>
      <c r="AL2429" s="48" t="str">
        <f aca="false">IFERROR(IF(AC2429="NÃO","",IF(AK2429="","",IF(E2429="Simples Nacional",BF2429,IF(T2429=0.12,U2429*0.5833337002,IF(T2429=0,AI2429*0.07,U2429))))),"")</f>
        <v/>
      </c>
      <c r="AM2429" s="47" t="str">
        <f aca="false">IFERROR(IF(AC2429="NÃO","",IF(OR(AG2429="-",AG2429="Pneus"),AK2429-AL2429,"")),"")</f>
        <v/>
      </c>
      <c r="AN2429" s="48" t="str">
        <f aca="false">IF(AND(Y2429="REVENDA",AC2429="SIM",AG2429="BIT"),((AB2429/1+1)*AI2429)*0.4117,"")</f>
        <v/>
      </c>
      <c r="AO2429" s="48" t="str">
        <f aca="false">IF(AN2429="","",AN2429*17%)</f>
        <v/>
      </c>
      <c r="AP2429" s="49" t="str">
        <f aca="false">IF(AN2429="","",IF(T2429=0.12,(U2429*0.4117)*0.4117,IF(T2429=0,(AI2429*0.07)*0.4117,U2429*0.4117)))</f>
        <v/>
      </c>
      <c r="AQ2429" s="47" t="str">
        <f aca="false">IF(AN2429="","",AO2429-AP2429)</f>
        <v/>
      </c>
      <c r="AR2429" s="50" t="str">
        <f aca="false">IFERROR(IF(AND(AC2429="SIM",Y2429="REVENDA",LEFT(AG2429,5)="ANEXO")*OR(AE2429="ANEXO I",AF2429="ANEXO II"),VLOOKUP(H2429,Dados!G:I,2,0),""),"INSERIR MVA")</f>
        <v/>
      </c>
      <c r="AS2429" s="48" t="str">
        <f aca="false">IF(LEFT(AG2429,5)="ANEXO",VLOOKUP(AG2429,Dados!$X$111:$Z$112,2,0)*(AI2429-Q2429),"")</f>
        <v/>
      </c>
      <c r="AT2429" s="48" t="str">
        <f aca="false">IFERROR(IF(AR2429="","",(AI2429*AR2429)+AI2429),"INSERIR MVA")</f>
        <v/>
      </c>
      <c r="AU2429" s="48" t="str">
        <f aca="false">IF(AT2429="","",IF(AY2429=0.04,U2429,AS2429*AY2429))</f>
        <v/>
      </c>
      <c r="AV2429" s="47" t="str">
        <f aca="false">IFERROR(IF(AU2429="","",(VLOOKUP(AG2429,Dados!$X$111:$Z$112,3,0)*AT2429*0.17)),"INSERIR MVA")</f>
        <v/>
      </c>
      <c r="AW2429" s="47" t="str">
        <f aca="false">IFERROR(IF(AR2429="","",AV2429-AU2429),"")</f>
        <v/>
      </c>
      <c r="AX2429" s="51" t="str">
        <f aca="false">IFERROR(IF(AC2429="NÃO","",IF(AM2429&lt;&gt;"",AM2429-W2429,IF(AQ2429&lt;&gt;"",AQ2429-W2429,IF(AW2429&lt;&gt;"",AW2429-W2429,"")))),"")</f>
        <v/>
      </c>
      <c r="AY2429" s="46" t="str">
        <f aca="false">IFERROR(IF(ISNA(VLOOKUP(R2429,Dados!$X$2:$Y$5,2,0)),VLOOKUP(D2429,Dados!$X$7:$Y$33,2,0),VLOOKUP(R2429,Dados!$X$2:$Y$5,2,0)),"")</f>
        <v/>
      </c>
      <c r="AZ2429" s="52" t="str">
        <f aca="false">IF(C2429="","",IF(AND(Y2429="CONSUMO",AC2429="NÃO")*OR(AG2429="-",AG2429="BIT"),IF(E2429&lt;&gt;"",(AI2429-(P2429+L2429-N2429+Q2429)*AY2429)/0.83),""))</f>
        <v/>
      </c>
      <c r="BA2429" s="51" t="str">
        <f aca="false">IF(AZ2429="","",AZ2429*0.17-((P2429+L2429-N2429+Q2429)*AY2429))</f>
        <v/>
      </c>
      <c r="BB2429" s="51" t="str">
        <f aca="false">IF(AND(Y2429="CONSUMO",AG2429="ANEXO I",AY2429&gt;4%),(AI2429-(P2429+L2429-N2429+Q2429)*0.0514)/0.83*(0.5177)*(0.17)-AI2429*0.0514,IF(AND(Y2429="CONSUMO",AG2429="ANEXO II",AY2429&gt;4%),(AI2429-(P2429+L2429-N2429+Q2429)*0.041)/0.83*(0.3295)*(0.17)-AI2429*0.041,IF(AND(Y2429="CONSUMO",AG2429="ANEXO I",AY2429=4%),(AI2429-(P2429+L2429-N2429+Q2429)*0.04)/0.83*(0.5177)*(0.17)-AI2429*0.04,IF(AND(Y2429="CONSUMO",AG2429="ANEXO II",AY2429=4%),(AI2429-(P2429+L2429-N2429+Q2429)*0.04)/0.83*(0.3295)*(0.17)-AI2429*0.04,""))))</f>
        <v/>
      </c>
      <c r="BC2429" s="51" t="str">
        <f aca="false">IF(C2429="","",IF(AND(Y2429="CONSUMO",AC2429="SIM")*OR(AG2429="-",AG2429="BIT"),IF(E2429&lt;&gt;"",(AI2429-(P2429+L2429-N2429+Q2429)*AY2429)/0.83),""))</f>
        <v/>
      </c>
      <c r="BD2429" s="51" t="str">
        <f aca="false">IF(BC2429="","",BC2429*0.17)</f>
        <v/>
      </c>
      <c r="BE2429" s="51" t="str">
        <f aca="false">IF(I2429=6908,0,IF(BC2429="","",BD2429-((P2429+L2429-N2429+Q2429)*AY2429)))</f>
        <v/>
      </c>
      <c r="BF2429" s="53" t="str">
        <f aca="false">IF(B2429="","",IF(OR(B2429="",E2429="Regime Normal"),0,(AI2429-Q2429)*VLOOKUP(R2429,Dados!$X$98:$Y$108,2,0)))</f>
        <v/>
      </c>
      <c r="BG2429" s="54" t="str">
        <f aca="false">IFERROR(VLOOKUP(I2429,Dados!$AC$27:$AD$43,2,0),IF(B2429="","",IF(D2429&lt;&gt;"MT",IF(AND(AC2429="SIM",Y2429="Revenda"),"2403",IF(AND(AC2429="SIM",Y2429="Consumo"),"2407",IF(AND(AC2429="NÃO",Y2429="Revenda"),"2102",IF(AND(AC2429="NÃO",Y2429="Consumo"),"2556",)))),REPLACE(I2429,1,1,1))))</f>
        <v/>
      </c>
    </row>
    <row r="2430" customFormat="false" ht="12.8" hidden="false" customHeight="true" outlineLevel="0" collapsed="false">
      <c r="Y2430" s="45"/>
      <c r="Z2430" s="46" t="str">
        <f aca="false">IF(B2430="","",(IFERROR(VLOOKUP(H2430,Dados!A$3:B$15000,2,0),"Não Encontrado")))</f>
        <v/>
      </c>
      <c r="AA2430" s="46" t="str">
        <f aca="false">IF(B2430="","",(IFERROR(VLOOKUP(G2430,Dados!C$3:E$15000,3,0),"Não Encontrado")))</f>
        <v/>
      </c>
      <c r="AB2430" s="46" t="str">
        <f aca="false">IFERROR(IF(Z2430&lt;&gt;"Não Encontrado",Z2430,IF(AA2430&lt;&gt;"Não Encontrado",AA2430,"")),"")</f>
        <v/>
      </c>
      <c r="AC2430" s="45" t="str">
        <f aca="false">IF(B2430="","",IF(AB2430="","NÃO","SIM"))</f>
        <v/>
      </c>
      <c r="AD2430" s="45" t="str">
        <f aca="false">IFERROR(VLOOKUP(G2430,Dados!$P$3:$R$500,3,0),"")</f>
        <v/>
      </c>
      <c r="AE2430" s="45" t="str">
        <f aca="false">IFERROR(VLOOKUP(G2430,Dados!$K$3:$L$500,2,0),"")</f>
        <v/>
      </c>
      <c r="AF2430" s="45" t="str">
        <f aca="false">IFERROR(VLOOKUP(G2430,Dados!$M$3:$N$500,2,0),"")</f>
        <v/>
      </c>
      <c r="AG2430" s="45" t="str">
        <f aca="false">IF(F2430="","",IF(AND(AD2430="",AE2430="",AF2430=""),"-",IF(AND(AD2430="BIT",AE2430="",AF2430=""),"BIT",IF(AND(AE2430="ANEXO I",AD2430="",AF2430=""),"ANEXO I",IF(AND(AF2430="ANEXO II",AD2430="",AE2430=""),"ANEXO II","Escolher")))))</f>
        <v/>
      </c>
      <c r="AH2430" s="45" t="str">
        <f aca="false">IF(AG2430&lt;&gt;"Pneus","",IFERROR(VLOOKUP(R2430,Dados!$X$2:$Z$5,3,0)*(AI2430-Q2430),VLOOKUP(D2430,Dados!$X$7:$Z$33,3,0)*(AI2430-Q2430)))</f>
        <v/>
      </c>
      <c r="AI2430" s="47" t="str">
        <f aca="false">IF(B2430="","",P2430+Q2430+O2430+M2430+L2430-N2430)</f>
        <v/>
      </c>
      <c r="AJ2430" s="48" t="str">
        <f aca="false">IFERROR(IF(AND(AC2430="SIM",AG2430="-",Y2430="REVENDA"),(AB2430/1+1)*AI2430,IF(AND(AC2430="SIM",AG2430="Pneus",Y2430="REVENDA"),(AB2430/1+1)*(AI2430-AH2430),"")),"")</f>
        <v/>
      </c>
      <c r="AK2430" s="48" t="str">
        <f aca="false">IF(AJ2430="","",AJ2430*17%)</f>
        <v/>
      </c>
      <c r="AL2430" s="48" t="str">
        <f aca="false">IFERROR(IF(AC2430="NÃO","",IF(AK2430="","",IF(E2430="Simples Nacional",BF2430,IF(T2430=0.12,U2430*0.5833337002,IF(T2430=0,AI2430*0.07,U2430))))),"")</f>
        <v/>
      </c>
      <c r="AM2430" s="47" t="str">
        <f aca="false">IFERROR(IF(AC2430="NÃO","",IF(OR(AG2430="-",AG2430="Pneus"),AK2430-AL2430,"")),"")</f>
        <v/>
      </c>
      <c r="AN2430" s="48" t="str">
        <f aca="false">IF(AND(Y2430="REVENDA",AC2430="SIM",AG2430="BIT"),((AB2430/1+1)*AI2430)*0.4117,"")</f>
        <v/>
      </c>
      <c r="AO2430" s="48" t="str">
        <f aca="false">IF(AN2430="","",AN2430*17%)</f>
        <v/>
      </c>
      <c r="AP2430" s="49" t="str">
        <f aca="false">IF(AN2430="","",IF(T2430=0.12,(U2430*0.4117)*0.4117,IF(T2430=0,(AI2430*0.07)*0.4117,U2430*0.4117)))</f>
        <v/>
      </c>
      <c r="AQ2430" s="47" t="str">
        <f aca="false">IF(AN2430="","",AO2430-AP2430)</f>
        <v/>
      </c>
      <c r="AR2430" s="50" t="str">
        <f aca="false">IFERROR(IF(AND(AC2430="SIM",Y2430="REVENDA",LEFT(AG2430,5)="ANEXO")*OR(AE2430="ANEXO I",AF2430="ANEXO II"),VLOOKUP(H2430,Dados!G:I,2,0),""),"INSERIR MVA")</f>
        <v/>
      </c>
      <c r="AS2430" s="48" t="str">
        <f aca="false">IF(LEFT(AG2430,5)="ANEXO",VLOOKUP(AG2430,Dados!$X$111:$Z$112,2,0)*(AI2430-Q2430),"")</f>
        <v/>
      </c>
      <c r="AT2430" s="48" t="str">
        <f aca="false">IFERROR(IF(AR2430="","",(AI2430*AR2430)+AI2430),"INSERIR MVA")</f>
        <v/>
      </c>
      <c r="AU2430" s="48" t="str">
        <f aca="false">IF(AT2430="","",IF(AY2430=0.04,U2430,AS2430*AY2430))</f>
        <v/>
      </c>
      <c r="AV2430" s="47" t="str">
        <f aca="false">IFERROR(IF(AU2430="","",(VLOOKUP(AG2430,Dados!$X$111:$Z$112,3,0)*AT2430*0.17)),"INSERIR MVA")</f>
        <v/>
      </c>
      <c r="AW2430" s="47" t="str">
        <f aca="false">IFERROR(IF(AR2430="","",AV2430-AU2430),"")</f>
        <v/>
      </c>
      <c r="AX2430" s="51" t="str">
        <f aca="false">IFERROR(IF(AC2430="NÃO","",IF(AM2430&lt;&gt;"",AM2430-W2430,IF(AQ2430&lt;&gt;"",AQ2430-W2430,IF(AW2430&lt;&gt;"",AW2430-W2430,"")))),"")</f>
        <v/>
      </c>
      <c r="AY2430" s="46" t="str">
        <f aca="false">IFERROR(IF(ISNA(VLOOKUP(R2430,Dados!$X$2:$Y$5,2,0)),VLOOKUP(D2430,Dados!$X$7:$Y$33,2,0),VLOOKUP(R2430,Dados!$X$2:$Y$5,2,0)),"")</f>
        <v/>
      </c>
      <c r="AZ2430" s="52" t="str">
        <f aca="false">IF(C2430="","",IF(AND(Y2430="CONSUMO",AC2430="NÃO")*OR(AG2430="-",AG2430="BIT"),IF(E2430&lt;&gt;"",(AI2430-(P2430+L2430-N2430+Q2430)*AY2430)/0.83),""))</f>
        <v/>
      </c>
      <c r="BA2430" s="51" t="str">
        <f aca="false">IF(AZ2430="","",AZ2430*0.17-((P2430+L2430-N2430+Q2430)*AY2430))</f>
        <v/>
      </c>
      <c r="BB2430" s="51" t="str">
        <f aca="false">IF(AND(Y2430="CONSUMO",AG2430="ANEXO I",AY2430&gt;4%),(AI2430-(P2430+L2430-N2430+Q2430)*0.0514)/0.83*(0.5177)*(0.17)-AI2430*0.0514,IF(AND(Y2430="CONSUMO",AG2430="ANEXO II",AY2430&gt;4%),(AI2430-(P2430+L2430-N2430+Q2430)*0.041)/0.83*(0.3295)*(0.17)-AI2430*0.041,IF(AND(Y2430="CONSUMO",AG2430="ANEXO I",AY2430=4%),(AI2430-(P2430+L2430-N2430+Q2430)*0.04)/0.83*(0.5177)*(0.17)-AI2430*0.04,IF(AND(Y2430="CONSUMO",AG2430="ANEXO II",AY2430=4%),(AI2430-(P2430+L2430-N2430+Q2430)*0.04)/0.83*(0.3295)*(0.17)-AI2430*0.04,""))))</f>
        <v/>
      </c>
      <c r="BC2430" s="51" t="str">
        <f aca="false">IF(C2430="","",IF(AND(Y2430="CONSUMO",AC2430="SIM")*OR(AG2430="-",AG2430="BIT"),IF(E2430&lt;&gt;"",(AI2430-(P2430+L2430-N2430+Q2430)*AY2430)/0.83),""))</f>
        <v/>
      </c>
      <c r="BD2430" s="51" t="str">
        <f aca="false">IF(BC2430="","",BC2430*0.17)</f>
        <v/>
      </c>
      <c r="BE2430" s="51" t="str">
        <f aca="false">IF(I2430=6908,0,IF(BC2430="","",BD2430-((P2430+L2430-N2430+Q2430)*AY2430)))</f>
        <v/>
      </c>
      <c r="BF2430" s="53" t="str">
        <f aca="false">IF(B2430="","",IF(OR(B2430="",E2430="Regime Normal"),0,(AI2430-Q2430)*VLOOKUP(R2430,Dados!$X$98:$Y$108,2,0)))</f>
        <v/>
      </c>
      <c r="BG2430" s="54" t="str">
        <f aca="false">IFERROR(VLOOKUP(I2430,Dados!$AC$27:$AD$43,2,0),IF(B2430="","",IF(D2430&lt;&gt;"MT",IF(AND(AC2430="SIM",Y2430="Revenda"),"2403",IF(AND(AC2430="SIM",Y2430="Consumo"),"2407",IF(AND(AC2430="NÃO",Y2430="Revenda"),"2102",IF(AND(AC2430="NÃO",Y2430="Consumo"),"2556",)))),REPLACE(I2430,1,1,1))))</f>
        <v/>
      </c>
    </row>
    <row r="2431" customFormat="false" ht="12.8" hidden="false" customHeight="true" outlineLevel="0" collapsed="false">
      <c r="Y2431" s="45"/>
      <c r="Z2431" s="46" t="str">
        <f aca="false">IF(B2431="","",(IFERROR(VLOOKUP(H2431,Dados!A$3:B$15000,2,0),"Não Encontrado")))</f>
        <v/>
      </c>
      <c r="AA2431" s="46" t="str">
        <f aca="false">IF(B2431="","",(IFERROR(VLOOKUP(G2431,Dados!C$3:E$15000,3,0),"Não Encontrado")))</f>
        <v/>
      </c>
      <c r="AB2431" s="46" t="str">
        <f aca="false">IFERROR(IF(Z2431&lt;&gt;"Não Encontrado",Z2431,IF(AA2431&lt;&gt;"Não Encontrado",AA2431,"")),"")</f>
        <v/>
      </c>
      <c r="AC2431" s="45" t="str">
        <f aca="false">IF(B2431="","",IF(AB2431="","NÃO","SIM"))</f>
        <v/>
      </c>
      <c r="AD2431" s="45" t="str">
        <f aca="false">IFERROR(VLOOKUP(G2431,Dados!$P$3:$R$500,3,0),"")</f>
        <v/>
      </c>
      <c r="AE2431" s="45" t="str">
        <f aca="false">IFERROR(VLOOKUP(G2431,Dados!$K$3:$L$500,2,0),"")</f>
        <v/>
      </c>
      <c r="AF2431" s="45" t="str">
        <f aca="false">IFERROR(VLOOKUP(G2431,Dados!$M$3:$N$500,2,0),"")</f>
        <v/>
      </c>
      <c r="AG2431" s="45" t="str">
        <f aca="false">IF(F2431="","",IF(AND(AD2431="",AE2431="",AF2431=""),"-",IF(AND(AD2431="BIT",AE2431="",AF2431=""),"BIT",IF(AND(AE2431="ANEXO I",AD2431="",AF2431=""),"ANEXO I",IF(AND(AF2431="ANEXO II",AD2431="",AE2431=""),"ANEXO II","Escolher")))))</f>
        <v/>
      </c>
      <c r="AH2431" s="45" t="str">
        <f aca="false">IF(AG2431&lt;&gt;"Pneus","",IFERROR(VLOOKUP(R2431,Dados!$X$2:$Z$5,3,0)*(AI2431-Q2431),VLOOKUP(D2431,Dados!$X$7:$Z$33,3,0)*(AI2431-Q2431)))</f>
        <v/>
      </c>
      <c r="AI2431" s="47" t="str">
        <f aca="false">IF(B2431="","",P2431+Q2431+O2431+M2431+L2431-N2431)</f>
        <v/>
      </c>
      <c r="AJ2431" s="48" t="str">
        <f aca="false">IFERROR(IF(AND(AC2431="SIM",AG2431="-",Y2431="REVENDA"),(AB2431/1+1)*AI2431,IF(AND(AC2431="SIM",AG2431="Pneus",Y2431="REVENDA"),(AB2431/1+1)*(AI2431-AH2431),"")),"")</f>
        <v/>
      </c>
      <c r="AK2431" s="48" t="str">
        <f aca="false">IF(AJ2431="","",AJ2431*17%)</f>
        <v/>
      </c>
      <c r="AL2431" s="48" t="str">
        <f aca="false">IFERROR(IF(AC2431="NÃO","",IF(AK2431="","",IF(E2431="Simples Nacional",BF2431,IF(T2431=0.12,U2431*0.5833337002,IF(T2431=0,AI2431*0.07,U2431))))),"")</f>
        <v/>
      </c>
      <c r="AM2431" s="47" t="str">
        <f aca="false">IFERROR(IF(AC2431="NÃO","",IF(OR(AG2431="-",AG2431="Pneus"),AK2431-AL2431,"")),"")</f>
        <v/>
      </c>
      <c r="AN2431" s="48" t="str">
        <f aca="false">IF(AND(Y2431="REVENDA",AC2431="SIM",AG2431="BIT"),((AB2431/1+1)*AI2431)*0.4117,"")</f>
        <v/>
      </c>
      <c r="AO2431" s="48" t="str">
        <f aca="false">IF(AN2431="","",AN2431*17%)</f>
        <v/>
      </c>
      <c r="AP2431" s="49" t="str">
        <f aca="false">IF(AN2431="","",IF(T2431=0.12,(U2431*0.4117)*0.4117,IF(T2431=0,(AI2431*0.07)*0.4117,U2431*0.4117)))</f>
        <v/>
      </c>
      <c r="AQ2431" s="47" t="str">
        <f aca="false">IF(AN2431="","",AO2431-AP2431)</f>
        <v/>
      </c>
      <c r="AR2431" s="50" t="str">
        <f aca="false">IFERROR(IF(AND(AC2431="SIM",Y2431="REVENDA",LEFT(AG2431,5)="ANEXO")*OR(AE2431="ANEXO I",AF2431="ANEXO II"),VLOOKUP(H2431,Dados!G:I,2,0),""),"INSERIR MVA")</f>
        <v/>
      </c>
      <c r="AS2431" s="48" t="str">
        <f aca="false">IF(LEFT(AG2431,5)="ANEXO",VLOOKUP(AG2431,Dados!$X$111:$Z$112,2,0)*(AI2431-Q2431),"")</f>
        <v/>
      </c>
      <c r="AT2431" s="48" t="str">
        <f aca="false">IFERROR(IF(AR2431="","",(AI2431*AR2431)+AI2431),"INSERIR MVA")</f>
        <v/>
      </c>
      <c r="AU2431" s="48" t="str">
        <f aca="false">IF(AT2431="","",IF(AY2431=0.04,U2431,AS2431*AY2431))</f>
        <v/>
      </c>
      <c r="AV2431" s="47" t="str">
        <f aca="false">IFERROR(IF(AU2431="","",(VLOOKUP(AG2431,Dados!$X$111:$Z$112,3,0)*AT2431*0.17)),"INSERIR MVA")</f>
        <v/>
      </c>
      <c r="AW2431" s="47" t="str">
        <f aca="false">IFERROR(IF(AR2431="","",AV2431-AU2431),"")</f>
        <v/>
      </c>
      <c r="AX2431" s="51" t="str">
        <f aca="false">IFERROR(IF(AC2431="NÃO","",IF(AM2431&lt;&gt;"",AM2431-W2431,IF(AQ2431&lt;&gt;"",AQ2431-W2431,IF(AW2431&lt;&gt;"",AW2431-W2431,"")))),"")</f>
        <v/>
      </c>
      <c r="AY2431" s="46" t="str">
        <f aca="false">IFERROR(IF(ISNA(VLOOKUP(R2431,Dados!$X$2:$Y$5,2,0)),VLOOKUP(D2431,Dados!$X$7:$Y$33,2,0),VLOOKUP(R2431,Dados!$X$2:$Y$5,2,0)),"")</f>
        <v/>
      </c>
      <c r="AZ2431" s="52" t="str">
        <f aca="false">IF(C2431="","",IF(AND(Y2431="CONSUMO",AC2431="NÃO")*OR(AG2431="-",AG2431="BIT"),IF(E2431&lt;&gt;"",(AI2431-(P2431+L2431-N2431+Q2431)*AY2431)/0.83),""))</f>
        <v/>
      </c>
      <c r="BA2431" s="51" t="str">
        <f aca="false">IF(AZ2431="","",AZ2431*0.17-((P2431+L2431-N2431+Q2431)*AY2431))</f>
        <v/>
      </c>
      <c r="BB2431" s="51" t="str">
        <f aca="false">IF(AND(Y2431="CONSUMO",AG2431="ANEXO I",AY2431&gt;4%),(AI2431-(P2431+L2431-N2431+Q2431)*0.0514)/0.83*(0.5177)*(0.17)-AI2431*0.0514,IF(AND(Y2431="CONSUMO",AG2431="ANEXO II",AY2431&gt;4%),(AI2431-(P2431+L2431-N2431+Q2431)*0.041)/0.83*(0.3295)*(0.17)-AI2431*0.041,IF(AND(Y2431="CONSUMO",AG2431="ANEXO I",AY2431=4%),(AI2431-(P2431+L2431-N2431+Q2431)*0.04)/0.83*(0.5177)*(0.17)-AI2431*0.04,IF(AND(Y2431="CONSUMO",AG2431="ANEXO II",AY2431=4%),(AI2431-(P2431+L2431-N2431+Q2431)*0.04)/0.83*(0.3295)*(0.17)-AI2431*0.04,""))))</f>
        <v/>
      </c>
      <c r="BC2431" s="51" t="str">
        <f aca="false">IF(C2431="","",IF(AND(Y2431="CONSUMO",AC2431="SIM")*OR(AG2431="-",AG2431="BIT"),IF(E2431&lt;&gt;"",(AI2431-(P2431+L2431-N2431+Q2431)*AY2431)/0.83),""))</f>
        <v/>
      </c>
      <c r="BD2431" s="51" t="str">
        <f aca="false">IF(BC2431="","",BC2431*0.17)</f>
        <v/>
      </c>
      <c r="BE2431" s="51" t="str">
        <f aca="false">IF(I2431=6908,0,IF(BC2431="","",BD2431-((P2431+L2431-N2431+Q2431)*AY2431)))</f>
        <v/>
      </c>
      <c r="BF2431" s="53" t="str">
        <f aca="false">IF(B2431="","",IF(OR(B2431="",E2431="Regime Normal"),0,(AI2431-Q2431)*VLOOKUP(R2431,Dados!$X$98:$Y$108,2,0)))</f>
        <v/>
      </c>
      <c r="BG2431" s="54" t="str">
        <f aca="false">IFERROR(VLOOKUP(I2431,Dados!$AC$27:$AD$43,2,0),IF(B2431="","",IF(D2431&lt;&gt;"MT",IF(AND(AC2431="SIM",Y2431="Revenda"),"2403",IF(AND(AC2431="SIM",Y2431="Consumo"),"2407",IF(AND(AC2431="NÃO",Y2431="Revenda"),"2102",IF(AND(AC2431="NÃO",Y2431="Consumo"),"2556",)))),REPLACE(I2431,1,1,1))))</f>
        <v/>
      </c>
    </row>
    <row r="2432" customFormat="false" ht="12.8" hidden="false" customHeight="true" outlineLevel="0" collapsed="false">
      <c r="Y2432" s="45"/>
      <c r="Z2432" s="46" t="str">
        <f aca="false">IF(B2432="","",(IFERROR(VLOOKUP(H2432,Dados!A$3:B$15000,2,0),"Não Encontrado")))</f>
        <v/>
      </c>
      <c r="AA2432" s="46" t="str">
        <f aca="false">IF(B2432="","",(IFERROR(VLOOKUP(G2432,Dados!C$3:E$15000,3,0),"Não Encontrado")))</f>
        <v/>
      </c>
      <c r="AB2432" s="46" t="str">
        <f aca="false">IFERROR(IF(Z2432&lt;&gt;"Não Encontrado",Z2432,IF(AA2432&lt;&gt;"Não Encontrado",AA2432,"")),"")</f>
        <v/>
      </c>
      <c r="AC2432" s="45" t="str">
        <f aca="false">IF(B2432="","",IF(AB2432="","NÃO","SIM"))</f>
        <v/>
      </c>
      <c r="AD2432" s="45" t="str">
        <f aca="false">IFERROR(VLOOKUP(G2432,Dados!$P$3:$R$500,3,0),"")</f>
        <v/>
      </c>
      <c r="AE2432" s="45" t="str">
        <f aca="false">IFERROR(VLOOKUP(G2432,Dados!$K$3:$L$500,2,0),"")</f>
        <v/>
      </c>
      <c r="AF2432" s="45" t="str">
        <f aca="false">IFERROR(VLOOKUP(G2432,Dados!$M$3:$N$500,2,0),"")</f>
        <v/>
      </c>
      <c r="AG2432" s="45" t="str">
        <f aca="false">IF(F2432="","",IF(AND(AD2432="",AE2432="",AF2432=""),"-",IF(AND(AD2432="BIT",AE2432="",AF2432=""),"BIT",IF(AND(AE2432="ANEXO I",AD2432="",AF2432=""),"ANEXO I",IF(AND(AF2432="ANEXO II",AD2432="",AE2432=""),"ANEXO II","Escolher")))))</f>
        <v/>
      </c>
      <c r="AH2432" s="45" t="str">
        <f aca="false">IF(AG2432&lt;&gt;"Pneus","",IFERROR(VLOOKUP(R2432,Dados!$X$2:$Z$5,3,0)*(AI2432-Q2432),VLOOKUP(D2432,Dados!$X$7:$Z$33,3,0)*(AI2432-Q2432)))</f>
        <v/>
      </c>
      <c r="AI2432" s="47" t="str">
        <f aca="false">IF(B2432="","",P2432+Q2432+O2432+M2432+L2432-N2432)</f>
        <v/>
      </c>
      <c r="AJ2432" s="48" t="str">
        <f aca="false">IFERROR(IF(AND(AC2432="SIM",AG2432="-",Y2432="REVENDA"),(AB2432/1+1)*AI2432,IF(AND(AC2432="SIM",AG2432="Pneus",Y2432="REVENDA"),(AB2432/1+1)*(AI2432-AH2432),"")),"")</f>
        <v/>
      </c>
      <c r="AK2432" s="48" t="str">
        <f aca="false">IF(AJ2432="","",AJ2432*17%)</f>
        <v/>
      </c>
      <c r="AL2432" s="48" t="str">
        <f aca="false">IFERROR(IF(AC2432="NÃO","",IF(AK2432="","",IF(E2432="Simples Nacional",BF2432,IF(T2432=0.12,U2432*0.5833337002,IF(T2432=0,AI2432*0.07,U2432))))),"")</f>
        <v/>
      </c>
      <c r="AM2432" s="47" t="str">
        <f aca="false">IFERROR(IF(AC2432="NÃO","",IF(OR(AG2432="-",AG2432="Pneus"),AK2432-AL2432,"")),"")</f>
        <v/>
      </c>
      <c r="AN2432" s="48" t="str">
        <f aca="false">IF(AND(Y2432="REVENDA",AC2432="SIM",AG2432="BIT"),((AB2432/1+1)*AI2432)*0.4117,"")</f>
        <v/>
      </c>
      <c r="AO2432" s="48" t="str">
        <f aca="false">IF(AN2432="","",AN2432*17%)</f>
        <v/>
      </c>
      <c r="AP2432" s="49" t="str">
        <f aca="false">IF(AN2432="","",IF(T2432=0.12,(U2432*0.4117)*0.4117,IF(T2432=0,(AI2432*0.07)*0.4117,U2432*0.4117)))</f>
        <v/>
      </c>
      <c r="AQ2432" s="47" t="str">
        <f aca="false">IF(AN2432="","",AO2432-AP2432)</f>
        <v/>
      </c>
      <c r="AR2432" s="50" t="str">
        <f aca="false">IFERROR(IF(AND(AC2432="SIM",Y2432="REVENDA",LEFT(AG2432,5)="ANEXO")*OR(AE2432="ANEXO I",AF2432="ANEXO II"),VLOOKUP(H2432,Dados!G:I,2,0),""),"INSERIR MVA")</f>
        <v/>
      </c>
      <c r="AS2432" s="48" t="str">
        <f aca="false">IF(LEFT(AG2432,5)="ANEXO",VLOOKUP(AG2432,Dados!$X$111:$Z$112,2,0)*(AI2432-Q2432),"")</f>
        <v/>
      </c>
      <c r="AT2432" s="48" t="str">
        <f aca="false">IFERROR(IF(AR2432="","",(AI2432*AR2432)+AI2432),"INSERIR MVA")</f>
        <v/>
      </c>
      <c r="AU2432" s="48" t="str">
        <f aca="false">IF(AT2432="","",IF(AY2432=0.04,U2432,AS2432*AY2432))</f>
        <v/>
      </c>
      <c r="AV2432" s="47" t="str">
        <f aca="false">IFERROR(IF(AU2432="","",(VLOOKUP(AG2432,Dados!$X$111:$Z$112,3,0)*AT2432*0.17)),"INSERIR MVA")</f>
        <v/>
      </c>
      <c r="AW2432" s="47" t="str">
        <f aca="false">IFERROR(IF(AR2432="","",AV2432-AU2432),"")</f>
        <v/>
      </c>
      <c r="AX2432" s="51" t="str">
        <f aca="false">IFERROR(IF(AC2432="NÃO","",IF(AM2432&lt;&gt;"",AM2432-W2432,IF(AQ2432&lt;&gt;"",AQ2432-W2432,IF(AW2432&lt;&gt;"",AW2432-W2432,"")))),"")</f>
        <v/>
      </c>
      <c r="AY2432" s="46" t="str">
        <f aca="false">IFERROR(IF(ISNA(VLOOKUP(R2432,Dados!$X$2:$Y$5,2,0)),VLOOKUP(D2432,Dados!$X$7:$Y$33,2,0),VLOOKUP(R2432,Dados!$X$2:$Y$5,2,0)),"")</f>
        <v/>
      </c>
      <c r="AZ2432" s="52" t="str">
        <f aca="false">IF(C2432="","",IF(AND(Y2432="CONSUMO",AC2432="NÃO")*OR(AG2432="-",AG2432="BIT"),IF(E2432&lt;&gt;"",(AI2432-(P2432+L2432-N2432+Q2432)*AY2432)/0.83),""))</f>
        <v/>
      </c>
      <c r="BA2432" s="51" t="str">
        <f aca="false">IF(AZ2432="","",AZ2432*0.17-((P2432+L2432-N2432+Q2432)*AY2432))</f>
        <v/>
      </c>
      <c r="BB2432" s="51" t="str">
        <f aca="false">IF(AND(Y2432="CONSUMO",AG2432="ANEXO I",AY2432&gt;4%),(AI2432-(P2432+L2432-N2432+Q2432)*0.0514)/0.83*(0.5177)*(0.17)-AI2432*0.0514,IF(AND(Y2432="CONSUMO",AG2432="ANEXO II",AY2432&gt;4%),(AI2432-(P2432+L2432-N2432+Q2432)*0.041)/0.83*(0.3295)*(0.17)-AI2432*0.041,IF(AND(Y2432="CONSUMO",AG2432="ANEXO I",AY2432=4%),(AI2432-(P2432+L2432-N2432+Q2432)*0.04)/0.83*(0.5177)*(0.17)-AI2432*0.04,IF(AND(Y2432="CONSUMO",AG2432="ANEXO II",AY2432=4%),(AI2432-(P2432+L2432-N2432+Q2432)*0.04)/0.83*(0.3295)*(0.17)-AI2432*0.04,""))))</f>
        <v/>
      </c>
      <c r="BC2432" s="51" t="str">
        <f aca="false">IF(C2432="","",IF(AND(Y2432="CONSUMO",AC2432="SIM")*OR(AG2432="-",AG2432="BIT"),IF(E2432&lt;&gt;"",(AI2432-(P2432+L2432-N2432+Q2432)*AY2432)/0.83),""))</f>
        <v/>
      </c>
      <c r="BD2432" s="51" t="str">
        <f aca="false">IF(BC2432="","",BC2432*0.17)</f>
        <v/>
      </c>
      <c r="BE2432" s="51" t="str">
        <f aca="false">IF(I2432=6908,0,IF(BC2432="","",BD2432-((P2432+L2432-N2432+Q2432)*AY2432)))</f>
        <v/>
      </c>
      <c r="BF2432" s="53" t="str">
        <f aca="false">IF(B2432="","",IF(OR(B2432="",E2432="Regime Normal"),0,(AI2432-Q2432)*VLOOKUP(R2432,Dados!$X$98:$Y$108,2,0)))</f>
        <v/>
      </c>
      <c r="BG2432" s="54" t="str">
        <f aca="false">IFERROR(VLOOKUP(I2432,Dados!$AC$27:$AD$43,2,0),IF(B2432="","",IF(D2432&lt;&gt;"MT",IF(AND(AC2432="SIM",Y2432="Revenda"),"2403",IF(AND(AC2432="SIM",Y2432="Consumo"),"2407",IF(AND(AC2432="NÃO",Y2432="Revenda"),"2102",IF(AND(AC2432="NÃO",Y2432="Consumo"),"2556",)))),REPLACE(I2432,1,1,1))))</f>
        <v/>
      </c>
    </row>
    <row r="2433" customFormat="false" ht="12.8" hidden="false" customHeight="true" outlineLevel="0" collapsed="false">
      <c r="Y2433" s="45"/>
      <c r="Z2433" s="46" t="str">
        <f aca="false">IF(B2433="","",(IFERROR(VLOOKUP(H2433,Dados!A$3:B$15000,2,0),"Não Encontrado")))</f>
        <v/>
      </c>
      <c r="AA2433" s="46" t="str">
        <f aca="false">IF(B2433="","",(IFERROR(VLOOKUP(G2433,Dados!C$3:E$15000,3,0),"Não Encontrado")))</f>
        <v/>
      </c>
      <c r="AB2433" s="46" t="str">
        <f aca="false">IFERROR(IF(Z2433&lt;&gt;"Não Encontrado",Z2433,IF(AA2433&lt;&gt;"Não Encontrado",AA2433,"")),"")</f>
        <v/>
      </c>
      <c r="AC2433" s="45" t="str">
        <f aca="false">IF(B2433="","",IF(AB2433="","NÃO","SIM"))</f>
        <v/>
      </c>
      <c r="AD2433" s="45" t="str">
        <f aca="false">IFERROR(VLOOKUP(G2433,Dados!$P$3:$R$500,3,0),"")</f>
        <v/>
      </c>
      <c r="AE2433" s="45" t="str">
        <f aca="false">IFERROR(VLOOKUP(G2433,Dados!$K$3:$L$500,2,0),"")</f>
        <v/>
      </c>
      <c r="AF2433" s="45" t="str">
        <f aca="false">IFERROR(VLOOKUP(G2433,Dados!$M$3:$N$500,2,0),"")</f>
        <v/>
      </c>
      <c r="AG2433" s="45" t="str">
        <f aca="false">IF(F2433="","",IF(AND(AD2433="",AE2433="",AF2433=""),"-",IF(AND(AD2433="BIT",AE2433="",AF2433=""),"BIT",IF(AND(AE2433="ANEXO I",AD2433="",AF2433=""),"ANEXO I",IF(AND(AF2433="ANEXO II",AD2433="",AE2433=""),"ANEXO II","Escolher")))))</f>
        <v/>
      </c>
      <c r="AH2433" s="45" t="str">
        <f aca="false">IF(AG2433&lt;&gt;"Pneus","",IFERROR(VLOOKUP(R2433,Dados!$X$2:$Z$5,3,0)*(AI2433-Q2433),VLOOKUP(D2433,Dados!$X$7:$Z$33,3,0)*(AI2433-Q2433)))</f>
        <v/>
      </c>
      <c r="AI2433" s="47" t="str">
        <f aca="false">IF(B2433="","",P2433+Q2433+O2433+M2433+L2433-N2433)</f>
        <v/>
      </c>
      <c r="AJ2433" s="48" t="str">
        <f aca="false">IFERROR(IF(AND(AC2433="SIM",AG2433="-",Y2433="REVENDA"),(AB2433/1+1)*AI2433,IF(AND(AC2433="SIM",AG2433="Pneus",Y2433="REVENDA"),(AB2433/1+1)*(AI2433-AH2433),"")),"")</f>
        <v/>
      </c>
      <c r="AK2433" s="48" t="str">
        <f aca="false">IF(AJ2433="","",AJ2433*17%)</f>
        <v/>
      </c>
      <c r="AL2433" s="48" t="str">
        <f aca="false">IFERROR(IF(AC2433="NÃO","",IF(AK2433="","",IF(E2433="Simples Nacional",BF2433,IF(T2433=0.12,U2433*0.5833337002,IF(T2433=0,AI2433*0.07,U2433))))),"")</f>
        <v/>
      </c>
      <c r="AM2433" s="47" t="str">
        <f aca="false">IFERROR(IF(AC2433="NÃO","",IF(OR(AG2433="-",AG2433="Pneus"),AK2433-AL2433,"")),"")</f>
        <v/>
      </c>
      <c r="AN2433" s="48" t="str">
        <f aca="false">IF(AND(Y2433="REVENDA",AC2433="SIM",AG2433="BIT"),((AB2433/1+1)*AI2433)*0.4117,"")</f>
        <v/>
      </c>
      <c r="AO2433" s="48" t="str">
        <f aca="false">IF(AN2433="","",AN2433*17%)</f>
        <v/>
      </c>
      <c r="AP2433" s="49" t="str">
        <f aca="false">IF(AN2433="","",IF(T2433=0.12,(U2433*0.4117)*0.4117,IF(T2433=0,(AI2433*0.07)*0.4117,U2433*0.4117)))</f>
        <v/>
      </c>
      <c r="AQ2433" s="47" t="str">
        <f aca="false">IF(AN2433="","",AO2433-AP2433)</f>
        <v/>
      </c>
      <c r="AR2433" s="50" t="str">
        <f aca="false">IFERROR(IF(AND(AC2433="SIM",Y2433="REVENDA",LEFT(AG2433,5)="ANEXO")*OR(AE2433="ANEXO I",AF2433="ANEXO II"),VLOOKUP(H2433,Dados!G:I,2,0),""),"INSERIR MVA")</f>
        <v/>
      </c>
      <c r="AS2433" s="48" t="str">
        <f aca="false">IF(LEFT(AG2433,5)="ANEXO",VLOOKUP(AG2433,Dados!$X$111:$Z$112,2,0)*(AI2433-Q2433),"")</f>
        <v/>
      </c>
      <c r="AT2433" s="48" t="str">
        <f aca="false">IFERROR(IF(AR2433="","",(AI2433*AR2433)+AI2433),"INSERIR MVA")</f>
        <v/>
      </c>
      <c r="AU2433" s="48" t="str">
        <f aca="false">IF(AT2433="","",IF(AY2433=0.04,U2433,AS2433*AY2433))</f>
        <v/>
      </c>
      <c r="AV2433" s="47" t="str">
        <f aca="false">IFERROR(IF(AU2433="","",(VLOOKUP(AG2433,Dados!$X$111:$Z$112,3,0)*AT2433*0.17)),"INSERIR MVA")</f>
        <v/>
      </c>
      <c r="AW2433" s="47" t="str">
        <f aca="false">IFERROR(IF(AR2433="","",AV2433-AU2433),"")</f>
        <v/>
      </c>
      <c r="AX2433" s="51" t="str">
        <f aca="false">IFERROR(IF(AC2433="NÃO","",IF(AM2433&lt;&gt;"",AM2433-W2433,IF(AQ2433&lt;&gt;"",AQ2433-W2433,IF(AW2433&lt;&gt;"",AW2433-W2433,"")))),"")</f>
        <v/>
      </c>
      <c r="AY2433" s="46" t="str">
        <f aca="false">IFERROR(IF(ISNA(VLOOKUP(R2433,Dados!$X$2:$Y$5,2,0)),VLOOKUP(D2433,Dados!$X$7:$Y$33,2,0),VLOOKUP(R2433,Dados!$X$2:$Y$5,2,0)),"")</f>
        <v/>
      </c>
      <c r="AZ2433" s="52" t="str">
        <f aca="false">IF(C2433="","",IF(AND(Y2433="CONSUMO",AC2433="NÃO")*OR(AG2433="-",AG2433="BIT"),IF(E2433&lt;&gt;"",(AI2433-(P2433+L2433-N2433+Q2433)*AY2433)/0.83),""))</f>
        <v/>
      </c>
      <c r="BA2433" s="51" t="str">
        <f aca="false">IF(AZ2433="","",AZ2433*0.17-((P2433+L2433-N2433+Q2433)*AY2433))</f>
        <v/>
      </c>
      <c r="BB2433" s="51" t="str">
        <f aca="false">IF(AND(Y2433="CONSUMO",AG2433="ANEXO I",AY2433&gt;4%),(AI2433-(P2433+L2433-N2433+Q2433)*0.0514)/0.83*(0.5177)*(0.17)-AI2433*0.0514,IF(AND(Y2433="CONSUMO",AG2433="ANEXO II",AY2433&gt;4%),(AI2433-(P2433+L2433-N2433+Q2433)*0.041)/0.83*(0.3295)*(0.17)-AI2433*0.041,IF(AND(Y2433="CONSUMO",AG2433="ANEXO I",AY2433=4%),(AI2433-(P2433+L2433-N2433+Q2433)*0.04)/0.83*(0.5177)*(0.17)-AI2433*0.04,IF(AND(Y2433="CONSUMO",AG2433="ANEXO II",AY2433=4%),(AI2433-(P2433+L2433-N2433+Q2433)*0.04)/0.83*(0.3295)*(0.17)-AI2433*0.04,""))))</f>
        <v/>
      </c>
      <c r="BC2433" s="51" t="str">
        <f aca="false">IF(C2433="","",IF(AND(Y2433="CONSUMO",AC2433="SIM")*OR(AG2433="-",AG2433="BIT"),IF(E2433&lt;&gt;"",(AI2433-(P2433+L2433-N2433+Q2433)*AY2433)/0.83),""))</f>
        <v/>
      </c>
      <c r="BD2433" s="51" t="str">
        <f aca="false">IF(BC2433="","",BC2433*0.17)</f>
        <v/>
      </c>
      <c r="BE2433" s="51" t="str">
        <f aca="false">IF(I2433=6908,0,IF(BC2433="","",BD2433-((P2433+L2433-N2433+Q2433)*AY2433)))</f>
        <v/>
      </c>
      <c r="BF2433" s="53" t="str">
        <f aca="false">IF(B2433="","",IF(OR(B2433="",E2433="Regime Normal"),0,(AI2433-Q2433)*VLOOKUP(R2433,Dados!$X$98:$Y$108,2,0)))</f>
        <v/>
      </c>
      <c r="BG2433" s="54" t="str">
        <f aca="false">IFERROR(VLOOKUP(I2433,Dados!$AC$27:$AD$43,2,0),IF(B2433="","",IF(D2433&lt;&gt;"MT",IF(AND(AC2433="SIM",Y2433="Revenda"),"2403",IF(AND(AC2433="SIM",Y2433="Consumo"),"2407",IF(AND(AC2433="NÃO",Y2433="Revenda"),"2102",IF(AND(AC2433="NÃO",Y2433="Consumo"),"2556",)))),REPLACE(I2433,1,1,1))))</f>
        <v/>
      </c>
    </row>
    <row r="2434" customFormat="false" ht="12.8" hidden="false" customHeight="true" outlineLevel="0" collapsed="false">
      <c r="Y2434" s="45"/>
      <c r="Z2434" s="46" t="str">
        <f aca="false">IF(B2434="","",(IFERROR(VLOOKUP(H2434,Dados!A$3:B$15000,2,0),"Não Encontrado")))</f>
        <v/>
      </c>
      <c r="AA2434" s="46" t="str">
        <f aca="false">IF(B2434="","",(IFERROR(VLOOKUP(G2434,Dados!C$3:E$15000,3,0),"Não Encontrado")))</f>
        <v/>
      </c>
      <c r="AB2434" s="46" t="str">
        <f aca="false">IFERROR(IF(Z2434&lt;&gt;"Não Encontrado",Z2434,IF(AA2434&lt;&gt;"Não Encontrado",AA2434,"")),"")</f>
        <v/>
      </c>
      <c r="AC2434" s="45" t="str">
        <f aca="false">IF(B2434="","",IF(AB2434="","NÃO","SIM"))</f>
        <v/>
      </c>
      <c r="AD2434" s="45" t="str">
        <f aca="false">IFERROR(VLOOKUP(G2434,Dados!$P$3:$R$500,3,0),"")</f>
        <v/>
      </c>
      <c r="AE2434" s="45" t="str">
        <f aca="false">IFERROR(VLOOKUP(G2434,Dados!$K$3:$L$500,2,0),"")</f>
        <v/>
      </c>
      <c r="AF2434" s="45" t="str">
        <f aca="false">IFERROR(VLOOKUP(G2434,Dados!$M$3:$N$500,2,0),"")</f>
        <v/>
      </c>
      <c r="AG2434" s="45" t="str">
        <f aca="false">IF(F2434="","",IF(AND(AD2434="",AE2434="",AF2434=""),"-",IF(AND(AD2434="BIT",AE2434="",AF2434=""),"BIT",IF(AND(AE2434="ANEXO I",AD2434="",AF2434=""),"ANEXO I",IF(AND(AF2434="ANEXO II",AD2434="",AE2434=""),"ANEXO II","Escolher")))))</f>
        <v/>
      </c>
      <c r="AH2434" s="45" t="str">
        <f aca="false">IF(AG2434&lt;&gt;"Pneus","",IFERROR(VLOOKUP(R2434,Dados!$X$2:$Z$5,3,0)*(AI2434-Q2434),VLOOKUP(D2434,Dados!$X$7:$Z$33,3,0)*(AI2434-Q2434)))</f>
        <v/>
      </c>
      <c r="AI2434" s="47" t="str">
        <f aca="false">IF(B2434="","",P2434+Q2434+O2434+M2434+L2434-N2434)</f>
        <v/>
      </c>
      <c r="AJ2434" s="48" t="str">
        <f aca="false">IFERROR(IF(AND(AC2434="SIM",AG2434="-",Y2434="REVENDA"),(AB2434/1+1)*AI2434,IF(AND(AC2434="SIM",AG2434="Pneus",Y2434="REVENDA"),(AB2434/1+1)*(AI2434-AH2434),"")),"")</f>
        <v/>
      </c>
      <c r="AK2434" s="48" t="str">
        <f aca="false">IF(AJ2434="","",AJ2434*17%)</f>
        <v/>
      </c>
      <c r="AL2434" s="48" t="str">
        <f aca="false">IFERROR(IF(AC2434="NÃO","",IF(AK2434="","",IF(E2434="Simples Nacional",BF2434,IF(T2434=0.12,U2434*0.5833337002,IF(T2434=0,AI2434*0.07,U2434))))),"")</f>
        <v/>
      </c>
      <c r="AM2434" s="47" t="str">
        <f aca="false">IFERROR(IF(AC2434="NÃO","",IF(OR(AG2434="-",AG2434="Pneus"),AK2434-AL2434,"")),"")</f>
        <v/>
      </c>
      <c r="AN2434" s="48" t="str">
        <f aca="false">IF(AND(Y2434="REVENDA",AC2434="SIM",AG2434="BIT"),((AB2434/1+1)*AI2434)*0.4117,"")</f>
        <v/>
      </c>
      <c r="AO2434" s="48" t="str">
        <f aca="false">IF(AN2434="","",AN2434*17%)</f>
        <v/>
      </c>
      <c r="AP2434" s="49" t="str">
        <f aca="false">IF(AN2434="","",IF(T2434=0.12,(U2434*0.4117)*0.4117,IF(T2434=0,(AI2434*0.07)*0.4117,U2434*0.4117)))</f>
        <v/>
      </c>
      <c r="AQ2434" s="47" t="str">
        <f aca="false">IF(AN2434="","",AO2434-AP2434)</f>
        <v/>
      </c>
      <c r="AR2434" s="50" t="str">
        <f aca="false">IFERROR(IF(AND(AC2434="SIM",Y2434="REVENDA",LEFT(AG2434,5)="ANEXO")*OR(AE2434="ANEXO I",AF2434="ANEXO II"),VLOOKUP(H2434,Dados!G:I,2,0),""),"INSERIR MVA")</f>
        <v/>
      </c>
      <c r="AS2434" s="48" t="str">
        <f aca="false">IF(LEFT(AG2434,5)="ANEXO",VLOOKUP(AG2434,Dados!$X$111:$Z$112,2,0)*(AI2434-Q2434),"")</f>
        <v/>
      </c>
      <c r="AT2434" s="48" t="str">
        <f aca="false">IFERROR(IF(AR2434="","",(AI2434*AR2434)+AI2434),"INSERIR MVA")</f>
        <v/>
      </c>
      <c r="AU2434" s="48" t="str">
        <f aca="false">IF(AT2434="","",IF(AY2434=0.04,U2434,AS2434*AY2434))</f>
        <v/>
      </c>
      <c r="AV2434" s="47" t="str">
        <f aca="false">IFERROR(IF(AU2434="","",(VLOOKUP(AG2434,Dados!$X$111:$Z$112,3,0)*AT2434*0.17)),"INSERIR MVA")</f>
        <v/>
      </c>
      <c r="AW2434" s="47" t="str">
        <f aca="false">IFERROR(IF(AR2434="","",AV2434-AU2434),"")</f>
        <v/>
      </c>
      <c r="AX2434" s="51" t="str">
        <f aca="false">IFERROR(IF(AC2434="NÃO","",IF(AM2434&lt;&gt;"",AM2434-W2434,IF(AQ2434&lt;&gt;"",AQ2434-W2434,IF(AW2434&lt;&gt;"",AW2434-W2434,"")))),"")</f>
        <v/>
      </c>
      <c r="AY2434" s="46" t="str">
        <f aca="false">IFERROR(IF(ISNA(VLOOKUP(R2434,Dados!$X$2:$Y$5,2,0)),VLOOKUP(D2434,Dados!$X$7:$Y$33,2,0),VLOOKUP(R2434,Dados!$X$2:$Y$5,2,0)),"")</f>
        <v/>
      </c>
      <c r="AZ2434" s="52" t="str">
        <f aca="false">IF(C2434="","",IF(AND(Y2434="CONSUMO",AC2434="NÃO")*OR(AG2434="-",AG2434="BIT"),IF(E2434&lt;&gt;"",(AI2434-(P2434+L2434-N2434+Q2434)*AY2434)/0.83),""))</f>
        <v/>
      </c>
      <c r="BA2434" s="51" t="str">
        <f aca="false">IF(AZ2434="","",AZ2434*0.17-((P2434+L2434-N2434+Q2434)*AY2434))</f>
        <v/>
      </c>
      <c r="BB2434" s="51" t="str">
        <f aca="false">IF(AND(Y2434="CONSUMO",AG2434="ANEXO I",AY2434&gt;4%),(AI2434-(P2434+L2434-N2434+Q2434)*0.0514)/0.83*(0.5177)*(0.17)-AI2434*0.0514,IF(AND(Y2434="CONSUMO",AG2434="ANEXO II",AY2434&gt;4%),(AI2434-(P2434+L2434-N2434+Q2434)*0.041)/0.83*(0.3295)*(0.17)-AI2434*0.041,IF(AND(Y2434="CONSUMO",AG2434="ANEXO I",AY2434=4%),(AI2434-(P2434+L2434-N2434+Q2434)*0.04)/0.83*(0.5177)*(0.17)-AI2434*0.04,IF(AND(Y2434="CONSUMO",AG2434="ANEXO II",AY2434=4%),(AI2434-(P2434+L2434-N2434+Q2434)*0.04)/0.83*(0.3295)*(0.17)-AI2434*0.04,""))))</f>
        <v/>
      </c>
      <c r="BC2434" s="51" t="str">
        <f aca="false">IF(C2434="","",IF(AND(Y2434="CONSUMO",AC2434="SIM")*OR(AG2434="-",AG2434="BIT"),IF(E2434&lt;&gt;"",(AI2434-(P2434+L2434-N2434+Q2434)*AY2434)/0.83),""))</f>
        <v/>
      </c>
      <c r="BD2434" s="51" t="str">
        <f aca="false">IF(BC2434="","",BC2434*0.17)</f>
        <v/>
      </c>
      <c r="BE2434" s="51" t="str">
        <f aca="false">IF(I2434=6908,0,IF(BC2434="","",BD2434-((P2434+L2434-N2434+Q2434)*AY2434)))</f>
        <v/>
      </c>
      <c r="BF2434" s="53" t="str">
        <f aca="false">IF(B2434="","",IF(OR(B2434="",E2434="Regime Normal"),0,(AI2434-Q2434)*VLOOKUP(R2434,Dados!$X$98:$Y$108,2,0)))</f>
        <v/>
      </c>
      <c r="BG2434" s="54" t="str">
        <f aca="false">IFERROR(VLOOKUP(I2434,Dados!$AC$27:$AD$43,2,0),IF(B2434="","",IF(D2434&lt;&gt;"MT",IF(AND(AC2434="SIM",Y2434="Revenda"),"2403",IF(AND(AC2434="SIM",Y2434="Consumo"),"2407",IF(AND(AC2434="NÃO",Y2434="Revenda"),"2102",IF(AND(AC2434="NÃO",Y2434="Consumo"),"2556",)))),REPLACE(I2434,1,1,1))))</f>
        <v/>
      </c>
    </row>
    <row r="2435" customFormat="false" ht="12.8" hidden="false" customHeight="true" outlineLevel="0" collapsed="false">
      <c r="Y2435" s="45"/>
      <c r="Z2435" s="46" t="str">
        <f aca="false">IF(B2435="","",(IFERROR(VLOOKUP(H2435,Dados!A$3:B$15000,2,0),"Não Encontrado")))</f>
        <v/>
      </c>
      <c r="AA2435" s="46" t="str">
        <f aca="false">IF(B2435="","",(IFERROR(VLOOKUP(G2435,Dados!C$3:E$15000,3,0),"Não Encontrado")))</f>
        <v/>
      </c>
      <c r="AB2435" s="46" t="str">
        <f aca="false">IFERROR(IF(Z2435&lt;&gt;"Não Encontrado",Z2435,IF(AA2435&lt;&gt;"Não Encontrado",AA2435,"")),"")</f>
        <v/>
      </c>
      <c r="AC2435" s="45" t="str">
        <f aca="false">IF(B2435="","",IF(AB2435="","NÃO","SIM"))</f>
        <v/>
      </c>
      <c r="AD2435" s="45" t="str">
        <f aca="false">IFERROR(VLOOKUP(G2435,Dados!$P$3:$R$500,3,0),"")</f>
        <v/>
      </c>
      <c r="AE2435" s="45" t="str">
        <f aca="false">IFERROR(VLOOKUP(G2435,Dados!$K$3:$L$500,2,0),"")</f>
        <v/>
      </c>
      <c r="AF2435" s="45" t="str">
        <f aca="false">IFERROR(VLOOKUP(G2435,Dados!$M$3:$N$500,2,0),"")</f>
        <v/>
      </c>
      <c r="AG2435" s="45" t="str">
        <f aca="false">IF(F2435="","",IF(AND(AD2435="",AE2435="",AF2435=""),"-",IF(AND(AD2435="BIT",AE2435="",AF2435=""),"BIT",IF(AND(AE2435="ANEXO I",AD2435="",AF2435=""),"ANEXO I",IF(AND(AF2435="ANEXO II",AD2435="",AE2435=""),"ANEXO II","Escolher")))))</f>
        <v/>
      </c>
      <c r="AH2435" s="45" t="str">
        <f aca="false">IF(AG2435&lt;&gt;"Pneus","",IFERROR(VLOOKUP(R2435,Dados!$X$2:$Z$5,3,0)*(AI2435-Q2435),VLOOKUP(D2435,Dados!$X$7:$Z$33,3,0)*(AI2435-Q2435)))</f>
        <v/>
      </c>
      <c r="AI2435" s="47" t="str">
        <f aca="false">IF(B2435="","",P2435+Q2435+O2435+M2435+L2435-N2435)</f>
        <v/>
      </c>
      <c r="AJ2435" s="48" t="str">
        <f aca="false">IFERROR(IF(AND(AC2435="SIM",AG2435="-",Y2435="REVENDA"),(AB2435/1+1)*AI2435,IF(AND(AC2435="SIM",AG2435="Pneus",Y2435="REVENDA"),(AB2435/1+1)*(AI2435-AH2435),"")),"")</f>
        <v/>
      </c>
      <c r="AK2435" s="48" t="str">
        <f aca="false">IF(AJ2435="","",AJ2435*17%)</f>
        <v/>
      </c>
      <c r="AL2435" s="48" t="str">
        <f aca="false">IFERROR(IF(AC2435="NÃO","",IF(AK2435="","",IF(E2435="Simples Nacional",BF2435,IF(T2435=0.12,U2435*0.5833337002,IF(T2435=0,AI2435*0.07,U2435))))),"")</f>
        <v/>
      </c>
      <c r="AM2435" s="47" t="str">
        <f aca="false">IFERROR(IF(AC2435="NÃO","",IF(OR(AG2435="-",AG2435="Pneus"),AK2435-AL2435,"")),"")</f>
        <v/>
      </c>
      <c r="AN2435" s="48" t="str">
        <f aca="false">IF(AND(Y2435="REVENDA",AC2435="SIM",AG2435="BIT"),((AB2435/1+1)*AI2435)*0.4117,"")</f>
        <v/>
      </c>
      <c r="AO2435" s="48" t="str">
        <f aca="false">IF(AN2435="","",AN2435*17%)</f>
        <v/>
      </c>
      <c r="AP2435" s="49" t="str">
        <f aca="false">IF(AN2435="","",IF(T2435=0.12,(U2435*0.4117)*0.4117,IF(T2435=0,(AI2435*0.07)*0.4117,U2435*0.4117)))</f>
        <v/>
      </c>
      <c r="AQ2435" s="47" t="str">
        <f aca="false">IF(AN2435="","",AO2435-AP2435)</f>
        <v/>
      </c>
      <c r="AR2435" s="50" t="str">
        <f aca="false">IFERROR(IF(AND(AC2435="SIM",Y2435="REVENDA",LEFT(AG2435,5)="ANEXO")*OR(AE2435="ANEXO I",AF2435="ANEXO II"),VLOOKUP(H2435,Dados!G:I,2,0),""),"INSERIR MVA")</f>
        <v/>
      </c>
      <c r="AS2435" s="48" t="str">
        <f aca="false">IF(LEFT(AG2435,5)="ANEXO",VLOOKUP(AG2435,Dados!$X$111:$Z$112,2,0)*(AI2435-Q2435),"")</f>
        <v/>
      </c>
      <c r="AT2435" s="48" t="str">
        <f aca="false">IFERROR(IF(AR2435="","",(AI2435*AR2435)+AI2435),"INSERIR MVA")</f>
        <v/>
      </c>
      <c r="AU2435" s="48" t="str">
        <f aca="false">IF(AT2435="","",IF(AY2435=0.04,U2435,AS2435*AY2435))</f>
        <v/>
      </c>
      <c r="AV2435" s="47" t="str">
        <f aca="false">IFERROR(IF(AU2435="","",(VLOOKUP(AG2435,Dados!$X$111:$Z$112,3,0)*AT2435*0.17)),"INSERIR MVA")</f>
        <v/>
      </c>
      <c r="AW2435" s="47" t="str">
        <f aca="false">IFERROR(IF(AR2435="","",AV2435-AU2435),"")</f>
        <v/>
      </c>
      <c r="AX2435" s="51" t="str">
        <f aca="false">IFERROR(IF(AC2435="NÃO","",IF(AM2435&lt;&gt;"",AM2435-W2435,IF(AQ2435&lt;&gt;"",AQ2435-W2435,IF(AW2435&lt;&gt;"",AW2435-W2435,"")))),"")</f>
        <v/>
      </c>
      <c r="AY2435" s="46" t="str">
        <f aca="false">IFERROR(IF(ISNA(VLOOKUP(R2435,Dados!$X$2:$Y$5,2,0)),VLOOKUP(D2435,Dados!$X$7:$Y$33,2,0),VLOOKUP(R2435,Dados!$X$2:$Y$5,2,0)),"")</f>
        <v/>
      </c>
      <c r="AZ2435" s="52" t="str">
        <f aca="false">IF(C2435="","",IF(AND(Y2435="CONSUMO",AC2435="NÃO")*OR(AG2435="-",AG2435="BIT"),IF(E2435&lt;&gt;"",(AI2435-(P2435+L2435-N2435+Q2435)*AY2435)/0.83),""))</f>
        <v/>
      </c>
      <c r="BA2435" s="51" t="str">
        <f aca="false">IF(AZ2435="","",AZ2435*0.17-((P2435+L2435-N2435+Q2435)*AY2435))</f>
        <v/>
      </c>
      <c r="BB2435" s="51" t="str">
        <f aca="false">IF(AND(Y2435="CONSUMO",AG2435="ANEXO I",AY2435&gt;4%),(AI2435-(P2435+L2435-N2435+Q2435)*0.0514)/0.83*(0.5177)*(0.17)-AI2435*0.0514,IF(AND(Y2435="CONSUMO",AG2435="ANEXO II",AY2435&gt;4%),(AI2435-(P2435+L2435-N2435+Q2435)*0.041)/0.83*(0.3295)*(0.17)-AI2435*0.041,IF(AND(Y2435="CONSUMO",AG2435="ANEXO I",AY2435=4%),(AI2435-(P2435+L2435-N2435+Q2435)*0.04)/0.83*(0.5177)*(0.17)-AI2435*0.04,IF(AND(Y2435="CONSUMO",AG2435="ANEXO II",AY2435=4%),(AI2435-(P2435+L2435-N2435+Q2435)*0.04)/0.83*(0.3295)*(0.17)-AI2435*0.04,""))))</f>
        <v/>
      </c>
      <c r="BC2435" s="51" t="str">
        <f aca="false">IF(C2435="","",IF(AND(Y2435="CONSUMO",AC2435="SIM")*OR(AG2435="-",AG2435="BIT"),IF(E2435&lt;&gt;"",(AI2435-(P2435+L2435-N2435+Q2435)*AY2435)/0.83),""))</f>
        <v/>
      </c>
      <c r="BD2435" s="51" t="str">
        <f aca="false">IF(BC2435="","",BC2435*0.17)</f>
        <v/>
      </c>
      <c r="BE2435" s="51" t="str">
        <f aca="false">IF(I2435=6908,0,IF(BC2435="","",BD2435-((P2435+L2435-N2435+Q2435)*AY2435)))</f>
        <v/>
      </c>
      <c r="BF2435" s="53" t="str">
        <f aca="false">IF(B2435="","",IF(OR(B2435="",E2435="Regime Normal"),0,(AI2435-Q2435)*VLOOKUP(R2435,Dados!$X$98:$Y$108,2,0)))</f>
        <v/>
      </c>
      <c r="BG2435" s="54" t="str">
        <f aca="false">IFERROR(VLOOKUP(I2435,Dados!$AC$27:$AD$43,2,0),IF(B2435="","",IF(D2435&lt;&gt;"MT",IF(AND(AC2435="SIM",Y2435="Revenda"),"2403",IF(AND(AC2435="SIM",Y2435="Consumo"),"2407",IF(AND(AC2435="NÃO",Y2435="Revenda"),"2102",IF(AND(AC2435="NÃO",Y2435="Consumo"),"2556",)))),REPLACE(I2435,1,1,1))))</f>
        <v/>
      </c>
    </row>
    <row r="2436" customFormat="false" ht="12.8" hidden="false" customHeight="true" outlineLevel="0" collapsed="false">
      <c r="Y2436" s="45"/>
      <c r="Z2436" s="46" t="str">
        <f aca="false">IF(B2436="","",(IFERROR(VLOOKUP(H2436,Dados!A$3:B$15000,2,0),"Não Encontrado")))</f>
        <v/>
      </c>
      <c r="AA2436" s="46" t="str">
        <f aca="false">IF(B2436="","",(IFERROR(VLOOKUP(G2436,Dados!C$3:E$15000,3,0),"Não Encontrado")))</f>
        <v/>
      </c>
      <c r="AB2436" s="46" t="str">
        <f aca="false">IFERROR(IF(Z2436&lt;&gt;"Não Encontrado",Z2436,IF(AA2436&lt;&gt;"Não Encontrado",AA2436,"")),"")</f>
        <v/>
      </c>
      <c r="AC2436" s="45" t="str">
        <f aca="false">IF(B2436="","",IF(AB2436="","NÃO","SIM"))</f>
        <v/>
      </c>
      <c r="AD2436" s="45" t="str">
        <f aca="false">IFERROR(VLOOKUP(G2436,Dados!$P$3:$R$500,3,0),"")</f>
        <v/>
      </c>
      <c r="AE2436" s="45" t="str">
        <f aca="false">IFERROR(VLOOKUP(G2436,Dados!$K$3:$L$500,2,0),"")</f>
        <v/>
      </c>
      <c r="AF2436" s="45" t="str">
        <f aca="false">IFERROR(VLOOKUP(G2436,Dados!$M$3:$N$500,2,0),"")</f>
        <v/>
      </c>
      <c r="AG2436" s="45" t="str">
        <f aca="false">IF(F2436="","",IF(AND(AD2436="",AE2436="",AF2436=""),"-",IF(AND(AD2436="BIT",AE2436="",AF2436=""),"BIT",IF(AND(AE2436="ANEXO I",AD2436="",AF2436=""),"ANEXO I",IF(AND(AF2436="ANEXO II",AD2436="",AE2436=""),"ANEXO II","Escolher")))))</f>
        <v/>
      </c>
      <c r="AH2436" s="45" t="str">
        <f aca="false">IF(AG2436&lt;&gt;"Pneus","",IFERROR(VLOOKUP(R2436,Dados!$X$2:$Z$5,3,0)*(AI2436-Q2436),VLOOKUP(D2436,Dados!$X$7:$Z$33,3,0)*(AI2436-Q2436)))</f>
        <v/>
      </c>
      <c r="AI2436" s="47" t="str">
        <f aca="false">IF(B2436="","",P2436+Q2436+O2436+M2436+L2436-N2436)</f>
        <v/>
      </c>
      <c r="AJ2436" s="48" t="str">
        <f aca="false">IFERROR(IF(AND(AC2436="SIM",AG2436="-",Y2436="REVENDA"),(AB2436/1+1)*AI2436,IF(AND(AC2436="SIM",AG2436="Pneus",Y2436="REVENDA"),(AB2436/1+1)*(AI2436-AH2436),"")),"")</f>
        <v/>
      </c>
      <c r="AK2436" s="48" t="str">
        <f aca="false">IF(AJ2436="","",AJ2436*17%)</f>
        <v/>
      </c>
      <c r="AL2436" s="48" t="str">
        <f aca="false">IFERROR(IF(AC2436="NÃO","",IF(AK2436="","",IF(E2436="Simples Nacional",BF2436,IF(T2436=0.12,U2436*0.5833337002,IF(T2436=0,AI2436*0.07,U2436))))),"")</f>
        <v/>
      </c>
      <c r="AM2436" s="47" t="str">
        <f aca="false">IFERROR(IF(AC2436="NÃO","",IF(OR(AG2436="-",AG2436="Pneus"),AK2436-AL2436,"")),"")</f>
        <v/>
      </c>
      <c r="AN2436" s="48" t="str">
        <f aca="false">IF(AND(Y2436="REVENDA",AC2436="SIM",AG2436="BIT"),((AB2436/1+1)*AI2436)*0.4117,"")</f>
        <v/>
      </c>
      <c r="AO2436" s="48" t="str">
        <f aca="false">IF(AN2436="","",AN2436*17%)</f>
        <v/>
      </c>
      <c r="AP2436" s="49" t="str">
        <f aca="false">IF(AN2436="","",IF(T2436=0.12,(U2436*0.4117)*0.4117,IF(T2436=0,(AI2436*0.07)*0.4117,U2436*0.4117)))</f>
        <v/>
      </c>
      <c r="AQ2436" s="47" t="str">
        <f aca="false">IF(AN2436="","",AO2436-AP2436)</f>
        <v/>
      </c>
      <c r="AR2436" s="50" t="str">
        <f aca="false">IFERROR(IF(AND(AC2436="SIM",Y2436="REVENDA",LEFT(AG2436,5)="ANEXO")*OR(AE2436="ANEXO I",AF2436="ANEXO II"),VLOOKUP(H2436,Dados!G:I,2,0),""),"INSERIR MVA")</f>
        <v/>
      </c>
      <c r="AS2436" s="48" t="str">
        <f aca="false">IF(LEFT(AG2436,5)="ANEXO",VLOOKUP(AG2436,Dados!$X$111:$Z$112,2,0)*(AI2436-Q2436),"")</f>
        <v/>
      </c>
      <c r="AT2436" s="48" t="str">
        <f aca="false">IFERROR(IF(AR2436="","",(AI2436*AR2436)+AI2436),"INSERIR MVA")</f>
        <v/>
      </c>
      <c r="AU2436" s="48" t="str">
        <f aca="false">IF(AT2436="","",IF(AY2436=0.04,U2436,AS2436*AY2436))</f>
        <v/>
      </c>
      <c r="AV2436" s="47" t="str">
        <f aca="false">IFERROR(IF(AU2436="","",(VLOOKUP(AG2436,Dados!$X$111:$Z$112,3,0)*AT2436*0.17)),"INSERIR MVA")</f>
        <v/>
      </c>
      <c r="AW2436" s="47" t="str">
        <f aca="false">IFERROR(IF(AR2436="","",AV2436-AU2436),"")</f>
        <v/>
      </c>
      <c r="AX2436" s="51" t="str">
        <f aca="false">IFERROR(IF(AC2436="NÃO","",IF(AM2436&lt;&gt;"",AM2436-W2436,IF(AQ2436&lt;&gt;"",AQ2436-W2436,IF(AW2436&lt;&gt;"",AW2436-W2436,"")))),"")</f>
        <v/>
      </c>
      <c r="AY2436" s="46" t="str">
        <f aca="false">IFERROR(IF(ISNA(VLOOKUP(R2436,Dados!$X$2:$Y$5,2,0)),VLOOKUP(D2436,Dados!$X$7:$Y$33,2,0),VLOOKUP(R2436,Dados!$X$2:$Y$5,2,0)),"")</f>
        <v/>
      </c>
      <c r="AZ2436" s="52" t="str">
        <f aca="false">IF(C2436="","",IF(AND(Y2436="CONSUMO",AC2436="NÃO")*OR(AG2436="-",AG2436="BIT"),IF(E2436&lt;&gt;"",(AI2436-(P2436+L2436-N2436+Q2436)*AY2436)/0.83),""))</f>
        <v/>
      </c>
      <c r="BA2436" s="51" t="str">
        <f aca="false">IF(AZ2436="","",AZ2436*0.17-((P2436+L2436-N2436+Q2436)*AY2436))</f>
        <v/>
      </c>
      <c r="BB2436" s="51" t="str">
        <f aca="false">IF(AND(Y2436="CONSUMO",AG2436="ANEXO I",AY2436&gt;4%),(AI2436-(P2436+L2436-N2436+Q2436)*0.0514)/0.83*(0.5177)*(0.17)-AI2436*0.0514,IF(AND(Y2436="CONSUMO",AG2436="ANEXO II",AY2436&gt;4%),(AI2436-(P2436+L2436-N2436+Q2436)*0.041)/0.83*(0.3295)*(0.17)-AI2436*0.041,IF(AND(Y2436="CONSUMO",AG2436="ANEXO I",AY2436=4%),(AI2436-(P2436+L2436-N2436+Q2436)*0.04)/0.83*(0.5177)*(0.17)-AI2436*0.04,IF(AND(Y2436="CONSUMO",AG2436="ANEXO II",AY2436=4%),(AI2436-(P2436+L2436-N2436+Q2436)*0.04)/0.83*(0.3295)*(0.17)-AI2436*0.04,""))))</f>
        <v/>
      </c>
      <c r="BC2436" s="51" t="str">
        <f aca="false">IF(C2436="","",IF(AND(Y2436="CONSUMO",AC2436="SIM")*OR(AG2436="-",AG2436="BIT"),IF(E2436&lt;&gt;"",(AI2436-(P2436+L2436-N2436+Q2436)*AY2436)/0.83),""))</f>
        <v/>
      </c>
      <c r="BD2436" s="51" t="str">
        <f aca="false">IF(BC2436="","",BC2436*0.17)</f>
        <v/>
      </c>
      <c r="BE2436" s="51" t="str">
        <f aca="false">IF(I2436=6908,0,IF(BC2436="","",BD2436-((P2436+L2436-N2436+Q2436)*AY2436)))</f>
        <v/>
      </c>
      <c r="BF2436" s="53" t="str">
        <f aca="false">IF(B2436="","",IF(OR(B2436="",E2436="Regime Normal"),0,(AI2436-Q2436)*VLOOKUP(R2436,Dados!$X$98:$Y$108,2,0)))</f>
        <v/>
      </c>
      <c r="BG2436" s="54" t="str">
        <f aca="false">IFERROR(VLOOKUP(I2436,Dados!$AC$27:$AD$43,2,0),IF(B2436="","",IF(D2436&lt;&gt;"MT",IF(AND(AC2436="SIM",Y2436="Revenda"),"2403",IF(AND(AC2436="SIM",Y2436="Consumo"),"2407",IF(AND(AC2436="NÃO",Y2436="Revenda"),"2102",IF(AND(AC2436="NÃO",Y2436="Consumo"),"2556",)))),REPLACE(I2436,1,1,1))))</f>
        <v/>
      </c>
    </row>
    <row r="2437" customFormat="false" ht="12.8" hidden="false" customHeight="true" outlineLevel="0" collapsed="false">
      <c r="Y2437" s="45"/>
      <c r="Z2437" s="46" t="str">
        <f aca="false">IF(B2437="","",(IFERROR(VLOOKUP(H2437,Dados!A$3:B$15000,2,0),"Não Encontrado")))</f>
        <v/>
      </c>
      <c r="AA2437" s="46" t="str">
        <f aca="false">IF(B2437="","",(IFERROR(VLOOKUP(G2437,Dados!C$3:E$15000,3,0),"Não Encontrado")))</f>
        <v/>
      </c>
      <c r="AB2437" s="46" t="str">
        <f aca="false">IFERROR(IF(Z2437&lt;&gt;"Não Encontrado",Z2437,IF(AA2437&lt;&gt;"Não Encontrado",AA2437,"")),"")</f>
        <v/>
      </c>
      <c r="AC2437" s="45" t="str">
        <f aca="false">IF(B2437="","",IF(AB2437="","NÃO","SIM"))</f>
        <v/>
      </c>
      <c r="AD2437" s="45" t="str">
        <f aca="false">IFERROR(VLOOKUP(G2437,Dados!$P$3:$R$500,3,0),"")</f>
        <v/>
      </c>
      <c r="AE2437" s="45" t="str">
        <f aca="false">IFERROR(VLOOKUP(G2437,Dados!$K$3:$L$500,2,0),"")</f>
        <v/>
      </c>
      <c r="AF2437" s="45" t="str">
        <f aca="false">IFERROR(VLOOKUP(G2437,Dados!$M$3:$N$500,2,0),"")</f>
        <v/>
      </c>
      <c r="AG2437" s="45" t="str">
        <f aca="false">IF(F2437="","",IF(AND(AD2437="",AE2437="",AF2437=""),"-",IF(AND(AD2437="BIT",AE2437="",AF2437=""),"BIT",IF(AND(AE2437="ANEXO I",AD2437="",AF2437=""),"ANEXO I",IF(AND(AF2437="ANEXO II",AD2437="",AE2437=""),"ANEXO II","Escolher")))))</f>
        <v/>
      </c>
      <c r="AH2437" s="45" t="str">
        <f aca="false">IF(AG2437&lt;&gt;"Pneus","",IFERROR(VLOOKUP(R2437,Dados!$X$2:$Z$5,3,0)*(AI2437-Q2437),VLOOKUP(D2437,Dados!$X$7:$Z$33,3,0)*(AI2437-Q2437)))</f>
        <v/>
      </c>
      <c r="AI2437" s="47" t="str">
        <f aca="false">IF(B2437="","",P2437+Q2437+O2437+M2437+L2437-N2437)</f>
        <v/>
      </c>
      <c r="AJ2437" s="48" t="str">
        <f aca="false">IFERROR(IF(AND(AC2437="SIM",AG2437="-",Y2437="REVENDA"),(AB2437/1+1)*AI2437,IF(AND(AC2437="SIM",AG2437="Pneus",Y2437="REVENDA"),(AB2437/1+1)*(AI2437-AH2437),"")),"")</f>
        <v/>
      </c>
      <c r="AK2437" s="48" t="str">
        <f aca="false">IF(AJ2437="","",AJ2437*17%)</f>
        <v/>
      </c>
      <c r="AL2437" s="48" t="str">
        <f aca="false">IFERROR(IF(AC2437="NÃO","",IF(AK2437="","",IF(E2437="Simples Nacional",BF2437,IF(T2437=0.12,U2437*0.5833337002,IF(T2437=0,AI2437*0.07,U2437))))),"")</f>
        <v/>
      </c>
      <c r="AM2437" s="47" t="str">
        <f aca="false">IFERROR(IF(AC2437="NÃO","",IF(OR(AG2437="-",AG2437="Pneus"),AK2437-AL2437,"")),"")</f>
        <v/>
      </c>
      <c r="AN2437" s="48" t="str">
        <f aca="false">IF(AND(Y2437="REVENDA",AC2437="SIM",AG2437="BIT"),((AB2437/1+1)*AI2437)*0.4117,"")</f>
        <v/>
      </c>
      <c r="AO2437" s="48" t="str">
        <f aca="false">IF(AN2437="","",AN2437*17%)</f>
        <v/>
      </c>
      <c r="AP2437" s="49" t="str">
        <f aca="false">IF(AN2437="","",IF(T2437=0.12,(U2437*0.4117)*0.4117,IF(T2437=0,(AI2437*0.07)*0.4117,U2437*0.4117)))</f>
        <v/>
      </c>
      <c r="AQ2437" s="47" t="str">
        <f aca="false">IF(AN2437="","",AO2437-AP2437)</f>
        <v/>
      </c>
      <c r="AR2437" s="50" t="str">
        <f aca="false">IFERROR(IF(AND(AC2437="SIM",Y2437="REVENDA",LEFT(AG2437,5)="ANEXO")*OR(AE2437="ANEXO I",AF2437="ANEXO II"),VLOOKUP(H2437,Dados!G:I,2,0),""),"INSERIR MVA")</f>
        <v/>
      </c>
      <c r="AS2437" s="48" t="str">
        <f aca="false">IF(LEFT(AG2437,5)="ANEXO",VLOOKUP(AG2437,Dados!$X$111:$Z$112,2,0)*(AI2437-Q2437),"")</f>
        <v/>
      </c>
      <c r="AT2437" s="48" t="str">
        <f aca="false">IFERROR(IF(AR2437="","",(AI2437*AR2437)+AI2437),"INSERIR MVA")</f>
        <v/>
      </c>
      <c r="AU2437" s="48" t="str">
        <f aca="false">IF(AT2437="","",IF(AY2437=0.04,U2437,AS2437*AY2437))</f>
        <v/>
      </c>
      <c r="AV2437" s="47" t="str">
        <f aca="false">IFERROR(IF(AU2437="","",(VLOOKUP(AG2437,Dados!$X$111:$Z$112,3,0)*AT2437*0.17)),"INSERIR MVA")</f>
        <v/>
      </c>
      <c r="AW2437" s="47" t="str">
        <f aca="false">IFERROR(IF(AR2437="","",AV2437-AU2437),"")</f>
        <v/>
      </c>
      <c r="AX2437" s="51" t="str">
        <f aca="false">IFERROR(IF(AC2437="NÃO","",IF(AM2437&lt;&gt;"",AM2437-W2437,IF(AQ2437&lt;&gt;"",AQ2437-W2437,IF(AW2437&lt;&gt;"",AW2437-W2437,"")))),"")</f>
        <v/>
      </c>
      <c r="AY2437" s="46" t="str">
        <f aca="false">IFERROR(IF(ISNA(VLOOKUP(R2437,Dados!$X$2:$Y$5,2,0)),VLOOKUP(D2437,Dados!$X$7:$Y$33,2,0),VLOOKUP(R2437,Dados!$X$2:$Y$5,2,0)),"")</f>
        <v/>
      </c>
      <c r="AZ2437" s="52" t="str">
        <f aca="false">IF(C2437="","",IF(AND(Y2437="CONSUMO",AC2437="NÃO")*OR(AG2437="-",AG2437="BIT"),IF(E2437&lt;&gt;"",(AI2437-(P2437+L2437-N2437+Q2437)*AY2437)/0.83),""))</f>
        <v/>
      </c>
      <c r="BA2437" s="51" t="str">
        <f aca="false">IF(AZ2437="","",AZ2437*0.17-((P2437+L2437-N2437+Q2437)*AY2437))</f>
        <v/>
      </c>
      <c r="BB2437" s="51" t="str">
        <f aca="false">IF(AND(Y2437="CONSUMO",AG2437="ANEXO I",AY2437&gt;4%),(AI2437-(P2437+L2437-N2437+Q2437)*0.0514)/0.83*(0.5177)*(0.17)-AI2437*0.0514,IF(AND(Y2437="CONSUMO",AG2437="ANEXO II",AY2437&gt;4%),(AI2437-(P2437+L2437-N2437+Q2437)*0.041)/0.83*(0.3295)*(0.17)-AI2437*0.041,IF(AND(Y2437="CONSUMO",AG2437="ANEXO I",AY2437=4%),(AI2437-(P2437+L2437-N2437+Q2437)*0.04)/0.83*(0.5177)*(0.17)-AI2437*0.04,IF(AND(Y2437="CONSUMO",AG2437="ANEXO II",AY2437=4%),(AI2437-(P2437+L2437-N2437+Q2437)*0.04)/0.83*(0.3295)*(0.17)-AI2437*0.04,""))))</f>
        <v/>
      </c>
      <c r="BC2437" s="51" t="str">
        <f aca="false">IF(C2437="","",IF(AND(Y2437="CONSUMO",AC2437="SIM")*OR(AG2437="-",AG2437="BIT"),IF(E2437&lt;&gt;"",(AI2437-(P2437+L2437-N2437+Q2437)*AY2437)/0.83),""))</f>
        <v/>
      </c>
      <c r="BD2437" s="51" t="str">
        <f aca="false">IF(BC2437="","",BC2437*0.17)</f>
        <v/>
      </c>
      <c r="BE2437" s="51" t="str">
        <f aca="false">IF(I2437=6908,0,IF(BC2437="","",BD2437-((P2437+L2437-N2437+Q2437)*AY2437)))</f>
        <v/>
      </c>
      <c r="BF2437" s="53" t="str">
        <f aca="false">IF(B2437="","",IF(OR(B2437="",E2437="Regime Normal"),0,(AI2437-Q2437)*VLOOKUP(R2437,Dados!$X$98:$Y$108,2,0)))</f>
        <v/>
      </c>
      <c r="BG2437" s="54" t="str">
        <f aca="false">IFERROR(VLOOKUP(I2437,Dados!$AC$27:$AD$43,2,0),IF(B2437="","",IF(D2437&lt;&gt;"MT",IF(AND(AC2437="SIM",Y2437="Revenda"),"2403",IF(AND(AC2437="SIM",Y2437="Consumo"),"2407",IF(AND(AC2437="NÃO",Y2437="Revenda"),"2102",IF(AND(AC2437="NÃO",Y2437="Consumo"),"2556",)))),REPLACE(I2437,1,1,1))))</f>
        <v/>
      </c>
    </row>
    <row r="2438" customFormat="false" ht="12.8" hidden="false" customHeight="true" outlineLevel="0" collapsed="false">
      <c r="Y2438" s="45"/>
      <c r="Z2438" s="46" t="str">
        <f aca="false">IF(B2438="","",(IFERROR(VLOOKUP(H2438,Dados!A$3:B$15000,2,0),"Não Encontrado")))</f>
        <v/>
      </c>
      <c r="AA2438" s="46" t="str">
        <f aca="false">IF(B2438="","",(IFERROR(VLOOKUP(G2438,Dados!C$3:E$15000,3,0),"Não Encontrado")))</f>
        <v/>
      </c>
      <c r="AB2438" s="46" t="str">
        <f aca="false">IFERROR(IF(Z2438&lt;&gt;"Não Encontrado",Z2438,IF(AA2438&lt;&gt;"Não Encontrado",AA2438,"")),"")</f>
        <v/>
      </c>
      <c r="AC2438" s="45" t="str">
        <f aca="false">IF(B2438="","",IF(AB2438="","NÃO","SIM"))</f>
        <v/>
      </c>
      <c r="AD2438" s="45" t="str">
        <f aca="false">IFERROR(VLOOKUP(G2438,Dados!$P$3:$R$500,3,0),"")</f>
        <v/>
      </c>
      <c r="AE2438" s="45" t="str">
        <f aca="false">IFERROR(VLOOKUP(G2438,Dados!$K$3:$L$500,2,0),"")</f>
        <v/>
      </c>
      <c r="AF2438" s="45" t="str">
        <f aca="false">IFERROR(VLOOKUP(G2438,Dados!$M$3:$N$500,2,0),"")</f>
        <v/>
      </c>
      <c r="AG2438" s="45" t="str">
        <f aca="false">IF(F2438="","",IF(AND(AD2438="",AE2438="",AF2438=""),"-",IF(AND(AD2438="BIT",AE2438="",AF2438=""),"BIT",IF(AND(AE2438="ANEXO I",AD2438="",AF2438=""),"ANEXO I",IF(AND(AF2438="ANEXO II",AD2438="",AE2438=""),"ANEXO II","Escolher")))))</f>
        <v/>
      </c>
      <c r="AH2438" s="45" t="str">
        <f aca="false">IF(AG2438&lt;&gt;"Pneus","",IFERROR(VLOOKUP(R2438,Dados!$X$2:$Z$5,3,0)*(AI2438-Q2438),VLOOKUP(D2438,Dados!$X$7:$Z$33,3,0)*(AI2438-Q2438)))</f>
        <v/>
      </c>
      <c r="AI2438" s="47" t="str">
        <f aca="false">IF(B2438="","",P2438+Q2438+O2438+M2438+L2438-N2438)</f>
        <v/>
      </c>
      <c r="AJ2438" s="48" t="str">
        <f aca="false">IFERROR(IF(AND(AC2438="SIM",AG2438="-",Y2438="REVENDA"),(AB2438/1+1)*AI2438,IF(AND(AC2438="SIM",AG2438="Pneus",Y2438="REVENDA"),(AB2438/1+1)*(AI2438-AH2438),"")),"")</f>
        <v/>
      </c>
      <c r="AK2438" s="48" t="str">
        <f aca="false">IF(AJ2438="","",AJ2438*17%)</f>
        <v/>
      </c>
      <c r="AL2438" s="48" t="str">
        <f aca="false">IFERROR(IF(AC2438="NÃO","",IF(AK2438="","",IF(E2438="Simples Nacional",BF2438,IF(T2438=0.12,U2438*0.5833337002,IF(T2438=0,AI2438*0.07,U2438))))),"")</f>
        <v/>
      </c>
      <c r="AM2438" s="47" t="str">
        <f aca="false">IFERROR(IF(AC2438="NÃO","",IF(OR(AG2438="-",AG2438="Pneus"),AK2438-AL2438,"")),"")</f>
        <v/>
      </c>
      <c r="AN2438" s="48" t="str">
        <f aca="false">IF(AND(Y2438="REVENDA",AC2438="SIM",AG2438="BIT"),((AB2438/1+1)*AI2438)*0.4117,"")</f>
        <v/>
      </c>
      <c r="AO2438" s="48" t="str">
        <f aca="false">IF(AN2438="","",AN2438*17%)</f>
        <v/>
      </c>
      <c r="AP2438" s="49" t="str">
        <f aca="false">IF(AN2438="","",IF(T2438=0.12,(U2438*0.4117)*0.4117,IF(T2438=0,(AI2438*0.07)*0.4117,U2438*0.4117)))</f>
        <v/>
      </c>
      <c r="AQ2438" s="47" t="str">
        <f aca="false">IF(AN2438="","",AO2438-AP2438)</f>
        <v/>
      </c>
      <c r="AR2438" s="50" t="str">
        <f aca="false">IFERROR(IF(AND(AC2438="SIM",Y2438="REVENDA",LEFT(AG2438,5)="ANEXO")*OR(AE2438="ANEXO I",AF2438="ANEXO II"),VLOOKUP(H2438,Dados!G:I,2,0),""),"INSERIR MVA")</f>
        <v/>
      </c>
      <c r="AS2438" s="48" t="str">
        <f aca="false">IF(LEFT(AG2438,5)="ANEXO",VLOOKUP(AG2438,Dados!$X$111:$Z$112,2,0)*(AI2438-Q2438),"")</f>
        <v/>
      </c>
      <c r="AT2438" s="48" t="str">
        <f aca="false">IFERROR(IF(AR2438="","",(AI2438*AR2438)+AI2438),"INSERIR MVA")</f>
        <v/>
      </c>
      <c r="AU2438" s="48" t="str">
        <f aca="false">IF(AT2438="","",IF(AY2438=0.04,U2438,AS2438*AY2438))</f>
        <v/>
      </c>
      <c r="AV2438" s="47" t="str">
        <f aca="false">IFERROR(IF(AU2438="","",(VLOOKUP(AG2438,Dados!$X$111:$Z$112,3,0)*AT2438*0.17)),"INSERIR MVA")</f>
        <v/>
      </c>
      <c r="AW2438" s="47" t="str">
        <f aca="false">IFERROR(IF(AR2438="","",AV2438-AU2438),"")</f>
        <v/>
      </c>
      <c r="AX2438" s="51" t="str">
        <f aca="false">IFERROR(IF(AC2438="NÃO","",IF(AM2438&lt;&gt;"",AM2438-W2438,IF(AQ2438&lt;&gt;"",AQ2438-W2438,IF(AW2438&lt;&gt;"",AW2438-W2438,"")))),"")</f>
        <v/>
      </c>
      <c r="AY2438" s="46" t="str">
        <f aca="false">IFERROR(IF(ISNA(VLOOKUP(R2438,Dados!$X$2:$Y$5,2,0)),VLOOKUP(D2438,Dados!$X$7:$Y$33,2,0),VLOOKUP(R2438,Dados!$X$2:$Y$5,2,0)),"")</f>
        <v/>
      </c>
      <c r="AZ2438" s="52" t="str">
        <f aca="false">IF(C2438="","",IF(AND(Y2438="CONSUMO",AC2438="NÃO")*OR(AG2438="-",AG2438="BIT"),IF(E2438&lt;&gt;"",(AI2438-(P2438+L2438-N2438+Q2438)*AY2438)/0.83),""))</f>
        <v/>
      </c>
      <c r="BA2438" s="51" t="str">
        <f aca="false">IF(AZ2438="","",AZ2438*0.17-((P2438+L2438-N2438+Q2438)*AY2438))</f>
        <v/>
      </c>
      <c r="BB2438" s="51" t="str">
        <f aca="false">IF(AND(Y2438="CONSUMO",AG2438="ANEXO I",AY2438&gt;4%),(AI2438-(P2438+L2438-N2438+Q2438)*0.0514)/0.83*(0.5177)*(0.17)-AI2438*0.0514,IF(AND(Y2438="CONSUMO",AG2438="ANEXO II",AY2438&gt;4%),(AI2438-(P2438+L2438-N2438+Q2438)*0.041)/0.83*(0.3295)*(0.17)-AI2438*0.041,IF(AND(Y2438="CONSUMO",AG2438="ANEXO I",AY2438=4%),(AI2438-(P2438+L2438-N2438+Q2438)*0.04)/0.83*(0.5177)*(0.17)-AI2438*0.04,IF(AND(Y2438="CONSUMO",AG2438="ANEXO II",AY2438=4%),(AI2438-(P2438+L2438-N2438+Q2438)*0.04)/0.83*(0.3295)*(0.17)-AI2438*0.04,""))))</f>
        <v/>
      </c>
      <c r="BC2438" s="51" t="str">
        <f aca="false">IF(C2438="","",IF(AND(Y2438="CONSUMO",AC2438="SIM")*OR(AG2438="-",AG2438="BIT"),IF(E2438&lt;&gt;"",(AI2438-(P2438+L2438-N2438+Q2438)*AY2438)/0.83),""))</f>
        <v/>
      </c>
      <c r="BD2438" s="51" t="str">
        <f aca="false">IF(BC2438="","",BC2438*0.17)</f>
        <v/>
      </c>
      <c r="BE2438" s="51" t="str">
        <f aca="false">IF(I2438=6908,0,IF(BC2438="","",BD2438-((P2438+L2438-N2438+Q2438)*AY2438)))</f>
        <v/>
      </c>
      <c r="BF2438" s="53" t="str">
        <f aca="false">IF(B2438="","",IF(OR(B2438="",E2438="Regime Normal"),0,(AI2438-Q2438)*VLOOKUP(R2438,Dados!$X$98:$Y$108,2,0)))</f>
        <v/>
      </c>
      <c r="BG2438" s="54" t="str">
        <f aca="false">IFERROR(VLOOKUP(I2438,Dados!$AC$27:$AD$43,2,0),IF(B2438="","",IF(D2438&lt;&gt;"MT",IF(AND(AC2438="SIM",Y2438="Revenda"),"2403",IF(AND(AC2438="SIM",Y2438="Consumo"),"2407",IF(AND(AC2438="NÃO",Y2438="Revenda"),"2102",IF(AND(AC2438="NÃO",Y2438="Consumo"),"2556",)))),REPLACE(I2438,1,1,1))))</f>
        <v/>
      </c>
    </row>
    <row r="2439" customFormat="false" ht="12.8" hidden="false" customHeight="true" outlineLevel="0" collapsed="false">
      <c r="Y2439" s="45"/>
      <c r="Z2439" s="46" t="str">
        <f aca="false">IF(B2439="","",(IFERROR(VLOOKUP(H2439,Dados!A$3:B$15000,2,0),"Não Encontrado")))</f>
        <v/>
      </c>
      <c r="AA2439" s="46" t="str">
        <f aca="false">IF(B2439="","",(IFERROR(VLOOKUP(G2439,Dados!C$3:E$15000,3,0),"Não Encontrado")))</f>
        <v/>
      </c>
      <c r="AB2439" s="46" t="str">
        <f aca="false">IFERROR(IF(Z2439&lt;&gt;"Não Encontrado",Z2439,IF(AA2439&lt;&gt;"Não Encontrado",AA2439,"")),"")</f>
        <v/>
      </c>
      <c r="AC2439" s="45" t="str">
        <f aca="false">IF(B2439="","",IF(AB2439="","NÃO","SIM"))</f>
        <v/>
      </c>
      <c r="AD2439" s="45" t="str">
        <f aca="false">IFERROR(VLOOKUP(G2439,Dados!$P$3:$R$500,3,0),"")</f>
        <v/>
      </c>
      <c r="AE2439" s="45" t="str">
        <f aca="false">IFERROR(VLOOKUP(G2439,Dados!$K$3:$L$500,2,0),"")</f>
        <v/>
      </c>
      <c r="AF2439" s="45" t="str">
        <f aca="false">IFERROR(VLOOKUP(G2439,Dados!$M$3:$N$500,2,0),"")</f>
        <v/>
      </c>
      <c r="AG2439" s="45" t="str">
        <f aca="false">IF(F2439="","",IF(AND(AD2439="",AE2439="",AF2439=""),"-",IF(AND(AD2439="BIT",AE2439="",AF2439=""),"BIT",IF(AND(AE2439="ANEXO I",AD2439="",AF2439=""),"ANEXO I",IF(AND(AF2439="ANEXO II",AD2439="",AE2439=""),"ANEXO II","Escolher")))))</f>
        <v/>
      </c>
      <c r="AH2439" s="45" t="str">
        <f aca="false">IF(AG2439&lt;&gt;"Pneus","",IFERROR(VLOOKUP(R2439,Dados!$X$2:$Z$5,3,0)*(AI2439-Q2439),VLOOKUP(D2439,Dados!$X$7:$Z$33,3,0)*(AI2439-Q2439)))</f>
        <v/>
      </c>
      <c r="AI2439" s="47" t="str">
        <f aca="false">IF(B2439="","",P2439+Q2439+O2439+M2439+L2439-N2439)</f>
        <v/>
      </c>
      <c r="AJ2439" s="48" t="str">
        <f aca="false">IFERROR(IF(AND(AC2439="SIM",AG2439="-",Y2439="REVENDA"),(AB2439/1+1)*AI2439,IF(AND(AC2439="SIM",AG2439="Pneus",Y2439="REVENDA"),(AB2439/1+1)*(AI2439-AH2439),"")),"")</f>
        <v/>
      </c>
      <c r="AK2439" s="48" t="str">
        <f aca="false">IF(AJ2439="","",AJ2439*17%)</f>
        <v/>
      </c>
      <c r="AL2439" s="48" t="str">
        <f aca="false">IFERROR(IF(AC2439="NÃO","",IF(AK2439="","",IF(E2439="Simples Nacional",BF2439,IF(T2439=0.12,U2439*0.5833337002,IF(T2439=0,AI2439*0.07,U2439))))),"")</f>
        <v/>
      </c>
      <c r="AM2439" s="47" t="str">
        <f aca="false">IFERROR(IF(AC2439="NÃO","",IF(OR(AG2439="-",AG2439="Pneus"),AK2439-AL2439,"")),"")</f>
        <v/>
      </c>
      <c r="AN2439" s="48" t="str">
        <f aca="false">IF(AND(Y2439="REVENDA",AC2439="SIM",AG2439="BIT"),((AB2439/1+1)*AI2439)*0.4117,"")</f>
        <v/>
      </c>
      <c r="AO2439" s="48" t="str">
        <f aca="false">IF(AN2439="","",AN2439*17%)</f>
        <v/>
      </c>
      <c r="AP2439" s="49" t="str">
        <f aca="false">IF(AN2439="","",IF(T2439=0.12,(U2439*0.4117)*0.4117,IF(T2439=0,(AI2439*0.07)*0.4117,U2439*0.4117)))</f>
        <v/>
      </c>
      <c r="AQ2439" s="47" t="str">
        <f aca="false">IF(AN2439="","",AO2439-AP2439)</f>
        <v/>
      </c>
      <c r="AR2439" s="50" t="str">
        <f aca="false">IFERROR(IF(AND(AC2439="SIM",Y2439="REVENDA",LEFT(AG2439,5)="ANEXO")*OR(AE2439="ANEXO I",AF2439="ANEXO II"),VLOOKUP(H2439,Dados!G:I,2,0),""),"INSERIR MVA")</f>
        <v/>
      </c>
      <c r="AS2439" s="48" t="str">
        <f aca="false">IF(LEFT(AG2439,5)="ANEXO",VLOOKUP(AG2439,Dados!$X$111:$Z$112,2,0)*(AI2439-Q2439),"")</f>
        <v/>
      </c>
      <c r="AT2439" s="48" t="str">
        <f aca="false">IFERROR(IF(AR2439="","",(AI2439*AR2439)+AI2439),"INSERIR MVA")</f>
        <v/>
      </c>
      <c r="AU2439" s="48" t="str">
        <f aca="false">IF(AT2439="","",IF(AY2439=0.04,U2439,AS2439*AY2439))</f>
        <v/>
      </c>
      <c r="AV2439" s="47" t="str">
        <f aca="false">IFERROR(IF(AU2439="","",(VLOOKUP(AG2439,Dados!$X$111:$Z$112,3,0)*AT2439*0.17)),"INSERIR MVA")</f>
        <v/>
      </c>
      <c r="AW2439" s="47" t="str">
        <f aca="false">IFERROR(IF(AR2439="","",AV2439-AU2439),"")</f>
        <v/>
      </c>
      <c r="AX2439" s="51" t="str">
        <f aca="false">IFERROR(IF(AC2439="NÃO","",IF(AM2439&lt;&gt;"",AM2439-W2439,IF(AQ2439&lt;&gt;"",AQ2439-W2439,IF(AW2439&lt;&gt;"",AW2439-W2439,"")))),"")</f>
        <v/>
      </c>
      <c r="AY2439" s="46" t="str">
        <f aca="false">IFERROR(IF(ISNA(VLOOKUP(R2439,Dados!$X$2:$Y$5,2,0)),VLOOKUP(D2439,Dados!$X$7:$Y$33,2,0),VLOOKUP(R2439,Dados!$X$2:$Y$5,2,0)),"")</f>
        <v/>
      </c>
      <c r="AZ2439" s="52" t="str">
        <f aca="false">IF(C2439="","",IF(AND(Y2439="CONSUMO",AC2439="NÃO")*OR(AG2439="-",AG2439="BIT"),IF(E2439&lt;&gt;"",(AI2439-(P2439+L2439-N2439+Q2439)*AY2439)/0.83),""))</f>
        <v/>
      </c>
      <c r="BA2439" s="51" t="str">
        <f aca="false">IF(AZ2439="","",AZ2439*0.17-((P2439+L2439-N2439+Q2439)*AY2439))</f>
        <v/>
      </c>
      <c r="BB2439" s="51" t="str">
        <f aca="false">IF(AND(Y2439="CONSUMO",AG2439="ANEXO I",AY2439&gt;4%),(AI2439-(P2439+L2439-N2439+Q2439)*0.0514)/0.83*(0.5177)*(0.17)-AI2439*0.0514,IF(AND(Y2439="CONSUMO",AG2439="ANEXO II",AY2439&gt;4%),(AI2439-(P2439+L2439-N2439+Q2439)*0.041)/0.83*(0.3295)*(0.17)-AI2439*0.041,IF(AND(Y2439="CONSUMO",AG2439="ANEXO I",AY2439=4%),(AI2439-(P2439+L2439-N2439+Q2439)*0.04)/0.83*(0.5177)*(0.17)-AI2439*0.04,IF(AND(Y2439="CONSUMO",AG2439="ANEXO II",AY2439=4%),(AI2439-(P2439+L2439-N2439+Q2439)*0.04)/0.83*(0.3295)*(0.17)-AI2439*0.04,""))))</f>
        <v/>
      </c>
      <c r="BC2439" s="51" t="str">
        <f aca="false">IF(C2439="","",IF(AND(Y2439="CONSUMO",AC2439="SIM")*OR(AG2439="-",AG2439="BIT"),IF(E2439&lt;&gt;"",(AI2439-(P2439+L2439-N2439+Q2439)*AY2439)/0.83),""))</f>
        <v/>
      </c>
      <c r="BD2439" s="51" t="str">
        <f aca="false">IF(BC2439="","",BC2439*0.17)</f>
        <v/>
      </c>
      <c r="BE2439" s="51" t="str">
        <f aca="false">IF(I2439=6908,0,IF(BC2439="","",BD2439-((P2439+L2439-N2439+Q2439)*AY2439)))</f>
        <v/>
      </c>
      <c r="BF2439" s="53" t="str">
        <f aca="false">IF(B2439="","",IF(OR(B2439="",E2439="Regime Normal"),0,(AI2439-Q2439)*VLOOKUP(R2439,Dados!$X$98:$Y$108,2,0)))</f>
        <v/>
      </c>
      <c r="BG2439" s="54" t="str">
        <f aca="false">IFERROR(VLOOKUP(I2439,Dados!$AC$27:$AD$43,2,0),IF(B2439="","",IF(D2439&lt;&gt;"MT",IF(AND(AC2439="SIM",Y2439="Revenda"),"2403",IF(AND(AC2439="SIM",Y2439="Consumo"),"2407",IF(AND(AC2439="NÃO",Y2439="Revenda"),"2102",IF(AND(AC2439="NÃO",Y2439="Consumo"),"2556",)))),REPLACE(I2439,1,1,1))))</f>
        <v/>
      </c>
    </row>
    <row r="2440" customFormat="false" ht="12.8" hidden="false" customHeight="true" outlineLevel="0" collapsed="false">
      <c r="Y2440" s="45"/>
      <c r="Z2440" s="46" t="str">
        <f aca="false">IF(B2440="","",(IFERROR(VLOOKUP(H2440,Dados!A$3:B$15000,2,0),"Não Encontrado")))</f>
        <v/>
      </c>
      <c r="AA2440" s="46" t="str">
        <f aca="false">IF(B2440="","",(IFERROR(VLOOKUP(G2440,Dados!C$3:E$15000,3,0),"Não Encontrado")))</f>
        <v/>
      </c>
      <c r="AB2440" s="46" t="str">
        <f aca="false">IFERROR(IF(Z2440&lt;&gt;"Não Encontrado",Z2440,IF(AA2440&lt;&gt;"Não Encontrado",AA2440,"")),"")</f>
        <v/>
      </c>
      <c r="AC2440" s="45" t="str">
        <f aca="false">IF(B2440="","",IF(AB2440="","NÃO","SIM"))</f>
        <v/>
      </c>
      <c r="AD2440" s="45" t="str">
        <f aca="false">IFERROR(VLOOKUP(G2440,Dados!$P$3:$R$500,3,0),"")</f>
        <v/>
      </c>
      <c r="AE2440" s="45" t="str">
        <f aca="false">IFERROR(VLOOKUP(G2440,Dados!$K$3:$L$500,2,0),"")</f>
        <v/>
      </c>
      <c r="AF2440" s="45" t="str">
        <f aca="false">IFERROR(VLOOKUP(G2440,Dados!$M$3:$N$500,2,0),"")</f>
        <v/>
      </c>
      <c r="AG2440" s="45" t="str">
        <f aca="false">IF(F2440="","",IF(AND(AD2440="",AE2440="",AF2440=""),"-",IF(AND(AD2440="BIT",AE2440="",AF2440=""),"BIT",IF(AND(AE2440="ANEXO I",AD2440="",AF2440=""),"ANEXO I",IF(AND(AF2440="ANEXO II",AD2440="",AE2440=""),"ANEXO II","Escolher")))))</f>
        <v/>
      </c>
      <c r="AH2440" s="45" t="str">
        <f aca="false">IF(AG2440&lt;&gt;"Pneus","",IFERROR(VLOOKUP(R2440,Dados!$X$2:$Z$5,3,0)*(AI2440-Q2440),VLOOKUP(D2440,Dados!$X$7:$Z$33,3,0)*(AI2440-Q2440)))</f>
        <v/>
      </c>
      <c r="AI2440" s="47" t="str">
        <f aca="false">IF(B2440="","",P2440+Q2440+O2440+M2440+L2440-N2440)</f>
        <v/>
      </c>
      <c r="AJ2440" s="48" t="str">
        <f aca="false">IFERROR(IF(AND(AC2440="SIM",AG2440="-",Y2440="REVENDA"),(AB2440/1+1)*AI2440,IF(AND(AC2440="SIM",AG2440="Pneus",Y2440="REVENDA"),(AB2440/1+1)*(AI2440-AH2440),"")),"")</f>
        <v/>
      </c>
      <c r="AK2440" s="48" t="str">
        <f aca="false">IF(AJ2440="","",AJ2440*17%)</f>
        <v/>
      </c>
      <c r="AL2440" s="48" t="str">
        <f aca="false">IFERROR(IF(AC2440="NÃO","",IF(AK2440="","",IF(E2440="Simples Nacional",BF2440,IF(T2440=0.12,U2440*0.5833337002,IF(T2440=0,AI2440*0.07,U2440))))),"")</f>
        <v/>
      </c>
      <c r="AM2440" s="47" t="str">
        <f aca="false">IFERROR(IF(AC2440="NÃO","",IF(OR(AG2440="-",AG2440="Pneus"),AK2440-AL2440,"")),"")</f>
        <v/>
      </c>
      <c r="AN2440" s="48" t="str">
        <f aca="false">IF(AND(Y2440="REVENDA",AC2440="SIM",AG2440="BIT"),((AB2440/1+1)*AI2440)*0.4117,"")</f>
        <v/>
      </c>
      <c r="AO2440" s="48" t="str">
        <f aca="false">IF(AN2440="","",AN2440*17%)</f>
        <v/>
      </c>
      <c r="AP2440" s="49" t="str">
        <f aca="false">IF(AN2440="","",IF(T2440=0.12,(U2440*0.4117)*0.4117,IF(T2440=0,(AI2440*0.07)*0.4117,U2440*0.4117)))</f>
        <v/>
      </c>
      <c r="AQ2440" s="47" t="str">
        <f aca="false">IF(AN2440="","",AO2440-AP2440)</f>
        <v/>
      </c>
      <c r="AR2440" s="50" t="str">
        <f aca="false">IFERROR(IF(AND(AC2440="SIM",Y2440="REVENDA",LEFT(AG2440,5)="ANEXO")*OR(AE2440="ANEXO I",AF2440="ANEXO II"),VLOOKUP(H2440,Dados!G:I,2,0),""),"INSERIR MVA")</f>
        <v/>
      </c>
      <c r="AS2440" s="48" t="str">
        <f aca="false">IF(LEFT(AG2440,5)="ANEXO",VLOOKUP(AG2440,Dados!$X$111:$Z$112,2,0)*(AI2440-Q2440),"")</f>
        <v/>
      </c>
      <c r="AT2440" s="48" t="str">
        <f aca="false">IFERROR(IF(AR2440="","",(AI2440*AR2440)+AI2440),"INSERIR MVA")</f>
        <v/>
      </c>
      <c r="AU2440" s="48" t="str">
        <f aca="false">IF(AT2440="","",IF(AY2440=0.04,U2440,AS2440*AY2440))</f>
        <v/>
      </c>
      <c r="AV2440" s="47" t="str">
        <f aca="false">IFERROR(IF(AU2440="","",(VLOOKUP(AG2440,Dados!$X$111:$Z$112,3,0)*AT2440*0.17)),"INSERIR MVA")</f>
        <v/>
      </c>
      <c r="AW2440" s="47" t="str">
        <f aca="false">IFERROR(IF(AR2440="","",AV2440-AU2440),"")</f>
        <v/>
      </c>
      <c r="AX2440" s="51" t="str">
        <f aca="false">IFERROR(IF(AC2440="NÃO","",IF(AM2440&lt;&gt;"",AM2440-W2440,IF(AQ2440&lt;&gt;"",AQ2440-W2440,IF(AW2440&lt;&gt;"",AW2440-W2440,"")))),"")</f>
        <v/>
      </c>
      <c r="AY2440" s="46" t="str">
        <f aca="false">IFERROR(IF(ISNA(VLOOKUP(R2440,Dados!$X$2:$Y$5,2,0)),VLOOKUP(D2440,Dados!$X$7:$Y$33,2,0),VLOOKUP(R2440,Dados!$X$2:$Y$5,2,0)),"")</f>
        <v/>
      </c>
      <c r="AZ2440" s="52" t="str">
        <f aca="false">IF(C2440="","",IF(AND(Y2440="CONSUMO",AC2440="NÃO")*OR(AG2440="-",AG2440="BIT"),IF(E2440&lt;&gt;"",(AI2440-(P2440+L2440-N2440+Q2440)*AY2440)/0.83),""))</f>
        <v/>
      </c>
      <c r="BA2440" s="51" t="str">
        <f aca="false">IF(AZ2440="","",AZ2440*0.17-((P2440+L2440-N2440+Q2440)*AY2440))</f>
        <v/>
      </c>
      <c r="BB2440" s="51" t="str">
        <f aca="false">IF(AND(Y2440="CONSUMO",AG2440="ANEXO I",AY2440&gt;4%),(AI2440-(P2440+L2440-N2440+Q2440)*0.0514)/0.83*(0.5177)*(0.17)-AI2440*0.0514,IF(AND(Y2440="CONSUMO",AG2440="ANEXO II",AY2440&gt;4%),(AI2440-(P2440+L2440-N2440+Q2440)*0.041)/0.83*(0.3295)*(0.17)-AI2440*0.041,IF(AND(Y2440="CONSUMO",AG2440="ANEXO I",AY2440=4%),(AI2440-(P2440+L2440-N2440+Q2440)*0.04)/0.83*(0.5177)*(0.17)-AI2440*0.04,IF(AND(Y2440="CONSUMO",AG2440="ANEXO II",AY2440=4%),(AI2440-(P2440+L2440-N2440+Q2440)*0.04)/0.83*(0.3295)*(0.17)-AI2440*0.04,""))))</f>
        <v/>
      </c>
      <c r="BC2440" s="51" t="str">
        <f aca="false">IF(C2440="","",IF(AND(Y2440="CONSUMO",AC2440="SIM")*OR(AG2440="-",AG2440="BIT"),IF(E2440&lt;&gt;"",(AI2440-(P2440+L2440-N2440+Q2440)*AY2440)/0.83),""))</f>
        <v/>
      </c>
      <c r="BD2440" s="51" t="str">
        <f aca="false">IF(BC2440="","",BC2440*0.17)</f>
        <v/>
      </c>
      <c r="BE2440" s="51" t="str">
        <f aca="false">IF(I2440=6908,0,IF(BC2440="","",BD2440-((P2440+L2440-N2440+Q2440)*AY2440)))</f>
        <v/>
      </c>
      <c r="BF2440" s="53" t="str">
        <f aca="false">IF(B2440="","",IF(OR(B2440="",E2440="Regime Normal"),0,(AI2440-Q2440)*VLOOKUP(R2440,Dados!$X$98:$Y$108,2,0)))</f>
        <v/>
      </c>
      <c r="BG2440" s="54" t="str">
        <f aca="false">IFERROR(VLOOKUP(I2440,Dados!$AC$27:$AD$43,2,0),IF(B2440="","",IF(D2440&lt;&gt;"MT",IF(AND(AC2440="SIM",Y2440="Revenda"),"2403",IF(AND(AC2440="SIM",Y2440="Consumo"),"2407",IF(AND(AC2440="NÃO",Y2440="Revenda"),"2102",IF(AND(AC2440="NÃO",Y2440="Consumo"),"2556",)))),REPLACE(I2440,1,1,1))))</f>
        <v/>
      </c>
    </row>
    <row r="2441" customFormat="false" ht="12.8" hidden="false" customHeight="true" outlineLevel="0" collapsed="false">
      <c r="Y2441" s="45"/>
      <c r="Z2441" s="46" t="str">
        <f aca="false">IF(B2441="","",(IFERROR(VLOOKUP(H2441,Dados!A$3:B$15000,2,0),"Não Encontrado")))</f>
        <v/>
      </c>
      <c r="AA2441" s="46" t="str">
        <f aca="false">IF(B2441="","",(IFERROR(VLOOKUP(G2441,Dados!C$3:E$15000,3,0),"Não Encontrado")))</f>
        <v/>
      </c>
      <c r="AB2441" s="46" t="str">
        <f aca="false">IFERROR(IF(Z2441&lt;&gt;"Não Encontrado",Z2441,IF(AA2441&lt;&gt;"Não Encontrado",AA2441,"")),"")</f>
        <v/>
      </c>
      <c r="AC2441" s="45" t="str">
        <f aca="false">IF(B2441="","",IF(AB2441="","NÃO","SIM"))</f>
        <v/>
      </c>
      <c r="AD2441" s="45" t="str">
        <f aca="false">IFERROR(VLOOKUP(G2441,Dados!$P$3:$R$500,3,0),"")</f>
        <v/>
      </c>
      <c r="AE2441" s="45" t="str">
        <f aca="false">IFERROR(VLOOKUP(G2441,Dados!$K$3:$L$500,2,0),"")</f>
        <v/>
      </c>
      <c r="AF2441" s="45" t="str">
        <f aca="false">IFERROR(VLOOKUP(G2441,Dados!$M$3:$N$500,2,0),"")</f>
        <v/>
      </c>
      <c r="AG2441" s="45" t="str">
        <f aca="false">IF(F2441="","",IF(AND(AD2441="",AE2441="",AF2441=""),"-",IF(AND(AD2441="BIT",AE2441="",AF2441=""),"BIT",IF(AND(AE2441="ANEXO I",AD2441="",AF2441=""),"ANEXO I",IF(AND(AF2441="ANEXO II",AD2441="",AE2441=""),"ANEXO II","Escolher")))))</f>
        <v/>
      </c>
      <c r="AH2441" s="45" t="str">
        <f aca="false">IF(AG2441&lt;&gt;"Pneus","",IFERROR(VLOOKUP(R2441,Dados!$X$2:$Z$5,3,0)*(AI2441-Q2441),VLOOKUP(D2441,Dados!$X$7:$Z$33,3,0)*(AI2441-Q2441)))</f>
        <v/>
      </c>
      <c r="AI2441" s="47" t="str">
        <f aca="false">IF(B2441="","",P2441+Q2441+O2441+M2441+L2441-N2441)</f>
        <v/>
      </c>
      <c r="AJ2441" s="48" t="str">
        <f aca="false">IFERROR(IF(AND(AC2441="SIM",AG2441="-",Y2441="REVENDA"),(AB2441/1+1)*AI2441,IF(AND(AC2441="SIM",AG2441="Pneus",Y2441="REVENDA"),(AB2441/1+1)*(AI2441-AH2441),"")),"")</f>
        <v/>
      </c>
      <c r="AK2441" s="48" t="str">
        <f aca="false">IF(AJ2441="","",AJ2441*17%)</f>
        <v/>
      </c>
      <c r="AL2441" s="48" t="str">
        <f aca="false">IFERROR(IF(AC2441="NÃO","",IF(AK2441="","",IF(E2441="Simples Nacional",BF2441,IF(T2441=0.12,U2441*0.5833337002,IF(T2441=0,AI2441*0.07,U2441))))),"")</f>
        <v/>
      </c>
      <c r="AM2441" s="47" t="str">
        <f aca="false">IFERROR(IF(AC2441="NÃO","",IF(OR(AG2441="-",AG2441="Pneus"),AK2441-AL2441,"")),"")</f>
        <v/>
      </c>
      <c r="AN2441" s="48" t="str">
        <f aca="false">IF(AND(Y2441="REVENDA",AC2441="SIM",AG2441="BIT"),((AB2441/1+1)*AI2441)*0.4117,"")</f>
        <v/>
      </c>
      <c r="AO2441" s="48" t="str">
        <f aca="false">IF(AN2441="","",AN2441*17%)</f>
        <v/>
      </c>
      <c r="AP2441" s="49" t="str">
        <f aca="false">IF(AN2441="","",IF(T2441=0.12,(U2441*0.4117)*0.4117,IF(T2441=0,(AI2441*0.07)*0.4117,U2441*0.4117)))</f>
        <v/>
      </c>
      <c r="AQ2441" s="47" t="str">
        <f aca="false">IF(AN2441="","",AO2441-AP2441)</f>
        <v/>
      </c>
      <c r="AR2441" s="50" t="str">
        <f aca="false">IFERROR(IF(AND(AC2441="SIM",Y2441="REVENDA",LEFT(AG2441,5)="ANEXO")*OR(AE2441="ANEXO I",AF2441="ANEXO II"),VLOOKUP(H2441,Dados!G:I,2,0),""),"INSERIR MVA")</f>
        <v/>
      </c>
      <c r="AS2441" s="48" t="str">
        <f aca="false">IF(LEFT(AG2441,5)="ANEXO",VLOOKUP(AG2441,Dados!$X$111:$Z$112,2,0)*(AI2441-Q2441),"")</f>
        <v/>
      </c>
      <c r="AT2441" s="48" t="str">
        <f aca="false">IFERROR(IF(AR2441="","",(AI2441*AR2441)+AI2441),"INSERIR MVA")</f>
        <v/>
      </c>
      <c r="AU2441" s="48" t="str">
        <f aca="false">IF(AT2441="","",IF(AY2441=0.04,U2441,AS2441*AY2441))</f>
        <v/>
      </c>
      <c r="AV2441" s="47" t="str">
        <f aca="false">IFERROR(IF(AU2441="","",(VLOOKUP(AG2441,Dados!$X$111:$Z$112,3,0)*AT2441*0.17)),"INSERIR MVA")</f>
        <v/>
      </c>
      <c r="AW2441" s="47" t="str">
        <f aca="false">IFERROR(IF(AR2441="","",AV2441-AU2441),"")</f>
        <v/>
      </c>
      <c r="AX2441" s="51" t="str">
        <f aca="false">IFERROR(IF(AC2441="NÃO","",IF(AM2441&lt;&gt;"",AM2441-W2441,IF(AQ2441&lt;&gt;"",AQ2441-W2441,IF(AW2441&lt;&gt;"",AW2441-W2441,"")))),"")</f>
        <v/>
      </c>
      <c r="AY2441" s="46" t="str">
        <f aca="false">IFERROR(IF(ISNA(VLOOKUP(R2441,Dados!$X$2:$Y$5,2,0)),VLOOKUP(D2441,Dados!$X$7:$Y$33,2,0),VLOOKUP(R2441,Dados!$X$2:$Y$5,2,0)),"")</f>
        <v/>
      </c>
      <c r="AZ2441" s="52" t="str">
        <f aca="false">IF(C2441="","",IF(AND(Y2441="CONSUMO",AC2441="NÃO")*OR(AG2441="-",AG2441="BIT"),IF(E2441&lt;&gt;"",(AI2441-(P2441+L2441-N2441+Q2441)*AY2441)/0.83),""))</f>
        <v/>
      </c>
      <c r="BA2441" s="51" t="str">
        <f aca="false">IF(AZ2441="","",AZ2441*0.17-((P2441+L2441-N2441+Q2441)*AY2441))</f>
        <v/>
      </c>
      <c r="BB2441" s="51" t="str">
        <f aca="false">IF(AND(Y2441="CONSUMO",AG2441="ANEXO I",AY2441&gt;4%),(AI2441-(P2441+L2441-N2441+Q2441)*0.0514)/0.83*(0.5177)*(0.17)-AI2441*0.0514,IF(AND(Y2441="CONSUMO",AG2441="ANEXO II",AY2441&gt;4%),(AI2441-(P2441+L2441-N2441+Q2441)*0.041)/0.83*(0.3295)*(0.17)-AI2441*0.041,IF(AND(Y2441="CONSUMO",AG2441="ANEXO I",AY2441=4%),(AI2441-(P2441+L2441-N2441+Q2441)*0.04)/0.83*(0.5177)*(0.17)-AI2441*0.04,IF(AND(Y2441="CONSUMO",AG2441="ANEXO II",AY2441=4%),(AI2441-(P2441+L2441-N2441+Q2441)*0.04)/0.83*(0.3295)*(0.17)-AI2441*0.04,""))))</f>
        <v/>
      </c>
      <c r="BC2441" s="51" t="str">
        <f aca="false">IF(C2441="","",IF(AND(Y2441="CONSUMO",AC2441="SIM")*OR(AG2441="-",AG2441="BIT"),IF(E2441&lt;&gt;"",(AI2441-(P2441+L2441-N2441+Q2441)*AY2441)/0.83),""))</f>
        <v/>
      </c>
      <c r="BD2441" s="51" t="str">
        <f aca="false">IF(BC2441="","",BC2441*0.17)</f>
        <v/>
      </c>
      <c r="BE2441" s="51" t="str">
        <f aca="false">IF(I2441=6908,0,IF(BC2441="","",BD2441-((P2441+L2441-N2441+Q2441)*AY2441)))</f>
        <v/>
      </c>
      <c r="BF2441" s="53" t="str">
        <f aca="false">IF(B2441="","",IF(OR(B2441="",E2441="Regime Normal"),0,(AI2441-Q2441)*VLOOKUP(R2441,Dados!$X$98:$Y$108,2,0)))</f>
        <v/>
      </c>
      <c r="BG2441" s="54" t="str">
        <f aca="false">IFERROR(VLOOKUP(I2441,Dados!$AC$27:$AD$43,2,0),IF(B2441="","",IF(D2441&lt;&gt;"MT",IF(AND(AC2441="SIM",Y2441="Revenda"),"2403",IF(AND(AC2441="SIM",Y2441="Consumo"),"2407",IF(AND(AC2441="NÃO",Y2441="Revenda"),"2102",IF(AND(AC2441="NÃO",Y2441="Consumo"),"2556",)))),REPLACE(I2441,1,1,1))))</f>
        <v/>
      </c>
    </row>
    <row r="2442" customFormat="false" ht="12.8" hidden="false" customHeight="true" outlineLevel="0" collapsed="false">
      <c r="Y2442" s="45"/>
      <c r="Z2442" s="46" t="str">
        <f aca="false">IF(B2442="","",(IFERROR(VLOOKUP(H2442,Dados!A$3:B$15000,2,0),"Não Encontrado")))</f>
        <v/>
      </c>
      <c r="AA2442" s="46" t="str">
        <f aca="false">IF(B2442="","",(IFERROR(VLOOKUP(G2442,Dados!C$3:E$15000,3,0),"Não Encontrado")))</f>
        <v/>
      </c>
      <c r="AB2442" s="46" t="str">
        <f aca="false">IFERROR(IF(Z2442&lt;&gt;"Não Encontrado",Z2442,IF(AA2442&lt;&gt;"Não Encontrado",AA2442,"")),"")</f>
        <v/>
      </c>
      <c r="AC2442" s="45" t="str">
        <f aca="false">IF(B2442="","",IF(AB2442="","NÃO","SIM"))</f>
        <v/>
      </c>
      <c r="AD2442" s="45" t="str">
        <f aca="false">IFERROR(VLOOKUP(G2442,Dados!$P$3:$R$500,3,0),"")</f>
        <v/>
      </c>
      <c r="AE2442" s="45" t="str">
        <f aca="false">IFERROR(VLOOKUP(G2442,Dados!$K$3:$L$500,2,0),"")</f>
        <v/>
      </c>
      <c r="AF2442" s="45" t="str">
        <f aca="false">IFERROR(VLOOKUP(G2442,Dados!$M$3:$N$500,2,0),"")</f>
        <v/>
      </c>
      <c r="AG2442" s="45" t="str">
        <f aca="false">IF(F2442="","",IF(AND(AD2442="",AE2442="",AF2442=""),"-",IF(AND(AD2442="BIT",AE2442="",AF2442=""),"BIT",IF(AND(AE2442="ANEXO I",AD2442="",AF2442=""),"ANEXO I",IF(AND(AF2442="ANEXO II",AD2442="",AE2442=""),"ANEXO II","Escolher")))))</f>
        <v/>
      </c>
      <c r="AH2442" s="45" t="str">
        <f aca="false">IF(AG2442&lt;&gt;"Pneus","",IFERROR(VLOOKUP(R2442,Dados!$X$2:$Z$5,3,0)*(AI2442-Q2442),VLOOKUP(D2442,Dados!$X$7:$Z$33,3,0)*(AI2442-Q2442)))</f>
        <v/>
      </c>
      <c r="AI2442" s="47" t="str">
        <f aca="false">IF(B2442="","",P2442+Q2442+O2442+M2442+L2442-N2442)</f>
        <v/>
      </c>
      <c r="AJ2442" s="48" t="str">
        <f aca="false">IFERROR(IF(AND(AC2442="SIM",AG2442="-",Y2442="REVENDA"),(AB2442/1+1)*AI2442,IF(AND(AC2442="SIM",AG2442="Pneus",Y2442="REVENDA"),(AB2442/1+1)*(AI2442-AH2442),"")),"")</f>
        <v/>
      </c>
      <c r="AK2442" s="48" t="str">
        <f aca="false">IF(AJ2442="","",AJ2442*17%)</f>
        <v/>
      </c>
      <c r="AL2442" s="48" t="str">
        <f aca="false">IFERROR(IF(AC2442="NÃO","",IF(AK2442="","",IF(E2442="Simples Nacional",BF2442,IF(T2442=0.12,U2442*0.5833337002,IF(T2442=0,AI2442*0.07,U2442))))),"")</f>
        <v/>
      </c>
      <c r="AM2442" s="47" t="str">
        <f aca="false">IFERROR(IF(AC2442="NÃO","",IF(OR(AG2442="-",AG2442="Pneus"),AK2442-AL2442,"")),"")</f>
        <v/>
      </c>
      <c r="AN2442" s="48" t="str">
        <f aca="false">IF(AND(Y2442="REVENDA",AC2442="SIM",AG2442="BIT"),((AB2442/1+1)*AI2442)*0.4117,"")</f>
        <v/>
      </c>
      <c r="AO2442" s="48" t="str">
        <f aca="false">IF(AN2442="","",AN2442*17%)</f>
        <v/>
      </c>
      <c r="AP2442" s="49" t="str">
        <f aca="false">IF(AN2442="","",IF(T2442=0.12,(U2442*0.4117)*0.4117,IF(T2442=0,(AI2442*0.07)*0.4117,U2442*0.4117)))</f>
        <v/>
      </c>
      <c r="AQ2442" s="47" t="str">
        <f aca="false">IF(AN2442="","",AO2442-AP2442)</f>
        <v/>
      </c>
      <c r="AR2442" s="50" t="str">
        <f aca="false">IFERROR(IF(AND(AC2442="SIM",Y2442="REVENDA",LEFT(AG2442,5)="ANEXO")*OR(AE2442="ANEXO I",AF2442="ANEXO II"),VLOOKUP(H2442,Dados!G:I,2,0),""),"INSERIR MVA")</f>
        <v/>
      </c>
      <c r="AS2442" s="48" t="str">
        <f aca="false">IF(LEFT(AG2442,5)="ANEXO",VLOOKUP(AG2442,Dados!$X$111:$Z$112,2,0)*(AI2442-Q2442),"")</f>
        <v/>
      </c>
      <c r="AT2442" s="48" t="str">
        <f aca="false">IFERROR(IF(AR2442="","",(AI2442*AR2442)+AI2442),"INSERIR MVA")</f>
        <v/>
      </c>
      <c r="AU2442" s="48" t="str">
        <f aca="false">IF(AT2442="","",IF(AY2442=0.04,U2442,AS2442*AY2442))</f>
        <v/>
      </c>
      <c r="AV2442" s="47" t="str">
        <f aca="false">IFERROR(IF(AU2442="","",(VLOOKUP(AG2442,Dados!$X$111:$Z$112,3,0)*AT2442*0.17)),"INSERIR MVA")</f>
        <v/>
      </c>
      <c r="AW2442" s="47" t="str">
        <f aca="false">IFERROR(IF(AR2442="","",AV2442-AU2442),"")</f>
        <v/>
      </c>
      <c r="AX2442" s="51" t="str">
        <f aca="false">IFERROR(IF(AC2442="NÃO","",IF(AM2442&lt;&gt;"",AM2442-W2442,IF(AQ2442&lt;&gt;"",AQ2442-W2442,IF(AW2442&lt;&gt;"",AW2442-W2442,"")))),"")</f>
        <v/>
      </c>
      <c r="AY2442" s="46" t="str">
        <f aca="false">IFERROR(IF(ISNA(VLOOKUP(R2442,Dados!$X$2:$Y$5,2,0)),VLOOKUP(D2442,Dados!$X$7:$Y$33,2,0),VLOOKUP(R2442,Dados!$X$2:$Y$5,2,0)),"")</f>
        <v/>
      </c>
      <c r="AZ2442" s="52" t="str">
        <f aca="false">IF(C2442="","",IF(AND(Y2442="CONSUMO",AC2442="NÃO")*OR(AG2442="-",AG2442="BIT"),IF(E2442&lt;&gt;"",(AI2442-(P2442+L2442-N2442+Q2442)*AY2442)/0.83),""))</f>
        <v/>
      </c>
      <c r="BA2442" s="51" t="str">
        <f aca="false">IF(AZ2442="","",AZ2442*0.17-((P2442+L2442-N2442+Q2442)*AY2442))</f>
        <v/>
      </c>
      <c r="BB2442" s="51" t="str">
        <f aca="false">IF(AND(Y2442="CONSUMO",AG2442="ANEXO I",AY2442&gt;4%),(AI2442-(P2442+L2442-N2442+Q2442)*0.0514)/0.83*(0.5177)*(0.17)-AI2442*0.0514,IF(AND(Y2442="CONSUMO",AG2442="ANEXO II",AY2442&gt;4%),(AI2442-(P2442+L2442-N2442+Q2442)*0.041)/0.83*(0.3295)*(0.17)-AI2442*0.041,IF(AND(Y2442="CONSUMO",AG2442="ANEXO I",AY2442=4%),(AI2442-(P2442+L2442-N2442+Q2442)*0.04)/0.83*(0.5177)*(0.17)-AI2442*0.04,IF(AND(Y2442="CONSUMO",AG2442="ANEXO II",AY2442=4%),(AI2442-(P2442+L2442-N2442+Q2442)*0.04)/0.83*(0.3295)*(0.17)-AI2442*0.04,""))))</f>
        <v/>
      </c>
      <c r="BC2442" s="51" t="str">
        <f aca="false">IF(C2442="","",IF(AND(Y2442="CONSUMO",AC2442="SIM")*OR(AG2442="-",AG2442="BIT"),IF(E2442&lt;&gt;"",(AI2442-(P2442+L2442-N2442+Q2442)*AY2442)/0.83),""))</f>
        <v/>
      </c>
      <c r="BD2442" s="51" t="str">
        <f aca="false">IF(BC2442="","",BC2442*0.17)</f>
        <v/>
      </c>
      <c r="BE2442" s="51" t="str">
        <f aca="false">IF(I2442=6908,0,IF(BC2442="","",BD2442-((P2442+L2442-N2442+Q2442)*AY2442)))</f>
        <v/>
      </c>
      <c r="BF2442" s="53" t="str">
        <f aca="false">IF(B2442="","",IF(OR(B2442="",E2442="Regime Normal"),0,(AI2442-Q2442)*VLOOKUP(R2442,Dados!$X$98:$Y$108,2,0)))</f>
        <v/>
      </c>
      <c r="BG2442" s="54" t="str">
        <f aca="false">IFERROR(VLOOKUP(I2442,Dados!$AC$27:$AD$43,2,0),IF(B2442="","",IF(D2442&lt;&gt;"MT",IF(AND(AC2442="SIM",Y2442="Revenda"),"2403",IF(AND(AC2442="SIM",Y2442="Consumo"),"2407",IF(AND(AC2442="NÃO",Y2442="Revenda"),"2102",IF(AND(AC2442="NÃO",Y2442="Consumo"),"2556",)))),REPLACE(I2442,1,1,1))))</f>
        <v/>
      </c>
    </row>
    <row r="2443" customFormat="false" ht="12.8" hidden="false" customHeight="true" outlineLevel="0" collapsed="false">
      <c r="Y2443" s="45"/>
      <c r="Z2443" s="46" t="str">
        <f aca="false">IF(B2443="","",(IFERROR(VLOOKUP(H2443,Dados!A$3:B$15000,2,0),"Não Encontrado")))</f>
        <v/>
      </c>
      <c r="AA2443" s="46" t="str">
        <f aca="false">IF(B2443="","",(IFERROR(VLOOKUP(G2443,Dados!C$3:E$15000,3,0),"Não Encontrado")))</f>
        <v/>
      </c>
      <c r="AB2443" s="46" t="str">
        <f aca="false">IFERROR(IF(Z2443&lt;&gt;"Não Encontrado",Z2443,IF(AA2443&lt;&gt;"Não Encontrado",AA2443,"")),"")</f>
        <v/>
      </c>
      <c r="AC2443" s="45" t="str">
        <f aca="false">IF(B2443="","",IF(AB2443="","NÃO","SIM"))</f>
        <v/>
      </c>
      <c r="AD2443" s="45" t="str">
        <f aca="false">IFERROR(VLOOKUP(G2443,Dados!$P$3:$R$500,3,0),"")</f>
        <v/>
      </c>
      <c r="AE2443" s="45" t="str">
        <f aca="false">IFERROR(VLOOKUP(G2443,Dados!$K$3:$L$500,2,0),"")</f>
        <v/>
      </c>
      <c r="AF2443" s="45" t="str">
        <f aca="false">IFERROR(VLOOKUP(G2443,Dados!$M$3:$N$500,2,0),"")</f>
        <v/>
      </c>
      <c r="AG2443" s="45" t="str">
        <f aca="false">IF(F2443="","",IF(AND(AD2443="",AE2443="",AF2443=""),"-",IF(AND(AD2443="BIT",AE2443="",AF2443=""),"BIT",IF(AND(AE2443="ANEXO I",AD2443="",AF2443=""),"ANEXO I",IF(AND(AF2443="ANEXO II",AD2443="",AE2443=""),"ANEXO II","Escolher")))))</f>
        <v/>
      </c>
      <c r="AH2443" s="45" t="str">
        <f aca="false">IF(AG2443&lt;&gt;"Pneus","",IFERROR(VLOOKUP(R2443,Dados!$X$2:$Z$5,3,0)*(AI2443-Q2443),VLOOKUP(D2443,Dados!$X$7:$Z$33,3,0)*(AI2443-Q2443)))</f>
        <v/>
      </c>
      <c r="AI2443" s="47" t="str">
        <f aca="false">IF(B2443="","",P2443+Q2443+O2443+M2443+L2443-N2443)</f>
        <v/>
      </c>
      <c r="AJ2443" s="48" t="str">
        <f aca="false">IFERROR(IF(AND(AC2443="SIM",AG2443="-",Y2443="REVENDA"),(AB2443/1+1)*AI2443,IF(AND(AC2443="SIM",AG2443="Pneus",Y2443="REVENDA"),(AB2443/1+1)*(AI2443-AH2443),"")),"")</f>
        <v/>
      </c>
      <c r="AK2443" s="48" t="str">
        <f aca="false">IF(AJ2443="","",AJ2443*17%)</f>
        <v/>
      </c>
      <c r="AL2443" s="48" t="str">
        <f aca="false">IFERROR(IF(AC2443="NÃO","",IF(AK2443="","",IF(E2443="Simples Nacional",BF2443,IF(T2443=0.12,U2443*0.5833337002,IF(T2443=0,AI2443*0.07,U2443))))),"")</f>
        <v/>
      </c>
      <c r="AM2443" s="47" t="str">
        <f aca="false">IFERROR(IF(AC2443="NÃO","",IF(OR(AG2443="-",AG2443="Pneus"),AK2443-AL2443,"")),"")</f>
        <v/>
      </c>
      <c r="AN2443" s="48" t="str">
        <f aca="false">IF(AND(Y2443="REVENDA",AC2443="SIM",AG2443="BIT"),((AB2443/1+1)*AI2443)*0.4117,"")</f>
        <v/>
      </c>
      <c r="AO2443" s="48" t="str">
        <f aca="false">IF(AN2443="","",AN2443*17%)</f>
        <v/>
      </c>
      <c r="AP2443" s="49" t="str">
        <f aca="false">IF(AN2443="","",IF(T2443=0.12,(U2443*0.4117)*0.4117,IF(T2443=0,(AI2443*0.07)*0.4117,U2443*0.4117)))</f>
        <v/>
      </c>
      <c r="AQ2443" s="47" t="str">
        <f aca="false">IF(AN2443="","",AO2443-AP2443)</f>
        <v/>
      </c>
      <c r="AR2443" s="50" t="str">
        <f aca="false">IFERROR(IF(AND(AC2443="SIM",Y2443="REVENDA",LEFT(AG2443,5)="ANEXO")*OR(AE2443="ANEXO I",AF2443="ANEXO II"),VLOOKUP(H2443,Dados!G:I,2,0),""),"INSERIR MVA")</f>
        <v/>
      </c>
      <c r="AS2443" s="48" t="str">
        <f aca="false">IF(LEFT(AG2443,5)="ANEXO",VLOOKUP(AG2443,Dados!$X$111:$Z$112,2,0)*(AI2443-Q2443),"")</f>
        <v/>
      </c>
      <c r="AT2443" s="48" t="str">
        <f aca="false">IFERROR(IF(AR2443="","",(AI2443*AR2443)+AI2443),"INSERIR MVA")</f>
        <v/>
      </c>
      <c r="AU2443" s="48" t="str">
        <f aca="false">IF(AT2443="","",IF(AY2443=0.04,U2443,AS2443*AY2443))</f>
        <v/>
      </c>
      <c r="AV2443" s="47" t="str">
        <f aca="false">IFERROR(IF(AU2443="","",(VLOOKUP(AG2443,Dados!$X$111:$Z$112,3,0)*AT2443*0.17)),"INSERIR MVA")</f>
        <v/>
      </c>
      <c r="AW2443" s="47" t="str">
        <f aca="false">IFERROR(IF(AR2443="","",AV2443-AU2443),"")</f>
        <v/>
      </c>
      <c r="AX2443" s="51" t="str">
        <f aca="false">IFERROR(IF(AC2443="NÃO","",IF(AM2443&lt;&gt;"",AM2443-W2443,IF(AQ2443&lt;&gt;"",AQ2443-W2443,IF(AW2443&lt;&gt;"",AW2443-W2443,"")))),"")</f>
        <v/>
      </c>
      <c r="AY2443" s="46" t="str">
        <f aca="false">IFERROR(IF(ISNA(VLOOKUP(R2443,Dados!$X$2:$Y$5,2,0)),VLOOKUP(D2443,Dados!$X$7:$Y$33,2,0),VLOOKUP(R2443,Dados!$X$2:$Y$5,2,0)),"")</f>
        <v/>
      </c>
      <c r="AZ2443" s="52" t="str">
        <f aca="false">IF(C2443="","",IF(AND(Y2443="CONSUMO",AC2443="NÃO")*OR(AG2443="-",AG2443="BIT"),IF(E2443&lt;&gt;"",(AI2443-(P2443+L2443-N2443+Q2443)*AY2443)/0.83),""))</f>
        <v/>
      </c>
      <c r="BA2443" s="51" t="str">
        <f aca="false">IF(AZ2443="","",AZ2443*0.17-((P2443+L2443-N2443+Q2443)*AY2443))</f>
        <v/>
      </c>
      <c r="BB2443" s="51" t="str">
        <f aca="false">IF(AND(Y2443="CONSUMO",AG2443="ANEXO I",AY2443&gt;4%),(AI2443-(P2443+L2443-N2443+Q2443)*0.0514)/0.83*(0.5177)*(0.17)-AI2443*0.0514,IF(AND(Y2443="CONSUMO",AG2443="ANEXO II",AY2443&gt;4%),(AI2443-(P2443+L2443-N2443+Q2443)*0.041)/0.83*(0.3295)*(0.17)-AI2443*0.041,IF(AND(Y2443="CONSUMO",AG2443="ANEXO I",AY2443=4%),(AI2443-(P2443+L2443-N2443+Q2443)*0.04)/0.83*(0.5177)*(0.17)-AI2443*0.04,IF(AND(Y2443="CONSUMO",AG2443="ANEXO II",AY2443=4%),(AI2443-(P2443+L2443-N2443+Q2443)*0.04)/0.83*(0.3295)*(0.17)-AI2443*0.04,""))))</f>
        <v/>
      </c>
      <c r="BC2443" s="51" t="str">
        <f aca="false">IF(C2443="","",IF(AND(Y2443="CONSUMO",AC2443="SIM")*OR(AG2443="-",AG2443="BIT"),IF(E2443&lt;&gt;"",(AI2443-(P2443+L2443-N2443+Q2443)*AY2443)/0.83),""))</f>
        <v/>
      </c>
      <c r="BD2443" s="51" t="str">
        <f aca="false">IF(BC2443="","",BC2443*0.17)</f>
        <v/>
      </c>
      <c r="BE2443" s="51" t="str">
        <f aca="false">IF(I2443=6908,0,IF(BC2443="","",BD2443-((P2443+L2443-N2443+Q2443)*AY2443)))</f>
        <v/>
      </c>
      <c r="BF2443" s="53" t="str">
        <f aca="false">IF(B2443="","",IF(OR(B2443="",E2443="Regime Normal"),0,(AI2443-Q2443)*VLOOKUP(R2443,Dados!$X$98:$Y$108,2,0)))</f>
        <v/>
      </c>
      <c r="BG2443" s="54" t="str">
        <f aca="false">IFERROR(VLOOKUP(I2443,Dados!$AC$27:$AD$43,2,0),IF(B2443="","",IF(D2443&lt;&gt;"MT",IF(AND(AC2443="SIM",Y2443="Revenda"),"2403",IF(AND(AC2443="SIM",Y2443="Consumo"),"2407",IF(AND(AC2443="NÃO",Y2443="Revenda"),"2102",IF(AND(AC2443="NÃO",Y2443="Consumo"),"2556",)))),REPLACE(I2443,1,1,1))))</f>
        <v/>
      </c>
    </row>
    <row r="2444" customFormat="false" ht="12.8" hidden="false" customHeight="true" outlineLevel="0" collapsed="false">
      <c r="Y2444" s="45"/>
      <c r="Z2444" s="46" t="str">
        <f aca="false">IF(B2444="","",(IFERROR(VLOOKUP(H2444,Dados!A$3:B$15000,2,0),"Não Encontrado")))</f>
        <v/>
      </c>
      <c r="AA2444" s="46" t="str">
        <f aca="false">IF(B2444="","",(IFERROR(VLOOKUP(G2444,Dados!C$3:E$15000,3,0),"Não Encontrado")))</f>
        <v/>
      </c>
      <c r="AB2444" s="46" t="str">
        <f aca="false">IFERROR(IF(Z2444&lt;&gt;"Não Encontrado",Z2444,IF(AA2444&lt;&gt;"Não Encontrado",AA2444,"")),"")</f>
        <v/>
      </c>
      <c r="AC2444" s="45" t="str">
        <f aca="false">IF(B2444="","",IF(AB2444="","NÃO","SIM"))</f>
        <v/>
      </c>
      <c r="AD2444" s="45" t="str">
        <f aca="false">IFERROR(VLOOKUP(G2444,Dados!$P$3:$R$500,3,0),"")</f>
        <v/>
      </c>
      <c r="AE2444" s="45" t="str">
        <f aca="false">IFERROR(VLOOKUP(G2444,Dados!$K$3:$L$500,2,0),"")</f>
        <v/>
      </c>
      <c r="AF2444" s="45" t="str">
        <f aca="false">IFERROR(VLOOKUP(G2444,Dados!$M$3:$N$500,2,0),"")</f>
        <v/>
      </c>
      <c r="AG2444" s="45" t="str">
        <f aca="false">IF(F2444="","",IF(AND(AD2444="",AE2444="",AF2444=""),"-",IF(AND(AD2444="BIT",AE2444="",AF2444=""),"BIT",IF(AND(AE2444="ANEXO I",AD2444="",AF2444=""),"ANEXO I",IF(AND(AF2444="ANEXO II",AD2444="",AE2444=""),"ANEXO II","Escolher")))))</f>
        <v/>
      </c>
      <c r="AH2444" s="45" t="str">
        <f aca="false">IF(AG2444&lt;&gt;"Pneus","",IFERROR(VLOOKUP(R2444,Dados!$X$2:$Z$5,3,0)*(AI2444-Q2444),VLOOKUP(D2444,Dados!$X$7:$Z$33,3,0)*(AI2444-Q2444)))</f>
        <v/>
      </c>
      <c r="AI2444" s="47" t="str">
        <f aca="false">IF(B2444="","",P2444+Q2444+O2444+M2444+L2444-N2444)</f>
        <v/>
      </c>
      <c r="AJ2444" s="48" t="str">
        <f aca="false">IFERROR(IF(AND(AC2444="SIM",AG2444="-",Y2444="REVENDA"),(AB2444/1+1)*AI2444,IF(AND(AC2444="SIM",AG2444="Pneus",Y2444="REVENDA"),(AB2444/1+1)*(AI2444-AH2444),"")),"")</f>
        <v/>
      </c>
      <c r="AK2444" s="48" t="str">
        <f aca="false">IF(AJ2444="","",AJ2444*17%)</f>
        <v/>
      </c>
      <c r="AL2444" s="48" t="str">
        <f aca="false">IFERROR(IF(AC2444="NÃO","",IF(AK2444="","",IF(E2444="Simples Nacional",BF2444,IF(T2444=0.12,U2444*0.5833337002,IF(T2444=0,AI2444*0.07,U2444))))),"")</f>
        <v/>
      </c>
      <c r="AM2444" s="47" t="str">
        <f aca="false">IFERROR(IF(AC2444="NÃO","",IF(OR(AG2444="-",AG2444="Pneus"),AK2444-AL2444,"")),"")</f>
        <v/>
      </c>
      <c r="AN2444" s="48" t="str">
        <f aca="false">IF(AND(Y2444="REVENDA",AC2444="SIM",AG2444="BIT"),((AB2444/1+1)*AI2444)*0.4117,"")</f>
        <v/>
      </c>
      <c r="AO2444" s="48" t="str">
        <f aca="false">IF(AN2444="","",AN2444*17%)</f>
        <v/>
      </c>
      <c r="AP2444" s="49" t="str">
        <f aca="false">IF(AN2444="","",IF(T2444=0.12,(U2444*0.4117)*0.4117,IF(T2444=0,(AI2444*0.07)*0.4117,U2444*0.4117)))</f>
        <v/>
      </c>
      <c r="AQ2444" s="47" t="str">
        <f aca="false">IF(AN2444="","",AO2444-AP2444)</f>
        <v/>
      </c>
      <c r="AR2444" s="50" t="str">
        <f aca="false">IFERROR(IF(AND(AC2444="SIM",Y2444="REVENDA",LEFT(AG2444,5)="ANEXO")*OR(AE2444="ANEXO I",AF2444="ANEXO II"),VLOOKUP(H2444,Dados!G:I,2,0),""),"INSERIR MVA")</f>
        <v/>
      </c>
      <c r="AS2444" s="48" t="str">
        <f aca="false">IF(LEFT(AG2444,5)="ANEXO",VLOOKUP(AG2444,Dados!$X$111:$Z$112,2,0)*(AI2444-Q2444),"")</f>
        <v/>
      </c>
      <c r="AT2444" s="48" t="str">
        <f aca="false">IFERROR(IF(AR2444="","",(AI2444*AR2444)+AI2444),"INSERIR MVA")</f>
        <v/>
      </c>
      <c r="AU2444" s="48" t="str">
        <f aca="false">IF(AT2444="","",IF(AY2444=0.04,U2444,AS2444*AY2444))</f>
        <v/>
      </c>
      <c r="AV2444" s="47" t="str">
        <f aca="false">IFERROR(IF(AU2444="","",(VLOOKUP(AG2444,Dados!$X$111:$Z$112,3,0)*AT2444*0.17)),"INSERIR MVA")</f>
        <v/>
      </c>
      <c r="AW2444" s="47" t="str">
        <f aca="false">IFERROR(IF(AR2444="","",AV2444-AU2444),"")</f>
        <v/>
      </c>
      <c r="AX2444" s="51" t="str">
        <f aca="false">IFERROR(IF(AC2444="NÃO","",IF(AM2444&lt;&gt;"",AM2444-W2444,IF(AQ2444&lt;&gt;"",AQ2444-W2444,IF(AW2444&lt;&gt;"",AW2444-W2444,"")))),"")</f>
        <v/>
      </c>
      <c r="AY2444" s="46" t="str">
        <f aca="false">IFERROR(IF(ISNA(VLOOKUP(R2444,Dados!$X$2:$Y$5,2,0)),VLOOKUP(D2444,Dados!$X$7:$Y$33,2,0),VLOOKUP(R2444,Dados!$X$2:$Y$5,2,0)),"")</f>
        <v/>
      </c>
      <c r="AZ2444" s="52" t="str">
        <f aca="false">IF(C2444="","",IF(AND(Y2444="CONSUMO",AC2444="NÃO")*OR(AG2444="-",AG2444="BIT"),IF(E2444&lt;&gt;"",(AI2444-(P2444+L2444-N2444+Q2444)*AY2444)/0.83),""))</f>
        <v/>
      </c>
      <c r="BA2444" s="51" t="str">
        <f aca="false">IF(AZ2444="","",AZ2444*0.17-((P2444+L2444-N2444+Q2444)*AY2444))</f>
        <v/>
      </c>
      <c r="BB2444" s="51" t="str">
        <f aca="false">IF(AND(Y2444="CONSUMO",AG2444="ANEXO I",AY2444&gt;4%),(AI2444-(P2444+L2444-N2444+Q2444)*0.0514)/0.83*(0.5177)*(0.17)-AI2444*0.0514,IF(AND(Y2444="CONSUMO",AG2444="ANEXO II",AY2444&gt;4%),(AI2444-(P2444+L2444-N2444+Q2444)*0.041)/0.83*(0.3295)*(0.17)-AI2444*0.041,IF(AND(Y2444="CONSUMO",AG2444="ANEXO I",AY2444=4%),(AI2444-(P2444+L2444-N2444+Q2444)*0.04)/0.83*(0.5177)*(0.17)-AI2444*0.04,IF(AND(Y2444="CONSUMO",AG2444="ANEXO II",AY2444=4%),(AI2444-(P2444+L2444-N2444+Q2444)*0.04)/0.83*(0.3295)*(0.17)-AI2444*0.04,""))))</f>
        <v/>
      </c>
      <c r="BC2444" s="51" t="str">
        <f aca="false">IF(C2444="","",IF(AND(Y2444="CONSUMO",AC2444="SIM")*OR(AG2444="-",AG2444="BIT"),IF(E2444&lt;&gt;"",(AI2444-(P2444+L2444-N2444+Q2444)*AY2444)/0.83),""))</f>
        <v/>
      </c>
      <c r="BD2444" s="51" t="str">
        <f aca="false">IF(BC2444="","",BC2444*0.17)</f>
        <v/>
      </c>
      <c r="BE2444" s="51" t="str">
        <f aca="false">IF(I2444=6908,0,IF(BC2444="","",BD2444-((P2444+L2444-N2444+Q2444)*AY2444)))</f>
        <v/>
      </c>
      <c r="BF2444" s="53" t="str">
        <f aca="false">IF(B2444="","",IF(OR(B2444="",E2444="Regime Normal"),0,(AI2444-Q2444)*VLOOKUP(R2444,Dados!$X$98:$Y$108,2,0)))</f>
        <v/>
      </c>
      <c r="BG2444" s="54" t="str">
        <f aca="false">IFERROR(VLOOKUP(I2444,Dados!$AC$27:$AD$43,2,0),IF(B2444="","",IF(D2444&lt;&gt;"MT",IF(AND(AC2444="SIM",Y2444="Revenda"),"2403",IF(AND(AC2444="SIM",Y2444="Consumo"),"2407",IF(AND(AC2444="NÃO",Y2444="Revenda"),"2102",IF(AND(AC2444="NÃO",Y2444="Consumo"),"2556",)))),REPLACE(I2444,1,1,1))))</f>
        <v/>
      </c>
    </row>
    <row r="2445" customFormat="false" ht="12.8" hidden="false" customHeight="true" outlineLevel="0" collapsed="false">
      <c r="Y2445" s="45"/>
      <c r="Z2445" s="46" t="str">
        <f aca="false">IF(B2445="","",(IFERROR(VLOOKUP(H2445,Dados!A$3:B$15000,2,0),"Não Encontrado")))</f>
        <v/>
      </c>
      <c r="AA2445" s="46" t="str">
        <f aca="false">IF(B2445="","",(IFERROR(VLOOKUP(G2445,Dados!C$3:E$15000,3,0),"Não Encontrado")))</f>
        <v/>
      </c>
      <c r="AB2445" s="46" t="str">
        <f aca="false">IFERROR(IF(Z2445&lt;&gt;"Não Encontrado",Z2445,IF(AA2445&lt;&gt;"Não Encontrado",AA2445,"")),"")</f>
        <v/>
      </c>
      <c r="AC2445" s="45" t="str">
        <f aca="false">IF(B2445="","",IF(AB2445="","NÃO","SIM"))</f>
        <v/>
      </c>
      <c r="AD2445" s="45" t="str">
        <f aca="false">IFERROR(VLOOKUP(G2445,Dados!$P$3:$R$500,3,0),"")</f>
        <v/>
      </c>
      <c r="AE2445" s="45" t="str">
        <f aca="false">IFERROR(VLOOKUP(G2445,Dados!$K$3:$L$500,2,0),"")</f>
        <v/>
      </c>
      <c r="AF2445" s="45" t="str">
        <f aca="false">IFERROR(VLOOKUP(G2445,Dados!$M$3:$N$500,2,0),"")</f>
        <v/>
      </c>
      <c r="AG2445" s="45" t="str">
        <f aca="false">IF(F2445="","",IF(AND(AD2445="",AE2445="",AF2445=""),"-",IF(AND(AD2445="BIT",AE2445="",AF2445=""),"BIT",IF(AND(AE2445="ANEXO I",AD2445="",AF2445=""),"ANEXO I",IF(AND(AF2445="ANEXO II",AD2445="",AE2445=""),"ANEXO II","Escolher")))))</f>
        <v/>
      </c>
      <c r="AH2445" s="45" t="str">
        <f aca="false">IF(AG2445&lt;&gt;"Pneus","",IFERROR(VLOOKUP(R2445,Dados!$X$2:$Z$5,3,0)*(AI2445-Q2445),VLOOKUP(D2445,Dados!$X$7:$Z$33,3,0)*(AI2445-Q2445)))</f>
        <v/>
      </c>
      <c r="AI2445" s="47" t="str">
        <f aca="false">IF(B2445="","",P2445+Q2445+O2445+M2445+L2445-N2445)</f>
        <v/>
      </c>
      <c r="AJ2445" s="48" t="str">
        <f aca="false">IFERROR(IF(AND(AC2445="SIM",AG2445="-",Y2445="REVENDA"),(AB2445/1+1)*AI2445,IF(AND(AC2445="SIM",AG2445="Pneus",Y2445="REVENDA"),(AB2445/1+1)*(AI2445-AH2445),"")),"")</f>
        <v/>
      </c>
      <c r="AK2445" s="48" t="str">
        <f aca="false">IF(AJ2445="","",AJ2445*17%)</f>
        <v/>
      </c>
      <c r="AL2445" s="48" t="str">
        <f aca="false">IFERROR(IF(AC2445="NÃO","",IF(AK2445="","",IF(E2445="Simples Nacional",BF2445,IF(T2445=0.12,U2445*0.5833337002,IF(T2445=0,AI2445*0.07,U2445))))),"")</f>
        <v/>
      </c>
      <c r="AM2445" s="47" t="str">
        <f aca="false">IFERROR(IF(AC2445="NÃO","",IF(OR(AG2445="-",AG2445="Pneus"),AK2445-AL2445,"")),"")</f>
        <v/>
      </c>
      <c r="AN2445" s="48" t="str">
        <f aca="false">IF(AND(Y2445="REVENDA",AC2445="SIM",AG2445="BIT"),((AB2445/1+1)*AI2445)*0.4117,"")</f>
        <v/>
      </c>
      <c r="AO2445" s="48" t="str">
        <f aca="false">IF(AN2445="","",AN2445*17%)</f>
        <v/>
      </c>
      <c r="AP2445" s="49" t="str">
        <f aca="false">IF(AN2445="","",IF(T2445=0.12,(U2445*0.4117)*0.4117,IF(T2445=0,(AI2445*0.07)*0.4117,U2445*0.4117)))</f>
        <v/>
      </c>
      <c r="AQ2445" s="47" t="str">
        <f aca="false">IF(AN2445="","",AO2445-AP2445)</f>
        <v/>
      </c>
      <c r="AR2445" s="50" t="str">
        <f aca="false">IFERROR(IF(AND(AC2445="SIM",Y2445="REVENDA",LEFT(AG2445,5)="ANEXO")*OR(AE2445="ANEXO I",AF2445="ANEXO II"),VLOOKUP(H2445,Dados!G:I,2,0),""),"INSERIR MVA")</f>
        <v/>
      </c>
      <c r="AS2445" s="48" t="str">
        <f aca="false">IF(LEFT(AG2445,5)="ANEXO",VLOOKUP(AG2445,Dados!$X$111:$Z$112,2,0)*(AI2445-Q2445),"")</f>
        <v/>
      </c>
      <c r="AT2445" s="48" t="str">
        <f aca="false">IFERROR(IF(AR2445="","",(AI2445*AR2445)+AI2445),"INSERIR MVA")</f>
        <v/>
      </c>
      <c r="AU2445" s="48" t="str">
        <f aca="false">IF(AT2445="","",IF(AY2445=0.04,U2445,AS2445*AY2445))</f>
        <v/>
      </c>
      <c r="AV2445" s="47" t="str">
        <f aca="false">IFERROR(IF(AU2445="","",(VLOOKUP(AG2445,Dados!$X$111:$Z$112,3,0)*AT2445*0.17)),"INSERIR MVA")</f>
        <v/>
      </c>
      <c r="AW2445" s="47" t="str">
        <f aca="false">IFERROR(IF(AR2445="","",AV2445-AU2445),"")</f>
        <v/>
      </c>
      <c r="AX2445" s="51" t="str">
        <f aca="false">IFERROR(IF(AC2445="NÃO","",IF(AM2445&lt;&gt;"",AM2445-W2445,IF(AQ2445&lt;&gt;"",AQ2445-W2445,IF(AW2445&lt;&gt;"",AW2445-W2445,"")))),"")</f>
        <v/>
      </c>
      <c r="AY2445" s="46" t="str">
        <f aca="false">IFERROR(IF(ISNA(VLOOKUP(R2445,Dados!$X$2:$Y$5,2,0)),VLOOKUP(D2445,Dados!$X$7:$Y$33,2,0),VLOOKUP(R2445,Dados!$X$2:$Y$5,2,0)),"")</f>
        <v/>
      </c>
      <c r="AZ2445" s="52" t="str">
        <f aca="false">IF(C2445="","",IF(AND(Y2445="CONSUMO",AC2445="NÃO")*OR(AG2445="-",AG2445="BIT"),IF(E2445&lt;&gt;"",(AI2445-(P2445+L2445-N2445+Q2445)*AY2445)/0.83),""))</f>
        <v/>
      </c>
      <c r="BA2445" s="51" t="str">
        <f aca="false">IF(AZ2445="","",AZ2445*0.17-((P2445+L2445-N2445+Q2445)*AY2445))</f>
        <v/>
      </c>
      <c r="BB2445" s="51" t="str">
        <f aca="false">IF(AND(Y2445="CONSUMO",AG2445="ANEXO I",AY2445&gt;4%),(AI2445-(P2445+L2445-N2445+Q2445)*0.0514)/0.83*(0.5177)*(0.17)-AI2445*0.0514,IF(AND(Y2445="CONSUMO",AG2445="ANEXO II",AY2445&gt;4%),(AI2445-(P2445+L2445-N2445+Q2445)*0.041)/0.83*(0.3295)*(0.17)-AI2445*0.041,IF(AND(Y2445="CONSUMO",AG2445="ANEXO I",AY2445=4%),(AI2445-(P2445+L2445-N2445+Q2445)*0.04)/0.83*(0.5177)*(0.17)-AI2445*0.04,IF(AND(Y2445="CONSUMO",AG2445="ANEXO II",AY2445=4%),(AI2445-(P2445+L2445-N2445+Q2445)*0.04)/0.83*(0.3295)*(0.17)-AI2445*0.04,""))))</f>
        <v/>
      </c>
      <c r="BC2445" s="51" t="str">
        <f aca="false">IF(C2445="","",IF(AND(Y2445="CONSUMO",AC2445="SIM")*OR(AG2445="-",AG2445="BIT"),IF(E2445&lt;&gt;"",(AI2445-(P2445+L2445-N2445+Q2445)*AY2445)/0.83),""))</f>
        <v/>
      </c>
      <c r="BD2445" s="51" t="str">
        <f aca="false">IF(BC2445="","",BC2445*0.17)</f>
        <v/>
      </c>
      <c r="BE2445" s="51" t="str">
        <f aca="false">IF(I2445=6908,0,IF(BC2445="","",BD2445-((P2445+L2445-N2445+Q2445)*AY2445)))</f>
        <v/>
      </c>
      <c r="BF2445" s="53" t="str">
        <f aca="false">IF(B2445="","",IF(OR(B2445="",E2445="Regime Normal"),0,(AI2445-Q2445)*VLOOKUP(R2445,Dados!$X$98:$Y$108,2,0)))</f>
        <v/>
      </c>
      <c r="BG2445" s="54" t="str">
        <f aca="false">IFERROR(VLOOKUP(I2445,Dados!$AC$27:$AD$43,2,0),IF(B2445="","",IF(D2445&lt;&gt;"MT",IF(AND(AC2445="SIM",Y2445="Revenda"),"2403",IF(AND(AC2445="SIM",Y2445="Consumo"),"2407",IF(AND(AC2445="NÃO",Y2445="Revenda"),"2102",IF(AND(AC2445="NÃO",Y2445="Consumo"),"2556",)))),REPLACE(I2445,1,1,1))))</f>
        <v/>
      </c>
    </row>
    <row r="2446" customFormat="false" ht="12.8" hidden="false" customHeight="true" outlineLevel="0" collapsed="false">
      <c r="Y2446" s="45"/>
      <c r="Z2446" s="46" t="str">
        <f aca="false">IF(B2446="","",(IFERROR(VLOOKUP(H2446,Dados!A$3:B$15000,2,0),"Não Encontrado")))</f>
        <v/>
      </c>
      <c r="AA2446" s="46" t="str">
        <f aca="false">IF(B2446="","",(IFERROR(VLOOKUP(G2446,Dados!C$3:E$15000,3,0),"Não Encontrado")))</f>
        <v/>
      </c>
      <c r="AB2446" s="46" t="str">
        <f aca="false">IFERROR(IF(Z2446&lt;&gt;"Não Encontrado",Z2446,IF(AA2446&lt;&gt;"Não Encontrado",AA2446,"")),"")</f>
        <v/>
      </c>
      <c r="AC2446" s="45" t="str">
        <f aca="false">IF(B2446="","",IF(AB2446="","NÃO","SIM"))</f>
        <v/>
      </c>
      <c r="AD2446" s="45" t="str">
        <f aca="false">IFERROR(VLOOKUP(G2446,Dados!$P$3:$R$500,3,0),"")</f>
        <v/>
      </c>
      <c r="AE2446" s="45" t="str">
        <f aca="false">IFERROR(VLOOKUP(G2446,Dados!$K$3:$L$500,2,0),"")</f>
        <v/>
      </c>
      <c r="AF2446" s="45" t="str">
        <f aca="false">IFERROR(VLOOKUP(G2446,Dados!$M$3:$N$500,2,0),"")</f>
        <v/>
      </c>
      <c r="AG2446" s="45" t="str">
        <f aca="false">IF(F2446="","",IF(AND(AD2446="",AE2446="",AF2446=""),"-",IF(AND(AD2446="BIT",AE2446="",AF2446=""),"BIT",IF(AND(AE2446="ANEXO I",AD2446="",AF2446=""),"ANEXO I",IF(AND(AF2446="ANEXO II",AD2446="",AE2446=""),"ANEXO II","Escolher")))))</f>
        <v/>
      </c>
      <c r="AH2446" s="45" t="str">
        <f aca="false">IF(AG2446&lt;&gt;"Pneus","",IFERROR(VLOOKUP(R2446,Dados!$X$2:$Z$5,3,0)*(AI2446-Q2446),VLOOKUP(D2446,Dados!$X$7:$Z$33,3,0)*(AI2446-Q2446)))</f>
        <v/>
      </c>
      <c r="AI2446" s="47" t="str">
        <f aca="false">IF(B2446="","",P2446+Q2446+O2446+M2446+L2446-N2446)</f>
        <v/>
      </c>
      <c r="AJ2446" s="48" t="str">
        <f aca="false">IFERROR(IF(AND(AC2446="SIM",AG2446="-",Y2446="REVENDA"),(AB2446/1+1)*AI2446,IF(AND(AC2446="SIM",AG2446="Pneus",Y2446="REVENDA"),(AB2446/1+1)*(AI2446-AH2446),"")),"")</f>
        <v/>
      </c>
      <c r="AK2446" s="48" t="str">
        <f aca="false">IF(AJ2446="","",AJ2446*17%)</f>
        <v/>
      </c>
      <c r="AL2446" s="48" t="str">
        <f aca="false">IFERROR(IF(AC2446="NÃO","",IF(AK2446="","",IF(E2446="Simples Nacional",BF2446,IF(T2446=0.12,U2446*0.5833337002,IF(T2446=0,AI2446*0.07,U2446))))),"")</f>
        <v/>
      </c>
      <c r="AM2446" s="47" t="str">
        <f aca="false">IFERROR(IF(AC2446="NÃO","",IF(OR(AG2446="-",AG2446="Pneus"),AK2446-AL2446,"")),"")</f>
        <v/>
      </c>
      <c r="AN2446" s="48" t="str">
        <f aca="false">IF(AND(Y2446="REVENDA",AC2446="SIM",AG2446="BIT"),((AB2446/1+1)*AI2446)*0.4117,"")</f>
        <v/>
      </c>
      <c r="AO2446" s="48" t="str">
        <f aca="false">IF(AN2446="","",AN2446*17%)</f>
        <v/>
      </c>
      <c r="AP2446" s="49" t="str">
        <f aca="false">IF(AN2446="","",IF(T2446=0.12,(U2446*0.4117)*0.4117,IF(T2446=0,(AI2446*0.07)*0.4117,U2446*0.4117)))</f>
        <v/>
      </c>
      <c r="AQ2446" s="47" t="str">
        <f aca="false">IF(AN2446="","",AO2446-AP2446)</f>
        <v/>
      </c>
      <c r="AR2446" s="50" t="str">
        <f aca="false">IFERROR(IF(AND(AC2446="SIM",Y2446="REVENDA",LEFT(AG2446,5)="ANEXO")*OR(AE2446="ANEXO I",AF2446="ANEXO II"),VLOOKUP(H2446,Dados!G:I,2,0),""),"INSERIR MVA")</f>
        <v/>
      </c>
      <c r="AS2446" s="48" t="str">
        <f aca="false">IF(LEFT(AG2446,5)="ANEXO",VLOOKUP(AG2446,Dados!$X$111:$Z$112,2,0)*(AI2446-Q2446),"")</f>
        <v/>
      </c>
      <c r="AT2446" s="48" t="str">
        <f aca="false">IFERROR(IF(AR2446="","",(AI2446*AR2446)+AI2446),"INSERIR MVA")</f>
        <v/>
      </c>
      <c r="AU2446" s="48" t="str">
        <f aca="false">IF(AT2446="","",IF(AY2446=0.04,U2446,AS2446*AY2446))</f>
        <v/>
      </c>
      <c r="AV2446" s="47" t="str">
        <f aca="false">IFERROR(IF(AU2446="","",(VLOOKUP(AG2446,Dados!$X$111:$Z$112,3,0)*AT2446*0.17)),"INSERIR MVA")</f>
        <v/>
      </c>
      <c r="AW2446" s="47" t="str">
        <f aca="false">IFERROR(IF(AR2446="","",AV2446-AU2446),"")</f>
        <v/>
      </c>
      <c r="AX2446" s="51" t="str">
        <f aca="false">IFERROR(IF(AC2446="NÃO","",IF(AM2446&lt;&gt;"",AM2446-W2446,IF(AQ2446&lt;&gt;"",AQ2446-W2446,IF(AW2446&lt;&gt;"",AW2446-W2446,"")))),"")</f>
        <v/>
      </c>
      <c r="AY2446" s="46" t="str">
        <f aca="false">IFERROR(IF(ISNA(VLOOKUP(R2446,Dados!$X$2:$Y$5,2,0)),VLOOKUP(D2446,Dados!$X$7:$Y$33,2,0),VLOOKUP(R2446,Dados!$X$2:$Y$5,2,0)),"")</f>
        <v/>
      </c>
      <c r="AZ2446" s="52" t="str">
        <f aca="false">IF(C2446="","",IF(AND(Y2446="CONSUMO",AC2446="NÃO")*OR(AG2446="-",AG2446="BIT"),IF(E2446&lt;&gt;"",(AI2446-(P2446+L2446-N2446+Q2446)*AY2446)/0.83),""))</f>
        <v/>
      </c>
      <c r="BA2446" s="51" t="str">
        <f aca="false">IF(AZ2446="","",AZ2446*0.17-((P2446+L2446-N2446+Q2446)*AY2446))</f>
        <v/>
      </c>
      <c r="BB2446" s="51" t="str">
        <f aca="false">IF(AND(Y2446="CONSUMO",AG2446="ANEXO I",AY2446&gt;4%),(AI2446-(P2446+L2446-N2446+Q2446)*0.0514)/0.83*(0.5177)*(0.17)-AI2446*0.0514,IF(AND(Y2446="CONSUMO",AG2446="ANEXO II",AY2446&gt;4%),(AI2446-(P2446+L2446-N2446+Q2446)*0.041)/0.83*(0.3295)*(0.17)-AI2446*0.041,IF(AND(Y2446="CONSUMO",AG2446="ANEXO I",AY2446=4%),(AI2446-(P2446+L2446-N2446+Q2446)*0.04)/0.83*(0.5177)*(0.17)-AI2446*0.04,IF(AND(Y2446="CONSUMO",AG2446="ANEXO II",AY2446=4%),(AI2446-(P2446+L2446-N2446+Q2446)*0.04)/0.83*(0.3295)*(0.17)-AI2446*0.04,""))))</f>
        <v/>
      </c>
      <c r="BC2446" s="51" t="str">
        <f aca="false">IF(C2446="","",IF(AND(Y2446="CONSUMO",AC2446="SIM")*OR(AG2446="-",AG2446="BIT"),IF(E2446&lt;&gt;"",(AI2446-(P2446+L2446-N2446+Q2446)*AY2446)/0.83),""))</f>
        <v/>
      </c>
      <c r="BD2446" s="51" t="str">
        <f aca="false">IF(BC2446="","",BC2446*0.17)</f>
        <v/>
      </c>
      <c r="BE2446" s="51" t="str">
        <f aca="false">IF(I2446=6908,0,IF(BC2446="","",BD2446-((P2446+L2446-N2446+Q2446)*AY2446)))</f>
        <v/>
      </c>
      <c r="BF2446" s="53" t="str">
        <f aca="false">IF(B2446="","",IF(OR(B2446="",E2446="Regime Normal"),0,(AI2446-Q2446)*VLOOKUP(R2446,Dados!$X$98:$Y$108,2,0)))</f>
        <v/>
      </c>
      <c r="BG2446" s="54" t="str">
        <f aca="false">IFERROR(VLOOKUP(I2446,Dados!$AC$27:$AD$43,2,0),IF(B2446="","",IF(D2446&lt;&gt;"MT",IF(AND(AC2446="SIM",Y2446="Revenda"),"2403",IF(AND(AC2446="SIM",Y2446="Consumo"),"2407",IF(AND(AC2446="NÃO",Y2446="Revenda"),"2102",IF(AND(AC2446="NÃO",Y2446="Consumo"),"2556",)))),REPLACE(I2446,1,1,1))))</f>
        <v/>
      </c>
    </row>
    <row r="2447" customFormat="false" ht="12.8" hidden="false" customHeight="true" outlineLevel="0" collapsed="false">
      <c r="Y2447" s="45"/>
      <c r="Z2447" s="46" t="str">
        <f aca="false">IF(B2447="","",(IFERROR(VLOOKUP(H2447,Dados!A$3:B$15000,2,0),"Não Encontrado")))</f>
        <v/>
      </c>
      <c r="AA2447" s="46" t="str">
        <f aca="false">IF(B2447="","",(IFERROR(VLOOKUP(G2447,Dados!C$3:E$15000,3,0),"Não Encontrado")))</f>
        <v/>
      </c>
      <c r="AB2447" s="46" t="str">
        <f aca="false">IFERROR(IF(Z2447&lt;&gt;"Não Encontrado",Z2447,IF(AA2447&lt;&gt;"Não Encontrado",AA2447,"")),"")</f>
        <v/>
      </c>
      <c r="AC2447" s="45" t="str">
        <f aca="false">IF(B2447="","",IF(AB2447="","NÃO","SIM"))</f>
        <v/>
      </c>
      <c r="AD2447" s="45" t="str">
        <f aca="false">IFERROR(VLOOKUP(G2447,Dados!$P$3:$R$500,3,0),"")</f>
        <v/>
      </c>
      <c r="AE2447" s="45" t="str">
        <f aca="false">IFERROR(VLOOKUP(G2447,Dados!$K$3:$L$500,2,0),"")</f>
        <v/>
      </c>
      <c r="AF2447" s="45" t="str">
        <f aca="false">IFERROR(VLOOKUP(G2447,Dados!$M$3:$N$500,2,0),"")</f>
        <v/>
      </c>
      <c r="AG2447" s="45" t="str">
        <f aca="false">IF(F2447="","",IF(AND(AD2447="",AE2447="",AF2447=""),"-",IF(AND(AD2447="BIT",AE2447="",AF2447=""),"BIT",IF(AND(AE2447="ANEXO I",AD2447="",AF2447=""),"ANEXO I",IF(AND(AF2447="ANEXO II",AD2447="",AE2447=""),"ANEXO II","Escolher")))))</f>
        <v/>
      </c>
      <c r="AH2447" s="45" t="str">
        <f aca="false">IF(AG2447&lt;&gt;"Pneus","",IFERROR(VLOOKUP(R2447,Dados!$X$2:$Z$5,3,0)*(AI2447-Q2447),VLOOKUP(D2447,Dados!$X$7:$Z$33,3,0)*(AI2447-Q2447)))</f>
        <v/>
      </c>
      <c r="AI2447" s="47" t="str">
        <f aca="false">IF(B2447="","",P2447+Q2447+O2447+M2447+L2447-N2447)</f>
        <v/>
      </c>
      <c r="AJ2447" s="48" t="str">
        <f aca="false">IFERROR(IF(AND(AC2447="SIM",AG2447="-",Y2447="REVENDA"),(AB2447/1+1)*AI2447,IF(AND(AC2447="SIM",AG2447="Pneus",Y2447="REVENDA"),(AB2447/1+1)*(AI2447-AH2447),"")),"")</f>
        <v/>
      </c>
      <c r="AK2447" s="48" t="str">
        <f aca="false">IF(AJ2447="","",AJ2447*17%)</f>
        <v/>
      </c>
      <c r="AL2447" s="48" t="str">
        <f aca="false">IFERROR(IF(AC2447="NÃO","",IF(AK2447="","",IF(E2447="Simples Nacional",BF2447,IF(T2447=0.12,U2447*0.5833337002,IF(T2447=0,AI2447*0.07,U2447))))),"")</f>
        <v/>
      </c>
      <c r="AM2447" s="47" t="str">
        <f aca="false">IFERROR(IF(AC2447="NÃO","",IF(OR(AG2447="-",AG2447="Pneus"),AK2447-AL2447,"")),"")</f>
        <v/>
      </c>
      <c r="AN2447" s="48" t="str">
        <f aca="false">IF(AND(Y2447="REVENDA",AC2447="SIM",AG2447="BIT"),((AB2447/1+1)*AI2447)*0.4117,"")</f>
        <v/>
      </c>
      <c r="AO2447" s="48" t="str">
        <f aca="false">IF(AN2447="","",AN2447*17%)</f>
        <v/>
      </c>
      <c r="AP2447" s="49" t="str">
        <f aca="false">IF(AN2447="","",IF(T2447=0.12,(U2447*0.4117)*0.4117,IF(T2447=0,(AI2447*0.07)*0.4117,U2447*0.4117)))</f>
        <v/>
      </c>
      <c r="AQ2447" s="47" t="str">
        <f aca="false">IF(AN2447="","",AO2447-AP2447)</f>
        <v/>
      </c>
      <c r="AR2447" s="50" t="str">
        <f aca="false">IFERROR(IF(AND(AC2447="SIM",Y2447="REVENDA",LEFT(AG2447,5)="ANEXO")*OR(AE2447="ANEXO I",AF2447="ANEXO II"),VLOOKUP(H2447,Dados!G:I,2,0),""),"INSERIR MVA")</f>
        <v/>
      </c>
      <c r="AS2447" s="48" t="str">
        <f aca="false">IF(LEFT(AG2447,5)="ANEXO",VLOOKUP(AG2447,Dados!$X$111:$Z$112,2,0)*(AI2447-Q2447),"")</f>
        <v/>
      </c>
      <c r="AT2447" s="48" t="str">
        <f aca="false">IFERROR(IF(AR2447="","",(AI2447*AR2447)+AI2447),"INSERIR MVA")</f>
        <v/>
      </c>
      <c r="AU2447" s="48" t="str">
        <f aca="false">IF(AT2447="","",IF(AY2447=0.04,U2447,AS2447*AY2447))</f>
        <v/>
      </c>
      <c r="AV2447" s="47" t="str">
        <f aca="false">IFERROR(IF(AU2447="","",(VLOOKUP(AG2447,Dados!$X$111:$Z$112,3,0)*AT2447*0.17)),"INSERIR MVA")</f>
        <v/>
      </c>
      <c r="AW2447" s="47" t="str">
        <f aca="false">IFERROR(IF(AR2447="","",AV2447-AU2447),"")</f>
        <v/>
      </c>
      <c r="AX2447" s="51" t="str">
        <f aca="false">IFERROR(IF(AC2447="NÃO","",IF(AM2447&lt;&gt;"",AM2447-W2447,IF(AQ2447&lt;&gt;"",AQ2447-W2447,IF(AW2447&lt;&gt;"",AW2447-W2447,"")))),"")</f>
        <v/>
      </c>
      <c r="AY2447" s="46" t="str">
        <f aca="false">IFERROR(IF(ISNA(VLOOKUP(R2447,Dados!$X$2:$Y$5,2,0)),VLOOKUP(D2447,Dados!$X$7:$Y$33,2,0),VLOOKUP(R2447,Dados!$X$2:$Y$5,2,0)),"")</f>
        <v/>
      </c>
      <c r="AZ2447" s="52" t="str">
        <f aca="false">IF(C2447="","",IF(AND(Y2447="CONSUMO",AC2447="NÃO")*OR(AG2447="-",AG2447="BIT"),IF(E2447&lt;&gt;"",(AI2447-(P2447+L2447-N2447+Q2447)*AY2447)/0.83),""))</f>
        <v/>
      </c>
      <c r="BA2447" s="51" t="str">
        <f aca="false">IF(AZ2447="","",AZ2447*0.17-((P2447+L2447-N2447+Q2447)*AY2447))</f>
        <v/>
      </c>
      <c r="BB2447" s="51" t="str">
        <f aca="false">IF(AND(Y2447="CONSUMO",AG2447="ANEXO I",AY2447&gt;4%),(AI2447-(P2447+L2447-N2447+Q2447)*0.0514)/0.83*(0.5177)*(0.17)-AI2447*0.0514,IF(AND(Y2447="CONSUMO",AG2447="ANEXO II",AY2447&gt;4%),(AI2447-(P2447+L2447-N2447+Q2447)*0.041)/0.83*(0.3295)*(0.17)-AI2447*0.041,IF(AND(Y2447="CONSUMO",AG2447="ANEXO I",AY2447=4%),(AI2447-(P2447+L2447-N2447+Q2447)*0.04)/0.83*(0.5177)*(0.17)-AI2447*0.04,IF(AND(Y2447="CONSUMO",AG2447="ANEXO II",AY2447=4%),(AI2447-(P2447+L2447-N2447+Q2447)*0.04)/0.83*(0.3295)*(0.17)-AI2447*0.04,""))))</f>
        <v/>
      </c>
      <c r="BC2447" s="51" t="str">
        <f aca="false">IF(C2447="","",IF(AND(Y2447="CONSUMO",AC2447="SIM")*OR(AG2447="-",AG2447="BIT"),IF(E2447&lt;&gt;"",(AI2447-(P2447+L2447-N2447+Q2447)*AY2447)/0.83),""))</f>
        <v/>
      </c>
      <c r="BD2447" s="51" t="str">
        <f aca="false">IF(BC2447="","",BC2447*0.17)</f>
        <v/>
      </c>
      <c r="BE2447" s="51" t="str">
        <f aca="false">IF(I2447=6908,0,IF(BC2447="","",BD2447-((P2447+L2447-N2447+Q2447)*AY2447)))</f>
        <v/>
      </c>
      <c r="BF2447" s="53" t="str">
        <f aca="false">IF(B2447="","",IF(OR(B2447="",E2447="Regime Normal"),0,(AI2447-Q2447)*VLOOKUP(R2447,Dados!$X$98:$Y$108,2,0)))</f>
        <v/>
      </c>
      <c r="BG2447" s="54" t="str">
        <f aca="false">IFERROR(VLOOKUP(I2447,Dados!$AC$27:$AD$43,2,0),IF(B2447="","",IF(D2447&lt;&gt;"MT",IF(AND(AC2447="SIM",Y2447="Revenda"),"2403",IF(AND(AC2447="SIM",Y2447="Consumo"),"2407",IF(AND(AC2447="NÃO",Y2447="Revenda"),"2102",IF(AND(AC2447="NÃO",Y2447="Consumo"),"2556",)))),REPLACE(I2447,1,1,1))))</f>
        <v/>
      </c>
    </row>
    <row r="2448" customFormat="false" ht="12.8" hidden="false" customHeight="true" outlineLevel="0" collapsed="false">
      <c r="Y2448" s="45"/>
      <c r="Z2448" s="46" t="str">
        <f aca="false">IF(B2448="","",(IFERROR(VLOOKUP(H2448,Dados!A$3:B$15000,2,0),"Não Encontrado")))</f>
        <v/>
      </c>
      <c r="AA2448" s="46" t="str">
        <f aca="false">IF(B2448="","",(IFERROR(VLOOKUP(G2448,Dados!C$3:E$15000,3,0),"Não Encontrado")))</f>
        <v/>
      </c>
      <c r="AB2448" s="46" t="str">
        <f aca="false">IFERROR(IF(Z2448&lt;&gt;"Não Encontrado",Z2448,IF(AA2448&lt;&gt;"Não Encontrado",AA2448,"")),"")</f>
        <v/>
      </c>
      <c r="AC2448" s="45" t="str">
        <f aca="false">IF(B2448="","",IF(AB2448="","NÃO","SIM"))</f>
        <v/>
      </c>
      <c r="AD2448" s="45" t="str">
        <f aca="false">IFERROR(VLOOKUP(G2448,Dados!$P$3:$R$500,3,0),"")</f>
        <v/>
      </c>
      <c r="AE2448" s="45" t="str">
        <f aca="false">IFERROR(VLOOKUP(G2448,Dados!$K$3:$L$500,2,0),"")</f>
        <v/>
      </c>
      <c r="AF2448" s="45" t="str">
        <f aca="false">IFERROR(VLOOKUP(G2448,Dados!$M$3:$N$500,2,0),"")</f>
        <v/>
      </c>
      <c r="AG2448" s="45" t="str">
        <f aca="false">IF(F2448="","",IF(AND(AD2448="",AE2448="",AF2448=""),"-",IF(AND(AD2448="BIT",AE2448="",AF2448=""),"BIT",IF(AND(AE2448="ANEXO I",AD2448="",AF2448=""),"ANEXO I",IF(AND(AF2448="ANEXO II",AD2448="",AE2448=""),"ANEXO II","Escolher")))))</f>
        <v/>
      </c>
      <c r="AH2448" s="45" t="str">
        <f aca="false">IF(AG2448&lt;&gt;"Pneus","",IFERROR(VLOOKUP(R2448,Dados!$X$2:$Z$5,3,0)*(AI2448-Q2448),VLOOKUP(D2448,Dados!$X$7:$Z$33,3,0)*(AI2448-Q2448)))</f>
        <v/>
      </c>
      <c r="AI2448" s="47" t="str">
        <f aca="false">IF(B2448="","",P2448+Q2448+O2448+M2448+L2448-N2448)</f>
        <v/>
      </c>
      <c r="AJ2448" s="48" t="str">
        <f aca="false">IFERROR(IF(AND(AC2448="SIM",AG2448="-",Y2448="REVENDA"),(AB2448/1+1)*AI2448,IF(AND(AC2448="SIM",AG2448="Pneus",Y2448="REVENDA"),(AB2448/1+1)*(AI2448-AH2448),"")),"")</f>
        <v/>
      </c>
      <c r="AK2448" s="48" t="str">
        <f aca="false">IF(AJ2448="","",AJ2448*17%)</f>
        <v/>
      </c>
      <c r="AL2448" s="48" t="str">
        <f aca="false">IFERROR(IF(AC2448="NÃO","",IF(AK2448="","",IF(E2448="Simples Nacional",BF2448,IF(T2448=0.12,U2448*0.5833337002,IF(T2448=0,AI2448*0.07,U2448))))),"")</f>
        <v/>
      </c>
      <c r="AM2448" s="47" t="str">
        <f aca="false">IFERROR(IF(AC2448="NÃO","",IF(OR(AG2448="-",AG2448="Pneus"),AK2448-AL2448,"")),"")</f>
        <v/>
      </c>
      <c r="AN2448" s="48" t="str">
        <f aca="false">IF(AND(Y2448="REVENDA",AC2448="SIM",AG2448="BIT"),((AB2448/1+1)*AI2448)*0.4117,"")</f>
        <v/>
      </c>
      <c r="AO2448" s="48" t="str">
        <f aca="false">IF(AN2448="","",AN2448*17%)</f>
        <v/>
      </c>
      <c r="AP2448" s="49" t="str">
        <f aca="false">IF(AN2448="","",IF(T2448=0.12,(U2448*0.4117)*0.4117,IF(T2448=0,(AI2448*0.07)*0.4117,U2448*0.4117)))</f>
        <v/>
      </c>
      <c r="AQ2448" s="47" t="str">
        <f aca="false">IF(AN2448="","",AO2448-AP2448)</f>
        <v/>
      </c>
      <c r="AR2448" s="50" t="str">
        <f aca="false">IFERROR(IF(AND(AC2448="SIM",Y2448="REVENDA",LEFT(AG2448,5)="ANEXO")*OR(AE2448="ANEXO I",AF2448="ANEXO II"),VLOOKUP(H2448,Dados!G:I,2,0),""),"INSERIR MVA")</f>
        <v/>
      </c>
      <c r="AS2448" s="48" t="str">
        <f aca="false">IF(LEFT(AG2448,5)="ANEXO",VLOOKUP(AG2448,Dados!$X$111:$Z$112,2,0)*(AI2448-Q2448),"")</f>
        <v/>
      </c>
      <c r="AT2448" s="48" t="str">
        <f aca="false">IFERROR(IF(AR2448="","",(AI2448*AR2448)+AI2448),"INSERIR MVA")</f>
        <v/>
      </c>
      <c r="AU2448" s="48" t="str">
        <f aca="false">IF(AT2448="","",IF(AY2448=0.04,U2448,AS2448*AY2448))</f>
        <v/>
      </c>
      <c r="AV2448" s="47" t="str">
        <f aca="false">IFERROR(IF(AU2448="","",(VLOOKUP(AG2448,Dados!$X$111:$Z$112,3,0)*AT2448*0.17)),"INSERIR MVA")</f>
        <v/>
      </c>
      <c r="AW2448" s="47" t="str">
        <f aca="false">IFERROR(IF(AR2448="","",AV2448-AU2448),"")</f>
        <v/>
      </c>
      <c r="AX2448" s="51" t="str">
        <f aca="false">IFERROR(IF(AC2448="NÃO","",IF(AM2448&lt;&gt;"",AM2448-W2448,IF(AQ2448&lt;&gt;"",AQ2448-W2448,IF(AW2448&lt;&gt;"",AW2448-W2448,"")))),"")</f>
        <v/>
      </c>
      <c r="AY2448" s="46" t="str">
        <f aca="false">IFERROR(IF(ISNA(VLOOKUP(R2448,Dados!$X$2:$Y$5,2,0)),VLOOKUP(D2448,Dados!$X$7:$Y$33,2,0),VLOOKUP(R2448,Dados!$X$2:$Y$5,2,0)),"")</f>
        <v/>
      </c>
      <c r="AZ2448" s="52" t="str">
        <f aca="false">IF(C2448="","",IF(AND(Y2448="CONSUMO",AC2448="NÃO")*OR(AG2448="-",AG2448="BIT"),IF(E2448&lt;&gt;"",(AI2448-(P2448+L2448-N2448+Q2448)*AY2448)/0.83),""))</f>
        <v/>
      </c>
      <c r="BA2448" s="51" t="str">
        <f aca="false">IF(AZ2448="","",AZ2448*0.17-((P2448+L2448-N2448+Q2448)*AY2448))</f>
        <v/>
      </c>
      <c r="BB2448" s="51" t="str">
        <f aca="false">IF(AND(Y2448="CONSUMO",AG2448="ANEXO I",AY2448&gt;4%),(AI2448-(P2448+L2448-N2448+Q2448)*0.0514)/0.83*(0.5177)*(0.17)-AI2448*0.0514,IF(AND(Y2448="CONSUMO",AG2448="ANEXO II",AY2448&gt;4%),(AI2448-(P2448+L2448-N2448+Q2448)*0.041)/0.83*(0.3295)*(0.17)-AI2448*0.041,IF(AND(Y2448="CONSUMO",AG2448="ANEXO I",AY2448=4%),(AI2448-(P2448+L2448-N2448+Q2448)*0.04)/0.83*(0.5177)*(0.17)-AI2448*0.04,IF(AND(Y2448="CONSUMO",AG2448="ANEXO II",AY2448=4%),(AI2448-(P2448+L2448-N2448+Q2448)*0.04)/0.83*(0.3295)*(0.17)-AI2448*0.04,""))))</f>
        <v/>
      </c>
      <c r="BC2448" s="51" t="str">
        <f aca="false">IF(C2448="","",IF(AND(Y2448="CONSUMO",AC2448="SIM")*OR(AG2448="-",AG2448="BIT"),IF(E2448&lt;&gt;"",(AI2448-(P2448+L2448-N2448+Q2448)*AY2448)/0.83),""))</f>
        <v/>
      </c>
      <c r="BD2448" s="51" t="str">
        <f aca="false">IF(BC2448="","",BC2448*0.17)</f>
        <v/>
      </c>
      <c r="BE2448" s="51" t="str">
        <f aca="false">IF(I2448=6908,0,IF(BC2448="","",BD2448-((P2448+L2448-N2448+Q2448)*AY2448)))</f>
        <v/>
      </c>
      <c r="BF2448" s="53" t="str">
        <f aca="false">IF(B2448="","",IF(OR(B2448="",E2448="Regime Normal"),0,(AI2448-Q2448)*VLOOKUP(R2448,Dados!$X$98:$Y$108,2,0)))</f>
        <v/>
      </c>
      <c r="BG2448" s="54" t="str">
        <f aca="false">IFERROR(VLOOKUP(I2448,Dados!$AC$27:$AD$43,2,0),IF(B2448="","",IF(D2448&lt;&gt;"MT",IF(AND(AC2448="SIM",Y2448="Revenda"),"2403",IF(AND(AC2448="SIM",Y2448="Consumo"),"2407",IF(AND(AC2448="NÃO",Y2448="Revenda"),"2102",IF(AND(AC2448="NÃO",Y2448="Consumo"),"2556",)))),REPLACE(I2448,1,1,1))))</f>
        <v/>
      </c>
    </row>
    <row r="2449" customFormat="false" ht="12.8" hidden="false" customHeight="true" outlineLevel="0" collapsed="false">
      <c r="Y2449" s="45"/>
      <c r="Z2449" s="46" t="str">
        <f aca="false">IF(B2449="","",(IFERROR(VLOOKUP(H2449,Dados!A$3:B$15000,2,0),"Não Encontrado")))</f>
        <v/>
      </c>
      <c r="AA2449" s="46" t="str">
        <f aca="false">IF(B2449="","",(IFERROR(VLOOKUP(G2449,Dados!C$3:E$15000,3,0),"Não Encontrado")))</f>
        <v/>
      </c>
      <c r="AB2449" s="46" t="str">
        <f aca="false">IFERROR(IF(Z2449&lt;&gt;"Não Encontrado",Z2449,IF(AA2449&lt;&gt;"Não Encontrado",AA2449,"")),"")</f>
        <v/>
      </c>
      <c r="AC2449" s="45" t="str">
        <f aca="false">IF(B2449="","",IF(AB2449="","NÃO","SIM"))</f>
        <v/>
      </c>
      <c r="AD2449" s="45" t="str">
        <f aca="false">IFERROR(VLOOKUP(G2449,Dados!$P$3:$R$500,3,0),"")</f>
        <v/>
      </c>
      <c r="AE2449" s="45" t="str">
        <f aca="false">IFERROR(VLOOKUP(G2449,Dados!$K$3:$L$500,2,0),"")</f>
        <v/>
      </c>
      <c r="AF2449" s="45" t="str">
        <f aca="false">IFERROR(VLOOKUP(G2449,Dados!$M$3:$N$500,2,0),"")</f>
        <v/>
      </c>
      <c r="AG2449" s="45" t="str">
        <f aca="false">IF(F2449="","",IF(AND(AD2449="",AE2449="",AF2449=""),"-",IF(AND(AD2449="BIT",AE2449="",AF2449=""),"BIT",IF(AND(AE2449="ANEXO I",AD2449="",AF2449=""),"ANEXO I",IF(AND(AF2449="ANEXO II",AD2449="",AE2449=""),"ANEXO II","Escolher")))))</f>
        <v/>
      </c>
      <c r="AH2449" s="45" t="str">
        <f aca="false">IF(AG2449&lt;&gt;"Pneus","",IFERROR(VLOOKUP(R2449,Dados!$X$2:$Z$5,3,0)*(AI2449-Q2449),VLOOKUP(D2449,Dados!$X$7:$Z$33,3,0)*(AI2449-Q2449)))</f>
        <v/>
      </c>
      <c r="AI2449" s="47" t="str">
        <f aca="false">IF(B2449="","",P2449+Q2449+O2449+M2449+L2449-N2449)</f>
        <v/>
      </c>
      <c r="AJ2449" s="48" t="str">
        <f aca="false">IFERROR(IF(AND(AC2449="SIM",AG2449="-",Y2449="REVENDA"),(AB2449/1+1)*AI2449,IF(AND(AC2449="SIM",AG2449="Pneus",Y2449="REVENDA"),(AB2449/1+1)*(AI2449-AH2449),"")),"")</f>
        <v/>
      </c>
      <c r="AK2449" s="48" t="str">
        <f aca="false">IF(AJ2449="","",AJ2449*17%)</f>
        <v/>
      </c>
      <c r="AL2449" s="48" t="str">
        <f aca="false">IFERROR(IF(AC2449="NÃO","",IF(AK2449="","",IF(E2449="Simples Nacional",BF2449,IF(T2449=0.12,U2449*0.5833337002,IF(T2449=0,AI2449*0.07,U2449))))),"")</f>
        <v/>
      </c>
      <c r="AM2449" s="47" t="str">
        <f aca="false">IFERROR(IF(AC2449="NÃO","",IF(OR(AG2449="-",AG2449="Pneus"),AK2449-AL2449,"")),"")</f>
        <v/>
      </c>
      <c r="AN2449" s="48" t="str">
        <f aca="false">IF(AND(Y2449="REVENDA",AC2449="SIM",AG2449="BIT"),((AB2449/1+1)*AI2449)*0.4117,"")</f>
        <v/>
      </c>
      <c r="AO2449" s="48" t="str">
        <f aca="false">IF(AN2449="","",AN2449*17%)</f>
        <v/>
      </c>
      <c r="AP2449" s="49" t="str">
        <f aca="false">IF(AN2449="","",IF(T2449=0.12,(U2449*0.4117)*0.4117,IF(T2449=0,(AI2449*0.07)*0.4117,U2449*0.4117)))</f>
        <v/>
      </c>
      <c r="AQ2449" s="47" t="str">
        <f aca="false">IF(AN2449="","",AO2449-AP2449)</f>
        <v/>
      </c>
      <c r="AR2449" s="50" t="str">
        <f aca="false">IFERROR(IF(AND(AC2449="SIM",Y2449="REVENDA",LEFT(AG2449,5)="ANEXO")*OR(AE2449="ANEXO I",AF2449="ANEXO II"),VLOOKUP(H2449,Dados!G:I,2,0),""),"INSERIR MVA")</f>
        <v/>
      </c>
      <c r="AS2449" s="48" t="str">
        <f aca="false">IF(LEFT(AG2449,5)="ANEXO",VLOOKUP(AG2449,Dados!$X$111:$Z$112,2,0)*(AI2449-Q2449),"")</f>
        <v/>
      </c>
      <c r="AT2449" s="48" t="str">
        <f aca="false">IFERROR(IF(AR2449="","",(AI2449*AR2449)+AI2449),"INSERIR MVA")</f>
        <v/>
      </c>
      <c r="AU2449" s="48" t="str">
        <f aca="false">IF(AT2449="","",IF(AY2449=0.04,U2449,AS2449*AY2449))</f>
        <v/>
      </c>
      <c r="AV2449" s="47" t="str">
        <f aca="false">IFERROR(IF(AU2449="","",(VLOOKUP(AG2449,Dados!$X$111:$Z$112,3,0)*AT2449*0.17)),"INSERIR MVA")</f>
        <v/>
      </c>
      <c r="AW2449" s="47" t="str">
        <f aca="false">IFERROR(IF(AR2449="","",AV2449-AU2449),"")</f>
        <v/>
      </c>
      <c r="AX2449" s="51" t="str">
        <f aca="false">IFERROR(IF(AC2449="NÃO","",IF(AM2449&lt;&gt;"",AM2449-W2449,IF(AQ2449&lt;&gt;"",AQ2449-W2449,IF(AW2449&lt;&gt;"",AW2449-W2449,"")))),"")</f>
        <v/>
      </c>
      <c r="AY2449" s="46" t="str">
        <f aca="false">IFERROR(IF(ISNA(VLOOKUP(R2449,Dados!$X$2:$Y$5,2,0)),VLOOKUP(D2449,Dados!$X$7:$Y$33,2,0),VLOOKUP(R2449,Dados!$X$2:$Y$5,2,0)),"")</f>
        <v/>
      </c>
      <c r="AZ2449" s="52" t="str">
        <f aca="false">IF(C2449="","",IF(AND(Y2449="CONSUMO",AC2449="NÃO")*OR(AG2449="-",AG2449="BIT"),IF(E2449&lt;&gt;"",(AI2449-(P2449+L2449-N2449+Q2449)*AY2449)/0.83),""))</f>
        <v/>
      </c>
      <c r="BA2449" s="51" t="str">
        <f aca="false">IF(AZ2449="","",AZ2449*0.17-((P2449+L2449-N2449+Q2449)*AY2449))</f>
        <v/>
      </c>
      <c r="BB2449" s="51" t="str">
        <f aca="false">IF(AND(Y2449="CONSUMO",AG2449="ANEXO I",AY2449&gt;4%),(AI2449-(P2449+L2449-N2449+Q2449)*0.0514)/0.83*(0.5177)*(0.17)-AI2449*0.0514,IF(AND(Y2449="CONSUMO",AG2449="ANEXO II",AY2449&gt;4%),(AI2449-(P2449+L2449-N2449+Q2449)*0.041)/0.83*(0.3295)*(0.17)-AI2449*0.041,IF(AND(Y2449="CONSUMO",AG2449="ANEXO I",AY2449=4%),(AI2449-(P2449+L2449-N2449+Q2449)*0.04)/0.83*(0.5177)*(0.17)-AI2449*0.04,IF(AND(Y2449="CONSUMO",AG2449="ANEXO II",AY2449=4%),(AI2449-(P2449+L2449-N2449+Q2449)*0.04)/0.83*(0.3295)*(0.17)-AI2449*0.04,""))))</f>
        <v/>
      </c>
      <c r="BC2449" s="51" t="str">
        <f aca="false">IF(C2449="","",IF(AND(Y2449="CONSUMO",AC2449="SIM")*OR(AG2449="-",AG2449="BIT"),IF(E2449&lt;&gt;"",(AI2449-(P2449+L2449-N2449+Q2449)*AY2449)/0.83),""))</f>
        <v/>
      </c>
      <c r="BD2449" s="51" t="str">
        <f aca="false">IF(BC2449="","",BC2449*0.17)</f>
        <v/>
      </c>
      <c r="BE2449" s="51" t="str">
        <f aca="false">IF(I2449=6908,0,IF(BC2449="","",BD2449-((P2449+L2449-N2449+Q2449)*AY2449)))</f>
        <v/>
      </c>
      <c r="BF2449" s="53" t="str">
        <f aca="false">IF(B2449="","",IF(OR(B2449="",E2449="Regime Normal"),0,(AI2449-Q2449)*VLOOKUP(R2449,Dados!$X$98:$Y$108,2,0)))</f>
        <v/>
      </c>
      <c r="BG2449" s="54" t="str">
        <f aca="false">IFERROR(VLOOKUP(I2449,Dados!$AC$27:$AD$43,2,0),IF(B2449="","",IF(D2449&lt;&gt;"MT",IF(AND(AC2449="SIM",Y2449="Revenda"),"2403",IF(AND(AC2449="SIM",Y2449="Consumo"),"2407",IF(AND(AC2449="NÃO",Y2449="Revenda"),"2102",IF(AND(AC2449="NÃO",Y2449="Consumo"),"2556",)))),REPLACE(I2449,1,1,1))))</f>
        <v/>
      </c>
    </row>
    <row r="2450" customFormat="false" ht="12.8" hidden="false" customHeight="true" outlineLevel="0" collapsed="false">
      <c r="Y2450" s="45"/>
      <c r="Z2450" s="46" t="str">
        <f aca="false">IF(B2450="","",(IFERROR(VLOOKUP(H2450,Dados!A$3:B$15000,2,0),"Não Encontrado")))</f>
        <v/>
      </c>
      <c r="AA2450" s="46" t="str">
        <f aca="false">IF(B2450="","",(IFERROR(VLOOKUP(G2450,Dados!C$3:E$15000,3,0),"Não Encontrado")))</f>
        <v/>
      </c>
      <c r="AB2450" s="46" t="str">
        <f aca="false">IFERROR(IF(Z2450&lt;&gt;"Não Encontrado",Z2450,IF(AA2450&lt;&gt;"Não Encontrado",AA2450,"")),"")</f>
        <v/>
      </c>
      <c r="AC2450" s="45" t="str">
        <f aca="false">IF(B2450="","",IF(AB2450="","NÃO","SIM"))</f>
        <v/>
      </c>
      <c r="AD2450" s="45" t="str">
        <f aca="false">IFERROR(VLOOKUP(G2450,Dados!$P$3:$R$500,3,0),"")</f>
        <v/>
      </c>
      <c r="AE2450" s="45" t="str">
        <f aca="false">IFERROR(VLOOKUP(G2450,Dados!$K$3:$L$500,2,0),"")</f>
        <v/>
      </c>
      <c r="AF2450" s="45" t="str">
        <f aca="false">IFERROR(VLOOKUP(G2450,Dados!$M$3:$N$500,2,0),"")</f>
        <v/>
      </c>
      <c r="AG2450" s="45" t="str">
        <f aca="false">IF(F2450="","",IF(AND(AD2450="",AE2450="",AF2450=""),"-",IF(AND(AD2450="BIT",AE2450="",AF2450=""),"BIT",IF(AND(AE2450="ANEXO I",AD2450="",AF2450=""),"ANEXO I",IF(AND(AF2450="ANEXO II",AD2450="",AE2450=""),"ANEXO II","Escolher")))))</f>
        <v/>
      </c>
      <c r="AH2450" s="45" t="str">
        <f aca="false">IF(AG2450&lt;&gt;"Pneus","",IFERROR(VLOOKUP(R2450,Dados!$X$2:$Z$5,3,0)*(AI2450-Q2450),VLOOKUP(D2450,Dados!$X$7:$Z$33,3,0)*(AI2450-Q2450)))</f>
        <v/>
      </c>
      <c r="AI2450" s="47" t="str">
        <f aca="false">IF(B2450="","",P2450+Q2450+O2450+M2450+L2450-N2450)</f>
        <v/>
      </c>
      <c r="AJ2450" s="48" t="str">
        <f aca="false">IFERROR(IF(AND(AC2450="SIM",AG2450="-",Y2450="REVENDA"),(AB2450/1+1)*AI2450,IF(AND(AC2450="SIM",AG2450="Pneus",Y2450="REVENDA"),(AB2450/1+1)*(AI2450-AH2450),"")),"")</f>
        <v/>
      </c>
      <c r="AK2450" s="48" t="str">
        <f aca="false">IF(AJ2450="","",AJ2450*17%)</f>
        <v/>
      </c>
      <c r="AL2450" s="48" t="str">
        <f aca="false">IFERROR(IF(AC2450="NÃO","",IF(AK2450="","",IF(E2450="Simples Nacional",BF2450,IF(T2450=0.12,U2450*0.5833337002,IF(T2450=0,AI2450*0.07,U2450))))),"")</f>
        <v/>
      </c>
      <c r="AM2450" s="47" t="str">
        <f aca="false">IFERROR(IF(AC2450="NÃO","",IF(OR(AG2450="-",AG2450="Pneus"),AK2450-AL2450,"")),"")</f>
        <v/>
      </c>
      <c r="AN2450" s="48" t="str">
        <f aca="false">IF(AND(Y2450="REVENDA",AC2450="SIM",AG2450="BIT"),((AB2450/1+1)*AI2450)*0.4117,"")</f>
        <v/>
      </c>
      <c r="AO2450" s="48" t="str">
        <f aca="false">IF(AN2450="","",AN2450*17%)</f>
        <v/>
      </c>
      <c r="AP2450" s="49" t="str">
        <f aca="false">IF(AN2450="","",IF(T2450=0.12,(U2450*0.4117)*0.4117,IF(T2450=0,(AI2450*0.07)*0.4117,U2450*0.4117)))</f>
        <v/>
      </c>
      <c r="AQ2450" s="47" t="str">
        <f aca="false">IF(AN2450="","",AO2450-AP2450)</f>
        <v/>
      </c>
      <c r="AR2450" s="50" t="str">
        <f aca="false">IFERROR(IF(AND(AC2450="SIM",Y2450="REVENDA",LEFT(AG2450,5)="ANEXO")*OR(AE2450="ANEXO I",AF2450="ANEXO II"),VLOOKUP(H2450,Dados!G:I,2,0),""),"INSERIR MVA")</f>
        <v/>
      </c>
      <c r="AS2450" s="48" t="str">
        <f aca="false">IF(LEFT(AG2450,5)="ANEXO",VLOOKUP(AG2450,Dados!$X$111:$Z$112,2,0)*(AI2450-Q2450),"")</f>
        <v/>
      </c>
      <c r="AT2450" s="48" t="str">
        <f aca="false">IFERROR(IF(AR2450="","",(AI2450*AR2450)+AI2450),"INSERIR MVA")</f>
        <v/>
      </c>
      <c r="AU2450" s="48" t="str">
        <f aca="false">IF(AT2450="","",IF(AY2450=0.04,U2450,AS2450*AY2450))</f>
        <v/>
      </c>
      <c r="AV2450" s="47" t="str">
        <f aca="false">IFERROR(IF(AU2450="","",(VLOOKUP(AG2450,Dados!$X$111:$Z$112,3,0)*AT2450*0.17)),"INSERIR MVA")</f>
        <v/>
      </c>
      <c r="AW2450" s="47" t="str">
        <f aca="false">IFERROR(IF(AR2450="","",AV2450-AU2450),"")</f>
        <v/>
      </c>
      <c r="AX2450" s="51" t="str">
        <f aca="false">IFERROR(IF(AC2450="NÃO","",IF(AM2450&lt;&gt;"",AM2450-W2450,IF(AQ2450&lt;&gt;"",AQ2450-W2450,IF(AW2450&lt;&gt;"",AW2450-W2450,"")))),"")</f>
        <v/>
      </c>
      <c r="AY2450" s="46" t="str">
        <f aca="false">IFERROR(IF(ISNA(VLOOKUP(R2450,Dados!$X$2:$Y$5,2,0)),VLOOKUP(D2450,Dados!$X$7:$Y$33,2,0),VLOOKUP(R2450,Dados!$X$2:$Y$5,2,0)),"")</f>
        <v/>
      </c>
      <c r="AZ2450" s="52" t="str">
        <f aca="false">IF(C2450="","",IF(AND(Y2450="CONSUMO",AC2450="NÃO")*OR(AG2450="-",AG2450="BIT"),IF(E2450&lt;&gt;"",(AI2450-(P2450+L2450-N2450+Q2450)*AY2450)/0.83),""))</f>
        <v/>
      </c>
      <c r="BA2450" s="51" t="str">
        <f aca="false">IF(AZ2450="","",AZ2450*0.17-((P2450+L2450-N2450+Q2450)*AY2450))</f>
        <v/>
      </c>
      <c r="BB2450" s="51" t="str">
        <f aca="false">IF(AND(Y2450="CONSUMO",AG2450="ANEXO I",AY2450&gt;4%),(AI2450-(P2450+L2450-N2450+Q2450)*0.0514)/0.83*(0.5177)*(0.17)-AI2450*0.0514,IF(AND(Y2450="CONSUMO",AG2450="ANEXO II",AY2450&gt;4%),(AI2450-(P2450+L2450-N2450+Q2450)*0.041)/0.83*(0.3295)*(0.17)-AI2450*0.041,IF(AND(Y2450="CONSUMO",AG2450="ANEXO I",AY2450=4%),(AI2450-(P2450+L2450-N2450+Q2450)*0.04)/0.83*(0.5177)*(0.17)-AI2450*0.04,IF(AND(Y2450="CONSUMO",AG2450="ANEXO II",AY2450=4%),(AI2450-(P2450+L2450-N2450+Q2450)*0.04)/0.83*(0.3295)*(0.17)-AI2450*0.04,""))))</f>
        <v/>
      </c>
      <c r="BC2450" s="51" t="str">
        <f aca="false">IF(C2450="","",IF(AND(Y2450="CONSUMO",AC2450="SIM")*OR(AG2450="-",AG2450="BIT"),IF(E2450&lt;&gt;"",(AI2450-(P2450+L2450-N2450+Q2450)*AY2450)/0.83),""))</f>
        <v/>
      </c>
      <c r="BD2450" s="51" t="str">
        <f aca="false">IF(BC2450="","",BC2450*0.17)</f>
        <v/>
      </c>
      <c r="BE2450" s="51" t="str">
        <f aca="false">IF(I2450=6908,0,IF(BC2450="","",BD2450-((P2450+L2450-N2450+Q2450)*AY2450)))</f>
        <v/>
      </c>
      <c r="BF2450" s="53" t="str">
        <f aca="false">IF(B2450="","",IF(OR(B2450="",E2450="Regime Normal"),0,(AI2450-Q2450)*VLOOKUP(R2450,Dados!$X$98:$Y$108,2,0)))</f>
        <v/>
      </c>
      <c r="BG2450" s="54" t="str">
        <f aca="false">IFERROR(VLOOKUP(I2450,Dados!$AC$27:$AD$43,2,0),IF(B2450="","",IF(D2450&lt;&gt;"MT",IF(AND(AC2450="SIM",Y2450="Revenda"),"2403",IF(AND(AC2450="SIM",Y2450="Consumo"),"2407",IF(AND(AC2450="NÃO",Y2450="Revenda"),"2102",IF(AND(AC2450="NÃO",Y2450="Consumo"),"2556",)))),REPLACE(I2450,1,1,1))))</f>
        <v/>
      </c>
    </row>
    <row r="2451" customFormat="false" ht="12.8" hidden="false" customHeight="true" outlineLevel="0" collapsed="false">
      <c r="Y2451" s="45"/>
      <c r="Z2451" s="46" t="str">
        <f aca="false">IF(B2451="","",(IFERROR(VLOOKUP(H2451,Dados!A$3:B$15000,2,0),"Não Encontrado")))</f>
        <v/>
      </c>
      <c r="AA2451" s="46" t="str">
        <f aca="false">IF(B2451="","",(IFERROR(VLOOKUP(G2451,Dados!C$3:E$15000,3,0),"Não Encontrado")))</f>
        <v/>
      </c>
      <c r="AB2451" s="46" t="str">
        <f aca="false">IFERROR(IF(Z2451&lt;&gt;"Não Encontrado",Z2451,IF(AA2451&lt;&gt;"Não Encontrado",AA2451,"")),"")</f>
        <v/>
      </c>
      <c r="AC2451" s="45" t="str">
        <f aca="false">IF(B2451="","",IF(AB2451="","NÃO","SIM"))</f>
        <v/>
      </c>
      <c r="AD2451" s="45" t="str">
        <f aca="false">IFERROR(VLOOKUP(G2451,Dados!$P$3:$R$500,3,0),"")</f>
        <v/>
      </c>
      <c r="AE2451" s="45" t="str">
        <f aca="false">IFERROR(VLOOKUP(G2451,Dados!$K$3:$L$500,2,0),"")</f>
        <v/>
      </c>
      <c r="AF2451" s="45" t="str">
        <f aca="false">IFERROR(VLOOKUP(G2451,Dados!$M$3:$N$500,2,0),"")</f>
        <v/>
      </c>
      <c r="AG2451" s="45" t="str">
        <f aca="false">IF(F2451="","",IF(AND(AD2451="",AE2451="",AF2451=""),"-",IF(AND(AD2451="BIT",AE2451="",AF2451=""),"BIT",IF(AND(AE2451="ANEXO I",AD2451="",AF2451=""),"ANEXO I",IF(AND(AF2451="ANEXO II",AD2451="",AE2451=""),"ANEXO II","Escolher")))))</f>
        <v/>
      </c>
      <c r="AH2451" s="45" t="str">
        <f aca="false">IF(AG2451&lt;&gt;"Pneus","",IFERROR(VLOOKUP(R2451,Dados!$X$2:$Z$5,3,0)*(AI2451-Q2451),VLOOKUP(D2451,Dados!$X$7:$Z$33,3,0)*(AI2451-Q2451)))</f>
        <v/>
      </c>
      <c r="AI2451" s="47" t="str">
        <f aca="false">IF(B2451="","",P2451+Q2451+O2451+M2451+L2451-N2451)</f>
        <v/>
      </c>
      <c r="AJ2451" s="48" t="str">
        <f aca="false">IFERROR(IF(AND(AC2451="SIM",AG2451="-",Y2451="REVENDA"),(AB2451/1+1)*AI2451,IF(AND(AC2451="SIM",AG2451="Pneus",Y2451="REVENDA"),(AB2451/1+1)*(AI2451-AH2451),"")),"")</f>
        <v/>
      </c>
      <c r="AK2451" s="48" t="str">
        <f aca="false">IF(AJ2451="","",AJ2451*17%)</f>
        <v/>
      </c>
      <c r="AL2451" s="48" t="str">
        <f aca="false">IFERROR(IF(AC2451="NÃO","",IF(AK2451="","",IF(E2451="Simples Nacional",BF2451,IF(T2451=0.12,U2451*0.5833337002,IF(T2451=0,AI2451*0.07,U2451))))),"")</f>
        <v/>
      </c>
      <c r="AM2451" s="47" t="str">
        <f aca="false">IFERROR(IF(AC2451="NÃO","",IF(OR(AG2451="-",AG2451="Pneus"),AK2451-AL2451,"")),"")</f>
        <v/>
      </c>
      <c r="AN2451" s="48" t="str">
        <f aca="false">IF(AND(Y2451="REVENDA",AC2451="SIM",AG2451="BIT"),((AB2451/1+1)*AI2451)*0.4117,"")</f>
        <v/>
      </c>
      <c r="AO2451" s="48" t="str">
        <f aca="false">IF(AN2451="","",AN2451*17%)</f>
        <v/>
      </c>
      <c r="AP2451" s="49" t="str">
        <f aca="false">IF(AN2451="","",IF(T2451=0.12,(U2451*0.4117)*0.4117,IF(T2451=0,(AI2451*0.07)*0.4117,U2451*0.4117)))</f>
        <v/>
      </c>
      <c r="AQ2451" s="47" t="str">
        <f aca="false">IF(AN2451="","",AO2451-AP2451)</f>
        <v/>
      </c>
      <c r="AR2451" s="50" t="str">
        <f aca="false">IFERROR(IF(AND(AC2451="SIM",Y2451="REVENDA",LEFT(AG2451,5)="ANEXO")*OR(AE2451="ANEXO I",AF2451="ANEXO II"),VLOOKUP(H2451,Dados!G:I,2,0),""),"INSERIR MVA")</f>
        <v/>
      </c>
      <c r="AS2451" s="48" t="str">
        <f aca="false">IF(LEFT(AG2451,5)="ANEXO",VLOOKUP(AG2451,Dados!$X$111:$Z$112,2,0)*(AI2451-Q2451),"")</f>
        <v/>
      </c>
      <c r="AT2451" s="48" t="str">
        <f aca="false">IFERROR(IF(AR2451="","",(AI2451*AR2451)+AI2451),"INSERIR MVA")</f>
        <v/>
      </c>
      <c r="AU2451" s="48" t="str">
        <f aca="false">IF(AT2451="","",IF(AY2451=0.04,U2451,AS2451*AY2451))</f>
        <v/>
      </c>
      <c r="AV2451" s="47" t="str">
        <f aca="false">IFERROR(IF(AU2451="","",(VLOOKUP(AG2451,Dados!$X$111:$Z$112,3,0)*AT2451*0.17)),"INSERIR MVA")</f>
        <v/>
      </c>
      <c r="AW2451" s="47" t="str">
        <f aca="false">IFERROR(IF(AR2451="","",AV2451-AU2451),"")</f>
        <v/>
      </c>
      <c r="AX2451" s="51" t="str">
        <f aca="false">IFERROR(IF(AC2451="NÃO","",IF(AM2451&lt;&gt;"",AM2451-W2451,IF(AQ2451&lt;&gt;"",AQ2451-W2451,IF(AW2451&lt;&gt;"",AW2451-W2451,"")))),"")</f>
        <v/>
      </c>
      <c r="AY2451" s="46" t="str">
        <f aca="false">IFERROR(IF(ISNA(VLOOKUP(R2451,Dados!$X$2:$Y$5,2,0)),VLOOKUP(D2451,Dados!$X$7:$Y$33,2,0),VLOOKUP(R2451,Dados!$X$2:$Y$5,2,0)),"")</f>
        <v/>
      </c>
      <c r="AZ2451" s="52" t="str">
        <f aca="false">IF(C2451="","",IF(AND(Y2451="CONSUMO",AC2451="NÃO")*OR(AG2451="-",AG2451="BIT"),IF(E2451&lt;&gt;"",(AI2451-(P2451+L2451-N2451+Q2451)*AY2451)/0.83),""))</f>
        <v/>
      </c>
      <c r="BA2451" s="51" t="str">
        <f aca="false">IF(AZ2451="","",AZ2451*0.17-((P2451+L2451-N2451+Q2451)*AY2451))</f>
        <v/>
      </c>
      <c r="BB2451" s="51" t="str">
        <f aca="false">IF(AND(Y2451="CONSUMO",AG2451="ANEXO I",AY2451&gt;4%),(AI2451-(P2451+L2451-N2451+Q2451)*0.0514)/0.83*(0.5177)*(0.17)-AI2451*0.0514,IF(AND(Y2451="CONSUMO",AG2451="ANEXO II",AY2451&gt;4%),(AI2451-(P2451+L2451-N2451+Q2451)*0.041)/0.83*(0.3295)*(0.17)-AI2451*0.041,IF(AND(Y2451="CONSUMO",AG2451="ANEXO I",AY2451=4%),(AI2451-(P2451+L2451-N2451+Q2451)*0.04)/0.83*(0.5177)*(0.17)-AI2451*0.04,IF(AND(Y2451="CONSUMO",AG2451="ANEXO II",AY2451=4%),(AI2451-(P2451+L2451-N2451+Q2451)*0.04)/0.83*(0.3295)*(0.17)-AI2451*0.04,""))))</f>
        <v/>
      </c>
      <c r="BC2451" s="51" t="str">
        <f aca="false">IF(C2451="","",IF(AND(Y2451="CONSUMO",AC2451="SIM")*OR(AG2451="-",AG2451="BIT"),IF(E2451&lt;&gt;"",(AI2451-(P2451+L2451-N2451+Q2451)*AY2451)/0.83),""))</f>
        <v/>
      </c>
      <c r="BD2451" s="51" t="str">
        <f aca="false">IF(BC2451="","",BC2451*0.17)</f>
        <v/>
      </c>
      <c r="BE2451" s="51" t="str">
        <f aca="false">IF(I2451=6908,0,IF(BC2451="","",BD2451-((P2451+L2451-N2451+Q2451)*AY2451)))</f>
        <v/>
      </c>
      <c r="BF2451" s="53" t="str">
        <f aca="false">IF(B2451="","",IF(OR(B2451="",E2451="Regime Normal"),0,(AI2451-Q2451)*VLOOKUP(R2451,Dados!$X$98:$Y$108,2,0)))</f>
        <v/>
      </c>
      <c r="BG2451" s="54" t="str">
        <f aca="false">IFERROR(VLOOKUP(I2451,Dados!$AC$27:$AD$43,2,0),IF(B2451="","",IF(D2451&lt;&gt;"MT",IF(AND(AC2451="SIM",Y2451="Revenda"),"2403",IF(AND(AC2451="SIM",Y2451="Consumo"),"2407",IF(AND(AC2451="NÃO",Y2451="Revenda"),"2102",IF(AND(AC2451="NÃO",Y2451="Consumo"),"2556",)))),REPLACE(I2451,1,1,1))))</f>
        <v/>
      </c>
    </row>
    <row r="2452" customFormat="false" ht="12.8" hidden="false" customHeight="true" outlineLevel="0" collapsed="false">
      <c r="Y2452" s="45"/>
      <c r="Z2452" s="46" t="str">
        <f aca="false">IF(B2452="","",(IFERROR(VLOOKUP(H2452,Dados!A$3:B$15000,2,0),"Não Encontrado")))</f>
        <v/>
      </c>
      <c r="AA2452" s="46" t="str">
        <f aca="false">IF(B2452="","",(IFERROR(VLOOKUP(G2452,Dados!C$3:E$15000,3,0),"Não Encontrado")))</f>
        <v/>
      </c>
      <c r="AB2452" s="46" t="str">
        <f aca="false">IFERROR(IF(Z2452&lt;&gt;"Não Encontrado",Z2452,IF(AA2452&lt;&gt;"Não Encontrado",AA2452,"")),"")</f>
        <v/>
      </c>
      <c r="AC2452" s="45" t="str">
        <f aca="false">IF(B2452="","",IF(AB2452="","NÃO","SIM"))</f>
        <v/>
      </c>
      <c r="AD2452" s="45" t="str">
        <f aca="false">IFERROR(VLOOKUP(G2452,Dados!$P$3:$R$500,3,0),"")</f>
        <v/>
      </c>
      <c r="AE2452" s="45" t="str">
        <f aca="false">IFERROR(VLOOKUP(G2452,Dados!$K$3:$L$500,2,0),"")</f>
        <v/>
      </c>
      <c r="AF2452" s="45" t="str">
        <f aca="false">IFERROR(VLOOKUP(G2452,Dados!$M$3:$N$500,2,0),"")</f>
        <v/>
      </c>
      <c r="AG2452" s="45" t="str">
        <f aca="false">IF(F2452="","",IF(AND(AD2452="",AE2452="",AF2452=""),"-",IF(AND(AD2452="BIT",AE2452="",AF2452=""),"BIT",IF(AND(AE2452="ANEXO I",AD2452="",AF2452=""),"ANEXO I",IF(AND(AF2452="ANEXO II",AD2452="",AE2452=""),"ANEXO II","Escolher")))))</f>
        <v/>
      </c>
      <c r="AH2452" s="45" t="str">
        <f aca="false">IF(AG2452&lt;&gt;"Pneus","",IFERROR(VLOOKUP(R2452,Dados!$X$2:$Z$5,3,0)*(AI2452-Q2452),VLOOKUP(D2452,Dados!$X$7:$Z$33,3,0)*(AI2452-Q2452)))</f>
        <v/>
      </c>
      <c r="AI2452" s="47" t="str">
        <f aca="false">IF(B2452="","",P2452+Q2452+O2452+M2452+L2452-N2452)</f>
        <v/>
      </c>
      <c r="AJ2452" s="48" t="str">
        <f aca="false">IFERROR(IF(AND(AC2452="SIM",AG2452="-",Y2452="REVENDA"),(AB2452/1+1)*AI2452,IF(AND(AC2452="SIM",AG2452="Pneus",Y2452="REVENDA"),(AB2452/1+1)*(AI2452-AH2452),"")),"")</f>
        <v/>
      </c>
      <c r="AK2452" s="48" t="str">
        <f aca="false">IF(AJ2452="","",AJ2452*17%)</f>
        <v/>
      </c>
      <c r="AL2452" s="48" t="str">
        <f aca="false">IFERROR(IF(AC2452="NÃO","",IF(AK2452="","",IF(E2452="Simples Nacional",BF2452,IF(T2452=0.12,U2452*0.5833337002,IF(T2452=0,AI2452*0.07,U2452))))),"")</f>
        <v/>
      </c>
      <c r="AM2452" s="47" t="str">
        <f aca="false">IFERROR(IF(AC2452="NÃO","",IF(OR(AG2452="-",AG2452="Pneus"),AK2452-AL2452,"")),"")</f>
        <v/>
      </c>
      <c r="AN2452" s="48" t="str">
        <f aca="false">IF(AND(Y2452="REVENDA",AC2452="SIM",AG2452="BIT"),((AB2452/1+1)*AI2452)*0.4117,"")</f>
        <v/>
      </c>
      <c r="AO2452" s="48" t="str">
        <f aca="false">IF(AN2452="","",AN2452*17%)</f>
        <v/>
      </c>
      <c r="AP2452" s="49" t="str">
        <f aca="false">IF(AN2452="","",IF(T2452=0.12,(U2452*0.4117)*0.4117,IF(T2452=0,(AI2452*0.07)*0.4117,U2452*0.4117)))</f>
        <v/>
      </c>
      <c r="AQ2452" s="47" t="str">
        <f aca="false">IF(AN2452="","",AO2452-AP2452)</f>
        <v/>
      </c>
      <c r="AR2452" s="50" t="str">
        <f aca="false">IFERROR(IF(AND(AC2452="SIM",Y2452="REVENDA",LEFT(AG2452,5)="ANEXO")*OR(AE2452="ANEXO I",AF2452="ANEXO II"),VLOOKUP(H2452,Dados!G:I,2,0),""),"INSERIR MVA")</f>
        <v/>
      </c>
      <c r="AS2452" s="48" t="str">
        <f aca="false">IF(LEFT(AG2452,5)="ANEXO",VLOOKUP(AG2452,Dados!$X$111:$Z$112,2,0)*(AI2452-Q2452),"")</f>
        <v/>
      </c>
      <c r="AT2452" s="48" t="str">
        <f aca="false">IFERROR(IF(AR2452="","",(AI2452*AR2452)+AI2452),"INSERIR MVA")</f>
        <v/>
      </c>
      <c r="AU2452" s="48" t="str">
        <f aca="false">IF(AT2452="","",IF(AY2452=0.04,U2452,AS2452*AY2452))</f>
        <v/>
      </c>
      <c r="AV2452" s="47" t="str">
        <f aca="false">IFERROR(IF(AU2452="","",(VLOOKUP(AG2452,Dados!$X$111:$Z$112,3,0)*AT2452*0.17)),"INSERIR MVA")</f>
        <v/>
      </c>
      <c r="AW2452" s="47" t="str">
        <f aca="false">IFERROR(IF(AR2452="","",AV2452-AU2452),"")</f>
        <v/>
      </c>
      <c r="AX2452" s="51" t="str">
        <f aca="false">IFERROR(IF(AC2452="NÃO","",IF(AM2452&lt;&gt;"",AM2452-W2452,IF(AQ2452&lt;&gt;"",AQ2452-W2452,IF(AW2452&lt;&gt;"",AW2452-W2452,"")))),"")</f>
        <v/>
      </c>
      <c r="AY2452" s="46" t="str">
        <f aca="false">IFERROR(IF(ISNA(VLOOKUP(R2452,Dados!$X$2:$Y$5,2,0)),VLOOKUP(D2452,Dados!$X$7:$Y$33,2,0),VLOOKUP(R2452,Dados!$X$2:$Y$5,2,0)),"")</f>
        <v/>
      </c>
      <c r="AZ2452" s="52" t="str">
        <f aca="false">IF(C2452="","",IF(AND(Y2452="CONSUMO",AC2452="NÃO")*OR(AG2452="-",AG2452="BIT"),IF(E2452&lt;&gt;"",(AI2452-(P2452+L2452-N2452+Q2452)*AY2452)/0.83),""))</f>
        <v/>
      </c>
      <c r="BA2452" s="51" t="str">
        <f aca="false">IF(AZ2452="","",AZ2452*0.17-((P2452+L2452-N2452+Q2452)*AY2452))</f>
        <v/>
      </c>
      <c r="BB2452" s="51" t="str">
        <f aca="false">IF(AND(Y2452="CONSUMO",AG2452="ANEXO I",AY2452&gt;4%),(AI2452-(P2452+L2452-N2452+Q2452)*0.0514)/0.83*(0.5177)*(0.17)-AI2452*0.0514,IF(AND(Y2452="CONSUMO",AG2452="ANEXO II",AY2452&gt;4%),(AI2452-(P2452+L2452-N2452+Q2452)*0.041)/0.83*(0.3295)*(0.17)-AI2452*0.041,IF(AND(Y2452="CONSUMO",AG2452="ANEXO I",AY2452=4%),(AI2452-(P2452+L2452-N2452+Q2452)*0.04)/0.83*(0.5177)*(0.17)-AI2452*0.04,IF(AND(Y2452="CONSUMO",AG2452="ANEXO II",AY2452=4%),(AI2452-(P2452+L2452-N2452+Q2452)*0.04)/0.83*(0.3295)*(0.17)-AI2452*0.04,""))))</f>
        <v/>
      </c>
      <c r="BC2452" s="51" t="str">
        <f aca="false">IF(C2452="","",IF(AND(Y2452="CONSUMO",AC2452="SIM")*OR(AG2452="-",AG2452="BIT"),IF(E2452&lt;&gt;"",(AI2452-(P2452+L2452-N2452+Q2452)*AY2452)/0.83),""))</f>
        <v/>
      </c>
      <c r="BD2452" s="51" t="str">
        <f aca="false">IF(BC2452="","",BC2452*0.17)</f>
        <v/>
      </c>
      <c r="BE2452" s="51" t="str">
        <f aca="false">IF(I2452=6908,0,IF(BC2452="","",BD2452-((P2452+L2452-N2452+Q2452)*AY2452)))</f>
        <v/>
      </c>
      <c r="BF2452" s="53" t="str">
        <f aca="false">IF(B2452="","",IF(OR(B2452="",E2452="Regime Normal"),0,(AI2452-Q2452)*VLOOKUP(R2452,Dados!$X$98:$Y$108,2,0)))</f>
        <v/>
      </c>
      <c r="BG2452" s="54" t="str">
        <f aca="false">IFERROR(VLOOKUP(I2452,Dados!$AC$27:$AD$43,2,0),IF(B2452="","",IF(D2452&lt;&gt;"MT",IF(AND(AC2452="SIM",Y2452="Revenda"),"2403",IF(AND(AC2452="SIM",Y2452="Consumo"),"2407",IF(AND(AC2452="NÃO",Y2452="Revenda"),"2102",IF(AND(AC2452="NÃO",Y2452="Consumo"),"2556",)))),REPLACE(I2452,1,1,1))))</f>
        <v/>
      </c>
    </row>
    <row r="2453" customFormat="false" ht="12.8" hidden="false" customHeight="true" outlineLevel="0" collapsed="false">
      <c r="Y2453" s="45"/>
      <c r="Z2453" s="46" t="str">
        <f aca="false">IF(B2453="","",(IFERROR(VLOOKUP(H2453,Dados!A$3:B$15000,2,0),"Não Encontrado")))</f>
        <v/>
      </c>
      <c r="AA2453" s="46" t="str">
        <f aca="false">IF(B2453="","",(IFERROR(VLOOKUP(G2453,Dados!C$3:E$15000,3,0),"Não Encontrado")))</f>
        <v/>
      </c>
      <c r="AB2453" s="46" t="str">
        <f aca="false">IFERROR(IF(Z2453&lt;&gt;"Não Encontrado",Z2453,IF(AA2453&lt;&gt;"Não Encontrado",AA2453,"")),"")</f>
        <v/>
      </c>
      <c r="AC2453" s="45" t="str">
        <f aca="false">IF(B2453="","",IF(AB2453="","NÃO","SIM"))</f>
        <v/>
      </c>
      <c r="AD2453" s="45" t="str">
        <f aca="false">IFERROR(VLOOKUP(G2453,Dados!$P$3:$R$500,3,0),"")</f>
        <v/>
      </c>
      <c r="AE2453" s="45" t="str">
        <f aca="false">IFERROR(VLOOKUP(G2453,Dados!$K$3:$L$500,2,0),"")</f>
        <v/>
      </c>
      <c r="AF2453" s="45" t="str">
        <f aca="false">IFERROR(VLOOKUP(G2453,Dados!$M$3:$N$500,2,0),"")</f>
        <v/>
      </c>
      <c r="AG2453" s="45" t="str">
        <f aca="false">IF(F2453="","",IF(AND(AD2453="",AE2453="",AF2453=""),"-",IF(AND(AD2453="BIT",AE2453="",AF2453=""),"BIT",IF(AND(AE2453="ANEXO I",AD2453="",AF2453=""),"ANEXO I",IF(AND(AF2453="ANEXO II",AD2453="",AE2453=""),"ANEXO II","Escolher")))))</f>
        <v/>
      </c>
      <c r="AH2453" s="45" t="str">
        <f aca="false">IF(AG2453&lt;&gt;"Pneus","",IFERROR(VLOOKUP(R2453,Dados!$X$2:$Z$5,3,0)*(AI2453-Q2453),VLOOKUP(D2453,Dados!$X$7:$Z$33,3,0)*(AI2453-Q2453)))</f>
        <v/>
      </c>
      <c r="AI2453" s="47" t="str">
        <f aca="false">IF(B2453="","",P2453+Q2453+O2453+M2453+L2453-N2453)</f>
        <v/>
      </c>
      <c r="AJ2453" s="48" t="str">
        <f aca="false">IFERROR(IF(AND(AC2453="SIM",AG2453="-",Y2453="REVENDA"),(AB2453/1+1)*AI2453,IF(AND(AC2453="SIM",AG2453="Pneus",Y2453="REVENDA"),(AB2453/1+1)*(AI2453-AH2453),"")),"")</f>
        <v/>
      </c>
      <c r="AK2453" s="48" t="str">
        <f aca="false">IF(AJ2453="","",AJ2453*17%)</f>
        <v/>
      </c>
      <c r="AL2453" s="48" t="str">
        <f aca="false">IFERROR(IF(AC2453="NÃO","",IF(AK2453="","",IF(E2453="Simples Nacional",BF2453,IF(T2453=0.12,U2453*0.5833337002,IF(T2453=0,AI2453*0.07,U2453))))),"")</f>
        <v/>
      </c>
      <c r="AM2453" s="47" t="str">
        <f aca="false">IFERROR(IF(AC2453="NÃO","",IF(OR(AG2453="-",AG2453="Pneus"),AK2453-AL2453,"")),"")</f>
        <v/>
      </c>
      <c r="AN2453" s="48" t="str">
        <f aca="false">IF(AND(Y2453="REVENDA",AC2453="SIM",AG2453="BIT"),((AB2453/1+1)*AI2453)*0.4117,"")</f>
        <v/>
      </c>
      <c r="AO2453" s="48" t="str">
        <f aca="false">IF(AN2453="","",AN2453*17%)</f>
        <v/>
      </c>
      <c r="AP2453" s="49" t="str">
        <f aca="false">IF(AN2453="","",IF(T2453=0.12,(U2453*0.4117)*0.4117,IF(T2453=0,(AI2453*0.07)*0.4117,U2453*0.4117)))</f>
        <v/>
      </c>
      <c r="AQ2453" s="47" t="str">
        <f aca="false">IF(AN2453="","",AO2453-AP2453)</f>
        <v/>
      </c>
      <c r="AR2453" s="50" t="str">
        <f aca="false">IFERROR(IF(AND(AC2453="SIM",Y2453="REVENDA",LEFT(AG2453,5)="ANEXO")*OR(AE2453="ANEXO I",AF2453="ANEXO II"),VLOOKUP(H2453,Dados!G:I,2,0),""),"INSERIR MVA")</f>
        <v/>
      </c>
      <c r="AS2453" s="48" t="str">
        <f aca="false">IF(LEFT(AG2453,5)="ANEXO",VLOOKUP(AG2453,Dados!$X$111:$Z$112,2,0)*(AI2453-Q2453),"")</f>
        <v/>
      </c>
      <c r="AT2453" s="48" t="str">
        <f aca="false">IFERROR(IF(AR2453="","",(AI2453*AR2453)+AI2453),"INSERIR MVA")</f>
        <v/>
      </c>
      <c r="AU2453" s="48" t="str">
        <f aca="false">IF(AT2453="","",IF(AY2453=0.04,U2453,AS2453*AY2453))</f>
        <v/>
      </c>
      <c r="AV2453" s="47" t="str">
        <f aca="false">IFERROR(IF(AU2453="","",(VLOOKUP(AG2453,Dados!$X$111:$Z$112,3,0)*AT2453*0.17)),"INSERIR MVA")</f>
        <v/>
      </c>
      <c r="AW2453" s="47" t="str">
        <f aca="false">IFERROR(IF(AR2453="","",AV2453-AU2453),"")</f>
        <v/>
      </c>
      <c r="AX2453" s="51" t="str">
        <f aca="false">IFERROR(IF(AC2453="NÃO","",IF(AM2453&lt;&gt;"",AM2453-W2453,IF(AQ2453&lt;&gt;"",AQ2453-W2453,IF(AW2453&lt;&gt;"",AW2453-W2453,"")))),"")</f>
        <v/>
      </c>
      <c r="AY2453" s="46" t="str">
        <f aca="false">IFERROR(IF(ISNA(VLOOKUP(R2453,Dados!$X$2:$Y$5,2,0)),VLOOKUP(D2453,Dados!$X$7:$Y$33,2,0),VLOOKUP(R2453,Dados!$X$2:$Y$5,2,0)),"")</f>
        <v/>
      </c>
      <c r="AZ2453" s="52" t="str">
        <f aca="false">IF(C2453="","",IF(AND(Y2453="CONSUMO",AC2453="NÃO")*OR(AG2453="-",AG2453="BIT"),IF(E2453&lt;&gt;"",(AI2453-(P2453+L2453-N2453+Q2453)*AY2453)/0.83),""))</f>
        <v/>
      </c>
      <c r="BA2453" s="51" t="str">
        <f aca="false">IF(AZ2453="","",AZ2453*0.17-((P2453+L2453-N2453+Q2453)*AY2453))</f>
        <v/>
      </c>
      <c r="BB2453" s="51" t="str">
        <f aca="false">IF(AND(Y2453="CONSUMO",AG2453="ANEXO I",AY2453&gt;4%),(AI2453-(P2453+L2453-N2453+Q2453)*0.0514)/0.83*(0.5177)*(0.17)-AI2453*0.0514,IF(AND(Y2453="CONSUMO",AG2453="ANEXO II",AY2453&gt;4%),(AI2453-(P2453+L2453-N2453+Q2453)*0.041)/0.83*(0.3295)*(0.17)-AI2453*0.041,IF(AND(Y2453="CONSUMO",AG2453="ANEXO I",AY2453=4%),(AI2453-(P2453+L2453-N2453+Q2453)*0.04)/0.83*(0.5177)*(0.17)-AI2453*0.04,IF(AND(Y2453="CONSUMO",AG2453="ANEXO II",AY2453=4%),(AI2453-(P2453+L2453-N2453+Q2453)*0.04)/0.83*(0.3295)*(0.17)-AI2453*0.04,""))))</f>
        <v/>
      </c>
      <c r="BC2453" s="51" t="str">
        <f aca="false">IF(C2453="","",IF(AND(Y2453="CONSUMO",AC2453="SIM")*OR(AG2453="-",AG2453="BIT"),IF(E2453&lt;&gt;"",(AI2453-(P2453+L2453-N2453+Q2453)*AY2453)/0.83),""))</f>
        <v/>
      </c>
      <c r="BD2453" s="51" t="str">
        <f aca="false">IF(BC2453="","",BC2453*0.17)</f>
        <v/>
      </c>
      <c r="BE2453" s="51" t="str">
        <f aca="false">IF(I2453=6908,0,IF(BC2453="","",BD2453-((P2453+L2453-N2453+Q2453)*AY2453)))</f>
        <v/>
      </c>
      <c r="BF2453" s="53" t="str">
        <f aca="false">IF(B2453="","",IF(OR(B2453="",E2453="Regime Normal"),0,(AI2453-Q2453)*VLOOKUP(R2453,Dados!$X$98:$Y$108,2,0)))</f>
        <v/>
      </c>
      <c r="BG2453" s="54" t="str">
        <f aca="false">IFERROR(VLOOKUP(I2453,Dados!$AC$27:$AD$43,2,0),IF(B2453="","",IF(D2453&lt;&gt;"MT",IF(AND(AC2453="SIM",Y2453="Revenda"),"2403",IF(AND(AC2453="SIM",Y2453="Consumo"),"2407",IF(AND(AC2453="NÃO",Y2453="Revenda"),"2102",IF(AND(AC2453="NÃO",Y2453="Consumo"),"2556",)))),REPLACE(I2453,1,1,1))))</f>
        <v/>
      </c>
    </row>
    <row r="2454" customFormat="false" ht="12.8" hidden="false" customHeight="true" outlineLevel="0" collapsed="false">
      <c r="Y2454" s="45"/>
      <c r="Z2454" s="46" t="str">
        <f aca="false">IF(B2454="","",(IFERROR(VLOOKUP(H2454,Dados!A$3:B$15000,2,0),"Não Encontrado")))</f>
        <v/>
      </c>
      <c r="AA2454" s="46" t="str">
        <f aca="false">IF(B2454="","",(IFERROR(VLOOKUP(G2454,Dados!C$3:E$15000,3,0),"Não Encontrado")))</f>
        <v/>
      </c>
      <c r="AB2454" s="46" t="str">
        <f aca="false">IFERROR(IF(Z2454&lt;&gt;"Não Encontrado",Z2454,IF(AA2454&lt;&gt;"Não Encontrado",AA2454,"")),"")</f>
        <v/>
      </c>
      <c r="AC2454" s="45" t="str">
        <f aca="false">IF(B2454="","",IF(AB2454="","NÃO","SIM"))</f>
        <v/>
      </c>
      <c r="AD2454" s="45" t="str">
        <f aca="false">IFERROR(VLOOKUP(G2454,Dados!$P$3:$R$500,3,0),"")</f>
        <v/>
      </c>
      <c r="AE2454" s="45" t="str">
        <f aca="false">IFERROR(VLOOKUP(G2454,Dados!$K$3:$L$500,2,0),"")</f>
        <v/>
      </c>
      <c r="AF2454" s="45" t="str">
        <f aca="false">IFERROR(VLOOKUP(G2454,Dados!$M$3:$N$500,2,0),"")</f>
        <v/>
      </c>
      <c r="AG2454" s="45" t="str">
        <f aca="false">IF(F2454="","",IF(AND(AD2454="",AE2454="",AF2454=""),"-",IF(AND(AD2454="BIT",AE2454="",AF2454=""),"BIT",IF(AND(AE2454="ANEXO I",AD2454="",AF2454=""),"ANEXO I",IF(AND(AF2454="ANEXO II",AD2454="",AE2454=""),"ANEXO II","Escolher")))))</f>
        <v/>
      </c>
      <c r="AH2454" s="45" t="str">
        <f aca="false">IF(AG2454&lt;&gt;"Pneus","",IFERROR(VLOOKUP(R2454,Dados!$X$2:$Z$5,3,0)*(AI2454-Q2454),VLOOKUP(D2454,Dados!$X$7:$Z$33,3,0)*(AI2454-Q2454)))</f>
        <v/>
      </c>
      <c r="AI2454" s="47" t="str">
        <f aca="false">IF(B2454="","",P2454+Q2454+O2454+M2454+L2454-N2454)</f>
        <v/>
      </c>
      <c r="AJ2454" s="48" t="str">
        <f aca="false">IFERROR(IF(AND(AC2454="SIM",AG2454="-",Y2454="REVENDA"),(AB2454/1+1)*AI2454,IF(AND(AC2454="SIM",AG2454="Pneus",Y2454="REVENDA"),(AB2454/1+1)*(AI2454-AH2454),"")),"")</f>
        <v/>
      </c>
      <c r="AK2454" s="48" t="str">
        <f aca="false">IF(AJ2454="","",AJ2454*17%)</f>
        <v/>
      </c>
      <c r="AL2454" s="48" t="str">
        <f aca="false">IFERROR(IF(AC2454="NÃO","",IF(AK2454="","",IF(E2454="Simples Nacional",BF2454,IF(T2454=0.12,U2454*0.5833337002,IF(T2454=0,AI2454*0.07,U2454))))),"")</f>
        <v/>
      </c>
      <c r="AM2454" s="47" t="str">
        <f aca="false">IFERROR(IF(AC2454="NÃO","",IF(OR(AG2454="-",AG2454="Pneus"),AK2454-AL2454,"")),"")</f>
        <v/>
      </c>
      <c r="AN2454" s="48" t="str">
        <f aca="false">IF(AND(Y2454="REVENDA",AC2454="SIM",AG2454="BIT"),((AB2454/1+1)*AI2454)*0.4117,"")</f>
        <v/>
      </c>
      <c r="AO2454" s="48" t="str">
        <f aca="false">IF(AN2454="","",AN2454*17%)</f>
        <v/>
      </c>
      <c r="AP2454" s="49" t="str">
        <f aca="false">IF(AN2454="","",IF(T2454=0.12,(U2454*0.4117)*0.4117,IF(T2454=0,(AI2454*0.07)*0.4117,U2454*0.4117)))</f>
        <v/>
      </c>
      <c r="AQ2454" s="47" t="str">
        <f aca="false">IF(AN2454="","",AO2454-AP2454)</f>
        <v/>
      </c>
      <c r="AR2454" s="50" t="str">
        <f aca="false">IFERROR(IF(AND(AC2454="SIM",Y2454="REVENDA",LEFT(AG2454,5)="ANEXO")*OR(AE2454="ANEXO I",AF2454="ANEXO II"),VLOOKUP(H2454,Dados!G:I,2,0),""),"INSERIR MVA")</f>
        <v/>
      </c>
      <c r="AS2454" s="48" t="str">
        <f aca="false">IF(LEFT(AG2454,5)="ANEXO",VLOOKUP(AG2454,Dados!$X$111:$Z$112,2,0)*(AI2454-Q2454),"")</f>
        <v/>
      </c>
      <c r="AT2454" s="48" t="str">
        <f aca="false">IFERROR(IF(AR2454="","",(AI2454*AR2454)+AI2454),"INSERIR MVA")</f>
        <v/>
      </c>
      <c r="AU2454" s="48" t="str">
        <f aca="false">IF(AT2454="","",IF(AY2454=0.04,U2454,AS2454*AY2454))</f>
        <v/>
      </c>
      <c r="AV2454" s="47" t="str">
        <f aca="false">IFERROR(IF(AU2454="","",(VLOOKUP(AG2454,Dados!$X$111:$Z$112,3,0)*AT2454*0.17)),"INSERIR MVA")</f>
        <v/>
      </c>
      <c r="AW2454" s="47" t="str">
        <f aca="false">IFERROR(IF(AR2454="","",AV2454-AU2454),"")</f>
        <v/>
      </c>
      <c r="AX2454" s="51" t="str">
        <f aca="false">IFERROR(IF(AC2454="NÃO","",IF(AM2454&lt;&gt;"",AM2454-W2454,IF(AQ2454&lt;&gt;"",AQ2454-W2454,IF(AW2454&lt;&gt;"",AW2454-W2454,"")))),"")</f>
        <v/>
      </c>
      <c r="AY2454" s="46" t="str">
        <f aca="false">IFERROR(IF(ISNA(VLOOKUP(R2454,Dados!$X$2:$Y$5,2,0)),VLOOKUP(D2454,Dados!$X$7:$Y$33,2,0),VLOOKUP(R2454,Dados!$X$2:$Y$5,2,0)),"")</f>
        <v/>
      </c>
      <c r="AZ2454" s="52" t="str">
        <f aca="false">IF(C2454="","",IF(AND(Y2454="CONSUMO",AC2454="NÃO")*OR(AG2454="-",AG2454="BIT"),IF(E2454&lt;&gt;"",(AI2454-(P2454+L2454-N2454+Q2454)*AY2454)/0.83),""))</f>
        <v/>
      </c>
      <c r="BA2454" s="51" t="str">
        <f aca="false">IF(AZ2454="","",AZ2454*0.17-((P2454+L2454-N2454+Q2454)*AY2454))</f>
        <v/>
      </c>
      <c r="BB2454" s="51" t="str">
        <f aca="false">IF(AND(Y2454="CONSUMO",AG2454="ANEXO I",AY2454&gt;4%),(AI2454-(P2454+L2454-N2454+Q2454)*0.0514)/0.83*(0.5177)*(0.17)-AI2454*0.0514,IF(AND(Y2454="CONSUMO",AG2454="ANEXO II",AY2454&gt;4%),(AI2454-(P2454+L2454-N2454+Q2454)*0.041)/0.83*(0.3295)*(0.17)-AI2454*0.041,IF(AND(Y2454="CONSUMO",AG2454="ANEXO I",AY2454=4%),(AI2454-(P2454+L2454-N2454+Q2454)*0.04)/0.83*(0.5177)*(0.17)-AI2454*0.04,IF(AND(Y2454="CONSUMO",AG2454="ANEXO II",AY2454=4%),(AI2454-(P2454+L2454-N2454+Q2454)*0.04)/0.83*(0.3295)*(0.17)-AI2454*0.04,""))))</f>
        <v/>
      </c>
      <c r="BC2454" s="51" t="str">
        <f aca="false">IF(C2454="","",IF(AND(Y2454="CONSUMO",AC2454="SIM")*OR(AG2454="-",AG2454="BIT"),IF(E2454&lt;&gt;"",(AI2454-(P2454+L2454-N2454+Q2454)*AY2454)/0.83),""))</f>
        <v/>
      </c>
      <c r="BD2454" s="51" t="str">
        <f aca="false">IF(BC2454="","",BC2454*0.17)</f>
        <v/>
      </c>
      <c r="BE2454" s="51" t="str">
        <f aca="false">IF(I2454=6908,0,IF(BC2454="","",BD2454-((P2454+L2454-N2454+Q2454)*AY2454)))</f>
        <v/>
      </c>
      <c r="BF2454" s="53" t="str">
        <f aca="false">IF(B2454="","",IF(OR(B2454="",E2454="Regime Normal"),0,(AI2454-Q2454)*VLOOKUP(R2454,Dados!$X$98:$Y$108,2,0)))</f>
        <v/>
      </c>
      <c r="BG2454" s="54" t="str">
        <f aca="false">IFERROR(VLOOKUP(I2454,Dados!$AC$27:$AD$43,2,0),IF(B2454="","",IF(D2454&lt;&gt;"MT",IF(AND(AC2454="SIM",Y2454="Revenda"),"2403",IF(AND(AC2454="SIM",Y2454="Consumo"),"2407",IF(AND(AC2454="NÃO",Y2454="Revenda"),"2102",IF(AND(AC2454="NÃO",Y2454="Consumo"),"2556",)))),REPLACE(I2454,1,1,1))))</f>
        <v/>
      </c>
    </row>
    <row r="2455" customFormat="false" ht="12.8" hidden="false" customHeight="true" outlineLevel="0" collapsed="false">
      <c r="Y2455" s="45"/>
      <c r="Z2455" s="46" t="str">
        <f aca="false">IF(B2455="","",(IFERROR(VLOOKUP(H2455,Dados!A$3:B$15000,2,0),"Não Encontrado")))</f>
        <v/>
      </c>
      <c r="AA2455" s="46" t="str">
        <f aca="false">IF(B2455="","",(IFERROR(VLOOKUP(G2455,Dados!C$3:E$15000,3,0),"Não Encontrado")))</f>
        <v/>
      </c>
      <c r="AB2455" s="46" t="str">
        <f aca="false">IFERROR(IF(Z2455&lt;&gt;"Não Encontrado",Z2455,IF(AA2455&lt;&gt;"Não Encontrado",AA2455,"")),"")</f>
        <v/>
      </c>
      <c r="AC2455" s="45" t="str">
        <f aca="false">IF(B2455="","",IF(AB2455="","NÃO","SIM"))</f>
        <v/>
      </c>
      <c r="AD2455" s="45" t="str">
        <f aca="false">IFERROR(VLOOKUP(G2455,Dados!$P$3:$R$500,3,0),"")</f>
        <v/>
      </c>
      <c r="AE2455" s="45" t="str">
        <f aca="false">IFERROR(VLOOKUP(G2455,Dados!$K$3:$L$500,2,0),"")</f>
        <v/>
      </c>
      <c r="AF2455" s="45" t="str">
        <f aca="false">IFERROR(VLOOKUP(G2455,Dados!$M$3:$N$500,2,0),"")</f>
        <v/>
      </c>
      <c r="AG2455" s="45" t="str">
        <f aca="false">IF(F2455="","",IF(AND(AD2455="",AE2455="",AF2455=""),"-",IF(AND(AD2455="BIT",AE2455="",AF2455=""),"BIT",IF(AND(AE2455="ANEXO I",AD2455="",AF2455=""),"ANEXO I",IF(AND(AF2455="ANEXO II",AD2455="",AE2455=""),"ANEXO II","Escolher")))))</f>
        <v/>
      </c>
      <c r="AH2455" s="45" t="str">
        <f aca="false">IF(AG2455&lt;&gt;"Pneus","",IFERROR(VLOOKUP(R2455,Dados!$X$2:$Z$5,3,0)*(AI2455-Q2455),VLOOKUP(D2455,Dados!$X$7:$Z$33,3,0)*(AI2455-Q2455)))</f>
        <v/>
      </c>
      <c r="AI2455" s="47" t="str">
        <f aca="false">IF(B2455="","",P2455+Q2455+O2455+M2455+L2455-N2455)</f>
        <v/>
      </c>
      <c r="AJ2455" s="48" t="str">
        <f aca="false">IFERROR(IF(AND(AC2455="SIM",AG2455="-",Y2455="REVENDA"),(AB2455/1+1)*AI2455,IF(AND(AC2455="SIM",AG2455="Pneus",Y2455="REVENDA"),(AB2455/1+1)*(AI2455-AH2455),"")),"")</f>
        <v/>
      </c>
      <c r="AK2455" s="48" t="str">
        <f aca="false">IF(AJ2455="","",AJ2455*17%)</f>
        <v/>
      </c>
      <c r="AL2455" s="48" t="str">
        <f aca="false">IFERROR(IF(AC2455="NÃO","",IF(AK2455="","",IF(E2455="Simples Nacional",BF2455,IF(T2455=0.12,U2455*0.5833337002,IF(T2455=0,AI2455*0.07,U2455))))),"")</f>
        <v/>
      </c>
      <c r="AM2455" s="47" t="str">
        <f aca="false">IFERROR(IF(AC2455="NÃO","",IF(OR(AG2455="-",AG2455="Pneus"),AK2455-AL2455,"")),"")</f>
        <v/>
      </c>
      <c r="AN2455" s="48" t="str">
        <f aca="false">IF(AND(Y2455="REVENDA",AC2455="SIM",AG2455="BIT"),((AB2455/1+1)*AI2455)*0.4117,"")</f>
        <v/>
      </c>
      <c r="AO2455" s="48" t="str">
        <f aca="false">IF(AN2455="","",AN2455*17%)</f>
        <v/>
      </c>
      <c r="AP2455" s="49" t="str">
        <f aca="false">IF(AN2455="","",IF(T2455=0.12,(U2455*0.4117)*0.4117,IF(T2455=0,(AI2455*0.07)*0.4117,U2455*0.4117)))</f>
        <v/>
      </c>
      <c r="AQ2455" s="47" t="str">
        <f aca="false">IF(AN2455="","",AO2455-AP2455)</f>
        <v/>
      </c>
      <c r="AR2455" s="50" t="str">
        <f aca="false">IFERROR(IF(AND(AC2455="SIM",Y2455="REVENDA",LEFT(AG2455,5)="ANEXO")*OR(AE2455="ANEXO I",AF2455="ANEXO II"),VLOOKUP(H2455,Dados!G:I,2,0),""),"INSERIR MVA")</f>
        <v/>
      </c>
      <c r="AS2455" s="48" t="str">
        <f aca="false">IF(LEFT(AG2455,5)="ANEXO",VLOOKUP(AG2455,Dados!$X$111:$Z$112,2,0)*(AI2455-Q2455),"")</f>
        <v/>
      </c>
      <c r="AT2455" s="48" t="str">
        <f aca="false">IFERROR(IF(AR2455="","",(AI2455*AR2455)+AI2455),"INSERIR MVA")</f>
        <v/>
      </c>
      <c r="AU2455" s="48" t="str">
        <f aca="false">IF(AT2455="","",IF(AY2455=0.04,U2455,AS2455*AY2455))</f>
        <v/>
      </c>
      <c r="AV2455" s="47" t="str">
        <f aca="false">IFERROR(IF(AU2455="","",(VLOOKUP(AG2455,Dados!$X$111:$Z$112,3,0)*AT2455*0.17)),"INSERIR MVA")</f>
        <v/>
      </c>
      <c r="AW2455" s="47" t="str">
        <f aca="false">IFERROR(IF(AR2455="","",AV2455-AU2455),"")</f>
        <v/>
      </c>
      <c r="AX2455" s="51" t="str">
        <f aca="false">IFERROR(IF(AC2455="NÃO","",IF(AM2455&lt;&gt;"",AM2455-W2455,IF(AQ2455&lt;&gt;"",AQ2455-W2455,IF(AW2455&lt;&gt;"",AW2455-W2455,"")))),"")</f>
        <v/>
      </c>
      <c r="AY2455" s="46" t="str">
        <f aca="false">IFERROR(IF(ISNA(VLOOKUP(R2455,Dados!$X$2:$Y$5,2,0)),VLOOKUP(D2455,Dados!$X$7:$Y$33,2,0),VLOOKUP(R2455,Dados!$X$2:$Y$5,2,0)),"")</f>
        <v/>
      </c>
      <c r="AZ2455" s="52" t="str">
        <f aca="false">IF(C2455="","",IF(AND(Y2455="CONSUMO",AC2455="NÃO")*OR(AG2455="-",AG2455="BIT"),IF(E2455&lt;&gt;"",(AI2455-(P2455+L2455-N2455+Q2455)*AY2455)/0.83),""))</f>
        <v/>
      </c>
      <c r="BA2455" s="51" t="str">
        <f aca="false">IF(AZ2455="","",AZ2455*0.17-((P2455+L2455-N2455+Q2455)*AY2455))</f>
        <v/>
      </c>
      <c r="BB2455" s="51" t="str">
        <f aca="false">IF(AND(Y2455="CONSUMO",AG2455="ANEXO I",AY2455&gt;4%),(AI2455-(P2455+L2455-N2455+Q2455)*0.0514)/0.83*(0.5177)*(0.17)-AI2455*0.0514,IF(AND(Y2455="CONSUMO",AG2455="ANEXO II",AY2455&gt;4%),(AI2455-(P2455+L2455-N2455+Q2455)*0.041)/0.83*(0.3295)*(0.17)-AI2455*0.041,IF(AND(Y2455="CONSUMO",AG2455="ANEXO I",AY2455=4%),(AI2455-(P2455+L2455-N2455+Q2455)*0.04)/0.83*(0.5177)*(0.17)-AI2455*0.04,IF(AND(Y2455="CONSUMO",AG2455="ANEXO II",AY2455=4%),(AI2455-(P2455+L2455-N2455+Q2455)*0.04)/0.83*(0.3295)*(0.17)-AI2455*0.04,""))))</f>
        <v/>
      </c>
      <c r="BC2455" s="51" t="str">
        <f aca="false">IF(C2455="","",IF(AND(Y2455="CONSUMO",AC2455="SIM")*OR(AG2455="-",AG2455="BIT"),IF(E2455&lt;&gt;"",(AI2455-(P2455+L2455-N2455+Q2455)*AY2455)/0.83),""))</f>
        <v/>
      </c>
      <c r="BD2455" s="51" t="str">
        <f aca="false">IF(BC2455="","",BC2455*0.17)</f>
        <v/>
      </c>
      <c r="BE2455" s="51" t="str">
        <f aca="false">IF(I2455=6908,0,IF(BC2455="","",BD2455-((P2455+L2455-N2455+Q2455)*AY2455)))</f>
        <v/>
      </c>
      <c r="BF2455" s="53" t="str">
        <f aca="false">IF(B2455="","",IF(OR(B2455="",E2455="Regime Normal"),0,(AI2455-Q2455)*VLOOKUP(R2455,Dados!$X$98:$Y$108,2,0)))</f>
        <v/>
      </c>
      <c r="BG2455" s="54" t="str">
        <f aca="false">IFERROR(VLOOKUP(I2455,Dados!$AC$27:$AD$43,2,0),IF(B2455="","",IF(D2455&lt;&gt;"MT",IF(AND(AC2455="SIM",Y2455="Revenda"),"2403",IF(AND(AC2455="SIM",Y2455="Consumo"),"2407",IF(AND(AC2455="NÃO",Y2455="Revenda"),"2102",IF(AND(AC2455="NÃO",Y2455="Consumo"),"2556",)))),REPLACE(I2455,1,1,1))))</f>
        <v/>
      </c>
    </row>
    <row r="2456" customFormat="false" ht="12.8" hidden="false" customHeight="true" outlineLevel="0" collapsed="false">
      <c r="Y2456" s="45"/>
      <c r="Z2456" s="46" t="str">
        <f aca="false">IF(B2456="","",(IFERROR(VLOOKUP(H2456,Dados!A$3:B$15000,2,0),"Não Encontrado")))</f>
        <v/>
      </c>
      <c r="AA2456" s="46" t="str">
        <f aca="false">IF(B2456="","",(IFERROR(VLOOKUP(G2456,Dados!C$3:E$15000,3,0),"Não Encontrado")))</f>
        <v/>
      </c>
      <c r="AB2456" s="46" t="str">
        <f aca="false">IFERROR(IF(Z2456&lt;&gt;"Não Encontrado",Z2456,IF(AA2456&lt;&gt;"Não Encontrado",AA2456,"")),"")</f>
        <v/>
      </c>
      <c r="AC2456" s="45" t="str">
        <f aca="false">IF(B2456="","",IF(AB2456="","NÃO","SIM"))</f>
        <v/>
      </c>
      <c r="AD2456" s="45" t="str">
        <f aca="false">IFERROR(VLOOKUP(G2456,Dados!$P$3:$R$500,3,0),"")</f>
        <v/>
      </c>
      <c r="AE2456" s="45" t="str">
        <f aca="false">IFERROR(VLOOKUP(G2456,Dados!$K$3:$L$500,2,0),"")</f>
        <v/>
      </c>
      <c r="AF2456" s="45" t="str">
        <f aca="false">IFERROR(VLOOKUP(G2456,Dados!$M$3:$N$500,2,0),"")</f>
        <v/>
      </c>
      <c r="AG2456" s="45" t="str">
        <f aca="false">IF(F2456="","",IF(AND(AD2456="",AE2456="",AF2456=""),"-",IF(AND(AD2456="BIT",AE2456="",AF2456=""),"BIT",IF(AND(AE2456="ANEXO I",AD2456="",AF2456=""),"ANEXO I",IF(AND(AF2456="ANEXO II",AD2456="",AE2456=""),"ANEXO II","Escolher")))))</f>
        <v/>
      </c>
      <c r="AH2456" s="45" t="str">
        <f aca="false">IF(AG2456&lt;&gt;"Pneus","",IFERROR(VLOOKUP(R2456,Dados!$X$2:$Z$5,3,0)*(AI2456-Q2456),VLOOKUP(D2456,Dados!$X$7:$Z$33,3,0)*(AI2456-Q2456)))</f>
        <v/>
      </c>
      <c r="AI2456" s="47" t="str">
        <f aca="false">IF(B2456="","",P2456+Q2456+O2456+M2456+L2456-N2456)</f>
        <v/>
      </c>
      <c r="AJ2456" s="48" t="str">
        <f aca="false">IFERROR(IF(AND(AC2456="SIM",AG2456="-",Y2456="REVENDA"),(AB2456/1+1)*AI2456,IF(AND(AC2456="SIM",AG2456="Pneus",Y2456="REVENDA"),(AB2456/1+1)*(AI2456-AH2456),"")),"")</f>
        <v/>
      </c>
      <c r="AK2456" s="48" t="str">
        <f aca="false">IF(AJ2456="","",AJ2456*17%)</f>
        <v/>
      </c>
      <c r="AL2456" s="48" t="str">
        <f aca="false">IFERROR(IF(AC2456="NÃO","",IF(AK2456="","",IF(E2456="Simples Nacional",BF2456,IF(T2456=0.12,U2456*0.5833337002,IF(T2456=0,AI2456*0.07,U2456))))),"")</f>
        <v/>
      </c>
      <c r="AM2456" s="47" t="str">
        <f aca="false">IFERROR(IF(AC2456="NÃO","",IF(OR(AG2456="-",AG2456="Pneus"),AK2456-AL2456,"")),"")</f>
        <v/>
      </c>
      <c r="AN2456" s="48" t="str">
        <f aca="false">IF(AND(Y2456="REVENDA",AC2456="SIM",AG2456="BIT"),((AB2456/1+1)*AI2456)*0.4117,"")</f>
        <v/>
      </c>
      <c r="AO2456" s="48" t="str">
        <f aca="false">IF(AN2456="","",AN2456*17%)</f>
        <v/>
      </c>
      <c r="AP2456" s="49" t="str">
        <f aca="false">IF(AN2456="","",IF(T2456=0.12,(U2456*0.4117)*0.4117,IF(T2456=0,(AI2456*0.07)*0.4117,U2456*0.4117)))</f>
        <v/>
      </c>
      <c r="AQ2456" s="47" t="str">
        <f aca="false">IF(AN2456="","",AO2456-AP2456)</f>
        <v/>
      </c>
      <c r="AR2456" s="50" t="str">
        <f aca="false">IFERROR(IF(AND(AC2456="SIM",Y2456="REVENDA",LEFT(AG2456,5)="ANEXO")*OR(AE2456="ANEXO I",AF2456="ANEXO II"),VLOOKUP(H2456,Dados!G:I,2,0),""),"INSERIR MVA")</f>
        <v/>
      </c>
      <c r="AS2456" s="48" t="str">
        <f aca="false">IF(LEFT(AG2456,5)="ANEXO",VLOOKUP(AG2456,Dados!$X$111:$Z$112,2,0)*(AI2456-Q2456),"")</f>
        <v/>
      </c>
      <c r="AT2456" s="48" t="str">
        <f aca="false">IFERROR(IF(AR2456="","",(AI2456*AR2456)+AI2456),"INSERIR MVA")</f>
        <v/>
      </c>
      <c r="AU2456" s="48" t="str">
        <f aca="false">IF(AT2456="","",IF(AY2456=0.04,U2456,AS2456*AY2456))</f>
        <v/>
      </c>
      <c r="AV2456" s="47" t="str">
        <f aca="false">IFERROR(IF(AU2456="","",(VLOOKUP(AG2456,Dados!$X$111:$Z$112,3,0)*AT2456*0.17)),"INSERIR MVA")</f>
        <v/>
      </c>
      <c r="AW2456" s="47" t="str">
        <f aca="false">IFERROR(IF(AR2456="","",AV2456-AU2456),"")</f>
        <v/>
      </c>
      <c r="AX2456" s="51" t="str">
        <f aca="false">IFERROR(IF(AC2456="NÃO","",IF(AM2456&lt;&gt;"",AM2456-W2456,IF(AQ2456&lt;&gt;"",AQ2456-W2456,IF(AW2456&lt;&gt;"",AW2456-W2456,"")))),"")</f>
        <v/>
      </c>
      <c r="AY2456" s="46" t="str">
        <f aca="false">IFERROR(IF(ISNA(VLOOKUP(R2456,Dados!$X$2:$Y$5,2,0)),VLOOKUP(D2456,Dados!$X$7:$Y$33,2,0),VLOOKUP(R2456,Dados!$X$2:$Y$5,2,0)),"")</f>
        <v/>
      </c>
      <c r="AZ2456" s="52" t="str">
        <f aca="false">IF(C2456="","",IF(AND(Y2456="CONSUMO",AC2456="NÃO")*OR(AG2456="-",AG2456="BIT"),IF(E2456&lt;&gt;"",(AI2456-(P2456+L2456-N2456+Q2456)*AY2456)/0.83),""))</f>
        <v/>
      </c>
      <c r="BA2456" s="51" t="str">
        <f aca="false">IF(AZ2456="","",AZ2456*0.17-((P2456+L2456-N2456+Q2456)*AY2456))</f>
        <v/>
      </c>
      <c r="BB2456" s="51" t="str">
        <f aca="false">IF(AND(Y2456="CONSUMO",AG2456="ANEXO I",AY2456&gt;4%),(AI2456-(P2456+L2456-N2456+Q2456)*0.0514)/0.83*(0.5177)*(0.17)-AI2456*0.0514,IF(AND(Y2456="CONSUMO",AG2456="ANEXO II",AY2456&gt;4%),(AI2456-(P2456+L2456-N2456+Q2456)*0.041)/0.83*(0.3295)*(0.17)-AI2456*0.041,IF(AND(Y2456="CONSUMO",AG2456="ANEXO I",AY2456=4%),(AI2456-(P2456+L2456-N2456+Q2456)*0.04)/0.83*(0.5177)*(0.17)-AI2456*0.04,IF(AND(Y2456="CONSUMO",AG2456="ANEXO II",AY2456=4%),(AI2456-(P2456+L2456-N2456+Q2456)*0.04)/0.83*(0.3295)*(0.17)-AI2456*0.04,""))))</f>
        <v/>
      </c>
      <c r="BC2456" s="51" t="str">
        <f aca="false">IF(C2456="","",IF(AND(Y2456="CONSUMO",AC2456="SIM")*OR(AG2456="-",AG2456="BIT"),IF(E2456&lt;&gt;"",(AI2456-(P2456+L2456-N2456+Q2456)*AY2456)/0.83),""))</f>
        <v/>
      </c>
      <c r="BD2456" s="51" t="str">
        <f aca="false">IF(BC2456="","",BC2456*0.17)</f>
        <v/>
      </c>
      <c r="BE2456" s="51" t="str">
        <f aca="false">IF(I2456=6908,0,IF(BC2456="","",BD2456-((P2456+L2456-N2456+Q2456)*AY2456)))</f>
        <v/>
      </c>
      <c r="BF2456" s="53" t="str">
        <f aca="false">IF(B2456="","",IF(OR(B2456="",E2456="Regime Normal"),0,(AI2456-Q2456)*VLOOKUP(R2456,Dados!$X$98:$Y$108,2,0)))</f>
        <v/>
      </c>
      <c r="BG2456" s="54" t="str">
        <f aca="false">IFERROR(VLOOKUP(I2456,Dados!$AC$27:$AD$43,2,0),IF(B2456="","",IF(D2456&lt;&gt;"MT",IF(AND(AC2456="SIM",Y2456="Revenda"),"2403",IF(AND(AC2456="SIM",Y2456="Consumo"),"2407",IF(AND(AC2456="NÃO",Y2456="Revenda"),"2102",IF(AND(AC2456="NÃO",Y2456="Consumo"),"2556",)))),REPLACE(I2456,1,1,1))))</f>
        <v/>
      </c>
    </row>
    <row r="2457" customFormat="false" ht="12.8" hidden="false" customHeight="true" outlineLevel="0" collapsed="false">
      <c r="Y2457" s="45"/>
      <c r="Z2457" s="46" t="str">
        <f aca="false">IF(B2457="","",(IFERROR(VLOOKUP(H2457,Dados!A$3:B$15000,2,0),"Não Encontrado")))</f>
        <v/>
      </c>
      <c r="AA2457" s="46" t="str">
        <f aca="false">IF(B2457="","",(IFERROR(VLOOKUP(G2457,Dados!C$3:E$15000,3,0),"Não Encontrado")))</f>
        <v/>
      </c>
      <c r="AB2457" s="46" t="str">
        <f aca="false">IFERROR(IF(Z2457&lt;&gt;"Não Encontrado",Z2457,IF(AA2457&lt;&gt;"Não Encontrado",AA2457,"")),"")</f>
        <v/>
      </c>
      <c r="AC2457" s="45" t="str">
        <f aca="false">IF(B2457="","",IF(AB2457="","NÃO","SIM"))</f>
        <v/>
      </c>
      <c r="AD2457" s="45" t="str">
        <f aca="false">IFERROR(VLOOKUP(G2457,Dados!$P$3:$R$500,3,0),"")</f>
        <v/>
      </c>
      <c r="AE2457" s="45" t="str">
        <f aca="false">IFERROR(VLOOKUP(G2457,Dados!$K$3:$L$500,2,0),"")</f>
        <v/>
      </c>
      <c r="AF2457" s="45" t="str">
        <f aca="false">IFERROR(VLOOKUP(G2457,Dados!$M$3:$N$500,2,0),"")</f>
        <v/>
      </c>
      <c r="AG2457" s="45" t="str">
        <f aca="false">IF(F2457="","",IF(AND(AD2457="",AE2457="",AF2457=""),"-",IF(AND(AD2457="BIT",AE2457="",AF2457=""),"BIT",IF(AND(AE2457="ANEXO I",AD2457="",AF2457=""),"ANEXO I",IF(AND(AF2457="ANEXO II",AD2457="",AE2457=""),"ANEXO II","Escolher")))))</f>
        <v/>
      </c>
      <c r="AH2457" s="45" t="str">
        <f aca="false">IF(AG2457&lt;&gt;"Pneus","",IFERROR(VLOOKUP(R2457,Dados!$X$2:$Z$5,3,0)*(AI2457-Q2457),VLOOKUP(D2457,Dados!$X$7:$Z$33,3,0)*(AI2457-Q2457)))</f>
        <v/>
      </c>
      <c r="AI2457" s="47" t="str">
        <f aca="false">IF(B2457="","",P2457+Q2457+O2457+M2457+L2457-N2457)</f>
        <v/>
      </c>
      <c r="AJ2457" s="48" t="str">
        <f aca="false">IFERROR(IF(AND(AC2457="SIM",AG2457="-",Y2457="REVENDA"),(AB2457/1+1)*AI2457,IF(AND(AC2457="SIM",AG2457="Pneus",Y2457="REVENDA"),(AB2457/1+1)*(AI2457-AH2457),"")),"")</f>
        <v/>
      </c>
      <c r="AK2457" s="48" t="str">
        <f aca="false">IF(AJ2457="","",AJ2457*17%)</f>
        <v/>
      </c>
      <c r="AL2457" s="48" t="str">
        <f aca="false">IFERROR(IF(AC2457="NÃO","",IF(AK2457="","",IF(E2457="Simples Nacional",BF2457,IF(T2457=0.12,U2457*0.5833337002,IF(T2457=0,AI2457*0.07,U2457))))),"")</f>
        <v/>
      </c>
      <c r="AM2457" s="47" t="str">
        <f aca="false">IFERROR(IF(AC2457="NÃO","",IF(OR(AG2457="-",AG2457="Pneus"),AK2457-AL2457,"")),"")</f>
        <v/>
      </c>
      <c r="AN2457" s="48" t="str">
        <f aca="false">IF(AND(Y2457="REVENDA",AC2457="SIM",AG2457="BIT"),((AB2457/1+1)*AI2457)*0.4117,"")</f>
        <v/>
      </c>
      <c r="AO2457" s="48" t="str">
        <f aca="false">IF(AN2457="","",AN2457*17%)</f>
        <v/>
      </c>
      <c r="AP2457" s="49" t="str">
        <f aca="false">IF(AN2457="","",IF(T2457=0.12,(U2457*0.4117)*0.4117,IF(T2457=0,(AI2457*0.07)*0.4117,U2457*0.4117)))</f>
        <v/>
      </c>
      <c r="AQ2457" s="47" t="str">
        <f aca="false">IF(AN2457="","",AO2457-AP2457)</f>
        <v/>
      </c>
      <c r="AR2457" s="50" t="str">
        <f aca="false">IFERROR(IF(AND(AC2457="SIM",Y2457="REVENDA",LEFT(AG2457,5)="ANEXO")*OR(AE2457="ANEXO I",AF2457="ANEXO II"),VLOOKUP(H2457,Dados!G:I,2,0),""),"INSERIR MVA")</f>
        <v/>
      </c>
      <c r="AS2457" s="48" t="str">
        <f aca="false">IF(LEFT(AG2457,5)="ANEXO",VLOOKUP(AG2457,Dados!$X$111:$Z$112,2,0)*(AI2457-Q2457),"")</f>
        <v/>
      </c>
      <c r="AT2457" s="48" t="str">
        <f aca="false">IFERROR(IF(AR2457="","",(AI2457*AR2457)+AI2457),"INSERIR MVA")</f>
        <v/>
      </c>
      <c r="AU2457" s="48" t="str">
        <f aca="false">IF(AT2457="","",IF(AY2457=0.04,U2457,AS2457*AY2457))</f>
        <v/>
      </c>
      <c r="AV2457" s="47" t="str">
        <f aca="false">IFERROR(IF(AU2457="","",(VLOOKUP(AG2457,Dados!$X$111:$Z$112,3,0)*AT2457*0.17)),"INSERIR MVA")</f>
        <v/>
      </c>
      <c r="AW2457" s="47" t="str">
        <f aca="false">IFERROR(IF(AR2457="","",AV2457-AU2457),"")</f>
        <v/>
      </c>
      <c r="AX2457" s="51" t="str">
        <f aca="false">IFERROR(IF(AC2457="NÃO","",IF(AM2457&lt;&gt;"",AM2457-W2457,IF(AQ2457&lt;&gt;"",AQ2457-W2457,IF(AW2457&lt;&gt;"",AW2457-W2457,"")))),"")</f>
        <v/>
      </c>
      <c r="AY2457" s="46" t="str">
        <f aca="false">IFERROR(IF(ISNA(VLOOKUP(R2457,Dados!$X$2:$Y$5,2,0)),VLOOKUP(D2457,Dados!$X$7:$Y$33,2,0),VLOOKUP(R2457,Dados!$X$2:$Y$5,2,0)),"")</f>
        <v/>
      </c>
      <c r="AZ2457" s="52" t="str">
        <f aca="false">IF(C2457="","",IF(AND(Y2457="CONSUMO",AC2457="NÃO")*OR(AG2457="-",AG2457="BIT"),IF(E2457&lt;&gt;"",(AI2457-(P2457+L2457-N2457+Q2457)*AY2457)/0.83),""))</f>
        <v/>
      </c>
      <c r="BA2457" s="51" t="str">
        <f aca="false">IF(AZ2457="","",AZ2457*0.17-((P2457+L2457-N2457+Q2457)*AY2457))</f>
        <v/>
      </c>
      <c r="BB2457" s="51" t="str">
        <f aca="false">IF(AND(Y2457="CONSUMO",AG2457="ANEXO I",AY2457&gt;4%),(AI2457-(P2457+L2457-N2457+Q2457)*0.0514)/0.83*(0.5177)*(0.17)-AI2457*0.0514,IF(AND(Y2457="CONSUMO",AG2457="ANEXO II",AY2457&gt;4%),(AI2457-(P2457+L2457-N2457+Q2457)*0.041)/0.83*(0.3295)*(0.17)-AI2457*0.041,IF(AND(Y2457="CONSUMO",AG2457="ANEXO I",AY2457=4%),(AI2457-(P2457+L2457-N2457+Q2457)*0.04)/0.83*(0.5177)*(0.17)-AI2457*0.04,IF(AND(Y2457="CONSUMO",AG2457="ANEXO II",AY2457=4%),(AI2457-(P2457+L2457-N2457+Q2457)*0.04)/0.83*(0.3295)*(0.17)-AI2457*0.04,""))))</f>
        <v/>
      </c>
      <c r="BC2457" s="51" t="str">
        <f aca="false">IF(C2457="","",IF(AND(Y2457="CONSUMO",AC2457="SIM")*OR(AG2457="-",AG2457="BIT"),IF(E2457&lt;&gt;"",(AI2457-(P2457+L2457-N2457+Q2457)*AY2457)/0.83),""))</f>
        <v/>
      </c>
      <c r="BD2457" s="51" t="str">
        <f aca="false">IF(BC2457="","",BC2457*0.17)</f>
        <v/>
      </c>
      <c r="BE2457" s="51" t="str">
        <f aca="false">IF(I2457=6908,0,IF(BC2457="","",BD2457-((P2457+L2457-N2457+Q2457)*AY2457)))</f>
        <v/>
      </c>
      <c r="BF2457" s="53" t="str">
        <f aca="false">IF(B2457="","",IF(OR(B2457="",E2457="Regime Normal"),0,(AI2457-Q2457)*VLOOKUP(R2457,Dados!$X$98:$Y$108,2,0)))</f>
        <v/>
      </c>
      <c r="BG2457" s="54" t="str">
        <f aca="false">IFERROR(VLOOKUP(I2457,Dados!$AC$27:$AD$43,2,0),IF(B2457="","",IF(D2457&lt;&gt;"MT",IF(AND(AC2457="SIM",Y2457="Revenda"),"2403",IF(AND(AC2457="SIM",Y2457="Consumo"),"2407",IF(AND(AC2457="NÃO",Y2457="Revenda"),"2102",IF(AND(AC2457="NÃO",Y2457="Consumo"),"2556",)))),REPLACE(I2457,1,1,1))))</f>
        <v/>
      </c>
    </row>
    <row r="2458" customFormat="false" ht="12.8" hidden="false" customHeight="true" outlineLevel="0" collapsed="false">
      <c r="Y2458" s="45"/>
      <c r="Z2458" s="46" t="str">
        <f aca="false">IF(B2458="","",(IFERROR(VLOOKUP(H2458,Dados!A$3:B$15000,2,0),"Não Encontrado")))</f>
        <v/>
      </c>
      <c r="AA2458" s="46" t="str">
        <f aca="false">IF(B2458="","",(IFERROR(VLOOKUP(G2458,Dados!C$3:E$15000,3,0),"Não Encontrado")))</f>
        <v/>
      </c>
      <c r="AB2458" s="46" t="str">
        <f aca="false">IFERROR(IF(Z2458&lt;&gt;"Não Encontrado",Z2458,IF(AA2458&lt;&gt;"Não Encontrado",AA2458,"")),"")</f>
        <v/>
      </c>
      <c r="AC2458" s="45" t="str">
        <f aca="false">IF(B2458="","",IF(AB2458="","NÃO","SIM"))</f>
        <v/>
      </c>
      <c r="AD2458" s="45" t="str">
        <f aca="false">IFERROR(VLOOKUP(G2458,Dados!$P$3:$R$500,3,0),"")</f>
        <v/>
      </c>
      <c r="AE2458" s="45" t="str">
        <f aca="false">IFERROR(VLOOKUP(G2458,Dados!$K$3:$L$500,2,0),"")</f>
        <v/>
      </c>
      <c r="AF2458" s="45" t="str">
        <f aca="false">IFERROR(VLOOKUP(G2458,Dados!$M$3:$N$500,2,0),"")</f>
        <v/>
      </c>
      <c r="AG2458" s="45" t="str">
        <f aca="false">IF(F2458="","",IF(AND(AD2458="",AE2458="",AF2458=""),"-",IF(AND(AD2458="BIT",AE2458="",AF2458=""),"BIT",IF(AND(AE2458="ANEXO I",AD2458="",AF2458=""),"ANEXO I",IF(AND(AF2458="ANEXO II",AD2458="",AE2458=""),"ANEXO II","Escolher")))))</f>
        <v/>
      </c>
      <c r="AH2458" s="45" t="str">
        <f aca="false">IF(AG2458&lt;&gt;"Pneus","",IFERROR(VLOOKUP(R2458,Dados!$X$2:$Z$5,3,0)*(AI2458-Q2458),VLOOKUP(D2458,Dados!$X$7:$Z$33,3,0)*(AI2458-Q2458)))</f>
        <v/>
      </c>
      <c r="AI2458" s="47" t="str">
        <f aca="false">IF(B2458="","",P2458+Q2458+O2458+M2458+L2458-N2458)</f>
        <v/>
      </c>
      <c r="AJ2458" s="48" t="str">
        <f aca="false">IFERROR(IF(AND(AC2458="SIM",AG2458="-",Y2458="REVENDA"),(AB2458/1+1)*AI2458,IF(AND(AC2458="SIM",AG2458="Pneus",Y2458="REVENDA"),(AB2458/1+1)*(AI2458-AH2458),"")),"")</f>
        <v/>
      </c>
      <c r="AK2458" s="48" t="str">
        <f aca="false">IF(AJ2458="","",AJ2458*17%)</f>
        <v/>
      </c>
      <c r="AL2458" s="48" t="str">
        <f aca="false">IFERROR(IF(AC2458="NÃO","",IF(AK2458="","",IF(E2458="Simples Nacional",BF2458,IF(T2458=0.12,U2458*0.5833337002,IF(T2458=0,AI2458*0.07,U2458))))),"")</f>
        <v/>
      </c>
      <c r="AM2458" s="47" t="str">
        <f aca="false">IFERROR(IF(AC2458="NÃO","",IF(OR(AG2458="-",AG2458="Pneus"),AK2458-AL2458,"")),"")</f>
        <v/>
      </c>
      <c r="AN2458" s="48" t="str">
        <f aca="false">IF(AND(Y2458="REVENDA",AC2458="SIM",AG2458="BIT"),((AB2458/1+1)*AI2458)*0.4117,"")</f>
        <v/>
      </c>
      <c r="AO2458" s="48" t="str">
        <f aca="false">IF(AN2458="","",AN2458*17%)</f>
        <v/>
      </c>
      <c r="AP2458" s="49" t="str">
        <f aca="false">IF(AN2458="","",IF(T2458=0.12,(U2458*0.4117)*0.4117,IF(T2458=0,(AI2458*0.07)*0.4117,U2458*0.4117)))</f>
        <v/>
      </c>
      <c r="AQ2458" s="47" t="str">
        <f aca="false">IF(AN2458="","",AO2458-AP2458)</f>
        <v/>
      </c>
      <c r="AR2458" s="50" t="str">
        <f aca="false">IFERROR(IF(AND(AC2458="SIM",Y2458="REVENDA",LEFT(AG2458,5)="ANEXO")*OR(AE2458="ANEXO I",AF2458="ANEXO II"),VLOOKUP(H2458,Dados!G:I,2,0),""),"INSERIR MVA")</f>
        <v/>
      </c>
      <c r="AS2458" s="48" t="str">
        <f aca="false">IF(LEFT(AG2458,5)="ANEXO",VLOOKUP(AG2458,Dados!$X$111:$Z$112,2,0)*(AI2458-Q2458),"")</f>
        <v/>
      </c>
      <c r="AT2458" s="48" t="str">
        <f aca="false">IFERROR(IF(AR2458="","",(AI2458*AR2458)+AI2458),"INSERIR MVA")</f>
        <v/>
      </c>
      <c r="AU2458" s="48" t="str">
        <f aca="false">IF(AT2458="","",IF(AY2458=0.04,U2458,AS2458*AY2458))</f>
        <v/>
      </c>
      <c r="AV2458" s="47" t="str">
        <f aca="false">IFERROR(IF(AU2458="","",(VLOOKUP(AG2458,Dados!$X$111:$Z$112,3,0)*AT2458*0.17)),"INSERIR MVA")</f>
        <v/>
      </c>
      <c r="AW2458" s="47" t="str">
        <f aca="false">IFERROR(IF(AR2458="","",AV2458-AU2458),"")</f>
        <v/>
      </c>
      <c r="AX2458" s="51" t="str">
        <f aca="false">IFERROR(IF(AC2458="NÃO","",IF(AM2458&lt;&gt;"",AM2458-W2458,IF(AQ2458&lt;&gt;"",AQ2458-W2458,IF(AW2458&lt;&gt;"",AW2458-W2458,"")))),"")</f>
        <v/>
      </c>
      <c r="AY2458" s="46" t="str">
        <f aca="false">IFERROR(IF(ISNA(VLOOKUP(R2458,Dados!$X$2:$Y$5,2,0)),VLOOKUP(D2458,Dados!$X$7:$Y$33,2,0),VLOOKUP(R2458,Dados!$X$2:$Y$5,2,0)),"")</f>
        <v/>
      </c>
      <c r="AZ2458" s="52" t="str">
        <f aca="false">IF(C2458="","",IF(AND(Y2458="CONSUMO",AC2458="NÃO")*OR(AG2458="-",AG2458="BIT"),IF(E2458&lt;&gt;"",(AI2458-(P2458+L2458-N2458+Q2458)*AY2458)/0.83),""))</f>
        <v/>
      </c>
      <c r="BA2458" s="51" t="str">
        <f aca="false">IF(AZ2458="","",AZ2458*0.17-((P2458+L2458-N2458+Q2458)*AY2458))</f>
        <v/>
      </c>
      <c r="BB2458" s="51" t="str">
        <f aca="false">IF(AND(Y2458="CONSUMO",AG2458="ANEXO I",AY2458&gt;4%),(AI2458-(P2458+L2458-N2458+Q2458)*0.0514)/0.83*(0.5177)*(0.17)-AI2458*0.0514,IF(AND(Y2458="CONSUMO",AG2458="ANEXO II",AY2458&gt;4%),(AI2458-(P2458+L2458-N2458+Q2458)*0.041)/0.83*(0.3295)*(0.17)-AI2458*0.041,IF(AND(Y2458="CONSUMO",AG2458="ANEXO I",AY2458=4%),(AI2458-(P2458+L2458-N2458+Q2458)*0.04)/0.83*(0.5177)*(0.17)-AI2458*0.04,IF(AND(Y2458="CONSUMO",AG2458="ANEXO II",AY2458=4%),(AI2458-(P2458+L2458-N2458+Q2458)*0.04)/0.83*(0.3295)*(0.17)-AI2458*0.04,""))))</f>
        <v/>
      </c>
      <c r="BC2458" s="51" t="str">
        <f aca="false">IF(C2458="","",IF(AND(Y2458="CONSUMO",AC2458="SIM")*OR(AG2458="-",AG2458="BIT"),IF(E2458&lt;&gt;"",(AI2458-(P2458+L2458-N2458+Q2458)*AY2458)/0.83),""))</f>
        <v/>
      </c>
      <c r="BD2458" s="51" t="str">
        <f aca="false">IF(BC2458="","",BC2458*0.17)</f>
        <v/>
      </c>
      <c r="BE2458" s="51" t="str">
        <f aca="false">IF(I2458=6908,0,IF(BC2458="","",BD2458-((P2458+L2458-N2458+Q2458)*AY2458)))</f>
        <v/>
      </c>
      <c r="BF2458" s="53" t="str">
        <f aca="false">IF(B2458="","",IF(OR(B2458="",E2458="Regime Normal"),0,(AI2458-Q2458)*VLOOKUP(R2458,Dados!$X$98:$Y$108,2,0)))</f>
        <v/>
      </c>
      <c r="BG2458" s="54" t="str">
        <f aca="false">IFERROR(VLOOKUP(I2458,Dados!$AC$27:$AD$43,2,0),IF(B2458="","",IF(D2458&lt;&gt;"MT",IF(AND(AC2458="SIM",Y2458="Revenda"),"2403",IF(AND(AC2458="SIM",Y2458="Consumo"),"2407",IF(AND(AC2458="NÃO",Y2458="Revenda"),"2102",IF(AND(AC2458="NÃO",Y2458="Consumo"),"2556",)))),REPLACE(I2458,1,1,1))))</f>
        <v/>
      </c>
    </row>
    <row r="2459" customFormat="false" ht="12.8" hidden="false" customHeight="true" outlineLevel="0" collapsed="false">
      <c r="Y2459" s="45"/>
      <c r="Z2459" s="46" t="str">
        <f aca="false">IF(B2459="","",(IFERROR(VLOOKUP(H2459,Dados!A$3:B$15000,2,0),"Não Encontrado")))</f>
        <v/>
      </c>
      <c r="AA2459" s="46" t="str">
        <f aca="false">IF(B2459="","",(IFERROR(VLOOKUP(G2459,Dados!C$3:E$15000,3,0),"Não Encontrado")))</f>
        <v/>
      </c>
      <c r="AB2459" s="46" t="str">
        <f aca="false">IFERROR(IF(Z2459&lt;&gt;"Não Encontrado",Z2459,IF(AA2459&lt;&gt;"Não Encontrado",AA2459,"")),"")</f>
        <v/>
      </c>
      <c r="AC2459" s="45" t="str">
        <f aca="false">IF(B2459="","",IF(AB2459="","NÃO","SIM"))</f>
        <v/>
      </c>
      <c r="AD2459" s="45" t="str">
        <f aca="false">IFERROR(VLOOKUP(G2459,Dados!$P$3:$R$500,3,0),"")</f>
        <v/>
      </c>
      <c r="AE2459" s="45" t="str">
        <f aca="false">IFERROR(VLOOKUP(G2459,Dados!$K$3:$L$500,2,0),"")</f>
        <v/>
      </c>
      <c r="AF2459" s="45" t="str">
        <f aca="false">IFERROR(VLOOKUP(G2459,Dados!$M$3:$N$500,2,0),"")</f>
        <v/>
      </c>
      <c r="AG2459" s="45" t="str">
        <f aca="false">IF(F2459="","",IF(AND(AD2459="",AE2459="",AF2459=""),"-",IF(AND(AD2459="BIT",AE2459="",AF2459=""),"BIT",IF(AND(AE2459="ANEXO I",AD2459="",AF2459=""),"ANEXO I",IF(AND(AF2459="ANEXO II",AD2459="",AE2459=""),"ANEXO II","Escolher")))))</f>
        <v/>
      </c>
      <c r="AH2459" s="45" t="str">
        <f aca="false">IF(AG2459&lt;&gt;"Pneus","",IFERROR(VLOOKUP(R2459,Dados!$X$2:$Z$5,3,0)*(AI2459-Q2459),VLOOKUP(D2459,Dados!$X$7:$Z$33,3,0)*(AI2459-Q2459)))</f>
        <v/>
      </c>
      <c r="AI2459" s="47" t="str">
        <f aca="false">IF(B2459="","",P2459+Q2459+O2459+M2459+L2459-N2459)</f>
        <v/>
      </c>
      <c r="AJ2459" s="48" t="str">
        <f aca="false">IFERROR(IF(AND(AC2459="SIM",AG2459="-",Y2459="REVENDA"),(AB2459/1+1)*AI2459,IF(AND(AC2459="SIM",AG2459="Pneus",Y2459="REVENDA"),(AB2459/1+1)*(AI2459-AH2459),"")),"")</f>
        <v/>
      </c>
      <c r="AK2459" s="48" t="str">
        <f aca="false">IF(AJ2459="","",AJ2459*17%)</f>
        <v/>
      </c>
      <c r="AL2459" s="48" t="str">
        <f aca="false">IFERROR(IF(AC2459="NÃO","",IF(AK2459="","",IF(E2459="Simples Nacional",BF2459,IF(T2459=0.12,U2459*0.5833337002,IF(T2459=0,AI2459*0.07,U2459))))),"")</f>
        <v/>
      </c>
      <c r="AM2459" s="47" t="str">
        <f aca="false">IFERROR(IF(AC2459="NÃO","",IF(OR(AG2459="-",AG2459="Pneus"),AK2459-AL2459,"")),"")</f>
        <v/>
      </c>
      <c r="AN2459" s="48" t="str">
        <f aca="false">IF(AND(Y2459="REVENDA",AC2459="SIM",AG2459="BIT"),((AB2459/1+1)*AI2459)*0.4117,"")</f>
        <v/>
      </c>
      <c r="AO2459" s="48" t="str">
        <f aca="false">IF(AN2459="","",AN2459*17%)</f>
        <v/>
      </c>
      <c r="AP2459" s="49" t="str">
        <f aca="false">IF(AN2459="","",IF(T2459=0.12,(U2459*0.4117)*0.4117,IF(T2459=0,(AI2459*0.07)*0.4117,U2459*0.4117)))</f>
        <v/>
      </c>
      <c r="AQ2459" s="47" t="str">
        <f aca="false">IF(AN2459="","",AO2459-AP2459)</f>
        <v/>
      </c>
      <c r="AR2459" s="50" t="str">
        <f aca="false">IFERROR(IF(AND(AC2459="SIM",Y2459="REVENDA",LEFT(AG2459,5)="ANEXO")*OR(AE2459="ANEXO I",AF2459="ANEXO II"),VLOOKUP(H2459,Dados!G:I,2,0),""),"INSERIR MVA")</f>
        <v/>
      </c>
      <c r="AS2459" s="48" t="str">
        <f aca="false">IF(LEFT(AG2459,5)="ANEXO",VLOOKUP(AG2459,Dados!$X$111:$Z$112,2,0)*(AI2459-Q2459),"")</f>
        <v/>
      </c>
      <c r="AT2459" s="48" t="str">
        <f aca="false">IFERROR(IF(AR2459="","",(AI2459*AR2459)+AI2459),"INSERIR MVA")</f>
        <v/>
      </c>
      <c r="AU2459" s="48" t="str">
        <f aca="false">IF(AT2459="","",IF(AY2459=0.04,U2459,AS2459*AY2459))</f>
        <v/>
      </c>
      <c r="AV2459" s="47" t="str">
        <f aca="false">IFERROR(IF(AU2459="","",(VLOOKUP(AG2459,Dados!$X$111:$Z$112,3,0)*AT2459*0.17)),"INSERIR MVA")</f>
        <v/>
      </c>
      <c r="AW2459" s="47" t="str">
        <f aca="false">IFERROR(IF(AR2459="","",AV2459-AU2459),"")</f>
        <v/>
      </c>
      <c r="AX2459" s="51" t="str">
        <f aca="false">IFERROR(IF(AC2459="NÃO","",IF(AM2459&lt;&gt;"",AM2459-W2459,IF(AQ2459&lt;&gt;"",AQ2459-W2459,IF(AW2459&lt;&gt;"",AW2459-W2459,"")))),"")</f>
        <v/>
      </c>
      <c r="AY2459" s="46" t="str">
        <f aca="false">IFERROR(IF(ISNA(VLOOKUP(R2459,Dados!$X$2:$Y$5,2,0)),VLOOKUP(D2459,Dados!$X$7:$Y$33,2,0),VLOOKUP(R2459,Dados!$X$2:$Y$5,2,0)),"")</f>
        <v/>
      </c>
      <c r="AZ2459" s="52" t="str">
        <f aca="false">IF(C2459="","",IF(AND(Y2459="CONSUMO",AC2459="NÃO")*OR(AG2459="-",AG2459="BIT"),IF(E2459&lt;&gt;"",(AI2459-(P2459+L2459-N2459+Q2459)*AY2459)/0.83),""))</f>
        <v/>
      </c>
      <c r="BA2459" s="51" t="str">
        <f aca="false">IF(AZ2459="","",AZ2459*0.17-((P2459+L2459-N2459+Q2459)*AY2459))</f>
        <v/>
      </c>
      <c r="BB2459" s="51" t="str">
        <f aca="false">IF(AND(Y2459="CONSUMO",AG2459="ANEXO I",AY2459&gt;4%),(AI2459-(P2459+L2459-N2459+Q2459)*0.0514)/0.83*(0.5177)*(0.17)-AI2459*0.0514,IF(AND(Y2459="CONSUMO",AG2459="ANEXO II",AY2459&gt;4%),(AI2459-(P2459+L2459-N2459+Q2459)*0.041)/0.83*(0.3295)*(0.17)-AI2459*0.041,IF(AND(Y2459="CONSUMO",AG2459="ANEXO I",AY2459=4%),(AI2459-(P2459+L2459-N2459+Q2459)*0.04)/0.83*(0.5177)*(0.17)-AI2459*0.04,IF(AND(Y2459="CONSUMO",AG2459="ANEXO II",AY2459=4%),(AI2459-(P2459+L2459-N2459+Q2459)*0.04)/0.83*(0.3295)*(0.17)-AI2459*0.04,""))))</f>
        <v/>
      </c>
      <c r="BC2459" s="51" t="str">
        <f aca="false">IF(C2459="","",IF(AND(Y2459="CONSUMO",AC2459="SIM")*OR(AG2459="-",AG2459="BIT"),IF(E2459&lt;&gt;"",(AI2459-(P2459+L2459-N2459+Q2459)*AY2459)/0.83),""))</f>
        <v/>
      </c>
      <c r="BD2459" s="51" t="str">
        <f aca="false">IF(BC2459="","",BC2459*0.17)</f>
        <v/>
      </c>
      <c r="BE2459" s="51" t="str">
        <f aca="false">IF(I2459=6908,0,IF(BC2459="","",BD2459-((P2459+L2459-N2459+Q2459)*AY2459)))</f>
        <v/>
      </c>
      <c r="BF2459" s="53" t="str">
        <f aca="false">IF(B2459="","",IF(OR(B2459="",E2459="Regime Normal"),0,(AI2459-Q2459)*VLOOKUP(R2459,Dados!$X$98:$Y$108,2,0)))</f>
        <v/>
      </c>
      <c r="BG2459" s="54" t="str">
        <f aca="false">IFERROR(VLOOKUP(I2459,Dados!$AC$27:$AD$43,2,0),IF(B2459="","",IF(D2459&lt;&gt;"MT",IF(AND(AC2459="SIM",Y2459="Revenda"),"2403",IF(AND(AC2459="SIM",Y2459="Consumo"),"2407",IF(AND(AC2459="NÃO",Y2459="Revenda"),"2102",IF(AND(AC2459="NÃO",Y2459="Consumo"),"2556",)))),REPLACE(I2459,1,1,1))))</f>
        <v/>
      </c>
    </row>
    <row r="2460" customFormat="false" ht="12.8" hidden="false" customHeight="true" outlineLevel="0" collapsed="false">
      <c r="Y2460" s="45"/>
      <c r="Z2460" s="46" t="str">
        <f aca="false">IF(B2460="","",(IFERROR(VLOOKUP(H2460,Dados!A$3:B$15000,2,0),"Não Encontrado")))</f>
        <v/>
      </c>
      <c r="AA2460" s="46" t="str">
        <f aca="false">IF(B2460="","",(IFERROR(VLOOKUP(G2460,Dados!C$3:E$15000,3,0),"Não Encontrado")))</f>
        <v/>
      </c>
      <c r="AB2460" s="46" t="str">
        <f aca="false">IFERROR(IF(Z2460&lt;&gt;"Não Encontrado",Z2460,IF(AA2460&lt;&gt;"Não Encontrado",AA2460,"")),"")</f>
        <v/>
      </c>
      <c r="AC2460" s="45" t="str">
        <f aca="false">IF(B2460="","",IF(AB2460="","NÃO","SIM"))</f>
        <v/>
      </c>
      <c r="AD2460" s="45" t="str">
        <f aca="false">IFERROR(VLOOKUP(G2460,Dados!$P$3:$R$500,3,0),"")</f>
        <v/>
      </c>
      <c r="AE2460" s="45" t="str">
        <f aca="false">IFERROR(VLOOKUP(G2460,Dados!$K$3:$L$500,2,0),"")</f>
        <v/>
      </c>
      <c r="AF2460" s="45" t="str">
        <f aca="false">IFERROR(VLOOKUP(G2460,Dados!$M$3:$N$500,2,0),"")</f>
        <v/>
      </c>
      <c r="AG2460" s="45" t="str">
        <f aca="false">IF(F2460="","",IF(AND(AD2460="",AE2460="",AF2460=""),"-",IF(AND(AD2460="BIT",AE2460="",AF2460=""),"BIT",IF(AND(AE2460="ANEXO I",AD2460="",AF2460=""),"ANEXO I",IF(AND(AF2460="ANEXO II",AD2460="",AE2460=""),"ANEXO II","Escolher")))))</f>
        <v/>
      </c>
      <c r="AH2460" s="45" t="str">
        <f aca="false">IF(AG2460&lt;&gt;"Pneus","",IFERROR(VLOOKUP(R2460,Dados!$X$2:$Z$5,3,0)*(AI2460-Q2460),VLOOKUP(D2460,Dados!$X$7:$Z$33,3,0)*(AI2460-Q2460)))</f>
        <v/>
      </c>
      <c r="AI2460" s="47" t="str">
        <f aca="false">IF(B2460="","",P2460+Q2460+O2460+M2460+L2460-N2460)</f>
        <v/>
      </c>
      <c r="AJ2460" s="48" t="str">
        <f aca="false">IFERROR(IF(AND(AC2460="SIM",AG2460="-",Y2460="REVENDA"),(AB2460/1+1)*AI2460,IF(AND(AC2460="SIM",AG2460="Pneus",Y2460="REVENDA"),(AB2460/1+1)*(AI2460-AH2460),"")),"")</f>
        <v/>
      </c>
      <c r="AK2460" s="48" t="str">
        <f aca="false">IF(AJ2460="","",AJ2460*17%)</f>
        <v/>
      </c>
      <c r="AL2460" s="48" t="str">
        <f aca="false">IFERROR(IF(AC2460="NÃO","",IF(AK2460="","",IF(E2460="Simples Nacional",BF2460,IF(T2460=0.12,U2460*0.5833337002,IF(T2460=0,AI2460*0.07,U2460))))),"")</f>
        <v/>
      </c>
      <c r="AM2460" s="47" t="str">
        <f aca="false">IFERROR(IF(AC2460="NÃO","",IF(OR(AG2460="-",AG2460="Pneus"),AK2460-AL2460,"")),"")</f>
        <v/>
      </c>
      <c r="AN2460" s="48" t="str">
        <f aca="false">IF(AND(Y2460="REVENDA",AC2460="SIM",AG2460="BIT"),((AB2460/1+1)*AI2460)*0.4117,"")</f>
        <v/>
      </c>
      <c r="AO2460" s="48" t="str">
        <f aca="false">IF(AN2460="","",AN2460*17%)</f>
        <v/>
      </c>
      <c r="AP2460" s="49" t="str">
        <f aca="false">IF(AN2460="","",IF(T2460=0.12,(U2460*0.4117)*0.4117,IF(T2460=0,(AI2460*0.07)*0.4117,U2460*0.4117)))</f>
        <v/>
      </c>
      <c r="AQ2460" s="47" t="str">
        <f aca="false">IF(AN2460="","",AO2460-AP2460)</f>
        <v/>
      </c>
      <c r="AR2460" s="50" t="str">
        <f aca="false">IFERROR(IF(AND(AC2460="SIM",Y2460="REVENDA",LEFT(AG2460,5)="ANEXO")*OR(AE2460="ANEXO I",AF2460="ANEXO II"),VLOOKUP(H2460,Dados!G:I,2,0),""),"INSERIR MVA")</f>
        <v/>
      </c>
      <c r="AS2460" s="48" t="str">
        <f aca="false">IF(LEFT(AG2460,5)="ANEXO",VLOOKUP(AG2460,Dados!$X$111:$Z$112,2,0)*(AI2460-Q2460),"")</f>
        <v/>
      </c>
      <c r="AT2460" s="48" t="str">
        <f aca="false">IFERROR(IF(AR2460="","",(AI2460*AR2460)+AI2460),"INSERIR MVA")</f>
        <v/>
      </c>
      <c r="AU2460" s="48" t="str">
        <f aca="false">IF(AT2460="","",IF(AY2460=0.04,U2460,AS2460*AY2460))</f>
        <v/>
      </c>
      <c r="AV2460" s="47" t="str">
        <f aca="false">IFERROR(IF(AU2460="","",(VLOOKUP(AG2460,Dados!$X$111:$Z$112,3,0)*AT2460*0.17)),"INSERIR MVA")</f>
        <v/>
      </c>
      <c r="AW2460" s="47" t="str">
        <f aca="false">IFERROR(IF(AR2460="","",AV2460-AU2460),"")</f>
        <v/>
      </c>
      <c r="AX2460" s="51" t="str">
        <f aca="false">IFERROR(IF(AC2460="NÃO","",IF(AM2460&lt;&gt;"",AM2460-W2460,IF(AQ2460&lt;&gt;"",AQ2460-W2460,IF(AW2460&lt;&gt;"",AW2460-W2460,"")))),"")</f>
        <v/>
      </c>
      <c r="AY2460" s="46" t="str">
        <f aca="false">IFERROR(IF(ISNA(VLOOKUP(R2460,Dados!$X$2:$Y$5,2,0)),VLOOKUP(D2460,Dados!$X$7:$Y$33,2,0),VLOOKUP(R2460,Dados!$X$2:$Y$5,2,0)),"")</f>
        <v/>
      </c>
      <c r="AZ2460" s="52" t="str">
        <f aca="false">IF(C2460="","",IF(AND(Y2460="CONSUMO",AC2460="NÃO")*OR(AG2460="-",AG2460="BIT"),IF(E2460&lt;&gt;"",(AI2460-(P2460+L2460-N2460+Q2460)*AY2460)/0.83),""))</f>
        <v/>
      </c>
      <c r="BA2460" s="51" t="str">
        <f aca="false">IF(AZ2460="","",AZ2460*0.17-((P2460+L2460-N2460+Q2460)*AY2460))</f>
        <v/>
      </c>
      <c r="BB2460" s="51" t="str">
        <f aca="false">IF(AND(Y2460="CONSUMO",AG2460="ANEXO I",AY2460&gt;4%),(AI2460-(P2460+L2460-N2460+Q2460)*0.0514)/0.83*(0.5177)*(0.17)-AI2460*0.0514,IF(AND(Y2460="CONSUMO",AG2460="ANEXO II",AY2460&gt;4%),(AI2460-(P2460+L2460-N2460+Q2460)*0.041)/0.83*(0.3295)*(0.17)-AI2460*0.041,IF(AND(Y2460="CONSUMO",AG2460="ANEXO I",AY2460=4%),(AI2460-(P2460+L2460-N2460+Q2460)*0.04)/0.83*(0.5177)*(0.17)-AI2460*0.04,IF(AND(Y2460="CONSUMO",AG2460="ANEXO II",AY2460=4%),(AI2460-(P2460+L2460-N2460+Q2460)*0.04)/0.83*(0.3295)*(0.17)-AI2460*0.04,""))))</f>
        <v/>
      </c>
      <c r="BC2460" s="51" t="str">
        <f aca="false">IF(C2460="","",IF(AND(Y2460="CONSUMO",AC2460="SIM")*OR(AG2460="-",AG2460="BIT"),IF(E2460&lt;&gt;"",(AI2460-(P2460+L2460-N2460+Q2460)*AY2460)/0.83),""))</f>
        <v/>
      </c>
      <c r="BD2460" s="51" t="str">
        <f aca="false">IF(BC2460="","",BC2460*0.17)</f>
        <v/>
      </c>
      <c r="BE2460" s="51" t="str">
        <f aca="false">IF(I2460=6908,0,IF(BC2460="","",BD2460-((P2460+L2460-N2460+Q2460)*AY2460)))</f>
        <v/>
      </c>
      <c r="BF2460" s="53" t="str">
        <f aca="false">IF(B2460="","",IF(OR(B2460="",E2460="Regime Normal"),0,(AI2460-Q2460)*VLOOKUP(R2460,Dados!$X$98:$Y$108,2,0)))</f>
        <v/>
      </c>
      <c r="BG2460" s="54" t="str">
        <f aca="false">IFERROR(VLOOKUP(I2460,Dados!$AC$27:$AD$43,2,0),IF(B2460="","",IF(D2460&lt;&gt;"MT",IF(AND(AC2460="SIM",Y2460="Revenda"),"2403",IF(AND(AC2460="SIM",Y2460="Consumo"),"2407",IF(AND(AC2460="NÃO",Y2460="Revenda"),"2102",IF(AND(AC2460="NÃO",Y2460="Consumo"),"2556",)))),REPLACE(I2460,1,1,1))))</f>
        <v/>
      </c>
    </row>
    <row r="2461" customFormat="false" ht="12.8" hidden="false" customHeight="true" outlineLevel="0" collapsed="false">
      <c r="Y2461" s="45"/>
      <c r="Z2461" s="46" t="str">
        <f aca="false">IF(B2461="","",(IFERROR(VLOOKUP(H2461,Dados!A$3:B$15000,2,0),"Não Encontrado")))</f>
        <v/>
      </c>
      <c r="AA2461" s="46" t="str">
        <f aca="false">IF(B2461="","",(IFERROR(VLOOKUP(G2461,Dados!C$3:E$15000,3,0),"Não Encontrado")))</f>
        <v/>
      </c>
      <c r="AB2461" s="46" t="str">
        <f aca="false">IFERROR(IF(Z2461&lt;&gt;"Não Encontrado",Z2461,IF(AA2461&lt;&gt;"Não Encontrado",AA2461,"")),"")</f>
        <v/>
      </c>
      <c r="AC2461" s="45" t="str">
        <f aca="false">IF(B2461="","",IF(AB2461="","NÃO","SIM"))</f>
        <v/>
      </c>
      <c r="AD2461" s="45" t="str">
        <f aca="false">IFERROR(VLOOKUP(G2461,Dados!$P$3:$R$500,3,0),"")</f>
        <v/>
      </c>
      <c r="AE2461" s="45" t="str">
        <f aca="false">IFERROR(VLOOKUP(G2461,Dados!$K$3:$L$500,2,0),"")</f>
        <v/>
      </c>
      <c r="AF2461" s="45" t="str">
        <f aca="false">IFERROR(VLOOKUP(G2461,Dados!$M$3:$N$500,2,0),"")</f>
        <v/>
      </c>
      <c r="AG2461" s="45" t="str">
        <f aca="false">IF(F2461="","",IF(AND(AD2461="",AE2461="",AF2461=""),"-",IF(AND(AD2461="BIT",AE2461="",AF2461=""),"BIT",IF(AND(AE2461="ANEXO I",AD2461="",AF2461=""),"ANEXO I",IF(AND(AF2461="ANEXO II",AD2461="",AE2461=""),"ANEXO II","Escolher")))))</f>
        <v/>
      </c>
      <c r="AH2461" s="45" t="str">
        <f aca="false">IF(AG2461&lt;&gt;"Pneus","",IFERROR(VLOOKUP(R2461,Dados!$X$2:$Z$5,3,0)*(AI2461-Q2461),VLOOKUP(D2461,Dados!$X$7:$Z$33,3,0)*(AI2461-Q2461)))</f>
        <v/>
      </c>
      <c r="AI2461" s="47" t="str">
        <f aca="false">IF(B2461="","",P2461+Q2461+O2461+M2461+L2461-N2461)</f>
        <v/>
      </c>
      <c r="AJ2461" s="48" t="str">
        <f aca="false">IFERROR(IF(AND(AC2461="SIM",AG2461="-",Y2461="REVENDA"),(AB2461/1+1)*AI2461,IF(AND(AC2461="SIM",AG2461="Pneus",Y2461="REVENDA"),(AB2461/1+1)*(AI2461-AH2461),"")),"")</f>
        <v/>
      </c>
      <c r="AK2461" s="48" t="str">
        <f aca="false">IF(AJ2461="","",AJ2461*17%)</f>
        <v/>
      </c>
      <c r="AL2461" s="48" t="str">
        <f aca="false">IFERROR(IF(AC2461="NÃO","",IF(AK2461="","",IF(E2461="Simples Nacional",BF2461,IF(T2461=0.12,U2461*0.5833337002,IF(T2461=0,AI2461*0.07,U2461))))),"")</f>
        <v/>
      </c>
      <c r="AM2461" s="47" t="str">
        <f aca="false">IFERROR(IF(AC2461="NÃO","",IF(OR(AG2461="-",AG2461="Pneus"),AK2461-AL2461,"")),"")</f>
        <v/>
      </c>
      <c r="AN2461" s="48" t="str">
        <f aca="false">IF(AND(Y2461="REVENDA",AC2461="SIM",AG2461="BIT"),((AB2461/1+1)*AI2461)*0.4117,"")</f>
        <v/>
      </c>
      <c r="AO2461" s="48" t="str">
        <f aca="false">IF(AN2461="","",AN2461*17%)</f>
        <v/>
      </c>
      <c r="AP2461" s="49" t="str">
        <f aca="false">IF(AN2461="","",IF(T2461=0.12,(U2461*0.4117)*0.4117,IF(T2461=0,(AI2461*0.07)*0.4117,U2461*0.4117)))</f>
        <v/>
      </c>
      <c r="AQ2461" s="47" t="str">
        <f aca="false">IF(AN2461="","",AO2461-AP2461)</f>
        <v/>
      </c>
      <c r="AR2461" s="50" t="str">
        <f aca="false">IFERROR(IF(AND(AC2461="SIM",Y2461="REVENDA",LEFT(AG2461,5)="ANEXO")*OR(AE2461="ANEXO I",AF2461="ANEXO II"),VLOOKUP(H2461,Dados!G:I,2,0),""),"INSERIR MVA")</f>
        <v/>
      </c>
      <c r="AS2461" s="48" t="str">
        <f aca="false">IF(LEFT(AG2461,5)="ANEXO",VLOOKUP(AG2461,Dados!$X$111:$Z$112,2,0)*(AI2461-Q2461),"")</f>
        <v/>
      </c>
      <c r="AT2461" s="48" t="str">
        <f aca="false">IFERROR(IF(AR2461="","",(AI2461*AR2461)+AI2461),"INSERIR MVA")</f>
        <v/>
      </c>
      <c r="AU2461" s="48" t="str">
        <f aca="false">IF(AT2461="","",IF(AY2461=0.04,U2461,AS2461*AY2461))</f>
        <v/>
      </c>
      <c r="AV2461" s="47" t="str">
        <f aca="false">IFERROR(IF(AU2461="","",(VLOOKUP(AG2461,Dados!$X$111:$Z$112,3,0)*AT2461*0.17)),"INSERIR MVA")</f>
        <v/>
      </c>
      <c r="AW2461" s="47" t="str">
        <f aca="false">IFERROR(IF(AR2461="","",AV2461-AU2461),"")</f>
        <v/>
      </c>
      <c r="AX2461" s="51" t="str">
        <f aca="false">IFERROR(IF(AC2461="NÃO","",IF(AM2461&lt;&gt;"",AM2461-W2461,IF(AQ2461&lt;&gt;"",AQ2461-W2461,IF(AW2461&lt;&gt;"",AW2461-W2461,"")))),"")</f>
        <v/>
      </c>
      <c r="AY2461" s="46" t="str">
        <f aca="false">IFERROR(IF(ISNA(VLOOKUP(R2461,Dados!$X$2:$Y$5,2,0)),VLOOKUP(D2461,Dados!$X$7:$Y$33,2,0),VLOOKUP(R2461,Dados!$X$2:$Y$5,2,0)),"")</f>
        <v/>
      </c>
      <c r="AZ2461" s="52" t="str">
        <f aca="false">IF(C2461="","",IF(AND(Y2461="CONSUMO",AC2461="NÃO")*OR(AG2461="-",AG2461="BIT"),IF(E2461&lt;&gt;"",(AI2461-(P2461+L2461-N2461+Q2461)*AY2461)/0.83),""))</f>
        <v/>
      </c>
      <c r="BA2461" s="51" t="str">
        <f aca="false">IF(AZ2461="","",AZ2461*0.17-((P2461+L2461-N2461+Q2461)*AY2461))</f>
        <v/>
      </c>
      <c r="BB2461" s="51" t="str">
        <f aca="false">IF(AND(Y2461="CONSUMO",AG2461="ANEXO I",AY2461&gt;4%),(AI2461-(P2461+L2461-N2461+Q2461)*0.0514)/0.83*(0.5177)*(0.17)-AI2461*0.0514,IF(AND(Y2461="CONSUMO",AG2461="ANEXO II",AY2461&gt;4%),(AI2461-(P2461+L2461-N2461+Q2461)*0.041)/0.83*(0.3295)*(0.17)-AI2461*0.041,IF(AND(Y2461="CONSUMO",AG2461="ANEXO I",AY2461=4%),(AI2461-(P2461+L2461-N2461+Q2461)*0.04)/0.83*(0.5177)*(0.17)-AI2461*0.04,IF(AND(Y2461="CONSUMO",AG2461="ANEXO II",AY2461=4%),(AI2461-(P2461+L2461-N2461+Q2461)*0.04)/0.83*(0.3295)*(0.17)-AI2461*0.04,""))))</f>
        <v/>
      </c>
      <c r="BC2461" s="51" t="str">
        <f aca="false">IF(C2461="","",IF(AND(Y2461="CONSUMO",AC2461="SIM")*OR(AG2461="-",AG2461="BIT"),IF(E2461&lt;&gt;"",(AI2461-(P2461+L2461-N2461+Q2461)*AY2461)/0.83),""))</f>
        <v/>
      </c>
      <c r="BD2461" s="51" t="str">
        <f aca="false">IF(BC2461="","",BC2461*0.17)</f>
        <v/>
      </c>
      <c r="BE2461" s="51" t="str">
        <f aca="false">IF(I2461=6908,0,IF(BC2461="","",BD2461-((P2461+L2461-N2461+Q2461)*AY2461)))</f>
        <v/>
      </c>
      <c r="BF2461" s="53" t="str">
        <f aca="false">IF(B2461="","",IF(OR(B2461="",E2461="Regime Normal"),0,(AI2461-Q2461)*VLOOKUP(R2461,Dados!$X$98:$Y$108,2,0)))</f>
        <v/>
      </c>
      <c r="BG2461" s="54" t="str">
        <f aca="false">IFERROR(VLOOKUP(I2461,Dados!$AC$27:$AD$43,2,0),IF(B2461="","",IF(D2461&lt;&gt;"MT",IF(AND(AC2461="SIM",Y2461="Revenda"),"2403",IF(AND(AC2461="SIM",Y2461="Consumo"),"2407",IF(AND(AC2461="NÃO",Y2461="Revenda"),"2102",IF(AND(AC2461="NÃO",Y2461="Consumo"),"2556",)))),REPLACE(I2461,1,1,1))))</f>
        <v/>
      </c>
    </row>
    <row r="2462" customFormat="false" ht="12.8" hidden="false" customHeight="true" outlineLevel="0" collapsed="false">
      <c r="Y2462" s="45"/>
      <c r="Z2462" s="46" t="str">
        <f aca="false">IF(B2462="","",(IFERROR(VLOOKUP(H2462,Dados!A$3:B$15000,2,0),"Não Encontrado")))</f>
        <v/>
      </c>
      <c r="AA2462" s="46" t="str">
        <f aca="false">IF(B2462="","",(IFERROR(VLOOKUP(G2462,Dados!C$3:E$15000,3,0),"Não Encontrado")))</f>
        <v/>
      </c>
      <c r="AB2462" s="46" t="str">
        <f aca="false">IFERROR(IF(Z2462&lt;&gt;"Não Encontrado",Z2462,IF(AA2462&lt;&gt;"Não Encontrado",AA2462,"")),"")</f>
        <v/>
      </c>
      <c r="AC2462" s="45" t="str">
        <f aca="false">IF(B2462="","",IF(AB2462="","NÃO","SIM"))</f>
        <v/>
      </c>
      <c r="AD2462" s="45" t="str">
        <f aca="false">IFERROR(VLOOKUP(G2462,Dados!$P$3:$R$500,3,0),"")</f>
        <v/>
      </c>
      <c r="AE2462" s="45" t="str">
        <f aca="false">IFERROR(VLOOKUP(G2462,Dados!$K$3:$L$500,2,0),"")</f>
        <v/>
      </c>
      <c r="AF2462" s="45" t="str">
        <f aca="false">IFERROR(VLOOKUP(G2462,Dados!$M$3:$N$500,2,0),"")</f>
        <v/>
      </c>
      <c r="AG2462" s="45" t="str">
        <f aca="false">IF(F2462="","",IF(AND(AD2462="",AE2462="",AF2462=""),"-",IF(AND(AD2462="BIT",AE2462="",AF2462=""),"BIT",IF(AND(AE2462="ANEXO I",AD2462="",AF2462=""),"ANEXO I",IF(AND(AF2462="ANEXO II",AD2462="",AE2462=""),"ANEXO II","Escolher")))))</f>
        <v/>
      </c>
      <c r="AH2462" s="45" t="str">
        <f aca="false">IF(AG2462&lt;&gt;"Pneus","",IFERROR(VLOOKUP(R2462,Dados!$X$2:$Z$5,3,0)*(AI2462-Q2462),VLOOKUP(D2462,Dados!$X$7:$Z$33,3,0)*(AI2462-Q2462)))</f>
        <v/>
      </c>
      <c r="AI2462" s="47" t="str">
        <f aca="false">IF(B2462="","",P2462+Q2462+O2462+M2462+L2462-N2462)</f>
        <v/>
      </c>
      <c r="AJ2462" s="48" t="str">
        <f aca="false">IFERROR(IF(AND(AC2462="SIM",AG2462="-",Y2462="REVENDA"),(AB2462/1+1)*AI2462,IF(AND(AC2462="SIM",AG2462="Pneus",Y2462="REVENDA"),(AB2462/1+1)*(AI2462-AH2462),"")),"")</f>
        <v/>
      </c>
      <c r="AK2462" s="48" t="str">
        <f aca="false">IF(AJ2462="","",AJ2462*17%)</f>
        <v/>
      </c>
      <c r="AL2462" s="48" t="str">
        <f aca="false">IFERROR(IF(AC2462="NÃO","",IF(AK2462="","",IF(E2462="Simples Nacional",BF2462,IF(T2462=0.12,U2462*0.5833337002,IF(T2462=0,AI2462*0.07,U2462))))),"")</f>
        <v/>
      </c>
      <c r="AM2462" s="47" t="str">
        <f aca="false">IFERROR(IF(AC2462="NÃO","",IF(OR(AG2462="-",AG2462="Pneus"),AK2462-AL2462,"")),"")</f>
        <v/>
      </c>
      <c r="AN2462" s="48" t="str">
        <f aca="false">IF(AND(Y2462="REVENDA",AC2462="SIM",AG2462="BIT"),((AB2462/1+1)*AI2462)*0.4117,"")</f>
        <v/>
      </c>
      <c r="AO2462" s="48" t="str">
        <f aca="false">IF(AN2462="","",AN2462*17%)</f>
        <v/>
      </c>
      <c r="AP2462" s="49" t="str">
        <f aca="false">IF(AN2462="","",IF(T2462=0.12,(U2462*0.4117)*0.4117,IF(T2462=0,(AI2462*0.07)*0.4117,U2462*0.4117)))</f>
        <v/>
      </c>
      <c r="AQ2462" s="47" t="str">
        <f aca="false">IF(AN2462="","",AO2462-AP2462)</f>
        <v/>
      </c>
      <c r="AR2462" s="50" t="str">
        <f aca="false">IFERROR(IF(AND(AC2462="SIM",Y2462="REVENDA",LEFT(AG2462,5)="ANEXO")*OR(AE2462="ANEXO I",AF2462="ANEXO II"),VLOOKUP(H2462,Dados!G:I,2,0),""),"INSERIR MVA")</f>
        <v/>
      </c>
      <c r="AS2462" s="48" t="str">
        <f aca="false">IF(LEFT(AG2462,5)="ANEXO",VLOOKUP(AG2462,Dados!$X$111:$Z$112,2,0)*(AI2462-Q2462),"")</f>
        <v/>
      </c>
      <c r="AT2462" s="48" t="str">
        <f aca="false">IFERROR(IF(AR2462="","",(AI2462*AR2462)+AI2462),"INSERIR MVA")</f>
        <v/>
      </c>
      <c r="AU2462" s="48" t="str">
        <f aca="false">IF(AT2462="","",IF(AY2462=0.04,U2462,AS2462*AY2462))</f>
        <v/>
      </c>
      <c r="AV2462" s="47" t="str">
        <f aca="false">IFERROR(IF(AU2462="","",(VLOOKUP(AG2462,Dados!$X$111:$Z$112,3,0)*AT2462*0.17)),"INSERIR MVA")</f>
        <v/>
      </c>
      <c r="AW2462" s="47" t="str">
        <f aca="false">IFERROR(IF(AR2462="","",AV2462-AU2462),"")</f>
        <v/>
      </c>
      <c r="AX2462" s="51" t="str">
        <f aca="false">IFERROR(IF(AC2462="NÃO","",IF(AM2462&lt;&gt;"",AM2462-W2462,IF(AQ2462&lt;&gt;"",AQ2462-W2462,IF(AW2462&lt;&gt;"",AW2462-W2462,"")))),"")</f>
        <v/>
      </c>
      <c r="AY2462" s="46" t="str">
        <f aca="false">IFERROR(IF(ISNA(VLOOKUP(R2462,Dados!$X$2:$Y$5,2,0)),VLOOKUP(D2462,Dados!$X$7:$Y$33,2,0),VLOOKUP(R2462,Dados!$X$2:$Y$5,2,0)),"")</f>
        <v/>
      </c>
      <c r="AZ2462" s="52" t="str">
        <f aca="false">IF(C2462="","",IF(AND(Y2462="CONSUMO",AC2462="NÃO")*OR(AG2462="-",AG2462="BIT"),IF(E2462&lt;&gt;"",(AI2462-(P2462+L2462-N2462+Q2462)*AY2462)/0.83),""))</f>
        <v/>
      </c>
      <c r="BA2462" s="51" t="str">
        <f aca="false">IF(AZ2462="","",AZ2462*0.17-((P2462+L2462-N2462+Q2462)*AY2462))</f>
        <v/>
      </c>
      <c r="BB2462" s="51" t="str">
        <f aca="false">IF(AND(Y2462="CONSUMO",AG2462="ANEXO I",AY2462&gt;4%),(AI2462-(P2462+L2462-N2462+Q2462)*0.0514)/0.83*(0.5177)*(0.17)-AI2462*0.0514,IF(AND(Y2462="CONSUMO",AG2462="ANEXO II",AY2462&gt;4%),(AI2462-(P2462+L2462-N2462+Q2462)*0.041)/0.83*(0.3295)*(0.17)-AI2462*0.041,IF(AND(Y2462="CONSUMO",AG2462="ANEXO I",AY2462=4%),(AI2462-(P2462+L2462-N2462+Q2462)*0.04)/0.83*(0.5177)*(0.17)-AI2462*0.04,IF(AND(Y2462="CONSUMO",AG2462="ANEXO II",AY2462=4%),(AI2462-(P2462+L2462-N2462+Q2462)*0.04)/0.83*(0.3295)*(0.17)-AI2462*0.04,""))))</f>
        <v/>
      </c>
      <c r="BC2462" s="51" t="str">
        <f aca="false">IF(C2462="","",IF(AND(Y2462="CONSUMO",AC2462="SIM")*OR(AG2462="-",AG2462="BIT"),IF(E2462&lt;&gt;"",(AI2462-(P2462+L2462-N2462+Q2462)*AY2462)/0.83),""))</f>
        <v/>
      </c>
      <c r="BD2462" s="51" t="str">
        <f aca="false">IF(BC2462="","",BC2462*0.17)</f>
        <v/>
      </c>
      <c r="BE2462" s="51" t="str">
        <f aca="false">IF(I2462=6908,0,IF(BC2462="","",BD2462-((P2462+L2462-N2462+Q2462)*AY2462)))</f>
        <v/>
      </c>
      <c r="BF2462" s="53" t="str">
        <f aca="false">IF(B2462="","",IF(OR(B2462="",E2462="Regime Normal"),0,(AI2462-Q2462)*VLOOKUP(R2462,Dados!$X$98:$Y$108,2,0)))</f>
        <v/>
      </c>
      <c r="BG2462" s="54" t="str">
        <f aca="false">IFERROR(VLOOKUP(I2462,Dados!$AC$27:$AD$43,2,0),IF(B2462="","",IF(D2462&lt;&gt;"MT",IF(AND(AC2462="SIM",Y2462="Revenda"),"2403",IF(AND(AC2462="SIM",Y2462="Consumo"),"2407",IF(AND(AC2462="NÃO",Y2462="Revenda"),"2102",IF(AND(AC2462="NÃO",Y2462="Consumo"),"2556",)))),REPLACE(I2462,1,1,1))))</f>
        <v/>
      </c>
    </row>
    <row r="2463" customFormat="false" ht="12.8" hidden="false" customHeight="true" outlineLevel="0" collapsed="false">
      <c r="Y2463" s="45"/>
      <c r="Z2463" s="46" t="str">
        <f aca="false">IF(B2463="","",(IFERROR(VLOOKUP(H2463,Dados!A$3:B$15000,2,0),"Não Encontrado")))</f>
        <v/>
      </c>
      <c r="AA2463" s="46" t="str">
        <f aca="false">IF(B2463="","",(IFERROR(VLOOKUP(G2463,Dados!C$3:E$15000,3,0),"Não Encontrado")))</f>
        <v/>
      </c>
      <c r="AB2463" s="46" t="str">
        <f aca="false">IFERROR(IF(Z2463&lt;&gt;"Não Encontrado",Z2463,IF(AA2463&lt;&gt;"Não Encontrado",AA2463,"")),"")</f>
        <v/>
      </c>
      <c r="AC2463" s="45" t="str">
        <f aca="false">IF(B2463="","",IF(AB2463="","NÃO","SIM"))</f>
        <v/>
      </c>
      <c r="AD2463" s="45" t="str">
        <f aca="false">IFERROR(VLOOKUP(G2463,Dados!$P$3:$R$500,3,0),"")</f>
        <v/>
      </c>
      <c r="AE2463" s="45" t="str">
        <f aca="false">IFERROR(VLOOKUP(G2463,Dados!$K$3:$L$500,2,0),"")</f>
        <v/>
      </c>
      <c r="AF2463" s="45" t="str">
        <f aca="false">IFERROR(VLOOKUP(G2463,Dados!$M$3:$N$500,2,0),"")</f>
        <v/>
      </c>
      <c r="AG2463" s="45" t="str">
        <f aca="false">IF(F2463="","",IF(AND(AD2463="",AE2463="",AF2463=""),"-",IF(AND(AD2463="BIT",AE2463="",AF2463=""),"BIT",IF(AND(AE2463="ANEXO I",AD2463="",AF2463=""),"ANEXO I",IF(AND(AF2463="ANEXO II",AD2463="",AE2463=""),"ANEXO II","Escolher")))))</f>
        <v/>
      </c>
      <c r="AH2463" s="45" t="str">
        <f aca="false">IF(AG2463&lt;&gt;"Pneus","",IFERROR(VLOOKUP(R2463,Dados!$X$2:$Z$5,3,0)*(AI2463-Q2463),VLOOKUP(D2463,Dados!$X$7:$Z$33,3,0)*(AI2463-Q2463)))</f>
        <v/>
      </c>
      <c r="AI2463" s="47" t="str">
        <f aca="false">IF(B2463="","",P2463+Q2463+O2463+M2463+L2463-N2463)</f>
        <v/>
      </c>
      <c r="AJ2463" s="48" t="str">
        <f aca="false">IFERROR(IF(AND(AC2463="SIM",AG2463="-",Y2463="REVENDA"),(AB2463/1+1)*AI2463,IF(AND(AC2463="SIM",AG2463="Pneus",Y2463="REVENDA"),(AB2463/1+1)*(AI2463-AH2463),"")),"")</f>
        <v/>
      </c>
      <c r="AK2463" s="48" t="str">
        <f aca="false">IF(AJ2463="","",AJ2463*17%)</f>
        <v/>
      </c>
      <c r="AL2463" s="48" t="str">
        <f aca="false">IFERROR(IF(AC2463="NÃO","",IF(AK2463="","",IF(E2463="Simples Nacional",BF2463,IF(T2463=0.12,U2463*0.5833337002,IF(T2463=0,AI2463*0.07,U2463))))),"")</f>
        <v/>
      </c>
      <c r="AM2463" s="47" t="str">
        <f aca="false">IFERROR(IF(AC2463="NÃO","",IF(OR(AG2463="-",AG2463="Pneus"),AK2463-AL2463,"")),"")</f>
        <v/>
      </c>
      <c r="AN2463" s="48" t="str">
        <f aca="false">IF(AND(Y2463="REVENDA",AC2463="SIM",AG2463="BIT"),((AB2463/1+1)*AI2463)*0.4117,"")</f>
        <v/>
      </c>
      <c r="AO2463" s="48" t="str">
        <f aca="false">IF(AN2463="","",AN2463*17%)</f>
        <v/>
      </c>
      <c r="AP2463" s="49" t="str">
        <f aca="false">IF(AN2463="","",IF(T2463=0.12,(U2463*0.4117)*0.4117,IF(T2463=0,(AI2463*0.07)*0.4117,U2463*0.4117)))</f>
        <v/>
      </c>
      <c r="AQ2463" s="47" t="str">
        <f aca="false">IF(AN2463="","",AO2463-AP2463)</f>
        <v/>
      </c>
      <c r="AR2463" s="50" t="str">
        <f aca="false">IFERROR(IF(AND(AC2463="SIM",Y2463="REVENDA",LEFT(AG2463,5)="ANEXO")*OR(AE2463="ANEXO I",AF2463="ANEXO II"),VLOOKUP(H2463,Dados!G:I,2,0),""),"INSERIR MVA")</f>
        <v/>
      </c>
      <c r="AS2463" s="48" t="str">
        <f aca="false">IF(LEFT(AG2463,5)="ANEXO",VLOOKUP(AG2463,Dados!$X$111:$Z$112,2,0)*(AI2463-Q2463),"")</f>
        <v/>
      </c>
      <c r="AT2463" s="48" t="str">
        <f aca="false">IFERROR(IF(AR2463="","",(AI2463*AR2463)+AI2463),"INSERIR MVA")</f>
        <v/>
      </c>
      <c r="AU2463" s="48" t="str">
        <f aca="false">IF(AT2463="","",IF(AY2463=0.04,U2463,AS2463*AY2463))</f>
        <v/>
      </c>
      <c r="AV2463" s="47" t="str">
        <f aca="false">IFERROR(IF(AU2463="","",(VLOOKUP(AG2463,Dados!$X$111:$Z$112,3,0)*AT2463*0.17)),"INSERIR MVA")</f>
        <v/>
      </c>
      <c r="AW2463" s="47" t="str">
        <f aca="false">IFERROR(IF(AR2463="","",AV2463-AU2463),"")</f>
        <v/>
      </c>
      <c r="AX2463" s="51" t="str">
        <f aca="false">IFERROR(IF(AC2463="NÃO","",IF(AM2463&lt;&gt;"",AM2463-W2463,IF(AQ2463&lt;&gt;"",AQ2463-W2463,IF(AW2463&lt;&gt;"",AW2463-W2463,"")))),"")</f>
        <v/>
      </c>
      <c r="AY2463" s="46" t="str">
        <f aca="false">IFERROR(IF(ISNA(VLOOKUP(R2463,Dados!$X$2:$Y$5,2,0)),VLOOKUP(D2463,Dados!$X$7:$Y$33,2,0),VLOOKUP(R2463,Dados!$X$2:$Y$5,2,0)),"")</f>
        <v/>
      </c>
      <c r="AZ2463" s="52" t="str">
        <f aca="false">IF(C2463="","",IF(AND(Y2463="CONSUMO",AC2463="NÃO")*OR(AG2463="-",AG2463="BIT"),IF(E2463&lt;&gt;"",(AI2463-(P2463+L2463-N2463+Q2463)*AY2463)/0.83),""))</f>
        <v/>
      </c>
      <c r="BA2463" s="51" t="str">
        <f aca="false">IF(AZ2463="","",AZ2463*0.17-((P2463+L2463-N2463+Q2463)*AY2463))</f>
        <v/>
      </c>
      <c r="BB2463" s="51" t="str">
        <f aca="false">IF(AND(Y2463="CONSUMO",AG2463="ANEXO I",AY2463&gt;4%),(AI2463-(P2463+L2463-N2463+Q2463)*0.0514)/0.83*(0.5177)*(0.17)-AI2463*0.0514,IF(AND(Y2463="CONSUMO",AG2463="ANEXO II",AY2463&gt;4%),(AI2463-(P2463+L2463-N2463+Q2463)*0.041)/0.83*(0.3295)*(0.17)-AI2463*0.041,IF(AND(Y2463="CONSUMO",AG2463="ANEXO I",AY2463=4%),(AI2463-(P2463+L2463-N2463+Q2463)*0.04)/0.83*(0.5177)*(0.17)-AI2463*0.04,IF(AND(Y2463="CONSUMO",AG2463="ANEXO II",AY2463=4%),(AI2463-(P2463+L2463-N2463+Q2463)*0.04)/0.83*(0.3295)*(0.17)-AI2463*0.04,""))))</f>
        <v/>
      </c>
      <c r="BC2463" s="51" t="str">
        <f aca="false">IF(C2463="","",IF(AND(Y2463="CONSUMO",AC2463="SIM")*OR(AG2463="-",AG2463="BIT"),IF(E2463&lt;&gt;"",(AI2463-(P2463+L2463-N2463+Q2463)*AY2463)/0.83),""))</f>
        <v/>
      </c>
      <c r="BD2463" s="51" t="str">
        <f aca="false">IF(BC2463="","",BC2463*0.17)</f>
        <v/>
      </c>
      <c r="BE2463" s="51" t="str">
        <f aca="false">IF(I2463=6908,0,IF(BC2463="","",BD2463-((P2463+L2463-N2463+Q2463)*AY2463)))</f>
        <v/>
      </c>
      <c r="BF2463" s="53" t="str">
        <f aca="false">IF(B2463="","",IF(OR(B2463="",E2463="Regime Normal"),0,(AI2463-Q2463)*VLOOKUP(R2463,Dados!$X$98:$Y$108,2,0)))</f>
        <v/>
      </c>
      <c r="BG2463" s="54" t="str">
        <f aca="false">IFERROR(VLOOKUP(I2463,Dados!$AC$27:$AD$43,2,0),IF(B2463="","",IF(D2463&lt;&gt;"MT",IF(AND(AC2463="SIM",Y2463="Revenda"),"2403",IF(AND(AC2463="SIM",Y2463="Consumo"),"2407",IF(AND(AC2463="NÃO",Y2463="Revenda"),"2102",IF(AND(AC2463="NÃO",Y2463="Consumo"),"2556",)))),REPLACE(I2463,1,1,1))))</f>
        <v/>
      </c>
    </row>
    <row r="2464" customFormat="false" ht="12.8" hidden="false" customHeight="true" outlineLevel="0" collapsed="false">
      <c r="Y2464" s="45"/>
      <c r="Z2464" s="46" t="str">
        <f aca="false">IF(B2464="","",(IFERROR(VLOOKUP(H2464,Dados!A$3:B$15000,2,0),"Não Encontrado")))</f>
        <v/>
      </c>
      <c r="AA2464" s="46" t="str">
        <f aca="false">IF(B2464="","",(IFERROR(VLOOKUP(G2464,Dados!C$3:E$15000,3,0),"Não Encontrado")))</f>
        <v/>
      </c>
      <c r="AB2464" s="46" t="str">
        <f aca="false">IFERROR(IF(Z2464&lt;&gt;"Não Encontrado",Z2464,IF(AA2464&lt;&gt;"Não Encontrado",AA2464,"")),"")</f>
        <v/>
      </c>
      <c r="AC2464" s="45" t="str">
        <f aca="false">IF(B2464="","",IF(AB2464="","NÃO","SIM"))</f>
        <v/>
      </c>
      <c r="AD2464" s="45" t="str">
        <f aca="false">IFERROR(VLOOKUP(G2464,Dados!$P$3:$R$500,3,0),"")</f>
        <v/>
      </c>
      <c r="AE2464" s="45" t="str">
        <f aca="false">IFERROR(VLOOKUP(G2464,Dados!$K$3:$L$500,2,0),"")</f>
        <v/>
      </c>
      <c r="AF2464" s="45" t="str">
        <f aca="false">IFERROR(VLOOKUP(G2464,Dados!$M$3:$N$500,2,0),"")</f>
        <v/>
      </c>
      <c r="AG2464" s="45" t="str">
        <f aca="false">IF(F2464="","",IF(AND(AD2464="",AE2464="",AF2464=""),"-",IF(AND(AD2464="BIT",AE2464="",AF2464=""),"BIT",IF(AND(AE2464="ANEXO I",AD2464="",AF2464=""),"ANEXO I",IF(AND(AF2464="ANEXO II",AD2464="",AE2464=""),"ANEXO II","Escolher")))))</f>
        <v/>
      </c>
      <c r="AH2464" s="45" t="str">
        <f aca="false">IF(AG2464&lt;&gt;"Pneus","",IFERROR(VLOOKUP(R2464,Dados!$X$2:$Z$5,3,0)*(AI2464-Q2464),VLOOKUP(D2464,Dados!$X$7:$Z$33,3,0)*(AI2464-Q2464)))</f>
        <v/>
      </c>
      <c r="AI2464" s="47" t="str">
        <f aca="false">IF(B2464="","",P2464+Q2464+O2464+M2464+L2464-N2464)</f>
        <v/>
      </c>
      <c r="AJ2464" s="48" t="str">
        <f aca="false">IFERROR(IF(AND(AC2464="SIM",AG2464="-",Y2464="REVENDA"),(AB2464/1+1)*AI2464,IF(AND(AC2464="SIM",AG2464="Pneus",Y2464="REVENDA"),(AB2464/1+1)*(AI2464-AH2464),"")),"")</f>
        <v/>
      </c>
      <c r="AK2464" s="48" t="str">
        <f aca="false">IF(AJ2464="","",AJ2464*17%)</f>
        <v/>
      </c>
      <c r="AL2464" s="48" t="str">
        <f aca="false">IFERROR(IF(AC2464="NÃO","",IF(AK2464="","",IF(E2464="Simples Nacional",BF2464,IF(T2464=0.12,U2464*0.5833337002,IF(T2464=0,AI2464*0.07,U2464))))),"")</f>
        <v/>
      </c>
      <c r="AM2464" s="47" t="str">
        <f aca="false">IFERROR(IF(AC2464="NÃO","",IF(OR(AG2464="-",AG2464="Pneus"),AK2464-AL2464,"")),"")</f>
        <v/>
      </c>
      <c r="AN2464" s="48" t="str">
        <f aca="false">IF(AND(Y2464="REVENDA",AC2464="SIM",AG2464="BIT"),((AB2464/1+1)*AI2464)*0.4117,"")</f>
        <v/>
      </c>
      <c r="AO2464" s="48" t="str">
        <f aca="false">IF(AN2464="","",AN2464*17%)</f>
        <v/>
      </c>
      <c r="AP2464" s="49" t="str">
        <f aca="false">IF(AN2464="","",IF(T2464=0.12,(U2464*0.4117)*0.4117,IF(T2464=0,(AI2464*0.07)*0.4117,U2464*0.4117)))</f>
        <v/>
      </c>
      <c r="AQ2464" s="47" t="str">
        <f aca="false">IF(AN2464="","",AO2464-AP2464)</f>
        <v/>
      </c>
      <c r="AR2464" s="50" t="str">
        <f aca="false">IFERROR(IF(AND(AC2464="SIM",Y2464="REVENDA",LEFT(AG2464,5)="ANEXO")*OR(AE2464="ANEXO I",AF2464="ANEXO II"),VLOOKUP(H2464,Dados!G:I,2,0),""),"INSERIR MVA")</f>
        <v/>
      </c>
      <c r="AS2464" s="48" t="str">
        <f aca="false">IF(LEFT(AG2464,5)="ANEXO",VLOOKUP(AG2464,Dados!$X$111:$Z$112,2,0)*(AI2464-Q2464),"")</f>
        <v/>
      </c>
      <c r="AT2464" s="48" t="str">
        <f aca="false">IFERROR(IF(AR2464="","",(AI2464*AR2464)+AI2464),"INSERIR MVA")</f>
        <v/>
      </c>
      <c r="AU2464" s="48" t="str">
        <f aca="false">IF(AT2464="","",IF(AY2464=0.04,U2464,AS2464*AY2464))</f>
        <v/>
      </c>
      <c r="AV2464" s="47" t="str">
        <f aca="false">IFERROR(IF(AU2464="","",(VLOOKUP(AG2464,Dados!$X$111:$Z$112,3,0)*AT2464*0.17)),"INSERIR MVA")</f>
        <v/>
      </c>
      <c r="AW2464" s="47" t="str">
        <f aca="false">IFERROR(IF(AR2464="","",AV2464-AU2464),"")</f>
        <v/>
      </c>
      <c r="AX2464" s="51" t="str">
        <f aca="false">IFERROR(IF(AC2464="NÃO","",IF(AM2464&lt;&gt;"",AM2464-W2464,IF(AQ2464&lt;&gt;"",AQ2464-W2464,IF(AW2464&lt;&gt;"",AW2464-W2464,"")))),"")</f>
        <v/>
      </c>
      <c r="AY2464" s="46" t="str">
        <f aca="false">IFERROR(IF(ISNA(VLOOKUP(R2464,Dados!$X$2:$Y$5,2,0)),VLOOKUP(D2464,Dados!$X$7:$Y$33,2,0),VLOOKUP(R2464,Dados!$X$2:$Y$5,2,0)),"")</f>
        <v/>
      </c>
      <c r="AZ2464" s="52" t="str">
        <f aca="false">IF(C2464="","",IF(AND(Y2464="CONSUMO",AC2464="NÃO")*OR(AG2464="-",AG2464="BIT"),IF(E2464&lt;&gt;"",(AI2464-(P2464+L2464-N2464+Q2464)*AY2464)/0.83),""))</f>
        <v/>
      </c>
      <c r="BA2464" s="51" t="str">
        <f aca="false">IF(AZ2464="","",AZ2464*0.17-((P2464+L2464-N2464+Q2464)*AY2464))</f>
        <v/>
      </c>
      <c r="BB2464" s="51" t="str">
        <f aca="false">IF(AND(Y2464="CONSUMO",AG2464="ANEXO I",AY2464&gt;4%),(AI2464-(P2464+L2464-N2464+Q2464)*0.0514)/0.83*(0.5177)*(0.17)-AI2464*0.0514,IF(AND(Y2464="CONSUMO",AG2464="ANEXO II",AY2464&gt;4%),(AI2464-(P2464+L2464-N2464+Q2464)*0.041)/0.83*(0.3295)*(0.17)-AI2464*0.041,IF(AND(Y2464="CONSUMO",AG2464="ANEXO I",AY2464=4%),(AI2464-(P2464+L2464-N2464+Q2464)*0.04)/0.83*(0.5177)*(0.17)-AI2464*0.04,IF(AND(Y2464="CONSUMO",AG2464="ANEXO II",AY2464=4%),(AI2464-(P2464+L2464-N2464+Q2464)*0.04)/0.83*(0.3295)*(0.17)-AI2464*0.04,""))))</f>
        <v/>
      </c>
      <c r="BC2464" s="51" t="str">
        <f aca="false">IF(C2464="","",IF(AND(Y2464="CONSUMO",AC2464="SIM")*OR(AG2464="-",AG2464="BIT"),IF(E2464&lt;&gt;"",(AI2464-(P2464+L2464-N2464+Q2464)*AY2464)/0.83),""))</f>
        <v/>
      </c>
      <c r="BD2464" s="51" t="str">
        <f aca="false">IF(BC2464="","",BC2464*0.17)</f>
        <v/>
      </c>
      <c r="BE2464" s="51" t="str">
        <f aca="false">IF(I2464=6908,0,IF(BC2464="","",BD2464-((P2464+L2464-N2464+Q2464)*AY2464)))</f>
        <v/>
      </c>
      <c r="BF2464" s="53" t="str">
        <f aca="false">IF(B2464="","",IF(OR(B2464="",E2464="Regime Normal"),0,(AI2464-Q2464)*VLOOKUP(R2464,Dados!$X$98:$Y$108,2,0)))</f>
        <v/>
      </c>
      <c r="BG2464" s="54" t="str">
        <f aca="false">IFERROR(VLOOKUP(I2464,Dados!$AC$27:$AD$43,2,0),IF(B2464="","",IF(D2464&lt;&gt;"MT",IF(AND(AC2464="SIM",Y2464="Revenda"),"2403",IF(AND(AC2464="SIM",Y2464="Consumo"),"2407",IF(AND(AC2464="NÃO",Y2464="Revenda"),"2102",IF(AND(AC2464="NÃO",Y2464="Consumo"),"2556",)))),REPLACE(I2464,1,1,1))))</f>
        <v/>
      </c>
    </row>
    <row r="2465" customFormat="false" ht="12.8" hidden="false" customHeight="true" outlineLevel="0" collapsed="false">
      <c r="Y2465" s="45"/>
      <c r="Z2465" s="46" t="str">
        <f aca="false">IF(B2465="","",(IFERROR(VLOOKUP(H2465,Dados!A$3:B$15000,2,0),"Não Encontrado")))</f>
        <v/>
      </c>
      <c r="AA2465" s="46" t="str">
        <f aca="false">IF(B2465="","",(IFERROR(VLOOKUP(G2465,Dados!C$3:E$15000,3,0),"Não Encontrado")))</f>
        <v/>
      </c>
      <c r="AB2465" s="46" t="str">
        <f aca="false">IFERROR(IF(Z2465&lt;&gt;"Não Encontrado",Z2465,IF(AA2465&lt;&gt;"Não Encontrado",AA2465,"")),"")</f>
        <v/>
      </c>
      <c r="AC2465" s="45" t="str">
        <f aca="false">IF(B2465="","",IF(AB2465="","NÃO","SIM"))</f>
        <v/>
      </c>
      <c r="AD2465" s="45" t="str">
        <f aca="false">IFERROR(VLOOKUP(G2465,Dados!$P$3:$R$500,3,0),"")</f>
        <v/>
      </c>
      <c r="AE2465" s="45" t="str">
        <f aca="false">IFERROR(VLOOKUP(G2465,Dados!$K$3:$L$500,2,0),"")</f>
        <v/>
      </c>
      <c r="AF2465" s="45" t="str">
        <f aca="false">IFERROR(VLOOKUP(G2465,Dados!$M$3:$N$500,2,0),"")</f>
        <v/>
      </c>
      <c r="AG2465" s="45" t="str">
        <f aca="false">IF(F2465="","",IF(AND(AD2465="",AE2465="",AF2465=""),"-",IF(AND(AD2465="BIT",AE2465="",AF2465=""),"BIT",IF(AND(AE2465="ANEXO I",AD2465="",AF2465=""),"ANEXO I",IF(AND(AF2465="ANEXO II",AD2465="",AE2465=""),"ANEXO II","Escolher")))))</f>
        <v/>
      </c>
      <c r="AH2465" s="45" t="str">
        <f aca="false">IF(AG2465&lt;&gt;"Pneus","",IFERROR(VLOOKUP(R2465,Dados!$X$2:$Z$5,3,0)*(AI2465-Q2465),VLOOKUP(D2465,Dados!$X$7:$Z$33,3,0)*(AI2465-Q2465)))</f>
        <v/>
      </c>
      <c r="AI2465" s="47" t="str">
        <f aca="false">IF(B2465="","",P2465+Q2465+O2465+M2465+L2465-N2465)</f>
        <v/>
      </c>
      <c r="AJ2465" s="48" t="str">
        <f aca="false">IFERROR(IF(AND(AC2465="SIM",AG2465="-",Y2465="REVENDA"),(AB2465/1+1)*AI2465,IF(AND(AC2465="SIM",AG2465="Pneus",Y2465="REVENDA"),(AB2465/1+1)*(AI2465-AH2465),"")),"")</f>
        <v/>
      </c>
      <c r="AK2465" s="48" t="str">
        <f aca="false">IF(AJ2465="","",AJ2465*17%)</f>
        <v/>
      </c>
      <c r="AL2465" s="48" t="str">
        <f aca="false">IFERROR(IF(AC2465="NÃO","",IF(AK2465="","",IF(E2465="Simples Nacional",BF2465,IF(T2465=0.12,U2465*0.5833337002,IF(T2465=0,AI2465*0.07,U2465))))),"")</f>
        <v/>
      </c>
      <c r="AM2465" s="47" t="str">
        <f aca="false">IFERROR(IF(AC2465="NÃO","",IF(OR(AG2465="-",AG2465="Pneus"),AK2465-AL2465,"")),"")</f>
        <v/>
      </c>
      <c r="AN2465" s="48" t="str">
        <f aca="false">IF(AND(Y2465="REVENDA",AC2465="SIM",AG2465="BIT"),((AB2465/1+1)*AI2465)*0.4117,"")</f>
        <v/>
      </c>
      <c r="AO2465" s="48" t="str">
        <f aca="false">IF(AN2465="","",AN2465*17%)</f>
        <v/>
      </c>
      <c r="AP2465" s="49" t="str">
        <f aca="false">IF(AN2465="","",IF(T2465=0.12,(U2465*0.4117)*0.4117,IF(T2465=0,(AI2465*0.07)*0.4117,U2465*0.4117)))</f>
        <v/>
      </c>
      <c r="AQ2465" s="47" t="str">
        <f aca="false">IF(AN2465="","",AO2465-AP2465)</f>
        <v/>
      </c>
      <c r="AR2465" s="50" t="str">
        <f aca="false">IFERROR(IF(AND(AC2465="SIM",Y2465="REVENDA",LEFT(AG2465,5)="ANEXO")*OR(AE2465="ANEXO I",AF2465="ANEXO II"),VLOOKUP(H2465,Dados!G:I,2,0),""),"INSERIR MVA")</f>
        <v/>
      </c>
      <c r="AS2465" s="48" t="str">
        <f aca="false">IF(LEFT(AG2465,5)="ANEXO",VLOOKUP(AG2465,Dados!$X$111:$Z$112,2,0)*(AI2465-Q2465),"")</f>
        <v/>
      </c>
      <c r="AT2465" s="48" t="str">
        <f aca="false">IFERROR(IF(AR2465="","",(AI2465*AR2465)+AI2465),"INSERIR MVA")</f>
        <v/>
      </c>
      <c r="AU2465" s="48" t="str">
        <f aca="false">IF(AT2465="","",IF(AY2465=0.04,U2465,AS2465*AY2465))</f>
        <v/>
      </c>
      <c r="AV2465" s="47" t="str">
        <f aca="false">IFERROR(IF(AU2465="","",(VLOOKUP(AG2465,Dados!$X$111:$Z$112,3,0)*AT2465*0.17)),"INSERIR MVA")</f>
        <v/>
      </c>
      <c r="AW2465" s="47" t="str">
        <f aca="false">IFERROR(IF(AR2465="","",AV2465-AU2465),"")</f>
        <v/>
      </c>
      <c r="AX2465" s="51" t="str">
        <f aca="false">IFERROR(IF(AC2465="NÃO","",IF(AM2465&lt;&gt;"",AM2465-W2465,IF(AQ2465&lt;&gt;"",AQ2465-W2465,IF(AW2465&lt;&gt;"",AW2465-W2465,"")))),"")</f>
        <v/>
      </c>
      <c r="AY2465" s="46" t="str">
        <f aca="false">IFERROR(IF(ISNA(VLOOKUP(R2465,Dados!$X$2:$Y$5,2,0)),VLOOKUP(D2465,Dados!$X$7:$Y$33,2,0),VLOOKUP(R2465,Dados!$X$2:$Y$5,2,0)),"")</f>
        <v/>
      </c>
      <c r="AZ2465" s="52" t="str">
        <f aca="false">IF(C2465="","",IF(AND(Y2465="CONSUMO",AC2465="NÃO")*OR(AG2465="-",AG2465="BIT"),IF(E2465&lt;&gt;"",(AI2465-(P2465+L2465-N2465+Q2465)*AY2465)/0.83),""))</f>
        <v/>
      </c>
      <c r="BA2465" s="51" t="str">
        <f aca="false">IF(AZ2465="","",AZ2465*0.17-((P2465+L2465-N2465+Q2465)*AY2465))</f>
        <v/>
      </c>
      <c r="BB2465" s="51" t="str">
        <f aca="false">IF(AND(Y2465="CONSUMO",AG2465="ANEXO I",AY2465&gt;4%),(AI2465-(P2465+L2465-N2465+Q2465)*0.0514)/0.83*(0.5177)*(0.17)-AI2465*0.0514,IF(AND(Y2465="CONSUMO",AG2465="ANEXO II",AY2465&gt;4%),(AI2465-(P2465+L2465-N2465+Q2465)*0.041)/0.83*(0.3295)*(0.17)-AI2465*0.041,IF(AND(Y2465="CONSUMO",AG2465="ANEXO I",AY2465=4%),(AI2465-(P2465+L2465-N2465+Q2465)*0.04)/0.83*(0.5177)*(0.17)-AI2465*0.04,IF(AND(Y2465="CONSUMO",AG2465="ANEXO II",AY2465=4%),(AI2465-(P2465+L2465-N2465+Q2465)*0.04)/0.83*(0.3295)*(0.17)-AI2465*0.04,""))))</f>
        <v/>
      </c>
      <c r="BC2465" s="51" t="str">
        <f aca="false">IF(C2465="","",IF(AND(Y2465="CONSUMO",AC2465="SIM")*OR(AG2465="-",AG2465="BIT"),IF(E2465&lt;&gt;"",(AI2465-(P2465+L2465-N2465+Q2465)*AY2465)/0.83),""))</f>
        <v/>
      </c>
      <c r="BD2465" s="51" t="str">
        <f aca="false">IF(BC2465="","",BC2465*0.17)</f>
        <v/>
      </c>
      <c r="BE2465" s="51" t="str">
        <f aca="false">IF(I2465=6908,0,IF(BC2465="","",BD2465-((P2465+L2465-N2465+Q2465)*AY2465)))</f>
        <v/>
      </c>
      <c r="BF2465" s="53" t="str">
        <f aca="false">IF(B2465="","",IF(OR(B2465="",E2465="Regime Normal"),0,(AI2465-Q2465)*VLOOKUP(R2465,Dados!$X$98:$Y$108,2,0)))</f>
        <v/>
      </c>
      <c r="BG2465" s="54" t="str">
        <f aca="false">IFERROR(VLOOKUP(I2465,Dados!$AC$27:$AD$43,2,0),IF(B2465="","",IF(D2465&lt;&gt;"MT",IF(AND(AC2465="SIM",Y2465="Revenda"),"2403",IF(AND(AC2465="SIM",Y2465="Consumo"),"2407",IF(AND(AC2465="NÃO",Y2465="Revenda"),"2102",IF(AND(AC2465="NÃO",Y2465="Consumo"),"2556",)))),REPLACE(I2465,1,1,1))))</f>
        <v/>
      </c>
    </row>
    <row r="2466" customFormat="false" ht="12.8" hidden="false" customHeight="true" outlineLevel="0" collapsed="false">
      <c r="Y2466" s="45"/>
      <c r="Z2466" s="46" t="str">
        <f aca="false">IF(B2466="","",(IFERROR(VLOOKUP(H2466,Dados!A$3:B$15000,2,0),"Não Encontrado")))</f>
        <v/>
      </c>
      <c r="AA2466" s="46" t="str">
        <f aca="false">IF(B2466="","",(IFERROR(VLOOKUP(G2466,Dados!C$3:E$15000,3,0),"Não Encontrado")))</f>
        <v/>
      </c>
      <c r="AB2466" s="46" t="str">
        <f aca="false">IFERROR(IF(Z2466&lt;&gt;"Não Encontrado",Z2466,IF(AA2466&lt;&gt;"Não Encontrado",AA2466,"")),"")</f>
        <v/>
      </c>
      <c r="AC2466" s="45" t="str">
        <f aca="false">IF(B2466="","",IF(AB2466="","NÃO","SIM"))</f>
        <v/>
      </c>
      <c r="AD2466" s="45" t="str">
        <f aca="false">IFERROR(VLOOKUP(G2466,Dados!$P$3:$R$500,3,0),"")</f>
        <v/>
      </c>
      <c r="AE2466" s="45" t="str">
        <f aca="false">IFERROR(VLOOKUP(G2466,Dados!$K$3:$L$500,2,0),"")</f>
        <v/>
      </c>
      <c r="AF2466" s="45" t="str">
        <f aca="false">IFERROR(VLOOKUP(G2466,Dados!$M$3:$N$500,2,0),"")</f>
        <v/>
      </c>
      <c r="AG2466" s="45" t="str">
        <f aca="false">IF(F2466="","",IF(AND(AD2466="",AE2466="",AF2466=""),"-",IF(AND(AD2466="BIT",AE2466="",AF2466=""),"BIT",IF(AND(AE2466="ANEXO I",AD2466="",AF2466=""),"ANEXO I",IF(AND(AF2466="ANEXO II",AD2466="",AE2466=""),"ANEXO II","Escolher")))))</f>
        <v/>
      </c>
      <c r="AH2466" s="45" t="str">
        <f aca="false">IF(AG2466&lt;&gt;"Pneus","",IFERROR(VLOOKUP(R2466,Dados!$X$2:$Z$5,3,0)*(AI2466-Q2466),VLOOKUP(D2466,Dados!$X$7:$Z$33,3,0)*(AI2466-Q2466)))</f>
        <v/>
      </c>
      <c r="AI2466" s="47" t="str">
        <f aca="false">IF(B2466="","",P2466+Q2466+O2466+M2466+L2466-N2466)</f>
        <v/>
      </c>
      <c r="AJ2466" s="48" t="str">
        <f aca="false">IFERROR(IF(AND(AC2466="SIM",AG2466="-",Y2466="REVENDA"),(AB2466/1+1)*AI2466,IF(AND(AC2466="SIM",AG2466="Pneus",Y2466="REVENDA"),(AB2466/1+1)*(AI2466-AH2466),"")),"")</f>
        <v/>
      </c>
      <c r="AK2466" s="48" t="str">
        <f aca="false">IF(AJ2466="","",AJ2466*17%)</f>
        <v/>
      </c>
      <c r="AL2466" s="48" t="str">
        <f aca="false">IFERROR(IF(AC2466="NÃO","",IF(AK2466="","",IF(E2466="Simples Nacional",BF2466,IF(T2466=0.12,U2466*0.5833337002,IF(T2466=0,AI2466*0.07,U2466))))),"")</f>
        <v/>
      </c>
      <c r="AM2466" s="47" t="str">
        <f aca="false">IFERROR(IF(AC2466="NÃO","",IF(OR(AG2466="-",AG2466="Pneus"),AK2466-AL2466,"")),"")</f>
        <v/>
      </c>
      <c r="AN2466" s="48" t="str">
        <f aca="false">IF(AND(Y2466="REVENDA",AC2466="SIM",AG2466="BIT"),((AB2466/1+1)*AI2466)*0.4117,"")</f>
        <v/>
      </c>
      <c r="AO2466" s="48" t="str">
        <f aca="false">IF(AN2466="","",AN2466*17%)</f>
        <v/>
      </c>
      <c r="AP2466" s="49" t="str">
        <f aca="false">IF(AN2466="","",IF(T2466=0.12,(U2466*0.4117)*0.4117,IF(T2466=0,(AI2466*0.07)*0.4117,U2466*0.4117)))</f>
        <v/>
      </c>
      <c r="AQ2466" s="47" t="str">
        <f aca="false">IF(AN2466="","",AO2466-AP2466)</f>
        <v/>
      </c>
      <c r="AR2466" s="50" t="str">
        <f aca="false">IFERROR(IF(AND(AC2466="SIM",Y2466="REVENDA",LEFT(AG2466,5)="ANEXO")*OR(AE2466="ANEXO I",AF2466="ANEXO II"),VLOOKUP(H2466,Dados!G:I,2,0),""),"INSERIR MVA")</f>
        <v/>
      </c>
      <c r="AS2466" s="48" t="str">
        <f aca="false">IF(LEFT(AG2466,5)="ANEXO",VLOOKUP(AG2466,Dados!$X$111:$Z$112,2,0)*(AI2466-Q2466),"")</f>
        <v/>
      </c>
      <c r="AT2466" s="48" t="str">
        <f aca="false">IFERROR(IF(AR2466="","",(AI2466*AR2466)+AI2466),"INSERIR MVA")</f>
        <v/>
      </c>
      <c r="AU2466" s="48" t="str">
        <f aca="false">IF(AT2466="","",IF(AY2466=0.04,U2466,AS2466*AY2466))</f>
        <v/>
      </c>
      <c r="AV2466" s="47" t="str">
        <f aca="false">IFERROR(IF(AU2466="","",(VLOOKUP(AG2466,Dados!$X$111:$Z$112,3,0)*AT2466*0.17)),"INSERIR MVA")</f>
        <v/>
      </c>
      <c r="AW2466" s="47" t="str">
        <f aca="false">IFERROR(IF(AR2466="","",AV2466-AU2466),"")</f>
        <v/>
      </c>
      <c r="AX2466" s="51" t="str">
        <f aca="false">IFERROR(IF(AC2466="NÃO","",IF(AM2466&lt;&gt;"",AM2466-W2466,IF(AQ2466&lt;&gt;"",AQ2466-W2466,IF(AW2466&lt;&gt;"",AW2466-W2466,"")))),"")</f>
        <v/>
      </c>
      <c r="AY2466" s="46" t="str">
        <f aca="false">IFERROR(IF(ISNA(VLOOKUP(R2466,Dados!$X$2:$Y$5,2,0)),VLOOKUP(D2466,Dados!$X$7:$Y$33,2,0),VLOOKUP(R2466,Dados!$X$2:$Y$5,2,0)),"")</f>
        <v/>
      </c>
      <c r="AZ2466" s="52" t="str">
        <f aca="false">IF(C2466="","",IF(AND(Y2466="CONSUMO",AC2466="NÃO")*OR(AG2466="-",AG2466="BIT"),IF(E2466&lt;&gt;"",(AI2466-(P2466+L2466-N2466+Q2466)*AY2466)/0.83),""))</f>
        <v/>
      </c>
      <c r="BA2466" s="51" t="str">
        <f aca="false">IF(AZ2466="","",AZ2466*0.17-((P2466+L2466-N2466+Q2466)*AY2466))</f>
        <v/>
      </c>
      <c r="BB2466" s="51" t="str">
        <f aca="false">IF(AND(Y2466="CONSUMO",AG2466="ANEXO I",AY2466&gt;4%),(AI2466-(P2466+L2466-N2466+Q2466)*0.0514)/0.83*(0.5177)*(0.17)-AI2466*0.0514,IF(AND(Y2466="CONSUMO",AG2466="ANEXO II",AY2466&gt;4%),(AI2466-(P2466+L2466-N2466+Q2466)*0.041)/0.83*(0.3295)*(0.17)-AI2466*0.041,IF(AND(Y2466="CONSUMO",AG2466="ANEXO I",AY2466=4%),(AI2466-(P2466+L2466-N2466+Q2466)*0.04)/0.83*(0.5177)*(0.17)-AI2466*0.04,IF(AND(Y2466="CONSUMO",AG2466="ANEXO II",AY2466=4%),(AI2466-(P2466+L2466-N2466+Q2466)*0.04)/0.83*(0.3295)*(0.17)-AI2466*0.04,""))))</f>
        <v/>
      </c>
      <c r="BC2466" s="51" t="str">
        <f aca="false">IF(C2466="","",IF(AND(Y2466="CONSUMO",AC2466="SIM")*OR(AG2466="-",AG2466="BIT"),IF(E2466&lt;&gt;"",(AI2466-(P2466+L2466-N2466+Q2466)*AY2466)/0.83),""))</f>
        <v/>
      </c>
      <c r="BD2466" s="51" t="str">
        <f aca="false">IF(BC2466="","",BC2466*0.17)</f>
        <v/>
      </c>
      <c r="BE2466" s="51" t="str">
        <f aca="false">IF(I2466=6908,0,IF(BC2466="","",BD2466-((P2466+L2466-N2466+Q2466)*AY2466)))</f>
        <v/>
      </c>
      <c r="BF2466" s="53" t="str">
        <f aca="false">IF(B2466="","",IF(OR(B2466="",E2466="Regime Normal"),0,(AI2466-Q2466)*VLOOKUP(R2466,Dados!$X$98:$Y$108,2,0)))</f>
        <v/>
      </c>
      <c r="BG2466" s="54" t="str">
        <f aca="false">IFERROR(VLOOKUP(I2466,Dados!$AC$27:$AD$43,2,0),IF(B2466="","",IF(D2466&lt;&gt;"MT",IF(AND(AC2466="SIM",Y2466="Revenda"),"2403",IF(AND(AC2466="SIM",Y2466="Consumo"),"2407",IF(AND(AC2466="NÃO",Y2466="Revenda"),"2102",IF(AND(AC2466="NÃO",Y2466="Consumo"),"2556",)))),REPLACE(I2466,1,1,1))))</f>
        <v/>
      </c>
    </row>
    <row r="2467" customFormat="false" ht="12.8" hidden="false" customHeight="true" outlineLevel="0" collapsed="false">
      <c r="Y2467" s="45"/>
      <c r="Z2467" s="46" t="str">
        <f aca="false">IF(B2467="","",(IFERROR(VLOOKUP(H2467,Dados!A$3:B$15000,2,0),"Não Encontrado")))</f>
        <v/>
      </c>
      <c r="AA2467" s="46" t="str">
        <f aca="false">IF(B2467="","",(IFERROR(VLOOKUP(G2467,Dados!C$3:E$15000,3,0),"Não Encontrado")))</f>
        <v/>
      </c>
      <c r="AB2467" s="46" t="str">
        <f aca="false">IFERROR(IF(Z2467&lt;&gt;"Não Encontrado",Z2467,IF(AA2467&lt;&gt;"Não Encontrado",AA2467,"")),"")</f>
        <v/>
      </c>
      <c r="AC2467" s="45" t="str">
        <f aca="false">IF(B2467="","",IF(AB2467="","NÃO","SIM"))</f>
        <v/>
      </c>
      <c r="AD2467" s="45" t="str">
        <f aca="false">IFERROR(VLOOKUP(G2467,Dados!$P$3:$R$500,3,0),"")</f>
        <v/>
      </c>
      <c r="AE2467" s="45" t="str">
        <f aca="false">IFERROR(VLOOKUP(G2467,Dados!$K$3:$L$500,2,0),"")</f>
        <v/>
      </c>
      <c r="AF2467" s="45" t="str">
        <f aca="false">IFERROR(VLOOKUP(G2467,Dados!$M$3:$N$500,2,0),"")</f>
        <v/>
      </c>
      <c r="AG2467" s="45" t="str">
        <f aca="false">IF(F2467="","",IF(AND(AD2467="",AE2467="",AF2467=""),"-",IF(AND(AD2467="BIT",AE2467="",AF2467=""),"BIT",IF(AND(AE2467="ANEXO I",AD2467="",AF2467=""),"ANEXO I",IF(AND(AF2467="ANEXO II",AD2467="",AE2467=""),"ANEXO II","Escolher")))))</f>
        <v/>
      </c>
      <c r="AH2467" s="45" t="str">
        <f aca="false">IF(AG2467&lt;&gt;"Pneus","",IFERROR(VLOOKUP(R2467,Dados!$X$2:$Z$5,3,0)*(AI2467-Q2467),VLOOKUP(D2467,Dados!$X$7:$Z$33,3,0)*(AI2467-Q2467)))</f>
        <v/>
      </c>
      <c r="AI2467" s="47" t="str">
        <f aca="false">IF(B2467="","",P2467+Q2467+O2467+M2467+L2467-N2467)</f>
        <v/>
      </c>
      <c r="AJ2467" s="48" t="str">
        <f aca="false">IFERROR(IF(AND(AC2467="SIM",AG2467="-",Y2467="REVENDA"),(AB2467/1+1)*AI2467,IF(AND(AC2467="SIM",AG2467="Pneus",Y2467="REVENDA"),(AB2467/1+1)*(AI2467-AH2467),"")),"")</f>
        <v/>
      </c>
      <c r="AK2467" s="48" t="str">
        <f aca="false">IF(AJ2467="","",AJ2467*17%)</f>
        <v/>
      </c>
      <c r="AL2467" s="48" t="str">
        <f aca="false">IFERROR(IF(AC2467="NÃO","",IF(AK2467="","",IF(E2467="Simples Nacional",BF2467,IF(T2467=0.12,U2467*0.5833337002,IF(T2467=0,AI2467*0.07,U2467))))),"")</f>
        <v/>
      </c>
      <c r="AM2467" s="47" t="str">
        <f aca="false">IFERROR(IF(AC2467="NÃO","",IF(OR(AG2467="-",AG2467="Pneus"),AK2467-AL2467,"")),"")</f>
        <v/>
      </c>
      <c r="AN2467" s="48" t="str">
        <f aca="false">IF(AND(Y2467="REVENDA",AC2467="SIM",AG2467="BIT"),((AB2467/1+1)*AI2467)*0.4117,"")</f>
        <v/>
      </c>
      <c r="AO2467" s="48" t="str">
        <f aca="false">IF(AN2467="","",AN2467*17%)</f>
        <v/>
      </c>
      <c r="AP2467" s="49" t="str">
        <f aca="false">IF(AN2467="","",IF(T2467=0.12,(U2467*0.4117)*0.4117,IF(T2467=0,(AI2467*0.07)*0.4117,U2467*0.4117)))</f>
        <v/>
      </c>
      <c r="AQ2467" s="47" t="str">
        <f aca="false">IF(AN2467="","",AO2467-AP2467)</f>
        <v/>
      </c>
      <c r="AR2467" s="50" t="str">
        <f aca="false">IFERROR(IF(AND(AC2467="SIM",Y2467="REVENDA",LEFT(AG2467,5)="ANEXO")*OR(AE2467="ANEXO I",AF2467="ANEXO II"),VLOOKUP(H2467,Dados!G:I,2,0),""),"INSERIR MVA")</f>
        <v/>
      </c>
      <c r="AS2467" s="48" t="str">
        <f aca="false">IF(LEFT(AG2467,5)="ANEXO",VLOOKUP(AG2467,Dados!$X$111:$Z$112,2,0)*(AI2467-Q2467),"")</f>
        <v/>
      </c>
      <c r="AT2467" s="48" t="str">
        <f aca="false">IFERROR(IF(AR2467="","",(AI2467*AR2467)+AI2467),"INSERIR MVA")</f>
        <v/>
      </c>
      <c r="AU2467" s="48" t="str">
        <f aca="false">IF(AT2467="","",IF(AY2467=0.04,U2467,AS2467*AY2467))</f>
        <v/>
      </c>
      <c r="AV2467" s="47" t="str">
        <f aca="false">IFERROR(IF(AU2467="","",(VLOOKUP(AG2467,Dados!$X$111:$Z$112,3,0)*AT2467*0.17)),"INSERIR MVA")</f>
        <v/>
      </c>
      <c r="AW2467" s="47" t="str">
        <f aca="false">IFERROR(IF(AR2467="","",AV2467-AU2467),"")</f>
        <v/>
      </c>
      <c r="AX2467" s="51" t="str">
        <f aca="false">IFERROR(IF(AC2467="NÃO","",IF(AM2467&lt;&gt;"",AM2467-W2467,IF(AQ2467&lt;&gt;"",AQ2467-W2467,IF(AW2467&lt;&gt;"",AW2467-W2467,"")))),"")</f>
        <v/>
      </c>
      <c r="AY2467" s="46" t="str">
        <f aca="false">IFERROR(IF(ISNA(VLOOKUP(R2467,Dados!$X$2:$Y$5,2,0)),VLOOKUP(D2467,Dados!$X$7:$Y$33,2,0),VLOOKUP(R2467,Dados!$X$2:$Y$5,2,0)),"")</f>
        <v/>
      </c>
      <c r="AZ2467" s="52" t="str">
        <f aca="false">IF(C2467="","",IF(AND(Y2467="CONSUMO",AC2467="NÃO")*OR(AG2467="-",AG2467="BIT"),IF(E2467&lt;&gt;"",(AI2467-(P2467+L2467-N2467+Q2467)*AY2467)/0.83),""))</f>
        <v/>
      </c>
      <c r="BA2467" s="51" t="str">
        <f aca="false">IF(AZ2467="","",AZ2467*0.17-((P2467+L2467-N2467+Q2467)*AY2467))</f>
        <v/>
      </c>
      <c r="BB2467" s="51" t="str">
        <f aca="false">IF(AND(Y2467="CONSUMO",AG2467="ANEXO I",AY2467&gt;4%),(AI2467-(P2467+L2467-N2467+Q2467)*0.0514)/0.83*(0.5177)*(0.17)-AI2467*0.0514,IF(AND(Y2467="CONSUMO",AG2467="ANEXO II",AY2467&gt;4%),(AI2467-(P2467+L2467-N2467+Q2467)*0.041)/0.83*(0.3295)*(0.17)-AI2467*0.041,IF(AND(Y2467="CONSUMO",AG2467="ANEXO I",AY2467=4%),(AI2467-(P2467+L2467-N2467+Q2467)*0.04)/0.83*(0.5177)*(0.17)-AI2467*0.04,IF(AND(Y2467="CONSUMO",AG2467="ANEXO II",AY2467=4%),(AI2467-(P2467+L2467-N2467+Q2467)*0.04)/0.83*(0.3295)*(0.17)-AI2467*0.04,""))))</f>
        <v/>
      </c>
      <c r="BC2467" s="51" t="str">
        <f aca="false">IF(C2467="","",IF(AND(Y2467="CONSUMO",AC2467="SIM")*OR(AG2467="-",AG2467="BIT"),IF(E2467&lt;&gt;"",(AI2467-(P2467+L2467-N2467+Q2467)*AY2467)/0.83),""))</f>
        <v/>
      </c>
      <c r="BD2467" s="51" t="str">
        <f aca="false">IF(BC2467="","",BC2467*0.17)</f>
        <v/>
      </c>
      <c r="BE2467" s="51" t="str">
        <f aca="false">IF(I2467=6908,0,IF(BC2467="","",BD2467-((P2467+L2467-N2467+Q2467)*AY2467)))</f>
        <v/>
      </c>
      <c r="BF2467" s="53" t="str">
        <f aca="false">IF(B2467="","",IF(OR(B2467="",E2467="Regime Normal"),0,(AI2467-Q2467)*VLOOKUP(R2467,Dados!$X$98:$Y$108,2,0)))</f>
        <v/>
      </c>
      <c r="BG2467" s="54" t="str">
        <f aca="false">IFERROR(VLOOKUP(I2467,Dados!$AC$27:$AD$43,2,0),IF(B2467="","",IF(D2467&lt;&gt;"MT",IF(AND(AC2467="SIM",Y2467="Revenda"),"2403",IF(AND(AC2467="SIM",Y2467="Consumo"),"2407",IF(AND(AC2467="NÃO",Y2467="Revenda"),"2102",IF(AND(AC2467="NÃO",Y2467="Consumo"),"2556",)))),REPLACE(I2467,1,1,1))))</f>
        <v/>
      </c>
    </row>
    <row r="2468" customFormat="false" ht="12.8" hidden="false" customHeight="true" outlineLevel="0" collapsed="false">
      <c r="Y2468" s="45"/>
      <c r="Z2468" s="46" t="str">
        <f aca="false">IF(B2468="","",(IFERROR(VLOOKUP(H2468,Dados!A$3:B$15000,2,0),"Não Encontrado")))</f>
        <v/>
      </c>
      <c r="AA2468" s="46" t="str">
        <f aca="false">IF(B2468="","",(IFERROR(VLOOKUP(G2468,Dados!C$3:E$15000,3,0),"Não Encontrado")))</f>
        <v/>
      </c>
      <c r="AB2468" s="46" t="str">
        <f aca="false">IFERROR(IF(Z2468&lt;&gt;"Não Encontrado",Z2468,IF(AA2468&lt;&gt;"Não Encontrado",AA2468,"")),"")</f>
        <v/>
      </c>
      <c r="AC2468" s="45" t="str">
        <f aca="false">IF(B2468="","",IF(AB2468="","NÃO","SIM"))</f>
        <v/>
      </c>
      <c r="AD2468" s="45" t="str">
        <f aca="false">IFERROR(VLOOKUP(G2468,Dados!$P$3:$R$500,3,0),"")</f>
        <v/>
      </c>
      <c r="AE2468" s="45" t="str">
        <f aca="false">IFERROR(VLOOKUP(G2468,Dados!$K$3:$L$500,2,0),"")</f>
        <v/>
      </c>
      <c r="AF2468" s="45" t="str">
        <f aca="false">IFERROR(VLOOKUP(G2468,Dados!$M$3:$N$500,2,0),"")</f>
        <v/>
      </c>
      <c r="AG2468" s="45" t="str">
        <f aca="false">IF(F2468="","",IF(AND(AD2468="",AE2468="",AF2468=""),"-",IF(AND(AD2468="BIT",AE2468="",AF2468=""),"BIT",IF(AND(AE2468="ANEXO I",AD2468="",AF2468=""),"ANEXO I",IF(AND(AF2468="ANEXO II",AD2468="",AE2468=""),"ANEXO II","Escolher")))))</f>
        <v/>
      </c>
      <c r="AH2468" s="45" t="str">
        <f aca="false">IF(AG2468&lt;&gt;"Pneus","",IFERROR(VLOOKUP(R2468,Dados!$X$2:$Z$5,3,0)*(AI2468-Q2468),VLOOKUP(D2468,Dados!$X$7:$Z$33,3,0)*(AI2468-Q2468)))</f>
        <v/>
      </c>
      <c r="AI2468" s="47" t="str">
        <f aca="false">IF(B2468="","",P2468+Q2468+O2468+M2468+L2468-N2468)</f>
        <v/>
      </c>
      <c r="AJ2468" s="48" t="str">
        <f aca="false">IFERROR(IF(AND(AC2468="SIM",AG2468="-",Y2468="REVENDA"),(AB2468/1+1)*AI2468,IF(AND(AC2468="SIM",AG2468="Pneus",Y2468="REVENDA"),(AB2468/1+1)*(AI2468-AH2468),"")),"")</f>
        <v/>
      </c>
      <c r="AK2468" s="48" t="str">
        <f aca="false">IF(AJ2468="","",AJ2468*17%)</f>
        <v/>
      </c>
      <c r="AL2468" s="48" t="str">
        <f aca="false">IFERROR(IF(AC2468="NÃO","",IF(AK2468="","",IF(E2468="Simples Nacional",BF2468,IF(T2468=0.12,U2468*0.5833337002,IF(T2468=0,AI2468*0.07,U2468))))),"")</f>
        <v/>
      </c>
      <c r="AM2468" s="47" t="str">
        <f aca="false">IFERROR(IF(AC2468="NÃO","",IF(OR(AG2468="-",AG2468="Pneus"),AK2468-AL2468,"")),"")</f>
        <v/>
      </c>
      <c r="AN2468" s="48" t="str">
        <f aca="false">IF(AND(Y2468="REVENDA",AC2468="SIM",AG2468="BIT"),((AB2468/1+1)*AI2468)*0.4117,"")</f>
        <v/>
      </c>
      <c r="AO2468" s="48" t="str">
        <f aca="false">IF(AN2468="","",AN2468*17%)</f>
        <v/>
      </c>
      <c r="AP2468" s="49" t="str">
        <f aca="false">IF(AN2468="","",IF(T2468=0.12,(U2468*0.4117)*0.4117,IF(T2468=0,(AI2468*0.07)*0.4117,U2468*0.4117)))</f>
        <v/>
      </c>
      <c r="AQ2468" s="47" t="str">
        <f aca="false">IF(AN2468="","",AO2468-AP2468)</f>
        <v/>
      </c>
      <c r="AR2468" s="50" t="str">
        <f aca="false">IFERROR(IF(AND(AC2468="SIM",Y2468="REVENDA",LEFT(AG2468,5)="ANEXO")*OR(AE2468="ANEXO I",AF2468="ANEXO II"),VLOOKUP(H2468,Dados!G:I,2,0),""),"INSERIR MVA")</f>
        <v/>
      </c>
      <c r="AS2468" s="48" t="str">
        <f aca="false">IF(LEFT(AG2468,5)="ANEXO",VLOOKUP(AG2468,Dados!$X$111:$Z$112,2,0)*(AI2468-Q2468),"")</f>
        <v/>
      </c>
      <c r="AT2468" s="48" t="str">
        <f aca="false">IFERROR(IF(AR2468="","",(AI2468*AR2468)+AI2468),"INSERIR MVA")</f>
        <v/>
      </c>
      <c r="AU2468" s="48" t="str">
        <f aca="false">IF(AT2468="","",IF(AY2468=0.04,U2468,AS2468*AY2468))</f>
        <v/>
      </c>
      <c r="AV2468" s="47" t="str">
        <f aca="false">IFERROR(IF(AU2468="","",(VLOOKUP(AG2468,Dados!$X$111:$Z$112,3,0)*AT2468*0.17)),"INSERIR MVA")</f>
        <v/>
      </c>
      <c r="AW2468" s="47" t="str">
        <f aca="false">IFERROR(IF(AR2468="","",AV2468-AU2468),"")</f>
        <v/>
      </c>
      <c r="AX2468" s="51" t="str">
        <f aca="false">IFERROR(IF(AC2468="NÃO","",IF(AM2468&lt;&gt;"",AM2468-W2468,IF(AQ2468&lt;&gt;"",AQ2468-W2468,IF(AW2468&lt;&gt;"",AW2468-W2468,"")))),"")</f>
        <v/>
      </c>
      <c r="AY2468" s="46" t="str">
        <f aca="false">IFERROR(IF(ISNA(VLOOKUP(R2468,Dados!$X$2:$Y$5,2,0)),VLOOKUP(D2468,Dados!$X$7:$Y$33,2,0),VLOOKUP(R2468,Dados!$X$2:$Y$5,2,0)),"")</f>
        <v/>
      </c>
      <c r="AZ2468" s="52" t="str">
        <f aca="false">IF(C2468="","",IF(AND(Y2468="CONSUMO",AC2468="NÃO")*OR(AG2468="-",AG2468="BIT"),IF(E2468&lt;&gt;"",(AI2468-(P2468+L2468-N2468+Q2468)*AY2468)/0.83),""))</f>
        <v/>
      </c>
      <c r="BA2468" s="51" t="str">
        <f aca="false">IF(AZ2468="","",AZ2468*0.17-((P2468+L2468-N2468+Q2468)*AY2468))</f>
        <v/>
      </c>
      <c r="BB2468" s="51" t="str">
        <f aca="false">IF(AND(Y2468="CONSUMO",AG2468="ANEXO I",AY2468&gt;4%),(AI2468-(P2468+L2468-N2468+Q2468)*0.0514)/0.83*(0.5177)*(0.17)-AI2468*0.0514,IF(AND(Y2468="CONSUMO",AG2468="ANEXO II",AY2468&gt;4%),(AI2468-(P2468+L2468-N2468+Q2468)*0.041)/0.83*(0.3295)*(0.17)-AI2468*0.041,IF(AND(Y2468="CONSUMO",AG2468="ANEXO I",AY2468=4%),(AI2468-(P2468+L2468-N2468+Q2468)*0.04)/0.83*(0.5177)*(0.17)-AI2468*0.04,IF(AND(Y2468="CONSUMO",AG2468="ANEXO II",AY2468=4%),(AI2468-(P2468+L2468-N2468+Q2468)*0.04)/0.83*(0.3295)*(0.17)-AI2468*0.04,""))))</f>
        <v/>
      </c>
      <c r="BC2468" s="51" t="str">
        <f aca="false">IF(C2468="","",IF(AND(Y2468="CONSUMO",AC2468="SIM")*OR(AG2468="-",AG2468="BIT"),IF(E2468&lt;&gt;"",(AI2468-(P2468+L2468-N2468+Q2468)*AY2468)/0.83),""))</f>
        <v/>
      </c>
      <c r="BD2468" s="51" t="str">
        <f aca="false">IF(BC2468="","",BC2468*0.17)</f>
        <v/>
      </c>
      <c r="BE2468" s="51" t="str">
        <f aca="false">IF(I2468=6908,0,IF(BC2468="","",BD2468-((P2468+L2468-N2468+Q2468)*AY2468)))</f>
        <v/>
      </c>
      <c r="BF2468" s="53" t="str">
        <f aca="false">IF(B2468="","",IF(OR(B2468="",E2468="Regime Normal"),0,(AI2468-Q2468)*VLOOKUP(R2468,Dados!$X$98:$Y$108,2,0)))</f>
        <v/>
      </c>
      <c r="BG2468" s="54" t="str">
        <f aca="false">IFERROR(VLOOKUP(I2468,Dados!$AC$27:$AD$43,2,0),IF(B2468="","",IF(D2468&lt;&gt;"MT",IF(AND(AC2468="SIM",Y2468="Revenda"),"2403",IF(AND(AC2468="SIM",Y2468="Consumo"),"2407",IF(AND(AC2468="NÃO",Y2468="Revenda"),"2102",IF(AND(AC2468="NÃO",Y2468="Consumo"),"2556",)))),REPLACE(I2468,1,1,1))))</f>
        <v/>
      </c>
    </row>
    <row r="2469" customFormat="false" ht="12.8" hidden="false" customHeight="true" outlineLevel="0" collapsed="false">
      <c r="Y2469" s="45"/>
      <c r="Z2469" s="46" t="str">
        <f aca="false">IF(B2469="","",(IFERROR(VLOOKUP(H2469,Dados!A$3:B$15000,2,0),"Não Encontrado")))</f>
        <v/>
      </c>
      <c r="AA2469" s="46" t="str">
        <f aca="false">IF(B2469="","",(IFERROR(VLOOKUP(G2469,Dados!C$3:E$15000,3,0),"Não Encontrado")))</f>
        <v/>
      </c>
      <c r="AB2469" s="46" t="str">
        <f aca="false">IFERROR(IF(Z2469&lt;&gt;"Não Encontrado",Z2469,IF(AA2469&lt;&gt;"Não Encontrado",AA2469,"")),"")</f>
        <v/>
      </c>
      <c r="AC2469" s="45" t="str">
        <f aca="false">IF(B2469="","",IF(AB2469="","NÃO","SIM"))</f>
        <v/>
      </c>
      <c r="AD2469" s="45" t="str">
        <f aca="false">IFERROR(VLOOKUP(G2469,Dados!$P$3:$R$500,3,0),"")</f>
        <v/>
      </c>
      <c r="AE2469" s="45" t="str">
        <f aca="false">IFERROR(VLOOKUP(G2469,Dados!$K$3:$L$500,2,0),"")</f>
        <v/>
      </c>
      <c r="AF2469" s="45" t="str">
        <f aca="false">IFERROR(VLOOKUP(G2469,Dados!$M$3:$N$500,2,0),"")</f>
        <v/>
      </c>
      <c r="AG2469" s="45" t="str">
        <f aca="false">IF(F2469="","",IF(AND(AD2469="",AE2469="",AF2469=""),"-",IF(AND(AD2469="BIT",AE2469="",AF2469=""),"BIT",IF(AND(AE2469="ANEXO I",AD2469="",AF2469=""),"ANEXO I",IF(AND(AF2469="ANEXO II",AD2469="",AE2469=""),"ANEXO II","Escolher")))))</f>
        <v/>
      </c>
      <c r="AH2469" s="45" t="str">
        <f aca="false">IF(AG2469&lt;&gt;"Pneus","",IFERROR(VLOOKUP(R2469,Dados!$X$2:$Z$5,3,0)*(AI2469-Q2469),VLOOKUP(D2469,Dados!$X$7:$Z$33,3,0)*(AI2469-Q2469)))</f>
        <v/>
      </c>
      <c r="AI2469" s="47" t="str">
        <f aca="false">IF(B2469="","",P2469+Q2469+O2469+M2469+L2469-N2469)</f>
        <v/>
      </c>
      <c r="AJ2469" s="48" t="str">
        <f aca="false">IFERROR(IF(AND(AC2469="SIM",AG2469="-",Y2469="REVENDA"),(AB2469/1+1)*AI2469,IF(AND(AC2469="SIM",AG2469="Pneus",Y2469="REVENDA"),(AB2469/1+1)*(AI2469-AH2469),"")),"")</f>
        <v/>
      </c>
      <c r="AK2469" s="48" t="str">
        <f aca="false">IF(AJ2469="","",AJ2469*17%)</f>
        <v/>
      </c>
      <c r="AL2469" s="48" t="str">
        <f aca="false">IFERROR(IF(AC2469="NÃO","",IF(AK2469="","",IF(E2469="Simples Nacional",BF2469,IF(T2469=0.12,U2469*0.5833337002,IF(T2469=0,AI2469*0.07,U2469))))),"")</f>
        <v/>
      </c>
      <c r="AM2469" s="47" t="str">
        <f aca="false">IFERROR(IF(AC2469="NÃO","",IF(OR(AG2469="-",AG2469="Pneus"),AK2469-AL2469,"")),"")</f>
        <v/>
      </c>
      <c r="AN2469" s="48" t="str">
        <f aca="false">IF(AND(Y2469="REVENDA",AC2469="SIM",AG2469="BIT"),((AB2469/1+1)*AI2469)*0.4117,"")</f>
        <v/>
      </c>
      <c r="AO2469" s="48" t="str">
        <f aca="false">IF(AN2469="","",AN2469*17%)</f>
        <v/>
      </c>
      <c r="AP2469" s="49" t="str">
        <f aca="false">IF(AN2469="","",IF(T2469=0.12,(U2469*0.4117)*0.4117,IF(T2469=0,(AI2469*0.07)*0.4117,U2469*0.4117)))</f>
        <v/>
      </c>
      <c r="AQ2469" s="47" t="str">
        <f aca="false">IF(AN2469="","",AO2469-AP2469)</f>
        <v/>
      </c>
      <c r="AR2469" s="50" t="str">
        <f aca="false">IFERROR(IF(AND(AC2469="SIM",Y2469="REVENDA",LEFT(AG2469,5)="ANEXO")*OR(AE2469="ANEXO I",AF2469="ANEXO II"),VLOOKUP(H2469,Dados!G:I,2,0),""),"INSERIR MVA")</f>
        <v/>
      </c>
      <c r="AS2469" s="48" t="str">
        <f aca="false">IF(LEFT(AG2469,5)="ANEXO",VLOOKUP(AG2469,Dados!$X$111:$Z$112,2,0)*(AI2469-Q2469),"")</f>
        <v/>
      </c>
      <c r="AT2469" s="48" t="str">
        <f aca="false">IFERROR(IF(AR2469="","",(AI2469*AR2469)+AI2469),"INSERIR MVA")</f>
        <v/>
      </c>
      <c r="AU2469" s="48" t="str">
        <f aca="false">IF(AT2469="","",IF(AY2469=0.04,U2469,AS2469*AY2469))</f>
        <v/>
      </c>
      <c r="AV2469" s="47" t="str">
        <f aca="false">IFERROR(IF(AU2469="","",(VLOOKUP(AG2469,Dados!$X$111:$Z$112,3,0)*AT2469*0.17)),"INSERIR MVA")</f>
        <v/>
      </c>
      <c r="AW2469" s="47" t="str">
        <f aca="false">IFERROR(IF(AR2469="","",AV2469-AU2469),"")</f>
        <v/>
      </c>
      <c r="AX2469" s="51" t="str">
        <f aca="false">IFERROR(IF(AC2469="NÃO","",IF(AM2469&lt;&gt;"",AM2469-W2469,IF(AQ2469&lt;&gt;"",AQ2469-W2469,IF(AW2469&lt;&gt;"",AW2469-W2469,"")))),"")</f>
        <v/>
      </c>
      <c r="AY2469" s="46" t="str">
        <f aca="false">IFERROR(IF(ISNA(VLOOKUP(R2469,Dados!$X$2:$Y$5,2,0)),VLOOKUP(D2469,Dados!$X$7:$Y$33,2,0),VLOOKUP(R2469,Dados!$X$2:$Y$5,2,0)),"")</f>
        <v/>
      </c>
      <c r="AZ2469" s="52" t="str">
        <f aca="false">IF(C2469="","",IF(AND(Y2469="CONSUMO",AC2469="NÃO")*OR(AG2469="-",AG2469="BIT"),IF(E2469&lt;&gt;"",(AI2469-(P2469+L2469-N2469+Q2469)*AY2469)/0.83),""))</f>
        <v/>
      </c>
      <c r="BA2469" s="51" t="str">
        <f aca="false">IF(AZ2469="","",AZ2469*0.17-((P2469+L2469-N2469+Q2469)*AY2469))</f>
        <v/>
      </c>
      <c r="BB2469" s="51" t="str">
        <f aca="false">IF(AND(Y2469="CONSUMO",AG2469="ANEXO I",AY2469&gt;4%),(AI2469-(P2469+L2469-N2469+Q2469)*0.0514)/0.83*(0.5177)*(0.17)-AI2469*0.0514,IF(AND(Y2469="CONSUMO",AG2469="ANEXO II",AY2469&gt;4%),(AI2469-(P2469+L2469-N2469+Q2469)*0.041)/0.83*(0.3295)*(0.17)-AI2469*0.041,IF(AND(Y2469="CONSUMO",AG2469="ANEXO I",AY2469=4%),(AI2469-(P2469+L2469-N2469+Q2469)*0.04)/0.83*(0.5177)*(0.17)-AI2469*0.04,IF(AND(Y2469="CONSUMO",AG2469="ANEXO II",AY2469=4%),(AI2469-(P2469+L2469-N2469+Q2469)*0.04)/0.83*(0.3295)*(0.17)-AI2469*0.04,""))))</f>
        <v/>
      </c>
      <c r="BC2469" s="51" t="str">
        <f aca="false">IF(C2469="","",IF(AND(Y2469="CONSUMO",AC2469="SIM")*OR(AG2469="-",AG2469="BIT"),IF(E2469&lt;&gt;"",(AI2469-(P2469+L2469-N2469+Q2469)*AY2469)/0.83),""))</f>
        <v/>
      </c>
      <c r="BD2469" s="51" t="str">
        <f aca="false">IF(BC2469="","",BC2469*0.17)</f>
        <v/>
      </c>
      <c r="BE2469" s="51" t="str">
        <f aca="false">IF(I2469=6908,0,IF(BC2469="","",BD2469-((P2469+L2469-N2469+Q2469)*AY2469)))</f>
        <v/>
      </c>
      <c r="BF2469" s="53" t="str">
        <f aca="false">IF(B2469="","",IF(OR(B2469="",E2469="Regime Normal"),0,(AI2469-Q2469)*VLOOKUP(R2469,Dados!$X$98:$Y$108,2,0)))</f>
        <v/>
      </c>
      <c r="BG2469" s="54" t="str">
        <f aca="false">IFERROR(VLOOKUP(I2469,Dados!$AC$27:$AD$43,2,0),IF(B2469="","",IF(D2469&lt;&gt;"MT",IF(AND(AC2469="SIM",Y2469="Revenda"),"2403",IF(AND(AC2469="SIM",Y2469="Consumo"),"2407",IF(AND(AC2469="NÃO",Y2469="Revenda"),"2102",IF(AND(AC2469="NÃO",Y2469="Consumo"),"2556",)))),REPLACE(I2469,1,1,1))))</f>
        <v/>
      </c>
    </row>
    <row r="2470" customFormat="false" ht="12.8" hidden="false" customHeight="true" outlineLevel="0" collapsed="false">
      <c r="Y2470" s="45"/>
      <c r="Z2470" s="46" t="str">
        <f aca="false">IF(B2470="","",(IFERROR(VLOOKUP(H2470,Dados!A$3:B$15000,2,0),"Não Encontrado")))</f>
        <v/>
      </c>
      <c r="AA2470" s="46" t="str">
        <f aca="false">IF(B2470="","",(IFERROR(VLOOKUP(G2470,Dados!C$3:E$15000,3,0),"Não Encontrado")))</f>
        <v/>
      </c>
      <c r="AB2470" s="46" t="str">
        <f aca="false">IFERROR(IF(Z2470&lt;&gt;"Não Encontrado",Z2470,IF(AA2470&lt;&gt;"Não Encontrado",AA2470,"")),"")</f>
        <v/>
      </c>
      <c r="AC2470" s="45" t="str">
        <f aca="false">IF(B2470="","",IF(AB2470="","NÃO","SIM"))</f>
        <v/>
      </c>
      <c r="AD2470" s="45" t="str">
        <f aca="false">IFERROR(VLOOKUP(G2470,Dados!$P$3:$R$500,3,0),"")</f>
        <v/>
      </c>
      <c r="AE2470" s="45" t="str">
        <f aca="false">IFERROR(VLOOKUP(G2470,Dados!$K$3:$L$500,2,0),"")</f>
        <v/>
      </c>
      <c r="AF2470" s="45" t="str">
        <f aca="false">IFERROR(VLOOKUP(G2470,Dados!$M$3:$N$500,2,0),"")</f>
        <v/>
      </c>
      <c r="AG2470" s="45" t="str">
        <f aca="false">IF(F2470="","",IF(AND(AD2470="",AE2470="",AF2470=""),"-",IF(AND(AD2470="BIT",AE2470="",AF2470=""),"BIT",IF(AND(AE2470="ANEXO I",AD2470="",AF2470=""),"ANEXO I",IF(AND(AF2470="ANEXO II",AD2470="",AE2470=""),"ANEXO II","Escolher")))))</f>
        <v/>
      </c>
      <c r="AH2470" s="45" t="str">
        <f aca="false">IF(AG2470&lt;&gt;"Pneus","",IFERROR(VLOOKUP(R2470,Dados!$X$2:$Z$5,3,0)*(AI2470-Q2470),VLOOKUP(D2470,Dados!$X$7:$Z$33,3,0)*(AI2470-Q2470)))</f>
        <v/>
      </c>
      <c r="AI2470" s="47" t="str">
        <f aca="false">IF(B2470="","",P2470+Q2470+O2470+M2470+L2470-N2470)</f>
        <v/>
      </c>
      <c r="AJ2470" s="48" t="str">
        <f aca="false">IFERROR(IF(AND(AC2470="SIM",AG2470="-",Y2470="REVENDA"),(AB2470/1+1)*AI2470,IF(AND(AC2470="SIM",AG2470="Pneus",Y2470="REVENDA"),(AB2470/1+1)*(AI2470-AH2470),"")),"")</f>
        <v/>
      </c>
      <c r="AK2470" s="48" t="str">
        <f aca="false">IF(AJ2470="","",AJ2470*17%)</f>
        <v/>
      </c>
      <c r="AL2470" s="48" t="str">
        <f aca="false">IFERROR(IF(AC2470="NÃO","",IF(AK2470="","",IF(E2470="Simples Nacional",BF2470,IF(T2470=0.12,U2470*0.5833337002,IF(T2470=0,AI2470*0.07,U2470))))),"")</f>
        <v/>
      </c>
      <c r="AM2470" s="47" t="str">
        <f aca="false">IFERROR(IF(AC2470="NÃO","",IF(OR(AG2470="-",AG2470="Pneus"),AK2470-AL2470,"")),"")</f>
        <v/>
      </c>
      <c r="AN2470" s="48" t="str">
        <f aca="false">IF(AND(Y2470="REVENDA",AC2470="SIM",AG2470="BIT"),((AB2470/1+1)*AI2470)*0.4117,"")</f>
        <v/>
      </c>
      <c r="AO2470" s="48" t="str">
        <f aca="false">IF(AN2470="","",AN2470*17%)</f>
        <v/>
      </c>
      <c r="AP2470" s="49" t="str">
        <f aca="false">IF(AN2470="","",IF(T2470=0.12,(U2470*0.4117)*0.4117,IF(T2470=0,(AI2470*0.07)*0.4117,U2470*0.4117)))</f>
        <v/>
      </c>
      <c r="AQ2470" s="47" t="str">
        <f aca="false">IF(AN2470="","",AO2470-AP2470)</f>
        <v/>
      </c>
      <c r="AR2470" s="50" t="str">
        <f aca="false">IFERROR(IF(AND(AC2470="SIM",Y2470="REVENDA",LEFT(AG2470,5)="ANEXO")*OR(AE2470="ANEXO I",AF2470="ANEXO II"),VLOOKUP(H2470,Dados!G:I,2,0),""),"INSERIR MVA")</f>
        <v/>
      </c>
      <c r="AS2470" s="48" t="str">
        <f aca="false">IF(LEFT(AG2470,5)="ANEXO",VLOOKUP(AG2470,Dados!$X$111:$Z$112,2,0)*(AI2470-Q2470),"")</f>
        <v/>
      </c>
      <c r="AT2470" s="48" t="str">
        <f aca="false">IFERROR(IF(AR2470="","",(AI2470*AR2470)+AI2470),"INSERIR MVA")</f>
        <v/>
      </c>
      <c r="AU2470" s="48" t="str">
        <f aca="false">IF(AT2470="","",IF(AY2470=0.04,U2470,AS2470*AY2470))</f>
        <v/>
      </c>
      <c r="AV2470" s="47" t="str">
        <f aca="false">IFERROR(IF(AU2470="","",(VLOOKUP(AG2470,Dados!$X$111:$Z$112,3,0)*AT2470*0.17)),"INSERIR MVA")</f>
        <v/>
      </c>
      <c r="AW2470" s="47" t="str">
        <f aca="false">IFERROR(IF(AR2470="","",AV2470-AU2470),"")</f>
        <v/>
      </c>
      <c r="AX2470" s="51" t="str">
        <f aca="false">IFERROR(IF(AC2470="NÃO","",IF(AM2470&lt;&gt;"",AM2470-W2470,IF(AQ2470&lt;&gt;"",AQ2470-W2470,IF(AW2470&lt;&gt;"",AW2470-W2470,"")))),"")</f>
        <v/>
      </c>
      <c r="AY2470" s="46" t="str">
        <f aca="false">IFERROR(IF(ISNA(VLOOKUP(R2470,Dados!$X$2:$Y$5,2,0)),VLOOKUP(D2470,Dados!$X$7:$Y$33,2,0),VLOOKUP(R2470,Dados!$X$2:$Y$5,2,0)),"")</f>
        <v/>
      </c>
      <c r="AZ2470" s="52" t="str">
        <f aca="false">IF(C2470="","",IF(AND(Y2470="CONSUMO",AC2470="NÃO")*OR(AG2470="-",AG2470="BIT"),IF(E2470&lt;&gt;"",(AI2470-(P2470+L2470-N2470+Q2470)*AY2470)/0.83),""))</f>
        <v/>
      </c>
      <c r="BA2470" s="51" t="str">
        <f aca="false">IF(AZ2470="","",AZ2470*0.17-((P2470+L2470-N2470+Q2470)*AY2470))</f>
        <v/>
      </c>
      <c r="BB2470" s="51" t="str">
        <f aca="false">IF(AND(Y2470="CONSUMO",AG2470="ANEXO I",AY2470&gt;4%),(AI2470-(P2470+L2470-N2470+Q2470)*0.0514)/0.83*(0.5177)*(0.17)-AI2470*0.0514,IF(AND(Y2470="CONSUMO",AG2470="ANEXO II",AY2470&gt;4%),(AI2470-(P2470+L2470-N2470+Q2470)*0.041)/0.83*(0.3295)*(0.17)-AI2470*0.041,IF(AND(Y2470="CONSUMO",AG2470="ANEXO I",AY2470=4%),(AI2470-(P2470+L2470-N2470+Q2470)*0.04)/0.83*(0.5177)*(0.17)-AI2470*0.04,IF(AND(Y2470="CONSUMO",AG2470="ANEXO II",AY2470=4%),(AI2470-(P2470+L2470-N2470+Q2470)*0.04)/0.83*(0.3295)*(0.17)-AI2470*0.04,""))))</f>
        <v/>
      </c>
      <c r="BC2470" s="51" t="str">
        <f aca="false">IF(C2470="","",IF(AND(Y2470="CONSUMO",AC2470="SIM")*OR(AG2470="-",AG2470="BIT"),IF(E2470&lt;&gt;"",(AI2470-(P2470+L2470-N2470+Q2470)*AY2470)/0.83),""))</f>
        <v/>
      </c>
      <c r="BD2470" s="51" t="str">
        <f aca="false">IF(BC2470="","",BC2470*0.17)</f>
        <v/>
      </c>
      <c r="BE2470" s="51" t="str">
        <f aca="false">IF(I2470=6908,0,IF(BC2470="","",BD2470-((P2470+L2470-N2470+Q2470)*AY2470)))</f>
        <v/>
      </c>
      <c r="BF2470" s="53" t="str">
        <f aca="false">IF(B2470="","",IF(OR(B2470="",E2470="Regime Normal"),0,(AI2470-Q2470)*VLOOKUP(R2470,Dados!$X$98:$Y$108,2,0)))</f>
        <v/>
      </c>
      <c r="BG2470" s="54" t="str">
        <f aca="false">IFERROR(VLOOKUP(I2470,Dados!$AC$27:$AD$43,2,0),IF(B2470="","",IF(D2470&lt;&gt;"MT",IF(AND(AC2470="SIM",Y2470="Revenda"),"2403",IF(AND(AC2470="SIM",Y2470="Consumo"),"2407",IF(AND(AC2470="NÃO",Y2470="Revenda"),"2102",IF(AND(AC2470="NÃO",Y2470="Consumo"),"2556",)))),REPLACE(I2470,1,1,1))))</f>
        <v/>
      </c>
    </row>
    <row r="2471" customFormat="false" ht="12.8" hidden="false" customHeight="true" outlineLevel="0" collapsed="false">
      <c r="Y2471" s="45"/>
      <c r="Z2471" s="46" t="str">
        <f aca="false">IF(B2471="","",(IFERROR(VLOOKUP(H2471,Dados!A$3:B$15000,2,0),"Não Encontrado")))</f>
        <v/>
      </c>
      <c r="AA2471" s="46" t="str">
        <f aca="false">IF(B2471="","",(IFERROR(VLOOKUP(G2471,Dados!C$3:E$15000,3,0),"Não Encontrado")))</f>
        <v/>
      </c>
      <c r="AB2471" s="46" t="str">
        <f aca="false">IFERROR(IF(Z2471&lt;&gt;"Não Encontrado",Z2471,IF(AA2471&lt;&gt;"Não Encontrado",AA2471,"")),"")</f>
        <v/>
      </c>
      <c r="AC2471" s="45" t="str">
        <f aca="false">IF(B2471="","",IF(AB2471="","NÃO","SIM"))</f>
        <v/>
      </c>
      <c r="AD2471" s="45" t="str">
        <f aca="false">IFERROR(VLOOKUP(G2471,Dados!$P$3:$R$500,3,0),"")</f>
        <v/>
      </c>
      <c r="AE2471" s="45" t="str">
        <f aca="false">IFERROR(VLOOKUP(G2471,Dados!$K$3:$L$500,2,0),"")</f>
        <v/>
      </c>
      <c r="AF2471" s="45" t="str">
        <f aca="false">IFERROR(VLOOKUP(G2471,Dados!$M$3:$N$500,2,0),"")</f>
        <v/>
      </c>
      <c r="AG2471" s="45" t="str">
        <f aca="false">IF(F2471="","",IF(AND(AD2471="",AE2471="",AF2471=""),"-",IF(AND(AD2471="BIT",AE2471="",AF2471=""),"BIT",IF(AND(AE2471="ANEXO I",AD2471="",AF2471=""),"ANEXO I",IF(AND(AF2471="ANEXO II",AD2471="",AE2471=""),"ANEXO II","Escolher")))))</f>
        <v/>
      </c>
      <c r="AH2471" s="45" t="str">
        <f aca="false">IF(AG2471&lt;&gt;"Pneus","",IFERROR(VLOOKUP(R2471,Dados!$X$2:$Z$5,3,0)*(AI2471-Q2471),VLOOKUP(D2471,Dados!$X$7:$Z$33,3,0)*(AI2471-Q2471)))</f>
        <v/>
      </c>
      <c r="AI2471" s="47" t="str">
        <f aca="false">IF(B2471="","",P2471+Q2471+O2471+M2471+L2471-N2471)</f>
        <v/>
      </c>
      <c r="AJ2471" s="48" t="str">
        <f aca="false">IFERROR(IF(AND(AC2471="SIM",AG2471="-",Y2471="REVENDA"),(AB2471/1+1)*AI2471,IF(AND(AC2471="SIM",AG2471="Pneus",Y2471="REVENDA"),(AB2471/1+1)*(AI2471-AH2471),"")),"")</f>
        <v/>
      </c>
      <c r="AK2471" s="48" t="str">
        <f aca="false">IF(AJ2471="","",AJ2471*17%)</f>
        <v/>
      </c>
      <c r="AL2471" s="48" t="str">
        <f aca="false">IFERROR(IF(AC2471="NÃO","",IF(AK2471="","",IF(E2471="Simples Nacional",BF2471,IF(T2471=0.12,U2471*0.5833337002,IF(T2471=0,AI2471*0.07,U2471))))),"")</f>
        <v/>
      </c>
      <c r="AM2471" s="47" t="str">
        <f aca="false">IFERROR(IF(AC2471="NÃO","",IF(OR(AG2471="-",AG2471="Pneus"),AK2471-AL2471,"")),"")</f>
        <v/>
      </c>
      <c r="AN2471" s="48" t="str">
        <f aca="false">IF(AND(Y2471="REVENDA",AC2471="SIM",AG2471="BIT"),((AB2471/1+1)*AI2471)*0.4117,"")</f>
        <v/>
      </c>
      <c r="AO2471" s="48" t="str">
        <f aca="false">IF(AN2471="","",AN2471*17%)</f>
        <v/>
      </c>
      <c r="AP2471" s="49" t="str">
        <f aca="false">IF(AN2471="","",IF(T2471=0.12,(U2471*0.4117)*0.4117,IF(T2471=0,(AI2471*0.07)*0.4117,U2471*0.4117)))</f>
        <v/>
      </c>
      <c r="AQ2471" s="47" t="str">
        <f aca="false">IF(AN2471="","",AO2471-AP2471)</f>
        <v/>
      </c>
      <c r="AR2471" s="50" t="str">
        <f aca="false">IFERROR(IF(AND(AC2471="SIM",Y2471="REVENDA",LEFT(AG2471,5)="ANEXO")*OR(AE2471="ANEXO I",AF2471="ANEXO II"),VLOOKUP(H2471,Dados!G:I,2,0),""),"INSERIR MVA")</f>
        <v/>
      </c>
      <c r="AS2471" s="48" t="str">
        <f aca="false">IF(LEFT(AG2471,5)="ANEXO",VLOOKUP(AG2471,Dados!$X$111:$Z$112,2,0)*(AI2471-Q2471),"")</f>
        <v/>
      </c>
      <c r="AT2471" s="48" t="str">
        <f aca="false">IFERROR(IF(AR2471="","",(AI2471*AR2471)+AI2471),"INSERIR MVA")</f>
        <v/>
      </c>
      <c r="AU2471" s="48" t="str">
        <f aca="false">IF(AT2471="","",IF(AY2471=0.04,U2471,AS2471*AY2471))</f>
        <v/>
      </c>
      <c r="AV2471" s="47" t="str">
        <f aca="false">IFERROR(IF(AU2471="","",(VLOOKUP(AG2471,Dados!$X$111:$Z$112,3,0)*AT2471*0.17)),"INSERIR MVA")</f>
        <v/>
      </c>
      <c r="AW2471" s="47" t="str">
        <f aca="false">IFERROR(IF(AR2471="","",AV2471-AU2471),"")</f>
        <v/>
      </c>
      <c r="AX2471" s="51" t="str">
        <f aca="false">IFERROR(IF(AC2471="NÃO","",IF(AM2471&lt;&gt;"",AM2471-W2471,IF(AQ2471&lt;&gt;"",AQ2471-W2471,IF(AW2471&lt;&gt;"",AW2471-W2471,"")))),"")</f>
        <v/>
      </c>
      <c r="AY2471" s="46" t="str">
        <f aca="false">IFERROR(IF(ISNA(VLOOKUP(R2471,Dados!$X$2:$Y$5,2,0)),VLOOKUP(D2471,Dados!$X$7:$Y$33,2,0),VLOOKUP(R2471,Dados!$X$2:$Y$5,2,0)),"")</f>
        <v/>
      </c>
      <c r="AZ2471" s="52" t="str">
        <f aca="false">IF(C2471="","",IF(AND(Y2471="CONSUMO",AC2471="NÃO")*OR(AG2471="-",AG2471="BIT"),IF(E2471&lt;&gt;"",(AI2471-(P2471+L2471-N2471+Q2471)*AY2471)/0.83),""))</f>
        <v/>
      </c>
      <c r="BA2471" s="51" t="str">
        <f aca="false">IF(AZ2471="","",AZ2471*0.17-((P2471+L2471-N2471+Q2471)*AY2471))</f>
        <v/>
      </c>
      <c r="BB2471" s="51" t="str">
        <f aca="false">IF(AND(Y2471="CONSUMO",AG2471="ANEXO I",AY2471&gt;4%),(AI2471-(P2471+L2471-N2471+Q2471)*0.0514)/0.83*(0.5177)*(0.17)-AI2471*0.0514,IF(AND(Y2471="CONSUMO",AG2471="ANEXO II",AY2471&gt;4%),(AI2471-(P2471+L2471-N2471+Q2471)*0.041)/0.83*(0.3295)*(0.17)-AI2471*0.041,IF(AND(Y2471="CONSUMO",AG2471="ANEXO I",AY2471=4%),(AI2471-(P2471+L2471-N2471+Q2471)*0.04)/0.83*(0.5177)*(0.17)-AI2471*0.04,IF(AND(Y2471="CONSUMO",AG2471="ANEXO II",AY2471=4%),(AI2471-(P2471+L2471-N2471+Q2471)*0.04)/0.83*(0.3295)*(0.17)-AI2471*0.04,""))))</f>
        <v/>
      </c>
      <c r="BC2471" s="51" t="str">
        <f aca="false">IF(C2471="","",IF(AND(Y2471="CONSUMO",AC2471="SIM")*OR(AG2471="-",AG2471="BIT"),IF(E2471&lt;&gt;"",(AI2471-(P2471+L2471-N2471+Q2471)*AY2471)/0.83),""))</f>
        <v/>
      </c>
      <c r="BD2471" s="51" t="str">
        <f aca="false">IF(BC2471="","",BC2471*0.17)</f>
        <v/>
      </c>
      <c r="BE2471" s="51" t="str">
        <f aca="false">IF(I2471=6908,0,IF(BC2471="","",BD2471-((P2471+L2471-N2471+Q2471)*AY2471)))</f>
        <v/>
      </c>
      <c r="BF2471" s="53" t="str">
        <f aca="false">IF(B2471="","",IF(OR(B2471="",E2471="Regime Normal"),0,(AI2471-Q2471)*VLOOKUP(R2471,Dados!$X$98:$Y$108,2,0)))</f>
        <v/>
      </c>
      <c r="BG2471" s="54" t="str">
        <f aca="false">IFERROR(VLOOKUP(I2471,Dados!$AC$27:$AD$43,2,0),IF(B2471="","",IF(D2471&lt;&gt;"MT",IF(AND(AC2471="SIM",Y2471="Revenda"),"2403",IF(AND(AC2471="SIM",Y2471="Consumo"),"2407",IF(AND(AC2471="NÃO",Y2471="Revenda"),"2102",IF(AND(AC2471="NÃO",Y2471="Consumo"),"2556",)))),REPLACE(I2471,1,1,1))))</f>
        <v/>
      </c>
    </row>
    <row r="2472" customFormat="false" ht="12.8" hidden="false" customHeight="true" outlineLevel="0" collapsed="false">
      <c r="Y2472" s="45"/>
      <c r="Z2472" s="46" t="str">
        <f aca="false">IF(B2472="","",(IFERROR(VLOOKUP(H2472,Dados!A$3:B$15000,2,0),"Não Encontrado")))</f>
        <v/>
      </c>
      <c r="AA2472" s="46" t="str">
        <f aca="false">IF(B2472="","",(IFERROR(VLOOKUP(G2472,Dados!C$3:E$15000,3,0),"Não Encontrado")))</f>
        <v/>
      </c>
      <c r="AB2472" s="46" t="str">
        <f aca="false">IFERROR(IF(Z2472&lt;&gt;"Não Encontrado",Z2472,IF(AA2472&lt;&gt;"Não Encontrado",AA2472,"")),"")</f>
        <v/>
      </c>
      <c r="AC2472" s="45" t="str">
        <f aca="false">IF(B2472="","",IF(AB2472="","NÃO","SIM"))</f>
        <v/>
      </c>
      <c r="AD2472" s="45" t="str">
        <f aca="false">IFERROR(VLOOKUP(G2472,Dados!$P$3:$R$500,3,0),"")</f>
        <v/>
      </c>
      <c r="AE2472" s="45" t="str">
        <f aca="false">IFERROR(VLOOKUP(G2472,Dados!$K$3:$L$500,2,0),"")</f>
        <v/>
      </c>
      <c r="AF2472" s="45" t="str">
        <f aca="false">IFERROR(VLOOKUP(G2472,Dados!$M$3:$N$500,2,0),"")</f>
        <v/>
      </c>
      <c r="AG2472" s="45" t="str">
        <f aca="false">IF(F2472="","",IF(AND(AD2472="",AE2472="",AF2472=""),"-",IF(AND(AD2472="BIT",AE2472="",AF2472=""),"BIT",IF(AND(AE2472="ANEXO I",AD2472="",AF2472=""),"ANEXO I",IF(AND(AF2472="ANEXO II",AD2472="",AE2472=""),"ANEXO II","Escolher")))))</f>
        <v/>
      </c>
      <c r="AH2472" s="45" t="str">
        <f aca="false">IF(AG2472&lt;&gt;"Pneus","",IFERROR(VLOOKUP(R2472,Dados!$X$2:$Z$5,3,0)*(AI2472-Q2472),VLOOKUP(D2472,Dados!$X$7:$Z$33,3,0)*(AI2472-Q2472)))</f>
        <v/>
      </c>
      <c r="AI2472" s="47" t="str">
        <f aca="false">IF(B2472="","",P2472+Q2472+O2472+M2472+L2472-N2472)</f>
        <v/>
      </c>
      <c r="AJ2472" s="48" t="str">
        <f aca="false">IFERROR(IF(AND(AC2472="SIM",AG2472="-",Y2472="REVENDA"),(AB2472/1+1)*AI2472,IF(AND(AC2472="SIM",AG2472="Pneus",Y2472="REVENDA"),(AB2472/1+1)*(AI2472-AH2472),"")),"")</f>
        <v/>
      </c>
      <c r="AK2472" s="48" t="str">
        <f aca="false">IF(AJ2472="","",AJ2472*17%)</f>
        <v/>
      </c>
      <c r="AL2472" s="48" t="str">
        <f aca="false">IFERROR(IF(AC2472="NÃO","",IF(AK2472="","",IF(E2472="Simples Nacional",BF2472,IF(T2472=0.12,U2472*0.5833337002,IF(T2472=0,AI2472*0.07,U2472))))),"")</f>
        <v/>
      </c>
      <c r="AM2472" s="47" t="str">
        <f aca="false">IFERROR(IF(AC2472="NÃO","",IF(OR(AG2472="-",AG2472="Pneus"),AK2472-AL2472,"")),"")</f>
        <v/>
      </c>
      <c r="AN2472" s="48" t="str">
        <f aca="false">IF(AND(Y2472="REVENDA",AC2472="SIM",AG2472="BIT"),((AB2472/1+1)*AI2472)*0.4117,"")</f>
        <v/>
      </c>
      <c r="AO2472" s="48" t="str">
        <f aca="false">IF(AN2472="","",AN2472*17%)</f>
        <v/>
      </c>
      <c r="AP2472" s="49" t="str">
        <f aca="false">IF(AN2472="","",IF(T2472=0.12,(U2472*0.4117)*0.4117,IF(T2472=0,(AI2472*0.07)*0.4117,U2472*0.4117)))</f>
        <v/>
      </c>
      <c r="AQ2472" s="47" t="str">
        <f aca="false">IF(AN2472="","",AO2472-AP2472)</f>
        <v/>
      </c>
      <c r="AR2472" s="50" t="str">
        <f aca="false">IFERROR(IF(AND(AC2472="SIM",Y2472="REVENDA",LEFT(AG2472,5)="ANEXO")*OR(AE2472="ANEXO I",AF2472="ANEXO II"),VLOOKUP(H2472,Dados!G:I,2,0),""),"INSERIR MVA")</f>
        <v/>
      </c>
      <c r="AS2472" s="48" t="str">
        <f aca="false">IF(LEFT(AG2472,5)="ANEXO",VLOOKUP(AG2472,Dados!$X$111:$Z$112,2,0)*(AI2472-Q2472),"")</f>
        <v/>
      </c>
      <c r="AT2472" s="48" t="str">
        <f aca="false">IFERROR(IF(AR2472="","",(AI2472*AR2472)+AI2472),"INSERIR MVA")</f>
        <v/>
      </c>
      <c r="AU2472" s="48" t="str">
        <f aca="false">IF(AT2472="","",IF(AY2472=0.04,U2472,AS2472*AY2472))</f>
        <v/>
      </c>
      <c r="AV2472" s="47" t="str">
        <f aca="false">IFERROR(IF(AU2472="","",(VLOOKUP(AG2472,Dados!$X$111:$Z$112,3,0)*AT2472*0.17)),"INSERIR MVA")</f>
        <v/>
      </c>
      <c r="AW2472" s="47" t="str">
        <f aca="false">IFERROR(IF(AR2472="","",AV2472-AU2472),"")</f>
        <v/>
      </c>
      <c r="AX2472" s="51" t="str">
        <f aca="false">IFERROR(IF(AC2472="NÃO","",IF(AM2472&lt;&gt;"",AM2472-W2472,IF(AQ2472&lt;&gt;"",AQ2472-W2472,IF(AW2472&lt;&gt;"",AW2472-W2472,"")))),"")</f>
        <v/>
      </c>
      <c r="AY2472" s="46" t="str">
        <f aca="false">IFERROR(IF(ISNA(VLOOKUP(R2472,Dados!$X$2:$Y$5,2,0)),VLOOKUP(D2472,Dados!$X$7:$Y$33,2,0),VLOOKUP(R2472,Dados!$X$2:$Y$5,2,0)),"")</f>
        <v/>
      </c>
      <c r="AZ2472" s="52" t="str">
        <f aca="false">IF(C2472="","",IF(AND(Y2472="CONSUMO",AC2472="NÃO")*OR(AG2472="-",AG2472="BIT"),IF(E2472&lt;&gt;"",(AI2472-(P2472+L2472-N2472+Q2472)*AY2472)/0.83),""))</f>
        <v/>
      </c>
      <c r="BA2472" s="51" t="str">
        <f aca="false">IF(AZ2472="","",AZ2472*0.17-((P2472+L2472-N2472+Q2472)*AY2472))</f>
        <v/>
      </c>
      <c r="BB2472" s="51" t="str">
        <f aca="false">IF(AND(Y2472="CONSUMO",AG2472="ANEXO I",AY2472&gt;4%),(AI2472-(P2472+L2472-N2472+Q2472)*0.0514)/0.83*(0.5177)*(0.17)-AI2472*0.0514,IF(AND(Y2472="CONSUMO",AG2472="ANEXO II",AY2472&gt;4%),(AI2472-(P2472+L2472-N2472+Q2472)*0.041)/0.83*(0.3295)*(0.17)-AI2472*0.041,IF(AND(Y2472="CONSUMO",AG2472="ANEXO I",AY2472=4%),(AI2472-(P2472+L2472-N2472+Q2472)*0.04)/0.83*(0.5177)*(0.17)-AI2472*0.04,IF(AND(Y2472="CONSUMO",AG2472="ANEXO II",AY2472=4%),(AI2472-(P2472+L2472-N2472+Q2472)*0.04)/0.83*(0.3295)*(0.17)-AI2472*0.04,""))))</f>
        <v/>
      </c>
      <c r="BC2472" s="51" t="str">
        <f aca="false">IF(C2472="","",IF(AND(Y2472="CONSUMO",AC2472="SIM")*OR(AG2472="-",AG2472="BIT"),IF(E2472&lt;&gt;"",(AI2472-(P2472+L2472-N2472+Q2472)*AY2472)/0.83),""))</f>
        <v/>
      </c>
      <c r="BD2472" s="51" t="str">
        <f aca="false">IF(BC2472="","",BC2472*0.17)</f>
        <v/>
      </c>
      <c r="BE2472" s="51" t="str">
        <f aca="false">IF(I2472=6908,0,IF(BC2472="","",BD2472-((P2472+L2472-N2472+Q2472)*AY2472)))</f>
        <v/>
      </c>
      <c r="BF2472" s="53" t="str">
        <f aca="false">IF(B2472="","",IF(OR(B2472="",E2472="Regime Normal"),0,(AI2472-Q2472)*VLOOKUP(R2472,Dados!$X$98:$Y$108,2,0)))</f>
        <v/>
      </c>
      <c r="BG2472" s="54" t="str">
        <f aca="false">IFERROR(VLOOKUP(I2472,Dados!$AC$27:$AD$43,2,0),IF(B2472="","",IF(D2472&lt;&gt;"MT",IF(AND(AC2472="SIM",Y2472="Revenda"),"2403",IF(AND(AC2472="SIM",Y2472="Consumo"),"2407",IF(AND(AC2472="NÃO",Y2472="Revenda"),"2102",IF(AND(AC2472="NÃO",Y2472="Consumo"),"2556",)))),REPLACE(I2472,1,1,1))))</f>
        <v/>
      </c>
    </row>
    <row r="2473" customFormat="false" ht="12.8" hidden="false" customHeight="true" outlineLevel="0" collapsed="false">
      <c r="Y2473" s="45"/>
      <c r="Z2473" s="46" t="str">
        <f aca="false">IF(B2473="","",(IFERROR(VLOOKUP(H2473,Dados!A$3:B$15000,2,0),"Não Encontrado")))</f>
        <v/>
      </c>
      <c r="AA2473" s="46" t="str">
        <f aca="false">IF(B2473="","",(IFERROR(VLOOKUP(G2473,Dados!C$3:E$15000,3,0),"Não Encontrado")))</f>
        <v/>
      </c>
      <c r="AB2473" s="46" t="str">
        <f aca="false">IFERROR(IF(Z2473&lt;&gt;"Não Encontrado",Z2473,IF(AA2473&lt;&gt;"Não Encontrado",AA2473,"")),"")</f>
        <v/>
      </c>
      <c r="AC2473" s="45" t="str">
        <f aca="false">IF(B2473="","",IF(AB2473="","NÃO","SIM"))</f>
        <v/>
      </c>
      <c r="AD2473" s="45" t="str">
        <f aca="false">IFERROR(VLOOKUP(G2473,Dados!$P$3:$R$500,3,0),"")</f>
        <v/>
      </c>
      <c r="AE2473" s="45" t="str">
        <f aca="false">IFERROR(VLOOKUP(G2473,Dados!$K$3:$L$500,2,0),"")</f>
        <v/>
      </c>
      <c r="AF2473" s="45" t="str">
        <f aca="false">IFERROR(VLOOKUP(G2473,Dados!$M$3:$N$500,2,0),"")</f>
        <v/>
      </c>
      <c r="AG2473" s="45" t="str">
        <f aca="false">IF(F2473="","",IF(AND(AD2473="",AE2473="",AF2473=""),"-",IF(AND(AD2473="BIT",AE2473="",AF2473=""),"BIT",IF(AND(AE2473="ANEXO I",AD2473="",AF2473=""),"ANEXO I",IF(AND(AF2473="ANEXO II",AD2473="",AE2473=""),"ANEXO II","Escolher")))))</f>
        <v/>
      </c>
      <c r="AH2473" s="45" t="str">
        <f aca="false">IF(AG2473&lt;&gt;"Pneus","",IFERROR(VLOOKUP(R2473,Dados!$X$2:$Z$5,3,0)*(AI2473-Q2473),VLOOKUP(D2473,Dados!$X$7:$Z$33,3,0)*(AI2473-Q2473)))</f>
        <v/>
      </c>
      <c r="AI2473" s="47" t="str">
        <f aca="false">IF(B2473="","",P2473+Q2473+O2473+M2473+L2473-N2473)</f>
        <v/>
      </c>
      <c r="AJ2473" s="48" t="str">
        <f aca="false">IFERROR(IF(AND(AC2473="SIM",AG2473="-",Y2473="REVENDA"),(AB2473/1+1)*AI2473,IF(AND(AC2473="SIM",AG2473="Pneus",Y2473="REVENDA"),(AB2473/1+1)*(AI2473-AH2473),"")),"")</f>
        <v/>
      </c>
      <c r="AK2473" s="48" t="str">
        <f aca="false">IF(AJ2473="","",AJ2473*17%)</f>
        <v/>
      </c>
      <c r="AL2473" s="48" t="str">
        <f aca="false">IFERROR(IF(AC2473="NÃO","",IF(AK2473="","",IF(E2473="Simples Nacional",BF2473,IF(T2473=0.12,U2473*0.5833337002,IF(T2473=0,AI2473*0.07,U2473))))),"")</f>
        <v/>
      </c>
      <c r="AM2473" s="47" t="str">
        <f aca="false">IFERROR(IF(AC2473="NÃO","",IF(OR(AG2473="-",AG2473="Pneus"),AK2473-AL2473,"")),"")</f>
        <v/>
      </c>
      <c r="AN2473" s="48" t="str">
        <f aca="false">IF(AND(Y2473="REVENDA",AC2473="SIM",AG2473="BIT"),((AB2473/1+1)*AI2473)*0.4117,"")</f>
        <v/>
      </c>
      <c r="AO2473" s="48" t="str">
        <f aca="false">IF(AN2473="","",AN2473*17%)</f>
        <v/>
      </c>
      <c r="AP2473" s="49" t="str">
        <f aca="false">IF(AN2473="","",IF(T2473=0.12,(U2473*0.4117)*0.4117,IF(T2473=0,(AI2473*0.07)*0.4117,U2473*0.4117)))</f>
        <v/>
      </c>
      <c r="AQ2473" s="47" t="str">
        <f aca="false">IF(AN2473="","",AO2473-AP2473)</f>
        <v/>
      </c>
      <c r="AR2473" s="50" t="str">
        <f aca="false">IFERROR(IF(AND(AC2473="SIM",Y2473="REVENDA",LEFT(AG2473,5)="ANEXO")*OR(AE2473="ANEXO I",AF2473="ANEXO II"),VLOOKUP(H2473,Dados!G:I,2,0),""),"INSERIR MVA")</f>
        <v/>
      </c>
      <c r="AS2473" s="48" t="str">
        <f aca="false">IF(LEFT(AG2473,5)="ANEXO",VLOOKUP(AG2473,Dados!$X$111:$Z$112,2,0)*(AI2473-Q2473),"")</f>
        <v/>
      </c>
      <c r="AT2473" s="48" t="str">
        <f aca="false">IFERROR(IF(AR2473="","",(AI2473*AR2473)+AI2473),"INSERIR MVA")</f>
        <v/>
      </c>
      <c r="AU2473" s="48" t="str">
        <f aca="false">IF(AT2473="","",IF(AY2473=0.04,U2473,AS2473*AY2473))</f>
        <v/>
      </c>
      <c r="AV2473" s="47" t="str">
        <f aca="false">IFERROR(IF(AU2473="","",(VLOOKUP(AG2473,Dados!$X$111:$Z$112,3,0)*AT2473*0.17)),"INSERIR MVA")</f>
        <v/>
      </c>
      <c r="AW2473" s="47" t="str">
        <f aca="false">IFERROR(IF(AR2473="","",AV2473-AU2473),"")</f>
        <v/>
      </c>
      <c r="AX2473" s="51" t="str">
        <f aca="false">IFERROR(IF(AC2473="NÃO","",IF(AM2473&lt;&gt;"",AM2473-W2473,IF(AQ2473&lt;&gt;"",AQ2473-W2473,IF(AW2473&lt;&gt;"",AW2473-W2473,"")))),"")</f>
        <v/>
      </c>
      <c r="AY2473" s="46" t="str">
        <f aca="false">IFERROR(IF(ISNA(VLOOKUP(R2473,Dados!$X$2:$Y$5,2,0)),VLOOKUP(D2473,Dados!$X$7:$Y$33,2,0),VLOOKUP(R2473,Dados!$X$2:$Y$5,2,0)),"")</f>
        <v/>
      </c>
      <c r="AZ2473" s="52" t="str">
        <f aca="false">IF(C2473="","",IF(AND(Y2473="CONSUMO",AC2473="NÃO")*OR(AG2473="-",AG2473="BIT"),IF(E2473&lt;&gt;"",(AI2473-(P2473+L2473-N2473+Q2473)*AY2473)/0.83),""))</f>
        <v/>
      </c>
      <c r="BA2473" s="51" t="str">
        <f aca="false">IF(AZ2473="","",AZ2473*0.17-((P2473+L2473-N2473+Q2473)*AY2473))</f>
        <v/>
      </c>
      <c r="BB2473" s="51" t="str">
        <f aca="false">IF(AND(Y2473="CONSUMO",AG2473="ANEXO I",AY2473&gt;4%),(AI2473-(P2473+L2473-N2473+Q2473)*0.0514)/0.83*(0.5177)*(0.17)-AI2473*0.0514,IF(AND(Y2473="CONSUMO",AG2473="ANEXO II",AY2473&gt;4%),(AI2473-(P2473+L2473-N2473+Q2473)*0.041)/0.83*(0.3295)*(0.17)-AI2473*0.041,IF(AND(Y2473="CONSUMO",AG2473="ANEXO I",AY2473=4%),(AI2473-(P2473+L2473-N2473+Q2473)*0.04)/0.83*(0.5177)*(0.17)-AI2473*0.04,IF(AND(Y2473="CONSUMO",AG2473="ANEXO II",AY2473=4%),(AI2473-(P2473+L2473-N2473+Q2473)*0.04)/0.83*(0.3295)*(0.17)-AI2473*0.04,""))))</f>
        <v/>
      </c>
      <c r="BC2473" s="51" t="str">
        <f aca="false">IF(C2473="","",IF(AND(Y2473="CONSUMO",AC2473="SIM")*OR(AG2473="-",AG2473="BIT"),IF(E2473&lt;&gt;"",(AI2473-(P2473+L2473-N2473+Q2473)*AY2473)/0.83),""))</f>
        <v/>
      </c>
      <c r="BD2473" s="51" t="str">
        <f aca="false">IF(BC2473="","",BC2473*0.17)</f>
        <v/>
      </c>
      <c r="BE2473" s="51" t="str">
        <f aca="false">IF(I2473=6908,0,IF(BC2473="","",BD2473-((P2473+L2473-N2473+Q2473)*AY2473)))</f>
        <v/>
      </c>
      <c r="BF2473" s="53" t="str">
        <f aca="false">IF(B2473="","",IF(OR(B2473="",E2473="Regime Normal"),0,(AI2473-Q2473)*VLOOKUP(R2473,Dados!$X$98:$Y$108,2,0)))</f>
        <v/>
      </c>
      <c r="BG2473" s="54" t="str">
        <f aca="false">IFERROR(VLOOKUP(I2473,Dados!$AC$27:$AD$43,2,0),IF(B2473="","",IF(D2473&lt;&gt;"MT",IF(AND(AC2473="SIM",Y2473="Revenda"),"2403",IF(AND(AC2473="SIM",Y2473="Consumo"),"2407",IF(AND(AC2473="NÃO",Y2473="Revenda"),"2102",IF(AND(AC2473="NÃO",Y2473="Consumo"),"2556",)))),REPLACE(I2473,1,1,1))))</f>
        <v/>
      </c>
    </row>
    <row r="2474" customFormat="false" ht="12.8" hidden="false" customHeight="true" outlineLevel="0" collapsed="false">
      <c r="Y2474" s="45"/>
      <c r="Z2474" s="46" t="str">
        <f aca="false">IF(B2474="","",(IFERROR(VLOOKUP(H2474,Dados!A$3:B$15000,2,0),"Não Encontrado")))</f>
        <v/>
      </c>
      <c r="AA2474" s="46" t="str">
        <f aca="false">IF(B2474="","",(IFERROR(VLOOKUP(G2474,Dados!C$3:E$15000,3,0),"Não Encontrado")))</f>
        <v/>
      </c>
      <c r="AB2474" s="46" t="str">
        <f aca="false">IFERROR(IF(Z2474&lt;&gt;"Não Encontrado",Z2474,IF(AA2474&lt;&gt;"Não Encontrado",AA2474,"")),"")</f>
        <v/>
      </c>
      <c r="AC2474" s="45" t="str">
        <f aca="false">IF(B2474="","",IF(AB2474="","NÃO","SIM"))</f>
        <v/>
      </c>
      <c r="AD2474" s="45" t="str">
        <f aca="false">IFERROR(VLOOKUP(G2474,Dados!$P$3:$R$500,3,0),"")</f>
        <v/>
      </c>
      <c r="AE2474" s="45" t="str">
        <f aca="false">IFERROR(VLOOKUP(G2474,Dados!$K$3:$L$500,2,0),"")</f>
        <v/>
      </c>
      <c r="AF2474" s="45" t="str">
        <f aca="false">IFERROR(VLOOKUP(G2474,Dados!$M$3:$N$500,2,0),"")</f>
        <v/>
      </c>
      <c r="AG2474" s="45" t="str">
        <f aca="false">IF(F2474="","",IF(AND(AD2474="",AE2474="",AF2474=""),"-",IF(AND(AD2474="BIT",AE2474="",AF2474=""),"BIT",IF(AND(AE2474="ANEXO I",AD2474="",AF2474=""),"ANEXO I",IF(AND(AF2474="ANEXO II",AD2474="",AE2474=""),"ANEXO II","Escolher")))))</f>
        <v/>
      </c>
      <c r="AH2474" s="45" t="str">
        <f aca="false">IF(AG2474&lt;&gt;"Pneus","",IFERROR(VLOOKUP(R2474,Dados!$X$2:$Z$5,3,0)*(AI2474-Q2474),VLOOKUP(D2474,Dados!$X$7:$Z$33,3,0)*(AI2474-Q2474)))</f>
        <v/>
      </c>
      <c r="AI2474" s="47" t="str">
        <f aca="false">IF(B2474="","",P2474+Q2474+O2474+M2474+L2474-N2474)</f>
        <v/>
      </c>
      <c r="AJ2474" s="48" t="str">
        <f aca="false">IFERROR(IF(AND(AC2474="SIM",AG2474="-",Y2474="REVENDA"),(AB2474/1+1)*AI2474,IF(AND(AC2474="SIM",AG2474="Pneus",Y2474="REVENDA"),(AB2474/1+1)*(AI2474-AH2474),"")),"")</f>
        <v/>
      </c>
      <c r="AK2474" s="48" t="str">
        <f aca="false">IF(AJ2474="","",AJ2474*17%)</f>
        <v/>
      </c>
      <c r="AL2474" s="48" t="str">
        <f aca="false">IFERROR(IF(AC2474="NÃO","",IF(AK2474="","",IF(E2474="Simples Nacional",BF2474,IF(T2474=0.12,U2474*0.5833337002,IF(T2474=0,AI2474*0.07,U2474))))),"")</f>
        <v/>
      </c>
      <c r="AM2474" s="47" t="str">
        <f aca="false">IFERROR(IF(AC2474="NÃO","",IF(OR(AG2474="-",AG2474="Pneus"),AK2474-AL2474,"")),"")</f>
        <v/>
      </c>
      <c r="AN2474" s="48" t="str">
        <f aca="false">IF(AND(Y2474="REVENDA",AC2474="SIM",AG2474="BIT"),((AB2474/1+1)*AI2474)*0.4117,"")</f>
        <v/>
      </c>
      <c r="AO2474" s="48" t="str">
        <f aca="false">IF(AN2474="","",AN2474*17%)</f>
        <v/>
      </c>
      <c r="AP2474" s="49" t="str">
        <f aca="false">IF(AN2474="","",IF(T2474=0.12,(U2474*0.4117)*0.4117,IF(T2474=0,(AI2474*0.07)*0.4117,U2474*0.4117)))</f>
        <v/>
      </c>
      <c r="AQ2474" s="47" t="str">
        <f aca="false">IF(AN2474="","",AO2474-AP2474)</f>
        <v/>
      </c>
      <c r="AR2474" s="50" t="str">
        <f aca="false">IFERROR(IF(AND(AC2474="SIM",Y2474="REVENDA",LEFT(AG2474,5)="ANEXO")*OR(AE2474="ANEXO I",AF2474="ANEXO II"),VLOOKUP(H2474,Dados!G:I,2,0),""),"INSERIR MVA")</f>
        <v/>
      </c>
      <c r="AS2474" s="48" t="str">
        <f aca="false">IF(LEFT(AG2474,5)="ANEXO",VLOOKUP(AG2474,Dados!$X$111:$Z$112,2,0)*(AI2474-Q2474),"")</f>
        <v/>
      </c>
      <c r="AT2474" s="48" t="str">
        <f aca="false">IFERROR(IF(AR2474="","",(AI2474*AR2474)+AI2474),"INSERIR MVA")</f>
        <v/>
      </c>
      <c r="AU2474" s="48" t="str">
        <f aca="false">IF(AT2474="","",IF(AY2474=0.04,U2474,AS2474*AY2474))</f>
        <v/>
      </c>
      <c r="AV2474" s="47" t="str">
        <f aca="false">IFERROR(IF(AU2474="","",(VLOOKUP(AG2474,Dados!$X$111:$Z$112,3,0)*AT2474*0.17)),"INSERIR MVA")</f>
        <v/>
      </c>
      <c r="AW2474" s="47" t="str">
        <f aca="false">IFERROR(IF(AR2474="","",AV2474-AU2474),"")</f>
        <v/>
      </c>
      <c r="AX2474" s="51" t="str">
        <f aca="false">IFERROR(IF(AC2474="NÃO","",IF(AM2474&lt;&gt;"",AM2474-W2474,IF(AQ2474&lt;&gt;"",AQ2474-W2474,IF(AW2474&lt;&gt;"",AW2474-W2474,"")))),"")</f>
        <v/>
      </c>
      <c r="AY2474" s="46" t="str">
        <f aca="false">IFERROR(IF(ISNA(VLOOKUP(R2474,Dados!$X$2:$Y$5,2,0)),VLOOKUP(D2474,Dados!$X$7:$Y$33,2,0),VLOOKUP(R2474,Dados!$X$2:$Y$5,2,0)),"")</f>
        <v/>
      </c>
      <c r="AZ2474" s="52" t="str">
        <f aca="false">IF(C2474="","",IF(AND(Y2474="CONSUMO",AC2474="NÃO")*OR(AG2474="-",AG2474="BIT"),IF(E2474&lt;&gt;"",(AI2474-(P2474+L2474-N2474+Q2474)*AY2474)/0.83),""))</f>
        <v/>
      </c>
      <c r="BA2474" s="51" t="str">
        <f aca="false">IF(AZ2474="","",AZ2474*0.17-((P2474+L2474-N2474+Q2474)*AY2474))</f>
        <v/>
      </c>
      <c r="BB2474" s="51" t="str">
        <f aca="false">IF(AND(Y2474="CONSUMO",AG2474="ANEXO I",AY2474&gt;4%),(AI2474-(P2474+L2474-N2474+Q2474)*0.0514)/0.83*(0.5177)*(0.17)-AI2474*0.0514,IF(AND(Y2474="CONSUMO",AG2474="ANEXO II",AY2474&gt;4%),(AI2474-(P2474+L2474-N2474+Q2474)*0.041)/0.83*(0.3295)*(0.17)-AI2474*0.041,IF(AND(Y2474="CONSUMO",AG2474="ANEXO I",AY2474=4%),(AI2474-(P2474+L2474-N2474+Q2474)*0.04)/0.83*(0.5177)*(0.17)-AI2474*0.04,IF(AND(Y2474="CONSUMO",AG2474="ANEXO II",AY2474=4%),(AI2474-(P2474+L2474-N2474+Q2474)*0.04)/0.83*(0.3295)*(0.17)-AI2474*0.04,""))))</f>
        <v/>
      </c>
      <c r="BC2474" s="51" t="str">
        <f aca="false">IF(C2474="","",IF(AND(Y2474="CONSUMO",AC2474="SIM")*OR(AG2474="-",AG2474="BIT"),IF(E2474&lt;&gt;"",(AI2474-(P2474+L2474-N2474+Q2474)*AY2474)/0.83),""))</f>
        <v/>
      </c>
      <c r="BD2474" s="51" t="str">
        <f aca="false">IF(BC2474="","",BC2474*0.17)</f>
        <v/>
      </c>
      <c r="BE2474" s="51" t="str">
        <f aca="false">IF(I2474=6908,0,IF(BC2474="","",BD2474-((P2474+L2474-N2474+Q2474)*AY2474)))</f>
        <v/>
      </c>
      <c r="BF2474" s="53" t="str">
        <f aca="false">IF(B2474="","",IF(OR(B2474="",E2474="Regime Normal"),0,(AI2474-Q2474)*VLOOKUP(R2474,Dados!$X$98:$Y$108,2,0)))</f>
        <v/>
      </c>
      <c r="BG2474" s="54" t="str">
        <f aca="false">IFERROR(VLOOKUP(I2474,Dados!$AC$27:$AD$43,2,0),IF(B2474="","",IF(D2474&lt;&gt;"MT",IF(AND(AC2474="SIM",Y2474="Revenda"),"2403",IF(AND(AC2474="SIM",Y2474="Consumo"),"2407",IF(AND(AC2474="NÃO",Y2474="Revenda"),"2102",IF(AND(AC2474="NÃO",Y2474="Consumo"),"2556",)))),REPLACE(I2474,1,1,1))))</f>
        <v/>
      </c>
    </row>
    <row r="2475" customFormat="false" ht="12.8" hidden="false" customHeight="true" outlineLevel="0" collapsed="false">
      <c r="Y2475" s="45"/>
      <c r="Z2475" s="46" t="str">
        <f aca="false">IF(B2475="","",(IFERROR(VLOOKUP(H2475,Dados!A$3:B$15000,2,0),"Não Encontrado")))</f>
        <v/>
      </c>
      <c r="AA2475" s="46" t="str">
        <f aca="false">IF(B2475="","",(IFERROR(VLOOKUP(G2475,Dados!C$3:E$15000,3,0),"Não Encontrado")))</f>
        <v/>
      </c>
      <c r="AB2475" s="46" t="str">
        <f aca="false">IFERROR(IF(Z2475&lt;&gt;"Não Encontrado",Z2475,IF(AA2475&lt;&gt;"Não Encontrado",AA2475,"")),"")</f>
        <v/>
      </c>
      <c r="AC2475" s="45" t="str">
        <f aca="false">IF(B2475="","",IF(AB2475="","NÃO","SIM"))</f>
        <v/>
      </c>
      <c r="AD2475" s="45" t="str">
        <f aca="false">IFERROR(VLOOKUP(G2475,Dados!$P$3:$R$500,3,0),"")</f>
        <v/>
      </c>
      <c r="AE2475" s="45" t="str">
        <f aca="false">IFERROR(VLOOKUP(G2475,Dados!$K$3:$L$500,2,0),"")</f>
        <v/>
      </c>
      <c r="AF2475" s="45" t="str">
        <f aca="false">IFERROR(VLOOKUP(G2475,Dados!$M$3:$N$500,2,0),"")</f>
        <v/>
      </c>
      <c r="AG2475" s="45" t="str">
        <f aca="false">IF(F2475="","",IF(AND(AD2475="",AE2475="",AF2475=""),"-",IF(AND(AD2475="BIT",AE2475="",AF2475=""),"BIT",IF(AND(AE2475="ANEXO I",AD2475="",AF2475=""),"ANEXO I",IF(AND(AF2475="ANEXO II",AD2475="",AE2475=""),"ANEXO II","Escolher")))))</f>
        <v/>
      </c>
      <c r="AH2475" s="45" t="str">
        <f aca="false">IF(AG2475&lt;&gt;"Pneus","",IFERROR(VLOOKUP(R2475,Dados!$X$2:$Z$5,3,0)*(AI2475-Q2475),VLOOKUP(D2475,Dados!$X$7:$Z$33,3,0)*(AI2475-Q2475)))</f>
        <v/>
      </c>
      <c r="AI2475" s="47" t="str">
        <f aca="false">IF(B2475="","",P2475+Q2475+O2475+M2475+L2475-N2475)</f>
        <v/>
      </c>
      <c r="AJ2475" s="48" t="str">
        <f aca="false">IFERROR(IF(AND(AC2475="SIM",AG2475="-",Y2475="REVENDA"),(AB2475/1+1)*AI2475,IF(AND(AC2475="SIM",AG2475="Pneus",Y2475="REVENDA"),(AB2475/1+1)*(AI2475-AH2475),"")),"")</f>
        <v/>
      </c>
      <c r="AK2475" s="48" t="str">
        <f aca="false">IF(AJ2475="","",AJ2475*17%)</f>
        <v/>
      </c>
      <c r="AL2475" s="48" t="str">
        <f aca="false">IFERROR(IF(AC2475="NÃO","",IF(AK2475="","",IF(E2475="Simples Nacional",BF2475,IF(T2475=0.12,U2475*0.5833337002,IF(T2475=0,AI2475*0.07,U2475))))),"")</f>
        <v/>
      </c>
      <c r="AM2475" s="47" t="str">
        <f aca="false">IFERROR(IF(AC2475="NÃO","",IF(OR(AG2475="-",AG2475="Pneus"),AK2475-AL2475,"")),"")</f>
        <v/>
      </c>
      <c r="AN2475" s="48" t="str">
        <f aca="false">IF(AND(Y2475="REVENDA",AC2475="SIM",AG2475="BIT"),((AB2475/1+1)*AI2475)*0.4117,"")</f>
        <v/>
      </c>
      <c r="AO2475" s="48" t="str">
        <f aca="false">IF(AN2475="","",AN2475*17%)</f>
        <v/>
      </c>
      <c r="AP2475" s="49" t="str">
        <f aca="false">IF(AN2475="","",IF(T2475=0.12,(U2475*0.4117)*0.4117,IF(T2475=0,(AI2475*0.07)*0.4117,U2475*0.4117)))</f>
        <v/>
      </c>
      <c r="AQ2475" s="47" t="str">
        <f aca="false">IF(AN2475="","",AO2475-AP2475)</f>
        <v/>
      </c>
      <c r="AR2475" s="50" t="str">
        <f aca="false">IFERROR(IF(AND(AC2475="SIM",Y2475="REVENDA",LEFT(AG2475,5)="ANEXO")*OR(AE2475="ANEXO I",AF2475="ANEXO II"),VLOOKUP(H2475,Dados!G:I,2,0),""),"INSERIR MVA")</f>
        <v/>
      </c>
      <c r="AS2475" s="48" t="str">
        <f aca="false">IF(LEFT(AG2475,5)="ANEXO",VLOOKUP(AG2475,Dados!$X$111:$Z$112,2,0)*(AI2475-Q2475),"")</f>
        <v/>
      </c>
      <c r="AT2475" s="48" t="str">
        <f aca="false">IFERROR(IF(AR2475="","",(AI2475*AR2475)+AI2475),"INSERIR MVA")</f>
        <v/>
      </c>
      <c r="AU2475" s="48" t="str">
        <f aca="false">IF(AT2475="","",IF(AY2475=0.04,U2475,AS2475*AY2475))</f>
        <v/>
      </c>
      <c r="AV2475" s="47" t="str">
        <f aca="false">IFERROR(IF(AU2475="","",(VLOOKUP(AG2475,Dados!$X$111:$Z$112,3,0)*AT2475*0.17)),"INSERIR MVA")</f>
        <v/>
      </c>
      <c r="AW2475" s="47" t="str">
        <f aca="false">IFERROR(IF(AR2475="","",AV2475-AU2475),"")</f>
        <v/>
      </c>
      <c r="AX2475" s="51" t="str">
        <f aca="false">IFERROR(IF(AC2475="NÃO","",IF(AM2475&lt;&gt;"",AM2475-W2475,IF(AQ2475&lt;&gt;"",AQ2475-W2475,IF(AW2475&lt;&gt;"",AW2475-W2475,"")))),"")</f>
        <v/>
      </c>
      <c r="AY2475" s="46" t="str">
        <f aca="false">IFERROR(IF(ISNA(VLOOKUP(R2475,Dados!$X$2:$Y$5,2,0)),VLOOKUP(D2475,Dados!$X$7:$Y$33,2,0),VLOOKUP(R2475,Dados!$X$2:$Y$5,2,0)),"")</f>
        <v/>
      </c>
      <c r="AZ2475" s="52" t="str">
        <f aca="false">IF(C2475="","",IF(AND(Y2475="CONSUMO",AC2475="NÃO")*OR(AG2475="-",AG2475="BIT"),IF(E2475&lt;&gt;"",(AI2475-(P2475+L2475-N2475+Q2475)*AY2475)/0.83),""))</f>
        <v/>
      </c>
      <c r="BA2475" s="51" t="str">
        <f aca="false">IF(AZ2475="","",AZ2475*0.17-((P2475+L2475-N2475+Q2475)*AY2475))</f>
        <v/>
      </c>
      <c r="BB2475" s="51" t="str">
        <f aca="false">IF(AND(Y2475="CONSUMO",AG2475="ANEXO I",AY2475&gt;4%),(AI2475-(P2475+L2475-N2475+Q2475)*0.0514)/0.83*(0.5177)*(0.17)-AI2475*0.0514,IF(AND(Y2475="CONSUMO",AG2475="ANEXO II",AY2475&gt;4%),(AI2475-(P2475+L2475-N2475+Q2475)*0.041)/0.83*(0.3295)*(0.17)-AI2475*0.041,IF(AND(Y2475="CONSUMO",AG2475="ANEXO I",AY2475=4%),(AI2475-(P2475+L2475-N2475+Q2475)*0.04)/0.83*(0.5177)*(0.17)-AI2475*0.04,IF(AND(Y2475="CONSUMO",AG2475="ANEXO II",AY2475=4%),(AI2475-(P2475+L2475-N2475+Q2475)*0.04)/0.83*(0.3295)*(0.17)-AI2475*0.04,""))))</f>
        <v/>
      </c>
      <c r="BC2475" s="51" t="str">
        <f aca="false">IF(C2475="","",IF(AND(Y2475="CONSUMO",AC2475="SIM")*OR(AG2475="-",AG2475="BIT"),IF(E2475&lt;&gt;"",(AI2475-(P2475+L2475-N2475+Q2475)*AY2475)/0.83),""))</f>
        <v/>
      </c>
      <c r="BD2475" s="51" t="str">
        <f aca="false">IF(BC2475="","",BC2475*0.17)</f>
        <v/>
      </c>
      <c r="BE2475" s="51" t="str">
        <f aca="false">IF(I2475=6908,0,IF(BC2475="","",BD2475-((P2475+L2475-N2475+Q2475)*AY2475)))</f>
        <v/>
      </c>
      <c r="BF2475" s="53" t="str">
        <f aca="false">IF(B2475="","",IF(OR(B2475="",E2475="Regime Normal"),0,(AI2475-Q2475)*VLOOKUP(R2475,Dados!$X$98:$Y$108,2,0)))</f>
        <v/>
      </c>
      <c r="BG2475" s="54" t="str">
        <f aca="false">IFERROR(VLOOKUP(I2475,Dados!$AC$27:$AD$43,2,0),IF(B2475="","",IF(D2475&lt;&gt;"MT",IF(AND(AC2475="SIM",Y2475="Revenda"),"2403",IF(AND(AC2475="SIM",Y2475="Consumo"),"2407",IF(AND(AC2475="NÃO",Y2475="Revenda"),"2102",IF(AND(AC2475="NÃO",Y2475="Consumo"),"2556",)))),REPLACE(I2475,1,1,1))))</f>
        <v/>
      </c>
    </row>
    <row r="2476" customFormat="false" ht="12.8" hidden="false" customHeight="true" outlineLevel="0" collapsed="false">
      <c r="Y2476" s="45"/>
      <c r="Z2476" s="46" t="str">
        <f aca="false">IF(B2476="","",(IFERROR(VLOOKUP(H2476,Dados!A$3:B$15000,2,0),"Não Encontrado")))</f>
        <v/>
      </c>
      <c r="AA2476" s="46" t="str">
        <f aca="false">IF(B2476="","",(IFERROR(VLOOKUP(G2476,Dados!C$3:E$15000,3,0),"Não Encontrado")))</f>
        <v/>
      </c>
      <c r="AB2476" s="46" t="str">
        <f aca="false">IFERROR(IF(Z2476&lt;&gt;"Não Encontrado",Z2476,IF(AA2476&lt;&gt;"Não Encontrado",AA2476,"")),"")</f>
        <v/>
      </c>
      <c r="AC2476" s="45" t="str">
        <f aca="false">IF(B2476="","",IF(AB2476="","NÃO","SIM"))</f>
        <v/>
      </c>
      <c r="AD2476" s="45" t="str">
        <f aca="false">IFERROR(VLOOKUP(G2476,Dados!$P$3:$R$500,3,0),"")</f>
        <v/>
      </c>
      <c r="AE2476" s="45" t="str">
        <f aca="false">IFERROR(VLOOKUP(G2476,Dados!$K$3:$L$500,2,0),"")</f>
        <v/>
      </c>
      <c r="AF2476" s="45" t="str">
        <f aca="false">IFERROR(VLOOKUP(G2476,Dados!$M$3:$N$500,2,0),"")</f>
        <v/>
      </c>
      <c r="AG2476" s="45" t="str">
        <f aca="false">IF(F2476="","",IF(AND(AD2476="",AE2476="",AF2476=""),"-",IF(AND(AD2476="BIT",AE2476="",AF2476=""),"BIT",IF(AND(AE2476="ANEXO I",AD2476="",AF2476=""),"ANEXO I",IF(AND(AF2476="ANEXO II",AD2476="",AE2476=""),"ANEXO II","Escolher")))))</f>
        <v/>
      </c>
      <c r="AH2476" s="45" t="str">
        <f aca="false">IF(AG2476&lt;&gt;"Pneus","",IFERROR(VLOOKUP(R2476,Dados!$X$2:$Z$5,3,0)*(AI2476-Q2476),VLOOKUP(D2476,Dados!$X$7:$Z$33,3,0)*(AI2476-Q2476)))</f>
        <v/>
      </c>
      <c r="AI2476" s="47" t="str">
        <f aca="false">IF(B2476="","",P2476+Q2476+O2476+M2476+L2476-N2476)</f>
        <v/>
      </c>
      <c r="AJ2476" s="48" t="str">
        <f aca="false">IFERROR(IF(AND(AC2476="SIM",AG2476="-",Y2476="REVENDA"),(AB2476/1+1)*AI2476,IF(AND(AC2476="SIM",AG2476="Pneus",Y2476="REVENDA"),(AB2476/1+1)*(AI2476-AH2476),"")),"")</f>
        <v/>
      </c>
      <c r="AK2476" s="48" t="str">
        <f aca="false">IF(AJ2476="","",AJ2476*17%)</f>
        <v/>
      </c>
      <c r="AL2476" s="48" t="str">
        <f aca="false">IFERROR(IF(AC2476="NÃO","",IF(AK2476="","",IF(E2476="Simples Nacional",BF2476,IF(T2476=0.12,U2476*0.5833337002,IF(T2476=0,AI2476*0.07,U2476))))),"")</f>
        <v/>
      </c>
      <c r="AM2476" s="47" t="str">
        <f aca="false">IFERROR(IF(AC2476="NÃO","",IF(OR(AG2476="-",AG2476="Pneus"),AK2476-AL2476,"")),"")</f>
        <v/>
      </c>
      <c r="AN2476" s="48" t="str">
        <f aca="false">IF(AND(Y2476="REVENDA",AC2476="SIM",AG2476="BIT"),((AB2476/1+1)*AI2476)*0.4117,"")</f>
        <v/>
      </c>
      <c r="AO2476" s="48" t="str">
        <f aca="false">IF(AN2476="","",AN2476*17%)</f>
        <v/>
      </c>
      <c r="AP2476" s="49" t="str">
        <f aca="false">IF(AN2476="","",IF(T2476=0.12,(U2476*0.4117)*0.4117,IF(T2476=0,(AI2476*0.07)*0.4117,U2476*0.4117)))</f>
        <v/>
      </c>
      <c r="AQ2476" s="47" t="str">
        <f aca="false">IF(AN2476="","",AO2476-AP2476)</f>
        <v/>
      </c>
      <c r="AR2476" s="50" t="str">
        <f aca="false">IFERROR(IF(AND(AC2476="SIM",Y2476="REVENDA",LEFT(AG2476,5)="ANEXO")*OR(AE2476="ANEXO I",AF2476="ANEXO II"),VLOOKUP(H2476,Dados!G:I,2,0),""),"INSERIR MVA")</f>
        <v/>
      </c>
      <c r="AS2476" s="48" t="str">
        <f aca="false">IF(LEFT(AG2476,5)="ANEXO",VLOOKUP(AG2476,Dados!$X$111:$Z$112,2,0)*(AI2476-Q2476),"")</f>
        <v/>
      </c>
      <c r="AT2476" s="48" t="str">
        <f aca="false">IFERROR(IF(AR2476="","",(AI2476*AR2476)+AI2476),"INSERIR MVA")</f>
        <v/>
      </c>
      <c r="AU2476" s="48" t="str">
        <f aca="false">IF(AT2476="","",IF(AY2476=0.04,U2476,AS2476*AY2476))</f>
        <v/>
      </c>
      <c r="AV2476" s="47" t="str">
        <f aca="false">IFERROR(IF(AU2476="","",(VLOOKUP(AG2476,Dados!$X$111:$Z$112,3,0)*AT2476*0.17)),"INSERIR MVA")</f>
        <v/>
      </c>
      <c r="AW2476" s="47" t="str">
        <f aca="false">IFERROR(IF(AR2476="","",AV2476-AU2476),"")</f>
        <v/>
      </c>
      <c r="AX2476" s="51" t="str">
        <f aca="false">IFERROR(IF(AC2476="NÃO","",IF(AM2476&lt;&gt;"",AM2476-W2476,IF(AQ2476&lt;&gt;"",AQ2476-W2476,IF(AW2476&lt;&gt;"",AW2476-W2476,"")))),"")</f>
        <v/>
      </c>
      <c r="AY2476" s="46" t="str">
        <f aca="false">IFERROR(IF(ISNA(VLOOKUP(R2476,Dados!$X$2:$Y$5,2,0)),VLOOKUP(D2476,Dados!$X$7:$Y$33,2,0),VLOOKUP(R2476,Dados!$X$2:$Y$5,2,0)),"")</f>
        <v/>
      </c>
      <c r="AZ2476" s="52" t="str">
        <f aca="false">IF(C2476="","",IF(AND(Y2476="CONSUMO",AC2476="NÃO")*OR(AG2476="-",AG2476="BIT"),IF(E2476&lt;&gt;"",(AI2476-(P2476+L2476-N2476+Q2476)*AY2476)/0.83),""))</f>
        <v/>
      </c>
      <c r="BA2476" s="51" t="str">
        <f aca="false">IF(AZ2476="","",AZ2476*0.17-((P2476+L2476-N2476+Q2476)*AY2476))</f>
        <v/>
      </c>
      <c r="BB2476" s="51" t="str">
        <f aca="false">IF(AND(Y2476="CONSUMO",AG2476="ANEXO I",AY2476&gt;4%),(AI2476-(P2476+L2476-N2476+Q2476)*0.0514)/0.83*(0.5177)*(0.17)-AI2476*0.0514,IF(AND(Y2476="CONSUMO",AG2476="ANEXO II",AY2476&gt;4%),(AI2476-(P2476+L2476-N2476+Q2476)*0.041)/0.83*(0.3295)*(0.17)-AI2476*0.041,IF(AND(Y2476="CONSUMO",AG2476="ANEXO I",AY2476=4%),(AI2476-(P2476+L2476-N2476+Q2476)*0.04)/0.83*(0.5177)*(0.17)-AI2476*0.04,IF(AND(Y2476="CONSUMO",AG2476="ANEXO II",AY2476=4%),(AI2476-(P2476+L2476-N2476+Q2476)*0.04)/0.83*(0.3295)*(0.17)-AI2476*0.04,""))))</f>
        <v/>
      </c>
      <c r="BC2476" s="51" t="str">
        <f aca="false">IF(C2476="","",IF(AND(Y2476="CONSUMO",AC2476="SIM")*OR(AG2476="-",AG2476="BIT"),IF(E2476&lt;&gt;"",(AI2476-(P2476+L2476-N2476+Q2476)*AY2476)/0.83),""))</f>
        <v/>
      </c>
      <c r="BD2476" s="51" t="str">
        <f aca="false">IF(BC2476="","",BC2476*0.17)</f>
        <v/>
      </c>
      <c r="BE2476" s="51" t="str">
        <f aca="false">IF(I2476=6908,0,IF(BC2476="","",BD2476-((P2476+L2476-N2476+Q2476)*AY2476)))</f>
        <v/>
      </c>
      <c r="BF2476" s="53" t="str">
        <f aca="false">IF(B2476="","",IF(OR(B2476="",E2476="Regime Normal"),0,(AI2476-Q2476)*VLOOKUP(R2476,Dados!$X$98:$Y$108,2,0)))</f>
        <v/>
      </c>
      <c r="BG2476" s="54" t="str">
        <f aca="false">IFERROR(VLOOKUP(I2476,Dados!$AC$27:$AD$43,2,0),IF(B2476="","",IF(D2476&lt;&gt;"MT",IF(AND(AC2476="SIM",Y2476="Revenda"),"2403",IF(AND(AC2476="SIM",Y2476="Consumo"),"2407",IF(AND(AC2476="NÃO",Y2476="Revenda"),"2102",IF(AND(AC2476="NÃO",Y2476="Consumo"),"2556",)))),REPLACE(I2476,1,1,1))))</f>
        <v/>
      </c>
    </row>
    <row r="2477" customFormat="false" ht="12.8" hidden="false" customHeight="true" outlineLevel="0" collapsed="false">
      <c r="Y2477" s="45"/>
      <c r="Z2477" s="46" t="str">
        <f aca="false">IF(B2477="","",(IFERROR(VLOOKUP(H2477,Dados!A$3:B$15000,2,0),"Não Encontrado")))</f>
        <v/>
      </c>
      <c r="AA2477" s="46" t="str">
        <f aca="false">IF(B2477="","",(IFERROR(VLOOKUP(G2477,Dados!C$3:E$15000,3,0),"Não Encontrado")))</f>
        <v/>
      </c>
      <c r="AB2477" s="46" t="str">
        <f aca="false">IFERROR(IF(Z2477&lt;&gt;"Não Encontrado",Z2477,IF(AA2477&lt;&gt;"Não Encontrado",AA2477,"")),"")</f>
        <v/>
      </c>
      <c r="AC2477" s="45" t="str">
        <f aca="false">IF(B2477="","",IF(AB2477="","NÃO","SIM"))</f>
        <v/>
      </c>
      <c r="AD2477" s="45" t="str">
        <f aca="false">IFERROR(VLOOKUP(G2477,Dados!$P$3:$R$500,3,0),"")</f>
        <v/>
      </c>
      <c r="AE2477" s="45" t="str">
        <f aca="false">IFERROR(VLOOKUP(G2477,Dados!$K$3:$L$500,2,0),"")</f>
        <v/>
      </c>
      <c r="AF2477" s="45" t="str">
        <f aca="false">IFERROR(VLOOKUP(G2477,Dados!$M$3:$N$500,2,0),"")</f>
        <v/>
      </c>
      <c r="AG2477" s="45" t="str">
        <f aca="false">IF(F2477="","",IF(AND(AD2477="",AE2477="",AF2477=""),"-",IF(AND(AD2477="BIT",AE2477="",AF2477=""),"BIT",IF(AND(AE2477="ANEXO I",AD2477="",AF2477=""),"ANEXO I",IF(AND(AF2477="ANEXO II",AD2477="",AE2477=""),"ANEXO II","Escolher")))))</f>
        <v/>
      </c>
      <c r="AH2477" s="45" t="str">
        <f aca="false">IF(AG2477&lt;&gt;"Pneus","",IFERROR(VLOOKUP(R2477,Dados!$X$2:$Z$5,3,0)*(AI2477-Q2477),VLOOKUP(D2477,Dados!$X$7:$Z$33,3,0)*(AI2477-Q2477)))</f>
        <v/>
      </c>
      <c r="AI2477" s="47" t="str">
        <f aca="false">IF(B2477="","",P2477+Q2477+O2477+M2477+L2477-N2477)</f>
        <v/>
      </c>
      <c r="AJ2477" s="48" t="str">
        <f aca="false">IFERROR(IF(AND(AC2477="SIM",AG2477="-",Y2477="REVENDA"),(AB2477/1+1)*AI2477,IF(AND(AC2477="SIM",AG2477="Pneus",Y2477="REVENDA"),(AB2477/1+1)*(AI2477-AH2477),"")),"")</f>
        <v/>
      </c>
      <c r="AK2477" s="48" t="str">
        <f aca="false">IF(AJ2477="","",AJ2477*17%)</f>
        <v/>
      </c>
      <c r="AL2477" s="48" t="str">
        <f aca="false">IFERROR(IF(AC2477="NÃO","",IF(AK2477="","",IF(E2477="Simples Nacional",BF2477,IF(T2477=0.12,U2477*0.5833337002,IF(T2477=0,AI2477*0.07,U2477))))),"")</f>
        <v/>
      </c>
      <c r="AM2477" s="47" t="str">
        <f aca="false">IFERROR(IF(AC2477="NÃO","",IF(OR(AG2477="-",AG2477="Pneus"),AK2477-AL2477,"")),"")</f>
        <v/>
      </c>
      <c r="AN2477" s="48" t="str">
        <f aca="false">IF(AND(Y2477="REVENDA",AC2477="SIM",AG2477="BIT"),((AB2477/1+1)*AI2477)*0.4117,"")</f>
        <v/>
      </c>
      <c r="AO2477" s="48" t="str">
        <f aca="false">IF(AN2477="","",AN2477*17%)</f>
        <v/>
      </c>
      <c r="AP2477" s="49" t="str">
        <f aca="false">IF(AN2477="","",IF(T2477=0.12,(U2477*0.4117)*0.4117,IF(T2477=0,(AI2477*0.07)*0.4117,U2477*0.4117)))</f>
        <v/>
      </c>
      <c r="AQ2477" s="47" t="str">
        <f aca="false">IF(AN2477="","",AO2477-AP2477)</f>
        <v/>
      </c>
      <c r="AR2477" s="50" t="str">
        <f aca="false">IFERROR(IF(AND(AC2477="SIM",Y2477="REVENDA",LEFT(AG2477,5)="ANEXO")*OR(AE2477="ANEXO I",AF2477="ANEXO II"),VLOOKUP(H2477,Dados!G:I,2,0),""),"INSERIR MVA")</f>
        <v/>
      </c>
      <c r="AS2477" s="48" t="str">
        <f aca="false">IF(LEFT(AG2477,5)="ANEXO",VLOOKUP(AG2477,Dados!$X$111:$Z$112,2,0)*(AI2477-Q2477),"")</f>
        <v/>
      </c>
      <c r="AT2477" s="48" t="str">
        <f aca="false">IFERROR(IF(AR2477="","",(AI2477*AR2477)+AI2477),"INSERIR MVA")</f>
        <v/>
      </c>
      <c r="AU2477" s="48" t="str">
        <f aca="false">IF(AT2477="","",IF(AY2477=0.04,U2477,AS2477*AY2477))</f>
        <v/>
      </c>
      <c r="AV2477" s="47" t="str">
        <f aca="false">IFERROR(IF(AU2477="","",(VLOOKUP(AG2477,Dados!$X$111:$Z$112,3,0)*AT2477*0.17)),"INSERIR MVA")</f>
        <v/>
      </c>
      <c r="AW2477" s="47" t="str">
        <f aca="false">IFERROR(IF(AR2477="","",AV2477-AU2477),"")</f>
        <v/>
      </c>
      <c r="AX2477" s="51" t="str">
        <f aca="false">IFERROR(IF(AC2477="NÃO","",IF(AM2477&lt;&gt;"",AM2477-W2477,IF(AQ2477&lt;&gt;"",AQ2477-W2477,IF(AW2477&lt;&gt;"",AW2477-W2477,"")))),"")</f>
        <v/>
      </c>
      <c r="AY2477" s="46" t="str">
        <f aca="false">IFERROR(IF(ISNA(VLOOKUP(R2477,Dados!$X$2:$Y$5,2,0)),VLOOKUP(D2477,Dados!$X$7:$Y$33,2,0),VLOOKUP(R2477,Dados!$X$2:$Y$5,2,0)),"")</f>
        <v/>
      </c>
      <c r="AZ2477" s="52" t="str">
        <f aca="false">IF(C2477="","",IF(AND(Y2477="CONSUMO",AC2477="NÃO")*OR(AG2477="-",AG2477="BIT"),IF(E2477&lt;&gt;"",(AI2477-(P2477+L2477-N2477+Q2477)*AY2477)/0.83),""))</f>
        <v/>
      </c>
      <c r="BA2477" s="51" t="str">
        <f aca="false">IF(AZ2477="","",AZ2477*0.17-((P2477+L2477-N2477+Q2477)*AY2477))</f>
        <v/>
      </c>
      <c r="BB2477" s="51" t="str">
        <f aca="false">IF(AND(Y2477="CONSUMO",AG2477="ANEXO I",AY2477&gt;4%),(AI2477-(P2477+L2477-N2477+Q2477)*0.0514)/0.83*(0.5177)*(0.17)-AI2477*0.0514,IF(AND(Y2477="CONSUMO",AG2477="ANEXO II",AY2477&gt;4%),(AI2477-(P2477+L2477-N2477+Q2477)*0.041)/0.83*(0.3295)*(0.17)-AI2477*0.041,IF(AND(Y2477="CONSUMO",AG2477="ANEXO I",AY2477=4%),(AI2477-(P2477+L2477-N2477+Q2477)*0.04)/0.83*(0.5177)*(0.17)-AI2477*0.04,IF(AND(Y2477="CONSUMO",AG2477="ANEXO II",AY2477=4%),(AI2477-(P2477+L2477-N2477+Q2477)*0.04)/0.83*(0.3295)*(0.17)-AI2477*0.04,""))))</f>
        <v/>
      </c>
      <c r="BC2477" s="51" t="str">
        <f aca="false">IF(C2477="","",IF(AND(Y2477="CONSUMO",AC2477="SIM")*OR(AG2477="-",AG2477="BIT"),IF(E2477&lt;&gt;"",(AI2477-(P2477+L2477-N2477+Q2477)*AY2477)/0.83),""))</f>
        <v/>
      </c>
      <c r="BD2477" s="51" t="str">
        <f aca="false">IF(BC2477="","",BC2477*0.17)</f>
        <v/>
      </c>
      <c r="BE2477" s="51" t="str">
        <f aca="false">IF(I2477=6908,0,IF(BC2477="","",BD2477-((P2477+L2477-N2477+Q2477)*AY2477)))</f>
        <v/>
      </c>
      <c r="BF2477" s="53" t="str">
        <f aca="false">IF(B2477="","",IF(OR(B2477="",E2477="Regime Normal"),0,(AI2477-Q2477)*VLOOKUP(R2477,Dados!$X$98:$Y$108,2,0)))</f>
        <v/>
      </c>
      <c r="BG2477" s="54" t="str">
        <f aca="false">IFERROR(VLOOKUP(I2477,Dados!$AC$27:$AD$43,2,0),IF(B2477="","",IF(D2477&lt;&gt;"MT",IF(AND(AC2477="SIM",Y2477="Revenda"),"2403",IF(AND(AC2477="SIM",Y2477="Consumo"),"2407",IF(AND(AC2477="NÃO",Y2477="Revenda"),"2102",IF(AND(AC2477="NÃO",Y2477="Consumo"),"2556",)))),REPLACE(I2477,1,1,1))))</f>
        <v/>
      </c>
    </row>
    <row r="2478" customFormat="false" ht="12.8" hidden="false" customHeight="true" outlineLevel="0" collapsed="false">
      <c r="Y2478" s="45"/>
      <c r="Z2478" s="46" t="str">
        <f aca="false">IF(B2478="","",(IFERROR(VLOOKUP(H2478,Dados!A$3:B$15000,2,0),"Não Encontrado")))</f>
        <v/>
      </c>
      <c r="AA2478" s="46" t="str">
        <f aca="false">IF(B2478="","",(IFERROR(VLOOKUP(G2478,Dados!C$3:E$15000,3,0),"Não Encontrado")))</f>
        <v/>
      </c>
      <c r="AB2478" s="46" t="str">
        <f aca="false">IFERROR(IF(Z2478&lt;&gt;"Não Encontrado",Z2478,IF(AA2478&lt;&gt;"Não Encontrado",AA2478,"")),"")</f>
        <v/>
      </c>
      <c r="AC2478" s="45" t="str">
        <f aca="false">IF(B2478="","",IF(AB2478="","NÃO","SIM"))</f>
        <v/>
      </c>
      <c r="AD2478" s="45" t="str">
        <f aca="false">IFERROR(VLOOKUP(G2478,Dados!$P$3:$R$500,3,0),"")</f>
        <v/>
      </c>
      <c r="AE2478" s="45" t="str">
        <f aca="false">IFERROR(VLOOKUP(G2478,Dados!$K$3:$L$500,2,0),"")</f>
        <v/>
      </c>
      <c r="AF2478" s="45" t="str">
        <f aca="false">IFERROR(VLOOKUP(G2478,Dados!$M$3:$N$500,2,0),"")</f>
        <v/>
      </c>
      <c r="AG2478" s="45" t="str">
        <f aca="false">IF(F2478="","",IF(AND(AD2478="",AE2478="",AF2478=""),"-",IF(AND(AD2478="BIT",AE2478="",AF2478=""),"BIT",IF(AND(AE2478="ANEXO I",AD2478="",AF2478=""),"ANEXO I",IF(AND(AF2478="ANEXO II",AD2478="",AE2478=""),"ANEXO II","Escolher")))))</f>
        <v/>
      </c>
      <c r="AH2478" s="45" t="str">
        <f aca="false">IF(AG2478&lt;&gt;"Pneus","",IFERROR(VLOOKUP(R2478,Dados!$X$2:$Z$5,3,0)*(AI2478-Q2478),VLOOKUP(D2478,Dados!$X$7:$Z$33,3,0)*(AI2478-Q2478)))</f>
        <v/>
      </c>
      <c r="AI2478" s="47" t="str">
        <f aca="false">IF(B2478="","",P2478+Q2478+O2478+M2478+L2478-N2478)</f>
        <v/>
      </c>
      <c r="AJ2478" s="48" t="str">
        <f aca="false">IFERROR(IF(AND(AC2478="SIM",AG2478="-",Y2478="REVENDA"),(AB2478/1+1)*AI2478,IF(AND(AC2478="SIM",AG2478="Pneus",Y2478="REVENDA"),(AB2478/1+1)*(AI2478-AH2478),"")),"")</f>
        <v/>
      </c>
      <c r="AK2478" s="48" t="str">
        <f aca="false">IF(AJ2478="","",AJ2478*17%)</f>
        <v/>
      </c>
      <c r="AL2478" s="48" t="str">
        <f aca="false">IFERROR(IF(AC2478="NÃO","",IF(AK2478="","",IF(E2478="Simples Nacional",BF2478,IF(T2478=0.12,U2478*0.5833337002,IF(T2478=0,AI2478*0.07,U2478))))),"")</f>
        <v/>
      </c>
      <c r="AM2478" s="47" t="str">
        <f aca="false">IFERROR(IF(AC2478="NÃO","",IF(OR(AG2478="-",AG2478="Pneus"),AK2478-AL2478,"")),"")</f>
        <v/>
      </c>
      <c r="AN2478" s="48" t="str">
        <f aca="false">IF(AND(Y2478="REVENDA",AC2478="SIM",AG2478="BIT"),((AB2478/1+1)*AI2478)*0.4117,"")</f>
        <v/>
      </c>
      <c r="AO2478" s="48" t="str">
        <f aca="false">IF(AN2478="","",AN2478*17%)</f>
        <v/>
      </c>
      <c r="AP2478" s="49" t="str">
        <f aca="false">IF(AN2478="","",IF(T2478=0.12,(U2478*0.4117)*0.4117,IF(T2478=0,(AI2478*0.07)*0.4117,U2478*0.4117)))</f>
        <v/>
      </c>
      <c r="AQ2478" s="47" t="str">
        <f aca="false">IF(AN2478="","",AO2478-AP2478)</f>
        <v/>
      </c>
      <c r="AR2478" s="50" t="str">
        <f aca="false">IFERROR(IF(AND(AC2478="SIM",Y2478="REVENDA",LEFT(AG2478,5)="ANEXO")*OR(AE2478="ANEXO I",AF2478="ANEXO II"),VLOOKUP(H2478,Dados!G:I,2,0),""),"INSERIR MVA")</f>
        <v/>
      </c>
      <c r="AS2478" s="48" t="str">
        <f aca="false">IF(LEFT(AG2478,5)="ANEXO",VLOOKUP(AG2478,Dados!$X$111:$Z$112,2,0)*(AI2478-Q2478),"")</f>
        <v/>
      </c>
      <c r="AT2478" s="48" t="str">
        <f aca="false">IFERROR(IF(AR2478="","",(AI2478*AR2478)+AI2478),"INSERIR MVA")</f>
        <v/>
      </c>
      <c r="AU2478" s="48" t="str">
        <f aca="false">IF(AT2478="","",IF(AY2478=0.04,U2478,AS2478*AY2478))</f>
        <v/>
      </c>
      <c r="AV2478" s="47" t="str">
        <f aca="false">IFERROR(IF(AU2478="","",(VLOOKUP(AG2478,Dados!$X$111:$Z$112,3,0)*AT2478*0.17)),"INSERIR MVA")</f>
        <v/>
      </c>
      <c r="AW2478" s="47" t="str">
        <f aca="false">IFERROR(IF(AR2478="","",AV2478-AU2478),"")</f>
        <v/>
      </c>
      <c r="AX2478" s="51" t="str">
        <f aca="false">IFERROR(IF(AC2478="NÃO","",IF(AM2478&lt;&gt;"",AM2478-W2478,IF(AQ2478&lt;&gt;"",AQ2478-W2478,IF(AW2478&lt;&gt;"",AW2478-W2478,"")))),"")</f>
        <v/>
      </c>
      <c r="AY2478" s="46" t="str">
        <f aca="false">IFERROR(IF(ISNA(VLOOKUP(R2478,Dados!$X$2:$Y$5,2,0)),VLOOKUP(D2478,Dados!$X$7:$Y$33,2,0),VLOOKUP(R2478,Dados!$X$2:$Y$5,2,0)),"")</f>
        <v/>
      </c>
      <c r="AZ2478" s="52" t="str">
        <f aca="false">IF(C2478="","",IF(AND(Y2478="CONSUMO",AC2478="NÃO")*OR(AG2478="-",AG2478="BIT"),IF(E2478&lt;&gt;"",(AI2478-(P2478+L2478-N2478+Q2478)*AY2478)/0.83),""))</f>
        <v/>
      </c>
      <c r="BA2478" s="51" t="str">
        <f aca="false">IF(AZ2478="","",AZ2478*0.17-((P2478+L2478-N2478+Q2478)*AY2478))</f>
        <v/>
      </c>
      <c r="BB2478" s="51" t="str">
        <f aca="false">IF(AND(Y2478="CONSUMO",AG2478="ANEXO I",AY2478&gt;4%),(AI2478-(P2478+L2478-N2478+Q2478)*0.0514)/0.83*(0.5177)*(0.17)-AI2478*0.0514,IF(AND(Y2478="CONSUMO",AG2478="ANEXO II",AY2478&gt;4%),(AI2478-(P2478+L2478-N2478+Q2478)*0.041)/0.83*(0.3295)*(0.17)-AI2478*0.041,IF(AND(Y2478="CONSUMO",AG2478="ANEXO I",AY2478=4%),(AI2478-(P2478+L2478-N2478+Q2478)*0.04)/0.83*(0.5177)*(0.17)-AI2478*0.04,IF(AND(Y2478="CONSUMO",AG2478="ANEXO II",AY2478=4%),(AI2478-(P2478+L2478-N2478+Q2478)*0.04)/0.83*(0.3295)*(0.17)-AI2478*0.04,""))))</f>
        <v/>
      </c>
      <c r="BC2478" s="51" t="str">
        <f aca="false">IF(C2478="","",IF(AND(Y2478="CONSUMO",AC2478="SIM")*OR(AG2478="-",AG2478="BIT"),IF(E2478&lt;&gt;"",(AI2478-(P2478+L2478-N2478+Q2478)*AY2478)/0.83),""))</f>
        <v/>
      </c>
      <c r="BD2478" s="51" t="str">
        <f aca="false">IF(BC2478="","",BC2478*0.17)</f>
        <v/>
      </c>
      <c r="BE2478" s="51" t="str">
        <f aca="false">IF(I2478=6908,0,IF(BC2478="","",BD2478-((P2478+L2478-N2478+Q2478)*AY2478)))</f>
        <v/>
      </c>
      <c r="BF2478" s="53" t="str">
        <f aca="false">IF(B2478="","",IF(OR(B2478="",E2478="Regime Normal"),0,(AI2478-Q2478)*VLOOKUP(R2478,Dados!$X$98:$Y$108,2,0)))</f>
        <v/>
      </c>
      <c r="BG2478" s="54" t="str">
        <f aca="false">IFERROR(VLOOKUP(I2478,Dados!$AC$27:$AD$43,2,0),IF(B2478="","",IF(D2478&lt;&gt;"MT",IF(AND(AC2478="SIM",Y2478="Revenda"),"2403",IF(AND(AC2478="SIM",Y2478="Consumo"),"2407",IF(AND(AC2478="NÃO",Y2478="Revenda"),"2102",IF(AND(AC2478="NÃO",Y2478="Consumo"),"2556",)))),REPLACE(I2478,1,1,1))))</f>
        <v/>
      </c>
    </row>
    <row r="2479" customFormat="false" ht="12.8" hidden="false" customHeight="true" outlineLevel="0" collapsed="false">
      <c r="Y2479" s="45"/>
      <c r="Z2479" s="46" t="str">
        <f aca="false">IF(B2479="","",(IFERROR(VLOOKUP(H2479,Dados!A$3:B$15000,2,0),"Não Encontrado")))</f>
        <v/>
      </c>
      <c r="AA2479" s="46" t="str">
        <f aca="false">IF(B2479="","",(IFERROR(VLOOKUP(G2479,Dados!C$3:E$15000,3,0),"Não Encontrado")))</f>
        <v/>
      </c>
      <c r="AB2479" s="46" t="str">
        <f aca="false">IFERROR(IF(Z2479&lt;&gt;"Não Encontrado",Z2479,IF(AA2479&lt;&gt;"Não Encontrado",AA2479,"")),"")</f>
        <v/>
      </c>
      <c r="AC2479" s="45" t="str">
        <f aca="false">IF(B2479="","",IF(AB2479="","NÃO","SIM"))</f>
        <v/>
      </c>
      <c r="AD2479" s="45" t="str">
        <f aca="false">IFERROR(VLOOKUP(G2479,Dados!$P$3:$R$500,3,0),"")</f>
        <v/>
      </c>
      <c r="AE2479" s="45" t="str">
        <f aca="false">IFERROR(VLOOKUP(G2479,Dados!$K$3:$L$500,2,0),"")</f>
        <v/>
      </c>
      <c r="AF2479" s="45" t="str">
        <f aca="false">IFERROR(VLOOKUP(G2479,Dados!$M$3:$N$500,2,0),"")</f>
        <v/>
      </c>
      <c r="AG2479" s="45" t="str">
        <f aca="false">IF(F2479="","",IF(AND(AD2479="",AE2479="",AF2479=""),"-",IF(AND(AD2479="BIT",AE2479="",AF2479=""),"BIT",IF(AND(AE2479="ANEXO I",AD2479="",AF2479=""),"ANEXO I",IF(AND(AF2479="ANEXO II",AD2479="",AE2479=""),"ANEXO II","Escolher")))))</f>
        <v/>
      </c>
      <c r="AH2479" s="45" t="str">
        <f aca="false">IF(AG2479&lt;&gt;"Pneus","",IFERROR(VLOOKUP(R2479,Dados!$X$2:$Z$5,3,0)*(AI2479-Q2479),VLOOKUP(D2479,Dados!$X$7:$Z$33,3,0)*(AI2479-Q2479)))</f>
        <v/>
      </c>
      <c r="AI2479" s="47" t="str">
        <f aca="false">IF(B2479="","",P2479+Q2479+O2479+M2479+L2479-N2479)</f>
        <v/>
      </c>
      <c r="AJ2479" s="48" t="str">
        <f aca="false">IFERROR(IF(AND(AC2479="SIM",AG2479="-",Y2479="REVENDA"),(AB2479/1+1)*AI2479,IF(AND(AC2479="SIM",AG2479="Pneus",Y2479="REVENDA"),(AB2479/1+1)*(AI2479-AH2479),"")),"")</f>
        <v/>
      </c>
      <c r="AK2479" s="48" t="str">
        <f aca="false">IF(AJ2479="","",AJ2479*17%)</f>
        <v/>
      </c>
      <c r="AL2479" s="48" t="str">
        <f aca="false">IFERROR(IF(AC2479="NÃO","",IF(AK2479="","",IF(E2479="Simples Nacional",BF2479,IF(T2479=0.12,U2479*0.5833337002,IF(T2479=0,AI2479*0.07,U2479))))),"")</f>
        <v/>
      </c>
      <c r="AM2479" s="47" t="str">
        <f aca="false">IFERROR(IF(AC2479="NÃO","",IF(OR(AG2479="-",AG2479="Pneus"),AK2479-AL2479,"")),"")</f>
        <v/>
      </c>
      <c r="AN2479" s="48" t="str">
        <f aca="false">IF(AND(Y2479="REVENDA",AC2479="SIM",AG2479="BIT"),((AB2479/1+1)*AI2479)*0.4117,"")</f>
        <v/>
      </c>
      <c r="AO2479" s="48" t="str">
        <f aca="false">IF(AN2479="","",AN2479*17%)</f>
        <v/>
      </c>
      <c r="AP2479" s="49" t="str">
        <f aca="false">IF(AN2479="","",IF(T2479=0.12,(U2479*0.4117)*0.4117,IF(T2479=0,(AI2479*0.07)*0.4117,U2479*0.4117)))</f>
        <v/>
      </c>
      <c r="AQ2479" s="47" t="str">
        <f aca="false">IF(AN2479="","",AO2479-AP2479)</f>
        <v/>
      </c>
      <c r="AR2479" s="50" t="str">
        <f aca="false">IFERROR(IF(AND(AC2479="SIM",Y2479="REVENDA",LEFT(AG2479,5)="ANEXO")*OR(AE2479="ANEXO I",AF2479="ANEXO II"),VLOOKUP(H2479,Dados!G:I,2,0),""),"INSERIR MVA")</f>
        <v/>
      </c>
      <c r="AS2479" s="48" t="str">
        <f aca="false">IF(LEFT(AG2479,5)="ANEXO",VLOOKUP(AG2479,Dados!$X$111:$Z$112,2,0)*(AI2479-Q2479),"")</f>
        <v/>
      </c>
      <c r="AT2479" s="48" t="str">
        <f aca="false">IFERROR(IF(AR2479="","",(AI2479*AR2479)+AI2479),"INSERIR MVA")</f>
        <v/>
      </c>
      <c r="AU2479" s="48" t="str">
        <f aca="false">IF(AT2479="","",IF(AY2479=0.04,U2479,AS2479*AY2479))</f>
        <v/>
      </c>
      <c r="AV2479" s="47" t="str">
        <f aca="false">IFERROR(IF(AU2479="","",(VLOOKUP(AG2479,Dados!$X$111:$Z$112,3,0)*AT2479*0.17)),"INSERIR MVA")</f>
        <v/>
      </c>
      <c r="AW2479" s="47" t="str">
        <f aca="false">IFERROR(IF(AR2479="","",AV2479-AU2479),"")</f>
        <v/>
      </c>
      <c r="AX2479" s="51" t="str">
        <f aca="false">IFERROR(IF(AC2479="NÃO","",IF(AM2479&lt;&gt;"",AM2479-W2479,IF(AQ2479&lt;&gt;"",AQ2479-W2479,IF(AW2479&lt;&gt;"",AW2479-W2479,"")))),"")</f>
        <v/>
      </c>
      <c r="AY2479" s="46" t="str">
        <f aca="false">IFERROR(IF(ISNA(VLOOKUP(R2479,Dados!$X$2:$Y$5,2,0)),VLOOKUP(D2479,Dados!$X$7:$Y$33,2,0),VLOOKUP(R2479,Dados!$X$2:$Y$5,2,0)),"")</f>
        <v/>
      </c>
      <c r="AZ2479" s="52" t="str">
        <f aca="false">IF(C2479="","",IF(AND(Y2479="CONSUMO",AC2479="NÃO")*OR(AG2479="-",AG2479="BIT"),IF(E2479&lt;&gt;"",(AI2479-(P2479+L2479-N2479+Q2479)*AY2479)/0.83),""))</f>
        <v/>
      </c>
      <c r="BA2479" s="51" t="str">
        <f aca="false">IF(AZ2479="","",AZ2479*0.17-((P2479+L2479-N2479+Q2479)*AY2479))</f>
        <v/>
      </c>
      <c r="BB2479" s="51" t="str">
        <f aca="false">IF(AND(Y2479="CONSUMO",AG2479="ANEXO I",AY2479&gt;4%),(AI2479-(P2479+L2479-N2479+Q2479)*0.0514)/0.83*(0.5177)*(0.17)-AI2479*0.0514,IF(AND(Y2479="CONSUMO",AG2479="ANEXO II",AY2479&gt;4%),(AI2479-(P2479+L2479-N2479+Q2479)*0.041)/0.83*(0.3295)*(0.17)-AI2479*0.041,IF(AND(Y2479="CONSUMO",AG2479="ANEXO I",AY2479=4%),(AI2479-(P2479+L2479-N2479+Q2479)*0.04)/0.83*(0.5177)*(0.17)-AI2479*0.04,IF(AND(Y2479="CONSUMO",AG2479="ANEXO II",AY2479=4%),(AI2479-(P2479+L2479-N2479+Q2479)*0.04)/0.83*(0.3295)*(0.17)-AI2479*0.04,""))))</f>
        <v/>
      </c>
      <c r="BC2479" s="51" t="str">
        <f aca="false">IF(C2479="","",IF(AND(Y2479="CONSUMO",AC2479="SIM")*OR(AG2479="-",AG2479="BIT"),IF(E2479&lt;&gt;"",(AI2479-(P2479+L2479-N2479+Q2479)*AY2479)/0.83),""))</f>
        <v/>
      </c>
      <c r="BD2479" s="51" t="str">
        <f aca="false">IF(BC2479="","",BC2479*0.17)</f>
        <v/>
      </c>
      <c r="BE2479" s="51" t="str">
        <f aca="false">IF(I2479=6908,0,IF(BC2479="","",BD2479-((P2479+L2479-N2479+Q2479)*AY2479)))</f>
        <v/>
      </c>
      <c r="BF2479" s="53" t="str">
        <f aca="false">IF(B2479="","",IF(OR(B2479="",E2479="Regime Normal"),0,(AI2479-Q2479)*VLOOKUP(R2479,Dados!$X$98:$Y$108,2,0)))</f>
        <v/>
      </c>
      <c r="BG2479" s="54" t="str">
        <f aca="false">IFERROR(VLOOKUP(I2479,Dados!$AC$27:$AD$43,2,0),IF(B2479="","",IF(D2479&lt;&gt;"MT",IF(AND(AC2479="SIM",Y2479="Revenda"),"2403",IF(AND(AC2479="SIM",Y2479="Consumo"),"2407",IF(AND(AC2479="NÃO",Y2479="Revenda"),"2102",IF(AND(AC2479="NÃO",Y2479="Consumo"),"2556",)))),REPLACE(I2479,1,1,1))))</f>
        <v/>
      </c>
    </row>
    <row r="2480" customFormat="false" ht="12.8" hidden="false" customHeight="true" outlineLevel="0" collapsed="false">
      <c r="Y2480" s="45"/>
      <c r="Z2480" s="46" t="str">
        <f aca="false">IF(B2480="","",(IFERROR(VLOOKUP(H2480,Dados!A$3:B$15000,2,0),"Não Encontrado")))</f>
        <v/>
      </c>
      <c r="AA2480" s="46" t="str">
        <f aca="false">IF(B2480="","",(IFERROR(VLOOKUP(G2480,Dados!C$3:E$15000,3,0),"Não Encontrado")))</f>
        <v/>
      </c>
      <c r="AB2480" s="46" t="str">
        <f aca="false">IFERROR(IF(Z2480&lt;&gt;"Não Encontrado",Z2480,IF(AA2480&lt;&gt;"Não Encontrado",AA2480,"")),"")</f>
        <v/>
      </c>
      <c r="AC2480" s="45" t="str">
        <f aca="false">IF(B2480="","",IF(AB2480="","NÃO","SIM"))</f>
        <v/>
      </c>
      <c r="AD2480" s="45" t="str">
        <f aca="false">IFERROR(VLOOKUP(G2480,Dados!$P$3:$R$500,3,0),"")</f>
        <v/>
      </c>
      <c r="AE2480" s="45" t="str">
        <f aca="false">IFERROR(VLOOKUP(G2480,Dados!$K$3:$L$500,2,0),"")</f>
        <v/>
      </c>
      <c r="AF2480" s="45" t="str">
        <f aca="false">IFERROR(VLOOKUP(G2480,Dados!$M$3:$N$500,2,0),"")</f>
        <v/>
      </c>
      <c r="AG2480" s="45" t="str">
        <f aca="false">IF(F2480="","",IF(AND(AD2480="",AE2480="",AF2480=""),"-",IF(AND(AD2480="BIT",AE2480="",AF2480=""),"BIT",IF(AND(AE2480="ANEXO I",AD2480="",AF2480=""),"ANEXO I",IF(AND(AF2480="ANEXO II",AD2480="",AE2480=""),"ANEXO II","Escolher")))))</f>
        <v/>
      </c>
      <c r="AH2480" s="45" t="str">
        <f aca="false">IF(AG2480&lt;&gt;"Pneus","",IFERROR(VLOOKUP(R2480,Dados!$X$2:$Z$5,3,0)*(AI2480-Q2480),VLOOKUP(D2480,Dados!$X$7:$Z$33,3,0)*(AI2480-Q2480)))</f>
        <v/>
      </c>
      <c r="AI2480" s="47" t="str">
        <f aca="false">IF(B2480="","",P2480+Q2480+O2480+M2480+L2480-N2480)</f>
        <v/>
      </c>
      <c r="AJ2480" s="48" t="str">
        <f aca="false">IFERROR(IF(AND(AC2480="SIM",AG2480="-",Y2480="REVENDA"),(AB2480/1+1)*AI2480,IF(AND(AC2480="SIM",AG2480="Pneus",Y2480="REVENDA"),(AB2480/1+1)*(AI2480-AH2480),"")),"")</f>
        <v/>
      </c>
      <c r="AK2480" s="48" t="str">
        <f aca="false">IF(AJ2480="","",AJ2480*17%)</f>
        <v/>
      </c>
      <c r="AL2480" s="48" t="str">
        <f aca="false">IFERROR(IF(AC2480="NÃO","",IF(AK2480="","",IF(E2480="Simples Nacional",BF2480,IF(T2480=0.12,U2480*0.5833337002,IF(T2480=0,AI2480*0.07,U2480))))),"")</f>
        <v/>
      </c>
      <c r="AM2480" s="47" t="str">
        <f aca="false">IFERROR(IF(AC2480="NÃO","",IF(OR(AG2480="-",AG2480="Pneus"),AK2480-AL2480,"")),"")</f>
        <v/>
      </c>
      <c r="AN2480" s="48" t="str">
        <f aca="false">IF(AND(Y2480="REVENDA",AC2480="SIM",AG2480="BIT"),((AB2480/1+1)*AI2480)*0.4117,"")</f>
        <v/>
      </c>
      <c r="AO2480" s="48" t="str">
        <f aca="false">IF(AN2480="","",AN2480*17%)</f>
        <v/>
      </c>
      <c r="AP2480" s="49" t="str">
        <f aca="false">IF(AN2480="","",IF(T2480=0.12,(U2480*0.4117)*0.4117,IF(T2480=0,(AI2480*0.07)*0.4117,U2480*0.4117)))</f>
        <v/>
      </c>
      <c r="AQ2480" s="47" t="str">
        <f aca="false">IF(AN2480="","",AO2480-AP2480)</f>
        <v/>
      </c>
      <c r="AR2480" s="50" t="str">
        <f aca="false">IFERROR(IF(AND(AC2480="SIM",Y2480="REVENDA",LEFT(AG2480,5)="ANEXO")*OR(AE2480="ANEXO I",AF2480="ANEXO II"),VLOOKUP(H2480,Dados!G:I,2,0),""),"INSERIR MVA")</f>
        <v/>
      </c>
      <c r="AS2480" s="48" t="str">
        <f aca="false">IF(LEFT(AG2480,5)="ANEXO",VLOOKUP(AG2480,Dados!$X$111:$Z$112,2,0)*(AI2480-Q2480),"")</f>
        <v/>
      </c>
      <c r="AT2480" s="48" t="str">
        <f aca="false">IFERROR(IF(AR2480="","",(AI2480*AR2480)+AI2480),"INSERIR MVA")</f>
        <v/>
      </c>
      <c r="AU2480" s="48" t="str">
        <f aca="false">IF(AT2480="","",IF(AY2480=0.04,U2480,AS2480*AY2480))</f>
        <v/>
      </c>
      <c r="AV2480" s="47" t="str">
        <f aca="false">IFERROR(IF(AU2480="","",(VLOOKUP(AG2480,Dados!$X$111:$Z$112,3,0)*AT2480*0.17)),"INSERIR MVA")</f>
        <v/>
      </c>
      <c r="AW2480" s="47" t="str">
        <f aca="false">IFERROR(IF(AR2480="","",AV2480-AU2480),"")</f>
        <v/>
      </c>
      <c r="AX2480" s="51" t="str">
        <f aca="false">IFERROR(IF(AC2480="NÃO","",IF(AM2480&lt;&gt;"",AM2480-W2480,IF(AQ2480&lt;&gt;"",AQ2480-W2480,IF(AW2480&lt;&gt;"",AW2480-W2480,"")))),"")</f>
        <v/>
      </c>
      <c r="AY2480" s="46" t="str">
        <f aca="false">IFERROR(IF(ISNA(VLOOKUP(R2480,Dados!$X$2:$Y$5,2,0)),VLOOKUP(D2480,Dados!$X$7:$Y$33,2,0),VLOOKUP(R2480,Dados!$X$2:$Y$5,2,0)),"")</f>
        <v/>
      </c>
      <c r="AZ2480" s="52" t="str">
        <f aca="false">IF(C2480="","",IF(AND(Y2480="CONSUMO",AC2480="NÃO")*OR(AG2480="-",AG2480="BIT"),IF(E2480&lt;&gt;"",(AI2480-(P2480+L2480-N2480+Q2480)*AY2480)/0.83),""))</f>
        <v/>
      </c>
      <c r="BA2480" s="51" t="str">
        <f aca="false">IF(AZ2480="","",AZ2480*0.17-((P2480+L2480-N2480+Q2480)*AY2480))</f>
        <v/>
      </c>
      <c r="BB2480" s="51" t="str">
        <f aca="false">IF(AND(Y2480="CONSUMO",AG2480="ANEXO I",AY2480&gt;4%),(AI2480-(P2480+L2480-N2480+Q2480)*0.0514)/0.83*(0.5177)*(0.17)-AI2480*0.0514,IF(AND(Y2480="CONSUMO",AG2480="ANEXO II",AY2480&gt;4%),(AI2480-(P2480+L2480-N2480+Q2480)*0.041)/0.83*(0.3295)*(0.17)-AI2480*0.041,IF(AND(Y2480="CONSUMO",AG2480="ANEXO I",AY2480=4%),(AI2480-(P2480+L2480-N2480+Q2480)*0.04)/0.83*(0.5177)*(0.17)-AI2480*0.04,IF(AND(Y2480="CONSUMO",AG2480="ANEXO II",AY2480=4%),(AI2480-(P2480+L2480-N2480+Q2480)*0.04)/0.83*(0.3295)*(0.17)-AI2480*0.04,""))))</f>
        <v/>
      </c>
      <c r="BC2480" s="51" t="str">
        <f aca="false">IF(C2480="","",IF(AND(Y2480="CONSUMO",AC2480="SIM")*OR(AG2480="-",AG2480="BIT"),IF(E2480&lt;&gt;"",(AI2480-(P2480+L2480-N2480+Q2480)*AY2480)/0.83),""))</f>
        <v/>
      </c>
      <c r="BD2480" s="51" t="str">
        <f aca="false">IF(BC2480="","",BC2480*0.17)</f>
        <v/>
      </c>
      <c r="BE2480" s="51" t="str">
        <f aca="false">IF(I2480=6908,0,IF(BC2480="","",BD2480-((P2480+L2480-N2480+Q2480)*AY2480)))</f>
        <v/>
      </c>
      <c r="BF2480" s="53" t="str">
        <f aca="false">IF(B2480="","",IF(OR(B2480="",E2480="Regime Normal"),0,(AI2480-Q2480)*VLOOKUP(R2480,Dados!$X$98:$Y$108,2,0)))</f>
        <v/>
      </c>
      <c r="BG2480" s="54" t="str">
        <f aca="false">IFERROR(VLOOKUP(I2480,Dados!$AC$27:$AD$43,2,0),IF(B2480="","",IF(D2480&lt;&gt;"MT",IF(AND(AC2480="SIM",Y2480="Revenda"),"2403",IF(AND(AC2480="SIM",Y2480="Consumo"),"2407",IF(AND(AC2480="NÃO",Y2480="Revenda"),"2102",IF(AND(AC2480="NÃO",Y2480="Consumo"),"2556",)))),REPLACE(I2480,1,1,1))))</f>
        <v/>
      </c>
    </row>
    <row r="2481" customFormat="false" ht="12.8" hidden="false" customHeight="true" outlineLevel="0" collapsed="false">
      <c r="Y2481" s="45"/>
      <c r="Z2481" s="46" t="str">
        <f aca="false">IF(B2481="","",(IFERROR(VLOOKUP(H2481,Dados!A$3:B$15000,2,0),"Não Encontrado")))</f>
        <v/>
      </c>
      <c r="AA2481" s="46" t="str">
        <f aca="false">IF(B2481="","",(IFERROR(VLOOKUP(G2481,Dados!C$3:E$15000,3,0),"Não Encontrado")))</f>
        <v/>
      </c>
      <c r="AB2481" s="46" t="str">
        <f aca="false">IFERROR(IF(Z2481&lt;&gt;"Não Encontrado",Z2481,IF(AA2481&lt;&gt;"Não Encontrado",AA2481,"")),"")</f>
        <v/>
      </c>
      <c r="AC2481" s="45" t="str">
        <f aca="false">IF(B2481="","",IF(AB2481="","NÃO","SIM"))</f>
        <v/>
      </c>
      <c r="AD2481" s="45" t="str">
        <f aca="false">IFERROR(VLOOKUP(G2481,Dados!$P$3:$R$500,3,0),"")</f>
        <v/>
      </c>
      <c r="AE2481" s="45" t="str">
        <f aca="false">IFERROR(VLOOKUP(G2481,Dados!$K$3:$L$500,2,0),"")</f>
        <v/>
      </c>
      <c r="AF2481" s="45" t="str">
        <f aca="false">IFERROR(VLOOKUP(G2481,Dados!$M$3:$N$500,2,0),"")</f>
        <v/>
      </c>
      <c r="AG2481" s="45" t="str">
        <f aca="false">IF(F2481="","",IF(AND(AD2481="",AE2481="",AF2481=""),"-",IF(AND(AD2481="BIT",AE2481="",AF2481=""),"BIT",IF(AND(AE2481="ANEXO I",AD2481="",AF2481=""),"ANEXO I",IF(AND(AF2481="ANEXO II",AD2481="",AE2481=""),"ANEXO II","Escolher")))))</f>
        <v/>
      </c>
      <c r="AH2481" s="45" t="str">
        <f aca="false">IF(AG2481&lt;&gt;"Pneus","",IFERROR(VLOOKUP(R2481,Dados!$X$2:$Z$5,3,0)*(AI2481-Q2481),VLOOKUP(D2481,Dados!$X$7:$Z$33,3,0)*(AI2481-Q2481)))</f>
        <v/>
      </c>
      <c r="AI2481" s="47" t="str">
        <f aca="false">IF(B2481="","",P2481+Q2481+O2481+M2481+L2481-N2481)</f>
        <v/>
      </c>
      <c r="AJ2481" s="48" t="str">
        <f aca="false">IFERROR(IF(AND(AC2481="SIM",AG2481="-",Y2481="REVENDA"),(AB2481/1+1)*AI2481,IF(AND(AC2481="SIM",AG2481="Pneus",Y2481="REVENDA"),(AB2481/1+1)*(AI2481-AH2481),"")),"")</f>
        <v/>
      </c>
      <c r="AK2481" s="48" t="str">
        <f aca="false">IF(AJ2481="","",AJ2481*17%)</f>
        <v/>
      </c>
      <c r="AL2481" s="48" t="str">
        <f aca="false">IFERROR(IF(AC2481="NÃO","",IF(AK2481="","",IF(E2481="Simples Nacional",BF2481,IF(T2481=0.12,U2481*0.5833337002,IF(T2481=0,AI2481*0.07,U2481))))),"")</f>
        <v/>
      </c>
      <c r="AM2481" s="47" t="str">
        <f aca="false">IFERROR(IF(AC2481="NÃO","",IF(OR(AG2481="-",AG2481="Pneus"),AK2481-AL2481,"")),"")</f>
        <v/>
      </c>
      <c r="AN2481" s="48" t="str">
        <f aca="false">IF(AND(Y2481="REVENDA",AC2481="SIM",AG2481="BIT"),((AB2481/1+1)*AI2481)*0.4117,"")</f>
        <v/>
      </c>
      <c r="AO2481" s="48" t="str">
        <f aca="false">IF(AN2481="","",AN2481*17%)</f>
        <v/>
      </c>
      <c r="AP2481" s="49" t="str">
        <f aca="false">IF(AN2481="","",IF(T2481=0.12,(U2481*0.4117)*0.4117,IF(T2481=0,(AI2481*0.07)*0.4117,U2481*0.4117)))</f>
        <v/>
      </c>
      <c r="AQ2481" s="47" t="str">
        <f aca="false">IF(AN2481="","",AO2481-AP2481)</f>
        <v/>
      </c>
      <c r="AR2481" s="50" t="str">
        <f aca="false">IFERROR(IF(AND(AC2481="SIM",Y2481="REVENDA",LEFT(AG2481,5)="ANEXO")*OR(AE2481="ANEXO I",AF2481="ANEXO II"),VLOOKUP(H2481,Dados!G:I,2,0),""),"INSERIR MVA")</f>
        <v/>
      </c>
      <c r="AS2481" s="48" t="str">
        <f aca="false">IF(LEFT(AG2481,5)="ANEXO",VLOOKUP(AG2481,Dados!$X$111:$Z$112,2,0)*(AI2481-Q2481),"")</f>
        <v/>
      </c>
      <c r="AT2481" s="48" t="str">
        <f aca="false">IFERROR(IF(AR2481="","",(AI2481*AR2481)+AI2481),"INSERIR MVA")</f>
        <v/>
      </c>
      <c r="AU2481" s="48" t="str">
        <f aca="false">IF(AT2481="","",IF(AY2481=0.04,U2481,AS2481*AY2481))</f>
        <v/>
      </c>
      <c r="AV2481" s="47" t="str">
        <f aca="false">IFERROR(IF(AU2481="","",(VLOOKUP(AG2481,Dados!$X$111:$Z$112,3,0)*AT2481*0.17)),"INSERIR MVA")</f>
        <v/>
      </c>
      <c r="AW2481" s="47" t="str">
        <f aca="false">IFERROR(IF(AR2481="","",AV2481-AU2481),"")</f>
        <v/>
      </c>
      <c r="AX2481" s="51" t="str">
        <f aca="false">IFERROR(IF(AC2481="NÃO","",IF(AM2481&lt;&gt;"",AM2481-W2481,IF(AQ2481&lt;&gt;"",AQ2481-W2481,IF(AW2481&lt;&gt;"",AW2481-W2481,"")))),"")</f>
        <v/>
      </c>
      <c r="AY2481" s="46" t="str">
        <f aca="false">IFERROR(IF(ISNA(VLOOKUP(R2481,Dados!$X$2:$Y$5,2,0)),VLOOKUP(D2481,Dados!$X$7:$Y$33,2,0),VLOOKUP(R2481,Dados!$X$2:$Y$5,2,0)),"")</f>
        <v/>
      </c>
      <c r="AZ2481" s="52" t="str">
        <f aca="false">IF(C2481="","",IF(AND(Y2481="CONSUMO",AC2481="NÃO")*OR(AG2481="-",AG2481="BIT"),IF(E2481&lt;&gt;"",(AI2481-(P2481+L2481-N2481+Q2481)*AY2481)/0.83),""))</f>
        <v/>
      </c>
      <c r="BA2481" s="51" t="str">
        <f aca="false">IF(AZ2481="","",AZ2481*0.17-((P2481+L2481-N2481+Q2481)*AY2481))</f>
        <v/>
      </c>
      <c r="BB2481" s="51" t="str">
        <f aca="false">IF(AND(Y2481="CONSUMO",AG2481="ANEXO I",AY2481&gt;4%),(AI2481-(P2481+L2481-N2481+Q2481)*0.0514)/0.83*(0.5177)*(0.17)-AI2481*0.0514,IF(AND(Y2481="CONSUMO",AG2481="ANEXO II",AY2481&gt;4%),(AI2481-(P2481+L2481-N2481+Q2481)*0.041)/0.83*(0.3295)*(0.17)-AI2481*0.041,IF(AND(Y2481="CONSUMO",AG2481="ANEXO I",AY2481=4%),(AI2481-(P2481+L2481-N2481+Q2481)*0.04)/0.83*(0.5177)*(0.17)-AI2481*0.04,IF(AND(Y2481="CONSUMO",AG2481="ANEXO II",AY2481=4%),(AI2481-(P2481+L2481-N2481+Q2481)*0.04)/0.83*(0.3295)*(0.17)-AI2481*0.04,""))))</f>
        <v/>
      </c>
      <c r="BC2481" s="51" t="str">
        <f aca="false">IF(C2481="","",IF(AND(Y2481="CONSUMO",AC2481="SIM")*OR(AG2481="-",AG2481="BIT"),IF(E2481&lt;&gt;"",(AI2481-(P2481+L2481-N2481+Q2481)*AY2481)/0.83),""))</f>
        <v/>
      </c>
      <c r="BD2481" s="51" t="str">
        <f aca="false">IF(BC2481="","",BC2481*0.17)</f>
        <v/>
      </c>
      <c r="BE2481" s="51" t="str">
        <f aca="false">IF(I2481=6908,0,IF(BC2481="","",BD2481-((P2481+L2481-N2481+Q2481)*AY2481)))</f>
        <v/>
      </c>
      <c r="BF2481" s="53" t="str">
        <f aca="false">IF(B2481="","",IF(OR(B2481="",E2481="Regime Normal"),0,(AI2481-Q2481)*VLOOKUP(R2481,Dados!$X$98:$Y$108,2,0)))</f>
        <v/>
      </c>
      <c r="BG2481" s="54" t="str">
        <f aca="false">IFERROR(VLOOKUP(I2481,Dados!$AC$27:$AD$43,2,0),IF(B2481="","",IF(D2481&lt;&gt;"MT",IF(AND(AC2481="SIM",Y2481="Revenda"),"2403",IF(AND(AC2481="SIM",Y2481="Consumo"),"2407",IF(AND(AC2481="NÃO",Y2481="Revenda"),"2102",IF(AND(AC2481="NÃO",Y2481="Consumo"),"2556",)))),REPLACE(I2481,1,1,1))))</f>
        <v/>
      </c>
    </row>
    <row r="2482" customFormat="false" ht="12.8" hidden="false" customHeight="true" outlineLevel="0" collapsed="false">
      <c r="Y2482" s="45"/>
      <c r="Z2482" s="46" t="str">
        <f aca="false">IF(B2482="","",(IFERROR(VLOOKUP(H2482,Dados!A$3:B$15000,2,0),"Não Encontrado")))</f>
        <v/>
      </c>
      <c r="AA2482" s="46" t="str">
        <f aca="false">IF(B2482="","",(IFERROR(VLOOKUP(G2482,Dados!C$3:E$15000,3,0),"Não Encontrado")))</f>
        <v/>
      </c>
      <c r="AB2482" s="46" t="str">
        <f aca="false">IFERROR(IF(Z2482&lt;&gt;"Não Encontrado",Z2482,IF(AA2482&lt;&gt;"Não Encontrado",AA2482,"")),"")</f>
        <v/>
      </c>
      <c r="AC2482" s="45" t="str">
        <f aca="false">IF(B2482="","",IF(AB2482="","NÃO","SIM"))</f>
        <v/>
      </c>
      <c r="AD2482" s="45" t="str">
        <f aca="false">IFERROR(VLOOKUP(G2482,Dados!$P$3:$R$500,3,0),"")</f>
        <v/>
      </c>
      <c r="AE2482" s="45" t="str">
        <f aca="false">IFERROR(VLOOKUP(G2482,Dados!$K$3:$L$500,2,0),"")</f>
        <v/>
      </c>
      <c r="AF2482" s="45" t="str">
        <f aca="false">IFERROR(VLOOKUP(G2482,Dados!$M$3:$N$500,2,0),"")</f>
        <v/>
      </c>
      <c r="AG2482" s="45" t="str">
        <f aca="false">IF(F2482="","",IF(AND(AD2482="",AE2482="",AF2482=""),"-",IF(AND(AD2482="BIT",AE2482="",AF2482=""),"BIT",IF(AND(AE2482="ANEXO I",AD2482="",AF2482=""),"ANEXO I",IF(AND(AF2482="ANEXO II",AD2482="",AE2482=""),"ANEXO II","Escolher")))))</f>
        <v/>
      </c>
      <c r="AH2482" s="45" t="str">
        <f aca="false">IF(AG2482&lt;&gt;"Pneus","",IFERROR(VLOOKUP(R2482,Dados!$X$2:$Z$5,3,0)*(AI2482-Q2482),VLOOKUP(D2482,Dados!$X$7:$Z$33,3,0)*(AI2482-Q2482)))</f>
        <v/>
      </c>
      <c r="AI2482" s="47" t="str">
        <f aca="false">IF(B2482="","",P2482+Q2482+O2482+M2482+L2482-N2482)</f>
        <v/>
      </c>
      <c r="AJ2482" s="48" t="str">
        <f aca="false">IFERROR(IF(AND(AC2482="SIM",AG2482="-",Y2482="REVENDA"),(AB2482/1+1)*AI2482,IF(AND(AC2482="SIM",AG2482="Pneus",Y2482="REVENDA"),(AB2482/1+1)*(AI2482-AH2482),"")),"")</f>
        <v/>
      </c>
      <c r="AK2482" s="48" t="str">
        <f aca="false">IF(AJ2482="","",AJ2482*17%)</f>
        <v/>
      </c>
      <c r="AL2482" s="48" t="str">
        <f aca="false">IFERROR(IF(AC2482="NÃO","",IF(AK2482="","",IF(E2482="Simples Nacional",BF2482,IF(T2482=0.12,U2482*0.5833337002,IF(T2482=0,AI2482*0.07,U2482))))),"")</f>
        <v/>
      </c>
      <c r="AM2482" s="47" t="str">
        <f aca="false">IFERROR(IF(AC2482="NÃO","",IF(OR(AG2482="-",AG2482="Pneus"),AK2482-AL2482,"")),"")</f>
        <v/>
      </c>
      <c r="AN2482" s="48" t="str">
        <f aca="false">IF(AND(Y2482="REVENDA",AC2482="SIM",AG2482="BIT"),((AB2482/1+1)*AI2482)*0.4117,"")</f>
        <v/>
      </c>
      <c r="AO2482" s="48" t="str">
        <f aca="false">IF(AN2482="","",AN2482*17%)</f>
        <v/>
      </c>
      <c r="AP2482" s="49" t="str">
        <f aca="false">IF(AN2482="","",IF(T2482=0.12,(U2482*0.4117)*0.4117,IF(T2482=0,(AI2482*0.07)*0.4117,U2482*0.4117)))</f>
        <v/>
      </c>
      <c r="AQ2482" s="47" t="str">
        <f aca="false">IF(AN2482="","",AO2482-AP2482)</f>
        <v/>
      </c>
      <c r="AR2482" s="50" t="str">
        <f aca="false">IFERROR(IF(AND(AC2482="SIM",Y2482="REVENDA",LEFT(AG2482,5)="ANEXO")*OR(AE2482="ANEXO I",AF2482="ANEXO II"),VLOOKUP(H2482,Dados!G:I,2,0),""),"INSERIR MVA")</f>
        <v/>
      </c>
      <c r="AS2482" s="48" t="str">
        <f aca="false">IF(LEFT(AG2482,5)="ANEXO",VLOOKUP(AG2482,Dados!$X$111:$Z$112,2,0)*(AI2482-Q2482),"")</f>
        <v/>
      </c>
      <c r="AT2482" s="48" t="str">
        <f aca="false">IFERROR(IF(AR2482="","",(AI2482*AR2482)+AI2482),"INSERIR MVA")</f>
        <v/>
      </c>
      <c r="AU2482" s="48" t="str">
        <f aca="false">IF(AT2482="","",IF(AY2482=0.04,U2482,AS2482*AY2482))</f>
        <v/>
      </c>
      <c r="AV2482" s="47" t="str">
        <f aca="false">IFERROR(IF(AU2482="","",(VLOOKUP(AG2482,Dados!$X$111:$Z$112,3,0)*AT2482*0.17)),"INSERIR MVA")</f>
        <v/>
      </c>
      <c r="AW2482" s="47" t="str">
        <f aca="false">IFERROR(IF(AR2482="","",AV2482-AU2482),"")</f>
        <v/>
      </c>
      <c r="AX2482" s="51" t="str">
        <f aca="false">IFERROR(IF(AC2482="NÃO","",IF(AM2482&lt;&gt;"",AM2482-W2482,IF(AQ2482&lt;&gt;"",AQ2482-W2482,IF(AW2482&lt;&gt;"",AW2482-W2482,"")))),"")</f>
        <v/>
      </c>
      <c r="AY2482" s="46" t="str">
        <f aca="false">IFERROR(IF(ISNA(VLOOKUP(R2482,Dados!$X$2:$Y$5,2,0)),VLOOKUP(D2482,Dados!$X$7:$Y$33,2,0),VLOOKUP(R2482,Dados!$X$2:$Y$5,2,0)),"")</f>
        <v/>
      </c>
      <c r="AZ2482" s="52" t="str">
        <f aca="false">IF(C2482="","",IF(AND(Y2482="CONSUMO",AC2482="NÃO")*OR(AG2482="-",AG2482="BIT"),IF(E2482&lt;&gt;"",(AI2482-(P2482+L2482-N2482+Q2482)*AY2482)/0.83),""))</f>
        <v/>
      </c>
      <c r="BA2482" s="51" t="str">
        <f aca="false">IF(AZ2482="","",AZ2482*0.17-((P2482+L2482-N2482+Q2482)*AY2482))</f>
        <v/>
      </c>
      <c r="BB2482" s="51" t="str">
        <f aca="false">IF(AND(Y2482="CONSUMO",AG2482="ANEXO I",AY2482&gt;4%),(AI2482-(P2482+L2482-N2482+Q2482)*0.0514)/0.83*(0.5177)*(0.17)-AI2482*0.0514,IF(AND(Y2482="CONSUMO",AG2482="ANEXO II",AY2482&gt;4%),(AI2482-(P2482+L2482-N2482+Q2482)*0.041)/0.83*(0.3295)*(0.17)-AI2482*0.041,IF(AND(Y2482="CONSUMO",AG2482="ANEXO I",AY2482=4%),(AI2482-(P2482+L2482-N2482+Q2482)*0.04)/0.83*(0.5177)*(0.17)-AI2482*0.04,IF(AND(Y2482="CONSUMO",AG2482="ANEXO II",AY2482=4%),(AI2482-(P2482+L2482-N2482+Q2482)*0.04)/0.83*(0.3295)*(0.17)-AI2482*0.04,""))))</f>
        <v/>
      </c>
      <c r="BC2482" s="51" t="str">
        <f aca="false">IF(C2482="","",IF(AND(Y2482="CONSUMO",AC2482="SIM")*OR(AG2482="-",AG2482="BIT"),IF(E2482&lt;&gt;"",(AI2482-(P2482+L2482-N2482+Q2482)*AY2482)/0.83),""))</f>
        <v/>
      </c>
      <c r="BD2482" s="51" t="str">
        <f aca="false">IF(BC2482="","",BC2482*0.17)</f>
        <v/>
      </c>
      <c r="BE2482" s="51" t="str">
        <f aca="false">IF(I2482=6908,0,IF(BC2482="","",BD2482-((P2482+L2482-N2482+Q2482)*AY2482)))</f>
        <v/>
      </c>
      <c r="BF2482" s="53" t="str">
        <f aca="false">IF(B2482="","",IF(OR(B2482="",E2482="Regime Normal"),0,(AI2482-Q2482)*VLOOKUP(R2482,Dados!$X$98:$Y$108,2,0)))</f>
        <v/>
      </c>
      <c r="BG2482" s="54" t="str">
        <f aca="false">IFERROR(VLOOKUP(I2482,Dados!$AC$27:$AD$43,2,0),IF(B2482="","",IF(D2482&lt;&gt;"MT",IF(AND(AC2482="SIM",Y2482="Revenda"),"2403",IF(AND(AC2482="SIM",Y2482="Consumo"),"2407",IF(AND(AC2482="NÃO",Y2482="Revenda"),"2102",IF(AND(AC2482="NÃO",Y2482="Consumo"),"2556",)))),REPLACE(I2482,1,1,1))))</f>
        <v/>
      </c>
    </row>
    <row r="2483" customFormat="false" ht="12.8" hidden="false" customHeight="true" outlineLevel="0" collapsed="false">
      <c r="Y2483" s="45"/>
      <c r="Z2483" s="46" t="str">
        <f aca="false">IF(B2483="","",(IFERROR(VLOOKUP(H2483,Dados!A$3:B$15000,2,0),"Não Encontrado")))</f>
        <v/>
      </c>
      <c r="AA2483" s="46" t="str">
        <f aca="false">IF(B2483="","",(IFERROR(VLOOKUP(G2483,Dados!C$3:E$15000,3,0),"Não Encontrado")))</f>
        <v/>
      </c>
      <c r="AB2483" s="46" t="str">
        <f aca="false">IFERROR(IF(Z2483&lt;&gt;"Não Encontrado",Z2483,IF(AA2483&lt;&gt;"Não Encontrado",AA2483,"")),"")</f>
        <v/>
      </c>
      <c r="AC2483" s="45" t="str">
        <f aca="false">IF(B2483="","",IF(AB2483="","NÃO","SIM"))</f>
        <v/>
      </c>
      <c r="AD2483" s="45" t="str">
        <f aca="false">IFERROR(VLOOKUP(G2483,Dados!$P$3:$R$500,3,0),"")</f>
        <v/>
      </c>
      <c r="AE2483" s="45" t="str">
        <f aca="false">IFERROR(VLOOKUP(G2483,Dados!$K$3:$L$500,2,0),"")</f>
        <v/>
      </c>
      <c r="AF2483" s="45" t="str">
        <f aca="false">IFERROR(VLOOKUP(G2483,Dados!$M$3:$N$500,2,0),"")</f>
        <v/>
      </c>
      <c r="AG2483" s="45" t="str">
        <f aca="false">IF(F2483="","",IF(AND(AD2483="",AE2483="",AF2483=""),"-",IF(AND(AD2483="BIT",AE2483="",AF2483=""),"BIT",IF(AND(AE2483="ANEXO I",AD2483="",AF2483=""),"ANEXO I",IF(AND(AF2483="ANEXO II",AD2483="",AE2483=""),"ANEXO II","Escolher")))))</f>
        <v/>
      </c>
      <c r="AH2483" s="45" t="str">
        <f aca="false">IF(AG2483&lt;&gt;"Pneus","",IFERROR(VLOOKUP(R2483,Dados!$X$2:$Z$5,3,0)*(AI2483-Q2483),VLOOKUP(D2483,Dados!$X$7:$Z$33,3,0)*(AI2483-Q2483)))</f>
        <v/>
      </c>
      <c r="AI2483" s="47" t="str">
        <f aca="false">IF(B2483="","",P2483+Q2483+O2483+M2483+L2483-N2483)</f>
        <v/>
      </c>
      <c r="AJ2483" s="48" t="str">
        <f aca="false">IFERROR(IF(AND(AC2483="SIM",AG2483="-",Y2483="REVENDA"),(AB2483/1+1)*AI2483,IF(AND(AC2483="SIM",AG2483="Pneus",Y2483="REVENDA"),(AB2483/1+1)*(AI2483-AH2483),"")),"")</f>
        <v/>
      </c>
      <c r="AK2483" s="48" t="str">
        <f aca="false">IF(AJ2483="","",AJ2483*17%)</f>
        <v/>
      </c>
      <c r="AL2483" s="48" t="str">
        <f aca="false">IFERROR(IF(AC2483="NÃO","",IF(AK2483="","",IF(E2483="Simples Nacional",BF2483,IF(T2483=0.12,U2483*0.5833337002,IF(T2483=0,AI2483*0.07,U2483))))),"")</f>
        <v/>
      </c>
      <c r="AM2483" s="47" t="str">
        <f aca="false">IFERROR(IF(AC2483="NÃO","",IF(OR(AG2483="-",AG2483="Pneus"),AK2483-AL2483,"")),"")</f>
        <v/>
      </c>
      <c r="AN2483" s="48" t="str">
        <f aca="false">IF(AND(Y2483="REVENDA",AC2483="SIM",AG2483="BIT"),((AB2483/1+1)*AI2483)*0.4117,"")</f>
        <v/>
      </c>
      <c r="AO2483" s="48" t="str">
        <f aca="false">IF(AN2483="","",AN2483*17%)</f>
        <v/>
      </c>
      <c r="AP2483" s="49" t="str">
        <f aca="false">IF(AN2483="","",IF(T2483=0.12,(U2483*0.4117)*0.4117,IF(T2483=0,(AI2483*0.07)*0.4117,U2483*0.4117)))</f>
        <v/>
      </c>
      <c r="AQ2483" s="47" t="str">
        <f aca="false">IF(AN2483="","",AO2483-AP2483)</f>
        <v/>
      </c>
      <c r="AR2483" s="50" t="str">
        <f aca="false">IFERROR(IF(AND(AC2483="SIM",Y2483="REVENDA",LEFT(AG2483,5)="ANEXO")*OR(AE2483="ANEXO I",AF2483="ANEXO II"),VLOOKUP(H2483,Dados!G:I,2,0),""),"INSERIR MVA")</f>
        <v/>
      </c>
      <c r="AS2483" s="48" t="str">
        <f aca="false">IF(LEFT(AG2483,5)="ANEXO",VLOOKUP(AG2483,Dados!$X$111:$Z$112,2,0)*(AI2483-Q2483),"")</f>
        <v/>
      </c>
      <c r="AT2483" s="48" t="str">
        <f aca="false">IFERROR(IF(AR2483="","",(AI2483*AR2483)+AI2483),"INSERIR MVA")</f>
        <v/>
      </c>
      <c r="AU2483" s="48" t="str">
        <f aca="false">IF(AT2483="","",IF(AY2483=0.04,U2483,AS2483*AY2483))</f>
        <v/>
      </c>
      <c r="AV2483" s="47" t="str">
        <f aca="false">IFERROR(IF(AU2483="","",(VLOOKUP(AG2483,Dados!$X$111:$Z$112,3,0)*AT2483*0.17)),"INSERIR MVA")</f>
        <v/>
      </c>
      <c r="AW2483" s="47" t="str">
        <f aca="false">IFERROR(IF(AR2483="","",AV2483-AU2483),"")</f>
        <v/>
      </c>
      <c r="AX2483" s="51" t="str">
        <f aca="false">IFERROR(IF(AC2483="NÃO","",IF(AM2483&lt;&gt;"",AM2483-W2483,IF(AQ2483&lt;&gt;"",AQ2483-W2483,IF(AW2483&lt;&gt;"",AW2483-W2483,"")))),"")</f>
        <v/>
      </c>
      <c r="AY2483" s="46" t="str">
        <f aca="false">IFERROR(IF(ISNA(VLOOKUP(R2483,Dados!$X$2:$Y$5,2,0)),VLOOKUP(D2483,Dados!$X$7:$Y$33,2,0),VLOOKUP(R2483,Dados!$X$2:$Y$5,2,0)),"")</f>
        <v/>
      </c>
      <c r="AZ2483" s="52" t="str">
        <f aca="false">IF(C2483="","",IF(AND(Y2483="CONSUMO",AC2483="NÃO")*OR(AG2483="-",AG2483="BIT"),IF(E2483&lt;&gt;"",(AI2483-(P2483+L2483-N2483+Q2483)*AY2483)/0.83),""))</f>
        <v/>
      </c>
      <c r="BA2483" s="51" t="str">
        <f aca="false">IF(AZ2483="","",AZ2483*0.17-((P2483+L2483-N2483+Q2483)*AY2483))</f>
        <v/>
      </c>
      <c r="BB2483" s="51" t="str">
        <f aca="false">IF(AND(Y2483="CONSUMO",AG2483="ANEXO I",AY2483&gt;4%),(AI2483-(P2483+L2483-N2483+Q2483)*0.0514)/0.83*(0.5177)*(0.17)-AI2483*0.0514,IF(AND(Y2483="CONSUMO",AG2483="ANEXO II",AY2483&gt;4%),(AI2483-(P2483+L2483-N2483+Q2483)*0.041)/0.83*(0.3295)*(0.17)-AI2483*0.041,IF(AND(Y2483="CONSUMO",AG2483="ANEXO I",AY2483=4%),(AI2483-(P2483+L2483-N2483+Q2483)*0.04)/0.83*(0.5177)*(0.17)-AI2483*0.04,IF(AND(Y2483="CONSUMO",AG2483="ANEXO II",AY2483=4%),(AI2483-(P2483+L2483-N2483+Q2483)*0.04)/0.83*(0.3295)*(0.17)-AI2483*0.04,""))))</f>
        <v/>
      </c>
      <c r="BC2483" s="51" t="str">
        <f aca="false">IF(C2483="","",IF(AND(Y2483="CONSUMO",AC2483="SIM")*OR(AG2483="-",AG2483="BIT"),IF(E2483&lt;&gt;"",(AI2483-(P2483+L2483-N2483+Q2483)*AY2483)/0.83),""))</f>
        <v/>
      </c>
      <c r="BD2483" s="51" t="str">
        <f aca="false">IF(BC2483="","",BC2483*0.17)</f>
        <v/>
      </c>
      <c r="BE2483" s="51" t="str">
        <f aca="false">IF(I2483=6908,0,IF(BC2483="","",BD2483-((P2483+L2483-N2483+Q2483)*AY2483)))</f>
        <v/>
      </c>
      <c r="BF2483" s="53" t="str">
        <f aca="false">IF(B2483="","",IF(OR(B2483="",E2483="Regime Normal"),0,(AI2483-Q2483)*VLOOKUP(R2483,Dados!$X$98:$Y$108,2,0)))</f>
        <v/>
      </c>
      <c r="BG2483" s="54" t="str">
        <f aca="false">IFERROR(VLOOKUP(I2483,Dados!$AC$27:$AD$43,2,0),IF(B2483="","",IF(D2483&lt;&gt;"MT",IF(AND(AC2483="SIM",Y2483="Revenda"),"2403",IF(AND(AC2483="SIM",Y2483="Consumo"),"2407",IF(AND(AC2483="NÃO",Y2483="Revenda"),"2102",IF(AND(AC2483="NÃO",Y2483="Consumo"),"2556",)))),REPLACE(I2483,1,1,1))))</f>
        <v/>
      </c>
    </row>
    <row r="2484" customFormat="false" ht="12.8" hidden="false" customHeight="true" outlineLevel="0" collapsed="false">
      <c r="Y2484" s="45"/>
      <c r="Z2484" s="46" t="str">
        <f aca="false">IF(B2484="","",(IFERROR(VLOOKUP(H2484,Dados!A$3:B$15000,2,0),"Não Encontrado")))</f>
        <v/>
      </c>
      <c r="AA2484" s="46" t="str">
        <f aca="false">IF(B2484="","",(IFERROR(VLOOKUP(G2484,Dados!C$3:E$15000,3,0),"Não Encontrado")))</f>
        <v/>
      </c>
      <c r="AB2484" s="46" t="str">
        <f aca="false">IFERROR(IF(Z2484&lt;&gt;"Não Encontrado",Z2484,IF(AA2484&lt;&gt;"Não Encontrado",AA2484,"")),"")</f>
        <v/>
      </c>
      <c r="AC2484" s="45" t="str">
        <f aca="false">IF(B2484="","",IF(AB2484="","NÃO","SIM"))</f>
        <v/>
      </c>
      <c r="AD2484" s="45" t="str">
        <f aca="false">IFERROR(VLOOKUP(G2484,Dados!$P$3:$R$500,3,0),"")</f>
        <v/>
      </c>
      <c r="AE2484" s="45" t="str">
        <f aca="false">IFERROR(VLOOKUP(G2484,Dados!$K$3:$L$500,2,0),"")</f>
        <v/>
      </c>
      <c r="AF2484" s="45" t="str">
        <f aca="false">IFERROR(VLOOKUP(G2484,Dados!$M$3:$N$500,2,0),"")</f>
        <v/>
      </c>
      <c r="AG2484" s="45" t="str">
        <f aca="false">IF(F2484="","",IF(AND(AD2484="",AE2484="",AF2484=""),"-",IF(AND(AD2484="BIT",AE2484="",AF2484=""),"BIT",IF(AND(AE2484="ANEXO I",AD2484="",AF2484=""),"ANEXO I",IF(AND(AF2484="ANEXO II",AD2484="",AE2484=""),"ANEXO II","Escolher")))))</f>
        <v/>
      </c>
      <c r="AH2484" s="45" t="str">
        <f aca="false">IF(AG2484&lt;&gt;"Pneus","",IFERROR(VLOOKUP(R2484,Dados!$X$2:$Z$5,3,0)*(AI2484-Q2484),VLOOKUP(D2484,Dados!$X$7:$Z$33,3,0)*(AI2484-Q2484)))</f>
        <v/>
      </c>
      <c r="AI2484" s="47" t="str">
        <f aca="false">IF(B2484="","",P2484+Q2484+O2484+M2484+L2484-N2484)</f>
        <v/>
      </c>
      <c r="AJ2484" s="48" t="str">
        <f aca="false">IFERROR(IF(AND(AC2484="SIM",AG2484="-",Y2484="REVENDA"),(AB2484/1+1)*AI2484,IF(AND(AC2484="SIM",AG2484="Pneus",Y2484="REVENDA"),(AB2484/1+1)*(AI2484-AH2484),"")),"")</f>
        <v/>
      </c>
      <c r="AK2484" s="48" t="str">
        <f aca="false">IF(AJ2484="","",AJ2484*17%)</f>
        <v/>
      </c>
      <c r="AL2484" s="48" t="str">
        <f aca="false">IFERROR(IF(AC2484="NÃO","",IF(AK2484="","",IF(E2484="Simples Nacional",BF2484,IF(T2484=0.12,U2484*0.5833337002,IF(T2484=0,AI2484*0.07,U2484))))),"")</f>
        <v/>
      </c>
      <c r="AM2484" s="47" t="str">
        <f aca="false">IFERROR(IF(AC2484="NÃO","",IF(OR(AG2484="-",AG2484="Pneus"),AK2484-AL2484,"")),"")</f>
        <v/>
      </c>
      <c r="AN2484" s="48" t="str">
        <f aca="false">IF(AND(Y2484="REVENDA",AC2484="SIM",AG2484="BIT"),((AB2484/1+1)*AI2484)*0.4117,"")</f>
        <v/>
      </c>
      <c r="AO2484" s="48" t="str">
        <f aca="false">IF(AN2484="","",AN2484*17%)</f>
        <v/>
      </c>
      <c r="AP2484" s="49" t="str">
        <f aca="false">IF(AN2484="","",IF(T2484=0.12,(U2484*0.4117)*0.4117,IF(T2484=0,(AI2484*0.07)*0.4117,U2484*0.4117)))</f>
        <v/>
      </c>
      <c r="AQ2484" s="47" t="str">
        <f aca="false">IF(AN2484="","",AO2484-AP2484)</f>
        <v/>
      </c>
      <c r="AR2484" s="50" t="str">
        <f aca="false">IFERROR(IF(AND(AC2484="SIM",Y2484="REVENDA",LEFT(AG2484,5)="ANEXO")*OR(AE2484="ANEXO I",AF2484="ANEXO II"),VLOOKUP(H2484,Dados!G:I,2,0),""),"INSERIR MVA")</f>
        <v/>
      </c>
      <c r="AS2484" s="48" t="str">
        <f aca="false">IF(LEFT(AG2484,5)="ANEXO",VLOOKUP(AG2484,Dados!$X$111:$Z$112,2,0)*(AI2484-Q2484),"")</f>
        <v/>
      </c>
      <c r="AT2484" s="48" t="str">
        <f aca="false">IFERROR(IF(AR2484="","",(AI2484*AR2484)+AI2484),"INSERIR MVA")</f>
        <v/>
      </c>
      <c r="AU2484" s="48" t="str">
        <f aca="false">IF(AT2484="","",IF(AY2484=0.04,U2484,AS2484*AY2484))</f>
        <v/>
      </c>
      <c r="AV2484" s="47" t="str">
        <f aca="false">IFERROR(IF(AU2484="","",(VLOOKUP(AG2484,Dados!$X$111:$Z$112,3,0)*AT2484*0.17)),"INSERIR MVA")</f>
        <v/>
      </c>
      <c r="AW2484" s="47" t="str">
        <f aca="false">IFERROR(IF(AR2484="","",AV2484-AU2484),"")</f>
        <v/>
      </c>
      <c r="AX2484" s="51" t="str">
        <f aca="false">IFERROR(IF(AC2484="NÃO","",IF(AM2484&lt;&gt;"",AM2484-W2484,IF(AQ2484&lt;&gt;"",AQ2484-W2484,IF(AW2484&lt;&gt;"",AW2484-W2484,"")))),"")</f>
        <v/>
      </c>
      <c r="AY2484" s="46" t="str">
        <f aca="false">IFERROR(IF(ISNA(VLOOKUP(R2484,Dados!$X$2:$Y$5,2,0)),VLOOKUP(D2484,Dados!$X$7:$Y$33,2,0),VLOOKUP(R2484,Dados!$X$2:$Y$5,2,0)),"")</f>
        <v/>
      </c>
      <c r="AZ2484" s="52" t="str">
        <f aca="false">IF(C2484="","",IF(AND(Y2484="CONSUMO",AC2484="NÃO")*OR(AG2484="-",AG2484="BIT"),IF(E2484&lt;&gt;"",(AI2484-(P2484+L2484-N2484+Q2484)*AY2484)/0.83),""))</f>
        <v/>
      </c>
      <c r="BA2484" s="51" t="str">
        <f aca="false">IF(AZ2484="","",AZ2484*0.17-((P2484+L2484-N2484+Q2484)*AY2484))</f>
        <v/>
      </c>
      <c r="BB2484" s="51" t="str">
        <f aca="false">IF(AND(Y2484="CONSUMO",AG2484="ANEXO I",AY2484&gt;4%),(AI2484-(P2484+L2484-N2484+Q2484)*0.0514)/0.83*(0.5177)*(0.17)-AI2484*0.0514,IF(AND(Y2484="CONSUMO",AG2484="ANEXO II",AY2484&gt;4%),(AI2484-(P2484+L2484-N2484+Q2484)*0.041)/0.83*(0.3295)*(0.17)-AI2484*0.041,IF(AND(Y2484="CONSUMO",AG2484="ANEXO I",AY2484=4%),(AI2484-(P2484+L2484-N2484+Q2484)*0.04)/0.83*(0.5177)*(0.17)-AI2484*0.04,IF(AND(Y2484="CONSUMO",AG2484="ANEXO II",AY2484=4%),(AI2484-(P2484+L2484-N2484+Q2484)*0.04)/0.83*(0.3295)*(0.17)-AI2484*0.04,""))))</f>
        <v/>
      </c>
      <c r="BC2484" s="51" t="str">
        <f aca="false">IF(C2484="","",IF(AND(Y2484="CONSUMO",AC2484="SIM")*OR(AG2484="-",AG2484="BIT"),IF(E2484&lt;&gt;"",(AI2484-(P2484+L2484-N2484+Q2484)*AY2484)/0.83),""))</f>
        <v/>
      </c>
      <c r="BD2484" s="51" t="str">
        <f aca="false">IF(BC2484="","",BC2484*0.17)</f>
        <v/>
      </c>
      <c r="BE2484" s="51" t="str">
        <f aca="false">IF(I2484=6908,0,IF(BC2484="","",BD2484-((P2484+L2484-N2484+Q2484)*AY2484)))</f>
        <v/>
      </c>
      <c r="BF2484" s="53" t="str">
        <f aca="false">IF(B2484="","",IF(OR(B2484="",E2484="Regime Normal"),0,(AI2484-Q2484)*VLOOKUP(R2484,Dados!$X$98:$Y$108,2,0)))</f>
        <v/>
      </c>
      <c r="BG2484" s="54" t="str">
        <f aca="false">IFERROR(VLOOKUP(I2484,Dados!$AC$27:$AD$43,2,0),IF(B2484="","",IF(D2484&lt;&gt;"MT",IF(AND(AC2484="SIM",Y2484="Revenda"),"2403",IF(AND(AC2484="SIM",Y2484="Consumo"),"2407",IF(AND(AC2484="NÃO",Y2484="Revenda"),"2102",IF(AND(AC2484="NÃO",Y2484="Consumo"),"2556",)))),REPLACE(I2484,1,1,1))))</f>
        <v/>
      </c>
    </row>
    <row r="2485" customFormat="false" ht="12.8" hidden="false" customHeight="true" outlineLevel="0" collapsed="false">
      <c r="Y2485" s="45"/>
      <c r="Z2485" s="46" t="str">
        <f aca="false">IF(B2485="","",(IFERROR(VLOOKUP(H2485,Dados!A$3:B$15000,2,0),"Não Encontrado")))</f>
        <v/>
      </c>
      <c r="AA2485" s="46" t="str">
        <f aca="false">IF(B2485="","",(IFERROR(VLOOKUP(G2485,Dados!C$3:E$15000,3,0),"Não Encontrado")))</f>
        <v/>
      </c>
      <c r="AB2485" s="46" t="str">
        <f aca="false">IFERROR(IF(Z2485&lt;&gt;"Não Encontrado",Z2485,IF(AA2485&lt;&gt;"Não Encontrado",AA2485,"")),"")</f>
        <v/>
      </c>
      <c r="AC2485" s="45" t="str">
        <f aca="false">IF(B2485="","",IF(AB2485="","NÃO","SIM"))</f>
        <v/>
      </c>
      <c r="AD2485" s="45" t="str">
        <f aca="false">IFERROR(VLOOKUP(G2485,Dados!$P$3:$R$500,3,0),"")</f>
        <v/>
      </c>
      <c r="AE2485" s="45" t="str">
        <f aca="false">IFERROR(VLOOKUP(G2485,Dados!$K$3:$L$500,2,0),"")</f>
        <v/>
      </c>
      <c r="AF2485" s="45" t="str">
        <f aca="false">IFERROR(VLOOKUP(G2485,Dados!$M$3:$N$500,2,0),"")</f>
        <v/>
      </c>
      <c r="AG2485" s="45" t="str">
        <f aca="false">IF(F2485="","",IF(AND(AD2485="",AE2485="",AF2485=""),"-",IF(AND(AD2485="BIT",AE2485="",AF2485=""),"BIT",IF(AND(AE2485="ANEXO I",AD2485="",AF2485=""),"ANEXO I",IF(AND(AF2485="ANEXO II",AD2485="",AE2485=""),"ANEXO II","Escolher")))))</f>
        <v/>
      </c>
      <c r="AH2485" s="45" t="str">
        <f aca="false">IF(AG2485&lt;&gt;"Pneus","",IFERROR(VLOOKUP(R2485,Dados!$X$2:$Z$5,3,0)*(AI2485-Q2485),VLOOKUP(D2485,Dados!$X$7:$Z$33,3,0)*(AI2485-Q2485)))</f>
        <v/>
      </c>
      <c r="AI2485" s="47" t="str">
        <f aca="false">IF(B2485="","",P2485+Q2485+O2485+M2485+L2485-N2485)</f>
        <v/>
      </c>
      <c r="AJ2485" s="48" t="str">
        <f aca="false">IFERROR(IF(AND(AC2485="SIM",AG2485="-",Y2485="REVENDA"),(AB2485/1+1)*AI2485,IF(AND(AC2485="SIM",AG2485="Pneus",Y2485="REVENDA"),(AB2485/1+1)*(AI2485-AH2485),"")),"")</f>
        <v/>
      </c>
      <c r="AK2485" s="48" t="str">
        <f aca="false">IF(AJ2485="","",AJ2485*17%)</f>
        <v/>
      </c>
      <c r="AL2485" s="48" t="str">
        <f aca="false">IFERROR(IF(AC2485="NÃO","",IF(AK2485="","",IF(E2485="Simples Nacional",BF2485,IF(T2485=0.12,U2485*0.5833337002,IF(T2485=0,AI2485*0.07,U2485))))),"")</f>
        <v/>
      </c>
      <c r="AM2485" s="47" t="str">
        <f aca="false">IFERROR(IF(AC2485="NÃO","",IF(OR(AG2485="-",AG2485="Pneus"),AK2485-AL2485,"")),"")</f>
        <v/>
      </c>
      <c r="AN2485" s="48" t="str">
        <f aca="false">IF(AND(Y2485="REVENDA",AC2485="SIM",AG2485="BIT"),((AB2485/1+1)*AI2485)*0.4117,"")</f>
        <v/>
      </c>
      <c r="AO2485" s="48" t="str">
        <f aca="false">IF(AN2485="","",AN2485*17%)</f>
        <v/>
      </c>
      <c r="AP2485" s="49" t="str">
        <f aca="false">IF(AN2485="","",IF(T2485=0.12,(U2485*0.4117)*0.4117,IF(T2485=0,(AI2485*0.07)*0.4117,U2485*0.4117)))</f>
        <v/>
      </c>
      <c r="AQ2485" s="47" t="str">
        <f aca="false">IF(AN2485="","",AO2485-AP2485)</f>
        <v/>
      </c>
      <c r="AR2485" s="50" t="str">
        <f aca="false">IFERROR(IF(AND(AC2485="SIM",Y2485="REVENDA",LEFT(AG2485,5)="ANEXO")*OR(AE2485="ANEXO I",AF2485="ANEXO II"),VLOOKUP(H2485,Dados!G:I,2,0),""),"INSERIR MVA")</f>
        <v/>
      </c>
      <c r="AS2485" s="48" t="str">
        <f aca="false">IF(LEFT(AG2485,5)="ANEXO",VLOOKUP(AG2485,Dados!$X$111:$Z$112,2,0)*(AI2485-Q2485),"")</f>
        <v/>
      </c>
      <c r="AT2485" s="48" t="str">
        <f aca="false">IFERROR(IF(AR2485="","",(AI2485*AR2485)+AI2485),"INSERIR MVA")</f>
        <v/>
      </c>
      <c r="AU2485" s="48" t="str">
        <f aca="false">IF(AT2485="","",IF(AY2485=0.04,U2485,AS2485*AY2485))</f>
        <v/>
      </c>
      <c r="AV2485" s="47" t="str">
        <f aca="false">IFERROR(IF(AU2485="","",(VLOOKUP(AG2485,Dados!$X$111:$Z$112,3,0)*AT2485*0.17)),"INSERIR MVA")</f>
        <v/>
      </c>
      <c r="AW2485" s="47" t="str">
        <f aca="false">IFERROR(IF(AR2485="","",AV2485-AU2485),"")</f>
        <v/>
      </c>
      <c r="AX2485" s="51" t="str">
        <f aca="false">IFERROR(IF(AC2485="NÃO","",IF(AM2485&lt;&gt;"",AM2485-W2485,IF(AQ2485&lt;&gt;"",AQ2485-W2485,IF(AW2485&lt;&gt;"",AW2485-W2485,"")))),"")</f>
        <v/>
      </c>
      <c r="AY2485" s="46" t="str">
        <f aca="false">IFERROR(IF(ISNA(VLOOKUP(R2485,Dados!$X$2:$Y$5,2,0)),VLOOKUP(D2485,Dados!$X$7:$Y$33,2,0),VLOOKUP(R2485,Dados!$X$2:$Y$5,2,0)),"")</f>
        <v/>
      </c>
      <c r="AZ2485" s="52" t="str">
        <f aca="false">IF(C2485="","",IF(AND(Y2485="CONSUMO",AC2485="NÃO")*OR(AG2485="-",AG2485="BIT"),IF(E2485&lt;&gt;"",(AI2485-(P2485+L2485-N2485+Q2485)*AY2485)/0.83),""))</f>
        <v/>
      </c>
      <c r="BA2485" s="51" t="str">
        <f aca="false">IF(AZ2485="","",AZ2485*0.17-((P2485+L2485-N2485+Q2485)*AY2485))</f>
        <v/>
      </c>
      <c r="BB2485" s="51" t="str">
        <f aca="false">IF(AND(Y2485="CONSUMO",AG2485="ANEXO I",AY2485&gt;4%),(AI2485-(P2485+L2485-N2485+Q2485)*0.0514)/0.83*(0.5177)*(0.17)-AI2485*0.0514,IF(AND(Y2485="CONSUMO",AG2485="ANEXO II",AY2485&gt;4%),(AI2485-(P2485+L2485-N2485+Q2485)*0.041)/0.83*(0.3295)*(0.17)-AI2485*0.041,IF(AND(Y2485="CONSUMO",AG2485="ANEXO I",AY2485=4%),(AI2485-(P2485+L2485-N2485+Q2485)*0.04)/0.83*(0.5177)*(0.17)-AI2485*0.04,IF(AND(Y2485="CONSUMO",AG2485="ANEXO II",AY2485=4%),(AI2485-(P2485+L2485-N2485+Q2485)*0.04)/0.83*(0.3295)*(0.17)-AI2485*0.04,""))))</f>
        <v/>
      </c>
      <c r="BC2485" s="51" t="str">
        <f aca="false">IF(C2485="","",IF(AND(Y2485="CONSUMO",AC2485="SIM")*OR(AG2485="-",AG2485="BIT"),IF(E2485&lt;&gt;"",(AI2485-(P2485+L2485-N2485+Q2485)*AY2485)/0.83),""))</f>
        <v/>
      </c>
      <c r="BD2485" s="51" t="str">
        <f aca="false">IF(BC2485="","",BC2485*0.17)</f>
        <v/>
      </c>
      <c r="BE2485" s="51" t="str">
        <f aca="false">IF(I2485=6908,0,IF(BC2485="","",BD2485-((P2485+L2485-N2485+Q2485)*AY2485)))</f>
        <v/>
      </c>
      <c r="BF2485" s="53" t="str">
        <f aca="false">IF(B2485="","",IF(OR(B2485="",E2485="Regime Normal"),0,(AI2485-Q2485)*VLOOKUP(R2485,Dados!$X$98:$Y$108,2,0)))</f>
        <v/>
      </c>
      <c r="BG2485" s="54" t="str">
        <f aca="false">IFERROR(VLOOKUP(I2485,Dados!$AC$27:$AD$43,2,0),IF(B2485="","",IF(D2485&lt;&gt;"MT",IF(AND(AC2485="SIM",Y2485="Revenda"),"2403",IF(AND(AC2485="SIM",Y2485="Consumo"),"2407",IF(AND(AC2485="NÃO",Y2485="Revenda"),"2102",IF(AND(AC2485="NÃO",Y2485="Consumo"),"2556",)))),REPLACE(I2485,1,1,1))))</f>
        <v/>
      </c>
    </row>
    <row r="2486" customFormat="false" ht="12.8" hidden="false" customHeight="true" outlineLevel="0" collapsed="false">
      <c r="Y2486" s="45"/>
      <c r="Z2486" s="46" t="str">
        <f aca="false">IF(B2486="","",(IFERROR(VLOOKUP(H2486,Dados!A$3:B$15000,2,0),"Não Encontrado")))</f>
        <v/>
      </c>
      <c r="AA2486" s="46" t="str">
        <f aca="false">IF(B2486="","",(IFERROR(VLOOKUP(G2486,Dados!C$3:E$15000,3,0),"Não Encontrado")))</f>
        <v/>
      </c>
      <c r="AB2486" s="46" t="str">
        <f aca="false">IFERROR(IF(Z2486&lt;&gt;"Não Encontrado",Z2486,IF(AA2486&lt;&gt;"Não Encontrado",AA2486,"")),"")</f>
        <v/>
      </c>
      <c r="AC2486" s="45" t="str">
        <f aca="false">IF(B2486="","",IF(AB2486="","NÃO","SIM"))</f>
        <v/>
      </c>
      <c r="AD2486" s="45" t="str">
        <f aca="false">IFERROR(VLOOKUP(G2486,Dados!$P$3:$R$500,3,0),"")</f>
        <v/>
      </c>
      <c r="AE2486" s="45" t="str">
        <f aca="false">IFERROR(VLOOKUP(G2486,Dados!$K$3:$L$500,2,0),"")</f>
        <v/>
      </c>
      <c r="AF2486" s="45" t="str">
        <f aca="false">IFERROR(VLOOKUP(G2486,Dados!$M$3:$N$500,2,0),"")</f>
        <v/>
      </c>
      <c r="AG2486" s="45" t="str">
        <f aca="false">IF(F2486="","",IF(AND(AD2486="",AE2486="",AF2486=""),"-",IF(AND(AD2486="BIT",AE2486="",AF2486=""),"BIT",IF(AND(AE2486="ANEXO I",AD2486="",AF2486=""),"ANEXO I",IF(AND(AF2486="ANEXO II",AD2486="",AE2486=""),"ANEXO II","Escolher")))))</f>
        <v/>
      </c>
      <c r="AH2486" s="45" t="str">
        <f aca="false">IF(AG2486&lt;&gt;"Pneus","",IFERROR(VLOOKUP(R2486,Dados!$X$2:$Z$5,3,0)*(AI2486-Q2486),VLOOKUP(D2486,Dados!$X$7:$Z$33,3,0)*(AI2486-Q2486)))</f>
        <v/>
      </c>
      <c r="AI2486" s="47" t="str">
        <f aca="false">IF(B2486="","",P2486+Q2486+O2486+M2486+L2486-N2486)</f>
        <v/>
      </c>
      <c r="AJ2486" s="48" t="str">
        <f aca="false">IFERROR(IF(AND(AC2486="SIM",AG2486="-",Y2486="REVENDA"),(AB2486/1+1)*AI2486,IF(AND(AC2486="SIM",AG2486="Pneus",Y2486="REVENDA"),(AB2486/1+1)*(AI2486-AH2486),"")),"")</f>
        <v/>
      </c>
      <c r="AK2486" s="48" t="str">
        <f aca="false">IF(AJ2486="","",AJ2486*17%)</f>
        <v/>
      </c>
      <c r="AL2486" s="48" t="str">
        <f aca="false">IFERROR(IF(AC2486="NÃO","",IF(AK2486="","",IF(E2486="Simples Nacional",BF2486,IF(T2486=0.12,U2486*0.5833337002,IF(T2486=0,AI2486*0.07,U2486))))),"")</f>
        <v/>
      </c>
      <c r="AM2486" s="47" t="str">
        <f aca="false">IFERROR(IF(AC2486="NÃO","",IF(OR(AG2486="-",AG2486="Pneus"),AK2486-AL2486,"")),"")</f>
        <v/>
      </c>
      <c r="AN2486" s="48" t="str">
        <f aca="false">IF(AND(Y2486="REVENDA",AC2486="SIM",AG2486="BIT"),((AB2486/1+1)*AI2486)*0.4117,"")</f>
        <v/>
      </c>
      <c r="AO2486" s="48" t="str">
        <f aca="false">IF(AN2486="","",AN2486*17%)</f>
        <v/>
      </c>
      <c r="AP2486" s="49" t="str">
        <f aca="false">IF(AN2486="","",IF(T2486=0.12,(U2486*0.4117)*0.4117,IF(T2486=0,(AI2486*0.07)*0.4117,U2486*0.4117)))</f>
        <v/>
      </c>
      <c r="AQ2486" s="47" t="str">
        <f aca="false">IF(AN2486="","",AO2486-AP2486)</f>
        <v/>
      </c>
      <c r="AR2486" s="50" t="str">
        <f aca="false">IFERROR(IF(AND(AC2486="SIM",Y2486="REVENDA",LEFT(AG2486,5)="ANEXO")*OR(AE2486="ANEXO I",AF2486="ANEXO II"),VLOOKUP(H2486,Dados!G:I,2,0),""),"INSERIR MVA")</f>
        <v/>
      </c>
      <c r="AS2486" s="48" t="str">
        <f aca="false">IF(LEFT(AG2486,5)="ANEXO",VLOOKUP(AG2486,Dados!$X$111:$Z$112,2,0)*(AI2486-Q2486),"")</f>
        <v/>
      </c>
      <c r="AT2486" s="48" t="str">
        <f aca="false">IFERROR(IF(AR2486="","",(AI2486*AR2486)+AI2486),"INSERIR MVA")</f>
        <v/>
      </c>
      <c r="AU2486" s="48" t="str">
        <f aca="false">IF(AT2486="","",IF(AY2486=0.04,U2486,AS2486*AY2486))</f>
        <v/>
      </c>
      <c r="AV2486" s="47" t="str">
        <f aca="false">IFERROR(IF(AU2486="","",(VLOOKUP(AG2486,Dados!$X$111:$Z$112,3,0)*AT2486*0.17)),"INSERIR MVA")</f>
        <v/>
      </c>
      <c r="AW2486" s="47" t="str">
        <f aca="false">IFERROR(IF(AR2486="","",AV2486-AU2486),"")</f>
        <v/>
      </c>
      <c r="AX2486" s="51" t="str">
        <f aca="false">IFERROR(IF(AC2486="NÃO","",IF(AM2486&lt;&gt;"",AM2486-W2486,IF(AQ2486&lt;&gt;"",AQ2486-W2486,IF(AW2486&lt;&gt;"",AW2486-W2486,"")))),"")</f>
        <v/>
      </c>
      <c r="AY2486" s="46" t="str">
        <f aca="false">IFERROR(IF(ISNA(VLOOKUP(R2486,Dados!$X$2:$Y$5,2,0)),VLOOKUP(D2486,Dados!$X$7:$Y$33,2,0),VLOOKUP(R2486,Dados!$X$2:$Y$5,2,0)),"")</f>
        <v/>
      </c>
      <c r="AZ2486" s="52" t="str">
        <f aca="false">IF(C2486="","",IF(AND(Y2486="CONSUMO",AC2486="NÃO")*OR(AG2486="-",AG2486="BIT"),IF(E2486&lt;&gt;"",(AI2486-(P2486+L2486-N2486+Q2486)*AY2486)/0.83),""))</f>
        <v/>
      </c>
      <c r="BA2486" s="51" t="str">
        <f aca="false">IF(AZ2486="","",AZ2486*0.17-((P2486+L2486-N2486+Q2486)*AY2486))</f>
        <v/>
      </c>
      <c r="BB2486" s="51" t="str">
        <f aca="false">IF(AND(Y2486="CONSUMO",AG2486="ANEXO I",AY2486&gt;4%),(AI2486-(P2486+L2486-N2486+Q2486)*0.0514)/0.83*(0.5177)*(0.17)-AI2486*0.0514,IF(AND(Y2486="CONSUMO",AG2486="ANEXO II",AY2486&gt;4%),(AI2486-(P2486+L2486-N2486+Q2486)*0.041)/0.83*(0.3295)*(0.17)-AI2486*0.041,IF(AND(Y2486="CONSUMO",AG2486="ANEXO I",AY2486=4%),(AI2486-(P2486+L2486-N2486+Q2486)*0.04)/0.83*(0.5177)*(0.17)-AI2486*0.04,IF(AND(Y2486="CONSUMO",AG2486="ANEXO II",AY2486=4%),(AI2486-(P2486+L2486-N2486+Q2486)*0.04)/0.83*(0.3295)*(0.17)-AI2486*0.04,""))))</f>
        <v/>
      </c>
      <c r="BC2486" s="51" t="str">
        <f aca="false">IF(C2486="","",IF(AND(Y2486="CONSUMO",AC2486="SIM")*OR(AG2486="-",AG2486="BIT"),IF(E2486&lt;&gt;"",(AI2486-(P2486+L2486-N2486+Q2486)*AY2486)/0.83),""))</f>
        <v/>
      </c>
      <c r="BD2486" s="51" t="str">
        <f aca="false">IF(BC2486="","",BC2486*0.17)</f>
        <v/>
      </c>
      <c r="BE2486" s="51" t="str">
        <f aca="false">IF(I2486=6908,0,IF(BC2486="","",BD2486-((P2486+L2486-N2486+Q2486)*AY2486)))</f>
        <v/>
      </c>
      <c r="BF2486" s="53" t="str">
        <f aca="false">IF(B2486="","",IF(OR(B2486="",E2486="Regime Normal"),0,(AI2486-Q2486)*VLOOKUP(R2486,Dados!$X$98:$Y$108,2,0)))</f>
        <v/>
      </c>
      <c r="BG2486" s="54" t="str">
        <f aca="false">IFERROR(VLOOKUP(I2486,Dados!$AC$27:$AD$43,2,0),IF(B2486="","",IF(D2486&lt;&gt;"MT",IF(AND(AC2486="SIM",Y2486="Revenda"),"2403",IF(AND(AC2486="SIM",Y2486="Consumo"),"2407",IF(AND(AC2486="NÃO",Y2486="Revenda"),"2102",IF(AND(AC2486="NÃO",Y2486="Consumo"),"2556",)))),REPLACE(I2486,1,1,1))))</f>
        <v/>
      </c>
    </row>
    <row r="2487" customFormat="false" ht="12.8" hidden="false" customHeight="true" outlineLevel="0" collapsed="false">
      <c r="Y2487" s="45"/>
      <c r="Z2487" s="46" t="str">
        <f aca="false">IF(B2487="","",(IFERROR(VLOOKUP(H2487,Dados!A$3:B$15000,2,0),"Não Encontrado")))</f>
        <v/>
      </c>
      <c r="AA2487" s="46" t="str">
        <f aca="false">IF(B2487="","",(IFERROR(VLOOKUP(G2487,Dados!C$3:E$15000,3,0),"Não Encontrado")))</f>
        <v/>
      </c>
      <c r="AB2487" s="46" t="str">
        <f aca="false">IFERROR(IF(Z2487&lt;&gt;"Não Encontrado",Z2487,IF(AA2487&lt;&gt;"Não Encontrado",AA2487,"")),"")</f>
        <v/>
      </c>
      <c r="AC2487" s="45" t="str">
        <f aca="false">IF(B2487="","",IF(AB2487="","NÃO","SIM"))</f>
        <v/>
      </c>
      <c r="AD2487" s="45" t="str">
        <f aca="false">IFERROR(VLOOKUP(G2487,Dados!$P$3:$R$500,3,0),"")</f>
        <v/>
      </c>
      <c r="AE2487" s="45" t="str">
        <f aca="false">IFERROR(VLOOKUP(G2487,Dados!$K$3:$L$500,2,0),"")</f>
        <v/>
      </c>
      <c r="AF2487" s="45" t="str">
        <f aca="false">IFERROR(VLOOKUP(G2487,Dados!$M$3:$N$500,2,0),"")</f>
        <v/>
      </c>
      <c r="AG2487" s="45" t="str">
        <f aca="false">IF(F2487="","",IF(AND(AD2487="",AE2487="",AF2487=""),"-",IF(AND(AD2487="BIT",AE2487="",AF2487=""),"BIT",IF(AND(AE2487="ANEXO I",AD2487="",AF2487=""),"ANEXO I",IF(AND(AF2487="ANEXO II",AD2487="",AE2487=""),"ANEXO II","Escolher")))))</f>
        <v/>
      </c>
      <c r="AH2487" s="45" t="str">
        <f aca="false">IF(AG2487&lt;&gt;"Pneus","",IFERROR(VLOOKUP(R2487,Dados!$X$2:$Z$5,3,0)*(AI2487-Q2487),VLOOKUP(D2487,Dados!$X$7:$Z$33,3,0)*(AI2487-Q2487)))</f>
        <v/>
      </c>
      <c r="AI2487" s="47" t="str">
        <f aca="false">IF(B2487="","",P2487+Q2487+O2487+M2487+L2487-N2487)</f>
        <v/>
      </c>
      <c r="AJ2487" s="48" t="str">
        <f aca="false">IFERROR(IF(AND(AC2487="SIM",AG2487="-",Y2487="REVENDA"),(AB2487/1+1)*AI2487,IF(AND(AC2487="SIM",AG2487="Pneus",Y2487="REVENDA"),(AB2487/1+1)*(AI2487-AH2487),"")),"")</f>
        <v/>
      </c>
      <c r="AK2487" s="48" t="str">
        <f aca="false">IF(AJ2487="","",AJ2487*17%)</f>
        <v/>
      </c>
      <c r="AL2487" s="48" t="str">
        <f aca="false">IFERROR(IF(AC2487="NÃO","",IF(AK2487="","",IF(E2487="Simples Nacional",BF2487,IF(T2487=0.12,U2487*0.5833337002,IF(T2487=0,AI2487*0.07,U2487))))),"")</f>
        <v/>
      </c>
      <c r="AM2487" s="47" t="str">
        <f aca="false">IFERROR(IF(AC2487="NÃO","",IF(OR(AG2487="-",AG2487="Pneus"),AK2487-AL2487,"")),"")</f>
        <v/>
      </c>
      <c r="AN2487" s="48" t="str">
        <f aca="false">IF(AND(Y2487="REVENDA",AC2487="SIM",AG2487="BIT"),((AB2487/1+1)*AI2487)*0.4117,"")</f>
        <v/>
      </c>
      <c r="AO2487" s="48" t="str">
        <f aca="false">IF(AN2487="","",AN2487*17%)</f>
        <v/>
      </c>
      <c r="AP2487" s="49" t="str">
        <f aca="false">IF(AN2487="","",IF(T2487=0.12,(U2487*0.4117)*0.4117,IF(T2487=0,(AI2487*0.07)*0.4117,U2487*0.4117)))</f>
        <v/>
      </c>
      <c r="AQ2487" s="47" t="str">
        <f aca="false">IF(AN2487="","",AO2487-AP2487)</f>
        <v/>
      </c>
      <c r="AR2487" s="50" t="str">
        <f aca="false">IFERROR(IF(AND(AC2487="SIM",Y2487="REVENDA",LEFT(AG2487,5)="ANEXO")*OR(AE2487="ANEXO I",AF2487="ANEXO II"),VLOOKUP(H2487,Dados!G:I,2,0),""),"INSERIR MVA")</f>
        <v/>
      </c>
      <c r="AS2487" s="48" t="str">
        <f aca="false">IF(LEFT(AG2487,5)="ANEXO",VLOOKUP(AG2487,Dados!$X$111:$Z$112,2,0)*(AI2487-Q2487),"")</f>
        <v/>
      </c>
      <c r="AT2487" s="48" t="str">
        <f aca="false">IFERROR(IF(AR2487="","",(AI2487*AR2487)+AI2487),"INSERIR MVA")</f>
        <v/>
      </c>
      <c r="AU2487" s="48" t="str">
        <f aca="false">IF(AT2487="","",IF(AY2487=0.04,U2487,AS2487*AY2487))</f>
        <v/>
      </c>
      <c r="AV2487" s="47" t="str">
        <f aca="false">IFERROR(IF(AU2487="","",(VLOOKUP(AG2487,Dados!$X$111:$Z$112,3,0)*AT2487*0.17)),"INSERIR MVA")</f>
        <v/>
      </c>
      <c r="AW2487" s="47" t="str">
        <f aca="false">IFERROR(IF(AR2487="","",AV2487-AU2487),"")</f>
        <v/>
      </c>
      <c r="AX2487" s="51" t="str">
        <f aca="false">IFERROR(IF(AC2487="NÃO","",IF(AM2487&lt;&gt;"",AM2487-W2487,IF(AQ2487&lt;&gt;"",AQ2487-W2487,IF(AW2487&lt;&gt;"",AW2487-W2487,"")))),"")</f>
        <v/>
      </c>
      <c r="AY2487" s="46" t="str">
        <f aca="false">IFERROR(IF(ISNA(VLOOKUP(R2487,Dados!$X$2:$Y$5,2,0)),VLOOKUP(D2487,Dados!$X$7:$Y$33,2,0),VLOOKUP(R2487,Dados!$X$2:$Y$5,2,0)),"")</f>
        <v/>
      </c>
      <c r="AZ2487" s="52" t="str">
        <f aca="false">IF(C2487="","",IF(AND(Y2487="CONSUMO",AC2487="NÃO")*OR(AG2487="-",AG2487="BIT"),IF(E2487&lt;&gt;"",(AI2487-(P2487+L2487-N2487+Q2487)*AY2487)/0.83),""))</f>
        <v/>
      </c>
      <c r="BA2487" s="51" t="str">
        <f aca="false">IF(AZ2487="","",AZ2487*0.17-((P2487+L2487-N2487+Q2487)*AY2487))</f>
        <v/>
      </c>
      <c r="BB2487" s="51" t="str">
        <f aca="false">IF(AND(Y2487="CONSUMO",AG2487="ANEXO I",AY2487&gt;4%),(AI2487-(P2487+L2487-N2487+Q2487)*0.0514)/0.83*(0.5177)*(0.17)-AI2487*0.0514,IF(AND(Y2487="CONSUMO",AG2487="ANEXO II",AY2487&gt;4%),(AI2487-(P2487+L2487-N2487+Q2487)*0.041)/0.83*(0.3295)*(0.17)-AI2487*0.041,IF(AND(Y2487="CONSUMO",AG2487="ANEXO I",AY2487=4%),(AI2487-(P2487+L2487-N2487+Q2487)*0.04)/0.83*(0.5177)*(0.17)-AI2487*0.04,IF(AND(Y2487="CONSUMO",AG2487="ANEXO II",AY2487=4%),(AI2487-(P2487+L2487-N2487+Q2487)*0.04)/0.83*(0.3295)*(0.17)-AI2487*0.04,""))))</f>
        <v/>
      </c>
      <c r="BC2487" s="51" t="str">
        <f aca="false">IF(C2487="","",IF(AND(Y2487="CONSUMO",AC2487="SIM")*OR(AG2487="-",AG2487="BIT"),IF(E2487&lt;&gt;"",(AI2487-(P2487+L2487-N2487+Q2487)*AY2487)/0.83),""))</f>
        <v/>
      </c>
      <c r="BD2487" s="51" t="str">
        <f aca="false">IF(BC2487="","",BC2487*0.17)</f>
        <v/>
      </c>
      <c r="BE2487" s="51" t="str">
        <f aca="false">IF(I2487=6908,0,IF(BC2487="","",BD2487-((P2487+L2487-N2487+Q2487)*AY2487)))</f>
        <v/>
      </c>
      <c r="BF2487" s="53" t="str">
        <f aca="false">IF(B2487="","",IF(OR(B2487="",E2487="Regime Normal"),0,(AI2487-Q2487)*VLOOKUP(R2487,Dados!$X$98:$Y$108,2,0)))</f>
        <v/>
      </c>
      <c r="BG2487" s="54" t="str">
        <f aca="false">IFERROR(VLOOKUP(I2487,Dados!$AC$27:$AD$43,2,0),IF(B2487="","",IF(D2487&lt;&gt;"MT",IF(AND(AC2487="SIM",Y2487="Revenda"),"2403",IF(AND(AC2487="SIM",Y2487="Consumo"),"2407",IF(AND(AC2487="NÃO",Y2487="Revenda"),"2102",IF(AND(AC2487="NÃO",Y2487="Consumo"),"2556",)))),REPLACE(I2487,1,1,1))))</f>
        <v/>
      </c>
    </row>
    <row r="2488" customFormat="false" ht="12.8" hidden="false" customHeight="true" outlineLevel="0" collapsed="false">
      <c r="Y2488" s="45"/>
      <c r="Z2488" s="46" t="str">
        <f aca="false">IF(B2488="","",(IFERROR(VLOOKUP(H2488,Dados!A$3:B$15000,2,0),"Não Encontrado")))</f>
        <v/>
      </c>
      <c r="AA2488" s="46" t="str">
        <f aca="false">IF(B2488="","",(IFERROR(VLOOKUP(G2488,Dados!C$3:E$15000,3,0),"Não Encontrado")))</f>
        <v/>
      </c>
      <c r="AB2488" s="46" t="str">
        <f aca="false">IFERROR(IF(Z2488&lt;&gt;"Não Encontrado",Z2488,IF(AA2488&lt;&gt;"Não Encontrado",AA2488,"")),"")</f>
        <v/>
      </c>
      <c r="AC2488" s="45" t="str">
        <f aca="false">IF(B2488="","",IF(AB2488="","NÃO","SIM"))</f>
        <v/>
      </c>
      <c r="AD2488" s="45" t="str">
        <f aca="false">IFERROR(VLOOKUP(G2488,Dados!$P$3:$R$500,3,0),"")</f>
        <v/>
      </c>
      <c r="AE2488" s="45" t="str">
        <f aca="false">IFERROR(VLOOKUP(G2488,Dados!$K$3:$L$500,2,0),"")</f>
        <v/>
      </c>
      <c r="AF2488" s="45" t="str">
        <f aca="false">IFERROR(VLOOKUP(G2488,Dados!$M$3:$N$500,2,0),"")</f>
        <v/>
      </c>
      <c r="AG2488" s="45" t="str">
        <f aca="false">IF(F2488="","",IF(AND(AD2488="",AE2488="",AF2488=""),"-",IF(AND(AD2488="BIT",AE2488="",AF2488=""),"BIT",IF(AND(AE2488="ANEXO I",AD2488="",AF2488=""),"ANEXO I",IF(AND(AF2488="ANEXO II",AD2488="",AE2488=""),"ANEXO II","Escolher")))))</f>
        <v/>
      </c>
      <c r="AH2488" s="45" t="str">
        <f aca="false">IF(AG2488&lt;&gt;"Pneus","",IFERROR(VLOOKUP(R2488,Dados!$X$2:$Z$5,3,0)*(AI2488-Q2488),VLOOKUP(D2488,Dados!$X$7:$Z$33,3,0)*(AI2488-Q2488)))</f>
        <v/>
      </c>
      <c r="AI2488" s="47" t="str">
        <f aca="false">IF(B2488="","",P2488+Q2488+O2488+M2488+L2488-N2488)</f>
        <v/>
      </c>
      <c r="AJ2488" s="48" t="str">
        <f aca="false">IFERROR(IF(AND(AC2488="SIM",AG2488="-",Y2488="REVENDA"),(AB2488/1+1)*AI2488,IF(AND(AC2488="SIM",AG2488="Pneus",Y2488="REVENDA"),(AB2488/1+1)*(AI2488-AH2488),"")),"")</f>
        <v/>
      </c>
      <c r="AK2488" s="48" t="str">
        <f aca="false">IF(AJ2488="","",AJ2488*17%)</f>
        <v/>
      </c>
      <c r="AL2488" s="48" t="str">
        <f aca="false">IFERROR(IF(AC2488="NÃO","",IF(AK2488="","",IF(E2488="Simples Nacional",BF2488,IF(T2488=0.12,U2488*0.5833337002,IF(T2488=0,AI2488*0.07,U2488))))),"")</f>
        <v/>
      </c>
      <c r="AM2488" s="47" t="str">
        <f aca="false">IFERROR(IF(AC2488="NÃO","",IF(OR(AG2488="-",AG2488="Pneus"),AK2488-AL2488,"")),"")</f>
        <v/>
      </c>
      <c r="AN2488" s="48" t="str">
        <f aca="false">IF(AND(Y2488="REVENDA",AC2488="SIM",AG2488="BIT"),((AB2488/1+1)*AI2488)*0.4117,"")</f>
        <v/>
      </c>
      <c r="AO2488" s="48" t="str">
        <f aca="false">IF(AN2488="","",AN2488*17%)</f>
        <v/>
      </c>
      <c r="AP2488" s="49" t="str">
        <f aca="false">IF(AN2488="","",IF(T2488=0.12,(U2488*0.4117)*0.4117,IF(T2488=0,(AI2488*0.07)*0.4117,U2488*0.4117)))</f>
        <v/>
      </c>
      <c r="AQ2488" s="47" t="str">
        <f aca="false">IF(AN2488="","",AO2488-AP2488)</f>
        <v/>
      </c>
      <c r="AR2488" s="50" t="str">
        <f aca="false">IFERROR(IF(AND(AC2488="SIM",Y2488="REVENDA",LEFT(AG2488,5)="ANEXO")*OR(AE2488="ANEXO I",AF2488="ANEXO II"),VLOOKUP(H2488,Dados!G:I,2,0),""),"INSERIR MVA")</f>
        <v/>
      </c>
      <c r="AS2488" s="48" t="str">
        <f aca="false">IF(LEFT(AG2488,5)="ANEXO",VLOOKUP(AG2488,Dados!$X$111:$Z$112,2,0)*(AI2488-Q2488),"")</f>
        <v/>
      </c>
      <c r="AT2488" s="48" t="str">
        <f aca="false">IFERROR(IF(AR2488="","",(AI2488*AR2488)+AI2488),"INSERIR MVA")</f>
        <v/>
      </c>
      <c r="AU2488" s="48" t="str">
        <f aca="false">IF(AT2488="","",IF(AY2488=0.04,U2488,AS2488*AY2488))</f>
        <v/>
      </c>
      <c r="AV2488" s="47" t="str">
        <f aca="false">IFERROR(IF(AU2488="","",(VLOOKUP(AG2488,Dados!$X$111:$Z$112,3,0)*AT2488*0.17)),"INSERIR MVA")</f>
        <v/>
      </c>
      <c r="AW2488" s="47" t="str">
        <f aca="false">IFERROR(IF(AR2488="","",AV2488-AU2488),"")</f>
        <v/>
      </c>
      <c r="AX2488" s="51" t="str">
        <f aca="false">IFERROR(IF(AC2488="NÃO","",IF(AM2488&lt;&gt;"",AM2488-W2488,IF(AQ2488&lt;&gt;"",AQ2488-W2488,IF(AW2488&lt;&gt;"",AW2488-W2488,"")))),"")</f>
        <v/>
      </c>
      <c r="AY2488" s="46" t="str">
        <f aca="false">IFERROR(IF(ISNA(VLOOKUP(R2488,Dados!$X$2:$Y$5,2,0)),VLOOKUP(D2488,Dados!$X$7:$Y$33,2,0),VLOOKUP(R2488,Dados!$X$2:$Y$5,2,0)),"")</f>
        <v/>
      </c>
      <c r="AZ2488" s="52" t="str">
        <f aca="false">IF(C2488="","",IF(AND(Y2488="CONSUMO",AC2488="NÃO")*OR(AG2488="-",AG2488="BIT"),IF(E2488&lt;&gt;"",(AI2488-(P2488+L2488-N2488+Q2488)*AY2488)/0.83),""))</f>
        <v/>
      </c>
      <c r="BA2488" s="51" t="str">
        <f aca="false">IF(AZ2488="","",AZ2488*0.17-((P2488+L2488-N2488+Q2488)*AY2488))</f>
        <v/>
      </c>
      <c r="BB2488" s="51" t="str">
        <f aca="false">IF(AND(Y2488="CONSUMO",AG2488="ANEXO I",AY2488&gt;4%),(AI2488-(P2488+L2488-N2488+Q2488)*0.0514)/0.83*(0.5177)*(0.17)-AI2488*0.0514,IF(AND(Y2488="CONSUMO",AG2488="ANEXO II",AY2488&gt;4%),(AI2488-(P2488+L2488-N2488+Q2488)*0.041)/0.83*(0.3295)*(0.17)-AI2488*0.041,IF(AND(Y2488="CONSUMO",AG2488="ANEXO I",AY2488=4%),(AI2488-(P2488+L2488-N2488+Q2488)*0.04)/0.83*(0.5177)*(0.17)-AI2488*0.04,IF(AND(Y2488="CONSUMO",AG2488="ANEXO II",AY2488=4%),(AI2488-(P2488+L2488-N2488+Q2488)*0.04)/0.83*(0.3295)*(0.17)-AI2488*0.04,""))))</f>
        <v/>
      </c>
      <c r="BC2488" s="51" t="str">
        <f aca="false">IF(C2488="","",IF(AND(Y2488="CONSUMO",AC2488="SIM")*OR(AG2488="-",AG2488="BIT"),IF(E2488&lt;&gt;"",(AI2488-(P2488+L2488-N2488+Q2488)*AY2488)/0.83),""))</f>
        <v/>
      </c>
      <c r="BD2488" s="51" t="str">
        <f aca="false">IF(BC2488="","",BC2488*0.17)</f>
        <v/>
      </c>
      <c r="BE2488" s="51" t="str">
        <f aca="false">IF(I2488=6908,0,IF(BC2488="","",BD2488-((P2488+L2488-N2488+Q2488)*AY2488)))</f>
        <v/>
      </c>
      <c r="BF2488" s="53" t="str">
        <f aca="false">IF(B2488="","",IF(OR(B2488="",E2488="Regime Normal"),0,(AI2488-Q2488)*VLOOKUP(R2488,Dados!$X$98:$Y$108,2,0)))</f>
        <v/>
      </c>
      <c r="BG2488" s="54" t="str">
        <f aca="false">IFERROR(VLOOKUP(I2488,Dados!$AC$27:$AD$43,2,0),IF(B2488="","",IF(D2488&lt;&gt;"MT",IF(AND(AC2488="SIM",Y2488="Revenda"),"2403",IF(AND(AC2488="SIM",Y2488="Consumo"),"2407",IF(AND(AC2488="NÃO",Y2488="Revenda"),"2102",IF(AND(AC2488="NÃO",Y2488="Consumo"),"2556",)))),REPLACE(I2488,1,1,1))))</f>
        <v/>
      </c>
    </row>
    <row r="2489" customFormat="false" ht="12.8" hidden="false" customHeight="true" outlineLevel="0" collapsed="false">
      <c r="Y2489" s="45"/>
      <c r="Z2489" s="46" t="str">
        <f aca="false">IF(B2489="","",(IFERROR(VLOOKUP(H2489,Dados!A$3:B$15000,2,0),"Não Encontrado")))</f>
        <v/>
      </c>
      <c r="AA2489" s="46" t="str">
        <f aca="false">IF(B2489="","",(IFERROR(VLOOKUP(G2489,Dados!C$3:E$15000,3,0),"Não Encontrado")))</f>
        <v/>
      </c>
      <c r="AB2489" s="46" t="str">
        <f aca="false">IFERROR(IF(Z2489&lt;&gt;"Não Encontrado",Z2489,IF(AA2489&lt;&gt;"Não Encontrado",AA2489,"")),"")</f>
        <v/>
      </c>
      <c r="AC2489" s="45" t="str">
        <f aca="false">IF(B2489="","",IF(AB2489="","NÃO","SIM"))</f>
        <v/>
      </c>
      <c r="AD2489" s="45" t="str">
        <f aca="false">IFERROR(VLOOKUP(G2489,Dados!$P$3:$R$500,3,0),"")</f>
        <v/>
      </c>
      <c r="AE2489" s="45" t="str">
        <f aca="false">IFERROR(VLOOKUP(G2489,Dados!$K$3:$L$500,2,0),"")</f>
        <v/>
      </c>
      <c r="AF2489" s="45" t="str">
        <f aca="false">IFERROR(VLOOKUP(G2489,Dados!$M$3:$N$500,2,0),"")</f>
        <v/>
      </c>
      <c r="AG2489" s="45" t="str">
        <f aca="false">IF(F2489="","",IF(AND(AD2489="",AE2489="",AF2489=""),"-",IF(AND(AD2489="BIT",AE2489="",AF2489=""),"BIT",IF(AND(AE2489="ANEXO I",AD2489="",AF2489=""),"ANEXO I",IF(AND(AF2489="ANEXO II",AD2489="",AE2489=""),"ANEXO II","Escolher")))))</f>
        <v/>
      </c>
      <c r="AH2489" s="45" t="str">
        <f aca="false">IF(AG2489&lt;&gt;"Pneus","",IFERROR(VLOOKUP(R2489,Dados!$X$2:$Z$5,3,0)*(AI2489-Q2489),VLOOKUP(D2489,Dados!$X$7:$Z$33,3,0)*(AI2489-Q2489)))</f>
        <v/>
      </c>
      <c r="AI2489" s="47" t="str">
        <f aca="false">IF(B2489="","",P2489+Q2489+O2489+M2489+L2489-N2489)</f>
        <v/>
      </c>
      <c r="AJ2489" s="48" t="str">
        <f aca="false">IFERROR(IF(AND(AC2489="SIM",AG2489="-",Y2489="REVENDA"),(AB2489/1+1)*AI2489,IF(AND(AC2489="SIM",AG2489="Pneus",Y2489="REVENDA"),(AB2489/1+1)*(AI2489-AH2489),"")),"")</f>
        <v/>
      </c>
      <c r="AK2489" s="48" t="str">
        <f aca="false">IF(AJ2489="","",AJ2489*17%)</f>
        <v/>
      </c>
      <c r="AL2489" s="48" t="str">
        <f aca="false">IFERROR(IF(AC2489="NÃO","",IF(AK2489="","",IF(E2489="Simples Nacional",BF2489,IF(T2489=0.12,U2489*0.5833337002,IF(T2489=0,AI2489*0.07,U2489))))),"")</f>
        <v/>
      </c>
      <c r="AM2489" s="47" t="str">
        <f aca="false">IFERROR(IF(AC2489="NÃO","",IF(OR(AG2489="-",AG2489="Pneus"),AK2489-AL2489,"")),"")</f>
        <v/>
      </c>
      <c r="AN2489" s="48" t="str">
        <f aca="false">IF(AND(Y2489="REVENDA",AC2489="SIM",AG2489="BIT"),((AB2489/1+1)*AI2489)*0.4117,"")</f>
        <v/>
      </c>
      <c r="AO2489" s="48" t="str">
        <f aca="false">IF(AN2489="","",AN2489*17%)</f>
        <v/>
      </c>
      <c r="AP2489" s="49" t="str">
        <f aca="false">IF(AN2489="","",IF(T2489=0.12,(U2489*0.4117)*0.4117,IF(T2489=0,(AI2489*0.07)*0.4117,U2489*0.4117)))</f>
        <v/>
      </c>
      <c r="AQ2489" s="47" t="str">
        <f aca="false">IF(AN2489="","",AO2489-AP2489)</f>
        <v/>
      </c>
      <c r="AR2489" s="50" t="str">
        <f aca="false">IFERROR(IF(AND(AC2489="SIM",Y2489="REVENDA",LEFT(AG2489,5)="ANEXO")*OR(AE2489="ANEXO I",AF2489="ANEXO II"),VLOOKUP(H2489,Dados!G:I,2,0),""),"INSERIR MVA")</f>
        <v/>
      </c>
      <c r="AS2489" s="48" t="str">
        <f aca="false">IF(LEFT(AG2489,5)="ANEXO",VLOOKUP(AG2489,Dados!$X$111:$Z$112,2,0)*(AI2489-Q2489),"")</f>
        <v/>
      </c>
      <c r="AT2489" s="48" t="str">
        <f aca="false">IFERROR(IF(AR2489="","",(AI2489*AR2489)+AI2489),"INSERIR MVA")</f>
        <v/>
      </c>
      <c r="AU2489" s="48" t="str">
        <f aca="false">IF(AT2489="","",IF(AY2489=0.04,U2489,AS2489*AY2489))</f>
        <v/>
      </c>
      <c r="AV2489" s="47" t="str">
        <f aca="false">IFERROR(IF(AU2489="","",(VLOOKUP(AG2489,Dados!$X$111:$Z$112,3,0)*AT2489*0.17)),"INSERIR MVA")</f>
        <v/>
      </c>
      <c r="AW2489" s="47" t="str">
        <f aca="false">IFERROR(IF(AR2489="","",AV2489-AU2489),"")</f>
        <v/>
      </c>
      <c r="AX2489" s="51" t="str">
        <f aca="false">IFERROR(IF(AC2489="NÃO","",IF(AM2489&lt;&gt;"",AM2489-W2489,IF(AQ2489&lt;&gt;"",AQ2489-W2489,IF(AW2489&lt;&gt;"",AW2489-W2489,"")))),"")</f>
        <v/>
      </c>
      <c r="AY2489" s="46" t="str">
        <f aca="false">IFERROR(IF(ISNA(VLOOKUP(R2489,Dados!$X$2:$Y$5,2,0)),VLOOKUP(D2489,Dados!$X$7:$Y$33,2,0),VLOOKUP(R2489,Dados!$X$2:$Y$5,2,0)),"")</f>
        <v/>
      </c>
      <c r="AZ2489" s="52" t="str">
        <f aca="false">IF(C2489="","",IF(AND(Y2489="CONSUMO",AC2489="NÃO")*OR(AG2489="-",AG2489="BIT"),IF(E2489&lt;&gt;"",(AI2489-(P2489+L2489-N2489+Q2489)*AY2489)/0.83),""))</f>
        <v/>
      </c>
      <c r="BA2489" s="51" t="str">
        <f aca="false">IF(AZ2489="","",AZ2489*0.17-((P2489+L2489-N2489+Q2489)*AY2489))</f>
        <v/>
      </c>
      <c r="BB2489" s="51" t="str">
        <f aca="false">IF(AND(Y2489="CONSUMO",AG2489="ANEXO I",AY2489&gt;4%),(AI2489-(P2489+L2489-N2489+Q2489)*0.0514)/0.83*(0.5177)*(0.17)-AI2489*0.0514,IF(AND(Y2489="CONSUMO",AG2489="ANEXO II",AY2489&gt;4%),(AI2489-(P2489+L2489-N2489+Q2489)*0.041)/0.83*(0.3295)*(0.17)-AI2489*0.041,IF(AND(Y2489="CONSUMO",AG2489="ANEXO I",AY2489=4%),(AI2489-(P2489+L2489-N2489+Q2489)*0.04)/0.83*(0.5177)*(0.17)-AI2489*0.04,IF(AND(Y2489="CONSUMO",AG2489="ANEXO II",AY2489=4%),(AI2489-(P2489+L2489-N2489+Q2489)*0.04)/0.83*(0.3295)*(0.17)-AI2489*0.04,""))))</f>
        <v/>
      </c>
      <c r="BC2489" s="51" t="str">
        <f aca="false">IF(C2489="","",IF(AND(Y2489="CONSUMO",AC2489="SIM")*OR(AG2489="-",AG2489="BIT"),IF(E2489&lt;&gt;"",(AI2489-(P2489+L2489-N2489+Q2489)*AY2489)/0.83),""))</f>
        <v/>
      </c>
      <c r="BD2489" s="51" t="str">
        <f aca="false">IF(BC2489="","",BC2489*0.17)</f>
        <v/>
      </c>
      <c r="BE2489" s="51" t="str">
        <f aca="false">IF(I2489=6908,0,IF(BC2489="","",BD2489-((P2489+L2489-N2489+Q2489)*AY2489)))</f>
        <v/>
      </c>
      <c r="BF2489" s="53" t="str">
        <f aca="false">IF(B2489="","",IF(OR(B2489="",E2489="Regime Normal"),0,(AI2489-Q2489)*VLOOKUP(R2489,Dados!$X$98:$Y$108,2,0)))</f>
        <v/>
      </c>
      <c r="BG2489" s="54" t="str">
        <f aca="false">IFERROR(VLOOKUP(I2489,Dados!$AC$27:$AD$43,2,0),IF(B2489="","",IF(D2489&lt;&gt;"MT",IF(AND(AC2489="SIM",Y2489="Revenda"),"2403",IF(AND(AC2489="SIM",Y2489="Consumo"),"2407",IF(AND(AC2489="NÃO",Y2489="Revenda"),"2102",IF(AND(AC2489="NÃO",Y2489="Consumo"),"2556",)))),REPLACE(I2489,1,1,1))))</f>
        <v/>
      </c>
    </row>
    <row r="2490" customFormat="false" ht="12.8" hidden="false" customHeight="true" outlineLevel="0" collapsed="false">
      <c r="Y2490" s="45"/>
      <c r="Z2490" s="46" t="str">
        <f aca="false">IF(B2490="","",(IFERROR(VLOOKUP(H2490,Dados!A$3:B$15000,2,0),"Não Encontrado")))</f>
        <v/>
      </c>
      <c r="AA2490" s="46" t="str">
        <f aca="false">IF(B2490="","",(IFERROR(VLOOKUP(G2490,Dados!C$3:E$15000,3,0),"Não Encontrado")))</f>
        <v/>
      </c>
      <c r="AB2490" s="46" t="str">
        <f aca="false">IFERROR(IF(Z2490&lt;&gt;"Não Encontrado",Z2490,IF(AA2490&lt;&gt;"Não Encontrado",AA2490,"")),"")</f>
        <v/>
      </c>
      <c r="AC2490" s="45" t="str">
        <f aca="false">IF(B2490="","",IF(AB2490="","NÃO","SIM"))</f>
        <v/>
      </c>
      <c r="AD2490" s="45" t="str">
        <f aca="false">IFERROR(VLOOKUP(G2490,Dados!$P$3:$R$500,3,0),"")</f>
        <v/>
      </c>
      <c r="AE2490" s="45" t="str">
        <f aca="false">IFERROR(VLOOKUP(G2490,Dados!$K$3:$L$500,2,0),"")</f>
        <v/>
      </c>
      <c r="AF2490" s="45" t="str">
        <f aca="false">IFERROR(VLOOKUP(G2490,Dados!$M$3:$N$500,2,0),"")</f>
        <v/>
      </c>
      <c r="AG2490" s="45" t="str">
        <f aca="false">IF(F2490="","",IF(AND(AD2490="",AE2490="",AF2490=""),"-",IF(AND(AD2490="BIT",AE2490="",AF2490=""),"BIT",IF(AND(AE2490="ANEXO I",AD2490="",AF2490=""),"ANEXO I",IF(AND(AF2490="ANEXO II",AD2490="",AE2490=""),"ANEXO II","Escolher")))))</f>
        <v/>
      </c>
      <c r="AH2490" s="45" t="str">
        <f aca="false">IF(AG2490&lt;&gt;"Pneus","",IFERROR(VLOOKUP(R2490,Dados!$X$2:$Z$5,3,0)*(AI2490-Q2490),VLOOKUP(D2490,Dados!$X$7:$Z$33,3,0)*(AI2490-Q2490)))</f>
        <v/>
      </c>
      <c r="AI2490" s="47" t="str">
        <f aca="false">IF(B2490="","",P2490+Q2490+O2490+M2490+L2490-N2490)</f>
        <v/>
      </c>
      <c r="AJ2490" s="48" t="str">
        <f aca="false">IFERROR(IF(AND(AC2490="SIM",AG2490="-",Y2490="REVENDA"),(AB2490/1+1)*AI2490,IF(AND(AC2490="SIM",AG2490="Pneus",Y2490="REVENDA"),(AB2490/1+1)*(AI2490-AH2490),"")),"")</f>
        <v/>
      </c>
      <c r="AK2490" s="48" t="str">
        <f aca="false">IF(AJ2490="","",AJ2490*17%)</f>
        <v/>
      </c>
      <c r="AL2490" s="48" t="str">
        <f aca="false">IFERROR(IF(AC2490="NÃO","",IF(AK2490="","",IF(E2490="Simples Nacional",BF2490,IF(T2490=0.12,U2490*0.5833337002,IF(T2490=0,AI2490*0.07,U2490))))),"")</f>
        <v/>
      </c>
      <c r="AM2490" s="47" t="str">
        <f aca="false">IFERROR(IF(AC2490="NÃO","",IF(OR(AG2490="-",AG2490="Pneus"),AK2490-AL2490,"")),"")</f>
        <v/>
      </c>
      <c r="AN2490" s="48" t="str">
        <f aca="false">IF(AND(Y2490="REVENDA",AC2490="SIM",AG2490="BIT"),((AB2490/1+1)*AI2490)*0.4117,"")</f>
        <v/>
      </c>
      <c r="AO2490" s="48" t="str">
        <f aca="false">IF(AN2490="","",AN2490*17%)</f>
        <v/>
      </c>
      <c r="AP2490" s="49" t="str">
        <f aca="false">IF(AN2490="","",IF(T2490=0.12,(U2490*0.4117)*0.4117,IF(T2490=0,(AI2490*0.07)*0.4117,U2490*0.4117)))</f>
        <v/>
      </c>
      <c r="AQ2490" s="47" t="str">
        <f aca="false">IF(AN2490="","",AO2490-AP2490)</f>
        <v/>
      </c>
      <c r="AR2490" s="50" t="str">
        <f aca="false">IFERROR(IF(AND(AC2490="SIM",Y2490="REVENDA",LEFT(AG2490,5)="ANEXO")*OR(AE2490="ANEXO I",AF2490="ANEXO II"),VLOOKUP(H2490,Dados!G:I,2,0),""),"INSERIR MVA")</f>
        <v/>
      </c>
      <c r="AS2490" s="48" t="str">
        <f aca="false">IF(LEFT(AG2490,5)="ANEXO",VLOOKUP(AG2490,Dados!$X$111:$Z$112,2,0)*(AI2490-Q2490),"")</f>
        <v/>
      </c>
      <c r="AT2490" s="48" t="str">
        <f aca="false">IFERROR(IF(AR2490="","",(AI2490*AR2490)+AI2490),"INSERIR MVA")</f>
        <v/>
      </c>
      <c r="AU2490" s="48" t="str">
        <f aca="false">IF(AT2490="","",IF(AY2490=0.04,U2490,AS2490*AY2490))</f>
        <v/>
      </c>
      <c r="AV2490" s="47" t="str">
        <f aca="false">IFERROR(IF(AU2490="","",(VLOOKUP(AG2490,Dados!$X$111:$Z$112,3,0)*AT2490*0.17)),"INSERIR MVA")</f>
        <v/>
      </c>
      <c r="AW2490" s="47" t="str">
        <f aca="false">IFERROR(IF(AR2490="","",AV2490-AU2490),"")</f>
        <v/>
      </c>
      <c r="AX2490" s="51" t="str">
        <f aca="false">IFERROR(IF(AC2490="NÃO","",IF(AM2490&lt;&gt;"",AM2490-W2490,IF(AQ2490&lt;&gt;"",AQ2490-W2490,IF(AW2490&lt;&gt;"",AW2490-W2490,"")))),"")</f>
        <v/>
      </c>
      <c r="AY2490" s="46" t="str">
        <f aca="false">IFERROR(IF(ISNA(VLOOKUP(R2490,Dados!$X$2:$Y$5,2,0)),VLOOKUP(D2490,Dados!$X$7:$Y$33,2,0),VLOOKUP(R2490,Dados!$X$2:$Y$5,2,0)),"")</f>
        <v/>
      </c>
      <c r="AZ2490" s="52" t="str">
        <f aca="false">IF(C2490="","",IF(AND(Y2490="CONSUMO",AC2490="NÃO")*OR(AG2490="-",AG2490="BIT"),IF(E2490&lt;&gt;"",(AI2490-(P2490+L2490-N2490+Q2490)*AY2490)/0.83),""))</f>
        <v/>
      </c>
      <c r="BA2490" s="51" t="str">
        <f aca="false">IF(AZ2490="","",AZ2490*0.17-((P2490+L2490-N2490+Q2490)*AY2490))</f>
        <v/>
      </c>
      <c r="BB2490" s="51" t="str">
        <f aca="false">IF(AND(Y2490="CONSUMO",AG2490="ANEXO I",AY2490&gt;4%),(AI2490-(P2490+L2490-N2490+Q2490)*0.0514)/0.83*(0.5177)*(0.17)-AI2490*0.0514,IF(AND(Y2490="CONSUMO",AG2490="ANEXO II",AY2490&gt;4%),(AI2490-(P2490+L2490-N2490+Q2490)*0.041)/0.83*(0.3295)*(0.17)-AI2490*0.041,IF(AND(Y2490="CONSUMO",AG2490="ANEXO I",AY2490=4%),(AI2490-(P2490+L2490-N2490+Q2490)*0.04)/0.83*(0.5177)*(0.17)-AI2490*0.04,IF(AND(Y2490="CONSUMO",AG2490="ANEXO II",AY2490=4%),(AI2490-(P2490+L2490-N2490+Q2490)*0.04)/0.83*(0.3295)*(0.17)-AI2490*0.04,""))))</f>
        <v/>
      </c>
      <c r="BC2490" s="51" t="str">
        <f aca="false">IF(C2490="","",IF(AND(Y2490="CONSUMO",AC2490="SIM")*OR(AG2490="-",AG2490="BIT"),IF(E2490&lt;&gt;"",(AI2490-(P2490+L2490-N2490+Q2490)*AY2490)/0.83),""))</f>
        <v/>
      </c>
      <c r="BD2490" s="51" t="str">
        <f aca="false">IF(BC2490="","",BC2490*0.17)</f>
        <v/>
      </c>
      <c r="BE2490" s="51" t="str">
        <f aca="false">IF(I2490=6908,0,IF(BC2490="","",BD2490-((P2490+L2490-N2490+Q2490)*AY2490)))</f>
        <v/>
      </c>
      <c r="BF2490" s="53" t="str">
        <f aca="false">IF(B2490="","",IF(OR(B2490="",E2490="Regime Normal"),0,(AI2490-Q2490)*VLOOKUP(R2490,Dados!$X$98:$Y$108,2,0)))</f>
        <v/>
      </c>
      <c r="BG2490" s="54" t="str">
        <f aca="false">IFERROR(VLOOKUP(I2490,Dados!$AC$27:$AD$43,2,0),IF(B2490="","",IF(D2490&lt;&gt;"MT",IF(AND(AC2490="SIM",Y2490="Revenda"),"2403",IF(AND(AC2490="SIM",Y2490="Consumo"),"2407",IF(AND(AC2490="NÃO",Y2490="Revenda"),"2102",IF(AND(AC2490="NÃO",Y2490="Consumo"),"2556",)))),REPLACE(I2490,1,1,1))))</f>
        <v/>
      </c>
    </row>
    <row r="2491" customFormat="false" ht="12.8" hidden="false" customHeight="true" outlineLevel="0" collapsed="false">
      <c r="Y2491" s="45"/>
      <c r="Z2491" s="46" t="str">
        <f aca="false">IF(B2491="","",(IFERROR(VLOOKUP(H2491,Dados!A$3:B$15000,2,0),"Não Encontrado")))</f>
        <v/>
      </c>
      <c r="AA2491" s="46" t="str">
        <f aca="false">IF(B2491="","",(IFERROR(VLOOKUP(G2491,Dados!C$3:E$15000,3,0),"Não Encontrado")))</f>
        <v/>
      </c>
      <c r="AB2491" s="46" t="str">
        <f aca="false">IFERROR(IF(Z2491&lt;&gt;"Não Encontrado",Z2491,IF(AA2491&lt;&gt;"Não Encontrado",AA2491,"")),"")</f>
        <v/>
      </c>
      <c r="AC2491" s="45" t="str">
        <f aca="false">IF(B2491="","",IF(AB2491="","NÃO","SIM"))</f>
        <v/>
      </c>
      <c r="AD2491" s="45" t="str">
        <f aca="false">IFERROR(VLOOKUP(G2491,Dados!$P$3:$R$500,3,0),"")</f>
        <v/>
      </c>
      <c r="AE2491" s="45" t="str">
        <f aca="false">IFERROR(VLOOKUP(G2491,Dados!$K$3:$L$500,2,0),"")</f>
        <v/>
      </c>
      <c r="AF2491" s="45" t="str">
        <f aca="false">IFERROR(VLOOKUP(G2491,Dados!$M$3:$N$500,2,0),"")</f>
        <v/>
      </c>
      <c r="AG2491" s="45" t="str">
        <f aca="false">IF(F2491="","",IF(AND(AD2491="",AE2491="",AF2491=""),"-",IF(AND(AD2491="BIT",AE2491="",AF2491=""),"BIT",IF(AND(AE2491="ANEXO I",AD2491="",AF2491=""),"ANEXO I",IF(AND(AF2491="ANEXO II",AD2491="",AE2491=""),"ANEXO II","Escolher")))))</f>
        <v/>
      </c>
      <c r="AH2491" s="45" t="str">
        <f aca="false">IF(AG2491&lt;&gt;"Pneus","",IFERROR(VLOOKUP(R2491,Dados!$X$2:$Z$5,3,0)*(AI2491-Q2491),VLOOKUP(D2491,Dados!$X$7:$Z$33,3,0)*(AI2491-Q2491)))</f>
        <v/>
      </c>
      <c r="AI2491" s="47" t="str">
        <f aca="false">IF(B2491="","",P2491+Q2491+O2491+M2491+L2491-N2491)</f>
        <v/>
      </c>
      <c r="AJ2491" s="48" t="str">
        <f aca="false">IFERROR(IF(AND(AC2491="SIM",AG2491="-",Y2491="REVENDA"),(AB2491/1+1)*AI2491,IF(AND(AC2491="SIM",AG2491="Pneus",Y2491="REVENDA"),(AB2491/1+1)*(AI2491-AH2491),"")),"")</f>
        <v/>
      </c>
      <c r="AK2491" s="48" t="str">
        <f aca="false">IF(AJ2491="","",AJ2491*17%)</f>
        <v/>
      </c>
      <c r="AL2491" s="48" t="str">
        <f aca="false">IFERROR(IF(AC2491="NÃO","",IF(AK2491="","",IF(E2491="Simples Nacional",BF2491,IF(T2491=0.12,U2491*0.5833337002,IF(T2491=0,AI2491*0.07,U2491))))),"")</f>
        <v/>
      </c>
      <c r="AM2491" s="47" t="str">
        <f aca="false">IFERROR(IF(AC2491="NÃO","",IF(OR(AG2491="-",AG2491="Pneus"),AK2491-AL2491,"")),"")</f>
        <v/>
      </c>
      <c r="AN2491" s="48" t="str">
        <f aca="false">IF(AND(Y2491="REVENDA",AC2491="SIM",AG2491="BIT"),((AB2491/1+1)*AI2491)*0.4117,"")</f>
        <v/>
      </c>
      <c r="AO2491" s="48" t="str">
        <f aca="false">IF(AN2491="","",AN2491*17%)</f>
        <v/>
      </c>
      <c r="AP2491" s="49" t="str">
        <f aca="false">IF(AN2491="","",IF(T2491=0.12,(U2491*0.4117)*0.4117,IF(T2491=0,(AI2491*0.07)*0.4117,U2491*0.4117)))</f>
        <v/>
      </c>
      <c r="AQ2491" s="47" t="str">
        <f aca="false">IF(AN2491="","",AO2491-AP2491)</f>
        <v/>
      </c>
      <c r="AR2491" s="50" t="str">
        <f aca="false">IFERROR(IF(AND(AC2491="SIM",Y2491="REVENDA",LEFT(AG2491,5)="ANEXO")*OR(AE2491="ANEXO I",AF2491="ANEXO II"),VLOOKUP(H2491,Dados!G:I,2,0),""),"INSERIR MVA")</f>
        <v/>
      </c>
      <c r="AS2491" s="48" t="str">
        <f aca="false">IF(LEFT(AG2491,5)="ANEXO",VLOOKUP(AG2491,Dados!$X$111:$Z$112,2,0)*(AI2491-Q2491),"")</f>
        <v/>
      </c>
      <c r="AT2491" s="48" t="str">
        <f aca="false">IFERROR(IF(AR2491="","",(AI2491*AR2491)+AI2491),"INSERIR MVA")</f>
        <v/>
      </c>
      <c r="AU2491" s="48" t="str">
        <f aca="false">IF(AT2491="","",IF(AY2491=0.04,U2491,AS2491*AY2491))</f>
        <v/>
      </c>
      <c r="AV2491" s="47" t="str">
        <f aca="false">IFERROR(IF(AU2491="","",(VLOOKUP(AG2491,Dados!$X$111:$Z$112,3,0)*AT2491*0.17)),"INSERIR MVA")</f>
        <v/>
      </c>
      <c r="AW2491" s="47" t="str">
        <f aca="false">IFERROR(IF(AR2491="","",AV2491-AU2491),"")</f>
        <v/>
      </c>
      <c r="AX2491" s="51" t="str">
        <f aca="false">IFERROR(IF(AC2491="NÃO","",IF(AM2491&lt;&gt;"",AM2491-W2491,IF(AQ2491&lt;&gt;"",AQ2491-W2491,IF(AW2491&lt;&gt;"",AW2491-W2491,"")))),"")</f>
        <v/>
      </c>
      <c r="AY2491" s="46" t="str">
        <f aca="false">IFERROR(IF(ISNA(VLOOKUP(R2491,Dados!$X$2:$Y$5,2,0)),VLOOKUP(D2491,Dados!$X$7:$Y$33,2,0),VLOOKUP(R2491,Dados!$X$2:$Y$5,2,0)),"")</f>
        <v/>
      </c>
      <c r="AZ2491" s="52" t="str">
        <f aca="false">IF(C2491="","",IF(AND(Y2491="CONSUMO",AC2491="NÃO")*OR(AG2491="-",AG2491="BIT"),IF(E2491&lt;&gt;"",(AI2491-(P2491+L2491-N2491+Q2491)*AY2491)/0.83),""))</f>
        <v/>
      </c>
      <c r="BA2491" s="51" t="str">
        <f aca="false">IF(AZ2491="","",AZ2491*0.17-((P2491+L2491-N2491+Q2491)*AY2491))</f>
        <v/>
      </c>
      <c r="BB2491" s="51" t="str">
        <f aca="false">IF(AND(Y2491="CONSUMO",AG2491="ANEXO I",AY2491&gt;4%),(AI2491-(P2491+L2491-N2491+Q2491)*0.0514)/0.83*(0.5177)*(0.17)-AI2491*0.0514,IF(AND(Y2491="CONSUMO",AG2491="ANEXO II",AY2491&gt;4%),(AI2491-(P2491+L2491-N2491+Q2491)*0.041)/0.83*(0.3295)*(0.17)-AI2491*0.041,IF(AND(Y2491="CONSUMO",AG2491="ANEXO I",AY2491=4%),(AI2491-(P2491+L2491-N2491+Q2491)*0.04)/0.83*(0.5177)*(0.17)-AI2491*0.04,IF(AND(Y2491="CONSUMO",AG2491="ANEXO II",AY2491=4%),(AI2491-(P2491+L2491-N2491+Q2491)*0.04)/0.83*(0.3295)*(0.17)-AI2491*0.04,""))))</f>
        <v/>
      </c>
      <c r="BC2491" s="51" t="str">
        <f aca="false">IF(C2491="","",IF(AND(Y2491="CONSUMO",AC2491="SIM")*OR(AG2491="-",AG2491="BIT"),IF(E2491&lt;&gt;"",(AI2491-(P2491+L2491-N2491+Q2491)*AY2491)/0.83),""))</f>
        <v/>
      </c>
      <c r="BD2491" s="51" t="str">
        <f aca="false">IF(BC2491="","",BC2491*0.17)</f>
        <v/>
      </c>
      <c r="BE2491" s="51" t="str">
        <f aca="false">IF(I2491=6908,0,IF(BC2491="","",BD2491-((P2491+L2491-N2491+Q2491)*AY2491)))</f>
        <v/>
      </c>
      <c r="BF2491" s="53" t="str">
        <f aca="false">IF(B2491="","",IF(OR(B2491="",E2491="Regime Normal"),0,(AI2491-Q2491)*VLOOKUP(R2491,Dados!$X$98:$Y$108,2,0)))</f>
        <v/>
      </c>
      <c r="BG2491" s="54" t="str">
        <f aca="false">IFERROR(VLOOKUP(I2491,Dados!$AC$27:$AD$43,2,0),IF(B2491="","",IF(D2491&lt;&gt;"MT",IF(AND(AC2491="SIM",Y2491="Revenda"),"2403",IF(AND(AC2491="SIM",Y2491="Consumo"),"2407",IF(AND(AC2491="NÃO",Y2491="Revenda"),"2102",IF(AND(AC2491="NÃO",Y2491="Consumo"),"2556",)))),REPLACE(I2491,1,1,1))))</f>
        <v/>
      </c>
    </row>
    <row r="2492" customFormat="false" ht="12.8" hidden="false" customHeight="true" outlineLevel="0" collapsed="false">
      <c r="Y2492" s="45"/>
      <c r="Z2492" s="46" t="str">
        <f aca="false">IF(B2492="","",(IFERROR(VLOOKUP(H2492,Dados!A$3:B$15000,2,0),"Não Encontrado")))</f>
        <v/>
      </c>
      <c r="AA2492" s="46" t="str">
        <f aca="false">IF(B2492="","",(IFERROR(VLOOKUP(G2492,Dados!C$3:E$15000,3,0),"Não Encontrado")))</f>
        <v/>
      </c>
      <c r="AB2492" s="46" t="str">
        <f aca="false">IFERROR(IF(Z2492&lt;&gt;"Não Encontrado",Z2492,IF(AA2492&lt;&gt;"Não Encontrado",AA2492,"")),"")</f>
        <v/>
      </c>
      <c r="AC2492" s="45" t="str">
        <f aca="false">IF(B2492="","",IF(AB2492="","NÃO","SIM"))</f>
        <v/>
      </c>
      <c r="AD2492" s="45" t="str">
        <f aca="false">IFERROR(VLOOKUP(G2492,Dados!$P$3:$R$500,3,0),"")</f>
        <v/>
      </c>
      <c r="AE2492" s="45" t="str">
        <f aca="false">IFERROR(VLOOKUP(G2492,Dados!$K$3:$L$500,2,0),"")</f>
        <v/>
      </c>
      <c r="AF2492" s="45" t="str">
        <f aca="false">IFERROR(VLOOKUP(G2492,Dados!$M$3:$N$500,2,0),"")</f>
        <v/>
      </c>
      <c r="AG2492" s="45" t="str">
        <f aca="false">IF(F2492="","",IF(AND(AD2492="",AE2492="",AF2492=""),"-",IF(AND(AD2492="BIT",AE2492="",AF2492=""),"BIT",IF(AND(AE2492="ANEXO I",AD2492="",AF2492=""),"ANEXO I",IF(AND(AF2492="ANEXO II",AD2492="",AE2492=""),"ANEXO II","Escolher")))))</f>
        <v/>
      </c>
      <c r="AH2492" s="45" t="str">
        <f aca="false">IF(AG2492&lt;&gt;"Pneus","",IFERROR(VLOOKUP(R2492,Dados!$X$2:$Z$5,3,0)*(AI2492-Q2492),VLOOKUP(D2492,Dados!$X$7:$Z$33,3,0)*(AI2492-Q2492)))</f>
        <v/>
      </c>
      <c r="AI2492" s="47" t="str">
        <f aca="false">IF(B2492="","",P2492+Q2492+O2492+M2492+L2492-N2492)</f>
        <v/>
      </c>
      <c r="AJ2492" s="48" t="str">
        <f aca="false">IFERROR(IF(AND(AC2492="SIM",AG2492="-",Y2492="REVENDA"),(AB2492/1+1)*AI2492,IF(AND(AC2492="SIM",AG2492="Pneus",Y2492="REVENDA"),(AB2492/1+1)*(AI2492-AH2492),"")),"")</f>
        <v/>
      </c>
      <c r="AK2492" s="48" t="str">
        <f aca="false">IF(AJ2492="","",AJ2492*17%)</f>
        <v/>
      </c>
      <c r="AL2492" s="48" t="str">
        <f aca="false">IFERROR(IF(AC2492="NÃO","",IF(AK2492="","",IF(E2492="Simples Nacional",BF2492,IF(T2492=0.12,U2492*0.5833337002,IF(T2492=0,AI2492*0.07,U2492))))),"")</f>
        <v/>
      </c>
      <c r="AM2492" s="47" t="str">
        <f aca="false">IFERROR(IF(AC2492="NÃO","",IF(OR(AG2492="-",AG2492="Pneus"),AK2492-AL2492,"")),"")</f>
        <v/>
      </c>
      <c r="AN2492" s="48" t="str">
        <f aca="false">IF(AND(Y2492="REVENDA",AC2492="SIM",AG2492="BIT"),((AB2492/1+1)*AI2492)*0.4117,"")</f>
        <v/>
      </c>
      <c r="AO2492" s="48" t="str">
        <f aca="false">IF(AN2492="","",AN2492*17%)</f>
        <v/>
      </c>
      <c r="AP2492" s="49" t="str">
        <f aca="false">IF(AN2492="","",IF(T2492=0.12,(U2492*0.4117)*0.4117,IF(T2492=0,(AI2492*0.07)*0.4117,U2492*0.4117)))</f>
        <v/>
      </c>
      <c r="AQ2492" s="47" t="str">
        <f aca="false">IF(AN2492="","",AO2492-AP2492)</f>
        <v/>
      </c>
      <c r="AR2492" s="50" t="str">
        <f aca="false">IFERROR(IF(AND(AC2492="SIM",Y2492="REVENDA",LEFT(AG2492,5)="ANEXO")*OR(AE2492="ANEXO I",AF2492="ANEXO II"),VLOOKUP(H2492,Dados!G:I,2,0),""),"INSERIR MVA")</f>
        <v/>
      </c>
      <c r="AS2492" s="48" t="str">
        <f aca="false">IF(LEFT(AG2492,5)="ANEXO",VLOOKUP(AG2492,Dados!$X$111:$Z$112,2,0)*(AI2492-Q2492),"")</f>
        <v/>
      </c>
      <c r="AT2492" s="48" t="str">
        <f aca="false">IFERROR(IF(AR2492="","",(AI2492*AR2492)+AI2492),"INSERIR MVA")</f>
        <v/>
      </c>
      <c r="AU2492" s="48" t="str">
        <f aca="false">IF(AT2492="","",IF(AY2492=0.04,U2492,AS2492*AY2492))</f>
        <v/>
      </c>
      <c r="AV2492" s="47" t="str">
        <f aca="false">IFERROR(IF(AU2492="","",(VLOOKUP(AG2492,Dados!$X$111:$Z$112,3,0)*AT2492*0.17)),"INSERIR MVA")</f>
        <v/>
      </c>
      <c r="AW2492" s="47" t="str">
        <f aca="false">IFERROR(IF(AR2492="","",AV2492-AU2492),"")</f>
        <v/>
      </c>
      <c r="AX2492" s="51" t="str">
        <f aca="false">IFERROR(IF(AC2492="NÃO","",IF(AM2492&lt;&gt;"",AM2492-W2492,IF(AQ2492&lt;&gt;"",AQ2492-W2492,IF(AW2492&lt;&gt;"",AW2492-W2492,"")))),"")</f>
        <v/>
      </c>
      <c r="AY2492" s="46" t="str">
        <f aca="false">IFERROR(IF(ISNA(VLOOKUP(R2492,Dados!$X$2:$Y$5,2,0)),VLOOKUP(D2492,Dados!$X$7:$Y$33,2,0),VLOOKUP(R2492,Dados!$X$2:$Y$5,2,0)),"")</f>
        <v/>
      </c>
      <c r="AZ2492" s="52" t="str">
        <f aca="false">IF(C2492="","",IF(AND(Y2492="CONSUMO",AC2492="NÃO")*OR(AG2492="-",AG2492="BIT"),IF(E2492&lt;&gt;"",(AI2492-(P2492+L2492-N2492+Q2492)*AY2492)/0.83),""))</f>
        <v/>
      </c>
      <c r="BA2492" s="51" t="str">
        <f aca="false">IF(AZ2492="","",AZ2492*0.17-((P2492+L2492-N2492+Q2492)*AY2492))</f>
        <v/>
      </c>
      <c r="BB2492" s="51" t="str">
        <f aca="false">IF(AND(Y2492="CONSUMO",AG2492="ANEXO I",AY2492&gt;4%),(AI2492-(P2492+L2492-N2492+Q2492)*0.0514)/0.83*(0.5177)*(0.17)-AI2492*0.0514,IF(AND(Y2492="CONSUMO",AG2492="ANEXO II",AY2492&gt;4%),(AI2492-(P2492+L2492-N2492+Q2492)*0.041)/0.83*(0.3295)*(0.17)-AI2492*0.041,IF(AND(Y2492="CONSUMO",AG2492="ANEXO I",AY2492=4%),(AI2492-(P2492+L2492-N2492+Q2492)*0.04)/0.83*(0.5177)*(0.17)-AI2492*0.04,IF(AND(Y2492="CONSUMO",AG2492="ANEXO II",AY2492=4%),(AI2492-(P2492+L2492-N2492+Q2492)*0.04)/0.83*(0.3295)*(0.17)-AI2492*0.04,""))))</f>
        <v/>
      </c>
      <c r="BC2492" s="51" t="str">
        <f aca="false">IF(C2492="","",IF(AND(Y2492="CONSUMO",AC2492="SIM")*OR(AG2492="-",AG2492="BIT"),IF(E2492&lt;&gt;"",(AI2492-(P2492+L2492-N2492+Q2492)*AY2492)/0.83),""))</f>
        <v/>
      </c>
      <c r="BD2492" s="51" t="str">
        <f aca="false">IF(BC2492="","",BC2492*0.17)</f>
        <v/>
      </c>
      <c r="BE2492" s="51" t="str">
        <f aca="false">IF(I2492=6908,0,IF(BC2492="","",BD2492-((P2492+L2492-N2492+Q2492)*AY2492)))</f>
        <v/>
      </c>
      <c r="BF2492" s="53" t="str">
        <f aca="false">IF(B2492="","",IF(OR(B2492="",E2492="Regime Normal"),0,(AI2492-Q2492)*VLOOKUP(R2492,Dados!$X$98:$Y$108,2,0)))</f>
        <v/>
      </c>
      <c r="BG2492" s="54" t="str">
        <f aca="false">IFERROR(VLOOKUP(I2492,Dados!$AC$27:$AD$43,2,0),IF(B2492="","",IF(D2492&lt;&gt;"MT",IF(AND(AC2492="SIM",Y2492="Revenda"),"2403",IF(AND(AC2492="SIM",Y2492="Consumo"),"2407",IF(AND(AC2492="NÃO",Y2492="Revenda"),"2102",IF(AND(AC2492="NÃO",Y2492="Consumo"),"2556",)))),REPLACE(I2492,1,1,1))))</f>
        <v/>
      </c>
    </row>
    <row r="2493" customFormat="false" ht="12.8" hidden="false" customHeight="true" outlineLevel="0" collapsed="false">
      <c r="Y2493" s="45"/>
      <c r="Z2493" s="46" t="str">
        <f aca="false">IF(B2493="","",(IFERROR(VLOOKUP(H2493,Dados!A$3:B$15000,2,0),"Não Encontrado")))</f>
        <v/>
      </c>
      <c r="AA2493" s="46" t="str">
        <f aca="false">IF(B2493="","",(IFERROR(VLOOKUP(G2493,Dados!C$3:E$15000,3,0),"Não Encontrado")))</f>
        <v/>
      </c>
      <c r="AB2493" s="46" t="str">
        <f aca="false">IFERROR(IF(Z2493&lt;&gt;"Não Encontrado",Z2493,IF(AA2493&lt;&gt;"Não Encontrado",AA2493,"")),"")</f>
        <v/>
      </c>
      <c r="AC2493" s="45" t="str">
        <f aca="false">IF(B2493="","",IF(AB2493="","NÃO","SIM"))</f>
        <v/>
      </c>
      <c r="AD2493" s="45" t="str">
        <f aca="false">IFERROR(VLOOKUP(G2493,Dados!$P$3:$R$500,3,0),"")</f>
        <v/>
      </c>
      <c r="AE2493" s="45" t="str">
        <f aca="false">IFERROR(VLOOKUP(G2493,Dados!$K$3:$L$500,2,0),"")</f>
        <v/>
      </c>
      <c r="AF2493" s="45" t="str">
        <f aca="false">IFERROR(VLOOKUP(G2493,Dados!$M$3:$N$500,2,0),"")</f>
        <v/>
      </c>
      <c r="AG2493" s="45" t="str">
        <f aca="false">IF(F2493="","",IF(AND(AD2493="",AE2493="",AF2493=""),"-",IF(AND(AD2493="BIT",AE2493="",AF2493=""),"BIT",IF(AND(AE2493="ANEXO I",AD2493="",AF2493=""),"ANEXO I",IF(AND(AF2493="ANEXO II",AD2493="",AE2493=""),"ANEXO II","Escolher")))))</f>
        <v/>
      </c>
      <c r="AH2493" s="45" t="str">
        <f aca="false">IF(AG2493&lt;&gt;"Pneus","",IFERROR(VLOOKUP(R2493,Dados!$X$2:$Z$5,3,0)*(AI2493-Q2493),VLOOKUP(D2493,Dados!$X$7:$Z$33,3,0)*(AI2493-Q2493)))</f>
        <v/>
      </c>
      <c r="AI2493" s="47" t="str">
        <f aca="false">IF(B2493="","",P2493+Q2493+O2493+M2493+L2493-N2493)</f>
        <v/>
      </c>
      <c r="AJ2493" s="48" t="str">
        <f aca="false">IFERROR(IF(AND(AC2493="SIM",AG2493="-",Y2493="REVENDA"),(AB2493/1+1)*AI2493,IF(AND(AC2493="SIM",AG2493="Pneus",Y2493="REVENDA"),(AB2493/1+1)*(AI2493-AH2493),"")),"")</f>
        <v/>
      </c>
      <c r="AK2493" s="48" t="str">
        <f aca="false">IF(AJ2493="","",AJ2493*17%)</f>
        <v/>
      </c>
      <c r="AL2493" s="48" t="str">
        <f aca="false">IFERROR(IF(AC2493="NÃO","",IF(AK2493="","",IF(E2493="Simples Nacional",BF2493,IF(T2493=0.12,U2493*0.5833337002,IF(T2493=0,AI2493*0.07,U2493))))),"")</f>
        <v/>
      </c>
      <c r="AM2493" s="47" t="str">
        <f aca="false">IFERROR(IF(AC2493="NÃO","",IF(OR(AG2493="-",AG2493="Pneus"),AK2493-AL2493,"")),"")</f>
        <v/>
      </c>
      <c r="AN2493" s="48" t="str">
        <f aca="false">IF(AND(Y2493="REVENDA",AC2493="SIM",AG2493="BIT"),((AB2493/1+1)*AI2493)*0.4117,"")</f>
        <v/>
      </c>
      <c r="AO2493" s="48" t="str">
        <f aca="false">IF(AN2493="","",AN2493*17%)</f>
        <v/>
      </c>
      <c r="AP2493" s="49" t="str">
        <f aca="false">IF(AN2493="","",IF(T2493=0.12,(U2493*0.4117)*0.4117,IF(T2493=0,(AI2493*0.07)*0.4117,U2493*0.4117)))</f>
        <v/>
      </c>
      <c r="AQ2493" s="47" t="str">
        <f aca="false">IF(AN2493="","",AO2493-AP2493)</f>
        <v/>
      </c>
      <c r="AR2493" s="50" t="str">
        <f aca="false">IFERROR(IF(AND(AC2493="SIM",Y2493="REVENDA",LEFT(AG2493,5)="ANEXO")*OR(AE2493="ANEXO I",AF2493="ANEXO II"),VLOOKUP(H2493,Dados!G:I,2,0),""),"INSERIR MVA")</f>
        <v/>
      </c>
      <c r="AS2493" s="48" t="str">
        <f aca="false">IF(LEFT(AG2493,5)="ANEXO",VLOOKUP(AG2493,Dados!$X$111:$Z$112,2,0)*(AI2493-Q2493),"")</f>
        <v/>
      </c>
      <c r="AT2493" s="48" t="str">
        <f aca="false">IFERROR(IF(AR2493="","",(AI2493*AR2493)+AI2493),"INSERIR MVA")</f>
        <v/>
      </c>
      <c r="AU2493" s="48" t="str">
        <f aca="false">IF(AT2493="","",IF(AY2493=0.04,U2493,AS2493*AY2493))</f>
        <v/>
      </c>
      <c r="AV2493" s="47" t="str">
        <f aca="false">IFERROR(IF(AU2493="","",(VLOOKUP(AG2493,Dados!$X$111:$Z$112,3,0)*AT2493*0.17)),"INSERIR MVA")</f>
        <v/>
      </c>
      <c r="AW2493" s="47" t="str">
        <f aca="false">IFERROR(IF(AR2493="","",AV2493-AU2493),"")</f>
        <v/>
      </c>
      <c r="AX2493" s="51" t="str">
        <f aca="false">IFERROR(IF(AC2493="NÃO","",IF(AM2493&lt;&gt;"",AM2493-W2493,IF(AQ2493&lt;&gt;"",AQ2493-W2493,IF(AW2493&lt;&gt;"",AW2493-W2493,"")))),"")</f>
        <v/>
      </c>
      <c r="AY2493" s="46" t="str">
        <f aca="false">IFERROR(IF(ISNA(VLOOKUP(R2493,Dados!$X$2:$Y$5,2,0)),VLOOKUP(D2493,Dados!$X$7:$Y$33,2,0),VLOOKUP(R2493,Dados!$X$2:$Y$5,2,0)),"")</f>
        <v/>
      </c>
      <c r="AZ2493" s="52" t="str">
        <f aca="false">IF(C2493="","",IF(AND(Y2493="CONSUMO",AC2493="NÃO")*OR(AG2493="-",AG2493="BIT"),IF(E2493&lt;&gt;"",(AI2493-(P2493+L2493-N2493+Q2493)*AY2493)/0.83),""))</f>
        <v/>
      </c>
      <c r="BA2493" s="51" t="str">
        <f aca="false">IF(AZ2493="","",AZ2493*0.17-((P2493+L2493-N2493+Q2493)*AY2493))</f>
        <v/>
      </c>
      <c r="BB2493" s="51" t="str">
        <f aca="false">IF(AND(Y2493="CONSUMO",AG2493="ANEXO I",AY2493&gt;4%),(AI2493-(P2493+L2493-N2493+Q2493)*0.0514)/0.83*(0.5177)*(0.17)-AI2493*0.0514,IF(AND(Y2493="CONSUMO",AG2493="ANEXO II",AY2493&gt;4%),(AI2493-(P2493+L2493-N2493+Q2493)*0.041)/0.83*(0.3295)*(0.17)-AI2493*0.041,IF(AND(Y2493="CONSUMO",AG2493="ANEXO I",AY2493=4%),(AI2493-(P2493+L2493-N2493+Q2493)*0.04)/0.83*(0.5177)*(0.17)-AI2493*0.04,IF(AND(Y2493="CONSUMO",AG2493="ANEXO II",AY2493=4%),(AI2493-(P2493+L2493-N2493+Q2493)*0.04)/0.83*(0.3295)*(0.17)-AI2493*0.04,""))))</f>
        <v/>
      </c>
      <c r="BC2493" s="51" t="str">
        <f aca="false">IF(C2493="","",IF(AND(Y2493="CONSUMO",AC2493="SIM")*OR(AG2493="-",AG2493="BIT"),IF(E2493&lt;&gt;"",(AI2493-(P2493+L2493-N2493+Q2493)*AY2493)/0.83),""))</f>
        <v/>
      </c>
      <c r="BD2493" s="51" t="str">
        <f aca="false">IF(BC2493="","",BC2493*0.17)</f>
        <v/>
      </c>
      <c r="BE2493" s="51" t="str">
        <f aca="false">IF(I2493=6908,0,IF(BC2493="","",BD2493-((P2493+L2493-N2493+Q2493)*AY2493)))</f>
        <v/>
      </c>
      <c r="BF2493" s="53" t="str">
        <f aca="false">IF(B2493="","",IF(OR(B2493="",E2493="Regime Normal"),0,(AI2493-Q2493)*VLOOKUP(R2493,Dados!$X$98:$Y$108,2,0)))</f>
        <v/>
      </c>
      <c r="BG2493" s="54" t="str">
        <f aca="false">IFERROR(VLOOKUP(I2493,Dados!$AC$27:$AD$43,2,0),IF(B2493="","",IF(D2493&lt;&gt;"MT",IF(AND(AC2493="SIM",Y2493="Revenda"),"2403",IF(AND(AC2493="SIM",Y2493="Consumo"),"2407",IF(AND(AC2493="NÃO",Y2493="Revenda"),"2102",IF(AND(AC2493="NÃO",Y2493="Consumo"),"2556",)))),REPLACE(I2493,1,1,1))))</f>
        <v/>
      </c>
    </row>
    <row r="2494" customFormat="false" ht="12.8" hidden="false" customHeight="true" outlineLevel="0" collapsed="false">
      <c r="Y2494" s="45"/>
      <c r="Z2494" s="46" t="str">
        <f aca="false">IF(B2494="","",(IFERROR(VLOOKUP(H2494,Dados!A$3:B$15000,2,0),"Não Encontrado")))</f>
        <v/>
      </c>
      <c r="AA2494" s="46" t="str">
        <f aca="false">IF(B2494="","",(IFERROR(VLOOKUP(G2494,Dados!C$3:E$15000,3,0),"Não Encontrado")))</f>
        <v/>
      </c>
      <c r="AB2494" s="46" t="str">
        <f aca="false">IFERROR(IF(Z2494&lt;&gt;"Não Encontrado",Z2494,IF(AA2494&lt;&gt;"Não Encontrado",AA2494,"")),"")</f>
        <v/>
      </c>
      <c r="AC2494" s="45" t="str">
        <f aca="false">IF(B2494="","",IF(AB2494="","NÃO","SIM"))</f>
        <v/>
      </c>
      <c r="AD2494" s="45" t="str">
        <f aca="false">IFERROR(VLOOKUP(G2494,Dados!$P$3:$R$500,3,0),"")</f>
        <v/>
      </c>
      <c r="AE2494" s="45" t="str">
        <f aca="false">IFERROR(VLOOKUP(G2494,Dados!$K$3:$L$500,2,0),"")</f>
        <v/>
      </c>
      <c r="AF2494" s="45" t="str">
        <f aca="false">IFERROR(VLOOKUP(G2494,Dados!$M$3:$N$500,2,0),"")</f>
        <v/>
      </c>
      <c r="AG2494" s="45" t="str">
        <f aca="false">IF(F2494="","",IF(AND(AD2494="",AE2494="",AF2494=""),"-",IF(AND(AD2494="BIT",AE2494="",AF2494=""),"BIT",IF(AND(AE2494="ANEXO I",AD2494="",AF2494=""),"ANEXO I",IF(AND(AF2494="ANEXO II",AD2494="",AE2494=""),"ANEXO II","Escolher")))))</f>
        <v/>
      </c>
      <c r="AH2494" s="45" t="str">
        <f aca="false">IF(AG2494&lt;&gt;"Pneus","",IFERROR(VLOOKUP(R2494,Dados!$X$2:$Z$5,3,0)*(AI2494-Q2494),VLOOKUP(D2494,Dados!$X$7:$Z$33,3,0)*(AI2494-Q2494)))</f>
        <v/>
      </c>
      <c r="AI2494" s="47" t="str">
        <f aca="false">IF(B2494="","",P2494+Q2494+O2494+M2494+L2494-N2494)</f>
        <v/>
      </c>
      <c r="AJ2494" s="48" t="str">
        <f aca="false">IFERROR(IF(AND(AC2494="SIM",AG2494="-",Y2494="REVENDA"),(AB2494/1+1)*AI2494,IF(AND(AC2494="SIM",AG2494="Pneus",Y2494="REVENDA"),(AB2494/1+1)*(AI2494-AH2494),"")),"")</f>
        <v/>
      </c>
      <c r="AK2494" s="48" t="str">
        <f aca="false">IF(AJ2494="","",AJ2494*17%)</f>
        <v/>
      </c>
      <c r="AL2494" s="48" t="str">
        <f aca="false">IFERROR(IF(AC2494="NÃO","",IF(AK2494="","",IF(E2494="Simples Nacional",BF2494,IF(T2494=0.12,U2494*0.5833337002,IF(T2494=0,AI2494*0.07,U2494))))),"")</f>
        <v/>
      </c>
      <c r="AM2494" s="47" t="str">
        <f aca="false">IFERROR(IF(AC2494="NÃO","",IF(OR(AG2494="-",AG2494="Pneus"),AK2494-AL2494,"")),"")</f>
        <v/>
      </c>
      <c r="AN2494" s="48" t="str">
        <f aca="false">IF(AND(Y2494="REVENDA",AC2494="SIM",AG2494="BIT"),((AB2494/1+1)*AI2494)*0.4117,"")</f>
        <v/>
      </c>
      <c r="AO2494" s="48" t="str">
        <f aca="false">IF(AN2494="","",AN2494*17%)</f>
        <v/>
      </c>
      <c r="AP2494" s="49" t="str">
        <f aca="false">IF(AN2494="","",IF(T2494=0.12,(U2494*0.4117)*0.4117,IF(T2494=0,(AI2494*0.07)*0.4117,U2494*0.4117)))</f>
        <v/>
      </c>
      <c r="AQ2494" s="47" t="str">
        <f aca="false">IF(AN2494="","",AO2494-AP2494)</f>
        <v/>
      </c>
      <c r="AR2494" s="50" t="str">
        <f aca="false">IFERROR(IF(AND(AC2494="SIM",Y2494="REVENDA",LEFT(AG2494,5)="ANEXO")*OR(AE2494="ANEXO I",AF2494="ANEXO II"),VLOOKUP(H2494,Dados!G:I,2,0),""),"INSERIR MVA")</f>
        <v/>
      </c>
      <c r="AS2494" s="48" t="str">
        <f aca="false">IF(LEFT(AG2494,5)="ANEXO",VLOOKUP(AG2494,Dados!$X$111:$Z$112,2,0)*(AI2494-Q2494),"")</f>
        <v/>
      </c>
      <c r="AT2494" s="48" t="str">
        <f aca="false">IFERROR(IF(AR2494="","",(AI2494*AR2494)+AI2494),"INSERIR MVA")</f>
        <v/>
      </c>
      <c r="AU2494" s="48" t="str">
        <f aca="false">IF(AT2494="","",IF(AY2494=0.04,U2494,AS2494*AY2494))</f>
        <v/>
      </c>
      <c r="AV2494" s="47" t="str">
        <f aca="false">IFERROR(IF(AU2494="","",(VLOOKUP(AG2494,Dados!$X$111:$Z$112,3,0)*AT2494*0.17)),"INSERIR MVA")</f>
        <v/>
      </c>
      <c r="AW2494" s="47" t="str">
        <f aca="false">IFERROR(IF(AR2494="","",AV2494-AU2494),"")</f>
        <v/>
      </c>
      <c r="AX2494" s="51" t="str">
        <f aca="false">IFERROR(IF(AC2494="NÃO","",IF(AM2494&lt;&gt;"",AM2494-W2494,IF(AQ2494&lt;&gt;"",AQ2494-W2494,IF(AW2494&lt;&gt;"",AW2494-W2494,"")))),"")</f>
        <v/>
      </c>
      <c r="AY2494" s="46" t="str">
        <f aca="false">IFERROR(IF(ISNA(VLOOKUP(R2494,Dados!$X$2:$Y$5,2,0)),VLOOKUP(D2494,Dados!$X$7:$Y$33,2,0),VLOOKUP(R2494,Dados!$X$2:$Y$5,2,0)),"")</f>
        <v/>
      </c>
      <c r="AZ2494" s="52" t="str">
        <f aca="false">IF(C2494="","",IF(AND(Y2494="CONSUMO",AC2494="NÃO")*OR(AG2494="-",AG2494="BIT"),IF(E2494&lt;&gt;"",(AI2494-(P2494+L2494-N2494+Q2494)*AY2494)/0.83),""))</f>
        <v/>
      </c>
      <c r="BA2494" s="51" t="str">
        <f aca="false">IF(AZ2494="","",AZ2494*0.17-((P2494+L2494-N2494+Q2494)*AY2494))</f>
        <v/>
      </c>
      <c r="BB2494" s="51" t="str">
        <f aca="false">IF(AND(Y2494="CONSUMO",AG2494="ANEXO I",AY2494&gt;4%),(AI2494-(P2494+L2494-N2494+Q2494)*0.0514)/0.83*(0.5177)*(0.17)-AI2494*0.0514,IF(AND(Y2494="CONSUMO",AG2494="ANEXO II",AY2494&gt;4%),(AI2494-(P2494+L2494-N2494+Q2494)*0.041)/0.83*(0.3295)*(0.17)-AI2494*0.041,IF(AND(Y2494="CONSUMO",AG2494="ANEXO I",AY2494=4%),(AI2494-(P2494+L2494-N2494+Q2494)*0.04)/0.83*(0.5177)*(0.17)-AI2494*0.04,IF(AND(Y2494="CONSUMO",AG2494="ANEXO II",AY2494=4%),(AI2494-(P2494+L2494-N2494+Q2494)*0.04)/0.83*(0.3295)*(0.17)-AI2494*0.04,""))))</f>
        <v/>
      </c>
      <c r="BC2494" s="51" t="str">
        <f aca="false">IF(C2494="","",IF(AND(Y2494="CONSUMO",AC2494="SIM")*OR(AG2494="-",AG2494="BIT"),IF(E2494&lt;&gt;"",(AI2494-(P2494+L2494-N2494+Q2494)*AY2494)/0.83),""))</f>
        <v/>
      </c>
      <c r="BD2494" s="51" t="str">
        <f aca="false">IF(BC2494="","",BC2494*0.17)</f>
        <v/>
      </c>
      <c r="BE2494" s="51" t="str">
        <f aca="false">IF(I2494=6908,0,IF(BC2494="","",BD2494-((P2494+L2494-N2494+Q2494)*AY2494)))</f>
        <v/>
      </c>
      <c r="BF2494" s="53" t="str">
        <f aca="false">IF(B2494="","",IF(OR(B2494="",E2494="Regime Normal"),0,(AI2494-Q2494)*VLOOKUP(R2494,Dados!$X$98:$Y$108,2,0)))</f>
        <v/>
      </c>
      <c r="BG2494" s="54" t="str">
        <f aca="false">IFERROR(VLOOKUP(I2494,Dados!$AC$27:$AD$43,2,0),IF(B2494="","",IF(D2494&lt;&gt;"MT",IF(AND(AC2494="SIM",Y2494="Revenda"),"2403",IF(AND(AC2494="SIM",Y2494="Consumo"),"2407",IF(AND(AC2494="NÃO",Y2494="Revenda"),"2102",IF(AND(AC2494="NÃO",Y2494="Consumo"),"2556",)))),REPLACE(I2494,1,1,1))))</f>
        <v/>
      </c>
    </row>
    <row r="2495" customFormat="false" ht="12.8" hidden="false" customHeight="true" outlineLevel="0" collapsed="false">
      <c r="Y2495" s="45"/>
      <c r="Z2495" s="46" t="str">
        <f aca="false">IF(B2495="","",(IFERROR(VLOOKUP(H2495,Dados!A$3:B$15000,2,0),"Não Encontrado")))</f>
        <v/>
      </c>
      <c r="AA2495" s="46" t="str">
        <f aca="false">IF(B2495="","",(IFERROR(VLOOKUP(G2495,Dados!C$3:E$15000,3,0),"Não Encontrado")))</f>
        <v/>
      </c>
      <c r="AB2495" s="46" t="str">
        <f aca="false">IFERROR(IF(Z2495&lt;&gt;"Não Encontrado",Z2495,IF(AA2495&lt;&gt;"Não Encontrado",AA2495,"")),"")</f>
        <v/>
      </c>
      <c r="AC2495" s="45" t="str">
        <f aca="false">IF(B2495="","",IF(AB2495="","NÃO","SIM"))</f>
        <v/>
      </c>
      <c r="AD2495" s="45" t="str">
        <f aca="false">IFERROR(VLOOKUP(G2495,Dados!$P$3:$R$500,3,0),"")</f>
        <v/>
      </c>
      <c r="AE2495" s="45" t="str">
        <f aca="false">IFERROR(VLOOKUP(G2495,Dados!$K$3:$L$500,2,0),"")</f>
        <v/>
      </c>
      <c r="AF2495" s="45" t="str">
        <f aca="false">IFERROR(VLOOKUP(G2495,Dados!$M$3:$N$500,2,0),"")</f>
        <v/>
      </c>
      <c r="AG2495" s="45" t="str">
        <f aca="false">IF(F2495="","",IF(AND(AD2495="",AE2495="",AF2495=""),"-",IF(AND(AD2495="BIT",AE2495="",AF2495=""),"BIT",IF(AND(AE2495="ANEXO I",AD2495="",AF2495=""),"ANEXO I",IF(AND(AF2495="ANEXO II",AD2495="",AE2495=""),"ANEXO II","Escolher")))))</f>
        <v/>
      </c>
      <c r="AH2495" s="45" t="str">
        <f aca="false">IF(AG2495&lt;&gt;"Pneus","",IFERROR(VLOOKUP(R2495,Dados!$X$2:$Z$5,3,0)*(AI2495-Q2495),VLOOKUP(D2495,Dados!$X$7:$Z$33,3,0)*(AI2495-Q2495)))</f>
        <v/>
      </c>
      <c r="AI2495" s="47" t="str">
        <f aca="false">IF(B2495="","",P2495+Q2495+O2495+M2495+L2495-N2495)</f>
        <v/>
      </c>
      <c r="AJ2495" s="48" t="str">
        <f aca="false">IFERROR(IF(AND(AC2495="SIM",AG2495="-",Y2495="REVENDA"),(AB2495/1+1)*AI2495,IF(AND(AC2495="SIM",AG2495="Pneus",Y2495="REVENDA"),(AB2495/1+1)*(AI2495-AH2495),"")),"")</f>
        <v/>
      </c>
      <c r="AK2495" s="48" t="str">
        <f aca="false">IF(AJ2495="","",AJ2495*17%)</f>
        <v/>
      </c>
      <c r="AL2495" s="48" t="str">
        <f aca="false">IFERROR(IF(AC2495="NÃO","",IF(AK2495="","",IF(E2495="Simples Nacional",BF2495,IF(T2495=0.12,U2495*0.5833337002,IF(T2495=0,AI2495*0.07,U2495))))),"")</f>
        <v/>
      </c>
      <c r="AM2495" s="47" t="str">
        <f aca="false">IFERROR(IF(AC2495="NÃO","",IF(OR(AG2495="-",AG2495="Pneus"),AK2495-AL2495,"")),"")</f>
        <v/>
      </c>
      <c r="AN2495" s="48" t="str">
        <f aca="false">IF(AND(Y2495="REVENDA",AC2495="SIM",AG2495="BIT"),((AB2495/1+1)*AI2495)*0.4117,"")</f>
        <v/>
      </c>
      <c r="AO2495" s="48" t="str">
        <f aca="false">IF(AN2495="","",AN2495*17%)</f>
        <v/>
      </c>
      <c r="AP2495" s="49" t="str">
        <f aca="false">IF(AN2495="","",IF(T2495=0.12,(U2495*0.4117)*0.4117,IF(T2495=0,(AI2495*0.07)*0.4117,U2495*0.4117)))</f>
        <v/>
      </c>
      <c r="AQ2495" s="47" t="str">
        <f aca="false">IF(AN2495="","",AO2495-AP2495)</f>
        <v/>
      </c>
      <c r="AR2495" s="50" t="str">
        <f aca="false">IFERROR(IF(AND(AC2495="SIM",Y2495="REVENDA",LEFT(AG2495,5)="ANEXO")*OR(AE2495="ANEXO I",AF2495="ANEXO II"),VLOOKUP(H2495,Dados!G:I,2,0),""),"INSERIR MVA")</f>
        <v/>
      </c>
      <c r="AS2495" s="48" t="str">
        <f aca="false">IF(LEFT(AG2495,5)="ANEXO",VLOOKUP(AG2495,Dados!$X$111:$Z$112,2,0)*(AI2495-Q2495),"")</f>
        <v/>
      </c>
      <c r="AT2495" s="48" t="str">
        <f aca="false">IFERROR(IF(AR2495="","",(AI2495*AR2495)+AI2495),"INSERIR MVA")</f>
        <v/>
      </c>
      <c r="AU2495" s="48" t="str">
        <f aca="false">IF(AT2495="","",IF(AY2495=0.04,U2495,AS2495*AY2495))</f>
        <v/>
      </c>
      <c r="AV2495" s="47" t="str">
        <f aca="false">IFERROR(IF(AU2495="","",(VLOOKUP(AG2495,Dados!$X$111:$Z$112,3,0)*AT2495*0.17)),"INSERIR MVA")</f>
        <v/>
      </c>
      <c r="AW2495" s="47" t="str">
        <f aca="false">IFERROR(IF(AR2495="","",AV2495-AU2495),"")</f>
        <v/>
      </c>
      <c r="AX2495" s="51" t="str">
        <f aca="false">IFERROR(IF(AC2495="NÃO","",IF(AM2495&lt;&gt;"",AM2495-W2495,IF(AQ2495&lt;&gt;"",AQ2495-W2495,IF(AW2495&lt;&gt;"",AW2495-W2495,"")))),"")</f>
        <v/>
      </c>
      <c r="AY2495" s="46" t="str">
        <f aca="false">IFERROR(IF(ISNA(VLOOKUP(R2495,Dados!$X$2:$Y$5,2,0)),VLOOKUP(D2495,Dados!$X$7:$Y$33,2,0),VLOOKUP(R2495,Dados!$X$2:$Y$5,2,0)),"")</f>
        <v/>
      </c>
      <c r="AZ2495" s="52" t="str">
        <f aca="false">IF(C2495="","",IF(AND(Y2495="CONSUMO",AC2495="NÃO")*OR(AG2495="-",AG2495="BIT"),IF(E2495&lt;&gt;"",(AI2495-(P2495+L2495-N2495+Q2495)*AY2495)/0.83),""))</f>
        <v/>
      </c>
      <c r="BA2495" s="51" t="str">
        <f aca="false">IF(AZ2495="","",AZ2495*0.17-((P2495+L2495-N2495+Q2495)*AY2495))</f>
        <v/>
      </c>
      <c r="BB2495" s="51" t="str">
        <f aca="false">IF(AND(Y2495="CONSUMO",AG2495="ANEXO I",AY2495&gt;4%),(AI2495-(P2495+L2495-N2495+Q2495)*0.0514)/0.83*(0.5177)*(0.17)-AI2495*0.0514,IF(AND(Y2495="CONSUMO",AG2495="ANEXO II",AY2495&gt;4%),(AI2495-(P2495+L2495-N2495+Q2495)*0.041)/0.83*(0.3295)*(0.17)-AI2495*0.041,IF(AND(Y2495="CONSUMO",AG2495="ANEXO I",AY2495=4%),(AI2495-(P2495+L2495-N2495+Q2495)*0.04)/0.83*(0.5177)*(0.17)-AI2495*0.04,IF(AND(Y2495="CONSUMO",AG2495="ANEXO II",AY2495=4%),(AI2495-(P2495+L2495-N2495+Q2495)*0.04)/0.83*(0.3295)*(0.17)-AI2495*0.04,""))))</f>
        <v/>
      </c>
      <c r="BC2495" s="51" t="str">
        <f aca="false">IF(C2495="","",IF(AND(Y2495="CONSUMO",AC2495="SIM")*OR(AG2495="-",AG2495="BIT"),IF(E2495&lt;&gt;"",(AI2495-(P2495+L2495-N2495+Q2495)*AY2495)/0.83),""))</f>
        <v/>
      </c>
      <c r="BD2495" s="51" t="str">
        <f aca="false">IF(BC2495="","",BC2495*0.17)</f>
        <v/>
      </c>
      <c r="BE2495" s="51" t="str">
        <f aca="false">IF(I2495=6908,0,IF(BC2495="","",BD2495-((P2495+L2495-N2495+Q2495)*AY2495)))</f>
        <v/>
      </c>
      <c r="BF2495" s="53" t="str">
        <f aca="false">IF(B2495="","",IF(OR(B2495="",E2495="Regime Normal"),0,(AI2495-Q2495)*VLOOKUP(R2495,Dados!$X$98:$Y$108,2,0)))</f>
        <v/>
      </c>
      <c r="BG2495" s="54" t="str">
        <f aca="false">IFERROR(VLOOKUP(I2495,Dados!$AC$27:$AD$43,2,0),IF(B2495="","",IF(D2495&lt;&gt;"MT",IF(AND(AC2495="SIM",Y2495="Revenda"),"2403",IF(AND(AC2495="SIM",Y2495="Consumo"),"2407",IF(AND(AC2495="NÃO",Y2495="Revenda"),"2102",IF(AND(AC2495="NÃO",Y2495="Consumo"),"2556",)))),REPLACE(I2495,1,1,1))))</f>
        <v/>
      </c>
    </row>
    <row r="2496" customFormat="false" ht="12.8" hidden="false" customHeight="true" outlineLevel="0" collapsed="false">
      <c r="Y2496" s="45"/>
      <c r="Z2496" s="46" t="str">
        <f aca="false">IF(B2496="","",(IFERROR(VLOOKUP(H2496,Dados!A$3:B$15000,2,0),"Não Encontrado")))</f>
        <v/>
      </c>
      <c r="AA2496" s="46" t="str">
        <f aca="false">IF(B2496="","",(IFERROR(VLOOKUP(G2496,Dados!C$3:E$15000,3,0),"Não Encontrado")))</f>
        <v/>
      </c>
      <c r="AB2496" s="46" t="str">
        <f aca="false">IFERROR(IF(Z2496&lt;&gt;"Não Encontrado",Z2496,IF(AA2496&lt;&gt;"Não Encontrado",AA2496,"")),"")</f>
        <v/>
      </c>
      <c r="AC2496" s="45" t="str">
        <f aca="false">IF(B2496="","",IF(AB2496="","NÃO","SIM"))</f>
        <v/>
      </c>
      <c r="AD2496" s="45" t="str">
        <f aca="false">IFERROR(VLOOKUP(G2496,Dados!$P$3:$R$500,3,0),"")</f>
        <v/>
      </c>
      <c r="AE2496" s="45" t="str">
        <f aca="false">IFERROR(VLOOKUP(G2496,Dados!$K$3:$L$500,2,0),"")</f>
        <v/>
      </c>
      <c r="AF2496" s="45" t="str">
        <f aca="false">IFERROR(VLOOKUP(G2496,Dados!$M$3:$N$500,2,0),"")</f>
        <v/>
      </c>
      <c r="AG2496" s="45" t="str">
        <f aca="false">IF(F2496="","",IF(AND(AD2496="",AE2496="",AF2496=""),"-",IF(AND(AD2496="BIT",AE2496="",AF2496=""),"BIT",IF(AND(AE2496="ANEXO I",AD2496="",AF2496=""),"ANEXO I",IF(AND(AF2496="ANEXO II",AD2496="",AE2496=""),"ANEXO II","Escolher")))))</f>
        <v/>
      </c>
      <c r="AH2496" s="45" t="str">
        <f aca="false">IF(AG2496&lt;&gt;"Pneus","",IFERROR(VLOOKUP(R2496,Dados!$X$2:$Z$5,3,0)*(AI2496-Q2496),VLOOKUP(D2496,Dados!$X$7:$Z$33,3,0)*(AI2496-Q2496)))</f>
        <v/>
      </c>
      <c r="AI2496" s="47" t="str">
        <f aca="false">IF(B2496="","",P2496+Q2496+O2496+M2496+L2496-N2496)</f>
        <v/>
      </c>
      <c r="AJ2496" s="48" t="str">
        <f aca="false">IFERROR(IF(AND(AC2496="SIM",AG2496="-",Y2496="REVENDA"),(AB2496/1+1)*AI2496,IF(AND(AC2496="SIM",AG2496="Pneus",Y2496="REVENDA"),(AB2496/1+1)*(AI2496-AH2496),"")),"")</f>
        <v/>
      </c>
      <c r="AK2496" s="48" t="str">
        <f aca="false">IF(AJ2496="","",AJ2496*17%)</f>
        <v/>
      </c>
      <c r="AL2496" s="48" t="str">
        <f aca="false">IFERROR(IF(AC2496="NÃO","",IF(AK2496="","",IF(E2496="Simples Nacional",BF2496,IF(T2496=0.12,U2496*0.5833337002,IF(T2496=0,AI2496*0.07,U2496))))),"")</f>
        <v/>
      </c>
      <c r="AM2496" s="47" t="str">
        <f aca="false">IFERROR(IF(AC2496="NÃO","",IF(OR(AG2496="-",AG2496="Pneus"),AK2496-AL2496,"")),"")</f>
        <v/>
      </c>
      <c r="AN2496" s="48" t="str">
        <f aca="false">IF(AND(Y2496="REVENDA",AC2496="SIM",AG2496="BIT"),((AB2496/1+1)*AI2496)*0.4117,"")</f>
        <v/>
      </c>
      <c r="AO2496" s="48" t="str">
        <f aca="false">IF(AN2496="","",AN2496*17%)</f>
        <v/>
      </c>
      <c r="AP2496" s="49" t="str">
        <f aca="false">IF(AN2496="","",IF(T2496=0.12,(U2496*0.4117)*0.4117,IF(T2496=0,(AI2496*0.07)*0.4117,U2496*0.4117)))</f>
        <v/>
      </c>
      <c r="AQ2496" s="47" t="str">
        <f aca="false">IF(AN2496="","",AO2496-AP2496)</f>
        <v/>
      </c>
      <c r="AR2496" s="50" t="str">
        <f aca="false">IFERROR(IF(AND(AC2496="SIM",Y2496="REVENDA",LEFT(AG2496,5)="ANEXO")*OR(AE2496="ANEXO I",AF2496="ANEXO II"),VLOOKUP(H2496,Dados!G:I,2,0),""),"INSERIR MVA")</f>
        <v/>
      </c>
      <c r="AS2496" s="48" t="str">
        <f aca="false">IF(LEFT(AG2496,5)="ANEXO",VLOOKUP(AG2496,Dados!$X$111:$Z$112,2,0)*(AI2496-Q2496),"")</f>
        <v/>
      </c>
      <c r="AT2496" s="48" t="str">
        <f aca="false">IFERROR(IF(AR2496="","",(AI2496*AR2496)+AI2496),"INSERIR MVA")</f>
        <v/>
      </c>
      <c r="AU2496" s="48" t="str">
        <f aca="false">IF(AT2496="","",IF(AY2496=0.04,U2496,AS2496*AY2496))</f>
        <v/>
      </c>
      <c r="AV2496" s="47" t="str">
        <f aca="false">IFERROR(IF(AU2496="","",(VLOOKUP(AG2496,Dados!$X$111:$Z$112,3,0)*AT2496*0.17)),"INSERIR MVA")</f>
        <v/>
      </c>
      <c r="AW2496" s="47" t="str">
        <f aca="false">IFERROR(IF(AR2496="","",AV2496-AU2496),"")</f>
        <v/>
      </c>
      <c r="AX2496" s="51" t="str">
        <f aca="false">IFERROR(IF(AC2496="NÃO","",IF(AM2496&lt;&gt;"",AM2496-W2496,IF(AQ2496&lt;&gt;"",AQ2496-W2496,IF(AW2496&lt;&gt;"",AW2496-W2496,"")))),"")</f>
        <v/>
      </c>
      <c r="AY2496" s="46" t="str">
        <f aca="false">IFERROR(IF(ISNA(VLOOKUP(R2496,Dados!$X$2:$Y$5,2,0)),VLOOKUP(D2496,Dados!$X$7:$Y$33,2,0),VLOOKUP(R2496,Dados!$X$2:$Y$5,2,0)),"")</f>
        <v/>
      </c>
      <c r="AZ2496" s="52" t="str">
        <f aca="false">IF(C2496="","",IF(AND(Y2496="CONSUMO",AC2496="NÃO")*OR(AG2496="-",AG2496="BIT"),IF(E2496&lt;&gt;"",(AI2496-(P2496+L2496-N2496+Q2496)*AY2496)/0.83),""))</f>
        <v/>
      </c>
      <c r="BA2496" s="51" t="str">
        <f aca="false">IF(AZ2496="","",AZ2496*0.17-((P2496+L2496-N2496+Q2496)*AY2496))</f>
        <v/>
      </c>
      <c r="BB2496" s="51" t="str">
        <f aca="false">IF(AND(Y2496="CONSUMO",AG2496="ANEXO I",AY2496&gt;4%),(AI2496-(P2496+L2496-N2496+Q2496)*0.0514)/0.83*(0.5177)*(0.17)-AI2496*0.0514,IF(AND(Y2496="CONSUMO",AG2496="ANEXO II",AY2496&gt;4%),(AI2496-(P2496+L2496-N2496+Q2496)*0.041)/0.83*(0.3295)*(0.17)-AI2496*0.041,IF(AND(Y2496="CONSUMO",AG2496="ANEXO I",AY2496=4%),(AI2496-(P2496+L2496-N2496+Q2496)*0.04)/0.83*(0.5177)*(0.17)-AI2496*0.04,IF(AND(Y2496="CONSUMO",AG2496="ANEXO II",AY2496=4%),(AI2496-(P2496+L2496-N2496+Q2496)*0.04)/0.83*(0.3295)*(0.17)-AI2496*0.04,""))))</f>
        <v/>
      </c>
      <c r="BC2496" s="51" t="str">
        <f aca="false">IF(C2496="","",IF(AND(Y2496="CONSUMO",AC2496="SIM")*OR(AG2496="-",AG2496="BIT"),IF(E2496&lt;&gt;"",(AI2496-(P2496+L2496-N2496+Q2496)*AY2496)/0.83),""))</f>
        <v/>
      </c>
      <c r="BD2496" s="51" t="str">
        <f aca="false">IF(BC2496="","",BC2496*0.17)</f>
        <v/>
      </c>
      <c r="BE2496" s="51" t="str">
        <f aca="false">IF(I2496=6908,0,IF(BC2496="","",BD2496-((P2496+L2496-N2496+Q2496)*AY2496)))</f>
        <v/>
      </c>
      <c r="BF2496" s="53" t="str">
        <f aca="false">IF(B2496="","",IF(OR(B2496="",E2496="Regime Normal"),0,(AI2496-Q2496)*VLOOKUP(R2496,Dados!$X$98:$Y$108,2,0)))</f>
        <v/>
      </c>
      <c r="BG2496" s="54" t="str">
        <f aca="false">IFERROR(VLOOKUP(I2496,Dados!$AC$27:$AD$43,2,0),IF(B2496="","",IF(D2496&lt;&gt;"MT",IF(AND(AC2496="SIM",Y2496="Revenda"),"2403",IF(AND(AC2496="SIM",Y2496="Consumo"),"2407",IF(AND(AC2496="NÃO",Y2496="Revenda"),"2102",IF(AND(AC2496="NÃO",Y2496="Consumo"),"2556",)))),REPLACE(I2496,1,1,1))))</f>
        <v/>
      </c>
    </row>
    <row r="2497" customFormat="false" ht="12.8" hidden="false" customHeight="true" outlineLevel="0" collapsed="false">
      <c r="Y2497" s="45"/>
      <c r="Z2497" s="46" t="str">
        <f aca="false">IF(B2497="","",(IFERROR(VLOOKUP(H2497,Dados!A$3:B$15000,2,0),"Não Encontrado")))</f>
        <v/>
      </c>
      <c r="AA2497" s="46" t="str">
        <f aca="false">IF(B2497="","",(IFERROR(VLOOKUP(G2497,Dados!C$3:E$15000,3,0),"Não Encontrado")))</f>
        <v/>
      </c>
      <c r="AB2497" s="46" t="str">
        <f aca="false">IFERROR(IF(Z2497&lt;&gt;"Não Encontrado",Z2497,IF(AA2497&lt;&gt;"Não Encontrado",AA2497,"")),"")</f>
        <v/>
      </c>
      <c r="AC2497" s="45" t="str">
        <f aca="false">IF(B2497="","",IF(AB2497="","NÃO","SIM"))</f>
        <v/>
      </c>
      <c r="AD2497" s="45" t="str">
        <f aca="false">IFERROR(VLOOKUP(G2497,Dados!$P$3:$R$500,3,0),"")</f>
        <v/>
      </c>
      <c r="AE2497" s="45" t="str">
        <f aca="false">IFERROR(VLOOKUP(G2497,Dados!$K$3:$L$500,2,0),"")</f>
        <v/>
      </c>
      <c r="AF2497" s="45" t="str">
        <f aca="false">IFERROR(VLOOKUP(G2497,Dados!$M$3:$N$500,2,0),"")</f>
        <v/>
      </c>
      <c r="AG2497" s="45" t="str">
        <f aca="false">IF(F2497="","",IF(AND(AD2497="",AE2497="",AF2497=""),"-",IF(AND(AD2497="BIT",AE2497="",AF2497=""),"BIT",IF(AND(AE2497="ANEXO I",AD2497="",AF2497=""),"ANEXO I",IF(AND(AF2497="ANEXO II",AD2497="",AE2497=""),"ANEXO II","Escolher")))))</f>
        <v/>
      </c>
      <c r="AH2497" s="45" t="str">
        <f aca="false">IF(AG2497&lt;&gt;"Pneus","",IFERROR(VLOOKUP(R2497,Dados!$X$2:$Z$5,3,0)*(AI2497-Q2497),VLOOKUP(D2497,Dados!$X$7:$Z$33,3,0)*(AI2497-Q2497)))</f>
        <v/>
      </c>
      <c r="AI2497" s="47" t="str">
        <f aca="false">IF(B2497="","",P2497+Q2497+O2497+M2497+L2497-N2497)</f>
        <v/>
      </c>
      <c r="AJ2497" s="48" t="str">
        <f aca="false">IFERROR(IF(AND(AC2497="SIM",AG2497="-",Y2497="REVENDA"),(AB2497/1+1)*AI2497,IF(AND(AC2497="SIM",AG2497="Pneus",Y2497="REVENDA"),(AB2497/1+1)*(AI2497-AH2497),"")),"")</f>
        <v/>
      </c>
      <c r="AK2497" s="48" t="str">
        <f aca="false">IF(AJ2497="","",AJ2497*17%)</f>
        <v/>
      </c>
      <c r="AL2497" s="48" t="str">
        <f aca="false">IFERROR(IF(AC2497="NÃO","",IF(AK2497="","",IF(E2497="Simples Nacional",BF2497,IF(T2497=0.12,U2497*0.5833337002,IF(T2497=0,AI2497*0.07,U2497))))),"")</f>
        <v/>
      </c>
      <c r="AM2497" s="47" t="str">
        <f aca="false">IFERROR(IF(AC2497="NÃO","",IF(OR(AG2497="-",AG2497="Pneus"),AK2497-AL2497,"")),"")</f>
        <v/>
      </c>
      <c r="AN2497" s="48" t="str">
        <f aca="false">IF(AND(Y2497="REVENDA",AC2497="SIM",AG2497="BIT"),((AB2497/1+1)*AI2497)*0.4117,"")</f>
        <v/>
      </c>
      <c r="AO2497" s="48" t="str">
        <f aca="false">IF(AN2497="","",AN2497*17%)</f>
        <v/>
      </c>
      <c r="AP2497" s="49" t="str">
        <f aca="false">IF(AN2497="","",IF(T2497=0.12,(U2497*0.4117)*0.4117,IF(T2497=0,(AI2497*0.07)*0.4117,U2497*0.4117)))</f>
        <v/>
      </c>
      <c r="AQ2497" s="47" t="str">
        <f aca="false">IF(AN2497="","",AO2497-AP2497)</f>
        <v/>
      </c>
      <c r="AR2497" s="50" t="str">
        <f aca="false">IFERROR(IF(AND(AC2497="SIM",Y2497="REVENDA",LEFT(AG2497,5)="ANEXO")*OR(AE2497="ANEXO I",AF2497="ANEXO II"),VLOOKUP(H2497,Dados!G:I,2,0),""),"INSERIR MVA")</f>
        <v/>
      </c>
      <c r="AS2497" s="48" t="str">
        <f aca="false">IF(LEFT(AG2497,5)="ANEXO",VLOOKUP(AG2497,Dados!$X$111:$Z$112,2,0)*(AI2497-Q2497),"")</f>
        <v/>
      </c>
      <c r="AT2497" s="48" t="str">
        <f aca="false">IFERROR(IF(AR2497="","",(AI2497*AR2497)+AI2497),"INSERIR MVA")</f>
        <v/>
      </c>
      <c r="AU2497" s="48" t="str">
        <f aca="false">IF(AT2497="","",IF(AY2497=0.04,U2497,AS2497*AY2497))</f>
        <v/>
      </c>
      <c r="AV2497" s="47" t="str">
        <f aca="false">IFERROR(IF(AU2497="","",(VLOOKUP(AG2497,Dados!$X$111:$Z$112,3,0)*AT2497*0.17)),"INSERIR MVA")</f>
        <v/>
      </c>
      <c r="AW2497" s="47" t="str">
        <f aca="false">IFERROR(IF(AR2497="","",AV2497-AU2497),"")</f>
        <v/>
      </c>
      <c r="AX2497" s="51" t="str">
        <f aca="false">IFERROR(IF(AC2497="NÃO","",IF(AM2497&lt;&gt;"",AM2497-W2497,IF(AQ2497&lt;&gt;"",AQ2497-W2497,IF(AW2497&lt;&gt;"",AW2497-W2497,"")))),"")</f>
        <v/>
      </c>
      <c r="AY2497" s="46" t="str">
        <f aca="false">IFERROR(IF(ISNA(VLOOKUP(R2497,Dados!$X$2:$Y$5,2,0)),VLOOKUP(D2497,Dados!$X$7:$Y$33,2,0),VLOOKUP(R2497,Dados!$X$2:$Y$5,2,0)),"")</f>
        <v/>
      </c>
      <c r="AZ2497" s="52" t="str">
        <f aca="false">IF(C2497="","",IF(AND(Y2497="CONSUMO",AC2497="NÃO")*OR(AG2497="-",AG2497="BIT"),IF(E2497&lt;&gt;"",(AI2497-(P2497+L2497-N2497+Q2497)*AY2497)/0.83),""))</f>
        <v/>
      </c>
      <c r="BA2497" s="51" t="str">
        <f aca="false">IF(AZ2497="","",AZ2497*0.17-((P2497+L2497-N2497+Q2497)*AY2497))</f>
        <v/>
      </c>
      <c r="BB2497" s="51" t="str">
        <f aca="false">IF(AND(Y2497="CONSUMO",AG2497="ANEXO I",AY2497&gt;4%),(AI2497-(P2497+L2497-N2497+Q2497)*0.0514)/0.83*(0.5177)*(0.17)-AI2497*0.0514,IF(AND(Y2497="CONSUMO",AG2497="ANEXO II",AY2497&gt;4%),(AI2497-(P2497+L2497-N2497+Q2497)*0.041)/0.83*(0.3295)*(0.17)-AI2497*0.041,IF(AND(Y2497="CONSUMO",AG2497="ANEXO I",AY2497=4%),(AI2497-(P2497+L2497-N2497+Q2497)*0.04)/0.83*(0.5177)*(0.17)-AI2497*0.04,IF(AND(Y2497="CONSUMO",AG2497="ANEXO II",AY2497=4%),(AI2497-(P2497+L2497-N2497+Q2497)*0.04)/0.83*(0.3295)*(0.17)-AI2497*0.04,""))))</f>
        <v/>
      </c>
      <c r="BC2497" s="51" t="str">
        <f aca="false">IF(C2497="","",IF(AND(Y2497="CONSUMO",AC2497="SIM")*OR(AG2497="-",AG2497="BIT"),IF(E2497&lt;&gt;"",(AI2497-(P2497+L2497-N2497+Q2497)*AY2497)/0.83),""))</f>
        <v/>
      </c>
      <c r="BD2497" s="51" t="str">
        <f aca="false">IF(BC2497="","",BC2497*0.17)</f>
        <v/>
      </c>
      <c r="BE2497" s="51" t="str">
        <f aca="false">IF(I2497=6908,0,IF(BC2497="","",BD2497-((P2497+L2497-N2497+Q2497)*AY2497)))</f>
        <v/>
      </c>
      <c r="BF2497" s="53" t="str">
        <f aca="false">IF(B2497="","",IF(OR(B2497="",E2497="Regime Normal"),0,(AI2497-Q2497)*VLOOKUP(R2497,Dados!$X$98:$Y$108,2,0)))</f>
        <v/>
      </c>
      <c r="BG2497" s="54" t="str">
        <f aca="false">IFERROR(VLOOKUP(I2497,Dados!$AC$27:$AD$43,2,0),IF(B2497="","",IF(D2497&lt;&gt;"MT",IF(AND(AC2497="SIM",Y2497="Revenda"),"2403",IF(AND(AC2497="SIM",Y2497="Consumo"),"2407",IF(AND(AC2497="NÃO",Y2497="Revenda"),"2102",IF(AND(AC2497="NÃO",Y2497="Consumo"),"2556",)))),REPLACE(I2497,1,1,1))))</f>
        <v/>
      </c>
    </row>
    <row r="2498" customFormat="false" ht="12.8" hidden="false" customHeight="true" outlineLevel="0" collapsed="false">
      <c r="Y2498" s="45"/>
      <c r="Z2498" s="46" t="str">
        <f aca="false">IF(B2498="","",(IFERROR(VLOOKUP(H2498,Dados!A$3:B$15000,2,0),"Não Encontrado")))</f>
        <v/>
      </c>
      <c r="AA2498" s="46" t="str">
        <f aca="false">IF(B2498="","",(IFERROR(VLOOKUP(G2498,Dados!C$3:E$15000,3,0),"Não Encontrado")))</f>
        <v/>
      </c>
      <c r="AB2498" s="46" t="str">
        <f aca="false">IFERROR(IF(Z2498&lt;&gt;"Não Encontrado",Z2498,IF(AA2498&lt;&gt;"Não Encontrado",AA2498,"")),"")</f>
        <v/>
      </c>
      <c r="AC2498" s="45" t="str">
        <f aca="false">IF(B2498="","",IF(AB2498="","NÃO","SIM"))</f>
        <v/>
      </c>
      <c r="AD2498" s="45" t="str">
        <f aca="false">IFERROR(VLOOKUP(G2498,Dados!$P$3:$R$500,3,0),"")</f>
        <v/>
      </c>
      <c r="AE2498" s="45" t="str">
        <f aca="false">IFERROR(VLOOKUP(G2498,Dados!$K$3:$L$500,2,0),"")</f>
        <v/>
      </c>
      <c r="AF2498" s="45" t="str">
        <f aca="false">IFERROR(VLOOKUP(G2498,Dados!$M$3:$N$500,2,0),"")</f>
        <v/>
      </c>
      <c r="AG2498" s="45" t="str">
        <f aca="false">IF(F2498="","",IF(AND(AD2498="",AE2498="",AF2498=""),"-",IF(AND(AD2498="BIT",AE2498="",AF2498=""),"BIT",IF(AND(AE2498="ANEXO I",AD2498="",AF2498=""),"ANEXO I",IF(AND(AF2498="ANEXO II",AD2498="",AE2498=""),"ANEXO II","Escolher")))))</f>
        <v/>
      </c>
      <c r="AH2498" s="45" t="str">
        <f aca="false">IF(AG2498&lt;&gt;"Pneus","",IFERROR(VLOOKUP(R2498,Dados!$X$2:$Z$5,3,0)*(AI2498-Q2498),VLOOKUP(D2498,Dados!$X$7:$Z$33,3,0)*(AI2498-Q2498)))</f>
        <v/>
      </c>
      <c r="AI2498" s="47" t="str">
        <f aca="false">IF(B2498="","",P2498+Q2498+O2498+M2498+L2498-N2498)</f>
        <v/>
      </c>
      <c r="AJ2498" s="48" t="str">
        <f aca="false">IFERROR(IF(AND(AC2498="SIM",AG2498="-",Y2498="REVENDA"),(AB2498/1+1)*AI2498,IF(AND(AC2498="SIM",AG2498="Pneus",Y2498="REVENDA"),(AB2498/1+1)*(AI2498-AH2498),"")),"")</f>
        <v/>
      </c>
      <c r="AK2498" s="48" t="str">
        <f aca="false">IF(AJ2498="","",AJ2498*17%)</f>
        <v/>
      </c>
      <c r="AL2498" s="48" t="str">
        <f aca="false">IFERROR(IF(AC2498="NÃO","",IF(AK2498="","",IF(E2498="Simples Nacional",BF2498,IF(T2498=0.12,U2498*0.5833337002,IF(T2498=0,AI2498*0.07,U2498))))),"")</f>
        <v/>
      </c>
      <c r="AM2498" s="47" t="str">
        <f aca="false">IFERROR(IF(AC2498="NÃO","",IF(OR(AG2498="-",AG2498="Pneus"),AK2498-AL2498,"")),"")</f>
        <v/>
      </c>
      <c r="AN2498" s="48" t="str">
        <f aca="false">IF(AND(Y2498="REVENDA",AC2498="SIM",AG2498="BIT"),((AB2498/1+1)*AI2498)*0.4117,"")</f>
        <v/>
      </c>
      <c r="AO2498" s="48" t="str">
        <f aca="false">IF(AN2498="","",AN2498*17%)</f>
        <v/>
      </c>
      <c r="AP2498" s="49" t="str">
        <f aca="false">IF(AN2498="","",IF(T2498=0.12,(U2498*0.4117)*0.4117,IF(T2498=0,(AI2498*0.07)*0.4117,U2498*0.4117)))</f>
        <v/>
      </c>
      <c r="AQ2498" s="47" t="str">
        <f aca="false">IF(AN2498="","",AO2498-AP2498)</f>
        <v/>
      </c>
      <c r="AR2498" s="50" t="str">
        <f aca="false">IFERROR(IF(AND(AC2498="SIM",Y2498="REVENDA",LEFT(AG2498,5)="ANEXO")*OR(AE2498="ANEXO I",AF2498="ANEXO II"),VLOOKUP(H2498,Dados!G:I,2,0),""),"INSERIR MVA")</f>
        <v/>
      </c>
      <c r="AS2498" s="48" t="str">
        <f aca="false">IF(LEFT(AG2498,5)="ANEXO",VLOOKUP(AG2498,Dados!$X$111:$Z$112,2,0)*(AI2498-Q2498),"")</f>
        <v/>
      </c>
      <c r="AT2498" s="48" t="str">
        <f aca="false">IFERROR(IF(AR2498="","",(AI2498*AR2498)+AI2498),"INSERIR MVA")</f>
        <v/>
      </c>
      <c r="AU2498" s="48" t="str">
        <f aca="false">IF(AT2498="","",IF(AY2498=0.04,U2498,AS2498*AY2498))</f>
        <v/>
      </c>
      <c r="AV2498" s="47" t="str">
        <f aca="false">IFERROR(IF(AU2498="","",(VLOOKUP(AG2498,Dados!$X$111:$Z$112,3,0)*AT2498*0.17)),"INSERIR MVA")</f>
        <v/>
      </c>
      <c r="AW2498" s="47" t="str">
        <f aca="false">IFERROR(IF(AR2498="","",AV2498-AU2498),"")</f>
        <v/>
      </c>
      <c r="AX2498" s="51" t="str">
        <f aca="false">IFERROR(IF(AC2498="NÃO","",IF(AM2498&lt;&gt;"",AM2498-W2498,IF(AQ2498&lt;&gt;"",AQ2498-W2498,IF(AW2498&lt;&gt;"",AW2498-W2498,"")))),"")</f>
        <v/>
      </c>
      <c r="AY2498" s="46" t="str">
        <f aca="false">IFERROR(IF(ISNA(VLOOKUP(R2498,Dados!$X$2:$Y$5,2,0)),VLOOKUP(D2498,Dados!$X$7:$Y$33,2,0),VLOOKUP(R2498,Dados!$X$2:$Y$5,2,0)),"")</f>
        <v/>
      </c>
      <c r="AZ2498" s="52" t="str">
        <f aca="false">IF(C2498="","",IF(AND(Y2498="CONSUMO",AC2498="NÃO")*OR(AG2498="-",AG2498="BIT"),IF(E2498&lt;&gt;"",(AI2498-(P2498+L2498-N2498+Q2498)*AY2498)/0.83),""))</f>
        <v/>
      </c>
      <c r="BA2498" s="51" t="str">
        <f aca="false">IF(AZ2498="","",AZ2498*0.17-((P2498+L2498-N2498+Q2498)*AY2498))</f>
        <v/>
      </c>
      <c r="BB2498" s="51" t="str">
        <f aca="false">IF(AND(Y2498="CONSUMO",AG2498="ANEXO I",AY2498&gt;4%),(AI2498-(P2498+L2498-N2498+Q2498)*0.0514)/0.83*(0.5177)*(0.17)-AI2498*0.0514,IF(AND(Y2498="CONSUMO",AG2498="ANEXO II",AY2498&gt;4%),(AI2498-(P2498+L2498-N2498+Q2498)*0.041)/0.83*(0.3295)*(0.17)-AI2498*0.041,IF(AND(Y2498="CONSUMO",AG2498="ANEXO I",AY2498=4%),(AI2498-(P2498+L2498-N2498+Q2498)*0.04)/0.83*(0.5177)*(0.17)-AI2498*0.04,IF(AND(Y2498="CONSUMO",AG2498="ANEXO II",AY2498=4%),(AI2498-(P2498+L2498-N2498+Q2498)*0.04)/0.83*(0.3295)*(0.17)-AI2498*0.04,""))))</f>
        <v/>
      </c>
      <c r="BC2498" s="51" t="str">
        <f aca="false">IF(C2498="","",IF(AND(Y2498="CONSUMO",AC2498="SIM")*OR(AG2498="-",AG2498="BIT"),IF(E2498&lt;&gt;"",(AI2498-(P2498+L2498-N2498+Q2498)*AY2498)/0.83),""))</f>
        <v/>
      </c>
      <c r="BD2498" s="51" t="str">
        <f aca="false">IF(BC2498="","",BC2498*0.17)</f>
        <v/>
      </c>
      <c r="BE2498" s="51" t="str">
        <f aca="false">IF(I2498=6908,0,IF(BC2498="","",BD2498-((P2498+L2498-N2498+Q2498)*AY2498)))</f>
        <v/>
      </c>
      <c r="BF2498" s="53" t="str">
        <f aca="false">IF(B2498="","",IF(OR(B2498="",E2498="Regime Normal"),0,(AI2498-Q2498)*VLOOKUP(R2498,Dados!$X$98:$Y$108,2,0)))</f>
        <v/>
      </c>
      <c r="BG2498" s="54" t="str">
        <f aca="false">IFERROR(VLOOKUP(I2498,Dados!$AC$27:$AD$43,2,0),IF(B2498="","",IF(D2498&lt;&gt;"MT",IF(AND(AC2498="SIM",Y2498="Revenda"),"2403",IF(AND(AC2498="SIM",Y2498="Consumo"),"2407",IF(AND(AC2498="NÃO",Y2498="Revenda"),"2102",IF(AND(AC2498="NÃO",Y2498="Consumo"),"2556",)))),REPLACE(I2498,1,1,1))))</f>
        <v/>
      </c>
    </row>
    <row r="2499" customFormat="false" ht="12.8" hidden="false" customHeight="true" outlineLevel="0" collapsed="false">
      <c r="Y2499" s="45"/>
      <c r="Z2499" s="46" t="str">
        <f aca="false">IF(B2499="","",(IFERROR(VLOOKUP(H2499,Dados!A$3:B$15000,2,0),"Não Encontrado")))</f>
        <v/>
      </c>
      <c r="AA2499" s="46" t="str">
        <f aca="false">IF(B2499="","",(IFERROR(VLOOKUP(G2499,Dados!C$3:E$15000,3,0),"Não Encontrado")))</f>
        <v/>
      </c>
      <c r="AB2499" s="46" t="str">
        <f aca="false">IFERROR(IF(Z2499&lt;&gt;"Não Encontrado",Z2499,IF(AA2499&lt;&gt;"Não Encontrado",AA2499,"")),"")</f>
        <v/>
      </c>
      <c r="AC2499" s="45" t="str">
        <f aca="false">IF(B2499="","",IF(AB2499="","NÃO","SIM"))</f>
        <v/>
      </c>
      <c r="AD2499" s="45" t="str">
        <f aca="false">IFERROR(VLOOKUP(G2499,Dados!$P$3:$R$500,3,0),"")</f>
        <v/>
      </c>
      <c r="AE2499" s="45" t="str">
        <f aca="false">IFERROR(VLOOKUP(G2499,Dados!$K$3:$L$500,2,0),"")</f>
        <v/>
      </c>
      <c r="AF2499" s="45" t="str">
        <f aca="false">IFERROR(VLOOKUP(G2499,Dados!$M$3:$N$500,2,0),"")</f>
        <v/>
      </c>
      <c r="AG2499" s="45" t="str">
        <f aca="false">IF(F2499="","",IF(AND(AD2499="",AE2499="",AF2499=""),"-",IF(AND(AD2499="BIT",AE2499="",AF2499=""),"BIT",IF(AND(AE2499="ANEXO I",AD2499="",AF2499=""),"ANEXO I",IF(AND(AF2499="ANEXO II",AD2499="",AE2499=""),"ANEXO II","Escolher")))))</f>
        <v/>
      </c>
      <c r="AH2499" s="45" t="str">
        <f aca="false">IF(AG2499&lt;&gt;"Pneus","",IFERROR(VLOOKUP(R2499,Dados!$X$2:$Z$5,3,0)*(AI2499-Q2499),VLOOKUP(D2499,Dados!$X$7:$Z$33,3,0)*(AI2499-Q2499)))</f>
        <v/>
      </c>
      <c r="AI2499" s="47" t="str">
        <f aca="false">IF(B2499="","",P2499+Q2499+O2499+M2499+L2499-N2499)</f>
        <v/>
      </c>
      <c r="AJ2499" s="48" t="str">
        <f aca="false">IFERROR(IF(AND(AC2499="SIM",AG2499="-",Y2499="REVENDA"),(AB2499/1+1)*AI2499,IF(AND(AC2499="SIM",AG2499="Pneus",Y2499="REVENDA"),(AB2499/1+1)*(AI2499-AH2499),"")),"")</f>
        <v/>
      </c>
      <c r="AK2499" s="48" t="str">
        <f aca="false">IF(AJ2499="","",AJ2499*17%)</f>
        <v/>
      </c>
      <c r="AL2499" s="48" t="str">
        <f aca="false">IFERROR(IF(AC2499="NÃO","",IF(AK2499="","",IF(E2499="Simples Nacional",BF2499,IF(T2499=0.12,U2499*0.5833337002,IF(T2499=0,AI2499*0.07,U2499))))),"")</f>
        <v/>
      </c>
      <c r="AM2499" s="47" t="str">
        <f aca="false">IFERROR(IF(AC2499="NÃO","",IF(OR(AG2499="-",AG2499="Pneus"),AK2499-AL2499,"")),"")</f>
        <v/>
      </c>
      <c r="AN2499" s="48" t="str">
        <f aca="false">IF(AND(Y2499="REVENDA",AC2499="SIM",AG2499="BIT"),((AB2499/1+1)*AI2499)*0.4117,"")</f>
        <v/>
      </c>
      <c r="AO2499" s="48" t="str">
        <f aca="false">IF(AN2499="","",AN2499*17%)</f>
        <v/>
      </c>
      <c r="AP2499" s="49" t="str">
        <f aca="false">IF(AN2499="","",IF(T2499=0.12,(U2499*0.4117)*0.4117,IF(T2499=0,(AI2499*0.07)*0.4117,U2499*0.4117)))</f>
        <v/>
      </c>
      <c r="AQ2499" s="47" t="str">
        <f aca="false">IF(AN2499="","",AO2499-AP2499)</f>
        <v/>
      </c>
      <c r="AR2499" s="50" t="str">
        <f aca="false">IFERROR(IF(AND(AC2499="SIM",Y2499="REVENDA",LEFT(AG2499,5)="ANEXO")*OR(AE2499="ANEXO I",AF2499="ANEXO II"),VLOOKUP(H2499,Dados!G:I,2,0),""),"INSERIR MVA")</f>
        <v/>
      </c>
      <c r="AS2499" s="48" t="str">
        <f aca="false">IF(LEFT(AG2499,5)="ANEXO",VLOOKUP(AG2499,Dados!$X$111:$Z$112,2,0)*(AI2499-Q2499),"")</f>
        <v/>
      </c>
      <c r="AT2499" s="48" t="str">
        <f aca="false">IFERROR(IF(AR2499="","",(AI2499*AR2499)+AI2499),"INSERIR MVA")</f>
        <v/>
      </c>
      <c r="AU2499" s="48" t="str">
        <f aca="false">IF(AT2499="","",IF(AY2499=0.04,U2499,AS2499*AY2499))</f>
        <v/>
      </c>
      <c r="AV2499" s="47" t="str">
        <f aca="false">IFERROR(IF(AU2499="","",(VLOOKUP(AG2499,Dados!$X$111:$Z$112,3,0)*AT2499*0.17)),"INSERIR MVA")</f>
        <v/>
      </c>
      <c r="AW2499" s="47" t="str">
        <f aca="false">IFERROR(IF(AR2499="","",AV2499-AU2499),"")</f>
        <v/>
      </c>
      <c r="AX2499" s="51" t="str">
        <f aca="false">IFERROR(IF(AC2499="NÃO","",IF(AM2499&lt;&gt;"",AM2499-W2499,IF(AQ2499&lt;&gt;"",AQ2499-W2499,IF(AW2499&lt;&gt;"",AW2499-W2499,"")))),"")</f>
        <v/>
      </c>
      <c r="AY2499" s="46" t="str">
        <f aca="false">IFERROR(IF(ISNA(VLOOKUP(R2499,Dados!$X$2:$Y$5,2,0)),VLOOKUP(D2499,Dados!$X$7:$Y$33,2,0),VLOOKUP(R2499,Dados!$X$2:$Y$5,2,0)),"")</f>
        <v/>
      </c>
      <c r="AZ2499" s="52" t="str">
        <f aca="false">IF(C2499="","",IF(AND(Y2499="CONSUMO",AC2499="NÃO")*OR(AG2499="-",AG2499="BIT"),IF(E2499&lt;&gt;"",(AI2499-(P2499+L2499-N2499+Q2499)*AY2499)/0.83),""))</f>
        <v/>
      </c>
      <c r="BA2499" s="51" t="str">
        <f aca="false">IF(AZ2499="","",AZ2499*0.17-((P2499+L2499-N2499+Q2499)*AY2499))</f>
        <v/>
      </c>
      <c r="BB2499" s="51" t="str">
        <f aca="false">IF(AND(Y2499="CONSUMO",AG2499="ANEXO I",AY2499&gt;4%),(AI2499-(P2499+L2499-N2499+Q2499)*0.0514)/0.83*(0.5177)*(0.17)-AI2499*0.0514,IF(AND(Y2499="CONSUMO",AG2499="ANEXO II",AY2499&gt;4%),(AI2499-(P2499+L2499-N2499+Q2499)*0.041)/0.83*(0.3295)*(0.17)-AI2499*0.041,IF(AND(Y2499="CONSUMO",AG2499="ANEXO I",AY2499=4%),(AI2499-(P2499+L2499-N2499+Q2499)*0.04)/0.83*(0.5177)*(0.17)-AI2499*0.04,IF(AND(Y2499="CONSUMO",AG2499="ANEXO II",AY2499=4%),(AI2499-(P2499+L2499-N2499+Q2499)*0.04)/0.83*(0.3295)*(0.17)-AI2499*0.04,""))))</f>
        <v/>
      </c>
      <c r="BC2499" s="51" t="str">
        <f aca="false">IF(C2499="","",IF(AND(Y2499="CONSUMO",AC2499="SIM")*OR(AG2499="-",AG2499="BIT"),IF(E2499&lt;&gt;"",(AI2499-(P2499+L2499-N2499+Q2499)*AY2499)/0.83),""))</f>
        <v/>
      </c>
      <c r="BD2499" s="51" t="str">
        <f aca="false">IF(BC2499="","",BC2499*0.17)</f>
        <v/>
      </c>
      <c r="BE2499" s="51" t="str">
        <f aca="false">IF(I2499=6908,0,IF(BC2499="","",BD2499-((P2499+L2499-N2499+Q2499)*AY2499)))</f>
        <v/>
      </c>
      <c r="BF2499" s="53" t="str">
        <f aca="false">IF(B2499="","",IF(OR(B2499="",E2499="Regime Normal"),0,(AI2499-Q2499)*VLOOKUP(R2499,Dados!$X$98:$Y$108,2,0)))</f>
        <v/>
      </c>
      <c r="BG2499" s="54" t="str">
        <f aca="false">IFERROR(VLOOKUP(I2499,Dados!$AC$27:$AD$43,2,0),IF(B2499="","",IF(D2499&lt;&gt;"MT",IF(AND(AC2499="SIM",Y2499="Revenda"),"2403",IF(AND(AC2499="SIM",Y2499="Consumo"),"2407",IF(AND(AC2499="NÃO",Y2499="Revenda"),"2102",IF(AND(AC2499="NÃO",Y2499="Consumo"),"2556",)))),REPLACE(I2499,1,1,1))))</f>
        <v/>
      </c>
    </row>
  </sheetData>
  <conditionalFormatting sqref="AG2:AG2499">
    <cfRule type="expression" priority="2" aboveAverage="0" equalAverage="0" bottom="0" percent="0" rank="0" text="" dxfId="0">
      <formula>$AG2="Escolher"</formula>
    </cfRule>
  </conditionalFormatting>
  <dataValidations count="4">
    <dataValidation allowBlank="true" errorStyle="stop" operator="between" showDropDown="false" showErrorMessage="true" showInputMessage="true" sqref="AG1:AG2499" type="list">
      <formula1>$M$2:$Q$2</formula1>
      <formula2>0</formula2>
    </dataValidation>
    <dataValidation allowBlank="true" error="Qualquer texto fora de SIM ou NÃO o calculo não sera executado" errorStyle="information" errorTitle="CUIDADO!! ATENÇÃO" operator="between" showDropDown="false" showErrorMessage="true" showInputMessage="false" sqref="AC2:AC2499" type="list">
      <formula1>$R$2:$S$2</formula1>
      <formula2>0</formula2>
    </dataValidation>
    <dataValidation allowBlank="true" errorStyle="stop" operator="between" showDropDown="false" showErrorMessage="true" showInputMessage="true" sqref="AC1" type="list">
      <formula1>$R$2:$S$2</formula1>
      <formula2>0</formula2>
    </dataValidation>
    <dataValidation allowBlank="true" errorStyle="stop" operator="between" showDropDown="false" showErrorMessage="true" showInputMessage="true" sqref="Y1:Y2499" type="list">
      <formula1>$U$2:$W$2</formula1>
      <formula2>0</formula2>
    </dataValidation>
  </dataValidation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00390625" defaultRowHeight="13.8" zeroHeight="false" outlineLevelRow="0" outlineLevelCol="0"/>
  <cols>
    <col collapsed="false" customWidth="true" hidden="false" outlineLevel="0" max="1" min="1" style="56" width="1.88"/>
    <col collapsed="false" customWidth="true" hidden="false" outlineLevel="0" max="2" min="2" style="57" width="18.63"/>
    <col collapsed="false" customWidth="true" hidden="false" outlineLevel="0" max="3" min="3" style="56" width="10.88"/>
    <col collapsed="false" customWidth="true" hidden="false" outlineLevel="0" max="9" min="4" style="56" width="16.88"/>
    <col collapsed="false" customWidth="true" hidden="true" outlineLevel="0" max="10" min="10" style="56" width="15.88"/>
    <col collapsed="false" customWidth="true" hidden="true" outlineLevel="0" max="13" min="11" style="56" width="10.49"/>
    <col collapsed="false" customWidth="false" hidden="true" outlineLevel="0" max="16384" min="14" style="56" width="8"/>
  </cols>
  <sheetData>
    <row r="1" customFormat="false" ht="69" hidden="false" customHeight="true" outlineLevel="0" collapsed="false">
      <c r="A1" s="11" t="s">
        <v>69</v>
      </c>
      <c r="B1" s="12" t="s">
        <v>1</v>
      </c>
      <c r="C1" s="13" t="s">
        <v>2</v>
      </c>
      <c r="D1" s="58" t="s">
        <v>22</v>
      </c>
      <c r="E1" s="59" t="s">
        <v>70</v>
      </c>
      <c r="F1" s="60" t="s">
        <v>52</v>
      </c>
      <c r="G1" s="61" t="s">
        <v>53</v>
      </c>
      <c r="H1" s="62" t="s">
        <v>56</v>
      </c>
      <c r="I1" s="63" t="s">
        <v>71</v>
      </c>
      <c r="J1" s="64" t="s">
        <v>72</v>
      </c>
      <c r="K1" s="56" t="s">
        <v>73</v>
      </c>
      <c r="L1" s="56" t="s">
        <v>74</v>
      </c>
      <c r="M1" s="56" t="s">
        <v>75</v>
      </c>
    </row>
    <row r="2" customFormat="false" ht="13.8" hidden="false" customHeight="false" outlineLevel="0" collapsed="false">
      <c r="A2" s="65"/>
      <c r="B2" s="66"/>
      <c r="C2" s="34"/>
      <c r="D2" s="67" t="str">
        <f aca="false">IF($B2="", "",SUMIF(LerXml!B:B,Relatorio!B2,LerXml!W:W))</f>
        <v/>
      </c>
      <c r="E2" s="67" t="str">
        <f aca="false">IF($B2="", "",SUMIF(LerXml!B:B,Relatorio!B2,LerXml!AX:AX))</f>
        <v/>
      </c>
      <c r="F2" s="68" t="str">
        <f aca="false">IF($B2="", "",SUMIF(LerXml!B:B,Relatorio!B2,LerXml!BA:BA))</f>
        <v/>
      </c>
      <c r="G2" s="67" t="str">
        <f aca="false">IF($B2="", "",SUMIF(LerXml!B:B,Relatorio!B2,LerXml!BB:BB))</f>
        <v/>
      </c>
      <c r="H2" s="67" t="str">
        <f aca="false">IF($B2="", "",SUMIF(LerXml!B:B,Relatorio!B2,LerXml!BE:BE))</f>
        <v/>
      </c>
      <c r="I2" s="68" t="str">
        <f aca="false">IF(AND($F2="",$G2="",$H2=""), "", SUM(F2:H2))</f>
        <v/>
      </c>
      <c r="J2" s="64"/>
    </row>
    <row r="3" customFormat="false" ht="13.8" hidden="false" customHeight="false" outlineLevel="0" collapsed="false">
      <c r="A3" s="69"/>
      <c r="B3" s="54"/>
      <c r="C3" s="70" t="n">
        <v>45867</v>
      </c>
      <c r="D3" s="67" t="str">
        <f aca="false">IF($B3="", "",SUMIF(LerXml!B:B,Relatorio!B3,LerXml!W:W))</f>
        <v/>
      </c>
      <c r="E3" s="67" t="str">
        <f aca="false">IF($B3="", "",SUMIF(LerXml!B:B,Relatorio!B3,LerXml!AX:AX))</f>
        <v/>
      </c>
      <c r="F3" s="68" t="str">
        <f aca="false">IF($B3="", "",SUMIF(LerXml!B:B,Relatorio!B3,LerXml!BA:BA))</f>
        <v/>
      </c>
      <c r="G3" s="67" t="str">
        <f aca="false">IF($B3="", "",SUMIF(LerXml!B:B,Relatorio!B3,LerXml!BB:BB))</f>
        <v/>
      </c>
      <c r="H3" s="67" t="str">
        <f aca="false">IF($B3="", "",SUMIF(LerXml!B:B,Relatorio!B3,LerXml!BE:BE))</f>
        <v/>
      </c>
      <c r="I3" s="68" t="str">
        <f aca="false">IF(AND($F3="",$G3="",$H3=""), "", IF(SUM(F3:H3)-D3 &lt; 0,0,SUM(F3:H3)-D3))</f>
        <v/>
      </c>
      <c r="J3" s="64"/>
    </row>
    <row r="4" s="71" customFormat="true" ht="13.8" hidden="false" customHeight="false" outlineLevel="0" collapsed="false">
      <c r="B4" s="72"/>
      <c r="D4" s="67" t="str">
        <f aca="false">IF($B4="", "",SUMIF(LerXml!B:B,Relatorio!B4,LerXml!W:W))</f>
        <v/>
      </c>
      <c r="E4" s="67" t="str">
        <f aca="false">IF($B4="", "",SUMIF(LerXml!B:B,Relatorio!B4,LerXml!AX:AX))</f>
        <v/>
      </c>
      <c r="F4" s="68" t="str">
        <f aca="false">IF($B4="", "",SUMIF(LerXml!B:B,Relatorio!B4,LerXml!BA:BA))</f>
        <v/>
      </c>
      <c r="G4" s="67" t="str">
        <f aca="false">IF($B4="", "",SUMIF(LerXml!B:B,Relatorio!B4,LerXml!BB:BB))</f>
        <v/>
      </c>
      <c r="H4" s="67" t="str">
        <f aca="false">IF($B4="", "",SUMIF(LerXml!B:B,Relatorio!B4,LerXml!BE:BE))</f>
        <v/>
      </c>
      <c r="I4" s="68" t="str">
        <f aca="false">IF(AND($F4="",$G4="",$H4=""), "", IF(SUM(F4:H4)-D4 &lt; 0,0,SUM(F4:H4)-D4))</f>
        <v/>
      </c>
    </row>
    <row r="5" s="71" customFormat="true" ht="13.8" hidden="false" customHeight="false" outlineLevel="0" collapsed="false">
      <c r="B5" s="72"/>
      <c r="D5" s="67" t="str">
        <f aca="false">IF($B5="", "",SUMIF(LerXml!B:B,Relatorio!B5,LerXml!W:W))</f>
        <v/>
      </c>
      <c r="E5" s="67" t="str">
        <f aca="false">IF($B5="", "",SUMIF(LerXml!B:B,Relatorio!B5,LerXml!AX:AX))</f>
        <v/>
      </c>
      <c r="F5" s="68" t="str">
        <f aca="false">IF($B5="", "",SUMIF(LerXml!B:B,Relatorio!B5,LerXml!BA:BA))</f>
        <v/>
      </c>
      <c r="G5" s="67" t="str">
        <f aca="false">IF($B5="", "",SUMIF(LerXml!B:B,Relatorio!B5,LerXml!BB:BB))</f>
        <v/>
      </c>
      <c r="H5" s="67" t="str">
        <f aca="false">IF($B5="", "",SUMIF(LerXml!B:B,Relatorio!B5,LerXml!BE:BE))</f>
        <v/>
      </c>
      <c r="I5" s="68" t="str">
        <f aca="false">IF(AND($F5="",$G5="",$H5=""), "", IF(SUM(F5:H5)-D5 &lt; 0,0,SUM(F5:H5)-D5))</f>
        <v/>
      </c>
    </row>
    <row r="6" s="71" customFormat="true" ht="13.8" hidden="false" customHeight="false" outlineLevel="0" collapsed="false">
      <c r="B6" s="72"/>
      <c r="D6" s="67" t="str">
        <f aca="false">IF($B6="", "",SUMIF(LerXml!B:B,Relatorio!B6,LerXml!W:W))</f>
        <v/>
      </c>
      <c r="E6" s="67" t="str">
        <f aca="false">IF($B6="", "",SUMIF(LerXml!B:B,Relatorio!B6,LerXml!AX:AX))</f>
        <v/>
      </c>
      <c r="F6" s="68" t="str">
        <f aca="false">IF($B6="", "",SUMIF(LerXml!B:B,Relatorio!B6,LerXml!BA:BA))</f>
        <v/>
      </c>
      <c r="G6" s="67" t="str">
        <f aca="false">IF($B6="", "",SUMIF(LerXml!B:B,Relatorio!B6,LerXml!BB:BB))</f>
        <v/>
      </c>
      <c r="H6" s="67" t="str">
        <f aca="false">IF($B6="", "",SUMIF(LerXml!B:B,Relatorio!B6,LerXml!BE:BE))</f>
        <v/>
      </c>
      <c r="I6" s="68" t="str">
        <f aca="false">IF(AND($F6="",$G6="",$H6=""), "", IF(SUM(F6:H6)-D6 &lt; 0,0,SUM(F6:H6)-D6))</f>
        <v/>
      </c>
    </row>
    <row r="7" s="71" customFormat="true" ht="13.8" hidden="false" customHeight="false" outlineLevel="0" collapsed="false">
      <c r="B7" s="72"/>
      <c r="D7" s="67" t="str">
        <f aca="false">IF($B7="", "",SUMIF(LerXml!B:B,Relatorio!B7,LerXml!W:W))</f>
        <v/>
      </c>
      <c r="E7" s="67" t="str">
        <f aca="false">IF($B7="", "",SUMIF(LerXml!B:B,Relatorio!B7,LerXml!AX:AX))</f>
        <v/>
      </c>
      <c r="F7" s="68" t="str">
        <f aca="false">IF($B7="", "",SUMIF(LerXml!B:B,Relatorio!B7,LerXml!BA:BA))</f>
        <v/>
      </c>
      <c r="G7" s="67" t="str">
        <f aca="false">IF($B7="", "",SUMIF(LerXml!B:B,Relatorio!B7,LerXml!BB:BB))</f>
        <v/>
      </c>
      <c r="H7" s="67" t="str">
        <f aca="false">IF($B7="", "",SUMIF(LerXml!B:B,Relatorio!B7,LerXml!BE:BE))</f>
        <v/>
      </c>
      <c r="I7" s="68" t="str">
        <f aca="false">IF(AND($F7="",$G7="",$H7=""), "", IF(SUM(F7:H7)-D7 &lt; 0,0,SUM(F7:H7)-D7))</f>
        <v/>
      </c>
    </row>
    <row r="8" s="71" customFormat="true" ht="13.8" hidden="false" customHeight="false" outlineLevel="0" collapsed="false">
      <c r="B8" s="72"/>
      <c r="D8" s="67" t="str">
        <f aca="false">IF($B8="", "",SUMIF(LerXml!B:B,Relatorio!B8,LerXml!W:W))</f>
        <v/>
      </c>
      <c r="E8" s="67" t="str">
        <f aca="false">IF($B8="", "",SUMIF(LerXml!B:B,Relatorio!B8,LerXml!AX:AX))</f>
        <v/>
      </c>
      <c r="F8" s="68" t="str">
        <f aca="false">IF($B8="", "",SUMIF(LerXml!B:B,Relatorio!B8,LerXml!BA:BA))</f>
        <v/>
      </c>
      <c r="G8" s="67" t="str">
        <f aca="false">IF($B8="", "",SUMIF(LerXml!B:B,Relatorio!B8,LerXml!BB:BB))</f>
        <v/>
      </c>
      <c r="H8" s="67" t="str">
        <f aca="false">IF($B8="", "",SUMIF(LerXml!B:B,Relatorio!B8,LerXml!BE:BE))</f>
        <v/>
      </c>
      <c r="I8" s="68" t="str">
        <f aca="false">IF(AND($F8="",$G8="",$H8=""), "", IF(SUM(F8:H8)-D8 &lt; 0,0,SUM(F8:H8)-D8))</f>
        <v/>
      </c>
    </row>
    <row r="9" s="71" customFormat="true" ht="13.8" hidden="false" customHeight="false" outlineLevel="0" collapsed="false">
      <c r="B9" s="72"/>
      <c r="D9" s="67" t="str">
        <f aca="false">IF($B9="", "",SUMIF(LerXml!B:B,Relatorio!B9,LerXml!W:W))</f>
        <v/>
      </c>
      <c r="E9" s="67" t="str">
        <f aca="false">IF($B9="", "",SUMIF(LerXml!B:B,Relatorio!B9,LerXml!AX:AX))</f>
        <v/>
      </c>
      <c r="F9" s="68" t="str">
        <f aca="false">IF($B9="", "",SUMIF(LerXml!B:B,Relatorio!B9,LerXml!BA:BA))</f>
        <v/>
      </c>
      <c r="G9" s="67" t="str">
        <f aca="false">IF($B9="", "",SUMIF(LerXml!B:B,Relatorio!B9,LerXml!BB:BB))</f>
        <v/>
      </c>
      <c r="H9" s="67" t="str">
        <f aca="false">IF($B9="", "",SUMIF(LerXml!B:B,Relatorio!B9,LerXml!BE:BE))</f>
        <v/>
      </c>
      <c r="I9" s="68" t="str">
        <f aca="false">IF(AND($F9="",$G9="",$H9=""), "", IF(SUM(F9:H9)-D9 &lt; 0,0,SUM(F9:H9)-D9))</f>
        <v/>
      </c>
    </row>
    <row r="10" s="71" customFormat="true" ht="13.8" hidden="false" customHeight="false" outlineLevel="0" collapsed="false">
      <c r="B10" s="72"/>
      <c r="D10" s="67" t="str">
        <f aca="false">IF($B10="", "",SUMIF(LerXml!B:B,Relatorio!B10,LerXml!W:W))</f>
        <v/>
      </c>
      <c r="E10" s="67" t="str">
        <f aca="false">IF($B10="", "",SUMIF(LerXml!B:B,Relatorio!B10,LerXml!AX:AX))</f>
        <v/>
      </c>
      <c r="F10" s="68" t="str">
        <f aca="false">IF($B10="", "",SUMIF(LerXml!B:B,Relatorio!B10,LerXml!BA:BA))</f>
        <v/>
      </c>
      <c r="G10" s="67" t="str">
        <f aca="false">IF($B10="", "",SUMIF(LerXml!B:B,Relatorio!B10,LerXml!BB:BB))</f>
        <v/>
      </c>
      <c r="H10" s="67" t="str">
        <f aca="false">IF($B10="", "",SUMIF(LerXml!B:B,Relatorio!B10,LerXml!BE:BE))</f>
        <v/>
      </c>
      <c r="I10" s="68" t="str">
        <f aca="false">IF(AND($F10="",$G10="",$H10=""), "", IF(SUM(F10:H10)-D10 &lt; 0,0,SUM(F10:H10)-D10))</f>
        <v/>
      </c>
    </row>
    <row r="11" s="71" customFormat="true" ht="13.8" hidden="false" customHeight="false" outlineLevel="0" collapsed="false">
      <c r="B11" s="72"/>
      <c r="D11" s="67" t="str">
        <f aca="false">IF($B11="", "",SUMIF(LerXml!B:B,Relatorio!B11,LerXml!W:W))</f>
        <v/>
      </c>
      <c r="E11" s="67" t="str">
        <f aca="false">IF($B11="", "",SUMIF(LerXml!B:B,Relatorio!B11,LerXml!AX:AX))</f>
        <v/>
      </c>
      <c r="F11" s="68" t="str">
        <f aca="false">IF($B11="", "",SUMIF(LerXml!B:B,Relatorio!B11,LerXml!BA:BA))</f>
        <v/>
      </c>
      <c r="G11" s="67" t="str">
        <f aca="false">IF($B11="", "",SUMIF(LerXml!B:B,Relatorio!B11,LerXml!BB:BB))</f>
        <v/>
      </c>
      <c r="H11" s="67" t="str">
        <f aca="false">IF($B11="", "",SUMIF(LerXml!B:B,Relatorio!B11,LerXml!BE:BE))</f>
        <v/>
      </c>
      <c r="I11" s="68" t="str">
        <f aca="false">IF(AND($F11="",$G11="",$H11=""), "", IF(SUM(F11:H11)-D11 &lt; 0,0,SUM(F11:H11)-D11))</f>
        <v/>
      </c>
    </row>
    <row r="12" s="71" customFormat="true" ht="13.8" hidden="false" customHeight="false" outlineLevel="0" collapsed="false">
      <c r="B12" s="72"/>
      <c r="D12" s="67" t="str">
        <f aca="false">IF($B12="", "",SUMIF(LerXml!B:B,Relatorio!B12,LerXml!W:W))</f>
        <v/>
      </c>
      <c r="E12" s="67" t="str">
        <f aca="false">IF($B12="", "",SUMIF(LerXml!B:B,Relatorio!B12,LerXml!AX:AX))</f>
        <v/>
      </c>
      <c r="F12" s="68" t="str">
        <f aca="false">IF($B12="", "",SUMIF(LerXml!B:B,Relatorio!B12,LerXml!BA:BA))</f>
        <v/>
      </c>
      <c r="G12" s="67" t="str">
        <f aca="false">IF($B12="", "",SUMIF(LerXml!B:B,Relatorio!B12,LerXml!BB:BB))</f>
        <v/>
      </c>
      <c r="H12" s="67" t="str">
        <f aca="false">IF($B12="", "",SUMIF(LerXml!B:B,Relatorio!B12,LerXml!BE:BE))</f>
        <v/>
      </c>
      <c r="I12" s="68" t="str">
        <f aca="false">IF(AND($F12="",$G12="",$H12=""), "", IF(SUM(F12:H12)-D12 &lt; 0,0,SUM(F12:H12)-D12))</f>
        <v/>
      </c>
    </row>
    <row r="13" s="71" customFormat="true" ht="13.8" hidden="false" customHeight="false" outlineLevel="0" collapsed="false">
      <c r="B13" s="72"/>
      <c r="D13" s="67" t="str">
        <f aca="false">IF($B13="", "",SUMIF(LerXml!B:B,Relatorio!B13,LerXml!W:W))</f>
        <v/>
      </c>
      <c r="E13" s="67" t="str">
        <f aca="false">IF($B13="", "",SUMIF(LerXml!B:B,Relatorio!B13,LerXml!AX:AX))</f>
        <v/>
      </c>
      <c r="F13" s="68" t="str">
        <f aca="false">IF($B13="", "",SUMIF(LerXml!B:B,Relatorio!B13,LerXml!BA:BA))</f>
        <v/>
      </c>
      <c r="G13" s="67" t="str">
        <f aca="false">IF($B13="", "",SUMIF(LerXml!B:B,Relatorio!B13,LerXml!BB:BB))</f>
        <v/>
      </c>
      <c r="H13" s="67" t="str">
        <f aca="false">IF($B13="", "",SUMIF(LerXml!B:B,Relatorio!B13,LerXml!BE:BE))</f>
        <v/>
      </c>
      <c r="I13" s="68" t="str">
        <f aca="false">IF(AND($F13="",$G13="",$H13=""), "", IF(SUM(F13:H13)-D13 &lt; 0,0,SUM(F13:H13)-D13))</f>
        <v/>
      </c>
    </row>
    <row r="14" s="71" customFormat="true" ht="13.8" hidden="false" customHeight="false" outlineLevel="0" collapsed="false">
      <c r="B14" s="72"/>
      <c r="D14" s="67" t="str">
        <f aca="false">IF($B14="", "",SUMIF(LerXml!B:B,Relatorio!B14,LerXml!W:W))</f>
        <v/>
      </c>
      <c r="E14" s="67" t="str">
        <f aca="false">IF($B14="", "",SUMIF(LerXml!B:B,Relatorio!B14,LerXml!AX:AX))</f>
        <v/>
      </c>
      <c r="F14" s="68" t="str">
        <f aca="false">IF($B14="", "",SUMIF(LerXml!B:B,Relatorio!B14,LerXml!BA:BA))</f>
        <v/>
      </c>
      <c r="G14" s="67" t="str">
        <f aca="false">IF($B14="", "",SUMIF(LerXml!B:B,Relatorio!B14,LerXml!BB:BB))</f>
        <v/>
      </c>
      <c r="H14" s="67" t="str">
        <f aca="false">IF($B14="", "",SUMIF(LerXml!B:B,Relatorio!B14,LerXml!BE:BE))</f>
        <v/>
      </c>
      <c r="I14" s="68" t="str">
        <f aca="false">IF(AND($F14="",$G14="",$H14=""), "", IF(SUM(F14:H14)-D14 &lt; 0,0,SUM(F14:H14)-D14))</f>
        <v/>
      </c>
    </row>
    <row r="15" s="71" customFormat="true" ht="13.8" hidden="false" customHeight="false" outlineLevel="0" collapsed="false">
      <c r="B15" s="72"/>
      <c r="D15" s="67" t="str">
        <f aca="false">IF($B15="", "",SUMIF(LerXml!B:B,Relatorio!B15,LerXml!W:W))</f>
        <v/>
      </c>
      <c r="E15" s="67" t="str">
        <f aca="false">IF($B15="", "",SUMIF(LerXml!B:B,Relatorio!B15,LerXml!AX:AX))</f>
        <v/>
      </c>
      <c r="F15" s="68" t="str">
        <f aca="false">IF($B15="", "",SUMIF(LerXml!B:B,Relatorio!B15,LerXml!BA:BA))</f>
        <v/>
      </c>
      <c r="G15" s="67" t="str">
        <f aca="false">IF($B15="", "",SUMIF(LerXml!B:B,Relatorio!B15,LerXml!BB:BB))</f>
        <v/>
      </c>
      <c r="H15" s="67" t="str">
        <f aca="false">IF($B15="", "",SUMIF(LerXml!B:B,Relatorio!B15,LerXml!BE:BE))</f>
        <v/>
      </c>
      <c r="I15" s="68" t="str">
        <f aca="false">IF(AND($F15="",$G15="",$H15=""), "", IF(SUM(F15:H15)-D15 &lt; 0,0,SUM(F15:H15)-D15))</f>
        <v/>
      </c>
    </row>
    <row r="16" s="71" customFormat="true" ht="13.8" hidden="false" customHeight="false" outlineLevel="0" collapsed="false">
      <c r="B16" s="72"/>
      <c r="D16" s="67" t="str">
        <f aca="false">IF($B16="", "",SUMIF(LerXml!B:B,Relatorio!B16,LerXml!W:W))</f>
        <v/>
      </c>
      <c r="E16" s="67" t="str">
        <f aca="false">IF($B16="", "",SUMIF(LerXml!B:B,Relatorio!B16,LerXml!AX:AX))</f>
        <v/>
      </c>
      <c r="F16" s="68" t="str">
        <f aca="false">IF($B16="", "",SUMIF(LerXml!B:B,Relatorio!B16,LerXml!BA:BA))</f>
        <v/>
      </c>
      <c r="G16" s="67" t="str">
        <f aca="false">IF($B16="", "",SUMIF(LerXml!B:B,Relatorio!B16,LerXml!BB:BB))</f>
        <v/>
      </c>
      <c r="H16" s="67" t="str">
        <f aca="false">IF($B16="", "",SUMIF(LerXml!B:B,Relatorio!B16,LerXml!BE:BE))</f>
        <v/>
      </c>
      <c r="I16" s="68" t="str">
        <f aca="false">IF(AND($F16="",$G16="",$H16=""), "", IF(SUM(F16:H16)-D16 &lt; 0,0,SUM(F16:H16)-D16))</f>
        <v/>
      </c>
    </row>
    <row r="17" s="71" customFormat="true" ht="13.8" hidden="false" customHeight="false" outlineLevel="0" collapsed="false">
      <c r="B17" s="72"/>
      <c r="D17" s="67" t="str">
        <f aca="false">IF($B17="", "",SUMIF(LerXml!B:B,Relatorio!B17,LerXml!W:W))</f>
        <v/>
      </c>
      <c r="E17" s="67" t="str">
        <f aca="false">IF($B17="", "",SUMIF(LerXml!B:B,Relatorio!B17,LerXml!AX:AX))</f>
        <v/>
      </c>
      <c r="F17" s="68" t="str">
        <f aca="false">IF($B17="", "",SUMIF(LerXml!B:B,Relatorio!B17,LerXml!BA:BA))</f>
        <v/>
      </c>
      <c r="G17" s="67" t="str">
        <f aca="false">IF($B17="", "",SUMIF(LerXml!B:B,Relatorio!B17,LerXml!BB:BB))</f>
        <v/>
      </c>
      <c r="H17" s="67" t="str">
        <f aca="false">IF($B17="", "",SUMIF(LerXml!B:B,Relatorio!B17,LerXml!BE:BE))</f>
        <v/>
      </c>
      <c r="I17" s="68" t="str">
        <f aca="false">IF(AND($F17="",$G17="",$H17=""), "", IF(SUM(F17:H17)-D17 &lt; 0,0,SUM(F17:H17)-D17))</f>
        <v/>
      </c>
    </row>
    <row r="18" s="71" customFormat="true" ht="13.8" hidden="false" customHeight="false" outlineLevel="0" collapsed="false">
      <c r="B18" s="72"/>
      <c r="D18" s="67" t="str">
        <f aca="false">IF($B18="", "",SUMIF(LerXml!B:B,Relatorio!B18,LerXml!W:W))</f>
        <v/>
      </c>
      <c r="E18" s="67" t="str">
        <f aca="false">IF($B18="", "",SUMIF(LerXml!B:B,Relatorio!B18,LerXml!AX:AX))</f>
        <v/>
      </c>
      <c r="F18" s="68" t="str">
        <f aca="false">IF($B18="", "",SUMIF(LerXml!B:B,Relatorio!B18,LerXml!BA:BA))</f>
        <v/>
      </c>
      <c r="G18" s="67" t="str">
        <f aca="false">IF($B18="", "",SUMIF(LerXml!B:B,Relatorio!B18,LerXml!BB:BB))</f>
        <v/>
      </c>
      <c r="H18" s="67" t="str">
        <f aca="false">IF($B18="", "",SUMIF(LerXml!B:B,Relatorio!B18,LerXml!BE:BE))</f>
        <v/>
      </c>
      <c r="I18" s="68" t="str">
        <f aca="false">IF(AND($F18="",$G18="",$H18=""), "", IF(SUM(F18:H18)-D18 &lt; 0,0,SUM(F18:H18)-D18))</f>
        <v/>
      </c>
    </row>
    <row r="19" s="71" customFormat="true" ht="13.8" hidden="false" customHeight="false" outlineLevel="0" collapsed="false">
      <c r="B19" s="72"/>
      <c r="D19" s="67" t="str">
        <f aca="false">IF($B19="", "",SUMIF(LerXml!B:B,Relatorio!B19,LerXml!W:W))</f>
        <v/>
      </c>
      <c r="E19" s="67" t="str">
        <f aca="false">IF($B19="", "",SUMIF(LerXml!B:B,Relatorio!B19,LerXml!AX:AX))</f>
        <v/>
      </c>
      <c r="F19" s="68" t="str">
        <f aca="false">IF($B19="", "",SUMIF(LerXml!B:B,Relatorio!B19,LerXml!BA:BA))</f>
        <v/>
      </c>
      <c r="G19" s="67" t="str">
        <f aca="false">IF($B19="", "",SUMIF(LerXml!B:B,Relatorio!B19,LerXml!BB:BB))</f>
        <v/>
      </c>
      <c r="H19" s="67" t="str">
        <f aca="false">IF($B19="", "",SUMIF(LerXml!B:B,Relatorio!B19,LerXml!BE:BE))</f>
        <v/>
      </c>
      <c r="I19" s="68" t="str">
        <f aca="false">IF(AND($F19="",$G19="",$H19=""), "", IF(SUM(F19:H19)-D19 &lt; 0,0,SUM(F19:H19)-D19))</f>
        <v/>
      </c>
    </row>
    <row r="20" s="71" customFormat="true" ht="13.8" hidden="false" customHeight="false" outlineLevel="0" collapsed="false">
      <c r="B20" s="72"/>
      <c r="D20" s="67" t="str">
        <f aca="false">IF($B20="", "",SUMIF(LerXml!B:B,Relatorio!B20,LerXml!W:W))</f>
        <v/>
      </c>
      <c r="E20" s="67" t="str">
        <f aca="false">IF($B20="", "",SUMIF(LerXml!B:B,Relatorio!B20,LerXml!AX:AX))</f>
        <v/>
      </c>
      <c r="F20" s="68" t="str">
        <f aca="false">IF($B20="", "",SUMIF(LerXml!B:B,Relatorio!B20,LerXml!BA:BA))</f>
        <v/>
      </c>
      <c r="G20" s="67" t="str">
        <f aca="false">IF($B20="", "",SUMIF(LerXml!B:B,Relatorio!B20,LerXml!BB:BB))</f>
        <v/>
      </c>
      <c r="H20" s="67" t="str">
        <f aca="false">IF($B20="", "",SUMIF(LerXml!B:B,Relatorio!B20,LerXml!BE:BE))</f>
        <v/>
      </c>
      <c r="I20" s="68" t="str">
        <f aca="false">IF(AND($F20="",$G20="",$H20=""), "", IF(SUM(F20:H20)-D20 &lt; 0,0,SUM(F20:H20)-D20))</f>
        <v/>
      </c>
    </row>
    <row r="21" s="71" customFormat="true" ht="13.8" hidden="false" customHeight="false" outlineLevel="0" collapsed="false">
      <c r="B21" s="72"/>
      <c r="D21" s="67" t="str">
        <f aca="false">IF($B21="", "",SUMIF(LerXml!B:B,Relatorio!B21,LerXml!W:W))</f>
        <v/>
      </c>
      <c r="E21" s="67" t="str">
        <f aca="false">IF($B21="", "",SUMIF(LerXml!B:B,Relatorio!B21,LerXml!AX:AX))</f>
        <v/>
      </c>
      <c r="F21" s="68" t="str">
        <f aca="false">IF($B21="", "",SUMIF(LerXml!B:B,Relatorio!B21,LerXml!BA:BA))</f>
        <v/>
      </c>
      <c r="G21" s="67" t="str">
        <f aca="false">IF($B21="", "",SUMIF(LerXml!B:B,Relatorio!B21,LerXml!BB:BB))</f>
        <v/>
      </c>
      <c r="H21" s="67" t="str">
        <f aca="false">IF($B21="", "",SUMIF(LerXml!B:B,Relatorio!B21,LerXml!BE:BE))</f>
        <v/>
      </c>
      <c r="I21" s="68" t="str">
        <f aca="false">IF(AND($F21="",$G21="",$H21=""), "", IF(SUM(F21:H21)-D21 &lt; 0,0,SUM(F21:H21)-D21))</f>
        <v/>
      </c>
    </row>
    <row r="22" s="71" customFormat="true" ht="13.8" hidden="false" customHeight="false" outlineLevel="0" collapsed="false">
      <c r="B22" s="72"/>
      <c r="D22" s="67" t="str">
        <f aca="false">IF($B22="", "",SUMIF(LerXml!B:B,Relatorio!B22,LerXml!W:W))</f>
        <v/>
      </c>
      <c r="E22" s="67" t="str">
        <f aca="false">IF($B22="", "",SUMIF(LerXml!B:B,Relatorio!B22,LerXml!AX:AX))</f>
        <v/>
      </c>
      <c r="F22" s="68" t="str">
        <f aca="false">IF($B22="", "",SUMIF(LerXml!B:B,Relatorio!B22,LerXml!BA:BA))</f>
        <v/>
      </c>
      <c r="G22" s="67" t="str">
        <f aca="false">IF($B22="", "",SUMIF(LerXml!B:B,Relatorio!B22,LerXml!BB:BB))</f>
        <v/>
      </c>
      <c r="H22" s="67" t="str">
        <f aca="false">IF($B22="", "",SUMIF(LerXml!B:B,Relatorio!B22,LerXml!BE:BE))</f>
        <v/>
      </c>
      <c r="I22" s="68" t="str">
        <f aca="false">IF(AND($F22="",$G22="",$H22=""), "", IF(SUM(F22:H22)-D22 &lt; 0,0,SUM(F22:H22)-D22))</f>
        <v/>
      </c>
    </row>
    <row r="23" s="71" customFormat="true" ht="13.8" hidden="false" customHeight="false" outlineLevel="0" collapsed="false">
      <c r="B23" s="72"/>
      <c r="D23" s="67" t="str">
        <f aca="false">IF($B23="", "",SUMIF(LerXml!B:B,Relatorio!B23,LerXml!W:W))</f>
        <v/>
      </c>
      <c r="E23" s="67" t="str">
        <f aca="false">IF($B23="", "",SUMIF(LerXml!B:B,Relatorio!B23,LerXml!AX:AX))</f>
        <v/>
      </c>
      <c r="F23" s="68" t="str">
        <f aca="false">IF($B23="", "",SUMIF(LerXml!B:B,Relatorio!B23,LerXml!BA:BA))</f>
        <v/>
      </c>
      <c r="G23" s="67" t="str">
        <f aca="false">IF($B23="", "",SUMIF(LerXml!B:B,Relatorio!B23,LerXml!BB:BB))</f>
        <v/>
      </c>
      <c r="H23" s="67" t="str">
        <f aca="false">IF($B23="", "",SUMIF(LerXml!B:B,Relatorio!B23,LerXml!BE:BE))</f>
        <v/>
      </c>
      <c r="I23" s="68" t="str">
        <f aca="false">IF(AND($F23="",$G23="",$H23=""), "", IF(SUM(F23:H23)-D23 &lt; 0,0,SUM(F23:H23)-D23))</f>
        <v/>
      </c>
    </row>
    <row r="24" s="71" customFormat="true" ht="13.8" hidden="false" customHeight="false" outlineLevel="0" collapsed="false">
      <c r="B24" s="72"/>
      <c r="D24" s="67" t="str">
        <f aca="false">IF($B24="", "",SUMIF(LerXml!B:B,Relatorio!B24,LerXml!W:W))</f>
        <v/>
      </c>
      <c r="E24" s="67" t="str">
        <f aca="false">IF($B24="", "",SUMIF(LerXml!B:B,Relatorio!B24,LerXml!AX:AX))</f>
        <v/>
      </c>
      <c r="F24" s="68" t="str">
        <f aca="false">IF($B24="", "",SUMIF(LerXml!B:B,Relatorio!B24,LerXml!BA:BA))</f>
        <v/>
      </c>
      <c r="G24" s="67" t="str">
        <f aca="false">IF($B24="", "",SUMIF(LerXml!B:B,Relatorio!B24,LerXml!BB:BB))</f>
        <v/>
      </c>
      <c r="H24" s="67" t="str">
        <f aca="false">IF($B24="", "",SUMIF(LerXml!B:B,Relatorio!B24,LerXml!BE:BE))</f>
        <v/>
      </c>
      <c r="I24" s="68" t="str">
        <f aca="false">IF(AND($F24="",$G24="",$H24=""), "", IF(SUM(F24:H24)-D24 &lt; 0,0,SUM(F24:H24)-D24))</f>
        <v/>
      </c>
    </row>
    <row r="25" s="71" customFormat="true" ht="13.8" hidden="false" customHeight="false" outlineLevel="0" collapsed="false">
      <c r="B25" s="72"/>
      <c r="D25" s="67" t="str">
        <f aca="false">IF($B25="", "",SUMIF(LerXml!B:B,Relatorio!B25,LerXml!W:W))</f>
        <v/>
      </c>
      <c r="E25" s="67" t="str">
        <f aca="false">IF($B25="", "",SUMIF(LerXml!B:B,Relatorio!B25,LerXml!AX:AX))</f>
        <v/>
      </c>
      <c r="F25" s="68" t="str">
        <f aca="false">IF($B25="", "",SUMIF(LerXml!B:B,Relatorio!B25,LerXml!BA:BA))</f>
        <v/>
      </c>
      <c r="G25" s="67" t="str">
        <f aca="false">IF($B25="", "",SUMIF(LerXml!B:B,Relatorio!B25,LerXml!BB:BB))</f>
        <v/>
      </c>
      <c r="H25" s="67" t="str">
        <f aca="false">IF($B25="", "",SUMIF(LerXml!B:B,Relatorio!B25,LerXml!BE:BE))</f>
        <v/>
      </c>
      <c r="I25" s="68" t="str">
        <f aca="false">IF(AND($F25="",$G25="",$H25=""), "", IF(SUM(F25:H25)-D25 &lt; 0,0,SUM(F25:H25)-D25))</f>
        <v/>
      </c>
    </row>
    <row r="26" s="71" customFormat="true" ht="13.8" hidden="false" customHeight="false" outlineLevel="0" collapsed="false">
      <c r="B26" s="72"/>
      <c r="D26" s="67" t="str">
        <f aca="false">IF($B26="", "",SUMIF(LerXml!B:B,Relatorio!B26,LerXml!W:W))</f>
        <v/>
      </c>
      <c r="E26" s="67" t="str">
        <f aca="false">IF($B26="", "",SUMIF(LerXml!B:B,Relatorio!B26,LerXml!AX:AX))</f>
        <v/>
      </c>
      <c r="F26" s="68" t="str">
        <f aca="false">IF($B26="", "",SUMIF(LerXml!B:B,Relatorio!B26,LerXml!BA:BA))</f>
        <v/>
      </c>
      <c r="G26" s="67" t="str">
        <f aca="false">IF($B26="", "",SUMIF(LerXml!B:B,Relatorio!B26,LerXml!BB:BB))</f>
        <v/>
      </c>
      <c r="H26" s="67" t="str">
        <f aca="false">IF($B26="", "",SUMIF(LerXml!B:B,Relatorio!B26,LerXml!BE:BE))</f>
        <v/>
      </c>
      <c r="I26" s="68" t="str">
        <f aca="false">IF(AND($F26="",$G26="",$H26=""), "", IF(SUM(F26:H26)-D26 &lt; 0,0,SUM(F26:H26)-D26))</f>
        <v/>
      </c>
    </row>
    <row r="27" s="71" customFormat="true" ht="13.8" hidden="false" customHeight="false" outlineLevel="0" collapsed="false">
      <c r="B27" s="72"/>
      <c r="D27" s="67" t="str">
        <f aca="false">IF($B27="", "",SUMIF(LerXml!B:B,Relatorio!B27,LerXml!W:W))</f>
        <v/>
      </c>
      <c r="E27" s="67" t="str">
        <f aca="false">IF($B27="", "",SUMIF(LerXml!B:B,Relatorio!B27,LerXml!AX:AX))</f>
        <v/>
      </c>
      <c r="F27" s="68" t="str">
        <f aca="false">IF($B27="", "",SUMIF(LerXml!B:B,Relatorio!B27,LerXml!BA:BA))</f>
        <v/>
      </c>
      <c r="G27" s="67" t="str">
        <f aca="false">IF($B27="", "",SUMIF(LerXml!B:B,Relatorio!B27,LerXml!BB:BB))</f>
        <v/>
      </c>
      <c r="H27" s="67" t="str">
        <f aca="false">IF($B27="", "",SUMIF(LerXml!B:B,Relatorio!B27,LerXml!BE:BE))</f>
        <v/>
      </c>
      <c r="I27" s="68" t="str">
        <f aca="false">IF(AND($F27="",$G27="",$H27=""), "", IF(SUM(F27:H27)-D27 &lt; 0,0,SUM(F27:H27)-D27))</f>
        <v/>
      </c>
    </row>
    <row r="28" s="71" customFormat="true" ht="13.8" hidden="false" customHeight="false" outlineLevel="0" collapsed="false">
      <c r="B28" s="72"/>
      <c r="D28" s="67" t="str">
        <f aca="false">IF($B28="", "",SUMIF(LerXml!B:B,Relatorio!B28,LerXml!W:W))</f>
        <v/>
      </c>
      <c r="E28" s="67" t="str">
        <f aca="false">IF($B28="", "",SUMIF(LerXml!B:B,Relatorio!B28,LerXml!AX:AX))</f>
        <v/>
      </c>
      <c r="F28" s="68" t="str">
        <f aca="false">IF($B28="", "",SUMIF(LerXml!B:B,Relatorio!B28,LerXml!BA:BA))</f>
        <v/>
      </c>
      <c r="G28" s="67" t="str">
        <f aca="false">IF($B28="", "",SUMIF(LerXml!B:B,Relatorio!B28,LerXml!BB:BB))</f>
        <v/>
      </c>
      <c r="H28" s="67" t="str">
        <f aca="false">IF($B28="", "",SUMIF(LerXml!B:B,Relatorio!B28,LerXml!BE:BE))</f>
        <v/>
      </c>
      <c r="I28" s="68" t="str">
        <f aca="false">IF(AND($F28="",$G28="",$H28=""), "", IF(SUM(F28:H28)-D28 &lt; 0,0,SUM(F28:H28)-D28))</f>
        <v/>
      </c>
    </row>
    <row r="29" s="71" customFormat="true" ht="13.8" hidden="false" customHeight="false" outlineLevel="0" collapsed="false">
      <c r="B29" s="72"/>
      <c r="D29" s="67" t="str">
        <f aca="false">IF($B29="", "",SUMIF(LerXml!B:B,Relatorio!B29,LerXml!W:W))</f>
        <v/>
      </c>
      <c r="E29" s="67" t="str">
        <f aca="false">IF($B29="", "",SUMIF(LerXml!B:B,Relatorio!B29,LerXml!AX:AX))</f>
        <v/>
      </c>
      <c r="F29" s="68" t="str">
        <f aca="false">IF($B29="", "",SUMIF(LerXml!B:B,Relatorio!B29,LerXml!BA:BA))</f>
        <v/>
      </c>
      <c r="G29" s="67" t="str">
        <f aca="false">IF($B29="", "",SUMIF(LerXml!B:B,Relatorio!B29,LerXml!BB:BB))</f>
        <v/>
      </c>
      <c r="H29" s="67" t="str">
        <f aca="false">IF($B29="", "",SUMIF(LerXml!B:B,Relatorio!B29,LerXml!BE:BE))</f>
        <v/>
      </c>
      <c r="I29" s="68" t="str">
        <f aca="false">IF(AND($F29="",$G29="",$H29=""), "", IF(SUM(F29:H29)-D29 &lt; 0,0,SUM(F29:H29)-D29))</f>
        <v/>
      </c>
    </row>
    <row r="30" s="71" customFormat="true" ht="13.8" hidden="false" customHeight="false" outlineLevel="0" collapsed="false">
      <c r="B30" s="72"/>
      <c r="D30" s="67" t="str">
        <f aca="false">IF($B30="", "",SUMIF(LerXml!B:B,Relatorio!B30,LerXml!W:W))</f>
        <v/>
      </c>
      <c r="E30" s="67" t="str">
        <f aca="false">IF($B30="", "",SUMIF(LerXml!B:B,Relatorio!B30,LerXml!AX:AX))</f>
        <v/>
      </c>
      <c r="F30" s="68" t="str">
        <f aca="false">IF($B30="", "",SUMIF(LerXml!B:B,Relatorio!B30,LerXml!BA:BA))</f>
        <v/>
      </c>
      <c r="G30" s="67" t="str">
        <f aca="false">IF($B30="", "",SUMIF(LerXml!B:B,Relatorio!B30,LerXml!BB:BB))</f>
        <v/>
      </c>
      <c r="H30" s="67" t="str">
        <f aca="false">IF($B30="", "",SUMIF(LerXml!B:B,Relatorio!B30,LerXml!BE:BE))</f>
        <v/>
      </c>
      <c r="I30" s="68" t="str">
        <f aca="false">IF(AND($F30="",$G30="",$H30=""), "", IF(SUM(F30:H30)-D30 &lt; 0,0,SUM(F30:H30)-D30))</f>
        <v/>
      </c>
    </row>
    <row r="31" s="71" customFormat="true" ht="13.8" hidden="false" customHeight="false" outlineLevel="0" collapsed="false">
      <c r="B31" s="72"/>
      <c r="D31" s="67" t="str">
        <f aca="false">IF($B31="", "",SUMIF(LerXml!B:B,Relatorio!B31,LerXml!W:W))</f>
        <v/>
      </c>
      <c r="E31" s="67" t="str">
        <f aca="false">IF($B31="", "",SUMIF(LerXml!B:B,Relatorio!B31,LerXml!AX:AX))</f>
        <v/>
      </c>
      <c r="F31" s="68" t="str">
        <f aca="false">IF($B31="", "",SUMIF(LerXml!B:B,Relatorio!B31,LerXml!BA:BA))</f>
        <v/>
      </c>
      <c r="G31" s="67" t="str">
        <f aca="false">IF($B31="", "",SUMIF(LerXml!B:B,Relatorio!B31,LerXml!BB:BB))</f>
        <v/>
      </c>
      <c r="H31" s="67" t="str">
        <f aca="false">IF($B31="", "",SUMIF(LerXml!B:B,Relatorio!B31,LerXml!BE:BE))</f>
        <v/>
      </c>
      <c r="I31" s="68" t="str">
        <f aca="false">IF(AND($F31="",$G31="",$H31=""), "", IF(SUM(F31:H31)-D31 &lt; 0,0,SUM(F31:H31)-D31))</f>
        <v/>
      </c>
    </row>
    <row r="32" s="71" customFormat="true" ht="13.8" hidden="false" customHeight="false" outlineLevel="0" collapsed="false">
      <c r="B32" s="72"/>
      <c r="D32" s="67" t="str">
        <f aca="false">IF($B32="", "",SUMIF(LerXml!B:B,Relatorio!B32,LerXml!W:W))</f>
        <v/>
      </c>
      <c r="E32" s="67" t="str">
        <f aca="false">IF($B32="", "",SUMIF(LerXml!B:B,Relatorio!B32,LerXml!AX:AX))</f>
        <v/>
      </c>
      <c r="F32" s="68" t="str">
        <f aca="false">IF($B32="", "",SUMIF(LerXml!B:B,Relatorio!B32,LerXml!BA:BA))</f>
        <v/>
      </c>
      <c r="G32" s="67" t="str">
        <f aca="false">IF($B32="", "",SUMIF(LerXml!B:B,Relatorio!B32,LerXml!BB:BB))</f>
        <v/>
      </c>
      <c r="H32" s="67" t="str">
        <f aca="false">IF($B32="", "",SUMIF(LerXml!B:B,Relatorio!B32,LerXml!BE:BE))</f>
        <v/>
      </c>
      <c r="I32" s="68" t="str">
        <f aca="false">IF(AND($F32="",$G32="",$H32=""), "", IF(SUM(F32:H32)-D32 &lt; 0,0,SUM(F32:H32)-D32))</f>
        <v/>
      </c>
    </row>
    <row r="33" s="71" customFormat="true" ht="13.8" hidden="false" customHeight="false" outlineLevel="0" collapsed="false">
      <c r="B33" s="72"/>
      <c r="D33" s="67" t="str">
        <f aca="false">IF($B33="", "",SUMIF(LerXml!B:B,Relatorio!B33,LerXml!W:W))</f>
        <v/>
      </c>
      <c r="E33" s="67" t="str">
        <f aca="false">IF($B33="", "",SUMIF(LerXml!B:B,Relatorio!B33,LerXml!AX:AX))</f>
        <v/>
      </c>
      <c r="F33" s="68" t="str">
        <f aca="false">IF($B33="", "",SUMIF(LerXml!B:B,Relatorio!B33,LerXml!BA:BA))</f>
        <v/>
      </c>
      <c r="G33" s="67" t="str">
        <f aca="false">IF($B33="", "",SUMIF(LerXml!B:B,Relatorio!B33,LerXml!BB:BB))</f>
        <v/>
      </c>
      <c r="H33" s="67" t="str">
        <f aca="false">IF($B33="", "",SUMIF(LerXml!B:B,Relatorio!B33,LerXml!BE:BE))</f>
        <v/>
      </c>
      <c r="I33" s="68" t="str">
        <f aca="false">IF(AND($F33="",$G33="",$H33=""), "", IF(SUM(F33:H33)-D33 &lt; 0,0,SUM(F33:H33)-D33))</f>
        <v/>
      </c>
    </row>
    <row r="34" s="71" customFormat="true" ht="13.8" hidden="false" customHeight="false" outlineLevel="0" collapsed="false">
      <c r="B34" s="72"/>
      <c r="D34" s="67" t="str">
        <f aca="false">IF($B34="", "",SUMIF(LerXml!B:B,Relatorio!B34,LerXml!W:W))</f>
        <v/>
      </c>
      <c r="E34" s="67" t="str">
        <f aca="false">IF($B34="", "",SUMIF(LerXml!B:B,Relatorio!B34,LerXml!AX:AX))</f>
        <v/>
      </c>
      <c r="F34" s="68" t="str">
        <f aca="false">IF($B34="", "",SUMIF(LerXml!B:B,Relatorio!B34,LerXml!BA:BA))</f>
        <v/>
      </c>
      <c r="G34" s="67" t="str">
        <f aca="false">IF($B34="", "",SUMIF(LerXml!B:B,Relatorio!B34,LerXml!BB:BB))</f>
        <v/>
      </c>
      <c r="H34" s="67" t="str">
        <f aca="false">IF($B34="", "",SUMIF(LerXml!B:B,Relatorio!B34,LerXml!BE:BE))</f>
        <v/>
      </c>
      <c r="I34" s="68" t="str">
        <f aca="false">IF(AND($F34="",$G34="",$H34=""), "", IF(SUM(F34:H34)-D34 &lt; 0,0,SUM(F34:H34)-D34))</f>
        <v/>
      </c>
    </row>
    <row r="35" s="71" customFormat="true" ht="13.8" hidden="false" customHeight="false" outlineLevel="0" collapsed="false">
      <c r="B35" s="72"/>
      <c r="D35" s="67" t="str">
        <f aca="false">IF($B35="", "",SUMIF(LerXml!B:B,Relatorio!B35,LerXml!W:W))</f>
        <v/>
      </c>
      <c r="E35" s="67" t="str">
        <f aca="false">IF($B35="", "",SUMIF(LerXml!B:B,Relatorio!B35,LerXml!AX:AX))</f>
        <v/>
      </c>
      <c r="F35" s="68" t="str">
        <f aca="false">IF($B35="", "",SUMIF(LerXml!B:B,Relatorio!B35,LerXml!BA:BA))</f>
        <v/>
      </c>
      <c r="G35" s="67" t="str">
        <f aca="false">IF($B35="", "",SUMIF(LerXml!B:B,Relatorio!B35,LerXml!BB:BB))</f>
        <v/>
      </c>
      <c r="H35" s="67" t="str">
        <f aca="false">IF($B35="", "",SUMIF(LerXml!B:B,Relatorio!B35,LerXml!BE:BE))</f>
        <v/>
      </c>
      <c r="I35" s="68" t="str">
        <f aca="false">IF(AND($F35="",$G35="",$H35=""), "", IF(SUM(F35:H35)-D35 &lt; 0,0,SUM(F35:H35)-D35))</f>
        <v/>
      </c>
    </row>
    <row r="36" s="71" customFormat="true" ht="13.8" hidden="false" customHeight="false" outlineLevel="0" collapsed="false">
      <c r="B36" s="72"/>
      <c r="D36" s="67" t="str">
        <f aca="false">IF($B36="", "",SUMIF(LerXml!B:B,Relatorio!B36,LerXml!W:W))</f>
        <v/>
      </c>
      <c r="E36" s="67" t="str">
        <f aca="false">IF($B36="", "",SUMIF(LerXml!B:B,Relatorio!B36,LerXml!AX:AX))</f>
        <v/>
      </c>
      <c r="F36" s="68" t="str">
        <f aca="false">IF($B36="", "",SUMIF(LerXml!B:B,Relatorio!B36,LerXml!BA:BA))</f>
        <v/>
      </c>
      <c r="G36" s="67" t="str">
        <f aca="false">IF($B36="", "",SUMIF(LerXml!B:B,Relatorio!B36,LerXml!BB:BB))</f>
        <v/>
      </c>
      <c r="H36" s="67" t="str">
        <f aca="false">IF($B36="", "",SUMIF(LerXml!B:B,Relatorio!B36,LerXml!BE:BE))</f>
        <v/>
      </c>
      <c r="I36" s="68" t="str">
        <f aca="false">IF(AND($F36="",$G36="",$H36=""), "", IF(SUM(F36:H36)-D36 &lt; 0,0,SUM(F36:H36)-D36))</f>
        <v/>
      </c>
    </row>
    <row r="37" s="71" customFormat="true" ht="13.8" hidden="false" customHeight="false" outlineLevel="0" collapsed="false">
      <c r="B37" s="72"/>
      <c r="D37" s="67" t="str">
        <f aca="false">IF($B37="", "",SUMIF(LerXml!B:B,Relatorio!B37,LerXml!W:W))</f>
        <v/>
      </c>
      <c r="E37" s="67" t="str">
        <f aca="false">IF($B37="", "",SUMIF(LerXml!B:B,Relatorio!B37,LerXml!AX:AX))</f>
        <v/>
      </c>
      <c r="F37" s="68" t="str">
        <f aca="false">IF($B37="", "",SUMIF(LerXml!B:B,Relatorio!B37,LerXml!BA:BA))</f>
        <v/>
      </c>
      <c r="G37" s="67" t="str">
        <f aca="false">IF($B37="", "",SUMIF(LerXml!B:B,Relatorio!B37,LerXml!BB:BB))</f>
        <v/>
      </c>
      <c r="H37" s="67" t="str">
        <f aca="false">IF($B37="", "",SUMIF(LerXml!B:B,Relatorio!B37,LerXml!BE:BE))</f>
        <v/>
      </c>
      <c r="I37" s="68" t="str">
        <f aca="false">IF(AND($F37="",$G37="",$H37=""), "", IF(SUM(F37:H37)-D37 &lt; 0,0,SUM(F37:H37)-D37))</f>
        <v/>
      </c>
    </row>
    <row r="38" s="71" customFormat="true" ht="13.8" hidden="false" customHeight="false" outlineLevel="0" collapsed="false">
      <c r="B38" s="72"/>
      <c r="D38" s="67" t="str">
        <f aca="false">IF($B38="", "",SUMIF(LerXml!B:B,Relatorio!B38,LerXml!W:W))</f>
        <v/>
      </c>
      <c r="E38" s="67" t="str">
        <f aca="false">IF($B38="", "",SUMIF(LerXml!B:B,Relatorio!B38,LerXml!AX:AX))</f>
        <v/>
      </c>
      <c r="F38" s="68" t="str">
        <f aca="false">IF($B38="", "",SUMIF(LerXml!B:B,Relatorio!B38,LerXml!BA:BA))</f>
        <v/>
      </c>
      <c r="G38" s="67" t="str">
        <f aca="false">IF($B38="", "",SUMIF(LerXml!B:B,Relatorio!B38,LerXml!BB:BB))</f>
        <v/>
      </c>
      <c r="H38" s="67" t="str">
        <f aca="false">IF($B38="", "",SUMIF(LerXml!B:B,Relatorio!B38,LerXml!BE:BE))</f>
        <v/>
      </c>
      <c r="I38" s="68" t="str">
        <f aca="false">IF(AND($F38="",$G38="",$H38=""), "", IF(SUM(F38:H38)-D38 &lt; 0,0,SUM(F38:H38)-D38))</f>
        <v/>
      </c>
    </row>
    <row r="39" s="71" customFormat="true" ht="13.8" hidden="false" customHeight="false" outlineLevel="0" collapsed="false">
      <c r="B39" s="72"/>
      <c r="D39" s="67" t="str">
        <f aca="false">IF($B39="", "",SUMIF(LerXml!B:B,Relatorio!B39,LerXml!W:W))</f>
        <v/>
      </c>
      <c r="E39" s="67" t="str">
        <f aca="false">IF($B39="", "",SUMIF(LerXml!B:B,Relatorio!B39,LerXml!AX:AX))</f>
        <v/>
      </c>
      <c r="F39" s="68" t="str">
        <f aca="false">IF($B39="", "",SUMIF(LerXml!B:B,Relatorio!B39,LerXml!BA:BA))</f>
        <v/>
      </c>
      <c r="G39" s="67" t="str">
        <f aca="false">IF($B39="", "",SUMIF(LerXml!B:B,Relatorio!B39,LerXml!BB:BB))</f>
        <v/>
      </c>
      <c r="H39" s="67" t="str">
        <f aca="false">IF($B39="", "",SUMIF(LerXml!B:B,Relatorio!B39,LerXml!BE:BE))</f>
        <v/>
      </c>
      <c r="I39" s="68" t="str">
        <f aca="false">IF(AND($F39="",$G39="",$H39=""), "", IF(SUM(F39:H39)-D39 &lt; 0,0,SUM(F39:H39)-D39))</f>
        <v/>
      </c>
    </row>
    <row r="40" s="71" customFormat="true" ht="13.8" hidden="false" customHeight="false" outlineLevel="0" collapsed="false">
      <c r="B40" s="72"/>
      <c r="D40" s="67" t="str">
        <f aca="false">IF($B40="", "",SUMIF(LerXml!B:B,Relatorio!B40,LerXml!W:W))</f>
        <v/>
      </c>
      <c r="E40" s="67" t="str">
        <f aca="false">IF($B40="", "",SUMIF(LerXml!B:B,Relatorio!B40,LerXml!AX:AX))</f>
        <v/>
      </c>
      <c r="F40" s="68" t="str">
        <f aca="false">IF($B40="", "",SUMIF(LerXml!B:B,Relatorio!B40,LerXml!BA:BA))</f>
        <v/>
      </c>
      <c r="G40" s="67" t="str">
        <f aca="false">IF($B40="", "",SUMIF(LerXml!B:B,Relatorio!B40,LerXml!BB:BB))</f>
        <v/>
      </c>
      <c r="H40" s="67" t="str">
        <f aca="false">IF($B40="", "",SUMIF(LerXml!B:B,Relatorio!B40,LerXml!BE:BE))</f>
        <v/>
      </c>
      <c r="I40" s="68" t="str">
        <f aca="false">IF(AND($F40="",$G40="",$H40=""), "", IF(SUM(F40:H40)-D40 &lt; 0,0,SUM(F40:H40)-D40))</f>
        <v/>
      </c>
    </row>
    <row r="41" s="71" customFormat="true" ht="13.8" hidden="false" customHeight="false" outlineLevel="0" collapsed="false">
      <c r="B41" s="72"/>
      <c r="D41" s="67" t="str">
        <f aca="false">IF($B41="", "",SUMIF(LerXml!B:B,Relatorio!B41,LerXml!W:W))</f>
        <v/>
      </c>
      <c r="E41" s="67" t="str">
        <f aca="false">IF($B41="", "",SUMIF(LerXml!B:B,Relatorio!B41,LerXml!AX:AX))</f>
        <v/>
      </c>
      <c r="F41" s="68" t="str">
        <f aca="false">IF($B41="", "",SUMIF(LerXml!B:B,Relatorio!B41,LerXml!BA:BA))</f>
        <v/>
      </c>
      <c r="G41" s="67" t="str">
        <f aca="false">IF($B41="", "",SUMIF(LerXml!B:B,Relatorio!B41,LerXml!BB:BB))</f>
        <v/>
      </c>
      <c r="H41" s="67" t="str">
        <f aca="false">IF($B41="", "",SUMIF(LerXml!B:B,Relatorio!B41,LerXml!BE:BE))</f>
        <v/>
      </c>
      <c r="I41" s="68" t="str">
        <f aca="false">IF(AND($F41="",$G41="",$H41=""), "", IF(SUM(F41:H41)-D41 &lt; 0,0,SUM(F41:H41)-D41))</f>
        <v/>
      </c>
    </row>
    <row r="42" s="71" customFormat="true" ht="13.8" hidden="false" customHeight="false" outlineLevel="0" collapsed="false">
      <c r="B42" s="72"/>
      <c r="D42" s="67" t="str">
        <f aca="false">IF($B42="", "",SUMIF(LerXml!B:B,Relatorio!B42,LerXml!W:W))</f>
        <v/>
      </c>
      <c r="E42" s="67" t="str">
        <f aca="false">IF($B42="", "",SUMIF(LerXml!B:B,Relatorio!B42,LerXml!AX:AX))</f>
        <v/>
      </c>
      <c r="F42" s="68" t="str">
        <f aca="false">IF($B42="", "",SUMIF(LerXml!B:B,Relatorio!B42,LerXml!BA:BA))</f>
        <v/>
      </c>
      <c r="G42" s="67" t="str">
        <f aca="false">IF($B42="", "",SUMIF(LerXml!B:B,Relatorio!B42,LerXml!BB:BB))</f>
        <v/>
      </c>
      <c r="H42" s="67" t="str">
        <f aca="false">IF($B42="", "",SUMIF(LerXml!B:B,Relatorio!B42,LerXml!BE:BE))</f>
        <v/>
      </c>
      <c r="I42" s="68" t="str">
        <f aca="false">IF(AND($F42="",$G42="",$H42=""), "", IF(SUM(F42:H42)-D42 &lt; 0,0,SUM(F42:H42)-D42))</f>
        <v/>
      </c>
    </row>
    <row r="43" s="71" customFormat="true" ht="13.8" hidden="false" customHeight="false" outlineLevel="0" collapsed="false">
      <c r="B43" s="72"/>
      <c r="D43" s="67" t="str">
        <f aca="false">IF($B43="", "",SUMIF(LerXml!B:B,Relatorio!B43,LerXml!W:W))</f>
        <v/>
      </c>
      <c r="E43" s="67" t="str">
        <f aca="false">IF($B43="", "",SUMIF(LerXml!B:B,Relatorio!B43,LerXml!AX:AX))</f>
        <v/>
      </c>
      <c r="F43" s="68" t="str">
        <f aca="false">IF($B43="", "",SUMIF(LerXml!B:B,Relatorio!B43,LerXml!BA:BA))</f>
        <v/>
      </c>
      <c r="G43" s="67" t="str">
        <f aca="false">IF($B43="", "",SUMIF(LerXml!B:B,Relatorio!B43,LerXml!BB:BB))</f>
        <v/>
      </c>
      <c r="H43" s="67" t="str">
        <f aca="false">IF($B43="", "",SUMIF(LerXml!B:B,Relatorio!B43,LerXml!BE:BE))</f>
        <v/>
      </c>
      <c r="I43" s="68" t="str">
        <f aca="false">IF(AND($F43="",$G43="",$H43=""), "", IF(SUM(F43:H43)-D43 &lt; 0,0,SUM(F43:H43)-D43))</f>
        <v/>
      </c>
    </row>
    <row r="44" s="71" customFormat="true" ht="13.8" hidden="false" customHeight="false" outlineLevel="0" collapsed="false">
      <c r="B44" s="72"/>
      <c r="D44" s="67" t="str">
        <f aca="false">IF($B44="", "",SUMIF(LerXml!B:B,Relatorio!B44,LerXml!W:W))</f>
        <v/>
      </c>
      <c r="E44" s="67" t="str">
        <f aca="false">IF($B44="", "",SUMIF(LerXml!B:B,Relatorio!B44,LerXml!AX:AX))</f>
        <v/>
      </c>
      <c r="F44" s="68" t="str">
        <f aca="false">IF($B44="", "",SUMIF(LerXml!B:B,Relatorio!B44,LerXml!BA:BA))</f>
        <v/>
      </c>
      <c r="G44" s="67" t="str">
        <f aca="false">IF($B44="", "",SUMIF(LerXml!B:B,Relatorio!B44,LerXml!BB:BB))</f>
        <v/>
      </c>
      <c r="H44" s="67" t="str">
        <f aca="false">IF($B44="", "",SUMIF(LerXml!B:B,Relatorio!B44,LerXml!BE:BE))</f>
        <v/>
      </c>
      <c r="I44" s="68" t="str">
        <f aca="false">IF(AND($F44="",$G44="",$H44=""), "", IF(SUM(F44:H44)-D44 &lt; 0,0,SUM(F44:H44)-D44))</f>
        <v/>
      </c>
    </row>
    <row r="45" s="71" customFormat="true" ht="13.8" hidden="false" customHeight="false" outlineLevel="0" collapsed="false">
      <c r="B45" s="72"/>
      <c r="D45" s="67" t="str">
        <f aca="false">IF($B45="", "",SUMIF(LerXml!B:B,Relatorio!B45,LerXml!W:W))</f>
        <v/>
      </c>
      <c r="E45" s="67" t="str">
        <f aca="false">IF($B45="", "",SUMIF(LerXml!B:B,Relatorio!B45,LerXml!AX:AX))</f>
        <v/>
      </c>
      <c r="F45" s="68" t="str">
        <f aca="false">IF($B45="", "",SUMIF(LerXml!B:B,Relatorio!B45,LerXml!BA:BA))</f>
        <v/>
      </c>
      <c r="G45" s="67" t="str">
        <f aca="false">IF($B45="", "",SUMIF(LerXml!B:B,Relatorio!B45,LerXml!BB:BB))</f>
        <v/>
      </c>
      <c r="H45" s="67" t="str">
        <f aca="false">IF($B45="", "",SUMIF(LerXml!B:B,Relatorio!B45,LerXml!BE:BE))</f>
        <v/>
      </c>
      <c r="I45" s="68" t="str">
        <f aca="false">IF(AND($F45="",$G45="",$H45=""), "", IF(SUM(F45:H45)-D45 &lt; 0,0,SUM(F45:H45)-D45))</f>
        <v/>
      </c>
    </row>
    <row r="46" s="71" customFormat="true" ht="13.8" hidden="false" customHeight="false" outlineLevel="0" collapsed="false">
      <c r="B46" s="72"/>
      <c r="D46" s="67" t="str">
        <f aca="false">IF($B46="", "",SUMIF(LerXml!B:B,Relatorio!B46,LerXml!W:W))</f>
        <v/>
      </c>
      <c r="E46" s="67" t="str">
        <f aca="false">IF($B46="", "",SUMIF(LerXml!B:B,Relatorio!B46,LerXml!AX:AX))</f>
        <v/>
      </c>
      <c r="F46" s="68" t="str">
        <f aca="false">IF($B46="", "",SUMIF(LerXml!B:B,Relatorio!B46,LerXml!BA:BA))</f>
        <v/>
      </c>
      <c r="G46" s="67" t="str">
        <f aca="false">IF($B46="", "",SUMIF(LerXml!B:B,Relatorio!B46,LerXml!BB:BB))</f>
        <v/>
      </c>
      <c r="H46" s="67" t="str">
        <f aca="false">IF($B46="", "",SUMIF(LerXml!B:B,Relatorio!B46,LerXml!BE:BE))</f>
        <v/>
      </c>
      <c r="I46" s="68" t="str">
        <f aca="false">IF(AND($F46="",$G46="",$H46=""), "", IF(SUM(F46:H46)-D46 &lt; 0,0,SUM(F46:H46)-D46))</f>
        <v/>
      </c>
    </row>
    <row r="47" s="71" customFormat="true" ht="13.8" hidden="false" customHeight="false" outlineLevel="0" collapsed="false">
      <c r="B47" s="72"/>
      <c r="D47" s="67" t="str">
        <f aca="false">IF($B47="", "",SUMIF(LerXml!B:B,Relatorio!B47,LerXml!W:W))</f>
        <v/>
      </c>
      <c r="E47" s="67" t="str">
        <f aca="false">IF($B47="", "",SUMIF(LerXml!B:B,Relatorio!B47,LerXml!AX:AX))</f>
        <v/>
      </c>
      <c r="F47" s="68" t="str">
        <f aca="false">IF($B47="", "",SUMIF(LerXml!B:B,Relatorio!B47,LerXml!BA:BA))</f>
        <v/>
      </c>
      <c r="G47" s="67" t="str">
        <f aca="false">IF($B47="", "",SUMIF(LerXml!B:B,Relatorio!B47,LerXml!BB:BB))</f>
        <v/>
      </c>
      <c r="H47" s="67" t="str">
        <f aca="false">IF($B47="", "",SUMIF(LerXml!B:B,Relatorio!B47,LerXml!BE:BE))</f>
        <v/>
      </c>
      <c r="I47" s="68" t="str">
        <f aca="false">IF(AND($F47="",$G47="",$H47=""), "", IF(SUM(F47:H47)-D47 &lt; 0,0,SUM(F47:H47)-D47))</f>
        <v/>
      </c>
    </row>
    <row r="48" s="71" customFormat="true" ht="13.8" hidden="false" customHeight="false" outlineLevel="0" collapsed="false">
      <c r="B48" s="72"/>
      <c r="D48" s="67" t="str">
        <f aca="false">IF($B48="", "",SUMIF(LerXml!B:B,Relatorio!B48,LerXml!W:W))</f>
        <v/>
      </c>
      <c r="E48" s="67" t="str">
        <f aca="false">IF($B48="", "",SUMIF(LerXml!B:B,Relatorio!B48,LerXml!AX:AX))</f>
        <v/>
      </c>
      <c r="F48" s="68" t="str">
        <f aca="false">IF($B48="", "",SUMIF(LerXml!B:B,Relatorio!B48,LerXml!BA:BA))</f>
        <v/>
      </c>
      <c r="G48" s="67" t="str">
        <f aca="false">IF($B48="", "",SUMIF(LerXml!B:B,Relatorio!B48,LerXml!BB:BB))</f>
        <v/>
      </c>
      <c r="H48" s="67" t="str">
        <f aca="false">IF($B48="", "",SUMIF(LerXml!B:B,Relatorio!B48,LerXml!BE:BE))</f>
        <v/>
      </c>
      <c r="I48" s="68" t="str">
        <f aca="false">IF(AND($F48="",$G48="",$H48=""), "", IF(SUM(F48:H48)-D48 &lt; 0,0,SUM(F48:H48)-D48))</f>
        <v/>
      </c>
    </row>
    <row r="49" s="71" customFormat="true" ht="13.8" hidden="false" customHeight="false" outlineLevel="0" collapsed="false">
      <c r="B49" s="72"/>
      <c r="D49" s="67" t="str">
        <f aca="false">IF($B49="", "",SUMIF(LerXml!B:B,Relatorio!B49,LerXml!W:W))</f>
        <v/>
      </c>
      <c r="E49" s="67" t="str">
        <f aca="false">IF($B49="", "",SUMIF(LerXml!B:B,Relatorio!B49,LerXml!AX:AX))</f>
        <v/>
      </c>
      <c r="F49" s="68" t="str">
        <f aca="false">IF($B49="", "",SUMIF(LerXml!B:B,Relatorio!B49,LerXml!BA:BA))</f>
        <v/>
      </c>
      <c r="G49" s="67" t="str">
        <f aca="false">IF($B49="", "",SUMIF(LerXml!B:B,Relatorio!B49,LerXml!BB:BB))</f>
        <v/>
      </c>
      <c r="H49" s="67" t="str">
        <f aca="false">IF($B49="", "",SUMIF(LerXml!B:B,Relatorio!B49,LerXml!BE:BE))</f>
        <v/>
      </c>
      <c r="I49" s="68" t="str">
        <f aca="false">IF(AND($F49="",$G49="",$H49=""), "", IF(SUM(F49:H49)-D49 &lt; 0,0,SUM(F49:H49)-D49))</f>
        <v/>
      </c>
    </row>
    <row r="50" s="71" customFormat="true" ht="13.8" hidden="false" customHeight="false" outlineLevel="0" collapsed="false">
      <c r="B50" s="72"/>
      <c r="D50" s="67" t="str">
        <f aca="false">IF($B50="", "",SUMIF(LerXml!B:B,Relatorio!B50,LerXml!W:W))</f>
        <v/>
      </c>
      <c r="E50" s="67" t="str">
        <f aca="false">IF($B50="", "",SUMIF(LerXml!B:B,Relatorio!B50,LerXml!AX:AX))</f>
        <v/>
      </c>
      <c r="F50" s="68" t="str">
        <f aca="false">IF($B50="", "",SUMIF(LerXml!B:B,Relatorio!B50,LerXml!BA:BA))</f>
        <v/>
      </c>
      <c r="G50" s="67" t="str">
        <f aca="false">IF($B50="", "",SUMIF(LerXml!B:B,Relatorio!B50,LerXml!BB:BB))</f>
        <v/>
      </c>
      <c r="H50" s="67" t="str">
        <f aca="false">IF($B50="", "",SUMIF(LerXml!B:B,Relatorio!B50,LerXml!BE:BE))</f>
        <v/>
      </c>
      <c r="I50" s="68" t="str">
        <f aca="false">IF(AND($F50="",$G50="",$H50=""), "", IF(SUM(F50:H50)-D50 &lt; 0,0,SUM(F50:H50)-D50))</f>
        <v/>
      </c>
    </row>
    <row r="51" s="71" customFormat="true" ht="13.8" hidden="false" customHeight="false" outlineLevel="0" collapsed="false">
      <c r="B51" s="72"/>
      <c r="D51" s="67" t="str">
        <f aca="false">IF($B51="", "",SUMIF(LerXml!B:B,Relatorio!B51,LerXml!W:W))</f>
        <v/>
      </c>
      <c r="E51" s="67" t="str">
        <f aca="false">IF($B51="", "",SUMIF(LerXml!B:B,Relatorio!B51,LerXml!AX:AX))</f>
        <v/>
      </c>
      <c r="F51" s="68" t="str">
        <f aca="false">IF($B51="", "",SUMIF(LerXml!B:B,Relatorio!B51,LerXml!BA:BA))</f>
        <v/>
      </c>
      <c r="G51" s="67" t="str">
        <f aca="false">IF($B51="", "",SUMIF(LerXml!B:B,Relatorio!B51,LerXml!BB:BB))</f>
        <v/>
      </c>
      <c r="H51" s="67" t="str">
        <f aca="false">IF($B51="", "",SUMIF(LerXml!B:B,Relatorio!B51,LerXml!BE:BE))</f>
        <v/>
      </c>
      <c r="I51" s="68" t="str">
        <f aca="false">IF(AND($F51="",$G51="",$H51=""), "", IF(SUM(F51:H51)-D51 &lt; 0,0,SUM(F51:H51)-D51))</f>
        <v/>
      </c>
    </row>
    <row r="52" s="71" customFormat="true" ht="13.8" hidden="false" customHeight="false" outlineLevel="0" collapsed="false">
      <c r="B52" s="72"/>
      <c r="D52" s="67" t="str">
        <f aca="false">IF($B52="", "",SUMIF(LerXml!B:B,Relatorio!B52,LerXml!W:W))</f>
        <v/>
      </c>
      <c r="E52" s="67" t="str">
        <f aca="false">IF($B52="", "",SUMIF(LerXml!B:B,Relatorio!B52,LerXml!AX:AX))</f>
        <v/>
      </c>
      <c r="F52" s="68" t="str">
        <f aca="false">IF($B52="", "",SUMIF(LerXml!B:B,Relatorio!B52,LerXml!BA:BA))</f>
        <v/>
      </c>
      <c r="G52" s="67" t="str">
        <f aca="false">IF($B52="", "",SUMIF(LerXml!B:B,Relatorio!B52,LerXml!BB:BB))</f>
        <v/>
      </c>
      <c r="H52" s="67" t="str">
        <f aca="false">IF($B52="", "",SUMIF(LerXml!B:B,Relatorio!B52,LerXml!BE:BE))</f>
        <v/>
      </c>
      <c r="I52" s="68" t="str">
        <f aca="false">IF(AND($F52="",$G52="",$H52=""), "", IF(SUM(F52:H52)-D52 &lt; 0,0,SUM(F52:H52)-D52))</f>
        <v/>
      </c>
    </row>
    <row r="53" s="71" customFormat="true" ht="13.8" hidden="false" customHeight="false" outlineLevel="0" collapsed="false">
      <c r="B53" s="72"/>
      <c r="D53" s="67" t="str">
        <f aca="false">IF($B53="", "",SUMIF(LerXml!B:B,Relatorio!B53,LerXml!W:W))</f>
        <v/>
      </c>
      <c r="E53" s="67" t="str">
        <f aca="false">IF($B53="", "",SUMIF(LerXml!B:B,Relatorio!B53,LerXml!AX:AX))</f>
        <v/>
      </c>
      <c r="F53" s="68" t="str">
        <f aca="false">IF($B53="", "",SUMIF(LerXml!B:B,Relatorio!B53,LerXml!BA:BA))</f>
        <v/>
      </c>
      <c r="G53" s="67" t="str">
        <f aca="false">IF($B53="", "",SUMIF(LerXml!B:B,Relatorio!B53,LerXml!BB:BB))</f>
        <v/>
      </c>
      <c r="H53" s="67" t="str">
        <f aca="false">IF($B53="", "",SUMIF(LerXml!B:B,Relatorio!B53,LerXml!BE:BE))</f>
        <v/>
      </c>
      <c r="I53" s="68" t="str">
        <f aca="false">IF(AND($F53="",$G53="",$H53=""), "", IF(SUM(F53:H53)-D53 &lt; 0,0,SUM(F53:H53)-D53))</f>
        <v/>
      </c>
    </row>
    <row r="54" s="71" customFormat="true" ht="13.8" hidden="false" customHeight="false" outlineLevel="0" collapsed="false">
      <c r="B54" s="72"/>
      <c r="D54" s="67" t="str">
        <f aca="false">IF($B54="", "",SUMIF(LerXml!B:B,Relatorio!B54,LerXml!W:W))</f>
        <v/>
      </c>
      <c r="E54" s="67" t="str">
        <f aca="false">IF($B54="", "",SUMIF(LerXml!B:B,Relatorio!B54,LerXml!AX:AX))</f>
        <v/>
      </c>
      <c r="F54" s="68" t="str">
        <f aca="false">IF($B54="", "",SUMIF(LerXml!B:B,Relatorio!B54,LerXml!BA:BA))</f>
        <v/>
      </c>
      <c r="G54" s="67" t="str">
        <f aca="false">IF($B54="", "",SUMIF(LerXml!B:B,Relatorio!B54,LerXml!BB:BB))</f>
        <v/>
      </c>
      <c r="H54" s="67" t="str">
        <f aca="false">IF($B54="", "",SUMIF(LerXml!B:B,Relatorio!B54,LerXml!BE:BE))</f>
        <v/>
      </c>
      <c r="I54" s="68" t="str">
        <f aca="false">IF(AND($F54="",$G54="",$H54=""), "", IF(SUM(F54:H54)-D54 &lt; 0,0,SUM(F54:H54)-D54))</f>
        <v/>
      </c>
    </row>
    <row r="55" s="71" customFormat="true" ht="13.8" hidden="false" customHeight="false" outlineLevel="0" collapsed="false">
      <c r="B55" s="72"/>
      <c r="D55" s="67" t="str">
        <f aca="false">IF($B55="", "",SUMIF(LerXml!B:B,Relatorio!B55,LerXml!W:W))</f>
        <v/>
      </c>
      <c r="E55" s="67" t="str">
        <f aca="false">IF($B55="", "",SUMIF(LerXml!B:B,Relatorio!B55,LerXml!AX:AX))</f>
        <v/>
      </c>
      <c r="F55" s="68" t="str">
        <f aca="false">IF($B55="", "",SUMIF(LerXml!B:B,Relatorio!B55,LerXml!BA:BA))</f>
        <v/>
      </c>
      <c r="G55" s="67" t="str">
        <f aca="false">IF($B55="", "",SUMIF(LerXml!B:B,Relatorio!B55,LerXml!BB:BB))</f>
        <v/>
      </c>
      <c r="H55" s="67" t="str">
        <f aca="false">IF($B55="", "",SUMIF(LerXml!B:B,Relatorio!B55,LerXml!BE:BE))</f>
        <v/>
      </c>
      <c r="I55" s="68" t="str">
        <f aca="false">IF(AND($F55="",$G55="",$H55=""), "", IF(SUM(F55:H55)-D55 &lt; 0,0,SUM(F55:H55)-D55))</f>
        <v/>
      </c>
    </row>
    <row r="56" s="71" customFormat="true" ht="13.8" hidden="false" customHeight="false" outlineLevel="0" collapsed="false">
      <c r="B56" s="72"/>
      <c r="D56" s="67" t="str">
        <f aca="false">IF($B56="", "",SUMIF(LerXml!B:B,Relatorio!B56,LerXml!W:W))</f>
        <v/>
      </c>
      <c r="E56" s="67" t="str">
        <f aca="false">IF($B56="", "",SUMIF(LerXml!B:B,Relatorio!B56,LerXml!AX:AX))</f>
        <v/>
      </c>
      <c r="F56" s="68" t="str">
        <f aca="false">IF($B56="", "",SUMIF(LerXml!B:B,Relatorio!B56,LerXml!BA:BA))</f>
        <v/>
      </c>
      <c r="G56" s="67" t="str">
        <f aca="false">IF($B56="", "",SUMIF(LerXml!B:B,Relatorio!B56,LerXml!BB:BB))</f>
        <v/>
      </c>
      <c r="H56" s="67" t="str">
        <f aca="false">IF($B56="", "",SUMIF(LerXml!B:B,Relatorio!B56,LerXml!BE:BE))</f>
        <v/>
      </c>
      <c r="I56" s="68" t="str">
        <f aca="false">IF(AND($F56="",$G56="",$H56=""), "", IF(SUM(F56:H56)-D56 &lt; 0,0,SUM(F56:H56)-D56))</f>
        <v/>
      </c>
    </row>
    <row r="57" s="71" customFormat="true" ht="13.8" hidden="false" customHeight="false" outlineLevel="0" collapsed="false">
      <c r="B57" s="72"/>
      <c r="D57" s="67" t="str">
        <f aca="false">IF($B57="", "",SUMIF(LerXml!B:B,Relatorio!B57,LerXml!W:W))</f>
        <v/>
      </c>
      <c r="E57" s="67" t="str">
        <f aca="false">IF($B57="", "",SUMIF(LerXml!B:B,Relatorio!B57,LerXml!AX:AX))</f>
        <v/>
      </c>
      <c r="F57" s="68" t="str">
        <f aca="false">IF($B57="", "",SUMIF(LerXml!B:B,Relatorio!B57,LerXml!BA:BA))</f>
        <v/>
      </c>
      <c r="G57" s="67" t="str">
        <f aca="false">IF($B57="", "",SUMIF(LerXml!B:B,Relatorio!B57,LerXml!BB:BB))</f>
        <v/>
      </c>
      <c r="H57" s="67" t="str">
        <f aca="false">IF($B57="", "",SUMIF(LerXml!B:B,Relatorio!B57,LerXml!BE:BE))</f>
        <v/>
      </c>
      <c r="I57" s="68" t="str">
        <f aca="false">IF(AND($F57="",$G57="",$H57=""), "", IF(SUM(F57:H57)-D57 &lt; 0,0,SUM(F57:H57)-D57))</f>
        <v/>
      </c>
    </row>
    <row r="58" s="71" customFormat="true" ht="13.8" hidden="false" customHeight="false" outlineLevel="0" collapsed="false">
      <c r="B58" s="72"/>
      <c r="D58" s="67" t="str">
        <f aca="false">IF($B58="", "",SUMIF(LerXml!B:B,Relatorio!B58,LerXml!W:W))</f>
        <v/>
      </c>
      <c r="E58" s="67" t="str">
        <f aca="false">IF($B58="", "",SUMIF(LerXml!B:B,Relatorio!B58,LerXml!AX:AX))</f>
        <v/>
      </c>
      <c r="F58" s="68" t="str">
        <f aca="false">IF($B58="", "",SUMIF(LerXml!B:B,Relatorio!B58,LerXml!BA:BA))</f>
        <v/>
      </c>
      <c r="G58" s="67" t="str">
        <f aca="false">IF($B58="", "",SUMIF(LerXml!B:B,Relatorio!B58,LerXml!BB:BB))</f>
        <v/>
      </c>
      <c r="H58" s="67" t="str">
        <f aca="false">IF($B58="", "",SUMIF(LerXml!B:B,Relatorio!B58,LerXml!BE:BE))</f>
        <v/>
      </c>
      <c r="I58" s="68" t="str">
        <f aca="false">IF(AND($F58="",$G58="",$H58=""), "", IF(SUM(F58:H58)-D58 &lt; 0,0,SUM(F58:H58)-D58))</f>
        <v/>
      </c>
    </row>
    <row r="59" s="71" customFormat="true" ht="13.8" hidden="false" customHeight="false" outlineLevel="0" collapsed="false">
      <c r="B59" s="72"/>
      <c r="D59" s="67" t="str">
        <f aca="false">IF($B59="", "",SUMIF(LerXml!B:B,Relatorio!B59,LerXml!W:W))</f>
        <v/>
      </c>
      <c r="E59" s="67" t="str">
        <f aca="false">IF($B59="", "",SUMIF(LerXml!B:B,Relatorio!B59,LerXml!AX:AX))</f>
        <v/>
      </c>
      <c r="F59" s="68" t="str">
        <f aca="false">IF($B59="", "",SUMIF(LerXml!B:B,Relatorio!B59,LerXml!BA:BA))</f>
        <v/>
      </c>
      <c r="G59" s="67" t="str">
        <f aca="false">IF($B59="", "",SUMIF(LerXml!B:B,Relatorio!B59,LerXml!BB:BB))</f>
        <v/>
      </c>
      <c r="H59" s="67" t="str">
        <f aca="false">IF($B59="", "",SUMIF(LerXml!B:B,Relatorio!B59,LerXml!BE:BE))</f>
        <v/>
      </c>
      <c r="I59" s="68" t="str">
        <f aca="false">IF(AND($F59="",$G59="",$H59=""), "", IF(SUM(F59:H59)-D59 &lt; 0,0,SUM(F59:H59)-D59))</f>
        <v/>
      </c>
    </row>
    <row r="60" s="71" customFormat="true" ht="13.8" hidden="false" customHeight="false" outlineLevel="0" collapsed="false">
      <c r="B60" s="72"/>
      <c r="D60" s="67" t="str">
        <f aca="false">IF($B60="", "",SUMIF(LerXml!B:B,Relatorio!B60,LerXml!W:W))</f>
        <v/>
      </c>
      <c r="E60" s="67" t="str">
        <f aca="false">IF($B60="", "",SUMIF(LerXml!B:B,Relatorio!B60,LerXml!AX:AX))</f>
        <v/>
      </c>
      <c r="F60" s="68" t="str">
        <f aca="false">IF($B60="", "",SUMIF(LerXml!B:B,Relatorio!B60,LerXml!BA:BA))</f>
        <v/>
      </c>
      <c r="G60" s="67" t="str">
        <f aca="false">IF($B60="", "",SUMIF(LerXml!B:B,Relatorio!B60,LerXml!BB:BB))</f>
        <v/>
      </c>
      <c r="H60" s="67" t="str">
        <f aca="false">IF($B60="", "",SUMIF(LerXml!B:B,Relatorio!B60,LerXml!BE:BE))</f>
        <v/>
      </c>
      <c r="I60" s="68" t="str">
        <f aca="false">IF(AND($F60="",$G60="",$H60=""), "", IF(SUM(F60:H60)-D60 &lt; 0,0,SUM(F60:H60)-D60))</f>
        <v/>
      </c>
    </row>
    <row r="61" s="71" customFormat="true" ht="13.8" hidden="false" customHeight="false" outlineLevel="0" collapsed="false">
      <c r="B61" s="72"/>
      <c r="D61" s="67" t="str">
        <f aca="false">IF($B61="", "",SUMIF(LerXml!B:B,Relatorio!B61,LerXml!W:W))</f>
        <v/>
      </c>
      <c r="E61" s="67" t="str">
        <f aca="false">IF($B61="", "",SUMIF(LerXml!B:B,Relatorio!B61,LerXml!AX:AX))</f>
        <v/>
      </c>
      <c r="F61" s="68" t="str">
        <f aca="false">IF($B61="", "",SUMIF(LerXml!B:B,Relatorio!B61,LerXml!BA:BA))</f>
        <v/>
      </c>
      <c r="G61" s="67" t="str">
        <f aca="false">IF($B61="", "",SUMIF(LerXml!B:B,Relatorio!B61,LerXml!BB:BB))</f>
        <v/>
      </c>
      <c r="H61" s="67" t="str">
        <f aca="false">IF($B61="", "",SUMIF(LerXml!B:B,Relatorio!B61,LerXml!BE:BE))</f>
        <v/>
      </c>
      <c r="I61" s="68" t="str">
        <f aca="false">IF(AND($F61="",$G61="",$H61=""), "", IF(SUM(F61:H61)-D61 &lt; 0,0,SUM(F61:H61)-D61))</f>
        <v/>
      </c>
    </row>
    <row r="62" s="71" customFormat="true" ht="13.8" hidden="false" customHeight="false" outlineLevel="0" collapsed="false">
      <c r="B62" s="72"/>
      <c r="D62" s="67" t="str">
        <f aca="false">IF($B62="", "",SUMIF(LerXml!B:B,Relatorio!B62,LerXml!W:W))</f>
        <v/>
      </c>
      <c r="E62" s="67" t="str">
        <f aca="false">IF($B62="", "",SUMIF(LerXml!B:B,Relatorio!B62,LerXml!AX:AX))</f>
        <v/>
      </c>
      <c r="F62" s="68" t="str">
        <f aca="false">IF($B62="", "",SUMIF(LerXml!B:B,Relatorio!B62,LerXml!BA:BA))</f>
        <v/>
      </c>
      <c r="G62" s="67" t="str">
        <f aca="false">IF($B62="", "",SUMIF(LerXml!B:B,Relatorio!B62,LerXml!BB:BB))</f>
        <v/>
      </c>
      <c r="H62" s="67" t="str">
        <f aca="false">IF($B62="", "",SUMIF(LerXml!B:B,Relatorio!B62,LerXml!BE:BE))</f>
        <v/>
      </c>
      <c r="I62" s="68" t="str">
        <f aca="false">IF(AND($F62="",$G62="",$H62=""), "", IF(SUM(F62:H62)-D62 &lt; 0,0,SUM(F62:H62)-D62))</f>
        <v/>
      </c>
    </row>
    <row r="63" s="71" customFormat="true" ht="13.8" hidden="false" customHeight="false" outlineLevel="0" collapsed="false">
      <c r="B63" s="72"/>
      <c r="D63" s="67" t="str">
        <f aca="false">IF($B63="", "",SUMIF(LerXml!B:B,Relatorio!B63,LerXml!W:W))</f>
        <v/>
      </c>
      <c r="E63" s="67" t="str">
        <f aca="false">IF($B63="", "",SUMIF(LerXml!B:B,Relatorio!B63,LerXml!AX:AX))</f>
        <v/>
      </c>
      <c r="F63" s="68" t="str">
        <f aca="false">IF($B63="", "",SUMIF(LerXml!B:B,Relatorio!B63,LerXml!BA:BA))</f>
        <v/>
      </c>
      <c r="G63" s="67" t="str">
        <f aca="false">IF($B63="", "",SUMIF(LerXml!B:B,Relatorio!B63,LerXml!BB:BB))</f>
        <v/>
      </c>
      <c r="H63" s="67" t="str">
        <f aca="false">IF($B63="", "",SUMIF(LerXml!B:B,Relatorio!B63,LerXml!BE:BE))</f>
        <v/>
      </c>
      <c r="I63" s="68" t="str">
        <f aca="false">IF(AND($F63="",$G63="",$H63=""), "", IF(SUM(F63:H63)-D63 &lt; 0,0,SUM(F63:H63)-D63))</f>
        <v/>
      </c>
    </row>
    <row r="64" s="71" customFormat="true" ht="13.8" hidden="false" customHeight="false" outlineLevel="0" collapsed="false">
      <c r="B64" s="72"/>
      <c r="D64" s="67" t="str">
        <f aca="false">IF($B64="", "",SUMIF(LerXml!B:B,Relatorio!B64,LerXml!W:W))</f>
        <v/>
      </c>
      <c r="E64" s="67" t="str">
        <f aca="false">IF($B64="", "",SUMIF(LerXml!B:B,Relatorio!B64,LerXml!AX:AX))</f>
        <v/>
      </c>
      <c r="F64" s="68" t="str">
        <f aca="false">IF($B64="", "",SUMIF(LerXml!B:B,Relatorio!B64,LerXml!BA:BA))</f>
        <v/>
      </c>
      <c r="G64" s="67" t="str">
        <f aca="false">IF($B64="", "",SUMIF(LerXml!B:B,Relatorio!B64,LerXml!BB:BB))</f>
        <v/>
      </c>
      <c r="H64" s="67" t="str">
        <f aca="false">IF($B64="", "",SUMIF(LerXml!B:B,Relatorio!B64,LerXml!BE:BE))</f>
        <v/>
      </c>
      <c r="I64" s="68" t="str">
        <f aca="false">IF(AND($F64="",$G64="",$H64=""), "", IF(SUM(F64:H64)-D64 &lt; 0,0,SUM(F64:H64)-D64))</f>
        <v/>
      </c>
    </row>
    <row r="65" s="71" customFormat="true" ht="13.8" hidden="false" customHeight="false" outlineLevel="0" collapsed="false">
      <c r="B65" s="72"/>
      <c r="D65" s="67" t="str">
        <f aca="false">IF($B65="", "",SUMIF(LerXml!B:B,Relatorio!B65,LerXml!W:W))</f>
        <v/>
      </c>
      <c r="E65" s="67" t="str">
        <f aca="false">IF($B65="", "",SUMIF(LerXml!B:B,Relatorio!B65,LerXml!AX:AX))</f>
        <v/>
      </c>
      <c r="F65" s="68" t="str">
        <f aca="false">IF($B65="", "",SUMIF(LerXml!B:B,Relatorio!B65,LerXml!BA:BA))</f>
        <v/>
      </c>
      <c r="G65" s="67" t="str">
        <f aca="false">IF($B65="", "",SUMIF(LerXml!B:B,Relatorio!B65,LerXml!BB:BB))</f>
        <v/>
      </c>
      <c r="H65" s="67" t="str">
        <f aca="false">IF($B65="", "",SUMIF(LerXml!B:B,Relatorio!B65,LerXml!BE:BE))</f>
        <v/>
      </c>
      <c r="I65" s="68" t="str">
        <f aca="false">IF(AND($F65="",$G65="",$H65=""), "", IF(SUM(F65:H65)-D65 &lt; 0,0,SUM(F65:H65)-D65))</f>
        <v/>
      </c>
    </row>
    <row r="66" s="71" customFormat="true" ht="13.8" hidden="false" customHeight="false" outlineLevel="0" collapsed="false">
      <c r="B66" s="72"/>
      <c r="D66" s="67" t="str">
        <f aca="false">IF($B66="", "",SUMIF(LerXml!B:B,Relatorio!B66,LerXml!W:W))</f>
        <v/>
      </c>
      <c r="E66" s="67" t="str">
        <f aca="false">IF($B66="", "",SUMIF(LerXml!B:B,Relatorio!B66,LerXml!AX:AX))</f>
        <v/>
      </c>
      <c r="F66" s="68" t="str">
        <f aca="false">IF($B66="", "",SUMIF(LerXml!B:B,Relatorio!B66,LerXml!BA:BA))</f>
        <v/>
      </c>
      <c r="G66" s="67" t="str">
        <f aca="false">IF($B66="", "",SUMIF(LerXml!B:B,Relatorio!B66,LerXml!BB:BB))</f>
        <v/>
      </c>
      <c r="H66" s="67" t="str">
        <f aca="false">IF($B66="", "",SUMIF(LerXml!B:B,Relatorio!B66,LerXml!BE:BE))</f>
        <v/>
      </c>
      <c r="I66" s="68" t="str">
        <f aca="false">IF(AND($F66="",$G66="",$H66=""), "", IF(SUM(F66:H66)-D66 &lt; 0,0,SUM(F66:H66)-D66))</f>
        <v/>
      </c>
    </row>
    <row r="67" s="71" customFormat="true" ht="13.8" hidden="false" customHeight="false" outlineLevel="0" collapsed="false">
      <c r="B67" s="72"/>
      <c r="D67" s="67" t="str">
        <f aca="false">IF($B67="", "",SUMIF(LerXml!B:B,Relatorio!B67,LerXml!W:W))</f>
        <v/>
      </c>
      <c r="E67" s="67" t="str">
        <f aca="false">IF($B67="", "",SUMIF(LerXml!B:B,Relatorio!B67,LerXml!AX:AX))</f>
        <v/>
      </c>
      <c r="F67" s="68" t="str">
        <f aca="false">IF($B67="", "",SUMIF(LerXml!B:B,Relatorio!B67,LerXml!BA:BA))</f>
        <v/>
      </c>
      <c r="G67" s="67" t="str">
        <f aca="false">IF($B67="", "",SUMIF(LerXml!B:B,Relatorio!B67,LerXml!BB:BB))</f>
        <v/>
      </c>
      <c r="H67" s="67" t="str">
        <f aca="false">IF($B67="", "",SUMIF(LerXml!B:B,Relatorio!B67,LerXml!BE:BE))</f>
        <v/>
      </c>
      <c r="I67" s="68" t="str">
        <f aca="false">IF(AND($F67="",$G67="",$H67=""), "", IF(SUM(F67:H67)-D67 &lt; 0,0,SUM(F67:H67)-D67))</f>
        <v/>
      </c>
    </row>
    <row r="68" s="71" customFormat="true" ht="13.8" hidden="false" customHeight="false" outlineLevel="0" collapsed="false">
      <c r="B68" s="72"/>
      <c r="D68" s="67" t="str">
        <f aca="false">IF($B68="", "",SUMIF(LerXml!B:B,Relatorio!B68,LerXml!W:W))</f>
        <v/>
      </c>
      <c r="E68" s="67" t="str">
        <f aca="false">IF($B68="", "",SUMIF(LerXml!B:B,Relatorio!B68,LerXml!AX:AX))</f>
        <v/>
      </c>
      <c r="F68" s="68" t="str">
        <f aca="false">IF($B68="", "",SUMIF(LerXml!B:B,Relatorio!B68,LerXml!BA:BA))</f>
        <v/>
      </c>
      <c r="G68" s="67" t="str">
        <f aca="false">IF($B68="", "",SUMIF(LerXml!B:B,Relatorio!B68,LerXml!BB:BB))</f>
        <v/>
      </c>
      <c r="H68" s="67" t="str">
        <f aca="false">IF($B68="", "",SUMIF(LerXml!B:B,Relatorio!B68,LerXml!BE:BE))</f>
        <v/>
      </c>
      <c r="I68" s="68" t="str">
        <f aca="false">IF(AND($F68="",$G68="",$H68=""), "", IF(SUM(F68:H68)-D68 &lt; 0,0,SUM(F68:H68)-D68))</f>
        <v/>
      </c>
    </row>
    <row r="69" s="71" customFormat="true" ht="13.8" hidden="false" customHeight="false" outlineLevel="0" collapsed="false">
      <c r="B69" s="72"/>
      <c r="D69" s="67" t="str">
        <f aca="false">IF($B69="", "",SUMIF(LerXml!B:B,Relatorio!B69,LerXml!W:W))</f>
        <v/>
      </c>
      <c r="E69" s="67" t="str">
        <f aca="false">IF($B69="", "",SUMIF(LerXml!B:B,Relatorio!B69,LerXml!AX:AX))</f>
        <v/>
      </c>
      <c r="F69" s="68" t="str">
        <f aca="false">IF($B69="", "",SUMIF(LerXml!B:B,Relatorio!B69,LerXml!BA:BA))</f>
        <v/>
      </c>
      <c r="G69" s="67" t="str">
        <f aca="false">IF($B69="", "",SUMIF(LerXml!B:B,Relatorio!B69,LerXml!BB:BB))</f>
        <v/>
      </c>
      <c r="H69" s="67" t="str">
        <f aca="false">IF($B69="", "",SUMIF(LerXml!B:B,Relatorio!B69,LerXml!BE:BE))</f>
        <v/>
      </c>
      <c r="I69" s="68" t="str">
        <f aca="false">IF(AND($F69="",$G69="",$H69=""), "", IF(SUM(F69:H69)-D69 &lt; 0,0,SUM(F69:H69)-D69))</f>
        <v/>
      </c>
    </row>
    <row r="70" s="71" customFormat="true" ht="13.8" hidden="false" customHeight="false" outlineLevel="0" collapsed="false">
      <c r="B70" s="72"/>
      <c r="D70" s="67" t="str">
        <f aca="false">IF($B70="", "",SUMIF(LerXml!B:B,Relatorio!B70,LerXml!W:W))</f>
        <v/>
      </c>
      <c r="E70" s="67" t="str">
        <f aca="false">IF($B70="", "",SUMIF(LerXml!B:B,Relatorio!B70,LerXml!AX:AX))</f>
        <v/>
      </c>
      <c r="F70" s="68" t="str">
        <f aca="false">IF($B70="", "",SUMIF(LerXml!B:B,Relatorio!B70,LerXml!BA:BA))</f>
        <v/>
      </c>
      <c r="G70" s="67" t="str">
        <f aca="false">IF($B70="", "",SUMIF(LerXml!B:B,Relatorio!B70,LerXml!BB:BB))</f>
        <v/>
      </c>
      <c r="H70" s="67" t="str">
        <f aca="false">IF($B70="", "",SUMIF(LerXml!B:B,Relatorio!B70,LerXml!BE:BE))</f>
        <v/>
      </c>
      <c r="I70" s="68" t="str">
        <f aca="false">IF(AND($F70="",$G70="",$H70=""), "", IF(SUM(F70:H70)-D70 &lt; 0,0,SUM(F70:H70)-D70))</f>
        <v/>
      </c>
    </row>
    <row r="71" s="71" customFormat="true" ht="13.8" hidden="false" customHeight="false" outlineLevel="0" collapsed="false">
      <c r="B71" s="72"/>
      <c r="D71" s="67" t="str">
        <f aca="false">IF($B71="", "",SUMIF(LerXml!B:B,Relatorio!B71,LerXml!W:W))</f>
        <v/>
      </c>
      <c r="E71" s="67" t="str">
        <f aca="false">IF($B71="", "",SUMIF(LerXml!B:B,Relatorio!B71,LerXml!AX:AX))</f>
        <v/>
      </c>
      <c r="F71" s="68" t="str">
        <f aca="false">IF($B71="", "",SUMIF(LerXml!B:B,Relatorio!B71,LerXml!BA:BA))</f>
        <v/>
      </c>
      <c r="G71" s="67" t="str">
        <f aca="false">IF($B71="", "",SUMIF(LerXml!B:B,Relatorio!B71,LerXml!BB:BB))</f>
        <v/>
      </c>
      <c r="H71" s="67" t="str">
        <f aca="false">IF($B71="", "",SUMIF(LerXml!B:B,Relatorio!B71,LerXml!BE:BE))</f>
        <v/>
      </c>
      <c r="I71" s="68" t="str">
        <f aca="false">IF(AND($F71="",$G71="",$H71=""), "", IF(SUM(F71:H71)-D71 &lt; 0,0,SUM(F71:H71)-D71))</f>
        <v/>
      </c>
    </row>
    <row r="72" s="71" customFormat="true" ht="13.8" hidden="false" customHeight="false" outlineLevel="0" collapsed="false">
      <c r="B72" s="72"/>
      <c r="D72" s="67" t="str">
        <f aca="false">IF($B72="", "",SUMIF(LerXml!B:B,Relatorio!B72,LerXml!W:W))</f>
        <v/>
      </c>
      <c r="E72" s="67" t="str">
        <f aca="false">IF($B72="", "",SUMIF(LerXml!B:B,Relatorio!B72,LerXml!AX:AX))</f>
        <v/>
      </c>
      <c r="F72" s="68" t="str">
        <f aca="false">IF($B72="", "",SUMIF(LerXml!B:B,Relatorio!B72,LerXml!BA:BA))</f>
        <v/>
      </c>
      <c r="G72" s="67" t="str">
        <f aca="false">IF($B72="", "",SUMIF(LerXml!B:B,Relatorio!B72,LerXml!BB:BB))</f>
        <v/>
      </c>
      <c r="H72" s="67" t="str">
        <f aca="false">IF($B72="", "",SUMIF(LerXml!B:B,Relatorio!B72,LerXml!BE:BE))</f>
        <v/>
      </c>
      <c r="I72" s="68" t="str">
        <f aca="false">IF(AND($F72="",$G72="",$H72=""), "", IF(SUM(F72:H72)-D72 &lt; 0,0,SUM(F72:H72)-D72))</f>
        <v/>
      </c>
    </row>
    <row r="73" s="71" customFormat="true" ht="13.8" hidden="false" customHeight="false" outlineLevel="0" collapsed="false">
      <c r="B73" s="72"/>
      <c r="D73" s="67" t="str">
        <f aca="false">IF($B73="", "",SUMIF(LerXml!B:B,Relatorio!B73,LerXml!W:W))</f>
        <v/>
      </c>
      <c r="E73" s="67" t="str">
        <f aca="false">IF($B73="", "",SUMIF(LerXml!B:B,Relatorio!B73,LerXml!AX:AX))</f>
        <v/>
      </c>
      <c r="F73" s="68" t="str">
        <f aca="false">IF($B73="", "",SUMIF(LerXml!B:B,Relatorio!B73,LerXml!BA:BA))</f>
        <v/>
      </c>
      <c r="G73" s="67" t="str">
        <f aca="false">IF($B73="", "",SUMIF(LerXml!B:B,Relatorio!B73,LerXml!BB:BB))</f>
        <v/>
      </c>
      <c r="H73" s="67" t="str">
        <f aca="false">IF($B73="", "",SUMIF(LerXml!B:B,Relatorio!B73,LerXml!BE:BE))</f>
        <v/>
      </c>
      <c r="I73" s="68" t="str">
        <f aca="false">IF(AND($F73="",$G73="",$H73=""), "", IF(SUM(F73:H73)-D73 &lt; 0,0,SUM(F73:H73)-D73))</f>
        <v/>
      </c>
    </row>
    <row r="74" s="71" customFormat="true" ht="13.8" hidden="false" customHeight="false" outlineLevel="0" collapsed="false">
      <c r="B74" s="72"/>
      <c r="D74" s="67" t="str">
        <f aca="false">IF($B74="", "",SUMIF(LerXml!B:B,Relatorio!B74,LerXml!W:W))</f>
        <v/>
      </c>
      <c r="E74" s="67" t="str">
        <f aca="false">IF($B74="", "",SUMIF(LerXml!B:B,Relatorio!B74,LerXml!AX:AX))</f>
        <v/>
      </c>
      <c r="F74" s="68" t="str">
        <f aca="false">IF($B74="", "",SUMIF(LerXml!B:B,Relatorio!B74,LerXml!BA:BA))</f>
        <v/>
      </c>
      <c r="G74" s="67" t="str">
        <f aca="false">IF($B74="", "",SUMIF(LerXml!B:B,Relatorio!B74,LerXml!BB:BB))</f>
        <v/>
      </c>
      <c r="H74" s="67" t="str">
        <f aca="false">IF($B74="", "",SUMIF(LerXml!B:B,Relatorio!B74,LerXml!BE:BE))</f>
        <v/>
      </c>
      <c r="I74" s="68" t="str">
        <f aca="false">IF(AND($F74="",$G74="",$H74=""), "", IF(SUM(F74:H74)-D74 &lt; 0,0,SUM(F74:H74)-D74))</f>
        <v/>
      </c>
    </row>
    <row r="75" s="71" customFormat="true" ht="13.8" hidden="false" customHeight="false" outlineLevel="0" collapsed="false">
      <c r="B75" s="72"/>
      <c r="D75" s="67" t="str">
        <f aca="false">IF($B75="", "",SUMIF(LerXml!B:B,Relatorio!B75,LerXml!W:W))</f>
        <v/>
      </c>
      <c r="E75" s="67" t="str">
        <f aca="false">IF($B75="", "",SUMIF(LerXml!B:B,Relatorio!B75,LerXml!AX:AX))</f>
        <v/>
      </c>
      <c r="F75" s="68" t="str">
        <f aca="false">IF($B75="", "",SUMIF(LerXml!B:B,Relatorio!B75,LerXml!BA:BA))</f>
        <v/>
      </c>
      <c r="G75" s="67" t="str">
        <f aca="false">IF($B75="", "",SUMIF(LerXml!B:B,Relatorio!B75,LerXml!BB:BB))</f>
        <v/>
      </c>
      <c r="H75" s="67" t="str">
        <f aca="false">IF($B75="", "",SUMIF(LerXml!B:B,Relatorio!B75,LerXml!BE:BE))</f>
        <v/>
      </c>
      <c r="I75" s="68" t="str">
        <f aca="false">IF(AND($F75="",$G75="",$H75=""), "", IF(SUM(F75:H75)-D75 &lt; 0,0,SUM(F75:H75)-D75))</f>
        <v/>
      </c>
    </row>
    <row r="76" s="71" customFormat="true" ht="13.8" hidden="false" customHeight="false" outlineLevel="0" collapsed="false">
      <c r="B76" s="72"/>
      <c r="D76" s="67" t="str">
        <f aca="false">IF($B76="", "",SUMIF(LerXml!B:B,Relatorio!B76,LerXml!W:W))</f>
        <v/>
      </c>
      <c r="E76" s="67" t="str">
        <f aca="false">IF($B76="", "",SUMIF(LerXml!B:B,Relatorio!B76,LerXml!AX:AX))</f>
        <v/>
      </c>
      <c r="F76" s="68" t="str">
        <f aca="false">IF($B76="", "",SUMIF(LerXml!B:B,Relatorio!B76,LerXml!BA:BA))</f>
        <v/>
      </c>
      <c r="G76" s="67" t="str">
        <f aca="false">IF($B76="", "",SUMIF(LerXml!B:B,Relatorio!B76,LerXml!BB:BB))</f>
        <v/>
      </c>
      <c r="H76" s="67" t="str">
        <f aca="false">IF($B76="", "",SUMIF(LerXml!B:B,Relatorio!B76,LerXml!BE:BE))</f>
        <v/>
      </c>
      <c r="I76" s="68" t="str">
        <f aca="false">IF(AND($F76="",$G76="",$H76=""), "", IF(SUM(F76:H76)-D76 &lt; 0,0,SUM(F76:H76)-D76))</f>
        <v/>
      </c>
    </row>
    <row r="77" s="71" customFormat="true" ht="13.8" hidden="false" customHeight="false" outlineLevel="0" collapsed="false">
      <c r="B77" s="72"/>
      <c r="D77" s="67" t="str">
        <f aca="false">IF($B77="", "",SUMIF(LerXml!B:B,Relatorio!B77,LerXml!W:W))</f>
        <v/>
      </c>
      <c r="E77" s="67" t="str">
        <f aca="false">IF($B77="", "",SUMIF(LerXml!B:B,Relatorio!B77,LerXml!AX:AX))</f>
        <v/>
      </c>
      <c r="F77" s="68" t="str">
        <f aca="false">IF($B77="", "",SUMIF(LerXml!B:B,Relatorio!B77,LerXml!BA:BA))</f>
        <v/>
      </c>
      <c r="G77" s="67" t="str">
        <f aca="false">IF($B77="", "",SUMIF(LerXml!B:B,Relatorio!B77,LerXml!BB:BB))</f>
        <v/>
      </c>
      <c r="H77" s="67" t="str">
        <f aca="false">IF($B77="", "",SUMIF(LerXml!B:B,Relatorio!B77,LerXml!BE:BE))</f>
        <v/>
      </c>
      <c r="I77" s="68" t="str">
        <f aca="false">IF(AND($F77="",$G77="",$H77=""), "", IF(SUM(F77:H77)-D77 &lt; 0,0,SUM(F77:H77)-D77))</f>
        <v/>
      </c>
    </row>
    <row r="78" s="71" customFormat="true" ht="13.8" hidden="false" customHeight="false" outlineLevel="0" collapsed="false">
      <c r="B78" s="72"/>
      <c r="D78" s="67" t="str">
        <f aca="false">IF($B78="", "",SUMIF(LerXml!B:B,Relatorio!B78,LerXml!W:W))</f>
        <v/>
      </c>
      <c r="E78" s="67" t="str">
        <f aca="false">IF($B78="", "",SUMIF(LerXml!B:B,Relatorio!B78,LerXml!AX:AX))</f>
        <v/>
      </c>
      <c r="F78" s="68" t="str">
        <f aca="false">IF($B78="", "",SUMIF(LerXml!B:B,Relatorio!B78,LerXml!BA:BA))</f>
        <v/>
      </c>
      <c r="G78" s="67" t="str">
        <f aca="false">IF($B78="", "",SUMIF(LerXml!B:B,Relatorio!B78,LerXml!BB:BB))</f>
        <v/>
      </c>
      <c r="H78" s="67" t="str">
        <f aca="false">IF($B78="", "",SUMIF(LerXml!B:B,Relatorio!B78,LerXml!BE:BE))</f>
        <v/>
      </c>
      <c r="I78" s="68" t="str">
        <f aca="false">IF(AND($F78="",$G78="",$H78=""), "", IF(SUM(F78:H78)-D78 &lt; 0,0,SUM(F78:H78)-D78))</f>
        <v/>
      </c>
    </row>
    <row r="79" s="71" customFormat="true" ht="13.8" hidden="false" customHeight="false" outlineLevel="0" collapsed="false">
      <c r="B79" s="72"/>
      <c r="D79" s="67" t="str">
        <f aca="false">IF($B79="", "",SUMIF(LerXml!B:B,Relatorio!B79,LerXml!W:W))</f>
        <v/>
      </c>
      <c r="E79" s="67" t="str">
        <f aca="false">IF($B79="", "",SUMIF(LerXml!B:B,Relatorio!B79,LerXml!AX:AX))</f>
        <v/>
      </c>
      <c r="F79" s="68" t="str">
        <f aca="false">IF($B79="", "",SUMIF(LerXml!B:B,Relatorio!B79,LerXml!BA:BA))</f>
        <v/>
      </c>
      <c r="G79" s="67" t="str">
        <f aca="false">IF($B79="", "",SUMIF(LerXml!B:B,Relatorio!B79,LerXml!BB:BB))</f>
        <v/>
      </c>
      <c r="H79" s="67" t="str">
        <f aca="false">IF($B79="", "",SUMIF(LerXml!B:B,Relatorio!B79,LerXml!BE:BE))</f>
        <v/>
      </c>
      <c r="I79" s="68" t="str">
        <f aca="false">IF(AND($F79="",$G79="",$H79=""), "", IF(SUM(F79:H79)-D79 &lt; 0,0,SUM(F79:H79)-D79))</f>
        <v/>
      </c>
    </row>
    <row r="80" s="71" customFormat="true" ht="13.8" hidden="false" customHeight="false" outlineLevel="0" collapsed="false">
      <c r="B80" s="72"/>
      <c r="D80" s="67" t="str">
        <f aca="false">IF($B80="", "",SUMIF(LerXml!B:B,Relatorio!B80,LerXml!W:W))</f>
        <v/>
      </c>
      <c r="E80" s="67" t="str">
        <f aca="false">IF($B80="", "",SUMIF(LerXml!B:B,Relatorio!B80,LerXml!AX:AX))</f>
        <v/>
      </c>
      <c r="F80" s="68" t="str">
        <f aca="false">IF($B80="", "",SUMIF(LerXml!B:B,Relatorio!B80,LerXml!BA:BA))</f>
        <v/>
      </c>
      <c r="G80" s="67" t="str">
        <f aca="false">IF($B80="", "",SUMIF(LerXml!B:B,Relatorio!B80,LerXml!BB:BB))</f>
        <v/>
      </c>
      <c r="H80" s="67" t="str">
        <f aca="false">IF($B80="", "",SUMIF(LerXml!B:B,Relatorio!B80,LerXml!BE:BE))</f>
        <v/>
      </c>
      <c r="I80" s="68" t="str">
        <f aca="false">IF(AND($F80="",$G80="",$H80=""), "", IF(SUM(F80:H80)-D80 &lt; 0,0,SUM(F80:H80)-D80))</f>
        <v/>
      </c>
    </row>
    <row r="81" s="71" customFormat="true" ht="13.8" hidden="false" customHeight="false" outlineLevel="0" collapsed="false">
      <c r="B81" s="72"/>
      <c r="D81" s="67" t="str">
        <f aca="false">IF($B81="", "",SUMIF(LerXml!B:B,Relatorio!B81,LerXml!W:W))</f>
        <v/>
      </c>
      <c r="E81" s="67" t="str">
        <f aca="false">IF($B81="", "",SUMIF(LerXml!B:B,Relatorio!B81,LerXml!AX:AX))</f>
        <v/>
      </c>
      <c r="F81" s="68" t="str">
        <f aca="false">IF($B81="", "",SUMIF(LerXml!B:B,Relatorio!B81,LerXml!BA:BA))</f>
        <v/>
      </c>
      <c r="G81" s="67" t="str">
        <f aca="false">IF($B81="", "",SUMIF(LerXml!B:B,Relatorio!B81,LerXml!BB:BB))</f>
        <v/>
      </c>
      <c r="H81" s="67" t="str">
        <f aca="false">IF($B81="", "",SUMIF(LerXml!B:B,Relatorio!B81,LerXml!BE:BE))</f>
        <v/>
      </c>
      <c r="I81" s="68" t="str">
        <f aca="false">IF(AND($F81="",$G81="",$H81=""), "", IF(SUM(F81:H81)-D81 &lt; 0,0,SUM(F81:H81)-D81))</f>
        <v/>
      </c>
    </row>
    <row r="82" s="71" customFormat="true" ht="13.8" hidden="false" customHeight="false" outlineLevel="0" collapsed="false">
      <c r="B82" s="72"/>
      <c r="D82" s="67" t="str">
        <f aca="false">IF($B82="", "",SUMIF(LerXml!B:B,Relatorio!B82,LerXml!W:W))</f>
        <v/>
      </c>
      <c r="E82" s="67" t="str">
        <f aca="false">IF($B82="", "",SUMIF(LerXml!B:B,Relatorio!B82,LerXml!AX:AX))</f>
        <v/>
      </c>
      <c r="F82" s="68" t="str">
        <f aca="false">IF($B82="", "",SUMIF(LerXml!B:B,Relatorio!B82,LerXml!BA:BA))</f>
        <v/>
      </c>
      <c r="G82" s="67" t="str">
        <f aca="false">IF($B82="", "",SUMIF(LerXml!B:B,Relatorio!B82,LerXml!BB:BB))</f>
        <v/>
      </c>
      <c r="H82" s="67" t="str">
        <f aca="false">IF($B82="", "",SUMIF(LerXml!B:B,Relatorio!B82,LerXml!BE:BE))</f>
        <v/>
      </c>
      <c r="I82" s="68" t="str">
        <f aca="false">IF(AND($F82="",$G82="",$H82=""), "", IF(SUM(F82:H82)-D82 &lt; 0,0,SUM(F82:H82)-D82))</f>
        <v/>
      </c>
    </row>
    <row r="83" s="71" customFormat="true" ht="13.8" hidden="false" customHeight="false" outlineLevel="0" collapsed="false">
      <c r="B83" s="72"/>
      <c r="D83" s="67" t="str">
        <f aca="false">IF($B83="", "",SUMIF(LerXml!B:B,Relatorio!B83,LerXml!W:W))</f>
        <v/>
      </c>
      <c r="E83" s="67" t="str">
        <f aca="false">IF($B83="", "",SUMIF(LerXml!B:B,Relatorio!B83,LerXml!AX:AX))</f>
        <v/>
      </c>
      <c r="F83" s="68" t="str">
        <f aca="false">IF($B83="", "",SUMIF(LerXml!B:B,Relatorio!B83,LerXml!BA:BA))</f>
        <v/>
      </c>
      <c r="G83" s="67" t="str">
        <f aca="false">IF($B83="", "",SUMIF(LerXml!B:B,Relatorio!B83,LerXml!BB:BB))</f>
        <v/>
      </c>
      <c r="H83" s="67" t="str">
        <f aca="false">IF($B83="", "",SUMIF(LerXml!B:B,Relatorio!B83,LerXml!BE:BE))</f>
        <v/>
      </c>
      <c r="I83" s="68" t="str">
        <f aca="false">IF(AND($F83="",$G83="",$H83=""), "", IF(SUM(F83:H83)-D83 &lt; 0,0,SUM(F83:H83)-D83))</f>
        <v/>
      </c>
    </row>
    <row r="84" s="71" customFormat="true" ht="13.8" hidden="false" customHeight="false" outlineLevel="0" collapsed="false">
      <c r="B84" s="72"/>
      <c r="D84" s="67" t="str">
        <f aca="false">IF($B84="", "",SUMIF(LerXml!B:B,Relatorio!B84,LerXml!W:W))</f>
        <v/>
      </c>
      <c r="E84" s="67" t="str">
        <f aca="false">IF($B84="", "",SUMIF(LerXml!B:B,Relatorio!B84,LerXml!AX:AX))</f>
        <v/>
      </c>
      <c r="F84" s="68" t="str">
        <f aca="false">IF($B84="", "",SUMIF(LerXml!B:B,Relatorio!B84,LerXml!BA:BA))</f>
        <v/>
      </c>
      <c r="G84" s="67" t="str">
        <f aca="false">IF($B84="", "",SUMIF(LerXml!B:B,Relatorio!B84,LerXml!BB:BB))</f>
        <v/>
      </c>
      <c r="H84" s="67" t="str">
        <f aca="false">IF($B84="", "",SUMIF(LerXml!B:B,Relatorio!B84,LerXml!BE:BE))</f>
        <v/>
      </c>
      <c r="I84" s="68" t="str">
        <f aca="false">IF(AND($F84="",$G84="",$H84=""), "", IF(SUM(F84:H84)-D84 &lt; 0,0,SUM(F84:H84)-D84))</f>
        <v/>
      </c>
    </row>
    <row r="85" s="71" customFormat="true" ht="13.8" hidden="false" customHeight="false" outlineLevel="0" collapsed="false">
      <c r="B85" s="72"/>
      <c r="D85" s="67" t="str">
        <f aca="false">IF($B85="", "",SUMIF(LerXml!B:B,Relatorio!B85,LerXml!W:W))</f>
        <v/>
      </c>
      <c r="E85" s="67" t="str">
        <f aca="false">IF($B85="", "",SUMIF(LerXml!B:B,Relatorio!B85,LerXml!AX:AX))</f>
        <v/>
      </c>
      <c r="F85" s="68" t="str">
        <f aca="false">IF($B85="", "",SUMIF(LerXml!B:B,Relatorio!B85,LerXml!BA:BA))</f>
        <v/>
      </c>
      <c r="G85" s="67" t="str">
        <f aca="false">IF($B85="", "",SUMIF(LerXml!B:B,Relatorio!B85,LerXml!BB:BB))</f>
        <v/>
      </c>
      <c r="H85" s="67" t="str">
        <f aca="false">IF($B85="", "",SUMIF(LerXml!B:B,Relatorio!B85,LerXml!BE:BE))</f>
        <v/>
      </c>
      <c r="I85" s="68" t="str">
        <f aca="false">IF(AND($F85="",$G85="",$H85=""), "", IF(SUM(F85:H85)-D85 &lt; 0,0,SUM(F85:H85)-D85))</f>
        <v/>
      </c>
    </row>
    <row r="86" s="71" customFormat="true" ht="13.8" hidden="false" customHeight="false" outlineLevel="0" collapsed="false">
      <c r="B86" s="72"/>
      <c r="D86" s="67" t="str">
        <f aca="false">IF($B86="", "",SUMIF(LerXml!B:B,Relatorio!B86,LerXml!W:W))</f>
        <v/>
      </c>
      <c r="E86" s="67" t="str">
        <f aca="false">IF($B86="", "",SUMIF(LerXml!B:B,Relatorio!B86,LerXml!AX:AX))</f>
        <v/>
      </c>
      <c r="F86" s="68" t="str">
        <f aca="false">IF($B86="", "",SUMIF(LerXml!B:B,Relatorio!B86,LerXml!BA:BA))</f>
        <v/>
      </c>
      <c r="G86" s="67" t="str">
        <f aca="false">IF($B86="", "",SUMIF(LerXml!B:B,Relatorio!B86,LerXml!BB:BB))</f>
        <v/>
      </c>
      <c r="H86" s="67" t="str">
        <f aca="false">IF($B86="", "",SUMIF(LerXml!B:B,Relatorio!B86,LerXml!BE:BE))</f>
        <v/>
      </c>
      <c r="I86" s="68" t="str">
        <f aca="false">IF(AND($F86="",$G86="",$H86=""), "", IF(SUM(F86:H86)-D86 &lt; 0,0,SUM(F86:H86)-D86))</f>
        <v/>
      </c>
    </row>
    <row r="87" s="71" customFormat="true" ht="13.8" hidden="false" customHeight="false" outlineLevel="0" collapsed="false">
      <c r="B87" s="72"/>
      <c r="D87" s="67" t="str">
        <f aca="false">IF($B87="", "",SUMIF(LerXml!B:B,Relatorio!B87,LerXml!W:W))</f>
        <v/>
      </c>
      <c r="E87" s="67" t="str">
        <f aca="false">IF($B87="", "",SUMIF(LerXml!B:B,Relatorio!B87,LerXml!AX:AX))</f>
        <v/>
      </c>
      <c r="F87" s="68" t="str">
        <f aca="false">IF($B87="", "",SUMIF(LerXml!B:B,Relatorio!B87,LerXml!BA:BA))</f>
        <v/>
      </c>
      <c r="G87" s="67" t="str">
        <f aca="false">IF($B87="", "",SUMIF(LerXml!B:B,Relatorio!B87,LerXml!BB:BB))</f>
        <v/>
      </c>
      <c r="H87" s="67" t="str">
        <f aca="false">IF($B87="", "",SUMIF(LerXml!B:B,Relatorio!B87,LerXml!BE:BE))</f>
        <v/>
      </c>
      <c r="I87" s="68" t="str">
        <f aca="false">IF(AND($F87="",$G87="",$H87=""), "", IF(SUM(F87:H87)-D87 &lt; 0,0,SUM(F87:H87)-D87))</f>
        <v/>
      </c>
    </row>
    <row r="88" s="71" customFormat="true" ht="13.8" hidden="false" customHeight="false" outlineLevel="0" collapsed="false">
      <c r="B88" s="72"/>
      <c r="D88" s="67" t="str">
        <f aca="false">IF($B88="", "",SUMIF(LerXml!B:B,Relatorio!B88,LerXml!W:W))</f>
        <v/>
      </c>
      <c r="E88" s="67" t="str">
        <f aca="false">IF($B88="", "",SUMIF(LerXml!B:B,Relatorio!B88,LerXml!AX:AX))</f>
        <v/>
      </c>
      <c r="F88" s="68" t="str">
        <f aca="false">IF($B88="", "",SUMIF(LerXml!B:B,Relatorio!B88,LerXml!BA:BA))</f>
        <v/>
      </c>
      <c r="G88" s="67" t="str">
        <f aca="false">IF($B88="", "",SUMIF(LerXml!B:B,Relatorio!B88,LerXml!BB:BB))</f>
        <v/>
      </c>
      <c r="H88" s="67" t="str">
        <f aca="false">IF($B88="", "",SUMIF(LerXml!B:B,Relatorio!B88,LerXml!BE:BE))</f>
        <v/>
      </c>
      <c r="I88" s="68" t="str">
        <f aca="false">IF(AND($F88="",$G88="",$H88=""), "", IF(SUM(F88:H88)-D88 &lt; 0,0,SUM(F88:H88)-D88))</f>
        <v/>
      </c>
    </row>
    <row r="89" s="71" customFormat="true" ht="13.8" hidden="false" customHeight="false" outlineLevel="0" collapsed="false">
      <c r="B89" s="72"/>
      <c r="D89" s="67" t="str">
        <f aca="false">IF($B89="", "",SUMIF(LerXml!B:B,Relatorio!B89,LerXml!W:W))</f>
        <v/>
      </c>
      <c r="E89" s="67" t="str">
        <f aca="false">IF($B89="", "",SUMIF(LerXml!B:B,Relatorio!B89,LerXml!AX:AX))</f>
        <v/>
      </c>
      <c r="F89" s="68" t="str">
        <f aca="false">IF($B89="", "",SUMIF(LerXml!B:B,Relatorio!B89,LerXml!BA:BA))</f>
        <v/>
      </c>
      <c r="G89" s="67" t="str">
        <f aca="false">IF($B89="", "",SUMIF(LerXml!B:B,Relatorio!B89,LerXml!BB:BB))</f>
        <v/>
      </c>
      <c r="H89" s="67" t="str">
        <f aca="false">IF($B89="", "",SUMIF(LerXml!B:B,Relatorio!B89,LerXml!BE:BE))</f>
        <v/>
      </c>
      <c r="I89" s="68" t="str">
        <f aca="false">IF(AND($F89="",$G89="",$H89=""), "", IF(SUM(F89:H89)-D89 &lt; 0,0,SUM(F89:H89)-D89))</f>
        <v/>
      </c>
    </row>
    <row r="90" s="71" customFormat="true" ht="13.8" hidden="false" customHeight="false" outlineLevel="0" collapsed="false">
      <c r="B90" s="72"/>
      <c r="D90" s="67" t="str">
        <f aca="false">IF($B90="", "",SUMIF(LerXml!B:B,Relatorio!B90,LerXml!W:W))</f>
        <v/>
      </c>
      <c r="E90" s="67" t="str">
        <f aca="false">IF($B90="", "",SUMIF(LerXml!B:B,Relatorio!B90,LerXml!AX:AX))</f>
        <v/>
      </c>
      <c r="F90" s="68" t="str">
        <f aca="false">IF($B90="", "",SUMIF(LerXml!B:B,Relatorio!B90,LerXml!BA:BA))</f>
        <v/>
      </c>
      <c r="G90" s="67" t="str">
        <f aca="false">IF($B90="", "",SUMIF(LerXml!B:B,Relatorio!B90,LerXml!BB:BB))</f>
        <v/>
      </c>
      <c r="H90" s="67" t="str">
        <f aca="false">IF($B90="", "",SUMIF(LerXml!B:B,Relatorio!B90,LerXml!BE:BE))</f>
        <v/>
      </c>
      <c r="I90" s="68" t="str">
        <f aca="false">IF(AND($F90="",$G90="",$H90=""), "", IF(SUM(F90:H90)-D90 &lt; 0,0,SUM(F90:H90)-D90))</f>
        <v/>
      </c>
    </row>
    <row r="91" s="71" customFormat="true" ht="13.8" hidden="false" customHeight="false" outlineLevel="0" collapsed="false">
      <c r="B91" s="72"/>
      <c r="D91" s="67" t="str">
        <f aca="false">IF($B91="", "",SUMIF(LerXml!B:B,Relatorio!B91,LerXml!W:W))</f>
        <v/>
      </c>
      <c r="E91" s="67" t="str">
        <f aca="false">IF($B91="", "",SUMIF(LerXml!B:B,Relatorio!B91,LerXml!AX:AX))</f>
        <v/>
      </c>
      <c r="F91" s="68" t="str">
        <f aca="false">IF($B91="", "",SUMIF(LerXml!B:B,Relatorio!B91,LerXml!BA:BA))</f>
        <v/>
      </c>
      <c r="G91" s="67" t="str">
        <f aca="false">IF($B91="", "",SUMIF(LerXml!B:B,Relatorio!B91,LerXml!BB:BB))</f>
        <v/>
      </c>
      <c r="H91" s="67" t="str">
        <f aca="false">IF($B91="", "",SUMIF(LerXml!B:B,Relatorio!B91,LerXml!BE:BE))</f>
        <v/>
      </c>
      <c r="I91" s="68" t="str">
        <f aca="false">IF(AND($F91="",$G91="",$H91=""), "", IF(SUM(F91:H91)-D91 &lt; 0,0,SUM(F91:H91)-D91))</f>
        <v/>
      </c>
    </row>
    <row r="92" s="71" customFormat="true" ht="13.8" hidden="false" customHeight="false" outlineLevel="0" collapsed="false">
      <c r="B92" s="72"/>
      <c r="D92" s="67" t="str">
        <f aca="false">IF($B92="", "",SUMIF(LerXml!B:B,Relatorio!B92,LerXml!W:W))</f>
        <v/>
      </c>
      <c r="E92" s="67" t="str">
        <f aca="false">IF($B92="", "",SUMIF(LerXml!B:B,Relatorio!B92,LerXml!AX:AX))</f>
        <v/>
      </c>
      <c r="F92" s="68" t="str">
        <f aca="false">IF($B92="", "",SUMIF(LerXml!B:B,Relatorio!B92,LerXml!BA:BA))</f>
        <v/>
      </c>
      <c r="G92" s="67" t="str">
        <f aca="false">IF($B92="", "",SUMIF(LerXml!B:B,Relatorio!B92,LerXml!BB:BB))</f>
        <v/>
      </c>
      <c r="H92" s="67" t="str">
        <f aca="false">IF($B92="", "",SUMIF(LerXml!B:B,Relatorio!B92,LerXml!BE:BE))</f>
        <v/>
      </c>
      <c r="I92" s="68" t="str">
        <f aca="false">IF(AND($F92="",$G92="",$H92=""), "", IF(SUM(F92:H92)-D92 &lt; 0,0,SUM(F92:H92)-D92))</f>
        <v/>
      </c>
    </row>
    <row r="93" s="71" customFormat="true" ht="13.8" hidden="false" customHeight="false" outlineLevel="0" collapsed="false">
      <c r="B93" s="72"/>
      <c r="D93" s="67" t="str">
        <f aca="false">IF($B93="", "",SUMIF(LerXml!B:B,Relatorio!B93,LerXml!W:W))</f>
        <v/>
      </c>
      <c r="E93" s="67" t="str">
        <f aca="false">IF($B93="", "",SUMIF(LerXml!B:B,Relatorio!B93,LerXml!AX:AX))</f>
        <v/>
      </c>
      <c r="F93" s="68" t="str">
        <f aca="false">IF($B93="", "",SUMIF(LerXml!B:B,Relatorio!B93,LerXml!BA:BA))</f>
        <v/>
      </c>
      <c r="G93" s="67" t="str">
        <f aca="false">IF($B93="", "",SUMIF(LerXml!B:B,Relatorio!B93,LerXml!BB:BB))</f>
        <v/>
      </c>
      <c r="H93" s="67" t="str">
        <f aca="false">IF($B93="", "",SUMIF(LerXml!B:B,Relatorio!B93,LerXml!BE:BE))</f>
        <v/>
      </c>
      <c r="I93" s="68" t="str">
        <f aca="false">IF(AND($F93="",$G93="",$H93=""), "", IF(SUM(F93:H93)-D93 &lt; 0,0,SUM(F93:H93)-D93))</f>
        <v/>
      </c>
    </row>
    <row r="94" s="71" customFormat="true" ht="13.8" hidden="false" customHeight="false" outlineLevel="0" collapsed="false">
      <c r="B94" s="72"/>
      <c r="D94" s="67" t="str">
        <f aca="false">IF($B94="", "",SUMIF(LerXml!B:B,Relatorio!B94,LerXml!W:W))</f>
        <v/>
      </c>
      <c r="E94" s="67" t="str">
        <f aca="false">IF($B94="", "",SUMIF(LerXml!B:B,Relatorio!B94,LerXml!AX:AX))</f>
        <v/>
      </c>
      <c r="F94" s="68" t="str">
        <f aca="false">IF($B94="", "",SUMIF(LerXml!B:B,Relatorio!B94,LerXml!BA:BA))</f>
        <v/>
      </c>
      <c r="G94" s="67" t="str">
        <f aca="false">IF($B94="", "",SUMIF(LerXml!B:B,Relatorio!B94,LerXml!BB:BB))</f>
        <v/>
      </c>
      <c r="H94" s="67" t="str">
        <f aca="false">IF($B94="", "",SUMIF(LerXml!B:B,Relatorio!B94,LerXml!BE:BE))</f>
        <v/>
      </c>
      <c r="I94" s="68" t="str">
        <f aca="false">IF(AND($F94="",$G94="",$H94=""), "", IF(SUM(F94:H94)-D94 &lt; 0,0,SUM(F94:H94)-D94))</f>
        <v/>
      </c>
    </row>
    <row r="95" s="71" customFormat="true" ht="13.8" hidden="false" customHeight="false" outlineLevel="0" collapsed="false">
      <c r="B95" s="72"/>
      <c r="D95" s="67" t="str">
        <f aca="false">IF($B95="", "",SUMIF(LerXml!B:B,Relatorio!B95,LerXml!W:W))</f>
        <v/>
      </c>
      <c r="E95" s="67" t="str">
        <f aca="false">IF($B95="", "",SUMIF(LerXml!B:B,Relatorio!B95,LerXml!AX:AX))</f>
        <v/>
      </c>
      <c r="F95" s="68" t="str">
        <f aca="false">IF($B95="", "",SUMIF(LerXml!B:B,Relatorio!B95,LerXml!BA:BA))</f>
        <v/>
      </c>
      <c r="G95" s="67" t="str">
        <f aca="false">IF($B95="", "",SUMIF(LerXml!B:B,Relatorio!B95,LerXml!BB:BB))</f>
        <v/>
      </c>
      <c r="H95" s="67" t="str">
        <f aca="false">IF($B95="", "",SUMIF(LerXml!B:B,Relatorio!B95,LerXml!BE:BE))</f>
        <v/>
      </c>
      <c r="I95" s="68" t="str">
        <f aca="false">IF(AND($F95="",$G95="",$H95=""), "", IF(SUM(F95:H95)-D95 &lt; 0,0,SUM(F95:H95)-D95))</f>
        <v/>
      </c>
    </row>
    <row r="96" s="71" customFormat="true" ht="13.8" hidden="false" customHeight="false" outlineLevel="0" collapsed="false">
      <c r="B96" s="72"/>
      <c r="D96" s="67" t="str">
        <f aca="false">IF($B96="", "",SUMIF(LerXml!B:B,Relatorio!B96,LerXml!W:W))</f>
        <v/>
      </c>
      <c r="E96" s="67" t="str">
        <f aca="false">IF($B96="", "",SUMIF(LerXml!B:B,Relatorio!B96,LerXml!AX:AX))</f>
        <v/>
      </c>
      <c r="F96" s="68" t="str">
        <f aca="false">IF($B96="", "",SUMIF(LerXml!B:B,Relatorio!B96,LerXml!BA:BA))</f>
        <v/>
      </c>
      <c r="G96" s="67" t="str">
        <f aca="false">IF($B96="", "",SUMIF(LerXml!B:B,Relatorio!B96,LerXml!BB:BB))</f>
        <v/>
      </c>
      <c r="H96" s="67" t="str">
        <f aca="false">IF($B96="", "",SUMIF(LerXml!B:B,Relatorio!B96,LerXml!BE:BE))</f>
        <v/>
      </c>
      <c r="I96" s="68" t="str">
        <f aca="false">IF(AND($F96="",$G96="",$H96=""), "", IF(SUM(F96:H96)-D96 &lt; 0,0,SUM(F96:H96)-D96))</f>
        <v/>
      </c>
    </row>
    <row r="97" s="71" customFormat="true" ht="13.8" hidden="false" customHeight="false" outlineLevel="0" collapsed="false">
      <c r="B97" s="72"/>
      <c r="D97" s="67" t="str">
        <f aca="false">IF($B97="", "",SUMIF(LerXml!B:B,Relatorio!B97,LerXml!W:W))</f>
        <v/>
      </c>
      <c r="E97" s="67" t="str">
        <f aca="false">IF($B97="", "",SUMIF(LerXml!B:B,Relatorio!B97,LerXml!AX:AX))</f>
        <v/>
      </c>
      <c r="F97" s="68" t="str">
        <f aca="false">IF($B97="", "",SUMIF(LerXml!B:B,Relatorio!B97,LerXml!BA:BA))</f>
        <v/>
      </c>
      <c r="G97" s="67" t="str">
        <f aca="false">IF($B97="", "",SUMIF(LerXml!B:B,Relatorio!B97,LerXml!BB:BB))</f>
        <v/>
      </c>
      <c r="H97" s="67" t="str">
        <f aca="false">IF($B97="", "",SUMIF(LerXml!B:B,Relatorio!B97,LerXml!BE:BE))</f>
        <v/>
      </c>
      <c r="I97" s="68" t="str">
        <f aca="false">IF(AND($F97="",$G97="",$H97=""), "", IF(SUM(F97:H97)-D97 &lt; 0,0,SUM(F97:H97)-D97))</f>
        <v/>
      </c>
    </row>
    <row r="98" s="71" customFormat="true" ht="13.8" hidden="false" customHeight="false" outlineLevel="0" collapsed="false">
      <c r="B98" s="72"/>
      <c r="D98" s="67" t="str">
        <f aca="false">IF($B98="", "",SUMIF(LerXml!B:B,Relatorio!B98,LerXml!W:W))</f>
        <v/>
      </c>
      <c r="E98" s="67" t="str">
        <f aca="false">IF($B98="", "",SUMIF(LerXml!B:B,Relatorio!B98,LerXml!AX:AX))</f>
        <v/>
      </c>
      <c r="F98" s="68" t="str">
        <f aca="false">IF($B98="", "",SUMIF(LerXml!B:B,Relatorio!B98,LerXml!BA:BA))</f>
        <v/>
      </c>
      <c r="G98" s="67" t="str">
        <f aca="false">IF($B98="", "",SUMIF(LerXml!B:B,Relatorio!B98,LerXml!BB:BB))</f>
        <v/>
      </c>
      <c r="H98" s="67" t="str">
        <f aca="false">IF($B98="", "",SUMIF(LerXml!B:B,Relatorio!B98,LerXml!BE:BE))</f>
        <v/>
      </c>
      <c r="I98" s="68" t="str">
        <f aca="false">IF(AND($F98="",$G98="",$H98=""), "", IF(SUM(F98:H98)-D98 &lt; 0,0,SUM(F98:H98)-D98))</f>
        <v/>
      </c>
    </row>
    <row r="99" s="71" customFormat="true" ht="13.8" hidden="false" customHeight="false" outlineLevel="0" collapsed="false">
      <c r="B99" s="72"/>
      <c r="D99" s="67" t="str">
        <f aca="false">IF($B99="", "",SUMIF(LerXml!B:B,Relatorio!B99,LerXml!W:W))</f>
        <v/>
      </c>
      <c r="E99" s="67" t="str">
        <f aca="false">IF($B99="", "",SUMIF(LerXml!B:B,Relatorio!B99,LerXml!AX:AX))</f>
        <v/>
      </c>
      <c r="F99" s="68" t="str">
        <f aca="false">IF($B99="", "",SUMIF(LerXml!B:B,Relatorio!B99,LerXml!BA:BA))</f>
        <v/>
      </c>
      <c r="G99" s="67" t="str">
        <f aca="false">IF($B99="", "",SUMIF(LerXml!B:B,Relatorio!B99,LerXml!BB:BB))</f>
        <v/>
      </c>
      <c r="H99" s="67" t="str">
        <f aca="false">IF($B99="", "",SUMIF(LerXml!B:B,Relatorio!B99,LerXml!BE:BE))</f>
        <v/>
      </c>
      <c r="I99" s="68" t="str">
        <f aca="false">IF(AND($F99="",$G99="",$H99=""), "", IF(SUM(F99:H99)-D99 &lt; 0,0,SUM(F99:H99)-D99))</f>
        <v/>
      </c>
    </row>
    <row r="100" s="71" customFormat="true" ht="13.8" hidden="false" customHeight="false" outlineLevel="0" collapsed="false">
      <c r="B100" s="72"/>
      <c r="D100" s="67" t="str">
        <f aca="false">IF($B100="", "",SUMIF(LerXml!B:B,Relatorio!B100,LerXml!W:W))</f>
        <v/>
      </c>
      <c r="E100" s="67" t="str">
        <f aca="false">IF($B100="", "",SUMIF(LerXml!B:B,Relatorio!B100,LerXml!AX:AX))</f>
        <v/>
      </c>
      <c r="F100" s="68" t="str">
        <f aca="false">IF($B100="", "",SUMIF(LerXml!B:B,Relatorio!B100,LerXml!BA:BA))</f>
        <v/>
      </c>
      <c r="G100" s="67" t="str">
        <f aca="false">IF($B100="", "",SUMIF(LerXml!B:B,Relatorio!B100,LerXml!BB:BB))</f>
        <v/>
      </c>
      <c r="H100" s="67" t="str">
        <f aca="false">IF($B100="", "",SUMIF(LerXml!B:B,Relatorio!B100,LerXml!BE:BE))</f>
        <v/>
      </c>
      <c r="I100" s="68" t="str">
        <f aca="false">IF(AND($F100="",$G100="",$H100=""), "", IF(SUM(F100:H100)-D100 &lt; 0,0,SUM(F100:H100)-D100))</f>
        <v/>
      </c>
    </row>
    <row r="101" s="71" customFormat="true" ht="13.8" hidden="false" customHeight="false" outlineLevel="0" collapsed="false">
      <c r="B101" s="72"/>
      <c r="D101" s="67" t="str">
        <f aca="false">IF($B101="", "",SUMIF(LerXml!B:B,Relatorio!B101,LerXml!W:W))</f>
        <v/>
      </c>
      <c r="E101" s="67" t="str">
        <f aca="false">IF($B101="", "",SUMIF(LerXml!B:B,Relatorio!B101,LerXml!AX:AX))</f>
        <v/>
      </c>
      <c r="F101" s="68" t="str">
        <f aca="false">IF($B101="", "",SUMIF(LerXml!B:B,Relatorio!B101,LerXml!BA:BA))</f>
        <v/>
      </c>
      <c r="G101" s="67" t="str">
        <f aca="false">IF($B101="", "",SUMIF(LerXml!B:B,Relatorio!B101,LerXml!BB:BB))</f>
        <v/>
      </c>
      <c r="H101" s="67" t="str">
        <f aca="false">IF($B101="", "",SUMIF(LerXml!B:B,Relatorio!B101,LerXml!BE:BE))</f>
        <v/>
      </c>
      <c r="I101" s="68" t="str">
        <f aca="false">IF(AND($F101="",$G101="",$H101=""), "", IF(SUM(F101:H101)-D101 &lt; 0,0,SUM(F101:H101)-D101))</f>
        <v/>
      </c>
    </row>
    <row r="102" s="71" customFormat="true" ht="13.8" hidden="false" customHeight="false" outlineLevel="0" collapsed="false">
      <c r="B102" s="72"/>
      <c r="D102" s="67" t="str">
        <f aca="false">IF($B102="", "",SUMIF(LerXml!B:B,Relatorio!B102,LerXml!W:W))</f>
        <v/>
      </c>
      <c r="E102" s="67" t="str">
        <f aca="false">IF($B102="", "",SUMIF(LerXml!B:B,Relatorio!B102,LerXml!AX:AX))</f>
        <v/>
      </c>
      <c r="F102" s="68" t="str">
        <f aca="false">IF($B102="", "",SUMIF(LerXml!B:B,Relatorio!B102,LerXml!BA:BA))</f>
        <v/>
      </c>
      <c r="G102" s="67" t="str">
        <f aca="false">IF($B102="", "",SUMIF(LerXml!B:B,Relatorio!B102,LerXml!BB:BB))</f>
        <v/>
      </c>
      <c r="H102" s="67" t="str">
        <f aca="false">IF($B102="", "",SUMIF(LerXml!B:B,Relatorio!B102,LerXml!BE:BE))</f>
        <v/>
      </c>
      <c r="I102" s="68" t="str">
        <f aca="false">IF(AND($F102="",$G102="",$H102=""), "", IF(SUM(F102:H102)-D102 &lt; 0,0,SUM(F102:H102)-D102))</f>
        <v/>
      </c>
    </row>
    <row r="103" s="71" customFormat="true" ht="13.8" hidden="false" customHeight="false" outlineLevel="0" collapsed="false">
      <c r="B103" s="72"/>
      <c r="D103" s="67" t="str">
        <f aca="false">IF($B103="", "",SUMIF(LerXml!B:B,Relatorio!B103,LerXml!W:W))</f>
        <v/>
      </c>
      <c r="E103" s="67" t="str">
        <f aca="false">IF($B103="", "",SUMIF(LerXml!B:B,Relatorio!B103,LerXml!AX:AX))</f>
        <v/>
      </c>
      <c r="F103" s="68" t="str">
        <f aca="false">IF($B103="", "",SUMIF(LerXml!B:B,Relatorio!B103,LerXml!BA:BA))</f>
        <v/>
      </c>
      <c r="G103" s="67" t="str">
        <f aca="false">IF($B103="", "",SUMIF(LerXml!B:B,Relatorio!B103,LerXml!BB:BB))</f>
        <v/>
      </c>
      <c r="H103" s="67" t="str">
        <f aca="false">IF($B103="", "",SUMIF(LerXml!B:B,Relatorio!B103,LerXml!BE:BE))</f>
        <v/>
      </c>
      <c r="I103" s="68" t="str">
        <f aca="false">IF(AND($F103="",$G103="",$H103=""), "", IF(SUM(F103:H103)-D103 &lt; 0,0,SUM(F103:H103)-D103))</f>
        <v/>
      </c>
    </row>
    <row r="104" s="71" customFormat="true" ht="13.8" hidden="false" customHeight="false" outlineLevel="0" collapsed="false">
      <c r="B104" s="72"/>
      <c r="D104" s="67" t="str">
        <f aca="false">IF($B104="", "",SUMIF(LerXml!B:B,Relatorio!B104,LerXml!W:W))</f>
        <v/>
      </c>
      <c r="E104" s="67" t="str">
        <f aca="false">IF($B104="", "",SUMIF(LerXml!B:B,Relatorio!B104,LerXml!AX:AX))</f>
        <v/>
      </c>
      <c r="F104" s="68" t="str">
        <f aca="false">IF($B104="", "",SUMIF(LerXml!B:B,Relatorio!B104,LerXml!BA:BA))</f>
        <v/>
      </c>
      <c r="G104" s="67" t="str">
        <f aca="false">IF($B104="", "",SUMIF(LerXml!B:B,Relatorio!B104,LerXml!BB:BB))</f>
        <v/>
      </c>
      <c r="H104" s="67" t="str">
        <f aca="false">IF($B104="", "",SUMIF(LerXml!B:B,Relatorio!B104,LerXml!BE:BE))</f>
        <v/>
      </c>
      <c r="I104" s="68" t="str">
        <f aca="false">IF(AND($F104="",$G104="",$H104=""), "", IF(SUM(F104:H104)-D104 &lt; 0,0,SUM(F104:H104)-D104))</f>
        <v/>
      </c>
    </row>
    <row r="105" s="71" customFormat="true" ht="13.8" hidden="false" customHeight="false" outlineLevel="0" collapsed="false">
      <c r="B105" s="72"/>
      <c r="D105" s="67" t="str">
        <f aca="false">IF($B105="", "",SUMIF(LerXml!B:B,Relatorio!B105,LerXml!W:W))</f>
        <v/>
      </c>
      <c r="E105" s="67" t="str">
        <f aca="false">IF($B105="", "",SUMIF(LerXml!B:B,Relatorio!B105,LerXml!AX:AX))</f>
        <v/>
      </c>
      <c r="F105" s="68" t="str">
        <f aca="false">IF($B105="", "",SUMIF(LerXml!B:B,Relatorio!B105,LerXml!BA:BA))</f>
        <v/>
      </c>
      <c r="G105" s="67" t="str">
        <f aca="false">IF($B105="", "",SUMIF(LerXml!B:B,Relatorio!B105,LerXml!BB:BB))</f>
        <v/>
      </c>
      <c r="H105" s="67" t="str">
        <f aca="false">IF($B105="", "",SUMIF(LerXml!B:B,Relatorio!B105,LerXml!BE:BE))</f>
        <v/>
      </c>
      <c r="I105" s="68" t="str">
        <f aca="false">IF(AND($F105="",$G105="",$H105=""), "", IF(SUM(F105:H105)-D105 &lt; 0,0,SUM(F105:H105)-D105))</f>
        <v/>
      </c>
    </row>
    <row r="106" s="71" customFormat="true" ht="13.8" hidden="false" customHeight="false" outlineLevel="0" collapsed="false">
      <c r="B106" s="72"/>
      <c r="D106" s="67" t="str">
        <f aca="false">IF($B106="", "",SUMIF(LerXml!B:B,Relatorio!B106,LerXml!W:W))</f>
        <v/>
      </c>
      <c r="E106" s="67" t="str">
        <f aca="false">IF($B106="", "",SUMIF(LerXml!B:B,Relatorio!B106,LerXml!AX:AX))</f>
        <v/>
      </c>
      <c r="F106" s="68" t="str">
        <f aca="false">IF($B106="", "",SUMIF(LerXml!B:B,Relatorio!B106,LerXml!BA:BA))</f>
        <v/>
      </c>
      <c r="G106" s="67" t="str">
        <f aca="false">IF($B106="", "",SUMIF(LerXml!B:B,Relatorio!B106,LerXml!BB:BB))</f>
        <v/>
      </c>
      <c r="H106" s="67" t="str">
        <f aca="false">IF($B106="", "",SUMIF(LerXml!B:B,Relatorio!B106,LerXml!BE:BE))</f>
        <v/>
      </c>
      <c r="I106" s="68" t="str">
        <f aca="false">IF(AND($F106="",$G106="",$H106=""), "", IF(SUM(F106:H106)-D106 &lt; 0,0,SUM(F106:H106)-D106))</f>
        <v/>
      </c>
    </row>
    <row r="107" s="71" customFormat="true" ht="13.8" hidden="false" customHeight="false" outlineLevel="0" collapsed="false">
      <c r="B107" s="72"/>
      <c r="D107" s="67" t="str">
        <f aca="false">IF($B107="", "",SUMIF(LerXml!B:B,Relatorio!B107,LerXml!W:W))</f>
        <v/>
      </c>
      <c r="E107" s="67" t="str">
        <f aca="false">IF($B107="", "",SUMIF(LerXml!B:B,Relatorio!B107,LerXml!AX:AX))</f>
        <v/>
      </c>
      <c r="F107" s="68" t="str">
        <f aca="false">IF($B107="", "",SUMIF(LerXml!B:B,Relatorio!B107,LerXml!BA:BA))</f>
        <v/>
      </c>
      <c r="G107" s="67" t="str">
        <f aca="false">IF($B107="", "",SUMIF(LerXml!B:B,Relatorio!B107,LerXml!BB:BB))</f>
        <v/>
      </c>
      <c r="H107" s="67" t="str">
        <f aca="false">IF($B107="", "",SUMIF(LerXml!B:B,Relatorio!B107,LerXml!BE:BE))</f>
        <v/>
      </c>
      <c r="I107" s="68" t="str">
        <f aca="false">IF(AND($F107="",$G107="",$H107=""), "", IF(SUM(F107:H107)-D107 &lt; 0,0,SUM(F107:H107)-D107))</f>
        <v/>
      </c>
    </row>
    <row r="108" s="71" customFormat="true" ht="13.8" hidden="false" customHeight="false" outlineLevel="0" collapsed="false">
      <c r="B108" s="72"/>
      <c r="D108" s="67" t="str">
        <f aca="false">IF($B108="", "",SUMIF(LerXml!B:B,Relatorio!B108,LerXml!W:W))</f>
        <v/>
      </c>
      <c r="E108" s="67" t="str">
        <f aca="false">IF($B108="", "",SUMIF(LerXml!B:B,Relatorio!B108,LerXml!AX:AX))</f>
        <v/>
      </c>
      <c r="F108" s="68" t="str">
        <f aca="false">IF($B108="", "",SUMIF(LerXml!B:B,Relatorio!B108,LerXml!BA:BA))</f>
        <v/>
      </c>
      <c r="G108" s="67" t="str">
        <f aca="false">IF($B108="", "",SUMIF(LerXml!B:B,Relatorio!B108,LerXml!BB:BB))</f>
        <v/>
      </c>
      <c r="H108" s="67" t="str">
        <f aca="false">IF($B108="", "",SUMIF(LerXml!B:B,Relatorio!B108,LerXml!BE:BE))</f>
        <v/>
      </c>
      <c r="I108" s="68" t="str">
        <f aca="false">IF(AND($F108="",$G108="",$H108=""), "", IF(SUM(F108:H108)-D108 &lt; 0,0,SUM(F108:H108)-D108))</f>
        <v/>
      </c>
    </row>
    <row r="109" s="71" customFormat="true" ht="13.8" hidden="false" customHeight="false" outlineLevel="0" collapsed="false">
      <c r="B109" s="72"/>
      <c r="D109" s="67" t="str">
        <f aca="false">IF($B109="", "",SUMIF(LerXml!B:B,Relatorio!B109,LerXml!W:W))</f>
        <v/>
      </c>
      <c r="E109" s="67" t="str">
        <f aca="false">IF($B109="", "",SUMIF(LerXml!B:B,Relatorio!B109,LerXml!AX:AX))</f>
        <v/>
      </c>
      <c r="F109" s="68" t="str">
        <f aca="false">IF($B109="", "",SUMIF(LerXml!B:B,Relatorio!B109,LerXml!BA:BA))</f>
        <v/>
      </c>
      <c r="G109" s="67" t="str">
        <f aca="false">IF($B109="", "",SUMIF(LerXml!B:B,Relatorio!B109,LerXml!BB:BB))</f>
        <v/>
      </c>
      <c r="H109" s="67" t="str">
        <f aca="false">IF($B109="", "",SUMIF(LerXml!B:B,Relatorio!B109,LerXml!BE:BE))</f>
        <v/>
      </c>
      <c r="I109" s="68" t="str">
        <f aca="false">IF(AND($F109="",$G109="",$H109=""), "", IF(SUM(F109:H109)-D109 &lt; 0,0,SUM(F109:H109)-D109))</f>
        <v/>
      </c>
    </row>
    <row r="110" s="71" customFormat="true" ht="13.8" hidden="false" customHeight="false" outlineLevel="0" collapsed="false">
      <c r="B110" s="72"/>
      <c r="D110" s="67" t="str">
        <f aca="false">IF($B110="", "",SUMIF(LerXml!B:B,Relatorio!B110,LerXml!W:W))</f>
        <v/>
      </c>
      <c r="E110" s="67" t="str">
        <f aca="false">IF($B110="", "",SUMIF(LerXml!B:B,Relatorio!B110,LerXml!AX:AX))</f>
        <v/>
      </c>
      <c r="F110" s="68" t="str">
        <f aca="false">IF($B110="", "",SUMIF(LerXml!B:B,Relatorio!B110,LerXml!BA:BA))</f>
        <v/>
      </c>
      <c r="G110" s="67" t="str">
        <f aca="false">IF($B110="", "",SUMIF(LerXml!B:B,Relatorio!B110,LerXml!BB:BB))</f>
        <v/>
      </c>
      <c r="H110" s="67" t="str">
        <f aca="false">IF($B110="", "",SUMIF(LerXml!B:B,Relatorio!B110,LerXml!BE:BE))</f>
        <v/>
      </c>
      <c r="I110" s="68" t="str">
        <f aca="false">IF(AND($F110="",$G110="",$H110=""), "", IF(SUM(F110:H110)-D110 &lt; 0,0,SUM(F110:H110)-D110))</f>
        <v/>
      </c>
    </row>
    <row r="111" s="71" customFormat="true" ht="13.8" hidden="false" customHeight="false" outlineLevel="0" collapsed="false">
      <c r="B111" s="72"/>
      <c r="D111" s="67" t="str">
        <f aca="false">IF($B111="", "",SUMIF(LerXml!B:B,Relatorio!B111,LerXml!W:W))</f>
        <v/>
      </c>
      <c r="E111" s="67" t="str">
        <f aca="false">IF($B111="", "",SUMIF(LerXml!B:B,Relatorio!B111,LerXml!AX:AX))</f>
        <v/>
      </c>
      <c r="F111" s="68" t="str">
        <f aca="false">IF($B111="", "",SUMIF(LerXml!B:B,Relatorio!B111,LerXml!BA:BA))</f>
        <v/>
      </c>
      <c r="G111" s="67" t="str">
        <f aca="false">IF($B111="", "",SUMIF(LerXml!B:B,Relatorio!B111,LerXml!BB:BB))</f>
        <v/>
      </c>
      <c r="H111" s="67" t="str">
        <f aca="false">IF($B111="", "",SUMIF(LerXml!B:B,Relatorio!B111,LerXml!BE:BE))</f>
        <v/>
      </c>
      <c r="I111" s="68" t="str">
        <f aca="false">IF(AND($F111="",$G111="",$H111=""), "", IF(SUM(F111:H111)-D111 &lt; 0,0,SUM(F111:H111)-D111))</f>
        <v/>
      </c>
    </row>
    <row r="112" s="71" customFormat="true" ht="13.8" hidden="false" customHeight="false" outlineLevel="0" collapsed="false">
      <c r="B112" s="72"/>
      <c r="D112" s="67" t="str">
        <f aca="false">IF($B112="", "",SUMIF(LerXml!B:B,Relatorio!B112,LerXml!W:W))</f>
        <v/>
      </c>
      <c r="E112" s="67" t="str">
        <f aca="false">IF($B112="", "",SUMIF(LerXml!B:B,Relatorio!B112,LerXml!AX:AX))</f>
        <v/>
      </c>
      <c r="F112" s="68" t="str">
        <f aca="false">IF($B112="", "",SUMIF(LerXml!B:B,Relatorio!B112,LerXml!BA:BA))</f>
        <v/>
      </c>
      <c r="G112" s="67" t="str">
        <f aca="false">IF($B112="", "",SUMIF(LerXml!B:B,Relatorio!B112,LerXml!BB:BB))</f>
        <v/>
      </c>
      <c r="H112" s="67" t="str">
        <f aca="false">IF($B112="", "",SUMIF(LerXml!B:B,Relatorio!B112,LerXml!BE:BE))</f>
        <v/>
      </c>
      <c r="I112" s="68" t="str">
        <f aca="false">IF(AND($F112="",$G112="",$H112=""), "", IF(SUM(F112:H112)-D112 &lt; 0,0,SUM(F112:H112)-D112))</f>
        <v/>
      </c>
    </row>
    <row r="113" s="71" customFormat="true" ht="13.8" hidden="false" customHeight="false" outlineLevel="0" collapsed="false">
      <c r="B113" s="72"/>
      <c r="D113" s="67" t="str">
        <f aca="false">IF($B113="", "",SUMIF(LerXml!B:B,Relatorio!B113,LerXml!W:W))</f>
        <v/>
      </c>
      <c r="E113" s="67" t="str">
        <f aca="false">IF($B113="", "",SUMIF(LerXml!B:B,Relatorio!B113,LerXml!AX:AX))</f>
        <v/>
      </c>
      <c r="F113" s="68" t="str">
        <f aca="false">IF($B113="", "",SUMIF(LerXml!B:B,Relatorio!B113,LerXml!BA:BA))</f>
        <v/>
      </c>
      <c r="G113" s="67" t="str">
        <f aca="false">IF($B113="", "",SUMIF(LerXml!B:B,Relatorio!B113,LerXml!BB:BB))</f>
        <v/>
      </c>
      <c r="H113" s="67" t="str">
        <f aca="false">IF($B113="", "",SUMIF(LerXml!B:B,Relatorio!B113,LerXml!BE:BE))</f>
        <v/>
      </c>
      <c r="I113" s="68" t="str">
        <f aca="false">IF(AND($F113="",$G113="",$H113=""), "", IF(SUM(F113:H113)-D113 &lt; 0,0,SUM(F113:H113)-D113))</f>
        <v/>
      </c>
    </row>
    <row r="114" s="71" customFormat="true" ht="13.8" hidden="false" customHeight="false" outlineLevel="0" collapsed="false">
      <c r="B114" s="72"/>
      <c r="D114" s="67" t="str">
        <f aca="false">IF($B114="", "",SUMIF(LerXml!B:B,Relatorio!B114,LerXml!W:W))</f>
        <v/>
      </c>
      <c r="E114" s="67" t="str">
        <f aca="false">IF($B114="", "",SUMIF(LerXml!B:B,Relatorio!B114,LerXml!AX:AX))</f>
        <v/>
      </c>
      <c r="F114" s="68" t="str">
        <f aca="false">IF($B114="", "",SUMIF(LerXml!B:B,Relatorio!B114,LerXml!BA:BA))</f>
        <v/>
      </c>
      <c r="G114" s="67" t="str">
        <f aca="false">IF($B114="", "",SUMIF(LerXml!B:B,Relatorio!B114,LerXml!BB:BB))</f>
        <v/>
      </c>
      <c r="H114" s="67" t="str">
        <f aca="false">IF($B114="", "",SUMIF(LerXml!B:B,Relatorio!B114,LerXml!BE:BE))</f>
        <v/>
      </c>
      <c r="I114" s="68" t="str">
        <f aca="false">IF(AND($F114="",$G114="",$H114=""), "", IF(SUM(F114:H114)-D114 &lt; 0,0,SUM(F114:H114)-D114))</f>
        <v/>
      </c>
    </row>
    <row r="115" s="71" customFormat="true" ht="13.8" hidden="false" customHeight="false" outlineLevel="0" collapsed="false">
      <c r="B115" s="72"/>
      <c r="D115" s="67" t="str">
        <f aca="false">IF($B115="", "",SUMIF(LerXml!B:B,Relatorio!B115,LerXml!W:W))</f>
        <v/>
      </c>
      <c r="E115" s="67" t="str">
        <f aca="false">IF($B115="", "",SUMIF(LerXml!B:B,Relatorio!B115,LerXml!AX:AX))</f>
        <v/>
      </c>
      <c r="F115" s="68" t="str">
        <f aca="false">IF($B115="", "",SUMIF(LerXml!B:B,Relatorio!B115,LerXml!BA:BA))</f>
        <v/>
      </c>
      <c r="G115" s="67" t="str">
        <f aca="false">IF($B115="", "",SUMIF(LerXml!B:B,Relatorio!B115,LerXml!BB:BB))</f>
        <v/>
      </c>
      <c r="H115" s="67" t="str">
        <f aca="false">IF($B115="", "",SUMIF(LerXml!B:B,Relatorio!B115,LerXml!BE:BE))</f>
        <v/>
      </c>
      <c r="I115" s="68" t="str">
        <f aca="false">IF(AND($F115="",$G115="",$H115=""), "", IF(SUM(F115:H115)-D115 &lt; 0,0,SUM(F115:H115)-D115))</f>
        <v/>
      </c>
    </row>
    <row r="116" s="71" customFormat="true" ht="13.8" hidden="false" customHeight="false" outlineLevel="0" collapsed="false">
      <c r="B116" s="72"/>
      <c r="D116" s="67" t="str">
        <f aca="false">IF($B116="", "",SUMIF(LerXml!B:B,Relatorio!B116,LerXml!W:W))</f>
        <v/>
      </c>
      <c r="E116" s="67" t="str">
        <f aca="false">IF($B116="", "",SUMIF(LerXml!B:B,Relatorio!B116,LerXml!AX:AX))</f>
        <v/>
      </c>
      <c r="F116" s="68" t="str">
        <f aca="false">IF($B116="", "",SUMIF(LerXml!B:B,Relatorio!B116,LerXml!BA:BA))</f>
        <v/>
      </c>
      <c r="G116" s="67" t="str">
        <f aca="false">IF($B116="", "",SUMIF(LerXml!B:B,Relatorio!B116,LerXml!BB:BB))</f>
        <v/>
      </c>
      <c r="H116" s="67" t="str">
        <f aca="false">IF($B116="", "",SUMIF(LerXml!B:B,Relatorio!B116,LerXml!BE:BE))</f>
        <v/>
      </c>
      <c r="I116" s="68" t="str">
        <f aca="false">IF(AND($F116="",$G116="",$H116=""), "", IF(SUM(F116:H116)-D116 &lt; 0,0,SUM(F116:H116)-D116))</f>
        <v/>
      </c>
    </row>
    <row r="117" s="71" customFormat="true" ht="13.8" hidden="false" customHeight="false" outlineLevel="0" collapsed="false">
      <c r="B117" s="72"/>
      <c r="D117" s="67" t="str">
        <f aca="false">IF($B117="", "",SUMIF(LerXml!B:B,Relatorio!B117,LerXml!W:W))</f>
        <v/>
      </c>
      <c r="E117" s="67" t="str">
        <f aca="false">IF($B117="", "",SUMIF(LerXml!B:B,Relatorio!B117,LerXml!AX:AX))</f>
        <v/>
      </c>
      <c r="F117" s="68" t="str">
        <f aca="false">IF($B117="", "",SUMIF(LerXml!B:B,Relatorio!B117,LerXml!BA:BA))</f>
        <v/>
      </c>
      <c r="G117" s="67" t="str">
        <f aca="false">IF($B117="", "",SUMIF(LerXml!B:B,Relatorio!B117,LerXml!BB:BB))</f>
        <v/>
      </c>
      <c r="H117" s="67" t="str">
        <f aca="false">IF($B117="", "",SUMIF(LerXml!B:B,Relatorio!B117,LerXml!BE:BE))</f>
        <v/>
      </c>
      <c r="I117" s="68" t="str">
        <f aca="false">IF(AND($F117="",$G117="",$H117=""), "", IF(SUM(F117:H117)-D117 &lt; 0,0,SUM(F117:H117)-D117))</f>
        <v/>
      </c>
    </row>
    <row r="118" s="71" customFormat="true" ht="13.8" hidden="false" customHeight="false" outlineLevel="0" collapsed="false">
      <c r="B118" s="72"/>
      <c r="D118" s="67" t="str">
        <f aca="false">IF($B118="", "",SUMIF(LerXml!B:B,Relatorio!B118,LerXml!W:W))</f>
        <v/>
      </c>
      <c r="E118" s="67" t="str">
        <f aca="false">IF($B118="", "",SUMIF(LerXml!B:B,Relatorio!B118,LerXml!AX:AX))</f>
        <v/>
      </c>
      <c r="F118" s="68" t="str">
        <f aca="false">IF($B118="", "",SUMIF(LerXml!B:B,Relatorio!B118,LerXml!BA:BA))</f>
        <v/>
      </c>
      <c r="G118" s="67" t="str">
        <f aca="false">IF($B118="", "",SUMIF(LerXml!B:B,Relatorio!B118,LerXml!BB:BB))</f>
        <v/>
      </c>
      <c r="H118" s="67" t="str">
        <f aca="false">IF($B118="", "",SUMIF(LerXml!B:B,Relatorio!B118,LerXml!BE:BE))</f>
        <v/>
      </c>
      <c r="I118" s="68" t="str">
        <f aca="false">IF(AND($F118="",$G118="",$H118=""), "", IF(SUM(F118:H118)-D118 &lt; 0,0,SUM(F118:H118)-D118))</f>
        <v/>
      </c>
    </row>
    <row r="119" s="71" customFormat="true" ht="13.8" hidden="false" customHeight="false" outlineLevel="0" collapsed="false">
      <c r="B119" s="72"/>
      <c r="D119" s="67" t="str">
        <f aca="false">IF($B119="", "",SUMIF(LerXml!B:B,Relatorio!B119,LerXml!W:W))</f>
        <v/>
      </c>
      <c r="E119" s="67" t="str">
        <f aca="false">IF($B119="", "",SUMIF(LerXml!B:B,Relatorio!B119,LerXml!AX:AX))</f>
        <v/>
      </c>
      <c r="F119" s="68" t="str">
        <f aca="false">IF($B119="", "",SUMIF(LerXml!B:B,Relatorio!B119,LerXml!BA:BA))</f>
        <v/>
      </c>
      <c r="G119" s="67" t="str">
        <f aca="false">IF($B119="", "",SUMIF(LerXml!B:B,Relatorio!B119,LerXml!BB:BB))</f>
        <v/>
      </c>
      <c r="H119" s="67" t="str">
        <f aca="false">IF($B119="", "",SUMIF(LerXml!B:B,Relatorio!B119,LerXml!BE:BE))</f>
        <v/>
      </c>
      <c r="I119" s="68" t="str">
        <f aca="false">IF(AND($F119="",$G119="",$H119=""), "", IF(SUM(F119:H119)-D119 &lt; 0,0,SUM(F119:H119)-D119))</f>
        <v/>
      </c>
    </row>
    <row r="120" s="71" customFormat="true" ht="13.8" hidden="false" customHeight="false" outlineLevel="0" collapsed="false">
      <c r="B120" s="72"/>
      <c r="D120" s="67" t="str">
        <f aca="false">IF($B120="", "",SUMIF(LerXml!B:B,Relatorio!B120,LerXml!W:W))</f>
        <v/>
      </c>
      <c r="E120" s="67" t="str">
        <f aca="false">IF($B120="", "",SUMIF(LerXml!B:B,Relatorio!B120,LerXml!AX:AX))</f>
        <v/>
      </c>
      <c r="F120" s="68" t="str">
        <f aca="false">IF($B120="", "",SUMIF(LerXml!B:B,Relatorio!B120,LerXml!BA:BA))</f>
        <v/>
      </c>
      <c r="G120" s="67" t="str">
        <f aca="false">IF($B120="", "",SUMIF(LerXml!B:B,Relatorio!B120,LerXml!BB:BB))</f>
        <v/>
      </c>
      <c r="H120" s="67" t="str">
        <f aca="false">IF($B120="", "",SUMIF(LerXml!B:B,Relatorio!B120,LerXml!BE:BE))</f>
        <v/>
      </c>
      <c r="I120" s="68" t="str">
        <f aca="false">IF(AND($F120="",$G120="",$H120=""), "", IF(SUM(F120:H120)-D120 &lt; 0,0,SUM(F120:H120)-D120))</f>
        <v/>
      </c>
    </row>
    <row r="121" s="71" customFormat="true" ht="13.8" hidden="false" customHeight="false" outlineLevel="0" collapsed="false">
      <c r="B121" s="72"/>
      <c r="D121" s="67" t="str">
        <f aca="false">IF($B121="", "",SUMIF(LerXml!B:B,Relatorio!B121,LerXml!W:W))</f>
        <v/>
      </c>
      <c r="E121" s="67" t="str">
        <f aca="false">IF($B121="", "",SUMIF(LerXml!B:B,Relatorio!B121,LerXml!AX:AX))</f>
        <v/>
      </c>
      <c r="F121" s="68" t="str">
        <f aca="false">IF($B121="", "",SUMIF(LerXml!B:B,Relatorio!B121,LerXml!BA:BA))</f>
        <v/>
      </c>
      <c r="G121" s="67" t="str">
        <f aca="false">IF($B121="", "",SUMIF(LerXml!B:B,Relatorio!B121,LerXml!BB:BB))</f>
        <v/>
      </c>
      <c r="H121" s="67" t="str">
        <f aca="false">IF($B121="", "",SUMIF(LerXml!B:B,Relatorio!B121,LerXml!BE:BE))</f>
        <v/>
      </c>
      <c r="I121" s="68" t="str">
        <f aca="false">IF(AND($F121="",$G121="",$H121=""), "", IF(SUM(F121:H121)-D121 &lt; 0,0,SUM(F121:H121)-D121))</f>
        <v/>
      </c>
    </row>
    <row r="122" s="71" customFormat="true" ht="13.8" hidden="false" customHeight="false" outlineLevel="0" collapsed="false">
      <c r="B122" s="72"/>
      <c r="D122" s="67" t="str">
        <f aca="false">IF($B122="", "",SUMIF(LerXml!B:B,Relatorio!B122,LerXml!W:W))</f>
        <v/>
      </c>
      <c r="E122" s="67" t="str">
        <f aca="false">IF($B122="", "",SUMIF(LerXml!B:B,Relatorio!B122,LerXml!AX:AX))</f>
        <v/>
      </c>
      <c r="F122" s="68" t="str">
        <f aca="false">IF($B122="", "",SUMIF(LerXml!B:B,Relatorio!B122,LerXml!BA:BA))</f>
        <v/>
      </c>
      <c r="G122" s="67" t="str">
        <f aca="false">IF($B122="", "",SUMIF(LerXml!B:B,Relatorio!B122,LerXml!BB:BB))</f>
        <v/>
      </c>
      <c r="H122" s="67" t="str">
        <f aca="false">IF($B122="", "",SUMIF(LerXml!B:B,Relatorio!B122,LerXml!BE:BE))</f>
        <v/>
      </c>
      <c r="I122" s="68" t="str">
        <f aca="false">IF(AND($F122="",$G122="",$H122=""), "", IF(SUM(F122:H122)-D122 &lt; 0,0,SUM(F122:H122)-D122))</f>
        <v/>
      </c>
    </row>
    <row r="123" s="71" customFormat="true" ht="13.8" hidden="false" customHeight="false" outlineLevel="0" collapsed="false">
      <c r="B123" s="72"/>
      <c r="D123" s="67" t="str">
        <f aca="false">IF($B123="", "",SUMIF(LerXml!B:B,Relatorio!B123,LerXml!W:W))</f>
        <v/>
      </c>
      <c r="E123" s="67" t="str">
        <f aca="false">IF($B123="", "",SUMIF(LerXml!B:B,Relatorio!B123,LerXml!AX:AX))</f>
        <v/>
      </c>
      <c r="F123" s="68" t="str">
        <f aca="false">IF($B123="", "",SUMIF(LerXml!B:B,Relatorio!B123,LerXml!BA:BA))</f>
        <v/>
      </c>
      <c r="G123" s="67" t="str">
        <f aca="false">IF($B123="", "",SUMIF(LerXml!B:B,Relatorio!B123,LerXml!BB:BB))</f>
        <v/>
      </c>
      <c r="H123" s="67" t="str">
        <f aca="false">IF($B123="", "",SUMIF(LerXml!B:B,Relatorio!B123,LerXml!BE:BE))</f>
        <v/>
      </c>
      <c r="I123" s="68" t="str">
        <f aca="false">IF(AND($F123="",$G123="",$H123=""), "", IF(SUM(F123:H123)-D123 &lt; 0,0,SUM(F123:H123)-D123))</f>
        <v/>
      </c>
    </row>
    <row r="124" s="71" customFormat="true" ht="13.8" hidden="false" customHeight="false" outlineLevel="0" collapsed="false">
      <c r="B124" s="72"/>
      <c r="D124" s="67" t="str">
        <f aca="false">IF($B124="", "",SUMIF(LerXml!B:B,Relatorio!B124,LerXml!W:W))</f>
        <v/>
      </c>
      <c r="E124" s="67" t="str">
        <f aca="false">IF($B124="", "",SUMIF(LerXml!B:B,Relatorio!B124,LerXml!AX:AX))</f>
        <v/>
      </c>
      <c r="F124" s="68" t="str">
        <f aca="false">IF($B124="", "",SUMIF(LerXml!B:B,Relatorio!B124,LerXml!BA:BA))</f>
        <v/>
      </c>
      <c r="G124" s="67" t="str">
        <f aca="false">IF($B124="", "",SUMIF(LerXml!B:B,Relatorio!B124,LerXml!BB:BB))</f>
        <v/>
      </c>
      <c r="H124" s="67" t="str">
        <f aca="false">IF($B124="", "",SUMIF(LerXml!B:B,Relatorio!B124,LerXml!BE:BE))</f>
        <v/>
      </c>
      <c r="I124" s="68" t="str">
        <f aca="false">IF(AND($F124="",$G124="",$H124=""), "", IF(SUM(F124:H124)-D124 &lt; 0,0,SUM(F124:H124)-D124))</f>
        <v/>
      </c>
    </row>
    <row r="125" s="71" customFormat="true" ht="13.8" hidden="false" customHeight="false" outlineLevel="0" collapsed="false">
      <c r="B125" s="72"/>
      <c r="D125" s="67" t="str">
        <f aca="false">IF($B125="", "",SUMIF(LerXml!B:B,Relatorio!B125,LerXml!W:W))</f>
        <v/>
      </c>
      <c r="E125" s="67" t="str">
        <f aca="false">IF($B125="", "",SUMIF(LerXml!B:B,Relatorio!B125,LerXml!AX:AX))</f>
        <v/>
      </c>
      <c r="F125" s="68" t="str">
        <f aca="false">IF($B125="", "",SUMIF(LerXml!B:B,Relatorio!B125,LerXml!BA:BA))</f>
        <v/>
      </c>
      <c r="G125" s="67" t="str">
        <f aca="false">IF($B125="", "",SUMIF(LerXml!B:B,Relatorio!B125,LerXml!BB:BB))</f>
        <v/>
      </c>
      <c r="H125" s="67" t="str">
        <f aca="false">IF($B125="", "",SUMIF(LerXml!B:B,Relatorio!B125,LerXml!BE:BE))</f>
        <v/>
      </c>
      <c r="I125" s="68" t="str">
        <f aca="false">IF(AND($F125="",$G125="",$H125=""), "", IF(SUM(F125:H125)-D125 &lt; 0,0,SUM(F125:H125)-D125))</f>
        <v/>
      </c>
    </row>
    <row r="126" s="71" customFormat="true" ht="13.8" hidden="false" customHeight="false" outlineLevel="0" collapsed="false">
      <c r="B126" s="72"/>
      <c r="D126" s="67" t="str">
        <f aca="false">IF($B126="", "",SUMIF(LerXml!B:B,Relatorio!B126,LerXml!W:W))</f>
        <v/>
      </c>
      <c r="E126" s="67" t="str">
        <f aca="false">IF($B126="", "",SUMIF(LerXml!B:B,Relatorio!B126,LerXml!AX:AX))</f>
        <v/>
      </c>
      <c r="F126" s="68" t="str">
        <f aca="false">IF($B126="", "",SUMIF(LerXml!B:B,Relatorio!B126,LerXml!BA:BA))</f>
        <v/>
      </c>
      <c r="G126" s="67" t="str">
        <f aca="false">IF($B126="", "",SUMIF(LerXml!B:B,Relatorio!B126,LerXml!BB:BB))</f>
        <v/>
      </c>
      <c r="H126" s="67" t="str">
        <f aca="false">IF($B126="", "",SUMIF(LerXml!B:B,Relatorio!B126,LerXml!BE:BE))</f>
        <v/>
      </c>
      <c r="I126" s="68" t="str">
        <f aca="false">IF(AND($F126="",$G126="",$H126=""), "", IF(SUM(F126:H126)-D126 &lt; 0,0,SUM(F126:H126)-D126))</f>
        <v/>
      </c>
    </row>
    <row r="127" s="71" customFormat="true" ht="13.8" hidden="false" customHeight="false" outlineLevel="0" collapsed="false">
      <c r="B127" s="72"/>
      <c r="D127" s="67" t="str">
        <f aca="false">IF($B127="", "",SUMIF(LerXml!B:B,Relatorio!B127,LerXml!W:W))</f>
        <v/>
      </c>
      <c r="E127" s="67" t="str">
        <f aca="false">IF($B127="", "",SUMIF(LerXml!B:B,Relatorio!B127,LerXml!AX:AX))</f>
        <v/>
      </c>
      <c r="F127" s="68" t="str">
        <f aca="false">IF($B127="", "",SUMIF(LerXml!B:B,Relatorio!B127,LerXml!BA:BA))</f>
        <v/>
      </c>
      <c r="G127" s="67" t="str">
        <f aca="false">IF($B127="", "",SUMIF(LerXml!B:B,Relatorio!B127,LerXml!BB:BB))</f>
        <v/>
      </c>
      <c r="H127" s="67" t="str">
        <f aca="false">IF($B127="", "",SUMIF(LerXml!B:B,Relatorio!B127,LerXml!BE:BE))</f>
        <v/>
      </c>
      <c r="I127" s="68" t="str">
        <f aca="false">IF(AND($F127="",$G127="",$H127=""), "", IF(SUM(F127:H127)-D127 &lt; 0,0,SUM(F127:H127)-D127))</f>
        <v/>
      </c>
    </row>
    <row r="128" s="71" customFormat="true" ht="13.8" hidden="false" customHeight="false" outlineLevel="0" collapsed="false">
      <c r="B128" s="72"/>
      <c r="D128" s="67" t="str">
        <f aca="false">IF($B128="", "",SUMIF(LerXml!B:B,Relatorio!B128,LerXml!W:W))</f>
        <v/>
      </c>
      <c r="E128" s="67" t="str">
        <f aca="false">IF($B128="", "",SUMIF(LerXml!B:B,Relatorio!B128,LerXml!AX:AX))</f>
        <v/>
      </c>
      <c r="F128" s="68" t="str">
        <f aca="false">IF($B128="", "",SUMIF(LerXml!B:B,Relatorio!B128,LerXml!BA:BA))</f>
        <v/>
      </c>
      <c r="G128" s="67" t="str">
        <f aca="false">IF($B128="", "",SUMIF(LerXml!B:B,Relatorio!B128,LerXml!BB:BB))</f>
        <v/>
      </c>
      <c r="H128" s="67" t="str">
        <f aca="false">IF($B128="", "",SUMIF(LerXml!B:B,Relatorio!B128,LerXml!BE:BE))</f>
        <v/>
      </c>
      <c r="I128" s="68" t="str">
        <f aca="false">IF(AND($F128="",$G128="",$H128=""), "", IF(SUM(F128:H128)-D128 &lt; 0,0,SUM(F128:H128)-D128))</f>
        <v/>
      </c>
    </row>
    <row r="129" s="71" customFormat="true" ht="13.8" hidden="false" customHeight="false" outlineLevel="0" collapsed="false">
      <c r="B129" s="72"/>
      <c r="D129" s="67" t="str">
        <f aca="false">IF($B129="", "",SUMIF(LerXml!B:B,Relatorio!B129,LerXml!W:W))</f>
        <v/>
      </c>
      <c r="E129" s="67" t="str">
        <f aca="false">IF($B129="", "",SUMIF(LerXml!B:B,Relatorio!B129,LerXml!AX:AX))</f>
        <v/>
      </c>
      <c r="F129" s="68" t="str">
        <f aca="false">IF($B129="", "",SUMIF(LerXml!B:B,Relatorio!B129,LerXml!BA:BA))</f>
        <v/>
      </c>
      <c r="G129" s="67" t="str">
        <f aca="false">IF($B129="", "",SUMIF(LerXml!B:B,Relatorio!B129,LerXml!BB:BB))</f>
        <v/>
      </c>
      <c r="H129" s="67" t="str">
        <f aca="false">IF($B129="", "",SUMIF(LerXml!B:B,Relatorio!B129,LerXml!BE:BE))</f>
        <v/>
      </c>
      <c r="I129" s="68" t="str">
        <f aca="false">IF(AND($F129="",$G129="",$H129=""), "", IF(SUM(F129:H129)-D129 &lt; 0,0,SUM(F129:H129)-D129))</f>
        <v/>
      </c>
    </row>
    <row r="130" s="71" customFormat="true" ht="13.8" hidden="false" customHeight="false" outlineLevel="0" collapsed="false">
      <c r="B130" s="72"/>
      <c r="D130" s="67" t="str">
        <f aca="false">IF($B130="", "",SUMIF(LerXml!B:B,Relatorio!B130,LerXml!W:W))</f>
        <v/>
      </c>
      <c r="E130" s="67" t="str">
        <f aca="false">IF($B130="", "",SUMIF(LerXml!B:B,Relatorio!B130,LerXml!AX:AX))</f>
        <v/>
      </c>
      <c r="F130" s="68" t="str">
        <f aca="false">IF($B130="", "",SUMIF(LerXml!B:B,Relatorio!B130,LerXml!BA:BA))</f>
        <v/>
      </c>
      <c r="G130" s="67" t="str">
        <f aca="false">IF($B130="", "",SUMIF(LerXml!B:B,Relatorio!B130,LerXml!BB:BB))</f>
        <v/>
      </c>
      <c r="H130" s="67" t="str">
        <f aca="false">IF($B130="", "",SUMIF(LerXml!B:B,Relatorio!B130,LerXml!BE:BE))</f>
        <v/>
      </c>
      <c r="I130" s="68" t="str">
        <f aca="false">IF(AND($F130="",$G130="",$H130=""), "", IF(SUM(F130:H130)-D130 &lt; 0,0,SUM(F130:H130)-D130))</f>
        <v/>
      </c>
    </row>
    <row r="131" s="71" customFormat="true" ht="13.8" hidden="false" customHeight="false" outlineLevel="0" collapsed="false">
      <c r="B131" s="72"/>
      <c r="D131" s="67" t="str">
        <f aca="false">IF($B131="", "",SUMIF(LerXml!B:B,Relatorio!B131,LerXml!W:W))</f>
        <v/>
      </c>
      <c r="E131" s="67" t="str">
        <f aca="false">IF($B131="", "",SUMIF(LerXml!B:B,Relatorio!B131,LerXml!AX:AX))</f>
        <v/>
      </c>
      <c r="F131" s="68" t="str">
        <f aca="false">IF($B131="", "",SUMIF(LerXml!B:B,Relatorio!B131,LerXml!BA:BA))</f>
        <v/>
      </c>
      <c r="G131" s="67" t="str">
        <f aca="false">IF($B131="", "",SUMIF(LerXml!B:B,Relatorio!B131,LerXml!BB:BB))</f>
        <v/>
      </c>
      <c r="H131" s="67" t="str">
        <f aca="false">IF($B131="", "",SUMIF(LerXml!B:B,Relatorio!B131,LerXml!BE:BE))</f>
        <v/>
      </c>
      <c r="I131" s="68" t="str">
        <f aca="false">IF(AND($F131="",$G131="",$H131=""), "", IF(SUM(F131:H131)-D131 &lt; 0,0,SUM(F131:H131)-D131))</f>
        <v/>
      </c>
    </row>
    <row r="132" s="71" customFormat="true" ht="13.8" hidden="false" customHeight="false" outlineLevel="0" collapsed="false">
      <c r="B132" s="72"/>
      <c r="D132" s="67" t="str">
        <f aca="false">IF($B132="", "",SUMIF(LerXml!B:B,Relatorio!B132,LerXml!W:W))</f>
        <v/>
      </c>
      <c r="E132" s="67" t="str">
        <f aca="false">IF($B132="", "",SUMIF(LerXml!B:B,Relatorio!B132,LerXml!AX:AX))</f>
        <v/>
      </c>
      <c r="F132" s="68" t="str">
        <f aca="false">IF($B132="", "",SUMIF(LerXml!B:B,Relatorio!B132,LerXml!BA:BA))</f>
        <v/>
      </c>
      <c r="G132" s="67" t="str">
        <f aca="false">IF($B132="", "",SUMIF(LerXml!B:B,Relatorio!B132,LerXml!BB:BB))</f>
        <v/>
      </c>
      <c r="H132" s="67" t="str">
        <f aca="false">IF($B132="", "",SUMIF(LerXml!B:B,Relatorio!B132,LerXml!BE:BE))</f>
        <v/>
      </c>
      <c r="I132" s="68" t="str">
        <f aca="false">IF(AND($F132="",$G132="",$H132=""), "", IF(SUM(F132:H132)-D132 &lt; 0,0,SUM(F132:H132)-D132))</f>
        <v/>
      </c>
    </row>
    <row r="133" s="71" customFormat="true" ht="13.8" hidden="false" customHeight="false" outlineLevel="0" collapsed="false">
      <c r="B133" s="72"/>
      <c r="D133" s="67" t="str">
        <f aca="false">IF($B133="", "",SUMIF(LerXml!B:B,Relatorio!B133,LerXml!W:W))</f>
        <v/>
      </c>
      <c r="E133" s="67" t="str">
        <f aca="false">IF($B133="", "",SUMIF(LerXml!B:B,Relatorio!B133,LerXml!AX:AX))</f>
        <v/>
      </c>
      <c r="F133" s="68" t="str">
        <f aca="false">IF($B133="", "",SUMIF(LerXml!B:B,Relatorio!B133,LerXml!BA:BA))</f>
        <v/>
      </c>
      <c r="G133" s="67" t="str">
        <f aca="false">IF($B133="", "",SUMIF(LerXml!B:B,Relatorio!B133,LerXml!BB:BB))</f>
        <v/>
      </c>
      <c r="H133" s="67" t="str">
        <f aca="false">IF($B133="", "",SUMIF(LerXml!B:B,Relatorio!B133,LerXml!BE:BE))</f>
        <v/>
      </c>
      <c r="I133" s="68" t="str">
        <f aca="false">IF(AND($F133="",$G133="",$H133=""), "", IF(SUM(F133:H133)-D133 &lt; 0,0,SUM(F133:H133)-D133))</f>
        <v/>
      </c>
    </row>
    <row r="134" s="71" customFormat="true" ht="13.8" hidden="false" customHeight="false" outlineLevel="0" collapsed="false">
      <c r="B134" s="72"/>
      <c r="D134" s="67" t="str">
        <f aca="false">IF($B134="", "",SUMIF(LerXml!B:B,Relatorio!B134,LerXml!W:W))</f>
        <v/>
      </c>
      <c r="E134" s="67" t="str">
        <f aca="false">IF($B134="", "",SUMIF(LerXml!B:B,Relatorio!B134,LerXml!AX:AX))</f>
        <v/>
      </c>
      <c r="F134" s="68" t="str">
        <f aca="false">IF($B134="", "",SUMIF(LerXml!B:B,Relatorio!B134,LerXml!BA:BA))</f>
        <v/>
      </c>
      <c r="G134" s="67" t="str">
        <f aca="false">IF($B134="", "",SUMIF(LerXml!B:B,Relatorio!B134,LerXml!BB:BB))</f>
        <v/>
      </c>
      <c r="H134" s="67" t="str">
        <f aca="false">IF($B134="", "",SUMIF(LerXml!B:B,Relatorio!B134,LerXml!BE:BE))</f>
        <v/>
      </c>
      <c r="I134" s="68" t="str">
        <f aca="false">IF(AND($F134="",$G134="",$H134=""), "", IF(SUM(F134:H134)-D134 &lt; 0,0,SUM(F134:H134)-D134))</f>
        <v/>
      </c>
    </row>
    <row r="135" s="71" customFormat="true" ht="13.8" hidden="false" customHeight="false" outlineLevel="0" collapsed="false">
      <c r="B135" s="72"/>
      <c r="D135" s="67" t="str">
        <f aca="false">IF($B135="", "",SUMIF(LerXml!B:B,Relatorio!B135,LerXml!W:W))</f>
        <v/>
      </c>
      <c r="E135" s="67" t="str">
        <f aca="false">IF($B135="", "",SUMIF(LerXml!B:B,Relatorio!B135,LerXml!AX:AX))</f>
        <v/>
      </c>
      <c r="F135" s="68" t="str">
        <f aca="false">IF($B135="", "",SUMIF(LerXml!B:B,Relatorio!B135,LerXml!BA:BA))</f>
        <v/>
      </c>
      <c r="G135" s="67" t="str">
        <f aca="false">IF($B135="", "",SUMIF(LerXml!B:B,Relatorio!B135,LerXml!BB:BB))</f>
        <v/>
      </c>
      <c r="H135" s="67" t="str">
        <f aca="false">IF($B135="", "",SUMIF(LerXml!B:B,Relatorio!B135,LerXml!BE:BE))</f>
        <v/>
      </c>
      <c r="I135" s="68" t="str">
        <f aca="false">IF(AND($F135="",$G135="",$H135=""), "", IF(SUM(F135:H135)-D135 &lt; 0,0,SUM(F135:H135)-D135))</f>
        <v/>
      </c>
    </row>
    <row r="136" s="71" customFormat="true" ht="13.8" hidden="false" customHeight="false" outlineLevel="0" collapsed="false">
      <c r="B136" s="72"/>
      <c r="D136" s="67" t="str">
        <f aca="false">IF($B136="", "",SUMIF(LerXml!B:B,Relatorio!B136,LerXml!W:W))</f>
        <v/>
      </c>
      <c r="E136" s="67" t="str">
        <f aca="false">IF($B136="", "",SUMIF(LerXml!B:B,Relatorio!B136,LerXml!AX:AX))</f>
        <v/>
      </c>
      <c r="F136" s="68" t="str">
        <f aca="false">IF($B136="", "",SUMIF(LerXml!B:B,Relatorio!B136,LerXml!BA:BA))</f>
        <v/>
      </c>
      <c r="G136" s="67" t="str">
        <f aca="false">IF($B136="", "",SUMIF(LerXml!B:B,Relatorio!B136,LerXml!BB:BB))</f>
        <v/>
      </c>
      <c r="H136" s="67" t="str">
        <f aca="false">IF($B136="", "",SUMIF(LerXml!B:B,Relatorio!B136,LerXml!BE:BE))</f>
        <v/>
      </c>
      <c r="I136" s="68" t="str">
        <f aca="false">IF(AND($F136="",$G136="",$H136=""), "", IF(SUM(F136:H136)-D136 &lt; 0,0,SUM(F136:H136)-D136))</f>
        <v/>
      </c>
    </row>
    <row r="137" s="71" customFormat="true" ht="13.8" hidden="false" customHeight="false" outlineLevel="0" collapsed="false">
      <c r="B137" s="72"/>
      <c r="D137" s="67" t="str">
        <f aca="false">IF($B137="", "",SUMIF(LerXml!B:B,Relatorio!B137,LerXml!W:W))</f>
        <v/>
      </c>
      <c r="E137" s="67" t="str">
        <f aca="false">IF($B137="", "",SUMIF(LerXml!B:B,Relatorio!B137,LerXml!AX:AX))</f>
        <v/>
      </c>
      <c r="F137" s="68" t="str">
        <f aca="false">IF($B137="", "",SUMIF(LerXml!B:B,Relatorio!B137,LerXml!BA:BA))</f>
        <v/>
      </c>
      <c r="G137" s="67" t="str">
        <f aca="false">IF($B137="", "",SUMIF(LerXml!B:B,Relatorio!B137,LerXml!BB:BB))</f>
        <v/>
      </c>
      <c r="H137" s="67" t="str">
        <f aca="false">IF($B137="", "",SUMIF(LerXml!B:B,Relatorio!B137,LerXml!BE:BE))</f>
        <v/>
      </c>
      <c r="I137" s="68" t="str">
        <f aca="false">IF(AND($F137="",$G137="",$H137=""), "", IF(SUM(F137:H137)-D137 &lt; 0,0,SUM(F137:H137)-D137))</f>
        <v/>
      </c>
    </row>
    <row r="138" s="71" customFormat="true" ht="13.8" hidden="false" customHeight="false" outlineLevel="0" collapsed="false">
      <c r="B138" s="72"/>
      <c r="D138" s="67" t="str">
        <f aca="false">IF($B138="", "",SUMIF(LerXml!B:B,Relatorio!B138,LerXml!W:W))</f>
        <v/>
      </c>
      <c r="E138" s="67" t="str">
        <f aca="false">IF($B138="", "",SUMIF(LerXml!B:B,Relatorio!B138,LerXml!AX:AX))</f>
        <v/>
      </c>
      <c r="F138" s="68" t="str">
        <f aca="false">IF($B138="", "",SUMIF(LerXml!B:B,Relatorio!B138,LerXml!BA:BA))</f>
        <v/>
      </c>
      <c r="G138" s="67" t="str">
        <f aca="false">IF($B138="", "",SUMIF(LerXml!B:B,Relatorio!B138,LerXml!BB:BB))</f>
        <v/>
      </c>
      <c r="H138" s="67" t="str">
        <f aca="false">IF($B138="", "",SUMIF(LerXml!B:B,Relatorio!B138,LerXml!BE:BE))</f>
        <v/>
      </c>
      <c r="I138" s="68" t="str">
        <f aca="false">IF(AND($F138="",$G138="",$H138=""), "", IF(SUM(F138:H138)-D138 &lt; 0,0,SUM(F138:H138)-D138))</f>
        <v/>
      </c>
    </row>
    <row r="139" s="71" customFormat="true" ht="13.8" hidden="false" customHeight="false" outlineLevel="0" collapsed="false">
      <c r="B139" s="72"/>
      <c r="D139" s="67" t="str">
        <f aca="false">IF($B139="", "",SUMIF(LerXml!B:B,Relatorio!B139,LerXml!W:W))</f>
        <v/>
      </c>
      <c r="E139" s="67" t="str">
        <f aca="false">IF($B139="", "",SUMIF(LerXml!B:B,Relatorio!B139,LerXml!AX:AX))</f>
        <v/>
      </c>
      <c r="F139" s="68" t="str">
        <f aca="false">IF($B139="", "",SUMIF(LerXml!B:B,Relatorio!B139,LerXml!BA:BA))</f>
        <v/>
      </c>
      <c r="G139" s="67" t="str">
        <f aca="false">IF($B139="", "",SUMIF(LerXml!B:B,Relatorio!B139,LerXml!BB:BB))</f>
        <v/>
      </c>
      <c r="H139" s="67" t="str">
        <f aca="false">IF($B139="", "",SUMIF(LerXml!B:B,Relatorio!B139,LerXml!BE:BE))</f>
        <v/>
      </c>
      <c r="I139" s="68" t="str">
        <f aca="false">IF(AND($F139="",$G139="",$H139=""), "", IF(SUM(F139:H139)-D139 &lt; 0,0,SUM(F139:H139)-D139))</f>
        <v/>
      </c>
    </row>
    <row r="140" s="71" customFormat="true" ht="13.8" hidden="false" customHeight="false" outlineLevel="0" collapsed="false">
      <c r="B140" s="72"/>
      <c r="D140" s="67" t="str">
        <f aca="false">IF($B140="", "",SUMIF(LerXml!B:B,Relatorio!B140,LerXml!W:W))</f>
        <v/>
      </c>
      <c r="E140" s="67" t="str">
        <f aca="false">IF($B140="", "",SUMIF(LerXml!B:B,Relatorio!B140,LerXml!AX:AX))</f>
        <v/>
      </c>
      <c r="F140" s="68" t="str">
        <f aca="false">IF($B140="", "",SUMIF(LerXml!B:B,Relatorio!B140,LerXml!BA:BA))</f>
        <v/>
      </c>
      <c r="G140" s="67" t="str">
        <f aca="false">IF($B140="", "",SUMIF(LerXml!B:B,Relatorio!B140,LerXml!BB:BB))</f>
        <v/>
      </c>
      <c r="H140" s="67" t="str">
        <f aca="false">IF($B140="", "",SUMIF(LerXml!B:B,Relatorio!B140,LerXml!BE:BE))</f>
        <v/>
      </c>
      <c r="I140" s="68" t="str">
        <f aca="false">IF(AND($F140="",$G140="",$H140=""), "", IF(SUM(F140:H140)-D140 &lt; 0,0,SUM(F140:H140)-D140))</f>
        <v/>
      </c>
    </row>
    <row r="141" s="71" customFormat="true" ht="13.8" hidden="false" customHeight="false" outlineLevel="0" collapsed="false">
      <c r="B141" s="72"/>
      <c r="D141" s="67" t="str">
        <f aca="false">IF($B141="", "",SUMIF(LerXml!B:B,Relatorio!B141,LerXml!W:W))</f>
        <v/>
      </c>
      <c r="E141" s="67" t="str">
        <f aca="false">IF($B141="", "",SUMIF(LerXml!B:B,Relatorio!B141,LerXml!AX:AX))</f>
        <v/>
      </c>
      <c r="F141" s="68" t="str">
        <f aca="false">IF($B141="", "",SUMIF(LerXml!B:B,Relatorio!B141,LerXml!BA:BA))</f>
        <v/>
      </c>
      <c r="G141" s="67" t="str">
        <f aca="false">IF($B141="", "",SUMIF(LerXml!B:B,Relatorio!B141,LerXml!BB:BB))</f>
        <v/>
      </c>
      <c r="H141" s="67" t="str">
        <f aca="false">IF($B141="", "",SUMIF(LerXml!B:B,Relatorio!B141,LerXml!BE:BE))</f>
        <v/>
      </c>
      <c r="I141" s="68" t="str">
        <f aca="false">IF(AND($F141="",$G141="",$H141=""), "", IF(SUM(F141:H141)-D141 &lt; 0,0,SUM(F141:H141)-D141))</f>
        <v/>
      </c>
    </row>
    <row r="142" s="71" customFormat="true" ht="13.8" hidden="false" customHeight="false" outlineLevel="0" collapsed="false">
      <c r="B142" s="72"/>
      <c r="D142" s="67" t="str">
        <f aca="false">IF($B142="", "",SUMIF(LerXml!B:B,Relatorio!B142,LerXml!W:W))</f>
        <v/>
      </c>
      <c r="E142" s="67" t="str">
        <f aca="false">IF($B142="", "",SUMIF(LerXml!B:B,Relatorio!B142,LerXml!AX:AX))</f>
        <v/>
      </c>
      <c r="F142" s="68" t="str">
        <f aca="false">IF($B142="", "",SUMIF(LerXml!B:B,Relatorio!B142,LerXml!BA:BA))</f>
        <v/>
      </c>
      <c r="G142" s="67" t="str">
        <f aca="false">IF($B142="", "",SUMIF(LerXml!B:B,Relatorio!B142,LerXml!BB:BB))</f>
        <v/>
      </c>
      <c r="H142" s="67" t="str">
        <f aca="false">IF($B142="", "",SUMIF(LerXml!B:B,Relatorio!B142,LerXml!BE:BE))</f>
        <v/>
      </c>
      <c r="I142" s="68" t="str">
        <f aca="false">IF(AND($F142="",$G142="",$H142=""), "", IF(SUM(F142:H142)-D142 &lt; 0,0,SUM(F142:H142)-D142))</f>
        <v/>
      </c>
    </row>
    <row r="143" s="71" customFormat="true" ht="13.8" hidden="false" customHeight="false" outlineLevel="0" collapsed="false">
      <c r="B143" s="72"/>
      <c r="D143" s="67" t="str">
        <f aca="false">IF($B143="", "",SUMIF(LerXml!B:B,Relatorio!B143,LerXml!W:W))</f>
        <v/>
      </c>
      <c r="E143" s="67" t="str">
        <f aca="false">IF($B143="", "",SUMIF(LerXml!B:B,Relatorio!B143,LerXml!AX:AX))</f>
        <v/>
      </c>
      <c r="F143" s="68" t="str">
        <f aca="false">IF($B143="", "",SUMIF(LerXml!B:B,Relatorio!B143,LerXml!BA:BA))</f>
        <v/>
      </c>
      <c r="G143" s="67" t="str">
        <f aca="false">IF($B143="", "",SUMIF(LerXml!B:B,Relatorio!B143,LerXml!BB:BB))</f>
        <v/>
      </c>
      <c r="H143" s="67" t="str">
        <f aca="false">IF($B143="", "",SUMIF(LerXml!B:B,Relatorio!B143,LerXml!BE:BE))</f>
        <v/>
      </c>
      <c r="I143" s="68" t="str">
        <f aca="false">IF(AND($F143="",$G143="",$H143=""), "", IF(SUM(F143:H143)-D143 &lt; 0,0,SUM(F143:H143)-D143))</f>
        <v/>
      </c>
    </row>
    <row r="144" s="71" customFormat="true" ht="13.8" hidden="false" customHeight="false" outlineLevel="0" collapsed="false">
      <c r="B144" s="72"/>
      <c r="D144" s="67" t="str">
        <f aca="false">IF($B144="", "",SUMIF(LerXml!B:B,Relatorio!B144,LerXml!W:W))</f>
        <v/>
      </c>
      <c r="E144" s="67" t="str">
        <f aca="false">IF($B144="", "",SUMIF(LerXml!B:B,Relatorio!B144,LerXml!AX:AX))</f>
        <v/>
      </c>
      <c r="F144" s="68" t="str">
        <f aca="false">IF($B144="", "",SUMIF(LerXml!B:B,Relatorio!B144,LerXml!BA:BA))</f>
        <v/>
      </c>
      <c r="G144" s="67" t="str">
        <f aca="false">IF($B144="", "",SUMIF(LerXml!B:B,Relatorio!B144,LerXml!BB:BB))</f>
        <v/>
      </c>
      <c r="H144" s="67" t="str">
        <f aca="false">IF($B144="", "",SUMIF(LerXml!B:B,Relatorio!B144,LerXml!BE:BE))</f>
        <v/>
      </c>
      <c r="I144" s="68" t="str">
        <f aca="false">IF(AND($F144="",$G144="",$H144=""), "", IF(SUM(F144:H144)-D144 &lt; 0,0,SUM(F144:H144)-D144))</f>
        <v/>
      </c>
    </row>
    <row r="145" s="71" customFormat="true" ht="13.8" hidden="false" customHeight="false" outlineLevel="0" collapsed="false">
      <c r="B145" s="72"/>
      <c r="D145" s="67" t="str">
        <f aca="false">IF($B145="", "",SUMIF(LerXml!B:B,Relatorio!B145,LerXml!W:W))</f>
        <v/>
      </c>
      <c r="E145" s="67" t="str">
        <f aca="false">IF($B145="", "",SUMIF(LerXml!B:B,Relatorio!B145,LerXml!AX:AX))</f>
        <v/>
      </c>
      <c r="F145" s="68" t="str">
        <f aca="false">IF($B145="", "",SUMIF(LerXml!B:B,Relatorio!B145,LerXml!BA:BA))</f>
        <v/>
      </c>
      <c r="G145" s="67" t="str">
        <f aca="false">IF($B145="", "",SUMIF(LerXml!B:B,Relatorio!B145,LerXml!BB:BB))</f>
        <v/>
      </c>
      <c r="H145" s="67" t="str">
        <f aca="false">IF($B145="", "",SUMIF(LerXml!B:B,Relatorio!B145,LerXml!BE:BE))</f>
        <v/>
      </c>
      <c r="I145" s="68" t="str">
        <f aca="false">IF(AND($F145="",$G145="",$H145=""), "", IF(SUM(F145:H145)-D145 &lt; 0,0,SUM(F145:H145)-D145))</f>
        <v/>
      </c>
    </row>
    <row r="146" s="71" customFormat="true" ht="13.8" hidden="false" customHeight="false" outlineLevel="0" collapsed="false">
      <c r="B146" s="72"/>
      <c r="D146" s="67" t="str">
        <f aca="false">IF($B146="", "",SUMIF(LerXml!B:B,Relatorio!B146,LerXml!W:W))</f>
        <v/>
      </c>
      <c r="E146" s="67" t="str">
        <f aca="false">IF($B146="", "",SUMIF(LerXml!B:B,Relatorio!B146,LerXml!AX:AX))</f>
        <v/>
      </c>
      <c r="F146" s="68" t="str">
        <f aca="false">IF($B146="", "",SUMIF(LerXml!B:B,Relatorio!B146,LerXml!BA:BA))</f>
        <v/>
      </c>
      <c r="G146" s="67" t="str">
        <f aca="false">IF($B146="", "",SUMIF(LerXml!B:B,Relatorio!B146,LerXml!BB:BB))</f>
        <v/>
      </c>
      <c r="H146" s="67" t="str">
        <f aca="false">IF($B146="", "",SUMIF(LerXml!B:B,Relatorio!B146,LerXml!BE:BE))</f>
        <v/>
      </c>
      <c r="I146" s="68" t="str">
        <f aca="false">IF(AND($F146="",$G146="",$H146=""), "", IF(SUM(F146:H146)-D146 &lt; 0,0,SUM(F146:H146)-D146))</f>
        <v/>
      </c>
    </row>
    <row r="147" s="71" customFormat="true" ht="13.8" hidden="false" customHeight="false" outlineLevel="0" collapsed="false">
      <c r="B147" s="72"/>
      <c r="D147" s="67" t="str">
        <f aca="false">IF($B147="", "",SUMIF(LerXml!B:B,Relatorio!B147,LerXml!W:W))</f>
        <v/>
      </c>
      <c r="E147" s="67" t="str">
        <f aca="false">IF($B147="", "",SUMIF(LerXml!B:B,Relatorio!B147,LerXml!AX:AX))</f>
        <v/>
      </c>
      <c r="F147" s="68" t="str">
        <f aca="false">IF($B147="", "",SUMIF(LerXml!B:B,Relatorio!B147,LerXml!BA:BA))</f>
        <v/>
      </c>
      <c r="G147" s="67" t="str">
        <f aca="false">IF($B147="", "",SUMIF(LerXml!B:B,Relatorio!B147,LerXml!BB:BB))</f>
        <v/>
      </c>
      <c r="H147" s="67" t="str">
        <f aca="false">IF($B147="", "",SUMIF(LerXml!B:B,Relatorio!B147,LerXml!BE:BE))</f>
        <v/>
      </c>
      <c r="I147" s="68" t="str">
        <f aca="false">IF(AND($F147="",$G147="",$H147=""), "", IF(SUM(F147:H147)-D147 &lt; 0,0,SUM(F147:H147)-D147))</f>
        <v/>
      </c>
    </row>
    <row r="148" s="71" customFormat="true" ht="13.8" hidden="false" customHeight="false" outlineLevel="0" collapsed="false">
      <c r="B148" s="72"/>
      <c r="D148" s="67" t="str">
        <f aca="false">IF($B148="", "",SUMIF(LerXml!B:B,Relatorio!B148,LerXml!W:W))</f>
        <v/>
      </c>
      <c r="E148" s="67" t="str">
        <f aca="false">IF($B148="", "",SUMIF(LerXml!B:B,Relatorio!B148,LerXml!AX:AX))</f>
        <v/>
      </c>
      <c r="F148" s="68" t="str">
        <f aca="false">IF($B148="", "",SUMIF(LerXml!B:B,Relatorio!B148,LerXml!BA:BA))</f>
        <v/>
      </c>
      <c r="G148" s="67" t="str">
        <f aca="false">IF($B148="", "",SUMIF(LerXml!B:B,Relatorio!B148,LerXml!BB:BB))</f>
        <v/>
      </c>
      <c r="H148" s="67" t="str">
        <f aca="false">IF($B148="", "",SUMIF(LerXml!B:B,Relatorio!B148,LerXml!BE:BE))</f>
        <v/>
      </c>
      <c r="I148" s="68" t="str">
        <f aca="false">IF(AND($F148="",$G148="",$H148=""), "", IF(SUM(F148:H148)-D148 &lt; 0,0,SUM(F148:H148)-D148))</f>
        <v/>
      </c>
    </row>
    <row r="149" s="71" customFormat="true" ht="13.8" hidden="false" customHeight="false" outlineLevel="0" collapsed="false">
      <c r="B149" s="72"/>
      <c r="D149" s="67" t="str">
        <f aca="false">IF($B149="", "",SUMIF(LerXml!B:B,Relatorio!B149,LerXml!W:W))</f>
        <v/>
      </c>
      <c r="E149" s="67" t="str">
        <f aca="false">IF($B149="", "",SUMIF(LerXml!B:B,Relatorio!B149,LerXml!AX:AX))</f>
        <v/>
      </c>
      <c r="F149" s="68" t="str">
        <f aca="false">IF($B149="", "",SUMIF(LerXml!B:B,Relatorio!B149,LerXml!BA:BA))</f>
        <v/>
      </c>
      <c r="G149" s="67" t="str">
        <f aca="false">IF($B149="", "",SUMIF(LerXml!B:B,Relatorio!B149,LerXml!BB:BB))</f>
        <v/>
      </c>
      <c r="H149" s="67" t="str">
        <f aca="false">IF($B149="", "",SUMIF(LerXml!B:B,Relatorio!B149,LerXml!BE:BE))</f>
        <v/>
      </c>
      <c r="I149" s="68" t="str">
        <f aca="false">IF(AND($F149="",$G149="",$H149=""), "", IF(SUM(F149:H149)-D149 &lt; 0,0,SUM(F149:H149)-D149))</f>
        <v/>
      </c>
    </row>
    <row r="150" s="71" customFormat="true" ht="13.8" hidden="false" customHeight="false" outlineLevel="0" collapsed="false">
      <c r="B150" s="72"/>
      <c r="D150" s="67" t="str">
        <f aca="false">IF($B150="", "",SUMIF(LerXml!B:B,Relatorio!B150,LerXml!W:W))</f>
        <v/>
      </c>
      <c r="E150" s="67" t="str">
        <f aca="false">IF($B150="", "",SUMIF(LerXml!B:B,Relatorio!B150,LerXml!AX:AX))</f>
        <v/>
      </c>
      <c r="F150" s="68" t="str">
        <f aca="false">IF($B150="", "",SUMIF(LerXml!B:B,Relatorio!B150,LerXml!BA:BA))</f>
        <v/>
      </c>
      <c r="G150" s="67" t="str">
        <f aca="false">IF($B150="", "",SUMIF(LerXml!B:B,Relatorio!B150,LerXml!BB:BB))</f>
        <v/>
      </c>
      <c r="H150" s="67" t="str">
        <f aca="false">IF($B150="", "",SUMIF(LerXml!B:B,Relatorio!B150,LerXml!BE:BE))</f>
        <v/>
      </c>
      <c r="I150" s="68" t="str">
        <f aca="false">IF(AND($F150="",$G150="",$H150=""), "", IF(SUM(F150:H150)-D150 &lt; 0,0,SUM(F150:H150)-D150))</f>
        <v/>
      </c>
    </row>
    <row r="151" s="71" customFormat="true" ht="13.8" hidden="false" customHeight="false" outlineLevel="0" collapsed="false">
      <c r="B151" s="72"/>
      <c r="D151" s="67" t="str">
        <f aca="false">IF($B151="", "",SUMIF(LerXml!B:B,Relatorio!B151,LerXml!W:W))</f>
        <v/>
      </c>
      <c r="E151" s="67" t="str">
        <f aca="false">IF($B151="", "",SUMIF(LerXml!B:B,Relatorio!B151,LerXml!AX:AX))</f>
        <v/>
      </c>
      <c r="F151" s="68" t="str">
        <f aca="false">IF($B151="", "",SUMIF(LerXml!B:B,Relatorio!B151,LerXml!BA:BA))</f>
        <v/>
      </c>
      <c r="G151" s="67" t="str">
        <f aca="false">IF($B151="", "",SUMIF(LerXml!B:B,Relatorio!B151,LerXml!BB:BB))</f>
        <v/>
      </c>
      <c r="H151" s="67" t="str">
        <f aca="false">IF($B151="", "",SUMIF(LerXml!B:B,Relatorio!B151,LerXml!BE:BE))</f>
        <v/>
      </c>
      <c r="I151" s="68" t="str">
        <f aca="false">IF(AND($F151="",$G151="",$H151=""), "", IF(SUM(F151:H151)-D151 &lt; 0,0,SUM(F151:H151)-D151))</f>
        <v/>
      </c>
    </row>
    <row r="152" s="71" customFormat="true" ht="13.8" hidden="false" customHeight="false" outlineLevel="0" collapsed="false">
      <c r="B152" s="72"/>
      <c r="D152" s="67" t="str">
        <f aca="false">IF($B152="", "",SUMIF(LerXml!B:B,Relatorio!B152,LerXml!W:W))</f>
        <v/>
      </c>
      <c r="E152" s="67" t="str">
        <f aca="false">IF($B152="", "",SUMIF(LerXml!B:B,Relatorio!B152,LerXml!AX:AX))</f>
        <v/>
      </c>
      <c r="F152" s="68" t="str">
        <f aca="false">IF($B152="", "",SUMIF(LerXml!B:B,Relatorio!B152,LerXml!BA:BA))</f>
        <v/>
      </c>
      <c r="G152" s="67" t="str">
        <f aca="false">IF($B152="", "",SUMIF(LerXml!B:B,Relatorio!B152,LerXml!BB:BB))</f>
        <v/>
      </c>
      <c r="H152" s="67" t="str">
        <f aca="false">IF($B152="", "",SUMIF(LerXml!B:B,Relatorio!B152,LerXml!BE:BE))</f>
        <v/>
      </c>
      <c r="I152" s="68" t="str">
        <f aca="false">IF(AND($F152="",$G152="",$H152=""), "", IF(SUM(F152:H152)-D152 &lt; 0,0,SUM(F152:H152)-D152))</f>
        <v/>
      </c>
    </row>
    <row r="153" s="71" customFormat="true" ht="13.8" hidden="false" customHeight="false" outlineLevel="0" collapsed="false">
      <c r="B153" s="72"/>
      <c r="D153" s="67" t="str">
        <f aca="false">IF($B153="", "",SUMIF(LerXml!B:B,Relatorio!B153,LerXml!W:W))</f>
        <v/>
      </c>
      <c r="E153" s="67" t="str">
        <f aca="false">IF($B153="", "",SUMIF(LerXml!B:B,Relatorio!B153,LerXml!AX:AX))</f>
        <v/>
      </c>
      <c r="F153" s="68" t="str">
        <f aca="false">IF($B153="", "",SUMIF(LerXml!B:B,Relatorio!B153,LerXml!BA:BA))</f>
        <v/>
      </c>
      <c r="G153" s="67" t="str">
        <f aca="false">IF($B153="", "",SUMIF(LerXml!B:B,Relatorio!B153,LerXml!BB:BB))</f>
        <v/>
      </c>
      <c r="H153" s="67" t="str">
        <f aca="false">IF($B153="", "",SUMIF(LerXml!B:B,Relatorio!B153,LerXml!BE:BE))</f>
        <v/>
      </c>
      <c r="I153" s="68" t="str">
        <f aca="false">IF(AND($F153="",$G153="",$H153=""), "", IF(SUM(F153:H153)-D153 &lt; 0,0,SUM(F153:H153)-D153))</f>
        <v/>
      </c>
    </row>
    <row r="154" s="71" customFormat="true" ht="13.8" hidden="false" customHeight="false" outlineLevel="0" collapsed="false">
      <c r="B154" s="72"/>
      <c r="D154" s="67" t="str">
        <f aca="false">IF($B154="", "",SUMIF(LerXml!B:B,Relatorio!B154,LerXml!W:W))</f>
        <v/>
      </c>
      <c r="E154" s="67" t="str">
        <f aca="false">IF($B154="", "",SUMIF(LerXml!B:B,Relatorio!B154,LerXml!AX:AX))</f>
        <v/>
      </c>
      <c r="F154" s="68" t="str">
        <f aca="false">IF($B154="", "",SUMIF(LerXml!B:B,Relatorio!B154,LerXml!BA:BA))</f>
        <v/>
      </c>
      <c r="G154" s="67" t="str">
        <f aca="false">IF($B154="", "",SUMIF(LerXml!B:B,Relatorio!B154,LerXml!BB:BB))</f>
        <v/>
      </c>
      <c r="H154" s="67" t="str">
        <f aca="false">IF($B154="", "",SUMIF(LerXml!B:B,Relatorio!B154,LerXml!BE:BE))</f>
        <v/>
      </c>
      <c r="I154" s="68" t="str">
        <f aca="false">IF(AND($F154="",$G154="",$H154=""), "", IF(SUM(F154:H154)-D154 &lt; 0,0,SUM(F154:H154)-D154))</f>
        <v/>
      </c>
    </row>
    <row r="155" s="71" customFormat="true" ht="13.8" hidden="false" customHeight="false" outlineLevel="0" collapsed="false">
      <c r="B155" s="72"/>
      <c r="D155" s="67" t="str">
        <f aca="false">IF($B155="", "",SUMIF(LerXml!B:B,Relatorio!B155,LerXml!W:W))</f>
        <v/>
      </c>
      <c r="E155" s="67" t="str">
        <f aca="false">IF($B155="", "",SUMIF(LerXml!B:B,Relatorio!B155,LerXml!AX:AX))</f>
        <v/>
      </c>
      <c r="F155" s="68" t="str">
        <f aca="false">IF($B155="", "",SUMIF(LerXml!B:B,Relatorio!B155,LerXml!BA:BA))</f>
        <v/>
      </c>
      <c r="G155" s="67" t="str">
        <f aca="false">IF($B155="", "",SUMIF(LerXml!B:B,Relatorio!B155,LerXml!BB:BB))</f>
        <v/>
      </c>
      <c r="H155" s="67" t="str">
        <f aca="false">IF($B155="", "",SUMIF(LerXml!B:B,Relatorio!B155,LerXml!BE:BE))</f>
        <v/>
      </c>
      <c r="I155" s="68" t="str">
        <f aca="false">IF(AND($F155="",$G155="",$H155=""), "", IF(SUM(F155:H155)-D155 &lt; 0,0,SUM(F155:H155)-D155))</f>
        <v/>
      </c>
    </row>
    <row r="156" s="71" customFormat="true" ht="13.8" hidden="false" customHeight="false" outlineLevel="0" collapsed="false">
      <c r="B156" s="72"/>
      <c r="D156" s="67" t="str">
        <f aca="false">IF($B156="", "",SUMIF(LerXml!B:B,Relatorio!B156,LerXml!W:W))</f>
        <v/>
      </c>
      <c r="E156" s="67" t="str">
        <f aca="false">IF($B156="", "",SUMIF(LerXml!B:B,Relatorio!B156,LerXml!AX:AX))</f>
        <v/>
      </c>
      <c r="F156" s="68" t="str">
        <f aca="false">IF($B156="", "",SUMIF(LerXml!B:B,Relatorio!B156,LerXml!BA:BA))</f>
        <v/>
      </c>
      <c r="G156" s="67" t="str">
        <f aca="false">IF($B156="", "",SUMIF(LerXml!B:B,Relatorio!B156,LerXml!BB:BB))</f>
        <v/>
      </c>
      <c r="H156" s="67" t="str">
        <f aca="false">IF($B156="", "",SUMIF(LerXml!B:B,Relatorio!B156,LerXml!BE:BE))</f>
        <v/>
      </c>
      <c r="I156" s="68" t="str">
        <f aca="false">IF(AND($F156="",$G156="",$H156=""), "", IF(SUM(F156:H156)-D156 &lt; 0,0,SUM(F156:H156)-D156))</f>
        <v/>
      </c>
    </row>
    <row r="157" s="71" customFormat="true" ht="13.8" hidden="false" customHeight="false" outlineLevel="0" collapsed="false">
      <c r="B157" s="72"/>
      <c r="D157" s="67" t="str">
        <f aca="false">IF($B157="", "",SUMIF(LerXml!B:B,Relatorio!B157,LerXml!W:W))</f>
        <v/>
      </c>
      <c r="E157" s="67" t="str">
        <f aca="false">IF($B157="", "",SUMIF(LerXml!B:B,Relatorio!B157,LerXml!AX:AX))</f>
        <v/>
      </c>
      <c r="F157" s="68" t="str">
        <f aca="false">IF($B157="", "",SUMIF(LerXml!B:B,Relatorio!B157,LerXml!BA:BA))</f>
        <v/>
      </c>
      <c r="G157" s="67" t="str">
        <f aca="false">IF($B157="", "",SUMIF(LerXml!B:B,Relatorio!B157,LerXml!BB:BB))</f>
        <v/>
      </c>
      <c r="H157" s="67" t="str">
        <f aca="false">IF($B157="", "",SUMIF(LerXml!B:B,Relatorio!B157,LerXml!BE:BE))</f>
        <v/>
      </c>
      <c r="I157" s="68" t="str">
        <f aca="false">IF(AND($F157="",$G157="",$H157=""), "", IF(SUM(F157:H157)-D157 &lt; 0,0,SUM(F157:H157)-D157))</f>
        <v/>
      </c>
    </row>
    <row r="158" s="71" customFormat="true" ht="13.8" hidden="false" customHeight="false" outlineLevel="0" collapsed="false">
      <c r="B158" s="72"/>
      <c r="D158" s="67" t="str">
        <f aca="false">IF($B158="", "",SUMIF(LerXml!B:B,Relatorio!B158,LerXml!W:W))</f>
        <v/>
      </c>
      <c r="E158" s="67" t="str">
        <f aca="false">IF($B158="", "",SUMIF(LerXml!B:B,Relatorio!B158,LerXml!AX:AX))</f>
        <v/>
      </c>
      <c r="F158" s="68" t="str">
        <f aca="false">IF($B158="", "",SUMIF(LerXml!B:B,Relatorio!B158,LerXml!BA:BA))</f>
        <v/>
      </c>
      <c r="G158" s="67" t="str">
        <f aca="false">IF($B158="", "",SUMIF(LerXml!B:B,Relatorio!B158,LerXml!BB:BB))</f>
        <v/>
      </c>
      <c r="H158" s="67" t="str">
        <f aca="false">IF($B158="", "",SUMIF(LerXml!B:B,Relatorio!B158,LerXml!BE:BE))</f>
        <v/>
      </c>
      <c r="I158" s="68" t="str">
        <f aca="false">IF(AND($F158="",$G158="",$H158=""), "", IF(SUM(F158:H158)-D158 &lt; 0,0,SUM(F158:H158)-D158))</f>
        <v/>
      </c>
    </row>
    <row r="159" s="71" customFormat="true" ht="13.8" hidden="false" customHeight="false" outlineLevel="0" collapsed="false">
      <c r="B159" s="72"/>
      <c r="D159" s="67" t="str">
        <f aca="false">IF($B159="", "",SUMIF(LerXml!B:B,Relatorio!B159,LerXml!W:W))</f>
        <v/>
      </c>
      <c r="E159" s="67" t="str">
        <f aca="false">IF($B159="", "",SUMIF(LerXml!B:B,Relatorio!B159,LerXml!AX:AX))</f>
        <v/>
      </c>
      <c r="F159" s="68" t="str">
        <f aca="false">IF($B159="", "",SUMIF(LerXml!B:B,Relatorio!B159,LerXml!BA:BA))</f>
        <v/>
      </c>
      <c r="G159" s="67" t="str">
        <f aca="false">IF($B159="", "",SUMIF(LerXml!B:B,Relatorio!B159,LerXml!BB:BB))</f>
        <v/>
      </c>
      <c r="H159" s="67" t="str">
        <f aca="false">IF($B159="", "",SUMIF(LerXml!B:B,Relatorio!B159,LerXml!BE:BE))</f>
        <v/>
      </c>
      <c r="I159" s="68" t="str">
        <f aca="false">IF(AND($F159="",$G159="",$H159=""), "", IF(SUM(F159:H159)-D159 &lt; 0,0,SUM(F159:H159)-D159))</f>
        <v/>
      </c>
    </row>
    <row r="160" s="71" customFormat="true" ht="13.8" hidden="false" customHeight="false" outlineLevel="0" collapsed="false">
      <c r="B160" s="72"/>
      <c r="D160" s="67" t="str">
        <f aca="false">IF($B160="", "",SUMIF(LerXml!B:B,Relatorio!B160,LerXml!W:W))</f>
        <v/>
      </c>
      <c r="E160" s="67" t="str">
        <f aca="false">IF($B160="", "",SUMIF(LerXml!B:B,Relatorio!B160,LerXml!AX:AX))</f>
        <v/>
      </c>
      <c r="F160" s="68" t="str">
        <f aca="false">IF($B160="", "",SUMIF(LerXml!B:B,Relatorio!B160,LerXml!BA:BA))</f>
        <v/>
      </c>
      <c r="G160" s="67" t="str">
        <f aca="false">IF($B160="", "",SUMIF(LerXml!B:B,Relatorio!B160,LerXml!BB:BB))</f>
        <v/>
      </c>
      <c r="H160" s="67" t="str">
        <f aca="false">IF($B160="", "",SUMIF(LerXml!B:B,Relatorio!B160,LerXml!BE:BE))</f>
        <v/>
      </c>
      <c r="I160" s="68" t="str">
        <f aca="false">IF(AND($F160="",$G160="",$H160=""), "", IF(SUM(F160:H160)-D160 &lt; 0,0,SUM(F160:H160)-D160))</f>
        <v/>
      </c>
    </row>
    <row r="161" s="71" customFormat="true" ht="13.8" hidden="false" customHeight="false" outlineLevel="0" collapsed="false">
      <c r="B161" s="72"/>
      <c r="D161" s="67" t="str">
        <f aca="false">IF($B161="", "",SUMIF(LerXml!B:B,Relatorio!B161,LerXml!W:W))</f>
        <v/>
      </c>
      <c r="E161" s="67" t="str">
        <f aca="false">IF($B161="", "",SUMIF(LerXml!B:B,Relatorio!B161,LerXml!AX:AX))</f>
        <v/>
      </c>
      <c r="F161" s="68" t="str">
        <f aca="false">IF($B161="", "",SUMIF(LerXml!B:B,Relatorio!B161,LerXml!BA:BA))</f>
        <v/>
      </c>
      <c r="G161" s="67" t="str">
        <f aca="false">IF($B161="", "",SUMIF(LerXml!B:B,Relatorio!B161,LerXml!BB:BB))</f>
        <v/>
      </c>
      <c r="H161" s="67" t="str">
        <f aca="false">IF($B161="", "",SUMIF(LerXml!B:B,Relatorio!B161,LerXml!BE:BE))</f>
        <v/>
      </c>
      <c r="I161" s="68" t="str">
        <f aca="false">IF(AND($F161="",$G161="",$H161=""), "", IF(SUM(F161:H161)-D161 &lt; 0,0,SUM(F161:H161)-D161))</f>
        <v/>
      </c>
    </row>
    <row r="162" s="71" customFormat="true" ht="13.8" hidden="false" customHeight="false" outlineLevel="0" collapsed="false">
      <c r="B162" s="72"/>
      <c r="D162" s="67" t="str">
        <f aca="false">IF($B162="", "",SUMIF(LerXml!B:B,Relatorio!B162,LerXml!W:W))</f>
        <v/>
      </c>
      <c r="E162" s="67" t="str">
        <f aca="false">IF($B162="", "",SUMIF(LerXml!B:B,Relatorio!B162,LerXml!AX:AX))</f>
        <v/>
      </c>
      <c r="F162" s="68" t="str">
        <f aca="false">IF($B162="", "",SUMIF(LerXml!B:B,Relatorio!B162,LerXml!BA:BA))</f>
        <v/>
      </c>
      <c r="G162" s="67" t="str">
        <f aca="false">IF($B162="", "",SUMIF(LerXml!B:B,Relatorio!B162,LerXml!BB:BB))</f>
        <v/>
      </c>
      <c r="H162" s="67" t="str">
        <f aca="false">IF($B162="", "",SUMIF(LerXml!B:B,Relatorio!B162,LerXml!BE:BE))</f>
        <v/>
      </c>
      <c r="I162" s="68" t="str">
        <f aca="false">IF(AND($F162="",$G162="",$H162=""), "", IF(SUM(F162:H162)-D162 &lt; 0,0,SUM(F162:H162)-D162))</f>
        <v/>
      </c>
    </row>
    <row r="163" s="71" customFormat="true" ht="13.8" hidden="false" customHeight="false" outlineLevel="0" collapsed="false">
      <c r="B163" s="72"/>
      <c r="D163" s="67" t="str">
        <f aca="false">IF($B163="", "",SUMIF(LerXml!B:B,Relatorio!B163,LerXml!W:W))</f>
        <v/>
      </c>
      <c r="E163" s="67" t="str">
        <f aca="false">IF($B163="", "",SUMIF(LerXml!B:B,Relatorio!B163,LerXml!AX:AX))</f>
        <v/>
      </c>
      <c r="F163" s="68" t="str">
        <f aca="false">IF($B163="", "",SUMIF(LerXml!B:B,Relatorio!B163,LerXml!BA:BA))</f>
        <v/>
      </c>
      <c r="G163" s="67" t="str">
        <f aca="false">IF($B163="", "",SUMIF(LerXml!B:B,Relatorio!B163,LerXml!BB:BB))</f>
        <v/>
      </c>
      <c r="H163" s="67" t="str">
        <f aca="false">IF($B163="", "",SUMIF(LerXml!B:B,Relatorio!B163,LerXml!BE:BE))</f>
        <v/>
      </c>
      <c r="I163" s="68" t="str">
        <f aca="false">IF(AND($F163="",$G163="",$H163=""), "", IF(SUM(F163:H163)-D163 &lt; 0,0,SUM(F163:H163)-D163))</f>
        <v/>
      </c>
    </row>
    <row r="164" s="71" customFormat="true" ht="13.8" hidden="false" customHeight="false" outlineLevel="0" collapsed="false">
      <c r="B164" s="72"/>
      <c r="D164" s="67" t="str">
        <f aca="false">IF($B164="", "",SUMIF(LerXml!B:B,Relatorio!B164,LerXml!W:W))</f>
        <v/>
      </c>
      <c r="E164" s="67" t="str">
        <f aca="false">IF($B164="", "",SUMIF(LerXml!B:B,Relatorio!B164,LerXml!AX:AX))</f>
        <v/>
      </c>
      <c r="F164" s="68" t="str">
        <f aca="false">IF($B164="", "",SUMIF(LerXml!B:B,Relatorio!B164,LerXml!BA:BA))</f>
        <v/>
      </c>
      <c r="G164" s="67" t="str">
        <f aca="false">IF($B164="", "",SUMIF(LerXml!B:B,Relatorio!B164,LerXml!BB:BB))</f>
        <v/>
      </c>
      <c r="H164" s="67" t="str">
        <f aca="false">IF($B164="", "",SUMIF(LerXml!B:B,Relatorio!B164,LerXml!BE:BE))</f>
        <v/>
      </c>
      <c r="I164" s="68" t="str">
        <f aca="false">IF(AND($F164="",$G164="",$H164=""), "", IF(SUM(F164:H164)-D164 &lt; 0,0,SUM(F164:H164)-D164))</f>
        <v/>
      </c>
    </row>
    <row r="165" s="71" customFormat="true" ht="13.8" hidden="false" customHeight="false" outlineLevel="0" collapsed="false">
      <c r="B165" s="72"/>
      <c r="D165" s="67" t="str">
        <f aca="false">IF($B165="", "",SUMIF(LerXml!B:B,Relatorio!B165,LerXml!W:W))</f>
        <v/>
      </c>
      <c r="E165" s="67" t="str">
        <f aca="false">IF($B165="", "",SUMIF(LerXml!B:B,Relatorio!B165,LerXml!AX:AX))</f>
        <v/>
      </c>
      <c r="F165" s="68" t="str">
        <f aca="false">IF($B165="", "",SUMIF(LerXml!B:B,Relatorio!B165,LerXml!BA:BA))</f>
        <v/>
      </c>
      <c r="G165" s="67" t="str">
        <f aca="false">IF($B165="", "",SUMIF(LerXml!B:B,Relatorio!B165,LerXml!BB:BB))</f>
        <v/>
      </c>
      <c r="H165" s="67" t="str">
        <f aca="false">IF($B165="", "",SUMIF(LerXml!B:B,Relatorio!B165,LerXml!BE:BE))</f>
        <v/>
      </c>
      <c r="I165" s="68" t="str">
        <f aca="false">IF(AND($F165="",$G165="",$H165=""), "", IF(SUM(F165:H165)-D165 &lt; 0,0,SUM(F165:H165)-D165))</f>
        <v/>
      </c>
    </row>
    <row r="166" s="71" customFormat="true" ht="13.8" hidden="false" customHeight="false" outlineLevel="0" collapsed="false">
      <c r="B166" s="72"/>
      <c r="D166" s="67" t="str">
        <f aca="false">IF($B166="", "",SUMIF(LerXml!B:B,Relatorio!B166,LerXml!W:W))</f>
        <v/>
      </c>
      <c r="E166" s="67" t="str">
        <f aca="false">IF($B166="", "",SUMIF(LerXml!B:B,Relatorio!B166,LerXml!AX:AX))</f>
        <v/>
      </c>
      <c r="F166" s="68" t="str">
        <f aca="false">IF($B166="", "",SUMIF(LerXml!B:B,Relatorio!B166,LerXml!BA:BA))</f>
        <v/>
      </c>
      <c r="G166" s="67" t="str">
        <f aca="false">IF($B166="", "",SUMIF(LerXml!B:B,Relatorio!B166,LerXml!BB:BB))</f>
        <v/>
      </c>
      <c r="H166" s="67" t="str">
        <f aca="false">IF($B166="", "",SUMIF(LerXml!B:B,Relatorio!B166,LerXml!BE:BE))</f>
        <v/>
      </c>
      <c r="I166" s="68" t="str">
        <f aca="false">IF(AND($F166="",$G166="",$H166=""), "", IF(SUM(F166:H166)-D166 &lt; 0,0,SUM(F166:H166)-D166))</f>
        <v/>
      </c>
    </row>
    <row r="167" s="71" customFormat="true" ht="13.8" hidden="false" customHeight="false" outlineLevel="0" collapsed="false">
      <c r="B167" s="72"/>
      <c r="D167" s="67" t="str">
        <f aca="false">IF($B167="", "",SUMIF(LerXml!B:B,Relatorio!B167,LerXml!W:W))</f>
        <v/>
      </c>
      <c r="E167" s="67" t="str">
        <f aca="false">IF($B167="", "",SUMIF(LerXml!B:B,Relatorio!B167,LerXml!AX:AX))</f>
        <v/>
      </c>
      <c r="F167" s="68" t="str">
        <f aca="false">IF($B167="", "",SUMIF(LerXml!B:B,Relatorio!B167,LerXml!BA:BA))</f>
        <v/>
      </c>
      <c r="G167" s="67" t="str">
        <f aca="false">IF($B167="", "",SUMIF(LerXml!B:B,Relatorio!B167,LerXml!BB:BB))</f>
        <v/>
      </c>
      <c r="H167" s="67" t="str">
        <f aca="false">IF($B167="", "",SUMIF(LerXml!B:B,Relatorio!B167,LerXml!BE:BE))</f>
        <v/>
      </c>
      <c r="I167" s="68" t="str">
        <f aca="false">IF(AND($F167="",$G167="",$H167=""), "", IF(SUM(F167:H167)-D167 &lt; 0,0,SUM(F167:H167)-D167))</f>
        <v/>
      </c>
    </row>
    <row r="168" s="71" customFormat="true" ht="13.8" hidden="false" customHeight="false" outlineLevel="0" collapsed="false">
      <c r="B168" s="72"/>
      <c r="D168" s="67" t="str">
        <f aca="false">IF($B168="", "",SUMIF(LerXml!B:B,Relatorio!B168,LerXml!W:W))</f>
        <v/>
      </c>
      <c r="E168" s="67" t="str">
        <f aca="false">IF($B168="", "",SUMIF(LerXml!B:B,Relatorio!B168,LerXml!AX:AX))</f>
        <v/>
      </c>
      <c r="F168" s="68" t="str">
        <f aca="false">IF($B168="", "",SUMIF(LerXml!B:B,Relatorio!B168,LerXml!BA:BA))</f>
        <v/>
      </c>
      <c r="G168" s="67" t="str">
        <f aca="false">IF($B168="", "",SUMIF(LerXml!B:B,Relatorio!B168,LerXml!BB:BB))</f>
        <v/>
      </c>
      <c r="H168" s="67" t="str">
        <f aca="false">IF($B168="", "",SUMIF(LerXml!B:B,Relatorio!B168,LerXml!BE:BE))</f>
        <v/>
      </c>
      <c r="I168" s="68" t="str">
        <f aca="false">IF(AND($F168="",$G168="",$H168=""), "", IF(SUM(F168:H168)-D168 &lt; 0,0,SUM(F168:H168)-D168))</f>
        <v/>
      </c>
    </row>
    <row r="169" s="71" customFormat="true" ht="13.8" hidden="false" customHeight="false" outlineLevel="0" collapsed="false">
      <c r="B169" s="72"/>
      <c r="D169" s="67" t="str">
        <f aca="false">IF($B169="", "",SUMIF(LerXml!B:B,Relatorio!B169,LerXml!W:W))</f>
        <v/>
      </c>
      <c r="E169" s="67" t="str">
        <f aca="false">IF($B169="", "",SUMIF(LerXml!B:B,Relatorio!B169,LerXml!AX:AX))</f>
        <v/>
      </c>
      <c r="F169" s="68" t="str">
        <f aca="false">IF($B169="", "",SUMIF(LerXml!B:B,Relatorio!B169,LerXml!BA:BA))</f>
        <v/>
      </c>
      <c r="G169" s="67" t="str">
        <f aca="false">IF($B169="", "",SUMIF(LerXml!B:B,Relatorio!B169,LerXml!BB:BB))</f>
        <v/>
      </c>
      <c r="H169" s="67" t="str">
        <f aca="false">IF($B169="", "",SUMIF(LerXml!B:B,Relatorio!B169,LerXml!BE:BE))</f>
        <v/>
      </c>
      <c r="I169" s="68" t="str">
        <f aca="false">IF(AND($F169="",$G169="",$H169=""), "", IF(SUM(F169:H169)-D169 &lt; 0,0,SUM(F169:H169)-D169))</f>
        <v/>
      </c>
    </row>
    <row r="170" s="71" customFormat="true" ht="13.8" hidden="false" customHeight="false" outlineLevel="0" collapsed="false">
      <c r="B170" s="72"/>
      <c r="D170" s="67" t="str">
        <f aca="false">IF($B170="", "",SUMIF(LerXml!B:B,Relatorio!B170,LerXml!W:W))</f>
        <v/>
      </c>
      <c r="E170" s="67" t="str">
        <f aca="false">IF($B170="", "",SUMIF(LerXml!B:B,Relatorio!B170,LerXml!AX:AX))</f>
        <v/>
      </c>
      <c r="F170" s="68" t="str">
        <f aca="false">IF($B170="", "",SUMIF(LerXml!B:B,Relatorio!B170,LerXml!BA:BA))</f>
        <v/>
      </c>
      <c r="G170" s="67" t="str">
        <f aca="false">IF($B170="", "",SUMIF(LerXml!B:B,Relatorio!B170,LerXml!BB:BB))</f>
        <v/>
      </c>
      <c r="H170" s="67" t="str">
        <f aca="false">IF($B170="", "",SUMIF(LerXml!B:B,Relatorio!B170,LerXml!BE:BE))</f>
        <v/>
      </c>
      <c r="I170" s="68" t="str">
        <f aca="false">IF(AND($F170="",$G170="",$H170=""), "", IF(SUM(F170:H170)-D170 &lt; 0,0,SUM(F170:H170)-D170))</f>
        <v/>
      </c>
    </row>
    <row r="171" s="71" customFormat="true" ht="13.8" hidden="false" customHeight="false" outlineLevel="0" collapsed="false">
      <c r="B171" s="72"/>
      <c r="D171" s="67" t="str">
        <f aca="false">IF($B171="", "",SUMIF(LerXml!B:B,Relatorio!B171,LerXml!W:W))</f>
        <v/>
      </c>
      <c r="E171" s="67" t="str">
        <f aca="false">IF($B171="", "",SUMIF(LerXml!B:B,Relatorio!B171,LerXml!AX:AX))</f>
        <v/>
      </c>
      <c r="F171" s="68" t="str">
        <f aca="false">IF($B171="", "",SUMIF(LerXml!B:B,Relatorio!B171,LerXml!BA:BA))</f>
        <v/>
      </c>
      <c r="G171" s="67" t="str">
        <f aca="false">IF($B171="", "",SUMIF(LerXml!B:B,Relatorio!B171,LerXml!BB:BB))</f>
        <v/>
      </c>
      <c r="H171" s="67" t="str">
        <f aca="false">IF($B171="", "",SUMIF(LerXml!B:B,Relatorio!B171,LerXml!BE:BE))</f>
        <v/>
      </c>
      <c r="I171" s="68" t="str">
        <f aca="false">IF(AND($F171="",$G171="",$H171=""), "", IF(SUM(F171:H171)-D171 &lt; 0,0,SUM(F171:H171)-D171))</f>
        <v/>
      </c>
    </row>
    <row r="172" s="71" customFormat="true" ht="13.8" hidden="false" customHeight="false" outlineLevel="0" collapsed="false">
      <c r="B172" s="72"/>
      <c r="D172" s="67" t="str">
        <f aca="false">IF($B172="", "",SUMIF(LerXml!B:B,Relatorio!B172,LerXml!W:W))</f>
        <v/>
      </c>
      <c r="E172" s="67" t="str">
        <f aca="false">IF($B172="", "",SUMIF(LerXml!B:B,Relatorio!B172,LerXml!AX:AX))</f>
        <v/>
      </c>
      <c r="F172" s="68" t="str">
        <f aca="false">IF($B172="", "",SUMIF(LerXml!B:B,Relatorio!B172,LerXml!BA:BA))</f>
        <v/>
      </c>
      <c r="G172" s="67" t="str">
        <f aca="false">IF($B172="", "",SUMIF(LerXml!B:B,Relatorio!B172,LerXml!BB:BB))</f>
        <v/>
      </c>
      <c r="H172" s="67" t="str">
        <f aca="false">IF($B172="", "",SUMIF(LerXml!B:B,Relatorio!B172,LerXml!BE:BE))</f>
        <v/>
      </c>
      <c r="I172" s="68" t="str">
        <f aca="false">IF(AND($F172="",$G172="",$H172=""), "", IF(SUM(F172:H172)-D172 &lt; 0,0,SUM(F172:H172)-D172))</f>
        <v/>
      </c>
    </row>
    <row r="173" s="71" customFormat="true" ht="13.8" hidden="false" customHeight="false" outlineLevel="0" collapsed="false">
      <c r="B173" s="72"/>
      <c r="D173" s="67" t="str">
        <f aca="false">IF($B173="", "",SUMIF(LerXml!B:B,Relatorio!B173,LerXml!W:W))</f>
        <v/>
      </c>
      <c r="E173" s="67" t="str">
        <f aca="false">IF($B173="", "",SUMIF(LerXml!B:B,Relatorio!B173,LerXml!AX:AX))</f>
        <v/>
      </c>
      <c r="F173" s="68" t="str">
        <f aca="false">IF($B173="", "",SUMIF(LerXml!B:B,Relatorio!B173,LerXml!BA:BA))</f>
        <v/>
      </c>
      <c r="G173" s="67" t="str">
        <f aca="false">IF($B173="", "",SUMIF(LerXml!B:B,Relatorio!B173,LerXml!BB:BB))</f>
        <v/>
      </c>
      <c r="H173" s="67" t="str">
        <f aca="false">IF($B173="", "",SUMIF(LerXml!B:B,Relatorio!B173,LerXml!BE:BE))</f>
        <v/>
      </c>
      <c r="I173" s="68" t="str">
        <f aca="false">IF(AND($F173="",$G173="",$H173=""), "", IF(SUM(F173:H173)-D173 &lt; 0,0,SUM(F173:H173)-D173))</f>
        <v/>
      </c>
    </row>
    <row r="174" s="71" customFormat="true" ht="13.8" hidden="false" customHeight="false" outlineLevel="0" collapsed="false">
      <c r="B174" s="72"/>
      <c r="D174" s="67" t="str">
        <f aca="false">IF($B174="", "",SUMIF(LerXml!B:B,Relatorio!B174,LerXml!W:W))</f>
        <v/>
      </c>
      <c r="E174" s="67" t="str">
        <f aca="false">IF($B174="", "",SUMIF(LerXml!B:B,Relatorio!B174,LerXml!AX:AX))</f>
        <v/>
      </c>
      <c r="F174" s="68" t="str">
        <f aca="false">IF($B174="", "",SUMIF(LerXml!B:B,Relatorio!B174,LerXml!BA:BA))</f>
        <v/>
      </c>
      <c r="G174" s="67" t="str">
        <f aca="false">IF($B174="", "",SUMIF(LerXml!B:B,Relatorio!B174,LerXml!BB:BB))</f>
        <v/>
      </c>
      <c r="H174" s="67" t="str">
        <f aca="false">IF($B174="", "",SUMIF(LerXml!B:B,Relatorio!B174,LerXml!BE:BE))</f>
        <v/>
      </c>
      <c r="I174" s="68" t="str">
        <f aca="false">IF(AND($F174="",$G174="",$H174=""), "", IF(SUM(F174:H174)-D174 &lt; 0,0,SUM(F174:H174)-D174))</f>
        <v/>
      </c>
    </row>
    <row r="175" s="71" customFormat="true" ht="13.8" hidden="false" customHeight="false" outlineLevel="0" collapsed="false">
      <c r="B175" s="72"/>
      <c r="D175" s="67" t="str">
        <f aca="false">IF($B175="", "",SUMIF(LerXml!B:B,Relatorio!B175,LerXml!W:W))</f>
        <v/>
      </c>
      <c r="E175" s="67" t="str">
        <f aca="false">IF($B175="", "",SUMIF(LerXml!B:B,Relatorio!B175,LerXml!AX:AX))</f>
        <v/>
      </c>
      <c r="F175" s="68" t="str">
        <f aca="false">IF($B175="", "",SUMIF(LerXml!B:B,Relatorio!B175,LerXml!BA:BA))</f>
        <v/>
      </c>
      <c r="G175" s="67" t="str">
        <f aca="false">IF($B175="", "",SUMIF(LerXml!B:B,Relatorio!B175,LerXml!BB:BB))</f>
        <v/>
      </c>
      <c r="H175" s="67" t="str">
        <f aca="false">IF($B175="", "",SUMIF(LerXml!B:B,Relatorio!B175,LerXml!BE:BE))</f>
        <v/>
      </c>
      <c r="I175" s="68" t="str">
        <f aca="false">IF(AND($F175="",$G175="",$H175=""), "", IF(SUM(F175:H175)-D175 &lt; 0,0,SUM(F175:H175)-D175))</f>
        <v/>
      </c>
    </row>
    <row r="176" s="71" customFormat="true" ht="13.8" hidden="false" customHeight="false" outlineLevel="0" collapsed="false">
      <c r="B176" s="72"/>
      <c r="D176" s="67" t="str">
        <f aca="false">IF($B176="", "",SUMIF(LerXml!B:B,Relatorio!B176,LerXml!W:W))</f>
        <v/>
      </c>
      <c r="E176" s="67" t="str">
        <f aca="false">IF($B176="", "",SUMIF(LerXml!B:B,Relatorio!B176,LerXml!AX:AX))</f>
        <v/>
      </c>
      <c r="F176" s="68" t="str">
        <f aca="false">IF($B176="", "",SUMIF(LerXml!B:B,Relatorio!B176,LerXml!BA:BA))</f>
        <v/>
      </c>
      <c r="G176" s="67" t="str">
        <f aca="false">IF($B176="", "",SUMIF(LerXml!B:B,Relatorio!B176,LerXml!BB:BB))</f>
        <v/>
      </c>
      <c r="H176" s="67" t="str">
        <f aca="false">IF($B176="", "",SUMIF(LerXml!B:B,Relatorio!B176,LerXml!BE:BE))</f>
        <v/>
      </c>
      <c r="I176" s="68" t="str">
        <f aca="false">IF(AND($F176="",$G176="",$H176=""), "", IF(SUM(F176:H176)-D176 &lt; 0,0,SUM(F176:H176)-D176))</f>
        <v/>
      </c>
    </row>
    <row r="177" s="71" customFormat="true" ht="13.8" hidden="false" customHeight="false" outlineLevel="0" collapsed="false">
      <c r="B177" s="72"/>
      <c r="D177" s="67" t="str">
        <f aca="false">IF($B177="", "",SUMIF(LerXml!B:B,Relatorio!B177,LerXml!W:W))</f>
        <v/>
      </c>
      <c r="E177" s="67" t="str">
        <f aca="false">IF($B177="", "",SUMIF(LerXml!B:B,Relatorio!B177,LerXml!AX:AX))</f>
        <v/>
      </c>
      <c r="F177" s="68" t="str">
        <f aca="false">IF($B177="", "",SUMIF(LerXml!B:B,Relatorio!B177,LerXml!BA:BA))</f>
        <v/>
      </c>
      <c r="G177" s="67" t="str">
        <f aca="false">IF($B177="", "",SUMIF(LerXml!B:B,Relatorio!B177,LerXml!BB:BB))</f>
        <v/>
      </c>
      <c r="H177" s="67" t="str">
        <f aca="false">IF($B177="", "",SUMIF(LerXml!B:B,Relatorio!B177,LerXml!BE:BE))</f>
        <v/>
      </c>
      <c r="I177" s="68" t="str">
        <f aca="false">IF(AND($F177="",$G177="",$H177=""), "", IF(SUM(F177:H177)-D177 &lt; 0,0,SUM(F177:H177)-D177))</f>
        <v/>
      </c>
    </row>
    <row r="178" s="71" customFormat="true" ht="13.8" hidden="false" customHeight="false" outlineLevel="0" collapsed="false">
      <c r="B178" s="72"/>
      <c r="D178" s="67" t="str">
        <f aca="false">IF($B178="", "",SUMIF(LerXml!B:B,Relatorio!B178,LerXml!W:W))</f>
        <v/>
      </c>
      <c r="E178" s="67" t="str">
        <f aca="false">IF($B178="", "",SUMIF(LerXml!B:B,Relatorio!B178,LerXml!AX:AX))</f>
        <v/>
      </c>
      <c r="F178" s="68" t="str">
        <f aca="false">IF($B178="", "",SUMIF(LerXml!B:B,Relatorio!B178,LerXml!BA:BA))</f>
        <v/>
      </c>
      <c r="G178" s="67" t="str">
        <f aca="false">IF($B178="", "",SUMIF(LerXml!B:B,Relatorio!B178,LerXml!BB:BB))</f>
        <v/>
      </c>
      <c r="H178" s="67" t="str">
        <f aca="false">IF($B178="", "",SUMIF(LerXml!B:B,Relatorio!B178,LerXml!BE:BE))</f>
        <v/>
      </c>
      <c r="I178" s="68" t="str">
        <f aca="false">IF(AND($F178="",$G178="",$H178=""), "", IF(SUM(F178:H178)-D178 &lt; 0,0,SUM(F178:H178)-D178))</f>
        <v/>
      </c>
    </row>
    <row r="179" s="71" customFormat="true" ht="13.8" hidden="false" customHeight="false" outlineLevel="0" collapsed="false">
      <c r="B179" s="72"/>
      <c r="D179" s="67" t="str">
        <f aca="false">IF($B179="", "",SUMIF(LerXml!B:B,Relatorio!B179,LerXml!W:W))</f>
        <v/>
      </c>
      <c r="E179" s="67" t="str">
        <f aca="false">IF($B179="", "",SUMIF(LerXml!B:B,Relatorio!B179,LerXml!AX:AX))</f>
        <v/>
      </c>
      <c r="F179" s="68" t="str">
        <f aca="false">IF($B179="", "",SUMIF(LerXml!B:B,Relatorio!B179,LerXml!BA:BA))</f>
        <v/>
      </c>
      <c r="G179" s="67" t="str">
        <f aca="false">IF($B179="", "",SUMIF(LerXml!B:B,Relatorio!B179,LerXml!BB:BB))</f>
        <v/>
      </c>
      <c r="H179" s="67" t="str">
        <f aca="false">IF($B179="", "",SUMIF(LerXml!B:B,Relatorio!B179,LerXml!BE:BE))</f>
        <v/>
      </c>
      <c r="I179" s="68" t="str">
        <f aca="false">IF(AND($F179="",$G179="",$H179=""), "", IF(SUM(F179:H179)-D179 &lt; 0,0,SUM(F179:H179)-D179))</f>
        <v/>
      </c>
    </row>
    <row r="180" s="71" customFormat="true" ht="13.8" hidden="false" customHeight="false" outlineLevel="0" collapsed="false">
      <c r="B180" s="72"/>
      <c r="D180" s="67" t="str">
        <f aca="false">IF($B180="", "",SUMIF(LerXml!B:B,Relatorio!B180,LerXml!W:W))</f>
        <v/>
      </c>
      <c r="E180" s="67" t="str">
        <f aca="false">IF($B180="", "",SUMIF(LerXml!B:B,Relatorio!B180,LerXml!AX:AX))</f>
        <v/>
      </c>
      <c r="F180" s="68" t="str">
        <f aca="false">IF($B180="", "",SUMIF(LerXml!B:B,Relatorio!B180,LerXml!BA:BA))</f>
        <v/>
      </c>
      <c r="G180" s="67" t="str">
        <f aca="false">IF($B180="", "",SUMIF(LerXml!B:B,Relatorio!B180,LerXml!BB:BB))</f>
        <v/>
      </c>
      <c r="H180" s="67" t="str">
        <f aca="false">IF($B180="", "",SUMIF(LerXml!B:B,Relatorio!B180,LerXml!BE:BE))</f>
        <v/>
      </c>
      <c r="I180" s="68" t="str">
        <f aca="false">IF(AND($F180="",$G180="",$H180=""), "", IF(SUM(F180:H180)-D180 &lt; 0,0,SUM(F180:H180)-D180))</f>
        <v/>
      </c>
    </row>
    <row r="181" s="71" customFormat="true" ht="13.8" hidden="false" customHeight="false" outlineLevel="0" collapsed="false">
      <c r="B181" s="72"/>
      <c r="D181" s="67" t="str">
        <f aca="false">IF($B181="", "",SUMIF(LerXml!B:B,Relatorio!B181,LerXml!W:W))</f>
        <v/>
      </c>
      <c r="E181" s="67" t="str">
        <f aca="false">IF($B181="", "",SUMIF(LerXml!B:B,Relatorio!B181,LerXml!AX:AX))</f>
        <v/>
      </c>
      <c r="F181" s="68" t="str">
        <f aca="false">IF($B181="", "",SUMIF(LerXml!B:B,Relatorio!B181,LerXml!BA:BA))</f>
        <v/>
      </c>
      <c r="G181" s="67" t="str">
        <f aca="false">IF($B181="", "",SUMIF(LerXml!B:B,Relatorio!B181,LerXml!BB:BB))</f>
        <v/>
      </c>
      <c r="H181" s="67" t="str">
        <f aca="false">IF($B181="", "",SUMIF(LerXml!B:B,Relatorio!B181,LerXml!BE:BE))</f>
        <v/>
      </c>
      <c r="I181" s="68" t="str">
        <f aca="false">IF(AND($F181="",$G181="",$H181=""), "", IF(SUM(F181:H181)-D181 &lt; 0,0,SUM(F181:H181)-D181))</f>
        <v/>
      </c>
    </row>
    <row r="182" s="71" customFormat="true" ht="13.8" hidden="false" customHeight="false" outlineLevel="0" collapsed="false">
      <c r="B182" s="72"/>
      <c r="D182" s="67" t="str">
        <f aca="false">IF($B182="", "",SUMIF(LerXml!B:B,Relatorio!B182,LerXml!W:W))</f>
        <v/>
      </c>
      <c r="E182" s="67" t="str">
        <f aca="false">IF($B182="", "",SUMIF(LerXml!B:B,Relatorio!B182,LerXml!AX:AX))</f>
        <v/>
      </c>
      <c r="F182" s="68" t="str">
        <f aca="false">IF($B182="", "",SUMIF(LerXml!B:B,Relatorio!B182,LerXml!BA:BA))</f>
        <v/>
      </c>
      <c r="G182" s="67" t="str">
        <f aca="false">IF($B182="", "",SUMIF(LerXml!B:B,Relatorio!B182,LerXml!BB:BB))</f>
        <v/>
      </c>
      <c r="H182" s="67" t="str">
        <f aca="false">IF($B182="", "",SUMIF(LerXml!B:B,Relatorio!B182,LerXml!BE:BE))</f>
        <v/>
      </c>
      <c r="I182" s="68" t="str">
        <f aca="false">IF(AND($F182="",$G182="",$H182=""), "", IF(SUM(F182:H182)-D182 &lt; 0,0,SUM(F182:H182)-D182))</f>
        <v/>
      </c>
    </row>
    <row r="183" s="71" customFormat="true" ht="13.8" hidden="false" customHeight="false" outlineLevel="0" collapsed="false">
      <c r="B183" s="72"/>
      <c r="D183" s="67" t="str">
        <f aca="false">IF($B183="", "",SUMIF(LerXml!B:B,Relatorio!B183,LerXml!W:W))</f>
        <v/>
      </c>
      <c r="E183" s="67" t="str">
        <f aca="false">IF($B183="", "",SUMIF(LerXml!B:B,Relatorio!B183,LerXml!AX:AX))</f>
        <v/>
      </c>
      <c r="F183" s="68" t="str">
        <f aca="false">IF($B183="", "",SUMIF(LerXml!B:B,Relatorio!B183,LerXml!BA:BA))</f>
        <v/>
      </c>
      <c r="G183" s="67" t="str">
        <f aca="false">IF($B183="", "",SUMIF(LerXml!B:B,Relatorio!B183,LerXml!BB:BB))</f>
        <v/>
      </c>
      <c r="H183" s="67" t="str">
        <f aca="false">IF($B183="", "",SUMIF(LerXml!B:B,Relatorio!B183,LerXml!BE:BE))</f>
        <v/>
      </c>
      <c r="I183" s="68" t="str">
        <f aca="false">IF(AND($F183="",$G183="",$H183=""), "", IF(SUM(F183:H183)-D183 &lt; 0,0,SUM(F183:H183)-D183))</f>
        <v/>
      </c>
    </row>
    <row r="184" s="71" customFormat="true" ht="13.8" hidden="false" customHeight="false" outlineLevel="0" collapsed="false">
      <c r="B184" s="72"/>
      <c r="D184" s="67" t="str">
        <f aca="false">IF($B184="", "",SUMIF(LerXml!B:B,Relatorio!B184,LerXml!W:W))</f>
        <v/>
      </c>
      <c r="E184" s="67" t="str">
        <f aca="false">IF($B184="", "",SUMIF(LerXml!B:B,Relatorio!B184,LerXml!AX:AX))</f>
        <v/>
      </c>
      <c r="F184" s="68" t="str">
        <f aca="false">IF($B184="", "",SUMIF(LerXml!B:B,Relatorio!B184,LerXml!BA:BA))</f>
        <v/>
      </c>
      <c r="G184" s="67" t="str">
        <f aca="false">IF($B184="", "",SUMIF(LerXml!B:B,Relatorio!B184,LerXml!BB:BB))</f>
        <v/>
      </c>
      <c r="H184" s="67" t="str">
        <f aca="false">IF($B184="", "",SUMIF(LerXml!B:B,Relatorio!B184,LerXml!BE:BE))</f>
        <v/>
      </c>
      <c r="I184" s="68" t="str">
        <f aca="false">IF(AND($F184="",$G184="",$H184=""), "", IF(SUM(F184:H184)-D184 &lt; 0,0,SUM(F184:H184)-D184))</f>
        <v/>
      </c>
    </row>
    <row r="185" s="71" customFormat="true" ht="13.8" hidden="false" customHeight="false" outlineLevel="0" collapsed="false">
      <c r="B185" s="72"/>
      <c r="D185" s="67" t="str">
        <f aca="false">IF($B185="", "",SUMIF(LerXml!B:B,Relatorio!B185,LerXml!W:W))</f>
        <v/>
      </c>
      <c r="E185" s="67" t="str">
        <f aca="false">IF($B185="", "",SUMIF(LerXml!B:B,Relatorio!B185,LerXml!AX:AX))</f>
        <v/>
      </c>
      <c r="F185" s="68" t="str">
        <f aca="false">IF($B185="", "",SUMIF(LerXml!B:B,Relatorio!B185,LerXml!BA:BA))</f>
        <v/>
      </c>
      <c r="G185" s="67" t="str">
        <f aca="false">IF($B185="", "",SUMIF(LerXml!B:B,Relatorio!B185,LerXml!BB:BB))</f>
        <v/>
      </c>
      <c r="H185" s="67" t="str">
        <f aca="false">IF($B185="", "",SUMIF(LerXml!B:B,Relatorio!B185,LerXml!BE:BE))</f>
        <v/>
      </c>
      <c r="I185" s="68" t="str">
        <f aca="false">IF(AND($F185="",$G185="",$H185=""), "", IF(SUM(F185:H185)-D185 &lt; 0,0,SUM(F185:H185)-D185))</f>
        <v/>
      </c>
    </row>
    <row r="186" s="71" customFormat="true" ht="13.8" hidden="false" customHeight="false" outlineLevel="0" collapsed="false">
      <c r="B186" s="72"/>
      <c r="D186" s="67" t="str">
        <f aca="false">IF($B186="", "",SUMIF(LerXml!B:B,Relatorio!B186,LerXml!W:W))</f>
        <v/>
      </c>
      <c r="E186" s="67" t="str">
        <f aca="false">IF($B186="", "",SUMIF(LerXml!B:B,Relatorio!B186,LerXml!AX:AX))</f>
        <v/>
      </c>
      <c r="F186" s="68" t="str">
        <f aca="false">IF($B186="", "",SUMIF(LerXml!B:B,Relatorio!B186,LerXml!BA:BA))</f>
        <v/>
      </c>
      <c r="G186" s="67" t="str">
        <f aca="false">IF($B186="", "",SUMIF(LerXml!B:B,Relatorio!B186,LerXml!BB:BB))</f>
        <v/>
      </c>
      <c r="H186" s="67" t="str">
        <f aca="false">IF($B186="", "",SUMIF(LerXml!B:B,Relatorio!B186,LerXml!BE:BE))</f>
        <v/>
      </c>
      <c r="I186" s="68" t="str">
        <f aca="false">IF(AND($F186="",$G186="",$H186=""), "", IF(SUM(F186:H186)-D186 &lt; 0,0,SUM(F186:H186)-D186))</f>
        <v/>
      </c>
    </row>
    <row r="187" s="71" customFormat="true" ht="13.8" hidden="false" customHeight="false" outlineLevel="0" collapsed="false">
      <c r="B187" s="72"/>
      <c r="D187" s="67" t="str">
        <f aca="false">IF($B187="", "",SUMIF(LerXml!B:B,Relatorio!B187,LerXml!W:W))</f>
        <v/>
      </c>
      <c r="E187" s="67" t="str">
        <f aca="false">IF($B187="", "",SUMIF(LerXml!B:B,Relatorio!B187,LerXml!AX:AX))</f>
        <v/>
      </c>
      <c r="F187" s="68" t="str">
        <f aca="false">IF($B187="", "",SUMIF(LerXml!B:B,Relatorio!B187,LerXml!BA:BA))</f>
        <v/>
      </c>
      <c r="G187" s="67" t="str">
        <f aca="false">IF($B187="", "",SUMIF(LerXml!B:B,Relatorio!B187,LerXml!BB:BB))</f>
        <v/>
      </c>
      <c r="H187" s="67" t="str">
        <f aca="false">IF($B187="", "",SUMIF(LerXml!B:B,Relatorio!B187,LerXml!BE:BE))</f>
        <v/>
      </c>
      <c r="I187" s="68" t="str">
        <f aca="false">IF(AND($F187="",$G187="",$H187=""), "", IF(SUM(F187:H187)-D187 &lt; 0,0,SUM(F187:H187)-D187))</f>
        <v/>
      </c>
    </row>
    <row r="188" s="71" customFormat="true" ht="13.8" hidden="false" customHeight="false" outlineLevel="0" collapsed="false">
      <c r="B188" s="72"/>
      <c r="D188" s="67" t="str">
        <f aca="false">IF($B188="", "",SUMIF(LerXml!B:B,Relatorio!B188,LerXml!W:W))</f>
        <v/>
      </c>
      <c r="E188" s="67" t="str">
        <f aca="false">IF($B188="", "",SUMIF(LerXml!B:B,Relatorio!B188,LerXml!AX:AX))</f>
        <v/>
      </c>
      <c r="F188" s="68" t="str">
        <f aca="false">IF($B188="", "",SUMIF(LerXml!B:B,Relatorio!B188,LerXml!BA:BA))</f>
        <v/>
      </c>
      <c r="G188" s="67" t="str">
        <f aca="false">IF($B188="", "",SUMIF(LerXml!B:B,Relatorio!B188,LerXml!BB:BB))</f>
        <v/>
      </c>
      <c r="H188" s="67" t="str">
        <f aca="false">IF($B188="", "",SUMIF(LerXml!B:B,Relatorio!B188,LerXml!BE:BE))</f>
        <v/>
      </c>
      <c r="I188" s="68" t="str">
        <f aca="false">IF(AND($F188="",$G188="",$H188=""), "", IF(SUM(F188:H188)-D188 &lt; 0,0,SUM(F188:H188)-D188))</f>
        <v/>
      </c>
    </row>
    <row r="189" s="71" customFormat="true" ht="13.8" hidden="false" customHeight="false" outlineLevel="0" collapsed="false">
      <c r="B189" s="72"/>
      <c r="D189" s="67" t="str">
        <f aca="false">IF($B189="", "",SUMIF(LerXml!B:B,Relatorio!B189,LerXml!W:W))</f>
        <v/>
      </c>
      <c r="E189" s="67" t="str">
        <f aca="false">IF($B189="", "",SUMIF(LerXml!B:B,Relatorio!B189,LerXml!AX:AX))</f>
        <v/>
      </c>
      <c r="F189" s="68" t="str">
        <f aca="false">IF($B189="", "",SUMIF(LerXml!B:B,Relatorio!B189,LerXml!BA:BA))</f>
        <v/>
      </c>
      <c r="G189" s="67" t="str">
        <f aca="false">IF($B189="", "",SUMIF(LerXml!B:B,Relatorio!B189,LerXml!BB:BB))</f>
        <v/>
      </c>
      <c r="H189" s="67" t="str">
        <f aca="false">IF($B189="", "",SUMIF(LerXml!B:B,Relatorio!B189,LerXml!BE:BE))</f>
        <v/>
      </c>
      <c r="I189" s="68" t="str">
        <f aca="false">IF(AND($F189="",$G189="",$H189=""), "", IF(SUM(F189:H189)-D189 &lt; 0,0,SUM(F189:H189)-D189))</f>
        <v/>
      </c>
    </row>
    <row r="190" s="71" customFormat="true" ht="13.8" hidden="false" customHeight="false" outlineLevel="0" collapsed="false">
      <c r="B190" s="72"/>
      <c r="D190" s="67" t="str">
        <f aca="false">IF($B190="", "",SUMIF(LerXml!B:B,Relatorio!B190,LerXml!W:W))</f>
        <v/>
      </c>
      <c r="E190" s="67" t="str">
        <f aca="false">IF($B190="", "",SUMIF(LerXml!B:B,Relatorio!B190,LerXml!AX:AX))</f>
        <v/>
      </c>
      <c r="F190" s="68" t="str">
        <f aca="false">IF($B190="", "",SUMIF(LerXml!B:B,Relatorio!B190,LerXml!BA:BA))</f>
        <v/>
      </c>
      <c r="G190" s="67" t="str">
        <f aca="false">IF($B190="", "",SUMIF(LerXml!B:B,Relatorio!B190,LerXml!BB:BB))</f>
        <v/>
      </c>
      <c r="H190" s="67" t="str">
        <f aca="false">IF($B190="", "",SUMIF(LerXml!B:B,Relatorio!B190,LerXml!BE:BE))</f>
        <v/>
      </c>
      <c r="I190" s="68" t="str">
        <f aca="false">IF(AND($F190="",$G190="",$H190=""), "", IF(SUM(F190:H190)-D190 &lt; 0,0,SUM(F190:H190)-D190))</f>
        <v/>
      </c>
    </row>
    <row r="191" s="71" customFormat="true" ht="13.8" hidden="false" customHeight="false" outlineLevel="0" collapsed="false">
      <c r="B191" s="72"/>
      <c r="D191" s="67" t="str">
        <f aca="false">IF($B191="", "",SUMIF(LerXml!B:B,Relatorio!B191,LerXml!W:W))</f>
        <v/>
      </c>
      <c r="E191" s="67" t="str">
        <f aca="false">IF($B191="", "",SUMIF(LerXml!B:B,Relatorio!B191,LerXml!AX:AX))</f>
        <v/>
      </c>
      <c r="F191" s="68" t="str">
        <f aca="false">IF($B191="", "",SUMIF(LerXml!B:B,Relatorio!B191,LerXml!BA:BA))</f>
        <v/>
      </c>
      <c r="G191" s="67" t="str">
        <f aca="false">IF($B191="", "",SUMIF(LerXml!B:B,Relatorio!B191,LerXml!BB:BB))</f>
        <v/>
      </c>
      <c r="H191" s="67" t="str">
        <f aca="false">IF($B191="", "",SUMIF(LerXml!B:B,Relatorio!B191,LerXml!BE:BE))</f>
        <v/>
      </c>
      <c r="I191" s="68" t="str">
        <f aca="false">IF(AND($F191="",$G191="",$H191=""), "", IF(SUM(F191:H191)-D191 &lt; 0,0,SUM(F191:H191)-D191))</f>
        <v/>
      </c>
    </row>
    <row r="192" s="71" customFormat="true" ht="13.8" hidden="false" customHeight="false" outlineLevel="0" collapsed="false">
      <c r="B192" s="72"/>
      <c r="D192" s="67" t="str">
        <f aca="false">IF($B192="", "",SUMIF(LerXml!B:B,Relatorio!B192,LerXml!W:W))</f>
        <v/>
      </c>
      <c r="E192" s="67" t="str">
        <f aca="false">IF($B192="", "",SUMIF(LerXml!B:B,Relatorio!B192,LerXml!AX:AX))</f>
        <v/>
      </c>
      <c r="F192" s="68" t="str">
        <f aca="false">IF($B192="", "",SUMIF(LerXml!B:B,Relatorio!B192,LerXml!BA:BA))</f>
        <v/>
      </c>
      <c r="G192" s="67" t="str">
        <f aca="false">IF($B192="", "",SUMIF(LerXml!B:B,Relatorio!B192,LerXml!BB:BB))</f>
        <v/>
      </c>
      <c r="H192" s="67" t="str">
        <f aca="false">IF($B192="", "",SUMIF(LerXml!B:B,Relatorio!B192,LerXml!BE:BE))</f>
        <v/>
      </c>
      <c r="I192" s="68" t="str">
        <f aca="false">IF(AND($F192="",$G192="",$H192=""), "", IF(SUM(F192:H192)-D192 &lt; 0,0,SUM(F192:H192)-D192))</f>
        <v/>
      </c>
    </row>
    <row r="193" s="71" customFormat="true" ht="13.8" hidden="false" customHeight="false" outlineLevel="0" collapsed="false">
      <c r="B193" s="72"/>
      <c r="D193" s="67" t="str">
        <f aca="false">IF($B193="", "",SUMIF(LerXml!B:B,Relatorio!B193,LerXml!W:W))</f>
        <v/>
      </c>
      <c r="E193" s="67" t="str">
        <f aca="false">IF($B193="", "",SUMIF(LerXml!B:B,Relatorio!B193,LerXml!AX:AX))</f>
        <v/>
      </c>
      <c r="F193" s="68" t="str">
        <f aca="false">IF($B193="", "",SUMIF(LerXml!B:B,Relatorio!B193,LerXml!BA:BA))</f>
        <v/>
      </c>
      <c r="G193" s="67" t="str">
        <f aca="false">IF($B193="", "",SUMIF(LerXml!B:B,Relatorio!B193,LerXml!BB:BB))</f>
        <v/>
      </c>
      <c r="H193" s="67" t="str">
        <f aca="false">IF($B193="", "",SUMIF(LerXml!B:B,Relatorio!B193,LerXml!BE:BE))</f>
        <v/>
      </c>
      <c r="I193" s="68" t="str">
        <f aca="false">IF(AND($F193="",$G193="",$H193=""), "", IF(SUM(F193:H193)-D193 &lt; 0,0,SUM(F193:H193)-D193))</f>
        <v/>
      </c>
    </row>
    <row r="194" s="71" customFormat="true" ht="13.8" hidden="false" customHeight="false" outlineLevel="0" collapsed="false">
      <c r="B194" s="72"/>
      <c r="D194" s="67" t="str">
        <f aca="false">IF($B194="", "",SUMIF(LerXml!B:B,Relatorio!B194,LerXml!W:W))</f>
        <v/>
      </c>
      <c r="E194" s="67" t="str">
        <f aca="false">IF($B194="", "",SUMIF(LerXml!B:B,Relatorio!B194,LerXml!AX:AX))</f>
        <v/>
      </c>
      <c r="F194" s="68" t="str">
        <f aca="false">IF($B194="", "",SUMIF(LerXml!B:B,Relatorio!B194,LerXml!BA:BA))</f>
        <v/>
      </c>
      <c r="G194" s="67" t="str">
        <f aca="false">IF($B194="", "",SUMIF(LerXml!B:B,Relatorio!B194,LerXml!BB:BB))</f>
        <v/>
      </c>
      <c r="H194" s="67" t="str">
        <f aca="false">IF($B194="", "",SUMIF(LerXml!B:B,Relatorio!B194,LerXml!BE:BE))</f>
        <v/>
      </c>
      <c r="I194" s="68" t="str">
        <f aca="false">IF(AND($F194="",$G194="",$H194=""), "", IF(SUM(F194:H194)-D194 &lt; 0,0,SUM(F194:H194)-D194))</f>
        <v/>
      </c>
    </row>
    <row r="195" s="71" customFormat="true" ht="13.8" hidden="false" customHeight="false" outlineLevel="0" collapsed="false">
      <c r="B195" s="72"/>
      <c r="D195" s="67" t="str">
        <f aca="false">IF($B195="", "",SUMIF(LerXml!B:B,Relatorio!B195,LerXml!W:W))</f>
        <v/>
      </c>
      <c r="E195" s="67" t="str">
        <f aca="false">IF($B195="", "",SUMIF(LerXml!B:B,Relatorio!B195,LerXml!AX:AX))</f>
        <v/>
      </c>
      <c r="F195" s="68" t="str">
        <f aca="false">IF($B195="", "",SUMIF(LerXml!B:B,Relatorio!B195,LerXml!BA:BA))</f>
        <v/>
      </c>
      <c r="G195" s="67" t="str">
        <f aca="false">IF($B195="", "",SUMIF(LerXml!B:B,Relatorio!B195,LerXml!BB:BB))</f>
        <v/>
      </c>
      <c r="H195" s="67" t="str">
        <f aca="false">IF($B195="", "",SUMIF(LerXml!B:B,Relatorio!B195,LerXml!BE:BE))</f>
        <v/>
      </c>
      <c r="I195" s="68" t="str">
        <f aca="false">IF(AND($F195="",$G195="",$H195=""), "", IF(SUM(F195:H195)-D195 &lt; 0,0,SUM(F195:H195)-D195))</f>
        <v/>
      </c>
    </row>
    <row r="196" s="71" customFormat="true" ht="13.8" hidden="false" customHeight="false" outlineLevel="0" collapsed="false">
      <c r="B196" s="72"/>
      <c r="D196" s="67" t="str">
        <f aca="false">IF($B196="", "",SUMIF(LerXml!B:B,Relatorio!B196,LerXml!W:W))</f>
        <v/>
      </c>
      <c r="E196" s="67" t="str">
        <f aca="false">IF($B196="", "",SUMIF(LerXml!B:B,Relatorio!B196,LerXml!AX:AX))</f>
        <v/>
      </c>
      <c r="F196" s="68" t="str">
        <f aca="false">IF($B196="", "",SUMIF(LerXml!B:B,Relatorio!B196,LerXml!BA:BA))</f>
        <v/>
      </c>
      <c r="G196" s="67" t="str">
        <f aca="false">IF($B196="", "",SUMIF(LerXml!B:B,Relatorio!B196,LerXml!BB:BB))</f>
        <v/>
      </c>
      <c r="H196" s="67" t="str">
        <f aca="false">IF($B196="", "",SUMIF(LerXml!B:B,Relatorio!B196,LerXml!BE:BE))</f>
        <v/>
      </c>
      <c r="I196" s="68" t="str">
        <f aca="false">IF(AND($F196="",$G196="",$H196=""), "", IF(SUM(F196:H196)-D196 &lt; 0,0,SUM(F196:H196)-D196))</f>
        <v/>
      </c>
    </row>
    <row r="197" s="71" customFormat="true" ht="13.8" hidden="false" customHeight="false" outlineLevel="0" collapsed="false">
      <c r="B197" s="72"/>
      <c r="D197" s="67" t="str">
        <f aca="false">IF($B197="", "",SUMIF(LerXml!B:B,Relatorio!B197,LerXml!W:W))</f>
        <v/>
      </c>
      <c r="E197" s="67" t="str">
        <f aca="false">IF($B197="", "",SUMIF(LerXml!B:B,Relatorio!B197,LerXml!AX:AX))</f>
        <v/>
      </c>
      <c r="F197" s="68" t="str">
        <f aca="false">IF($B197="", "",SUMIF(LerXml!B:B,Relatorio!B197,LerXml!BA:BA))</f>
        <v/>
      </c>
      <c r="G197" s="67" t="str">
        <f aca="false">IF($B197="", "",SUMIF(LerXml!B:B,Relatorio!B197,LerXml!BB:BB))</f>
        <v/>
      </c>
      <c r="H197" s="67" t="str">
        <f aca="false">IF($B197="", "",SUMIF(LerXml!B:B,Relatorio!B197,LerXml!BE:BE))</f>
        <v/>
      </c>
      <c r="I197" s="68" t="str">
        <f aca="false">IF(AND($F197="",$G197="",$H197=""), "", IF(SUM(F197:H197)-D197 &lt; 0,0,SUM(F197:H197)-D197))</f>
        <v/>
      </c>
    </row>
    <row r="198" s="71" customFormat="true" ht="13.8" hidden="false" customHeight="false" outlineLevel="0" collapsed="false">
      <c r="B198" s="72"/>
      <c r="D198" s="67" t="str">
        <f aca="false">IF($B198="", "",SUMIF(LerXml!B:B,Relatorio!B198,LerXml!W:W))</f>
        <v/>
      </c>
      <c r="E198" s="67" t="str">
        <f aca="false">IF($B198="", "",SUMIF(LerXml!B:B,Relatorio!B198,LerXml!AX:AX))</f>
        <v/>
      </c>
      <c r="F198" s="68" t="str">
        <f aca="false">IF($B198="", "",SUMIF(LerXml!B:B,Relatorio!B198,LerXml!BA:BA))</f>
        <v/>
      </c>
      <c r="G198" s="67" t="str">
        <f aca="false">IF($B198="", "",SUMIF(LerXml!B:B,Relatorio!B198,LerXml!BB:BB))</f>
        <v/>
      </c>
      <c r="H198" s="67" t="str">
        <f aca="false">IF($B198="", "",SUMIF(LerXml!B:B,Relatorio!B198,LerXml!BE:BE))</f>
        <v/>
      </c>
      <c r="I198" s="68" t="str">
        <f aca="false">IF(AND($F198="",$G198="",$H198=""), "", IF(SUM(F198:H198)-D198 &lt; 0,0,SUM(F198:H198)-D198))</f>
        <v/>
      </c>
    </row>
    <row r="199" s="71" customFormat="true" ht="13.8" hidden="false" customHeight="false" outlineLevel="0" collapsed="false">
      <c r="B199" s="72"/>
      <c r="D199" s="67" t="str">
        <f aca="false">IF($B199="", "",SUMIF(LerXml!B:B,Relatorio!B199,LerXml!W:W))</f>
        <v/>
      </c>
      <c r="E199" s="67" t="str">
        <f aca="false">IF($B199="", "",SUMIF(LerXml!B:B,Relatorio!B199,LerXml!AX:AX))</f>
        <v/>
      </c>
      <c r="F199" s="68" t="str">
        <f aca="false">IF($B199="", "",SUMIF(LerXml!B:B,Relatorio!B199,LerXml!BA:BA))</f>
        <v/>
      </c>
      <c r="G199" s="67" t="str">
        <f aca="false">IF($B199="", "",SUMIF(LerXml!B:B,Relatorio!B199,LerXml!BB:BB))</f>
        <v/>
      </c>
      <c r="H199" s="67" t="str">
        <f aca="false">IF($B199="", "",SUMIF(LerXml!B:B,Relatorio!B199,LerXml!BE:BE))</f>
        <v/>
      </c>
      <c r="I199" s="68" t="str">
        <f aca="false">IF(AND($F199="",$G199="",$H199=""), "", IF(SUM(F199:H199)-D199 &lt; 0,0,SUM(F199:H199)-D199))</f>
        <v/>
      </c>
    </row>
    <row r="200" s="71" customFormat="true" ht="13.8" hidden="false" customHeight="false" outlineLevel="0" collapsed="false">
      <c r="B200" s="72"/>
      <c r="D200" s="67" t="str">
        <f aca="false">IF($B200="", "",SUMIF(LerXml!B:B,Relatorio!B200,LerXml!W:W))</f>
        <v/>
      </c>
      <c r="E200" s="67" t="str">
        <f aca="false">IF($B200="", "",SUMIF(LerXml!B:B,Relatorio!B200,LerXml!AX:AX))</f>
        <v/>
      </c>
      <c r="F200" s="68" t="str">
        <f aca="false">IF($B200="", "",SUMIF(LerXml!B:B,Relatorio!B200,LerXml!BA:BA))</f>
        <v/>
      </c>
      <c r="G200" s="67" t="str">
        <f aca="false">IF($B200="", "",SUMIF(LerXml!B:B,Relatorio!B200,LerXml!BB:BB))</f>
        <v/>
      </c>
      <c r="H200" s="67" t="str">
        <f aca="false">IF($B200="", "",SUMIF(LerXml!B:B,Relatorio!B200,LerXml!BE:BE))</f>
        <v/>
      </c>
      <c r="I200" s="68" t="str">
        <f aca="false">IF(AND($F200="",$G200="",$H200=""), "", IF(SUM(F200:H200)-D200 &lt; 0,0,SUM(F200:H200)-D200))</f>
        <v/>
      </c>
    </row>
    <row r="201" s="71" customFormat="true" ht="13.8" hidden="false" customHeight="false" outlineLevel="0" collapsed="false">
      <c r="B201" s="72"/>
      <c r="D201" s="67" t="str">
        <f aca="false">IF($B201="", "",SUMIF(LerXml!B:B,Relatorio!B201,LerXml!W:W))</f>
        <v/>
      </c>
      <c r="E201" s="67" t="str">
        <f aca="false">IF($B201="", "",SUMIF(LerXml!B:B,Relatorio!B201,LerXml!AX:AX))</f>
        <v/>
      </c>
      <c r="F201" s="68" t="str">
        <f aca="false">IF($B201="", "",SUMIF(LerXml!B:B,Relatorio!B201,LerXml!BA:BA))</f>
        <v/>
      </c>
      <c r="G201" s="67" t="str">
        <f aca="false">IF($B201="", "",SUMIF(LerXml!B:B,Relatorio!B201,LerXml!BB:BB))</f>
        <v/>
      </c>
      <c r="H201" s="67" t="str">
        <f aca="false">IF($B201="", "",SUMIF(LerXml!B:B,Relatorio!B201,LerXml!BE:BE))</f>
        <v/>
      </c>
      <c r="I201" s="68" t="str">
        <f aca="false">IF(AND($F201="",$G201="",$H201=""), "", IF(SUM(F201:H201)-D201 &lt; 0,0,SUM(F201:H201)-D201))</f>
        <v/>
      </c>
    </row>
    <row r="202" s="71" customFormat="true" ht="13.8" hidden="false" customHeight="false" outlineLevel="0" collapsed="false">
      <c r="B202" s="72"/>
      <c r="D202" s="67" t="str">
        <f aca="false">IF($B202="", "",SUMIF(LerXml!B:B,Relatorio!B202,LerXml!W:W))</f>
        <v/>
      </c>
      <c r="E202" s="67" t="str">
        <f aca="false">IF($B202="", "",SUMIF(LerXml!B:B,Relatorio!B202,LerXml!AX:AX))</f>
        <v/>
      </c>
      <c r="F202" s="68" t="str">
        <f aca="false">IF($B202="", "",SUMIF(LerXml!B:B,Relatorio!B202,LerXml!BA:BA))</f>
        <v/>
      </c>
      <c r="G202" s="67" t="str">
        <f aca="false">IF($B202="", "",SUMIF(LerXml!B:B,Relatorio!B202,LerXml!BB:BB))</f>
        <v/>
      </c>
      <c r="H202" s="67" t="str">
        <f aca="false">IF($B202="", "",SUMIF(LerXml!B:B,Relatorio!B202,LerXml!BE:BE))</f>
        <v/>
      </c>
      <c r="I202" s="68" t="str">
        <f aca="false">IF(AND($F202="",$G202="",$H202=""), "", IF(SUM(F202:H202)-D202 &lt; 0,0,SUM(F202:H202)-D202))</f>
        <v/>
      </c>
    </row>
    <row r="203" s="71" customFormat="true" ht="13.8" hidden="false" customHeight="false" outlineLevel="0" collapsed="false">
      <c r="B203" s="72"/>
      <c r="D203" s="67" t="str">
        <f aca="false">IF($B203="", "",SUMIF(LerXml!B:B,Relatorio!B203,LerXml!W:W))</f>
        <v/>
      </c>
      <c r="E203" s="67" t="str">
        <f aca="false">IF($B203="", "",SUMIF(LerXml!B:B,Relatorio!B203,LerXml!AX:AX))</f>
        <v/>
      </c>
      <c r="F203" s="68" t="str">
        <f aca="false">IF($B203="", "",SUMIF(LerXml!B:B,Relatorio!B203,LerXml!BA:BA))</f>
        <v/>
      </c>
      <c r="G203" s="67" t="str">
        <f aca="false">IF($B203="", "",SUMIF(LerXml!B:B,Relatorio!B203,LerXml!BB:BB))</f>
        <v/>
      </c>
      <c r="H203" s="67" t="str">
        <f aca="false">IF($B203="", "",SUMIF(LerXml!B:B,Relatorio!B203,LerXml!BE:BE))</f>
        <v/>
      </c>
      <c r="I203" s="68" t="str">
        <f aca="false">IF(AND($F203="",$G203="",$H203=""), "", IF(SUM(F203:H203)-D203 &lt; 0,0,SUM(F203:H203)-D203))</f>
        <v/>
      </c>
    </row>
    <row r="204" s="71" customFormat="true" ht="13.8" hidden="false" customHeight="false" outlineLevel="0" collapsed="false">
      <c r="B204" s="72"/>
      <c r="D204" s="67" t="str">
        <f aca="false">IF($B204="", "",SUMIF(LerXml!B:B,Relatorio!B204,LerXml!W:W))</f>
        <v/>
      </c>
      <c r="E204" s="67" t="str">
        <f aca="false">IF($B204="", "",SUMIF(LerXml!B:B,Relatorio!B204,LerXml!AX:AX))</f>
        <v/>
      </c>
      <c r="F204" s="68" t="str">
        <f aca="false">IF($B204="", "",SUMIF(LerXml!B:B,Relatorio!B204,LerXml!BA:BA))</f>
        <v/>
      </c>
      <c r="G204" s="67" t="str">
        <f aca="false">IF($B204="", "",SUMIF(LerXml!B:B,Relatorio!B204,LerXml!BB:BB))</f>
        <v/>
      </c>
      <c r="H204" s="67" t="str">
        <f aca="false">IF($B204="", "",SUMIF(LerXml!B:B,Relatorio!B204,LerXml!BE:BE))</f>
        <v/>
      </c>
      <c r="I204" s="68" t="str">
        <f aca="false">IF(AND($F204="",$G204="",$H204=""), "", IF(SUM(F204:H204)-D204 &lt; 0,0,SUM(F204:H204)-D204))</f>
        <v/>
      </c>
    </row>
    <row r="205" s="71" customFormat="true" ht="13.8" hidden="false" customHeight="false" outlineLevel="0" collapsed="false">
      <c r="B205" s="72"/>
      <c r="D205" s="67" t="str">
        <f aca="false">IF($B205="", "",SUMIF(LerXml!B:B,Relatorio!B205,LerXml!W:W))</f>
        <v/>
      </c>
      <c r="E205" s="67" t="str">
        <f aca="false">IF($B205="", "",SUMIF(LerXml!B:B,Relatorio!B205,LerXml!AX:AX))</f>
        <v/>
      </c>
      <c r="F205" s="68" t="str">
        <f aca="false">IF($B205="", "",SUMIF(LerXml!B:B,Relatorio!B205,LerXml!BA:BA))</f>
        <v/>
      </c>
      <c r="G205" s="67" t="str">
        <f aca="false">IF($B205="", "",SUMIF(LerXml!B:B,Relatorio!B205,LerXml!BB:BB))</f>
        <v/>
      </c>
      <c r="H205" s="67" t="str">
        <f aca="false">IF($B205="", "",SUMIF(LerXml!B:B,Relatorio!B205,LerXml!BE:BE))</f>
        <v/>
      </c>
      <c r="I205" s="68" t="str">
        <f aca="false">IF(AND($F205="",$G205="",$H205=""), "", IF(SUM(F205:H205)-D205 &lt; 0,0,SUM(F205:H205)-D205))</f>
        <v/>
      </c>
    </row>
    <row r="206" s="71" customFormat="true" ht="13.8" hidden="false" customHeight="false" outlineLevel="0" collapsed="false">
      <c r="B206" s="72"/>
      <c r="D206" s="67" t="str">
        <f aca="false">IF($B206="", "",SUMIF(LerXml!B:B,Relatorio!B206,LerXml!W:W))</f>
        <v/>
      </c>
      <c r="E206" s="67" t="str">
        <f aca="false">IF($B206="", "",SUMIF(LerXml!B:B,Relatorio!B206,LerXml!AX:AX))</f>
        <v/>
      </c>
      <c r="F206" s="68" t="str">
        <f aca="false">IF($B206="", "",SUMIF(LerXml!B:B,Relatorio!B206,LerXml!BA:BA))</f>
        <v/>
      </c>
      <c r="G206" s="67" t="str">
        <f aca="false">IF($B206="", "",SUMIF(LerXml!B:B,Relatorio!B206,LerXml!BB:BB))</f>
        <v/>
      </c>
      <c r="H206" s="67" t="str">
        <f aca="false">IF($B206="", "",SUMIF(LerXml!B:B,Relatorio!B206,LerXml!BE:BE))</f>
        <v/>
      </c>
      <c r="I206" s="68" t="str">
        <f aca="false">IF(AND($F206="",$G206="",$H206=""), "", IF(SUM(F206:H206)-D206 &lt; 0,0,SUM(F206:H206)-D206))</f>
        <v/>
      </c>
    </row>
    <row r="207" s="71" customFormat="true" ht="13.8" hidden="false" customHeight="false" outlineLevel="0" collapsed="false">
      <c r="B207" s="72"/>
      <c r="D207" s="67" t="str">
        <f aca="false">IF($B207="", "",SUMIF(LerXml!B:B,Relatorio!B207,LerXml!W:W))</f>
        <v/>
      </c>
      <c r="E207" s="67" t="str">
        <f aca="false">IF($B207="", "",SUMIF(LerXml!B:B,Relatorio!B207,LerXml!AX:AX))</f>
        <v/>
      </c>
      <c r="F207" s="68" t="str">
        <f aca="false">IF($B207="", "",SUMIF(LerXml!B:B,Relatorio!B207,LerXml!BA:BA))</f>
        <v/>
      </c>
      <c r="G207" s="67" t="str">
        <f aca="false">IF($B207="", "",SUMIF(LerXml!B:B,Relatorio!B207,LerXml!BB:BB))</f>
        <v/>
      </c>
      <c r="H207" s="67" t="str">
        <f aca="false">IF($B207="", "",SUMIF(LerXml!B:B,Relatorio!B207,LerXml!BE:BE))</f>
        <v/>
      </c>
      <c r="I207" s="68" t="str">
        <f aca="false">IF(AND($F207="",$G207="",$H207=""), "", IF(SUM(F207:H207)-D207 &lt; 0,0,SUM(F207:H207)-D207))</f>
        <v/>
      </c>
    </row>
    <row r="208" s="71" customFormat="true" ht="13.8" hidden="false" customHeight="false" outlineLevel="0" collapsed="false">
      <c r="B208" s="72"/>
      <c r="D208" s="67" t="str">
        <f aca="false">IF($B208="", "",SUMIF(LerXml!B:B,Relatorio!B208,LerXml!W:W))</f>
        <v/>
      </c>
      <c r="E208" s="67" t="str">
        <f aca="false">IF($B208="", "",SUMIF(LerXml!B:B,Relatorio!B208,LerXml!AX:AX))</f>
        <v/>
      </c>
      <c r="F208" s="68" t="str">
        <f aca="false">IF($B208="", "",SUMIF(LerXml!B:B,Relatorio!B208,LerXml!BA:BA))</f>
        <v/>
      </c>
      <c r="G208" s="67" t="str">
        <f aca="false">IF($B208="", "",SUMIF(LerXml!B:B,Relatorio!B208,LerXml!BB:BB))</f>
        <v/>
      </c>
      <c r="H208" s="67" t="str">
        <f aca="false">IF($B208="", "",SUMIF(LerXml!B:B,Relatorio!B208,LerXml!BE:BE))</f>
        <v/>
      </c>
      <c r="I208" s="68" t="str">
        <f aca="false">IF(AND($F208="",$G208="",$H208=""), "", IF(SUM(F208:H208)-D208 &lt; 0,0,SUM(F208:H208)-D208))</f>
        <v/>
      </c>
    </row>
    <row r="209" s="71" customFormat="true" ht="13.8" hidden="false" customHeight="false" outlineLevel="0" collapsed="false">
      <c r="B209" s="72"/>
      <c r="D209" s="67" t="str">
        <f aca="false">IF($B209="", "",SUMIF(LerXml!B:B,Relatorio!B209,LerXml!W:W))</f>
        <v/>
      </c>
      <c r="E209" s="67" t="str">
        <f aca="false">IF($B209="", "",SUMIF(LerXml!B:B,Relatorio!B209,LerXml!AX:AX))</f>
        <v/>
      </c>
      <c r="F209" s="68" t="str">
        <f aca="false">IF($B209="", "",SUMIF(LerXml!B:B,Relatorio!B209,LerXml!BA:BA))</f>
        <v/>
      </c>
      <c r="G209" s="67" t="str">
        <f aca="false">IF($B209="", "",SUMIF(LerXml!B:B,Relatorio!B209,LerXml!BB:BB))</f>
        <v/>
      </c>
      <c r="H209" s="67" t="str">
        <f aca="false">IF($B209="", "",SUMIF(LerXml!B:B,Relatorio!B209,LerXml!BE:BE))</f>
        <v/>
      </c>
      <c r="I209" s="68" t="str">
        <f aca="false">IF(AND($F209="",$G209="",$H209=""), "", IF(SUM(F209:H209)-D209 &lt; 0,0,SUM(F209:H209)-D209))</f>
        <v/>
      </c>
    </row>
    <row r="210" s="71" customFormat="true" ht="13.8" hidden="false" customHeight="false" outlineLevel="0" collapsed="false">
      <c r="B210" s="72"/>
      <c r="D210" s="67" t="str">
        <f aca="false">IF($B210="", "",SUMIF(LerXml!B:B,Relatorio!B210,LerXml!W:W))</f>
        <v/>
      </c>
      <c r="E210" s="67" t="str">
        <f aca="false">IF($B210="", "",SUMIF(LerXml!B:B,Relatorio!B210,LerXml!AX:AX))</f>
        <v/>
      </c>
      <c r="F210" s="68" t="str">
        <f aca="false">IF($B210="", "",SUMIF(LerXml!B:B,Relatorio!B210,LerXml!BA:BA))</f>
        <v/>
      </c>
      <c r="G210" s="67" t="str">
        <f aca="false">IF($B210="", "",SUMIF(LerXml!B:B,Relatorio!B210,LerXml!BB:BB))</f>
        <v/>
      </c>
      <c r="H210" s="67" t="str">
        <f aca="false">IF($B210="", "",SUMIF(LerXml!B:B,Relatorio!B210,LerXml!BE:BE))</f>
        <v/>
      </c>
      <c r="I210" s="68" t="str">
        <f aca="false">IF(AND($F210="",$G210="",$H210=""), "", IF(SUM(F210:H210)-D210 &lt; 0,0,SUM(F210:H210)-D210))</f>
        <v/>
      </c>
    </row>
    <row r="211" s="71" customFormat="true" ht="13.8" hidden="false" customHeight="false" outlineLevel="0" collapsed="false">
      <c r="B211" s="72"/>
      <c r="D211" s="67" t="str">
        <f aca="false">IF($B211="", "",SUMIF(LerXml!B:B,Relatorio!B211,LerXml!W:W))</f>
        <v/>
      </c>
      <c r="E211" s="67" t="str">
        <f aca="false">IF($B211="", "",SUMIF(LerXml!B:B,Relatorio!B211,LerXml!AX:AX))</f>
        <v/>
      </c>
      <c r="F211" s="68" t="str">
        <f aca="false">IF($B211="", "",SUMIF(LerXml!B:B,Relatorio!B211,LerXml!BA:BA))</f>
        <v/>
      </c>
      <c r="G211" s="67" t="str">
        <f aca="false">IF($B211="", "",SUMIF(LerXml!B:B,Relatorio!B211,LerXml!BB:BB))</f>
        <v/>
      </c>
      <c r="H211" s="67" t="str">
        <f aca="false">IF($B211="", "",SUMIF(LerXml!B:B,Relatorio!B211,LerXml!BE:BE))</f>
        <v/>
      </c>
      <c r="I211" s="68" t="str">
        <f aca="false">IF(AND($F211="",$G211="",$H211=""), "", IF(SUM(F211:H211)-D211 &lt; 0,0,SUM(F211:H211)-D211))</f>
        <v/>
      </c>
    </row>
    <row r="212" s="71" customFormat="true" ht="13.8" hidden="false" customHeight="false" outlineLevel="0" collapsed="false">
      <c r="B212" s="72"/>
      <c r="D212" s="67" t="str">
        <f aca="false">IF($B212="", "",SUMIF(LerXml!B:B,Relatorio!B212,LerXml!W:W))</f>
        <v/>
      </c>
      <c r="E212" s="67" t="str">
        <f aca="false">IF($B212="", "",SUMIF(LerXml!B:B,Relatorio!B212,LerXml!AX:AX))</f>
        <v/>
      </c>
      <c r="F212" s="68" t="str">
        <f aca="false">IF($B212="", "",SUMIF(LerXml!B:B,Relatorio!B212,LerXml!BA:BA))</f>
        <v/>
      </c>
      <c r="G212" s="67" t="str">
        <f aca="false">IF($B212="", "",SUMIF(LerXml!B:B,Relatorio!B212,LerXml!BB:BB))</f>
        <v/>
      </c>
      <c r="H212" s="67" t="str">
        <f aca="false">IF($B212="", "",SUMIF(LerXml!B:B,Relatorio!B212,LerXml!BE:BE))</f>
        <v/>
      </c>
      <c r="I212" s="68" t="str">
        <f aca="false">IF(AND($F212="",$G212="",$H212=""), "", IF(SUM(F212:H212)-D212 &lt; 0,0,SUM(F212:H212)-D212))</f>
        <v/>
      </c>
    </row>
    <row r="213" s="71" customFormat="true" ht="13.8" hidden="false" customHeight="false" outlineLevel="0" collapsed="false">
      <c r="B213" s="72"/>
      <c r="D213" s="67" t="str">
        <f aca="false">IF($B213="", "",SUMIF(LerXml!B:B,Relatorio!B213,LerXml!W:W))</f>
        <v/>
      </c>
      <c r="E213" s="67" t="str">
        <f aca="false">IF($B213="", "",SUMIF(LerXml!B:B,Relatorio!B213,LerXml!AX:AX))</f>
        <v/>
      </c>
      <c r="F213" s="68" t="str">
        <f aca="false">IF($B213="", "",SUMIF(LerXml!B:B,Relatorio!B213,LerXml!BA:BA))</f>
        <v/>
      </c>
      <c r="G213" s="67" t="str">
        <f aca="false">IF($B213="", "",SUMIF(LerXml!B:B,Relatorio!B213,LerXml!BB:BB))</f>
        <v/>
      </c>
      <c r="H213" s="67" t="str">
        <f aca="false">IF($B213="", "",SUMIF(LerXml!B:B,Relatorio!B213,LerXml!BE:BE))</f>
        <v/>
      </c>
      <c r="I213" s="68" t="str">
        <f aca="false">IF(AND($F213="",$G213="",$H213=""), "", IF(SUM(F213:H213)-D213 &lt; 0,0,SUM(F213:H213)-D213))</f>
        <v/>
      </c>
    </row>
    <row r="214" s="71" customFormat="true" ht="13.8" hidden="false" customHeight="false" outlineLevel="0" collapsed="false">
      <c r="B214" s="72"/>
      <c r="D214" s="67" t="str">
        <f aca="false">IF($B214="", "",SUMIF(LerXml!B:B,Relatorio!B214,LerXml!W:W))</f>
        <v/>
      </c>
      <c r="E214" s="67" t="str">
        <f aca="false">IF($B214="", "",SUMIF(LerXml!B:B,Relatorio!B214,LerXml!AX:AX))</f>
        <v/>
      </c>
      <c r="F214" s="68" t="str">
        <f aca="false">IF($B214="", "",SUMIF(LerXml!B:B,Relatorio!B214,LerXml!BA:BA))</f>
        <v/>
      </c>
      <c r="G214" s="67" t="str">
        <f aca="false">IF($B214="", "",SUMIF(LerXml!B:B,Relatorio!B214,LerXml!BB:BB))</f>
        <v/>
      </c>
      <c r="H214" s="67" t="str">
        <f aca="false">IF($B214="", "",SUMIF(LerXml!B:B,Relatorio!B214,LerXml!BE:BE))</f>
        <v/>
      </c>
      <c r="I214" s="68" t="str">
        <f aca="false">IF(AND($F214="",$G214="",$H214=""), "", IF(SUM(F214:H214)-D214 &lt; 0,0,SUM(F214:H214)-D214))</f>
        <v/>
      </c>
    </row>
    <row r="215" s="71" customFormat="true" ht="13.8" hidden="false" customHeight="false" outlineLevel="0" collapsed="false">
      <c r="B215" s="72"/>
      <c r="D215" s="67" t="str">
        <f aca="false">IF($B215="", "",SUMIF(LerXml!B:B,Relatorio!B215,LerXml!W:W))</f>
        <v/>
      </c>
      <c r="E215" s="67" t="str">
        <f aca="false">IF($B215="", "",SUMIF(LerXml!B:B,Relatorio!B215,LerXml!AX:AX))</f>
        <v/>
      </c>
      <c r="F215" s="68" t="str">
        <f aca="false">IF($B215="", "",SUMIF(LerXml!B:B,Relatorio!B215,LerXml!BA:BA))</f>
        <v/>
      </c>
      <c r="G215" s="67" t="str">
        <f aca="false">IF($B215="", "",SUMIF(LerXml!B:B,Relatorio!B215,LerXml!BB:BB))</f>
        <v/>
      </c>
      <c r="H215" s="67" t="str">
        <f aca="false">IF($B215="", "",SUMIF(LerXml!B:B,Relatorio!B215,LerXml!BE:BE))</f>
        <v/>
      </c>
      <c r="I215" s="68" t="str">
        <f aca="false">IF(AND($F215="",$G215="",$H215=""), "", IF(SUM(F215:H215)-D215 &lt; 0,0,SUM(F215:H215)-D215))</f>
        <v/>
      </c>
    </row>
    <row r="216" s="71" customFormat="true" ht="13.8" hidden="false" customHeight="false" outlineLevel="0" collapsed="false">
      <c r="B216" s="72"/>
      <c r="D216" s="67" t="str">
        <f aca="false">IF($B216="", "",SUMIF(LerXml!B:B,Relatorio!B216,LerXml!W:W))</f>
        <v/>
      </c>
      <c r="E216" s="67" t="str">
        <f aca="false">IF($B216="", "",SUMIF(LerXml!B:B,Relatorio!B216,LerXml!AX:AX))</f>
        <v/>
      </c>
      <c r="F216" s="68" t="str">
        <f aca="false">IF($B216="", "",SUMIF(LerXml!B:B,Relatorio!B216,LerXml!BA:BA))</f>
        <v/>
      </c>
      <c r="G216" s="67" t="str">
        <f aca="false">IF($B216="", "",SUMIF(LerXml!B:B,Relatorio!B216,LerXml!BB:BB))</f>
        <v/>
      </c>
      <c r="H216" s="67" t="str">
        <f aca="false">IF($B216="", "",SUMIF(LerXml!B:B,Relatorio!B216,LerXml!BE:BE))</f>
        <v/>
      </c>
      <c r="I216" s="68" t="str">
        <f aca="false">IF(AND($F216="",$G216="",$H216=""), "", IF(SUM(F216:H216)-D216 &lt; 0,0,SUM(F216:H216)-D216))</f>
        <v/>
      </c>
    </row>
    <row r="217" s="71" customFormat="true" ht="13.8" hidden="false" customHeight="false" outlineLevel="0" collapsed="false">
      <c r="B217" s="72"/>
      <c r="D217" s="67" t="str">
        <f aca="false">IF($B217="", "",SUMIF(LerXml!B:B,Relatorio!B217,LerXml!W:W))</f>
        <v/>
      </c>
      <c r="E217" s="67" t="str">
        <f aca="false">IF($B217="", "",SUMIF(LerXml!B:B,Relatorio!B217,LerXml!AX:AX))</f>
        <v/>
      </c>
      <c r="F217" s="68" t="str">
        <f aca="false">IF($B217="", "",SUMIF(LerXml!B:B,Relatorio!B217,LerXml!BA:BA))</f>
        <v/>
      </c>
      <c r="G217" s="67" t="str">
        <f aca="false">IF($B217="", "",SUMIF(LerXml!B:B,Relatorio!B217,LerXml!BB:BB))</f>
        <v/>
      </c>
      <c r="H217" s="67" t="str">
        <f aca="false">IF($B217="", "",SUMIF(LerXml!B:B,Relatorio!B217,LerXml!BE:BE))</f>
        <v/>
      </c>
      <c r="I217" s="68" t="str">
        <f aca="false">IF(AND($F217="",$G217="",$H217=""), "", IF(SUM(F217:H217)-D217 &lt; 0,0,SUM(F217:H217)-D217))</f>
        <v/>
      </c>
    </row>
    <row r="218" s="71" customFormat="true" ht="13.8" hidden="false" customHeight="false" outlineLevel="0" collapsed="false">
      <c r="B218" s="72"/>
      <c r="D218" s="67" t="str">
        <f aca="false">IF($B218="", "",SUMIF(LerXml!B:B,Relatorio!B218,LerXml!W:W))</f>
        <v/>
      </c>
      <c r="E218" s="67" t="str">
        <f aca="false">IF($B218="", "",SUMIF(LerXml!B:B,Relatorio!B218,LerXml!AX:AX))</f>
        <v/>
      </c>
      <c r="F218" s="68" t="str">
        <f aca="false">IF($B218="", "",SUMIF(LerXml!B:B,Relatorio!B218,LerXml!BA:BA))</f>
        <v/>
      </c>
      <c r="G218" s="67" t="str">
        <f aca="false">IF($B218="", "",SUMIF(LerXml!B:B,Relatorio!B218,LerXml!BB:BB))</f>
        <v/>
      </c>
      <c r="H218" s="67" t="str">
        <f aca="false">IF($B218="", "",SUMIF(LerXml!B:B,Relatorio!B218,LerXml!BE:BE))</f>
        <v/>
      </c>
      <c r="I218" s="68" t="str">
        <f aca="false">IF(AND($F218="",$G218="",$H218=""), "", IF(SUM(F218:H218)-D218 &lt; 0,0,SUM(F218:H218)-D218))</f>
        <v/>
      </c>
    </row>
    <row r="219" s="71" customFormat="true" ht="13.8" hidden="false" customHeight="false" outlineLevel="0" collapsed="false">
      <c r="B219" s="72"/>
      <c r="D219" s="67" t="str">
        <f aca="false">IF($B219="", "",SUMIF(LerXml!B:B,Relatorio!B219,LerXml!W:W))</f>
        <v/>
      </c>
      <c r="E219" s="67" t="str">
        <f aca="false">IF($B219="", "",SUMIF(LerXml!B:B,Relatorio!B219,LerXml!AX:AX))</f>
        <v/>
      </c>
      <c r="F219" s="68" t="str">
        <f aca="false">IF($B219="", "",SUMIF(LerXml!B:B,Relatorio!B219,LerXml!BA:BA))</f>
        <v/>
      </c>
      <c r="G219" s="67" t="str">
        <f aca="false">IF($B219="", "",SUMIF(LerXml!B:B,Relatorio!B219,LerXml!BB:BB))</f>
        <v/>
      </c>
      <c r="H219" s="67" t="str">
        <f aca="false">IF($B219="", "",SUMIF(LerXml!B:B,Relatorio!B219,LerXml!BE:BE))</f>
        <v/>
      </c>
      <c r="I219" s="68" t="str">
        <f aca="false">IF(AND($F219="",$G219="",$H219=""), "", IF(SUM(F219:H219)-D219 &lt; 0,0,SUM(F219:H219)-D219))</f>
        <v/>
      </c>
    </row>
    <row r="220" s="71" customFormat="true" ht="13.8" hidden="false" customHeight="false" outlineLevel="0" collapsed="false">
      <c r="B220" s="72"/>
      <c r="D220" s="67" t="str">
        <f aca="false">IF($B220="", "",SUMIF(LerXml!B:B,Relatorio!B220,LerXml!W:W))</f>
        <v/>
      </c>
      <c r="E220" s="67" t="str">
        <f aca="false">IF($B220="", "",SUMIF(LerXml!B:B,Relatorio!B220,LerXml!AX:AX))</f>
        <v/>
      </c>
      <c r="F220" s="68" t="str">
        <f aca="false">IF($B220="", "",SUMIF(LerXml!B:B,Relatorio!B220,LerXml!BA:BA))</f>
        <v/>
      </c>
      <c r="G220" s="67" t="str">
        <f aca="false">IF($B220="", "",SUMIF(LerXml!B:B,Relatorio!B220,LerXml!BB:BB))</f>
        <v/>
      </c>
      <c r="H220" s="67" t="str">
        <f aca="false">IF($B220="", "",SUMIF(LerXml!B:B,Relatorio!B220,LerXml!BE:BE))</f>
        <v/>
      </c>
      <c r="I220" s="68" t="str">
        <f aca="false">IF(AND($F220="",$G220="",$H220=""), "", IF(SUM(F220:H220)-D220 &lt; 0,0,SUM(F220:H220)-D220))</f>
        <v/>
      </c>
    </row>
    <row r="221" s="71" customFormat="true" ht="13.8" hidden="false" customHeight="false" outlineLevel="0" collapsed="false">
      <c r="B221" s="72"/>
      <c r="D221" s="67" t="str">
        <f aca="false">IF($B221="", "",SUMIF(LerXml!B:B,Relatorio!B221,LerXml!W:W))</f>
        <v/>
      </c>
      <c r="E221" s="67" t="str">
        <f aca="false">IF($B221="", "",SUMIF(LerXml!B:B,Relatorio!B221,LerXml!AX:AX))</f>
        <v/>
      </c>
      <c r="F221" s="68" t="str">
        <f aca="false">IF($B221="", "",SUMIF(LerXml!B:B,Relatorio!B221,LerXml!BA:BA))</f>
        <v/>
      </c>
      <c r="G221" s="67" t="str">
        <f aca="false">IF($B221="", "",SUMIF(LerXml!B:B,Relatorio!B221,LerXml!BB:BB))</f>
        <v/>
      </c>
      <c r="H221" s="67" t="str">
        <f aca="false">IF($B221="", "",SUMIF(LerXml!B:B,Relatorio!B221,LerXml!BE:BE))</f>
        <v/>
      </c>
      <c r="I221" s="68" t="str">
        <f aca="false">IF(AND($F221="",$G221="",$H221=""), "", IF(SUM(F221:H221)-D221 &lt; 0,0,SUM(F221:H221)-D221))</f>
        <v/>
      </c>
    </row>
    <row r="222" s="71" customFormat="true" ht="13.8" hidden="false" customHeight="false" outlineLevel="0" collapsed="false">
      <c r="B222" s="72"/>
      <c r="D222" s="67" t="str">
        <f aca="false">IF($B222="", "",SUMIF(LerXml!B:B,Relatorio!B222,LerXml!W:W))</f>
        <v/>
      </c>
      <c r="E222" s="67" t="str">
        <f aca="false">IF($B222="", "",SUMIF(LerXml!B:B,Relatorio!B222,LerXml!AX:AX))</f>
        <v/>
      </c>
      <c r="F222" s="68" t="str">
        <f aca="false">IF($B222="", "",SUMIF(LerXml!B:B,Relatorio!B222,LerXml!BA:BA))</f>
        <v/>
      </c>
      <c r="G222" s="67" t="str">
        <f aca="false">IF($B222="", "",SUMIF(LerXml!B:B,Relatorio!B222,LerXml!BB:BB))</f>
        <v/>
      </c>
      <c r="H222" s="67" t="str">
        <f aca="false">IF($B222="", "",SUMIF(LerXml!B:B,Relatorio!B222,LerXml!BE:BE))</f>
        <v/>
      </c>
      <c r="I222" s="68" t="str">
        <f aca="false">IF(AND($F222="",$G222="",$H222=""), "", IF(SUM(F222:H222)-D222 &lt; 0,0,SUM(F222:H222)-D222))</f>
        <v/>
      </c>
    </row>
    <row r="223" s="71" customFormat="true" ht="13.8" hidden="false" customHeight="false" outlineLevel="0" collapsed="false">
      <c r="B223" s="72"/>
      <c r="D223" s="67" t="str">
        <f aca="false">IF($B223="", "",SUMIF(LerXml!B:B,Relatorio!B223,LerXml!W:W))</f>
        <v/>
      </c>
      <c r="E223" s="67" t="str">
        <f aca="false">IF($B223="", "",SUMIF(LerXml!B:B,Relatorio!B223,LerXml!AX:AX))</f>
        <v/>
      </c>
      <c r="F223" s="68" t="str">
        <f aca="false">IF($B223="", "",SUMIF(LerXml!B:B,Relatorio!B223,LerXml!BA:BA))</f>
        <v/>
      </c>
      <c r="G223" s="67" t="str">
        <f aca="false">IF($B223="", "",SUMIF(LerXml!B:B,Relatorio!B223,LerXml!BB:BB))</f>
        <v/>
      </c>
      <c r="H223" s="67" t="str">
        <f aca="false">IF($B223="", "",SUMIF(LerXml!B:B,Relatorio!B223,LerXml!BE:BE))</f>
        <v/>
      </c>
      <c r="I223" s="68" t="str">
        <f aca="false">IF(AND($F223="",$G223="",$H223=""), "", IF(SUM(F223:H223)-D223 &lt; 0,0,SUM(F223:H223)-D223))</f>
        <v/>
      </c>
    </row>
    <row r="224" s="71" customFormat="true" ht="13.8" hidden="false" customHeight="false" outlineLevel="0" collapsed="false">
      <c r="B224" s="72"/>
      <c r="D224" s="67" t="str">
        <f aca="false">IF($B224="", "",SUMIF(LerXml!B:B,Relatorio!B224,LerXml!W:W))</f>
        <v/>
      </c>
      <c r="E224" s="67" t="str">
        <f aca="false">IF($B224="", "",SUMIF(LerXml!B:B,Relatorio!B224,LerXml!AX:AX))</f>
        <v/>
      </c>
      <c r="F224" s="68" t="str">
        <f aca="false">IF($B224="", "",SUMIF(LerXml!B:B,Relatorio!B224,LerXml!BA:BA))</f>
        <v/>
      </c>
      <c r="G224" s="67" t="str">
        <f aca="false">IF($B224="", "",SUMIF(LerXml!B:B,Relatorio!B224,LerXml!BB:BB))</f>
        <v/>
      </c>
      <c r="H224" s="67" t="str">
        <f aca="false">IF($B224="", "",SUMIF(LerXml!B:B,Relatorio!B224,LerXml!BE:BE))</f>
        <v/>
      </c>
      <c r="I224" s="68" t="str">
        <f aca="false">IF(AND($F224="",$G224="",$H224=""), "", IF(SUM(F224:H224)-D224 &lt; 0,0,SUM(F224:H224)-D224))</f>
        <v/>
      </c>
    </row>
    <row r="225" s="71" customFormat="true" ht="13.8" hidden="false" customHeight="false" outlineLevel="0" collapsed="false">
      <c r="B225" s="72"/>
      <c r="D225" s="67" t="str">
        <f aca="false">IF($B225="", "",SUMIF(LerXml!B:B,Relatorio!B225,LerXml!W:W))</f>
        <v/>
      </c>
      <c r="E225" s="67" t="str">
        <f aca="false">IF($B225="", "",SUMIF(LerXml!B:B,Relatorio!B225,LerXml!AX:AX))</f>
        <v/>
      </c>
      <c r="F225" s="68" t="str">
        <f aca="false">IF($B225="", "",SUMIF(LerXml!B:B,Relatorio!B225,LerXml!BA:BA))</f>
        <v/>
      </c>
      <c r="G225" s="67" t="str">
        <f aca="false">IF($B225="", "",SUMIF(LerXml!B:B,Relatorio!B225,LerXml!BB:BB))</f>
        <v/>
      </c>
      <c r="H225" s="67" t="str">
        <f aca="false">IF($B225="", "",SUMIF(LerXml!B:B,Relatorio!B225,LerXml!BE:BE))</f>
        <v/>
      </c>
      <c r="I225" s="68" t="str">
        <f aca="false">IF(AND($F225="",$G225="",$H225=""), "", IF(SUM(F225:H225)-D225 &lt; 0,0,SUM(F225:H225)-D225))</f>
        <v/>
      </c>
    </row>
    <row r="226" s="71" customFormat="true" ht="13.8" hidden="false" customHeight="false" outlineLevel="0" collapsed="false">
      <c r="B226" s="72"/>
      <c r="D226" s="67" t="str">
        <f aca="false">IF($B226="", "",SUMIF(LerXml!B:B,Relatorio!B226,LerXml!W:W))</f>
        <v/>
      </c>
      <c r="E226" s="67" t="str">
        <f aca="false">IF($B226="", "",SUMIF(LerXml!B:B,Relatorio!B226,LerXml!AX:AX))</f>
        <v/>
      </c>
      <c r="F226" s="68" t="str">
        <f aca="false">IF($B226="", "",SUMIF(LerXml!B:B,Relatorio!B226,LerXml!BA:BA))</f>
        <v/>
      </c>
      <c r="G226" s="67" t="str">
        <f aca="false">IF($B226="", "",SUMIF(LerXml!B:B,Relatorio!B226,LerXml!BB:BB))</f>
        <v/>
      </c>
      <c r="H226" s="67" t="str">
        <f aca="false">IF($B226="", "",SUMIF(LerXml!B:B,Relatorio!B226,LerXml!BE:BE))</f>
        <v/>
      </c>
      <c r="I226" s="68" t="str">
        <f aca="false">IF(AND($F226="",$G226="",$H226=""), "", IF(SUM(F226:H226)-D226 &lt; 0,0,SUM(F226:H226)-D226))</f>
        <v/>
      </c>
    </row>
    <row r="227" s="71" customFormat="true" ht="13.8" hidden="false" customHeight="false" outlineLevel="0" collapsed="false">
      <c r="B227" s="72"/>
      <c r="D227" s="67" t="str">
        <f aca="false">IF($B227="", "",SUMIF(LerXml!B:B,Relatorio!B227,LerXml!W:W))</f>
        <v/>
      </c>
      <c r="E227" s="67" t="str">
        <f aca="false">IF($B227="", "",SUMIF(LerXml!B:B,Relatorio!B227,LerXml!AX:AX))</f>
        <v/>
      </c>
      <c r="F227" s="68" t="str">
        <f aca="false">IF($B227="", "",SUMIF(LerXml!B:B,Relatorio!B227,LerXml!BA:BA))</f>
        <v/>
      </c>
      <c r="G227" s="67" t="str">
        <f aca="false">IF($B227="", "",SUMIF(LerXml!B:B,Relatorio!B227,LerXml!BB:BB))</f>
        <v/>
      </c>
      <c r="H227" s="67" t="str">
        <f aca="false">IF($B227="", "",SUMIF(LerXml!B:B,Relatorio!B227,LerXml!BE:BE))</f>
        <v/>
      </c>
      <c r="I227" s="68" t="str">
        <f aca="false">IF(AND($F227="",$G227="",$H227=""), "", IF(SUM(F227:H227)-D227 &lt; 0,0,SUM(F227:H227)-D227))</f>
        <v/>
      </c>
    </row>
    <row r="228" s="71" customFormat="true" ht="13.8" hidden="false" customHeight="false" outlineLevel="0" collapsed="false">
      <c r="B228" s="72"/>
      <c r="D228" s="67" t="str">
        <f aca="false">IF($B228="", "",SUMIF(LerXml!B:B,Relatorio!B228,LerXml!W:W))</f>
        <v/>
      </c>
      <c r="E228" s="67" t="str">
        <f aca="false">IF($B228="", "",SUMIF(LerXml!B:B,Relatorio!B228,LerXml!AX:AX))</f>
        <v/>
      </c>
      <c r="F228" s="68" t="str">
        <f aca="false">IF($B228="", "",SUMIF(LerXml!B:B,Relatorio!B228,LerXml!BA:BA))</f>
        <v/>
      </c>
      <c r="G228" s="67" t="str">
        <f aca="false">IF($B228="", "",SUMIF(LerXml!B:B,Relatorio!B228,LerXml!BB:BB))</f>
        <v/>
      </c>
      <c r="H228" s="67" t="str">
        <f aca="false">IF($B228="", "",SUMIF(LerXml!B:B,Relatorio!B228,LerXml!BE:BE))</f>
        <v/>
      </c>
      <c r="I228" s="68" t="str">
        <f aca="false">IF(AND($F228="",$G228="",$H228=""), "", IF(SUM(F228:H228)-D228 &lt; 0,0,SUM(F228:H228)-D228))</f>
        <v/>
      </c>
    </row>
    <row r="229" s="71" customFormat="true" ht="13.8" hidden="false" customHeight="false" outlineLevel="0" collapsed="false">
      <c r="B229" s="72"/>
      <c r="D229" s="67" t="str">
        <f aca="false">IF($B229="", "",SUMIF(LerXml!B:B,Relatorio!B229,LerXml!W:W))</f>
        <v/>
      </c>
      <c r="E229" s="67" t="str">
        <f aca="false">IF($B229="", "",SUMIF(LerXml!B:B,Relatorio!B229,LerXml!AX:AX))</f>
        <v/>
      </c>
      <c r="F229" s="68" t="str">
        <f aca="false">IF($B229="", "",SUMIF(LerXml!B:B,Relatorio!B229,LerXml!BA:BA))</f>
        <v/>
      </c>
      <c r="G229" s="67" t="str">
        <f aca="false">IF($B229="", "",SUMIF(LerXml!B:B,Relatorio!B229,LerXml!BB:BB))</f>
        <v/>
      </c>
      <c r="H229" s="67" t="str">
        <f aca="false">IF($B229="", "",SUMIF(LerXml!B:B,Relatorio!B229,LerXml!BE:BE))</f>
        <v/>
      </c>
      <c r="I229" s="68" t="str">
        <f aca="false">IF(AND($F229="",$G229="",$H229=""), "", IF(SUM(F229:H229)-D229 &lt; 0,0,SUM(F229:H229)-D229))</f>
        <v/>
      </c>
    </row>
    <row r="230" s="71" customFormat="true" ht="13.8" hidden="false" customHeight="false" outlineLevel="0" collapsed="false">
      <c r="B230" s="72"/>
      <c r="D230" s="67" t="str">
        <f aca="false">IF($B230="", "",SUMIF(LerXml!B:B,Relatorio!B230,LerXml!W:W))</f>
        <v/>
      </c>
      <c r="E230" s="67" t="str">
        <f aca="false">IF($B230="", "",SUMIF(LerXml!B:B,Relatorio!B230,LerXml!AX:AX))</f>
        <v/>
      </c>
      <c r="F230" s="68" t="str">
        <f aca="false">IF($B230="", "",SUMIF(LerXml!B:B,Relatorio!B230,LerXml!BA:BA))</f>
        <v/>
      </c>
      <c r="G230" s="67" t="str">
        <f aca="false">IF($B230="", "",SUMIF(LerXml!B:B,Relatorio!B230,LerXml!BB:BB))</f>
        <v/>
      </c>
      <c r="H230" s="67" t="str">
        <f aca="false">IF($B230="", "",SUMIF(LerXml!B:B,Relatorio!B230,LerXml!BE:BE))</f>
        <v/>
      </c>
      <c r="I230" s="68" t="str">
        <f aca="false">IF(AND($F230="",$G230="",$H230=""), "", IF(SUM(F230:H230)-D230 &lt; 0,0,SUM(F230:H230)-D230))</f>
        <v/>
      </c>
    </row>
    <row r="231" s="71" customFormat="true" ht="13.8" hidden="false" customHeight="false" outlineLevel="0" collapsed="false">
      <c r="B231" s="72"/>
      <c r="D231" s="67" t="str">
        <f aca="false">IF($B231="", "",SUMIF(LerXml!B:B,Relatorio!B231,LerXml!W:W))</f>
        <v/>
      </c>
      <c r="E231" s="67" t="str">
        <f aca="false">IF($B231="", "",SUMIF(LerXml!B:B,Relatorio!B231,LerXml!AX:AX))</f>
        <v/>
      </c>
      <c r="F231" s="68" t="str">
        <f aca="false">IF($B231="", "",SUMIF(LerXml!B:B,Relatorio!B231,LerXml!BA:BA))</f>
        <v/>
      </c>
      <c r="G231" s="67" t="str">
        <f aca="false">IF($B231="", "",SUMIF(LerXml!B:B,Relatorio!B231,LerXml!BB:BB))</f>
        <v/>
      </c>
      <c r="H231" s="67" t="str">
        <f aca="false">IF($B231="", "",SUMIF(LerXml!B:B,Relatorio!B231,LerXml!BE:BE))</f>
        <v/>
      </c>
      <c r="I231" s="68" t="str">
        <f aca="false">IF(AND($F231="",$G231="",$H231=""), "", IF(SUM(F231:H231)-D231 &lt; 0,0,SUM(F231:H231)-D231))</f>
        <v/>
      </c>
    </row>
    <row r="232" s="71" customFormat="true" ht="13.8" hidden="false" customHeight="false" outlineLevel="0" collapsed="false">
      <c r="B232" s="72"/>
      <c r="D232" s="67" t="str">
        <f aca="false">IF($B232="", "",SUMIF(LerXml!B:B,Relatorio!B232,LerXml!W:W))</f>
        <v/>
      </c>
      <c r="E232" s="67" t="str">
        <f aca="false">IF($B232="", "",SUMIF(LerXml!B:B,Relatorio!B232,LerXml!AX:AX))</f>
        <v/>
      </c>
      <c r="F232" s="68" t="str">
        <f aca="false">IF($B232="", "",SUMIF(LerXml!B:B,Relatorio!B232,LerXml!BA:BA))</f>
        <v/>
      </c>
      <c r="G232" s="67" t="str">
        <f aca="false">IF($B232="", "",SUMIF(LerXml!B:B,Relatorio!B232,LerXml!BB:BB))</f>
        <v/>
      </c>
      <c r="H232" s="67" t="str">
        <f aca="false">IF($B232="", "",SUMIF(LerXml!B:B,Relatorio!B232,LerXml!BE:BE))</f>
        <v/>
      </c>
      <c r="I232" s="68" t="str">
        <f aca="false">IF(AND($F232="",$G232="",$H232=""), "", IF(SUM(F232:H232)-D232 &lt; 0,0,SUM(F232:H232)-D232))</f>
        <v/>
      </c>
    </row>
    <row r="233" s="71" customFormat="true" ht="13.8" hidden="false" customHeight="false" outlineLevel="0" collapsed="false">
      <c r="B233" s="72"/>
      <c r="D233" s="67" t="str">
        <f aca="false">IF($B233="", "",SUMIF(LerXml!B:B,Relatorio!B233,LerXml!W:W))</f>
        <v/>
      </c>
      <c r="E233" s="67" t="str">
        <f aca="false">IF($B233="", "",SUMIF(LerXml!B:B,Relatorio!B233,LerXml!AX:AX))</f>
        <v/>
      </c>
      <c r="F233" s="68" t="str">
        <f aca="false">IF($B233="", "",SUMIF(LerXml!B:B,Relatorio!B233,LerXml!BA:BA))</f>
        <v/>
      </c>
      <c r="G233" s="67" t="str">
        <f aca="false">IF($B233="", "",SUMIF(LerXml!B:B,Relatorio!B233,LerXml!BB:BB))</f>
        <v/>
      </c>
      <c r="H233" s="67" t="str">
        <f aca="false">IF($B233="", "",SUMIF(LerXml!B:B,Relatorio!B233,LerXml!BE:BE))</f>
        <v/>
      </c>
      <c r="I233" s="68" t="str">
        <f aca="false">IF(AND($F233="",$G233="",$H233=""), "", IF(SUM(F233:H233)-D233 &lt; 0,0,SUM(F233:H233)-D233))</f>
        <v/>
      </c>
    </row>
    <row r="234" s="71" customFormat="true" ht="13.8" hidden="false" customHeight="false" outlineLevel="0" collapsed="false">
      <c r="B234" s="72"/>
      <c r="D234" s="67" t="str">
        <f aca="false">IF($B234="", "",SUMIF(LerXml!B:B,Relatorio!B234,LerXml!W:W))</f>
        <v/>
      </c>
      <c r="E234" s="67" t="str">
        <f aca="false">IF($B234="", "",SUMIF(LerXml!B:B,Relatorio!B234,LerXml!AX:AX))</f>
        <v/>
      </c>
      <c r="F234" s="68" t="str">
        <f aca="false">IF($B234="", "",SUMIF(LerXml!B:B,Relatorio!B234,LerXml!BA:BA))</f>
        <v/>
      </c>
      <c r="G234" s="67" t="str">
        <f aca="false">IF($B234="", "",SUMIF(LerXml!B:B,Relatorio!B234,LerXml!BB:BB))</f>
        <v/>
      </c>
      <c r="H234" s="67" t="str">
        <f aca="false">IF($B234="", "",SUMIF(LerXml!B:B,Relatorio!B234,LerXml!BE:BE))</f>
        <v/>
      </c>
      <c r="I234" s="68" t="str">
        <f aca="false">IF(AND($F234="",$G234="",$H234=""), "", IF(SUM(F234:H234)-D234 &lt; 0,0,SUM(F234:H234)-D234))</f>
        <v/>
      </c>
    </row>
    <row r="235" s="71" customFormat="true" ht="13.8" hidden="false" customHeight="false" outlineLevel="0" collapsed="false">
      <c r="B235" s="72"/>
      <c r="D235" s="67" t="str">
        <f aca="false">IF($B235="", "",SUMIF(LerXml!B:B,Relatorio!B235,LerXml!W:W))</f>
        <v/>
      </c>
      <c r="E235" s="67" t="str">
        <f aca="false">IF($B235="", "",SUMIF(LerXml!B:B,Relatorio!B235,LerXml!AX:AX))</f>
        <v/>
      </c>
      <c r="F235" s="68" t="str">
        <f aca="false">IF($B235="", "",SUMIF(LerXml!B:B,Relatorio!B235,LerXml!BA:BA))</f>
        <v/>
      </c>
      <c r="G235" s="67" t="str">
        <f aca="false">IF($B235="", "",SUMIF(LerXml!B:B,Relatorio!B235,LerXml!BB:BB))</f>
        <v/>
      </c>
      <c r="H235" s="67" t="str">
        <f aca="false">IF($B235="", "",SUMIF(LerXml!B:B,Relatorio!B235,LerXml!BE:BE))</f>
        <v/>
      </c>
      <c r="I235" s="68" t="str">
        <f aca="false">IF(AND($F235="",$G235="",$H235=""), "", IF(SUM(F235:H235)-D235 &lt; 0,0,SUM(F235:H235)-D235))</f>
        <v/>
      </c>
    </row>
    <row r="236" s="71" customFormat="true" ht="13.8" hidden="false" customHeight="false" outlineLevel="0" collapsed="false">
      <c r="B236" s="72"/>
      <c r="D236" s="67" t="str">
        <f aca="false">IF($B236="", "",SUMIF(LerXml!B:B,Relatorio!B236,LerXml!W:W))</f>
        <v/>
      </c>
      <c r="E236" s="67" t="str">
        <f aca="false">IF($B236="", "",SUMIF(LerXml!B:B,Relatorio!B236,LerXml!AX:AX))</f>
        <v/>
      </c>
      <c r="F236" s="68" t="str">
        <f aca="false">IF($B236="", "",SUMIF(LerXml!B:B,Relatorio!B236,LerXml!BA:BA))</f>
        <v/>
      </c>
      <c r="G236" s="67" t="str">
        <f aca="false">IF($B236="", "",SUMIF(LerXml!B:B,Relatorio!B236,LerXml!BB:BB))</f>
        <v/>
      </c>
      <c r="H236" s="67" t="str">
        <f aca="false">IF($B236="", "",SUMIF(LerXml!B:B,Relatorio!B236,LerXml!BE:BE))</f>
        <v/>
      </c>
      <c r="I236" s="68" t="str">
        <f aca="false">IF(AND($F236="",$G236="",$H236=""), "", IF(SUM(F236:H236)-D236 &lt; 0,0,SUM(F236:H236)-D236))</f>
        <v/>
      </c>
    </row>
    <row r="237" s="71" customFormat="true" ht="13.8" hidden="false" customHeight="false" outlineLevel="0" collapsed="false">
      <c r="B237" s="72"/>
      <c r="D237" s="67" t="str">
        <f aca="false">IF($B237="", "",SUMIF(LerXml!B:B,Relatorio!B237,LerXml!W:W))</f>
        <v/>
      </c>
      <c r="E237" s="67" t="str">
        <f aca="false">IF($B237="", "",SUMIF(LerXml!B:B,Relatorio!B237,LerXml!AX:AX))</f>
        <v/>
      </c>
      <c r="F237" s="68" t="str">
        <f aca="false">IF($B237="", "",SUMIF(LerXml!B:B,Relatorio!B237,LerXml!BA:BA))</f>
        <v/>
      </c>
      <c r="G237" s="67" t="str">
        <f aca="false">IF($B237="", "",SUMIF(LerXml!B:B,Relatorio!B237,LerXml!BB:BB))</f>
        <v/>
      </c>
      <c r="H237" s="67" t="str">
        <f aca="false">IF($B237="", "",SUMIF(LerXml!B:B,Relatorio!B237,LerXml!BE:BE))</f>
        <v/>
      </c>
      <c r="I237" s="68" t="str">
        <f aca="false">IF(AND($F237="",$G237="",$H237=""), "", IF(SUM(F237:H237)-D237 &lt; 0,0,SUM(F237:H237)-D237))</f>
        <v/>
      </c>
    </row>
    <row r="238" s="71" customFormat="true" ht="13.8" hidden="false" customHeight="false" outlineLevel="0" collapsed="false">
      <c r="B238" s="72"/>
      <c r="D238" s="67" t="str">
        <f aca="false">IF($B238="", "",SUMIF(LerXml!B:B,Relatorio!B238,LerXml!W:W))</f>
        <v/>
      </c>
      <c r="E238" s="67" t="str">
        <f aca="false">IF($B238="", "",SUMIF(LerXml!B:B,Relatorio!B238,LerXml!AX:AX))</f>
        <v/>
      </c>
      <c r="F238" s="68" t="str">
        <f aca="false">IF($B238="", "",SUMIF(LerXml!B:B,Relatorio!B238,LerXml!BA:BA))</f>
        <v/>
      </c>
      <c r="G238" s="67" t="str">
        <f aca="false">IF($B238="", "",SUMIF(LerXml!B:B,Relatorio!B238,LerXml!BB:BB))</f>
        <v/>
      </c>
      <c r="H238" s="67" t="str">
        <f aca="false">IF($B238="", "",SUMIF(LerXml!B:B,Relatorio!B238,LerXml!BE:BE))</f>
        <v/>
      </c>
      <c r="I238" s="68" t="str">
        <f aca="false">IF(AND($F238="",$G238="",$H238=""), "", IF(SUM(F238:H238)-D238 &lt; 0,0,SUM(F238:H238)-D238))</f>
        <v/>
      </c>
    </row>
    <row r="239" s="71" customFormat="true" ht="13.8" hidden="false" customHeight="false" outlineLevel="0" collapsed="false">
      <c r="B239" s="72"/>
      <c r="D239" s="67" t="str">
        <f aca="false">IF($B239="", "",SUMIF(LerXml!B:B,Relatorio!B239,LerXml!W:W))</f>
        <v/>
      </c>
      <c r="E239" s="67" t="str">
        <f aca="false">IF($B239="", "",SUMIF(LerXml!B:B,Relatorio!B239,LerXml!AX:AX))</f>
        <v/>
      </c>
      <c r="F239" s="68" t="str">
        <f aca="false">IF($B239="", "",SUMIF(LerXml!B:B,Relatorio!B239,LerXml!BA:BA))</f>
        <v/>
      </c>
      <c r="G239" s="67" t="str">
        <f aca="false">IF($B239="", "",SUMIF(LerXml!B:B,Relatorio!B239,LerXml!BB:BB))</f>
        <v/>
      </c>
      <c r="H239" s="67" t="str">
        <f aca="false">IF($B239="", "",SUMIF(LerXml!B:B,Relatorio!B239,LerXml!BE:BE))</f>
        <v/>
      </c>
      <c r="I239" s="68" t="str">
        <f aca="false">IF(AND($F239="",$G239="",$H239=""), "", IF(SUM(F239:H239)-D239 &lt; 0,0,SUM(F239:H239)-D239))</f>
        <v/>
      </c>
    </row>
    <row r="240" s="71" customFormat="true" ht="13.8" hidden="false" customHeight="false" outlineLevel="0" collapsed="false">
      <c r="B240" s="72"/>
      <c r="D240" s="67" t="str">
        <f aca="false">IF($B240="", "",SUMIF(LerXml!B:B,Relatorio!B240,LerXml!W:W))</f>
        <v/>
      </c>
      <c r="E240" s="67" t="str">
        <f aca="false">IF($B240="", "",SUMIF(LerXml!B:B,Relatorio!B240,LerXml!AX:AX))</f>
        <v/>
      </c>
      <c r="F240" s="68" t="str">
        <f aca="false">IF($B240="", "",SUMIF(LerXml!B:B,Relatorio!B240,LerXml!BA:BA))</f>
        <v/>
      </c>
      <c r="G240" s="67" t="str">
        <f aca="false">IF($B240="", "",SUMIF(LerXml!B:B,Relatorio!B240,LerXml!BB:BB))</f>
        <v/>
      </c>
      <c r="H240" s="67" t="str">
        <f aca="false">IF($B240="", "",SUMIF(LerXml!B:B,Relatorio!B240,LerXml!BE:BE))</f>
        <v/>
      </c>
      <c r="I240" s="68" t="str">
        <f aca="false">IF(AND($F240="",$G240="",$H240=""), "", IF(SUM(F240:H240)-D240 &lt; 0,0,SUM(F240:H240)-D240))</f>
        <v/>
      </c>
    </row>
    <row r="241" s="71" customFormat="true" ht="13.8" hidden="false" customHeight="false" outlineLevel="0" collapsed="false">
      <c r="B241" s="72"/>
      <c r="D241" s="67" t="str">
        <f aca="false">IF($B241="", "",SUMIF(LerXml!B:B,Relatorio!B241,LerXml!W:W))</f>
        <v/>
      </c>
      <c r="E241" s="67" t="str">
        <f aca="false">IF($B241="", "",SUMIF(LerXml!B:B,Relatorio!B241,LerXml!AX:AX))</f>
        <v/>
      </c>
      <c r="F241" s="68" t="str">
        <f aca="false">IF($B241="", "",SUMIF(LerXml!B:B,Relatorio!B241,LerXml!BA:BA))</f>
        <v/>
      </c>
      <c r="G241" s="67" t="str">
        <f aca="false">IF($B241="", "",SUMIF(LerXml!B:B,Relatorio!B241,LerXml!BB:BB))</f>
        <v/>
      </c>
      <c r="H241" s="67" t="str">
        <f aca="false">IF($B241="", "",SUMIF(LerXml!B:B,Relatorio!B241,LerXml!BE:BE))</f>
        <v/>
      </c>
      <c r="I241" s="68" t="str">
        <f aca="false">IF(AND($F241="",$G241="",$H241=""), "", IF(SUM(F241:H241)-D241 &lt; 0,0,SUM(F241:H241)-D241))</f>
        <v/>
      </c>
    </row>
    <row r="242" s="71" customFormat="true" ht="13.8" hidden="false" customHeight="false" outlineLevel="0" collapsed="false">
      <c r="B242" s="72"/>
      <c r="D242" s="67" t="str">
        <f aca="false">IF($B242="", "",SUMIF(LerXml!B:B,Relatorio!B242,LerXml!W:W))</f>
        <v/>
      </c>
      <c r="E242" s="67" t="str">
        <f aca="false">IF($B242="", "",SUMIF(LerXml!B:B,Relatorio!B242,LerXml!AX:AX))</f>
        <v/>
      </c>
      <c r="F242" s="68" t="str">
        <f aca="false">IF($B242="", "",SUMIF(LerXml!B:B,Relatorio!B242,LerXml!BA:BA))</f>
        <v/>
      </c>
      <c r="G242" s="67" t="str">
        <f aca="false">IF($B242="", "",SUMIF(LerXml!B:B,Relatorio!B242,LerXml!BB:BB))</f>
        <v/>
      </c>
      <c r="H242" s="67" t="str">
        <f aca="false">IF($B242="", "",SUMIF(LerXml!B:B,Relatorio!B242,LerXml!BE:BE))</f>
        <v/>
      </c>
      <c r="I242" s="68" t="str">
        <f aca="false">IF(AND($F242="",$G242="",$H242=""), "", IF(SUM(F242:H242)-D242 &lt; 0,0,SUM(F242:H242)-D242))</f>
        <v/>
      </c>
    </row>
    <row r="243" s="71" customFormat="true" ht="13.8" hidden="false" customHeight="false" outlineLevel="0" collapsed="false">
      <c r="B243" s="72"/>
      <c r="D243" s="67" t="str">
        <f aca="false">IF($B243="", "",SUMIF(LerXml!B:B,Relatorio!B243,LerXml!W:W))</f>
        <v/>
      </c>
      <c r="E243" s="67" t="str">
        <f aca="false">IF($B243="", "",SUMIF(LerXml!B:B,Relatorio!B243,LerXml!AX:AX))</f>
        <v/>
      </c>
      <c r="F243" s="68" t="str">
        <f aca="false">IF($B243="", "",SUMIF(LerXml!B:B,Relatorio!B243,LerXml!BA:BA))</f>
        <v/>
      </c>
      <c r="G243" s="67" t="str">
        <f aca="false">IF($B243="", "",SUMIF(LerXml!B:B,Relatorio!B243,LerXml!BB:BB))</f>
        <v/>
      </c>
      <c r="H243" s="67" t="str">
        <f aca="false">IF($B243="", "",SUMIF(LerXml!B:B,Relatorio!B243,LerXml!BE:BE))</f>
        <v/>
      </c>
      <c r="I243" s="68" t="str">
        <f aca="false">IF(AND($F243="",$G243="",$H243=""), "", IF(SUM(F243:H243)-D243 &lt; 0,0,SUM(F243:H243)-D243))</f>
        <v/>
      </c>
    </row>
    <row r="244" s="71" customFormat="true" ht="13.8" hidden="false" customHeight="false" outlineLevel="0" collapsed="false">
      <c r="B244" s="72"/>
      <c r="D244" s="67" t="str">
        <f aca="false">IF($B244="", "",SUMIF(LerXml!B:B,Relatorio!B244,LerXml!W:W))</f>
        <v/>
      </c>
      <c r="E244" s="67" t="str">
        <f aca="false">IF($B244="", "",SUMIF(LerXml!B:B,Relatorio!B244,LerXml!AX:AX))</f>
        <v/>
      </c>
      <c r="F244" s="68" t="str">
        <f aca="false">IF($B244="", "",SUMIF(LerXml!B:B,Relatorio!B244,LerXml!BA:BA))</f>
        <v/>
      </c>
      <c r="G244" s="67" t="str">
        <f aca="false">IF($B244="", "",SUMIF(LerXml!B:B,Relatorio!B244,LerXml!BB:BB))</f>
        <v/>
      </c>
      <c r="H244" s="67" t="str">
        <f aca="false">IF($B244="", "",SUMIF(LerXml!B:B,Relatorio!B244,LerXml!BE:BE))</f>
        <v/>
      </c>
      <c r="I244" s="68" t="str">
        <f aca="false">IF(AND($F244="",$G244="",$H244=""), "", IF(SUM(F244:H244)-D244 &lt; 0,0,SUM(F244:H244)-D244))</f>
        <v/>
      </c>
    </row>
    <row r="245" s="71" customFormat="true" ht="13.8" hidden="false" customHeight="false" outlineLevel="0" collapsed="false">
      <c r="B245" s="72"/>
      <c r="D245" s="67" t="str">
        <f aca="false">IF($B245="", "",SUMIF(LerXml!B:B,Relatorio!B245,LerXml!W:W))</f>
        <v/>
      </c>
      <c r="E245" s="67" t="str">
        <f aca="false">IF($B245="", "",SUMIF(LerXml!B:B,Relatorio!B245,LerXml!AX:AX))</f>
        <v/>
      </c>
      <c r="F245" s="68" t="str">
        <f aca="false">IF($B245="", "",SUMIF(LerXml!B:B,Relatorio!B245,LerXml!BA:BA))</f>
        <v/>
      </c>
      <c r="G245" s="67" t="str">
        <f aca="false">IF($B245="", "",SUMIF(LerXml!B:B,Relatorio!B245,LerXml!BB:BB))</f>
        <v/>
      </c>
      <c r="H245" s="67" t="str">
        <f aca="false">IF($B245="", "",SUMIF(LerXml!B:B,Relatorio!B245,LerXml!BE:BE))</f>
        <v/>
      </c>
      <c r="I245" s="68" t="str">
        <f aca="false">IF(AND($F245="",$G245="",$H245=""), "", IF(SUM(F245:H245)-D245 &lt; 0,0,SUM(F245:H245)-D245))</f>
        <v/>
      </c>
    </row>
    <row r="246" s="71" customFormat="true" ht="13.8" hidden="false" customHeight="false" outlineLevel="0" collapsed="false">
      <c r="B246" s="72"/>
      <c r="D246" s="67" t="str">
        <f aca="false">IF($B246="", "",SUMIF(LerXml!B:B,Relatorio!B246,LerXml!W:W))</f>
        <v/>
      </c>
      <c r="E246" s="67" t="str">
        <f aca="false">IF($B246="", "",SUMIF(LerXml!B:B,Relatorio!B246,LerXml!AX:AX))</f>
        <v/>
      </c>
      <c r="F246" s="68" t="str">
        <f aca="false">IF($B246="", "",SUMIF(LerXml!B:B,Relatorio!B246,LerXml!BA:BA))</f>
        <v/>
      </c>
      <c r="G246" s="67" t="str">
        <f aca="false">IF($B246="", "",SUMIF(LerXml!B:B,Relatorio!B246,LerXml!BB:BB))</f>
        <v/>
      </c>
      <c r="H246" s="67" t="str">
        <f aca="false">IF($B246="", "",SUMIF(LerXml!B:B,Relatorio!B246,LerXml!BE:BE))</f>
        <v/>
      </c>
      <c r="I246" s="68" t="str">
        <f aca="false">IF(AND($F246="",$G246="",$H246=""), "", IF(SUM(F246:H246)-D246 &lt; 0,0,SUM(F246:H246)-D246))</f>
        <v/>
      </c>
    </row>
    <row r="247" s="71" customFormat="true" ht="13.8" hidden="false" customHeight="false" outlineLevel="0" collapsed="false">
      <c r="B247" s="72"/>
      <c r="D247" s="67" t="str">
        <f aca="false">IF($B247="", "",SUMIF(LerXml!B:B,Relatorio!B247,LerXml!W:W))</f>
        <v/>
      </c>
      <c r="E247" s="67" t="str">
        <f aca="false">IF($B247="", "",SUMIF(LerXml!B:B,Relatorio!B247,LerXml!AX:AX))</f>
        <v/>
      </c>
      <c r="F247" s="68" t="str">
        <f aca="false">IF($B247="", "",SUMIF(LerXml!B:B,Relatorio!B247,LerXml!BA:BA))</f>
        <v/>
      </c>
      <c r="G247" s="67" t="str">
        <f aca="false">IF($B247="", "",SUMIF(LerXml!B:B,Relatorio!B247,LerXml!BB:BB))</f>
        <v/>
      </c>
      <c r="H247" s="67" t="str">
        <f aca="false">IF($B247="", "",SUMIF(LerXml!B:B,Relatorio!B247,LerXml!BE:BE))</f>
        <v/>
      </c>
      <c r="I247" s="68" t="str">
        <f aca="false">IF(AND($F247="",$G247="",$H247=""), "", IF(SUM(F247:H247)-D247 &lt; 0,0,SUM(F247:H247)-D247))</f>
        <v/>
      </c>
    </row>
    <row r="248" s="71" customFormat="true" ht="13.8" hidden="false" customHeight="false" outlineLevel="0" collapsed="false">
      <c r="B248" s="72"/>
      <c r="D248" s="67" t="str">
        <f aca="false">IF($B248="", "",SUMIF(LerXml!B:B,Relatorio!B248,LerXml!W:W))</f>
        <v/>
      </c>
      <c r="E248" s="67" t="str">
        <f aca="false">IF($B248="", "",SUMIF(LerXml!B:B,Relatorio!B248,LerXml!AX:AX))</f>
        <v/>
      </c>
      <c r="F248" s="68" t="str">
        <f aca="false">IF($B248="", "",SUMIF(LerXml!B:B,Relatorio!B248,LerXml!BA:BA))</f>
        <v/>
      </c>
      <c r="G248" s="67" t="str">
        <f aca="false">IF($B248="", "",SUMIF(LerXml!B:B,Relatorio!B248,LerXml!BB:BB))</f>
        <v/>
      </c>
      <c r="H248" s="67" t="str">
        <f aca="false">IF($B248="", "",SUMIF(LerXml!B:B,Relatorio!B248,LerXml!BE:BE))</f>
        <v/>
      </c>
      <c r="I248" s="68" t="str">
        <f aca="false">IF(AND($F248="",$G248="",$H248=""), "", IF(SUM(F248:H248)-D248 &lt; 0,0,SUM(F248:H248)-D248))</f>
        <v/>
      </c>
    </row>
    <row r="249" s="71" customFormat="true" ht="13.8" hidden="false" customHeight="false" outlineLevel="0" collapsed="false">
      <c r="B249" s="72"/>
      <c r="D249" s="67" t="str">
        <f aca="false">IF($B249="", "",SUMIF(LerXml!B:B,Relatorio!B249,LerXml!W:W))</f>
        <v/>
      </c>
      <c r="E249" s="67" t="str">
        <f aca="false">IF($B249="", "",SUMIF(LerXml!B:B,Relatorio!B249,LerXml!AX:AX))</f>
        <v/>
      </c>
      <c r="F249" s="68" t="str">
        <f aca="false">IF($B249="", "",SUMIF(LerXml!B:B,Relatorio!B249,LerXml!BA:BA))</f>
        <v/>
      </c>
      <c r="G249" s="67" t="str">
        <f aca="false">IF($B249="", "",SUMIF(LerXml!B:B,Relatorio!B249,LerXml!BB:BB))</f>
        <v/>
      </c>
      <c r="H249" s="67" t="str">
        <f aca="false">IF($B249="", "",SUMIF(LerXml!B:B,Relatorio!B249,LerXml!BE:BE))</f>
        <v/>
      </c>
      <c r="I249" s="68" t="str">
        <f aca="false">IF(AND($F249="",$G249="",$H249=""), "", IF(SUM(F249:H249)-D249 &lt; 0,0,SUM(F249:H249)-D249))</f>
        <v/>
      </c>
    </row>
    <row r="250" s="71" customFormat="true" ht="13.8" hidden="false" customHeight="false" outlineLevel="0" collapsed="false">
      <c r="B250" s="72"/>
      <c r="D250" s="67" t="str">
        <f aca="false">IF($B250="", "",SUMIF(LerXml!B:B,Relatorio!B250,LerXml!W:W))</f>
        <v/>
      </c>
      <c r="E250" s="67" t="str">
        <f aca="false">IF($B250="", "",SUMIF(LerXml!B:B,Relatorio!B250,LerXml!AX:AX))</f>
        <v/>
      </c>
      <c r="F250" s="68" t="str">
        <f aca="false">IF($B250="", "",SUMIF(LerXml!B:B,Relatorio!B250,LerXml!BA:BA))</f>
        <v/>
      </c>
      <c r="G250" s="67" t="str">
        <f aca="false">IF($B250="", "",SUMIF(LerXml!B:B,Relatorio!B250,LerXml!BB:BB))</f>
        <v/>
      </c>
      <c r="H250" s="67" t="str">
        <f aca="false">IF($B250="", "",SUMIF(LerXml!B:B,Relatorio!B250,LerXml!BE:BE))</f>
        <v/>
      </c>
      <c r="I250" s="68" t="str">
        <f aca="false">IF(AND($F250="",$G250="",$H250=""), "", IF(SUM(F250:H250)-D250 &lt; 0,0,SUM(F250:H250)-D250))</f>
        <v/>
      </c>
    </row>
    <row r="251" s="71" customFormat="true" ht="13.8" hidden="false" customHeight="false" outlineLevel="0" collapsed="false">
      <c r="B251" s="72"/>
      <c r="D251" s="67" t="str">
        <f aca="false">IF($B251="", "",SUMIF(LerXml!B:B,Relatorio!B251,LerXml!W:W))</f>
        <v/>
      </c>
      <c r="E251" s="67" t="str">
        <f aca="false">IF($B251="", "",SUMIF(LerXml!B:B,Relatorio!B251,LerXml!AX:AX))</f>
        <v/>
      </c>
      <c r="F251" s="68" t="str">
        <f aca="false">IF($B251="", "",SUMIF(LerXml!B:B,Relatorio!B251,LerXml!BA:BA))</f>
        <v/>
      </c>
      <c r="G251" s="67" t="str">
        <f aca="false">IF($B251="", "",SUMIF(LerXml!B:B,Relatorio!B251,LerXml!BB:BB))</f>
        <v/>
      </c>
      <c r="H251" s="67" t="str">
        <f aca="false">IF($B251="", "",SUMIF(LerXml!B:B,Relatorio!B251,LerXml!BE:BE))</f>
        <v/>
      </c>
      <c r="I251" s="68" t="str">
        <f aca="false">IF(AND($F251="",$G251="",$H251=""), "", IF(SUM(F251:H251)-D251 &lt; 0,0,SUM(F251:H251)-D251))</f>
        <v/>
      </c>
    </row>
    <row r="252" s="71" customFormat="true" ht="13.8" hidden="false" customHeight="false" outlineLevel="0" collapsed="false">
      <c r="B252" s="72"/>
      <c r="D252" s="67" t="str">
        <f aca="false">IF($B252="", "",SUMIF(LerXml!B:B,Relatorio!B252,LerXml!W:W))</f>
        <v/>
      </c>
      <c r="E252" s="67" t="str">
        <f aca="false">IF($B252="", "",SUMIF(LerXml!B:B,Relatorio!B252,LerXml!AX:AX))</f>
        <v/>
      </c>
      <c r="F252" s="68" t="str">
        <f aca="false">IF($B252="", "",SUMIF(LerXml!B:B,Relatorio!B252,LerXml!BA:BA))</f>
        <v/>
      </c>
      <c r="G252" s="67" t="str">
        <f aca="false">IF($B252="", "",SUMIF(LerXml!B:B,Relatorio!B252,LerXml!BB:BB))</f>
        <v/>
      </c>
      <c r="H252" s="67" t="str">
        <f aca="false">IF($B252="", "",SUMIF(LerXml!B:B,Relatorio!B252,LerXml!BE:BE))</f>
        <v/>
      </c>
      <c r="I252" s="68" t="str">
        <f aca="false">IF(AND($F252="",$G252="",$H252=""), "", IF(SUM(F252:H252)-D252 &lt; 0,0,SUM(F252:H252)-D252))</f>
        <v/>
      </c>
    </row>
    <row r="253" s="71" customFormat="true" ht="13.8" hidden="false" customHeight="false" outlineLevel="0" collapsed="false">
      <c r="B253" s="72"/>
      <c r="D253" s="67" t="str">
        <f aca="false">IF($B253="", "",SUMIF(LerXml!B:B,Relatorio!B253,LerXml!W:W))</f>
        <v/>
      </c>
      <c r="E253" s="67" t="str">
        <f aca="false">IF($B253="", "",SUMIF(LerXml!B:B,Relatorio!B253,LerXml!AX:AX))</f>
        <v/>
      </c>
      <c r="F253" s="68" t="str">
        <f aca="false">IF($B253="", "",SUMIF(LerXml!B:B,Relatorio!B253,LerXml!BA:BA))</f>
        <v/>
      </c>
      <c r="G253" s="67" t="str">
        <f aca="false">IF($B253="", "",SUMIF(LerXml!B:B,Relatorio!B253,LerXml!BB:BB))</f>
        <v/>
      </c>
      <c r="H253" s="67" t="str">
        <f aca="false">IF($B253="", "",SUMIF(LerXml!B:B,Relatorio!B253,LerXml!BE:BE))</f>
        <v/>
      </c>
      <c r="I253" s="68" t="str">
        <f aca="false">IF(AND($F253="",$G253="",$H253=""), "", IF(SUM(F253:H253)-D253 &lt; 0,0,SUM(F253:H253)-D253))</f>
        <v/>
      </c>
    </row>
    <row r="254" s="71" customFormat="true" ht="13.8" hidden="false" customHeight="false" outlineLevel="0" collapsed="false">
      <c r="B254" s="72"/>
      <c r="D254" s="67" t="str">
        <f aca="false">IF($B254="", "",SUMIF(LerXml!B:B,Relatorio!B254,LerXml!W:W))</f>
        <v/>
      </c>
      <c r="E254" s="67" t="str">
        <f aca="false">IF($B254="", "",SUMIF(LerXml!B:B,Relatorio!B254,LerXml!AX:AX))</f>
        <v/>
      </c>
      <c r="F254" s="68" t="str">
        <f aca="false">IF($B254="", "",SUMIF(LerXml!B:B,Relatorio!B254,LerXml!BA:BA))</f>
        <v/>
      </c>
      <c r="G254" s="67" t="str">
        <f aca="false">IF($B254="", "",SUMIF(LerXml!B:B,Relatorio!B254,LerXml!BB:BB))</f>
        <v/>
      </c>
      <c r="H254" s="67" t="str">
        <f aca="false">IF($B254="", "",SUMIF(LerXml!B:B,Relatorio!B254,LerXml!BE:BE))</f>
        <v/>
      </c>
      <c r="I254" s="68" t="str">
        <f aca="false">IF(AND($F254="",$G254="",$H254=""), "", IF(SUM(F254:H254)-D254 &lt; 0,0,SUM(F254:H254)-D254))</f>
        <v/>
      </c>
    </row>
    <row r="255" s="71" customFormat="true" ht="13.8" hidden="false" customHeight="false" outlineLevel="0" collapsed="false">
      <c r="B255" s="72"/>
      <c r="D255" s="67" t="str">
        <f aca="false">IF($B255="", "",SUMIF(LerXml!B:B,Relatorio!B255,LerXml!W:W))</f>
        <v/>
      </c>
      <c r="E255" s="67" t="str">
        <f aca="false">IF($B255="", "",SUMIF(LerXml!B:B,Relatorio!B255,LerXml!AX:AX))</f>
        <v/>
      </c>
      <c r="F255" s="68" t="str">
        <f aca="false">IF($B255="", "",SUMIF(LerXml!B:B,Relatorio!B255,LerXml!BA:BA))</f>
        <v/>
      </c>
      <c r="G255" s="67" t="str">
        <f aca="false">IF($B255="", "",SUMIF(LerXml!B:B,Relatorio!B255,LerXml!BB:BB))</f>
        <v/>
      </c>
      <c r="H255" s="67" t="str">
        <f aca="false">IF($B255="", "",SUMIF(LerXml!B:B,Relatorio!B255,LerXml!BE:BE))</f>
        <v/>
      </c>
      <c r="I255" s="68" t="str">
        <f aca="false">IF(AND($F255="",$G255="",$H255=""), "", IF(SUM(F255:H255)-D255 &lt; 0,0,SUM(F255:H255)-D255))</f>
        <v/>
      </c>
    </row>
    <row r="256" s="71" customFormat="true" ht="13.8" hidden="false" customHeight="false" outlineLevel="0" collapsed="false">
      <c r="B256" s="72"/>
      <c r="D256" s="67" t="str">
        <f aca="false">IF($B256="", "",SUMIF(LerXml!B:B,Relatorio!B256,LerXml!W:W))</f>
        <v/>
      </c>
      <c r="E256" s="67" t="str">
        <f aca="false">IF($B256="", "",SUMIF(LerXml!B:B,Relatorio!B256,LerXml!AX:AX))</f>
        <v/>
      </c>
      <c r="F256" s="68" t="str">
        <f aca="false">IF($B256="", "",SUMIF(LerXml!B:B,Relatorio!B256,LerXml!BA:BA))</f>
        <v/>
      </c>
      <c r="G256" s="67" t="str">
        <f aca="false">IF($B256="", "",SUMIF(LerXml!B:B,Relatorio!B256,LerXml!BB:BB))</f>
        <v/>
      </c>
      <c r="H256" s="67" t="str">
        <f aca="false">IF($B256="", "",SUMIF(LerXml!B:B,Relatorio!B256,LerXml!BE:BE))</f>
        <v/>
      </c>
      <c r="I256" s="68" t="str">
        <f aca="false">IF(AND($F256="",$G256="",$H256=""), "", IF(SUM(F256:H256)-D256 &lt; 0,0,SUM(F256:H256)-D256))</f>
        <v/>
      </c>
    </row>
    <row r="257" s="71" customFormat="true" ht="13.8" hidden="false" customHeight="false" outlineLevel="0" collapsed="false">
      <c r="B257" s="72"/>
      <c r="D257" s="67" t="str">
        <f aca="false">IF($B257="", "",SUMIF(LerXml!B:B,Relatorio!B257,LerXml!W:W))</f>
        <v/>
      </c>
      <c r="E257" s="67" t="str">
        <f aca="false">IF($B257="", "",SUMIF(LerXml!B:B,Relatorio!B257,LerXml!AX:AX))</f>
        <v/>
      </c>
      <c r="F257" s="68" t="str">
        <f aca="false">IF($B257="", "",SUMIF(LerXml!B:B,Relatorio!B257,LerXml!BA:BA))</f>
        <v/>
      </c>
      <c r="G257" s="67" t="str">
        <f aca="false">IF($B257="", "",SUMIF(LerXml!B:B,Relatorio!B257,LerXml!BB:BB))</f>
        <v/>
      </c>
      <c r="H257" s="67" t="str">
        <f aca="false">IF($B257="", "",SUMIF(LerXml!B:B,Relatorio!B257,LerXml!BE:BE))</f>
        <v/>
      </c>
      <c r="I257" s="68" t="str">
        <f aca="false">IF(AND($F257="",$G257="",$H257=""), "", IF(SUM(F257:H257)-D257 &lt; 0,0,SUM(F257:H257)-D257))</f>
        <v/>
      </c>
    </row>
    <row r="258" s="71" customFormat="true" ht="13.8" hidden="false" customHeight="false" outlineLevel="0" collapsed="false">
      <c r="B258" s="72"/>
      <c r="D258" s="67" t="str">
        <f aca="false">IF($B258="", "",SUMIF(LerXml!B:B,Relatorio!B258,LerXml!W:W))</f>
        <v/>
      </c>
      <c r="E258" s="67" t="str">
        <f aca="false">IF($B258="", "",SUMIF(LerXml!B:B,Relatorio!B258,LerXml!AX:AX))</f>
        <v/>
      </c>
      <c r="F258" s="68" t="str">
        <f aca="false">IF($B258="", "",SUMIF(LerXml!B:B,Relatorio!B258,LerXml!BA:BA))</f>
        <v/>
      </c>
      <c r="G258" s="67" t="str">
        <f aca="false">IF($B258="", "",SUMIF(LerXml!B:B,Relatorio!B258,LerXml!BB:BB))</f>
        <v/>
      </c>
      <c r="H258" s="67" t="str">
        <f aca="false">IF($B258="", "",SUMIF(LerXml!B:B,Relatorio!B258,LerXml!BE:BE))</f>
        <v/>
      </c>
      <c r="I258" s="68" t="str">
        <f aca="false">IF(AND($F258="",$G258="",$H258=""), "", IF(SUM(F258:H258)-D258 &lt; 0,0,SUM(F258:H258)-D258))</f>
        <v/>
      </c>
    </row>
    <row r="259" s="71" customFormat="true" ht="13.8" hidden="false" customHeight="false" outlineLevel="0" collapsed="false">
      <c r="B259" s="72"/>
      <c r="D259" s="67" t="str">
        <f aca="false">IF($B259="", "",SUMIF(LerXml!B:B,Relatorio!B259,LerXml!W:W))</f>
        <v/>
      </c>
      <c r="E259" s="67" t="str">
        <f aca="false">IF($B259="", "",SUMIF(LerXml!B:B,Relatorio!B259,LerXml!AX:AX))</f>
        <v/>
      </c>
      <c r="F259" s="68" t="str">
        <f aca="false">IF($B259="", "",SUMIF(LerXml!B:B,Relatorio!B259,LerXml!BA:BA))</f>
        <v/>
      </c>
      <c r="G259" s="67" t="str">
        <f aca="false">IF($B259="", "",SUMIF(LerXml!B:B,Relatorio!B259,LerXml!BB:BB))</f>
        <v/>
      </c>
      <c r="H259" s="67" t="str">
        <f aca="false">IF($B259="", "",SUMIF(LerXml!B:B,Relatorio!B259,LerXml!BE:BE))</f>
        <v/>
      </c>
      <c r="I259" s="68" t="str">
        <f aca="false">IF(AND($F259="",$G259="",$H259=""), "", IF(SUM(F259:H259)-D259 &lt; 0,0,SUM(F259:H259)-D259))</f>
        <v/>
      </c>
    </row>
    <row r="260" s="71" customFormat="true" ht="13.8" hidden="false" customHeight="false" outlineLevel="0" collapsed="false">
      <c r="B260" s="72"/>
      <c r="D260" s="67" t="str">
        <f aca="false">IF($B260="", "",SUMIF(LerXml!B:B,Relatorio!B260,LerXml!W:W))</f>
        <v/>
      </c>
      <c r="E260" s="67" t="str">
        <f aca="false">IF($B260="", "",SUMIF(LerXml!B:B,Relatorio!B260,LerXml!AX:AX))</f>
        <v/>
      </c>
      <c r="F260" s="68" t="str">
        <f aca="false">IF($B260="", "",SUMIF(LerXml!B:B,Relatorio!B260,LerXml!BA:BA))</f>
        <v/>
      </c>
      <c r="G260" s="67" t="str">
        <f aca="false">IF($B260="", "",SUMIF(LerXml!B:B,Relatorio!B260,LerXml!BB:BB))</f>
        <v/>
      </c>
      <c r="H260" s="67" t="str">
        <f aca="false">IF($B260="", "",SUMIF(LerXml!B:B,Relatorio!B260,LerXml!BE:BE))</f>
        <v/>
      </c>
      <c r="I260" s="68" t="str">
        <f aca="false">IF(AND($F260="",$G260="",$H260=""), "", IF(SUM(F260:H260)-D260 &lt; 0,0,SUM(F260:H260)-D260))</f>
        <v/>
      </c>
    </row>
    <row r="261" s="71" customFormat="true" ht="13.8" hidden="false" customHeight="false" outlineLevel="0" collapsed="false">
      <c r="B261" s="72"/>
      <c r="D261" s="67" t="str">
        <f aca="false">IF($B261="", "",SUMIF(LerXml!B:B,Relatorio!B261,LerXml!W:W))</f>
        <v/>
      </c>
      <c r="E261" s="67" t="str">
        <f aca="false">IF($B261="", "",SUMIF(LerXml!B:B,Relatorio!B261,LerXml!AX:AX))</f>
        <v/>
      </c>
      <c r="F261" s="68" t="str">
        <f aca="false">IF($B261="", "",SUMIF(LerXml!B:B,Relatorio!B261,LerXml!BA:BA))</f>
        <v/>
      </c>
      <c r="G261" s="67" t="str">
        <f aca="false">IF($B261="", "",SUMIF(LerXml!B:B,Relatorio!B261,LerXml!BB:BB))</f>
        <v/>
      </c>
      <c r="H261" s="67" t="str">
        <f aca="false">IF($B261="", "",SUMIF(LerXml!B:B,Relatorio!B261,LerXml!BE:BE))</f>
        <v/>
      </c>
      <c r="I261" s="68" t="str">
        <f aca="false">IF(AND($F261="",$G261="",$H261=""), "", IF(SUM(F261:H261)-D261 &lt; 0,0,SUM(F261:H261)-D261))</f>
        <v/>
      </c>
    </row>
    <row r="262" s="71" customFormat="true" ht="13.8" hidden="false" customHeight="false" outlineLevel="0" collapsed="false">
      <c r="B262" s="72"/>
      <c r="D262" s="67" t="str">
        <f aca="false">IF($B262="", "",SUMIF(LerXml!B:B,Relatorio!B262,LerXml!W:W))</f>
        <v/>
      </c>
      <c r="E262" s="67" t="str">
        <f aca="false">IF($B262="", "",SUMIF(LerXml!B:B,Relatorio!B262,LerXml!AX:AX))</f>
        <v/>
      </c>
      <c r="F262" s="68" t="str">
        <f aca="false">IF($B262="", "",SUMIF(LerXml!B:B,Relatorio!B262,LerXml!BA:BA))</f>
        <v/>
      </c>
      <c r="G262" s="67" t="str">
        <f aca="false">IF($B262="", "",SUMIF(LerXml!B:B,Relatorio!B262,LerXml!BB:BB))</f>
        <v/>
      </c>
      <c r="H262" s="67" t="str">
        <f aca="false">IF($B262="", "",SUMIF(LerXml!B:B,Relatorio!B262,LerXml!BE:BE))</f>
        <v/>
      </c>
      <c r="I262" s="68" t="str">
        <f aca="false">IF(AND($F262="",$G262="",$H262=""), "", IF(SUM(F262:H262)-D262 &lt; 0,0,SUM(F262:H262)-D262))</f>
        <v/>
      </c>
    </row>
    <row r="263" s="71" customFormat="true" ht="13.8" hidden="false" customHeight="false" outlineLevel="0" collapsed="false">
      <c r="B263" s="72"/>
      <c r="D263" s="67" t="str">
        <f aca="false">IF($B263="", "",SUMIF(LerXml!B:B,Relatorio!B263,LerXml!W:W))</f>
        <v/>
      </c>
      <c r="E263" s="67" t="str">
        <f aca="false">IF($B263="", "",SUMIF(LerXml!B:B,Relatorio!B263,LerXml!AX:AX))</f>
        <v/>
      </c>
      <c r="F263" s="68" t="str">
        <f aca="false">IF($B263="", "",SUMIF(LerXml!B:B,Relatorio!B263,LerXml!BA:BA))</f>
        <v/>
      </c>
      <c r="G263" s="67" t="str">
        <f aca="false">IF($B263="", "",SUMIF(LerXml!B:B,Relatorio!B263,LerXml!BB:BB))</f>
        <v/>
      </c>
      <c r="H263" s="67" t="str">
        <f aca="false">IF($B263="", "",SUMIF(LerXml!B:B,Relatorio!B263,LerXml!BE:BE))</f>
        <v/>
      </c>
      <c r="I263" s="68" t="str">
        <f aca="false">IF(AND($F263="",$G263="",$H263=""), "", IF(SUM(F263:H263)-D263 &lt; 0,0,SUM(F263:H263)-D263))</f>
        <v/>
      </c>
    </row>
    <row r="264" s="71" customFormat="true" ht="13.8" hidden="false" customHeight="false" outlineLevel="0" collapsed="false">
      <c r="B264" s="72"/>
      <c r="D264" s="67" t="str">
        <f aca="false">IF($B264="", "",SUMIF(LerXml!B:B,Relatorio!B264,LerXml!W:W))</f>
        <v/>
      </c>
      <c r="E264" s="67" t="str">
        <f aca="false">IF($B264="", "",SUMIF(LerXml!B:B,Relatorio!B264,LerXml!AX:AX))</f>
        <v/>
      </c>
      <c r="F264" s="68" t="str">
        <f aca="false">IF($B264="", "",SUMIF(LerXml!B:B,Relatorio!B264,LerXml!BA:BA))</f>
        <v/>
      </c>
      <c r="G264" s="67" t="str">
        <f aca="false">IF($B264="", "",SUMIF(LerXml!B:B,Relatorio!B264,LerXml!BB:BB))</f>
        <v/>
      </c>
      <c r="H264" s="67" t="str">
        <f aca="false">IF($B264="", "",SUMIF(LerXml!B:B,Relatorio!B264,LerXml!BE:BE))</f>
        <v/>
      </c>
      <c r="I264" s="68" t="str">
        <f aca="false">IF(AND($F264="",$G264="",$H264=""), "", IF(SUM(F264:H264)-D264 &lt; 0,0,SUM(F264:H264)-D264))</f>
        <v/>
      </c>
    </row>
    <row r="265" s="71" customFormat="true" ht="13.8" hidden="false" customHeight="false" outlineLevel="0" collapsed="false">
      <c r="B265" s="72"/>
      <c r="D265" s="67" t="str">
        <f aca="false">IF($B265="", "",SUMIF(LerXml!B:B,Relatorio!B265,LerXml!W:W))</f>
        <v/>
      </c>
      <c r="E265" s="67" t="str">
        <f aca="false">IF($B265="", "",SUMIF(LerXml!B:B,Relatorio!B265,LerXml!AX:AX))</f>
        <v/>
      </c>
      <c r="F265" s="68" t="str">
        <f aca="false">IF($B265="", "",SUMIF(LerXml!B:B,Relatorio!B265,LerXml!BA:BA))</f>
        <v/>
      </c>
      <c r="G265" s="67" t="str">
        <f aca="false">IF($B265="", "",SUMIF(LerXml!B:B,Relatorio!B265,LerXml!BB:BB))</f>
        <v/>
      </c>
      <c r="H265" s="67" t="str">
        <f aca="false">IF($B265="", "",SUMIF(LerXml!B:B,Relatorio!B265,LerXml!BE:BE))</f>
        <v/>
      </c>
      <c r="I265" s="68" t="str">
        <f aca="false">IF(AND($F265="",$G265="",$H265=""), "", IF(SUM(F265:H265)-D265 &lt; 0,0,SUM(F265:H265)-D265))</f>
        <v/>
      </c>
    </row>
    <row r="266" s="71" customFormat="true" ht="13.8" hidden="false" customHeight="false" outlineLevel="0" collapsed="false">
      <c r="B266" s="72"/>
      <c r="D266" s="67" t="str">
        <f aca="false">IF($B266="", "",SUMIF(LerXml!B:B,Relatorio!B266,LerXml!W:W))</f>
        <v/>
      </c>
      <c r="E266" s="67" t="str">
        <f aca="false">IF($B266="", "",SUMIF(LerXml!B:B,Relatorio!B266,LerXml!AX:AX))</f>
        <v/>
      </c>
      <c r="F266" s="68" t="str">
        <f aca="false">IF($B266="", "",SUMIF(LerXml!B:B,Relatorio!B266,LerXml!BA:BA))</f>
        <v/>
      </c>
      <c r="G266" s="67" t="str">
        <f aca="false">IF($B266="", "",SUMIF(LerXml!B:B,Relatorio!B266,LerXml!BB:BB))</f>
        <v/>
      </c>
      <c r="H266" s="67" t="str">
        <f aca="false">IF($B266="", "",SUMIF(LerXml!B:B,Relatorio!B266,LerXml!BE:BE))</f>
        <v/>
      </c>
      <c r="I266" s="68" t="str">
        <f aca="false">IF(AND($F266="",$G266="",$H266=""), "", IF(SUM(F266:H266)-D266 &lt; 0,0,SUM(F266:H266)-D266))</f>
        <v/>
      </c>
    </row>
    <row r="267" s="71" customFormat="true" ht="13.8" hidden="false" customHeight="false" outlineLevel="0" collapsed="false">
      <c r="B267" s="72"/>
      <c r="D267" s="67" t="str">
        <f aca="false">IF($B267="", "",SUMIF(LerXml!B:B,Relatorio!B267,LerXml!W:W))</f>
        <v/>
      </c>
      <c r="E267" s="67" t="str">
        <f aca="false">IF($B267="", "",SUMIF(LerXml!B:B,Relatorio!B267,LerXml!AX:AX))</f>
        <v/>
      </c>
      <c r="F267" s="68" t="str">
        <f aca="false">IF($B267="", "",SUMIF(LerXml!B:B,Relatorio!B267,LerXml!BA:BA))</f>
        <v/>
      </c>
      <c r="G267" s="67" t="str">
        <f aca="false">IF($B267="", "",SUMIF(LerXml!B:B,Relatorio!B267,LerXml!BB:BB))</f>
        <v/>
      </c>
      <c r="H267" s="67" t="str">
        <f aca="false">IF($B267="", "",SUMIF(LerXml!B:B,Relatorio!B267,LerXml!BE:BE))</f>
        <v/>
      </c>
      <c r="I267" s="68" t="str">
        <f aca="false">IF(AND($F267="",$G267="",$H267=""), "", IF(SUM(F267:H267)-D267 &lt; 0,0,SUM(F267:H267)-D267))</f>
        <v/>
      </c>
    </row>
    <row r="268" s="71" customFormat="true" ht="13.8" hidden="false" customHeight="false" outlineLevel="0" collapsed="false">
      <c r="B268" s="72"/>
      <c r="D268" s="67" t="str">
        <f aca="false">IF($B268="", "",SUMIF(LerXml!B:B,Relatorio!B268,LerXml!W:W))</f>
        <v/>
      </c>
      <c r="E268" s="67" t="str">
        <f aca="false">IF($B268="", "",SUMIF(LerXml!B:B,Relatorio!B268,LerXml!AX:AX))</f>
        <v/>
      </c>
      <c r="F268" s="68" t="str">
        <f aca="false">IF($B268="", "",SUMIF(LerXml!B:B,Relatorio!B268,LerXml!BA:BA))</f>
        <v/>
      </c>
      <c r="G268" s="67" t="str">
        <f aca="false">IF($B268="", "",SUMIF(LerXml!B:B,Relatorio!B268,LerXml!BB:BB))</f>
        <v/>
      </c>
      <c r="H268" s="67" t="str">
        <f aca="false">IF($B268="", "",SUMIF(LerXml!B:B,Relatorio!B268,LerXml!BE:BE))</f>
        <v/>
      </c>
      <c r="I268" s="68" t="str">
        <f aca="false">IF(AND($F268="",$G268="",$H268=""), "", IF(SUM(F268:H268)-D268 &lt; 0,0,SUM(F268:H268)-D268))</f>
        <v/>
      </c>
    </row>
    <row r="269" s="71" customFormat="true" ht="13.8" hidden="false" customHeight="false" outlineLevel="0" collapsed="false">
      <c r="B269" s="72"/>
      <c r="D269" s="67" t="str">
        <f aca="false">IF($B269="", "",SUMIF(LerXml!B:B,Relatorio!B269,LerXml!W:W))</f>
        <v/>
      </c>
      <c r="E269" s="67" t="str">
        <f aca="false">IF($B269="", "",SUMIF(LerXml!B:B,Relatorio!B269,LerXml!AX:AX))</f>
        <v/>
      </c>
      <c r="F269" s="68" t="str">
        <f aca="false">IF($B269="", "",SUMIF(LerXml!B:B,Relatorio!B269,LerXml!BA:BA))</f>
        <v/>
      </c>
      <c r="G269" s="67" t="str">
        <f aca="false">IF($B269="", "",SUMIF(LerXml!B:B,Relatorio!B269,LerXml!BB:BB))</f>
        <v/>
      </c>
      <c r="H269" s="67" t="str">
        <f aca="false">IF($B269="", "",SUMIF(LerXml!B:B,Relatorio!B269,LerXml!BE:BE))</f>
        <v/>
      </c>
      <c r="I269" s="68" t="str">
        <f aca="false">IF(AND($F269="",$G269="",$H269=""), "", IF(SUM(F269:H269)-D269 &lt; 0,0,SUM(F269:H269)-D269))</f>
        <v/>
      </c>
    </row>
    <row r="270" s="71" customFormat="true" ht="13.8" hidden="false" customHeight="false" outlineLevel="0" collapsed="false">
      <c r="B270" s="72"/>
      <c r="D270" s="67" t="str">
        <f aca="false">IF($B270="", "",SUMIF(LerXml!B:B,Relatorio!B270,LerXml!W:W))</f>
        <v/>
      </c>
      <c r="E270" s="67" t="str">
        <f aca="false">IF($B270="", "",SUMIF(LerXml!B:B,Relatorio!B270,LerXml!AX:AX))</f>
        <v/>
      </c>
      <c r="F270" s="68" t="str">
        <f aca="false">IF($B270="", "",SUMIF(LerXml!B:B,Relatorio!B270,LerXml!BA:BA))</f>
        <v/>
      </c>
      <c r="G270" s="67" t="str">
        <f aca="false">IF($B270="", "",SUMIF(LerXml!B:B,Relatorio!B270,LerXml!BB:BB))</f>
        <v/>
      </c>
      <c r="H270" s="67" t="str">
        <f aca="false">IF($B270="", "",SUMIF(LerXml!B:B,Relatorio!B270,LerXml!BE:BE))</f>
        <v/>
      </c>
      <c r="I270" s="68" t="str">
        <f aca="false">IF(AND($F270="",$G270="",$H270=""), "", IF(SUM(F270:H270)-D270 &lt; 0,0,SUM(F270:H270)-D270))</f>
        <v/>
      </c>
    </row>
    <row r="271" s="71" customFormat="true" ht="13.8" hidden="false" customHeight="false" outlineLevel="0" collapsed="false">
      <c r="B271" s="72"/>
      <c r="D271" s="67" t="str">
        <f aca="false">IF($B271="", "",SUMIF(LerXml!B:B,Relatorio!B271,LerXml!W:W))</f>
        <v/>
      </c>
      <c r="E271" s="67" t="str">
        <f aca="false">IF($B271="", "",SUMIF(LerXml!B:B,Relatorio!B271,LerXml!AX:AX))</f>
        <v/>
      </c>
      <c r="F271" s="68" t="str">
        <f aca="false">IF($B271="", "",SUMIF(LerXml!B:B,Relatorio!B271,LerXml!BA:BA))</f>
        <v/>
      </c>
      <c r="G271" s="67" t="str">
        <f aca="false">IF($B271="", "",SUMIF(LerXml!B:B,Relatorio!B271,LerXml!BB:BB))</f>
        <v/>
      </c>
      <c r="H271" s="67" t="str">
        <f aca="false">IF($B271="", "",SUMIF(LerXml!B:B,Relatorio!B271,LerXml!BE:BE))</f>
        <v/>
      </c>
      <c r="I271" s="68" t="str">
        <f aca="false">IF(AND($F271="",$G271="",$H271=""), "", IF(SUM(F271:H271)-D271 &lt; 0,0,SUM(F271:H271)-D271))</f>
        <v/>
      </c>
    </row>
    <row r="272" s="71" customFormat="true" ht="13.8" hidden="false" customHeight="false" outlineLevel="0" collapsed="false">
      <c r="B272" s="72"/>
      <c r="D272" s="67" t="str">
        <f aca="false">IF($B272="", "",SUMIF(LerXml!B:B,Relatorio!B272,LerXml!W:W))</f>
        <v/>
      </c>
      <c r="E272" s="67" t="str">
        <f aca="false">IF($B272="", "",SUMIF(LerXml!B:B,Relatorio!B272,LerXml!AX:AX))</f>
        <v/>
      </c>
      <c r="F272" s="68" t="str">
        <f aca="false">IF($B272="", "",SUMIF(LerXml!B:B,Relatorio!B272,LerXml!BA:BA))</f>
        <v/>
      </c>
      <c r="G272" s="67" t="str">
        <f aca="false">IF($B272="", "",SUMIF(LerXml!B:B,Relatorio!B272,LerXml!BB:BB))</f>
        <v/>
      </c>
      <c r="H272" s="67" t="str">
        <f aca="false">IF($B272="", "",SUMIF(LerXml!B:B,Relatorio!B272,LerXml!BE:BE))</f>
        <v/>
      </c>
      <c r="I272" s="68" t="str">
        <f aca="false">IF(AND($F272="",$G272="",$H272=""), "", IF(SUM(F272:H272)-D272 &lt; 0,0,SUM(F272:H272)-D272))</f>
        <v/>
      </c>
    </row>
    <row r="273" s="71" customFormat="true" ht="13.8" hidden="false" customHeight="false" outlineLevel="0" collapsed="false">
      <c r="B273" s="72"/>
      <c r="D273" s="67" t="str">
        <f aca="false">IF($B273="", "",SUMIF(LerXml!B:B,Relatorio!B273,LerXml!W:W))</f>
        <v/>
      </c>
      <c r="E273" s="67" t="str">
        <f aca="false">IF($B273="", "",SUMIF(LerXml!B:B,Relatorio!B273,LerXml!AX:AX))</f>
        <v/>
      </c>
      <c r="F273" s="68" t="str">
        <f aca="false">IF($B273="", "",SUMIF(LerXml!B:B,Relatorio!B273,LerXml!BA:BA))</f>
        <v/>
      </c>
      <c r="G273" s="67" t="str">
        <f aca="false">IF($B273="", "",SUMIF(LerXml!B:B,Relatorio!B273,LerXml!BB:BB))</f>
        <v/>
      </c>
      <c r="H273" s="67" t="str">
        <f aca="false">IF($B273="", "",SUMIF(LerXml!B:B,Relatorio!B273,LerXml!BE:BE))</f>
        <v/>
      </c>
      <c r="I273" s="68" t="str">
        <f aca="false">IF(AND($F273="",$G273="",$H273=""), "", IF(SUM(F273:H273)-D273 &lt; 0,0,SUM(F273:H273)-D273))</f>
        <v/>
      </c>
    </row>
    <row r="274" s="71" customFormat="true" ht="13.8" hidden="false" customHeight="false" outlineLevel="0" collapsed="false">
      <c r="B274" s="72"/>
      <c r="D274" s="67" t="str">
        <f aca="false">IF($B274="", "",SUMIF(LerXml!B:B,Relatorio!B274,LerXml!W:W))</f>
        <v/>
      </c>
      <c r="E274" s="67" t="str">
        <f aca="false">IF($B274="", "",SUMIF(LerXml!B:B,Relatorio!B274,LerXml!AX:AX))</f>
        <v/>
      </c>
      <c r="F274" s="68" t="str">
        <f aca="false">IF($B274="", "",SUMIF(LerXml!B:B,Relatorio!B274,LerXml!BA:BA))</f>
        <v/>
      </c>
      <c r="G274" s="67" t="str">
        <f aca="false">IF($B274="", "",SUMIF(LerXml!B:B,Relatorio!B274,LerXml!BB:BB))</f>
        <v/>
      </c>
      <c r="H274" s="67" t="str">
        <f aca="false">IF($B274="", "",SUMIF(LerXml!B:B,Relatorio!B274,LerXml!BE:BE))</f>
        <v/>
      </c>
      <c r="I274" s="68" t="str">
        <f aca="false">IF(AND($F274="",$G274="",$H274=""), "", IF(SUM(F274:H274)-D274 &lt; 0,0,SUM(F274:H274)-D274))</f>
        <v/>
      </c>
    </row>
    <row r="275" s="71" customFormat="true" ht="13.8" hidden="false" customHeight="false" outlineLevel="0" collapsed="false">
      <c r="B275" s="72"/>
      <c r="D275" s="67" t="str">
        <f aca="false">IF($B275="", "",SUMIF(LerXml!B:B,Relatorio!B275,LerXml!W:W))</f>
        <v/>
      </c>
      <c r="E275" s="67" t="str">
        <f aca="false">IF($B275="", "",SUMIF(LerXml!B:B,Relatorio!B275,LerXml!AX:AX))</f>
        <v/>
      </c>
      <c r="F275" s="68" t="str">
        <f aca="false">IF($B275="", "",SUMIF(LerXml!B:B,Relatorio!B275,LerXml!BA:BA))</f>
        <v/>
      </c>
      <c r="G275" s="67" t="str">
        <f aca="false">IF($B275="", "",SUMIF(LerXml!B:B,Relatorio!B275,LerXml!BB:BB))</f>
        <v/>
      </c>
      <c r="H275" s="67" t="str">
        <f aca="false">IF($B275="", "",SUMIF(LerXml!B:B,Relatorio!B275,LerXml!BE:BE))</f>
        <v/>
      </c>
      <c r="I275" s="68" t="str">
        <f aca="false">IF(AND($F275="",$G275="",$H275=""), "", IF(SUM(F275:H275)-D275 &lt; 0,0,SUM(F275:H275)-D275))</f>
        <v/>
      </c>
    </row>
    <row r="276" s="71" customFormat="true" ht="13.8" hidden="false" customHeight="false" outlineLevel="0" collapsed="false">
      <c r="B276" s="72"/>
      <c r="D276" s="67" t="str">
        <f aca="false">IF($B276="", "",SUMIF(LerXml!B:B,Relatorio!B276,LerXml!W:W))</f>
        <v/>
      </c>
      <c r="E276" s="67" t="str">
        <f aca="false">IF($B276="", "",SUMIF(LerXml!B:B,Relatorio!B276,LerXml!AX:AX))</f>
        <v/>
      </c>
      <c r="F276" s="68" t="str">
        <f aca="false">IF($B276="", "",SUMIF(LerXml!B:B,Relatorio!B276,LerXml!BA:BA))</f>
        <v/>
      </c>
      <c r="G276" s="67" t="str">
        <f aca="false">IF($B276="", "",SUMIF(LerXml!B:B,Relatorio!B276,LerXml!BB:BB))</f>
        <v/>
      </c>
      <c r="H276" s="67" t="str">
        <f aca="false">IF($B276="", "",SUMIF(LerXml!B:B,Relatorio!B276,LerXml!BE:BE))</f>
        <v/>
      </c>
      <c r="I276" s="68" t="str">
        <f aca="false">IF(AND($F276="",$G276="",$H276=""), "", IF(SUM(F276:H276)-D276 &lt; 0,0,SUM(F276:H276)-D276))</f>
        <v/>
      </c>
    </row>
    <row r="277" s="71" customFormat="true" ht="13.8" hidden="false" customHeight="false" outlineLevel="0" collapsed="false">
      <c r="B277" s="72"/>
      <c r="D277" s="67" t="str">
        <f aca="false">IF($B277="", "",SUMIF(LerXml!B:B,Relatorio!B277,LerXml!W:W))</f>
        <v/>
      </c>
      <c r="E277" s="67" t="str">
        <f aca="false">IF($B277="", "",SUMIF(LerXml!B:B,Relatorio!B277,LerXml!AX:AX))</f>
        <v/>
      </c>
      <c r="F277" s="68" t="str">
        <f aca="false">IF($B277="", "",SUMIF(LerXml!B:B,Relatorio!B277,LerXml!BA:BA))</f>
        <v/>
      </c>
      <c r="G277" s="67" t="str">
        <f aca="false">IF($B277="", "",SUMIF(LerXml!B:B,Relatorio!B277,LerXml!BB:BB))</f>
        <v/>
      </c>
      <c r="H277" s="67" t="str">
        <f aca="false">IF($B277="", "",SUMIF(LerXml!B:B,Relatorio!B277,LerXml!BE:BE))</f>
        <v/>
      </c>
      <c r="I277" s="68" t="str">
        <f aca="false">IF(AND($F277="",$G277="",$H277=""), "", IF(SUM(F277:H277)-D277 &lt; 0,0,SUM(F277:H277)-D277))</f>
        <v/>
      </c>
    </row>
    <row r="278" s="71" customFormat="true" ht="13.8" hidden="false" customHeight="false" outlineLevel="0" collapsed="false">
      <c r="B278" s="72"/>
      <c r="D278" s="67" t="str">
        <f aca="false">IF($B278="", "",SUMIF(LerXml!B:B,Relatorio!B278,LerXml!W:W))</f>
        <v/>
      </c>
      <c r="E278" s="67" t="str">
        <f aca="false">IF($B278="", "",SUMIF(LerXml!B:B,Relatorio!B278,LerXml!AX:AX))</f>
        <v/>
      </c>
      <c r="F278" s="68" t="str">
        <f aca="false">IF($B278="", "",SUMIF(LerXml!B:B,Relatorio!B278,LerXml!BA:BA))</f>
        <v/>
      </c>
      <c r="G278" s="67" t="str">
        <f aca="false">IF($B278="", "",SUMIF(LerXml!B:B,Relatorio!B278,LerXml!BB:BB))</f>
        <v/>
      </c>
      <c r="H278" s="67" t="str">
        <f aca="false">IF($B278="", "",SUMIF(LerXml!B:B,Relatorio!B278,LerXml!BE:BE))</f>
        <v/>
      </c>
      <c r="I278" s="68" t="str">
        <f aca="false">IF(AND($F278="",$G278="",$H278=""), "", IF(SUM(F278:H278)-D278 &lt; 0,0,SUM(F278:H278)-D278))</f>
        <v/>
      </c>
    </row>
    <row r="279" s="71" customFormat="true" ht="13.8" hidden="false" customHeight="false" outlineLevel="0" collapsed="false">
      <c r="B279" s="72"/>
      <c r="D279" s="67" t="str">
        <f aca="false">IF($B279="", "",SUMIF(LerXml!B:B,Relatorio!B279,LerXml!W:W))</f>
        <v/>
      </c>
      <c r="E279" s="67" t="str">
        <f aca="false">IF($B279="", "",SUMIF(LerXml!B:B,Relatorio!B279,LerXml!AX:AX))</f>
        <v/>
      </c>
      <c r="F279" s="68" t="str">
        <f aca="false">IF($B279="", "",SUMIF(LerXml!B:B,Relatorio!B279,LerXml!BA:BA))</f>
        <v/>
      </c>
      <c r="G279" s="67" t="str">
        <f aca="false">IF($B279="", "",SUMIF(LerXml!B:B,Relatorio!B279,LerXml!BB:BB))</f>
        <v/>
      </c>
      <c r="H279" s="67" t="str">
        <f aca="false">IF($B279="", "",SUMIF(LerXml!B:B,Relatorio!B279,LerXml!BE:BE))</f>
        <v/>
      </c>
      <c r="I279" s="68" t="str">
        <f aca="false">IF(AND($F279="",$G279="",$H279=""), "", IF(SUM(F279:H279)-D279 &lt; 0,0,SUM(F279:H279)-D279))</f>
        <v/>
      </c>
    </row>
    <row r="280" s="71" customFormat="true" ht="13.8" hidden="false" customHeight="false" outlineLevel="0" collapsed="false">
      <c r="B280" s="72"/>
      <c r="D280" s="67" t="str">
        <f aca="false">IF($B280="", "",SUMIF(LerXml!B:B,Relatorio!B280,LerXml!W:W))</f>
        <v/>
      </c>
      <c r="E280" s="67" t="str">
        <f aca="false">IF($B280="", "",SUMIF(LerXml!B:B,Relatorio!B280,LerXml!AX:AX))</f>
        <v/>
      </c>
      <c r="F280" s="68" t="str">
        <f aca="false">IF($B280="", "",SUMIF(LerXml!B:B,Relatorio!B280,LerXml!BA:BA))</f>
        <v/>
      </c>
      <c r="G280" s="67" t="str">
        <f aca="false">IF($B280="", "",SUMIF(LerXml!B:B,Relatorio!B280,LerXml!BB:BB))</f>
        <v/>
      </c>
      <c r="H280" s="67" t="str">
        <f aca="false">IF($B280="", "",SUMIF(LerXml!B:B,Relatorio!B280,LerXml!BE:BE))</f>
        <v/>
      </c>
      <c r="I280" s="68" t="str">
        <f aca="false">IF(AND($F280="",$G280="",$H280=""), "", IF(SUM(F280:H280)-D280 &lt; 0,0,SUM(F280:H280)-D280))</f>
        <v/>
      </c>
    </row>
    <row r="281" s="71" customFormat="true" ht="13.8" hidden="false" customHeight="false" outlineLevel="0" collapsed="false">
      <c r="B281" s="72"/>
      <c r="D281" s="67" t="str">
        <f aca="false">IF($B281="", "",SUMIF(LerXml!B:B,Relatorio!B281,LerXml!W:W))</f>
        <v/>
      </c>
      <c r="E281" s="67" t="str">
        <f aca="false">IF($B281="", "",SUMIF(LerXml!B:B,Relatorio!B281,LerXml!AX:AX))</f>
        <v/>
      </c>
      <c r="F281" s="68" t="str">
        <f aca="false">IF($B281="", "",SUMIF(LerXml!B:B,Relatorio!B281,LerXml!BA:BA))</f>
        <v/>
      </c>
      <c r="G281" s="67" t="str">
        <f aca="false">IF($B281="", "",SUMIF(LerXml!B:B,Relatorio!B281,LerXml!BB:BB))</f>
        <v/>
      </c>
      <c r="H281" s="67" t="str">
        <f aca="false">IF($B281="", "",SUMIF(LerXml!B:B,Relatorio!B281,LerXml!BE:BE))</f>
        <v/>
      </c>
      <c r="I281" s="68" t="str">
        <f aca="false">IF(AND($F281="",$G281="",$H281=""), "", IF(SUM(F281:H281)-D281 &lt; 0,0,SUM(F281:H281)-D281))</f>
        <v/>
      </c>
    </row>
    <row r="282" s="71" customFormat="true" ht="13.8" hidden="false" customHeight="false" outlineLevel="0" collapsed="false">
      <c r="B282" s="72"/>
      <c r="D282" s="67" t="str">
        <f aca="false">IF($B282="", "",SUMIF(LerXml!B:B,Relatorio!B282,LerXml!W:W))</f>
        <v/>
      </c>
      <c r="E282" s="67" t="str">
        <f aca="false">IF($B282="", "",SUMIF(LerXml!B:B,Relatorio!B282,LerXml!AX:AX))</f>
        <v/>
      </c>
      <c r="F282" s="68" t="str">
        <f aca="false">IF($B282="", "",SUMIF(LerXml!B:B,Relatorio!B282,LerXml!BA:BA))</f>
        <v/>
      </c>
      <c r="G282" s="67" t="str">
        <f aca="false">IF($B282="", "",SUMIF(LerXml!B:B,Relatorio!B282,LerXml!BB:BB))</f>
        <v/>
      </c>
      <c r="H282" s="67" t="str">
        <f aca="false">IF($B282="", "",SUMIF(LerXml!B:B,Relatorio!B282,LerXml!BE:BE))</f>
        <v/>
      </c>
      <c r="I282" s="68" t="str">
        <f aca="false">IF(AND($F282="",$G282="",$H282=""), "", IF(SUM(F282:H282)-D282 &lt; 0,0,SUM(F282:H282)-D282))</f>
        <v/>
      </c>
    </row>
    <row r="283" s="71" customFormat="true" ht="13.8" hidden="false" customHeight="false" outlineLevel="0" collapsed="false">
      <c r="B283" s="72"/>
      <c r="D283" s="67" t="str">
        <f aca="false">IF($B283="", "",SUMIF(LerXml!B:B,Relatorio!B283,LerXml!W:W))</f>
        <v/>
      </c>
      <c r="E283" s="67" t="str">
        <f aca="false">IF($B283="", "",SUMIF(LerXml!B:B,Relatorio!B283,LerXml!AX:AX))</f>
        <v/>
      </c>
      <c r="F283" s="68" t="str">
        <f aca="false">IF($B283="", "",SUMIF(LerXml!B:B,Relatorio!B283,LerXml!BA:BA))</f>
        <v/>
      </c>
      <c r="G283" s="67" t="str">
        <f aca="false">IF($B283="", "",SUMIF(LerXml!B:B,Relatorio!B283,LerXml!BB:BB))</f>
        <v/>
      </c>
      <c r="H283" s="67" t="str">
        <f aca="false">IF($B283="", "",SUMIF(LerXml!B:B,Relatorio!B283,LerXml!BE:BE))</f>
        <v/>
      </c>
      <c r="I283" s="68" t="str">
        <f aca="false">IF(AND($F283="",$G283="",$H283=""), "", IF(SUM(F283:H283)-D283 &lt; 0,0,SUM(F283:H283)-D283))</f>
        <v/>
      </c>
    </row>
    <row r="284" s="71" customFormat="true" ht="13.8" hidden="false" customHeight="false" outlineLevel="0" collapsed="false">
      <c r="B284" s="72"/>
      <c r="D284" s="67" t="str">
        <f aca="false">IF($B284="", "",SUMIF(LerXml!B:B,Relatorio!B284,LerXml!W:W))</f>
        <v/>
      </c>
      <c r="E284" s="67" t="str">
        <f aca="false">IF($B284="", "",SUMIF(LerXml!B:B,Relatorio!B284,LerXml!AX:AX))</f>
        <v/>
      </c>
      <c r="F284" s="68" t="str">
        <f aca="false">IF($B284="", "",SUMIF(LerXml!B:B,Relatorio!B284,LerXml!BA:BA))</f>
        <v/>
      </c>
      <c r="G284" s="67" t="str">
        <f aca="false">IF($B284="", "",SUMIF(LerXml!B:B,Relatorio!B284,LerXml!BB:BB))</f>
        <v/>
      </c>
      <c r="H284" s="67" t="str">
        <f aca="false">IF($B284="", "",SUMIF(LerXml!B:B,Relatorio!B284,LerXml!BE:BE))</f>
        <v/>
      </c>
      <c r="I284" s="68" t="str">
        <f aca="false">IF(AND($F284="",$G284="",$H284=""), "", IF(SUM(F284:H284)-D284 &lt; 0,0,SUM(F284:H284)-D284))</f>
        <v/>
      </c>
    </row>
    <row r="285" s="71" customFormat="true" ht="13.8" hidden="false" customHeight="false" outlineLevel="0" collapsed="false">
      <c r="B285" s="72"/>
      <c r="D285" s="67" t="str">
        <f aca="false">IF($B285="", "",SUMIF(LerXml!B:B,Relatorio!B285,LerXml!W:W))</f>
        <v/>
      </c>
      <c r="E285" s="67" t="str">
        <f aca="false">IF($B285="", "",SUMIF(LerXml!B:B,Relatorio!B285,LerXml!AX:AX))</f>
        <v/>
      </c>
      <c r="F285" s="68" t="str">
        <f aca="false">IF($B285="", "",SUMIF(LerXml!B:B,Relatorio!B285,LerXml!BA:BA))</f>
        <v/>
      </c>
      <c r="G285" s="67" t="str">
        <f aca="false">IF($B285="", "",SUMIF(LerXml!B:B,Relatorio!B285,LerXml!BB:BB))</f>
        <v/>
      </c>
      <c r="H285" s="67" t="str">
        <f aca="false">IF($B285="", "",SUMIF(LerXml!B:B,Relatorio!B285,LerXml!BE:BE))</f>
        <v/>
      </c>
      <c r="I285" s="68" t="str">
        <f aca="false">IF(AND($F285="",$G285="",$H285=""), "", IF(SUM(F285:H285)-D285 &lt; 0,0,SUM(F285:H285)-D285))</f>
        <v/>
      </c>
    </row>
    <row r="286" s="71" customFormat="true" ht="13.8" hidden="false" customHeight="false" outlineLevel="0" collapsed="false">
      <c r="B286" s="72"/>
      <c r="D286" s="67" t="str">
        <f aca="false">IF($B286="", "",SUMIF(LerXml!B:B,Relatorio!B286,LerXml!W:W))</f>
        <v/>
      </c>
      <c r="E286" s="67" t="str">
        <f aca="false">IF($B286="", "",SUMIF(LerXml!B:B,Relatorio!B286,LerXml!AX:AX))</f>
        <v/>
      </c>
      <c r="F286" s="68" t="str">
        <f aca="false">IF($B286="", "",SUMIF(LerXml!B:B,Relatorio!B286,LerXml!BA:BA))</f>
        <v/>
      </c>
      <c r="G286" s="67" t="str">
        <f aca="false">IF($B286="", "",SUMIF(LerXml!B:B,Relatorio!B286,LerXml!BB:BB))</f>
        <v/>
      </c>
      <c r="H286" s="67" t="str">
        <f aca="false">IF($B286="", "",SUMIF(LerXml!B:B,Relatorio!B286,LerXml!BE:BE))</f>
        <v/>
      </c>
      <c r="I286" s="68" t="str">
        <f aca="false">IF(AND($F286="",$G286="",$H286=""), "", IF(SUM(F286:H286)-D286 &lt; 0,0,SUM(F286:H286)-D286))</f>
        <v/>
      </c>
    </row>
    <row r="287" s="71" customFormat="true" ht="13.8" hidden="false" customHeight="false" outlineLevel="0" collapsed="false">
      <c r="B287" s="72"/>
      <c r="D287" s="67" t="str">
        <f aca="false">IF($B287="", "",SUMIF(LerXml!B:B,Relatorio!B287,LerXml!W:W))</f>
        <v/>
      </c>
      <c r="E287" s="67" t="str">
        <f aca="false">IF($B287="", "",SUMIF(LerXml!B:B,Relatorio!B287,LerXml!AX:AX))</f>
        <v/>
      </c>
      <c r="F287" s="68" t="str">
        <f aca="false">IF($B287="", "",SUMIF(LerXml!B:B,Relatorio!B287,LerXml!BA:BA))</f>
        <v/>
      </c>
      <c r="G287" s="67" t="str">
        <f aca="false">IF($B287="", "",SUMIF(LerXml!B:B,Relatorio!B287,LerXml!BB:BB))</f>
        <v/>
      </c>
      <c r="H287" s="67" t="str">
        <f aca="false">IF($B287="", "",SUMIF(LerXml!B:B,Relatorio!B287,LerXml!BE:BE))</f>
        <v/>
      </c>
      <c r="I287" s="68" t="str">
        <f aca="false">IF(AND($F287="",$G287="",$H287=""), "", IF(SUM(F287:H287)-D287 &lt; 0,0,SUM(F287:H287)-D287))</f>
        <v/>
      </c>
    </row>
    <row r="288" s="71" customFormat="true" ht="13.8" hidden="false" customHeight="false" outlineLevel="0" collapsed="false">
      <c r="B288" s="72"/>
      <c r="D288" s="67" t="str">
        <f aca="false">IF($B288="", "",SUMIF(LerXml!B:B,Relatorio!B288,LerXml!W:W))</f>
        <v/>
      </c>
      <c r="E288" s="67" t="str">
        <f aca="false">IF($B288="", "",SUMIF(LerXml!B:B,Relatorio!B288,LerXml!AX:AX))</f>
        <v/>
      </c>
      <c r="F288" s="68" t="str">
        <f aca="false">IF($B288="", "",SUMIF(LerXml!B:B,Relatorio!B288,LerXml!BA:BA))</f>
        <v/>
      </c>
      <c r="G288" s="67" t="str">
        <f aca="false">IF($B288="", "",SUMIF(LerXml!B:B,Relatorio!B288,LerXml!BB:BB))</f>
        <v/>
      </c>
      <c r="H288" s="67" t="str">
        <f aca="false">IF($B288="", "",SUMIF(LerXml!B:B,Relatorio!B288,LerXml!BE:BE))</f>
        <v/>
      </c>
      <c r="I288" s="68" t="str">
        <f aca="false">IF(AND($F288="",$G288="",$H288=""), "", IF(SUM(F288:H288)-D288 &lt; 0,0,SUM(F288:H288)-D288))</f>
        <v/>
      </c>
    </row>
    <row r="289" s="71" customFormat="true" ht="13.8" hidden="false" customHeight="false" outlineLevel="0" collapsed="false">
      <c r="B289" s="72"/>
      <c r="D289" s="67" t="str">
        <f aca="false">IF($B289="", "",SUMIF(LerXml!B:B,Relatorio!B289,LerXml!W:W))</f>
        <v/>
      </c>
      <c r="E289" s="67" t="str">
        <f aca="false">IF($B289="", "",SUMIF(LerXml!B:B,Relatorio!B289,LerXml!AX:AX))</f>
        <v/>
      </c>
      <c r="F289" s="68" t="str">
        <f aca="false">IF($B289="", "",SUMIF(LerXml!B:B,Relatorio!B289,LerXml!BA:BA))</f>
        <v/>
      </c>
      <c r="G289" s="67" t="str">
        <f aca="false">IF($B289="", "",SUMIF(LerXml!B:B,Relatorio!B289,LerXml!BB:BB))</f>
        <v/>
      </c>
      <c r="H289" s="67" t="str">
        <f aca="false">IF($B289="", "",SUMIF(LerXml!B:B,Relatorio!B289,LerXml!BE:BE))</f>
        <v/>
      </c>
      <c r="I289" s="68" t="str">
        <f aca="false">IF(AND($F289="",$G289="",$H289=""), "", IF(SUM(F289:H289)-D289 &lt; 0,0,SUM(F289:H289)-D289))</f>
        <v/>
      </c>
    </row>
    <row r="290" s="71" customFormat="true" ht="13.8" hidden="false" customHeight="false" outlineLevel="0" collapsed="false">
      <c r="B290" s="72"/>
      <c r="D290" s="67" t="str">
        <f aca="false">IF($B290="", "",SUMIF(LerXml!B:B,Relatorio!B290,LerXml!W:W))</f>
        <v/>
      </c>
      <c r="E290" s="67" t="str">
        <f aca="false">IF($B290="", "",SUMIF(LerXml!B:B,Relatorio!B290,LerXml!AX:AX))</f>
        <v/>
      </c>
      <c r="F290" s="68" t="str">
        <f aca="false">IF($B290="", "",SUMIF(LerXml!B:B,Relatorio!B290,LerXml!BA:BA))</f>
        <v/>
      </c>
      <c r="G290" s="67" t="str">
        <f aca="false">IF($B290="", "",SUMIF(LerXml!B:B,Relatorio!B290,LerXml!BB:BB))</f>
        <v/>
      </c>
      <c r="H290" s="67" t="str">
        <f aca="false">IF($B290="", "",SUMIF(LerXml!B:B,Relatorio!B290,LerXml!BE:BE))</f>
        <v/>
      </c>
      <c r="I290" s="68" t="str">
        <f aca="false">IF(AND($F290="",$G290="",$H290=""), "", IF(SUM(F290:H290)-D290 &lt; 0,0,SUM(F290:H290)-D290))</f>
        <v/>
      </c>
    </row>
    <row r="291" s="71" customFormat="true" ht="13.8" hidden="false" customHeight="false" outlineLevel="0" collapsed="false">
      <c r="B291" s="72"/>
      <c r="D291" s="67" t="str">
        <f aca="false">IF($B291="", "",SUMIF(LerXml!B:B,Relatorio!B291,LerXml!W:W))</f>
        <v/>
      </c>
      <c r="E291" s="67" t="str">
        <f aca="false">IF($B291="", "",SUMIF(LerXml!B:B,Relatorio!B291,LerXml!AX:AX))</f>
        <v/>
      </c>
      <c r="F291" s="68" t="str">
        <f aca="false">IF($B291="", "",SUMIF(LerXml!B:B,Relatorio!B291,LerXml!BA:BA))</f>
        <v/>
      </c>
      <c r="G291" s="67" t="str">
        <f aca="false">IF($B291="", "",SUMIF(LerXml!B:B,Relatorio!B291,LerXml!BB:BB))</f>
        <v/>
      </c>
      <c r="H291" s="67" t="str">
        <f aca="false">IF($B291="", "",SUMIF(LerXml!B:B,Relatorio!B291,LerXml!BE:BE))</f>
        <v/>
      </c>
      <c r="I291" s="68" t="str">
        <f aca="false">IF(AND($F291="",$G291="",$H291=""), "", IF(SUM(F291:H291)-D291 &lt; 0,0,SUM(F291:H291)-D291))</f>
        <v/>
      </c>
    </row>
    <row r="292" s="71" customFormat="true" ht="13.8" hidden="false" customHeight="false" outlineLevel="0" collapsed="false">
      <c r="B292" s="72"/>
      <c r="D292" s="67" t="str">
        <f aca="false">IF($B292="", "",SUMIF(LerXml!B:B,Relatorio!B292,LerXml!W:W))</f>
        <v/>
      </c>
      <c r="E292" s="67" t="str">
        <f aca="false">IF($B292="", "",SUMIF(LerXml!B:B,Relatorio!B292,LerXml!AX:AX))</f>
        <v/>
      </c>
      <c r="F292" s="68" t="str">
        <f aca="false">IF($B292="", "",SUMIF(LerXml!B:B,Relatorio!B292,LerXml!BA:BA))</f>
        <v/>
      </c>
      <c r="G292" s="67" t="str">
        <f aca="false">IF($B292="", "",SUMIF(LerXml!B:B,Relatorio!B292,LerXml!BB:BB))</f>
        <v/>
      </c>
      <c r="H292" s="67" t="str">
        <f aca="false">IF($B292="", "",SUMIF(LerXml!B:B,Relatorio!B292,LerXml!BE:BE))</f>
        <v/>
      </c>
      <c r="I292" s="68" t="str">
        <f aca="false">IF(AND($F292="",$G292="",$H292=""), "", IF(SUM(F292:H292)-D292 &lt; 0,0,SUM(F292:H292)-D292))</f>
        <v/>
      </c>
    </row>
    <row r="293" s="71" customFormat="true" ht="13.8" hidden="false" customHeight="false" outlineLevel="0" collapsed="false">
      <c r="B293" s="72"/>
      <c r="D293" s="67" t="str">
        <f aca="false">IF($B293="", "",SUMIF(LerXml!B:B,Relatorio!B293,LerXml!W:W))</f>
        <v/>
      </c>
      <c r="E293" s="67" t="str">
        <f aca="false">IF($B293="", "",SUMIF(LerXml!B:B,Relatorio!B293,LerXml!AX:AX))</f>
        <v/>
      </c>
      <c r="F293" s="68" t="str">
        <f aca="false">IF($B293="", "",SUMIF(LerXml!B:B,Relatorio!B293,LerXml!BA:BA))</f>
        <v/>
      </c>
      <c r="G293" s="67" t="str">
        <f aca="false">IF($B293="", "",SUMIF(LerXml!B:B,Relatorio!B293,LerXml!BB:BB))</f>
        <v/>
      </c>
      <c r="H293" s="67" t="str">
        <f aca="false">IF($B293="", "",SUMIF(LerXml!B:B,Relatorio!B293,LerXml!BE:BE))</f>
        <v/>
      </c>
      <c r="I293" s="68" t="str">
        <f aca="false">IF(AND($F293="",$G293="",$H293=""), "", IF(SUM(F293:H293)-D293 &lt; 0,0,SUM(F293:H293)-D293))</f>
        <v/>
      </c>
    </row>
    <row r="294" s="71" customFormat="true" ht="13.8" hidden="false" customHeight="false" outlineLevel="0" collapsed="false">
      <c r="B294" s="72"/>
      <c r="D294" s="67" t="str">
        <f aca="false">IF($B294="", "",SUMIF(LerXml!B:B,Relatorio!B294,LerXml!W:W))</f>
        <v/>
      </c>
      <c r="E294" s="67" t="str">
        <f aca="false">IF($B294="", "",SUMIF(LerXml!B:B,Relatorio!B294,LerXml!AX:AX))</f>
        <v/>
      </c>
      <c r="F294" s="68" t="str">
        <f aca="false">IF($B294="", "",SUMIF(LerXml!B:B,Relatorio!B294,LerXml!BA:BA))</f>
        <v/>
      </c>
      <c r="G294" s="67" t="str">
        <f aca="false">IF($B294="", "",SUMIF(LerXml!B:B,Relatorio!B294,LerXml!BB:BB))</f>
        <v/>
      </c>
      <c r="H294" s="67" t="str">
        <f aca="false">IF($B294="", "",SUMIF(LerXml!B:B,Relatorio!B294,LerXml!BE:BE))</f>
        <v/>
      </c>
      <c r="I294" s="68" t="str">
        <f aca="false">IF(AND($F294="",$G294="",$H294=""), "", IF(SUM(F294:H294)-D294 &lt; 0,0,SUM(F294:H294)-D294))</f>
        <v/>
      </c>
    </row>
    <row r="295" s="71" customFormat="true" ht="13.8" hidden="false" customHeight="false" outlineLevel="0" collapsed="false">
      <c r="B295" s="72"/>
      <c r="D295" s="67" t="str">
        <f aca="false">IF($B295="", "",SUMIF(LerXml!B:B,Relatorio!B295,LerXml!W:W))</f>
        <v/>
      </c>
      <c r="E295" s="67" t="str">
        <f aca="false">IF($B295="", "",SUMIF(LerXml!B:B,Relatorio!B295,LerXml!AX:AX))</f>
        <v/>
      </c>
      <c r="F295" s="68" t="str">
        <f aca="false">IF($B295="", "",SUMIF(LerXml!B:B,Relatorio!B295,LerXml!BA:BA))</f>
        <v/>
      </c>
      <c r="G295" s="67" t="str">
        <f aca="false">IF($B295="", "",SUMIF(LerXml!B:B,Relatorio!B295,LerXml!BB:BB))</f>
        <v/>
      </c>
      <c r="H295" s="67" t="str">
        <f aca="false">IF($B295="", "",SUMIF(LerXml!B:B,Relatorio!B295,LerXml!BE:BE))</f>
        <v/>
      </c>
      <c r="I295" s="68" t="str">
        <f aca="false">IF(AND($F295="",$G295="",$H295=""), "", IF(SUM(F295:H295)-D295 &lt; 0,0,SUM(F295:H295)-D295))</f>
        <v/>
      </c>
    </row>
    <row r="296" s="71" customFormat="true" ht="13.8" hidden="false" customHeight="false" outlineLevel="0" collapsed="false">
      <c r="B296" s="72"/>
      <c r="D296" s="67" t="str">
        <f aca="false">IF($B296="", "",SUMIF(LerXml!B:B,Relatorio!B296,LerXml!W:W))</f>
        <v/>
      </c>
      <c r="E296" s="67" t="str">
        <f aca="false">IF($B296="", "",SUMIF(LerXml!B:B,Relatorio!B296,LerXml!AX:AX))</f>
        <v/>
      </c>
      <c r="F296" s="68" t="str">
        <f aca="false">IF($B296="", "",SUMIF(LerXml!B:B,Relatorio!B296,LerXml!BA:BA))</f>
        <v/>
      </c>
      <c r="G296" s="67" t="str">
        <f aca="false">IF($B296="", "",SUMIF(LerXml!B:B,Relatorio!B296,LerXml!BB:BB))</f>
        <v/>
      </c>
      <c r="H296" s="67" t="str">
        <f aca="false">IF($B296="", "",SUMIF(LerXml!B:B,Relatorio!B296,LerXml!BE:BE))</f>
        <v/>
      </c>
      <c r="I296" s="68" t="str">
        <f aca="false">IF(AND($F296="",$G296="",$H296=""), "", IF(SUM(F296:H296)-D296 &lt; 0,0,SUM(F296:H296)-D296))</f>
        <v/>
      </c>
    </row>
    <row r="297" s="71" customFormat="true" ht="13.8" hidden="false" customHeight="false" outlineLevel="0" collapsed="false">
      <c r="B297" s="72"/>
      <c r="D297" s="67" t="str">
        <f aca="false">IF($B297="", "",SUMIF(LerXml!B:B,Relatorio!B297,LerXml!W:W))</f>
        <v/>
      </c>
      <c r="E297" s="67" t="str">
        <f aca="false">IF($B297="", "",SUMIF(LerXml!B:B,Relatorio!B297,LerXml!AX:AX))</f>
        <v/>
      </c>
      <c r="F297" s="68" t="str">
        <f aca="false">IF($B297="", "",SUMIF(LerXml!B:B,Relatorio!B297,LerXml!BA:BA))</f>
        <v/>
      </c>
      <c r="G297" s="67" t="str">
        <f aca="false">IF($B297="", "",SUMIF(LerXml!B:B,Relatorio!B297,LerXml!BB:BB))</f>
        <v/>
      </c>
      <c r="H297" s="67" t="str">
        <f aca="false">IF($B297="", "",SUMIF(LerXml!B:B,Relatorio!B297,LerXml!BE:BE))</f>
        <v/>
      </c>
      <c r="I297" s="68" t="str">
        <f aca="false">IF(AND($F297="",$G297="",$H297=""), "", IF(SUM(F297:H297)-D297 &lt; 0,0,SUM(F297:H297)-D297))</f>
        <v/>
      </c>
    </row>
    <row r="298" s="71" customFormat="true" ht="13.8" hidden="false" customHeight="false" outlineLevel="0" collapsed="false">
      <c r="B298" s="72"/>
      <c r="D298" s="67" t="str">
        <f aca="false">IF($B298="", "",SUMIF(LerXml!B:B,Relatorio!B298,LerXml!W:W))</f>
        <v/>
      </c>
      <c r="E298" s="67" t="str">
        <f aca="false">IF($B298="", "",SUMIF(LerXml!B:B,Relatorio!B298,LerXml!AX:AX))</f>
        <v/>
      </c>
      <c r="F298" s="68" t="str">
        <f aca="false">IF($B298="", "",SUMIF(LerXml!B:B,Relatorio!B298,LerXml!BA:BA))</f>
        <v/>
      </c>
      <c r="G298" s="67" t="str">
        <f aca="false">IF($B298="", "",SUMIF(LerXml!B:B,Relatorio!B298,LerXml!BB:BB))</f>
        <v/>
      </c>
      <c r="H298" s="67" t="str">
        <f aca="false">IF($B298="", "",SUMIF(LerXml!B:B,Relatorio!B298,LerXml!BE:BE))</f>
        <v/>
      </c>
      <c r="I298" s="68" t="str">
        <f aca="false">IF(AND($F298="",$G298="",$H298=""), "", IF(SUM(F298:H298)-D298 &lt; 0,0,SUM(F298:H298)-D298))</f>
        <v/>
      </c>
    </row>
    <row r="299" s="71" customFormat="true" ht="13.8" hidden="false" customHeight="false" outlineLevel="0" collapsed="false">
      <c r="B299" s="72"/>
      <c r="D299" s="67" t="str">
        <f aca="false">IF($B299="", "",SUMIF(LerXml!B:B,Relatorio!B299,LerXml!W:W))</f>
        <v/>
      </c>
      <c r="E299" s="67" t="str">
        <f aca="false">IF($B299="", "",SUMIF(LerXml!B:B,Relatorio!B299,LerXml!AX:AX))</f>
        <v/>
      </c>
      <c r="F299" s="68" t="str">
        <f aca="false">IF($B299="", "",SUMIF(LerXml!B:B,Relatorio!B299,LerXml!BA:BA))</f>
        <v/>
      </c>
      <c r="G299" s="67" t="str">
        <f aca="false">IF($B299="", "",SUMIF(LerXml!B:B,Relatorio!B299,LerXml!BB:BB))</f>
        <v/>
      </c>
      <c r="H299" s="67" t="str">
        <f aca="false">IF($B299="", "",SUMIF(LerXml!B:B,Relatorio!B299,LerXml!BE:BE))</f>
        <v/>
      </c>
      <c r="I299" s="68" t="str">
        <f aca="false">IF(AND($F299="",$G299="",$H299=""), "", IF(SUM(F299:H299)-D299 &lt; 0,0,SUM(F299:H299)-D299))</f>
        <v/>
      </c>
    </row>
    <row r="300" s="71" customFormat="true" ht="13.8" hidden="false" customHeight="false" outlineLevel="0" collapsed="false">
      <c r="B300" s="72"/>
      <c r="D300" s="67" t="str">
        <f aca="false">IF($B300="", "",SUMIF(LerXml!B:B,Relatorio!B300,LerXml!W:W))</f>
        <v/>
      </c>
      <c r="E300" s="67" t="str">
        <f aca="false">IF($B300="", "",SUMIF(LerXml!B:B,Relatorio!B300,LerXml!AX:AX))</f>
        <v/>
      </c>
      <c r="F300" s="68" t="str">
        <f aca="false">IF($B300="", "",SUMIF(LerXml!B:B,Relatorio!B300,LerXml!BA:BA))</f>
        <v/>
      </c>
      <c r="G300" s="67" t="str">
        <f aca="false">IF($B300="", "",SUMIF(LerXml!B:B,Relatorio!B300,LerXml!BB:BB))</f>
        <v/>
      </c>
      <c r="H300" s="67" t="str">
        <f aca="false">IF($B300="", "",SUMIF(LerXml!B:B,Relatorio!B300,LerXml!BE:BE))</f>
        <v/>
      </c>
      <c r="I300" s="68" t="str">
        <f aca="false">IF(AND($F300="",$G300="",$H300=""), "", IF(SUM(F300:H300)-D300 &lt; 0,0,SUM(F300:H300)-D300))</f>
        <v/>
      </c>
    </row>
    <row r="301" s="71" customFormat="true" ht="13.8" hidden="false" customHeight="false" outlineLevel="0" collapsed="false">
      <c r="B301" s="72"/>
      <c r="D301" s="67" t="str">
        <f aca="false">IF($B301="", "",SUMIF(LerXml!B:B,Relatorio!B301,LerXml!W:W))</f>
        <v/>
      </c>
      <c r="E301" s="67" t="str">
        <f aca="false">IF($B301="", "",SUMIF(LerXml!B:B,Relatorio!B301,LerXml!AX:AX))</f>
        <v/>
      </c>
      <c r="F301" s="68" t="str">
        <f aca="false">IF($B301="", "",SUMIF(LerXml!B:B,Relatorio!B301,LerXml!BA:BA))</f>
        <v/>
      </c>
      <c r="G301" s="67" t="str">
        <f aca="false">IF($B301="", "",SUMIF(LerXml!B:B,Relatorio!B301,LerXml!BB:BB))</f>
        <v/>
      </c>
      <c r="H301" s="67" t="str">
        <f aca="false">IF($B301="", "",SUMIF(LerXml!B:B,Relatorio!B301,LerXml!BE:BE))</f>
        <v/>
      </c>
      <c r="I301" s="68" t="str">
        <f aca="false">IF(AND($F301="",$G301="",$H301=""), "", IF(SUM(F301:H301)-D301 &lt; 0,0,SUM(F301:H301)-D301))</f>
        <v/>
      </c>
    </row>
    <row r="302" s="71" customFormat="true" ht="13.8" hidden="false" customHeight="false" outlineLevel="0" collapsed="false">
      <c r="B302" s="72"/>
      <c r="D302" s="67" t="str">
        <f aca="false">IF($B302="", "",SUMIF(LerXml!B:B,Relatorio!B302,LerXml!W:W))</f>
        <v/>
      </c>
      <c r="E302" s="67" t="str">
        <f aca="false">IF($B302="", "",SUMIF(LerXml!B:B,Relatorio!B302,LerXml!AX:AX))</f>
        <v/>
      </c>
      <c r="F302" s="68" t="str">
        <f aca="false">IF($B302="", "",SUMIF(LerXml!B:B,Relatorio!B302,LerXml!BA:BA))</f>
        <v/>
      </c>
      <c r="G302" s="67" t="str">
        <f aca="false">IF($B302="", "",SUMIF(LerXml!B:B,Relatorio!B302,LerXml!BB:BB))</f>
        <v/>
      </c>
      <c r="H302" s="67" t="str">
        <f aca="false">IF($B302="", "",SUMIF(LerXml!B:B,Relatorio!B302,LerXml!BE:BE))</f>
        <v/>
      </c>
      <c r="I302" s="68" t="str">
        <f aca="false">IF(AND($F302="",$G302="",$H302=""), "", IF(SUM(F302:H302)-D302 &lt; 0,0,SUM(F302:H302)-D302))</f>
        <v/>
      </c>
    </row>
    <row r="303" s="71" customFormat="true" ht="13.8" hidden="false" customHeight="false" outlineLevel="0" collapsed="false">
      <c r="B303" s="72"/>
      <c r="D303" s="67" t="str">
        <f aca="false">IF($B303="", "",SUMIF(LerXml!B:B,Relatorio!B303,LerXml!W:W))</f>
        <v/>
      </c>
      <c r="E303" s="67" t="str">
        <f aca="false">IF($B303="", "",SUMIF(LerXml!B:B,Relatorio!B303,LerXml!AX:AX))</f>
        <v/>
      </c>
      <c r="F303" s="68" t="str">
        <f aca="false">IF($B303="", "",SUMIF(LerXml!B:B,Relatorio!B303,LerXml!BA:BA))</f>
        <v/>
      </c>
      <c r="G303" s="67" t="str">
        <f aca="false">IF($B303="", "",SUMIF(LerXml!B:B,Relatorio!B303,LerXml!BB:BB))</f>
        <v/>
      </c>
      <c r="H303" s="67" t="str">
        <f aca="false">IF($B303="", "",SUMIF(LerXml!B:B,Relatorio!B303,LerXml!BE:BE))</f>
        <v/>
      </c>
      <c r="I303" s="68" t="str">
        <f aca="false">IF(AND($F303="",$G303="",$H303=""), "", IF(SUM(F303:H303)-D303 &lt; 0,0,SUM(F303:H303)-D303))</f>
        <v/>
      </c>
    </row>
    <row r="304" s="71" customFormat="true" ht="13.8" hidden="false" customHeight="false" outlineLevel="0" collapsed="false">
      <c r="B304" s="72"/>
      <c r="D304" s="67" t="str">
        <f aca="false">IF($B304="", "",SUMIF(LerXml!B:B,Relatorio!B304,LerXml!W:W))</f>
        <v/>
      </c>
      <c r="E304" s="67" t="str">
        <f aca="false">IF($B304="", "",SUMIF(LerXml!B:B,Relatorio!B304,LerXml!AX:AX))</f>
        <v/>
      </c>
      <c r="F304" s="68" t="str">
        <f aca="false">IF($B304="", "",SUMIF(LerXml!B:B,Relatorio!B304,LerXml!BA:BA))</f>
        <v/>
      </c>
      <c r="G304" s="67" t="str">
        <f aca="false">IF($B304="", "",SUMIF(LerXml!B:B,Relatorio!B304,LerXml!BB:BB))</f>
        <v/>
      </c>
      <c r="H304" s="67" t="str">
        <f aca="false">IF($B304="", "",SUMIF(LerXml!B:B,Relatorio!B304,LerXml!BE:BE))</f>
        <v/>
      </c>
      <c r="I304" s="68" t="str">
        <f aca="false">IF(AND($F304="",$G304="",$H304=""), "", IF(SUM(F304:H304)-D304 &lt; 0,0,SUM(F304:H304)-D304))</f>
        <v/>
      </c>
    </row>
    <row r="305" s="71" customFormat="true" ht="13.8" hidden="false" customHeight="false" outlineLevel="0" collapsed="false">
      <c r="B305" s="72"/>
      <c r="D305" s="67" t="str">
        <f aca="false">IF($B305="", "",SUMIF(LerXml!B:B,Relatorio!B305,LerXml!W:W))</f>
        <v/>
      </c>
      <c r="E305" s="67" t="str">
        <f aca="false">IF($B305="", "",SUMIF(LerXml!B:B,Relatorio!B305,LerXml!AX:AX))</f>
        <v/>
      </c>
      <c r="F305" s="68" t="str">
        <f aca="false">IF($B305="", "",SUMIF(LerXml!B:B,Relatorio!B305,LerXml!BA:BA))</f>
        <v/>
      </c>
      <c r="G305" s="67" t="str">
        <f aca="false">IF($B305="", "",SUMIF(LerXml!B:B,Relatorio!B305,LerXml!BB:BB))</f>
        <v/>
      </c>
      <c r="H305" s="67" t="str">
        <f aca="false">IF($B305="", "",SUMIF(LerXml!B:B,Relatorio!B305,LerXml!BE:BE))</f>
        <v/>
      </c>
      <c r="I305" s="68" t="str">
        <f aca="false">IF(AND($F305="",$G305="",$H305=""), "", IF(SUM(F305:H305)-D305 &lt; 0,0,SUM(F305:H305)-D305))</f>
        <v/>
      </c>
    </row>
    <row r="306" s="71" customFormat="true" ht="13.8" hidden="false" customHeight="false" outlineLevel="0" collapsed="false">
      <c r="B306" s="72"/>
      <c r="D306" s="67" t="str">
        <f aca="false">IF($B306="", "",SUMIF(LerXml!B:B,Relatorio!B306,LerXml!W:W))</f>
        <v/>
      </c>
      <c r="E306" s="67" t="str">
        <f aca="false">IF($B306="", "",SUMIF(LerXml!B:B,Relatorio!B306,LerXml!AX:AX))</f>
        <v/>
      </c>
      <c r="F306" s="68" t="str">
        <f aca="false">IF($B306="", "",SUMIF(LerXml!B:B,Relatorio!B306,LerXml!BA:BA))</f>
        <v/>
      </c>
      <c r="G306" s="67" t="str">
        <f aca="false">IF($B306="", "",SUMIF(LerXml!B:B,Relatorio!B306,LerXml!BB:BB))</f>
        <v/>
      </c>
      <c r="H306" s="67" t="str">
        <f aca="false">IF($B306="", "",SUMIF(LerXml!B:B,Relatorio!B306,LerXml!BE:BE))</f>
        <v/>
      </c>
      <c r="I306" s="68" t="str">
        <f aca="false">IF(AND($F306="",$G306="",$H306=""), "", IF(SUM(F306:H306)-D306 &lt; 0,0,SUM(F306:H306)-D306))</f>
        <v/>
      </c>
    </row>
    <row r="307" s="71" customFormat="true" ht="13.8" hidden="false" customHeight="false" outlineLevel="0" collapsed="false">
      <c r="B307" s="72"/>
      <c r="D307" s="67" t="str">
        <f aca="false">IF($B307="", "",SUMIF(LerXml!B:B,Relatorio!B307,LerXml!W:W))</f>
        <v/>
      </c>
      <c r="E307" s="67" t="str">
        <f aca="false">IF($B307="", "",SUMIF(LerXml!B:B,Relatorio!B307,LerXml!AX:AX))</f>
        <v/>
      </c>
      <c r="F307" s="68" t="str">
        <f aca="false">IF($B307="", "",SUMIF(LerXml!B:B,Relatorio!B307,LerXml!BA:BA))</f>
        <v/>
      </c>
      <c r="G307" s="67" t="str">
        <f aca="false">IF($B307="", "",SUMIF(LerXml!B:B,Relatorio!B307,LerXml!BB:BB))</f>
        <v/>
      </c>
      <c r="H307" s="67" t="str">
        <f aca="false">IF($B307="", "",SUMIF(LerXml!B:B,Relatorio!B307,LerXml!BE:BE))</f>
        <v/>
      </c>
      <c r="I307" s="68" t="str">
        <f aca="false">IF(AND($F307="",$G307="",$H307=""), "", IF(SUM(F307:H307)-D307 &lt; 0,0,SUM(F307:H307)-D307))</f>
        <v/>
      </c>
    </row>
    <row r="308" s="71" customFormat="true" ht="13.8" hidden="false" customHeight="false" outlineLevel="0" collapsed="false">
      <c r="B308" s="72"/>
      <c r="D308" s="67" t="str">
        <f aca="false">IF($B308="", "",SUMIF(LerXml!B:B,Relatorio!B308,LerXml!W:W))</f>
        <v/>
      </c>
      <c r="E308" s="67" t="str">
        <f aca="false">IF($B308="", "",SUMIF(LerXml!B:B,Relatorio!B308,LerXml!AX:AX))</f>
        <v/>
      </c>
      <c r="F308" s="68" t="str">
        <f aca="false">IF($B308="", "",SUMIF(LerXml!B:B,Relatorio!B308,LerXml!BA:BA))</f>
        <v/>
      </c>
      <c r="G308" s="67" t="str">
        <f aca="false">IF($B308="", "",SUMIF(LerXml!B:B,Relatorio!B308,LerXml!BB:BB))</f>
        <v/>
      </c>
      <c r="H308" s="67" t="str">
        <f aca="false">IF($B308="", "",SUMIF(LerXml!B:B,Relatorio!B308,LerXml!BE:BE))</f>
        <v/>
      </c>
      <c r="I308" s="68" t="str">
        <f aca="false">IF(AND($F308="",$G308="",$H308=""), "", IF(SUM(F308:H308)-D308 &lt; 0,0,SUM(F308:H308)-D308))</f>
        <v/>
      </c>
    </row>
    <row r="309" s="71" customFormat="true" ht="13.8" hidden="false" customHeight="false" outlineLevel="0" collapsed="false">
      <c r="B309" s="72"/>
      <c r="D309" s="67" t="str">
        <f aca="false">IF($B309="", "",SUMIF(LerXml!B:B,Relatorio!B309,LerXml!W:W))</f>
        <v/>
      </c>
      <c r="E309" s="67" t="str">
        <f aca="false">IF($B309="", "",SUMIF(LerXml!B:B,Relatorio!B309,LerXml!AX:AX))</f>
        <v/>
      </c>
      <c r="F309" s="68" t="str">
        <f aca="false">IF($B309="", "",SUMIF(LerXml!B:B,Relatorio!B309,LerXml!BA:BA))</f>
        <v/>
      </c>
      <c r="G309" s="67" t="str">
        <f aca="false">IF($B309="", "",SUMIF(LerXml!B:B,Relatorio!B309,LerXml!BB:BB))</f>
        <v/>
      </c>
      <c r="H309" s="67" t="str">
        <f aca="false">IF($B309="", "",SUMIF(LerXml!B:B,Relatorio!B309,LerXml!BE:BE))</f>
        <v/>
      </c>
      <c r="I309" s="68" t="str">
        <f aca="false">IF(AND($F309="",$G309="",$H309=""), "", IF(SUM(F309:H309)-D309 &lt; 0,0,SUM(F309:H309)-D309))</f>
        <v/>
      </c>
    </row>
    <row r="310" s="71" customFormat="true" ht="13.8" hidden="false" customHeight="false" outlineLevel="0" collapsed="false">
      <c r="B310" s="72"/>
      <c r="D310" s="67" t="str">
        <f aca="false">IF($B310="", "",SUMIF(LerXml!B:B,Relatorio!B310,LerXml!W:W))</f>
        <v/>
      </c>
      <c r="E310" s="67" t="str">
        <f aca="false">IF($B310="", "",SUMIF(LerXml!B:B,Relatorio!B310,LerXml!AX:AX))</f>
        <v/>
      </c>
      <c r="F310" s="68" t="str">
        <f aca="false">IF($B310="", "",SUMIF(LerXml!B:B,Relatorio!B310,LerXml!BA:BA))</f>
        <v/>
      </c>
      <c r="G310" s="67" t="str">
        <f aca="false">IF($B310="", "",SUMIF(LerXml!B:B,Relatorio!B310,LerXml!BB:BB))</f>
        <v/>
      </c>
      <c r="H310" s="67" t="str">
        <f aca="false">IF($B310="", "",SUMIF(LerXml!B:B,Relatorio!B310,LerXml!BE:BE))</f>
        <v/>
      </c>
      <c r="I310" s="68" t="str">
        <f aca="false">IF(AND($F310="",$G310="",$H310=""), "", IF(SUM(F310:H310)-D310 &lt; 0,0,SUM(F310:H310)-D310))</f>
        <v/>
      </c>
    </row>
    <row r="311" s="71" customFormat="true" ht="13.8" hidden="false" customHeight="false" outlineLevel="0" collapsed="false">
      <c r="B311" s="72"/>
      <c r="D311" s="67" t="str">
        <f aca="false">IF($B311="", "",SUMIF(LerXml!B:B,Relatorio!B311,LerXml!W:W))</f>
        <v/>
      </c>
      <c r="E311" s="67" t="str">
        <f aca="false">IF($B311="", "",SUMIF(LerXml!B:B,Relatorio!B311,LerXml!AX:AX))</f>
        <v/>
      </c>
      <c r="F311" s="68" t="str">
        <f aca="false">IF($B311="", "",SUMIF(LerXml!B:B,Relatorio!B311,LerXml!BA:BA))</f>
        <v/>
      </c>
      <c r="G311" s="67" t="str">
        <f aca="false">IF($B311="", "",SUMIF(LerXml!B:B,Relatorio!B311,LerXml!BB:BB))</f>
        <v/>
      </c>
      <c r="H311" s="67" t="str">
        <f aca="false">IF($B311="", "",SUMIF(LerXml!B:B,Relatorio!B311,LerXml!BE:BE))</f>
        <v/>
      </c>
      <c r="I311" s="68" t="str">
        <f aca="false">IF(AND($F311="",$G311="",$H311=""), "", IF(SUM(F311:H311)-D311 &lt; 0,0,SUM(F311:H311)-D311))</f>
        <v/>
      </c>
    </row>
    <row r="312" s="71" customFormat="true" ht="13.8" hidden="false" customHeight="false" outlineLevel="0" collapsed="false">
      <c r="B312" s="72"/>
      <c r="D312" s="67" t="str">
        <f aca="false">IF($B312="", "",SUMIF(LerXml!B:B,Relatorio!B312,LerXml!W:W))</f>
        <v/>
      </c>
      <c r="E312" s="67" t="str">
        <f aca="false">IF($B312="", "",SUMIF(LerXml!B:B,Relatorio!B312,LerXml!AX:AX))</f>
        <v/>
      </c>
      <c r="F312" s="68" t="str">
        <f aca="false">IF($B312="", "",SUMIF(LerXml!B:B,Relatorio!B312,LerXml!BA:BA))</f>
        <v/>
      </c>
      <c r="G312" s="67" t="str">
        <f aca="false">IF($B312="", "",SUMIF(LerXml!B:B,Relatorio!B312,LerXml!BB:BB))</f>
        <v/>
      </c>
      <c r="H312" s="67" t="str">
        <f aca="false">IF($B312="", "",SUMIF(LerXml!B:B,Relatorio!B312,LerXml!BE:BE))</f>
        <v/>
      </c>
      <c r="I312" s="68" t="str">
        <f aca="false">IF(AND($F312="",$G312="",$H312=""), "", IF(SUM(F312:H312)-D312 &lt; 0,0,SUM(F312:H312)-D312))</f>
        <v/>
      </c>
    </row>
    <row r="313" s="71" customFormat="true" ht="13.8" hidden="false" customHeight="false" outlineLevel="0" collapsed="false">
      <c r="B313" s="72"/>
      <c r="D313" s="67" t="str">
        <f aca="false">IF($B313="", "",SUMIF(LerXml!B:B,Relatorio!B313,LerXml!W:W))</f>
        <v/>
      </c>
      <c r="E313" s="67" t="str">
        <f aca="false">IF($B313="", "",SUMIF(LerXml!B:B,Relatorio!B313,LerXml!AX:AX))</f>
        <v/>
      </c>
      <c r="F313" s="68" t="str">
        <f aca="false">IF($B313="", "",SUMIF(LerXml!B:B,Relatorio!B313,LerXml!BA:BA))</f>
        <v/>
      </c>
      <c r="G313" s="67" t="str">
        <f aca="false">IF($B313="", "",SUMIF(LerXml!B:B,Relatorio!B313,LerXml!BB:BB))</f>
        <v/>
      </c>
      <c r="H313" s="67" t="str">
        <f aca="false">IF($B313="", "",SUMIF(LerXml!B:B,Relatorio!B313,LerXml!BE:BE))</f>
        <v/>
      </c>
      <c r="I313" s="68" t="str">
        <f aca="false">IF(AND($F313="",$G313="",$H313=""), "", IF(SUM(F313:H313)-D313 &lt; 0,0,SUM(F313:H313)-D313))</f>
        <v/>
      </c>
    </row>
    <row r="314" s="71" customFormat="true" ht="13.8" hidden="false" customHeight="false" outlineLevel="0" collapsed="false">
      <c r="B314" s="72"/>
      <c r="D314" s="67" t="str">
        <f aca="false">IF($B314="", "",SUMIF(LerXml!B:B,Relatorio!B314,LerXml!W:W))</f>
        <v/>
      </c>
      <c r="E314" s="67" t="str">
        <f aca="false">IF($B314="", "",SUMIF(LerXml!B:B,Relatorio!B314,LerXml!AX:AX))</f>
        <v/>
      </c>
      <c r="F314" s="68" t="str">
        <f aca="false">IF($B314="", "",SUMIF(LerXml!B:B,Relatorio!B314,LerXml!BA:BA))</f>
        <v/>
      </c>
      <c r="G314" s="67" t="str">
        <f aca="false">IF($B314="", "",SUMIF(LerXml!B:B,Relatorio!B314,LerXml!BB:BB))</f>
        <v/>
      </c>
      <c r="H314" s="67" t="str">
        <f aca="false">IF($B314="", "",SUMIF(LerXml!B:B,Relatorio!B314,LerXml!BE:BE))</f>
        <v/>
      </c>
      <c r="I314" s="68" t="str">
        <f aca="false">IF(AND($F314="",$G314="",$H314=""), "", IF(SUM(F314:H314)-D314 &lt; 0,0,SUM(F314:H314)-D314))</f>
        <v/>
      </c>
    </row>
    <row r="315" s="71" customFormat="true" ht="13.8" hidden="false" customHeight="false" outlineLevel="0" collapsed="false">
      <c r="B315" s="72"/>
      <c r="D315" s="67" t="str">
        <f aca="false">IF($B315="", "",SUMIF(LerXml!B:B,Relatorio!B315,LerXml!W:W))</f>
        <v/>
      </c>
      <c r="E315" s="67" t="str">
        <f aca="false">IF($B315="", "",SUMIF(LerXml!B:B,Relatorio!B315,LerXml!AX:AX))</f>
        <v/>
      </c>
      <c r="F315" s="68" t="str">
        <f aca="false">IF($B315="", "",SUMIF(LerXml!B:B,Relatorio!B315,LerXml!BA:BA))</f>
        <v/>
      </c>
      <c r="G315" s="67" t="str">
        <f aca="false">IF($B315="", "",SUMIF(LerXml!B:B,Relatorio!B315,LerXml!BB:BB))</f>
        <v/>
      </c>
      <c r="H315" s="67" t="str">
        <f aca="false">IF($B315="", "",SUMIF(LerXml!B:B,Relatorio!B315,LerXml!BE:BE))</f>
        <v/>
      </c>
      <c r="I315" s="68" t="str">
        <f aca="false">IF(AND($F315="",$G315="",$H315=""), "", IF(SUM(F315:H315)-D315 &lt; 0,0,SUM(F315:H315)-D315))</f>
        <v/>
      </c>
    </row>
    <row r="316" s="71" customFormat="true" ht="13.8" hidden="false" customHeight="false" outlineLevel="0" collapsed="false">
      <c r="B316" s="72"/>
      <c r="D316" s="67" t="str">
        <f aca="false">IF($B316="", "",SUMIF(LerXml!B:B,Relatorio!B316,LerXml!W:W))</f>
        <v/>
      </c>
      <c r="E316" s="67" t="str">
        <f aca="false">IF($B316="", "",SUMIF(LerXml!B:B,Relatorio!B316,LerXml!AX:AX))</f>
        <v/>
      </c>
      <c r="F316" s="68" t="str">
        <f aca="false">IF($B316="", "",SUMIF(LerXml!B:B,Relatorio!B316,LerXml!BA:BA))</f>
        <v/>
      </c>
      <c r="G316" s="67" t="str">
        <f aca="false">IF($B316="", "",SUMIF(LerXml!B:B,Relatorio!B316,LerXml!BB:BB))</f>
        <v/>
      </c>
      <c r="H316" s="67" t="str">
        <f aca="false">IF($B316="", "",SUMIF(LerXml!B:B,Relatorio!B316,LerXml!BE:BE))</f>
        <v/>
      </c>
      <c r="I316" s="68" t="str">
        <f aca="false">IF(AND($F316="",$G316="",$H316=""), "", IF(SUM(F316:H316)-D316 &lt; 0,0,SUM(F316:H316)-D316))</f>
        <v/>
      </c>
    </row>
    <row r="317" s="71" customFormat="true" ht="13.8" hidden="false" customHeight="false" outlineLevel="0" collapsed="false">
      <c r="B317" s="72"/>
      <c r="D317" s="67" t="str">
        <f aca="false">IF($B317="", "",SUMIF(LerXml!B:B,Relatorio!B317,LerXml!W:W))</f>
        <v/>
      </c>
      <c r="E317" s="67" t="str">
        <f aca="false">IF($B317="", "",SUMIF(LerXml!B:B,Relatorio!B317,LerXml!AX:AX))</f>
        <v/>
      </c>
      <c r="F317" s="68" t="str">
        <f aca="false">IF($B317="", "",SUMIF(LerXml!B:B,Relatorio!B317,LerXml!BA:BA))</f>
        <v/>
      </c>
      <c r="G317" s="67" t="str">
        <f aca="false">IF($B317="", "",SUMIF(LerXml!B:B,Relatorio!B317,LerXml!BB:BB))</f>
        <v/>
      </c>
      <c r="H317" s="67" t="str">
        <f aca="false">IF($B317="", "",SUMIF(LerXml!B:B,Relatorio!B317,LerXml!BE:BE))</f>
        <v/>
      </c>
      <c r="I317" s="68" t="str">
        <f aca="false">IF(AND($F317="",$G317="",$H317=""), "", IF(SUM(F317:H317)-D317 &lt; 0,0,SUM(F317:H317)-D317))</f>
        <v/>
      </c>
    </row>
    <row r="318" s="71" customFormat="true" ht="13.8" hidden="false" customHeight="false" outlineLevel="0" collapsed="false">
      <c r="B318" s="72"/>
      <c r="D318" s="67" t="str">
        <f aca="false">IF($B318="", "",SUMIF(LerXml!B:B,Relatorio!B318,LerXml!W:W))</f>
        <v/>
      </c>
      <c r="E318" s="67" t="str">
        <f aca="false">IF($B318="", "",SUMIF(LerXml!B:B,Relatorio!B318,LerXml!AX:AX))</f>
        <v/>
      </c>
      <c r="F318" s="68" t="str">
        <f aca="false">IF($B318="", "",SUMIF(LerXml!B:B,Relatorio!B318,LerXml!BA:BA))</f>
        <v/>
      </c>
      <c r="G318" s="67" t="str">
        <f aca="false">IF($B318="", "",SUMIF(LerXml!B:B,Relatorio!B318,LerXml!BB:BB))</f>
        <v/>
      </c>
      <c r="H318" s="67" t="str">
        <f aca="false">IF($B318="", "",SUMIF(LerXml!B:B,Relatorio!B318,LerXml!BE:BE))</f>
        <v/>
      </c>
      <c r="I318" s="68" t="str">
        <f aca="false">IF(AND($F318="",$G318="",$H318=""), "", IF(SUM(F318:H318)-D318 &lt; 0,0,SUM(F318:H318)-D318))</f>
        <v/>
      </c>
    </row>
    <row r="319" s="71" customFormat="true" ht="13.8" hidden="false" customHeight="false" outlineLevel="0" collapsed="false">
      <c r="B319" s="72"/>
      <c r="D319" s="67" t="str">
        <f aca="false">IF($B319="", "",SUMIF(LerXml!B:B,Relatorio!B319,LerXml!W:W))</f>
        <v/>
      </c>
      <c r="E319" s="67" t="str">
        <f aca="false">IF($B319="", "",SUMIF(LerXml!B:B,Relatorio!B319,LerXml!AX:AX))</f>
        <v/>
      </c>
      <c r="F319" s="68" t="str">
        <f aca="false">IF($B319="", "",SUMIF(LerXml!B:B,Relatorio!B319,LerXml!BA:BA))</f>
        <v/>
      </c>
      <c r="G319" s="67" t="str">
        <f aca="false">IF($B319="", "",SUMIF(LerXml!B:B,Relatorio!B319,LerXml!BB:BB))</f>
        <v/>
      </c>
      <c r="H319" s="67" t="str">
        <f aca="false">IF($B319="", "",SUMIF(LerXml!B:B,Relatorio!B319,LerXml!BE:BE))</f>
        <v/>
      </c>
      <c r="I319" s="68" t="str">
        <f aca="false">IF(AND($F319="",$G319="",$H319=""), "", IF(SUM(F319:H319)-D319 &lt; 0,0,SUM(F319:H319)-D319))</f>
        <v/>
      </c>
    </row>
    <row r="320" s="71" customFormat="true" ht="13.8" hidden="false" customHeight="false" outlineLevel="0" collapsed="false">
      <c r="B320" s="72"/>
      <c r="D320" s="67" t="str">
        <f aca="false">IF($B320="", "",SUMIF(LerXml!B:B,Relatorio!B320,LerXml!W:W))</f>
        <v/>
      </c>
      <c r="E320" s="67" t="str">
        <f aca="false">IF($B320="", "",SUMIF(LerXml!B:B,Relatorio!B320,LerXml!AX:AX))</f>
        <v/>
      </c>
      <c r="F320" s="68" t="str">
        <f aca="false">IF($B320="", "",SUMIF(LerXml!B:B,Relatorio!B320,LerXml!BA:BA))</f>
        <v/>
      </c>
      <c r="G320" s="67" t="str">
        <f aca="false">IF($B320="", "",SUMIF(LerXml!B:B,Relatorio!B320,LerXml!BB:BB))</f>
        <v/>
      </c>
      <c r="H320" s="67" t="str">
        <f aca="false">IF($B320="", "",SUMIF(LerXml!B:B,Relatorio!B320,LerXml!BE:BE))</f>
        <v/>
      </c>
      <c r="I320" s="68" t="str">
        <f aca="false">IF(AND($F320="",$G320="",$H320=""), "", IF(SUM(F320:H320)-D320 &lt; 0,0,SUM(F320:H320)-D320))</f>
        <v/>
      </c>
    </row>
    <row r="321" s="71" customFormat="true" ht="13.8" hidden="false" customHeight="false" outlineLevel="0" collapsed="false">
      <c r="B321" s="72"/>
      <c r="D321" s="67" t="str">
        <f aca="false">IF($B321="", "",SUMIF(LerXml!B:B,Relatorio!B321,LerXml!W:W))</f>
        <v/>
      </c>
      <c r="E321" s="67" t="str">
        <f aca="false">IF($B321="", "",SUMIF(LerXml!B:B,Relatorio!B321,LerXml!AX:AX))</f>
        <v/>
      </c>
      <c r="F321" s="68" t="str">
        <f aca="false">IF($B321="", "",SUMIF(LerXml!B:B,Relatorio!B321,LerXml!BA:BA))</f>
        <v/>
      </c>
      <c r="G321" s="67" t="str">
        <f aca="false">IF($B321="", "",SUMIF(LerXml!B:B,Relatorio!B321,LerXml!BB:BB))</f>
        <v/>
      </c>
      <c r="H321" s="67" t="str">
        <f aca="false">IF($B321="", "",SUMIF(LerXml!B:B,Relatorio!B321,LerXml!BE:BE))</f>
        <v/>
      </c>
      <c r="I321" s="68" t="str">
        <f aca="false">IF(AND($F321="",$G321="",$H321=""), "", IF(SUM(F321:H321)-D321 &lt; 0,0,SUM(F321:H321)-D321))</f>
        <v/>
      </c>
    </row>
    <row r="322" s="71" customFormat="true" ht="13.8" hidden="false" customHeight="false" outlineLevel="0" collapsed="false">
      <c r="B322" s="72"/>
      <c r="D322" s="67" t="str">
        <f aca="false">IF($B322="", "",SUMIF(LerXml!B:B,Relatorio!B322,LerXml!W:W))</f>
        <v/>
      </c>
      <c r="E322" s="67" t="str">
        <f aca="false">IF($B322="", "",SUMIF(LerXml!B:B,Relatorio!B322,LerXml!AX:AX))</f>
        <v/>
      </c>
      <c r="F322" s="68" t="str">
        <f aca="false">IF($B322="", "",SUMIF(LerXml!B:B,Relatorio!B322,LerXml!BA:BA))</f>
        <v/>
      </c>
      <c r="G322" s="67" t="str">
        <f aca="false">IF($B322="", "",SUMIF(LerXml!B:B,Relatorio!B322,LerXml!BB:BB))</f>
        <v/>
      </c>
      <c r="H322" s="67" t="str">
        <f aca="false">IF($B322="", "",SUMIF(LerXml!B:B,Relatorio!B322,LerXml!BE:BE))</f>
        <v/>
      </c>
      <c r="I322" s="68" t="str">
        <f aca="false">IF(AND($F322="",$G322="",$H322=""), "", IF(SUM(F322:H322)-D322 &lt; 0,0,SUM(F322:H322)-D322))</f>
        <v/>
      </c>
    </row>
    <row r="323" s="71" customFormat="true" ht="13.8" hidden="false" customHeight="false" outlineLevel="0" collapsed="false">
      <c r="B323" s="72"/>
      <c r="D323" s="67" t="str">
        <f aca="false">IF($B323="", "",SUMIF(LerXml!B:B,Relatorio!B323,LerXml!W:W))</f>
        <v/>
      </c>
      <c r="E323" s="67" t="str">
        <f aca="false">IF($B323="", "",SUMIF(LerXml!B:B,Relatorio!B323,LerXml!AX:AX))</f>
        <v/>
      </c>
      <c r="F323" s="68" t="str">
        <f aca="false">IF($B323="", "",SUMIF(LerXml!B:B,Relatorio!B323,LerXml!BA:BA))</f>
        <v/>
      </c>
      <c r="G323" s="67" t="str">
        <f aca="false">IF($B323="", "",SUMIF(LerXml!B:B,Relatorio!B323,LerXml!BB:BB))</f>
        <v/>
      </c>
      <c r="H323" s="67" t="str">
        <f aca="false">IF($B323="", "",SUMIF(LerXml!B:B,Relatorio!B323,LerXml!BE:BE))</f>
        <v/>
      </c>
      <c r="I323" s="68" t="str">
        <f aca="false">IF(AND($F323="",$G323="",$H323=""), "", IF(SUM(F323:H323)-D323 &lt; 0,0,SUM(F323:H323)-D323))</f>
        <v/>
      </c>
    </row>
    <row r="324" s="71" customFormat="true" ht="13.8" hidden="false" customHeight="false" outlineLevel="0" collapsed="false">
      <c r="B324" s="72"/>
      <c r="D324" s="67" t="str">
        <f aca="false">IF($B324="", "",SUMIF(LerXml!B:B,Relatorio!B324,LerXml!W:W))</f>
        <v/>
      </c>
      <c r="E324" s="67" t="str">
        <f aca="false">IF($B324="", "",SUMIF(LerXml!B:B,Relatorio!B324,LerXml!AX:AX))</f>
        <v/>
      </c>
      <c r="F324" s="68" t="str">
        <f aca="false">IF($B324="", "",SUMIF(LerXml!B:B,Relatorio!B324,LerXml!BA:BA))</f>
        <v/>
      </c>
      <c r="G324" s="67" t="str">
        <f aca="false">IF($B324="", "",SUMIF(LerXml!B:B,Relatorio!B324,LerXml!BB:BB))</f>
        <v/>
      </c>
      <c r="H324" s="67" t="str">
        <f aca="false">IF($B324="", "",SUMIF(LerXml!B:B,Relatorio!B324,LerXml!BE:BE))</f>
        <v/>
      </c>
      <c r="I324" s="68" t="str">
        <f aca="false">IF(AND($F324="",$G324="",$H324=""), "", IF(SUM(F324:H324)-D324 &lt; 0,0,SUM(F324:H324)-D324))</f>
        <v/>
      </c>
    </row>
    <row r="325" s="71" customFormat="true" ht="13.8" hidden="false" customHeight="false" outlineLevel="0" collapsed="false">
      <c r="B325" s="72"/>
      <c r="D325" s="67" t="str">
        <f aca="false">IF($B325="", "",SUMIF(LerXml!B:B,Relatorio!B325,LerXml!W:W))</f>
        <v/>
      </c>
      <c r="E325" s="67" t="str">
        <f aca="false">IF($B325="", "",SUMIF(LerXml!B:B,Relatorio!B325,LerXml!AX:AX))</f>
        <v/>
      </c>
      <c r="F325" s="68" t="str">
        <f aca="false">IF($B325="", "",SUMIF(LerXml!B:B,Relatorio!B325,LerXml!BA:BA))</f>
        <v/>
      </c>
      <c r="G325" s="67" t="str">
        <f aca="false">IF($B325="", "",SUMIF(LerXml!B:B,Relatorio!B325,LerXml!BB:BB))</f>
        <v/>
      </c>
      <c r="H325" s="67" t="str">
        <f aca="false">IF($B325="", "",SUMIF(LerXml!B:B,Relatorio!B325,LerXml!BE:BE))</f>
        <v/>
      </c>
      <c r="I325" s="68" t="str">
        <f aca="false">IF(AND($F325="",$G325="",$H325=""), "", IF(SUM(F325:H325)-D325 &lt; 0,0,SUM(F325:H325)-D325))</f>
        <v/>
      </c>
    </row>
    <row r="326" s="71" customFormat="true" ht="13.8" hidden="false" customHeight="false" outlineLevel="0" collapsed="false">
      <c r="B326" s="72"/>
      <c r="D326" s="67" t="str">
        <f aca="false">IF($B326="", "",SUMIF(LerXml!B:B,Relatorio!B326,LerXml!W:W))</f>
        <v/>
      </c>
      <c r="E326" s="67" t="str">
        <f aca="false">IF($B326="", "",SUMIF(LerXml!B:B,Relatorio!B326,LerXml!AX:AX))</f>
        <v/>
      </c>
      <c r="F326" s="68" t="str">
        <f aca="false">IF($B326="", "",SUMIF(LerXml!B:B,Relatorio!B326,LerXml!BA:BA))</f>
        <v/>
      </c>
      <c r="G326" s="67" t="str">
        <f aca="false">IF($B326="", "",SUMIF(LerXml!B:B,Relatorio!B326,LerXml!BB:BB))</f>
        <v/>
      </c>
      <c r="H326" s="67" t="str">
        <f aca="false">IF($B326="", "",SUMIF(LerXml!B:B,Relatorio!B326,LerXml!BE:BE))</f>
        <v/>
      </c>
      <c r="I326" s="68" t="str">
        <f aca="false">IF(AND($F326="",$G326="",$H326=""), "", IF(SUM(F326:H326)-D326 &lt; 0,0,SUM(F326:H326)-D326))</f>
        <v/>
      </c>
    </row>
    <row r="327" s="71" customFormat="true" ht="13.8" hidden="false" customHeight="false" outlineLevel="0" collapsed="false">
      <c r="B327" s="72"/>
      <c r="D327" s="67" t="str">
        <f aca="false">IF($B327="", "",SUMIF(LerXml!B:B,Relatorio!B327,LerXml!W:W))</f>
        <v/>
      </c>
      <c r="E327" s="67" t="str">
        <f aca="false">IF($B327="", "",SUMIF(LerXml!B:B,Relatorio!B327,LerXml!AX:AX))</f>
        <v/>
      </c>
      <c r="F327" s="68" t="str">
        <f aca="false">IF($B327="", "",SUMIF(LerXml!B:B,Relatorio!B327,LerXml!BA:BA))</f>
        <v/>
      </c>
      <c r="G327" s="67" t="str">
        <f aca="false">IF($B327="", "",SUMIF(LerXml!B:B,Relatorio!B327,LerXml!BB:BB))</f>
        <v/>
      </c>
      <c r="H327" s="67" t="str">
        <f aca="false">IF($B327="", "",SUMIF(LerXml!B:B,Relatorio!B327,LerXml!BE:BE))</f>
        <v/>
      </c>
      <c r="I327" s="68" t="str">
        <f aca="false">IF(AND($F327="",$G327="",$H327=""), "", IF(SUM(F327:H327)-D327 &lt; 0,0,SUM(F327:H327)-D327))</f>
        <v/>
      </c>
    </row>
    <row r="328" s="71" customFormat="true" ht="13.8" hidden="false" customHeight="false" outlineLevel="0" collapsed="false">
      <c r="B328" s="72"/>
      <c r="D328" s="67" t="str">
        <f aca="false">IF($B328="", "",SUMIF(LerXml!B:B,Relatorio!B328,LerXml!W:W))</f>
        <v/>
      </c>
      <c r="E328" s="67" t="str">
        <f aca="false">IF($B328="", "",SUMIF(LerXml!B:B,Relatorio!B328,LerXml!AX:AX))</f>
        <v/>
      </c>
      <c r="F328" s="68" t="str">
        <f aca="false">IF($B328="", "",SUMIF(LerXml!B:B,Relatorio!B328,LerXml!BA:BA))</f>
        <v/>
      </c>
      <c r="G328" s="67" t="str">
        <f aca="false">IF($B328="", "",SUMIF(LerXml!B:B,Relatorio!B328,LerXml!BB:BB))</f>
        <v/>
      </c>
      <c r="H328" s="67" t="str">
        <f aca="false">IF($B328="", "",SUMIF(LerXml!B:B,Relatorio!B328,LerXml!BE:BE))</f>
        <v/>
      </c>
      <c r="I328" s="68" t="str">
        <f aca="false">IF(AND($F328="",$G328="",$H328=""), "", IF(SUM(F328:H328)-D328 &lt; 0,0,SUM(F328:H328)-D328))</f>
        <v/>
      </c>
    </row>
    <row r="329" s="71" customFormat="true" ht="13.8" hidden="false" customHeight="false" outlineLevel="0" collapsed="false">
      <c r="B329" s="72"/>
      <c r="D329" s="67" t="str">
        <f aca="false">IF($B329="", "",SUMIF(LerXml!B:B,Relatorio!B329,LerXml!W:W))</f>
        <v/>
      </c>
      <c r="E329" s="67" t="str">
        <f aca="false">IF($B329="", "",SUMIF(LerXml!B:B,Relatorio!B329,LerXml!AX:AX))</f>
        <v/>
      </c>
      <c r="F329" s="68" t="str">
        <f aca="false">IF($B329="", "",SUMIF(LerXml!B:B,Relatorio!B329,LerXml!BA:BA))</f>
        <v/>
      </c>
      <c r="G329" s="67" t="str">
        <f aca="false">IF($B329="", "",SUMIF(LerXml!B:B,Relatorio!B329,LerXml!BB:BB))</f>
        <v/>
      </c>
      <c r="H329" s="67" t="str">
        <f aca="false">IF($B329="", "",SUMIF(LerXml!B:B,Relatorio!B329,LerXml!BE:BE))</f>
        <v/>
      </c>
      <c r="I329" s="68" t="str">
        <f aca="false">IF(AND($F329="",$G329="",$H329=""), "", IF(SUM(F329:H329)-D329 &lt; 0,0,SUM(F329:H329)-D329))</f>
        <v/>
      </c>
    </row>
    <row r="330" s="71" customFormat="true" ht="13.8" hidden="false" customHeight="false" outlineLevel="0" collapsed="false">
      <c r="B330" s="72"/>
      <c r="D330" s="67" t="str">
        <f aca="false">IF($B330="", "",SUMIF(LerXml!B:B,Relatorio!B330,LerXml!W:W))</f>
        <v/>
      </c>
      <c r="E330" s="67" t="str">
        <f aca="false">IF($B330="", "",SUMIF(LerXml!B:B,Relatorio!B330,LerXml!AX:AX))</f>
        <v/>
      </c>
      <c r="F330" s="68" t="str">
        <f aca="false">IF($B330="", "",SUMIF(LerXml!B:B,Relatorio!B330,LerXml!BA:BA))</f>
        <v/>
      </c>
      <c r="G330" s="67" t="str">
        <f aca="false">IF($B330="", "",SUMIF(LerXml!B:B,Relatorio!B330,LerXml!BB:BB))</f>
        <v/>
      </c>
      <c r="H330" s="67" t="str">
        <f aca="false">IF($B330="", "",SUMIF(LerXml!B:B,Relatorio!B330,LerXml!BE:BE))</f>
        <v/>
      </c>
      <c r="I330" s="68" t="str">
        <f aca="false">IF(AND($F330="",$G330="",$H330=""), "", IF(SUM(F330:H330)-D330 &lt; 0,0,SUM(F330:H330)-D330))</f>
        <v/>
      </c>
    </row>
    <row r="331" s="71" customFormat="true" ht="13.8" hidden="false" customHeight="false" outlineLevel="0" collapsed="false">
      <c r="B331" s="72"/>
      <c r="D331" s="67" t="str">
        <f aca="false">IF($B331="", "",SUMIF(LerXml!B:B,Relatorio!B331,LerXml!W:W))</f>
        <v/>
      </c>
      <c r="E331" s="67" t="str">
        <f aca="false">IF($B331="", "",SUMIF(LerXml!B:B,Relatorio!B331,LerXml!AX:AX))</f>
        <v/>
      </c>
      <c r="F331" s="68" t="str">
        <f aca="false">IF($B331="", "",SUMIF(LerXml!B:B,Relatorio!B331,LerXml!BA:BA))</f>
        <v/>
      </c>
      <c r="G331" s="67" t="str">
        <f aca="false">IF($B331="", "",SUMIF(LerXml!B:B,Relatorio!B331,LerXml!BB:BB))</f>
        <v/>
      </c>
      <c r="H331" s="67" t="str">
        <f aca="false">IF($B331="", "",SUMIF(LerXml!B:B,Relatorio!B331,LerXml!BE:BE))</f>
        <v/>
      </c>
      <c r="I331" s="68" t="str">
        <f aca="false">IF(AND($F331="",$G331="",$H331=""), "", IF(SUM(F331:H331)-D331 &lt; 0,0,SUM(F331:H331)-D331))</f>
        <v/>
      </c>
    </row>
    <row r="332" s="71" customFormat="true" ht="13.8" hidden="false" customHeight="false" outlineLevel="0" collapsed="false">
      <c r="B332" s="72"/>
      <c r="D332" s="67" t="str">
        <f aca="false">IF($B332="", "",SUMIF(LerXml!B:B,Relatorio!B332,LerXml!W:W))</f>
        <v/>
      </c>
      <c r="E332" s="67" t="str">
        <f aca="false">IF($B332="", "",SUMIF(LerXml!B:B,Relatorio!B332,LerXml!AX:AX))</f>
        <v/>
      </c>
      <c r="F332" s="68" t="str">
        <f aca="false">IF($B332="", "",SUMIF(LerXml!B:B,Relatorio!B332,LerXml!BA:BA))</f>
        <v/>
      </c>
      <c r="G332" s="67" t="str">
        <f aca="false">IF($B332="", "",SUMIF(LerXml!B:B,Relatorio!B332,LerXml!BB:BB))</f>
        <v/>
      </c>
      <c r="H332" s="67" t="str">
        <f aca="false">IF($B332="", "",SUMIF(LerXml!B:B,Relatorio!B332,LerXml!BE:BE))</f>
        <v/>
      </c>
      <c r="I332" s="68" t="str">
        <f aca="false">IF(AND($F332="",$G332="",$H332=""), "", IF(SUM(F332:H332)-D332 &lt; 0,0,SUM(F332:H332)-D332))</f>
        <v/>
      </c>
    </row>
    <row r="333" s="71" customFormat="true" ht="13.8" hidden="false" customHeight="false" outlineLevel="0" collapsed="false">
      <c r="B333" s="72"/>
      <c r="D333" s="67" t="str">
        <f aca="false">IF($B333="", "",SUMIF(LerXml!B:B,Relatorio!B333,LerXml!W:W))</f>
        <v/>
      </c>
      <c r="E333" s="67" t="str">
        <f aca="false">IF($B333="", "",SUMIF(LerXml!B:B,Relatorio!B333,LerXml!AX:AX))</f>
        <v/>
      </c>
      <c r="F333" s="68" t="str">
        <f aca="false">IF($B333="", "",SUMIF(LerXml!B:B,Relatorio!B333,LerXml!BA:BA))</f>
        <v/>
      </c>
      <c r="G333" s="67" t="str">
        <f aca="false">IF($B333="", "",SUMIF(LerXml!B:B,Relatorio!B333,LerXml!BB:BB))</f>
        <v/>
      </c>
      <c r="H333" s="67" t="str">
        <f aca="false">IF($B333="", "",SUMIF(LerXml!B:B,Relatorio!B333,LerXml!BE:BE))</f>
        <v/>
      </c>
      <c r="I333" s="68" t="str">
        <f aca="false">IF(AND($F333="",$G333="",$H333=""), "", IF(SUM(F333:H333)-D333 &lt; 0,0,SUM(F333:H333)-D333))</f>
        <v/>
      </c>
    </row>
    <row r="334" s="71" customFormat="true" ht="13.8" hidden="false" customHeight="false" outlineLevel="0" collapsed="false">
      <c r="B334" s="72"/>
      <c r="D334" s="67" t="str">
        <f aca="false">IF($B334="", "",SUMIF(LerXml!B:B,Relatorio!B334,LerXml!W:W))</f>
        <v/>
      </c>
      <c r="E334" s="67" t="str">
        <f aca="false">IF($B334="", "",SUMIF(LerXml!B:B,Relatorio!B334,LerXml!AX:AX))</f>
        <v/>
      </c>
      <c r="F334" s="68" t="str">
        <f aca="false">IF($B334="", "",SUMIF(LerXml!B:B,Relatorio!B334,LerXml!BA:BA))</f>
        <v/>
      </c>
      <c r="G334" s="67" t="str">
        <f aca="false">IF($B334="", "",SUMIF(LerXml!B:B,Relatorio!B334,LerXml!BB:BB))</f>
        <v/>
      </c>
      <c r="H334" s="67" t="str">
        <f aca="false">IF($B334="", "",SUMIF(LerXml!B:B,Relatorio!B334,LerXml!BE:BE))</f>
        <v/>
      </c>
      <c r="I334" s="68" t="str">
        <f aca="false">IF(AND($F334="",$G334="",$H334=""), "", IF(SUM(F334:H334)-D334 &lt; 0,0,SUM(F334:H334)-D334))</f>
        <v/>
      </c>
    </row>
    <row r="335" s="71" customFormat="true" ht="13.8" hidden="false" customHeight="false" outlineLevel="0" collapsed="false">
      <c r="B335" s="72"/>
      <c r="D335" s="67" t="str">
        <f aca="false">IF($B335="", "",SUMIF(LerXml!B:B,Relatorio!B335,LerXml!W:W))</f>
        <v/>
      </c>
      <c r="E335" s="67" t="str">
        <f aca="false">IF($B335="", "",SUMIF(LerXml!B:B,Relatorio!B335,LerXml!AX:AX))</f>
        <v/>
      </c>
      <c r="F335" s="68" t="str">
        <f aca="false">IF($B335="", "",SUMIF(LerXml!B:B,Relatorio!B335,LerXml!BA:BA))</f>
        <v/>
      </c>
      <c r="G335" s="67" t="str">
        <f aca="false">IF($B335="", "",SUMIF(LerXml!B:B,Relatorio!B335,LerXml!BB:BB))</f>
        <v/>
      </c>
      <c r="H335" s="67" t="str">
        <f aca="false">IF($B335="", "",SUMIF(LerXml!B:B,Relatorio!B335,LerXml!BE:BE))</f>
        <v/>
      </c>
      <c r="I335" s="68" t="str">
        <f aca="false">IF(AND($F335="",$G335="",$H335=""), "", IF(SUM(F335:H335)-D335 &lt; 0,0,SUM(F335:H335)-D335))</f>
        <v/>
      </c>
    </row>
    <row r="336" s="71" customFormat="true" ht="13.8" hidden="false" customHeight="false" outlineLevel="0" collapsed="false">
      <c r="B336" s="72"/>
      <c r="D336" s="67" t="str">
        <f aca="false">IF($B336="", "",SUMIF(LerXml!B:B,Relatorio!B336,LerXml!W:W))</f>
        <v/>
      </c>
      <c r="E336" s="67" t="str">
        <f aca="false">IF($B336="", "",SUMIF(LerXml!B:B,Relatorio!B336,LerXml!AX:AX))</f>
        <v/>
      </c>
      <c r="F336" s="68" t="str">
        <f aca="false">IF($B336="", "",SUMIF(LerXml!B:B,Relatorio!B336,LerXml!BA:BA))</f>
        <v/>
      </c>
      <c r="G336" s="67" t="str">
        <f aca="false">IF($B336="", "",SUMIF(LerXml!B:B,Relatorio!B336,LerXml!BB:BB))</f>
        <v/>
      </c>
      <c r="H336" s="67" t="str">
        <f aca="false">IF($B336="", "",SUMIF(LerXml!B:B,Relatorio!B336,LerXml!BE:BE))</f>
        <v/>
      </c>
      <c r="I336" s="68" t="str">
        <f aca="false">IF(AND($F336="",$G336="",$H336=""), "", IF(SUM(F336:H336)-D336 &lt; 0,0,SUM(F336:H336)-D336))</f>
        <v/>
      </c>
    </row>
    <row r="337" s="71" customFormat="true" ht="13.8" hidden="false" customHeight="false" outlineLevel="0" collapsed="false">
      <c r="B337" s="72"/>
      <c r="D337" s="67" t="str">
        <f aca="false">IF($B337="", "",SUMIF(LerXml!B:B,Relatorio!B337,LerXml!W:W))</f>
        <v/>
      </c>
      <c r="E337" s="67" t="str">
        <f aca="false">IF($B337="", "",SUMIF(LerXml!B:B,Relatorio!B337,LerXml!AX:AX))</f>
        <v/>
      </c>
      <c r="F337" s="68" t="str">
        <f aca="false">IF($B337="", "",SUMIF(LerXml!B:B,Relatorio!B337,LerXml!BA:BA))</f>
        <v/>
      </c>
      <c r="G337" s="67" t="str">
        <f aca="false">IF($B337="", "",SUMIF(LerXml!B:B,Relatorio!B337,LerXml!BB:BB))</f>
        <v/>
      </c>
      <c r="H337" s="67" t="str">
        <f aca="false">IF($B337="", "",SUMIF(LerXml!B:B,Relatorio!B337,LerXml!BE:BE))</f>
        <v/>
      </c>
      <c r="I337" s="68" t="str">
        <f aca="false">IF(AND($F337="",$G337="",$H337=""), "", IF(SUM(F337:H337)-D337 &lt; 0,0,SUM(F337:H337)-D337))</f>
        <v/>
      </c>
    </row>
    <row r="338" s="71" customFormat="true" ht="13.8" hidden="false" customHeight="false" outlineLevel="0" collapsed="false">
      <c r="B338" s="72"/>
      <c r="D338" s="67" t="str">
        <f aca="false">IF($B338="", "",SUMIF(LerXml!B:B,Relatorio!B338,LerXml!W:W))</f>
        <v/>
      </c>
      <c r="E338" s="67" t="str">
        <f aca="false">IF($B338="", "",SUMIF(LerXml!B:B,Relatorio!B338,LerXml!AX:AX))</f>
        <v/>
      </c>
      <c r="F338" s="68" t="str">
        <f aca="false">IF($B338="", "",SUMIF(LerXml!B:B,Relatorio!B338,LerXml!BA:BA))</f>
        <v/>
      </c>
      <c r="G338" s="67" t="str">
        <f aca="false">IF($B338="", "",SUMIF(LerXml!B:B,Relatorio!B338,LerXml!BB:BB))</f>
        <v/>
      </c>
      <c r="H338" s="67" t="str">
        <f aca="false">IF($B338="", "",SUMIF(LerXml!B:B,Relatorio!B338,LerXml!BE:BE))</f>
        <v/>
      </c>
      <c r="I338" s="68" t="str">
        <f aca="false">IF(AND($F338="",$G338="",$H338=""), "", IF(SUM(F338:H338)-D338 &lt; 0,0,SUM(F338:H338)-D338))</f>
        <v/>
      </c>
    </row>
    <row r="339" s="71" customFormat="true" ht="13.8" hidden="false" customHeight="false" outlineLevel="0" collapsed="false">
      <c r="B339" s="72"/>
      <c r="D339" s="67" t="str">
        <f aca="false">IF($B339="", "",SUMIF(LerXml!B:B,Relatorio!B339,LerXml!W:W))</f>
        <v/>
      </c>
      <c r="E339" s="67" t="str">
        <f aca="false">IF($B339="", "",SUMIF(LerXml!B:B,Relatorio!B339,LerXml!AX:AX))</f>
        <v/>
      </c>
      <c r="F339" s="68" t="str">
        <f aca="false">IF($B339="", "",SUMIF(LerXml!B:B,Relatorio!B339,LerXml!BA:BA))</f>
        <v/>
      </c>
      <c r="G339" s="67" t="str">
        <f aca="false">IF($B339="", "",SUMIF(LerXml!B:B,Relatorio!B339,LerXml!BB:BB))</f>
        <v/>
      </c>
      <c r="H339" s="67" t="str">
        <f aca="false">IF($B339="", "",SUMIF(LerXml!B:B,Relatorio!B339,LerXml!BE:BE))</f>
        <v/>
      </c>
      <c r="I339" s="68" t="str">
        <f aca="false">IF(AND($F339="",$G339="",$H339=""), "", IF(SUM(F339:H339)-D339 &lt; 0,0,SUM(F339:H339)-D339))</f>
        <v/>
      </c>
    </row>
    <row r="340" s="71" customFormat="true" ht="13.8" hidden="false" customHeight="false" outlineLevel="0" collapsed="false">
      <c r="B340" s="72"/>
      <c r="D340" s="67" t="str">
        <f aca="false">IF($B340="", "",SUMIF(LerXml!B:B,Relatorio!B340,LerXml!W:W))</f>
        <v/>
      </c>
      <c r="E340" s="67" t="str">
        <f aca="false">IF($B340="", "",SUMIF(LerXml!B:B,Relatorio!B340,LerXml!AX:AX))</f>
        <v/>
      </c>
      <c r="F340" s="68" t="str">
        <f aca="false">IF($B340="", "",SUMIF(LerXml!B:B,Relatorio!B340,LerXml!BA:BA))</f>
        <v/>
      </c>
      <c r="G340" s="67" t="str">
        <f aca="false">IF($B340="", "",SUMIF(LerXml!B:B,Relatorio!B340,LerXml!BB:BB))</f>
        <v/>
      </c>
      <c r="H340" s="67" t="str">
        <f aca="false">IF($B340="", "",SUMIF(LerXml!B:B,Relatorio!B340,LerXml!BE:BE))</f>
        <v/>
      </c>
      <c r="I340" s="68" t="str">
        <f aca="false">IF(AND($F340="",$G340="",$H340=""), "", IF(SUM(F340:H340)-D340 &lt; 0,0,SUM(F340:H340)-D340))</f>
        <v/>
      </c>
    </row>
    <row r="341" s="71" customFormat="true" ht="13.8" hidden="false" customHeight="false" outlineLevel="0" collapsed="false">
      <c r="B341" s="72"/>
      <c r="D341" s="67" t="str">
        <f aca="false">IF($B341="", "",SUMIF(LerXml!B:B,Relatorio!B341,LerXml!W:W))</f>
        <v/>
      </c>
      <c r="E341" s="67" t="str">
        <f aca="false">IF($B341="", "",SUMIF(LerXml!B:B,Relatorio!B341,LerXml!AX:AX))</f>
        <v/>
      </c>
      <c r="F341" s="68" t="str">
        <f aca="false">IF($B341="", "",SUMIF(LerXml!B:B,Relatorio!B341,LerXml!BA:BA))</f>
        <v/>
      </c>
      <c r="G341" s="67" t="str">
        <f aca="false">IF($B341="", "",SUMIF(LerXml!B:B,Relatorio!B341,LerXml!BB:BB))</f>
        <v/>
      </c>
      <c r="H341" s="67" t="str">
        <f aca="false">IF($B341="", "",SUMIF(LerXml!B:B,Relatorio!B341,LerXml!BE:BE))</f>
        <v/>
      </c>
      <c r="I341" s="68" t="str">
        <f aca="false">IF(AND($F341="",$G341="",$H341=""), "", IF(SUM(F341:H341)-D341 &lt; 0,0,SUM(F341:H341)-D341))</f>
        <v/>
      </c>
    </row>
    <row r="342" s="71" customFormat="true" ht="13.8" hidden="false" customHeight="false" outlineLevel="0" collapsed="false">
      <c r="B342" s="72"/>
      <c r="D342" s="67" t="str">
        <f aca="false">IF($B342="", "",SUMIF(LerXml!B:B,Relatorio!B342,LerXml!W:W))</f>
        <v/>
      </c>
      <c r="E342" s="67" t="str">
        <f aca="false">IF($B342="", "",SUMIF(LerXml!B:B,Relatorio!B342,LerXml!AX:AX))</f>
        <v/>
      </c>
      <c r="F342" s="68" t="str">
        <f aca="false">IF($B342="", "",SUMIF(LerXml!B:B,Relatorio!B342,LerXml!BA:BA))</f>
        <v/>
      </c>
      <c r="G342" s="67" t="str">
        <f aca="false">IF($B342="", "",SUMIF(LerXml!B:B,Relatorio!B342,LerXml!BB:BB))</f>
        <v/>
      </c>
      <c r="H342" s="67" t="str">
        <f aca="false">IF($B342="", "",SUMIF(LerXml!B:B,Relatorio!B342,LerXml!BE:BE))</f>
        <v/>
      </c>
      <c r="I342" s="68" t="str">
        <f aca="false">IF(AND($F342="",$G342="",$H342=""), "", IF(SUM(F342:H342)-D342 &lt; 0,0,SUM(F342:H342)-D342))</f>
        <v/>
      </c>
    </row>
    <row r="343" s="71" customFormat="true" ht="13.8" hidden="false" customHeight="false" outlineLevel="0" collapsed="false">
      <c r="B343" s="72"/>
      <c r="D343" s="67" t="str">
        <f aca="false">IF($B343="", "",SUMIF(LerXml!B:B,Relatorio!B343,LerXml!W:W))</f>
        <v/>
      </c>
      <c r="E343" s="67" t="str">
        <f aca="false">IF($B343="", "",SUMIF(LerXml!B:B,Relatorio!B343,LerXml!AX:AX))</f>
        <v/>
      </c>
      <c r="F343" s="68" t="str">
        <f aca="false">IF($B343="", "",SUMIF(LerXml!B:B,Relatorio!B343,LerXml!BA:BA))</f>
        <v/>
      </c>
      <c r="G343" s="67" t="str">
        <f aca="false">IF($B343="", "",SUMIF(LerXml!B:B,Relatorio!B343,LerXml!BB:BB))</f>
        <v/>
      </c>
      <c r="H343" s="67" t="str">
        <f aca="false">IF($B343="", "",SUMIF(LerXml!B:B,Relatorio!B343,LerXml!BE:BE))</f>
        <v/>
      </c>
      <c r="I343" s="68" t="str">
        <f aca="false">IF(AND($F343="",$G343="",$H343=""), "", IF(SUM(F343:H343)-D343 &lt; 0,0,SUM(F343:H343)-D343))</f>
        <v/>
      </c>
    </row>
    <row r="344" s="71" customFormat="true" ht="13.8" hidden="false" customHeight="false" outlineLevel="0" collapsed="false">
      <c r="B344" s="72"/>
      <c r="D344" s="67" t="str">
        <f aca="false">IF($B344="", "",SUMIF(LerXml!B:B,Relatorio!B344,LerXml!W:W))</f>
        <v/>
      </c>
      <c r="E344" s="67" t="str">
        <f aca="false">IF($B344="", "",SUMIF(LerXml!B:B,Relatorio!B344,LerXml!AX:AX))</f>
        <v/>
      </c>
      <c r="F344" s="68" t="str">
        <f aca="false">IF($B344="", "",SUMIF(LerXml!B:B,Relatorio!B344,LerXml!BA:BA))</f>
        <v/>
      </c>
      <c r="G344" s="67" t="str">
        <f aca="false">IF($B344="", "",SUMIF(LerXml!B:B,Relatorio!B344,LerXml!BB:BB))</f>
        <v/>
      </c>
      <c r="H344" s="67" t="str">
        <f aca="false">IF($B344="", "",SUMIF(LerXml!B:B,Relatorio!B344,LerXml!BE:BE))</f>
        <v/>
      </c>
      <c r="I344" s="68" t="str">
        <f aca="false">IF(AND($F344="",$G344="",$H344=""), "", IF(SUM(F344:H344)-D344 &lt; 0,0,SUM(F344:H344)-D344))</f>
        <v/>
      </c>
    </row>
    <row r="345" s="71" customFormat="true" ht="13.8" hidden="false" customHeight="false" outlineLevel="0" collapsed="false">
      <c r="B345" s="72"/>
      <c r="D345" s="67" t="str">
        <f aca="false">IF($B345="", "",SUMIF(LerXml!B:B,Relatorio!B345,LerXml!W:W))</f>
        <v/>
      </c>
      <c r="E345" s="67" t="str">
        <f aca="false">IF($B345="", "",SUMIF(LerXml!B:B,Relatorio!B345,LerXml!AX:AX))</f>
        <v/>
      </c>
      <c r="F345" s="68" t="str">
        <f aca="false">IF($B345="", "",SUMIF(LerXml!B:B,Relatorio!B345,LerXml!BA:BA))</f>
        <v/>
      </c>
      <c r="G345" s="67" t="str">
        <f aca="false">IF($B345="", "",SUMIF(LerXml!B:B,Relatorio!B345,LerXml!BB:BB))</f>
        <v/>
      </c>
      <c r="H345" s="67" t="str">
        <f aca="false">IF($B345="", "",SUMIF(LerXml!B:B,Relatorio!B345,LerXml!BE:BE))</f>
        <v/>
      </c>
      <c r="I345" s="68" t="str">
        <f aca="false">IF(AND($F345="",$G345="",$H345=""), "", IF(SUM(F345:H345)-D345 &lt; 0,0,SUM(F345:H345)-D345))</f>
        <v/>
      </c>
    </row>
    <row r="346" s="71" customFormat="true" ht="13.8" hidden="false" customHeight="false" outlineLevel="0" collapsed="false">
      <c r="B346" s="72"/>
      <c r="D346" s="67" t="str">
        <f aca="false">IF($B346="", "",SUMIF(LerXml!B:B,Relatorio!B346,LerXml!W:W))</f>
        <v/>
      </c>
      <c r="E346" s="67" t="str">
        <f aca="false">IF($B346="", "",SUMIF(LerXml!B:B,Relatorio!B346,LerXml!AX:AX))</f>
        <v/>
      </c>
      <c r="F346" s="68" t="str">
        <f aca="false">IF($B346="", "",SUMIF(LerXml!B:B,Relatorio!B346,LerXml!BA:BA))</f>
        <v/>
      </c>
      <c r="G346" s="67" t="str">
        <f aca="false">IF($B346="", "",SUMIF(LerXml!B:B,Relatorio!B346,LerXml!BB:BB))</f>
        <v/>
      </c>
      <c r="H346" s="67" t="str">
        <f aca="false">IF($B346="", "",SUMIF(LerXml!B:B,Relatorio!B346,LerXml!BE:BE))</f>
        <v/>
      </c>
      <c r="I346" s="68" t="str">
        <f aca="false">IF(AND($F346="",$G346="",$H346=""), "", IF(SUM(F346:H346)-D346 &lt; 0,0,SUM(F346:H346)-D346))</f>
        <v/>
      </c>
    </row>
    <row r="347" s="71" customFormat="true" ht="13.8" hidden="false" customHeight="false" outlineLevel="0" collapsed="false">
      <c r="B347" s="72"/>
      <c r="D347" s="67" t="str">
        <f aca="false">IF($B347="", "",SUMIF(LerXml!B:B,Relatorio!B347,LerXml!W:W))</f>
        <v/>
      </c>
      <c r="E347" s="67" t="str">
        <f aca="false">IF($B347="", "",SUMIF(LerXml!B:B,Relatorio!B347,LerXml!AX:AX))</f>
        <v/>
      </c>
      <c r="F347" s="68" t="str">
        <f aca="false">IF($B347="", "",SUMIF(LerXml!B:B,Relatorio!B347,LerXml!BA:BA))</f>
        <v/>
      </c>
      <c r="G347" s="67" t="str">
        <f aca="false">IF($B347="", "",SUMIF(LerXml!B:B,Relatorio!B347,LerXml!BB:BB))</f>
        <v/>
      </c>
      <c r="H347" s="67" t="str">
        <f aca="false">IF($B347="", "",SUMIF(LerXml!B:B,Relatorio!B347,LerXml!BE:BE))</f>
        <v/>
      </c>
      <c r="I347" s="68" t="str">
        <f aca="false">IF(AND($F347="",$G347="",$H347=""), "", IF(SUM(F347:H347)-D347 &lt; 0,0,SUM(F347:H347)-D347))</f>
        <v/>
      </c>
    </row>
    <row r="348" s="71" customFormat="true" ht="13.8" hidden="false" customHeight="false" outlineLevel="0" collapsed="false">
      <c r="B348" s="72"/>
      <c r="D348" s="67" t="str">
        <f aca="false">IF($B348="", "",SUMIF(LerXml!B:B,Relatorio!B348,LerXml!W:W))</f>
        <v/>
      </c>
      <c r="E348" s="67" t="str">
        <f aca="false">IF($B348="", "",SUMIF(LerXml!B:B,Relatorio!B348,LerXml!AX:AX))</f>
        <v/>
      </c>
      <c r="F348" s="68" t="str">
        <f aca="false">IF($B348="", "",SUMIF(LerXml!B:B,Relatorio!B348,LerXml!BA:BA))</f>
        <v/>
      </c>
      <c r="G348" s="67" t="str">
        <f aca="false">IF($B348="", "",SUMIF(LerXml!B:B,Relatorio!B348,LerXml!BB:BB))</f>
        <v/>
      </c>
      <c r="H348" s="67" t="str">
        <f aca="false">IF($B348="", "",SUMIF(LerXml!B:B,Relatorio!B348,LerXml!BE:BE))</f>
        <v/>
      </c>
      <c r="I348" s="68" t="str">
        <f aca="false">IF(AND($F348="",$G348="",$H348=""), "", IF(SUM(F348:H348)-D348 &lt; 0,0,SUM(F348:H348)-D348))</f>
        <v/>
      </c>
    </row>
    <row r="349" s="71" customFormat="true" ht="13.8" hidden="false" customHeight="false" outlineLevel="0" collapsed="false">
      <c r="B349" s="72"/>
      <c r="D349" s="67" t="str">
        <f aca="false">IF($B349="", "",SUMIF(LerXml!B:B,Relatorio!B349,LerXml!W:W))</f>
        <v/>
      </c>
      <c r="E349" s="67" t="str">
        <f aca="false">IF($B349="", "",SUMIF(LerXml!B:B,Relatorio!B349,LerXml!AX:AX))</f>
        <v/>
      </c>
      <c r="F349" s="68" t="str">
        <f aca="false">IF($B349="", "",SUMIF(LerXml!B:B,Relatorio!B349,LerXml!BA:BA))</f>
        <v/>
      </c>
      <c r="G349" s="67" t="str">
        <f aca="false">IF($B349="", "",SUMIF(LerXml!B:B,Relatorio!B349,LerXml!BB:BB))</f>
        <v/>
      </c>
      <c r="H349" s="67" t="str">
        <f aca="false">IF($B349="", "",SUMIF(LerXml!B:B,Relatorio!B349,LerXml!BE:BE))</f>
        <v/>
      </c>
      <c r="I349" s="68" t="str">
        <f aca="false">IF(AND($F349="",$G349="",$H349=""), "", IF(SUM(F349:H349)-D349 &lt; 0,0,SUM(F349:H349)-D349))</f>
        <v/>
      </c>
    </row>
    <row r="350" s="71" customFormat="true" ht="13.8" hidden="false" customHeight="false" outlineLevel="0" collapsed="false">
      <c r="B350" s="72"/>
      <c r="D350" s="67" t="str">
        <f aca="false">IF($B350="", "",SUMIF(LerXml!B:B,Relatorio!B350,LerXml!W:W))</f>
        <v/>
      </c>
      <c r="E350" s="67" t="str">
        <f aca="false">IF($B350="", "",SUMIF(LerXml!B:B,Relatorio!B350,LerXml!AX:AX))</f>
        <v/>
      </c>
      <c r="F350" s="68" t="str">
        <f aca="false">IF($B350="", "",SUMIF(LerXml!B:B,Relatorio!B350,LerXml!BA:BA))</f>
        <v/>
      </c>
      <c r="G350" s="67" t="str">
        <f aca="false">IF($B350="", "",SUMIF(LerXml!B:B,Relatorio!B350,LerXml!BB:BB))</f>
        <v/>
      </c>
      <c r="H350" s="67" t="str">
        <f aca="false">IF($B350="", "",SUMIF(LerXml!B:B,Relatorio!B350,LerXml!BE:BE))</f>
        <v/>
      </c>
      <c r="I350" s="68" t="str">
        <f aca="false">IF(AND($F350="",$G350="",$H350=""), "", IF(SUM(F350:H350)-D350 &lt; 0,0,SUM(F350:H350)-D350))</f>
        <v/>
      </c>
    </row>
    <row r="351" s="71" customFormat="true" ht="13.8" hidden="false" customHeight="false" outlineLevel="0" collapsed="false">
      <c r="B351" s="72"/>
      <c r="D351" s="67" t="str">
        <f aca="false">IF($B351="", "",SUMIF(LerXml!B:B,Relatorio!B351,LerXml!W:W))</f>
        <v/>
      </c>
      <c r="E351" s="67" t="str">
        <f aca="false">IF($B351="", "",SUMIF(LerXml!B:B,Relatorio!B351,LerXml!AX:AX))</f>
        <v/>
      </c>
      <c r="F351" s="68" t="str">
        <f aca="false">IF($B351="", "",SUMIF(LerXml!B:B,Relatorio!B351,LerXml!BA:BA))</f>
        <v/>
      </c>
      <c r="G351" s="67" t="str">
        <f aca="false">IF($B351="", "",SUMIF(LerXml!B:B,Relatorio!B351,LerXml!BB:BB))</f>
        <v/>
      </c>
      <c r="H351" s="67" t="str">
        <f aca="false">IF($B351="", "",SUMIF(LerXml!B:B,Relatorio!B351,LerXml!BE:BE))</f>
        <v/>
      </c>
      <c r="I351" s="68" t="str">
        <f aca="false">IF(AND($F351="",$G351="",$H351=""), "", IF(SUM(F351:H351)-D351 &lt; 0,0,SUM(F351:H351)-D351))</f>
        <v/>
      </c>
    </row>
    <row r="352" s="71" customFormat="true" ht="13.8" hidden="false" customHeight="false" outlineLevel="0" collapsed="false">
      <c r="B352" s="72"/>
      <c r="D352" s="67" t="str">
        <f aca="false">IF($B352="", "",SUMIF(LerXml!B:B,Relatorio!B352,LerXml!W:W))</f>
        <v/>
      </c>
      <c r="E352" s="67" t="str">
        <f aca="false">IF($B352="", "",SUMIF(LerXml!B:B,Relatorio!B352,LerXml!AX:AX))</f>
        <v/>
      </c>
      <c r="F352" s="68" t="str">
        <f aca="false">IF($B352="", "",SUMIF(LerXml!B:B,Relatorio!B352,LerXml!BA:BA))</f>
        <v/>
      </c>
      <c r="G352" s="67" t="str">
        <f aca="false">IF($B352="", "",SUMIF(LerXml!B:B,Relatorio!B352,LerXml!BB:BB))</f>
        <v/>
      </c>
      <c r="H352" s="67" t="str">
        <f aca="false">IF($B352="", "",SUMIF(LerXml!B:B,Relatorio!B352,LerXml!BE:BE))</f>
        <v/>
      </c>
      <c r="I352" s="68" t="str">
        <f aca="false">IF(AND($F352="",$G352="",$H352=""), "", IF(SUM(F352:H352)-D352 &lt; 0,0,SUM(F352:H352)-D352))</f>
        <v/>
      </c>
    </row>
    <row r="353" s="71" customFormat="true" ht="13.8" hidden="false" customHeight="false" outlineLevel="0" collapsed="false">
      <c r="B353" s="72"/>
      <c r="D353" s="67" t="str">
        <f aca="false">IF($B353="", "",SUMIF(LerXml!B:B,Relatorio!B353,LerXml!W:W))</f>
        <v/>
      </c>
      <c r="E353" s="67" t="str">
        <f aca="false">IF($B353="", "",SUMIF(LerXml!B:B,Relatorio!B353,LerXml!AX:AX))</f>
        <v/>
      </c>
      <c r="F353" s="68" t="str">
        <f aca="false">IF($B353="", "",SUMIF(LerXml!B:B,Relatorio!B353,LerXml!BA:BA))</f>
        <v/>
      </c>
      <c r="G353" s="67" t="str">
        <f aca="false">IF($B353="", "",SUMIF(LerXml!B:B,Relatorio!B353,LerXml!BB:BB))</f>
        <v/>
      </c>
      <c r="H353" s="67" t="str">
        <f aca="false">IF($B353="", "",SUMIF(LerXml!B:B,Relatorio!B353,LerXml!BE:BE))</f>
        <v/>
      </c>
      <c r="I353" s="68" t="str">
        <f aca="false">IF(AND($F353="",$G353="",$H353=""), "", IF(SUM(F353:H353)-D353 &lt; 0,0,SUM(F353:H353)-D353))</f>
        <v/>
      </c>
    </row>
    <row r="354" s="71" customFormat="true" ht="13.8" hidden="false" customHeight="false" outlineLevel="0" collapsed="false">
      <c r="B354" s="72"/>
      <c r="D354" s="67" t="str">
        <f aca="false">IF($B354="", "",SUMIF(LerXml!B:B,Relatorio!B354,LerXml!W:W))</f>
        <v/>
      </c>
      <c r="E354" s="67" t="str">
        <f aca="false">IF($B354="", "",SUMIF(LerXml!B:B,Relatorio!B354,LerXml!AX:AX))</f>
        <v/>
      </c>
      <c r="F354" s="68" t="str">
        <f aca="false">IF($B354="", "",SUMIF(LerXml!B:B,Relatorio!B354,LerXml!BA:BA))</f>
        <v/>
      </c>
      <c r="G354" s="67" t="str">
        <f aca="false">IF($B354="", "",SUMIF(LerXml!B:B,Relatorio!B354,LerXml!BB:BB))</f>
        <v/>
      </c>
      <c r="H354" s="67" t="str">
        <f aca="false">IF($B354="", "",SUMIF(LerXml!B:B,Relatorio!B354,LerXml!BE:BE))</f>
        <v/>
      </c>
      <c r="I354" s="68" t="str">
        <f aca="false">IF(AND($F354="",$G354="",$H354=""), "", IF(SUM(F354:H354)-D354 &lt; 0,0,SUM(F354:H354)-D354))</f>
        <v/>
      </c>
    </row>
    <row r="355" s="71" customFormat="true" ht="13.8" hidden="false" customHeight="false" outlineLevel="0" collapsed="false">
      <c r="B355" s="72"/>
      <c r="D355" s="67" t="str">
        <f aca="false">IF($B355="", "",SUMIF(LerXml!B:B,Relatorio!B355,LerXml!W:W))</f>
        <v/>
      </c>
      <c r="E355" s="67" t="str">
        <f aca="false">IF($B355="", "",SUMIF(LerXml!B:B,Relatorio!B355,LerXml!AX:AX))</f>
        <v/>
      </c>
      <c r="F355" s="68" t="str">
        <f aca="false">IF($B355="", "",SUMIF(LerXml!B:B,Relatorio!B355,LerXml!BA:BA))</f>
        <v/>
      </c>
      <c r="G355" s="67" t="str">
        <f aca="false">IF($B355="", "",SUMIF(LerXml!B:B,Relatorio!B355,LerXml!BB:BB))</f>
        <v/>
      </c>
      <c r="H355" s="67" t="str">
        <f aca="false">IF($B355="", "",SUMIF(LerXml!B:B,Relatorio!B355,LerXml!BE:BE))</f>
        <v/>
      </c>
      <c r="I355" s="68" t="str">
        <f aca="false">IF(AND($F355="",$G355="",$H355=""), "", IF(SUM(F355:H355)-D355 &lt; 0,0,SUM(F355:H355)-D355))</f>
        <v/>
      </c>
    </row>
    <row r="356" s="71" customFormat="true" ht="13.8" hidden="false" customHeight="false" outlineLevel="0" collapsed="false">
      <c r="B356" s="72"/>
      <c r="D356" s="67" t="str">
        <f aca="false">IF($B356="", "",SUMIF(LerXml!B:B,Relatorio!B356,LerXml!W:W))</f>
        <v/>
      </c>
      <c r="E356" s="67" t="str">
        <f aca="false">IF($B356="", "",SUMIF(LerXml!B:B,Relatorio!B356,LerXml!AX:AX))</f>
        <v/>
      </c>
      <c r="F356" s="68" t="str">
        <f aca="false">IF($B356="", "",SUMIF(LerXml!B:B,Relatorio!B356,LerXml!BA:BA))</f>
        <v/>
      </c>
      <c r="G356" s="67" t="str">
        <f aca="false">IF($B356="", "",SUMIF(LerXml!B:B,Relatorio!B356,LerXml!BB:BB))</f>
        <v/>
      </c>
      <c r="H356" s="67" t="str">
        <f aca="false">IF($B356="", "",SUMIF(LerXml!B:B,Relatorio!B356,LerXml!BE:BE))</f>
        <v/>
      </c>
      <c r="I356" s="68" t="str">
        <f aca="false">IF(AND($F356="",$G356="",$H356=""), "", IF(SUM(F356:H356)-D356 &lt; 0,0,SUM(F356:H356)-D356))</f>
        <v/>
      </c>
    </row>
    <row r="357" s="71" customFormat="true" ht="13.8" hidden="false" customHeight="false" outlineLevel="0" collapsed="false">
      <c r="B357" s="72"/>
      <c r="D357" s="67" t="str">
        <f aca="false">IF($B357="", "",SUMIF(LerXml!B:B,Relatorio!B357,LerXml!W:W))</f>
        <v/>
      </c>
      <c r="E357" s="67" t="str">
        <f aca="false">IF($B357="", "",SUMIF(LerXml!B:B,Relatorio!B357,LerXml!AX:AX))</f>
        <v/>
      </c>
      <c r="F357" s="68" t="str">
        <f aca="false">IF($B357="", "",SUMIF(LerXml!B:B,Relatorio!B357,LerXml!BA:BA))</f>
        <v/>
      </c>
      <c r="G357" s="67" t="str">
        <f aca="false">IF($B357="", "",SUMIF(LerXml!B:B,Relatorio!B357,LerXml!BB:BB))</f>
        <v/>
      </c>
      <c r="H357" s="67" t="str">
        <f aca="false">IF($B357="", "",SUMIF(LerXml!B:B,Relatorio!B357,LerXml!BE:BE))</f>
        <v/>
      </c>
      <c r="I357" s="68" t="str">
        <f aca="false">IF(AND($F357="",$G357="",$H357=""), "", IF(SUM(F357:H357)-D357 &lt; 0,0,SUM(F357:H357)-D357))</f>
        <v/>
      </c>
    </row>
    <row r="358" s="71" customFormat="true" ht="13.8" hidden="false" customHeight="false" outlineLevel="0" collapsed="false">
      <c r="B358" s="72"/>
      <c r="D358" s="67" t="str">
        <f aca="false">IF($B358="", "",SUMIF(LerXml!B:B,Relatorio!B358,LerXml!W:W))</f>
        <v/>
      </c>
      <c r="E358" s="67" t="str">
        <f aca="false">IF($B358="", "",SUMIF(LerXml!B:B,Relatorio!B358,LerXml!AX:AX))</f>
        <v/>
      </c>
      <c r="F358" s="68" t="str">
        <f aca="false">IF($B358="", "",SUMIF(LerXml!B:B,Relatorio!B358,LerXml!BA:BA))</f>
        <v/>
      </c>
      <c r="G358" s="67" t="str">
        <f aca="false">IF($B358="", "",SUMIF(LerXml!B:B,Relatorio!B358,LerXml!BB:BB))</f>
        <v/>
      </c>
      <c r="H358" s="67" t="str">
        <f aca="false">IF($B358="", "",SUMIF(LerXml!B:B,Relatorio!B358,LerXml!BE:BE))</f>
        <v/>
      </c>
      <c r="I358" s="68" t="str">
        <f aca="false">IF(AND($F358="",$G358="",$H358=""), "", IF(SUM(F358:H358)-D358 &lt; 0,0,SUM(F358:H358)-D358))</f>
        <v/>
      </c>
    </row>
    <row r="359" s="71" customFormat="true" ht="13.8" hidden="false" customHeight="false" outlineLevel="0" collapsed="false">
      <c r="B359" s="72"/>
      <c r="D359" s="67" t="str">
        <f aca="false">IF($B359="", "",SUMIF(LerXml!B:B,Relatorio!B359,LerXml!W:W))</f>
        <v/>
      </c>
      <c r="E359" s="67" t="str">
        <f aca="false">IF($B359="", "",SUMIF(LerXml!B:B,Relatorio!B359,LerXml!AX:AX))</f>
        <v/>
      </c>
      <c r="F359" s="68" t="str">
        <f aca="false">IF($B359="", "",SUMIF(LerXml!B:B,Relatorio!B359,LerXml!BA:BA))</f>
        <v/>
      </c>
      <c r="G359" s="67" t="str">
        <f aca="false">IF($B359="", "",SUMIF(LerXml!B:B,Relatorio!B359,LerXml!BB:BB))</f>
        <v/>
      </c>
      <c r="H359" s="67" t="str">
        <f aca="false">IF($B359="", "",SUMIF(LerXml!B:B,Relatorio!B359,LerXml!BE:BE))</f>
        <v/>
      </c>
      <c r="I359" s="68" t="str">
        <f aca="false">IF(AND($F359="",$G359="",$H359=""), "", IF(SUM(F359:H359)-D359 &lt; 0,0,SUM(F359:H359)-D359))</f>
        <v/>
      </c>
    </row>
    <row r="360" s="71" customFormat="true" ht="13.8" hidden="false" customHeight="false" outlineLevel="0" collapsed="false">
      <c r="B360" s="72"/>
      <c r="D360" s="67" t="str">
        <f aca="false">IF($B360="", "",SUMIF(LerXml!B:B,Relatorio!B360,LerXml!W:W))</f>
        <v/>
      </c>
      <c r="E360" s="67" t="str">
        <f aca="false">IF($B360="", "",SUMIF(LerXml!B:B,Relatorio!B360,LerXml!AX:AX))</f>
        <v/>
      </c>
      <c r="F360" s="68" t="str">
        <f aca="false">IF($B360="", "",SUMIF(LerXml!B:B,Relatorio!B360,LerXml!BA:BA))</f>
        <v/>
      </c>
      <c r="G360" s="67" t="str">
        <f aca="false">IF($B360="", "",SUMIF(LerXml!B:B,Relatorio!B360,LerXml!BB:BB))</f>
        <v/>
      </c>
      <c r="H360" s="67" t="str">
        <f aca="false">IF($B360="", "",SUMIF(LerXml!B:B,Relatorio!B360,LerXml!BE:BE))</f>
        <v/>
      </c>
      <c r="I360" s="68" t="str">
        <f aca="false">IF(AND($F360="",$G360="",$H360=""), "", IF(SUM(F360:H360)-D360 &lt; 0,0,SUM(F360:H360)-D360))</f>
        <v/>
      </c>
    </row>
    <row r="361" s="71" customFormat="true" ht="13.8" hidden="false" customHeight="false" outlineLevel="0" collapsed="false">
      <c r="B361" s="72"/>
      <c r="D361" s="67" t="str">
        <f aca="false">IF($B361="", "",SUMIF(LerXml!B:B,Relatorio!B361,LerXml!W:W))</f>
        <v/>
      </c>
      <c r="E361" s="67" t="str">
        <f aca="false">IF($B361="", "",SUMIF(LerXml!B:B,Relatorio!B361,LerXml!AX:AX))</f>
        <v/>
      </c>
      <c r="F361" s="68" t="str">
        <f aca="false">IF($B361="", "",SUMIF(LerXml!B:B,Relatorio!B361,LerXml!BA:BA))</f>
        <v/>
      </c>
      <c r="G361" s="67" t="str">
        <f aca="false">IF($B361="", "",SUMIF(LerXml!B:B,Relatorio!B361,LerXml!BB:BB))</f>
        <v/>
      </c>
      <c r="H361" s="67" t="str">
        <f aca="false">IF($B361="", "",SUMIF(LerXml!B:B,Relatorio!B361,LerXml!BE:BE))</f>
        <v/>
      </c>
      <c r="I361" s="68" t="str">
        <f aca="false">IF(AND($F361="",$G361="",$H361=""), "", IF(SUM(F361:H361)-D361 &lt; 0,0,SUM(F361:H361)-D361))</f>
        <v/>
      </c>
    </row>
    <row r="362" s="71" customFormat="true" ht="13.8" hidden="false" customHeight="false" outlineLevel="0" collapsed="false">
      <c r="B362" s="72"/>
      <c r="D362" s="67" t="str">
        <f aca="false">IF($B362="", "",SUMIF(LerXml!B:B,Relatorio!B362,LerXml!W:W))</f>
        <v/>
      </c>
      <c r="E362" s="67" t="str">
        <f aca="false">IF($B362="", "",SUMIF(LerXml!B:B,Relatorio!B362,LerXml!AX:AX))</f>
        <v/>
      </c>
      <c r="F362" s="68" t="str">
        <f aca="false">IF($B362="", "",SUMIF(LerXml!B:B,Relatorio!B362,LerXml!BA:BA))</f>
        <v/>
      </c>
      <c r="G362" s="67" t="str">
        <f aca="false">IF($B362="", "",SUMIF(LerXml!B:B,Relatorio!B362,LerXml!BB:BB))</f>
        <v/>
      </c>
      <c r="H362" s="67" t="str">
        <f aca="false">IF($B362="", "",SUMIF(LerXml!B:B,Relatorio!B362,LerXml!BE:BE))</f>
        <v/>
      </c>
      <c r="I362" s="68" t="str">
        <f aca="false">IF(AND($F362="",$G362="",$H362=""), "", IF(SUM(F362:H362)-D362 &lt; 0,0,SUM(F362:H362)-D362))</f>
        <v/>
      </c>
    </row>
    <row r="363" s="71" customFormat="true" ht="13.8" hidden="false" customHeight="false" outlineLevel="0" collapsed="false">
      <c r="B363" s="72"/>
      <c r="D363" s="67" t="str">
        <f aca="false">IF($B363="", "",SUMIF(LerXml!B:B,Relatorio!B363,LerXml!W:W))</f>
        <v/>
      </c>
      <c r="E363" s="67" t="str">
        <f aca="false">IF($B363="", "",SUMIF(LerXml!B:B,Relatorio!B363,LerXml!AX:AX))</f>
        <v/>
      </c>
      <c r="F363" s="68" t="str">
        <f aca="false">IF($B363="", "",SUMIF(LerXml!B:B,Relatorio!B363,LerXml!BA:BA))</f>
        <v/>
      </c>
      <c r="G363" s="67" t="str">
        <f aca="false">IF($B363="", "",SUMIF(LerXml!B:B,Relatorio!B363,LerXml!BB:BB))</f>
        <v/>
      </c>
      <c r="H363" s="67" t="str">
        <f aca="false">IF($B363="", "",SUMIF(LerXml!B:B,Relatorio!B363,LerXml!BE:BE))</f>
        <v/>
      </c>
      <c r="I363" s="68" t="str">
        <f aca="false">IF(AND($F363="",$G363="",$H363=""), "", IF(SUM(F363:H363)-D363 &lt; 0,0,SUM(F363:H363)-D363))</f>
        <v/>
      </c>
    </row>
    <row r="364" s="71" customFormat="true" ht="13.8" hidden="false" customHeight="false" outlineLevel="0" collapsed="false">
      <c r="B364" s="72"/>
      <c r="D364" s="67" t="str">
        <f aca="false">IF($B364="", "",SUMIF(LerXml!B:B,Relatorio!B364,LerXml!W:W))</f>
        <v/>
      </c>
      <c r="E364" s="67" t="str">
        <f aca="false">IF($B364="", "",SUMIF(LerXml!B:B,Relatorio!B364,LerXml!AX:AX))</f>
        <v/>
      </c>
      <c r="F364" s="68" t="str">
        <f aca="false">IF($B364="", "",SUMIF(LerXml!B:B,Relatorio!B364,LerXml!BA:BA))</f>
        <v/>
      </c>
      <c r="G364" s="67" t="str">
        <f aca="false">IF($B364="", "",SUMIF(LerXml!B:B,Relatorio!B364,LerXml!BB:BB))</f>
        <v/>
      </c>
      <c r="H364" s="67" t="str">
        <f aca="false">IF($B364="", "",SUMIF(LerXml!B:B,Relatorio!B364,LerXml!BE:BE))</f>
        <v/>
      </c>
      <c r="I364" s="68" t="str">
        <f aca="false">IF(AND($F364="",$G364="",$H364=""), "", IF(SUM(F364:H364)-D364 &lt; 0,0,SUM(F364:H364)-D364))</f>
        <v/>
      </c>
    </row>
    <row r="365" s="71" customFormat="true" ht="13.8" hidden="false" customHeight="false" outlineLevel="0" collapsed="false">
      <c r="B365" s="72"/>
      <c r="D365" s="67" t="str">
        <f aca="false">IF($B365="", "",SUMIF(LerXml!B:B,Relatorio!B365,LerXml!W:W))</f>
        <v/>
      </c>
      <c r="E365" s="67" t="str">
        <f aca="false">IF($B365="", "",SUMIF(LerXml!B:B,Relatorio!B365,LerXml!AX:AX))</f>
        <v/>
      </c>
      <c r="F365" s="68" t="str">
        <f aca="false">IF($B365="", "",SUMIF(LerXml!B:B,Relatorio!B365,LerXml!BA:BA))</f>
        <v/>
      </c>
      <c r="G365" s="67" t="str">
        <f aca="false">IF($B365="", "",SUMIF(LerXml!B:B,Relatorio!B365,LerXml!BB:BB))</f>
        <v/>
      </c>
      <c r="H365" s="67" t="str">
        <f aca="false">IF($B365="", "",SUMIF(LerXml!B:B,Relatorio!B365,LerXml!BE:BE))</f>
        <v/>
      </c>
      <c r="I365" s="68" t="str">
        <f aca="false">IF(AND($F365="",$G365="",$H365=""), "", IF(SUM(F365:H365)-D365 &lt; 0,0,SUM(F365:H365)-D365))</f>
        <v/>
      </c>
    </row>
    <row r="366" s="71" customFormat="true" ht="13.8" hidden="false" customHeight="false" outlineLevel="0" collapsed="false">
      <c r="B366" s="72"/>
      <c r="D366" s="67" t="str">
        <f aca="false">IF($B366="", "",SUMIF(LerXml!B:B,Relatorio!B366,LerXml!W:W))</f>
        <v/>
      </c>
      <c r="E366" s="67" t="str">
        <f aca="false">IF($B366="", "",SUMIF(LerXml!B:B,Relatorio!B366,LerXml!AX:AX))</f>
        <v/>
      </c>
      <c r="F366" s="68" t="str">
        <f aca="false">IF($B366="", "",SUMIF(LerXml!B:B,Relatorio!B366,LerXml!BA:BA))</f>
        <v/>
      </c>
      <c r="G366" s="67" t="str">
        <f aca="false">IF($B366="", "",SUMIF(LerXml!B:B,Relatorio!B366,LerXml!BB:BB))</f>
        <v/>
      </c>
      <c r="H366" s="67" t="str">
        <f aca="false">IF($B366="", "",SUMIF(LerXml!B:B,Relatorio!B366,LerXml!BE:BE))</f>
        <v/>
      </c>
      <c r="I366" s="68" t="str">
        <f aca="false">IF(AND($F366="",$G366="",$H366=""), "", IF(SUM(F366:H366)-D366 &lt; 0,0,SUM(F366:H366)-D366))</f>
        <v/>
      </c>
    </row>
    <row r="367" s="71" customFormat="true" ht="13.8" hidden="false" customHeight="false" outlineLevel="0" collapsed="false">
      <c r="B367" s="72"/>
      <c r="D367" s="67" t="str">
        <f aca="false">IF($B367="", "",SUMIF(LerXml!B:B,Relatorio!B367,LerXml!W:W))</f>
        <v/>
      </c>
      <c r="E367" s="67" t="str">
        <f aca="false">IF($B367="", "",SUMIF(LerXml!B:B,Relatorio!B367,LerXml!AX:AX))</f>
        <v/>
      </c>
      <c r="F367" s="68" t="str">
        <f aca="false">IF($B367="", "",SUMIF(LerXml!B:B,Relatorio!B367,LerXml!BA:BA))</f>
        <v/>
      </c>
      <c r="G367" s="67" t="str">
        <f aca="false">IF($B367="", "",SUMIF(LerXml!B:B,Relatorio!B367,LerXml!BB:BB))</f>
        <v/>
      </c>
      <c r="H367" s="67" t="str">
        <f aca="false">IF($B367="", "",SUMIF(LerXml!B:B,Relatorio!B367,LerXml!BE:BE))</f>
        <v/>
      </c>
      <c r="I367" s="68" t="str">
        <f aca="false">IF(AND($F367="",$G367="",$H367=""), "", IF(SUM(F367:H367)-D367 &lt; 0,0,SUM(F367:H367)-D367))</f>
        <v/>
      </c>
    </row>
    <row r="368" s="71" customFormat="true" ht="13.8" hidden="false" customHeight="false" outlineLevel="0" collapsed="false">
      <c r="B368" s="72"/>
      <c r="D368" s="67" t="str">
        <f aca="false">IF($B368="", "",SUMIF(LerXml!B:B,Relatorio!B368,LerXml!W:W))</f>
        <v/>
      </c>
      <c r="E368" s="67" t="str">
        <f aca="false">IF($B368="", "",SUMIF(LerXml!B:B,Relatorio!B368,LerXml!AX:AX))</f>
        <v/>
      </c>
      <c r="F368" s="68" t="str">
        <f aca="false">IF($B368="", "",SUMIF(LerXml!B:B,Relatorio!B368,LerXml!BA:BA))</f>
        <v/>
      </c>
      <c r="G368" s="67" t="str">
        <f aca="false">IF($B368="", "",SUMIF(LerXml!B:B,Relatorio!B368,LerXml!BB:BB))</f>
        <v/>
      </c>
      <c r="H368" s="67" t="str">
        <f aca="false">IF($B368="", "",SUMIF(LerXml!B:B,Relatorio!B368,LerXml!BE:BE))</f>
        <v/>
      </c>
      <c r="I368" s="68" t="str">
        <f aca="false">IF(AND($F368="",$G368="",$H368=""), "", IF(SUM(F368:H368)-D368 &lt; 0,0,SUM(F368:H368)-D368))</f>
        <v/>
      </c>
    </row>
    <row r="369" s="71" customFormat="true" ht="13.8" hidden="false" customHeight="false" outlineLevel="0" collapsed="false">
      <c r="B369" s="72"/>
      <c r="D369" s="67" t="str">
        <f aca="false">IF($B369="", "",SUMIF(LerXml!B:B,Relatorio!B369,LerXml!W:W))</f>
        <v/>
      </c>
      <c r="E369" s="67" t="str">
        <f aca="false">IF($B369="", "",SUMIF(LerXml!B:B,Relatorio!B369,LerXml!AX:AX))</f>
        <v/>
      </c>
      <c r="F369" s="68" t="str">
        <f aca="false">IF($B369="", "",SUMIF(LerXml!B:B,Relatorio!B369,LerXml!BA:BA))</f>
        <v/>
      </c>
      <c r="G369" s="67" t="str">
        <f aca="false">IF($B369="", "",SUMIF(LerXml!B:B,Relatorio!B369,LerXml!BB:BB))</f>
        <v/>
      </c>
      <c r="H369" s="67" t="str">
        <f aca="false">IF($B369="", "",SUMIF(LerXml!B:B,Relatorio!B369,LerXml!BE:BE))</f>
        <v/>
      </c>
      <c r="I369" s="68" t="str">
        <f aca="false">IF(AND($F369="",$G369="",$H369=""), "", IF(SUM(F369:H369)-D369 &lt; 0,0,SUM(F369:H369)-D369))</f>
        <v/>
      </c>
    </row>
    <row r="370" s="71" customFormat="true" ht="13.8" hidden="false" customHeight="false" outlineLevel="0" collapsed="false">
      <c r="B370" s="72"/>
      <c r="D370" s="67" t="str">
        <f aca="false">IF($B370="", "",SUMIF(LerXml!B:B,Relatorio!B370,LerXml!W:W))</f>
        <v/>
      </c>
      <c r="E370" s="67" t="str">
        <f aca="false">IF($B370="", "",SUMIF(LerXml!B:B,Relatorio!B370,LerXml!AX:AX))</f>
        <v/>
      </c>
      <c r="F370" s="68" t="str">
        <f aca="false">IF($B370="", "",SUMIF(LerXml!B:B,Relatorio!B370,LerXml!BA:BA))</f>
        <v/>
      </c>
      <c r="G370" s="67" t="str">
        <f aca="false">IF($B370="", "",SUMIF(LerXml!B:B,Relatorio!B370,LerXml!BB:BB))</f>
        <v/>
      </c>
      <c r="H370" s="67" t="str">
        <f aca="false">IF($B370="", "",SUMIF(LerXml!B:B,Relatorio!B370,LerXml!BE:BE))</f>
        <v/>
      </c>
      <c r="I370" s="68" t="str">
        <f aca="false">IF(AND($F370="",$G370="",$H370=""), "", IF(SUM(F370:H370)-D370 &lt; 0,0,SUM(F370:H370)-D370))</f>
        <v/>
      </c>
    </row>
    <row r="371" s="71" customFormat="true" ht="13.8" hidden="false" customHeight="false" outlineLevel="0" collapsed="false">
      <c r="B371" s="72"/>
      <c r="D371" s="67" t="str">
        <f aca="false">IF($B371="", "",SUMIF(LerXml!B:B,Relatorio!B371,LerXml!W:W))</f>
        <v/>
      </c>
      <c r="E371" s="67" t="str">
        <f aca="false">IF($B371="", "",SUMIF(LerXml!B:B,Relatorio!B371,LerXml!AX:AX))</f>
        <v/>
      </c>
      <c r="F371" s="68" t="str">
        <f aca="false">IF($B371="", "",SUMIF(LerXml!B:B,Relatorio!B371,LerXml!BA:BA))</f>
        <v/>
      </c>
      <c r="G371" s="67" t="str">
        <f aca="false">IF($B371="", "",SUMIF(LerXml!B:B,Relatorio!B371,LerXml!BB:BB))</f>
        <v/>
      </c>
      <c r="H371" s="67" t="str">
        <f aca="false">IF($B371="", "",SUMIF(LerXml!B:B,Relatorio!B371,LerXml!BE:BE))</f>
        <v/>
      </c>
      <c r="I371" s="68" t="str">
        <f aca="false">IF(AND($F371="",$G371="",$H371=""), "", IF(SUM(F371:H371)-D371 &lt; 0,0,SUM(F371:H371)-D371))</f>
        <v/>
      </c>
    </row>
    <row r="372" s="71" customFormat="true" ht="13.8" hidden="false" customHeight="false" outlineLevel="0" collapsed="false">
      <c r="B372" s="72"/>
      <c r="D372" s="67" t="str">
        <f aca="false">IF($B372="", "",SUMIF(LerXml!B:B,Relatorio!B372,LerXml!W:W))</f>
        <v/>
      </c>
      <c r="E372" s="67" t="str">
        <f aca="false">IF($B372="", "",SUMIF(LerXml!B:B,Relatorio!B372,LerXml!AX:AX))</f>
        <v/>
      </c>
      <c r="F372" s="68" t="str">
        <f aca="false">IF($B372="", "",SUMIF(LerXml!B:B,Relatorio!B372,LerXml!BA:BA))</f>
        <v/>
      </c>
      <c r="G372" s="67" t="str">
        <f aca="false">IF($B372="", "",SUMIF(LerXml!B:B,Relatorio!B372,LerXml!BB:BB))</f>
        <v/>
      </c>
      <c r="H372" s="67" t="str">
        <f aca="false">IF($B372="", "",SUMIF(LerXml!B:B,Relatorio!B372,LerXml!BE:BE))</f>
        <v/>
      </c>
      <c r="I372" s="68" t="str">
        <f aca="false">IF(AND($F372="",$G372="",$H372=""), "", IF(SUM(F372:H372)-D372 &lt; 0,0,SUM(F372:H372)-D372))</f>
        <v/>
      </c>
    </row>
    <row r="373" s="71" customFormat="true" ht="13.8" hidden="false" customHeight="false" outlineLevel="0" collapsed="false">
      <c r="B373" s="72"/>
      <c r="D373" s="67" t="str">
        <f aca="false">IF($B373="", "",SUMIF(LerXml!B:B,Relatorio!B373,LerXml!W:W))</f>
        <v/>
      </c>
      <c r="E373" s="67" t="str">
        <f aca="false">IF($B373="", "",SUMIF(LerXml!B:B,Relatorio!B373,LerXml!AX:AX))</f>
        <v/>
      </c>
      <c r="F373" s="68" t="str">
        <f aca="false">IF($B373="", "",SUMIF(LerXml!B:B,Relatorio!B373,LerXml!BA:BA))</f>
        <v/>
      </c>
      <c r="G373" s="67" t="str">
        <f aca="false">IF($B373="", "",SUMIF(LerXml!B:B,Relatorio!B373,LerXml!BB:BB))</f>
        <v/>
      </c>
      <c r="H373" s="67" t="str">
        <f aca="false">IF($B373="", "",SUMIF(LerXml!B:B,Relatorio!B373,LerXml!BE:BE))</f>
        <v/>
      </c>
      <c r="I373" s="68" t="str">
        <f aca="false">IF(AND($F373="",$G373="",$H373=""), "", IF(SUM(F373:H373)-D373 &lt; 0,0,SUM(F373:H373)-D373))</f>
        <v/>
      </c>
    </row>
    <row r="374" s="71" customFormat="true" ht="13.8" hidden="false" customHeight="false" outlineLevel="0" collapsed="false">
      <c r="B374" s="72"/>
      <c r="D374" s="67" t="str">
        <f aca="false">IF($B374="", "",SUMIF(LerXml!B:B,Relatorio!B374,LerXml!W:W))</f>
        <v/>
      </c>
      <c r="E374" s="67" t="str">
        <f aca="false">IF($B374="", "",SUMIF(LerXml!B:B,Relatorio!B374,LerXml!AX:AX))</f>
        <v/>
      </c>
      <c r="F374" s="68" t="str">
        <f aca="false">IF($B374="", "",SUMIF(LerXml!B:B,Relatorio!B374,LerXml!BA:BA))</f>
        <v/>
      </c>
      <c r="G374" s="67" t="str">
        <f aca="false">IF($B374="", "",SUMIF(LerXml!B:B,Relatorio!B374,LerXml!BB:BB))</f>
        <v/>
      </c>
      <c r="H374" s="67" t="str">
        <f aca="false">IF($B374="", "",SUMIF(LerXml!B:B,Relatorio!B374,LerXml!BE:BE))</f>
        <v/>
      </c>
      <c r="I374" s="68" t="str">
        <f aca="false">IF(AND($F374="",$G374="",$H374=""), "", IF(SUM(F374:H374)-D374 &lt; 0,0,SUM(F374:H374)-D374))</f>
        <v/>
      </c>
    </row>
    <row r="375" s="71" customFormat="true" ht="13.8" hidden="false" customHeight="false" outlineLevel="0" collapsed="false">
      <c r="B375" s="72"/>
      <c r="D375" s="67" t="str">
        <f aca="false">IF($B375="", "",SUMIF(LerXml!B:B,Relatorio!B375,LerXml!W:W))</f>
        <v/>
      </c>
      <c r="E375" s="67" t="str">
        <f aca="false">IF($B375="", "",SUMIF(LerXml!B:B,Relatorio!B375,LerXml!AX:AX))</f>
        <v/>
      </c>
      <c r="F375" s="68" t="str">
        <f aca="false">IF($B375="", "",SUMIF(LerXml!B:B,Relatorio!B375,LerXml!BA:BA))</f>
        <v/>
      </c>
      <c r="G375" s="67" t="str">
        <f aca="false">IF($B375="", "",SUMIF(LerXml!B:B,Relatorio!B375,LerXml!BB:BB))</f>
        <v/>
      </c>
      <c r="H375" s="67" t="str">
        <f aca="false">IF($B375="", "",SUMIF(LerXml!B:B,Relatorio!B375,LerXml!BE:BE))</f>
        <v/>
      </c>
      <c r="I375" s="68" t="str">
        <f aca="false">IF(AND($F375="",$G375="",$H375=""), "", IF(SUM(F375:H375)-D375 &lt; 0,0,SUM(F375:H375)-D375))</f>
        <v/>
      </c>
    </row>
    <row r="376" s="71" customFormat="true" ht="13.8" hidden="false" customHeight="false" outlineLevel="0" collapsed="false">
      <c r="B376" s="72"/>
      <c r="D376" s="67" t="str">
        <f aca="false">IF($B376="", "",SUMIF(LerXml!B:B,Relatorio!B376,LerXml!W:W))</f>
        <v/>
      </c>
      <c r="E376" s="67" t="str">
        <f aca="false">IF($B376="", "",SUMIF(LerXml!B:B,Relatorio!B376,LerXml!AX:AX))</f>
        <v/>
      </c>
      <c r="F376" s="68" t="str">
        <f aca="false">IF($B376="", "",SUMIF(LerXml!B:B,Relatorio!B376,LerXml!BA:BA))</f>
        <v/>
      </c>
      <c r="G376" s="67" t="str">
        <f aca="false">IF($B376="", "",SUMIF(LerXml!B:B,Relatorio!B376,LerXml!BB:BB))</f>
        <v/>
      </c>
      <c r="H376" s="67" t="str">
        <f aca="false">IF($B376="", "",SUMIF(LerXml!B:B,Relatorio!B376,LerXml!BE:BE))</f>
        <v/>
      </c>
      <c r="I376" s="68" t="str">
        <f aca="false">IF(AND($F376="",$G376="",$H376=""), "", IF(SUM(F376:H376)-D376 &lt; 0,0,SUM(F376:H376)-D376))</f>
        <v/>
      </c>
    </row>
    <row r="377" s="71" customFormat="true" ht="13.8" hidden="false" customHeight="false" outlineLevel="0" collapsed="false">
      <c r="B377" s="72"/>
      <c r="D377" s="67" t="str">
        <f aca="false">IF($B377="", "",SUMIF(LerXml!B:B,Relatorio!B377,LerXml!W:W))</f>
        <v/>
      </c>
      <c r="E377" s="67" t="str">
        <f aca="false">IF($B377="", "",SUMIF(LerXml!B:B,Relatorio!B377,LerXml!AX:AX))</f>
        <v/>
      </c>
      <c r="F377" s="68" t="str">
        <f aca="false">IF($B377="", "",SUMIF(LerXml!B:B,Relatorio!B377,LerXml!BA:BA))</f>
        <v/>
      </c>
      <c r="G377" s="67" t="str">
        <f aca="false">IF($B377="", "",SUMIF(LerXml!B:B,Relatorio!B377,LerXml!BB:BB))</f>
        <v/>
      </c>
      <c r="H377" s="67" t="str">
        <f aca="false">IF($B377="", "",SUMIF(LerXml!B:B,Relatorio!B377,LerXml!BE:BE))</f>
        <v/>
      </c>
      <c r="I377" s="68" t="str">
        <f aca="false">IF(AND($F377="",$G377="",$H377=""), "", IF(SUM(F377:H377)-D377 &lt; 0,0,SUM(F377:H377)-D377))</f>
        <v/>
      </c>
    </row>
    <row r="378" s="71" customFormat="true" ht="13.8" hidden="false" customHeight="false" outlineLevel="0" collapsed="false">
      <c r="B378" s="72"/>
      <c r="D378" s="67" t="str">
        <f aca="false">IF($B378="", "",SUMIF(LerXml!B:B,Relatorio!B378,LerXml!W:W))</f>
        <v/>
      </c>
      <c r="E378" s="67" t="str">
        <f aca="false">IF($B378="", "",SUMIF(LerXml!B:B,Relatorio!B378,LerXml!AX:AX))</f>
        <v/>
      </c>
      <c r="F378" s="68" t="str">
        <f aca="false">IF($B378="", "",SUMIF(LerXml!B:B,Relatorio!B378,LerXml!BA:BA))</f>
        <v/>
      </c>
      <c r="G378" s="67" t="str">
        <f aca="false">IF($B378="", "",SUMIF(LerXml!B:B,Relatorio!B378,LerXml!BB:BB))</f>
        <v/>
      </c>
      <c r="H378" s="67" t="str">
        <f aca="false">IF($B378="", "",SUMIF(LerXml!B:B,Relatorio!B378,LerXml!BE:BE))</f>
        <v/>
      </c>
      <c r="I378" s="68" t="str">
        <f aca="false">IF(AND($F378="",$G378="",$H378=""), "", IF(SUM(F378:H378)-D378 &lt; 0,0,SUM(F378:H378)-D378))</f>
        <v/>
      </c>
    </row>
    <row r="379" s="71" customFormat="true" ht="13.8" hidden="false" customHeight="false" outlineLevel="0" collapsed="false">
      <c r="B379" s="72"/>
      <c r="D379" s="67" t="str">
        <f aca="false">IF($B379="", "",SUMIF(LerXml!B:B,Relatorio!B379,LerXml!W:W))</f>
        <v/>
      </c>
      <c r="E379" s="67" t="str">
        <f aca="false">IF($B379="", "",SUMIF(LerXml!B:B,Relatorio!B379,LerXml!AX:AX))</f>
        <v/>
      </c>
      <c r="F379" s="68" t="str">
        <f aca="false">IF($B379="", "",SUMIF(LerXml!B:B,Relatorio!B379,LerXml!BA:BA))</f>
        <v/>
      </c>
      <c r="G379" s="67" t="str">
        <f aca="false">IF($B379="", "",SUMIF(LerXml!B:B,Relatorio!B379,LerXml!BB:BB))</f>
        <v/>
      </c>
      <c r="H379" s="67" t="str">
        <f aca="false">IF($B379="", "",SUMIF(LerXml!B:B,Relatorio!B379,LerXml!BE:BE))</f>
        <v/>
      </c>
      <c r="I379" s="68" t="str">
        <f aca="false">IF(AND($F379="",$G379="",$H379=""), "", IF(SUM(F379:H379)-D379 &lt; 0,0,SUM(F379:H379)-D379))</f>
        <v/>
      </c>
    </row>
    <row r="380" s="71" customFormat="true" ht="13.8" hidden="false" customHeight="false" outlineLevel="0" collapsed="false">
      <c r="B380" s="72"/>
      <c r="D380" s="67" t="str">
        <f aca="false">IF($B380="", "",SUMIF(LerXml!B:B,Relatorio!B380,LerXml!W:W))</f>
        <v/>
      </c>
      <c r="E380" s="67" t="str">
        <f aca="false">IF($B380="", "",SUMIF(LerXml!B:B,Relatorio!B380,LerXml!AX:AX))</f>
        <v/>
      </c>
      <c r="F380" s="68" t="str">
        <f aca="false">IF($B380="", "",SUMIF(LerXml!B:B,Relatorio!B380,LerXml!BA:BA))</f>
        <v/>
      </c>
      <c r="G380" s="67" t="str">
        <f aca="false">IF($B380="", "",SUMIF(LerXml!B:B,Relatorio!B380,LerXml!BB:BB))</f>
        <v/>
      </c>
      <c r="H380" s="67" t="str">
        <f aca="false">IF($B380="", "",SUMIF(LerXml!B:B,Relatorio!B380,LerXml!BE:BE))</f>
        <v/>
      </c>
      <c r="I380" s="68" t="str">
        <f aca="false">IF(AND($F380="",$G380="",$H380=""), "", IF(SUM(F380:H380)-D380 &lt; 0,0,SUM(F380:H380)-D380))</f>
        <v/>
      </c>
    </row>
    <row r="381" s="71" customFormat="true" ht="13.8" hidden="false" customHeight="false" outlineLevel="0" collapsed="false">
      <c r="B381" s="72"/>
      <c r="D381" s="67" t="str">
        <f aca="false">IF($B381="", "",SUMIF(LerXml!B:B,Relatorio!B381,LerXml!W:W))</f>
        <v/>
      </c>
      <c r="E381" s="67" t="str">
        <f aca="false">IF($B381="", "",SUMIF(LerXml!B:B,Relatorio!B381,LerXml!AX:AX))</f>
        <v/>
      </c>
      <c r="F381" s="68" t="str">
        <f aca="false">IF($B381="", "",SUMIF(LerXml!B:B,Relatorio!B381,LerXml!BA:BA))</f>
        <v/>
      </c>
      <c r="G381" s="67" t="str">
        <f aca="false">IF($B381="", "",SUMIF(LerXml!B:B,Relatorio!B381,LerXml!BB:BB))</f>
        <v/>
      </c>
      <c r="H381" s="67" t="str">
        <f aca="false">IF($B381="", "",SUMIF(LerXml!B:B,Relatorio!B381,LerXml!BE:BE))</f>
        <v/>
      </c>
      <c r="I381" s="68" t="str">
        <f aca="false">IF(AND($F381="",$G381="",$H381=""), "", IF(SUM(F381:H381)-D381 &lt; 0,0,SUM(F381:H381)-D381))</f>
        <v/>
      </c>
    </row>
    <row r="382" s="71" customFormat="true" ht="13.8" hidden="false" customHeight="false" outlineLevel="0" collapsed="false">
      <c r="B382" s="72"/>
      <c r="D382" s="67" t="str">
        <f aca="false">IF($B382="", "",SUMIF(LerXml!B:B,Relatorio!B382,LerXml!W:W))</f>
        <v/>
      </c>
      <c r="E382" s="67" t="str">
        <f aca="false">IF($B382="", "",SUMIF(LerXml!B:B,Relatorio!B382,LerXml!AX:AX))</f>
        <v/>
      </c>
      <c r="F382" s="68" t="str">
        <f aca="false">IF($B382="", "",SUMIF(LerXml!B:B,Relatorio!B382,LerXml!BA:BA))</f>
        <v/>
      </c>
      <c r="G382" s="67" t="str">
        <f aca="false">IF($B382="", "",SUMIF(LerXml!B:B,Relatorio!B382,LerXml!BB:BB))</f>
        <v/>
      </c>
      <c r="H382" s="67" t="str">
        <f aca="false">IF($B382="", "",SUMIF(LerXml!B:B,Relatorio!B382,LerXml!BE:BE))</f>
        <v/>
      </c>
      <c r="I382" s="68" t="str">
        <f aca="false">IF(AND($F382="",$G382="",$H382=""), "", IF(SUM(F382:H382)-D382 &lt; 0,0,SUM(F382:H382)-D382))</f>
        <v/>
      </c>
    </row>
    <row r="383" s="71" customFormat="true" ht="13.8" hidden="false" customHeight="false" outlineLevel="0" collapsed="false">
      <c r="B383" s="72"/>
      <c r="D383" s="67" t="str">
        <f aca="false">IF($B383="", "",SUMIF(LerXml!B:B,Relatorio!B383,LerXml!W:W))</f>
        <v/>
      </c>
      <c r="E383" s="67" t="str">
        <f aca="false">IF($B383="", "",SUMIF(LerXml!B:B,Relatorio!B383,LerXml!AX:AX))</f>
        <v/>
      </c>
      <c r="F383" s="68" t="str">
        <f aca="false">IF($B383="", "",SUMIF(LerXml!B:B,Relatorio!B383,LerXml!BA:BA))</f>
        <v/>
      </c>
      <c r="G383" s="67" t="str">
        <f aca="false">IF($B383="", "",SUMIF(LerXml!B:B,Relatorio!B383,LerXml!BB:BB))</f>
        <v/>
      </c>
      <c r="H383" s="67" t="str">
        <f aca="false">IF($B383="", "",SUMIF(LerXml!B:B,Relatorio!B383,LerXml!BE:BE))</f>
        <v/>
      </c>
      <c r="I383" s="68" t="str">
        <f aca="false">IF(AND($F383="",$G383="",$H383=""), "", IF(SUM(F383:H383)-D383 &lt; 0,0,SUM(F383:H383)-D383))</f>
        <v/>
      </c>
    </row>
    <row r="384" s="71" customFormat="true" ht="13.8" hidden="false" customHeight="false" outlineLevel="0" collapsed="false">
      <c r="B384" s="72"/>
      <c r="D384" s="67" t="str">
        <f aca="false">IF($B384="", "",SUMIF(LerXml!B:B,Relatorio!B384,LerXml!W:W))</f>
        <v/>
      </c>
      <c r="E384" s="67" t="str">
        <f aca="false">IF($B384="", "",SUMIF(LerXml!B:B,Relatorio!B384,LerXml!AX:AX))</f>
        <v/>
      </c>
      <c r="F384" s="68" t="str">
        <f aca="false">IF($B384="", "",SUMIF(LerXml!B:B,Relatorio!B384,LerXml!BA:BA))</f>
        <v/>
      </c>
      <c r="G384" s="67" t="str">
        <f aca="false">IF($B384="", "",SUMIF(LerXml!B:B,Relatorio!B384,LerXml!BB:BB))</f>
        <v/>
      </c>
      <c r="H384" s="67" t="str">
        <f aca="false">IF($B384="", "",SUMIF(LerXml!B:B,Relatorio!B384,LerXml!BE:BE))</f>
        <v/>
      </c>
      <c r="I384" s="68" t="str">
        <f aca="false">IF(AND($F384="",$G384="",$H384=""), "", IF(SUM(F384:H384)-D384 &lt; 0,0,SUM(F384:H384)-D384))</f>
        <v/>
      </c>
    </row>
    <row r="385" s="71" customFormat="true" ht="13.8" hidden="false" customHeight="false" outlineLevel="0" collapsed="false">
      <c r="B385" s="72"/>
      <c r="D385" s="67" t="str">
        <f aca="false">IF($B385="", "",SUMIF(LerXml!B:B,Relatorio!B385,LerXml!W:W))</f>
        <v/>
      </c>
      <c r="E385" s="67" t="str">
        <f aca="false">IF($B385="", "",SUMIF(LerXml!B:B,Relatorio!B385,LerXml!AX:AX))</f>
        <v/>
      </c>
      <c r="F385" s="68" t="str">
        <f aca="false">IF($B385="", "",SUMIF(LerXml!B:B,Relatorio!B385,LerXml!BA:BA))</f>
        <v/>
      </c>
      <c r="G385" s="67" t="str">
        <f aca="false">IF($B385="", "",SUMIF(LerXml!B:B,Relatorio!B385,LerXml!BB:BB))</f>
        <v/>
      </c>
      <c r="H385" s="67" t="str">
        <f aca="false">IF($B385="", "",SUMIF(LerXml!B:B,Relatorio!B385,LerXml!BE:BE))</f>
        <v/>
      </c>
      <c r="I385" s="68" t="str">
        <f aca="false">IF(AND($F385="",$G385="",$H385=""), "", IF(SUM(F385:H385)-D385 &lt; 0,0,SUM(F385:H385)-D385))</f>
        <v/>
      </c>
    </row>
    <row r="386" s="71" customFormat="true" ht="13.8" hidden="false" customHeight="false" outlineLevel="0" collapsed="false">
      <c r="B386" s="72"/>
      <c r="D386" s="67" t="str">
        <f aca="false">IF($B386="", "",SUMIF(LerXml!B:B,Relatorio!B386,LerXml!W:W))</f>
        <v/>
      </c>
      <c r="E386" s="67" t="str">
        <f aca="false">IF($B386="", "",SUMIF(LerXml!B:B,Relatorio!B386,LerXml!AX:AX))</f>
        <v/>
      </c>
      <c r="F386" s="68" t="str">
        <f aca="false">IF($B386="", "",SUMIF(LerXml!B:B,Relatorio!B386,LerXml!BA:BA))</f>
        <v/>
      </c>
      <c r="G386" s="67" t="str">
        <f aca="false">IF($B386="", "",SUMIF(LerXml!B:B,Relatorio!B386,LerXml!BB:BB))</f>
        <v/>
      </c>
      <c r="H386" s="67" t="str">
        <f aca="false">IF($B386="", "",SUMIF(LerXml!B:B,Relatorio!B386,LerXml!BE:BE))</f>
        <v/>
      </c>
      <c r="I386" s="68" t="str">
        <f aca="false">IF(AND($F386="",$G386="",$H386=""), "", IF(SUM(F386:H386)-D386 &lt; 0,0,SUM(F386:H386)-D386))</f>
        <v/>
      </c>
    </row>
    <row r="387" s="71" customFormat="true" ht="13.8" hidden="false" customHeight="false" outlineLevel="0" collapsed="false">
      <c r="B387" s="72"/>
      <c r="D387" s="67" t="str">
        <f aca="false">IF($B387="", "",SUMIF(LerXml!B:B,Relatorio!B387,LerXml!W:W))</f>
        <v/>
      </c>
      <c r="E387" s="67" t="str">
        <f aca="false">IF($B387="", "",SUMIF(LerXml!B:B,Relatorio!B387,LerXml!AX:AX))</f>
        <v/>
      </c>
      <c r="F387" s="68" t="str">
        <f aca="false">IF($B387="", "",SUMIF(LerXml!B:B,Relatorio!B387,LerXml!BA:BA))</f>
        <v/>
      </c>
      <c r="G387" s="67" t="str">
        <f aca="false">IF($B387="", "",SUMIF(LerXml!B:B,Relatorio!B387,LerXml!BB:BB))</f>
        <v/>
      </c>
      <c r="H387" s="67" t="str">
        <f aca="false">IF($B387="", "",SUMIF(LerXml!B:B,Relatorio!B387,LerXml!BE:BE))</f>
        <v/>
      </c>
      <c r="I387" s="68" t="str">
        <f aca="false">IF(AND($F387="",$G387="",$H387=""), "", IF(SUM(F387:H387)-D387 &lt; 0,0,SUM(F387:H387)-D387))</f>
        <v/>
      </c>
    </row>
    <row r="388" s="71" customFormat="true" ht="13.8" hidden="false" customHeight="false" outlineLevel="0" collapsed="false">
      <c r="B388" s="72"/>
      <c r="D388" s="67" t="str">
        <f aca="false">IF($B388="", "",SUMIF(LerXml!B:B,Relatorio!B388,LerXml!W:W))</f>
        <v/>
      </c>
      <c r="E388" s="67" t="str">
        <f aca="false">IF($B388="", "",SUMIF(LerXml!B:B,Relatorio!B388,LerXml!AX:AX))</f>
        <v/>
      </c>
      <c r="F388" s="68" t="str">
        <f aca="false">IF($B388="", "",SUMIF(LerXml!B:B,Relatorio!B388,LerXml!BA:BA))</f>
        <v/>
      </c>
      <c r="G388" s="67" t="str">
        <f aca="false">IF($B388="", "",SUMIF(LerXml!B:B,Relatorio!B388,LerXml!BB:BB))</f>
        <v/>
      </c>
      <c r="H388" s="67" t="str">
        <f aca="false">IF($B388="", "",SUMIF(LerXml!B:B,Relatorio!B388,LerXml!BE:BE))</f>
        <v/>
      </c>
      <c r="I388" s="68" t="str">
        <f aca="false">IF(AND($F388="",$G388="",$H388=""), "", IF(SUM(F388:H388)-D388 &lt; 0,0,SUM(F388:H388)-D388))</f>
        <v/>
      </c>
    </row>
    <row r="389" s="71" customFormat="true" ht="13.8" hidden="false" customHeight="false" outlineLevel="0" collapsed="false">
      <c r="B389" s="72"/>
      <c r="D389" s="67" t="str">
        <f aca="false">IF($B389="", "",SUMIF(LerXml!B:B,Relatorio!B389,LerXml!W:W))</f>
        <v/>
      </c>
      <c r="E389" s="67" t="str">
        <f aca="false">IF($B389="", "",SUMIF(LerXml!B:B,Relatorio!B389,LerXml!AX:AX))</f>
        <v/>
      </c>
      <c r="F389" s="68" t="str">
        <f aca="false">IF($B389="", "",SUMIF(LerXml!B:B,Relatorio!B389,LerXml!BA:BA))</f>
        <v/>
      </c>
      <c r="G389" s="67" t="str">
        <f aca="false">IF($B389="", "",SUMIF(LerXml!B:B,Relatorio!B389,LerXml!BB:BB))</f>
        <v/>
      </c>
      <c r="H389" s="67" t="str">
        <f aca="false">IF($B389="", "",SUMIF(LerXml!B:B,Relatorio!B389,LerXml!BE:BE))</f>
        <v/>
      </c>
      <c r="I389" s="68" t="str">
        <f aca="false">IF(AND($F389="",$G389="",$H389=""), "", IF(SUM(F389:H389)-D389 &lt; 0,0,SUM(F389:H389)-D389))</f>
        <v/>
      </c>
    </row>
    <row r="390" s="71" customFormat="true" ht="13.8" hidden="false" customHeight="false" outlineLevel="0" collapsed="false">
      <c r="B390" s="72"/>
      <c r="D390" s="67" t="str">
        <f aca="false">IF($B390="", "",SUMIF(LerXml!B:B,Relatorio!B390,LerXml!W:W))</f>
        <v/>
      </c>
      <c r="E390" s="67" t="str">
        <f aca="false">IF($B390="", "",SUMIF(LerXml!B:B,Relatorio!B390,LerXml!AX:AX))</f>
        <v/>
      </c>
      <c r="F390" s="68" t="str">
        <f aca="false">IF($B390="", "",SUMIF(LerXml!B:B,Relatorio!B390,LerXml!BA:BA))</f>
        <v/>
      </c>
      <c r="G390" s="67" t="str">
        <f aca="false">IF($B390="", "",SUMIF(LerXml!B:B,Relatorio!B390,LerXml!BB:BB))</f>
        <v/>
      </c>
      <c r="H390" s="67" t="str">
        <f aca="false">IF($B390="", "",SUMIF(LerXml!B:B,Relatorio!B390,LerXml!BE:BE))</f>
        <v/>
      </c>
      <c r="I390" s="68" t="str">
        <f aca="false">IF(AND($F390="",$G390="",$H390=""), "", IF(SUM(F390:H390)-D390 &lt; 0,0,SUM(F390:H390)-D390))</f>
        <v/>
      </c>
    </row>
    <row r="391" s="71" customFormat="true" ht="13.8" hidden="false" customHeight="false" outlineLevel="0" collapsed="false">
      <c r="B391" s="72"/>
      <c r="D391" s="67" t="str">
        <f aca="false">IF($B391="", "",SUMIF(LerXml!B:B,Relatorio!B391,LerXml!W:W))</f>
        <v/>
      </c>
      <c r="E391" s="67" t="str">
        <f aca="false">IF($B391="", "",SUMIF(LerXml!B:B,Relatorio!B391,LerXml!AX:AX))</f>
        <v/>
      </c>
      <c r="F391" s="68" t="str">
        <f aca="false">IF($B391="", "",SUMIF(LerXml!B:B,Relatorio!B391,LerXml!BA:BA))</f>
        <v/>
      </c>
      <c r="G391" s="67" t="str">
        <f aca="false">IF($B391="", "",SUMIF(LerXml!B:B,Relatorio!B391,LerXml!BB:BB))</f>
        <v/>
      </c>
      <c r="H391" s="67" t="str">
        <f aca="false">IF($B391="", "",SUMIF(LerXml!B:B,Relatorio!B391,LerXml!BE:BE))</f>
        <v/>
      </c>
      <c r="I391" s="68" t="str">
        <f aca="false">IF(AND($F391="",$G391="",$H391=""), "", IF(SUM(F391:H391)-D391 &lt; 0,0,SUM(F391:H391)-D391))</f>
        <v/>
      </c>
    </row>
    <row r="392" s="71" customFormat="true" ht="13.8" hidden="false" customHeight="false" outlineLevel="0" collapsed="false">
      <c r="B392" s="72"/>
      <c r="D392" s="67" t="str">
        <f aca="false">IF($B392="", "",SUMIF(LerXml!B:B,Relatorio!B392,LerXml!W:W))</f>
        <v/>
      </c>
      <c r="E392" s="67" t="str">
        <f aca="false">IF($B392="", "",SUMIF(LerXml!B:B,Relatorio!B392,LerXml!AX:AX))</f>
        <v/>
      </c>
      <c r="F392" s="68" t="str">
        <f aca="false">IF($B392="", "",SUMIF(LerXml!B:B,Relatorio!B392,LerXml!BA:BA))</f>
        <v/>
      </c>
      <c r="G392" s="67" t="str">
        <f aca="false">IF($B392="", "",SUMIF(LerXml!B:B,Relatorio!B392,LerXml!BB:BB))</f>
        <v/>
      </c>
      <c r="H392" s="67" t="str">
        <f aca="false">IF($B392="", "",SUMIF(LerXml!B:B,Relatorio!B392,LerXml!BE:BE))</f>
        <v/>
      </c>
      <c r="I392" s="68" t="str">
        <f aca="false">IF(AND($F392="",$G392="",$H392=""), "", IF(SUM(F392:H392)-D392 &lt; 0,0,SUM(F392:H392)-D392))</f>
        <v/>
      </c>
    </row>
    <row r="393" s="71" customFormat="true" ht="13.8" hidden="false" customHeight="false" outlineLevel="0" collapsed="false">
      <c r="B393" s="72"/>
      <c r="D393" s="67" t="str">
        <f aca="false">IF($B393="", "",SUMIF(LerXml!B:B,Relatorio!B393,LerXml!W:W))</f>
        <v/>
      </c>
      <c r="E393" s="67" t="str">
        <f aca="false">IF($B393="", "",SUMIF(LerXml!B:B,Relatorio!B393,LerXml!AX:AX))</f>
        <v/>
      </c>
      <c r="F393" s="68" t="str">
        <f aca="false">IF($B393="", "",SUMIF(LerXml!B:B,Relatorio!B393,LerXml!BA:BA))</f>
        <v/>
      </c>
      <c r="G393" s="67" t="str">
        <f aca="false">IF($B393="", "",SUMIF(LerXml!B:B,Relatorio!B393,LerXml!BB:BB))</f>
        <v/>
      </c>
      <c r="H393" s="67" t="str">
        <f aca="false">IF($B393="", "",SUMIF(LerXml!B:B,Relatorio!B393,LerXml!BE:BE))</f>
        <v/>
      </c>
      <c r="I393" s="68" t="str">
        <f aca="false">IF(AND($F393="",$G393="",$H393=""), "", IF(SUM(F393:H393)-D393 &lt; 0,0,SUM(F393:H393)-D393))</f>
        <v/>
      </c>
    </row>
    <row r="394" s="71" customFormat="true" ht="13.8" hidden="false" customHeight="false" outlineLevel="0" collapsed="false">
      <c r="B394" s="72"/>
      <c r="D394" s="67" t="str">
        <f aca="false">IF($B394="", "",SUMIF(LerXml!B:B,Relatorio!B394,LerXml!W:W))</f>
        <v/>
      </c>
      <c r="E394" s="67" t="str">
        <f aca="false">IF($B394="", "",SUMIF(LerXml!B:B,Relatorio!B394,LerXml!AX:AX))</f>
        <v/>
      </c>
      <c r="F394" s="68" t="str">
        <f aca="false">IF($B394="", "",SUMIF(LerXml!B:B,Relatorio!B394,LerXml!BA:BA))</f>
        <v/>
      </c>
      <c r="G394" s="67" t="str">
        <f aca="false">IF($B394="", "",SUMIF(LerXml!B:B,Relatorio!B394,LerXml!BB:BB))</f>
        <v/>
      </c>
      <c r="H394" s="67" t="str">
        <f aca="false">IF($B394="", "",SUMIF(LerXml!B:B,Relatorio!B394,LerXml!BE:BE))</f>
        <v/>
      </c>
      <c r="I394" s="68" t="str">
        <f aca="false">IF(AND($F394="",$G394="",$H394=""), "", IF(SUM(F394:H394)-D394 &lt; 0,0,SUM(F394:H394)-D394))</f>
        <v/>
      </c>
    </row>
    <row r="395" s="71" customFormat="true" ht="13.8" hidden="false" customHeight="false" outlineLevel="0" collapsed="false">
      <c r="B395" s="72"/>
      <c r="D395" s="67" t="str">
        <f aca="false">IF($B395="", "",SUMIF(LerXml!B:B,Relatorio!B395,LerXml!W:W))</f>
        <v/>
      </c>
      <c r="E395" s="67" t="str">
        <f aca="false">IF($B395="", "",SUMIF(LerXml!B:B,Relatorio!B395,LerXml!AX:AX))</f>
        <v/>
      </c>
      <c r="F395" s="68" t="str">
        <f aca="false">IF($B395="", "",SUMIF(LerXml!B:B,Relatorio!B395,LerXml!BA:BA))</f>
        <v/>
      </c>
      <c r="G395" s="67" t="str">
        <f aca="false">IF($B395="", "",SUMIF(LerXml!B:B,Relatorio!B395,LerXml!BB:BB))</f>
        <v/>
      </c>
      <c r="H395" s="67" t="str">
        <f aca="false">IF($B395="", "",SUMIF(LerXml!B:B,Relatorio!B395,LerXml!BE:BE))</f>
        <v/>
      </c>
      <c r="I395" s="68" t="str">
        <f aca="false">IF(AND($F395="",$G395="",$H395=""), "", IF(SUM(F395:H395)-D395 &lt; 0,0,SUM(F395:H395)-D395))</f>
        <v/>
      </c>
    </row>
    <row r="396" s="71" customFormat="true" ht="13.8" hidden="false" customHeight="false" outlineLevel="0" collapsed="false">
      <c r="B396" s="72"/>
      <c r="D396" s="67" t="str">
        <f aca="false">IF($B396="", "",SUMIF(LerXml!B:B,Relatorio!B396,LerXml!W:W))</f>
        <v/>
      </c>
      <c r="E396" s="67" t="str">
        <f aca="false">IF($B396="", "",SUMIF(LerXml!B:B,Relatorio!B396,LerXml!AX:AX))</f>
        <v/>
      </c>
      <c r="F396" s="68" t="str">
        <f aca="false">IF($B396="", "",SUMIF(LerXml!B:B,Relatorio!B396,LerXml!BA:BA))</f>
        <v/>
      </c>
      <c r="G396" s="67" t="str">
        <f aca="false">IF($B396="", "",SUMIF(LerXml!B:B,Relatorio!B396,LerXml!BB:BB))</f>
        <v/>
      </c>
      <c r="H396" s="67" t="str">
        <f aca="false">IF($B396="", "",SUMIF(LerXml!B:B,Relatorio!B396,LerXml!BE:BE))</f>
        <v/>
      </c>
      <c r="I396" s="68" t="str">
        <f aca="false">IF(AND($F396="",$G396="",$H396=""), "", IF(SUM(F396:H396)-D396 &lt; 0,0,SUM(F396:H396)-D396))</f>
        <v/>
      </c>
    </row>
    <row r="397" s="71" customFormat="true" ht="13.8" hidden="false" customHeight="false" outlineLevel="0" collapsed="false">
      <c r="B397" s="72"/>
      <c r="D397" s="67" t="str">
        <f aca="false">IF($B397="", "",SUMIF(LerXml!B:B,Relatorio!B397,LerXml!W:W))</f>
        <v/>
      </c>
      <c r="E397" s="67" t="str">
        <f aca="false">IF($B397="", "",SUMIF(LerXml!B:B,Relatorio!B397,LerXml!AX:AX))</f>
        <v/>
      </c>
      <c r="F397" s="68" t="str">
        <f aca="false">IF($B397="", "",SUMIF(LerXml!B:B,Relatorio!B397,LerXml!BA:BA))</f>
        <v/>
      </c>
      <c r="G397" s="67" t="str">
        <f aca="false">IF($B397="", "",SUMIF(LerXml!B:B,Relatorio!B397,LerXml!BB:BB))</f>
        <v/>
      </c>
      <c r="H397" s="67" t="str">
        <f aca="false">IF($B397="", "",SUMIF(LerXml!B:B,Relatorio!B397,LerXml!BE:BE))</f>
        <v/>
      </c>
      <c r="I397" s="68" t="str">
        <f aca="false">IF(AND($F397="",$G397="",$H397=""), "", IF(SUM(F397:H397)-D397 &lt; 0,0,SUM(F397:H397)-D397))</f>
        <v/>
      </c>
    </row>
    <row r="398" s="71" customFormat="true" ht="13.8" hidden="false" customHeight="false" outlineLevel="0" collapsed="false">
      <c r="B398" s="72"/>
      <c r="D398" s="67" t="str">
        <f aca="false">IF($B398="", "",SUMIF(LerXml!B:B,Relatorio!B398,LerXml!W:W))</f>
        <v/>
      </c>
      <c r="E398" s="67" t="str">
        <f aca="false">IF($B398="", "",SUMIF(LerXml!B:B,Relatorio!B398,LerXml!AX:AX))</f>
        <v/>
      </c>
      <c r="F398" s="68" t="str">
        <f aca="false">IF($B398="", "",SUMIF(LerXml!B:B,Relatorio!B398,LerXml!BA:BA))</f>
        <v/>
      </c>
      <c r="G398" s="67" t="str">
        <f aca="false">IF($B398="", "",SUMIF(LerXml!B:B,Relatorio!B398,LerXml!BB:BB))</f>
        <v/>
      </c>
      <c r="H398" s="67" t="str">
        <f aca="false">IF($B398="", "",SUMIF(LerXml!B:B,Relatorio!B398,LerXml!BE:BE))</f>
        <v/>
      </c>
      <c r="I398" s="68" t="str">
        <f aca="false">IF(AND($F398="",$G398="",$H398=""), "", IF(SUM(F398:H398)-D398 &lt; 0,0,SUM(F398:H398)-D398))</f>
        <v/>
      </c>
    </row>
    <row r="399" s="71" customFormat="true" ht="13.8" hidden="false" customHeight="false" outlineLevel="0" collapsed="false">
      <c r="B399" s="72"/>
      <c r="D399" s="67" t="str">
        <f aca="false">IF($B399="", "",SUMIF(LerXml!B:B,Relatorio!B399,LerXml!W:W))</f>
        <v/>
      </c>
      <c r="E399" s="67" t="str">
        <f aca="false">IF($B399="", "",SUMIF(LerXml!B:B,Relatorio!B399,LerXml!AX:AX))</f>
        <v/>
      </c>
      <c r="F399" s="68" t="str">
        <f aca="false">IF($B399="", "",SUMIF(LerXml!B:B,Relatorio!B399,LerXml!BA:BA))</f>
        <v/>
      </c>
      <c r="G399" s="67" t="str">
        <f aca="false">IF($B399="", "",SUMIF(LerXml!B:B,Relatorio!B399,LerXml!BB:BB))</f>
        <v/>
      </c>
      <c r="H399" s="67" t="str">
        <f aca="false">IF($B399="", "",SUMIF(LerXml!B:B,Relatorio!B399,LerXml!BE:BE))</f>
        <v/>
      </c>
      <c r="I399" s="68" t="str">
        <f aca="false">IF(AND($F399="",$G399="",$H399=""), "", IF(SUM(F399:H399)-D399 &lt; 0,0,SUM(F399:H399)-D399))</f>
        <v/>
      </c>
    </row>
    <row r="400" s="71" customFormat="true" ht="13.8" hidden="false" customHeight="false" outlineLevel="0" collapsed="false">
      <c r="B400" s="72"/>
      <c r="D400" s="67" t="str">
        <f aca="false">IF($B400="", "",SUMIF(LerXml!B:B,Relatorio!B400,LerXml!W:W))</f>
        <v/>
      </c>
      <c r="E400" s="67" t="str">
        <f aca="false">IF($B400="", "",SUMIF(LerXml!B:B,Relatorio!B400,LerXml!AX:AX))</f>
        <v/>
      </c>
      <c r="F400" s="68" t="str">
        <f aca="false">IF($B400="", "",SUMIF(LerXml!B:B,Relatorio!B400,LerXml!BA:BA))</f>
        <v/>
      </c>
      <c r="G400" s="67" t="str">
        <f aca="false">IF($B400="", "",SUMIF(LerXml!B:B,Relatorio!B400,LerXml!BB:BB))</f>
        <v/>
      </c>
      <c r="H400" s="67" t="str">
        <f aca="false">IF($B400="", "",SUMIF(LerXml!B:B,Relatorio!B400,LerXml!BE:BE))</f>
        <v/>
      </c>
      <c r="I400" s="68" t="str">
        <f aca="false">IF(AND($F400="",$G400="",$H400=""), "", IF(SUM(F400:H400)-D400 &lt; 0,0,SUM(F400:H400)-D400))</f>
        <v/>
      </c>
    </row>
    <row r="401" s="71" customFormat="true" ht="13.8" hidden="false" customHeight="false" outlineLevel="0" collapsed="false">
      <c r="B401" s="72"/>
      <c r="D401" s="67" t="str">
        <f aca="false">IF($B401="", "",SUMIF(LerXml!B:B,Relatorio!B401,LerXml!W:W))</f>
        <v/>
      </c>
      <c r="E401" s="67" t="str">
        <f aca="false">IF($B401="", "",SUMIF(LerXml!B:B,Relatorio!B401,LerXml!AX:AX))</f>
        <v/>
      </c>
      <c r="F401" s="68" t="str">
        <f aca="false">IF($B401="", "",SUMIF(LerXml!B:B,Relatorio!B401,LerXml!BA:BA))</f>
        <v/>
      </c>
      <c r="G401" s="67" t="str">
        <f aca="false">IF($B401="", "",SUMIF(LerXml!B:B,Relatorio!B401,LerXml!BB:BB))</f>
        <v/>
      </c>
      <c r="H401" s="67" t="str">
        <f aca="false">IF($B401="", "",SUMIF(LerXml!B:B,Relatorio!B401,LerXml!BE:BE))</f>
        <v/>
      </c>
      <c r="I401" s="68" t="str">
        <f aca="false">IF(AND($F401="",$G401="",$H401=""), "", IF(SUM(F401:H401)-D401 &lt; 0,0,SUM(F401:H401)-D401))</f>
        <v/>
      </c>
    </row>
    <row r="402" s="71" customFormat="true" ht="13.8" hidden="false" customHeight="false" outlineLevel="0" collapsed="false">
      <c r="B402" s="72"/>
      <c r="D402" s="67" t="str">
        <f aca="false">IF($B402="", "",SUMIF(LerXml!B:B,Relatorio!B402,LerXml!W:W))</f>
        <v/>
      </c>
      <c r="E402" s="67" t="str">
        <f aca="false">IF($B402="", "",SUMIF(LerXml!B:B,Relatorio!B402,LerXml!AX:AX))</f>
        <v/>
      </c>
      <c r="F402" s="68" t="str">
        <f aca="false">IF($B402="", "",SUMIF(LerXml!B:B,Relatorio!B402,LerXml!BA:BA))</f>
        <v/>
      </c>
      <c r="G402" s="67" t="str">
        <f aca="false">IF($B402="", "",SUMIF(LerXml!B:B,Relatorio!B402,LerXml!BB:BB))</f>
        <v/>
      </c>
      <c r="H402" s="67" t="str">
        <f aca="false">IF($B402="", "",SUMIF(LerXml!B:B,Relatorio!B402,LerXml!BE:BE))</f>
        <v/>
      </c>
      <c r="I402" s="68" t="str">
        <f aca="false">IF(AND($F402="",$G402="",$H402=""), "", IF(SUM(F402:H402)-D402 &lt; 0,0,SUM(F402:H402)-D402))</f>
        <v/>
      </c>
    </row>
    <row r="403" s="71" customFormat="true" ht="13.8" hidden="false" customHeight="false" outlineLevel="0" collapsed="false">
      <c r="B403" s="72"/>
      <c r="D403" s="67" t="str">
        <f aca="false">IF($B403="", "",SUMIF(LerXml!B:B,Relatorio!B403,LerXml!W:W))</f>
        <v/>
      </c>
      <c r="E403" s="67" t="str">
        <f aca="false">IF($B403="", "",SUMIF(LerXml!B:B,Relatorio!B403,LerXml!AX:AX))</f>
        <v/>
      </c>
      <c r="F403" s="68" t="str">
        <f aca="false">IF($B403="", "",SUMIF(LerXml!B:B,Relatorio!B403,LerXml!BA:BA))</f>
        <v/>
      </c>
      <c r="G403" s="67" t="str">
        <f aca="false">IF($B403="", "",SUMIF(LerXml!B:B,Relatorio!B403,LerXml!BB:BB))</f>
        <v/>
      </c>
      <c r="H403" s="67" t="str">
        <f aca="false">IF($B403="", "",SUMIF(LerXml!B:B,Relatorio!B403,LerXml!BE:BE))</f>
        <v/>
      </c>
      <c r="I403" s="68" t="str">
        <f aca="false">IF(AND($F403="",$G403="",$H403=""), "", IF(SUM(F403:H403)-D403 &lt; 0,0,SUM(F403:H403)-D403))</f>
        <v/>
      </c>
    </row>
    <row r="404" s="71" customFormat="true" ht="13.8" hidden="false" customHeight="false" outlineLevel="0" collapsed="false">
      <c r="B404" s="72"/>
      <c r="D404" s="67" t="str">
        <f aca="false">IF($B404="", "",SUMIF(LerXml!B:B,Relatorio!B404,LerXml!W:W))</f>
        <v/>
      </c>
      <c r="E404" s="67" t="str">
        <f aca="false">IF($B404="", "",SUMIF(LerXml!B:B,Relatorio!B404,LerXml!AX:AX))</f>
        <v/>
      </c>
      <c r="F404" s="68" t="str">
        <f aca="false">IF($B404="", "",SUMIF(LerXml!B:B,Relatorio!B404,LerXml!BA:BA))</f>
        <v/>
      </c>
      <c r="G404" s="67" t="str">
        <f aca="false">IF($B404="", "",SUMIF(LerXml!B:B,Relatorio!B404,LerXml!BB:BB))</f>
        <v/>
      </c>
      <c r="H404" s="67" t="str">
        <f aca="false">IF($B404="", "",SUMIF(LerXml!B:B,Relatorio!B404,LerXml!BE:BE))</f>
        <v/>
      </c>
      <c r="I404" s="68" t="str">
        <f aca="false">IF(AND($F404="",$G404="",$H404=""), "", IF(SUM(F404:H404)-D404 &lt; 0,0,SUM(F404:H404)-D404))</f>
        <v/>
      </c>
    </row>
    <row r="405" s="71" customFormat="true" ht="13.8" hidden="false" customHeight="false" outlineLevel="0" collapsed="false">
      <c r="B405" s="72"/>
      <c r="D405" s="67" t="str">
        <f aca="false">IF($B405="", "",SUMIF(LerXml!B:B,Relatorio!B405,LerXml!W:W))</f>
        <v/>
      </c>
      <c r="E405" s="67" t="str">
        <f aca="false">IF($B405="", "",SUMIF(LerXml!B:B,Relatorio!B405,LerXml!AX:AX))</f>
        <v/>
      </c>
      <c r="F405" s="68" t="str">
        <f aca="false">IF($B405="", "",SUMIF(LerXml!B:B,Relatorio!B405,LerXml!BA:BA))</f>
        <v/>
      </c>
      <c r="G405" s="67" t="str">
        <f aca="false">IF($B405="", "",SUMIF(LerXml!B:B,Relatorio!B405,LerXml!BB:BB))</f>
        <v/>
      </c>
      <c r="H405" s="67" t="str">
        <f aca="false">IF($B405="", "",SUMIF(LerXml!B:B,Relatorio!B405,LerXml!BE:BE))</f>
        <v/>
      </c>
      <c r="I405" s="68" t="str">
        <f aca="false">IF(AND($F405="",$G405="",$H405=""), "", IF(SUM(F405:H405)-D405 &lt; 0,0,SUM(F405:H405)-D405))</f>
        <v/>
      </c>
    </row>
    <row r="406" s="71" customFormat="true" ht="13.8" hidden="false" customHeight="false" outlineLevel="0" collapsed="false">
      <c r="B406" s="72"/>
      <c r="D406" s="67" t="str">
        <f aca="false">IF($B406="", "",SUMIF(LerXml!B:B,Relatorio!B406,LerXml!W:W))</f>
        <v/>
      </c>
      <c r="E406" s="67" t="str">
        <f aca="false">IF($B406="", "",SUMIF(LerXml!B:B,Relatorio!B406,LerXml!AX:AX))</f>
        <v/>
      </c>
      <c r="F406" s="68" t="str">
        <f aca="false">IF($B406="", "",SUMIF(LerXml!B:B,Relatorio!B406,LerXml!BA:BA))</f>
        <v/>
      </c>
      <c r="G406" s="67" t="str">
        <f aca="false">IF($B406="", "",SUMIF(LerXml!B:B,Relatorio!B406,LerXml!BB:BB))</f>
        <v/>
      </c>
      <c r="H406" s="67" t="str">
        <f aca="false">IF($B406="", "",SUMIF(LerXml!B:B,Relatorio!B406,LerXml!BE:BE))</f>
        <v/>
      </c>
      <c r="I406" s="68" t="str">
        <f aca="false">IF(AND($F406="",$G406="",$H406=""), "", IF(SUM(F406:H406)-D406 &lt; 0,0,SUM(F406:H406)-D406))</f>
        <v/>
      </c>
    </row>
    <row r="407" s="71" customFormat="true" ht="13.8" hidden="false" customHeight="false" outlineLevel="0" collapsed="false">
      <c r="B407" s="72"/>
      <c r="D407" s="67" t="str">
        <f aca="false">IF($B407="", "",SUMIF(LerXml!B:B,Relatorio!B407,LerXml!W:W))</f>
        <v/>
      </c>
      <c r="E407" s="67" t="str">
        <f aca="false">IF($B407="", "",SUMIF(LerXml!B:B,Relatorio!B407,LerXml!AX:AX))</f>
        <v/>
      </c>
      <c r="F407" s="68" t="str">
        <f aca="false">IF($B407="", "",SUMIF(LerXml!B:B,Relatorio!B407,LerXml!BA:BA))</f>
        <v/>
      </c>
      <c r="G407" s="67" t="str">
        <f aca="false">IF($B407="", "",SUMIF(LerXml!B:B,Relatorio!B407,LerXml!BB:BB))</f>
        <v/>
      </c>
      <c r="H407" s="67" t="str">
        <f aca="false">IF($B407="", "",SUMIF(LerXml!B:B,Relatorio!B407,LerXml!BE:BE))</f>
        <v/>
      </c>
      <c r="I407" s="68" t="str">
        <f aca="false">IF(AND($F407="",$G407="",$H407=""), "", IF(SUM(F407:H407)-D407 &lt; 0,0,SUM(F407:H407)-D407))</f>
        <v/>
      </c>
    </row>
    <row r="408" s="71" customFormat="true" ht="13.8" hidden="false" customHeight="false" outlineLevel="0" collapsed="false">
      <c r="B408" s="72"/>
      <c r="D408" s="67" t="str">
        <f aca="false">IF($B408="", "",SUMIF(LerXml!B:B,Relatorio!B408,LerXml!W:W))</f>
        <v/>
      </c>
      <c r="E408" s="67" t="str">
        <f aca="false">IF($B408="", "",SUMIF(LerXml!B:B,Relatorio!B408,LerXml!AX:AX))</f>
        <v/>
      </c>
      <c r="F408" s="68" t="str">
        <f aca="false">IF($B408="", "",SUMIF(LerXml!B:B,Relatorio!B408,LerXml!BA:BA))</f>
        <v/>
      </c>
      <c r="G408" s="67" t="str">
        <f aca="false">IF($B408="", "",SUMIF(LerXml!B:B,Relatorio!B408,LerXml!BB:BB))</f>
        <v/>
      </c>
      <c r="H408" s="67" t="str">
        <f aca="false">IF($B408="", "",SUMIF(LerXml!B:B,Relatorio!B408,LerXml!BE:BE))</f>
        <v/>
      </c>
      <c r="I408" s="68" t="str">
        <f aca="false">IF(AND($F408="",$G408="",$H408=""), "", IF(SUM(F408:H408)-D408 &lt; 0,0,SUM(F408:H408)-D408))</f>
        <v/>
      </c>
    </row>
    <row r="409" s="71" customFormat="true" ht="13.8" hidden="false" customHeight="false" outlineLevel="0" collapsed="false">
      <c r="B409" s="72"/>
      <c r="D409" s="67" t="str">
        <f aca="false">IF($B409="", "",SUMIF(LerXml!B:B,Relatorio!B409,LerXml!W:W))</f>
        <v/>
      </c>
      <c r="E409" s="67" t="str">
        <f aca="false">IF($B409="", "",SUMIF(LerXml!B:B,Relatorio!B409,LerXml!AX:AX))</f>
        <v/>
      </c>
      <c r="F409" s="68" t="str">
        <f aca="false">IF($B409="", "",SUMIF(LerXml!B:B,Relatorio!B409,LerXml!BA:BA))</f>
        <v/>
      </c>
      <c r="G409" s="67" t="str">
        <f aca="false">IF($B409="", "",SUMIF(LerXml!B:B,Relatorio!B409,LerXml!BB:BB))</f>
        <v/>
      </c>
      <c r="H409" s="67" t="str">
        <f aca="false">IF($B409="", "",SUMIF(LerXml!B:B,Relatorio!B409,LerXml!BE:BE))</f>
        <v/>
      </c>
      <c r="I409" s="68" t="str">
        <f aca="false">IF(AND($F409="",$G409="",$H409=""), "", IF(SUM(F409:H409)-D409 &lt; 0,0,SUM(F409:H409)-D409))</f>
        <v/>
      </c>
    </row>
    <row r="410" s="71" customFormat="true" ht="13.8" hidden="false" customHeight="false" outlineLevel="0" collapsed="false">
      <c r="B410" s="72"/>
      <c r="D410" s="67" t="str">
        <f aca="false">IF($B410="", "",SUMIF(LerXml!B:B,Relatorio!B410,LerXml!W:W))</f>
        <v/>
      </c>
      <c r="E410" s="67" t="str">
        <f aca="false">IF($B410="", "",SUMIF(LerXml!B:B,Relatorio!B410,LerXml!AX:AX))</f>
        <v/>
      </c>
      <c r="F410" s="68" t="str">
        <f aca="false">IF($B410="", "",SUMIF(LerXml!B:B,Relatorio!B410,LerXml!BA:BA))</f>
        <v/>
      </c>
      <c r="G410" s="67" t="str">
        <f aca="false">IF($B410="", "",SUMIF(LerXml!B:B,Relatorio!B410,LerXml!BB:BB))</f>
        <v/>
      </c>
      <c r="H410" s="67" t="str">
        <f aca="false">IF($B410="", "",SUMIF(LerXml!B:B,Relatorio!B410,LerXml!BE:BE))</f>
        <v/>
      </c>
      <c r="I410" s="68" t="str">
        <f aca="false">IF(AND($F410="",$G410="",$H410=""), "", IF(SUM(F410:H410)-D410 &lt; 0,0,SUM(F410:H410)-D410))</f>
        <v/>
      </c>
    </row>
    <row r="411" s="71" customFormat="true" ht="13.8" hidden="false" customHeight="false" outlineLevel="0" collapsed="false">
      <c r="B411" s="72"/>
      <c r="D411" s="67" t="str">
        <f aca="false">IF($B411="", "",SUMIF(LerXml!B:B,Relatorio!B411,LerXml!W:W))</f>
        <v/>
      </c>
      <c r="E411" s="67" t="str">
        <f aca="false">IF($B411="", "",SUMIF(LerXml!B:B,Relatorio!B411,LerXml!AX:AX))</f>
        <v/>
      </c>
      <c r="F411" s="68" t="str">
        <f aca="false">IF($B411="", "",SUMIF(LerXml!B:B,Relatorio!B411,LerXml!BA:BA))</f>
        <v/>
      </c>
      <c r="G411" s="67" t="str">
        <f aca="false">IF($B411="", "",SUMIF(LerXml!B:B,Relatorio!B411,LerXml!BB:BB))</f>
        <v/>
      </c>
      <c r="H411" s="67" t="str">
        <f aca="false">IF($B411="", "",SUMIF(LerXml!B:B,Relatorio!B411,LerXml!BE:BE))</f>
        <v/>
      </c>
      <c r="I411" s="68" t="str">
        <f aca="false">IF(AND($F411="",$G411="",$H411=""), "", IF(SUM(F411:H411)-D411 &lt; 0,0,SUM(F411:H411)-D411))</f>
        <v/>
      </c>
    </row>
    <row r="412" s="71" customFormat="true" ht="13.8" hidden="false" customHeight="false" outlineLevel="0" collapsed="false">
      <c r="B412" s="72"/>
      <c r="D412" s="67" t="str">
        <f aca="false">IF($B412="", "",SUMIF(LerXml!B:B,Relatorio!B412,LerXml!W:W))</f>
        <v/>
      </c>
      <c r="E412" s="67" t="str">
        <f aca="false">IF($B412="", "",SUMIF(LerXml!B:B,Relatorio!B412,LerXml!AX:AX))</f>
        <v/>
      </c>
      <c r="F412" s="68" t="str">
        <f aca="false">IF($B412="", "",SUMIF(LerXml!B:B,Relatorio!B412,LerXml!BA:BA))</f>
        <v/>
      </c>
      <c r="G412" s="67" t="str">
        <f aca="false">IF($B412="", "",SUMIF(LerXml!B:B,Relatorio!B412,LerXml!BB:BB))</f>
        <v/>
      </c>
      <c r="H412" s="67" t="str">
        <f aca="false">IF($B412="", "",SUMIF(LerXml!B:B,Relatorio!B412,LerXml!BE:BE))</f>
        <v/>
      </c>
      <c r="I412" s="68" t="str">
        <f aca="false">IF(AND($F412="",$G412="",$H412=""), "", IF(SUM(F412:H412)-D412 &lt; 0,0,SUM(F412:H412)-D412))</f>
        <v/>
      </c>
    </row>
    <row r="413" s="71" customFormat="true" ht="13.8" hidden="false" customHeight="false" outlineLevel="0" collapsed="false">
      <c r="B413" s="72"/>
      <c r="D413" s="67" t="str">
        <f aca="false">IF($B413="", "",SUMIF(LerXml!B:B,Relatorio!B413,LerXml!W:W))</f>
        <v/>
      </c>
      <c r="E413" s="67" t="str">
        <f aca="false">IF($B413="", "",SUMIF(LerXml!B:B,Relatorio!B413,LerXml!AX:AX))</f>
        <v/>
      </c>
      <c r="F413" s="68" t="str">
        <f aca="false">IF($B413="", "",SUMIF(LerXml!B:B,Relatorio!B413,LerXml!BA:BA))</f>
        <v/>
      </c>
      <c r="G413" s="67" t="str">
        <f aca="false">IF($B413="", "",SUMIF(LerXml!B:B,Relatorio!B413,LerXml!BB:BB))</f>
        <v/>
      </c>
      <c r="H413" s="67" t="str">
        <f aca="false">IF($B413="", "",SUMIF(LerXml!B:B,Relatorio!B413,LerXml!BE:BE))</f>
        <v/>
      </c>
      <c r="I413" s="68" t="str">
        <f aca="false">IF(AND($F413="",$G413="",$H413=""), "", IF(SUM(F413:H413)-D413 &lt; 0,0,SUM(F413:H413)-D413))</f>
        <v/>
      </c>
    </row>
    <row r="414" s="71" customFormat="true" ht="13.8" hidden="false" customHeight="false" outlineLevel="0" collapsed="false">
      <c r="B414" s="72"/>
      <c r="D414" s="67" t="str">
        <f aca="false">IF($B414="", "",SUMIF(LerXml!B:B,Relatorio!B414,LerXml!W:W))</f>
        <v/>
      </c>
      <c r="E414" s="67" t="str">
        <f aca="false">IF($B414="", "",SUMIF(LerXml!B:B,Relatorio!B414,LerXml!AX:AX))</f>
        <v/>
      </c>
      <c r="F414" s="68" t="str">
        <f aca="false">IF($B414="", "",SUMIF(LerXml!B:B,Relatorio!B414,LerXml!BA:BA))</f>
        <v/>
      </c>
      <c r="G414" s="67" t="str">
        <f aca="false">IF($B414="", "",SUMIF(LerXml!B:B,Relatorio!B414,LerXml!BB:BB))</f>
        <v/>
      </c>
      <c r="H414" s="67" t="str">
        <f aca="false">IF($B414="", "",SUMIF(LerXml!B:B,Relatorio!B414,LerXml!BE:BE))</f>
        <v/>
      </c>
      <c r="I414" s="68" t="str">
        <f aca="false">IF(AND($F414="",$G414="",$H414=""), "", IF(SUM(F414:H414)-D414 &lt; 0,0,SUM(F414:H414)-D414))</f>
        <v/>
      </c>
    </row>
    <row r="415" s="71" customFormat="true" ht="13.8" hidden="false" customHeight="false" outlineLevel="0" collapsed="false">
      <c r="B415" s="72"/>
      <c r="D415" s="67" t="str">
        <f aca="false">IF($B415="", "",SUMIF(LerXml!B:B,Relatorio!B415,LerXml!W:W))</f>
        <v/>
      </c>
      <c r="E415" s="67" t="str">
        <f aca="false">IF($B415="", "",SUMIF(LerXml!B:B,Relatorio!B415,LerXml!AX:AX))</f>
        <v/>
      </c>
      <c r="F415" s="68" t="str">
        <f aca="false">IF($B415="", "",SUMIF(LerXml!B:B,Relatorio!B415,LerXml!BA:BA))</f>
        <v/>
      </c>
      <c r="G415" s="67" t="str">
        <f aca="false">IF($B415="", "",SUMIF(LerXml!B:B,Relatorio!B415,LerXml!BB:BB))</f>
        <v/>
      </c>
      <c r="H415" s="67" t="str">
        <f aca="false">IF($B415="", "",SUMIF(LerXml!B:B,Relatorio!B415,LerXml!BE:BE))</f>
        <v/>
      </c>
      <c r="I415" s="68" t="str">
        <f aca="false">IF(AND($F415="",$G415="",$H415=""), "", IF(SUM(F415:H415)-D415 &lt; 0,0,SUM(F415:H415)-D415))</f>
        <v/>
      </c>
    </row>
    <row r="416" s="71" customFormat="true" ht="13.8" hidden="false" customHeight="false" outlineLevel="0" collapsed="false">
      <c r="B416" s="72"/>
      <c r="D416" s="67" t="str">
        <f aca="false">IF($B416="", "",SUMIF(LerXml!B:B,Relatorio!B416,LerXml!W:W))</f>
        <v/>
      </c>
      <c r="E416" s="67" t="str">
        <f aca="false">IF($B416="", "",SUMIF(LerXml!B:B,Relatorio!B416,LerXml!AX:AX))</f>
        <v/>
      </c>
      <c r="F416" s="68" t="str">
        <f aca="false">IF($B416="", "",SUMIF(LerXml!B:B,Relatorio!B416,LerXml!BA:BA))</f>
        <v/>
      </c>
      <c r="G416" s="67" t="str">
        <f aca="false">IF($B416="", "",SUMIF(LerXml!B:B,Relatorio!B416,LerXml!BB:BB))</f>
        <v/>
      </c>
      <c r="H416" s="67" t="str">
        <f aca="false">IF($B416="", "",SUMIF(LerXml!B:B,Relatorio!B416,LerXml!BE:BE))</f>
        <v/>
      </c>
      <c r="I416" s="68" t="str">
        <f aca="false">IF(AND($F416="",$G416="",$H416=""), "", IF(SUM(F416:H416)-D416 &lt; 0,0,SUM(F416:H416)-D416))</f>
        <v/>
      </c>
    </row>
    <row r="417" s="71" customFormat="true" ht="13.8" hidden="false" customHeight="false" outlineLevel="0" collapsed="false">
      <c r="B417" s="72"/>
      <c r="D417" s="67" t="str">
        <f aca="false">IF($B417="", "",SUMIF(LerXml!B:B,Relatorio!B417,LerXml!W:W))</f>
        <v/>
      </c>
      <c r="E417" s="67" t="str">
        <f aca="false">IF($B417="", "",SUMIF(LerXml!B:B,Relatorio!B417,LerXml!AX:AX))</f>
        <v/>
      </c>
      <c r="F417" s="68" t="str">
        <f aca="false">IF($B417="", "",SUMIF(LerXml!B:B,Relatorio!B417,LerXml!BA:BA))</f>
        <v/>
      </c>
      <c r="G417" s="67" t="str">
        <f aca="false">IF($B417="", "",SUMIF(LerXml!B:B,Relatorio!B417,LerXml!BB:BB))</f>
        <v/>
      </c>
      <c r="H417" s="67" t="str">
        <f aca="false">IF($B417="", "",SUMIF(LerXml!B:B,Relatorio!B417,LerXml!BE:BE))</f>
        <v/>
      </c>
      <c r="I417" s="68" t="str">
        <f aca="false">IF(AND($F417="",$G417="",$H417=""), "", IF(SUM(F417:H417)-D417 &lt; 0,0,SUM(F417:H417)-D417))</f>
        <v/>
      </c>
    </row>
    <row r="418" s="71" customFormat="true" ht="13.8" hidden="false" customHeight="false" outlineLevel="0" collapsed="false">
      <c r="B418" s="72"/>
      <c r="D418" s="67" t="str">
        <f aca="false">IF($B418="", "",SUMIF(LerXml!B:B,Relatorio!B418,LerXml!W:W))</f>
        <v/>
      </c>
      <c r="E418" s="67" t="str">
        <f aca="false">IF($B418="", "",SUMIF(LerXml!B:B,Relatorio!B418,LerXml!AX:AX))</f>
        <v/>
      </c>
      <c r="F418" s="68" t="str">
        <f aca="false">IF($B418="", "",SUMIF(LerXml!B:B,Relatorio!B418,LerXml!BA:BA))</f>
        <v/>
      </c>
      <c r="G418" s="67" t="str">
        <f aca="false">IF($B418="", "",SUMIF(LerXml!B:B,Relatorio!B418,LerXml!BB:BB))</f>
        <v/>
      </c>
      <c r="H418" s="67" t="str">
        <f aca="false">IF($B418="", "",SUMIF(LerXml!B:B,Relatorio!B418,LerXml!BE:BE))</f>
        <v/>
      </c>
      <c r="I418" s="68" t="str">
        <f aca="false">IF(AND($F418="",$G418="",$H418=""), "", IF(SUM(F418:H418)-D418 &lt; 0,0,SUM(F418:H418)-D418))</f>
        <v/>
      </c>
    </row>
    <row r="419" s="71" customFormat="true" ht="13.8" hidden="false" customHeight="false" outlineLevel="0" collapsed="false">
      <c r="B419" s="72"/>
      <c r="D419" s="67" t="str">
        <f aca="false">IF($B419="", "",SUMIF(LerXml!B:B,Relatorio!B419,LerXml!W:W))</f>
        <v/>
      </c>
      <c r="E419" s="67" t="str">
        <f aca="false">IF($B419="", "",SUMIF(LerXml!B:B,Relatorio!B419,LerXml!AX:AX))</f>
        <v/>
      </c>
      <c r="F419" s="68" t="str">
        <f aca="false">IF($B419="", "",SUMIF(LerXml!B:B,Relatorio!B419,LerXml!BA:BA))</f>
        <v/>
      </c>
      <c r="G419" s="67" t="str">
        <f aca="false">IF($B419="", "",SUMIF(LerXml!B:B,Relatorio!B419,LerXml!BB:BB))</f>
        <v/>
      </c>
      <c r="H419" s="67" t="str">
        <f aca="false">IF($B419="", "",SUMIF(LerXml!B:B,Relatorio!B419,LerXml!BE:BE))</f>
        <v/>
      </c>
      <c r="I419" s="68" t="str">
        <f aca="false">IF(AND($F419="",$G419="",$H419=""), "", IF(SUM(F419:H419)-D419 &lt; 0,0,SUM(F419:H419)-D419))</f>
        <v/>
      </c>
    </row>
    <row r="420" s="71" customFormat="true" ht="13.8" hidden="false" customHeight="false" outlineLevel="0" collapsed="false">
      <c r="B420" s="72"/>
      <c r="D420" s="67" t="str">
        <f aca="false">IF($B420="", "",SUMIF(LerXml!B:B,Relatorio!B420,LerXml!W:W))</f>
        <v/>
      </c>
      <c r="E420" s="67" t="str">
        <f aca="false">IF($B420="", "",SUMIF(LerXml!B:B,Relatorio!B420,LerXml!AX:AX))</f>
        <v/>
      </c>
      <c r="F420" s="68" t="str">
        <f aca="false">IF($B420="", "",SUMIF(LerXml!B:B,Relatorio!B420,LerXml!BA:BA))</f>
        <v/>
      </c>
      <c r="G420" s="67" t="str">
        <f aca="false">IF($B420="", "",SUMIF(LerXml!B:B,Relatorio!B420,LerXml!BB:BB))</f>
        <v/>
      </c>
      <c r="H420" s="67" t="str">
        <f aca="false">IF($B420="", "",SUMIF(LerXml!B:B,Relatorio!B420,LerXml!BE:BE))</f>
        <v/>
      </c>
      <c r="I420" s="68" t="str">
        <f aca="false">IF(AND($F420="",$G420="",$H420=""), "", IF(SUM(F420:H420)-D420 &lt; 0,0,SUM(F420:H420)-D420))</f>
        <v/>
      </c>
    </row>
    <row r="421" s="71" customFormat="true" ht="13.8" hidden="false" customHeight="false" outlineLevel="0" collapsed="false">
      <c r="B421" s="72"/>
      <c r="D421" s="67" t="str">
        <f aca="false">IF($B421="", "",SUMIF(LerXml!B:B,Relatorio!B421,LerXml!W:W))</f>
        <v/>
      </c>
      <c r="E421" s="67" t="str">
        <f aca="false">IF($B421="", "",SUMIF(LerXml!B:B,Relatorio!B421,LerXml!AX:AX))</f>
        <v/>
      </c>
      <c r="F421" s="68" t="str">
        <f aca="false">IF($B421="", "",SUMIF(LerXml!B:B,Relatorio!B421,LerXml!BA:BA))</f>
        <v/>
      </c>
      <c r="G421" s="67" t="str">
        <f aca="false">IF($B421="", "",SUMIF(LerXml!B:B,Relatorio!B421,LerXml!BB:BB))</f>
        <v/>
      </c>
      <c r="H421" s="67" t="str">
        <f aca="false">IF($B421="", "",SUMIF(LerXml!B:B,Relatorio!B421,LerXml!BE:BE))</f>
        <v/>
      </c>
      <c r="I421" s="68" t="str">
        <f aca="false">IF(AND($F421="",$G421="",$H421=""), "", IF(SUM(F421:H421)-D421 &lt; 0,0,SUM(F421:H421)-D421))</f>
        <v/>
      </c>
    </row>
    <row r="422" s="71" customFormat="true" ht="13.8" hidden="false" customHeight="false" outlineLevel="0" collapsed="false">
      <c r="B422" s="72"/>
      <c r="D422" s="67" t="str">
        <f aca="false">IF($B422="", "",SUMIF(LerXml!B:B,Relatorio!B422,LerXml!W:W))</f>
        <v/>
      </c>
      <c r="E422" s="67" t="str">
        <f aca="false">IF($B422="", "",SUMIF(LerXml!B:B,Relatorio!B422,LerXml!AX:AX))</f>
        <v/>
      </c>
      <c r="F422" s="68" t="str">
        <f aca="false">IF($B422="", "",SUMIF(LerXml!B:B,Relatorio!B422,LerXml!BA:BA))</f>
        <v/>
      </c>
      <c r="G422" s="67" t="str">
        <f aca="false">IF($B422="", "",SUMIF(LerXml!B:B,Relatorio!B422,LerXml!BB:BB))</f>
        <v/>
      </c>
      <c r="H422" s="67" t="str">
        <f aca="false">IF($B422="", "",SUMIF(LerXml!B:B,Relatorio!B422,LerXml!BE:BE))</f>
        <v/>
      </c>
      <c r="I422" s="68" t="str">
        <f aca="false">IF(AND($F422="",$G422="",$H422=""), "", IF(SUM(F422:H422)-D422 &lt; 0,0,SUM(F422:H422)-D422))</f>
        <v/>
      </c>
    </row>
    <row r="423" s="71" customFormat="true" ht="13.8" hidden="false" customHeight="false" outlineLevel="0" collapsed="false">
      <c r="B423" s="72"/>
      <c r="D423" s="67" t="str">
        <f aca="false">IF($B423="", "",SUMIF(LerXml!B:B,Relatorio!B423,LerXml!W:W))</f>
        <v/>
      </c>
      <c r="E423" s="67" t="str">
        <f aca="false">IF($B423="", "",SUMIF(LerXml!B:B,Relatorio!B423,LerXml!AX:AX))</f>
        <v/>
      </c>
      <c r="F423" s="68" t="str">
        <f aca="false">IF($B423="", "",SUMIF(LerXml!B:B,Relatorio!B423,LerXml!BA:BA))</f>
        <v/>
      </c>
      <c r="G423" s="67" t="str">
        <f aca="false">IF($B423="", "",SUMIF(LerXml!B:B,Relatorio!B423,LerXml!BB:BB))</f>
        <v/>
      </c>
      <c r="H423" s="67" t="str">
        <f aca="false">IF($B423="", "",SUMIF(LerXml!B:B,Relatorio!B423,LerXml!BE:BE))</f>
        <v/>
      </c>
      <c r="I423" s="68" t="str">
        <f aca="false">IF(AND($F423="",$G423="",$H423=""), "", IF(SUM(F423:H423)-D423 &lt; 0,0,SUM(F423:H423)-D423))</f>
        <v/>
      </c>
    </row>
    <row r="424" s="71" customFormat="true" ht="13.8" hidden="false" customHeight="false" outlineLevel="0" collapsed="false">
      <c r="B424" s="72"/>
      <c r="D424" s="67" t="str">
        <f aca="false">IF($B424="", "",SUMIF(LerXml!B:B,Relatorio!B424,LerXml!W:W))</f>
        <v/>
      </c>
      <c r="E424" s="67" t="str">
        <f aca="false">IF($B424="", "",SUMIF(LerXml!B:B,Relatorio!B424,LerXml!AX:AX))</f>
        <v/>
      </c>
      <c r="F424" s="68" t="str">
        <f aca="false">IF($B424="", "",SUMIF(LerXml!B:B,Relatorio!B424,LerXml!BA:BA))</f>
        <v/>
      </c>
      <c r="G424" s="67" t="str">
        <f aca="false">IF($B424="", "",SUMIF(LerXml!B:B,Relatorio!B424,LerXml!BB:BB))</f>
        <v/>
      </c>
      <c r="H424" s="67" t="str">
        <f aca="false">IF($B424="", "",SUMIF(LerXml!B:B,Relatorio!B424,LerXml!BE:BE))</f>
        <v/>
      </c>
      <c r="I424" s="68" t="str">
        <f aca="false">IF(AND($F424="",$G424="",$H424=""), "", IF(SUM(F424:H424)-D424 &lt; 0,0,SUM(F424:H424)-D424))</f>
        <v/>
      </c>
    </row>
    <row r="425" s="71" customFormat="true" ht="13.8" hidden="false" customHeight="false" outlineLevel="0" collapsed="false">
      <c r="B425" s="72"/>
      <c r="D425" s="67" t="str">
        <f aca="false">IF($B425="", "",SUMIF(LerXml!B:B,Relatorio!B425,LerXml!W:W))</f>
        <v/>
      </c>
      <c r="E425" s="67" t="str">
        <f aca="false">IF($B425="", "",SUMIF(LerXml!B:B,Relatorio!B425,LerXml!AX:AX))</f>
        <v/>
      </c>
      <c r="F425" s="68" t="str">
        <f aca="false">IF($B425="", "",SUMIF(LerXml!B:B,Relatorio!B425,LerXml!BA:BA))</f>
        <v/>
      </c>
      <c r="G425" s="67" t="str">
        <f aca="false">IF($B425="", "",SUMIF(LerXml!B:B,Relatorio!B425,LerXml!BB:BB))</f>
        <v/>
      </c>
      <c r="H425" s="67" t="str">
        <f aca="false">IF($B425="", "",SUMIF(LerXml!B:B,Relatorio!B425,LerXml!BE:BE))</f>
        <v/>
      </c>
      <c r="I425" s="68" t="str">
        <f aca="false">IF(AND($F425="",$G425="",$H425=""), "", IF(SUM(F425:H425)-D425 &lt; 0,0,SUM(F425:H425)-D425))</f>
        <v/>
      </c>
    </row>
    <row r="426" s="71" customFormat="true" ht="13.8" hidden="false" customHeight="false" outlineLevel="0" collapsed="false">
      <c r="B426" s="72"/>
      <c r="D426" s="67" t="str">
        <f aca="false">IF($B426="", "",SUMIF(LerXml!B:B,Relatorio!B426,LerXml!W:W))</f>
        <v/>
      </c>
      <c r="E426" s="67" t="str">
        <f aca="false">IF($B426="", "",SUMIF(LerXml!B:B,Relatorio!B426,LerXml!AX:AX))</f>
        <v/>
      </c>
      <c r="F426" s="68" t="str">
        <f aca="false">IF($B426="", "",SUMIF(LerXml!B:B,Relatorio!B426,LerXml!BA:BA))</f>
        <v/>
      </c>
      <c r="G426" s="67" t="str">
        <f aca="false">IF($B426="", "",SUMIF(LerXml!B:B,Relatorio!B426,LerXml!BB:BB))</f>
        <v/>
      </c>
      <c r="H426" s="67" t="str">
        <f aca="false">IF($B426="", "",SUMIF(LerXml!B:B,Relatorio!B426,LerXml!BE:BE))</f>
        <v/>
      </c>
      <c r="I426" s="68" t="str">
        <f aca="false">IF(AND($F426="",$G426="",$H426=""), "", IF(SUM(F426:H426)-D426 &lt; 0,0,SUM(F426:H426)-D426))</f>
        <v/>
      </c>
    </row>
    <row r="427" s="71" customFormat="true" ht="13.8" hidden="false" customHeight="false" outlineLevel="0" collapsed="false">
      <c r="B427" s="72"/>
      <c r="D427" s="67" t="str">
        <f aca="false">IF($B427="", "",SUMIF(LerXml!B:B,Relatorio!B427,LerXml!W:W))</f>
        <v/>
      </c>
      <c r="E427" s="67" t="str">
        <f aca="false">IF($B427="", "",SUMIF(LerXml!B:B,Relatorio!B427,LerXml!AX:AX))</f>
        <v/>
      </c>
      <c r="F427" s="68" t="str">
        <f aca="false">IF($B427="", "",SUMIF(LerXml!B:B,Relatorio!B427,LerXml!BA:BA))</f>
        <v/>
      </c>
      <c r="G427" s="67" t="str">
        <f aca="false">IF($B427="", "",SUMIF(LerXml!B:B,Relatorio!B427,LerXml!BB:BB))</f>
        <v/>
      </c>
      <c r="H427" s="67" t="str">
        <f aca="false">IF($B427="", "",SUMIF(LerXml!B:B,Relatorio!B427,LerXml!BE:BE))</f>
        <v/>
      </c>
      <c r="I427" s="68" t="str">
        <f aca="false">IF(AND($F427="",$G427="",$H427=""), "", IF(SUM(F427:H427)-D427 &lt; 0,0,SUM(F427:H427)-D427))</f>
        <v/>
      </c>
    </row>
    <row r="428" s="71" customFormat="true" ht="13.8" hidden="false" customHeight="false" outlineLevel="0" collapsed="false">
      <c r="B428" s="72"/>
      <c r="D428" s="67" t="str">
        <f aca="false">IF($B428="", "",SUMIF(LerXml!B:B,Relatorio!B428,LerXml!W:W))</f>
        <v/>
      </c>
      <c r="E428" s="67" t="str">
        <f aca="false">IF($B428="", "",SUMIF(LerXml!B:B,Relatorio!B428,LerXml!AX:AX))</f>
        <v/>
      </c>
      <c r="F428" s="68" t="str">
        <f aca="false">IF($B428="", "",SUMIF(LerXml!B:B,Relatorio!B428,LerXml!BA:BA))</f>
        <v/>
      </c>
      <c r="G428" s="67" t="str">
        <f aca="false">IF($B428="", "",SUMIF(LerXml!B:B,Relatorio!B428,LerXml!BB:BB))</f>
        <v/>
      </c>
      <c r="H428" s="67" t="str">
        <f aca="false">IF($B428="", "",SUMIF(LerXml!B:B,Relatorio!B428,LerXml!BE:BE))</f>
        <v/>
      </c>
      <c r="I428" s="68" t="str">
        <f aca="false">IF(AND($F428="",$G428="",$H428=""), "", IF(SUM(F428:H428)-D428 &lt; 0,0,SUM(F428:H428)-D428))</f>
        <v/>
      </c>
    </row>
    <row r="429" s="71" customFormat="true" ht="13.8" hidden="false" customHeight="false" outlineLevel="0" collapsed="false">
      <c r="B429" s="72"/>
      <c r="D429" s="67" t="str">
        <f aca="false">IF($B429="", "",SUMIF(LerXml!B:B,Relatorio!B429,LerXml!W:W))</f>
        <v/>
      </c>
      <c r="E429" s="67" t="str">
        <f aca="false">IF($B429="", "",SUMIF(LerXml!B:B,Relatorio!B429,LerXml!AX:AX))</f>
        <v/>
      </c>
      <c r="F429" s="68" t="str">
        <f aca="false">IF($B429="", "",SUMIF(LerXml!B:B,Relatorio!B429,LerXml!BA:BA))</f>
        <v/>
      </c>
      <c r="G429" s="67" t="str">
        <f aca="false">IF($B429="", "",SUMIF(LerXml!B:B,Relatorio!B429,LerXml!BB:BB))</f>
        <v/>
      </c>
      <c r="H429" s="67" t="str">
        <f aca="false">IF($B429="", "",SUMIF(LerXml!B:B,Relatorio!B429,LerXml!BE:BE))</f>
        <v/>
      </c>
      <c r="I429" s="68" t="str">
        <f aca="false">IF(AND($F429="",$G429="",$H429=""), "", IF(SUM(F429:H429)-D429 &lt; 0,0,SUM(F429:H429)-D429))</f>
        <v/>
      </c>
    </row>
    <row r="430" s="71" customFormat="true" ht="13.8" hidden="false" customHeight="false" outlineLevel="0" collapsed="false">
      <c r="B430" s="72"/>
      <c r="D430" s="67" t="str">
        <f aca="false">IF($B430="", "",SUMIF(LerXml!B:B,Relatorio!B430,LerXml!W:W))</f>
        <v/>
      </c>
      <c r="E430" s="67" t="str">
        <f aca="false">IF($B430="", "",SUMIF(LerXml!B:B,Relatorio!B430,LerXml!AX:AX))</f>
        <v/>
      </c>
      <c r="F430" s="68" t="str">
        <f aca="false">IF($B430="", "",SUMIF(LerXml!B:B,Relatorio!B430,LerXml!BA:BA))</f>
        <v/>
      </c>
      <c r="G430" s="67" t="str">
        <f aca="false">IF($B430="", "",SUMIF(LerXml!B:B,Relatorio!B430,LerXml!BB:BB))</f>
        <v/>
      </c>
      <c r="H430" s="67" t="str">
        <f aca="false">IF($B430="", "",SUMIF(LerXml!B:B,Relatorio!B430,LerXml!BE:BE))</f>
        <v/>
      </c>
      <c r="I430" s="68" t="str">
        <f aca="false">IF(AND($F430="",$G430="",$H430=""), "", IF(SUM(F430:H430)-D430 &lt; 0,0,SUM(F430:H430)-D430))</f>
        <v/>
      </c>
    </row>
    <row r="431" s="71" customFormat="true" ht="13.8" hidden="false" customHeight="false" outlineLevel="0" collapsed="false">
      <c r="B431" s="72"/>
      <c r="D431" s="67" t="str">
        <f aca="false">IF($B431="", "",SUMIF(LerXml!B:B,Relatorio!B431,LerXml!W:W))</f>
        <v/>
      </c>
      <c r="E431" s="67" t="str">
        <f aca="false">IF($B431="", "",SUMIF(LerXml!B:B,Relatorio!B431,LerXml!AX:AX))</f>
        <v/>
      </c>
      <c r="F431" s="68" t="str">
        <f aca="false">IF($B431="", "",SUMIF(LerXml!B:B,Relatorio!B431,LerXml!BA:BA))</f>
        <v/>
      </c>
      <c r="G431" s="67" t="str">
        <f aca="false">IF($B431="", "",SUMIF(LerXml!B:B,Relatorio!B431,LerXml!BB:BB))</f>
        <v/>
      </c>
      <c r="H431" s="67" t="str">
        <f aca="false">IF($B431="", "",SUMIF(LerXml!B:B,Relatorio!B431,LerXml!BE:BE))</f>
        <v/>
      </c>
      <c r="I431" s="68" t="str">
        <f aca="false">IF(AND($F431="",$G431="",$H431=""), "", IF(SUM(F431:H431)-D431 &lt; 0,0,SUM(F431:H431)-D431))</f>
        <v/>
      </c>
    </row>
    <row r="432" s="71" customFormat="true" ht="13.8" hidden="false" customHeight="false" outlineLevel="0" collapsed="false">
      <c r="B432" s="72"/>
      <c r="D432" s="67" t="str">
        <f aca="false">IF($B432="", "",SUMIF(LerXml!B:B,Relatorio!B432,LerXml!W:W))</f>
        <v/>
      </c>
      <c r="E432" s="67" t="str">
        <f aca="false">IF($B432="", "",SUMIF(LerXml!B:B,Relatorio!B432,LerXml!AX:AX))</f>
        <v/>
      </c>
      <c r="F432" s="68" t="str">
        <f aca="false">IF($B432="", "",SUMIF(LerXml!B:B,Relatorio!B432,LerXml!BA:BA))</f>
        <v/>
      </c>
      <c r="G432" s="67" t="str">
        <f aca="false">IF($B432="", "",SUMIF(LerXml!B:B,Relatorio!B432,LerXml!BB:BB))</f>
        <v/>
      </c>
      <c r="H432" s="67" t="str">
        <f aca="false">IF($B432="", "",SUMIF(LerXml!B:B,Relatorio!B432,LerXml!BE:BE))</f>
        <v/>
      </c>
      <c r="I432" s="68" t="str">
        <f aca="false">IF(AND($F432="",$G432="",$H432=""), "", IF(SUM(F432:H432)-D432 &lt; 0,0,SUM(F432:H432)-D432))</f>
        <v/>
      </c>
    </row>
    <row r="433" s="71" customFormat="true" ht="13.8" hidden="false" customHeight="false" outlineLevel="0" collapsed="false">
      <c r="B433" s="72"/>
      <c r="D433" s="67" t="str">
        <f aca="false">IF($B433="", "",SUMIF(LerXml!B:B,Relatorio!B433,LerXml!W:W))</f>
        <v/>
      </c>
      <c r="E433" s="67" t="str">
        <f aca="false">IF($B433="", "",SUMIF(LerXml!B:B,Relatorio!B433,LerXml!AX:AX))</f>
        <v/>
      </c>
      <c r="F433" s="68" t="str">
        <f aca="false">IF($B433="", "",SUMIF(LerXml!B:B,Relatorio!B433,LerXml!BA:BA))</f>
        <v/>
      </c>
      <c r="G433" s="67" t="str">
        <f aca="false">IF($B433="", "",SUMIF(LerXml!B:B,Relatorio!B433,LerXml!BB:BB))</f>
        <v/>
      </c>
      <c r="H433" s="67" t="str">
        <f aca="false">IF($B433="", "",SUMIF(LerXml!B:B,Relatorio!B433,LerXml!BE:BE))</f>
        <v/>
      </c>
      <c r="I433" s="68" t="str">
        <f aca="false">IF(AND($F433="",$G433="",$H433=""), "", IF(SUM(F433:H433)-D433 &lt; 0,0,SUM(F433:H433)-D433))</f>
        <v/>
      </c>
    </row>
    <row r="434" s="71" customFormat="true" ht="13.8" hidden="false" customHeight="false" outlineLevel="0" collapsed="false">
      <c r="B434" s="72"/>
      <c r="D434" s="67" t="str">
        <f aca="false">IF($B434="", "",SUMIF(LerXml!B:B,Relatorio!B434,LerXml!W:W))</f>
        <v/>
      </c>
      <c r="E434" s="67" t="str">
        <f aca="false">IF($B434="", "",SUMIF(LerXml!B:B,Relatorio!B434,LerXml!AX:AX))</f>
        <v/>
      </c>
      <c r="F434" s="68" t="str">
        <f aca="false">IF($B434="", "",SUMIF(LerXml!B:B,Relatorio!B434,LerXml!BA:BA))</f>
        <v/>
      </c>
      <c r="G434" s="67" t="str">
        <f aca="false">IF($B434="", "",SUMIF(LerXml!B:B,Relatorio!B434,LerXml!BB:BB))</f>
        <v/>
      </c>
      <c r="H434" s="67" t="str">
        <f aca="false">IF($B434="", "",SUMIF(LerXml!B:B,Relatorio!B434,LerXml!BE:BE))</f>
        <v/>
      </c>
      <c r="I434" s="68" t="str">
        <f aca="false">IF(AND($F434="",$G434="",$H434=""), "", IF(SUM(F434:H434)-D434 &lt; 0,0,SUM(F434:H434)-D434))</f>
        <v/>
      </c>
    </row>
    <row r="435" s="71" customFormat="true" ht="13.8" hidden="false" customHeight="false" outlineLevel="0" collapsed="false">
      <c r="B435" s="72"/>
      <c r="D435" s="67" t="str">
        <f aca="false">IF($B435="", "",SUMIF(LerXml!B:B,Relatorio!B435,LerXml!W:W))</f>
        <v/>
      </c>
      <c r="E435" s="67" t="str">
        <f aca="false">IF($B435="", "",SUMIF(LerXml!B:B,Relatorio!B435,LerXml!AX:AX))</f>
        <v/>
      </c>
      <c r="F435" s="68" t="str">
        <f aca="false">IF($B435="", "",SUMIF(LerXml!B:B,Relatorio!B435,LerXml!BA:BA))</f>
        <v/>
      </c>
      <c r="G435" s="67" t="str">
        <f aca="false">IF($B435="", "",SUMIF(LerXml!B:B,Relatorio!B435,LerXml!BB:BB))</f>
        <v/>
      </c>
      <c r="H435" s="67" t="str">
        <f aca="false">IF($B435="", "",SUMIF(LerXml!B:B,Relatorio!B435,LerXml!BE:BE))</f>
        <v/>
      </c>
      <c r="I435" s="68" t="str">
        <f aca="false">IF(AND($F435="",$G435="",$H435=""), "", IF(SUM(F435:H435)-D435 &lt; 0,0,SUM(F435:H435)-D435))</f>
        <v/>
      </c>
    </row>
    <row r="436" s="71" customFormat="true" ht="13.8" hidden="false" customHeight="false" outlineLevel="0" collapsed="false">
      <c r="B436" s="72"/>
      <c r="D436" s="67" t="str">
        <f aca="false">IF($B436="", "",SUMIF(LerXml!B:B,Relatorio!B436,LerXml!W:W))</f>
        <v/>
      </c>
      <c r="E436" s="67" t="str">
        <f aca="false">IF($B436="", "",SUMIF(LerXml!B:B,Relatorio!B436,LerXml!AX:AX))</f>
        <v/>
      </c>
      <c r="F436" s="68" t="str">
        <f aca="false">IF($B436="", "",SUMIF(LerXml!B:B,Relatorio!B436,LerXml!BA:BA))</f>
        <v/>
      </c>
      <c r="G436" s="67" t="str">
        <f aca="false">IF($B436="", "",SUMIF(LerXml!B:B,Relatorio!B436,LerXml!BB:BB))</f>
        <v/>
      </c>
      <c r="H436" s="67" t="str">
        <f aca="false">IF($B436="", "",SUMIF(LerXml!B:B,Relatorio!B436,LerXml!BE:BE))</f>
        <v/>
      </c>
      <c r="I436" s="68" t="str">
        <f aca="false">IF(AND($F436="",$G436="",$H436=""), "", IF(SUM(F436:H436)-D436 &lt; 0,0,SUM(F436:H436)-D436))</f>
        <v/>
      </c>
    </row>
    <row r="437" s="71" customFormat="true" ht="13.8" hidden="false" customHeight="false" outlineLevel="0" collapsed="false">
      <c r="B437" s="72"/>
      <c r="D437" s="67" t="str">
        <f aca="false">IF($B437="", "",SUMIF(LerXml!B:B,Relatorio!B437,LerXml!W:W))</f>
        <v/>
      </c>
      <c r="E437" s="67" t="str">
        <f aca="false">IF($B437="", "",SUMIF(LerXml!B:B,Relatorio!B437,LerXml!AX:AX))</f>
        <v/>
      </c>
      <c r="F437" s="68" t="str">
        <f aca="false">IF($B437="", "",SUMIF(LerXml!B:B,Relatorio!B437,LerXml!BA:BA))</f>
        <v/>
      </c>
      <c r="G437" s="67" t="str">
        <f aca="false">IF($B437="", "",SUMIF(LerXml!B:B,Relatorio!B437,LerXml!BB:BB))</f>
        <v/>
      </c>
      <c r="H437" s="67" t="str">
        <f aca="false">IF($B437="", "",SUMIF(LerXml!B:B,Relatorio!B437,LerXml!BE:BE))</f>
        <v/>
      </c>
      <c r="I437" s="68" t="str">
        <f aca="false">IF(AND($F437="",$G437="",$H437=""), "", IF(SUM(F437:H437)-D437 &lt; 0,0,SUM(F437:H437)-D437))</f>
        <v/>
      </c>
    </row>
    <row r="438" s="71" customFormat="true" ht="13.8" hidden="false" customHeight="false" outlineLevel="0" collapsed="false">
      <c r="B438" s="72"/>
      <c r="D438" s="67" t="str">
        <f aca="false">IF($B438="", "",SUMIF(LerXml!B:B,Relatorio!B438,LerXml!W:W))</f>
        <v/>
      </c>
      <c r="E438" s="67" t="str">
        <f aca="false">IF($B438="", "",SUMIF(LerXml!B:B,Relatorio!B438,LerXml!AX:AX))</f>
        <v/>
      </c>
      <c r="F438" s="68" t="str">
        <f aca="false">IF($B438="", "",SUMIF(LerXml!B:B,Relatorio!B438,LerXml!BA:BA))</f>
        <v/>
      </c>
      <c r="G438" s="67" t="str">
        <f aca="false">IF($B438="", "",SUMIF(LerXml!B:B,Relatorio!B438,LerXml!BB:BB))</f>
        <v/>
      </c>
      <c r="H438" s="67" t="str">
        <f aca="false">IF($B438="", "",SUMIF(LerXml!B:B,Relatorio!B438,LerXml!BE:BE))</f>
        <v/>
      </c>
      <c r="I438" s="68" t="str">
        <f aca="false">IF(AND($F438="",$G438="",$H438=""), "", IF(SUM(F438:H438)-D438 &lt; 0,0,SUM(F438:H438)-D438))</f>
        <v/>
      </c>
    </row>
    <row r="439" s="71" customFormat="true" ht="13.8" hidden="false" customHeight="false" outlineLevel="0" collapsed="false">
      <c r="B439" s="72"/>
      <c r="D439" s="67" t="str">
        <f aca="false">IF($B439="", "",SUMIF(LerXml!B:B,Relatorio!B439,LerXml!W:W))</f>
        <v/>
      </c>
      <c r="E439" s="67" t="str">
        <f aca="false">IF($B439="", "",SUMIF(LerXml!B:B,Relatorio!B439,LerXml!AX:AX))</f>
        <v/>
      </c>
      <c r="F439" s="68" t="str">
        <f aca="false">IF($B439="", "",SUMIF(LerXml!B:B,Relatorio!B439,LerXml!BA:BA))</f>
        <v/>
      </c>
      <c r="G439" s="67" t="str">
        <f aca="false">IF($B439="", "",SUMIF(LerXml!B:B,Relatorio!B439,LerXml!BB:BB))</f>
        <v/>
      </c>
      <c r="H439" s="67" t="str">
        <f aca="false">IF($B439="", "",SUMIF(LerXml!B:B,Relatorio!B439,LerXml!BE:BE))</f>
        <v/>
      </c>
      <c r="I439" s="68" t="str">
        <f aca="false">IF(AND($F439="",$G439="",$H439=""), "", IF(SUM(F439:H439)-D439 &lt; 0,0,SUM(F439:H439)-D439))</f>
        <v/>
      </c>
    </row>
    <row r="440" s="71" customFormat="true" ht="13.8" hidden="false" customHeight="false" outlineLevel="0" collapsed="false">
      <c r="B440" s="72"/>
      <c r="D440" s="67" t="str">
        <f aca="false">IF($B440="", "",SUMIF(LerXml!B:B,Relatorio!B440,LerXml!W:W))</f>
        <v/>
      </c>
      <c r="E440" s="67" t="str">
        <f aca="false">IF($B440="", "",SUMIF(LerXml!B:B,Relatorio!B440,LerXml!AX:AX))</f>
        <v/>
      </c>
      <c r="F440" s="68" t="str">
        <f aca="false">IF($B440="", "",SUMIF(LerXml!B:B,Relatorio!B440,LerXml!BA:BA))</f>
        <v/>
      </c>
      <c r="G440" s="67" t="str">
        <f aca="false">IF($B440="", "",SUMIF(LerXml!B:B,Relatorio!B440,LerXml!BB:BB))</f>
        <v/>
      </c>
      <c r="H440" s="67" t="str">
        <f aca="false">IF($B440="", "",SUMIF(LerXml!B:B,Relatorio!B440,LerXml!BE:BE))</f>
        <v/>
      </c>
      <c r="I440" s="68" t="str">
        <f aca="false">IF(AND($F440="",$G440="",$H440=""), "", IF(SUM(F440:H440)-D440 &lt; 0,0,SUM(F440:H440)-D440))</f>
        <v/>
      </c>
    </row>
    <row r="441" s="71" customFormat="true" ht="13.8" hidden="false" customHeight="false" outlineLevel="0" collapsed="false">
      <c r="B441" s="72"/>
      <c r="D441" s="67" t="str">
        <f aca="false">IF($B441="", "",SUMIF(LerXml!B:B,Relatorio!B441,LerXml!W:W))</f>
        <v/>
      </c>
      <c r="E441" s="67" t="str">
        <f aca="false">IF($B441="", "",SUMIF(LerXml!B:B,Relatorio!B441,LerXml!AX:AX))</f>
        <v/>
      </c>
      <c r="F441" s="68" t="str">
        <f aca="false">IF($B441="", "",SUMIF(LerXml!B:B,Relatorio!B441,LerXml!BA:BA))</f>
        <v/>
      </c>
      <c r="G441" s="67" t="str">
        <f aca="false">IF($B441="", "",SUMIF(LerXml!B:B,Relatorio!B441,LerXml!BB:BB))</f>
        <v/>
      </c>
      <c r="H441" s="67" t="str">
        <f aca="false">IF($B441="", "",SUMIF(LerXml!B:B,Relatorio!B441,LerXml!BE:BE))</f>
        <v/>
      </c>
      <c r="I441" s="68" t="str">
        <f aca="false">IF(AND($F441="",$G441="",$H441=""), "", IF(SUM(F441:H441)-D441 &lt; 0,0,SUM(F441:H441)-D441))</f>
        <v/>
      </c>
    </row>
    <row r="442" s="71" customFormat="true" ht="13.8" hidden="false" customHeight="false" outlineLevel="0" collapsed="false">
      <c r="B442" s="72"/>
      <c r="D442" s="67" t="str">
        <f aca="false">IF($B442="", "",SUMIF(LerXml!B:B,Relatorio!B442,LerXml!W:W))</f>
        <v/>
      </c>
      <c r="E442" s="67" t="str">
        <f aca="false">IF($B442="", "",SUMIF(LerXml!B:B,Relatorio!B442,LerXml!AX:AX))</f>
        <v/>
      </c>
      <c r="F442" s="68" t="str">
        <f aca="false">IF($B442="", "",SUMIF(LerXml!B:B,Relatorio!B442,LerXml!BA:BA))</f>
        <v/>
      </c>
      <c r="G442" s="67" t="str">
        <f aca="false">IF($B442="", "",SUMIF(LerXml!B:B,Relatorio!B442,LerXml!BB:BB))</f>
        <v/>
      </c>
      <c r="H442" s="67" t="str">
        <f aca="false">IF($B442="", "",SUMIF(LerXml!B:B,Relatorio!B442,LerXml!BE:BE))</f>
        <v/>
      </c>
      <c r="I442" s="68" t="str">
        <f aca="false">IF(AND($F442="",$G442="",$H442=""), "", IF(SUM(F442:H442)-D442 &lt; 0,0,SUM(F442:H442)-D442))</f>
        <v/>
      </c>
    </row>
    <row r="443" s="71" customFormat="true" ht="13.8" hidden="false" customHeight="false" outlineLevel="0" collapsed="false">
      <c r="B443" s="72"/>
      <c r="D443" s="67" t="str">
        <f aca="false">IF($B443="", "",SUMIF(LerXml!B:B,Relatorio!B443,LerXml!W:W))</f>
        <v/>
      </c>
      <c r="E443" s="67" t="str">
        <f aca="false">IF($B443="", "",SUMIF(LerXml!B:B,Relatorio!B443,LerXml!AX:AX))</f>
        <v/>
      </c>
      <c r="F443" s="68" t="str">
        <f aca="false">IF($B443="", "",SUMIF(LerXml!B:B,Relatorio!B443,LerXml!BA:BA))</f>
        <v/>
      </c>
      <c r="G443" s="67" t="str">
        <f aca="false">IF($B443="", "",SUMIF(LerXml!B:B,Relatorio!B443,LerXml!BB:BB))</f>
        <v/>
      </c>
      <c r="H443" s="67" t="str">
        <f aca="false">IF($B443="", "",SUMIF(LerXml!B:B,Relatorio!B443,LerXml!BE:BE))</f>
        <v/>
      </c>
      <c r="I443" s="68" t="str">
        <f aca="false">IF(AND($F443="",$G443="",$H443=""), "", IF(SUM(F443:H443)-D443 &lt; 0,0,SUM(F443:H443)-D443))</f>
        <v/>
      </c>
    </row>
    <row r="444" s="71" customFormat="true" ht="13.8" hidden="false" customHeight="false" outlineLevel="0" collapsed="false">
      <c r="B444" s="72"/>
      <c r="D444" s="67" t="str">
        <f aca="false">IF($B444="", "",SUMIF(LerXml!B:B,Relatorio!B444,LerXml!W:W))</f>
        <v/>
      </c>
      <c r="E444" s="67" t="str">
        <f aca="false">IF($B444="", "",SUMIF(LerXml!B:B,Relatorio!B444,LerXml!AX:AX))</f>
        <v/>
      </c>
      <c r="F444" s="68" t="str">
        <f aca="false">IF($B444="", "",SUMIF(LerXml!B:B,Relatorio!B444,LerXml!BA:BA))</f>
        <v/>
      </c>
      <c r="G444" s="67" t="str">
        <f aca="false">IF($B444="", "",SUMIF(LerXml!B:B,Relatorio!B444,LerXml!BB:BB))</f>
        <v/>
      </c>
      <c r="H444" s="67" t="str">
        <f aca="false">IF($B444="", "",SUMIF(LerXml!B:B,Relatorio!B444,LerXml!BE:BE))</f>
        <v/>
      </c>
      <c r="I444" s="68" t="str">
        <f aca="false">IF(AND($F444="",$G444="",$H444=""), "", IF(SUM(F444:H444)-D444 &lt; 0,0,SUM(F444:H444)-D444))</f>
        <v/>
      </c>
    </row>
    <row r="445" s="71" customFormat="true" ht="13.8" hidden="false" customHeight="false" outlineLevel="0" collapsed="false">
      <c r="B445" s="72"/>
      <c r="D445" s="67" t="str">
        <f aca="false">IF($B445="", "",SUMIF(LerXml!B:B,Relatorio!B445,LerXml!W:W))</f>
        <v/>
      </c>
      <c r="E445" s="67" t="str">
        <f aca="false">IF($B445="", "",SUMIF(LerXml!B:B,Relatorio!B445,LerXml!AX:AX))</f>
        <v/>
      </c>
      <c r="F445" s="68" t="str">
        <f aca="false">IF($B445="", "",SUMIF(LerXml!B:B,Relatorio!B445,LerXml!BA:BA))</f>
        <v/>
      </c>
      <c r="G445" s="67" t="str">
        <f aca="false">IF($B445="", "",SUMIF(LerXml!B:B,Relatorio!B445,LerXml!BB:BB))</f>
        <v/>
      </c>
      <c r="H445" s="67" t="str">
        <f aca="false">IF($B445="", "",SUMIF(LerXml!B:B,Relatorio!B445,LerXml!BE:BE))</f>
        <v/>
      </c>
      <c r="I445" s="68" t="str">
        <f aca="false">IF(AND($F445="",$G445="",$H445=""), "", IF(SUM(F445:H445)-D445 &lt; 0,0,SUM(F445:H445)-D445))</f>
        <v/>
      </c>
    </row>
    <row r="446" s="71" customFormat="true" ht="13.8" hidden="false" customHeight="false" outlineLevel="0" collapsed="false">
      <c r="B446" s="72"/>
      <c r="D446" s="67" t="str">
        <f aca="false">IF($B446="", "",SUMIF(LerXml!B:B,Relatorio!B446,LerXml!W:W))</f>
        <v/>
      </c>
      <c r="E446" s="67" t="str">
        <f aca="false">IF($B446="", "",SUMIF(LerXml!B:B,Relatorio!B446,LerXml!AX:AX))</f>
        <v/>
      </c>
      <c r="F446" s="68" t="str">
        <f aca="false">IF($B446="", "",SUMIF(LerXml!B:B,Relatorio!B446,LerXml!BA:BA))</f>
        <v/>
      </c>
      <c r="G446" s="67" t="str">
        <f aca="false">IF($B446="", "",SUMIF(LerXml!B:B,Relatorio!B446,LerXml!BB:BB))</f>
        <v/>
      </c>
      <c r="H446" s="67" t="str">
        <f aca="false">IF($B446="", "",SUMIF(LerXml!B:B,Relatorio!B446,LerXml!BE:BE))</f>
        <v/>
      </c>
      <c r="I446" s="68" t="str">
        <f aca="false">IF(AND($F446="",$G446="",$H446=""), "", IF(SUM(F446:H446)-D446 &lt; 0,0,SUM(F446:H446)-D446))</f>
        <v/>
      </c>
    </row>
    <row r="447" s="71" customFormat="true" ht="13.8" hidden="false" customHeight="false" outlineLevel="0" collapsed="false">
      <c r="B447" s="72"/>
      <c r="D447" s="67" t="str">
        <f aca="false">IF($B447="", "",SUMIF(LerXml!B:B,Relatorio!B447,LerXml!W:W))</f>
        <v/>
      </c>
      <c r="E447" s="67" t="str">
        <f aca="false">IF($B447="", "",SUMIF(LerXml!B:B,Relatorio!B447,LerXml!AX:AX))</f>
        <v/>
      </c>
      <c r="F447" s="68" t="str">
        <f aca="false">IF($B447="", "",SUMIF(LerXml!B:B,Relatorio!B447,LerXml!BA:BA))</f>
        <v/>
      </c>
      <c r="G447" s="67" t="str">
        <f aca="false">IF($B447="", "",SUMIF(LerXml!B:B,Relatorio!B447,LerXml!BB:BB))</f>
        <v/>
      </c>
      <c r="H447" s="67" t="str">
        <f aca="false">IF($B447="", "",SUMIF(LerXml!B:B,Relatorio!B447,LerXml!BE:BE))</f>
        <v/>
      </c>
      <c r="I447" s="68" t="str">
        <f aca="false">IF(AND($F447="",$G447="",$H447=""), "", IF(SUM(F447:H447)-D447 &lt; 0,0,SUM(F447:H447)-D447))</f>
        <v/>
      </c>
    </row>
    <row r="448" s="71" customFormat="true" ht="13.8" hidden="false" customHeight="false" outlineLevel="0" collapsed="false">
      <c r="B448" s="72"/>
      <c r="D448" s="67" t="str">
        <f aca="false">IF($B448="", "",SUMIF(LerXml!B:B,Relatorio!B448,LerXml!W:W))</f>
        <v/>
      </c>
      <c r="E448" s="67" t="str">
        <f aca="false">IF($B448="", "",SUMIF(LerXml!B:B,Relatorio!B448,LerXml!AX:AX))</f>
        <v/>
      </c>
      <c r="F448" s="68" t="str">
        <f aca="false">IF($B448="", "",SUMIF(LerXml!B:B,Relatorio!B448,LerXml!BA:BA))</f>
        <v/>
      </c>
      <c r="G448" s="67" t="str">
        <f aca="false">IF($B448="", "",SUMIF(LerXml!B:B,Relatorio!B448,LerXml!BB:BB))</f>
        <v/>
      </c>
      <c r="H448" s="67" t="str">
        <f aca="false">IF($B448="", "",SUMIF(LerXml!B:B,Relatorio!B448,LerXml!BE:BE))</f>
        <v/>
      </c>
      <c r="I448" s="68" t="str">
        <f aca="false">IF(AND($F448="",$G448="",$H448=""), "", IF(SUM(F448:H448)-D448 &lt; 0,0,SUM(F448:H448)-D448))</f>
        <v/>
      </c>
    </row>
    <row r="449" s="71" customFormat="true" ht="13.8" hidden="false" customHeight="false" outlineLevel="0" collapsed="false">
      <c r="B449" s="72"/>
      <c r="D449" s="67" t="str">
        <f aca="false">IF($B449="", "",SUMIF(LerXml!B:B,Relatorio!B449,LerXml!W:W))</f>
        <v/>
      </c>
      <c r="E449" s="67" t="str">
        <f aca="false">IF($B449="", "",SUMIF(LerXml!B:B,Relatorio!B449,LerXml!AX:AX))</f>
        <v/>
      </c>
      <c r="F449" s="68" t="str">
        <f aca="false">IF($B449="", "",SUMIF(LerXml!B:B,Relatorio!B449,LerXml!BA:BA))</f>
        <v/>
      </c>
      <c r="G449" s="67" t="str">
        <f aca="false">IF($B449="", "",SUMIF(LerXml!B:B,Relatorio!B449,LerXml!BB:BB))</f>
        <v/>
      </c>
      <c r="H449" s="67" t="str">
        <f aca="false">IF($B449="", "",SUMIF(LerXml!B:B,Relatorio!B449,LerXml!BE:BE))</f>
        <v/>
      </c>
      <c r="I449" s="68" t="str">
        <f aca="false">IF(AND($F449="",$G449="",$H449=""), "", IF(SUM(F449:H449)-D449 &lt; 0,0,SUM(F449:H449)-D449))</f>
        <v/>
      </c>
    </row>
    <row r="450" s="71" customFormat="true" ht="13.8" hidden="false" customHeight="false" outlineLevel="0" collapsed="false">
      <c r="B450" s="72"/>
      <c r="D450" s="67" t="str">
        <f aca="false">IF($B450="", "",SUMIF(LerXml!B:B,Relatorio!B450,LerXml!W:W))</f>
        <v/>
      </c>
      <c r="E450" s="67" t="str">
        <f aca="false">IF($B450="", "",SUMIF(LerXml!B:B,Relatorio!B450,LerXml!AX:AX))</f>
        <v/>
      </c>
      <c r="F450" s="68" t="str">
        <f aca="false">IF($B450="", "",SUMIF(LerXml!B:B,Relatorio!B450,LerXml!BA:BA))</f>
        <v/>
      </c>
      <c r="G450" s="67" t="str">
        <f aca="false">IF($B450="", "",SUMIF(LerXml!B:B,Relatorio!B450,LerXml!BB:BB))</f>
        <v/>
      </c>
      <c r="H450" s="67" t="str">
        <f aca="false">IF($B450="", "",SUMIF(LerXml!B:B,Relatorio!B450,LerXml!BE:BE))</f>
        <v/>
      </c>
      <c r="I450" s="68" t="str">
        <f aca="false">IF(AND($F450="",$G450="",$H450=""), "", IF(SUM(F450:H450)-D450 &lt; 0,0,SUM(F450:H450)-D450))</f>
        <v/>
      </c>
    </row>
    <row r="451" s="71" customFormat="true" ht="13.8" hidden="false" customHeight="false" outlineLevel="0" collapsed="false">
      <c r="B451" s="72"/>
      <c r="D451" s="67" t="str">
        <f aca="false">IF($B451="", "",SUMIF(LerXml!B:B,Relatorio!B451,LerXml!W:W))</f>
        <v/>
      </c>
      <c r="E451" s="67" t="str">
        <f aca="false">IF($B451="", "",SUMIF(LerXml!B:B,Relatorio!B451,LerXml!AX:AX))</f>
        <v/>
      </c>
      <c r="F451" s="68" t="str">
        <f aca="false">IF($B451="", "",SUMIF(LerXml!B:B,Relatorio!B451,LerXml!BA:BA))</f>
        <v/>
      </c>
      <c r="G451" s="67" t="str">
        <f aca="false">IF($B451="", "",SUMIF(LerXml!B:B,Relatorio!B451,LerXml!BB:BB))</f>
        <v/>
      </c>
      <c r="H451" s="67" t="str">
        <f aca="false">IF($B451="", "",SUMIF(LerXml!B:B,Relatorio!B451,LerXml!BE:BE))</f>
        <v/>
      </c>
      <c r="I451" s="68" t="str">
        <f aca="false">IF(AND($F451="",$G451="",$H451=""), "", IF(SUM(F451:H451)-D451 &lt; 0,0,SUM(F451:H451)-D451))</f>
        <v/>
      </c>
    </row>
    <row r="452" s="71" customFormat="true" ht="13.8" hidden="false" customHeight="false" outlineLevel="0" collapsed="false">
      <c r="B452" s="72"/>
      <c r="D452" s="67" t="str">
        <f aca="false">IF($B452="", "",SUMIF(LerXml!B:B,Relatorio!B452,LerXml!W:W))</f>
        <v/>
      </c>
      <c r="E452" s="67" t="str">
        <f aca="false">IF($B452="", "",SUMIF(LerXml!B:B,Relatorio!B452,LerXml!AX:AX))</f>
        <v/>
      </c>
      <c r="F452" s="68" t="str">
        <f aca="false">IF($B452="", "",SUMIF(LerXml!B:B,Relatorio!B452,LerXml!BA:BA))</f>
        <v/>
      </c>
      <c r="G452" s="67" t="str">
        <f aca="false">IF($B452="", "",SUMIF(LerXml!B:B,Relatorio!B452,LerXml!BB:BB))</f>
        <v/>
      </c>
      <c r="H452" s="67" t="str">
        <f aca="false">IF($B452="", "",SUMIF(LerXml!B:B,Relatorio!B452,LerXml!BE:BE))</f>
        <v/>
      </c>
      <c r="I452" s="68" t="str">
        <f aca="false">IF(AND($F452="",$G452="",$H452=""), "", IF(SUM(F452:H452)-D452 &lt; 0,0,SUM(F452:H452)-D452))</f>
        <v/>
      </c>
    </row>
    <row r="453" s="71" customFormat="true" ht="13.8" hidden="false" customHeight="false" outlineLevel="0" collapsed="false">
      <c r="B453" s="72"/>
      <c r="D453" s="67" t="str">
        <f aca="false">IF($B453="", "",SUMIF(LerXml!B:B,Relatorio!B453,LerXml!W:W))</f>
        <v/>
      </c>
      <c r="E453" s="67" t="str">
        <f aca="false">IF($B453="", "",SUMIF(LerXml!B:B,Relatorio!B453,LerXml!AX:AX))</f>
        <v/>
      </c>
      <c r="F453" s="68" t="str">
        <f aca="false">IF($B453="", "",SUMIF(LerXml!B:B,Relatorio!B453,LerXml!BA:BA))</f>
        <v/>
      </c>
      <c r="G453" s="67" t="str">
        <f aca="false">IF($B453="", "",SUMIF(LerXml!B:B,Relatorio!B453,LerXml!BB:BB))</f>
        <v/>
      </c>
      <c r="H453" s="67" t="str">
        <f aca="false">IF($B453="", "",SUMIF(LerXml!B:B,Relatorio!B453,LerXml!BE:BE))</f>
        <v/>
      </c>
      <c r="I453" s="68" t="str">
        <f aca="false">IF(AND($F453="",$G453="",$H453=""), "", IF(SUM(F453:H453)-D453 &lt; 0,0,SUM(F453:H453)-D453))</f>
        <v/>
      </c>
    </row>
    <row r="454" s="71" customFormat="true" ht="13.8" hidden="false" customHeight="false" outlineLevel="0" collapsed="false">
      <c r="B454" s="72"/>
      <c r="D454" s="67" t="str">
        <f aca="false">IF($B454="", "",SUMIF(LerXml!B:B,Relatorio!B454,LerXml!W:W))</f>
        <v/>
      </c>
      <c r="E454" s="67" t="str">
        <f aca="false">IF($B454="", "",SUMIF(LerXml!B:B,Relatorio!B454,LerXml!AX:AX))</f>
        <v/>
      </c>
      <c r="F454" s="68" t="str">
        <f aca="false">IF($B454="", "",SUMIF(LerXml!B:B,Relatorio!B454,LerXml!BA:BA))</f>
        <v/>
      </c>
      <c r="G454" s="67" t="str">
        <f aca="false">IF($B454="", "",SUMIF(LerXml!B:B,Relatorio!B454,LerXml!BB:BB))</f>
        <v/>
      </c>
      <c r="H454" s="67" t="str">
        <f aca="false">IF($B454="", "",SUMIF(LerXml!B:B,Relatorio!B454,LerXml!BE:BE))</f>
        <v/>
      </c>
      <c r="I454" s="68" t="str">
        <f aca="false">IF(AND($F454="",$G454="",$H454=""), "", IF(SUM(F454:H454)-D454 &lt; 0,0,SUM(F454:H454)-D454))</f>
        <v/>
      </c>
    </row>
    <row r="455" s="71" customFormat="true" ht="13.8" hidden="false" customHeight="false" outlineLevel="0" collapsed="false">
      <c r="B455" s="72"/>
      <c r="D455" s="67" t="str">
        <f aca="false">IF($B455="", "",SUMIF(LerXml!B:B,Relatorio!B455,LerXml!W:W))</f>
        <v/>
      </c>
      <c r="E455" s="67" t="str">
        <f aca="false">IF($B455="", "",SUMIF(LerXml!B:B,Relatorio!B455,LerXml!AX:AX))</f>
        <v/>
      </c>
      <c r="F455" s="68" t="str">
        <f aca="false">IF($B455="", "",SUMIF(LerXml!B:B,Relatorio!B455,LerXml!BA:BA))</f>
        <v/>
      </c>
      <c r="G455" s="67" t="str">
        <f aca="false">IF($B455="", "",SUMIF(LerXml!B:B,Relatorio!B455,LerXml!BB:BB))</f>
        <v/>
      </c>
      <c r="H455" s="67" t="str">
        <f aca="false">IF($B455="", "",SUMIF(LerXml!B:B,Relatorio!B455,LerXml!BE:BE))</f>
        <v/>
      </c>
      <c r="I455" s="68" t="str">
        <f aca="false">IF(AND($F455="",$G455="",$H455=""), "", IF(SUM(F455:H455)-D455 &lt; 0,0,SUM(F455:H455)-D455))</f>
        <v/>
      </c>
    </row>
    <row r="456" s="71" customFormat="true" ht="13.8" hidden="false" customHeight="false" outlineLevel="0" collapsed="false">
      <c r="B456" s="72"/>
      <c r="D456" s="67" t="str">
        <f aca="false">IF($B456="", "",SUMIF(LerXml!B:B,Relatorio!B456,LerXml!W:W))</f>
        <v/>
      </c>
      <c r="E456" s="67" t="str">
        <f aca="false">IF($B456="", "",SUMIF(LerXml!B:B,Relatorio!B456,LerXml!AX:AX))</f>
        <v/>
      </c>
      <c r="F456" s="68" t="str">
        <f aca="false">IF($B456="", "",SUMIF(LerXml!B:B,Relatorio!B456,LerXml!BA:BA))</f>
        <v/>
      </c>
      <c r="G456" s="67" t="str">
        <f aca="false">IF($B456="", "",SUMIF(LerXml!B:B,Relatorio!B456,LerXml!BB:BB))</f>
        <v/>
      </c>
      <c r="H456" s="67" t="str">
        <f aca="false">IF($B456="", "",SUMIF(LerXml!B:B,Relatorio!B456,LerXml!BE:BE))</f>
        <v/>
      </c>
      <c r="I456" s="68" t="str">
        <f aca="false">IF(AND($F456="",$G456="",$H456=""), "", IF(SUM(F456:H456)-D456 &lt; 0,0,SUM(F456:H456)-D456))</f>
        <v/>
      </c>
    </row>
    <row r="457" s="71" customFormat="true" ht="13.8" hidden="false" customHeight="false" outlineLevel="0" collapsed="false">
      <c r="B457" s="72"/>
      <c r="D457" s="67" t="str">
        <f aca="false">IF($B457="", "",SUMIF(LerXml!B:B,Relatorio!B457,LerXml!W:W))</f>
        <v/>
      </c>
      <c r="E457" s="67" t="str">
        <f aca="false">IF($B457="", "",SUMIF(LerXml!B:B,Relatorio!B457,LerXml!AX:AX))</f>
        <v/>
      </c>
      <c r="F457" s="68" t="str">
        <f aca="false">IF($B457="", "",SUMIF(LerXml!B:B,Relatorio!B457,LerXml!BA:BA))</f>
        <v/>
      </c>
      <c r="G457" s="67" t="str">
        <f aca="false">IF($B457="", "",SUMIF(LerXml!B:B,Relatorio!B457,LerXml!BB:BB))</f>
        <v/>
      </c>
      <c r="H457" s="67" t="str">
        <f aca="false">IF($B457="", "",SUMIF(LerXml!B:B,Relatorio!B457,LerXml!BE:BE))</f>
        <v/>
      </c>
      <c r="I457" s="68" t="str">
        <f aca="false">IF(AND($F457="",$G457="",$H457=""), "", IF(SUM(F457:H457)-D457 &lt; 0,0,SUM(F457:H457)-D457))</f>
        <v/>
      </c>
    </row>
    <row r="458" s="71" customFormat="true" ht="13.8" hidden="false" customHeight="false" outlineLevel="0" collapsed="false">
      <c r="B458" s="72"/>
      <c r="D458" s="67" t="str">
        <f aca="false">IF($B458="", "",SUMIF(LerXml!B:B,Relatorio!B458,LerXml!W:W))</f>
        <v/>
      </c>
      <c r="E458" s="67" t="str">
        <f aca="false">IF($B458="", "",SUMIF(LerXml!B:B,Relatorio!B458,LerXml!AX:AX))</f>
        <v/>
      </c>
      <c r="F458" s="68" t="str">
        <f aca="false">IF($B458="", "",SUMIF(LerXml!B:B,Relatorio!B458,LerXml!BA:BA))</f>
        <v/>
      </c>
      <c r="G458" s="67" t="str">
        <f aca="false">IF($B458="", "",SUMIF(LerXml!B:B,Relatorio!B458,LerXml!BB:BB))</f>
        <v/>
      </c>
      <c r="H458" s="67" t="str">
        <f aca="false">IF($B458="", "",SUMIF(LerXml!B:B,Relatorio!B458,LerXml!BE:BE))</f>
        <v/>
      </c>
      <c r="I458" s="68" t="str">
        <f aca="false">IF(AND($F458="",$G458="",$H458=""), "", IF(SUM(F458:H458)-D458 &lt; 0,0,SUM(F458:H458)-D458))</f>
        <v/>
      </c>
    </row>
    <row r="459" s="71" customFormat="true" ht="13.8" hidden="false" customHeight="false" outlineLevel="0" collapsed="false">
      <c r="B459" s="72"/>
      <c r="D459" s="67" t="str">
        <f aca="false">IF($B459="", "",SUMIF(LerXml!B:B,Relatorio!B459,LerXml!W:W))</f>
        <v/>
      </c>
      <c r="E459" s="67" t="str">
        <f aca="false">IF($B459="", "",SUMIF(LerXml!B:B,Relatorio!B459,LerXml!AX:AX))</f>
        <v/>
      </c>
      <c r="F459" s="68" t="str">
        <f aca="false">IF($B459="", "",SUMIF(LerXml!B:B,Relatorio!B459,LerXml!BA:BA))</f>
        <v/>
      </c>
      <c r="G459" s="67" t="str">
        <f aca="false">IF($B459="", "",SUMIF(LerXml!B:B,Relatorio!B459,LerXml!BB:BB))</f>
        <v/>
      </c>
      <c r="H459" s="67" t="str">
        <f aca="false">IF($B459="", "",SUMIF(LerXml!B:B,Relatorio!B459,LerXml!BE:BE))</f>
        <v/>
      </c>
      <c r="I459" s="68" t="str">
        <f aca="false">IF(AND($F459="",$G459="",$H459=""), "", IF(SUM(F459:H459)-D459 &lt; 0,0,SUM(F459:H459)-D459))</f>
        <v/>
      </c>
    </row>
    <row r="460" s="71" customFormat="true" ht="13.8" hidden="false" customHeight="false" outlineLevel="0" collapsed="false">
      <c r="B460" s="72"/>
      <c r="D460" s="67" t="str">
        <f aca="false">IF($B460="", "",SUMIF(LerXml!B:B,Relatorio!B460,LerXml!W:W))</f>
        <v/>
      </c>
      <c r="E460" s="67" t="str">
        <f aca="false">IF($B460="", "",SUMIF(LerXml!B:B,Relatorio!B460,LerXml!AX:AX))</f>
        <v/>
      </c>
      <c r="F460" s="68" t="str">
        <f aca="false">IF($B460="", "",SUMIF(LerXml!B:B,Relatorio!B460,LerXml!BA:BA))</f>
        <v/>
      </c>
      <c r="G460" s="67" t="str">
        <f aca="false">IF($B460="", "",SUMIF(LerXml!B:B,Relatorio!B460,LerXml!BB:BB))</f>
        <v/>
      </c>
      <c r="H460" s="67" t="str">
        <f aca="false">IF($B460="", "",SUMIF(LerXml!B:B,Relatorio!B460,LerXml!BE:BE))</f>
        <v/>
      </c>
      <c r="I460" s="68" t="str">
        <f aca="false">IF(AND($F460="",$G460="",$H460=""), "", IF(SUM(F460:H460)-D460 &lt; 0,0,SUM(F460:H460)-D460))</f>
        <v/>
      </c>
    </row>
    <row r="461" s="71" customFormat="true" ht="13.8" hidden="false" customHeight="false" outlineLevel="0" collapsed="false">
      <c r="B461" s="72"/>
      <c r="D461" s="67" t="str">
        <f aca="false">IF($B461="", "",SUMIF(LerXml!B:B,Relatorio!B461,LerXml!W:W))</f>
        <v/>
      </c>
      <c r="E461" s="67" t="str">
        <f aca="false">IF($B461="", "",SUMIF(LerXml!B:B,Relatorio!B461,LerXml!AX:AX))</f>
        <v/>
      </c>
      <c r="F461" s="68" t="str">
        <f aca="false">IF($B461="", "",SUMIF(LerXml!B:B,Relatorio!B461,LerXml!BA:BA))</f>
        <v/>
      </c>
      <c r="G461" s="67" t="str">
        <f aca="false">IF($B461="", "",SUMIF(LerXml!B:B,Relatorio!B461,LerXml!BB:BB))</f>
        <v/>
      </c>
      <c r="H461" s="67" t="str">
        <f aca="false">IF($B461="", "",SUMIF(LerXml!B:B,Relatorio!B461,LerXml!BE:BE))</f>
        <v/>
      </c>
      <c r="I461" s="68" t="str">
        <f aca="false">IF(AND($F461="",$G461="",$H461=""), "", IF(SUM(F461:H461)-D461 &lt; 0,0,SUM(F461:H461)-D461))</f>
        <v/>
      </c>
    </row>
    <row r="462" s="71" customFormat="true" ht="13.8" hidden="false" customHeight="false" outlineLevel="0" collapsed="false">
      <c r="B462" s="72"/>
      <c r="D462" s="67" t="str">
        <f aca="false">IF($B462="", "",SUMIF(LerXml!B:B,Relatorio!B462,LerXml!W:W))</f>
        <v/>
      </c>
      <c r="E462" s="67" t="str">
        <f aca="false">IF($B462="", "",SUMIF(LerXml!B:B,Relatorio!B462,LerXml!AX:AX))</f>
        <v/>
      </c>
      <c r="F462" s="68" t="str">
        <f aca="false">IF($B462="", "",SUMIF(LerXml!B:B,Relatorio!B462,LerXml!BA:BA))</f>
        <v/>
      </c>
      <c r="G462" s="67" t="str">
        <f aca="false">IF($B462="", "",SUMIF(LerXml!B:B,Relatorio!B462,LerXml!BB:BB))</f>
        <v/>
      </c>
      <c r="H462" s="67" t="str">
        <f aca="false">IF($B462="", "",SUMIF(LerXml!B:B,Relatorio!B462,LerXml!BE:BE))</f>
        <v/>
      </c>
      <c r="I462" s="68" t="str">
        <f aca="false">IF(AND($F462="",$G462="",$H462=""), "", IF(SUM(F462:H462)-D462 &lt; 0,0,SUM(F462:H462)-D462))</f>
        <v/>
      </c>
    </row>
    <row r="463" s="71" customFormat="true" ht="13.8" hidden="false" customHeight="false" outlineLevel="0" collapsed="false">
      <c r="B463" s="72"/>
      <c r="D463" s="67" t="str">
        <f aca="false">IF($B463="", "",SUMIF(LerXml!B:B,Relatorio!B463,LerXml!W:W))</f>
        <v/>
      </c>
      <c r="E463" s="67" t="str">
        <f aca="false">IF($B463="", "",SUMIF(LerXml!B:B,Relatorio!B463,LerXml!AX:AX))</f>
        <v/>
      </c>
      <c r="F463" s="68" t="str">
        <f aca="false">IF($B463="", "",SUMIF(LerXml!B:B,Relatorio!B463,LerXml!BA:BA))</f>
        <v/>
      </c>
      <c r="G463" s="67" t="str">
        <f aca="false">IF($B463="", "",SUMIF(LerXml!B:B,Relatorio!B463,LerXml!BB:BB))</f>
        <v/>
      </c>
      <c r="H463" s="67" t="str">
        <f aca="false">IF($B463="", "",SUMIF(LerXml!B:B,Relatorio!B463,LerXml!BE:BE))</f>
        <v/>
      </c>
      <c r="I463" s="68" t="str">
        <f aca="false">IF(AND($F463="",$G463="",$H463=""), "", IF(SUM(F463:H463)-D463 &lt; 0,0,SUM(F463:H463)-D463))</f>
        <v/>
      </c>
    </row>
    <row r="464" s="71" customFormat="true" ht="13.8" hidden="false" customHeight="false" outlineLevel="0" collapsed="false">
      <c r="B464" s="72"/>
      <c r="D464" s="67" t="str">
        <f aca="false">IF($B464="", "",SUMIF(LerXml!B:B,Relatorio!B464,LerXml!W:W))</f>
        <v/>
      </c>
      <c r="E464" s="67" t="str">
        <f aca="false">IF($B464="", "",SUMIF(LerXml!B:B,Relatorio!B464,LerXml!AX:AX))</f>
        <v/>
      </c>
      <c r="F464" s="68" t="str">
        <f aca="false">IF($B464="", "",SUMIF(LerXml!B:B,Relatorio!B464,LerXml!BA:BA))</f>
        <v/>
      </c>
      <c r="G464" s="67" t="str">
        <f aca="false">IF($B464="", "",SUMIF(LerXml!B:B,Relatorio!B464,LerXml!BB:BB))</f>
        <v/>
      </c>
      <c r="H464" s="67" t="str">
        <f aca="false">IF($B464="", "",SUMIF(LerXml!B:B,Relatorio!B464,LerXml!BE:BE))</f>
        <v/>
      </c>
      <c r="I464" s="68" t="str">
        <f aca="false">IF(AND($F464="",$G464="",$H464=""), "", IF(SUM(F464:H464)-D464 &lt; 0,0,SUM(F464:H464)-D464))</f>
        <v/>
      </c>
    </row>
    <row r="465" s="71" customFormat="true" ht="13.8" hidden="false" customHeight="false" outlineLevel="0" collapsed="false">
      <c r="B465" s="72"/>
      <c r="D465" s="67" t="str">
        <f aca="false">IF($B465="", "",SUMIF(LerXml!B:B,Relatorio!B465,LerXml!W:W))</f>
        <v/>
      </c>
      <c r="E465" s="67" t="str">
        <f aca="false">IF($B465="", "",SUMIF(LerXml!B:B,Relatorio!B465,LerXml!AX:AX))</f>
        <v/>
      </c>
      <c r="F465" s="68" t="str">
        <f aca="false">IF($B465="", "",SUMIF(LerXml!B:B,Relatorio!B465,LerXml!BA:BA))</f>
        <v/>
      </c>
      <c r="G465" s="67" t="str">
        <f aca="false">IF($B465="", "",SUMIF(LerXml!B:B,Relatorio!B465,LerXml!BB:BB))</f>
        <v/>
      </c>
      <c r="H465" s="67" t="str">
        <f aca="false">IF($B465="", "",SUMIF(LerXml!B:B,Relatorio!B465,LerXml!BE:BE))</f>
        <v/>
      </c>
      <c r="I465" s="68" t="str">
        <f aca="false">IF(AND($F465="",$G465="",$H465=""), "", IF(SUM(F465:H465)-D465 &lt; 0,0,SUM(F465:H465)-D465))</f>
        <v/>
      </c>
    </row>
    <row r="466" s="71" customFormat="true" ht="13.8" hidden="false" customHeight="false" outlineLevel="0" collapsed="false">
      <c r="B466" s="72"/>
      <c r="D466" s="67" t="str">
        <f aca="false">IF($B466="", "",SUMIF(LerXml!B:B,Relatorio!B466,LerXml!W:W))</f>
        <v/>
      </c>
      <c r="E466" s="67" t="str">
        <f aca="false">IF($B466="", "",SUMIF(LerXml!B:B,Relatorio!B466,LerXml!AX:AX))</f>
        <v/>
      </c>
      <c r="F466" s="68" t="str">
        <f aca="false">IF($B466="", "",SUMIF(LerXml!B:B,Relatorio!B466,LerXml!BA:BA))</f>
        <v/>
      </c>
      <c r="G466" s="67" t="str">
        <f aca="false">IF($B466="", "",SUMIF(LerXml!B:B,Relatorio!B466,LerXml!BB:BB))</f>
        <v/>
      </c>
      <c r="H466" s="67" t="str">
        <f aca="false">IF($B466="", "",SUMIF(LerXml!B:B,Relatorio!B466,LerXml!BE:BE))</f>
        <v/>
      </c>
      <c r="I466" s="68" t="str">
        <f aca="false">IF(AND($F466="",$G466="",$H466=""), "", IF(SUM(F466:H466)-D466 &lt; 0,0,SUM(F466:H466)-D466))</f>
        <v/>
      </c>
    </row>
    <row r="467" s="71" customFormat="true" ht="13.8" hidden="false" customHeight="false" outlineLevel="0" collapsed="false">
      <c r="B467" s="72"/>
      <c r="D467" s="67" t="str">
        <f aca="false">IF($B467="", "",SUMIF(LerXml!B:B,Relatorio!B467,LerXml!W:W))</f>
        <v/>
      </c>
      <c r="E467" s="67" t="str">
        <f aca="false">IF($B467="", "",SUMIF(LerXml!B:B,Relatorio!B467,LerXml!AX:AX))</f>
        <v/>
      </c>
      <c r="F467" s="68" t="str">
        <f aca="false">IF($B467="", "",SUMIF(LerXml!B:B,Relatorio!B467,LerXml!BA:BA))</f>
        <v/>
      </c>
      <c r="G467" s="67" t="str">
        <f aca="false">IF($B467="", "",SUMIF(LerXml!B:B,Relatorio!B467,LerXml!BB:BB))</f>
        <v/>
      </c>
      <c r="H467" s="67" t="str">
        <f aca="false">IF($B467="", "",SUMIF(LerXml!B:B,Relatorio!B467,LerXml!BE:BE))</f>
        <v/>
      </c>
      <c r="I467" s="68" t="str">
        <f aca="false">IF(AND($F467="",$G467="",$H467=""), "", IF(SUM(F467:H467)-D467 &lt; 0,0,SUM(F467:H467)-D467))</f>
        <v/>
      </c>
    </row>
    <row r="468" s="71" customFormat="true" ht="13.8" hidden="false" customHeight="false" outlineLevel="0" collapsed="false">
      <c r="B468" s="72"/>
      <c r="D468" s="67" t="str">
        <f aca="false">IF($B468="", "",SUMIF(LerXml!B:B,Relatorio!B468,LerXml!W:W))</f>
        <v/>
      </c>
      <c r="E468" s="67" t="str">
        <f aca="false">IF($B468="", "",SUMIF(LerXml!B:B,Relatorio!B468,LerXml!AX:AX))</f>
        <v/>
      </c>
      <c r="F468" s="68" t="str">
        <f aca="false">IF($B468="", "",SUMIF(LerXml!B:B,Relatorio!B468,LerXml!BA:BA))</f>
        <v/>
      </c>
      <c r="G468" s="67" t="str">
        <f aca="false">IF($B468="", "",SUMIF(LerXml!B:B,Relatorio!B468,LerXml!BB:BB))</f>
        <v/>
      </c>
      <c r="H468" s="67" t="str">
        <f aca="false">IF($B468="", "",SUMIF(LerXml!B:B,Relatorio!B468,LerXml!BE:BE))</f>
        <v/>
      </c>
      <c r="I468" s="68" t="str">
        <f aca="false">IF(AND($F468="",$G468="",$H468=""), "", IF(SUM(F468:H468)-D468 &lt; 0,0,SUM(F468:H468)-D468))</f>
        <v/>
      </c>
    </row>
    <row r="469" s="71" customFormat="true" ht="13.8" hidden="false" customHeight="false" outlineLevel="0" collapsed="false">
      <c r="B469" s="72"/>
      <c r="D469" s="67" t="str">
        <f aca="false">IF($B469="", "",SUMIF(LerXml!B:B,Relatorio!B469,LerXml!W:W))</f>
        <v/>
      </c>
      <c r="E469" s="67" t="str">
        <f aca="false">IF($B469="", "",SUMIF(LerXml!B:B,Relatorio!B469,LerXml!AX:AX))</f>
        <v/>
      </c>
      <c r="F469" s="68" t="str">
        <f aca="false">IF($B469="", "",SUMIF(LerXml!B:B,Relatorio!B469,LerXml!BA:BA))</f>
        <v/>
      </c>
      <c r="G469" s="67" t="str">
        <f aca="false">IF($B469="", "",SUMIF(LerXml!B:B,Relatorio!B469,LerXml!BB:BB))</f>
        <v/>
      </c>
      <c r="H469" s="67" t="str">
        <f aca="false">IF($B469="", "",SUMIF(LerXml!B:B,Relatorio!B469,LerXml!BE:BE))</f>
        <v/>
      </c>
      <c r="I469" s="68" t="str">
        <f aca="false">IF(AND($F469="",$G469="",$H469=""), "", IF(SUM(F469:H469)-D469 &lt; 0,0,SUM(F469:H469)-D469))</f>
        <v/>
      </c>
    </row>
    <row r="470" s="71" customFormat="true" ht="13.8" hidden="false" customHeight="false" outlineLevel="0" collapsed="false">
      <c r="B470" s="72"/>
      <c r="D470" s="67" t="str">
        <f aca="false">IF($B470="", "",SUMIF(LerXml!B:B,Relatorio!B470,LerXml!W:W))</f>
        <v/>
      </c>
      <c r="E470" s="67" t="str">
        <f aca="false">IF($B470="", "",SUMIF(LerXml!B:B,Relatorio!B470,LerXml!AX:AX))</f>
        <v/>
      </c>
      <c r="F470" s="68" t="str">
        <f aca="false">IF($B470="", "",SUMIF(LerXml!B:B,Relatorio!B470,LerXml!BA:BA))</f>
        <v/>
      </c>
      <c r="G470" s="67" t="str">
        <f aca="false">IF($B470="", "",SUMIF(LerXml!B:B,Relatorio!B470,LerXml!BB:BB))</f>
        <v/>
      </c>
      <c r="H470" s="67" t="str">
        <f aca="false">IF($B470="", "",SUMIF(LerXml!B:B,Relatorio!B470,LerXml!BE:BE))</f>
        <v/>
      </c>
      <c r="I470" s="68" t="str">
        <f aca="false">IF(AND($F470="",$G470="",$H470=""), "", IF(SUM(F470:H470)-D470 &lt; 0,0,SUM(F470:H470)-D470))</f>
        <v/>
      </c>
    </row>
    <row r="471" s="71" customFormat="true" ht="13.8" hidden="false" customHeight="false" outlineLevel="0" collapsed="false">
      <c r="B471" s="72"/>
      <c r="D471" s="67" t="str">
        <f aca="false">IF($B471="", "",SUMIF(LerXml!B:B,Relatorio!B471,LerXml!W:W))</f>
        <v/>
      </c>
      <c r="E471" s="67" t="str">
        <f aca="false">IF($B471="", "",SUMIF(LerXml!B:B,Relatorio!B471,LerXml!AX:AX))</f>
        <v/>
      </c>
      <c r="F471" s="68" t="str">
        <f aca="false">IF($B471="", "",SUMIF(LerXml!B:B,Relatorio!B471,LerXml!BA:BA))</f>
        <v/>
      </c>
      <c r="G471" s="67" t="str">
        <f aca="false">IF($B471="", "",SUMIF(LerXml!B:B,Relatorio!B471,LerXml!BB:BB))</f>
        <v/>
      </c>
      <c r="H471" s="67" t="str">
        <f aca="false">IF($B471="", "",SUMIF(LerXml!B:B,Relatorio!B471,LerXml!BE:BE))</f>
        <v/>
      </c>
      <c r="I471" s="68" t="str">
        <f aca="false">IF(AND($F471="",$G471="",$H471=""), "", IF(SUM(F471:H471)-D471 &lt; 0,0,SUM(F471:H471)-D471))</f>
        <v/>
      </c>
    </row>
    <row r="472" s="71" customFormat="true" ht="13.8" hidden="false" customHeight="false" outlineLevel="0" collapsed="false">
      <c r="B472" s="72"/>
      <c r="D472" s="67" t="str">
        <f aca="false">IF($B472="", "",SUMIF(LerXml!B:B,Relatorio!B472,LerXml!W:W))</f>
        <v/>
      </c>
      <c r="E472" s="67" t="str">
        <f aca="false">IF($B472="", "",SUMIF(LerXml!B:B,Relatorio!B472,LerXml!AX:AX))</f>
        <v/>
      </c>
      <c r="F472" s="68" t="str">
        <f aca="false">IF($B472="", "",SUMIF(LerXml!B:B,Relatorio!B472,LerXml!BA:BA))</f>
        <v/>
      </c>
      <c r="G472" s="67" t="str">
        <f aca="false">IF($B472="", "",SUMIF(LerXml!B:B,Relatorio!B472,LerXml!BB:BB))</f>
        <v/>
      </c>
      <c r="H472" s="67" t="str">
        <f aca="false">IF($B472="", "",SUMIF(LerXml!B:B,Relatorio!B472,LerXml!BE:BE))</f>
        <v/>
      </c>
      <c r="I472" s="68" t="str">
        <f aca="false">IF(AND($F472="",$G472="",$H472=""), "", IF(SUM(F472:H472)-D472 &lt; 0,0,SUM(F472:H472)-D472))</f>
        <v/>
      </c>
    </row>
    <row r="473" s="71" customFormat="true" ht="13.8" hidden="false" customHeight="false" outlineLevel="0" collapsed="false">
      <c r="B473" s="72"/>
      <c r="D473" s="67" t="str">
        <f aca="false">IF($B473="", "",SUMIF(LerXml!B:B,Relatorio!B473,LerXml!W:W))</f>
        <v/>
      </c>
      <c r="E473" s="67" t="str">
        <f aca="false">IF($B473="", "",SUMIF(LerXml!B:B,Relatorio!B473,LerXml!AX:AX))</f>
        <v/>
      </c>
      <c r="F473" s="68" t="str">
        <f aca="false">IF($B473="", "",SUMIF(LerXml!B:B,Relatorio!B473,LerXml!BA:BA))</f>
        <v/>
      </c>
      <c r="G473" s="67" t="str">
        <f aca="false">IF($B473="", "",SUMIF(LerXml!B:B,Relatorio!B473,LerXml!BB:BB))</f>
        <v/>
      </c>
      <c r="H473" s="67" t="str">
        <f aca="false">IF($B473="", "",SUMIF(LerXml!B:B,Relatorio!B473,LerXml!BE:BE))</f>
        <v/>
      </c>
      <c r="I473" s="68" t="str">
        <f aca="false">IF(AND($F473="",$G473="",$H473=""), "", IF(SUM(F473:H473)-D473 &lt; 0,0,SUM(F473:H473)-D473))</f>
        <v/>
      </c>
    </row>
    <row r="474" s="71" customFormat="true" ht="13.8" hidden="false" customHeight="false" outlineLevel="0" collapsed="false">
      <c r="B474" s="72"/>
      <c r="D474" s="67" t="str">
        <f aca="false">IF($B474="", "",SUMIF(LerXml!B:B,Relatorio!B474,LerXml!W:W))</f>
        <v/>
      </c>
      <c r="E474" s="67" t="str">
        <f aca="false">IF($B474="", "",SUMIF(LerXml!B:B,Relatorio!B474,LerXml!AX:AX))</f>
        <v/>
      </c>
      <c r="F474" s="68" t="str">
        <f aca="false">IF($B474="", "",SUMIF(LerXml!B:B,Relatorio!B474,LerXml!BA:BA))</f>
        <v/>
      </c>
      <c r="G474" s="67" t="str">
        <f aca="false">IF($B474="", "",SUMIF(LerXml!B:B,Relatorio!B474,LerXml!BB:BB))</f>
        <v/>
      </c>
      <c r="H474" s="67" t="str">
        <f aca="false">IF($B474="", "",SUMIF(LerXml!B:B,Relatorio!B474,LerXml!BE:BE))</f>
        <v/>
      </c>
      <c r="I474" s="68" t="str">
        <f aca="false">IF(AND($F474="",$G474="",$H474=""), "", IF(SUM(F474:H474)-D474 &lt; 0,0,SUM(F474:H474)-D474))</f>
        <v/>
      </c>
    </row>
    <row r="475" s="71" customFormat="true" ht="13.8" hidden="false" customHeight="false" outlineLevel="0" collapsed="false">
      <c r="B475" s="72"/>
      <c r="D475" s="67" t="str">
        <f aca="false">IF($B475="", "",SUMIF(LerXml!B:B,Relatorio!B475,LerXml!W:W))</f>
        <v/>
      </c>
      <c r="E475" s="67" t="str">
        <f aca="false">IF($B475="", "",SUMIF(LerXml!B:B,Relatorio!B475,LerXml!AX:AX))</f>
        <v/>
      </c>
      <c r="F475" s="68" t="str">
        <f aca="false">IF($B475="", "",SUMIF(LerXml!B:B,Relatorio!B475,LerXml!BA:BA))</f>
        <v/>
      </c>
      <c r="G475" s="67" t="str">
        <f aca="false">IF($B475="", "",SUMIF(LerXml!B:B,Relatorio!B475,LerXml!BB:BB))</f>
        <v/>
      </c>
      <c r="H475" s="67" t="str">
        <f aca="false">IF($B475="", "",SUMIF(LerXml!B:B,Relatorio!B475,LerXml!BE:BE))</f>
        <v/>
      </c>
      <c r="I475" s="68" t="str">
        <f aca="false">IF(AND($F475="",$G475="",$H475=""), "", IF(SUM(F475:H475)-D475 &lt; 0,0,SUM(F475:H475)-D475))</f>
        <v/>
      </c>
    </row>
    <row r="476" s="71" customFormat="true" ht="13.8" hidden="false" customHeight="false" outlineLevel="0" collapsed="false">
      <c r="B476" s="72"/>
      <c r="D476" s="67" t="str">
        <f aca="false">IF($B476="", "",SUMIF(LerXml!B:B,Relatorio!B476,LerXml!W:W))</f>
        <v/>
      </c>
      <c r="E476" s="67" t="str">
        <f aca="false">IF($B476="", "",SUMIF(LerXml!B:B,Relatorio!B476,LerXml!AX:AX))</f>
        <v/>
      </c>
      <c r="F476" s="68" t="str">
        <f aca="false">IF($B476="", "",SUMIF(LerXml!B:B,Relatorio!B476,LerXml!BA:BA))</f>
        <v/>
      </c>
      <c r="G476" s="67" t="str">
        <f aca="false">IF($B476="", "",SUMIF(LerXml!B:B,Relatorio!B476,LerXml!BB:BB))</f>
        <v/>
      </c>
      <c r="H476" s="67" t="str">
        <f aca="false">IF($B476="", "",SUMIF(LerXml!B:B,Relatorio!B476,LerXml!BE:BE))</f>
        <v/>
      </c>
      <c r="I476" s="68" t="str">
        <f aca="false">IF(AND($F476="",$G476="",$H476=""), "", IF(SUM(F476:H476)-D476 &lt; 0,0,SUM(F476:H476)-D476))</f>
        <v/>
      </c>
    </row>
    <row r="477" s="71" customFormat="true" ht="13.8" hidden="false" customHeight="false" outlineLevel="0" collapsed="false">
      <c r="B477" s="72"/>
      <c r="D477" s="67" t="str">
        <f aca="false">IF($B477="", "",SUMIF(LerXml!B:B,Relatorio!B477,LerXml!W:W))</f>
        <v/>
      </c>
      <c r="E477" s="67" t="str">
        <f aca="false">IF($B477="", "",SUMIF(LerXml!B:B,Relatorio!B477,LerXml!AX:AX))</f>
        <v/>
      </c>
      <c r="F477" s="68" t="str">
        <f aca="false">IF($B477="", "",SUMIF(LerXml!B:B,Relatorio!B477,LerXml!BA:BA))</f>
        <v/>
      </c>
      <c r="G477" s="67" t="str">
        <f aca="false">IF($B477="", "",SUMIF(LerXml!B:B,Relatorio!B477,LerXml!BB:BB))</f>
        <v/>
      </c>
      <c r="H477" s="67" t="str">
        <f aca="false">IF($B477="", "",SUMIF(LerXml!B:B,Relatorio!B477,LerXml!BE:BE))</f>
        <v/>
      </c>
      <c r="I477" s="68" t="str">
        <f aca="false">IF(AND($F477="",$G477="",$H477=""), "", IF(SUM(F477:H477)-D477 &lt; 0,0,SUM(F477:H477)-D477))</f>
        <v/>
      </c>
    </row>
    <row r="478" s="71" customFormat="true" ht="13.8" hidden="false" customHeight="false" outlineLevel="0" collapsed="false">
      <c r="B478" s="72"/>
      <c r="D478" s="67" t="str">
        <f aca="false">IF($B478="", "",SUMIF(LerXml!B:B,Relatorio!B478,LerXml!W:W))</f>
        <v/>
      </c>
      <c r="E478" s="67" t="str">
        <f aca="false">IF($B478="", "",SUMIF(LerXml!B:B,Relatorio!B478,LerXml!AX:AX))</f>
        <v/>
      </c>
      <c r="F478" s="68" t="str">
        <f aca="false">IF($B478="", "",SUMIF(LerXml!B:B,Relatorio!B478,LerXml!BA:BA))</f>
        <v/>
      </c>
      <c r="G478" s="67" t="str">
        <f aca="false">IF($B478="", "",SUMIF(LerXml!B:B,Relatorio!B478,LerXml!BB:BB))</f>
        <v/>
      </c>
      <c r="H478" s="67" t="str">
        <f aca="false">IF($B478="", "",SUMIF(LerXml!B:B,Relatorio!B478,LerXml!BE:BE))</f>
        <v/>
      </c>
      <c r="I478" s="68" t="str">
        <f aca="false">IF(AND($F478="",$G478="",$H478=""), "", IF(SUM(F478:H478)-D478 &lt; 0,0,SUM(F478:H478)-D478))</f>
        <v/>
      </c>
    </row>
    <row r="479" s="71" customFormat="true" ht="13.8" hidden="false" customHeight="false" outlineLevel="0" collapsed="false">
      <c r="B479" s="72"/>
      <c r="D479" s="67" t="str">
        <f aca="false">IF($B479="", "",SUMIF(LerXml!B:B,Relatorio!B479,LerXml!W:W))</f>
        <v/>
      </c>
      <c r="E479" s="67" t="str">
        <f aca="false">IF($B479="", "",SUMIF(LerXml!B:B,Relatorio!B479,LerXml!AX:AX))</f>
        <v/>
      </c>
      <c r="F479" s="68" t="str">
        <f aca="false">IF($B479="", "",SUMIF(LerXml!B:B,Relatorio!B479,LerXml!BA:BA))</f>
        <v/>
      </c>
      <c r="G479" s="67" t="str">
        <f aca="false">IF($B479="", "",SUMIF(LerXml!B:B,Relatorio!B479,LerXml!BB:BB))</f>
        <v/>
      </c>
      <c r="H479" s="67" t="str">
        <f aca="false">IF($B479="", "",SUMIF(LerXml!B:B,Relatorio!B479,LerXml!BE:BE))</f>
        <v/>
      </c>
      <c r="I479" s="68" t="str">
        <f aca="false">IF(AND($F479="",$G479="",$H479=""), "", IF(SUM(F479:H479)-D479 &lt; 0,0,SUM(F479:H479)-D479))</f>
        <v/>
      </c>
    </row>
    <row r="480" s="71" customFormat="true" ht="13.8" hidden="false" customHeight="false" outlineLevel="0" collapsed="false">
      <c r="B480" s="72"/>
      <c r="D480" s="67" t="str">
        <f aca="false">IF($B480="", "",SUMIF(LerXml!B:B,Relatorio!B480,LerXml!W:W))</f>
        <v/>
      </c>
      <c r="E480" s="67" t="str">
        <f aca="false">IF($B480="", "",SUMIF(LerXml!B:B,Relatorio!B480,LerXml!AX:AX))</f>
        <v/>
      </c>
      <c r="F480" s="68" t="str">
        <f aca="false">IF($B480="", "",SUMIF(LerXml!B:B,Relatorio!B480,LerXml!BA:BA))</f>
        <v/>
      </c>
      <c r="G480" s="67" t="str">
        <f aca="false">IF($B480="", "",SUMIF(LerXml!B:B,Relatorio!B480,LerXml!BB:BB))</f>
        <v/>
      </c>
      <c r="H480" s="67" t="str">
        <f aca="false">IF($B480="", "",SUMIF(LerXml!B:B,Relatorio!B480,LerXml!BE:BE))</f>
        <v/>
      </c>
      <c r="I480" s="68" t="str">
        <f aca="false">IF(AND($F480="",$G480="",$H480=""), "", IF(SUM(F480:H480)-D480 &lt; 0,0,SUM(F480:H480)-D480))</f>
        <v/>
      </c>
    </row>
    <row r="481" s="71" customFormat="true" ht="13.8" hidden="false" customHeight="false" outlineLevel="0" collapsed="false">
      <c r="B481" s="72"/>
      <c r="D481" s="67" t="str">
        <f aca="false">IF($B481="", "",SUMIF(LerXml!B:B,Relatorio!B481,LerXml!W:W))</f>
        <v/>
      </c>
      <c r="E481" s="67" t="str">
        <f aca="false">IF($B481="", "",SUMIF(LerXml!B:B,Relatorio!B481,LerXml!AX:AX))</f>
        <v/>
      </c>
      <c r="F481" s="68" t="str">
        <f aca="false">IF($B481="", "",SUMIF(LerXml!B:B,Relatorio!B481,LerXml!BA:BA))</f>
        <v/>
      </c>
      <c r="G481" s="67" t="str">
        <f aca="false">IF($B481="", "",SUMIF(LerXml!B:B,Relatorio!B481,LerXml!BB:BB))</f>
        <v/>
      </c>
      <c r="H481" s="67" t="str">
        <f aca="false">IF($B481="", "",SUMIF(LerXml!B:B,Relatorio!B481,LerXml!BE:BE))</f>
        <v/>
      </c>
      <c r="I481" s="68" t="str">
        <f aca="false">IF(AND($F481="",$G481="",$H481=""), "", IF(SUM(F481:H481)-D481 &lt; 0,0,SUM(F481:H481)-D481))</f>
        <v/>
      </c>
    </row>
    <row r="482" s="71" customFormat="true" ht="13.8" hidden="false" customHeight="false" outlineLevel="0" collapsed="false">
      <c r="B482" s="72"/>
      <c r="D482" s="67" t="str">
        <f aca="false">IF($B482="", "",SUMIF(LerXml!B:B,Relatorio!B482,LerXml!W:W))</f>
        <v/>
      </c>
      <c r="E482" s="67" t="str">
        <f aca="false">IF($B482="", "",SUMIF(LerXml!B:B,Relatorio!B482,LerXml!AX:AX))</f>
        <v/>
      </c>
      <c r="F482" s="68" t="str">
        <f aca="false">IF($B482="", "",SUMIF(LerXml!B:B,Relatorio!B482,LerXml!BA:BA))</f>
        <v/>
      </c>
      <c r="G482" s="67" t="str">
        <f aca="false">IF($B482="", "",SUMIF(LerXml!B:B,Relatorio!B482,LerXml!BB:BB))</f>
        <v/>
      </c>
      <c r="H482" s="67" t="str">
        <f aca="false">IF($B482="", "",SUMIF(LerXml!B:B,Relatorio!B482,LerXml!BE:BE))</f>
        <v/>
      </c>
      <c r="I482" s="68" t="str">
        <f aca="false">IF(AND($F482="",$G482="",$H482=""), "", IF(SUM(F482:H482)-D482 &lt; 0,0,SUM(F482:H482)-D482))</f>
        <v/>
      </c>
    </row>
    <row r="483" s="71" customFormat="true" ht="13.8" hidden="false" customHeight="false" outlineLevel="0" collapsed="false">
      <c r="B483" s="72"/>
      <c r="D483" s="67" t="str">
        <f aca="false">IF($B483="", "",SUMIF(LerXml!B:B,Relatorio!B483,LerXml!W:W))</f>
        <v/>
      </c>
      <c r="E483" s="67" t="str">
        <f aca="false">IF($B483="", "",SUMIF(LerXml!B:B,Relatorio!B483,LerXml!AX:AX))</f>
        <v/>
      </c>
      <c r="F483" s="68" t="str">
        <f aca="false">IF($B483="", "",SUMIF(LerXml!B:B,Relatorio!B483,LerXml!BA:BA))</f>
        <v/>
      </c>
      <c r="G483" s="67" t="str">
        <f aca="false">IF($B483="", "",SUMIF(LerXml!B:B,Relatorio!B483,LerXml!BB:BB))</f>
        <v/>
      </c>
      <c r="H483" s="67" t="str">
        <f aca="false">IF($B483="", "",SUMIF(LerXml!B:B,Relatorio!B483,LerXml!BE:BE))</f>
        <v/>
      </c>
      <c r="I483" s="68" t="str">
        <f aca="false">IF(AND($F483="",$G483="",$H483=""), "", IF(SUM(F483:H483)-D483 &lt; 0,0,SUM(F483:H483)-D483))</f>
        <v/>
      </c>
    </row>
    <row r="484" s="71" customFormat="true" ht="13.8" hidden="false" customHeight="false" outlineLevel="0" collapsed="false">
      <c r="B484" s="72"/>
      <c r="D484" s="67" t="str">
        <f aca="false">IF($B484="", "",SUMIF(LerXml!B:B,Relatorio!B484,LerXml!W:W))</f>
        <v/>
      </c>
      <c r="E484" s="67" t="str">
        <f aca="false">IF($B484="", "",SUMIF(LerXml!B:B,Relatorio!B484,LerXml!AX:AX))</f>
        <v/>
      </c>
      <c r="F484" s="68" t="str">
        <f aca="false">IF($B484="", "",SUMIF(LerXml!B:B,Relatorio!B484,LerXml!BA:BA))</f>
        <v/>
      </c>
      <c r="G484" s="67" t="str">
        <f aca="false">IF($B484="", "",SUMIF(LerXml!B:B,Relatorio!B484,LerXml!BB:BB))</f>
        <v/>
      </c>
      <c r="H484" s="67" t="str">
        <f aca="false">IF($B484="", "",SUMIF(LerXml!B:B,Relatorio!B484,LerXml!BE:BE))</f>
        <v/>
      </c>
      <c r="I484" s="68" t="str">
        <f aca="false">IF(AND($F484="",$G484="",$H484=""), "", IF(SUM(F484:H484)-D484 &lt; 0,0,SUM(F484:H484)-D484))</f>
        <v/>
      </c>
    </row>
    <row r="485" s="71" customFormat="true" ht="13.8" hidden="false" customHeight="false" outlineLevel="0" collapsed="false">
      <c r="B485" s="72"/>
      <c r="D485" s="67" t="str">
        <f aca="false">IF($B485="", "",SUMIF(LerXml!B:B,Relatorio!B485,LerXml!W:W))</f>
        <v/>
      </c>
      <c r="E485" s="67" t="str">
        <f aca="false">IF($B485="", "",SUMIF(LerXml!B:B,Relatorio!B485,LerXml!AX:AX))</f>
        <v/>
      </c>
      <c r="F485" s="68" t="str">
        <f aca="false">IF($B485="", "",SUMIF(LerXml!B:B,Relatorio!B485,LerXml!BA:BA))</f>
        <v/>
      </c>
      <c r="G485" s="67" t="str">
        <f aca="false">IF($B485="", "",SUMIF(LerXml!B:B,Relatorio!B485,LerXml!BB:BB))</f>
        <v/>
      </c>
      <c r="H485" s="67" t="str">
        <f aca="false">IF($B485="", "",SUMIF(LerXml!B:B,Relatorio!B485,LerXml!BE:BE))</f>
        <v/>
      </c>
      <c r="I485" s="68" t="str">
        <f aca="false">IF(AND($F485="",$G485="",$H485=""), "", IF(SUM(F485:H485)-D485 &lt; 0,0,SUM(F485:H485)-D485))</f>
        <v/>
      </c>
    </row>
    <row r="486" s="71" customFormat="true" ht="13.8" hidden="false" customHeight="false" outlineLevel="0" collapsed="false">
      <c r="B486" s="72"/>
      <c r="D486" s="67" t="str">
        <f aca="false">IF($B486="", "",SUMIF(LerXml!B:B,Relatorio!B486,LerXml!W:W))</f>
        <v/>
      </c>
      <c r="E486" s="67" t="str">
        <f aca="false">IF($B486="", "",SUMIF(LerXml!B:B,Relatorio!B486,LerXml!AX:AX))</f>
        <v/>
      </c>
      <c r="F486" s="68" t="str">
        <f aca="false">IF($B486="", "",SUMIF(LerXml!B:B,Relatorio!B486,LerXml!BA:BA))</f>
        <v/>
      </c>
      <c r="G486" s="67" t="str">
        <f aca="false">IF($B486="", "",SUMIF(LerXml!B:B,Relatorio!B486,LerXml!BB:BB))</f>
        <v/>
      </c>
      <c r="H486" s="67" t="str">
        <f aca="false">IF($B486="", "",SUMIF(LerXml!B:B,Relatorio!B486,LerXml!BE:BE))</f>
        <v/>
      </c>
      <c r="I486" s="68" t="str">
        <f aca="false">IF(AND($F486="",$G486="",$H486=""), "", IF(SUM(F486:H486)-D486 &lt; 0,0,SUM(F486:H486)-D486))</f>
        <v/>
      </c>
    </row>
    <row r="487" s="71" customFormat="true" ht="13.8" hidden="false" customHeight="false" outlineLevel="0" collapsed="false">
      <c r="B487" s="72"/>
      <c r="D487" s="67" t="str">
        <f aca="false">IF($B487="", "",SUMIF(LerXml!B:B,Relatorio!B487,LerXml!W:W))</f>
        <v/>
      </c>
      <c r="E487" s="67" t="str">
        <f aca="false">IF($B487="", "",SUMIF(LerXml!B:B,Relatorio!B487,LerXml!AX:AX))</f>
        <v/>
      </c>
      <c r="F487" s="68" t="str">
        <f aca="false">IF($B487="", "",SUMIF(LerXml!B:B,Relatorio!B487,LerXml!BA:BA))</f>
        <v/>
      </c>
      <c r="G487" s="67" t="str">
        <f aca="false">IF($B487="", "",SUMIF(LerXml!B:B,Relatorio!B487,LerXml!BB:BB))</f>
        <v/>
      </c>
      <c r="H487" s="67" t="str">
        <f aca="false">IF($B487="", "",SUMIF(LerXml!B:B,Relatorio!B487,LerXml!BE:BE))</f>
        <v/>
      </c>
      <c r="I487" s="68" t="str">
        <f aca="false">IF(AND($F487="",$G487="",$H487=""), "", IF(SUM(F487:H487)-D487 &lt; 0,0,SUM(F487:H487)-D487))</f>
        <v/>
      </c>
    </row>
    <row r="488" customFormat="false" ht="13.8" hidden="false" customHeight="false" outlineLevel="0" collapsed="false">
      <c r="A488" s="71"/>
      <c r="B488" s="72"/>
      <c r="C488" s="71"/>
      <c r="D488" s="67" t="str">
        <f aca="false">IF($B488="", "",SUMIF(LerXml!B:B,Relatorio!B488,LerXml!W:W))</f>
        <v/>
      </c>
      <c r="E488" s="67" t="str">
        <f aca="false">IF($B488="", "",SUMIF(LerXml!B:B,Relatorio!B488,LerXml!AX:AX))</f>
        <v/>
      </c>
      <c r="F488" s="68" t="str">
        <f aca="false">IF($B488="", "",SUMIF(LerXml!B:B,Relatorio!B488,LerXml!BA:BA))</f>
        <v/>
      </c>
      <c r="G488" s="67" t="str">
        <f aca="false">IF($B488="", "",SUMIF(LerXml!B:B,Relatorio!B488,LerXml!BB:BB))</f>
        <v/>
      </c>
      <c r="H488" s="67" t="str">
        <f aca="false">IF($B488="", "",SUMIF(LerXml!B:B,Relatorio!B488,LerXml!BE:BE))</f>
        <v/>
      </c>
      <c r="I488" s="68" t="str">
        <f aca="false">IF(AND($F488="",$G488="",$H488=""), "", IF(SUM(F488:H488)-D488 &lt; 0,0,SUM(F488:H488)-D488))</f>
        <v/>
      </c>
      <c r="J488" s="71"/>
      <c r="K488" s="71"/>
      <c r="L488" s="71"/>
      <c r="M488" s="71"/>
    </row>
    <row r="489" customFormat="false" ht="13.8" hidden="false" customHeight="true" outlineLevel="0" collapsed="false">
      <c r="A489" s="71"/>
      <c r="B489" s="72"/>
      <c r="C489" s="71"/>
      <c r="D489" s="67" t="str">
        <f aca="false">IF($B489="", "",SUMIF(LerXml!B:B,Relatorio!B489,LerXml!W:W))</f>
        <v/>
      </c>
      <c r="E489" s="67" t="str">
        <f aca="false">IF($B489="", "",SUMIF(LerXml!B:B,Relatorio!B489,LerXml!AX:AX))</f>
        <v/>
      </c>
      <c r="F489" s="68" t="str">
        <f aca="false">IF($B489="", "",SUMIF(LerXml!B:B,Relatorio!B489,LerXml!BA:BA))</f>
        <v/>
      </c>
      <c r="G489" s="67" t="str">
        <f aca="false">IF($B489="", "",SUMIF(LerXml!B:B,Relatorio!B489,LerXml!BB:BB))</f>
        <v/>
      </c>
      <c r="H489" s="67" t="str">
        <f aca="false">IF($B489="", "",SUMIF(LerXml!B:B,Relatorio!B489,LerXml!BE:BE))</f>
        <v/>
      </c>
      <c r="I489" s="68" t="str">
        <f aca="false">IF(AND($F489="",$G489="",$H489=""), "", IF(SUM(F489:H489)-D489 &lt; 0,0,SUM(F489:H489)-D489))</f>
        <v/>
      </c>
    </row>
    <row r="490" customFormat="false" ht="13.8" hidden="false" customHeight="true" outlineLevel="0" collapsed="false">
      <c r="A490" s="71"/>
      <c r="B490" s="72"/>
      <c r="C490" s="71"/>
      <c r="D490" s="67" t="str">
        <f aca="false">IF($B490="", "",SUMIF(LerXml!B:B,Relatorio!B490,LerXml!W:W))</f>
        <v/>
      </c>
      <c r="E490" s="67" t="str">
        <f aca="false">IF($B490="", "",SUMIF(LerXml!B:B,Relatorio!B490,LerXml!AX:AX))</f>
        <v/>
      </c>
      <c r="F490" s="68" t="str">
        <f aca="false">IF($B490="", "",SUMIF(LerXml!B:B,Relatorio!B490,LerXml!BA:BA))</f>
        <v/>
      </c>
      <c r="G490" s="67" t="str">
        <f aca="false">IF($B490="", "",SUMIF(LerXml!B:B,Relatorio!B490,LerXml!BB:BB))</f>
        <v/>
      </c>
      <c r="H490" s="67" t="str">
        <f aca="false">IF($B490="", "",SUMIF(LerXml!B:B,Relatorio!B490,LerXml!BE:BE))</f>
        <v/>
      </c>
      <c r="I490" s="68" t="str">
        <f aca="false">IF(AND($F490="",$G490="",$H490=""), "", IF(SUM(F490:H490)-D490 &lt; 0,0,SUM(F490:H490)-D490))</f>
        <v/>
      </c>
    </row>
    <row r="491" customFormat="false" ht="13.8" hidden="false" customHeight="true" outlineLevel="0" collapsed="false">
      <c r="A491" s="71"/>
      <c r="B491" s="72"/>
      <c r="C491" s="71"/>
      <c r="D491" s="67" t="str">
        <f aca="false">IF($B491="", "",SUMIF(LerXml!B:B,Relatorio!B491,LerXml!W:W))</f>
        <v/>
      </c>
      <c r="E491" s="67" t="str">
        <f aca="false">IF($B491="", "",SUMIF(LerXml!B:B,Relatorio!B491,LerXml!AX:AX))</f>
        <v/>
      </c>
      <c r="F491" s="68" t="str">
        <f aca="false">IF($B491="", "",SUMIF(LerXml!B:B,Relatorio!B491,LerXml!BA:BA))</f>
        <v/>
      </c>
      <c r="G491" s="67" t="str">
        <f aca="false">IF($B491="", "",SUMIF(LerXml!B:B,Relatorio!B491,LerXml!BB:BB))</f>
        <v/>
      </c>
      <c r="H491" s="67" t="str">
        <f aca="false">IF($B491="", "",SUMIF(LerXml!B:B,Relatorio!B491,LerXml!BE:BE))</f>
        <v/>
      </c>
      <c r="I491" s="68" t="str">
        <f aca="false">IF(AND($F491="",$G491="",$H491=""), "", IF(SUM(F491:H491)-D491 &lt; 0,0,SUM(F491:H491)-D491))</f>
        <v/>
      </c>
    </row>
    <row r="492" customFormat="false" ht="13.8" hidden="false" customHeight="true" outlineLevel="0" collapsed="false">
      <c r="A492" s="71"/>
      <c r="B492" s="72"/>
      <c r="C492" s="71"/>
      <c r="D492" s="67" t="str">
        <f aca="false">IF($B492="", "",SUMIF(LerXml!B:B,Relatorio!B492,LerXml!W:W))</f>
        <v/>
      </c>
      <c r="E492" s="67" t="str">
        <f aca="false">IF($B492="", "",SUMIF(LerXml!B:B,Relatorio!B492,LerXml!AX:AX))</f>
        <v/>
      </c>
      <c r="F492" s="68" t="str">
        <f aca="false">IF($B492="", "",SUMIF(LerXml!B:B,Relatorio!B492,LerXml!BA:BA))</f>
        <v/>
      </c>
      <c r="G492" s="67" t="str">
        <f aca="false">IF($B492="", "",SUMIF(LerXml!B:B,Relatorio!B492,LerXml!BB:BB))</f>
        <v/>
      </c>
      <c r="H492" s="67" t="str">
        <f aca="false">IF($B492="", "",SUMIF(LerXml!B:B,Relatorio!B492,LerXml!BE:BE))</f>
        <v/>
      </c>
      <c r="I492" s="68" t="str">
        <f aca="false">IF(AND($F492="",$G492="",$H492=""), "", IF(SUM(F492:H492)-D492 &lt; 0,0,SUM(F492:H492)-D492))</f>
        <v/>
      </c>
    </row>
    <row r="493" customFormat="false" ht="13.8" hidden="false" customHeight="true" outlineLevel="0" collapsed="false">
      <c r="A493" s="71"/>
      <c r="B493" s="72"/>
      <c r="C493" s="71"/>
      <c r="D493" s="67" t="str">
        <f aca="false">IF($B493="", "",SUMIF(LerXml!B:B,Relatorio!B493,LerXml!W:W))</f>
        <v/>
      </c>
      <c r="E493" s="67" t="str">
        <f aca="false">IF($B493="", "",SUMIF(LerXml!B:B,Relatorio!B493,LerXml!AX:AX))</f>
        <v/>
      </c>
      <c r="F493" s="68" t="str">
        <f aca="false">IF($B493="", "",SUMIF(LerXml!B:B,Relatorio!B493,LerXml!BA:BA))</f>
        <v/>
      </c>
      <c r="G493" s="67" t="str">
        <f aca="false">IF($B493="", "",SUMIF(LerXml!B:B,Relatorio!B493,LerXml!BB:BB))</f>
        <v/>
      </c>
      <c r="H493" s="67" t="str">
        <f aca="false">IF($B493="", "",SUMIF(LerXml!B:B,Relatorio!B493,LerXml!BE:BE))</f>
        <v/>
      </c>
      <c r="I493" s="68" t="str">
        <f aca="false">IF(AND($F493="",$G493="",$H493=""), "", IF(SUM(F493:H493)-D493 &lt; 0,0,SUM(F493:H493)-D493))</f>
        <v/>
      </c>
    </row>
    <row r="494" customFormat="false" ht="13.8" hidden="false" customHeight="true" outlineLevel="0" collapsed="false">
      <c r="A494" s="71"/>
      <c r="B494" s="72"/>
      <c r="C494" s="71"/>
      <c r="D494" s="67" t="str">
        <f aca="false">IF($B494="", "",SUMIF(LerXml!B:B,Relatorio!B494,LerXml!W:W))</f>
        <v/>
      </c>
      <c r="E494" s="67" t="str">
        <f aca="false">IF($B494="", "",SUMIF(LerXml!B:B,Relatorio!B494,LerXml!AX:AX))</f>
        <v/>
      </c>
      <c r="F494" s="68" t="str">
        <f aca="false">IF($B494="", "",SUMIF(LerXml!B:B,Relatorio!B494,LerXml!BA:BA))</f>
        <v/>
      </c>
      <c r="G494" s="67" t="str">
        <f aca="false">IF($B494="", "",SUMIF(LerXml!B:B,Relatorio!B494,LerXml!BB:BB))</f>
        <v/>
      </c>
      <c r="H494" s="67" t="str">
        <f aca="false">IF($B494="", "",SUMIF(LerXml!B:B,Relatorio!B494,LerXml!BE:BE))</f>
        <v/>
      </c>
      <c r="I494" s="68" t="str">
        <f aca="false">IF(AND($F494="",$G494="",$H494=""), "", IF(SUM(F494:H494)-D494 &lt; 0,0,SUM(F494:H494)-D494))</f>
        <v/>
      </c>
    </row>
    <row r="495" customFormat="false" ht="13.8" hidden="false" customHeight="true" outlineLevel="0" collapsed="false">
      <c r="A495" s="71"/>
      <c r="B495" s="72"/>
      <c r="C495" s="71"/>
      <c r="D495" s="67" t="str">
        <f aca="false">IF($B495="", "",SUMIF(LerXml!B:B,Relatorio!B495,LerXml!W:W))</f>
        <v/>
      </c>
      <c r="E495" s="67" t="str">
        <f aca="false">IF($B495="", "",SUMIF(LerXml!B:B,Relatorio!B495,LerXml!AX:AX))</f>
        <v/>
      </c>
      <c r="F495" s="68" t="str">
        <f aca="false">IF($B495="", "",SUMIF(LerXml!B:B,Relatorio!B495,LerXml!BA:BA))</f>
        <v/>
      </c>
      <c r="G495" s="67" t="str">
        <f aca="false">IF($B495="", "",SUMIF(LerXml!B:B,Relatorio!B495,LerXml!BB:BB))</f>
        <v/>
      </c>
      <c r="H495" s="67" t="str">
        <f aca="false">IF($B495="", "",SUMIF(LerXml!B:B,Relatorio!B495,LerXml!BE:BE))</f>
        <v/>
      </c>
      <c r="I495" s="68" t="str">
        <f aca="false">IF(AND($F495="",$G495="",$H495=""), "", IF(SUM(F495:H495)-D495 &lt; 0,0,SUM(F495:H495)-D495))</f>
        <v/>
      </c>
    </row>
    <row r="496" customFormat="false" ht="13.8" hidden="false" customHeight="true" outlineLevel="0" collapsed="false">
      <c r="A496" s="71"/>
      <c r="B496" s="72"/>
      <c r="C496" s="71"/>
      <c r="D496" s="67" t="str">
        <f aca="false">IF($B496="", "",SUMIF(LerXml!B:B,Relatorio!B496,LerXml!W:W))</f>
        <v/>
      </c>
      <c r="E496" s="67" t="str">
        <f aca="false">IF($B496="", "",SUMIF(LerXml!B:B,Relatorio!B496,LerXml!AX:AX))</f>
        <v/>
      </c>
      <c r="F496" s="68" t="str">
        <f aca="false">IF($B496="", "",SUMIF(LerXml!B:B,Relatorio!B496,LerXml!BA:BA))</f>
        <v/>
      </c>
      <c r="G496" s="67" t="str">
        <f aca="false">IF($B496="", "",SUMIF(LerXml!B:B,Relatorio!B496,LerXml!BB:BB))</f>
        <v/>
      </c>
      <c r="H496" s="67" t="str">
        <f aca="false">IF($B496="", "",SUMIF(LerXml!B:B,Relatorio!B496,LerXml!BE:BE))</f>
        <v/>
      </c>
      <c r="I496" s="68" t="str">
        <f aca="false">IF(AND($F496="",$G496="",$H496=""), "", IF(SUM(F496:H496)-D496 &lt; 0,0,SUM(F496:H496)-D496))</f>
        <v/>
      </c>
    </row>
    <row r="497" customFormat="false" ht="13.8" hidden="false" customHeight="true" outlineLevel="0" collapsed="false">
      <c r="A497" s="71"/>
      <c r="B497" s="72"/>
      <c r="C497" s="71"/>
      <c r="D497" s="67" t="str">
        <f aca="false">IF($B497="", "",SUMIF(LerXml!B:B,Relatorio!B497,LerXml!W:W))</f>
        <v/>
      </c>
      <c r="E497" s="67" t="str">
        <f aca="false">IF($B497="", "",SUMIF(LerXml!B:B,Relatorio!B497,LerXml!AX:AX))</f>
        <v/>
      </c>
      <c r="F497" s="68" t="str">
        <f aca="false">IF($B497="", "",SUMIF(LerXml!B:B,Relatorio!B497,LerXml!BA:BA))</f>
        <v/>
      </c>
      <c r="G497" s="67" t="str">
        <f aca="false">IF($B497="", "",SUMIF(LerXml!B:B,Relatorio!B497,LerXml!BB:BB))</f>
        <v/>
      </c>
      <c r="H497" s="67" t="str">
        <f aca="false">IF($B497="", "",SUMIF(LerXml!B:B,Relatorio!B497,LerXml!BE:BE))</f>
        <v/>
      </c>
      <c r="I497" s="68" t="str">
        <f aca="false">IF(AND($F497="",$G497="",$H497=""), "", IF(SUM(F497:H497)-D497 &lt; 0,0,SUM(F497:H497)-D497))</f>
        <v/>
      </c>
    </row>
    <row r="498" customFormat="false" ht="13.8" hidden="false" customHeight="true" outlineLevel="0" collapsed="false">
      <c r="A498" s="71"/>
      <c r="B498" s="72"/>
      <c r="C498" s="71"/>
      <c r="D498" s="67" t="str">
        <f aca="false">IF($B498="", "",SUMIF(LerXml!B:B,Relatorio!B498,LerXml!W:W))</f>
        <v/>
      </c>
      <c r="E498" s="67" t="str">
        <f aca="false">IF($B498="", "",SUMIF(LerXml!B:B,Relatorio!B498,LerXml!AX:AX))</f>
        <v/>
      </c>
      <c r="F498" s="68" t="str">
        <f aca="false">IF($B498="", "",SUMIF(LerXml!B:B,Relatorio!B498,LerXml!BA:BA))</f>
        <v/>
      </c>
      <c r="G498" s="67" t="str">
        <f aca="false">IF($B498="", "",SUMIF(LerXml!B:B,Relatorio!B498,LerXml!BB:BB))</f>
        <v/>
      </c>
      <c r="H498" s="67" t="str">
        <f aca="false">IF($B498="", "",SUMIF(LerXml!B:B,Relatorio!B498,LerXml!BE:BE))</f>
        <v/>
      </c>
      <c r="I498" s="68" t="str">
        <f aca="false">IF(AND($F498="",$G498="",$H498=""), "", IF(SUM(F498:H498)-D498 &lt; 0,0,SUM(F498:H498)-D498))</f>
        <v/>
      </c>
    </row>
    <row r="499" customFormat="false" ht="13.8" hidden="false" customHeight="true" outlineLevel="0" collapsed="false">
      <c r="A499" s="71"/>
      <c r="B499" s="72"/>
      <c r="C499" s="71"/>
      <c r="D499" s="67" t="str">
        <f aca="false">IF($B499="", "",SUMIF(LerXml!B:B,Relatorio!B499,LerXml!W:W))</f>
        <v/>
      </c>
      <c r="E499" s="67" t="str">
        <f aca="false">IF($B499="", "",SUMIF(LerXml!B:B,Relatorio!B499,LerXml!AX:AX))</f>
        <v/>
      </c>
      <c r="F499" s="68" t="str">
        <f aca="false">IF($B499="", "",SUMIF(LerXml!B:B,Relatorio!B499,LerXml!BA:BA))</f>
        <v/>
      </c>
      <c r="G499" s="67" t="str">
        <f aca="false">IF($B499="", "",SUMIF(LerXml!B:B,Relatorio!B499,LerXml!BB:BB))</f>
        <v/>
      </c>
      <c r="H499" s="67" t="str">
        <f aca="false">IF($B499="", "",SUMIF(LerXml!B:B,Relatorio!B499,LerXml!BE:BE))</f>
        <v/>
      </c>
      <c r="I499" s="68" t="str">
        <f aca="false">IF(AND($F499="",$G499="",$H499=""), "", IF(SUM(F499:H499)-D499 &lt; 0,0,SUM(F499:H499)-D499))</f>
        <v/>
      </c>
    </row>
    <row r="500" customFormat="false" ht="13.8" hidden="false" customHeight="true" outlineLevel="0" collapsed="false">
      <c r="A500" s="71"/>
      <c r="B500" s="72"/>
      <c r="C500" s="71"/>
      <c r="D500" s="67" t="str">
        <f aca="false">IF($B500="", "",SUMIF(LerXml!B:B,Relatorio!B500,LerXml!W:W))</f>
        <v/>
      </c>
      <c r="E500" s="67" t="str">
        <f aca="false">IF($B500="", "",SUMIF(LerXml!B:B,Relatorio!B500,LerXml!AX:AX))</f>
        <v/>
      </c>
      <c r="F500" s="68" t="str">
        <f aca="false">IF($B500="", "",SUMIF(LerXml!B:B,Relatorio!B500,LerXml!BA:BA))</f>
        <v/>
      </c>
      <c r="G500" s="67" t="str">
        <f aca="false">IF($B500="", "",SUMIF(LerXml!B:B,Relatorio!B500,LerXml!BB:BB))</f>
        <v/>
      </c>
      <c r="H500" s="67" t="str">
        <f aca="false">IF($B500="", "",SUMIF(LerXml!B:B,Relatorio!B500,LerXml!BE:BE))</f>
        <v/>
      </c>
      <c r="I500" s="68" t="str">
        <f aca="false">IF(AND($F500="",$G500="",$H500=""), "", IF(SUM(F500:H500)-D500 &lt; 0,0,SUM(F500:H500)-D500))</f>
        <v/>
      </c>
    </row>
    <row r="501" customFormat="false" ht="13.8" hidden="false" customHeight="true" outlineLevel="0" collapsed="false">
      <c r="A501" s="71"/>
      <c r="B501" s="72"/>
      <c r="C501" s="71"/>
      <c r="D501" s="67" t="str">
        <f aca="false">IF($B501="", "",SUMIF(LerXml!B:B,Relatorio!B501,LerXml!W:W))</f>
        <v/>
      </c>
      <c r="E501" s="67" t="str">
        <f aca="false">IF($B501="", "",SUMIF(LerXml!B:B,Relatorio!B501,LerXml!AX:AX))</f>
        <v/>
      </c>
      <c r="F501" s="68" t="str">
        <f aca="false">IF($B501="", "",SUMIF(LerXml!B:B,Relatorio!B501,LerXml!BA:BA))</f>
        <v/>
      </c>
      <c r="G501" s="67" t="str">
        <f aca="false">IF($B501="", "",SUMIF(LerXml!B:B,Relatorio!B501,LerXml!BB:BB))</f>
        <v/>
      </c>
      <c r="H501" s="67" t="str">
        <f aca="false">IF($B501="", "",SUMIF(LerXml!B:B,Relatorio!B501,LerXml!BE:BE))</f>
        <v/>
      </c>
      <c r="I501" s="68" t="str">
        <f aca="false">IF(AND($F501="",$G501="",$H501=""), "", IF(SUM(F501:H501)-D501 &lt; 0,0,SUM(F501:H501)-D501))</f>
        <v/>
      </c>
    </row>
    <row r="502" customFormat="false" ht="13.8" hidden="false" customHeight="true" outlineLevel="0" collapsed="false">
      <c r="A502" s="71"/>
      <c r="B502" s="72"/>
      <c r="C502" s="71"/>
      <c r="D502" s="67" t="str">
        <f aca="false">IF($B502="", "",SUMIF(LerXml!B:B,Relatorio!B502,LerXml!W:W))</f>
        <v/>
      </c>
      <c r="E502" s="67" t="str">
        <f aca="false">IF($B502="", "",SUMIF(LerXml!B:B,Relatorio!B502,LerXml!AX:AX))</f>
        <v/>
      </c>
      <c r="F502" s="68" t="str">
        <f aca="false">IF($B502="", "",SUMIF(LerXml!B:B,Relatorio!B502,LerXml!BA:BA))</f>
        <v/>
      </c>
      <c r="G502" s="67" t="str">
        <f aca="false">IF($B502="", "",SUMIF(LerXml!B:B,Relatorio!B502,LerXml!BB:BB))</f>
        <v/>
      </c>
      <c r="H502" s="67" t="str">
        <f aca="false">IF($B502="", "",SUMIF(LerXml!B:B,Relatorio!B502,LerXml!BE:BE))</f>
        <v/>
      </c>
      <c r="I502" s="68" t="str">
        <f aca="false">IF(AND($F502="",$G502="",$H502=""), "", IF(SUM(F502:H502)-D502 &lt; 0,0,SUM(F502:H502)-D502))</f>
        <v/>
      </c>
    </row>
    <row r="503" customFormat="false" ht="13.8" hidden="false" customHeight="true" outlineLevel="0" collapsed="false">
      <c r="A503" s="71"/>
      <c r="B503" s="72"/>
      <c r="C503" s="71"/>
      <c r="D503" s="67" t="str">
        <f aca="false">IF($B503="", "",SUMIF(LerXml!B:B,Relatorio!B503,LerXml!W:W))</f>
        <v/>
      </c>
      <c r="E503" s="67" t="str">
        <f aca="false">IF($B503="", "",SUMIF(LerXml!B:B,Relatorio!B503,LerXml!AX:AX))</f>
        <v/>
      </c>
      <c r="F503" s="68" t="str">
        <f aca="false">IF($B503="", "",SUMIF(LerXml!B:B,Relatorio!B503,LerXml!BA:BA))</f>
        <v/>
      </c>
      <c r="G503" s="67" t="str">
        <f aca="false">IF($B503="", "",SUMIF(LerXml!B:B,Relatorio!B503,LerXml!BB:BB))</f>
        <v/>
      </c>
      <c r="H503" s="67" t="str">
        <f aca="false">IF($B503="", "",SUMIF(LerXml!B:B,Relatorio!B503,LerXml!BE:BE))</f>
        <v/>
      </c>
      <c r="I503" s="68" t="str">
        <f aca="false">IF(AND($F503="",$G503="",$H503=""), "", IF(SUM(F503:H503)-D503 &lt; 0,0,SUM(F503:H503)-D503))</f>
        <v/>
      </c>
    </row>
    <row r="504" customFormat="false" ht="13.8" hidden="false" customHeight="true" outlineLevel="0" collapsed="false">
      <c r="A504" s="71"/>
      <c r="B504" s="72"/>
      <c r="C504" s="71"/>
      <c r="D504" s="67" t="str">
        <f aca="false">IF($B504="", "",SUMIF(LerXml!B:B,Relatorio!B504,LerXml!W:W))</f>
        <v/>
      </c>
      <c r="E504" s="67" t="str">
        <f aca="false">IF($B504="", "",SUMIF(LerXml!B:B,Relatorio!B504,LerXml!AX:AX))</f>
        <v/>
      </c>
      <c r="F504" s="68" t="str">
        <f aca="false">IF($B504="", "",SUMIF(LerXml!B:B,Relatorio!B504,LerXml!BA:BA))</f>
        <v/>
      </c>
      <c r="G504" s="67" t="str">
        <f aca="false">IF($B504="", "",SUMIF(LerXml!B:B,Relatorio!B504,LerXml!BB:BB))</f>
        <v/>
      </c>
      <c r="H504" s="67" t="str">
        <f aca="false">IF($B504="", "",SUMIF(LerXml!B:B,Relatorio!B504,LerXml!BE:BE))</f>
        <v/>
      </c>
      <c r="I504" s="68" t="str">
        <f aca="false">IF(AND($F504="",$G504="",$H504=""), "", IF(SUM(F504:H504)-D504 &lt; 0,0,SUM(F504:H504)-D504))</f>
        <v/>
      </c>
    </row>
    <row r="505" customFormat="false" ht="13.8" hidden="false" customHeight="true" outlineLevel="0" collapsed="false">
      <c r="A505" s="71"/>
      <c r="B505" s="72"/>
      <c r="C505" s="71"/>
      <c r="D505" s="67" t="str">
        <f aca="false">IF($B505="", "",SUMIF(LerXml!B:B,Relatorio!B505,LerXml!W:W))</f>
        <v/>
      </c>
      <c r="E505" s="67" t="str">
        <f aca="false">IF($B505="", "",SUMIF(LerXml!B:B,Relatorio!B505,LerXml!AX:AX))</f>
        <v/>
      </c>
      <c r="F505" s="68" t="str">
        <f aca="false">IF($B505="", "",SUMIF(LerXml!B:B,Relatorio!B505,LerXml!BA:BA))</f>
        <v/>
      </c>
      <c r="G505" s="67" t="str">
        <f aca="false">IF($B505="", "",SUMIF(LerXml!B:B,Relatorio!B505,LerXml!BB:BB))</f>
        <v/>
      </c>
      <c r="H505" s="67" t="str">
        <f aca="false">IF($B505="", "",SUMIF(LerXml!B:B,Relatorio!B505,LerXml!BE:BE))</f>
        <v/>
      </c>
      <c r="I505" s="68" t="str">
        <f aca="false">IF(AND($F505="",$G505="",$H505=""), "", IF(SUM(F505:H505)-D505 &lt; 0,0,SUM(F505:H505)-D505))</f>
        <v/>
      </c>
    </row>
    <row r="506" customFormat="false" ht="13.8" hidden="false" customHeight="true" outlineLevel="0" collapsed="false">
      <c r="A506" s="71"/>
      <c r="B506" s="72"/>
      <c r="C506" s="71"/>
      <c r="D506" s="67" t="str">
        <f aca="false">IF($B506="", "",SUMIF(LerXml!B:B,Relatorio!B506,LerXml!W:W))</f>
        <v/>
      </c>
      <c r="E506" s="67" t="str">
        <f aca="false">IF($B506="", "",SUMIF(LerXml!B:B,Relatorio!B506,LerXml!AX:AX))</f>
        <v/>
      </c>
      <c r="F506" s="68" t="str">
        <f aca="false">IF($B506="", "",SUMIF(LerXml!B:B,Relatorio!B506,LerXml!BA:BA))</f>
        <v/>
      </c>
      <c r="G506" s="67" t="str">
        <f aca="false">IF($B506="", "",SUMIF(LerXml!B:B,Relatorio!B506,LerXml!BB:BB))</f>
        <v/>
      </c>
      <c r="H506" s="67" t="str">
        <f aca="false">IF($B506="", "",SUMIF(LerXml!B:B,Relatorio!B506,LerXml!BE:BE))</f>
        <v/>
      </c>
      <c r="I506" s="68" t="str">
        <f aca="false">IF(AND($F506="",$G506="",$H506=""), "", IF(SUM(F506:H506)-D506 &lt; 0,0,SUM(F506:H506)-D506))</f>
        <v/>
      </c>
    </row>
    <row r="507" customFormat="false" ht="13.8" hidden="false" customHeight="true" outlineLevel="0" collapsed="false">
      <c r="A507" s="71"/>
      <c r="B507" s="72"/>
      <c r="C507" s="71"/>
      <c r="D507" s="67" t="str">
        <f aca="false">IF($B507="", "",SUMIF(LerXml!B:B,Relatorio!B507,LerXml!W:W))</f>
        <v/>
      </c>
      <c r="E507" s="67" t="str">
        <f aca="false">IF($B507="", "",SUMIF(LerXml!B:B,Relatorio!B507,LerXml!AX:AX))</f>
        <v/>
      </c>
      <c r="F507" s="68" t="str">
        <f aca="false">IF($B507="", "",SUMIF(LerXml!B:B,Relatorio!B507,LerXml!BA:BA))</f>
        <v/>
      </c>
      <c r="G507" s="67" t="str">
        <f aca="false">IF($B507="", "",SUMIF(LerXml!B:B,Relatorio!B507,LerXml!BB:BB))</f>
        <v/>
      </c>
      <c r="H507" s="67" t="str">
        <f aca="false">IF($B507="", "",SUMIF(LerXml!B:B,Relatorio!B507,LerXml!BE:BE))</f>
        <v/>
      </c>
      <c r="I507" s="68" t="str">
        <f aca="false">IF(AND($F507="",$G507="",$H507=""), "", IF(SUM(F507:H507)-D507 &lt; 0,0,SUM(F507:H507)-D507))</f>
        <v/>
      </c>
    </row>
    <row r="508" customFormat="false" ht="13.8" hidden="false" customHeight="true" outlineLevel="0" collapsed="false">
      <c r="A508" s="71"/>
      <c r="B508" s="72"/>
      <c r="C508" s="71"/>
      <c r="D508" s="67" t="str">
        <f aca="false">IF($B508="", "",SUMIF(LerXml!B:B,Relatorio!B508,LerXml!W:W))</f>
        <v/>
      </c>
      <c r="E508" s="67" t="str">
        <f aca="false">IF($B508="", "",SUMIF(LerXml!B:B,Relatorio!B508,LerXml!AX:AX))</f>
        <v/>
      </c>
      <c r="F508" s="68" t="str">
        <f aca="false">IF($B508="", "",SUMIF(LerXml!B:B,Relatorio!B508,LerXml!BA:BA))</f>
        <v/>
      </c>
      <c r="G508" s="67" t="str">
        <f aca="false">IF($B508="", "",SUMIF(LerXml!B:B,Relatorio!B508,LerXml!BB:BB))</f>
        <v/>
      </c>
      <c r="H508" s="67" t="str">
        <f aca="false">IF($B508="", "",SUMIF(LerXml!B:B,Relatorio!B508,LerXml!BE:BE))</f>
        <v/>
      </c>
      <c r="I508" s="68" t="str">
        <f aca="false">IF(AND($F508="",$G508="",$H508=""), "", IF(SUM(F508:H508)-D508 &lt; 0,0,SUM(F508:H508)-D508))</f>
        <v/>
      </c>
    </row>
    <row r="509" customFormat="false" ht="13.8" hidden="false" customHeight="true" outlineLevel="0" collapsed="false">
      <c r="A509" s="71"/>
      <c r="B509" s="72"/>
      <c r="C509" s="71"/>
      <c r="D509" s="67" t="str">
        <f aca="false">IF($B509="", "",SUMIF(LerXml!B:B,Relatorio!B509,LerXml!W:W))</f>
        <v/>
      </c>
      <c r="E509" s="67" t="str">
        <f aca="false">IF($B509="", "",SUMIF(LerXml!B:B,Relatorio!B509,LerXml!AX:AX))</f>
        <v/>
      </c>
      <c r="F509" s="68" t="str">
        <f aca="false">IF($B509="", "",SUMIF(LerXml!B:B,Relatorio!B509,LerXml!BA:BA))</f>
        <v/>
      </c>
      <c r="G509" s="67" t="str">
        <f aca="false">IF($B509="", "",SUMIF(LerXml!B:B,Relatorio!B509,LerXml!BB:BB))</f>
        <v/>
      </c>
      <c r="H509" s="67" t="str">
        <f aca="false">IF($B509="", "",SUMIF(LerXml!B:B,Relatorio!B509,LerXml!BE:BE))</f>
        <v/>
      </c>
      <c r="I509" s="68" t="str">
        <f aca="false">IF(AND($F509="",$G509="",$H509=""), "", IF(SUM(F509:H509)-D509 &lt; 0,0,SUM(F509:H509)-D509))</f>
        <v/>
      </c>
    </row>
    <row r="510" customFormat="false" ht="13.8" hidden="false" customHeight="true" outlineLevel="0" collapsed="false">
      <c r="A510" s="71"/>
      <c r="B510" s="72"/>
      <c r="C510" s="71"/>
      <c r="D510" s="67" t="str">
        <f aca="false">IF($B510="", "",SUMIF(LerXml!B:B,Relatorio!B510,LerXml!W:W))</f>
        <v/>
      </c>
      <c r="E510" s="67" t="str">
        <f aca="false">IF($B510="", "",SUMIF(LerXml!B:B,Relatorio!B510,LerXml!AX:AX))</f>
        <v/>
      </c>
      <c r="F510" s="68" t="str">
        <f aca="false">IF($B510="", "",SUMIF(LerXml!B:B,Relatorio!B510,LerXml!BA:BA))</f>
        <v/>
      </c>
      <c r="G510" s="67" t="str">
        <f aca="false">IF($B510="", "",SUMIF(LerXml!B:B,Relatorio!B510,LerXml!BB:BB))</f>
        <v/>
      </c>
      <c r="H510" s="67" t="str">
        <f aca="false">IF($B510="", "",SUMIF(LerXml!B:B,Relatorio!B510,LerXml!BE:BE))</f>
        <v/>
      </c>
      <c r="I510" s="68" t="str">
        <f aca="false">IF(AND($F510="",$G510="",$H510=""), "", IF(SUM(F510:H510)-D510 &lt; 0,0,SUM(F510:H510)-D510))</f>
        <v/>
      </c>
    </row>
    <row r="511" customFormat="false" ht="13.8" hidden="false" customHeight="true" outlineLevel="0" collapsed="false">
      <c r="A511" s="71"/>
      <c r="B511" s="72"/>
      <c r="C511" s="71"/>
      <c r="D511" s="67" t="str">
        <f aca="false">IF($B511="", "",SUMIF(LerXml!B:B,Relatorio!B511,LerXml!W:W))</f>
        <v/>
      </c>
      <c r="E511" s="67" t="str">
        <f aca="false">IF($B511="", "",SUMIF(LerXml!B:B,Relatorio!B511,LerXml!AX:AX))</f>
        <v/>
      </c>
      <c r="F511" s="68" t="str">
        <f aca="false">IF($B511="", "",SUMIF(LerXml!B:B,Relatorio!B511,LerXml!BA:BA))</f>
        <v/>
      </c>
      <c r="G511" s="67" t="str">
        <f aca="false">IF($B511="", "",SUMIF(LerXml!B:B,Relatorio!B511,LerXml!BB:BB))</f>
        <v/>
      </c>
      <c r="H511" s="67" t="str">
        <f aca="false">IF($B511="", "",SUMIF(LerXml!B:B,Relatorio!B511,LerXml!BE:BE))</f>
        <v/>
      </c>
      <c r="I511" s="68" t="str">
        <f aca="false">IF(AND($F511="",$G511="",$H511=""), "", IF(SUM(F511:H511)-D511 &lt; 0,0,SUM(F511:H511)-D511))</f>
        <v/>
      </c>
    </row>
    <row r="512" customFormat="false" ht="13.8" hidden="false" customHeight="true" outlineLevel="0" collapsed="false">
      <c r="A512" s="71"/>
      <c r="B512" s="72"/>
      <c r="C512" s="71"/>
      <c r="D512" s="67" t="str">
        <f aca="false">IF($B512="", "",SUMIF(LerXml!B:B,Relatorio!B512,LerXml!W:W))</f>
        <v/>
      </c>
      <c r="E512" s="67" t="str">
        <f aca="false">IF($B512="", "",SUMIF(LerXml!B:B,Relatorio!B512,LerXml!AX:AX))</f>
        <v/>
      </c>
      <c r="F512" s="68" t="str">
        <f aca="false">IF($B512="", "",SUMIF(LerXml!B:B,Relatorio!B512,LerXml!BA:BA))</f>
        <v/>
      </c>
      <c r="G512" s="67" t="str">
        <f aca="false">IF($B512="", "",SUMIF(LerXml!B:B,Relatorio!B512,LerXml!BB:BB))</f>
        <v/>
      </c>
      <c r="H512" s="67" t="str">
        <f aca="false">IF($B512="", "",SUMIF(LerXml!B:B,Relatorio!B512,LerXml!BE:BE))</f>
        <v/>
      </c>
      <c r="I512" s="68" t="str">
        <f aca="false">IF(AND($F512="",$G512="",$H512=""), "", IF(SUM(F512:H512)-D512 &lt; 0,0,SUM(F512:H512)-D512))</f>
        <v/>
      </c>
    </row>
    <row r="513" customFormat="false" ht="13.8" hidden="false" customHeight="true" outlineLevel="0" collapsed="false">
      <c r="A513" s="71"/>
      <c r="B513" s="72"/>
      <c r="C513" s="71"/>
      <c r="D513" s="67" t="str">
        <f aca="false">IF($B513="", "",SUMIF(LerXml!B:B,Relatorio!B513,LerXml!W:W))</f>
        <v/>
      </c>
      <c r="E513" s="67" t="str">
        <f aca="false">IF($B513="", "",SUMIF(LerXml!B:B,Relatorio!B513,LerXml!AX:AX))</f>
        <v/>
      </c>
      <c r="F513" s="68" t="str">
        <f aca="false">IF($B513="", "",SUMIF(LerXml!B:B,Relatorio!B513,LerXml!BA:BA))</f>
        <v/>
      </c>
      <c r="G513" s="67" t="str">
        <f aca="false">IF($B513="", "",SUMIF(LerXml!B:B,Relatorio!B513,LerXml!BB:BB))</f>
        <v/>
      </c>
      <c r="H513" s="67" t="str">
        <f aca="false">IF($B513="", "",SUMIF(LerXml!B:B,Relatorio!B513,LerXml!BE:BE))</f>
        <v/>
      </c>
      <c r="I513" s="68" t="str">
        <f aca="false">IF(AND($F513="",$G513="",$H513=""), "", IF(SUM(F513:H513)-D513 &lt; 0,0,SUM(F513:H513)-D513))</f>
        <v/>
      </c>
    </row>
    <row r="514" customFormat="false" ht="13.8" hidden="false" customHeight="true" outlineLevel="0" collapsed="false">
      <c r="A514" s="71"/>
      <c r="B514" s="72"/>
      <c r="C514" s="71"/>
      <c r="D514" s="67" t="str">
        <f aca="false">IF($B514="", "",SUMIF(LerXml!B:B,Relatorio!B514,LerXml!W:W))</f>
        <v/>
      </c>
      <c r="E514" s="67" t="str">
        <f aca="false">IF($B514="", "",SUMIF(LerXml!B:B,Relatorio!B514,LerXml!AX:AX))</f>
        <v/>
      </c>
      <c r="F514" s="68" t="str">
        <f aca="false">IF($B514="", "",SUMIF(LerXml!B:B,Relatorio!B514,LerXml!BA:BA))</f>
        <v/>
      </c>
      <c r="G514" s="67" t="str">
        <f aca="false">IF($B514="", "",SUMIF(LerXml!B:B,Relatorio!B514,LerXml!BB:BB))</f>
        <v/>
      </c>
      <c r="H514" s="67" t="str">
        <f aca="false">IF($B514="", "",SUMIF(LerXml!B:B,Relatorio!B514,LerXml!BE:BE))</f>
        <v/>
      </c>
      <c r="I514" s="68" t="str">
        <f aca="false">IF(AND($F514="",$G514="",$H514=""), "", IF(SUM(F514:H514)-D514 &lt; 0,0,SUM(F514:H514)-D514))</f>
        <v/>
      </c>
    </row>
    <row r="515" customFormat="false" ht="13.8" hidden="false" customHeight="true" outlineLevel="0" collapsed="false">
      <c r="A515" s="71"/>
      <c r="B515" s="72"/>
      <c r="C515" s="71"/>
      <c r="D515" s="67" t="str">
        <f aca="false">IF($B515="", "",SUMIF(LerXml!B:B,Relatorio!B515,LerXml!W:W))</f>
        <v/>
      </c>
      <c r="E515" s="67" t="str">
        <f aca="false">IF($B515="", "",SUMIF(LerXml!B:B,Relatorio!B515,LerXml!AX:AX))</f>
        <v/>
      </c>
      <c r="F515" s="68" t="str">
        <f aca="false">IF($B515="", "",SUMIF(LerXml!B:B,Relatorio!B515,LerXml!BA:BA))</f>
        <v/>
      </c>
      <c r="G515" s="67" t="str">
        <f aca="false">IF($B515="", "",SUMIF(LerXml!B:B,Relatorio!B515,LerXml!BB:BB))</f>
        <v/>
      </c>
      <c r="H515" s="67" t="str">
        <f aca="false">IF($B515="", "",SUMIF(LerXml!B:B,Relatorio!B515,LerXml!BE:BE))</f>
        <v/>
      </c>
      <c r="I515" s="68" t="str">
        <f aca="false">IF(AND($F515="",$G515="",$H515=""), "", IF(SUM(F515:H515)-D515 &lt; 0,0,SUM(F515:H515)-D515))</f>
        <v/>
      </c>
    </row>
    <row r="516" customFormat="false" ht="13.8" hidden="false" customHeight="true" outlineLevel="0" collapsed="false">
      <c r="A516" s="71"/>
      <c r="B516" s="72"/>
      <c r="C516" s="71"/>
      <c r="D516" s="67" t="str">
        <f aca="false">IF($B516="", "",SUMIF(LerXml!B:B,Relatorio!B516,LerXml!W:W))</f>
        <v/>
      </c>
      <c r="E516" s="67" t="str">
        <f aca="false">IF($B516="", "",SUMIF(LerXml!B:B,Relatorio!B516,LerXml!AX:AX))</f>
        <v/>
      </c>
      <c r="F516" s="68" t="str">
        <f aca="false">IF($B516="", "",SUMIF(LerXml!B:B,Relatorio!B516,LerXml!BA:BA))</f>
        <v/>
      </c>
      <c r="G516" s="67" t="str">
        <f aca="false">IF($B516="", "",SUMIF(LerXml!B:B,Relatorio!B516,LerXml!BB:BB))</f>
        <v/>
      </c>
      <c r="H516" s="67" t="str">
        <f aca="false">IF($B516="", "",SUMIF(LerXml!B:B,Relatorio!B516,LerXml!BE:BE))</f>
        <v/>
      </c>
      <c r="I516" s="68" t="str">
        <f aca="false">IF(AND($F516="",$G516="",$H516=""), "", IF(SUM(F516:H516)-D516 &lt; 0,0,SUM(F516:H516)-D516))</f>
        <v/>
      </c>
    </row>
    <row r="517" customFormat="false" ht="13.8" hidden="false" customHeight="true" outlineLevel="0" collapsed="false">
      <c r="A517" s="71"/>
      <c r="B517" s="72"/>
      <c r="C517" s="71"/>
      <c r="D517" s="67" t="str">
        <f aca="false">IF($B517="", "",SUMIF(LerXml!B:B,Relatorio!B517,LerXml!W:W))</f>
        <v/>
      </c>
      <c r="E517" s="67" t="str">
        <f aca="false">IF($B517="", "",SUMIF(LerXml!B:B,Relatorio!B517,LerXml!AX:AX))</f>
        <v/>
      </c>
      <c r="F517" s="68" t="str">
        <f aca="false">IF($B517="", "",SUMIF(LerXml!B:B,Relatorio!B517,LerXml!BA:BA))</f>
        <v/>
      </c>
      <c r="G517" s="67" t="str">
        <f aca="false">IF($B517="", "",SUMIF(LerXml!B:B,Relatorio!B517,LerXml!BB:BB))</f>
        <v/>
      </c>
      <c r="H517" s="67" t="str">
        <f aca="false">IF($B517="", "",SUMIF(LerXml!B:B,Relatorio!B517,LerXml!BE:BE))</f>
        <v/>
      </c>
      <c r="I517" s="68" t="str">
        <f aca="false">IF(AND($F517="",$G517="",$H517=""), "", IF(SUM(F517:H517)-D517 &lt; 0,0,SUM(F517:H517)-D517))</f>
        <v/>
      </c>
    </row>
    <row r="518" customFormat="false" ht="13.8" hidden="false" customHeight="true" outlineLevel="0" collapsed="false">
      <c r="A518" s="71"/>
      <c r="B518" s="72"/>
      <c r="C518" s="71"/>
      <c r="D518" s="67" t="str">
        <f aca="false">IF($B518="", "",SUMIF(LerXml!B:B,Relatorio!B518,LerXml!W:W))</f>
        <v/>
      </c>
      <c r="E518" s="67" t="str">
        <f aca="false">IF($B518="", "",SUMIF(LerXml!B:B,Relatorio!B518,LerXml!AX:AX))</f>
        <v/>
      </c>
      <c r="F518" s="68" t="str">
        <f aca="false">IF($B518="", "",SUMIF(LerXml!B:B,Relatorio!B518,LerXml!BA:BA))</f>
        <v/>
      </c>
      <c r="G518" s="67" t="str">
        <f aca="false">IF($B518="", "",SUMIF(LerXml!B:B,Relatorio!B518,LerXml!BB:BB))</f>
        <v/>
      </c>
      <c r="H518" s="67" t="str">
        <f aca="false">IF($B518="", "",SUMIF(LerXml!B:B,Relatorio!B518,LerXml!BE:BE))</f>
        <v/>
      </c>
      <c r="I518" s="68" t="str">
        <f aca="false">IF(AND($F518="",$G518="",$H518=""), "", IF(SUM(F518:H518)-D518 &lt; 0,0,SUM(F518:H518)-D518))</f>
        <v/>
      </c>
    </row>
    <row r="519" customFormat="false" ht="13.8" hidden="false" customHeight="true" outlineLevel="0" collapsed="false">
      <c r="A519" s="71"/>
      <c r="B519" s="72"/>
      <c r="C519" s="71"/>
      <c r="D519" s="67" t="str">
        <f aca="false">IF($B519="", "",SUMIF(LerXml!B:B,Relatorio!B519,LerXml!W:W))</f>
        <v/>
      </c>
      <c r="E519" s="67" t="str">
        <f aca="false">IF($B519="", "",SUMIF(LerXml!B:B,Relatorio!B519,LerXml!AX:AX))</f>
        <v/>
      </c>
      <c r="F519" s="68" t="str">
        <f aca="false">IF($B519="", "",SUMIF(LerXml!B:B,Relatorio!B519,LerXml!BA:BA))</f>
        <v/>
      </c>
      <c r="G519" s="67" t="str">
        <f aca="false">IF($B519="", "",SUMIF(LerXml!B:B,Relatorio!B519,LerXml!BB:BB))</f>
        <v/>
      </c>
      <c r="H519" s="67" t="str">
        <f aca="false">IF($B519="", "",SUMIF(LerXml!B:B,Relatorio!B519,LerXml!BE:BE))</f>
        <v/>
      </c>
      <c r="I519" s="68" t="str">
        <f aca="false">IF(AND($F519="",$G519="",$H519=""), "", IF(SUM(F519:H519)-D519 &lt; 0,0,SUM(F519:H519)-D519))</f>
        <v/>
      </c>
    </row>
    <row r="520" customFormat="false" ht="13.8" hidden="false" customHeight="true" outlineLevel="0" collapsed="false">
      <c r="A520" s="71"/>
      <c r="B520" s="72"/>
      <c r="C520" s="71"/>
      <c r="D520" s="67" t="str">
        <f aca="false">IF($B520="", "",SUMIF(LerXml!B:B,Relatorio!B520,LerXml!W:W))</f>
        <v/>
      </c>
      <c r="E520" s="67" t="str">
        <f aca="false">IF($B520="", "",SUMIF(LerXml!B:B,Relatorio!B520,LerXml!AX:AX))</f>
        <v/>
      </c>
      <c r="F520" s="68" t="str">
        <f aca="false">IF($B520="", "",SUMIF(LerXml!B:B,Relatorio!B520,LerXml!BA:BA))</f>
        <v/>
      </c>
      <c r="G520" s="67" t="str">
        <f aca="false">IF($B520="", "",SUMIF(LerXml!B:B,Relatorio!B520,LerXml!BB:BB))</f>
        <v/>
      </c>
      <c r="H520" s="67" t="str">
        <f aca="false">IF($B520="", "",SUMIF(LerXml!B:B,Relatorio!B520,LerXml!BE:BE))</f>
        <v/>
      </c>
      <c r="I520" s="68" t="str">
        <f aca="false">IF(AND($F520="",$G520="",$H520=""), "", IF(SUM(F520:H520)-D520 &lt; 0,0,SUM(F520:H520)-D520))</f>
        <v/>
      </c>
    </row>
    <row r="521" customFormat="false" ht="13.8" hidden="false" customHeight="true" outlineLevel="0" collapsed="false">
      <c r="A521" s="71"/>
      <c r="B521" s="72"/>
      <c r="C521" s="71"/>
      <c r="D521" s="67" t="str">
        <f aca="false">IF($B521="", "",SUMIF(LerXml!B:B,Relatorio!B521,LerXml!W:W))</f>
        <v/>
      </c>
      <c r="E521" s="67" t="str">
        <f aca="false">IF($B521="", "",SUMIF(LerXml!B:B,Relatorio!B521,LerXml!AX:AX))</f>
        <v/>
      </c>
      <c r="F521" s="68" t="str">
        <f aca="false">IF($B521="", "",SUMIF(LerXml!B:B,Relatorio!B521,LerXml!BA:BA))</f>
        <v/>
      </c>
      <c r="G521" s="67" t="str">
        <f aca="false">IF($B521="", "",SUMIF(LerXml!B:B,Relatorio!B521,LerXml!BB:BB))</f>
        <v/>
      </c>
      <c r="H521" s="67" t="str">
        <f aca="false">IF($B521="", "",SUMIF(LerXml!B:B,Relatorio!B521,LerXml!BE:BE))</f>
        <v/>
      </c>
      <c r="I521" s="68" t="str">
        <f aca="false">IF(AND($F521="",$G521="",$H521=""), "", IF(SUM(F521:H521)-D521 &lt; 0,0,SUM(F521:H521)-D521))</f>
        <v/>
      </c>
    </row>
    <row r="522" customFormat="false" ht="13.8" hidden="false" customHeight="true" outlineLevel="0" collapsed="false">
      <c r="A522" s="71"/>
      <c r="B522" s="72"/>
      <c r="C522" s="71"/>
      <c r="D522" s="67" t="str">
        <f aca="false">IF($B522="", "",SUMIF(LerXml!B:B,Relatorio!B522,LerXml!W:W))</f>
        <v/>
      </c>
      <c r="E522" s="67" t="str">
        <f aca="false">IF($B522="", "",SUMIF(LerXml!B:B,Relatorio!B522,LerXml!AX:AX))</f>
        <v/>
      </c>
      <c r="F522" s="68" t="str">
        <f aca="false">IF($B522="", "",SUMIF(LerXml!B:B,Relatorio!B522,LerXml!BA:BA))</f>
        <v/>
      </c>
      <c r="G522" s="67" t="str">
        <f aca="false">IF($B522="", "",SUMIF(LerXml!B:B,Relatorio!B522,LerXml!BB:BB))</f>
        <v/>
      </c>
      <c r="H522" s="67" t="str">
        <f aca="false">IF($B522="", "",SUMIF(LerXml!B:B,Relatorio!B522,LerXml!BE:BE))</f>
        <v/>
      </c>
      <c r="I522" s="68" t="str">
        <f aca="false">IF(AND($F522="",$G522="",$H522=""), "", IF(SUM(F522:H522)-D522 &lt; 0,0,SUM(F522:H522)-D522))</f>
        <v/>
      </c>
    </row>
    <row r="523" customFormat="false" ht="13.8" hidden="false" customHeight="true" outlineLevel="0" collapsed="false">
      <c r="A523" s="71"/>
      <c r="B523" s="72"/>
      <c r="C523" s="71"/>
      <c r="D523" s="67" t="str">
        <f aca="false">IF($B523="", "",SUMIF(LerXml!B:B,Relatorio!B523,LerXml!W:W))</f>
        <v/>
      </c>
      <c r="E523" s="67" t="str">
        <f aca="false">IF($B523="", "",SUMIF(LerXml!B:B,Relatorio!B523,LerXml!AX:AX))</f>
        <v/>
      </c>
      <c r="F523" s="68" t="str">
        <f aca="false">IF($B523="", "",SUMIF(LerXml!B:B,Relatorio!B523,LerXml!BA:BA))</f>
        <v/>
      </c>
      <c r="G523" s="67" t="str">
        <f aca="false">IF($B523="", "",SUMIF(LerXml!B:B,Relatorio!B523,LerXml!BB:BB))</f>
        <v/>
      </c>
      <c r="H523" s="67" t="str">
        <f aca="false">IF($B523="", "",SUMIF(LerXml!B:B,Relatorio!B523,LerXml!BE:BE))</f>
        <v/>
      </c>
      <c r="I523" s="68" t="str">
        <f aca="false">IF(AND($F523="",$G523="",$H523=""), "", IF(SUM(F523:H523)-D523 &lt; 0,0,SUM(F523:H523)-D523))</f>
        <v/>
      </c>
    </row>
    <row r="524" customFormat="false" ht="13.8" hidden="false" customHeight="true" outlineLevel="0" collapsed="false">
      <c r="A524" s="71"/>
      <c r="B524" s="72"/>
      <c r="C524" s="71"/>
      <c r="D524" s="67" t="str">
        <f aca="false">IF($B524="", "",SUMIF(LerXml!B:B,Relatorio!B524,LerXml!W:W))</f>
        <v/>
      </c>
      <c r="E524" s="67" t="str">
        <f aca="false">IF($B524="", "",SUMIF(LerXml!B:B,Relatorio!B524,LerXml!AX:AX))</f>
        <v/>
      </c>
      <c r="F524" s="68" t="str">
        <f aca="false">IF($B524="", "",SUMIF(LerXml!B:B,Relatorio!B524,LerXml!BA:BA))</f>
        <v/>
      </c>
      <c r="G524" s="67" t="str">
        <f aca="false">IF($B524="", "",SUMIF(LerXml!B:B,Relatorio!B524,LerXml!BB:BB))</f>
        <v/>
      </c>
      <c r="H524" s="67" t="str">
        <f aca="false">IF($B524="", "",SUMIF(LerXml!B:B,Relatorio!B524,LerXml!BE:BE))</f>
        <v/>
      </c>
      <c r="I524" s="68" t="str">
        <f aca="false">IF(AND($F524="",$G524="",$H524=""), "", IF(SUM(F524:H524)-D524 &lt; 0,0,SUM(F524:H524)-D524))</f>
        <v/>
      </c>
    </row>
    <row r="525" customFormat="false" ht="13.8" hidden="false" customHeight="true" outlineLevel="0" collapsed="false">
      <c r="A525" s="71"/>
      <c r="B525" s="72"/>
      <c r="C525" s="71"/>
      <c r="D525" s="67" t="str">
        <f aca="false">IF($B525="", "",SUMIF(LerXml!B:B,Relatorio!B525,LerXml!W:W))</f>
        <v/>
      </c>
      <c r="E525" s="67" t="str">
        <f aca="false">IF($B525="", "",SUMIF(LerXml!B:B,Relatorio!B525,LerXml!AX:AX))</f>
        <v/>
      </c>
      <c r="F525" s="68" t="str">
        <f aca="false">IF($B525="", "",SUMIF(LerXml!B:B,Relatorio!B525,LerXml!BA:BA))</f>
        <v/>
      </c>
      <c r="G525" s="67" t="str">
        <f aca="false">IF($B525="", "",SUMIF(LerXml!B:B,Relatorio!B525,LerXml!BB:BB))</f>
        <v/>
      </c>
      <c r="H525" s="67" t="str">
        <f aca="false">IF($B525="", "",SUMIF(LerXml!B:B,Relatorio!B525,LerXml!BE:BE))</f>
        <v/>
      </c>
      <c r="I525" s="68" t="str">
        <f aca="false">IF(AND($F525="",$G525="",$H525=""), "", IF(SUM(F525:H525)-D525 &lt; 0,0,SUM(F525:H525)-D525))</f>
        <v/>
      </c>
    </row>
    <row r="526" customFormat="false" ht="13.8" hidden="false" customHeight="true" outlineLevel="0" collapsed="false">
      <c r="A526" s="71"/>
      <c r="B526" s="72"/>
      <c r="C526" s="71"/>
      <c r="D526" s="67" t="str">
        <f aca="false">IF($B526="", "",SUMIF(LerXml!B:B,Relatorio!B526,LerXml!W:W))</f>
        <v/>
      </c>
      <c r="E526" s="67" t="str">
        <f aca="false">IF($B526="", "",SUMIF(LerXml!B:B,Relatorio!B526,LerXml!AX:AX))</f>
        <v/>
      </c>
      <c r="F526" s="68" t="str">
        <f aca="false">IF($B526="", "",SUMIF(LerXml!B:B,Relatorio!B526,LerXml!BA:BA))</f>
        <v/>
      </c>
      <c r="G526" s="67" t="str">
        <f aca="false">IF($B526="", "",SUMIF(LerXml!B:B,Relatorio!B526,LerXml!BB:BB))</f>
        <v/>
      </c>
      <c r="H526" s="67" t="str">
        <f aca="false">IF($B526="", "",SUMIF(LerXml!B:B,Relatorio!B526,LerXml!BE:BE))</f>
        <v/>
      </c>
      <c r="I526" s="68" t="str">
        <f aca="false">IF(AND($F526="",$G526="",$H526=""), "", IF(SUM(F526:H526)-D526 &lt; 0,0,SUM(F526:H526)-D526))</f>
        <v/>
      </c>
    </row>
    <row r="527" customFormat="false" ht="13.8" hidden="false" customHeight="true" outlineLevel="0" collapsed="false">
      <c r="A527" s="71"/>
      <c r="B527" s="72"/>
      <c r="C527" s="71"/>
      <c r="D527" s="67" t="str">
        <f aca="false">IF($B527="", "",SUMIF(LerXml!B:B,Relatorio!B527,LerXml!W:W))</f>
        <v/>
      </c>
      <c r="E527" s="67" t="str">
        <f aca="false">IF($B527="", "",SUMIF(LerXml!B:B,Relatorio!B527,LerXml!AX:AX))</f>
        <v/>
      </c>
      <c r="F527" s="68" t="str">
        <f aca="false">IF($B527="", "",SUMIF(LerXml!B:B,Relatorio!B527,LerXml!BA:BA))</f>
        <v/>
      </c>
      <c r="G527" s="67" t="str">
        <f aca="false">IF($B527="", "",SUMIF(LerXml!B:B,Relatorio!B527,LerXml!BB:BB))</f>
        <v/>
      </c>
      <c r="H527" s="67" t="str">
        <f aca="false">IF($B527="", "",SUMIF(LerXml!B:B,Relatorio!B527,LerXml!BE:BE))</f>
        <v/>
      </c>
      <c r="I527" s="68" t="str">
        <f aca="false">IF(AND($F527="",$G527="",$H527=""), "", IF(SUM(F527:H527)-D527 &lt; 0,0,SUM(F527:H527)-D527))</f>
        <v/>
      </c>
    </row>
    <row r="528" customFormat="false" ht="13.8" hidden="false" customHeight="true" outlineLevel="0" collapsed="false">
      <c r="A528" s="71"/>
      <c r="B528" s="72"/>
      <c r="C528" s="71"/>
      <c r="D528" s="67" t="str">
        <f aca="false">IF($B528="", "",SUMIF(LerXml!B:B,Relatorio!B528,LerXml!W:W))</f>
        <v/>
      </c>
      <c r="E528" s="67" t="str">
        <f aca="false">IF($B528="", "",SUMIF(LerXml!B:B,Relatorio!B528,LerXml!AX:AX))</f>
        <v/>
      </c>
      <c r="F528" s="68" t="str">
        <f aca="false">IF($B528="", "",SUMIF(LerXml!B:B,Relatorio!B528,LerXml!BA:BA))</f>
        <v/>
      </c>
      <c r="G528" s="67" t="str">
        <f aca="false">IF($B528="", "",SUMIF(LerXml!B:B,Relatorio!B528,LerXml!BB:BB))</f>
        <v/>
      </c>
      <c r="H528" s="67" t="str">
        <f aca="false">IF($B528="", "",SUMIF(LerXml!B:B,Relatorio!B528,LerXml!BE:BE))</f>
        <v/>
      </c>
      <c r="I528" s="68" t="str">
        <f aca="false">IF(AND($F528="",$G528="",$H528=""), "", IF(SUM(F528:H528)-D528 &lt; 0,0,SUM(F528:H528)-D528))</f>
        <v/>
      </c>
    </row>
    <row r="529" customFormat="false" ht="13.8" hidden="false" customHeight="true" outlineLevel="0" collapsed="false">
      <c r="A529" s="71"/>
      <c r="B529" s="72"/>
      <c r="C529" s="71"/>
      <c r="D529" s="67" t="str">
        <f aca="false">IF($B529="", "",SUMIF(LerXml!B:B,Relatorio!B529,LerXml!W:W))</f>
        <v/>
      </c>
      <c r="E529" s="67" t="str">
        <f aca="false">IF($B529="", "",SUMIF(LerXml!B:B,Relatorio!B529,LerXml!AX:AX))</f>
        <v/>
      </c>
      <c r="F529" s="68" t="str">
        <f aca="false">IF($B529="", "",SUMIF(LerXml!B:B,Relatorio!B529,LerXml!BA:BA))</f>
        <v/>
      </c>
      <c r="G529" s="67" t="str">
        <f aca="false">IF($B529="", "",SUMIF(LerXml!B:B,Relatorio!B529,LerXml!BB:BB))</f>
        <v/>
      </c>
      <c r="H529" s="67" t="str">
        <f aca="false">IF($B529="", "",SUMIF(LerXml!B:B,Relatorio!B529,LerXml!BE:BE))</f>
        <v/>
      </c>
      <c r="I529" s="68" t="str">
        <f aca="false">IF(AND($F529="",$G529="",$H529=""), "", IF(SUM(F529:H529)-D529 &lt; 0,0,SUM(F529:H529)-D529))</f>
        <v/>
      </c>
    </row>
    <row r="530" customFormat="false" ht="13.8" hidden="false" customHeight="true" outlineLevel="0" collapsed="false">
      <c r="A530" s="71"/>
      <c r="B530" s="72"/>
      <c r="C530" s="71"/>
      <c r="D530" s="67" t="str">
        <f aca="false">IF($B530="", "",SUMIF(LerXml!B:B,Relatorio!B530,LerXml!W:W))</f>
        <v/>
      </c>
      <c r="E530" s="67" t="str">
        <f aca="false">IF($B530="", "",SUMIF(LerXml!B:B,Relatorio!B530,LerXml!AX:AX))</f>
        <v/>
      </c>
      <c r="F530" s="68" t="str">
        <f aca="false">IF($B530="", "",SUMIF(LerXml!B:B,Relatorio!B530,LerXml!BA:BA))</f>
        <v/>
      </c>
      <c r="G530" s="67" t="str">
        <f aca="false">IF($B530="", "",SUMIF(LerXml!B:B,Relatorio!B530,LerXml!BB:BB))</f>
        <v/>
      </c>
      <c r="H530" s="67" t="str">
        <f aca="false">IF($B530="", "",SUMIF(LerXml!B:B,Relatorio!B530,LerXml!BE:BE))</f>
        <v/>
      </c>
      <c r="I530" s="68" t="str">
        <f aca="false">IF(AND($F530="",$G530="",$H530=""), "", IF(SUM(F530:H530)-D530 &lt; 0,0,SUM(F530:H530)-D530))</f>
        <v/>
      </c>
    </row>
    <row r="531" customFormat="false" ht="13.8" hidden="false" customHeight="true" outlineLevel="0" collapsed="false">
      <c r="A531" s="71"/>
      <c r="B531" s="72"/>
      <c r="C531" s="71"/>
      <c r="D531" s="67" t="str">
        <f aca="false">IF($B531="", "",SUMIF(LerXml!B:B,Relatorio!B531,LerXml!W:W))</f>
        <v/>
      </c>
      <c r="E531" s="67" t="str">
        <f aca="false">IF($B531="", "",SUMIF(LerXml!B:B,Relatorio!B531,LerXml!AX:AX))</f>
        <v/>
      </c>
      <c r="F531" s="68" t="str">
        <f aca="false">IF($B531="", "",SUMIF(LerXml!B:B,Relatorio!B531,LerXml!BA:BA))</f>
        <v/>
      </c>
      <c r="G531" s="67" t="str">
        <f aca="false">IF($B531="", "",SUMIF(LerXml!B:B,Relatorio!B531,LerXml!BB:BB))</f>
        <v/>
      </c>
      <c r="H531" s="67" t="str">
        <f aca="false">IF($B531="", "",SUMIF(LerXml!B:B,Relatorio!B531,LerXml!BE:BE))</f>
        <v/>
      </c>
      <c r="I531" s="68" t="str">
        <f aca="false">IF(AND($F531="",$G531="",$H531=""), "", IF(SUM(F531:H531)-D531 &lt; 0,0,SUM(F531:H531)-D531))</f>
        <v/>
      </c>
    </row>
    <row r="532" customFormat="false" ht="13.8" hidden="false" customHeight="true" outlineLevel="0" collapsed="false">
      <c r="A532" s="71"/>
      <c r="B532" s="72"/>
      <c r="C532" s="71"/>
      <c r="D532" s="67" t="str">
        <f aca="false">IF($B532="", "",SUMIF(LerXml!B:B,Relatorio!B532,LerXml!W:W))</f>
        <v/>
      </c>
      <c r="E532" s="67" t="str">
        <f aca="false">IF($B532="", "",SUMIF(LerXml!B:B,Relatorio!B532,LerXml!AX:AX))</f>
        <v/>
      </c>
      <c r="F532" s="68" t="str">
        <f aca="false">IF($B532="", "",SUMIF(LerXml!B:B,Relatorio!B532,LerXml!BA:BA))</f>
        <v/>
      </c>
      <c r="G532" s="67" t="str">
        <f aca="false">IF($B532="", "",SUMIF(LerXml!B:B,Relatorio!B532,LerXml!BB:BB))</f>
        <v/>
      </c>
      <c r="H532" s="67" t="str">
        <f aca="false">IF($B532="", "",SUMIF(LerXml!B:B,Relatorio!B532,LerXml!BE:BE))</f>
        <v/>
      </c>
      <c r="I532" s="68" t="str">
        <f aca="false">IF(AND($F532="",$G532="",$H532=""), "", IF(SUM(F532:H532)-D532 &lt; 0,0,SUM(F532:H532)-D532))</f>
        <v/>
      </c>
    </row>
    <row r="533" customFormat="false" ht="13.8" hidden="false" customHeight="true" outlineLevel="0" collapsed="false">
      <c r="A533" s="71"/>
      <c r="B533" s="72"/>
      <c r="C533" s="71"/>
      <c r="D533" s="67" t="str">
        <f aca="false">IF($B533="", "",SUMIF(LerXml!B:B,Relatorio!B533,LerXml!W:W))</f>
        <v/>
      </c>
      <c r="E533" s="67" t="str">
        <f aca="false">IF($B533="", "",SUMIF(LerXml!B:B,Relatorio!B533,LerXml!AX:AX))</f>
        <v/>
      </c>
      <c r="F533" s="68" t="str">
        <f aca="false">IF($B533="", "",SUMIF(LerXml!B:B,Relatorio!B533,LerXml!BA:BA))</f>
        <v/>
      </c>
      <c r="G533" s="67" t="str">
        <f aca="false">IF($B533="", "",SUMIF(LerXml!B:B,Relatorio!B533,LerXml!BB:BB))</f>
        <v/>
      </c>
      <c r="H533" s="67" t="str">
        <f aca="false">IF($B533="", "",SUMIF(LerXml!B:B,Relatorio!B533,LerXml!BE:BE))</f>
        <v/>
      </c>
      <c r="I533" s="68" t="str">
        <f aca="false">IF(AND($F533="",$G533="",$H533=""), "", IF(SUM(F533:H533)-D533 &lt; 0,0,SUM(F533:H533)-D533))</f>
        <v/>
      </c>
    </row>
    <row r="534" customFormat="false" ht="13.8" hidden="false" customHeight="true" outlineLevel="0" collapsed="false">
      <c r="A534" s="71"/>
      <c r="B534" s="72"/>
      <c r="C534" s="71"/>
      <c r="D534" s="67" t="str">
        <f aca="false">IF($B534="", "",SUMIF(LerXml!B:B,Relatorio!B534,LerXml!W:W))</f>
        <v/>
      </c>
      <c r="E534" s="67" t="str">
        <f aca="false">IF($B534="", "",SUMIF(LerXml!B:B,Relatorio!B534,LerXml!AX:AX))</f>
        <v/>
      </c>
      <c r="F534" s="68" t="str">
        <f aca="false">IF($B534="", "",SUMIF(LerXml!B:B,Relatorio!B534,LerXml!BA:BA))</f>
        <v/>
      </c>
      <c r="G534" s="67" t="str">
        <f aca="false">IF($B534="", "",SUMIF(LerXml!B:B,Relatorio!B534,LerXml!BB:BB))</f>
        <v/>
      </c>
      <c r="H534" s="67" t="str">
        <f aca="false">IF($B534="", "",SUMIF(LerXml!B:B,Relatorio!B534,LerXml!BE:BE))</f>
        <v/>
      </c>
      <c r="I534" s="68" t="str">
        <f aca="false">IF(AND($F534="",$G534="",$H534=""), "", IF(SUM(F534:H534)-D534 &lt; 0,0,SUM(F534:H534)-D534))</f>
        <v/>
      </c>
    </row>
    <row r="535" customFormat="false" ht="13.8" hidden="false" customHeight="true" outlineLevel="0" collapsed="false">
      <c r="A535" s="71"/>
      <c r="B535" s="72"/>
      <c r="C535" s="71"/>
      <c r="D535" s="67" t="str">
        <f aca="false">IF($B535="", "",SUMIF(LerXml!B:B,Relatorio!B535,LerXml!W:W))</f>
        <v/>
      </c>
      <c r="E535" s="67" t="str">
        <f aca="false">IF($B535="", "",SUMIF(LerXml!B:B,Relatorio!B535,LerXml!AX:AX))</f>
        <v/>
      </c>
      <c r="F535" s="68" t="str">
        <f aca="false">IF($B535="", "",SUMIF(LerXml!B:B,Relatorio!B535,LerXml!BA:BA))</f>
        <v/>
      </c>
      <c r="G535" s="67" t="str">
        <f aca="false">IF($B535="", "",SUMIF(LerXml!B:B,Relatorio!B535,LerXml!BB:BB))</f>
        <v/>
      </c>
      <c r="H535" s="67" t="str">
        <f aca="false">IF($B535="", "",SUMIF(LerXml!B:B,Relatorio!B535,LerXml!BE:BE))</f>
        <v/>
      </c>
      <c r="I535" s="68" t="str">
        <f aca="false">IF(AND($F535="",$G535="",$H535=""), "", IF(SUM(F535:H535)-D535 &lt; 0,0,SUM(F535:H535)-D535))</f>
        <v/>
      </c>
    </row>
    <row r="536" customFormat="false" ht="13.8" hidden="false" customHeight="true" outlineLevel="0" collapsed="false">
      <c r="A536" s="71"/>
      <c r="B536" s="72"/>
      <c r="C536" s="71"/>
      <c r="D536" s="67" t="str">
        <f aca="false">IF($B536="", "",SUMIF(LerXml!B:B,Relatorio!B536,LerXml!W:W))</f>
        <v/>
      </c>
      <c r="E536" s="67" t="str">
        <f aca="false">IF($B536="", "",SUMIF(LerXml!B:B,Relatorio!B536,LerXml!AX:AX))</f>
        <v/>
      </c>
      <c r="F536" s="68" t="str">
        <f aca="false">IF($B536="", "",SUMIF(LerXml!B:B,Relatorio!B536,LerXml!BA:BA))</f>
        <v/>
      </c>
      <c r="G536" s="67" t="str">
        <f aca="false">IF($B536="", "",SUMIF(LerXml!B:B,Relatorio!B536,LerXml!BB:BB))</f>
        <v/>
      </c>
      <c r="H536" s="67" t="str">
        <f aca="false">IF($B536="", "",SUMIF(LerXml!B:B,Relatorio!B536,LerXml!BE:BE))</f>
        <v/>
      </c>
      <c r="I536" s="68" t="str">
        <f aca="false">IF(AND($F536="",$G536="",$H536=""), "", IF(SUM(F536:H536)-D536 &lt; 0,0,SUM(F536:H536)-D536))</f>
        <v/>
      </c>
    </row>
    <row r="537" customFormat="false" ht="13.8" hidden="false" customHeight="true" outlineLevel="0" collapsed="false">
      <c r="A537" s="71"/>
      <c r="B537" s="72"/>
      <c r="C537" s="71"/>
      <c r="D537" s="67" t="str">
        <f aca="false">IF($B537="", "",SUMIF(LerXml!B:B,Relatorio!B537,LerXml!W:W))</f>
        <v/>
      </c>
      <c r="E537" s="67" t="str">
        <f aca="false">IF($B537="", "",SUMIF(LerXml!B:B,Relatorio!B537,LerXml!AX:AX))</f>
        <v/>
      </c>
      <c r="F537" s="68" t="str">
        <f aca="false">IF($B537="", "",SUMIF(LerXml!B:B,Relatorio!B537,LerXml!BA:BA))</f>
        <v/>
      </c>
      <c r="G537" s="67" t="str">
        <f aca="false">IF($B537="", "",SUMIF(LerXml!B:B,Relatorio!B537,LerXml!BB:BB))</f>
        <v/>
      </c>
      <c r="H537" s="67" t="str">
        <f aca="false">IF($B537="", "",SUMIF(LerXml!B:B,Relatorio!B537,LerXml!BE:BE))</f>
        <v/>
      </c>
      <c r="I537" s="68" t="str">
        <f aca="false">IF(AND($F537="",$G537="",$H537=""), "", IF(SUM(F537:H537)-D537 &lt; 0,0,SUM(F537:H537)-D537))</f>
        <v/>
      </c>
    </row>
    <row r="538" customFormat="false" ht="13.8" hidden="false" customHeight="true" outlineLevel="0" collapsed="false">
      <c r="A538" s="71"/>
      <c r="B538" s="72"/>
      <c r="C538" s="71"/>
      <c r="D538" s="67" t="str">
        <f aca="false">IF($B538="", "",SUMIF(LerXml!B:B,Relatorio!B538,LerXml!W:W))</f>
        <v/>
      </c>
      <c r="E538" s="67" t="str">
        <f aca="false">IF($B538="", "",SUMIF(LerXml!B:B,Relatorio!B538,LerXml!AX:AX))</f>
        <v/>
      </c>
      <c r="F538" s="68" t="str">
        <f aca="false">IF($B538="", "",SUMIF(LerXml!B:B,Relatorio!B538,LerXml!BA:BA))</f>
        <v/>
      </c>
      <c r="G538" s="67" t="str">
        <f aca="false">IF($B538="", "",SUMIF(LerXml!B:B,Relatorio!B538,LerXml!BB:BB))</f>
        <v/>
      </c>
      <c r="H538" s="67" t="str">
        <f aca="false">IF($B538="", "",SUMIF(LerXml!B:B,Relatorio!B538,LerXml!BE:BE))</f>
        <v/>
      </c>
      <c r="I538" s="68" t="str">
        <f aca="false">IF(AND($F538="",$G538="",$H538=""), "", IF(SUM(F538:H538)-D538 &lt; 0,0,SUM(F538:H538)-D538))</f>
        <v/>
      </c>
    </row>
    <row r="539" customFormat="false" ht="13.8" hidden="false" customHeight="true" outlineLevel="0" collapsed="false">
      <c r="A539" s="71"/>
      <c r="B539" s="72"/>
      <c r="C539" s="71"/>
      <c r="D539" s="67" t="str">
        <f aca="false">IF($B539="", "",SUMIF(LerXml!B:B,Relatorio!B539,LerXml!W:W))</f>
        <v/>
      </c>
      <c r="E539" s="67" t="str">
        <f aca="false">IF($B539="", "",SUMIF(LerXml!B:B,Relatorio!B539,LerXml!AX:AX))</f>
        <v/>
      </c>
      <c r="F539" s="68" t="str">
        <f aca="false">IF($B539="", "",SUMIF(LerXml!B:B,Relatorio!B539,LerXml!BA:BA))</f>
        <v/>
      </c>
      <c r="G539" s="67" t="str">
        <f aca="false">IF($B539="", "",SUMIF(LerXml!B:B,Relatorio!B539,LerXml!BB:BB))</f>
        <v/>
      </c>
      <c r="H539" s="67" t="str">
        <f aca="false">IF($B539="", "",SUMIF(LerXml!B:B,Relatorio!B539,LerXml!BE:BE))</f>
        <v/>
      </c>
      <c r="I539" s="68" t="str">
        <f aca="false">IF(AND($F539="",$G539="",$H539=""), "", IF(SUM(F539:H539)-D539 &lt; 0,0,SUM(F539:H539)-D539))</f>
        <v/>
      </c>
    </row>
    <row r="540" customFormat="false" ht="13.8" hidden="false" customHeight="true" outlineLevel="0" collapsed="false">
      <c r="A540" s="71"/>
      <c r="B540" s="72"/>
      <c r="C540" s="71"/>
      <c r="D540" s="67" t="str">
        <f aca="false">IF($B540="", "",SUMIF(LerXml!B:B,Relatorio!B540,LerXml!W:W))</f>
        <v/>
      </c>
      <c r="E540" s="67" t="str">
        <f aca="false">IF($B540="", "",SUMIF(LerXml!B:B,Relatorio!B540,LerXml!AX:AX))</f>
        <v/>
      </c>
      <c r="F540" s="68" t="str">
        <f aca="false">IF($B540="", "",SUMIF(LerXml!B:B,Relatorio!B540,LerXml!BA:BA))</f>
        <v/>
      </c>
      <c r="G540" s="67" t="str">
        <f aca="false">IF($B540="", "",SUMIF(LerXml!B:B,Relatorio!B540,LerXml!BB:BB))</f>
        <v/>
      </c>
      <c r="H540" s="67" t="str">
        <f aca="false">IF($B540="", "",SUMIF(LerXml!B:B,Relatorio!B540,LerXml!BE:BE))</f>
        <v/>
      </c>
      <c r="I540" s="68" t="str">
        <f aca="false">IF(AND($F540="",$G540="",$H540=""), "", IF(SUM(F540:H540)-D540 &lt; 0,0,SUM(F540:H540)-D540))</f>
        <v/>
      </c>
    </row>
    <row r="541" customFormat="false" ht="13.8" hidden="false" customHeight="true" outlineLevel="0" collapsed="false">
      <c r="A541" s="71"/>
      <c r="B541" s="72"/>
      <c r="C541" s="71"/>
      <c r="D541" s="67" t="str">
        <f aca="false">IF($B541="", "",SUMIF(LerXml!B:B,Relatorio!B541,LerXml!W:W))</f>
        <v/>
      </c>
      <c r="E541" s="67" t="str">
        <f aca="false">IF($B541="", "",SUMIF(LerXml!B:B,Relatorio!B541,LerXml!AX:AX))</f>
        <v/>
      </c>
      <c r="F541" s="68" t="str">
        <f aca="false">IF($B541="", "",SUMIF(LerXml!B:B,Relatorio!B541,LerXml!BA:BA))</f>
        <v/>
      </c>
      <c r="G541" s="67" t="str">
        <f aca="false">IF($B541="", "",SUMIF(LerXml!B:B,Relatorio!B541,LerXml!BB:BB))</f>
        <v/>
      </c>
      <c r="H541" s="67" t="str">
        <f aca="false">IF($B541="", "",SUMIF(LerXml!B:B,Relatorio!B541,LerXml!BE:BE))</f>
        <v/>
      </c>
      <c r="I541" s="68" t="str">
        <f aca="false">IF(AND($F541="",$G541="",$H541=""), "", IF(SUM(F541:H541)-D541 &lt; 0,0,SUM(F541:H541)-D541))</f>
        <v/>
      </c>
    </row>
    <row r="542" customFormat="false" ht="13.8" hidden="false" customHeight="true" outlineLevel="0" collapsed="false">
      <c r="A542" s="71"/>
      <c r="B542" s="72"/>
      <c r="C542" s="71"/>
      <c r="D542" s="67" t="str">
        <f aca="false">IF($B542="", "",SUMIF(LerXml!B:B,Relatorio!B542,LerXml!W:W))</f>
        <v/>
      </c>
      <c r="E542" s="67" t="str">
        <f aca="false">IF($B542="", "",SUMIF(LerXml!B:B,Relatorio!B542,LerXml!AX:AX))</f>
        <v/>
      </c>
      <c r="F542" s="68" t="str">
        <f aca="false">IF($B542="", "",SUMIF(LerXml!B:B,Relatorio!B542,LerXml!BA:BA))</f>
        <v/>
      </c>
      <c r="G542" s="67" t="str">
        <f aca="false">IF($B542="", "",SUMIF(LerXml!B:B,Relatorio!B542,LerXml!BB:BB))</f>
        <v/>
      </c>
      <c r="H542" s="67" t="str">
        <f aca="false">IF($B542="", "",SUMIF(LerXml!B:B,Relatorio!B542,LerXml!BE:BE))</f>
        <v/>
      </c>
      <c r="I542" s="68" t="str">
        <f aca="false">IF(AND($F542="",$G542="",$H542=""), "", IF(SUM(F542:H542)-D542 &lt; 0,0,SUM(F542:H542)-D542))</f>
        <v/>
      </c>
    </row>
    <row r="543" customFormat="false" ht="13.8" hidden="false" customHeight="true" outlineLevel="0" collapsed="false">
      <c r="A543" s="71"/>
      <c r="B543" s="72"/>
      <c r="C543" s="71"/>
      <c r="D543" s="67" t="str">
        <f aca="false">IF($B543="", "",SUMIF(LerXml!B:B,Relatorio!B543,LerXml!W:W))</f>
        <v/>
      </c>
      <c r="E543" s="67" t="str">
        <f aca="false">IF($B543="", "",SUMIF(LerXml!B:B,Relatorio!B543,LerXml!AX:AX))</f>
        <v/>
      </c>
      <c r="F543" s="68" t="str">
        <f aca="false">IF($B543="", "",SUMIF(LerXml!B:B,Relatorio!B543,LerXml!BA:BA))</f>
        <v/>
      </c>
      <c r="G543" s="67" t="str">
        <f aca="false">IF($B543="", "",SUMIF(LerXml!B:B,Relatorio!B543,LerXml!BB:BB))</f>
        <v/>
      </c>
      <c r="H543" s="67" t="str">
        <f aca="false">IF($B543="", "",SUMIF(LerXml!B:B,Relatorio!B543,LerXml!BE:BE))</f>
        <v/>
      </c>
      <c r="I543" s="68" t="str">
        <f aca="false">IF(AND($F543="",$G543="",$H543=""), "", IF(SUM(F543:H543)-D543 &lt; 0,0,SUM(F543:H543)-D543))</f>
        <v/>
      </c>
    </row>
    <row r="544" customFormat="false" ht="13.8" hidden="false" customHeight="true" outlineLevel="0" collapsed="false">
      <c r="A544" s="71"/>
      <c r="B544" s="72"/>
      <c r="C544" s="71"/>
      <c r="D544" s="67" t="str">
        <f aca="false">IF($B544="", "",SUMIF(LerXml!B:B,Relatorio!B544,LerXml!W:W))</f>
        <v/>
      </c>
      <c r="E544" s="67" t="str">
        <f aca="false">IF($B544="", "",SUMIF(LerXml!B:B,Relatorio!B544,LerXml!AX:AX))</f>
        <v/>
      </c>
      <c r="F544" s="68" t="str">
        <f aca="false">IF($B544="", "",SUMIF(LerXml!B:B,Relatorio!B544,LerXml!BA:BA))</f>
        <v/>
      </c>
      <c r="G544" s="67" t="str">
        <f aca="false">IF($B544="", "",SUMIF(LerXml!B:B,Relatorio!B544,LerXml!BB:BB))</f>
        <v/>
      </c>
      <c r="H544" s="67" t="str">
        <f aca="false">IF($B544="", "",SUMIF(LerXml!B:B,Relatorio!B544,LerXml!BE:BE))</f>
        <v/>
      </c>
      <c r="I544" s="68" t="str">
        <f aca="false">IF(AND($F544="",$G544="",$H544=""), "", IF(SUM(F544:H544)-D544 &lt; 0,0,SUM(F544:H544)-D544))</f>
        <v/>
      </c>
    </row>
    <row r="545" customFormat="false" ht="13.8" hidden="false" customHeight="true" outlineLevel="0" collapsed="false">
      <c r="A545" s="71"/>
      <c r="B545" s="72"/>
      <c r="C545" s="71"/>
      <c r="D545" s="67" t="str">
        <f aca="false">IF($B545="", "",SUMIF(LerXml!B:B,Relatorio!B545,LerXml!W:W))</f>
        <v/>
      </c>
      <c r="E545" s="67" t="str">
        <f aca="false">IF($B545="", "",SUMIF(LerXml!B:B,Relatorio!B545,LerXml!AX:AX))</f>
        <v/>
      </c>
      <c r="F545" s="68" t="str">
        <f aca="false">IF($B545="", "",SUMIF(LerXml!B:B,Relatorio!B545,LerXml!BA:BA))</f>
        <v/>
      </c>
      <c r="G545" s="67" t="str">
        <f aca="false">IF($B545="", "",SUMIF(LerXml!B:B,Relatorio!B545,LerXml!BB:BB))</f>
        <v/>
      </c>
      <c r="H545" s="67" t="str">
        <f aca="false">IF($B545="", "",SUMIF(LerXml!B:B,Relatorio!B545,LerXml!BE:BE))</f>
        <v/>
      </c>
      <c r="I545" s="68" t="str">
        <f aca="false">IF(AND($F545="",$G545="",$H545=""), "", IF(SUM(F545:H545)-D545 &lt; 0,0,SUM(F545:H545)-D545))</f>
        <v/>
      </c>
    </row>
    <row r="546" customFormat="false" ht="13.8" hidden="false" customHeight="true" outlineLevel="0" collapsed="false">
      <c r="A546" s="71"/>
      <c r="B546" s="72"/>
      <c r="C546" s="71"/>
      <c r="D546" s="67" t="str">
        <f aca="false">IF($B546="", "",SUMIF(LerXml!B:B,Relatorio!B546,LerXml!W:W))</f>
        <v/>
      </c>
      <c r="E546" s="67" t="str">
        <f aca="false">IF($B546="", "",SUMIF(LerXml!B:B,Relatorio!B546,LerXml!AX:AX))</f>
        <v/>
      </c>
      <c r="F546" s="68" t="str">
        <f aca="false">IF($B546="", "",SUMIF(LerXml!B:B,Relatorio!B546,LerXml!BA:BA))</f>
        <v/>
      </c>
      <c r="G546" s="67" t="str">
        <f aca="false">IF($B546="", "",SUMIF(LerXml!B:B,Relatorio!B546,LerXml!BB:BB))</f>
        <v/>
      </c>
      <c r="H546" s="67" t="str">
        <f aca="false">IF($B546="", "",SUMIF(LerXml!B:B,Relatorio!B546,LerXml!BE:BE))</f>
        <v/>
      </c>
      <c r="I546" s="68" t="str">
        <f aca="false">IF(AND($F546="",$G546="",$H546=""), "", IF(SUM(F546:H546)-D546 &lt; 0,0,SUM(F546:H546)-D546))</f>
        <v/>
      </c>
    </row>
    <row r="547" customFormat="false" ht="13.8" hidden="false" customHeight="true" outlineLevel="0" collapsed="false">
      <c r="A547" s="71"/>
      <c r="B547" s="72"/>
      <c r="C547" s="71"/>
      <c r="D547" s="67" t="str">
        <f aca="false">IF($B547="", "",SUMIF(LerXml!B:B,Relatorio!B547,LerXml!W:W))</f>
        <v/>
      </c>
      <c r="E547" s="67" t="str">
        <f aca="false">IF($B547="", "",SUMIF(LerXml!B:B,Relatorio!B547,LerXml!AX:AX))</f>
        <v/>
      </c>
      <c r="F547" s="68" t="str">
        <f aca="false">IF($B547="", "",SUMIF(LerXml!B:B,Relatorio!B547,LerXml!BA:BA))</f>
        <v/>
      </c>
      <c r="G547" s="67" t="str">
        <f aca="false">IF($B547="", "",SUMIF(LerXml!B:B,Relatorio!B547,LerXml!BB:BB))</f>
        <v/>
      </c>
      <c r="H547" s="67" t="str">
        <f aca="false">IF($B547="", "",SUMIF(LerXml!B:B,Relatorio!B547,LerXml!BE:BE))</f>
        <v/>
      </c>
      <c r="I547" s="68" t="str">
        <f aca="false">IF(AND($F547="",$G547="",$H547=""), "", IF(SUM(F547:H547)-D547 &lt; 0,0,SUM(F547:H547)-D547))</f>
        <v/>
      </c>
    </row>
    <row r="548" customFormat="false" ht="13.8" hidden="false" customHeight="true" outlineLevel="0" collapsed="false">
      <c r="A548" s="71"/>
      <c r="B548" s="72"/>
      <c r="C548" s="71"/>
      <c r="D548" s="67" t="str">
        <f aca="false">IF($B548="", "",SUMIF(LerXml!B:B,Relatorio!B548,LerXml!W:W))</f>
        <v/>
      </c>
      <c r="E548" s="67" t="str">
        <f aca="false">IF($B548="", "",SUMIF(LerXml!B:B,Relatorio!B548,LerXml!AX:AX))</f>
        <v/>
      </c>
      <c r="F548" s="68" t="str">
        <f aca="false">IF($B548="", "",SUMIF(LerXml!B:B,Relatorio!B548,LerXml!BA:BA))</f>
        <v/>
      </c>
      <c r="G548" s="67" t="str">
        <f aca="false">IF($B548="", "",SUMIF(LerXml!B:B,Relatorio!B548,LerXml!BB:BB))</f>
        <v/>
      </c>
      <c r="H548" s="67" t="str">
        <f aca="false">IF($B548="", "",SUMIF(LerXml!B:B,Relatorio!B548,LerXml!BE:BE))</f>
        <v/>
      </c>
      <c r="I548" s="68" t="str">
        <f aca="false">IF(AND($F548="",$G548="",$H548=""), "", IF(SUM(F548:H548)-D548 &lt; 0,0,SUM(F548:H548)-D548))</f>
        <v/>
      </c>
    </row>
    <row r="549" customFormat="false" ht="13.8" hidden="false" customHeight="true" outlineLevel="0" collapsed="false">
      <c r="A549" s="71"/>
      <c r="B549" s="72"/>
      <c r="C549" s="71"/>
      <c r="D549" s="67" t="str">
        <f aca="false">IF($B549="", "",SUMIF(LerXml!B:B,Relatorio!B549,LerXml!W:W))</f>
        <v/>
      </c>
      <c r="E549" s="67" t="str">
        <f aca="false">IF($B549="", "",SUMIF(LerXml!B:B,Relatorio!B549,LerXml!AX:AX))</f>
        <v/>
      </c>
      <c r="F549" s="68" t="str">
        <f aca="false">IF($B549="", "",SUMIF(LerXml!B:B,Relatorio!B549,LerXml!BA:BA))</f>
        <v/>
      </c>
      <c r="G549" s="67" t="str">
        <f aca="false">IF($B549="", "",SUMIF(LerXml!B:B,Relatorio!B549,LerXml!BB:BB))</f>
        <v/>
      </c>
      <c r="H549" s="67" t="str">
        <f aca="false">IF($B549="", "",SUMIF(LerXml!B:B,Relatorio!B549,LerXml!BE:BE))</f>
        <v/>
      </c>
      <c r="I549" s="68" t="str">
        <f aca="false">IF(AND($F549="",$G549="",$H549=""), "", IF(SUM(F549:H549)-D549 &lt; 0,0,SUM(F549:H549)-D549))</f>
        <v/>
      </c>
    </row>
    <row r="550" customFormat="false" ht="13.8" hidden="false" customHeight="true" outlineLevel="0" collapsed="false">
      <c r="A550" s="71"/>
      <c r="B550" s="72"/>
      <c r="C550" s="71"/>
      <c r="D550" s="67" t="str">
        <f aca="false">IF($B550="", "",SUMIF(LerXml!B:B,Relatorio!B550,LerXml!W:W))</f>
        <v/>
      </c>
      <c r="E550" s="67" t="str">
        <f aca="false">IF($B550="", "",SUMIF(LerXml!B:B,Relatorio!B550,LerXml!AX:AX))</f>
        <v/>
      </c>
      <c r="F550" s="68" t="str">
        <f aca="false">IF($B550="", "",SUMIF(LerXml!B:B,Relatorio!B550,LerXml!BA:BA))</f>
        <v/>
      </c>
      <c r="G550" s="67" t="str">
        <f aca="false">IF($B550="", "",SUMIF(LerXml!B:B,Relatorio!B550,LerXml!BB:BB))</f>
        <v/>
      </c>
      <c r="H550" s="67" t="str">
        <f aca="false">IF($B550="", "",SUMIF(LerXml!B:B,Relatorio!B550,LerXml!BE:BE))</f>
        <v/>
      </c>
      <c r="I550" s="68" t="str">
        <f aca="false">IF(AND($F550="",$G550="",$H550=""), "", IF(SUM(F550:H550)-D550 &lt; 0,0,SUM(F550:H550)-D550))</f>
        <v/>
      </c>
    </row>
    <row r="551" customFormat="false" ht="13.8" hidden="false" customHeight="true" outlineLevel="0" collapsed="false">
      <c r="A551" s="71"/>
      <c r="B551" s="72"/>
      <c r="C551" s="71"/>
      <c r="D551" s="67" t="str">
        <f aca="false">IF($B551="", "",SUMIF(LerXml!B:B,Relatorio!B551,LerXml!W:W))</f>
        <v/>
      </c>
      <c r="E551" s="67" t="str">
        <f aca="false">IF($B551="", "",SUMIF(LerXml!B:B,Relatorio!B551,LerXml!AX:AX))</f>
        <v/>
      </c>
      <c r="F551" s="68" t="str">
        <f aca="false">IF($B551="", "",SUMIF(LerXml!B:B,Relatorio!B551,LerXml!BA:BA))</f>
        <v/>
      </c>
      <c r="G551" s="67" t="str">
        <f aca="false">IF($B551="", "",SUMIF(LerXml!B:B,Relatorio!B551,LerXml!BB:BB))</f>
        <v/>
      </c>
      <c r="H551" s="67" t="str">
        <f aca="false">IF($B551="", "",SUMIF(LerXml!B:B,Relatorio!B551,LerXml!BE:BE))</f>
        <v/>
      </c>
      <c r="I551" s="68" t="str">
        <f aca="false">IF(AND($F551="",$G551="",$H551=""), "", IF(SUM(F551:H551)-D551 &lt; 0,0,SUM(F551:H551)-D551))</f>
        <v/>
      </c>
    </row>
    <row r="552" customFormat="false" ht="13.8" hidden="false" customHeight="true" outlineLevel="0" collapsed="false">
      <c r="A552" s="71"/>
      <c r="B552" s="72"/>
      <c r="C552" s="71"/>
      <c r="D552" s="67" t="str">
        <f aca="false">IF($B552="", "",SUMIF(LerXml!B:B,Relatorio!B552,LerXml!W:W))</f>
        <v/>
      </c>
      <c r="E552" s="67" t="str">
        <f aca="false">IF($B552="", "",SUMIF(LerXml!B:B,Relatorio!B552,LerXml!AX:AX))</f>
        <v/>
      </c>
      <c r="F552" s="68" t="str">
        <f aca="false">IF($B552="", "",SUMIF(LerXml!B:B,Relatorio!B552,LerXml!BA:BA))</f>
        <v/>
      </c>
      <c r="G552" s="67" t="str">
        <f aca="false">IF($B552="", "",SUMIF(LerXml!B:B,Relatorio!B552,LerXml!BB:BB))</f>
        <v/>
      </c>
      <c r="H552" s="67" t="str">
        <f aca="false">IF($B552="", "",SUMIF(LerXml!B:B,Relatorio!B552,LerXml!BE:BE))</f>
        <v/>
      </c>
      <c r="I552" s="68" t="str">
        <f aca="false">IF(AND($F552="",$G552="",$H552=""), "", IF(SUM(F552:H552)-D552 &lt; 0,0,SUM(F552:H552)-D552))</f>
        <v/>
      </c>
    </row>
    <row r="553" customFormat="false" ht="13.8" hidden="false" customHeight="true" outlineLevel="0" collapsed="false">
      <c r="A553" s="71"/>
      <c r="B553" s="72"/>
      <c r="C553" s="71"/>
      <c r="D553" s="67" t="str">
        <f aca="false">IF($B553="", "",SUMIF(LerXml!B:B,Relatorio!B553,LerXml!W:W))</f>
        <v/>
      </c>
      <c r="E553" s="67" t="str">
        <f aca="false">IF($B553="", "",SUMIF(LerXml!B:B,Relatorio!B553,LerXml!AX:AX))</f>
        <v/>
      </c>
      <c r="F553" s="68" t="str">
        <f aca="false">IF($B553="", "",SUMIF(LerXml!B:B,Relatorio!B553,LerXml!BA:BA))</f>
        <v/>
      </c>
      <c r="G553" s="67" t="str">
        <f aca="false">IF($B553="", "",SUMIF(LerXml!B:B,Relatorio!B553,LerXml!BB:BB))</f>
        <v/>
      </c>
      <c r="H553" s="67" t="str">
        <f aca="false">IF($B553="", "",SUMIF(LerXml!B:B,Relatorio!B553,LerXml!BE:BE))</f>
        <v/>
      </c>
      <c r="I553" s="68" t="str">
        <f aca="false">IF(AND($F553="",$G553="",$H553=""), "", IF(SUM(F553:H553)-D553 &lt; 0,0,SUM(F553:H553)-D553))</f>
        <v/>
      </c>
    </row>
    <row r="554" customFormat="false" ht="13.8" hidden="false" customHeight="true" outlineLevel="0" collapsed="false">
      <c r="A554" s="71"/>
      <c r="B554" s="72"/>
      <c r="C554" s="71"/>
      <c r="D554" s="67" t="str">
        <f aca="false">IF($B554="", "",SUMIF(LerXml!B:B,Relatorio!B554,LerXml!W:W))</f>
        <v/>
      </c>
      <c r="E554" s="67" t="str">
        <f aca="false">IF($B554="", "",SUMIF(LerXml!B:B,Relatorio!B554,LerXml!AX:AX))</f>
        <v/>
      </c>
      <c r="F554" s="68" t="str">
        <f aca="false">IF($B554="", "",SUMIF(LerXml!B:B,Relatorio!B554,LerXml!BA:BA))</f>
        <v/>
      </c>
      <c r="G554" s="67" t="str">
        <f aca="false">IF($B554="", "",SUMIF(LerXml!B:B,Relatorio!B554,LerXml!BB:BB))</f>
        <v/>
      </c>
      <c r="H554" s="67" t="str">
        <f aca="false">IF($B554="", "",SUMIF(LerXml!B:B,Relatorio!B554,LerXml!BE:BE))</f>
        <v/>
      </c>
      <c r="I554" s="68" t="str">
        <f aca="false">IF(AND($F554="",$G554="",$H554=""), "", IF(SUM(F554:H554)-D554 &lt; 0,0,SUM(F554:H554)-D554))</f>
        <v/>
      </c>
    </row>
    <row r="555" customFormat="false" ht="13.8" hidden="false" customHeight="true" outlineLevel="0" collapsed="false">
      <c r="A555" s="71"/>
      <c r="B555" s="72"/>
      <c r="C555" s="71"/>
      <c r="D555" s="67" t="str">
        <f aca="false">IF($B555="", "",SUMIF(LerXml!B:B,Relatorio!B555,LerXml!W:W))</f>
        <v/>
      </c>
      <c r="E555" s="67" t="str">
        <f aca="false">IF($B555="", "",SUMIF(LerXml!B:B,Relatorio!B555,LerXml!AX:AX))</f>
        <v/>
      </c>
      <c r="F555" s="68" t="str">
        <f aca="false">IF($B555="", "",SUMIF(LerXml!B:B,Relatorio!B555,LerXml!BA:BA))</f>
        <v/>
      </c>
      <c r="G555" s="67" t="str">
        <f aca="false">IF($B555="", "",SUMIF(LerXml!B:B,Relatorio!B555,LerXml!BB:BB))</f>
        <v/>
      </c>
      <c r="H555" s="67" t="str">
        <f aca="false">IF($B555="", "",SUMIF(LerXml!B:B,Relatorio!B555,LerXml!BE:BE))</f>
        <v/>
      </c>
      <c r="I555" s="68" t="str">
        <f aca="false">IF(AND($F555="",$G555="",$H555=""), "", IF(SUM(F555:H555)-D555 &lt; 0,0,SUM(F555:H555)-D555))</f>
        <v/>
      </c>
    </row>
    <row r="556" customFormat="false" ht="13.8" hidden="false" customHeight="true" outlineLevel="0" collapsed="false">
      <c r="A556" s="71"/>
      <c r="B556" s="72"/>
      <c r="C556" s="71"/>
      <c r="D556" s="67" t="str">
        <f aca="false">IF($B556="", "",SUMIF(LerXml!B:B,Relatorio!B556,LerXml!W:W))</f>
        <v/>
      </c>
      <c r="E556" s="67" t="str">
        <f aca="false">IF($B556="", "",SUMIF(LerXml!B:B,Relatorio!B556,LerXml!AX:AX))</f>
        <v/>
      </c>
      <c r="F556" s="68" t="str">
        <f aca="false">IF($B556="", "",SUMIF(LerXml!B:B,Relatorio!B556,LerXml!BA:BA))</f>
        <v/>
      </c>
      <c r="G556" s="67" t="str">
        <f aca="false">IF($B556="", "",SUMIF(LerXml!B:B,Relatorio!B556,LerXml!BB:BB))</f>
        <v/>
      </c>
      <c r="H556" s="67" t="str">
        <f aca="false">IF($B556="", "",SUMIF(LerXml!B:B,Relatorio!B556,LerXml!BE:BE))</f>
        <v/>
      </c>
      <c r="I556" s="68" t="str">
        <f aca="false">IF(AND($F556="",$G556="",$H556=""), "", IF(SUM(F556:H556)-D556 &lt; 0,0,SUM(F556:H556)-D556))</f>
        <v/>
      </c>
    </row>
    <row r="557" customFormat="false" ht="13.8" hidden="false" customHeight="true" outlineLevel="0" collapsed="false">
      <c r="A557" s="71"/>
      <c r="B557" s="72"/>
      <c r="C557" s="71"/>
      <c r="D557" s="67" t="str">
        <f aca="false">IF($B557="", "",SUMIF(LerXml!B:B,Relatorio!B557,LerXml!W:W))</f>
        <v/>
      </c>
      <c r="E557" s="67" t="str">
        <f aca="false">IF($B557="", "",SUMIF(LerXml!B:B,Relatorio!B557,LerXml!AX:AX))</f>
        <v/>
      </c>
      <c r="F557" s="68" t="str">
        <f aca="false">IF($B557="", "",SUMIF(LerXml!B:B,Relatorio!B557,LerXml!BA:BA))</f>
        <v/>
      </c>
      <c r="G557" s="67" t="str">
        <f aca="false">IF($B557="", "",SUMIF(LerXml!B:B,Relatorio!B557,LerXml!BB:BB))</f>
        <v/>
      </c>
      <c r="H557" s="67" t="str">
        <f aca="false">IF($B557="", "",SUMIF(LerXml!B:B,Relatorio!B557,LerXml!BE:BE))</f>
        <v/>
      </c>
      <c r="I557" s="68" t="str">
        <f aca="false">IF(AND($F557="",$G557="",$H557=""), "", IF(SUM(F557:H557)-D557 &lt; 0,0,SUM(F557:H557)-D557))</f>
        <v/>
      </c>
    </row>
    <row r="558" customFormat="false" ht="13.8" hidden="false" customHeight="true" outlineLevel="0" collapsed="false">
      <c r="A558" s="71"/>
      <c r="B558" s="72"/>
      <c r="C558" s="71"/>
      <c r="D558" s="67" t="str">
        <f aca="false">IF($B558="", "",SUMIF(LerXml!B:B,Relatorio!B558,LerXml!W:W))</f>
        <v/>
      </c>
      <c r="E558" s="67" t="str">
        <f aca="false">IF($B558="", "",SUMIF(LerXml!B:B,Relatorio!B558,LerXml!AX:AX))</f>
        <v/>
      </c>
      <c r="F558" s="68" t="str">
        <f aca="false">IF($B558="", "",SUMIF(LerXml!B:B,Relatorio!B558,LerXml!BA:BA))</f>
        <v/>
      </c>
      <c r="G558" s="67" t="str">
        <f aca="false">IF($B558="", "",SUMIF(LerXml!B:B,Relatorio!B558,LerXml!BB:BB))</f>
        <v/>
      </c>
      <c r="H558" s="67" t="str">
        <f aca="false">IF($B558="", "",SUMIF(LerXml!B:B,Relatorio!B558,LerXml!BE:BE))</f>
        <v/>
      </c>
      <c r="I558" s="68" t="str">
        <f aca="false">IF(AND($F558="",$G558="",$H558=""), "", IF(SUM(F558:H558)-D558 &lt; 0,0,SUM(F558:H558)-D558))</f>
        <v/>
      </c>
    </row>
    <row r="559" customFormat="false" ht="13.8" hidden="false" customHeight="true" outlineLevel="0" collapsed="false">
      <c r="A559" s="71"/>
      <c r="B559" s="72"/>
      <c r="C559" s="71"/>
      <c r="D559" s="67" t="str">
        <f aca="false">IF($B559="", "",SUMIF(LerXml!B:B,Relatorio!B559,LerXml!W:W))</f>
        <v/>
      </c>
      <c r="E559" s="67" t="str">
        <f aca="false">IF($B559="", "",SUMIF(LerXml!B:B,Relatorio!B559,LerXml!AX:AX))</f>
        <v/>
      </c>
      <c r="F559" s="68" t="str">
        <f aca="false">IF($B559="", "",SUMIF(LerXml!B:B,Relatorio!B559,LerXml!BA:BA))</f>
        <v/>
      </c>
      <c r="G559" s="67" t="str">
        <f aca="false">IF($B559="", "",SUMIF(LerXml!B:B,Relatorio!B559,LerXml!BB:BB))</f>
        <v/>
      </c>
      <c r="H559" s="67" t="str">
        <f aca="false">IF($B559="", "",SUMIF(LerXml!B:B,Relatorio!B559,LerXml!BE:BE))</f>
        <v/>
      </c>
      <c r="I559" s="68" t="str">
        <f aca="false">IF(AND($F559="",$G559="",$H559=""), "", IF(SUM(F559:H559)-D559 &lt; 0,0,SUM(F559:H559)-D559))</f>
        <v/>
      </c>
    </row>
    <row r="560" customFormat="false" ht="13.8" hidden="false" customHeight="true" outlineLevel="0" collapsed="false">
      <c r="A560" s="71"/>
      <c r="B560" s="72"/>
      <c r="C560" s="71"/>
      <c r="D560" s="67" t="str">
        <f aca="false">IF($B560="", "",SUMIF(LerXml!B:B,Relatorio!B560,LerXml!W:W))</f>
        <v/>
      </c>
      <c r="E560" s="67" t="str">
        <f aca="false">IF($B560="", "",SUMIF(LerXml!B:B,Relatorio!B560,LerXml!AX:AX))</f>
        <v/>
      </c>
      <c r="F560" s="68" t="str">
        <f aca="false">IF($B560="", "",SUMIF(LerXml!B:B,Relatorio!B560,LerXml!BA:BA))</f>
        <v/>
      </c>
      <c r="G560" s="67" t="str">
        <f aca="false">IF($B560="", "",SUMIF(LerXml!B:B,Relatorio!B560,LerXml!BB:BB))</f>
        <v/>
      </c>
      <c r="H560" s="67" t="str">
        <f aca="false">IF($B560="", "",SUMIF(LerXml!B:B,Relatorio!B560,LerXml!BE:BE))</f>
        <v/>
      </c>
      <c r="I560" s="68" t="str">
        <f aca="false">IF(AND($F560="",$G560="",$H560=""), "", IF(SUM(F560:H560)-D560 &lt; 0,0,SUM(F560:H560)-D560))</f>
        <v/>
      </c>
    </row>
    <row r="561" customFormat="false" ht="13.8" hidden="false" customHeight="true" outlineLevel="0" collapsed="false">
      <c r="A561" s="71"/>
      <c r="B561" s="72"/>
      <c r="C561" s="71"/>
      <c r="D561" s="67" t="str">
        <f aca="false">IF($B561="", "",SUMIF(LerXml!B:B,Relatorio!B561,LerXml!W:W))</f>
        <v/>
      </c>
      <c r="E561" s="67" t="str">
        <f aca="false">IF($B561="", "",SUMIF(LerXml!B:B,Relatorio!B561,LerXml!AX:AX))</f>
        <v/>
      </c>
      <c r="F561" s="68" t="str">
        <f aca="false">IF($B561="", "",SUMIF(LerXml!B:B,Relatorio!B561,LerXml!BA:BA))</f>
        <v/>
      </c>
      <c r="G561" s="67" t="str">
        <f aca="false">IF($B561="", "",SUMIF(LerXml!B:B,Relatorio!B561,LerXml!BB:BB))</f>
        <v/>
      </c>
      <c r="H561" s="67" t="str">
        <f aca="false">IF($B561="", "",SUMIF(LerXml!B:B,Relatorio!B561,LerXml!BE:BE))</f>
        <v/>
      </c>
      <c r="I561" s="68" t="str">
        <f aca="false">IF(AND($F561="",$G561="",$H561=""), "", IF(SUM(F561:H561)-D561 &lt; 0,0,SUM(F561:H561)-D561))</f>
        <v/>
      </c>
    </row>
    <row r="562" customFormat="false" ht="13.8" hidden="false" customHeight="true" outlineLevel="0" collapsed="false">
      <c r="A562" s="71"/>
      <c r="B562" s="72"/>
      <c r="C562" s="71"/>
      <c r="D562" s="67" t="str">
        <f aca="false">IF($B562="", "",SUMIF(LerXml!B:B,Relatorio!B562,LerXml!W:W))</f>
        <v/>
      </c>
      <c r="E562" s="67" t="str">
        <f aca="false">IF($B562="", "",SUMIF(LerXml!B:B,Relatorio!B562,LerXml!AX:AX))</f>
        <v/>
      </c>
      <c r="F562" s="68" t="str">
        <f aca="false">IF($B562="", "",SUMIF(LerXml!B:B,Relatorio!B562,LerXml!BA:BA))</f>
        <v/>
      </c>
      <c r="G562" s="67" t="str">
        <f aca="false">IF($B562="", "",SUMIF(LerXml!B:B,Relatorio!B562,LerXml!BB:BB))</f>
        <v/>
      </c>
      <c r="H562" s="67" t="str">
        <f aca="false">IF($B562="", "",SUMIF(LerXml!B:B,Relatorio!B562,LerXml!BE:BE))</f>
        <v/>
      </c>
      <c r="I562" s="68" t="str">
        <f aca="false">IF(AND($F562="",$G562="",$H562=""), "", IF(SUM(F562:H562)-D562 &lt; 0,0,SUM(F562:H562)-D562))</f>
        <v/>
      </c>
    </row>
    <row r="563" customFormat="false" ht="13.8" hidden="false" customHeight="true" outlineLevel="0" collapsed="false">
      <c r="A563" s="71"/>
      <c r="B563" s="72"/>
      <c r="C563" s="71"/>
      <c r="D563" s="67" t="str">
        <f aca="false">IF($B563="", "",SUMIF(LerXml!B:B,Relatorio!B563,LerXml!W:W))</f>
        <v/>
      </c>
      <c r="E563" s="67" t="str">
        <f aca="false">IF($B563="", "",SUMIF(LerXml!B:B,Relatorio!B563,LerXml!AX:AX))</f>
        <v/>
      </c>
      <c r="F563" s="68" t="str">
        <f aca="false">IF($B563="", "",SUMIF(LerXml!B:B,Relatorio!B563,LerXml!BA:BA))</f>
        <v/>
      </c>
      <c r="G563" s="67" t="str">
        <f aca="false">IF($B563="", "",SUMIF(LerXml!B:B,Relatorio!B563,LerXml!BB:BB))</f>
        <v/>
      </c>
      <c r="H563" s="67" t="str">
        <f aca="false">IF($B563="", "",SUMIF(LerXml!B:B,Relatorio!B563,LerXml!BE:BE))</f>
        <v/>
      </c>
      <c r="I563" s="68" t="str">
        <f aca="false">IF(AND($F563="",$G563="",$H563=""), "", IF(SUM(F563:H563)-D563 &lt; 0,0,SUM(F563:H563)-D563))</f>
        <v/>
      </c>
    </row>
    <row r="564" customFormat="false" ht="13.8" hidden="false" customHeight="true" outlineLevel="0" collapsed="false">
      <c r="A564" s="71"/>
      <c r="B564" s="72"/>
      <c r="C564" s="71"/>
      <c r="D564" s="67" t="str">
        <f aca="false">IF($B564="", "",SUMIF(LerXml!B:B,Relatorio!B564,LerXml!W:W))</f>
        <v/>
      </c>
      <c r="E564" s="67" t="str">
        <f aca="false">IF($B564="", "",SUMIF(LerXml!B:B,Relatorio!B564,LerXml!AX:AX))</f>
        <v/>
      </c>
      <c r="F564" s="68" t="str">
        <f aca="false">IF($B564="", "",SUMIF(LerXml!B:B,Relatorio!B564,LerXml!BA:BA))</f>
        <v/>
      </c>
      <c r="G564" s="67" t="str">
        <f aca="false">IF($B564="", "",SUMIF(LerXml!B:B,Relatorio!B564,LerXml!BB:BB))</f>
        <v/>
      </c>
      <c r="H564" s="67" t="str">
        <f aca="false">IF($B564="", "",SUMIF(LerXml!B:B,Relatorio!B564,LerXml!BE:BE))</f>
        <v/>
      </c>
      <c r="I564" s="68" t="str">
        <f aca="false">IF(AND($F564="",$G564="",$H564=""), "", IF(SUM(F564:H564)-D564 &lt; 0,0,SUM(F564:H564)-D564))</f>
        <v/>
      </c>
    </row>
    <row r="565" customFormat="false" ht="13.8" hidden="false" customHeight="true" outlineLevel="0" collapsed="false">
      <c r="A565" s="71"/>
      <c r="B565" s="72"/>
      <c r="C565" s="71"/>
      <c r="D565" s="67" t="str">
        <f aca="false">IF($B565="", "",SUMIF(LerXml!B:B,Relatorio!B565,LerXml!W:W))</f>
        <v/>
      </c>
      <c r="E565" s="67" t="str">
        <f aca="false">IF($B565="", "",SUMIF(LerXml!B:B,Relatorio!B565,LerXml!AX:AX))</f>
        <v/>
      </c>
      <c r="F565" s="68" t="str">
        <f aca="false">IF($B565="", "",SUMIF(LerXml!B:B,Relatorio!B565,LerXml!BA:BA))</f>
        <v/>
      </c>
      <c r="G565" s="67" t="str">
        <f aca="false">IF($B565="", "",SUMIF(LerXml!B:B,Relatorio!B565,LerXml!BB:BB))</f>
        <v/>
      </c>
      <c r="H565" s="67" t="str">
        <f aca="false">IF($B565="", "",SUMIF(LerXml!B:B,Relatorio!B565,LerXml!BE:BE))</f>
        <v/>
      </c>
      <c r="I565" s="68" t="str">
        <f aca="false">IF(AND($F565="",$G565="",$H565=""), "", IF(SUM(F565:H565)-D565 &lt; 0,0,SUM(F565:H565)-D565))</f>
        <v/>
      </c>
    </row>
    <row r="566" customFormat="false" ht="13.8" hidden="false" customHeight="true" outlineLevel="0" collapsed="false">
      <c r="A566" s="71"/>
      <c r="B566" s="72"/>
      <c r="C566" s="71"/>
      <c r="D566" s="67" t="str">
        <f aca="false">IF($B566="", "",SUMIF(LerXml!B:B,Relatorio!B566,LerXml!W:W))</f>
        <v/>
      </c>
      <c r="E566" s="67" t="str">
        <f aca="false">IF($B566="", "",SUMIF(LerXml!B:B,Relatorio!B566,LerXml!AX:AX))</f>
        <v/>
      </c>
      <c r="F566" s="68" t="str">
        <f aca="false">IF($B566="", "",SUMIF(LerXml!B:B,Relatorio!B566,LerXml!BA:BA))</f>
        <v/>
      </c>
      <c r="G566" s="67" t="str">
        <f aca="false">IF($B566="", "",SUMIF(LerXml!B:B,Relatorio!B566,LerXml!BB:BB))</f>
        <v/>
      </c>
      <c r="H566" s="67" t="str">
        <f aca="false">IF($B566="", "",SUMIF(LerXml!B:B,Relatorio!B566,LerXml!BE:BE))</f>
        <v/>
      </c>
      <c r="I566" s="68" t="str">
        <f aca="false">IF(AND($F566="",$G566="",$H566=""), "", IF(SUM(F566:H566)-D566 &lt; 0,0,SUM(F566:H566)-D566))</f>
        <v/>
      </c>
    </row>
    <row r="567" customFormat="false" ht="13.8" hidden="false" customHeight="true" outlineLevel="0" collapsed="false">
      <c r="A567" s="71"/>
      <c r="B567" s="72"/>
      <c r="C567" s="71"/>
      <c r="D567" s="67" t="str">
        <f aca="false">IF($B567="", "",SUMIF(LerXml!B:B,Relatorio!B567,LerXml!W:W))</f>
        <v/>
      </c>
      <c r="E567" s="67" t="str">
        <f aca="false">IF($B567="", "",SUMIF(LerXml!B:B,Relatorio!B567,LerXml!AX:AX))</f>
        <v/>
      </c>
      <c r="F567" s="68" t="str">
        <f aca="false">IF($B567="", "",SUMIF(LerXml!B:B,Relatorio!B567,LerXml!BA:BA))</f>
        <v/>
      </c>
      <c r="G567" s="67" t="str">
        <f aca="false">IF($B567="", "",SUMIF(LerXml!B:B,Relatorio!B567,LerXml!BB:BB))</f>
        <v/>
      </c>
      <c r="H567" s="67" t="str">
        <f aca="false">IF($B567="", "",SUMIF(LerXml!B:B,Relatorio!B567,LerXml!BE:BE))</f>
        <v/>
      </c>
      <c r="I567" s="68" t="str">
        <f aca="false">IF(AND($F567="",$G567="",$H567=""), "", IF(SUM(F567:H567)-D567 &lt; 0,0,SUM(F567:H567)-D567))</f>
        <v/>
      </c>
    </row>
    <row r="568" customFormat="false" ht="13.8" hidden="false" customHeight="true" outlineLevel="0" collapsed="false">
      <c r="A568" s="71"/>
      <c r="B568" s="72"/>
      <c r="C568" s="71"/>
      <c r="D568" s="67" t="str">
        <f aca="false">IF($B568="", "",SUMIF(LerXml!B:B,Relatorio!B568,LerXml!W:W))</f>
        <v/>
      </c>
      <c r="E568" s="67" t="str">
        <f aca="false">IF($B568="", "",SUMIF(LerXml!B:B,Relatorio!B568,LerXml!AX:AX))</f>
        <v/>
      </c>
      <c r="F568" s="68" t="str">
        <f aca="false">IF($B568="", "",SUMIF(LerXml!B:B,Relatorio!B568,LerXml!BA:BA))</f>
        <v/>
      </c>
      <c r="G568" s="67" t="str">
        <f aca="false">IF($B568="", "",SUMIF(LerXml!B:B,Relatorio!B568,LerXml!BB:BB))</f>
        <v/>
      </c>
      <c r="H568" s="67" t="str">
        <f aca="false">IF($B568="", "",SUMIF(LerXml!B:B,Relatorio!B568,LerXml!BE:BE))</f>
        <v/>
      </c>
      <c r="I568" s="68" t="str">
        <f aca="false">IF(AND($F568="",$G568="",$H568=""), "", IF(SUM(F568:H568)-D568 &lt; 0,0,SUM(F568:H568)-D568))</f>
        <v/>
      </c>
    </row>
    <row r="569" customFormat="false" ht="13.8" hidden="false" customHeight="true" outlineLevel="0" collapsed="false">
      <c r="A569" s="71"/>
      <c r="B569" s="72"/>
      <c r="C569" s="71"/>
      <c r="D569" s="67" t="str">
        <f aca="false">IF($B569="", "",SUMIF(LerXml!B:B,Relatorio!B569,LerXml!W:W))</f>
        <v/>
      </c>
      <c r="E569" s="67" t="str">
        <f aca="false">IF($B569="", "",SUMIF(LerXml!B:B,Relatorio!B569,LerXml!AX:AX))</f>
        <v/>
      </c>
      <c r="F569" s="68" t="str">
        <f aca="false">IF($B569="", "",SUMIF(LerXml!B:B,Relatorio!B569,LerXml!BA:BA))</f>
        <v/>
      </c>
      <c r="G569" s="67" t="str">
        <f aca="false">IF($B569="", "",SUMIF(LerXml!B:B,Relatorio!B569,LerXml!BB:BB))</f>
        <v/>
      </c>
      <c r="H569" s="67" t="str">
        <f aca="false">IF($B569="", "",SUMIF(LerXml!B:B,Relatorio!B569,LerXml!BE:BE))</f>
        <v/>
      </c>
      <c r="I569" s="68" t="str">
        <f aca="false">IF(AND($F569="",$G569="",$H569=""), "", IF(SUM(F569:H569)-D569 &lt; 0,0,SUM(F569:H569)-D569))</f>
        <v/>
      </c>
    </row>
    <row r="570" customFormat="false" ht="13.8" hidden="false" customHeight="true" outlineLevel="0" collapsed="false">
      <c r="A570" s="71"/>
      <c r="B570" s="72"/>
      <c r="C570" s="71"/>
      <c r="D570" s="67" t="str">
        <f aca="false">IF($B570="", "",SUMIF(LerXml!B:B,Relatorio!B570,LerXml!W:W))</f>
        <v/>
      </c>
      <c r="E570" s="67" t="str">
        <f aca="false">IF($B570="", "",SUMIF(LerXml!B:B,Relatorio!B570,LerXml!AX:AX))</f>
        <v/>
      </c>
      <c r="F570" s="68" t="str">
        <f aca="false">IF($B570="", "",SUMIF(LerXml!B:B,Relatorio!B570,LerXml!BA:BA))</f>
        <v/>
      </c>
      <c r="G570" s="67" t="str">
        <f aca="false">IF($B570="", "",SUMIF(LerXml!B:B,Relatorio!B570,LerXml!BB:BB))</f>
        <v/>
      </c>
      <c r="H570" s="67" t="str">
        <f aca="false">IF($B570="", "",SUMIF(LerXml!B:B,Relatorio!B570,LerXml!BE:BE))</f>
        <v/>
      </c>
      <c r="I570" s="68" t="str">
        <f aca="false">IF(AND($F570="",$G570="",$H570=""), "", IF(SUM(F570:H570)-D570 &lt; 0,0,SUM(F570:H570)-D570))</f>
        <v/>
      </c>
    </row>
    <row r="571" customFormat="false" ht="13.8" hidden="false" customHeight="true" outlineLevel="0" collapsed="false">
      <c r="A571" s="71"/>
      <c r="B571" s="72"/>
      <c r="C571" s="71"/>
      <c r="D571" s="67" t="str">
        <f aca="false">IF($B571="", "",SUMIF(LerXml!B:B,Relatorio!B571,LerXml!W:W))</f>
        <v/>
      </c>
      <c r="E571" s="67" t="str">
        <f aca="false">IF($B571="", "",SUMIF(LerXml!B:B,Relatorio!B571,LerXml!AX:AX))</f>
        <v/>
      </c>
      <c r="F571" s="68" t="str">
        <f aca="false">IF($B571="", "",SUMIF(LerXml!B:B,Relatorio!B571,LerXml!BA:BA))</f>
        <v/>
      </c>
      <c r="G571" s="67" t="str">
        <f aca="false">IF($B571="", "",SUMIF(LerXml!B:B,Relatorio!B571,LerXml!BB:BB))</f>
        <v/>
      </c>
      <c r="H571" s="67" t="str">
        <f aca="false">IF($B571="", "",SUMIF(LerXml!B:B,Relatorio!B571,LerXml!BE:BE))</f>
        <v/>
      </c>
      <c r="I571" s="68" t="str">
        <f aca="false">IF(AND($F571="",$G571="",$H571=""), "", IF(SUM(F571:H571)-D571 &lt; 0,0,SUM(F571:H571)-D571))</f>
        <v/>
      </c>
    </row>
    <row r="572" customFormat="false" ht="13.8" hidden="false" customHeight="true" outlineLevel="0" collapsed="false">
      <c r="A572" s="71"/>
      <c r="B572" s="72"/>
      <c r="C572" s="71"/>
      <c r="D572" s="67" t="str">
        <f aca="false">IF($B572="", "",SUMIF(LerXml!B:B,Relatorio!B572,LerXml!W:W))</f>
        <v/>
      </c>
      <c r="E572" s="67" t="str">
        <f aca="false">IF($B572="", "",SUMIF(LerXml!B:B,Relatorio!B572,LerXml!AX:AX))</f>
        <v/>
      </c>
      <c r="F572" s="68" t="str">
        <f aca="false">IF($B572="", "",SUMIF(LerXml!B:B,Relatorio!B572,LerXml!BA:BA))</f>
        <v/>
      </c>
      <c r="G572" s="67" t="str">
        <f aca="false">IF($B572="", "",SUMIF(LerXml!B:B,Relatorio!B572,LerXml!BB:BB))</f>
        <v/>
      </c>
      <c r="H572" s="67" t="str">
        <f aca="false">IF($B572="", "",SUMIF(LerXml!B:B,Relatorio!B572,LerXml!BE:BE))</f>
        <v/>
      </c>
      <c r="I572" s="68" t="str">
        <f aca="false">IF(AND($F572="",$G572="",$H572=""), "", IF(SUM(F572:H572)-D572 &lt; 0,0,SUM(F572:H572)-D572))</f>
        <v/>
      </c>
    </row>
    <row r="573" customFormat="false" ht="13.8" hidden="false" customHeight="true" outlineLevel="0" collapsed="false">
      <c r="A573" s="71"/>
      <c r="B573" s="72"/>
      <c r="C573" s="71"/>
      <c r="D573" s="67" t="str">
        <f aca="false">IF($B573="", "",SUMIF(LerXml!B:B,Relatorio!B573,LerXml!W:W))</f>
        <v/>
      </c>
      <c r="E573" s="67" t="str">
        <f aca="false">IF($B573="", "",SUMIF(LerXml!B:B,Relatorio!B573,LerXml!AX:AX))</f>
        <v/>
      </c>
      <c r="F573" s="68" t="str">
        <f aca="false">IF($B573="", "",SUMIF(LerXml!B:B,Relatorio!B573,LerXml!BA:BA))</f>
        <v/>
      </c>
      <c r="G573" s="67" t="str">
        <f aca="false">IF($B573="", "",SUMIF(LerXml!B:B,Relatorio!B573,LerXml!BB:BB))</f>
        <v/>
      </c>
      <c r="H573" s="67" t="str">
        <f aca="false">IF($B573="", "",SUMIF(LerXml!B:B,Relatorio!B573,LerXml!BE:BE))</f>
        <v/>
      </c>
      <c r="I573" s="68" t="str">
        <f aca="false">IF(AND($F573="",$G573="",$H573=""), "", IF(SUM(F573:H573)-D573 &lt; 0,0,SUM(F573:H573)-D573))</f>
        <v/>
      </c>
    </row>
    <row r="574" customFormat="false" ht="13.8" hidden="false" customHeight="true" outlineLevel="0" collapsed="false">
      <c r="A574" s="71"/>
      <c r="B574" s="72"/>
      <c r="C574" s="71"/>
      <c r="D574" s="67" t="str">
        <f aca="false">IF($B574="", "",SUMIF(LerXml!B:B,Relatorio!B574,LerXml!W:W))</f>
        <v/>
      </c>
      <c r="E574" s="67" t="str">
        <f aca="false">IF($B574="", "",SUMIF(LerXml!B:B,Relatorio!B574,LerXml!AX:AX))</f>
        <v/>
      </c>
      <c r="F574" s="68" t="str">
        <f aca="false">IF($B574="", "",SUMIF(LerXml!B:B,Relatorio!B574,LerXml!BA:BA))</f>
        <v/>
      </c>
      <c r="G574" s="67" t="str">
        <f aca="false">IF($B574="", "",SUMIF(LerXml!B:B,Relatorio!B574,LerXml!BB:BB))</f>
        <v/>
      </c>
      <c r="H574" s="67" t="str">
        <f aca="false">IF($B574="", "",SUMIF(LerXml!B:B,Relatorio!B574,LerXml!BE:BE))</f>
        <v/>
      </c>
      <c r="I574" s="68" t="str">
        <f aca="false">IF(AND($F574="",$G574="",$H574=""), "", IF(SUM(F574:H574)-D574 &lt; 0,0,SUM(F574:H574)-D574))</f>
        <v/>
      </c>
    </row>
    <row r="575" customFormat="false" ht="13.8" hidden="false" customHeight="true" outlineLevel="0" collapsed="false">
      <c r="A575" s="71"/>
      <c r="B575" s="72"/>
      <c r="C575" s="71"/>
      <c r="D575" s="67" t="str">
        <f aca="false">IF($B575="", "",SUMIF(LerXml!B:B,Relatorio!B575,LerXml!W:W))</f>
        <v/>
      </c>
      <c r="E575" s="67" t="str">
        <f aca="false">IF($B575="", "",SUMIF(LerXml!B:B,Relatorio!B575,LerXml!AX:AX))</f>
        <v/>
      </c>
      <c r="F575" s="68" t="str">
        <f aca="false">IF($B575="", "",SUMIF(LerXml!B:B,Relatorio!B575,LerXml!BA:BA))</f>
        <v/>
      </c>
      <c r="G575" s="67" t="str">
        <f aca="false">IF($B575="", "",SUMIF(LerXml!B:B,Relatorio!B575,LerXml!BB:BB))</f>
        <v/>
      </c>
      <c r="H575" s="67" t="str">
        <f aca="false">IF($B575="", "",SUMIF(LerXml!B:B,Relatorio!B575,LerXml!BE:BE))</f>
        <v/>
      </c>
      <c r="I575" s="68" t="str">
        <f aca="false">IF(AND($F575="",$G575="",$H575=""), "", IF(SUM(F575:H575)-D575 &lt; 0,0,SUM(F575:H575)-D575))</f>
        <v/>
      </c>
    </row>
    <row r="576" customFormat="false" ht="13.8" hidden="false" customHeight="true" outlineLevel="0" collapsed="false">
      <c r="A576" s="71"/>
      <c r="B576" s="72"/>
      <c r="C576" s="71"/>
      <c r="D576" s="67" t="str">
        <f aca="false">IF($B576="", "",SUMIF(LerXml!B:B,Relatorio!B576,LerXml!W:W))</f>
        <v/>
      </c>
      <c r="E576" s="67" t="str">
        <f aca="false">IF($B576="", "",SUMIF(LerXml!B:B,Relatorio!B576,LerXml!AX:AX))</f>
        <v/>
      </c>
      <c r="F576" s="68" t="str">
        <f aca="false">IF($B576="", "",SUMIF(LerXml!B:B,Relatorio!B576,LerXml!BA:BA))</f>
        <v/>
      </c>
      <c r="G576" s="67" t="str">
        <f aca="false">IF($B576="", "",SUMIF(LerXml!B:B,Relatorio!B576,LerXml!BB:BB))</f>
        <v/>
      </c>
      <c r="H576" s="67" t="str">
        <f aca="false">IF($B576="", "",SUMIF(LerXml!B:B,Relatorio!B576,LerXml!BE:BE))</f>
        <v/>
      </c>
      <c r="I576" s="68" t="str">
        <f aca="false">IF(AND($F576="",$G576="",$H576=""), "", IF(SUM(F576:H576)-D576 &lt; 0,0,SUM(F576:H576)-D576))</f>
        <v/>
      </c>
    </row>
    <row r="577" customFormat="false" ht="13.8" hidden="false" customHeight="true" outlineLevel="0" collapsed="false">
      <c r="A577" s="71"/>
      <c r="B577" s="72"/>
      <c r="C577" s="71"/>
      <c r="D577" s="67" t="str">
        <f aca="false">IF($B577="", "",SUMIF(LerXml!B:B,Relatorio!B577,LerXml!W:W))</f>
        <v/>
      </c>
      <c r="E577" s="67" t="str">
        <f aca="false">IF($B577="", "",SUMIF(LerXml!B:B,Relatorio!B577,LerXml!AX:AX))</f>
        <v/>
      </c>
      <c r="F577" s="68" t="str">
        <f aca="false">IF($B577="", "",SUMIF(LerXml!B:B,Relatorio!B577,LerXml!BA:BA))</f>
        <v/>
      </c>
      <c r="G577" s="67" t="str">
        <f aca="false">IF($B577="", "",SUMIF(LerXml!B:B,Relatorio!B577,LerXml!BB:BB))</f>
        <v/>
      </c>
      <c r="H577" s="67" t="str">
        <f aca="false">IF($B577="", "",SUMIF(LerXml!B:B,Relatorio!B577,LerXml!BE:BE))</f>
        <v/>
      </c>
      <c r="I577" s="68" t="str">
        <f aca="false">IF(AND($F577="",$G577="",$H577=""), "", IF(SUM(F577:H577)-D577 &lt; 0,0,SUM(F577:H577)-D577))</f>
        <v/>
      </c>
    </row>
    <row r="578" customFormat="false" ht="13.8" hidden="false" customHeight="true" outlineLevel="0" collapsed="false">
      <c r="A578" s="71"/>
      <c r="B578" s="72"/>
      <c r="C578" s="71"/>
      <c r="D578" s="67" t="str">
        <f aca="false">IF($B578="", "",SUMIF(LerXml!B:B,Relatorio!B578,LerXml!W:W))</f>
        <v/>
      </c>
      <c r="E578" s="67" t="str">
        <f aca="false">IF($B578="", "",SUMIF(LerXml!B:B,Relatorio!B578,LerXml!AX:AX))</f>
        <v/>
      </c>
      <c r="F578" s="68" t="str">
        <f aca="false">IF($B578="", "",SUMIF(LerXml!B:B,Relatorio!B578,LerXml!BA:BA))</f>
        <v/>
      </c>
      <c r="G578" s="67" t="str">
        <f aca="false">IF($B578="", "",SUMIF(LerXml!B:B,Relatorio!B578,LerXml!BB:BB))</f>
        <v/>
      </c>
      <c r="H578" s="67" t="str">
        <f aca="false">IF($B578="", "",SUMIF(LerXml!B:B,Relatorio!B578,LerXml!BE:BE))</f>
        <v/>
      </c>
      <c r="I578" s="68" t="str">
        <f aca="false">IF(AND($F578="",$G578="",$H578=""), "", IF(SUM(F578:H578)-D578 &lt; 0,0,SUM(F578:H578)-D578))</f>
        <v/>
      </c>
    </row>
    <row r="579" customFormat="false" ht="13.8" hidden="false" customHeight="true" outlineLevel="0" collapsed="false">
      <c r="A579" s="71"/>
      <c r="B579" s="72"/>
      <c r="C579" s="71"/>
      <c r="D579" s="67" t="str">
        <f aca="false">IF($B579="", "",SUMIF(LerXml!B:B,Relatorio!B579,LerXml!W:W))</f>
        <v/>
      </c>
      <c r="E579" s="67" t="str">
        <f aca="false">IF($B579="", "",SUMIF(LerXml!B:B,Relatorio!B579,LerXml!AX:AX))</f>
        <v/>
      </c>
      <c r="F579" s="68" t="str">
        <f aca="false">IF($B579="", "",SUMIF(LerXml!B:B,Relatorio!B579,LerXml!BA:BA))</f>
        <v/>
      </c>
      <c r="G579" s="67" t="str">
        <f aca="false">IF($B579="", "",SUMIF(LerXml!B:B,Relatorio!B579,LerXml!BB:BB))</f>
        <v/>
      </c>
      <c r="H579" s="67" t="str">
        <f aca="false">IF($B579="", "",SUMIF(LerXml!B:B,Relatorio!B579,LerXml!BE:BE))</f>
        <v/>
      </c>
      <c r="I579" s="68" t="str">
        <f aca="false">IF(AND($F579="",$G579="",$H579=""), "", IF(SUM(F579:H579)-D579 &lt; 0,0,SUM(F579:H579)-D579))</f>
        <v/>
      </c>
    </row>
    <row r="580" customFormat="false" ht="13.8" hidden="false" customHeight="true" outlineLevel="0" collapsed="false">
      <c r="A580" s="71"/>
      <c r="B580" s="72"/>
      <c r="C580" s="71"/>
      <c r="D580" s="67" t="str">
        <f aca="false">IF($B580="", "",SUMIF(LerXml!B:B,Relatorio!B580,LerXml!W:W))</f>
        <v/>
      </c>
      <c r="E580" s="67" t="str">
        <f aca="false">IF($B580="", "",SUMIF(LerXml!B:B,Relatorio!B580,LerXml!AX:AX))</f>
        <v/>
      </c>
      <c r="F580" s="68" t="str">
        <f aca="false">IF($B580="", "",SUMIF(LerXml!B:B,Relatorio!B580,LerXml!BA:BA))</f>
        <v/>
      </c>
      <c r="G580" s="67" t="str">
        <f aca="false">IF($B580="", "",SUMIF(LerXml!B:B,Relatorio!B580,LerXml!BB:BB))</f>
        <v/>
      </c>
      <c r="H580" s="67" t="str">
        <f aca="false">IF($B580="", "",SUMIF(LerXml!B:B,Relatorio!B580,LerXml!BE:BE))</f>
        <v/>
      </c>
      <c r="I580" s="68" t="str">
        <f aca="false">IF(AND($F580="",$G580="",$H580=""), "", IF(SUM(F580:H580)-D580 &lt; 0,0,SUM(F580:H580)-D580))</f>
        <v/>
      </c>
    </row>
    <row r="581" customFormat="false" ht="13.8" hidden="false" customHeight="true" outlineLevel="0" collapsed="false">
      <c r="A581" s="71"/>
      <c r="B581" s="72"/>
      <c r="C581" s="71"/>
      <c r="D581" s="67" t="str">
        <f aca="false">IF($B581="", "",SUMIF(LerXml!B:B,Relatorio!B581,LerXml!W:W))</f>
        <v/>
      </c>
      <c r="E581" s="67" t="str">
        <f aca="false">IF($B581="", "",SUMIF(LerXml!B:B,Relatorio!B581,LerXml!AX:AX))</f>
        <v/>
      </c>
      <c r="F581" s="68" t="str">
        <f aca="false">IF($B581="", "",SUMIF(LerXml!B:B,Relatorio!B581,LerXml!BA:BA))</f>
        <v/>
      </c>
      <c r="G581" s="67" t="str">
        <f aca="false">IF($B581="", "",SUMIF(LerXml!B:B,Relatorio!B581,LerXml!BB:BB))</f>
        <v/>
      </c>
      <c r="H581" s="67" t="str">
        <f aca="false">IF($B581="", "",SUMIF(LerXml!B:B,Relatorio!B581,LerXml!BE:BE))</f>
        <v/>
      </c>
      <c r="I581" s="68" t="str">
        <f aca="false">IF(AND($F581="",$G581="",$H581=""), "", IF(SUM(F581:H581)-D581 &lt; 0,0,SUM(F581:H581)-D581))</f>
        <v/>
      </c>
    </row>
    <row r="582" customFormat="false" ht="13.8" hidden="false" customHeight="true" outlineLevel="0" collapsed="false">
      <c r="A582" s="71"/>
      <c r="B582" s="72"/>
      <c r="C582" s="71"/>
      <c r="D582" s="67" t="str">
        <f aca="false">IF($B582="", "",SUMIF(LerXml!B:B,Relatorio!B582,LerXml!W:W))</f>
        <v/>
      </c>
      <c r="E582" s="67" t="str">
        <f aca="false">IF($B582="", "",SUMIF(LerXml!B:B,Relatorio!B582,LerXml!AX:AX))</f>
        <v/>
      </c>
      <c r="F582" s="68" t="str">
        <f aca="false">IF($B582="", "",SUMIF(LerXml!B:B,Relatorio!B582,LerXml!BA:BA))</f>
        <v/>
      </c>
      <c r="G582" s="67" t="str">
        <f aca="false">IF($B582="", "",SUMIF(LerXml!B:B,Relatorio!B582,LerXml!BB:BB))</f>
        <v/>
      </c>
      <c r="H582" s="67" t="str">
        <f aca="false">IF($B582="", "",SUMIF(LerXml!B:B,Relatorio!B582,LerXml!BE:BE))</f>
        <v/>
      </c>
      <c r="I582" s="68" t="str">
        <f aca="false">IF(AND($F582="",$G582="",$H582=""), "", IF(SUM(F582:H582)-D582 &lt; 0,0,SUM(F582:H582)-D582))</f>
        <v/>
      </c>
    </row>
    <row r="583" customFormat="false" ht="13.8" hidden="false" customHeight="true" outlineLevel="0" collapsed="false">
      <c r="A583" s="71"/>
      <c r="B583" s="72"/>
      <c r="C583" s="71"/>
      <c r="D583" s="67" t="str">
        <f aca="false">IF($B583="", "",SUMIF(LerXml!B:B,Relatorio!B583,LerXml!W:W))</f>
        <v/>
      </c>
      <c r="E583" s="67" t="str">
        <f aca="false">IF($B583="", "",SUMIF(LerXml!B:B,Relatorio!B583,LerXml!AX:AX))</f>
        <v/>
      </c>
      <c r="F583" s="68" t="str">
        <f aca="false">IF($B583="", "",SUMIF(LerXml!B:B,Relatorio!B583,LerXml!BA:BA))</f>
        <v/>
      </c>
      <c r="G583" s="67" t="str">
        <f aca="false">IF($B583="", "",SUMIF(LerXml!B:B,Relatorio!B583,LerXml!BB:BB))</f>
        <v/>
      </c>
      <c r="H583" s="67" t="str">
        <f aca="false">IF($B583="", "",SUMIF(LerXml!B:B,Relatorio!B583,LerXml!BE:BE))</f>
        <v/>
      </c>
      <c r="I583" s="68" t="str">
        <f aca="false">IF(AND($F583="",$G583="",$H583=""), "", IF(SUM(F583:H583)-D583 &lt; 0,0,SUM(F583:H583)-D583))</f>
        <v/>
      </c>
    </row>
    <row r="584" customFormat="false" ht="13.8" hidden="false" customHeight="true" outlineLevel="0" collapsed="false">
      <c r="A584" s="71"/>
      <c r="B584" s="72"/>
      <c r="C584" s="71"/>
      <c r="D584" s="67" t="str">
        <f aca="false">IF($B584="", "",SUMIF(LerXml!B:B,Relatorio!B584,LerXml!W:W))</f>
        <v/>
      </c>
      <c r="E584" s="67" t="str">
        <f aca="false">IF($B584="", "",SUMIF(LerXml!B:B,Relatorio!B584,LerXml!AX:AX))</f>
        <v/>
      </c>
      <c r="F584" s="68" t="str">
        <f aca="false">IF($B584="", "",SUMIF(LerXml!B:B,Relatorio!B584,LerXml!BA:BA))</f>
        <v/>
      </c>
      <c r="G584" s="67" t="str">
        <f aca="false">IF($B584="", "",SUMIF(LerXml!B:B,Relatorio!B584,LerXml!BB:BB))</f>
        <v/>
      </c>
      <c r="H584" s="67" t="str">
        <f aca="false">IF($B584="", "",SUMIF(LerXml!B:B,Relatorio!B584,LerXml!BE:BE))</f>
        <v/>
      </c>
      <c r="I584" s="68" t="str">
        <f aca="false">IF(AND($F584="",$G584="",$H584=""), "", IF(SUM(F584:H584)-D584 &lt; 0,0,SUM(F584:H584)-D584))</f>
        <v/>
      </c>
    </row>
    <row r="585" customFormat="false" ht="13.8" hidden="false" customHeight="true" outlineLevel="0" collapsed="false">
      <c r="A585" s="71"/>
      <c r="B585" s="72"/>
      <c r="C585" s="71"/>
      <c r="D585" s="67" t="str">
        <f aca="false">IF($B585="", "",SUMIF(LerXml!B:B,Relatorio!B585,LerXml!W:W))</f>
        <v/>
      </c>
      <c r="E585" s="67" t="str">
        <f aca="false">IF($B585="", "",SUMIF(LerXml!B:B,Relatorio!B585,LerXml!AX:AX))</f>
        <v/>
      </c>
      <c r="F585" s="68" t="str">
        <f aca="false">IF($B585="", "",SUMIF(LerXml!B:B,Relatorio!B585,LerXml!BA:BA))</f>
        <v/>
      </c>
      <c r="G585" s="67" t="str">
        <f aca="false">IF($B585="", "",SUMIF(LerXml!B:B,Relatorio!B585,LerXml!BB:BB))</f>
        <v/>
      </c>
      <c r="H585" s="67" t="str">
        <f aca="false">IF($B585="", "",SUMIF(LerXml!B:B,Relatorio!B585,LerXml!BE:BE))</f>
        <v/>
      </c>
      <c r="I585" s="68" t="str">
        <f aca="false">IF(AND($F585="",$G585="",$H585=""), "", IF(SUM(F585:H585)-D585 &lt; 0,0,SUM(F585:H585)-D585))</f>
        <v/>
      </c>
    </row>
    <row r="586" customFormat="false" ht="13.8" hidden="false" customHeight="true" outlineLevel="0" collapsed="false">
      <c r="A586" s="71"/>
      <c r="B586" s="72"/>
      <c r="C586" s="71"/>
      <c r="D586" s="67" t="str">
        <f aca="false">IF($B586="", "",SUMIF(LerXml!B:B,Relatorio!B586,LerXml!W:W))</f>
        <v/>
      </c>
      <c r="E586" s="67" t="str">
        <f aca="false">IF($B586="", "",SUMIF(LerXml!B:B,Relatorio!B586,LerXml!AX:AX))</f>
        <v/>
      </c>
      <c r="F586" s="68" t="str">
        <f aca="false">IF($B586="", "",SUMIF(LerXml!B:B,Relatorio!B586,LerXml!BA:BA))</f>
        <v/>
      </c>
      <c r="G586" s="67" t="str">
        <f aca="false">IF($B586="", "",SUMIF(LerXml!B:B,Relatorio!B586,LerXml!BB:BB))</f>
        <v/>
      </c>
      <c r="H586" s="67" t="str">
        <f aca="false">IF($B586="", "",SUMIF(LerXml!B:B,Relatorio!B586,LerXml!BE:BE))</f>
        <v/>
      </c>
      <c r="I586" s="68" t="str">
        <f aca="false">IF(AND($F586="",$G586="",$H586=""), "", IF(SUM(F586:H586)-D586 &lt; 0,0,SUM(F586:H586)-D586))</f>
        <v/>
      </c>
    </row>
    <row r="587" customFormat="false" ht="13.8" hidden="false" customHeight="true" outlineLevel="0" collapsed="false">
      <c r="A587" s="71"/>
      <c r="B587" s="72"/>
      <c r="C587" s="71"/>
      <c r="D587" s="67" t="str">
        <f aca="false">IF($B587="", "",SUMIF(LerXml!B:B,Relatorio!B587,LerXml!W:W))</f>
        <v/>
      </c>
      <c r="E587" s="67" t="str">
        <f aca="false">IF($B587="", "",SUMIF(LerXml!B:B,Relatorio!B587,LerXml!AX:AX))</f>
        <v/>
      </c>
      <c r="F587" s="68" t="str">
        <f aca="false">IF($B587="", "",SUMIF(LerXml!B:B,Relatorio!B587,LerXml!BA:BA))</f>
        <v/>
      </c>
      <c r="G587" s="67" t="str">
        <f aca="false">IF($B587="", "",SUMIF(LerXml!B:B,Relatorio!B587,LerXml!BB:BB))</f>
        <v/>
      </c>
      <c r="H587" s="67" t="str">
        <f aca="false">IF($B587="", "",SUMIF(LerXml!B:B,Relatorio!B587,LerXml!BE:BE))</f>
        <v/>
      </c>
      <c r="I587" s="68" t="str">
        <f aca="false">IF(AND($F587="",$G587="",$H587=""), "", IF(SUM(F587:H587)-D587 &lt; 0,0,SUM(F587:H587)-D587))</f>
        <v/>
      </c>
    </row>
    <row r="588" customFormat="false" ht="13.8" hidden="false" customHeight="true" outlineLevel="0" collapsed="false">
      <c r="A588" s="71"/>
      <c r="B588" s="72"/>
      <c r="C588" s="71"/>
      <c r="D588" s="67" t="str">
        <f aca="false">IF($B588="", "",SUMIF(LerXml!B:B,Relatorio!B588,LerXml!W:W))</f>
        <v/>
      </c>
      <c r="E588" s="67" t="str">
        <f aca="false">IF($B588="", "",SUMIF(LerXml!B:B,Relatorio!B588,LerXml!AX:AX))</f>
        <v/>
      </c>
      <c r="F588" s="68" t="str">
        <f aca="false">IF($B588="", "",SUMIF(LerXml!B:B,Relatorio!B588,LerXml!BA:BA))</f>
        <v/>
      </c>
      <c r="G588" s="67" t="str">
        <f aca="false">IF($B588="", "",SUMIF(LerXml!B:B,Relatorio!B588,LerXml!BB:BB))</f>
        <v/>
      </c>
      <c r="H588" s="67" t="str">
        <f aca="false">IF($B588="", "",SUMIF(LerXml!B:B,Relatorio!B588,LerXml!BE:BE))</f>
        <v/>
      </c>
      <c r="I588" s="68" t="str">
        <f aca="false">IF(AND($F588="",$G588="",$H588=""), "", IF(SUM(F588:H588)-D588 &lt; 0,0,SUM(F588:H588)-D588))</f>
        <v/>
      </c>
    </row>
    <row r="589" customFormat="false" ht="13.8" hidden="false" customHeight="true" outlineLevel="0" collapsed="false">
      <c r="A589" s="71"/>
      <c r="B589" s="72"/>
      <c r="C589" s="71"/>
      <c r="D589" s="67" t="str">
        <f aca="false">IF($B589="", "",SUMIF(LerXml!B:B,Relatorio!B589,LerXml!W:W))</f>
        <v/>
      </c>
      <c r="E589" s="67" t="str">
        <f aca="false">IF($B589="", "",SUMIF(LerXml!B:B,Relatorio!B589,LerXml!AX:AX))</f>
        <v/>
      </c>
      <c r="F589" s="68" t="str">
        <f aca="false">IF($B589="", "",SUMIF(LerXml!B:B,Relatorio!B589,LerXml!BA:BA))</f>
        <v/>
      </c>
      <c r="G589" s="67" t="str">
        <f aca="false">IF($B589="", "",SUMIF(LerXml!B:B,Relatorio!B589,LerXml!BB:BB))</f>
        <v/>
      </c>
      <c r="H589" s="67" t="str">
        <f aca="false">IF($B589="", "",SUMIF(LerXml!B:B,Relatorio!B589,LerXml!BE:BE))</f>
        <v/>
      </c>
      <c r="I589" s="68" t="str">
        <f aca="false">IF(AND($F589="",$G589="",$H589=""), "", IF(SUM(F589:H589)-D589 &lt; 0,0,SUM(F589:H589)-D589))</f>
        <v/>
      </c>
    </row>
    <row r="590" customFormat="false" ht="13.8" hidden="false" customHeight="true" outlineLevel="0" collapsed="false">
      <c r="A590" s="71"/>
      <c r="B590" s="72"/>
      <c r="C590" s="71"/>
      <c r="D590" s="67" t="str">
        <f aca="false">IF($B590="", "",SUMIF(LerXml!B:B,Relatorio!B590,LerXml!W:W))</f>
        <v/>
      </c>
      <c r="E590" s="67" t="str">
        <f aca="false">IF($B590="", "",SUMIF(LerXml!B:B,Relatorio!B590,LerXml!AX:AX))</f>
        <v/>
      </c>
      <c r="F590" s="68" t="str">
        <f aca="false">IF($B590="", "",SUMIF(LerXml!B:B,Relatorio!B590,LerXml!BA:BA))</f>
        <v/>
      </c>
      <c r="G590" s="67" t="str">
        <f aca="false">IF($B590="", "",SUMIF(LerXml!B:B,Relatorio!B590,LerXml!BB:BB))</f>
        <v/>
      </c>
      <c r="H590" s="67" t="str">
        <f aca="false">IF($B590="", "",SUMIF(LerXml!B:B,Relatorio!B590,LerXml!BE:BE))</f>
        <v/>
      </c>
      <c r="I590" s="68" t="str">
        <f aca="false">IF(AND($F590="",$G590="",$H590=""), "", IF(SUM(F590:H590)-D590 &lt; 0,0,SUM(F590:H590)-D590))</f>
        <v/>
      </c>
    </row>
    <row r="591" customFormat="false" ht="13.8" hidden="false" customHeight="true" outlineLevel="0" collapsed="false">
      <c r="A591" s="71"/>
      <c r="B591" s="72"/>
      <c r="C591" s="71"/>
      <c r="D591" s="67" t="str">
        <f aca="false">IF($B591="", "",SUMIF(LerXml!B:B,Relatorio!B591,LerXml!W:W))</f>
        <v/>
      </c>
      <c r="E591" s="67" t="str">
        <f aca="false">IF($B591="", "",SUMIF(LerXml!B:B,Relatorio!B591,LerXml!AX:AX))</f>
        <v/>
      </c>
      <c r="F591" s="68" t="str">
        <f aca="false">IF($B591="", "",SUMIF(LerXml!B:B,Relatorio!B591,LerXml!BA:BA))</f>
        <v/>
      </c>
      <c r="G591" s="67" t="str">
        <f aca="false">IF($B591="", "",SUMIF(LerXml!B:B,Relatorio!B591,LerXml!BB:BB))</f>
        <v/>
      </c>
      <c r="H591" s="67" t="str">
        <f aca="false">IF($B591="", "",SUMIF(LerXml!B:B,Relatorio!B591,LerXml!BE:BE))</f>
        <v/>
      </c>
      <c r="I591" s="68" t="str">
        <f aca="false">IF(AND($F591="",$G591="",$H591=""), "", IF(SUM(F591:H591)-D591 &lt; 0,0,SUM(F591:H591)-D591))</f>
        <v/>
      </c>
    </row>
    <row r="592" customFormat="false" ht="13.8" hidden="false" customHeight="true" outlineLevel="0" collapsed="false">
      <c r="A592" s="71"/>
      <c r="B592" s="72"/>
      <c r="C592" s="71"/>
      <c r="D592" s="67" t="str">
        <f aca="false">IF($B592="", "",SUMIF(LerXml!B:B,Relatorio!B592,LerXml!W:W))</f>
        <v/>
      </c>
      <c r="E592" s="67" t="str">
        <f aca="false">IF($B592="", "",SUMIF(LerXml!B:B,Relatorio!B592,LerXml!AX:AX))</f>
        <v/>
      </c>
      <c r="F592" s="68" t="str">
        <f aca="false">IF($B592="", "",SUMIF(LerXml!B:B,Relatorio!B592,LerXml!BA:BA))</f>
        <v/>
      </c>
      <c r="G592" s="67" t="str">
        <f aca="false">IF($B592="", "",SUMIF(LerXml!B:B,Relatorio!B592,LerXml!BB:BB))</f>
        <v/>
      </c>
      <c r="H592" s="67" t="str">
        <f aca="false">IF($B592="", "",SUMIF(LerXml!B:B,Relatorio!B592,LerXml!BE:BE))</f>
        <v/>
      </c>
      <c r="I592" s="68" t="str">
        <f aca="false">IF(AND($F592="",$G592="",$H592=""), "", IF(SUM(F592:H592)-D592 &lt; 0,0,SUM(F592:H592)-D592))</f>
        <v/>
      </c>
    </row>
    <row r="593" customFormat="false" ht="13.8" hidden="false" customHeight="true" outlineLevel="0" collapsed="false">
      <c r="A593" s="71"/>
      <c r="B593" s="72"/>
      <c r="C593" s="71"/>
      <c r="D593" s="67" t="str">
        <f aca="false">IF($B593="", "",SUMIF(LerXml!B:B,Relatorio!B593,LerXml!W:W))</f>
        <v/>
      </c>
      <c r="E593" s="67" t="str">
        <f aca="false">IF($B593="", "",SUMIF(LerXml!B:B,Relatorio!B593,LerXml!AX:AX))</f>
        <v/>
      </c>
      <c r="F593" s="68" t="str">
        <f aca="false">IF($B593="", "",SUMIF(LerXml!B:B,Relatorio!B593,LerXml!BA:BA))</f>
        <v/>
      </c>
      <c r="G593" s="67" t="str">
        <f aca="false">IF($B593="", "",SUMIF(LerXml!B:B,Relatorio!B593,LerXml!BB:BB))</f>
        <v/>
      </c>
      <c r="H593" s="67" t="str">
        <f aca="false">IF($B593="", "",SUMIF(LerXml!B:B,Relatorio!B593,LerXml!BE:BE))</f>
        <v/>
      </c>
      <c r="I593" s="68" t="str">
        <f aca="false">IF(AND($F593="",$G593="",$H593=""), "", IF(SUM(F593:H593)-D593 &lt; 0,0,SUM(F593:H593)-D593))</f>
        <v/>
      </c>
    </row>
    <row r="594" customFormat="false" ht="13.8" hidden="false" customHeight="true" outlineLevel="0" collapsed="false">
      <c r="A594" s="71"/>
      <c r="B594" s="72"/>
      <c r="C594" s="71"/>
      <c r="D594" s="67" t="str">
        <f aca="false">IF($B594="", "",SUMIF(LerXml!B:B,Relatorio!B594,LerXml!W:W))</f>
        <v/>
      </c>
      <c r="E594" s="67" t="str">
        <f aca="false">IF($B594="", "",SUMIF(LerXml!B:B,Relatorio!B594,LerXml!AX:AX))</f>
        <v/>
      </c>
      <c r="F594" s="68" t="str">
        <f aca="false">IF($B594="", "",SUMIF(LerXml!B:B,Relatorio!B594,LerXml!BA:BA))</f>
        <v/>
      </c>
      <c r="G594" s="67" t="str">
        <f aca="false">IF($B594="", "",SUMIF(LerXml!B:B,Relatorio!B594,LerXml!BB:BB))</f>
        <v/>
      </c>
      <c r="H594" s="67" t="str">
        <f aca="false">IF($B594="", "",SUMIF(LerXml!B:B,Relatorio!B594,LerXml!BE:BE))</f>
        <v/>
      </c>
      <c r="I594" s="68" t="str">
        <f aca="false">IF(AND($F594="",$G594="",$H594=""), "", IF(SUM(F594:H594)-D594 &lt; 0,0,SUM(F594:H594)-D594))</f>
        <v/>
      </c>
    </row>
    <row r="595" customFormat="false" ht="13.8" hidden="false" customHeight="true" outlineLevel="0" collapsed="false">
      <c r="A595" s="71"/>
      <c r="B595" s="72"/>
      <c r="C595" s="71"/>
      <c r="D595" s="67" t="str">
        <f aca="false">IF($B595="", "",SUMIF(LerXml!B:B,Relatorio!B595,LerXml!W:W))</f>
        <v/>
      </c>
      <c r="E595" s="67" t="str">
        <f aca="false">IF($B595="", "",SUMIF(LerXml!B:B,Relatorio!B595,LerXml!AX:AX))</f>
        <v/>
      </c>
      <c r="F595" s="68" t="str">
        <f aca="false">IF($B595="", "",SUMIF(LerXml!B:B,Relatorio!B595,LerXml!BA:BA))</f>
        <v/>
      </c>
      <c r="G595" s="67" t="str">
        <f aca="false">IF($B595="", "",SUMIF(LerXml!B:B,Relatorio!B595,LerXml!BB:BB))</f>
        <v/>
      </c>
      <c r="H595" s="67" t="str">
        <f aca="false">IF($B595="", "",SUMIF(LerXml!B:B,Relatorio!B595,LerXml!BE:BE))</f>
        <v/>
      </c>
      <c r="I595" s="68" t="str">
        <f aca="false">IF(AND($F595="",$G595="",$H595=""), "", IF(SUM(F595:H595)-D595 &lt; 0,0,SUM(F595:H595)-D595))</f>
        <v/>
      </c>
    </row>
    <row r="596" customFormat="false" ht="13.8" hidden="false" customHeight="true" outlineLevel="0" collapsed="false">
      <c r="A596" s="71"/>
      <c r="B596" s="72"/>
      <c r="C596" s="71"/>
      <c r="D596" s="67" t="str">
        <f aca="false">IF($B596="", "",SUMIF(LerXml!B:B,Relatorio!B596,LerXml!W:W))</f>
        <v/>
      </c>
      <c r="E596" s="67" t="str">
        <f aca="false">IF($B596="", "",SUMIF(LerXml!B:B,Relatorio!B596,LerXml!AX:AX))</f>
        <v/>
      </c>
      <c r="F596" s="68" t="str">
        <f aca="false">IF($B596="", "",SUMIF(LerXml!B:B,Relatorio!B596,LerXml!BA:BA))</f>
        <v/>
      </c>
      <c r="G596" s="67" t="str">
        <f aca="false">IF($B596="", "",SUMIF(LerXml!B:B,Relatorio!B596,LerXml!BB:BB))</f>
        <v/>
      </c>
      <c r="H596" s="67" t="str">
        <f aca="false">IF($B596="", "",SUMIF(LerXml!B:B,Relatorio!B596,LerXml!BE:BE))</f>
        <v/>
      </c>
      <c r="I596" s="68" t="str">
        <f aca="false">IF(AND($F596="",$G596="",$H596=""), "", IF(SUM(F596:H596)-D596 &lt; 0,0,SUM(F596:H596)-D596))</f>
        <v/>
      </c>
    </row>
    <row r="597" customFormat="false" ht="13.8" hidden="false" customHeight="true" outlineLevel="0" collapsed="false">
      <c r="A597" s="71"/>
      <c r="B597" s="72"/>
      <c r="C597" s="71"/>
      <c r="D597" s="67" t="str">
        <f aca="false">IF($B597="", "",SUMIF(LerXml!B:B,Relatorio!B597,LerXml!W:W))</f>
        <v/>
      </c>
      <c r="E597" s="67" t="str">
        <f aca="false">IF($B597="", "",SUMIF(LerXml!B:B,Relatorio!B597,LerXml!AX:AX))</f>
        <v/>
      </c>
      <c r="F597" s="68" t="str">
        <f aca="false">IF($B597="", "",SUMIF(LerXml!B:B,Relatorio!B597,LerXml!BA:BA))</f>
        <v/>
      </c>
      <c r="G597" s="67" t="str">
        <f aca="false">IF($B597="", "",SUMIF(LerXml!B:B,Relatorio!B597,LerXml!BB:BB))</f>
        <v/>
      </c>
      <c r="H597" s="67" t="str">
        <f aca="false">IF($B597="", "",SUMIF(LerXml!B:B,Relatorio!B597,LerXml!BE:BE))</f>
        <v/>
      </c>
      <c r="I597" s="68" t="str">
        <f aca="false">IF(AND($F597="",$G597="",$H597=""), "", IF(SUM(F597:H597)-D597 &lt; 0,0,SUM(F597:H597)-D597))</f>
        <v/>
      </c>
    </row>
    <row r="598" customFormat="false" ht="13.8" hidden="false" customHeight="true" outlineLevel="0" collapsed="false">
      <c r="A598" s="71"/>
      <c r="B598" s="72"/>
      <c r="C598" s="71"/>
      <c r="D598" s="67" t="str">
        <f aca="false">IF($B598="", "",SUMIF(LerXml!B:B,Relatorio!B598,LerXml!W:W))</f>
        <v/>
      </c>
      <c r="E598" s="67" t="str">
        <f aca="false">IF($B598="", "",SUMIF(LerXml!B:B,Relatorio!B598,LerXml!AX:AX))</f>
        <v/>
      </c>
      <c r="F598" s="68" t="str">
        <f aca="false">IF($B598="", "",SUMIF(LerXml!B:B,Relatorio!B598,LerXml!BA:BA))</f>
        <v/>
      </c>
      <c r="G598" s="67" t="str">
        <f aca="false">IF($B598="", "",SUMIF(LerXml!B:B,Relatorio!B598,LerXml!BB:BB))</f>
        <v/>
      </c>
      <c r="H598" s="67" t="str">
        <f aca="false">IF($B598="", "",SUMIF(LerXml!B:B,Relatorio!B598,LerXml!BE:BE))</f>
        <v/>
      </c>
      <c r="I598" s="68" t="str">
        <f aca="false">IF(AND($F598="",$G598="",$H598=""), "", IF(SUM(F598:H598)-D598 &lt; 0,0,SUM(F598:H598)-D598))</f>
        <v/>
      </c>
    </row>
    <row r="599" customFormat="false" ht="13.8" hidden="false" customHeight="true" outlineLevel="0" collapsed="false">
      <c r="A599" s="71"/>
      <c r="B599" s="72"/>
      <c r="C599" s="71"/>
      <c r="D599" s="67" t="str">
        <f aca="false">IF($B599="", "",SUMIF(LerXml!B:B,Relatorio!B599,LerXml!W:W))</f>
        <v/>
      </c>
      <c r="E599" s="67" t="str">
        <f aca="false">IF($B599="", "",SUMIF(LerXml!B:B,Relatorio!B599,LerXml!AX:AX))</f>
        <v/>
      </c>
      <c r="F599" s="68" t="str">
        <f aca="false">IF($B599="", "",SUMIF(LerXml!B:B,Relatorio!B599,LerXml!BA:BA))</f>
        <v/>
      </c>
      <c r="G599" s="67" t="str">
        <f aca="false">IF($B599="", "",SUMIF(LerXml!B:B,Relatorio!B599,LerXml!BB:BB))</f>
        <v/>
      </c>
      <c r="H599" s="67" t="str">
        <f aca="false">IF($B599="", "",SUMIF(LerXml!B:B,Relatorio!B599,LerXml!BE:BE))</f>
        <v/>
      </c>
      <c r="I599" s="68" t="str">
        <f aca="false">IF(AND($F599="",$G599="",$H599=""), "", IF(SUM(F599:H599)-D599 &lt; 0,0,SUM(F599:H599)-D599))</f>
        <v/>
      </c>
    </row>
    <row r="600" customFormat="false" ht="13.8" hidden="false" customHeight="true" outlineLevel="0" collapsed="false">
      <c r="A600" s="71"/>
      <c r="B600" s="72"/>
      <c r="C600" s="71"/>
      <c r="D600" s="67" t="str">
        <f aca="false">IF($B600="", "",SUMIF(LerXml!B:B,Relatorio!B600,LerXml!W:W))</f>
        <v/>
      </c>
      <c r="E600" s="67" t="str">
        <f aca="false">IF($B600="", "",SUMIF(LerXml!B:B,Relatorio!B600,LerXml!AX:AX))</f>
        <v/>
      </c>
      <c r="F600" s="68" t="str">
        <f aca="false">IF($B600="", "",SUMIF(LerXml!B:B,Relatorio!B600,LerXml!BA:BA))</f>
        <v/>
      </c>
      <c r="G600" s="67" t="str">
        <f aca="false">IF($B600="", "",SUMIF(LerXml!B:B,Relatorio!B600,LerXml!BB:BB))</f>
        <v/>
      </c>
      <c r="H600" s="67" t="str">
        <f aca="false">IF($B600="", "",SUMIF(LerXml!B:B,Relatorio!B600,LerXml!BE:BE))</f>
        <v/>
      </c>
      <c r="I600" s="68" t="str">
        <f aca="false">IF(AND($F600="",$G600="",$H600=""), "", IF(SUM(F600:H600)-D600 &lt; 0,0,SUM(F600:H600)-D600))</f>
        <v/>
      </c>
    </row>
    <row r="601" customFormat="false" ht="13.8" hidden="false" customHeight="true" outlineLevel="0" collapsed="false">
      <c r="A601" s="71"/>
      <c r="B601" s="72"/>
      <c r="C601" s="71"/>
      <c r="D601" s="67" t="str">
        <f aca="false">IF($B601="", "",SUMIF(LerXml!B:B,Relatorio!B601,LerXml!W:W))</f>
        <v/>
      </c>
      <c r="E601" s="67" t="str">
        <f aca="false">IF($B601="", "",SUMIF(LerXml!B:B,Relatorio!B601,LerXml!AX:AX))</f>
        <v/>
      </c>
      <c r="F601" s="68" t="str">
        <f aca="false">IF($B601="", "",SUMIF(LerXml!B:B,Relatorio!B601,LerXml!BA:BA))</f>
        <v/>
      </c>
      <c r="G601" s="67" t="str">
        <f aca="false">IF($B601="", "",SUMIF(LerXml!B:B,Relatorio!B601,LerXml!BB:BB))</f>
        <v/>
      </c>
      <c r="H601" s="67" t="str">
        <f aca="false">IF($B601="", "",SUMIF(LerXml!B:B,Relatorio!B601,LerXml!BE:BE))</f>
        <v/>
      </c>
      <c r="I601" s="68" t="str">
        <f aca="false">IF(AND($F601="",$G601="",$H601=""), "", IF(SUM(F601:H601)-D601 &lt; 0,0,SUM(F601:H601)-D601))</f>
        <v/>
      </c>
    </row>
    <row r="602" customFormat="false" ht="13.8" hidden="false" customHeight="true" outlineLevel="0" collapsed="false">
      <c r="A602" s="71"/>
      <c r="B602" s="72"/>
      <c r="C602" s="71"/>
      <c r="D602" s="67" t="str">
        <f aca="false">IF($B602="", "",SUMIF(LerXml!B:B,Relatorio!B602,LerXml!W:W))</f>
        <v/>
      </c>
      <c r="E602" s="67" t="str">
        <f aca="false">IF($B602="", "",SUMIF(LerXml!B:B,Relatorio!B602,LerXml!AX:AX))</f>
        <v/>
      </c>
      <c r="F602" s="68" t="str">
        <f aca="false">IF($B602="", "",SUMIF(LerXml!B:B,Relatorio!B602,LerXml!BA:BA))</f>
        <v/>
      </c>
      <c r="G602" s="67" t="str">
        <f aca="false">IF($B602="", "",SUMIF(LerXml!B:B,Relatorio!B602,LerXml!BB:BB))</f>
        <v/>
      </c>
      <c r="H602" s="67" t="str">
        <f aca="false">IF($B602="", "",SUMIF(LerXml!B:B,Relatorio!B602,LerXml!BE:BE))</f>
        <v/>
      </c>
      <c r="I602" s="68" t="str">
        <f aca="false">IF(AND($F602="",$G602="",$H602=""), "", IF(SUM(F602:H602)-D602 &lt; 0,0,SUM(F602:H602)-D602))</f>
        <v/>
      </c>
    </row>
    <row r="603" customFormat="false" ht="13.8" hidden="false" customHeight="true" outlineLevel="0" collapsed="false">
      <c r="A603" s="71"/>
      <c r="B603" s="72"/>
      <c r="C603" s="71"/>
      <c r="D603" s="67" t="str">
        <f aca="false">IF($B603="", "",SUMIF(LerXml!B:B,Relatorio!B603,LerXml!W:W))</f>
        <v/>
      </c>
      <c r="E603" s="67" t="str">
        <f aca="false">IF($B603="", "",SUMIF(LerXml!B:B,Relatorio!B603,LerXml!AX:AX))</f>
        <v/>
      </c>
      <c r="F603" s="68" t="str">
        <f aca="false">IF($B603="", "",SUMIF(LerXml!B:B,Relatorio!B603,LerXml!BA:BA))</f>
        <v/>
      </c>
      <c r="G603" s="67" t="str">
        <f aca="false">IF($B603="", "",SUMIF(LerXml!B:B,Relatorio!B603,LerXml!BB:BB))</f>
        <v/>
      </c>
      <c r="H603" s="67" t="str">
        <f aca="false">IF($B603="", "",SUMIF(LerXml!B:B,Relatorio!B603,LerXml!BE:BE))</f>
        <v/>
      </c>
      <c r="I603" s="68" t="str">
        <f aca="false">IF(AND($F603="",$G603="",$H603=""), "", IF(SUM(F603:H603)-D603 &lt; 0,0,SUM(F603:H603)-D603))</f>
        <v/>
      </c>
    </row>
    <row r="604" customFormat="false" ht="13.8" hidden="false" customHeight="true" outlineLevel="0" collapsed="false">
      <c r="A604" s="71"/>
      <c r="B604" s="72"/>
      <c r="C604" s="71"/>
      <c r="D604" s="67" t="str">
        <f aca="false">IF($B604="", "",SUMIF(LerXml!B:B,Relatorio!B604,LerXml!W:W))</f>
        <v/>
      </c>
      <c r="E604" s="67" t="str">
        <f aca="false">IF($B604="", "",SUMIF(LerXml!B:B,Relatorio!B604,LerXml!AX:AX))</f>
        <v/>
      </c>
      <c r="F604" s="68" t="str">
        <f aca="false">IF($B604="", "",SUMIF(LerXml!B:B,Relatorio!B604,LerXml!BA:BA))</f>
        <v/>
      </c>
      <c r="G604" s="67" t="str">
        <f aca="false">IF($B604="", "",SUMIF(LerXml!B:B,Relatorio!B604,LerXml!BB:BB))</f>
        <v/>
      </c>
      <c r="H604" s="67" t="str">
        <f aca="false">IF($B604="", "",SUMIF(LerXml!B:B,Relatorio!B604,LerXml!BE:BE))</f>
        <v/>
      </c>
      <c r="I604" s="68" t="str">
        <f aca="false">IF(AND($F604="",$G604="",$H604=""), "", IF(SUM(F604:H604)-D604 &lt; 0,0,SUM(F604:H604)-D604))</f>
        <v/>
      </c>
    </row>
    <row r="605" customFormat="false" ht="13.8" hidden="false" customHeight="true" outlineLevel="0" collapsed="false">
      <c r="A605" s="71"/>
      <c r="B605" s="72"/>
      <c r="C605" s="71"/>
      <c r="D605" s="67" t="str">
        <f aca="false">IF($B605="", "",SUMIF(LerXml!B:B,Relatorio!B605,LerXml!W:W))</f>
        <v/>
      </c>
      <c r="E605" s="67" t="str">
        <f aca="false">IF($B605="", "",SUMIF(LerXml!B:B,Relatorio!B605,LerXml!AX:AX))</f>
        <v/>
      </c>
      <c r="F605" s="68" t="str">
        <f aca="false">IF($B605="", "",SUMIF(LerXml!B:B,Relatorio!B605,LerXml!BA:BA))</f>
        <v/>
      </c>
      <c r="G605" s="67" t="str">
        <f aca="false">IF($B605="", "",SUMIF(LerXml!B:B,Relatorio!B605,LerXml!BB:BB))</f>
        <v/>
      </c>
      <c r="H605" s="67" t="str">
        <f aca="false">IF($B605="", "",SUMIF(LerXml!B:B,Relatorio!B605,LerXml!BE:BE))</f>
        <v/>
      </c>
      <c r="I605" s="68" t="str">
        <f aca="false">IF(AND($F605="",$G605="",$H605=""), "", IF(SUM(F605:H605)-D605 &lt; 0,0,SUM(F605:H605)-D605))</f>
        <v/>
      </c>
    </row>
    <row r="606" customFormat="false" ht="13.8" hidden="false" customHeight="true" outlineLevel="0" collapsed="false">
      <c r="A606" s="71"/>
      <c r="B606" s="72"/>
      <c r="C606" s="71"/>
      <c r="D606" s="67" t="str">
        <f aca="false">IF($B606="", "",SUMIF(LerXml!B:B,Relatorio!B606,LerXml!W:W))</f>
        <v/>
      </c>
      <c r="E606" s="67" t="str">
        <f aca="false">IF($B606="", "",SUMIF(LerXml!B:B,Relatorio!B606,LerXml!AX:AX))</f>
        <v/>
      </c>
      <c r="F606" s="68" t="str">
        <f aca="false">IF($B606="", "",SUMIF(LerXml!B:B,Relatorio!B606,LerXml!BA:BA))</f>
        <v/>
      </c>
      <c r="G606" s="67" t="str">
        <f aca="false">IF($B606="", "",SUMIF(LerXml!B:B,Relatorio!B606,LerXml!BB:BB))</f>
        <v/>
      </c>
      <c r="H606" s="67" t="str">
        <f aca="false">IF($B606="", "",SUMIF(LerXml!B:B,Relatorio!B606,LerXml!BE:BE))</f>
        <v/>
      </c>
      <c r="I606" s="68" t="str">
        <f aca="false">IF(AND($F606="",$G606="",$H606=""), "", IF(SUM(F606:H606)-D606 &lt; 0,0,SUM(F606:H606)-D606))</f>
        <v/>
      </c>
    </row>
    <row r="607" customFormat="false" ht="13.8" hidden="false" customHeight="true" outlineLevel="0" collapsed="false">
      <c r="A607" s="71"/>
      <c r="B607" s="72"/>
      <c r="C607" s="71"/>
      <c r="D607" s="67" t="str">
        <f aca="false">IF($B607="", "",SUMIF(LerXml!B:B,Relatorio!B607,LerXml!W:W))</f>
        <v/>
      </c>
      <c r="E607" s="67" t="str">
        <f aca="false">IF($B607="", "",SUMIF(LerXml!B:B,Relatorio!B607,LerXml!AX:AX))</f>
        <v/>
      </c>
      <c r="F607" s="68" t="str">
        <f aca="false">IF($B607="", "",SUMIF(LerXml!B:B,Relatorio!B607,LerXml!BA:BA))</f>
        <v/>
      </c>
      <c r="G607" s="67" t="str">
        <f aca="false">IF($B607="", "",SUMIF(LerXml!B:B,Relatorio!B607,LerXml!BB:BB))</f>
        <v/>
      </c>
      <c r="H607" s="67" t="str">
        <f aca="false">IF($B607="", "",SUMIF(LerXml!B:B,Relatorio!B607,LerXml!BE:BE))</f>
        <v/>
      </c>
      <c r="I607" s="68" t="str">
        <f aca="false">IF(AND($F607="",$G607="",$H607=""), "", IF(SUM(F607:H607)-D607 &lt; 0,0,SUM(F607:H607)-D607))</f>
        <v/>
      </c>
    </row>
    <row r="608" customFormat="false" ht="13.8" hidden="false" customHeight="true" outlineLevel="0" collapsed="false">
      <c r="A608" s="71"/>
      <c r="B608" s="72"/>
      <c r="C608" s="71"/>
      <c r="D608" s="67" t="str">
        <f aca="false">IF($B608="", "",SUMIF(LerXml!B:B,Relatorio!B608,LerXml!W:W))</f>
        <v/>
      </c>
      <c r="E608" s="67" t="str">
        <f aca="false">IF($B608="", "",SUMIF(LerXml!B:B,Relatorio!B608,LerXml!AX:AX))</f>
        <v/>
      </c>
      <c r="F608" s="68" t="str">
        <f aca="false">IF($B608="", "",SUMIF(LerXml!B:B,Relatorio!B608,LerXml!BA:BA))</f>
        <v/>
      </c>
      <c r="G608" s="67" t="str">
        <f aca="false">IF($B608="", "",SUMIF(LerXml!B:B,Relatorio!B608,LerXml!BB:BB))</f>
        <v/>
      </c>
      <c r="H608" s="67" t="str">
        <f aca="false">IF($B608="", "",SUMIF(LerXml!B:B,Relatorio!B608,LerXml!BE:BE))</f>
        <v/>
      </c>
      <c r="I608" s="68" t="str">
        <f aca="false">IF(AND($F608="",$G608="",$H608=""), "", IF(SUM(F608:H608)-D608 &lt; 0,0,SUM(F608:H608)-D608))</f>
        <v/>
      </c>
    </row>
    <row r="609" customFormat="false" ht="13.8" hidden="false" customHeight="true" outlineLevel="0" collapsed="false">
      <c r="A609" s="71"/>
      <c r="B609" s="72"/>
      <c r="C609" s="71"/>
      <c r="D609" s="67" t="str">
        <f aca="false">IF($B609="", "",SUMIF(LerXml!B:B,Relatorio!B609,LerXml!W:W))</f>
        <v/>
      </c>
      <c r="E609" s="67" t="str">
        <f aca="false">IF($B609="", "",SUMIF(LerXml!B:B,Relatorio!B609,LerXml!AX:AX))</f>
        <v/>
      </c>
      <c r="F609" s="68" t="str">
        <f aca="false">IF($B609="", "",SUMIF(LerXml!B:B,Relatorio!B609,LerXml!BA:BA))</f>
        <v/>
      </c>
      <c r="G609" s="67" t="str">
        <f aca="false">IF($B609="", "",SUMIF(LerXml!B:B,Relatorio!B609,LerXml!BB:BB))</f>
        <v/>
      </c>
      <c r="H609" s="67" t="str">
        <f aca="false">IF($B609="", "",SUMIF(LerXml!B:B,Relatorio!B609,LerXml!BE:BE))</f>
        <v/>
      </c>
      <c r="I609" s="68" t="str">
        <f aca="false">IF(AND($F609="",$G609="",$H609=""), "", IF(SUM(F609:H609)-D609 &lt; 0,0,SUM(F609:H609)-D609))</f>
        <v/>
      </c>
    </row>
    <row r="610" customFormat="false" ht="13.8" hidden="false" customHeight="true" outlineLevel="0" collapsed="false">
      <c r="A610" s="71"/>
      <c r="B610" s="72"/>
      <c r="C610" s="71"/>
      <c r="D610" s="67" t="str">
        <f aca="false">IF($B610="", "",SUMIF(LerXml!B:B,Relatorio!B610,LerXml!W:W))</f>
        <v/>
      </c>
      <c r="E610" s="67" t="str">
        <f aca="false">IF($B610="", "",SUMIF(LerXml!B:B,Relatorio!B610,LerXml!AX:AX))</f>
        <v/>
      </c>
      <c r="F610" s="68" t="str">
        <f aca="false">IF($B610="", "",SUMIF(LerXml!B:B,Relatorio!B610,LerXml!BA:BA))</f>
        <v/>
      </c>
      <c r="G610" s="67" t="str">
        <f aca="false">IF($B610="", "",SUMIF(LerXml!B:B,Relatorio!B610,LerXml!BB:BB))</f>
        <v/>
      </c>
      <c r="H610" s="67" t="str">
        <f aca="false">IF($B610="", "",SUMIF(LerXml!B:B,Relatorio!B610,LerXml!BE:BE))</f>
        <v/>
      </c>
      <c r="I610" s="68" t="str">
        <f aca="false">IF(AND($F610="",$G610="",$H610=""), "", IF(SUM(F610:H610)-D610 &lt; 0,0,SUM(F610:H610)-D610))</f>
        <v/>
      </c>
    </row>
    <row r="611" customFormat="false" ht="13.8" hidden="false" customHeight="true" outlineLevel="0" collapsed="false">
      <c r="A611" s="71"/>
      <c r="B611" s="72"/>
      <c r="C611" s="71"/>
      <c r="D611" s="67" t="str">
        <f aca="false">IF($B611="", "",SUMIF(LerXml!B:B,Relatorio!B611,LerXml!W:W))</f>
        <v/>
      </c>
      <c r="E611" s="67" t="str">
        <f aca="false">IF($B611="", "",SUMIF(LerXml!B:B,Relatorio!B611,LerXml!AX:AX))</f>
        <v/>
      </c>
      <c r="F611" s="68" t="str">
        <f aca="false">IF($B611="", "",SUMIF(LerXml!B:B,Relatorio!B611,LerXml!BA:BA))</f>
        <v/>
      </c>
      <c r="G611" s="67" t="str">
        <f aca="false">IF($B611="", "",SUMIF(LerXml!B:B,Relatorio!B611,LerXml!BB:BB))</f>
        <v/>
      </c>
      <c r="H611" s="67" t="str">
        <f aca="false">IF($B611="", "",SUMIF(LerXml!B:B,Relatorio!B611,LerXml!BE:BE))</f>
        <v/>
      </c>
      <c r="I611" s="68" t="str">
        <f aca="false">IF(AND($F611="",$G611="",$H611=""), "", IF(SUM(F611:H611)-D611 &lt; 0,0,SUM(F611:H611)-D611))</f>
        <v/>
      </c>
    </row>
    <row r="612" customFormat="false" ht="13.8" hidden="false" customHeight="true" outlineLevel="0" collapsed="false">
      <c r="A612" s="71"/>
      <c r="B612" s="72"/>
      <c r="C612" s="71"/>
      <c r="D612" s="67" t="str">
        <f aca="false">IF($B612="", "",SUMIF(LerXml!B:B,Relatorio!B612,LerXml!W:W))</f>
        <v/>
      </c>
      <c r="E612" s="67" t="str">
        <f aca="false">IF($B612="", "",SUMIF(LerXml!B:B,Relatorio!B612,LerXml!AX:AX))</f>
        <v/>
      </c>
      <c r="F612" s="68" t="str">
        <f aca="false">IF($B612="", "",SUMIF(LerXml!B:B,Relatorio!B612,LerXml!BA:BA))</f>
        <v/>
      </c>
      <c r="G612" s="67" t="str">
        <f aca="false">IF($B612="", "",SUMIF(LerXml!B:B,Relatorio!B612,LerXml!BB:BB))</f>
        <v/>
      </c>
      <c r="H612" s="67" t="str">
        <f aca="false">IF($B612="", "",SUMIF(LerXml!B:B,Relatorio!B612,LerXml!BE:BE))</f>
        <v/>
      </c>
      <c r="I612" s="68" t="str">
        <f aca="false">IF(AND($F612="",$G612="",$H612=""), "", IF(SUM(F612:H612)-D612 &lt; 0,0,SUM(F612:H612)-D612))</f>
        <v/>
      </c>
    </row>
    <row r="613" customFormat="false" ht="13.8" hidden="false" customHeight="true" outlineLevel="0" collapsed="false">
      <c r="A613" s="71"/>
      <c r="B613" s="72"/>
      <c r="C613" s="71"/>
      <c r="D613" s="67" t="str">
        <f aca="false">IF($B613="", "",SUMIF(LerXml!B:B,Relatorio!B613,LerXml!W:W))</f>
        <v/>
      </c>
      <c r="E613" s="67" t="str">
        <f aca="false">IF($B613="", "",SUMIF(LerXml!B:B,Relatorio!B613,LerXml!AX:AX))</f>
        <v/>
      </c>
      <c r="F613" s="68" t="str">
        <f aca="false">IF($B613="", "",SUMIF(LerXml!B:B,Relatorio!B613,LerXml!BA:BA))</f>
        <v/>
      </c>
      <c r="G613" s="67" t="str">
        <f aca="false">IF($B613="", "",SUMIF(LerXml!B:B,Relatorio!B613,LerXml!BB:BB))</f>
        <v/>
      </c>
      <c r="H613" s="67" t="str">
        <f aca="false">IF($B613="", "",SUMIF(LerXml!B:B,Relatorio!B613,LerXml!BE:BE))</f>
        <v/>
      </c>
      <c r="I613" s="68" t="str">
        <f aca="false">IF(AND($F613="",$G613="",$H613=""), "", IF(SUM(F613:H613)-D613 &lt; 0,0,SUM(F613:H613)-D613))</f>
        <v/>
      </c>
    </row>
    <row r="614" customFormat="false" ht="13.8" hidden="false" customHeight="true" outlineLevel="0" collapsed="false">
      <c r="A614" s="71"/>
      <c r="B614" s="72"/>
      <c r="C614" s="71"/>
      <c r="D614" s="67" t="str">
        <f aca="false">IF($B614="", "",SUMIF(LerXml!B:B,Relatorio!B614,LerXml!W:W))</f>
        <v/>
      </c>
      <c r="E614" s="67" t="str">
        <f aca="false">IF($B614="", "",SUMIF(LerXml!B:B,Relatorio!B614,LerXml!AX:AX))</f>
        <v/>
      </c>
      <c r="F614" s="68" t="str">
        <f aca="false">IF($B614="", "",SUMIF(LerXml!B:B,Relatorio!B614,LerXml!BA:BA))</f>
        <v/>
      </c>
      <c r="G614" s="67" t="str">
        <f aca="false">IF($B614="", "",SUMIF(LerXml!B:B,Relatorio!B614,LerXml!BB:BB))</f>
        <v/>
      </c>
      <c r="H614" s="67" t="str">
        <f aca="false">IF($B614="", "",SUMIF(LerXml!B:B,Relatorio!B614,LerXml!BE:BE))</f>
        <v/>
      </c>
      <c r="I614" s="68" t="str">
        <f aca="false">IF(AND($F614="",$G614="",$H614=""), "", IF(SUM(F614:H614)-D614 &lt; 0,0,SUM(F614:H614)-D614))</f>
        <v/>
      </c>
    </row>
    <row r="615" customFormat="false" ht="13.8" hidden="false" customHeight="true" outlineLevel="0" collapsed="false">
      <c r="A615" s="71"/>
      <c r="B615" s="72"/>
      <c r="C615" s="71"/>
      <c r="D615" s="67" t="str">
        <f aca="false">IF($B615="", "",SUMIF(LerXml!B:B,Relatorio!B615,LerXml!W:W))</f>
        <v/>
      </c>
      <c r="E615" s="67" t="str">
        <f aca="false">IF($B615="", "",SUMIF(LerXml!B:B,Relatorio!B615,LerXml!AX:AX))</f>
        <v/>
      </c>
      <c r="F615" s="68" t="str">
        <f aca="false">IF($B615="", "",SUMIF(LerXml!B:B,Relatorio!B615,LerXml!BA:BA))</f>
        <v/>
      </c>
      <c r="G615" s="67" t="str">
        <f aca="false">IF($B615="", "",SUMIF(LerXml!B:B,Relatorio!B615,LerXml!BB:BB))</f>
        <v/>
      </c>
      <c r="H615" s="67" t="str">
        <f aca="false">IF($B615="", "",SUMIF(LerXml!B:B,Relatorio!B615,LerXml!BE:BE))</f>
        <v/>
      </c>
      <c r="I615" s="68" t="str">
        <f aca="false">IF(AND($F615="",$G615="",$H615=""), "", IF(SUM(F615:H615)-D615 &lt; 0,0,SUM(F615:H615)-D615))</f>
        <v/>
      </c>
    </row>
    <row r="616" customFormat="false" ht="13.8" hidden="false" customHeight="true" outlineLevel="0" collapsed="false">
      <c r="A616" s="71"/>
      <c r="B616" s="72"/>
      <c r="C616" s="71"/>
      <c r="D616" s="67" t="str">
        <f aca="false">IF($B616="", "",SUMIF(LerXml!B:B,Relatorio!B616,LerXml!W:W))</f>
        <v/>
      </c>
      <c r="E616" s="67" t="str">
        <f aca="false">IF($B616="", "",SUMIF(LerXml!B:B,Relatorio!B616,LerXml!AX:AX))</f>
        <v/>
      </c>
      <c r="F616" s="68" t="str">
        <f aca="false">IF($B616="", "",SUMIF(LerXml!B:B,Relatorio!B616,LerXml!BA:BA))</f>
        <v/>
      </c>
      <c r="G616" s="67" t="str">
        <f aca="false">IF($B616="", "",SUMIF(LerXml!B:B,Relatorio!B616,LerXml!BB:BB))</f>
        <v/>
      </c>
      <c r="H616" s="67" t="str">
        <f aca="false">IF($B616="", "",SUMIF(LerXml!B:B,Relatorio!B616,LerXml!BE:BE))</f>
        <v/>
      </c>
      <c r="I616" s="68" t="str">
        <f aca="false">IF(AND($F616="",$G616="",$H616=""), "", IF(SUM(F616:H616)-D616 &lt; 0,0,SUM(F616:H616)-D616))</f>
        <v/>
      </c>
    </row>
    <row r="617" customFormat="false" ht="13.8" hidden="false" customHeight="true" outlineLevel="0" collapsed="false">
      <c r="A617" s="71"/>
      <c r="B617" s="72"/>
      <c r="C617" s="71"/>
      <c r="D617" s="67" t="str">
        <f aca="false">IF($B617="", "",SUMIF(LerXml!B:B,Relatorio!B617,LerXml!W:W))</f>
        <v/>
      </c>
      <c r="E617" s="67" t="str">
        <f aca="false">IF($B617="", "",SUMIF(LerXml!B:B,Relatorio!B617,LerXml!AX:AX))</f>
        <v/>
      </c>
      <c r="F617" s="68" t="str">
        <f aca="false">IF($B617="", "",SUMIF(LerXml!B:B,Relatorio!B617,LerXml!BA:BA))</f>
        <v/>
      </c>
      <c r="G617" s="67" t="str">
        <f aca="false">IF($B617="", "",SUMIF(LerXml!B:B,Relatorio!B617,LerXml!BB:BB))</f>
        <v/>
      </c>
      <c r="H617" s="67" t="str">
        <f aca="false">IF($B617="", "",SUMIF(LerXml!B:B,Relatorio!B617,LerXml!BE:BE))</f>
        <v/>
      </c>
      <c r="I617" s="68" t="str">
        <f aca="false">IF(AND($F617="",$G617="",$H617=""), "", IF(SUM(F617:H617)-D617 &lt; 0,0,SUM(F617:H617)-D617))</f>
        <v/>
      </c>
    </row>
    <row r="618" customFormat="false" ht="13.8" hidden="false" customHeight="true" outlineLevel="0" collapsed="false">
      <c r="A618" s="71"/>
      <c r="B618" s="72"/>
      <c r="C618" s="71"/>
      <c r="D618" s="67" t="str">
        <f aca="false">IF($B618="", "",SUMIF(LerXml!B:B,Relatorio!B618,LerXml!W:W))</f>
        <v/>
      </c>
      <c r="E618" s="67" t="str">
        <f aca="false">IF($B618="", "",SUMIF(LerXml!B:B,Relatorio!B618,LerXml!AX:AX))</f>
        <v/>
      </c>
      <c r="F618" s="68" t="str">
        <f aca="false">IF($B618="", "",SUMIF(LerXml!B:B,Relatorio!B618,LerXml!BA:BA))</f>
        <v/>
      </c>
      <c r="G618" s="67" t="str">
        <f aca="false">IF($B618="", "",SUMIF(LerXml!B:B,Relatorio!B618,LerXml!BB:BB))</f>
        <v/>
      </c>
      <c r="H618" s="67" t="str">
        <f aca="false">IF($B618="", "",SUMIF(LerXml!B:B,Relatorio!B618,LerXml!BE:BE))</f>
        <v/>
      </c>
      <c r="I618" s="68" t="str">
        <f aca="false">IF(AND($F618="",$G618="",$H618=""), "", IF(SUM(F618:H618)-D618 &lt; 0,0,SUM(F618:H618)-D618))</f>
        <v/>
      </c>
    </row>
    <row r="619" customFormat="false" ht="13.8" hidden="false" customHeight="true" outlineLevel="0" collapsed="false">
      <c r="A619" s="71"/>
      <c r="B619" s="72"/>
      <c r="C619" s="71"/>
      <c r="D619" s="67" t="str">
        <f aca="false">IF($B619="", "",SUMIF(LerXml!B:B,Relatorio!B619,LerXml!W:W))</f>
        <v/>
      </c>
      <c r="E619" s="67" t="str">
        <f aca="false">IF($B619="", "",SUMIF(LerXml!B:B,Relatorio!B619,LerXml!AX:AX))</f>
        <v/>
      </c>
      <c r="F619" s="68" t="str">
        <f aca="false">IF($B619="", "",SUMIF(LerXml!B:B,Relatorio!B619,LerXml!BA:BA))</f>
        <v/>
      </c>
      <c r="G619" s="67" t="str">
        <f aca="false">IF($B619="", "",SUMIF(LerXml!B:B,Relatorio!B619,LerXml!BB:BB))</f>
        <v/>
      </c>
      <c r="H619" s="67" t="str">
        <f aca="false">IF($B619="", "",SUMIF(LerXml!B:B,Relatorio!B619,LerXml!BE:BE))</f>
        <v/>
      </c>
      <c r="I619" s="68" t="str">
        <f aca="false">IF(AND($F619="",$G619="",$H619=""), "", IF(SUM(F619:H619)-D619 &lt; 0,0,SUM(F619:H619)-D619))</f>
        <v/>
      </c>
    </row>
    <row r="620" customFormat="false" ht="13.8" hidden="false" customHeight="true" outlineLevel="0" collapsed="false">
      <c r="A620" s="71"/>
      <c r="B620" s="72"/>
      <c r="C620" s="71"/>
      <c r="D620" s="67" t="str">
        <f aca="false">IF($B620="", "",SUMIF(LerXml!B:B,Relatorio!B620,LerXml!W:W))</f>
        <v/>
      </c>
      <c r="E620" s="67" t="str">
        <f aca="false">IF($B620="", "",SUMIF(LerXml!B:B,Relatorio!B620,LerXml!AX:AX))</f>
        <v/>
      </c>
      <c r="F620" s="68" t="str">
        <f aca="false">IF($B620="", "",SUMIF(LerXml!B:B,Relatorio!B620,LerXml!BA:BA))</f>
        <v/>
      </c>
      <c r="G620" s="67" t="str">
        <f aca="false">IF($B620="", "",SUMIF(LerXml!B:B,Relatorio!B620,LerXml!BB:BB))</f>
        <v/>
      </c>
      <c r="H620" s="67" t="str">
        <f aca="false">IF($B620="", "",SUMIF(LerXml!B:B,Relatorio!B620,LerXml!BE:BE))</f>
        <v/>
      </c>
      <c r="I620" s="68" t="str">
        <f aca="false">IF(AND($F620="",$G620="",$H620=""), "", IF(SUM(F620:H620)-D620 &lt; 0,0,SUM(F620:H620)-D620))</f>
        <v/>
      </c>
    </row>
    <row r="621" customFormat="false" ht="13.8" hidden="false" customHeight="true" outlineLevel="0" collapsed="false">
      <c r="A621" s="71"/>
      <c r="B621" s="72"/>
      <c r="C621" s="71"/>
      <c r="D621" s="67" t="str">
        <f aca="false">IF($B621="", "",SUMIF(LerXml!B:B,Relatorio!B621,LerXml!W:W))</f>
        <v/>
      </c>
      <c r="E621" s="67" t="str">
        <f aca="false">IF($B621="", "",SUMIF(LerXml!B:B,Relatorio!B621,LerXml!AX:AX))</f>
        <v/>
      </c>
      <c r="F621" s="68" t="str">
        <f aca="false">IF($B621="", "",SUMIF(LerXml!B:B,Relatorio!B621,LerXml!BA:BA))</f>
        <v/>
      </c>
      <c r="G621" s="67" t="str">
        <f aca="false">IF($B621="", "",SUMIF(LerXml!B:B,Relatorio!B621,LerXml!BB:BB))</f>
        <v/>
      </c>
      <c r="H621" s="67" t="str">
        <f aca="false">IF($B621="", "",SUMIF(LerXml!B:B,Relatorio!B621,LerXml!BE:BE))</f>
        <v/>
      </c>
      <c r="I621" s="68" t="str">
        <f aca="false">IF(AND($F621="",$G621="",$H621=""), "", IF(SUM(F621:H621)-D621 &lt; 0,0,SUM(F621:H621)-D621))</f>
        <v/>
      </c>
    </row>
    <row r="622" customFormat="false" ht="13.8" hidden="false" customHeight="true" outlineLevel="0" collapsed="false">
      <c r="A622" s="71"/>
      <c r="B622" s="72"/>
      <c r="C622" s="71"/>
      <c r="D622" s="67" t="str">
        <f aca="false">IF($B622="", "",SUMIF(LerXml!B:B,Relatorio!B622,LerXml!W:W))</f>
        <v/>
      </c>
      <c r="E622" s="67" t="str">
        <f aca="false">IF($B622="", "",SUMIF(LerXml!B:B,Relatorio!B622,LerXml!AX:AX))</f>
        <v/>
      </c>
      <c r="F622" s="68" t="str">
        <f aca="false">IF($B622="", "",SUMIF(LerXml!B:B,Relatorio!B622,LerXml!BA:BA))</f>
        <v/>
      </c>
      <c r="G622" s="67" t="str">
        <f aca="false">IF($B622="", "",SUMIF(LerXml!B:B,Relatorio!B622,LerXml!BB:BB))</f>
        <v/>
      </c>
      <c r="H622" s="67" t="str">
        <f aca="false">IF($B622="", "",SUMIF(LerXml!B:B,Relatorio!B622,LerXml!BE:BE))</f>
        <v/>
      </c>
      <c r="I622" s="68" t="str">
        <f aca="false">IF(AND($F622="",$G622="",$H622=""), "", IF(SUM(F622:H622)-D622 &lt; 0,0,SUM(F622:H622)-D622))</f>
        <v/>
      </c>
    </row>
    <row r="623" customFormat="false" ht="13.8" hidden="false" customHeight="true" outlineLevel="0" collapsed="false">
      <c r="A623" s="71"/>
      <c r="B623" s="72"/>
      <c r="C623" s="71"/>
      <c r="D623" s="67" t="str">
        <f aca="false">IF($B623="", "",SUMIF(LerXml!B:B,Relatorio!B623,LerXml!W:W))</f>
        <v/>
      </c>
      <c r="E623" s="67" t="str">
        <f aca="false">IF($B623="", "",SUMIF(LerXml!B:B,Relatorio!B623,LerXml!AX:AX))</f>
        <v/>
      </c>
      <c r="F623" s="68" t="str">
        <f aca="false">IF($B623="", "",SUMIF(LerXml!B:B,Relatorio!B623,LerXml!BA:BA))</f>
        <v/>
      </c>
      <c r="G623" s="67" t="str">
        <f aca="false">IF($B623="", "",SUMIF(LerXml!B:B,Relatorio!B623,LerXml!BB:BB))</f>
        <v/>
      </c>
      <c r="H623" s="67" t="str">
        <f aca="false">IF($B623="", "",SUMIF(LerXml!B:B,Relatorio!B623,LerXml!BE:BE))</f>
        <v/>
      </c>
      <c r="I623" s="68" t="str">
        <f aca="false">IF(AND($F623="",$G623="",$H623=""), "", IF(SUM(F623:H623)-D623 &lt; 0,0,SUM(F623:H623)-D623))</f>
        <v/>
      </c>
    </row>
    <row r="624" customFormat="false" ht="13.8" hidden="false" customHeight="true" outlineLevel="0" collapsed="false">
      <c r="A624" s="71"/>
      <c r="B624" s="72"/>
      <c r="C624" s="71"/>
      <c r="D624" s="67" t="str">
        <f aca="false">IF($B624="", "",SUMIF(LerXml!B:B,Relatorio!B624,LerXml!W:W))</f>
        <v/>
      </c>
      <c r="E624" s="67" t="str">
        <f aca="false">IF($B624="", "",SUMIF(LerXml!B:B,Relatorio!B624,LerXml!AX:AX))</f>
        <v/>
      </c>
      <c r="F624" s="68" t="str">
        <f aca="false">IF($B624="", "",SUMIF(LerXml!B:B,Relatorio!B624,LerXml!BA:BA))</f>
        <v/>
      </c>
      <c r="G624" s="67" t="str">
        <f aca="false">IF($B624="", "",SUMIF(LerXml!B:B,Relatorio!B624,LerXml!BB:BB))</f>
        <v/>
      </c>
      <c r="H624" s="67" t="str">
        <f aca="false">IF($B624="", "",SUMIF(LerXml!B:B,Relatorio!B624,LerXml!BE:BE))</f>
        <v/>
      </c>
      <c r="I624" s="68" t="str">
        <f aca="false">IF(AND($F624="",$G624="",$H624=""), "", IF(SUM(F624:H624)-D624 &lt; 0,0,SUM(F624:H624)-D624))</f>
        <v/>
      </c>
    </row>
    <row r="625" customFormat="false" ht="13.8" hidden="false" customHeight="true" outlineLevel="0" collapsed="false">
      <c r="A625" s="71"/>
      <c r="B625" s="72"/>
      <c r="C625" s="71"/>
      <c r="D625" s="67" t="str">
        <f aca="false">IF($B625="", "",SUMIF(LerXml!B:B,Relatorio!B625,LerXml!W:W))</f>
        <v/>
      </c>
      <c r="E625" s="67" t="str">
        <f aca="false">IF($B625="", "",SUMIF(LerXml!B:B,Relatorio!B625,LerXml!AX:AX))</f>
        <v/>
      </c>
      <c r="F625" s="68" t="str">
        <f aca="false">IF($B625="", "",SUMIF(LerXml!B:B,Relatorio!B625,LerXml!BA:BA))</f>
        <v/>
      </c>
      <c r="G625" s="67" t="str">
        <f aca="false">IF($B625="", "",SUMIF(LerXml!B:B,Relatorio!B625,LerXml!BB:BB))</f>
        <v/>
      </c>
      <c r="H625" s="67" t="str">
        <f aca="false">IF($B625="", "",SUMIF(LerXml!B:B,Relatorio!B625,LerXml!BE:BE))</f>
        <v/>
      </c>
      <c r="I625" s="68" t="str">
        <f aca="false">IF(AND($F625="",$G625="",$H625=""), "", IF(SUM(F625:H625)-D625 &lt; 0,0,SUM(F625:H625)-D625))</f>
        <v/>
      </c>
    </row>
    <row r="626" customFormat="false" ht="13.8" hidden="false" customHeight="true" outlineLevel="0" collapsed="false">
      <c r="A626" s="71"/>
      <c r="B626" s="72"/>
      <c r="C626" s="71"/>
      <c r="D626" s="67" t="str">
        <f aca="false">IF($B626="", "",SUMIF(LerXml!B:B,Relatorio!B626,LerXml!W:W))</f>
        <v/>
      </c>
      <c r="E626" s="67" t="str">
        <f aca="false">IF($B626="", "",SUMIF(LerXml!B:B,Relatorio!B626,LerXml!AX:AX))</f>
        <v/>
      </c>
      <c r="F626" s="68" t="str">
        <f aca="false">IF($B626="", "",SUMIF(LerXml!B:B,Relatorio!B626,LerXml!BA:BA))</f>
        <v/>
      </c>
      <c r="G626" s="67" t="str">
        <f aca="false">IF($B626="", "",SUMIF(LerXml!B:B,Relatorio!B626,LerXml!BB:BB))</f>
        <v/>
      </c>
      <c r="H626" s="67" t="str">
        <f aca="false">IF($B626="", "",SUMIF(LerXml!B:B,Relatorio!B626,LerXml!BE:BE))</f>
        <v/>
      </c>
      <c r="I626" s="68" t="str">
        <f aca="false">IF(AND($F626="",$G626="",$H626=""), "", IF(SUM(F626:H626)-D626 &lt; 0,0,SUM(F626:H626)-D626))</f>
        <v/>
      </c>
    </row>
    <row r="627" customFormat="false" ht="13.8" hidden="false" customHeight="true" outlineLevel="0" collapsed="false">
      <c r="A627" s="71"/>
      <c r="B627" s="72"/>
      <c r="C627" s="71"/>
      <c r="D627" s="67" t="str">
        <f aca="false">IF($B627="", "",SUMIF(LerXml!B:B,Relatorio!B627,LerXml!W:W))</f>
        <v/>
      </c>
      <c r="E627" s="67" t="str">
        <f aca="false">IF($B627="", "",SUMIF(LerXml!B:B,Relatorio!B627,LerXml!AX:AX))</f>
        <v/>
      </c>
      <c r="F627" s="68" t="str">
        <f aca="false">IF($B627="", "",SUMIF(LerXml!B:B,Relatorio!B627,LerXml!BA:BA))</f>
        <v/>
      </c>
      <c r="G627" s="67" t="str">
        <f aca="false">IF($B627="", "",SUMIF(LerXml!B:B,Relatorio!B627,LerXml!BB:BB))</f>
        <v/>
      </c>
      <c r="H627" s="67" t="str">
        <f aca="false">IF($B627="", "",SUMIF(LerXml!B:B,Relatorio!B627,LerXml!BE:BE))</f>
        <v/>
      </c>
      <c r="I627" s="68" t="str">
        <f aca="false">IF(AND($F627="",$G627="",$H627=""), "", IF(SUM(F627:H627)-D627 &lt; 0,0,SUM(F627:H627)-D627))</f>
        <v/>
      </c>
    </row>
    <row r="628" customFormat="false" ht="13.8" hidden="false" customHeight="true" outlineLevel="0" collapsed="false">
      <c r="A628" s="71"/>
      <c r="B628" s="72"/>
      <c r="C628" s="71"/>
      <c r="D628" s="67" t="str">
        <f aca="false">IF($B628="", "",SUMIF(LerXml!B:B,Relatorio!B628,LerXml!W:W))</f>
        <v/>
      </c>
      <c r="E628" s="67" t="str">
        <f aca="false">IF($B628="", "",SUMIF(LerXml!B:B,Relatorio!B628,LerXml!AX:AX))</f>
        <v/>
      </c>
      <c r="F628" s="68" t="str">
        <f aca="false">IF($B628="", "",SUMIF(LerXml!B:B,Relatorio!B628,LerXml!BA:BA))</f>
        <v/>
      </c>
      <c r="G628" s="67" t="str">
        <f aca="false">IF($B628="", "",SUMIF(LerXml!B:B,Relatorio!B628,LerXml!BB:BB))</f>
        <v/>
      </c>
      <c r="H628" s="67" t="str">
        <f aca="false">IF($B628="", "",SUMIF(LerXml!B:B,Relatorio!B628,LerXml!BE:BE))</f>
        <v/>
      </c>
      <c r="I628" s="68" t="str">
        <f aca="false">IF(AND($F628="",$G628="",$H628=""), "", IF(SUM(F628:H628)-D628 &lt; 0,0,SUM(F628:H628)-D628))</f>
        <v/>
      </c>
    </row>
    <row r="629" customFormat="false" ht="13.8" hidden="false" customHeight="true" outlineLevel="0" collapsed="false">
      <c r="A629" s="71"/>
      <c r="B629" s="72"/>
      <c r="C629" s="71"/>
      <c r="D629" s="67" t="str">
        <f aca="false">IF($B629="", "",SUMIF(LerXml!B:B,Relatorio!B629,LerXml!W:W))</f>
        <v/>
      </c>
      <c r="E629" s="67" t="str">
        <f aca="false">IF($B629="", "",SUMIF(LerXml!B:B,Relatorio!B629,LerXml!AX:AX))</f>
        <v/>
      </c>
      <c r="F629" s="68" t="str">
        <f aca="false">IF($B629="", "",SUMIF(LerXml!B:B,Relatorio!B629,LerXml!BA:BA))</f>
        <v/>
      </c>
      <c r="G629" s="67" t="str">
        <f aca="false">IF($B629="", "",SUMIF(LerXml!B:B,Relatorio!B629,LerXml!BB:BB))</f>
        <v/>
      </c>
      <c r="H629" s="67" t="str">
        <f aca="false">IF($B629="", "",SUMIF(LerXml!B:B,Relatorio!B629,LerXml!BE:BE))</f>
        <v/>
      </c>
      <c r="I629" s="68" t="str">
        <f aca="false">IF(AND($F629="",$G629="",$H629=""), "", IF(SUM(F629:H629)-D629 &lt; 0,0,SUM(F629:H629)-D629))</f>
        <v/>
      </c>
    </row>
    <row r="630" customFormat="false" ht="13.8" hidden="false" customHeight="true" outlineLevel="0" collapsed="false">
      <c r="A630" s="71"/>
      <c r="B630" s="72"/>
      <c r="C630" s="71"/>
      <c r="D630" s="67" t="str">
        <f aca="false">IF($B630="", "",SUMIF(LerXml!B:B,Relatorio!B630,LerXml!W:W))</f>
        <v/>
      </c>
      <c r="E630" s="67" t="str">
        <f aca="false">IF($B630="", "",SUMIF(LerXml!B:B,Relatorio!B630,LerXml!AX:AX))</f>
        <v/>
      </c>
      <c r="F630" s="68" t="str">
        <f aca="false">IF($B630="", "",SUMIF(LerXml!B:B,Relatorio!B630,LerXml!BA:BA))</f>
        <v/>
      </c>
      <c r="G630" s="67" t="str">
        <f aca="false">IF($B630="", "",SUMIF(LerXml!B:B,Relatorio!B630,LerXml!BB:BB))</f>
        <v/>
      </c>
      <c r="H630" s="67" t="str">
        <f aca="false">IF($B630="", "",SUMIF(LerXml!B:B,Relatorio!B630,LerXml!BE:BE))</f>
        <v/>
      </c>
      <c r="I630" s="68" t="str">
        <f aca="false">IF(AND($F630="",$G630="",$H630=""), "", IF(SUM(F630:H630)-D630 &lt; 0,0,SUM(F630:H630)-D630))</f>
        <v/>
      </c>
    </row>
    <row r="631" customFormat="false" ht="13.8" hidden="false" customHeight="true" outlineLevel="0" collapsed="false">
      <c r="A631" s="71"/>
      <c r="B631" s="72"/>
      <c r="C631" s="71"/>
      <c r="D631" s="67" t="str">
        <f aca="false">IF($B631="", "",SUMIF(LerXml!B:B,Relatorio!B631,LerXml!W:W))</f>
        <v/>
      </c>
      <c r="E631" s="67" t="str">
        <f aca="false">IF($B631="", "",SUMIF(LerXml!B:B,Relatorio!B631,LerXml!AX:AX))</f>
        <v/>
      </c>
      <c r="F631" s="68" t="str">
        <f aca="false">IF($B631="", "",SUMIF(LerXml!B:B,Relatorio!B631,LerXml!BA:BA))</f>
        <v/>
      </c>
      <c r="G631" s="67" t="str">
        <f aca="false">IF($B631="", "",SUMIF(LerXml!B:B,Relatorio!B631,LerXml!BB:BB))</f>
        <v/>
      </c>
      <c r="H631" s="67" t="str">
        <f aca="false">IF($B631="", "",SUMIF(LerXml!B:B,Relatorio!B631,LerXml!BE:BE))</f>
        <v/>
      </c>
      <c r="I631" s="68" t="str">
        <f aca="false">IF(AND($F631="",$G631="",$H631=""), "", IF(SUM(F631:H631)-D631 &lt; 0,0,SUM(F631:H631)-D631))</f>
        <v/>
      </c>
    </row>
    <row r="632" customFormat="false" ht="13.8" hidden="false" customHeight="true" outlineLevel="0" collapsed="false">
      <c r="A632" s="71"/>
      <c r="B632" s="72"/>
      <c r="C632" s="71"/>
      <c r="D632" s="67" t="str">
        <f aca="false">IF($B632="", "",SUMIF(LerXml!B:B,Relatorio!B632,LerXml!W:W))</f>
        <v/>
      </c>
      <c r="E632" s="67" t="str">
        <f aca="false">IF($B632="", "",SUMIF(LerXml!B:B,Relatorio!B632,LerXml!AX:AX))</f>
        <v/>
      </c>
      <c r="F632" s="68" t="str">
        <f aca="false">IF($B632="", "",SUMIF(LerXml!B:B,Relatorio!B632,LerXml!BA:BA))</f>
        <v/>
      </c>
      <c r="G632" s="67" t="str">
        <f aca="false">IF($B632="", "",SUMIF(LerXml!B:B,Relatorio!B632,LerXml!BB:BB))</f>
        <v/>
      </c>
      <c r="H632" s="67" t="str">
        <f aca="false">IF($B632="", "",SUMIF(LerXml!B:B,Relatorio!B632,LerXml!BE:BE))</f>
        <v/>
      </c>
      <c r="I632" s="68" t="str">
        <f aca="false">IF(AND($F632="",$G632="",$H632=""), "", IF(SUM(F632:H632)-D632 &lt; 0,0,SUM(F632:H632)-D632))</f>
        <v/>
      </c>
    </row>
    <row r="633" customFormat="false" ht="13.8" hidden="false" customHeight="true" outlineLevel="0" collapsed="false">
      <c r="A633" s="71"/>
      <c r="B633" s="72"/>
      <c r="C633" s="71"/>
      <c r="D633" s="67" t="str">
        <f aca="false">IF($B633="", "",SUMIF(LerXml!B:B,Relatorio!B633,LerXml!W:W))</f>
        <v/>
      </c>
      <c r="E633" s="67" t="str">
        <f aca="false">IF($B633="", "",SUMIF(LerXml!B:B,Relatorio!B633,LerXml!AX:AX))</f>
        <v/>
      </c>
      <c r="F633" s="68" t="str">
        <f aca="false">IF($B633="", "",SUMIF(LerXml!B:B,Relatorio!B633,LerXml!BA:BA))</f>
        <v/>
      </c>
      <c r="G633" s="67" t="str">
        <f aca="false">IF($B633="", "",SUMIF(LerXml!B:B,Relatorio!B633,LerXml!BB:BB))</f>
        <v/>
      </c>
      <c r="H633" s="67" t="str">
        <f aca="false">IF($B633="", "",SUMIF(LerXml!B:B,Relatorio!B633,LerXml!BE:BE))</f>
        <v/>
      </c>
      <c r="I633" s="68" t="str">
        <f aca="false">IF(AND($F633="",$G633="",$H633=""), "", IF(SUM(F633:H633)-D633 &lt; 0,0,SUM(F633:H633)-D633))</f>
        <v/>
      </c>
    </row>
    <row r="634" customFormat="false" ht="13.8" hidden="false" customHeight="true" outlineLevel="0" collapsed="false">
      <c r="A634" s="71"/>
      <c r="B634" s="72"/>
      <c r="C634" s="71"/>
      <c r="D634" s="67" t="str">
        <f aca="false">IF($B634="", "",SUMIF(LerXml!B:B,Relatorio!B634,LerXml!W:W))</f>
        <v/>
      </c>
      <c r="E634" s="67" t="str">
        <f aca="false">IF($B634="", "",SUMIF(LerXml!B:B,Relatorio!B634,LerXml!AX:AX))</f>
        <v/>
      </c>
      <c r="F634" s="68" t="str">
        <f aca="false">IF($B634="", "",SUMIF(LerXml!B:B,Relatorio!B634,LerXml!BA:BA))</f>
        <v/>
      </c>
      <c r="G634" s="67" t="str">
        <f aca="false">IF($B634="", "",SUMIF(LerXml!B:B,Relatorio!B634,LerXml!BB:BB))</f>
        <v/>
      </c>
      <c r="H634" s="67" t="str">
        <f aca="false">IF($B634="", "",SUMIF(LerXml!B:B,Relatorio!B634,LerXml!BE:BE))</f>
        <v/>
      </c>
      <c r="I634" s="68" t="str">
        <f aca="false">IF(AND($F634="",$G634="",$H634=""), "", IF(SUM(F634:H634)-D634 &lt; 0,0,SUM(F634:H634)-D634))</f>
        <v/>
      </c>
    </row>
    <row r="635" customFormat="false" ht="13.8" hidden="false" customHeight="true" outlineLevel="0" collapsed="false">
      <c r="A635" s="71"/>
      <c r="B635" s="72"/>
      <c r="C635" s="71"/>
      <c r="D635" s="67" t="str">
        <f aca="false">IF($B635="", "",SUMIF(LerXml!B:B,Relatorio!B635,LerXml!W:W))</f>
        <v/>
      </c>
      <c r="E635" s="67" t="str">
        <f aca="false">IF($B635="", "",SUMIF(LerXml!B:B,Relatorio!B635,LerXml!AX:AX))</f>
        <v/>
      </c>
      <c r="F635" s="68" t="str">
        <f aca="false">IF($B635="", "",SUMIF(LerXml!B:B,Relatorio!B635,LerXml!BA:BA))</f>
        <v/>
      </c>
      <c r="G635" s="67" t="str">
        <f aca="false">IF($B635="", "",SUMIF(LerXml!B:B,Relatorio!B635,LerXml!BB:BB))</f>
        <v/>
      </c>
      <c r="H635" s="67" t="str">
        <f aca="false">IF($B635="", "",SUMIF(LerXml!B:B,Relatorio!B635,LerXml!BE:BE))</f>
        <v/>
      </c>
      <c r="I635" s="68" t="str">
        <f aca="false">IF(AND($F635="",$G635="",$H635=""), "", IF(SUM(F635:H635)-D635 &lt; 0,0,SUM(F635:H635)-D635))</f>
        <v/>
      </c>
    </row>
    <row r="636" customFormat="false" ht="13.8" hidden="false" customHeight="true" outlineLevel="0" collapsed="false">
      <c r="A636" s="71"/>
      <c r="B636" s="72"/>
      <c r="C636" s="71"/>
      <c r="D636" s="67" t="str">
        <f aca="false">IF($B636="", "",SUMIF(LerXml!B:B,Relatorio!B636,LerXml!W:W))</f>
        <v/>
      </c>
      <c r="E636" s="67" t="str">
        <f aca="false">IF($B636="", "",SUMIF(LerXml!B:B,Relatorio!B636,LerXml!AX:AX))</f>
        <v/>
      </c>
      <c r="F636" s="68" t="str">
        <f aca="false">IF($B636="", "",SUMIF(LerXml!B:B,Relatorio!B636,LerXml!BA:BA))</f>
        <v/>
      </c>
      <c r="G636" s="67" t="str">
        <f aca="false">IF($B636="", "",SUMIF(LerXml!B:B,Relatorio!B636,LerXml!BB:BB))</f>
        <v/>
      </c>
      <c r="H636" s="67" t="str">
        <f aca="false">IF($B636="", "",SUMIF(LerXml!B:B,Relatorio!B636,LerXml!BE:BE))</f>
        <v/>
      </c>
      <c r="I636" s="68" t="str">
        <f aca="false">IF(AND($F636="",$G636="",$H636=""), "", IF(SUM(F636:H636)-D636 &lt; 0,0,SUM(F636:H636)-D636))</f>
        <v/>
      </c>
    </row>
    <row r="637" customFormat="false" ht="13.8" hidden="false" customHeight="true" outlineLevel="0" collapsed="false">
      <c r="A637" s="71"/>
      <c r="B637" s="72"/>
      <c r="C637" s="71"/>
      <c r="D637" s="67" t="str">
        <f aca="false">IF($B637="", "",SUMIF(LerXml!B:B,Relatorio!B637,LerXml!W:W))</f>
        <v/>
      </c>
      <c r="E637" s="67" t="str">
        <f aca="false">IF($B637="", "",SUMIF(LerXml!B:B,Relatorio!B637,LerXml!AX:AX))</f>
        <v/>
      </c>
      <c r="F637" s="68" t="str">
        <f aca="false">IF($B637="", "",SUMIF(LerXml!B:B,Relatorio!B637,LerXml!BA:BA))</f>
        <v/>
      </c>
      <c r="G637" s="67" t="str">
        <f aca="false">IF($B637="", "",SUMIF(LerXml!B:B,Relatorio!B637,LerXml!BB:BB))</f>
        <v/>
      </c>
      <c r="H637" s="67" t="str">
        <f aca="false">IF($B637="", "",SUMIF(LerXml!B:B,Relatorio!B637,LerXml!BE:BE))</f>
        <v/>
      </c>
      <c r="I637" s="68" t="str">
        <f aca="false">IF(AND($F637="",$G637="",$H637=""), "", IF(SUM(F637:H637)-D637 &lt; 0,0,SUM(F637:H637)-D637))</f>
        <v/>
      </c>
    </row>
    <row r="638" customFormat="false" ht="13.8" hidden="false" customHeight="true" outlineLevel="0" collapsed="false">
      <c r="A638" s="71"/>
      <c r="B638" s="72"/>
      <c r="C638" s="71"/>
      <c r="D638" s="67" t="str">
        <f aca="false">IF($B638="", "",SUMIF(LerXml!B:B,Relatorio!B638,LerXml!W:W))</f>
        <v/>
      </c>
      <c r="E638" s="67" t="str">
        <f aca="false">IF($B638="", "",SUMIF(LerXml!B:B,Relatorio!B638,LerXml!AX:AX))</f>
        <v/>
      </c>
      <c r="F638" s="68" t="str">
        <f aca="false">IF($B638="", "",SUMIF(LerXml!B:B,Relatorio!B638,LerXml!BA:BA))</f>
        <v/>
      </c>
      <c r="G638" s="67" t="str">
        <f aca="false">IF($B638="", "",SUMIF(LerXml!B:B,Relatorio!B638,LerXml!BB:BB))</f>
        <v/>
      </c>
      <c r="H638" s="67" t="str">
        <f aca="false">IF($B638="", "",SUMIF(LerXml!B:B,Relatorio!B638,LerXml!BE:BE))</f>
        <v/>
      </c>
      <c r="I638" s="68" t="str">
        <f aca="false">IF(AND($F638="",$G638="",$H638=""), "", IF(SUM(F638:H638)-D638 &lt; 0,0,SUM(F638:H638)-D638))</f>
        <v/>
      </c>
    </row>
    <row r="639" customFormat="false" ht="13.8" hidden="false" customHeight="true" outlineLevel="0" collapsed="false">
      <c r="A639" s="71"/>
      <c r="B639" s="72"/>
      <c r="C639" s="71"/>
      <c r="D639" s="67" t="str">
        <f aca="false">IF($B639="", "",SUMIF(LerXml!B:B,Relatorio!B639,LerXml!W:W))</f>
        <v/>
      </c>
      <c r="E639" s="67" t="str">
        <f aca="false">IF($B639="", "",SUMIF(LerXml!B:B,Relatorio!B639,LerXml!AX:AX))</f>
        <v/>
      </c>
      <c r="F639" s="68" t="str">
        <f aca="false">IF($B639="", "",SUMIF(LerXml!B:B,Relatorio!B639,LerXml!BA:BA))</f>
        <v/>
      </c>
      <c r="G639" s="67" t="str">
        <f aca="false">IF($B639="", "",SUMIF(LerXml!B:B,Relatorio!B639,LerXml!BB:BB))</f>
        <v/>
      </c>
      <c r="H639" s="67" t="str">
        <f aca="false">IF($B639="", "",SUMIF(LerXml!B:B,Relatorio!B639,LerXml!BE:BE))</f>
        <v/>
      </c>
      <c r="I639" s="68" t="str">
        <f aca="false">IF(AND($F639="",$G639="",$H639=""), "", IF(SUM(F639:H639)-D639 &lt; 0,0,SUM(F639:H639)-D639))</f>
        <v/>
      </c>
    </row>
    <row r="640" customFormat="false" ht="13.8" hidden="false" customHeight="true" outlineLevel="0" collapsed="false">
      <c r="A640" s="71"/>
      <c r="B640" s="72"/>
      <c r="C640" s="71"/>
      <c r="D640" s="67" t="str">
        <f aca="false">IF($B640="", "",SUMIF(LerXml!B:B,Relatorio!B640,LerXml!W:W))</f>
        <v/>
      </c>
      <c r="E640" s="67" t="str">
        <f aca="false">IF($B640="", "",SUMIF(LerXml!B:B,Relatorio!B640,LerXml!AX:AX))</f>
        <v/>
      </c>
      <c r="F640" s="68" t="str">
        <f aca="false">IF($B640="", "",SUMIF(LerXml!B:B,Relatorio!B640,LerXml!BA:BA))</f>
        <v/>
      </c>
      <c r="G640" s="67" t="str">
        <f aca="false">IF($B640="", "",SUMIF(LerXml!B:B,Relatorio!B640,LerXml!BB:BB))</f>
        <v/>
      </c>
      <c r="H640" s="67" t="str">
        <f aca="false">IF($B640="", "",SUMIF(LerXml!B:B,Relatorio!B640,LerXml!BE:BE))</f>
        <v/>
      </c>
      <c r="I640" s="68" t="str">
        <f aca="false">IF(AND($F640="",$G640="",$H640=""), "", IF(SUM(F640:H640)-D640 &lt; 0,0,SUM(F640:H640)-D640))</f>
        <v/>
      </c>
    </row>
    <row r="641" customFormat="false" ht="13.8" hidden="false" customHeight="true" outlineLevel="0" collapsed="false">
      <c r="A641" s="71"/>
      <c r="B641" s="72"/>
      <c r="C641" s="71"/>
      <c r="D641" s="67" t="str">
        <f aca="false">IF($B641="", "",SUMIF(LerXml!B:B,Relatorio!B641,LerXml!W:W))</f>
        <v/>
      </c>
      <c r="E641" s="67" t="str">
        <f aca="false">IF($B641="", "",SUMIF(LerXml!B:B,Relatorio!B641,LerXml!AX:AX))</f>
        <v/>
      </c>
      <c r="F641" s="68" t="str">
        <f aca="false">IF($B641="", "",SUMIF(LerXml!B:B,Relatorio!B641,LerXml!BA:BA))</f>
        <v/>
      </c>
      <c r="G641" s="67" t="str">
        <f aca="false">IF($B641="", "",SUMIF(LerXml!B:B,Relatorio!B641,LerXml!BB:BB))</f>
        <v/>
      </c>
      <c r="H641" s="67" t="str">
        <f aca="false">IF($B641="", "",SUMIF(LerXml!B:B,Relatorio!B641,LerXml!BE:BE))</f>
        <v/>
      </c>
      <c r="I641" s="68" t="str">
        <f aca="false">IF(AND($F641="",$G641="",$H641=""), "", IF(SUM(F641:H641)-D641 &lt; 0,0,SUM(F641:H641)-D641))</f>
        <v/>
      </c>
    </row>
    <row r="642" customFormat="false" ht="13.8" hidden="false" customHeight="true" outlineLevel="0" collapsed="false">
      <c r="A642" s="71"/>
      <c r="B642" s="72"/>
      <c r="C642" s="71"/>
      <c r="D642" s="67" t="str">
        <f aca="false">IF($B642="", "",SUMIF(LerXml!B:B,Relatorio!B642,LerXml!W:W))</f>
        <v/>
      </c>
      <c r="E642" s="67" t="str">
        <f aca="false">IF($B642="", "",SUMIF(LerXml!B:B,Relatorio!B642,LerXml!AX:AX))</f>
        <v/>
      </c>
      <c r="F642" s="68" t="str">
        <f aca="false">IF($B642="", "",SUMIF(LerXml!B:B,Relatorio!B642,LerXml!BA:BA))</f>
        <v/>
      </c>
      <c r="G642" s="67" t="str">
        <f aca="false">IF($B642="", "",SUMIF(LerXml!B:B,Relatorio!B642,LerXml!BB:BB))</f>
        <v/>
      </c>
      <c r="H642" s="67" t="str">
        <f aca="false">IF($B642="", "",SUMIF(LerXml!B:B,Relatorio!B642,LerXml!BE:BE))</f>
        <v/>
      </c>
      <c r="I642" s="68" t="str">
        <f aca="false">IF(AND($F642="",$G642="",$H642=""), "", IF(SUM(F642:H642)-D642 &lt; 0,0,SUM(F642:H642)-D642))</f>
        <v/>
      </c>
    </row>
    <row r="643" customFormat="false" ht="13.8" hidden="false" customHeight="true" outlineLevel="0" collapsed="false">
      <c r="A643" s="71"/>
      <c r="B643" s="72"/>
      <c r="C643" s="71"/>
      <c r="D643" s="67" t="str">
        <f aca="false">IF($B643="", "",SUMIF(LerXml!B:B,Relatorio!B643,LerXml!W:W))</f>
        <v/>
      </c>
      <c r="E643" s="67" t="str">
        <f aca="false">IF($B643="", "",SUMIF(LerXml!B:B,Relatorio!B643,LerXml!AX:AX))</f>
        <v/>
      </c>
      <c r="F643" s="68" t="str">
        <f aca="false">IF($B643="", "",SUMIF(LerXml!B:B,Relatorio!B643,LerXml!BA:BA))</f>
        <v/>
      </c>
      <c r="G643" s="67" t="str">
        <f aca="false">IF($B643="", "",SUMIF(LerXml!B:B,Relatorio!B643,LerXml!BB:BB))</f>
        <v/>
      </c>
      <c r="H643" s="67" t="str">
        <f aca="false">IF($B643="", "",SUMIF(LerXml!B:B,Relatorio!B643,LerXml!BE:BE))</f>
        <v/>
      </c>
      <c r="I643" s="68" t="str">
        <f aca="false">IF(AND($F643="",$G643="",$H643=""), "", IF(SUM(F643:H643)-D643 &lt; 0,0,SUM(F643:H643)-D643))</f>
        <v/>
      </c>
    </row>
    <row r="644" customFormat="false" ht="13.8" hidden="false" customHeight="true" outlineLevel="0" collapsed="false">
      <c r="A644" s="71"/>
      <c r="B644" s="72"/>
      <c r="C644" s="71"/>
      <c r="D644" s="67" t="str">
        <f aca="false">IF($B644="", "",SUMIF(LerXml!B:B,Relatorio!B644,LerXml!W:W))</f>
        <v/>
      </c>
      <c r="E644" s="67" t="str">
        <f aca="false">IF($B644="", "",SUMIF(LerXml!B:B,Relatorio!B644,LerXml!AX:AX))</f>
        <v/>
      </c>
      <c r="F644" s="68" t="str">
        <f aca="false">IF($B644="", "",SUMIF(LerXml!B:B,Relatorio!B644,LerXml!BA:BA))</f>
        <v/>
      </c>
      <c r="G644" s="67" t="str">
        <f aca="false">IF($B644="", "",SUMIF(LerXml!B:B,Relatorio!B644,LerXml!BB:BB))</f>
        <v/>
      </c>
      <c r="H644" s="67" t="str">
        <f aca="false">IF($B644="", "",SUMIF(LerXml!B:B,Relatorio!B644,LerXml!BE:BE))</f>
        <v/>
      </c>
      <c r="I644" s="68" t="str">
        <f aca="false">IF(AND($F644="",$G644="",$H644=""), "", IF(SUM(F644:H644)-D644 &lt; 0,0,SUM(F644:H644)-D644))</f>
        <v/>
      </c>
    </row>
    <row r="645" customFormat="false" ht="13.8" hidden="false" customHeight="true" outlineLevel="0" collapsed="false">
      <c r="A645" s="71"/>
      <c r="B645" s="72"/>
      <c r="C645" s="71"/>
      <c r="D645" s="67" t="str">
        <f aca="false">IF($B645="", "",SUMIF(LerXml!B:B,Relatorio!B645,LerXml!W:W))</f>
        <v/>
      </c>
      <c r="E645" s="67" t="str">
        <f aca="false">IF($B645="", "",SUMIF(LerXml!B:B,Relatorio!B645,LerXml!AX:AX))</f>
        <v/>
      </c>
      <c r="F645" s="68" t="str">
        <f aca="false">IF($B645="", "",SUMIF(LerXml!B:B,Relatorio!B645,LerXml!BA:BA))</f>
        <v/>
      </c>
      <c r="G645" s="67" t="str">
        <f aca="false">IF($B645="", "",SUMIF(LerXml!B:B,Relatorio!B645,LerXml!BB:BB))</f>
        <v/>
      </c>
      <c r="H645" s="67" t="str">
        <f aca="false">IF($B645="", "",SUMIF(LerXml!B:B,Relatorio!B645,LerXml!BE:BE))</f>
        <v/>
      </c>
      <c r="I645" s="68" t="str">
        <f aca="false">IF(AND($F645="",$G645="",$H645=""), "", IF(SUM(F645:H645)-D645 &lt; 0,0,SUM(F645:H645)-D645))</f>
        <v/>
      </c>
    </row>
    <row r="646" customFormat="false" ht="13.8" hidden="false" customHeight="true" outlineLevel="0" collapsed="false">
      <c r="A646" s="71"/>
      <c r="B646" s="72"/>
      <c r="C646" s="71"/>
      <c r="D646" s="67" t="str">
        <f aca="false">IF($B646="", "",SUMIF(LerXml!B:B,Relatorio!B646,LerXml!W:W))</f>
        <v/>
      </c>
      <c r="E646" s="67" t="str">
        <f aca="false">IF($B646="", "",SUMIF(LerXml!B:B,Relatorio!B646,LerXml!AX:AX))</f>
        <v/>
      </c>
      <c r="F646" s="68" t="str">
        <f aca="false">IF($B646="", "",SUMIF(LerXml!B:B,Relatorio!B646,LerXml!BA:BA))</f>
        <v/>
      </c>
      <c r="G646" s="67" t="str">
        <f aca="false">IF($B646="", "",SUMIF(LerXml!B:B,Relatorio!B646,LerXml!BB:BB))</f>
        <v/>
      </c>
      <c r="H646" s="67" t="str">
        <f aca="false">IF($B646="", "",SUMIF(LerXml!B:B,Relatorio!B646,LerXml!BE:BE))</f>
        <v/>
      </c>
      <c r="I646" s="68" t="str">
        <f aca="false">IF(AND($F646="",$G646="",$H646=""), "", IF(SUM(F646:H646)-D646 &lt; 0,0,SUM(F646:H646)-D646))</f>
        <v/>
      </c>
    </row>
    <row r="647" customFormat="false" ht="13.8" hidden="false" customHeight="true" outlineLevel="0" collapsed="false">
      <c r="A647" s="71"/>
      <c r="B647" s="72"/>
      <c r="C647" s="71"/>
      <c r="D647" s="67" t="str">
        <f aca="false">IF($B647="", "",SUMIF(LerXml!B:B,Relatorio!B647,LerXml!W:W))</f>
        <v/>
      </c>
      <c r="E647" s="67" t="str">
        <f aca="false">IF($B647="", "",SUMIF(LerXml!B:B,Relatorio!B647,LerXml!AX:AX))</f>
        <v/>
      </c>
      <c r="F647" s="68" t="str">
        <f aca="false">IF($B647="", "",SUMIF(LerXml!B:B,Relatorio!B647,LerXml!BA:BA))</f>
        <v/>
      </c>
      <c r="G647" s="67" t="str">
        <f aca="false">IF($B647="", "",SUMIF(LerXml!B:B,Relatorio!B647,LerXml!BB:BB))</f>
        <v/>
      </c>
      <c r="H647" s="67" t="str">
        <f aca="false">IF($B647="", "",SUMIF(LerXml!B:B,Relatorio!B647,LerXml!BE:BE))</f>
        <v/>
      </c>
      <c r="I647" s="68" t="str">
        <f aca="false">IF(AND($F647="",$G647="",$H647=""), "", IF(SUM(F647:H647)-D647 &lt; 0,0,SUM(F647:H647)-D647))</f>
        <v/>
      </c>
    </row>
    <row r="648" customFormat="false" ht="13.8" hidden="false" customHeight="true" outlineLevel="0" collapsed="false">
      <c r="A648" s="71"/>
      <c r="B648" s="72"/>
      <c r="C648" s="71"/>
      <c r="D648" s="67" t="str">
        <f aca="false">IF($B648="", "",SUMIF(LerXml!B:B,Relatorio!B648,LerXml!W:W))</f>
        <v/>
      </c>
      <c r="E648" s="67" t="str">
        <f aca="false">IF($B648="", "",SUMIF(LerXml!B:B,Relatorio!B648,LerXml!AX:AX))</f>
        <v/>
      </c>
      <c r="F648" s="68" t="str">
        <f aca="false">IF($B648="", "",SUMIF(LerXml!B:B,Relatorio!B648,LerXml!BA:BA))</f>
        <v/>
      </c>
      <c r="G648" s="67" t="str">
        <f aca="false">IF($B648="", "",SUMIF(LerXml!B:B,Relatorio!B648,LerXml!BB:BB))</f>
        <v/>
      </c>
      <c r="H648" s="67" t="str">
        <f aca="false">IF($B648="", "",SUMIF(LerXml!B:B,Relatorio!B648,LerXml!BE:BE))</f>
        <v/>
      </c>
      <c r="I648" s="68" t="str">
        <f aca="false">IF(AND($F648="",$G648="",$H648=""), "", IF(SUM(F648:H648)-D648 &lt; 0,0,SUM(F648:H648)-D648))</f>
        <v/>
      </c>
    </row>
    <row r="649" customFormat="false" ht="13.8" hidden="false" customHeight="true" outlineLevel="0" collapsed="false">
      <c r="A649" s="71"/>
      <c r="B649" s="72"/>
      <c r="C649" s="71"/>
      <c r="D649" s="67" t="str">
        <f aca="false">IF($B649="", "",SUMIF(LerXml!B:B,Relatorio!B649,LerXml!W:W))</f>
        <v/>
      </c>
      <c r="E649" s="67" t="str">
        <f aca="false">IF($B649="", "",SUMIF(LerXml!B:B,Relatorio!B649,LerXml!AX:AX))</f>
        <v/>
      </c>
      <c r="F649" s="68" t="str">
        <f aca="false">IF($B649="", "",SUMIF(LerXml!B:B,Relatorio!B649,LerXml!BA:BA))</f>
        <v/>
      </c>
      <c r="G649" s="67" t="str">
        <f aca="false">IF($B649="", "",SUMIF(LerXml!B:B,Relatorio!B649,LerXml!BB:BB))</f>
        <v/>
      </c>
      <c r="H649" s="67" t="str">
        <f aca="false">IF($B649="", "",SUMIF(LerXml!B:B,Relatorio!B649,LerXml!BE:BE))</f>
        <v/>
      </c>
      <c r="I649" s="68" t="str">
        <f aca="false">IF(AND($F649="",$G649="",$H649=""), "", IF(SUM(F649:H649)-D649 &lt; 0,0,SUM(F649:H649)-D649))</f>
        <v/>
      </c>
    </row>
    <row r="650" customFormat="false" ht="13.8" hidden="false" customHeight="true" outlineLevel="0" collapsed="false">
      <c r="A650" s="71"/>
      <c r="B650" s="72"/>
      <c r="C650" s="71"/>
      <c r="D650" s="67" t="str">
        <f aca="false">IF($B650="", "",SUMIF(LerXml!B:B,Relatorio!B650,LerXml!W:W))</f>
        <v/>
      </c>
      <c r="E650" s="67" t="str">
        <f aca="false">IF($B650="", "",SUMIF(LerXml!B:B,Relatorio!B650,LerXml!AX:AX))</f>
        <v/>
      </c>
      <c r="F650" s="68" t="str">
        <f aca="false">IF($B650="", "",SUMIF(LerXml!B:B,Relatorio!B650,LerXml!BA:BA))</f>
        <v/>
      </c>
      <c r="G650" s="67" t="str">
        <f aca="false">IF($B650="", "",SUMIF(LerXml!B:B,Relatorio!B650,LerXml!BB:BB))</f>
        <v/>
      </c>
      <c r="H650" s="67" t="str">
        <f aca="false">IF($B650="", "",SUMIF(LerXml!B:B,Relatorio!B650,LerXml!BE:BE))</f>
        <v/>
      </c>
      <c r="I650" s="68" t="str">
        <f aca="false">IF(AND($F650="",$G650="",$H650=""), "", IF(SUM(F650:H650)-D650 &lt; 0,0,SUM(F650:H650)-D650))</f>
        <v/>
      </c>
    </row>
    <row r="651" customFormat="false" ht="13.8" hidden="false" customHeight="true" outlineLevel="0" collapsed="false">
      <c r="A651" s="71"/>
      <c r="B651" s="72"/>
      <c r="C651" s="71"/>
      <c r="D651" s="67" t="str">
        <f aca="false">IF($B651="", "",SUMIF(LerXml!B:B,Relatorio!B651,LerXml!W:W))</f>
        <v/>
      </c>
      <c r="E651" s="67" t="str">
        <f aca="false">IF($B651="", "",SUMIF(LerXml!B:B,Relatorio!B651,LerXml!AX:AX))</f>
        <v/>
      </c>
      <c r="F651" s="68" t="str">
        <f aca="false">IF($B651="", "",SUMIF(LerXml!B:B,Relatorio!B651,LerXml!BA:BA))</f>
        <v/>
      </c>
      <c r="G651" s="67" t="str">
        <f aca="false">IF($B651="", "",SUMIF(LerXml!B:B,Relatorio!B651,LerXml!BB:BB))</f>
        <v/>
      </c>
      <c r="H651" s="67" t="str">
        <f aca="false">IF($B651="", "",SUMIF(LerXml!B:B,Relatorio!B651,LerXml!BE:BE))</f>
        <v/>
      </c>
      <c r="I651" s="68" t="str">
        <f aca="false">IF(AND($F651="",$G651="",$H651=""), "", IF(SUM(F651:H651)-D651 &lt; 0,0,SUM(F651:H651)-D651))</f>
        <v/>
      </c>
    </row>
    <row r="652" customFormat="false" ht="13.8" hidden="false" customHeight="true" outlineLevel="0" collapsed="false">
      <c r="A652" s="71"/>
      <c r="B652" s="72"/>
      <c r="C652" s="71"/>
      <c r="D652" s="67" t="str">
        <f aca="false">IF($B652="", "",SUMIF(LerXml!B:B,Relatorio!B652,LerXml!W:W))</f>
        <v/>
      </c>
      <c r="E652" s="67" t="str">
        <f aca="false">IF($B652="", "",SUMIF(LerXml!B:B,Relatorio!B652,LerXml!AX:AX))</f>
        <v/>
      </c>
      <c r="F652" s="68" t="str">
        <f aca="false">IF($B652="", "",SUMIF(LerXml!B:B,Relatorio!B652,LerXml!BA:BA))</f>
        <v/>
      </c>
      <c r="G652" s="67" t="str">
        <f aca="false">IF($B652="", "",SUMIF(LerXml!B:B,Relatorio!B652,LerXml!BB:BB))</f>
        <v/>
      </c>
      <c r="H652" s="67" t="str">
        <f aca="false">IF($B652="", "",SUMIF(LerXml!B:B,Relatorio!B652,LerXml!BE:BE))</f>
        <v/>
      </c>
      <c r="I652" s="68" t="str">
        <f aca="false">IF(AND($F652="",$G652="",$H652=""), "", IF(SUM(F652:H652)-D652 &lt; 0,0,SUM(F652:H652)-D652))</f>
        <v/>
      </c>
    </row>
    <row r="653" customFormat="false" ht="13.8" hidden="false" customHeight="true" outlineLevel="0" collapsed="false">
      <c r="A653" s="71"/>
      <c r="B653" s="72"/>
      <c r="C653" s="71"/>
      <c r="D653" s="67" t="str">
        <f aca="false">IF($B653="", "",SUMIF(LerXml!B:B,Relatorio!B653,LerXml!W:W))</f>
        <v/>
      </c>
      <c r="E653" s="67" t="str">
        <f aca="false">IF($B653="", "",SUMIF(LerXml!B:B,Relatorio!B653,LerXml!AX:AX))</f>
        <v/>
      </c>
      <c r="F653" s="68" t="str">
        <f aca="false">IF($B653="", "",SUMIF(LerXml!B:B,Relatorio!B653,LerXml!BA:BA))</f>
        <v/>
      </c>
      <c r="G653" s="67" t="str">
        <f aca="false">IF($B653="", "",SUMIF(LerXml!B:B,Relatorio!B653,LerXml!BB:BB))</f>
        <v/>
      </c>
      <c r="H653" s="67" t="str">
        <f aca="false">IF($B653="", "",SUMIF(LerXml!B:B,Relatorio!B653,LerXml!BE:BE))</f>
        <v/>
      </c>
      <c r="I653" s="68" t="str">
        <f aca="false">IF(AND($F653="",$G653="",$H653=""), "", IF(SUM(F653:H653)-D653 &lt; 0,0,SUM(F653:H653)-D653))</f>
        <v/>
      </c>
    </row>
    <row r="654" customFormat="false" ht="13.8" hidden="false" customHeight="true" outlineLevel="0" collapsed="false">
      <c r="A654" s="71"/>
      <c r="B654" s="72"/>
      <c r="C654" s="71"/>
      <c r="D654" s="67" t="str">
        <f aca="false">IF($B654="", "",SUMIF(LerXml!B:B,Relatorio!B654,LerXml!W:W))</f>
        <v/>
      </c>
      <c r="E654" s="67" t="str">
        <f aca="false">IF($B654="", "",SUMIF(LerXml!B:B,Relatorio!B654,LerXml!AX:AX))</f>
        <v/>
      </c>
      <c r="F654" s="68" t="str">
        <f aca="false">IF($B654="", "",SUMIF(LerXml!B:B,Relatorio!B654,LerXml!BA:BA))</f>
        <v/>
      </c>
      <c r="G654" s="67" t="str">
        <f aca="false">IF($B654="", "",SUMIF(LerXml!B:B,Relatorio!B654,LerXml!BB:BB))</f>
        <v/>
      </c>
      <c r="H654" s="67" t="str">
        <f aca="false">IF($B654="", "",SUMIF(LerXml!B:B,Relatorio!B654,LerXml!BE:BE))</f>
        <v/>
      </c>
      <c r="I654" s="68" t="str">
        <f aca="false">IF(AND($F654="",$G654="",$H654=""), "", IF(SUM(F654:H654)-D654 &lt; 0,0,SUM(F654:H654)-D654))</f>
        <v/>
      </c>
    </row>
    <row r="655" customFormat="false" ht="13.8" hidden="false" customHeight="true" outlineLevel="0" collapsed="false">
      <c r="A655" s="71"/>
      <c r="B655" s="72"/>
      <c r="C655" s="71"/>
      <c r="D655" s="67" t="str">
        <f aca="false">IF($B655="", "",SUMIF(LerXml!B:B,Relatorio!B655,LerXml!W:W))</f>
        <v/>
      </c>
      <c r="E655" s="67" t="str">
        <f aca="false">IF($B655="", "",SUMIF(LerXml!B:B,Relatorio!B655,LerXml!AX:AX))</f>
        <v/>
      </c>
      <c r="F655" s="68" t="str">
        <f aca="false">IF($B655="", "",SUMIF(LerXml!B:B,Relatorio!B655,LerXml!BA:BA))</f>
        <v/>
      </c>
      <c r="G655" s="67" t="str">
        <f aca="false">IF($B655="", "",SUMIF(LerXml!B:B,Relatorio!B655,LerXml!BB:BB))</f>
        <v/>
      </c>
      <c r="H655" s="67" t="str">
        <f aca="false">IF($B655="", "",SUMIF(LerXml!B:B,Relatorio!B655,LerXml!BE:BE))</f>
        <v/>
      </c>
      <c r="I655" s="68" t="str">
        <f aca="false">IF(AND($F655="",$G655="",$H655=""), "", IF(SUM(F655:H655)-D655 &lt; 0,0,SUM(F655:H655)-D655))</f>
        <v/>
      </c>
    </row>
    <row r="656" customFormat="false" ht="13.8" hidden="false" customHeight="true" outlineLevel="0" collapsed="false">
      <c r="A656" s="71"/>
      <c r="B656" s="72"/>
      <c r="C656" s="71"/>
      <c r="D656" s="67" t="str">
        <f aca="false">IF($B656="", "",SUMIF(LerXml!B:B,Relatorio!B656,LerXml!W:W))</f>
        <v/>
      </c>
      <c r="E656" s="67" t="str">
        <f aca="false">IF($B656="", "",SUMIF(LerXml!B:B,Relatorio!B656,LerXml!AX:AX))</f>
        <v/>
      </c>
      <c r="F656" s="68" t="str">
        <f aca="false">IF($B656="", "",SUMIF(LerXml!B:B,Relatorio!B656,LerXml!BA:BA))</f>
        <v/>
      </c>
      <c r="G656" s="67" t="str">
        <f aca="false">IF($B656="", "",SUMIF(LerXml!B:B,Relatorio!B656,LerXml!BB:BB))</f>
        <v/>
      </c>
      <c r="H656" s="67" t="str">
        <f aca="false">IF($B656="", "",SUMIF(LerXml!B:B,Relatorio!B656,LerXml!BE:BE))</f>
        <v/>
      </c>
      <c r="I656" s="68" t="str">
        <f aca="false">IF(AND($F656="",$G656="",$H656=""), "", IF(SUM(F656:H656)-D656 &lt; 0,0,SUM(F656:H656)-D656))</f>
        <v/>
      </c>
    </row>
    <row r="657" customFormat="false" ht="13.8" hidden="false" customHeight="true" outlineLevel="0" collapsed="false">
      <c r="A657" s="71"/>
      <c r="B657" s="72"/>
      <c r="C657" s="71"/>
      <c r="D657" s="67" t="str">
        <f aca="false">IF($B657="", "",SUMIF(LerXml!B:B,Relatorio!B657,LerXml!W:W))</f>
        <v/>
      </c>
      <c r="E657" s="67" t="str">
        <f aca="false">IF($B657="", "",SUMIF(LerXml!B:B,Relatorio!B657,LerXml!AX:AX))</f>
        <v/>
      </c>
      <c r="F657" s="68" t="str">
        <f aca="false">IF($B657="", "",SUMIF(LerXml!B:B,Relatorio!B657,LerXml!BA:BA))</f>
        <v/>
      </c>
      <c r="G657" s="67" t="str">
        <f aca="false">IF($B657="", "",SUMIF(LerXml!B:B,Relatorio!B657,LerXml!BB:BB))</f>
        <v/>
      </c>
      <c r="H657" s="67" t="str">
        <f aca="false">IF($B657="", "",SUMIF(LerXml!B:B,Relatorio!B657,LerXml!BE:BE))</f>
        <v/>
      </c>
      <c r="I657" s="68" t="str">
        <f aca="false">IF(AND($F657="",$G657="",$H657=""), "", IF(SUM(F657:H657)-D657 &lt; 0,0,SUM(F657:H657)-D657))</f>
        <v/>
      </c>
    </row>
    <row r="658" customFormat="false" ht="13.8" hidden="false" customHeight="true" outlineLevel="0" collapsed="false">
      <c r="A658" s="71"/>
      <c r="B658" s="72"/>
      <c r="C658" s="71"/>
      <c r="D658" s="67" t="str">
        <f aca="false">IF($B658="", "",SUMIF(LerXml!B:B,Relatorio!B658,LerXml!W:W))</f>
        <v/>
      </c>
      <c r="E658" s="67" t="str">
        <f aca="false">IF($B658="", "",SUMIF(LerXml!B:B,Relatorio!B658,LerXml!AX:AX))</f>
        <v/>
      </c>
      <c r="F658" s="68" t="str">
        <f aca="false">IF($B658="", "",SUMIF(LerXml!B:B,Relatorio!B658,LerXml!BA:BA))</f>
        <v/>
      </c>
      <c r="G658" s="67" t="str">
        <f aca="false">IF($B658="", "",SUMIF(LerXml!B:B,Relatorio!B658,LerXml!BB:BB))</f>
        <v/>
      </c>
      <c r="H658" s="67" t="str">
        <f aca="false">IF($B658="", "",SUMIF(LerXml!B:B,Relatorio!B658,LerXml!BE:BE))</f>
        <v/>
      </c>
      <c r="I658" s="68" t="str">
        <f aca="false">IF(AND($F658="",$G658="",$H658=""), "", IF(SUM(F658:H658)-D658 &lt; 0,0,SUM(F658:H658)-D658))</f>
        <v/>
      </c>
    </row>
    <row r="659" customFormat="false" ht="13.8" hidden="false" customHeight="true" outlineLevel="0" collapsed="false">
      <c r="A659" s="71"/>
      <c r="B659" s="72"/>
      <c r="C659" s="71"/>
      <c r="D659" s="67" t="str">
        <f aca="false">IF($B659="", "",SUMIF(LerXml!B:B,Relatorio!B659,LerXml!W:W))</f>
        <v/>
      </c>
      <c r="E659" s="67" t="str">
        <f aca="false">IF($B659="", "",SUMIF(LerXml!B:B,Relatorio!B659,LerXml!AX:AX))</f>
        <v/>
      </c>
      <c r="F659" s="68" t="str">
        <f aca="false">IF($B659="", "",SUMIF(LerXml!B:B,Relatorio!B659,LerXml!BA:BA))</f>
        <v/>
      </c>
      <c r="G659" s="67" t="str">
        <f aca="false">IF($B659="", "",SUMIF(LerXml!B:B,Relatorio!B659,LerXml!BB:BB))</f>
        <v/>
      </c>
      <c r="H659" s="67" t="str">
        <f aca="false">IF($B659="", "",SUMIF(LerXml!B:B,Relatorio!B659,LerXml!BE:BE))</f>
        <v/>
      </c>
      <c r="I659" s="68" t="str">
        <f aca="false">IF(AND($F659="",$G659="",$H659=""), "", IF(SUM(F659:H659)-D659 &lt; 0,0,SUM(F659:H659)-D659))</f>
        <v/>
      </c>
    </row>
    <row r="660" customFormat="false" ht="13.8" hidden="false" customHeight="true" outlineLevel="0" collapsed="false">
      <c r="A660" s="71"/>
      <c r="B660" s="72"/>
      <c r="C660" s="71"/>
      <c r="D660" s="67" t="str">
        <f aca="false">IF($B660="", "",SUMIF(LerXml!B:B,Relatorio!B660,LerXml!W:W))</f>
        <v/>
      </c>
      <c r="E660" s="67" t="str">
        <f aca="false">IF($B660="", "",SUMIF(LerXml!B:B,Relatorio!B660,LerXml!AX:AX))</f>
        <v/>
      </c>
      <c r="F660" s="68" t="str">
        <f aca="false">IF($B660="", "",SUMIF(LerXml!B:B,Relatorio!B660,LerXml!BA:BA))</f>
        <v/>
      </c>
      <c r="G660" s="67" t="str">
        <f aca="false">IF($B660="", "",SUMIF(LerXml!B:B,Relatorio!B660,LerXml!BB:BB))</f>
        <v/>
      </c>
      <c r="H660" s="67" t="str">
        <f aca="false">IF($B660="", "",SUMIF(LerXml!B:B,Relatorio!B660,LerXml!BE:BE))</f>
        <v/>
      </c>
      <c r="I660" s="68" t="str">
        <f aca="false">IF(AND($F660="",$G660="",$H660=""), "", IF(SUM(F660:H660)-D660 &lt; 0,0,SUM(F660:H660)-D660))</f>
        <v/>
      </c>
    </row>
    <row r="661" customFormat="false" ht="13.8" hidden="false" customHeight="true" outlineLevel="0" collapsed="false">
      <c r="A661" s="71"/>
      <c r="B661" s="72"/>
      <c r="C661" s="71"/>
      <c r="D661" s="67" t="str">
        <f aca="false">IF($B661="", "",SUMIF(LerXml!B:B,Relatorio!B661,LerXml!W:W))</f>
        <v/>
      </c>
      <c r="E661" s="67" t="str">
        <f aca="false">IF($B661="", "",SUMIF(LerXml!B:B,Relatorio!B661,LerXml!AX:AX))</f>
        <v/>
      </c>
      <c r="F661" s="68" t="str">
        <f aca="false">IF($B661="", "",SUMIF(LerXml!B:B,Relatorio!B661,LerXml!BA:BA))</f>
        <v/>
      </c>
      <c r="G661" s="67" t="str">
        <f aca="false">IF($B661="", "",SUMIF(LerXml!B:B,Relatorio!B661,LerXml!BB:BB))</f>
        <v/>
      </c>
      <c r="H661" s="67" t="str">
        <f aca="false">IF($B661="", "",SUMIF(LerXml!B:B,Relatorio!B661,LerXml!BE:BE))</f>
        <v/>
      </c>
      <c r="I661" s="68" t="str">
        <f aca="false">IF(AND($F661="",$G661="",$H661=""), "", IF(SUM(F661:H661)-D661 &lt; 0,0,SUM(F661:H661)-D661))</f>
        <v/>
      </c>
    </row>
    <row r="662" customFormat="false" ht="13.8" hidden="false" customHeight="true" outlineLevel="0" collapsed="false">
      <c r="A662" s="71"/>
      <c r="B662" s="72"/>
      <c r="C662" s="71"/>
      <c r="D662" s="67" t="str">
        <f aca="false">IF($B662="", "",SUMIF(LerXml!B:B,Relatorio!B662,LerXml!W:W))</f>
        <v/>
      </c>
      <c r="E662" s="67" t="str">
        <f aca="false">IF($B662="", "",SUMIF(LerXml!B:B,Relatorio!B662,LerXml!AX:AX))</f>
        <v/>
      </c>
      <c r="F662" s="68" t="str">
        <f aca="false">IF($B662="", "",SUMIF(LerXml!B:B,Relatorio!B662,LerXml!BA:BA))</f>
        <v/>
      </c>
      <c r="G662" s="67" t="str">
        <f aca="false">IF($B662="", "",SUMIF(LerXml!B:B,Relatorio!B662,LerXml!BB:BB))</f>
        <v/>
      </c>
      <c r="H662" s="67" t="str">
        <f aca="false">IF($B662="", "",SUMIF(LerXml!B:B,Relatorio!B662,LerXml!BE:BE))</f>
        <v/>
      </c>
      <c r="I662" s="68" t="str">
        <f aca="false">IF(AND($F662="",$G662="",$H662=""), "", IF(SUM(F662:H662)-D662 &lt; 0,0,SUM(F662:H662)-D662))</f>
        <v/>
      </c>
    </row>
    <row r="663" customFormat="false" ht="13.8" hidden="false" customHeight="true" outlineLevel="0" collapsed="false">
      <c r="A663" s="71"/>
      <c r="B663" s="72"/>
      <c r="C663" s="71"/>
      <c r="D663" s="67" t="str">
        <f aca="false">IF($B663="", "",SUMIF(LerXml!B:B,Relatorio!B663,LerXml!W:W))</f>
        <v/>
      </c>
      <c r="E663" s="67" t="str">
        <f aca="false">IF($B663="", "",SUMIF(LerXml!B:B,Relatorio!B663,LerXml!AX:AX))</f>
        <v/>
      </c>
      <c r="F663" s="68" t="str">
        <f aca="false">IF($B663="", "",SUMIF(LerXml!B:B,Relatorio!B663,LerXml!BA:BA))</f>
        <v/>
      </c>
      <c r="G663" s="67" t="str">
        <f aca="false">IF($B663="", "",SUMIF(LerXml!B:B,Relatorio!B663,LerXml!BB:BB))</f>
        <v/>
      </c>
      <c r="H663" s="67" t="str">
        <f aca="false">IF($B663="", "",SUMIF(LerXml!B:B,Relatorio!B663,LerXml!BE:BE))</f>
        <v/>
      </c>
      <c r="I663" s="68" t="str">
        <f aca="false">IF(AND($F663="",$G663="",$H663=""), "", IF(SUM(F663:H663)-D663 &lt; 0,0,SUM(F663:H663)-D663))</f>
        <v/>
      </c>
    </row>
    <row r="664" customFormat="false" ht="13.8" hidden="false" customHeight="true" outlineLevel="0" collapsed="false">
      <c r="A664" s="71"/>
      <c r="B664" s="72"/>
      <c r="C664" s="71"/>
      <c r="D664" s="67" t="str">
        <f aca="false">IF($B664="", "",SUMIF(LerXml!B:B,Relatorio!B664,LerXml!W:W))</f>
        <v/>
      </c>
      <c r="E664" s="67" t="str">
        <f aca="false">IF($B664="", "",SUMIF(LerXml!B:B,Relatorio!B664,LerXml!AX:AX))</f>
        <v/>
      </c>
      <c r="F664" s="68" t="str">
        <f aca="false">IF($B664="", "",SUMIF(LerXml!B:B,Relatorio!B664,LerXml!BA:BA))</f>
        <v/>
      </c>
      <c r="G664" s="67" t="str">
        <f aca="false">IF($B664="", "",SUMIF(LerXml!B:B,Relatorio!B664,LerXml!BB:BB))</f>
        <v/>
      </c>
      <c r="H664" s="67" t="str">
        <f aca="false">IF($B664="", "",SUMIF(LerXml!B:B,Relatorio!B664,LerXml!BE:BE))</f>
        <v/>
      </c>
      <c r="I664" s="68" t="str">
        <f aca="false">IF(AND($F664="",$G664="",$H664=""), "", IF(SUM(F664:H664)-D664 &lt; 0,0,SUM(F664:H664)-D664))</f>
        <v/>
      </c>
    </row>
    <row r="665" customFormat="false" ht="13.8" hidden="false" customHeight="true" outlineLevel="0" collapsed="false">
      <c r="A665" s="71"/>
      <c r="B665" s="72"/>
      <c r="C665" s="71"/>
      <c r="D665" s="67" t="str">
        <f aca="false">IF($B665="", "",SUMIF(LerXml!B:B,Relatorio!B665,LerXml!W:W))</f>
        <v/>
      </c>
      <c r="E665" s="67" t="str">
        <f aca="false">IF($B665="", "",SUMIF(LerXml!B:B,Relatorio!B665,LerXml!AX:AX))</f>
        <v/>
      </c>
      <c r="F665" s="68" t="str">
        <f aca="false">IF($B665="", "",SUMIF(LerXml!B:B,Relatorio!B665,LerXml!BA:BA))</f>
        <v/>
      </c>
      <c r="G665" s="67" t="str">
        <f aca="false">IF($B665="", "",SUMIF(LerXml!B:B,Relatorio!B665,LerXml!BB:BB))</f>
        <v/>
      </c>
      <c r="H665" s="67" t="str">
        <f aca="false">IF($B665="", "",SUMIF(LerXml!B:B,Relatorio!B665,LerXml!BE:BE))</f>
        <v/>
      </c>
      <c r="I665" s="68" t="str">
        <f aca="false">IF(AND($F665="",$G665="",$H665=""), "", IF(SUM(F665:H665)-D665 &lt; 0,0,SUM(F665:H665)-D665))</f>
        <v/>
      </c>
    </row>
    <row r="666" customFormat="false" ht="13.8" hidden="false" customHeight="true" outlineLevel="0" collapsed="false">
      <c r="A666" s="71"/>
      <c r="B666" s="72"/>
      <c r="C666" s="71"/>
      <c r="D666" s="67" t="str">
        <f aca="false">IF($B666="", "",SUMIF(LerXml!B:B,Relatorio!B666,LerXml!W:W))</f>
        <v/>
      </c>
      <c r="E666" s="67" t="str">
        <f aca="false">IF($B666="", "",SUMIF(LerXml!B:B,Relatorio!B666,LerXml!AX:AX))</f>
        <v/>
      </c>
      <c r="F666" s="68" t="str">
        <f aca="false">IF($B666="", "",SUMIF(LerXml!B:B,Relatorio!B666,LerXml!BA:BA))</f>
        <v/>
      </c>
      <c r="G666" s="67" t="str">
        <f aca="false">IF($B666="", "",SUMIF(LerXml!B:B,Relatorio!B666,LerXml!BB:BB))</f>
        <v/>
      </c>
      <c r="H666" s="67" t="str">
        <f aca="false">IF($B666="", "",SUMIF(LerXml!B:B,Relatorio!B666,LerXml!BE:BE))</f>
        <v/>
      </c>
      <c r="I666" s="68" t="str">
        <f aca="false">IF(AND($F666="",$G666="",$H666=""), "", IF(SUM(F666:H666)-D666 &lt; 0,0,SUM(F666:H666)-D666))</f>
        <v/>
      </c>
    </row>
    <row r="667" customFormat="false" ht="13.8" hidden="false" customHeight="true" outlineLevel="0" collapsed="false">
      <c r="A667" s="71"/>
      <c r="B667" s="72"/>
      <c r="C667" s="71"/>
      <c r="D667" s="67" t="str">
        <f aca="false">IF($B667="", "",SUMIF(LerXml!B:B,Relatorio!B667,LerXml!W:W))</f>
        <v/>
      </c>
      <c r="E667" s="67" t="str">
        <f aca="false">IF($B667="", "",SUMIF(LerXml!B:B,Relatorio!B667,LerXml!AX:AX))</f>
        <v/>
      </c>
      <c r="F667" s="68" t="str">
        <f aca="false">IF($B667="", "",SUMIF(LerXml!B:B,Relatorio!B667,LerXml!BA:BA))</f>
        <v/>
      </c>
      <c r="G667" s="67" t="str">
        <f aca="false">IF($B667="", "",SUMIF(LerXml!B:B,Relatorio!B667,LerXml!BB:BB))</f>
        <v/>
      </c>
      <c r="H667" s="67" t="str">
        <f aca="false">IF($B667="", "",SUMIF(LerXml!B:B,Relatorio!B667,LerXml!BE:BE))</f>
        <v/>
      </c>
      <c r="I667" s="68" t="str">
        <f aca="false">IF(AND($F667="",$G667="",$H667=""), "", IF(SUM(F667:H667)-D667 &lt; 0,0,SUM(F667:H667)-D667))</f>
        <v/>
      </c>
    </row>
    <row r="668" customFormat="false" ht="13.8" hidden="false" customHeight="true" outlineLevel="0" collapsed="false">
      <c r="A668" s="71"/>
      <c r="B668" s="72"/>
      <c r="C668" s="71"/>
      <c r="D668" s="67" t="str">
        <f aca="false">IF($B668="", "",SUMIF(LerXml!B:B,Relatorio!B668,LerXml!W:W))</f>
        <v/>
      </c>
      <c r="E668" s="67" t="str">
        <f aca="false">IF($B668="", "",SUMIF(LerXml!B:B,Relatorio!B668,LerXml!AX:AX))</f>
        <v/>
      </c>
      <c r="F668" s="68" t="str">
        <f aca="false">IF($B668="", "",SUMIF(LerXml!B:B,Relatorio!B668,LerXml!BA:BA))</f>
        <v/>
      </c>
      <c r="G668" s="67" t="str">
        <f aca="false">IF($B668="", "",SUMIF(LerXml!B:B,Relatorio!B668,LerXml!BB:BB))</f>
        <v/>
      </c>
      <c r="H668" s="67" t="str">
        <f aca="false">IF($B668="", "",SUMIF(LerXml!B:B,Relatorio!B668,LerXml!BE:BE))</f>
        <v/>
      </c>
      <c r="I668" s="68" t="str">
        <f aca="false">IF(AND($F668="",$G668="",$H668=""), "", IF(SUM(F668:H668)-D668 &lt; 0,0,SUM(F668:H668)-D668))</f>
        <v/>
      </c>
    </row>
    <row r="669" customFormat="false" ht="13.8" hidden="false" customHeight="true" outlineLevel="0" collapsed="false">
      <c r="A669" s="71"/>
      <c r="B669" s="72"/>
      <c r="C669" s="71"/>
      <c r="D669" s="67" t="str">
        <f aca="false">IF($B669="", "",SUMIF(LerXml!B:B,Relatorio!B669,LerXml!W:W))</f>
        <v/>
      </c>
      <c r="E669" s="67" t="str">
        <f aca="false">IF($B669="", "",SUMIF(LerXml!B:B,Relatorio!B669,LerXml!AX:AX))</f>
        <v/>
      </c>
      <c r="F669" s="68" t="str">
        <f aca="false">IF($B669="", "",SUMIF(LerXml!B:B,Relatorio!B669,LerXml!BA:BA))</f>
        <v/>
      </c>
      <c r="G669" s="67" t="str">
        <f aca="false">IF($B669="", "",SUMIF(LerXml!B:B,Relatorio!B669,LerXml!BB:BB))</f>
        <v/>
      </c>
      <c r="H669" s="67" t="str">
        <f aca="false">IF($B669="", "",SUMIF(LerXml!B:B,Relatorio!B669,LerXml!BE:BE))</f>
        <v/>
      </c>
      <c r="I669" s="68" t="str">
        <f aca="false">IF(AND($F669="",$G669="",$H669=""), "", IF(SUM(F669:H669)-D669 &lt; 0,0,SUM(F669:H669)-D669))</f>
        <v/>
      </c>
    </row>
    <row r="670" customFormat="false" ht="13.8" hidden="false" customHeight="true" outlineLevel="0" collapsed="false">
      <c r="A670" s="71"/>
      <c r="B670" s="72"/>
      <c r="C670" s="71"/>
      <c r="D670" s="67" t="str">
        <f aca="false">IF($B670="", "",SUMIF(LerXml!B:B,Relatorio!B670,LerXml!W:W))</f>
        <v/>
      </c>
      <c r="E670" s="67" t="str">
        <f aca="false">IF($B670="", "",SUMIF(LerXml!B:B,Relatorio!B670,LerXml!AX:AX))</f>
        <v/>
      </c>
      <c r="F670" s="68" t="str">
        <f aca="false">IF($B670="", "",SUMIF(LerXml!B:B,Relatorio!B670,LerXml!BA:BA))</f>
        <v/>
      </c>
      <c r="G670" s="67" t="str">
        <f aca="false">IF($B670="", "",SUMIF(LerXml!B:B,Relatorio!B670,LerXml!BB:BB))</f>
        <v/>
      </c>
      <c r="H670" s="67" t="str">
        <f aca="false">IF($B670="", "",SUMIF(LerXml!B:B,Relatorio!B670,LerXml!BE:BE))</f>
        <v/>
      </c>
      <c r="I670" s="68" t="str">
        <f aca="false">IF(AND($F670="",$G670="",$H670=""), "", IF(SUM(F670:H670)-D670 &lt; 0,0,SUM(F670:H670)-D670))</f>
        <v/>
      </c>
    </row>
    <row r="671" customFormat="false" ht="13.8" hidden="false" customHeight="true" outlineLevel="0" collapsed="false">
      <c r="A671" s="71"/>
      <c r="B671" s="72"/>
      <c r="C671" s="71"/>
      <c r="D671" s="67" t="str">
        <f aca="false">IF($B671="", "",SUMIF(LerXml!B:B,Relatorio!B671,LerXml!W:W))</f>
        <v/>
      </c>
      <c r="E671" s="67" t="str">
        <f aca="false">IF($B671="", "",SUMIF(LerXml!B:B,Relatorio!B671,LerXml!AX:AX))</f>
        <v/>
      </c>
      <c r="F671" s="68" t="str">
        <f aca="false">IF($B671="", "",SUMIF(LerXml!B:B,Relatorio!B671,LerXml!BA:BA))</f>
        <v/>
      </c>
      <c r="G671" s="67" t="str">
        <f aca="false">IF($B671="", "",SUMIF(LerXml!B:B,Relatorio!B671,LerXml!BB:BB))</f>
        <v/>
      </c>
      <c r="H671" s="67" t="str">
        <f aca="false">IF($B671="", "",SUMIF(LerXml!B:B,Relatorio!B671,LerXml!BE:BE))</f>
        <v/>
      </c>
      <c r="I671" s="68" t="str">
        <f aca="false">IF(AND($F671="",$G671="",$H671=""), "", IF(SUM(F671:H671)-D671 &lt; 0,0,SUM(F671:H671)-D671))</f>
        <v/>
      </c>
    </row>
    <row r="672" customFormat="false" ht="13.8" hidden="false" customHeight="true" outlineLevel="0" collapsed="false">
      <c r="A672" s="71"/>
      <c r="B672" s="72"/>
      <c r="C672" s="71"/>
      <c r="D672" s="67" t="str">
        <f aca="false">IF($B672="", "",SUMIF(LerXml!B:B,Relatorio!B672,LerXml!W:W))</f>
        <v/>
      </c>
      <c r="E672" s="67" t="str">
        <f aca="false">IF($B672="", "",SUMIF(LerXml!B:B,Relatorio!B672,LerXml!AX:AX))</f>
        <v/>
      </c>
      <c r="F672" s="68" t="str">
        <f aca="false">IF($B672="", "",SUMIF(LerXml!B:B,Relatorio!B672,LerXml!BA:BA))</f>
        <v/>
      </c>
      <c r="G672" s="67" t="str">
        <f aca="false">IF($B672="", "",SUMIF(LerXml!B:B,Relatorio!B672,LerXml!BB:BB))</f>
        <v/>
      </c>
      <c r="H672" s="67" t="str">
        <f aca="false">IF($B672="", "",SUMIF(LerXml!B:B,Relatorio!B672,LerXml!BE:BE))</f>
        <v/>
      </c>
      <c r="I672" s="68" t="str">
        <f aca="false">IF(AND($F672="",$G672="",$H672=""), "", IF(SUM(F672:H672)-D672 &lt; 0,0,SUM(F672:H672)-D672))</f>
        <v/>
      </c>
    </row>
    <row r="673" customFormat="false" ht="13.8" hidden="false" customHeight="true" outlineLevel="0" collapsed="false">
      <c r="A673" s="71"/>
      <c r="B673" s="72"/>
      <c r="C673" s="71"/>
      <c r="D673" s="67" t="str">
        <f aca="false">IF($B673="", "",SUMIF(LerXml!B:B,Relatorio!B673,LerXml!W:W))</f>
        <v/>
      </c>
      <c r="E673" s="67" t="str">
        <f aca="false">IF($B673="", "",SUMIF(LerXml!B:B,Relatorio!B673,LerXml!AX:AX))</f>
        <v/>
      </c>
      <c r="F673" s="68" t="str">
        <f aca="false">IF($B673="", "",SUMIF(LerXml!B:B,Relatorio!B673,LerXml!BA:BA))</f>
        <v/>
      </c>
      <c r="G673" s="67" t="str">
        <f aca="false">IF($B673="", "",SUMIF(LerXml!B:B,Relatorio!B673,LerXml!BB:BB))</f>
        <v/>
      </c>
      <c r="H673" s="67" t="str">
        <f aca="false">IF($B673="", "",SUMIF(LerXml!B:B,Relatorio!B673,LerXml!BE:BE))</f>
        <v/>
      </c>
      <c r="I673" s="68" t="str">
        <f aca="false">IF(AND($F673="",$G673="",$H673=""), "", IF(SUM(F673:H673)-D673 &lt; 0,0,SUM(F673:H673)-D673))</f>
        <v/>
      </c>
    </row>
    <row r="674" customFormat="false" ht="13.8" hidden="false" customHeight="true" outlineLevel="0" collapsed="false">
      <c r="A674" s="71"/>
      <c r="B674" s="72"/>
      <c r="C674" s="71"/>
      <c r="D674" s="67" t="str">
        <f aca="false">IF($B674="", "",SUMIF(LerXml!B:B,Relatorio!B674,LerXml!W:W))</f>
        <v/>
      </c>
      <c r="E674" s="67" t="str">
        <f aca="false">IF($B674="", "",SUMIF(LerXml!B:B,Relatorio!B674,LerXml!AX:AX))</f>
        <v/>
      </c>
      <c r="F674" s="68" t="str">
        <f aca="false">IF($B674="", "",SUMIF(LerXml!B:B,Relatorio!B674,LerXml!BA:BA))</f>
        <v/>
      </c>
      <c r="G674" s="67" t="str">
        <f aca="false">IF($B674="", "",SUMIF(LerXml!B:B,Relatorio!B674,LerXml!BB:BB))</f>
        <v/>
      </c>
      <c r="H674" s="67" t="str">
        <f aca="false">IF($B674="", "",SUMIF(LerXml!B:B,Relatorio!B674,LerXml!BE:BE))</f>
        <v/>
      </c>
      <c r="I674" s="68" t="str">
        <f aca="false">IF(AND($F674="",$G674="",$H674=""), "", IF(SUM(F674:H674)-D674 &lt; 0,0,SUM(F674:H674)-D674))</f>
        <v/>
      </c>
    </row>
    <row r="675" customFormat="false" ht="13.8" hidden="false" customHeight="true" outlineLevel="0" collapsed="false">
      <c r="A675" s="71"/>
      <c r="B675" s="72"/>
      <c r="C675" s="71"/>
      <c r="D675" s="67" t="str">
        <f aca="false">IF($B675="", "",SUMIF(LerXml!B:B,Relatorio!B675,LerXml!W:W))</f>
        <v/>
      </c>
      <c r="E675" s="67" t="str">
        <f aca="false">IF($B675="", "",SUMIF(LerXml!B:B,Relatorio!B675,LerXml!AX:AX))</f>
        <v/>
      </c>
      <c r="F675" s="68" t="str">
        <f aca="false">IF($B675="", "",SUMIF(LerXml!B:B,Relatorio!B675,LerXml!BA:BA))</f>
        <v/>
      </c>
      <c r="G675" s="67" t="str">
        <f aca="false">IF($B675="", "",SUMIF(LerXml!B:B,Relatorio!B675,LerXml!BB:BB))</f>
        <v/>
      </c>
      <c r="H675" s="67" t="str">
        <f aca="false">IF($B675="", "",SUMIF(LerXml!B:B,Relatorio!B675,LerXml!BE:BE))</f>
        <v/>
      </c>
      <c r="I675" s="68" t="str">
        <f aca="false">IF(AND($F675="",$G675="",$H675=""), "", IF(SUM(F675:H675)-D675 &lt; 0,0,SUM(F675:H675)-D675))</f>
        <v/>
      </c>
    </row>
    <row r="676" customFormat="false" ht="13.8" hidden="false" customHeight="true" outlineLevel="0" collapsed="false">
      <c r="A676" s="71"/>
      <c r="B676" s="72"/>
      <c r="C676" s="71"/>
      <c r="D676" s="67" t="str">
        <f aca="false">IF($B676="", "",SUMIF(LerXml!B:B,Relatorio!B676,LerXml!W:W))</f>
        <v/>
      </c>
      <c r="E676" s="67" t="str">
        <f aca="false">IF($B676="", "",SUMIF(LerXml!B:B,Relatorio!B676,LerXml!AX:AX))</f>
        <v/>
      </c>
      <c r="F676" s="68" t="str">
        <f aca="false">IF($B676="", "",SUMIF(LerXml!B:B,Relatorio!B676,LerXml!BA:BA))</f>
        <v/>
      </c>
      <c r="G676" s="67" t="str">
        <f aca="false">IF($B676="", "",SUMIF(LerXml!B:B,Relatorio!B676,LerXml!BB:BB))</f>
        <v/>
      </c>
      <c r="H676" s="67" t="str">
        <f aca="false">IF($B676="", "",SUMIF(LerXml!B:B,Relatorio!B676,LerXml!BE:BE))</f>
        <v/>
      </c>
      <c r="I676" s="68" t="str">
        <f aca="false">IF(AND($F676="",$G676="",$H676=""), "", IF(SUM(F676:H676)-D676 &lt; 0,0,SUM(F676:H676)-D676))</f>
        <v/>
      </c>
    </row>
    <row r="677" customFormat="false" ht="13.8" hidden="false" customHeight="true" outlineLevel="0" collapsed="false">
      <c r="A677" s="71"/>
      <c r="B677" s="72"/>
      <c r="C677" s="71"/>
      <c r="D677" s="67" t="str">
        <f aca="false">IF($B677="", "",SUMIF(LerXml!B:B,Relatorio!B677,LerXml!W:W))</f>
        <v/>
      </c>
      <c r="E677" s="67" t="str">
        <f aca="false">IF($B677="", "",SUMIF(LerXml!B:B,Relatorio!B677,LerXml!AX:AX))</f>
        <v/>
      </c>
      <c r="F677" s="68" t="str">
        <f aca="false">IF($B677="", "",SUMIF(LerXml!B:B,Relatorio!B677,LerXml!BA:BA))</f>
        <v/>
      </c>
      <c r="G677" s="67" t="str">
        <f aca="false">IF($B677="", "",SUMIF(LerXml!B:B,Relatorio!B677,LerXml!BB:BB))</f>
        <v/>
      </c>
      <c r="H677" s="67" t="str">
        <f aca="false">IF($B677="", "",SUMIF(LerXml!B:B,Relatorio!B677,LerXml!BE:BE))</f>
        <v/>
      </c>
      <c r="I677" s="68" t="str">
        <f aca="false">IF(AND($F677="",$G677="",$H677=""), "", IF(SUM(F677:H677)-D677 &lt; 0,0,SUM(F677:H677)-D677))</f>
        <v/>
      </c>
    </row>
    <row r="678" customFormat="false" ht="13.8" hidden="false" customHeight="true" outlineLevel="0" collapsed="false">
      <c r="A678" s="71"/>
      <c r="B678" s="72"/>
      <c r="C678" s="71"/>
      <c r="D678" s="67" t="str">
        <f aca="false">IF($B678="", "",SUMIF(LerXml!B:B,Relatorio!B678,LerXml!W:W))</f>
        <v/>
      </c>
      <c r="E678" s="67" t="str">
        <f aca="false">IF($B678="", "",SUMIF(LerXml!B:B,Relatorio!B678,LerXml!AX:AX))</f>
        <v/>
      </c>
      <c r="F678" s="68" t="str">
        <f aca="false">IF($B678="", "",SUMIF(LerXml!B:B,Relatorio!B678,LerXml!BA:BA))</f>
        <v/>
      </c>
      <c r="G678" s="67" t="str">
        <f aca="false">IF($B678="", "",SUMIF(LerXml!B:B,Relatorio!B678,LerXml!BB:BB))</f>
        <v/>
      </c>
      <c r="H678" s="67" t="str">
        <f aca="false">IF($B678="", "",SUMIF(LerXml!B:B,Relatorio!B678,LerXml!BE:BE))</f>
        <v/>
      </c>
      <c r="I678" s="68" t="str">
        <f aca="false">IF(AND($F678="",$G678="",$H678=""), "", IF(SUM(F678:H678)-D678 &lt; 0,0,SUM(F678:H678)-D678))</f>
        <v/>
      </c>
    </row>
    <row r="679" customFormat="false" ht="13.8" hidden="false" customHeight="true" outlineLevel="0" collapsed="false">
      <c r="A679" s="71"/>
      <c r="B679" s="72"/>
      <c r="C679" s="71"/>
      <c r="D679" s="67" t="str">
        <f aca="false">IF($B679="", "",SUMIF(LerXml!B:B,Relatorio!B679,LerXml!W:W))</f>
        <v/>
      </c>
      <c r="E679" s="67" t="str">
        <f aca="false">IF($B679="", "",SUMIF(LerXml!B:B,Relatorio!B679,LerXml!AX:AX))</f>
        <v/>
      </c>
      <c r="F679" s="68" t="str">
        <f aca="false">IF($B679="", "",SUMIF(LerXml!B:B,Relatorio!B679,LerXml!BA:BA))</f>
        <v/>
      </c>
      <c r="G679" s="67" t="str">
        <f aca="false">IF($B679="", "",SUMIF(LerXml!B:B,Relatorio!B679,LerXml!BB:BB))</f>
        <v/>
      </c>
      <c r="H679" s="67" t="str">
        <f aca="false">IF($B679="", "",SUMIF(LerXml!B:B,Relatorio!B679,LerXml!BE:BE))</f>
        <v/>
      </c>
      <c r="I679" s="68" t="str">
        <f aca="false">IF(AND($F679="",$G679="",$H679=""), "", IF(SUM(F679:H679)-D679 &lt; 0,0,SUM(F679:H679)-D679))</f>
        <v/>
      </c>
    </row>
    <row r="680" customFormat="false" ht="13.8" hidden="false" customHeight="true" outlineLevel="0" collapsed="false">
      <c r="A680" s="71"/>
      <c r="B680" s="72"/>
      <c r="C680" s="71"/>
      <c r="D680" s="67" t="str">
        <f aca="false">IF($B680="", "",SUMIF(LerXml!B:B,Relatorio!B680,LerXml!W:W))</f>
        <v/>
      </c>
      <c r="E680" s="67" t="str">
        <f aca="false">IF($B680="", "",SUMIF(LerXml!B:B,Relatorio!B680,LerXml!AX:AX))</f>
        <v/>
      </c>
      <c r="F680" s="68" t="str">
        <f aca="false">IF($B680="", "",SUMIF(LerXml!B:B,Relatorio!B680,LerXml!BA:BA))</f>
        <v/>
      </c>
      <c r="G680" s="67" t="str">
        <f aca="false">IF($B680="", "",SUMIF(LerXml!B:B,Relatorio!B680,LerXml!BB:BB))</f>
        <v/>
      </c>
      <c r="H680" s="67" t="str">
        <f aca="false">IF($B680="", "",SUMIF(LerXml!B:B,Relatorio!B680,LerXml!BE:BE))</f>
        <v/>
      </c>
      <c r="I680" s="68" t="str">
        <f aca="false">IF(AND($F680="",$G680="",$H680=""), "", IF(SUM(F680:H680)-D680 &lt; 0,0,SUM(F680:H680)-D680))</f>
        <v/>
      </c>
    </row>
    <row r="681" customFormat="false" ht="13.8" hidden="false" customHeight="true" outlineLevel="0" collapsed="false">
      <c r="A681" s="71"/>
      <c r="B681" s="72"/>
      <c r="C681" s="71"/>
      <c r="D681" s="67" t="str">
        <f aca="false">IF($B681="", "",SUMIF(LerXml!B:B,Relatorio!B681,LerXml!W:W))</f>
        <v/>
      </c>
      <c r="E681" s="67" t="str">
        <f aca="false">IF($B681="", "",SUMIF(LerXml!B:B,Relatorio!B681,LerXml!AX:AX))</f>
        <v/>
      </c>
      <c r="F681" s="68" t="str">
        <f aca="false">IF($B681="", "",SUMIF(LerXml!B:B,Relatorio!B681,LerXml!BA:BA))</f>
        <v/>
      </c>
      <c r="G681" s="67" t="str">
        <f aca="false">IF($B681="", "",SUMIF(LerXml!B:B,Relatorio!B681,LerXml!BB:BB))</f>
        <v/>
      </c>
      <c r="H681" s="67" t="str">
        <f aca="false">IF($B681="", "",SUMIF(LerXml!B:B,Relatorio!B681,LerXml!BE:BE))</f>
        <v/>
      </c>
      <c r="I681" s="68" t="str">
        <f aca="false">IF(AND($F681="",$G681="",$H681=""), "", IF(SUM(F681:H681)-D681 &lt; 0,0,SUM(F681:H681)-D681))</f>
        <v/>
      </c>
    </row>
    <row r="682" customFormat="false" ht="13.8" hidden="false" customHeight="true" outlineLevel="0" collapsed="false">
      <c r="A682" s="71"/>
      <c r="B682" s="72"/>
      <c r="C682" s="71"/>
      <c r="D682" s="67" t="str">
        <f aca="false">IF($B682="", "",SUMIF(LerXml!B:B,Relatorio!B682,LerXml!W:W))</f>
        <v/>
      </c>
      <c r="E682" s="67" t="str">
        <f aca="false">IF($B682="", "",SUMIF(LerXml!B:B,Relatorio!B682,LerXml!AX:AX))</f>
        <v/>
      </c>
      <c r="F682" s="68" t="str">
        <f aca="false">IF($B682="", "",SUMIF(LerXml!B:B,Relatorio!B682,LerXml!BA:BA))</f>
        <v/>
      </c>
      <c r="G682" s="67" t="str">
        <f aca="false">IF($B682="", "",SUMIF(LerXml!B:B,Relatorio!B682,LerXml!BB:BB))</f>
        <v/>
      </c>
      <c r="H682" s="67" t="str">
        <f aca="false">IF($B682="", "",SUMIF(LerXml!B:B,Relatorio!B682,LerXml!BE:BE))</f>
        <v/>
      </c>
      <c r="I682" s="68" t="str">
        <f aca="false">IF(AND($F682="",$G682="",$H682=""), "", IF(SUM(F682:H682)-D682 &lt; 0,0,SUM(F682:H682)-D682))</f>
        <v/>
      </c>
    </row>
    <row r="683" customFormat="false" ht="13.8" hidden="false" customHeight="true" outlineLevel="0" collapsed="false">
      <c r="A683" s="71"/>
      <c r="B683" s="72"/>
      <c r="C683" s="71"/>
      <c r="D683" s="67" t="str">
        <f aca="false">IF($B683="", "",SUMIF(LerXml!B:B,Relatorio!B683,LerXml!W:W))</f>
        <v/>
      </c>
      <c r="E683" s="67" t="str">
        <f aca="false">IF($B683="", "",SUMIF(LerXml!B:B,Relatorio!B683,LerXml!AX:AX))</f>
        <v/>
      </c>
      <c r="F683" s="68" t="str">
        <f aca="false">IF($B683="", "",SUMIF(LerXml!B:B,Relatorio!B683,LerXml!BA:BA))</f>
        <v/>
      </c>
      <c r="G683" s="67" t="str">
        <f aca="false">IF($B683="", "",SUMIF(LerXml!B:B,Relatorio!B683,LerXml!BB:BB))</f>
        <v/>
      </c>
      <c r="H683" s="67" t="str">
        <f aca="false">IF($B683="", "",SUMIF(LerXml!B:B,Relatorio!B683,LerXml!BE:BE))</f>
        <v/>
      </c>
      <c r="I683" s="68" t="str">
        <f aca="false">IF(AND($F683="",$G683="",$H683=""), "", IF(SUM(F683:H683)-D683 &lt; 0,0,SUM(F683:H683)-D683))</f>
        <v/>
      </c>
    </row>
    <row r="684" customFormat="false" ht="13.8" hidden="false" customHeight="true" outlineLevel="0" collapsed="false">
      <c r="A684" s="71"/>
      <c r="B684" s="72"/>
      <c r="C684" s="71"/>
      <c r="D684" s="67" t="str">
        <f aca="false">IF($B684="", "",SUMIF(LerXml!B:B,Relatorio!B684,LerXml!W:W))</f>
        <v/>
      </c>
      <c r="E684" s="67" t="str">
        <f aca="false">IF($B684="", "",SUMIF(LerXml!B:B,Relatorio!B684,LerXml!AX:AX))</f>
        <v/>
      </c>
      <c r="F684" s="68" t="str">
        <f aca="false">IF($B684="", "",SUMIF(LerXml!B:B,Relatorio!B684,LerXml!BA:BA))</f>
        <v/>
      </c>
      <c r="G684" s="67" t="str">
        <f aca="false">IF($B684="", "",SUMIF(LerXml!B:B,Relatorio!B684,LerXml!BB:BB))</f>
        <v/>
      </c>
      <c r="H684" s="67" t="str">
        <f aca="false">IF($B684="", "",SUMIF(LerXml!B:B,Relatorio!B684,LerXml!BE:BE))</f>
        <v/>
      </c>
      <c r="I684" s="68" t="str">
        <f aca="false">IF(AND($F684="",$G684="",$H684=""), "", IF(SUM(F684:H684)-D684 &lt; 0,0,SUM(F684:H684)-D684))</f>
        <v/>
      </c>
    </row>
    <row r="685" customFormat="false" ht="13.8" hidden="false" customHeight="true" outlineLevel="0" collapsed="false">
      <c r="A685" s="71"/>
      <c r="B685" s="72"/>
      <c r="C685" s="71"/>
      <c r="D685" s="67" t="str">
        <f aca="false">IF($B685="", "",SUMIF(LerXml!B:B,Relatorio!B685,LerXml!W:W))</f>
        <v/>
      </c>
      <c r="E685" s="67" t="str">
        <f aca="false">IF($B685="", "",SUMIF(LerXml!B:B,Relatorio!B685,LerXml!AX:AX))</f>
        <v/>
      </c>
      <c r="F685" s="68" t="str">
        <f aca="false">IF($B685="", "",SUMIF(LerXml!B:B,Relatorio!B685,LerXml!BA:BA))</f>
        <v/>
      </c>
      <c r="G685" s="67" t="str">
        <f aca="false">IF($B685="", "",SUMIF(LerXml!B:B,Relatorio!B685,LerXml!BB:BB))</f>
        <v/>
      </c>
      <c r="H685" s="67" t="str">
        <f aca="false">IF($B685="", "",SUMIF(LerXml!B:B,Relatorio!B685,LerXml!BE:BE))</f>
        <v/>
      </c>
      <c r="I685" s="68" t="str">
        <f aca="false">IF(AND($F685="",$G685="",$H685=""), "", IF(SUM(F685:H685)-D685 &lt; 0,0,SUM(F685:H685)-D685))</f>
        <v/>
      </c>
    </row>
    <row r="686" customFormat="false" ht="13.8" hidden="false" customHeight="true" outlineLevel="0" collapsed="false">
      <c r="A686" s="71"/>
      <c r="B686" s="72"/>
      <c r="C686" s="71"/>
      <c r="D686" s="67" t="str">
        <f aca="false">IF($B686="", "",SUMIF(LerXml!B:B,Relatorio!B686,LerXml!W:W))</f>
        <v/>
      </c>
      <c r="E686" s="67" t="str">
        <f aca="false">IF($B686="", "",SUMIF(LerXml!B:B,Relatorio!B686,LerXml!AX:AX))</f>
        <v/>
      </c>
      <c r="F686" s="68" t="str">
        <f aca="false">IF($B686="", "",SUMIF(LerXml!B:B,Relatorio!B686,LerXml!BA:BA))</f>
        <v/>
      </c>
      <c r="G686" s="67" t="str">
        <f aca="false">IF($B686="", "",SUMIF(LerXml!B:B,Relatorio!B686,LerXml!BB:BB))</f>
        <v/>
      </c>
      <c r="H686" s="67" t="str">
        <f aca="false">IF($B686="", "",SUMIF(LerXml!B:B,Relatorio!B686,LerXml!BE:BE))</f>
        <v/>
      </c>
      <c r="I686" s="68" t="str">
        <f aca="false">IF(AND($F686="",$G686="",$H686=""), "", IF(SUM(F686:H686)-D686 &lt; 0,0,SUM(F686:H686)-D686))</f>
        <v/>
      </c>
    </row>
    <row r="687" customFormat="false" ht="13.8" hidden="false" customHeight="true" outlineLevel="0" collapsed="false">
      <c r="A687" s="71"/>
      <c r="B687" s="72"/>
      <c r="C687" s="71"/>
      <c r="D687" s="67" t="str">
        <f aca="false">IF($B687="", "",SUMIF(LerXml!B:B,Relatorio!B687,LerXml!W:W))</f>
        <v/>
      </c>
      <c r="E687" s="67" t="str">
        <f aca="false">IF($B687="", "",SUMIF(LerXml!B:B,Relatorio!B687,LerXml!AX:AX))</f>
        <v/>
      </c>
      <c r="F687" s="68" t="str">
        <f aca="false">IF($B687="", "",SUMIF(LerXml!B:B,Relatorio!B687,LerXml!BA:BA))</f>
        <v/>
      </c>
      <c r="G687" s="67" t="str">
        <f aca="false">IF($B687="", "",SUMIF(LerXml!B:B,Relatorio!B687,LerXml!BB:BB))</f>
        <v/>
      </c>
      <c r="H687" s="67" t="str">
        <f aca="false">IF($B687="", "",SUMIF(LerXml!B:B,Relatorio!B687,LerXml!BE:BE))</f>
        <v/>
      </c>
      <c r="I687" s="68" t="str">
        <f aca="false">IF(AND($F687="",$G687="",$H687=""), "", IF(SUM(F687:H687)-D687 &lt; 0,0,SUM(F687:H687)-D687))</f>
        <v/>
      </c>
    </row>
    <row r="688" customFormat="false" ht="13.8" hidden="false" customHeight="true" outlineLevel="0" collapsed="false">
      <c r="A688" s="71"/>
      <c r="B688" s="72"/>
      <c r="C688" s="71"/>
      <c r="D688" s="67" t="str">
        <f aca="false">IF($B688="", "",SUMIF(LerXml!B:B,Relatorio!B688,LerXml!W:W))</f>
        <v/>
      </c>
      <c r="E688" s="67" t="str">
        <f aca="false">IF($B688="", "",SUMIF(LerXml!B:B,Relatorio!B688,LerXml!AX:AX))</f>
        <v/>
      </c>
      <c r="F688" s="68" t="str">
        <f aca="false">IF($B688="", "",SUMIF(LerXml!B:B,Relatorio!B688,LerXml!BA:BA))</f>
        <v/>
      </c>
      <c r="G688" s="67" t="str">
        <f aca="false">IF($B688="", "",SUMIF(LerXml!B:B,Relatorio!B688,LerXml!BB:BB))</f>
        <v/>
      </c>
      <c r="H688" s="67" t="str">
        <f aca="false">IF($B688="", "",SUMIF(LerXml!B:B,Relatorio!B688,LerXml!BE:BE))</f>
        <v/>
      </c>
      <c r="I688" s="68" t="str">
        <f aca="false">IF(AND($F688="",$G688="",$H688=""), "", IF(SUM(F688:H688)-D688 &lt; 0,0,SUM(F688:H688)-D688))</f>
        <v/>
      </c>
    </row>
    <row r="689" customFormat="false" ht="13.8" hidden="false" customHeight="true" outlineLevel="0" collapsed="false">
      <c r="A689" s="71"/>
      <c r="B689" s="72"/>
      <c r="C689" s="71"/>
      <c r="D689" s="67" t="str">
        <f aca="false">IF($B689="", "",SUMIF(LerXml!B:B,Relatorio!B689,LerXml!W:W))</f>
        <v/>
      </c>
      <c r="E689" s="67" t="str">
        <f aca="false">IF($B689="", "",SUMIF(LerXml!B:B,Relatorio!B689,LerXml!AX:AX))</f>
        <v/>
      </c>
      <c r="F689" s="68" t="str">
        <f aca="false">IF($B689="", "",SUMIF(LerXml!B:B,Relatorio!B689,LerXml!BA:BA))</f>
        <v/>
      </c>
      <c r="G689" s="67" t="str">
        <f aca="false">IF($B689="", "",SUMIF(LerXml!B:B,Relatorio!B689,LerXml!BB:BB))</f>
        <v/>
      </c>
      <c r="H689" s="67" t="str">
        <f aca="false">IF($B689="", "",SUMIF(LerXml!B:B,Relatorio!B689,LerXml!BE:BE))</f>
        <v/>
      </c>
      <c r="I689" s="68" t="str">
        <f aca="false">IF(AND($F689="",$G689="",$H689=""), "", IF(SUM(F689:H689)-D689 &lt; 0,0,SUM(F689:H689)-D689))</f>
        <v/>
      </c>
    </row>
    <row r="690" customFormat="false" ht="13.8" hidden="false" customHeight="true" outlineLevel="0" collapsed="false">
      <c r="A690" s="71"/>
      <c r="B690" s="72"/>
      <c r="C690" s="71"/>
      <c r="D690" s="67" t="str">
        <f aca="false">IF($B690="", "",SUMIF(LerXml!B:B,Relatorio!B690,LerXml!W:W))</f>
        <v/>
      </c>
      <c r="E690" s="67" t="str">
        <f aca="false">IF($B690="", "",SUMIF(LerXml!B:B,Relatorio!B690,LerXml!AX:AX))</f>
        <v/>
      </c>
      <c r="F690" s="68" t="str">
        <f aca="false">IF($B690="", "",SUMIF(LerXml!B:B,Relatorio!B690,LerXml!BA:BA))</f>
        <v/>
      </c>
      <c r="G690" s="67" t="str">
        <f aca="false">IF($B690="", "",SUMIF(LerXml!B:B,Relatorio!B690,LerXml!BB:BB))</f>
        <v/>
      </c>
      <c r="H690" s="67" t="str">
        <f aca="false">IF($B690="", "",SUMIF(LerXml!B:B,Relatorio!B690,LerXml!BE:BE))</f>
        <v/>
      </c>
      <c r="I690" s="68" t="str">
        <f aca="false">IF(AND($F690="",$G690="",$H690=""), "", IF(SUM(F690:H690)-D690 &lt; 0,0,SUM(F690:H690)-D690))</f>
        <v/>
      </c>
    </row>
    <row r="691" customFormat="false" ht="13.8" hidden="false" customHeight="true" outlineLevel="0" collapsed="false">
      <c r="A691" s="71"/>
      <c r="B691" s="72"/>
      <c r="C691" s="71"/>
      <c r="D691" s="67" t="str">
        <f aca="false">IF($B691="", "",SUMIF(LerXml!B:B,Relatorio!B691,LerXml!W:W))</f>
        <v/>
      </c>
      <c r="E691" s="67" t="str">
        <f aca="false">IF($B691="", "",SUMIF(LerXml!B:B,Relatorio!B691,LerXml!AX:AX))</f>
        <v/>
      </c>
      <c r="F691" s="68" t="str">
        <f aca="false">IF($B691="", "",SUMIF(LerXml!B:B,Relatorio!B691,LerXml!BA:BA))</f>
        <v/>
      </c>
      <c r="G691" s="67" t="str">
        <f aca="false">IF($B691="", "",SUMIF(LerXml!B:B,Relatorio!B691,LerXml!BB:BB))</f>
        <v/>
      </c>
      <c r="H691" s="67" t="str">
        <f aca="false">IF($B691="", "",SUMIF(LerXml!B:B,Relatorio!B691,LerXml!BE:BE))</f>
        <v/>
      </c>
      <c r="I691" s="68" t="str">
        <f aca="false">IF(AND($F691="",$G691="",$H691=""), "", IF(SUM(F691:H691)-D691 &lt; 0,0,SUM(F691:H691)-D691))</f>
        <v/>
      </c>
    </row>
    <row r="692" customFormat="false" ht="13.8" hidden="false" customHeight="true" outlineLevel="0" collapsed="false">
      <c r="A692" s="71"/>
      <c r="B692" s="72"/>
      <c r="C692" s="71"/>
      <c r="D692" s="67" t="str">
        <f aca="false">IF($B692="", "",SUMIF(LerXml!B:B,Relatorio!B692,LerXml!W:W))</f>
        <v/>
      </c>
      <c r="E692" s="67" t="str">
        <f aca="false">IF($B692="", "",SUMIF(LerXml!B:B,Relatorio!B692,LerXml!AX:AX))</f>
        <v/>
      </c>
      <c r="F692" s="68" t="str">
        <f aca="false">IF($B692="", "",SUMIF(LerXml!B:B,Relatorio!B692,LerXml!BA:BA))</f>
        <v/>
      </c>
      <c r="G692" s="67" t="str">
        <f aca="false">IF($B692="", "",SUMIF(LerXml!B:B,Relatorio!B692,LerXml!BB:BB))</f>
        <v/>
      </c>
      <c r="H692" s="67" t="str">
        <f aca="false">IF($B692="", "",SUMIF(LerXml!B:B,Relatorio!B692,LerXml!BE:BE))</f>
        <v/>
      </c>
      <c r="I692" s="68" t="str">
        <f aca="false">IF(AND($F692="",$G692="",$H692=""), "", IF(SUM(F692:H692)-D692 &lt; 0,0,SUM(F692:H692)-D692))</f>
        <v/>
      </c>
    </row>
    <row r="693" customFormat="false" ht="13.8" hidden="false" customHeight="true" outlineLevel="0" collapsed="false">
      <c r="A693" s="71"/>
      <c r="B693" s="72"/>
      <c r="C693" s="71"/>
      <c r="D693" s="67" t="str">
        <f aca="false">IF($B693="", "",SUMIF(LerXml!B:B,Relatorio!B693,LerXml!W:W))</f>
        <v/>
      </c>
      <c r="E693" s="67" t="str">
        <f aca="false">IF($B693="", "",SUMIF(LerXml!B:B,Relatorio!B693,LerXml!AX:AX))</f>
        <v/>
      </c>
      <c r="F693" s="68" t="str">
        <f aca="false">IF($B693="", "",SUMIF(LerXml!B:B,Relatorio!B693,LerXml!BA:BA))</f>
        <v/>
      </c>
      <c r="G693" s="67" t="str">
        <f aca="false">IF($B693="", "",SUMIF(LerXml!B:B,Relatorio!B693,LerXml!BB:BB))</f>
        <v/>
      </c>
      <c r="H693" s="67" t="str">
        <f aca="false">IF($B693="", "",SUMIF(LerXml!B:B,Relatorio!B693,LerXml!BE:BE))</f>
        <v/>
      </c>
      <c r="I693" s="68" t="str">
        <f aca="false">IF(AND($F693="",$G693="",$H693=""), "", IF(SUM(F693:H693)-D693 &lt; 0,0,SUM(F693:H693)-D693))</f>
        <v/>
      </c>
    </row>
    <row r="694" customFormat="false" ht="13.8" hidden="false" customHeight="true" outlineLevel="0" collapsed="false">
      <c r="A694" s="71"/>
      <c r="B694" s="72"/>
      <c r="C694" s="71"/>
      <c r="D694" s="67" t="str">
        <f aca="false">IF($B694="", "",SUMIF(LerXml!B:B,Relatorio!B694,LerXml!W:W))</f>
        <v/>
      </c>
      <c r="E694" s="67" t="str">
        <f aca="false">IF($B694="", "",SUMIF(LerXml!B:B,Relatorio!B694,LerXml!AX:AX))</f>
        <v/>
      </c>
      <c r="F694" s="68" t="str">
        <f aca="false">IF($B694="", "",SUMIF(LerXml!B:B,Relatorio!B694,LerXml!BA:BA))</f>
        <v/>
      </c>
      <c r="G694" s="67" t="str">
        <f aca="false">IF($B694="", "",SUMIF(LerXml!B:B,Relatorio!B694,LerXml!BB:BB))</f>
        <v/>
      </c>
      <c r="H694" s="67" t="str">
        <f aca="false">IF($B694="", "",SUMIF(LerXml!B:B,Relatorio!B694,LerXml!BE:BE))</f>
        <v/>
      </c>
      <c r="I694" s="68" t="str">
        <f aca="false">IF(AND($F694="",$G694="",$H694=""), "", IF(SUM(F694:H694)-D694 &lt; 0,0,SUM(F694:H694)-D694))</f>
        <v/>
      </c>
    </row>
    <row r="695" customFormat="false" ht="13.8" hidden="false" customHeight="true" outlineLevel="0" collapsed="false">
      <c r="A695" s="71"/>
      <c r="B695" s="72"/>
      <c r="C695" s="71"/>
      <c r="D695" s="67" t="str">
        <f aca="false">IF($B695="", "",SUMIF(LerXml!B:B,Relatorio!B695,LerXml!W:W))</f>
        <v/>
      </c>
      <c r="E695" s="67" t="str">
        <f aca="false">IF($B695="", "",SUMIF(LerXml!B:B,Relatorio!B695,LerXml!AX:AX))</f>
        <v/>
      </c>
      <c r="F695" s="68" t="str">
        <f aca="false">IF($B695="", "",SUMIF(LerXml!B:B,Relatorio!B695,LerXml!BA:BA))</f>
        <v/>
      </c>
      <c r="G695" s="67" t="str">
        <f aca="false">IF($B695="", "",SUMIF(LerXml!B:B,Relatorio!B695,LerXml!BB:BB))</f>
        <v/>
      </c>
      <c r="H695" s="67" t="str">
        <f aca="false">IF($B695="", "",SUMIF(LerXml!B:B,Relatorio!B695,LerXml!BE:BE))</f>
        <v/>
      </c>
      <c r="I695" s="68" t="str">
        <f aca="false">IF(AND($F695="",$G695="",$H695=""), "", IF(SUM(F695:H695)-D695 &lt; 0,0,SUM(F695:H695)-D695))</f>
        <v/>
      </c>
    </row>
    <row r="696" customFormat="false" ht="13.8" hidden="false" customHeight="true" outlineLevel="0" collapsed="false">
      <c r="A696" s="71"/>
      <c r="B696" s="72"/>
      <c r="C696" s="71"/>
      <c r="D696" s="67" t="str">
        <f aca="false">IF($B696="", "",SUMIF(LerXml!B:B,Relatorio!B696,LerXml!W:W))</f>
        <v/>
      </c>
      <c r="E696" s="67" t="str">
        <f aca="false">IF($B696="", "",SUMIF(LerXml!B:B,Relatorio!B696,LerXml!AX:AX))</f>
        <v/>
      </c>
      <c r="F696" s="68" t="str">
        <f aca="false">IF($B696="", "",SUMIF(LerXml!B:B,Relatorio!B696,LerXml!BA:BA))</f>
        <v/>
      </c>
      <c r="G696" s="67" t="str">
        <f aca="false">IF($B696="", "",SUMIF(LerXml!B:B,Relatorio!B696,LerXml!BB:BB))</f>
        <v/>
      </c>
      <c r="H696" s="67" t="str">
        <f aca="false">IF($B696="", "",SUMIF(LerXml!B:B,Relatorio!B696,LerXml!BE:BE))</f>
        <v/>
      </c>
      <c r="I696" s="68" t="str">
        <f aca="false">IF(AND($F696="",$G696="",$H696=""), "", IF(SUM(F696:H696)-D696 &lt; 0,0,SUM(F696:H696)-D696))</f>
        <v/>
      </c>
    </row>
    <row r="697" customFormat="false" ht="13.8" hidden="false" customHeight="true" outlineLevel="0" collapsed="false">
      <c r="A697" s="71"/>
      <c r="B697" s="72"/>
      <c r="C697" s="71"/>
      <c r="D697" s="67" t="str">
        <f aca="false">IF($B697="", "",SUMIF(LerXml!B:B,Relatorio!B697,LerXml!W:W))</f>
        <v/>
      </c>
      <c r="E697" s="67" t="str">
        <f aca="false">IF($B697="", "",SUMIF(LerXml!B:B,Relatorio!B697,LerXml!AX:AX))</f>
        <v/>
      </c>
      <c r="F697" s="68" t="str">
        <f aca="false">IF($B697="", "",SUMIF(LerXml!B:B,Relatorio!B697,LerXml!BA:BA))</f>
        <v/>
      </c>
      <c r="G697" s="67" t="str">
        <f aca="false">IF($B697="", "",SUMIF(LerXml!B:B,Relatorio!B697,LerXml!BB:BB))</f>
        <v/>
      </c>
      <c r="H697" s="67" t="str">
        <f aca="false">IF($B697="", "",SUMIF(LerXml!B:B,Relatorio!B697,LerXml!BE:BE))</f>
        <v/>
      </c>
      <c r="I697" s="68" t="str">
        <f aca="false">IF(AND($F697="",$G697="",$H697=""), "", IF(SUM(F697:H697)-D697 &lt; 0,0,SUM(F697:H697)-D697))</f>
        <v/>
      </c>
    </row>
    <row r="698" customFormat="false" ht="13.8" hidden="false" customHeight="true" outlineLevel="0" collapsed="false">
      <c r="A698" s="71"/>
      <c r="B698" s="72"/>
      <c r="C698" s="71"/>
      <c r="D698" s="67" t="str">
        <f aca="false">IF($B698="", "",SUMIF(LerXml!B:B,Relatorio!B698,LerXml!W:W))</f>
        <v/>
      </c>
      <c r="E698" s="67" t="str">
        <f aca="false">IF($B698="", "",SUMIF(LerXml!B:B,Relatorio!B698,LerXml!AX:AX))</f>
        <v/>
      </c>
      <c r="F698" s="68" t="str">
        <f aca="false">IF($B698="", "",SUMIF(LerXml!B:B,Relatorio!B698,LerXml!BA:BA))</f>
        <v/>
      </c>
      <c r="G698" s="67" t="str">
        <f aca="false">IF($B698="", "",SUMIF(LerXml!B:B,Relatorio!B698,LerXml!BB:BB))</f>
        <v/>
      </c>
      <c r="H698" s="67" t="str">
        <f aca="false">IF($B698="", "",SUMIF(LerXml!B:B,Relatorio!B698,LerXml!BE:BE))</f>
        <v/>
      </c>
      <c r="I698" s="68" t="str">
        <f aca="false">IF(AND($F698="",$G698="",$H698=""), "", IF(SUM(F698:H698)-D698 &lt; 0,0,SUM(F698:H698)-D698))</f>
        <v/>
      </c>
    </row>
    <row r="699" customFormat="false" ht="13.8" hidden="false" customHeight="true" outlineLevel="0" collapsed="false">
      <c r="A699" s="71"/>
      <c r="B699" s="72"/>
      <c r="C699" s="71"/>
      <c r="D699" s="67" t="str">
        <f aca="false">IF($B699="", "",SUMIF(LerXml!B:B,Relatorio!B699,LerXml!W:W))</f>
        <v/>
      </c>
      <c r="E699" s="67" t="str">
        <f aca="false">IF($B699="", "",SUMIF(LerXml!B:B,Relatorio!B699,LerXml!AX:AX))</f>
        <v/>
      </c>
      <c r="F699" s="68" t="str">
        <f aca="false">IF($B699="", "",SUMIF(LerXml!B:B,Relatorio!B699,LerXml!BA:BA))</f>
        <v/>
      </c>
      <c r="G699" s="67" t="str">
        <f aca="false">IF($B699="", "",SUMIF(LerXml!B:B,Relatorio!B699,LerXml!BB:BB))</f>
        <v/>
      </c>
      <c r="H699" s="67" t="str">
        <f aca="false">IF($B699="", "",SUMIF(LerXml!B:B,Relatorio!B699,LerXml!BE:BE))</f>
        <v/>
      </c>
      <c r="I699" s="68" t="str">
        <f aca="false">IF(AND($F699="",$G699="",$H699=""), "", IF(SUM(F699:H699)-D699 &lt; 0,0,SUM(F699:H699)-D699))</f>
        <v/>
      </c>
    </row>
    <row r="700" customFormat="false" ht="13.8" hidden="false" customHeight="true" outlineLevel="0" collapsed="false">
      <c r="A700" s="71"/>
      <c r="B700" s="72"/>
      <c r="C700" s="71"/>
      <c r="D700" s="67" t="str">
        <f aca="false">IF($B700="", "",SUMIF(LerXml!B:B,Relatorio!B700,LerXml!W:W))</f>
        <v/>
      </c>
      <c r="E700" s="67" t="str">
        <f aca="false">IF($B700="", "",SUMIF(LerXml!B:B,Relatorio!B700,LerXml!AX:AX))</f>
        <v/>
      </c>
      <c r="F700" s="68" t="str">
        <f aca="false">IF($B700="", "",SUMIF(LerXml!B:B,Relatorio!B700,LerXml!BA:BA))</f>
        <v/>
      </c>
      <c r="G700" s="67" t="str">
        <f aca="false">IF($B700="", "",SUMIF(LerXml!B:B,Relatorio!B700,LerXml!BB:BB))</f>
        <v/>
      </c>
      <c r="H700" s="67" t="str">
        <f aca="false">IF($B700="", "",SUMIF(LerXml!B:B,Relatorio!B700,LerXml!BE:BE))</f>
        <v/>
      </c>
      <c r="I700" s="68" t="str">
        <f aca="false">IF(AND($F700="",$G700="",$H700=""), "", IF(SUM(F700:H700)-D700 &lt; 0,0,SUM(F700:H700)-D700))</f>
        <v/>
      </c>
    </row>
    <row r="701" customFormat="false" ht="13.8" hidden="false" customHeight="true" outlineLevel="0" collapsed="false">
      <c r="A701" s="71"/>
      <c r="B701" s="72"/>
      <c r="C701" s="71"/>
      <c r="D701" s="67" t="str">
        <f aca="false">IF($B701="", "",SUMIF(LerXml!B:B,Relatorio!B701,LerXml!W:W))</f>
        <v/>
      </c>
      <c r="E701" s="67" t="str">
        <f aca="false">IF($B701="", "",SUMIF(LerXml!B:B,Relatorio!B701,LerXml!AX:AX))</f>
        <v/>
      </c>
      <c r="F701" s="68" t="str">
        <f aca="false">IF($B701="", "",SUMIF(LerXml!B:B,Relatorio!B701,LerXml!BA:BA))</f>
        <v/>
      </c>
      <c r="G701" s="67" t="str">
        <f aca="false">IF($B701="", "",SUMIF(LerXml!B:B,Relatorio!B701,LerXml!BB:BB))</f>
        <v/>
      </c>
      <c r="H701" s="67" t="str">
        <f aca="false">IF($B701="", "",SUMIF(LerXml!B:B,Relatorio!B701,LerXml!BE:BE))</f>
        <v/>
      </c>
      <c r="I701" s="68" t="str">
        <f aca="false">IF(AND($F701="",$G701="",$H701=""), "", IF(SUM(F701:H701)-D701 &lt; 0,0,SUM(F701:H701)-D701))</f>
        <v/>
      </c>
    </row>
    <row r="702" customFormat="false" ht="13.8" hidden="false" customHeight="true" outlineLevel="0" collapsed="false">
      <c r="A702" s="71"/>
      <c r="B702" s="72"/>
      <c r="C702" s="71"/>
      <c r="D702" s="67" t="str">
        <f aca="false">IF($B702="", "",SUMIF(LerXml!B:B,Relatorio!B702,LerXml!W:W))</f>
        <v/>
      </c>
      <c r="E702" s="67" t="str">
        <f aca="false">IF($B702="", "",SUMIF(LerXml!B:B,Relatorio!B702,LerXml!AX:AX))</f>
        <v/>
      </c>
      <c r="F702" s="68" t="str">
        <f aca="false">IF($B702="", "",SUMIF(LerXml!B:B,Relatorio!B702,LerXml!BA:BA))</f>
        <v/>
      </c>
      <c r="G702" s="67" t="str">
        <f aca="false">IF($B702="", "",SUMIF(LerXml!B:B,Relatorio!B702,LerXml!BB:BB))</f>
        <v/>
      </c>
      <c r="H702" s="67" t="str">
        <f aca="false">IF($B702="", "",SUMIF(LerXml!B:B,Relatorio!B702,LerXml!BE:BE))</f>
        <v/>
      </c>
      <c r="I702" s="68" t="str">
        <f aca="false">IF(AND($F702="",$G702="",$H702=""), "", IF(SUM(F702:H702)-D702 &lt; 0,0,SUM(F702:H702)-D702))</f>
        <v/>
      </c>
    </row>
    <row r="703" customFormat="false" ht="13.8" hidden="false" customHeight="true" outlineLevel="0" collapsed="false">
      <c r="A703" s="71"/>
      <c r="B703" s="72"/>
      <c r="C703" s="71"/>
      <c r="D703" s="67" t="str">
        <f aca="false">IF($B703="", "",SUMIF(LerXml!B:B,Relatorio!B703,LerXml!W:W))</f>
        <v/>
      </c>
      <c r="E703" s="67" t="str">
        <f aca="false">IF($B703="", "",SUMIF(LerXml!B:B,Relatorio!B703,LerXml!AX:AX))</f>
        <v/>
      </c>
      <c r="F703" s="68" t="str">
        <f aca="false">IF($B703="", "",SUMIF(LerXml!B:B,Relatorio!B703,LerXml!BA:BA))</f>
        <v/>
      </c>
      <c r="G703" s="67" t="str">
        <f aca="false">IF($B703="", "",SUMIF(LerXml!B:B,Relatorio!B703,LerXml!BB:BB))</f>
        <v/>
      </c>
      <c r="H703" s="67" t="str">
        <f aca="false">IF($B703="", "",SUMIF(LerXml!B:B,Relatorio!B703,LerXml!BE:BE))</f>
        <v/>
      </c>
      <c r="I703" s="68" t="str">
        <f aca="false">IF(AND($F703="",$G703="",$H703=""), "", IF(SUM(F703:H703)-D703 &lt; 0,0,SUM(F703:H703)-D703))</f>
        <v/>
      </c>
    </row>
    <row r="704" customFormat="false" ht="13.8" hidden="false" customHeight="true" outlineLevel="0" collapsed="false">
      <c r="A704" s="71"/>
      <c r="B704" s="72"/>
      <c r="C704" s="71"/>
      <c r="D704" s="67" t="str">
        <f aca="false">IF($B704="", "",SUMIF(LerXml!B:B,Relatorio!B704,LerXml!W:W))</f>
        <v/>
      </c>
      <c r="E704" s="67" t="str">
        <f aca="false">IF($B704="", "",SUMIF(LerXml!B:B,Relatorio!B704,LerXml!AX:AX))</f>
        <v/>
      </c>
      <c r="F704" s="68" t="str">
        <f aca="false">IF($B704="", "",SUMIF(LerXml!B:B,Relatorio!B704,LerXml!BA:BA))</f>
        <v/>
      </c>
      <c r="G704" s="67" t="str">
        <f aca="false">IF($B704="", "",SUMIF(LerXml!B:B,Relatorio!B704,LerXml!BB:BB))</f>
        <v/>
      </c>
      <c r="H704" s="67" t="str">
        <f aca="false">IF($B704="", "",SUMIF(LerXml!B:B,Relatorio!B704,LerXml!BE:BE))</f>
        <v/>
      </c>
      <c r="I704" s="68" t="str">
        <f aca="false">IF(AND($F704="",$G704="",$H704=""), "", IF(SUM(F704:H704)-D704 &lt; 0,0,SUM(F704:H704)-D704))</f>
        <v/>
      </c>
    </row>
    <row r="705" customFormat="false" ht="13.8" hidden="false" customHeight="true" outlineLevel="0" collapsed="false">
      <c r="A705" s="71"/>
      <c r="B705" s="72"/>
      <c r="C705" s="71"/>
      <c r="D705" s="67" t="str">
        <f aca="false">IF($B705="", "",SUMIF(LerXml!B:B,Relatorio!B705,LerXml!W:W))</f>
        <v/>
      </c>
      <c r="E705" s="67" t="str">
        <f aca="false">IF($B705="", "",SUMIF(LerXml!B:B,Relatorio!B705,LerXml!AX:AX))</f>
        <v/>
      </c>
      <c r="F705" s="68" t="str">
        <f aca="false">IF($B705="", "",SUMIF(LerXml!B:B,Relatorio!B705,LerXml!BA:BA))</f>
        <v/>
      </c>
      <c r="G705" s="67" t="str">
        <f aca="false">IF($B705="", "",SUMIF(LerXml!B:B,Relatorio!B705,LerXml!BB:BB))</f>
        <v/>
      </c>
      <c r="H705" s="67" t="str">
        <f aca="false">IF($B705="", "",SUMIF(LerXml!B:B,Relatorio!B705,LerXml!BE:BE))</f>
        <v/>
      </c>
      <c r="I705" s="68" t="str">
        <f aca="false">IF(AND($F705="",$G705="",$H705=""), "", IF(SUM(F705:H705)-D705 &lt; 0,0,SUM(F705:H705)-D705))</f>
        <v/>
      </c>
    </row>
    <row r="706" customFormat="false" ht="13.8" hidden="false" customHeight="true" outlineLevel="0" collapsed="false">
      <c r="A706" s="71"/>
      <c r="B706" s="72"/>
      <c r="C706" s="71"/>
      <c r="D706" s="67" t="str">
        <f aca="false">IF($B706="", "",SUMIF(LerXml!B:B,Relatorio!B706,LerXml!W:W))</f>
        <v/>
      </c>
      <c r="E706" s="67" t="str">
        <f aca="false">IF($B706="", "",SUMIF(LerXml!B:B,Relatorio!B706,LerXml!AX:AX))</f>
        <v/>
      </c>
      <c r="F706" s="68" t="str">
        <f aca="false">IF($B706="", "",SUMIF(LerXml!B:B,Relatorio!B706,LerXml!BA:BA))</f>
        <v/>
      </c>
      <c r="G706" s="67" t="str">
        <f aca="false">IF($B706="", "",SUMIF(LerXml!B:B,Relatorio!B706,LerXml!BB:BB))</f>
        <v/>
      </c>
      <c r="H706" s="67" t="str">
        <f aca="false">IF($B706="", "",SUMIF(LerXml!B:B,Relatorio!B706,LerXml!BE:BE))</f>
        <v/>
      </c>
      <c r="I706" s="68" t="str">
        <f aca="false">IF(AND($F706="",$G706="",$H706=""), "", IF(SUM(F706:H706)-D706 &lt; 0,0,SUM(F706:H706)-D706))</f>
        <v/>
      </c>
    </row>
    <row r="707" customFormat="false" ht="13.8" hidden="false" customHeight="true" outlineLevel="0" collapsed="false">
      <c r="A707" s="71"/>
      <c r="B707" s="72"/>
      <c r="C707" s="71"/>
      <c r="D707" s="67" t="str">
        <f aca="false">IF($B707="", "",SUMIF(LerXml!B:B,Relatorio!B707,LerXml!W:W))</f>
        <v/>
      </c>
      <c r="E707" s="67" t="str">
        <f aca="false">IF($B707="", "",SUMIF(LerXml!B:B,Relatorio!B707,LerXml!AX:AX))</f>
        <v/>
      </c>
      <c r="F707" s="68" t="str">
        <f aca="false">IF($B707="", "",SUMIF(LerXml!B:B,Relatorio!B707,LerXml!BA:BA))</f>
        <v/>
      </c>
      <c r="G707" s="67" t="str">
        <f aca="false">IF($B707="", "",SUMIF(LerXml!B:B,Relatorio!B707,LerXml!BB:BB))</f>
        <v/>
      </c>
      <c r="H707" s="67" t="str">
        <f aca="false">IF($B707="", "",SUMIF(LerXml!B:B,Relatorio!B707,LerXml!BE:BE))</f>
        <v/>
      </c>
      <c r="I707" s="68" t="str">
        <f aca="false">IF(AND($F707="",$G707="",$H707=""), "", IF(SUM(F707:H707)-D707 &lt; 0,0,SUM(F707:H707)-D707))</f>
        <v/>
      </c>
    </row>
    <row r="708" customFormat="false" ht="13.8" hidden="false" customHeight="true" outlineLevel="0" collapsed="false">
      <c r="A708" s="71"/>
      <c r="B708" s="72"/>
      <c r="C708" s="71"/>
      <c r="D708" s="67" t="str">
        <f aca="false">IF($B708="", "",SUMIF(LerXml!B:B,Relatorio!B708,LerXml!W:W))</f>
        <v/>
      </c>
      <c r="E708" s="67" t="str">
        <f aca="false">IF($B708="", "",SUMIF(LerXml!B:B,Relatorio!B708,LerXml!AX:AX))</f>
        <v/>
      </c>
      <c r="F708" s="68" t="str">
        <f aca="false">IF($B708="", "",SUMIF(LerXml!B:B,Relatorio!B708,LerXml!BA:BA))</f>
        <v/>
      </c>
      <c r="G708" s="67" t="str">
        <f aca="false">IF($B708="", "",SUMIF(LerXml!B:B,Relatorio!B708,LerXml!BB:BB))</f>
        <v/>
      </c>
      <c r="H708" s="67" t="str">
        <f aca="false">IF($B708="", "",SUMIF(LerXml!B:B,Relatorio!B708,LerXml!BE:BE))</f>
        <v/>
      </c>
      <c r="I708" s="68" t="str">
        <f aca="false">IF(AND($F708="",$G708="",$H708=""), "", IF(SUM(F708:H708)-D708 &lt; 0,0,SUM(F708:H708)-D708))</f>
        <v/>
      </c>
    </row>
    <row r="709" customFormat="false" ht="13.8" hidden="false" customHeight="true" outlineLevel="0" collapsed="false">
      <c r="A709" s="71"/>
      <c r="B709" s="72"/>
      <c r="C709" s="71"/>
      <c r="D709" s="67" t="str">
        <f aca="false">IF($B709="", "",SUMIF(LerXml!B:B,Relatorio!B709,LerXml!W:W))</f>
        <v/>
      </c>
      <c r="E709" s="67" t="str">
        <f aca="false">IF($B709="", "",SUMIF(LerXml!B:B,Relatorio!B709,LerXml!AX:AX))</f>
        <v/>
      </c>
      <c r="F709" s="68" t="str">
        <f aca="false">IF($B709="", "",SUMIF(LerXml!B:B,Relatorio!B709,LerXml!BA:BA))</f>
        <v/>
      </c>
      <c r="G709" s="67" t="str">
        <f aca="false">IF($B709="", "",SUMIF(LerXml!B:B,Relatorio!B709,LerXml!BB:BB))</f>
        <v/>
      </c>
      <c r="H709" s="67" t="str">
        <f aca="false">IF($B709="", "",SUMIF(LerXml!B:B,Relatorio!B709,LerXml!BE:BE))</f>
        <v/>
      </c>
      <c r="I709" s="68" t="str">
        <f aca="false">IF(AND($F709="",$G709="",$H709=""), "", IF(SUM(F709:H709)-D709 &lt; 0,0,SUM(F709:H709)-D709))</f>
        <v/>
      </c>
    </row>
    <row r="710" customFormat="false" ht="13.8" hidden="false" customHeight="true" outlineLevel="0" collapsed="false">
      <c r="A710" s="71"/>
      <c r="B710" s="72"/>
      <c r="C710" s="71"/>
      <c r="D710" s="67" t="str">
        <f aca="false">IF($B710="", "",SUMIF(LerXml!B:B,Relatorio!B710,LerXml!W:W))</f>
        <v/>
      </c>
      <c r="E710" s="67" t="str">
        <f aca="false">IF($B710="", "",SUMIF(LerXml!B:B,Relatorio!B710,LerXml!AX:AX))</f>
        <v/>
      </c>
      <c r="F710" s="68" t="str">
        <f aca="false">IF($B710="", "",SUMIF(LerXml!B:B,Relatorio!B710,LerXml!BA:BA))</f>
        <v/>
      </c>
      <c r="G710" s="67" t="str">
        <f aca="false">IF($B710="", "",SUMIF(LerXml!B:B,Relatorio!B710,LerXml!BB:BB))</f>
        <v/>
      </c>
      <c r="H710" s="67" t="str">
        <f aca="false">IF($B710="", "",SUMIF(LerXml!B:B,Relatorio!B710,LerXml!BE:BE))</f>
        <v/>
      </c>
      <c r="I710" s="68" t="str">
        <f aca="false">IF(AND($F710="",$G710="",$H710=""), "", IF(SUM(F710:H710)-D710 &lt; 0,0,SUM(F710:H710)-D710))</f>
        <v/>
      </c>
    </row>
    <row r="711" customFormat="false" ht="13.8" hidden="false" customHeight="true" outlineLevel="0" collapsed="false">
      <c r="A711" s="71"/>
      <c r="B711" s="72"/>
      <c r="C711" s="71"/>
      <c r="D711" s="67" t="str">
        <f aca="false">IF($B711="", "",SUMIF(LerXml!B:B,Relatorio!B711,LerXml!W:W))</f>
        <v/>
      </c>
      <c r="E711" s="67" t="str">
        <f aca="false">IF($B711="", "",SUMIF(LerXml!B:B,Relatorio!B711,LerXml!AX:AX))</f>
        <v/>
      </c>
      <c r="F711" s="68" t="str">
        <f aca="false">IF($B711="", "",SUMIF(LerXml!B:B,Relatorio!B711,LerXml!BA:BA))</f>
        <v/>
      </c>
      <c r="G711" s="67" t="str">
        <f aca="false">IF($B711="", "",SUMIF(LerXml!B:B,Relatorio!B711,LerXml!BB:BB))</f>
        <v/>
      </c>
      <c r="H711" s="67" t="str">
        <f aca="false">IF($B711="", "",SUMIF(LerXml!B:B,Relatorio!B711,LerXml!BE:BE))</f>
        <v/>
      </c>
      <c r="I711" s="68" t="str">
        <f aca="false">IF(AND($F711="",$G711="",$H711=""), "", IF(SUM(F711:H711)-D711 &lt; 0,0,SUM(F711:H711)-D711))</f>
        <v/>
      </c>
    </row>
    <row r="712" customFormat="false" ht="13.8" hidden="false" customHeight="true" outlineLevel="0" collapsed="false">
      <c r="A712" s="71"/>
      <c r="B712" s="72"/>
      <c r="C712" s="71"/>
      <c r="D712" s="67" t="str">
        <f aca="false">IF($B712="", "",SUMIF(LerXml!B:B,Relatorio!B712,LerXml!W:W))</f>
        <v/>
      </c>
      <c r="E712" s="67" t="str">
        <f aca="false">IF($B712="", "",SUMIF(LerXml!B:B,Relatorio!B712,LerXml!AX:AX))</f>
        <v/>
      </c>
      <c r="F712" s="68" t="str">
        <f aca="false">IF($B712="", "",SUMIF(LerXml!B:B,Relatorio!B712,LerXml!BA:BA))</f>
        <v/>
      </c>
      <c r="G712" s="67" t="str">
        <f aca="false">IF($B712="", "",SUMIF(LerXml!B:B,Relatorio!B712,LerXml!BB:BB))</f>
        <v/>
      </c>
      <c r="H712" s="67" t="str">
        <f aca="false">IF($B712="", "",SUMIF(LerXml!B:B,Relatorio!B712,LerXml!BE:BE))</f>
        <v/>
      </c>
      <c r="I712" s="68" t="str">
        <f aca="false">IF(AND($F712="",$G712="",$H712=""), "", IF(SUM(F712:H712)-D712 &lt; 0,0,SUM(F712:H712)-D712))</f>
        <v/>
      </c>
    </row>
    <row r="713" customFormat="false" ht="13.8" hidden="false" customHeight="true" outlineLevel="0" collapsed="false">
      <c r="A713" s="71"/>
      <c r="B713" s="72"/>
      <c r="C713" s="71"/>
      <c r="D713" s="67" t="str">
        <f aca="false">IF($B713="", "",SUMIF(LerXml!B:B,Relatorio!B713,LerXml!W:W))</f>
        <v/>
      </c>
      <c r="E713" s="67" t="str">
        <f aca="false">IF($B713="", "",SUMIF(LerXml!B:B,Relatorio!B713,LerXml!AX:AX))</f>
        <v/>
      </c>
      <c r="F713" s="68" t="str">
        <f aca="false">IF($B713="", "",SUMIF(LerXml!B:B,Relatorio!B713,LerXml!BA:BA))</f>
        <v/>
      </c>
      <c r="G713" s="67" t="str">
        <f aca="false">IF($B713="", "",SUMIF(LerXml!B:B,Relatorio!B713,LerXml!BB:BB))</f>
        <v/>
      </c>
      <c r="H713" s="67" t="str">
        <f aca="false">IF($B713="", "",SUMIF(LerXml!B:B,Relatorio!B713,LerXml!BE:BE))</f>
        <v/>
      </c>
      <c r="I713" s="68" t="str">
        <f aca="false">IF(AND($F713="",$G713="",$H713=""), "", IF(SUM(F713:H713)-D713 &lt; 0,0,SUM(F713:H713)-D713))</f>
        <v/>
      </c>
    </row>
    <row r="714" customFormat="false" ht="13.8" hidden="false" customHeight="true" outlineLevel="0" collapsed="false">
      <c r="A714" s="71"/>
      <c r="B714" s="72"/>
      <c r="C714" s="71"/>
      <c r="D714" s="67" t="str">
        <f aca="false">IF($B714="", "",SUMIF(LerXml!B:B,Relatorio!B714,LerXml!W:W))</f>
        <v/>
      </c>
      <c r="E714" s="67" t="str">
        <f aca="false">IF($B714="", "",SUMIF(LerXml!B:B,Relatorio!B714,LerXml!AX:AX))</f>
        <v/>
      </c>
      <c r="F714" s="68" t="str">
        <f aca="false">IF($B714="", "",SUMIF(LerXml!B:B,Relatorio!B714,LerXml!BA:BA))</f>
        <v/>
      </c>
      <c r="G714" s="67" t="str">
        <f aca="false">IF($B714="", "",SUMIF(LerXml!B:B,Relatorio!B714,LerXml!BB:BB))</f>
        <v/>
      </c>
      <c r="H714" s="67" t="str">
        <f aca="false">IF($B714="", "",SUMIF(LerXml!B:B,Relatorio!B714,LerXml!BE:BE))</f>
        <v/>
      </c>
      <c r="I714" s="68" t="str">
        <f aca="false">IF(AND($F714="",$G714="",$H714=""), "", IF(SUM(F714:H714)-D714 &lt; 0,0,SUM(F714:H714)-D714))</f>
        <v/>
      </c>
    </row>
    <row r="715" customFormat="false" ht="13.8" hidden="false" customHeight="true" outlineLevel="0" collapsed="false">
      <c r="A715" s="71"/>
      <c r="B715" s="72"/>
      <c r="C715" s="71"/>
      <c r="D715" s="67" t="str">
        <f aca="false">IF($B715="", "",SUMIF(LerXml!B:B,Relatorio!B715,LerXml!W:W))</f>
        <v/>
      </c>
      <c r="E715" s="67" t="str">
        <f aca="false">IF($B715="", "",SUMIF(LerXml!B:B,Relatorio!B715,LerXml!AX:AX))</f>
        <v/>
      </c>
      <c r="F715" s="68" t="str">
        <f aca="false">IF($B715="", "",SUMIF(LerXml!B:B,Relatorio!B715,LerXml!BA:BA))</f>
        <v/>
      </c>
      <c r="G715" s="67" t="str">
        <f aca="false">IF($B715="", "",SUMIF(LerXml!B:B,Relatorio!B715,LerXml!BB:BB))</f>
        <v/>
      </c>
      <c r="H715" s="67" t="str">
        <f aca="false">IF($B715="", "",SUMIF(LerXml!B:B,Relatorio!B715,LerXml!BE:BE))</f>
        <v/>
      </c>
      <c r="I715" s="68" t="str">
        <f aca="false">IF(AND($F715="",$G715="",$H715=""), "", IF(SUM(F715:H715)-D715 &lt; 0,0,SUM(F715:H715)-D715))</f>
        <v/>
      </c>
    </row>
    <row r="716" customFormat="false" ht="13.8" hidden="false" customHeight="true" outlineLevel="0" collapsed="false">
      <c r="A716" s="71"/>
      <c r="B716" s="72"/>
      <c r="C716" s="71"/>
      <c r="D716" s="67" t="str">
        <f aca="false">IF($B716="", "",SUMIF(LerXml!B:B,Relatorio!B716,LerXml!W:W))</f>
        <v/>
      </c>
      <c r="E716" s="67" t="str">
        <f aca="false">IF($B716="", "",SUMIF(LerXml!B:B,Relatorio!B716,LerXml!AX:AX))</f>
        <v/>
      </c>
      <c r="F716" s="68" t="str">
        <f aca="false">IF($B716="", "",SUMIF(LerXml!B:B,Relatorio!B716,LerXml!BA:BA))</f>
        <v/>
      </c>
      <c r="G716" s="67" t="str">
        <f aca="false">IF($B716="", "",SUMIF(LerXml!B:B,Relatorio!B716,LerXml!BB:BB))</f>
        <v/>
      </c>
      <c r="H716" s="67" t="str">
        <f aca="false">IF($B716="", "",SUMIF(LerXml!B:B,Relatorio!B716,LerXml!BE:BE))</f>
        <v/>
      </c>
      <c r="I716" s="68" t="str">
        <f aca="false">IF(AND($F716="",$G716="",$H716=""), "", IF(SUM(F716:H716)-D716 &lt; 0,0,SUM(F716:H716)-D716))</f>
        <v/>
      </c>
    </row>
    <row r="717" customFormat="false" ht="13.8" hidden="false" customHeight="true" outlineLevel="0" collapsed="false">
      <c r="A717" s="71"/>
      <c r="B717" s="72"/>
      <c r="C717" s="71"/>
      <c r="D717" s="67" t="str">
        <f aca="false">IF($B717="", "",SUMIF(LerXml!B:B,Relatorio!B717,LerXml!W:W))</f>
        <v/>
      </c>
      <c r="E717" s="67" t="str">
        <f aca="false">IF($B717="", "",SUMIF(LerXml!B:B,Relatorio!B717,LerXml!AX:AX))</f>
        <v/>
      </c>
      <c r="F717" s="68" t="str">
        <f aca="false">IF($B717="", "",SUMIF(LerXml!B:B,Relatorio!B717,LerXml!BA:BA))</f>
        <v/>
      </c>
      <c r="G717" s="67" t="str">
        <f aca="false">IF($B717="", "",SUMIF(LerXml!B:B,Relatorio!B717,LerXml!BB:BB))</f>
        <v/>
      </c>
      <c r="H717" s="67" t="str">
        <f aca="false">IF($B717="", "",SUMIF(LerXml!B:B,Relatorio!B717,LerXml!BE:BE))</f>
        <v/>
      </c>
      <c r="I717" s="68" t="str">
        <f aca="false">IF(AND($F717="",$G717="",$H717=""), "", IF(SUM(F717:H717)-D717 &lt; 0,0,SUM(F717:H717)-D717))</f>
        <v/>
      </c>
    </row>
    <row r="718" customFormat="false" ht="13.8" hidden="false" customHeight="true" outlineLevel="0" collapsed="false">
      <c r="A718" s="71"/>
      <c r="B718" s="72"/>
      <c r="C718" s="71"/>
      <c r="D718" s="67" t="str">
        <f aca="false">IF($B718="", "",SUMIF(LerXml!B:B,Relatorio!B718,LerXml!W:W))</f>
        <v/>
      </c>
      <c r="E718" s="67" t="str">
        <f aca="false">IF($B718="", "",SUMIF(LerXml!B:B,Relatorio!B718,LerXml!AX:AX))</f>
        <v/>
      </c>
      <c r="F718" s="68" t="str">
        <f aca="false">IF($B718="", "",SUMIF(LerXml!B:B,Relatorio!B718,LerXml!BA:BA))</f>
        <v/>
      </c>
      <c r="G718" s="67" t="str">
        <f aca="false">IF($B718="", "",SUMIF(LerXml!B:B,Relatorio!B718,LerXml!BB:BB))</f>
        <v/>
      </c>
      <c r="H718" s="67" t="str">
        <f aca="false">IF($B718="", "",SUMIF(LerXml!B:B,Relatorio!B718,LerXml!BE:BE))</f>
        <v/>
      </c>
      <c r="I718" s="68" t="str">
        <f aca="false">IF(AND($F718="",$G718="",$H718=""), "", IF(SUM(F718:H718)-D718 &lt; 0,0,SUM(F718:H718)-D718))</f>
        <v/>
      </c>
    </row>
    <row r="719" customFormat="false" ht="13.8" hidden="false" customHeight="true" outlineLevel="0" collapsed="false">
      <c r="A719" s="71"/>
      <c r="B719" s="72"/>
      <c r="C719" s="71"/>
      <c r="D719" s="67" t="str">
        <f aca="false">IF($B719="", "",SUMIF(LerXml!B:B,Relatorio!B719,LerXml!W:W))</f>
        <v/>
      </c>
      <c r="E719" s="67" t="str">
        <f aca="false">IF($B719="", "",SUMIF(LerXml!B:B,Relatorio!B719,LerXml!AX:AX))</f>
        <v/>
      </c>
      <c r="F719" s="68" t="str">
        <f aca="false">IF($B719="", "",SUMIF(LerXml!B:B,Relatorio!B719,LerXml!BA:BA))</f>
        <v/>
      </c>
      <c r="G719" s="67" t="str">
        <f aca="false">IF($B719="", "",SUMIF(LerXml!B:B,Relatorio!B719,LerXml!BB:BB))</f>
        <v/>
      </c>
      <c r="H719" s="67" t="str">
        <f aca="false">IF($B719="", "",SUMIF(LerXml!B:B,Relatorio!B719,LerXml!BE:BE))</f>
        <v/>
      </c>
      <c r="I719" s="68" t="str">
        <f aca="false">IF(AND($F719="",$G719="",$H719=""), "", IF(SUM(F719:H719)-D719 &lt; 0,0,SUM(F719:H719)-D719))</f>
        <v/>
      </c>
    </row>
    <row r="720" customFormat="false" ht="13.8" hidden="false" customHeight="true" outlineLevel="0" collapsed="false">
      <c r="A720" s="71"/>
      <c r="B720" s="72"/>
      <c r="C720" s="71"/>
      <c r="D720" s="67" t="str">
        <f aca="false">IF($B720="", "",SUMIF(LerXml!B:B,Relatorio!B720,LerXml!W:W))</f>
        <v/>
      </c>
      <c r="E720" s="67" t="str">
        <f aca="false">IF($B720="", "",SUMIF(LerXml!B:B,Relatorio!B720,LerXml!AX:AX))</f>
        <v/>
      </c>
      <c r="F720" s="68" t="str">
        <f aca="false">IF($B720="", "",SUMIF(LerXml!B:B,Relatorio!B720,LerXml!BA:BA))</f>
        <v/>
      </c>
      <c r="G720" s="67" t="str">
        <f aca="false">IF($B720="", "",SUMIF(LerXml!B:B,Relatorio!B720,LerXml!BB:BB))</f>
        <v/>
      </c>
      <c r="H720" s="67" t="str">
        <f aca="false">IF($B720="", "",SUMIF(LerXml!B:B,Relatorio!B720,LerXml!BE:BE))</f>
        <v/>
      </c>
      <c r="I720" s="68" t="str">
        <f aca="false">IF(AND($F720="",$G720="",$H720=""), "", IF(SUM(F720:H720)-D720 &lt; 0,0,SUM(F720:H720)-D720))</f>
        <v/>
      </c>
    </row>
    <row r="721" customFormat="false" ht="13.8" hidden="false" customHeight="true" outlineLevel="0" collapsed="false">
      <c r="A721" s="71"/>
      <c r="B721" s="72"/>
      <c r="C721" s="71"/>
      <c r="D721" s="67" t="str">
        <f aca="false">IF($B721="", "",SUMIF(LerXml!B:B,Relatorio!B721,LerXml!W:W))</f>
        <v/>
      </c>
      <c r="E721" s="67" t="str">
        <f aca="false">IF($B721="", "",SUMIF(LerXml!B:B,Relatorio!B721,LerXml!AX:AX))</f>
        <v/>
      </c>
      <c r="F721" s="68" t="str">
        <f aca="false">IF($B721="", "",SUMIF(LerXml!B:B,Relatorio!B721,LerXml!BA:BA))</f>
        <v/>
      </c>
      <c r="G721" s="67" t="str">
        <f aca="false">IF($B721="", "",SUMIF(LerXml!B:B,Relatorio!B721,LerXml!BB:BB))</f>
        <v/>
      </c>
      <c r="H721" s="67" t="str">
        <f aca="false">IF($B721="", "",SUMIF(LerXml!B:B,Relatorio!B721,LerXml!BE:BE))</f>
        <v/>
      </c>
      <c r="I721" s="68" t="str">
        <f aca="false">IF(AND($F721="",$G721="",$H721=""), "", IF(SUM(F721:H721)-D721 &lt; 0,0,SUM(F721:H721)-D721))</f>
        <v/>
      </c>
    </row>
    <row r="722" customFormat="false" ht="13.8" hidden="false" customHeight="true" outlineLevel="0" collapsed="false">
      <c r="A722" s="71"/>
      <c r="B722" s="72"/>
      <c r="C722" s="71"/>
      <c r="D722" s="67" t="str">
        <f aca="false">IF($B722="", "",SUMIF(LerXml!B:B,Relatorio!B722,LerXml!W:W))</f>
        <v/>
      </c>
      <c r="E722" s="67" t="str">
        <f aca="false">IF($B722="", "",SUMIF(LerXml!B:B,Relatorio!B722,LerXml!AX:AX))</f>
        <v/>
      </c>
      <c r="F722" s="68" t="str">
        <f aca="false">IF($B722="", "",SUMIF(LerXml!B:B,Relatorio!B722,LerXml!BA:BA))</f>
        <v/>
      </c>
      <c r="G722" s="67" t="str">
        <f aca="false">IF($B722="", "",SUMIF(LerXml!B:B,Relatorio!B722,LerXml!BB:BB))</f>
        <v/>
      </c>
      <c r="H722" s="67" t="str">
        <f aca="false">IF($B722="", "",SUMIF(LerXml!B:B,Relatorio!B722,LerXml!BE:BE))</f>
        <v/>
      </c>
      <c r="I722" s="68" t="str">
        <f aca="false">IF(AND($F722="",$G722="",$H722=""), "", IF(SUM(F722:H722)-D722 &lt; 0,0,SUM(F722:H722)-D722))</f>
        <v/>
      </c>
    </row>
    <row r="723" customFormat="false" ht="13.8" hidden="false" customHeight="true" outlineLevel="0" collapsed="false">
      <c r="A723" s="71"/>
      <c r="B723" s="72"/>
      <c r="C723" s="71"/>
      <c r="D723" s="67" t="str">
        <f aca="false">IF($B723="", "",SUMIF(LerXml!B:B,Relatorio!B723,LerXml!W:W))</f>
        <v/>
      </c>
      <c r="E723" s="67" t="str">
        <f aca="false">IF($B723="", "",SUMIF(LerXml!B:B,Relatorio!B723,LerXml!AX:AX))</f>
        <v/>
      </c>
      <c r="F723" s="68" t="str">
        <f aca="false">IF($B723="", "",SUMIF(LerXml!B:B,Relatorio!B723,LerXml!BA:BA))</f>
        <v/>
      </c>
      <c r="G723" s="67" t="str">
        <f aca="false">IF($B723="", "",SUMIF(LerXml!B:B,Relatorio!B723,LerXml!BB:BB))</f>
        <v/>
      </c>
      <c r="H723" s="67" t="str">
        <f aca="false">IF($B723="", "",SUMIF(LerXml!B:B,Relatorio!B723,LerXml!BE:BE))</f>
        <v/>
      </c>
      <c r="I723" s="68" t="str">
        <f aca="false">IF(AND($F723="",$G723="",$H723=""), "", IF(SUM(F723:H723)-D723 &lt; 0,0,SUM(F723:H723)-D723))</f>
        <v/>
      </c>
    </row>
    <row r="724" customFormat="false" ht="13.8" hidden="false" customHeight="true" outlineLevel="0" collapsed="false">
      <c r="A724" s="71"/>
      <c r="B724" s="72"/>
      <c r="C724" s="71"/>
      <c r="D724" s="67" t="str">
        <f aca="false">IF($B724="", "",SUMIF(LerXml!B:B,Relatorio!B724,LerXml!W:W))</f>
        <v/>
      </c>
      <c r="E724" s="67" t="str">
        <f aca="false">IF($B724="", "",SUMIF(LerXml!B:B,Relatorio!B724,LerXml!AX:AX))</f>
        <v/>
      </c>
      <c r="F724" s="68" t="str">
        <f aca="false">IF($B724="", "",SUMIF(LerXml!B:B,Relatorio!B724,LerXml!BA:BA))</f>
        <v/>
      </c>
      <c r="G724" s="67" t="str">
        <f aca="false">IF($B724="", "",SUMIF(LerXml!B:B,Relatorio!B724,LerXml!BB:BB))</f>
        <v/>
      </c>
      <c r="H724" s="67" t="str">
        <f aca="false">IF($B724="", "",SUMIF(LerXml!B:B,Relatorio!B724,LerXml!BE:BE))</f>
        <v/>
      </c>
      <c r="I724" s="68" t="str">
        <f aca="false">IF(AND($F724="",$G724="",$H724=""), "", IF(SUM(F724:H724)-D724 &lt; 0,0,SUM(F724:H724)-D724))</f>
        <v/>
      </c>
    </row>
    <row r="725" customFormat="false" ht="13.8" hidden="false" customHeight="true" outlineLevel="0" collapsed="false">
      <c r="A725" s="71"/>
      <c r="B725" s="72"/>
      <c r="C725" s="71"/>
      <c r="D725" s="67" t="str">
        <f aca="false">IF($B725="", "",SUMIF(LerXml!B:B,Relatorio!B725,LerXml!W:W))</f>
        <v/>
      </c>
      <c r="E725" s="67" t="str">
        <f aca="false">IF($B725="", "",SUMIF(LerXml!B:B,Relatorio!B725,LerXml!AX:AX))</f>
        <v/>
      </c>
      <c r="F725" s="68" t="str">
        <f aca="false">IF($B725="", "",SUMIF(LerXml!B:B,Relatorio!B725,LerXml!BA:BA))</f>
        <v/>
      </c>
      <c r="G725" s="67" t="str">
        <f aca="false">IF($B725="", "",SUMIF(LerXml!B:B,Relatorio!B725,LerXml!BB:BB))</f>
        <v/>
      </c>
      <c r="H725" s="67" t="str">
        <f aca="false">IF($B725="", "",SUMIF(LerXml!B:B,Relatorio!B725,LerXml!BE:BE))</f>
        <v/>
      </c>
      <c r="I725" s="68" t="str">
        <f aca="false">IF(AND($F725="",$G725="",$H725=""), "", IF(SUM(F725:H725)-D725 &lt; 0,0,SUM(F725:H725)-D725))</f>
        <v/>
      </c>
    </row>
    <row r="726" customFormat="false" ht="13.8" hidden="false" customHeight="true" outlineLevel="0" collapsed="false">
      <c r="A726" s="71"/>
      <c r="B726" s="72"/>
      <c r="C726" s="71"/>
      <c r="D726" s="67" t="str">
        <f aca="false">IF($B726="", "",SUMIF(LerXml!B:B,Relatorio!B726,LerXml!W:W))</f>
        <v/>
      </c>
      <c r="E726" s="67" t="str">
        <f aca="false">IF($B726="", "",SUMIF(LerXml!B:B,Relatorio!B726,LerXml!AX:AX))</f>
        <v/>
      </c>
      <c r="F726" s="68" t="str">
        <f aca="false">IF($B726="", "",SUMIF(LerXml!B:B,Relatorio!B726,LerXml!BA:BA))</f>
        <v/>
      </c>
      <c r="G726" s="67" t="str">
        <f aca="false">IF($B726="", "",SUMIF(LerXml!B:B,Relatorio!B726,LerXml!BB:BB))</f>
        <v/>
      </c>
      <c r="H726" s="67" t="str">
        <f aca="false">IF($B726="", "",SUMIF(LerXml!B:B,Relatorio!B726,LerXml!BE:BE))</f>
        <v/>
      </c>
      <c r="I726" s="68" t="str">
        <f aca="false">IF(AND($F726="",$G726="",$H726=""), "", IF(SUM(F726:H726)-D726 &lt; 0,0,SUM(F726:H726)-D726))</f>
        <v/>
      </c>
    </row>
    <row r="727" customFormat="false" ht="13.8" hidden="false" customHeight="true" outlineLevel="0" collapsed="false">
      <c r="A727" s="71"/>
      <c r="B727" s="72"/>
      <c r="C727" s="71"/>
      <c r="D727" s="67" t="str">
        <f aca="false">IF($B727="", "",SUMIF(LerXml!B:B,Relatorio!B727,LerXml!W:W))</f>
        <v/>
      </c>
      <c r="E727" s="67" t="str">
        <f aca="false">IF($B727="", "",SUMIF(LerXml!B:B,Relatorio!B727,LerXml!AX:AX))</f>
        <v/>
      </c>
      <c r="F727" s="68" t="str">
        <f aca="false">IF($B727="", "",SUMIF(LerXml!B:B,Relatorio!B727,LerXml!BA:BA))</f>
        <v/>
      </c>
      <c r="G727" s="67" t="str">
        <f aca="false">IF($B727="", "",SUMIF(LerXml!B:B,Relatorio!B727,LerXml!BB:BB))</f>
        <v/>
      </c>
      <c r="H727" s="67" t="str">
        <f aca="false">IF($B727="", "",SUMIF(LerXml!B:B,Relatorio!B727,LerXml!BE:BE))</f>
        <v/>
      </c>
      <c r="I727" s="68" t="str">
        <f aca="false">IF(AND($F727="",$G727="",$H727=""), "", IF(SUM(F727:H727)-D727 &lt; 0,0,SUM(F727:H727)-D727))</f>
        <v/>
      </c>
    </row>
    <row r="728" customFormat="false" ht="13.8" hidden="false" customHeight="true" outlineLevel="0" collapsed="false">
      <c r="A728" s="71"/>
      <c r="B728" s="72"/>
      <c r="C728" s="71"/>
      <c r="D728" s="67" t="str">
        <f aca="false">IF($B728="", "",SUMIF(LerXml!B:B,Relatorio!B728,LerXml!W:W))</f>
        <v/>
      </c>
      <c r="E728" s="67" t="str">
        <f aca="false">IF($B728="", "",SUMIF(LerXml!B:B,Relatorio!B728,LerXml!AX:AX))</f>
        <v/>
      </c>
      <c r="F728" s="68" t="str">
        <f aca="false">IF($B728="", "",SUMIF(LerXml!B:B,Relatorio!B728,LerXml!BA:BA))</f>
        <v/>
      </c>
      <c r="G728" s="67" t="str">
        <f aca="false">IF($B728="", "",SUMIF(LerXml!B:B,Relatorio!B728,LerXml!BB:BB))</f>
        <v/>
      </c>
      <c r="H728" s="67" t="str">
        <f aca="false">IF($B728="", "",SUMIF(LerXml!B:B,Relatorio!B728,LerXml!BE:BE))</f>
        <v/>
      </c>
      <c r="I728" s="68" t="str">
        <f aca="false">IF(AND($F728="",$G728="",$H728=""), "", IF(SUM(F728:H728)-D728 &lt; 0,0,SUM(F728:H728)-D728))</f>
        <v/>
      </c>
    </row>
    <row r="729" customFormat="false" ht="13.8" hidden="false" customHeight="true" outlineLevel="0" collapsed="false">
      <c r="A729" s="71"/>
      <c r="B729" s="72"/>
      <c r="C729" s="71"/>
      <c r="D729" s="67" t="str">
        <f aca="false">IF($B729="", "",SUMIF(LerXml!B:B,Relatorio!B729,LerXml!W:W))</f>
        <v/>
      </c>
      <c r="E729" s="67" t="str">
        <f aca="false">IF($B729="", "",SUMIF(LerXml!B:B,Relatorio!B729,LerXml!AX:AX))</f>
        <v/>
      </c>
      <c r="F729" s="68" t="str">
        <f aca="false">IF($B729="", "",SUMIF(LerXml!B:B,Relatorio!B729,LerXml!BA:BA))</f>
        <v/>
      </c>
      <c r="G729" s="67" t="str">
        <f aca="false">IF($B729="", "",SUMIF(LerXml!B:B,Relatorio!B729,LerXml!BB:BB))</f>
        <v/>
      </c>
      <c r="H729" s="67" t="str">
        <f aca="false">IF($B729="", "",SUMIF(LerXml!B:B,Relatorio!B729,LerXml!BE:BE))</f>
        <v/>
      </c>
      <c r="I729" s="68" t="str">
        <f aca="false">IF(AND($F729="",$G729="",$H729=""), "", IF(SUM(F729:H729)-D729 &lt; 0,0,SUM(F729:H729)-D729))</f>
        <v/>
      </c>
    </row>
    <row r="730" customFormat="false" ht="13.8" hidden="false" customHeight="true" outlineLevel="0" collapsed="false">
      <c r="A730" s="71"/>
      <c r="B730" s="72"/>
      <c r="C730" s="71"/>
      <c r="D730" s="67" t="str">
        <f aca="false">IF($B730="", "",SUMIF(LerXml!B:B,Relatorio!B730,LerXml!W:W))</f>
        <v/>
      </c>
      <c r="E730" s="67" t="str">
        <f aca="false">IF($B730="", "",SUMIF(LerXml!B:B,Relatorio!B730,LerXml!AX:AX))</f>
        <v/>
      </c>
      <c r="F730" s="68" t="str">
        <f aca="false">IF($B730="", "",SUMIF(LerXml!B:B,Relatorio!B730,LerXml!BA:BA))</f>
        <v/>
      </c>
      <c r="G730" s="67" t="str">
        <f aca="false">IF($B730="", "",SUMIF(LerXml!B:B,Relatorio!B730,LerXml!BB:BB))</f>
        <v/>
      </c>
      <c r="H730" s="67" t="str">
        <f aca="false">IF($B730="", "",SUMIF(LerXml!B:B,Relatorio!B730,LerXml!BE:BE))</f>
        <v/>
      </c>
      <c r="I730" s="68" t="str">
        <f aca="false">IF(AND($F730="",$G730="",$H730=""), "", IF(SUM(F730:H730)-D730 &lt; 0,0,SUM(F730:H730)-D730))</f>
        <v/>
      </c>
    </row>
    <row r="731" customFormat="false" ht="13.8" hidden="false" customHeight="true" outlineLevel="0" collapsed="false">
      <c r="A731" s="71"/>
      <c r="B731" s="72"/>
      <c r="C731" s="71"/>
      <c r="D731" s="67" t="str">
        <f aca="false">IF($B731="", "",SUMIF(LerXml!B:B,Relatorio!B731,LerXml!W:W))</f>
        <v/>
      </c>
      <c r="E731" s="67" t="str">
        <f aca="false">IF($B731="", "",SUMIF(LerXml!B:B,Relatorio!B731,LerXml!AX:AX))</f>
        <v/>
      </c>
      <c r="F731" s="68" t="str">
        <f aca="false">IF($B731="", "",SUMIF(LerXml!B:B,Relatorio!B731,LerXml!BA:BA))</f>
        <v/>
      </c>
      <c r="G731" s="67" t="str">
        <f aca="false">IF($B731="", "",SUMIF(LerXml!B:B,Relatorio!B731,LerXml!BB:BB))</f>
        <v/>
      </c>
      <c r="H731" s="67" t="str">
        <f aca="false">IF($B731="", "",SUMIF(LerXml!B:B,Relatorio!B731,LerXml!BE:BE))</f>
        <v/>
      </c>
      <c r="I731" s="68" t="str">
        <f aca="false">IF(AND($F731="",$G731="",$H731=""), "", IF(SUM(F731:H731)-D731 &lt; 0,0,SUM(F731:H731)-D731))</f>
        <v/>
      </c>
    </row>
    <row r="732" customFormat="false" ht="13.8" hidden="false" customHeight="true" outlineLevel="0" collapsed="false">
      <c r="A732" s="71"/>
      <c r="B732" s="72"/>
      <c r="C732" s="71"/>
      <c r="D732" s="67" t="str">
        <f aca="false">IF($B732="", "",SUMIF(LerXml!B:B,Relatorio!B732,LerXml!W:W))</f>
        <v/>
      </c>
      <c r="E732" s="67" t="str">
        <f aca="false">IF($B732="", "",SUMIF(LerXml!B:B,Relatorio!B732,LerXml!AX:AX))</f>
        <v/>
      </c>
      <c r="F732" s="68" t="str">
        <f aca="false">IF($B732="", "",SUMIF(LerXml!B:B,Relatorio!B732,LerXml!BA:BA))</f>
        <v/>
      </c>
      <c r="G732" s="67" t="str">
        <f aca="false">IF($B732="", "",SUMIF(LerXml!B:B,Relatorio!B732,LerXml!BB:BB))</f>
        <v/>
      </c>
      <c r="H732" s="67" t="str">
        <f aca="false">IF($B732="", "",SUMIF(LerXml!B:B,Relatorio!B732,LerXml!BE:BE))</f>
        <v/>
      </c>
      <c r="I732" s="68" t="str">
        <f aca="false">IF(AND($F732="",$G732="",$H732=""), "", IF(SUM(F732:H732)-D732 &lt; 0,0,SUM(F732:H732)-D732))</f>
        <v/>
      </c>
    </row>
    <row r="733" customFormat="false" ht="13.8" hidden="false" customHeight="true" outlineLevel="0" collapsed="false">
      <c r="A733" s="71"/>
      <c r="B733" s="72"/>
      <c r="C733" s="71"/>
      <c r="D733" s="67" t="str">
        <f aca="false">IF($B733="", "",SUMIF(LerXml!B:B,Relatorio!B733,LerXml!W:W))</f>
        <v/>
      </c>
      <c r="E733" s="67" t="str">
        <f aca="false">IF($B733="", "",SUMIF(LerXml!B:B,Relatorio!B733,LerXml!AX:AX))</f>
        <v/>
      </c>
      <c r="F733" s="68" t="str">
        <f aca="false">IF($B733="", "",SUMIF(LerXml!B:B,Relatorio!B733,LerXml!BA:BA))</f>
        <v/>
      </c>
      <c r="G733" s="67" t="str">
        <f aca="false">IF($B733="", "",SUMIF(LerXml!B:B,Relatorio!B733,LerXml!BB:BB))</f>
        <v/>
      </c>
      <c r="H733" s="67" t="str">
        <f aca="false">IF($B733="", "",SUMIF(LerXml!B:B,Relatorio!B733,LerXml!BE:BE))</f>
        <v/>
      </c>
      <c r="I733" s="68" t="str">
        <f aca="false">IF(AND($F733="",$G733="",$H733=""), "", IF(SUM(F733:H733)-D733 &lt; 0,0,SUM(F733:H733)-D733))</f>
        <v/>
      </c>
    </row>
    <row r="734" customFormat="false" ht="13.8" hidden="false" customHeight="true" outlineLevel="0" collapsed="false">
      <c r="A734" s="71"/>
      <c r="B734" s="72"/>
      <c r="C734" s="71"/>
      <c r="D734" s="67" t="str">
        <f aca="false">IF($B734="", "",SUMIF(LerXml!B:B,Relatorio!B734,LerXml!W:W))</f>
        <v/>
      </c>
      <c r="E734" s="67" t="str">
        <f aca="false">IF($B734="", "",SUMIF(LerXml!B:B,Relatorio!B734,LerXml!AX:AX))</f>
        <v/>
      </c>
      <c r="F734" s="68" t="str">
        <f aca="false">IF($B734="", "",SUMIF(LerXml!B:B,Relatorio!B734,LerXml!BA:BA))</f>
        <v/>
      </c>
      <c r="G734" s="67" t="str">
        <f aca="false">IF($B734="", "",SUMIF(LerXml!B:B,Relatorio!B734,LerXml!BB:BB))</f>
        <v/>
      </c>
      <c r="H734" s="67" t="str">
        <f aca="false">IF($B734="", "",SUMIF(LerXml!B:B,Relatorio!B734,LerXml!BE:BE))</f>
        <v/>
      </c>
      <c r="I734" s="68" t="str">
        <f aca="false">IF(AND($F734="",$G734="",$H734=""), "", IF(SUM(F734:H734)-D734 &lt; 0,0,SUM(F734:H734)-D734))</f>
        <v/>
      </c>
    </row>
    <row r="735" customFormat="false" ht="13.8" hidden="false" customHeight="true" outlineLevel="0" collapsed="false">
      <c r="A735" s="71"/>
      <c r="B735" s="72"/>
      <c r="C735" s="71"/>
      <c r="D735" s="67" t="str">
        <f aca="false">IF($B735="", "",SUMIF(LerXml!B:B,Relatorio!B735,LerXml!W:W))</f>
        <v/>
      </c>
      <c r="E735" s="67" t="str">
        <f aca="false">IF($B735="", "",SUMIF(LerXml!B:B,Relatorio!B735,LerXml!AX:AX))</f>
        <v/>
      </c>
      <c r="F735" s="68" t="str">
        <f aca="false">IF($B735="", "",SUMIF(LerXml!B:B,Relatorio!B735,LerXml!BA:BA))</f>
        <v/>
      </c>
      <c r="G735" s="67" t="str">
        <f aca="false">IF($B735="", "",SUMIF(LerXml!B:B,Relatorio!B735,LerXml!BB:BB))</f>
        <v/>
      </c>
      <c r="H735" s="67" t="str">
        <f aca="false">IF($B735="", "",SUMIF(LerXml!B:B,Relatorio!B735,LerXml!BE:BE))</f>
        <v/>
      </c>
      <c r="I735" s="68" t="str">
        <f aca="false">IF(AND($F735="",$G735="",$H735=""), "", IF(SUM(F735:H735)-D735 &lt; 0,0,SUM(F735:H735)-D735))</f>
        <v/>
      </c>
    </row>
    <row r="736" customFormat="false" ht="13.8" hidden="false" customHeight="true" outlineLevel="0" collapsed="false">
      <c r="A736" s="71"/>
      <c r="B736" s="72"/>
      <c r="C736" s="71"/>
      <c r="D736" s="67" t="str">
        <f aca="false">IF($B736="", "",SUMIF(LerXml!B:B,Relatorio!B736,LerXml!W:W))</f>
        <v/>
      </c>
      <c r="E736" s="67" t="str">
        <f aca="false">IF($B736="", "",SUMIF(LerXml!B:B,Relatorio!B736,LerXml!AX:AX))</f>
        <v/>
      </c>
      <c r="F736" s="68" t="str">
        <f aca="false">IF($B736="", "",SUMIF(LerXml!B:B,Relatorio!B736,LerXml!BA:BA))</f>
        <v/>
      </c>
      <c r="G736" s="67" t="str">
        <f aca="false">IF($B736="", "",SUMIF(LerXml!B:B,Relatorio!B736,LerXml!BB:BB))</f>
        <v/>
      </c>
      <c r="H736" s="67" t="str">
        <f aca="false">IF($B736="", "",SUMIF(LerXml!B:B,Relatorio!B736,LerXml!BE:BE))</f>
        <v/>
      </c>
      <c r="I736" s="68" t="str">
        <f aca="false">IF(AND($F736="",$G736="",$H736=""), "", IF(SUM(F736:H736)-D736 &lt; 0,0,SUM(F736:H736)-D736))</f>
        <v/>
      </c>
    </row>
    <row r="737" customFormat="false" ht="13.8" hidden="false" customHeight="true" outlineLevel="0" collapsed="false">
      <c r="A737" s="71"/>
      <c r="B737" s="72"/>
      <c r="C737" s="71"/>
      <c r="D737" s="67" t="str">
        <f aca="false">IF($B737="", "",SUMIF(LerXml!B:B,Relatorio!B737,LerXml!W:W))</f>
        <v/>
      </c>
      <c r="E737" s="67" t="str">
        <f aca="false">IF($B737="", "",SUMIF(LerXml!B:B,Relatorio!B737,LerXml!AX:AX))</f>
        <v/>
      </c>
      <c r="F737" s="68" t="str">
        <f aca="false">IF($B737="", "",SUMIF(LerXml!B:B,Relatorio!B737,LerXml!BA:BA))</f>
        <v/>
      </c>
      <c r="G737" s="67" t="str">
        <f aca="false">IF($B737="", "",SUMIF(LerXml!B:B,Relatorio!B737,LerXml!BB:BB))</f>
        <v/>
      </c>
      <c r="H737" s="67" t="str">
        <f aca="false">IF($B737="", "",SUMIF(LerXml!B:B,Relatorio!B737,LerXml!BE:BE))</f>
        <v/>
      </c>
      <c r="I737" s="68" t="str">
        <f aca="false">IF(AND($F737="",$G737="",$H737=""), "", IF(SUM(F737:H737)-D737 &lt; 0,0,SUM(F737:H737)-D737))</f>
        <v/>
      </c>
    </row>
    <row r="738" customFormat="false" ht="13.8" hidden="false" customHeight="true" outlineLevel="0" collapsed="false">
      <c r="A738" s="71"/>
      <c r="B738" s="72"/>
      <c r="C738" s="71"/>
      <c r="D738" s="67" t="str">
        <f aca="false">IF($B738="", "",SUMIF(LerXml!B:B,Relatorio!B738,LerXml!W:W))</f>
        <v/>
      </c>
      <c r="E738" s="67" t="str">
        <f aca="false">IF($B738="", "",SUMIF(LerXml!B:B,Relatorio!B738,LerXml!AX:AX))</f>
        <v/>
      </c>
      <c r="F738" s="68" t="str">
        <f aca="false">IF($B738="", "",SUMIF(LerXml!B:B,Relatorio!B738,LerXml!BA:BA))</f>
        <v/>
      </c>
      <c r="G738" s="67" t="str">
        <f aca="false">IF($B738="", "",SUMIF(LerXml!B:B,Relatorio!B738,LerXml!BB:BB))</f>
        <v/>
      </c>
      <c r="H738" s="67" t="str">
        <f aca="false">IF($B738="", "",SUMIF(LerXml!B:B,Relatorio!B738,LerXml!BE:BE))</f>
        <v/>
      </c>
      <c r="I738" s="68" t="str">
        <f aca="false">IF(AND($F738="",$G738="",$H738=""), "", IF(SUM(F738:H738)-D738 &lt; 0,0,SUM(F738:H738)-D738))</f>
        <v/>
      </c>
    </row>
    <row r="739" customFormat="false" ht="13.8" hidden="false" customHeight="true" outlineLevel="0" collapsed="false">
      <c r="A739" s="71"/>
      <c r="B739" s="72"/>
      <c r="C739" s="71"/>
      <c r="D739" s="67" t="str">
        <f aca="false">IF($B739="", "",SUMIF(LerXml!B:B,Relatorio!B739,LerXml!W:W))</f>
        <v/>
      </c>
      <c r="E739" s="67" t="str">
        <f aca="false">IF($B739="", "",SUMIF(LerXml!B:B,Relatorio!B739,LerXml!AX:AX))</f>
        <v/>
      </c>
      <c r="F739" s="68" t="str">
        <f aca="false">IF($B739="", "",SUMIF(LerXml!B:B,Relatorio!B739,LerXml!BA:BA))</f>
        <v/>
      </c>
      <c r="G739" s="67" t="str">
        <f aca="false">IF($B739="", "",SUMIF(LerXml!B:B,Relatorio!B739,LerXml!BB:BB))</f>
        <v/>
      </c>
      <c r="H739" s="67" t="str">
        <f aca="false">IF($B739="", "",SUMIF(LerXml!B:B,Relatorio!B739,LerXml!BE:BE))</f>
        <v/>
      </c>
      <c r="I739" s="68" t="str">
        <f aca="false">IF(AND($F739="",$G739="",$H739=""), "", IF(SUM(F739:H739)-D739 &lt; 0,0,SUM(F739:H739)-D739))</f>
        <v/>
      </c>
    </row>
    <row r="740" customFormat="false" ht="13.8" hidden="false" customHeight="true" outlineLevel="0" collapsed="false">
      <c r="A740" s="71"/>
      <c r="B740" s="72"/>
      <c r="C740" s="71"/>
      <c r="D740" s="67" t="str">
        <f aca="false">IF($B740="", "",SUMIF(LerXml!B:B,Relatorio!B740,LerXml!W:W))</f>
        <v/>
      </c>
      <c r="E740" s="67" t="str">
        <f aca="false">IF($B740="", "",SUMIF(LerXml!B:B,Relatorio!B740,LerXml!AX:AX))</f>
        <v/>
      </c>
      <c r="F740" s="68" t="str">
        <f aca="false">IF($B740="", "",SUMIF(LerXml!B:B,Relatorio!B740,LerXml!BA:BA))</f>
        <v/>
      </c>
      <c r="G740" s="67" t="str">
        <f aca="false">IF($B740="", "",SUMIF(LerXml!B:B,Relatorio!B740,LerXml!BB:BB))</f>
        <v/>
      </c>
      <c r="H740" s="67" t="str">
        <f aca="false">IF($B740="", "",SUMIF(LerXml!B:B,Relatorio!B740,LerXml!BE:BE))</f>
        <v/>
      </c>
      <c r="I740" s="68" t="str">
        <f aca="false">IF(AND($F740="",$G740="",$H740=""), "", IF(SUM(F740:H740)-D740 &lt; 0,0,SUM(F740:H740)-D740))</f>
        <v/>
      </c>
    </row>
    <row r="741" customFormat="false" ht="13.8" hidden="false" customHeight="true" outlineLevel="0" collapsed="false">
      <c r="A741" s="71"/>
      <c r="B741" s="72"/>
      <c r="C741" s="71"/>
      <c r="D741" s="67" t="str">
        <f aca="false">IF($B741="", "",SUMIF(LerXml!B:B,Relatorio!B741,LerXml!W:W))</f>
        <v/>
      </c>
      <c r="E741" s="67" t="str">
        <f aca="false">IF($B741="", "",SUMIF(LerXml!B:B,Relatorio!B741,LerXml!AX:AX))</f>
        <v/>
      </c>
      <c r="F741" s="68" t="str">
        <f aca="false">IF($B741="", "",SUMIF(LerXml!B:B,Relatorio!B741,LerXml!BA:BA))</f>
        <v/>
      </c>
      <c r="G741" s="67" t="str">
        <f aca="false">IF($B741="", "",SUMIF(LerXml!B:B,Relatorio!B741,LerXml!BB:BB))</f>
        <v/>
      </c>
      <c r="H741" s="67" t="str">
        <f aca="false">IF($B741="", "",SUMIF(LerXml!B:B,Relatorio!B741,LerXml!BE:BE))</f>
        <v/>
      </c>
      <c r="I741" s="68" t="str">
        <f aca="false">IF(AND($F741="",$G741="",$H741=""), "", IF(SUM(F741:H741)-D741 &lt; 0,0,SUM(F741:H741)-D741))</f>
        <v/>
      </c>
    </row>
    <row r="742" customFormat="false" ht="13.8" hidden="false" customHeight="true" outlineLevel="0" collapsed="false">
      <c r="A742" s="71"/>
      <c r="B742" s="72"/>
      <c r="C742" s="71"/>
      <c r="D742" s="67" t="str">
        <f aca="false">IF($B742="", "",SUMIF(LerXml!B:B,Relatorio!B742,LerXml!W:W))</f>
        <v/>
      </c>
      <c r="E742" s="67" t="str">
        <f aca="false">IF($B742="", "",SUMIF(LerXml!B:B,Relatorio!B742,LerXml!AX:AX))</f>
        <v/>
      </c>
      <c r="F742" s="68" t="str">
        <f aca="false">IF($B742="", "",SUMIF(LerXml!B:B,Relatorio!B742,LerXml!BA:BA))</f>
        <v/>
      </c>
      <c r="G742" s="67" t="str">
        <f aca="false">IF($B742="", "",SUMIF(LerXml!B:B,Relatorio!B742,LerXml!BB:BB))</f>
        <v/>
      </c>
      <c r="H742" s="67" t="str">
        <f aca="false">IF($B742="", "",SUMIF(LerXml!B:B,Relatorio!B742,LerXml!BE:BE))</f>
        <v/>
      </c>
      <c r="I742" s="68" t="str">
        <f aca="false">IF(AND($F742="",$G742="",$H742=""), "", IF(SUM(F742:H742)-D742 &lt; 0,0,SUM(F742:H742)-D742))</f>
        <v/>
      </c>
    </row>
    <row r="743" customFormat="false" ht="13.8" hidden="false" customHeight="true" outlineLevel="0" collapsed="false">
      <c r="A743" s="71"/>
      <c r="B743" s="72"/>
      <c r="C743" s="71"/>
      <c r="D743" s="67" t="str">
        <f aca="false">IF($B743="", "",SUMIF(LerXml!B:B,Relatorio!B743,LerXml!W:W))</f>
        <v/>
      </c>
      <c r="E743" s="67" t="str">
        <f aca="false">IF($B743="", "",SUMIF(LerXml!B:B,Relatorio!B743,LerXml!AX:AX))</f>
        <v/>
      </c>
      <c r="F743" s="68" t="str">
        <f aca="false">IF($B743="", "",SUMIF(LerXml!B:B,Relatorio!B743,LerXml!BA:BA))</f>
        <v/>
      </c>
      <c r="G743" s="67" t="str">
        <f aca="false">IF($B743="", "",SUMIF(LerXml!B:B,Relatorio!B743,LerXml!BB:BB))</f>
        <v/>
      </c>
      <c r="H743" s="67" t="str">
        <f aca="false">IF($B743="", "",SUMIF(LerXml!B:B,Relatorio!B743,LerXml!BE:BE))</f>
        <v/>
      </c>
      <c r="I743" s="68" t="str">
        <f aca="false">IF(AND($F743="",$G743="",$H743=""), "", IF(SUM(F743:H743)-D743 &lt; 0,0,SUM(F743:H743)-D743))</f>
        <v/>
      </c>
    </row>
    <row r="744" customFormat="false" ht="13.8" hidden="false" customHeight="true" outlineLevel="0" collapsed="false">
      <c r="A744" s="71"/>
      <c r="B744" s="72"/>
      <c r="C744" s="71"/>
      <c r="D744" s="67" t="str">
        <f aca="false">IF($B744="", "",SUMIF(LerXml!B:B,Relatorio!B744,LerXml!W:W))</f>
        <v/>
      </c>
      <c r="E744" s="67" t="str">
        <f aca="false">IF($B744="", "",SUMIF(LerXml!B:B,Relatorio!B744,LerXml!AX:AX))</f>
        <v/>
      </c>
      <c r="F744" s="68" t="str">
        <f aca="false">IF($B744="", "",SUMIF(LerXml!B:B,Relatorio!B744,LerXml!BA:BA))</f>
        <v/>
      </c>
      <c r="G744" s="67" t="str">
        <f aca="false">IF($B744="", "",SUMIF(LerXml!B:B,Relatorio!B744,LerXml!BB:BB))</f>
        <v/>
      </c>
      <c r="H744" s="67" t="str">
        <f aca="false">IF($B744="", "",SUMIF(LerXml!B:B,Relatorio!B744,LerXml!BE:BE))</f>
        <v/>
      </c>
      <c r="I744" s="68" t="str">
        <f aca="false">IF(AND($F744="",$G744="",$H744=""), "", IF(SUM(F744:H744)-D744 &lt; 0,0,SUM(F744:H744)-D744))</f>
        <v/>
      </c>
    </row>
    <row r="745" customFormat="false" ht="13.8" hidden="false" customHeight="true" outlineLevel="0" collapsed="false">
      <c r="A745" s="71"/>
      <c r="B745" s="72"/>
      <c r="C745" s="71"/>
      <c r="D745" s="67" t="str">
        <f aca="false">IF($B745="", "",SUMIF(LerXml!B:B,Relatorio!B745,LerXml!W:W))</f>
        <v/>
      </c>
      <c r="E745" s="67" t="str">
        <f aca="false">IF($B745="", "",SUMIF(LerXml!B:B,Relatorio!B745,LerXml!AX:AX))</f>
        <v/>
      </c>
      <c r="F745" s="68" t="str">
        <f aca="false">IF($B745="", "",SUMIF(LerXml!B:B,Relatorio!B745,LerXml!BA:BA))</f>
        <v/>
      </c>
      <c r="G745" s="67" t="str">
        <f aca="false">IF($B745="", "",SUMIF(LerXml!B:B,Relatorio!B745,LerXml!BB:BB))</f>
        <v/>
      </c>
      <c r="H745" s="67" t="str">
        <f aca="false">IF($B745="", "",SUMIF(LerXml!B:B,Relatorio!B745,LerXml!BE:BE))</f>
        <v/>
      </c>
      <c r="I745" s="68" t="str">
        <f aca="false">IF(AND($F745="",$G745="",$H745=""), "", IF(SUM(F745:H745)-D745 &lt; 0,0,SUM(F745:H745)-D745))</f>
        <v/>
      </c>
    </row>
    <row r="746" customFormat="false" ht="13.8" hidden="false" customHeight="true" outlineLevel="0" collapsed="false">
      <c r="A746" s="71"/>
      <c r="B746" s="72"/>
      <c r="C746" s="71"/>
      <c r="D746" s="67" t="str">
        <f aca="false">IF($B746="", "",SUMIF(LerXml!B:B,Relatorio!B746,LerXml!W:W))</f>
        <v/>
      </c>
      <c r="E746" s="67" t="str">
        <f aca="false">IF($B746="", "",SUMIF(LerXml!B:B,Relatorio!B746,LerXml!AX:AX))</f>
        <v/>
      </c>
      <c r="F746" s="68" t="str">
        <f aca="false">IF($B746="", "",SUMIF(LerXml!B:B,Relatorio!B746,LerXml!BA:BA))</f>
        <v/>
      </c>
      <c r="G746" s="67" t="str">
        <f aca="false">IF($B746="", "",SUMIF(LerXml!B:B,Relatorio!B746,LerXml!BB:BB))</f>
        <v/>
      </c>
      <c r="H746" s="67" t="str">
        <f aca="false">IF($B746="", "",SUMIF(LerXml!B:B,Relatorio!B746,LerXml!BE:BE))</f>
        <v/>
      </c>
      <c r="I746" s="68" t="str">
        <f aca="false">IF(AND($F746="",$G746="",$H746=""), "", IF(SUM(F746:H746)-D746 &lt; 0,0,SUM(F746:H746)-D746))</f>
        <v/>
      </c>
    </row>
    <row r="747" customFormat="false" ht="13.8" hidden="false" customHeight="true" outlineLevel="0" collapsed="false">
      <c r="A747" s="71"/>
      <c r="B747" s="72"/>
      <c r="C747" s="71"/>
      <c r="D747" s="67" t="str">
        <f aca="false">IF($B747="", "",SUMIF(LerXml!B:B,Relatorio!B747,LerXml!W:W))</f>
        <v/>
      </c>
      <c r="E747" s="67" t="str">
        <f aca="false">IF($B747="", "",SUMIF(LerXml!B:B,Relatorio!B747,LerXml!AX:AX))</f>
        <v/>
      </c>
      <c r="F747" s="68" t="str">
        <f aca="false">IF($B747="", "",SUMIF(LerXml!B:B,Relatorio!B747,LerXml!BA:BA))</f>
        <v/>
      </c>
      <c r="G747" s="67" t="str">
        <f aca="false">IF($B747="", "",SUMIF(LerXml!B:B,Relatorio!B747,LerXml!BB:BB))</f>
        <v/>
      </c>
      <c r="H747" s="67" t="str">
        <f aca="false">IF($B747="", "",SUMIF(LerXml!B:B,Relatorio!B747,LerXml!BE:BE))</f>
        <v/>
      </c>
      <c r="I747" s="68" t="str">
        <f aca="false">IF(AND($F747="",$G747="",$H747=""), "", IF(SUM(F747:H747)-D747 &lt; 0,0,SUM(F747:H747)-D747))</f>
        <v/>
      </c>
    </row>
    <row r="748" customFormat="false" ht="13.8" hidden="false" customHeight="true" outlineLevel="0" collapsed="false">
      <c r="A748" s="71"/>
      <c r="B748" s="72"/>
      <c r="C748" s="71"/>
      <c r="D748" s="67" t="str">
        <f aca="false">IF($B748="", "",SUMIF(LerXml!B:B,Relatorio!B748,LerXml!W:W))</f>
        <v/>
      </c>
      <c r="E748" s="67" t="str">
        <f aca="false">IF($B748="", "",SUMIF(LerXml!B:B,Relatorio!B748,LerXml!AX:AX))</f>
        <v/>
      </c>
      <c r="F748" s="68" t="str">
        <f aca="false">IF($B748="", "",SUMIF(LerXml!B:B,Relatorio!B748,LerXml!BA:BA))</f>
        <v/>
      </c>
      <c r="G748" s="67" t="str">
        <f aca="false">IF($B748="", "",SUMIF(LerXml!B:B,Relatorio!B748,LerXml!BB:BB))</f>
        <v/>
      </c>
      <c r="H748" s="67" t="str">
        <f aca="false">IF($B748="", "",SUMIF(LerXml!B:B,Relatorio!B748,LerXml!BE:BE))</f>
        <v/>
      </c>
      <c r="I748" s="68" t="str">
        <f aca="false">IF(AND($F748="",$G748="",$H748=""), "", IF(SUM(F748:H748)-D748 &lt; 0,0,SUM(F748:H748)-D748))</f>
        <v/>
      </c>
    </row>
    <row r="749" customFormat="false" ht="13.8" hidden="false" customHeight="true" outlineLevel="0" collapsed="false">
      <c r="A749" s="71"/>
      <c r="B749" s="72"/>
      <c r="C749" s="71"/>
      <c r="D749" s="67" t="str">
        <f aca="false">IF($B749="", "",SUMIF(LerXml!B:B,Relatorio!B749,LerXml!W:W))</f>
        <v/>
      </c>
      <c r="E749" s="67" t="str">
        <f aca="false">IF($B749="", "",SUMIF(LerXml!B:B,Relatorio!B749,LerXml!AX:AX))</f>
        <v/>
      </c>
      <c r="F749" s="68" t="str">
        <f aca="false">IF($B749="", "",SUMIF(LerXml!B:B,Relatorio!B749,LerXml!BA:BA))</f>
        <v/>
      </c>
      <c r="G749" s="67" t="str">
        <f aca="false">IF($B749="", "",SUMIF(LerXml!B:B,Relatorio!B749,LerXml!BB:BB))</f>
        <v/>
      </c>
      <c r="H749" s="67" t="str">
        <f aca="false">IF($B749="", "",SUMIF(LerXml!B:B,Relatorio!B749,LerXml!BE:BE))</f>
        <v/>
      </c>
      <c r="I749" s="68" t="str">
        <f aca="false">IF(AND($F749="",$G749="",$H749=""), "", IF(SUM(F749:H749)-D749 &lt; 0,0,SUM(F749:H749)-D749))</f>
        <v/>
      </c>
    </row>
    <row r="750" customFormat="false" ht="13.8" hidden="false" customHeight="true" outlineLevel="0" collapsed="false">
      <c r="A750" s="71"/>
      <c r="B750" s="72"/>
      <c r="C750" s="71"/>
      <c r="D750" s="67" t="str">
        <f aca="false">IF($B750="", "",SUMIF(LerXml!B:B,Relatorio!B750,LerXml!W:W))</f>
        <v/>
      </c>
      <c r="E750" s="67" t="str">
        <f aca="false">IF($B750="", "",SUMIF(LerXml!B:B,Relatorio!B750,LerXml!AX:AX))</f>
        <v/>
      </c>
      <c r="F750" s="68" t="str">
        <f aca="false">IF($B750="", "",SUMIF(LerXml!B:B,Relatorio!B750,LerXml!BA:BA))</f>
        <v/>
      </c>
      <c r="G750" s="67" t="str">
        <f aca="false">IF($B750="", "",SUMIF(LerXml!B:B,Relatorio!B750,LerXml!BB:BB))</f>
        <v/>
      </c>
      <c r="H750" s="67" t="str">
        <f aca="false">IF($B750="", "",SUMIF(LerXml!B:B,Relatorio!B750,LerXml!BE:BE))</f>
        <v/>
      </c>
      <c r="I750" s="68" t="str">
        <f aca="false">IF(AND($F750="",$G750="",$H750=""), "", IF(SUM(F750:H750)-D750 &lt; 0,0,SUM(F750:H750)-D750))</f>
        <v/>
      </c>
    </row>
    <row r="751" customFormat="false" ht="13.8" hidden="false" customHeight="true" outlineLevel="0" collapsed="false">
      <c r="A751" s="71"/>
      <c r="B751" s="72"/>
      <c r="C751" s="71"/>
      <c r="D751" s="67" t="str">
        <f aca="false">IF($B751="", "",SUMIF(LerXml!B:B,Relatorio!B751,LerXml!W:W))</f>
        <v/>
      </c>
      <c r="E751" s="67" t="str">
        <f aca="false">IF($B751="", "",SUMIF(LerXml!B:B,Relatorio!B751,LerXml!AX:AX))</f>
        <v/>
      </c>
      <c r="F751" s="68" t="str">
        <f aca="false">IF($B751="", "",SUMIF(LerXml!B:B,Relatorio!B751,LerXml!BA:BA))</f>
        <v/>
      </c>
      <c r="G751" s="67" t="str">
        <f aca="false">IF($B751="", "",SUMIF(LerXml!B:B,Relatorio!B751,LerXml!BB:BB))</f>
        <v/>
      </c>
      <c r="H751" s="67" t="str">
        <f aca="false">IF($B751="", "",SUMIF(LerXml!B:B,Relatorio!B751,LerXml!BE:BE))</f>
        <v/>
      </c>
      <c r="I751" s="68" t="str">
        <f aca="false">IF(AND($F751="",$G751="",$H751=""), "", IF(SUM(F751:H751)-D751 &lt; 0,0,SUM(F751:H751)-D751))</f>
        <v/>
      </c>
    </row>
    <row r="752" customFormat="false" ht="13.8" hidden="false" customHeight="true" outlineLevel="0" collapsed="false">
      <c r="A752" s="71"/>
      <c r="B752" s="72"/>
      <c r="C752" s="71"/>
      <c r="D752" s="67" t="str">
        <f aca="false">IF($B752="", "",SUMIF(LerXml!B:B,Relatorio!B752,LerXml!W:W))</f>
        <v/>
      </c>
      <c r="E752" s="67" t="str">
        <f aca="false">IF($B752="", "",SUMIF(LerXml!B:B,Relatorio!B752,LerXml!AX:AX))</f>
        <v/>
      </c>
      <c r="F752" s="68" t="str">
        <f aca="false">IF($B752="", "",SUMIF(LerXml!B:B,Relatorio!B752,LerXml!BA:BA))</f>
        <v/>
      </c>
      <c r="G752" s="67" t="str">
        <f aca="false">IF($B752="", "",SUMIF(LerXml!B:B,Relatorio!B752,LerXml!BB:BB))</f>
        <v/>
      </c>
      <c r="H752" s="67" t="str">
        <f aca="false">IF($B752="", "",SUMIF(LerXml!B:B,Relatorio!B752,LerXml!BE:BE))</f>
        <v/>
      </c>
      <c r="I752" s="68" t="str">
        <f aca="false">IF(AND($F752="",$G752="",$H752=""), "", IF(SUM(F752:H752)-D752 &lt; 0,0,SUM(F752:H752)-D752))</f>
        <v/>
      </c>
    </row>
    <row r="753" customFormat="false" ht="13.8" hidden="false" customHeight="true" outlineLevel="0" collapsed="false">
      <c r="A753" s="71"/>
      <c r="B753" s="72"/>
      <c r="C753" s="71"/>
      <c r="D753" s="67" t="str">
        <f aca="false">IF($B753="", "",SUMIF(LerXml!B:B,Relatorio!B753,LerXml!W:W))</f>
        <v/>
      </c>
      <c r="E753" s="67" t="str">
        <f aca="false">IF($B753="", "",SUMIF(LerXml!B:B,Relatorio!B753,LerXml!AX:AX))</f>
        <v/>
      </c>
      <c r="F753" s="68" t="str">
        <f aca="false">IF($B753="", "",SUMIF(LerXml!B:B,Relatorio!B753,LerXml!BA:BA))</f>
        <v/>
      </c>
      <c r="G753" s="67" t="str">
        <f aca="false">IF($B753="", "",SUMIF(LerXml!B:B,Relatorio!B753,LerXml!BB:BB))</f>
        <v/>
      </c>
      <c r="H753" s="67" t="str">
        <f aca="false">IF($B753="", "",SUMIF(LerXml!B:B,Relatorio!B753,LerXml!BE:BE))</f>
        <v/>
      </c>
      <c r="I753" s="68" t="str">
        <f aca="false">IF(AND($F753="",$G753="",$H753=""), "", IF(SUM(F753:H753)-D753 &lt; 0,0,SUM(F753:H753)-D753))</f>
        <v/>
      </c>
    </row>
    <row r="754" customFormat="false" ht="13.8" hidden="false" customHeight="true" outlineLevel="0" collapsed="false">
      <c r="A754" s="71"/>
      <c r="B754" s="72"/>
      <c r="C754" s="71"/>
      <c r="D754" s="67" t="str">
        <f aca="false">IF($B754="", "",SUMIF(LerXml!B:B,Relatorio!B754,LerXml!W:W))</f>
        <v/>
      </c>
      <c r="E754" s="67" t="str">
        <f aca="false">IF($B754="", "",SUMIF(LerXml!B:B,Relatorio!B754,LerXml!AX:AX))</f>
        <v/>
      </c>
      <c r="F754" s="68" t="str">
        <f aca="false">IF($B754="", "",SUMIF(LerXml!B:B,Relatorio!B754,LerXml!BA:BA))</f>
        <v/>
      </c>
      <c r="G754" s="67" t="str">
        <f aca="false">IF($B754="", "",SUMIF(LerXml!B:B,Relatorio!B754,LerXml!BB:BB))</f>
        <v/>
      </c>
      <c r="H754" s="67" t="str">
        <f aca="false">IF($B754="", "",SUMIF(LerXml!B:B,Relatorio!B754,LerXml!BE:BE))</f>
        <v/>
      </c>
      <c r="I754" s="68" t="str">
        <f aca="false">IF(AND($F754="",$G754="",$H754=""), "", IF(SUM(F754:H754)-D754 &lt; 0,0,SUM(F754:H754)-D754))</f>
        <v/>
      </c>
    </row>
    <row r="755" customFormat="false" ht="13.8" hidden="false" customHeight="true" outlineLevel="0" collapsed="false">
      <c r="A755" s="71"/>
      <c r="B755" s="72"/>
      <c r="C755" s="71"/>
      <c r="D755" s="67" t="str">
        <f aca="false">IF($B755="", "",SUMIF(LerXml!B:B,Relatorio!B755,LerXml!W:W))</f>
        <v/>
      </c>
      <c r="E755" s="67" t="str">
        <f aca="false">IF($B755="", "",SUMIF(LerXml!B:B,Relatorio!B755,LerXml!AX:AX))</f>
        <v/>
      </c>
      <c r="F755" s="68" t="str">
        <f aca="false">IF($B755="", "",SUMIF(LerXml!B:B,Relatorio!B755,LerXml!BA:BA))</f>
        <v/>
      </c>
      <c r="G755" s="67" t="str">
        <f aca="false">IF($B755="", "",SUMIF(LerXml!B:B,Relatorio!B755,LerXml!BB:BB))</f>
        <v/>
      </c>
      <c r="H755" s="67" t="str">
        <f aca="false">IF($B755="", "",SUMIF(LerXml!B:B,Relatorio!B755,LerXml!BE:BE))</f>
        <v/>
      </c>
      <c r="I755" s="68" t="str">
        <f aca="false">IF(AND($F755="",$G755="",$H755=""), "", IF(SUM(F755:H755)-D755 &lt; 0,0,SUM(F755:H755)-D755))</f>
        <v/>
      </c>
    </row>
    <row r="756" customFormat="false" ht="13.8" hidden="false" customHeight="true" outlineLevel="0" collapsed="false">
      <c r="A756" s="71"/>
      <c r="B756" s="72"/>
      <c r="C756" s="71"/>
      <c r="D756" s="67" t="str">
        <f aca="false">IF($B756="", "",SUMIF(LerXml!B:B,Relatorio!B756,LerXml!W:W))</f>
        <v/>
      </c>
      <c r="E756" s="67" t="str">
        <f aca="false">IF($B756="", "",SUMIF(LerXml!B:B,Relatorio!B756,LerXml!AX:AX))</f>
        <v/>
      </c>
      <c r="F756" s="68" t="str">
        <f aca="false">IF($B756="", "",SUMIF(LerXml!B:B,Relatorio!B756,LerXml!BA:BA))</f>
        <v/>
      </c>
      <c r="G756" s="67" t="str">
        <f aca="false">IF($B756="", "",SUMIF(LerXml!B:B,Relatorio!B756,LerXml!BB:BB))</f>
        <v/>
      </c>
      <c r="H756" s="67" t="str">
        <f aca="false">IF($B756="", "",SUMIF(LerXml!B:B,Relatorio!B756,LerXml!BE:BE))</f>
        <v/>
      </c>
      <c r="I756" s="68" t="str">
        <f aca="false">IF(AND($F756="",$G756="",$H756=""), "", IF(SUM(F756:H756)-D756 &lt; 0,0,SUM(F756:H756)-D756))</f>
        <v/>
      </c>
    </row>
    <row r="757" customFormat="false" ht="13.8" hidden="false" customHeight="true" outlineLevel="0" collapsed="false">
      <c r="A757" s="71"/>
      <c r="B757" s="72"/>
      <c r="C757" s="71"/>
      <c r="D757" s="67" t="str">
        <f aca="false">IF($B757="", "",SUMIF(LerXml!B:B,Relatorio!B757,LerXml!W:W))</f>
        <v/>
      </c>
      <c r="E757" s="67" t="str">
        <f aca="false">IF($B757="", "",SUMIF(LerXml!B:B,Relatorio!B757,LerXml!AX:AX))</f>
        <v/>
      </c>
      <c r="F757" s="68" t="str">
        <f aca="false">IF($B757="", "",SUMIF(LerXml!B:B,Relatorio!B757,LerXml!BA:BA))</f>
        <v/>
      </c>
      <c r="G757" s="67" t="str">
        <f aca="false">IF($B757="", "",SUMIF(LerXml!B:B,Relatorio!B757,LerXml!BB:BB))</f>
        <v/>
      </c>
      <c r="H757" s="67" t="str">
        <f aca="false">IF($B757="", "",SUMIF(LerXml!B:B,Relatorio!B757,LerXml!BE:BE))</f>
        <v/>
      </c>
      <c r="I757" s="68" t="str">
        <f aca="false">IF(AND($F757="",$G757="",$H757=""), "", IF(SUM(F757:H757)-D757 &lt; 0,0,SUM(F757:H757)-D757))</f>
        <v/>
      </c>
    </row>
    <row r="758" customFormat="false" ht="13.8" hidden="false" customHeight="true" outlineLevel="0" collapsed="false">
      <c r="A758" s="71"/>
      <c r="B758" s="72"/>
      <c r="C758" s="71"/>
      <c r="D758" s="67" t="str">
        <f aca="false">IF($B758="", "",SUMIF(LerXml!B:B,Relatorio!B758,LerXml!W:W))</f>
        <v/>
      </c>
      <c r="E758" s="67" t="str">
        <f aca="false">IF($B758="", "",SUMIF(LerXml!B:B,Relatorio!B758,LerXml!AX:AX))</f>
        <v/>
      </c>
      <c r="F758" s="68" t="str">
        <f aca="false">IF($B758="", "",SUMIF(LerXml!B:B,Relatorio!B758,LerXml!BA:BA))</f>
        <v/>
      </c>
      <c r="G758" s="67" t="str">
        <f aca="false">IF($B758="", "",SUMIF(LerXml!B:B,Relatorio!B758,LerXml!BB:BB))</f>
        <v/>
      </c>
      <c r="H758" s="67" t="str">
        <f aca="false">IF($B758="", "",SUMIF(LerXml!B:B,Relatorio!B758,LerXml!BE:BE))</f>
        <v/>
      </c>
      <c r="I758" s="68" t="str">
        <f aca="false">IF(AND($F758="",$G758="",$H758=""), "", IF(SUM(F758:H758)-D758 &lt; 0,0,SUM(F758:H758)-D758))</f>
        <v/>
      </c>
    </row>
    <row r="759" customFormat="false" ht="13.8" hidden="false" customHeight="true" outlineLevel="0" collapsed="false">
      <c r="A759" s="71"/>
      <c r="B759" s="72"/>
      <c r="C759" s="71"/>
      <c r="D759" s="67" t="str">
        <f aca="false">IF($B759="", "",SUMIF(LerXml!B:B,Relatorio!B759,LerXml!W:W))</f>
        <v/>
      </c>
      <c r="E759" s="67" t="str">
        <f aca="false">IF($B759="", "",SUMIF(LerXml!B:B,Relatorio!B759,LerXml!AX:AX))</f>
        <v/>
      </c>
      <c r="F759" s="68" t="str">
        <f aca="false">IF($B759="", "",SUMIF(LerXml!B:B,Relatorio!B759,LerXml!BA:BA))</f>
        <v/>
      </c>
      <c r="G759" s="67" t="str">
        <f aca="false">IF($B759="", "",SUMIF(LerXml!B:B,Relatorio!B759,LerXml!BB:BB))</f>
        <v/>
      </c>
      <c r="H759" s="67" t="str">
        <f aca="false">IF($B759="", "",SUMIF(LerXml!B:B,Relatorio!B759,LerXml!BE:BE))</f>
        <v/>
      </c>
      <c r="I759" s="68" t="str">
        <f aca="false">IF(AND($F759="",$G759="",$H759=""), "", IF(SUM(F759:H759)-D759 &lt; 0,0,SUM(F759:H759)-D759))</f>
        <v/>
      </c>
    </row>
    <row r="760" customFormat="false" ht="13.8" hidden="false" customHeight="true" outlineLevel="0" collapsed="false">
      <c r="A760" s="71"/>
      <c r="B760" s="72"/>
      <c r="C760" s="71"/>
      <c r="D760" s="67" t="str">
        <f aca="false">IF($B760="", "",SUMIF(LerXml!B:B,Relatorio!B760,LerXml!W:W))</f>
        <v/>
      </c>
      <c r="E760" s="67" t="str">
        <f aca="false">IF($B760="", "",SUMIF(LerXml!B:B,Relatorio!B760,LerXml!AX:AX))</f>
        <v/>
      </c>
      <c r="F760" s="68" t="str">
        <f aca="false">IF($B760="", "",SUMIF(LerXml!B:B,Relatorio!B760,LerXml!BA:BA))</f>
        <v/>
      </c>
      <c r="G760" s="67" t="str">
        <f aca="false">IF($B760="", "",SUMIF(LerXml!B:B,Relatorio!B760,LerXml!BB:BB))</f>
        <v/>
      </c>
      <c r="H760" s="67" t="str">
        <f aca="false">IF($B760="", "",SUMIF(LerXml!B:B,Relatorio!B760,LerXml!BE:BE))</f>
        <v/>
      </c>
      <c r="I760" s="68" t="str">
        <f aca="false">IF(AND($F760="",$G760="",$H760=""), "", IF(SUM(F760:H760)-D760 &lt; 0,0,SUM(F760:H760)-D760))</f>
        <v/>
      </c>
    </row>
    <row r="761" customFormat="false" ht="13.8" hidden="false" customHeight="true" outlineLevel="0" collapsed="false">
      <c r="A761" s="71"/>
      <c r="B761" s="72"/>
      <c r="C761" s="71"/>
      <c r="D761" s="67" t="str">
        <f aca="false">IF($B761="", "",SUMIF(LerXml!B:B,Relatorio!B761,LerXml!W:W))</f>
        <v/>
      </c>
      <c r="E761" s="67" t="str">
        <f aca="false">IF($B761="", "",SUMIF(LerXml!B:B,Relatorio!B761,LerXml!AX:AX))</f>
        <v/>
      </c>
      <c r="F761" s="68" t="str">
        <f aca="false">IF($B761="", "",SUMIF(LerXml!B:B,Relatorio!B761,LerXml!BA:BA))</f>
        <v/>
      </c>
      <c r="G761" s="67" t="str">
        <f aca="false">IF($B761="", "",SUMIF(LerXml!B:B,Relatorio!B761,LerXml!BB:BB))</f>
        <v/>
      </c>
      <c r="H761" s="67" t="str">
        <f aca="false">IF($B761="", "",SUMIF(LerXml!B:B,Relatorio!B761,LerXml!BE:BE))</f>
        <v/>
      </c>
      <c r="I761" s="68" t="str">
        <f aca="false">IF(AND($F761="",$G761="",$H761=""), "", IF(SUM(F761:H761)-D761 &lt; 0,0,SUM(F761:H761)-D761))</f>
        <v/>
      </c>
    </row>
    <row r="762" customFormat="false" ht="13.8" hidden="false" customHeight="true" outlineLevel="0" collapsed="false">
      <c r="A762" s="71"/>
      <c r="B762" s="72"/>
      <c r="C762" s="71"/>
      <c r="D762" s="67" t="str">
        <f aca="false">IF($B762="", "",SUMIF(LerXml!B:B,Relatorio!B762,LerXml!W:W))</f>
        <v/>
      </c>
      <c r="E762" s="67" t="str">
        <f aca="false">IF($B762="", "",SUMIF(LerXml!B:B,Relatorio!B762,LerXml!AX:AX))</f>
        <v/>
      </c>
      <c r="F762" s="68" t="str">
        <f aca="false">IF($B762="", "",SUMIF(LerXml!B:B,Relatorio!B762,LerXml!BA:BA))</f>
        <v/>
      </c>
      <c r="G762" s="67" t="str">
        <f aca="false">IF($B762="", "",SUMIF(LerXml!B:B,Relatorio!B762,LerXml!BB:BB))</f>
        <v/>
      </c>
      <c r="H762" s="67" t="str">
        <f aca="false">IF($B762="", "",SUMIF(LerXml!B:B,Relatorio!B762,LerXml!BE:BE))</f>
        <v/>
      </c>
      <c r="I762" s="68" t="str">
        <f aca="false">IF(AND($F762="",$G762="",$H762=""), "", IF(SUM(F762:H762)-D762 &lt; 0,0,SUM(F762:H762)-D762))</f>
        <v/>
      </c>
    </row>
    <row r="763" customFormat="false" ht="13.8" hidden="false" customHeight="true" outlineLevel="0" collapsed="false">
      <c r="A763" s="71"/>
      <c r="B763" s="72"/>
      <c r="C763" s="71"/>
      <c r="D763" s="67" t="str">
        <f aca="false">IF($B763="", "",SUMIF(LerXml!B:B,Relatorio!B763,LerXml!W:W))</f>
        <v/>
      </c>
      <c r="E763" s="67" t="str">
        <f aca="false">IF($B763="", "",SUMIF(LerXml!B:B,Relatorio!B763,LerXml!AX:AX))</f>
        <v/>
      </c>
      <c r="F763" s="68" t="str">
        <f aca="false">IF($B763="", "",SUMIF(LerXml!B:B,Relatorio!B763,LerXml!BA:BA))</f>
        <v/>
      </c>
      <c r="G763" s="67" t="str">
        <f aca="false">IF($B763="", "",SUMIF(LerXml!B:B,Relatorio!B763,LerXml!BB:BB))</f>
        <v/>
      </c>
      <c r="H763" s="67" t="str">
        <f aca="false">IF($B763="", "",SUMIF(LerXml!B:B,Relatorio!B763,LerXml!BE:BE))</f>
        <v/>
      </c>
      <c r="I763" s="68" t="str">
        <f aca="false">IF(AND($F763="",$G763="",$H763=""), "", IF(SUM(F763:H763)-D763 &lt; 0,0,SUM(F763:H763)-D763))</f>
        <v/>
      </c>
    </row>
    <row r="764" customFormat="false" ht="13.8" hidden="false" customHeight="true" outlineLevel="0" collapsed="false">
      <c r="A764" s="71"/>
      <c r="B764" s="72"/>
      <c r="C764" s="71"/>
      <c r="D764" s="67" t="str">
        <f aca="false">IF($B764="", "",SUMIF(LerXml!B:B,Relatorio!B764,LerXml!W:W))</f>
        <v/>
      </c>
      <c r="E764" s="67" t="str">
        <f aca="false">IF($B764="", "",SUMIF(LerXml!B:B,Relatorio!B764,LerXml!AX:AX))</f>
        <v/>
      </c>
      <c r="F764" s="68" t="str">
        <f aca="false">IF($B764="", "",SUMIF(LerXml!B:B,Relatorio!B764,LerXml!BA:BA))</f>
        <v/>
      </c>
      <c r="G764" s="67" t="str">
        <f aca="false">IF($B764="", "",SUMIF(LerXml!B:B,Relatorio!B764,LerXml!BB:BB))</f>
        <v/>
      </c>
      <c r="H764" s="67" t="str">
        <f aca="false">IF($B764="", "",SUMIF(LerXml!B:B,Relatorio!B764,LerXml!BE:BE))</f>
        <v/>
      </c>
      <c r="I764" s="68" t="str">
        <f aca="false">IF(AND($F764="",$G764="",$H764=""), "", IF(SUM(F764:H764)-D764 &lt; 0,0,SUM(F764:H764)-D764))</f>
        <v/>
      </c>
    </row>
    <row r="765" customFormat="false" ht="13.8" hidden="false" customHeight="true" outlineLevel="0" collapsed="false">
      <c r="A765" s="71"/>
      <c r="B765" s="72"/>
      <c r="C765" s="71"/>
      <c r="D765" s="67" t="str">
        <f aca="false">IF($B765="", "",SUMIF(LerXml!B:B,Relatorio!B765,LerXml!W:W))</f>
        <v/>
      </c>
      <c r="E765" s="67" t="str">
        <f aca="false">IF($B765="", "",SUMIF(LerXml!B:B,Relatorio!B765,LerXml!AX:AX))</f>
        <v/>
      </c>
      <c r="F765" s="68" t="str">
        <f aca="false">IF($B765="", "",SUMIF(LerXml!B:B,Relatorio!B765,LerXml!BA:BA))</f>
        <v/>
      </c>
      <c r="G765" s="67" t="str">
        <f aca="false">IF($B765="", "",SUMIF(LerXml!B:B,Relatorio!B765,LerXml!BB:BB))</f>
        <v/>
      </c>
      <c r="H765" s="67" t="str">
        <f aca="false">IF($B765="", "",SUMIF(LerXml!B:B,Relatorio!B765,LerXml!BE:BE))</f>
        <v/>
      </c>
      <c r="I765" s="68" t="str">
        <f aca="false">IF(AND($F765="",$G765="",$H765=""), "", IF(SUM(F765:H765)-D765 &lt; 0,0,SUM(F765:H765)-D765))</f>
        <v/>
      </c>
    </row>
    <row r="766" customFormat="false" ht="13.8" hidden="false" customHeight="true" outlineLevel="0" collapsed="false">
      <c r="A766" s="71"/>
      <c r="B766" s="72"/>
      <c r="C766" s="71"/>
      <c r="D766" s="67" t="str">
        <f aca="false">IF($B766="", "",SUMIF(LerXml!B:B,Relatorio!B766,LerXml!W:W))</f>
        <v/>
      </c>
      <c r="E766" s="67" t="str">
        <f aca="false">IF($B766="", "",SUMIF(LerXml!B:B,Relatorio!B766,LerXml!AX:AX))</f>
        <v/>
      </c>
      <c r="F766" s="68" t="str">
        <f aca="false">IF($B766="", "",SUMIF(LerXml!B:B,Relatorio!B766,LerXml!BA:BA))</f>
        <v/>
      </c>
      <c r="G766" s="67" t="str">
        <f aca="false">IF($B766="", "",SUMIF(LerXml!B:B,Relatorio!B766,LerXml!BB:BB))</f>
        <v/>
      </c>
      <c r="H766" s="67" t="str">
        <f aca="false">IF($B766="", "",SUMIF(LerXml!B:B,Relatorio!B766,LerXml!BE:BE))</f>
        <v/>
      </c>
      <c r="I766" s="68" t="str">
        <f aca="false">IF(AND($F766="",$G766="",$H766=""), "", IF(SUM(F766:H766)-D766 &lt; 0,0,SUM(F766:H766)-D766))</f>
        <v/>
      </c>
    </row>
    <row r="767" customFormat="false" ht="13.8" hidden="false" customHeight="true" outlineLevel="0" collapsed="false">
      <c r="A767" s="71"/>
      <c r="B767" s="72"/>
      <c r="C767" s="71"/>
      <c r="D767" s="67" t="str">
        <f aca="false">IF($B767="", "",SUMIF(LerXml!B:B,Relatorio!B767,LerXml!W:W))</f>
        <v/>
      </c>
      <c r="E767" s="67" t="str">
        <f aca="false">IF($B767="", "",SUMIF(LerXml!B:B,Relatorio!B767,LerXml!AX:AX))</f>
        <v/>
      </c>
      <c r="F767" s="68" t="str">
        <f aca="false">IF($B767="", "",SUMIF(LerXml!B:B,Relatorio!B767,LerXml!BA:BA))</f>
        <v/>
      </c>
      <c r="G767" s="67" t="str">
        <f aca="false">IF($B767="", "",SUMIF(LerXml!B:B,Relatorio!B767,LerXml!BB:BB))</f>
        <v/>
      </c>
      <c r="H767" s="67" t="str">
        <f aca="false">IF($B767="", "",SUMIF(LerXml!B:B,Relatorio!B767,LerXml!BE:BE))</f>
        <v/>
      </c>
      <c r="I767" s="68" t="str">
        <f aca="false">IF(AND($F767="",$G767="",$H767=""), "", IF(SUM(F767:H767)-D767 &lt; 0,0,SUM(F767:H767)-D767))</f>
        <v/>
      </c>
    </row>
    <row r="768" customFormat="false" ht="13.8" hidden="false" customHeight="true" outlineLevel="0" collapsed="false">
      <c r="A768" s="71"/>
      <c r="B768" s="72"/>
      <c r="C768" s="71"/>
      <c r="D768" s="67" t="str">
        <f aca="false">IF($B768="", "",SUMIF(LerXml!B:B,Relatorio!B768,LerXml!W:W))</f>
        <v/>
      </c>
      <c r="E768" s="67" t="str">
        <f aca="false">IF($B768="", "",SUMIF(LerXml!B:B,Relatorio!B768,LerXml!AX:AX))</f>
        <v/>
      </c>
      <c r="F768" s="68" t="str">
        <f aca="false">IF($B768="", "",SUMIF(LerXml!B:B,Relatorio!B768,LerXml!BA:BA))</f>
        <v/>
      </c>
      <c r="G768" s="67" t="str">
        <f aca="false">IF($B768="", "",SUMIF(LerXml!B:B,Relatorio!B768,LerXml!BB:BB))</f>
        <v/>
      </c>
      <c r="H768" s="67" t="str">
        <f aca="false">IF($B768="", "",SUMIF(LerXml!B:B,Relatorio!B768,LerXml!BE:BE))</f>
        <v/>
      </c>
      <c r="I768" s="68" t="str">
        <f aca="false">IF(AND($F768="",$G768="",$H768=""), "", IF(SUM(F768:H768)-D768 &lt; 0,0,SUM(F768:H768)-D768))</f>
        <v/>
      </c>
    </row>
    <row r="769" customFormat="false" ht="13.8" hidden="false" customHeight="true" outlineLevel="0" collapsed="false">
      <c r="A769" s="71"/>
      <c r="B769" s="72"/>
      <c r="C769" s="71"/>
      <c r="D769" s="67" t="str">
        <f aca="false">IF($B769="", "",SUMIF(LerXml!B:B,Relatorio!B769,LerXml!W:W))</f>
        <v/>
      </c>
      <c r="E769" s="67" t="str">
        <f aca="false">IF($B769="", "",SUMIF(LerXml!B:B,Relatorio!B769,LerXml!AX:AX))</f>
        <v/>
      </c>
      <c r="F769" s="68" t="str">
        <f aca="false">IF($B769="", "",SUMIF(LerXml!B:B,Relatorio!B769,LerXml!BA:BA))</f>
        <v/>
      </c>
      <c r="G769" s="67" t="str">
        <f aca="false">IF($B769="", "",SUMIF(LerXml!B:B,Relatorio!B769,LerXml!BB:BB))</f>
        <v/>
      </c>
      <c r="H769" s="67" t="str">
        <f aca="false">IF($B769="", "",SUMIF(LerXml!B:B,Relatorio!B769,LerXml!BE:BE))</f>
        <v/>
      </c>
      <c r="I769" s="68" t="str">
        <f aca="false">IF(AND($F769="",$G769="",$H769=""), "", IF(SUM(F769:H769)-D769 &lt; 0,0,SUM(F769:H769)-D769))</f>
        <v/>
      </c>
    </row>
    <row r="770" customFormat="false" ht="13.8" hidden="false" customHeight="true" outlineLevel="0" collapsed="false">
      <c r="A770" s="71"/>
      <c r="B770" s="72"/>
      <c r="C770" s="71"/>
      <c r="D770" s="67" t="str">
        <f aca="false">IF($B770="", "",SUMIF(LerXml!B:B,Relatorio!B770,LerXml!W:W))</f>
        <v/>
      </c>
      <c r="E770" s="67" t="str">
        <f aca="false">IF($B770="", "",SUMIF(LerXml!B:B,Relatorio!B770,LerXml!AX:AX))</f>
        <v/>
      </c>
      <c r="F770" s="68" t="str">
        <f aca="false">IF($B770="", "",SUMIF(LerXml!B:B,Relatorio!B770,LerXml!BA:BA))</f>
        <v/>
      </c>
      <c r="G770" s="67" t="str">
        <f aca="false">IF($B770="", "",SUMIF(LerXml!B:B,Relatorio!B770,LerXml!BB:BB))</f>
        <v/>
      </c>
      <c r="H770" s="67" t="str">
        <f aca="false">IF($B770="", "",SUMIF(LerXml!B:B,Relatorio!B770,LerXml!BE:BE))</f>
        <v/>
      </c>
      <c r="I770" s="68" t="str">
        <f aca="false">IF(AND($F770="",$G770="",$H770=""), "", IF(SUM(F770:H770)-D770 &lt; 0,0,SUM(F770:H770)-D770))</f>
        <v/>
      </c>
    </row>
    <row r="771" customFormat="false" ht="13.8" hidden="false" customHeight="true" outlineLevel="0" collapsed="false">
      <c r="A771" s="71"/>
      <c r="B771" s="72"/>
      <c r="C771" s="71"/>
      <c r="D771" s="67" t="str">
        <f aca="false">IF($B771="", "",SUMIF(LerXml!B:B,Relatorio!B771,LerXml!W:W))</f>
        <v/>
      </c>
      <c r="E771" s="67" t="str">
        <f aca="false">IF($B771="", "",SUMIF(LerXml!B:B,Relatorio!B771,LerXml!AX:AX))</f>
        <v/>
      </c>
      <c r="F771" s="68" t="str">
        <f aca="false">IF($B771="", "",SUMIF(LerXml!B:B,Relatorio!B771,LerXml!BA:BA))</f>
        <v/>
      </c>
      <c r="G771" s="67" t="str">
        <f aca="false">IF($B771="", "",SUMIF(LerXml!B:B,Relatorio!B771,LerXml!BB:BB))</f>
        <v/>
      </c>
      <c r="H771" s="67" t="str">
        <f aca="false">IF($B771="", "",SUMIF(LerXml!B:B,Relatorio!B771,LerXml!BE:BE))</f>
        <v/>
      </c>
      <c r="I771" s="68" t="str">
        <f aca="false">IF(AND($F771="",$G771="",$H771=""), "", IF(SUM(F771:H771)-D771 &lt; 0,0,SUM(F771:H771)-D771))</f>
        <v/>
      </c>
    </row>
    <row r="772" customFormat="false" ht="13.8" hidden="false" customHeight="true" outlineLevel="0" collapsed="false">
      <c r="A772" s="71"/>
      <c r="B772" s="72"/>
      <c r="C772" s="71"/>
      <c r="D772" s="67" t="str">
        <f aca="false">IF($B772="", "",SUMIF(LerXml!B:B,Relatorio!B772,LerXml!W:W))</f>
        <v/>
      </c>
      <c r="E772" s="67" t="str">
        <f aca="false">IF($B772="", "",SUMIF(LerXml!B:B,Relatorio!B772,LerXml!AX:AX))</f>
        <v/>
      </c>
      <c r="F772" s="68" t="str">
        <f aca="false">IF($B772="", "",SUMIF(LerXml!B:B,Relatorio!B772,LerXml!BA:BA))</f>
        <v/>
      </c>
      <c r="G772" s="67" t="str">
        <f aca="false">IF($B772="", "",SUMIF(LerXml!B:B,Relatorio!B772,LerXml!BB:BB))</f>
        <v/>
      </c>
      <c r="H772" s="67" t="str">
        <f aca="false">IF($B772="", "",SUMIF(LerXml!B:B,Relatorio!B772,LerXml!BE:BE))</f>
        <v/>
      </c>
      <c r="I772" s="68" t="str">
        <f aca="false">IF(AND($F772="",$G772="",$H772=""), "", IF(SUM(F772:H772)-D772 &lt; 0,0,SUM(F772:H772)-D772))</f>
        <v/>
      </c>
    </row>
    <row r="773" customFormat="false" ht="13.8" hidden="false" customHeight="true" outlineLevel="0" collapsed="false">
      <c r="A773" s="71"/>
      <c r="B773" s="72"/>
      <c r="C773" s="71"/>
      <c r="D773" s="67" t="str">
        <f aca="false">IF($B773="", "",SUMIF(LerXml!B:B,Relatorio!B773,LerXml!W:W))</f>
        <v/>
      </c>
      <c r="E773" s="67" t="str">
        <f aca="false">IF($B773="", "",SUMIF(LerXml!B:B,Relatorio!B773,LerXml!AX:AX))</f>
        <v/>
      </c>
      <c r="F773" s="68" t="str">
        <f aca="false">IF($B773="", "",SUMIF(LerXml!B:B,Relatorio!B773,LerXml!BA:BA))</f>
        <v/>
      </c>
      <c r="G773" s="67" t="str">
        <f aca="false">IF($B773="", "",SUMIF(LerXml!B:B,Relatorio!B773,LerXml!BB:BB))</f>
        <v/>
      </c>
      <c r="H773" s="67" t="str">
        <f aca="false">IF($B773="", "",SUMIF(LerXml!B:B,Relatorio!B773,LerXml!BE:BE))</f>
        <v/>
      </c>
      <c r="I773" s="68" t="str">
        <f aca="false">IF(AND($F773="",$G773="",$H773=""), "", IF(SUM(F773:H773)-D773 &lt; 0,0,SUM(F773:H773)-D773))</f>
        <v/>
      </c>
    </row>
    <row r="774" customFormat="false" ht="13.8" hidden="false" customHeight="true" outlineLevel="0" collapsed="false">
      <c r="A774" s="71"/>
      <c r="B774" s="72"/>
      <c r="C774" s="71"/>
      <c r="D774" s="67" t="str">
        <f aca="false">IF($B774="", "",SUMIF(LerXml!B:B,Relatorio!B774,LerXml!W:W))</f>
        <v/>
      </c>
      <c r="E774" s="67" t="str">
        <f aca="false">IF($B774="", "",SUMIF(LerXml!B:B,Relatorio!B774,LerXml!AX:AX))</f>
        <v/>
      </c>
      <c r="F774" s="68" t="str">
        <f aca="false">IF($B774="", "",SUMIF(LerXml!B:B,Relatorio!B774,LerXml!BA:BA))</f>
        <v/>
      </c>
      <c r="G774" s="67" t="str">
        <f aca="false">IF($B774="", "",SUMIF(LerXml!B:B,Relatorio!B774,LerXml!BB:BB))</f>
        <v/>
      </c>
      <c r="H774" s="67" t="str">
        <f aca="false">IF($B774="", "",SUMIF(LerXml!B:B,Relatorio!B774,LerXml!BE:BE))</f>
        <v/>
      </c>
      <c r="I774" s="68" t="str">
        <f aca="false">IF(AND($F774="",$G774="",$H774=""), "", IF(SUM(F774:H774)-D774 &lt; 0,0,SUM(F774:H774)-D774))</f>
        <v/>
      </c>
    </row>
    <row r="775" customFormat="false" ht="13.8" hidden="false" customHeight="true" outlineLevel="0" collapsed="false">
      <c r="A775" s="71"/>
      <c r="B775" s="72"/>
      <c r="C775" s="71"/>
      <c r="D775" s="67" t="str">
        <f aca="false">IF($B775="", "",SUMIF(LerXml!B:B,Relatorio!B775,LerXml!W:W))</f>
        <v/>
      </c>
      <c r="E775" s="67" t="str">
        <f aca="false">IF($B775="", "",SUMIF(LerXml!B:B,Relatorio!B775,LerXml!AX:AX))</f>
        <v/>
      </c>
      <c r="F775" s="68" t="str">
        <f aca="false">IF($B775="", "",SUMIF(LerXml!B:B,Relatorio!B775,LerXml!BA:BA))</f>
        <v/>
      </c>
      <c r="G775" s="67" t="str">
        <f aca="false">IF($B775="", "",SUMIF(LerXml!B:B,Relatorio!B775,LerXml!BB:BB))</f>
        <v/>
      </c>
      <c r="H775" s="67" t="str">
        <f aca="false">IF($B775="", "",SUMIF(LerXml!B:B,Relatorio!B775,LerXml!BE:BE))</f>
        <v/>
      </c>
      <c r="I775" s="68" t="str">
        <f aca="false">IF(AND($F775="",$G775="",$H775=""), "", IF(SUM(F775:H775)-D775 &lt; 0,0,SUM(F775:H775)-D775))</f>
        <v/>
      </c>
    </row>
    <row r="776" customFormat="false" ht="13.8" hidden="false" customHeight="true" outlineLevel="0" collapsed="false">
      <c r="A776" s="71"/>
      <c r="B776" s="72"/>
      <c r="C776" s="71"/>
      <c r="D776" s="67" t="str">
        <f aca="false">IF($B776="", "",SUMIF(LerXml!B:B,Relatorio!B776,LerXml!W:W))</f>
        <v/>
      </c>
      <c r="E776" s="67" t="str">
        <f aca="false">IF($B776="", "",SUMIF(LerXml!B:B,Relatorio!B776,LerXml!AX:AX))</f>
        <v/>
      </c>
      <c r="F776" s="68" t="str">
        <f aca="false">IF($B776="", "",SUMIF(LerXml!B:B,Relatorio!B776,LerXml!BA:BA))</f>
        <v/>
      </c>
      <c r="G776" s="67" t="str">
        <f aca="false">IF($B776="", "",SUMIF(LerXml!B:B,Relatorio!B776,LerXml!BB:BB))</f>
        <v/>
      </c>
      <c r="H776" s="67" t="str">
        <f aca="false">IF($B776="", "",SUMIF(LerXml!B:B,Relatorio!B776,LerXml!BE:BE))</f>
        <v/>
      </c>
      <c r="I776" s="68" t="str">
        <f aca="false">IF(AND($F776="",$G776="",$H776=""), "", IF(SUM(F776:H776)-D776 &lt; 0,0,SUM(F776:H776)-D776))</f>
        <v/>
      </c>
    </row>
    <row r="777" customFormat="false" ht="13.8" hidden="false" customHeight="true" outlineLevel="0" collapsed="false">
      <c r="A777" s="71"/>
      <c r="B777" s="72"/>
      <c r="C777" s="71"/>
      <c r="D777" s="67" t="str">
        <f aca="false">IF($B777="", "",SUMIF(LerXml!B:B,Relatorio!B777,LerXml!W:W))</f>
        <v/>
      </c>
      <c r="E777" s="67" t="str">
        <f aca="false">IF($B777="", "",SUMIF(LerXml!B:B,Relatorio!B777,LerXml!AX:AX))</f>
        <v/>
      </c>
      <c r="F777" s="68" t="str">
        <f aca="false">IF($B777="", "",SUMIF(LerXml!B:B,Relatorio!B777,LerXml!BA:BA))</f>
        <v/>
      </c>
      <c r="G777" s="67" t="str">
        <f aca="false">IF($B777="", "",SUMIF(LerXml!B:B,Relatorio!B777,LerXml!BB:BB))</f>
        <v/>
      </c>
      <c r="H777" s="67" t="str">
        <f aca="false">IF($B777="", "",SUMIF(LerXml!B:B,Relatorio!B777,LerXml!BE:BE))</f>
        <v/>
      </c>
      <c r="I777" s="68" t="str">
        <f aca="false">IF(AND($F777="",$G777="",$H777=""), "", IF(SUM(F777:H777)-D777 &lt; 0,0,SUM(F777:H777)-D777))</f>
        <v/>
      </c>
    </row>
    <row r="778" customFormat="false" ht="13.8" hidden="false" customHeight="true" outlineLevel="0" collapsed="false">
      <c r="A778" s="71"/>
      <c r="B778" s="72"/>
      <c r="C778" s="71"/>
      <c r="D778" s="67" t="str">
        <f aca="false">IF($B778="", "",SUMIF(LerXml!B:B,Relatorio!B778,LerXml!W:W))</f>
        <v/>
      </c>
      <c r="E778" s="67" t="str">
        <f aca="false">IF($B778="", "",SUMIF(LerXml!B:B,Relatorio!B778,LerXml!AX:AX))</f>
        <v/>
      </c>
      <c r="F778" s="68" t="str">
        <f aca="false">IF($B778="", "",SUMIF(LerXml!B:B,Relatorio!B778,LerXml!BA:BA))</f>
        <v/>
      </c>
      <c r="G778" s="67" t="str">
        <f aca="false">IF($B778="", "",SUMIF(LerXml!B:B,Relatorio!B778,LerXml!BB:BB))</f>
        <v/>
      </c>
      <c r="H778" s="67" t="str">
        <f aca="false">IF($B778="", "",SUMIF(LerXml!B:B,Relatorio!B778,LerXml!BE:BE))</f>
        <v/>
      </c>
      <c r="I778" s="68" t="str">
        <f aca="false">IF(AND($F778="",$G778="",$H778=""), "", IF(SUM(F778:H778)-D778 &lt; 0,0,SUM(F778:H778)-D778))</f>
        <v/>
      </c>
    </row>
    <row r="779" customFormat="false" ht="13.8" hidden="false" customHeight="true" outlineLevel="0" collapsed="false">
      <c r="A779" s="71"/>
      <c r="B779" s="72"/>
      <c r="C779" s="71"/>
      <c r="D779" s="67" t="str">
        <f aca="false">IF($B779="", "",SUMIF(LerXml!B:B,Relatorio!B779,LerXml!W:W))</f>
        <v/>
      </c>
      <c r="E779" s="67" t="str">
        <f aca="false">IF($B779="", "",SUMIF(LerXml!B:B,Relatorio!B779,LerXml!AX:AX))</f>
        <v/>
      </c>
      <c r="F779" s="68" t="str">
        <f aca="false">IF($B779="", "",SUMIF(LerXml!B:B,Relatorio!B779,LerXml!BA:BA))</f>
        <v/>
      </c>
      <c r="G779" s="67" t="str">
        <f aca="false">IF($B779="", "",SUMIF(LerXml!B:B,Relatorio!B779,LerXml!BB:BB))</f>
        <v/>
      </c>
      <c r="H779" s="67" t="str">
        <f aca="false">IF($B779="", "",SUMIF(LerXml!B:B,Relatorio!B779,LerXml!BE:BE))</f>
        <v/>
      </c>
      <c r="I779" s="68" t="str">
        <f aca="false">IF(AND($F779="",$G779="",$H779=""), "", IF(SUM(F779:H779)-D779 &lt; 0,0,SUM(F779:H779)-D779))</f>
        <v/>
      </c>
    </row>
    <row r="780" customFormat="false" ht="13.8" hidden="false" customHeight="true" outlineLevel="0" collapsed="false">
      <c r="A780" s="71"/>
      <c r="B780" s="72"/>
      <c r="C780" s="71"/>
      <c r="D780" s="67" t="str">
        <f aca="false">IF($B780="", "",SUMIF(LerXml!B:B,Relatorio!B780,LerXml!W:W))</f>
        <v/>
      </c>
      <c r="E780" s="67" t="str">
        <f aca="false">IF($B780="", "",SUMIF(LerXml!B:B,Relatorio!B780,LerXml!AX:AX))</f>
        <v/>
      </c>
      <c r="F780" s="68" t="str">
        <f aca="false">IF($B780="", "",SUMIF(LerXml!B:B,Relatorio!B780,LerXml!BA:BA))</f>
        <v/>
      </c>
      <c r="G780" s="67" t="str">
        <f aca="false">IF($B780="", "",SUMIF(LerXml!B:B,Relatorio!B780,LerXml!BB:BB))</f>
        <v/>
      </c>
      <c r="H780" s="67" t="str">
        <f aca="false">IF($B780="", "",SUMIF(LerXml!B:B,Relatorio!B780,LerXml!BE:BE))</f>
        <v/>
      </c>
      <c r="I780" s="68" t="str">
        <f aca="false">IF(AND($F780="",$G780="",$H780=""), "", IF(SUM(F780:H780)-D780 &lt; 0,0,SUM(F780:H780)-D780))</f>
        <v/>
      </c>
    </row>
    <row r="781" customFormat="false" ht="13.8" hidden="false" customHeight="true" outlineLevel="0" collapsed="false">
      <c r="A781" s="71"/>
      <c r="B781" s="72"/>
      <c r="C781" s="71"/>
      <c r="D781" s="67" t="str">
        <f aca="false">IF($B781="", "",SUMIF(LerXml!B:B,Relatorio!B781,LerXml!W:W))</f>
        <v/>
      </c>
      <c r="E781" s="67" t="str">
        <f aca="false">IF($B781="", "",SUMIF(LerXml!B:B,Relatorio!B781,LerXml!AX:AX))</f>
        <v/>
      </c>
      <c r="F781" s="68" t="str">
        <f aca="false">IF($B781="", "",SUMIF(LerXml!B:B,Relatorio!B781,LerXml!BA:BA))</f>
        <v/>
      </c>
      <c r="G781" s="67" t="str">
        <f aca="false">IF($B781="", "",SUMIF(LerXml!B:B,Relatorio!B781,LerXml!BB:BB))</f>
        <v/>
      </c>
      <c r="H781" s="67" t="str">
        <f aca="false">IF($B781="", "",SUMIF(LerXml!B:B,Relatorio!B781,LerXml!BE:BE))</f>
        <v/>
      </c>
      <c r="I781" s="68" t="str">
        <f aca="false">IF(AND($F781="",$G781="",$H781=""), "", IF(SUM(F781:H781)-D781 &lt; 0,0,SUM(F781:H781)-D781))</f>
        <v/>
      </c>
    </row>
    <row r="782" customFormat="false" ht="13.8" hidden="false" customHeight="true" outlineLevel="0" collapsed="false">
      <c r="A782" s="71"/>
      <c r="B782" s="72"/>
      <c r="C782" s="71"/>
      <c r="D782" s="67" t="str">
        <f aca="false">IF($B782="", "",SUMIF(LerXml!B:B,Relatorio!B782,LerXml!W:W))</f>
        <v/>
      </c>
      <c r="E782" s="67" t="str">
        <f aca="false">IF($B782="", "",SUMIF(LerXml!B:B,Relatorio!B782,LerXml!AX:AX))</f>
        <v/>
      </c>
      <c r="F782" s="68" t="str">
        <f aca="false">IF($B782="", "",SUMIF(LerXml!B:B,Relatorio!B782,LerXml!BA:BA))</f>
        <v/>
      </c>
      <c r="G782" s="67" t="str">
        <f aca="false">IF($B782="", "",SUMIF(LerXml!B:B,Relatorio!B782,LerXml!BB:BB))</f>
        <v/>
      </c>
      <c r="H782" s="67" t="str">
        <f aca="false">IF($B782="", "",SUMIF(LerXml!B:B,Relatorio!B782,LerXml!BE:BE))</f>
        <v/>
      </c>
      <c r="I782" s="68" t="str">
        <f aca="false">IF(AND($F782="",$G782="",$H782=""), "", IF(SUM(F782:H782)-D782 &lt; 0,0,SUM(F782:H782)-D782))</f>
        <v/>
      </c>
    </row>
    <row r="783" customFormat="false" ht="13.8" hidden="false" customHeight="true" outlineLevel="0" collapsed="false">
      <c r="A783" s="71"/>
      <c r="B783" s="72"/>
      <c r="C783" s="71"/>
      <c r="D783" s="67" t="str">
        <f aca="false">IF($B783="", "",SUMIF(LerXml!B:B,Relatorio!B783,LerXml!W:W))</f>
        <v/>
      </c>
      <c r="E783" s="67" t="str">
        <f aca="false">IF($B783="", "",SUMIF(LerXml!B:B,Relatorio!B783,LerXml!AX:AX))</f>
        <v/>
      </c>
      <c r="F783" s="68" t="str">
        <f aca="false">IF($B783="", "",SUMIF(LerXml!B:B,Relatorio!B783,LerXml!BA:BA))</f>
        <v/>
      </c>
      <c r="G783" s="67" t="str">
        <f aca="false">IF($B783="", "",SUMIF(LerXml!B:B,Relatorio!B783,LerXml!BB:BB))</f>
        <v/>
      </c>
      <c r="H783" s="67" t="str">
        <f aca="false">IF($B783="", "",SUMIF(LerXml!B:B,Relatorio!B783,LerXml!BE:BE))</f>
        <v/>
      </c>
      <c r="I783" s="68" t="str">
        <f aca="false">IF(AND($F783="",$G783="",$H783=""), "", IF(SUM(F783:H783)-D783 &lt; 0,0,SUM(F783:H783)-D783))</f>
        <v/>
      </c>
    </row>
    <row r="784" customFormat="false" ht="13.8" hidden="false" customHeight="true" outlineLevel="0" collapsed="false">
      <c r="A784" s="71"/>
      <c r="B784" s="72"/>
      <c r="C784" s="71"/>
      <c r="D784" s="67" t="str">
        <f aca="false">IF($B784="", "",SUMIF(LerXml!B:B,Relatorio!B784,LerXml!W:W))</f>
        <v/>
      </c>
      <c r="E784" s="67" t="str">
        <f aca="false">IF($B784="", "",SUMIF(LerXml!B:B,Relatorio!B784,LerXml!AX:AX))</f>
        <v/>
      </c>
      <c r="F784" s="68" t="str">
        <f aca="false">IF($B784="", "",SUMIF(LerXml!B:B,Relatorio!B784,LerXml!BA:BA))</f>
        <v/>
      </c>
      <c r="G784" s="67" t="str">
        <f aca="false">IF($B784="", "",SUMIF(LerXml!B:B,Relatorio!B784,LerXml!BB:BB))</f>
        <v/>
      </c>
      <c r="H784" s="67" t="str">
        <f aca="false">IF($B784="", "",SUMIF(LerXml!B:B,Relatorio!B784,LerXml!BE:BE))</f>
        <v/>
      </c>
      <c r="I784" s="68" t="str">
        <f aca="false">IF(AND($F784="",$G784="",$H784=""), "", IF(SUM(F784:H784)-D784 &lt; 0,0,SUM(F784:H784)-D784))</f>
        <v/>
      </c>
    </row>
    <row r="785" customFormat="false" ht="13.8" hidden="false" customHeight="true" outlineLevel="0" collapsed="false">
      <c r="A785" s="71"/>
      <c r="B785" s="72"/>
      <c r="C785" s="71"/>
      <c r="D785" s="67" t="str">
        <f aca="false">IF($B785="", "",SUMIF(LerXml!B:B,Relatorio!B785,LerXml!W:W))</f>
        <v/>
      </c>
      <c r="E785" s="67" t="str">
        <f aca="false">IF($B785="", "",SUMIF(LerXml!B:B,Relatorio!B785,LerXml!AX:AX))</f>
        <v/>
      </c>
      <c r="F785" s="68" t="str">
        <f aca="false">IF($B785="", "",SUMIF(LerXml!B:B,Relatorio!B785,LerXml!BA:BA))</f>
        <v/>
      </c>
      <c r="G785" s="67" t="str">
        <f aca="false">IF($B785="", "",SUMIF(LerXml!B:B,Relatorio!B785,LerXml!BB:BB))</f>
        <v/>
      </c>
      <c r="H785" s="67" t="str">
        <f aca="false">IF($B785="", "",SUMIF(LerXml!B:B,Relatorio!B785,LerXml!BE:BE))</f>
        <v/>
      </c>
      <c r="I785" s="68" t="str">
        <f aca="false">IF(AND($F785="",$G785="",$H785=""), "", IF(SUM(F785:H785)-D785 &lt; 0,0,SUM(F785:H785)-D785))</f>
        <v/>
      </c>
    </row>
    <row r="786" customFormat="false" ht="13.8" hidden="false" customHeight="true" outlineLevel="0" collapsed="false">
      <c r="A786" s="71"/>
      <c r="B786" s="72"/>
      <c r="C786" s="71"/>
      <c r="D786" s="67" t="str">
        <f aca="false">IF($B786="", "",SUMIF(LerXml!B:B,Relatorio!B786,LerXml!W:W))</f>
        <v/>
      </c>
      <c r="E786" s="67" t="str">
        <f aca="false">IF($B786="", "",SUMIF(LerXml!B:B,Relatorio!B786,LerXml!AX:AX))</f>
        <v/>
      </c>
      <c r="F786" s="68" t="str">
        <f aca="false">IF($B786="", "",SUMIF(LerXml!B:B,Relatorio!B786,LerXml!BA:BA))</f>
        <v/>
      </c>
      <c r="G786" s="67" t="str">
        <f aca="false">IF($B786="", "",SUMIF(LerXml!B:B,Relatorio!B786,LerXml!BB:BB))</f>
        <v/>
      </c>
      <c r="H786" s="67" t="str">
        <f aca="false">IF($B786="", "",SUMIF(LerXml!B:B,Relatorio!B786,LerXml!BE:BE))</f>
        <v/>
      </c>
      <c r="I786" s="68" t="str">
        <f aca="false">IF(AND($F786="",$G786="",$H786=""), "", IF(SUM(F786:H786)-D786 &lt; 0,0,SUM(F786:H786)-D786))</f>
        <v/>
      </c>
    </row>
    <row r="787" customFormat="false" ht="13.8" hidden="false" customHeight="true" outlineLevel="0" collapsed="false">
      <c r="A787" s="71"/>
      <c r="B787" s="72"/>
      <c r="C787" s="71"/>
      <c r="D787" s="67" t="str">
        <f aca="false">IF($B787="", "",SUMIF(LerXml!B:B,Relatorio!B787,LerXml!W:W))</f>
        <v/>
      </c>
      <c r="E787" s="67" t="str">
        <f aca="false">IF($B787="", "",SUMIF(LerXml!B:B,Relatorio!B787,LerXml!AX:AX))</f>
        <v/>
      </c>
      <c r="F787" s="68" t="str">
        <f aca="false">IF($B787="", "",SUMIF(LerXml!B:B,Relatorio!B787,LerXml!BA:BA))</f>
        <v/>
      </c>
      <c r="G787" s="67" t="str">
        <f aca="false">IF($B787="", "",SUMIF(LerXml!B:B,Relatorio!B787,LerXml!BB:BB))</f>
        <v/>
      </c>
      <c r="H787" s="67" t="str">
        <f aca="false">IF($B787="", "",SUMIF(LerXml!B:B,Relatorio!B787,LerXml!BE:BE))</f>
        <v/>
      </c>
      <c r="I787" s="68" t="str">
        <f aca="false">IF(AND($F787="",$G787="",$H787=""), "", IF(SUM(F787:H787)-D787 &lt; 0,0,SUM(F787:H787)-D787))</f>
        <v/>
      </c>
    </row>
    <row r="788" customFormat="false" ht="13.8" hidden="false" customHeight="true" outlineLevel="0" collapsed="false">
      <c r="A788" s="71"/>
      <c r="B788" s="72"/>
      <c r="C788" s="71"/>
      <c r="D788" s="67" t="str">
        <f aca="false">IF($B788="", "",SUMIF(LerXml!B:B,Relatorio!B788,LerXml!W:W))</f>
        <v/>
      </c>
      <c r="E788" s="67" t="str">
        <f aca="false">IF($B788="", "",SUMIF(LerXml!B:B,Relatorio!B788,LerXml!AX:AX))</f>
        <v/>
      </c>
      <c r="F788" s="68" t="str">
        <f aca="false">IF($B788="", "",SUMIF(LerXml!B:B,Relatorio!B788,LerXml!BA:BA))</f>
        <v/>
      </c>
      <c r="G788" s="67" t="str">
        <f aca="false">IF($B788="", "",SUMIF(LerXml!B:B,Relatorio!B788,LerXml!BB:BB))</f>
        <v/>
      </c>
      <c r="H788" s="67" t="str">
        <f aca="false">IF($B788="", "",SUMIF(LerXml!B:B,Relatorio!B788,LerXml!BE:BE))</f>
        <v/>
      </c>
      <c r="I788" s="68" t="str">
        <f aca="false">IF(AND($F788="",$G788="",$H788=""), "", IF(SUM(F788:H788)-D788 &lt; 0,0,SUM(F788:H788)-D788))</f>
        <v/>
      </c>
    </row>
    <row r="789" customFormat="false" ht="13.8" hidden="false" customHeight="true" outlineLevel="0" collapsed="false">
      <c r="A789" s="71"/>
      <c r="B789" s="72"/>
      <c r="C789" s="71"/>
      <c r="D789" s="67" t="str">
        <f aca="false">IF($B789="", "",SUMIF(LerXml!B:B,Relatorio!B789,LerXml!W:W))</f>
        <v/>
      </c>
      <c r="E789" s="67" t="str">
        <f aca="false">IF($B789="", "",SUMIF(LerXml!B:B,Relatorio!B789,LerXml!AX:AX))</f>
        <v/>
      </c>
      <c r="F789" s="68" t="str">
        <f aca="false">IF($B789="", "",SUMIF(LerXml!B:B,Relatorio!B789,LerXml!BA:BA))</f>
        <v/>
      </c>
      <c r="G789" s="67" t="str">
        <f aca="false">IF($B789="", "",SUMIF(LerXml!B:B,Relatorio!B789,LerXml!BB:BB))</f>
        <v/>
      </c>
      <c r="H789" s="67" t="str">
        <f aca="false">IF($B789="", "",SUMIF(LerXml!B:B,Relatorio!B789,LerXml!BE:BE))</f>
        <v/>
      </c>
      <c r="I789" s="68" t="str">
        <f aca="false">IF(AND($F789="",$G789="",$H789=""), "", IF(SUM(F789:H789)-D789 &lt; 0,0,SUM(F789:H789)-D789))</f>
        <v/>
      </c>
    </row>
    <row r="790" customFormat="false" ht="13.8" hidden="false" customHeight="true" outlineLevel="0" collapsed="false">
      <c r="A790" s="71"/>
      <c r="B790" s="72"/>
      <c r="C790" s="71"/>
      <c r="D790" s="67" t="str">
        <f aca="false">IF($B790="", "",SUMIF(LerXml!B:B,Relatorio!B790,LerXml!W:W))</f>
        <v/>
      </c>
      <c r="E790" s="67" t="str">
        <f aca="false">IF($B790="", "",SUMIF(LerXml!B:B,Relatorio!B790,LerXml!AX:AX))</f>
        <v/>
      </c>
      <c r="F790" s="68" t="str">
        <f aca="false">IF($B790="", "",SUMIF(LerXml!B:B,Relatorio!B790,LerXml!BA:BA))</f>
        <v/>
      </c>
      <c r="G790" s="67" t="str">
        <f aca="false">IF($B790="", "",SUMIF(LerXml!B:B,Relatorio!B790,LerXml!BB:BB))</f>
        <v/>
      </c>
      <c r="H790" s="67" t="str">
        <f aca="false">IF($B790="", "",SUMIF(LerXml!B:B,Relatorio!B790,LerXml!BE:BE))</f>
        <v/>
      </c>
      <c r="I790" s="68" t="str">
        <f aca="false">IF(AND($F790="",$G790="",$H790=""), "", IF(SUM(F790:H790)-D790 &lt; 0,0,SUM(F790:H790)-D790))</f>
        <v/>
      </c>
    </row>
    <row r="791" customFormat="false" ht="13.8" hidden="false" customHeight="true" outlineLevel="0" collapsed="false">
      <c r="A791" s="71"/>
      <c r="B791" s="72"/>
      <c r="C791" s="71"/>
      <c r="D791" s="67" t="str">
        <f aca="false">IF($B791="", "",SUMIF(LerXml!B:B,Relatorio!B791,LerXml!W:W))</f>
        <v/>
      </c>
      <c r="E791" s="67" t="str">
        <f aca="false">IF($B791="", "",SUMIF(LerXml!B:B,Relatorio!B791,LerXml!AX:AX))</f>
        <v/>
      </c>
      <c r="F791" s="68" t="str">
        <f aca="false">IF($B791="", "",SUMIF(LerXml!B:B,Relatorio!B791,LerXml!BA:BA))</f>
        <v/>
      </c>
      <c r="G791" s="67" t="str">
        <f aca="false">IF($B791="", "",SUMIF(LerXml!B:B,Relatorio!B791,LerXml!BB:BB))</f>
        <v/>
      </c>
      <c r="H791" s="67" t="str">
        <f aca="false">IF($B791="", "",SUMIF(LerXml!B:B,Relatorio!B791,LerXml!BE:BE))</f>
        <v/>
      </c>
      <c r="I791" s="68" t="str">
        <f aca="false">IF(AND($F791="",$G791="",$H791=""), "", IF(SUM(F791:H791)-D791 &lt; 0,0,SUM(F791:H791)-D791))</f>
        <v/>
      </c>
    </row>
    <row r="792" customFormat="false" ht="13.8" hidden="false" customHeight="true" outlineLevel="0" collapsed="false">
      <c r="A792" s="71"/>
      <c r="B792" s="72"/>
      <c r="C792" s="71"/>
      <c r="D792" s="67" t="str">
        <f aca="false">IF($B792="", "",SUMIF(LerXml!B:B,Relatorio!B792,LerXml!W:W))</f>
        <v/>
      </c>
      <c r="E792" s="67" t="str">
        <f aca="false">IF($B792="", "",SUMIF(LerXml!B:B,Relatorio!B792,LerXml!AX:AX))</f>
        <v/>
      </c>
      <c r="F792" s="68" t="str">
        <f aca="false">IF($B792="", "",SUMIF(LerXml!B:B,Relatorio!B792,LerXml!BA:BA))</f>
        <v/>
      </c>
      <c r="G792" s="67" t="str">
        <f aca="false">IF($B792="", "",SUMIF(LerXml!B:B,Relatorio!B792,LerXml!BB:BB))</f>
        <v/>
      </c>
      <c r="H792" s="67" t="str">
        <f aca="false">IF($B792="", "",SUMIF(LerXml!B:B,Relatorio!B792,LerXml!BE:BE))</f>
        <v/>
      </c>
      <c r="I792" s="68" t="str">
        <f aca="false">IF(AND($F792="",$G792="",$H792=""), "", IF(SUM(F792:H792)-D792 &lt; 0,0,SUM(F792:H792)-D792))</f>
        <v/>
      </c>
    </row>
    <row r="793" customFormat="false" ht="13.8" hidden="false" customHeight="true" outlineLevel="0" collapsed="false">
      <c r="A793" s="71"/>
      <c r="B793" s="72"/>
      <c r="C793" s="71"/>
      <c r="D793" s="67" t="str">
        <f aca="false">IF($B793="", "",SUMIF(LerXml!B:B,Relatorio!B793,LerXml!W:W))</f>
        <v/>
      </c>
      <c r="E793" s="67" t="str">
        <f aca="false">IF($B793="", "",SUMIF(LerXml!B:B,Relatorio!B793,LerXml!AX:AX))</f>
        <v/>
      </c>
      <c r="F793" s="68" t="str">
        <f aca="false">IF($B793="", "",SUMIF(LerXml!B:B,Relatorio!B793,LerXml!BA:BA))</f>
        <v/>
      </c>
      <c r="G793" s="67" t="str">
        <f aca="false">IF($B793="", "",SUMIF(LerXml!B:B,Relatorio!B793,LerXml!BB:BB))</f>
        <v/>
      </c>
      <c r="H793" s="67" t="str">
        <f aca="false">IF($B793="", "",SUMIF(LerXml!B:B,Relatorio!B793,LerXml!BE:BE))</f>
        <v/>
      </c>
      <c r="I793" s="68" t="str">
        <f aca="false">IF(AND($F793="",$G793="",$H793=""), "", IF(SUM(F793:H793)-D793 &lt; 0,0,SUM(F793:H793)-D793))</f>
        <v/>
      </c>
    </row>
    <row r="794" customFormat="false" ht="13.8" hidden="false" customHeight="true" outlineLevel="0" collapsed="false">
      <c r="A794" s="71"/>
      <c r="B794" s="72"/>
      <c r="C794" s="71"/>
      <c r="D794" s="67" t="str">
        <f aca="false">IF($B794="", "",SUMIF(LerXml!B:B,Relatorio!B794,LerXml!W:W))</f>
        <v/>
      </c>
      <c r="E794" s="67" t="str">
        <f aca="false">IF($B794="", "",SUMIF(LerXml!B:B,Relatorio!B794,LerXml!AX:AX))</f>
        <v/>
      </c>
      <c r="F794" s="68" t="str">
        <f aca="false">IF($B794="", "",SUMIF(LerXml!B:B,Relatorio!B794,LerXml!BA:BA))</f>
        <v/>
      </c>
      <c r="G794" s="67" t="str">
        <f aca="false">IF($B794="", "",SUMIF(LerXml!B:B,Relatorio!B794,LerXml!BB:BB))</f>
        <v/>
      </c>
      <c r="H794" s="67" t="str">
        <f aca="false">IF($B794="", "",SUMIF(LerXml!B:B,Relatorio!B794,LerXml!BE:BE))</f>
        <v/>
      </c>
      <c r="I794" s="68" t="str">
        <f aca="false">IF(AND($F794="",$G794="",$H794=""), "", IF(SUM(F794:H794)-D794 &lt; 0,0,SUM(F794:H794)-D794))</f>
        <v/>
      </c>
    </row>
    <row r="795" customFormat="false" ht="13.8" hidden="false" customHeight="true" outlineLevel="0" collapsed="false">
      <c r="A795" s="71"/>
      <c r="B795" s="72"/>
      <c r="C795" s="71"/>
      <c r="D795" s="67" t="str">
        <f aca="false">IF($B795="", "",SUMIF(LerXml!B:B,Relatorio!B795,LerXml!W:W))</f>
        <v/>
      </c>
      <c r="E795" s="67" t="str">
        <f aca="false">IF($B795="", "",SUMIF(LerXml!B:B,Relatorio!B795,LerXml!AX:AX))</f>
        <v/>
      </c>
      <c r="F795" s="68" t="str">
        <f aca="false">IF($B795="", "",SUMIF(LerXml!B:B,Relatorio!B795,LerXml!BA:BA))</f>
        <v/>
      </c>
      <c r="G795" s="67" t="str">
        <f aca="false">IF($B795="", "",SUMIF(LerXml!B:B,Relatorio!B795,LerXml!BB:BB))</f>
        <v/>
      </c>
      <c r="H795" s="67" t="str">
        <f aca="false">IF($B795="", "",SUMIF(LerXml!B:B,Relatorio!B795,LerXml!BE:BE))</f>
        <v/>
      </c>
      <c r="I795" s="68" t="str">
        <f aca="false">IF(AND($F795="",$G795="",$H795=""), "", IF(SUM(F795:H795)-D795 &lt; 0,0,SUM(F795:H795)-D795))</f>
        <v/>
      </c>
    </row>
    <row r="796" customFormat="false" ht="13.8" hidden="false" customHeight="true" outlineLevel="0" collapsed="false">
      <c r="A796" s="71"/>
      <c r="B796" s="72"/>
      <c r="C796" s="71"/>
      <c r="D796" s="67" t="str">
        <f aca="false">IF($B796="", "",SUMIF(LerXml!B:B,Relatorio!B796,LerXml!W:W))</f>
        <v/>
      </c>
      <c r="E796" s="67" t="str">
        <f aca="false">IF($B796="", "",SUMIF(LerXml!B:B,Relatorio!B796,LerXml!AX:AX))</f>
        <v/>
      </c>
      <c r="F796" s="68" t="str">
        <f aca="false">IF($B796="", "",SUMIF(LerXml!B:B,Relatorio!B796,LerXml!BA:BA))</f>
        <v/>
      </c>
      <c r="G796" s="67" t="str">
        <f aca="false">IF($B796="", "",SUMIF(LerXml!B:B,Relatorio!B796,LerXml!BB:BB))</f>
        <v/>
      </c>
      <c r="H796" s="67" t="str">
        <f aca="false">IF($B796="", "",SUMIF(LerXml!B:B,Relatorio!B796,LerXml!BE:BE))</f>
        <v/>
      </c>
      <c r="I796" s="68" t="str">
        <f aca="false">IF(AND($F796="",$G796="",$H796=""), "", IF(SUM(F796:H796)-D796 &lt; 0,0,SUM(F796:H796)-D796))</f>
        <v/>
      </c>
    </row>
    <row r="797" customFormat="false" ht="13.8" hidden="false" customHeight="true" outlineLevel="0" collapsed="false">
      <c r="A797" s="71"/>
      <c r="B797" s="72"/>
      <c r="C797" s="71"/>
      <c r="D797" s="67" t="str">
        <f aca="false">IF($B797="", "",SUMIF(LerXml!B:B,Relatorio!B797,LerXml!W:W))</f>
        <v/>
      </c>
      <c r="E797" s="67" t="str">
        <f aca="false">IF($B797="", "",SUMIF(LerXml!B:B,Relatorio!B797,LerXml!AX:AX))</f>
        <v/>
      </c>
      <c r="F797" s="68" t="str">
        <f aca="false">IF($B797="", "",SUMIF(LerXml!B:B,Relatorio!B797,LerXml!BA:BA))</f>
        <v/>
      </c>
      <c r="G797" s="67" t="str">
        <f aca="false">IF($B797="", "",SUMIF(LerXml!B:B,Relatorio!B797,LerXml!BB:BB))</f>
        <v/>
      </c>
      <c r="H797" s="67" t="str">
        <f aca="false">IF($B797="", "",SUMIF(LerXml!B:B,Relatorio!B797,LerXml!BE:BE))</f>
        <v/>
      </c>
      <c r="I797" s="68" t="str">
        <f aca="false">IF(AND($F797="",$G797="",$H797=""), "", IF(SUM(F797:H797)-D797 &lt; 0,0,SUM(F797:H797)-D797))</f>
        <v/>
      </c>
    </row>
    <row r="798" customFormat="false" ht="13.8" hidden="false" customHeight="true" outlineLevel="0" collapsed="false">
      <c r="A798" s="71"/>
      <c r="B798" s="72"/>
      <c r="C798" s="71"/>
      <c r="D798" s="67" t="str">
        <f aca="false">IF($B798="", "",SUMIF(LerXml!B:B,Relatorio!B798,LerXml!W:W))</f>
        <v/>
      </c>
      <c r="E798" s="67" t="str">
        <f aca="false">IF($B798="", "",SUMIF(LerXml!B:B,Relatorio!B798,LerXml!AX:AX))</f>
        <v/>
      </c>
      <c r="F798" s="68" t="str">
        <f aca="false">IF($B798="", "",SUMIF(LerXml!B:B,Relatorio!B798,LerXml!BA:BA))</f>
        <v/>
      </c>
      <c r="G798" s="67" t="str">
        <f aca="false">IF($B798="", "",SUMIF(LerXml!B:B,Relatorio!B798,LerXml!BB:BB))</f>
        <v/>
      </c>
      <c r="H798" s="67" t="str">
        <f aca="false">IF($B798="", "",SUMIF(LerXml!B:B,Relatorio!B798,LerXml!BE:BE))</f>
        <v/>
      </c>
      <c r="I798" s="68" t="str">
        <f aca="false">IF(AND($F798="",$G798="",$H798=""), "", IF(SUM(F798:H798)-D798 &lt; 0,0,SUM(F798:H798)-D798))</f>
        <v/>
      </c>
    </row>
    <row r="799" customFormat="false" ht="13.8" hidden="false" customHeight="true" outlineLevel="0" collapsed="false">
      <c r="A799" s="71"/>
      <c r="B799" s="72"/>
      <c r="C799" s="71"/>
      <c r="D799" s="67" t="str">
        <f aca="false">IF($B799="", "",SUMIF(LerXml!B:B,Relatorio!B799,LerXml!W:W))</f>
        <v/>
      </c>
      <c r="E799" s="67" t="str">
        <f aca="false">IF($B799="", "",SUMIF(LerXml!B:B,Relatorio!B799,LerXml!AX:AX))</f>
        <v/>
      </c>
      <c r="F799" s="68" t="str">
        <f aca="false">IF($B799="", "",SUMIF(LerXml!B:B,Relatorio!B799,LerXml!BA:BA))</f>
        <v/>
      </c>
      <c r="G799" s="67" t="str">
        <f aca="false">IF($B799="", "",SUMIF(LerXml!B:B,Relatorio!B799,LerXml!BB:BB))</f>
        <v/>
      </c>
      <c r="H799" s="67" t="str">
        <f aca="false">IF($B799="", "",SUMIF(LerXml!B:B,Relatorio!B799,LerXml!BE:BE))</f>
        <v/>
      </c>
      <c r="I799" s="68" t="str">
        <f aca="false">IF(AND($F799="",$G799="",$H799=""), "", IF(SUM(F799:H799)-D799 &lt; 0,0,SUM(F799:H799)-D799))</f>
        <v/>
      </c>
    </row>
    <row r="800" customFormat="false" ht="13.8" hidden="false" customHeight="true" outlineLevel="0" collapsed="false">
      <c r="A800" s="71"/>
      <c r="B800" s="72"/>
      <c r="C800" s="71"/>
      <c r="D800" s="67" t="str">
        <f aca="false">IF($B800="", "",SUMIF(LerXml!B:B,Relatorio!B800,LerXml!W:W))</f>
        <v/>
      </c>
      <c r="E800" s="67" t="str">
        <f aca="false">IF($B800="", "",SUMIF(LerXml!B:B,Relatorio!B800,LerXml!AX:AX))</f>
        <v/>
      </c>
      <c r="F800" s="68" t="str">
        <f aca="false">IF($B800="", "",SUMIF(LerXml!B:B,Relatorio!B800,LerXml!BA:BA))</f>
        <v/>
      </c>
      <c r="G800" s="67" t="str">
        <f aca="false">IF($B800="", "",SUMIF(LerXml!B:B,Relatorio!B800,LerXml!BB:BB))</f>
        <v/>
      </c>
      <c r="H800" s="67" t="str">
        <f aca="false">IF($B800="", "",SUMIF(LerXml!B:B,Relatorio!B800,LerXml!BE:BE))</f>
        <v/>
      </c>
      <c r="I800" s="68" t="str">
        <f aca="false">IF(AND($F800="",$G800="",$H800=""), "", IF(SUM(F800:H800)-D800 &lt; 0,0,SUM(F800:H800)-D800))</f>
        <v/>
      </c>
    </row>
    <row r="801" customFormat="false" ht="13.8" hidden="false" customHeight="true" outlineLevel="0" collapsed="false">
      <c r="A801" s="71"/>
      <c r="B801" s="72"/>
      <c r="C801" s="71"/>
      <c r="D801" s="67" t="str">
        <f aca="false">IF($B801="", "",SUMIF(LerXml!B:B,Relatorio!B801,LerXml!W:W))</f>
        <v/>
      </c>
      <c r="E801" s="67" t="str">
        <f aca="false">IF($B801="", "",SUMIF(LerXml!B:B,Relatorio!B801,LerXml!AX:AX))</f>
        <v/>
      </c>
      <c r="F801" s="68" t="str">
        <f aca="false">IF($B801="", "",SUMIF(LerXml!B:B,Relatorio!B801,LerXml!BA:BA))</f>
        <v/>
      </c>
      <c r="G801" s="67" t="str">
        <f aca="false">IF($B801="", "",SUMIF(LerXml!B:B,Relatorio!B801,LerXml!BB:BB))</f>
        <v/>
      </c>
      <c r="H801" s="67" t="str">
        <f aca="false">IF($B801="", "",SUMIF(LerXml!B:B,Relatorio!B801,LerXml!BE:BE))</f>
        <v/>
      </c>
      <c r="I801" s="68" t="str">
        <f aca="false">IF(AND($F801="",$G801="",$H801=""), "", IF(SUM(F801:H801)-D801 &lt; 0,0,SUM(F801:H801)-D801))</f>
        <v/>
      </c>
    </row>
    <row r="802" customFormat="false" ht="13.8" hidden="false" customHeight="true" outlineLevel="0" collapsed="false">
      <c r="A802" s="71"/>
      <c r="B802" s="72"/>
      <c r="C802" s="71"/>
      <c r="D802" s="67" t="str">
        <f aca="false">IF($B802="", "",SUMIF(LerXml!B:B,Relatorio!B802,LerXml!W:W))</f>
        <v/>
      </c>
      <c r="E802" s="67" t="str">
        <f aca="false">IF($B802="", "",SUMIF(LerXml!B:B,Relatorio!B802,LerXml!AX:AX))</f>
        <v/>
      </c>
      <c r="F802" s="68" t="str">
        <f aca="false">IF($B802="", "",SUMIF(LerXml!B:B,Relatorio!B802,LerXml!BA:BA))</f>
        <v/>
      </c>
      <c r="G802" s="67" t="str">
        <f aca="false">IF($B802="", "",SUMIF(LerXml!B:B,Relatorio!B802,LerXml!BB:BB))</f>
        <v/>
      </c>
      <c r="H802" s="67" t="str">
        <f aca="false">IF($B802="", "",SUMIF(LerXml!B:B,Relatorio!B802,LerXml!BE:BE))</f>
        <v/>
      </c>
      <c r="I802" s="68" t="str">
        <f aca="false">IF(AND($F802="",$G802="",$H802=""), "", IF(SUM(F802:H802)-D802 &lt; 0,0,SUM(F802:H802)-D802))</f>
        <v/>
      </c>
    </row>
    <row r="803" customFormat="false" ht="13.8" hidden="false" customHeight="true" outlineLevel="0" collapsed="false">
      <c r="A803" s="71"/>
      <c r="B803" s="72"/>
      <c r="C803" s="71"/>
      <c r="D803" s="67" t="str">
        <f aca="false">IF($B803="", "",SUMIF(LerXml!B:B,Relatorio!B803,LerXml!W:W))</f>
        <v/>
      </c>
      <c r="E803" s="67" t="str">
        <f aca="false">IF($B803="", "",SUMIF(LerXml!B:B,Relatorio!B803,LerXml!AX:AX))</f>
        <v/>
      </c>
      <c r="F803" s="68" t="str">
        <f aca="false">IF($B803="", "",SUMIF(LerXml!B:B,Relatorio!B803,LerXml!BA:BA))</f>
        <v/>
      </c>
      <c r="G803" s="67" t="str">
        <f aca="false">IF($B803="", "",SUMIF(LerXml!B:B,Relatorio!B803,LerXml!BB:BB))</f>
        <v/>
      </c>
      <c r="H803" s="67" t="str">
        <f aca="false">IF($B803="", "",SUMIF(LerXml!B:B,Relatorio!B803,LerXml!BE:BE))</f>
        <v/>
      </c>
      <c r="I803" s="68" t="str">
        <f aca="false">IF(AND($F803="",$G803="",$H803=""), "", IF(SUM(F803:H803)-D803 &lt; 0,0,SUM(F803:H803)-D803))</f>
        <v/>
      </c>
    </row>
    <row r="804" customFormat="false" ht="13.8" hidden="false" customHeight="true" outlineLevel="0" collapsed="false">
      <c r="A804" s="71"/>
      <c r="B804" s="72"/>
      <c r="C804" s="71"/>
      <c r="D804" s="67" t="str">
        <f aca="false">IF($B804="", "",SUMIF(LerXml!B:B,Relatorio!B804,LerXml!W:W))</f>
        <v/>
      </c>
      <c r="E804" s="67" t="str">
        <f aca="false">IF($B804="", "",SUMIF(LerXml!B:B,Relatorio!B804,LerXml!AX:AX))</f>
        <v/>
      </c>
      <c r="F804" s="68" t="str">
        <f aca="false">IF($B804="", "",SUMIF(LerXml!B:B,Relatorio!B804,LerXml!BA:BA))</f>
        <v/>
      </c>
      <c r="G804" s="67" t="str">
        <f aca="false">IF($B804="", "",SUMIF(LerXml!B:B,Relatorio!B804,LerXml!BB:BB))</f>
        <v/>
      </c>
      <c r="H804" s="67" t="str">
        <f aca="false">IF($B804="", "",SUMIF(LerXml!B:B,Relatorio!B804,LerXml!BE:BE))</f>
        <v/>
      </c>
      <c r="I804" s="68" t="str">
        <f aca="false">IF(AND($F804="",$G804="",$H804=""), "", IF(SUM(F804:H804)-D804 &lt; 0,0,SUM(F804:H804)-D804))</f>
        <v/>
      </c>
    </row>
    <row r="805" customFormat="false" ht="13.8" hidden="false" customHeight="true" outlineLevel="0" collapsed="false">
      <c r="A805" s="71"/>
      <c r="B805" s="72"/>
      <c r="C805" s="71"/>
      <c r="D805" s="67" t="str">
        <f aca="false">IF($B805="", "",SUMIF(LerXml!B:B,Relatorio!B805,LerXml!W:W))</f>
        <v/>
      </c>
      <c r="E805" s="67" t="str">
        <f aca="false">IF($B805="", "",SUMIF(LerXml!B:B,Relatorio!B805,LerXml!AX:AX))</f>
        <v/>
      </c>
      <c r="F805" s="68" t="str">
        <f aca="false">IF($B805="", "",SUMIF(LerXml!B:B,Relatorio!B805,LerXml!BA:BA))</f>
        <v/>
      </c>
      <c r="G805" s="67" t="str">
        <f aca="false">IF($B805="", "",SUMIF(LerXml!B:B,Relatorio!B805,LerXml!BB:BB))</f>
        <v/>
      </c>
      <c r="H805" s="67" t="str">
        <f aca="false">IF($B805="", "",SUMIF(LerXml!B:B,Relatorio!B805,LerXml!BE:BE))</f>
        <v/>
      </c>
      <c r="I805" s="68" t="str">
        <f aca="false">IF(AND($F805="",$G805="",$H805=""), "", IF(SUM(F805:H805)-D805 &lt; 0,0,SUM(F805:H805)-D805))</f>
        <v/>
      </c>
    </row>
    <row r="806" customFormat="false" ht="13.8" hidden="false" customHeight="true" outlineLevel="0" collapsed="false">
      <c r="A806" s="71"/>
      <c r="B806" s="72"/>
      <c r="C806" s="71"/>
      <c r="D806" s="67" t="str">
        <f aca="false">IF($B806="", "",SUMIF(LerXml!B:B,Relatorio!B806,LerXml!W:W))</f>
        <v/>
      </c>
      <c r="E806" s="67" t="str">
        <f aca="false">IF($B806="", "",SUMIF(LerXml!B:B,Relatorio!B806,LerXml!AX:AX))</f>
        <v/>
      </c>
      <c r="F806" s="68" t="str">
        <f aca="false">IF($B806="", "",SUMIF(LerXml!B:B,Relatorio!B806,LerXml!BA:BA))</f>
        <v/>
      </c>
      <c r="G806" s="67" t="str">
        <f aca="false">IF($B806="", "",SUMIF(LerXml!B:B,Relatorio!B806,LerXml!BB:BB))</f>
        <v/>
      </c>
      <c r="H806" s="67" t="str">
        <f aca="false">IF($B806="", "",SUMIF(LerXml!B:B,Relatorio!B806,LerXml!BE:BE))</f>
        <v/>
      </c>
      <c r="I806" s="68" t="str">
        <f aca="false">IF(AND($F806="",$G806="",$H806=""), "", IF(SUM(F806:H806)-D806 &lt; 0,0,SUM(F806:H806)-D806))</f>
        <v/>
      </c>
    </row>
    <row r="807" customFormat="false" ht="13.8" hidden="false" customHeight="true" outlineLevel="0" collapsed="false">
      <c r="A807" s="71"/>
      <c r="B807" s="72"/>
      <c r="C807" s="71"/>
      <c r="D807" s="67" t="str">
        <f aca="false">IF($B807="", "",SUMIF(LerXml!B:B,Relatorio!B807,LerXml!W:W))</f>
        <v/>
      </c>
      <c r="E807" s="67" t="str">
        <f aca="false">IF($B807="", "",SUMIF(LerXml!B:B,Relatorio!B807,LerXml!AX:AX))</f>
        <v/>
      </c>
      <c r="F807" s="68" t="str">
        <f aca="false">IF($B807="", "",SUMIF(LerXml!B:B,Relatorio!B807,LerXml!BA:BA))</f>
        <v/>
      </c>
      <c r="G807" s="67" t="str">
        <f aca="false">IF($B807="", "",SUMIF(LerXml!B:B,Relatorio!B807,LerXml!BB:BB))</f>
        <v/>
      </c>
      <c r="H807" s="67" t="str">
        <f aca="false">IF($B807="", "",SUMIF(LerXml!B:B,Relatorio!B807,LerXml!BE:BE))</f>
        <v/>
      </c>
      <c r="I807" s="68" t="str">
        <f aca="false">IF(AND($F807="",$G807="",$H807=""), "", IF(SUM(F807:H807)-D807 &lt; 0,0,SUM(F807:H807)-D807))</f>
        <v/>
      </c>
    </row>
    <row r="808" customFormat="false" ht="13.8" hidden="false" customHeight="true" outlineLevel="0" collapsed="false">
      <c r="A808" s="71"/>
      <c r="B808" s="72"/>
      <c r="C808" s="71"/>
      <c r="D808" s="67" t="str">
        <f aca="false">IF($B808="", "",SUMIF(LerXml!B:B,Relatorio!B808,LerXml!W:W))</f>
        <v/>
      </c>
      <c r="E808" s="67" t="str">
        <f aca="false">IF($B808="", "",SUMIF(LerXml!B:B,Relatorio!B808,LerXml!AX:AX))</f>
        <v/>
      </c>
      <c r="F808" s="68" t="str">
        <f aca="false">IF($B808="", "",SUMIF(LerXml!B:B,Relatorio!B808,LerXml!BA:BA))</f>
        <v/>
      </c>
      <c r="G808" s="67" t="str">
        <f aca="false">IF($B808="", "",SUMIF(LerXml!B:B,Relatorio!B808,LerXml!BB:BB))</f>
        <v/>
      </c>
      <c r="H808" s="67" t="str">
        <f aca="false">IF($B808="", "",SUMIF(LerXml!B:B,Relatorio!B808,LerXml!BE:BE))</f>
        <v/>
      </c>
      <c r="I808" s="68" t="str">
        <f aca="false">IF(AND($F808="",$G808="",$H808=""), "", IF(SUM(F808:H808)-D808 &lt; 0,0,SUM(F808:H808)-D808))</f>
        <v/>
      </c>
    </row>
    <row r="809" customFormat="false" ht="13.8" hidden="false" customHeight="true" outlineLevel="0" collapsed="false">
      <c r="A809" s="71"/>
      <c r="B809" s="72"/>
      <c r="C809" s="71"/>
      <c r="D809" s="67" t="str">
        <f aca="false">IF($B809="", "",SUMIF(LerXml!B:B,Relatorio!B809,LerXml!W:W))</f>
        <v/>
      </c>
      <c r="E809" s="67" t="str">
        <f aca="false">IF($B809="", "",SUMIF(LerXml!B:B,Relatorio!B809,LerXml!AX:AX))</f>
        <v/>
      </c>
      <c r="F809" s="68" t="str">
        <f aca="false">IF($B809="", "",SUMIF(LerXml!B:B,Relatorio!B809,LerXml!BA:BA))</f>
        <v/>
      </c>
      <c r="G809" s="67" t="str">
        <f aca="false">IF($B809="", "",SUMIF(LerXml!B:B,Relatorio!B809,LerXml!BB:BB))</f>
        <v/>
      </c>
      <c r="H809" s="67" t="str">
        <f aca="false">IF($B809="", "",SUMIF(LerXml!B:B,Relatorio!B809,LerXml!BE:BE))</f>
        <v/>
      </c>
      <c r="I809" s="68" t="str">
        <f aca="false">IF(AND($F809="",$G809="",$H809=""), "", IF(SUM(F809:H809)-D809 &lt; 0,0,SUM(F809:H809)-D809))</f>
        <v/>
      </c>
    </row>
    <row r="810" customFormat="false" ht="13.8" hidden="false" customHeight="true" outlineLevel="0" collapsed="false">
      <c r="A810" s="71"/>
      <c r="B810" s="72"/>
      <c r="C810" s="71"/>
      <c r="D810" s="67" t="str">
        <f aca="false">IF($B810="", "",SUMIF(LerXml!B:B,Relatorio!B810,LerXml!W:W))</f>
        <v/>
      </c>
      <c r="E810" s="67" t="str">
        <f aca="false">IF($B810="", "",SUMIF(LerXml!B:B,Relatorio!B810,LerXml!AX:AX))</f>
        <v/>
      </c>
      <c r="F810" s="68" t="str">
        <f aca="false">IF($B810="", "",SUMIF(LerXml!B:B,Relatorio!B810,LerXml!BA:BA))</f>
        <v/>
      </c>
      <c r="G810" s="67" t="str">
        <f aca="false">IF($B810="", "",SUMIF(LerXml!B:B,Relatorio!B810,LerXml!BB:BB))</f>
        <v/>
      </c>
      <c r="H810" s="67" t="str">
        <f aca="false">IF($B810="", "",SUMIF(LerXml!B:B,Relatorio!B810,LerXml!BE:BE))</f>
        <v/>
      </c>
      <c r="I810" s="68" t="str">
        <f aca="false">IF(AND($F810="",$G810="",$H810=""), "", IF(SUM(F810:H810)-D810 &lt; 0,0,SUM(F810:H810)-D810))</f>
        <v/>
      </c>
    </row>
    <row r="811" customFormat="false" ht="13.8" hidden="false" customHeight="true" outlineLevel="0" collapsed="false">
      <c r="A811" s="71"/>
      <c r="B811" s="72"/>
      <c r="C811" s="71"/>
      <c r="D811" s="67" t="str">
        <f aca="false">IF($B811="", "",SUMIF(LerXml!B:B,Relatorio!B811,LerXml!W:W))</f>
        <v/>
      </c>
      <c r="E811" s="67" t="str">
        <f aca="false">IF($B811="", "",SUMIF(LerXml!B:B,Relatorio!B811,LerXml!AX:AX))</f>
        <v/>
      </c>
      <c r="F811" s="68" t="str">
        <f aca="false">IF($B811="", "",SUMIF(LerXml!B:B,Relatorio!B811,LerXml!BA:BA))</f>
        <v/>
      </c>
      <c r="G811" s="67" t="str">
        <f aca="false">IF($B811="", "",SUMIF(LerXml!B:B,Relatorio!B811,LerXml!BB:BB))</f>
        <v/>
      </c>
      <c r="H811" s="67" t="str">
        <f aca="false">IF($B811="", "",SUMIF(LerXml!B:B,Relatorio!B811,LerXml!BE:BE))</f>
        <v/>
      </c>
      <c r="I811" s="68" t="str">
        <f aca="false">IF(AND($F811="",$G811="",$H811=""), "", IF(SUM(F811:H811)-D811 &lt; 0,0,SUM(F811:H811)-D811))</f>
        <v/>
      </c>
    </row>
    <row r="812" customFormat="false" ht="13.8" hidden="false" customHeight="true" outlineLevel="0" collapsed="false">
      <c r="A812" s="71"/>
      <c r="B812" s="72"/>
      <c r="C812" s="71"/>
      <c r="D812" s="67" t="str">
        <f aca="false">IF($B812="", "",SUMIF(LerXml!B:B,Relatorio!B812,LerXml!W:W))</f>
        <v/>
      </c>
      <c r="E812" s="67" t="str">
        <f aca="false">IF($B812="", "",SUMIF(LerXml!B:B,Relatorio!B812,LerXml!AX:AX))</f>
        <v/>
      </c>
      <c r="F812" s="68" t="str">
        <f aca="false">IF($B812="", "",SUMIF(LerXml!B:B,Relatorio!B812,LerXml!BA:BA))</f>
        <v/>
      </c>
      <c r="G812" s="67" t="str">
        <f aca="false">IF($B812="", "",SUMIF(LerXml!B:B,Relatorio!B812,LerXml!BB:BB))</f>
        <v/>
      </c>
      <c r="H812" s="67" t="str">
        <f aca="false">IF($B812="", "",SUMIF(LerXml!B:B,Relatorio!B812,LerXml!BE:BE))</f>
        <v/>
      </c>
      <c r="I812" s="68" t="str">
        <f aca="false">IF(AND($F812="",$G812="",$H812=""), "", IF(SUM(F812:H812)-D812 &lt; 0,0,SUM(F812:H812)-D812))</f>
        <v/>
      </c>
    </row>
    <row r="813" customFormat="false" ht="13.8" hidden="false" customHeight="true" outlineLevel="0" collapsed="false">
      <c r="A813" s="71"/>
      <c r="B813" s="72"/>
      <c r="C813" s="71"/>
      <c r="D813" s="67" t="str">
        <f aca="false">IF($B813="", "",SUMIF(LerXml!B:B,Relatorio!B813,LerXml!W:W))</f>
        <v/>
      </c>
      <c r="E813" s="67" t="str">
        <f aca="false">IF($B813="", "",SUMIF(LerXml!B:B,Relatorio!B813,LerXml!AX:AX))</f>
        <v/>
      </c>
      <c r="F813" s="68" t="str">
        <f aca="false">IF($B813="", "",SUMIF(LerXml!B:B,Relatorio!B813,LerXml!BA:BA))</f>
        <v/>
      </c>
      <c r="G813" s="67" t="str">
        <f aca="false">IF($B813="", "",SUMIF(LerXml!B:B,Relatorio!B813,LerXml!BB:BB))</f>
        <v/>
      </c>
      <c r="H813" s="67" t="str">
        <f aca="false">IF($B813="", "",SUMIF(LerXml!B:B,Relatorio!B813,LerXml!BE:BE))</f>
        <v/>
      </c>
      <c r="I813" s="68" t="str">
        <f aca="false">IF(AND($F813="",$G813="",$H813=""), "", IF(SUM(F813:H813)-D813 &lt; 0,0,SUM(F813:H813)-D813))</f>
        <v/>
      </c>
    </row>
    <row r="814" customFormat="false" ht="13.8" hidden="false" customHeight="true" outlineLevel="0" collapsed="false">
      <c r="A814" s="71"/>
      <c r="B814" s="72"/>
      <c r="C814" s="71"/>
      <c r="D814" s="67" t="str">
        <f aca="false">IF($B814="", "",SUMIF(LerXml!B:B,Relatorio!B814,LerXml!W:W))</f>
        <v/>
      </c>
      <c r="E814" s="67" t="str">
        <f aca="false">IF($B814="", "",SUMIF(LerXml!B:B,Relatorio!B814,LerXml!AX:AX))</f>
        <v/>
      </c>
      <c r="F814" s="68" t="str">
        <f aca="false">IF($B814="", "",SUMIF(LerXml!B:B,Relatorio!B814,LerXml!BA:BA))</f>
        <v/>
      </c>
      <c r="G814" s="67" t="str">
        <f aca="false">IF($B814="", "",SUMIF(LerXml!B:B,Relatorio!B814,LerXml!BB:BB))</f>
        <v/>
      </c>
      <c r="H814" s="67" t="str">
        <f aca="false">IF($B814="", "",SUMIF(LerXml!B:B,Relatorio!B814,LerXml!BE:BE))</f>
        <v/>
      </c>
      <c r="I814" s="68" t="str">
        <f aca="false">IF(AND($F814="",$G814="",$H814=""), "", IF(SUM(F814:H814)-D814 &lt; 0,0,SUM(F814:H814)-D814))</f>
        <v/>
      </c>
    </row>
    <row r="815" customFormat="false" ht="13.8" hidden="false" customHeight="true" outlineLevel="0" collapsed="false">
      <c r="A815" s="71"/>
      <c r="B815" s="72"/>
      <c r="C815" s="71"/>
      <c r="D815" s="67" t="str">
        <f aca="false">IF($B815="", "",SUMIF(LerXml!B:B,Relatorio!B815,LerXml!W:W))</f>
        <v/>
      </c>
      <c r="E815" s="67" t="str">
        <f aca="false">IF($B815="", "",SUMIF(LerXml!B:B,Relatorio!B815,LerXml!AX:AX))</f>
        <v/>
      </c>
      <c r="F815" s="68" t="str">
        <f aca="false">IF($B815="", "",SUMIF(LerXml!B:B,Relatorio!B815,LerXml!BA:BA))</f>
        <v/>
      </c>
      <c r="G815" s="67" t="str">
        <f aca="false">IF($B815="", "",SUMIF(LerXml!B:B,Relatorio!B815,LerXml!BB:BB))</f>
        <v/>
      </c>
      <c r="H815" s="67" t="str">
        <f aca="false">IF($B815="", "",SUMIF(LerXml!B:B,Relatorio!B815,LerXml!BE:BE))</f>
        <v/>
      </c>
      <c r="I815" s="68" t="str">
        <f aca="false">IF(AND($F815="",$G815="",$H815=""), "", IF(SUM(F815:H815)-D815 &lt; 0,0,SUM(F815:H815)-D815))</f>
        <v/>
      </c>
    </row>
    <row r="816" customFormat="false" ht="13.8" hidden="false" customHeight="true" outlineLevel="0" collapsed="false">
      <c r="A816" s="71"/>
      <c r="B816" s="72"/>
      <c r="C816" s="71"/>
      <c r="D816" s="67" t="str">
        <f aca="false">IF($B816="", "",SUMIF(LerXml!B:B,Relatorio!B816,LerXml!W:W))</f>
        <v/>
      </c>
      <c r="E816" s="67" t="str">
        <f aca="false">IF($B816="", "",SUMIF(LerXml!B:B,Relatorio!B816,LerXml!AX:AX))</f>
        <v/>
      </c>
      <c r="F816" s="68" t="str">
        <f aca="false">IF($B816="", "",SUMIF(LerXml!B:B,Relatorio!B816,LerXml!BA:BA))</f>
        <v/>
      </c>
      <c r="G816" s="67" t="str">
        <f aca="false">IF($B816="", "",SUMIF(LerXml!B:B,Relatorio!B816,LerXml!BB:BB))</f>
        <v/>
      </c>
      <c r="H816" s="67" t="str">
        <f aca="false">IF($B816="", "",SUMIF(LerXml!B:B,Relatorio!B816,LerXml!BE:BE))</f>
        <v/>
      </c>
      <c r="I816" s="68" t="str">
        <f aca="false">IF(AND($F816="",$G816="",$H816=""), "", IF(SUM(F816:H816)-D816 &lt; 0,0,SUM(F816:H816)-D816))</f>
        <v/>
      </c>
    </row>
    <row r="817" customFormat="false" ht="13.8" hidden="false" customHeight="true" outlineLevel="0" collapsed="false">
      <c r="A817" s="71"/>
      <c r="B817" s="72"/>
      <c r="C817" s="71"/>
      <c r="D817" s="67" t="str">
        <f aca="false">IF($B817="", "",SUMIF(LerXml!B:B,Relatorio!B817,LerXml!W:W))</f>
        <v/>
      </c>
      <c r="E817" s="67" t="str">
        <f aca="false">IF($B817="", "",SUMIF(LerXml!B:B,Relatorio!B817,LerXml!AX:AX))</f>
        <v/>
      </c>
      <c r="F817" s="68" t="str">
        <f aca="false">IF($B817="", "",SUMIF(LerXml!B:B,Relatorio!B817,LerXml!BA:BA))</f>
        <v/>
      </c>
      <c r="G817" s="67" t="str">
        <f aca="false">IF($B817="", "",SUMIF(LerXml!B:B,Relatorio!B817,LerXml!BB:BB))</f>
        <v/>
      </c>
      <c r="H817" s="67" t="str">
        <f aca="false">IF($B817="", "",SUMIF(LerXml!B:B,Relatorio!B817,LerXml!BE:BE))</f>
        <v/>
      </c>
      <c r="I817" s="68" t="str">
        <f aca="false">IF(AND($F817="",$G817="",$H817=""), "", IF(SUM(F817:H817)-D817 &lt; 0,0,SUM(F817:H817)-D817))</f>
        <v/>
      </c>
    </row>
    <row r="818" customFormat="false" ht="13.8" hidden="false" customHeight="true" outlineLevel="0" collapsed="false">
      <c r="A818" s="71"/>
      <c r="B818" s="72"/>
      <c r="C818" s="71"/>
      <c r="D818" s="67" t="str">
        <f aca="false">IF($B818="", "",SUMIF(LerXml!B:B,Relatorio!B818,LerXml!W:W))</f>
        <v/>
      </c>
      <c r="E818" s="67" t="str">
        <f aca="false">IF($B818="", "",SUMIF(LerXml!B:B,Relatorio!B818,LerXml!AX:AX))</f>
        <v/>
      </c>
      <c r="F818" s="68" t="str">
        <f aca="false">IF($B818="", "",SUMIF(LerXml!B:B,Relatorio!B818,LerXml!BA:BA))</f>
        <v/>
      </c>
      <c r="G818" s="67" t="str">
        <f aca="false">IF($B818="", "",SUMIF(LerXml!B:B,Relatorio!B818,LerXml!BB:BB))</f>
        <v/>
      </c>
      <c r="H818" s="67" t="str">
        <f aca="false">IF($B818="", "",SUMIF(LerXml!B:B,Relatorio!B818,LerXml!BE:BE))</f>
        <v/>
      </c>
      <c r="I818" s="68" t="str">
        <f aca="false">IF(AND($F818="",$G818="",$H818=""), "", IF(SUM(F818:H818)-D818 &lt; 0,0,SUM(F818:H818)-D818))</f>
        <v/>
      </c>
    </row>
    <row r="819" customFormat="false" ht="13.8" hidden="false" customHeight="true" outlineLevel="0" collapsed="false">
      <c r="A819" s="71"/>
      <c r="B819" s="72"/>
      <c r="C819" s="71"/>
      <c r="D819" s="67" t="str">
        <f aca="false">IF($B819="", "",SUMIF(LerXml!B:B,Relatorio!B819,LerXml!W:W))</f>
        <v/>
      </c>
      <c r="E819" s="67" t="str">
        <f aca="false">IF($B819="", "",SUMIF(LerXml!B:B,Relatorio!B819,LerXml!AX:AX))</f>
        <v/>
      </c>
      <c r="F819" s="68" t="str">
        <f aca="false">IF($B819="", "",SUMIF(LerXml!B:B,Relatorio!B819,LerXml!BA:BA))</f>
        <v/>
      </c>
      <c r="G819" s="67" t="str">
        <f aca="false">IF($B819="", "",SUMIF(LerXml!B:B,Relatorio!B819,LerXml!BB:BB))</f>
        <v/>
      </c>
      <c r="H819" s="67" t="str">
        <f aca="false">IF($B819="", "",SUMIF(LerXml!B:B,Relatorio!B819,LerXml!BE:BE))</f>
        <v/>
      </c>
      <c r="I819" s="68" t="str">
        <f aca="false">IF(AND($F819="",$G819="",$H819=""), "", IF(SUM(F819:H819)-D819 &lt; 0,0,SUM(F819:H819)-D819))</f>
        <v/>
      </c>
    </row>
    <row r="820" customFormat="false" ht="13.8" hidden="false" customHeight="true" outlineLevel="0" collapsed="false">
      <c r="A820" s="71"/>
      <c r="B820" s="72"/>
      <c r="C820" s="71"/>
      <c r="D820" s="67" t="str">
        <f aca="false">IF($B820="", "",SUMIF(LerXml!B:B,Relatorio!B820,LerXml!W:W))</f>
        <v/>
      </c>
      <c r="E820" s="67" t="str">
        <f aca="false">IF($B820="", "",SUMIF(LerXml!B:B,Relatorio!B820,LerXml!AX:AX))</f>
        <v/>
      </c>
      <c r="F820" s="68" t="str">
        <f aca="false">IF($B820="", "",SUMIF(LerXml!B:B,Relatorio!B820,LerXml!BA:BA))</f>
        <v/>
      </c>
      <c r="G820" s="67" t="str">
        <f aca="false">IF($B820="", "",SUMIF(LerXml!B:B,Relatorio!B820,LerXml!BB:BB))</f>
        <v/>
      </c>
      <c r="H820" s="67" t="str">
        <f aca="false">IF($B820="", "",SUMIF(LerXml!B:B,Relatorio!B820,LerXml!BE:BE))</f>
        <v/>
      </c>
      <c r="I820" s="68" t="str">
        <f aca="false">IF(AND($F820="",$G820="",$H820=""), "", IF(SUM(F820:H820)-D820 &lt; 0,0,SUM(F820:H820)-D820))</f>
        <v/>
      </c>
    </row>
    <row r="821" customFormat="false" ht="13.8" hidden="false" customHeight="true" outlineLevel="0" collapsed="false">
      <c r="A821" s="71"/>
      <c r="B821" s="72"/>
      <c r="C821" s="71"/>
      <c r="D821" s="67" t="str">
        <f aca="false">IF($B821="", "",SUMIF(LerXml!B:B,Relatorio!B821,LerXml!W:W))</f>
        <v/>
      </c>
      <c r="E821" s="67" t="str">
        <f aca="false">IF($B821="", "",SUMIF(LerXml!B:B,Relatorio!B821,LerXml!AX:AX))</f>
        <v/>
      </c>
      <c r="F821" s="68" t="str">
        <f aca="false">IF($B821="", "",SUMIF(LerXml!B:B,Relatorio!B821,LerXml!BA:BA))</f>
        <v/>
      </c>
      <c r="G821" s="67" t="str">
        <f aca="false">IF($B821="", "",SUMIF(LerXml!B:B,Relatorio!B821,LerXml!BB:BB))</f>
        <v/>
      </c>
      <c r="H821" s="67" t="str">
        <f aca="false">IF($B821="", "",SUMIF(LerXml!B:B,Relatorio!B821,LerXml!BE:BE))</f>
        <v/>
      </c>
      <c r="I821" s="68" t="str">
        <f aca="false">IF(AND($F821="",$G821="",$H821=""), "", IF(SUM(F821:H821)-D821 &lt; 0,0,SUM(F821:H821)-D821))</f>
        <v/>
      </c>
    </row>
    <row r="822" customFormat="false" ht="13.8" hidden="false" customHeight="true" outlineLevel="0" collapsed="false">
      <c r="A822" s="71"/>
      <c r="B822" s="72"/>
      <c r="C822" s="71"/>
      <c r="D822" s="67" t="str">
        <f aca="false">IF($B822="", "",SUMIF(LerXml!B:B,Relatorio!B822,LerXml!W:W))</f>
        <v/>
      </c>
      <c r="E822" s="67" t="str">
        <f aca="false">IF($B822="", "",SUMIF(LerXml!B:B,Relatorio!B822,LerXml!AX:AX))</f>
        <v/>
      </c>
      <c r="F822" s="68" t="str">
        <f aca="false">IF($B822="", "",SUMIF(LerXml!B:B,Relatorio!B822,LerXml!BA:BA))</f>
        <v/>
      </c>
      <c r="G822" s="67" t="str">
        <f aca="false">IF($B822="", "",SUMIF(LerXml!B:B,Relatorio!B822,LerXml!BB:BB))</f>
        <v/>
      </c>
      <c r="H822" s="67" t="str">
        <f aca="false">IF($B822="", "",SUMIF(LerXml!B:B,Relatorio!B822,LerXml!BE:BE))</f>
        <v/>
      </c>
      <c r="I822" s="68" t="str">
        <f aca="false">IF(AND($F822="",$G822="",$H822=""), "", IF(SUM(F822:H822)-D822 &lt; 0,0,SUM(F822:H822)-D822))</f>
        <v/>
      </c>
    </row>
    <row r="823" customFormat="false" ht="13.8" hidden="false" customHeight="true" outlineLevel="0" collapsed="false">
      <c r="A823" s="71"/>
      <c r="B823" s="72"/>
      <c r="C823" s="71"/>
      <c r="D823" s="67" t="str">
        <f aca="false">IF($B823="", "",SUMIF(LerXml!B:B,Relatorio!B823,LerXml!W:W))</f>
        <v/>
      </c>
      <c r="E823" s="67" t="str">
        <f aca="false">IF($B823="", "",SUMIF(LerXml!B:B,Relatorio!B823,LerXml!AX:AX))</f>
        <v/>
      </c>
      <c r="F823" s="68" t="str">
        <f aca="false">IF($B823="", "",SUMIF(LerXml!B:B,Relatorio!B823,LerXml!BA:BA))</f>
        <v/>
      </c>
      <c r="G823" s="67" t="str">
        <f aca="false">IF($B823="", "",SUMIF(LerXml!B:B,Relatorio!B823,LerXml!BB:BB))</f>
        <v/>
      </c>
      <c r="H823" s="67" t="str">
        <f aca="false">IF($B823="", "",SUMIF(LerXml!B:B,Relatorio!B823,LerXml!BE:BE))</f>
        <v/>
      </c>
      <c r="I823" s="68" t="str">
        <f aca="false">IF(AND($F823="",$G823="",$H823=""), "", IF(SUM(F823:H823)-D823 &lt; 0,0,SUM(F823:H823)-D823))</f>
        <v/>
      </c>
    </row>
    <row r="824" customFormat="false" ht="13.8" hidden="false" customHeight="true" outlineLevel="0" collapsed="false">
      <c r="A824" s="71"/>
      <c r="B824" s="72"/>
      <c r="C824" s="71"/>
      <c r="D824" s="67" t="str">
        <f aca="false">IF($B824="", "",SUMIF(LerXml!B:B,Relatorio!B824,LerXml!W:W))</f>
        <v/>
      </c>
      <c r="E824" s="67" t="str">
        <f aca="false">IF($B824="", "",SUMIF(LerXml!B:B,Relatorio!B824,LerXml!AX:AX))</f>
        <v/>
      </c>
      <c r="F824" s="68" t="str">
        <f aca="false">IF($B824="", "",SUMIF(LerXml!B:B,Relatorio!B824,LerXml!BA:BA))</f>
        <v/>
      </c>
      <c r="G824" s="67" t="str">
        <f aca="false">IF($B824="", "",SUMIF(LerXml!B:B,Relatorio!B824,LerXml!BB:BB))</f>
        <v/>
      </c>
      <c r="H824" s="67" t="str">
        <f aca="false">IF($B824="", "",SUMIF(LerXml!B:B,Relatorio!B824,LerXml!BE:BE))</f>
        <v/>
      </c>
      <c r="I824" s="68" t="str">
        <f aca="false">IF(AND($F824="",$G824="",$H824=""), "", IF(SUM(F824:H824)-D824 &lt; 0,0,SUM(F824:H824)-D824))</f>
        <v/>
      </c>
    </row>
    <row r="825" customFormat="false" ht="13.8" hidden="false" customHeight="true" outlineLevel="0" collapsed="false">
      <c r="A825" s="71"/>
      <c r="B825" s="72"/>
      <c r="C825" s="71"/>
      <c r="D825" s="67" t="str">
        <f aca="false">IF($B825="", "",SUMIF(LerXml!B:B,Relatorio!B825,LerXml!W:W))</f>
        <v/>
      </c>
      <c r="E825" s="67" t="str">
        <f aca="false">IF($B825="", "",SUMIF(LerXml!B:B,Relatorio!B825,LerXml!AX:AX))</f>
        <v/>
      </c>
      <c r="F825" s="68" t="str">
        <f aca="false">IF($B825="", "",SUMIF(LerXml!B:B,Relatorio!B825,LerXml!BA:BA))</f>
        <v/>
      </c>
      <c r="G825" s="67" t="str">
        <f aca="false">IF($B825="", "",SUMIF(LerXml!B:B,Relatorio!B825,LerXml!BB:BB))</f>
        <v/>
      </c>
      <c r="H825" s="67" t="str">
        <f aca="false">IF($B825="", "",SUMIF(LerXml!B:B,Relatorio!B825,LerXml!BE:BE))</f>
        <v/>
      </c>
      <c r="I825" s="68" t="str">
        <f aca="false">IF(AND($F825="",$G825="",$H825=""), "", IF(SUM(F825:H825)-D825 &lt; 0,0,SUM(F825:H825)-D825))</f>
        <v/>
      </c>
    </row>
    <row r="826" customFormat="false" ht="13.8" hidden="false" customHeight="true" outlineLevel="0" collapsed="false">
      <c r="A826" s="71"/>
      <c r="B826" s="72"/>
      <c r="C826" s="71"/>
      <c r="D826" s="67" t="str">
        <f aca="false">IF($B826="", "",SUMIF(LerXml!B:B,Relatorio!B826,LerXml!W:W))</f>
        <v/>
      </c>
      <c r="E826" s="67" t="str">
        <f aca="false">IF($B826="", "",SUMIF(LerXml!B:B,Relatorio!B826,LerXml!AX:AX))</f>
        <v/>
      </c>
      <c r="F826" s="68" t="str">
        <f aca="false">IF($B826="", "",SUMIF(LerXml!B:B,Relatorio!B826,LerXml!BA:BA))</f>
        <v/>
      </c>
      <c r="G826" s="67" t="str">
        <f aca="false">IF($B826="", "",SUMIF(LerXml!B:B,Relatorio!B826,LerXml!BB:BB))</f>
        <v/>
      </c>
      <c r="H826" s="67" t="str">
        <f aca="false">IF($B826="", "",SUMIF(LerXml!B:B,Relatorio!B826,LerXml!BE:BE))</f>
        <v/>
      </c>
      <c r="I826" s="68" t="str">
        <f aca="false">IF(AND($F826="",$G826="",$H826=""), "", IF(SUM(F826:H826)-D826 &lt; 0,0,SUM(F826:H826)-D826))</f>
        <v/>
      </c>
    </row>
    <row r="827" customFormat="false" ht="13.8" hidden="false" customHeight="true" outlineLevel="0" collapsed="false">
      <c r="A827" s="71"/>
      <c r="B827" s="72"/>
      <c r="C827" s="71"/>
      <c r="D827" s="67" t="str">
        <f aca="false">IF($B827="", "",SUMIF(LerXml!B:B,Relatorio!B827,LerXml!W:W))</f>
        <v/>
      </c>
      <c r="E827" s="67" t="str">
        <f aca="false">IF($B827="", "",SUMIF(LerXml!B:B,Relatorio!B827,LerXml!AX:AX))</f>
        <v/>
      </c>
      <c r="F827" s="68" t="str">
        <f aca="false">IF($B827="", "",SUMIF(LerXml!B:B,Relatorio!B827,LerXml!BA:BA))</f>
        <v/>
      </c>
      <c r="G827" s="67" t="str">
        <f aca="false">IF($B827="", "",SUMIF(LerXml!B:B,Relatorio!B827,LerXml!BB:BB))</f>
        <v/>
      </c>
      <c r="H827" s="67" t="str">
        <f aca="false">IF($B827="", "",SUMIF(LerXml!B:B,Relatorio!B827,LerXml!BE:BE))</f>
        <v/>
      </c>
      <c r="I827" s="68" t="str">
        <f aca="false">IF(AND($F827="",$G827="",$H827=""), "", IF(SUM(F827:H827)-D827 &lt; 0,0,SUM(F827:H827)-D827))</f>
        <v/>
      </c>
    </row>
    <row r="828" customFormat="false" ht="13.8" hidden="false" customHeight="true" outlineLevel="0" collapsed="false">
      <c r="A828" s="71"/>
      <c r="B828" s="72"/>
      <c r="C828" s="71"/>
      <c r="D828" s="67" t="str">
        <f aca="false">IF($B828="", "",SUMIF(LerXml!B:B,Relatorio!B828,LerXml!W:W))</f>
        <v/>
      </c>
      <c r="E828" s="67" t="str">
        <f aca="false">IF($B828="", "",SUMIF(LerXml!B:B,Relatorio!B828,LerXml!AX:AX))</f>
        <v/>
      </c>
      <c r="F828" s="68" t="str">
        <f aca="false">IF($B828="", "",SUMIF(LerXml!B:B,Relatorio!B828,LerXml!BA:BA))</f>
        <v/>
      </c>
      <c r="G828" s="67" t="str">
        <f aca="false">IF($B828="", "",SUMIF(LerXml!B:B,Relatorio!B828,LerXml!BB:BB))</f>
        <v/>
      </c>
      <c r="H828" s="67" t="str">
        <f aca="false">IF($B828="", "",SUMIF(LerXml!B:B,Relatorio!B828,LerXml!BE:BE))</f>
        <v/>
      </c>
      <c r="I828" s="68" t="str">
        <f aca="false">IF(AND($F828="",$G828="",$H828=""), "", IF(SUM(F828:H828)-D828 &lt; 0,0,SUM(F828:H828)-D828))</f>
        <v/>
      </c>
    </row>
    <row r="829" customFormat="false" ht="13.8" hidden="false" customHeight="true" outlineLevel="0" collapsed="false">
      <c r="A829" s="71"/>
      <c r="B829" s="72"/>
      <c r="C829" s="71"/>
      <c r="D829" s="67" t="str">
        <f aca="false">IF($B829="", "",SUMIF(LerXml!B:B,Relatorio!B829,LerXml!W:W))</f>
        <v/>
      </c>
      <c r="E829" s="67" t="str">
        <f aca="false">IF($B829="", "",SUMIF(LerXml!B:B,Relatorio!B829,LerXml!AX:AX))</f>
        <v/>
      </c>
      <c r="F829" s="68" t="str">
        <f aca="false">IF($B829="", "",SUMIF(LerXml!B:B,Relatorio!B829,LerXml!BA:BA))</f>
        <v/>
      </c>
      <c r="G829" s="67" t="str">
        <f aca="false">IF($B829="", "",SUMIF(LerXml!B:B,Relatorio!B829,LerXml!BB:BB))</f>
        <v/>
      </c>
      <c r="H829" s="67" t="str">
        <f aca="false">IF($B829="", "",SUMIF(LerXml!B:B,Relatorio!B829,LerXml!BE:BE))</f>
        <v/>
      </c>
      <c r="I829" s="68" t="str">
        <f aca="false">IF(AND($F829="",$G829="",$H829=""), "", IF(SUM(F829:H829)-D829 &lt; 0,0,SUM(F829:H829)-D829))</f>
        <v/>
      </c>
    </row>
    <row r="830" customFormat="false" ht="13.8" hidden="false" customHeight="true" outlineLevel="0" collapsed="false">
      <c r="A830" s="71"/>
      <c r="B830" s="72"/>
      <c r="C830" s="71"/>
      <c r="D830" s="67" t="str">
        <f aca="false">IF($B830="", "",SUMIF(LerXml!B:B,Relatorio!B830,LerXml!W:W))</f>
        <v/>
      </c>
      <c r="E830" s="67" t="str">
        <f aca="false">IF($B830="", "",SUMIF(LerXml!B:B,Relatorio!B830,LerXml!AX:AX))</f>
        <v/>
      </c>
      <c r="F830" s="68" t="str">
        <f aca="false">IF($B830="", "",SUMIF(LerXml!B:B,Relatorio!B830,LerXml!BA:BA))</f>
        <v/>
      </c>
      <c r="G830" s="67" t="str">
        <f aca="false">IF($B830="", "",SUMIF(LerXml!B:B,Relatorio!B830,LerXml!BB:BB))</f>
        <v/>
      </c>
      <c r="H830" s="67" t="str">
        <f aca="false">IF($B830="", "",SUMIF(LerXml!B:B,Relatorio!B830,LerXml!BE:BE))</f>
        <v/>
      </c>
      <c r="I830" s="68" t="str">
        <f aca="false">IF(AND($F830="",$G830="",$H830=""), "", IF(SUM(F830:H830)-D830 &lt; 0,0,SUM(F830:H830)-D830))</f>
        <v/>
      </c>
    </row>
    <row r="831" customFormat="false" ht="13.8" hidden="false" customHeight="true" outlineLevel="0" collapsed="false">
      <c r="A831" s="71"/>
      <c r="B831" s="72"/>
      <c r="C831" s="71"/>
      <c r="D831" s="67" t="str">
        <f aca="false">IF($B831="", "",SUMIF(LerXml!B:B,Relatorio!B831,LerXml!W:W))</f>
        <v/>
      </c>
      <c r="E831" s="67" t="str">
        <f aca="false">IF($B831="", "",SUMIF(LerXml!B:B,Relatorio!B831,LerXml!AX:AX))</f>
        <v/>
      </c>
      <c r="F831" s="68" t="str">
        <f aca="false">IF($B831="", "",SUMIF(LerXml!B:B,Relatorio!B831,LerXml!BA:BA))</f>
        <v/>
      </c>
      <c r="G831" s="67" t="str">
        <f aca="false">IF($B831="", "",SUMIF(LerXml!B:B,Relatorio!B831,LerXml!BB:BB))</f>
        <v/>
      </c>
      <c r="H831" s="67" t="str">
        <f aca="false">IF($B831="", "",SUMIF(LerXml!B:B,Relatorio!B831,LerXml!BE:BE))</f>
        <v/>
      </c>
      <c r="I831" s="68" t="str">
        <f aca="false">IF(AND($F831="",$G831="",$H831=""), "", IF(SUM(F831:H831)-D831 &lt; 0,0,SUM(F831:H831)-D831))</f>
        <v/>
      </c>
    </row>
    <row r="832" customFormat="false" ht="13.8" hidden="false" customHeight="true" outlineLevel="0" collapsed="false">
      <c r="A832" s="71"/>
      <c r="B832" s="72"/>
      <c r="C832" s="71"/>
      <c r="D832" s="67" t="str">
        <f aca="false">IF($B832="", "",SUMIF(LerXml!B:B,Relatorio!B832,LerXml!W:W))</f>
        <v/>
      </c>
      <c r="E832" s="67" t="str">
        <f aca="false">IF($B832="", "",SUMIF(LerXml!B:B,Relatorio!B832,LerXml!AX:AX))</f>
        <v/>
      </c>
      <c r="F832" s="68" t="str">
        <f aca="false">IF($B832="", "",SUMIF(LerXml!B:B,Relatorio!B832,LerXml!BA:BA))</f>
        <v/>
      </c>
      <c r="G832" s="67" t="str">
        <f aca="false">IF($B832="", "",SUMIF(LerXml!B:B,Relatorio!B832,LerXml!BB:BB))</f>
        <v/>
      </c>
      <c r="H832" s="67" t="str">
        <f aca="false">IF($B832="", "",SUMIF(LerXml!B:B,Relatorio!B832,LerXml!BE:BE))</f>
        <v/>
      </c>
      <c r="I832" s="68" t="str">
        <f aca="false">IF(AND($F832="",$G832="",$H832=""), "", IF(SUM(F832:H832)-D832 &lt; 0,0,SUM(F832:H832)-D832))</f>
        <v/>
      </c>
    </row>
    <row r="833" customFormat="false" ht="13.8" hidden="false" customHeight="true" outlineLevel="0" collapsed="false">
      <c r="A833" s="71"/>
      <c r="B833" s="72"/>
      <c r="C833" s="71"/>
      <c r="D833" s="67" t="str">
        <f aca="false">IF($B833="", "",SUMIF(LerXml!B:B,Relatorio!B833,LerXml!W:W))</f>
        <v/>
      </c>
      <c r="E833" s="67" t="str">
        <f aca="false">IF($B833="", "",SUMIF(LerXml!B:B,Relatorio!B833,LerXml!AX:AX))</f>
        <v/>
      </c>
      <c r="F833" s="68" t="str">
        <f aca="false">IF($B833="", "",SUMIF(LerXml!B:B,Relatorio!B833,LerXml!BA:BA))</f>
        <v/>
      </c>
      <c r="G833" s="67" t="str">
        <f aca="false">IF($B833="", "",SUMIF(LerXml!B:B,Relatorio!B833,LerXml!BB:BB))</f>
        <v/>
      </c>
      <c r="H833" s="67" t="str">
        <f aca="false">IF($B833="", "",SUMIF(LerXml!B:B,Relatorio!B833,LerXml!BE:BE))</f>
        <v/>
      </c>
      <c r="I833" s="68" t="str">
        <f aca="false">IF(AND($F833="",$G833="",$H833=""), "", IF(SUM(F833:H833)-D833 &lt; 0,0,SUM(F833:H833)-D833))</f>
        <v/>
      </c>
    </row>
    <row r="834" customFormat="false" ht="13.8" hidden="false" customHeight="true" outlineLevel="0" collapsed="false">
      <c r="A834" s="71"/>
      <c r="B834" s="72"/>
      <c r="C834" s="71"/>
      <c r="D834" s="67" t="str">
        <f aca="false">IF($B834="", "",SUMIF(LerXml!B:B,Relatorio!B834,LerXml!W:W))</f>
        <v/>
      </c>
      <c r="E834" s="67" t="str">
        <f aca="false">IF($B834="", "",SUMIF(LerXml!B:B,Relatorio!B834,LerXml!AX:AX))</f>
        <v/>
      </c>
      <c r="F834" s="68" t="str">
        <f aca="false">IF($B834="", "",SUMIF(LerXml!B:B,Relatorio!B834,LerXml!BA:BA))</f>
        <v/>
      </c>
      <c r="G834" s="67" t="str">
        <f aca="false">IF($B834="", "",SUMIF(LerXml!B:B,Relatorio!B834,LerXml!BB:BB))</f>
        <v/>
      </c>
      <c r="H834" s="67" t="str">
        <f aca="false">IF($B834="", "",SUMIF(LerXml!B:B,Relatorio!B834,LerXml!BE:BE))</f>
        <v/>
      </c>
      <c r="I834" s="68" t="str">
        <f aca="false">IF(AND($F834="",$G834="",$H834=""), "", IF(SUM(F834:H834)-D834 &lt; 0,0,SUM(F834:H834)-D834))</f>
        <v/>
      </c>
    </row>
    <row r="835" customFormat="false" ht="13.8" hidden="false" customHeight="true" outlineLevel="0" collapsed="false">
      <c r="A835" s="71"/>
      <c r="B835" s="72"/>
      <c r="C835" s="71"/>
      <c r="D835" s="67" t="str">
        <f aca="false">IF($B835="", "",SUMIF(LerXml!B:B,Relatorio!B835,LerXml!W:W))</f>
        <v/>
      </c>
      <c r="E835" s="67" t="str">
        <f aca="false">IF($B835="", "",SUMIF(LerXml!B:B,Relatorio!B835,LerXml!AX:AX))</f>
        <v/>
      </c>
      <c r="F835" s="68" t="str">
        <f aca="false">IF($B835="", "",SUMIF(LerXml!B:B,Relatorio!B835,LerXml!BA:BA))</f>
        <v/>
      </c>
      <c r="G835" s="67" t="str">
        <f aca="false">IF($B835="", "",SUMIF(LerXml!B:B,Relatorio!B835,LerXml!BB:BB))</f>
        <v/>
      </c>
      <c r="H835" s="67" t="str">
        <f aca="false">IF($B835="", "",SUMIF(LerXml!B:B,Relatorio!B835,LerXml!BE:BE))</f>
        <v/>
      </c>
      <c r="I835" s="68" t="str">
        <f aca="false">IF(AND($F835="",$G835="",$H835=""), "", IF(SUM(F835:H835)-D835 &lt; 0,0,SUM(F835:H835)-D835))</f>
        <v/>
      </c>
    </row>
    <row r="836" customFormat="false" ht="13.8" hidden="false" customHeight="true" outlineLevel="0" collapsed="false">
      <c r="A836" s="71"/>
      <c r="B836" s="72"/>
      <c r="C836" s="71"/>
      <c r="D836" s="67" t="str">
        <f aca="false">IF($B836="", "",SUMIF(LerXml!B:B,Relatorio!B836,LerXml!W:W))</f>
        <v/>
      </c>
      <c r="E836" s="67" t="str">
        <f aca="false">IF($B836="", "",SUMIF(LerXml!B:B,Relatorio!B836,LerXml!AX:AX))</f>
        <v/>
      </c>
      <c r="F836" s="68" t="str">
        <f aca="false">IF($B836="", "",SUMIF(LerXml!B:B,Relatorio!B836,LerXml!BA:BA))</f>
        <v/>
      </c>
      <c r="G836" s="67" t="str">
        <f aca="false">IF($B836="", "",SUMIF(LerXml!B:B,Relatorio!B836,LerXml!BB:BB))</f>
        <v/>
      </c>
      <c r="H836" s="67" t="str">
        <f aca="false">IF($B836="", "",SUMIF(LerXml!B:B,Relatorio!B836,LerXml!BE:BE))</f>
        <v/>
      </c>
      <c r="I836" s="68" t="str">
        <f aca="false">IF(AND($F836="",$G836="",$H836=""), "", IF(SUM(F836:H836)-D836 &lt; 0,0,SUM(F836:H836)-D836))</f>
        <v/>
      </c>
    </row>
    <row r="837" customFormat="false" ht="13.8" hidden="false" customHeight="true" outlineLevel="0" collapsed="false">
      <c r="A837" s="71"/>
      <c r="B837" s="72"/>
      <c r="C837" s="71"/>
      <c r="D837" s="67" t="str">
        <f aca="false">IF($B837="", "",SUMIF(LerXml!B:B,Relatorio!B837,LerXml!W:W))</f>
        <v/>
      </c>
      <c r="E837" s="67" t="str">
        <f aca="false">IF($B837="", "",SUMIF(LerXml!B:B,Relatorio!B837,LerXml!AX:AX))</f>
        <v/>
      </c>
      <c r="F837" s="68" t="str">
        <f aca="false">IF($B837="", "",SUMIF(LerXml!B:B,Relatorio!B837,LerXml!BA:BA))</f>
        <v/>
      </c>
      <c r="G837" s="67" t="str">
        <f aca="false">IF($B837="", "",SUMIF(LerXml!B:B,Relatorio!B837,LerXml!BB:BB))</f>
        <v/>
      </c>
      <c r="H837" s="67" t="str">
        <f aca="false">IF($B837="", "",SUMIF(LerXml!B:B,Relatorio!B837,LerXml!BE:BE))</f>
        <v/>
      </c>
      <c r="I837" s="68" t="str">
        <f aca="false">IF(AND($F837="",$G837="",$H837=""), "", IF(SUM(F837:H837)-D837 &lt; 0,0,SUM(F837:H837)-D837))</f>
        <v/>
      </c>
    </row>
    <row r="838" customFormat="false" ht="13.8" hidden="false" customHeight="true" outlineLevel="0" collapsed="false">
      <c r="A838" s="71"/>
      <c r="B838" s="72"/>
      <c r="C838" s="71"/>
      <c r="D838" s="67" t="str">
        <f aca="false">IF($B838="", "",SUMIF(LerXml!B:B,Relatorio!B838,LerXml!W:W))</f>
        <v/>
      </c>
      <c r="E838" s="67" t="str">
        <f aca="false">IF($B838="", "",SUMIF(LerXml!B:B,Relatorio!B838,LerXml!AX:AX))</f>
        <v/>
      </c>
      <c r="F838" s="68" t="str">
        <f aca="false">IF($B838="", "",SUMIF(LerXml!B:B,Relatorio!B838,LerXml!BA:BA))</f>
        <v/>
      </c>
      <c r="G838" s="67" t="str">
        <f aca="false">IF($B838="", "",SUMIF(LerXml!B:B,Relatorio!B838,LerXml!BB:BB))</f>
        <v/>
      </c>
      <c r="H838" s="67" t="str">
        <f aca="false">IF($B838="", "",SUMIF(LerXml!B:B,Relatorio!B838,LerXml!BE:BE))</f>
        <v/>
      </c>
      <c r="I838" s="68" t="str">
        <f aca="false">IF(AND($F838="",$G838="",$H838=""), "", IF(SUM(F838:H838)-D838 &lt; 0,0,SUM(F838:H838)-D838))</f>
        <v/>
      </c>
    </row>
    <row r="839" customFormat="false" ht="13.8" hidden="false" customHeight="true" outlineLevel="0" collapsed="false">
      <c r="A839" s="71"/>
      <c r="B839" s="72"/>
      <c r="C839" s="71"/>
      <c r="D839" s="67" t="str">
        <f aca="false">IF($B839="", "",SUMIF(LerXml!B:B,Relatorio!B839,LerXml!W:W))</f>
        <v/>
      </c>
      <c r="E839" s="67" t="str">
        <f aca="false">IF($B839="", "",SUMIF(LerXml!B:B,Relatorio!B839,LerXml!AX:AX))</f>
        <v/>
      </c>
      <c r="F839" s="68" t="str">
        <f aca="false">IF($B839="", "",SUMIF(LerXml!B:B,Relatorio!B839,LerXml!BA:BA))</f>
        <v/>
      </c>
      <c r="G839" s="67" t="str">
        <f aca="false">IF($B839="", "",SUMIF(LerXml!B:B,Relatorio!B839,LerXml!BB:BB))</f>
        <v/>
      </c>
      <c r="H839" s="67" t="str">
        <f aca="false">IF($B839="", "",SUMIF(LerXml!B:B,Relatorio!B839,LerXml!BE:BE))</f>
        <v/>
      </c>
      <c r="I839" s="68" t="str">
        <f aca="false">IF(AND($F839="",$G839="",$H839=""), "", IF(SUM(F839:H839)-D839 &lt; 0,0,SUM(F839:H839)-D839))</f>
        <v/>
      </c>
    </row>
    <row r="840" customFormat="false" ht="13.8" hidden="false" customHeight="true" outlineLevel="0" collapsed="false">
      <c r="A840" s="71"/>
      <c r="B840" s="72"/>
      <c r="C840" s="71"/>
      <c r="D840" s="67" t="str">
        <f aca="false">IF($B840="", "",SUMIF(LerXml!B:B,Relatorio!B840,LerXml!W:W))</f>
        <v/>
      </c>
      <c r="E840" s="67" t="str">
        <f aca="false">IF($B840="", "",SUMIF(LerXml!B:B,Relatorio!B840,LerXml!AX:AX))</f>
        <v/>
      </c>
      <c r="F840" s="68" t="str">
        <f aca="false">IF($B840="", "",SUMIF(LerXml!B:B,Relatorio!B840,LerXml!BA:BA))</f>
        <v/>
      </c>
      <c r="G840" s="67" t="str">
        <f aca="false">IF($B840="", "",SUMIF(LerXml!B:B,Relatorio!B840,LerXml!BB:BB))</f>
        <v/>
      </c>
      <c r="H840" s="67" t="str">
        <f aca="false">IF($B840="", "",SUMIF(LerXml!B:B,Relatorio!B840,LerXml!BE:BE))</f>
        <v/>
      </c>
      <c r="I840" s="68" t="str">
        <f aca="false">IF(AND($F840="",$G840="",$H840=""), "", IF(SUM(F840:H840)-D840 &lt; 0,0,SUM(F840:H840)-D840))</f>
        <v/>
      </c>
    </row>
    <row r="841" customFormat="false" ht="13.8" hidden="false" customHeight="true" outlineLevel="0" collapsed="false">
      <c r="A841" s="71"/>
      <c r="B841" s="72"/>
      <c r="C841" s="71"/>
      <c r="D841" s="67" t="str">
        <f aca="false">IF($B841="", "",SUMIF(LerXml!B:B,Relatorio!B841,LerXml!W:W))</f>
        <v/>
      </c>
      <c r="E841" s="67" t="str">
        <f aca="false">IF($B841="", "",SUMIF(LerXml!B:B,Relatorio!B841,LerXml!AX:AX))</f>
        <v/>
      </c>
      <c r="F841" s="68" t="str">
        <f aca="false">IF($B841="", "",SUMIF(LerXml!B:B,Relatorio!B841,LerXml!BA:BA))</f>
        <v/>
      </c>
      <c r="G841" s="67" t="str">
        <f aca="false">IF($B841="", "",SUMIF(LerXml!B:B,Relatorio!B841,LerXml!BB:BB))</f>
        <v/>
      </c>
      <c r="H841" s="67" t="str">
        <f aca="false">IF($B841="", "",SUMIF(LerXml!B:B,Relatorio!B841,LerXml!BE:BE))</f>
        <v/>
      </c>
      <c r="I841" s="68" t="str">
        <f aca="false">IF(AND($F841="",$G841="",$H841=""), "", IF(SUM(F841:H841)-D841 &lt; 0,0,SUM(F841:H841)-D841))</f>
        <v/>
      </c>
    </row>
    <row r="842" customFormat="false" ht="13.8" hidden="false" customHeight="true" outlineLevel="0" collapsed="false">
      <c r="A842" s="71"/>
      <c r="B842" s="72"/>
      <c r="C842" s="71"/>
      <c r="D842" s="67" t="str">
        <f aca="false">IF($B842="", "",SUMIF(LerXml!B:B,Relatorio!B842,LerXml!W:W))</f>
        <v/>
      </c>
      <c r="E842" s="67" t="str">
        <f aca="false">IF($B842="", "",SUMIF(LerXml!B:B,Relatorio!B842,LerXml!AX:AX))</f>
        <v/>
      </c>
      <c r="F842" s="68" t="str">
        <f aca="false">IF($B842="", "",SUMIF(LerXml!B:B,Relatorio!B842,LerXml!BA:BA))</f>
        <v/>
      </c>
      <c r="G842" s="67" t="str">
        <f aca="false">IF($B842="", "",SUMIF(LerXml!B:B,Relatorio!B842,LerXml!BB:BB))</f>
        <v/>
      </c>
      <c r="H842" s="67" t="str">
        <f aca="false">IF($B842="", "",SUMIF(LerXml!B:B,Relatorio!B842,LerXml!BE:BE))</f>
        <v/>
      </c>
      <c r="I842" s="68" t="str">
        <f aca="false">IF(AND($F842="",$G842="",$H842=""), "", IF(SUM(F842:H842)-D842 &lt; 0,0,SUM(F842:H842)-D842))</f>
        <v/>
      </c>
    </row>
    <row r="843" customFormat="false" ht="13.8" hidden="false" customHeight="true" outlineLevel="0" collapsed="false">
      <c r="A843" s="71"/>
      <c r="B843" s="72"/>
      <c r="C843" s="71"/>
      <c r="D843" s="67" t="str">
        <f aca="false">IF($B843="", "",SUMIF(LerXml!B:B,Relatorio!B843,LerXml!W:W))</f>
        <v/>
      </c>
      <c r="E843" s="67" t="str">
        <f aca="false">IF($B843="", "",SUMIF(LerXml!B:B,Relatorio!B843,LerXml!AX:AX))</f>
        <v/>
      </c>
      <c r="F843" s="68" t="str">
        <f aca="false">IF($B843="", "",SUMIF(LerXml!B:B,Relatorio!B843,LerXml!BA:BA))</f>
        <v/>
      </c>
      <c r="G843" s="67" t="str">
        <f aca="false">IF($B843="", "",SUMIF(LerXml!B:B,Relatorio!B843,LerXml!BB:BB))</f>
        <v/>
      </c>
      <c r="H843" s="67" t="str">
        <f aca="false">IF($B843="", "",SUMIF(LerXml!B:B,Relatorio!B843,LerXml!BE:BE))</f>
        <v/>
      </c>
      <c r="I843" s="68" t="str">
        <f aca="false">IF(AND($F843="",$G843="",$H843=""), "", IF(SUM(F843:H843)-D843 &lt; 0,0,SUM(F843:H843)-D843))</f>
        <v/>
      </c>
    </row>
    <row r="844" customFormat="false" ht="13.8" hidden="false" customHeight="true" outlineLevel="0" collapsed="false">
      <c r="A844" s="71"/>
      <c r="B844" s="72"/>
      <c r="C844" s="71"/>
      <c r="D844" s="67" t="str">
        <f aca="false">IF($B844="", "",SUMIF(LerXml!B:B,Relatorio!B844,LerXml!W:W))</f>
        <v/>
      </c>
      <c r="E844" s="67" t="str">
        <f aca="false">IF($B844="", "",SUMIF(LerXml!B:B,Relatorio!B844,LerXml!AX:AX))</f>
        <v/>
      </c>
      <c r="F844" s="68" t="str">
        <f aca="false">IF($B844="", "",SUMIF(LerXml!B:B,Relatorio!B844,LerXml!BA:BA))</f>
        <v/>
      </c>
      <c r="G844" s="67" t="str">
        <f aca="false">IF($B844="", "",SUMIF(LerXml!B:B,Relatorio!B844,LerXml!BB:BB))</f>
        <v/>
      </c>
      <c r="H844" s="67" t="str">
        <f aca="false">IF($B844="", "",SUMIF(LerXml!B:B,Relatorio!B844,LerXml!BE:BE))</f>
        <v/>
      </c>
      <c r="I844" s="68" t="str">
        <f aca="false">IF(AND($F844="",$G844="",$H844=""), "", IF(SUM(F844:H844)-D844 &lt; 0,0,SUM(F844:H844)-D844))</f>
        <v/>
      </c>
    </row>
    <row r="845" customFormat="false" ht="13.8" hidden="false" customHeight="true" outlineLevel="0" collapsed="false">
      <c r="A845" s="71"/>
      <c r="B845" s="72"/>
      <c r="C845" s="71"/>
      <c r="D845" s="67" t="str">
        <f aca="false">IF($B845="", "",SUMIF(LerXml!B:B,Relatorio!B845,LerXml!W:W))</f>
        <v/>
      </c>
      <c r="E845" s="67" t="str">
        <f aca="false">IF($B845="", "",SUMIF(LerXml!B:B,Relatorio!B845,LerXml!AX:AX))</f>
        <v/>
      </c>
      <c r="F845" s="68" t="str">
        <f aca="false">IF($B845="", "",SUMIF(LerXml!B:B,Relatorio!B845,LerXml!BA:BA))</f>
        <v/>
      </c>
      <c r="G845" s="67" t="str">
        <f aca="false">IF($B845="", "",SUMIF(LerXml!B:B,Relatorio!B845,LerXml!BB:BB))</f>
        <v/>
      </c>
      <c r="H845" s="67" t="str">
        <f aca="false">IF($B845="", "",SUMIF(LerXml!B:B,Relatorio!B845,LerXml!BE:BE))</f>
        <v/>
      </c>
      <c r="I845" s="68" t="str">
        <f aca="false">IF(AND($F845="",$G845="",$H845=""), "", IF(SUM(F845:H845)-D845 &lt; 0,0,SUM(F845:H845)-D845))</f>
        <v/>
      </c>
    </row>
    <row r="846" customFormat="false" ht="13.8" hidden="false" customHeight="true" outlineLevel="0" collapsed="false">
      <c r="A846" s="71"/>
      <c r="B846" s="72"/>
      <c r="C846" s="71"/>
      <c r="D846" s="67" t="str">
        <f aca="false">IF($B846="", "",SUMIF(LerXml!B:B,Relatorio!B846,LerXml!W:W))</f>
        <v/>
      </c>
      <c r="E846" s="67" t="str">
        <f aca="false">IF($B846="", "",SUMIF(LerXml!B:B,Relatorio!B846,LerXml!AX:AX))</f>
        <v/>
      </c>
      <c r="F846" s="68" t="str">
        <f aca="false">IF($B846="", "",SUMIF(LerXml!B:B,Relatorio!B846,LerXml!BA:BA))</f>
        <v/>
      </c>
      <c r="G846" s="67" t="str">
        <f aca="false">IF($B846="", "",SUMIF(LerXml!B:B,Relatorio!B846,LerXml!BB:BB))</f>
        <v/>
      </c>
      <c r="H846" s="67" t="str">
        <f aca="false">IF($B846="", "",SUMIF(LerXml!B:B,Relatorio!B846,LerXml!BE:BE))</f>
        <v/>
      </c>
      <c r="I846" s="68" t="str">
        <f aca="false">IF(AND($F846="",$G846="",$H846=""), "", IF(SUM(F846:H846)-D846 &lt; 0,0,SUM(F846:H846)-D846))</f>
        <v/>
      </c>
    </row>
    <row r="847" customFormat="false" ht="13.8" hidden="false" customHeight="true" outlineLevel="0" collapsed="false">
      <c r="A847" s="71"/>
      <c r="B847" s="72"/>
      <c r="C847" s="71"/>
      <c r="D847" s="67" t="str">
        <f aca="false">IF($B847="", "",SUMIF(LerXml!B:B,Relatorio!B847,LerXml!W:W))</f>
        <v/>
      </c>
      <c r="E847" s="67" t="str">
        <f aca="false">IF($B847="", "",SUMIF(LerXml!B:B,Relatorio!B847,LerXml!AX:AX))</f>
        <v/>
      </c>
      <c r="F847" s="68" t="str">
        <f aca="false">IF($B847="", "",SUMIF(LerXml!B:B,Relatorio!B847,LerXml!BA:BA))</f>
        <v/>
      </c>
      <c r="G847" s="67" t="str">
        <f aca="false">IF($B847="", "",SUMIF(LerXml!B:B,Relatorio!B847,LerXml!BB:BB))</f>
        <v/>
      </c>
      <c r="H847" s="67" t="str">
        <f aca="false">IF($B847="", "",SUMIF(LerXml!B:B,Relatorio!B847,LerXml!BE:BE))</f>
        <v/>
      </c>
      <c r="I847" s="68" t="str">
        <f aca="false">IF(AND($F847="",$G847="",$H847=""), "", IF(SUM(F847:H847)-D847 &lt; 0,0,SUM(F847:H847)-D847))</f>
        <v/>
      </c>
    </row>
    <row r="848" customFormat="false" ht="13.8" hidden="false" customHeight="true" outlineLevel="0" collapsed="false">
      <c r="A848" s="71"/>
      <c r="B848" s="72"/>
      <c r="C848" s="71"/>
      <c r="D848" s="67" t="str">
        <f aca="false">IF($B848="", "",SUMIF(LerXml!B:B,Relatorio!B848,LerXml!W:W))</f>
        <v/>
      </c>
      <c r="E848" s="67" t="str">
        <f aca="false">IF($B848="", "",SUMIF(LerXml!B:B,Relatorio!B848,LerXml!AX:AX))</f>
        <v/>
      </c>
      <c r="F848" s="68" t="str">
        <f aca="false">IF($B848="", "",SUMIF(LerXml!B:B,Relatorio!B848,LerXml!BA:BA))</f>
        <v/>
      </c>
      <c r="G848" s="67" t="str">
        <f aca="false">IF($B848="", "",SUMIF(LerXml!B:B,Relatorio!B848,LerXml!BB:BB))</f>
        <v/>
      </c>
      <c r="H848" s="67" t="str">
        <f aca="false">IF($B848="", "",SUMIF(LerXml!B:B,Relatorio!B848,LerXml!BE:BE))</f>
        <v/>
      </c>
      <c r="I848" s="68" t="str">
        <f aca="false">IF(AND($F848="",$G848="",$H848=""), "", IF(SUM(F848:H848)-D848 &lt; 0,0,SUM(F848:H848)-D848))</f>
        <v/>
      </c>
    </row>
    <row r="849" customFormat="false" ht="13.8" hidden="false" customHeight="true" outlineLevel="0" collapsed="false">
      <c r="A849" s="71"/>
      <c r="B849" s="72"/>
      <c r="C849" s="71"/>
      <c r="D849" s="67" t="str">
        <f aca="false">IF($B849="", "",SUMIF(LerXml!B:B,Relatorio!B849,LerXml!W:W))</f>
        <v/>
      </c>
      <c r="E849" s="67" t="str">
        <f aca="false">IF($B849="", "",SUMIF(LerXml!B:B,Relatorio!B849,LerXml!AX:AX))</f>
        <v/>
      </c>
      <c r="F849" s="68" t="str">
        <f aca="false">IF($B849="", "",SUMIF(LerXml!B:B,Relatorio!B849,LerXml!BA:BA))</f>
        <v/>
      </c>
      <c r="G849" s="67" t="str">
        <f aca="false">IF($B849="", "",SUMIF(LerXml!B:B,Relatorio!B849,LerXml!BB:BB))</f>
        <v/>
      </c>
      <c r="H849" s="67" t="str">
        <f aca="false">IF($B849="", "",SUMIF(LerXml!B:B,Relatorio!B849,LerXml!BE:BE))</f>
        <v/>
      </c>
      <c r="I849" s="68" t="str">
        <f aca="false">IF(AND($F849="",$G849="",$H849=""), "", IF(SUM(F849:H849)-D849 &lt; 0,0,SUM(F849:H849)-D849))</f>
        <v/>
      </c>
    </row>
    <row r="850" customFormat="false" ht="13.8" hidden="false" customHeight="true" outlineLevel="0" collapsed="false">
      <c r="A850" s="71"/>
      <c r="B850" s="72"/>
      <c r="C850" s="71"/>
      <c r="D850" s="67" t="str">
        <f aca="false">IF($B850="", "",SUMIF(LerXml!B:B,Relatorio!B850,LerXml!W:W))</f>
        <v/>
      </c>
      <c r="E850" s="67" t="str">
        <f aca="false">IF($B850="", "",SUMIF(LerXml!B:B,Relatorio!B850,LerXml!AX:AX))</f>
        <v/>
      </c>
      <c r="F850" s="68" t="str">
        <f aca="false">IF($B850="", "",SUMIF(LerXml!B:B,Relatorio!B850,LerXml!BA:BA))</f>
        <v/>
      </c>
      <c r="G850" s="67" t="str">
        <f aca="false">IF($B850="", "",SUMIF(LerXml!B:B,Relatorio!B850,LerXml!BB:BB))</f>
        <v/>
      </c>
      <c r="H850" s="67" t="str">
        <f aca="false">IF($B850="", "",SUMIF(LerXml!B:B,Relatorio!B850,LerXml!BE:BE))</f>
        <v/>
      </c>
      <c r="I850" s="68" t="str">
        <f aca="false">IF(AND($F850="",$G850="",$H850=""), "", IF(SUM(F850:H850)-D850 &lt; 0,0,SUM(F850:H850)-D850))</f>
        <v/>
      </c>
    </row>
    <row r="851" customFormat="false" ht="13.8" hidden="false" customHeight="true" outlineLevel="0" collapsed="false">
      <c r="A851" s="71"/>
      <c r="B851" s="72"/>
      <c r="C851" s="71"/>
      <c r="D851" s="67" t="str">
        <f aca="false">IF($B851="", "",SUMIF(LerXml!B:B,Relatorio!B851,LerXml!W:W))</f>
        <v/>
      </c>
      <c r="E851" s="67" t="str">
        <f aca="false">IF($B851="", "",SUMIF(LerXml!B:B,Relatorio!B851,LerXml!AX:AX))</f>
        <v/>
      </c>
      <c r="F851" s="68" t="str">
        <f aca="false">IF($B851="", "",SUMIF(LerXml!B:B,Relatorio!B851,LerXml!BA:BA))</f>
        <v/>
      </c>
      <c r="G851" s="67" t="str">
        <f aca="false">IF($B851="", "",SUMIF(LerXml!B:B,Relatorio!B851,LerXml!BB:BB))</f>
        <v/>
      </c>
      <c r="H851" s="67" t="str">
        <f aca="false">IF($B851="", "",SUMIF(LerXml!B:B,Relatorio!B851,LerXml!BE:BE))</f>
        <v/>
      </c>
      <c r="I851" s="68" t="str">
        <f aca="false">IF(AND($F851="",$G851="",$H851=""), "", IF(SUM(F851:H851)-D851 &lt; 0,0,SUM(F851:H851)-D851))</f>
        <v/>
      </c>
    </row>
    <row r="852" customFormat="false" ht="13.8" hidden="false" customHeight="true" outlineLevel="0" collapsed="false">
      <c r="A852" s="71"/>
      <c r="B852" s="72"/>
      <c r="C852" s="71"/>
      <c r="D852" s="67" t="str">
        <f aca="false">IF($B852="", "",SUMIF(LerXml!B:B,Relatorio!B852,LerXml!W:W))</f>
        <v/>
      </c>
      <c r="E852" s="67" t="str">
        <f aca="false">IF($B852="", "",SUMIF(LerXml!B:B,Relatorio!B852,LerXml!AX:AX))</f>
        <v/>
      </c>
      <c r="F852" s="68" t="str">
        <f aca="false">IF($B852="", "",SUMIF(LerXml!B:B,Relatorio!B852,LerXml!BA:BA))</f>
        <v/>
      </c>
      <c r="G852" s="67" t="str">
        <f aca="false">IF($B852="", "",SUMIF(LerXml!B:B,Relatorio!B852,LerXml!BB:BB))</f>
        <v/>
      </c>
      <c r="H852" s="67" t="str">
        <f aca="false">IF($B852="", "",SUMIF(LerXml!B:B,Relatorio!B852,LerXml!BE:BE))</f>
        <v/>
      </c>
      <c r="I852" s="68" t="str">
        <f aca="false">IF(AND($F852="",$G852="",$H852=""), "", IF(SUM(F852:H852)-D852 &lt; 0,0,SUM(F852:H852)-D852))</f>
        <v/>
      </c>
    </row>
    <row r="853" customFormat="false" ht="13.8" hidden="false" customHeight="true" outlineLevel="0" collapsed="false">
      <c r="A853" s="71"/>
      <c r="B853" s="72"/>
      <c r="C853" s="71"/>
      <c r="D853" s="67" t="str">
        <f aca="false">IF($B853="", "",SUMIF(LerXml!B:B,Relatorio!B853,LerXml!W:W))</f>
        <v/>
      </c>
      <c r="E853" s="67" t="str">
        <f aca="false">IF($B853="", "",SUMIF(LerXml!B:B,Relatorio!B853,LerXml!AX:AX))</f>
        <v/>
      </c>
      <c r="F853" s="68" t="str">
        <f aca="false">IF($B853="", "",SUMIF(LerXml!B:B,Relatorio!B853,LerXml!BA:BA))</f>
        <v/>
      </c>
      <c r="G853" s="67" t="str">
        <f aca="false">IF($B853="", "",SUMIF(LerXml!B:B,Relatorio!B853,LerXml!BB:BB))</f>
        <v/>
      </c>
      <c r="H853" s="67" t="str">
        <f aca="false">IF($B853="", "",SUMIF(LerXml!B:B,Relatorio!B853,LerXml!BE:BE))</f>
        <v/>
      </c>
      <c r="I853" s="68" t="str">
        <f aca="false">IF(AND($F853="",$G853="",$H853=""), "", IF(SUM(F853:H853)-D853 &lt; 0,0,SUM(F853:H853)-D853))</f>
        <v/>
      </c>
    </row>
    <row r="854" customFormat="false" ht="13.8" hidden="false" customHeight="true" outlineLevel="0" collapsed="false">
      <c r="A854" s="71"/>
      <c r="B854" s="72"/>
      <c r="C854" s="71"/>
      <c r="D854" s="67" t="str">
        <f aca="false">IF($B854="", "",SUMIF(LerXml!B:B,Relatorio!B854,LerXml!W:W))</f>
        <v/>
      </c>
      <c r="E854" s="67" t="str">
        <f aca="false">IF($B854="", "",SUMIF(LerXml!B:B,Relatorio!B854,LerXml!AX:AX))</f>
        <v/>
      </c>
      <c r="F854" s="68" t="str">
        <f aca="false">IF($B854="", "",SUMIF(LerXml!B:B,Relatorio!B854,LerXml!BA:BA))</f>
        <v/>
      </c>
      <c r="G854" s="67" t="str">
        <f aca="false">IF($B854="", "",SUMIF(LerXml!B:B,Relatorio!B854,LerXml!BB:BB))</f>
        <v/>
      </c>
      <c r="H854" s="67" t="str">
        <f aca="false">IF($B854="", "",SUMIF(LerXml!B:B,Relatorio!B854,LerXml!BE:BE))</f>
        <v/>
      </c>
      <c r="I854" s="68" t="str">
        <f aca="false">IF(AND($F854="",$G854="",$H854=""), "", IF(SUM(F854:H854)-D854 &lt; 0,0,SUM(F854:H854)-D854))</f>
        <v/>
      </c>
    </row>
    <row r="855" customFormat="false" ht="13.8" hidden="false" customHeight="true" outlineLevel="0" collapsed="false">
      <c r="A855" s="71"/>
      <c r="B855" s="72"/>
      <c r="C855" s="71"/>
      <c r="D855" s="67" t="str">
        <f aca="false">IF($B855="", "",SUMIF(LerXml!B:B,Relatorio!B855,LerXml!W:W))</f>
        <v/>
      </c>
      <c r="E855" s="67" t="str">
        <f aca="false">IF($B855="", "",SUMIF(LerXml!B:B,Relatorio!B855,LerXml!AX:AX))</f>
        <v/>
      </c>
      <c r="F855" s="68" t="str">
        <f aca="false">IF($B855="", "",SUMIF(LerXml!B:B,Relatorio!B855,LerXml!BA:BA))</f>
        <v/>
      </c>
      <c r="G855" s="67" t="str">
        <f aca="false">IF($B855="", "",SUMIF(LerXml!B:B,Relatorio!B855,LerXml!BB:BB))</f>
        <v/>
      </c>
      <c r="H855" s="67" t="str">
        <f aca="false">IF($B855="", "",SUMIF(LerXml!B:B,Relatorio!B855,LerXml!BE:BE))</f>
        <v/>
      </c>
      <c r="I855" s="68" t="str">
        <f aca="false">IF(AND($F855="",$G855="",$H855=""), "", IF(SUM(F855:H855)-D855 &lt; 0,0,SUM(F855:H855)-D855))</f>
        <v/>
      </c>
    </row>
    <row r="856" customFormat="false" ht="13.8" hidden="false" customHeight="true" outlineLevel="0" collapsed="false">
      <c r="A856" s="71"/>
      <c r="B856" s="72"/>
      <c r="C856" s="71"/>
      <c r="D856" s="67" t="str">
        <f aca="false">IF($B856="", "",SUMIF(LerXml!B:B,Relatorio!B856,LerXml!W:W))</f>
        <v/>
      </c>
      <c r="E856" s="67" t="str">
        <f aca="false">IF($B856="", "",SUMIF(LerXml!B:B,Relatorio!B856,LerXml!AX:AX))</f>
        <v/>
      </c>
      <c r="F856" s="68" t="str">
        <f aca="false">IF($B856="", "",SUMIF(LerXml!B:B,Relatorio!B856,LerXml!BA:BA))</f>
        <v/>
      </c>
      <c r="G856" s="67" t="str">
        <f aca="false">IF($B856="", "",SUMIF(LerXml!B:B,Relatorio!B856,LerXml!BB:BB))</f>
        <v/>
      </c>
      <c r="H856" s="67" t="str">
        <f aca="false">IF($B856="", "",SUMIF(LerXml!B:B,Relatorio!B856,LerXml!BE:BE))</f>
        <v/>
      </c>
      <c r="I856" s="68" t="str">
        <f aca="false">IF(AND($F856="",$G856="",$H856=""), "", IF(SUM(F856:H856)-D856 &lt; 0,0,SUM(F856:H856)-D856))</f>
        <v/>
      </c>
    </row>
    <row r="857" customFormat="false" ht="13.8" hidden="false" customHeight="true" outlineLevel="0" collapsed="false">
      <c r="A857" s="71"/>
      <c r="B857" s="72"/>
      <c r="C857" s="71"/>
      <c r="D857" s="67" t="str">
        <f aca="false">IF($B857="", "",SUMIF(LerXml!B:B,Relatorio!B857,LerXml!W:W))</f>
        <v/>
      </c>
      <c r="E857" s="67" t="str">
        <f aca="false">IF($B857="", "",SUMIF(LerXml!B:B,Relatorio!B857,LerXml!AX:AX))</f>
        <v/>
      </c>
      <c r="F857" s="68" t="str">
        <f aca="false">IF($B857="", "",SUMIF(LerXml!B:B,Relatorio!B857,LerXml!BA:BA))</f>
        <v/>
      </c>
      <c r="G857" s="67" t="str">
        <f aca="false">IF($B857="", "",SUMIF(LerXml!B:B,Relatorio!B857,LerXml!BB:BB))</f>
        <v/>
      </c>
      <c r="H857" s="67" t="str">
        <f aca="false">IF($B857="", "",SUMIF(LerXml!B:B,Relatorio!B857,LerXml!BE:BE))</f>
        <v/>
      </c>
      <c r="I857" s="68" t="str">
        <f aca="false">IF(AND($F857="",$G857="",$H857=""), "", IF(SUM(F857:H857)-D857 &lt; 0,0,SUM(F857:H857)-D857))</f>
        <v/>
      </c>
    </row>
    <row r="858" customFormat="false" ht="13.8" hidden="false" customHeight="true" outlineLevel="0" collapsed="false">
      <c r="A858" s="71"/>
      <c r="B858" s="72"/>
      <c r="C858" s="71"/>
      <c r="D858" s="67" t="str">
        <f aca="false">IF($B858="", "",SUMIF(LerXml!B:B,Relatorio!B858,LerXml!W:W))</f>
        <v/>
      </c>
      <c r="E858" s="67" t="str">
        <f aca="false">IF($B858="", "",SUMIF(LerXml!B:B,Relatorio!B858,LerXml!AX:AX))</f>
        <v/>
      </c>
      <c r="F858" s="68" t="str">
        <f aca="false">IF($B858="", "",SUMIF(LerXml!B:B,Relatorio!B858,LerXml!BA:BA))</f>
        <v/>
      </c>
      <c r="G858" s="67" t="str">
        <f aca="false">IF($B858="", "",SUMIF(LerXml!B:B,Relatorio!B858,LerXml!BB:BB))</f>
        <v/>
      </c>
      <c r="H858" s="67" t="str">
        <f aca="false">IF($B858="", "",SUMIF(LerXml!B:B,Relatorio!B858,LerXml!BE:BE))</f>
        <v/>
      </c>
      <c r="I858" s="68" t="str">
        <f aca="false">IF(AND($F858="",$G858="",$H858=""), "", IF(SUM(F858:H858)-D858 &lt; 0,0,SUM(F858:H858)-D858))</f>
        <v/>
      </c>
    </row>
    <row r="859" customFormat="false" ht="13.8" hidden="false" customHeight="true" outlineLevel="0" collapsed="false">
      <c r="A859" s="71"/>
      <c r="B859" s="72"/>
      <c r="C859" s="71"/>
      <c r="D859" s="67" t="str">
        <f aca="false">IF($B859="", "",SUMIF(LerXml!B:B,Relatorio!B859,LerXml!W:W))</f>
        <v/>
      </c>
      <c r="E859" s="67" t="str">
        <f aca="false">IF($B859="", "",SUMIF(LerXml!B:B,Relatorio!B859,LerXml!AX:AX))</f>
        <v/>
      </c>
      <c r="F859" s="68" t="str">
        <f aca="false">IF($B859="", "",SUMIF(LerXml!B:B,Relatorio!B859,LerXml!BA:BA))</f>
        <v/>
      </c>
      <c r="G859" s="67" t="str">
        <f aca="false">IF($B859="", "",SUMIF(LerXml!B:B,Relatorio!B859,LerXml!BB:BB))</f>
        <v/>
      </c>
      <c r="H859" s="67" t="str">
        <f aca="false">IF($B859="", "",SUMIF(LerXml!B:B,Relatorio!B859,LerXml!BE:BE))</f>
        <v/>
      </c>
      <c r="I859" s="68" t="str">
        <f aca="false">IF(AND($F859="",$G859="",$H859=""), "", IF(SUM(F859:H859)-D859 &lt; 0,0,SUM(F859:H859)-D859))</f>
        <v/>
      </c>
    </row>
    <row r="860" customFormat="false" ht="13.8" hidden="false" customHeight="true" outlineLevel="0" collapsed="false">
      <c r="A860" s="71"/>
      <c r="B860" s="72"/>
      <c r="C860" s="71"/>
      <c r="D860" s="67" t="str">
        <f aca="false">IF($B860="", "",SUMIF(LerXml!B:B,Relatorio!B860,LerXml!W:W))</f>
        <v/>
      </c>
      <c r="E860" s="67" t="str">
        <f aca="false">IF($B860="", "",SUMIF(LerXml!B:B,Relatorio!B860,LerXml!AX:AX))</f>
        <v/>
      </c>
      <c r="F860" s="68" t="str">
        <f aca="false">IF($B860="", "",SUMIF(LerXml!B:B,Relatorio!B860,LerXml!BA:BA))</f>
        <v/>
      </c>
      <c r="G860" s="67" t="str">
        <f aca="false">IF($B860="", "",SUMIF(LerXml!B:B,Relatorio!B860,LerXml!BB:BB))</f>
        <v/>
      </c>
      <c r="H860" s="67" t="str">
        <f aca="false">IF($B860="", "",SUMIF(LerXml!B:B,Relatorio!B860,LerXml!BE:BE))</f>
        <v/>
      </c>
      <c r="I860" s="68" t="str">
        <f aca="false">IF(AND($F860="",$G860="",$H860=""), "", IF(SUM(F860:H860)-D860 &lt; 0,0,SUM(F860:H860)-D860))</f>
        <v/>
      </c>
    </row>
    <row r="861" customFormat="false" ht="13.8" hidden="false" customHeight="true" outlineLevel="0" collapsed="false">
      <c r="A861" s="71"/>
      <c r="B861" s="72"/>
      <c r="C861" s="71"/>
      <c r="D861" s="67" t="str">
        <f aca="false">IF($B861="", "",SUMIF(LerXml!B:B,Relatorio!B861,LerXml!W:W))</f>
        <v/>
      </c>
      <c r="E861" s="67" t="str">
        <f aca="false">IF($B861="", "",SUMIF(LerXml!B:B,Relatorio!B861,LerXml!AX:AX))</f>
        <v/>
      </c>
      <c r="F861" s="68" t="str">
        <f aca="false">IF($B861="", "",SUMIF(LerXml!B:B,Relatorio!B861,LerXml!BA:BA))</f>
        <v/>
      </c>
      <c r="G861" s="67" t="str">
        <f aca="false">IF($B861="", "",SUMIF(LerXml!B:B,Relatorio!B861,LerXml!BB:BB))</f>
        <v/>
      </c>
      <c r="H861" s="67" t="str">
        <f aca="false">IF($B861="", "",SUMIF(LerXml!B:B,Relatorio!B861,LerXml!BE:BE))</f>
        <v/>
      </c>
      <c r="I861" s="68" t="str">
        <f aca="false">IF(AND($F861="",$G861="",$H861=""), "", IF(SUM(F861:H861)-D861 &lt; 0,0,SUM(F861:H861)-D861))</f>
        <v/>
      </c>
    </row>
    <row r="862" customFormat="false" ht="13.8" hidden="false" customHeight="true" outlineLevel="0" collapsed="false">
      <c r="A862" s="71"/>
      <c r="B862" s="72"/>
      <c r="C862" s="71"/>
      <c r="D862" s="67" t="str">
        <f aca="false">IF($B862="", "",SUMIF(LerXml!B:B,Relatorio!B862,LerXml!W:W))</f>
        <v/>
      </c>
      <c r="E862" s="67" t="str">
        <f aca="false">IF($B862="", "",SUMIF(LerXml!B:B,Relatorio!B862,LerXml!AX:AX))</f>
        <v/>
      </c>
      <c r="F862" s="68" t="str">
        <f aca="false">IF($B862="", "",SUMIF(LerXml!B:B,Relatorio!B862,LerXml!BA:BA))</f>
        <v/>
      </c>
      <c r="G862" s="67" t="str">
        <f aca="false">IF($B862="", "",SUMIF(LerXml!B:B,Relatorio!B862,LerXml!BB:BB))</f>
        <v/>
      </c>
      <c r="H862" s="67" t="str">
        <f aca="false">IF($B862="", "",SUMIF(LerXml!B:B,Relatorio!B862,LerXml!BE:BE))</f>
        <v/>
      </c>
      <c r="I862" s="68" t="str">
        <f aca="false">IF(AND($F862="",$G862="",$H862=""), "", IF(SUM(F862:H862)-D862 &lt; 0,0,SUM(F862:H862)-D862))</f>
        <v/>
      </c>
    </row>
    <row r="863" customFormat="false" ht="13.8" hidden="false" customHeight="true" outlineLevel="0" collapsed="false">
      <c r="A863" s="71"/>
      <c r="B863" s="72"/>
      <c r="C863" s="71"/>
      <c r="D863" s="67" t="str">
        <f aca="false">IF($B863="", "",SUMIF(LerXml!B:B,Relatorio!B863,LerXml!W:W))</f>
        <v/>
      </c>
      <c r="E863" s="67" t="str">
        <f aca="false">IF($B863="", "",SUMIF(LerXml!B:B,Relatorio!B863,LerXml!AX:AX))</f>
        <v/>
      </c>
      <c r="F863" s="68" t="str">
        <f aca="false">IF($B863="", "",SUMIF(LerXml!B:B,Relatorio!B863,LerXml!BA:BA))</f>
        <v/>
      </c>
      <c r="G863" s="67" t="str">
        <f aca="false">IF($B863="", "",SUMIF(LerXml!B:B,Relatorio!B863,LerXml!BB:BB))</f>
        <v/>
      </c>
      <c r="H863" s="67" t="str">
        <f aca="false">IF($B863="", "",SUMIF(LerXml!B:B,Relatorio!B863,LerXml!BE:BE))</f>
        <v/>
      </c>
      <c r="I863" s="68" t="str">
        <f aca="false">IF(AND($F863="",$G863="",$H863=""), "", IF(SUM(F863:H863)-D863 &lt; 0,0,SUM(F863:H863)-D863))</f>
        <v/>
      </c>
    </row>
    <row r="864" customFormat="false" ht="13.8" hidden="false" customHeight="true" outlineLevel="0" collapsed="false">
      <c r="A864" s="71"/>
      <c r="B864" s="72"/>
      <c r="C864" s="71"/>
      <c r="D864" s="67" t="str">
        <f aca="false">IF($B864="", "",SUMIF(LerXml!B:B,Relatorio!B864,LerXml!W:W))</f>
        <v/>
      </c>
      <c r="E864" s="67" t="str">
        <f aca="false">IF($B864="", "",SUMIF(LerXml!B:B,Relatorio!B864,LerXml!AX:AX))</f>
        <v/>
      </c>
      <c r="F864" s="68" t="str">
        <f aca="false">IF($B864="", "",SUMIF(LerXml!B:B,Relatorio!B864,LerXml!BA:BA))</f>
        <v/>
      </c>
      <c r="G864" s="67" t="str">
        <f aca="false">IF($B864="", "",SUMIF(LerXml!B:B,Relatorio!B864,LerXml!BB:BB))</f>
        <v/>
      </c>
      <c r="H864" s="67" t="str">
        <f aca="false">IF($B864="", "",SUMIF(LerXml!B:B,Relatorio!B864,LerXml!BE:BE))</f>
        <v/>
      </c>
      <c r="I864" s="68" t="str">
        <f aca="false">IF(AND($F864="",$G864="",$H864=""), "", IF(SUM(F864:H864)-D864 &lt; 0,0,SUM(F864:H864)-D864))</f>
        <v/>
      </c>
    </row>
    <row r="865" customFormat="false" ht="13.8" hidden="false" customHeight="true" outlineLevel="0" collapsed="false">
      <c r="A865" s="71"/>
      <c r="B865" s="72"/>
      <c r="C865" s="71"/>
      <c r="D865" s="67" t="str">
        <f aca="false">IF($B865="", "",SUMIF(LerXml!B:B,Relatorio!B865,LerXml!W:W))</f>
        <v/>
      </c>
      <c r="E865" s="67" t="str">
        <f aca="false">IF($B865="", "",SUMIF(LerXml!B:B,Relatorio!B865,LerXml!AX:AX))</f>
        <v/>
      </c>
      <c r="F865" s="68" t="str">
        <f aca="false">IF($B865="", "",SUMIF(LerXml!B:B,Relatorio!B865,LerXml!BA:BA))</f>
        <v/>
      </c>
      <c r="G865" s="67" t="str">
        <f aca="false">IF($B865="", "",SUMIF(LerXml!B:B,Relatorio!B865,LerXml!BB:BB))</f>
        <v/>
      </c>
      <c r="H865" s="67" t="str">
        <f aca="false">IF($B865="", "",SUMIF(LerXml!B:B,Relatorio!B865,LerXml!BE:BE))</f>
        <v/>
      </c>
      <c r="I865" s="68" t="str">
        <f aca="false">IF(AND($F865="",$G865="",$H865=""), "", IF(SUM(F865:H865)-D865 &lt; 0,0,SUM(F865:H865)-D865))</f>
        <v/>
      </c>
    </row>
    <row r="866" customFormat="false" ht="13.8" hidden="false" customHeight="true" outlineLevel="0" collapsed="false">
      <c r="A866" s="71"/>
      <c r="B866" s="72"/>
      <c r="C866" s="71"/>
      <c r="D866" s="67" t="str">
        <f aca="false">IF($B866="", "",SUMIF(LerXml!B:B,Relatorio!B866,LerXml!W:W))</f>
        <v/>
      </c>
      <c r="E866" s="67" t="str">
        <f aca="false">IF($B866="", "",SUMIF(LerXml!B:B,Relatorio!B866,LerXml!AX:AX))</f>
        <v/>
      </c>
      <c r="F866" s="68" t="str">
        <f aca="false">IF($B866="", "",SUMIF(LerXml!B:B,Relatorio!B866,LerXml!BA:BA))</f>
        <v/>
      </c>
      <c r="G866" s="67" t="str">
        <f aca="false">IF($B866="", "",SUMIF(LerXml!B:B,Relatorio!B866,LerXml!BB:BB))</f>
        <v/>
      </c>
      <c r="H866" s="67" t="str">
        <f aca="false">IF($B866="", "",SUMIF(LerXml!B:B,Relatorio!B866,LerXml!BE:BE))</f>
        <v/>
      </c>
      <c r="I866" s="68" t="str">
        <f aca="false">IF(AND($F866="",$G866="",$H866=""), "", IF(SUM(F866:H866)-D866 &lt; 0,0,SUM(F866:H866)-D866))</f>
        <v/>
      </c>
    </row>
    <row r="867" customFormat="false" ht="13.8" hidden="false" customHeight="true" outlineLevel="0" collapsed="false">
      <c r="A867" s="71"/>
      <c r="B867" s="72"/>
      <c r="C867" s="71"/>
      <c r="D867" s="67" t="str">
        <f aca="false">IF($B867="", "",SUMIF(LerXml!B:B,Relatorio!B867,LerXml!W:W))</f>
        <v/>
      </c>
      <c r="E867" s="67" t="str">
        <f aca="false">IF($B867="", "",SUMIF(LerXml!B:B,Relatorio!B867,LerXml!AX:AX))</f>
        <v/>
      </c>
      <c r="F867" s="68" t="str">
        <f aca="false">IF($B867="", "",SUMIF(LerXml!B:B,Relatorio!B867,LerXml!BA:BA))</f>
        <v/>
      </c>
      <c r="G867" s="67" t="str">
        <f aca="false">IF($B867="", "",SUMIF(LerXml!B:B,Relatorio!B867,LerXml!BB:BB))</f>
        <v/>
      </c>
      <c r="H867" s="67" t="str">
        <f aca="false">IF($B867="", "",SUMIF(LerXml!B:B,Relatorio!B867,LerXml!BE:BE))</f>
        <v/>
      </c>
      <c r="I867" s="68" t="str">
        <f aca="false">IF(AND($F867="",$G867="",$H867=""), "", IF(SUM(F867:H867)-D867 &lt; 0,0,SUM(F867:H867)-D867))</f>
        <v/>
      </c>
    </row>
    <row r="868" customFormat="false" ht="13.8" hidden="false" customHeight="true" outlineLevel="0" collapsed="false">
      <c r="A868" s="71"/>
      <c r="B868" s="72"/>
      <c r="C868" s="71"/>
      <c r="D868" s="67" t="str">
        <f aca="false">IF($B868="", "",SUMIF(LerXml!B:B,Relatorio!B868,LerXml!W:W))</f>
        <v/>
      </c>
      <c r="E868" s="67" t="str">
        <f aca="false">IF($B868="", "",SUMIF(LerXml!B:B,Relatorio!B868,LerXml!AX:AX))</f>
        <v/>
      </c>
      <c r="F868" s="68" t="str">
        <f aca="false">IF($B868="", "",SUMIF(LerXml!B:B,Relatorio!B868,LerXml!BA:BA))</f>
        <v/>
      </c>
      <c r="G868" s="67" t="str">
        <f aca="false">IF($B868="", "",SUMIF(LerXml!B:B,Relatorio!B868,LerXml!BB:BB))</f>
        <v/>
      </c>
      <c r="H868" s="67" t="str">
        <f aca="false">IF($B868="", "",SUMIF(LerXml!B:B,Relatorio!B868,LerXml!BE:BE))</f>
        <v/>
      </c>
      <c r="I868" s="68" t="str">
        <f aca="false">IF(AND($F868="",$G868="",$H868=""), "", IF(SUM(F868:H868)-D868 &lt; 0,0,SUM(F868:H868)-D868))</f>
        <v/>
      </c>
    </row>
    <row r="869" customFormat="false" ht="13.8" hidden="false" customHeight="true" outlineLevel="0" collapsed="false">
      <c r="A869" s="71"/>
      <c r="B869" s="72"/>
      <c r="C869" s="71"/>
      <c r="D869" s="67" t="str">
        <f aca="false">IF($B869="", "",SUMIF(LerXml!B:B,Relatorio!B869,LerXml!W:W))</f>
        <v/>
      </c>
      <c r="E869" s="67" t="str">
        <f aca="false">IF($B869="", "",SUMIF(LerXml!B:B,Relatorio!B869,LerXml!AX:AX))</f>
        <v/>
      </c>
      <c r="F869" s="68" t="str">
        <f aca="false">IF($B869="", "",SUMIF(LerXml!B:B,Relatorio!B869,LerXml!BA:BA))</f>
        <v/>
      </c>
      <c r="G869" s="67" t="str">
        <f aca="false">IF($B869="", "",SUMIF(LerXml!B:B,Relatorio!B869,LerXml!BB:BB))</f>
        <v/>
      </c>
      <c r="H869" s="67" t="str">
        <f aca="false">IF($B869="", "",SUMIF(LerXml!B:B,Relatorio!B869,LerXml!BE:BE))</f>
        <v/>
      </c>
      <c r="I869" s="68" t="str">
        <f aca="false">IF(AND($F869="",$G869="",$H869=""), "", IF(SUM(F869:H869)-D869 &lt; 0,0,SUM(F869:H869)-D869))</f>
        <v/>
      </c>
    </row>
    <row r="870" customFormat="false" ht="13.8" hidden="false" customHeight="true" outlineLevel="0" collapsed="false">
      <c r="A870" s="71"/>
      <c r="B870" s="72"/>
      <c r="C870" s="71"/>
      <c r="D870" s="67" t="str">
        <f aca="false">IF($B870="", "",SUMIF(LerXml!B:B,Relatorio!B870,LerXml!W:W))</f>
        <v/>
      </c>
      <c r="E870" s="67" t="str">
        <f aca="false">IF($B870="", "",SUMIF(LerXml!B:B,Relatorio!B870,LerXml!AX:AX))</f>
        <v/>
      </c>
      <c r="F870" s="68" t="str">
        <f aca="false">IF($B870="", "",SUMIF(LerXml!B:B,Relatorio!B870,LerXml!BA:BA))</f>
        <v/>
      </c>
      <c r="G870" s="67" t="str">
        <f aca="false">IF($B870="", "",SUMIF(LerXml!B:B,Relatorio!B870,LerXml!BB:BB))</f>
        <v/>
      </c>
      <c r="H870" s="67" t="str">
        <f aca="false">IF($B870="", "",SUMIF(LerXml!B:B,Relatorio!B870,LerXml!BE:BE))</f>
        <v/>
      </c>
      <c r="I870" s="68" t="str">
        <f aca="false">IF(AND($F870="",$G870="",$H870=""), "", IF(SUM(F870:H870)-D870 &lt; 0,0,SUM(F870:H870)-D870))</f>
        <v/>
      </c>
    </row>
    <row r="871" customFormat="false" ht="13.8" hidden="false" customHeight="true" outlineLevel="0" collapsed="false">
      <c r="A871" s="71"/>
      <c r="B871" s="72"/>
      <c r="C871" s="71"/>
      <c r="D871" s="67" t="str">
        <f aca="false">IF($B871="", "",SUMIF(LerXml!B:B,Relatorio!B871,LerXml!W:W))</f>
        <v/>
      </c>
      <c r="E871" s="67" t="str">
        <f aca="false">IF($B871="", "",SUMIF(LerXml!B:B,Relatorio!B871,LerXml!AX:AX))</f>
        <v/>
      </c>
      <c r="F871" s="68" t="str">
        <f aca="false">IF($B871="", "",SUMIF(LerXml!B:B,Relatorio!B871,LerXml!BA:BA))</f>
        <v/>
      </c>
      <c r="G871" s="67" t="str">
        <f aca="false">IF($B871="", "",SUMIF(LerXml!B:B,Relatorio!B871,LerXml!BB:BB))</f>
        <v/>
      </c>
      <c r="H871" s="67" t="str">
        <f aca="false">IF($B871="", "",SUMIF(LerXml!B:B,Relatorio!B871,LerXml!BE:BE))</f>
        <v/>
      </c>
      <c r="I871" s="68" t="str">
        <f aca="false">IF(AND($F871="",$G871="",$H871=""), "", IF(SUM(F871:H871)-D871 &lt; 0,0,SUM(F871:H871)-D871))</f>
        <v/>
      </c>
    </row>
    <row r="872" customFormat="false" ht="13.8" hidden="false" customHeight="true" outlineLevel="0" collapsed="false">
      <c r="A872" s="71"/>
      <c r="B872" s="72"/>
      <c r="C872" s="71"/>
      <c r="D872" s="67" t="str">
        <f aca="false">IF($B872="", "",SUMIF(LerXml!B:B,Relatorio!B872,LerXml!W:W))</f>
        <v/>
      </c>
      <c r="E872" s="67" t="str">
        <f aca="false">IF($B872="", "",SUMIF(LerXml!B:B,Relatorio!B872,LerXml!AX:AX))</f>
        <v/>
      </c>
      <c r="F872" s="68" t="str">
        <f aca="false">IF($B872="", "",SUMIF(LerXml!B:B,Relatorio!B872,LerXml!BA:BA))</f>
        <v/>
      </c>
      <c r="G872" s="67" t="str">
        <f aca="false">IF($B872="", "",SUMIF(LerXml!B:B,Relatorio!B872,LerXml!BB:BB))</f>
        <v/>
      </c>
      <c r="H872" s="67" t="str">
        <f aca="false">IF($B872="", "",SUMIF(LerXml!B:B,Relatorio!B872,LerXml!BE:BE))</f>
        <v/>
      </c>
      <c r="I872" s="68" t="str">
        <f aca="false">IF(AND($F872="",$G872="",$H872=""), "", IF(SUM(F872:H872)-D872 &lt; 0,0,SUM(F872:H872)-D872))</f>
        <v/>
      </c>
    </row>
    <row r="873" customFormat="false" ht="13.8" hidden="false" customHeight="true" outlineLevel="0" collapsed="false">
      <c r="A873" s="71"/>
      <c r="B873" s="72"/>
      <c r="C873" s="71"/>
      <c r="D873" s="67" t="str">
        <f aca="false">IF($B873="", "",SUMIF(LerXml!B:B,Relatorio!B873,LerXml!W:W))</f>
        <v/>
      </c>
      <c r="E873" s="67" t="str">
        <f aca="false">IF($B873="", "",SUMIF(LerXml!B:B,Relatorio!B873,LerXml!AX:AX))</f>
        <v/>
      </c>
      <c r="F873" s="68" t="str">
        <f aca="false">IF($B873="", "",SUMIF(LerXml!B:B,Relatorio!B873,LerXml!BA:BA))</f>
        <v/>
      </c>
      <c r="G873" s="67" t="str">
        <f aca="false">IF($B873="", "",SUMIF(LerXml!B:B,Relatorio!B873,LerXml!BB:BB))</f>
        <v/>
      </c>
      <c r="H873" s="67" t="str">
        <f aca="false">IF($B873="", "",SUMIF(LerXml!B:B,Relatorio!B873,LerXml!BE:BE))</f>
        <v/>
      </c>
      <c r="I873" s="68" t="str">
        <f aca="false">IF(AND($F873="",$G873="",$H873=""), "", IF(SUM(F873:H873)-D873 &lt; 0,0,SUM(F873:H873)-D873))</f>
        <v/>
      </c>
    </row>
    <row r="874" customFormat="false" ht="13.8" hidden="false" customHeight="true" outlineLevel="0" collapsed="false">
      <c r="A874" s="71"/>
      <c r="B874" s="72"/>
      <c r="C874" s="71"/>
      <c r="D874" s="67" t="str">
        <f aca="false">IF($B874="", "",SUMIF(LerXml!B:B,Relatorio!B874,LerXml!W:W))</f>
        <v/>
      </c>
      <c r="E874" s="67" t="str">
        <f aca="false">IF($B874="", "",SUMIF(LerXml!B:B,Relatorio!B874,LerXml!AX:AX))</f>
        <v/>
      </c>
      <c r="F874" s="68" t="str">
        <f aca="false">IF($B874="", "",SUMIF(LerXml!B:B,Relatorio!B874,LerXml!BA:BA))</f>
        <v/>
      </c>
      <c r="G874" s="67" t="str">
        <f aca="false">IF($B874="", "",SUMIF(LerXml!B:B,Relatorio!B874,LerXml!BB:BB))</f>
        <v/>
      </c>
      <c r="H874" s="67" t="str">
        <f aca="false">IF($B874="", "",SUMIF(LerXml!B:B,Relatorio!B874,LerXml!BE:BE))</f>
        <v/>
      </c>
      <c r="I874" s="68" t="str">
        <f aca="false">IF(AND($F874="",$G874="",$H874=""), "", IF(SUM(F874:H874)-D874 &lt; 0,0,SUM(F874:H874)-D874))</f>
        <v/>
      </c>
    </row>
    <row r="875" customFormat="false" ht="13.8" hidden="false" customHeight="true" outlineLevel="0" collapsed="false">
      <c r="A875" s="71"/>
      <c r="B875" s="72"/>
      <c r="C875" s="71"/>
      <c r="D875" s="67" t="str">
        <f aca="false">IF($B875="", "",SUMIF(LerXml!B:B,Relatorio!B875,LerXml!W:W))</f>
        <v/>
      </c>
      <c r="E875" s="67" t="str">
        <f aca="false">IF($B875="", "",SUMIF(LerXml!B:B,Relatorio!B875,LerXml!AX:AX))</f>
        <v/>
      </c>
      <c r="F875" s="68" t="str">
        <f aca="false">IF($B875="", "",SUMIF(LerXml!B:B,Relatorio!B875,LerXml!BA:BA))</f>
        <v/>
      </c>
      <c r="G875" s="67" t="str">
        <f aca="false">IF($B875="", "",SUMIF(LerXml!B:B,Relatorio!B875,LerXml!BB:BB))</f>
        <v/>
      </c>
      <c r="H875" s="67" t="str">
        <f aca="false">IF($B875="", "",SUMIF(LerXml!B:B,Relatorio!B875,LerXml!BE:BE))</f>
        <v/>
      </c>
      <c r="I875" s="68" t="str">
        <f aca="false">IF(AND($F875="",$G875="",$H875=""), "", IF(SUM(F875:H875)-D875 &lt; 0,0,SUM(F875:H875)-D875))</f>
        <v/>
      </c>
    </row>
    <row r="876" customFormat="false" ht="13.8" hidden="false" customHeight="true" outlineLevel="0" collapsed="false">
      <c r="A876" s="71"/>
      <c r="B876" s="72"/>
      <c r="C876" s="71"/>
      <c r="D876" s="67" t="str">
        <f aca="false">IF($B876="", "",SUMIF(LerXml!B:B,Relatorio!B876,LerXml!W:W))</f>
        <v/>
      </c>
      <c r="E876" s="67" t="str">
        <f aca="false">IF($B876="", "",SUMIF(LerXml!B:B,Relatorio!B876,LerXml!AX:AX))</f>
        <v/>
      </c>
      <c r="F876" s="68" t="str">
        <f aca="false">IF($B876="", "",SUMIF(LerXml!B:B,Relatorio!B876,LerXml!BA:BA))</f>
        <v/>
      </c>
      <c r="G876" s="67" t="str">
        <f aca="false">IF($B876="", "",SUMIF(LerXml!B:B,Relatorio!B876,LerXml!BB:BB))</f>
        <v/>
      </c>
      <c r="H876" s="67" t="str">
        <f aca="false">IF($B876="", "",SUMIF(LerXml!B:B,Relatorio!B876,LerXml!BE:BE))</f>
        <v/>
      </c>
      <c r="I876" s="68" t="str">
        <f aca="false">IF(AND($F876="",$G876="",$H876=""), "", IF(SUM(F876:H876)-D876 &lt; 0,0,SUM(F876:H876)-D876))</f>
        <v/>
      </c>
    </row>
    <row r="877" customFormat="false" ht="13.8" hidden="false" customHeight="true" outlineLevel="0" collapsed="false">
      <c r="A877" s="71"/>
      <c r="B877" s="72"/>
      <c r="C877" s="71"/>
      <c r="D877" s="67" t="str">
        <f aca="false">IF($B877="", "",SUMIF(LerXml!B:B,Relatorio!B877,LerXml!W:W))</f>
        <v/>
      </c>
      <c r="E877" s="67" t="str">
        <f aca="false">IF($B877="", "",SUMIF(LerXml!B:B,Relatorio!B877,LerXml!AX:AX))</f>
        <v/>
      </c>
      <c r="F877" s="68" t="str">
        <f aca="false">IF($B877="", "",SUMIF(LerXml!B:B,Relatorio!B877,LerXml!BA:BA))</f>
        <v/>
      </c>
      <c r="G877" s="67" t="str">
        <f aca="false">IF($B877="", "",SUMIF(LerXml!B:B,Relatorio!B877,LerXml!BB:BB))</f>
        <v/>
      </c>
      <c r="H877" s="67" t="str">
        <f aca="false">IF($B877="", "",SUMIF(LerXml!B:B,Relatorio!B877,LerXml!BE:BE))</f>
        <v/>
      </c>
      <c r="I877" s="68" t="str">
        <f aca="false">IF(AND($F877="",$G877="",$H877=""), "", IF(SUM(F877:H877)-D877 &lt; 0,0,SUM(F877:H877)-D877))</f>
        <v/>
      </c>
    </row>
    <row r="878" customFormat="false" ht="13.8" hidden="false" customHeight="true" outlineLevel="0" collapsed="false">
      <c r="A878" s="71"/>
      <c r="B878" s="72"/>
      <c r="C878" s="71"/>
      <c r="D878" s="67" t="str">
        <f aca="false">IF($B878="", "",SUMIF(LerXml!B:B,Relatorio!B878,LerXml!W:W))</f>
        <v/>
      </c>
      <c r="E878" s="67" t="str">
        <f aca="false">IF($B878="", "",SUMIF(LerXml!B:B,Relatorio!B878,LerXml!AX:AX))</f>
        <v/>
      </c>
      <c r="F878" s="68" t="str">
        <f aca="false">IF($B878="", "",SUMIF(LerXml!B:B,Relatorio!B878,LerXml!BA:BA))</f>
        <v/>
      </c>
      <c r="G878" s="67" t="str">
        <f aca="false">IF($B878="", "",SUMIF(LerXml!B:B,Relatorio!B878,LerXml!BB:BB))</f>
        <v/>
      </c>
      <c r="H878" s="67" t="str">
        <f aca="false">IF($B878="", "",SUMIF(LerXml!B:B,Relatorio!B878,LerXml!BE:BE))</f>
        <v/>
      </c>
      <c r="I878" s="68" t="str">
        <f aca="false">IF(AND($F878="",$G878="",$H878=""), "", IF(SUM(F878:H878)-D878 &lt; 0,0,SUM(F878:H878)-D878))</f>
        <v/>
      </c>
    </row>
    <row r="879" customFormat="false" ht="13.8" hidden="false" customHeight="true" outlineLevel="0" collapsed="false">
      <c r="A879" s="71"/>
      <c r="B879" s="72"/>
      <c r="C879" s="71"/>
      <c r="D879" s="67" t="str">
        <f aca="false">IF($B879="", "",SUMIF(LerXml!B:B,Relatorio!B879,LerXml!W:W))</f>
        <v/>
      </c>
      <c r="E879" s="67" t="str">
        <f aca="false">IF($B879="", "",SUMIF(LerXml!B:B,Relatorio!B879,LerXml!AX:AX))</f>
        <v/>
      </c>
      <c r="F879" s="68" t="str">
        <f aca="false">IF($B879="", "",SUMIF(LerXml!B:B,Relatorio!B879,LerXml!BA:BA))</f>
        <v/>
      </c>
      <c r="G879" s="67" t="str">
        <f aca="false">IF($B879="", "",SUMIF(LerXml!B:B,Relatorio!B879,LerXml!BB:BB))</f>
        <v/>
      </c>
      <c r="H879" s="67" t="str">
        <f aca="false">IF($B879="", "",SUMIF(LerXml!B:B,Relatorio!B879,LerXml!BE:BE))</f>
        <v/>
      </c>
      <c r="I879" s="68" t="str">
        <f aca="false">IF(AND($F879="",$G879="",$H879=""), "", IF(SUM(F879:H879)-D879 &lt; 0,0,SUM(F879:H879)-D879))</f>
        <v/>
      </c>
    </row>
    <row r="880" customFormat="false" ht="13.8" hidden="false" customHeight="true" outlineLevel="0" collapsed="false">
      <c r="A880" s="71"/>
      <c r="B880" s="72"/>
      <c r="C880" s="71"/>
      <c r="D880" s="67" t="str">
        <f aca="false">IF($B880="", "",SUMIF(LerXml!B:B,Relatorio!B880,LerXml!W:W))</f>
        <v/>
      </c>
      <c r="E880" s="67" t="str">
        <f aca="false">IF($B880="", "",SUMIF(LerXml!B:B,Relatorio!B880,LerXml!AX:AX))</f>
        <v/>
      </c>
      <c r="F880" s="68" t="str">
        <f aca="false">IF($B880="", "",SUMIF(LerXml!B:B,Relatorio!B880,LerXml!BA:BA))</f>
        <v/>
      </c>
      <c r="G880" s="67" t="str">
        <f aca="false">IF($B880="", "",SUMIF(LerXml!B:B,Relatorio!B880,LerXml!BB:BB))</f>
        <v/>
      </c>
      <c r="H880" s="67" t="str">
        <f aca="false">IF($B880="", "",SUMIF(LerXml!B:B,Relatorio!B880,LerXml!BE:BE))</f>
        <v/>
      </c>
      <c r="I880" s="68" t="str">
        <f aca="false">IF(AND($F880="",$G880="",$H880=""), "", IF(SUM(F880:H880)-D880 &lt; 0,0,SUM(F880:H880)-D880))</f>
        <v/>
      </c>
    </row>
    <row r="881" customFormat="false" ht="13.8" hidden="false" customHeight="true" outlineLevel="0" collapsed="false">
      <c r="A881" s="71"/>
      <c r="B881" s="72"/>
      <c r="C881" s="71"/>
      <c r="D881" s="67" t="str">
        <f aca="false">IF($B881="", "",SUMIF(LerXml!B:B,Relatorio!B881,LerXml!W:W))</f>
        <v/>
      </c>
      <c r="E881" s="67" t="str">
        <f aca="false">IF($B881="", "",SUMIF(LerXml!B:B,Relatorio!B881,LerXml!AX:AX))</f>
        <v/>
      </c>
      <c r="F881" s="68" t="str">
        <f aca="false">IF($B881="", "",SUMIF(LerXml!B:B,Relatorio!B881,LerXml!BA:BA))</f>
        <v/>
      </c>
      <c r="G881" s="67" t="str">
        <f aca="false">IF($B881="", "",SUMIF(LerXml!B:B,Relatorio!B881,LerXml!BB:BB))</f>
        <v/>
      </c>
      <c r="H881" s="67" t="str">
        <f aca="false">IF($B881="", "",SUMIF(LerXml!B:B,Relatorio!B881,LerXml!BE:BE))</f>
        <v/>
      </c>
      <c r="I881" s="68" t="str">
        <f aca="false">IF(AND($F881="",$G881="",$H881=""), "", IF(SUM(F881:H881)-D881 &lt; 0,0,SUM(F881:H881)-D881))</f>
        <v/>
      </c>
    </row>
    <row r="882" customFormat="false" ht="13.8" hidden="false" customHeight="true" outlineLevel="0" collapsed="false">
      <c r="A882" s="71"/>
      <c r="B882" s="72"/>
      <c r="C882" s="71"/>
      <c r="D882" s="67" t="str">
        <f aca="false">IF($B882="", "",SUMIF(LerXml!B:B,Relatorio!B882,LerXml!W:W))</f>
        <v/>
      </c>
      <c r="E882" s="67" t="str">
        <f aca="false">IF($B882="", "",SUMIF(LerXml!B:B,Relatorio!B882,LerXml!AX:AX))</f>
        <v/>
      </c>
      <c r="F882" s="68" t="str">
        <f aca="false">IF($B882="", "",SUMIF(LerXml!B:B,Relatorio!B882,LerXml!BA:BA))</f>
        <v/>
      </c>
      <c r="G882" s="67" t="str">
        <f aca="false">IF($B882="", "",SUMIF(LerXml!B:B,Relatorio!B882,LerXml!BB:BB))</f>
        <v/>
      </c>
      <c r="H882" s="67" t="str">
        <f aca="false">IF($B882="", "",SUMIF(LerXml!B:B,Relatorio!B882,LerXml!BE:BE))</f>
        <v/>
      </c>
      <c r="I882" s="68" t="str">
        <f aca="false">IF(AND($F882="",$G882="",$H882=""), "", IF(SUM(F882:H882)-D882 &lt; 0,0,SUM(F882:H882)-D882))</f>
        <v/>
      </c>
    </row>
    <row r="883" customFormat="false" ht="13.8" hidden="false" customHeight="true" outlineLevel="0" collapsed="false">
      <c r="A883" s="71"/>
      <c r="B883" s="72"/>
      <c r="C883" s="71"/>
      <c r="D883" s="67" t="str">
        <f aca="false">IF($B883="", "",SUMIF(LerXml!B:B,Relatorio!B883,LerXml!W:W))</f>
        <v/>
      </c>
      <c r="E883" s="67" t="str">
        <f aca="false">IF($B883="", "",SUMIF(LerXml!B:B,Relatorio!B883,LerXml!AX:AX))</f>
        <v/>
      </c>
      <c r="F883" s="68" t="str">
        <f aca="false">IF($B883="", "",SUMIF(LerXml!B:B,Relatorio!B883,LerXml!BA:BA))</f>
        <v/>
      </c>
      <c r="G883" s="67" t="str">
        <f aca="false">IF($B883="", "",SUMIF(LerXml!B:B,Relatorio!B883,LerXml!BB:BB))</f>
        <v/>
      </c>
      <c r="H883" s="67" t="str">
        <f aca="false">IF($B883="", "",SUMIF(LerXml!B:B,Relatorio!B883,LerXml!BE:BE))</f>
        <v/>
      </c>
      <c r="I883" s="68" t="str">
        <f aca="false">IF(AND($F883="",$G883="",$H883=""), "", IF(SUM(F883:H883)-D883 &lt; 0,0,SUM(F883:H883)-D883))</f>
        <v/>
      </c>
    </row>
    <row r="884" customFormat="false" ht="13.8" hidden="false" customHeight="true" outlineLevel="0" collapsed="false">
      <c r="A884" s="71"/>
      <c r="B884" s="72"/>
      <c r="C884" s="71"/>
      <c r="D884" s="67" t="str">
        <f aca="false">IF($B884="", "",SUMIF(LerXml!B:B,Relatorio!B884,LerXml!W:W))</f>
        <v/>
      </c>
      <c r="E884" s="67" t="str">
        <f aca="false">IF($B884="", "",SUMIF(LerXml!B:B,Relatorio!B884,LerXml!AX:AX))</f>
        <v/>
      </c>
      <c r="F884" s="68" t="str">
        <f aca="false">IF($B884="", "",SUMIF(LerXml!B:B,Relatorio!B884,LerXml!BA:BA))</f>
        <v/>
      </c>
      <c r="G884" s="67" t="str">
        <f aca="false">IF($B884="", "",SUMIF(LerXml!B:B,Relatorio!B884,LerXml!BB:BB))</f>
        <v/>
      </c>
      <c r="H884" s="67" t="str">
        <f aca="false">IF($B884="", "",SUMIF(LerXml!B:B,Relatorio!B884,LerXml!BE:BE))</f>
        <v/>
      </c>
      <c r="I884" s="68" t="str">
        <f aca="false">IF(AND($F884="",$G884="",$H884=""), "", IF(SUM(F884:H884)-D884 &lt; 0,0,SUM(F884:H884)-D884))</f>
        <v/>
      </c>
    </row>
    <row r="885" customFormat="false" ht="13.8" hidden="false" customHeight="true" outlineLevel="0" collapsed="false">
      <c r="A885" s="71"/>
      <c r="B885" s="72"/>
      <c r="C885" s="71"/>
      <c r="D885" s="67" t="str">
        <f aca="false">IF($B885="", "",SUMIF(LerXml!B:B,Relatorio!B885,LerXml!W:W))</f>
        <v/>
      </c>
      <c r="E885" s="67" t="str">
        <f aca="false">IF($B885="", "",SUMIF(LerXml!B:B,Relatorio!B885,LerXml!AX:AX))</f>
        <v/>
      </c>
      <c r="F885" s="68" t="str">
        <f aca="false">IF($B885="", "",SUMIF(LerXml!B:B,Relatorio!B885,LerXml!BA:BA))</f>
        <v/>
      </c>
      <c r="G885" s="67" t="str">
        <f aca="false">IF($B885="", "",SUMIF(LerXml!B:B,Relatorio!B885,LerXml!BB:BB))</f>
        <v/>
      </c>
      <c r="H885" s="67" t="str">
        <f aca="false">IF($B885="", "",SUMIF(LerXml!B:B,Relatorio!B885,LerXml!BE:BE))</f>
        <v/>
      </c>
      <c r="I885" s="68" t="str">
        <f aca="false">IF(AND($F885="",$G885="",$H885=""), "", IF(SUM(F885:H885)-D885 &lt; 0,0,SUM(F885:H885)-D885))</f>
        <v/>
      </c>
    </row>
    <row r="886" customFormat="false" ht="13.8" hidden="false" customHeight="true" outlineLevel="0" collapsed="false">
      <c r="A886" s="71"/>
      <c r="B886" s="72"/>
      <c r="C886" s="71"/>
      <c r="D886" s="67" t="str">
        <f aca="false">IF($B886="", "",SUMIF(LerXml!B:B,Relatorio!B886,LerXml!W:W))</f>
        <v/>
      </c>
      <c r="E886" s="67" t="str">
        <f aca="false">IF($B886="", "",SUMIF(LerXml!B:B,Relatorio!B886,LerXml!AX:AX))</f>
        <v/>
      </c>
      <c r="F886" s="68" t="str">
        <f aca="false">IF($B886="", "",SUMIF(LerXml!B:B,Relatorio!B886,LerXml!BA:BA))</f>
        <v/>
      </c>
      <c r="G886" s="67" t="str">
        <f aca="false">IF($B886="", "",SUMIF(LerXml!B:B,Relatorio!B886,LerXml!BB:BB))</f>
        <v/>
      </c>
      <c r="H886" s="67" t="str">
        <f aca="false">IF($B886="", "",SUMIF(LerXml!B:B,Relatorio!B886,LerXml!BE:BE))</f>
        <v/>
      </c>
      <c r="I886" s="68" t="str">
        <f aca="false">IF(AND($F886="",$G886="",$H886=""), "", IF(SUM(F886:H886)-D886 &lt; 0,0,SUM(F886:H886)-D886))</f>
        <v/>
      </c>
    </row>
    <row r="887" customFormat="false" ht="13.8" hidden="false" customHeight="true" outlineLevel="0" collapsed="false">
      <c r="A887" s="71"/>
      <c r="B887" s="72"/>
      <c r="C887" s="71"/>
      <c r="D887" s="67" t="str">
        <f aca="false">IF($B887="", "",SUMIF(LerXml!B:B,Relatorio!B887,LerXml!W:W))</f>
        <v/>
      </c>
      <c r="E887" s="67" t="str">
        <f aca="false">IF($B887="", "",SUMIF(LerXml!B:B,Relatorio!B887,LerXml!AX:AX))</f>
        <v/>
      </c>
      <c r="F887" s="68" t="str">
        <f aca="false">IF($B887="", "",SUMIF(LerXml!B:B,Relatorio!B887,LerXml!BA:BA))</f>
        <v/>
      </c>
      <c r="G887" s="67" t="str">
        <f aca="false">IF($B887="", "",SUMIF(LerXml!B:B,Relatorio!B887,LerXml!BB:BB))</f>
        <v/>
      </c>
      <c r="H887" s="67" t="str">
        <f aca="false">IF($B887="", "",SUMIF(LerXml!B:B,Relatorio!B887,LerXml!BE:BE))</f>
        <v/>
      </c>
      <c r="I887" s="68" t="str">
        <f aca="false">IF(AND($F887="",$G887="",$H887=""), "", IF(SUM(F887:H887)-D887 &lt; 0,0,SUM(F887:H887)-D887))</f>
        <v/>
      </c>
    </row>
    <row r="888" customFormat="false" ht="13.8" hidden="false" customHeight="true" outlineLevel="0" collapsed="false">
      <c r="A888" s="71"/>
      <c r="B888" s="72"/>
      <c r="C888" s="71"/>
      <c r="D888" s="67" t="str">
        <f aca="false">IF($B888="", "",SUMIF(LerXml!B:B,Relatorio!B888,LerXml!W:W))</f>
        <v/>
      </c>
      <c r="E888" s="67" t="str">
        <f aca="false">IF($B888="", "",SUMIF(LerXml!B:B,Relatorio!B888,LerXml!AX:AX))</f>
        <v/>
      </c>
      <c r="F888" s="68" t="str">
        <f aca="false">IF($B888="", "",SUMIF(LerXml!B:B,Relatorio!B888,LerXml!BA:BA))</f>
        <v/>
      </c>
      <c r="G888" s="67" t="str">
        <f aca="false">IF($B888="", "",SUMIF(LerXml!B:B,Relatorio!B888,LerXml!BB:BB))</f>
        <v/>
      </c>
      <c r="H888" s="67" t="str">
        <f aca="false">IF($B888="", "",SUMIF(LerXml!B:B,Relatorio!B888,LerXml!BE:BE))</f>
        <v/>
      </c>
      <c r="I888" s="68" t="str">
        <f aca="false">IF(AND($F888="",$G888="",$H888=""), "", IF(SUM(F888:H888)-D888 &lt; 0,0,SUM(F888:H888)-D888))</f>
        <v/>
      </c>
    </row>
    <row r="889" customFormat="false" ht="13.8" hidden="false" customHeight="true" outlineLevel="0" collapsed="false">
      <c r="A889" s="71"/>
      <c r="B889" s="72"/>
      <c r="C889" s="71"/>
      <c r="D889" s="67" t="str">
        <f aca="false">IF($B889="", "",SUMIF(LerXml!B:B,Relatorio!B889,LerXml!W:W))</f>
        <v/>
      </c>
      <c r="E889" s="67" t="str">
        <f aca="false">IF($B889="", "",SUMIF(LerXml!B:B,Relatorio!B889,LerXml!AX:AX))</f>
        <v/>
      </c>
      <c r="F889" s="68" t="str">
        <f aca="false">IF($B889="", "",SUMIF(LerXml!B:B,Relatorio!B889,LerXml!BA:BA))</f>
        <v/>
      </c>
      <c r="G889" s="67" t="str">
        <f aca="false">IF($B889="", "",SUMIF(LerXml!B:B,Relatorio!B889,LerXml!BB:BB))</f>
        <v/>
      </c>
      <c r="H889" s="67" t="str">
        <f aca="false">IF($B889="", "",SUMIF(LerXml!B:B,Relatorio!B889,LerXml!BE:BE))</f>
        <v/>
      </c>
      <c r="I889" s="68" t="str">
        <f aca="false">IF(AND($F889="",$G889="",$H889=""), "", IF(SUM(F889:H889)-D889 &lt; 0,0,SUM(F889:H889)-D889))</f>
        <v/>
      </c>
    </row>
    <row r="890" customFormat="false" ht="13.8" hidden="false" customHeight="true" outlineLevel="0" collapsed="false">
      <c r="A890" s="71"/>
      <c r="B890" s="72"/>
      <c r="C890" s="71"/>
      <c r="D890" s="67" t="str">
        <f aca="false">IF($B890="", "",SUMIF(LerXml!B:B,Relatorio!B890,LerXml!W:W))</f>
        <v/>
      </c>
      <c r="E890" s="67" t="str">
        <f aca="false">IF($B890="", "",SUMIF(LerXml!B:B,Relatorio!B890,LerXml!AX:AX))</f>
        <v/>
      </c>
      <c r="F890" s="68" t="str">
        <f aca="false">IF($B890="", "",SUMIF(LerXml!B:B,Relatorio!B890,LerXml!BA:BA))</f>
        <v/>
      </c>
      <c r="G890" s="67" t="str">
        <f aca="false">IF($B890="", "",SUMIF(LerXml!B:B,Relatorio!B890,LerXml!BB:BB))</f>
        <v/>
      </c>
      <c r="H890" s="67" t="str">
        <f aca="false">IF($B890="", "",SUMIF(LerXml!B:B,Relatorio!B890,LerXml!BE:BE))</f>
        <v/>
      </c>
      <c r="I890" s="68" t="str">
        <f aca="false">IF(AND($F890="",$G890="",$H890=""), "", IF(SUM(F890:H890)-D890 &lt; 0,0,SUM(F890:H890)-D890))</f>
        <v/>
      </c>
    </row>
    <row r="891" customFormat="false" ht="13.8" hidden="false" customHeight="true" outlineLevel="0" collapsed="false">
      <c r="A891" s="71"/>
      <c r="B891" s="72"/>
      <c r="C891" s="71"/>
      <c r="D891" s="67" t="str">
        <f aca="false">IF($B891="", "",SUMIF(LerXml!B:B,Relatorio!B891,LerXml!W:W))</f>
        <v/>
      </c>
      <c r="E891" s="67" t="str">
        <f aca="false">IF($B891="", "",SUMIF(LerXml!B:B,Relatorio!B891,LerXml!AX:AX))</f>
        <v/>
      </c>
      <c r="F891" s="68" t="str">
        <f aca="false">IF($B891="", "",SUMIF(LerXml!B:B,Relatorio!B891,LerXml!BA:BA))</f>
        <v/>
      </c>
      <c r="G891" s="67" t="str">
        <f aca="false">IF($B891="", "",SUMIF(LerXml!B:B,Relatorio!B891,LerXml!BB:BB))</f>
        <v/>
      </c>
      <c r="H891" s="67" t="str">
        <f aca="false">IF($B891="", "",SUMIF(LerXml!B:B,Relatorio!B891,LerXml!BE:BE))</f>
        <v/>
      </c>
      <c r="I891" s="68" t="str">
        <f aca="false">IF(AND($F891="",$G891="",$H891=""), "", IF(SUM(F891:H891)-D891 &lt; 0,0,SUM(F891:H891)-D891))</f>
        <v/>
      </c>
    </row>
    <row r="892" customFormat="false" ht="13.8" hidden="false" customHeight="true" outlineLevel="0" collapsed="false">
      <c r="A892" s="71"/>
      <c r="B892" s="72"/>
      <c r="C892" s="71"/>
      <c r="D892" s="67" t="str">
        <f aca="false">IF($B892="", "",SUMIF(LerXml!B:B,Relatorio!B892,LerXml!W:W))</f>
        <v/>
      </c>
      <c r="E892" s="67" t="str">
        <f aca="false">IF($B892="", "",SUMIF(LerXml!B:B,Relatorio!B892,LerXml!AX:AX))</f>
        <v/>
      </c>
      <c r="F892" s="68" t="str">
        <f aca="false">IF($B892="", "",SUMIF(LerXml!B:B,Relatorio!B892,LerXml!BA:BA))</f>
        <v/>
      </c>
      <c r="G892" s="67" t="str">
        <f aca="false">IF($B892="", "",SUMIF(LerXml!B:B,Relatorio!B892,LerXml!BB:BB))</f>
        <v/>
      </c>
      <c r="H892" s="67" t="str">
        <f aca="false">IF($B892="", "",SUMIF(LerXml!B:B,Relatorio!B892,LerXml!BE:BE))</f>
        <v/>
      </c>
      <c r="I892" s="68" t="str">
        <f aca="false">IF(AND($F892="",$G892="",$H892=""), "", IF(SUM(F892:H892)-D892 &lt; 0,0,SUM(F892:H892)-D892))</f>
        <v/>
      </c>
    </row>
    <row r="893" customFormat="false" ht="13.8" hidden="false" customHeight="true" outlineLevel="0" collapsed="false">
      <c r="A893" s="71"/>
      <c r="B893" s="72"/>
      <c r="C893" s="71"/>
      <c r="D893" s="67" t="str">
        <f aca="false">IF($B893="", "",SUMIF(LerXml!B:B,Relatorio!B893,LerXml!W:W))</f>
        <v/>
      </c>
      <c r="E893" s="67" t="str">
        <f aca="false">IF($B893="", "",SUMIF(LerXml!B:B,Relatorio!B893,LerXml!AX:AX))</f>
        <v/>
      </c>
      <c r="F893" s="68" t="str">
        <f aca="false">IF($B893="", "",SUMIF(LerXml!B:B,Relatorio!B893,LerXml!BA:BA))</f>
        <v/>
      </c>
      <c r="G893" s="67" t="str">
        <f aca="false">IF($B893="", "",SUMIF(LerXml!B:B,Relatorio!B893,LerXml!BB:BB))</f>
        <v/>
      </c>
      <c r="H893" s="67" t="str">
        <f aca="false">IF($B893="", "",SUMIF(LerXml!B:B,Relatorio!B893,LerXml!BE:BE))</f>
        <v/>
      </c>
      <c r="I893" s="68" t="str">
        <f aca="false">IF(AND($F893="",$G893="",$H893=""), "", IF(SUM(F893:H893)-D893 &lt; 0,0,SUM(F893:H893)-D893))</f>
        <v/>
      </c>
    </row>
    <row r="894" customFormat="false" ht="13.8" hidden="false" customHeight="true" outlineLevel="0" collapsed="false">
      <c r="A894" s="71"/>
      <c r="B894" s="72"/>
      <c r="C894" s="71"/>
      <c r="D894" s="67" t="str">
        <f aca="false">IF($B894="", "",SUMIF(LerXml!B:B,Relatorio!B894,LerXml!W:W))</f>
        <v/>
      </c>
      <c r="E894" s="67" t="str">
        <f aca="false">IF($B894="", "",SUMIF(LerXml!B:B,Relatorio!B894,LerXml!AX:AX))</f>
        <v/>
      </c>
      <c r="F894" s="68" t="str">
        <f aca="false">IF($B894="", "",SUMIF(LerXml!B:B,Relatorio!B894,LerXml!BA:BA))</f>
        <v/>
      </c>
      <c r="G894" s="67" t="str">
        <f aca="false">IF($B894="", "",SUMIF(LerXml!B:B,Relatorio!B894,LerXml!BB:BB))</f>
        <v/>
      </c>
      <c r="H894" s="67" t="str">
        <f aca="false">IF($B894="", "",SUMIF(LerXml!B:B,Relatorio!B894,LerXml!BE:BE))</f>
        <v/>
      </c>
      <c r="I894" s="68" t="str">
        <f aca="false">IF(AND($F894="",$G894="",$H894=""), "", IF(SUM(F894:H894)-D894 &lt; 0,0,SUM(F894:H894)-D894))</f>
        <v/>
      </c>
    </row>
    <row r="895" customFormat="false" ht="13.8" hidden="false" customHeight="true" outlineLevel="0" collapsed="false">
      <c r="A895" s="71"/>
      <c r="B895" s="72"/>
      <c r="C895" s="71"/>
      <c r="D895" s="67" t="str">
        <f aca="false">IF($B895="", "",SUMIF(LerXml!B:B,Relatorio!B895,LerXml!W:W))</f>
        <v/>
      </c>
      <c r="E895" s="67" t="str">
        <f aca="false">IF($B895="", "",SUMIF(LerXml!B:B,Relatorio!B895,LerXml!AX:AX))</f>
        <v/>
      </c>
      <c r="F895" s="68" t="str">
        <f aca="false">IF($B895="", "",SUMIF(LerXml!B:B,Relatorio!B895,LerXml!BA:BA))</f>
        <v/>
      </c>
      <c r="G895" s="67" t="str">
        <f aca="false">IF($B895="", "",SUMIF(LerXml!B:B,Relatorio!B895,LerXml!BB:BB))</f>
        <v/>
      </c>
      <c r="H895" s="67" t="str">
        <f aca="false">IF($B895="", "",SUMIF(LerXml!B:B,Relatorio!B895,LerXml!BE:BE))</f>
        <v/>
      </c>
      <c r="I895" s="68" t="str">
        <f aca="false">IF(AND($F895="",$G895="",$H895=""), "", IF(SUM(F895:H895)-D895 &lt; 0,0,SUM(F895:H895)-D895))</f>
        <v/>
      </c>
    </row>
    <row r="896" customFormat="false" ht="13.8" hidden="false" customHeight="true" outlineLevel="0" collapsed="false">
      <c r="A896" s="71"/>
      <c r="B896" s="72"/>
      <c r="C896" s="71"/>
      <c r="D896" s="67" t="str">
        <f aca="false">IF($B896="", "",SUMIF(LerXml!B:B,Relatorio!B896,LerXml!W:W))</f>
        <v/>
      </c>
      <c r="E896" s="67" t="str">
        <f aca="false">IF($B896="", "",SUMIF(LerXml!B:B,Relatorio!B896,LerXml!AX:AX))</f>
        <v/>
      </c>
      <c r="F896" s="68" t="str">
        <f aca="false">IF($B896="", "",SUMIF(LerXml!B:B,Relatorio!B896,LerXml!BA:BA))</f>
        <v/>
      </c>
      <c r="G896" s="67" t="str">
        <f aca="false">IF($B896="", "",SUMIF(LerXml!B:B,Relatorio!B896,LerXml!BB:BB))</f>
        <v/>
      </c>
      <c r="H896" s="67" t="str">
        <f aca="false">IF($B896="", "",SUMIF(LerXml!B:B,Relatorio!B896,LerXml!BE:BE))</f>
        <v/>
      </c>
      <c r="I896" s="68" t="str">
        <f aca="false">IF(AND($F896="",$G896="",$H896=""), "", IF(SUM(F896:H896)-D896 &lt; 0,0,SUM(F896:H896)-D896))</f>
        <v/>
      </c>
    </row>
    <row r="897" customFormat="false" ht="13.8" hidden="false" customHeight="true" outlineLevel="0" collapsed="false">
      <c r="A897" s="71"/>
      <c r="B897" s="72"/>
      <c r="C897" s="71"/>
      <c r="D897" s="67" t="str">
        <f aca="false">IF($B897="", "",SUMIF(LerXml!B:B,Relatorio!B897,LerXml!W:W))</f>
        <v/>
      </c>
      <c r="E897" s="67" t="str">
        <f aca="false">IF($B897="", "",SUMIF(LerXml!B:B,Relatorio!B897,LerXml!AX:AX))</f>
        <v/>
      </c>
      <c r="F897" s="68" t="str">
        <f aca="false">IF($B897="", "",SUMIF(LerXml!B:B,Relatorio!B897,LerXml!BA:BA))</f>
        <v/>
      </c>
      <c r="G897" s="67" t="str">
        <f aca="false">IF($B897="", "",SUMIF(LerXml!B:B,Relatorio!B897,LerXml!BB:BB))</f>
        <v/>
      </c>
      <c r="H897" s="67" t="str">
        <f aca="false">IF($B897="", "",SUMIF(LerXml!B:B,Relatorio!B897,LerXml!BE:BE))</f>
        <v/>
      </c>
      <c r="I897" s="68" t="str">
        <f aca="false">IF(AND($F897="",$G897="",$H897=""), "", IF(SUM(F897:H897)-D897 &lt; 0,0,SUM(F897:H897)-D897))</f>
        <v/>
      </c>
    </row>
    <row r="898" customFormat="false" ht="13.8" hidden="false" customHeight="true" outlineLevel="0" collapsed="false">
      <c r="A898" s="71"/>
      <c r="B898" s="72"/>
      <c r="C898" s="71"/>
      <c r="D898" s="67" t="str">
        <f aca="false">IF($B898="", "",SUMIF(LerXml!B:B,Relatorio!B898,LerXml!W:W))</f>
        <v/>
      </c>
      <c r="E898" s="67" t="str">
        <f aca="false">IF($B898="", "",SUMIF(LerXml!B:B,Relatorio!B898,LerXml!AX:AX))</f>
        <v/>
      </c>
      <c r="F898" s="68" t="str">
        <f aca="false">IF($B898="", "",SUMIF(LerXml!B:B,Relatorio!B898,LerXml!BA:BA))</f>
        <v/>
      </c>
      <c r="G898" s="67" t="str">
        <f aca="false">IF($B898="", "",SUMIF(LerXml!B:B,Relatorio!B898,LerXml!BB:BB))</f>
        <v/>
      </c>
      <c r="H898" s="67" t="str">
        <f aca="false">IF($B898="", "",SUMIF(LerXml!B:B,Relatorio!B898,LerXml!BE:BE))</f>
        <v/>
      </c>
      <c r="I898" s="68" t="str">
        <f aca="false">IF(AND($F898="",$G898="",$H898=""), "", IF(SUM(F898:H898)-D898 &lt; 0,0,SUM(F898:H898)-D898))</f>
        <v/>
      </c>
    </row>
    <row r="899" customFormat="false" ht="13.8" hidden="false" customHeight="true" outlineLevel="0" collapsed="false">
      <c r="A899" s="71"/>
      <c r="B899" s="72"/>
      <c r="C899" s="71"/>
      <c r="D899" s="67" t="str">
        <f aca="false">IF($B899="", "",SUMIF(LerXml!B:B,Relatorio!B899,LerXml!W:W))</f>
        <v/>
      </c>
      <c r="E899" s="67" t="str">
        <f aca="false">IF($B899="", "",SUMIF(LerXml!B:B,Relatorio!B899,LerXml!AX:AX))</f>
        <v/>
      </c>
      <c r="F899" s="68" t="str">
        <f aca="false">IF($B899="", "",SUMIF(LerXml!B:B,Relatorio!B899,LerXml!BA:BA))</f>
        <v/>
      </c>
      <c r="G899" s="67" t="str">
        <f aca="false">IF($B899="", "",SUMIF(LerXml!B:B,Relatorio!B899,LerXml!BB:BB))</f>
        <v/>
      </c>
      <c r="H899" s="67" t="str">
        <f aca="false">IF($B899="", "",SUMIF(LerXml!B:B,Relatorio!B899,LerXml!BE:BE))</f>
        <v/>
      </c>
      <c r="I899" s="68" t="str">
        <f aca="false">IF(AND($F899="",$G899="",$H899=""), "", IF(SUM(F899:H899)-D899 &lt; 0,0,SUM(F899:H899)-D899))</f>
        <v/>
      </c>
    </row>
    <row r="900" customFormat="false" ht="13.8" hidden="false" customHeight="true" outlineLevel="0" collapsed="false">
      <c r="A900" s="71"/>
      <c r="B900" s="72"/>
      <c r="C900" s="71"/>
      <c r="D900" s="67" t="str">
        <f aca="false">IF($B900="", "",SUMIF(LerXml!B:B,Relatorio!B900,LerXml!W:W))</f>
        <v/>
      </c>
      <c r="E900" s="67" t="str">
        <f aca="false">IF($B900="", "",SUMIF(LerXml!B:B,Relatorio!B900,LerXml!AX:AX))</f>
        <v/>
      </c>
      <c r="F900" s="68" t="str">
        <f aca="false">IF($B900="", "",SUMIF(LerXml!B:B,Relatorio!B900,LerXml!BA:BA))</f>
        <v/>
      </c>
      <c r="G900" s="67" t="str">
        <f aca="false">IF($B900="", "",SUMIF(LerXml!B:B,Relatorio!B900,LerXml!BB:BB))</f>
        <v/>
      </c>
      <c r="H900" s="67" t="str">
        <f aca="false">IF($B900="", "",SUMIF(LerXml!B:B,Relatorio!B900,LerXml!BE:BE))</f>
        <v/>
      </c>
      <c r="I900" s="68" t="str">
        <f aca="false">IF(AND($F900="",$G900="",$H900=""), "", IF(SUM(F900:H900)-D900 &lt; 0,0,SUM(F900:H900)-D900))</f>
        <v/>
      </c>
    </row>
    <row r="901" customFormat="false" ht="13.8" hidden="false" customHeight="true" outlineLevel="0" collapsed="false">
      <c r="A901" s="71"/>
      <c r="B901" s="72"/>
      <c r="C901" s="71"/>
      <c r="D901" s="67" t="str">
        <f aca="false">IF($B901="", "",SUMIF(LerXml!B:B,Relatorio!B901,LerXml!W:W))</f>
        <v/>
      </c>
      <c r="E901" s="67" t="str">
        <f aca="false">IF($B901="", "",SUMIF(LerXml!B:B,Relatorio!B901,LerXml!AX:AX))</f>
        <v/>
      </c>
      <c r="F901" s="68" t="str">
        <f aca="false">IF($B901="", "",SUMIF(LerXml!B:B,Relatorio!B901,LerXml!BA:BA))</f>
        <v/>
      </c>
      <c r="G901" s="67" t="str">
        <f aca="false">IF($B901="", "",SUMIF(LerXml!B:B,Relatorio!B901,LerXml!BB:BB))</f>
        <v/>
      </c>
      <c r="H901" s="67" t="str">
        <f aca="false">IF($B901="", "",SUMIF(LerXml!B:B,Relatorio!B901,LerXml!BE:BE))</f>
        <v/>
      </c>
      <c r="I901" s="68" t="str">
        <f aca="false">IF(AND($F901="",$G901="",$H901=""), "", IF(SUM(F901:H901)-D901 &lt; 0,0,SUM(F901:H901)-D901))</f>
        <v/>
      </c>
    </row>
    <row r="902" customFormat="false" ht="13.8" hidden="false" customHeight="true" outlineLevel="0" collapsed="false">
      <c r="A902" s="71"/>
      <c r="B902" s="72"/>
      <c r="C902" s="71"/>
      <c r="D902" s="67" t="str">
        <f aca="false">IF($B902="", "",SUMIF(LerXml!B:B,Relatorio!B902,LerXml!W:W))</f>
        <v/>
      </c>
      <c r="E902" s="67" t="str">
        <f aca="false">IF($B902="", "",SUMIF(LerXml!B:B,Relatorio!B902,LerXml!AX:AX))</f>
        <v/>
      </c>
      <c r="F902" s="68" t="str">
        <f aca="false">IF($B902="", "",SUMIF(LerXml!B:B,Relatorio!B902,LerXml!BA:BA))</f>
        <v/>
      </c>
      <c r="G902" s="67" t="str">
        <f aca="false">IF($B902="", "",SUMIF(LerXml!B:B,Relatorio!B902,LerXml!BB:BB))</f>
        <v/>
      </c>
      <c r="H902" s="67" t="str">
        <f aca="false">IF($B902="", "",SUMIF(LerXml!B:B,Relatorio!B902,LerXml!BE:BE))</f>
        <v/>
      </c>
      <c r="I902" s="68" t="str">
        <f aca="false">IF(AND($F902="",$G902="",$H902=""), "", IF(SUM(F902:H902)-D902 &lt; 0,0,SUM(F902:H902)-D902))</f>
        <v/>
      </c>
    </row>
    <row r="903" customFormat="false" ht="13.8" hidden="false" customHeight="true" outlineLevel="0" collapsed="false">
      <c r="A903" s="71"/>
      <c r="B903" s="72"/>
      <c r="C903" s="71"/>
      <c r="D903" s="67" t="str">
        <f aca="false">IF($B903="", "",SUMIF(LerXml!B:B,Relatorio!B903,LerXml!W:W))</f>
        <v/>
      </c>
      <c r="E903" s="67" t="str">
        <f aca="false">IF($B903="", "",SUMIF(LerXml!B:B,Relatorio!B903,LerXml!AX:AX))</f>
        <v/>
      </c>
      <c r="F903" s="68" t="str">
        <f aca="false">IF($B903="", "",SUMIF(LerXml!B:B,Relatorio!B903,LerXml!BA:BA))</f>
        <v/>
      </c>
      <c r="G903" s="67" t="str">
        <f aca="false">IF($B903="", "",SUMIF(LerXml!B:B,Relatorio!B903,LerXml!BB:BB))</f>
        <v/>
      </c>
      <c r="H903" s="67" t="str">
        <f aca="false">IF($B903="", "",SUMIF(LerXml!B:B,Relatorio!B903,LerXml!BE:BE))</f>
        <v/>
      </c>
      <c r="I903" s="68" t="str">
        <f aca="false">IF(AND($F903="",$G903="",$H903=""), "", IF(SUM(F903:H903)-D903 &lt; 0,0,SUM(F903:H903)-D903))</f>
        <v/>
      </c>
    </row>
    <row r="904" customFormat="false" ht="13.8" hidden="false" customHeight="true" outlineLevel="0" collapsed="false">
      <c r="A904" s="71"/>
      <c r="B904" s="72"/>
      <c r="C904" s="71"/>
      <c r="D904" s="67" t="str">
        <f aca="false">IF($B904="", "",SUMIF(LerXml!B:B,Relatorio!B904,LerXml!W:W))</f>
        <v/>
      </c>
      <c r="E904" s="67" t="str">
        <f aca="false">IF($B904="", "",SUMIF(LerXml!B:B,Relatorio!B904,LerXml!AX:AX))</f>
        <v/>
      </c>
      <c r="F904" s="68" t="str">
        <f aca="false">IF($B904="", "",SUMIF(LerXml!B:B,Relatorio!B904,LerXml!BA:BA))</f>
        <v/>
      </c>
      <c r="G904" s="67" t="str">
        <f aca="false">IF($B904="", "",SUMIF(LerXml!B:B,Relatorio!B904,LerXml!BB:BB))</f>
        <v/>
      </c>
      <c r="H904" s="67" t="str">
        <f aca="false">IF($B904="", "",SUMIF(LerXml!B:B,Relatorio!B904,LerXml!BE:BE))</f>
        <v/>
      </c>
      <c r="I904" s="68" t="str">
        <f aca="false">IF(AND($F904="",$G904="",$H904=""), "", IF(SUM(F904:H904)-D904 &lt; 0,0,SUM(F904:H904)-D904))</f>
        <v/>
      </c>
    </row>
    <row r="905" customFormat="false" ht="13.8" hidden="false" customHeight="true" outlineLevel="0" collapsed="false">
      <c r="A905" s="71"/>
      <c r="B905" s="72"/>
      <c r="C905" s="71"/>
      <c r="D905" s="67" t="str">
        <f aca="false">IF($B905="", "",SUMIF(LerXml!B:B,Relatorio!B905,LerXml!W:W))</f>
        <v/>
      </c>
      <c r="E905" s="67" t="str">
        <f aca="false">IF($B905="", "",SUMIF(LerXml!B:B,Relatorio!B905,LerXml!AX:AX))</f>
        <v/>
      </c>
      <c r="F905" s="68" t="str">
        <f aca="false">IF($B905="", "",SUMIF(LerXml!B:B,Relatorio!B905,LerXml!BA:BA))</f>
        <v/>
      </c>
      <c r="G905" s="67" t="str">
        <f aca="false">IF($B905="", "",SUMIF(LerXml!B:B,Relatorio!B905,LerXml!BB:BB))</f>
        <v/>
      </c>
      <c r="H905" s="67" t="str">
        <f aca="false">IF($B905="", "",SUMIF(LerXml!B:B,Relatorio!B905,LerXml!BE:BE))</f>
        <v/>
      </c>
      <c r="I905" s="68" t="str">
        <f aca="false">IF(AND($F905="",$G905="",$H905=""), "", IF(SUM(F905:H905)-D905 &lt; 0,0,SUM(F905:H905)-D905))</f>
        <v/>
      </c>
    </row>
    <row r="906" customFormat="false" ht="13.8" hidden="false" customHeight="true" outlineLevel="0" collapsed="false">
      <c r="A906" s="71"/>
      <c r="B906" s="72"/>
      <c r="C906" s="71"/>
      <c r="D906" s="67" t="str">
        <f aca="false">IF($B906="", "",SUMIF(LerXml!B:B,Relatorio!B906,LerXml!W:W))</f>
        <v/>
      </c>
      <c r="E906" s="67" t="str">
        <f aca="false">IF($B906="", "",SUMIF(LerXml!B:B,Relatorio!B906,LerXml!AX:AX))</f>
        <v/>
      </c>
      <c r="F906" s="68" t="str">
        <f aca="false">IF($B906="", "",SUMIF(LerXml!B:B,Relatorio!B906,LerXml!BA:BA))</f>
        <v/>
      </c>
      <c r="G906" s="67" t="str">
        <f aca="false">IF($B906="", "",SUMIF(LerXml!B:B,Relatorio!B906,LerXml!BB:BB))</f>
        <v/>
      </c>
      <c r="H906" s="67" t="str">
        <f aca="false">IF($B906="", "",SUMIF(LerXml!B:B,Relatorio!B906,LerXml!BE:BE))</f>
        <v/>
      </c>
      <c r="I906" s="68" t="str">
        <f aca="false">IF(AND($F906="",$G906="",$H906=""), "", IF(SUM(F906:H906)-D906 &lt; 0,0,SUM(F906:H906)-D906))</f>
        <v/>
      </c>
    </row>
    <row r="907" customFormat="false" ht="13.8" hidden="false" customHeight="true" outlineLevel="0" collapsed="false">
      <c r="A907" s="71"/>
      <c r="B907" s="72"/>
      <c r="C907" s="71"/>
      <c r="D907" s="67" t="str">
        <f aca="false">IF($B907="", "",SUMIF(LerXml!B:B,Relatorio!B907,LerXml!W:W))</f>
        <v/>
      </c>
      <c r="E907" s="67" t="str">
        <f aca="false">IF($B907="", "",SUMIF(LerXml!B:B,Relatorio!B907,LerXml!AX:AX))</f>
        <v/>
      </c>
      <c r="F907" s="68" t="str">
        <f aca="false">IF($B907="", "",SUMIF(LerXml!B:B,Relatorio!B907,LerXml!BA:BA))</f>
        <v/>
      </c>
      <c r="G907" s="67" t="str">
        <f aca="false">IF($B907="", "",SUMIF(LerXml!B:B,Relatorio!B907,LerXml!BB:BB))</f>
        <v/>
      </c>
      <c r="H907" s="67" t="str">
        <f aca="false">IF($B907="", "",SUMIF(LerXml!B:B,Relatorio!B907,LerXml!BE:BE))</f>
        <v/>
      </c>
      <c r="I907" s="68" t="str">
        <f aca="false">IF(AND($F907="",$G907="",$H907=""), "", IF(SUM(F907:H907)-D907 &lt; 0,0,SUM(F907:H907)-D907))</f>
        <v/>
      </c>
    </row>
    <row r="908" customFormat="false" ht="13.8" hidden="false" customHeight="true" outlineLevel="0" collapsed="false">
      <c r="A908" s="71"/>
      <c r="B908" s="72"/>
      <c r="C908" s="71"/>
      <c r="D908" s="67" t="str">
        <f aca="false">IF($B908="", "",SUMIF(LerXml!B:B,Relatorio!B908,LerXml!W:W))</f>
        <v/>
      </c>
      <c r="E908" s="67" t="str">
        <f aca="false">IF($B908="", "",SUMIF(LerXml!B:B,Relatorio!B908,LerXml!AX:AX))</f>
        <v/>
      </c>
      <c r="F908" s="68" t="str">
        <f aca="false">IF($B908="", "",SUMIF(LerXml!B:B,Relatorio!B908,LerXml!BA:BA))</f>
        <v/>
      </c>
      <c r="G908" s="67" t="str">
        <f aca="false">IF($B908="", "",SUMIF(LerXml!B:B,Relatorio!B908,LerXml!BB:BB))</f>
        <v/>
      </c>
      <c r="H908" s="67" t="str">
        <f aca="false">IF($B908="", "",SUMIF(LerXml!B:B,Relatorio!B908,LerXml!BE:BE))</f>
        <v/>
      </c>
      <c r="I908" s="68" t="str">
        <f aca="false">IF(AND($F908="",$G908="",$H908=""), "", IF(SUM(F908:H908)-D908 &lt; 0,0,SUM(F908:H908)-D908))</f>
        <v/>
      </c>
    </row>
    <row r="909" customFormat="false" ht="13.8" hidden="false" customHeight="true" outlineLevel="0" collapsed="false">
      <c r="A909" s="71"/>
      <c r="B909" s="72"/>
      <c r="C909" s="71"/>
      <c r="D909" s="67" t="str">
        <f aca="false">IF($B909="", "",SUMIF(LerXml!B:B,Relatorio!B909,LerXml!W:W))</f>
        <v/>
      </c>
      <c r="E909" s="67" t="str">
        <f aca="false">IF($B909="", "",SUMIF(LerXml!B:B,Relatorio!B909,LerXml!AX:AX))</f>
        <v/>
      </c>
      <c r="F909" s="68" t="str">
        <f aca="false">IF($B909="", "",SUMIF(LerXml!B:B,Relatorio!B909,LerXml!BA:BA))</f>
        <v/>
      </c>
      <c r="G909" s="67" t="str">
        <f aca="false">IF($B909="", "",SUMIF(LerXml!B:B,Relatorio!B909,LerXml!BB:BB))</f>
        <v/>
      </c>
      <c r="H909" s="67" t="str">
        <f aca="false">IF($B909="", "",SUMIF(LerXml!B:B,Relatorio!B909,LerXml!BE:BE))</f>
        <v/>
      </c>
      <c r="I909" s="68" t="str">
        <f aca="false">IF(AND($F909="",$G909="",$H909=""), "", IF(SUM(F909:H909)-D909 &lt; 0,0,SUM(F909:H909)-D909))</f>
        <v/>
      </c>
    </row>
    <row r="910" customFormat="false" ht="13.8" hidden="false" customHeight="true" outlineLevel="0" collapsed="false">
      <c r="A910" s="71"/>
      <c r="B910" s="72"/>
      <c r="C910" s="71"/>
      <c r="D910" s="67" t="str">
        <f aca="false">IF($B910="", "",SUMIF(LerXml!B:B,Relatorio!B910,LerXml!W:W))</f>
        <v/>
      </c>
      <c r="E910" s="67" t="str">
        <f aca="false">IF($B910="", "",SUMIF(LerXml!B:B,Relatorio!B910,LerXml!AX:AX))</f>
        <v/>
      </c>
      <c r="F910" s="68" t="str">
        <f aca="false">IF($B910="", "",SUMIF(LerXml!B:B,Relatorio!B910,LerXml!BA:BA))</f>
        <v/>
      </c>
      <c r="G910" s="67" t="str">
        <f aca="false">IF($B910="", "",SUMIF(LerXml!B:B,Relatorio!B910,LerXml!BB:BB))</f>
        <v/>
      </c>
      <c r="H910" s="67" t="str">
        <f aca="false">IF($B910="", "",SUMIF(LerXml!B:B,Relatorio!B910,LerXml!BE:BE))</f>
        <v/>
      </c>
      <c r="I910" s="68" t="str">
        <f aca="false">IF(AND($F910="",$G910="",$H910=""), "", IF(SUM(F910:H910)-D910 &lt; 0,0,SUM(F910:H910)-D910))</f>
        <v/>
      </c>
    </row>
    <row r="911" customFormat="false" ht="13.8" hidden="false" customHeight="true" outlineLevel="0" collapsed="false">
      <c r="A911" s="71"/>
      <c r="B911" s="72"/>
      <c r="C911" s="71"/>
      <c r="D911" s="67" t="str">
        <f aca="false">IF($B911="", "",SUMIF(LerXml!B:B,Relatorio!B911,LerXml!W:W))</f>
        <v/>
      </c>
      <c r="E911" s="67" t="str">
        <f aca="false">IF($B911="", "",SUMIF(LerXml!B:B,Relatorio!B911,LerXml!AX:AX))</f>
        <v/>
      </c>
      <c r="F911" s="68" t="str">
        <f aca="false">IF($B911="", "",SUMIF(LerXml!B:B,Relatorio!B911,LerXml!BA:BA))</f>
        <v/>
      </c>
      <c r="G911" s="67" t="str">
        <f aca="false">IF($B911="", "",SUMIF(LerXml!B:B,Relatorio!B911,LerXml!BB:BB))</f>
        <v/>
      </c>
      <c r="H911" s="67" t="str">
        <f aca="false">IF($B911="", "",SUMIF(LerXml!B:B,Relatorio!B911,LerXml!BE:BE))</f>
        <v/>
      </c>
      <c r="I911" s="68" t="str">
        <f aca="false">IF(AND($F911="",$G911="",$H911=""), "", IF(SUM(F911:H911)-D911 &lt; 0,0,SUM(F911:H911)-D911))</f>
        <v/>
      </c>
    </row>
    <row r="912" customFormat="false" ht="13.8" hidden="false" customHeight="true" outlineLevel="0" collapsed="false">
      <c r="A912" s="71"/>
      <c r="B912" s="72"/>
      <c r="C912" s="71"/>
      <c r="D912" s="67" t="str">
        <f aca="false">IF($B912="", "",SUMIF(LerXml!B:B,Relatorio!B912,LerXml!W:W))</f>
        <v/>
      </c>
      <c r="E912" s="67" t="str">
        <f aca="false">IF($B912="", "",SUMIF(LerXml!B:B,Relatorio!B912,LerXml!AX:AX))</f>
        <v/>
      </c>
      <c r="F912" s="68" t="str">
        <f aca="false">IF($B912="", "",SUMIF(LerXml!B:B,Relatorio!B912,LerXml!BA:BA))</f>
        <v/>
      </c>
      <c r="G912" s="67" t="str">
        <f aca="false">IF($B912="", "",SUMIF(LerXml!B:B,Relatorio!B912,LerXml!BB:BB))</f>
        <v/>
      </c>
      <c r="H912" s="67" t="str">
        <f aca="false">IF($B912="", "",SUMIF(LerXml!B:B,Relatorio!B912,LerXml!BE:BE))</f>
        <v/>
      </c>
      <c r="I912" s="68" t="str">
        <f aca="false">IF(AND($F912="",$G912="",$H912=""), "", IF(SUM(F912:H912)-D912 &lt; 0,0,SUM(F912:H912)-D912))</f>
        <v/>
      </c>
    </row>
    <row r="913" customFormat="false" ht="13.8" hidden="false" customHeight="true" outlineLevel="0" collapsed="false">
      <c r="A913" s="71"/>
      <c r="B913" s="72"/>
      <c r="C913" s="71"/>
      <c r="D913" s="67" t="str">
        <f aca="false">IF($B913="", "",SUMIF(LerXml!B:B,Relatorio!B913,LerXml!W:W))</f>
        <v/>
      </c>
      <c r="E913" s="67" t="str">
        <f aca="false">IF($B913="", "",SUMIF(LerXml!B:B,Relatorio!B913,LerXml!AX:AX))</f>
        <v/>
      </c>
      <c r="F913" s="68" t="str">
        <f aca="false">IF($B913="", "",SUMIF(LerXml!B:B,Relatorio!B913,LerXml!BA:BA))</f>
        <v/>
      </c>
      <c r="G913" s="67" t="str">
        <f aca="false">IF($B913="", "",SUMIF(LerXml!B:B,Relatorio!B913,LerXml!BB:BB))</f>
        <v/>
      </c>
      <c r="H913" s="67" t="str">
        <f aca="false">IF($B913="", "",SUMIF(LerXml!B:B,Relatorio!B913,LerXml!BE:BE))</f>
        <v/>
      </c>
      <c r="I913" s="68" t="str">
        <f aca="false">IF(AND($F913="",$G913="",$H913=""), "", IF(SUM(F913:H913)-D913 &lt; 0,0,SUM(F913:H913)-D913))</f>
        <v/>
      </c>
    </row>
    <row r="914" customFormat="false" ht="13.8" hidden="false" customHeight="true" outlineLevel="0" collapsed="false">
      <c r="A914" s="71"/>
      <c r="B914" s="72"/>
      <c r="C914" s="71"/>
      <c r="D914" s="67" t="str">
        <f aca="false">IF($B914="", "",SUMIF(LerXml!B:B,Relatorio!B914,LerXml!W:W))</f>
        <v/>
      </c>
      <c r="E914" s="67" t="str">
        <f aca="false">IF($B914="", "",SUMIF(LerXml!B:B,Relatorio!B914,LerXml!AX:AX))</f>
        <v/>
      </c>
      <c r="F914" s="68" t="str">
        <f aca="false">IF($B914="", "",SUMIF(LerXml!B:B,Relatorio!B914,LerXml!BA:BA))</f>
        <v/>
      </c>
      <c r="G914" s="67" t="str">
        <f aca="false">IF($B914="", "",SUMIF(LerXml!B:B,Relatorio!B914,LerXml!BB:BB))</f>
        <v/>
      </c>
      <c r="H914" s="67" t="str">
        <f aca="false">IF($B914="", "",SUMIF(LerXml!B:B,Relatorio!B914,LerXml!BE:BE))</f>
        <v/>
      </c>
      <c r="I914" s="68" t="str">
        <f aca="false">IF(AND($F914="",$G914="",$H914=""), "", IF(SUM(F914:H914)-D914 &lt; 0,0,SUM(F914:H914)-D914))</f>
        <v/>
      </c>
    </row>
    <row r="915" customFormat="false" ht="13.8" hidden="false" customHeight="true" outlineLevel="0" collapsed="false">
      <c r="A915" s="71"/>
      <c r="B915" s="72"/>
      <c r="C915" s="71"/>
      <c r="D915" s="67" t="str">
        <f aca="false">IF($B915="", "",SUMIF(LerXml!B:B,Relatorio!B915,LerXml!W:W))</f>
        <v/>
      </c>
      <c r="E915" s="67" t="str">
        <f aca="false">IF($B915="", "",SUMIF(LerXml!B:B,Relatorio!B915,LerXml!AX:AX))</f>
        <v/>
      </c>
      <c r="F915" s="68" t="str">
        <f aca="false">IF($B915="", "",SUMIF(LerXml!B:B,Relatorio!B915,LerXml!BA:BA))</f>
        <v/>
      </c>
      <c r="G915" s="67" t="str">
        <f aca="false">IF($B915="", "",SUMIF(LerXml!B:B,Relatorio!B915,LerXml!BB:BB))</f>
        <v/>
      </c>
      <c r="H915" s="67" t="str">
        <f aca="false">IF($B915="", "",SUMIF(LerXml!B:B,Relatorio!B915,LerXml!BE:BE))</f>
        <v/>
      </c>
      <c r="I915" s="68" t="str">
        <f aca="false">IF(AND($F915="",$G915="",$H915=""), "", IF(SUM(F915:H915)-D915 &lt; 0,0,SUM(F915:H915)-D915))</f>
        <v/>
      </c>
    </row>
    <row r="916" customFormat="false" ht="13.8" hidden="false" customHeight="true" outlineLevel="0" collapsed="false">
      <c r="A916" s="71"/>
      <c r="B916" s="72"/>
      <c r="C916" s="71"/>
      <c r="D916" s="67" t="str">
        <f aca="false">IF($B916="", "",SUMIF(LerXml!B:B,Relatorio!B916,LerXml!W:W))</f>
        <v/>
      </c>
      <c r="E916" s="67" t="str">
        <f aca="false">IF($B916="", "",SUMIF(LerXml!B:B,Relatorio!B916,LerXml!AX:AX))</f>
        <v/>
      </c>
      <c r="F916" s="68" t="str">
        <f aca="false">IF($B916="", "",SUMIF(LerXml!B:B,Relatorio!B916,LerXml!BA:BA))</f>
        <v/>
      </c>
      <c r="G916" s="67" t="str">
        <f aca="false">IF($B916="", "",SUMIF(LerXml!B:B,Relatorio!B916,LerXml!BB:BB))</f>
        <v/>
      </c>
      <c r="H916" s="67" t="str">
        <f aca="false">IF($B916="", "",SUMIF(LerXml!B:B,Relatorio!B916,LerXml!BE:BE))</f>
        <v/>
      </c>
      <c r="I916" s="68" t="str">
        <f aca="false">IF(AND($F916="",$G916="",$H916=""), "", IF(SUM(F916:H916)-D916 &lt; 0,0,SUM(F916:H916)-D916))</f>
        <v/>
      </c>
    </row>
    <row r="917" customFormat="false" ht="13.8" hidden="false" customHeight="true" outlineLevel="0" collapsed="false">
      <c r="A917" s="71"/>
      <c r="B917" s="72"/>
      <c r="C917" s="71"/>
      <c r="D917" s="67" t="str">
        <f aca="false">IF($B917="", "",SUMIF(LerXml!B:B,Relatorio!B917,LerXml!W:W))</f>
        <v/>
      </c>
      <c r="E917" s="67" t="str">
        <f aca="false">IF($B917="", "",SUMIF(LerXml!B:B,Relatorio!B917,LerXml!AX:AX))</f>
        <v/>
      </c>
      <c r="F917" s="68" t="str">
        <f aca="false">IF($B917="", "",SUMIF(LerXml!B:B,Relatorio!B917,LerXml!BA:BA))</f>
        <v/>
      </c>
      <c r="G917" s="67" t="str">
        <f aca="false">IF($B917="", "",SUMIF(LerXml!B:B,Relatorio!B917,LerXml!BB:BB))</f>
        <v/>
      </c>
      <c r="H917" s="67" t="str">
        <f aca="false">IF($B917="", "",SUMIF(LerXml!B:B,Relatorio!B917,LerXml!BE:BE))</f>
        <v/>
      </c>
      <c r="I917" s="68" t="str">
        <f aca="false">IF(AND($F917="",$G917="",$H917=""), "", IF(SUM(F917:H917)-D917 &lt; 0,0,SUM(F917:H917)-D917))</f>
        <v/>
      </c>
    </row>
    <row r="918" customFormat="false" ht="13.8" hidden="false" customHeight="true" outlineLevel="0" collapsed="false">
      <c r="A918" s="71"/>
      <c r="B918" s="72"/>
      <c r="C918" s="71"/>
      <c r="D918" s="67" t="str">
        <f aca="false">IF($B918="", "",SUMIF(LerXml!B:B,Relatorio!B918,LerXml!W:W))</f>
        <v/>
      </c>
      <c r="E918" s="67" t="str">
        <f aca="false">IF($B918="", "",SUMIF(LerXml!B:B,Relatorio!B918,LerXml!AX:AX))</f>
        <v/>
      </c>
      <c r="F918" s="68" t="str">
        <f aca="false">IF($B918="", "",SUMIF(LerXml!B:B,Relatorio!B918,LerXml!BA:BA))</f>
        <v/>
      </c>
      <c r="G918" s="67" t="str">
        <f aca="false">IF($B918="", "",SUMIF(LerXml!B:B,Relatorio!B918,LerXml!BB:BB))</f>
        <v/>
      </c>
      <c r="H918" s="67" t="str">
        <f aca="false">IF($B918="", "",SUMIF(LerXml!B:B,Relatorio!B918,LerXml!BE:BE))</f>
        <v/>
      </c>
      <c r="I918" s="68" t="str">
        <f aca="false">IF(AND($F918="",$G918="",$H918=""), "", IF(SUM(F918:H918)-D918 &lt; 0,0,SUM(F918:H918)-D918))</f>
        <v/>
      </c>
    </row>
    <row r="919" customFormat="false" ht="13.8" hidden="false" customHeight="true" outlineLevel="0" collapsed="false">
      <c r="A919" s="71"/>
      <c r="B919" s="72"/>
      <c r="C919" s="71"/>
      <c r="D919" s="67" t="str">
        <f aca="false">IF($B919="", "",SUMIF(LerXml!B:B,Relatorio!B919,LerXml!W:W))</f>
        <v/>
      </c>
      <c r="E919" s="67" t="str">
        <f aca="false">IF($B919="", "",SUMIF(LerXml!B:B,Relatorio!B919,LerXml!AX:AX))</f>
        <v/>
      </c>
      <c r="F919" s="68" t="str">
        <f aca="false">IF($B919="", "",SUMIF(LerXml!B:B,Relatorio!B919,LerXml!BA:BA))</f>
        <v/>
      </c>
      <c r="G919" s="67" t="str">
        <f aca="false">IF($B919="", "",SUMIF(LerXml!B:B,Relatorio!B919,LerXml!BB:BB))</f>
        <v/>
      </c>
      <c r="H919" s="67" t="str">
        <f aca="false">IF($B919="", "",SUMIF(LerXml!B:B,Relatorio!B919,LerXml!BE:BE))</f>
        <v/>
      </c>
      <c r="I919" s="68" t="str">
        <f aca="false">IF(AND($F919="",$G919="",$H919=""), "", IF(SUM(F919:H919)-D919 &lt; 0,0,SUM(F919:H919)-D919))</f>
        <v/>
      </c>
    </row>
    <row r="920" customFormat="false" ht="13.8" hidden="false" customHeight="true" outlineLevel="0" collapsed="false">
      <c r="A920" s="71"/>
      <c r="B920" s="72"/>
      <c r="C920" s="71"/>
      <c r="D920" s="67" t="str">
        <f aca="false">IF($B920="", "",SUMIF(LerXml!B:B,Relatorio!B920,LerXml!W:W))</f>
        <v/>
      </c>
      <c r="E920" s="67" t="str">
        <f aca="false">IF($B920="", "",SUMIF(LerXml!B:B,Relatorio!B920,LerXml!AX:AX))</f>
        <v/>
      </c>
      <c r="F920" s="68" t="str">
        <f aca="false">IF($B920="", "",SUMIF(LerXml!B:B,Relatorio!B920,LerXml!BA:BA))</f>
        <v/>
      </c>
      <c r="G920" s="67" t="str">
        <f aca="false">IF($B920="", "",SUMIF(LerXml!B:B,Relatorio!B920,LerXml!BB:BB))</f>
        <v/>
      </c>
      <c r="H920" s="67" t="str">
        <f aca="false">IF($B920="", "",SUMIF(LerXml!B:B,Relatorio!B920,LerXml!BE:BE))</f>
        <v/>
      </c>
      <c r="I920" s="68" t="str">
        <f aca="false">IF(AND($F920="",$G920="",$H920=""), "", IF(SUM(F920:H920)-D920 &lt; 0,0,SUM(F920:H920)-D920))</f>
        <v/>
      </c>
    </row>
    <row r="921" customFormat="false" ht="13.8" hidden="false" customHeight="true" outlineLevel="0" collapsed="false">
      <c r="A921" s="71"/>
      <c r="B921" s="72"/>
      <c r="C921" s="71"/>
      <c r="D921" s="67" t="str">
        <f aca="false">IF($B921="", "",SUMIF(LerXml!B:B,Relatorio!B921,LerXml!W:W))</f>
        <v/>
      </c>
      <c r="E921" s="67" t="str">
        <f aca="false">IF($B921="", "",SUMIF(LerXml!B:B,Relatorio!B921,LerXml!AX:AX))</f>
        <v/>
      </c>
      <c r="F921" s="68" t="str">
        <f aca="false">IF($B921="", "",SUMIF(LerXml!B:B,Relatorio!B921,LerXml!BA:BA))</f>
        <v/>
      </c>
      <c r="G921" s="67" t="str">
        <f aca="false">IF($B921="", "",SUMIF(LerXml!B:B,Relatorio!B921,LerXml!BB:BB))</f>
        <v/>
      </c>
      <c r="H921" s="67" t="str">
        <f aca="false">IF($B921="", "",SUMIF(LerXml!B:B,Relatorio!B921,LerXml!BE:BE))</f>
        <v/>
      </c>
      <c r="I921" s="68" t="str">
        <f aca="false">IF(AND($F921="",$G921="",$H921=""), "", IF(SUM(F921:H921)-D921 &lt; 0,0,SUM(F921:H921)-D921))</f>
        <v/>
      </c>
    </row>
    <row r="922" customFormat="false" ht="13.8" hidden="false" customHeight="true" outlineLevel="0" collapsed="false">
      <c r="A922" s="71"/>
      <c r="B922" s="72"/>
      <c r="C922" s="71"/>
      <c r="D922" s="67" t="str">
        <f aca="false">IF($B922="", "",SUMIF(LerXml!B:B,Relatorio!B922,LerXml!W:W))</f>
        <v/>
      </c>
      <c r="E922" s="67" t="str">
        <f aca="false">IF($B922="", "",SUMIF(LerXml!B:B,Relatorio!B922,LerXml!AX:AX))</f>
        <v/>
      </c>
      <c r="F922" s="68" t="str">
        <f aca="false">IF($B922="", "",SUMIF(LerXml!B:B,Relatorio!B922,LerXml!BA:BA))</f>
        <v/>
      </c>
      <c r="G922" s="67" t="str">
        <f aca="false">IF($B922="", "",SUMIF(LerXml!B:B,Relatorio!B922,LerXml!BB:BB))</f>
        <v/>
      </c>
      <c r="H922" s="67" t="str">
        <f aca="false">IF($B922="", "",SUMIF(LerXml!B:B,Relatorio!B922,LerXml!BE:BE))</f>
        <v/>
      </c>
      <c r="I922" s="68" t="str">
        <f aca="false">IF(AND($F922="",$G922="",$H922=""), "", IF(SUM(F922:H922)-D922 &lt; 0,0,SUM(F922:H922)-D922))</f>
        <v/>
      </c>
    </row>
    <row r="923" customFormat="false" ht="13.8" hidden="false" customHeight="true" outlineLevel="0" collapsed="false">
      <c r="A923" s="71"/>
      <c r="B923" s="72"/>
      <c r="C923" s="71"/>
      <c r="D923" s="67" t="str">
        <f aca="false">IF($B923="", "",SUMIF(LerXml!B:B,Relatorio!B923,LerXml!W:W))</f>
        <v/>
      </c>
      <c r="E923" s="67" t="str">
        <f aca="false">IF($B923="", "",SUMIF(LerXml!B:B,Relatorio!B923,LerXml!AX:AX))</f>
        <v/>
      </c>
      <c r="F923" s="68" t="str">
        <f aca="false">IF($B923="", "",SUMIF(LerXml!B:B,Relatorio!B923,LerXml!BA:BA))</f>
        <v/>
      </c>
      <c r="G923" s="67" t="str">
        <f aca="false">IF($B923="", "",SUMIF(LerXml!B:B,Relatorio!B923,LerXml!BB:BB))</f>
        <v/>
      </c>
      <c r="H923" s="67" t="str">
        <f aca="false">IF($B923="", "",SUMIF(LerXml!B:B,Relatorio!B923,LerXml!BE:BE))</f>
        <v/>
      </c>
      <c r="I923" s="68" t="str">
        <f aca="false">IF(AND($F923="",$G923="",$H923=""), "", IF(SUM(F923:H923)-D923 &lt; 0,0,SUM(F923:H923)-D923))</f>
        <v/>
      </c>
    </row>
    <row r="924" customFormat="false" ht="13.8" hidden="false" customHeight="true" outlineLevel="0" collapsed="false">
      <c r="A924" s="71"/>
      <c r="B924" s="72"/>
      <c r="C924" s="71"/>
      <c r="D924" s="67" t="str">
        <f aca="false">IF($B924="", "",SUMIF(LerXml!B:B,Relatorio!B924,LerXml!W:W))</f>
        <v/>
      </c>
      <c r="E924" s="67" t="str">
        <f aca="false">IF($B924="", "",SUMIF(LerXml!B:B,Relatorio!B924,LerXml!AX:AX))</f>
        <v/>
      </c>
      <c r="F924" s="68" t="str">
        <f aca="false">IF($B924="", "",SUMIF(LerXml!B:B,Relatorio!B924,LerXml!BA:BA))</f>
        <v/>
      </c>
      <c r="G924" s="67" t="str">
        <f aca="false">IF($B924="", "",SUMIF(LerXml!B:B,Relatorio!B924,LerXml!BB:BB))</f>
        <v/>
      </c>
      <c r="H924" s="67" t="str">
        <f aca="false">IF($B924="", "",SUMIF(LerXml!B:B,Relatorio!B924,LerXml!BE:BE))</f>
        <v/>
      </c>
      <c r="I924" s="68" t="str">
        <f aca="false">IF(AND($F924="",$G924="",$H924=""), "", IF(SUM(F924:H924)-D924 &lt; 0,0,SUM(F924:H924)-D924))</f>
        <v/>
      </c>
    </row>
    <row r="925" customFormat="false" ht="13.8" hidden="false" customHeight="true" outlineLevel="0" collapsed="false">
      <c r="A925" s="71"/>
      <c r="B925" s="72"/>
      <c r="C925" s="71"/>
      <c r="D925" s="67" t="str">
        <f aca="false">IF($B925="", "",SUMIF(LerXml!B:B,Relatorio!B925,LerXml!W:W))</f>
        <v/>
      </c>
      <c r="E925" s="67" t="str">
        <f aca="false">IF($B925="", "",SUMIF(LerXml!B:B,Relatorio!B925,LerXml!AX:AX))</f>
        <v/>
      </c>
      <c r="F925" s="68" t="str">
        <f aca="false">IF($B925="", "",SUMIF(LerXml!B:B,Relatorio!B925,LerXml!BA:BA))</f>
        <v/>
      </c>
      <c r="G925" s="67" t="str">
        <f aca="false">IF($B925="", "",SUMIF(LerXml!B:B,Relatorio!B925,LerXml!BB:BB))</f>
        <v/>
      </c>
      <c r="H925" s="67" t="str">
        <f aca="false">IF($B925="", "",SUMIF(LerXml!B:B,Relatorio!B925,LerXml!BE:BE))</f>
        <v/>
      </c>
      <c r="I925" s="68" t="str">
        <f aca="false">IF(AND($F925="",$G925="",$H925=""), "", IF(SUM(F925:H925)-D925 &lt; 0,0,SUM(F925:H925)-D925))</f>
        <v/>
      </c>
    </row>
    <row r="926" customFormat="false" ht="13.8" hidden="false" customHeight="true" outlineLevel="0" collapsed="false">
      <c r="A926" s="71"/>
      <c r="B926" s="72"/>
      <c r="C926" s="71"/>
      <c r="D926" s="67" t="str">
        <f aca="false">IF($B926="", "",SUMIF(LerXml!B:B,Relatorio!B926,LerXml!W:W))</f>
        <v/>
      </c>
      <c r="E926" s="67" t="str">
        <f aca="false">IF($B926="", "",SUMIF(LerXml!B:B,Relatorio!B926,LerXml!AX:AX))</f>
        <v/>
      </c>
      <c r="F926" s="68" t="str">
        <f aca="false">IF($B926="", "",SUMIF(LerXml!B:B,Relatorio!B926,LerXml!BA:BA))</f>
        <v/>
      </c>
      <c r="G926" s="67" t="str">
        <f aca="false">IF($B926="", "",SUMIF(LerXml!B:B,Relatorio!B926,LerXml!BB:BB))</f>
        <v/>
      </c>
      <c r="H926" s="67" t="str">
        <f aca="false">IF($B926="", "",SUMIF(LerXml!B:B,Relatorio!B926,LerXml!BE:BE))</f>
        <v/>
      </c>
      <c r="I926" s="68" t="str">
        <f aca="false">IF(AND($F926="",$G926="",$H926=""), "", IF(SUM(F926:H926)-D926 &lt; 0,0,SUM(F926:H926)-D926))</f>
        <v/>
      </c>
    </row>
    <row r="927" customFormat="false" ht="13.8" hidden="false" customHeight="true" outlineLevel="0" collapsed="false">
      <c r="A927" s="71"/>
      <c r="B927" s="72"/>
      <c r="C927" s="71"/>
      <c r="D927" s="67" t="str">
        <f aca="false">IF($B927="", "",SUMIF(LerXml!B:B,Relatorio!B927,LerXml!W:W))</f>
        <v/>
      </c>
      <c r="E927" s="67" t="str">
        <f aca="false">IF($B927="", "",SUMIF(LerXml!B:B,Relatorio!B927,LerXml!AX:AX))</f>
        <v/>
      </c>
      <c r="F927" s="68" t="str">
        <f aca="false">IF($B927="", "",SUMIF(LerXml!B:B,Relatorio!B927,LerXml!BA:BA))</f>
        <v/>
      </c>
      <c r="G927" s="67" t="str">
        <f aca="false">IF($B927="", "",SUMIF(LerXml!B:B,Relatorio!B927,LerXml!BB:BB))</f>
        <v/>
      </c>
      <c r="H927" s="67" t="str">
        <f aca="false">IF($B927="", "",SUMIF(LerXml!B:B,Relatorio!B927,LerXml!BE:BE))</f>
        <v/>
      </c>
      <c r="I927" s="68" t="str">
        <f aca="false">IF(AND($F927="",$G927="",$H927=""), "", IF(SUM(F927:H927)-D927 &lt; 0,0,SUM(F927:H927)-D927))</f>
        <v/>
      </c>
    </row>
    <row r="928" customFormat="false" ht="13.8" hidden="false" customHeight="true" outlineLevel="0" collapsed="false">
      <c r="A928" s="71"/>
      <c r="B928" s="72"/>
      <c r="C928" s="71"/>
      <c r="D928" s="67" t="str">
        <f aca="false">IF($B928="", "",SUMIF(LerXml!B:B,Relatorio!B928,LerXml!W:W))</f>
        <v/>
      </c>
      <c r="E928" s="67" t="str">
        <f aca="false">IF($B928="", "",SUMIF(LerXml!B:B,Relatorio!B928,LerXml!AX:AX))</f>
        <v/>
      </c>
      <c r="F928" s="68" t="str">
        <f aca="false">IF($B928="", "",SUMIF(LerXml!B:B,Relatorio!B928,LerXml!BA:BA))</f>
        <v/>
      </c>
      <c r="G928" s="67" t="str">
        <f aca="false">IF($B928="", "",SUMIF(LerXml!B:B,Relatorio!B928,LerXml!BB:BB))</f>
        <v/>
      </c>
      <c r="H928" s="67" t="str">
        <f aca="false">IF($B928="", "",SUMIF(LerXml!B:B,Relatorio!B928,LerXml!BE:BE))</f>
        <v/>
      </c>
      <c r="I928" s="68" t="str">
        <f aca="false">IF(AND($F928="",$G928="",$H928=""), "", IF(SUM(F928:H928)-D928 &lt; 0,0,SUM(F928:H928)-D928))</f>
        <v/>
      </c>
    </row>
    <row r="929" customFormat="false" ht="13.8" hidden="false" customHeight="true" outlineLevel="0" collapsed="false">
      <c r="A929" s="71"/>
      <c r="B929" s="72"/>
      <c r="C929" s="71"/>
      <c r="D929" s="67" t="str">
        <f aca="false">IF($B929="", "",SUMIF(LerXml!B:B,Relatorio!B929,LerXml!W:W))</f>
        <v/>
      </c>
      <c r="E929" s="67" t="str">
        <f aca="false">IF($B929="", "",SUMIF(LerXml!B:B,Relatorio!B929,LerXml!AX:AX))</f>
        <v/>
      </c>
      <c r="F929" s="68" t="str">
        <f aca="false">IF($B929="", "",SUMIF(LerXml!B:B,Relatorio!B929,LerXml!BA:BA))</f>
        <v/>
      </c>
      <c r="G929" s="67" t="str">
        <f aca="false">IF($B929="", "",SUMIF(LerXml!B:B,Relatorio!B929,LerXml!BB:BB))</f>
        <v/>
      </c>
      <c r="H929" s="67" t="str">
        <f aca="false">IF($B929="", "",SUMIF(LerXml!B:B,Relatorio!B929,LerXml!BE:BE))</f>
        <v/>
      </c>
      <c r="I929" s="68" t="str">
        <f aca="false">IF(AND($F929="",$G929="",$H929=""), "", IF(SUM(F929:H929)-D929 &lt; 0,0,SUM(F929:H929)-D929))</f>
        <v/>
      </c>
    </row>
    <row r="930" customFormat="false" ht="13.8" hidden="false" customHeight="true" outlineLevel="0" collapsed="false">
      <c r="A930" s="71"/>
      <c r="B930" s="72"/>
      <c r="C930" s="71"/>
      <c r="D930" s="67" t="str">
        <f aca="false">IF($B930="", "",SUMIF(LerXml!B:B,Relatorio!B930,LerXml!W:W))</f>
        <v/>
      </c>
      <c r="E930" s="67" t="str">
        <f aca="false">IF($B930="", "",SUMIF(LerXml!B:B,Relatorio!B930,LerXml!AX:AX))</f>
        <v/>
      </c>
      <c r="F930" s="68" t="str">
        <f aca="false">IF($B930="", "",SUMIF(LerXml!B:B,Relatorio!B930,LerXml!BA:BA))</f>
        <v/>
      </c>
      <c r="G930" s="67" t="str">
        <f aca="false">IF($B930="", "",SUMIF(LerXml!B:B,Relatorio!B930,LerXml!BB:BB))</f>
        <v/>
      </c>
      <c r="H930" s="67" t="str">
        <f aca="false">IF($B930="", "",SUMIF(LerXml!B:B,Relatorio!B930,LerXml!BE:BE))</f>
        <v/>
      </c>
      <c r="I930" s="68" t="str">
        <f aca="false">IF(AND($F930="",$G930="",$H930=""), "", IF(SUM(F930:H930)-D930 &lt; 0,0,SUM(F930:H930)-D930))</f>
        <v/>
      </c>
    </row>
    <row r="931" customFormat="false" ht="13.8" hidden="false" customHeight="true" outlineLevel="0" collapsed="false">
      <c r="A931" s="71"/>
      <c r="B931" s="72"/>
      <c r="C931" s="71"/>
      <c r="D931" s="67" t="str">
        <f aca="false">IF($B931="", "",SUMIF(LerXml!B:B,Relatorio!B931,LerXml!W:W))</f>
        <v/>
      </c>
      <c r="E931" s="67" t="str">
        <f aca="false">IF($B931="", "",SUMIF(LerXml!B:B,Relatorio!B931,LerXml!AX:AX))</f>
        <v/>
      </c>
      <c r="F931" s="68" t="str">
        <f aca="false">IF($B931="", "",SUMIF(LerXml!B:B,Relatorio!B931,LerXml!BA:BA))</f>
        <v/>
      </c>
      <c r="G931" s="67" t="str">
        <f aca="false">IF($B931="", "",SUMIF(LerXml!B:B,Relatorio!B931,LerXml!BB:BB))</f>
        <v/>
      </c>
      <c r="H931" s="67" t="str">
        <f aca="false">IF($B931="", "",SUMIF(LerXml!B:B,Relatorio!B931,LerXml!BE:BE))</f>
        <v/>
      </c>
      <c r="I931" s="68" t="str">
        <f aca="false">IF(AND($F931="",$G931="",$H931=""), "", IF(SUM(F931:H931)-D931 &lt; 0,0,SUM(F931:H931)-D931))</f>
        <v/>
      </c>
    </row>
    <row r="932" customFormat="false" ht="13.8" hidden="false" customHeight="true" outlineLevel="0" collapsed="false">
      <c r="A932" s="71"/>
      <c r="B932" s="72"/>
      <c r="C932" s="71"/>
      <c r="D932" s="67" t="str">
        <f aca="false">IF($B932="", "",SUMIF(LerXml!B:B,Relatorio!B932,LerXml!W:W))</f>
        <v/>
      </c>
      <c r="E932" s="67" t="str">
        <f aca="false">IF($B932="", "",SUMIF(LerXml!B:B,Relatorio!B932,LerXml!AX:AX))</f>
        <v/>
      </c>
      <c r="F932" s="68" t="str">
        <f aca="false">IF($B932="", "",SUMIF(LerXml!B:B,Relatorio!B932,LerXml!BA:BA))</f>
        <v/>
      </c>
      <c r="G932" s="67" t="str">
        <f aca="false">IF($B932="", "",SUMIF(LerXml!B:B,Relatorio!B932,LerXml!BB:BB))</f>
        <v/>
      </c>
      <c r="H932" s="67" t="str">
        <f aca="false">IF($B932="", "",SUMIF(LerXml!B:B,Relatorio!B932,LerXml!BE:BE))</f>
        <v/>
      </c>
      <c r="I932" s="68" t="str">
        <f aca="false">IF(AND($F932="",$G932="",$H932=""), "", IF(SUM(F932:H932)-D932 &lt; 0,0,SUM(F932:H932)-D932))</f>
        <v/>
      </c>
    </row>
    <row r="933" customFormat="false" ht="13.8" hidden="false" customHeight="true" outlineLevel="0" collapsed="false">
      <c r="A933" s="71"/>
      <c r="B933" s="72"/>
      <c r="C933" s="71"/>
      <c r="D933" s="67" t="str">
        <f aca="false">IF($B933="", "",SUMIF(LerXml!B:B,Relatorio!B933,LerXml!W:W))</f>
        <v/>
      </c>
      <c r="E933" s="67" t="str">
        <f aca="false">IF($B933="", "",SUMIF(LerXml!B:B,Relatorio!B933,LerXml!AX:AX))</f>
        <v/>
      </c>
      <c r="F933" s="68" t="str">
        <f aca="false">IF($B933="", "",SUMIF(LerXml!B:B,Relatorio!B933,LerXml!BA:BA))</f>
        <v/>
      </c>
      <c r="G933" s="67" t="str">
        <f aca="false">IF($B933="", "",SUMIF(LerXml!B:B,Relatorio!B933,LerXml!BB:BB))</f>
        <v/>
      </c>
      <c r="H933" s="67" t="str">
        <f aca="false">IF($B933="", "",SUMIF(LerXml!B:B,Relatorio!B933,LerXml!BE:BE))</f>
        <v/>
      </c>
      <c r="I933" s="68" t="str">
        <f aca="false">IF(AND($F933="",$G933="",$H933=""), "", IF(SUM(F933:H933)-D933 &lt; 0,0,SUM(F933:H933)-D933))</f>
        <v/>
      </c>
    </row>
    <row r="934" customFormat="false" ht="13.8" hidden="false" customHeight="true" outlineLevel="0" collapsed="false">
      <c r="A934" s="71"/>
      <c r="B934" s="72"/>
      <c r="C934" s="71"/>
      <c r="D934" s="67" t="str">
        <f aca="false">IF($B934="", "",SUMIF(LerXml!B:B,Relatorio!B934,LerXml!W:W))</f>
        <v/>
      </c>
      <c r="E934" s="67" t="str">
        <f aca="false">IF($B934="", "",SUMIF(LerXml!B:B,Relatorio!B934,LerXml!AX:AX))</f>
        <v/>
      </c>
      <c r="F934" s="68" t="str">
        <f aca="false">IF($B934="", "",SUMIF(LerXml!B:B,Relatorio!B934,LerXml!BA:BA))</f>
        <v/>
      </c>
      <c r="G934" s="67" t="str">
        <f aca="false">IF($B934="", "",SUMIF(LerXml!B:B,Relatorio!B934,LerXml!BB:BB))</f>
        <v/>
      </c>
      <c r="H934" s="67" t="str">
        <f aca="false">IF($B934="", "",SUMIF(LerXml!B:B,Relatorio!B934,LerXml!BE:BE))</f>
        <v/>
      </c>
      <c r="I934" s="68" t="str">
        <f aca="false">IF(AND($F934="",$G934="",$H934=""), "", IF(SUM(F934:H934)-D934 &lt; 0,0,SUM(F934:H934)-D934))</f>
        <v/>
      </c>
    </row>
    <row r="935" customFormat="false" ht="13.8" hidden="false" customHeight="true" outlineLevel="0" collapsed="false">
      <c r="A935" s="71"/>
      <c r="B935" s="72"/>
      <c r="C935" s="71"/>
      <c r="D935" s="67" t="str">
        <f aca="false">IF($B935="", "",SUMIF(LerXml!B:B,Relatorio!B935,LerXml!W:W))</f>
        <v/>
      </c>
      <c r="E935" s="67" t="str">
        <f aca="false">IF($B935="", "",SUMIF(LerXml!B:B,Relatorio!B935,LerXml!AX:AX))</f>
        <v/>
      </c>
      <c r="F935" s="68" t="str">
        <f aca="false">IF($B935="", "",SUMIF(LerXml!B:B,Relatorio!B935,LerXml!BA:BA))</f>
        <v/>
      </c>
      <c r="G935" s="67" t="str">
        <f aca="false">IF($B935="", "",SUMIF(LerXml!B:B,Relatorio!B935,LerXml!BB:BB))</f>
        <v/>
      </c>
      <c r="H935" s="67" t="str">
        <f aca="false">IF($B935="", "",SUMIF(LerXml!B:B,Relatorio!B935,LerXml!BE:BE))</f>
        <v/>
      </c>
      <c r="I935" s="68" t="str">
        <f aca="false">IF(AND($F935="",$G935="",$H935=""), "", IF(SUM(F935:H935)-D935 &lt; 0,0,SUM(F935:H935)-D935))</f>
        <v/>
      </c>
    </row>
    <row r="936" customFormat="false" ht="13.8" hidden="false" customHeight="true" outlineLevel="0" collapsed="false">
      <c r="A936" s="71"/>
      <c r="B936" s="72"/>
      <c r="C936" s="71"/>
      <c r="D936" s="67" t="str">
        <f aca="false">IF($B936="", "",SUMIF(LerXml!B:B,Relatorio!B936,LerXml!W:W))</f>
        <v/>
      </c>
      <c r="E936" s="67" t="str">
        <f aca="false">IF($B936="", "",SUMIF(LerXml!B:B,Relatorio!B936,LerXml!AX:AX))</f>
        <v/>
      </c>
      <c r="F936" s="68" t="str">
        <f aca="false">IF($B936="", "",SUMIF(LerXml!B:B,Relatorio!B936,LerXml!BA:BA))</f>
        <v/>
      </c>
      <c r="G936" s="67" t="str">
        <f aca="false">IF($B936="", "",SUMIF(LerXml!B:B,Relatorio!B936,LerXml!BB:BB))</f>
        <v/>
      </c>
      <c r="H936" s="67" t="str">
        <f aca="false">IF($B936="", "",SUMIF(LerXml!B:B,Relatorio!B936,LerXml!BE:BE))</f>
        <v/>
      </c>
      <c r="I936" s="68" t="str">
        <f aca="false">IF(AND($F936="",$G936="",$H936=""), "", IF(SUM(F936:H936)-D936 &lt; 0,0,SUM(F936:H936)-D936))</f>
        <v/>
      </c>
    </row>
    <row r="937" customFormat="false" ht="13.8" hidden="false" customHeight="true" outlineLevel="0" collapsed="false">
      <c r="A937" s="71"/>
      <c r="B937" s="72"/>
      <c r="C937" s="71"/>
      <c r="D937" s="67" t="str">
        <f aca="false">IF($B937="", "",SUMIF(LerXml!B:B,Relatorio!B937,LerXml!W:W))</f>
        <v/>
      </c>
      <c r="E937" s="67" t="str">
        <f aca="false">IF($B937="", "",SUMIF(LerXml!B:B,Relatorio!B937,LerXml!AX:AX))</f>
        <v/>
      </c>
      <c r="F937" s="68" t="str">
        <f aca="false">IF($B937="", "",SUMIF(LerXml!B:B,Relatorio!B937,LerXml!BA:BA))</f>
        <v/>
      </c>
      <c r="G937" s="67" t="str">
        <f aca="false">IF($B937="", "",SUMIF(LerXml!B:B,Relatorio!B937,LerXml!BB:BB))</f>
        <v/>
      </c>
      <c r="H937" s="67" t="str">
        <f aca="false">IF($B937="", "",SUMIF(LerXml!B:B,Relatorio!B937,LerXml!BE:BE))</f>
        <v/>
      </c>
      <c r="I937" s="68" t="str">
        <f aca="false">IF(AND($F937="",$G937="",$H937=""), "", IF(SUM(F937:H937)-D937 &lt; 0,0,SUM(F937:H937)-D937))</f>
        <v/>
      </c>
    </row>
    <row r="938" customFormat="false" ht="13.8" hidden="false" customHeight="true" outlineLevel="0" collapsed="false">
      <c r="A938" s="71"/>
      <c r="B938" s="72"/>
      <c r="C938" s="71"/>
      <c r="D938" s="67" t="str">
        <f aca="false">IF($B938="", "",SUMIF(LerXml!B:B,Relatorio!B938,LerXml!W:W))</f>
        <v/>
      </c>
      <c r="E938" s="67" t="str">
        <f aca="false">IF($B938="", "",SUMIF(LerXml!B:B,Relatorio!B938,LerXml!AX:AX))</f>
        <v/>
      </c>
      <c r="F938" s="68" t="str">
        <f aca="false">IF($B938="", "",SUMIF(LerXml!B:B,Relatorio!B938,LerXml!BA:BA))</f>
        <v/>
      </c>
      <c r="G938" s="67" t="str">
        <f aca="false">IF($B938="", "",SUMIF(LerXml!B:B,Relatorio!B938,LerXml!BB:BB))</f>
        <v/>
      </c>
      <c r="H938" s="67" t="str">
        <f aca="false">IF($B938="", "",SUMIF(LerXml!B:B,Relatorio!B938,LerXml!BE:BE))</f>
        <v/>
      </c>
      <c r="I938" s="68" t="str">
        <f aca="false">IF(AND($F938="",$G938="",$H938=""), "", IF(SUM(F938:H938)-D938 &lt; 0,0,SUM(F938:H938)-D938))</f>
        <v/>
      </c>
    </row>
    <row r="939" customFormat="false" ht="13.8" hidden="false" customHeight="true" outlineLevel="0" collapsed="false">
      <c r="A939" s="71"/>
      <c r="B939" s="72"/>
      <c r="C939" s="71"/>
      <c r="D939" s="67" t="str">
        <f aca="false">IF($B939="", "",SUMIF(LerXml!B:B,Relatorio!B939,LerXml!W:W))</f>
        <v/>
      </c>
      <c r="E939" s="67" t="str">
        <f aca="false">IF($B939="", "",SUMIF(LerXml!B:B,Relatorio!B939,LerXml!AX:AX))</f>
        <v/>
      </c>
      <c r="F939" s="68" t="str">
        <f aca="false">IF($B939="", "",SUMIF(LerXml!B:B,Relatorio!B939,LerXml!BA:BA))</f>
        <v/>
      </c>
      <c r="G939" s="67" t="str">
        <f aca="false">IF($B939="", "",SUMIF(LerXml!B:B,Relatorio!B939,LerXml!BB:BB))</f>
        <v/>
      </c>
      <c r="H939" s="67" t="str">
        <f aca="false">IF($B939="", "",SUMIF(LerXml!B:B,Relatorio!B939,LerXml!BE:BE))</f>
        <v/>
      </c>
      <c r="I939" s="68" t="str">
        <f aca="false">IF(AND($F939="",$G939="",$H939=""), "", IF(SUM(F939:H939)-D939 &lt; 0,0,SUM(F939:H939)-D939))</f>
        <v/>
      </c>
    </row>
    <row r="940" customFormat="false" ht="13.8" hidden="false" customHeight="true" outlineLevel="0" collapsed="false">
      <c r="A940" s="71"/>
      <c r="B940" s="72"/>
      <c r="C940" s="71"/>
      <c r="D940" s="67" t="str">
        <f aca="false">IF($B940="", "",SUMIF(LerXml!B:B,Relatorio!B940,LerXml!W:W))</f>
        <v/>
      </c>
      <c r="E940" s="67" t="str">
        <f aca="false">IF($B940="", "",SUMIF(LerXml!B:B,Relatorio!B940,LerXml!AX:AX))</f>
        <v/>
      </c>
      <c r="F940" s="68" t="str">
        <f aca="false">IF($B940="", "",SUMIF(LerXml!B:B,Relatorio!B940,LerXml!BA:BA))</f>
        <v/>
      </c>
      <c r="G940" s="67" t="str">
        <f aca="false">IF($B940="", "",SUMIF(LerXml!B:B,Relatorio!B940,LerXml!BB:BB))</f>
        <v/>
      </c>
      <c r="H940" s="67" t="str">
        <f aca="false">IF($B940="", "",SUMIF(LerXml!B:B,Relatorio!B940,LerXml!BE:BE))</f>
        <v/>
      </c>
      <c r="I940" s="68" t="str">
        <f aca="false">IF(AND($F940="",$G940="",$H940=""), "", IF(SUM(F940:H940)-D940 &lt; 0,0,SUM(F940:H940)-D940))</f>
        <v/>
      </c>
    </row>
    <row r="941" customFormat="false" ht="13.8" hidden="false" customHeight="true" outlineLevel="0" collapsed="false">
      <c r="A941" s="71"/>
      <c r="B941" s="72"/>
      <c r="C941" s="71"/>
      <c r="D941" s="67" t="str">
        <f aca="false">IF($B941="", "",SUMIF(LerXml!B:B,Relatorio!B941,LerXml!W:W))</f>
        <v/>
      </c>
      <c r="E941" s="67" t="str">
        <f aca="false">IF($B941="", "",SUMIF(LerXml!B:B,Relatorio!B941,LerXml!AX:AX))</f>
        <v/>
      </c>
      <c r="F941" s="68" t="str">
        <f aca="false">IF($B941="", "",SUMIF(LerXml!B:B,Relatorio!B941,LerXml!BA:BA))</f>
        <v/>
      </c>
      <c r="G941" s="67" t="str">
        <f aca="false">IF($B941="", "",SUMIF(LerXml!B:B,Relatorio!B941,LerXml!BB:BB))</f>
        <v/>
      </c>
      <c r="H941" s="67" t="str">
        <f aca="false">IF($B941="", "",SUMIF(LerXml!B:B,Relatorio!B941,LerXml!BE:BE))</f>
        <v/>
      </c>
      <c r="I941" s="68" t="str">
        <f aca="false">IF(AND($F941="",$G941="",$H941=""), "", IF(SUM(F941:H941)-D941 &lt; 0,0,SUM(F941:H941)-D941))</f>
        <v/>
      </c>
    </row>
    <row r="942" customFormat="false" ht="13.8" hidden="false" customHeight="true" outlineLevel="0" collapsed="false">
      <c r="A942" s="71"/>
      <c r="B942" s="72"/>
      <c r="C942" s="71"/>
      <c r="D942" s="67" t="str">
        <f aca="false">IF($B942="", "",SUMIF(LerXml!B:B,Relatorio!B942,LerXml!W:W))</f>
        <v/>
      </c>
      <c r="E942" s="67" t="str">
        <f aca="false">IF($B942="", "",SUMIF(LerXml!B:B,Relatorio!B942,LerXml!AX:AX))</f>
        <v/>
      </c>
      <c r="F942" s="68" t="str">
        <f aca="false">IF($B942="", "",SUMIF(LerXml!B:B,Relatorio!B942,LerXml!BA:BA))</f>
        <v/>
      </c>
      <c r="G942" s="67" t="str">
        <f aca="false">IF($B942="", "",SUMIF(LerXml!B:B,Relatorio!B942,LerXml!BB:BB))</f>
        <v/>
      </c>
      <c r="H942" s="67" t="str">
        <f aca="false">IF($B942="", "",SUMIF(LerXml!B:B,Relatorio!B942,LerXml!BE:BE))</f>
        <v/>
      </c>
      <c r="I942" s="68" t="str">
        <f aca="false">IF(AND($F942="",$G942="",$H942=""), "", IF(SUM(F942:H942)-D942 &lt; 0,0,SUM(F942:H942)-D942))</f>
        <v/>
      </c>
    </row>
    <row r="943" customFormat="false" ht="13.8" hidden="false" customHeight="true" outlineLevel="0" collapsed="false">
      <c r="A943" s="71"/>
      <c r="B943" s="72"/>
      <c r="C943" s="71"/>
      <c r="D943" s="67" t="str">
        <f aca="false">IF($B943="", "",SUMIF(LerXml!B:B,Relatorio!B943,LerXml!W:W))</f>
        <v/>
      </c>
      <c r="E943" s="67" t="str">
        <f aca="false">IF($B943="", "",SUMIF(LerXml!B:B,Relatorio!B943,LerXml!AX:AX))</f>
        <v/>
      </c>
      <c r="F943" s="68" t="str">
        <f aca="false">IF($B943="", "",SUMIF(LerXml!B:B,Relatorio!B943,LerXml!BA:BA))</f>
        <v/>
      </c>
      <c r="G943" s="67" t="str">
        <f aca="false">IF($B943="", "",SUMIF(LerXml!B:B,Relatorio!B943,LerXml!BB:BB))</f>
        <v/>
      </c>
      <c r="H943" s="67" t="str">
        <f aca="false">IF($B943="", "",SUMIF(LerXml!B:B,Relatorio!B943,LerXml!BE:BE))</f>
        <v/>
      </c>
      <c r="I943" s="68" t="str">
        <f aca="false">IF(AND($F943="",$G943="",$H943=""), "", IF(SUM(F943:H943)-D943 &lt; 0,0,SUM(F943:H943)-D943))</f>
        <v/>
      </c>
    </row>
    <row r="944" customFormat="false" ht="13.8" hidden="false" customHeight="true" outlineLevel="0" collapsed="false">
      <c r="A944" s="71"/>
      <c r="B944" s="72"/>
      <c r="C944" s="71"/>
      <c r="D944" s="67" t="str">
        <f aca="false">IF($B944="", "",SUMIF(LerXml!B:B,Relatorio!B944,LerXml!W:W))</f>
        <v/>
      </c>
      <c r="E944" s="67" t="str">
        <f aca="false">IF($B944="", "",SUMIF(LerXml!B:B,Relatorio!B944,LerXml!AX:AX))</f>
        <v/>
      </c>
      <c r="F944" s="68" t="str">
        <f aca="false">IF($B944="", "",SUMIF(LerXml!B:B,Relatorio!B944,LerXml!BA:BA))</f>
        <v/>
      </c>
      <c r="G944" s="67" t="str">
        <f aca="false">IF($B944="", "",SUMIF(LerXml!B:B,Relatorio!B944,LerXml!BB:BB))</f>
        <v/>
      </c>
      <c r="H944" s="67" t="str">
        <f aca="false">IF($B944="", "",SUMIF(LerXml!B:B,Relatorio!B944,LerXml!BE:BE))</f>
        <v/>
      </c>
      <c r="I944" s="68" t="str">
        <f aca="false">IF(AND($F944="",$G944="",$H944=""), "", IF(SUM(F944:H944)-D944 &lt; 0,0,SUM(F944:H944)-D944))</f>
        <v/>
      </c>
    </row>
    <row r="945" customFormat="false" ht="13.8" hidden="false" customHeight="true" outlineLevel="0" collapsed="false">
      <c r="A945" s="71"/>
      <c r="B945" s="72"/>
      <c r="C945" s="71"/>
      <c r="D945" s="67" t="str">
        <f aca="false">IF($B945="", "",SUMIF(LerXml!B:B,Relatorio!B945,LerXml!W:W))</f>
        <v/>
      </c>
      <c r="E945" s="67" t="str">
        <f aca="false">IF($B945="", "",SUMIF(LerXml!B:B,Relatorio!B945,LerXml!AX:AX))</f>
        <v/>
      </c>
      <c r="F945" s="68" t="str">
        <f aca="false">IF($B945="", "",SUMIF(LerXml!B:B,Relatorio!B945,LerXml!BA:BA))</f>
        <v/>
      </c>
      <c r="G945" s="67" t="str">
        <f aca="false">IF($B945="", "",SUMIF(LerXml!B:B,Relatorio!B945,LerXml!BB:BB))</f>
        <v/>
      </c>
      <c r="H945" s="67" t="str">
        <f aca="false">IF($B945="", "",SUMIF(LerXml!B:B,Relatorio!B945,LerXml!BE:BE))</f>
        <v/>
      </c>
      <c r="I945" s="68" t="str">
        <f aca="false">IF(AND($F945="",$G945="",$H945=""), "", IF(SUM(F945:H945)-D945 &lt; 0,0,SUM(F945:H945)-D945))</f>
        <v/>
      </c>
    </row>
    <row r="946" customFormat="false" ht="13.8" hidden="false" customHeight="true" outlineLevel="0" collapsed="false">
      <c r="A946" s="71"/>
      <c r="B946" s="72"/>
      <c r="C946" s="71"/>
      <c r="D946" s="67" t="str">
        <f aca="false">IF($B946="", "",SUMIF(LerXml!B:B,Relatorio!B946,LerXml!W:W))</f>
        <v/>
      </c>
      <c r="E946" s="67" t="str">
        <f aca="false">IF($B946="", "",SUMIF(LerXml!B:B,Relatorio!B946,LerXml!AX:AX))</f>
        <v/>
      </c>
      <c r="F946" s="68" t="str">
        <f aca="false">IF($B946="", "",SUMIF(LerXml!B:B,Relatorio!B946,LerXml!BA:BA))</f>
        <v/>
      </c>
      <c r="G946" s="67" t="str">
        <f aca="false">IF($B946="", "",SUMIF(LerXml!B:B,Relatorio!B946,LerXml!BB:BB))</f>
        <v/>
      </c>
      <c r="H946" s="67" t="str">
        <f aca="false">IF($B946="", "",SUMIF(LerXml!B:B,Relatorio!B946,LerXml!BE:BE))</f>
        <v/>
      </c>
      <c r="I946" s="68" t="str">
        <f aca="false">IF(AND($F946="",$G946="",$H946=""), "", IF(SUM(F946:H946)-D946 &lt; 0,0,SUM(F946:H946)-D946))</f>
        <v/>
      </c>
    </row>
    <row r="947" customFormat="false" ht="13.8" hidden="false" customHeight="true" outlineLevel="0" collapsed="false">
      <c r="A947" s="71"/>
      <c r="B947" s="72"/>
      <c r="C947" s="71"/>
      <c r="D947" s="67" t="str">
        <f aca="false">IF($B947="", "",SUMIF(LerXml!B:B,Relatorio!B947,LerXml!W:W))</f>
        <v/>
      </c>
      <c r="E947" s="67" t="str">
        <f aca="false">IF($B947="", "",SUMIF(LerXml!B:B,Relatorio!B947,LerXml!AX:AX))</f>
        <v/>
      </c>
      <c r="F947" s="68" t="str">
        <f aca="false">IF($B947="", "",SUMIF(LerXml!B:B,Relatorio!B947,LerXml!BA:BA))</f>
        <v/>
      </c>
      <c r="G947" s="67" t="str">
        <f aca="false">IF($B947="", "",SUMIF(LerXml!B:B,Relatorio!B947,LerXml!BB:BB))</f>
        <v/>
      </c>
      <c r="H947" s="67" t="str">
        <f aca="false">IF($B947="", "",SUMIF(LerXml!B:B,Relatorio!B947,LerXml!BE:BE))</f>
        <v/>
      </c>
      <c r="I947" s="68" t="str">
        <f aca="false">IF(AND($F947="",$G947="",$H947=""), "", IF(SUM(F947:H947)-D947 &lt; 0,0,SUM(F947:H947)-D947))</f>
        <v/>
      </c>
    </row>
    <row r="948" customFormat="false" ht="13.8" hidden="false" customHeight="true" outlineLevel="0" collapsed="false">
      <c r="A948" s="71"/>
      <c r="B948" s="72"/>
      <c r="C948" s="71"/>
      <c r="D948" s="67" t="str">
        <f aca="false">IF($B948="", "",SUMIF(LerXml!B:B,Relatorio!B948,LerXml!W:W))</f>
        <v/>
      </c>
      <c r="E948" s="67" t="str">
        <f aca="false">IF($B948="", "",SUMIF(LerXml!B:B,Relatorio!B948,LerXml!AX:AX))</f>
        <v/>
      </c>
      <c r="F948" s="68" t="str">
        <f aca="false">IF($B948="", "",SUMIF(LerXml!B:B,Relatorio!B948,LerXml!BA:BA))</f>
        <v/>
      </c>
      <c r="G948" s="67" t="str">
        <f aca="false">IF($B948="", "",SUMIF(LerXml!B:B,Relatorio!B948,LerXml!BB:BB))</f>
        <v/>
      </c>
      <c r="H948" s="67" t="str">
        <f aca="false">IF($B948="", "",SUMIF(LerXml!B:B,Relatorio!B948,LerXml!BE:BE))</f>
        <v/>
      </c>
      <c r="I948" s="68" t="str">
        <f aca="false">IF(AND($F948="",$G948="",$H948=""), "", IF(SUM(F948:H948)-D948 &lt; 0,0,SUM(F948:H948)-D948))</f>
        <v/>
      </c>
    </row>
    <row r="949" customFormat="false" ht="13.8" hidden="false" customHeight="true" outlineLevel="0" collapsed="false">
      <c r="A949" s="71"/>
      <c r="B949" s="72"/>
      <c r="C949" s="71"/>
      <c r="D949" s="67" t="str">
        <f aca="false">IF($B949="", "",SUMIF(LerXml!B:B,Relatorio!B949,LerXml!W:W))</f>
        <v/>
      </c>
      <c r="E949" s="67" t="str">
        <f aca="false">IF($B949="", "",SUMIF(LerXml!B:B,Relatorio!B949,LerXml!AX:AX))</f>
        <v/>
      </c>
      <c r="F949" s="68" t="str">
        <f aca="false">IF($B949="", "",SUMIF(LerXml!B:B,Relatorio!B949,LerXml!BA:BA))</f>
        <v/>
      </c>
      <c r="G949" s="67" t="str">
        <f aca="false">IF($B949="", "",SUMIF(LerXml!B:B,Relatorio!B949,LerXml!BB:BB))</f>
        <v/>
      </c>
      <c r="H949" s="67" t="str">
        <f aca="false">IF($B949="", "",SUMIF(LerXml!B:B,Relatorio!B949,LerXml!BE:BE))</f>
        <v/>
      </c>
      <c r="I949" s="68" t="str">
        <f aca="false">IF(AND($F949="",$G949="",$H949=""), "", IF(SUM(F949:H949)-D949 &lt; 0,0,SUM(F949:H949)-D949))</f>
        <v/>
      </c>
    </row>
    <row r="950" customFormat="false" ht="13.8" hidden="false" customHeight="true" outlineLevel="0" collapsed="false">
      <c r="A950" s="71"/>
      <c r="B950" s="72"/>
      <c r="C950" s="71"/>
      <c r="D950" s="67" t="str">
        <f aca="false">IF($B950="", "",SUMIF(LerXml!B:B,Relatorio!B950,LerXml!W:W))</f>
        <v/>
      </c>
      <c r="E950" s="67" t="str">
        <f aca="false">IF($B950="", "",SUMIF(LerXml!B:B,Relatorio!B950,LerXml!AX:AX))</f>
        <v/>
      </c>
      <c r="F950" s="68" t="str">
        <f aca="false">IF($B950="", "",SUMIF(LerXml!B:B,Relatorio!B950,LerXml!BA:BA))</f>
        <v/>
      </c>
      <c r="G950" s="67" t="str">
        <f aca="false">IF($B950="", "",SUMIF(LerXml!B:B,Relatorio!B950,LerXml!BB:BB))</f>
        <v/>
      </c>
      <c r="H950" s="67" t="str">
        <f aca="false">IF($B950="", "",SUMIF(LerXml!B:B,Relatorio!B950,LerXml!BE:BE))</f>
        <v/>
      </c>
      <c r="I950" s="68" t="str">
        <f aca="false">IF(AND($F950="",$G950="",$H950=""), "", IF(SUM(F950:H950)-D950 &lt; 0,0,SUM(F950:H950)-D950))</f>
        <v/>
      </c>
    </row>
    <row r="951" customFormat="false" ht="13.8" hidden="false" customHeight="true" outlineLevel="0" collapsed="false">
      <c r="A951" s="71"/>
      <c r="B951" s="72"/>
      <c r="C951" s="71"/>
      <c r="D951" s="67" t="str">
        <f aca="false">IF($B951="", "",SUMIF(LerXml!B:B,Relatorio!B951,LerXml!W:W))</f>
        <v/>
      </c>
      <c r="E951" s="67" t="str">
        <f aca="false">IF($B951="", "",SUMIF(LerXml!B:B,Relatorio!B951,LerXml!AX:AX))</f>
        <v/>
      </c>
      <c r="F951" s="68" t="str">
        <f aca="false">IF($B951="", "",SUMIF(LerXml!B:B,Relatorio!B951,LerXml!BA:BA))</f>
        <v/>
      </c>
      <c r="G951" s="67" t="str">
        <f aca="false">IF($B951="", "",SUMIF(LerXml!B:B,Relatorio!B951,LerXml!BB:BB))</f>
        <v/>
      </c>
      <c r="H951" s="67" t="str">
        <f aca="false">IF($B951="", "",SUMIF(LerXml!B:B,Relatorio!B951,LerXml!BE:BE))</f>
        <v/>
      </c>
      <c r="I951" s="68" t="str">
        <f aca="false">IF(AND($F951="",$G951="",$H951=""), "", IF(SUM(F951:H951)-D951 &lt; 0,0,SUM(F951:H951)-D951))</f>
        <v/>
      </c>
    </row>
    <row r="952" customFormat="false" ht="13.8" hidden="false" customHeight="true" outlineLevel="0" collapsed="false">
      <c r="A952" s="71"/>
      <c r="B952" s="72"/>
      <c r="C952" s="71"/>
      <c r="D952" s="67" t="str">
        <f aca="false">IF($B952="", "",SUMIF(LerXml!B:B,Relatorio!B952,LerXml!W:W))</f>
        <v/>
      </c>
      <c r="E952" s="67" t="str">
        <f aca="false">IF($B952="", "",SUMIF(LerXml!B:B,Relatorio!B952,LerXml!AX:AX))</f>
        <v/>
      </c>
      <c r="F952" s="68" t="str">
        <f aca="false">IF($B952="", "",SUMIF(LerXml!B:B,Relatorio!B952,LerXml!BA:BA))</f>
        <v/>
      </c>
      <c r="G952" s="67" t="str">
        <f aca="false">IF($B952="", "",SUMIF(LerXml!B:B,Relatorio!B952,LerXml!BB:BB))</f>
        <v/>
      </c>
      <c r="H952" s="67" t="str">
        <f aca="false">IF($B952="", "",SUMIF(LerXml!B:B,Relatorio!B952,LerXml!BE:BE))</f>
        <v/>
      </c>
      <c r="I952" s="68" t="str">
        <f aca="false">IF(AND($F952="",$G952="",$H952=""), "", IF(SUM(F952:H952)-D952 &lt; 0,0,SUM(F952:H952)-D952))</f>
        <v/>
      </c>
    </row>
    <row r="953" customFormat="false" ht="13.8" hidden="false" customHeight="true" outlineLevel="0" collapsed="false">
      <c r="A953" s="71"/>
      <c r="B953" s="72"/>
      <c r="C953" s="71"/>
      <c r="D953" s="67" t="str">
        <f aca="false">IF($B953="", "",SUMIF(LerXml!B:B,Relatorio!B953,LerXml!W:W))</f>
        <v/>
      </c>
      <c r="E953" s="67" t="str">
        <f aca="false">IF($B953="", "",SUMIF(LerXml!B:B,Relatorio!B953,LerXml!AX:AX))</f>
        <v/>
      </c>
      <c r="F953" s="68" t="str">
        <f aca="false">IF($B953="", "",SUMIF(LerXml!B:B,Relatorio!B953,LerXml!BA:BA))</f>
        <v/>
      </c>
      <c r="G953" s="67" t="str">
        <f aca="false">IF($B953="", "",SUMIF(LerXml!B:B,Relatorio!B953,LerXml!BB:BB))</f>
        <v/>
      </c>
      <c r="H953" s="67" t="str">
        <f aca="false">IF($B953="", "",SUMIF(LerXml!B:B,Relatorio!B953,LerXml!BE:BE))</f>
        <v/>
      </c>
      <c r="I953" s="68" t="str">
        <f aca="false">IF(AND($F953="",$G953="",$H953=""), "", IF(SUM(F953:H953)-D953 &lt; 0,0,SUM(F953:H953)-D953))</f>
        <v/>
      </c>
    </row>
    <row r="954" customFormat="false" ht="13.8" hidden="false" customHeight="true" outlineLevel="0" collapsed="false">
      <c r="A954" s="71"/>
      <c r="B954" s="72"/>
      <c r="C954" s="71"/>
      <c r="D954" s="67" t="str">
        <f aca="false">IF($B954="", "",SUMIF(LerXml!B:B,Relatorio!B954,LerXml!W:W))</f>
        <v/>
      </c>
      <c r="E954" s="67" t="str">
        <f aca="false">IF($B954="", "",SUMIF(LerXml!B:B,Relatorio!B954,LerXml!AX:AX))</f>
        <v/>
      </c>
      <c r="F954" s="68" t="str">
        <f aca="false">IF($B954="", "",SUMIF(LerXml!B:B,Relatorio!B954,LerXml!BA:BA))</f>
        <v/>
      </c>
      <c r="G954" s="67" t="str">
        <f aca="false">IF($B954="", "",SUMIF(LerXml!B:B,Relatorio!B954,LerXml!BB:BB))</f>
        <v/>
      </c>
      <c r="H954" s="67" t="str">
        <f aca="false">IF($B954="", "",SUMIF(LerXml!B:B,Relatorio!B954,LerXml!BE:BE))</f>
        <v/>
      </c>
      <c r="I954" s="68" t="str">
        <f aca="false">IF(AND($F954="",$G954="",$H954=""), "", IF(SUM(F954:H954)-D954 &lt; 0,0,SUM(F954:H954)-D954))</f>
        <v/>
      </c>
    </row>
    <row r="955" customFormat="false" ht="13.8" hidden="false" customHeight="true" outlineLevel="0" collapsed="false">
      <c r="A955" s="71"/>
      <c r="B955" s="72"/>
      <c r="C955" s="71"/>
      <c r="D955" s="67" t="str">
        <f aca="false">IF($B955="", "",SUMIF(LerXml!B:B,Relatorio!B955,LerXml!W:W))</f>
        <v/>
      </c>
      <c r="E955" s="67" t="str">
        <f aca="false">IF($B955="", "",SUMIF(LerXml!B:B,Relatorio!B955,LerXml!AX:AX))</f>
        <v/>
      </c>
      <c r="F955" s="68" t="str">
        <f aca="false">IF($B955="", "",SUMIF(LerXml!B:B,Relatorio!B955,LerXml!BA:BA))</f>
        <v/>
      </c>
      <c r="G955" s="67" t="str">
        <f aca="false">IF($B955="", "",SUMIF(LerXml!B:B,Relatorio!B955,LerXml!BB:BB))</f>
        <v/>
      </c>
      <c r="H955" s="67" t="str">
        <f aca="false">IF($B955="", "",SUMIF(LerXml!B:B,Relatorio!B955,LerXml!BE:BE))</f>
        <v/>
      </c>
      <c r="I955" s="68" t="str">
        <f aca="false">IF(AND($F955="",$G955="",$H955=""), "", IF(SUM(F955:H955)-D955 &lt; 0,0,SUM(F955:H955)-D955))</f>
        <v/>
      </c>
    </row>
    <row r="956" customFormat="false" ht="13.8" hidden="false" customHeight="true" outlineLevel="0" collapsed="false">
      <c r="A956" s="71"/>
      <c r="B956" s="72"/>
      <c r="C956" s="71"/>
      <c r="D956" s="67" t="str">
        <f aca="false">IF($B956="", "",SUMIF(LerXml!B:B,Relatorio!B956,LerXml!W:W))</f>
        <v/>
      </c>
      <c r="E956" s="67" t="str">
        <f aca="false">IF($B956="", "",SUMIF(LerXml!B:B,Relatorio!B956,LerXml!AX:AX))</f>
        <v/>
      </c>
      <c r="F956" s="68" t="str">
        <f aca="false">IF($B956="", "",SUMIF(LerXml!B:B,Relatorio!B956,LerXml!BA:BA))</f>
        <v/>
      </c>
      <c r="G956" s="67" t="str">
        <f aca="false">IF($B956="", "",SUMIF(LerXml!B:B,Relatorio!B956,LerXml!BB:BB))</f>
        <v/>
      </c>
      <c r="H956" s="67" t="str">
        <f aca="false">IF($B956="", "",SUMIF(LerXml!B:B,Relatorio!B956,LerXml!BE:BE))</f>
        <v/>
      </c>
      <c r="I956" s="68" t="str">
        <f aca="false">IF(AND($F956="",$G956="",$H956=""), "", IF(SUM(F956:H956)-D956 &lt; 0,0,SUM(F956:H956)-D956))</f>
        <v/>
      </c>
    </row>
    <row r="957" customFormat="false" ht="13.8" hidden="false" customHeight="true" outlineLevel="0" collapsed="false">
      <c r="A957" s="71"/>
      <c r="B957" s="72"/>
      <c r="C957" s="71"/>
      <c r="D957" s="67" t="str">
        <f aca="false">IF($B957="", "",SUMIF(LerXml!B:B,Relatorio!B957,LerXml!W:W))</f>
        <v/>
      </c>
      <c r="E957" s="67" t="str">
        <f aca="false">IF($B957="", "",SUMIF(LerXml!B:B,Relatorio!B957,LerXml!AX:AX))</f>
        <v/>
      </c>
      <c r="F957" s="68" t="str">
        <f aca="false">IF($B957="", "",SUMIF(LerXml!B:B,Relatorio!B957,LerXml!BA:BA))</f>
        <v/>
      </c>
      <c r="G957" s="67" t="str">
        <f aca="false">IF($B957="", "",SUMIF(LerXml!B:B,Relatorio!B957,LerXml!BB:BB))</f>
        <v/>
      </c>
      <c r="H957" s="67" t="str">
        <f aca="false">IF($B957="", "",SUMIF(LerXml!B:B,Relatorio!B957,LerXml!BE:BE))</f>
        <v/>
      </c>
      <c r="I957" s="68" t="str">
        <f aca="false">IF(AND($F957="",$G957="",$H957=""), "", IF(SUM(F957:H957)-D957 &lt; 0,0,SUM(F957:H957)-D957))</f>
        <v/>
      </c>
    </row>
    <row r="958" customFormat="false" ht="13.8" hidden="false" customHeight="true" outlineLevel="0" collapsed="false">
      <c r="A958" s="71"/>
      <c r="B958" s="72"/>
      <c r="C958" s="71"/>
      <c r="D958" s="67" t="str">
        <f aca="false">IF($B958="", "",SUMIF(LerXml!B:B,Relatorio!B958,LerXml!W:W))</f>
        <v/>
      </c>
      <c r="E958" s="67" t="str">
        <f aca="false">IF($B958="", "",SUMIF(LerXml!B:B,Relatorio!B958,LerXml!AX:AX))</f>
        <v/>
      </c>
      <c r="F958" s="68" t="str">
        <f aca="false">IF($B958="", "",SUMIF(LerXml!B:B,Relatorio!B958,LerXml!BA:BA))</f>
        <v/>
      </c>
      <c r="G958" s="67" t="str">
        <f aca="false">IF($B958="", "",SUMIF(LerXml!B:B,Relatorio!B958,LerXml!BB:BB))</f>
        <v/>
      </c>
      <c r="H958" s="67" t="str">
        <f aca="false">IF($B958="", "",SUMIF(LerXml!B:B,Relatorio!B958,LerXml!BE:BE))</f>
        <v/>
      </c>
      <c r="I958" s="68" t="str">
        <f aca="false">IF(AND($F958="",$G958="",$H958=""), "", IF(SUM(F958:H958)-D958 &lt; 0,0,SUM(F958:H958)-D958))</f>
        <v/>
      </c>
    </row>
    <row r="959" customFormat="false" ht="13.8" hidden="false" customHeight="true" outlineLevel="0" collapsed="false">
      <c r="A959" s="71"/>
      <c r="B959" s="72"/>
      <c r="C959" s="71"/>
      <c r="D959" s="67" t="str">
        <f aca="false">IF($B959="", "",SUMIF(LerXml!B:B,Relatorio!B959,LerXml!W:W))</f>
        <v/>
      </c>
      <c r="E959" s="67" t="str">
        <f aca="false">IF($B959="", "",SUMIF(LerXml!B:B,Relatorio!B959,LerXml!AX:AX))</f>
        <v/>
      </c>
      <c r="F959" s="68" t="str">
        <f aca="false">IF($B959="", "",SUMIF(LerXml!B:B,Relatorio!B959,LerXml!BA:BA))</f>
        <v/>
      </c>
      <c r="G959" s="67" t="str">
        <f aca="false">IF($B959="", "",SUMIF(LerXml!B:B,Relatorio!B959,LerXml!BB:BB))</f>
        <v/>
      </c>
      <c r="H959" s="67" t="str">
        <f aca="false">IF($B959="", "",SUMIF(LerXml!B:B,Relatorio!B959,LerXml!BE:BE))</f>
        <v/>
      </c>
      <c r="I959" s="68" t="str">
        <f aca="false">IF(AND($F959="",$G959="",$H959=""), "", IF(SUM(F959:H959)-D959 &lt; 0,0,SUM(F959:H959)-D959))</f>
        <v/>
      </c>
    </row>
    <row r="960" customFormat="false" ht="13.8" hidden="false" customHeight="true" outlineLevel="0" collapsed="false">
      <c r="A960" s="71"/>
      <c r="B960" s="72"/>
      <c r="C960" s="71"/>
      <c r="D960" s="67" t="str">
        <f aca="false">IF($B960="", "",SUMIF(LerXml!B:B,Relatorio!B960,LerXml!W:W))</f>
        <v/>
      </c>
      <c r="E960" s="67" t="str">
        <f aca="false">IF($B960="", "",SUMIF(LerXml!B:B,Relatorio!B960,LerXml!AX:AX))</f>
        <v/>
      </c>
      <c r="F960" s="68" t="str">
        <f aca="false">IF($B960="", "",SUMIF(LerXml!B:B,Relatorio!B960,LerXml!BA:BA))</f>
        <v/>
      </c>
      <c r="G960" s="67" t="str">
        <f aca="false">IF($B960="", "",SUMIF(LerXml!B:B,Relatorio!B960,LerXml!BB:BB))</f>
        <v/>
      </c>
      <c r="H960" s="67" t="str">
        <f aca="false">IF($B960="", "",SUMIF(LerXml!B:B,Relatorio!B960,LerXml!BE:BE))</f>
        <v/>
      </c>
      <c r="I960" s="68" t="str">
        <f aca="false">IF(AND($F960="",$G960="",$H960=""), "", IF(SUM(F960:H960)-D960 &lt; 0,0,SUM(F960:H960)-D960))</f>
        <v/>
      </c>
    </row>
    <row r="961" customFormat="false" ht="13.8" hidden="false" customHeight="true" outlineLevel="0" collapsed="false">
      <c r="A961" s="71"/>
      <c r="B961" s="72"/>
      <c r="C961" s="71"/>
      <c r="D961" s="67" t="str">
        <f aca="false">IF($B961="", "",SUMIF(LerXml!B:B,Relatorio!B961,LerXml!W:W))</f>
        <v/>
      </c>
      <c r="E961" s="67" t="str">
        <f aca="false">IF($B961="", "",SUMIF(LerXml!B:B,Relatorio!B961,LerXml!AX:AX))</f>
        <v/>
      </c>
      <c r="F961" s="68" t="str">
        <f aca="false">IF($B961="", "",SUMIF(LerXml!B:B,Relatorio!B961,LerXml!BA:BA))</f>
        <v/>
      </c>
      <c r="G961" s="67" t="str">
        <f aca="false">IF($B961="", "",SUMIF(LerXml!B:B,Relatorio!B961,LerXml!BB:BB))</f>
        <v/>
      </c>
      <c r="H961" s="67" t="str">
        <f aca="false">IF($B961="", "",SUMIF(LerXml!B:B,Relatorio!B961,LerXml!BE:BE))</f>
        <v/>
      </c>
      <c r="I961" s="68" t="str">
        <f aca="false">IF(AND($F961="",$G961="",$H961=""), "", IF(SUM(F961:H961)-D961 &lt; 0,0,SUM(F961:H961)-D961))</f>
        <v/>
      </c>
    </row>
    <row r="962" customFormat="false" ht="13.8" hidden="false" customHeight="true" outlineLevel="0" collapsed="false">
      <c r="A962" s="71"/>
      <c r="B962" s="72"/>
      <c r="C962" s="71"/>
      <c r="D962" s="67" t="str">
        <f aca="false">IF($B962="", "",SUMIF(LerXml!B:B,Relatorio!B962,LerXml!W:W))</f>
        <v/>
      </c>
      <c r="E962" s="67" t="str">
        <f aca="false">IF($B962="", "",SUMIF(LerXml!B:B,Relatorio!B962,LerXml!AX:AX))</f>
        <v/>
      </c>
      <c r="F962" s="68" t="str">
        <f aca="false">IF($B962="", "",SUMIF(LerXml!B:B,Relatorio!B962,LerXml!BA:BA))</f>
        <v/>
      </c>
      <c r="G962" s="67" t="str">
        <f aca="false">IF($B962="", "",SUMIF(LerXml!B:B,Relatorio!B962,LerXml!BB:BB))</f>
        <v/>
      </c>
      <c r="H962" s="67" t="str">
        <f aca="false">IF($B962="", "",SUMIF(LerXml!B:B,Relatorio!B962,LerXml!BE:BE))</f>
        <v/>
      </c>
      <c r="I962" s="68" t="str">
        <f aca="false">IF(AND($F962="",$G962="",$H962=""), "", IF(SUM(F962:H962)-D962 &lt; 0,0,SUM(F962:H962)-D962))</f>
        <v/>
      </c>
    </row>
    <row r="963" customFormat="false" ht="13.8" hidden="false" customHeight="true" outlineLevel="0" collapsed="false">
      <c r="A963" s="71"/>
      <c r="B963" s="72"/>
      <c r="C963" s="71"/>
      <c r="D963" s="67" t="str">
        <f aca="false">IF($B963="", "",SUMIF(LerXml!B:B,Relatorio!B963,LerXml!W:W))</f>
        <v/>
      </c>
      <c r="E963" s="67" t="str">
        <f aca="false">IF($B963="", "",SUMIF(LerXml!B:B,Relatorio!B963,LerXml!AX:AX))</f>
        <v/>
      </c>
      <c r="F963" s="68" t="str">
        <f aca="false">IF($B963="", "",SUMIF(LerXml!B:B,Relatorio!B963,LerXml!BA:BA))</f>
        <v/>
      </c>
      <c r="G963" s="67" t="str">
        <f aca="false">IF($B963="", "",SUMIF(LerXml!B:B,Relatorio!B963,LerXml!BB:BB))</f>
        <v/>
      </c>
      <c r="H963" s="67" t="str">
        <f aca="false">IF($B963="", "",SUMIF(LerXml!B:B,Relatorio!B963,LerXml!BE:BE))</f>
        <v/>
      </c>
      <c r="I963" s="68" t="str">
        <f aca="false">IF(AND($F963="",$G963="",$H963=""), "", IF(SUM(F963:H963)-D963 &lt; 0,0,SUM(F963:H963)-D963))</f>
        <v/>
      </c>
    </row>
    <row r="964" customFormat="false" ht="13.8" hidden="false" customHeight="true" outlineLevel="0" collapsed="false">
      <c r="A964" s="71"/>
      <c r="B964" s="72"/>
      <c r="C964" s="71"/>
      <c r="D964" s="67" t="str">
        <f aca="false">IF($B964="", "",SUMIF(LerXml!B:B,Relatorio!B964,LerXml!W:W))</f>
        <v/>
      </c>
      <c r="E964" s="67" t="str">
        <f aca="false">IF($B964="", "",SUMIF(LerXml!B:B,Relatorio!B964,LerXml!AX:AX))</f>
        <v/>
      </c>
      <c r="F964" s="68" t="str">
        <f aca="false">IF($B964="", "",SUMIF(LerXml!B:B,Relatorio!B964,LerXml!BA:BA))</f>
        <v/>
      </c>
      <c r="G964" s="67" t="str">
        <f aca="false">IF($B964="", "",SUMIF(LerXml!B:B,Relatorio!B964,LerXml!BB:BB))</f>
        <v/>
      </c>
      <c r="H964" s="67" t="str">
        <f aca="false">IF($B964="", "",SUMIF(LerXml!B:B,Relatorio!B964,LerXml!BE:BE))</f>
        <v/>
      </c>
      <c r="I964" s="68" t="str">
        <f aca="false">IF(AND($F964="",$G964="",$H964=""), "", IF(SUM(F964:H964)-D964 &lt; 0,0,SUM(F964:H964)-D964))</f>
        <v/>
      </c>
    </row>
    <row r="965" customFormat="false" ht="13.8" hidden="false" customHeight="true" outlineLevel="0" collapsed="false">
      <c r="A965" s="71"/>
      <c r="B965" s="72"/>
      <c r="C965" s="71"/>
      <c r="D965" s="67" t="str">
        <f aca="false">IF($B965="", "",SUMIF(LerXml!B:B,Relatorio!B965,LerXml!W:W))</f>
        <v/>
      </c>
      <c r="E965" s="67" t="str">
        <f aca="false">IF($B965="", "",SUMIF(LerXml!B:B,Relatorio!B965,LerXml!AX:AX))</f>
        <v/>
      </c>
      <c r="F965" s="68" t="str">
        <f aca="false">IF($B965="", "",SUMIF(LerXml!B:B,Relatorio!B965,LerXml!BA:BA))</f>
        <v/>
      </c>
      <c r="G965" s="67" t="str">
        <f aca="false">IF($B965="", "",SUMIF(LerXml!B:B,Relatorio!B965,LerXml!BB:BB))</f>
        <v/>
      </c>
      <c r="H965" s="67" t="str">
        <f aca="false">IF($B965="", "",SUMIF(LerXml!B:B,Relatorio!B965,LerXml!BE:BE))</f>
        <v/>
      </c>
      <c r="I965" s="68" t="str">
        <f aca="false">IF(AND($F965="",$G965="",$H965=""), "", IF(SUM(F965:H965)-D965 &lt; 0,0,SUM(F965:H965)-D965))</f>
        <v/>
      </c>
    </row>
    <row r="966" customFormat="false" ht="13.8" hidden="false" customHeight="true" outlineLevel="0" collapsed="false">
      <c r="A966" s="71"/>
      <c r="B966" s="72"/>
      <c r="C966" s="71"/>
      <c r="D966" s="67" t="str">
        <f aca="false">IF($B966="", "",SUMIF(LerXml!B:B,Relatorio!B966,LerXml!W:W))</f>
        <v/>
      </c>
      <c r="E966" s="67" t="str">
        <f aca="false">IF($B966="", "",SUMIF(LerXml!B:B,Relatorio!B966,LerXml!AX:AX))</f>
        <v/>
      </c>
      <c r="F966" s="68" t="str">
        <f aca="false">IF($B966="", "",SUMIF(LerXml!B:B,Relatorio!B966,LerXml!BA:BA))</f>
        <v/>
      </c>
      <c r="G966" s="67" t="str">
        <f aca="false">IF($B966="", "",SUMIF(LerXml!B:B,Relatorio!B966,LerXml!BB:BB))</f>
        <v/>
      </c>
      <c r="H966" s="67" t="str">
        <f aca="false">IF($B966="", "",SUMIF(LerXml!B:B,Relatorio!B966,LerXml!BE:BE))</f>
        <v/>
      </c>
      <c r="I966" s="68" t="str">
        <f aca="false">IF(AND($F966="",$G966="",$H966=""), "", IF(SUM(F966:H966)-D966 &lt; 0,0,SUM(F966:H966)-D966))</f>
        <v/>
      </c>
    </row>
    <row r="967" customFormat="false" ht="13.8" hidden="false" customHeight="true" outlineLevel="0" collapsed="false">
      <c r="A967" s="71"/>
      <c r="B967" s="72"/>
      <c r="C967" s="71"/>
      <c r="D967" s="67" t="str">
        <f aca="false">IF($B967="", "",SUMIF(LerXml!B:B,Relatorio!B967,LerXml!W:W))</f>
        <v/>
      </c>
      <c r="E967" s="67" t="str">
        <f aca="false">IF($B967="", "",SUMIF(LerXml!B:B,Relatorio!B967,LerXml!AX:AX))</f>
        <v/>
      </c>
      <c r="F967" s="68" t="str">
        <f aca="false">IF($B967="", "",SUMIF(LerXml!B:B,Relatorio!B967,LerXml!BA:BA))</f>
        <v/>
      </c>
      <c r="G967" s="67" t="str">
        <f aca="false">IF($B967="", "",SUMIF(LerXml!B:B,Relatorio!B967,LerXml!BB:BB))</f>
        <v/>
      </c>
      <c r="H967" s="67" t="str">
        <f aca="false">IF($B967="", "",SUMIF(LerXml!B:B,Relatorio!B967,LerXml!BE:BE))</f>
        <v/>
      </c>
      <c r="I967" s="68" t="str">
        <f aca="false">IF(AND($F967="",$G967="",$H967=""), "", IF(SUM(F967:H967)-D967 &lt; 0,0,SUM(F967:H967)-D967))</f>
        <v/>
      </c>
    </row>
    <row r="968" customFormat="false" ht="13.8" hidden="false" customHeight="true" outlineLevel="0" collapsed="false">
      <c r="A968" s="71"/>
      <c r="B968" s="72"/>
      <c r="C968" s="71"/>
      <c r="D968" s="67" t="str">
        <f aca="false">IF($B968="", "",SUMIF(LerXml!B:B,Relatorio!B968,LerXml!W:W))</f>
        <v/>
      </c>
      <c r="E968" s="67" t="str">
        <f aca="false">IF($B968="", "",SUMIF(LerXml!B:B,Relatorio!B968,LerXml!AX:AX))</f>
        <v/>
      </c>
      <c r="F968" s="68" t="str">
        <f aca="false">IF($B968="", "",SUMIF(LerXml!B:B,Relatorio!B968,LerXml!BA:BA))</f>
        <v/>
      </c>
      <c r="G968" s="67" t="str">
        <f aca="false">IF($B968="", "",SUMIF(LerXml!B:B,Relatorio!B968,LerXml!BB:BB))</f>
        <v/>
      </c>
      <c r="H968" s="67" t="str">
        <f aca="false">IF($B968="", "",SUMIF(LerXml!B:B,Relatorio!B968,LerXml!BE:BE))</f>
        <v/>
      </c>
      <c r="I968" s="68" t="str">
        <f aca="false">IF(AND($F968="",$G968="",$H968=""), "", IF(SUM(F968:H968)-D968 &lt; 0,0,SUM(F968:H968)-D968))</f>
        <v/>
      </c>
    </row>
    <row r="969" customFormat="false" ht="13.8" hidden="false" customHeight="true" outlineLevel="0" collapsed="false">
      <c r="A969" s="71"/>
      <c r="B969" s="72"/>
      <c r="C969" s="71"/>
      <c r="D969" s="67" t="str">
        <f aca="false">IF($B969="", "",SUMIF(LerXml!B:B,Relatorio!B969,LerXml!W:W))</f>
        <v/>
      </c>
      <c r="E969" s="67" t="str">
        <f aca="false">IF($B969="", "",SUMIF(LerXml!B:B,Relatorio!B969,LerXml!AX:AX))</f>
        <v/>
      </c>
      <c r="F969" s="68" t="str">
        <f aca="false">IF($B969="", "",SUMIF(LerXml!B:B,Relatorio!B969,LerXml!BA:BA))</f>
        <v/>
      </c>
      <c r="G969" s="67" t="str">
        <f aca="false">IF($B969="", "",SUMIF(LerXml!B:B,Relatorio!B969,LerXml!BB:BB))</f>
        <v/>
      </c>
      <c r="H969" s="67" t="str">
        <f aca="false">IF($B969="", "",SUMIF(LerXml!B:B,Relatorio!B969,LerXml!BE:BE))</f>
        <v/>
      </c>
      <c r="I969" s="68" t="str">
        <f aca="false">IF(AND($F969="",$G969="",$H969=""), "", IF(SUM(F969:H969)-D969 &lt; 0,0,SUM(F969:H969)-D969))</f>
        <v/>
      </c>
    </row>
    <row r="970" customFormat="false" ht="13.8" hidden="false" customHeight="true" outlineLevel="0" collapsed="false">
      <c r="A970" s="71"/>
      <c r="B970" s="72"/>
      <c r="C970" s="71"/>
      <c r="D970" s="67" t="str">
        <f aca="false">IF($B970="", "",SUMIF(LerXml!B:B,Relatorio!B970,LerXml!W:W))</f>
        <v/>
      </c>
      <c r="E970" s="67" t="str">
        <f aca="false">IF($B970="", "",SUMIF(LerXml!B:B,Relatorio!B970,LerXml!AX:AX))</f>
        <v/>
      </c>
      <c r="F970" s="68" t="str">
        <f aca="false">IF($B970="", "",SUMIF(LerXml!B:B,Relatorio!B970,LerXml!BA:BA))</f>
        <v/>
      </c>
      <c r="G970" s="67" t="str">
        <f aca="false">IF($B970="", "",SUMIF(LerXml!B:B,Relatorio!B970,LerXml!BB:BB))</f>
        <v/>
      </c>
      <c r="H970" s="67" t="str">
        <f aca="false">IF($B970="", "",SUMIF(LerXml!B:B,Relatorio!B970,LerXml!BE:BE))</f>
        <v/>
      </c>
      <c r="I970" s="68" t="str">
        <f aca="false">IF(AND($F970="",$G970="",$H970=""), "", IF(SUM(F970:H970)-D970 &lt; 0,0,SUM(F970:H970)-D970))</f>
        <v/>
      </c>
    </row>
    <row r="971" customFormat="false" ht="13.8" hidden="false" customHeight="true" outlineLevel="0" collapsed="false">
      <c r="A971" s="71"/>
      <c r="B971" s="72"/>
      <c r="C971" s="71"/>
      <c r="D971" s="67" t="str">
        <f aca="false">IF($B971="", "",SUMIF(LerXml!B:B,Relatorio!B971,LerXml!W:W))</f>
        <v/>
      </c>
      <c r="E971" s="67" t="str">
        <f aca="false">IF($B971="", "",SUMIF(LerXml!B:B,Relatorio!B971,LerXml!AX:AX))</f>
        <v/>
      </c>
      <c r="F971" s="68" t="str">
        <f aca="false">IF($B971="", "",SUMIF(LerXml!B:B,Relatorio!B971,LerXml!BA:BA))</f>
        <v/>
      </c>
      <c r="G971" s="67" t="str">
        <f aca="false">IF($B971="", "",SUMIF(LerXml!B:B,Relatorio!B971,LerXml!BB:BB))</f>
        <v/>
      </c>
      <c r="H971" s="67" t="str">
        <f aca="false">IF($B971="", "",SUMIF(LerXml!B:B,Relatorio!B971,LerXml!BE:BE))</f>
        <v/>
      </c>
      <c r="I971" s="68" t="str">
        <f aca="false">IF(AND($F971="",$G971="",$H971=""), "", IF(SUM(F971:H971)-D971 &lt; 0,0,SUM(F971:H971)-D971))</f>
        <v/>
      </c>
    </row>
    <row r="972" customFormat="false" ht="13.8" hidden="false" customHeight="true" outlineLevel="0" collapsed="false">
      <c r="A972" s="71"/>
      <c r="B972" s="72"/>
      <c r="C972" s="71"/>
      <c r="D972" s="67" t="str">
        <f aca="false">IF($B972="", "",SUMIF(LerXml!B:B,Relatorio!B972,LerXml!W:W))</f>
        <v/>
      </c>
      <c r="E972" s="67" t="str">
        <f aca="false">IF($B972="", "",SUMIF(LerXml!B:B,Relatorio!B972,LerXml!AX:AX))</f>
        <v/>
      </c>
      <c r="F972" s="68" t="str">
        <f aca="false">IF($B972="", "",SUMIF(LerXml!B:B,Relatorio!B972,LerXml!BA:BA))</f>
        <v/>
      </c>
      <c r="G972" s="67" t="str">
        <f aca="false">IF($B972="", "",SUMIF(LerXml!B:B,Relatorio!B972,LerXml!BB:BB))</f>
        <v/>
      </c>
      <c r="H972" s="67" t="str">
        <f aca="false">IF($B972="", "",SUMIF(LerXml!B:B,Relatorio!B972,LerXml!BE:BE))</f>
        <v/>
      </c>
      <c r="I972" s="68" t="str">
        <f aca="false">IF(AND($F972="",$G972="",$H972=""), "", IF(SUM(F972:H972)-D972 &lt; 0,0,SUM(F972:H972)-D972))</f>
        <v/>
      </c>
    </row>
    <row r="973" customFormat="false" ht="13.8" hidden="false" customHeight="true" outlineLevel="0" collapsed="false">
      <c r="A973" s="71"/>
      <c r="B973" s="72"/>
      <c r="C973" s="71"/>
      <c r="D973" s="67" t="str">
        <f aca="false">IF($B973="", "",SUMIF(LerXml!B:B,Relatorio!B973,LerXml!W:W))</f>
        <v/>
      </c>
      <c r="E973" s="67" t="str">
        <f aca="false">IF($B973="", "",SUMIF(LerXml!B:B,Relatorio!B973,LerXml!AX:AX))</f>
        <v/>
      </c>
      <c r="F973" s="68" t="str">
        <f aca="false">IF($B973="", "",SUMIF(LerXml!B:B,Relatorio!B973,LerXml!BA:BA))</f>
        <v/>
      </c>
      <c r="G973" s="67" t="str">
        <f aca="false">IF($B973="", "",SUMIF(LerXml!B:B,Relatorio!B973,LerXml!BB:BB))</f>
        <v/>
      </c>
      <c r="H973" s="67" t="str">
        <f aca="false">IF($B973="", "",SUMIF(LerXml!B:B,Relatorio!B973,LerXml!BE:BE))</f>
        <v/>
      </c>
      <c r="I973" s="68" t="str">
        <f aca="false">IF(AND($F973="",$G973="",$H973=""), "", IF(SUM(F973:H973)-D973 &lt; 0,0,SUM(F973:H973)-D973))</f>
        <v/>
      </c>
    </row>
    <row r="974" customFormat="false" ht="13.8" hidden="false" customHeight="true" outlineLevel="0" collapsed="false">
      <c r="A974" s="71"/>
      <c r="B974" s="72"/>
      <c r="C974" s="71"/>
      <c r="D974" s="67" t="str">
        <f aca="false">IF($B974="", "",SUMIF(LerXml!B:B,Relatorio!B974,LerXml!W:W))</f>
        <v/>
      </c>
      <c r="E974" s="67" t="str">
        <f aca="false">IF($B974="", "",SUMIF(LerXml!B:B,Relatorio!B974,LerXml!AX:AX))</f>
        <v/>
      </c>
      <c r="F974" s="68" t="str">
        <f aca="false">IF($B974="", "",SUMIF(LerXml!B:B,Relatorio!B974,LerXml!BA:BA))</f>
        <v/>
      </c>
      <c r="G974" s="67" t="str">
        <f aca="false">IF($B974="", "",SUMIF(LerXml!B:B,Relatorio!B974,LerXml!BB:BB))</f>
        <v/>
      </c>
      <c r="H974" s="67" t="str">
        <f aca="false">IF($B974="", "",SUMIF(LerXml!B:B,Relatorio!B974,LerXml!BE:BE))</f>
        <v/>
      </c>
      <c r="I974" s="68" t="str">
        <f aca="false">IF(AND($F974="",$G974="",$H974=""), "", IF(SUM(F974:H974)-D974 &lt; 0,0,SUM(F974:H974)-D974))</f>
        <v/>
      </c>
    </row>
    <row r="975" customFormat="false" ht="13.8" hidden="false" customHeight="true" outlineLevel="0" collapsed="false">
      <c r="A975" s="71"/>
      <c r="B975" s="72"/>
      <c r="C975" s="71"/>
      <c r="D975" s="67" t="str">
        <f aca="false">IF($B975="", "",SUMIF(LerXml!B:B,Relatorio!B975,LerXml!W:W))</f>
        <v/>
      </c>
      <c r="E975" s="67" t="str">
        <f aca="false">IF($B975="", "",SUMIF(LerXml!B:B,Relatorio!B975,LerXml!AX:AX))</f>
        <v/>
      </c>
      <c r="F975" s="68" t="str">
        <f aca="false">IF($B975="", "",SUMIF(LerXml!B:B,Relatorio!B975,LerXml!BA:BA))</f>
        <v/>
      </c>
      <c r="G975" s="67" t="str">
        <f aca="false">IF($B975="", "",SUMIF(LerXml!B:B,Relatorio!B975,LerXml!BB:BB))</f>
        <v/>
      </c>
      <c r="H975" s="67" t="str">
        <f aca="false">IF($B975="", "",SUMIF(LerXml!B:B,Relatorio!B975,LerXml!BE:BE))</f>
        <v/>
      </c>
      <c r="I975" s="68" t="str">
        <f aca="false">IF(AND($F975="",$G975="",$H975=""), "", IF(SUM(F975:H975)-D975 &lt; 0,0,SUM(F975:H975)-D975))</f>
        <v/>
      </c>
    </row>
    <row r="976" customFormat="false" ht="13.8" hidden="false" customHeight="true" outlineLevel="0" collapsed="false">
      <c r="A976" s="71"/>
      <c r="B976" s="72"/>
      <c r="C976" s="71"/>
      <c r="D976" s="67" t="str">
        <f aca="false">IF($B976="", "",SUMIF(LerXml!B:B,Relatorio!B976,LerXml!W:W))</f>
        <v/>
      </c>
      <c r="E976" s="67" t="str">
        <f aca="false">IF($B976="", "",SUMIF(LerXml!B:B,Relatorio!B976,LerXml!AX:AX))</f>
        <v/>
      </c>
      <c r="F976" s="68" t="str">
        <f aca="false">IF($B976="", "",SUMIF(LerXml!B:B,Relatorio!B976,LerXml!BA:BA))</f>
        <v/>
      </c>
      <c r="G976" s="67" t="str">
        <f aca="false">IF($B976="", "",SUMIF(LerXml!B:B,Relatorio!B976,LerXml!BB:BB))</f>
        <v/>
      </c>
      <c r="H976" s="67" t="str">
        <f aca="false">IF($B976="", "",SUMIF(LerXml!B:B,Relatorio!B976,LerXml!BE:BE))</f>
        <v/>
      </c>
      <c r="I976" s="68" t="str">
        <f aca="false">IF(AND($F976="",$G976="",$H976=""), "", IF(SUM(F976:H976)-D976 &lt; 0,0,SUM(F976:H976)-D976))</f>
        <v/>
      </c>
    </row>
    <row r="977" customFormat="false" ht="13.8" hidden="false" customHeight="true" outlineLevel="0" collapsed="false">
      <c r="A977" s="71"/>
      <c r="B977" s="72"/>
      <c r="C977" s="71"/>
      <c r="D977" s="67" t="str">
        <f aca="false">IF($B977="", "",SUMIF(LerXml!B:B,Relatorio!B977,LerXml!W:W))</f>
        <v/>
      </c>
      <c r="E977" s="67" t="str">
        <f aca="false">IF($B977="", "",SUMIF(LerXml!B:B,Relatorio!B977,LerXml!AX:AX))</f>
        <v/>
      </c>
      <c r="F977" s="68" t="str">
        <f aca="false">IF($B977="", "",SUMIF(LerXml!B:B,Relatorio!B977,LerXml!BA:BA))</f>
        <v/>
      </c>
      <c r="G977" s="67" t="str">
        <f aca="false">IF($B977="", "",SUMIF(LerXml!B:B,Relatorio!B977,LerXml!BB:BB))</f>
        <v/>
      </c>
      <c r="H977" s="67" t="str">
        <f aca="false">IF($B977="", "",SUMIF(LerXml!B:B,Relatorio!B977,LerXml!BE:BE))</f>
        <v/>
      </c>
      <c r="I977" s="68" t="str">
        <f aca="false">IF(AND($F977="",$G977="",$H977=""), "", IF(SUM(F977:H977)-D977 &lt; 0,0,SUM(F977:H977)-D977))</f>
        <v/>
      </c>
    </row>
    <row r="978" customFormat="false" ht="13.8" hidden="false" customHeight="true" outlineLevel="0" collapsed="false">
      <c r="A978" s="71"/>
      <c r="B978" s="72"/>
      <c r="C978" s="71"/>
      <c r="D978" s="67" t="str">
        <f aca="false">IF($B978="", "",SUMIF(LerXml!B:B,Relatorio!B978,LerXml!W:W))</f>
        <v/>
      </c>
      <c r="E978" s="67" t="str">
        <f aca="false">IF($B978="", "",SUMIF(LerXml!B:B,Relatorio!B978,LerXml!AX:AX))</f>
        <v/>
      </c>
      <c r="F978" s="68" t="str">
        <f aca="false">IF($B978="", "",SUMIF(LerXml!B:B,Relatorio!B978,LerXml!BA:BA))</f>
        <v/>
      </c>
      <c r="G978" s="67" t="str">
        <f aca="false">IF($B978="", "",SUMIF(LerXml!B:B,Relatorio!B978,LerXml!BB:BB))</f>
        <v/>
      </c>
      <c r="H978" s="67" t="str">
        <f aca="false">IF($B978="", "",SUMIF(LerXml!B:B,Relatorio!B978,LerXml!BE:BE))</f>
        <v/>
      </c>
      <c r="I978" s="68" t="str">
        <f aca="false">IF(AND($F978="",$G978="",$H978=""), "", IF(SUM(F978:H978)-D978 &lt; 0,0,SUM(F978:H978)-D978))</f>
        <v/>
      </c>
    </row>
    <row r="979" customFormat="false" ht="13.8" hidden="false" customHeight="true" outlineLevel="0" collapsed="false">
      <c r="A979" s="71"/>
      <c r="B979" s="72"/>
      <c r="C979" s="71"/>
      <c r="D979" s="67" t="str">
        <f aca="false">IF($B979="", "",SUMIF(LerXml!B:B,Relatorio!B979,LerXml!W:W))</f>
        <v/>
      </c>
      <c r="E979" s="67" t="str">
        <f aca="false">IF($B979="", "",SUMIF(LerXml!B:B,Relatorio!B979,LerXml!AX:AX))</f>
        <v/>
      </c>
      <c r="F979" s="68" t="str">
        <f aca="false">IF($B979="", "",SUMIF(LerXml!B:B,Relatorio!B979,LerXml!BA:BA))</f>
        <v/>
      </c>
      <c r="G979" s="67" t="str">
        <f aca="false">IF($B979="", "",SUMIF(LerXml!B:B,Relatorio!B979,LerXml!BB:BB))</f>
        <v/>
      </c>
      <c r="H979" s="67" t="str">
        <f aca="false">IF($B979="", "",SUMIF(LerXml!B:B,Relatorio!B979,LerXml!BE:BE))</f>
        <v/>
      </c>
      <c r="I979" s="68" t="str">
        <f aca="false">IF(AND($F979="",$G979="",$H979=""), "", IF(SUM(F979:H979)-D979 &lt; 0,0,SUM(F979:H979)-D979))</f>
        <v/>
      </c>
    </row>
    <row r="980" customFormat="false" ht="13.8" hidden="false" customHeight="true" outlineLevel="0" collapsed="false">
      <c r="A980" s="71"/>
      <c r="B980" s="72"/>
      <c r="C980" s="71"/>
      <c r="D980" s="67" t="str">
        <f aca="false">IF($B980="", "",SUMIF(LerXml!B:B,Relatorio!B980,LerXml!W:W))</f>
        <v/>
      </c>
      <c r="E980" s="67" t="str">
        <f aca="false">IF($B980="", "",SUMIF(LerXml!B:B,Relatorio!B980,LerXml!AX:AX))</f>
        <v/>
      </c>
      <c r="F980" s="68" t="str">
        <f aca="false">IF($B980="", "",SUMIF(LerXml!B:B,Relatorio!B980,LerXml!BA:BA))</f>
        <v/>
      </c>
      <c r="G980" s="67" t="str">
        <f aca="false">IF($B980="", "",SUMIF(LerXml!B:B,Relatorio!B980,LerXml!BB:BB))</f>
        <v/>
      </c>
      <c r="H980" s="67" t="str">
        <f aca="false">IF($B980="", "",SUMIF(LerXml!B:B,Relatorio!B980,LerXml!BE:BE))</f>
        <v/>
      </c>
      <c r="I980" s="68" t="str">
        <f aca="false">IF(AND($F980="",$G980="",$H980=""), "", IF(SUM(F980:H980)-D980 &lt; 0,0,SUM(F980:H980)-D980))</f>
        <v/>
      </c>
    </row>
    <row r="981" customFormat="false" ht="13.8" hidden="false" customHeight="true" outlineLevel="0" collapsed="false">
      <c r="A981" s="71"/>
      <c r="B981" s="72"/>
      <c r="C981" s="71"/>
      <c r="D981" s="67" t="str">
        <f aca="false">IF($B981="", "",SUMIF(LerXml!B:B,Relatorio!B981,LerXml!W:W))</f>
        <v/>
      </c>
      <c r="E981" s="67" t="str">
        <f aca="false">IF($B981="", "",SUMIF(LerXml!B:B,Relatorio!B981,LerXml!AX:AX))</f>
        <v/>
      </c>
      <c r="F981" s="68" t="str">
        <f aca="false">IF($B981="", "",SUMIF(LerXml!B:B,Relatorio!B981,LerXml!BA:BA))</f>
        <v/>
      </c>
      <c r="G981" s="67" t="str">
        <f aca="false">IF($B981="", "",SUMIF(LerXml!B:B,Relatorio!B981,LerXml!BB:BB))</f>
        <v/>
      </c>
      <c r="H981" s="67" t="str">
        <f aca="false">IF($B981="", "",SUMIF(LerXml!B:B,Relatorio!B981,LerXml!BE:BE))</f>
        <v/>
      </c>
      <c r="I981" s="68" t="str">
        <f aca="false">IF(AND($F981="",$G981="",$H981=""), "", IF(SUM(F981:H981)-D981 &lt; 0,0,SUM(F981:H981)-D981))</f>
        <v/>
      </c>
    </row>
    <row r="982" customFormat="false" ht="13.8" hidden="false" customHeight="true" outlineLevel="0" collapsed="false">
      <c r="A982" s="71"/>
      <c r="B982" s="72"/>
      <c r="C982" s="71"/>
      <c r="D982" s="67" t="str">
        <f aca="false">IF($B982="", "",SUMIF(LerXml!B:B,Relatorio!B982,LerXml!W:W))</f>
        <v/>
      </c>
      <c r="E982" s="67" t="str">
        <f aca="false">IF($B982="", "",SUMIF(LerXml!B:B,Relatorio!B982,LerXml!AX:AX))</f>
        <v/>
      </c>
      <c r="F982" s="68" t="str">
        <f aca="false">IF($B982="", "",SUMIF(LerXml!B:B,Relatorio!B982,LerXml!BA:BA))</f>
        <v/>
      </c>
      <c r="G982" s="67" t="str">
        <f aca="false">IF($B982="", "",SUMIF(LerXml!B:B,Relatorio!B982,LerXml!BB:BB))</f>
        <v/>
      </c>
      <c r="H982" s="67" t="str">
        <f aca="false">IF($B982="", "",SUMIF(LerXml!B:B,Relatorio!B982,LerXml!BE:BE))</f>
        <v/>
      </c>
      <c r="I982" s="68" t="str">
        <f aca="false">IF(AND($F982="",$G982="",$H982=""), "", IF(SUM(F982:H982)-D982 &lt; 0,0,SUM(F982:H982)-D982))</f>
        <v/>
      </c>
    </row>
    <row r="983" customFormat="false" ht="13.8" hidden="false" customHeight="true" outlineLevel="0" collapsed="false">
      <c r="A983" s="71"/>
      <c r="B983" s="72"/>
      <c r="C983" s="71"/>
      <c r="D983" s="67" t="str">
        <f aca="false">IF($B983="", "",SUMIF(LerXml!B:B,Relatorio!B983,LerXml!W:W))</f>
        <v/>
      </c>
      <c r="E983" s="67" t="str">
        <f aca="false">IF($B983="", "",SUMIF(LerXml!B:B,Relatorio!B983,LerXml!AX:AX))</f>
        <v/>
      </c>
      <c r="F983" s="68" t="str">
        <f aca="false">IF($B983="", "",SUMIF(LerXml!B:B,Relatorio!B983,LerXml!BA:BA))</f>
        <v/>
      </c>
      <c r="G983" s="67" t="str">
        <f aca="false">IF($B983="", "",SUMIF(LerXml!B:B,Relatorio!B983,LerXml!BB:BB))</f>
        <v/>
      </c>
      <c r="H983" s="67" t="str">
        <f aca="false">IF($B983="", "",SUMIF(LerXml!B:B,Relatorio!B983,LerXml!BE:BE))</f>
        <v/>
      </c>
      <c r="I983" s="68" t="str">
        <f aca="false">IF(AND($F983="",$G983="",$H983=""), "", IF(SUM(F983:H983)-D983 &lt; 0,0,SUM(F983:H983)-D983))</f>
        <v/>
      </c>
    </row>
    <row r="984" customFormat="false" ht="13.8" hidden="false" customHeight="true" outlineLevel="0" collapsed="false">
      <c r="A984" s="71"/>
      <c r="B984" s="72"/>
      <c r="C984" s="71"/>
      <c r="D984" s="67" t="str">
        <f aca="false">IF($B984="", "",SUMIF(LerXml!B:B,Relatorio!B984,LerXml!W:W))</f>
        <v/>
      </c>
      <c r="E984" s="67" t="str">
        <f aca="false">IF($B984="", "",SUMIF(LerXml!B:B,Relatorio!B984,LerXml!AX:AX))</f>
        <v/>
      </c>
      <c r="F984" s="68" t="str">
        <f aca="false">IF($B984="", "",SUMIF(LerXml!B:B,Relatorio!B984,LerXml!BA:BA))</f>
        <v/>
      </c>
      <c r="G984" s="67" t="str">
        <f aca="false">IF($B984="", "",SUMIF(LerXml!B:B,Relatorio!B984,LerXml!BB:BB))</f>
        <v/>
      </c>
      <c r="H984" s="67" t="str">
        <f aca="false">IF($B984="", "",SUMIF(LerXml!B:B,Relatorio!B984,LerXml!BE:BE))</f>
        <v/>
      </c>
      <c r="I984" s="68" t="str">
        <f aca="false">IF(AND($F984="",$G984="",$H984=""), "", IF(SUM(F984:H984)-D984 &lt; 0,0,SUM(F984:H984)-D984))</f>
        <v/>
      </c>
    </row>
    <row r="985" customFormat="false" ht="13.8" hidden="false" customHeight="true" outlineLevel="0" collapsed="false">
      <c r="A985" s="71"/>
      <c r="B985" s="72"/>
      <c r="C985" s="71"/>
      <c r="D985" s="67" t="str">
        <f aca="false">IF($B985="", "",SUMIF(LerXml!B:B,Relatorio!B985,LerXml!W:W))</f>
        <v/>
      </c>
      <c r="E985" s="67" t="str">
        <f aca="false">IF($B985="", "",SUMIF(LerXml!B:B,Relatorio!B985,LerXml!AX:AX))</f>
        <v/>
      </c>
      <c r="F985" s="68" t="str">
        <f aca="false">IF($B985="", "",SUMIF(LerXml!B:B,Relatorio!B985,LerXml!BA:BA))</f>
        <v/>
      </c>
      <c r="G985" s="67" t="str">
        <f aca="false">IF($B985="", "",SUMIF(LerXml!B:B,Relatorio!B985,LerXml!BB:BB))</f>
        <v/>
      </c>
      <c r="H985" s="67" t="str">
        <f aca="false">IF($B985="", "",SUMIF(LerXml!B:B,Relatorio!B985,LerXml!BE:BE))</f>
        <v/>
      </c>
      <c r="I985" s="68" t="str">
        <f aca="false">IF(AND($F985="",$G985="",$H985=""), "", IF(SUM(F985:H985)-D985 &lt; 0,0,SUM(F985:H985)-D985))</f>
        <v/>
      </c>
    </row>
    <row r="986" customFormat="false" ht="13.8" hidden="false" customHeight="true" outlineLevel="0" collapsed="false">
      <c r="A986" s="71"/>
      <c r="B986" s="72"/>
      <c r="C986" s="71"/>
      <c r="D986" s="67" t="str">
        <f aca="false">IF($B986="", "",SUMIF(LerXml!B:B,Relatorio!B986,LerXml!W:W))</f>
        <v/>
      </c>
      <c r="E986" s="67" t="str">
        <f aca="false">IF($B986="", "",SUMIF(LerXml!B:B,Relatorio!B986,LerXml!AX:AX))</f>
        <v/>
      </c>
      <c r="F986" s="68" t="str">
        <f aca="false">IF($B986="", "",SUMIF(LerXml!B:B,Relatorio!B986,LerXml!BA:BA))</f>
        <v/>
      </c>
      <c r="G986" s="67" t="str">
        <f aca="false">IF($B986="", "",SUMIF(LerXml!B:B,Relatorio!B986,LerXml!BB:BB))</f>
        <v/>
      </c>
      <c r="H986" s="67" t="str">
        <f aca="false">IF($B986="", "",SUMIF(LerXml!B:B,Relatorio!B986,LerXml!BE:BE))</f>
        <v/>
      </c>
      <c r="I986" s="68" t="str">
        <f aca="false">IF(AND($F986="",$G986="",$H986=""), "", IF(SUM(F986:H986)-D986 &lt; 0,0,SUM(F986:H986)-D986))</f>
        <v/>
      </c>
    </row>
    <row r="987" customFormat="false" ht="13.8" hidden="false" customHeight="true" outlineLevel="0" collapsed="false">
      <c r="A987" s="71"/>
      <c r="B987" s="72"/>
      <c r="C987" s="71"/>
      <c r="D987" s="67" t="str">
        <f aca="false">IF($B987="", "",SUMIF(LerXml!B:B,Relatorio!B987,LerXml!W:W))</f>
        <v/>
      </c>
      <c r="E987" s="67" t="str">
        <f aca="false">IF($B987="", "",SUMIF(LerXml!B:B,Relatorio!B987,LerXml!AX:AX))</f>
        <v/>
      </c>
      <c r="F987" s="68" t="str">
        <f aca="false">IF($B987="", "",SUMIF(LerXml!B:B,Relatorio!B987,LerXml!BA:BA))</f>
        <v/>
      </c>
      <c r="G987" s="67" t="str">
        <f aca="false">IF($B987="", "",SUMIF(LerXml!B:B,Relatorio!B987,LerXml!BB:BB))</f>
        <v/>
      </c>
      <c r="H987" s="67" t="str">
        <f aca="false">IF($B987="", "",SUMIF(LerXml!B:B,Relatorio!B987,LerXml!BE:BE))</f>
        <v/>
      </c>
      <c r="I987" s="68" t="str">
        <f aca="false">IF(AND($F987="",$G987="",$H987=""), "", IF(SUM(F987:H987)-D987 &lt; 0,0,SUM(F987:H987)-D987))</f>
        <v/>
      </c>
    </row>
    <row r="988" customFormat="false" ht="13.8" hidden="false" customHeight="true" outlineLevel="0" collapsed="false">
      <c r="A988" s="71"/>
      <c r="B988" s="72"/>
      <c r="C988" s="71"/>
      <c r="D988" s="67" t="str">
        <f aca="false">IF($B988="", "",SUMIF(LerXml!B:B,Relatorio!B988,LerXml!W:W))</f>
        <v/>
      </c>
      <c r="E988" s="67" t="str">
        <f aca="false">IF($B988="", "",SUMIF(LerXml!B:B,Relatorio!B988,LerXml!AX:AX))</f>
        <v/>
      </c>
      <c r="F988" s="68" t="str">
        <f aca="false">IF($B988="", "",SUMIF(LerXml!B:B,Relatorio!B988,LerXml!BA:BA))</f>
        <v/>
      </c>
      <c r="G988" s="67" t="str">
        <f aca="false">IF($B988="", "",SUMIF(LerXml!B:B,Relatorio!B988,LerXml!BB:BB))</f>
        <v/>
      </c>
      <c r="H988" s="67" t="str">
        <f aca="false">IF($B988="", "",SUMIF(LerXml!B:B,Relatorio!B988,LerXml!BE:BE))</f>
        <v/>
      </c>
      <c r="I988" s="68" t="str">
        <f aca="false">IF(AND($F988="",$G988="",$H988=""), "", IF(SUM(F988:H988)-D988 &lt; 0,0,SUM(F988:H988)-D988))</f>
        <v/>
      </c>
    </row>
    <row r="989" customFormat="false" ht="13.8" hidden="false" customHeight="true" outlineLevel="0" collapsed="false">
      <c r="A989" s="71"/>
      <c r="B989" s="72"/>
      <c r="C989" s="71"/>
      <c r="D989" s="67" t="str">
        <f aca="false">IF($B989="", "",SUMIF(LerXml!B:B,Relatorio!B989,LerXml!W:W))</f>
        <v/>
      </c>
      <c r="E989" s="67" t="str">
        <f aca="false">IF($B989="", "",SUMIF(LerXml!B:B,Relatorio!B989,LerXml!AX:AX))</f>
        <v/>
      </c>
      <c r="F989" s="68" t="str">
        <f aca="false">IF($B989="", "",SUMIF(LerXml!B:B,Relatorio!B989,LerXml!BA:BA))</f>
        <v/>
      </c>
      <c r="G989" s="67" t="str">
        <f aca="false">IF($B989="", "",SUMIF(LerXml!B:B,Relatorio!B989,LerXml!BB:BB))</f>
        <v/>
      </c>
      <c r="H989" s="67" t="str">
        <f aca="false">IF($B989="", "",SUMIF(LerXml!B:B,Relatorio!B989,LerXml!BE:BE))</f>
        <v/>
      </c>
      <c r="I989" s="68" t="str">
        <f aca="false">IF(AND($F989="",$G989="",$H989=""), "", IF(SUM(F989:H989)-D989 &lt; 0,0,SUM(F989:H989)-D989))</f>
        <v/>
      </c>
    </row>
    <row r="990" customFormat="false" ht="13.8" hidden="false" customHeight="true" outlineLevel="0" collapsed="false">
      <c r="A990" s="71"/>
      <c r="B990" s="72"/>
      <c r="C990" s="71"/>
      <c r="D990" s="67" t="str">
        <f aca="false">IF($B990="", "",SUMIF(LerXml!B:B,Relatorio!B990,LerXml!W:W))</f>
        <v/>
      </c>
      <c r="E990" s="67" t="str">
        <f aca="false">IF($B990="", "",SUMIF(LerXml!B:B,Relatorio!B990,LerXml!AX:AX))</f>
        <v/>
      </c>
      <c r="F990" s="68" t="str">
        <f aca="false">IF($B990="", "",SUMIF(LerXml!B:B,Relatorio!B990,LerXml!BA:BA))</f>
        <v/>
      </c>
      <c r="G990" s="67" t="str">
        <f aca="false">IF($B990="", "",SUMIF(LerXml!B:B,Relatorio!B990,LerXml!BB:BB))</f>
        <v/>
      </c>
      <c r="H990" s="67" t="str">
        <f aca="false">IF($B990="", "",SUMIF(LerXml!B:B,Relatorio!B990,LerXml!BE:BE))</f>
        <v/>
      </c>
      <c r="I990" s="68" t="str">
        <f aca="false">IF(AND($F990="",$G990="",$H990=""), "", IF(SUM(F990:H990)-D990 &lt; 0,0,SUM(F990:H990)-D990))</f>
        <v/>
      </c>
    </row>
    <row r="991" customFormat="false" ht="13.8" hidden="false" customHeight="true" outlineLevel="0" collapsed="false">
      <c r="A991" s="71"/>
      <c r="B991" s="72"/>
      <c r="C991" s="71"/>
      <c r="D991" s="67" t="str">
        <f aca="false">IF($B991="", "",SUMIF(LerXml!B:B,Relatorio!B991,LerXml!W:W))</f>
        <v/>
      </c>
      <c r="E991" s="67" t="str">
        <f aca="false">IF($B991="", "",SUMIF(LerXml!B:B,Relatorio!B991,LerXml!AX:AX))</f>
        <v/>
      </c>
      <c r="F991" s="68" t="str">
        <f aca="false">IF($B991="", "",SUMIF(LerXml!B:B,Relatorio!B991,LerXml!BA:BA))</f>
        <v/>
      </c>
      <c r="G991" s="67" t="str">
        <f aca="false">IF($B991="", "",SUMIF(LerXml!B:B,Relatorio!B991,LerXml!BB:BB))</f>
        <v/>
      </c>
      <c r="H991" s="67" t="str">
        <f aca="false">IF($B991="", "",SUMIF(LerXml!B:B,Relatorio!B991,LerXml!BE:BE))</f>
        <v/>
      </c>
      <c r="I991" s="68" t="str">
        <f aca="false">IF(AND($F991="",$G991="",$H991=""), "", IF(SUM(F991:H991)-D991 &lt; 0,0,SUM(F991:H991)-D991))</f>
        <v/>
      </c>
    </row>
    <row r="992" customFormat="false" ht="13.8" hidden="false" customHeight="true" outlineLevel="0" collapsed="false">
      <c r="A992" s="71"/>
      <c r="B992" s="72"/>
      <c r="C992" s="71"/>
      <c r="D992" s="67" t="str">
        <f aca="false">IF($B992="", "",SUMIF(LerXml!B:B,Relatorio!B992,LerXml!W:W))</f>
        <v/>
      </c>
      <c r="E992" s="67" t="str">
        <f aca="false">IF($B992="", "",SUMIF(LerXml!B:B,Relatorio!B992,LerXml!AX:AX))</f>
        <v/>
      </c>
      <c r="F992" s="68" t="str">
        <f aca="false">IF($B992="", "",SUMIF(LerXml!B:B,Relatorio!B992,LerXml!BA:BA))</f>
        <v/>
      </c>
      <c r="G992" s="67" t="str">
        <f aca="false">IF($B992="", "",SUMIF(LerXml!B:B,Relatorio!B992,LerXml!BB:BB))</f>
        <v/>
      </c>
      <c r="H992" s="67" t="str">
        <f aca="false">IF($B992="", "",SUMIF(LerXml!B:B,Relatorio!B992,LerXml!BE:BE))</f>
        <v/>
      </c>
      <c r="I992" s="68" t="str">
        <f aca="false">IF(AND($F992="",$G992="",$H992=""), "", IF(SUM(F992:H992)-D992 &lt; 0,0,SUM(F992:H992)-D992))</f>
        <v/>
      </c>
    </row>
    <row r="993" customFormat="false" ht="13.8" hidden="false" customHeight="true" outlineLevel="0" collapsed="false">
      <c r="A993" s="71"/>
      <c r="B993" s="72"/>
      <c r="C993" s="71"/>
      <c r="D993" s="67" t="str">
        <f aca="false">IF($B993="", "",SUMIF(LerXml!B:B,Relatorio!B993,LerXml!W:W))</f>
        <v/>
      </c>
      <c r="E993" s="67" t="str">
        <f aca="false">IF($B993="", "",SUMIF(LerXml!B:B,Relatorio!B993,LerXml!AX:AX))</f>
        <v/>
      </c>
      <c r="F993" s="68" t="str">
        <f aca="false">IF($B993="", "",SUMIF(LerXml!B:B,Relatorio!B993,LerXml!BA:BA))</f>
        <v/>
      </c>
      <c r="G993" s="67" t="str">
        <f aca="false">IF($B993="", "",SUMIF(LerXml!B:B,Relatorio!B993,LerXml!BB:BB))</f>
        <v/>
      </c>
      <c r="H993" s="67" t="str">
        <f aca="false">IF($B993="", "",SUMIF(LerXml!B:B,Relatorio!B993,LerXml!BE:BE))</f>
        <v/>
      </c>
      <c r="I993" s="68" t="str">
        <f aca="false">IF(AND($F993="",$G993="",$H993=""), "", IF(SUM(F993:H993)-D993 &lt; 0,0,SUM(F993:H993)-D993))</f>
        <v/>
      </c>
    </row>
    <row r="994" customFormat="false" ht="13.8" hidden="false" customHeight="true" outlineLevel="0" collapsed="false">
      <c r="A994" s="71"/>
      <c r="B994" s="72"/>
      <c r="C994" s="71"/>
      <c r="D994" s="67" t="str">
        <f aca="false">IF($B994="", "",SUMIF(LerXml!B:B,Relatorio!B994,LerXml!W:W))</f>
        <v/>
      </c>
      <c r="E994" s="67" t="str">
        <f aca="false">IF($B994="", "",SUMIF(LerXml!B:B,Relatorio!B994,LerXml!AX:AX))</f>
        <v/>
      </c>
      <c r="F994" s="68" t="str">
        <f aca="false">IF($B994="", "",SUMIF(LerXml!B:B,Relatorio!B994,LerXml!BA:BA))</f>
        <v/>
      </c>
      <c r="G994" s="67" t="str">
        <f aca="false">IF($B994="", "",SUMIF(LerXml!B:B,Relatorio!B994,LerXml!BB:BB))</f>
        <v/>
      </c>
      <c r="H994" s="67" t="str">
        <f aca="false">IF($B994="", "",SUMIF(LerXml!B:B,Relatorio!B994,LerXml!BE:BE))</f>
        <v/>
      </c>
      <c r="I994" s="68" t="str">
        <f aca="false">IF(AND($F994="",$G994="",$H994=""), "", IF(SUM(F994:H994)-D994 &lt; 0,0,SUM(F994:H994)-D994))</f>
        <v/>
      </c>
    </row>
    <row r="995" customFormat="false" ht="13.8" hidden="false" customHeight="true" outlineLevel="0" collapsed="false">
      <c r="A995" s="71"/>
      <c r="B995" s="72"/>
      <c r="C995" s="71"/>
      <c r="D995" s="67" t="str">
        <f aca="false">IF($B995="", "",SUMIF(LerXml!B:B,Relatorio!B995,LerXml!W:W))</f>
        <v/>
      </c>
      <c r="E995" s="67" t="str">
        <f aca="false">IF($B995="", "",SUMIF(LerXml!B:B,Relatorio!B995,LerXml!AX:AX))</f>
        <v/>
      </c>
      <c r="F995" s="68" t="str">
        <f aca="false">IF($B995="", "",SUMIF(LerXml!B:B,Relatorio!B995,LerXml!BA:BA))</f>
        <v/>
      </c>
      <c r="G995" s="67" t="str">
        <f aca="false">IF($B995="", "",SUMIF(LerXml!B:B,Relatorio!B995,LerXml!BB:BB))</f>
        <v/>
      </c>
      <c r="H995" s="67" t="str">
        <f aca="false">IF($B995="", "",SUMIF(LerXml!B:B,Relatorio!B995,LerXml!BE:BE))</f>
        <v/>
      </c>
      <c r="I995" s="68" t="str">
        <f aca="false">IF(AND($F995="",$G995="",$H995=""), "", IF(SUM(F995:H995)-D995 &lt; 0,0,SUM(F995:H995)-D995))</f>
        <v/>
      </c>
    </row>
    <row r="996" customFormat="false" ht="13.8" hidden="false" customHeight="true" outlineLevel="0" collapsed="false">
      <c r="A996" s="71"/>
      <c r="B996" s="72"/>
      <c r="C996" s="71"/>
      <c r="D996" s="67" t="str">
        <f aca="false">IF($B996="", "",SUMIF(LerXml!B:B,Relatorio!B996,LerXml!W:W))</f>
        <v/>
      </c>
      <c r="E996" s="67" t="str">
        <f aca="false">IF($B996="", "",SUMIF(LerXml!B:B,Relatorio!B996,LerXml!AX:AX))</f>
        <v/>
      </c>
      <c r="F996" s="68" t="str">
        <f aca="false">IF($B996="", "",SUMIF(LerXml!B:B,Relatorio!B996,LerXml!BA:BA))</f>
        <v/>
      </c>
      <c r="G996" s="67" t="str">
        <f aca="false">IF($B996="", "",SUMIF(LerXml!B:B,Relatorio!B996,LerXml!BB:BB))</f>
        <v/>
      </c>
      <c r="H996" s="67" t="str">
        <f aca="false">IF($B996="", "",SUMIF(LerXml!B:B,Relatorio!B996,LerXml!BE:BE))</f>
        <v/>
      </c>
      <c r="I996" s="68" t="str">
        <f aca="false">IF(AND($F996="",$G996="",$H996=""), "", IF(SUM(F996:H996)-D996 &lt; 0,0,SUM(F996:H996)-D996))</f>
        <v/>
      </c>
    </row>
    <row r="997" customFormat="false" ht="13.8" hidden="false" customHeight="true" outlineLevel="0" collapsed="false">
      <c r="A997" s="71"/>
      <c r="B997" s="72"/>
      <c r="C997" s="71"/>
      <c r="D997" s="67" t="str">
        <f aca="false">IF($B997="", "",SUMIF(LerXml!B:B,Relatorio!B997,LerXml!W:W))</f>
        <v/>
      </c>
      <c r="E997" s="67" t="str">
        <f aca="false">IF($B997="", "",SUMIF(LerXml!B:B,Relatorio!B997,LerXml!AX:AX))</f>
        <v/>
      </c>
      <c r="F997" s="68" t="str">
        <f aca="false">IF($B997="", "",SUMIF(LerXml!B:B,Relatorio!B997,LerXml!BA:BA))</f>
        <v/>
      </c>
      <c r="G997" s="67" t="str">
        <f aca="false">IF($B997="", "",SUMIF(LerXml!B:B,Relatorio!B997,LerXml!BB:BB))</f>
        <v/>
      </c>
      <c r="H997" s="67" t="str">
        <f aca="false">IF($B997="", "",SUMIF(LerXml!B:B,Relatorio!B997,LerXml!BE:BE))</f>
        <v/>
      </c>
      <c r="I997" s="68" t="str">
        <f aca="false">IF(AND($F997="",$G997="",$H997=""), "", IF(SUM(F997:H997)-D997 &lt; 0,0,SUM(F997:H997)-D997))</f>
        <v/>
      </c>
    </row>
    <row r="998" customFormat="false" ht="13.8" hidden="false" customHeight="true" outlineLevel="0" collapsed="false">
      <c r="A998" s="71"/>
      <c r="B998" s="72"/>
      <c r="C998" s="71"/>
      <c r="D998" s="67" t="str">
        <f aca="false">IF($B998="", "",SUMIF(LerXml!B:B,Relatorio!B998,LerXml!W:W))</f>
        <v/>
      </c>
      <c r="E998" s="67" t="str">
        <f aca="false">IF($B998="", "",SUMIF(LerXml!B:B,Relatorio!B998,LerXml!AX:AX))</f>
        <v/>
      </c>
      <c r="F998" s="68" t="str">
        <f aca="false">IF($B998="", "",SUMIF(LerXml!B:B,Relatorio!B998,LerXml!BA:BA))</f>
        <v/>
      </c>
      <c r="G998" s="67" t="str">
        <f aca="false">IF($B998="", "",SUMIF(LerXml!B:B,Relatorio!B998,LerXml!BB:BB))</f>
        <v/>
      </c>
      <c r="H998" s="67" t="str">
        <f aca="false">IF($B998="", "",SUMIF(LerXml!B:B,Relatorio!B998,LerXml!BE:BE))</f>
        <v/>
      </c>
      <c r="I998" s="68" t="str">
        <f aca="false">IF(AND($F998="",$G998="",$H998=""), "", IF(SUM(F998:H998)-D998 &lt; 0,0,SUM(F998:H998)-D998))</f>
        <v/>
      </c>
    </row>
    <row r="999" customFormat="false" ht="13.8" hidden="false" customHeight="true" outlineLevel="0" collapsed="false">
      <c r="A999" s="71"/>
      <c r="B999" s="72"/>
      <c r="C999" s="71"/>
      <c r="D999" s="67" t="str">
        <f aca="false">IF($B999="", "",SUMIF(LerXml!B:B,Relatorio!B999,LerXml!W:W))</f>
        <v/>
      </c>
      <c r="E999" s="67" t="str">
        <f aca="false">IF($B999="", "",SUMIF(LerXml!B:B,Relatorio!B999,LerXml!AX:AX))</f>
        <v/>
      </c>
      <c r="F999" s="68" t="str">
        <f aca="false">IF($B999="", "",SUMIF(LerXml!B:B,Relatorio!B999,LerXml!BA:BA))</f>
        <v/>
      </c>
      <c r="G999" s="67" t="str">
        <f aca="false">IF($B999="", "",SUMIF(LerXml!B:B,Relatorio!B999,LerXml!BB:BB))</f>
        <v/>
      </c>
      <c r="H999" s="67" t="str">
        <f aca="false">IF($B999="", "",SUMIF(LerXml!B:B,Relatorio!B999,LerXml!BE:BE))</f>
        <v/>
      </c>
      <c r="I999" s="68" t="str">
        <f aca="false">IF(AND($F999="",$G999="",$H999=""), "", IF(SUM(F999:H999)-D999 &lt; 0,0,SUM(F999:H999)-D999))</f>
        <v/>
      </c>
    </row>
    <row r="1000" customFormat="false" ht="13.8" hidden="false" customHeight="true" outlineLevel="0" collapsed="false">
      <c r="A1000" s="71"/>
      <c r="B1000" s="72"/>
      <c r="C1000" s="71"/>
      <c r="D1000" s="67" t="str">
        <f aca="false">IF($B1000="", "",SUMIF(LerXml!B:B,Relatorio!B1000,LerXml!W:W))</f>
        <v/>
      </c>
      <c r="E1000" s="67" t="str">
        <f aca="false">IF($B1000="", "",SUMIF(LerXml!B:B,Relatorio!B1000,LerXml!AX:AX))</f>
        <v/>
      </c>
      <c r="F1000" s="68" t="str">
        <f aca="false">IF($B1000="", "",SUMIF(LerXml!B:B,Relatorio!B1000,LerXml!BA:BA))</f>
        <v/>
      </c>
      <c r="G1000" s="67" t="str">
        <f aca="false">IF($B1000="", "",SUMIF(LerXml!B:B,Relatorio!B1000,LerXml!BB:BB))</f>
        <v/>
      </c>
      <c r="H1000" s="67" t="str">
        <f aca="false">IF($B1000="", "",SUMIF(LerXml!B:B,Relatorio!B1000,LerXml!BE:BE))</f>
        <v/>
      </c>
      <c r="I1000" s="68" t="str">
        <f aca="false">IF(AND($F1000="",$G1000="",$H1000=""), "", IF(SUM(F1000:H1000)-D1000 &lt; 0,0,SUM(F1000:H1000)-D1000))</f>
        <v/>
      </c>
    </row>
    <row r="1001" customFormat="false" ht="13.8" hidden="false" customHeight="true" outlineLevel="0" collapsed="false">
      <c r="A1001" s="71"/>
      <c r="B1001" s="72"/>
      <c r="C1001" s="71"/>
      <c r="D1001" s="67" t="str">
        <f aca="false">IF($B1001="", "",SUMIF(LerXml!B:B,Relatorio!B1001,LerXml!W:W))</f>
        <v/>
      </c>
      <c r="E1001" s="67" t="str">
        <f aca="false">IF($B1001="", "",SUMIF(LerXml!B:B,Relatorio!B1001,LerXml!AX:AX))</f>
        <v/>
      </c>
      <c r="F1001" s="68" t="str">
        <f aca="false">IF($B1001="", "",SUMIF(LerXml!B:B,Relatorio!B1001,LerXml!BA:BA))</f>
        <v/>
      </c>
      <c r="G1001" s="67" t="str">
        <f aca="false">IF($B1001="", "",SUMIF(LerXml!B:B,Relatorio!B1001,LerXml!BB:BB))</f>
        <v/>
      </c>
      <c r="H1001" s="67" t="str">
        <f aca="false">IF($B1001="", "",SUMIF(LerXml!B:B,Relatorio!B1001,LerXml!BE:BE))</f>
        <v/>
      </c>
      <c r="I1001" s="68" t="str">
        <f aca="false">IF(AND($F1001="",$G1001="",$H1001=""), "", IF(SUM(F1001:H1001)-D1001 &lt; 0,0,SUM(F1001:H1001)-D1001))</f>
        <v/>
      </c>
    </row>
    <row r="1002" customFormat="false" ht="13.8" hidden="false" customHeight="true" outlineLevel="0" collapsed="false">
      <c r="A1002" s="71"/>
      <c r="B1002" s="72"/>
      <c r="C1002" s="71"/>
      <c r="D1002" s="67" t="str">
        <f aca="false">IF($B1002="", "",SUMIF(LerXml!B:B,Relatorio!B1002,LerXml!W:W))</f>
        <v/>
      </c>
      <c r="E1002" s="67" t="str">
        <f aca="false">IF($B1002="", "",SUMIF(LerXml!B:B,Relatorio!B1002,LerXml!AX:AX))</f>
        <v/>
      </c>
      <c r="F1002" s="68" t="str">
        <f aca="false">IF($B1002="", "",SUMIF(LerXml!B:B,Relatorio!B1002,LerXml!BA:BA))</f>
        <v/>
      </c>
      <c r="G1002" s="67" t="str">
        <f aca="false">IF($B1002="", "",SUMIF(LerXml!B:B,Relatorio!B1002,LerXml!BB:BB))</f>
        <v/>
      </c>
      <c r="H1002" s="67" t="str">
        <f aca="false">IF($B1002="", "",SUMIF(LerXml!B:B,Relatorio!B1002,LerXml!BE:BE))</f>
        <v/>
      </c>
      <c r="I1002" s="68" t="str">
        <f aca="false">IF(AND($F1002="",$G1002="",$H1002=""), "", IF(SUM(F1002:H1002)-D1002 &lt; 0,0,SUM(F1002:H1002)-D1002))</f>
        <v/>
      </c>
    </row>
    <row r="1003" customFormat="false" ht="13.8" hidden="false" customHeight="true" outlineLevel="0" collapsed="false">
      <c r="A1003" s="71"/>
      <c r="B1003" s="72"/>
      <c r="C1003" s="71"/>
      <c r="D1003" s="67" t="str">
        <f aca="false">IF($B1003="", "",SUMIF(LerXml!B:B,Relatorio!B1003,LerXml!W:W))</f>
        <v/>
      </c>
      <c r="E1003" s="67" t="str">
        <f aca="false">IF($B1003="", "",SUMIF(LerXml!B:B,Relatorio!B1003,LerXml!AX:AX))</f>
        <v/>
      </c>
      <c r="F1003" s="68" t="str">
        <f aca="false">IF($B1003="", "",SUMIF(LerXml!B:B,Relatorio!B1003,LerXml!BA:BA))</f>
        <v/>
      </c>
      <c r="G1003" s="67" t="str">
        <f aca="false">IF($B1003="", "",SUMIF(LerXml!B:B,Relatorio!B1003,LerXml!BB:BB))</f>
        <v/>
      </c>
      <c r="H1003" s="67" t="str">
        <f aca="false">IF($B1003="", "",SUMIF(LerXml!B:B,Relatorio!B1003,LerXml!BE:BE))</f>
        <v/>
      </c>
      <c r="I1003" s="68" t="str">
        <f aca="false">IF(AND($F1003="",$G1003="",$H1003=""), "", IF(SUM(F1003:H1003)-D1003 &lt; 0,0,SUM(F1003:H1003)-D1003))</f>
        <v/>
      </c>
    </row>
    <row r="1004" customFormat="false" ht="13.8" hidden="false" customHeight="true" outlineLevel="0" collapsed="false">
      <c r="A1004" s="71"/>
      <c r="B1004" s="72"/>
      <c r="C1004" s="71"/>
      <c r="D1004" s="67" t="str">
        <f aca="false">IF($B1004="", "",SUMIF(LerXml!B:B,Relatorio!B1004,LerXml!W:W))</f>
        <v/>
      </c>
      <c r="E1004" s="67" t="str">
        <f aca="false">IF($B1004="", "",SUMIF(LerXml!B:B,Relatorio!B1004,LerXml!AX:AX))</f>
        <v/>
      </c>
      <c r="F1004" s="68" t="str">
        <f aca="false">IF($B1004="", "",SUMIF(LerXml!B:B,Relatorio!B1004,LerXml!BA:BA))</f>
        <v/>
      </c>
      <c r="G1004" s="67" t="str">
        <f aca="false">IF($B1004="", "",SUMIF(LerXml!B:B,Relatorio!B1004,LerXml!BB:BB))</f>
        <v/>
      </c>
      <c r="H1004" s="67" t="str">
        <f aca="false">IF($B1004="", "",SUMIF(LerXml!B:B,Relatorio!B1004,LerXml!BE:BE))</f>
        <v/>
      </c>
      <c r="I1004" s="68" t="str">
        <f aca="false">IF(AND($F1004="",$G1004="",$H1004=""), "", IF(SUM(F1004:H1004)-D1004 &lt; 0,0,SUM(F1004:H1004)-D1004))</f>
        <v/>
      </c>
    </row>
    <row r="1005" customFormat="false" ht="13.8" hidden="false" customHeight="true" outlineLevel="0" collapsed="false">
      <c r="A1005" s="71"/>
      <c r="B1005" s="72"/>
      <c r="C1005" s="71"/>
      <c r="D1005" s="67" t="str">
        <f aca="false">IF($B1005="", "",SUMIF(LerXml!B:B,Relatorio!B1005,LerXml!W:W))</f>
        <v/>
      </c>
      <c r="E1005" s="67" t="str">
        <f aca="false">IF($B1005="", "",SUMIF(LerXml!B:B,Relatorio!B1005,LerXml!AX:AX))</f>
        <v/>
      </c>
      <c r="F1005" s="68" t="str">
        <f aca="false">IF($B1005="", "",SUMIF(LerXml!B:B,Relatorio!B1005,LerXml!BA:BA))</f>
        <v/>
      </c>
      <c r="G1005" s="67" t="str">
        <f aca="false">IF($B1005="", "",SUMIF(LerXml!B:B,Relatorio!B1005,LerXml!BB:BB))</f>
        <v/>
      </c>
      <c r="H1005" s="67" t="str">
        <f aca="false">IF($B1005="", "",SUMIF(LerXml!B:B,Relatorio!B1005,LerXml!BE:BE))</f>
        <v/>
      </c>
      <c r="I1005" s="68" t="str">
        <f aca="false">IF(AND($F1005="",$G1005="",$H1005=""), "", IF(SUM(F1005:H1005)-D1005 &lt; 0,0,SUM(F1005:H1005)-D1005))</f>
        <v/>
      </c>
    </row>
    <row r="1006" customFormat="false" ht="13.8" hidden="false" customHeight="true" outlineLevel="0" collapsed="false">
      <c r="A1006" s="71"/>
      <c r="B1006" s="72"/>
      <c r="C1006" s="71"/>
      <c r="D1006" s="67" t="str">
        <f aca="false">IF($B1006="", "",SUMIF(LerXml!B:B,Relatorio!B1006,LerXml!W:W))</f>
        <v/>
      </c>
      <c r="E1006" s="67" t="str">
        <f aca="false">IF($B1006="", "",SUMIF(LerXml!B:B,Relatorio!B1006,LerXml!AX:AX))</f>
        <v/>
      </c>
      <c r="F1006" s="68" t="str">
        <f aca="false">IF($B1006="", "",SUMIF(LerXml!B:B,Relatorio!B1006,LerXml!BA:BA))</f>
        <v/>
      </c>
      <c r="G1006" s="67" t="str">
        <f aca="false">IF($B1006="", "",SUMIF(LerXml!B:B,Relatorio!B1006,LerXml!BB:BB))</f>
        <v/>
      </c>
      <c r="H1006" s="67" t="str">
        <f aca="false">IF($B1006="", "",SUMIF(LerXml!B:B,Relatorio!B1006,LerXml!BE:BE))</f>
        <v/>
      </c>
      <c r="I1006" s="68" t="str">
        <f aca="false">IF(AND($F1006="",$G1006="",$H1006=""), "", IF(SUM(F1006:H1006)-D1006 &lt; 0,0,SUM(F1006:H1006)-D1006))</f>
        <v/>
      </c>
    </row>
    <row r="1007" customFormat="false" ht="13.8" hidden="false" customHeight="true" outlineLevel="0" collapsed="false">
      <c r="A1007" s="71"/>
      <c r="B1007" s="72"/>
      <c r="C1007" s="71"/>
      <c r="D1007" s="67" t="str">
        <f aca="false">IF($B1007="", "",SUMIF(LerXml!B:B,Relatorio!B1007,LerXml!W:W))</f>
        <v/>
      </c>
      <c r="E1007" s="67" t="str">
        <f aca="false">IF($B1007="", "",SUMIF(LerXml!B:B,Relatorio!B1007,LerXml!AX:AX))</f>
        <v/>
      </c>
      <c r="F1007" s="68" t="str">
        <f aca="false">IF($B1007="", "",SUMIF(LerXml!B:B,Relatorio!B1007,LerXml!BA:BA))</f>
        <v/>
      </c>
      <c r="G1007" s="67" t="str">
        <f aca="false">IF($B1007="", "",SUMIF(LerXml!B:B,Relatorio!B1007,LerXml!BB:BB))</f>
        <v/>
      </c>
      <c r="H1007" s="67" t="str">
        <f aca="false">IF($B1007="", "",SUMIF(LerXml!B:B,Relatorio!B1007,LerXml!BE:BE))</f>
        <v/>
      </c>
      <c r="I1007" s="68" t="str">
        <f aca="false">IF(AND($F1007="",$G1007="",$H1007=""), "", IF(SUM(F1007:H1007)-D1007 &lt; 0,0,SUM(F1007:H1007)-D1007))</f>
        <v/>
      </c>
    </row>
    <row r="1008" customFormat="false" ht="13.8" hidden="false" customHeight="true" outlineLevel="0" collapsed="false">
      <c r="A1008" s="71"/>
      <c r="B1008" s="72"/>
      <c r="C1008" s="71"/>
      <c r="D1008" s="67" t="str">
        <f aca="false">IF($B1008="", "",SUMIF(LerXml!B:B,Relatorio!B1008,LerXml!W:W))</f>
        <v/>
      </c>
      <c r="E1008" s="67" t="str">
        <f aca="false">IF($B1008="", "",SUMIF(LerXml!B:B,Relatorio!B1008,LerXml!AX:AX))</f>
        <v/>
      </c>
      <c r="F1008" s="68" t="str">
        <f aca="false">IF($B1008="", "",SUMIF(LerXml!B:B,Relatorio!B1008,LerXml!BA:BA))</f>
        <v/>
      </c>
      <c r="G1008" s="67" t="str">
        <f aca="false">IF($B1008="", "",SUMIF(LerXml!B:B,Relatorio!B1008,LerXml!BB:BB))</f>
        <v/>
      </c>
      <c r="H1008" s="67" t="str">
        <f aca="false">IF($B1008="", "",SUMIF(LerXml!B:B,Relatorio!B1008,LerXml!BE:BE))</f>
        <v/>
      </c>
      <c r="I1008" s="68" t="str">
        <f aca="false">IF(AND($F1008="",$G1008="",$H1008=""), "", IF(SUM(F1008:H1008)-D1008 &lt; 0,0,SUM(F1008:H1008)-D1008))</f>
        <v/>
      </c>
    </row>
    <row r="1009" customFormat="false" ht="13.8" hidden="false" customHeight="true" outlineLevel="0" collapsed="false">
      <c r="A1009" s="71"/>
      <c r="B1009" s="72"/>
      <c r="C1009" s="71"/>
      <c r="D1009" s="67" t="str">
        <f aca="false">IF($B1009="", "",SUMIF(LerXml!B:B,Relatorio!B1009,LerXml!W:W))</f>
        <v/>
      </c>
      <c r="E1009" s="67" t="str">
        <f aca="false">IF($B1009="", "",SUMIF(LerXml!B:B,Relatorio!B1009,LerXml!AX:AX))</f>
        <v/>
      </c>
      <c r="F1009" s="68" t="str">
        <f aca="false">IF($B1009="", "",SUMIF(LerXml!B:B,Relatorio!B1009,LerXml!BA:BA))</f>
        <v/>
      </c>
      <c r="G1009" s="67" t="str">
        <f aca="false">IF($B1009="", "",SUMIF(LerXml!B:B,Relatorio!B1009,LerXml!BB:BB))</f>
        <v/>
      </c>
      <c r="H1009" s="67" t="str">
        <f aca="false">IF($B1009="", "",SUMIF(LerXml!B:B,Relatorio!B1009,LerXml!BE:BE))</f>
        <v/>
      </c>
      <c r="I1009" s="68" t="str">
        <f aca="false">IF(AND($F1009="",$G1009="",$H1009=""), "", IF(SUM(F1009:H1009)-D1009 &lt; 0,0,SUM(F1009:H1009)-D1009))</f>
        <v/>
      </c>
    </row>
    <row r="1010" customFormat="false" ht="13.8" hidden="false" customHeight="true" outlineLevel="0" collapsed="false">
      <c r="A1010" s="71"/>
      <c r="B1010" s="72"/>
      <c r="C1010" s="71"/>
      <c r="D1010" s="67" t="str">
        <f aca="false">IF($B1010="", "",SUMIF(LerXml!B:B,Relatorio!B1010,LerXml!W:W))</f>
        <v/>
      </c>
      <c r="E1010" s="67" t="str">
        <f aca="false">IF($B1010="", "",SUMIF(LerXml!B:B,Relatorio!B1010,LerXml!AX:AX))</f>
        <v/>
      </c>
      <c r="F1010" s="68" t="str">
        <f aca="false">IF($B1010="", "",SUMIF(LerXml!B:B,Relatorio!B1010,LerXml!BA:BA))</f>
        <v/>
      </c>
      <c r="G1010" s="67" t="str">
        <f aca="false">IF($B1010="", "",SUMIF(LerXml!B:B,Relatorio!B1010,LerXml!BB:BB))</f>
        <v/>
      </c>
      <c r="H1010" s="67" t="str">
        <f aca="false">IF($B1010="", "",SUMIF(LerXml!B:B,Relatorio!B1010,LerXml!BE:BE))</f>
        <v/>
      </c>
      <c r="I1010" s="68" t="str">
        <f aca="false">IF(AND($F1010="",$G1010="",$H1010=""), "", IF(SUM(F1010:H1010)-D1010 &lt; 0,0,SUM(F1010:H1010)-D1010))</f>
        <v/>
      </c>
    </row>
    <row r="1011" customFormat="false" ht="13.8" hidden="false" customHeight="true" outlineLevel="0" collapsed="false">
      <c r="A1011" s="71"/>
      <c r="B1011" s="72"/>
      <c r="C1011" s="71"/>
      <c r="D1011" s="67" t="str">
        <f aca="false">IF($B1011="", "",SUMIF(LerXml!B:B,Relatorio!B1011,LerXml!W:W))</f>
        <v/>
      </c>
      <c r="E1011" s="67" t="str">
        <f aca="false">IF($B1011="", "",SUMIF(LerXml!B:B,Relatorio!B1011,LerXml!AX:AX))</f>
        <v/>
      </c>
      <c r="F1011" s="68" t="str">
        <f aca="false">IF($B1011="", "",SUMIF(LerXml!B:B,Relatorio!B1011,LerXml!BA:BA))</f>
        <v/>
      </c>
      <c r="G1011" s="67" t="str">
        <f aca="false">IF($B1011="", "",SUMIF(LerXml!B:B,Relatorio!B1011,LerXml!BB:BB))</f>
        <v/>
      </c>
      <c r="H1011" s="67" t="str">
        <f aca="false">IF($B1011="", "",SUMIF(LerXml!B:B,Relatorio!B1011,LerXml!BE:BE))</f>
        <v/>
      </c>
      <c r="I1011" s="68" t="str">
        <f aca="false">IF(AND($F1011="",$G1011="",$H1011=""), "", IF(SUM(F1011:H1011)-D1011 &lt; 0,0,SUM(F1011:H1011)-D1011))</f>
        <v/>
      </c>
    </row>
    <row r="1012" customFormat="false" ht="13.8" hidden="false" customHeight="true" outlineLevel="0" collapsed="false">
      <c r="A1012" s="71"/>
      <c r="B1012" s="72"/>
      <c r="C1012" s="71"/>
      <c r="D1012" s="67" t="str">
        <f aca="false">IF($B1012="", "",SUMIF(LerXml!B:B,Relatorio!B1012,LerXml!W:W))</f>
        <v/>
      </c>
      <c r="E1012" s="67" t="str">
        <f aca="false">IF($B1012="", "",SUMIF(LerXml!B:B,Relatorio!B1012,LerXml!AX:AX))</f>
        <v/>
      </c>
      <c r="F1012" s="68" t="str">
        <f aca="false">IF($B1012="", "",SUMIF(LerXml!B:B,Relatorio!B1012,LerXml!BA:BA))</f>
        <v/>
      </c>
      <c r="G1012" s="67" t="str">
        <f aca="false">IF($B1012="", "",SUMIF(LerXml!B:B,Relatorio!B1012,LerXml!BB:BB))</f>
        <v/>
      </c>
      <c r="H1012" s="67" t="str">
        <f aca="false">IF($B1012="", "",SUMIF(LerXml!B:B,Relatorio!B1012,LerXml!BE:BE))</f>
        <v/>
      </c>
      <c r="I1012" s="68" t="str">
        <f aca="false">IF(AND($F1012="",$G1012="",$H1012=""), "", IF(SUM(F1012:H1012)-D1012 &lt; 0,0,SUM(F1012:H1012)-D1012))</f>
        <v/>
      </c>
    </row>
    <row r="1013" customFormat="false" ht="13.8" hidden="false" customHeight="true" outlineLevel="0" collapsed="false">
      <c r="A1013" s="71"/>
      <c r="B1013" s="72"/>
      <c r="C1013" s="71"/>
      <c r="D1013" s="67" t="str">
        <f aca="false">IF($B1013="", "",SUMIF(LerXml!B:B,Relatorio!B1013,LerXml!W:W))</f>
        <v/>
      </c>
      <c r="E1013" s="67" t="str">
        <f aca="false">IF($B1013="", "",SUMIF(LerXml!B:B,Relatorio!B1013,LerXml!AX:AX))</f>
        <v/>
      </c>
      <c r="F1013" s="68" t="str">
        <f aca="false">IF($B1013="", "",SUMIF(LerXml!B:B,Relatorio!B1013,LerXml!BA:BA))</f>
        <v/>
      </c>
      <c r="G1013" s="67" t="str">
        <f aca="false">IF($B1013="", "",SUMIF(LerXml!B:B,Relatorio!B1013,LerXml!BB:BB))</f>
        <v/>
      </c>
      <c r="H1013" s="67" t="str">
        <f aca="false">IF($B1013="", "",SUMIF(LerXml!B:B,Relatorio!B1013,LerXml!BE:BE))</f>
        <v/>
      </c>
      <c r="I1013" s="68" t="str">
        <f aca="false">IF(AND($F1013="",$G1013="",$H1013=""), "", IF(SUM(F1013:H1013)-D1013 &lt; 0,0,SUM(F1013:H1013)-D1013))</f>
        <v/>
      </c>
    </row>
    <row r="1014" customFormat="false" ht="13.8" hidden="false" customHeight="true" outlineLevel="0" collapsed="false">
      <c r="A1014" s="71"/>
      <c r="B1014" s="72"/>
      <c r="C1014" s="71"/>
      <c r="D1014" s="67" t="str">
        <f aca="false">IF($B1014="", "",SUMIF(LerXml!B:B,Relatorio!B1014,LerXml!W:W))</f>
        <v/>
      </c>
      <c r="E1014" s="67" t="str">
        <f aca="false">IF($B1014="", "",SUMIF(LerXml!B:B,Relatorio!B1014,LerXml!AX:AX))</f>
        <v/>
      </c>
      <c r="F1014" s="68" t="str">
        <f aca="false">IF($B1014="", "",SUMIF(LerXml!B:B,Relatorio!B1014,LerXml!BA:BA))</f>
        <v/>
      </c>
      <c r="G1014" s="67" t="str">
        <f aca="false">IF($B1014="", "",SUMIF(LerXml!B:B,Relatorio!B1014,LerXml!BB:BB))</f>
        <v/>
      </c>
      <c r="H1014" s="67" t="str">
        <f aca="false">IF($B1014="", "",SUMIF(LerXml!B:B,Relatorio!B1014,LerXml!BE:BE))</f>
        <v/>
      </c>
      <c r="I1014" s="68" t="str">
        <f aca="false">IF(AND($F1014="",$G1014="",$H1014=""), "", IF(SUM(F1014:H1014)-D1014 &lt; 0,0,SUM(F1014:H1014)-D1014))</f>
        <v/>
      </c>
    </row>
    <row r="1015" customFormat="false" ht="13.8" hidden="false" customHeight="true" outlineLevel="0" collapsed="false">
      <c r="A1015" s="71"/>
      <c r="B1015" s="72"/>
      <c r="C1015" s="71"/>
      <c r="D1015" s="67" t="str">
        <f aca="false">IF($B1015="", "",SUMIF(LerXml!B:B,Relatorio!B1015,LerXml!W:W))</f>
        <v/>
      </c>
      <c r="E1015" s="67" t="str">
        <f aca="false">IF($B1015="", "",SUMIF(LerXml!B:B,Relatorio!B1015,LerXml!AX:AX))</f>
        <v/>
      </c>
      <c r="F1015" s="68" t="str">
        <f aca="false">IF($B1015="", "",SUMIF(LerXml!B:B,Relatorio!B1015,LerXml!BA:BA))</f>
        <v/>
      </c>
      <c r="G1015" s="67" t="str">
        <f aca="false">IF($B1015="", "",SUMIF(LerXml!B:B,Relatorio!B1015,LerXml!BB:BB))</f>
        <v/>
      </c>
      <c r="H1015" s="67" t="str">
        <f aca="false">IF($B1015="", "",SUMIF(LerXml!B:B,Relatorio!B1015,LerXml!BE:BE))</f>
        <v/>
      </c>
      <c r="I1015" s="68" t="str">
        <f aca="false">IF(AND($F1015="",$G1015="",$H1015=""), "", IF(SUM(F1015:H1015)-D1015 &lt; 0,0,SUM(F1015:H1015)-D1015))</f>
        <v/>
      </c>
    </row>
    <row r="1016" customFormat="false" ht="13.8" hidden="false" customHeight="true" outlineLevel="0" collapsed="false">
      <c r="A1016" s="71"/>
      <c r="B1016" s="72"/>
      <c r="C1016" s="71"/>
      <c r="D1016" s="67" t="str">
        <f aca="false">IF($B1016="", "",SUMIF(LerXml!B:B,Relatorio!B1016,LerXml!W:W))</f>
        <v/>
      </c>
      <c r="E1016" s="67" t="str">
        <f aca="false">IF($B1016="", "",SUMIF(LerXml!B:B,Relatorio!B1016,LerXml!AX:AX))</f>
        <v/>
      </c>
      <c r="F1016" s="68" t="str">
        <f aca="false">IF($B1016="", "",SUMIF(LerXml!B:B,Relatorio!B1016,LerXml!BA:BA))</f>
        <v/>
      </c>
      <c r="G1016" s="67" t="str">
        <f aca="false">IF($B1016="", "",SUMIF(LerXml!B:B,Relatorio!B1016,LerXml!BB:BB))</f>
        <v/>
      </c>
      <c r="H1016" s="67" t="str">
        <f aca="false">IF($B1016="", "",SUMIF(LerXml!B:B,Relatorio!B1016,LerXml!BE:BE))</f>
        <v/>
      </c>
      <c r="I1016" s="68" t="str">
        <f aca="false">IF(AND($F1016="",$G1016="",$H1016=""), "", IF(SUM(F1016:H1016)-D1016 &lt; 0,0,SUM(F1016:H1016)-D1016))</f>
        <v/>
      </c>
    </row>
    <row r="1017" customFormat="false" ht="13.8" hidden="false" customHeight="true" outlineLevel="0" collapsed="false">
      <c r="A1017" s="71"/>
      <c r="B1017" s="72"/>
      <c r="C1017" s="71"/>
      <c r="D1017" s="67" t="str">
        <f aca="false">IF($B1017="", "",SUMIF(LerXml!B:B,Relatorio!B1017,LerXml!W:W))</f>
        <v/>
      </c>
      <c r="E1017" s="67" t="str">
        <f aca="false">IF($B1017="", "",SUMIF(LerXml!B:B,Relatorio!B1017,LerXml!AX:AX))</f>
        <v/>
      </c>
      <c r="F1017" s="68" t="str">
        <f aca="false">IF($B1017="", "",SUMIF(LerXml!B:B,Relatorio!B1017,LerXml!BA:BA))</f>
        <v/>
      </c>
      <c r="G1017" s="67" t="str">
        <f aca="false">IF($B1017="", "",SUMIF(LerXml!B:B,Relatorio!B1017,LerXml!BB:BB))</f>
        <v/>
      </c>
      <c r="H1017" s="67" t="str">
        <f aca="false">IF($B1017="", "",SUMIF(LerXml!B:B,Relatorio!B1017,LerXml!BE:BE))</f>
        <v/>
      </c>
      <c r="I1017" s="68" t="str">
        <f aca="false">IF(AND($F1017="",$G1017="",$H1017=""), "", IF(SUM(F1017:H1017)-D1017 &lt; 0,0,SUM(F1017:H1017)-D1017))</f>
        <v/>
      </c>
    </row>
    <row r="1018" customFormat="false" ht="13.8" hidden="false" customHeight="true" outlineLevel="0" collapsed="false">
      <c r="A1018" s="71"/>
      <c r="B1018" s="72"/>
      <c r="C1018" s="71"/>
      <c r="D1018" s="67" t="str">
        <f aca="false">IF($B1018="", "",SUMIF(LerXml!B:B,Relatorio!B1018,LerXml!W:W))</f>
        <v/>
      </c>
      <c r="E1018" s="67" t="str">
        <f aca="false">IF($B1018="", "",SUMIF(LerXml!B:B,Relatorio!B1018,LerXml!AX:AX))</f>
        <v/>
      </c>
      <c r="F1018" s="68" t="str">
        <f aca="false">IF($B1018="", "",SUMIF(LerXml!B:B,Relatorio!B1018,LerXml!BA:BA))</f>
        <v/>
      </c>
      <c r="G1018" s="67" t="str">
        <f aca="false">IF($B1018="", "",SUMIF(LerXml!B:B,Relatorio!B1018,LerXml!BB:BB))</f>
        <v/>
      </c>
      <c r="H1018" s="67" t="str">
        <f aca="false">IF($B1018="", "",SUMIF(LerXml!B:B,Relatorio!B1018,LerXml!BE:BE))</f>
        <v/>
      </c>
      <c r="I1018" s="68" t="str">
        <f aca="false">IF(AND($F1018="",$G1018="",$H1018=""), "", IF(SUM(F1018:H1018)-D1018 &lt; 0,0,SUM(F1018:H1018)-D1018))</f>
        <v/>
      </c>
    </row>
    <row r="1019" customFormat="false" ht="13.8" hidden="false" customHeight="true" outlineLevel="0" collapsed="false">
      <c r="A1019" s="71"/>
      <c r="B1019" s="72"/>
      <c r="C1019" s="71"/>
      <c r="D1019" s="67" t="str">
        <f aca="false">IF($B1019="", "",SUMIF(LerXml!B:B,Relatorio!B1019,LerXml!W:W))</f>
        <v/>
      </c>
      <c r="E1019" s="67" t="str">
        <f aca="false">IF($B1019="", "",SUMIF(LerXml!B:B,Relatorio!B1019,LerXml!AX:AX))</f>
        <v/>
      </c>
      <c r="F1019" s="68" t="str">
        <f aca="false">IF($B1019="", "",SUMIF(LerXml!B:B,Relatorio!B1019,LerXml!BA:BA))</f>
        <v/>
      </c>
      <c r="G1019" s="67" t="str">
        <f aca="false">IF($B1019="", "",SUMIF(LerXml!B:B,Relatorio!B1019,LerXml!BB:BB))</f>
        <v/>
      </c>
      <c r="H1019" s="67" t="str">
        <f aca="false">IF($B1019="", "",SUMIF(LerXml!B:B,Relatorio!B1019,LerXml!BE:BE))</f>
        <v/>
      </c>
      <c r="I1019" s="68" t="str">
        <f aca="false">IF(AND($F1019="",$G1019="",$H1019=""), "", IF(SUM(F1019:H1019)-D1019 &lt; 0,0,SUM(F1019:H1019)-D1019))</f>
        <v/>
      </c>
    </row>
    <row r="1020" customFormat="false" ht="13.8" hidden="false" customHeight="true" outlineLevel="0" collapsed="false">
      <c r="A1020" s="71"/>
      <c r="B1020" s="72"/>
      <c r="C1020" s="71"/>
      <c r="D1020" s="67" t="str">
        <f aca="false">IF($B1020="", "",SUMIF(LerXml!B:B,Relatorio!B1020,LerXml!W:W))</f>
        <v/>
      </c>
      <c r="E1020" s="67" t="str">
        <f aca="false">IF($B1020="", "",SUMIF(LerXml!B:B,Relatorio!B1020,LerXml!AX:AX))</f>
        <v/>
      </c>
      <c r="F1020" s="68" t="str">
        <f aca="false">IF($B1020="", "",SUMIF(LerXml!B:B,Relatorio!B1020,LerXml!BA:BA))</f>
        <v/>
      </c>
      <c r="G1020" s="67" t="str">
        <f aca="false">IF($B1020="", "",SUMIF(LerXml!B:B,Relatorio!B1020,LerXml!BB:BB))</f>
        <v/>
      </c>
      <c r="H1020" s="67" t="str">
        <f aca="false">IF($B1020="", "",SUMIF(LerXml!B:B,Relatorio!B1020,LerXml!BE:BE))</f>
        <v/>
      </c>
      <c r="I1020" s="68" t="str">
        <f aca="false">IF(AND($F1020="",$G1020="",$H1020=""), "", IF(SUM(F1020:H1020)-D1020 &lt; 0,0,SUM(F1020:H1020)-D1020))</f>
        <v/>
      </c>
    </row>
    <row r="1021" customFormat="false" ht="13.8" hidden="false" customHeight="true" outlineLevel="0" collapsed="false">
      <c r="A1021" s="71"/>
      <c r="B1021" s="72"/>
      <c r="C1021" s="71"/>
      <c r="D1021" s="67" t="str">
        <f aca="false">IF($B1021="", "",SUMIF(LerXml!B:B,Relatorio!B1021,LerXml!W:W))</f>
        <v/>
      </c>
      <c r="E1021" s="67" t="str">
        <f aca="false">IF($B1021="", "",SUMIF(LerXml!B:B,Relatorio!B1021,LerXml!AX:AX))</f>
        <v/>
      </c>
      <c r="F1021" s="68" t="str">
        <f aca="false">IF($B1021="", "",SUMIF(LerXml!B:B,Relatorio!B1021,LerXml!BA:BA))</f>
        <v/>
      </c>
      <c r="G1021" s="67" t="str">
        <f aca="false">IF($B1021="", "",SUMIF(LerXml!B:B,Relatorio!B1021,LerXml!BB:BB))</f>
        <v/>
      </c>
      <c r="H1021" s="67" t="str">
        <f aca="false">IF($B1021="", "",SUMIF(LerXml!B:B,Relatorio!B1021,LerXml!BE:BE))</f>
        <v/>
      </c>
      <c r="I1021" s="68" t="str">
        <f aca="false">IF(AND($F1021="",$G1021="",$H1021=""), "", IF(SUM(F1021:H1021)-D1021 &lt; 0,0,SUM(F1021:H1021)-D1021))</f>
        <v/>
      </c>
    </row>
    <row r="1022" customFormat="false" ht="13.8" hidden="false" customHeight="true" outlineLevel="0" collapsed="false">
      <c r="A1022" s="71"/>
      <c r="B1022" s="72"/>
      <c r="C1022" s="71"/>
      <c r="D1022" s="67" t="str">
        <f aca="false">IF($B1022="", "",SUMIF(LerXml!B:B,Relatorio!B1022,LerXml!W:W))</f>
        <v/>
      </c>
      <c r="E1022" s="67" t="str">
        <f aca="false">IF($B1022="", "",SUMIF(LerXml!B:B,Relatorio!B1022,LerXml!AX:AX))</f>
        <v/>
      </c>
      <c r="F1022" s="68" t="str">
        <f aca="false">IF($B1022="", "",SUMIF(LerXml!B:B,Relatorio!B1022,LerXml!BA:BA))</f>
        <v/>
      </c>
      <c r="G1022" s="67" t="str">
        <f aca="false">IF($B1022="", "",SUMIF(LerXml!B:B,Relatorio!B1022,LerXml!BB:BB))</f>
        <v/>
      </c>
      <c r="H1022" s="67" t="str">
        <f aca="false">IF($B1022="", "",SUMIF(LerXml!B:B,Relatorio!B1022,LerXml!BE:BE))</f>
        <v/>
      </c>
      <c r="I1022" s="68" t="str">
        <f aca="false">IF(AND($F1022="",$G1022="",$H1022=""), "", IF(SUM(F1022:H1022)-D1022 &lt; 0,0,SUM(F1022:H1022)-D1022))</f>
        <v/>
      </c>
    </row>
    <row r="1023" customFormat="false" ht="13.8" hidden="false" customHeight="true" outlineLevel="0" collapsed="false">
      <c r="A1023" s="71"/>
      <c r="B1023" s="72"/>
      <c r="C1023" s="71"/>
      <c r="D1023" s="67" t="str">
        <f aca="false">IF($B1023="", "",SUMIF(LerXml!B:B,Relatorio!B1023,LerXml!W:W))</f>
        <v/>
      </c>
      <c r="E1023" s="67" t="str">
        <f aca="false">IF($B1023="", "",SUMIF(LerXml!B:B,Relatorio!B1023,LerXml!AX:AX))</f>
        <v/>
      </c>
      <c r="F1023" s="68" t="str">
        <f aca="false">IF($B1023="", "",SUMIF(LerXml!B:B,Relatorio!B1023,LerXml!BA:BA))</f>
        <v/>
      </c>
      <c r="G1023" s="67" t="str">
        <f aca="false">IF($B1023="", "",SUMIF(LerXml!B:B,Relatorio!B1023,LerXml!BB:BB))</f>
        <v/>
      </c>
      <c r="H1023" s="67" t="str">
        <f aca="false">IF($B1023="", "",SUMIF(LerXml!B:B,Relatorio!B1023,LerXml!BE:BE))</f>
        <v/>
      </c>
      <c r="I1023" s="68" t="str">
        <f aca="false">IF(AND($F1023="",$G1023="",$H1023=""), "", IF(SUM(F1023:H1023)-D1023 &lt; 0,0,SUM(F1023:H1023)-D1023))</f>
        <v/>
      </c>
    </row>
    <row r="1024" customFormat="false" ht="13.8" hidden="false" customHeight="true" outlineLevel="0" collapsed="false">
      <c r="A1024" s="71"/>
      <c r="B1024" s="72"/>
      <c r="C1024" s="71"/>
      <c r="D1024" s="67" t="str">
        <f aca="false">IF($B1024="", "",SUMIF(LerXml!B:B,Relatorio!B1024,LerXml!W:W))</f>
        <v/>
      </c>
      <c r="E1024" s="67" t="str">
        <f aca="false">IF($B1024="", "",SUMIF(LerXml!B:B,Relatorio!B1024,LerXml!AX:AX))</f>
        <v/>
      </c>
      <c r="F1024" s="68" t="str">
        <f aca="false">IF($B1024="", "",SUMIF(LerXml!B:B,Relatorio!B1024,LerXml!BA:BA))</f>
        <v/>
      </c>
      <c r="G1024" s="67" t="str">
        <f aca="false">IF($B1024="", "",SUMIF(LerXml!B:B,Relatorio!B1024,LerXml!BB:BB))</f>
        <v/>
      </c>
      <c r="H1024" s="67" t="str">
        <f aca="false">IF($B1024="", "",SUMIF(LerXml!B:B,Relatorio!B1024,LerXml!BE:BE))</f>
        <v/>
      </c>
      <c r="I1024" s="68" t="str">
        <f aca="false">IF(AND($F1024="",$G1024="",$H1024=""), "", IF(SUM(F1024:H1024)-D1024 &lt; 0,0,SUM(F1024:H1024)-D1024))</f>
        <v/>
      </c>
    </row>
    <row r="1025" customFormat="false" ht="13.8" hidden="false" customHeight="true" outlineLevel="0" collapsed="false">
      <c r="A1025" s="71"/>
      <c r="B1025" s="72"/>
      <c r="C1025" s="71"/>
      <c r="D1025" s="67" t="str">
        <f aca="false">IF($B1025="", "",SUMIF(LerXml!B:B,Relatorio!B1025,LerXml!W:W))</f>
        <v/>
      </c>
      <c r="E1025" s="67" t="str">
        <f aca="false">IF($B1025="", "",SUMIF(LerXml!B:B,Relatorio!B1025,LerXml!AX:AX))</f>
        <v/>
      </c>
      <c r="F1025" s="68" t="str">
        <f aca="false">IF($B1025="", "",SUMIF(LerXml!B:B,Relatorio!B1025,LerXml!BA:BA))</f>
        <v/>
      </c>
      <c r="G1025" s="67" t="str">
        <f aca="false">IF($B1025="", "",SUMIF(LerXml!B:B,Relatorio!B1025,LerXml!BB:BB))</f>
        <v/>
      </c>
      <c r="H1025" s="67" t="str">
        <f aca="false">IF($B1025="", "",SUMIF(LerXml!B:B,Relatorio!B1025,LerXml!BE:BE))</f>
        <v/>
      </c>
      <c r="I1025" s="68" t="str">
        <f aca="false">IF(AND($F1025="",$G1025="",$H1025=""), "", IF(SUM(F1025:H1025)-D1025 &lt; 0,0,SUM(F1025:H1025)-D1025))</f>
        <v/>
      </c>
    </row>
    <row r="1026" customFormat="false" ht="13.8" hidden="false" customHeight="true" outlineLevel="0" collapsed="false">
      <c r="A1026" s="71"/>
      <c r="B1026" s="72"/>
      <c r="C1026" s="71"/>
      <c r="D1026" s="67" t="str">
        <f aca="false">IF($B1026="", "",SUMIF(LerXml!B:B,Relatorio!B1026,LerXml!W:W))</f>
        <v/>
      </c>
      <c r="E1026" s="67" t="str">
        <f aca="false">IF($B1026="", "",SUMIF(LerXml!B:B,Relatorio!B1026,LerXml!AX:AX))</f>
        <v/>
      </c>
      <c r="F1026" s="68" t="str">
        <f aca="false">IF($B1026="", "",SUMIF(LerXml!B:B,Relatorio!B1026,LerXml!BA:BA))</f>
        <v/>
      </c>
      <c r="G1026" s="67" t="str">
        <f aca="false">IF($B1026="", "",SUMIF(LerXml!B:B,Relatorio!B1026,LerXml!BB:BB))</f>
        <v/>
      </c>
      <c r="H1026" s="67" t="str">
        <f aca="false">IF($B1026="", "",SUMIF(LerXml!B:B,Relatorio!B1026,LerXml!BE:BE))</f>
        <v/>
      </c>
      <c r="I1026" s="68" t="str">
        <f aca="false">IF(AND($F1026="",$G1026="",$H1026=""), "", IF(SUM(F1026:H1026)-D1026 &lt; 0,0,SUM(F1026:H1026)-D1026))</f>
        <v/>
      </c>
    </row>
    <row r="1027" customFormat="false" ht="13.8" hidden="false" customHeight="true" outlineLevel="0" collapsed="false">
      <c r="A1027" s="71"/>
      <c r="B1027" s="72"/>
      <c r="C1027" s="71"/>
      <c r="D1027" s="67" t="str">
        <f aca="false">IF($B1027="", "",SUMIF(LerXml!B:B,Relatorio!B1027,LerXml!W:W))</f>
        <v/>
      </c>
      <c r="E1027" s="67" t="str">
        <f aca="false">IF($B1027="", "",SUMIF(LerXml!B:B,Relatorio!B1027,LerXml!AX:AX))</f>
        <v/>
      </c>
      <c r="F1027" s="68" t="str">
        <f aca="false">IF($B1027="", "",SUMIF(LerXml!B:B,Relatorio!B1027,LerXml!BA:BA))</f>
        <v/>
      </c>
      <c r="G1027" s="67" t="str">
        <f aca="false">IF($B1027="", "",SUMIF(LerXml!B:B,Relatorio!B1027,LerXml!BB:BB))</f>
        <v/>
      </c>
      <c r="H1027" s="67" t="str">
        <f aca="false">IF($B1027="", "",SUMIF(LerXml!B:B,Relatorio!B1027,LerXml!BE:BE))</f>
        <v/>
      </c>
      <c r="I1027" s="68" t="str">
        <f aca="false">IF(AND($F1027="",$G1027="",$H1027=""), "", IF(SUM(F1027:H1027)-D1027 &lt; 0,0,SUM(F1027:H1027)-D1027))</f>
        <v/>
      </c>
    </row>
    <row r="1028" customFormat="false" ht="13.8" hidden="false" customHeight="true" outlineLevel="0" collapsed="false">
      <c r="A1028" s="71"/>
      <c r="B1028" s="72"/>
      <c r="C1028" s="71"/>
      <c r="D1028" s="67" t="str">
        <f aca="false">IF($B1028="", "",SUMIF(LerXml!B:B,Relatorio!B1028,LerXml!W:W))</f>
        <v/>
      </c>
      <c r="E1028" s="67" t="str">
        <f aca="false">IF($B1028="", "",SUMIF(LerXml!B:B,Relatorio!B1028,LerXml!AX:AX))</f>
        <v/>
      </c>
      <c r="F1028" s="68" t="str">
        <f aca="false">IF($B1028="", "",SUMIF(LerXml!B:B,Relatorio!B1028,LerXml!BA:BA))</f>
        <v/>
      </c>
      <c r="G1028" s="67" t="str">
        <f aca="false">IF($B1028="", "",SUMIF(LerXml!B:B,Relatorio!B1028,LerXml!BB:BB))</f>
        <v/>
      </c>
      <c r="H1028" s="67" t="str">
        <f aca="false">IF($B1028="", "",SUMIF(LerXml!B:B,Relatorio!B1028,LerXml!BE:BE))</f>
        <v/>
      </c>
      <c r="I1028" s="68" t="str">
        <f aca="false">IF(AND($F1028="",$G1028="",$H1028=""), "", IF(SUM(F1028:H1028)-D1028 &lt; 0,0,SUM(F1028:H1028)-D1028))</f>
        <v/>
      </c>
    </row>
    <row r="1029" customFormat="false" ht="13.8" hidden="false" customHeight="true" outlineLevel="0" collapsed="false">
      <c r="A1029" s="71"/>
      <c r="B1029" s="72"/>
      <c r="C1029" s="71"/>
      <c r="D1029" s="67" t="str">
        <f aca="false">IF($B1029="", "",SUMIF(LerXml!B:B,Relatorio!B1029,LerXml!W:W))</f>
        <v/>
      </c>
      <c r="E1029" s="67" t="str">
        <f aca="false">IF($B1029="", "",SUMIF(LerXml!B:B,Relatorio!B1029,LerXml!AX:AX))</f>
        <v/>
      </c>
      <c r="F1029" s="68" t="str">
        <f aca="false">IF($B1029="", "",SUMIF(LerXml!B:B,Relatorio!B1029,LerXml!BA:BA))</f>
        <v/>
      </c>
      <c r="G1029" s="67" t="str">
        <f aca="false">IF($B1029="", "",SUMIF(LerXml!B:B,Relatorio!B1029,LerXml!BB:BB))</f>
        <v/>
      </c>
      <c r="H1029" s="67" t="str">
        <f aca="false">IF($B1029="", "",SUMIF(LerXml!B:B,Relatorio!B1029,LerXml!BE:BE))</f>
        <v/>
      </c>
      <c r="I1029" s="68" t="str">
        <f aca="false">IF(AND($F1029="",$G1029="",$H1029=""), "", IF(SUM(F1029:H1029)-D1029 &lt; 0,0,SUM(F1029:H1029)-D1029))</f>
        <v/>
      </c>
    </row>
    <row r="1030" customFormat="false" ht="13.8" hidden="false" customHeight="true" outlineLevel="0" collapsed="false">
      <c r="A1030" s="71"/>
      <c r="B1030" s="72"/>
      <c r="C1030" s="71"/>
      <c r="D1030" s="67" t="str">
        <f aca="false">IF($B1030="", "",SUMIF(LerXml!B:B,Relatorio!B1030,LerXml!W:W))</f>
        <v/>
      </c>
      <c r="E1030" s="67" t="str">
        <f aca="false">IF($B1030="", "",SUMIF(LerXml!B:B,Relatorio!B1030,LerXml!AX:AX))</f>
        <v/>
      </c>
      <c r="F1030" s="68" t="str">
        <f aca="false">IF($B1030="", "",SUMIF(LerXml!B:B,Relatorio!B1030,LerXml!BA:BA))</f>
        <v/>
      </c>
      <c r="G1030" s="67" t="str">
        <f aca="false">IF($B1030="", "",SUMIF(LerXml!B:B,Relatorio!B1030,LerXml!BB:BB))</f>
        <v/>
      </c>
      <c r="H1030" s="67" t="str">
        <f aca="false">IF($B1030="", "",SUMIF(LerXml!B:B,Relatorio!B1030,LerXml!BE:BE))</f>
        <v/>
      </c>
      <c r="I1030" s="68" t="str">
        <f aca="false">IF(AND($F1030="",$G1030="",$H1030=""), "", IF(SUM(F1030:H1030)-D1030 &lt; 0,0,SUM(F1030:H1030)-D1030))</f>
        <v/>
      </c>
    </row>
    <row r="1031" customFormat="false" ht="13.8" hidden="false" customHeight="true" outlineLevel="0" collapsed="false">
      <c r="A1031" s="71"/>
      <c r="B1031" s="72"/>
      <c r="C1031" s="71"/>
      <c r="D1031" s="67" t="str">
        <f aca="false">IF($B1031="", "",SUMIF(LerXml!B:B,Relatorio!B1031,LerXml!W:W))</f>
        <v/>
      </c>
      <c r="E1031" s="67" t="str">
        <f aca="false">IF($B1031="", "",SUMIF(LerXml!B:B,Relatorio!B1031,LerXml!AX:AX))</f>
        <v/>
      </c>
      <c r="F1031" s="68" t="str">
        <f aca="false">IF($B1031="", "",SUMIF(LerXml!B:B,Relatorio!B1031,LerXml!BA:BA))</f>
        <v/>
      </c>
      <c r="G1031" s="67" t="str">
        <f aca="false">IF($B1031="", "",SUMIF(LerXml!B:B,Relatorio!B1031,LerXml!BB:BB))</f>
        <v/>
      </c>
      <c r="H1031" s="67" t="str">
        <f aca="false">IF($B1031="", "",SUMIF(LerXml!B:B,Relatorio!B1031,LerXml!BE:BE))</f>
        <v/>
      </c>
      <c r="I1031" s="68" t="str">
        <f aca="false">IF(AND($F1031="",$G1031="",$H1031=""), "", IF(SUM(F1031:H1031)-D1031 &lt; 0,0,SUM(F1031:H1031)-D1031))</f>
        <v/>
      </c>
    </row>
    <row r="1032" customFormat="false" ht="13.8" hidden="false" customHeight="true" outlineLevel="0" collapsed="false">
      <c r="A1032" s="71"/>
      <c r="B1032" s="72"/>
      <c r="C1032" s="71"/>
      <c r="D1032" s="67" t="str">
        <f aca="false">IF($B1032="", "",SUMIF(LerXml!B:B,Relatorio!B1032,LerXml!W:W))</f>
        <v/>
      </c>
      <c r="E1032" s="67" t="str">
        <f aca="false">IF($B1032="", "",SUMIF(LerXml!B:B,Relatorio!B1032,LerXml!AX:AX))</f>
        <v/>
      </c>
      <c r="F1032" s="68" t="str">
        <f aca="false">IF($B1032="", "",SUMIF(LerXml!B:B,Relatorio!B1032,LerXml!BA:BA))</f>
        <v/>
      </c>
      <c r="G1032" s="67" t="str">
        <f aca="false">IF($B1032="", "",SUMIF(LerXml!B:B,Relatorio!B1032,LerXml!BB:BB))</f>
        <v/>
      </c>
      <c r="H1032" s="67" t="str">
        <f aca="false">IF($B1032="", "",SUMIF(LerXml!B:B,Relatorio!B1032,LerXml!BE:BE))</f>
        <v/>
      </c>
      <c r="I1032" s="68" t="str">
        <f aca="false">IF(AND($F1032="",$G1032="",$H1032=""), "", IF(SUM(F1032:H1032)-D1032 &lt; 0,0,SUM(F1032:H1032)-D1032))</f>
        <v/>
      </c>
    </row>
    <row r="1033" customFormat="false" ht="13.8" hidden="false" customHeight="true" outlineLevel="0" collapsed="false">
      <c r="A1033" s="71"/>
      <c r="B1033" s="72"/>
      <c r="C1033" s="71"/>
      <c r="D1033" s="67" t="str">
        <f aca="false">IF($B1033="", "",SUMIF(LerXml!B:B,Relatorio!B1033,LerXml!W:W))</f>
        <v/>
      </c>
      <c r="E1033" s="67" t="str">
        <f aca="false">IF($B1033="", "",SUMIF(LerXml!B:B,Relatorio!B1033,LerXml!AX:AX))</f>
        <v/>
      </c>
      <c r="F1033" s="68" t="str">
        <f aca="false">IF($B1033="", "",SUMIF(LerXml!B:B,Relatorio!B1033,LerXml!BA:BA))</f>
        <v/>
      </c>
      <c r="G1033" s="67" t="str">
        <f aca="false">IF($B1033="", "",SUMIF(LerXml!B:B,Relatorio!B1033,LerXml!BB:BB))</f>
        <v/>
      </c>
      <c r="H1033" s="67" t="str">
        <f aca="false">IF($B1033="", "",SUMIF(LerXml!B:B,Relatorio!B1033,LerXml!BE:BE))</f>
        <v/>
      </c>
      <c r="I1033" s="68" t="str">
        <f aca="false">IF(AND($F1033="",$G1033="",$H1033=""), "", IF(SUM(F1033:H1033)-D1033 &lt; 0,0,SUM(F1033:H1033)-D1033))</f>
        <v/>
      </c>
    </row>
    <row r="1034" customFormat="false" ht="13.8" hidden="false" customHeight="true" outlineLevel="0" collapsed="false">
      <c r="A1034" s="71"/>
      <c r="B1034" s="72"/>
      <c r="C1034" s="71"/>
      <c r="D1034" s="67" t="str">
        <f aca="false">IF($B1034="", "",SUMIF(LerXml!B:B,Relatorio!B1034,LerXml!W:W))</f>
        <v/>
      </c>
      <c r="E1034" s="67" t="str">
        <f aca="false">IF($B1034="", "",SUMIF(LerXml!B:B,Relatorio!B1034,LerXml!AX:AX))</f>
        <v/>
      </c>
      <c r="F1034" s="68" t="str">
        <f aca="false">IF($B1034="", "",SUMIF(LerXml!B:B,Relatorio!B1034,LerXml!BA:BA))</f>
        <v/>
      </c>
      <c r="G1034" s="67" t="str">
        <f aca="false">IF($B1034="", "",SUMIF(LerXml!B:B,Relatorio!B1034,LerXml!BB:BB))</f>
        <v/>
      </c>
      <c r="H1034" s="67" t="str">
        <f aca="false">IF($B1034="", "",SUMIF(LerXml!B:B,Relatorio!B1034,LerXml!BE:BE))</f>
        <v/>
      </c>
      <c r="I1034" s="68" t="str">
        <f aca="false">IF(AND($F1034="",$G1034="",$H1034=""), "", IF(SUM(F1034:H1034)-D1034 &lt; 0,0,SUM(F1034:H1034)-D1034))</f>
        <v/>
      </c>
    </row>
    <row r="1035" customFormat="false" ht="13.8" hidden="false" customHeight="true" outlineLevel="0" collapsed="false">
      <c r="A1035" s="71"/>
      <c r="B1035" s="72"/>
      <c r="C1035" s="71"/>
      <c r="D1035" s="67" t="str">
        <f aca="false">IF($B1035="", "",SUMIF(LerXml!B:B,Relatorio!B1035,LerXml!W:W))</f>
        <v/>
      </c>
      <c r="E1035" s="67" t="str">
        <f aca="false">IF($B1035="", "",SUMIF(LerXml!B:B,Relatorio!B1035,LerXml!AX:AX))</f>
        <v/>
      </c>
      <c r="F1035" s="68" t="str">
        <f aca="false">IF($B1035="", "",SUMIF(LerXml!B:B,Relatorio!B1035,LerXml!BA:BA))</f>
        <v/>
      </c>
      <c r="G1035" s="67" t="str">
        <f aca="false">IF($B1035="", "",SUMIF(LerXml!B:B,Relatorio!B1035,LerXml!BB:BB))</f>
        <v/>
      </c>
      <c r="H1035" s="67" t="str">
        <f aca="false">IF($B1035="", "",SUMIF(LerXml!B:B,Relatorio!B1035,LerXml!BE:BE))</f>
        <v/>
      </c>
      <c r="I1035" s="68" t="str">
        <f aca="false">IF(AND($F1035="",$G1035="",$H1035=""), "", IF(SUM(F1035:H1035)-D1035 &lt; 0,0,SUM(F1035:H1035)-D1035))</f>
        <v/>
      </c>
    </row>
    <row r="1036" customFormat="false" ht="13.8" hidden="false" customHeight="true" outlineLevel="0" collapsed="false">
      <c r="A1036" s="71"/>
      <c r="B1036" s="72"/>
      <c r="C1036" s="71"/>
      <c r="D1036" s="67" t="str">
        <f aca="false">IF($B1036="", "",SUMIF(LerXml!B:B,Relatorio!B1036,LerXml!W:W))</f>
        <v/>
      </c>
      <c r="E1036" s="67" t="str">
        <f aca="false">IF($B1036="", "",SUMIF(LerXml!B:B,Relatorio!B1036,LerXml!AX:AX))</f>
        <v/>
      </c>
      <c r="F1036" s="68" t="str">
        <f aca="false">IF($B1036="", "",SUMIF(LerXml!B:B,Relatorio!B1036,LerXml!BA:BA))</f>
        <v/>
      </c>
      <c r="G1036" s="67" t="str">
        <f aca="false">IF($B1036="", "",SUMIF(LerXml!B:B,Relatorio!B1036,LerXml!BB:BB))</f>
        <v/>
      </c>
      <c r="H1036" s="67" t="str">
        <f aca="false">IF($B1036="", "",SUMIF(LerXml!B:B,Relatorio!B1036,LerXml!BE:BE))</f>
        <v/>
      </c>
      <c r="I1036" s="68" t="str">
        <f aca="false">IF(AND($F1036="",$G1036="",$H1036=""), "", IF(SUM(F1036:H1036)-D1036 &lt; 0,0,SUM(F1036:H1036)-D1036))</f>
        <v/>
      </c>
    </row>
    <row r="1037" customFormat="false" ht="13.8" hidden="false" customHeight="true" outlineLevel="0" collapsed="false">
      <c r="A1037" s="71"/>
      <c r="B1037" s="72"/>
      <c r="C1037" s="71"/>
      <c r="D1037" s="67" t="str">
        <f aca="false">IF($B1037="", "",SUMIF(LerXml!B:B,Relatorio!B1037,LerXml!W:W))</f>
        <v/>
      </c>
      <c r="E1037" s="67" t="str">
        <f aca="false">IF($B1037="", "",SUMIF(LerXml!B:B,Relatorio!B1037,LerXml!AX:AX))</f>
        <v/>
      </c>
      <c r="F1037" s="68" t="str">
        <f aca="false">IF($B1037="", "",SUMIF(LerXml!B:B,Relatorio!B1037,LerXml!BA:BA))</f>
        <v/>
      </c>
      <c r="G1037" s="67" t="str">
        <f aca="false">IF($B1037="", "",SUMIF(LerXml!B:B,Relatorio!B1037,LerXml!BB:BB))</f>
        <v/>
      </c>
      <c r="H1037" s="67" t="str">
        <f aca="false">IF($B1037="", "",SUMIF(LerXml!B:B,Relatorio!B1037,LerXml!BE:BE))</f>
        <v/>
      </c>
      <c r="I1037" s="68" t="str">
        <f aca="false">IF(AND($F1037="",$G1037="",$H1037=""), "", IF(SUM(F1037:H1037)-D1037 &lt; 0,0,SUM(F1037:H1037)-D1037))</f>
        <v/>
      </c>
    </row>
    <row r="1038" customFormat="false" ht="13.8" hidden="false" customHeight="true" outlineLevel="0" collapsed="false">
      <c r="A1038" s="71"/>
      <c r="B1038" s="72"/>
      <c r="C1038" s="71"/>
      <c r="D1038" s="67" t="str">
        <f aca="false">IF($B1038="", "",SUMIF(LerXml!B:B,Relatorio!B1038,LerXml!W:W))</f>
        <v/>
      </c>
      <c r="E1038" s="67" t="str">
        <f aca="false">IF($B1038="", "",SUMIF(LerXml!B:B,Relatorio!B1038,LerXml!AX:AX))</f>
        <v/>
      </c>
      <c r="F1038" s="68" t="str">
        <f aca="false">IF($B1038="", "",SUMIF(LerXml!B:B,Relatorio!B1038,LerXml!BA:BA))</f>
        <v/>
      </c>
      <c r="G1038" s="67" t="str">
        <f aca="false">IF($B1038="", "",SUMIF(LerXml!B:B,Relatorio!B1038,LerXml!BB:BB))</f>
        <v/>
      </c>
      <c r="H1038" s="67" t="str">
        <f aca="false">IF($B1038="", "",SUMIF(LerXml!B:B,Relatorio!B1038,LerXml!BE:BE))</f>
        <v/>
      </c>
      <c r="I1038" s="68" t="str">
        <f aca="false">IF(AND($F1038="",$G1038="",$H1038=""), "", IF(SUM(F1038:H1038)-D1038 &lt; 0,0,SUM(F1038:H1038)-D1038))</f>
        <v/>
      </c>
    </row>
    <row r="1039" customFormat="false" ht="13.8" hidden="false" customHeight="true" outlineLevel="0" collapsed="false">
      <c r="A1039" s="71"/>
      <c r="B1039" s="72"/>
      <c r="C1039" s="71"/>
      <c r="D1039" s="67" t="str">
        <f aca="false">IF($B1039="", "",SUMIF(LerXml!B:B,Relatorio!B1039,LerXml!W:W))</f>
        <v/>
      </c>
      <c r="E1039" s="67" t="str">
        <f aca="false">IF($B1039="", "",SUMIF(LerXml!B:B,Relatorio!B1039,LerXml!AX:AX))</f>
        <v/>
      </c>
      <c r="F1039" s="68" t="str">
        <f aca="false">IF($B1039="", "",SUMIF(LerXml!B:B,Relatorio!B1039,LerXml!BA:BA))</f>
        <v/>
      </c>
      <c r="G1039" s="67" t="str">
        <f aca="false">IF($B1039="", "",SUMIF(LerXml!B:B,Relatorio!B1039,LerXml!BB:BB))</f>
        <v/>
      </c>
      <c r="H1039" s="67" t="str">
        <f aca="false">IF($B1039="", "",SUMIF(LerXml!B:B,Relatorio!B1039,LerXml!BE:BE))</f>
        <v/>
      </c>
      <c r="I1039" s="68" t="str">
        <f aca="false">IF(AND($F1039="",$G1039="",$H1039=""), "", IF(SUM(F1039:H1039)-D1039 &lt; 0,0,SUM(F1039:H1039)-D1039))</f>
        <v/>
      </c>
    </row>
    <row r="1040" customFormat="false" ht="13.8" hidden="false" customHeight="true" outlineLevel="0" collapsed="false">
      <c r="A1040" s="71"/>
      <c r="B1040" s="72"/>
      <c r="C1040" s="71"/>
      <c r="D1040" s="67" t="str">
        <f aca="false">IF($B1040="", "",SUMIF(LerXml!B:B,Relatorio!B1040,LerXml!W:W))</f>
        <v/>
      </c>
      <c r="E1040" s="67" t="str">
        <f aca="false">IF($B1040="", "",SUMIF(LerXml!B:B,Relatorio!B1040,LerXml!AX:AX))</f>
        <v/>
      </c>
      <c r="F1040" s="68" t="str">
        <f aca="false">IF($B1040="", "",SUMIF(LerXml!B:B,Relatorio!B1040,LerXml!BA:BA))</f>
        <v/>
      </c>
      <c r="G1040" s="67" t="str">
        <f aca="false">IF($B1040="", "",SUMIF(LerXml!B:B,Relatorio!B1040,LerXml!BB:BB))</f>
        <v/>
      </c>
      <c r="H1040" s="67" t="str">
        <f aca="false">IF($B1040="", "",SUMIF(LerXml!B:B,Relatorio!B1040,LerXml!BE:BE))</f>
        <v/>
      </c>
      <c r="I1040" s="68" t="str">
        <f aca="false">IF(AND($F1040="",$G1040="",$H1040=""), "", IF(SUM(F1040:H1040)-D1040 &lt; 0,0,SUM(F1040:H1040)-D1040))</f>
        <v/>
      </c>
    </row>
    <row r="1041" customFormat="false" ht="13.8" hidden="false" customHeight="true" outlineLevel="0" collapsed="false">
      <c r="A1041" s="71"/>
      <c r="B1041" s="72"/>
      <c r="C1041" s="71"/>
      <c r="D1041" s="67" t="str">
        <f aca="false">IF($B1041="", "",SUMIF(LerXml!B:B,Relatorio!B1041,LerXml!W:W))</f>
        <v/>
      </c>
      <c r="E1041" s="67" t="str">
        <f aca="false">IF($B1041="", "",SUMIF(LerXml!B:B,Relatorio!B1041,LerXml!AX:AX))</f>
        <v/>
      </c>
      <c r="F1041" s="68" t="str">
        <f aca="false">IF($B1041="", "",SUMIF(LerXml!B:B,Relatorio!B1041,LerXml!BA:BA))</f>
        <v/>
      </c>
      <c r="G1041" s="67" t="str">
        <f aca="false">IF($B1041="", "",SUMIF(LerXml!B:B,Relatorio!B1041,LerXml!BB:BB))</f>
        <v/>
      </c>
      <c r="H1041" s="67" t="str">
        <f aca="false">IF($B1041="", "",SUMIF(LerXml!B:B,Relatorio!B1041,LerXml!BE:BE))</f>
        <v/>
      </c>
      <c r="I1041" s="68" t="str">
        <f aca="false">IF(AND($F1041="",$G1041="",$H1041=""), "", IF(SUM(F1041:H1041)-D1041 &lt; 0,0,SUM(F1041:H1041)-D1041))</f>
        <v/>
      </c>
    </row>
    <row r="1042" customFormat="false" ht="13.8" hidden="false" customHeight="true" outlineLevel="0" collapsed="false">
      <c r="A1042" s="71"/>
      <c r="B1042" s="72"/>
      <c r="C1042" s="71"/>
      <c r="D1042" s="67" t="str">
        <f aca="false">IF($B1042="", "",SUMIF(LerXml!B:B,Relatorio!B1042,LerXml!W:W))</f>
        <v/>
      </c>
      <c r="E1042" s="67" t="str">
        <f aca="false">IF($B1042="", "",SUMIF(LerXml!B:B,Relatorio!B1042,LerXml!AX:AX))</f>
        <v/>
      </c>
      <c r="F1042" s="68" t="str">
        <f aca="false">IF($B1042="", "",SUMIF(LerXml!B:B,Relatorio!B1042,LerXml!BA:BA))</f>
        <v/>
      </c>
      <c r="G1042" s="67" t="str">
        <f aca="false">IF($B1042="", "",SUMIF(LerXml!B:B,Relatorio!B1042,LerXml!BB:BB))</f>
        <v/>
      </c>
      <c r="H1042" s="67" t="str">
        <f aca="false">IF($B1042="", "",SUMIF(LerXml!B:B,Relatorio!B1042,LerXml!BE:BE))</f>
        <v/>
      </c>
      <c r="I1042" s="68" t="str">
        <f aca="false">IF(AND($F1042="",$G1042="",$H1042=""), "", IF(SUM(F1042:H1042)-D1042 &lt; 0,0,SUM(F1042:H1042)-D1042))</f>
        <v/>
      </c>
    </row>
    <row r="1043" customFormat="false" ht="13.8" hidden="false" customHeight="true" outlineLevel="0" collapsed="false">
      <c r="A1043" s="71"/>
      <c r="B1043" s="72"/>
      <c r="C1043" s="71"/>
      <c r="D1043" s="67" t="str">
        <f aca="false">IF($B1043="", "",SUMIF(LerXml!B:B,Relatorio!B1043,LerXml!W:W))</f>
        <v/>
      </c>
      <c r="E1043" s="67" t="str">
        <f aca="false">IF($B1043="", "",SUMIF(LerXml!B:B,Relatorio!B1043,LerXml!AX:AX))</f>
        <v/>
      </c>
      <c r="F1043" s="68" t="str">
        <f aca="false">IF($B1043="", "",SUMIF(LerXml!B:B,Relatorio!B1043,LerXml!BA:BA))</f>
        <v/>
      </c>
      <c r="G1043" s="67" t="str">
        <f aca="false">IF($B1043="", "",SUMIF(LerXml!B:B,Relatorio!B1043,LerXml!BB:BB))</f>
        <v/>
      </c>
      <c r="H1043" s="67" t="str">
        <f aca="false">IF($B1043="", "",SUMIF(LerXml!B:B,Relatorio!B1043,LerXml!BE:BE))</f>
        <v/>
      </c>
      <c r="I1043" s="68" t="str">
        <f aca="false">IF(AND($F1043="",$G1043="",$H1043=""), "", IF(SUM(F1043:H1043)-D1043 &lt; 0,0,SUM(F1043:H1043)-D1043))</f>
        <v/>
      </c>
    </row>
    <row r="1044" customFormat="false" ht="13.8" hidden="false" customHeight="true" outlineLevel="0" collapsed="false">
      <c r="A1044" s="71"/>
      <c r="B1044" s="72"/>
      <c r="C1044" s="71"/>
      <c r="D1044" s="67" t="str">
        <f aca="false">IF($B1044="", "",SUMIF(LerXml!B:B,Relatorio!B1044,LerXml!W:W))</f>
        <v/>
      </c>
      <c r="E1044" s="67" t="str">
        <f aca="false">IF($B1044="", "",SUMIF(LerXml!B:B,Relatorio!B1044,LerXml!AX:AX))</f>
        <v/>
      </c>
      <c r="F1044" s="68" t="str">
        <f aca="false">IF($B1044="", "",SUMIF(LerXml!B:B,Relatorio!B1044,LerXml!BA:BA))</f>
        <v/>
      </c>
      <c r="G1044" s="67" t="str">
        <f aca="false">IF($B1044="", "",SUMIF(LerXml!B:B,Relatorio!B1044,LerXml!BB:BB))</f>
        <v/>
      </c>
      <c r="H1044" s="67" t="str">
        <f aca="false">IF($B1044="", "",SUMIF(LerXml!B:B,Relatorio!B1044,LerXml!BE:BE))</f>
        <v/>
      </c>
      <c r="I1044" s="68" t="str">
        <f aca="false">IF(AND($F1044="",$G1044="",$H1044=""), "", IF(SUM(F1044:H1044)-D1044 &lt; 0,0,SUM(F1044:H1044)-D1044))</f>
        <v/>
      </c>
    </row>
    <row r="1045" customFormat="false" ht="13.8" hidden="false" customHeight="true" outlineLevel="0" collapsed="false">
      <c r="A1045" s="71"/>
      <c r="B1045" s="72"/>
      <c r="C1045" s="71"/>
      <c r="D1045" s="67" t="str">
        <f aca="false">IF($B1045="", "",SUMIF(LerXml!B:B,Relatorio!B1045,LerXml!W:W))</f>
        <v/>
      </c>
      <c r="E1045" s="67" t="str">
        <f aca="false">IF($B1045="", "",SUMIF(LerXml!B:B,Relatorio!B1045,LerXml!AX:AX))</f>
        <v/>
      </c>
      <c r="F1045" s="68" t="str">
        <f aca="false">IF($B1045="", "",SUMIF(LerXml!B:B,Relatorio!B1045,LerXml!BA:BA))</f>
        <v/>
      </c>
      <c r="G1045" s="67" t="str">
        <f aca="false">IF($B1045="", "",SUMIF(LerXml!B:B,Relatorio!B1045,LerXml!BB:BB))</f>
        <v/>
      </c>
      <c r="H1045" s="67" t="str">
        <f aca="false">IF($B1045="", "",SUMIF(LerXml!B:B,Relatorio!B1045,LerXml!BE:BE))</f>
        <v/>
      </c>
      <c r="I1045" s="68" t="str">
        <f aca="false">IF(AND($F1045="",$G1045="",$H1045=""), "", IF(SUM(F1045:H1045)-D1045 &lt; 0,0,SUM(F1045:H1045)-D1045))</f>
        <v/>
      </c>
    </row>
    <row r="1046" customFormat="false" ht="13.8" hidden="false" customHeight="true" outlineLevel="0" collapsed="false">
      <c r="A1046" s="71"/>
      <c r="B1046" s="72"/>
      <c r="C1046" s="71"/>
      <c r="D1046" s="67" t="str">
        <f aca="false">IF($B1046="", "",SUMIF(LerXml!B:B,Relatorio!B1046,LerXml!W:W))</f>
        <v/>
      </c>
      <c r="E1046" s="67" t="str">
        <f aca="false">IF($B1046="", "",SUMIF(LerXml!B:B,Relatorio!B1046,LerXml!AX:AX))</f>
        <v/>
      </c>
      <c r="F1046" s="68" t="str">
        <f aca="false">IF($B1046="", "",SUMIF(LerXml!B:B,Relatorio!B1046,LerXml!BA:BA))</f>
        <v/>
      </c>
      <c r="G1046" s="67" t="str">
        <f aca="false">IF($B1046="", "",SUMIF(LerXml!B:B,Relatorio!B1046,LerXml!BB:BB))</f>
        <v/>
      </c>
      <c r="H1046" s="67" t="str">
        <f aca="false">IF($B1046="", "",SUMIF(LerXml!B:B,Relatorio!B1046,LerXml!BE:BE))</f>
        <v/>
      </c>
      <c r="I1046" s="68" t="str">
        <f aca="false">IF(AND($F1046="",$G1046="",$H1046=""), "", IF(SUM(F1046:H1046)-D1046 &lt; 0,0,SUM(F1046:H1046)-D1046))</f>
        <v/>
      </c>
    </row>
    <row r="1047" customFormat="false" ht="13.8" hidden="false" customHeight="true" outlineLevel="0" collapsed="false">
      <c r="A1047" s="71"/>
      <c r="B1047" s="72"/>
      <c r="C1047" s="71"/>
      <c r="D1047" s="67" t="str">
        <f aca="false">IF($B1047="", "",SUMIF(LerXml!B:B,Relatorio!B1047,LerXml!W:W))</f>
        <v/>
      </c>
      <c r="E1047" s="67" t="str">
        <f aca="false">IF($B1047="", "",SUMIF(LerXml!B:B,Relatorio!B1047,LerXml!AX:AX))</f>
        <v/>
      </c>
      <c r="F1047" s="68" t="str">
        <f aca="false">IF($B1047="", "",SUMIF(LerXml!B:B,Relatorio!B1047,LerXml!BA:BA))</f>
        <v/>
      </c>
      <c r="G1047" s="67" t="str">
        <f aca="false">IF($B1047="", "",SUMIF(LerXml!B:B,Relatorio!B1047,LerXml!BB:BB))</f>
        <v/>
      </c>
      <c r="H1047" s="67" t="str">
        <f aca="false">IF($B1047="", "",SUMIF(LerXml!B:B,Relatorio!B1047,LerXml!BE:BE))</f>
        <v/>
      </c>
      <c r="I1047" s="68" t="str">
        <f aca="false">IF(AND($F1047="",$G1047="",$H1047=""), "", IF(SUM(F1047:H1047)-D1047 &lt; 0,0,SUM(F1047:H1047)-D1047))</f>
        <v/>
      </c>
    </row>
    <row r="1048" customFormat="false" ht="13.8" hidden="false" customHeight="true" outlineLevel="0" collapsed="false">
      <c r="A1048" s="71"/>
      <c r="B1048" s="72"/>
      <c r="C1048" s="71"/>
      <c r="D1048" s="67" t="str">
        <f aca="false">IF($B1048="", "",SUMIF(LerXml!B:B,Relatorio!B1048,LerXml!W:W))</f>
        <v/>
      </c>
      <c r="E1048" s="67" t="str">
        <f aca="false">IF($B1048="", "",SUMIF(LerXml!B:B,Relatorio!B1048,LerXml!AX:AX))</f>
        <v/>
      </c>
      <c r="F1048" s="68" t="str">
        <f aca="false">IF($B1048="", "",SUMIF(LerXml!B:B,Relatorio!B1048,LerXml!BA:BA))</f>
        <v/>
      </c>
      <c r="G1048" s="67" t="str">
        <f aca="false">IF($B1048="", "",SUMIF(LerXml!B:B,Relatorio!B1048,LerXml!BB:BB))</f>
        <v/>
      </c>
      <c r="H1048" s="67" t="str">
        <f aca="false">IF($B1048="", "",SUMIF(LerXml!B:B,Relatorio!B1048,LerXml!BE:BE))</f>
        <v/>
      </c>
      <c r="I1048" s="68" t="str">
        <f aca="false">IF(AND($F1048="",$G1048="",$H1048=""), "", IF(SUM(F1048:H1048)-D1048 &lt; 0,0,SUM(F1048:H1048)-D1048))</f>
        <v/>
      </c>
    </row>
    <row r="1049" customFormat="false" ht="13.8" hidden="false" customHeight="true" outlineLevel="0" collapsed="false">
      <c r="A1049" s="71"/>
      <c r="B1049" s="72"/>
      <c r="C1049" s="71"/>
      <c r="D1049" s="67" t="str">
        <f aca="false">IF($B1049="", "",SUMIF(LerXml!B:B,Relatorio!B1049,LerXml!W:W))</f>
        <v/>
      </c>
      <c r="E1049" s="67" t="str">
        <f aca="false">IF($B1049="", "",SUMIF(LerXml!B:B,Relatorio!B1049,LerXml!AX:AX))</f>
        <v/>
      </c>
      <c r="F1049" s="68" t="str">
        <f aca="false">IF($B1049="", "",SUMIF(LerXml!B:B,Relatorio!B1049,LerXml!BA:BA))</f>
        <v/>
      </c>
      <c r="G1049" s="67" t="str">
        <f aca="false">IF($B1049="", "",SUMIF(LerXml!B:B,Relatorio!B1049,LerXml!BB:BB))</f>
        <v/>
      </c>
      <c r="H1049" s="67" t="str">
        <f aca="false">IF($B1049="", "",SUMIF(LerXml!B:B,Relatorio!B1049,LerXml!BE:BE))</f>
        <v/>
      </c>
      <c r="I1049" s="68" t="str">
        <f aca="false">IF(AND($F1049="",$G1049="",$H1049=""), "", IF(SUM(F1049:H1049)-D1049 &lt; 0,0,SUM(F1049:H1049)-D1049))</f>
        <v/>
      </c>
    </row>
    <row r="1050" customFormat="false" ht="13.8" hidden="false" customHeight="true" outlineLevel="0" collapsed="false">
      <c r="A1050" s="71"/>
      <c r="B1050" s="72"/>
      <c r="C1050" s="71"/>
      <c r="D1050" s="67" t="str">
        <f aca="false">IF($B1050="", "",SUMIF(LerXml!B:B,Relatorio!B1050,LerXml!W:W))</f>
        <v/>
      </c>
      <c r="E1050" s="67" t="str">
        <f aca="false">IF($B1050="", "",SUMIF(LerXml!B:B,Relatorio!B1050,LerXml!AX:AX))</f>
        <v/>
      </c>
      <c r="F1050" s="68" t="str">
        <f aca="false">IF($B1050="", "",SUMIF(LerXml!B:B,Relatorio!B1050,LerXml!BA:BA))</f>
        <v/>
      </c>
      <c r="G1050" s="67" t="str">
        <f aca="false">IF($B1050="", "",SUMIF(LerXml!B:B,Relatorio!B1050,LerXml!BB:BB))</f>
        <v/>
      </c>
      <c r="H1050" s="67" t="str">
        <f aca="false">IF($B1050="", "",SUMIF(LerXml!B:B,Relatorio!B1050,LerXml!BE:BE))</f>
        <v/>
      </c>
      <c r="I1050" s="68" t="str">
        <f aca="false">IF(AND($F1050="",$G1050="",$H1050=""), "", IF(SUM(F1050:H1050)-D1050 &lt; 0,0,SUM(F1050:H1050)-D1050))</f>
        <v/>
      </c>
    </row>
    <row r="1051" customFormat="false" ht="13.8" hidden="false" customHeight="true" outlineLevel="0" collapsed="false">
      <c r="A1051" s="71"/>
      <c r="B1051" s="72"/>
      <c r="C1051" s="71"/>
      <c r="D1051" s="67" t="str">
        <f aca="false">IF($B1051="", "",SUMIF(LerXml!B:B,Relatorio!B1051,LerXml!W:W))</f>
        <v/>
      </c>
      <c r="E1051" s="67" t="str">
        <f aca="false">IF($B1051="", "",SUMIF(LerXml!B:B,Relatorio!B1051,LerXml!AX:AX))</f>
        <v/>
      </c>
      <c r="F1051" s="68" t="str">
        <f aca="false">IF($B1051="", "",SUMIF(LerXml!B:B,Relatorio!B1051,LerXml!BA:BA))</f>
        <v/>
      </c>
      <c r="G1051" s="67" t="str">
        <f aca="false">IF($B1051="", "",SUMIF(LerXml!B:B,Relatorio!B1051,LerXml!BB:BB))</f>
        <v/>
      </c>
      <c r="H1051" s="67" t="str">
        <f aca="false">IF($B1051="", "",SUMIF(LerXml!B:B,Relatorio!B1051,LerXml!BE:BE))</f>
        <v/>
      </c>
      <c r="I1051" s="68" t="str">
        <f aca="false">IF(AND($F1051="",$G1051="",$H1051=""), "", IF(SUM(F1051:H1051)-D1051 &lt; 0,0,SUM(F1051:H1051)-D1051))</f>
        <v/>
      </c>
    </row>
    <row r="1052" customFormat="false" ht="13.8" hidden="false" customHeight="true" outlineLevel="0" collapsed="false">
      <c r="A1052" s="71"/>
      <c r="B1052" s="72"/>
      <c r="C1052" s="71"/>
      <c r="D1052" s="67" t="str">
        <f aca="false">IF($B1052="", "",SUMIF(LerXml!B:B,Relatorio!B1052,LerXml!W:W))</f>
        <v/>
      </c>
      <c r="E1052" s="67" t="str">
        <f aca="false">IF($B1052="", "",SUMIF(LerXml!B:B,Relatorio!B1052,LerXml!AX:AX))</f>
        <v/>
      </c>
      <c r="F1052" s="68" t="str">
        <f aca="false">IF($B1052="", "",SUMIF(LerXml!B:B,Relatorio!B1052,LerXml!BA:BA))</f>
        <v/>
      </c>
      <c r="G1052" s="67" t="str">
        <f aca="false">IF($B1052="", "",SUMIF(LerXml!B:B,Relatorio!B1052,LerXml!BB:BB))</f>
        <v/>
      </c>
      <c r="H1052" s="67" t="str">
        <f aca="false">IF($B1052="", "",SUMIF(LerXml!B:B,Relatorio!B1052,LerXml!BE:BE))</f>
        <v/>
      </c>
      <c r="I1052" s="68" t="str">
        <f aca="false">IF(AND($F1052="",$G1052="",$H1052=""), "", IF(SUM(F1052:H1052)-D1052 &lt; 0,0,SUM(F1052:H1052)-D1052))</f>
        <v/>
      </c>
    </row>
    <row r="1053" customFormat="false" ht="13.8" hidden="false" customHeight="true" outlineLevel="0" collapsed="false">
      <c r="A1053" s="71"/>
      <c r="B1053" s="72"/>
      <c r="C1053" s="71"/>
      <c r="D1053" s="67" t="str">
        <f aca="false">IF($B1053="", "",SUMIF(LerXml!B:B,Relatorio!B1053,LerXml!W:W))</f>
        <v/>
      </c>
      <c r="E1053" s="67" t="str">
        <f aca="false">IF($B1053="", "",SUMIF(LerXml!B:B,Relatorio!B1053,LerXml!AX:AX))</f>
        <v/>
      </c>
      <c r="F1053" s="68" t="str">
        <f aca="false">IF($B1053="", "",SUMIF(LerXml!B:B,Relatorio!B1053,LerXml!BA:BA))</f>
        <v/>
      </c>
      <c r="G1053" s="67" t="str">
        <f aca="false">IF($B1053="", "",SUMIF(LerXml!B:B,Relatorio!B1053,LerXml!BB:BB))</f>
        <v/>
      </c>
      <c r="H1053" s="67" t="str">
        <f aca="false">IF($B1053="", "",SUMIF(LerXml!B:B,Relatorio!B1053,LerXml!BE:BE))</f>
        <v/>
      </c>
      <c r="I1053" s="68" t="str">
        <f aca="false">IF(AND($F1053="",$G1053="",$H1053=""), "", IF(SUM(F1053:H1053)-D1053 &lt; 0,0,SUM(F1053:H1053)-D1053))</f>
        <v/>
      </c>
    </row>
    <row r="1054" customFormat="false" ht="13.8" hidden="false" customHeight="true" outlineLevel="0" collapsed="false">
      <c r="A1054" s="71"/>
      <c r="B1054" s="72"/>
      <c r="C1054" s="71"/>
      <c r="D1054" s="67" t="str">
        <f aca="false">IF($B1054="", "",SUMIF(LerXml!B:B,Relatorio!B1054,LerXml!W:W))</f>
        <v/>
      </c>
      <c r="E1054" s="67" t="str">
        <f aca="false">IF($B1054="", "",SUMIF(LerXml!B:B,Relatorio!B1054,LerXml!AX:AX))</f>
        <v/>
      </c>
      <c r="F1054" s="68" t="str">
        <f aca="false">IF($B1054="", "",SUMIF(LerXml!B:B,Relatorio!B1054,LerXml!BA:BA))</f>
        <v/>
      </c>
      <c r="G1054" s="67" t="str">
        <f aca="false">IF($B1054="", "",SUMIF(LerXml!B:B,Relatorio!B1054,LerXml!BB:BB))</f>
        <v/>
      </c>
      <c r="H1054" s="67" t="str">
        <f aca="false">IF($B1054="", "",SUMIF(LerXml!B:B,Relatorio!B1054,LerXml!BE:BE))</f>
        <v/>
      </c>
      <c r="I1054" s="68" t="str">
        <f aca="false">IF(AND($F1054="",$G1054="",$H1054=""), "", IF(SUM(F1054:H1054)-D1054 &lt; 0,0,SUM(F1054:H1054)-D1054))</f>
        <v/>
      </c>
    </row>
    <row r="1055" customFormat="false" ht="13.8" hidden="false" customHeight="true" outlineLevel="0" collapsed="false">
      <c r="A1055" s="71"/>
      <c r="B1055" s="72"/>
      <c r="C1055" s="71"/>
      <c r="D1055" s="67" t="str">
        <f aca="false">IF($B1055="", "",SUMIF(LerXml!B:B,Relatorio!B1055,LerXml!W:W))</f>
        <v/>
      </c>
      <c r="E1055" s="67" t="str">
        <f aca="false">IF($B1055="", "",SUMIF(LerXml!B:B,Relatorio!B1055,LerXml!AX:AX))</f>
        <v/>
      </c>
      <c r="F1055" s="68" t="str">
        <f aca="false">IF($B1055="", "",SUMIF(LerXml!B:B,Relatorio!B1055,LerXml!BA:BA))</f>
        <v/>
      </c>
      <c r="G1055" s="67" t="str">
        <f aca="false">IF($B1055="", "",SUMIF(LerXml!B:B,Relatorio!B1055,LerXml!BB:BB))</f>
        <v/>
      </c>
      <c r="H1055" s="67" t="str">
        <f aca="false">IF($B1055="", "",SUMIF(LerXml!B:B,Relatorio!B1055,LerXml!BE:BE))</f>
        <v/>
      </c>
      <c r="I1055" s="68" t="str">
        <f aca="false">IF(AND($F1055="",$G1055="",$H1055=""), "", IF(SUM(F1055:H1055)-D1055 &lt; 0,0,SUM(F1055:H1055)-D1055))</f>
        <v/>
      </c>
    </row>
    <row r="1056" customFormat="false" ht="13.8" hidden="false" customHeight="true" outlineLevel="0" collapsed="false">
      <c r="A1056" s="71"/>
      <c r="B1056" s="72"/>
      <c r="C1056" s="71"/>
      <c r="D1056" s="67" t="str">
        <f aca="false">IF($B1056="", "",SUMIF(LerXml!B:B,Relatorio!B1056,LerXml!W:W))</f>
        <v/>
      </c>
      <c r="E1056" s="67" t="str">
        <f aca="false">IF($B1056="", "",SUMIF(LerXml!B:B,Relatorio!B1056,LerXml!AX:AX))</f>
        <v/>
      </c>
      <c r="F1056" s="68" t="str">
        <f aca="false">IF($B1056="", "",SUMIF(LerXml!B:B,Relatorio!B1056,LerXml!BA:BA))</f>
        <v/>
      </c>
      <c r="G1056" s="67" t="str">
        <f aca="false">IF($B1056="", "",SUMIF(LerXml!B:B,Relatorio!B1056,LerXml!BB:BB))</f>
        <v/>
      </c>
      <c r="H1056" s="67" t="str">
        <f aca="false">IF($B1056="", "",SUMIF(LerXml!B:B,Relatorio!B1056,LerXml!BE:BE))</f>
        <v/>
      </c>
      <c r="I1056" s="68" t="str">
        <f aca="false">IF(AND($F1056="",$G1056="",$H1056=""), "", IF(SUM(F1056:H1056)-D1056 &lt; 0,0,SUM(F1056:H1056)-D1056))</f>
        <v/>
      </c>
    </row>
    <row r="1057" customFormat="false" ht="13.8" hidden="false" customHeight="true" outlineLevel="0" collapsed="false">
      <c r="A1057" s="71"/>
      <c r="B1057" s="72"/>
      <c r="C1057" s="71"/>
      <c r="D1057" s="67" t="str">
        <f aca="false">IF($B1057="", "",SUMIF(LerXml!B:B,Relatorio!B1057,LerXml!W:W))</f>
        <v/>
      </c>
      <c r="E1057" s="67" t="str">
        <f aca="false">IF($B1057="", "",SUMIF(LerXml!B:B,Relatorio!B1057,LerXml!AX:AX))</f>
        <v/>
      </c>
      <c r="F1057" s="68" t="str">
        <f aca="false">IF($B1057="", "",SUMIF(LerXml!B:B,Relatorio!B1057,LerXml!BA:BA))</f>
        <v/>
      </c>
      <c r="G1057" s="67" t="str">
        <f aca="false">IF($B1057="", "",SUMIF(LerXml!B:B,Relatorio!B1057,LerXml!BB:BB))</f>
        <v/>
      </c>
      <c r="H1057" s="67" t="str">
        <f aca="false">IF($B1057="", "",SUMIF(LerXml!B:B,Relatorio!B1057,LerXml!BE:BE))</f>
        <v/>
      </c>
      <c r="I1057" s="68" t="str">
        <f aca="false">IF(AND($F1057="",$G1057="",$H1057=""), "", IF(SUM(F1057:H1057)-D1057 &lt; 0,0,SUM(F1057:H1057)-D1057))</f>
        <v/>
      </c>
    </row>
    <row r="1058" customFormat="false" ht="13.8" hidden="false" customHeight="true" outlineLevel="0" collapsed="false">
      <c r="A1058" s="71"/>
      <c r="B1058" s="72"/>
      <c r="C1058" s="71"/>
      <c r="D1058" s="67" t="str">
        <f aca="false">IF($B1058="", "",SUMIF(LerXml!B:B,Relatorio!B1058,LerXml!W:W))</f>
        <v/>
      </c>
      <c r="E1058" s="67" t="str">
        <f aca="false">IF($B1058="", "",SUMIF(LerXml!B:B,Relatorio!B1058,LerXml!AX:AX))</f>
        <v/>
      </c>
      <c r="F1058" s="68" t="str">
        <f aca="false">IF($B1058="", "",SUMIF(LerXml!B:B,Relatorio!B1058,LerXml!BA:BA))</f>
        <v/>
      </c>
      <c r="G1058" s="67" t="str">
        <f aca="false">IF($B1058="", "",SUMIF(LerXml!B:B,Relatorio!B1058,LerXml!BB:BB))</f>
        <v/>
      </c>
      <c r="H1058" s="67" t="str">
        <f aca="false">IF($B1058="", "",SUMIF(LerXml!B:B,Relatorio!B1058,LerXml!BE:BE))</f>
        <v/>
      </c>
      <c r="I1058" s="68" t="str">
        <f aca="false">IF(AND($F1058="",$G1058="",$H1058=""), "", IF(SUM(F1058:H1058)-D1058 &lt; 0,0,SUM(F1058:H1058)-D1058))</f>
        <v/>
      </c>
    </row>
    <row r="1059" customFormat="false" ht="13.8" hidden="false" customHeight="true" outlineLevel="0" collapsed="false">
      <c r="A1059" s="71"/>
      <c r="B1059" s="72"/>
      <c r="C1059" s="71"/>
      <c r="D1059" s="67" t="str">
        <f aca="false">IF($B1059="", "",SUMIF(LerXml!B:B,Relatorio!B1059,LerXml!W:W))</f>
        <v/>
      </c>
      <c r="E1059" s="67" t="str">
        <f aca="false">IF($B1059="", "",SUMIF(LerXml!B:B,Relatorio!B1059,LerXml!AX:AX))</f>
        <v/>
      </c>
      <c r="F1059" s="68" t="str">
        <f aca="false">IF($B1059="", "",SUMIF(LerXml!B:B,Relatorio!B1059,LerXml!BA:BA))</f>
        <v/>
      </c>
      <c r="G1059" s="67" t="str">
        <f aca="false">IF($B1059="", "",SUMIF(LerXml!B:B,Relatorio!B1059,LerXml!BB:BB))</f>
        <v/>
      </c>
      <c r="H1059" s="67" t="str">
        <f aca="false">IF($B1059="", "",SUMIF(LerXml!B:B,Relatorio!B1059,LerXml!BE:BE))</f>
        <v/>
      </c>
      <c r="I1059" s="68" t="str">
        <f aca="false">IF(AND($F1059="",$G1059="",$H1059=""), "", IF(SUM(F1059:H1059)-D1059 &lt; 0,0,SUM(F1059:H1059)-D1059))</f>
        <v/>
      </c>
    </row>
    <row r="1060" customFormat="false" ht="13.8" hidden="false" customHeight="true" outlineLevel="0" collapsed="false">
      <c r="A1060" s="71"/>
      <c r="B1060" s="72"/>
      <c r="C1060" s="71"/>
      <c r="D1060" s="67" t="str">
        <f aca="false">IF($B1060="", "",SUMIF(LerXml!B:B,Relatorio!B1060,LerXml!W:W))</f>
        <v/>
      </c>
      <c r="E1060" s="67" t="str">
        <f aca="false">IF($B1060="", "",SUMIF(LerXml!B:B,Relatorio!B1060,LerXml!AX:AX))</f>
        <v/>
      </c>
      <c r="F1060" s="68" t="str">
        <f aca="false">IF($B1060="", "",SUMIF(LerXml!B:B,Relatorio!B1060,LerXml!BA:BA))</f>
        <v/>
      </c>
      <c r="G1060" s="67" t="str">
        <f aca="false">IF($B1060="", "",SUMIF(LerXml!B:B,Relatorio!B1060,LerXml!BB:BB))</f>
        <v/>
      </c>
      <c r="H1060" s="67" t="str">
        <f aca="false">IF($B1060="", "",SUMIF(LerXml!B:B,Relatorio!B1060,LerXml!BE:BE))</f>
        <v/>
      </c>
      <c r="I1060" s="68" t="str">
        <f aca="false">IF(AND($F1060="",$G1060="",$H1060=""), "", IF(SUM(F1060:H1060)-D1060 &lt; 0,0,SUM(F1060:H1060)-D1060))</f>
        <v/>
      </c>
    </row>
    <row r="1061" customFormat="false" ht="13.8" hidden="false" customHeight="true" outlineLevel="0" collapsed="false">
      <c r="A1061" s="71"/>
      <c r="B1061" s="72"/>
      <c r="C1061" s="71"/>
      <c r="D1061" s="67" t="str">
        <f aca="false">IF($B1061="", "",SUMIF(LerXml!B:B,Relatorio!B1061,LerXml!W:W))</f>
        <v/>
      </c>
      <c r="E1061" s="67" t="str">
        <f aca="false">IF($B1061="", "",SUMIF(LerXml!B:B,Relatorio!B1061,LerXml!AX:AX))</f>
        <v/>
      </c>
      <c r="F1061" s="68" t="str">
        <f aca="false">IF($B1061="", "",SUMIF(LerXml!B:B,Relatorio!B1061,LerXml!BA:BA))</f>
        <v/>
      </c>
      <c r="G1061" s="67" t="str">
        <f aca="false">IF($B1061="", "",SUMIF(LerXml!B:B,Relatorio!B1061,LerXml!BB:BB))</f>
        <v/>
      </c>
      <c r="H1061" s="67" t="str">
        <f aca="false">IF($B1061="", "",SUMIF(LerXml!B:B,Relatorio!B1061,LerXml!BE:BE))</f>
        <v/>
      </c>
      <c r="I1061" s="68" t="str">
        <f aca="false">IF(AND($F1061="",$G1061="",$H1061=""), "", IF(SUM(F1061:H1061)-D1061 &lt; 0,0,SUM(F1061:H1061)-D1061))</f>
        <v/>
      </c>
    </row>
    <row r="1062" customFormat="false" ht="13.8" hidden="false" customHeight="true" outlineLevel="0" collapsed="false">
      <c r="A1062" s="71"/>
      <c r="B1062" s="72"/>
      <c r="C1062" s="71"/>
      <c r="D1062" s="67" t="str">
        <f aca="false">IF($B1062="", "",SUMIF(LerXml!B:B,Relatorio!B1062,LerXml!W:W))</f>
        <v/>
      </c>
      <c r="E1062" s="67" t="str">
        <f aca="false">IF($B1062="", "",SUMIF(LerXml!B:B,Relatorio!B1062,LerXml!AX:AX))</f>
        <v/>
      </c>
      <c r="F1062" s="68" t="str">
        <f aca="false">IF($B1062="", "",SUMIF(LerXml!B:B,Relatorio!B1062,LerXml!BA:BA))</f>
        <v/>
      </c>
      <c r="G1062" s="67" t="str">
        <f aca="false">IF($B1062="", "",SUMIF(LerXml!B:B,Relatorio!B1062,LerXml!BB:BB))</f>
        <v/>
      </c>
      <c r="H1062" s="67" t="str">
        <f aca="false">IF($B1062="", "",SUMIF(LerXml!B:B,Relatorio!B1062,LerXml!BE:BE))</f>
        <v/>
      </c>
      <c r="I1062" s="68" t="str">
        <f aca="false">IF(AND($F1062="",$G1062="",$H1062=""), "", IF(SUM(F1062:H1062)-D1062 &lt; 0,0,SUM(F1062:H1062)-D1062))</f>
        <v/>
      </c>
    </row>
    <row r="1063" customFormat="false" ht="13.8" hidden="false" customHeight="true" outlineLevel="0" collapsed="false">
      <c r="A1063" s="71"/>
      <c r="B1063" s="72"/>
      <c r="C1063" s="71"/>
      <c r="D1063" s="67" t="str">
        <f aca="false">IF($B1063="", "",SUMIF(LerXml!B:B,Relatorio!B1063,LerXml!W:W))</f>
        <v/>
      </c>
      <c r="E1063" s="67" t="str">
        <f aca="false">IF($B1063="", "",SUMIF(LerXml!B:B,Relatorio!B1063,LerXml!AX:AX))</f>
        <v/>
      </c>
      <c r="F1063" s="68" t="str">
        <f aca="false">IF($B1063="", "",SUMIF(LerXml!B:B,Relatorio!B1063,LerXml!BA:BA))</f>
        <v/>
      </c>
      <c r="G1063" s="67" t="str">
        <f aca="false">IF($B1063="", "",SUMIF(LerXml!B:B,Relatorio!B1063,LerXml!BB:BB))</f>
        <v/>
      </c>
      <c r="H1063" s="67" t="str">
        <f aca="false">IF($B1063="", "",SUMIF(LerXml!B:B,Relatorio!B1063,LerXml!BE:BE))</f>
        <v/>
      </c>
      <c r="I1063" s="68" t="str">
        <f aca="false">IF(AND($F1063="",$G1063="",$H1063=""), "", IF(SUM(F1063:H1063)-D1063 &lt; 0,0,SUM(F1063:H1063)-D1063))</f>
        <v/>
      </c>
    </row>
    <row r="1064" customFormat="false" ht="13.8" hidden="false" customHeight="true" outlineLevel="0" collapsed="false">
      <c r="A1064" s="71"/>
      <c r="B1064" s="72"/>
      <c r="C1064" s="71"/>
      <c r="D1064" s="67" t="str">
        <f aca="false">IF($B1064="", "",SUMIF(LerXml!B:B,Relatorio!B1064,LerXml!W:W))</f>
        <v/>
      </c>
      <c r="E1064" s="67" t="str">
        <f aca="false">IF($B1064="", "",SUMIF(LerXml!B:B,Relatorio!B1064,LerXml!AX:AX))</f>
        <v/>
      </c>
      <c r="F1064" s="68" t="str">
        <f aca="false">IF($B1064="", "",SUMIF(LerXml!B:B,Relatorio!B1064,LerXml!BA:BA))</f>
        <v/>
      </c>
      <c r="G1064" s="67" t="str">
        <f aca="false">IF($B1064="", "",SUMIF(LerXml!B:B,Relatorio!B1064,LerXml!BB:BB))</f>
        <v/>
      </c>
      <c r="H1064" s="67" t="str">
        <f aca="false">IF($B1064="", "",SUMIF(LerXml!B:B,Relatorio!B1064,LerXml!BE:BE))</f>
        <v/>
      </c>
      <c r="I1064" s="68" t="str">
        <f aca="false">IF(AND($F1064="",$G1064="",$H1064=""), "", IF(SUM(F1064:H1064)-D1064 &lt; 0,0,SUM(F1064:H1064)-D1064))</f>
        <v/>
      </c>
    </row>
    <row r="1065" customFormat="false" ht="13.8" hidden="false" customHeight="true" outlineLevel="0" collapsed="false">
      <c r="A1065" s="71"/>
      <c r="B1065" s="72"/>
      <c r="C1065" s="71"/>
      <c r="D1065" s="67" t="str">
        <f aca="false">IF($B1065="", "",SUMIF(LerXml!B:B,Relatorio!B1065,LerXml!W:W))</f>
        <v/>
      </c>
      <c r="E1065" s="67" t="str">
        <f aca="false">IF($B1065="", "",SUMIF(LerXml!B:B,Relatorio!B1065,LerXml!AX:AX))</f>
        <v/>
      </c>
      <c r="F1065" s="68" t="str">
        <f aca="false">IF($B1065="", "",SUMIF(LerXml!B:B,Relatorio!B1065,LerXml!BA:BA))</f>
        <v/>
      </c>
      <c r="G1065" s="67" t="str">
        <f aca="false">IF($B1065="", "",SUMIF(LerXml!B:B,Relatorio!B1065,LerXml!BB:BB))</f>
        <v/>
      </c>
      <c r="H1065" s="67" t="str">
        <f aca="false">IF($B1065="", "",SUMIF(LerXml!B:B,Relatorio!B1065,LerXml!BE:BE))</f>
        <v/>
      </c>
      <c r="I1065" s="68" t="str">
        <f aca="false">IF(AND($F1065="",$G1065="",$H1065=""), "", IF(SUM(F1065:H1065)-D1065 &lt; 0,0,SUM(F1065:H1065)-D1065))</f>
        <v/>
      </c>
    </row>
    <row r="1066" customFormat="false" ht="13.8" hidden="false" customHeight="true" outlineLevel="0" collapsed="false">
      <c r="A1066" s="71"/>
      <c r="B1066" s="72"/>
      <c r="C1066" s="71"/>
      <c r="D1066" s="67" t="str">
        <f aca="false">IF($B1066="", "",SUMIF(LerXml!B:B,Relatorio!B1066,LerXml!W:W))</f>
        <v/>
      </c>
      <c r="E1066" s="67" t="str">
        <f aca="false">IF($B1066="", "",SUMIF(LerXml!B:B,Relatorio!B1066,LerXml!AX:AX))</f>
        <v/>
      </c>
      <c r="F1066" s="68" t="str">
        <f aca="false">IF($B1066="", "",SUMIF(LerXml!B:B,Relatorio!B1066,LerXml!BA:BA))</f>
        <v/>
      </c>
      <c r="G1066" s="67" t="str">
        <f aca="false">IF($B1066="", "",SUMIF(LerXml!B:B,Relatorio!B1066,LerXml!BB:BB))</f>
        <v/>
      </c>
      <c r="H1066" s="67" t="str">
        <f aca="false">IF($B1066="", "",SUMIF(LerXml!B:B,Relatorio!B1066,LerXml!BE:BE))</f>
        <v/>
      </c>
      <c r="I1066" s="68" t="str">
        <f aca="false">IF(AND($F1066="",$G1066="",$H1066=""), "", IF(SUM(F1066:H1066)-D1066 &lt; 0,0,SUM(F1066:H1066)-D1066))</f>
        <v/>
      </c>
    </row>
    <row r="1067" customFormat="false" ht="13.8" hidden="false" customHeight="true" outlineLevel="0" collapsed="false">
      <c r="A1067" s="71"/>
      <c r="B1067" s="72"/>
      <c r="C1067" s="71"/>
      <c r="D1067" s="67" t="str">
        <f aca="false">IF($B1067="", "",SUMIF(LerXml!B:B,Relatorio!B1067,LerXml!W:W))</f>
        <v/>
      </c>
      <c r="E1067" s="67" t="str">
        <f aca="false">IF($B1067="", "",SUMIF(LerXml!B:B,Relatorio!B1067,LerXml!AX:AX))</f>
        <v/>
      </c>
      <c r="F1067" s="68" t="str">
        <f aca="false">IF($B1067="", "",SUMIF(LerXml!B:B,Relatorio!B1067,LerXml!BA:BA))</f>
        <v/>
      </c>
      <c r="G1067" s="67" t="str">
        <f aca="false">IF($B1067="", "",SUMIF(LerXml!B:B,Relatorio!B1067,LerXml!BB:BB))</f>
        <v/>
      </c>
      <c r="H1067" s="67" t="str">
        <f aca="false">IF($B1067="", "",SUMIF(LerXml!B:B,Relatorio!B1067,LerXml!BE:BE))</f>
        <v/>
      </c>
      <c r="I1067" s="68" t="str">
        <f aca="false">IF(AND($F1067="",$G1067="",$H1067=""), "", IF(SUM(F1067:H1067)-D1067 &lt; 0,0,SUM(F1067:H1067)-D1067))</f>
        <v/>
      </c>
    </row>
    <row r="1068" customFormat="false" ht="13.8" hidden="false" customHeight="true" outlineLevel="0" collapsed="false">
      <c r="A1068" s="71"/>
      <c r="B1068" s="72"/>
      <c r="C1068" s="71"/>
      <c r="D1068" s="67" t="str">
        <f aca="false">IF($B1068="", "",SUMIF(LerXml!B:B,Relatorio!B1068,LerXml!W:W))</f>
        <v/>
      </c>
      <c r="E1068" s="67" t="str">
        <f aca="false">IF($B1068="", "",SUMIF(LerXml!B:B,Relatorio!B1068,LerXml!AX:AX))</f>
        <v/>
      </c>
      <c r="F1068" s="68" t="str">
        <f aca="false">IF($B1068="", "",SUMIF(LerXml!B:B,Relatorio!B1068,LerXml!BA:BA))</f>
        <v/>
      </c>
      <c r="G1068" s="67" t="str">
        <f aca="false">IF($B1068="", "",SUMIF(LerXml!B:B,Relatorio!B1068,LerXml!BB:BB))</f>
        <v/>
      </c>
      <c r="H1068" s="67" t="str">
        <f aca="false">IF($B1068="", "",SUMIF(LerXml!B:B,Relatorio!B1068,LerXml!BE:BE))</f>
        <v/>
      </c>
      <c r="I1068" s="68" t="str">
        <f aca="false">IF(AND($F1068="",$G1068="",$H1068=""), "", IF(SUM(F1068:H1068)-D1068 &lt; 0,0,SUM(F1068:H1068)-D1068))</f>
        <v/>
      </c>
    </row>
    <row r="1069" customFormat="false" ht="13.8" hidden="false" customHeight="true" outlineLevel="0" collapsed="false">
      <c r="A1069" s="71"/>
      <c r="B1069" s="72"/>
      <c r="C1069" s="71"/>
      <c r="D1069" s="67" t="str">
        <f aca="false">IF($B1069="", "",SUMIF(LerXml!B:B,Relatorio!B1069,LerXml!W:W))</f>
        <v/>
      </c>
      <c r="E1069" s="67" t="str">
        <f aca="false">IF($B1069="", "",SUMIF(LerXml!B:B,Relatorio!B1069,LerXml!AX:AX))</f>
        <v/>
      </c>
      <c r="F1069" s="68" t="str">
        <f aca="false">IF($B1069="", "",SUMIF(LerXml!B:B,Relatorio!B1069,LerXml!BA:BA))</f>
        <v/>
      </c>
      <c r="G1069" s="67" t="str">
        <f aca="false">IF($B1069="", "",SUMIF(LerXml!B:B,Relatorio!B1069,LerXml!BB:BB))</f>
        <v/>
      </c>
      <c r="H1069" s="67" t="str">
        <f aca="false">IF($B1069="", "",SUMIF(LerXml!B:B,Relatorio!B1069,LerXml!BE:BE))</f>
        <v/>
      </c>
      <c r="I1069" s="68" t="str">
        <f aca="false">IF(AND($F1069="",$G1069="",$H1069=""), "", IF(SUM(F1069:H1069)-D1069 &lt; 0,0,SUM(F1069:H1069)-D1069))</f>
        <v/>
      </c>
    </row>
    <row r="1070" customFormat="false" ht="13.8" hidden="false" customHeight="true" outlineLevel="0" collapsed="false">
      <c r="A1070" s="71"/>
      <c r="B1070" s="72"/>
      <c r="C1070" s="71"/>
      <c r="D1070" s="67" t="str">
        <f aca="false">IF($B1070="", "",SUMIF(LerXml!B:B,Relatorio!B1070,LerXml!W:W))</f>
        <v/>
      </c>
      <c r="E1070" s="67" t="str">
        <f aca="false">IF($B1070="", "",SUMIF(LerXml!B:B,Relatorio!B1070,LerXml!AX:AX))</f>
        <v/>
      </c>
      <c r="F1070" s="68" t="str">
        <f aca="false">IF($B1070="", "",SUMIF(LerXml!B:B,Relatorio!B1070,LerXml!BA:BA))</f>
        <v/>
      </c>
      <c r="G1070" s="67" t="str">
        <f aca="false">IF($B1070="", "",SUMIF(LerXml!B:B,Relatorio!B1070,LerXml!BB:BB))</f>
        <v/>
      </c>
      <c r="H1070" s="67" t="str">
        <f aca="false">IF($B1070="", "",SUMIF(LerXml!B:B,Relatorio!B1070,LerXml!BE:BE))</f>
        <v/>
      </c>
      <c r="I1070" s="68" t="str">
        <f aca="false">IF(AND($F1070="",$G1070="",$H1070=""), "", IF(SUM(F1070:H1070)-D1070 &lt; 0,0,SUM(F1070:H1070)-D1070))</f>
        <v/>
      </c>
    </row>
    <row r="1071" customFormat="false" ht="13.8" hidden="false" customHeight="true" outlineLevel="0" collapsed="false">
      <c r="A1071" s="71"/>
      <c r="B1071" s="72"/>
      <c r="C1071" s="71"/>
      <c r="D1071" s="67" t="str">
        <f aca="false">IF($B1071="", "",SUMIF(LerXml!B:B,Relatorio!B1071,LerXml!W:W))</f>
        <v/>
      </c>
      <c r="E1071" s="67" t="str">
        <f aca="false">IF($B1071="", "",SUMIF(LerXml!B:B,Relatorio!B1071,LerXml!AX:AX))</f>
        <v/>
      </c>
      <c r="F1071" s="68" t="str">
        <f aca="false">IF($B1071="", "",SUMIF(LerXml!B:B,Relatorio!B1071,LerXml!BA:BA))</f>
        <v/>
      </c>
      <c r="G1071" s="67" t="str">
        <f aca="false">IF($B1071="", "",SUMIF(LerXml!B:B,Relatorio!B1071,LerXml!BB:BB))</f>
        <v/>
      </c>
      <c r="H1071" s="67" t="str">
        <f aca="false">IF($B1071="", "",SUMIF(LerXml!B:B,Relatorio!B1071,LerXml!BE:BE))</f>
        <v/>
      </c>
      <c r="I1071" s="68" t="str">
        <f aca="false">IF(AND($F1071="",$G1071="",$H1071=""), "", IF(SUM(F1071:H1071)-D1071 &lt; 0,0,SUM(F1071:H1071)-D1071))</f>
        <v/>
      </c>
    </row>
    <row r="1072" customFormat="false" ht="13.8" hidden="false" customHeight="true" outlineLevel="0" collapsed="false">
      <c r="A1072" s="71"/>
      <c r="B1072" s="72"/>
      <c r="C1072" s="71"/>
      <c r="D1072" s="67" t="str">
        <f aca="false">IF($B1072="", "",SUMIF(LerXml!B:B,Relatorio!B1072,LerXml!W:W))</f>
        <v/>
      </c>
      <c r="E1072" s="67" t="str">
        <f aca="false">IF($B1072="", "",SUMIF(LerXml!B:B,Relatorio!B1072,LerXml!AX:AX))</f>
        <v/>
      </c>
      <c r="F1072" s="68" t="str">
        <f aca="false">IF($B1072="", "",SUMIF(LerXml!B:B,Relatorio!B1072,LerXml!BA:BA))</f>
        <v/>
      </c>
      <c r="G1072" s="67" t="str">
        <f aca="false">IF($B1072="", "",SUMIF(LerXml!B:B,Relatorio!B1072,LerXml!BB:BB))</f>
        <v/>
      </c>
      <c r="H1072" s="67" t="str">
        <f aca="false">IF($B1072="", "",SUMIF(LerXml!B:B,Relatorio!B1072,LerXml!BE:BE))</f>
        <v/>
      </c>
      <c r="I1072" s="68" t="str">
        <f aca="false">IF(AND($F1072="",$G1072="",$H1072=""), "", IF(SUM(F1072:H1072)-D1072 &lt; 0,0,SUM(F1072:H1072)-D1072))</f>
        <v/>
      </c>
    </row>
    <row r="1073" customFormat="false" ht="13.8" hidden="false" customHeight="true" outlineLevel="0" collapsed="false">
      <c r="A1073" s="71"/>
      <c r="B1073" s="72"/>
      <c r="C1073" s="71"/>
      <c r="D1073" s="67" t="str">
        <f aca="false">IF($B1073="", "",SUMIF(LerXml!B:B,Relatorio!B1073,LerXml!W:W))</f>
        <v/>
      </c>
      <c r="E1073" s="67" t="str">
        <f aca="false">IF($B1073="", "",SUMIF(LerXml!B:B,Relatorio!B1073,LerXml!AX:AX))</f>
        <v/>
      </c>
      <c r="F1073" s="68" t="str">
        <f aca="false">IF($B1073="", "",SUMIF(LerXml!B:B,Relatorio!B1073,LerXml!BA:BA))</f>
        <v/>
      </c>
      <c r="G1073" s="67" t="str">
        <f aca="false">IF($B1073="", "",SUMIF(LerXml!B:B,Relatorio!B1073,LerXml!BB:BB))</f>
        <v/>
      </c>
      <c r="H1073" s="67" t="str">
        <f aca="false">IF($B1073="", "",SUMIF(LerXml!B:B,Relatorio!B1073,LerXml!BE:BE))</f>
        <v/>
      </c>
      <c r="I1073" s="68" t="str">
        <f aca="false">IF(AND($F1073="",$G1073="",$H1073=""), "", IF(SUM(F1073:H1073)-D1073 &lt; 0,0,SUM(F1073:H1073)-D1073))</f>
        <v/>
      </c>
    </row>
    <row r="1074" customFormat="false" ht="13.8" hidden="false" customHeight="true" outlineLevel="0" collapsed="false">
      <c r="A1074" s="71"/>
      <c r="B1074" s="72"/>
      <c r="C1074" s="71"/>
      <c r="D1074" s="67" t="str">
        <f aca="false">IF($B1074="", "",SUMIF(LerXml!B:B,Relatorio!B1074,LerXml!W:W))</f>
        <v/>
      </c>
      <c r="E1074" s="67" t="str">
        <f aca="false">IF($B1074="", "",SUMIF(LerXml!B:B,Relatorio!B1074,LerXml!AX:AX))</f>
        <v/>
      </c>
      <c r="F1074" s="68" t="str">
        <f aca="false">IF($B1074="", "",SUMIF(LerXml!B:B,Relatorio!B1074,LerXml!BA:BA))</f>
        <v/>
      </c>
      <c r="G1074" s="67" t="str">
        <f aca="false">IF($B1074="", "",SUMIF(LerXml!B:B,Relatorio!B1074,LerXml!BB:BB))</f>
        <v/>
      </c>
      <c r="H1074" s="67" t="str">
        <f aca="false">IF($B1074="", "",SUMIF(LerXml!B:B,Relatorio!B1074,LerXml!BE:BE))</f>
        <v/>
      </c>
      <c r="I1074" s="68" t="str">
        <f aca="false">IF(AND($F1074="",$G1074="",$H1074=""), "", IF(SUM(F1074:H1074)-D1074 &lt; 0,0,SUM(F1074:H1074)-D1074))</f>
        <v/>
      </c>
    </row>
    <row r="1075" customFormat="false" ht="13.8" hidden="false" customHeight="true" outlineLevel="0" collapsed="false">
      <c r="A1075" s="71"/>
      <c r="B1075" s="72"/>
      <c r="C1075" s="71"/>
      <c r="D1075" s="67" t="str">
        <f aca="false">IF($B1075="", "",SUMIF(LerXml!B:B,Relatorio!B1075,LerXml!W:W))</f>
        <v/>
      </c>
      <c r="E1075" s="67" t="str">
        <f aca="false">IF($B1075="", "",SUMIF(LerXml!B:B,Relatorio!B1075,LerXml!AX:AX))</f>
        <v/>
      </c>
      <c r="F1075" s="68" t="str">
        <f aca="false">IF($B1075="", "",SUMIF(LerXml!B:B,Relatorio!B1075,LerXml!BA:BA))</f>
        <v/>
      </c>
      <c r="G1075" s="67" t="str">
        <f aca="false">IF($B1075="", "",SUMIF(LerXml!B:B,Relatorio!B1075,LerXml!BB:BB))</f>
        <v/>
      </c>
      <c r="H1075" s="67" t="str">
        <f aca="false">IF($B1075="", "",SUMIF(LerXml!B:B,Relatorio!B1075,LerXml!BE:BE))</f>
        <v/>
      </c>
      <c r="I1075" s="68" t="str">
        <f aca="false">IF(AND($F1075="",$G1075="",$H1075=""), "", IF(SUM(F1075:H1075)-D1075 &lt; 0,0,SUM(F1075:H1075)-D1075))</f>
        <v/>
      </c>
    </row>
    <row r="1076" customFormat="false" ht="13.8" hidden="false" customHeight="true" outlineLevel="0" collapsed="false">
      <c r="A1076" s="71"/>
      <c r="B1076" s="72"/>
      <c r="C1076" s="71"/>
      <c r="D1076" s="67" t="str">
        <f aca="false">IF($B1076="", "",SUMIF(LerXml!B:B,Relatorio!B1076,LerXml!W:W))</f>
        <v/>
      </c>
      <c r="E1076" s="67" t="str">
        <f aca="false">IF($B1076="", "",SUMIF(LerXml!B:B,Relatorio!B1076,LerXml!AX:AX))</f>
        <v/>
      </c>
      <c r="F1076" s="68" t="str">
        <f aca="false">IF($B1076="", "",SUMIF(LerXml!B:B,Relatorio!B1076,LerXml!BA:BA))</f>
        <v/>
      </c>
      <c r="G1076" s="67" t="str">
        <f aca="false">IF($B1076="", "",SUMIF(LerXml!B:B,Relatorio!B1076,LerXml!BB:BB))</f>
        <v/>
      </c>
      <c r="H1076" s="67" t="str">
        <f aca="false">IF($B1076="", "",SUMIF(LerXml!B:B,Relatorio!B1076,LerXml!BE:BE))</f>
        <v/>
      </c>
      <c r="I1076" s="68" t="str">
        <f aca="false">IF(AND($F1076="",$G1076="",$H1076=""), "", IF(SUM(F1076:H1076)-D1076 &lt; 0,0,SUM(F1076:H1076)-D1076))</f>
        <v/>
      </c>
    </row>
    <row r="1077" customFormat="false" ht="13.8" hidden="false" customHeight="true" outlineLevel="0" collapsed="false">
      <c r="A1077" s="71"/>
      <c r="B1077" s="72"/>
      <c r="C1077" s="71"/>
      <c r="D1077" s="67" t="str">
        <f aca="false">IF($B1077="", "",SUMIF(LerXml!B:B,Relatorio!B1077,LerXml!W:W))</f>
        <v/>
      </c>
      <c r="E1077" s="67" t="str">
        <f aca="false">IF($B1077="", "",SUMIF(LerXml!B:B,Relatorio!B1077,LerXml!AX:AX))</f>
        <v/>
      </c>
      <c r="F1077" s="68" t="str">
        <f aca="false">IF($B1077="", "",SUMIF(LerXml!B:B,Relatorio!B1077,LerXml!BA:BA))</f>
        <v/>
      </c>
      <c r="G1077" s="67" t="str">
        <f aca="false">IF($B1077="", "",SUMIF(LerXml!B:B,Relatorio!B1077,LerXml!BB:BB))</f>
        <v/>
      </c>
      <c r="H1077" s="67" t="str">
        <f aca="false">IF($B1077="", "",SUMIF(LerXml!B:B,Relatorio!B1077,LerXml!BE:BE))</f>
        <v/>
      </c>
      <c r="I1077" s="68" t="str">
        <f aca="false">IF(AND($F1077="",$G1077="",$H1077=""), "", IF(SUM(F1077:H1077)-D1077 &lt; 0,0,SUM(F1077:H1077)-D1077))</f>
        <v/>
      </c>
    </row>
    <row r="1078" customFormat="false" ht="13.8" hidden="false" customHeight="true" outlineLevel="0" collapsed="false">
      <c r="A1078" s="71"/>
      <c r="B1078" s="72"/>
      <c r="C1078" s="71"/>
      <c r="D1078" s="67" t="str">
        <f aca="false">IF($B1078="", "",SUMIF(LerXml!B:B,Relatorio!B1078,LerXml!W:W))</f>
        <v/>
      </c>
      <c r="E1078" s="67" t="str">
        <f aca="false">IF($B1078="", "",SUMIF(LerXml!B:B,Relatorio!B1078,LerXml!AX:AX))</f>
        <v/>
      </c>
      <c r="F1078" s="68" t="str">
        <f aca="false">IF($B1078="", "",SUMIF(LerXml!B:B,Relatorio!B1078,LerXml!BA:BA))</f>
        <v/>
      </c>
      <c r="G1078" s="67" t="str">
        <f aca="false">IF($B1078="", "",SUMIF(LerXml!B:B,Relatorio!B1078,LerXml!BB:BB))</f>
        <v/>
      </c>
      <c r="H1078" s="67" t="str">
        <f aca="false">IF($B1078="", "",SUMIF(LerXml!B:B,Relatorio!B1078,LerXml!BE:BE))</f>
        <v/>
      </c>
      <c r="I1078" s="68" t="str">
        <f aca="false">IF(AND($F1078="",$G1078="",$H1078=""), "", IF(SUM(F1078:H1078)-D1078 &lt; 0,0,SUM(F1078:H1078)-D1078))</f>
        <v/>
      </c>
    </row>
    <row r="1079" customFormat="false" ht="13.8" hidden="false" customHeight="true" outlineLevel="0" collapsed="false">
      <c r="A1079" s="71"/>
      <c r="B1079" s="72"/>
      <c r="C1079" s="71"/>
      <c r="D1079" s="67" t="str">
        <f aca="false">IF($B1079="", "",SUMIF(LerXml!B:B,Relatorio!B1079,LerXml!W:W))</f>
        <v/>
      </c>
      <c r="E1079" s="67" t="str">
        <f aca="false">IF($B1079="", "",SUMIF(LerXml!B:B,Relatorio!B1079,LerXml!AX:AX))</f>
        <v/>
      </c>
      <c r="F1079" s="68" t="str">
        <f aca="false">IF($B1079="", "",SUMIF(LerXml!B:B,Relatorio!B1079,LerXml!BA:BA))</f>
        <v/>
      </c>
      <c r="G1079" s="67" t="str">
        <f aca="false">IF($B1079="", "",SUMIF(LerXml!B:B,Relatorio!B1079,LerXml!BB:BB))</f>
        <v/>
      </c>
      <c r="H1079" s="67" t="str">
        <f aca="false">IF($B1079="", "",SUMIF(LerXml!B:B,Relatorio!B1079,LerXml!BE:BE))</f>
        <v/>
      </c>
      <c r="I1079" s="68" t="str">
        <f aca="false">IF(AND($F1079="",$G1079="",$H1079=""), "", IF(SUM(F1079:H1079)-D1079 &lt; 0,0,SUM(F1079:H1079)-D1079))</f>
        <v/>
      </c>
    </row>
    <row r="1080" customFormat="false" ht="13.8" hidden="false" customHeight="true" outlineLevel="0" collapsed="false">
      <c r="A1080" s="71"/>
      <c r="B1080" s="72"/>
      <c r="C1080" s="71"/>
      <c r="D1080" s="67" t="str">
        <f aca="false">IF($B1080="", "",SUMIF(LerXml!B:B,Relatorio!B1080,LerXml!W:W))</f>
        <v/>
      </c>
      <c r="E1080" s="67" t="str">
        <f aca="false">IF($B1080="", "",SUMIF(LerXml!B:B,Relatorio!B1080,LerXml!AX:AX))</f>
        <v/>
      </c>
      <c r="F1080" s="68" t="str">
        <f aca="false">IF($B1080="", "",SUMIF(LerXml!B:B,Relatorio!B1080,LerXml!BA:BA))</f>
        <v/>
      </c>
      <c r="G1080" s="67" t="str">
        <f aca="false">IF($B1080="", "",SUMIF(LerXml!B:B,Relatorio!B1080,LerXml!BB:BB))</f>
        <v/>
      </c>
      <c r="H1080" s="67" t="str">
        <f aca="false">IF($B1080="", "",SUMIF(LerXml!B:B,Relatorio!B1080,LerXml!BE:BE))</f>
        <v/>
      </c>
      <c r="I1080" s="68" t="str">
        <f aca="false">IF(AND($F1080="",$G1080="",$H1080=""), "", IF(SUM(F1080:H1080)-D1080 &lt; 0,0,SUM(F1080:H1080)-D1080))</f>
        <v/>
      </c>
    </row>
    <row r="1081" customFormat="false" ht="13.8" hidden="false" customHeight="true" outlineLevel="0" collapsed="false">
      <c r="A1081" s="71"/>
      <c r="B1081" s="72"/>
      <c r="C1081" s="71"/>
      <c r="D1081" s="67" t="str">
        <f aca="false">IF($B1081="", "",SUMIF(LerXml!B:B,Relatorio!B1081,LerXml!W:W))</f>
        <v/>
      </c>
      <c r="E1081" s="67" t="str">
        <f aca="false">IF($B1081="", "",SUMIF(LerXml!B:B,Relatorio!B1081,LerXml!AX:AX))</f>
        <v/>
      </c>
      <c r="F1081" s="68" t="str">
        <f aca="false">IF($B1081="", "",SUMIF(LerXml!B:B,Relatorio!B1081,LerXml!BA:BA))</f>
        <v/>
      </c>
      <c r="G1081" s="67" t="str">
        <f aca="false">IF($B1081="", "",SUMIF(LerXml!B:B,Relatorio!B1081,LerXml!BB:BB))</f>
        <v/>
      </c>
      <c r="H1081" s="67" t="str">
        <f aca="false">IF($B1081="", "",SUMIF(LerXml!B:B,Relatorio!B1081,LerXml!BE:BE))</f>
        <v/>
      </c>
      <c r="I1081" s="68" t="str">
        <f aca="false">IF(AND($F1081="",$G1081="",$H1081=""), "", IF(SUM(F1081:H1081)-D1081 &lt; 0,0,SUM(F1081:H1081)-D1081))</f>
        <v/>
      </c>
    </row>
    <row r="1082" customFormat="false" ht="13.8" hidden="false" customHeight="true" outlineLevel="0" collapsed="false">
      <c r="A1082" s="71"/>
      <c r="B1082" s="72"/>
      <c r="C1082" s="71"/>
      <c r="D1082" s="67" t="str">
        <f aca="false">IF($B1082="", "",SUMIF(LerXml!B:B,Relatorio!B1082,LerXml!W:W))</f>
        <v/>
      </c>
      <c r="E1082" s="67" t="str">
        <f aca="false">IF($B1082="", "",SUMIF(LerXml!B:B,Relatorio!B1082,LerXml!AX:AX))</f>
        <v/>
      </c>
      <c r="F1082" s="68" t="str">
        <f aca="false">IF($B1082="", "",SUMIF(LerXml!B:B,Relatorio!B1082,LerXml!BA:BA))</f>
        <v/>
      </c>
      <c r="G1082" s="67" t="str">
        <f aca="false">IF($B1082="", "",SUMIF(LerXml!B:B,Relatorio!B1082,LerXml!BB:BB))</f>
        <v/>
      </c>
      <c r="H1082" s="67" t="str">
        <f aca="false">IF($B1082="", "",SUMIF(LerXml!B:B,Relatorio!B1082,LerXml!BE:BE))</f>
        <v/>
      </c>
      <c r="I1082" s="68" t="str">
        <f aca="false">IF(AND($F1082="",$G1082="",$H1082=""), "", IF(SUM(F1082:H1082)-D1082 &lt; 0,0,SUM(F1082:H1082)-D1082))</f>
        <v/>
      </c>
    </row>
    <row r="1083" customFormat="false" ht="13.8" hidden="false" customHeight="true" outlineLevel="0" collapsed="false">
      <c r="A1083" s="71"/>
      <c r="B1083" s="72"/>
      <c r="C1083" s="71"/>
      <c r="D1083" s="67" t="str">
        <f aca="false">IF($B1083="", "",SUMIF(LerXml!B:B,Relatorio!B1083,LerXml!W:W))</f>
        <v/>
      </c>
      <c r="E1083" s="67" t="str">
        <f aca="false">IF($B1083="", "",SUMIF(LerXml!B:B,Relatorio!B1083,LerXml!AX:AX))</f>
        <v/>
      </c>
      <c r="F1083" s="68" t="str">
        <f aca="false">IF($B1083="", "",SUMIF(LerXml!B:B,Relatorio!B1083,LerXml!BA:BA))</f>
        <v/>
      </c>
      <c r="G1083" s="67" t="str">
        <f aca="false">IF($B1083="", "",SUMIF(LerXml!B:B,Relatorio!B1083,LerXml!BB:BB))</f>
        <v/>
      </c>
      <c r="H1083" s="67" t="str">
        <f aca="false">IF($B1083="", "",SUMIF(LerXml!B:B,Relatorio!B1083,LerXml!BE:BE))</f>
        <v/>
      </c>
      <c r="I1083" s="68" t="str">
        <f aca="false">IF(AND($F1083="",$G1083="",$H1083=""), "", IF(SUM(F1083:H1083)-D1083 &lt; 0,0,SUM(F1083:H1083)-D1083))</f>
        <v/>
      </c>
    </row>
    <row r="1084" customFormat="false" ht="13.8" hidden="false" customHeight="true" outlineLevel="0" collapsed="false">
      <c r="A1084" s="71"/>
      <c r="B1084" s="72"/>
      <c r="C1084" s="71"/>
      <c r="D1084" s="67" t="str">
        <f aca="false">IF($B1084="", "",SUMIF(LerXml!B:B,Relatorio!B1084,LerXml!W:W))</f>
        <v/>
      </c>
      <c r="E1084" s="67" t="str">
        <f aca="false">IF($B1084="", "",SUMIF(LerXml!B:B,Relatorio!B1084,LerXml!AX:AX))</f>
        <v/>
      </c>
      <c r="F1084" s="68" t="str">
        <f aca="false">IF($B1084="", "",SUMIF(LerXml!B:B,Relatorio!B1084,LerXml!BA:BA))</f>
        <v/>
      </c>
      <c r="G1084" s="67" t="str">
        <f aca="false">IF($B1084="", "",SUMIF(LerXml!B:B,Relatorio!B1084,LerXml!BB:BB))</f>
        <v/>
      </c>
      <c r="H1084" s="67" t="str">
        <f aca="false">IF($B1084="", "",SUMIF(LerXml!B:B,Relatorio!B1084,LerXml!BE:BE))</f>
        <v/>
      </c>
      <c r="I1084" s="68" t="str">
        <f aca="false">IF(AND($F1084="",$G1084="",$H1084=""), "", IF(SUM(F1084:H1084)-D1084 &lt; 0,0,SUM(F1084:H1084)-D1084))</f>
        <v/>
      </c>
    </row>
    <row r="1085" customFormat="false" ht="13.8" hidden="false" customHeight="true" outlineLevel="0" collapsed="false">
      <c r="A1085" s="71"/>
      <c r="B1085" s="72"/>
      <c r="C1085" s="71"/>
      <c r="D1085" s="67" t="str">
        <f aca="false">IF($B1085="", "",SUMIF(LerXml!B:B,Relatorio!B1085,LerXml!W:W))</f>
        <v/>
      </c>
      <c r="E1085" s="67" t="str">
        <f aca="false">IF($B1085="", "",SUMIF(LerXml!B:B,Relatorio!B1085,LerXml!AX:AX))</f>
        <v/>
      </c>
      <c r="F1085" s="68" t="str">
        <f aca="false">IF($B1085="", "",SUMIF(LerXml!B:B,Relatorio!B1085,LerXml!BA:BA))</f>
        <v/>
      </c>
      <c r="G1085" s="67" t="str">
        <f aca="false">IF($B1085="", "",SUMIF(LerXml!B:B,Relatorio!B1085,LerXml!BB:BB))</f>
        <v/>
      </c>
      <c r="H1085" s="67" t="str">
        <f aca="false">IF($B1085="", "",SUMIF(LerXml!B:B,Relatorio!B1085,LerXml!BE:BE))</f>
        <v/>
      </c>
      <c r="I1085" s="68" t="str">
        <f aca="false">IF(AND($F1085="",$G1085="",$H1085=""), "", IF(SUM(F1085:H1085)-D1085 &lt; 0,0,SUM(F1085:H1085)-D1085))</f>
        <v/>
      </c>
    </row>
    <row r="1086" customFormat="false" ht="13.8" hidden="false" customHeight="true" outlineLevel="0" collapsed="false">
      <c r="A1086" s="71"/>
      <c r="B1086" s="72"/>
      <c r="C1086" s="71"/>
      <c r="D1086" s="67" t="str">
        <f aca="false">IF($B1086="", "",SUMIF(LerXml!B:B,Relatorio!B1086,LerXml!W:W))</f>
        <v/>
      </c>
      <c r="E1086" s="67" t="str">
        <f aca="false">IF($B1086="", "",SUMIF(LerXml!B:B,Relatorio!B1086,LerXml!AX:AX))</f>
        <v/>
      </c>
      <c r="F1086" s="68" t="str">
        <f aca="false">IF($B1086="", "",SUMIF(LerXml!B:B,Relatorio!B1086,LerXml!BA:BA))</f>
        <v/>
      </c>
      <c r="G1086" s="67" t="str">
        <f aca="false">IF($B1086="", "",SUMIF(LerXml!B:B,Relatorio!B1086,LerXml!BB:BB))</f>
        <v/>
      </c>
      <c r="H1086" s="67" t="str">
        <f aca="false">IF($B1086="", "",SUMIF(LerXml!B:B,Relatorio!B1086,LerXml!BE:BE))</f>
        <v/>
      </c>
      <c r="I1086" s="68" t="str">
        <f aca="false">IF(AND($F1086="",$G1086="",$H1086=""), "", IF(SUM(F1086:H1086)-D1086 &lt; 0,0,SUM(F1086:H1086)-D1086))</f>
        <v/>
      </c>
    </row>
    <row r="1087" customFormat="false" ht="13.8" hidden="false" customHeight="true" outlineLevel="0" collapsed="false">
      <c r="A1087" s="71"/>
      <c r="B1087" s="72"/>
      <c r="C1087" s="71"/>
      <c r="D1087" s="67" t="str">
        <f aca="false">IF($B1087="", "",SUMIF(LerXml!B:B,Relatorio!B1087,LerXml!W:W))</f>
        <v/>
      </c>
      <c r="E1087" s="67" t="str">
        <f aca="false">IF($B1087="", "",SUMIF(LerXml!B:B,Relatorio!B1087,LerXml!AX:AX))</f>
        <v/>
      </c>
      <c r="F1087" s="68" t="str">
        <f aca="false">IF($B1087="", "",SUMIF(LerXml!B:B,Relatorio!B1087,LerXml!BA:BA))</f>
        <v/>
      </c>
      <c r="G1087" s="67" t="str">
        <f aca="false">IF($B1087="", "",SUMIF(LerXml!B:B,Relatorio!B1087,LerXml!BB:BB))</f>
        <v/>
      </c>
      <c r="H1087" s="67" t="str">
        <f aca="false">IF($B1087="", "",SUMIF(LerXml!B:B,Relatorio!B1087,LerXml!BE:BE))</f>
        <v/>
      </c>
      <c r="I1087" s="68" t="str">
        <f aca="false">IF(AND($F1087="",$G1087="",$H1087=""), "", IF(SUM(F1087:H1087)-D1087 &lt; 0,0,SUM(F1087:H1087)-D1087))</f>
        <v/>
      </c>
    </row>
    <row r="1088" customFormat="false" ht="13.8" hidden="false" customHeight="true" outlineLevel="0" collapsed="false">
      <c r="A1088" s="71"/>
      <c r="B1088" s="72"/>
      <c r="C1088" s="71"/>
      <c r="D1088" s="67" t="str">
        <f aca="false">IF($B1088="", "",SUMIF(LerXml!B:B,Relatorio!B1088,LerXml!W:W))</f>
        <v/>
      </c>
      <c r="E1088" s="67" t="str">
        <f aca="false">IF($B1088="", "",SUMIF(LerXml!B:B,Relatorio!B1088,LerXml!AX:AX))</f>
        <v/>
      </c>
      <c r="F1088" s="68" t="str">
        <f aca="false">IF($B1088="", "",SUMIF(LerXml!B:B,Relatorio!B1088,LerXml!BA:BA))</f>
        <v/>
      </c>
      <c r="G1088" s="67" t="str">
        <f aca="false">IF($B1088="", "",SUMIF(LerXml!B:B,Relatorio!B1088,LerXml!BB:BB))</f>
        <v/>
      </c>
      <c r="H1088" s="67" t="str">
        <f aca="false">IF($B1088="", "",SUMIF(LerXml!B:B,Relatorio!B1088,LerXml!BE:BE))</f>
        <v/>
      </c>
      <c r="I1088" s="68" t="str">
        <f aca="false">IF(AND($F1088="",$G1088="",$H1088=""), "", IF(SUM(F1088:H1088)-D1088 &lt; 0,0,SUM(F1088:H1088)-D1088))</f>
        <v/>
      </c>
    </row>
    <row r="1089" customFormat="false" ht="13.8" hidden="false" customHeight="true" outlineLevel="0" collapsed="false">
      <c r="A1089" s="71"/>
      <c r="B1089" s="72"/>
      <c r="C1089" s="71"/>
      <c r="D1089" s="67" t="str">
        <f aca="false">IF($B1089="", "",SUMIF(LerXml!B:B,Relatorio!B1089,LerXml!W:W))</f>
        <v/>
      </c>
      <c r="E1089" s="67" t="str">
        <f aca="false">IF($B1089="", "",SUMIF(LerXml!B:B,Relatorio!B1089,LerXml!AX:AX))</f>
        <v/>
      </c>
      <c r="F1089" s="68" t="str">
        <f aca="false">IF($B1089="", "",SUMIF(LerXml!B:B,Relatorio!B1089,LerXml!BA:BA))</f>
        <v/>
      </c>
      <c r="G1089" s="67" t="str">
        <f aca="false">IF($B1089="", "",SUMIF(LerXml!B:B,Relatorio!B1089,LerXml!BB:BB))</f>
        <v/>
      </c>
      <c r="H1089" s="67" t="str">
        <f aca="false">IF($B1089="", "",SUMIF(LerXml!B:B,Relatorio!B1089,LerXml!BE:BE))</f>
        <v/>
      </c>
      <c r="I1089" s="68" t="str">
        <f aca="false">IF(AND($F1089="",$G1089="",$H1089=""), "", IF(SUM(F1089:H1089)-D1089 &lt; 0,0,SUM(F1089:H1089)-D1089))</f>
        <v/>
      </c>
    </row>
    <row r="1090" customFormat="false" ht="13.8" hidden="false" customHeight="true" outlineLevel="0" collapsed="false">
      <c r="A1090" s="71"/>
      <c r="B1090" s="72"/>
      <c r="C1090" s="71"/>
      <c r="D1090" s="67" t="str">
        <f aca="false">IF($B1090="", "",SUMIF(LerXml!B:B,Relatorio!B1090,LerXml!W:W))</f>
        <v/>
      </c>
      <c r="E1090" s="67" t="str">
        <f aca="false">IF($B1090="", "",SUMIF(LerXml!B:B,Relatorio!B1090,LerXml!AX:AX))</f>
        <v/>
      </c>
      <c r="F1090" s="68" t="str">
        <f aca="false">IF($B1090="", "",SUMIF(LerXml!B:B,Relatorio!B1090,LerXml!BA:BA))</f>
        <v/>
      </c>
      <c r="G1090" s="67" t="str">
        <f aca="false">IF($B1090="", "",SUMIF(LerXml!B:B,Relatorio!B1090,LerXml!BB:BB))</f>
        <v/>
      </c>
      <c r="H1090" s="67" t="str">
        <f aca="false">IF($B1090="", "",SUMIF(LerXml!B:B,Relatorio!B1090,LerXml!BE:BE))</f>
        <v/>
      </c>
      <c r="I1090" s="68" t="str">
        <f aca="false">IF(AND($F1090="",$G1090="",$H1090=""), "", IF(SUM(F1090:H1090)-D1090 &lt; 0,0,SUM(F1090:H1090)-D1090))</f>
        <v/>
      </c>
    </row>
    <row r="1091" customFormat="false" ht="13.8" hidden="false" customHeight="true" outlineLevel="0" collapsed="false">
      <c r="A1091" s="71"/>
      <c r="B1091" s="72"/>
      <c r="C1091" s="71"/>
      <c r="D1091" s="67" t="str">
        <f aca="false">IF($B1091="", "",SUMIF(LerXml!B:B,Relatorio!B1091,LerXml!W:W))</f>
        <v/>
      </c>
      <c r="E1091" s="67" t="str">
        <f aca="false">IF($B1091="", "",SUMIF(LerXml!B:B,Relatorio!B1091,LerXml!AX:AX))</f>
        <v/>
      </c>
      <c r="F1091" s="68" t="str">
        <f aca="false">IF($B1091="", "",SUMIF(LerXml!B:B,Relatorio!B1091,LerXml!BA:BA))</f>
        <v/>
      </c>
      <c r="G1091" s="67" t="str">
        <f aca="false">IF($B1091="", "",SUMIF(LerXml!B:B,Relatorio!B1091,LerXml!BB:BB))</f>
        <v/>
      </c>
      <c r="H1091" s="67" t="str">
        <f aca="false">IF($B1091="", "",SUMIF(LerXml!B:B,Relatorio!B1091,LerXml!BE:BE))</f>
        <v/>
      </c>
      <c r="I1091" s="68" t="str">
        <f aca="false">IF(AND($F1091="",$G1091="",$H1091=""), "", IF(SUM(F1091:H1091)-D1091 &lt; 0,0,SUM(F1091:H1091)-D1091))</f>
        <v/>
      </c>
    </row>
    <row r="1092" customFormat="false" ht="13.8" hidden="false" customHeight="true" outlineLevel="0" collapsed="false">
      <c r="A1092" s="71"/>
      <c r="B1092" s="72"/>
      <c r="C1092" s="71"/>
      <c r="D1092" s="67" t="str">
        <f aca="false">IF($B1092="", "",SUMIF(LerXml!B:B,Relatorio!B1092,LerXml!W:W))</f>
        <v/>
      </c>
      <c r="E1092" s="67" t="str">
        <f aca="false">IF($B1092="", "",SUMIF(LerXml!B:B,Relatorio!B1092,LerXml!AX:AX))</f>
        <v/>
      </c>
      <c r="F1092" s="68" t="str">
        <f aca="false">IF($B1092="", "",SUMIF(LerXml!B:B,Relatorio!B1092,LerXml!BA:BA))</f>
        <v/>
      </c>
      <c r="G1092" s="67" t="str">
        <f aca="false">IF($B1092="", "",SUMIF(LerXml!B:B,Relatorio!B1092,LerXml!BB:BB))</f>
        <v/>
      </c>
      <c r="H1092" s="67" t="str">
        <f aca="false">IF($B1092="", "",SUMIF(LerXml!B:B,Relatorio!B1092,LerXml!BE:BE))</f>
        <v/>
      </c>
      <c r="I1092" s="68" t="str">
        <f aca="false">IF(AND($F1092="",$G1092="",$H1092=""), "", IF(SUM(F1092:H1092)-D1092 &lt; 0,0,SUM(F1092:H1092)-D1092))</f>
        <v/>
      </c>
    </row>
    <row r="1093" customFormat="false" ht="13.8" hidden="false" customHeight="true" outlineLevel="0" collapsed="false">
      <c r="A1093" s="71"/>
      <c r="B1093" s="72"/>
      <c r="C1093" s="71"/>
      <c r="D1093" s="67" t="str">
        <f aca="false">IF($B1093="", "",SUMIF(LerXml!B:B,Relatorio!B1093,LerXml!W:W))</f>
        <v/>
      </c>
      <c r="E1093" s="67" t="str">
        <f aca="false">IF($B1093="", "",SUMIF(LerXml!B:B,Relatorio!B1093,LerXml!AX:AX))</f>
        <v/>
      </c>
      <c r="F1093" s="68" t="str">
        <f aca="false">IF($B1093="", "",SUMIF(LerXml!B:B,Relatorio!B1093,LerXml!BA:BA))</f>
        <v/>
      </c>
      <c r="G1093" s="67" t="str">
        <f aca="false">IF($B1093="", "",SUMIF(LerXml!B:B,Relatorio!B1093,LerXml!BB:BB))</f>
        <v/>
      </c>
      <c r="H1093" s="67" t="str">
        <f aca="false">IF($B1093="", "",SUMIF(LerXml!B:B,Relatorio!B1093,LerXml!BE:BE))</f>
        <v/>
      </c>
      <c r="I1093" s="68" t="str">
        <f aca="false">IF(AND($F1093="",$G1093="",$H1093=""), "", IF(SUM(F1093:H1093)-D1093 &lt; 0,0,SUM(F1093:H1093)-D1093))</f>
        <v/>
      </c>
    </row>
    <row r="1094" customFormat="false" ht="13.8" hidden="false" customHeight="true" outlineLevel="0" collapsed="false">
      <c r="A1094" s="71"/>
      <c r="B1094" s="72"/>
      <c r="C1094" s="71"/>
      <c r="D1094" s="67" t="str">
        <f aca="false">IF($B1094="", "",SUMIF(LerXml!B:B,Relatorio!B1094,LerXml!W:W))</f>
        <v/>
      </c>
      <c r="E1094" s="67" t="str">
        <f aca="false">IF($B1094="", "",SUMIF(LerXml!B:B,Relatorio!B1094,LerXml!AX:AX))</f>
        <v/>
      </c>
      <c r="F1094" s="68" t="str">
        <f aca="false">IF($B1094="", "",SUMIF(LerXml!B:B,Relatorio!B1094,LerXml!BA:BA))</f>
        <v/>
      </c>
      <c r="G1094" s="67" t="str">
        <f aca="false">IF($B1094="", "",SUMIF(LerXml!B:B,Relatorio!B1094,LerXml!BB:BB))</f>
        <v/>
      </c>
      <c r="H1094" s="67" t="str">
        <f aca="false">IF($B1094="", "",SUMIF(LerXml!B:B,Relatorio!B1094,LerXml!BE:BE))</f>
        <v/>
      </c>
      <c r="I1094" s="68" t="str">
        <f aca="false">IF(AND($F1094="",$G1094="",$H1094=""), "", IF(SUM(F1094:H1094)-D1094 &lt; 0,0,SUM(F1094:H1094)-D1094))</f>
        <v/>
      </c>
    </row>
    <row r="1095" customFormat="false" ht="13.8" hidden="false" customHeight="true" outlineLevel="0" collapsed="false">
      <c r="A1095" s="71"/>
      <c r="B1095" s="72"/>
      <c r="C1095" s="71"/>
      <c r="D1095" s="67" t="str">
        <f aca="false">IF($B1095="", "",SUMIF(LerXml!B:B,Relatorio!B1095,LerXml!W:W))</f>
        <v/>
      </c>
      <c r="E1095" s="67" t="str">
        <f aca="false">IF($B1095="", "",SUMIF(LerXml!B:B,Relatorio!B1095,LerXml!AX:AX))</f>
        <v/>
      </c>
      <c r="F1095" s="68" t="str">
        <f aca="false">IF($B1095="", "",SUMIF(LerXml!B:B,Relatorio!B1095,LerXml!BA:BA))</f>
        <v/>
      </c>
      <c r="G1095" s="67" t="str">
        <f aca="false">IF($B1095="", "",SUMIF(LerXml!B:B,Relatorio!B1095,LerXml!BB:BB))</f>
        <v/>
      </c>
      <c r="H1095" s="67" t="str">
        <f aca="false">IF($B1095="", "",SUMIF(LerXml!B:B,Relatorio!B1095,LerXml!BE:BE))</f>
        <v/>
      </c>
      <c r="I1095" s="68" t="str">
        <f aca="false">IF(AND($F1095="",$G1095="",$H1095=""), "", IF(SUM(F1095:H1095)-D1095 &lt; 0,0,SUM(F1095:H1095)-D1095))</f>
        <v/>
      </c>
    </row>
    <row r="1096" customFormat="false" ht="13.8" hidden="false" customHeight="true" outlineLevel="0" collapsed="false">
      <c r="A1096" s="71"/>
      <c r="B1096" s="72"/>
      <c r="C1096" s="71"/>
      <c r="D1096" s="67" t="str">
        <f aca="false">IF($B1096="", "",SUMIF(LerXml!B:B,Relatorio!B1096,LerXml!W:W))</f>
        <v/>
      </c>
      <c r="E1096" s="67" t="str">
        <f aca="false">IF($B1096="", "",SUMIF(LerXml!B:B,Relatorio!B1096,LerXml!AX:AX))</f>
        <v/>
      </c>
      <c r="F1096" s="68" t="str">
        <f aca="false">IF($B1096="", "",SUMIF(LerXml!B:B,Relatorio!B1096,LerXml!BA:BA))</f>
        <v/>
      </c>
      <c r="G1096" s="67" t="str">
        <f aca="false">IF($B1096="", "",SUMIF(LerXml!B:B,Relatorio!B1096,LerXml!BB:BB))</f>
        <v/>
      </c>
      <c r="H1096" s="67" t="str">
        <f aca="false">IF($B1096="", "",SUMIF(LerXml!B:B,Relatorio!B1096,LerXml!BE:BE))</f>
        <v/>
      </c>
      <c r="I1096" s="68" t="str">
        <f aca="false">IF(AND($F1096="",$G1096="",$H1096=""), "", IF(SUM(F1096:H1096)-D1096 &lt; 0,0,SUM(F1096:H1096)-D1096))</f>
        <v/>
      </c>
    </row>
    <row r="1097" customFormat="false" ht="13.8" hidden="false" customHeight="true" outlineLevel="0" collapsed="false">
      <c r="A1097" s="71"/>
      <c r="B1097" s="72"/>
      <c r="C1097" s="71"/>
      <c r="D1097" s="67" t="str">
        <f aca="false">IF($B1097="", "",SUMIF(LerXml!B:B,Relatorio!B1097,LerXml!W:W))</f>
        <v/>
      </c>
      <c r="E1097" s="67" t="str">
        <f aca="false">IF($B1097="", "",SUMIF(LerXml!B:B,Relatorio!B1097,LerXml!AX:AX))</f>
        <v/>
      </c>
      <c r="F1097" s="68" t="str">
        <f aca="false">IF($B1097="", "",SUMIF(LerXml!B:B,Relatorio!B1097,LerXml!BA:BA))</f>
        <v/>
      </c>
      <c r="G1097" s="67" t="str">
        <f aca="false">IF($B1097="", "",SUMIF(LerXml!B:B,Relatorio!B1097,LerXml!BB:BB))</f>
        <v/>
      </c>
      <c r="H1097" s="67" t="str">
        <f aca="false">IF($B1097="", "",SUMIF(LerXml!B:B,Relatorio!B1097,LerXml!BE:BE))</f>
        <v/>
      </c>
      <c r="I1097" s="68" t="str">
        <f aca="false">IF(AND($F1097="",$G1097="",$H1097=""), "", IF(SUM(F1097:H1097)-D1097 &lt; 0,0,SUM(F1097:H1097)-D1097))</f>
        <v/>
      </c>
    </row>
    <row r="1098" customFormat="false" ht="13.8" hidden="false" customHeight="true" outlineLevel="0" collapsed="false">
      <c r="A1098" s="71"/>
      <c r="B1098" s="72"/>
      <c r="C1098" s="71"/>
      <c r="D1098" s="67" t="str">
        <f aca="false">IF($B1098="", "",SUMIF(LerXml!B:B,Relatorio!B1098,LerXml!W:W))</f>
        <v/>
      </c>
      <c r="E1098" s="67" t="str">
        <f aca="false">IF($B1098="", "",SUMIF(LerXml!B:B,Relatorio!B1098,LerXml!AX:AX))</f>
        <v/>
      </c>
      <c r="F1098" s="68" t="str">
        <f aca="false">IF($B1098="", "",SUMIF(LerXml!B:B,Relatorio!B1098,LerXml!BA:BA))</f>
        <v/>
      </c>
      <c r="G1098" s="67" t="str">
        <f aca="false">IF($B1098="", "",SUMIF(LerXml!B:B,Relatorio!B1098,LerXml!BB:BB))</f>
        <v/>
      </c>
      <c r="H1098" s="67" t="str">
        <f aca="false">IF($B1098="", "",SUMIF(LerXml!B:B,Relatorio!B1098,LerXml!BE:BE))</f>
        <v/>
      </c>
      <c r="I1098" s="68" t="str">
        <f aca="false">IF(AND($F1098="",$G1098="",$H1098=""), "", IF(SUM(F1098:H1098)-D1098 &lt; 0,0,SUM(F1098:H1098)-D1098))</f>
        <v/>
      </c>
    </row>
    <row r="1099" customFormat="false" ht="13.8" hidden="false" customHeight="true" outlineLevel="0" collapsed="false">
      <c r="A1099" s="71"/>
      <c r="B1099" s="72"/>
      <c r="C1099" s="71"/>
      <c r="D1099" s="67" t="str">
        <f aca="false">IF($B1099="", "",SUMIF(LerXml!B:B,Relatorio!B1099,LerXml!W:W))</f>
        <v/>
      </c>
      <c r="E1099" s="67" t="str">
        <f aca="false">IF($B1099="", "",SUMIF(LerXml!B:B,Relatorio!B1099,LerXml!AX:AX))</f>
        <v/>
      </c>
      <c r="F1099" s="68" t="str">
        <f aca="false">IF($B1099="", "",SUMIF(LerXml!B:B,Relatorio!B1099,LerXml!BA:BA))</f>
        <v/>
      </c>
      <c r="G1099" s="67" t="str">
        <f aca="false">IF($B1099="", "",SUMIF(LerXml!B:B,Relatorio!B1099,LerXml!BB:BB))</f>
        <v/>
      </c>
      <c r="H1099" s="67" t="str">
        <f aca="false">IF($B1099="", "",SUMIF(LerXml!B:B,Relatorio!B1099,LerXml!BE:BE))</f>
        <v/>
      </c>
      <c r="I1099" s="68" t="str">
        <f aca="false">IF(AND($F1099="",$G1099="",$H1099=""), "", IF(SUM(F1099:H1099)-D1099 &lt; 0,0,SUM(F1099:H1099)-D1099))</f>
        <v/>
      </c>
    </row>
    <row r="1100" customFormat="false" ht="13.8" hidden="false" customHeight="true" outlineLevel="0" collapsed="false">
      <c r="A1100" s="71"/>
      <c r="B1100" s="72"/>
      <c r="C1100" s="71"/>
      <c r="D1100" s="67" t="str">
        <f aca="false">IF($B1100="", "",SUMIF(LerXml!B:B,Relatorio!B1100,LerXml!W:W))</f>
        <v/>
      </c>
      <c r="E1100" s="67" t="str">
        <f aca="false">IF($B1100="", "",SUMIF(LerXml!B:B,Relatorio!B1100,LerXml!AX:AX))</f>
        <v/>
      </c>
      <c r="F1100" s="68" t="str">
        <f aca="false">IF($B1100="", "",SUMIF(LerXml!B:B,Relatorio!B1100,LerXml!BA:BA))</f>
        <v/>
      </c>
      <c r="G1100" s="67" t="str">
        <f aca="false">IF($B1100="", "",SUMIF(LerXml!B:B,Relatorio!B1100,LerXml!BB:BB))</f>
        <v/>
      </c>
      <c r="H1100" s="67" t="str">
        <f aca="false">IF($B1100="", "",SUMIF(LerXml!B:B,Relatorio!B1100,LerXml!BE:BE))</f>
        <v/>
      </c>
      <c r="I1100" s="68" t="str">
        <f aca="false">IF(AND($F1100="",$G1100="",$H1100=""), "", IF(SUM(F1100:H1100)-D1100 &lt; 0,0,SUM(F1100:H1100)-D1100))</f>
        <v/>
      </c>
    </row>
    <row r="1101" customFormat="false" ht="13.8" hidden="false" customHeight="true" outlineLevel="0" collapsed="false">
      <c r="A1101" s="71"/>
      <c r="B1101" s="72"/>
      <c r="C1101" s="71"/>
      <c r="D1101" s="67" t="str">
        <f aca="false">IF($B1101="", "",SUMIF(LerXml!B:B,Relatorio!B1101,LerXml!W:W))</f>
        <v/>
      </c>
      <c r="E1101" s="67" t="str">
        <f aca="false">IF($B1101="", "",SUMIF(LerXml!B:B,Relatorio!B1101,LerXml!AX:AX))</f>
        <v/>
      </c>
      <c r="F1101" s="68" t="str">
        <f aca="false">IF($B1101="", "",SUMIF(LerXml!B:B,Relatorio!B1101,LerXml!BA:BA))</f>
        <v/>
      </c>
      <c r="G1101" s="67" t="str">
        <f aca="false">IF($B1101="", "",SUMIF(LerXml!B:B,Relatorio!B1101,LerXml!BB:BB))</f>
        <v/>
      </c>
      <c r="H1101" s="67" t="str">
        <f aca="false">IF($B1101="", "",SUMIF(LerXml!B:B,Relatorio!B1101,LerXml!BE:BE))</f>
        <v/>
      </c>
      <c r="I1101" s="68" t="str">
        <f aca="false">IF(AND($F1101="",$G1101="",$H1101=""), "", IF(SUM(F1101:H1101)-D1101 &lt; 0,0,SUM(F1101:H1101)-D1101))</f>
        <v/>
      </c>
    </row>
    <row r="1102" customFormat="false" ht="13.8" hidden="false" customHeight="true" outlineLevel="0" collapsed="false">
      <c r="A1102" s="71"/>
      <c r="B1102" s="72"/>
      <c r="C1102" s="71"/>
      <c r="D1102" s="67" t="str">
        <f aca="false">IF($B1102="", "",SUMIF(LerXml!B:B,Relatorio!B1102,LerXml!W:W))</f>
        <v/>
      </c>
      <c r="E1102" s="67" t="str">
        <f aca="false">IF($B1102="", "",SUMIF(LerXml!B:B,Relatorio!B1102,LerXml!AX:AX))</f>
        <v/>
      </c>
      <c r="F1102" s="68" t="str">
        <f aca="false">IF($B1102="", "",SUMIF(LerXml!B:B,Relatorio!B1102,LerXml!BA:BA))</f>
        <v/>
      </c>
      <c r="G1102" s="67" t="str">
        <f aca="false">IF($B1102="", "",SUMIF(LerXml!B:B,Relatorio!B1102,LerXml!BB:BB))</f>
        <v/>
      </c>
      <c r="H1102" s="67" t="str">
        <f aca="false">IF($B1102="", "",SUMIF(LerXml!B:B,Relatorio!B1102,LerXml!BE:BE))</f>
        <v/>
      </c>
      <c r="I1102" s="68" t="str">
        <f aca="false">IF(AND($F1102="",$G1102="",$H1102=""), "", IF(SUM(F1102:H1102)-D1102 &lt; 0,0,SUM(F1102:H1102)-D1102))</f>
        <v/>
      </c>
    </row>
    <row r="1103" customFormat="false" ht="13.8" hidden="false" customHeight="true" outlineLevel="0" collapsed="false">
      <c r="A1103" s="71"/>
      <c r="B1103" s="72"/>
      <c r="C1103" s="71"/>
      <c r="D1103" s="67" t="str">
        <f aca="false">IF($B1103="", "",SUMIF(LerXml!B:B,Relatorio!B1103,LerXml!W:W))</f>
        <v/>
      </c>
      <c r="E1103" s="67" t="str">
        <f aca="false">IF($B1103="", "",SUMIF(LerXml!B:B,Relatorio!B1103,LerXml!AX:AX))</f>
        <v/>
      </c>
      <c r="F1103" s="68" t="str">
        <f aca="false">IF($B1103="", "",SUMIF(LerXml!B:B,Relatorio!B1103,LerXml!BA:BA))</f>
        <v/>
      </c>
      <c r="G1103" s="67" t="str">
        <f aca="false">IF($B1103="", "",SUMIF(LerXml!B:B,Relatorio!B1103,LerXml!BB:BB))</f>
        <v/>
      </c>
      <c r="H1103" s="67" t="str">
        <f aca="false">IF($B1103="", "",SUMIF(LerXml!B:B,Relatorio!B1103,LerXml!BE:BE))</f>
        <v/>
      </c>
      <c r="I1103" s="68" t="str">
        <f aca="false">IF(AND($F1103="",$G1103="",$H1103=""), "", IF(SUM(F1103:H1103)-D1103 &lt; 0,0,SUM(F1103:H1103)-D1103))</f>
        <v/>
      </c>
    </row>
    <row r="1104" customFormat="false" ht="13.8" hidden="false" customHeight="true" outlineLevel="0" collapsed="false">
      <c r="A1104" s="71"/>
      <c r="B1104" s="72"/>
      <c r="C1104" s="71"/>
      <c r="D1104" s="67" t="str">
        <f aca="false">IF($B1104="", "",SUMIF(LerXml!B:B,Relatorio!B1104,LerXml!W:W))</f>
        <v/>
      </c>
      <c r="E1104" s="67" t="str">
        <f aca="false">IF($B1104="", "",SUMIF(LerXml!B:B,Relatorio!B1104,LerXml!AX:AX))</f>
        <v/>
      </c>
      <c r="F1104" s="68" t="str">
        <f aca="false">IF($B1104="", "",SUMIF(LerXml!B:B,Relatorio!B1104,LerXml!BA:BA))</f>
        <v/>
      </c>
      <c r="G1104" s="67" t="str">
        <f aca="false">IF($B1104="", "",SUMIF(LerXml!B:B,Relatorio!B1104,LerXml!BB:BB))</f>
        <v/>
      </c>
      <c r="H1104" s="67" t="str">
        <f aca="false">IF($B1104="", "",SUMIF(LerXml!B:B,Relatorio!B1104,LerXml!BE:BE))</f>
        <v/>
      </c>
      <c r="I1104" s="68" t="str">
        <f aca="false">IF(AND($F1104="",$G1104="",$H1104=""), "", IF(SUM(F1104:H1104)-D1104 &lt; 0,0,SUM(F1104:H1104)-D1104))</f>
        <v/>
      </c>
    </row>
    <row r="1105" customFormat="false" ht="13.8" hidden="false" customHeight="true" outlineLevel="0" collapsed="false">
      <c r="A1105" s="71"/>
      <c r="B1105" s="72"/>
      <c r="C1105" s="71"/>
      <c r="D1105" s="67" t="str">
        <f aca="false">IF($B1105="", "",SUMIF(LerXml!B:B,Relatorio!B1105,LerXml!W:W))</f>
        <v/>
      </c>
      <c r="E1105" s="67" t="str">
        <f aca="false">IF($B1105="", "",SUMIF(LerXml!B:B,Relatorio!B1105,LerXml!AX:AX))</f>
        <v/>
      </c>
      <c r="F1105" s="68" t="str">
        <f aca="false">IF($B1105="", "",SUMIF(LerXml!B:B,Relatorio!B1105,LerXml!BA:BA))</f>
        <v/>
      </c>
      <c r="G1105" s="67" t="str">
        <f aca="false">IF($B1105="", "",SUMIF(LerXml!B:B,Relatorio!B1105,LerXml!BB:BB))</f>
        <v/>
      </c>
      <c r="H1105" s="67" t="str">
        <f aca="false">IF($B1105="", "",SUMIF(LerXml!B:B,Relatorio!B1105,LerXml!BE:BE))</f>
        <v/>
      </c>
      <c r="I1105" s="68" t="str">
        <f aca="false">IF(AND($F1105="",$G1105="",$H1105=""), "", IF(SUM(F1105:H1105)-D1105 &lt; 0,0,SUM(F1105:H1105)-D1105))</f>
        <v/>
      </c>
    </row>
    <row r="1106" customFormat="false" ht="13.8" hidden="false" customHeight="true" outlineLevel="0" collapsed="false">
      <c r="A1106" s="71"/>
      <c r="B1106" s="72"/>
      <c r="C1106" s="71"/>
      <c r="D1106" s="67" t="str">
        <f aca="false">IF($B1106="", "",SUMIF(LerXml!B:B,Relatorio!B1106,LerXml!W:W))</f>
        <v/>
      </c>
      <c r="E1106" s="67" t="str">
        <f aca="false">IF($B1106="", "",SUMIF(LerXml!B:B,Relatorio!B1106,LerXml!AX:AX))</f>
        <v/>
      </c>
      <c r="F1106" s="68" t="str">
        <f aca="false">IF($B1106="", "",SUMIF(LerXml!B:B,Relatorio!B1106,LerXml!BA:BA))</f>
        <v/>
      </c>
      <c r="G1106" s="67" t="str">
        <f aca="false">IF($B1106="", "",SUMIF(LerXml!B:B,Relatorio!B1106,LerXml!BB:BB))</f>
        <v/>
      </c>
      <c r="H1106" s="67" t="str">
        <f aca="false">IF($B1106="", "",SUMIF(LerXml!B:B,Relatorio!B1106,LerXml!BE:BE))</f>
        <v/>
      </c>
      <c r="I1106" s="68" t="str">
        <f aca="false">IF(AND($F1106="",$G1106="",$H1106=""), "", IF(SUM(F1106:H1106)-D1106 &lt; 0,0,SUM(F1106:H1106)-D1106))</f>
        <v/>
      </c>
    </row>
    <row r="1107" customFormat="false" ht="13.8" hidden="false" customHeight="true" outlineLevel="0" collapsed="false">
      <c r="A1107" s="71"/>
      <c r="B1107" s="72"/>
      <c r="C1107" s="71"/>
      <c r="D1107" s="67" t="str">
        <f aca="false">IF($B1107="", "",SUMIF(LerXml!B:B,Relatorio!B1107,LerXml!W:W))</f>
        <v/>
      </c>
      <c r="E1107" s="67" t="str">
        <f aca="false">IF($B1107="", "",SUMIF(LerXml!B:B,Relatorio!B1107,LerXml!AX:AX))</f>
        <v/>
      </c>
      <c r="F1107" s="68" t="str">
        <f aca="false">IF($B1107="", "",SUMIF(LerXml!B:B,Relatorio!B1107,LerXml!BA:BA))</f>
        <v/>
      </c>
      <c r="G1107" s="67" t="str">
        <f aca="false">IF($B1107="", "",SUMIF(LerXml!B:B,Relatorio!B1107,LerXml!BB:BB))</f>
        <v/>
      </c>
      <c r="H1107" s="67" t="str">
        <f aca="false">IF($B1107="", "",SUMIF(LerXml!B:B,Relatorio!B1107,LerXml!BE:BE))</f>
        <v/>
      </c>
      <c r="I1107" s="68" t="str">
        <f aca="false">IF(AND($F1107="",$G1107="",$H1107=""), "", IF(SUM(F1107:H1107)-D1107 &lt; 0,0,SUM(F1107:H1107)-D1107))</f>
        <v/>
      </c>
    </row>
    <row r="1108" customFormat="false" ht="13.8" hidden="false" customHeight="true" outlineLevel="0" collapsed="false">
      <c r="A1108" s="71"/>
      <c r="B1108" s="72"/>
      <c r="C1108" s="71"/>
      <c r="D1108" s="67" t="str">
        <f aca="false">IF($B1108="", "",SUMIF(LerXml!B:B,Relatorio!B1108,LerXml!W:W))</f>
        <v/>
      </c>
      <c r="E1108" s="67" t="str">
        <f aca="false">IF($B1108="", "",SUMIF(LerXml!B:B,Relatorio!B1108,LerXml!AX:AX))</f>
        <v/>
      </c>
      <c r="F1108" s="68" t="str">
        <f aca="false">IF($B1108="", "",SUMIF(LerXml!B:B,Relatorio!B1108,LerXml!BA:BA))</f>
        <v/>
      </c>
      <c r="G1108" s="67" t="str">
        <f aca="false">IF($B1108="", "",SUMIF(LerXml!B:B,Relatorio!B1108,LerXml!BB:BB))</f>
        <v/>
      </c>
      <c r="H1108" s="67" t="str">
        <f aca="false">IF($B1108="", "",SUMIF(LerXml!B:B,Relatorio!B1108,LerXml!BE:BE))</f>
        <v/>
      </c>
      <c r="I1108" s="68" t="str">
        <f aca="false">IF(AND($F1108="",$G1108="",$H1108=""), "", IF(SUM(F1108:H1108)-D1108 &lt; 0,0,SUM(F1108:H1108)-D1108))</f>
        <v/>
      </c>
    </row>
    <row r="1109" customFormat="false" ht="13.8" hidden="false" customHeight="true" outlineLevel="0" collapsed="false">
      <c r="A1109" s="71"/>
      <c r="B1109" s="72"/>
      <c r="C1109" s="71"/>
      <c r="D1109" s="67" t="str">
        <f aca="false">IF($B1109="", "",SUMIF(LerXml!B:B,Relatorio!B1109,LerXml!W:W))</f>
        <v/>
      </c>
      <c r="E1109" s="67" t="str">
        <f aca="false">IF($B1109="", "",SUMIF(LerXml!B:B,Relatorio!B1109,LerXml!AX:AX))</f>
        <v/>
      </c>
      <c r="F1109" s="68" t="str">
        <f aca="false">IF($B1109="", "",SUMIF(LerXml!B:B,Relatorio!B1109,LerXml!BA:BA))</f>
        <v/>
      </c>
      <c r="G1109" s="67" t="str">
        <f aca="false">IF($B1109="", "",SUMIF(LerXml!B:B,Relatorio!B1109,LerXml!BB:BB))</f>
        <v/>
      </c>
      <c r="H1109" s="67" t="str">
        <f aca="false">IF($B1109="", "",SUMIF(LerXml!B:B,Relatorio!B1109,LerXml!BE:BE))</f>
        <v/>
      </c>
      <c r="I1109" s="68" t="str">
        <f aca="false">IF(AND($F1109="",$G1109="",$H1109=""), "", IF(SUM(F1109:H1109)-D1109 &lt; 0,0,SUM(F1109:H1109)-D1109))</f>
        <v/>
      </c>
    </row>
    <row r="1110" customFormat="false" ht="13.8" hidden="false" customHeight="true" outlineLevel="0" collapsed="false">
      <c r="A1110" s="71"/>
      <c r="B1110" s="72"/>
      <c r="C1110" s="71"/>
      <c r="D1110" s="67" t="str">
        <f aca="false">IF($B1110="", "",SUMIF(LerXml!B:B,Relatorio!B1110,LerXml!W:W))</f>
        <v/>
      </c>
      <c r="E1110" s="67" t="str">
        <f aca="false">IF($B1110="", "",SUMIF(LerXml!B:B,Relatorio!B1110,LerXml!AX:AX))</f>
        <v/>
      </c>
      <c r="F1110" s="68" t="str">
        <f aca="false">IF($B1110="", "",SUMIF(LerXml!B:B,Relatorio!B1110,LerXml!BA:BA))</f>
        <v/>
      </c>
      <c r="G1110" s="67" t="str">
        <f aca="false">IF($B1110="", "",SUMIF(LerXml!B:B,Relatorio!B1110,LerXml!BB:BB))</f>
        <v/>
      </c>
      <c r="H1110" s="67" t="str">
        <f aca="false">IF($B1110="", "",SUMIF(LerXml!B:B,Relatorio!B1110,LerXml!BE:BE))</f>
        <v/>
      </c>
      <c r="I1110" s="68" t="str">
        <f aca="false">IF(AND($F1110="",$G1110="",$H1110=""), "", IF(SUM(F1110:H1110)-D1110 &lt; 0,0,SUM(F1110:H1110)-D1110))</f>
        <v/>
      </c>
    </row>
    <row r="1111" customFormat="false" ht="13.8" hidden="false" customHeight="true" outlineLevel="0" collapsed="false">
      <c r="A1111" s="71"/>
      <c r="B1111" s="72"/>
      <c r="C1111" s="71"/>
      <c r="D1111" s="67" t="str">
        <f aca="false">IF($B1111="", "",SUMIF(LerXml!B:B,Relatorio!B1111,LerXml!W:W))</f>
        <v/>
      </c>
      <c r="E1111" s="67" t="str">
        <f aca="false">IF($B1111="", "",SUMIF(LerXml!B:B,Relatorio!B1111,LerXml!AX:AX))</f>
        <v/>
      </c>
      <c r="F1111" s="68" t="str">
        <f aca="false">IF($B1111="", "",SUMIF(LerXml!B:B,Relatorio!B1111,LerXml!BA:BA))</f>
        <v/>
      </c>
      <c r="G1111" s="67" t="str">
        <f aca="false">IF($B1111="", "",SUMIF(LerXml!B:B,Relatorio!B1111,LerXml!BB:BB))</f>
        <v/>
      </c>
      <c r="H1111" s="67" t="str">
        <f aca="false">IF($B1111="", "",SUMIF(LerXml!B:B,Relatorio!B1111,LerXml!BE:BE))</f>
        <v/>
      </c>
      <c r="I1111" s="68" t="str">
        <f aca="false">IF(AND($F1111="",$G1111="",$H1111=""), "", IF(SUM(F1111:H1111)-D1111 &lt; 0,0,SUM(F1111:H1111)-D1111))</f>
        <v/>
      </c>
    </row>
    <row r="1112" customFormat="false" ht="13.8" hidden="false" customHeight="true" outlineLevel="0" collapsed="false">
      <c r="A1112" s="71"/>
      <c r="B1112" s="72"/>
      <c r="C1112" s="71"/>
      <c r="D1112" s="67" t="str">
        <f aca="false">IF($B1112="", "",SUMIF(LerXml!B:B,Relatorio!B1112,LerXml!W:W))</f>
        <v/>
      </c>
      <c r="E1112" s="67" t="str">
        <f aca="false">IF($B1112="", "",SUMIF(LerXml!B:B,Relatorio!B1112,LerXml!AX:AX))</f>
        <v/>
      </c>
      <c r="F1112" s="68" t="str">
        <f aca="false">IF($B1112="", "",SUMIF(LerXml!B:B,Relatorio!B1112,LerXml!BA:BA))</f>
        <v/>
      </c>
      <c r="G1112" s="67" t="str">
        <f aca="false">IF($B1112="", "",SUMIF(LerXml!B:B,Relatorio!B1112,LerXml!BB:BB))</f>
        <v/>
      </c>
      <c r="H1112" s="67" t="str">
        <f aca="false">IF($B1112="", "",SUMIF(LerXml!B:B,Relatorio!B1112,LerXml!BE:BE))</f>
        <v/>
      </c>
      <c r="I1112" s="68" t="str">
        <f aca="false">IF(AND($F1112="",$G1112="",$H1112=""), "", IF(SUM(F1112:H1112)-D1112 &lt; 0,0,SUM(F1112:H1112)-D1112))</f>
        <v/>
      </c>
    </row>
    <row r="1113" customFormat="false" ht="13.8" hidden="false" customHeight="true" outlineLevel="0" collapsed="false">
      <c r="A1113" s="71"/>
      <c r="B1113" s="72"/>
      <c r="C1113" s="71"/>
      <c r="D1113" s="67" t="str">
        <f aca="false">IF($B1113="", "",SUMIF(LerXml!B:B,Relatorio!B1113,LerXml!W:W))</f>
        <v/>
      </c>
      <c r="E1113" s="67" t="str">
        <f aca="false">IF($B1113="", "",SUMIF(LerXml!B:B,Relatorio!B1113,LerXml!AX:AX))</f>
        <v/>
      </c>
      <c r="F1113" s="68" t="str">
        <f aca="false">IF($B1113="", "",SUMIF(LerXml!B:B,Relatorio!B1113,LerXml!BA:BA))</f>
        <v/>
      </c>
      <c r="G1113" s="67" t="str">
        <f aca="false">IF($B1113="", "",SUMIF(LerXml!B:B,Relatorio!B1113,LerXml!BB:BB))</f>
        <v/>
      </c>
      <c r="H1113" s="67" t="str">
        <f aca="false">IF($B1113="", "",SUMIF(LerXml!B:B,Relatorio!B1113,LerXml!BE:BE))</f>
        <v/>
      </c>
      <c r="I1113" s="68" t="str">
        <f aca="false">IF(AND($F1113="",$G1113="",$H1113=""), "", IF(SUM(F1113:H1113)-D1113 &lt; 0,0,SUM(F1113:H1113)-D1113))</f>
        <v/>
      </c>
    </row>
    <row r="1114" customFormat="false" ht="13.8" hidden="false" customHeight="true" outlineLevel="0" collapsed="false">
      <c r="A1114" s="71"/>
      <c r="B1114" s="72"/>
      <c r="C1114" s="71"/>
      <c r="D1114" s="67" t="str">
        <f aca="false">IF($B1114="", "",SUMIF(LerXml!B:B,Relatorio!B1114,LerXml!W:W))</f>
        <v/>
      </c>
      <c r="E1114" s="67" t="str">
        <f aca="false">IF($B1114="", "",SUMIF(LerXml!B:B,Relatorio!B1114,LerXml!AX:AX))</f>
        <v/>
      </c>
      <c r="F1114" s="68" t="str">
        <f aca="false">IF($B1114="", "",SUMIF(LerXml!B:B,Relatorio!B1114,LerXml!BA:BA))</f>
        <v/>
      </c>
      <c r="G1114" s="67" t="str">
        <f aca="false">IF($B1114="", "",SUMIF(LerXml!B:B,Relatorio!B1114,LerXml!BB:BB))</f>
        <v/>
      </c>
      <c r="H1114" s="67" t="str">
        <f aca="false">IF($B1114="", "",SUMIF(LerXml!B:B,Relatorio!B1114,LerXml!BE:BE))</f>
        <v/>
      </c>
      <c r="I1114" s="68" t="str">
        <f aca="false">IF(AND($F1114="",$G1114="",$H1114=""), "", IF(SUM(F1114:H1114)-D1114 &lt; 0,0,SUM(F1114:H1114)-D1114))</f>
        <v/>
      </c>
    </row>
    <row r="1115" customFormat="false" ht="13.8" hidden="false" customHeight="true" outlineLevel="0" collapsed="false">
      <c r="A1115" s="71"/>
      <c r="B1115" s="72"/>
      <c r="C1115" s="71"/>
      <c r="D1115" s="67" t="str">
        <f aca="false">IF($B1115="", "",SUMIF(LerXml!B:B,Relatorio!B1115,LerXml!W:W))</f>
        <v/>
      </c>
      <c r="E1115" s="67" t="str">
        <f aca="false">IF($B1115="", "",SUMIF(LerXml!B:B,Relatorio!B1115,LerXml!AX:AX))</f>
        <v/>
      </c>
      <c r="F1115" s="68" t="str">
        <f aca="false">IF($B1115="", "",SUMIF(LerXml!B:B,Relatorio!B1115,LerXml!BA:BA))</f>
        <v/>
      </c>
      <c r="G1115" s="67" t="str">
        <f aca="false">IF($B1115="", "",SUMIF(LerXml!B:B,Relatorio!B1115,LerXml!BB:BB))</f>
        <v/>
      </c>
      <c r="H1115" s="67" t="str">
        <f aca="false">IF($B1115="", "",SUMIF(LerXml!B:B,Relatorio!B1115,LerXml!BE:BE))</f>
        <v/>
      </c>
      <c r="I1115" s="68" t="str">
        <f aca="false">IF(AND($F1115="",$G1115="",$H1115=""), "", IF(SUM(F1115:H1115)-D1115 &lt; 0,0,SUM(F1115:H1115)-D1115))</f>
        <v/>
      </c>
    </row>
    <row r="1116" customFormat="false" ht="13.8" hidden="false" customHeight="true" outlineLevel="0" collapsed="false">
      <c r="A1116" s="71"/>
      <c r="B1116" s="72"/>
      <c r="C1116" s="71"/>
      <c r="D1116" s="67" t="str">
        <f aca="false">IF($B1116="", "",SUMIF(LerXml!B:B,Relatorio!B1116,LerXml!W:W))</f>
        <v/>
      </c>
      <c r="E1116" s="67" t="str">
        <f aca="false">IF($B1116="", "",SUMIF(LerXml!B:B,Relatorio!B1116,LerXml!AX:AX))</f>
        <v/>
      </c>
      <c r="F1116" s="68" t="str">
        <f aca="false">IF($B1116="", "",SUMIF(LerXml!B:B,Relatorio!B1116,LerXml!BA:BA))</f>
        <v/>
      </c>
      <c r="G1116" s="67" t="str">
        <f aca="false">IF($B1116="", "",SUMIF(LerXml!B:B,Relatorio!B1116,LerXml!BB:BB))</f>
        <v/>
      </c>
      <c r="H1116" s="67" t="str">
        <f aca="false">IF($B1116="", "",SUMIF(LerXml!B:B,Relatorio!B1116,LerXml!BE:BE))</f>
        <v/>
      </c>
      <c r="I1116" s="68" t="str">
        <f aca="false">IF(AND($F1116="",$G1116="",$H1116=""), "", IF(SUM(F1116:H1116)-D1116 &lt; 0,0,SUM(F1116:H1116)-D1116))</f>
        <v/>
      </c>
    </row>
    <row r="1117" customFormat="false" ht="13.8" hidden="false" customHeight="true" outlineLevel="0" collapsed="false">
      <c r="A1117" s="71"/>
      <c r="B1117" s="72"/>
      <c r="C1117" s="71"/>
      <c r="D1117" s="67" t="str">
        <f aca="false">IF($B1117="", "",SUMIF(LerXml!B:B,Relatorio!B1117,LerXml!W:W))</f>
        <v/>
      </c>
      <c r="E1117" s="67" t="str">
        <f aca="false">IF($B1117="", "",SUMIF(LerXml!B:B,Relatorio!B1117,LerXml!AX:AX))</f>
        <v/>
      </c>
      <c r="F1117" s="68" t="str">
        <f aca="false">IF($B1117="", "",SUMIF(LerXml!B:B,Relatorio!B1117,LerXml!BA:BA))</f>
        <v/>
      </c>
      <c r="G1117" s="67" t="str">
        <f aca="false">IF($B1117="", "",SUMIF(LerXml!B:B,Relatorio!B1117,LerXml!BB:BB))</f>
        <v/>
      </c>
      <c r="H1117" s="67" t="str">
        <f aca="false">IF($B1117="", "",SUMIF(LerXml!B:B,Relatorio!B1117,LerXml!BE:BE))</f>
        <v/>
      </c>
      <c r="I1117" s="68" t="str">
        <f aca="false">IF(AND($F1117="",$G1117="",$H1117=""), "", IF(SUM(F1117:H1117)-D1117 &lt; 0,0,SUM(F1117:H1117)-D1117))</f>
        <v/>
      </c>
    </row>
    <row r="1118" customFormat="false" ht="13.8" hidden="false" customHeight="true" outlineLevel="0" collapsed="false">
      <c r="A1118" s="71"/>
      <c r="B1118" s="72"/>
      <c r="C1118" s="71"/>
      <c r="D1118" s="67" t="str">
        <f aca="false">IF($B1118="", "",SUMIF(LerXml!B:B,Relatorio!B1118,LerXml!W:W))</f>
        <v/>
      </c>
      <c r="E1118" s="67" t="str">
        <f aca="false">IF($B1118="", "",SUMIF(LerXml!B:B,Relatorio!B1118,LerXml!AX:AX))</f>
        <v/>
      </c>
      <c r="F1118" s="68" t="str">
        <f aca="false">IF($B1118="", "",SUMIF(LerXml!B:B,Relatorio!B1118,LerXml!BA:BA))</f>
        <v/>
      </c>
      <c r="G1118" s="67" t="str">
        <f aca="false">IF($B1118="", "",SUMIF(LerXml!B:B,Relatorio!B1118,LerXml!BB:BB))</f>
        <v/>
      </c>
      <c r="H1118" s="67" t="str">
        <f aca="false">IF($B1118="", "",SUMIF(LerXml!B:B,Relatorio!B1118,LerXml!BE:BE))</f>
        <v/>
      </c>
      <c r="I1118" s="68" t="str">
        <f aca="false">IF(AND($F1118="",$G1118="",$H1118=""), "", IF(SUM(F1118:H1118)-D1118 &lt; 0,0,SUM(F1118:H1118)-D1118))</f>
        <v/>
      </c>
    </row>
    <row r="1119" customFormat="false" ht="13.8" hidden="false" customHeight="true" outlineLevel="0" collapsed="false">
      <c r="A1119" s="71"/>
      <c r="B1119" s="72"/>
      <c r="C1119" s="71"/>
      <c r="D1119" s="67" t="str">
        <f aca="false">IF($B1119="", "",SUMIF(LerXml!B:B,Relatorio!B1119,LerXml!W:W))</f>
        <v/>
      </c>
      <c r="E1119" s="67" t="str">
        <f aca="false">IF($B1119="", "",SUMIF(LerXml!B:B,Relatorio!B1119,LerXml!AX:AX))</f>
        <v/>
      </c>
      <c r="F1119" s="68" t="str">
        <f aca="false">IF($B1119="", "",SUMIF(LerXml!B:B,Relatorio!B1119,LerXml!BA:BA))</f>
        <v/>
      </c>
      <c r="G1119" s="67" t="str">
        <f aca="false">IF($B1119="", "",SUMIF(LerXml!B:B,Relatorio!B1119,LerXml!BB:BB))</f>
        <v/>
      </c>
      <c r="H1119" s="67" t="str">
        <f aca="false">IF($B1119="", "",SUMIF(LerXml!B:B,Relatorio!B1119,LerXml!BE:BE))</f>
        <v/>
      </c>
      <c r="I1119" s="68" t="str">
        <f aca="false">IF(AND($F1119="",$G1119="",$H1119=""), "", IF(SUM(F1119:H1119)-D1119 &lt; 0,0,SUM(F1119:H1119)-D1119))</f>
        <v/>
      </c>
    </row>
    <row r="1120" customFormat="false" ht="13.8" hidden="false" customHeight="true" outlineLevel="0" collapsed="false">
      <c r="A1120" s="71"/>
      <c r="B1120" s="72"/>
      <c r="C1120" s="71"/>
      <c r="D1120" s="67" t="str">
        <f aca="false">IF($B1120="", "",SUMIF(LerXml!B:B,Relatorio!B1120,LerXml!W:W))</f>
        <v/>
      </c>
      <c r="E1120" s="67" t="str">
        <f aca="false">IF($B1120="", "",SUMIF(LerXml!B:B,Relatorio!B1120,LerXml!AX:AX))</f>
        <v/>
      </c>
      <c r="F1120" s="68" t="str">
        <f aca="false">IF($B1120="", "",SUMIF(LerXml!B:B,Relatorio!B1120,LerXml!BA:BA))</f>
        <v/>
      </c>
      <c r="G1120" s="67" t="str">
        <f aca="false">IF($B1120="", "",SUMIF(LerXml!B:B,Relatorio!B1120,LerXml!BB:BB))</f>
        <v/>
      </c>
      <c r="H1120" s="67" t="str">
        <f aca="false">IF($B1120="", "",SUMIF(LerXml!B:B,Relatorio!B1120,LerXml!BE:BE))</f>
        <v/>
      </c>
      <c r="I1120" s="68" t="str">
        <f aca="false">IF(AND($F1120="",$G1120="",$H1120=""), "", IF(SUM(F1120:H1120)-D1120 &lt; 0,0,SUM(F1120:H1120)-D1120))</f>
        <v/>
      </c>
    </row>
    <row r="1121" customFormat="false" ht="13.8" hidden="false" customHeight="true" outlineLevel="0" collapsed="false">
      <c r="A1121" s="71"/>
      <c r="B1121" s="72"/>
      <c r="C1121" s="71"/>
      <c r="D1121" s="67" t="str">
        <f aca="false">IF($B1121="", "",SUMIF(LerXml!B:B,Relatorio!B1121,LerXml!W:W))</f>
        <v/>
      </c>
      <c r="E1121" s="67" t="str">
        <f aca="false">IF($B1121="", "",SUMIF(LerXml!B:B,Relatorio!B1121,LerXml!AX:AX))</f>
        <v/>
      </c>
      <c r="F1121" s="68" t="str">
        <f aca="false">IF($B1121="", "",SUMIF(LerXml!B:B,Relatorio!B1121,LerXml!BA:BA))</f>
        <v/>
      </c>
      <c r="G1121" s="67" t="str">
        <f aca="false">IF($B1121="", "",SUMIF(LerXml!B:B,Relatorio!B1121,LerXml!BB:BB))</f>
        <v/>
      </c>
      <c r="H1121" s="67" t="str">
        <f aca="false">IF($B1121="", "",SUMIF(LerXml!B:B,Relatorio!B1121,LerXml!BE:BE))</f>
        <v/>
      </c>
      <c r="I1121" s="68" t="str">
        <f aca="false">IF(AND($F1121="",$G1121="",$H1121=""), "", IF(SUM(F1121:H1121)-D1121 &lt; 0,0,SUM(F1121:H1121)-D1121))</f>
        <v/>
      </c>
    </row>
    <row r="1122" customFormat="false" ht="13.8" hidden="false" customHeight="true" outlineLevel="0" collapsed="false">
      <c r="A1122" s="71"/>
      <c r="B1122" s="72"/>
      <c r="C1122" s="71"/>
      <c r="D1122" s="67" t="str">
        <f aca="false">IF($B1122="", "",SUMIF(LerXml!B:B,Relatorio!B1122,LerXml!W:W))</f>
        <v/>
      </c>
      <c r="E1122" s="67" t="str">
        <f aca="false">IF($B1122="", "",SUMIF(LerXml!B:B,Relatorio!B1122,LerXml!AX:AX))</f>
        <v/>
      </c>
      <c r="F1122" s="68" t="str">
        <f aca="false">IF($B1122="", "",SUMIF(LerXml!B:B,Relatorio!B1122,LerXml!BA:BA))</f>
        <v/>
      </c>
      <c r="G1122" s="67" t="str">
        <f aca="false">IF($B1122="", "",SUMIF(LerXml!B:B,Relatorio!B1122,LerXml!BB:BB))</f>
        <v/>
      </c>
      <c r="H1122" s="67" t="str">
        <f aca="false">IF($B1122="", "",SUMIF(LerXml!B:B,Relatorio!B1122,LerXml!BE:BE))</f>
        <v/>
      </c>
      <c r="I1122" s="68" t="str">
        <f aca="false">IF(AND($F1122="",$G1122="",$H1122=""), "", IF(SUM(F1122:H1122)-D1122 &lt; 0,0,SUM(F1122:H1122)-D1122))</f>
        <v/>
      </c>
    </row>
    <row r="1123" customFormat="false" ht="13.8" hidden="false" customHeight="true" outlineLevel="0" collapsed="false">
      <c r="A1123" s="71"/>
      <c r="B1123" s="72"/>
      <c r="C1123" s="71"/>
      <c r="D1123" s="67" t="str">
        <f aca="false">IF($B1123="", "",SUMIF(LerXml!B:B,Relatorio!B1123,LerXml!W:W))</f>
        <v/>
      </c>
      <c r="E1123" s="67" t="str">
        <f aca="false">IF($B1123="", "",SUMIF(LerXml!B:B,Relatorio!B1123,LerXml!AX:AX))</f>
        <v/>
      </c>
      <c r="F1123" s="68" t="str">
        <f aca="false">IF($B1123="", "",SUMIF(LerXml!B:B,Relatorio!B1123,LerXml!BA:BA))</f>
        <v/>
      </c>
      <c r="G1123" s="67" t="str">
        <f aca="false">IF($B1123="", "",SUMIF(LerXml!B:B,Relatorio!B1123,LerXml!BB:BB))</f>
        <v/>
      </c>
      <c r="H1123" s="67" t="str">
        <f aca="false">IF($B1123="", "",SUMIF(LerXml!B:B,Relatorio!B1123,LerXml!BE:BE))</f>
        <v/>
      </c>
      <c r="I1123" s="68" t="str">
        <f aca="false">IF(AND($F1123="",$G1123="",$H1123=""), "", IF(SUM(F1123:H1123)-D1123 &lt; 0,0,SUM(F1123:H1123)-D1123))</f>
        <v/>
      </c>
    </row>
    <row r="1124" customFormat="false" ht="13.8" hidden="false" customHeight="true" outlineLevel="0" collapsed="false">
      <c r="A1124" s="71"/>
      <c r="B1124" s="72"/>
      <c r="C1124" s="71"/>
      <c r="D1124" s="67" t="str">
        <f aca="false">IF($B1124="", "",SUMIF(LerXml!B:B,Relatorio!B1124,LerXml!W:W))</f>
        <v/>
      </c>
      <c r="E1124" s="67" t="str">
        <f aca="false">IF($B1124="", "",SUMIF(LerXml!B:B,Relatorio!B1124,LerXml!AX:AX))</f>
        <v/>
      </c>
      <c r="F1124" s="68" t="str">
        <f aca="false">IF($B1124="", "",SUMIF(LerXml!B:B,Relatorio!B1124,LerXml!BA:BA))</f>
        <v/>
      </c>
      <c r="G1124" s="67" t="str">
        <f aca="false">IF($B1124="", "",SUMIF(LerXml!B:B,Relatorio!B1124,LerXml!BB:BB))</f>
        <v/>
      </c>
      <c r="H1124" s="67" t="str">
        <f aca="false">IF($B1124="", "",SUMIF(LerXml!B:B,Relatorio!B1124,LerXml!BE:BE))</f>
        <v/>
      </c>
      <c r="I1124" s="68" t="str">
        <f aca="false">IF(AND($F1124="",$G1124="",$H1124=""), "", IF(SUM(F1124:H1124)-D1124 &lt; 0,0,SUM(F1124:H1124)-D1124))</f>
        <v/>
      </c>
    </row>
    <row r="1125" customFormat="false" ht="13.8" hidden="false" customHeight="true" outlineLevel="0" collapsed="false">
      <c r="A1125" s="71"/>
      <c r="B1125" s="72"/>
      <c r="C1125" s="71"/>
      <c r="D1125" s="67" t="str">
        <f aca="false">IF($B1125="", "",SUMIF(LerXml!B:B,Relatorio!B1125,LerXml!W:W))</f>
        <v/>
      </c>
      <c r="E1125" s="67" t="str">
        <f aca="false">IF($B1125="", "",SUMIF(LerXml!B:B,Relatorio!B1125,LerXml!AX:AX))</f>
        <v/>
      </c>
      <c r="F1125" s="68" t="str">
        <f aca="false">IF($B1125="", "",SUMIF(LerXml!B:B,Relatorio!B1125,LerXml!BA:BA))</f>
        <v/>
      </c>
      <c r="G1125" s="67" t="str">
        <f aca="false">IF($B1125="", "",SUMIF(LerXml!B:B,Relatorio!B1125,LerXml!BB:BB))</f>
        <v/>
      </c>
      <c r="H1125" s="67" t="str">
        <f aca="false">IF($B1125="", "",SUMIF(LerXml!B:B,Relatorio!B1125,LerXml!BE:BE))</f>
        <v/>
      </c>
      <c r="I1125" s="68" t="str">
        <f aca="false">IF(AND($F1125="",$G1125="",$H1125=""), "", IF(SUM(F1125:H1125)-D1125 &lt; 0,0,SUM(F1125:H1125)-D1125))</f>
        <v/>
      </c>
    </row>
    <row r="1126" customFormat="false" ht="13.8" hidden="false" customHeight="true" outlineLevel="0" collapsed="false">
      <c r="A1126" s="71"/>
      <c r="B1126" s="72"/>
      <c r="C1126" s="71"/>
      <c r="D1126" s="67" t="str">
        <f aca="false">IF($B1126="", "",SUMIF(LerXml!B:B,Relatorio!B1126,LerXml!W:W))</f>
        <v/>
      </c>
      <c r="E1126" s="67" t="str">
        <f aca="false">IF($B1126="", "",SUMIF(LerXml!B:B,Relatorio!B1126,LerXml!AX:AX))</f>
        <v/>
      </c>
      <c r="F1126" s="68" t="str">
        <f aca="false">IF($B1126="", "",SUMIF(LerXml!B:B,Relatorio!B1126,LerXml!BA:BA))</f>
        <v/>
      </c>
      <c r="G1126" s="67" t="str">
        <f aca="false">IF($B1126="", "",SUMIF(LerXml!B:B,Relatorio!B1126,LerXml!BB:BB))</f>
        <v/>
      </c>
      <c r="H1126" s="67" t="str">
        <f aca="false">IF($B1126="", "",SUMIF(LerXml!B:B,Relatorio!B1126,LerXml!BE:BE))</f>
        <v/>
      </c>
      <c r="I1126" s="68" t="str">
        <f aca="false">IF(AND($F1126="",$G1126="",$H1126=""), "", IF(SUM(F1126:H1126)-D1126 &lt; 0,0,SUM(F1126:H1126)-D1126))</f>
        <v/>
      </c>
    </row>
    <row r="1127" customFormat="false" ht="13.8" hidden="false" customHeight="true" outlineLevel="0" collapsed="false">
      <c r="A1127" s="71"/>
      <c r="B1127" s="72"/>
      <c r="C1127" s="71"/>
      <c r="D1127" s="67" t="str">
        <f aca="false">IF($B1127="", "",SUMIF(LerXml!B:B,Relatorio!B1127,LerXml!W:W))</f>
        <v/>
      </c>
      <c r="E1127" s="67" t="str">
        <f aca="false">IF($B1127="", "",SUMIF(LerXml!B:B,Relatorio!B1127,LerXml!AX:AX))</f>
        <v/>
      </c>
      <c r="F1127" s="68" t="str">
        <f aca="false">IF($B1127="", "",SUMIF(LerXml!B:B,Relatorio!B1127,LerXml!BA:BA))</f>
        <v/>
      </c>
      <c r="G1127" s="67" t="str">
        <f aca="false">IF($B1127="", "",SUMIF(LerXml!B:B,Relatorio!B1127,LerXml!BB:BB))</f>
        <v/>
      </c>
      <c r="H1127" s="67" t="str">
        <f aca="false">IF($B1127="", "",SUMIF(LerXml!B:B,Relatorio!B1127,LerXml!BE:BE))</f>
        <v/>
      </c>
      <c r="I1127" s="68" t="str">
        <f aca="false">IF(AND($F1127="",$G1127="",$H1127=""), "", IF(SUM(F1127:H1127)-D1127 &lt; 0,0,SUM(F1127:H1127)-D1127))</f>
        <v/>
      </c>
    </row>
    <row r="1128" customFormat="false" ht="13.8" hidden="false" customHeight="true" outlineLevel="0" collapsed="false">
      <c r="A1128" s="71"/>
      <c r="B1128" s="72"/>
      <c r="C1128" s="71"/>
      <c r="D1128" s="67" t="str">
        <f aca="false">IF($B1128="", "",SUMIF(LerXml!B:B,Relatorio!B1128,LerXml!W:W))</f>
        <v/>
      </c>
      <c r="E1128" s="67" t="str">
        <f aca="false">IF($B1128="", "",SUMIF(LerXml!B:B,Relatorio!B1128,LerXml!AX:AX))</f>
        <v/>
      </c>
      <c r="F1128" s="68" t="str">
        <f aca="false">IF($B1128="", "",SUMIF(LerXml!B:B,Relatorio!B1128,LerXml!BA:BA))</f>
        <v/>
      </c>
      <c r="G1128" s="67" t="str">
        <f aca="false">IF($B1128="", "",SUMIF(LerXml!B:B,Relatorio!B1128,LerXml!BB:BB))</f>
        <v/>
      </c>
      <c r="H1128" s="67" t="str">
        <f aca="false">IF($B1128="", "",SUMIF(LerXml!B:B,Relatorio!B1128,LerXml!BE:BE))</f>
        <v/>
      </c>
      <c r="I1128" s="68" t="str">
        <f aca="false">IF(AND($F1128="",$G1128="",$H1128=""), "", IF(SUM(F1128:H1128)-D1128 &lt; 0,0,SUM(F1128:H1128)-D1128))</f>
        <v/>
      </c>
    </row>
    <row r="1129" customFormat="false" ht="13.8" hidden="false" customHeight="true" outlineLevel="0" collapsed="false">
      <c r="A1129" s="71"/>
      <c r="B1129" s="72"/>
      <c r="C1129" s="71"/>
      <c r="D1129" s="67" t="str">
        <f aca="false">IF($B1129="", "",SUMIF(LerXml!B:B,Relatorio!B1129,LerXml!W:W))</f>
        <v/>
      </c>
      <c r="E1129" s="67" t="str">
        <f aca="false">IF($B1129="", "",SUMIF(LerXml!B:B,Relatorio!B1129,LerXml!AX:AX))</f>
        <v/>
      </c>
      <c r="F1129" s="68" t="str">
        <f aca="false">IF($B1129="", "",SUMIF(LerXml!B:B,Relatorio!B1129,LerXml!BA:BA))</f>
        <v/>
      </c>
      <c r="G1129" s="67" t="str">
        <f aca="false">IF($B1129="", "",SUMIF(LerXml!B:B,Relatorio!B1129,LerXml!BB:BB))</f>
        <v/>
      </c>
      <c r="H1129" s="67" t="str">
        <f aca="false">IF($B1129="", "",SUMIF(LerXml!B:B,Relatorio!B1129,LerXml!BE:BE))</f>
        <v/>
      </c>
      <c r="I1129" s="68" t="str">
        <f aca="false">IF(AND($F1129="",$G1129="",$H1129=""), "", IF(SUM(F1129:H1129)-D1129 &lt; 0,0,SUM(F1129:H1129)-D1129))</f>
        <v/>
      </c>
    </row>
    <row r="1130" customFormat="false" ht="13.8" hidden="false" customHeight="true" outlineLevel="0" collapsed="false">
      <c r="A1130" s="71"/>
      <c r="B1130" s="72"/>
      <c r="C1130" s="71"/>
      <c r="D1130" s="67" t="str">
        <f aca="false">IF($B1130="", "",SUMIF(LerXml!B:B,Relatorio!B1130,LerXml!W:W))</f>
        <v/>
      </c>
      <c r="E1130" s="67" t="str">
        <f aca="false">IF($B1130="", "",SUMIF(LerXml!B:B,Relatorio!B1130,LerXml!AX:AX))</f>
        <v/>
      </c>
      <c r="F1130" s="68" t="str">
        <f aca="false">IF($B1130="", "",SUMIF(LerXml!B:B,Relatorio!B1130,LerXml!BA:BA))</f>
        <v/>
      </c>
      <c r="G1130" s="67" t="str">
        <f aca="false">IF($B1130="", "",SUMIF(LerXml!B:B,Relatorio!B1130,LerXml!BB:BB))</f>
        <v/>
      </c>
      <c r="H1130" s="67" t="str">
        <f aca="false">IF($B1130="", "",SUMIF(LerXml!B:B,Relatorio!B1130,LerXml!BE:BE))</f>
        <v/>
      </c>
      <c r="I1130" s="68" t="str">
        <f aca="false">IF(AND($F1130="",$G1130="",$H1130=""), "", IF(SUM(F1130:H1130)-D1130 &lt; 0,0,SUM(F1130:H1130)-D1130))</f>
        <v/>
      </c>
    </row>
    <row r="1131" customFormat="false" ht="13.8" hidden="false" customHeight="true" outlineLevel="0" collapsed="false">
      <c r="A1131" s="71"/>
      <c r="B1131" s="72"/>
      <c r="C1131" s="71"/>
      <c r="D1131" s="67" t="str">
        <f aca="false">IF($B1131="", "",SUMIF(LerXml!B:B,Relatorio!B1131,LerXml!W:W))</f>
        <v/>
      </c>
      <c r="E1131" s="67" t="str">
        <f aca="false">IF($B1131="", "",SUMIF(LerXml!B:B,Relatorio!B1131,LerXml!AX:AX))</f>
        <v/>
      </c>
      <c r="F1131" s="68" t="str">
        <f aca="false">IF($B1131="", "",SUMIF(LerXml!B:B,Relatorio!B1131,LerXml!BA:BA))</f>
        <v/>
      </c>
      <c r="G1131" s="67" t="str">
        <f aca="false">IF($B1131="", "",SUMIF(LerXml!B:B,Relatorio!B1131,LerXml!BB:BB))</f>
        <v/>
      </c>
      <c r="H1131" s="67" t="str">
        <f aca="false">IF($B1131="", "",SUMIF(LerXml!B:B,Relatorio!B1131,LerXml!BE:BE))</f>
        <v/>
      </c>
      <c r="I1131" s="68" t="str">
        <f aca="false">IF(AND($F1131="",$G1131="",$H1131=""), "", IF(SUM(F1131:H1131)-D1131 &lt; 0,0,SUM(F1131:H1131)-D1131))</f>
        <v/>
      </c>
    </row>
    <row r="1132" customFormat="false" ht="13.8" hidden="false" customHeight="true" outlineLevel="0" collapsed="false">
      <c r="A1132" s="71"/>
      <c r="B1132" s="72"/>
      <c r="C1132" s="71"/>
      <c r="D1132" s="67" t="str">
        <f aca="false">IF($B1132="", "",SUMIF(LerXml!B:B,Relatorio!B1132,LerXml!W:W))</f>
        <v/>
      </c>
      <c r="E1132" s="67" t="str">
        <f aca="false">IF($B1132="", "",SUMIF(LerXml!B:B,Relatorio!B1132,LerXml!AX:AX))</f>
        <v/>
      </c>
      <c r="F1132" s="68" t="str">
        <f aca="false">IF($B1132="", "",SUMIF(LerXml!B:B,Relatorio!B1132,LerXml!BA:BA))</f>
        <v/>
      </c>
      <c r="G1132" s="67" t="str">
        <f aca="false">IF($B1132="", "",SUMIF(LerXml!B:B,Relatorio!B1132,LerXml!BB:BB))</f>
        <v/>
      </c>
      <c r="H1132" s="67" t="str">
        <f aca="false">IF($B1132="", "",SUMIF(LerXml!B:B,Relatorio!B1132,LerXml!BE:BE))</f>
        <v/>
      </c>
      <c r="I1132" s="68" t="str">
        <f aca="false">IF(AND($F1132="",$G1132="",$H1132=""), "", IF(SUM(F1132:H1132)-D1132 &lt; 0,0,SUM(F1132:H1132)-D1132))</f>
        <v/>
      </c>
    </row>
    <row r="1133" customFormat="false" ht="13.8" hidden="false" customHeight="true" outlineLevel="0" collapsed="false">
      <c r="A1133" s="71"/>
      <c r="B1133" s="72"/>
      <c r="C1133" s="71"/>
      <c r="D1133" s="67" t="str">
        <f aca="false">IF($B1133="", "",SUMIF(LerXml!B:B,Relatorio!B1133,LerXml!W:W))</f>
        <v/>
      </c>
      <c r="E1133" s="67" t="str">
        <f aca="false">IF($B1133="", "",SUMIF(LerXml!B:B,Relatorio!B1133,LerXml!AX:AX))</f>
        <v/>
      </c>
      <c r="F1133" s="68" t="str">
        <f aca="false">IF($B1133="", "",SUMIF(LerXml!B:B,Relatorio!B1133,LerXml!BA:BA))</f>
        <v/>
      </c>
      <c r="G1133" s="67" t="str">
        <f aca="false">IF($B1133="", "",SUMIF(LerXml!B:B,Relatorio!B1133,LerXml!BB:BB))</f>
        <v/>
      </c>
      <c r="H1133" s="67" t="str">
        <f aca="false">IF($B1133="", "",SUMIF(LerXml!B:B,Relatorio!B1133,LerXml!BE:BE))</f>
        <v/>
      </c>
      <c r="I1133" s="68" t="str">
        <f aca="false">IF(AND($F1133="",$G1133="",$H1133=""), "", IF(SUM(F1133:H1133)-D1133 &lt; 0,0,SUM(F1133:H1133)-D1133))</f>
        <v/>
      </c>
    </row>
    <row r="1134" customFormat="false" ht="13.8" hidden="false" customHeight="true" outlineLevel="0" collapsed="false">
      <c r="A1134" s="71"/>
      <c r="B1134" s="72"/>
      <c r="C1134" s="71"/>
      <c r="D1134" s="67" t="str">
        <f aca="false">IF($B1134="", "",SUMIF(LerXml!B:B,Relatorio!B1134,LerXml!W:W))</f>
        <v/>
      </c>
      <c r="E1134" s="67" t="str">
        <f aca="false">IF($B1134="", "",SUMIF(LerXml!B:B,Relatorio!B1134,LerXml!AX:AX))</f>
        <v/>
      </c>
      <c r="F1134" s="68" t="str">
        <f aca="false">IF($B1134="", "",SUMIF(LerXml!B:B,Relatorio!B1134,LerXml!BA:BA))</f>
        <v/>
      </c>
      <c r="G1134" s="67" t="str">
        <f aca="false">IF($B1134="", "",SUMIF(LerXml!B:B,Relatorio!B1134,LerXml!BB:BB))</f>
        <v/>
      </c>
      <c r="H1134" s="67" t="str">
        <f aca="false">IF($B1134="", "",SUMIF(LerXml!B:B,Relatorio!B1134,LerXml!BE:BE))</f>
        <v/>
      </c>
      <c r="I1134" s="68" t="str">
        <f aca="false">IF(AND($F1134="",$G1134="",$H1134=""), "", IF(SUM(F1134:H1134)-D1134 &lt; 0,0,SUM(F1134:H1134)-D1134))</f>
        <v/>
      </c>
    </row>
    <row r="1135" customFormat="false" ht="13.8" hidden="false" customHeight="true" outlineLevel="0" collapsed="false">
      <c r="A1135" s="71"/>
      <c r="B1135" s="72"/>
      <c r="C1135" s="71"/>
      <c r="D1135" s="67" t="str">
        <f aca="false">IF($B1135="", "",SUMIF(LerXml!B:B,Relatorio!B1135,LerXml!W:W))</f>
        <v/>
      </c>
      <c r="E1135" s="67" t="str">
        <f aca="false">IF($B1135="", "",SUMIF(LerXml!B:B,Relatorio!B1135,LerXml!AX:AX))</f>
        <v/>
      </c>
      <c r="F1135" s="68" t="str">
        <f aca="false">IF($B1135="", "",SUMIF(LerXml!B:B,Relatorio!B1135,LerXml!BA:BA))</f>
        <v/>
      </c>
      <c r="G1135" s="67" t="str">
        <f aca="false">IF($B1135="", "",SUMIF(LerXml!B:B,Relatorio!B1135,LerXml!BB:BB))</f>
        <v/>
      </c>
      <c r="H1135" s="67" t="str">
        <f aca="false">IF($B1135="", "",SUMIF(LerXml!B:B,Relatorio!B1135,LerXml!BE:BE))</f>
        <v/>
      </c>
      <c r="I1135" s="68" t="str">
        <f aca="false">IF(AND($F1135="",$G1135="",$H1135=""), "", IF(SUM(F1135:H1135)-D1135 &lt; 0,0,SUM(F1135:H1135)-D1135))</f>
        <v/>
      </c>
    </row>
    <row r="1136" customFormat="false" ht="13.8" hidden="false" customHeight="true" outlineLevel="0" collapsed="false">
      <c r="A1136" s="71"/>
      <c r="B1136" s="72"/>
      <c r="C1136" s="71"/>
      <c r="D1136" s="67" t="str">
        <f aca="false">IF($B1136="", "",SUMIF(LerXml!B:B,Relatorio!B1136,LerXml!W:W))</f>
        <v/>
      </c>
      <c r="E1136" s="67" t="str">
        <f aca="false">IF($B1136="", "",SUMIF(LerXml!B:B,Relatorio!B1136,LerXml!AX:AX))</f>
        <v/>
      </c>
      <c r="F1136" s="68" t="str">
        <f aca="false">IF($B1136="", "",SUMIF(LerXml!B:B,Relatorio!B1136,LerXml!BA:BA))</f>
        <v/>
      </c>
      <c r="G1136" s="67" t="str">
        <f aca="false">IF($B1136="", "",SUMIF(LerXml!B:B,Relatorio!B1136,LerXml!BB:BB))</f>
        <v/>
      </c>
      <c r="H1136" s="67" t="str">
        <f aca="false">IF($B1136="", "",SUMIF(LerXml!B:B,Relatorio!B1136,LerXml!BE:BE))</f>
        <v/>
      </c>
      <c r="I1136" s="68" t="str">
        <f aca="false">IF(AND($F1136="",$G1136="",$H1136=""), "", IF(SUM(F1136:H1136)-D1136 &lt; 0,0,SUM(F1136:H1136)-D1136))</f>
        <v/>
      </c>
    </row>
    <row r="1137" customFormat="false" ht="13.8" hidden="false" customHeight="true" outlineLevel="0" collapsed="false">
      <c r="A1137" s="71"/>
      <c r="B1137" s="72"/>
      <c r="C1137" s="71"/>
      <c r="D1137" s="67" t="str">
        <f aca="false">IF($B1137="", "",SUMIF(LerXml!B:B,Relatorio!B1137,LerXml!W:W))</f>
        <v/>
      </c>
      <c r="E1137" s="67" t="str">
        <f aca="false">IF($B1137="", "",SUMIF(LerXml!B:B,Relatorio!B1137,LerXml!AX:AX))</f>
        <v/>
      </c>
      <c r="F1137" s="68" t="str">
        <f aca="false">IF($B1137="", "",SUMIF(LerXml!B:B,Relatorio!B1137,LerXml!BA:BA))</f>
        <v/>
      </c>
      <c r="G1137" s="67" t="str">
        <f aca="false">IF($B1137="", "",SUMIF(LerXml!B:B,Relatorio!B1137,LerXml!BB:BB))</f>
        <v/>
      </c>
      <c r="H1137" s="67" t="str">
        <f aca="false">IF($B1137="", "",SUMIF(LerXml!B:B,Relatorio!B1137,LerXml!BE:BE))</f>
        <v/>
      </c>
      <c r="I1137" s="68" t="str">
        <f aca="false">IF(AND($F1137="",$G1137="",$H1137=""), "", IF(SUM(F1137:H1137)-D1137 &lt; 0,0,SUM(F1137:H1137)-D1137))</f>
        <v/>
      </c>
    </row>
    <row r="1138" customFormat="false" ht="13.8" hidden="false" customHeight="true" outlineLevel="0" collapsed="false">
      <c r="A1138" s="71"/>
      <c r="B1138" s="72"/>
      <c r="C1138" s="71"/>
      <c r="D1138" s="67" t="str">
        <f aca="false">IF($B1138="", "",SUMIF(LerXml!B:B,Relatorio!B1138,LerXml!W:W))</f>
        <v/>
      </c>
      <c r="E1138" s="67" t="str">
        <f aca="false">IF($B1138="", "",SUMIF(LerXml!B:B,Relatorio!B1138,LerXml!AX:AX))</f>
        <v/>
      </c>
      <c r="F1138" s="68" t="str">
        <f aca="false">IF($B1138="", "",SUMIF(LerXml!B:B,Relatorio!B1138,LerXml!BA:BA))</f>
        <v/>
      </c>
      <c r="G1138" s="67" t="str">
        <f aca="false">IF($B1138="", "",SUMIF(LerXml!B:B,Relatorio!B1138,LerXml!BB:BB))</f>
        <v/>
      </c>
      <c r="H1138" s="67" t="str">
        <f aca="false">IF($B1138="", "",SUMIF(LerXml!B:B,Relatorio!B1138,LerXml!BE:BE))</f>
        <v/>
      </c>
      <c r="I1138" s="68" t="str">
        <f aca="false">IF(AND($F1138="",$G1138="",$H1138=""), "", IF(SUM(F1138:H1138)-D1138 &lt; 0,0,SUM(F1138:H1138)-D1138))</f>
        <v/>
      </c>
    </row>
    <row r="1139" customFormat="false" ht="13.8" hidden="false" customHeight="true" outlineLevel="0" collapsed="false">
      <c r="A1139" s="71"/>
      <c r="B1139" s="72"/>
      <c r="C1139" s="71"/>
      <c r="D1139" s="67" t="str">
        <f aca="false">IF($B1139="", "",SUMIF(LerXml!B:B,Relatorio!B1139,LerXml!W:W))</f>
        <v/>
      </c>
      <c r="E1139" s="67" t="str">
        <f aca="false">IF($B1139="", "",SUMIF(LerXml!B:B,Relatorio!B1139,LerXml!AX:AX))</f>
        <v/>
      </c>
      <c r="F1139" s="68" t="str">
        <f aca="false">IF($B1139="", "",SUMIF(LerXml!B:B,Relatorio!B1139,LerXml!BA:BA))</f>
        <v/>
      </c>
      <c r="G1139" s="67" t="str">
        <f aca="false">IF($B1139="", "",SUMIF(LerXml!B:B,Relatorio!B1139,LerXml!BB:BB))</f>
        <v/>
      </c>
      <c r="H1139" s="67" t="str">
        <f aca="false">IF($B1139="", "",SUMIF(LerXml!B:B,Relatorio!B1139,LerXml!BE:BE))</f>
        <v/>
      </c>
      <c r="I1139" s="68" t="str">
        <f aca="false">IF(AND($F1139="",$G1139="",$H1139=""), "", IF(SUM(F1139:H1139)-D1139 &lt; 0,0,SUM(F1139:H1139)-D1139))</f>
        <v/>
      </c>
    </row>
    <row r="1140" customFormat="false" ht="13.8" hidden="false" customHeight="true" outlineLevel="0" collapsed="false">
      <c r="A1140" s="71"/>
      <c r="B1140" s="72"/>
      <c r="C1140" s="71"/>
      <c r="D1140" s="67" t="str">
        <f aca="false">IF($B1140="", "",SUMIF(LerXml!B:B,Relatorio!B1140,LerXml!W:W))</f>
        <v/>
      </c>
      <c r="E1140" s="67" t="str">
        <f aca="false">IF($B1140="", "",SUMIF(LerXml!B:B,Relatorio!B1140,LerXml!AX:AX))</f>
        <v/>
      </c>
      <c r="F1140" s="68" t="str">
        <f aca="false">IF($B1140="", "",SUMIF(LerXml!B:B,Relatorio!B1140,LerXml!BA:BA))</f>
        <v/>
      </c>
      <c r="G1140" s="67" t="str">
        <f aca="false">IF($B1140="", "",SUMIF(LerXml!B:B,Relatorio!B1140,LerXml!BB:BB))</f>
        <v/>
      </c>
      <c r="H1140" s="67" t="str">
        <f aca="false">IF($B1140="", "",SUMIF(LerXml!B:B,Relatorio!B1140,LerXml!BE:BE))</f>
        <v/>
      </c>
      <c r="I1140" s="68" t="str">
        <f aca="false">IF(AND($F1140="",$G1140="",$H1140=""), "", IF(SUM(F1140:H1140)-D1140 &lt; 0,0,SUM(F1140:H1140)-D1140))</f>
        <v/>
      </c>
    </row>
    <row r="1141" customFormat="false" ht="13.8" hidden="false" customHeight="true" outlineLevel="0" collapsed="false">
      <c r="A1141" s="71"/>
      <c r="B1141" s="72"/>
      <c r="C1141" s="71"/>
      <c r="D1141" s="67" t="str">
        <f aca="false">IF($B1141="", "",SUMIF(LerXml!B:B,Relatorio!B1141,LerXml!W:W))</f>
        <v/>
      </c>
      <c r="E1141" s="67" t="str">
        <f aca="false">IF($B1141="", "",SUMIF(LerXml!B:B,Relatorio!B1141,LerXml!AX:AX))</f>
        <v/>
      </c>
      <c r="F1141" s="68" t="str">
        <f aca="false">IF($B1141="", "",SUMIF(LerXml!B:B,Relatorio!B1141,LerXml!BA:BA))</f>
        <v/>
      </c>
      <c r="G1141" s="67" t="str">
        <f aca="false">IF($B1141="", "",SUMIF(LerXml!B:B,Relatorio!B1141,LerXml!BB:BB))</f>
        <v/>
      </c>
      <c r="H1141" s="67" t="str">
        <f aca="false">IF($B1141="", "",SUMIF(LerXml!B:B,Relatorio!B1141,LerXml!BE:BE))</f>
        <v/>
      </c>
      <c r="I1141" s="68" t="str">
        <f aca="false">IF(AND($F1141="",$G1141="",$H1141=""), "", IF(SUM(F1141:H1141)-D1141 &lt; 0,0,SUM(F1141:H1141)-D1141))</f>
        <v/>
      </c>
    </row>
    <row r="1142" customFormat="false" ht="13.8" hidden="false" customHeight="true" outlineLevel="0" collapsed="false">
      <c r="A1142" s="71"/>
      <c r="B1142" s="72"/>
      <c r="C1142" s="71"/>
      <c r="D1142" s="67" t="str">
        <f aca="false">IF($B1142="", "",SUMIF(LerXml!B:B,Relatorio!B1142,LerXml!W:W))</f>
        <v/>
      </c>
      <c r="E1142" s="67" t="str">
        <f aca="false">IF($B1142="", "",SUMIF(LerXml!B:B,Relatorio!B1142,LerXml!AX:AX))</f>
        <v/>
      </c>
      <c r="F1142" s="68" t="str">
        <f aca="false">IF($B1142="", "",SUMIF(LerXml!B:B,Relatorio!B1142,LerXml!BA:BA))</f>
        <v/>
      </c>
      <c r="G1142" s="67" t="str">
        <f aca="false">IF($B1142="", "",SUMIF(LerXml!B:B,Relatorio!B1142,LerXml!BB:BB))</f>
        <v/>
      </c>
      <c r="H1142" s="67" t="str">
        <f aca="false">IF($B1142="", "",SUMIF(LerXml!B:B,Relatorio!B1142,LerXml!BE:BE))</f>
        <v/>
      </c>
      <c r="I1142" s="68" t="str">
        <f aca="false">IF(AND($F1142="",$G1142="",$H1142=""), "", IF(SUM(F1142:H1142)-D1142 &lt; 0,0,SUM(F1142:H1142)-D1142))</f>
        <v/>
      </c>
    </row>
    <row r="1143" customFormat="false" ht="13.8" hidden="false" customHeight="true" outlineLevel="0" collapsed="false">
      <c r="A1143" s="71"/>
      <c r="B1143" s="72"/>
      <c r="C1143" s="71"/>
      <c r="D1143" s="67" t="str">
        <f aca="false">IF($B1143="", "",SUMIF(LerXml!B:B,Relatorio!B1143,LerXml!W:W))</f>
        <v/>
      </c>
      <c r="E1143" s="67" t="str">
        <f aca="false">IF($B1143="", "",SUMIF(LerXml!B:B,Relatorio!B1143,LerXml!AX:AX))</f>
        <v/>
      </c>
      <c r="F1143" s="68" t="str">
        <f aca="false">IF($B1143="", "",SUMIF(LerXml!B:B,Relatorio!B1143,LerXml!BA:BA))</f>
        <v/>
      </c>
      <c r="G1143" s="67" t="str">
        <f aca="false">IF($B1143="", "",SUMIF(LerXml!B:B,Relatorio!B1143,LerXml!BB:BB))</f>
        <v/>
      </c>
      <c r="H1143" s="67" t="str">
        <f aca="false">IF($B1143="", "",SUMIF(LerXml!B:B,Relatorio!B1143,LerXml!BE:BE))</f>
        <v/>
      </c>
      <c r="I1143" s="68" t="str">
        <f aca="false">IF(AND($F1143="",$G1143="",$H1143=""), "", IF(SUM(F1143:H1143)-D1143 &lt; 0,0,SUM(F1143:H1143)-D1143))</f>
        <v/>
      </c>
    </row>
    <row r="1144" customFormat="false" ht="13.8" hidden="false" customHeight="true" outlineLevel="0" collapsed="false">
      <c r="A1144" s="71"/>
      <c r="B1144" s="72"/>
      <c r="C1144" s="71"/>
      <c r="D1144" s="67" t="str">
        <f aca="false">IF($B1144="", "",SUMIF(LerXml!B:B,Relatorio!B1144,LerXml!W:W))</f>
        <v/>
      </c>
      <c r="E1144" s="67" t="str">
        <f aca="false">IF($B1144="", "",SUMIF(LerXml!B:B,Relatorio!B1144,LerXml!AX:AX))</f>
        <v/>
      </c>
      <c r="F1144" s="68" t="str">
        <f aca="false">IF($B1144="", "",SUMIF(LerXml!B:B,Relatorio!B1144,LerXml!BA:BA))</f>
        <v/>
      </c>
      <c r="G1144" s="67" t="str">
        <f aca="false">IF($B1144="", "",SUMIF(LerXml!B:B,Relatorio!B1144,LerXml!BB:BB))</f>
        <v/>
      </c>
      <c r="H1144" s="67" t="str">
        <f aca="false">IF($B1144="", "",SUMIF(LerXml!B:B,Relatorio!B1144,LerXml!BE:BE))</f>
        <v/>
      </c>
      <c r="I1144" s="68" t="str">
        <f aca="false">IF(AND($F1144="",$G1144="",$H1144=""), "", IF(SUM(F1144:H1144)-D1144 &lt; 0,0,SUM(F1144:H1144)-D1144))</f>
        <v/>
      </c>
    </row>
    <row r="1145" customFormat="false" ht="13.8" hidden="false" customHeight="true" outlineLevel="0" collapsed="false">
      <c r="A1145" s="71"/>
      <c r="B1145" s="72"/>
      <c r="C1145" s="71"/>
      <c r="D1145" s="67" t="str">
        <f aca="false">IF($B1145="", "",SUMIF(LerXml!B:B,Relatorio!B1145,LerXml!W:W))</f>
        <v/>
      </c>
      <c r="E1145" s="67" t="str">
        <f aca="false">IF($B1145="", "",SUMIF(LerXml!B:B,Relatorio!B1145,LerXml!AX:AX))</f>
        <v/>
      </c>
      <c r="F1145" s="68" t="str">
        <f aca="false">IF($B1145="", "",SUMIF(LerXml!B:B,Relatorio!B1145,LerXml!BA:BA))</f>
        <v/>
      </c>
      <c r="G1145" s="67" t="str">
        <f aca="false">IF($B1145="", "",SUMIF(LerXml!B:B,Relatorio!B1145,LerXml!BB:BB))</f>
        <v/>
      </c>
      <c r="H1145" s="67" t="str">
        <f aca="false">IF($B1145="", "",SUMIF(LerXml!B:B,Relatorio!B1145,LerXml!BE:BE))</f>
        <v/>
      </c>
      <c r="I1145" s="68" t="str">
        <f aca="false">IF(AND($F1145="",$G1145="",$H1145=""), "", IF(SUM(F1145:H1145)-D1145 &lt; 0,0,SUM(F1145:H1145)-D1145))</f>
        <v/>
      </c>
    </row>
    <row r="1146" customFormat="false" ht="13.8" hidden="false" customHeight="true" outlineLevel="0" collapsed="false">
      <c r="A1146" s="71"/>
      <c r="B1146" s="72"/>
      <c r="C1146" s="71"/>
      <c r="D1146" s="67" t="str">
        <f aca="false">IF($B1146="", "",SUMIF(LerXml!B:B,Relatorio!B1146,LerXml!W:W))</f>
        <v/>
      </c>
      <c r="E1146" s="67" t="str">
        <f aca="false">IF($B1146="", "",SUMIF(LerXml!B:B,Relatorio!B1146,LerXml!AX:AX))</f>
        <v/>
      </c>
      <c r="F1146" s="68" t="str">
        <f aca="false">IF($B1146="", "",SUMIF(LerXml!B:B,Relatorio!B1146,LerXml!BA:BA))</f>
        <v/>
      </c>
      <c r="G1146" s="67" t="str">
        <f aca="false">IF($B1146="", "",SUMIF(LerXml!B:B,Relatorio!B1146,LerXml!BB:BB))</f>
        <v/>
      </c>
      <c r="H1146" s="67" t="str">
        <f aca="false">IF($B1146="", "",SUMIF(LerXml!B:B,Relatorio!B1146,LerXml!BE:BE))</f>
        <v/>
      </c>
      <c r="I1146" s="68" t="str">
        <f aca="false">IF(AND($F1146="",$G1146="",$H1146=""), "", IF(SUM(F1146:H1146)-D1146 &lt; 0,0,SUM(F1146:H1146)-D1146))</f>
        <v/>
      </c>
    </row>
    <row r="1147" customFormat="false" ht="13.8" hidden="false" customHeight="true" outlineLevel="0" collapsed="false">
      <c r="A1147" s="71"/>
      <c r="B1147" s="72"/>
      <c r="C1147" s="71"/>
      <c r="D1147" s="67" t="str">
        <f aca="false">IF($B1147="", "",SUMIF(LerXml!B:B,Relatorio!B1147,LerXml!W:W))</f>
        <v/>
      </c>
      <c r="E1147" s="67" t="str">
        <f aca="false">IF($B1147="", "",SUMIF(LerXml!B:B,Relatorio!B1147,LerXml!AX:AX))</f>
        <v/>
      </c>
      <c r="F1147" s="68" t="str">
        <f aca="false">IF($B1147="", "",SUMIF(LerXml!B:B,Relatorio!B1147,LerXml!BA:BA))</f>
        <v/>
      </c>
      <c r="G1147" s="67" t="str">
        <f aca="false">IF($B1147="", "",SUMIF(LerXml!B:B,Relatorio!B1147,LerXml!BB:BB))</f>
        <v/>
      </c>
      <c r="H1147" s="67" t="str">
        <f aca="false">IF($B1147="", "",SUMIF(LerXml!B:B,Relatorio!B1147,LerXml!BE:BE))</f>
        <v/>
      </c>
      <c r="I1147" s="68" t="str">
        <f aca="false">IF(AND($F1147="",$G1147="",$H1147=""), "", IF(SUM(F1147:H1147)-D1147 &lt; 0,0,SUM(F1147:H1147)-D1147))</f>
        <v/>
      </c>
    </row>
    <row r="1148" customFormat="false" ht="13.8" hidden="false" customHeight="true" outlineLevel="0" collapsed="false">
      <c r="A1148" s="71"/>
      <c r="B1148" s="72"/>
      <c r="C1148" s="71"/>
      <c r="D1148" s="67" t="str">
        <f aca="false">IF($B1148="", "",SUMIF(LerXml!B:B,Relatorio!B1148,LerXml!W:W))</f>
        <v/>
      </c>
      <c r="E1148" s="67" t="str">
        <f aca="false">IF($B1148="", "",SUMIF(LerXml!B:B,Relatorio!B1148,LerXml!AX:AX))</f>
        <v/>
      </c>
      <c r="F1148" s="68" t="str">
        <f aca="false">IF($B1148="", "",SUMIF(LerXml!B:B,Relatorio!B1148,LerXml!BA:BA))</f>
        <v/>
      </c>
      <c r="G1148" s="67" t="str">
        <f aca="false">IF($B1148="", "",SUMIF(LerXml!B:B,Relatorio!B1148,LerXml!BB:BB))</f>
        <v/>
      </c>
      <c r="H1148" s="67" t="str">
        <f aca="false">IF($B1148="", "",SUMIF(LerXml!B:B,Relatorio!B1148,LerXml!BE:BE))</f>
        <v/>
      </c>
      <c r="I1148" s="68" t="str">
        <f aca="false">IF(AND($F1148="",$G1148="",$H1148=""), "", IF(SUM(F1148:H1148)-D1148 &lt; 0,0,SUM(F1148:H1148)-D1148))</f>
        <v/>
      </c>
    </row>
    <row r="1149" customFormat="false" ht="13.8" hidden="false" customHeight="true" outlineLevel="0" collapsed="false">
      <c r="A1149" s="71"/>
      <c r="B1149" s="72"/>
      <c r="C1149" s="71"/>
      <c r="D1149" s="67" t="str">
        <f aca="false">IF($B1149="", "",SUMIF(LerXml!B:B,Relatorio!B1149,LerXml!W:W))</f>
        <v/>
      </c>
      <c r="E1149" s="67" t="str">
        <f aca="false">IF($B1149="", "",SUMIF(LerXml!B:B,Relatorio!B1149,LerXml!AX:AX))</f>
        <v/>
      </c>
      <c r="F1149" s="68" t="str">
        <f aca="false">IF($B1149="", "",SUMIF(LerXml!B:B,Relatorio!B1149,LerXml!BA:BA))</f>
        <v/>
      </c>
      <c r="G1149" s="67" t="str">
        <f aca="false">IF($B1149="", "",SUMIF(LerXml!B:B,Relatorio!B1149,LerXml!BB:BB))</f>
        <v/>
      </c>
      <c r="H1149" s="67" t="str">
        <f aca="false">IF($B1149="", "",SUMIF(LerXml!B:B,Relatorio!B1149,LerXml!BE:BE))</f>
        <v/>
      </c>
      <c r="I1149" s="68" t="str">
        <f aca="false">IF(AND($F1149="",$G1149="",$H1149=""), "", IF(SUM(F1149:H1149)-D1149 &lt; 0,0,SUM(F1149:H1149)-D1149))</f>
        <v/>
      </c>
    </row>
    <row r="1150" customFormat="false" ht="13.8" hidden="false" customHeight="true" outlineLevel="0" collapsed="false">
      <c r="A1150" s="71"/>
      <c r="B1150" s="72"/>
      <c r="C1150" s="71"/>
      <c r="D1150" s="67" t="str">
        <f aca="false">IF($B1150="", "",SUMIF(LerXml!B:B,Relatorio!B1150,LerXml!W:W))</f>
        <v/>
      </c>
      <c r="E1150" s="67" t="str">
        <f aca="false">IF($B1150="", "",SUMIF(LerXml!B:B,Relatorio!B1150,LerXml!AX:AX))</f>
        <v/>
      </c>
      <c r="F1150" s="68" t="str">
        <f aca="false">IF($B1150="", "",SUMIF(LerXml!B:B,Relatorio!B1150,LerXml!BA:BA))</f>
        <v/>
      </c>
      <c r="G1150" s="67" t="str">
        <f aca="false">IF($B1150="", "",SUMIF(LerXml!B:B,Relatorio!B1150,LerXml!BB:BB))</f>
        <v/>
      </c>
      <c r="H1150" s="67" t="str">
        <f aca="false">IF($B1150="", "",SUMIF(LerXml!B:B,Relatorio!B1150,LerXml!BE:BE))</f>
        <v/>
      </c>
      <c r="I1150" s="68" t="str">
        <f aca="false">IF(AND($F1150="",$G1150="",$H1150=""), "", IF(SUM(F1150:H1150)-D1150 &lt; 0,0,SUM(F1150:H1150)-D1150))</f>
        <v/>
      </c>
    </row>
    <row r="1151" customFormat="false" ht="13.8" hidden="false" customHeight="true" outlineLevel="0" collapsed="false">
      <c r="A1151" s="71"/>
      <c r="B1151" s="72"/>
      <c r="C1151" s="71"/>
      <c r="D1151" s="67" t="str">
        <f aca="false">IF($B1151="", "",SUMIF(LerXml!B:B,Relatorio!B1151,LerXml!W:W))</f>
        <v/>
      </c>
      <c r="E1151" s="67" t="str">
        <f aca="false">IF($B1151="", "",SUMIF(LerXml!B:B,Relatorio!B1151,LerXml!AX:AX))</f>
        <v/>
      </c>
      <c r="F1151" s="68" t="str">
        <f aca="false">IF($B1151="", "",SUMIF(LerXml!B:B,Relatorio!B1151,LerXml!BA:BA))</f>
        <v/>
      </c>
      <c r="G1151" s="67" t="str">
        <f aca="false">IF($B1151="", "",SUMIF(LerXml!B:B,Relatorio!B1151,LerXml!BB:BB))</f>
        <v/>
      </c>
      <c r="H1151" s="67" t="str">
        <f aca="false">IF($B1151="", "",SUMIF(LerXml!B:B,Relatorio!B1151,LerXml!BE:BE))</f>
        <v/>
      </c>
      <c r="I1151" s="68" t="str">
        <f aca="false">IF(AND($F1151="",$G1151="",$H1151=""), "", IF(SUM(F1151:H1151)-D1151 &lt; 0,0,SUM(F1151:H1151)-D1151))</f>
        <v/>
      </c>
    </row>
    <row r="1152" customFormat="false" ht="13.8" hidden="false" customHeight="true" outlineLevel="0" collapsed="false">
      <c r="A1152" s="71"/>
      <c r="B1152" s="72"/>
      <c r="C1152" s="71"/>
      <c r="D1152" s="67" t="str">
        <f aca="false">IF($B1152="", "",SUMIF(LerXml!B:B,Relatorio!B1152,LerXml!W:W))</f>
        <v/>
      </c>
      <c r="E1152" s="67" t="str">
        <f aca="false">IF($B1152="", "",SUMIF(LerXml!B:B,Relatorio!B1152,LerXml!AX:AX))</f>
        <v/>
      </c>
      <c r="F1152" s="68" t="str">
        <f aca="false">IF($B1152="", "",SUMIF(LerXml!B:B,Relatorio!B1152,LerXml!BA:BA))</f>
        <v/>
      </c>
      <c r="G1152" s="67" t="str">
        <f aca="false">IF($B1152="", "",SUMIF(LerXml!B:B,Relatorio!B1152,LerXml!BB:BB))</f>
        <v/>
      </c>
      <c r="H1152" s="67" t="str">
        <f aca="false">IF($B1152="", "",SUMIF(LerXml!B:B,Relatorio!B1152,LerXml!BE:BE))</f>
        <v/>
      </c>
      <c r="I1152" s="68" t="str">
        <f aca="false">IF(AND($F1152="",$G1152="",$H1152=""), "", IF(SUM(F1152:H1152)-D1152 &lt; 0,0,SUM(F1152:H1152)-D1152))</f>
        <v/>
      </c>
    </row>
    <row r="1153" customFormat="false" ht="13.8" hidden="false" customHeight="true" outlineLevel="0" collapsed="false">
      <c r="A1153" s="71"/>
      <c r="B1153" s="72"/>
      <c r="C1153" s="71"/>
      <c r="D1153" s="67" t="str">
        <f aca="false">IF($B1153="", "",SUMIF(LerXml!B:B,Relatorio!B1153,LerXml!W:W))</f>
        <v/>
      </c>
      <c r="E1153" s="67" t="str">
        <f aca="false">IF($B1153="", "",SUMIF(LerXml!B:B,Relatorio!B1153,LerXml!AX:AX))</f>
        <v/>
      </c>
      <c r="F1153" s="68" t="str">
        <f aca="false">IF($B1153="", "",SUMIF(LerXml!B:B,Relatorio!B1153,LerXml!BA:BA))</f>
        <v/>
      </c>
      <c r="G1153" s="67" t="str">
        <f aca="false">IF($B1153="", "",SUMIF(LerXml!B:B,Relatorio!B1153,LerXml!BB:BB))</f>
        <v/>
      </c>
      <c r="H1153" s="67" t="str">
        <f aca="false">IF($B1153="", "",SUMIF(LerXml!B:B,Relatorio!B1153,LerXml!BE:BE))</f>
        <v/>
      </c>
      <c r="I1153" s="68" t="str">
        <f aca="false">IF(AND($F1153="",$G1153="",$H1153=""), "", IF(SUM(F1153:H1153)-D1153 &lt; 0,0,SUM(F1153:H1153)-D1153))</f>
        <v/>
      </c>
    </row>
    <row r="1154" customFormat="false" ht="13.8" hidden="false" customHeight="true" outlineLevel="0" collapsed="false">
      <c r="A1154" s="71"/>
      <c r="B1154" s="72"/>
      <c r="C1154" s="71"/>
      <c r="D1154" s="67" t="str">
        <f aca="false">IF($B1154="", "",SUMIF(LerXml!B:B,Relatorio!B1154,LerXml!W:W))</f>
        <v/>
      </c>
      <c r="E1154" s="67" t="str">
        <f aca="false">IF($B1154="", "",SUMIF(LerXml!B:B,Relatorio!B1154,LerXml!AX:AX))</f>
        <v/>
      </c>
      <c r="F1154" s="68" t="str">
        <f aca="false">IF($B1154="", "",SUMIF(LerXml!B:B,Relatorio!B1154,LerXml!BA:BA))</f>
        <v/>
      </c>
      <c r="G1154" s="67" t="str">
        <f aca="false">IF($B1154="", "",SUMIF(LerXml!B:B,Relatorio!B1154,LerXml!BB:BB))</f>
        <v/>
      </c>
      <c r="H1154" s="67" t="str">
        <f aca="false">IF($B1154="", "",SUMIF(LerXml!B:B,Relatorio!B1154,LerXml!BE:BE))</f>
        <v/>
      </c>
      <c r="I1154" s="68" t="str">
        <f aca="false">IF(AND($F1154="",$G1154="",$H1154=""), "", IF(SUM(F1154:H1154)-D1154 &lt; 0,0,SUM(F1154:H1154)-D1154))</f>
        <v/>
      </c>
    </row>
    <row r="1155" customFormat="false" ht="13.8" hidden="false" customHeight="true" outlineLevel="0" collapsed="false">
      <c r="A1155" s="71"/>
      <c r="B1155" s="72"/>
      <c r="C1155" s="71"/>
      <c r="D1155" s="67" t="str">
        <f aca="false">IF($B1155="", "",SUMIF(LerXml!B:B,Relatorio!B1155,LerXml!W:W))</f>
        <v/>
      </c>
      <c r="E1155" s="67" t="str">
        <f aca="false">IF($B1155="", "",SUMIF(LerXml!B:B,Relatorio!B1155,LerXml!AX:AX))</f>
        <v/>
      </c>
      <c r="F1155" s="68" t="str">
        <f aca="false">IF($B1155="", "",SUMIF(LerXml!B:B,Relatorio!B1155,LerXml!BA:BA))</f>
        <v/>
      </c>
      <c r="G1155" s="67" t="str">
        <f aca="false">IF($B1155="", "",SUMIF(LerXml!B:B,Relatorio!B1155,LerXml!BB:BB))</f>
        <v/>
      </c>
      <c r="H1155" s="67" t="str">
        <f aca="false">IF($B1155="", "",SUMIF(LerXml!B:B,Relatorio!B1155,LerXml!BE:BE))</f>
        <v/>
      </c>
      <c r="I1155" s="68" t="str">
        <f aca="false">IF(AND($F1155="",$G1155="",$H1155=""), "", IF(SUM(F1155:H1155)-D1155 &lt; 0,0,SUM(F1155:H1155)-D1155))</f>
        <v/>
      </c>
    </row>
    <row r="1156" customFormat="false" ht="13.8" hidden="false" customHeight="true" outlineLevel="0" collapsed="false">
      <c r="A1156" s="71"/>
      <c r="B1156" s="72"/>
      <c r="C1156" s="71"/>
      <c r="D1156" s="67" t="str">
        <f aca="false">IF($B1156="", "",SUMIF(LerXml!B:B,Relatorio!B1156,LerXml!W:W))</f>
        <v/>
      </c>
      <c r="E1156" s="67" t="str">
        <f aca="false">IF($B1156="", "",SUMIF(LerXml!B:B,Relatorio!B1156,LerXml!AX:AX))</f>
        <v/>
      </c>
      <c r="F1156" s="68" t="str">
        <f aca="false">IF($B1156="", "",SUMIF(LerXml!B:B,Relatorio!B1156,LerXml!BA:BA))</f>
        <v/>
      </c>
      <c r="G1156" s="67" t="str">
        <f aca="false">IF($B1156="", "",SUMIF(LerXml!B:B,Relatorio!B1156,LerXml!BB:BB))</f>
        <v/>
      </c>
      <c r="H1156" s="67" t="str">
        <f aca="false">IF($B1156="", "",SUMIF(LerXml!B:B,Relatorio!B1156,LerXml!BE:BE))</f>
        <v/>
      </c>
      <c r="I1156" s="68" t="str">
        <f aca="false">IF(AND($F1156="",$G1156="",$H1156=""), "", IF(SUM(F1156:H1156)-D1156 &lt; 0,0,SUM(F1156:H1156)-D1156))</f>
        <v/>
      </c>
    </row>
    <row r="1157" customFormat="false" ht="13.8" hidden="false" customHeight="true" outlineLevel="0" collapsed="false">
      <c r="A1157" s="71"/>
      <c r="B1157" s="72"/>
      <c r="C1157" s="71"/>
      <c r="D1157" s="67" t="str">
        <f aca="false">IF($B1157="", "",SUMIF(LerXml!B:B,Relatorio!B1157,LerXml!W:W))</f>
        <v/>
      </c>
      <c r="E1157" s="67" t="str">
        <f aca="false">IF($B1157="", "",SUMIF(LerXml!B:B,Relatorio!B1157,LerXml!AX:AX))</f>
        <v/>
      </c>
      <c r="F1157" s="68" t="str">
        <f aca="false">IF($B1157="", "",SUMIF(LerXml!B:B,Relatorio!B1157,LerXml!BA:BA))</f>
        <v/>
      </c>
      <c r="G1157" s="67" t="str">
        <f aca="false">IF($B1157="", "",SUMIF(LerXml!B:B,Relatorio!B1157,LerXml!BB:BB))</f>
        <v/>
      </c>
      <c r="H1157" s="67" t="str">
        <f aca="false">IF($B1157="", "",SUMIF(LerXml!B:B,Relatorio!B1157,LerXml!BE:BE))</f>
        <v/>
      </c>
      <c r="I1157" s="68" t="str">
        <f aca="false">IF(AND($F1157="",$G1157="",$H1157=""), "", IF(SUM(F1157:H1157)-D1157 &lt; 0,0,SUM(F1157:H1157)-D1157))</f>
        <v/>
      </c>
    </row>
    <row r="1158" customFormat="false" ht="13.8" hidden="false" customHeight="true" outlineLevel="0" collapsed="false">
      <c r="A1158" s="71"/>
      <c r="B1158" s="72"/>
      <c r="C1158" s="71"/>
      <c r="D1158" s="67" t="str">
        <f aca="false">IF($B1158="", "",SUMIF(LerXml!B:B,Relatorio!B1158,LerXml!W:W))</f>
        <v/>
      </c>
      <c r="E1158" s="67" t="str">
        <f aca="false">IF($B1158="", "",SUMIF(LerXml!B:B,Relatorio!B1158,LerXml!AX:AX))</f>
        <v/>
      </c>
      <c r="F1158" s="68" t="str">
        <f aca="false">IF($B1158="", "",SUMIF(LerXml!B:B,Relatorio!B1158,LerXml!BA:BA))</f>
        <v/>
      </c>
      <c r="G1158" s="67" t="str">
        <f aca="false">IF($B1158="", "",SUMIF(LerXml!B:B,Relatorio!B1158,LerXml!BB:BB))</f>
        <v/>
      </c>
      <c r="H1158" s="67" t="str">
        <f aca="false">IF($B1158="", "",SUMIF(LerXml!B:B,Relatorio!B1158,LerXml!BE:BE))</f>
        <v/>
      </c>
      <c r="I1158" s="68" t="str">
        <f aca="false">IF(AND($F1158="",$G1158="",$H1158=""), "", IF(SUM(F1158:H1158)-D1158 &lt; 0,0,SUM(F1158:H1158)-D1158))</f>
        <v/>
      </c>
    </row>
    <row r="1159" customFormat="false" ht="13.8" hidden="false" customHeight="true" outlineLevel="0" collapsed="false">
      <c r="A1159" s="71"/>
      <c r="B1159" s="72"/>
      <c r="C1159" s="71"/>
      <c r="D1159" s="67" t="str">
        <f aca="false">IF($B1159="", "",SUMIF(LerXml!B:B,Relatorio!B1159,LerXml!W:W))</f>
        <v/>
      </c>
      <c r="E1159" s="67" t="str">
        <f aca="false">IF($B1159="", "",SUMIF(LerXml!B:B,Relatorio!B1159,LerXml!AX:AX))</f>
        <v/>
      </c>
      <c r="F1159" s="68" t="str">
        <f aca="false">IF($B1159="", "",SUMIF(LerXml!B:B,Relatorio!B1159,LerXml!BA:BA))</f>
        <v/>
      </c>
      <c r="G1159" s="67" t="str">
        <f aca="false">IF($B1159="", "",SUMIF(LerXml!B:B,Relatorio!B1159,LerXml!BB:BB))</f>
        <v/>
      </c>
      <c r="H1159" s="67" t="str">
        <f aca="false">IF($B1159="", "",SUMIF(LerXml!B:B,Relatorio!B1159,LerXml!BE:BE))</f>
        <v/>
      </c>
      <c r="I1159" s="68" t="str">
        <f aca="false">IF(AND($F1159="",$G1159="",$H1159=""), "", IF(SUM(F1159:H1159)-D1159 &lt; 0,0,SUM(F1159:H1159)-D1159))</f>
        <v/>
      </c>
    </row>
    <row r="1160" customFormat="false" ht="13.8" hidden="false" customHeight="true" outlineLevel="0" collapsed="false">
      <c r="A1160" s="71"/>
      <c r="B1160" s="72"/>
      <c r="C1160" s="71"/>
      <c r="D1160" s="67" t="str">
        <f aca="false">IF($B1160="", "",SUMIF(LerXml!B:B,Relatorio!B1160,LerXml!W:W))</f>
        <v/>
      </c>
      <c r="E1160" s="67" t="str">
        <f aca="false">IF($B1160="", "",SUMIF(LerXml!B:B,Relatorio!B1160,LerXml!AX:AX))</f>
        <v/>
      </c>
      <c r="F1160" s="68" t="str">
        <f aca="false">IF($B1160="", "",SUMIF(LerXml!B:B,Relatorio!B1160,LerXml!BA:BA))</f>
        <v/>
      </c>
      <c r="G1160" s="67" t="str">
        <f aca="false">IF($B1160="", "",SUMIF(LerXml!B:B,Relatorio!B1160,LerXml!BB:BB))</f>
        <v/>
      </c>
      <c r="H1160" s="67" t="str">
        <f aca="false">IF($B1160="", "",SUMIF(LerXml!B:B,Relatorio!B1160,LerXml!BE:BE))</f>
        <v/>
      </c>
      <c r="I1160" s="68" t="str">
        <f aca="false">IF(AND($F1160="",$G1160="",$H1160=""), "", IF(SUM(F1160:H1160)-D1160 &lt; 0,0,SUM(F1160:H1160)-D1160))</f>
        <v/>
      </c>
    </row>
    <row r="1161" customFormat="false" ht="13.8" hidden="false" customHeight="true" outlineLevel="0" collapsed="false">
      <c r="A1161" s="71"/>
      <c r="B1161" s="72"/>
      <c r="C1161" s="71"/>
      <c r="D1161" s="67" t="str">
        <f aca="false">IF($B1161="", "",SUMIF(LerXml!B:B,Relatorio!B1161,LerXml!W:W))</f>
        <v/>
      </c>
      <c r="E1161" s="67" t="str">
        <f aca="false">IF($B1161="", "",SUMIF(LerXml!B:B,Relatorio!B1161,LerXml!AX:AX))</f>
        <v/>
      </c>
      <c r="F1161" s="68" t="str">
        <f aca="false">IF($B1161="", "",SUMIF(LerXml!B:B,Relatorio!B1161,LerXml!BA:BA))</f>
        <v/>
      </c>
      <c r="G1161" s="67" t="str">
        <f aca="false">IF($B1161="", "",SUMIF(LerXml!B:B,Relatorio!B1161,LerXml!BB:BB))</f>
        <v/>
      </c>
      <c r="H1161" s="67" t="str">
        <f aca="false">IF($B1161="", "",SUMIF(LerXml!B:B,Relatorio!B1161,LerXml!BE:BE))</f>
        <v/>
      </c>
      <c r="I1161" s="68" t="str">
        <f aca="false">IF(AND($F1161="",$G1161="",$H1161=""), "", IF(SUM(F1161:H1161)-D1161 &lt; 0,0,SUM(F1161:H1161)-D1161))</f>
        <v/>
      </c>
    </row>
    <row r="1162" customFormat="false" ht="13.8" hidden="false" customHeight="true" outlineLevel="0" collapsed="false">
      <c r="A1162" s="71"/>
      <c r="B1162" s="72"/>
      <c r="C1162" s="71"/>
      <c r="D1162" s="67" t="str">
        <f aca="false">IF($B1162="", "",SUMIF(LerXml!B:B,Relatorio!B1162,LerXml!W:W))</f>
        <v/>
      </c>
      <c r="E1162" s="67" t="str">
        <f aca="false">IF($B1162="", "",SUMIF(LerXml!B:B,Relatorio!B1162,LerXml!AX:AX))</f>
        <v/>
      </c>
      <c r="F1162" s="68" t="str">
        <f aca="false">IF($B1162="", "",SUMIF(LerXml!B:B,Relatorio!B1162,LerXml!BA:BA))</f>
        <v/>
      </c>
      <c r="G1162" s="67" t="str">
        <f aca="false">IF($B1162="", "",SUMIF(LerXml!B:B,Relatorio!B1162,LerXml!BB:BB))</f>
        <v/>
      </c>
      <c r="H1162" s="67" t="str">
        <f aca="false">IF($B1162="", "",SUMIF(LerXml!B:B,Relatorio!B1162,LerXml!BE:BE))</f>
        <v/>
      </c>
      <c r="I1162" s="68" t="str">
        <f aca="false">IF(AND($F1162="",$G1162="",$H1162=""), "", IF(SUM(F1162:H1162)-D1162 &lt; 0,0,SUM(F1162:H1162)-D1162))</f>
        <v/>
      </c>
    </row>
    <row r="1163" customFormat="false" ht="13.8" hidden="false" customHeight="true" outlineLevel="0" collapsed="false">
      <c r="A1163" s="71"/>
      <c r="B1163" s="72"/>
      <c r="C1163" s="71"/>
      <c r="D1163" s="67" t="str">
        <f aca="false">IF($B1163="", "",SUMIF(LerXml!B:B,Relatorio!B1163,LerXml!W:W))</f>
        <v/>
      </c>
      <c r="E1163" s="67" t="str">
        <f aca="false">IF($B1163="", "",SUMIF(LerXml!B:B,Relatorio!B1163,LerXml!AX:AX))</f>
        <v/>
      </c>
      <c r="F1163" s="68" t="str">
        <f aca="false">IF($B1163="", "",SUMIF(LerXml!B:B,Relatorio!B1163,LerXml!BA:BA))</f>
        <v/>
      </c>
      <c r="G1163" s="67" t="str">
        <f aca="false">IF($B1163="", "",SUMIF(LerXml!B:B,Relatorio!B1163,LerXml!BB:BB))</f>
        <v/>
      </c>
      <c r="H1163" s="67" t="str">
        <f aca="false">IF($B1163="", "",SUMIF(LerXml!B:B,Relatorio!B1163,LerXml!BE:BE))</f>
        <v/>
      </c>
      <c r="I1163" s="68" t="str">
        <f aca="false">IF(AND($F1163="",$G1163="",$H1163=""), "", IF(SUM(F1163:H1163)-D1163 &lt; 0,0,SUM(F1163:H1163)-D1163))</f>
        <v/>
      </c>
    </row>
    <row r="1164" customFormat="false" ht="13.8" hidden="false" customHeight="true" outlineLevel="0" collapsed="false">
      <c r="A1164" s="71"/>
      <c r="B1164" s="72"/>
      <c r="C1164" s="71"/>
      <c r="D1164" s="67" t="str">
        <f aca="false">IF($B1164="", "",SUMIF(LerXml!B:B,Relatorio!B1164,LerXml!W:W))</f>
        <v/>
      </c>
      <c r="E1164" s="67" t="str">
        <f aca="false">IF($B1164="", "",SUMIF(LerXml!B:B,Relatorio!B1164,LerXml!AX:AX))</f>
        <v/>
      </c>
      <c r="F1164" s="68" t="str">
        <f aca="false">IF($B1164="", "",SUMIF(LerXml!B:B,Relatorio!B1164,LerXml!BA:BA))</f>
        <v/>
      </c>
      <c r="G1164" s="67" t="str">
        <f aca="false">IF($B1164="", "",SUMIF(LerXml!B:B,Relatorio!B1164,LerXml!BB:BB))</f>
        <v/>
      </c>
      <c r="H1164" s="67" t="str">
        <f aca="false">IF($B1164="", "",SUMIF(LerXml!B:B,Relatorio!B1164,LerXml!BE:BE))</f>
        <v/>
      </c>
      <c r="I1164" s="68" t="str">
        <f aca="false">IF(AND($F1164="",$G1164="",$H1164=""), "", IF(SUM(F1164:H1164)-D1164 &lt; 0,0,SUM(F1164:H1164)-D1164))</f>
        <v/>
      </c>
    </row>
    <row r="1165" customFormat="false" ht="13.8" hidden="false" customHeight="true" outlineLevel="0" collapsed="false">
      <c r="A1165" s="71"/>
      <c r="B1165" s="72"/>
      <c r="C1165" s="71"/>
      <c r="D1165" s="67" t="str">
        <f aca="false">IF($B1165="", "",SUMIF(LerXml!B:B,Relatorio!B1165,LerXml!W:W))</f>
        <v/>
      </c>
      <c r="E1165" s="67" t="str">
        <f aca="false">IF($B1165="", "",SUMIF(LerXml!B:B,Relatorio!B1165,LerXml!AX:AX))</f>
        <v/>
      </c>
      <c r="F1165" s="68" t="str">
        <f aca="false">IF($B1165="", "",SUMIF(LerXml!B:B,Relatorio!B1165,LerXml!BA:BA))</f>
        <v/>
      </c>
      <c r="G1165" s="67" t="str">
        <f aca="false">IF($B1165="", "",SUMIF(LerXml!B:B,Relatorio!B1165,LerXml!BB:BB))</f>
        <v/>
      </c>
      <c r="H1165" s="67" t="str">
        <f aca="false">IF($B1165="", "",SUMIF(LerXml!B:B,Relatorio!B1165,LerXml!BE:BE))</f>
        <v/>
      </c>
      <c r="I1165" s="68" t="str">
        <f aca="false">IF(AND($F1165="",$G1165="",$H1165=""), "", IF(SUM(F1165:H1165)-D1165 &lt; 0,0,SUM(F1165:H1165)-D1165))</f>
        <v/>
      </c>
    </row>
    <row r="1166" customFormat="false" ht="13.8" hidden="false" customHeight="true" outlineLevel="0" collapsed="false">
      <c r="A1166" s="71"/>
      <c r="B1166" s="72"/>
      <c r="C1166" s="71"/>
      <c r="D1166" s="67" t="str">
        <f aca="false">IF($B1166="", "",SUMIF(LerXml!B:B,Relatorio!B1166,LerXml!W:W))</f>
        <v/>
      </c>
      <c r="E1166" s="67" t="str">
        <f aca="false">IF($B1166="", "",SUMIF(LerXml!B:B,Relatorio!B1166,LerXml!AX:AX))</f>
        <v/>
      </c>
      <c r="F1166" s="68" t="str">
        <f aca="false">IF($B1166="", "",SUMIF(LerXml!B:B,Relatorio!B1166,LerXml!BA:BA))</f>
        <v/>
      </c>
      <c r="G1166" s="67" t="str">
        <f aca="false">IF($B1166="", "",SUMIF(LerXml!B:B,Relatorio!B1166,LerXml!BB:BB))</f>
        <v/>
      </c>
      <c r="H1166" s="67" t="str">
        <f aca="false">IF($B1166="", "",SUMIF(LerXml!B:B,Relatorio!B1166,LerXml!BE:BE))</f>
        <v/>
      </c>
      <c r="I1166" s="68" t="str">
        <f aca="false">IF(AND($F1166="",$G1166="",$H1166=""), "", IF(SUM(F1166:H1166)-D1166 &lt; 0,0,SUM(F1166:H1166)-D1166))</f>
        <v/>
      </c>
    </row>
    <row r="1167" customFormat="false" ht="13.8" hidden="false" customHeight="true" outlineLevel="0" collapsed="false">
      <c r="A1167" s="71"/>
      <c r="B1167" s="72"/>
      <c r="C1167" s="71"/>
      <c r="D1167" s="67" t="str">
        <f aca="false">IF($B1167="", "",SUMIF(LerXml!B:B,Relatorio!B1167,LerXml!W:W))</f>
        <v/>
      </c>
      <c r="E1167" s="67" t="str">
        <f aca="false">IF($B1167="", "",SUMIF(LerXml!B:B,Relatorio!B1167,LerXml!AX:AX))</f>
        <v/>
      </c>
      <c r="F1167" s="68" t="str">
        <f aca="false">IF($B1167="", "",SUMIF(LerXml!B:B,Relatorio!B1167,LerXml!BA:BA))</f>
        <v/>
      </c>
      <c r="G1167" s="67" t="str">
        <f aca="false">IF($B1167="", "",SUMIF(LerXml!B:B,Relatorio!B1167,LerXml!BB:BB))</f>
        <v/>
      </c>
      <c r="H1167" s="67" t="str">
        <f aca="false">IF($B1167="", "",SUMIF(LerXml!B:B,Relatorio!B1167,LerXml!BE:BE))</f>
        <v/>
      </c>
      <c r="I1167" s="68" t="str">
        <f aca="false">IF(AND($F1167="",$G1167="",$H1167=""), "", IF(SUM(F1167:H1167)-D1167 &lt; 0,0,SUM(F1167:H1167)-D1167))</f>
        <v/>
      </c>
    </row>
    <row r="1168" customFormat="false" ht="13.8" hidden="false" customHeight="true" outlineLevel="0" collapsed="false">
      <c r="A1168" s="71"/>
      <c r="B1168" s="72"/>
      <c r="C1168" s="71"/>
      <c r="D1168" s="67" t="str">
        <f aca="false">IF($B1168="", "",SUMIF(LerXml!B:B,Relatorio!B1168,LerXml!W:W))</f>
        <v/>
      </c>
      <c r="E1168" s="67" t="str">
        <f aca="false">IF($B1168="", "",SUMIF(LerXml!B:B,Relatorio!B1168,LerXml!AX:AX))</f>
        <v/>
      </c>
      <c r="F1168" s="68" t="str">
        <f aca="false">IF($B1168="", "",SUMIF(LerXml!B:B,Relatorio!B1168,LerXml!BA:BA))</f>
        <v/>
      </c>
      <c r="G1168" s="67" t="str">
        <f aca="false">IF($B1168="", "",SUMIF(LerXml!B:B,Relatorio!B1168,LerXml!BB:BB))</f>
        <v/>
      </c>
      <c r="H1168" s="67" t="str">
        <f aca="false">IF($B1168="", "",SUMIF(LerXml!B:B,Relatorio!B1168,LerXml!BE:BE))</f>
        <v/>
      </c>
      <c r="I1168" s="68" t="str">
        <f aca="false">IF(AND($F1168="",$G1168="",$H1168=""), "", IF(SUM(F1168:H1168)-D1168 &lt; 0,0,SUM(F1168:H1168)-D1168))</f>
        <v/>
      </c>
    </row>
    <row r="1169" customFormat="false" ht="13.8" hidden="false" customHeight="true" outlineLevel="0" collapsed="false">
      <c r="A1169" s="71"/>
      <c r="B1169" s="72"/>
      <c r="C1169" s="71"/>
      <c r="D1169" s="67" t="str">
        <f aca="false">IF($B1169="", "",SUMIF(LerXml!B:B,Relatorio!B1169,LerXml!W:W))</f>
        <v/>
      </c>
      <c r="E1169" s="67" t="str">
        <f aca="false">IF($B1169="", "",SUMIF(LerXml!B:B,Relatorio!B1169,LerXml!AX:AX))</f>
        <v/>
      </c>
      <c r="F1169" s="68" t="str">
        <f aca="false">IF($B1169="", "",SUMIF(LerXml!B:B,Relatorio!B1169,LerXml!BA:BA))</f>
        <v/>
      </c>
      <c r="G1169" s="67" t="str">
        <f aca="false">IF($B1169="", "",SUMIF(LerXml!B:B,Relatorio!B1169,LerXml!BB:BB))</f>
        <v/>
      </c>
      <c r="H1169" s="67" t="str">
        <f aca="false">IF($B1169="", "",SUMIF(LerXml!B:B,Relatorio!B1169,LerXml!BE:BE))</f>
        <v/>
      </c>
      <c r="I1169" s="68" t="str">
        <f aca="false">IF(AND($F1169="",$G1169="",$H1169=""), "", IF(SUM(F1169:H1169)-D1169 &lt; 0,0,SUM(F1169:H1169)-D1169))</f>
        <v/>
      </c>
    </row>
    <row r="1170" customFormat="false" ht="13.8" hidden="false" customHeight="true" outlineLevel="0" collapsed="false">
      <c r="A1170" s="71"/>
      <c r="B1170" s="72"/>
      <c r="C1170" s="71"/>
      <c r="D1170" s="67" t="str">
        <f aca="false">IF($B1170="", "",SUMIF(LerXml!B:B,Relatorio!B1170,LerXml!W:W))</f>
        <v/>
      </c>
      <c r="E1170" s="67" t="str">
        <f aca="false">IF($B1170="", "",SUMIF(LerXml!B:B,Relatorio!B1170,LerXml!AX:AX))</f>
        <v/>
      </c>
      <c r="F1170" s="68" t="str">
        <f aca="false">IF($B1170="", "",SUMIF(LerXml!B:B,Relatorio!B1170,LerXml!BA:BA))</f>
        <v/>
      </c>
      <c r="G1170" s="67" t="str">
        <f aca="false">IF($B1170="", "",SUMIF(LerXml!B:B,Relatorio!B1170,LerXml!BB:BB))</f>
        <v/>
      </c>
      <c r="H1170" s="67" t="str">
        <f aca="false">IF($B1170="", "",SUMIF(LerXml!B:B,Relatorio!B1170,LerXml!BE:BE))</f>
        <v/>
      </c>
      <c r="I1170" s="68" t="str">
        <f aca="false">IF(AND($F1170="",$G1170="",$H1170=""), "", IF(SUM(F1170:H1170)-D1170 &lt; 0,0,SUM(F1170:H1170)-D1170))</f>
        <v/>
      </c>
    </row>
    <row r="1171" customFormat="false" ht="13.8" hidden="false" customHeight="true" outlineLevel="0" collapsed="false">
      <c r="A1171" s="71"/>
      <c r="B1171" s="72"/>
      <c r="C1171" s="71"/>
      <c r="D1171" s="67" t="str">
        <f aca="false">IF($B1171="", "",SUMIF(LerXml!B:B,Relatorio!B1171,LerXml!W:W))</f>
        <v/>
      </c>
      <c r="E1171" s="67" t="str">
        <f aca="false">IF($B1171="", "",SUMIF(LerXml!B:B,Relatorio!B1171,LerXml!AX:AX))</f>
        <v/>
      </c>
      <c r="F1171" s="68" t="str">
        <f aca="false">IF($B1171="", "",SUMIF(LerXml!B:B,Relatorio!B1171,LerXml!BA:BA))</f>
        <v/>
      </c>
      <c r="G1171" s="67" t="str">
        <f aca="false">IF($B1171="", "",SUMIF(LerXml!B:B,Relatorio!B1171,LerXml!BB:BB))</f>
        <v/>
      </c>
      <c r="H1171" s="67" t="str">
        <f aca="false">IF($B1171="", "",SUMIF(LerXml!B:B,Relatorio!B1171,LerXml!BE:BE))</f>
        <v/>
      </c>
      <c r="I1171" s="68" t="str">
        <f aca="false">IF(AND($F1171="",$G1171="",$H1171=""), "", IF(SUM(F1171:H1171)-D1171 &lt; 0,0,SUM(F1171:H1171)-D1171))</f>
        <v/>
      </c>
    </row>
    <row r="1172" customFormat="false" ht="13.8" hidden="false" customHeight="true" outlineLevel="0" collapsed="false">
      <c r="A1172" s="71"/>
      <c r="B1172" s="72"/>
      <c r="C1172" s="71"/>
      <c r="D1172" s="67" t="str">
        <f aca="false">IF($B1172="", "",SUMIF(LerXml!B:B,Relatorio!B1172,LerXml!W:W))</f>
        <v/>
      </c>
      <c r="E1172" s="67" t="str">
        <f aca="false">IF($B1172="", "",SUMIF(LerXml!B:B,Relatorio!B1172,LerXml!AX:AX))</f>
        <v/>
      </c>
      <c r="F1172" s="68" t="str">
        <f aca="false">IF($B1172="", "",SUMIF(LerXml!B:B,Relatorio!B1172,LerXml!BA:BA))</f>
        <v/>
      </c>
      <c r="G1172" s="67" t="str">
        <f aca="false">IF($B1172="", "",SUMIF(LerXml!B:B,Relatorio!B1172,LerXml!BB:BB))</f>
        <v/>
      </c>
      <c r="H1172" s="67" t="str">
        <f aca="false">IF($B1172="", "",SUMIF(LerXml!B:B,Relatorio!B1172,LerXml!BE:BE))</f>
        <v/>
      </c>
      <c r="I1172" s="68" t="str">
        <f aca="false">IF(AND($F1172="",$G1172="",$H1172=""), "", IF(SUM(F1172:H1172)-D1172 &lt; 0,0,SUM(F1172:H1172)-D1172))</f>
        <v/>
      </c>
    </row>
    <row r="1173" customFormat="false" ht="13.8" hidden="false" customHeight="true" outlineLevel="0" collapsed="false">
      <c r="A1173" s="71"/>
      <c r="B1173" s="72"/>
      <c r="C1173" s="71"/>
      <c r="D1173" s="67" t="str">
        <f aca="false">IF($B1173="", "",SUMIF(LerXml!B:B,Relatorio!B1173,LerXml!W:W))</f>
        <v/>
      </c>
      <c r="E1173" s="67" t="str">
        <f aca="false">IF($B1173="", "",SUMIF(LerXml!B:B,Relatorio!B1173,LerXml!AX:AX))</f>
        <v/>
      </c>
      <c r="F1173" s="68" t="str">
        <f aca="false">IF($B1173="", "",SUMIF(LerXml!B:B,Relatorio!B1173,LerXml!BA:BA))</f>
        <v/>
      </c>
      <c r="G1173" s="67" t="str">
        <f aca="false">IF($B1173="", "",SUMIF(LerXml!B:B,Relatorio!B1173,LerXml!BB:BB))</f>
        <v/>
      </c>
      <c r="H1173" s="67" t="str">
        <f aca="false">IF($B1173="", "",SUMIF(LerXml!B:B,Relatorio!B1173,LerXml!BE:BE))</f>
        <v/>
      </c>
      <c r="I1173" s="68" t="str">
        <f aca="false">IF(AND($F1173="",$G1173="",$H1173=""), "", IF(SUM(F1173:H1173)-D1173 &lt; 0,0,SUM(F1173:H1173)-D1173))</f>
        <v/>
      </c>
    </row>
    <row r="1174" customFormat="false" ht="13.8" hidden="false" customHeight="true" outlineLevel="0" collapsed="false">
      <c r="A1174" s="71"/>
      <c r="B1174" s="72"/>
      <c r="C1174" s="71"/>
      <c r="D1174" s="67" t="str">
        <f aca="false">IF($B1174="", "",SUMIF(LerXml!B:B,Relatorio!B1174,LerXml!W:W))</f>
        <v/>
      </c>
      <c r="E1174" s="67" t="str">
        <f aca="false">IF($B1174="", "",SUMIF(LerXml!B:B,Relatorio!B1174,LerXml!AX:AX))</f>
        <v/>
      </c>
      <c r="F1174" s="68" t="str">
        <f aca="false">IF($B1174="", "",SUMIF(LerXml!B:B,Relatorio!B1174,LerXml!BA:BA))</f>
        <v/>
      </c>
      <c r="G1174" s="67" t="str">
        <f aca="false">IF($B1174="", "",SUMIF(LerXml!B:B,Relatorio!B1174,LerXml!BB:BB))</f>
        <v/>
      </c>
      <c r="H1174" s="67" t="str">
        <f aca="false">IF($B1174="", "",SUMIF(LerXml!B:B,Relatorio!B1174,LerXml!BE:BE))</f>
        <v/>
      </c>
      <c r="I1174" s="68" t="str">
        <f aca="false">IF(AND($F1174="",$G1174="",$H1174=""), "", IF(SUM(F1174:H1174)-D1174 &lt; 0,0,SUM(F1174:H1174)-D1174))</f>
        <v/>
      </c>
    </row>
    <row r="1175" customFormat="false" ht="13.8" hidden="false" customHeight="true" outlineLevel="0" collapsed="false">
      <c r="A1175" s="71"/>
      <c r="B1175" s="72"/>
      <c r="C1175" s="71"/>
      <c r="D1175" s="67" t="str">
        <f aca="false">IF($B1175="", "",SUMIF(LerXml!B:B,Relatorio!B1175,LerXml!W:W))</f>
        <v/>
      </c>
      <c r="E1175" s="67" t="str">
        <f aca="false">IF($B1175="", "",SUMIF(LerXml!B:B,Relatorio!B1175,LerXml!AX:AX))</f>
        <v/>
      </c>
      <c r="F1175" s="68" t="str">
        <f aca="false">IF($B1175="", "",SUMIF(LerXml!B:B,Relatorio!B1175,LerXml!BA:BA))</f>
        <v/>
      </c>
      <c r="G1175" s="67" t="str">
        <f aca="false">IF($B1175="", "",SUMIF(LerXml!B:B,Relatorio!B1175,LerXml!BB:BB))</f>
        <v/>
      </c>
      <c r="H1175" s="67" t="str">
        <f aca="false">IF($B1175="", "",SUMIF(LerXml!B:B,Relatorio!B1175,LerXml!BE:BE))</f>
        <v/>
      </c>
      <c r="I1175" s="68" t="str">
        <f aca="false">IF(AND($F1175="",$G1175="",$H1175=""), "", IF(SUM(F1175:H1175)-D1175 &lt; 0,0,SUM(F1175:H1175)-D1175))</f>
        <v/>
      </c>
    </row>
    <row r="1176" customFormat="false" ht="13.8" hidden="false" customHeight="true" outlineLevel="0" collapsed="false">
      <c r="A1176" s="71"/>
      <c r="B1176" s="72"/>
      <c r="C1176" s="71"/>
      <c r="D1176" s="67" t="str">
        <f aca="false">IF($B1176="", "",SUMIF(LerXml!B:B,Relatorio!B1176,LerXml!W:W))</f>
        <v/>
      </c>
      <c r="E1176" s="67" t="str">
        <f aca="false">IF($B1176="", "",SUMIF(LerXml!B:B,Relatorio!B1176,LerXml!AX:AX))</f>
        <v/>
      </c>
      <c r="F1176" s="68" t="str">
        <f aca="false">IF($B1176="", "",SUMIF(LerXml!B:B,Relatorio!B1176,LerXml!BA:BA))</f>
        <v/>
      </c>
      <c r="G1176" s="67" t="str">
        <f aca="false">IF($B1176="", "",SUMIF(LerXml!B:B,Relatorio!B1176,LerXml!BB:BB))</f>
        <v/>
      </c>
      <c r="H1176" s="67" t="str">
        <f aca="false">IF($B1176="", "",SUMIF(LerXml!B:B,Relatorio!B1176,LerXml!BE:BE))</f>
        <v/>
      </c>
      <c r="I1176" s="68" t="str">
        <f aca="false">IF(AND($F1176="",$G1176="",$H1176=""), "", IF(SUM(F1176:H1176)-D1176 &lt; 0,0,SUM(F1176:H1176)-D1176))</f>
        <v/>
      </c>
    </row>
    <row r="1177" customFormat="false" ht="13.8" hidden="false" customHeight="true" outlineLevel="0" collapsed="false">
      <c r="A1177" s="71"/>
      <c r="B1177" s="72"/>
      <c r="C1177" s="71"/>
      <c r="D1177" s="67" t="str">
        <f aca="false">IF($B1177="", "",SUMIF(LerXml!B:B,Relatorio!B1177,LerXml!W:W))</f>
        <v/>
      </c>
      <c r="E1177" s="67" t="str">
        <f aca="false">IF($B1177="", "",SUMIF(LerXml!B:B,Relatorio!B1177,LerXml!AX:AX))</f>
        <v/>
      </c>
      <c r="F1177" s="68" t="str">
        <f aca="false">IF($B1177="", "",SUMIF(LerXml!B:B,Relatorio!B1177,LerXml!BA:BA))</f>
        <v/>
      </c>
      <c r="G1177" s="67" t="str">
        <f aca="false">IF($B1177="", "",SUMIF(LerXml!B:B,Relatorio!B1177,LerXml!BB:BB))</f>
        <v/>
      </c>
      <c r="H1177" s="67" t="str">
        <f aca="false">IF($B1177="", "",SUMIF(LerXml!B:B,Relatorio!B1177,LerXml!BE:BE))</f>
        <v/>
      </c>
      <c r="I1177" s="68" t="str">
        <f aca="false">IF(AND($F1177="",$G1177="",$H1177=""), "", IF(SUM(F1177:H1177)-D1177 &lt; 0,0,SUM(F1177:H1177)-D1177))</f>
        <v/>
      </c>
    </row>
    <row r="1178" customFormat="false" ht="13.8" hidden="false" customHeight="true" outlineLevel="0" collapsed="false">
      <c r="A1178" s="71"/>
      <c r="B1178" s="72"/>
      <c r="C1178" s="71"/>
      <c r="D1178" s="67" t="str">
        <f aca="false">IF($B1178="", "",SUMIF(LerXml!B:B,Relatorio!B1178,LerXml!W:W))</f>
        <v/>
      </c>
      <c r="E1178" s="67" t="str">
        <f aca="false">IF($B1178="", "",SUMIF(LerXml!B:B,Relatorio!B1178,LerXml!AX:AX))</f>
        <v/>
      </c>
      <c r="F1178" s="68" t="str">
        <f aca="false">IF($B1178="", "",SUMIF(LerXml!B:B,Relatorio!B1178,LerXml!BA:BA))</f>
        <v/>
      </c>
      <c r="G1178" s="67" t="str">
        <f aca="false">IF($B1178="", "",SUMIF(LerXml!B:B,Relatorio!B1178,LerXml!BB:BB))</f>
        <v/>
      </c>
      <c r="H1178" s="67" t="str">
        <f aca="false">IF($B1178="", "",SUMIF(LerXml!B:B,Relatorio!B1178,LerXml!BE:BE))</f>
        <v/>
      </c>
      <c r="I1178" s="68" t="str">
        <f aca="false">IF(AND($F1178="",$G1178="",$H1178=""), "", IF(SUM(F1178:H1178)-D1178 &lt; 0,0,SUM(F1178:H1178)-D1178))</f>
        <v/>
      </c>
    </row>
    <row r="1179" customFormat="false" ht="13.8" hidden="false" customHeight="true" outlineLevel="0" collapsed="false">
      <c r="A1179" s="71"/>
      <c r="B1179" s="72"/>
      <c r="C1179" s="71"/>
      <c r="D1179" s="67" t="str">
        <f aca="false">IF($B1179="", "",SUMIF(LerXml!B:B,Relatorio!B1179,LerXml!W:W))</f>
        <v/>
      </c>
      <c r="E1179" s="67" t="str">
        <f aca="false">IF($B1179="", "",SUMIF(LerXml!B:B,Relatorio!B1179,LerXml!AX:AX))</f>
        <v/>
      </c>
      <c r="F1179" s="68" t="str">
        <f aca="false">IF($B1179="", "",SUMIF(LerXml!B:B,Relatorio!B1179,LerXml!BA:BA))</f>
        <v/>
      </c>
      <c r="G1179" s="67" t="str">
        <f aca="false">IF($B1179="", "",SUMIF(LerXml!B:B,Relatorio!B1179,LerXml!BB:BB))</f>
        <v/>
      </c>
      <c r="H1179" s="67" t="str">
        <f aca="false">IF($B1179="", "",SUMIF(LerXml!B:B,Relatorio!B1179,LerXml!BE:BE))</f>
        <v/>
      </c>
      <c r="I1179" s="68" t="str">
        <f aca="false">IF(AND($F1179="",$G1179="",$H1179=""), "", IF(SUM(F1179:H1179)-D1179 &lt; 0,0,SUM(F1179:H1179)-D1179))</f>
        <v/>
      </c>
    </row>
    <row r="1180" customFormat="false" ht="13.8" hidden="false" customHeight="true" outlineLevel="0" collapsed="false">
      <c r="A1180" s="71"/>
      <c r="B1180" s="72"/>
      <c r="C1180" s="71"/>
      <c r="D1180" s="67" t="str">
        <f aca="false">IF($B1180="", "",SUMIF(LerXml!B:B,Relatorio!B1180,LerXml!W:W))</f>
        <v/>
      </c>
      <c r="E1180" s="67" t="str">
        <f aca="false">IF($B1180="", "",SUMIF(LerXml!B:B,Relatorio!B1180,LerXml!AX:AX))</f>
        <v/>
      </c>
      <c r="F1180" s="68" t="str">
        <f aca="false">IF($B1180="", "",SUMIF(LerXml!B:B,Relatorio!B1180,LerXml!BA:BA))</f>
        <v/>
      </c>
      <c r="G1180" s="67" t="str">
        <f aca="false">IF($B1180="", "",SUMIF(LerXml!B:B,Relatorio!B1180,LerXml!BB:BB))</f>
        <v/>
      </c>
      <c r="H1180" s="67" t="str">
        <f aca="false">IF($B1180="", "",SUMIF(LerXml!B:B,Relatorio!B1180,LerXml!BE:BE))</f>
        <v/>
      </c>
      <c r="I1180" s="68" t="str">
        <f aca="false">IF(AND($F1180="",$G1180="",$H1180=""), "", IF(SUM(F1180:H1180)-D1180 &lt; 0,0,SUM(F1180:H1180)-D1180))</f>
        <v/>
      </c>
    </row>
    <row r="1181" customFormat="false" ht="13.8" hidden="false" customHeight="true" outlineLevel="0" collapsed="false">
      <c r="A1181" s="71"/>
      <c r="B1181" s="72"/>
      <c r="C1181" s="71"/>
      <c r="D1181" s="67" t="str">
        <f aca="false">IF($B1181="", "",SUMIF(LerXml!B:B,Relatorio!B1181,LerXml!W:W))</f>
        <v/>
      </c>
      <c r="E1181" s="67" t="str">
        <f aca="false">IF($B1181="", "",SUMIF(LerXml!B:B,Relatorio!B1181,LerXml!AX:AX))</f>
        <v/>
      </c>
      <c r="F1181" s="68" t="str">
        <f aca="false">IF($B1181="", "",SUMIF(LerXml!B:B,Relatorio!B1181,LerXml!BA:BA))</f>
        <v/>
      </c>
      <c r="G1181" s="67" t="str">
        <f aca="false">IF($B1181="", "",SUMIF(LerXml!B:B,Relatorio!B1181,LerXml!BB:BB))</f>
        <v/>
      </c>
      <c r="H1181" s="67" t="str">
        <f aca="false">IF($B1181="", "",SUMIF(LerXml!B:B,Relatorio!B1181,LerXml!BE:BE))</f>
        <v/>
      </c>
      <c r="I1181" s="68" t="str">
        <f aca="false">IF(AND($F1181="",$G1181="",$H1181=""), "", IF(SUM(F1181:H1181)-D1181 &lt; 0,0,SUM(F1181:H1181)-D1181))</f>
        <v/>
      </c>
    </row>
    <row r="1182" customFormat="false" ht="13.8" hidden="false" customHeight="true" outlineLevel="0" collapsed="false">
      <c r="A1182" s="71"/>
      <c r="B1182" s="72"/>
      <c r="C1182" s="71"/>
      <c r="D1182" s="67" t="str">
        <f aca="false">IF($B1182="", "",SUMIF(LerXml!B:B,Relatorio!B1182,LerXml!W:W))</f>
        <v/>
      </c>
      <c r="E1182" s="67" t="str">
        <f aca="false">IF($B1182="", "",SUMIF(LerXml!B:B,Relatorio!B1182,LerXml!AX:AX))</f>
        <v/>
      </c>
      <c r="F1182" s="68" t="str">
        <f aca="false">IF($B1182="", "",SUMIF(LerXml!B:B,Relatorio!B1182,LerXml!BA:BA))</f>
        <v/>
      </c>
      <c r="G1182" s="67" t="str">
        <f aca="false">IF($B1182="", "",SUMIF(LerXml!B:B,Relatorio!B1182,LerXml!BB:BB))</f>
        <v/>
      </c>
      <c r="H1182" s="67" t="str">
        <f aca="false">IF($B1182="", "",SUMIF(LerXml!B:B,Relatorio!B1182,LerXml!BE:BE))</f>
        <v/>
      </c>
      <c r="I1182" s="68" t="str">
        <f aca="false">IF(AND($F1182="",$G1182="",$H1182=""), "", IF(SUM(F1182:H1182)-D1182 &lt; 0,0,SUM(F1182:H1182)-D1182))</f>
        <v/>
      </c>
    </row>
    <row r="1183" customFormat="false" ht="13.8" hidden="false" customHeight="true" outlineLevel="0" collapsed="false">
      <c r="A1183" s="71"/>
      <c r="B1183" s="72"/>
      <c r="C1183" s="71"/>
      <c r="D1183" s="67" t="str">
        <f aca="false">IF($B1183="", "",SUMIF(LerXml!B:B,Relatorio!B1183,LerXml!W:W))</f>
        <v/>
      </c>
      <c r="E1183" s="67" t="str">
        <f aca="false">IF($B1183="", "",SUMIF(LerXml!B:B,Relatorio!B1183,LerXml!AX:AX))</f>
        <v/>
      </c>
      <c r="F1183" s="68" t="str">
        <f aca="false">IF($B1183="", "",SUMIF(LerXml!B:B,Relatorio!B1183,LerXml!BA:BA))</f>
        <v/>
      </c>
      <c r="G1183" s="67" t="str">
        <f aca="false">IF($B1183="", "",SUMIF(LerXml!B:B,Relatorio!B1183,LerXml!BB:BB))</f>
        <v/>
      </c>
      <c r="H1183" s="67" t="str">
        <f aca="false">IF($B1183="", "",SUMIF(LerXml!B:B,Relatorio!B1183,LerXml!BE:BE))</f>
        <v/>
      </c>
      <c r="I1183" s="68" t="str">
        <f aca="false">IF(AND($F1183="",$G1183="",$H1183=""), "", IF(SUM(F1183:H1183)-D1183 &lt; 0,0,SUM(F1183:H1183)-D1183))</f>
        <v/>
      </c>
    </row>
    <row r="1184" customFormat="false" ht="13.8" hidden="false" customHeight="true" outlineLevel="0" collapsed="false">
      <c r="A1184" s="71"/>
      <c r="B1184" s="72"/>
      <c r="C1184" s="71"/>
      <c r="D1184" s="67" t="str">
        <f aca="false">IF($B1184="", "",SUMIF(LerXml!B:B,Relatorio!B1184,LerXml!W:W))</f>
        <v/>
      </c>
      <c r="E1184" s="67" t="str">
        <f aca="false">IF($B1184="", "",SUMIF(LerXml!B:B,Relatorio!B1184,LerXml!AX:AX))</f>
        <v/>
      </c>
      <c r="F1184" s="68" t="str">
        <f aca="false">IF($B1184="", "",SUMIF(LerXml!B:B,Relatorio!B1184,LerXml!BA:BA))</f>
        <v/>
      </c>
      <c r="G1184" s="67" t="str">
        <f aca="false">IF($B1184="", "",SUMIF(LerXml!B:B,Relatorio!B1184,LerXml!BB:BB))</f>
        <v/>
      </c>
      <c r="H1184" s="67" t="str">
        <f aca="false">IF($B1184="", "",SUMIF(LerXml!B:B,Relatorio!B1184,LerXml!BE:BE))</f>
        <v/>
      </c>
      <c r="I1184" s="68" t="str">
        <f aca="false">IF(AND($F1184="",$G1184="",$H1184=""), "", IF(SUM(F1184:H1184)-D1184 &lt; 0,0,SUM(F1184:H1184)-D1184))</f>
        <v/>
      </c>
    </row>
    <row r="1185" customFormat="false" ht="13.8" hidden="false" customHeight="true" outlineLevel="0" collapsed="false">
      <c r="A1185" s="71"/>
      <c r="B1185" s="72"/>
      <c r="C1185" s="71"/>
      <c r="D1185" s="67" t="str">
        <f aca="false">IF($B1185="", "",SUMIF(LerXml!B:B,Relatorio!B1185,LerXml!W:W))</f>
        <v/>
      </c>
      <c r="E1185" s="67" t="str">
        <f aca="false">IF($B1185="", "",SUMIF(LerXml!B:B,Relatorio!B1185,LerXml!AX:AX))</f>
        <v/>
      </c>
      <c r="F1185" s="68" t="str">
        <f aca="false">IF($B1185="", "",SUMIF(LerXml!B:B,Relatorio!B1185,LerXml!BA:BA))</f>
        <v/>
      </c>
      <c r="G1185" s="67" t="str">
        <f aca="false">IF($B1185="", "",SUMIF(LerXml!B:B,Relatorio!B1185,LerXml!BB:BB))</f>
        <v/>
      </c>
      <c r="H1185" s="67" t="str">
        <f aca="false">IF($B1185="", "",SUMIF(LerXml!B:B,Relatorio!B1185,LerXml!BE:BE))</f>
        <v/>
      </c>
      <c r="I1185" s="68" t="str">
        <f aca="false">IF(AND($F1185="",$G1185="",$H1185=""), "", IF(SUM(F1185:H1185)-D1185 &lt; 0,0,SUM(F1185:H1185)-D1185))</f>
        <v/>
      </c>
    </row>
    <row r="1186" customFormat="false" ht="13.8" hidden="false" customHeight="true" outlineLevel="0" collapsed="false">
      <c r="A1186" s="71"/>
      <c r="B1186" s="72"/>
      <c r="C1186" s="71"/>
      <c r="D1186" s="67" t="str">
        <f aca="false">IF($B1186="", "",SUMIF(LerXml!B:B,Relatorio!B1186,LerXml!W:W))</f>
        <v/>
      </c>
      <c r="E1186" s="67" t="str">
        <f aca="false">IF($B1186="", "",SUMIF(LerXml!B:B,Relatorio!B1186,LerXml!AX:AX))</f>
        <v/>
      </c>
      <c r="F1186" s="68" t="str">
        <f aca="false">IF($B1186="", "",SUMIF(LerXml!B:B,Relatorio!B1186,LerXml!BA:BA))</f>
        <v/>
      </c>
      <c r="G1186" s="67" t="str">
        <f aca="false">IF($B1186="", "",SUMIF(LerXml!B:B,Relatorio!B1186,LerXml!BB:BB))</f>
        <v/>
      </c>
      <c r="H1186" s="67" t="str">
        <f aca="false">IF($B1186="", "",SUMIF(LerXml!B:B,Relatorio!B1186,LerXml!BE:BE))</f>
        <v/>
      </c>
      <c r="I1186" s="68" t="str">
        <f aca="false">IF(AND($F1186="",$G1186="",$H1186=""), "", IF(SUM(F1186:H1186)-D1186 &lt; 0,0,SUM(F1186:H1186)-D1186))</f>
        <v/>
      </c>
    </row>
    <row r="1187" customFormat="false" ht="13.8" hidden="false" customHeight="true" outlineLevel="0" collapsed="false">
      <c r="A1187" s="71"/>
      <c r="B1187" s="72"/>
      <c r="C1187" s="71"/>
      <c r="D1187" s="67" t="str">
        <f aca="false">IF($B1187="", "",SUMIF(LerXml!B:B,Relatorio!B1187,LerXml!W:W))</f>
        <v/>
      </c>
      <c r="E1187" s="67" t="str">
        <f aca="false">IF($B1187="", "",SUMIF(LerXml!B:B,Relatorio!B1187,LerXml!AX:AX))</f>
        <v/>
      </c>
      <c r="F1187" s="68" t="str">
        <f aca="false">IF($B1187="", "",SUMIF(LerXml!B:B,Relatorio!B1187,LerXml!BA:BA))</f>
        <v/>
      </c>
      <c r="G1187" s="67" t="str">
        <f aca="false">IF($B1187="", "",SUMIF(LerXml!B:B,Relatorio!B1187,LerXml!BB:BB))</f>
        <v/>
      </c>
      <c r="H1187" s="67" t="str">
        <f aca="false">IF($B1187="", "",SUMIF(LerXml!B:B,Relatorio!B1187,LerXml!BE:BE))</f>
        <v/>
      </c>
      <c r="I1187" s="68" t="str">
        <f aca="false">IF(AND($F1187="",$G1187="",$H1187=""), "", IF(SUM(F1187:H1187)-D1187 &lt; 0,0,SUM(F1187:H1187)-D1187))</f>
        <v/>
      </c>
    </row>
    <row r="1188" customFormat="false" ht="13.8" hidden="false" customHeight="true" outlineLevel="0" collapsed="false">
      <c r="A1188" s="71"/>
      <c r="B1188" s="72"/>
      <c r="C1188" s="71"/>
      <c r="D1188" s="67" t="str">
        <f aca="false">IF($B1188="", "",SUMIF(LerXml!B:B,Relatorio!B1188,LerXml!W:W))</f>
        <v/>
      </c>
      <c r="E1188" s="67" t="str">
        <f aca="false">IF($B1188="", "",SUMIF(LerXml!B:B,Relatorio!B1188,LerXml!AX:AX))</f>
        <v/>
      </c>
      <c r="F1188" s="68" t="str">
        <f aca="false">IF($B1188="", "",SUMIF(LerXml!B:B,Relatorio!B1188,LerXml!BA:BA))</f>
        <v/>
      </c>
      <c r="G1188" s="67" t="str">
        <f aca="false">IF($B1188="", "",SUMIF(LerXml!B:B,Relatorio!B1188,LerXml!BB:BB))</f>
        <v/>
      </c>
      <c r="H1188" s="67" t="str">
        <f aca="false">IF($B1188="", "",SUMIF(LerXml!B:B,Relatorio!B1188,LerXml!BE:BE))</f>
        <v/>
      </c>
      <c r="I1188" s="68" t="str">
        <f aca="false">IF(AND($F1188="",$G1188="",$H1188=""), "", IF(SUM(F1188:H1188)-D1188 &lt; 0,0,SUM(F1188:H1188)-D1188))</f>
        <v/>
      </c>
    </row>
    <row r="1189" customFormat="false" ht="13.8" hidden="false" customHeight="true" outlineLevel="0" collapsed="false">
      <c r="A1189" s="71"/>
      <c r="B1189" s="72"/>
      <c r="C1189" s="71"/>
      <c r="D1189" s="67" t="str">
        <f aca="false">IF($B1189="", "",SUMIF(LerXml!B:B,Relatorio!B1189,LerXml!W:W))</f>
        <v/>
      </c>
      <c r="E1189" s="67" t="str">
        <f aca="false">IF($B1189="", "",SUMIF(LerXml!B:B,Relatorio!B1189,LerXml!AX:AX))</f>
        <v/>
      </c>
      <c r="F1189" s="68" t="str">
        <f aca="false">IF($B1189="", "",SUMIF(LerXml!B:B,Relatorio!B1189,LerXml!BA:BA))</f>
        <v/>
      </c>
      <c r="G1189" s="67" t="str">
        <f aca="false">IF($B1189="", "",SUMIF(LerXml!B:B,Relatorio!B1189,LerXml!BB:BB))</f>
        <v/>
      </c>
      <c r="H1189" s="67" t="str">
        <f aca="false">IF($B1189="", "",SUMIF(LerXml!B:B,Relatorio!B1189,LerXml!BE:BE))</f>
        <v/>
      </c>
      <c r="I1189" s="68" t="str">
        <f aca="false">IF(AND($F1189="",$G1189="",$H1189=""), "", IF(SUM(F1189:H1189)-D1189 &lt; 0,0,SUM(F1189:H1189)-D1189))</f>
        <v/>
      </c>
    </row>
    <row r="1190" customFormat="false" ht="13.8" hidden="false" customHeight="true" outlineLevel="0" collapsed="false">
      <c r="A1190" s="71"/>
      <c r="B1190" s="72"/>
      <c r="C1190" s="71"/>
      <c r="D1190" s="67" t="str">
        <f aca="false">IF($B1190="", "",SUMIF(LerXml!B:B,Relatorio!B1190,LerXml!W:W))</f>
        <v/>
      </c>
      <c r="E1190" s="67" t="str">
        <f aca="false">IF($B1190="", "",SUMIF(LerXml!B:B,Relatorio!B1190,LerXml!AX:AX))</f>
        <v/>
      </c>
      <c r="F1190" s="68" t="str">
        <f aca="false">IF($B1190="", "",SUMIF(LerXml!B:B,Relatorio!B1190,LerXml!BA:BA))</f>
        <v/>
      </c>
      <c r="G1190" s="67" t="str">
        <f aca="false">IF($B1190="", "",SUMIF(LerXml!B:B,Relatorio!B1190,LerXml!BB:BB))</f>
        <v/>
      </c>
      <c r="H1190" s="67" t="str">
        <f aca="false">IF($B1190="", "",SUMIF(LerXml!B:B,Relatorio!B1190,LerXml!BE:BE))</f>
        <v/>
      </c>
      <c r="I1190" s="68" t="str">
        <f aca="false">IF(AND($F1190="",$G1190="",$H1190=""), "", IF(SUM(F1190:H1190)-D1190 &lt; 0,0,SUM(F1190:H1190)-D1190))</f>
        <v/>
      </c>
    </row>
    <row r="1191" customFormat="false" ht="13.8" hidden="false" customHeight="true" outlineLevel="0" collapsed="false">
      <c r="A1191" s="71"/>
      <c r="B1191" s="72"/>
      <c r="C1191" s="71"/>
      <c r="D1191" s="67" t="str">
        <f aca="false">IF($B1191="", "",SUMIF(LerXml!B:B,Relatorio!B1191,LerXml!W:W))</f>
        <v/>
      </c>
      <c r="E1191" s="67" t="str">
        <f aca="false">IF($B1191="", "",SUMIF(LerXml!B:B,Relatorio!B1191,LerXml!AX:AX))</f>
        <v/>
      </c>
      <c r="F1191" s="68" t="str">
        <f aca="false">IF($B1191="", "",SUMIF(LerXml!B:B,Relatorio!B1191,LerXml!BA:BA))</f>
        <v/>
      </c>
      <c r="G1191" s="67" t="str">
        <f aca="false">IF($B1191="", "",SUMIF(LerXml!B:B,Relatorio!B1191,LerXml!BB:BB))</f>
        <v/>
      </c>
      <c r="H1191" s="67" t="str">
        <f aca="false">IF($B1191="", "",SUMIF(LerXml!B:B,Relatorio!B1191,LerXml!BE:BE))</f>
        <v/>
      </c>
      <c r="I1191" s="68" t="str">
        <f aca="false">IF(AND($F1191="",$G1191="",$H1191=""), "", IF(SUM(F1191:H1191)-D1191 &lt; 0,0,SUM(F1191:H1191)-D1191))</f>
        <v/>
      </c>
    </row>
    <row r="1192" customFormat="false" ht="13.8" hidden="false" customHeight="true" outlineLevel="0" collapsed="false">
      <c r="A1192" s="71"/>
      <c r="B1192" s="72"/>
      <c r="C1192" s="71"/>
      <c r="D1192" s="67" t="str">
        <f aca="false">IF($B1192="", "",SUMIF(LerXml!B:B,Relatorio!B1192,LerXml!W:W))</f>
        <v/>
      </c>
      <c r="E1192" s="67" t="str">
        <f aca="false">IF($B1192="", "",SUMIF(LerXml!B:B,Relatorio!B1192,LerXml!AX:AX))</f>
        <v/>
      </c>
      <c r="F1192" s="68" t="str">
        <f aca="false">IF($B1192="", "",SUMIF(LerXml!B:B,Relatorio!B1192,LerXml!BA:BA))</f>
        <v/>
      </c>
      <c r="G1192" s="67" t="str">
        <f aca="false">IF($B1192="", "",SUMIF(LerXml!B:B,Relatorio!B1192,LerXml!BB:BB))</f>
        <v/>
      </c>
      <c r="H1192" s="67" t="str">
        <f aca="false">IF($B1192="", "",SUMIF(LerXml!B:B,Relatorio!B1192,LerXml!BE:BE))</f>
        <v/>
      </c>
      <c r="I1192" s="68" t="str">
        <f aca="false">IF(AND($F1192="",$G1192="",$H1192=""), "", IF(SUM(F1192:H1192)-D1192 &lt; 0,0,SUM(F1192:H1192)-D1192))</f>
        <v/>
      </c>
    </row>
    <row r="1193" customFormat="false" ht="13.8" hidden="false" customHeight="true" outlineLevel="0" collapsed="false">
      <c r="A1193" s="71"/>
      <c r="B1193" s="72"/>
      <c r="C1193" s="71"/>
      <c r="D1193" s="67" t="str">
        <f aca="false">IF($B1193="", "",SUMIF(LerXml!B:B,Relatorio!B1193,LerXml!W:W))</f>
        <v/>
      </c>
      <c r="E1193" s="67" t="str">
        <f aca="false">IF($B1193="", "",SUMIF(LerXml!B:B,Relatorio!B1193,LerXml!AX:AX))</f>
        <v/>
      </c>
      <c r="F1193" s="68" t="str">
        <f aca="false">IF($B1193="", "",SUMIF(LerXml!B:B,Relatorio!B1193,LerXml!BA:BA))</f>
        <v/>
      </c>
      <c r="G1193" s="67" t="str">
        <f aca="false">IF($B1193="", "",SUMIF(LerXml!B:B,Relatorio!B1193,LerXml!BB:BB))</f>
        <v/>
      </c>
      <c r="H1193" s="67" t="str">
        <f aca="false">IF($B1193="", "",SUMIF(LerXml!B:B,Relatorio!B1193,LerXml!BE:BE))</f>
        <v/>
      </c>
      <c r="I1193" s="68" t="str">
        <f aca="false">IF(AND($F1193="",$G1193="",$H1193=""), "", IF(SUM(F1193:H1193)-D1193 &lt; 0,0,SUM(F1193:H1193)-D1193))</f>
        <v/>
      </c>
    </row>
    <row r="1194" customFormat="false" ht="13.8" hidden="false" customHeight="true" outlineLevel="0" collapsed="false">
      <c r="A1194" s="71"/>
      <c r="B1194" s="72"/>
      <c r="C1194" s="71"/>
      <c r="D1194" s="67" t="str">
        <f aca="false">IF($B1194="", "",SUMIF(LerXml!B:B,Relatorio!B1194,LerXml!W:W))</f>
        <v/>
      </c>
      <c r="E1194" s="67" t="str">
        <f aca="false">IF($B1194="", "",SUMIF(LerXml!B:B,Relatorio!B1194,LerXml!AX:AX))</f>
        <v/>
      </c>
      <c r="F1194" s="68" t="str">
        <f aca="false">IF($B1194="", "",SUMIF(LerXml!B:B,Relatorio!B1194,LerXml!BA:BA))</f>
        <v/>
      </c>
      <c r="G1194" s="67" t="str">
        <f aca="false">IF($B1194="", "",SUMIF(LerXml!B:B,Relatorio!B1194,LerXml!BB:BB))</f>
        <v/>
      </c>
      <c r="H1194" s="67" t="str">
        <f aca="false">IF($B1194="", "",SUMIF(LerXml!B:B,Relatorio!B1194,LerXml!BE:BE))</f>
        <v/>
      </c>
      <c r="I1194" s="68" t="str">
        <f aca="false">IF(AND($F1194="",$G1194="",$H1194=""), "", IF(SUM(F1194:H1194)-D1194 &lt; 0,0,SUM(F1194:H1194)-D1194))</f>
        <v/>
      </c>
    </row>
    <row r="1195" customFormat="false" ht="13.8" hidden="false" customHeight="true" outlineLevel="0" collapsed="false">
      <c r="A1195" s="71"/>
      <c r="B1195" s="72"/>
      <c r="C1195" s="71"/>
      <c r="D1195" s="67" t="str">
        <f aca="false">IF($B1195="", "",SUMIF(LerXml!B:B,Relatorio!B1195,LerXml!W:W))</f>
        <v/>
      </c>
      <c r="E1195" s="67" t="str">
        <f aca="false">IF($B1195="", "",SUMIF(LerXml!B:B,Relatorio!B1195,LerXml!AX:AX))</f>
        <v/>
      </c>
      <c r="F1195" s="68" t="str">
        <f aca="false">IF($B1195="", "",SUMIF(LerXml!B:B,Relatorio!B1195,LerXml!BA:BA))</f>
        <v/>
      </c>
      <c r="G1195" s="67" t="str">
        <f aca="false">IF($B1195="", "",SUMIF(LerXml!B:B,Relatorio!B1195,LerXml!BB:BB))</f>
        <v/>
      </c>
      <c r="H1195" s="67" t="str">
        <f aca="false">IF($B1195="", "",SUMIF(LerXml!B:B,Relatorio!B1195,LerXml!BE:BE))</f>
        <v/>
      </c>
      <c r="I1195" s="68" t="str">
        <f aca="false">IF(AND($F1195="",$G1195="",$H1195=""), "", IF(SUM(F1195:H1195)-D1195 &lt; 0,0,SUM(F1195:H1195)-D1195))</f>
        <v/>
      </c>
    </row>
    <row r="1196" customFormat="false" ht="13.8" hidden="false" customHeight="true" outlineLevel="0" collapsed="false">
      <c r="A1196" s="71"/>
      <c r="B1196" s="72"/>
      <c r="C1196" s="71"/>
      <c r="D1196" s="67" t="str">
        <f aca="false">IF($B1196="", "",SUMIF(LerXml!B:B,Relatorio!B1196,LerXml!W:W))</f>
        <v/>
      </c>
      <c r="E1196" s="67" t="str">
        <f aca="false">IF($B1196="", "",SUMIF(LerXml!B:B,Relatorio!B1196,LerXml!AX:AX))</f>
        <v/>
      </c>
      <c r="F1196" s="68" t="str">
        <f aca="false">IF($B1196="", "",SUMIF(LerXml!B:B,Relatorio!B1196,LerXml!BA:BA))</f>
        <v/>
      </c>
      <c r="G1196" s="67" t="str">
        <f aca="false">IF($B1196="", "",SUMIF(LerXml!B:B,Relatorio!B1196,LerXml!BB:BB))</f>
        <v/>
      </c>
      <c r="H1196" s="67" t="str">
        <f aca="false">IF($B1196="", "",SUMIF(LerXml!B:B,Relatorio!B1196,LerXml!BE:BE))</f>
        <v/>
      </c>
      <c r="I1196" s="68" t="str">
        <f aca="false">IF(AND($F1196="",$G1196="",$H1196=""), "", IF(SUM(F1196:H1196)-D1196 &lt; 0,0,SUM(F1196:H1196)-D1196))</f>
        <v/>
      </c>
    </row>
    <row r="1197" customFormat="false" ht="13.8" hidden="false" customHeight="true" outlineLevel="0" collapsed="false">
      <c r="A1197" s="71"/>
      <c r="B1197" s="72"/>
      <c r="C1197" s="71"/>
      <c r="D1197" s="67" t="str">
        <f aca="false">IF($B1197="", "",SUMIF(LerXml!B:B,Relatorio!B1197,LerXml!W:W))</f>
        <v/>
      </c>
      <c r="E1197" s="67" t="str">
        <f aca="false">IF($B1197="", "",SUMIF(LerXml!B:B,Relatorio!B1197,LerXml!AX:AX))</f>
        <v/>
      </c>
      <c r="F1197" s="68" t="str">
        <f aca="false">IF($B1197="", "",SUMIF(LerXml!B:B,Relatorio!B1197,LerXml!BA:BA))</f>
        <v/>
      </c>
      <c r="G1197" s="67" t="str">
        <f aca="false">IF($B1197="", "",SUMIF(LerXml!B:B,Relatorio!B1197,LerXml!BB:BB))</f>
        <v/>
      </c>
      <c r="H1197" s="67" t="str">
        <f aca="false">IF($B1197="", "",SUMIF(LerXml!B:B,Relatorio!B1197,LerXml!BE:BE))</f>
        <v/>
      </c>
      <c r="I1197" s="68" t="str">
        <f aca="false">IF(AND($F1197="",$G1197="",$H1197=""), "", IF(SUM(F1197:H1197)-D1197 &lt; 0,0,SUM(F1197:H1197)-D1197))</f>
        <v/>
      </c>
    </row>
    <row r="1198" customFormat="false" ht="13.8" hidden="false" customHeight="true" outlineLevel="0" collapsed="false">
      <c r="A1198" s="71"/>
      <c r="B1198" s="72"/>
      <c r="C1198" s="71"/>
      <c r="D1198" s="67" t="str">
        <f aca="false">IF($B1198="", "",SUMIF(LerXml!B:B,Relatorio!B1198,LerXml!W:W))</f>
        <v/>
      </c>
      <c r="E1198" s="67" t="str">
        <f aca="false">IF($B1198="", "",SUMIF(LerXml!B:B,Relatorio!B1198,LerXml!AX:AX))</f>
        <v/>
      </c>
      <c r="F1198" s="68" t="str">
        <f aca="false">IF($B1198="", "",SUMIF(LerXml!B:B,Relatorio!B1198,LerXml!BA:BA))</f>
        <v/>
      </c>
      <c r="G1198" s="67" t="str">
        <f aca="false">IF($B1198="", "",SUMIF(LerXml!B:B,Relatorio!B1198,LerXml!BB:BB))</f>
        <v/>
      </c>
      <c r="H1198" s="67" t="str">
        <f aca="false">IF($B1198="", "",SUMIF(LerXml!B:B,Relatorio!B1198,LerXml!BE:BE))</f>
        <v/>
      </c>
      <c r="I1198" s="68" t="str">
        <f aca="false">IF(AND($F1198="",$G1198="",$H1198=""), "", IF(SUM(F1198:H1198)-D1198 &lt; 0,0,SUM(F1198:H1198)-D1198))</f>
        <v/>
      </c>
    </row>
    <row r="1199" customFormat="false" ht="13.8" hidden="false" customHeight="true" outlineLevel="0" collapsed="false">
      <c r="A1199" s="71"/>
      <c r="B1199" s="72"/>
      <c r="C1199" s="71"/>
      <c r="D1199" s="67" t="str">
        <f aca="false">IF($B1199="", "",SUMIF(LerXml!B:B,Relatorio!B1199,LerXml!W:W))</f>
        <v/>
      </c>
      <c r="E1199" s="67" t="str">
        <f aca="false">IF($B1199="", "",SUMIF(LerXml!B:B,Relatorio!B1199,LerXml!AX:AX))</f>
        <v/>
      </c>
      <c r="F1199" s="68" t="str">
        <f aca="false">IF($B1199="", "",SUMIF(LerXml!B:B,Relatorio!B1199,LerXml!BA:BA))</f>
        <v/>
      </c>
      <c r="G1199" s="67" t="str">
        <f aca="false">IF($B1199="", "",SUMIF(LerXml!B:B,Relatorio!B1199,LerXml!BB:BB))</f>
        <v/>
      </c>
      <c r="H1199" s="67" t="str">
        <f aca="false">IF($B1199="", "",SUMIF(LerXml!B:B,Relatorio!B1199,LerXml!BE:BE))</f>
        <v/>
      </c>
      <c r="I1199" s="68" t="str">
        <f aca="false">IF(AND($F1199="",$G1199="",$H1199=""), "", IF(SUM(F1199:H1199)-D1199 &lt; 0,0,SUM(F1199:H1199)-D1199))</f>
        <v/>
      </c>
    </row>
    <row r="1200" customFormat="false" ht="13.8" hidden="false" customHeight="true" outlineLevel="0" collapsed="false">
      <c r="A1200" s="71"/>
      <c r="B1200" s="72"/>
      <c r="C1200" s="71"/>
      <c r="D1200" s="67" t="str">
        <f aca="false">IF($B1200="", "",SUMIF(LerXml!B:B,Relatorio!B1200,LerXml!W:W))</f>
        <v/>
      </c>
      <c r="E1200" s="67" t="str">
        <f aca="false">IF($B1200="", "",SUMIF(LerXml!B:B,Relatorio!B1200,LerXml!AX:AX))</f>
        <v/>
      </c>
      <c r="F1200" s="68" t="str">
        <f aca="false">IF($B1200="", "",SUMIF(LerXml!B:B,Relatorio!B1200,LerXml!BA:BA))</f>
        <v/>
      </c>
      <c r="G1200" s="67" t="str">
        <f aca="false">IF($B1200="", "",SUMIF(LerXml!B:B,Relatorio!B1200,LerXml!BB:BB))</f>
        <v/>
      </c>
      <c r="H1200" s="67" t="str">
        <f aca="false">IF($B1200="", "",SUMIF(LerXml!B:B,Relatorio!B1200,LerXml!BE:BE))</f>
        <v/>
      </c>
      <c r="I1200" s="68" t="str">
        <f aca="false">IF(AND($F1200="",$G1200="",$H1200=""), "", IF(SUM(F1200:H1200)-D1200 &lt; 0,0,SUM(F1200:H1200)-D1200))</f>
        <v/>
      </c>
    </row>
    <row r="1201" customFormat="false" ht="13.8" hidden="false" customHeight="true" outlineLevel="0" collapsed="false">
      <c r="A1201" s="71"/>
      <c r="B1201" s="72"/>
      <c r="C1201" s="71"/>
      <c r="D1201" s="67" t="str">
        <f aca="false">IF($B1201="", "",SUMIF(LerXml!B:B,Relatorio!B1201,LerXml!W:W))</f>
        <v/>
      </c>
      <c r="E1201" s="67" t="str">
        <f aca="false">IF($B1201="", "",SUMIF(LerXml!B:B,Relatorio!B1201,LerXml!AX:AX))</f>
        <v/>
      </c>
      <c r="F1201" s="68" t="str">
        <f aca="false">IF($B1201="", "",SUMIF(LerXml!B:B,Relatorio!B1201,LerXml!BA:BA))</f>
        <v/>
      </c>
      <c r="G1201" s="67" t="str">
        <f aca="false">IF($B1201="", "",SUMIF(LerXml!B:B,Relatorio!B1201,LerXml!BB:BB))</f>
        <v/>
      </c>
      <c r="H1201" s="67" t="str">
        <f aca="false">IF($B1201="", "",SUMIF(LerXml!B:B,Relatorio!B1201,LerXml!BE:BE))</f>
        <v/>
      </c>
      <c r="I1201" s="68" t="str">
        <f aca="false">IF(AND($F1201="",$G1201="",$H1201=""), "", IF(SUM(F1201:H1201)-D1201 &lt; 0,0,SUM(F1201:H1201)-D1201))</f>
        <v/>
      </c>
    </row>
    <row r="1202" customFormat="false" ht="13.8" hidden="false" customHeight="true" outlineLevel="0" collapsed="false">
      <c r="A1202" s="71"/>
      <c r="B1202" s="72"/>
      <c r="C1202" s="71"/>
      <c r="D1202" s="67" t="str">
        <f aca="false">IF($B1202="", "",SUMIF(LerXml!B:B,Relatorio!B1202,LerXml!W:W))</f>
        <v/>
      </c>
      <c r="E1202" s="67" t="str">
        <f aca="false">IF($B1202="", "",SUMIF(LerXml!B:B,Relatorio!B1202,LerXml!AX:AX))</f>
        <v/>
      </c>
      <c r="F1202" s="68" t="str">
        <f aca="false">IF($B1202="", "",SUMIF(LerXml!B:B,Relatorio!B1202,LerXml!BA:BA))</f>
        <v/>
      </c>
      <c r="G1202" s="67" t="str">
        <f aca="false">IF($B1202="", "",SUMIF(LerXml!B:B,Relatorio!B1202,LerXml!BB:BB))</f>
        <v/>
      </c>
      <c r="H1202" s="67" t="str">
        <f aca="false">IF($B1202="", "",SUMIF(LerXml!B:B,Relatorio!B1202,LerXml!BE:BE))</f>
        <v/>
      </c>
      <c r="I1202" s="68" t="str">
        <f aca="false">IF(AND($F1202="",$G1202="",$H1202=""), "", IF(SUM(F1202:H1202)-D1202 &lt; 0,0,SUM(F1202:H1202)-D1202))</f>
        <v/>
      </c>
    </row>
    <row r="1203" customFormat="false" ht="13.8" hidden="false" customHeight="true" outlineLevel="0" collapsed="false">
      <c r="A1203" s="71"/>
      <c r="B1203" s="72"/>
      <c r="C1203" s="71"/>
      <c r="D1203" s="67" t="str">
        <f aca="false">IF($B1203="", "",SUMIF(LerXml!B:B,Relatorio!B1203,LerXml!W:W))</f>
        <v/>
      </c>
      <c r="E1203" s="67" t="str">
        <f aca="false">IF($B1203="", "",SUMIF(LerXml!B:B,Relatorio!B1203,LerXml!AX:AX))</f>
        <v/>
      </c>
      <c r="F1203" s="68" t="str">
        <f aca="false">IF($B1203="", "",SUMIF(LerXml!B:B,Relatorio!B1203,LerXml!BA:BA))</f>
        <v/>
      </c>
      <c r="G1203" s="67" t="str">
        <f aca="false">IF($B1203="", "",SUMIF(LerXml!B:B,Relatorio!B1203,LerXml!BB:BB))</f>
        <v/>
      </c>
      <c r="H1203" s="67" t="str">
        <f aca="false">IF($B1203="", "",SUMIF(LerXml!B:B,Relatorio!B1203,LerXml!BE:BE))</f>
        <v/>
      </c>
      <c r="I1203" s="68" t="str">
        <f aca="false">IF(AND($F1203="",$G1203="",$H1203=""), "", IF(SUM(F1203:H1203)-D1203 &lt; 0,0,SUM(F1203:H1203)-D1203))</f>
        <v/>
      </c>
    </row>
    <row r="1204" customFormat="false" ht="13.8" hidden="false" customHeight="true" outlineLevel="0" collapsed="false">
      <c r="A1204" s="71"/>
      <c r="B1204" s="72"/>
      <c r="C1204" s="71"/>
      <c r="D1204" s="67" t="str">
        <f aca="false">IF($B1204="", "",SUMIF(LerXml!B:B,Relatorio!B1204,LerXml!W:W))</f>
        <v/>
      </c>
      <c r="E1204" s="67" t="str">
        <f aca="false">IF($B1204="", "",SUMIF(LerXml!B:B,Relatorio!B1204,LerXml!AX:AX))</f>
        <v/>
      </c>
      <c r="F1204" s="68" t="str">
        <f aca="false">IF($B1204="", "",SUMIF(LerXml!B:B,Relatorio!B1204,LerXml!BA:BA))</f>
        <v/>
      </c>
      <c r="G1204" s="67" t="str">
        <f aca="false">IF($B1204="", "",SUMIF(LerXml!B:B,Relatorio!B1204,LerXml!BB:BB))</f>
        <v/>
      </c>
      <c r="H1204" s="67" t="str">
        <f aca="false">IF($B1204="", "",SUMIF(LerXml!B:B,Relatorio!B1204,LerXml!BE:BE))</f>
        <v/>
      </c>
      <c r="I1204" s="68" t="str">
        <f aca="false">IF(AND($F1204="",$G1204="",$H1204=""), "", IF(SUM(F1204:H1204)-D1204 &lt; 0,0,SUM(F1204:H1204)-D1204))</f>
        <v/>
      </c>
    </row>
    <row r="1205" customFormat="false" ht="13.8" hidden="false" customHeight="true" outlineLevel="0" collapsed="false">
      <c r="A1205" s="71"/>
      <c r="B1205" s="72"/>
      <c r="C1205" s="71"/>
      <c r="D1205" s="67" t="str">
        <f aca="false">IF($B1205="", "",SUMIF(LerXml!B:B,Relatorio!B1205,LerXml!W:W))</f>
        <v/>
      </c>
      <c r="E1205" s="67" t="str">
        <f aca="false">IF($B1205="", "",SUMIF(LerXml!B:B,Relatorio!B1205,LerXml!AX:AX))</f>
        <v/>
      </c>
      <c r="F1205" s="68" t="str">
        <f aca="false">IF($B1205="", "",SUMIF(LerXml!B:B,Relatorio!B1205,LerXml!BA:BA))</f>
        <v/>
      </c>
      <c r="G1205" s="67" t="str">
        <f aca="false">IF($B1205="", "",SUMIF(LerXml!B:B,Relatorio!B1205,LerXml!BB:BB))</f>
        <v/>
      </c>
      <c r="H1205" s="67" t="str">
        <f aca="false">IF($B1205="", "",SUMIF(LerXml!B:B,Relatorio!B1205,LerXml!BE:BE))</f>
        <v/>
      </c>
      <c r="I1205" s="68" t="str">
        <f aca="false">IF(AND($F1205="",$G1205="",$H1205=""), "", IF(SUM(F1205:H1205)-D1205 &lt; 0,0,SUM(F1205:H1205)-D1205))</f>
        <v/>
      </c>
    </row>
    <row r="1206" customFormat="false" ht="13.8" hidden="false" customHeight="true" outlineLevel="0" collapsed="false">
      <c r="A1206" s="71"/>
      <c r="B1206" s="72"/>
      <c r="C1206" s="71"/>
      <c r="D1206" s="67" t="str">
        <f aca="false">IF($B1206="", "",SUMIF(LerXml!B:B,Relatorio!B1206,LerXml!W:W))</f>
        <v/>
      </c>
      <c r="E1206" s="67" t="str">
        <f aca="false">IF($B1206="", "",SUMIF(LerXml!B:B,Relatorio!B1206,LerXml!AX:AX))</f>
        <v/>
      </c>
      <c r="F1206" s="68" t="str">
        <f aca="false">IF($B1206="", "",SUMIF(LerXml!B:B,Relatorio!B1206,LerXml!BA:BA))</f>
        <v/>
      </c>
      <c r="G1206" s="67" t="str">
        <f aca="false">IF($B1206="", "",SUMIF(LerXml!B:B,Relatorio!B1206,LerXml!BB:BB))</f>
        <v/>
      </c>
      <c r="H1206" s="67" t="str">
        <f aca="false">IF($B1206="", "",SUMIF(LerXml!B:B,Relatorio!B1206,LerXml!BE:BE))</f>
        <v/>
      </c>
      <c r="I1206" s="68" t="str">
        <f aca="false">IF(AND($F1206="",$G1206="",$H1206=""), "", IF(SUM(F1206:H1206)-D1206 &lt; 0,0,SUM(F1206:H1206)-D1206))</f>
        <v/>
      </c>
    </row>
    <row r="1207" customFormat="false" ht="13.8" hidden="false" customHeight="true" outlineLevel="0" collapsed="false">
      <c r="A1207" s="71"/>
      <c r="B1207" s="72"/>
      <c r="C1207" s="71"/>
      <c r="D1207" s="67" t="str">
        <f aca="false">IF($B1207="", "",SUMIF(LerXml!B:B,Relatorio!B1207,LerXml!W:W))</f>
        <v/>
      </c>
      <c r="E1207" s="67" t="str">
        <f aca="false">IF($B1207="", "",SUMIF(LerXml!B:B,Relatorio!B1207,LerXml!AX:AX))</f>
        <v/>
      </c>
      <c r="F1207" s="68" t="str">
        <f aca="false">IF($B1207="", "",SUMIF(LerXml!B:B,Relatorio!B1207,LerXml!BA:BA))</f>
        <v/>
      </c>
      <c r="G1207" s="67" t="str">
        <f aca="false">IF($B1207="", "",SUMIF(LerXml!B:B,Relatorio!B1207,LerXml!BB:BB))</f>
        <v/>
      </c>
      <c r="H1207" s="67" t="str">
        <f aca="false">IF($B1207="", "",SUMIF(LerXml!B:B,Relatorio!B1207,LerXml!BE:BE))</f>
        <v/>
      </c>
      <c r="I1207" s="68" t="str">
        <f aca="false">IF(AND($F1207="",$G1207="",$H1207=""), "", IF(SUM(F1207:H1207)-D1207 &lt; 0,0,SUM(F1207:H1207)-D1207))</f>
        <v/>
      </c>
    </row>
    <row r="1208" customFormat="false" ht="13.8" hidden="false" customHeight="true" outlineLevel="0" collapsed="false">
      <c r="A1208" s="71"/>
      <c r="B1208" s="72"/>
      <c r="C1208" s="71"/>
      <c r="D1208" s="67" t="str">
        <f aca="false">IF($B1208="", "",SUMIF(LerXml!B:B,Relatorio!B1208,LerXml!W:W))</f>
        <v/>
      </c>
      <c r="E1208" s="67" t="str">
        <f aca="false">IF($B1208="", "",SUMIF(LerXml!B:B,Relatorio!B1208,LerXml!AX:AX))</f>
        <v/>
      </c>
      <c r="F1208" s="68" t="str">
        <f aca="false">IF($B1208="", "",SUMIF(LerXml!B:B,Relatorio!B1208,LerXml!BA:BA))</f>
        <v/>
      </c>
      <c r="G1208" s="67" t="str">
        <f aca="false">IF($B1208="", "",SUMIF(LerXml!B:B,Relatorio!B1208,LerXml!BB:BB))</f>
        <v/>
      </c>
      <c r="H1208" s="67" t="str">
        <f aca="false">IF($B1208="", "",SUMIF(LerXml!B:B,Relatorio!B1208,LerXml!BE:BE))</f>
        <v/>
      </c>
      <c r="I1208" s="68" t="str">
        <f aca="false">IF(AND($F1208="",$G1208="",$H1208=""), "", IF(SUM(F1208:H1208)-D1208 &lt; 0,0,SUM(F1208:H1208)-D1208))</f>
        <v/>
      </c>
    </row>
    <row r="1209" customFormat="false" ht="13.8" hidden="false" customHeight="true" outlineLevel="0" collapsed="false">
      <c r="A1209" s="71"/>
      <c r="B1209" s="72"/>
      <c r="C1209" s="71"/>
      <c r="D1209" s="67" t="str">
        <f aca="false">IF($B1209="", "",SUMIF(LerXml!B:B,Relatorio!B1209,LerXml!W:W))</f>
        <v/>
      </c>
      <c r="E1209" s="67" t="str">
        <f aca="false">IF($B1209="", "",SUMIF(LerXml!B:B,Relatorio!B1209,LerXml!AX:AX))</f>
        <v/>
      </c>
      <c r="F1209" s="68" t="str">
        <f aca="false">IF($B1209="", "",SUMIF(LerXml!B:B,Relatorio!B1209,LerXml!BA:BA))</f>
        <v/>
      </c>
      <c r="G1209" s="67" t="str">
        <f aca="false">IF($B1209="", "",SUMIF(LerXml!B:B,Relatorio!B1209,LerXml!BB:BB))</f>
        <v/>
      </c>
      <c r="H1209" s="67" t="str">
        <f aca="false">IF($B1209="", "",SUMIF(LerXml!B:B,Relatorio!B1209,LerXml!BE:BE))</f>
        <v/>
      </c>
      <c r="I1209" s="68" t="str">
        <f aca="false">IF(AND($F1209="",$G1209="",$H1209=""), "", IF(SUM(F1209:H1209)-D1209 &lt; 0,0,SUM(F1209:H1209)-D1209))</f>
        <v/>
      </c>
    </row>
    <row r="1210" customFormat="false" ht="13.8" hidden="false" customHeight="true" outlineLevel="0" collapsed="false">
      <c r="A1210" s="71"/>
      <c r="B1210" s="72"/>
      <c r="C1210" s="71"/>
      <c r="D1210" s="67" t="str">
        <f aca="false">IF($B1210="", "",SUMIF(LerXml!B:B,Relatorio!B1210,LerXml!W:W))</f>
        <v/>
      </c>
      <c r="E1210" s="67" t="str">
        <f aca="false">IF($B1210="", "",SUMIF(LerXml!B:B,Relatorio!B1210,LerXml!AX:AX))</f>
        <v/>
      </c>
      <c r="F1210" s="68" t="str">
        <f aca="false">IF($B1210="", "",SUMIF(LerXml!B:B,Relatorio!B1210,LerXml!BA:BA))</f>
        <v/>
      </c>
      <c r="G1210" s="67" t="str">
        <f aca="false">IF($B1210="", "",SUMIF(LerXml!B:B,Relatorio!B1210,LerXml!BB:BB))</f>
        <v/>
      </c>
      <c r="H1210" s="67" t="str">
        <f aca="false">IF($B1210="", "",SUMIF(LerXml!B:B,Relatorio!B1210,LerXml!BE:BE))</f>
        <v/>
      </c>
      <c r="I1210" s="68" t="str">
        <f aca="false">IF(AND($F1210="",$G1210="",$H1210=""), "", IF(SUM(F1210:H1210)-D1210 &lt; 0,0,SUM(F1210:H1210)-D1210))</f>
        <v/>
      </c>
    </row>
    <row r="1211" customFormat="false" ht="13.8" hidden="false" customHeight="true" outlineLevel="0" collapsed="false">
      <c r="A1211" s="71"/>
      <c r="B1211" s="72"/>
      <c r="C1211" s="71"/>
      <c r="D1211" s="67" t="str">
        <f aca="false">IF($B1211="", "",SUMIF(LerXml!B:B,Relatorio!B1211,LerXml!W:W))</f>
        <v/>
      </c>
      <c r="E1211" s="67" t="str">
        <f aca="false">IF($B1211="", "",SUMIF(LerXml!B:B,Relatorio!B1211,LerXml!AX:AX))</f>
        <v/>
      </c>
      <c r="F1211" s="68" t="str">
        <f aca="false">IF($B1211="", "",SUMIF(LerXml!B:B,Relatorio!B1211,LerXml!BA:BA))</f>
        <v/>
      </c>
      <c r="G1211" s="67" t="str">
        <f aca="false">IF($B1211="", "",SUMIF(LerXml!B:B,Relatorio!B1211,LerXml!BB:BB))</f>
        <v/>
      </c>
      <c r="H1211" s="67" t="str">
        <f aca="false">IF($B1211="", "",SUMIF(LerXml!B:B,Relatorio!B1211,LerXml!BE:BE))</f>
        <v/>
      </c>
      <c r="I1211" s="68" t="str">
        <f aca="false">IF(AND($F1211="",$G1211="",$H1211=""), "", IF(SUM(F1211:H1211)-D1211 &lt; 0,0,SUM(F1211:H1211)-D1211))</f>
        <v/>
      </c>
    </row>
    <row r="1212" customFormat="false" ht="13.8" hidden="false" customHeight="true" outlineLevel="0" collapsed="false">
      <c r="A1212" s="71"/>
      <c r="B1212" s="72"/>
      <c r="C1212" s="71"/>
      <c r="D1212" s="67" t="str">
        <f aca="false">IF($B1212="", "",SUMIF(LerXml!B:B,Relatorio!B1212,LerXml!W:W))</f>
        <v/>
      </c>
      <c r="E1212" s="67" t="str">
        <f aca="false">IF($B1212="", "",SUMIF(LerXml!B:B,Relatorio!B1212,LerXml!AX:AX))</f>
        <v/>
      </c>
      <c r="F1212" s="68" t="str">
        <f aca="false">IF($B1212="", "",SUMIF(LerXml!B:B,Relatorio!B1212,LerXml!BA:BA))</f>
        <v/>
      </c>
      <c r="G1212" s="67" t="str">
        <f aca="false">IF($B1212="", "",SUMIF(LerXml!B:B,Relatorio!B1212,LerXml!BB:BB))</f>
        <v/>
      </c>
      <c r="H1212" s="67" t="str">
        <f aca="false">IF($B1212="", "",SUMIF(LerXml!B:B,Relatorio!B1212,LerXml!BE:BE))</f>
        <v/>
      </c>
      <c r="I1212" s="68" t="str">
        <f aca="false">IF(AND($F1212="",$G1212="",$H1212=""), "", IF(SUM(F1212:H1212)-D1212 &lt; 0,0,SUM(F1212:H1212)-D1212))</f>
        <v/>
      </c>
    </row>
    <row r="1213" customFormat="false" ht="13.8" hidden="false" customHeight="true" outlineLevel="0" collapsed="false">
      <c r="A1213" s="71"/>
      <c r="B1213" s="72"/>
      <c r="C1213" s="71"/>
      <c r="D1213" s="67" t="str">
        <f aca="false">IF($B1213="", "",SUMIF(LerXml!B:B,Relatorio!B1213,LerXml!W:W))</f>
        <v/>
      </c>
      <c r="E1213" s="67" t="str">
        <f aca="false">IF($B1213="", "",SUMIF(LerXml!B:B,Relatorio!B1213,LerXml!AX:AX))</f>
        <v/>
      </c>
      <c r="F1213" s="68" t="str">
        <f aca="false">IF($B1213="", "",SUMIF(LerXml!B:B,Relatorio!B1213,LerXml!BA:BA))</f>
        <v/>
      </c>
      <c r="G1213" s="67" t="str">
        <f aca="false">IF($B1213="", "",SUMIF(LerXml!B:B,Relatorio!B1213,LerXml!BB:BB))</f>
        <v/>
      </c>
      <c r="H1213" s="67" t="str">
        <f aca="false">IF($B1213="", "",SUMIF(LerXml!B:B,Relatorio!B1213,LerXml!BE:BE))</f>
        <v/>
      </c>
      <c r="I1213" s="68" t="str">
        <f aca="false">IF(AND($F1213="",$G1213="",$H1213=""), "", IF(SUM(F1213:H1213)-D1213 &lt; 0,0,SUM(F1213:H1213)-D1213))</f>
        <v/>
      </c>
    </row>
    <row r="1214" customFormat="false" ht="13.8" hidden="false" customHeight="true" outlineLevel="0" collapsed="false">
      <c r="A1214" s="71"/>
      <c r="B1214" s="72"/>
      <c r="C1214" s="71"/>
      <c r="D1214" s="67" t="str">
        <f aca="false">IF($B1214="", "",SUMIF(LerXml!B:B,Relatorio!B1214,LerXml!W:W))</f>
        <v/>
      </c>
      <c r="E1214" s="67" t="str">
        <f aca="false">IF($B1214="", "",SUMIF(LerXml!B:B,Relatorio!B1214,LerXml!AX:AX))</f>
        <v/>
      </c>
      <c r="F1214" s="68" t="str">
        <f aca="false">IF($B1214="", "",SUMIF(LerXml!B:B,Relatorio!B1214,LerXml!BA:BA))</f>
        <v/>
      </c>
      <c r="G1214" s="67" t="str">
        <f aca="false">IF($B1214="", "",SUMIF(LerXml!B:B,Relatorio!B1214,LerXml!BB:BB))</f>
        <v/>
      </c>
      <c r="H1214" s="67" t="str">
        <f aca="false">IF($B1214="", "",SUMIF(LerXml!B:B,Relatorio!B1214,LerXml!BE:BE))</f>
        <v/>
      </c>
      <c r="I1214" s="68" t="str">
        <f aca="false">IF(AND($F1214="",$G1214="",$H1214=""), "", IF(SUM(F1214:H1214)-D1214 &lt; 0,0,SUM(F1214:H1214)-D1214))</f>
        <v/>
      </c>
    </row>
    <row r="1215" customFormat="false" ht="13.8" hidden="false" customHeight="true" outlineLevel="0" collapsed="false">
      <c r="A1215" s="71"/>
      <c r="B1215" s="72"/>
      <c r="C1215" s="71"/>
      <c r="D1215" s="67" t="str">
        <f aca="false">IF($B1215="", "",SUMIF(LerXml!B:B,Relatorio!B1215,LerXml!W:W))</f>
        <v/>
      </c>
      <c r="E1215" s="67" t="str">
        <f aca="false">IF($B1215="", "",SUMIF(LerXml!B:B,Relatorio!B1215,LerXml!AX:AX))</f>
        <v/>
      </c>
      <c r="F1215" s="68" t="str">
        <f aca="false">IF($B1215="", "",SUMIF(LerXml!B:B,Relatorio!B1215,LerXml!BA:BA))</f>
        <v/>
      </c>
      <c r="G1215" s="67" t="str">
        <f aca="false">IF($B1215="", "",SUMIF(LerXml!B:B,Relatorio!B1215,LerXml!BB:BB))</f>
        <v/>
      </c>
      <c r="H1215" s="67" t="str">
        <f aca="false">IF($B1215="", "",SUMIF(LerXml!B:B,Relatorio!B1215,LerXml!BE:BE))</f>
        <v/>
      </c>
      <c r="I1215" s="68" t="str">
        <f aca="false">IF(AND($F1215="",$G1215="",$H1215=""), "", IF(SUM(F1215:H1215)-D1215 &lt; 0,0,SUM(F1215:H1215)-D1215))</f>
        <v/>
      </c>
    </row>
    <row r="1216" customFormat="false" ht="13.8" hidden="false" customHeight="true" outlineLevel="0" collapsed="false">
      <c r="A1216" s="71"/>
      <c r="B1216" s="72"/>
      <c r="C1216" s="71"/>
      <c r="D1216" s="67" t="str">
        <f aca="false">IF($B1216="", "",SUMIF(LerXml!B:B,Relatorio!B1216,LerXml!W:W))</f>
        <v/>
      </c>
      <c r="E1216" s="67" t="str">
        <f aca="false">IF($B1216="", "",SUMIF(LerXml!B:B,Relatorio!B1216,LerXml!AX:AX))</f>
        <v/>
      </c>
      <c r="F1216" s="68" t="str">
        <f aca="false">IF($B1216="", "",SUMIF(LerXml!B:B,Relatorio!B1216,LerXml!BA:BA))</f>
        <v/>
      </c>
      <c r="G1216" s="67" t="str">
        <f aca="false">IF($B1216="", "",SUMIF(LerXml!B:B,Relatorio!B1216,LerXml!BB:BB))</f>
        <v/>
      </c>
      <c r="H1216" s="67" t="str">
        <f aca="false">IF($B1216="", "",SUMIF(LerXml!B:B,Relatorio!B1216,LerXml!BE:BE))</f>
        <v/>
      </c>
      <c r="I1216" s="68" t="str">
        <f aca="false">IF(AND($F1216="",$G1216="",$H1216=""), "", IF(SUM(F1216:H1216)-D1216 &lt; 0,0,SUM(F1216:H1216)-D1216))</f>
        <v/>
      </c>
    </row>
    <row r="1217" customFormat="false" ht="13.8" hidden="false" customHeight="true" outlineLevel="0" collapsed="false">
      <c r="A1217" s="71"/>
      <c r="B1217" s="72"/>
      <c r="C1217" s="71"/>
      <c r="D1217" s="67" t="str">
        <f aca="false">IF($B1217="", "",SUMIF(LerXml!B:B,Relatorio!B1217,LerXml!W:W))</f>
        <v/>
      </c>
      <c r="E1217" s="67" t="str">
        <f aca="false">IF($B1217="", "",SUMIF(LerXml!B:B,Relatorio!B1217,LerXml!AX:AX))</f>
        <v/>
      </c>
      <c r="F1217" s="68" t="str">
        <f aca="false">IF($B1217="", "",SUMIF(LerXml!B:B,Relatorio!B1217,LerXml!BA:BA))</f>
        <v/>
      </c>
      <c r="G1217" s="67" t="str">
        <f aca="false">IF($B1217="", "",SUMIF(LerXml!B:B,Relatorio!B1217,LerXml!BB:BB))</f>
        <v/>
      </c>
      <c r="H1217" s="67" t="str">
        <f aca="false">IF($B1217="", "",SUMIF(LerXml!B:B,Relatorio!B1217,LerXml!BE:BE))</f>
        <v/>
      </c>
      <c r="I1217" s="68" t="str">
        <f aca="false">IF(AND($F1217="",$G1217="",$H1217=""), "", IF(SUM(F1217:H1217)-D1217 &lt; 0,0,SUM(F1217:H1217)-D1217))</f>
        <v/>
      </c>
    </row>
    <row r="1218" customFormat="false" ht="13.8" hidden="false" customHeight="true" outlineLevel="0" collapsed="false">
      <c r="A1218" s="71"/>
      <c r="B1218" s="72"/>
      <c r="C1218" s="71"/>
      <c r="D1218" s="67" t="str">
        <f aca="false">IF($B1218="", "",SUMIF(LerXml!B:B,Relatorio!B1218,LerXml!W:W))</f>
        <v/>
      </c>
      <c r="E1218" s="67" t="str">
        <f aca="false">IF($B1218="", "",SUMIF(LerXml!B:B,Relatorio!B1218,LerXml!AX:AX))</f>
        <v/>
      </c>
      <c r="F1218" s="68" t="str">
        <f aca="false">IF($B1218="", "",SUMIF(LerXml!B:B,Relatorio!B1218,LerXml!BA:BA))</f>
        <v/>
      </c>
      <c r="G1218" s="67" t="str">
        <f aca="false">IF($B1218="", "",SUMIF(LerXml!B:B,Relatorio!B1218,LerXml!BB:BB))</f>
        <v/>
      </c>
      <c r="H1218" s="67" t="str">
        <f aca="false">IF($B1218="", "",SUMIF(LerXml!B:B,Relatorio!B1218,LerXml!BE:BE))</f>
        <v/>
      </c>
      <c r="I1218" s="68" t="str">
        <f aca="false">IF(AND($F1218="",$G1218="",$H1218=""), "", IF(SUM(F1218:H1218)-D1218 &lt; 0,0,SUM(F1218:H1218)-D1218))</f>
        <v/>
      </c>
    </row>
    <row r="1219" customFormat="false" ht="13.8" hidden="false" customHeight="true" outlineLevel="0" collapsed="false">
      <c r="A1219" s="71"/>
      <c r="B1219" s="72"/>
      <c r="C1219" s="71"/>
      <c r="D1219" s="67" t="str">
        <f aca="false">IF($B1219="", "",SUMIF(LerXml!B:B,Relatorio!B1219,LerXml!W:W))</f>
        <v/>
      </c>
      <c r="E1219" s="67" t="str">
        <f aca="false">IF($B1219="", "",SUMIF(LerXml!B:B,Relatorio!B1219,LerXml!AX:AX))</f>
        <v/>
      </c>
      <c r="F1219" s="68" t="str">
        <f aca="false">IF($B1219="", "",SUMIF(LerXml!B:B,Relatorio!B1219,LerXml!BA:BA))</f>
        <v/>
      </c>
      <c r="G1219" s="67" t="str">
        <f aca="false">IF($B1219="", "",SUMIF(LerXml!B:B,Relatorio!B1219,LerXml!BB:BB))</f>
        <v/>
      </c>
      <c r="H1219" s="67" t="str">
        <f aca="false">IF($B1219="", "",SUMIF(LerXml!B:B,Relatorio!B1219,LerXml!BE:BE))</f>
        <v/>
      </c>
      <c r="I1219" s="68" t="str">
        <f aca="false">IF(AND($F1219="",$G1219="",$H1219=""), "", IF(SUM(F1219:H1219)-D1219 &lt; 0,0,SUM(F1219:H1219)-D1219))</f>
        <v/>
      </c>
    </row>
    <row r="1220" customFormat="false" ht="13.8" hidden="false" customHeight="true" outlineLevel="0" collapsed="false">
      <c r="A1220" s="71"/>
      <c r="B1220" s="72"/>
      <c r="C1220" s="71"/>
      <c r="D1220" s="67" t="str">
        <f aca="false">IF($B1220="", "",SUMIF(LerXml!B:B,Relatorio!B1220,LerXml!W:W))</f>
        <v/>
      </c>
      <c r="E1220" s="67" t="str">
        <f aca="false">IF($B1220="", "",SUMIF(LerXml!B:B,Relatorio!B1220,LerXml!AX:AX))</f>
        <v/>
      </c>
      <c r="F1220" s="68" t="str">
        <f aca="false">IF($B1220="", "",SUMIF(LerXml!B:B,Relatorio!B1220,LerXml!BA:BA))</f>
        <v/>
      </c>
      <c r="G1220" s="67" t="str">
        <f aca="false">IF($B1220="", "",SUMIF(LerXml!B:B,Relatorio!B1220,LerXml!BB:BB))</f>
        <v/>
      </c>
      <c r="H1220" s="67" t="str">
        <f aca="false">IF($B1220="", "",SUMIF(LerXml!B:B,Relatorio!B1220,LerXml!BE:BE))</f>
        <v/>
      </c>
      <c r="I1220" s="68" t="str">
        <f aca="false">IF(AND($F1220="",$G1220="",$H1220=""), "", IF(SUM(F1220:H1220)-D1220 &lt; 0,0,SUM(F1220:H1220)-D1220))</f>
        <v/>
      </c>
    </row>
    <row r="1221" customFormat="false" ht="13.8" hidden="false" customHeight="true" outlineLevel="0" collapsed="false">
      <c r="A1221" s="71"/>
      <c r="B1221" s="72"/>
      <c r="C1221" s="71"/>
      <c r="D1221" s="67" t="str">
        <f aca="false">IF($B1221="", "",SUMIF(LerXml!B:B,Relatorio!B1221,LerXml!W:W))</f>
        <v/>
      </c>
      <c r="E1221" s="67" t="str">
        <f aca="false">IF($B1221="", "",SUMIF(LerXml!B:B,Relatorio!B1221,LerXml!AX:AX))</f>
        <v/>
      </c>
      <c r="F1221" s="68" t="str">
        <f aca="false">IF($B1221="", "",SUMIF(LerXml!B:B,Relatorio!B1221,LerXml!BA:BA))</f>
        <v/>
      </c>
      <c r="G1221" s="67" t="str">
        <f aca="false">IF($B1221="", "",SUMIF(LerXml!B:B,Relatorio!B1221,LerXml!BB:BB))</f>
        <v/>
      </c>
      <c r="H1221" s="67" t="str">
        <f aca="false">IF($B1221="", "",SUMIF(LerXml!B:B,Relatorio!B1221,LerXml!BE:BE))</f>
        <v/>
      </c>
      <c r="I1221" s="68" t="str">
        <f aca="false">IF(AND($F1221="",$G1221="",$H1221=""), "", IF(SUM(F1221:H1221)-D1221 &lt; 0,0,SUM(F1221:H1221)-D1221))</f>
        <v/>
      </c>
    </row>
    <row r="1222" customFormat="false" ht="13.8" hidden="false" customHeight="true" outlineLevel="0" collapsed="false">
      <c r="A1222" s="71"/>
      <c r="B1222" s="72"/>
      <c r="C1222" s="71"/>
      <c r="D1222" s="67" t="str">
        <f aca="false">IF($B1222="", "",SUMIF(LerXml!B:B,Relatorio!B1222,LerXml!W:W))</f>
        <v/>
      </c>
      <c r="E1222" s="67" t="str">
        <f aca="false">IF($B1222="", "",SUMIF(LerXml!B:B,Relatorio!B1222,LerXml!AX:AX))</f>
        <v/>
      </c>
      <c r="F1222" s="68" t="str">
        <f aca="false">IF($B1222="", "",SUMIF(LerXml!B:B,Relatorio!B1222,LerXml!BA:BA))</f>
        <v/>
      </c>
      <c r="G1222" s="67" t="str">
        <f aca="false">IF($B1222="", "",SUMIF(LerXml!B:B,Relatorio!B1222,LerXml!BB:BB))</f>
        <v/>
      </c>
      <c r="H1222" s="67" t="str">
        <f aca="false">IF($B1222="", "",SUMIF(LerXml!B:B,Relatorio!B1222,LerXml!BE:BE))</f>
        <v/>
      </c>
      <c r="I1222" s="68" t="str">
        <f aca="false">IF(AND($F1222="",$G1222="",$H1222=""), "", IF(SUM(F1222:H1222)-D1222 &lt; 0,0,SUM(F1222:H1222)-D1222))</f>
        <v/>
      </c>
    </row>
    <row r="1223" customFormat="false" ht="13.8" hidden="false" customHeight="true" outlineLevel="0" collapsed="false">
      <c r="A1223" s="71"/>
      <c r="B1223" s="72"/>
      <c r="C1223" s="71"/>
      <c r="D1223" s="67" t="str">
        <f aca="false">IF($B1223="", "",SUMIF(LerXml!B:B,Relatorio!B1223,LerXml!W:W))</f>
        <v/>
      </c>
      <c r="E1223" s="67" t="str">
        <f aca="false">IF($B1223="", "",SUMIF(LerXml!B:B,Relatorio!B1223,LerXml!AX:AX))</f>
        <v/>
      </c>
      <c r="F1223" s="68" t="str">
        <f aca="false">IF($B1223="", "",SUMIF(LerXml!B:B,Relatorio!B1223,LerXml!BA:BA))</f>
        <v/>
      </c>
      <c r="G1223" s="67" t="str">
        <f aca="false">IF($B1223="", "",SUMIF(LerXml!B:B,Relatorio!B1223,LerXml!BB:BB))</f>
        <v/>
      </c>
      <c r="H1223" s="67" t="str">
        <f aca="false">IF($B1223="", "",SUMIF(LerXml!B:B,Relatorio!B1223,LerXml!BE:BE))</f>
        <v/>
      </c>
      <c r="I1223" s="68" t="str">
        <f aca="false">IF(AND($F1223="",$G1223="",$H1223=""), "", IF(SUM(F1223:H1223)-D1223 &lt; 0,0,SUM(F1223:H1223)-D1223))</f>
        <v/>
      </c>
    </row>
    <row r="1224" customFormat="false" ht="13.8" hidden="false" customHeight="true" outlineLevel="0" collapsed="false">
      <c r="A1224" s="71"/>
      <c r="B1224" s="72"/>
      <c r="C1224" s="71"/>
      <c r="D1224" s="67" t="str">
        <f aca="false">IF($B1224="", "",SUMIF(LerXml!B:B,Relatorio!B1224,LerXml!W:W))</f>
        <v/>
      </c>
      <c r="E1224" s="67" t="str">
        <f aca="false">IF($B1224="", "",SUMIF(LerXml!B:B,Relatorio!B1224,LerXml!AX:AX))</f>
        <v/>
      </c>
      <c r="F1224" s="68" t="str">
        <f aca="false">IF($B1224="", "",SUMIF(LerXml!B:B,Relatorio!B1224,LerXml!BA:BA))</f>
        <v/>
      </c>
      <c r="G1224" s="67" t="str">
        <f aca="false">IF($B1224="", "",SUMIF(LerXml!B:B,Relatorio!B1224,LerXml!BB:BB))</f>
        <v/>
      </c>
      <c r="H1224" s="67" t="str">
        <f aca="false">IF($B1224="", "",SUMIF(LerXml!B:B,Relatorio!B1224,LerXml!BE:BE))</f>
        <v/>
      </c>
      <c r="I1224" s="68" t="str">
        <f aca="false">IF(AND($F1224="",$G1224="",$H1224=""), "", IF(SUM(F1224:H1224)-D1224 &lt; 0,0,SUM(F1224:H1224)-D1224))</f>
        <v/>
      </c>
    </row>
    <row r="1225" customFormat="false" ht="13.8" hidden="false" customHeight="true" outlineLevel="0" collapsed="false">
      <c r="A1225" s="71"/>
      <c r="B1225" s="72"/>
      <c r="C1225" s="71"/>
      <c r="D1225" s="67" t="str">
        <f aca="false">IF($B1225="", "",SUMIF(LerXml!B:B,Relatorio!B1225,LerXml!W:W))</f>
        <v/>
      </c>
      <c r="E1225" s="67" t="str">
        <f aca="false">IF($B1225="", "",SUMIF(LerXml!B:B,Relatorio!B1225,LerXml!AX:AX))</f>
        <v/>
      </c>
      <c r="F1225" s="68" t="str">
        <f aca="false">IF($B1225="", "",SUMIF(LerXml!B:B,Relatorio!B1225,LerXml!BA:BA))</f>
        <v/>
      </c>
      <c r="G1225" s="67" t="str">
        <f aca="false">IF($B1225="", "",SUMIF(LerXml!B:B,Relatorio!B1225,LerXml!BB:BB))</f>
        <v/>
      </c>
      <c r="H1225" s="67" t="str">
        <f aca="false">IF($B1225="", "",SUMIF(LerXml!B:B,Relatorio!B1225,LerXml!BE:BE))</f>
        <v/>
      </c>
      <c r="I1225" s="68" t="str">
        <f aca="false">IF(AND($F1225="",$G1225="",$H1225=""), "", IF(SUM(F1225:H1225)-D1225 &lt; 0,0,SUM(F1225:H1225)-D1225))</f>
        <v/>
      </c>
    </row>
    <row r="1226" customFormat="false" ht="13.8" hidden="false" customHeight="true" outlineLevel="0" collapsed="false">
      <c r="A1226" s="71"/>
      <c r="B1226" s="72"/>
      <c r="C1226" s="71"/>
      <c r="D1226" s="67" t="str">
        <f aca="false">IF($B1226="", "",SUMIF(LerXml!B:B,Relatorio!B1226,LerXml!W:W))</f>
        <v/>
      </c>
      <c r="E1226" s="67" t="str">
        <f aca="false">IF($B1226="", "",SUMIF(LerXml!B:B,Relatorio!B1226,LerXml!AX:AX))</f>
        <v/>
      </c>
      <c r="F1226" s="68" t="str">
        <f aca="false">IF($B1226="", "",SUMIF(LerXml!B:B,Relatorio!B1226,LerXml!BA:BA))</f>
        <v/>
      </c>
      <c r="G1226" s="67" t="str">
        <f aca="false">IF($B1226="", "",SUMIF(LerXml!B:B,Relatorio!B1226,LerXml!BB:BB))</f>
        <v/>
      </c>
      <c r="H1226" s="67" t="str">
        <f aca="false">IF($B1226="", "",SUMIF(LerXml!B:B,Relatorio!B1226,LerXml!BE:BE))</f>
        <v/>
      </c>
      <c r="I1226" s="68" t="str">
        <f aca="false">IF(AND($F1226="",$G1226="",$H1226=""), "", IF(SUM(F1226:H1226)-D1226 &lt; 0,0,SUM(F1226:H1226)-D1226))</f>
        <v/>
      </c>
    </row>
    <row r="1227" customFormat="false" ht="13.8" hidden="false" customHeight="true" outlineLevel="0" collapsed="false">
      <c r="A1227" s="71"/>
      <c r="B1227" s="72"/>
      <c r="C1227" s="71"/>
      <c r="D1227" s="67" t="str">
        <f aca="false">IF($B1227="", "",SUMIF(LerXml!B:B,Relatorio!B1227,LerXml!W:W))</f>
        <v/>
      </c>
      <c r="E1227" s="67" t="str">
        <f aca="false">IF($B1227="", "",SUMIF(LerXml!B:B,Relatorio!B1227,LerXml!AX:AX))</f>
        <v/>
      </c>
      <c r="F1227" s="68" t="str">
        <f aca="false">IF($B1227="", "",SUMIF(LerXml!B:B,Relatorio!B1227,LerXml!BA:BA))</f>
        <v/>
      </c>
      <c r="G1227" s="67" t="str">
        <f aca="false">IF($B1227="", "",SUMIF(LerXml!B:B,Relatorio!B1227,LerXml!BB:BB))</f>
        <v/>
      </c>
      <c r="H1227" s="67" t="str">
        <f aca="false">IF($B1227="", "",SUMIF(LerXml!B:B,Relatorio!B1227,LerXml!BE:BE))</f>
        <v/>
      </c>
      <c r="I1227" s="68" t="str">
        <f aca="false">IF(AND($F1227="",$G1227="",$H1227=""), "", IF(SUM(F1227:H1227)-D1227 &lt; 0,0,SUM(F1227:H1227)-D1227))</f>
        <v/>
      </c>
    </row>
    <row r="1228" customFormat="false" ht="13.8" hidden="false" customHeight="true" outlineLevel="0" collapsed="false">
      <c r="A1228" s="71"/>
      <c r="B1228" s="72"/>
      <c r="C1228" s="71"/>
      <c r="D1228" s="67" t="str">
        <f aca="false">IF($B1228="", "",SUMIF(LerXml!B:B,Relatorio!B1228,LerXml!W:W))</f>
        <v/>
      </c>
      <c r="E1228" s="67" t="str">
        <f aca="false">IF($B1228="", "",SUMIF(LerXml!B:B,Relatorio!B1228,LerXml!AX:AX))</f>
        <v/>
      </c>
      <c r="F1228" s="68" t="str">
        <f aca="false">IF($B1228="", "",SUMIF(LerXml!B:B,Relatorio!B1228,LerXml!BA:BA))</f>
        <v/>
      </c>
      <c r="G1228" s="67" t="str">
        <f aca="false">IF($B1228="", "",SUMIF(LerXml!B:B,Relatorio!B1228,LerXml!BB:BB))</f>
        <v/>
      </c>
      <c r="H1228" s="67" t="str">
        <f aca="false">IF($B1228="", "",SUMIF(LerXml!B:B,Relatorio!B1228,LerXml!BE:BE))</f>
        <v/>
      </c>
      <c r="I1228" s="68" t="str">
        <f aca="false">IF(AND($F1228="",$G1228="",$H1228=""), "", IF(SUM(F1228:H1228)-D1228 &lt; 0,0,SUM(F1228:H1228)-D1228))</f>
        <v/>
      </c>
    </row>
    <row r="1229" customFormat="false" ht="13.8" hidden="false" customHeight="true" outlineLevel="0" collapsed="false">
      <c r="A1229" s="71"/>
      <c r="B1229" s="72"/>
      <c r="C1229" s="71"/>
      <c r="D1229" s="67" t="str">
        <f aca="false">IF($B1229="", "",SUMIF(LerXml!B:B,Relatorio!B1229,LerXml!W:W))</f>
        <v/>
      </c>
      <c r="E1229" s="67" t="str">
        <f aca="false">IF($B1229="", "",SUMIF(LerXml!B:B,Relatorio!B1229,LerXml!AX:AX))</f>
        <v/>
      </c>
      <c r="F1229" s="68" t="str">
        <f aca="false">IF($B1229="", "",SUMIF(LerXml!B:B,Relatorio!B1229,LerXml!BA:BA))</f>
        <v/>
      </c>
      <c r="G1229" s="67" t="str">
        <f aca="false">IF($B1229="", "",SUMIF(LerXml!B:B,Relatorio!B1229,LerXml!BB:BB))</f>
        <v/>
      </c>
      <c r="H1229" s="67" t="str">
        <f aca="false">IF($B1229="", "",SUMIF(LerXml!B:B,Relatorio!B1229,LerXml!BE:BE))</f>
        <v/>
      </c>
      <c r="I1229" s="68" t="str">
        <f aca="false">IF(AND($F1229="",$G1229="",$H1229=""), "", IF(SUM(F1229:H1229)-D1229 &lt; 0,0,SUM(F1229:H1229)-D1229))</f>
        <v/>
      </c>
    </row>
    <row r="1230" customFormat="false" ht="13.8" hidden="false" customHeight="true" outlineLevel="0" collapsed="false">
      <c r="A1230" s="71"/>
      <c r="B1230" s="72"/>
      <c r="C1230" s="71"/>
      <c r="D1230" s="67" t="str">
        <f aca="false">IF($B1230="", "",SUMIF(LerXml!B:B,Relatorio!B1230,LerXml!W:W))</f>
        <v/>
      </c>
      <c r="E1230" s="67" t="str">
        <f aca="false">IF($B1230="", "",SUMIF(LerXml!B:B,Relatorio!B1230,LerXml!AX:AX))</f>
        <v/>
      </c>
      <c r="F1230" s="68" t="str">
        <f aca="false">IF($B1230="", "",SUMIF(LerXml!B:B,Relatorio!B1230,LerXml!BA:BA))</f>
        <v/>
      </c>
      <c r="G1230" s="67" t="str">
        <f aca="false">IF($B1230="", "",SUMIF(LerXml!B:B,Relatorio!B1230,LerXml!BB:BB))</f>
        <v/>
      </c>
      <c r="H1230" s="67" t="str">
        <f aca="false">IF($B1230="", "",SUMIF(LerXml!B:B,Relatorio!B1230,LerXml!BE:BE))</f>
        <v/>
      </c>
      <c r="I1230" s="68" t="str">
        <f aca="false">IF(AND($F1230="",$G1230="",$H1230=""), "", IF(SUM(F1230:H1230)-D1230 &lt; 0,0,SUM(F1230:H1230)-D1230))</f>
        <v/>
      </c>
    </row>
    <row r="1231" customFormat="false" ht="13.8" hidden="false" customHeight="true" outlineLevel="0" collapsed="false">
      <c r="A1231" s="71"/>
      <c r="B1231" s="72"/>
      <c r="C1231" s="71"/>
      <c r="D1231" s="67" t="str">
        <f aca="false">IF($B1231="", "",SUMIF(LerXml!B:B,Relatorio!B1231,LerXml!W:W))</f>
        <v/>
      </c>
      <c r="E1231" s="67" t="str">
        <f aca="false">IF($B1231="", "",SUMIF(LerXml!B:B,Relatorio!B1231,LerXml!AX:AX))</f>
        <v/>
      </c>
      <c r="F1231" s="68" t="str">
        <f aca="false">IF($B1231="", "",SUMIF(LerXml!B:B,Relatorio!B1231,LerXml!BA:BA))</f>
        <v/>
      </c>
      <c r="G1231" s="67" t="str">
        <f aca="false">IF($B1231="", "",SUMIF(LerXml!B:B,Relatorio!B1231,LerXml!BB:BB))</f>
        <v/>
      </c>
      <c r="H1231" s="67" t="str">
        <f aca="false">IF($B1231="", "",SUMIF(LerXml!B:B,Relatorio!B1231,LerXml!BE:BE))</f>
        <v/>
      </c>
      <c r="I1231" s="68" t="str">
        <f aca="false">IF(AND($F1231="",$G1231="",$H1231=""), "", IF(SUM(F1231:H1231)-D1231 &lt; 0,0,SUM(F1231:H1231)-D1231))</f>
        <v/>
      </c>
    </row>
    <row r="1232" customFormat="false" ht="13.8" hidden="false" customHeight="true" outlineLevel="0" collapsed="false">
      <c r="A1232" s="71"/>
      <c r="B1232" s="72"/>
      <c r="C1232" s="71"/>
      <c r="D1232" s="67" t="str">
        <f aca="false">IF($B1232="", "",SUMIF(LerXml!B:B,Relatorio!B1232,LerXml!W:W))</f>
        <v/>
      </c>
      <c r="E1232" s="67" t="str">
        <f aca="false">IF($B1232="", "",SUMIF(LerXml!B:B,Relatorio!B1232,LerXml!AX:AX))</f>
        <v/>
      </c>
      <c r="F1232" s="68" t="str">
        <f aca="false">IF($B1232="", "",SUMIF(LerXml!B:B,Relatorio!B1232,LerXml!BA:BA))</f>
        <v/>
      </c>
      <c r="G1232" s="67" t="str">
        <f aca="false">IF($B1232="", "",SUMIF(LerXml!B:B,Relatorio!B1232,LerXml!BB:BB))</f>
        <v/>
      </c>
      <c r="H1232" s="67" t="str">
        <f aca="false">IF($B1232="", "",SUMIF(LerXml!B:B,Relatorio!B1232,LerXml!BE:BE))</f>
        <v/>
      </c>
      <c r="I1232" s="68" t="str">
        <f aca="false">IF(AND($F1232="",$G1232="",$H1232=""), "", IF(SUM(F1232:H1232)-D1232 &lt; 0,0,SUM(F1232:H1232)-D1232))</f>
        <v/>
      </c>
    </row>
    <row r="1233" customFormat="false" ht="13.8" hidden="false" customHeight="true" outlineLevel="0" collapsed="false">
      <c r="A1233" s="71"/>
      <c r="B1233" s="72"/>
      <c r="C1233" s="71"/>
      <c r="D1233" s="67" t="str">
        <f aca="false">IF($B1233="", "",SUMIF(LerXml!B:B,Relatorio!B1233,LerXml!W:W))</f>
        <v/>
      </c>
      <c r="E1233" s="67" t="str">
        <f aca="false">IF($B1233="", "",SUMIF(LerXml!B:B,Relatorio!B1233,LerXml!AX:AX))</f>
        <v/>
      </c>
      <c r="F1233" s="68" t="str">
        <f aca="false">IF($B1233="", "",SUMIF(LerXml!B:B,Relatorio!B1233,LerXml!BA:BA))</f>
        <v/>
      </c>
      <c r="G1233" s="67" t="str">
        <f aca="false">IF($B1233="", "",SUMIF(LerXml!B:B,Relatorio!B1233,LerXml!BB:BB))</f>
        <v/>
      </c>
      <c r="H1233" s="67" t="str">
        <f aca="false">IF($B1233="", "",SUMIF(LerXml!B:B,Relatorio!B1233,LerXml!BE:BE))</f>
        <v/>
      </c>
      <c r="I1233" s="68" t="str">
        <f aca="false">IF(AND($F1233="",$G1233="",$H1233=""), "", IF(SUM(F1233:H1233)-D1233 &lt; 0,0,SUM(F1233:H1233)-D1233))</f>
        <v/>
      </c>
    </row>
    <row r="1234" customFormat="false" ht="13.8" hidden="false" customHeight="true" outlineLevel="0" collapsed="false">
      <c r="A1234" s="71"/>
      <c r="B1234" s="72"/>
      <c r="C1234" s="71"/>
      <c r="D1234" s="67" t="str">
        <f aca="false">IF($B1234="", "",SUMIF(LerXml!B:B,Relatorio!B1234,LerXml!W:W))</f>
        <v/>
      </c>
      <c r="E1234" s="67" t="str">
        <f aca="false">IF($B1234="", "",SUMIF(LerXml!B:B,Relatorio!B1234,LerXml!AX:AX))</f>
        <v/>
      </c>
      <c r="F1234" s="68" t="str">
        <f aca="false">IF($B1234="", "",SUMIF(LerXml!B:B,Relatorio!B1234,LerXml!BA:BA))</f>
        <v/>
      </c>
      <c r="G1234" s="67" t="str">
        <f aca="false">IF($B1234="", "",SUMIF(LerXml!B:B,Relatorio!B1234,LerXml!BB:BB))</f>
        <v/>
      </c>
      <c r="H1234" s="67" t="str">
        <f aca="false">IF($B1234="", "",SUMIF(LerXml!B:B,Relatorio!B1234,LerXml!BE:BE))</f>
        <v/>
      </c>
      <c r="I1234" s="68" t="str">
        <f aca="false">IF(AND($F1234="",$G1234="",$H1234=""), "", IF(SUM(F1234:H1234)-D1234 &lt; 0,0,SUM(F1234:H1234)-D1234))</f>
        <v/>
      </c>
    </row>
    <row r="1235" customFormat="false" ht="13.8" hidden="false" customHeight="true" outlineLevel="0" collapsed="false">
      <c r="A1235" s="71"/>
      <c r="B1235" s="72"/>
      <c r="C1235" s="71"/>
      <c r="D1235" s="67" t="str">
        <f aca="false">IF($B1235="", "",SUMIF(LerXml!B:B,Relatorio!B1235,LerXml!W:W))</f>
        <v/>
      </c>
      <c r="E1235" s="67" t="str">
        <f aca="false">IF($B1235="", "",SUMIF(LerXml!B:B,Relatorio!B1235,LerXml!AX:AX))</f>
        <v/>
      </c>
      <c r="F1235" s="68" t="str">
        <f aca="false">IF($B1235="", "",SUMIF(LerXml!B:B,Relatorio!B1235,LerXml!BA:BA))</f>
        <v/>
      </c>
      <c r="G1235" s="67" t="str">
        <f aca="false">IF($B1235="", "",SUMIF(LerXml!B:B,Relatorio!B1235,LerXml!BB:BB))</f>
        <v/>
      </c>
      <c r="H1235" s="67" t="str">
        <f aca="false">IF($B1235="", "",SUMIF(LerXml!B:B,Relatorio!B1235,LerXml!BE:BE))</f>
        <v/>
      </c>
      <c r="I1235" s="68" t="str">
        <f aca="false">IF(AND($F1235="",$G1235="",$H1235=""), "", IF(SUM(F1235:H1235)-D1235 &lt; 0,0,SUM(F1235:H1235)-D1235))</f>
        <v/>
      </c>
    </row>
    <row r="1236" customFormat="false" ht="13.8" hidden="false" customHeight="true" outlineLevel="0" collapsed="false">
      <c r="A1236" s="71"/>
      <c r="B1236" s="72"/>
      <c r="C1236" s="71"/>
      <c r="D1236" s="67" t="str">
        <f aca="false">IF($B1236="", "",SUMIF(LerXml!B:B,Relatorio!B1236,LerXml!W:W))</f>
        <v/>
      </c>
      <c r="E1236" s="67" t="str">
        <f aca="false">IF($B1236="", "",SUMIF(LerXml!B:B,Relatorio!B1236,LerXml!AX:AX))</f>
        <v/>
      </c>
      <c r="F1236" s="68" t="str">
        <f aca="false">IF($B1236="", "",SUMIF(LerXml!B:B,Relatorio!B1236,LerXml!BA:BA))</f>
        <v/>
      </c>
      <c r="G1236" s="67" t="str">
        <f aca="false">IF($B1236="", "",SUMIF(LerXml!B:B,Relatorio!B1236,LerXml!BB:BB))</f>
        <v/>
      </c>
      <c r="H1236" s="67" t="str">
        <f aca="false">IF($B1236="", "",SUMIF(LerXml!B:B,Relatorio!B1236,LerXml!BE:BE))</f>
        <v/>
      </c>
      <c r="I1236" s="68" t="str">
        <f aca="false">IF(AND($F1236="",$G1236="",$H1236=""), "", IF(SUM(F1236:H1236)-D1236 &lt; 0,0,SUM(F1236:H1236)-D1236))</f>
        <v/>
      </c>
    </row>
    <row r="1237" customFormat="false" ht="13.8" hidden="false" customHeight="true" outlineLevel="0" collapsed="false">
      <c r="A1237" s="71"/>
      <c r="B1237" s="72"/>
      <c r="C1237" s="71"/>
      <c r="D1237" s="67" t="str">
        <f aca="false">IF($B1237="", "",SUMIF(LerXml!B:B,Relatorio!B1237,LerXml!W:W))</f>
        <v/>
      </c>
      <c r="E1237" s="67" t="str">
        <f aca="false">IF($B1237="", "",SUMIF(LerXml!B:B,Relatorio!B1237,LerXml!AX:AX))</f>
        <v/>
      </c>
      <c r="F1237" s="68" t="str">
        <f aca="false">IF($B1237="", "",SUMIF(LerXml!B:B,Relatorio!B1237,LerXml!BA:BA))</f>
        <v/>
      </c>
      <c r="G1237" s="67" t="str">
        <f aca="false">IF($B1237="", "",SUMIF(LerXml!B:B,Relatorio!B1237,LerXml!BB:BB))</f>
        <v/>
      </c>
      <c r="H1237" s="67" t="str">
        <f aca="false">IF($B1237="", "",SUMIF(LerXml!B:B,Relatorio!B1237,LerXml!BE:BE))</f>
        <v/>
      </c>
      <c r="I1237" s="68" t="str">
        <f aca="false">IF(AND($F1237="",$G1237="",$H1237=""), "", IF(SUM(F1237:H1237)-D1237 &lt; 0,0,SUM(F1237:H1237)-D1237))</f>
        <v/>
      </c>
    </row>
    <row r="1238" customFormat="false" ht="13.8" hidden="false" customHeight="true" outlineLevel="0" collapsed="false">
      <c r="A1238" s="71"/>
      <c r="B1238" s="72"/>
      <c r="C1238" s="71"/>
      <c r="D1238" s="67" t="str">
        <f aca="false">IF($B1238="", "",SUMIF(LerXml!B:B,Relatorio!B1238,LerXml!W:W))</f>
        <v/>
      </c>
      <c r="E1238" s="67" t="str">
        <f aca="false">IF($B1238="", "",SUMIF(LerXml!B:B,Relatorio!B1238,LerXml!AX:AX))</f>
        <v/>
      </c>
      <c r="F1238" s="68" t="str">
        <f aca="false">IF($B1238="", "",SUMIF(LerXml!B:B,Relatorio!B1238,LerXml!BA:BA))</f>
        <v/>
      </c>
      <c r="G1238" s="67" t="str">
        <f aca="false">IF($B1238="", "",SUMIF(LerXml!B:B,Relatorio!B1238,LerXml!BB:BB))</f>
        <v/>
      </c>
      <c r="H1238" s="67" t="str">
        <f aca="false">IF($B1238="", "",SUMIF(LerXml!B:B,Relatorio!B1238,LerXml!BE:BE))</f>
        <v/>
      </c>
      <c r="I1238" s="68" t="str">
        <f aca="false">IF(AND($F1238="",$G1238="",$H1238=""), "", IF(SUM(F1238:H1238)-D1238 &lt; 0,0,SUM(F1238:H1238)-D1238))</f>
        <v/>
      </c>
    </row>
    <row r="1239" customFormat="false" ht="13.8" hidden="false" customHeight="true" outlineLevel="0" collapsed="false">
      <c r="A1239" s="71"/>
      <c r="B1239" s="72"/>
      <c r="C1239" s="71"/>
      <c r="D1239" s="67" t="str">
        <f aca="false">IF($B1239="", "",SUMIF(LerXml!B:B,Relatorio!B1239,LerXml!W:W))</f>
        <v/>
      </c>
      <c r="E1239" s="67" t="str">
        <f aca="false">IF($B1239="", "",SUMIF(LerXml!B:B,Relatorio!B1239,LerXml!AX:AX))</f>
        <v/>
      </c>
      <c r="F1239" s="68" t="str">
        <f aca="false">IF($B1239="", "",SUMIF(LerXml!B:B,Relatorio!B1239,LerXml!BA:BA))</f>
        <v/>
      </c>
      <c r="G1239" s="67" t="str">
        <f aca="false">IF($B1239="", "",SUMIF(LerXml!B:B,Relatorio!B1239,LerXml!BB:BB))</f>
        <v/>
      </c>
      <c r="H1239" s="67" t="str">
        <f aca="false">IF($B1239="", "",SUMIF(LerXml!B:B,Relatorio!B1239,LerXml!BE:BE))</f>
        <v/>
      </c>
      <c r="I1239" s="68" t="str">
        <f aca="false">IF(AND($F1239="",$G1239="",$H1239=""), "", IF(SUM(F1239:H1239)-D1239 &lt; 0,0,SUM(F1239:H1239)-D1239))</f>
        <v/>
      </c>
    </row>
    <row r="1240" customFormat="false" ht="13.8" hidden="false" customHeight="true" outlineLevel="0" collapsed="false">
      <c r="A1240" s="71"/>
      <c r="B1240" s="72"/>
      <c r="C1240" s="71"/>
      <c r="D1240" s="67" t="str">
        <f aca="false">IF($B1240="", "",SUMIF(LerXml!B:B,Relatorio!B1240,LerXml!W:W))</f>
        <v/>
      </c>
      <c r="E1240" s="67" t="str">
        <f aca="false">IF($B1240="", "",SUMIF(LerXml!B:B,Relatorio!B1240,LerXml!AX:AX))</f>
        <v/>
      </c>
      <c r="F1240" s="68" t="str">
        <f aca="false">IF($B1240="", "",SUMIF(LerXml!B:B,Relatorio!B1240,LerXml!BA:BA))</f>
        <v/>
      </c>
      <c r="G1240" s="67" t="str">
        <f aca="false">IF($B1240="", "",SUMIF(LerXml!B:B,Relatorio!B1240,LerXml!BB:BB))</f>
        <v/>
      </c>
      <c r="H1240" s="67" t="str">
        <f aca="false">IF($B1240="", "",SUMIF(LerXml!B:B,Relatorio!B1240,LerXml!BE:BE))</f>
        <v/>
      </c>
      <c r="I1240" s="68" t="str">
        <f aca="false">IF(AND($F1240="",$G1240="",$H1240=""), "", IF(SUM(F1240:H1240)-D1240 &lt; 0,0,SUM(F1240:H1240)-D1240))</f>
        <v/>
      </c>
    </row>
    <row r="1241" customFormat="false" ht="13.8" hidden="false" customHeight="true" outlineLevel="0" collapsed="false">
      <c r="A1241" s="71"/>
      <c r="B1241" s="72"/>
      <c r="C1241" s="71"/>
      <c r="D1241" s="67" t="str">
        <f aca="false">IF($B1241="", "",SUMIF(LerXml!B:B,Relatorio!B1241,LerXml!W:W))</f>
        <v/>
      </c>
      <c r="E1241" s="67" t="str">
        <f aca="false">IF($B1241="", "",SUMIF(LerXml!B:B,Relatorio!B1241,LerXml!AX:AX))</f>
        <v/>
      </c>
      <c r="F1241" s="68" t="str">
        <f aca="false">IF($B1241="", "",SUMIF(LerXml!B:B,Relatorio!B1241,LerXml!BA:BA))</f>
        <v/>
      </c>
      <c r="G1241" s="67" t="str">
        <f aca="false">IF($B1241="", "",SUMIF(LerXml!B:B,Relatorio!B1241,LerXml!BB:BB))</f>
        <v/>
      </c>
      <c r="H1241" s="67" t="str">
        <f aca="false">IF($B1241="", "",SUMIF(LerXml!B:B,Relatorio!B1241,LerXml!BE:BE))</f>
        <v/>
      </c>
      <c r="I1241" s="68" t="str">
        <f aca="false">IF(AND($F1241="",$G1241="",$H1241=""), "", IF(SUM(F1241:H1241)-D1241 &lt; 0,0,SUM(F1241:H1241)-D1241))</f>
        <v/>
      </c>
    </row>
    <row r="1242" customFormat="false" ht="13.8" hidden="false" customHeight="true" outlineLevel="0" collapsed="false">
      <c r="A1242" s="71"/>
      <c r="B1242" s="72"/>
      <c r="C1242" s="71"/>
      <c r="D1242" s="67" t="str">
        <f aca="false">IF($B1242="", "",SUMIF(LerXml!B:B,Relatorio!B1242,LerXml!W:W))</f>
        <v/>
      </c>
      <c r="E1242" s="67" t="str">
        <f aca="false">IF($B1242="", "",SUMIF(LerXml!B:B,Relatorio!B1242,LerXml!AX:AX))</f>
        <v/>
      </c>
      <c r="F1242" s="68" t="str">
        <f aca="false">IF($B1242="", "",SUMIF(LerXml!B:B,Relatorio!B1242,LerXml!BA:BA))</f>
        <v/>
      </c>
      <c r="G1242" s="67" t="str">
        <f aca="false">IF($B1242="", "",SUMIF(LerXml!B:B,Relatorio!B1242,LerXml!BB:BB))</f>
        <v/>
      </c>
      <c r="H1242" s="67" t="str">
        <f aca="false">IF($B1242="", "",SUMIF(LerXml!B:B,Relatorio!B1242,LerXml!BE:BE))</f>
        <v/>
      </c>
      <c r="I1242" s="68" t="str">
        <f aca="false">IF(AND($F1242="",$G1242="",$H1242=""), "", IF(SUM(F1242:H1242)-D1242 &lt; 0,0,SUM(F1242:H1242)-D1242))</f>
        <v/>
      </c>
    </row>
    <row r="1243" customFormat="false" ht="13.8" hidden="false" customHeight="true" outlineLevel="0" collapsed="false">
      <c r="A1243" s="71"/>
      <c r="B1243" s="72"/>
      <c r="C1243" s="71"/>
      <c r="D1243" s="67" t="str">
        <f aca="false">IF($B1243="", "",SUMIF(LerXml!B:B,Relatorio!B1243,LerXml!W:W))</f>
        <v/>
      </c>
      <c r="E1243" s="67" t="str">
        <f aca="false">IF($B1243="", "",SUMIF(LerXml!B:B,Relatorio!B1243,LerXml!AX:AX))</f>
        <v/>
      </c>
      <c r="F1243" s="68" t="str">
        <f aca="false">IF($B1243="", "",SUMIF(LerXml!B:B,Relatorio!B1243,LerXml!BA:BA))</f>
        <v/>
      </c>
      <c r="G1243" s="67" t="str">
        <f aca="false">IF($B1243="", "",SUMIF(LerXml!B:B,Relatorio!B1243,LerXml!BB:BB))</f>
        <v/>
      </c>
      <c r="H1243" s="67" t="str">
        <f aca="false">IF($B1243="", "",SUMIF(LerXml!B:B,Relatorio!B1243,LerXml!BE:BE))</f>
        <v/>
      </c>
      <c r="I1243" s="68" t="str">
        <f aca="false">IF(AND($F1243="",$G1243="",$H1243=""), "", IF(SUM(F1243:H1243)-D1243 &lt; 0,0,SUM(F1243:H1243)-D1243))</f>
        <v/>
      </c>
    </row>
    <row r="1244" customFormat="false" ht="13.8" hidden="false" customHeight="true" outlineLevel="0" collapsed="false">
      <c r="A1244" s="71"/>
      <c r="B1244" s="72"/>
      <c r="C1244" s="71"/>
      <c r="D1244" s="67" t="str">
        <f aca="false">IF($B1244="", "",SUMIF(LerXml!B:B,Relatorio!B1244,LerXml!W:W))</f>
        <v/>
      </c>
      <c r="E1244" s="67" t="str">
        <f aca="false">IF($B1244="", "",SUMIF(LerXml!B:B,Relatorio!B1244,LerXml!AX:AX))</f>
        <v/>
      </c>
      <c r="F1244" s="68" t="str">
        <f aca="false">IF($B1244="", "",SUMIF(LerXml!B:B,Relatorio!B1244,LerXml!BA:BA))</f>
        <v/>
      </c>
      <c r="G1244" s="67" t="str">
        <f aca="false">IF($B1244="", "",SUMIF(LerXml!B:B,Relatorio!B1244,LerXml!BB:BB))</f>
        <v/>
      </c>
      <c r="H1244" s="67" t="str">
        <f aca="false">IF($B1244="", "",SUMIF(LerXml!B:B,Relatorio!B1244,LerXml!BE:BE))</f>
        <v/>
      </c>
      <c r="I1244" s="68" t="str">
        <f aca="false">IF(AND($F1244="",$G1244="",$H1244=""), "", IF(SUM(F1244:H1244)-D1244 &lt; 0,0,SUM(F1244:H1244)-D1244))</f>
        <v/>
      </c>
    </row>
    <row r="1245" customFormat="false" ht="13.8" hidden="false" customHeight="true" outlineLevel="0" collapsed="false">
      <c r="A1245" s="71"/>
      <c r="B1245" s="72"/>
      <c r="C1245" s="71"/>
      <c r="D1245" s="67" t="str">
        <f aca="false">IF($B1245="", "",SUMIF(LerXml!B:B,Relatorio!B1245,LerXml!W:W))</f>
        <v/>
      </c>
      <c r="E1245" s="67" t="str">
        <f aca="false">IF($B1245="", "",SUMIF(LerXml!B:B,Relatorio!B1245,LerXml!AX:AX))</f>
        <v/>
      </c>
      <c r="F1245" s="68" t="str">
        <f aca="false">IF($B1245="", "",SUMIF(LerXml!B:B,Relatorio!B1245,LerXml!BA:BA))</f>
        <v/>
      </c>
      <c r="G1245" s="67" t="str">
        <f aca="false">IF($B1245="", "",SUMIF(LerXml!B:B,Relatorio!B1245,LerXml!BB:BB))</f>
        <v/>
      </c>
      <c r="H1245" s="67" t="str">
        <f aca="false">IF($B1245="", "",SUMIF(LerXml!B:B,Relatorio!B1245,LerXml!BE:BE))</f>
        <v/>
      </c>
      <c r="I1245" s="68" t="str">
        <f aca="false">IF(AND($F1245="",$G1245="",$H1245=""), "", IF(SUM(F1245:H1245)-D1245 &lt; 0,0,SUM(F1245:H1245)-D1245))</f>
        <v/>
      </c>
    </row>
    <row r="1246" customFormat="false" ht="13.8" hidden="false" customHeight="true" outlineLevel="0" collapsed="false">
      <c r="A1246" s="71"/>
      <c r="B1246" s="72"/>
      <c r="C1246" s="71"/>
      <c r="D1246" s="67" t="str">
        <f aca="false">IF($B1246="", "",SUMIF(LerXml!B:B,Relatorio!B1246,LerXml!W:W))</f>
        <v/>
      </c>
      <c r="E1246" s="67" t="str">
        <f aca="false">IF($B1246="", "",SUMIF(LerXml!B:B,Relatorio!B1246,LerXml!AX:AX))</f>
        <v/>
      </c>
      <c r="F1246" s="68" t="str">
        <f aca="false">IF($B1246="", "",SUMIF(LerXml!B:B,Relatorio!B1246,LerXml!BA:BA))</f>
        <v/>
      </c>
      <c r="G1246" s="67" t="str">
        <f aca="false">IF($B1246="", "",SUMIF(LerXml!B:B,Relatorio!B1246,LerXml!BB:BB))</f>
        <v/>
      </c>
      <c r="H1246" s="67" t="str">
        <f aca="false">IF($B1246="", "",SUMIF(LerXml!B:B,Relatorio!B1246,LerXml!BE:BE))</f>
        <v/>
      </c>
      <c r="I1246" s="68" t="str">
        <f aca="false">IF(AND($F1246="",$G1246="",$H1246=""), "", IF(SUM(F1246:H1246)-D1246 &lt; 0,0,SUM(F1246:H1246)-D1246))</f>
        <v/>
      </c>
    </row>
    <row r="1247" customFormat="false" ht="13.8" hidden="false" customHeight="true" outlineLevel="0" collapsed="false">
      <c r="A1247" s="71"/>
      <c r="B1247" s="72"/>
      <c r="C1247" s="71"/>
      <c r="D1247" s="67" t="str">
        <f aca="false">IF($B1247="", "",SUMIF(LerXml!B:B,Relatorio!B1247,LerXml!W:W))</f>
        <v/>
      </c>
      <c r="E1247" s="67" t="str">
        <f aca="false">IF($B1247="", "",SUMIF(LerXml!B:B,Relatorio!B1247,LerXml!AX:AX))</f>
        <v/>
      </c>
      <c r="F1247" s="68" t="str">
        <f aca="false">IF($B1247="", "",SUMIF(LerXml!B:B,Relatorio!B1247,LerXml!BA:BA))</f>
        <v/>
      </c>
      <c r="G1247" s="67" t="str">
        <f aca="false">IF($B1247="", "",SUMIF(LerXml!B:B,Relatorio!B1247,LerXml!BB:BB))</f>
        <v/>
      </c>
      <c r="H1247" s="67" t="str">
        <f aca="false">IF($B1247="", "",SUMIF(LerXml!B:B,Relatorio!B1247,LerXml!BE:BE))</f>
        <v/>
      </c>
      <c r="I1247" s="68" t="str">
        <f aca="false">IF(AND($F1247="",$G1247="",$H1247=""), "", IF(SUM(F1247:H1247)-D1247 &lt; 0,0,SUM(F1247:H1247)-D1247))</f>
        <v/>
      </c>
    </row>
    <row r="1248" customFormat="false" ht="13.8" hidden="false" customHeight="true" outlineLevel="0" collapsed="false">
      <c r="A1248" s="71"/>
      <c r="B1248" s="72"/>
      <c r="C1248" s="71"/>
      <c r="D1248" s="67" t="str">
        <f aca="false">IF($B1248="", "",SUMIF(LerXml!B:B,Relatorio!B1248,LerXml!W:W))</f>
        <v/>
      </c>
      <c r="E1248" s="67" t="str">
        <f aca="false">IF($B1248="", "",SUMIF(LerXml!B:B,Relatorio!B1248,LerXml!AX:AX))</f>
        <v/>
      </c>
      <c r="F1248" s="68" t="str">
        <f aca="false">IF($B1248="", "",SUMIF(LerXml!B:B,Relatorio!B1248,LerXml!BA:BA))</f>
        <v/>
      </c>
      <c r="G1248" s="67" t="str">
        <f aca="false">IF($B1248="", "",SUMIF(LerXml!B:B,Relatorio!B1248,LerXml!BB:BB))</f>
        <v/>
      </c>
      <c r="H1248" s="67" t="str">
        <f aca="false">IF($B1248="", "",SUMIF(LerXml!B:B,Relatorio!B1248,LerXml!BE:BE))</f>
        <v/>
      </c>
      <c r="I1248" s="68" t="str">
        <f aca="false">IF(AND($F1248="",$G1248="",$H1248=""), "", IF(SUM(F1248:H1248)-D1248 &lt; 0,0,SUM(F1248:H1248)-D1248))</f>
        <v/>
      </c>
    </row>
    <row r="1249" customFormat="false" ht="13.8" hidden="false" customHeight="true" outlineLevel="0" collapsed="false">
      <c r="A1249" s="71"/>
      <c r="B1249" s="72"/>
      <c r="C1249" s="71"/>
      <c r="D1249" s="67" t="str">
        <f aca="false">IF($B1249="", "",SUMIF(LerXml!B:B,Relatorio!B1249,LerXml!W:W))</f>
        <v/>
      </c>
      <c r="E1249" s="67" t="str">
        <f aca="false">IF($B1249="", "",SUMIF(LerXml!B:B,Relatorio!B1249,LerXml!AX:AX))</f>
        <v/>
      </c>
      <c r="F1249" s="68" t="str">
        <f aca="false">IF($B1249="", "",SUMIF(LerXml!B:B,Relatorio!B1249,LerXml!BA:BA))</f>
        <v/>
      </c>
      <c r="G1249" s="67" t="str">
        <f aca="false">IF($B1249="", "",SUMIF(LerXml!B:B,Relatorio!B1249,LerXml!BB:BB))</f>
        <v/>
      </c>
      <c r="H1249" s="67" t="str">
        <f aca="false">IF($B1249="", "",SUMIF(LerXml!B:B,Relatorio!B1249,LerXml!BE:BE))</f>
        <v/>
      </c>
      <c r="I1249" s="68" t="str">
        <f aca="false">IF(AND($F1249="",$G1249="",$H1249=""), "", IF(SUM(F1249:H1249)-D1249 &lt; 0,0,SUM(F1249:H1249)-D1249))</f>
        <v/>
      </c>
    </row>
    <row r="1250" customFormat="false" ht="13.8" hidden="false" customHeight="true" outlineLevel="0" collapsed="false">
      <c r="A1250" s="71"/>
      <c r="B1250" s="72"/>
      <c r="C1250" s="71"/>
      <c r="D1250" s="67" t="str">
        <f aca="false">IF($B1250="", "",SUMIF(LerXml!B:B,Relatorio!B1250,LerXml!W:W))</f>
        <v/>
      </c>
      <c r="E1250" s="67" t="str">
        <f aca="false">IF($B1250="", "",SUMIF(LerXml!B:B,Relatorio!B1250,LerXml!AX:AX))</f>
        <v/>
      </c>
      <c r="F1250" s="68" t="str">
        <f aca="false">IF($B1250="", "",SUMIF(LerXml!B:B,Relatorio!B1250,LerXml!BA:BA))</f>
        <v/>
      </c>
      <c r="G1250" s="67" t="str">
        <f aca="false">IF($B1250="", "",SUMIF(LerXml!B:B,Relatorio!B1250,LerXml!BB:BB))</f>
        <v/>
      </c>
      <c r="H1250" s="67" t="str">
        <f aca="false">IF($B1250="", "",SUMIF(LerXml!B:B,Relatorio!B1250,LerXml!BE:BE))</f>
        <v/>
      </c>
      <c r="I1250" s="68" t="str">
        <f aca="false">IF(AND($F1250="",$G1250="",$H1250=""), "", IF(SUM(F1250:H1250)-D1250 &lt; 0,0,SUM(F1250:H1250)-D1250))</f>
        <v/>
      </c>
    </row>
    <row r="1251" customFormat="false" ht="13.8" hidden="false" customHeight="true" outlineLevel="0" collapsed="false">
      <c r="A1251" s="71"/>
      <c r="B1251" s="72"/>
      <c r="C1251" s="71"/>
      <c r="D1251" s="67" t="str">
        <f aca="false">IF($B1251="", "",SUMIF(LerXml!B:B,Relatorio!B1251,LerXml!W:W))</f>
        <v/>
      </c>
      <c r="E1251" s="67" t="str">
        <f aca="false">IF($B1251="", "",SUMIF(LerXml!B:B,Relatorio!B1251,LerXml!AX:AX))</f>
        <v/>
      </c>
      <c r="F1251" s="68" t="str">
        <f aca="false">IF($B1251="", "",SUMIF(LerXml!B:B,Relatorio!B1251,LerXml!BA:BA))</f>
        <v/>
      </c>
      <c r="G1251" s="67" t="str">
        <f aca="false">IF($B1251="", "",SUMIF(LerXml!B:B,Relatorio!B1251,LerXml!BB:BB))</f>
        <v/>
      </c>
      <c r="H1251" s="67" t="str">
        <f aca="false">IF($B1251="", "",SUMIF(LerXml!B:B,Relatorio!B1251,LerXml!BE:BE))</f>
        <v/>
      </c>
      <c r="I1251" s="68" t="str">
        <f aca="false">IF(AND($F1251="",$G1251="",$H1251=""), "", IF(SUM(F1251:H1251)-D1251 &lt; 0,0,SUM(F1251:H1251)-D1251))</f>
        <v/>
      </c>
    </row>
    <row r="1252" customFormat="false" ht="13.8" hidden="false" customHeight="true" outlineLevel="0" collapsed="false">
      <c r="A1252" s="71"/>
      <c r="B1252" s="72"/>
      <c r="C1252" s="71"/>
      <c r="D1252" s="67" t="str">
        <f aca="false">IF($B1252="", "",SUMIF(LerXml!B:B,Relatorio!B1252,LerXml!W:W))</f>
        <v/>
      </c>
      <c r="E1252" s="67" t="str">
        <f aca="false">IF($B1252="", "",SUMIF(LerXml!B:B,Relatorio!B1252,LerXml!AX:AX))</f>
        <v/>
      </c>
      <c r="F1252" s="68" t="str">
        <f aca="false">IF($B1252="", "",SUMIF(LerXml!B:B,Relatorio!B1252,LerXml!BA:BA))</f>
        <v/>
      </c>
      <c r="G1252" s="67" t="str">
        <f aca="false">IF($B1252="", "",SUMIF(LerXml!B:B,Relatorio!B1252,LerXml!BB:BB))</f>
        <v/>
      </c>
      <c r="H1252" s="67" t="str">
        <f aca="false">IF($B1252="", "",SUMIF(LerXml!B:B,Relatorio!B1252,LerXml!BE:BE))</f>
        <v/>
      </c>
      <c r="I1252" s="68" t="str">
        <f aca="false">IF(AND($F1252="",$G1252="",$H1252=""), "", IF(SUM(F1252:H1252)-D1252 &lt; 0,0,SUM(F1252:H1252)-D1252))</f>
        <v/>
      </c>
    </row>
    <row r="1253" customFormat="false" ht="13.8" hidden="false" customHeight="true" outlineLevel="0" collapsed="false">
      <c r="A1253" s="71"/>
      <c r="B1253" s="72"/>
      <c r="C1253" s="71"/>
      <c r="D1253" s="67" t="str">
        <f aca="false">IF($B1253="", "",SUMIF(LerXml!B:B,Relatorio!B1253,LerXml!W:W))</f>
        <v/>
      </c>
      <c r="E1253" s="67" t="str">
        <f aca="false">IF($B1253="", "",SUMIF(LerXml!B:B,Relatorio!B1253,LerXml!AX:AX))</f>
        <v/>
      </c>
      <c r="F1253" s="68" t="str">
        <f aca="false">IF($B1253="", "",SUMIF(LerXml!B:B,Relatorio!B1253,LerXml!BA:BA))</f>
        <v/>
      </c>
      <c r="G1253" s="67" t="str">
        <f aca="false">IF($B1253="", "",SUMIF(LerXml!B:B,Relatorio!B1253,LerXml!BB:BB))</f>
        <v/>
      </c>
      <c r="H1253" s="67" t="str">
        <f aca="false">IF($B1253="", "",SUMIF(LerXml!B:B,Relatorio!B1253,LerXml!BE:BE))</f>
        <v/>
      </c>
      <c r="I1253" s="68" t="str">
        <f aca="false">IF(AND($F1253="",$G1253="",$H1253=""), "", IF(SUM(F1253:H1253)-D1253 &lt; 0,0,SUM(F1253:H1253)-D1253))</f>
        <v/>
      </c>
    </row>
    <row r="1254" customFormat="false" ht="13.8" hidden="false" customHeight="true" outlineLevel="0" collapsed="false">
      <c r="A1254" s="71"/>
      <c r="B1254" s="72"/>
      <c r="C1254" s="71"/>
      <c r="D1254" s="67" t="str">
        <f aca="false">IF($B1254="", "",SUMIF(LerXml!B:B,Relatorio!B1254,LerXml!W:W))</f>
        <v/>
      </c>
      <c r="E1254" s="67" t="str">
        <f aca="false">IF($B1254="", "",SUMIF(LerXml!B:B,Relatorio!B1254,LerXml!AX:AX))</f>
        <v/>
      </c>
      <c r="F1254" s="68" t="str">
        <f aca="false">IF($B1254="", "",SUMIF(LerXml!B:B,Relatorio!B1254,LerXml!BA:BA))</f>
        <v/>
      </c>
      <c r="G1254" s="67" t="str">
        <f aca="false">IF($B1254="", "",SUMIF(LerXml!B:B,Relatorio!B1254,LerXml!BB:BB))</f>
        <v/>
      </c>
      <c r="H1254" s="67" t="str">
        <f aca="false">IF($B1254="", "",SUMIF(LerXml!B:B,Relatorio!B1254,LerXml!BE:BE))</f>
        <v/>
      </c>
      <c r="I1254" s="68" t="str">
        <f aca="false">IF(AND($F1254="",$G1254="",$H1254=""), "", IF(SUM(F1254:H1254)-D1254 &lt; 0,0,SUM(F1254:H1254)-D1254))</f>
        <v/>
      </c>
    </row>
    <row r="1255" customFormat="false" ht="13.8" hidden="false" customHeight="true" outlineLevel="0" collapsed="false">
      <c r="A1255" s="71"/>
      <c r="B1255" s="72"/>
      <c r="C1255" s="71"/>
      <c r="D1255" s="67" t="str">
        <f aca="false">IF($B1255="", "",SUMIF(LerXml!B:B,Relatorio!B1255,LerXml!W:W))</f>
        <v/>
      </c>
      <c r="E1255" s="67" t="str">
        <f aca="false">IF($B1255="", "",SUMIF(LerXml!B:B,Relatorio!B1255,LerXml!AX:AX))</f>
        <v/>
      </c>
      <c r="F1255" s="68" t="str">
        <f aca="false">IF($B1255="", "",SUMIF(LerXml!B:B,Relatorio!B1255,LerXml!BA:BA))</f>
        <v/>
      </c>
      <c r="G1255" s="67" t="str">
        <f aca="false">IF($B1255="", "",SUMIF(LerXml!B:B,Relatorio!B1255,LerXml!BB:BB))</f>
        <v/>
      </c>
      <c r="H1255" s="67" t="str">
        <f aca="false">IF($B1255="", "",SUMIF(LerXml!B:B,Relatorio!B1255,LerXml!BE:BE))</f>
        <v/>
      </c>
      <c r="I1255" s="68" t="str">
        <f aca="false">IF(AND($F1255="",$G1255="",$H1255=""), "", IF(SUM(F1255:H1255)-D1255 &lt; 0,0,SUM(F1255:H1255)-D1255))</f>
        <v/>
      </c>
    </row>
    <row r="1256" customFormat="false" ht="13.8" hidden="false" customHeight="true" outlineLevel="0" collapsed="false">
      <c r="A1256" s="71"/>
      <c r="B1256" s="72"/>
      <c r="C1256" s="71"/>
      <c r="D1256" s="67" t="str">
        <f aca="false">IF($B1256="", "",SUMIF(LerXml!B:B,Relatorio!B1256,LerXml!W:W))</f>
        <v/>
      </c>
      <c r="E1256" s="67" t="str">
        <f aca="false">IF($B1256="", "",SUMIF(LerXml!B:B,Relatorio!B1256,LerXml!AX:AX))</f>
        <v/>
      </c>
      <c r="F1256" s="68" t="str">
        <f aca="false">IF($B1256="", "",SUMIF(LerXml!B:B,Relatorio!B1256,LerXml!BA:BA))</f>
        <v/>
      </c>
      <c r="G1256" s="67" t="str">
        <f aca="false">IF($B1256="", "",SUMIF(LerXml!B:B,Relatorio!B1256,LerXml!BB:BB))</f>
        <v/>
      </c>
      <c r="H1256" s="67" t="str">
        <f aca="false">IF($B1256="", "",SUMIF(LerXml!B:B,Relatorio!B1256,LerXml!BE:BE))</f>
        <v/>
      </c>
      <c r="I1256" s="68" t="str">
        <f aca="false">IF(AND($F1256="",$G1256="",$H1256=""), "", IF(SUM(F1256:H1256)-D1256 &lt; 0,0,SUM(F1256:H1256)-D1256))</f>
        <v/>
      </c>
    </row>
    <row r="1257" customFormat="false" ht="13.8" hidden="false" customHeight="true" outlineLevel="0" collapsed="false">
      <c r="A1257" s="71"/>
      <c r="B1257" s="72"/>
      <c r="C1257" s="71"/>
      <c r="D1257" s="67" t="str">
        <f aca="false">IF($B1257="", "",SUMIF(LerXml!B:B,Relatorio!B1257,LerXml!W:W))</f>
        <v/>
      </c>
      <c r="E1257" s="67" t="str">
        <f aca="false">IF($B1257="", "",SUMIF(LerXml!B:B,Relatorio!B1257,LerXml!AX:AX))</f>
        <v/>
      </c>
      <c r="F1257" s="68" t="str">
        <f aca="false">IF($B1257="", "",SUMIF(LerXml!B:B,Relatorio!B1257,LerXml!BA:BA))</f>
        <v/>
      </c>
      <c r="G1257" s="67" t="str">
        <f aca="false">IF($B1257="", "",SUMIF(LerXml!B:B,Relatorio!B1257,LerXml!BB:BB))</f>
        <v/>
      </c>
      <c r="H1257" s="67" t="str">
        <f aca="false">IF($B1257="", "",SUMIF(LerXml!B:B,Relatorio!B1257,LerXml!BE:BE))</f>
        <v/>
      </c>
      <c r="I1257" s="68" t="str">
        <f aca="false">IF(AND($F1257="",$G1257="",$H1257=""), "", IF(SUM(F1257:H1257)-D1257 &lt; 0,0,SUM(F1257:H1257)-D1257))</f>
        <v/>
      </c>
    </row>
    <row r="1258" customFormat="false" ht="13.8" hidden="false" customHeight="true" outlineLevel="0" collapsed="false">
      <c r="A1258" s="71"/>
      <c r="B1258" s="72"/>
      <c r="C1258" s="71"/>
      <c r="D1258" s="67" t="str">
        <f aca="false">IF($B1258="", "",SUMIF(LerXml!B:B,Relatorio!B1258,LerXml!W:W))</f>
        <v/>
      </c>
      <c r="E1258" s="67" t="str">
        <f aca="false">IF($B1258="", "",SUMIF(LerXml!B:B,Relatorio!B1258,LerXml!AX:AX))</f>
        <v/>
      </c>
      <c r="F1258" s="68" t="str">
        <f aca="false">IF($B1258="", "",SUMIF(LerXml!B:B,Relatorio!B1258,LerXml!BA:BA))</f>
        <v/>
      </c>
      <c r="G1258" s="67" t="str">
        <f aca="false">IF($B1258="", "",SUMIF(LerXml!B:B,Relatorio!B1258,LerXml!BB:BB))</f>
        <v/>
      </c>
      <c r="H1258" s="67" t="str">
        <f aca="false">IF($B1258="", "",SUMIF(LerXml!B:B,Relatorio!B1258,LerXml!BE:BE))</f>
        <v/>
      </c>
      <c r="I1258" s="68" t="str">
        <f aca="false">IF(AND($F1258="",$G1258="",$H1258=""), "", IF(SUM(F1258:H1258)-D1258 &lt; 0,0,SUM(F1258:H1258)-D1258))</f>
        <v/>
      </c>
    </row>
    <row r="1259" customFormat="false" ht="13.8" hidden="false" customHeight="true" outlineLevel="0" collapsed="false">
      <c r="A1259" s="71"/>
      <c r="B1259" s="72"/>
      <c r="C1259" s="71"/>
      <c r="D1259" s="67" t="str">
        <f aca="false">IF($B1259="", "",SUMIF(LerXml!B:B,Relatorio!B1259,LerXml!W:W))</f>
        <v/>
      </c>
      <c r="E1259" s="67" t="str">
        <f aca="false">IF($B1259="", "",SUMIF(LerXml!B:B,Relatorio!B1259,LerXml!AX:AX))</f>
        <v/>
      </c>
      <c r="F1259" s="68" t="str">
        <f aca="false">IF($B1259="", "",SUMIF(LerXml!B:B,Relatorio!B1259,LerXml!BA:BA))</f>
        <v/>
      </c>
      <c r="G1259" s="67" t="str">
        <f aca="false">IF($B1259="", "",SUMIF(LerXml!B:B,Relatorio!B1259,LerXml!BB:BB))</f>
        <v/>
      </c>
      <c r="H1259" s="67" t="str">
        <f aca="false">IF($B1259="", "",SUMIF(LerXml!B:B,Relatorio!B1259,LerXml!BE:BE))</f>
        <v/>
      </c>
      <c r="I1259" s="68" t="str">
        <f aca="false">IF(AND($F1259="",$G1259="",$H1259=""), "", IF(SUM(F1259:H1259)-D1259 &lt; 0,0,SUM(F1259:H1259)-D1259))</f>
        <v/>
      </c>
    </row>
    <row r="1260" customFormat="false" ht="13.8" hidden="false" customHeight="true" outlineLevel="0" collapsed="false">
      <c r="A1260" s="71"/>
      <c r="B1260" s="72"/>
      <c r="C1260" s="71"/>
      <c r="D1260" s="67" t="str">
        <f aca="false">IF($B1260="", "",SUMIF(LerXml!B:B,Relatorio!B1260,LerXml!W:W))</f>
        <v/>
      </c>
      <c r="E1260" s="67" t="str">
        <f aca="false">IF($B1260="", "",SUMIF(LerXml!B:B,Relatorio!B1260,LerXml!AX:AX))</f>
        <v/>
      </c>
      <c r="F1260" s="68" t="str">
        <f aca="false">IF($B1260="", "",SUMIF(LerXml!B:B,Relatorio!B1260,LerXml!BA:BA))</f>
        <v/>
      </c>
      <c r="G1260" s="67" t="str">
        <f aca="false">IF($B1260="", "",SUMIF(LerXml!B:B,Relatorio!B1260,LerXml!BB:BB))</f>
        <v/>
      </c>
      <c r="H1260" s="67" t="str">
        <f aca="false">IF($B1260="", "",SUMIF(LerXml!B:B,Relatorio!B1260,LerXml!BE:BE))</f>
        <v/>
      </c>
      <c r="I1260" s="68" t="str">
        <f aca="false">IF(AND($F1260="",$G1260="",$H1260=""), "", IF(SUM(F1260:H1260)-D1260 &lt; 0,0,SUM(F1260:H1260)-D1260))</f>
        <v/>
      </c>
    </row>
    <row r="1261" customFormat="false" ht="13.8" hidden="false" customHeight="true" outlineLevel="0" collapsed="false">
      <c r="A1261" s="71"/>
      <c r="B1261" s="72"/>
      <c r="C1261" s="71"/>
      <c r="D1261" s="67" t="str">
        <f aca="false">IF($B1261="", "",SUMIF(LerXml!B:B,Relatorio!B1261,LerXml!W:W))</f>
        <v/>
      </c>
      <c r="E1261" s="67" t="str">
        <f aca="false">IF($B1261="", "",SUMIF(LerXml!B:B,Relatorio!B1261,LerXml!AX:AX))</f>
        <v/>
      </c>
      <c r="F1261" s="68" t="str">
        <f aca="false">IF($B1261="", "",SUMIF(LerXml!B:B,Relatorio!B1261,LerXml!BA:BA))</f>
        <v/>
      </c>
      <c r="G1261" s="67" t="str">
        <f aca="false">IF($B1261="", "",SUMIF(LerXml!B:B,Relatorio!B1261,LerXml!BB:BB))</f>
        <v/>
      </c>
      <c r="H1261" s="67" t="str">
        <f aca="false">IF($B1261="", "",SUMIF(LerXml!B:B,Relatorio!B1261,LerXml!BE:BE))</f>
        <v/>
      </c>
      <c r="I1261" s="68" t="str">
        <f aca="false">IF(AND($F1261="",$G1261="",$H1261=""), "", IF(SUM(F1261:H1261)-D1261 &lt; 0,0,SUM(F1261:H1261)-D1261))</f>
        <v/>
      </c>
    </row>
    <row r="1262" customFormat="false" ht="13.8" hidden="false" customHeight="true" outlineLevel="0" collapsed="false">
      <c r="A1262" s="71"/>
      <c r="B1262" s="72"/>
      <c r="C1262" s="71"/>
      <c r="D1262" s="67" t="str">
        <f aca="false">IF($B1262="", "",SUMIF(LerXml!B:B,Relatorio!B1262,LerXml!W:W))</f>
        <v/>
      </c>
      <c r="E1262" s="67" t="str">
        <f aca="false">IF($B1262="", "",SUMIF(LerXml!B:B,Relatorio!B1262,LerXml!AX:AX))</f>
        <v/>
      </c>
      <c r="F1262" s="68" t="str">
        <f aca="false">IF($B1262="", "",SUMIF(LerXml!B:B,Relatorio!B1262,LerXml!BA:BA))</f>
        <v/>
      </c>
      <c r="G1262" s="67" t="str">
        <f aca="false">IF($B1262="", "",SUMIF(LerXml!B:B,Relatorio!B1262,LerXml!BB:BB))</f>
        <v/>
      </c>
      <c r="H1262" s="67" t="str">
        <f aca="false">IF($B1262="", "",SUMIF(LerXml!B:B,Relatorio!B1262,LerXml!BE:BE))</f>
        <v/>
      </c>
      <c r="I1262" s="68" t="str">
        <f aca="false">IF(AND($F1262="",$G1262="",$H1262=""), "", IF(SUM(F1262:H1262)-D1262 &lt; 0,0,SUM(F1262:H1262)-D1262))</f>
        <v/>
      </c>
    </row>
    <row r="1263" customFormat="false" ht="13.8" hidden="false" customHeight="true" outlineLevel="0" collapsed="false">
      <c r="A1263" s="71"/>
      <c r="B1263" s="72"/>
      <c r="C1263" s="71"/>
      <c r="D1263" s="67" t="str">
        <f aca="false">IF($B1263="", "",SUMIF(LerXml!B:B,Relatorio!B1263,LerXml!W:W))</f>
        <v/>
      </c>
      <c r="E1263" s="67" t="str">
        <f aca="false">IF($B1263="", "",SUMIF(LerXml!B:B,Relatorio!B1263,LerXml!AX:AX))</f>
        <v/>
      </c>
      <c r="F1263" s="68" t="str">
        <f aca="false">IF($B1263="", "",SUMIF(LerXml!B:B,Relatorio!B1263,LerXml!BA:BA))</f>
        <v/>
      </c>
      <c r="G1263" s="67" t="str">
        <f aca="false">IF($B1263="", "",SUMIF(LerXml!B:B,Relatorio!B1263,LerXml!BB:BB))</f>
        <v/>
      </c>
      <c r="H1263" s="67" t="str">
        <f aca="false">IF($B1263="", "",SUMIF(LerXml!B:B,Relatorio!B1263,LerXml!BE:BE))</f>
        <v/>
      </c>
      <c r="I1263" s="68" t="str">
        <f aca="false">IF(AND($F1263="",$G1263="",$H1263=""), "", IF(SUM(F1263:H1263)-D1263 &lt; 0,0,SUM(F1263:H1263)-D1263))</f>
        <v/>
      </c>
    </row>
    <row r="1264" customFormat="false" ht="13.8" hidden="false" customHeight="true" outlineLevel="0" collapsed="false">
      <c r="A1264" s="71"/>
      <c r="B1264" s="72"/>
      <c r="C1264" s="71"/>
      <c r="D1264" s="67" t="str">
        <f aca="false">IF($B1264="", "",SUMIF(LerXml!B:B,Relatorio!B1264,LerXml!W:W))</f>
        <v/>
      </c>
      <c r="E1264" s="67" t="str">
        <f aca="false">IF($B1264="", "",SUMIF(LerXml!B:B,Relatorio!B1264,LerXml!AX:AX))</f>
        <v/>
      </c>
      <c r="F1264" s="68" t="str">
        <f aca="false">IF($B1264="", "",SUMIF(LerXml!B:B,Relatorio!B1264,LerXml!BA:BA))</f>
        <v/>
      </c>
      <c r="G1264" s="67" t="str">
        <f aca="false">IF($B1264="", "",SUMIF(LerXml!B:B,Relatorio!B1264,LerXml!BB:BB))</f>
        <v/>
      </c>
      <c r="H1264" s="67" t="str">
        <f aca="false">IF($B1264="", "",SUMIF(LerXml!B:B,Relatorio!B1264,LerXml!BE:BE))</f>
        <v/>
      </c>
      <c r="I1264" s="68" t="str">
        <f aca="false">IF(AND($F1264="",$G1264="",$H1264=""), "", IF(SUM(F1264:H1264)-D1264 &lt; 0,0,SUM(F1264:H1264)-D1264))</f>
        <v/>
      </c>
    </row>
    <row r="1265" customFormat="false" ht="13.8" hidden="false" customHeight="true" outlineLevel="0" collapsed="false">
      <c r="A1265" s="71"/>
      <c r="B1265" s="72"/>
      <c r="C1265" s="71"/>
      <c r="D1265" s="67" t="str">
        <f aca="false">IF($B1265="", "",SUMIF(LerXml!B:B,Relatorio!B1265,LerXml!W:W))</f>
        <v/>
      </c>
      <c r="E1265" s="67" t="str">
        <f aca="false">IF($B1265="", "",SUMIF(LerXml!B:B,Relatorio!B1265,LerXml!AX:AX))</f>
        <v/>
      </c>
      <c r="F1265" s="68" t="str">
        <f aca="false">IF($B1265="", "",SUMIF(LerXml!B:B,Relatorio!B1265,LerXml!BA:BA))</f>
        <v/>
      </c>
      <c r="G1265" s="67" t="str">
        <f aca="false">IF($B1265="", "",SUMIF(LerXml!B:B,Relatorio!B1265,LerXml!BB:BB))</f>
        <v/>
      </c>
      <c r="H1265" s="67" t="str">
        <f aca="false">IF($B1265="", "",SUMIF(LerXml!B:B,Relatorio!B1265,LerXml!BE:BE))</f>
        <v/>
      </c>
      <c r="I1265" s="68" t="str">
        <f aca="false">IF(AND($F1265="",$G1265="",$H1265=""), "", IF(SUM(F1265:H1265)-D1265 &lt; 0,0,SUM(F1265:H1265)-D1265))</f>
        <v/>
      </c>
    </row>
    <row r="1266" customFormat="false" ht="13.8" hidden="false" customHeight="true" outlineLevel="0" collapsed="false">
      <c r="A1266" s="71"/>
      <c r="B1266" s="72"/>
      <c r="C1266" s="71"/>
      <c r="D1266" s="67" t="str">
        <f aca="false">IF($B1266="", "",SUMIF(LerXml!B:B,Relatorio!B1266,LerXml!W:W))</f>
        <v/>
      </c>
      <c r="E1266" s="67" t="str">
        <f aca="false">IF($B1266="", "",SUMIF(LerXml!B:B,Relatorio!B1266,LerXml!AX:AX))</f>
        <v/>
      </c>
      <c r="F1266" s="68" t="str">
        <f aca="false">IF($B1266="", "",SUMIF(LerXml!B:B,Relatorio!B1266,LerXml!BA:BA))</f>
        <v/>
      </c>
      <c r="G1266" s="67" t="str">
        <f aca="false">IF($B1266="", "",SUMIF(LerXml!B:B,Relatorio!B1266,LerXml!BB:BB))</f>
        <v/>
      </c>
      <c r="H1266" s="67" t="str">
        <f aca="false">IF($B1266="", "",SUMIF(LerXml!B:B,Relatorio!B1266,LerXml!BE:BE))</f>
        <v/>
      </c>
      <c r="I1266" s="68" t="str">
        <f aca="false">IF(AND($F1266="",$G1266="",$H1266=""), "", IF(SUM(F1266:H1266)-D1266 &lt; 0,0,SUM(F1266:H1266)-D1266))</f>
        <v/>
      </c>
    </row>
    <row r="1267" customFormat="false" ht="13.8" hidden="false" customHeight="true" outlineLevel="0" collapsed="false">
      <c r="A1267" s="71"/>
      <c r="B1267" s="72"/>
      <c r="C1267" s="71"/>
      <c r="D1267" s="67" t="str">
        <f aca="false">IF($B1267="", "",SUMIF(LerXml!B:B,Relatorio!B1267,LerXml!W:W))</f>
        <v/>
      </c>
      <c r="E1267" s="67" t="str">
        <f aca="false">IF($B1267="", "",SUMIF(LerXml!B:B,Relatorio!B1267,LerXml!AX:AX))</f>
        <v/>
      </c>
      <c r="F1267" s="68" t="str">
        <f aca="false">IF($B1267="", "",SUMIF(LerXml!B:B,Relatorio!B1267,LerXml!BA:BA))</f>
        <v/>
      </c>
      <c r="G1267" s="67" t="str">
        <f aca="false">IF($B1267="", "",SUMIF(LerXml!B:B,Relatorio!B1267,LerXml!BB:BB))</f>
        <v/>
      </c>
      <c r="H1267" s="67" t="str">
        <f aca="false">IF($B1267="", "",SUMIF(LerXml!B:B,Relatorio!B1267,LerXml!BE:BE))</f>
        <v/>
      </c>
      <c r="I1267" s="68" t="str">
        <f aca="false">IF(AND($F1267="",$G1267="",$H1267=""), "", IF(SUM(F1267:H1267)-D1267 &lt; 0,0,SUM(F1267:H1267)-D1267))</f>
        <v/>
      </c>
    </row>
    <row r="1268" customFormat="false" ht="13.8" hidden="false" customHeight="true" outlineLevel="0" collapsed="false">
      <c r="A1268" s="71"/>
      <c r="B1268" s="72"/>
      <c r="C1268" s="71"/>
      <c r="D1268" s="67" t="str">
        <f aca="false">IF($B1268="", "",SUMIF(LerXml!B:B,Relatorio!B1268,LerXml!W:W))</f>
        <v/>
      </c>
      <c r="E1268" s="67" t="str">
        <f aca="false">IF($B1268="", "",SUMIF(LerXml!B:B,Relatorio!B1268,LerXml!AX:AX))</f>
        <v/>
      </c>
      <c r="F1268" s="68" t="str">
        <f aca="false">IF($B1268="", "",SUMIF(LerXml!B:B,Relatorio!B1268,LerXml!BA:BA))</f>
        <v/>
      </c>
      <c r="G1268" s="67" t="str">
        <f aca="false">IF($B1268="", "",SUMIF(LerXml!B:B,Relatorio!B1268,LerXml!BB:BB))</f>
        <v/>
      </c>
      <c r="H1268" s="67" t="str">
        <f aca="false">IF($B1268="", "",SUMIF(LerXml!B:B,Relatorio!B1268,LerXml!BE:BE))</f>
        <v/>
      </c>
      <c r="I1268" s="68" t="str">
        <f aca="false">IF(AND($F1268="",$G1268="",$H1268=""), "", IF(SUM(F1268:H1268)-D1268 &lt; 0,0,SUM(F1268:H1268)-D1268))</f>
        <v/>
      </c>
    </row>
    <row r="1269" customFormat="false" ht="13.8" hidden="false" customHeight="true" outlineLevel="0" collapsed="false">
      <c r="A1269" s="71"/>
      <c r="B1269" s="72"/>
      <c r="C1269" s="71"/>
      <c r="D1269" s="67" t="str">
        <f aca="false">IF($B1269="", "",SUMIF(LerXml!B:B,Relatorio!B1269,LerXml!W:W))</f>
        <v/>
      </c>
      <c r="E1269" s="67" t="str">
        <f aca="false">IF($B1269="", "",SUMIF(LerXml!B:B,Relatorio!B1269,LerXml!AX:AX))</f>
        <v/>
      </c>
      <c r="F1269" s="68" t="str">
        <f aca="false">IF($B1269="", "",SUMIF(LerXml!B:B,Relatorio!B1269,LerXml!BA:BA))</f>
        <v/>
      </c>
      <c r="G1269" s="67" t="str">
        <f aca="false">IF($B1269="", "",SUMIF(LerXml!B:B,Relatorio!B1269,LerXml!BB:BB))</f>
        <v/>
      </c>
      <c r="H1269" s="67" t="str">
        <f aca="false">IF($B1269="", "",SUMIF(LerXml!B:B,Relatorio!B1269,LerXml!BE:BE))</f>
        <v/>
      </c>
      <c r="I1269" s="68" t="str">
        <f aca="false">IF(AND($F1269="",$G1269="",$H1269=""), "", IF(SUM(F1269:H1269)-D1269 &lt; 0,0,SUM(F1269:H1269)-D1269))</f>
        <v/>
      </c>
    </row>
    <row r="1270" customFormat="false" ht="13.8" hidden="false" customHeight="true" outlineLevel="0" collapsed="false">
      <c r="A1270" s="71"/>
      <c r="B1270" s="72"/>
      <c r="C1270" s="71"/>
      <c r="D1270" s="67" t="str">
        <f aca="false">IF($B1270="", "",SUMIF(LerXml!B:B,Relatorio!B1270,LerXml!W:W))</f>
        <v/>
      </c>
      <c r="E1270" s="67" t="str">
        <f aca="false">IF($B1270="", "",SUMIF(LerXml!B:B,Relatorio!B1270,LerXml!AX:AX))</f>
        <v/>
      </c>
      <c r="F1270" s="68" t="str">
        <f aca="false">IF($B1270="", "",SUMIF(LerXml!B:B,Relatorio!B1270,LerXml!BA:BA))</f>
        <v/>
      </c>
      <c r="G1270" s="67" t="str">
        <f aca="false">IF($B1270="", "",SUMIF(LerXml!B:B,Relatorio!B1270,LerXml!BB:BB))</f>
        <v/>
      </c>
      <c r="H1270" s="67" t="str">
        <f aca="false">IF($B1270="", "",SUMIF(LerXml!B:B,Relatorio!B1270,LerXml!BE:BE))</f>
        <v/>
      </c>
      <c r="I1270" s="68" t="str">
        <f aca="false">IF(AND($F1270="",$G1270="",$H1270=""), "", IF(SUM(F1270:H1270)-D1270 &lt; 0,0,SUM(F1270:H1270)-D1270))</f>
        <v/>
      </c>
    </row>
    <row r="1271" customFormat="false" ht="13.8" hidden="false" customHeight="true" outlineLevel="0" collapsed="false">
      <c r="A1271" s="71"/>
      <c r="B1271" s="72"/>
      <c r="C1271" s="71"/>
      <c r="D1271" s="67" t="str">
        <f aca="false">IF($B1271="", "",SUMIF(LerXml!B:B,Relatorio!B1271,LerXml!W:W))</f>
        <v/>
      </c>
      <c r="E1271" s="67" t="str">
        <f aca="false">IF($B1271="", "",SUMIF(LerXml!B:B,Relatorio!B1271,LerXml!AX:AX))</f>
        <v/>
      </c>
      <c r="F1271" s="68" t="str">
        <f aca="false">IF($B1271="", "",SUMIF(LerXml!B:B,Relatorio!B1271,LerXml!BA:BA))</f>
        <v/>
      </c>
      <c r="G1271" s="67" t="str">
        <f aca="false">IF($B1271="", "",SUMIF(LerXml!B:B,Relatorio!B1271,LerXml!BB:BB))</f>
        <v/>
      </c>
      <c r="H1271" s="67" t="str">
        <f aca="false">IF($B1271="", "",SUMIF(LerXml!B:B,Relatorio!B1271,LerXml!BE:BE))</f>
        <v/>
      </c>
      <c r="I1271" s="68" t="str">
        <f aca="false">IF(AND($F1271="",$G1271="",$H1271=""), "", IF(SUM(F1271:H1271)-D1271 &lt; 0,0,SUM(F1271:H1271)-D1271))</f>
        <v/>
      </c>
    </row>
    <row r="1272" customFormat="false" ht="13.8" hidden="false" customHeight="true" outlineLevel="0" collapsed="false">
      <c r="A1272" s="71"/>
      <c r="B1272" s="72"/>
      <c r="C1272" s="71"/>
      <c r="D1272" s="67" t="str">
        <f aca="false">IF($B1272="", "",SUMIF(LerXml!B:B,Relatorio!B1272,LerXml!W:W))</f>
        <v/>
      </c>
      <c r="E1272" s="67" t="str">
        <f aca="false">IF($B1272="", "",SUMIF(LerXml!B:B,Relatorio!B1272,LerXml!AX:AX))</f>
        <v/>
      </c>
      <c r="F1272" s="68" t="str">
        <f aca="false">IF($B1272="", "",SUMIF(LerXml!B:B,Relatorio!B1272,LerXml!BA:BA))</f>
        <v/>
      </c>
      <c r="G1272" s="67" t="str">
        <f aca="false">IF($B1272="", "",SUMIF(LerXml!B:B,Relatorio!B1272,LerXml!BB:BB))</f>
        <v/>
      </c>
      <c r="H1272" s="67" t="str">
        <f aca="false">IF($B1272="", "",SUMIF(LerXml!B:B,Relatorio!B1272,LerXml!BE:BE))</f>
        <v/>
      </c>
      <c r="I1272" s="68" t="str">
        <f aca="false">IF(AND($F1272="",$G1272="",$H1272=""), "", IF(SUM(F1272:H1272)-D1272 &lt; 0,0,SUM(F1272:H1272)-D1272))</f>
        <v/>
      </c>
    </row>
    <row r="1273" customFormat="false" ht="13.8" hidden="false" customHeight="true" outlineLevel="0" collapsed="false">
      <c r="A1273" s="71"/>
      <c r="B1273" s="72"/>
      <c r="C1273" s="71"/>
      <c r="D1273" s="67" t="str">
        <f aca="false">IF($B1273="", "",SUMIF(LerXml!B:B,Relatorio!B1273,LerXml!W:W))</f>
        <v/>
      </c>
      <c r="E1273" s="67" t="str">
        <f aca="false">IF($B1273="", "",SUMIF(LerXml!B:B,Relatorio!B1273,LerXml!AX:AX))</f>
        <v/>
      </c>
      <c r="F1273" s="68" t="str">
        <f aca="false">IF($B1273="", "",SUMIF(LerXml!B:B,Relatorio!B1273,LerXml!BA:BA))</f>
        <v/>
      </c>
      <c r="G1273" s="67" t="str">
        <f aca="false">IF($B1273="", "",SUMIF(LerXml!B:B,Relatorio!B1273,LerXml!BB:BB))</f>
        <v/>
      </c>
      <c r="H1273" s="67" t="str">
        <f aca="false">IF($B1273="", "",SUMIF(LerXml!B:B,Relatorio!B1273,LerXml!BE:BE))</f>
        <v/>
      </c>
      <c r="I1273" s="68" t="str">
        <f aca="false">IF(AND($F1273="",$G1273="",$H1273=""), "", IF(SUM(F1273:H1273)-D1273 &lt; 0,0,SUM(F1273:H1273)-D1273))</f>
        <v/>
      </c>
    </row>
    <row r="1274" customFormat="false" ht="13.8" hidden="false" customHeight="true" outlineLevel="0" collapsed="false">
      <c r="A1274" s="71"/>
      <c r="B1274" s="72"/>
      <c r="C1274" s="71"/>
      <c r="D1274" s="67" t="str">
        <f aca="false">IF($B1274="", "",SUMIF(LerXml!B:B,Relatorio!B1274,LerXml!W:W))</f>
        <v/>
      </c>
      <c r="E1274" s="67" t="str">
        <f aca="false">IF($B1274="", "",SUMIF(LerXml!B:B,Relatorio!B1274,LerXml!AX:AX))</f>
        <v/>
      </c>
      <c r="F1274" s="68" t="str">
        <f aca="false">IF($B1274="", "",SUMIF(LerXml!B:B,Relatorio!B1274,LerXml!BA:BA))</f>
        <v/>
      </c>
      <c r="G1274" s="67" t="str">
        <f aca="false">IF($B1274="", "",SUMIF(LerXml!B:B,Relatorio!B1274,LerXml!BB:BB))</f>
        <v/>
      </c>
      <c r="H1274" s="67" t="str">
        <f aca="false">IF($B1274="", "",SUMIF(LerXml!B:B,Relatorio!B1274,LerXml!BE:BE))</f>
        <v/>
      </c>
      <c r="I1274" s="68" t="str">
        <f aca="false">IF(AND($F1274="",$G1274="",$H1274=""), "", IF(SUM(F1274:H1274)-D1274 &lt; 0,0,SUM(F1274:H1274)-D1274))</f>
        <v/>
      </c>
    </row>
    <row r="1275" customFormat="false" ht="13.8" hidden="false" customHeight="true" outlineLevel="0" collapsed="false">
      <c r="A1275" s="71"/>
      <c r="B1275" s="72"/>
      <c r="C1275" s="71"/>
      <c r="D1275" s="67" t="str">
        <f aca="false">IF($B1275="", "",SUMIF(LerXml!B:B,Relatorio!B1275,LerXml!W:W))</f>
        <v/>
      </c>
      <c r="E1275" s="67" t="str">
        <f aca="false">IF($B1275="", "",SUMIF(LerXml!B:B,Relatorio!B1275,LerXml!AX:AX))</f>
        <v/>
      </c>
      <c r="F1275" s="68" t="str">
        <f aca="false">IF($B1275="", "",SUMIF(LerXml!B:B,Relatorio!B1275,LerXml!BA:BA))</f>
        <v/>
      </c>
      <c r="G1275" s="67" t="str">
        <f aca="false">IF($B1275="", "",SUMIF(LerXml!B:B,Relatorio!B1275,LerXml!BB:BB))</f>
        <v/>
      </c>
      <c r="H1275" s="67" t="str">
        <f aca="false">IF($B1275="", "",SUMIF(LerXml!B:B,Relatorio!B1275,LerXml!BE:BE))</f>
        <v/>
      </c>
      <c r="I1275" s="68" t="str">
        <f aca="false">IF(AND($F1275="",$G1275="",$H1275=""), "", IF(SUM(F1275:H1275)-D1275 &lt; 0,0,SUM(F1275:H1275)-D1275))</f>
        <v/>
      </c>
    </row>
    <row r="1276" customFormat="false" ht="13.8" hidden="false" customHeight="true" outlineLevel="0" collapsed="false">
      <c r="A1276" s="71"/>
      <c r="B1276" s="72"/>
      <c r="C1276" s="71"/>
      <c r="D1276" s="67" t="str">
        <f aca="false">IF($B1276="", "",SUMIF(LerXml!B:B,Relatorio!B1276,LerXml!W:W))</f>
        <v/>
      </c>
      <c r="E1276" s="67" t="str">
        <f aca="false">IF($B1276="", "",SUMIF(LerXml!B:B,Relatorio!B1276,LerXml!AX:AX))</f>
        <v/>
      </c>
      <c r="F1276" s="68" t="str">
        <f aca="false">IF($B1276="", "",SUMIF(LerXml!B:B,Relatorio!B1276,LerXml!BA:BA))</f>
        <v/>
      </c>
      <c r="G1276" s="67" t="str">
        <f aca="false">IF($B1276="", "",SUMIF(LerXml!B:B,Relatorio!B1276,LerXml!BB:BB))</f>
        <v/>
      </c>
      <c r="H1276" s="67" t="str">
        <f aca="false">IF($B1276="", "",SUMIF(LerXml!B:B,Relatorio!B1276,LerXml!BE:BE))</f>
        <v/>
      </c>
      <c r="I1276" s="68" t="str">
        <f aca="false">IF(AND($F1276="",$G1276="",$H1276=""), "", IF(SUM(F1276:H1276)-D1276 &lt; 0,0,SUM(F1276:H1276)-D1276))</f>
        <v/>
      </c>
    </row>
    <row r="1277" customFormat="false" ht="13.8" hidden="false" customHeight="true" outlineLevel="0" collapsed="false">
      <c r="A1277" s="71"/>
      <c r="B1277" s="72"/>
      <c r="C1277" s="71"/>
      <c r="D1277" s="67" t="str">
        <f aca="false">IF($B1277="", "",SUMIF(LerXml!B:B,Relatorio!B1277,LerXml!W:W))</f>
        <v/>
      </c>
      <c r="E1277" s="67" t="str">
        <f aca="false">IF($B1277="", "",SUMIF(LerXml!B:B,Relatorio!B1277,LerXml!AX:AX))</f>
        <v/>
      </c>
      <c r="F1277" s="68" t="str">
        <f aca="false">IF($B1277="", "",SUMIF(LerXml!B:B,Relatorio!B1277,LerXml!BA:BA))</f>
        <v/>
      </c>
      <c r="G1277" s="67" t="str">
        <f aca="false">IF($B1277="", "",SUMIF(LerXml!B:B,Relatorio!B1277,LerXml!BB:BB))</f>
        <v/>
      </c>
      <c r="H1277" s="67" t="str">
        <f aca="false">IF($B1277="", "",SUMIF(LerXml!B:B,Relatorio!B1277,LerXml!BE:BE))</f>
        <v/>
      </c>
      <c r="I1277" s="68" t="str">
        <f aca="false">IF(AND($F1277="",$G1277="",$H1277=""), "", IF(SUM(F1277:H1277)-D1277 &lt; 0,0,SUM(F1277:H1277)-D1277))</f>
        <v/>
      </c>
    </row>
    <row r="1278" customFormat="false" ht="13.8" hidden="false" customHeight="true" outlineLevel="0" collapsed="false">
      <c r="A1278" s="71"/>
      <c r="B1278" s="72"/>
      <c r="C1278" s="71"/>
      <c r="D1278" s="67" t="str">
        <f aca="false">IF($B1278="", "",SUMIF(LerXml!B:B,Relatorio!B1278,LerXml!W:W))</f>
        <v/>
      </c>
      <c r="E1278" s="67" t="str">
        <f aca="false">IF($B1278="", "",SUMIF(LerXml!B:B,Relatorio!B1278,LerXml!AX:AX))</f>
        <v/>
      </c>
      <c r="F1278" s="68" t="str">
        <f aca="false">IF($B1278="", "",SUMIF(LerXml!B:B,Relatorio!B1278,LerXml!BA:BA))</f>
        <v/>
      </c>
      <c r="G1278" s="67" t="str">
        <f aca="false">IF($B1278="", "",SUMIF(LerXml!B:B,Relatorio!B1278,LerXml!BB:BB))</f>
        <v/>
      </c>
      <c r="H1278" s="67" t="str">
        <f aca="false">IF($B1278="", "",SUMIF(LerXml!B:B,Relatorio!B1278,LerXml!BE:BE))</f>
        <v/>
      </c>
      <c r="I1278" s="68" t="str">
        <f aca="false">IF(AND($F1278="",$G1278="",$H1278=""), "", IF(SUM(F1278:H1278)-D1278 &lt; 0,0,SUM(F1278:H1278)-D1278))</f>
        <v/>
      </c>
    </row>
    <row r="1279" customFormat="false" ht="13.8" hidden="false" customHeight="true" outlineLevel="0" collapsed="false">
      <c r="A1279" s="71"/>
      <c r="B1279" s="72"/>
      <c r="C1279" s="71"/>
      <c r="D1279" s="67" t="str">
        <f aca="false">IF($B1279="", "",SUMIF(LerXml!B:B,Relatorio!B1279,LerXml!W:W))</f>
        <v/>
      </c>
      <c r="E1279" s="67" t="str">
        <f aca="false">IF($B1279="", "",SUMIF(LerXml!B:B,Relatorio!B1279,LerXml!AX:AX))</f>
        <v/>
      </c>
      <c r="F1279" s="68" t="str">
        <f aca="false">IF($B1279="", "",SUMIF(LerXml!B:B,Relatorio!B1279,LerXml!BA:BA))</f>
        <v/>
      </c>
      <c r="G1279" s="67" t="str">
        <f aca="false">IF($B1279="", "",SUMIF(LerXml!B:B,Relatorio!B1279,LerXml!BB:BB))</f>
        <v/>
      </c>
      <c r="H1279" s="67" t="str">
        <f aca="false">IF($B1279="", "",SUMIF(LerXml!B:B,Relatorio!B1279,LerXml!BE:BE))</f>
        <v/>
      </c>
      <c r="I1279" s="68" t="str">
        <f aca="false">IF(AND($F1279="",$G1279="",$H1279=""), "", IF(SUM(F1279:H1279)-D1279 &lt; 0,0,SUM(F1279:H1279)-D1279))</f>
        <v/>
      </c>
    </row>
    <row r="1280" customFormat="false" ht="13.8" hidden="false" customHeight="true" outlineLevel="0" collapsed="false">
      <c r="A1280" s="71"/>
      <c r="B1280" s="72"/>
      <c r="C1280" s="71"/>
      <c r="D1280" s="67" t="str">
        <f aca="false">IF($B1280="", "",SUMIF(LerXml!B:B,Relatorio!B1280,LerXml!W:W))</f>
        <v/>
      </c>
      <c r="E1280" s="67" t="str">
        <f aca="false">IF($B1280="", "",SUMIF(LerXml!B:B,Relatorio!B1280,LerXml!AX:AX))</f>
        <v/>
      </c>
      <c r="F1280" s="68" t="str">
        <f aca="false">IF($B1280="", "",SUMIF(LerXml!B:B,Relatorio!B1280,LerXml!BA:BA))</f>
        <v/>
      </c>
      <c r="G1280" s="67" t="str">
        <f aca="false">IF($B1280="", "",SUMIF(LerXml!B:B,Relatorio!B1280,LerXml!BB:BB))</f>
        <v/>
      </c>
      <c r="H1280" s="67" t="str">
        <f aca="false">IF($B1280="", "",SUMIF(LerXml!B:B,Relatorio!B1280,LerXml!BE:BE))</f>
        <v/>
      </c>
      <c r="I1280" s="68" t="str">
        <f aca="false">IF(AND($F1280="",$G1280="",$H1280=""), "", IF(SUM(F1280:H1280)-D1280 &lt; 0,0,SUM(F1280:H1280)-D1280))</f>
        <v/>
      </c>
    </row>
    <row r="1281" customFormat="false" ht="13.8" hidden="false" customHeight="true" outlineLevel="0" collapsed="false">
      <c r="A1281" s="71"/>
      <c r="B1281" s="72"/>
      <c r="C1281" s="71"/>
      <c r="D1281" s="67" t="str">
        <f aca="false">IF($B1281="", "",SUMIF(LerXml!B:B,Relatorio!B1281,LerXml!W:W))</f>
        <v/>
      </c>
      <c r="E1281" s="67" t="str">
        <f aca="false">IF($B1281="", "",SUMIF(LerXml!B:B,Relatorio!B1281,LerXml!AX:AX))</f>
        <v/>
      </c>
      <c r="F1281" s="68" t="str">
        <f aca="false">IF($B1281="", "",SUMIF(LerXml!B:B,Relatorio!B1281,LerXml!BA:BA))</f>
        <v/>
      </c>
      <c r="G1281" s="67" t="str">
        <f aca="false">IF($B1281="", "",SUMIF(LerXml!B:B,Relatorio!B1281,LerXml!BB:BB))</f>
        <v/>
      </c>
      <c r="H1281" s="67" t="str">
        <f aca="false">IF($B1281="", "",SUMIF(LerXml!B:B,Relatorio!B1281,LerXml!BE:BE))</f>
        <v/>
      </c>
      <c r="I1281" s="68" t="str">
        <f aca="false">IF(AND($F1281="",$G1281="",$H1281=""), "", IF(SUM(F1281:H1281)-D1281 &lt; 0,0,SUM(F1281:H1281)-D1281))</f>
        <v/>
      </c>
    </row>
    <row r="1282" customFormat="false" ht="13.8" hidden="false" customHeight="true" outlineLevel="0" collapsed="false">
      <c r="A1282" s="71"/>
      <c r="B1282" s="72"/>
      <c r="C1282" s="71"/>
      <c r="D1282" s="67" t="str">
        <f aca="false">IF($B1282="", "",SUMIF(LerXml!B:B,Relatorio!B1282,LerXml!W:W))</f>
        <v/>
      </c>
      <c r="E1282" s="67" t="str">
        <f aca="false">IF($B1282="", "",SUMIF(LerXml!B:B,Relatorio!B1282,LerXml!AX:AX))</f>
        <v/>
      </c>
      <c r="F1282" s="68" t="str">
        <f aca="false">IF($B1282="", "",SUMIF(LerXml!B:B,Relatorio!B1282,LerXml!BA:BA))</f>
        <v/>
      </c>
      <c r="G1282" s="67" t="str">
        <f aca="false">IF($B1282="", "",SUMIF(LerXml!B:B,Relatorio!B1282,LerXml!BB:BB))</f>
        <v/>
      </c>
      <c r="H1282" s="67" t="str">
        <f aca="false">IF($B1282="", "",SUMIF(LerXml!B:B,Relatorio!B1282,LerXml!BE:BE))</f>
        <v/>
      </c>
      <c r="I1282" s="68" t="str">
        <f aca="false">IF(AND($F1282="",$G1282="",$H1282=""), "", IF(SUM(F1282:H1282)-D1282 &lt; 0,0,SUM(F1282:H1282)-D1282))</f>
        <v/>
      </c>
    </row>
    <row r="1283" customFormat="false" ht="13.8" hidden="false" customHeight="true" outlineLevel="0" collapsed="false">
      <c r="A1283" s="71"/>
      <c r="B1283" s="72"/>
      <c r="C1283" s="71"/>
      <c r="D1283" s="67" t="str">
        <f aca="false">IF($B1283="", "",SUMIF(LerXml!B:B,Relatorio!B1283,LerXml!W:W))</f>
        <v/>
      </c>
      <c r="E1283" s="67" t="str">
        <f aca="false">IF($B1283="", "",SUMIF(LerXml!B:B,Relatorio!B1283,LerXml!AX:AX))</f>
        <v/>
      </c>
      <c r="F1283" s="68" t="str">
        <f aca="false">IF($B1283="", "",SUMIF(LerXml!B:B,Relatorio!B1283,LerXml!BA:BA))</f>
        <v/>
      </c>
      <c r="G1283" s="67" t="str">
        <f aca="false">IF($B1283="", "",SUMIF(LerXml!B:B,Relatorio!B1283,LerXml!BB:BB))</f>
        <v/>
      </c>
      <c r="H1283" s="67" t="str">
        <f aca="false">IF($B1283="", "",SUMIF(LerXml!B:B,Relatorio!B1283,LerXml!BE:BE))</f>
        <v/>
      </c>
      <c r="I1283" s="68" t="str">
        <f aca="false">IF(AND($F1283="",$G1283="",$H1283=""), "", IF(SUM(F1283:H1283)-D1283 &lt; 0,0,SUM(F1283:H1283)-D1283))</f>
        <v/>
      </c>
    </row>
    <row r="1284" customFormat="false" ht="13.8" hidden="false" customHeight="true" outlineLevel="0" collapsed="false">
      <c r="A1284" s="71"/>
      <c r="B1284" s="72"/>
      <c r="C1284" s="71"/>
      <c r="D1284" s="67" t="str">
        <f aca="false">IF($B1284="", "",SUMIF(LerXml!B:B,Relatorio!B1284,LerXml!W:W))</f>
        <v/>
      </c>
      <c r="E1284" s="67" t="str">
        <f aca="false">IF($B1284="", "",SUMIF(LerXml!B:B,Relatorio!B1284,LerXml!AX:AX))</f>
        <v/>
      </c>
      <c r="F1284" s="68" t="str">
        <f aca="false">IF($B1284="", "",SUMIF(LerXml!B:B,Relatorio!B1284,LerXml!BA:BA))</f>
        <v/>
      </c>
      <c r="G1284" s="67" t="str">
        <f aca="false">IF($B1284="", "",SUMIF(LerXml!B:B,Relatorio!B1284,LerXml!BB:BB))</f>
        <v/>
      </c>
      <c r="H1284" s="67" t="str">
        <f aca="false">IF($B1284="", "",SUMIF(LerXml!B:B,Relatorio!B1284,LerXml!BE:BE))</f>
        <v/>
      </c>
      <c r="I1284" s="68" t="str">
        <f aca="false">IF(AND($F1284="",$G1284="",$H1284=""), "", IF(SUM(F1284:H1284)-D1284 &lt; 0,0,SUM(F1284:H1284)-D1284))</f>
        <v/>
      </c>
    </row>
    <row r="1285" customFormat="false" ht="13.8" hidden="false" customHeight="true" outlineLevel="0" collapsed="false">
      <c r="A1285" s="71"/>
      <c r="B1285" s="72"/>
      <c r="C1285" s="71"/>
      <c r="D1285" s="67" t="str">
        <f aca="false">IF($B1285="", "",SUMIF(LerXml!B:B,Relatorio!B1285,LerXml!W:W))</f>
        <v/>
      </c>
      <c r="E1285" s="67" t="str">
        <f aca="false">IF($B1285="", "",SUMIF(LerXml!B:B,Relatorio!B1285,LerXml!AX:AX))</f>
        <v/>
      </c>
      <c r="F1285" s="68" t="str">
        <f aca="false">IF($B1285="", "",SUMIF(LerXml!B:B,Relatorio!B1285,LerXml!BA:BA))</f>
        <v/>
      </c>
      <c r="G1285" s="67" t="str">
        <f aca="false">IF($B1285="", "",SUMIF(LerXml!B:B,Relatorio!B1285,LerXml!BB:BB))</f>
        <v/>
      </c>
      <c r="H1285" s="67" t="str">
        <f aca="false">IF($B1285="", "",SUMIF(LerXml!B:B,Relatorio!B1285,LerXml!BE:BE))</f>
        <v/>
      </c>
      <c r="I1285" s="68" t="str">
        <f aca="false">IF(AND($F1285="",$G1285="",$H1285=""), "", IF(SUM(F1285:H1285)-D1285 &lt; 0,0,SUM(F1285:H1285)-D1285))</f>
        <v/>
      </c>
    </row>
    <row r="1286" customFormat="false" ht="13.8" hidden="false" customHeight="true" outlineLevel="0" collapsed="false">
      <c r="A1286" s="71"/>
      <c r="B1286" s="72"/>
      <c r="C1286" s="71"/>
      <c r="D1286" s="67" t="str">
        <f aca="false">IF($B1286="", "",SUMIF(LerXml!B:B,Relatorio!B1286,LerXml!W:W))</f>
        <v/>
      </c>
      <c r="E1286" s="67" t="str">
        <f aca="false">IF($B1286="", "",SUMIF(LerXml!B:B,Relatorio!B1286,LerXml!AX:AX))</f>
        <v/>
      </c>
      <c r="F1286" s="68" t="str">
        <f aca="false">IF($B1286="", "",SUMIF(LerXml!B:B,Relatorio!B1286,LerXml!BA:BA))</f>
        <v/>
      </c>
      <c r="G1286" s="67" t="str">
        <f aca="false">IF($B1286="", "",SUMIF(LerXml!B:B,Relatorio!B1286,LerXml!BB:BB))</f>
        <v/>
      </c>
      <c r="H1286" s="67" t="str">
        <f aca="false">IF($B1286="", "",SUMIF(LerXml!B:B,Relatorio!B1286,LerXml!BE:BE))</f>
        <v/>
      </c>
      <c r="I1286" s="68" t="str">
        <f aca="false">IF(AND($F1286="",$G1286="",$H1286=""), "", IF(SUM(F1286:H1286)-D1286 &lt; 0,0,SUM(F1286:H1286)-D1286))</f>
        <v/>
      </c>
    </row>
    <row r="1287" customFormat="false" ht="13.8" hidden="false" customHeight="true" outlineLevel="0" collapsed="false">
      <c r="A1287" s="71"/>
      <c r="B1287" s="72"/>
      <c r="C1287" s="71"/>
      <c r="D1287" s="67" t="str">
        <f aca="false">IF($B1287="", "",SUMIF(LerXml!B:B,Relatorio!B1287,LerXml!W:W))</f>
        <v/>
      </c>
      <c r="E1287" s="67" t="str">
        <f aca="false">IF($B1287="", "",SUMIF(LerXml!B:B,Relatorio!B1287,LerXml!AX:AX))</f>
        <v/>
      </c>
      <c r="F1287" s="68" t="str">
        <f aca="false">IF($B1287="", "",SUMIF(LerXml!B:B,Relatorio!B1287,LerXml!BA:BA))</f>
        <v/>
      </c>
      <c r="G1287" s="67" t="str">
        <f aca="false">IF($B1287="", "",SUMIF(LerXml!B:B,Relatorio!B1287,LerXml!BB:BB))</f>
        <v/>
      </c>
      <c r="H1287" s="67" t="str">
        <f aca="false">IF($B1287="", "",SUMIF(LerXml!B:B,Relatorio!B1287,LerXml!BE:BE))</f>
        <v/>
      </c>
      <c r="I1287" s="68" t="str">
        <f aca="false">IF(AND($F1287="",$G1287="",$H1287=""), "", IF(SUM(F1287:H1287)-D1287 &lt; 0,0,SUM(F1287:H1287)-D1287))</f>
        <v/>
      </c>
    </row>
    <row r="1288" customFormat="false" ht="13.8" hidden="false" customHeight="true" outlineLevel="0" collapsed="false">
      <c r="A1288" s="71"/>
      <c r="B1288" s="72"/>
      <c r="C1288" s="71"/>
      <c r="D1288" s="67" t="str">
        <f aca="false">IF($B1288="", "",SUMIF(LerXml!B:B,Relatorio!B1288,LerXml!W:W))</f>
        <v/>
      </c>
      <c r="E1288" s="67" t="str">
        <f aca="false">IF($B1288="", "",SUMIF(LerXml!B:B,Relatorio!B1288,LerXml!AX:AX))</f>
        <v/>
      </c>
      <c r="F1288" s="68" t="str">
        <f aca="false">IF($B1288="", "",SUMIF(LerXml!B:B,Relatorio!B1288,LerXml!BA:BA))</f>
        <v/>
      </c>
      <c r="G1288" s="67" t="str">
        <f aca="false">IF($B1288="", "",SUMIF(LerXml!B:B,Relatorio!B1288,LerXml!BB:BB))</f>
        <v/>
      </c>
      <c r="H1288" s="67" t="str">
        <f aca="false">IF($B1288="", "",SUMIF(LerXml!B:B,Relatorio!B1288,LerXml!BE:BE))</f>
        <v/>
      </c>
      <c r="I1288" s="68" t="str">
        <f aca="false">IF(AND($F1288="",$G1288="",$H1288=""), "", IF(SUM(F1288:H1288)-D1288 &lt; 0,0,SUM(F1288:H1288)-D1288))</f>
        <v/>
      </c>
    </row>
    <row r="1289" customFormat="false" ht="13.8" hidden="false" customHeight="true" outlineLevel="0" collapsed="false">
      <c r="A1289" s="71"/>
      <c r="B1289" s="72"/>
      <c r="C1289" s="71"/>
      <c r="D1289" s="67" t="str">
        <f aca="false">IF($B1289="", "",SUMIF(LerXml!B:B,Relatorio!B1289,LerXml!W:W))</f>
        <v/>
      </c>
      <c r="E1289" s="67" t="str">
        <f aca="false">IF($B1289="", "",SUMIF(LerXml!B:B,Relatorio!B1289,LerXml!AX:AX))</f>
        <v/>
      </c>
      <c r="F1289" s="68" t="str">
        <f aca="false">IF($B1289="", "",SUMIF(LerXml!B:B,Relatorio!B1289,LerXml!BA:BA))</f>
        <v/>
      </c>
      <c r="G1289" s="67" t="str">
        <f aca="false">IF($B1289="", "",SUMIF(LerXml!B:B,Relatorio!B1289,LerXml!BB:BB))</f>
        <v/>
      </c>
      <c r="H1289" s="67" t="str">
        <f aca="false">IF($B1289="", "",SUMIF(LerXml!B:B,Relatorio!B1289,LerXml!BE:BE))</f>
        <v/>
      </c>
      <c r="I1289" s="68" t="str">
        <f aca="false">IF(AND($F1289="",$G1289="",$H1289=""), "", IF(SUM(F1289:H1289)-D1289 &lt; 0,0,SUM(F1289:H1289)-D1289))</f>
        <v/>
      </c>
    </row>
    <row r="1290" customFormat="false" ht="13.8" hidden="false" customHeight="true" outlineLevel="0" collapsed="false">
      <c r="A1290" s="71"/>
      <c r="B1290" s="72"/>
      <c r="C1290" s="71"/>
      <c r="D1290" s="67" t="str">
        <f aca="false">IF($B1290="", "",SUMIF(LerXml!B:B,Relatorio!B1290,LerXml!W:W))</f>
        <v/>
      </c>
      <c r="E1290" s="67" t="str">
        <f aca="false">IF($B1290="", "",SUMIF(LerXml!B:B,Relatorio!B1290,LerXml!AX:AX))</f>
        <v/>
      </c>
      <c r="F1290" s="68" t="str">
        <f aca="false">IF($B1290="", "",SUMIF(LerXml!B:B,Relatorio!B1290,LerXml!BA:BA))</f>
        <v/>
      </c>
      <c r="G1290" s="67" t="str">
        <f aca="false">IF($B1290="", "",SUMIF(LerXml!B:B,Relatorio!B1290,LerXml!BB:BB))</f>
        <v/>
      </c>
      <c r="H1290" s="67" t="str">
        <f aca="false">IF($B1290="", "",SUMIF(LerXml!B:B,Relatorio!B1290,LerXml!BE:BE))</f>
        <v/>
      </c>
      <c r="I1290" s="68" t="str">
        <f aca="false">IF(AND($F1290="",$G1290="",$H1290=""), "", IF(SUM(F1290:H1290)-D1290 &lt; 0,0,SUM(F1290:H1290)-D1290))</f>
        <v/>
      </c>
    </row>
    <row r="1291" customFormat="false" ht="13.8" hidden="false" customHeight="true" outlineLevel="0" collapsed="false">
      <c r="A1291" s="71"/>
      <c r="B1291" s="72"/>
      <c r="C1291" s="71"/>
      <c r="D1291" s="67" t="str">
        <f aca="false">IF($B1291="", "",SUMIF(LerXml!B:B,Relatorio!B1291,LerXml!W:W))</f>
        <v/>
      </c>
      <c r="E1291" s="67" t="str">
        <f aca="false">IF($B1291="", "",SUMIF(LerXml!B:B,Relatorio!B1291,LerXml!AX:AX))</f>
        <v/>
      </c>
      <c r="F1291" s="68" t="str">
        <f aca="false">IF($B1291="", "",SUMIF(LerXml!B:B,Relatorio!B1291,LerXml!BA:BA))</f>
        <v/>
      </c>
      <c r="G1291" s="67" t="str">
        <f aca="false">IF($B1291="", "",SUMIF(LerXml!B:B,Relatorio!B1291,LerXml!BB:BB))</f>
        <v/>
      </c>
      <c r="H1291" s="67" t="str">
        <f aca="false">IF($B1291="", "",SUMIF(LerXml!B:B,Relatorio!B1291,LerXml!BE:BE))</f>
        <v/>
      </c>
      <c r="I1291" s="68" t="str">
        <f aca="false">IF(AND($F1291="",$G1291="",$H1291=""), "", IF(SUM(F1291:H1291)-D1291 &lt; 0,0,SUM(F1291:H1291)-D1291))</f>
        <v/>
      </c>
    </row>
    <row r="1292" customFormat="false" ht="13.8" hidden="false" customHeight="true" outlineLevel="0" collapsed="false">
      <c r="A1292" s="71"/>
      <c r="B1292" s="72"/>
      <c r="C1292" s="71"/>
      <c r="D1292" s="67" t="str">
        <f aca="false">IF($B1292="", "",SUMIF(LerXml!B:B,Relatorio!B1292,LerXml!W:W))</f>
        <v/>
      </c>
      <c r="E1292" s="67" t="str">
        <f aca="false">IF($B1292="", "",SUMIF(LerXml!B:B,Relatorio!B1292,LerXml!AX:AX))</f>
        <v/>
      </c>
      <c r="F1292" s="68" t="str">
        <f aca="false">IF($B1292="", "",SUMIF(LerXml!B:B,Relatorio!B1292,LerXml!BA:BA))</f>
        <v/>
      </c>
      <c r="G1292" s="67" t="str">
        <f aca="false">IF($B1292="", "",SUMIF(LerXml!B:B,Relatorio!B1292,LerXml!BB:BB))</f>
        <v/>
      </c>
      <c r="H1292" s="67" t="str">
        <f aca="false">IF($B1292="", "",SUMIF(LerXml!B:B,Relatorio!B1292,LerXml!BE:BE))</f>
        <v/>
      </c>
      <c r="I1292" s="68" t="str">
        <f aca="false">IF(AND($F1292="",$G1292="",$H1292=""), "", IF(SUM(F1292:H1292)-D1292 &lt; 0,0,SUM(F1292:H1292)-D1292))</f>
        <v/>
      </c>
    </row>
    <row r="1293" customFormat="false" ht="13.8" hidden="false" customHeight="true" outlineLevel="0" collapsed="false">
      <c r="A1293" s="71"/>
      <c r="B1293" s="72"/>
      <c r="C1293" s="71"/>
      <c r="D1293" s="67" t="str">
        <f aca="false">IF($B1293="", "",SUMIF(LerXml!B:B,Relatorio!B1293,LerXml!W:W))</f>
        <v/>
      </c>
      <c r="E1293" s="67" t="str">
        <f aca="false">IF($B1293="", "",SUMIF(LerXml!B:B,Relatorio!B1293,LerXml!AX:AX))</f>
        <v/>
      </c>
      <c r="F1293" s="68" t="str">
        <f aca="false">IF($B1293="", "",SUMIF(LerXml!B:B,Relatorio!B1293,LerXml!BA:BA))</f>
        <v/>
      </c>
      <c r="G1293" s="67" t="str">
        <f aca="false">IF($B1293="", "",SUMIF(LerXml!B:B,Relatorio!B1293,LerXml!BB:BB))</f>
        <v/>
      </c>
      <c r="H1293" s="67" t="str">
        <f aca="false">IF($B1293="", "",SUMIF(LerXml!B:B,Relatorio!B1293,LerXml!BE:BE))</f>
        <v/>
      </c>
      <c r="I1293" s="68" t="str">
        <f aca="false">IF(AND($F1293="",$G1293="",$H1293=""), "", IF(SUM(F1293:H1293)-D1293 &lt; 0,0,SUM(F1293:H1293)-D1293))</f>
        <v/>
      </c>
    </row>
    <row r="1294" customFormat="false" ht="13.8" hidden="false" customHeight="true" outlineLevel="0" collapsed="false">
      <c r="A1294" s="71"/>
      <c r="B1294" s="72"/>
      <c r="C1294" s="71"/>
      <c r="D1294" s="67" t="str">
        <f aca="false">IF($B1294="", "",SUMIF(LerXml!B:B,Relatorio!B1294,LerXml!W:W))</f>
        <v/>
      </c>
      <c r="E1294" s="67" t="str">
        <f aca="false">IF($B1294="", "",SUMIF(LerXml!B:B,Relatorio!B1294,LerXml!AX:AX))</f>
        <v/>
      </c>
      <c r="F1294" s="68" t="str">
        <f aca="false">IF($B1294="", "",SUMIF(LerXml!B:B,Relatorio!B1294,LerXml!BA:BA))</f>
        <v/>
      </c>
      <c r="G1294" s="67" t="str">
        <f aca="false">IF($B1294="", "",SUMIF(LerXml!B:B,Relatorio!B1294,LerXml!BB:BB))</f>
        <v/>
      </c>
      <c r="H1294" s="67" t="str">
        <f aca="false">IF($B1294="", "",SUMIF(LerXml!B:B,Relatorio!B1294,LerXml!BE:BE))</f>
        <v/>
      </c>
      <c r="I1294" s="68" t="str">
        <f aca="false">IF(AND($F1294="",$G1294="",$H1294=""), "", IF(SUM(F1294:H1294)-D1294 &lt; 0,0,SUM(F1294:H1294)-D1294))</f>
        <v/>
      </c>
    </row>
    <row r="1295" customFormat="false" ht="13.8" hidden="false" customHeight="true" outlineLevel="0" collapsed="false">
      <c r="A1295" s="71"/>
      <c r="B1295" s="72"/>
      <c r="C1295" s="71"/>
      <c r="D1295" s="67" t="str">
        <f aca="false">IF($B1295="", "",SUMIF(LerXml!B:B,Relatorio!B1295,LerXml!W:W))</f>
        <v/>
      </c>
      <c r="E1295" s="67" t="str">
        <f aca="false">IF($B1295="", "",SUMIF(LerXml!B:B,Relatorio!B1295,LerXml!AX:AX))</f>
        <v/>
      </c>
      <c r="F1295" s="68" t="str">
        <f aca="false">IF($B1295="", "",SUMIF(LerXml!B:B,Relatorio!B1295,LerXml!BA:BA))</f>
        <v/>
      </c>
      <c r="G1295" s="67" t="str">
        <f aca="false">IF($B1295="", "",SUMIF(LerXml!B:B,Relatorio!B1295,LerXml!BB:BB))</f>
        <v/>
      </c>
      <c r="H1295" s="67" t="str">
        <f aca="false">IF($B1295="", "",SUMIF(LerXml!B:B,Relatorio!B1295,LerXml!BE:BE))</f>
        <v/>
      </c>
      <c r="I1295" s="68" t="str">
        <f aca="false">IF(AND($F1295="",$G1295="",$H1295=""), "", IF(SUM(F1295:H1295)-D1295 &lt; 0,0,SUM(F1295:H1295)-D1295))</f>
        <v/>
      </c>
    </row>
    <row r="1296" customFormat="false" ht="13.8" hidden="false" customHeight="true" outlineLevel="0" collapsed="false">
      <c r="A1296" s="71"/>
      <c r="B1296" s="72"/>
      <c r="C1296" s="71"/>
      <c r="D1296" s="67" t="str">
        <f aca="false">IF($B1296="", "",SUMIF(LerXml!B:B,Relatorio!B1296,LerXml!W:W))</f>
        <v/>
      </c>
      <c r="E1296" s="67" t="str">
        <f aca="false">IF($B1296="", "",SUMIF(LerXml!B:B,Relatorio!B1296,LerXml!AX:AX))</f>
        <v/>
      </c>
      <c r="F1296" s="68" t="str">
        <f aca="false">IF($B1296="", "",SUMIF(LerXml!B:B,Relatorio!B1296,LerXml!BA:BA))</f>
        <v/>
      </c>
      <c r="G1296" s="67" t="str">
        <f aca="false">IF($B1296="", "",SUMIF(LerXml!B:B,Relatorio!B1296,LerXml!BB:BB))</f>
        <v/>
      </c>
      <c r="H1296" s="67" t="str">
        <f aca="false">IF($B1296="", "",SUMIF(LerXml!B:B,Relatorio!B1296,LerXml!BE:BE))</f>
        <v/>
      </c>
      <c r="I1296" s="68" t="str">
        <f aca="false">IF(AND($F1296="",$G1296="",$H1296=""), "", IF(SUM(F1296:H1296)-D1296 &lt; 0,0,SUM(F1296:H1296)-D1296))</f>
        <v/>
      </c>
    </row>
    <row r="1297" customFormat="false" ht="13.8" hidden="false" customHeight="true" outlineLevel="0" collapsed="false">
      <c r="A1297" s="71"/>
      <c r="B1297" s="72"/>
      <c r="C1297" s="71"/>
      <c r="D1297" s="67" t="str">
        <f aca="false">IF($B1297="", "",SUMIF(LerXml!B:B,Relatorio!B1297,LerXml!W:W))</f>
        <v/>
      </c>
      <c r="E1297" s="67" t="str">
        <f aca="false">IF($B1297="", "",SUMIF(LerXml!B:B,Relatorio!B1297,LerXml!AX:AX))</f>
        <v/>
      </c>
      <c r="F1297" s="68" t="str">
        <f aca="false">IF($B1297="", "",SUMIF(LerXml!B:B,Relatorio!B1297,LerXml!BA:BA))</f>
        <v/>
      </c>
      <c r="G1297" s="67" t="str">
        <f aca="false">IF($B1297="", "",SUMIF(LerXml!B:B,Relatorio!B1297,LerXml!BB:BB))</f>
        <v/>
      </c>
      <c r="H1297" s="67" t="str">
        <f aca="false">IF($B1297="", "",SUMIF(LerXml!B:B,Relatorio!B1297,LerXml!BE:BE))</f>
        <v/>
      </c>
      <c r="I1297" s="68" t="str">
        <f aca="false">IF(AND($F1297="",$G1297="",$H1297=""), "", IF(SUM(F1297:H1297)-D1297 &lt; 0,0,SUM(F1297:H1297)-D1297))</f>
        <v/>
      </c>
    </row>
    <row r="1298" customFormat="false" ht="13.8" hidden="false" customHeight="true" outlineLevel="0" collapsed="false">
      <c r="A1298" s="71"/>
      <c r="B1298" s="72"/>
      <c r="C1298" s="71"/>
      <c r="D1298" s="67" t="str">
        <f aca="false">IF($B1298="", "",SUMIF(LerXml!B:B,Relatorio!B1298,LerXml!W:W))</f>
        <v/>
      </c>
      <c r="E1298" s="67" t="str">
        <f aca="false">IF($B1298="", "",SUMIF(LerXml!B:B,Relatorio!B1298,LerXml!AX:AX))</f>
        <v/>
      </c>
      <c r="F1298" s="68" t="str">
        <f aca="false">IF($B1298="", "",SUMIF(LerXml!B:B,Relatorio!B1298,LerXml!BA:BA))</f>
        <v/>
      </c>
      <c r="G1298" s="67" t="str">
        <f aca="false">IF($B1298="", "",SUMIF(LerXml!B:B,Relatorio!B1298,LerXml!BB:BB))</f>
        <v/>
      </c>
      <c r="H1298" s="67" t="str">
        <f aca="false">IF($B1298="", "",SUMIF(LerXml!B:B,Relatorio!B1298,LerXml!BE:BE))</f>
        <v/>
      </c>
      <c r="I1298" s="68" t="str">
        <f aca="false">IF(AND($F1298="",$G1298="",$H1298=""), "", IF(SUM(F1298:H1298)-D1298 &lt; 0,0,SUM(F1298:H1298)-D1298))</f>
        <v/>
      </c>
    </row>
    <row r="1299" customFormat="false" ht="13.8" hidden="false" customHeight="true" outlineLevel="0" collapsed="false">
      <c r="A1299" s="71"/>
      <c r="B1299" s="72"/>
      <c r="C1299" s="71"/>
      <c r="D1299" s="67" t="str">
        <f aca="false">IF($B1299="", "",SUMIF(LerXml!B:B,Relatorio!B1299,LerXml!W:W))</f>
        <v/>
      </c>
      <c r="E1299" s="67" t="str">
        <f aca="false">IF($B1299="", "",SUMIF(LerXml!B:B,Relatorio!B1299,LerXml!AX:AX))</f>
        <v/>
      </c>
      <c r="F1299" s="68" t="str">
        <f aca="false">IF($B1299="", "",SUMIF(LerXml!B:B,Relatorio!B1299,LerXml!BA:BA))</f>
        <v/>
      </c>
      <c r="G1299" s="67" t="str">
        <f aca="false">IF($B1299="", "",SUMIF(LerXml!B:B,Relatorio!B1299,LerXml!BB:BB))</f>
        <v/>
      </c>
      <c r="H1299" s="67" t="str">
        <f aca="false">IF($B1299="", "",SUMIF(LerXml!B:B,Relatorio!B1299,LerXml!BE:BE))</f>
        <v/>
      </c>
      <c r="I1299" s="68" t="str">
        <f aca="false">IF(AND($F1299="",$G1299="",$H1299=""), "", IF(SUM(F1299:H1299)-D1299 &lt; 0,0,SUM(F1299:H1299)-D1299))</f>
        <v/>
      </c>
    </row>
    <row r="1300" customFormat="false" ht="13.8" hidden="false" customHeight="true" outlineLevel="0" collapsed="false">
      <c r="A1300" s="71"/>
      <c r="B1300" s="72"/>
      <c r="C1300" s="71"/>
      <c r="D1300" s="67" t="str">
        <f aca="false">IF($B1300="", "",SUMIF(LerXml!B:B,Relatorio!B1300,LerXml!W:W))</f>
        <v/>
      </c>
      <c r="E1300" s="67" t="str">
        <f aca="false">IF($B1300="", "",SUMIF(LerXml!B:B,Relatorio!B1300,LerXml!AX:AX))</f>
        <v/>
      </c>
      <c r="F1300" s="68" t="str">
        <f aca="false">IF($B1300="", "",SUMIF(LerXml!B:B,Relatorio!B1300,LerXml!BA:BA))</f>
        <v/>
      </c>
      <c r="G1300" s="67" t="str">
        <f aca="false">IF($B1300="", "",SUMIF(LerXml!B:B,Relatorio!B1300,LerXml!BB:BB))</f>
        <v/>
      </c>
      <c r="H1300" s="67" t="str">
        <f aca="false">IF($B1300="", "",SUMIF(LerXml!B:B,Relatorio!B1300,LerXml!BE:BE))</f>
        <v/>
      </c>
      <c r="I1300" s="68" t="str">
        <f aca="false">IF(AND($F1300="",$G1300="",$H1300=""), "", IF(SUM(F1300:H1300)-D1300 &lt; 0,0,SUM(F1300:H1300)-D1300))</f>
        <v/>
      </c>
    </row>
    <row r="1301" customFormat="false" ht="13.8" hidden="false" customHeight="true" outlineLevel="0" collapsed="false">
      <c r="A1301" s="71"/>
      <c r="B1301" s="72"/>
      <c r="C1301" s="71"/>
      <c r="D1301" s="67" t="str">
        <f aca="false">IF($B1301="", "",SUMIF(LerXml!B:B,Relatorio!B1301,LerXml!W:W))</f>
        <v/>
      </c>
      <c r="E1301" s="67" t="str">
        <f aca="false">IF($B1301="", "",SUMIF(LerXml!B:B,Relatorio!B1301,LerXml!AX:AX))</f>
        <v/>
      </c>
      <c r="F1301" s="68" t="str">
        <f aca="false">IF($B1301="", "",SUMIF(LerXml!B:B,Relatorio!B1301,LerXml!BA:BA))</f>
        <v/>
      </c>
      <c r="G1301" s="67" t="str">
        <f aca="false">IF($B1301="", "",SUMIF(LerXml!B:B,Relatorio!B1301,LerXml!BB:BB))</f>
        <v/>
      </c>
      <c r="H1301" s="67" t="str">
        <f aca="false">IF($B1301="", "",SUMIF(LerXml!B:B,Relatorio!B1301,LerXml!BE:BE))</f>
        <v/>
      </c>
      <c r="I1301" s="68" t="str">
        <f aca="false">IF(AND($F1301="",$G1301="",$H1301=""), "", IF(SUM(F1301:H1301)-D1301 &lt; 0,0,SUM(F1301:H1301)-D1301))</f>
        <v/>
      </c>
    </row>
    <row r="1302" customFormat="false" ht="13.8" hidden="false" customHeight="true" outlineLevel="0" collapsed="false">
      <c r="A1302" s="71"/>
      <c r="B1302" s="72"/>
      <c r="C1302" s="71"/>
      <c r="D1302" s="67" t="str">
        <f aca="false">IF($B1302="", "",SUMIF(LerXml!B:B,Relatorio!B1302,LerXml!W:W))</f>
        <v/>
      </c>
      <c r="E1302" s="67" t="str">
        <f aca="false">IF($B1302="", "",SUMIF(LerXml!B:B,Relatorio!B1302,LerXml!AX:AX))</f>
        <v/>
      </c>
      <c r="F1302" s="68" t="str">
        <f aca="false">IF($B1302="", "",SUMIF(LerXml!B:B,Relatorio!B1302,LerXml!BA:BA))</f>
        <v/>
      </c>
      <c r="G1302" s="67" t="str">
        <f aca="false">IF($B1302="", "",SUMIF(LerXml!B:B,Relatorio!B1302,LerXml!BB:BB))</f>
        <v/>
      </c>
      <c r="H1302" s="67" t="str">
        <f aca="false">IF($B1302="", "",SUMIF(LerXml!B:B,Relatorio!B1302,LerXml!BE:BE))</f>
        <v/>
      </c>
      <c r="I1302" s="68" t="str">
        <f aca="false">IF(AND($F1302="",$G1302="",$H1302=""), "", IF(SUM(F1302:H1302)-D1302 &lt; 0,0,SUM(F1302:H1302)-D1302))</f>
        <v/>
      </c>
    </row>
    <row r="1303" customFormat="false" ht="13.8" hidden="false" customHeight="true" outlineLevel="0" collapsed="false">
      <c r="A1303" s="71"/>
      <c r="B1303" s="72"/>
      <c r="C1303" s="71"/>
      <c r="D1303" s="67" t="str">
        <f aca="false">IF($B1303="", "",SUMIF(LerXml!B:B,Relatorio!B1303,LerXml!W:W))</f>
        <v/>
      </c>
      <c r="E1303" s="67" t="str">
        <f aca="false">IF($B1303="", "",SUMIF(LerXml!B:B,Relatorio!B1303,LerXml!AX:AX))</f>
        <v/>
      </c>
      <c r="F1303" s="68" t="str">
        <f aca="false">IF($B1303="", "",SUMIF(LerXml!B:B,Relatorio!B1303,LerXml!BA:BA))</f>
        <v/>
      </c>
      <c r="G1303" s="67" t="str">
        <f aca="false">IF($B1303="", "",SUMIF(LerXml!B:B,Relatorio!B1303,LerXml!BB:BB))</f>
        <v/>
      </c>
      <c r="H1303" s="67" t="str">
        <f aca="false">IF($B1303="", "",SUMIF(LerXml!B:B,Relatorio!B1303,LerXml!BE:BE))</f>
        <v/>
      </c>
      <c r="I1303" s="68" t="str">
        <f aca="false">IF(AND($F1303="",$G1303="",$H1303=""), "", IF(SUM(F1303:H1303)-D1303 &lt; 0,0,SUM(F1303:H1303)-D1303))</f>
        <v/>
      </c>
    </row>
    <row r="1304" customFormat="false" ht="13.8" hidden="false" customHeight="true" outlineLevel="0" collapsed="false">
      <c r="A1304" s="71"/>
      <c r="B1304" s="72"/>
      <c r="C1304" s="71"/>
      <c r="D1304" s="67" t="str">
        <f aca="false">IF($B1304="", "",SUMIF(LerXml!B:B,Relatorio!B1304,LerXml!W:W))</f>
        <v/>
      </c>
      <c r="E1304" s="67" t="str">
        <f aca="false">IF($B1304="", "",SUMIF(LerXml!B:B,Relatorio!B1304,LerXml!AX:AX))</f>
        <v/>
      </c>
      <c r="F1304" s="68" t="str">
        <f aca="false">IF($B1304="", "",SUMIF(LerXml!B:B,Relatorio!B1304,LerXml!BA:BA))</f>
        <v/>
      </c>
      <c r="G1304" s="67" t="str">
        <f aca="false">IF($B1304="", "",SUMIF(LerXml!B:B,Relatorio!B1304,LerXml!BB:BB))</f>
        <v/>
      </c>
      <c r="H1304" s="67" t="str">
        <f aca="false">IF($B1304="", "",SUMIF(LerXml!B:B,Relatorio!B1304,LerXml!BE:BE))</f>
        <v/>
      </c>
      <c r="I1304" s="68" t="str">
        <f aca="false">IF(AND($F1304="",$G1304="",$H1304=""), "", IF(SUM(F1304:H1304)-D1304 &lt; 0,0,SUM(F1304:H1304)-D1304))</f>
        <v/>
      </c>
    </row>
    <row r="1305" customFormat="false" ht="13.8" hidden="false" customHeight="true" outlineLevel="0" collapsed="false">
      <c r="A1305" s="71"/>
      <c r="B1305" s="72"/>
      <c r="C1305" s="71"/>
      <c r="D1305" s="67" t="str">
        <f aca="false">IF($B1305="", "",SUMIF(LerXml!B:B,Relatorio!B1305,LerXml!W:W))</f>
        <v/>
      </c>
      <c r="E1305" s="67" t="str">
        <f aca="false">IF($B1305="", "",SUMIF(LerXml!B:B,Relatorio!B1305,LerXml!AX:AX))</f>
        <v/>
      </c>
      <c r="F1305" s="68" t="str">
        <f aca="false">IF($B1305="", "",SUMIF(LerXml!B:B,Relatorio!B1305,LerXml!BA:BA))</f>
        <v/>
      </c>
      <c r="G1305" s="67" t="str">
        <f aca="false">IF($B1305="", "",SUMIF(LerXml!B:B,Relatorio!B1305,LerXml!BB:BB))</f>
        <v/>
      </c>
      <c r="H1305" s="67" t="str">
        <f aca="false">IF($B1305="", "",SUMIF(LerXml!B:B,Relatorio!B1305,LerXml!BE:BE))</f>
        <v/>
      </c>
      <c r="I1305" s="68" t="str">
        <f aca="false">IF(AND($F1305="",$G1305="",$H1305=""), "", IF(SUM(F1305:H1305)-D1305 &lt; 0,0,SUM(F1305:H1305)-D1305))</f>
        <v/>
      </c>
    </row>
    <row r="1306" customFormat="false" ht="13.8" hidden="false" customHeight="true" outlineLevel="0" collapsed="false">
      <c r="A1306" s="71"/>
      <c r="B1306" s="72"/>
      <c r="C1306" s="71"/>
      <c r="D1306" s="67" t="str">
        <f aca="false">IF($B1306="", "",SUMIF(LerXml!B:B,Relatorio!B1306,LerXml!W:W))</f>
        <v/>
      </c>
      <c r="E1306" s="67" t="str">
        <f aca="false">IF($B1306="", "",SUMIF(LerXml!B:B,Relatorio!B1306,LerXml!AX:AX))</f>
        <v/>
      </c>
      <c r="F1306" s="68" t="str">
        <f aca="false">IF($B1306="", "",SUMIF(LerXml!B:B,Relatorio!B1306,LerXml!BA:BA))</f>
        <v/>
      </c>
      <c r="G1306" s="67" t="str">
        <f aca="false">IF($B1306="", "",SUMIF(LerXml!B:B,Relatorio!B1306,LerXml!BB:BB))</f>
        <v/>
      </c>
      <c r="H1306" s="67" t="str">
        <f aca="false">IF($B1306="", "",SUMIF(LerXml!B:B,Relatorio!B1306,LerXml!BE:BE))</f>
        <v/>
      </c>
      <c r="I1306" s="68" t="str">
        <f aca="false">IF(AND($F1306="",$G1306="",$H1306=""), "", IF(SUM(F1306:H1306)-D1306 &lt; 0,0,SUM(F1306:H1306)-D1306))</f>
        <v/>
      </c>
    </row>
    <row r="1307" customFormat="false" ht="13.8" hidden="false" customHeight="true" outlineLevel="0" collapsed="false">
      <c r="A1307" s="71"/>
      <c r="B1307" s="72"/>
      <c r="C1307" s="71"/>
      <c r="D1307" s="67" t="str">
        <f aca="false">IF($B1307="", "",SUMIF(LerXml!B:B,Relatorio!B1307,LerXml!W:W))</f>
        <v/>
      </c>
      <c r="E1307" s="67" t="str">
        <f aca="false">IF($B1307="", "",SUMIF(LerXml!B:B,Relatorio!B1307,LerXml!AX:AX))</f>
        <v/>
      </c>
      <c r="F1307" s="68" t="str">
        <f aca="false">IF($B1307="", "",SUMIF(LerXml!B:B,Relatorio!B1307,LerXml!BA:BA))</f>
        <v/>
      </c>
      <c r="G1307" s="67" t="str">
        <f aca="false">IF($B1307="", "",SUMIF(LerXml!B:B,Relatorio!B1307,LerXml!BB:BB))</f>
        <v/>
      </c>
      <c r="H1307" s="67" t="str">
        <f aca="false">IF($B1307="", "",SUMIF(LerXml!B:B,Relatorio!B1307,LerXml!BE:BE))</f>
        <v/>
      </c>
      <c r="I1307" s="68" t="str">
        <f aca="false">IF(AND($F1307="",$G1307="",$H1307=""), "", IF(SUM(F1307:H1307)-D1307 &lt; 0,0,SUM(F1307:H1307)-D1307))</f>
        <v/>
      </c>
    </row>
    <row r="1308" customFormat="false" ht="13.8" hidden="false" customHeight="true" outlineLevel="0" collapsed="false">
      <c r="A1308" s="71"/>
      <c r="B1308" s="72"/>
      <c r="C1308" s="71"/>
      <c r="D1308" s="67" t="str">
        <f aca="false">IF($B1308="", "",SUMIF(LerXml!B:B,Relatorio!B1308,LerXml!W:W))</f>
        <v/>
      </c>
      <c r="E1308" s="67" t="str">
        <f aca="false">IF($B1308="", "",SUMIF(LerXml!B:B,Relatorio!B1308,LerXml!AX:AX))</f>
        <v/>
      </c>
      <c r="F1308" s="68" t="str">
        <f aca="false">IF($B1308="", "",SUMIF(LerXml!B:B,Relatorio!B1308,LerXml!BA:BA))</f>
        <v/>
      </c>
      <c r="G1308" s="67" t="str">
        <f aca="false">IF($B1308="", "",SUMIF(LerXml!B:B,Relatorio!B1308,LerXml!BB:BB))</f>
        <v/>
      </c>
      <c r="H1308" s="67" t="str">
        <f aca="false">IF($B1308="", "",SUMIF(LerXml!B:B,Relatorio!B1308,LerXml!BE:BE))</f>
        <v/>
      </c>
      <c r="I1308" s="68" t="str">
        <f aca="false">IF(AND($F1308="",$G1308="",$H1308=""), "", IF(SUM(F1308:H1308)-D1308 &lt; 0,0,SUM(F1308:H1308)-D1308))</f>
        <v/>
      </c>
    </row>
    <row r="1309" customFormat="false" ht="13.8" hidden="false" customHeight="true" outlineLevel="0" collapsed="false">
      <c r="A1309" s="71"/>
      <c r="B1309" s="72"/>
      <c r="C1309" s="71"/>
      <c r="D1309" s="67" t="str">
        <f aca="false">IF($B1309="", "",SUMIF(LerXml!B:B,Relatorio!B1309,LerXml!W:W))</f>
        <v/>
      </c>
      <c r="E1309" s="67" t="str">
        <f aca="false">IF($B1309="", "",SUMIF(LerXml!B:B,Relatorio!B1309,LerXml!AX:AX))</f>
        <v/>
      </c>
      <c r="F1309" s="68" t="str">
        <f aca="false">IF($B1309="", "",SUMIF(LerXml!B:B,Relatorio!B1309,LerXml!BA:BA))</f>
        <v/>
      </c>
      <c r="G1309" s="67" t="str">
        <f aca="false">IF($B1309="", "",SUMIF(LerXml!B:B,Relatorio!B1309,LerXml!BB:BB))</f>
        <v/>
      </c>
      <c r="H1309" s="67" t="str">
        <f aca="false">IF($B1309="", "",SUMIF(LerXml!B:B,Relatorio!B1309,LerXml!BE:BE))</f>
        <v/>
      </c>
      <c r="I1309" s="68" t="str">
        <f aca="false">IF(AND($F1309="",$G1309="",$H1309=""), "", IF(SUM(F1309:H1309)-D1309 &lt; 0,0,SUM(F1309:H1309)-D1309))</f>
        <v/>
      </c>
    </row>
    <row r="1310" customFormat="false" ht="13.8" hidden="false" customHeight="true" outlineLevel="0" collapsed="false">
      <c r="A1310" s="71"/>
      <c r="B1310" s="72"/>
      <c r="C1310" s="71"/>
      <c r="D1310" s="67" t="str">
        <f aca="false">IF($B1310="", "",SUMIF(LerXml!B:B,Relatorio!B1310,LerXml!W:W))</f>
        <v/>
      </c>
      <c r="E1310" s="67" t="str">
        <f aca="false">IF($B1310="", "",SUMIF(LerXml!B:B,Relatorio!B1310,LerXml!AX:AX))</f>
        <v/>
      </c>
      <c r="F1310" s="68" t="str">
        <f aca="false">IF($B1310="", "",SUMIF(LerXml!B:B,Relatorio!B1310,LerXml!BA:BA))</f>
        <v/>
      </c>
      <c r="G1310" s="67" t="str">
        <f aca="false">IF($B1310="", "",SUMIF(LerXml!B:B,Relatorio!B1310,LerXml!BB:BB))</f>
        <v/>
      </c>
      <c r="H1310" s="67" t="str">
        <f aca="false">IF($B1310="", "",SUMIF(LerXml!B:B,Relatorio!B1310,LerXml!BE:BE))</f>
        <v/>
      </c>
      <c r="I1310" s="68" t="str">
        <f aca="false">IF(AND($F1310="",$G1310="",$H1310=""), "", IF(SUM(F1310:H1310)-D1310 &lt; 0,0,SUM(F1310:H1310)-D1310))</f>
        <v/>
      </c>
    </row>
    <row r="1311" customFormat="false" ht="13.8" hidden="false" customHeight="true" outlineLevel="0" collapsed="false">
      <c r="A1311" s="71"/>
      <c r="B1311" s="72"/>
      <c r="C1311" s="71"/>
      <c r="D1311" s="67" t="str">
        <f aca="false">IF($B1311="", "",SUMIF(LerXml!B:B,Relatorio!B1311,LerXml!W:W))</f>
        <v/>
      </c>
      <c r="E1311" s="67" t="str">
        <f aca="false">IF($B1311="", "",SUMIF(LerXml!B:B,Relatorio!B1311,LerXml!AX:AX))</f>
        <v/>
      </c>
      <c r="F1311" s="68" t="str">
        <f aca="false">IF($B1311="", "",SUMIF(LerXml!B:B,Relatorio!B1311,LerXml!BA:BA))</f>
        <v/>
      </c>
      <c r="G1311" s="67" t="str">
        <f aca="false">IF($B1311="", "",SUMIF(LerXml!B:B,Relatorio!B1311,LerXml!BB:BB))</f>
        <v/>
      </c>
      <c r="H1311" s="67" t="str">
        <f aca="false">IF($B1311="", "",SUMIF(LerXml!B:B,Relatorio!B1311,LerXml!BE:BE))</f>
        <v/>
      </c>
      <c r="I1311" s="68" t="str">
        <f aca="false">IF(AND($F1311="",$G1311="",$H1311=""), "", IF(SUM(F1311:H1311)-D1311 &lt; 0,0,SUM(F1311:H1311)-D1311))</f>
        <v/>
      </c>
    </row>
    <row r="1312" customFormat="false" ht="13.8" hidden="false" customHeight="true" outlineLevel="0" collapsed="false">
      <c r="A1312" s="71"/>
      <c r="B1312" s="72"/>
      <c r="C1312" s="71"/>
      <c r="D1312" s="67" t="str">
        <f aca="false">IF($B1312="", "",SUMIF(LerXml!B:B,Relatorio!B1312,LerXml!W:W))</f>
        <v/>
      </c>
      <c r="E1312" s="67" t="str">
        <f aca="false">IF($B1312="", "",SUMIF(LerXml!B:B,Relatorio!B1312,LerXml!AX:AX))</f>
        <v/>
      </c>
      <c r="F1312" s="68" t="str">
        <f aca="false">IF($B1312="", "",SUMIF(LerXml!B:B,Relatorio!B1312,LerXml!BA:BA))</f>
        <v/>
      </c>
      <c r="G1312" s="67" t="str">
        <f aca="false">IF($B1312="", "",SUMIF(LerXml!B:B,Relatorio!B1312,LerXml!BB:BB))</f>
        <v/>
      </c>
      <c r="H1312" s="67" t="str">
        <f aca="false">IF($B1312="", "",SUMIF(LerXml!B:B,Relatorio!B1312,LerXml!BE:BE))</f>
        <v/>
      </c>
      <c r="I1312" s="68" t="str">
        <f aca="false">IF(AND($F1312="",$G1312="",$H1312=""), "", IF(SUM(F1312:H1312)-D1312 &lt; 0,0,SUM(F1312:H1312)-D1312))</f>
        <v/>
      </c>
    </row>
    <row r="1313" customFormat="false" ht="13.8" hidden="false" customHeight="true" outlineLevel="0" collapsed="false">
      <c r="A1313" s="71"/>
      <c r="B1313" s="72"/>
      <c r="C1313" s="71"/>
      <c r="D1313" s="67" t="str">
        <f aca="false">IF($B1313="", "",SUMIF(LerXml!B:B,Relatorio!B1313,LerXml!W:W))</f>
        <v/>
      </c>
      <c r="E1313" s="67" t="str">
        <f aca="false">IF($B1313="", "",SUMIF(LerXml!B:B,Relatorio!B1313,LerXml!AX:AX))</f>
        <v/>
      </c>
      <c r="F1313" s="68" t="str">
        <f aca="false">IF($B1313="", "",SUMIF(LerXml!B:B,Relatorio!B1313,LerXml!BA:BA))</f>
        <v/>
      </c>
      <c r="G1313" s="67" t="str">
        <f aca="false">IF($B1313="", "",SUMIF(LerXml!B:B,Relatorio!B1313,LerXml!BB:BB))</f>
        <v/>
      </c>
      <c r="H1313" s="67" t="str">
        <f aca="false">IF($B1313="", "",SUMIF(LerXml!B:B,Relatorio!B1313,LerXml!BE:BE))</f>
        <v/>
      </c>
      <c r="I1313" s="68" t="str">
        <f aca="false">IF(AND($F1313="",$G1313="",$H1313=""), "", IF(SUM(F1313:H1313)-D1313 &lt; 0,0,SUM(F1313:H1313)-D1313))</f>
        <v/>
      </c>
    </row>
    <row r="1314" customFormat="false" ht="13.8" hidden="false" customHeight="true" outlineLevel="0" collapsed="false">
      <c r="A1314" s="71"/>
      <c r="B1314" s="72"/>
      <c r="C1314" s="71"/>
      <c r="D1314" s="67" t="str">
        <f aca="false">IF($B1314="", "",SUMIF(LerXml!B:B,Relatorio!B1314,LerXml!W:W))</f>
        <v/>
      </c>
      <c r="E1314" s="67" t="str">
        <f aca="false">IF($B1314="", "",SUMIF(LerXml!B:B,Relatorio!B1314,LerXml!AX:AX))</f>
        <v/>
      </c>
      <c r="F1314" s="68" t="str">
        <f aca="false">IF($B1314="", "",SUMIF(LerXml!B:B,Relatorio!B1314,LerXml!BA:BA))</f>
        <v/>
      </c>
      <c r="G1314" s="67" t="str">
        <f aca="false">IF($B1314="", "",SUMIF(LerXml!B:B,Relatorio!B1314,LerXml!BB:BB))</f>
        <v/>
      </c>
      <c r="H1314" s="67" t="str">
        <f aca="false">IF($B1314="", "",SUMIF(LerXml!B:B,Relatorio!B1314,LerXml!BE:BE))</f>
        <v/>
      </c>
      <c r="I1314" s="68" t="str">
        <f aca="false">IF(AND($F1314="",$G1314="",$H1314=""), "", IF(SUM(F1314:H1314)-D1314 &lt; 0,0,SUM(F1314:H1314)-D1314))</f>
        <v/>
      </c>
    </row>
    <row r="1315" customFormat="false" ht="13.8" hidden="false" customHeight="true" outlineLevel="0" collapsed="false">
      <c r="A1315" s="71"/>
      <c r="B1315" s="72"/>
      <c r="C1315" s="71"/>
      <c r="D1315" s="67" t="str">
        <f aca="false">IF($B1315="", "",SUMIF(LerXml!B:B,Relatorio!B1315,LerXml!W:W))</f>
        <v/>
      </c>
      <c r="E1315" s="67" t="str">
        <f aca="false">IF($B1315="", "",SUMIF(LerXml!B:B,Relatorio!B1315,LerXml!AX:AX))</f>
        <v/>
      </c>
      <c r="F1315" s="68" t="str">
        <f aca="false">IF($B1315="", "",SUMIF(LerXml!B:B,Relatorio!B1315,LerXml!BA:BA))</f>
        <v/>
      </c>
      <c r="G1315" s="67" t="str">
        <f aca="false">IF($B1315="", "",SUMIF(LerXml!B:B,Relatorio!B1315,LerXml!BB:BB))</f>
        <v/>
      </c>
      <c r="H1315" s="67" t="str">
        <f aca="false">IF($B1315="", "",SUMIF(LerXml!B:B,Relatorio!B1315,LerXml!BE:BE))</f>
        <v/>
      </c>
      <c r="I1315" s="68" t="str">
        <f aca="false">IF(AND($F1315="",$G1315="",$H1315=""), "", IF(SUM(F1315:H1315)-D1315 &lt; 0,0,SUM(F1315:H1315)-D1315))</f>
        <v/>
      </c>
    </row>
    <row r="1316" customFormat="false" ht="13.8" hidden="false" customHeight="true" outlineLevel="0" collapsed="false">
      <c r="A1316" s="71"/>
      <c r="B1316" s="72"/>
      <c r="C1316" s="71"/>
      <c r="D1316" s="67" t="str">
        <f aca="false">IF($B1316="", "",SUMIF(LerXml!B:B,Relatorio!B1316,LerXml!W:W))</f>
        <v/>
      </c>
      <c r="E1316" s="67" t="str">
        <f aca="false">IF($B1316="", "",SUMIF(LerXml!B:B,Relatorio!B1316,LerXml!AX:AX))</f>
        <v/>
      </c>
      <c r="F1316" s="68" t="str">
        <f aca="false">IF($B1316="", "",SUMIF(LerXml!B:B,Relatorio!B1316,LerXml!BA:BA))</f>
        <v/>
      </c>
      <c r="G1316" s="67" t="str">
        <f aca="false">IF($B1316="", "",SUMIF(LerXml!B:B,Relatorio!B1316,LerXml!BB:BB))</f>
        <v/>
      </c>
      <c r="H1316" s="67" t="str">
        <f aca="false">IF($B1316="", "",SUMIF(LerXml!B:B,Relatorio!B1316,LerXml!BE:BE))</f>
        <v/>
      </c>
      <c r="I1316" s="68" t="str">
        <f aca="false">IF(AND($F1316="",$G1316="",$H1316=""), "", IF(SUM(F1316:H1316)-D1316 &lt; 0,0,SUM(F1316:H1316)-D1316))</f>
        <v/>
      </c>
    </row>
    <row r="1317" customFormat="false" ht="13.8" hidden="false" customHeight="true" outlineLevel="0" collapsed="false">
      <c r="A1317" s="71"/>
      <c r="B1317" s="72"/>
      <c r="C1317" s="71"/>
      <c r="D1317" s="67" t="str">
        <f aca="false">IF($B1317="", "",SUMIF(LerXml!B:B,Relatorio!B1317,LerXml!W:W))</f>
        <v/>
      </c>
      <c r="E1317" s="67" t="str">
        <f aca="false">IF($B1317="", "",SUMIF(LerXml!B:B,Relatorio!B1317,LerXml!AX:AX))</f>
        <v/>
      </c>
      <c r="F1317" s="68" t="str">
        <f aca="false">IF($B1317="", "",SUMIF(LerXml!B:B,Relatorio!B1317,LerXml!BA:BA))</f>
        <v/>
      </c>
      <c r="G1317" s="67" t="str">
        <f aca="false">IF($B1317="", "",SUMIF(LerXml!B:B,Relatorio!B1317,LerXml!BB:BB))</f>
        <v/>
      </c>
      <c r="H1317" s="67" t="str">
        <f aca="false">IF($B1317="", "",SUMIF(LerXml!B:B,Relatorio!B1317,LerXml!BE:BE))</f>
        <v/>
      </c>
      <c r="I1317" s="68" t="str">
        <f aca="false">IF(AND($F1317="",$G1317="",$H1317=""), "", IF(SUM(F1317:H1317)-D1317 &lt; 0,0,SUM(F1317:H1317)-D1317))</f>
        <v/>
      </c>
    </row>
    <row r="1318" customFormat="false" ht="13.8" hidden="false" customHeight="true" outlineLevel="0" collapsed="false">
      <c r="A1318" s="71"/>
      <c r="B1318" s="72"/>
      <c r="C1318" s="71"/>
      <c r="D1318" s="67" t="str">
        <f aca="false">IF($B1318="", "",SUMIF(LerXml!B:B,Relatorio!B1318,LerXml!W:W))</f>
        <v/>
      </c>
      <c r="E1318" s="67" t="str">
        <f aca="false">IF($B1318="", "",SUMIF(LerXml!B:B,Relatorio!B1318,LerXml!AX:AX))</f>
        <v/>
      </c>
      <c r="F1318" s="68" t="str">
        <f aca="false">IF($B1318="", "",SUMIF(LerXml!B:B,Relatorio!B1318,LerXml!BA:BA))</f>
        <v/>
      </c>
      <c r="G1318" s="67" t="str">
        <f aca="false">IF($B1318="", "",SUMIF(LerXml!B:B,Relatorio!B1318,LerXml!BB:BB))</f>
        <v/>
      </c>
      <c r="H1318" s="67" t="str">
        <f aca="false">IF($B1318="", "",SUMIF(LerXml!B:B,Relatorio!B1318,LerXml!BE:BE))</f>
        <v/>
      </c>
      <c r="I1318" s="68" t="str">
        <f aca="false">IF(AND($F1318="",$G1318="",$H1318=""), "", IF(SUM(F1318:H1318)-D1318 &lt; 0,0,SUM(F1318:H1318)-D1318))</f>
        <v/>
      </c>
    </row>
    <row r="1319" customFormat="false" ht="13.8" hidden="false" customHeight="true" outlineLevel="0" collapsed="false">
      <c r="A1319" s="71"/>
      <c r="B1319" s="72"/>
      <c r="C1319" s="71"/>
      <c r="D1319" s="67" t="str">
        <f aca="false">IF($B1319="", "",SUMIF(LerXml!B:B,Relatorio!B1319,LerXml!W:W))</f>
        <v/>
      </c>
      <c r="E1319" s="67" t="str">
        <f aca="false">IF($B1319="", "",SUMIF(LerXml!B:B,Relatorio!B1319,LerXml!AX:AX))</f>
        <v/>
      </c>
      <c r="F1319" s="68" t="str">
        <f aca="false">IF($B1319="", "",SUMIF(LerXml!B:B,Relatorio!B1319,LerXml!BA:BA))</f>
        <v/>
      </c>
      <c r="G1319" s="67" t="str">
        <f aca="false">IF($B1319="", "",SUMIF(LerXml!B:B,Relatorio!B1319,LerXml!BB:BB))</f>
        <v/>
      </c>
      <c r="H1319" s="67" t="str">
        <f aca="false">IF($B1319="", "",SUMIF(LerXml!B:B,Relatorio!B1319,LerXml!BE:BE))</f>
        <v/>
      </c>
      <c r="I1319" s="68" t="str">
        <f aca="false">IF(AND($F1319="",$G1319="",$H1319=""), "", IF(SUM(F1319:H1319)-D1319 &lt; 0,0,SUM(F1319:H1319)-D1319))</f>
        <v/>
      </c>
    </row>
    <row r="1320" customFormat="false" ht="13.8" hidden="false" customHeight="true" outlineLevel="0" collapsed="false">
      <c r="A1320" s="71"/>
      <c r="B1320" s="72"/>
      <c r="C1320" s="71"/>
      <c r="D1320" s="67" t="str">
        <f aca="false">IF($B1320="", "",SUMIF(LerXml!B:B,Relatorio!B1320,LerXml!W:W))</f>
        <v/>
      </c>
      <c r="E1320" s="67" t="str">
        <f aca="false">IF($B1320="", "",SUMIF(LerXml!B:B,Relatorio!B1320,LerXml!AX:AX))</f>
        <v/>
      </c>
      <c r="F1320" s="68" t="str">
        <f aca="false">IF($B1320="", "",SUMIF(LerXml!B:B,Relatorio!B1320,LerXml!BA:BA))</f>
        <v/>
      </c>
      <c r="G1320" s="67" t="str">
        <f aca="false">IF($B1320="", "",SUMIF(LerXml!B:B,Relatorio!B1320,LerXml!BB:BB))</f>
        <v/>
      </c>
      <c r="H1320" s="67" t="str">
        <f aca="false">IF($B1320="", "",SUMIF(LerXml!B:B,Relatorio!B1320,LerXml!BE:BE))</f>
        <v/>
      </c>
      <c r="I1320" s="68" t="str">
        <f aca="false">IF(AND($F1320="",$G1320="",$H1320=""), "", IF(SUM(F1320:H1320)-D1320 &lt; 0,0,SUM(F1320:H1320)-D1320))</f>
        <v/>
      </c>
    </row>
    <row r="1321" customFormat="false" ht="13.8" hidden="false" customHeight="true" outlineLevel="0" collapsed="false">
      <c r="A1321" s="71"/>
      <c r="B1321" s="72"/>
      <c r="C1321" s="71"/>
      <c r="D1321" s="67" t="str">
        <f aca="false">IF($B1321="", "",SUMIF(LerXml!B:B,Relatorio!B1321,LerXml!W:W))</f>
        <v/>
      </c>
      <c r="E1321" s="67" t="str">
        <f aca="false">IF($B1321="", "",SUMIF(LerXml!B:B,Relatorio!B1321,LerXml!AX:AX))</f>
        <v/>
      </c>
      <c r="F1321" s="68" t="str">
        <f aca="false">IF($B1321="", "",SUMIF(LerXml!B:B,Relatorio!B1321,LerXml!BA:BA))</f>
        <v/>
      </c>
      <c r="G1321" s="67" t="str">
        <f aca="false">IF($B1321="", "",SUMIF(LerXml!B:B,Relatorio!B1321,LerXml!BB:BB))</f>
        <v/>
      </c>
      <c r="H1321" s="67" t="str">
        <f aca="false">IF($B1321="", "",SUMIF(LerXml!B:B,Relatorio!B1321,LerXml!BE:BE))</f>
        <v/>
      </c>
      <c r="I1321" s="68" t="str">
        <f aca="false">IF(AND($F1321="",$G1321="",$H1321=""), "", IF(SUM(F1321:H1321)-D1321 &lt; 0,0,SUM(F1321:H1321)-D1321))</f>
        <v/>
      </c>
    </row>
    <row r="1322" customFormat="false" ht="13.8" hidden="false" customHeight="true" outlineLevel="0" collapsed="false">
      <c r="A1322" s="71"/>
      <c r="B1322" s="72"/>
      <c r="C1322" s="71"/>
      <c r="D1322" s="67" t="str">
        <f aca="false">IF($B1322="", "",SUMIF(LerXml!B:B,Relatorio!B1322,LerXml!W:W))</f>
        <v/>
      </c>
      <c r="E1322" s="67" t="str">
        <f aca="false">IF($B1322="", "",SUMIF(LerXml!B:B,Relatorio!B1322,LerXml!AX:AX))</f>
        <v/>
      </c>
      <c r="F1322" s="68" t="str">
        <f aca="false">IF($B1322="", "",SUMIF(LerXml!B:B,Relatorio!B1322,LerXml!BA:BA))</f>
        <v/>
      </c>
      <c r="G1322" s="67" t="str">
        <f aca="false">IF($B1322="", "",SUMIF(LerXml!B:B,Relatorio!B1322,LerXml!BB:BB))</f>
        <v/>
      </c>
      <c r="H1322" s="67" t="str">
        <f aca="false">IF($B1322="", "",SUMIF(LerXml!B:B,Relatorio!B1322,LerXml!BE:BE))</f>
        <v/>
      </c>
      <c r="I1322" s="68" t="str">
        <f aca="false">IF(AND($F1322="",$G1322="",$H1322=""), "", IF(SUM(F1322:H1322)-D1322 &lt; 0,0,SUM(F1322:H1322)-D1322))</f>
        <v/>
      </c>
    </row>
    <row r="1323" customFormat="false" ht="13.8" hidden="false" customHeight="true" outlineLevel="0" collapsed="false">
      <c r="A1323" s="71"/>
      <c r="B1323" s="72"/>
      <c r="C1323" s="71"/>
      <c r="D1323" s="67" t="str">
        <f aca="false">IF($B1323="", "",SUMIF(LerXml!B:B,Relatorio!B1323,LerXml!W:W))</f>
        <v/>
      </c>
      <c r="E1323" s="67" t="str">
        <f aca="false">IF($B1323="", "",SUMIF(LerXml!B:B,Relatorio!B1323,LerXml!AX:AX))</f>
        <v/>
      </c>
      <c r="F1323" s="68" t="str">
        <f aca="false">IF($B1323="", "",SUMIF(LerXml!B:B,Relatorio!B1323,LerXml!BA:BA))</f>
        <v/>
      </c>
      <c r="G1323" s="67" t="str">
        <f aca="false">IF($B1323="", "",SUMIF(LerXml!B:B,Relatorio!B1323,LerXml!BB:BB))</f>
        <v/>
      </c>
      <c r="H1323" s="67" t="str">
        <f aca="false">IF($B1323="", "",SUMIF(LerXml!B:B,Relatorio!B1323,LerXml!BE:BE))</f>
        <v/>
      </c>
      <c r="I1323" s="68" t="str">
        <f aca="false">IF(AND($F1323="",$G1323="",$H1323=""), "", IF(SUM(F1323:H1323)-D1323 &lt; 0,0,SUM(F1323:H1323)-D1323))</f>
        <v/>
      </c>
    </row>
    <row r="1324" customFormat="false" ht="13.8" hidden="false" customHeight="true" outlineLevel="0" collapsed="false">
      <c r="A1324" s="71"/>
      <c r="B1324" s="72"/>
      <c r="C1324" s="71"/>
      <c r="D1324" s="67" t="str">
        <f aca="false">IF($B1324="", "",SUMIF(LerXml!B:B,Relatorio!B1324,LerXml!W:W))</f>
        <v/>
      </c>
      <c r="E1324" s="67" t="str">
        <f aca="false">IF($B1324="", "",SUMIF(LerXml!B:B,Relatorio!B1324,LerXml!AX:AX))</f>
        <v/>
      </c>
      <c r="F1324" s="68" t="str">
        <f aca="false">IF($B1324="", "",SUMIF(LerXml!B:B,Relatorio!B1324,LerXml!BA:BA))</f>
        <v/>
      </c>
      <c r="G1324" s="67" t="str">
        <f aca="false">IF($B1324="", "",SUMIF(LerXml!B:B,Relatorio!B1324,LerXml!BB:BB))</f>
        <v/>
      </c>
      <c r="H1324" s="67" t="str">
        <f aca="false">IF($B1324="", "",SUMIF(LerXml!B:B,Relatorio!B1324,LerXml!BE:BE))</f>
        <v/>
      </c>
      <c r="I1324" s="68" t="str">
        <f aca="false">IF(AND($F1324="",$G1324="",$H1324=""), "", IF(SUM(F1324:H1324)-D1324 &lt; 0,0,SUM(F1324:H1324)-D1324))</f>
        <v/>
      </c>
    </row>
    <row r="1325" customFormat="false" ht="13.8" hidden="false" customHeight="true" outlineLevel="0" collapsed="false">
      <c r="A1325" s="71"/>
      <c r="B1325" s="72"/>
      <c r="C1325" s="71"/>
      <c r="D1325" s="67" t="str">
        <f aca="false">IF($B1325="", "",SUMIF(LerXml!B:B,Relatorio!B1325,LerXml!W:W))</f>
        <v/>
      </c>
      <c r="E1325" s="67" t="str">
        <f aca="false">IF($B1325="", "",SUMIF(LerXml!B:B,Relatorio!B1325,LerXml!AX:AX))</f>
        <v/>
      </c>
      <c r="F1325" s="68" t="str">
        <f aca="false">IF($B1325="", "",SUMIF(LerXml!B:B,Relatorio!B1325,LerXml!BA:BA))</f>
        <v/>
      </c>
      <c r="G1325" s="67" t="str">
        <f aca="false">IF($B1325="", "",SUMIF(LerXml!B:B,Relatorio!B1325,LerXml!BB:BB))</f>
        <v/>
      </c>
      <c r="H1325" s="67" t="str">
        <f aca="false">IF($B1325="", "",SUMIF(LerXml!B:B,Relatorio!B1325,LerXml!BE:BE))</f>
        <v/>
      </c>
      <c r="I1325" s="68" t="str">
        <f aca="false">IF(AND($F1325="",$G1325="",$H1325=""), "", IF(SUM(F1325:H1325)-D1325 &lt; 0,0,SUM(F1325:H1325)-D1325))</f>
        <v/>
      </c>
    </row>
    <row r="1326" customFormat="false" ht="13.8" hidden="false" customHeight="true" outlineLevel="0" collapsed="false">
      <c r="A1326" s="71"/>
      <c r="B1326" s="72"/>
      <c r="C1326" s="71"/>
      <c r="D1326" s="67" t="str">
        <f aca="false">IF($B1326="", "",SUMIF(LerXml!B:B,Relatorio!B1326,LerXml!W:W))</f>
        <v/>
      </c>
      <c r="E1326" s="67" t="str">
        <f aca="false">IF($B1326="", "",SUMIF(LerXml!B:B,Relatorio!B1326,LerXml!AX:AX))</f>
        <v/>
      </c>
      <c r="F1326" s="68" t="str">
        <f aca="false">IF($B1326="", "",SUMIF(LerXml!B:B,Relatorio!B1326,LerXml!BA:BA))</f>
        <v/>
      </c>
      <c r="G1326" s="67" t="str">
        <f aca="false">IF($B1326="", "",SUMIF(LerXml!B:B,Relatorio!B1326,LerXml!BB:BB))</f>
        <v/>
      </c>
      <c r="H1326" s="67" t="str">
        <f aca="false">IF($B1326="", "",SUMIF(LerXml!B:B,Relatorio!B1326,LerXml!BE:BE))</f>
        <v/>
      </c>
      <c r="I1326" s="68" t="str">
        <f aca="false">IF(AND($F1326="",$G1326="",$H1326=""), "", IF(SUM(F1326:H1326)-D1326 &lt; 0,0,SUM(F1326:H1326)-D1326))</f>
        <v/>
      </c>
    </row>
    <row r="1327" customFormat="false" ht="13.8" hidden="false" customHeight="true" outlineLevel="0" collapsed="false">
      <c r="A1327" s="71"/>
      <c r="B1327" s="72"/>
      <c r="C1327" s="71"/>
      <c r="D1327" s="67" t="str">
        <f aca="false">IF($B1327="", "",SUMIF(LerXml!B:B,Relatorio!B1327,LerXml!W:W))</f>
        <v/>
      </c>
      <c r="E1327" s="67" t="str">
        <f aca="false">IF($B1327="", "",SUMIF(LerXml!B:B,Relatorio!B1327,LerXml!AX:AX))</f>
        <v/>
      </c>
      <c r="F1327" s="68" t="str">
        <f aca="false">IF($B1327="", "",SUMIF(LerXml!B:B,Relatorio!B1327,LerXml!BA:BA))</f>
        <v/>
      </c>
      <c r="G1327" s="67" t="str">
        <f aca="false">IF($B1327="", "",SUMIF(LerXml!B:B,Relatorio!B1327,LerXml!BB:BB))</f>
        <v/>
      </c>
      <c r="H1327" s="67" t="str">
        <f aca="false">IF($B1327="", "",SUMIF(LerXml!B:B,Relatorio!B1327,LerXml!BE:BE))</f>
        <v/>
      </c>
      <c r="I1327" s="68" t="str">
        <f aca="false">IF(AND($F1327="",$G1327="",$H1327=""), "", IF(SUM(F1327:H1327)-D1327 &lt; 0,0,SUM(F1327:H1327)-D1327))</f>
        <v/>
      </c>
    </row>
    <row r="1328" customFormat="false" ht="13.8" hidden="false" customHeight="true" outlineLevel="0" collapsed="false">
      <c r="A1328" s="71"/>
      <c r="B1328" s="72"/>
      <c r="C1328" s="71"/>
      <c r="D1328" s="67" t="str">
        <f aca="false">IF($B1328="", "",SUMIF(LerXml!B:B,Relatorio!B1328,LerXml!W:W))</f>
        <v/>
      </c>
      <c r="E1328" s="67" t="str">
        <f aca="false">IF($B1328="", "",SUMIF(LerXml!B:B,Relatorio!B1328,LerXml!AX:AX))</f>
        <v/>
      </c>
      <c r="F1328" s="68" t="str">
        <f aca="false">IF($B1328="", "",SUMIF(LerXml!B:B,Relatorio!B1328,LerXml!BA:BA))</f>
        <v/>
      </c>
      <c r="G1328" s="67" t="str">
        <f aca="false">IF($B1328="", "",SUMIF(LerXml!B:B,Relatorio!B1328,LerXml!BB:BB))</f>
        <v/>
      </c>
      <c r="H1328" s="67" t="str">
        <f aca="false">IF($B1328="", "",SUMIF(LerXml!B:B,Relatorio!B1328,LerXml!BE:BE))</f>
        <v/>
      </c>
      <c r="I1328" s="68" t="str">
        <f aca="false">IF(AND($F1328="",$G1328="",$H1328=""), "", IF(SUM(F1328:H1328)-D1328 &lt; 0,0,SUM(F1328:H1328)-D1328))</f>
        <v/>
      </c>
    </row>
    <row r="1329" customFormat="false" ht="13.8" hidden="false" customHeight="true" outlineLevel="0" collapsed="false">
      <c r="A1329" s="71"/>
      <c r="B1329" s="72"/>
      <c r="C1329" s="71"/>
      <c r="D1329" s="67" t="str">
        <f aca="false">IF($B1329="", "",SUMIF(LerXml!B:B,Relatorio!B1329,LerXml!W:W))</f>
        <v/>
      </c>
      <c r="E1329" s="67" t="str">
        <f aca="false">IF($B1329="", "",SUMIF(LerXml!B:B,Relatorio!B1329,LerXml!AX:AX))</f>
        <v/>
      </c>
      <c r="F1329" s="68" t="str">
        <f aca="false">IF($B1329="", "",SUMIF(LerXml!B:B,Relatorio!B1329,LerXml!BA:BA))</f>
        <v/>
      </c>
      <c r="G1329" s="67" t="str">
        <f aca="false">IF($B1329="", "",SUMIF(LerXml!B:B,Relatorio!B1329,LerXml!BB:BB))</f>
        <v/>
      </c>
      <c r="H1329" s="67" t="str">
        <f aca="false">IF($B1329="", "",SUMIF(LerXml!B:B,Relatorio!B1329,LerXml!BE:BE))</f>
        <v/>
      </c>
      <c r="I1329" s="68" t="str">
        <f aca="false">IF(AND($F1329="",$G1329="",$H1329=""), "", IF(SUM(F1329:H1329)-D1329 &lt; 0,0,SUM(F1329:H1329)-D1329))</f>
        <v/>
      </c>
    </row>
    <row r="1330" customFormat="false" ht="13.8" hidden="false" customHeight="true" outlineLevel="0" collapsed="false">
      <c r="A1330" s="71"/>
      <c r="B1330" s="72"/>
      <c r="C1330" s="71"/>
      <c r="D1330" s="67" t="str">
        <f aca="false">IF($B1330="", "",SUMIF(LerXml!B:B,Relatorio!B1330,LerXml!W:W))</f>
        <v/>
      </c>
      <c r="E1330" s="67" t="str">
        <f aca="false">IF($B1330="", "",SUMIF(LerXml!B:B,Relatorio!B1330,LerXml!AX:AX))</f>
        <v/>
      </c>
      <c r="F1330" s="68" t="str">
        <f aca="false">IF($B1330="", "",SUMIF(LerXml!B:B,Relatorio!B1330,LerXml!BA:BA))</f>
        <v/>
      </c>
      <c r="G1330" s="67" t="str">
        <f aca="false">IF($B1330="", "",SUMIF(LerXml!B:B,Relatorio!B1330,LerXml!BB:BB))</f>
        <v/>
      </c>
      <c r="H1330" s="67" t="str">
        <f aca="false">IF($B1330="", "",SUMIF(LerXml!B:B,Relatorio!B1330,LerXml!BE:BE))</f>
        <v/>
      </c>
      <c r="I1330" s="68" t="str">
        <f aca="false">IF(AND($F1330="",$G1330="",$H1330=""), "", IF(SUM(F1330:H1330)-D1330 &lt; 0,0,SUM(F1330:H1330)-D1330))</f>
        <v/>
      </c>
    </row>
    <row r="1331" customFormat="false" ht="13.8" hidden="false" customHeight="true" outlineLevel="0" collapsed="false">
      <c r="A1331" s="71"/>
      <c r="B1331" s="72"/>
      <c r="C1331" s="71"/>
      <c r="D1331" s="67" t="str">
        <f aca="false">IF($B1331="", "",SUMIF(LerXml!B:B,Relatorio!B1331,LerXml!W:W))</f>
        <v/>
      </c>
      <c r="E1331" s="67" t="str">
        <f aca="false">IF($B1331="", "",SUMIF(LerXml!B:B,Relatorio!B1331,LerXml!AX:AX))</f>
        <v/>
      </c>
      <c r="F1331" s="68" t="str">
        <f aca="false">IF($B1331="", "",SUMIF(LerXml!B:B,Relatorio!B1331,LerXml!BA:BA))</f>
        <v/>
      </c>
      <c r="G1331" s="67" t="str">
        <f aca="false">IF($B1331="", "",SUMIF(LerXml!B:B,Relatorio!B1331,LerXml!BB:BB))</f>
        <v/>
      </c>
      <c r="H1331" s="67" t="str">
        <f aca="false">IF($B1331="", "",SUMIF(LerXml!B:B,Relatorio!B1331,LerXml!BE:BE))</f>
        <v/>
      </c>
      <c r="I1331" s="68" t="str">
        <f aca="false">IF(AND($F1331="",$G1331="",$H1331=""), "", IF(SUM(F1331:H1331)-D1331 &lt; 0,0,SUM(F1331:H1331)-D1331))</f>
        <v/>
      </c>
    </row>
    <row r="1332" customFormat="false" ht="13.8" hidden="false" customHeight="true" outlineLevel="0" collapsed="false">
      <c r="A1332" s="71"/>
      <c r="B1332" s="72"/>
      <c r="C1332" s="71"/>
      <c r="D1332" s="67" t="str">
        <f aca="false">IF($B1332="", "",SUMIF(LerXml!B:B,Relatorio!B1332,LerXml!W:W))</f>
        <v/>
      </c>
      <c r="E1332" s="67" t="str">
        <f aca="false">IF($B1332="", "",SUMIF(LerXml!B:B,Relatorio!B1332,LerXml!AX:AX))</f>
        <v/>
      </c>
      <c r="F1332" s="68" t="str">
        <f aca="false">IF($B1332="", "",SUMIF(LerXml!B:B,Relatorio!B1332,LerXml!BA:BA))</f>
        <v/>
      </c>
      <c r="G1332" s="67" t="str">
        <f aca="false">IF($B1332="", "",SUMIF(LerXml!B:B,Relatorio!B1332,LerXml!BB:BB))</f>
        <v/>
      </c>
      <c r="H1332" s="67" t="str">
        <f aca="false">IF($B1332="", "",SUMIF(LerXml!B:B,Relatorio!B1332,LerXml!BE:BE))</f>
        <v/>
      </c>
      <c r="I1332" s="68" t="str">
        <f aca="false">IF(AND($F1332="",$G1332="",$H1332=""), "", IF(SUM(F1332:H1332)-D1332 &lt; 0,0,SUM(F1332:H1332)-D1332))</f>
        <v/>
      </c>
    </row>
    <row r="1333" customFormat="false" ht="13.8" hidden="false" customHeight="true" outlineLevel="0" collapsed="false">
      <c r="A1333" s="71"/>
      <c r="B1333" s="72"/>
      <c r="C1333" s="71"/>
      <c r="D1333" s="67" t="str">
        <f aca="false">IF($B1333="", "",SUMIF(LerXml!B:B,Relatorio!B1333,LerXml!W:W))</f>
        <v/>
      </c>
      <c r="E1333" s="67" t="str">
        <f aca="false">IF($B1333="", "",SUMIF(LerXml!B:B,Relatorio!B1333,LerXml!AX:AX))</f>
        <v/>
      </c>
      <c r="F1333" s="68" t="str">
        <f aca="false">IF($B1333="", "",SUMIF(LerXml!B:B,Relatorio!B1333,LerXml!BA:BA))</f>
        <v/>
      </c>
      <c r="G1333" s="67" t="str">
        <f aca="false">IF($B1333="", "",SUMIF(LerXml!B:B,Relatorio!B1333,LerXml!BB:BB))</f>
        <v/>
      </c>
      <c r="H1333" s="67" t="str">
        <f aca="false">IF($B1333="", "",SUMIF(LerXml!B:B,Relatorio!B1333,LerXml!BE:BE))</f>
        <v/>
      </c>
      <c r="I1333" s="68" t="str">
        <f aca="false">IF(AND($F1333="",$G1333="",$H1333=""), "", IF(SUM(F1333:H1333)-D1333 &lt; 0,0,SUM(F1333:H1333)-D1333))</f>
        <v/>
      </c>
    </row>
    <row r="1334" customFormat="false" ht="13.8" hidden="false" customHeight="true" outlineLevel="0" collapsed="false">
      <c r="A1334" s="71"/>
      <c r="B1334" s="72"/>
      <c r="C1334" s="71"/>
      <c r="D1334" s="67" t="str">
        <f aca="false">IF($B1334="", "",SUMIF(LerXml!B:B,Relatorio!B1334,LerXml!W:W))</f>
        <v/>
      </c>
      <c r="E1334" s="67" t="str">
        <f aca="false">IF($B1334="", "",SUMIF(LerXml!B:B,Relatorio!B1334,LerXml!AX:AX))</f>
        <v/>
      </c>
      <c r="F1334" s="68" t="str">
        <f aca="false">IF($B1334="", "",SUMIF(LerXml!B:B,Relatorio!B1334,LerXml!BA:BA))</f>
        <v/>
      </c>
      <c r="G1334" s="67" t="str">
        <f aca="false">IF($B1334="", "",SUMIF(LerXml!B:B,Relatorio!B1334,LerXml!BB:BB))</f>
        <v/>
      </c>
      <c r="H1334" s="67" t="str">
        <f aca="false">IF($B1334="", "",SUMIF(LerXml!B:B,Relatorio!B1334,LerXml!BE:BE))</f>
        <v/>
      </c>
      <c r="I1334" s="68" t="str">
        <f aca="false">IF(AND($F1334="",$G1334="",$H1334=""), "", IF(SUM(F1334:H1334)-D1334 &lt; 0,0,SUM(F1334:H1334)-D1334))</f>
        <v/>
      </c>
    </row>
    <row r="1335" customFormat="false" ht="13.8" hidden="false" customHeight="true" outlineLevel="0" collapsed="false">
      <c r="A1335" s="71"/>
      <c r="B1335" s="72"/>
      <c r="C1335" s="71"/>
      <c r="D1335" s="67" t="str">
        <f aca="false">IF($B1335="", "",SUMIF(LerXml!B:B,Relatorio!B1335,LerXml!W:W))</f>
        <v/>
      </c>
      <c r="E1335" s="67" t="str">
        <f aca="false">IF($B1335="", "",SUMIF(LerXml!B:B,Relatorio!B1335,LerXml!AX:AX))</f>
        <v/>
      </c>
      <c r="F1335" s="68" t="str">
        <f aca="false">IF($B1335="", "",SUMIF(LerXml!B:B,Relatorio!B1335,LerXml!BA:BA))</f>
        <v/>
      </c>
      <c r="G1335" s="67" t="str">
        <f aca="false">IF($B1335="", "",SUMIF(LerXml!B:B,Relatorio!B1335,LerXml!BB:BB))</f>
        <v/>
      </c>
      <c r="H1335" s="67" t="str">
        <f aca="false">IF($B1335="", "",SUMIF(LerXml!B:B,Relatorio!B1335,LerXml!BE:BE))</f>
        <v/>
      </c>
      <c r="I1335" s="68" t="str">
        <f aca="false">IF(AND($F1335="",$G1335="",$H1335=""), "", IF(SUM(F1335:H1335)-D1335 &lt; 0,0,SUM(F1335:H1335)-D1335))</f>
        <v/>
      </c>
    </row>
    <row r="1336" customFormat="false" ht="13.8" hidden="false" customHeight="true" outlineLevel="0" collapsed="false">
      <c r="A1336" s="71"/>
      <c r="B1336" s="72"/>
      <c r="C1336" s="71"/>
      <c r="D1336" s="67" t="str">
        <f aca="false">IF($B1336="", "",SUMIF(LerXml!B:B,Relatorio!B1336,LerXml!W:W))</f>
        <v/>
      </c>
      <c r="E1336" s="67" t="str">
        <f aca="false">IF($B1336="", "",SUMIF(LerXml!B:B,Relatorio!B1336,LerXml!AX:AX))</f>
        <v/>
      </c>
      <c r="F1336" s="68" t="str">
        <f aca="false">IF($B1336="", "",SUMIF(LerXml!B:B,Relatorio!B1336,LerXml!BA:BA))</f>
        <v/>
      </c>
      <c r="G1336" s="67" t="str">
        <f aca="false">IF($B1336="", "",SUMIF(LerXml!B:B,Relatorio!B1336,LerXml!BB:BB))</f>
        <v/>
      </c>
      <c r="H1336" s="67" t="str">
        <f aca="false">IF($B1336="", "",SUMIF(LerXml!B:B,Relatorio!B1336,LerXml!BE:BE))</f>
        <v/>
      </c>
      <c r="I1336" s="68" t="str">
        <f aca="false">IF(AND($F1336="",$G1336="",$H1336=""), "", IF(SUM(F1336:H1336)-D1336 &lt; 0,0,SUM(F1336:H1336)-D1336))</f>
        <v/>
      </c>
    </row>
    <row r="1337" customFormat="false" ht="13.8" hidden="false" customHeight="true" outlineLevel="0" collapsed="false">
      <c r="A1337" s="71"/>
      <c r="B1337" s="72"/>
      <c r="C1337" s="71"/>
      <c r="D1337" s="67" t="str">
        <f aca="false">IF($B1337="", "",SUMIF(LerXml!B:B,Relatorio!B1337,LerXml!W:W))</f>
        <v/>
      </c>
      <c r="E1337" s="67" t="str">
        <f aca="false">IF($B1337="", "",SUMIF(LerXml!B:B,Relatorio!B1337,LerXml!AX:AX))</f>
        <v/>
      </c>
      <c r="F1337" s="68" t="str">
        <f aca="false">IF($B1337="", "",SUMIF(LerXml!B:B,Relatorio!B1337,LerXml!BA:BA))</f>
        <v/>
      </c>
      <c r="G1337" s="67" t="str">
        <f aca="false">IF($B1337="", "",SUMIF(LerXml!B:B,Relatorio!B1337,LerXml!BB:BB))</f>
        <v/>
      </c>
      <c r="H1337" s="67" t="str">
        <f aca="false">IF($B1337="", "",SUMIF(LerXml!B:B,Relatorio!B1337,LerXml!BE:BE))</f>
        <v/>
      </c>
      <c r="I1337" s="68" t="str">
        <f aca="false">IF(AND($F1337="",$G1337="",$H1337=""), "", IF(SUM(F1337:H1337)-D1337 &lt; 0,0,SUM(F1337:H1337)-D1337))</f>
        <v/>
      </c>
    </row>
    <row r="1338" customFormat="false" ht="13.8" hidden="false" customHeight="true" outlineLevel="0" collapsed="false">
      <c r="A1338" s="71"/>
      <c r="B1338" s="72"/>
      <c r="C1338" s="71"/>
      <c r="D1338" s="67" t="str">
        <f aca="false">IF($B1338="", "",SUMIF(LerXml!B:B,Relatorio!B1338,LerXml!W:W))</f>
        <v/>
      </c>
      <c r="E1338" s="67" t="str">
        <f aca="false">IF($B1338="", "",SUMIF(LerXml!B:B,Relatorio!B1338,LerXml!AX:AX))</f>
        <v/>
      </c>
      <c r="F1338" s="68" t="str">
        <f aca="false">IF($B1338="", "",SUMIF(LerXml!B:B,Relatorio!B1338,LerXml!BA:BA))</f>
        <v/>
      </c>
      <c r="G1338" s="67" t="str">
        <f aca="false">IF($B1338="", "",SUMIF(LerXml!B:B,Relatorio!B1338,LerXml!BB:BB))</f>
        <v/>
      </c>
      <c r="H1338" s="67" t="str">
        <f aca="false">IF($B1338="", "",SUMIF(LerXml!B:B,Relatorio!B1338,LerXml!BE:BE))</f>
        <v/>
      </c>
      <c r="I1338" s="68" t="str">
        <f aca="false">IF(AND($F1338="",$G1338="",$H1338=""), "", IF(SUM(F1338:H1338)-D1338 &lt; 0,0,SUM(F1338:H1338)-D1338))</f>
        <v/>
      </c>
    </row>
    <row r="1339" customFormat="false" ht="13.8" hidden="false" customHeight="true" outlineLevel="0" collapsed="false">
      <c r="A1339" s="71"/>
      <c r="B1339" s="72"/>
      <c r="C1339" s="71"/>
      <c r="D1339" s="67" t="str">
        <f aca="false">IF($B1339="", "",SUMIF(LerXml!B:B,Relatorio!B1339,LerXml!W:W))</f>
        <v/>
      </c>
      <c r="E1339" s="67" t="str">
        <f aca="false">IF($B1339="", "",SUMIF(LerXml!B:B,Relatorio!B1339,LerXml!AX:AX))</f>
        <v/>
      </c>
      <c r="F1339" s="68" t="str">
        <f aca="false">IF($B1339="", "",SUMIF(LerXml!B:B,Relatorio!B1339,LerXml!BA:BA))</f>
        <v/>
      </c>
      <c r="G1339" s="67" t="str">
        <f aca="false">IF($B1339="", "",SUMIF(LerXml!B:B,Relatorio!B1339,LerXml!BB:BB))</f>
        <v/>
      </c>
      <c r="H1339" s="67" t="str">
        <f aca="false">IF($B1339="", "",SUMIF(LerXml!B:B,Relatorio!B1339,LerXml!BE:BE))</f>
        <v/>
      </c>
      <c r="I1339" s="68" t="str">
        <f aca="false">IF(AND($F1339="",$G1339="",$H1339=""), "", IF(SUM(F1339:H1339)-D1339 &lt; 0,0,SUM(F1339:H1339)-D1339))</f>
        <v/>
      </c>
    </row>
    <row r="1340" customFormat="false" ht="13.8" hidden="false" customHeight="true" outlineLevel="0" collapsed="false">
      <c r="A1340" s="71"/>
      <c r="B1340" s="72"/>
      <c r="C1340" s="71"/>
      <c r="D1340" s="67" t="str">
        <f aca="false">IF($B1340="", "",SUMIF(LerXml!B:B,Relatorio!B1340,LerXml!W:W))</f>
        <v/>
      </c>
      <c r="E1340" s="67" t="str">
        <f aca="false">IF($B1340="", "",SUMIF(LerXml!B:B,Relatorio!B1340,LerXml!AX:AX))</f>
        <v/>
      </c>
      <c r="F1340" s="68" t="str">
        <f aca="false">IF($B1340="", "",SUMIF(LerXml!B:B,Relatorio!B1340,LerXml!BA:BA))</f>
        <v/>
      </c>
      <c r="G1340" s="67" t="str">
        <f aca="false">IF($B1340="", "",SUMIF(LerXml!B:B,Relatorio!B1340,LerXml!BB:BB))</f>
        <v/>
      </c>
      <c r="H1340" s="67" t="str">
        <f aca="false">IF($B1340="", "",SUMIF(LerXml!B:B,Relatorio!B1340,LerXml!BE:BE))</f>
        <v/>
      </c>
      <c r="I1340" s="68" t="str">
        <f aca="false">IF(AND($F1340="",$G1340="",$H1340=""), "", IF(SUM(F1340:H1340)-D1340 &lt; 0,0,SUM(F1340:H1340)-D1340))</f>
        <v/>
      </c>
    </row>
    <row r="1341" customFormat="false" ht="13.8" hidden="false" customHeight="true" outlineLevel="0" collapsed="false">
      <c r="A1341" s="71"/>
      <c r="B1341" s="72"/>
      <c r="C1341" s="71"/>
      <c r="D1341" s="67" t="str">
        <f aca="false">IF($B1341="", "",SUMIF(LerXml!B:B,Relatorio!B1341,LerXml!W:W))</f>
        <v/>
      </c>
      <c r="E1341" s="67" t="str">
        <f aca="false">IF($B1341="", "",SUMIF(LerXml!B:B,Relatorio!B1341,LerXml!AX:AX))</f>
        <v/>
      </c>
      <c r="F1341" s="68" t="str">
        <f aca="false">IF($B1341="", "",SUMIF(LerXml!B:B,Relatorio!B1341,LerXml!BA:BA))</f>
        <v/>
      </c>
      <c r="G1341" s="67" t="str">
        <f aca="false">IF($B1341="", "",SUMIF(LerXml!B:B,Relatorio!B1341,LerXml!BB:BB))</f>
        <v/>
      </c>
      <c r="H1341" s="67" t="str">
        <f aca="false">IF($B1341="", "",SUMIF(LerXml!B:B,Relatorio!B1341,LerXml!BE:BE))</f>
        <v/>
      </c>
      <c r="I1341" s="68" t="str">
        <f aca="false">IF(AND($F1341="",$G1341="",$H1341=""), "", IF(SUM(F1341:H1341)-D1341 &lt; 0,0,SUM(F1341:H1341)-D1341))</f>
        <v/>
      </c>
    </row>
    <row r="1342" customFormat="false" ht="13.8" hidden="false" customHeight="true" outlineLevel="0" collapsed="false">
      <c r="A1342" s="71"/>
      <c r="B1342" s="72"/>
      <c r="C1342" s="71"/>
      <c r="D1342" s="67" t="str">
        <f aca="false">IF($B1342="", "",SUMIF(LerXml!B:B,Relatorio!B1342,LerXml!W:W))</f>
        <v/>
      </c>
      <c r="E1342" s="67" t="str">
        <f aca="false">IF($B1342="", "",SUMIF(LerXml!B:B,Relatorio!B1342,LerXml!AX:AX))</f>
        <v/>
      </c>
      <c r="F1342" s="68" t="str">
        <f aca="false">IF($B1342="", "",SUMIF(LerXml!B:B,Relatorio!B1342,LerXml!BA:BA))</f>
        <v/>
      </c>
      <c r="G1342" s="67" t="str">
        <f aca="false">IF($B1342="", "",SUMIF(LerXml!B:B,Relatorio!B1342,LerXml!BB:BB))</f>
        <v/>
      </c>
      <c r="H1342" s="67" t="str">
        <f aca="false">IF($B1342="", "",SUMIF(LerXml!B:B,Relatorio!B1342,LerXml!BE:BE))</f>
        <v/>
      </c>
      <c r="I1342" s="68" t="str">
        <f aca="false">IF(AND($F1342="",$G1342="",$H1342=""), "", IF(SUM(F1342:H1342)-D1342 &lt; 0,0,SUM(F1342:H1342)-D1342))</f>
        <v/>
      </c>
    </row>
    <row r="1343" customFormat="false" ht="13.8" hidden="false" customHeight="true" outlineLevel="0" collapsed="false">
      <c r="A1343" s="71"/>
      <c r="B1343" s="72"/>
      <c r="C1343" s="71"/>
      <c r="D1343" s="67" t="str">
        <f aca="false">IF($B1343="", "",SUMIF(LerXml!B:B,Relatorio!B1343,LerXml!W:W))</f>
        <v/>
      </c>
      <c r="E1343" s="67" t="str">
        <f aca="false">IF($B1343="", "",SUMIF(LerXml!B:B,Relatorio!B1343,LerXml!AX:AX))</f>
        <v/>
      </c>
      <c r="F1343" s="68" t="str">
        <f aca="false">IF($B1343="", "",SUMIF(LerXml!B:B,Relatorio!B1343,LerXml!BA:BA))</f>
        <v/>
      </c>
      <c r="G1343" s="67" t="str">
        <f aca="false">IF($B1343="", "",SUMIF(LerXml!B:B,Relatorio!B1343,LerXml!BB:BB))</f>
        <v/>
      </c>
      <c r="H1343" s="67" t="str">
        <f aca="false">IF($B1343="", "",SUMIF(LerXml!B:B,Relatorio!B1343,LerXml!BE:BE))</f>
        <v/>
      </c>
      <c r="I1343" s="68" t="str">
        <f aca="false">IF(AND($F1343="",$G1343="",$H1343=""), "", IF(SUM(F1343:H1343)-D1343 &lt; 0,0,SUM(F1343:H1343)-D1343))</f>
        <v/>
      </c>
    </row>
    <row r="1344" customFormat="false" ht="13.8" hidden="false" customHeight="true" outlineLevel="0" collapsed="false">
      <c r="A1344" s="71"/>
      <c r="B1344" s="72"/>
      <c r="C1344" s="71"/>
      <c r="D1344" s="67" t="str">
        <f aca="false">IF($B1344="", "",SUMIF(LerXml!B:B,Relatorio!B1344,LerXml!W:W))</f>
        <v/>
      </c>
      <c r="E1344" s="67" t="str">
        <f aca="false">IF($B1344="", "",SUMIF(LerXml!B:B,Relatorio!B1344,LerXml!AX:AX))</f>
        <v/>
      </c>
      <c r="F1344" s="68" t="str">
        <f aca="false">IF($B1344="", "",SUMIF(LerXml!B:B,Relatorio!B1344,LerXml!BA:BA))</f>
        <v/>
      </c>
      <c r="G1344" s="67" t="str">
        <f aca="false">IF($B1344="", "",SUMIF(LerXml!B:B,Relatorio!B1344,LerXml!BB:BB))</f>
        <v/>
      </c>
      <c r="H1344" s="67" t="str">
        <f aca="false">IF($B1344="", "",SUMIF(LerXml!B:B,Relatorio!B1344,LerXml!BE:BE))</f>
        <v/>
      </c>
      <c r="I1344" s="68" t="str">
        <f aca="false">IF(AND($F1344="",$G1344="",$H1344=""), "", IF(SUM(F1344:H1344)-D1344 &lt; 0,0,SUM(F1344:H1344)-D1344))</f>
        <v/>
      </c>
    </row>
    <row r="1345" customFormat="false" ht="13.8" hidden="false" customHeight="true" outlineLevel="0" collapsed="false">
      <c r="A1345" s="71"/>
      <c r="B1345" s="72"/>
      <c r="C1345" s="71"/>
      <c r="D1345" s="67" t="str">
        <f aca="false">IF($B1345="", "",SUMIF(LerXml!B:B,Relatorio!B1345,LerXml!W:W))</f>
        <v/>
      </c>
      <c r="E1345" s="67" t="str">
        <f aca="false">IF($B1345="", "",SUMIF(LerXml!B:B,Relatorio!B1345,LerXml!AX:AX))</f>
        <v/>
      </c>
      <c r="F1345" s="68" t="str">
        <f aca="false">IF($B1345="", "",SUMIF(LerXml!B:B,Relatorio!B1345,LerXml!BA:BA))</f>
        <v/>
      </c>
      <c r="G1345" s="67" t="str">
        <f aca="false">IF($B1345="", "",SUMIF(LerXml!B:B,Relatorio!B1345,LerXml!BB:BB))</f>
        <v/>
      </c>
      <c r="H1345" s="67" t="str">
        <f aca="false">IF($B1345="", "",SUMIF(LerXml!B:B,Relatorio!B1345,LerXml!BE:BE))</f>
        <v/>
      </c>
      <c r="I1345" s="68" t="str">
        <f aca="false">IF(AND($F1345="",$G1345="",$H1345=""), "", IF(SUM(F1345:H1345)-D1345 &lt; 0,0,SUM(F1345:H1345)-D1345))</f>
        <v/>
      </c>
    </row>
    <row r="1346" customFormat="false" ht="13.8" hidden="false" customHeight="true" outlineLevel="0" collapsed="false">
      <c r="A1346" s="71"/>
      <c r="B1346" s="72"/>
      <c r="C1346" s="71"/>
      <c r="D1346" s="67" t="str">
        <f aca="false">IF($B1346="", "",SUMIF(LerXml!B:B,Relatorio!B1346,LerXml!W:W))</f>
        <v/>
      </c>
      <c r="E1346" s="67" t="str">
        <f aca="false">IF($B1346="", "",SUMIF(LerXml!B:B,Relatorio!B1346,LerXml!AX:AX))</f>
        <v/>
      </c>
      <c r="F1346" s="68" t="str">
        <f aca="false">IF($B1346="", "",SUMIF(LerXml!B:B,Relatorio!B1346,LerXml!BA:BA))</f>
        <v/>
      </c>
      <c r="G1346" s="67" t="str">
        <f aca="false">IF($B1346="", "",SUMIF(LerXml!B:B,Relatorio!B1346,LerXml!BB:BB))</f>
        <v/>
      </c>
      <c r="H1346" s="67" t="str">
        <f aca="false">IF($B1346="", "",SUMIF(LerXml!B:B,Relatorio!B1346,LerXml!BE:BE))</f>
        <v/>
      </c>
      <c r="I1346" s="68" t="str">
        <f aca="false">IF(AND($F1346="",$G1346="",$H1346=""), "", IF(SUM(F1346:H1346)-D1346 &lt; 0,0,SUM(F1346:H1346)-D1346))</f>
        <v/>
      </c>
    </row>
    <row r="1347" customFormat="false" ht="13.8" hidden="false" customHeight="true" outlineLevel="0" collapsed="false">
      <c r="A1347" s="71"/>
      <c r="B1347" s="72"/>
      <c r="C1347" s="71"/>
      <c r="D1347" s="67" t="str">
        <f aca="false">IF($B1347="", "",SUMIF(LerXml!B:B,Relatorio!B1347,LerXml!W:W))</f>
        <v/>
      </c>
      <c r="E1347" s="67" t="str">
        <f aca="false">IF($B1347="", "",SUMIF(LerXml!B:B,Relatorio!B1347,LerXml!AX:AX))</f>
        <v/>
      </c>
      <c r="F1347" s="68" t="str">
        <f aca="false">IF($B1347="", "",SUMIF(LerXml!B:B,Relatorio!B1347,LerXml!BA:BA))</f>
        <v/>
      </c>
      <c r="G1347" s="67" t="str">
        <f aca="false">IF($B1347="", "",SUMIF(LerXml!B:B,Relatorio!B1347,LerXml!BB:BB))</f>
        <v/>
      </c>
      <c r="H1347" s="67" t="str">
        <f aca="false">IF($B1347="", "",SUMIF(LerXml!B:B,Relatorio!B1347,LerXml!BE:BE))</f>
        <v/>
      </c>
      <c r="I1347" s="68" t="str">
        <f aca="false">IF(AND($F1347="",$G1347="",$H1347=""), "", IF(SUM(F1347:H1347)-D1347 &lt; 0,0,SUM(F1347:H1347)-D1347))</f>
        <v/>
      </c>
    </row>
    <row r="1348" customFormat="false" ht="13.8" hidden="false" customHeight="true" outlineLevel="0" collapsed="false">
      <c r="A1348" s="71"/>
      <c r="B1348" s="72"/>
      <c r="C1348" s="71"/>
      <c r="D1348" s="67" t="str">
        <f aca="false">IF($B1348="", "",SUMIF(LerXml!B:B,Relatorio!B1348,LerXml!W:W))</f>
        <v/>
      </c>
      <c r="E1348" s="67" t="str">
        <f aca="false">IF($B1348="", "",SUMIF(LerXml!B:B,Relatorio!B1348,LerXml!AX:AX))</f>
        <v/>
      </c>
      <c r="F1348" s="68" t="str">
        <f aca="false">IF($B1348="", "",SUMIF(LerXml!B:B,Relatorio!B1348,LerXml!BA:BA))</f>
        <v/>
      </c>
      <c r="G1348" s="67" t="str">
        <f aca="false">IF($B1348="", "",SUMIF(LerXml!B:B,Relatorio!B1348,LerXml!BB:BB))</f>
        <v/>
      </c>
      <c r="H1348" s="67" t="str">
        <f aca="false">IF($B1348="", "",SUMIF(LerXml!B:B,Relatorio!B1348,LerXml!BE:BE))</f>
        <v/>
      </c>
      <c r="I1348" s="68" t="str">
        <f aca="false">IF(AND($F1348="",$G1348="",$H1348=""), "", IF(SUM(F1348:H1348)-D1348 &lt; 0,0,SUM(F1348:H1348)-D1348))</f>
        <v/>
      </c>
    </row>
    <row r="1349" customFormat="false" ht="13.8" hidden="false" customHeight="true" outlineLevel="0" collapsed="false">
      <c r="A1349" s="71"/>
      <c r="B1349" s="72"/>
      <c r="C1349" s="71"/>
      <c r="D1349" s="67" t="str">
        <f aca="false">IF($B1349="", "",SUMIF(LerXml!B:B,Relatorio!B1349,LerXml!W:W))</f>
        <v/>
      </c>
      <c r="E1349" s="67" t="str">
        <f aca="false">IF($B1349="", "",SUMIF(LerXml!B:B,Relatorio!B1349,LerXml!AX:AX))</f>
        <v/>
      </c>
      <c r="F1349" s="68" t="str">
        <f aca="false">IF($B1349="", "",SUMIF(LerXml!B:B,Relatorio!B1349,LerXml!BA:BA))</f>
        <v/>
      </c>
      <c r="G1349" s="67" t="str">
        <f aca="false">IF($B1349="", "",SUMIF(LerXml!B:B,Relatorio!B1349,LerXml!BB:BB))</f>
        <v/>
      </c>
      <c r="H1349" s="67" t="str">
        <f aca="false">IF($B1349="", "",SUMIF(LerXml!B:B,Relatorio!B1349,LerXml!BE:BE))</f>
        <v/>
      </c>
      <c r="I1349" s="68" t="str">
        <f aca="false">IF(AND($F1349="",$G1349="",$H1349=""), "", IF(SUM(F1349:H1349)-D1349 &lt; 0,0,SUM(F1349:H1349)-D1349))</f>
        <v/>
      </c>
    </row>
    <row r="1350" customFormat="false" ht="13.8" hidden="false" customHeight="true" outlineLevel="0" collapsed="false">
      <c r="A1350" s="71"/>
      <c r="B1350" s="72"/>
      <c r="C1350" s="71"/>
      <c r="D1350" s="67" t="str">
        <f aca="false">IF($B1350="", "",SUMIF(LerXml!B:B,Relatorio!B1350,LerXml!W:W))</f>
        <v/>
      </c>
      <c r="E1350" s="67" t="str">
        <f aca="false">IF($B1350="", "",SUMIF(LerXml!B:B,Relatorio!B1350,LerXml!AX:AX))</f>
        <v/>
      </c>
      <c r="F1350" s="68" t="str">
        <f aca="false">IF($B1350="", "",SUMIF(LerXml!B:B,Relatorio!B1350,LerXml!BA:BA))</f>
        <v/>
      </c>
      <c r="G1350" s="67" t="str">
        <f aca="false">IF($B1350="", "",SUMIF(LerXml!B:B,Relatorio!B1350,LerXml!BB:BB))</f>
        <v/>
      </c>
      <c r="H1350" s="67" t="str">
        <f aca="false">IF($B1350="", "",SUMIF(LerXml!B:B,Relatorio!B1350,LerXml!BE:BE))</f>
        <v/>
      </c>
      <c r="I1350" s="68" t="str">
        <f aca="false">IF(AND($F1350="",$G1350="",$H1350=""), "", IF(SUM(F1350:H1350)-D1350 &lt; 0,0,SUM(F1350:H1350)-D1350))</f>
        <v/>
      </c>
    </row>
    <row r="1351" customFormat="false" ht="13.8" hidden="false" customHeight="true" outlineLevel="0" collapsed="false">
      <c r="A1351" s="71"/>
      <c r="B1351" s="72"/>
      <c r="C1351" s="71"/>
      <c r="D1351" s="67" t="str">
        <f aca="false">IF($B1351="", "",SUMIF(LerXml!B:B,Relatorio!B1351,LerXml!W:W))</f>
        <v/>
      </c>
      <c r="E1351" s="67" t="str">
        <f aca="false">IF($B1351="", "",SUMIF(LerXml!B:B,Relatorio!B1351,LerXml!AX:AX))</f>
        <v/>
      </c>
      <c r="F1351" s="68" t="str">
        <f aca="false">IF($B1351="", "",SUMIF(LerXml!B:B,Relatorio!B1351,LerXml!BA:BA))</f>
        <v/>
      </c>
      <c r="G1351" s="67" t="str">
        <f aca="false">IF($B1351="", "",SUMIF(LerXml!B:B,Relatorio!B1351,LerXml!BB:BB))</f>
        <v/>
      </c>
      <c r="H1351" s="67" t="str">
        <f aca="false">IF($B1351="", "",SUMIF(LerXml!B:B,Relatorio!B1351,LerXml!BE:BE))</f>
        <v/>
      </c>
      <c r="I1351" s="68" t="str">
        <f aca="false">IF(AND($F1351="",$G1351="",$H1351=""), "", IF(SUM(F1351:H1351)-D1351 &lt; 0,0,SUM(F1351:H1351)-D1351))</f>
        <v/>
      </c>
    </row>
    <row r="1352" customFormat="false" ht="13.8" hidden="false" customHeight="true" outlineLevel="0" collapsed="false">
      <c r="A1352" s="71"/>
      <c r="B1352" s="72"/>
      <c r="C1352" s="71"/>
      <c r="D1352" s="67" t="str">
        <f aca="false">IF($B1352="", "",SUMIF(LerXml!B:B,Relatorio!B1352,LerXml!W:W))</f>
        <v/>
      </c>
      <c r="E1352" s="67" t="str">
        <f aca="false">IF($B1352="", "",SUMIF(LerXml!B:B,Relatorio!B1352,LerXml!AX:AX))</f>
        <v/>
      </c>
      <c r="F1352" s="68" t="str">
        <f aca="false">IF($B1352="", "",SUMIF(LerXml!B:B,Relatorio!B1352,LerXml!BA:BA))</f>
        <v/>
      </c>
      <c r="G1352" s="67" t="str">
        <f aca="false">IF($B1352="", "",SUMIF(LerXml!B:B,Relatorio!B1352,LerXml!BB:BB))</f>
        <v/>
      </c>
      <c r="H1352" s="67" t="str">
        <f aca="false">IF($B1352="", "",SUMIF(LerXml!B:B,Relatorio!B1352,LerXml!BE:BE))</f>
        <v/>
      </c>
      <c r="I1352" s="68" t="str">
        <f aca="false">IF(AND($F1352="",$G1352="",$H1352=""), "", IF(SUM(F1352:H1352)-D1352 &lt; 0,0,SUM(F1352:H1352)-D1352))</f>
        <v/>
      </c>
    </row>
    <row r="1353" customFormat="false" ht="13.8" hidden="false" customHeight="true" outlineLevel="0" collapsed="false">
      <c r="A1353" s="71"/>
      <c r="B1353" s="72"/>
      <c r="C1353" s="71"/>
      <c r="D1353" s="67" t="str">
        <f aca="false">IF($B1353="", "",SUMIF(LerXml!B:B,Relatorio!B1353,LerXml!W:W))</f>
        <v/>
      </c>
      <c r="E1353" s="67" t="str">
        <f aca="false">IF($B1353="", "",SUMIF(LerXml!B:B,Relatorio!B1353,LerXml!AX:AX))</f>
        <v/>
      </c>
      <c r="F1353" s="68" t="str">
        <f aca="false">IF($B1353="", "",SUMIF(LerXml!B:B,Relatorio!B1353,LerXml!BA:BA))</f>
        <v/>
      </c>
      <c r="G1353" s="67" t="str">
        <f aca="false">IF($B1353="", "",SUMIF(LerXml!B:B,Relatorio!B1353,LerXml!BB:BB))</f>
        <v/>
      </c>
      <c r="H1353" s="67" t="str">
        <f aca="false">IF($B1353="", "",SUMIF(LerXml!B:B,Relatorio!B1353,LerXml!BE:BE))</f>
        <v/>
      </c>
      <c r="I1353" s="68" t="str">
        <f aca="false">IF(AND($F1353="",$G1353="",$H1353=""), "", IF(SUM(F1353:H1353)-D1353 &lt; 0,0,SUM(F1353:H1353)-D1353))</f>
        <v/>
      </c>
    </row>
    <row r="1354" customFormat="false" ht="13.8" hidden="false" customHeight="true" outlineLevel="0" collapsed="false">
      <c r="A1354" s="71"/>
      <c r="B1354" s="72"/>
      <c r="C1354" s="71"/>
      <c r="D1354" s="67" t="str">
        <f aca="false">IF($B1354="", "",SUMIF(LerXml!B:B,Relatorio!B1354,LerXml!W:W))</f>
        <v/>
      </c>
      <c r="E1354" s="67" t="str">
        <f aca="false">IF($B1354="", "",SUMIF(LerXml!B:B,Relatorio!B1354,LerXml!AX:AX))</f>
        <v/>
      </c>
      <c r="F1354" s="68" t="str">
        <f aca="false">IF($B1354="", "",SUMIF(LerXml!B:B,Relatorio!B1354,LerXml!BA:BA))</f>
        <v/>
      </c>
      <c r="G1354" s="67" t="str">
        <f aca="false">IF($B1354="", "",SUMIF(LerXml!B:B,Relatorio!B1354,LerXml!BB:BB))</f>
        <v/>
      </c>
      <c r="H1354" s="67" t="str">
        <f aca="false">IF($B1354="", "",SUMIF(LerXml!B:B,Relatorio!B1354,LerXml!BE:BE))</f>
        <v/>
      </c>
      <c r="I1354" s="68" t="str">
        <f aca="false">IF(AND($F1354="",$G1354="",$H1354=""), "", IF(SUM(F1354:H1354)-D1354 &lt; 0,0,SUM(F1354:H1354)-D1354))</f>
        <v/>
      </c>
    </row>
    <row r="1355" customFormat="false" ht="13.8" hidden="false" customHeight="true" outlineLevel="0" collapsed="false">
      <c r="A1355" s="71"/>
      <c r="B1355" s="72"/>
      <c r="C1355" s="71"/>
      <c r="D1355" s="67" t="str">
        <f aca="false">IF($B1355="", "",SUMIF(LerXml!B:B,Relatorio!B1355,LerXml!W:W))</f>
        <v/>
      </c>
      <c r="E1355" s="67" t="str">
        <f aca="false">IF($B1355="", "",SUMIF(LerXml!B:B,Relatorio!B1355,LerXml!AX:AX))</f>
        <v/>
      </c>
      <c r="F1355" s="68" t="str">
        <f aca="false">IF($B1355="", "",SUMIF(LerXml!B:B,Relatorio!B1355,LerXml!BA:BA))</f>
        <v/>
      </c>
      <c r="G1355" s="67" t="str">
        <f aca="false">IF($B1355="", "",SUMIF(LerXml!B:B,Relatorio!B1355,LerXml!BB:BB))</f>
        <v/>
      </c>
      <c r="H1355" s="67" t="str">
        <f aca="false">IF($B1355="", "",SUMIF(LerXml!B:B,Relatorio!B1355,LerXml!BE:BE))</f>
        <v/>
      </c>
      <c r="I1355" s="68" t="str">
        <f aca="false">IF(AND($F1355="",$G1355="",$H1355=""), "", IF(SUM(F1355:H1355)-D1355 &lt; 0,0,SUM(F1355:H1355)-D1355))</f>
        <v/>
      </c>
    </row>
    <row r="1356" customFormat="false" ht="13.8" hidden="false" customHeight="true" outlineLevel="0" collapsed="false">
      <c r="A1356" s="71"/>
      <c r="B1356" s="72"/>
      <c r="C1356" s="71"/>
      <c r="D1356" s="67" t="str">
        <f aca="false">IF($B1356="", "",SUMIF(LerXml!B:B,Relatorio!B1356,LerXml!W:W))</f>
        <v/>
      </c>
      <c r="E1356" s="67" t="str">
        <f aca="false">IF($B1356="", "",SUMIF(LerXml!B:B,Relatorio!B1356,LerXml!AX:AX))</f>
        <v/>
      </c>
      <c r="F1356" s="68" t="str">
        <f aca="false">IF($B1356="", "",SUMIF(LerXml!B:B,Relatorio!B1356,LerXml!BA:BA))</f>
        <v/>
      </c>
      <c r="G1356" s="67" t="str">
        <f aca="false">IF($B1356="", "",SUMIF(LerXml!B:B,Relatorio!B1356,LerXml!BB:BB))</f>
        <v/>
      </c>
      <c r="H1356" s="67" t="str">
        <f aca="false">IF($B1356="", "",SUMIF(LerXml!B:B,Relatorio!B1356,LerXml!BE:BE))</f>
        <v/>
      </c>
      <c r="I1356" s="68" t="str">
        <f aca="false">IF(AND($F1356="",$G1356="",$H1356=""), "", IF(SUM(F1356:H1356)-D1356 &lt; 0,0,SUM(F1356:H1356)-D1356))</f>
        <v/>
      </c>
    </row>
    <row r="1357" customFormat="false" ht="13.8" hidden="false" customHeight="true" outlineLevel="0" collapsed="false">
      <c r="A1357" s="71"/>
      <c r="B1357" s="72"/>
      <c r="C1357" s="71"/>
      <c r="D1357" s="67" t="str">
        <f aca="false">IF($B1357="", "",SUMIF(LerXml!B:B,Relatorio!B1357,LerXml!W:W))</f>
        <v/>
      </c>
      <c r="E1357" s="67" t="str">
        <f aca="false">IF($B1357="", "",SUMIF(LerXml!B:B,Relatorio!B1357,LerXml!AX:AX))</f>
        <v/>
      </c>
      <c r="F1357" s="68" t="str">
        <f aca="false">IF($B1357="", "",SUMIF(LerXml!B:B,Relatorio!B1357,LerXml!BA:BA))</f>
        <v/>
      </c>
      <c r="G1357" s="67" t="str">
        <f aca="false">IF($B1357="", "",SUMIF(LerXml!B:B,Relatorio!B1357,LerXml!BB:BB))</f>
        <v/>
      </c>
      <c r="H1357" s="67" t="str">
        <f aca="false">IF($B1357="", "",SUMIF(LerXml!B:B,Relatorio!B1357,LerXml!BE:BE))</f>
        <v/>
      </c>
      <c r="I1357" s="68" t="str">
        <f aca="false">IF(AND($F1357="",$G1357="",$H1357=""), "", IF(SUM(F1357:H1357)-D1357 &lt; 0,0,SUM(F1357:H1357)-D1357))</f>
        <v/>
      </c>
    </row>
    <row r="1358" customFormat="false" ht="13.8" hidden="false" customHeight="true" outlineLevel="0" collapsed="false">
      <c r="A1358" s="71"/>
      <c r="B1358" s="72"/>
      <c r="C1358" s="71"/>
      <c r="D1358" s="67" t="str">
        <f aca="false">IF($B1358="", "",SUMIF(LerXml!B:B,Relatorio!B1358,LerXml!W:W))</f>
        <v/>
      </c>
      <c r="E1358" s="67" t="str">
        <f aca="false">IF($B1358="", "",SUMIF(LerXml!B:B,Relatorio!B1358,LerXml!AX:AX))</f>
        <v/>
      </c>
      <c r="F1358" s="68" t="str">
        <f aca="false">IF($B1358="", "",SUMIF(LerXml!B:B,Relatorio!B1358,LerXml!BA:BA))</f>
        <v/>
      </c>
      <c r="G1358" s="67" t="str">
        <f aca="false">IF($B1358="", "",SUMIF(LerXml!B:B,Relatorio!B1358,LerXml!BB:BB))</f>
        <v/>
      </c>
      <c r="H1358" s="67" t="str">
        <f aca="false">IF($B1358="", "",SUMIF(LerXml!B:B,Relatorio!B1358,LerXml!BE:BE))</f>
        <v/>
      </c>
      <c r="I1358" s="68" t="str">
        <f aca="false">IF(AND($F1358="",$G1358="",$H1358=""), "", IF(SUM(F1358:H1358)-D1358 &lt; 0,0,SUM(F1358:H1358)-D1358))</f>
        <v/>
      </c>
    </row>
    <row r="1359" customFormat="false" ht="13.8" hidden="false" customHeight="true" outlineLevel="0" collapsed="false">
      <c r="A1359" s="71"/>
      <c r="B1359" s="72"/>
      <c r="C1359" s="71"/>
      <c r="D1359" s="67" t="str">
        <f aca="false">IF($B1359="", "",SUMIF(LerXml!B:B,Relatorio!B1359,LerXml!W:W))</f>
        <v/>
      </c>
      <c r="E1359" s="67" t="str">
        <f aca="false">IF($B1359="", "",SUMIF(LerXml!B:B,Relatorio!B1359,LerXml!AX:AX))</f>
        <v/>
      </c>
      <c r="F1359" s="68" t="str">
        <f aca="false">IF($B1359="", "",SUMIF(LerXml!B:B,Relatorio!B1359,LerXml!BA:BA))</f>
        <v/>
      </c>
      <c r="G1359" s="67" t="str">
        <f aca="false">IF($B1359="", "",SUMIF(LerXml!B:B,Relatorio!B1359,LerXml!BB:BB))</f>
        <v/>
      </c>
      <c r="H1359" s="67" t="str">
        <f aca="false">IF($B1359="", "",SUMIF(LerXml!B:B,Relatorio!B1359,LerXml!BE:BE))</f>
        <v/>
      </c>
      <c r="I1359" s="68" t="str">
        <f aca="false">IF(AND($F1359="",$G1359="",$H1359=""), "", IF(SUM(F1359:H1359)-D1359 &lt; 0,0,SUM(F1359:H1359)-D1359))</f>
        <v/>
      </c>
    </row>
    <row r="1360" customFormat="false" ht="13.8" hidden="false" customHeight="true" outlineLevel="0" collapsed="false">
      <c r="A1360" s="71"/>
      <c r="B1360" s="72"/>
      <c r="C1360" s="71"/>
      <c r="D1360" s="67" t="str">
        <f aca="false">IF($B1360="", "",SUMIF(LerXml!B:B,Relatorio!B1360,LerXml!W:W))</f>
        <v/>
      </c>
      <c r="E1360" s="67" t="str">
        <f aca="false">IF($B1360="", "",SUMIF(LerXml!B:B,Relatorio!B1360,LerXml!AX:AX))</f>
        <v/>
      </c>
      <c r="F1360" s="68" t="str">
        <f aca="false">IF($B1360="", "",SUMIF(LerXml!B:B,Relatorio!B1360,LerXml!BA:BA))</f>
        <v/>
      </c>
      <c r="G1360" s="67" t="str">
        <f aca="false">IF($B1360="", "",SUMIF(LerXml!B:B,Relatorio!B1360,LerXml!BB:BB))</f>
        <v/>
      </c>
      <c r="H1360" s="67" t="str">
        <f aca="false">IF($B1360="", "",SUMIF(LerXml!B:B,Relatorio!B1360,LerXml!BE:BE))</f>
        <v/>
      </c>
      <c r="I1360" s="68" t="str">
        <f aca="false">IF(AND($F1360="",$G1360="",$H1360=""), "", IF(SUM(F1360:H1360)-D1360 &lt; 0,0,SUM(F1360:H1360)-D1360))</f>
        <v/>
      </c>
    </row>
    <row r="1361" customFormat="false" ht="13.8" hidden="false" customHeight="true" outlineLevel="0" collapsed="false">
      <c r="A1361" s="71"/>
      <c r="B1361" s="72"/>
      <c r="C1361" s="71"/>
      <c r="D1361" s="67" t="str">
        <f aca="false">IF($B1361="", "",SUMIF(LerXml!B:B,Relatorio!B1361,LerXml!W:W))</f>
        <v/>
      </c>
      <c r="E1361" s="67" t="str">
        <f aca="false">IF($B1361="", "",SUMIF(LerXml!B:B,Relatorio!B1361,LerXml!AX:AX))</f>
        <v/>
      </c>
      <c r="F1361" s="68" t="str">
        <f aca="false">IF($B1361="", "",SUMIF(LerXml!B:B,Relatorio!B1361,LerXml!BA:BA))</f>
        <v/>
      </c>
      <c r="G1361" s="67" t="str">
        <f aca="false">IF($B1361="", "",SUMIF(LerXml!B:B,Relatorio!B1361,LerXml!BB:BB))</f>
        <v/>
      </c>
      <c r="H1361" s="67" t="str">
        <f aca="false">IF($B1361="", "",SUMIF(LerXml!B:B,Relatorio!B1361,LerXml!BE:BE))</f>
        <v/>
      </c>
      <c r="I1361" s="68" t="str">
        <f aca="false">IF(AND($F1361="",$G1361="",$H1361=""), "", IF(SUM(F1361:H1361)-D1361 &lt; 0,0,SUM(F1361:H1361)-D1361))</f>
        <v/>
      </c>
    </row>
    <row r="1362" customFormat="false" ht="13.8" hidden="false" customHeight="true" outlineLevel="0" collapsed="false">
      <c r="A1362" s="71"/>
      <c r="B1362" s="72"/>
      <c r="C1362" s="71"/>
      <c r="D1362" s="67" t="str">
        <f aca="false">IF($B1362="", "",SUMIF(LerXml!B:B,Relatorio!B1362,LerXml!W:W))</f>
        <v/>
      </c>
      <c r="E1362" s="67" t="str">
        <f aca="false">IF($B1362="", "",SUMIF(LerXml!B:B,Relatorio!B1362,LerXml!AX:AX))</f>
        <v/>
      </c>
      <c r="F1362" s="68" t="str">
        <f aca="false">IF($B1362="", "",SUMIF(LerXml!B:B,Relatorio!B1362,LerXml!BA:BA))</f>
        <v/>
      </c>
      <c r="G1362" s="67" t="str">
        <f aca="false">IF($B1362="", "",SUMIF(LerXml!B:B,Relatorio!B1362,LerXml!BB:BB))</f>
        <v/>
      </c>
      <c r="H1362" s="67" t="str">
        <f aca="false">IF($B1362="", "",SUMIF(LerXml!B:B,Relatorio!B1362,LerXml!BE:BE))</f>
        <v/>
      </c>
      <c r="I1362" s="68" t="str">
        <f aca="false">IF(AND($F1362="",$G1362="",$H1362=""), "", IF(SUM(F1362:H1362)-D1362 &lt; 0,0,SUM(F1362:H1362)-D1362))</f>
        <v/>
      </c>
    </row>
    <row r="1363" customFormat="false" ht="13.8" hidden="false" customHeight="true" outlineLevel="0" collapsed="false">
      <c r="A1363" s="71"/>
      <c r="B1363" s="72"/>
      <c r="C1363" s="71"/>
      <c r="D1363" s="67" t="str">
        <f aca="false">IF($B1363="", "",SUMIF(LerXml!B:B,Relatorio!B1363,LerXml!W:W))</f>
        <v/>
      </c>
      <c r="E1363" s="67" t="str">
        <f aca="false">IF($B1363="", "",SUMIF(LerXml!B:B,Relatorio!B1363,LerXml!AX:AX))</f>
        <v/>
      </c>
      <c r="F1363" s="68" t="str">
        <f aca="false">IF($B1363="", "",SUMIF(LerXml!B:B,Relatorio!B1363,LerXml!BA:BA))</f>
        <v/>
      </c>
      <c r="G1363" s="67" t="str">
        <f aca="false">IF($B1363="", "",SUMIF(LerXml!B:B,Relatorio!B1363,LerXml!BB:BB))</f>
        <v/>
      </c>
      <c r="H1363" s="67" t="str">
        <f aca="false">IF($B1363="", "",SUMIF(LerXml!B:B,Relatorio!B1363,LerXml!BE:BE))</f>
        <v/>
      </c>
      <c r="I1363" s="68" t="str">
        <f aca="false">IF(AND($F1363="",$G1363="",$H1363=""), "", IF(SUM(F1363:H1363)-D1363 &lt; 0,0,SUM(F1363:H1363)-D1363))</f>
        <v/>
      </c>
    </row>
    <row r="1364" customFormat="false" ht="13.8" hidden="false" customHeight="true" outlineLevel="0" collapsed="false">
      <c r="A1364" s="71"/>
      <c r="B1364" s="72"/>
      <c r="C1364" s="71"/>
      <c r="D1364" s="67" t="str">
        <f aca="false">IF($B1364="", "",SUMIF(LerXml!B:B,Relatorio!B1364,LerXml!W:W))</f>
        <v/>
      </c>
      <c r="E1364" s="67" t="str">
        <f aca="false">IF($B1364="", "",SUMIF(LerXml!B:B,Relatorio!B1364,LerXml!AX:AX))</f>
        <v/>
      </c>
      <c r="F1364" s="68" t="str">
        <f aca="false">IF($B1364="", "",SUMIF(LerXml!B:B,Relatorio!B1364,LerXml!BA:BA))</f>
        <v/>
      </c>
      <c r="G1364" s="67" t="str">
        <f aca="false">IF($B1364="", "",SUMIF(LerXml!B:B,Relatorio!B1364,LerXml!BB:BB))</f>
        <v/>
      </c>
      <c r="H1364" s="67" t="str">
        <f aca="false">IF($B1364="", "",SUMIF(LerXml!B:B,Relatorio!B1364,LerXml!BE:BE))</f>
        <v/>
      </c>
      <c r="I1364" s="68" t="str">
        <f aca="false">IF(AND($F1364="",$G1364="",$H1364=""), "", IF(SUM(F1364:H1364)-D1364 &lt; 0,0,SUM(F1364:H1364)-D1364))</f>
        <v/>
      </c>
    </row>
    <row r="1365" customFormat="false" ht="13.8" hidden="false" customHeight="true" outlineLevel="0" collapsed="false">
      <c r="A1365" s="71"/>
      <c r="B1365" s="72"/>
      <c r="C1365" s="71"/>
      <c r="D1365" s="67" t="str">
        <f aca="false">IF($B1365="", "",SUMIF(LerXml!B:B,Relatorio!B1365,LerXml!W:W))</f>
        <v/>
      </c>
      <c r="E1365" s="67" t="str">
        <f aca="false">IF($B1365="", "",SUMIF(LerXml!B:B,Relatorio!B1365,LerXml!AX:AX))</f>
        <v/>
      </c>
      <c r="F1365" s="68" t="str">
        <f aca="false">IF($B1365="", "",SUMIF(LerXml!B:B,Relatorio!B1365,LerXml!BA:BA))</f>
        <v/>
      </c>
      <c r="G1365" s="67" t="str">
        <f aca="false">IF($B1365="", "",SUMIF(LerXml!B:B,Relatorio!B1365,LerXml!BB:BB))</f>
        <v/>
      </c>
      <c r="H1365" s="67" t="str">
        <f aca="false">IF($B1365="", "",SUMIF(LerXml!B:B,Relatorio!B1365,LerXml!BE:BE))</f>
        <v/>
      </c>
      <c r="I1365" s="68" t="str">
        <f aca="false">IF(AND($F1365="",$G1365="",$H1365=""), "", IF(SUM(F1365:H1365)-D1365 &lt; 0,0,SUM(F1365:H1365)-D1365))</f>
        <v/>
      </c>
    </row>
    <row r="1366" customFormat="false" ht="13.8" hidden="false" customHeight="true" outlineLevel="0" collapsed="false">
      <c r="A1366" s="71"/>
      <c r="B1366" s="72"/>
      <c r="C1366" s="71"/>
      <c r="D1366" s="67" t="str">
        <f aca="false">IF($B1366="", "",SUMIF(LerXml!B:B,Relatorio!B1366,LerXml!W:W))</f>
        <v/>
      </c>
      <c r="E1366" s="67" t="str">
        <f aca="false">IF($B1366="", "",SUMIF(LerXml!B:B,Relatorio!B1366,LerXml!AX:AX))</f>
        <v/>
      </c>
      <c r="F1366" s="68" t="str">
        <f aca="false">IF($B1366="", "",SUMIF(LerXml!B:B,Relatorio!B1366,LerXml!BA:BA))</f>
        <v/>
      </c>
      <c r="G1366" s="67" t="str">
        <f aca="false">IF($B1366="", "",SUMIF(LerXml!B:B,Relatorio!B1366,LerXml!BB:BB))</f>
        <v/>
      </c>
      <c r="H1366" s="67" t="str">
        <f aca="false">IF($B1366="", "",SUMIF(LerXml!B:B,Relatorio!B1366,LerXml!BE:BE))</f>
        <v/>
      </c>
      <c r="I1366" s="68" t="str">
        <f aca="false">IF(AND($F1366="",$G1366="",$H1366=""), "", IF(SUM(F1366:H1366)-D1366 &lt; 0,0,SUM(F1366:H1366)-D1366))</f>
        <v/>
      </c>
    </row>
    <row r="1367" customFormat="false" ht="13.8" hidden="false" customHeight="true" outlineLevel="0" collapsed="false">
      <c r="A1367" s="71"/>
      <c r="B1367" s="72"/>
      <c r="C1367" s="71"/>
      <c r="D1367" s="67" t="str">
        <f aca="false">IF($B1367="", "",SUMIF(LerXml!B:B,Relatorio!B1367,LerXml!W:W))</f>
        <v/>
      </c>
      <c r="E1367" s="67" t="str">
        <f aca="false">IF($B1367="", "",SUMIF(LerXml!B:B,Relatorio!B1367,LerXml!AX:AX))</f>
        <v/>
      </c>
      <c r="F1367" s="68" t="str">
        <f aca="false">IF($B1367="", "",SUMIF(LerXml!B:B,Relatorio!B1367,LerXml!BA:BA))</f>
        <v/>
      </c>
      <c r="G1367" s="67" t="str">
        <f aca="false">IF($B1367="", "",SUMIF(LerXml!B:B,Relatorio!B1367,LerXml!BB:BB))</f>
        <v/>
      </c>
      <c r="H1367" s="67" t="str">
        <f aca="false">IF($B1367="", "",SUMIF(LerXml!B:B,Relatorio!B1367,LerXml!BE:BE))</f>
        <v/>
      </c>
      <c r="I1367" s="68" t="str">
        <f aca="false">IF(AND($F1367="",$G1367="",$H1367=""), "", IF(SUM(F1367:H1367)-D1367 &lt; 0,0,SUM(F1367:H1367)-D1367))</f>
        <v/>
      </c>
    </row>
    <row r="1368" customFormat="false" ht="13.8" hidden="false" customHeight="true" outlineLevel="0" collapsed="false">
      <c r="A1368" s="71"/>
      <c r="B1368" s="72"/>
      <c r="C1368" s="71"/>
      <c r="D1368" s="67" t="str">
        <f aca="false">IF($B1368="", "",SUMIF(LerXml!B:B,Relatorio!B1368,LerXml!W:W))</f>
        <v/>
      </c>
      <c r="E1368" s="67" t="str">
        <f aca="false">IF($B1368="", "",SUMIF(LerXml!B:B,Relatorio!B1368,LerXml!AX:AX))</f>
        <v/>
      </c>
      <c r="F1368" s="68" t="str">
        <f aca="false">IF($B1368="", "",SUMIF(LerXml!B:B,Relatorio!B1368,LerXml!BA:BA))</f>
        <v/>
      </c>
      <c r="G1368" s="67" t="str">
        <f aca="false">IF($B1368="", "",SUMIF(LerXml!B:B,Relatorio!B1368,LerXml!BB:BB))</f>
        <v/>
      </c>
      <c r="H1368" s="67" t="str">
        <f aca="false">IF($B1368="", "",SUMIF(LerXml!B:B,Relatorio!B1368,LerXml!BE:BE))</f>
        <v/>
      </c>
      <c r="I1368" s="68" t="str">
        <f aca="false">IF(AND($F1368="",$G1368="",$H1368=""), "", IF(SUM(F1368:H1368)-D1368 &lt; 0,0,SUM(F1368:H1368)-D1368))</f>
        <v/>
      </c>
    </row>
    <row r="1369" customFormat="false" ht="13.8" hidden="false" customHeight="true" outlineLevel="0" collapsed="false">
      <c r="A1369" s="71"/>
      <c r="B1369" s="72"/>
      <c r="C1369" s="71"/>
      <c r="D1369" s="67" t="str">
        <f aca="false">IF($B1369="", "",SUMIF(LerXml!B:B,Relatorio!B1369,LerXml!W:W))</f>
        <v/>
      </c>
      <c r="E1369" s="67" t="str">
        <f aca="false">IF($B1369="", "",SUMIF(LerXml!B:B,Relatorio!B1369,LerXml!AX:AX))</f>
        <v/>
      </c>
      <c r="F1369" s="68" t="str">
        <f aca="false">IF($B1369="", "",SUMIF(LerXml!B:B,Relatorio!B1369,LerXml!BA:BA))</f>
        <v/>
      </c>
      <c r="G1369" s="67" t="str">
        <f aca="false">IF($B1369="", "",SUMIF(LerXml!B:B,Relatorio!B1369,LerXml!BB:BB))</f>
        <v/>
      </c>
      <c r="H1369" s="67" t="str">
        <f aca="false">IF($B1369="", "",SUMIF(LerXml!B:B,Relatorio!B1369,LerXml!BE:BE))</f>
        <v/>
      </c>
      <c r="I1369" s="68" t="str">
        <f aca="false">IF(AND($F1369="",$G1369="",$H1369=""), "", IF(SUM(F1369:H1369)-D1369 &lt; 0,0,SUM(F1369:H1369)-D1369))</f>
        <v/>
      </c>
    </row>
    <row r="1370" customFormat="false" ht="13.8" hidden="false" customHeight="true" outlineLevel="0" collapsed="false">
      <c r="A1370" s="71"/>
      <c r="B1370" s="72"/>
      <c r="C1370" s="71"/>
      <c r="D1370" s="67" t="str">
        <f aca="false">IF($B1370="", "",SUMIF(LerXml!B:B,Relatorio!B1370,LerXml!W:W))</f>
        <v/>
      </c>
      <c r="E1370" s="67" t="str">
        <f aca="false">IF($B1370="", "",SUMIF(LerXml!B:B,Relatorio!B1370,LerXml!AX:AX))</f>
        <v/>
      </c>
      <c r="F1370" s="68" t="str">
        <f aca="false">IF($B1370="", "",SUMIF(LerXml!B:B,Relatorio!B1370,LerXml!BA:BA))</f>
        <v/>
      </c>
      <c r="G1370" s="67" t="str">
        <f aca="false">IF($B1370="", "",SUMIF(LerXml!B:B,Relatorio!B1370,LerXml!BB:BB))</f>
        <v/>
      </c>
      <c r="H1370" s="67" t="str">
        <f aca="false">IF($B1370="", "",SUMIF(LerXml!B:B,Relatorio!B1370,LerXml!BE:BE))</f>
        <v/>
      </c>
      <c r="I1370" s="68" t="str">
        <f aca="false">IF(AND($F1370="",$G1370="",$H1370=""), "", IF(SUM(F1370:H1370)-D1370 &lt; 0,0,SUM(F1370:H1370)-D1370))</f>
        <v/>
      </c>
    </row>
    <row r="1371" customFormat="false" ht="13.8" hidden="false" customHeight="true" outlineLevel="0" collapsed="false">
      <c r="A1371" s="71"/>
      <c r="B1371" s="72"/>
      <c r="C1371" s="71"/>
      <c r="D1371" s="67" t="str">
        <f aca="false">IF($B1371="", "",SUMIF(LerXml!B:B,Relatorio!B1371,LerXml!W:W))</f>
        <v/>
      </c>
      <c r="E1371" s="67" t="str">
        <f aca="false">IF($B1371="", "",SUMIF(LerXml!B:B,Relatorio!B1371,LerXml!AX:AX))</f>
        <v/>
      </c>
      <c r="F1371" s="68" t="str">
        <f aca="false">IF($B1371="", "",SUMIF(LerXml!B:B,Relatorio!B1371,LerXml!BA:BA))</f>
        <v/>
      </c>
      <c r="G1371" s="67" t="str">
        <f aca="false">IF($B1371="", "",SUMIF(LerXml!B:B,Relatorio!B1371,LerXml!BB:BB))</f>
        <v/>
      </c>
      <c r="H1371" s="67" t="str">
        <f aca="false">IF($B1371="", "",SUMIF(LerXml!B:B,Relatorio!B1371,LerXml!BE:BE))</f>
        <v/>
      </c>
      <c r="I1371" s="68" t="str">
        <f aca="false">IF(AND($F1371="",$G1371="",$H1371=""), "", IF(SUM(F1371:H1371)-D1371 &lt; 0,0,SUM(F1371:H1371)-D1371))</f>
        <v/>
      </c>
    </row>
    <row r="1372" customFormat="false" ht="13.8" hidden="false" customHeight="true" outlineLevel="0" collapsed="false">
      <c r="A1372" s="71"/>
      <c r="B1372" s="72"/>
      <c r="C1372" s="71"/>
      <c r="D1372" s="67" t="str">
        <f aca="false">IF($B1372="", "",SUMIF(LerXml!B:B,Relatorio!B1372,LerXml!W:W))</f>
        <v/>
      </c>
      <c r="E1372" s="67" t="str">
        <f aca="false">IF($B1372="", "",SUMIF(LerXml!B:B,Relatorio!B1372,LerXml!AX:AX))</f>
        <v/>
      </c>
      <c r="F1372" s="68" t="str">
        <f aca="false">IF($B1372="", "",SUMIF(LerXml!B:B,Relatorio!B1372,LerXml!BA:BA))</f>
        <v/>
      </c>
      <c r="G1372" s="67" t="str">
        <f aca="false">IF($B1372="", "",SUMIF(LerXml!B:B,Relatorio!B1372,LerXml!BB:BB))</f>
        <v/>
      </c>
      <c r="H1372" s="67" t="str">
        <f aca="false">IF($B1372="", "",SUMIF(LerXml!B:B,Relatorio!B1372,LerXml!BE:BE))</f>
        <v/>
      </c>
      <c r="I1372" s="68" t="str">
        <f aca="false">IF(AND($F1372="",$G1372="",$H1372=""), "", IF(SUM(F1372:H1372)-D1372 &lt; 0,0,SUM(F1372:H1372)-D1372))</f>
        <v/>
      </c>
    </row>
    <row r="1373" customFormat="false" ht="13.8" hidden="false" customHeight="true" outlineLevel="0" collapsed="false">
      <c r="A1373" s="71"/>
      <c r="B1373" s="72"/>
      <c r="C1373" s="71"/>
      <c r="D1373" s="67" t="str">
        <f aca="false">IF($B1373="", "",SUMIF(LerXml!B:B,Relatorio!B1373,LerXml!W:W))</f>
        <v/>
      </c>
      <c r="E1373" s="67" t="str">
        <f aca="false">IF($B1373="", "",SUMIF(LerXml!B:B,Relatorio!B1373,LerXml!AX:AX))</f>
        <v/>
      </c>
      <c r="F1373" s="68" t="str">
        <f aca="false">IF($B1373="", "",SUMIF(LerXml!B:B,Relatorio!B1373,LerXml!BA:BA))</f>
        <v/>
      </c>
      <c r="G1373" s="67" t="str">
        <f aca="false">IF($B1373="", "",SUMIF(LerXml!B:B,Relatorio!B1373,LerXml!BB:BB))</f>
        <v/>
      </c>
      <c r="H1373" s="67" t="str">
        <f aca="false">IF($B1373="", "",SUMIF(LerXml!B:B,Relatorio!B1373,LerXml!BE:BE))</f>
        <v/>
      </c>
      <c r="I1373" s="68" t="str">
        <f aca="false">IF(AND($F1373="",$G1373="",$H1373=""), "", IF(SUM(F1373:H1373)-D1373 &lt; 0,0,SUM(F1373:H1373)-D1373))</f>
        <v/>
      </c>
    </row>
    <row r="1374" customFormat="false" ht="13.8" hidden="false" customHeight="true" outlineLevel="0" collapsed="false">
      <c r="A1374" s="71"/>
      <c r="B1374" s="72"/>
      <c r="C1374" s="71"/>
      <c r="D1374" s="67" t="str">
        <f aca="false">IF($B1374="", "",SUMIF(LerXml!B:B,Relatorio!B1374,LerXml!W:W))</f>
        <v/>
      </c>
      <c r="E1374" s="67" t="str">
        <f aca="false">IF($B1374="", "",SUMIF(LerXml!B:B,Relatorio!B1374,LerXml!AX:AX))</f>
        <v/>
      </c>
      <c r="F1374" s="68" t="str">
        <f aca="false">IF($B1374="", "",SUMIF(LerXml!B:B,Relatorio!B1374,LerXml!BA:BA))</f>
        <v/>
      </c>
      <c r="G1374" s="67" t="str">
        <f aca="false">IF($B1374="", "",SUMIF(LerXml!B:B,Relatorio!B1374,LerXml!BB:BB))</f>
        <v/>
      </c>
      <c r="H1374" s="67" t="str">
        <f aca="false">IF($B1374="", "",SUMIF(LerXml!B:B,Relatorio!B1374,LerXml!BE:BE))</f>
        <v/>
      </c>
      <c r="I1374" s="68" t="str">
        <f aca="false">IF(AND($F1374="",$G1374="",$H1374=""), "", IF(SUM(F1374:H1374)-D1374 &lt; 0,0,SUM(F1374:H1374)-D1374))</f>
        <v/>
      </c>
    </row>
    <row r="1375" customFormat="false" ht="13.8" hidden="false" customHeight="true" outlineLevel="0" collapsed="false">
      <c r="A1375" s="71"/>
      <c r="B1375" s="72"/>
      <c r="C1375" s="71"/>
      <c r="D1375" s="67" t="str">
        <f aca="false">IF($B1375="", "",SUMIF(LerXml!B:B,Relatorio!B1375,LerXml!W:W))</f>
        <v/>
      </c>
      <c r="E1375" s="67" t="str">
        <f aca="false">IF($B1375="", "",SUMIF(LerXml!B:B,Relatorio!B1375,LerXml!AX:AX))</f>
        <v/>
      </c>
      <c r="F1375" s="68" t="str">
        <f aca="false">IF($B1375="", "",SUMIF(LerXml!B:B,Relatorio!B1375,LerXml!BA:BA))</f>
        <v/>
      </c>
      <c r="G1375" s="67" t="str">
        <f aca="false">IF($B1375="", "",SUMIF(LerXml!B:B,Relatorio!B1375,LerXml!BB:BB))</f>
        <v/>
      </c>
      <c r="H1375" s="67" t="str">
        <f aca="false">IF($B1375="", "",SUMIF(LerXml!B:B,Relatorio!B1375,LerXml!BE:BE))</f>
        <v/>
      </c>
      <c r="I1375" s="68" t="str">
        <f aca="false">IF(AND($F1375="",$G1375="",$H1375=""), "", IF(SUM(F1375:H1375)-D1375 &lt; 0,0,SUM(F1375:H1375)-D1375))</f>
        <v/>
      </c>
    </row>
    <row r="1376" customFormat="false" ht="13.8" hidden="false" customHeight="true" outlineLevel="0" collapsed="false">
      <c r="A1376" s="71"/>
      <c r="B1376" s="72"/>
      <c r="C1376" s="71"/>
      <c r="D1376" s="67" t="str">
        <f aca="false">IF($B1376="", "",SUMIF(LerXml!B:B,Relatorio!B1376,LerXml!W:W))</f>
        <v/>
      </c>
      <c r="E1376" s="67" t="str">
        <f aca="false">IF($B1376="", "",SUMIF(LerXml!B:B,Relatorio!B1376,LerXml!AX:AX))</f>
        <v/>
      </c>
      <c r="F1376" s="68" t="str">
        <f aca="false">IF($B1376="", "",SUMIF(LerXml!B:B,Relatorio!B1376,LerXml!BA:BA))</f>
        <v/>
      </c>
      <c r="G1376" s="67" t="str">
        <f aca="false">IF($B1376="", "",SUMIF(LerXml!B:B,Relatorio!B1376,LerXml!BB:BB))</f>
        <v/>
      </c>
      <c r="H1376" s="67" t="str">
        <f aca="false">IF($B1376="", "",SUMIF(LerXml!B:B,Relatorio!B1376,LerXml!BE:BE))</f>
        <v/>
      </c>
      <c r="I1376" s="68" t="str">
        <f aca="false">IF(AND($F1376="",$G1376="",$H1376=""), "", IF(SUM(F1376:H1376)-D1376 &lt; 0,0,SUM(F1376:H1376)-D1376))</f>
        <v/>
      </c>
    </row>
    <row r="1377" customFormat="false" ht="13.8" hidden="false" customHeight="true" outlineLevel="0" collapsed="false">
      <c r="A1377" s="71"/>
      <c r="B1377" s="72"/>
      <c r="C1377" s="71"/>
      <c r="D1377" s="67" t="str">
        <f aca="false">IF($B1377="", "",SUMIF(LerXml!B:B,Relatorio!B1377,LerXml!W:W))</f>
        <v/>
      </c>
      <c r="E1377" s="67" t="str">
        <f aca="false">IF($B1377="", "",SUMIF(LerXml!B:B,Relatorio!B1377,LerXml!AX:AX))</f>
        <v/>
      </c>
      <c r="F1377" s="68" t="str">
        <f aca="false">IF($B1377="", "",SUMIF(LerXml!B:B,Relatorio!B1377,LerXml!BA:BA))</f>
        <v/>
      </c>
      <c r="G1377" s="67" t="str">
        <f aca="false">IF($B1377="", "",SUMIF(LerXml!B:B,Relatorio!B1377,LerXml!BB:BB))</f>
        <v/>
      </c>
      <c r="H1377" s="67" t="str">
        <f aca="false">IF($B1377="", "",SUMIF(LerXml!B:B,Relatorio!B1377,LerXml!BE:BE))</f>
        <v/>
      </c>
      <c r="I1377" s="68" t="str">
        <f aca="false">IF(AND($F1377="",$G1377="",$H1377=""), "", IF(SUM(F1377:H1377)-D1377 &lt; 0,0,SUM(F1377:H1377)-D1377))</f>
        <v/>
      </c>
    </row>
    <row r="1378" customFormat="false" ht="13.8" hidden="false" customHeight="true" outlineLevel="0" collapsed="false">
      <c r="A1378" s="71"/>
      <c r="B1378" s="72"/>
      <c r="C1378" s="71"/>
      <c r="D1378" s="67" t="str">
        <f aca="false">IF($B1378="", "",SUMIF(LerXml!B:B,Relatorio!B1378,LerXml!W:W))</f>
        <v/>
      </c>
      <c r="E1378" s="67" t="str">
        <f aca="false">IF($B1378="", "",SUMIF(LerXml!B:B,Relatorio!B1378,LerXml!AX:AX))</f>
        <v/>
      </c>
      <c r="F1378" s="68" t="str">
        <f aca="false">IF($B1378="", "",SUMIF(LerXml!B:B,Relatorio!B1378,LerXml!BA:BA))</f>
        <v/>
      </c>
      <c r="G1378" s="67" t="str">
        <f aca="false">IF($B1378="", "",SUMIF(LerXml!B:B,Relatorio!B1378,LerXml!BB:BB))</f>
        <v/>
      </c>
      <c r="H1378" s="67" t="str">
        <f aca="false">IF($B1378="", "",SUMIF(LerXml!B:B,Relatorio!B1378,LerXml!BE:BE))</f>
        <v/>
      </c>
      <c r="I1378" s="68" t="str">
        <f aca="false">IF(AND($F1378="",$G1378="",$H1378=""), "", IF(SUM(F1378:H1378)-D1378 &lt; 0,0,SUM(F1378:H1378)-D1378))</f>
        <v/>
      </c>
    </row>
    <row r="1379" customFormat="false" ht="13.8" hidden="false" customHeight="true" outlineLevel="0" collapsed="false">
      <c r="A1379" s="71"/>
      <c r="B1379" s="72"/>
      <c r="C1379" s="71"/>
      <c r="D1379" s="67" t="str">
        <f aca="false">IF($B1379="", "",SUMIF(LerXml!B:B,Relatorio!B1379,LerXml!W:W))</f>
        <v/>
      </c>
      <c r="E1379" s="67" t="str">
        <f aca="false">IF($B1379="", "",SUMIF(LerXml!B:B,Relatorio!B1379,LerXml!AX:AX))</f>
        <v/>
      </c>
      <c r="F1379" s="68" t="str">
        <f aca="false">IF($B1379="", "",SUMIF(LerXml!B:B,Relatorio!B1379,LerXml!BA:BA))</f>
        <v/>
      </c>
      <c r="G1379" s="67" t="str">
        <f aca="false">IF($B1379="", "",SUMIF(LerXml!B:B,Relatorio!B1379,LerXml!BB:BB))</f>
        <v/>
      </c>
      <c r="H1379" s="67" t="str">
        <f aca="false">IF($B1379="", "",SUMIF(LerXml!B:B,Relatorio!B1379,LerXml!BE:BE))</f>
        <v/>
      </c>
      <c r="I1379" s="68" t="str">
        <f aca="false">IF(AND($F1379="",$G1379="",$H1379=""), "", IF(SUM(F1379:H1379)-D1379 &lt; 0,0,SUM(F1379:H1379)-D1379))</f>
        <v/>
      </c>
    </row>
    <row r="1380" customFormat="false" ht="13.8" hidden="false" customHeight="true" outlineLevel="0" collapsed="false">
      <c r="A1380" s="71"/>
      <c r="B1380" s="72"/>
      <c r="C1380" s="71"/>
      <c r="D1380" s="67" t="str">
        <f aca="false">IF($B1380="", "",SUMIF(LerXml!B:B,Relatorio!B1380,LerXml!W:W))</f>
        <v/>
      </c>
      <c r="E1380" s="67" t="str">
        <f aca="false">IF($B1380="", "",SUMIF(LerXml!B:B,Relatorio!B1380,LerXml!AX:AX))</f>
        <v/>
      </c>
      <c r="F1380" s="68" t="str">
        <f aca="false">IF($B1380="", "",SUMIF(LerXml!B:B,Relatorio!B1380,LerXml!BA:BA))</f>
        <v/>
      </c>
      <c r="G1380" s="67" t="str">
        <f aca="false">IF($B1380="", "",SUMIF(LerXml!B:B,Relatorio!B1380,LerXml!BB:BB))</f>
        <v/>
      </c>
      <c r="H1380" s="67" t="str">
        <f aca="false">IF($B1380="", "",SUMIF(LerXml!B:B,Relatorio!B1380,LerXml!BE:BE))</f>
        <v/>
      </c>
      <c r="I1380" s="68" t="str">
        <f aca="false">IF(AND($F1380="",$G1380="",$H1380=""), "", IF(SUM(F1380:H1380)-D1380 &lt; 0,0,SUM(F1380:H1380)-D1380))</f>
        <v/>
      </c>
    </row>
    <row r="1381" customFormat="false" ht="13.8" hidden="false" customHeight="true" outlineLevel="0" collapsed="false">
      <c r="A1381" s="71"/>
      <c r="B1381" s="72"/>
      <c r="C1381" s="71"/>
      <c r="D1381" s="67" t="str">
        <f aca="false">IF($B1381="", "",SUMIF(LerXml!B:B,Relatorio!B1381,LerXml!W:W))</f>
        <v/>
      </c>
      <c r="E1381" s="67" t="str">
        <f aca="false">IF($B1381="", "",SUMIF(LerXml!B:B,Relatorio!B1381,LerXml!AX:AX))</f>
        <v/>
      </c>
      <c r="F1381" s="68" t="str">
        <f aca="false">IF($B1381="", "",SUMIF(LerXml!B:B,Relatorio!B1381,LerXml!BA:BA))</f>
        <v/>
      </c>
      <c r="G1381" s="67" t="str">
        <f aca="false">IF($B1381="", "",SUMIF(LerXml!B:B,Relatorio!B1381,LerXml!BB:BB))</f>
        <v/>
      </c>
      <c r="H1381" s="67" t="str">
        <f aca="false">IF($B1381="", "",SUMIF(LerXml!B:B,Relatorio!B1381,LerXml!BE:BE))</f>
        <v/>
      </c>
      <c r="I1381" s="68" t="str">
        <f aca="false">IF(AND($F1381="",$G1381="",$H1381=""), "", IF(SUM(F1381:H1381)-D1381 &lt; 0,0,SUM(F1381:H1381)-D1381))</f>
        <v/>
      </c>
    </row>
    <row r="1382" customFormat="false" ht="13.8" hidden="false" customHeight="true" outlineLevel="0" collapsed="false">
      <c r="A1382" s="71"/>
      <c r="B1382" s="72"/>
      <c r="C1382" s="71"/>
      <c r="D1382" s="67" t="str">
        <f aca="false">IF($B1382="", "",SUMIF(LerXml!B:B,Relatorio!B1382,LerXml!W:W))</f>
        <v/>
      </c>
      <c r="E1382" s="67" t="str">
        <f aca="false">IF($B1382="", "",SUMIF(LerXml!B:B,Relatorio!B1382,LerXml!AX:AX))</f>
        <v/>
      </c>
      <c r="F1382" s="68" t="str">
        <f aca="false">IF($B1382="", "",SUMIF(LerXml!B:B,Relatorio!B1382,LerXml!BA:BA))</f>
        <v/>
      </c>
      <c r="G1382" s="67" t="str">
        <f aca="false">IF($B1382="", "",SUMIF(LerXml!B:B,Relatorio!B1382,LerXml!BB:BB))</f>
        <v/>
      </c>
      <c r="H1382" s="67" t="str">
        <f aca="false">IF($B1382="", "",SUMIF(LerXml!B:B,Relatorio!B1382,LerXml!BE:BE))</f>
        <v/>
      </c>
      <c r="I1382" s="68" t="str">
        <f aca="false">IF(AND($F1382="",$G1382="",$H1382=""), "", IF(SUM(F1382:H1382)-D1382 &lt; 0,0,SUM(F1382:H1382)-D1382))</f>
        <v/>
      </c>
    </row>
    <row r="1383" customFormat="false" ht="13.8" hidden="false" customHeight="true" outlineLevel="0" collapsed="false">
      <c r="A1383" s="71"/>
      <c r="B1383" s="72"/>
      <c r="C1383" s="71"/>
      <c r="D1383" s="67" t="str">
        <f aca="false">IF($B1383="", "",SUMIF(LerXml!B:B,Relatorio!B1383,LerXml!W:W))</f>
        <v/>
      </c>
      <c r="E1383" s="67" t="str">
        <f aca="false">IF($B1383="", "",SUMIF(LerXml!B:B,Relatorio!B1383,LerXml!AX:AX))</f>
        <v/>
      </c>
      <c r="F1383" s="68" t="str">
        <f aca="false">IF($B1383="", "",SUMIF(LerXml!B:B,Relatorio!B1383,LerXml!BA:BA))</f>
        <v/>
      </c>
      <c r="G1383" s="67" t="str">
        <f aca="false">IF($B1383="", "",SUMIF(LerXml!B:B,Relatorio!B1383,LerXml!BB:BB))</f>
        <v/>
      </c>
      <c r="H1383" s="67" t="str">
        <f aca="false">IF($B1383="", "",SUMIF(LerXml!B:B,Relatorio!B1383,LerXml!BE:BE))</f>
        <v/>
      </c>
      <c r="I1383" s="68" t="str">
        <f aca="false">IF(AND($F1383="",$G1383="",$H1383=""), "", IF(SUM(F1383:H1383)-D1383 &lt; 0,0,SUM(F1383:H1383)-D1383))</f>
        <v/>
      </c>
    </row>
    <row r="1384" customFormat="false" ht="13.8" hidden="false" customHeight="true" outlineLevel="0" collapsed="false">
      <c r="A1384" s="71"/>
      <c r="B1384" s="72"/>
      <c r="C1384" s="71"/>
      <c r="D1384" s="67" t="str">
        <f aca="false">IF($B1384="", "",SUMIF(LerXml!B:B,Relatorio!B1384,LerXml!W:W))</f>
        <v/>
      </c>
      <c r="E1384" s="67" t="str">
        <f aca="false">IF($B1384="", "",SUMIF(LerXml!B:B,Relatorio!B1384,LerXml!AX:AX))</f>
        <v/>
      </c>
      <c r="F1384" s="68" t="str">
        <f aca="false">IF($B1384="", "",SUMIF(LerXml!B:B,Relatorio!B1384,LerXml!BA:BA))</f>
        <v/>
      </c>
      <c r="G1384" s="67" t="str">
        <f aca="false">IF($B1384="", "",SUMIF(LerXml!B:B,Relatorio!B1384,LerXml!BB:BB))</f>
        <v/>
      </c>
      <c r="H1384" s="67" t="str">
        <f aca="false">IF($B1384="", "",SUMIF(LerXml!B:B,Relatorio!B1384,LerXml!BE:BE))</f>
        <v/>
      </c>
      <c r="I1384" s="68" t="str">
        <f aca="false">IF(AND($F1384="",$G1384="",$H1384=""), "", IF(SUM(F1384:H1384)-D1384 &lt; 0,0,SUM(F1384:H1384)-D1384))</f>
        <v/>
      </c>
    </row>
    <row r="1385" customFormat="false" ht="13.8" hidden="false" customHeight="true" outlineLevel="0" collapsed="false">
      <c r="A1385" s="71"/>
      <c r="B1385" s="72"/>
      <c r="C1385" s="71"/>
      <c r="D1385" s="67" t="str">
        <f aca="false">IF($B1385="", "",SUMIF(LerXml!B:B,Relatorio!B1385,LerXml!W:W))</f>
        <v/>
      </c>
      <c r="E1385" s="67" t="str">
        <f aca="false">IF($B1385="", "",SUMIF(LerXml!B:B,Relatorio!B1385,LerXml!AX:AX))</f>
        <v/>
      </c>
      <c r="F1385" s="68" t="str">
        <f aca="false">IF($B1385="", "",SUMIF(LerXml!B:B,Relatorio!B1385,LerXml!BA:BA))</f>
        <v/>
      </c>
      <c r="G1385" s="67" t="str">
        <f aca="false">IF($B1385="", "",SUMIF(LerXml!B:B,Relatorio!B1385,LerXml!BB:BB))</f>
        <v/>
      </c>
      <c r="H1385" s="67" t="str">
        <f aca="false">IF($B1385="", "",SUMIF(LerXml!B:B,Relatorio!B1385,LerXml!BE:BE))</f>
        <v/>
      </c>
      <c r="I1385" s="68" t="str">
        <f aca="false">IF(AND($F1385="",$G1385="",$H1385=""), "", IF(SUM(F1385:H1385)-D1385 &lt; 0,0,SUM(F1385:H1385)-D1385))</f>
        <v/>
      </c>
    </row>
    <row r="1386" customFormat="false" ht="13.8" hidden="false" customHeight="true" outlineLevel="0" collapsed="false">
      <c r="A1386" s="71"/>
      <c r="B1386" s="72"/>
      <c r="C1386" s="71"/>
      <c r="D1386" s="67" t="str">
        <f aca="false">IF($B1386="", "",SUMIF(LerXml!B:B,Relatorio!B1386,LerXml!W:W))</f>
        <v/>
      </c>
      <c r="E1386" s="67" t="str">
        <f aca="false">IF($B1386="", "",SUMIF(LerXml!B:B,Relatorio!B1386,LerXml!AX:AX))</f>
        <v/>
      </c>
      <c r="F1386" s="68" t="str">
        <f aca="false">IF($B1386="", "",SUMIF(LerXml!B:B,Relatorio!B1386,LerXml!BA:BA))</f>
        <v/>
      </c>
      <c r="G1386" s="67" t="str">
        <f aca="false">IF($B1386="", "",SUMIF(LerXml!B:B,Relatorio!B1386,LerXml!BB:BB))</f>
        <v/>
      </c>
      <c r="H1386" s="67" t="str">
        <f aca="false">IF($B1386="", "",SUMIF(LerXml!B:B,Relatorio!B1386,LerXml!BE:BE))</f>
        <v/>
      </c>
      <c r="I1386" s="68" t="str">
        <f aca="false">IF(AND($F1386="",$G1386="",$H1386=""), "", IF(SUM(F1386:H1386)-D1386 &lt; 0,0,SUM(F1386:H1386)-D1386))</f>
        <v/>
      </c>
    </row>
    <row r="1387" customFormat="false" ht="13.8" hidden="false" customHeight="true" outlineLevel="0" collapsed="false">
      <c r="A1387" s="71"/>
      <c r="B1387" s="72"/>
      <c r="C1387" s="71"/>
      <c r="D1387" s="67" t="str">
        <f aca="false">IF($B1387="", "",SUMIF(LerXml!B:B,Relatorio!B1387,LerXml!W:W))</f>
        <v/>
      </c>
      <c r="E1387" s="67" t="str">
        <f aca="false">IF($B1387="", "",SUMIF(LerXml!B:B,Relatorio!B1387,LerXml!AX:AX))</f>
        <v/>
      </c>
      <c r="F1387" s="68" t="str">
        <f aca="false">IF($B1387="", "",SUMIF(LerXml!B:B,Relatorio!B1387,LerXml!BA:BA))</f>
        <v/>
      </c>
      <c r="G1387" s="67" t="str">
        <f aca="false">IF($B1387="", "",SUMIF(LerXml!B:B,Relatorio!B1387,LerXml!BB:BB))</f>
        <v/>
      </c>
      <c r="H1387" s="67" t="str">
        <f aca="false">IF($B1387="", "",SUMIF(LerXml!B:B,Relatorio!B1387,LerXml!BE:BE))</f>
        <v/>
      </c>
      <c r="I1387" s="68" t="str">
        <f aca="false">IF(AND($F1387="",$G1387="",$H1387=""), "", IF(SUM(F1387:H1387)-D1387 &lt; 0,0,SUM(F1387:H1387)-D1387))</f>
        <v/>
      </c>
    </row>
    <row r="1388" customFormat="false" ht="13.8" hidden="false" customHeight="true" outlineLevel="0" collapsed="false">
      <c r="A1388" s="71"/>
      <c r="B1388" s="72"/>
      <c r="C1388" s="71"/>
      <c r="D1388" s="67" t="str">
        <f aca="false">IF($B1388="", "",SUMIF(LerXml!B:B,Relatorio!B1388,LerXml!W:W))</f>
        <v/>
      </c>
      <c r="E1388" s="67" t="str">
        <f aca="false">IF($B1388="", "",SUMIF(LerXml!B:B,Relatorio!B1388,LerXml!AX:AX))</f>
        <v/>
      </c>
      <c r="F1388" s="68" t="str">
        <f aca="false">IF($B1388="", "",SUMIF(LerXml!B:B,Relatorio!B1388,LerXml!BA:BA))</f>
        <v/>
      </c>
      <c r="G1388" s="67" t="str">
        <f aca="false">IF($B1388="", "",SUMIF(LerXml!B:B,Relatorio!B1388,LerXml!BB:BB))</f>
        <v/>
      </c>
      <c r="H1388" s="67" t="str">
        <f aca="false">IF($B1388="", "",SUMIF(LerXml!B:B,Relatorio!B1388,LerXml!BE:BE))</f>
        <v/>
      </c>
      <c r="I1388" s="68" t="str">
        <f aca="false">IF(AND($F1388="",$G1388="",$H1388=""), "", IF(SUM(F1388:H1388)-D1388 &lt; 0,0,SUM(F1388:H1388)-D1388))</f>
        <v/>
      </c>
    </row>
    <row r="1389" customFormat="false" ht="13.8" hidden="false" customHeight="true" outlineLevel="0" collapsed="false">
      <c r="A1389" s="71"/>
      <c r="B1389" s="72"/>
      <c r="C1389" s="71"/>
      <c r="D1389" s="67" t="str">
        <f aca="false">IF($B1389="", "",SUMIF(LerXml!B:B,Relatorio!B1389,LerXml!W:W))</f>
        <v/>
      </c>
      <c r="E1389" s="67" t="str">
        <f aca="false">IF($B1389="", "",SUMIF(LerXml!B:B,Relatorio!B1389,LerXml!AX:AX))</f>
        <v/>
      </c>
      <c r="F1389" s="68" t="str">
        <f aca="false">IF($B1389="", "",SUMIF(LerXml!B:B,Relatorio!B1389,LerXml!BA:BA))</f>
        <v/>
      </c>
      <c r="G1389" s="67" t="str">
        <f aca="false">IF($B1389="", "",SUMIF(LerXml!B:B,Relatorio!B1389,LerXml!BB:BB))</f>
        <v/>
      </c>
      <c r="H1389" s="67" t="str">
        <f aca="false">IF($B1389="", "",SUMIF(LerXml!B:B,Relatorio!B1389,LerXml!BE:BE))</f>
        <v/>
      </c>
      <c r="I1389" s="68" t="str">
        <f aca="false">IF(AND($F1389="",$G1389="",$H1389=""), "", IF(SUM(F1389:H1389)-D1389 &lt; 0,0,SUM(F1389:H1389)-D1389))</f>
        <v/>
      </c>
    </row>
    <row r="1390" customFormat="false" ht="13.8" hidden="false" customHeight="true" outlineLevel="0" collapsed="false">
      <c r="A1390" s="71"/>
      <c r="B1390" s="72"/>
      <c r="C1390" s="71"/>
      <c r="D1390" s="67" t="str">
        <f aca="false">IF($B1390="", "",SUMIF(LerXml!B:B,Relatorio!B1390,LerXml!W:W))</f>
        <v/>
      </c>
      <c r="E1390" s="67" t="str">
        <f aca="false">IF($B1390="", "",SUMIF(LerXml!B:B,Relatorio!B1390,LerXml!AX:AX))</f>
        <v/>
      </c>
      <c r="F1390" s="68" t="str">
        <f aca="false">IF($B1390="", "",SUMIF(LerXml!B:B,Relatorio!B1390,LerXml!BA:BA))</f>
        <v/>
      </c>
      <c r="G1390" s="67" t="str">
        <f aca="false">IF($B1390="", "",SUMIF(LerXml!B:B,Relatorio!B1390,LerXml!BB:BB))</f>
        <v/>
      </c>
      <c r="H1390" s="67" t="str">
        <f aca="false">IF($B1390="", "",SUMIF(LerXml!B:B,Relatorio!B1390,LerXml!BE:BE))</f>
        <v/>
      </c>
      <c r="I1390" s="68" t="str">
        <f aca="false">IF(AND($F1390="",$G1390="",$H1390=""), "", IF(SUM(F1390:H1390)-D1390 &lt; 0,0,SUM(F1390:H1390)-D1390))</f>
        <v/>
      </c>
    </row>
    <row r="1391" customFormat="false" ht="13.8" hidden="false" customHeight="true" outlineLevel="0" collapsed="false">
      <c r="A1391" s="71"/>
      <c r="B1391" s="72"/>
      <c r="C1391" s="71"/>
      <c r="D1391" s="67" t="str">
        <f aca="false">IF($B1391="", "",SUMIF(LerXml!B:B,Relatorio!B1391,LerXml!W:W))</f>
        <v/>
      </c>
      <c r="E1391" s="67" t="str">
        <f aca="false">IF($B1391="", "",SUMIF(LerXml!B:B,Relatorio!B1391,LerXml!AX:AX))</f>
        <v/>
      </c>
      <c r="F1391" s="68" t="str">
        <f aca="false">IF($B1391="", "",SUMIF(LerXml!B:B,Relatorio!B1391,LerXml!BA:BA))</f>
        <v/>
      </c>
      <c r="G1391" s="67" t="str">
        <f aca="false">IF($B1391="", "",SUMIF(LerXml!B:B,Relatorio!B1391,LerXml!BB:BB))</f>
        <v/>
      </c>
      <c r="H1391" s="67" t="str">
        <f aca="false">IF($B1391="", "",SUMIF(LerXml!B:B,Relatorio!B1391,LerXml!BE:BE))</f>
        <v/>
      </c>
      <c r="I1391" s="68" t="str">
        <f aca="false">IF(AND($F1391="",$G1391="",$H1391=""), "", IF(SUM(F1391:H1391)-D1391 &lt; 0,0,SUM(F1391:H1391)-D1391))</f>
        <v/>
      </c>
    </row>
    <row r="1392" customFormat="false" ht="13.8" hidden="false" customHeight="true" outlineLevel="0" collapsed="false">
      <c r="A1392" s="71"/>
      <c r="B1392" s="72"/>
      <c r="C1392" s="71"/>
      <c r="D1392" s="67" t="str">
        <f aca="false">IF($B1392="", "",SUMIF(LerXml!B:B,Relatorio!B1392,LerXml!W:W))</f>
        <v/>
      </c>
      <c r="E1392" s="67" t="str">
        <f aca="false">IF($B1392="", "",SUMIF(LerXml!B:B,Relatorio!B1392,LerXml!AX:AX))</f>
        <v/>
      </c>
      <c r="F1392" s="68" t="str">
        <f aca="false">IF($B1392="", "",SUMIF(LerXml!B:B,Relatorio!B1392,LerXml!BA:BA))</f>
        <v/>
      </c>
      <c r="G1392" s="67" t="str">
        <f aca="false">IF($B1392="", "",SUMIF(LerXml!B:B,Relatorio!B1392,LerXml!BB:BB))</f>
        <v/>
      </c>
      <c r="H1392" s="67" t="str">
        <f aca="false">IF($B1392="", "",SUMIF(LerXml!B:B,Relatorio!B1392,LerXml!BE:BE))</f>
        <v/>
      </c>
      <c r="I1392" s="68" t="str">
        <f aca="false">IF(AND($F1392="",$G1392="",$H1392=""), "", IF(SUM(F1392:H1392)-D1392 &lt; 0,0,SUM(F1392:H1392)-D1392))</f>
        <v/>
      </c>
    </row>
    <row r="1393" customFormat="false" ht="13.8" hidden="false" customHeight="true" outlineLevel="0" collapsed="false">
      <c r="A1393" s="71"/>
      <c r="B1393" s="72"/>
      <c r="C1393" s="71"/>
      <c r="D1393" s="67" t="str">
        <f aca="false">IF($B1393="", "",SUMIF(LerXml!B:B,Relatorio!B1393,LerXml!W:W))</f>
        <v/>
      </c>
      <c r="E1393" s="67" t="str">
        <f aca="false">IF($B1393="", "",SUMIF(LerXml!B:B,Relatorio!B1393,LerXml!AX:AX))</f>
        <v/>
      </c>
      <c r="F1393" s="68" t="str">
        <f aca="false">IF($B1393="", "",SUMIF(LerXml!B:B,Relatorio!B1393,LerXml!BA:BA))</f>
        <v/>
      </c>
      <c r="G1393" s="67" t="str">
        <f aca="false">IF($B1393="", "",SUMIF(LerXml!B:B,Relatorio!B1393,LerXml!BB:BB))</f>
        <v/>
      </c>
      <c r="H1393" s="67" t="str">
        <f aca="false">IF($B1393="", "",SUMIF(LerXml!B:B,Relatorio!B1393,LerXml!BE:BE))</f>
        <v/>
      </c>
      <c r="I1393" s="68" t="str">
        <f aca="false">IF(AND($F1393="",$G1393="",$H1393=""), "", IF(SUM(F1393:H1393)-D1393 &lt; 0,0,SUM(F1393:H1393)-D1393))</f>
        <v/>
      </c>
    </row>
    <row r="1394" customFormat="false" ht="13.8" hidden="false" customHeight="true" outlineLevel="0" collapsed="false">
      <c r="A1394" s="71"/>
      <c r="B1394" s="72"/>
      <c r="C1394" s="71"/>
      <c r="D1394" s="67" t="str">
        <f aca="false">IF($B1394="", "",SUMIF(LerXml!B:B,Relatorio!B1394,LerXml!W:W))</f>
        <v/>
      </c>
      <c r="E1394" s="67" t="str">
        <f aca="false">IF($B1394="", "",SUMIF(LerXml!B:B,Relatorio!B1394,LerXml!AX:AX))</f>
        <v/>
      </c>
      <c r="F1394" s="68" t="str">
        <f aca="false">IF($B1394="", "",SUMIF(LerXml!B:B,Relatorio!B1394,LerXml!BA:BA))</f>
        <v/>
      </c>
      <c r="G1394" s="67" t="str">
        <f aca="false">IF($B1394="", "",SUMIF(LerXml!B:B,Relatorio!B1394,LerXml!BB:BB))</f>
        <v/>
      </c>
      <c r="H1394" s="67" t="str">
        <f aca="false">IF($B1394="", "",SUMIF(LerXml!B:B,Relatorio!B1394,LerXml!BE:BE))</f>
        <v/>
      </c>
      <c r="I1394" s="68" t="str">
        <f aca="false">IF(AND($F1394="",$G1394="",$H1394=""), "", IF(SUM(F1394:H1394)-D1394 &lt; 0,0,SUM(F1394:H1394)-D1394))</f>
        <v/>
      </c>
    </row>
    <row r="1395" customFormat="false" ht="13.8" hidden="false" customHeight="true" outlineLevel="0" collapsed="false">
      <c r="A1395" s="71"/>
      <c r="B1395" s="72"/>
      <c r="C1395" s="71"/>
      <c r="D1395" s="67" t="str">
        <f aca="false">IF($B1395="", "",SUMIF(LerXml!B:B,Relatorio!B1395,LerXml!W:W))</f>
        <v/>
      </c>
      <c r="E1395" s="67" t="str">
        <f aca="false">IF($B1395="", "",SUMIF(LerXml!B:B,Relatorio!B1395,LerXml!AX:AX))</f>
        <v/>
      </c>
      <c r="F1395" s="68" t="str">
        <f aca="false">IF($B1395="", "",SUMIF(LerXml!B:B,Relatorio!B1395,LerXml!BA:BA))</f>
        <v/>
      </c>
      <c r="G1395" s="67" t="str">
        <f aca="false">IF($B1395="", "",SUMIF(LerXml!B:B,Relatorio!B1395,LerXml!BB:BB))</f>
        <v/>
      </c>
      <c r="H1395" s="67" t="str">
        <f aca="false">IF($B1395="", "",SUMIF(LerXml!B:B,Relatorio!B1395,LerXml!BE:BE))</f>
        <v/>
      </c>
      <c r="I1395" s="68" t="str">
        <f aca="false">IF(AND($F1395="",$G1395="",$H1395=""), "", IF(SUM(F1395:H1395)-D1395 &lt; 0,0,SUM(F1395:H1395)-D1395))</f>
        <v/>
      </c>
    </row>
    <row r="1396" customFormat="false" ht="13.8" hidden="false" customHeight="true" outlineLevel="0" collapsed="false">
      <c r="A1396" s="71"/>
      <c r="B1396" s="72"/>
      <c r="C1396" s="71"/>
      <c r="D1396" s="67" t="str">
        <f aca="false">IF($B1396="", "",SUMIF(LerXml!B:B,Relatorio!B1396,LerXml!W:W))</f>
        <v/>
      </c>
      <c r="E1396" s="67" t="str">
        <f aca="false">IF($B1396="", "",SUMIF(LerXml!B:B,Relatorio!B1396,LerXml!AX:AX))</f>
        <v/>
      </c>
      <c r="F1396" s="68" t="str">
        <f aca="false">IF($B1396="", "",SUMIF(LerXml!B:B,Relatorio!B1396,LerXml!BA:BA))</f>
        <v/>
      </c>
      <c r="G1396" s="67" t="str">
        <f aca="false">IF($B1396="", "",SUMIF(LerXml!B:B,Relatorio!B1396,LerXml!BB:BB))</f>
        <v/>
      </c>
      <c r="H1396" s="67" t="str">
        <f aca="false">IF($B1396="", "",SUMIF(LerXml!B:B,Relatorio!B1396,LerXml!BE:BE))</f>
        <v/>
      </c>
      <c r="I1396" s="68" t="str">
        <f aca="false">IF(AND($F1396="",$G1396="",$H1396=""), "", IF(SUM(F1396:H1396)-D1396 &lt; 0,0,SUM(F1396:H1396)-D1396))</f>
        <v/>
      </c>
    </row>
    <row r="1397" customFormat="false" ht="13.8" hidden="false" customHeight="true" outlineLevel="0" collapsed="false">
      <c r="A1397" s="71"/>
      <c r="B1397" s="72"/>
      <c r="C1397" s="71"/>
      <c r="D1397" s="67" t="str">
        <f aca="false">IF($B1397="", "",SUMIF(LerXml!B:B,Relatorio!B1397,LerXml!W:W))</f>
        <v/>
      </c>
      <c r="E1397" s="67" t="str">
        <f aca="false">IF($B1397="", "",SUMIF(LerXml!B:B,Relatorio!B1397,LerXml!AX:AX))</f>
        <v/>
      </c>
      <c r="F1397" s="68" t="str">
        <f aca="false">IF($B1397="", "",SUMIF(LerXml!B:B,Relatorio!B1397,LerXml!BA:BA))</f>
        <v/>
      </c>
      <c r="G1397" s="67" t="str">
        <f aca="false">IF($B1397="", "",SUMIF(LerXml!B:B,Relatorio!B1397,LerXml!BB:BB))</f>
        <v/>
      </c>
      <c r="H1397" s="67" t="str">
        <f aca="false">IF($B1397="", "",SUMIF(LerXml!B:B,Relatorio!B1397,LerXml!BE:BE))</f>
        <v/>
      </c>
      <c r="I1397" s="68" t="str">
        <f aca="false">IF(AND($F1397="",$G1397="",$H1397=""), "", IF(SUM(F1397:H1397)-D1397 &lt; 0,0,SUM(F1397:H1397)-D1397))</f>
        <v/>
      </c>
    </row>
    <row r="1398" customFormat="false" ht="13.8" hidden="false" customHeight="true" outlineLevel="0" collapsed="false">
      <c r="A1398" s="71"/>
      <c r="B1398" s="72"/>
      <c r="C1398" s="71"/>
      <c r="D1398" s="67" t="str">
        <f aca="false">IF($B1398="", "",SUMIF(LerXml!B:B,Relatorio!B1398,LerXml!W:W))</f>
        <v/>
      </c>
      <c r="E1398" s="67" t="str">
        <f aca="false">IF($B1398="", "",SUMIF(LerXml!B:B,Relatorio!B1398,LerXml!AX:AX))</f>
        <v/>
      </c>
      <c r="F1398" s="68" t="str">
        <f aca="false">IF($B1398="", "",SUMIF(LerXml!B:B,Relatorio!B1398,LerXml!BA:BA))</f>
        <v/>
      </c>
      <c r="G1398" s="67" t="str">
        <f aca="false">IF($B1398="", "",SUMIF(LerXml!B:B,Relatorio!B1398,LerXml!BB:BB))</f>
        <v/>
      </c>
      <c r="H1398" s="67" t="str">
        <f aca="false">IF($B1398="", "",SUMIF(LerXml!B:B,Relatorio!B1398,LerXml!BE:BE))</f>
        <v/>
      </c>
      <c r="I1398" s="68" t="str">
        <f aca="false">IF(AND($F1398="",$G1398="",$H1398=""), "", IF(SUM(F1398:H1398)-D1398 &lt; 0,0,SUM(F1398:H1398)-D1398))</f>
        <v/>
      </c>
    </row>
    <row r="1399" customFormat="false" ht="13.8" hidden="false" customHeight="true" outlineLevel="0" collapsed="false">
      <c r="A1399" s="71"/>
      <c r="B1399" s="72"/>
      <c r="C1399" s="71"/>
      <c r="D1399" s="67" t="str">
        <f aca="false">IF($B1399="", "",SUMIF(LerXml!B:B,Relatorio!B1399,LerXml!W:W))</f>
        <v/>
      </c>
      <c r="E1399" s="67" t="str">
        <f aca="false">IF($B1399="", "",SUMIF(LerXml!B:B,Relatorio!B1399,LerXml!AX:AX))</f>
        <v/>
      </c>
      <c r="F1399" s="68" t="str">
        <f aca="false">IF($B1399="", "",SUMIF(LerXml!B:B,Relatorio!B1399,LerXml!BA:BA))</f>
        <v/>
      </c>
      <c r="G1399" s="67" t="str">
        <f aca="false">IF($B1399="", "",SUMIF(LerXml!B:B,Relatorio!B1399,LerXml!BB:BB))</f>
        <v/>
      </c>
      <c r="H1399" s="67" t="str">
        <f aca="false">IF($B1399="", "",SUMIF(LerXml!B:B,Relatorio!B1399,LerXml!BE:BE))</f>
        <v/>
      </c>
      <c r="I1399" s="68" t="str">
        <f aca="false">IF(AND($F1399="",$G1399="",$H1399=""), "", IF(SUM(F1399:H1399)-D1399 &lt; 0,0,SUM(F1399:H1399)-D1399))</f>
        <v/>
      </c>
    </row>
    <row r="1400" customFormat="false" ht="13.8" hidden="false" customHeight="true" outlineLevel="0" collapsed="false">
      <c r="A1400" s="71"/>
      <c r="B1400" s="72"/>
      <c r="C1400" s="71"/>
      <c r="D1400" s="67" t="str">
        <f aca="false">IF($B1400="", "",SUMIF(LerXml!B:B,Relatorio!B1400,LerXml!W:W))</f>
        <v/>
      </c>
      <c r="E1400" s="67" t="str">
        <f aca="false">IF($B1400="", "",SUMIF(LerXml!B:B,Relatorio!B1400,LerXml!AX:AX))</f>
        <v/>
      </c>
      <c r="F1400" s="68" t="str">
        <f aca="false">IF($B1400="", "",SUMIF(LerXml!B:B,Relatorio!B1400,LerXml!BA:BA))</f>
        <v/>
      </c>
      <c r="G1400" s="67" t="str">
        <f aca="false">IF($B1400="", "",SUMIF(LerXml!B:B,Relatorio!B1400,LerXml!BB:BB))</f>
        <v/>
      </c>
      <c r="H1400" s="67" t="str">
        <f aca="false">IF($B1400="", "",SUMIF(LerXml!B:B,Relatorio!B1400,LerXml!BE:BE))</f>
        <v/>
      </c>
      <c r="I1400" s="68" t="str">
        <f aca="false">IF(AND($F1400="",$G1400="",$H1400=""), "", IF(SUM(F1400:H1400)-D1400 &lt; 0,0,SUM(F1400:H1400)-D1400))</f>
        <v/>
      </c>
    </row>
    <row r="1401" customFormat="false" ht="13.8" hidden="false" customHeight="true" outlineLevel="0" collapsed="false">
      <c r="A1401" s="71"/>
      <c r="B1401" s="72"/>
      <c r="C1401" s="71"/>
      <c r="D1401" s="67" t="str">
        <f aca="false">IF($B1401="", "",SUMIF(LerXml!B:B,Relatorio!B1401,LerXml!W:W))</f>
        <v/>
      </c>
      <c r="E1401" s="67" t="str">
        <f aca="false">IF($B1401="", "",SUMIF(LerXml!B:B,Relatorio!B1401,LerXml!AX:AX))</f>
        <v/>
      </c>
      <c r="F1401" s="68" t="str">
        <f aca="false">IF($B1401="", "",SUMIF(LerXml!B:B,Relatorio!B1401,LerXml!BA:BA))</f>
        <v/>
      </c>
      <c r="G1401" s="67" t="str">
        <f aca="false">IF($B1401="", "",SUMIF(LerXml!B:B,Relatorio!B1401,LerXml!BB:BB))</f>
        <v/>
      </c>
      <c r="H1401" s="67" t="str">
        <f aca="false">IF($B1401="", "",SUMIF(LerXml!B:B,Relatorio!B1401,LerXml!BE:BE))</f>
        <v/>
      </c>
      <c r="I1401" s="68" t="str">
        <f aca="false">IF(AND($F1401="",$G1401="",$H1401=""), "", IF(SUM(F1401:H1401)-D1401 &lt; 0,0,SUM(F1401:H1401)-D1401))</f>
        <v/>
      </c>
    </row>
    <row r="1402" customFormat="false" ht="13.8" hidden="false" customHeight="true" outlineLevel="0" collapsed="false">
      <c r="A1402" s="71"/>
      <c r="B1402" s="72"/>
      <c r="C1402" s="71"/>
      <c r="D1402" s="67" t="str">
        <f aca="false">IF($B1402="", "",SUMIF(LerXml!B:B,Relatorio!B1402,LerXml!W:W))</f>
        <v/>
      </c>
      <c r="E1402" s="67" t="str">
        <f aca="false">IF($B1402="", "",SUMIF(LerXml!B:B,Relatorio!B1402,LerXml!AX:AX))</f>
        <v/>
      </c>
      <c r="F1402" s="68" t="str">
        <f aca="false">IF($B1402="", "",SUMIF(LerXml!B:B,Relatorio!B1402,LerXml!BA:BA))</f>
        <v/>
      </c>
      <c r="G1402" s="67" t="str">
        <f aca="false">IF($B1402="", "",SUMIF(LerXml!B:B,Relatorio!B1402,LerXml!BB:BB))</f>
        <v/>
      </c>
      <c r="H1402" s="67" t="str">
        <f aca="false">IF($B1402="", "",SUMIF(LerXml!B:B,Relatorio!B1402,LerXml!BE:BE))</f>
        <v/>
      </c>
      <c r="I1402" s="68" t="str">
        <f aca="false">IF(AND($F1402="",$G1402="",$H1402=""), "", IF(SUM(F1402:H1402)-D1402 &lt; 0,0,SUM(F1402:H1402)-D1402))</f>
        <v/>
      </c>
    </row>
    <row r="1403" customFormat="false" ht="13.8" hidden="false" customHeight="true" outlineLevel="0" collapsed="false">
      <c r="A1403" s="71"/>
      <c r="B1403" s="72"/>
      <c r="C1403" s="71"/>
      <c r="D1403" s="67" t="str">
        <f aca="false">IF($B1403="", "",SUMIF(LerXml!B:B,Relatorio!B1403,LerXml!W:W))</f>
        <v/>
      </c>
      <c r="E1403" s="67" t="str">
        <f aca="false">IF($B1403="", "",SUMIF(LerXml!B:B,Relatorio!B1403,LerXml!AX:AX))</f>
        <v/>
      </c>
      <c r="F1403" s="68" t="str">
        <f aca="false">IF($B1403="", "",SUMIF(LerXml!B:B,Relatorio!B1403,LerXml!BA:BA))</f>
        <v/>
      </c>
      <c r="G1403" s="67" t="str">
        <f aca="false">IF($B1403="", "",SUMIF(LerXml!B:B,Relatorio!B1403,LerXml!BB:BB))</f>
        <v/>
      </c>
      <c r="H1403" s="67" t="str">
        <f aca="false">IF($B1403="", "",SUMIF(LerXml!B:B,Relatorio!B1403,LerXml!BE:BE))</f>
        <v/>
      </c>
      <c r="I1403" s="68" t="str">
        <f aca="false">IF(AND($F1403="",$G1403="",$H1403=""), "", IF(SUM(F1403:H1403)-D1403 &lt; 0,0,SUM(F1403:H1403)-D1403))</f>
        <v/>
      </c>
    </row>
    <row r="1404" customFormat="false" ht="13.8" hidden="false" customHeight="true" outlineLevel="0" collapsed="false">
      <c r="A1404" s="71"/>
      <c r="B1404" s="72"/>
      <c r="C1404" s="71"/>
      <c r="D1404" s="67" t="str">
        <f aca="false">IF($B1404="", "",SUMIF(LerXml!B:B,Relatorio!B1404,LerXml!W:W))</f>
        <v/>
      </c>
      <c r="E1404" s="67" t="str">
        <f aca="false">IF($B1404="", "",SUMIF(LerXml!B:B,Relatorio!B1404,LerXml!AX:AX))</f>
        <v/>
      </c>
      <c r="F1404" s="68" t="str">
        <f aca="false">IF($B1404="", "",SUMIF(LerXml!B:B,Relatorio!B1404,LerXml!BA:BA))</f>
        <v/>
      </c>
      <c r="G1404" s="67" t="str">
        <f aca="false">IF($B1404="", "",SUMIF(LerXml!B:B,Relatorio!B1404,LerXml!BB:BB))</f>
        <v/>
      </c>
      <c r="H1404" s="67" t="str">
        <f aca="false">IF($B1404="", "",SUMIF(LerXml!B:B,Relatorio!B1404,LerXml!BE:BE))</f>
        <v/>
      </c>
      <c r="I1404" s="68" t="str">
        <f aca="false">IF(AND($F1404="",$G1404="",$H1404=""), "", IF(SUM(F1404:H1404)-D1404 &lt; 0,0,SUM(F1404:H1404)-D1404))</f>
        <v/>
      </c>
    </row>
    <row r="1405" customFormat="false" ht="13.8" hidden="false" customHeight="true" outlineLevel="0" collapsed="false">
      <c r="A1405" s="71"/>
      <c r="B1405" s="72"/>
      <c r="C1405" s="71"/>
      <c r="D1405" s="67" t="str">
        <f aca="false">IF($B1405="", "",SUMIF(LerXml!B:B,Relatorio!B1405,LerXml!W:W))</f>
        <v/>
      </c>
      <c r="E1405" s="67" t="str">
        <f aca="false">IF($B1405="", "",SUMIF(LerXml!B:B,Relatorio!B1405,LerXml!AX:AX))</f>
        <v/>
      </c>
      <c r="F1405" s="68" t="str">
        <f aca="false">IF($B1405="", "",SUMIF(LerXml!B:B,Relatorio!B1405,LerXml!BA:BA))</f>
        <v/>
      </c>
      <c r="G1405" s="67" t="str">
        <f aca="false">IF($B1405="", "",SUMIF(LerXml!B:B,Relatorio!B1405,LerXml!BB:BB))</f>
        <v/>
      </c>
      <c r="H1405" s="67" t="str">
        <f aca="false">IF($B1405="", "",SUMIF(LerXml!B:B,Relatorio!B1405,LerXml!BE:BE))</f>
        <v/>
      </c>
      <c r="I1405" s="68" t="str">
        <f aca="false">IF(AND($F1405="",$G1405="",$H1405=""), "", IF(SUM(F1405:H1405)-D1405 &lt; 0,0,SUM(F1405:H1405)-D1405))</f>
        <v/>
      </c>
    </row>
    <row r="1406" customFormat="false" ht="13.8" hidden="false" customHeight="true" outlineLevel="0" collapsed="false">
      <c r="A1406" s="71"/>
      <c r="B1406" s="72"/>
      <c r="C1406" s="71"/>
      <c r="D1406" s="67" t="str">
        <f aca="false">IF($B1406="", "",SUMIF(LerXml!B:B,Relatorio!B1406,LerXml!W:W))</f>
        <v/>
      </c>
      <c r="E1406" s="67" t="str">
        <f aca="false">IF($B1406="", "",SUMIF(LerXml!B:B,Relatorio!B1406,LerXml!AX:AX))</f>
        <v/>
      </c>
      <c r="F1406" s="68" t="str">
        <f aca="false">IF($B1406="", "",SUMIF(LerXml!B:B,Relatorio!B1406,LerXml!BA:BA))</f>
        <v/>
      </c>
      <c r="G1406" s="67" t="str">
        <f aca="false">IF($B1406="", "",SUMIF(LerXml!B:B,Relatorio!B1406,LerXml!BB:BB))</f>
        <v/>
      </c>
      <c r="H1406" s="67" t="str">
        <f aca="false">IF($B1406="", "",SUMIF(LerXml!B:B,Relatorio!B1406,LerXml!BE:BE))</f>
        <v/>
      </c>
      <c r="I1406" s="68" t="str">
        <f aca="false">IF(AND($F1406="",$G1406="",$H1406=""), "", IF(SUM(F1406:H1406)-D1406 &lt; 0,0,SUM(F1406:H1406)-D1406))</f>
        <v/>
      </c>
    </row>
    <row r="1407" customFormat="false" ht="13.8" hidden="false" customHeight="true" outlineLevel="0" collapsed="false">
      <c r="A1407" s="71"/>
      <c r="B1407" s="72"/>
      <c r="C1407" s="71"/>
      <c r="D1407" s="67" t="str">
        <f aca="false">IF($B1407="", "",SUMIF(LerXml!B:B,Relatorio!B1407,LerXml!W:W))</f>
        <v/>
      </c>
      <c r="E1407" s="67" t="str">
        <f aca="false">IF($B1407="", "",SUMIF(LerXml!B:B,Relatorio!B1407,LerXml!AX:AX))</f>
        <v/>
      </c>
      <c r="F1407" s="68" t="str">
        <f aca="false">IF($B1407="", "",SUMIF(LerXml!B:B,Relatorio!B1407,LerXml!BA:BA))</f>
        <v/>
      </c>
      <c r="G1407" s="67" t="str">
        <f aca="false">IF($B1407="", "",SUMIF(LerXml!B:B,Relatorio!B1407,LerXml!BB:BB))</f>
        <v/>
      </c>
      <c r="H1407" s="67" t="str">
        <f aca="false">IF($B1407="", "",SUMIF(LerXml!B:B,Relatorio!B1407,LerXml!BE:BE))</f>
        <v/>
      </c>
      <c r="I1407" s="68" t="str">
        <f aca="false">IF(AND($F1407="",$G1407="",$H1407=""), "", IF(SUM(F1407:H1407)-D1407 &lt; 0,0,SUM(F1407:H1407)-D1407))</f>
        <v/>
      </c>
    </row>
    <row r="1408" customFormat="false" ht="13.8" hidden="false" customHeight="true" outlineLevel="0" collapsed="false">
      <c r="A1408" s="71"/>
      <c r="B1408" s="72"/>
      <c r="C1408" s="71"/>
      <c r="D1408" s="67" t="str">
        <f aca="false">IF($B1408="", "",SUMIF(LerXml!B:B,Relatorio!B1408,LerXml!W:W))</f>
        <v/>
      </c>
      <c r="E1408" s="67" t="str">
        <f aca="false">IF($B1408="", "",SUMIF(LerXml!B:B,Relatorio!B1408,LerXml!AX:AX))</f>
        <v/>
      </c>
      <c r="F1408" s="68" t="str">
        <f aca="false">IF($B1408="", "",SUMIF(LerXml!B:B,Relatorio!B1408,LerXml!BA:BA))</f>
        <v/>
      </c>
      <c r="G1408" s="67" t="str">
        <f aca="false">IF($B1408="", "",SUMIF(LerXml!B:B,Relatorio!B1408,LerXml!BB:BB))</f>
        <v/>
      </c>
      <c r="H1408" s="67" t="str">
        <f aca="false">IF($B1408="", "",SUMIF(LerXml!B:B,Relatorio!B1408,LerXml!BE:BE))</f>
        <v/>
      </c>
      <c r="I1408" s="68" t="str">
        <f aca="false">IF(AND($F1408="",$G1408="",$H1408=""), "", IF(SUM(F1408:H1408)-D1408 &lt; 0,0,SUM(F1408:H1408)-D1408))</f>
        <v/>
      </c>
    </row>
    <row r="1409" customFormat="false" ht="13.8" hidden="false" customHeight="true" outlineLevel="0" collapsed="false">
      <c r="A1409" s="71"/>
      <c r="B1409" s="72"/>
      <c r="C1409" s="71"/>
      <c r="D1409" s="67" t="str">
        <f aca="false">IF($B1409="", "",SUMIF(LerXml!B:B,Relatorio!B1409,LerXml!W:W))</f>
        <v/>
      </c>
      <c r="E1409" s="67" t="str">
        <f aca="false">IF($B1409="", "",SUMIF(LerXml!B:B,Relatorio!B1409,LerXml!AX:AX))</f>
        <v/>
      </c>
      <c r="F1409" s="68" t="str">
        <f aca="false">IF($B1409="", "",SUMIF(LerXml!B:B,Relatorio!B1409,LerXml!BA:BA))</f>
        <v/>
      </c>
      <c r="G1409" s="67" t="str">
        <f aca="false">IF($B1409="", "",SUMIF(LerXml!B:B,Relatorio!B1409,LerXml!BB:BB))</f>
        <v/>
      </c>
      <c r="H1409" s="67" t="str">
        <f aca="false">IF($B1409="", "",SUMIF(LerXml!B:B,Relatorio!B1409,LerXml!BE:BE))</f>
        <v/>
      </c>
      <c r="I1409" s="68" t="str">
        <f aca="false">IF(AND($F1409="",$G1409="",$H1409=""), "", IF(SUM(F1409:H1409)-D1409 &lt; 0,0,SUM(F1409:H1409)-D1409))</f>
        <v/>
      </c>
    </row>
    <row r="1410" customFormat="false" ht="13.8" hidden="false" customHeight="true" outlineLevel="0" collapsed="false">
      <c r="A1410" s="71"/>
      <c r="B1410" s="72"/>
      <c r="C1410" s="71"/>
      <c r="D1410" s="67" t="str">
        <f aca="false">IF($B1410="", "",SUMIF(LerXml!B:B,Relatorio!B1410,LerXml!W:W))</f>
        <v/>
      </c>
      <c r="E1410" s="67" t="str">
        <f aca="false">IF($B1410="", "",SUMIF(LerXml!B:B,Relatorio!B1410,LerXml!AX:AX))</f>
        <v/>
      </c>
      <c r="F1410" s="68" t="str">
        <f aca="false">IF($B1410="", "",SUMIF(LerXml!B:B,Relatorio!B1410,LerXml!BA:BA))</f>
        <v/>
      </c>
      <c r="G1410" s="67" t="str">
        <f aca="false">IF($B1410="", "",SUMIF(LerXml!B:B,Relatorio!B1410,LerXml!BB:BB))</f>
        <v/>
      </c>
      <c r="H1410" s="67" t="str">
        <f aca="false">IF($B1410="", "",SUMIF(LerXml!B:B,Relatorio!B1410,LerXml!BE:BE))</f>
        <v/>
      </c>
      <c r="I1410" s="68" t="str">
        <f aca="false">IF(AND($F1410="",$G1410="",$H1410=""), "", IF(SUM(F1410:H1410)-D1410 &lt; 0,0,SUM(F1410:H1410)-D1410))</f>
        <v/>
      </c>
    </row>
    <row r="1411" customFormat="false" ht="13.8" hidden="false" customHeight="true" outlineLevel="0" collapsed="false">
      <c r="A1411" s="71"/>
      <c r="B1411" s="72"/>
      <c r="C1411" s="71"/>
      <c r="D1411" s="67" t="str">
        <f aca="false">IF($B1411="", "",SUMIF(LerXml!B:B,Relatorio!B1411,LerXml!W:W))</f>
        <v/>
      </c>
      <c r="E1411" s="67" t="str">
        <f aca="false">IF($B1411="", "",SUMIF(LerXml!B:B,Relatorio!B1411,LerXml!AX:AX))</f>
        <v/>
      </c>
      <c r="F1411" s="68" t="str">
        <f aca="false">IF($B1411="", "",SUMIF(LerXml!B:B,Relatorio!B1411,LerXml!BA:BA))</f>
        <v/>
      </c>
      <c r="G1411" s="67" t="str">
        <f aca="false">IF($B1411="", "",SUMIF(LerXml!B:B,Relatorio!B1411,LerXml!BB:BB))</f>
        <v/>
      </c>
      <c r="H1411" s="67" t="str">
        <f aca="false">IF($B1411="", "",SUMIF(LerXml!B:B,Relatorio!B1411,LerXml!BE:BE))</f>
        <v/>
      </c>
      <c r="I1411" s="68" t="str">
        <f aca="false">IF(AND($F1411="",$G1411="",$H1411=""), "", IF(SUM(F1411:H1411)-D1411 &lt; 0,0,SUM(F1411:H1411)-D1411))</f>
        <v/>
      </c>
    </row>
    <row r="1412" customFormat="false" ht="13.8" hidden="false" customHeight="true" outlineLevel="0" collapsed="false">
      <c r="A1412" s="71"/>
      <c r="B1412" s="72"/>
      <c r="C1412" s="71"/>
      <c r="D1412" s="67" t="str">
        <f aca="false">IF($B1412="", "",SUMIF(LerXml!B:B,Relatorio!B1412,LerXml!W:W))</f>
        <v/>
      </c>
      <c r="E1412" s="67" t="str">
        <f aca="false">IF($B1412="", "",SUMIF(LerXml!B:B,Relatorio!B1412,LerXml!AX:AX))</f>
        <v/>
      </c>
      <c r="F1412" s="68" t="str">
        <f aca="false">IF($B1412="", "",SUMIF(LerXml!B:B,Relatorio!B1412,LerXml!BA:BA))</f>
        <v/>
      </c>
      <c r="G1412" s="67" t="str">
        <f aca="false">IF($B1412="", "",SUMIF(LerXml!B:B,Relatorio!B1412,LerXml!BB:BB))</f>
        <v/>
      </c>
      <c r="H1412" s="67" t="str">
        <f aca="false">IF($B1412="", "",SUMIF(LerXml!B:B,Relatorio!B1412,LerXml!BE:BE))</f>
        <v/>
      </c>
      <c r="I1412" s="68" t="str">
        <f aca="false">IF(AND($F1412="",$G1412="",$H1412=""), "", IF(SUM(F1412:H1412)-D1412 &lt; 0,0,SUM(F1412:H1412)-D1412))</f>
        <v/>
      </c>
    </row>
    <row r="1413" customFormat="false" ht="13.8" hidden="false" customHeight="true" outlineLevel="0" collapsed="false">
      <c r="A1413" s="71"/>
      <c r="B1413" s="72"/>
      <c r="C1413" s="71"/>
      <c r="D1413" s="67" t="str">
        <f aca="false">IF($B1413="", "",SUMIF(LerXml!B:B,Relatorio!B1413,LerXml!W:W))</f>
        <v/>
      </c>
      <c r="E1413" s="67" t="str">
        <f aca="false">IF($B1413="", "",SUMIF(LerXml!B:B,Relatorio!B1413,LerXml!AX:AX))</f>
        <v/>
      </c>
      <c r="F1413" s="68" t="str">
        <f aca="false">IF($B1413="", "",SUMIF(LerXml!B:B,Relatorio!B1413,LerXml!BA:BA))</f>
        <v/>
      </c>
      <c r="G1413" s="67" t="str">
        <f aca="false">IF($B1413="", "",SUMIF(LerXml!B:B,Relatorio!B1413,LerXml!BB:BB))</f>
        <v/>
      </c>
      <c r="H1413" s="67" t="str">
        <f aca="false">IF($B1413="", "",SUMIF(LerXml!B:B,Relatorio!B1413,LerXml!BE:BE))</f>
        <v/>
      </c>
      <c r="I1413" s="68" t="str">
        <f aca="false">IF(AND($F1413="",$G1413="",$H1413=""), "", IF(SUM(F1413:H1413)-D1413 &lt; 0,0,SUM(F1413:H1413)-D1413))</f>
        <v/>
      </c>
    </row>
    <row r="1414" customFormat="false" ht="13.8" hidden="false" customHeight="true" outlineLevel="0" collapsed="false">
      <c r="A1414" s="71"/>
      <c r="B1414" s="72"/>
      <c r="C1414" s="71"/>
      <c r="D1414" s="67" t="str">
        <f aca="false">IF($B1414="", "",SUMIF(LerXml!B:B,Relatorio!B1414,LerXml!W:W))</f>
        <v/>
      </c>
      <c r="E1414" s="67" t="str">
        <f aca="false">IF($B1414="", "",SUMIF(LerXml!B:B,Relatorio!B1414,LerXml!AX:AX))</f>
        <v/>
      </c>
      <c r="F1414" s="68" t="str">
        <f aca="false">IF($B1414="", "",SUMIF(LerXml!B:B,Relatorio!B1414,LerXml!BA:BA))</f>
        <v/>
      </c>
      <c r="G1414" s="67" t="str">
        <f aca="false">IF($B1414="", "",SUMIF(LerXml!B:B,Relatorio!B1414,LerXml!BB:BB))</f>
        <v/>
      </c>
      <c r="H1414" s="67" t="str">
        <f aca="false">IF($B1414="", "",SUMIF(LerXml!B:B,Relatorio!B1414,LerXml!BE:BE))</f>
        <v/>
      </c>
      <c r="I1414" s="68" t="str">
        <f aca="false">IF(AND($F1414="",$G1414="",$H1414=""), "", IF(SUM(F1414:H1414)-D1414 &lt; 0,0,SUM(F1414:H1414)-D1414))</f>
        <v/>
      </c>
    </row>
    <row r="1415" customFormat="false" ht="13.8" hidden="false" customHeight="true" outlineLevel="0" collapsed="false">
      <c r="A1415" s="71"/>
      <c r="B1415" s="72"/>
      <c r="C1415" s="71"/>
      <c r="D1415" s="67" t="str">
        <f aca="false">IF($B1415="", "",SUMIF(LerXml!B:B,Relatorio!B1415,LerXml!W:W))</f>
        <v/>
      </c>
      <c r="E1415" s="67" t="str">
        <f aca="false">IF($B1415="", "",SUMIF(LerXml!B:B,Relatorio!B1415,LerXml!AX:AX))</f>
        <v/>
      </c>
      <c r="F1415" s="68" t="str">
        <f aca="false">IF($B1415="", "",SUMIF(LerXml!B:B,Relatorio!B1415,LerXml!BA:BA))</f>
        <v/>
      </c>
      <c r="G1415" s="67" t="str">
        <f aca="false">IF($B1415="", "",SUMIF(LerXml!B:B,Relatorio!B1415,LerXml!BB:BB))</f>
        <v/>
      </c>
      <c r="H1415" s="67" t="str">
        <f aca="false">IF($B1415="", "",SUMIF(LerXml!B:B,Relatorio!B1415,LerXml!BE:BE))</f>
        <v/>
      </c>
      <c r="I1415" s="68" t="str">
        <f aca="false">IF(AND($F1415="",$G1415="",$H1415=""), "", IF(SUM(F1415:H1415)-D1415 &lt; 0,0,SUM(F1415:H1415)-D1415))</f>
        <v/>
      </c>
    </row>
    <row r="1416" customFormat="false" ht="13.8" hidden="false" customHeight="true" outlineLevel="0" collapsed="false">
      <c r="A1416" s="71"/>
      <c r="B1416" s="72"/>
      <c r="C1416" s="71"/>
      <c r="D1416" s="67" t="str">
        <f aca="false">IF($B1416="", "",SUMIF(LerXml!B:B,Relatorio!B1416,LerXml!W:W))</f>
        <v/>
      </c>
      <c r="E1416" s="67" t="str">
        <f aca="false">IF($B1416="", "",SUMIF(LerXml!B:B,Relatorio!B1416,LerXml!AX:AX))</f>
        <v/>
      </c>
      <c r="F1416" s="68" t="str">
        <f aca="false">IF($B1416="", "",SUMIF(LerXml!B:B,Relatorio!B1416,LerXml!BA:BA))</f>
        <v/>
      </c>
      <c r="G1416" s="67" t="str">
        <f aca="false">IF($B1416="", "",SUMIF(LerXml!B:B,Relatorio!B1416,LerXml!BB:BB))</f>
        <v/>
      </c>
      <c r="H1416" s="67" t="str">
        <f aca="false">IF($B1416="", "",SUMIF(LerXml!B:B,Relatorio!B1416,LerXml!BE:BE))</f>
        <v/>
      </c>
      <c r="I1416" s="68" t="str">
        <f aca="false">IF(AND($F1416="",$G1416="",$H1416=""), "", IF(SUM(F1416:H1416)-D1416 &lt; 0,0,SUM(F1416:H1416)-D1416))</f>
        <v/>
      </c>
    </row>
    <row r="1417" customFormat="false" ht="13.8" hidden="false" customHeight="true" outlineLevel="0" collapsed="false">
      <c r="A1417" s="71"/>
      <c r="B1417" s="72"/>
      <c r="C1417" s="71"/>
      <c r="D1417" s="67" t="str">
        <f aca="false">IF($B1417="", "",SUMIF(LerXml!B:B,Relatorio!B1417,LerXml!W:W))</f>
        <v/>
      </c>
      <c r="E1417" s="67" t="str">
        <f aca="false">IF($B1417="", "",SUMIF(LerXml!B:B,Relatorio!B1417,LerXml!AX:AX))</f>
        <v/>
      </c>
      <c r="F1417" s="68" t="str">
        <f aca="false">IF($B1417="", "",SUMIF(LerXml!B:B,Relatorio!B1417,LerXml!BA:BA))</f>
        <v/>
      </c>
      <c r="G1417" s="67" t="str">
        <f aca="false">IF($B1417="", "",SUMIF(LerXml!B:B,Relatorio!B1417,LerXml!BB:BB))</f>
        <v/>
      </c>
      <c r="H1417" s="67" t="str">
        <f aca="false">IF($B1417="", "",SUMIF(LerXml!B:B,Relatorio!B1417,LerXml!BE:BE))</f>
        <v/>
      </c>
      <c r="I1417" s="68" t="str">
        <f aca="false">IF(AND($F1417="",$G1417="",$H1417=""), "", IF(SUM(F1417:H1417)-D1417 &lt; 0,0,SUM(F1417:H1417)-D1417))</f>
        <v/>
      </c>
    </row>
    <row r="1418" customFormat="false" ht="13.8" hidden="false" customHeight="true" outlineLevel="0" collapsed="false">
      <c r="A1418" s="71"/>
      <c r="B1418" s="72"/>
      <c r="C1418" s="71"/>
      <c r="D1418" s="67" t="str">
        <f aca="false">IF($B1418="", "",SUMIF(LerXml!B:B,Relatorio!B1418,LerXml!W:W))</f>
        <v/>
      </c>
      <c r="E1418" s="67" t="str">
        <f aca="false">IF($B1418="", "",SUMIF(LerXml!B:B,Relatorio!B1418,LerXml!AX:AX))</f>
        <v/>
      </c>
      <c r="F1418" s="68" t="str">
        <f aca="false">IF($B1418="", "",SUMIF(LerXml!B:B,Relatorio!B1418,LerXml!BA:BA))</f>
        <v/>
      </c>
      <c r="G1418" s="67" t="str">
        <f aca="false">IF($B1418="", "",SUMIF(LerXml!B:B,Relatorio!B1418,LerXml!BB:BB))</f>
        <v/>
      </c>
      <c r="H1418" s="67" t="str">
        <f aca="false">IF($B1418="", "",SUMIF(LerXml!B:B,Relatorio!B1418,LerXml!BE:BE))</f>
        <v/>
      </c>
      <c r="I1418" s="68" t="str">
        <f aca="false">IF(AND($F1418="",$G1418="",$H1418=""), "", IF(SUM(F1418:H1418)-D1418 &lt; 0,0,SUM(F1418:H1418)-D1418))</f>
        <v/>
      </c>
    </row>
    <row r="1419" customFormat="false" ht="13.8" hidden="false" customHeight="true" outlineLevel="0" collapsed="false">
      <c r="A1419" s="71"/>
      <c r="B1419" s="72"/>
      <c r="C1419" s="71"/>
      <c r="D1419" s="67" t="str">
        <f aca="false">IF($B1419="", "",SUMIF(LerXml!B:B,Relatorio!B1419,LerXml!W:W))</f>
        <v/>
      </c>
      <c r="E1419" s="67" t="str">
        <f aca="false">IF($B1419="", "",SUMIF(LerXml!B:B,Relatorio!B1419,LerXml!AX:AX))</f>
        <v/>
      </c>
      <c r="F1419" s="68" t="str">
        <f aca="false">IF($B1419="", "",SUMIF(LerXml!B:B,Relatorio!B1419,LerXml!BA:BA))</f>
        <v/>
      </c>
      <c r="G1419" s="67" t="str">
        <f aca="false">IF($B1419="", "",SUMIF(LerXml!B:B,Relatorio!B1419,LerXml!BB:BB))</f>
        <v/>
      </c>
      <c r="H1419" s="67" t="str">
        <f aca="false">IF($B1419="", "",SUMIF(LerXml!B:B,Relatorio!B1419,LerXml!BE:BE))</f>
        <v/>
      </c>
      <c r="I1419" s="68" t="str">
        <f aca="false">IF(AND($F1419="",$G1419="",$H1419=""), "", IF(SUM(F1419:H1419)-D1419 &lt; 0,0,SUM(F1419:H1419)-D1419))</f>
        <v/>
      </c>
    </row>
    <row r="1420" customFormat="false" ht="13.8" hidden="false" customHeight="true" outlineLevel="0" collapsed="false">
      <c r="A1420" s="71"/>
      <c r="B1420" s="72"/>
      <c r="C1420" s="71"/>
      <c r="D1420" s="67" t="str">
        <f aca="false">IF($B1420="", "",SUMIF(LerXml!B:B,Relatorio!B1420,LerXml!W:W))</f>
        <v/>
      </c>
      <c r="E1420" s="67" t="str">
        <f aca="false">IF($B1420="", "",SUMIF(LerXml!B:B,Relatorio!B1420,LerXml!AX:AX))</f>
        <v/>
      </c>
      <c r="F1420" s="68" t="str">
        <f aca="false">IF($B1420="", "",SUMIF(LerXml!B:B,Relatorio!B1420,LerXml!BA:BA))</f>
        <v/>
      </c>
      <c r="G1420" s="67" t="str">
        <f aca="false">IF($B1420="", "",SUMIF(LerXml!B:B,Relatorio!B1420,LerXml!BB:BB))</f>
        <v/>
      </c>
      <c r="H1420" s="67" t="str">
        <f aca="false">IF($B1420="", "",SUMIF(LerXml!B:B,Relatorio!B1420,LerXml!BE:BE))</f>
        <v/>
      </c>
      <c r="I1420" s="68" t="str">
        <f aca="false">IF(AND($F1420="",$G1420="",$H1420=""), "", IF(SUM(F1420:H1420)-D1420 &lt; 0,0,SUM(F1420:H1420)-D1420))</f>
        <v/>
      </c>
    </row>
    <row r="1421" customFormat="false" ht="13.8" hidden="false" customHeight="true" outlineLevel="0" collapsed="false">
      <c r="A1421" s="71"/>
      <c r="B1421" s="72"/>
      <c r="C1421" s="71"/>
      <c r="D1421" s="67" t="str">
        <f aca="false">IF($B1421="", "",SUMIF(LerXml!B:B,Relatorio!B1421,LerXml!W:W))</f>
        <v/>
      </c>
      <c r="E1421" s="67" t="str">
        <f aca="false">IF($B1421="", "",SUMIF(LerXml!B:B,Relatorio!B1421,LerXml!AX:AX))</f>
        <v/>
      </c>
      <c r="F1421" s="68" t="str">
        <f aca="false">IF($B1421="", "",SUMIF(LerXml!B:B,Relatorio!B1421,LerXml!BA:BA))</f>
        <v/>
      </c>
      <c r="G1421" s="67" t="str">
        <f aca="false">IF($B1421="", "",SUMIF(LerXml!B:B,Relatorio!B1421,LerXml!BB:BB))</f>
        <v/>
      </c>
      <c r="H1421" s="67" t="str">
        <f aca="false">IF($B1421="", "",SUMIF(LerXml!B:B,Relatorio!B1421,LerXml!BE:BE))</f>
        <v/>
      </c>
      <c r="I1421" s="68" t="str">
        <f aca="false">IF(AND($F1421="",$G1421="",$H1421=""), "", IF(SUM(F1421:H1421)-D1421 &lt; 0,0,SUM(F1421:H1421)-D1421))</f>
        <v/>
      </c>
    </row>
    <row r="1422" customFormat="false" ht="13.8" hidden="false" customHeight="true" outlineLevel="0" collapsed="false">
      <c r="A1422" s="71"/>
      <c r="B1422" s="72"/>
      <c r="C1422" s="71"/>
      <c r="D1422" s="67" t="str">
        <f aca="false">IF($B1422="", "",SUMIF(LerXml!B:B,Relatorio!B1422,LerXml!W:W))</f>
        <v/>
      </c>
      <c r="E1422" s="67" t="str">
        <f aca="false">IF($B1422="", "",SUMIF(LerXml!B:B,Relatorio!B1422,LerXml!AX:AX))</f>
        <v/>
      </c>
      <c r="F1422" s="68" t="str">
        <f aca="false">IF($B1422="", "",SUMIF(LerXml!B:B,Relatorio!B1422,LerXml!BA:BA))</f>
        <v/>
      </c>
      <c r="G1422" s="67" t="str">
        <f aca="false">IF($B1422="", "",SUMIF(LerXml!B:B,Relatorio!B1422,LerXml!BB:BB))</f>
        <v/>
      </c>
      <c r="H1422" s="67" t="str">
        <f aca="false">IF($B1422="", "",SUMIF(LerXml!B:B,Relatorio!B1422,LerXml!BE:BE))</f>
        <v/>
      </c>
      <c r="I1422" s="68" t="str">
        <f aca="false">IF(AND($F1422="",$G1422="",$H1422=""), "", IF(SUM(F1422:H1422)-D1422 &lt; 0,0,SUM(F1422:H1422)-D1422))</f>
        <v/>
      </c>
    </row>
    <row r="1423" customFormat="false" ht="13.8" hidden="false" customHeight="true" outlineLevel="0" collapsed="false">
      <c r="A1423" s="71"/>
      <c r="B1423" s="72"/>
      <c r="C1423" s="71"/>
      <c r="D1423" s="67" t="str">
        <f aca="false">IF($B1423="", "",SUMIF(LerXml!B:B,Relatorio!B1423,LerXml!W:W))</f>
        <v/>
      </c>
      <c r="E1423" s="67" t="str">
        <f aca="false">IF($B1423="", "",SUMIF(LerXml!B:B,Relatorio!B1423,LerXml!AX:AX))</f>
        <v/>
      </c>
      <c r="F1423" s="68" t="str">
        <f aca="false">IF($B1423="", "",SUMIF(LerXml!B:B,Relatorio!B1423,LerXml!BA:BA))</f>
        <v/>
      </c>
      <c r="G1423" s="67" t="str">
        <f aca="false">IF($B1423="", "",SUMIF(LerXml!B:B,Relatorio!B1423,LerXml!BB:BB))</f>
        <v/>
      </c>
      <c r="H1423" s="67" t="str">
        <f aca="false">IF($B1423="", "",SUMIF(LerXml!B:B,Relatorio!B1423,LerXml!BE:BE))</f>
        <v/>
      </c>
      <c r="I1423" s="68" t="str">
        <f aca="false">IF(AND($F1423="",$G1423="",$H1423=""), "", IF(SUM(F1423:H1423)-D1423 &lt; 0,0,SUM(F1423:H1423)-D1423))</f>
        <v/>
      </c>
    </row>
    <row r="1424" customFormat="false" ht="13.8" hidden="false" customHeight="true" outlineLevel="0" collapsed="false">
      <c r="A1424" s="71"/>
      <c r="B1424" s="72"/>
      <c r="C1424" s="71"/>
      <c r="D1424" s="67" t="str">
        <f aca="false">IF($B1424="", "",SUMIF(LerXml!B:B,Relatorio!B1424,LerXml!W:W))</f>
        <v/>
      </c>
      <c r="E1424" s="67" t="str">
        <f aca="false">IF($B1424="", "",SUMIF(LerXml!B:B,Relatorio!B1424,LerXml!AX:AX))</f>
        <v/>
      </c>
      <c r="F1424" s="68" t="str">
        <f aca="false">IF($B1424="", "",SUMIF(LerXml!B:B,Relatorio!B1424,LerXml!BA:BA))</f>
        <v/>
      </c>
      <c r="G1424" s="67" t="str">
        <f aca="false">IF($B1424="", "",SUMIF(LerXml!B:B,Relatorio!B1424,LerXml!BB:BB))</f>
        <v/>
      </c>
      <c r="H1424" s="67" t="str">
        <f aca="false">IF($B1424="", "",SUMIF(LerXml!B:B,Relatorio!B1424,LerXml!BE:BE))</f>
        <v/>
      </c>
      <c r="I1424" s="68" t="str">
        <f aca="false">IF(AND($F1424="",$G1424="",$H1424=""), "", IF(SUM(F1424:H1424)-D1424 &lt; 0,0,SUM(F1424:H1424)-D1424))</f>
        <v/>
      </c>
    </row>
    <row r="1425" customFormat="false" ht="13.8" hidden="false" customHeight="true" outlineLevel="0" collapsed="false">
      <c r="A1425" s="71"/>
      <c r="B1425" s="72"/>
      <c r="C1425" s="71"/>
      <c r="D1425" s="67" t="str">
        <f aca="false">IF($B1425="", "",SUMIF(LerXml!B:B,Relatorio!B1425,LerXml!W:W))</f>
        <v/>
      </c>
      <c r="E1425" s="67" t="str">
        <f aca="false">IF($B1425="", "",SUMIF(LerXml!B:B,Relatorio!B1425,LerXml!AX:AX))</f>
        <v/>
      </c>
      <c r="F1425" s="68" t="str">
        <f aca="false">IF($B1425="", "",SUMIF(LerXml!B:B,Relatorio!B1425,LerXml!BA:BA))</f>
        <v/>
      </c>
      <c r="G1425" s="67" t="str">
        <f aca="false">IF($B1425="", "",SUMIF(LerXml!B:B,Relatorio!B1425,LerXml!BB:BB))</f>
        <v/>
      </c>
      <c r="H1425" s="67" t="str">
        <f aca="false">IF($B1425="", "",SUMIF(LerXml!B:B,Relatorio!B1425,LerXml!BE:BE))</f>
        <v/>
      </c>
      <c r="I1425" s="68" t="str">
        <f aca="false">IF(AND($F1425="",$G1425="",$H1425=""), "", IF(SUM(F1425:H1425)-D1425 &lt; 0,0,SUM(F1425:H1425)-D1425))</f>
        <v/>
      </c>
    </row>
    <row r="1426" customFormat="false" ht="13.8" hidden="false" customHeight="true" outlineLevel="0" collapsed="false">
      <c r="A1426" s="71"/>
      <c r="B1426" s="72"/>
      <c r="C1426" s="71"/>
      <c r="D1426" s="67" t="str">
        <f aca="false">IF($B1426="", "",SUMIF(LerXml!B:B,Relatorio!B1426,LerXml!W:W))</f>
        <v/>
      </c>
      <c r="E1426" s="67" t="str">
        <f aca="false">IF($B1426="", "",SUMIF(LerXml!B:B,Relatorio!B1426,LerXml!AX:AX))</f>
        <v/>
      </c>
      <c r="F1426" s="68" t="str">
        <f aca="false">IF($B1426="", "",SUMIF(LerXml!B:B,Relatorio!B1426,LerXml!BA:BA))</f>
        <v/>
      </c>
      <c r="G1426" s="67" t="str">
        <f aca="false">IF($B1426="", "",SUMIF(LerXml!B:B,Relatorio!B1426,LerXml!BB:BB))</f>
        <v/>
      </c>
      <c r="H1426" s="67" t="str">
        <f aca="false">IF($B1426="", "",SUMIF(LerXml!B:B,Relatorio!B1426,LerXml!BE:BE))</f>
        <v/>
      </c>
      <c r="I1426" s="68" t="str">
        <f aca="false">IF(AND($F1426="",$G1426="",$H1426=""), "", IF(SUM(F1426:H1426)-D1426 &lt; 0,0,SUM(F1426:H1426)-D1426))</f>
        <v/>
      </c>
    </row>
    <row r="1427" customFormat="false" ht="13.8" hidden="false" customHeight="true" outlineLevel="0" collapsed="false">
      <c r="A1427" s="71"/>
      <c r="B1427" s="72"/>
      <c r="C1427" s="71"/>
      <c r="D1427" s="67" t="str">
        <f aca="false">IF($B1427="", "",SUMIF(LerXml!B:B,Relatorio!B1427,LerXml!W:W))</f>
        <v/>
      </c>
      <c r="E1427" s="67" t="str">
        <f aca="false">IF($B1427="", "",SUMIF(LerXml!B:B,Relatorio!B1427,LerXml!AX:AX))</f>
        <v/>
      </c>
      <c r="F1427" s="68" t="str">
        <f aca="false">IF($B1427="", "",SUMIF(LerXml!B:B,Relatorio!B1427,LerXml!BA:BA))</f>
        <v/>
      </c>
      <c r="G1427" s="67" t="str">
        <f aca="false">IF($B1427="", "",SUMIF(LerXml!B:B,Relatorio!B1427,LerXml!BB:BB))</f>
        <v/>
      </c>
      <c r="H1427" s="67" t="str">
        <f aca="false">IF($B1427="", "",SUMIF(LerXml!B:B,Relatorio!B1427,LerXml!BE:BE))</f>
        <v/>
      </c>
      <c r="I1427" s="68" t="str">
        <f aca="false">IF(AND($F1427="",$G1427="",$H1427=""), "", IF(SUM(F1427:H1427)-D1427 &lt; 0,0,SUM(F1427:H1427)-D1427))</f>
        <v/>
      </c>
    </row>
    <row r="1428" customFormat="false" ht="13.8" hidden="false" customHeight="true" outlineLevel="0" collapsed="false">
      <c r="A1428" s="71"/>
      <c r="B1428" s="72"/>
      <c r="C1428" s="71"/>
      <c r="D1428" s="67" t="str">
        <f aca="false">IF($B1428="", "",SUMIF(LerXml!B:B,Relatorio!B1428,LerXml!W:W))</f>
        <v/>
      </c>
      <c r="E1428" s="67" t="str">
        <f aca="false">IF($B1428="", "",SUMIF(LerXml!B:B,Relatorio!B1428,LerXml!AX:AX))</f>
        <v/>
      </c>
      <c r="F1428" s="68" t="str">
        <f aca="false">IF($B1428="", "",SUMIF(LerXml!B:B,Relatorio!B1428,LerXml!BA:BA))</f>
        <v/>
      </c>
      <c r="G1428" s="67" t="str">
        <f aca="false">IF($B1428="", "",SUMIF(LerXml!B:B,Relatorio!B1428,LerXml!BB:BB))</f>
        <v/>
      </c>
      <c r="H1428" s="67" t="str">
        <f aca="false">IF($B1428="", "",SUMIF(LerXml!B:B,Relatorio!B1428,LerXml!BE:BE))</f>
        <v/>
      </c>
      <c r="I1428" s="68" t="str">
        <f aca="false">IF(AND($F1428="",$G1428="",$H1428=""), "", IF(SUM(F1428:H1428)-D1428 &lt; 0,0,SUM(F1428:H1428)-D1428))</f>
        <v/>
      </c>
    </row>
    <row r="1429" customFormat="false" ht="13.8" hidden="false" customHeight="true" outlineLevel="0" collapsed="false">
      <c r="A1429" s="71"/>
      <c r="B1429" s="72"/>
      <c r="C1429" s="71"/>
      <c r="D1429" s="67" t="str">
        <f aca="false">IF($B1429="", "",SUMIF(LerXml!B:B,Relatorio!B1429,LerXml!W:W))</f>
        <v/>
      </c>
      <c r="E1429" s="67" t="str">
        <f aca="false">IF($B1429="", "",SUMIF(LerXml!B:B,Relatorio!B1429,LerXml!AX:AX))</f>
        <v/>
      </c>
      <c r="F1429" s="68" t="str">
        <f aca="false">IF($B1429="", "",SUMIF(LerXml!B:B,Relatorio!B1429,LerXml!BA:BA))</f>
        <v/>
      </c>
      <c r="G1429" s="67" t="str">
        <f aca="false">IF($B1429="", "",SUMIF(LerXml!B:B,Relatorio!B1429,LerXml!BB:BB))</f>
        <v/>
      </c>
      <c r="H1429" s="67" t="str">
        <f aca="false">IF($B1429="", "",SUMIF(LerXml!B:B,Relatorio!B1429,LerXml!BE:BE))</f>
        <v/>
      </c>
      <c r="I1429" s="68" t="str">
        <f aca="false">IF(AND($F1429="",$G1429="",$H1429=""), "", IF(SUM(F1429:H1429)-D1429 &lt; 0,0,SUM(F1429:H1429)-D1429))</f>
        <v/>
      </c>
    </row>
    <row r="1430" customFormat="false" ht="13.8" hidden="false" customHeight="true" outlineLevel="0" collapsed="false">
      <c r="A1430" s="71"/>
      <c r="B1430" s="72"/>
      <c r="C1430" s="71"/>
      <c r="D1430" s="67" t="str">
        <f aca="false">IF($B1430="", "",SUMIF(LerXml!B:B,Relatorio!B1430,LerXml!W:W))</f>
        <v/>
      </c>
      <c r="E1430" s="67" t="str">
        <f aca="false">IF($B1430="", "",SUMIF(LerXml!B:B,Relatorio!B1430,LerXml!AX:AX))</f>
        <v/>
      </c>
      <c r="F1430" s="68" t="str">
        <f aca="false">IF($B1430="", "",SUMIF(LerXml!B:B,Relatorio!B1430,LerXml!BA:BA))</f>
        <v/>
      </c>
      <c r="G1430" s="67" t="str">
        <f aca="false">IF($B1430="", "",SUMIF(LerXml!B:B,Relatorio!B1430,LerXml!BB:BB))</f>
        <v/>
      </c>
      <c r="H1430" s="67" t="str">
        <f aca="false">IF($B1430="", "",SUMIF(LerXml!B:B,Relatorio!B1430,LerXml!BE:BE))</f>
        <v/>
      </c>
      <c r="I1430" s="68" t="str">
        <f aca="false">IF(AND($F1430="",$G1430="",$H1430=""), "", IF(SUM(F1430:H1430)-D1430 &lt; 0,0,SUM(F1430:H1430)-D1430))</f>
        <v/>
      </c>
    </row>
    <row r="1431" customFormat="false" ht="13.8" hidden="false" customHeight="true" outlineLevel="0" collapsed="false">
      <c r="A1431" s="71"/>
      <c r="B1431" s="72"/>
      <c r="C1431" s="71"/>
      <c r="D1431" s="67" t="str">
        <f aca="false">IF($B1431="", "",SUMIF(LerXml!B:B,Relatorio!B1431,LerXml!W:W))</f>
        <v/>
      </c>
      <c r="E1431" s="67" t="str">
        <f aca="false">IF($B1431="", "",SUMIF(LerXml!B:B,Relatorio!B1431,LerXml!AX:AX))</f>
        <v/>
      </c>
      <c r="F1431" s="68" t="str">
        <f aca="false">IF($B1431="", "",SUMIF(LerXml!B:B,Relatorio!B1431,LerXml!BA:BA))</f>
        <v/>
      </c>
      <c r="G1431" s="67" t="str">
        <f aca="false">IF($B1431="", "",SUMIF(LerXml!B:B,Relatorio!B1431,LerXml!BB:BB))</f>
        <v/>
      </c>
      <c r="H1431" s="67" t="str">
        <f aca="false">IF($B1431="", "",SUMIF(LerXml!B:B,Relatorio!B1431,LerXml!BE:BE))</f>
        <v/>
      </c>
      <c r="I1431" s="68" t="str">
        <f aca="false">IF(AND($F1431="",$G1431="",$H1431=""), "", IF(SUM(F1431:H1431)-D1431 &lt; 0,0,SUM(F1431:H1431)-D1431))</f>
        <v/>
      </c>
    </row>
    <row r="1432" customFormat="false" ht="13.8" hidden="false" customHeight="true" outlineLevel="0" collapsed="false">
      <c r="A1432" s="71"/>
      <c r="B1432" s="72"/>
      <c r="C1432" s="71"/>
      <c r="D1432" s="67" t="str">
        <f aca="false">IF($B1432="", "",SUMIF(LerXml!B:B,Relatorio!B1432,LerXml!W:W))</f>
        <v/>
      </c>
      <c r="E1432" s="67" t="str">
        <f aca="false">IF($B1432="", "",SUMIF(LerXml!B:B,Relatorio!B1432,LerXml!AX:AX))</f>
        <v/>
      </c>
      <c r="F1432" s="68" t="str">
        <f aca="false">IF($B1432="", "",SUMIF(LerXml!B:B,Relatorio!B1432,LerXml!BA:BA))</f>
        <v/>
      </c>
      <c r="G1432" s="67" t="str">
        <f aca="false">IF($B1432="", "",SUMIF(LerXml!B:B,Relatorio!B1432,LerXml!BB:BB))</f>
        <v/>
      </c>
      <c r="H1432" s="67" t="str">
        <f aca="false">IF($B1432="", "",SUMIF(LerXml!B:B,Relatorio!B1432,LerXml!BE:BE))</f>
        <v/>
      </c>
      <c r="I1432" s="68" t="str">
        <f aca="false">IF(AND($F1432="",$G1432="",$H1432=""), "", IF(SUM(F1432:H1432)-D1432 &lt; 0,0,SUM(F1432:H1432)-D1432))</f>
        <v/>
      </c>
    </row>
    <row r="1433" customFormat="false" ht="13.8" hidden="false" customHeight="true" outlineLevel="0" collapsed="false">
      <c r="A1433" s="71"/>
      <c r="B1433" s="72"/>
      <c r="C1433" s="71"/>
      <c r="D1433" s="67" t="str">
        <f aca="false">IF($B1433="", "",SUMIF(LerXml!B:B,Relatorio!B1433,LerXml!W:W))</f>
        <v/>
      </c>
      <c r="E1433" s="67" t="str">
        <f aca="false">IF($B1433="", "",SUMIF(LerXml!B:B,Relatorio!B1433,LerXml!AX:AX))</f>
        <v/>
      </c>
      <c r="F1433" s="68" t="str">
        <f aca="false">IF($B1433="", "",SUMIF(LerXml!B:B,Relatorio!B1433,LerXml!BA:BA))</f>
        <v/>
      </c>
      <c r="G1433" s="67" t="str">
        <f aca="false">IF($B1433="", "",SUMIF(LerXml!B:B,Relatorio!B1433,LerXml!BB:BB))</f>
        <v/>
      </c>
      <c r="H1433" s="67" t="str">
        <f aca="false">IF($B1433="", "",SUMIF(LerXml!B:B,Relatorio!B1433,LerXml!BE:BE))</f>
        <v/>
      </c>
      <c r="I1433" s="68" t="str">
        <f aca="false">IF(AND($F1433="",$G1433="",$H1433=""), "", IF(SUM(F1433:H1433)-D1433 &lt; 0,0,SUM(F1433:H1433)-D1433))</f>
        <v/>
      </c>
    </row>
    <row r="1434" customFormat="false" ht="13.8" hidden="false" customHeight="true" outlineLevel="0" collapsed="false">
      <c r="A1434" s="71"/>
      <c r="B1434" s="72"/>
      <c r="C1434" s="71"/>
      <c r="D1434" s="67" t="str">
        <f aca="false">IF($B1434="", "",SUMIF(LerXml!B:B,Relatorio!B1434,LerXml!W:W))</f>
        <v/>
      </c>
      <c r="E1434" s="67" t="str">
        <f aca="false">IF($B1434="", "",SUMIF(LerXml!B:B,Relatorio!B1434,LerXml!AX:AX))</f>
        <v/>
      </c>
      <c r="F1434" s="68" t="str">
        <f aca="false">IF($B1434="", "",SUMIF(LerXml!B:B,Relatorio!B1434,LerXml!BA:BA))</f>
        <v/>
      </c>
      <c r="G1434" s="67" t="str">
        <f aca="false">IF($B1434="", "",SUMIF(LerXml!B:B,Relatorio!B1434,LerXml!BB:BB))</f>
        <v/>
      </c>
      <c r="H1434" s="67" t="str">
        <f aca="false">IF($B1434="", "",SUMIF(LerXml!B:B,Relatorio!B1434,LerXml!BE:BE))</f>
        <v/>
      </c>
      <c r="I1434" s="68" t="str">
        <f aca="false">IF(AND($F1434="",$G1434="",$H1434=""), "", IF(SUM(F1434:H1434)-D1434 &lt; 0,0,SUM(F1434:H1434)-D1434))</f>
        <v/>
      </c>
    </row>
    <row r="1435" customFormat="false" ht="13.8" hidden="false" customHeight="true" outlineLevel="0" collapsed="false">
      <c r="A1435" s="71"/>
      <c r="B1435" s="72"/>
      <c r="C1435" s="71"/>
      <c r="D1435" s="67" t="str">
        <f aca="false">IF($B1435="", "",SUMIF(LerXml!B:B,Relatorio!B1435,LerXml!W:W))</f>
        <v/>
      </c>
      <c r="E1435" s="67" t="str">
        <f aca="false">IF($B1435="", "",SUMIF(LerXml!B:B,Relatorio!B1435,LerXml!AX:AX))</f>
        <v/>
      </c>
      <c r="F1435" s="68" t="str">
        <f aca="false">IF($B1435="", "",SUMIF(LerXml!B:B,Relatorio!B1435,LerXml!BA:BA))</f>
        <v/>
      </c>
      <c r="G1435" s="67" t="str">
        <f aca="false">IF($B1435="", "",SUMIF(LerXml!B:B,Relatorio!B1435,LerXml!BB:BB))</f>
        <v/>
      </c>
      <c r="H1435" s="67" t="str">
        <f aca="false">IF($B1435="", "",SUMIF(LerXml!B:B,Relatorio!B1435,LerXml!BE:BE))</f>
        <v/>
      </c>
      <c r="I1435" s="68" t="str">
        <f aca="false">IF(AND($F1435="",$G1435="",$H1435=""), "", IF(SUM(F1435:H1435)-D1435 &lt; 0,0,SUM(F1435:H1435)-D1435))</f>
        <v/>
      </c>
    </row>
    <row r="1436" customFormat="false" ht="13.8" hidden="false" customHeight="true" outlineLevel="0" collapsed="false">
      <c r="A1436" s="71"/>
      <c r="B1436" s="72"/>
      <c r="C1436" s="71"/>
      <c r="D1436" s="67" t="str">
        <f aca="false">IF($B1436="", "",SUMIF(LerXml!B:B,Relatorio!B1436,LerXml!W:W))</f>
        <v/>
      </c>
      <c r="E1436" s="67" t="str">
        <f aca="false">IF($B1436="", "",SUMIF(LerXml!B:B,Relatorio!B1436,LerXml!AX:AX))</f>
        <v/>
      </c>
      <c r="F1436" s="68" t="str">
        <f aca="false">IF($B1436="", "",SUMIF(LerXml!B:B,Relatorio!B1436,LerXml!BA:BA))</f>
        <v/>
      </c>
      <c r="G1436" s="67" t="str">
        <f aca="false">IF($B1436="", "",SUMIF(LerXml!B:B,Relatorio!B1436,LerXml!BB:BB))</f>
        <v/>
      </c>
      <c r="H1436" s="67" t="str">
        <f aca="false">IF($B1436="", "",SUMIF(LerXml!B:B,Relatorio!B1436,LerXml!BE:BE))</f>
        <v/>
      </c>
      <c r="I1436" s="68" t="str">
        <f aca="false">IF(AND($F1436="",$G1436="",$H1436=""), "", IF(SUM(F1436:H1436)-D1436 &lt; 0,0,SUM(F1436:H1436)-D1436))</f>
        <v/>
      </c>
    </row>
    <row r="1437" customFormat="false" ht="13.8" hidden="false" customHeight="true" outlineLevel="0" collapsed="false">
      <c r="A1437" s="71"/>
      <c r="B1437" s="72"/>
      <c r="C1437" s="71"/>
      <c r="D1437" s="67" t="str">
        <f aca="false">IF($B1437="", "",SUMIF(LerXml!B:B,Relatorio!B1437,LerXml!W:W))</f>
        <v/>
      </c>
      <c r="E1437" s="67" t="str">
        <f aca="false">IF($B1437="", "",SUMIF(LerXml!B:B,Relatorio!B1437,LerXml!AX:AX))</f>
        <v/>
      </c>
      <c r="F1437" s="68" t="str">
        <f aca="false">IF($B1437="", "",SUMIF(LerXml!B:B,Relatorio!B1437,LerXml!BA:BA))</f>
        <v/>
      </c>
      <c r="G1437" s="67" t="str">
        <f aca="false">IF($B1437="", "",SUMIF(LerXml!B:B,Relatorio!B1437,LerXml!BB:BB))</f>
        <v/>
      </c>
      <c r="H1437" s="67" t="str">
        <f aca="false">IF($B1437="", "",SUMIF(LerXml!B:B,Relatorio!B1437,LerXml!BE:BE))</f>
        <v/>
      </c>
      <c r="I1437" s="68" t="str">
        <f aca="false">IF(AND($F1437="",$G1437="",$H1437=""), "", IF(SUM(F1437:H1437)-D1437 &lt; 0,0,SUM(F1437:H1437)-D1437))</f>
        <v/>
      </c>
    </row>
    <row r="1438" customFormat="false" ht="13.8" hidden="false" customHeight="true" outlineLevel="0" collapsed="false">
      <c r="A1438" s="71"/>
      <c r="B1438" s="72"/>
      <c r="C1438" s="71"/>
      <c r="D1438" s="67" t="str">
        <f aca="false">IF($B1438="", "",SUMIF(LerXml!B:B,Relatorio!B1438,LerXml!W:W))</f>
        <v/>
      </c>
      <c r="E1438" s="67" t="str">
        <f aca="false">IF($B1438="", "",SUMIF(LerXml!B:B,Relatorio!B1438,LerXml!AX:AX))</f>
        <v/>
      </c>
      <c r="F1438" s="68" t="str">
        <f aca="false">IF($B1438="", "",SUMIF(LerXml!B:B,Relatorio!B1438,LerXml!BA:BA))</f>
        <v/>
      </c>
      <c r="G1438" s="67" t="str">
        <f aca="false">IF($B1438="", "",SUMIF(LerXml!B:B,Relatorio!B1438,LerXml!BB:BB))</f>
        <v/>
      </c>
      <c r="H1438" s="67" t="str">
        <f aca="false">IF($B1438="", "",SUMIF(LerXml!B:B,Relatorio!B1438,LerXml!BE:BE))</f>
        <v/>
      </c>
      <c r="I1438" s="68" t="str">
        <f aca="false">IF(AND($F1438="",$G1438="",$H1438=""), "", IF(SUM(F1438:H1438)-D1438 &lt; 0,0,SUM(F1438:H1438)-D1438))</f>
        <v/>
      </c>
    </row>
    <row r="1439" customFormat="false" ht="13.8" hidden="false" customHeight="true" outlineLevel="0" collapsed="false">
      <c r="A1439" s="71"/>
      <c r="B1439" s="72"/>
      <c r="C1439" s="71"/>
      <c r="D1439" s="67" t="str">
        <f aca="false">IF($B1439="", "",SUMIF(LerXml!B:B,Relatorio!B1439,LerXml!W:W))</f>
        <v/>
      </c>
      <c r="E1439" s="67" t="str">
        <f aca="false">IF($B1439="", "",SUMIF(LerXml!B:B,Relatorio!B1439,LerXml!AX:AX))</f>
        <v/>
      </c>
      <c r="F1439" s="68" t="str">
        <f aca="false">IF($B1439="", "",SUMIF(LerXml!B:B,Relatorio!B1439,LerXml!BA:BA))</f>
        <v/>
      </c>
      <c r="G1439" s="67" t="str">
        <f aca="false">IF($B1439="", "",SUMIF(LerXml!B:B,Relatorio!B1439,LerXml!BB:BB))</f>
        <v/>
      </c>
      <c r="H1439" s="67" t="str">
        <f aca="false">IF($B1439="", "",SUMIF(LerXml!B:B,Relatorio!B1439,LerXml!BE:BE))</f>
        <v/>
      </c>
      <c r="I1439" s="68" t="str">
        <f aca="false">IF(AND($F1439="",$G1439="",$H1439=""), "", IF(SUM(F1439:H1439)-D1439 &lt; 0,0,SUM(F1439:H1439)-D1439))</f>
        <v/>
      </c>
    </row>
    <row r="1440" customFormat="false" ht="13.8" hidden="false" customHeight="true" outlineLevel="0" collapsed="false">
      <c r="A1440" s="71"/>
      <c r="B1440" s="72"/>
      <c r="C1440" s="71"/>
      <c r="D1440" s="67" t="str">
        <f aca="false">IF($B1440="", "",SUMIF(LerXml!B:B,Relatorio!B1440,LerXml!W:W))</f>
        <v/>
      </c>
      <c r="E1440" s="67" t="str">
        <f aca="false">IF($B1440="", "",SUMIF(LerXml!B:B,Relatorio!B1440,LerXml!AX:AX))</f>
        <v/>
      </c>
      <c r="F1440" s="68" t="str">
        <f aca="false">IF($B1440="", "",SUMIF(LerXml!B:B,Relatorio!B1440,LerXml!BA:BA))</f>
        <v/>
      </c>
      <c r="G1440" s="67" t="str">
        <f aca="false">IF($B1440="", "",SUMIF(LerXml!B:B,Relatorio!B1440,LerXml!BB:BB))</f>
        <v/>
      </c>
      <c r="H1440" s="67" t="str">
        <f aca="false">IF($B1440="", "",SUMIF(LerXml!B:B,Relatorio!B1440,LerXml!BE:BE))</f>
        <v/>
      </c>
      <c r="I1440" s="68" t="str">
        <f aca="false">IF(AND($F1440="",$G1440="",$H1440=""), "", IF(SUM(F1440:H1440)-D1440 &lt; 0,0,SUM(F1440:H1440)-D1440))</f>
        <v/>
      </c>
    </row>
    <row r="1441" customFormat="false" ht="13.8" hidden="false" customHeight="true" outlineLevel="0" collapsed="false">
      <c r="A1441" s="71"/>
      <c r="B1441" s="72"/>
      <c r="C1441" s="71"/>
      <c r="D1441" s="67" t="str">
        <f aca="false">IF($B1441="", "",SUMIF(LerXml!B:B,Relatorio!B1441,LerXml!W:W))</f>
        <v/>
      </c>
      <c r="E1441" s="67" t="str">
        <f aca="false">IF($B1441="", "",SUMIF(LerXml!B:B,Relatorio!B1441,LerXml!AX:AX))</f>
        <v/>
      </c>
      <c r="F1441" s="68" t="str">
        <f aca="false">IF($B1441="", "",SUMIF(LerXml!B:B,Relatorio!B1441,LerXml!BA:BA))</f>
        <v/>
      </c>
      <c r="G1441" s="67" t="str">
        <f aca="false">IF($B1441="", "",SUMIF(LerXml!B:B,Relatorio!B1441,LerXml!BB:BB))</f>
        <v/>
      </c>
      <c r="H1441" s="67" t="str">
        <f aca="false">IF($B1441="", "",SUMIF(LerXml!B:B,Relatorio!B1441,LerXml!BE:BE))</f>
        <v/>
      </c>
      <c r="I1441" s="68" t="str">
        <f aca="false">IF(AND($F1441="",$G1441="",$H1441=""), "", IF(SUM(F1441:H1441)-D1441 &lt; 0,0,SUM(F1441:H1441)-D1441))</f>
        <v/>
      </c>
    </row>
    <row r="1442" customFormat="false" ht="13.8" hidden="false" customHeight="true" outlineLevel="0" collapsed="false">
      <c r="A1442" s="71"/>
      <c r="B1442" s="72"/>
      <c r="C1442" s="71"/>
      <c r="D1442" s="67" t="str">
        <f aca="false">IF($B1442="", "",SUMIF(LerXml!B:B,Relatorio!B1442,LerXml!W:W))</f>
        <v/>
      </c>
      <c r="E1442" s="67" t="str">
        <f aca="false">IF($B1442="", "",SUMIF(LerXml!B:B,Relatorio!B1442,LerXml!AX:AX))</f>
        <v/>
      </c>
      <c r="F1442" s="68" t="str">
        <f aca="false">IF($B1442="", "",SUMIF(LerXml!B:B,Relatorio!B1442,LerXml!BA:BA))</f>
        <v/>
      </c>
      <c r="G1442" s="67" t="str">
        <f aca="false">IF($B1442="", "",SUMIF(LerXml!B:B,Relatorio!B1442,LerXml!BB:BB))</f>
        <v/>
      </c>
      <c r="H1442" s="67" t="str">
        <f aca="false">IF($B1442="", "",SUMIF(LerXml!B:B,Relatorio!B1442,LerXml!BE:BE))</f>
        <v/>
      </c>
      <c r="I1442" s="68" t="str">
        <f aca="false">IF(AND($F1442="",$G1442="",$H1442=""), "", IF(SUM(F1442:H1442)-D1442 &lt; 0,0,SUM(F1442:H1442)-D1442))</f>
        <v/>
      </c>
    </row>
    <row r="1443" customFormat="false" ht="13.8" hidden="false" customHeight="true" outlineLevel="0" collapsed="false">
      <c r="A1443" s="71"/>
      <c r="B1443" s="72"/>
      <c r="C1443" s="71"/>
      <c r="D1443" s="67" t="str">
        <f aca="false">IF($B1443="", "",SUMIF(LerXml!B:B,Relatorio!B1443,LerXml!W:W))</f>
        <v/>
      </c>
      <c r="E1443" s="67" t="str">
        <f aca="false">IF($B1443="", "",SUMIF(LerXml!B:B,Relatorio!B1443,LerXml!AX:AX))</f>
        <v/>
      </c>
      <c r="F1443" s="68" t="str">
        <f aca="false">IF($B1443="", "",SUMIF(LerXml!B:B,Relatorio!B1443,LerXml!BA:BA))</f>
        <v/>
      </c>
      <c r="G1443" s="67" t="str">
        <f aca="false">IF($B1443="", "",SUMIF(LerXml!B:B,Relatorio!B1443,LerXml!BB:BB))</f>
        <v/>
      </c>
      <c r="H1443" s="67" t="str">
        <f aca="false">IF($B1443="", "",SUMIF(LerXml!B:B,Relatorio!B1443,LerXml!BE:BE))</f>
        <v/>
      </c>
      <c r="I1443" s="68" t="str">
        <f aca="false">IF(AND($F1443="",$G1443="",$H1443=""), "", IF(SUM(F1443:H1443)-D1443 &lt; 0,0,SUM(F1443:H1443)-D1443))</f>
        <v/>
      </c>
    </row>
    <row r="1444" customFormat="false" ht="13.8" hidden="false" customHeight="true" outlineLevel="0" collapsed="false">
      <c r="A1444" s="71"/>
      <c r="B1444" s="72"/>
      <c r="C1444" s="71"/>
      <c r="D1444" s="67" t="str">
        <f aca="false">IF($B1444="", "",SUMIF(LerXml!B:B,Relatorio!B1444,LerXml!W:W))</f>
        <v/>
      </c>
      <c r="E1444" s="67" t="str">
        <f aca="false">IF($B1444="", "",SUMIF(LerXml!B:B,Relatorio!B1444,LerXml!AX:AX))</f>
        <v/>
      </c>
      <c r="F1444" s="68" t="str">
        <f aca="false">IF($B1444="", "",SUMIF(LerXml!B:B,Relatorio!B1444,LerXml!BA:BA))</f>
        <v/>
      </c>
      <c r="G1444" s="67" t="str">
        <f aca="false">IF($B1444="", "",SUMIF(LerXml!B:B,Relatorio!B1444,LerXml!BB:BB))</f>
        <v/>
      </c>
      <c r="H1444" s="67" t="str">
        <f aca="false">IF($B1444="", "",SUMIF(LerXml!B:B,Relatorio!B1444,LerXml!BE:BE))</f>
        <v/>
      </c>
      <c r="I1444" s="68" t="str">
        <f aca="false">IF(AND($F1444="",$G1444="",$H1444=""), "", IF(SUM(F1444:H1444)-D1444 &lt; 0,0,SUM(F1444:H1444)-D1444))</f>
        <v/>
      </c>
    </row>
    <row r="1445" customFormat="false" ht="13.8" hidden="false" customHeight="true" outlineLevel="0" collapsed="false">
      <c r="A1445" s="71"/>
      <c r="B1445" s="72"/>
      <c r="C1445" s="71"/>
      <c r="D1445" s="67" t="str">
        <f aca="false">IF($B1445="", "",SUMIF(LerXml!B:B,Relatorio!B1445,LerXml!W:W))</f>
        <v/>
      </c>
      <c r="E1445" s="67" t="str">
        <f aca="false">IF($B1445="", "",SUMIF(LerXml!B:B,Relatorio!B1445,LerXml!AX:AX))</f>
        <v/>
      </c>
      <c r="F1445" s="68" t="str">
        <f aca="false">IF($B1445="", "",SUMIF(LerXml!B:B,Relatorio!B1445,LerXml!BA:BA))</f>
        <v/>
      </c>
      <c r="G1445" s="67" t="str">
        <f aca="false">IF($B1445="", "",SUMIF(LerXml!B:B,Relatorio!B1445,LerXml!BB:BB))</f>
        <v/>
      </c>
      <c r="H1445" s="67" t="str">
        <f aca="false">IF($B1445="", "",SUMIF(LerXml!B:B,Relatorio!B1445,LerXml!BE:BE))</f>
        <v/>
      </c>
      <c r="I1445" s="68" t="str">
        <f aca="false">IF(AND($F1445="",$G1445="",$H1445=""), "", IF(SUM(F1445:H1445)-D1445 &lt; 0,0,SUM(F1445:H1445)-D1445))</f>
        <v/>
      </c>
    </row>
    <row r="1446" customFormat="false" ht="13.8" hidden="false" customHeight="true" outlineLevel="0" collapsed="false">
      <c r="A1446" s="71"/>
      <c r="B1446" s="72"/>
      <c r="C1446" s="71"/>
      <c r="D1446" s="67" t="str">
        <f aca="false">IF($B1446="", "",SUMIF(LerXml!B:B,Relatorio!B1446,LerXml!W:W))</f>
        <v/>
      </c>
      <c r="E1446" s="67" t="str">
        <f aca="false">IF($B1446="", "",SUMIF(LerXml!B:B,Relatorio!B1446,LerXml!AX:AX))</f>
        <v/>
      </c>
      <c r="F1446" s="68" t="str">
        <f aca="false">IF($B1446="", "",SUMIF(LerXml!B:B,Relatorio!B1446,LerXml!BA:BA))</f>
        <v/>
      </c>
      <c r="G1446" s="67" t="str">
        <f aca="false">IF($B1446="", "",SUMIF(LerXml!B:B,Relatorio!B1446,LerXml!BB:BB))</f>
        <v/>
      </c>
      <c r="H1446" s="67" t="str">
        <f aca="false">IF($B1446="", "",SUMIF(LerXml!B:B,Relatorio!B1446,LerXml!BE:BE))</f>
        <v/>
      </c>
      <c r="I1446" s="68" t="str">
        <f aca="false">IF(AND($F1446="",$G1446="",$H1446=""), "", IF(SUM(F1446:H1446)-D1446 &lt; 0,0,SUM(F1446:H1446)-D1446))</f>
        <v/>
      </c>
    </row>
    <row r="1447" customFormat="false" ht="13.8" hidden="false" customHeight="true" outlineLevel="0" collapsed="false">
      <c r="A1447" s="71"/>
      <c r="B1447" s="72"/>
      <c r="C1447" s="71"/>
      <c r="D1447" s="67" t="str">
        <f aca="false">IF($B1447="", "",SUMIF(LerXml!B:B,Relatorio!B1447,LerXml!W:W))</f>
        <v/>
      </c>
      <c r="E1447" s="67" t="str">
        <f aca="false">IF($B1447="", "",SUMIF(LerXml!B:B,Relatorio!B1447,LerXml!AX:AX))</f>
        <v/>
      </c>
      <c r="F1447" s="68" t="str">
        <f aca="false">IF($B1447="", "",SUMIF(LerXml!B:B,Relatorio!B1447,LerXml!BA:BA))</f>
        <v/>
      </c>
      <c r="G1447" s="67" t="str">
        <f aca="false">IF($B1447="", "",SUMIF(LerXml!B:B,Relatorio!B1447,LerXml!BB:BB))</f>
        <v/>
      </c>
      <c r="H1447" s="67" t="str">
        <f aca="false">IF($B1447="", "",SUMIF(LerXml!B:B,Relatorio!B1447,LerXml!BE:BE))</f>
        <v/>
      </c>
      <c r="I1447" s="68" t="str">
        <f aca="false">IF(AND($F1447="",$G1447="",$H1447=""), "", IF(SUM(F1447:H1447)-D1447 &lt; 0,0,SUM(F1447:H1447)-D1447))</f>
        <v/>
      </c>
    </row>
    <row r="1448" customFormat="false" ht="13.8" hidden="false" customHeight="true" outlineLevel="0" collapsed="false">
      <c r="A1448" s="71"/>
      <c r="B1448" s="72"/>
      <c r="C1448" s="71"/>
      <c r="D1448" s="67" t="str">
        <f aca="false">IF($B1448="", "",SUMIF(LerXml!B:B,Relatorio!B1448,LerXml!W:W))</f>
        <v/>
      </c>
      <c r="E1448" s="67" t="str">
        <f aca="false">IF($B1448="", "",SUMIF(LerXml!B:B,Relatorio!B1448,LerXml!AX:AX))</f>
        <v/>
      </c>
      <c r="F1448" s="68" t="str">
        <f aca="false">IF($B1448="", "",SUMIF(LerXml!B:B,Relatorio!B1448,LerXml!BA:BA))</f>
        <v/>
      </c>
      <c r="G1448" s="67" t="str">
        <f aca="false">IF($B1448="", "",SUMIF(LerXml!B:B,Relatorio!B1448,LerXml!BB:BB))</f>
        <v/>
      </c>
      <c r="H1448" s="67" t="str">
        <f aca="false">IF($B1448="", "",SUMIF(LerXml!B:B,Relatorio!B1448,LerXml!BE:BE))</f>
        <v/>
      </c>
      <c r="I1448" s="68" t="str">
        <f aca="false">IF(AND($F1448="",$G1448="",$H1448=""), "", IF(SUM(F1448:H1448)-D1448 &lt; 0,0,SUM(F1448:H1448)-D1448))</f>
        <v/>
      </c>
    </row>
    <row r="1449" customFormat="false" ht="13.8" hidden="false" customHeight="true" outlineLevel="0" collapsed="false">
      <c r="A1449" s="71"/>
      <c r="B1449" s="72"/>
      <c r="C1449" s="71"/>
      <c r="D1449" s="67" t="str">
        <f aca="false">IF($B1449="", "",SUMIF(LerXml!B:B,Relatorio!B1449,LerXml!W:W))</f>
        <v/>
      </c>
      <c r="E1449" s="67" t="str">
        <f aca="false">IF($B1449="", "",SUMIF(LerXml!B:B,Relatorio!B1449,LerXml!AX:AX))</f>
        <v/>
      </c>
      <c r="F1449" s="68" t="str">
        <f aca="false">IF($B1449="", "",SUMIF(LerXml!B:B,Relatorio!B1449,LerXml!BA:BA))</f>
        <v/>
      </c>
      <c r="G1449" s="67" t="str">
        <f aca="false">IF($B1449="", "",SUMIF(LerXml!B:B,Relatorio!B1449,LerXml!BB:BB))</f>
        <v/>
      </c>
      <c r="H1449" s="67" t="str">
        <f aca="false">IF($B1449="", "",SUMIF(LerXml!B:B,Relatorio!B1449,LerXml!BE:BE))</f>
        <v/>
      </c>
      <c r="I1449" s="68" t="str">
        <f aca="false">IF(AND($F1449="",$G1449="",$H1449=""), "", IF(SUM(F1449:H1449)-D1449 &lt; 0,0,SUM(F1449:H1449)-D1449))</f>
        <v/>
      </c>
    </row>
    <row r="1450" customFormat="false" ht="13.8" hidden="false" customHeight="true" outlineLevel="0" collapsed="false">
      <c r="A1450" s="71"/>
      <c r="B1450" s="72"/>
      <c r="C1450" s="71"/>
      <c r="D1450" s="67" t="str">
        <f aca="false">IF($B1450="", "",SUMIF(LerXml!B:B,Relatorio!B1450,LerXml!W:W))</f>
        <v/>
      </c>
      <c r="E1450" s="67" t="str">
        <f aca="false">IF($B1450="", "",SUMIF(LerXml!B:B,Relatorio!B1450,LerXml!AX:AX))</f>
        <v/>
      </c>
      <c r="F1450" s="68" t="str">
        <f aca="false">IF($B1450="", "",SUMIF(LerXml!B:B,Relatorio!B1450,LerXml!BA:BA))</f>
        <v/>
      </c>
      <c r="G1450" s="67" t="str">
        <f aca="false">IF($B1450="", "",SUMIF(LerXml!B:B,Relatorio!B1450,LerXml!BB:BB))</f>
        <v/>
      </c>
      <c r="H1450" s="67" t="str">
        <f aca="false">IF($B1450="", "",SUMIF(LerXml!B:B,Relatorio!B1450,LerXml!BE:BE))</f>
        <v/>
      </c>
      <c r="I1450" s="68" t="str">
        <f aca="false">IF(AND($F1450="",$G1450="",$H1450=""), "", IF(SUM(F1450:H1450)-D1450 &lt; 0,0,SUM(F1450:H1450)-D1450))</f>
        <v/>
      </c>
    </row>
    <row r="1451" customFormat="false" ht="13.8" hidden="false" customHeight="true" outlineLevel="0" collapsed="false">
      <c r="A1451" s="71"/>
      <c r="B1451" s="72"/>
      <c r="C1451" s="71"/>
      <c r="D1451" s="67" t="str">
        <f aca="false">IF($B1451="", "",SUMIF(LerXml!B:B,Relatorio!B1451,LerXml!W:W))</f>
        <v/>
      </c>
      <c r="E1451" s="67" t="str">
        <f aca="false">IF($B1451="", "",SUMIF(LerXml!B:B,Relatorio!B1451,LerXml!AX:AX))</f>
        <v/>
      </c>
      <c r="F1451" s="68" t="str">
        <f aca="false">IF($B1451="", "",SUMIF(LerXml!B:B,Relatorio!B1451,LerXml!BA:BA))</f>
        <v/>
      </c>
      <c r="G1451" s="67" t="str">
        <f aca="false">IF($B1451="", "",SUMIF(LerXml!B:B,Relatorio!B1451,LerXml!BB:BB))</f>
        <v/>
      </c>
      <c r="H1451" s="67" t="str">
        <f aca="false">IF($B1451="", "",SUMIF(LerXml!B:B,Relatorio!B1451,LerXml!BE:BE))</f>
        <v/>
      </c>
      <c r="I1451" s="68" t="str">
        <f aca="false">IF(AND($F1451="",$G1451="",$H1451=""), "", IF(SUM(F1451:H1451)-D1451 &lt; 0,0,SUM(F1451:H1451)-D1451))</f>
        <v/>
      </c>
    </row>
    <row r="1452" customFormat="false" ht="13.8" hidden="false" customHeight="true" outlineLevel="0" collapsed="false">
      <c r="A1452" s="71"/>
      <c r="B1452" s="72"/>
      <c r="C1452" s="71"/>
      <c r="D1452" s="67" t="str">
        <f aca="false">IF($B1452="", "",SUMIF(LerXml!B:B,Relatorio!B1452,LerXml!W:W))</f>
        <v/>
      </c>
      <c r="E1452" s="67" t="str">
        <f aca="false">IF($B1452="", "",SUMIF(LerXml!B:B,Relatorio!B1452,LerXml!AX:AX))</f>
        <v/>
      </c>
      <c r="F1452" s="68" t="str">
        <f aca="false">IF($B1452="", "",SUMIF(LerXml!B:B,Relatorio!B1452,LerXml!BA:BA))</f>
        <v/>
      </c>
      <c r="G1452" s="67" t="str">
        <f aca="false">IF($B1452="", "",SUMIF(LerXml!B:B,Relatorio!B1452,LerXml!BB:BB))</f>
        <v/>
      </c>
      <c r="H1452" s="67" t="str">
        <f aca="false">IF($B1452="", "",SUMIF(LerXml!B:B,Relatorio!B1452,LerXml!BE:BE))</f>
        <v/>
      </c>
      <c r="I1452" s="68" t="str">
        <f aca="false">IF(AND($F1452="",$G1452="",$H1452=""), "", IF(SUM(F1452:H1452)-D1452 &lt; 0,0,SUM(F1452:H1452)-D1452))</f>
        <v/>
      </c>
    </row>
    <row r="1453" customFormat="false" ht="13.8" hidden="false" customHeight="true" outlineLevel="0" collapsed="false">
      <c r="A1453" s="71"/>
      <c r="B1453" s="72"/>
      <c r="C1453" s="71"/>
      <c r="D1453" s="67" t="str">
        <f aca="false">IF($B1453="", "",SUMIF(LerXml!B:B,Relatorio!B1453,LerXml!W:W))</f>
        <v/>
      </c>
      <c r="E1453" s="67" t="str">
        <f aca="false">IF($B1453="", "",SUMIF(LerXml!B:B,Relatorio!B1453,LerXml!AX:AX))</f>
        <v/>
      </c>
      <c r="F1453" s="68" t="str">
        <f aca="false">IF($B1453="", "",SUMIF(LerXml!B:B,Relatorio!B1453,LerXml!BA:BA))</f>
        <v/>
      </c>
      <c r="G1453" s="67" t="str">
        <f aca="false">IF($B1453="", "",SUMIF(LerXml!B:B,Relatorio!B1453,LerXml!BB:BB))</f>
        <v/>
      </c>
      <c r="H1453" s="67" t="str">
        <f aca="false">IF($B1453="", "",SUMIF(LerXml!B:B,Relatorio!B1453,LerXml!BE:BE))</f>
        <v/>
      </c>
      <c r="I1453" s="68" t="str">
        <f aca="false">IF(AND($F1453="",$G1453="",$H1453=""), "", IF(SUM(F1453:H1453)-D1453 &lt; 0,0,SUM(F1453:H1453)-D1453))</f>
        <v/>
      </c>
    </row>
    <row r="1454" customFormat="false" ht="13.8" hidden="false" customHeight="true" outlineLevel="0" collapsed="false">
      <c r="A1454" s="71"/>
      <c r="B1454" s="72"/>
      <c r="C1454" s="71"/>
      <c r="D1454" s="67" t="str">
        <f aca="false">IF($B1454="", "",SUMIF(LerXml!B:B,Relatorio!B1454,LerXml!W:W))</f>
        <v/>
      </c>
      <c r="E1454" s="67" t="str">
        <f aca="false">IF($B1454="", "",SUMIF(LerXml!B:B,Relatorio!B1454,LerXml!AX:AX))</f>
        <v/>
      </c>
      <c r="F1454" s="68" t="str">
        <f aca="false">IF($B1454="", "",SUMIF(LerXml!B:B,Relatorio!B1454,LerXml!BA:BA))</f>
        <v/>
      </c>
      <c r="G1454" s="67" t="str">
        <f aca="false">IF($B1454="", "",SUMIF(LerXml!B:B,Relatorio!B1454,LerXml!BB:BB))</f>
        <v/>
      </c>
      <c r="H1454" s="67" t="str">
        <f aca="false">IF($B1454="", "",SUMIF(LerXml!B:B,Relatorio!B1454,LerXml!BE:BE))</f>
        <v/>
      </c>
      <c r="I1454" s="68" t="str">
        <f aca="false">IF(AND($F1454="",$G1454="",$H1454=""), "", IF(SUM(F1454:H1454)-D1454 &lt; 0,0,SUM(F1454:H1454)-D1454))</f>
        <v/>
      </c>
    </row>
    <row r="1455" customFormat="false" ht="13.8" hidden="false" customHeight="true" outlineLevel="0" collapsed="false">
      <c r="A1455" s="71"/>
      <c r="B1455" s="72"/>
      <c r="C1455" s="71"/>
      <c r="D1455" s="67" t="str">
        <f aca="false">IF($B1455="", "",SUMIF(LerXml!B:B,Relatorio!B1455,LerXml!W:W))</f>
        <v/>
      </c>
      <c r="E1455" s="67" t="str">
        <f aca="false">IF($B1455="", "",SUMIF(LerXml!B:B,Relatorio!B1455,LerXml!AX:AX))</f>
        <v/>
      </c>
      <c r="F1455" s="68" t="str">
        <f aca="false">IF($B1455="", "",SUMIF(LerXml!B:B,Relatorio!B1455,LerXml!BA:BA))</f>
        <v/>
      </c>
      <c r="G1455" s="67" t="str">
        <f aca="false">IF($B1455="", "",SUMIF(LerXml!B:B,Relatorio!B1455,LerXml!BB:BB))</f>
        <v/>
      </c>
      <c r="H1455" s="67" t="str">
        <f aca="false">IF($B1455="", "",SUMIF(LerXml!B:B,Relatorio!B1455,LerXml!BE:BE))</f>
        <v/>
      </c>
      <c r="I1455" s="68" t="str">
        <f aca="false">IF(AND($F1455="",$G1455="",$H1455=""), "", IF(SUM(F1455:H1455)-D1455 &lt; 0,0,SUM(F1455:H1455)-D1455))</f>
        <v/>
      </c>
    </row>
    <row r="1456" customFormat="false" ht="13.8" hidden="false" customHeight="true" outlineLevel="0" collapsed="false">
      <c r="A1456" s="71"/>
      <c r="B1456" s="72"/>
      <c r="C1456" s="71"/>
      <c r="D1456" s="67" t="str">
        <f aca="false">IF($B1456="", "",SUMIF(LerXml!B:B,Relatorio!B1456,LerXml!W:W))</f>
        <v/>
      </c>
      <c r="E1456" s="67" t="str">
        <f aca="false">IF($B1456="", "",SUMIF(LerXml!B:B,Relatorio!B1456,LerXml!AX:AX))</f>
        <v/>
      </c>
      <c r="F1456" s="68" t="str">
        <f aca="false">IF($B1456="", "",SUMIF(LerXml!B:B,Relatorio!B1456,LerXml!BA:BA))</f>
        <v/>
      </c>
      <c r="G1456" s="67" t="str">
        <f aca="false">IF($B1456="", "",SUMIF(LerXml!B:B,Relatorio!B1456,LerXml!BB:BB))</f>
        <v/>
      </c>
      <c r="H1456" s="67" t="str">
        <f aca="false">IF($B1456="", "",SUMIF(LerXml!B:B,Relatorio!B1456,LerXml!BE:BE))</f>
        <v/>
      </c>
      <c r="I1456" s="68" t="str">
        <f aca="false">IF(AND($F1456="",$G1456="",$H1456=""), "", IF(SUM(F1456:H1456)-D1456 &lt; 0,0,SUM(F1456:H1456)-D1456))</f>
        <v/>
      </c>
    </row>
    <row r="1457" customFormat="false" ht="13.8" hidden="false" customHeight="true" outlineLevel="0" collapsed="false">
      <c r="A1457" s="71"/>
      <c r="B1457" s="72"/>
      <c r="C1457" s="71"/>
      <c r="D1457" s="67" t="str">
        <f aca="false">IF($B1457="", "",SUMIF(LerXml!B:B,Relatorio!B1457,LerXml!W:W))</f>
        <v/>
      </c>
      <c r="E1457" s="67" t="str">
        <f aca="false">IF($B1457="", "",SUMIF(LerXml!B:B,Relatorio!B1457,LerXml!AX:AX))</f>
        <v/>
      </c>
      <c r="F1457" s="68" t="str">
        <f aca="false">IF($B1457="", "",SUMIF(LerXml!B:B,Relatorio!B1457,LerXml!BA:BA))</f>
        <v/>
      </c>
      <c r="G1457" s="67" t="str">
        <f aca="false">IF($B1457="", "",SUMIF(LerXml!B:B,Relatorio!B1457,LerXml!BB:BB))</f>
        <v/>
      </c>
      <c r="H1457" s="67" t="str">
        <f aca="false">IF($B1457="", "",SUMIF(LerXml!B:B,Relatorio!B1457,LerXml!BE:BE))</f>
        <v/>
      </c>
      <c r="I1457" s="68" t="str">
        <f aca="false">IF(AND($F1457="",$G1457="",$H1457=""), "", IF(SUM(F1457:H1457)-D1457 &lt; 0,0,SUM(F1457:H1457)-D1457))</f>
        <v/>
      </c>
    </row>
    <row r="1458" customFormat="false" ht="13.8" hidden="false" customHeight="true" outlineLevel="0" collapsed="false">
      <c r="A1458" s="71"/>
      <c r="B1458" s="72"/>
      <c r="C1458" s="71"/>
      <c r="D1458" s="67" t="str">
        <f aca="false">IF($B1458="", "",SUMIF(LerXml!B:B,Relatorio!B1458,LerXml!W:W))</f>
        <v/>
      </c>
      <c r="E1458" s="67" t="str">
        <f aca="false">IF($B1458="", "",SUMIF(LerXml!B:B,Relatorio!B1458,LerXml!AX:AX))</f>
        <v/>
      </c>
      <c r="F1458" s="68" t="str">
        <f aca="false">IF($B1458="", "",SUMIF(LerXml!B:B,Relatorio!B1458,LerXml!BA:BA))</f>
        <v/>
      </c>
      <c r="G1458" s="67" t="str">
        <f aca="false">IF($B1458="", "",SUMIF(LerXml!B:B,Relatorio!B1458,LerXml!BB:BB))</f>
        <v/>
      </c>
      <c r="H1458" s="67" t="str">
        <f aca="false">IF($B1458="", "",SUMIF(LerXml!B:B,Relatorio!B1458,LerXml!BE:BE))</f>
        <v/>
      </c>
      <c r="I1458" s="68" t="str">
        <f aca="false">IF(AND($F1458="",$G1458="",$H1458=""), "", IF(SUM(F1458:H1458)-D1458 &lt; 0,0,SUM(F1458:H1458)-D1458))</f>
        <v/>
      </c>
    </row>
    <row r="1459" customFormat="false" ht="13.8" hidden="false" customHeight="true" outlineLevel="0" collapsed="false">
      <c r="A1459" s="71"/>
      <c r="B1459" s="72"/>
      <c r="C1459" s="71"/>
      <c r="D1459" s="67" t="str">
        <f aca="false">IF($B1459="", "",SUMIF(LerXml!B:B,Relatorio!B1459,LerXml!W:W))</f>
        <v/>
      </c>
      <c r="E1459" s="67" t="str">
        <f aca="false">IF($B1459="", "",SUMIF(LerXml!B:B,Relatorio!B1459,LerXml!AX:AX))</f>
        <v/>
      </c>
      <c r="F1459" s="68" t="str">
        <f aca="false">IF($B1459="", "",SUMIF(LerXml!B:B,Relatorio!B1459,LerXml!BA:BA))</f>
        <v/>
      </c>
      <c r="G1459" s="67" t="str">
        <f aca="false">IF($B1459="", "",SUMIF(LerXml!B:B,Relatorio!B1459,LerXml!BB:BB))</f>
        <v/>
      </c>
      <c r="H1459" s="67" t="str">
        <f aca="false">IF($B1459="", "",SUMIF(LerXml!B:B,Relatorio!B1459,LerXml!BE:BE))</f>
        <v/>
      </c>
      <c r="I1459" s="68" t="str">
        <f aca="false">IF(AND($F1459="",$G1459="",$H1459=""), "", IF(SUM(F1459:H1459)-D1459 &lt; 0,0,SUM(F1459:H1459)-D1459))</f>
        <v/>
      </c>
    </row>
    <row r="1460" customFormat="false" ht="13.8" hidden="false" customHeight="true" outlineLevel="0" collapsed="false">
      <c r="A1460" s="71"/>
      <c r="B1460" s="72"/>
      <c r="C1460" s="71"/>
      <c r="D1460" s="67" t="str">
        <f aca="false">IF($B1460="", "",SUMIF(LerXml!B:B,Relatorio!B1460,LerXml!W:W))</f>
        <v/>
      </c>
      <c r="E1460" s="67" t="str">
        <f aca="false">IF($B1460="", "",SUMIF(LerXml!B:B,Relatorio!B1460,LerXml!AX:AX))</f>
        <v/>
      </c>
      <c r="F1460" s="68" t="str">
        <f aca="false">IF($B1460="", "",SUMIF(LerXml!B:B,Relatorio!B1460,LerXml!BA:BA))</f>
        <v/>
      </c>
      <c r="G1460" s="67" t="str">
        <f aca="false">IF($B1460="", "",SUMIF(LerXml!B:B,Relatorio!B1460,LerXml!BB:BB))</f>
        <v/>
      </c>
      <c r="H1460" s="67" t="str">
        <f aca="false">IF($B1460="", "",SUMIF(LerXml!B:B,Relatorio!B1460,LerXml!BE:BE))</f>
        <v/>
      </c>
      <c r="I1460" s="68" t="str">
        <f aca="false">IF(AND($F1460="",$G1460="",$H1460=""), "", IF(SUM(F1460:H1460)-D1460 &lt; 0,0,SUM(F1460:H1460)-D1460))</f>
        <v/>
      </c>
    </row>
    <row r="1461" customFormat="false" ht="13.8" hidden="false" customHeight="true" outlineLevel="0" collapsed="false">
      <c r="A1461" s="71"/>
      <c r="B1461" s="72"/>
      <c r="C1461" s="71"/>
      <c r="D1461" s="67" t="str">
        <f aca="false">IF($B1461="", "",SUMIF(LerXml!B:B,Relatorio!B1461,LerXml!W:W))</f>
        <v/>
      </c>
      <c r="E1461" s="67" t="str">
        <f aca="false">IF($B1461="", "",SUMIF(LerXml!B:B,Relatorio!B1461,LerXml!AX:AX))</f>
        <v/>
      </c>
      <c r="F1461" s="68" t="str">
        <f aca="false">IF($B1461="", "",SUMIF(LerXml!B:B,Relatorio!B1461,LerXml!BA:BA))</f>
        <v/>
      </c>
      <c r="G1461" s="67" t="str">
        <f aca="false">IF($B1461="", "",SUMIF(LerXml!B:B,Relatorio!B1461,LerXml!BB:BB))</f>
        <v/>
      </c>
      <c r="H1461" s="67" t="str">
        <f aca="false">IF($B1461="", "",SUMIF(LerXml!B:B,Relatorio!B1461,LerXml!BE:BE))</f>
        <v/>
      </c>
      <c r="I1461" s="68" t="str">
        <f aca="false">IF(AND($F1461="",$G1461="",$H1461=""), "", IF(SUM(F1461:H1461)-D1461 &lt; 0,0,SUM(F1461:H1461)-D1461))</f>
        <v/>
      </c>
    </row>
    <row r="1462" customFormat="false" ht="13.8" hidden="false" customHeight="true" outlineLevel="0" collapsed="false">
      <c r="A1462" s="71"/>
      <c r="B1462" s="72"/>
      <c r="C1462" s="71"/>
      <c r="D1462" s="67" t="str">
        <f aca="false">IF($B1462="", "",SUMIF(LerXml!B:B,Relatorio!B1462,LerXml!W:W))</f>
        <v/>
      </c>
      <c r="E1462" s="67" t="str">
        <f aca="false">IF($B1462="", "",SUMIF(LerXml!B:B,Relatorio!B1462,LerXml!AX:AX))</f>
        <v/>
      </c>
      <c r="F1462" s="68" t="str">
        <f aca="false">IF($B1462="", "",SUMIF(LerXml!B:B,Relatorio!B1462,LerXml!BA:BA))</f>
        <v/>
      </c>
      <c r="G1462" s="67" t="str">
        <f aca="false">IF($B1462="", "",SUMIF(LerXml!B:B,Relatorio!B1462,LerXml!BB:BB))</f>
        <v/>
      </c>
      <c r="H1462" s="67" t="str">
        <f aca="false">IF($B1462="", "",SUMIF(LerXml!B:B,Relatorio!B1462,LerXml!BE:BE))</f>
        <v/>
      </c>
      <c r="I1462" s="68" t="str">
        <f aca="false">IF(AND($F1462="",$G1462="",$H1462=""), "", IF(SUM(F1462:H1462)-D1462 &lt; 0,0,SUM(F1462:H1462)-D1462))</f>
        <v/>
      </c>
    </row>
    <row r="1463" customFormat="false" ht="13.8" hidden="false" customHeight="true" outlineLevel="0" collapsed="false">
      <c r="A1463" s="71"/>
      <c r="B1463" s="72"/>
      <c r="C1463" s="71"/>
      <c r="D1463" s="67" t="str">
        <f aca="false">IF($B1463="", "",SUMIF(LerXml!B:B,Relatorio!B1463,LerXml!W:W))</f>
        <v/>
      </c>
      <c r="E1463" s="67" t="str">
        <f aca="false">IF($B1463="", "",SUMIF(LerXml!B:B,Relatorio!B1463,LerXml!AX:AX))</f>
        <v/>
      </c>
      <c r="F1463" s="68" t="str">
        <f aca="false">IF($B1463="", "",SUMIF(LerXml!B:B,Relatorio!B1463,LerXml!BA:BA))</f>
        <v/>
      </c>
      <c r="G1463" s="67" t="str">
        <f aca="false">IF($B1463="", "",SUMIF(LerXml!B:B,Relatorio!B1463,LerXml!BB:BB))</f>
        <v/>
      </c>
      <c r="H1463" s="67" t="str">
        <f aca="false">IF($B1463="", "",SUMIF(LerXml!B:B,Relatorio!B1463,LerXml!BE:BE))</f>
        <v/>
      </c>
      <c r="I1463" s="68" t="str">
        <f aca="false">IF(AND($F1463="",$G1463="",$H1463=""), "", IF(SUM(F1463:H1463)-D1463 &lt; 0,0,SUM(F1463:H1463)-D1463))</f>
        <v/>
      </c>
    </row>
    <row r="1464" customFormat="false" ht="13.8" hidden="false" customHeight="true" outlineLevel="0" collapsed="false">
      <c r="A1464" s="71"/>
      <c r="B1464" s="72"/>
      <c r="C1464" s="71"/>
      <c r="D1464" s="67" t="str">
        <f aca="false">IF($B1464="", "",SUMIF(LerXml!B:B,Relatorio!B1464,LerXml!W:W))</f>
        <v/>
      </c>
      <c r="E1464" s="67" t="str">
        <f aca="false">IF($B1464="", "",SUMIF(LerXml!B:B,Relatorio!B1464,LerXml!AX:AX))</f>
        <v/>
      </c>
      <c r="F1464" s="68" t="str">
        <f aca="false">IF($B1464="", "",SUMIF(LerXml!B:B,Relatorio!B1464,LerXml!BA:BA))</f>
        <v/>
      </c>
      <c r="G1464" s="67" t="str">
        <f aca="false">IF($B1464="", "",SUMIF(LerXml!B:B,Relatorio!B1464,LerXml!BB:BB))</f>
        <v/>
      </c>
      <c r="H1464" s="67" t="str">
        <f aca="false">IF($B1464="", "",SUMIF(LerXml!B:B,Relatorio!B1464,LerXml!BE:BE))</f>
        <v/>
      </c>
      <c r="I1464" s="68" t="str">
        <f aca="false">IF(AND($F1464="",$G1464="",$H1464=""), "", IF(SUM(F1464:H1464)-D1464 &lt; 0,0,SUM(F1464:H1464)-D1464))</f>
        <v/>
      </c>
    </row>
    <row r="1465" customFormat="false" ht="13.8" hidden="false" customHeight="true" outlineLevel="0" collapsed="false">
      <c r="A1465" s="71"/>
      <c r="B1465" s="72"/>
      <c r="C1465" s="71"/>
      <c r="D1465" s="67" t="str">
        <f aca="false">IF($B1465="", "",SUMIF(LerXml!B:B,Relatorio!B1465,LerXml!W:W))</f>
        <v/>
      </c>
      <c r="E1465" s="67" t="str">
        <f aca="false">IF($B1465="", "",SUMIF(LerXml!B:B,Relatorio!B1465,LerXml!AX:AX))</f>
        <v/>
      </c>
      <c r="F1465" s="68" t="str">
        <f aca="false">IF($B1465="", "",SUMIF(LerXml!B:B,Relatorio!B1465,LerXml!BA:BA))</f>
        <v/>
      </c>
      <c r="G1465" s="67" t="str">
        <f aca="false">IF($B1465="", "",SUMIF(LerXml!B:B,Relatorio!B1465,LerXml!BB:BB))</f>
        <v/>
      </c>
      <c r="H1465" s="67" t="str">
        <f aca="false">IF($B1465="", "",SUMIF(LerXml!B:B,Relatorio!B1465,LerXml!BE:BE))</f>
        <v/>
      </c>
      <c r="I1465" s="68" t="str">
        <f aca="false">IF(AND($F1465="",$G1465="",$H1465=""), "", IF(SUM(F1465:H1465)-D1465 &lt; 0,0,SUM(F1465:H1465)-D1465))</f>
        <v/>
      </c>
    </row>
    <row r="1466" customFormat="false" ht="13.8" hidden="false" customHeight="true" outlineLevel="0" collapsed="false">
      <c r="A1466" s="71"/>
      <c r="B1466" s="72"/>
      <c r="C1466" s="71"/>
      <c r="D1466" s="67" t="str">
        <f aca="false">IF($B1466="", "",SUMIF(LerXml!B:B,Relatorio!B1466,LerXml!W:W))</f>
        <v/>
      </c>
      <c r="E1466" s="67" t="str">
        <f aca="false">IF($B1466="", "",SUMIF(LerXml!B:B,Relatorio!B1466,LerXml!AX:AX))</f>
        <v/>
      </c>
      <c r="F1466" s="68" t="str">
        <f aca="false">IF($B1466="", "",SUMIF(LerXml!B:B,Relatorio!B1466,LerXml!BA:BA))</f>
        <v/>
      </c>
      <c r="G1466" s="67" t="str">
        <f aca="false">IF($B1466="", "",SUMIF(LerXml!B:B,Relatorio!B1466,LerXml!BB:BB))</f>
        <v/>
      </c>
      <c r="H1466" s="67" t="str">
        <f aca="false">IF($B1466="", "",SUMIF(LerXml!B:B,Relatorio!B1466,LerXml!BE:BE))</f>
        <v/>
      </c>
      <c r="I1466" s="68" t="str">
        <f aca="false">IF(AND($F1466="",$G1466="",$H1466=""), "", IF(SUM(F1466:H1466)-D1466 &lt; 0,0,SUM(F1466:H1466)-D1466))</f>
        <v/>
      </c>
    </row>
    <row r="1467" customFormat="false" ht="13.8" hidden="false" customHeight="true" outlineLevel="0" collapsed="false">
      <c r="A1467" s="71"/>
      <c r="B1467" s="72"/>
      <c r="C1467" s="71"/>
      <c r="D1467" s="67" t="str">
        <f aca="false">IF($B1467="", "",SUMIF(LerXml!B:B,Relatorio!B1467,LerXml!W:W))</f>
        <v/>
      </c>
      <c r="E1467" s="67" t="str">
        <f aca="false">IF($B1467="", "",SUMIF(LerXml!B:B,Relatorio!B1467,LerXml!AX:AX))</f>
        <v/>
      </c>
      <c r="F1467" s="68" t="str">
        <f aca="false">IF($B1467="", "",SUMIF(LerXml!B:B,Relatorio!B1467,LerXml!BA:BA))</f>
        <v/>
      </c>
      <c r="G1467" s="67" t="str">
        <f aca="false">IF($B1467="", "",SUMIF(LerXml!B:B,Relatorio!B1467,LerXml!BB:BB))</f>
        <v/>
      </c>
      <c r="H1467" s="67" t="str">
        <f aca="false">IF($B1467="", "",SUMIF(LerXml!B:B,Relatorio!B1467,LerXml!BE:BE))</f>
        <v/>
      </c>
      <c r="I1467" s="68" t="str">
        <f aca="false">IF(AND($F1467="",$G1467="",$H1467=""), "", IF(SUM(F1467:H1467)-D1467 &lt; 0,0,SUM(F1467:H1467)-D1467))</f>
        <v/>
      </c>
    </row>
    <row r="1468" customFormat="false" ht="13.8" hidden="false" customHeight="true" outlineLevel="0" collapsed="false">
      <c r="A1468" s="71"/>
      <c r="B1468" s="72"/>
      <c r="C1468" s="71"/>
      <c r="D1468" s="67" t="str">
        <f aca="false">IF($B1468="", "",SUMIF(LerXml!B:B,Relatorio!B1468,LerXml!W:W))</f>
        <v/>
      </c>
      <c r="E1468" s="67" t="str">
        <f aca="false">IF($B1468="", "",SUMIF(LerXml!B:B,Relatorio!B1468,LerXml!AX:AX))</f>
        <v/>
      </c>
      <c r="F1468" s="68" t="str">
        <f aca="false">IF($B1468="", "",SUMIF(LerXml!B:B,Relatorio!B1468,LerXml!BA:BA))</f>
        <v/>
      </c>
      <c r="G1468" s="67" t="str">
        <f aca="false">IF($B1468="", "",SUMIF(LerXml!B:B,Relatorio!B1468,LerXml!BB:BB))</f>
        <v/>
      </c>
      <c r="H1468" s="67" t="str">
        <f aca="false">IF($B1468="", "",SUMIF(LerXml!B:B,Relatorio!B1468,LerXml!BE:BE))</f>
        <v/>
      </c>
      <c r="I1468" s="68" t="str">
        <f aca="false">IF(AND($F1468="",$G1468="",$H1468=""), "", IF(SUM(F1468:H1468)-D1468 &lt; 0,0,SUM(F1468:H1468)-D1468))</f>
        <v/>
      </c>
    </row>
    <row r="1469" customFormat="false" ht="13.8" hidden="false" customHeight="true" outlineLevel="0" collapsed="false">
      <c r="A1469" s="71"/>
      <c r="B1469" s="72"/>
      <c r="C1469" s="71"/>
      <c r="D1469" s="67" t="str">
        <f aca="false">IF($B1469="", "",SUMIF(LerXml!B:B,Relatorio!B1469,LerXml!W:W))</f>
        <v/>
      </c>
      <c r="E1469" s="67" t="str">
        <f aca="false">IF($B1469="", "",SUMIF(LerXml!B:B,Relatorio!B1469,LerXml!AX:AX))</f>
        <v/>
      </c>
      <c r="F1469" s="68" t="str">
        <f aca="false">IF($B1469="", "",SUMIF(LerXml!B:B,Relatorio!B1469,LerXml!BA:BA))</f>
        <v/>
      </c>
      <c r="G1469" s="67" t="str">
        <f aca="false">IF($B1469="", "",SUMIF(LerXml!B:B,Relatorio!B1469,LerXml!BB:BB))</f>
        <v/>
      </c>
      <c r="H1469" s="67" t="str">
        <f aca="false">IF($B1469="", "",SUMIF(LerXml!B:B,Relatorio!B1469,LerXml!BE:BE))</f>
        <v/>
      </c>
      <c r="I1469" s="68" t="str">
        <f aca="false">IF(AND($F1469="",$G1469="",$H1469=""), "", IF(SUM(F1469:H1469)-D1469 &lt; 0,0,SUM(F1469:H1469)-D1469))</f>
        <v/>
      </c>
    </row>
    <row r="1470" customFormat="false" ht="13.8" hidden="false" customHeight="true" outlineLevel="0" collapsed="false">
      <c r="A1470" s="71"/>
      <c r="B1470" s="72"/>
      <c r="C1470" s="71"/>
      <c r="D1470" s="67" t="str">
        <f aca="false">IF($B1470="", "",SUMIF(LerXml!B:B,Relatorio!B1470,LerXml!W:W))</f>
        <v/>
      </c>
      <c r="E1470" s="67" t="str">
        <f aca="false">IF($B1470="", "",SUMIF(LerXml!B:B,Relatorio!B1470,LerXml!AX:AX))</f>
        <v/>
      </c>
      <c r="F1470" s="68" t="str">
        <f aca="false">IF($B1470="", "",SUMIF(LerXml!B:B,Relatorio!B1470,LerXml!BA:BA))</f>
        <v/>
      </c>
      <c r="G1470" s="67" t="str">
        <f aca="false">IF($B1470="", "",SUMIF(LerXml!B:B,Relatorio!B1470,LerXml!BB:BB))</f>
        <v/>
      </c>
      <c r="H1470" s="67" t="str">
        <f aca="false">IF($B1470="", "",SUMIF(LerXml!B:B,Relatorio!B1470,LerXml!BE:BE))</f>
        <v/>
      </c>
      <c r="I1470" s="68" t="str">
        <f aca="false">IF(AND($F1470="",$G1470="",$H1470=""), "", IF(SUM(F1470:H1470)-D1470 &lt; 0,0,SUM(F1470:H1470)-D1470))</f>
        <v/>
      </c>
    </row>
    <row r="1471" customFormat="false" ht="13.8" hidden="false" customHeight="true" outlineLevel="0" collapsed="false">
      <c r="A1471" s="71"/>
      <c r="B1471" s="72"/>
      <c r="C1471" s="71"/>
      <c r="D1471" s="67" t="str">
        <f aca="false">IF($B1471="", "",SUMIF(LerXml!B:B,Relatorio!B1471,LerXml!W:W))</f>
        <v/>
      </c>
      <c r="E1471" s="67" t="str">
        <f aca="false">IF($B1471="", "",SUMIF(LerXml!B:B,Relatorio!B1471,LerXml!AX:AX))</f>
        <v/>
      </c>
      <c r="F1471" s="68" t="str">
        <f aca="false">IF($B1471="", "",SUMIF(LerXml!B:B,Relatorio!B1471,LerXml!BA:BA))</f>
        <v/>
      </c>
      <c r="G1471" s="67" t="str">
        <f aca="false">IF($B1471="", "",SUMIF(LerXml!B:B,Relatorio!B1471,LerXml!BB:BB))</f>
        <v/>
      </c>
      <c r="H1471" s="67" t="str">
        <f aca="false">IF($B1471="", "",SUMIF(LerXml!B:B,Relatorio!B1471,LerXml!BE:BE))</f>
        <v/>
      </c>
      <c r="I1471" s="68" t="str">
        <f aca="false">IF(AND($F1471="",$G1471="",$H1471=""), "", IF(SUM(F1471:H1471)-D1471 &lt; 0,0,SUM(F1471:H1471)-D1471))</f>
        <v/>
      </c>
    </row>
    <row r="1472" customFormat="false" ht="13.8" hidden="false" customHeight="true" outlineLevel="0" collapsed="false">
      <c r="A1472" s="71"/>
      <c r="B1472" s="72"/>
      <c r="C1472" s="71"/>
      <c r="D1472" s="67" t="str">
        <f aca="false">IF($B1472="", "",SUMIF(LerXml!B:B,Relatorio!B1472,LerXml!W:W))</f>
        <v/>
      </c>
      <c r="E1472" s="67" t="str">
        <f aca="false">IF($B1472="", "",SUMIF(LerXml!B:B,Relatorio!B1472,LerXml!AX:AX))</f>
        <v/>
      </c>
      <c r="F1472" s="68" t="str">
        <f aca="false">IF($B1472="", "",SUMIF(LerXml!B:B,Relatorio!B1472,LerXml!BA:BA))</f>
        <v/>
      </c>
      <c r="G1472" s="67" t="str">
        <f aca="false">IF($B1472="", "",SUMIF(LerXml!B:B,Relatorio!B1472,LerXml!BB:BB))</f>
        <v/>
      </c>
      <c r="H1472" s="67" t="str">
        <f aca="false">IF($B1472="", "",SUMIF(LerXml!B:B,Relatorio!B1472,LerXml!BE:BE))</f>
        <v/>
      </c>
      <c r="I1472" s="68" t="str">
        <f aca="false">IF(AND($F1472="",$G1472="",$H1472=""), "", IF(SUM(F1472:H1472)-D1472 &lt; 0,0,SUM(F1472:H1472)-D1472))</f>
        <v/>
      </c>
    </row>
    <row r="1473" customFormat="false" ht="13.8" hidden="false" customHeight="true" outlineLevel="0" collapsed="false">
      <c r="A1473" s="71"/>
      <c r="B1473" s="72"/>
      <c r="C1473" s="71"/>
      <c r="D1473" s="67" t="str">
        <f aca="false">IF($B1473="", "",SUMIF(LerXml!B:B,Relatorio!B1473,LerXml!W:W))</f>
        <v/>
      </c>
      <c r="E1473" s="67" t="str">
        <f aca="false">IF($B1473="", "",SUMIF(LerXml!B:B,Relatorio!B1473,LerXml!AX:AX))</f>
        <v/>
      </c>
      <c r="F1473" s="68" t="str">
        <f aca="false">IF($B1473="", "",SUMIF(LerXml!B:B,Relatorio!B1473,LerXml!BA:BA))</f>
        <v/>
      </c>
      <c r="G1473" s="67" t="str">
        <f aca="false">IF($B1473="", "",SUMIF(LerXml!B:B,Relatorio!B1473,LerXml!BB:BB))</f>
        <v/>
      </c>
      <c r="H1473" s="67" t="str">
        <f aca="false">IF($B1473="", "",SUMIF(LerXml!B:B,Relatorio!B1473,LerXml!BE:BE))</f>
        <v/>
      </c>
      <c r="I1473" s="68" t="str">
        <f aca="false">IF(AND($F1473="",$G1473="",$H1473=""), "", IF(SUM(F1473:H1473)-D1473 &lt; 0,0,SUM(F1473:H1473)-D1473))</f>
        <v/>
      </c>
    </row>
    <row r="1474" customFormat="false" ht="13.8" hidden="false" customHeight="true" outlineLevel="0" collapsed="false">
      <c r="A1474" s="71"/>
      <c r="B1474" s="72"/>
      <c r="C1474" s="71"/>
      <c r="D1474" s="67" t="str">
        <f aca="false">IF($B1474="", "",SUMIF(LerXml!B:B,Relatorio!B1474,LerXml!W:W))</f>
        <v/>
      </c>
      <c r="E1474" s="67" t="str">
        <f aca="false">IF($B1474="", "",SUMIF(LerXml!B:B,Relatorio!B1474,LerXml!AX:AX))</f>
        <v/>
      </c>
      <c r="F1474" s="68" t="str">
        <f aca="false">IF($B1474="", "",SUMIF(LerXml!B:B,Relatorio!B1474,LerXml!BA:BA))</f>
        <v/>
      </c>
      <c r="G1474" s="67" t="str">
        <f aca="false">IF($B1474="", "",SUMIF(LerXml!B:B,Relatorio!B1474,LerXml!BB:BB))</f>
        <v/>
      </c>
      <c r="H1474" s="67" t="str">
        <f aca="false">IF($B1474="", "",SUMIF(LerXml!B:B,Relatorio!B1474,LerXml!BE:BE))</f>
        <v/>
      </c>
      <c r="I1474" s="68" t="str">
        <f aca="false">IF(AND($F1474="",$G1474="",$H1474=""), "", IF(SUM(F1474:H1474)-D1474 &lt; 0,0,SUM(F1474:H1474)-D1474))</f>
        <v/>
      </c>
    </row>
    <row r="1475" customFormat="false" ht="13.8" hidden="false" customHeight="true" outlineLevel="0" collapsed="false">
      <c r="A1475" s="71"/>
      <c r="B1475" s="72"/>
      <c r="C1475" s="71"/>
      <c r="D1475" s="67" t="str">
        <f aca="false">IF($B1475="", "",SUMIF(LerXml!B:B,Relatorio!B1475,LerXml!W:W))</f>
        <v/>
      </c>
      <c r="E1475" s="67" t="str">
        <f aca="false">IF($B1475="", "",SUMIF(LerXml!B:B,Relatorio!B1475,LerXml!AX:AX))</f>
        <v/>
      </c>
      <c r="F1475" s="68" t="str">
        <f aca="false">IF($B1475="", "",SUMIF(LerXml!B:B,Relatorio!B1475,LerXml!BA:BA))</f>
        <v/>
      </c>
      <c r="G1475" s="67" t="str">
        <f aca="false">IF($B1475="", "",SUMIF(LerXml!B:B,Relatorio!B1475,LerXml!BB:BB))</f>
        <v/>
      </c>
      <c r="H1475" s="67" t="str">
        <f aca="false">IF($B1475="", "",SUMIF(LerXml!B:B,Relatorio!B1475,LerXml!BE:BE))</f>
        <v/>
      </c>
      <c r="I1475" s="68" t="str">
        <f aca="false">IF(AND($F1475="",$G1475="",$H1475=""), "", IF(SUM(F1475:H1475)-D1475 &lt; 0,0,SUM(F1475:H1475)-D1475))</f>
        <v/>
      </c>
    </row>
    <row r="1476" customFormat="false" ht="13.8" hidden="false" customHeight="true" outlineLevel="0" collapsed="false">
      <c r="A1476" s="71"/>
      <c r="B1476" s="72"/>
      <c r="C1476" s="71"/>
      <c r="D1476" s="67" t="str">
        <f aca="false">IF($B1476="", "",SUMIF(LerXml!B:B,Relatorio!B1476,LerXml!W:W))</f>
        <v/>
      </c>
      <c r="E1476" s="67" t="str">
        <f aca="false">IF($B1476="", "",SUMIF(LerXml!B:B,Relatorio!B1476,LerXml!AX:AX))</f>
        <v/>
      </c>
      <c r="F1476" s="68" t="str">
        <f aca="false">IF($B1476="", "",SUMIF(LerXml!B:B,Relatorio!B1476,LerXml!BA:BA))</f>
        <v/>
      </c>
      <c r="G1476" s="67" t="str">
        <f aca="false">IF($B1476="", "",SUMIF(LerXml!B:B,Relatorio!B1476,LerXml!BB:BB))</f>
        <v/>
      </c>
      <c r="H1476" s="67" t="str">
        <f aca="false">IF($B1476="", "",SUMIF(LerXml!B:B,Relatorio!B1476,LerXml!BE:BE))</f>
        <v/>
      </c>
      <c r="I1476" s="68" t="str">
        <f aca="false">IF(AND($F1476="",$G1476="",$H1476=""), "", IF(SUM(F1476:H1476)-D1476 &lt; 0,0,SUM(F1476:H1476)-D1476))</f>
        <v/>
      </c>
    </row>
    <row r="1477" customFormat="false" ht="13.8" hidden="false" customHeight="true" outlineLevel="0" collapsed="false">
      <c r="A1477" s="71"/>
      <c r="B1477" s="72"/>
      <c r="C1477" s="71"/>
      <c r="D1477" s="67" t="str">
        <f aca="false">IF($B1477="", "",SUMIF(LerXml!B:B,Relatorio!B1477,LerXml!W:W))</f>
        <v/>
      </c>
      <c r="E1477" s="67" t="str">
        <f aca="false">IF($B1477="", "",SUMIF(LerXml!B:B,Relatorio!B1477,LerXml!AX:AX))</f>
        <v/>
      </c>
      <c r="F1477" s="68" t="str">
        <f aca="false">IF($B1477="", "",SUMIF(LerXml!B:B,Relatorio!B1477,LerXml!BA:BA))</f>
        <v/>
      </c>
      <c r="G1477" s="67" t="str">
        <f aca="false">IF($B1477="", "",SUMIF(LerXml!B:B,Relatorio!B1477,LerXml!BB:BB))</f>
        <v/>
      </c>
      <c r="H1477" s="67" t="str">
        <f aca="false">IF($B1477="", "",SUMIF(LerXml!B:B,Relatorio!B1477,LerXml!BE:BE))</f>
        <v/>
      </c>
      <c r="I1477" s="68" t="str">
        <f aca="false">IF(AND($F1477="",$G1477="",$H1477=""), "", IF(SUM(F1477:H1477)-D1477 &lt; 0,0,SUM(F1477:H1477)-D1477))</f>
        <v/>
      </c>
    </row>
    <row r="1478" customFormat="false" ht="13.8" hidden="false" customHeight="true" outlineLevel="0" collapsed="false">
      <c r="A1478" s="71"/>
      <c r="B1478" s="72"/>
      <c r="C1478" s="71"/>
      <c r="D1478" s="67" t="str">
        <f aca="false">IF($B1478="", "",SUMIF(LerXml!B:B,Relatorio!B1478,LerXml!W:W))</f>
        <v/>
      </c>
      <c r="E1478" s="67" t="str">
        <f aca="false">IF($B1478="", "",SUMIF(LerXml!B:B,Relatorio!B1478,LerXml!AX:AX))</f>
        <v/>
      </c>
      <c r="F1478" s="68" t="str">
        <f aca="false">IF($B1478="", "",SUMIF(LerXml!B:B,Relatorio!B1478,LerXml!BA:BA))</f>
        <v/>
      </c>
      <c r="G1478" s="67" t="str">
        <f aca="false">IF($B1478="", "",SUMIF(LerXml!B:B,Relatorio!B1478,LerXml!BB:BB))</f>
        <v/>
      </c>
      <c r="H1478" s="67" t="str">
        <f aca="false">IF($B1478="", "",SUMIF(LerXml!B:B,Relatorio!B1478,LerXml!BE:BE))</f>
        <v/>
      </c>
      <c r="I1478" s="68" t="str">
        <f aca="false">IF(AND($F1478="",$G1478="",$H1478=""), "", IF(SUM(F1478:H1478)-D1478 &lt; 0,0,SUM(F1478:H1478)-D1478))</f>
        <v/>
      </c>
    </row>
    <row r="1479" customFormat="false" ht="13.8" hidden="false" customHeight="true" outlineLevel="0" collapsed="false">
      <c r="A1479" s="71"/>
      <c r="B1479" s="72"/>
      <c r="C1479" s="71"/>
      <c r="D1479" s="67" t="str">
        <f aca="false">IF($B1479="", "",SUMIF(LerXml!B:B,Relatorio!B1479,LerXml!W:W))</f>
        <v/>
      </c>
      <c r="E1479" s="67" t="str">
        <f aca="false">IF($B1479="", "",SUMIF(LerXml!B:B,Relatorio!B1479,LerXml!AX:AX))</f>
        <v/>
      </c>
      <c r="F1479" s="68" t="str">
        <f aca="false">IF($B1479="", "",SUMIF(LerXml!B:B,Relatorio!B1479,LerXml!BA:BA))</f>
        <v/>
      </c>
      <c r="G1479" s="67" t="str">
        <f aca="false">IF($B1479="", "",SUMIF(LerXml!B:B,Relatorio!B1479,LerXml!BB:BB))</f>
        <v/>
      </c>
      <c r="H1479" s="67" t="str">
        <f aca="false">IF($B1479="", "",SUMIF(LerXml!B:B,Relatorio!B1479,LerXml!BE:BE))</f>
        <v/>
      </c>
      <c r="I1479" s="68" t="str">
        <f aca="false">IF(AND($F1479="",$G1479="",$H1479=""), "", IF(SUM(F1479:H1479)-D1479 &lt; 0,0,SUM(F1479:H1479)-D1479))</f>
        <v/>
      </c>
    </row>
    <row r="1480" customFormat="false" ht="13.8" hidden="false" customHeight="true" outlineLevel="0" collapsed="false">
      <c r="A1480" s="71"/>
      <c r="B1480" s="72"/>
      <c r="C1480" s="71"/>
      <c r="D1480" s="67" t="str">
        <f aca="false">IF($B1480="", "",SUMIF(LerXml!B:B,Relatorio!B1480,LerXml!W:W))</f>
        <v/>
      </c>
      <c r="E1480" s="67" t="str">
        <f aca="false">IF($B1480="", "",SUMIF(LerXml!B:B,Relatorio!B1480,LerXml!AX:AX))</f>
        <v/>
      </c>
      <c r="F1480" s="68" t="str">
        <f aca="false">IF($B1480="", "",SUMIF(LerXml!B:B,Relatorio!B1480,LerXml!BA:BA))</f>
        <v/>
      </c>
      <c r="G1480" s="67" t="str">
        <f aca="false">IF($B1480="", "",SUMIF(LerXml!B:B,Relatorio!B1480,LerXml!BB:BB))</f>
        <v/>
      </c>
      <c r="H1480" s="67" t="str">
        <f aca="false">IF($B1480="", "",SUMIF(LerXml!B:B,Relatorio!B1480,LerXml!BE:BE))</f>
        <v/>
      </c>
      <c r="I1480" s="68" t="str">
        <f aca="false">IF(AND($F1480="",$G1480="",$H1480=""), "", IF(SUM(F1480:H1480)-D1480 &lt; 0,0,SUM(F1480:H1480)-D1480))</f>
        <v/>
      </c>
    </row>
    <row r="1481" customFormat="false" ht="13.8" hidden="false" customHeight="true" outlineLevel="0" collapsed="false">
      <c r="A1481" s="71"/>
      <c r="B1481" s="72"/>
      <c r="C1481" s="71"/>
      <c r="D1481" s="67" t="str">
        <f aca="false">IF($B1481="", "",SUMIF(LerXml!B:B,Relatorio!B1481,LerXml!W:W))</f>
        <v/>
      </c>
      <c r="E1481" s="67" t="str">
        <f aca="false">IF($B1481="", "",SUMIF(LerXml!B:B,Relatorio!B1481,LerXml!AX:AX))</f>
        <v/>
      </c>
      <c r="F1481" s="68" t="str">
        <f aca="false">IF($B1481="", "",SUMIF(LerXml!B:B,Relatorio!B1481,LerXml!BA:BA))</f>
        <v/>
      </c>
      <c r="G1481" s="67" t="str">
        <f aca="false">IF($B1481="", "",SUMIF(LerXml!B:B,Relatorio!B1481,LerXml!BB:BB))</f>
        <v/>
      </c>
      <c r="H1481" s="67" t="str">
        <f aca="false">IF($B1481="", "",SUMIF(LerXml!B:B,Relatorio!B1481,LerXml!BE:BE))</f>
        <v/>
      </c>
      <c r="I1481" s="68" t="str">
        <f aca="false">IF(AND($F1481="",$G1481="",$H1481=""), "", IF(SUM(F1481:H1481)-D1481 &lt; 0,0,SUM(F1481:H1481)-D1481))</f>
        <v/>
      </c>
    </row>
    <row r="1482" customFormat="false" ht="13.8" hidden="false" customHeight="true" outlineLevel="0" collapsed="false">
      <c r="A1482" s="71"/>
      <c r="B1482" s="72"/>
      <c r="C1482" s="71"/>
      <c r="D1482" s="67" t="str">
        <f aca="false">IF($B1482="", "",SUMIF(LerXml!B:B,Relatorio!B1482,LerXml!W:W))</f>
        <v/>
      </c>
      <c r="E1482" s="67" t="str">
        <f aca="false">IF($B1482="", "",SUMIF(LerXml!B:B,Relatorio!B1482,LerXml!AX:AX))</f>
        <v/>
      </c>
      <c r="F1482" s="68" t="str">
        <f aca="false">IF($B1482="", "",SUMIF(LerXml!B:B,Relatorio!B1482,LerXml!BA:BA))</f>
        <v/>
      </c>
      <c r="G1482" s="67" t="str">
        <f aca="false">IF($B1482="", "",SUMIF(LerXml!B:B,Relatorio!B1482,LerXml!BB:BB))</f>
        <v/>
      </c>
      <c r="H1482" s="67" t="str">
        <f aca="false">IF($B1482="", "",SUMIF(LerXml!B:B,Relatorio!B1482,LerXml!BE:BE))</f>
        <v/>
      </c>
      <c r="I1482" s="68" t="str">
        <f aca="false">IF(AND($F1482="",$G1482="",$H1482=""), "", IF(SUM(F1482:H1482)-D1482 &lt; 0,0,SUM(F1482:H1482)-D1482))</f>
        <v/>
      </c>
    </row>
    <row r="1483" customFormat="false" ht="13.8" hidden="false" customHeight="true" outlineLevel="0" collapsed="false">
      <c r="A1483" s="71"/>
      <c r="B1483" s="72"/>
      <c r="C1483" s="71"/>
      <c r="D1483" s="67" t="str">
        <f aca="false">IF($B1483="", "",SUMIF(LerXml!B:B,Relatorio!B1483,LerXml!W:W))</f>
        <v/>
      </c>
      <c r="E1483" s="67" t="str">
        <f aca="false">IF($B1483="", "",SUMIF(LerXml!B:B,Relatorio!B1483,LerXml!AX:AX))</f>
        <v/>
      </c>
      <c r="F1483" s="68" t="str">
        <f aca="false">IF($B1483="", "",SUMIF(LerXml!B:B,Relatorio!B1483,LerXml!BA:BA))</f>
        <v/>
      </c>
      <c r="G1483" s="67" t="str">
        <f aca="false">IF($B1483="", "",SUMIF(LerXml!B:B,Relatorio!B1483,LerXml!BB:BB))</f>
        <v/>
      </c>
      <c r="H1483" s="67" t="str">
        <f aca="false">IF($B1483="", "",SUMIF(LerXml!B:B,Relatorio!B1483,LerXml!BE:BE))</f>
        <v/>
      </c>
      <c r="I1483" s="68" t="str">
        <f aca="false">IF(AND($F1483="",$G1483="",$H1483=""), "", IF(SUM(F1483:H1483)-D1483 &lt; 0,0,SUM(F1483:H1483)-D1483))</f>
        <v/>
      </c>
    </row>
    <row r="1484" customFormat="false" ht="13.8" hidden="false" customHeight="true" outlineLevel="0" collapsed="false">
      <c r="A1484" s="71"/>
      <c r="B1484" s="72"/>
      <c r="C1484" s="71"/>
      <c r="D1484" s="67" t="str">
        <f aca="false">IF($B1484="", "",SUMIF(LerXml!B:B,Relatorio!B1484,LerXml!W:W))</f>
        <v/>
      </c>
      <c r="E1484" s="67" t="str">
        <f aca="false">IF($B1484="", "",SUMIF(LerXml!B:B,Relatorio!B1484,LerXml!AX:AX))</f>
        <v/>
      </c>
      <c r="F1484" s="68" t="str">
        <f aca="false">IF($B1484="", "",SUMIF(LerXml!B:B,Relatorio!B1484,LerXml!BA:BA))</f>
        <v/>
      </c>
      <c r="G1484" s="67" t="str">
        <f aca="false">IF($B1484="", "",SUMIF(LerXml!B:B,Relatorio!B1484,LerXml!BB:BB))</f>
        <v/>
      </c>
      <c r="H1484" s="67" t="str">
        <f aca="false">IF($B1484="", "",SUMIF(LerXml!B:B,Relatorio!B1484,LerXml!BE:BE))</f>
        <v/>
      </c>
      <c r="I1484" s="68" t="str">
        <f aca="false">IF(AND($F1484="",$G1484="",$H1484=""), "", IF(SUM(F1484:H1484)-D1484 &lt; 0,0,SUM(F1484:H1484)-D1484))</f>
        <v/>
      </c>
    </row>
    <row r="1485" customFormat="false" ht="13.8" hidden="false" customHeight="true" outlineLevel="0" collapsed="false">
      <c r="A1485" s="71"/>
      <c r="B1485" s="72"/>
      <c r="C1485" s="71"/>
      <c r="D1485" s="67" t="str">
        <f aca="false">IF($B1485="", "",SUMIF(LerXml!B:B,Relatorio!B1485,LerXml!W:W))</f>
        <v/>
      </c>
      <c r="E1485" s="67" t="str">
        <f aca="false">IF($B1485="", "",SUMIF(LerXml!B:B,Relatorio!B1485,LerXml!AX:AX))</f>
        <v/>
      </c>
      <c r="F1485" s="68" t="str">
        <f aca="false">IF($B1485="", "",SUMIF(LerXml!B:B,Relatorio!B1485,LerXml!BA:BA))</f>
        <v/>
      </c>
      <c r="G1485" s="67" t="str">
        <f aca="false">IF($B1485="", "",SUMIF(LerXml!B:B,Relatorio!B1485,LerXml!BB:BB))</f>
        <v/>
      </c>
      <c r="H1485" s="67" t="str">
        <f aca="false">IF($B1485="", "",SUMIF(LerXml!B:B,Relatorio!B1485,LerXml!BE:BE))</f>
        <v/>
      </c>
      <c r="I1485" s="68" t="str">
        <f aca="false">IF(AND($F1485="",$G1485="",$H1485=""), "", IF(SUM(F1485:H1485)-D1485 &lt; 0,0,SUM(F1485:H1485)-D1485))</f>
        <v/>
      </c>
    </row>
    <row r="1486" customFormat="false" ht="13.8" hidden="false" customHeight="true" outlineLevel="0" collapsed="false">
      <c r="A1486" s="71"/>
      <c r="B1486" s="72"/>
      <c r="C1486" s="71"/>
      <c r="D1486" s="67" t="str">
        <f aca="false">IF($B1486="", "",SUMIF(LerXml!B:B,Relatorio!B1486,LerXml!W:W))</f>
        <v/>
      </c>
      <c r="E1486" s="67" t="str">
        <f aca="false">IF($B1486="", "",SUMIF(LerXml!B:B,Relatorio!B1486,LerXml!AX:AX))</f>
        <v/>
      </c>
      <c r="F1486" s="68" t="str">
        <f aca="false">IF($B1486="", "",SUMIF(LerXml!B:B,Relatorio!B1486,LerXml!BA:BA))</f>
        <v/>
      </c>
      <c r="G1486" s="67" t="str">
        <f aca="false">IF($B1486="", "",SUMIF(LerXml!B:B,Relatorio!B1486,LerXml!BB:BB))</f>
        <v/>
      </c>
      <c r="H1486" s="67" t="str">
        <f aca="false">IF($B1486="", "",SUMIF(LerXml!B:B,Relatorio!B1486,LerXml!BE:BE))</f>
        <v/>
      </c>
      <c r="I1486" s="68" t="str">
        <f aca="false">IF(AND($F1486="",$G1486="",$H1486=""), "", IF(SUM(F1486:H1486)-D1486 &lt; 0,0,SUM(F1486:H1486)-D1486))</f>
        <v/>
      </c>
    </row>
    <row r="1487" customFormat="false" ht="13.8" hidden="false" customHeight="true" outlineLevel="0" collapsed="false">
      <c r="A1487" s="71"/>
      <c r="B1487" s="72"/>
      <c r="C1487" s="71"/>
      <c r="D1487" s="67" t="str">
        <f aca="false">IF($B1487="", "",SUMIF(LerXml!B:B,Relatorio!B1487,LerXml!W:W))</f>
        <v/>
      </c>
      <c r="E1487" s="67" t="str">
        <f aca="false">IF($B1487="", "",SUMIF(LerXml!B:B,Relatorio!B1487,LerXml!AX:AX))</f>
        <v/>
      </c>
      <c r="F1487" s="68" t="str">
        <f aca="false">IF($B1487="", "",SUMIF(LerXml!B:B,Relatorio!B1487,LerXml!BA:BA))</f>
        <v/>
      </c>
      <c r="G1487" s="67" t="str">
        <f aca="false">IF($B1487="", "",SUMIF(LerXml!B:B,Relatorio!B1487,LerXml!BB:BB))</f>
        <v/>
      </c>
      <c r="H1487" s="67" t="str">
        <f aca="false">IF($B1487="", "",SUMIF(LerXml!B:B,Relatorio!B1487,LerXml!BE:BE))</f>
        <v/>
      </c>
      <c r="I1487" s="68" t="str">
        <f aca="false">IF(AND($F1487="",$G1487="",$H1487=""), "", IF(SUM(F1487:H1487)-D1487 &lt; 0,0,SUM(F1487:H1487)-D1487))</f>
        <v/>
      </c>
    </row>
    <row r="1488" customFormat="false" ht="13.8" hidden="false" customHeight="true" outlineLevel="0" collapsed="false">
      <c r="A1488" s="71"/>
      <c r="B1488" s="72"/>
      <c r="C1488" s="71"/>
      <c r="D1488" s="67" t="str">
        <f aca="false">IF($B1488="", "",SUMIF(LerXml!B:B,Relatorio!B1488,LerXml!W:W))</f>
        <v/>
      </c>
      <c r="E1488" s="67" t="str">
        <f aca="false">IF($B1488="", "",SUMIF(LerXml!B:B,Relatorio!B1488,LerXml!AX:AX))</f>
        <v/>
      </c>
      <c r="F1488" s="68" t="str">
        <f aca="false">IF($B1488="", "",SUMIF(LerXml!B:B,Relatorio!B1488,LerXml!BA:BA))</f>
        <v/>
      </c>
      <c r="G1488" s="67" t="str">
        <f aca="false">IF($B1488="", "",SUMIF(LerXml!B:B,Relatorio!B1488,LerXml!BB:BB))</f>
        <v/>
      </c>
      <c r="H1488" s="67" t="str">
        <f aca="false">IF($B1488="", "",SUMIF(LerXml!B:B,Relatorio!B1488,LerXml!BE:BE))</f>
        <v/>
      </c>
      <c r="I1488" s="68" t="str">
        <f aca="false">IF(AND($F1488="",$G1488="",$H1488=""), "", IF(SUM(F1488:H1488)-D1488 &lt; 0,0,SUM(F1488:H1488)-D1488))</f>
        <v/>
      </c>
    </row>
    <row r="1489" customFormat="false" ht="13.8" hidden="false" customHeight="true" outlineLevel="0" collapsed="false">
      <c r="A1489" s="71"/>
      <c r="B1489" s="72"/>
      <c r="C1489" s="71"/>
      <c r="D1489" s="67" t="str">
        <f aca="false">IF($B1489="", "",SUMIF(LerXml!B:B,Relatorio!B1489,LerXml!W:W))</f>
        <v/>
      </c>
      <c r="E1489" s="67" t="str">
        <f aca="false">IF($B1489="", "",SUMIF(LerXml!B:B,Relatorio!B1489,LerXml!AX:AX))</f>
        <v/>
      </c>
      <c r="F1489" s="68" t="str">
        <f aca="false">IF($B1489="", "",SUMIF(LerXml!B:B,Relatorio!B1489,LerXml!BA:BA))</f>
        <v/>
      </c>
      <c r="G1489" s="67" t="str">
        <f aca="false">IF($B1489="", "",SUMIF(LerXml!B:B,Relatorio!B1489,LerXml!BB:BB))</f>
        <v/>
      </c>
      <c r="H1489" s="67" t="str">
        <f aca="false">IF($B1489="", "",SUMIF(LerXml!B:B,Relatorio!B1489,LerXml!BE:BE))</f>
        <v/>
      </c>
      <c r="I1489" s="68" t="str">
        <f aca="false">IF(AND($F1489="",$G1489="",$H1489=""), "", IF(SUM(F1489:H1489)-D1489 &lt; 0,0,SUM(F1489:H1489)-D1489))</f>
        <v/>
      </c>
    </row>
    <row r="1490" customFormat="false" ht="13.8" hidden="false" customHeight="true" outlineLevel="0" collapsed="false">
      <c r="A1490" s="71"/>
      <c r="B1490" s="72"/>
      <c r="C1490" s="71"/>
      <c r="D1490" s="67" t="str">
        <f aca="false">IF($B1490="", "",SUMIF(LerXml!B:B,Relatorio!B1490,LerXml!W:W))</f>
        <v/>
      </c>
      <c r="E1490" s="67" t="str">
        <f aca="false">IF($B1490="", "",SUMIF(LerXml!B:B,Relatorio!B1490,LerXml!AX:AX))</f>
        <v/>
      </c>
      <c r="F1490" s="68" t="str">
        <f aca="false">IF($B1490="", "",SUMIF(LerXml!B:B,Relatorio!B1490,LerXml!BA:BA))</f>
        <v/>
      </c>
      <c r="G1490" s="67" t="str">
        <f aca="false">IF($B1490="", "",SUMIF(LerXml!B:B,Relatorio!B1490,LerXml!BB:BB))</f>
        <v/>
      </c>
      <c r="H1490" s="67" t="str">
        <f aca="false">IF($B1490="", "",SUMIF(LerXml!B:B,Relatorio!B1490,LerXml!BE:BE))</f>
        <v/>
      </c>
      <c r="I1490" s="68" t="str">
        <f aca="false">IF(AND($F1490="",$G1490="",$H1490=""), "", IF(SUM(F1490:H1490)-D1490 &lt; 0,0,SUM(F1490:H1490)-D1490))</f>
        <v/>
      </c>
    </row>
    <row r="1491" customFormat="false" ht="13.8" hidden="false" customHeight="true" outlineLevel="0" collapsed="false">
      <c r="A1491" s="71"/>
      <c r="B1491" s="72"/>
      <c r="C1491" s="71"/>
      <c r="D1491" s="67" t="str">
        <f aca="false">IF($B1491="", "",SUMIF(LerXml!B:B,Relatorio!B1491,LerXml!W:W))</f>
        <v/>
      </c>
      <c r="E1491" s="67" t="str">
        <f aca="false">IF($B1491="", "",SUMIF(LerXml!B:B,Relatorio!B1491,LerXml!AX:AX))</f>
        <v/>
      </c>
      <c r="F1491" s="68" t="str">
        <f aca="false">IF($B1491="", "",SUMIF(LerXml!B:B,Relatorio!B1491,LerXml!BA:BA))</f>
        <v/>
      </c>
      <c r="G1491" s="67" t="str">
        <f aca="false">IF($B1491="", "",SUMIF(LerXml!B:B,Relatorio!B1491,LerXml!BB:BB))</f>
        <v/>
      </c>
      <c r="H1491" s="67" t="str">
        <f aca="false">IF($B1491="", "",SUMIF(LerXml!B:B,Relatorio!B1491,LerXml!BE:BE))</f>
        <v/>
      </c>
      <c r="I1491" s="68" t="str">
        <f aca="false">IF(AND($F1491="",$G1491="",$H1491=""), "", IF(SUM(F1491:H1491)-D1491 &lt; 0,0,SUM(F1491:H1491)-D1491))</f>
        <v/>
      </c>
    </row>
    <row r="1492" customFormat="false" ht="13.8" hidden="false" customHeight="true" outlineLevel="0" collapsed="false">
      <c r="A1492" s="71"/>
      <c r="B1492" s="72"/>
      <c r="C1492" s="71"/>
      <c r="D1492" s="67" t="str">
        <f aca="false">IF($B1492="", "",SUMIF(LerXml!B:B,Relatorio!B1492,LerXml!W:W))</f>
        <v/>
      </c>
      <c r="E1492" s="67" t="str">
        <f aca="false">IF($B1492="", "",SUMIF(LerXml!B:B,Relatorio!B1492,LerXml!AX:AX))</f>
        <v/>
      </c>
      <c r="F1492" s="68" t="str">
        <f aca="false">IF($B1492="", "",SUMIF(LerXml!B:B,Relatorio!B1492,LerXml!BA:BA))</f>
        <v/>
      </c>
      <c r="G1492" s="67" t="str">
        <f aca="false">IF($B1492="", "",SUMIF(LerXml!B:B,Relatorio!B1492,LerXml!BB:BB))</f>
        <v/>
      </c>
      <c r="H1492" s="67" t="str">
        <f aca="false">IF($B1492="", "",SUMIF(LerXml!B:B,Relatorio!B1492,LerXml!BE:BE))</f>
        <v/>
      </c>
      <c r="I1492" s="68" t="str">
        <f aca="false">IF(AND($F1492="",$G1492="",$H1492=""), "", IF(SUM(F1492:H1492)-D1492 &lt; 0,0,SUM(F1492:H1492)-D1492))</f>
        <v/>
      </c>
    </row>
    <row r="1493" customFormat="false" ht="13.8" hidden="false" customHeight="true" outlineLevel="0" collapsed="false">
      <c r="A1493" s="71"/>
      <c r="B1493" s="72"/>
      <c r="C1493" s="71"/>
      <c r="D1493" s="67" t="str">
        <f aca="false">IF($B1493="", "",SUMIF(LerXml!B:B,Relatorio!B1493,LerXml!W:W))</f>
        <v/>
      </c>
      <c r="E1493" s="67" t="str">
        <f aca="false">IF($B1493="", "",SUMIF(LerXml!B:B,Relatorio!B1493,LerXml!AX:AX))</f>
        <v/>
      </c>
      <c r="F1493" s="68" t="str">
        <f aca="false">IF($B1493="", "",SUMIF(LerXml!B:B,Relatorio!B1493,LerXml!BA:BA))</f>
        <v/>
      </c>
      <c r="G1493" s="67" t="str">
        <f aca="false">IF($B1493="", "",SUMIF(LerXml!B:B,Relatorio!B1493,LerXml!BB:BB))</f>
        <v/>
      </c>
      <c r="H1493" s="67" t="str">
        <f aca="false">IF($B1493="", "",SUMIF(LerXml!B:B,Relatorio!B1493,LerXml!BE:BE))</f>
        <v/>
      </c>
      <c r="I1493" s="68" t="str">
        <f aca="false">IF(AND($F1493="",$G1493="",$H1493=""), "", IF(SUM(F1493:H1493)-D1493 &lt; 0,0,SUM(F1493:H1493)-D1493))</f>
        <v/>
      </c>
    </row>
    <row r="1494" customFormat="false" ht="13.8" hidden="false" customHeight="true" outlineLevel="0" collapsed="false">
      <c r="A1494" s="71"/>
      <c r="B1494" s="72"/>
      <c r="C1494" s="71"/>
      <c r="D1494" s="67" t="str">
        <f aca="false">IF($B1494="", "",SUMIF(LerXml!B:B,Relatorio!B1494,LerXml!W:W))</f>
        <v/>
      </c>
      <c r="E1494" s="67" t="str">
        <f aca="false">IF($B1494="", "",SUMIF(LerXml!B:B,Relatorio!B1494,LerXml!AX:AX))</f>
        <v/>
      </c>
      <c r="F1494" s="68" t="str">
        <f aca="false">IF($B1494="", "",SUMIF(LerXml!B:B,Relatorio!B1494,LerXml!BA:BA))</f>
        <v/>
      </c>
      <c r="G1494" s="67" t="str">
        <f aca="false">IF($B1494="", "",SUMIF(LerXml!B:B,Relatorio!B1494,LerXml!BB:BB))</f>
        <v/>
      </c>
      <c r="H1494" s="67" t="str">
        <f aca="false">IF($B1494="", "",SUMIF(LerXml!B:B,Relatorio!B1494,LerXml!BE:BE))</f>
        <v/>
      </c>
      <c r="I1494" s="68" t="str">
        <f aca="false">IF(AND($F1494="",$G1494="",$H1494=""), "", IF(SUM(F1494:H1494)-D1494 &lt; 0,0,SUM(F1494:H1494)-D1494))</f>
        <v/>
      </c>
    </row>
    <row r="1495" customFormat="false" ht="13.8" hidden="false" customHeight="true" outlineLevel="0" collapsed="false">
      <c r="A1495" s="71"/>
      <c r="B1495" s="72"/>
      <c r="C1495" s="71"/>
      <c r="D1495" s="67" t="str">
        <f aca="false">IF($B1495="", "",SUMIF(LerXml!B:B,Relatorio!B1495,LerXml!W:W))</f>
        <v/>
      </c>
      <c r="E1495" s="67" t="str">
        <f aca="false">IF($B1495="", "",SUMIF(LerXml!B:B,Relatorio!B1495,LerXml!AX:AX))</f>
        <v/>
      </c>
      <c r="F1495" s="68" t="str">
        <f aca="false">IF($B1495="", "",SUMIF(LerXml!B:B,Relatorio!B1495,LerXml!BA:BA))</f>
        <v/>
      </c>
      <c r="G1495" s="67" t="str">
        <f aca="false">IF($B1495="", "",SUMIF(LerXml!B:B,Relatorio!B1495,LerXml!BB:BB))</f>
        <v/>
      </c>
      <c r="H1495" s="67" t="str">
        <f aca="false">IF($B1495="", "",SUMIF(LerXml!B:B,Relatorio!B1495,LerXml!BE:BE))</f>
        <v/>
      </c>
      <c r="I1495" s="68" t="str">
        <f aca="false">IF(AND($F1495="",$G1495="",$H1495=""), "", IF(SUM(F1495:H1495)-D1495 &lt; 0,0,SUM(F1495:H1495)-D1495))</f>
        <v/>
      </c>
    </row>
    <row r="1496" customFormat="false" ht="13.8" hidden="false" customHeight="true" outlineLevel="0" collapsed="false">
      <c r="A1496" s="71"/>
      <c r="B1496" s="72"/>
      <c r="C1496" s="71"/>
      <c r="D1496" s="67" t="str">
        <f aca="false">IF($B1496="", "",SUMIF(LerXml!B:B,Relatorio!B1496,LerXml!W:W))</f>
        <v/>
      </c>
      <c r="E1496" s="67" t="str">
        <f aca="false">IF($B1496="", "",SUMIF(LerXml!B:B,Relatorio!B1496,LerXml!AX:AX))</f>
        <v/>
      </c>
      <c r="F1496" s="68" t="str">
        <f aca="false">IF($B1496="", "",SUMIF(LerXml!B:B,Relatorio!B1496,LerXml!BA:BA))</f>
        <v/>
      </c>
      <c r="G1496" s="67" t="str">
        <f aca="false">IF($B1496="", "",SUMIF(LerXml!B:B,Relatorio!B1496,LerXml!BB:BB))</f>
        <v/>
      </c>
      <c r="H1496" s="67" t="str">
        <f aca="false">IF($B1496="", "",SUMIF(LerXml!B:B,Relatorio!B1496,LerXml!BE:BE))</f>
        <v/>
      </c>
      <c r="I1496" s="68" t="str">
        <f aca="false">IF(AND($F1496="",$G1496="",$H1496=""), "", IF(SUM(F1496:H1496)-D1496 &lt; 0,0,SUM(F1496:H1496)-D1496))</f>
        <v/>
      </c>
    </row>
    <row r="1497" customFormat="false" ht="13.8" hidden="false" customHeight="true" outlineLevel="0" collapsed="false">
      <c r="A1497" s="71"/>
      <c r="B1497" s="72"/>
      <c r="C1497" s="71"/>
      <c r="D1497" s="67" t="str">
        <f aca="false">IF($B1497="", "",SUMIF(LerXml!B:B,Relatorio!B1497,LerXml!W:W))</f>
        <v/>
      </c>
      <c r="E1497" s="67" t="str">
        <f aca="false">IF($B1497="", "",SUMIF(LerXml!B:B,Relatorio!B1497,LerXml!AX:AX))</f>
        <v/>
      </c>
      <c r="F1497" s="68" t="str">
        <f aca="false">IF($B1497="", "",SUMIF(LerXml!B:B,Relatorio!B1497,LerXml!BA:BA))</f>
        <v/>
      </c>
      <c r="G1497" s="67" t="str">
        <f aca="false">IF($B1497="", "",SUMIF(LerXml!B:B,Relatorio!B1497,LerXml!BB:BB))</f>
        <v/>
      </c>
      <c r="H1497" s="67" t="str">
        <f aca="false">IF($B1497="", "",SUMIF(LerXml!B:B,Relatorio!B1497,LerXml!BE:BE))</f>
        <v/>
      </c>
      <c r="I1497" s="68" t="str">
        <f aca="false">IF(AND($F1497="",$G1497="",$H1497=""), "", IF(SUM(F1497:H1497)-D1497 &lt; 0,0,SUM(F1497:H1497)-D1497))</f>
        <v/>
      </c>
    </row>
    <row r="1498" customFormat="false" ht="13.8" hidden="false" customHeight="true" outlineLevel="0" collapsed="false">
      <c r="A1498" s="71"/>
      <c r="B1498" s="72"/>
      <c r="C1498" s="71"/>
      <c r="D1498" s="67" t="str">
        <f aca="false">IF($B1498="", "",SUMIF(LerXml!B:B,Relatorio!B1498,LerXml!W:W))</f>
        <v/>
      </c>
      <c r="E1498" s="67" t="str">
        <f aca="false">IF($B1498="", "",SUMIF(LerXml!B:B,Relatorio!B1498,LerXml!AX:AX))</f>
        <v/>
      </c>
      <c r="F1498" s="68" t="str">
        <f aca="false">IF($B1498="", "",SUMIF(LerXml!B:B,Relatorio!B1498,LerXml!BA:BA))</f>
        <v/>
      </c>
      <c r="G1498" s="67" t="str">
        <f aca="false">IF($B1498="", "",SUMIF(LerXml!B:B,Relatorio!B1498,LerXml!BB:BB))</f>
        <v/>
      </c>
      <c r="H1498" s="67" t="str">
        <f aca="false">IF($B1498="", "",SUMIF(LerXml!B:B,Relatorio!B1498,LerXml!BE:BE))</f>
        <v/>
      </c>
      <c r="I1498" s="68" t="str">
        <f aca="false">IF(AND($F1498="",$G1498="",$H1498=""), "", IF(SUM(F1498:H1498)-D1498 &lt; 0,0,SUM(F1498:H1498)-D1498))</f>
        <v/>
      </c>
    </row>
    <row r="1499" customFormat="false" ht="13.8" hidden="false" customHeight="true" outlineLevel="0" collapsed="false">
      <c r="A1499" s="71"/>
      <c r="B1499" s="72"/>
      <c r="C1499" s="71"/>
      <c r="D1499" s="67" t="str">
        <f aca="false">IF($B1499="", "",SUMIF(LerXml!B:B,Relatorio!B1499,LerXml!W:W))</f>
        <v/>
      </c>
      <c r="E1499" s="67" t="str">
        <f aca="false">IF($B1499="", "",SUMIF(LerXml!B:B,Relatorio!B1499,LerXml!AX:AX))</f>
        <v/>
      </c>
      <c r="F1499" s="68" t="str">
        <f aca="false">IF($B1499="", "",SUMIF(LerXml!B:B,Relatorio!B1499,LerXml!BA:BA))</f>
        <v/>
      </c>
      <c r="G1499" s="67" t="str">
        <f aca="false">IF($B1499="", "",SUMIF(LerXml!B:B,Relatorio!B1499,LerXml!BB:BB))</f>
        <v/>
      </c>
      <c r="H1499" s="67" t="str">
        <f aca="false">IF($B1499="", "",SUMIF(LerXml!B:B,Relatorio!B1499,LerXml!BE:BE))</f>
        <v/>
      </c>
      <c r="I1499" s="68" t="str">
        <f aca="false">IF(AND($F1499="",$G1499="",$H1499=""), "", IF(SUM(F1499:H1499)-D1499 &lt; 0,0,SUM(F1499:H1499)-D1499))</f>
        <v/>
      </c>
    </row>
    <row r="1500" customFormat="false" ht="13.8" hidden="false" customHeight="true" outlineLevel="0" collapsed="false">
      <c r="A1500" s="71"/>
      <c r="B1500" s="72"/>
      <c r="C1500" s="71"/>
      <c r="D1500" s="67" t="str">
        <f aca="false">IF($B1500="", "",SUMIF(LerXml!B:B,Relatorio!B1500,LerXml!W:W))</f>
        <v/>
      </c>
      <c r="E1500" s="67" t="str">
        <f aca="false">IF($B1500="", "",SUMIF(LerXml!B:B,Relatorio!B1500,LerXml!AX:AX))</f>
        <v/>
      </c>
      <c r="F1500" s="68" t="str">
        <f aca="false">IF($B1500="", "",SUMIF(LerXml!B:B,Relatorio!B1500,LerXml!BA:BA))</f>
        <v/>
      </c>
      <c r="G1500" s="67" t="str">
        <f aca="false">IF($B1500="", "",SUMIF(LerXml!B:B,Relatorio!B1500,LerXml!BB:BB))</f>
        <v/>
      </c>
      <c r="H1500" s="67" t="str">
        <f aca="false">IF($B1500="", "",SUMIF(LerXml!B:B,Relatorio!B1500,LerXml!BE:BE))</f>
        <v/>
      </c>
      <c r="I1500" s="68" t="str">
        <f aca="false">IF(AND($F1500="",$G1500="",$H1500=""), "", IF(SUM(F1500:H1500)-D1500 &lt; 0,0,SUM(F1500:H1500)-D1500))</f>
        <v/>
      </c>
    </row>
    <row r="1501" customFormat="false" ht="13.8" hidden="false" customHeight="true" outlineLevel="0" collapsed="false">
      <c r="A1501" s="71"/>
      <c r="B1501" s="72"/>
      <c r="C1501" s="71"/>
      <c r="D1501" s="67" t="str">
        <f aca="false">IF($B1501="", "",SUMIF(LerXml!B:B,Relatorio!B1501,LerXml!W:W))</f>
        <v/>
      </c>
      <c r="E1501" s="67" t="str">
        <f aca="false">IF($B1501="", "",SUMIF(LerXml!B:B,Relatorio!B1501,LerXml!AX:AX))</f>
        <v/>
      </c>
      <c r="F1501" s="68" t="str">
        <f aca="false">IF($B1501="", "",SUMIF(LerXml!B:B,Relatorio!B1501,LerXml!BA:BA))</f>
        <v/>
      </c>
      <c r="G1501" s="67" t="str">
        <f aca="false">IF($B1501="", "",SUMIF(LerXml!B:B,Relatorio!B1501,LerXml!BB:BB))</f>
        <v/>
      </c>
      <c r="H1501" s="67" t="str">
        <f aca="false">IF($B1501="", "",SUMIF(LerXml!B:B,Relatorio!B1501,LerXml!BE:BE))</f>
        <v/>
      </c>
      <c r="I1501" s="68" t="str">
        <f aca="false">IF(AND($F1501="",$G1501="",$H1501=""), "", IF(SUM(F1501:H1501)-D1501 &lt; 0,0,SUM(F1501:H1501)-D1501))</f>
        <v/>
      </c>
    </row>
    <row r="1502" customFormat="false" ht="13.8" hidden="false" customHeight="true" outlineLevel="0" collapsed="false">
      <c r="A1502" s="71"/>
      <c r="B1502" s="72"/>
      <c r="C1502" s="71"/>
      <c r="D1502" s="67" t="str">
        <f aca="false">IF($B1502="", "",SUMIF(LerXml!B:B,Relatorio!B1502,LerXml!W:W))</f>
        <v/>
      </c>
      <c r="E1502" s="67" t="str">
        <f aca="false">IF($B1502="", "",SUMIF(LerXml!B:B,Relatorio!B1502,LerXml!AX:AX))</f>
        <v/>
      </c>
      <c r="F1502" s="68" t="str">
        <f aca="false">IF($B1502="", "",SUMIF(LerXml!B:B,Relatorio!B1502,LerXml!BA:BA))</f>
        <v/>
      </c>
      <c r="G1502" s="67" t="str">
        <f aca="false">IF($B1502="", "",SUMIF(LerXml!B:B,Relatorio!B1502,LerXml!BB:BB))</f>
        <v/>
      </c>
      <c r="H1502" s="67" t="str">
        <f aca="false">IF($B1502="", "",SUMIF(LerXml!B:B,Relatorio!B1502,LerXml!BE:BE))</f>
        <v/>
      </c>
      <c r="I1502" s="68" t="str">
        <f aca="false">IF(AND($F1502="",$G1502="",$H1502=""), "", IF(SUM(F1502:H1502)-D1502 &lt; 0,0,SUM(F1502:H1502)-D1502))</f>
        <v/>
      </c>
    </row>
    <row r="1503" customFormat="false" ht="13.8" hidden="false" customHeight="true" outlineLevel="0" collapsed="false">
      <c r="A1503" s="71"/>
      <c r="B1503" s="72"/>
      <c r="C1503" s="71"/>
      <c r="D1503" s="67" t="str">
        <f aca="false">IF($B1503="", "",SUMIF(LerXml!B:B,Relatorio!B1503,LerXml!W:W))</f>
        <v/>
      </c>
      <c r="E1503" s="67" t="str">
        <f aca="false">IF($B1503="", "",SUMIF(LerXml!B:B,Relatorio!B1503,LerXml!AX:AX))</f>
        <v/>
      </c>
      <c r="F1503" s="68" t="str">
        <f aca="false">IF($B1503="", "",SUMIF(LerXml!B:B,Relatorio!B1503,LerXml!BA:BA))</f>
        <v/>
      </c>
      <c r="G1503" s="67" t="str">
        <f aca="false">IF($B1503="", "",SUMIF(LerXml!B:B,Relatorio!B1503,LerXml!BB:BB))</f>
        <v/>
      </c>
      <c r="H1503" s="67" t="str">
        <f aca="false">IF($B1503="", "",SUMIF(LerXml!B:B,Relatorio!B1503,LerXml!BE:BE))</f>
        <v/>
      </c>
      <c r="I1503" s="68" t="str">
        <f aca="false">IF(AND($F1503="",$G1503="",$H1503=""), "", IF(SUM(F1503:H1503)-D1503 &lt; 0,0,SUM(F1503:H1503)-D1503))</f>
        <v/>
      </c>
    </row>
    <row r="1504" customFormat="false" ht="13.8" hidden="false" customHeight="true" outlineLevel="0" collapsed="false">
      <c r="A1504" s="71"/>
      <c r="B1504" s="72"/>
      <c r="C1504" s="71"/>
      <c r="D1504" s="67" t="str">
        <f aca="false">IF($B1504="", "",SUMIF(LerXml!B:B,Relatorio!B1504,LerXml!W:W))</f>
        <v/>
      </c>
      <c r="E1504" s="67" t="str">
        <f aca="false">IF($B1504="", "",SUMIF(LerXml!B:B,Relatorio!B1504,LerXml!AX:AX))</f>
        <v/>
      </c>
      <c r="F1504" s="68" t="str">
        <f aca="false">IF($B1504="", "",SUMIF(LerXml!B:B,Relatorio!B1504,LerXml!BA:BA))</f>
        <v/>
      </c>
      <c r="G1504" s="67" t="str">
        <f aca="false">IF($B1504="", "",SUMIF(LerXml!B:B,Relatorio!B1504,LerXml!BB:BB))</f>
        <v/>
      </c>
      <c r="H1504" s="67" t="str">
        <f aca="false">IF($B1504="", "",SUMIF(LerXml!B:B,Relatorio!B1504,LerXml!BE:BE))</f>
        <v/>
      </c>
      <c r="I1504" s="68" t="str">
        <f aca="false">IF(AND($F1504="",$G1504="",$H1504=""), "", IF(SUM(F1504:H1504)-D1504 &lt; 0,0,SUM(F1504:H1504)-D1504))</f>
        <v/>
      </c>
    </row>
    <row r="1505" customFormat="false" ht="13.8" hidden="false" customHeight="true" outlineLevel="0" collapsed="false">
      <c r="A1505" s="71"/>
      <c r="B1505" s="72"/>
      <c r="C1505" s="71"/>
      <c r="D1505" s="67" t="str">
        <f aca="false">IF($B1505="", "",SUMIF(LerXml!B:B,Relatorio!B1505,LerXml!W:W))</f>
        <v/>
      </c>
      <c r="E1505" s="67" t="str">
        <f aca="false">IF($B1505="", "",SUMIF(LerXml!B:B,Relatorio!B1505,LerXml!AX:AX))</f>
        <v/>
      </c>
      <c r="F1505" s="68" t="str">
        <f aca="false">IF($B1505="", "",SUMIF(LerXml!B:B,Relatorio!B1505,LerXml!BA:BA))</f>
        <v/>
      </c>
      <c r="G1505" s="67" t="str">
        <f aca="false">IF($B1505="", "",SUMIF(LerXml!B:B,Relatorio!B1505,LerXml!BB:BB))</f>
        <v/>
      </c>
      <c r="H1505" s="67" t="str">
        <f aca="false">IF($B1505="", "",SUMIF(LerXml!B:B,Relatorio!B1505,LerXml!BE:BE))</f>
        <v/>
      </c>
      <c r="I1505" s="68" t="str">
        <f aca="false">IF(AND($F1505="",$G1505="",$H1505=""), "", IF(SUM(F1505:H1505)-D1505 &lt; 0,0,SUM(F1505:H1505)-D1505))</f>
        <v/>
      </c>
    </row>
    <row r="1506" customFormat="false" ht="13.8" hidden="false" customHeight="true" outlineLevel="0" collapsed="false">
      <c r="A1506" s="71"/>
      <c r="B1506" s="72"/>
      <c r="C1506" s="71"/>
      <c r="D1506" s="67" t="str">
        <f aca="false">IF($B1506="", "",SUMIF(LerXml!B:B,Relatorio!B1506,LerXml!W:W))</f>
        <v/>
      </c>
      <c r="E1506" s="67" t="str">
        <f aca="false">IF($B1506="", "",SUMIF(LerXml!B:B,Relatorio!B1506,LerXml!AX:AX))</f>
        <v/>
      </c>
      <c r="F1506" s="68" t="str">
        <f aca="false">IF($B1506="", "",SUMIF(LerXml!B:B,Relatorio!B1506,LerXml!BA:BA))</f>
        <v/>
      </c>
      <c r="G1506" s="67" t="str">
        <f aca="false">IF($B1506="", "",SUMIF(LerXml!B:B,Relatorio!B1506,LerXml!BB:BB))</f>
        <v/>
      </c>
      <c r="H1506" s="67" t="str">
        <f aca="false">IF($B1506="", "",SUMIF(LerXml!B:B,Relatorio!B1506,LerXml!BE:BE))</f>
        <v/>
      </c>
      <c r="I1506" s="68" t="str">
        <f aca="false">IF(AND($F1506="",$G1506="",$H1506=""), "", IF(SUM(F1506:H1506)-D1506 &lt; 0,0,SUM(F1506:H1506)-D1506))</f>
        <v/>
      </c>
    </row>
    <row r="1507" customFormat="false" ht="13.8" hidden="false" customHeight="true" outlineLevel="0" collapsed="false">
      <c r="A1507" s="71"/>
      <c r="B1507" s="72"/>
      <c r="C1507" s="71"/>
      <c r="D1507" s="67" t="str">
        <f aca="false">IF($B1507="", "",SUMIF(LerXml!B:B,Relatorio!B1507,LerXml!W:W))</f>
        <v/>
      </c>
      <c r="E1507" s="67" t="str">
        <f aca="false">IF($B1507="", "",SUMIF(LerXml!B:B,Relatorio!B1507,LerXml!AX:AX))</f>
        <v/>
      </c>
      <c r="F1507" s="68" t="str">
        <f aca="false">IF($B1507="", "",SUMIF(LerXml!B:B,Relatorio!B1507,LerXml!BA:BA))</f>
        <v/>
      </c>
      <c r="G1507" s="67" t="str">
        <f aca="false">IF($B1507="", "",SUMIF(LerXml!B:B,Relatorio!B1507,LerXml!BB:BB))</f>
        <v/>
      </c>
      <c r="H1507" s="67" t="str">
        <f aca="false">IF($B1507="", "",SUMIF(LerXml!B:B,Relatorio!B1507,LerXml!BE:BE))</f>
        <v/>
      </c>
      <c r="I1507" s="68" t="str">
        <f aca="false">IF(AND($F1507="",$G1507="",$H1507=""), "", IF(SUM(F1507:H1507)-D1507 &lt; 0,0,SUM(F1507:H1507)-D1507))</f>
        <v/>
      </c>
    </row>
    <row r="1508" customFormat="false" ht="13.8" hidden="false" customHeight="true" outlineLevel="0" collapsed="false">
      <c r="A1508" s="71"/>
      <c r="B1508" s="72"/>
      <c r="C1508" s="71"/>
      <c r="D1508" s="67" t="str">
        <f aca="false">IF($B1508="", "",SUMIF(LerXml!B:B,Relatorio!B1508,LerXml!W:W))</f>
        <v/>
      </c>
      <c r="E1508" s="67" t="str">
        <f aca="false">IF($B1508="", "",SUMIF(LerXml!B:B,Relatorio!B1508,LerXml!AX:AX))</f>
        <v/>
      </c>
      <c r="F1508" s="68" t="str">
        <f aca="false">IF($B1508="", "",SUMIF(LerXml!B:B,Relatorio!B1508,LerXml!BA:BA))</f>
        <v/>
      </c>
      <c r="G1508" s="67" t="str">
        <f aca="false">IF($B1508="", "",SUMIF(LerXml!B:B,Relatorio!B1508,LerXml!BB:BB))</f>
        <v/>
      </c>
      <c r="H1508" s="67" t="str">
        <f aca="false">IF($B1508="", "",SUMIF(LerXml!B:B,Relatorio!B1508,LerXml!BE:BE))</f>
        <v/>
      </c>
      <c r="I1508" s="68" t="str">
        <f aca="false">IF(AND($F1508="",$G1508="",$H1508=""), "", IF(SUM(F1508:H1508)-D1508 &lt; 0,0,SUM(F1508:H1508)-D1508))</f>
        <v/>
      </c>
    </row>
    <row r="1509" customFormat="false" ht="13.8" hidden="false" customHeight="true" outlineLevel="0" collapsed="false">
      <c r="A1509" s="71"/>
      <c r="B1509" s="72"/>
      <c r="C1509" s="71"/>
      <c r="D1509" s="67" t="str">
        <f aca="false">IF($B1509="", "",SUMIF(LerXml!B:B,Relatorio!B1509,LerXml!W:W))</f>
        <v/>
      </c>
      <c r="E1509" s="67" t="str">
        <f aca="false">IF($B1509="", "",SUMIF(LerXml!B:B,Relatorio!B1509,LerXml!AX:AX))</f>
        <v/>
      </c>
      <c r="F1509" s="68" t="str">
        <f aca="false">IF($B1509="", "",SUMIF(LerXml!B:B,Relatorio!B1509,LerXml!BA:BA))</f>
        <v/>
      </c>
      <c r="G1509" s="67" t="str">
        <f aca="false">IF($B1509="", "",SUMIF(LerXml!B:B,Relatorio!B1509,LerXml!BB:BB))</f>
        <v/>
      </c>
      <c r="H1509" s="67" t="str">
        <f aca="false">IF($B1509="", "",SUMIF(LerXml!B:B,Relatorio!B1509,LerXml!BE:BE))</f>
        <v/>
      </c>
      <c r="I1509" s="68" t="str">
        <f aca="false">IF(AND($F1509="",$G1509="",$H1509=""), "", IF(SUM(F1509:H1509)-D1509 &lt; 0,0,SUM(F1509:H1509)-D1509))</f>
        <v/>
      </c>
    </row>
    <row r="1510" customFormat="false" ht="13.8" hidden="false" customHeight="true" outlineLevel="0" collapsed="false">
      <c r="A1510" s="71"/>
      <c r="B1510" s="72"/>
      <c r="C1510" s="71"/>
      <c r="D1510" s="67" t="str">
        <f aca="false">IF($B1510="", "",SUMIF(LerXml!B:B,Relatorio!B1510,LerXml!W:W))</f>
        <v/>
      </c>
      <c r="E1510" s="67" t="str">
        <f aca="false">IF($B1510="", "",SUMIF(LerXml!B:B,Relatorio!B1510,LerXml!AX:AX))</f>
        <v/>
      </c>
      <c r="F1510" s="68" t="str">
        <f aca="false">IF($B1510="", "",SUMIF(LerXml!B:B,Relatorio!B1510,LerXml!BA:BA))</f>
        <v/>
      </c>
      <c r="G1510" s="67" t="str">
        <f aca="false">IF($B1510="", "",SUMIF(LerXml!B:B,Relatorio!B1510,LerXml!BB:BB))</f>
        <v/>
      </c>
      <c r="H1510" s="67" t="str">
        <f aca="false">IF($B1510="", "",SUMIF(LerXml!B:B,Relatorio!B1510,LerXml!BE:BE))</f>
        <v/>
      </c>
      <c r="I1510" s="68" t="str">
        <f aca="false">IF(AND($F1510="",$G1510="",$H1510=""), "", IF(SUM(F1510:H1510)-D1510 &lt; 0,0,SUM(F1510:H1510)-D1510))</f>
        <v/>
      </c>
    </row>
    <row r="1511" customFormat="false" ht="13.8" hidden="false" customHeight="true" outlineLevel="0" collapsed="false">
      <c r="A1511" s="71"/>
      <c r="B1511" s="72"/>
      <c r="C1511" s="71"/>
      <c r="D1511" s="67" t="str">
        <f aca="false">IF($B1511="", "",SUMIF(LerXml!B:B,Relatorio!B1511,LerXml!W:W))</f>
        <v/>
      </c>
      <c r="E1511" s="67" t="str">
        <f aca="false">IF($B1511="", "",SUMIF(LerXml!B:B,Relatorio!B1511,LerXml!AX:AX))</f>
        <v/>
      </c>
      <c r="F1511" s="68" t="str">
        <f aca="false">IF($B1511="", "",SUMIF(LerXml!B:B,Relatorio!B1511,LerXml!BA:BA))</f>
        <v/>
      </c>
      <c r="G1511" s="67" t="str">
        <f aca="false">IF($B1511="", "",SUMIF(LerXml!B:B,Relatorio!B1511,LerXml!BB:BB))</f>
        <v/>
      </c>
      <c r="H1511" s="67" t="str">
        <f aca="false">IF($B1511="", "",SUMIF(LerXml!B:B,Relatorio!B1511,LerXml!BE:BE))</f>
        <v/>
      </c>
      <c r="I1511" s="68" t="str">
        <f aca="false">IF(AND($F1511="",$G1511="",$H1511=""), "", IF(SUM(F1511:H1511)-D1511 &lt; 0,0,SUM(F1511:H1511)-D1511))</f>
        <v/>
      </c>
    </row>
    <row r="1512" customFormat="false" ht="13.8" hidden="false" customHeight="true" outlineLevel="0" collapsed="false">
      <c r="A1512" s="71"/>
      <c r="B1512" s="72"/>
      <c r="C1512" s="71"/>
      <c r="D1512" s="67" t="str">
        <f aca="false">IF($B1512="", "",SUMIF(LerXml!B:B,Relatorio!B1512,LerXml!W:W))</f>
        <v/>
      </c>
      <c r="E1512" s="67" t="str">
        <f aca="false">IF($B1512="", "",SUMIF(LerXml!B:B,Relatorio!B1512,LerXml!AX:AX))</f>
        <v/>
      </c>
      <c r="F1512" s="68" t="str">
        <f aca="false">IF($B1512="", "",SUMIF(LerXml!B:B,Relatorio!B1512,LerXml!BA:BA))</f>
        <v/>
      </c>
      <c r="G1512" s="67" t="str">
        <f aca="false">IF($B1512="", "",SUMIF(LerXml!B:B,Relatorio!B1512,LerXml!BB:BB))</f>
        <v/>
      </c>
      <c r="H1512" s="67" t="str">
        <f aca="false">IF($B1512="", "",SUMIF(LerXml!B:B,Relatorio!B1512,LerXml!BE:BE))</f>
        <v/>
      </c>
      <c r="I1512" s="68" t="str">
        <f aca="false">IF(AND($F1512="",$G1512="",$H1512=""), "", IF(SUM(F1512:H1512)-D1512 &lt; 0,0,SUM(F1512:H1512)-D1512))</f>
        <v/>
      </c>
    </row>
    <row r="1513" customFormat="false" ht="13.8" hidden="false" customHeight="true" outlineLevel="0" collapsed="false">
      <c r="A1513" s="71"/>
      <c r="B1513" s="72"/>
      <c r="C1513" s="71"/>
      <c r="D1513" s="67" t="str">
        <f aca="false">IF($B1513="", "",SUMIF(LerXml!B:B,Relatorio!B1513,LerXml!W:W))</f>
        <v/>
      </c>
      <c r="E1513" s="67" t="str">
        <f aca="false">IF($B1513="", "",SUMIF(LerXml!B:B,Relatorio!B1513,LerXml!AX:AX))</f>
        <v/>
      </c>
      <c r="F1513" s="68" t="str">
        <f aca="false">IF($B1513="", "",SUMIF(LerXml!B:B,Relatorio!B1513,LerXml!BA:BA))</f>
        <v/>
      </c>
      <c r="G1513" s="67" t="str">
        <f aca="false">IF($B1513="", "",SUMIF(LerXml!B:B,Relatorio!B1513,LerXml!BB:BB))</f>
        <v/>
      </c>
      <c r="H1513" s="67" t="str">
        <f aca="false">IF($B1513="", "",SUMIF(LerXml!B:B,Relatorio!B1513,LerXml!BE:BE))</f>
        <v/>
      </c>
      <c r="I1513" s="68" t="str">
        <f aca="false">IF(AND($F1513="",$G1513="",$H1513=""), "", IF(SUM(F1513:H1513)-D1513 &lt; 0,0,SUM(F1513:H1513)-D1513))</f>
        <v/>
      </c>
    </row>
    <row r="1514" customFormat="false" ht="13.8" hidden="false" customHeight="true" outlineLevel="0" collapsed="false">
      <c r="A1514" s="71"/>
      <c r="B1514" s="72"/>
      <c r="C1514" s="71"/>
      <c r="D1514" s="67" t="str">
        <f aca="false">IF($B1514="", "",SUMIF(LerXml!B:B,Relatorio!B1514,LerXml!W:W))</f>
        <v/>
      </c>
      <c r="E1514" s="67" t="str">
        <f aca="false">IF($B1514="", "",SUMIF(LerXml!B:B,Relatorio!B1514,LerXml!AX:AX))</f>
        <v/>
      </c>
      <c r="F1514" s="68" t="str">
        <f aca="false">IF($B1514="", "",SUMIF(LerXml!B:B,Relatorio!B1514,LerXml!BA:BA))</f>
        <v/>
      </c>
      <c r="G1514" s="67" t="str">
        <f aca="false">IF($B1514="", "",SUMIF(LerXml!B:B,Relatorio!B1514,LerXml!BB:BB))</f>
        <v/>
      </c>
      <c r="H1514" s="67" t="str">
        <f aca="false">IF($B1514="", "",SUMIF(LerXml!B:B,Relatorio!B1514,LerXml!BE:BE))</f>
        <v/>
      </c>
      <c r="I1514" s="68" t="str">
        <f aca="false">IF(AND($F1514="",$G1514="",$H1514=""), "", IF(SUM(F1514:H1514)-D1514 &lt; 0,0,SUM(F1514:H1514)-D1514))</f>
        <v/>
      </c>
    </row>
    <row r="1515" customFormat="false" ht="13.8" hidden="false" customHeight="true" outlineLevel="0" collapsed="false">
      <c r="A1515" s="71"/>
      <c r="B1515" s="72"/>
      <c r="C1515" s="71"/>
      <c r="D1515" s="67" t="str">
        <f aca="false">IF($B1515="", "",SUMIF(LerXml!B:B,Relatorio!B1515,LerXml!W:W))</f>
        <v/>
      </c>
      <c r="E1515" s="67" t="str">
        <f aca="false">IF($B1515="", "",SUMIF(LerXml!B:B,Relatorio!B1515,LerXml!AX:AX))</f>
        <v/>
      </c>
      <c r="F1515" s="68" t="str">
        <f aca="false">IF($B1515="", "",SUMIF(LerXml!B:B,Relatorio!B1515,LerXml!BA:BA))</f>
        <v/>
      </c>
      <c r="G1515" s="67" t="str">
        <f aca="false">IF($B1515="", "",SUMIF(LerXml!B:B,Relatorio!B1515,LerXml!BB:BB))</f>
        <v/>
      </c>
      <c r="H1515" s="67" t="str">
        <f aca="false">IF($B1515="", "",SUMIF(LerXml!B:B,Relatorio!B1515,LerXml!BE:BE))</f>
        <v/>
      </c>
      <c r="I1515" s="68" t="str">
        <f aca="false">IF(AND($F1515="",$G1515="",$H1515=""), "", IF(SUM(F1515:H1515)-D1515 &lt; 0,0,SUM(F1515:H1515)-D1515))</f>
        <v/>
      </c>
    </row>
    <row r="1516" customFormat="false" ht="13.8" hidden="false" customHeight="true" outlineLevel="0" collapsed="false">
      <c r="A1516" s="71"/>
      <c r="B1516" s="72"/>
      <c r="C1516" s="71"/>
      <c r="D1516" s="67" t="str">
        <f aca="false">IF($B1516="", "",SUMIF(LerXml!B:B,Relatorio!B1516,LerXml!W:W))</f>
        <v/>
      </c>
      <c r="E1516" s="67" t="str">
        <f aca="false">IF($B1516="", "",SUMIF(LerXml!B:B,Relatorio!B1516,LerXml!AX:AX))</f>
        <v/>
      </c>
      <c r="F1516" s="68" t="str">
        <f aca="false">IF($B1516="", "",SUMIF(LerXml!B:B,Relatorio!B1516,LerXml!BA:BA))</f>
        <v/>
      </c>
      <c r="G1516" s="67" t="str">
        <f aca="false">IF($B1516="", "",SUMIF(LerXml!B:B,Relatorio!B1516,LerXml!BB:BB))</f>
        <v/>
      </c>
      <c r="H1516" s="67" t="str">
        <f aca="false">IF($B1516="", "",SUMIF(LerXml!B:B,Relatorio!B1516,LerXml!BE:BE))</f>
        <v/>
      </c>
      <c r="I1516" s="68" t="str">
        <f aca="false">IF(AND($F1516="",$G1516="",$H1516=""), "", IF(SUM(F1516:H1516)-D1516 &lt; 0,0,SUM(F1516:H1516)-D1516))</f>
        <v/>
      </c>
    </row>
    <row r="1517" customFormat="false" ht="13.8" hidden="false" customHeight="true" outlineLevel="0" collapsed="false">
      <c r="A1517" s="71"/>
      <c r="B1517" s="72"/>
      <c r="C1517" s="71"/>
      <c r="D1517" s="67" t="str">
        <f aca="false">IF($B1517="", "",SUMIF(LerXml!B:B,Relatorio!B1517,LerXml!W:W))</f>
        <v/>
      </c>
      <c r="E1517" s="67" t="str">
        <f aca="false">IF($B1517="", "",SUMIF(LerXml!B:B,Relatorio!B1517,LerXml!AX:AX))</f>
        <v/>
      </c>
      <c r="F1517" s="68" t="str">
        <f aca="false">IF($B1517="", "",SUMIF(LerXml!B:B,Relatorio!B1517,LerXml!BA:BA))</f>
        <v/>
      </c>
      <c r="G1517" s="67" t="str">
        <f aca="false">IF($B1517="", "",SUMIF(LerXml!B:B,Relatorio!B1517,LerXml!BB:BB))</f>
        <v/>
      </c>
      <c r="H1517" s="67" t="str">
        <f aca="false">IF($B1517="", "",SUMIF(LerXml!B:B,Relatorio!B1517,LerXml!BE:BE))</f>
        <v/>
      </c>
      <c r="I1517" s="68" t="str">
        <f aca="false">IF(AND($F1517="",$G1517="",$H1517=""), "", IF(SUM(F1517:H1517)-D1517 &lt; 0,0,SUM(F1517:H1517)-D1517))</f>
        <v/>
      </c>
    </row>
    <row r="1518" customFormat="false" ht="13.8" hidden="false" customHeight="true" outlineLevel="0" collapsed="false">
      <c r="A1518" s="71"/>
      <c r="B1518" s="72"/>
      <c r="C1518" s="71"/>
      <c r="D1518" s="67" t="str">
        <f aca="false">IF($B1518="", "",SUMIF(LerXml!B:B,Relatorio!B1518,LerXml!W:W))</f>
        <v/>
      </c>
      <c r="E1518" s="67" t="str">
        <f aca="false">IF($B1518="", "",SUMIF(LerXml!B:B,Relatorio!B1518,LerXml!AX:AX))</f>
        <v/>
      </c>
      <c r="F1518" s="68" t="str">
        <f aca="false">IF($B1518="", "",SUMIF(LerXml!B:B,Relatorio!B1518,LerXml!BA:BA))</f>
        <v/>
      </c>
      <c r="G1518" s="67" t="str">
        <f aca="false">IF($B1518="", "",SUMIF(LerXml!B:B,Relatorio!B1518,LerXml!BB:BB))</f>
        <v/>
      </c>
      <c r="H1518" s="67" t="str">
        <f aca="false">IF($B1518="", "",SUMIF(LerXml!B:B,Relatorio!B1518,LerXml!BE:BE))</f>
        <v/>
      </c>
      <c r="I1518" s="68" t="str">
        <f aca="false">IF(AND($F1518="",$G1518="",$H1518=""), "", IF(SUM(F1518:H1518)-D1518 &lt; 0,0,SUM(F1518:H1518)-D1518))</f>
        <v/>
      </c>
    </row>
    <row r="1519" customFormat="false" ht="13.8" hidden="false" customHeight="true" outlineLevel="0" collapsed="false">
      <c r="A1519" s="71"/>
      <c r="B1519" s="72"/>
      <c r="C1519" s="71"/>
      <c r="D1519" s="67" t="str">
        <f aca="false">IF($B1519="", "",SUMIF(LerXml!B:B,Relatorio!B1519,LerXml!W:W))</f>
        <v/>
      </c>
      <c r="E1519" s="67" t="str">
        <f aca="false">IF($B1519="", "",SUMIF(LerXml!B:B,Relatorio!B1519,LerXml!AX:AX))</f>
        <v/>
      </c>
      <c r="F1519" s="68" t="str">
        <f aca="false">IF($B1519="", "",SUMIF(LerXml!B:B,Relatorio!B1519,LerXml!BA:BA))</f>
        <v/>
      </c>
      <c r="G1519" s="67" t="str">
        <f aca="false">IF($B1519="", "",SUMIF(LerXml!B:B,Relatorio!B1519,LerXml!BB:BB))</f>
        <v/>
      </c>
      <c r="H1519" s="67" t="str">
        <f aca="false">IF($B1519="", "",SUMIF(LerXml!B:B,Relatorio!B1519,LerXml!BE:BE))</f>
        <v/>
      </c>
      <c r="I1519" s="68" t="str">
        <f aca="false">IF(AND($F1519="",$G1519="",$H1519=""), "", IF(SUM(F1519:H1519)-D1519 &lt; 0,0,SUM(F1519:H1519)-D1519))</f>
        <v/>
      </c>
    </row>
    <row r="1520" customFormat="false" ht="13.8" hidden="false" customHeight="true" outlineLevel="0" collapsed="false">
      <c r="A1520" s="71"/>
      <c r="B1520" s="72"/>
      <c r="C1520" s="71"/>
      <c r="D1520" s="67" t="str">
        <f aca="false">IF($B1520="", "",SUMIF(LerXml!B:B,Relatorio!B1520,LerXml!W:W))</f>
        <v/>
      </c>
      <c r="E1520" s="67" t="str">
        <f aca="false">IF($B1520="", "",SUMIF(LerXml!B:B,Relatorio!B1520,LerXml!AX:AX))</f>
        <v/>
      </c>
      <c r="F1520" s="68" t="str">
        <f aca="false">IF($B1520="", "",SUMIF(LerXml!B:B,Relatorio!B1520,LerXml!BA:BA))</f>
        <v/>
      </c>
      <c r="G1520" s="67" t="str">
        <f aca="false">IF($B1520="", "",SUMIF(LerXml!B:B,Relatorio!B1520,LerXml!BB:BB))</f>
        <v/>
      </c>
      <c r="H1520" s="67" t="str">
        <f aca="false">IF($B1520="", "",SUMIF(LerXml!B:B,Relatorio!B1520,LerXml!BE:BE))</f>
        <v/>
      </c>
      <c r="I1520" s="68" t="str">
        <f aca="false">IF(AND($F1520="",$G1520="",$H1520=""), "", IF(SUM(F1520:H1520)-D1520 &lt; 0,0,SUM(F1520:H1520)-D1520))</f>
        <v/>
      </c>
    </row>
    <row r="1521" customFormat="false" ht="13.8" hidden="false" customHeight="true" outlineLevel="0" collapsed="false">
      <c r="A1521" s="71"/>
      <c r="B1521" s="72"/>
      <c r="C1521" s="71"/>
      <c r="D1521" s="67" t="str">
        <f aca="false">IF($B1521="", "",SUMIF(LerXml!B:B,Relatorio!B1521,LerXml!W:W))</f>
        <v/>
      </c>
      <c r="E1521" s="67" t="str">
        <f aca="false">IF($B1521="", "",SUMIF(LerXml!B:B,Relatorio!B1521,LerXml!AX:AX))</f>
        <v/>
      </c>
      <c r="F1521" s="68" t="str">
        <f aca="false">IF($B1521="", "",SUMIF(LerXml!B:B,Relatorio!B1521,LerXml!BA:BA))</f>
        <v/>
      </c>
      <c r="G1521" s="67" t="str">
        <f aca="false">IF($B1521="", "",SUMIF(LerXml!B:B,Relatorio!B1521,LerXml!BB:BB))</f>
        <v/>
      </c>
      <c r="H1521" s="67" t="str">
        <f aca="false">IF($B1521="", "",SUMIF(LerXml!B:B,Relatorio!B1521,LerXml!BE:BE))</f>
        <v/>
      </c>
      <c r="I1521" s="68" t="str">
        <f aca="false">IF(AND($F1521="",$G1521="",$H1521=""), "", IF(SUM(F1521:H1521)-D1521 &lt; 0,0,SUM(F1521:H1521)-D1521))</f>
        <v/>
      </c>
    </row>
    <row r="1522" customFormat="false" ht="13.8" hidden="false" customHeight="true" outlineLevel="0" collapsed="false">
      <c r="A1522" s="71"/>
      <c r="B1522" s="72"/>
      <c r="C1522" s="71"/>
      <c r="D1522" s="67" t="str">
        <f aca="false">IF($B1522="", "",SUMIF(LerXml!B:B,Relatorio!B1522,LerXml!W:W))</f>
        <v/>
      </c>
      <c r="E1522" s="67" t="str">
        <f aca="false">IF($B1522="", "",SUMIF(LerXml!B:B,Relatorio!B1522,LerXml!AX:AX))</f>
        <v/>
      </c>
      <c r="F1522" s="68" t="str">
        <f aca="false">IF($B1522="", "",SUMIF(LerXml!B:B,Relatorio!B1522,LerXml!BA:BA))</f>
        <v/>
      </c>
      <c r="G1522" s="67" t="str">
        <f aca="false">IF($B1522="", "",SUMIF(LerXml!B:B,Relatorio!B1522,LerXml!BB:BB))</f>
        <v/>
      </c>
      <c r="H1522" s="67" t="str">
        <f aca="false">IF($B1522="", "",SUMIF(LerXml!B:B,Relatorio!B1522,LerXml!BE:BE))</f>
        <v/>
      </c>
      <c r="I1522" s="68" t="str">
        <f aca="false">IF(AND($F1522="",$G1522="",$H1522=""), "", IF(SUM(F1522:H1522)-D1522 &lt; 0,0,SUM(F1522:H1522)-D1522))</f>
        <v/>
      </c>
    </row>
    <row r="1523" customFormat="false" ht="13.8" hidden="false" customHeight="true" outlineLevel="0" collapsed="false">
      <c r="A1523" s="71"/>
      <c r="B1523" s="72"/>
      <c r="C1523" s="71"/>
      <c r="D1523" s="67" t="str">
        <f aca="false">IF($B1523="", "",SUMIF(LerXml!B:B,Relatorio!B1523,LerXml!W:W))</f>
        <v/>
      </c>
      <c r="E1523" s="67" t="str">
        <f aca="false">IF($B1523="", "",SUMIF(LerXml!B:B,Relatorio!B1523,LerXml!AX:AX))</f>
        <v/>
      </c>
      <c r="F1523" s="68" t="str">
        <f aca="false">IF($B1523="", "",SUMIF(LerXml!B:B,Relatorio!B1523,LerXml!BA:BA))</f>
        <v/>
      </c>
      <c r="G1523" s="67" t="str">
        <f aca="false">IF($B1523="", "",SUMIF(LerXml!B:B,Relatorio!B1523,LerXml!BB:BB))</f>
        <v/>
      </c>
      <c r="H1523" s="67" t="str">
        <f aca="false">IF($B1523="", "",SUMIF(LerXml!B:B,Relatorio!B1523,LerXml!BE:BE))</f>
        <v/>
      </c>
      <c r="I1523" s="68" t="str">
        <f aca="false">IF(AND($F1523="",$G1523="",$H1523=""), "", IF(SUM(F1523:H1523)-D1523 &lt; 0,0,SUM(F1523:H1523)-D1523))</f>
        <v/>
      </c>
    </row>
    <row r="1524" customFormat="false" ht="13.8" hidden="false" customHeight="true" outlineLevel="0" collapsed="false">
      <c r="A1524" s="71"/>
      <c r="B1524" s="72"/>
      <c r="C1524" s="71"/>
      <c r="D1524" s="67" t="str">
        <f aca="false">IF($B1524="", "",SUMIF(LerXml!B:B,Relatorio!B1524,LerXml!W:W))</f>
        <v/>
      </c>
      <c r="E1524" s="67" t="str">
        <f aca="false">IF($B1524="", "",SUMIF(LerXml!B:B,Relatorio!B1524,LerXml!AX:AX))</f>
        <v/>
      </c>
      <c r="F1524" s="68" t="str">
        <f aca="false">IF($B1524="", "",SUMIF(LerXml!B:B,Relatorio!B1524,LerXml!BA:BA))</f>
        <v/>
      </c>
      <c r="G1524" s="67" t="str">
        <f aca="false">IF($B1524="", "",SUMIF(LerXml!B:B,Relatorio!B1524,LerXml!BB:BB))</f>
        <v/>
      </c>
      <c r="H1524" s="67" t="str">
        <f aca="false">IF($B1524="", "",SUMIF(LerXml!B:B,Relatorio!B1524,LerXml!BE:BE))</f>
        <v/>
      </c>
      <c r="I1524" s="68" t="str">
        <f aca="false">IF(AND($F1524="",$G1524="",$H1524=""), "", IF(SUM(F1524:H1524)-D1524 &lt; 0,0,SUM(F1524:H1524)-D1524))</f>
        <v/>
      </c>
    </row>
    <row r="1525" customFormat="false" ht="13.8" hidden="false" customHeight="true" outlineLevel="0" collapsed="false">
      <c r="A1525" s="71"/>
      <c r="B1525" s="72"/>
      <c r="C1525" s="71"/>
      <c r="D1525" s="67" t="str">
        <f aca="false">IF($B1525="", "",SUMIF(LerXml!B:B,Relatorio!B1525,LerXml!W:W))</f>
        <v/>
      </c>
      <c r="E1525" s="67" t="str">
        <f aca="false">IF($B1525="", "",SUMIF(LerXml!B:B,Relatorio!B1525,LerXml!AX:AX))</f>
        <v/>
      </c>
      <c r="F1525" s="68" t="str">
        <f aca="false">IF($B1525="", "",SUMIF(LerXml!B:B,Relatorio!B1525,LerXml!BA:BA))</f>
        <v/>
      </c>
      <c r="G1525" s="67" t="str">
        <f aca="false">IF($B1525="", "",SUMIF(LerXml!B:B,Relatorio!B1525,LerXml!BB:BB))</f>
        <v/>
      </c>
      <c r="H1525" s="67" t="str">
        <f aca="false">IF($B1525="", "",SUMIF(LerXml!B:B,Relatorio!B1525,LerXml!BE:BE))</f>
        <v/>
      </c>
      <c r="I1525" s="68" t="str">
        <f aca="false">IF(AND($F1525="",$G1525="",$H1525=""), "", IF(SUM(F1525:H1525)-D1525 &lt; 0,0,SUM(F1525:H1525)-D1525))</f>
        <v/>
      </c>
    </row>
    <row r="1526" customFormat="false" ht="13.8" hidden="false" customHeight="true" outlineLevel="0" collapsed="false">
      <c r="A1526" s="71"/>
      <c r="B1526" s="72"/>
      <c r="C1526" s="71"/>
      <c r="D1526" s="67" t="str">
        <f aca="false">IF($B1526="", "",SUMIF(LerXml!B:B,Relatorio!B1526,LerXml!W:W))</f>
        <v/>
      </c>
      <c r="E1526" s="67" t="str">
        <f aca="false">IF($B1526="", "",SUMIF(LerXml!B:B,Relatorio!B1526,LerXml!AX:AX))</f>
        <v/>
      </c>
      <c r="F1526" s="68" t="str">
        <f aca="false">IF($B1526="", "",SUMIF(LerXml!B:B,Relatorio!B1526,LerXml!BA:BA))</f>
        <v/>
      </c>
      <c r="G1526" s="67" t="str">
        <f aca="false">IF($B1526="", "",SUMIF(LerXml!B:B,Relatorio!B1526,LerXml!BB:BB))</f>
        <v/>
      </c>
      <c r="H1526" s="67" t="str">
        <f aca="false">IF($B1526="", "",SUMIF(LerXml!B:B,Relatorio!B1526,LerXml!BE:BE))</f>
        <v/>
      </c>
      <c r="I1526" s="68" t="str">
        <f aca="false">IF(AND($F1526="",$G1526="",$H1526=""), "", IF(SUM(F1526:H1526)-D1526 &lt; 0,0,SUM(F1526:H1526)-D1526))</f>
        <v/>
      </c>
    </row>
    <row r="1527" customFormat="false" ht="13.8" hidden="false" customHeight="true" outlineLevel="0" collapsed="false">
      <c r="A1527" s="71"/>
      <c r="B1527" s="72"/>
      <c r="C1527" s="71"/>
      <c r="D1527" s="67" t="str">
        <f aca="false">IF($B1527="", "",SUMIF(LerXml!B:B,Relatorio!B1527,LerXml!W:W))</f>
        <v/>
      </c>
      <c r="E1527" s="67" t="str">
        <f aca="false">IF($B1527="", "",SUMIF(LerXml!B:B,Relatorio!B1527,LerXml!AX:AX))</f>
        <v/>
      </c>
      <c r="F1527" s="68" t="str">
        <f aca="false">IF($B1527="", "",SUMIF(LerXml!B:B,Relatorio!B1527,LerXml!BA:BA))</f>
        <v/>
      </c>
      <c r="G1527" s="67" t="str">
        <f aca="false">IF($B1527="", "",SUMIF(LerXml!B:B,Relatorio!B1527,LerXml!BB:BB))</f>
        <v/>
      </c>
      <c r="H1527" s="67" t="str">
        <f aca="false">IF($B1527="", "",SUMIF(LerXml!B:B,Relatorio!B1527,LerXml!BE:BE))</f>
        <v/>
      </c>
      <c r="I1527" s="68" t="str">
        <f aca="false">IF(AND($F1527="",$G1527="",$H1527=""), "", IF(SUM(F1527:H1527)-D1527 &lt; 0,0,SUM(F1527:H1527)-D1527))</f>
        <v/>
      </c>
    </row>
    <row r="1528" customFormat="false" ht="13.8" hidden="false" customHeight="true" outlineLevel="0" collapsed="false">
      <c r="A1528" s="71"/>
      <c r="B1528" s="72"/>
      <c r="C1528" s="71"/>
      <c r="D1528" s="67" t="str">
        <f aca="false">IF($B1528="", "",SUMIF(LerXml!B:B,Relatorio!B1528,LerXml!W:W))</f>
        <v/>
      </c>
      <c r="E1528" s="67" t="str">
        <f aca="false">IF($B1528="", "",SUMIF(LerXml!B:B,Relatorio!B1528,LerXml!AX:AX))</f>
        <v/>
      </c>
      <c r="F1528" s="68" t="str">
        <f aca="false">IF($B1528="", "",SUMIF(LerXml!B:B,Relatorio!B1528,LerXml!BA:BA))</f>
        <v/>
      </c>
      <c r="G1528" s="67" t="str">
        <f aca="false">IF($B1528="", "",SUMIF(LerXml!B:B,Relatorio!B1528,LerXml!BB:BB))</f>
        <v/>
      </c>
      <c r="H1528" s="67" t="str">
        <f aca="false">IF($B1528="", "",SUMIF(LerXml!B:B,Relatorio!B1528,LerXml!BE:BE))</f>
        <v/>
      </c>
      <c r="I1528" s="68" t="str">
        <f aca="false">IF(AND($F1528="",$G1528="",$H1528=""), "", IF(SUM(F1528:H1528)-D1528 &lt; 0,0,SUM(F1528:H1528)-D1528))</f>
        <v/>
      </c>
    </row>
    <row r="1529" customFormat="false" ht="13.8" hidden="false" customHeight="true" outlineLevel="0" collapsed="false">
      <c r="A1529" s="71"/>
      <c r="B1529" s="72"/>
      <c r="C1529" s="71"/>
      <c r="D1529" s="67" t="str">
        <f aca="false">IF($B1529="", "",SUMIF(LerXml!B:B,Relatorio!B1529,LerXml!W:W))</f>
        <v/>
      </c>
      <c r="E1529" s="67" t="str">
        <f aca="false">IF($B1529="", "",SUMIF(LerXml!B:B,Relatorio!B1529,LerXml!AX:AX))</f>
        <v/>
      </c>
      <c r="F1529" s="68" t="str">
        <f aca="false">IF($B1529="", "",SUMIF(LerXml!B:B,Relatorio!B1529,LerXml!BA:BA))</f>
        <v/>
      </c>
      <c r="G1529" s="67" t="str">
        <f aca="false">IF($B1529="", "",SUMIF(LerXml!B:B,Relatorio!B1529,LerXml!BB:BB))</f>
        <v/>
      </c>
      <c r="H1529" s="67" t="str">
        <f aca="false">IF($B1529="", "",SUMIF(LerXml!B:B,Relatorio!B1529,LerXml!BE:BE))</f>
        <v/>
      </c>
      <c r="I1529" s="68" t="str">
        <f aca="false">IF(AND($F1529="",$G1529="",$H1529=""), "", IF(SUM(F1529:H1529)-D1529 &lt; 0,0,SUM(F1529:H1529)-D1529))</f>
        <v/>
      </c>
    </row>
    <row r="1530" customFormat="false" ht="13.8" hidden="false" customHeight="true" outlineLevel="0" collapsed="false">
      <c r="A1530" s="71"/>
      <c r="B1530" s="72"/>
      <c r="C1530" s="71"/>
      <c r="D1530" s="67" t="str">
        <f aca="false">IF($B1530="", "",SUMIF(LerXml!B:B,Relatorio!B1530,LerXml!W:W))</f>
        <v/>
      </c>
      <c r="E1530" s="67" t="str">
        <f aca="false">IF($B1530="", "",SUMIF(LerXml!B:B,Relatorio!B1530,LerXml!AX:AX))</f>
        <v/>
      </c>
      <c r="F1530" s="68" t="str">
        <f aca="false">IF($B1530="", "",SUMIF(LerXml!B:B,Relatorio!B1530,LerXml!BA:BA))</f>
        <v/>
      </c>
      <c r="G1530" s="67" t="str">
        <f aca="false">IF($B1530="", "",SUMIF(LerXml!B:B,Relatorio!B1530,LerXml!BB:BB))</f>
        <v/>
      </c>
      <c r="H1530" s="67" t="str">
        <f aca="false">IF($B1530="", "",SUMIF(LerXml!B:B,Relatorio!B1530,LerXml!BE:BE))</f>
        <v/>
      </c>
      <c r="I1530" s="68" t="str">
        <f aca="false">IF(AND($F1530="",$G1530="",$H1530=""), "", IF(SUM(F1530:H1530)-D1530 &lt; 0,0,SUM(F1530:H1530)-D1530))</f>
        <v/>
      </c>
    </row>
    <row r="1531" customFormat="false" ht="13.8" hidden="false" customHeight="true" outlineLevel="0" collapsed="false">
      <c r="A1531" s="71"/>
      <c r="B1531" s="72"/>
      <c r="C1531" s="71"/>
      <c r="D1531" s="67" t="str">
        <f aca="false">IF($B1531="", "",SUMIF(LerXml!B:B,Relatorio!B1531,LerXml!W:W))</f>
        <v/>
      </c>
      <c r="E1531" s="67" t="str">
        <f aca="false">IF($B1531="", "",SUMIF(LerXml!B:B,Relatorio!B1531,LerXml!AX:AX))</f>
        <v/>
      </c>
      <c r="F1531" s="68" t="str">
        <f aca="false">IF($B1531="", "",SUMIF(LerXml!B:B,Relatorio!B1531,LerXml!BA:BA))</f>
        <v/>
      </c>
      <c r="G1531" s="67" t="str">
        <f aca="false">IF($B1531="", "",SUMIF(LerXml!B:B,Relatorio!B1531,LerXml!BB:BB))</f>
        <v/>
      </c>
      <c r="H1531" s="67" t="str">
        <f aca="false">IF($B1531="", "",SUMIF(LerXml!B:B,Relatorio!B1531,LerXml!BE:BE))</f>
        <v/>
      </c>
      <c r="I1531" s="68" t="str">
        <f aca="false">IF(AND($F1531="",$G1531="",$H1531=""), "", IF(SUM(F1531:H1531)-D1531 &lt; 0,0,SUM(F1531:H1531)-D1531))</f>
        <v/>
      </c>
    </row>
    <row r="1532" customFormat="false" ht="13.8" hidden="false" customHeight="true" outlineLevel="0" collapsed="false">
      <c r="A1532" s="71"/>
      <c r="B1532" s="72"/>
      <c r="C1532" s="71"/>
      <c r="D1532" s="67" t="str">
        <f aca="false">IF($B1532="", "",SUMIF(LerXml!B:B,Relatorio!B1532,LerXml!W:W))</f>
        <v/>
      </c>
      <c r="E1532" s="67" t="str">
        <f aca="false">IF($B1532="", "",SUMIF(LerXml!B:B,Relatorio!B1532,LerXml!AX:AX))</f>
        <v/>
      </c>
      <c r="F1532" s="68" t="str">
        <f aca="false">IF($B1532="", "",SUMIF(LerXml!B:B,Relatorio!B1532,LerXml!BA:BA))</f>
        <v/>
      </c>
      <c r="G1532" s="67" t="str">
        <f aca="false">IF($B1532="", "",SUMIF(LerXml!B:B,Relatorio!B1532,LerXml!BB:BB))</f>
        <v/>
      </c>
      <c r="H1532" s="67" t="str">
        <f aca="false">IF($B1532="", "",SUMIF(LerXml!B:B,Relatorio!B1532,LerXml!BE:BE))</f>
        <v/>
      </c>
      <c r="I1532" s="68" t="str">
        <f aca="false">IF(AND($F1532="",$G1532="",$H1532=""), "", IF(SUM(F1532:H1532)-D1532 &lt; 0,0,SUM(F1532:H1532)-D1532))</f>
        <v/>
      </c>
    </row>
    <row r="1533" customFormat="false" ht="13.8" hidden="false" customHeight="true" outlineLevel="0" collapsed="false">
      <c r="A1533" s="71"/>
      <c r="B1533" s="72"/>
      <c r="C1533" s="71"/>
      <c r="D1533" s="67" t="str">
        <f aca="false">IF($B1533="", "",SUMIF(LerXml!B:B,Relatorio!B1533,LerXml!W:W))</f>
        <v/>
      </c>
      <c r="E1533" s="67" t="str">
        <f aca="false">IF($B1533="", "",SUMIF(LerXml!B:B,Relatorio!B1533,LerXml!AX:AX))</f>
        <v/>
      </c>
      <c r="F1533" s="68" t="str">
        <f aca="false">IF($B1533="", "",SUMIF(LerXml!B:B,Relatorio!B1533,LerXml!BA:BA))</f>
        <v/>
      </c>
      <c r="G1533" s="67" t="str">
        <f aca="false">IF($B1533="", "",SUMIF(LerXml!B:B,Relatorio!B1533,LerXml!BB:BB))</f>
        <v/>
      </c>
      <c r="H1533" s="67" t="str">
        <f aca="false">IF($B1533="", "",SUMIF(LerXml!B:B,Relatorio!B1533,LerXml!BE:BE))</f>
        <v/>
      </c>
      <c r="I1533" s="68" t="str">
        <f aca="false">IF(AND($F1533="",$G1533="",$H1533=""), "", IF(SUM(F1533:H1533)-D1533 &lt; 0,0,SUM(F1533:H1533)-D1533))</f>
        <v/>
      </c>
    </row>
    <row r="1534" customFormat="false" ht="13.8" hidden="false" customHeight="true" outlineLevel="0" collapsed="false">
      <c r="A1534" s="71"/>
      <c r="B1534" s="72"/>
      <c r="C1534" s="71"/>
      <c r="D1534" s="67" t="str">
        <f aca="false">IF($B1534="", "",SUMIF(LerXml!B:B,Relatorio!B1534,LerXml!W:W))</f>
        <v/>
      </c>
      <c r="E1534" s="67" t="str">
        <f aca="false">IF($B1534="", "",SUMIF(LerXml!B:B,Relatorio!B1534,LerXml!AX:AX))</f>
        <v/>
      </c>
      <c r="F1534" s="68" t="str">
        <f aca="false">IF($B1534="", "",SUMIF(LerXml!B:B,Relatorio!B1534,LerXml!BA:BA))</f>
        <v/>
      </c>
      <c r="G1534" s="67" t="str">
        <f aca="false">IF($B1534="", "",SUMIF(LerXml!B:B,Relatorio!B1534,LerXml!BB:BB))</f>
        <v/>
      </c>
      <c r="H1534" s="67" t="str">
        <f aca="false">IF($B1534="", "",SUMIF(LerXml!B:B,Relatorio!B1534,LerXml!BE:BE))</f>
        <v/>
      </c>
      <c r="I1534" s="68" t="str">
        <f aca="false">IF(AND($F1534="",$G1534="",$H1534=""), "", IF(SUM(F1534:H1534)-D1534 &lt; 0,0,SUM(F1534:H1534)-D1534))</f>
        <v/>
      </c>
    </row>
    <row r="1535" customFormat="false" ht="13.8" hidden="false" customHeight="true" outlineLevel="0" collapsed="false">
      <c r="A1535" s="71"/>
      <c r="B1535" s="72"/>
      <c r="C1535" s="71"/>
      <c r="D1535" s="67" t="str">
        <f aca="false">IF($B1535="", "",SUMIF(LerXml!B:B,Relatorio!B1535,LerXml!W:W))</f>
        <v/>
      </c>
      <c r="E1535" s="67" t="str">
        <f aca="false">IF($B1535="", "",SUMIF(LerXml!B:B,Relatorio!B1535,LerXml!AX:AX))</f>
        <v/>
      </c>
      <c r="F1535" s="68" t="str">
        <f aca="false">IF($B1535="", "",SUMIF(LerXml!B:B,Relatorio!B1535,LerXml!BA:BA))</f>
        <v/>
      </c>
      <c r="G1535" s="67" t="str">
        <f aca="false">IF($B1535="", "",SUMIF(LerXml!B:B,Relatorio!B1535,LerXml!BB:BB))</f>
        <v/>
      </c>
      <c r="H1535" s="67" t="str">
        <f aca="false">IF($B1535="", "",SUMIF(LerXml!B:B,Relatorio!B1535,LerXml!BE:BE))</f>
        <v/>
      </c>
      <c r="I1535" s="68" t="str">
        <f aca="false">IF(AND($F1535="",$G1535="",$H1535=""), "", IF(SUM(F1535:H1535)-D1535 &lt; 0,0,SUM(F1535:H1535)-D1535))</f>
        <v/>
      </c>
    </row>
    <row r="1536" customFormat="false" ht="13.8" hidden="false" customHeight="true" outlineLevel="0" collapsed="false">
      <c r="A1536" s="71"/>
      <c r="B1536" s="72"/>
      <c r="C1536" s="71"/>
      <c r="D1536" s="67" t="str">
        <f aca="false">IF($B1536="", "",SUMIF(LerXml!B:B,Relatorio!B1536,LerXml!W:W))</f>
        <v/>
      </c>
      <c r="E1536" s="67" t="str">
        <f aca="false">IF($B1536="", "",SUMIF(LerXml!B:B,Relatorio!B1536,LerXml!AX:AX))</f>
        <v/>
      </c>
      <c r="F1536" s="68" t="str">
        <f aca="false">IF($B1536="", "",SUMIF(LerXml!B:B,Relatorio!B1536,LerXml!BA:BA))</f>
        <v/>
      </c>
      <c r="G1536" s="67" t="str">
        <f aca="false">IF($B1536="", "",SUMIF(LerXml!B:B,Relatorio!B1536,LerXml!BB:BB))</f>
        <v/>
      </c>
      <c r="H1536" s="67" t="str">
        <f aca="false">IF($B1536="", "",SUMIF(LerXml!B:B,Relatorio!B1536,LerXml!BE:BE))</f>
        <v/>
      </c>
      <c r="I1536" s="68" t="str">
        <f aca="false">IF(AND($F1536="",$G1536="",$H1536=""), "", IF(SUM(F1536:H1536)-D1536 &lt; 0,0,SUM(F1536:H1536)-D1536))</f>
        <v/>
      </c>
    </row>
    <row r="1537" customFormat="false" ht="13.8" hidden="false" customHeight="true" outlineLevel="0" collapsed="false">
      <c r="A1537" s="71"/>
      <c r="B1537" s="72"/>
      <c r="C1537" s="71"/>
      <c r="D1537" s="67" t="str">
        <f aca="false">IF($B1537="", "",SUMIF(LerXml!B:B,Relatorio!B1537,LerXml!W:W))</f>
        <v/>
      </c>
      <c r="E1537" s="67" t="str">
        <f aca="false">IF($B1537="", "",SUMIF(LerXml!B:B,Relatorio!B1537,LerXml!AX:AX))</f>
        <v/>
      </c>
      <c r="F1537" s="68" t="str">
        <f aca="false">IF($B1537="", "",SUMIF(LerXml!B:B,Relatorio!B1537,LerXml!BA:BA))</f>
        <v/>
      </c>
      <c r="G1537" s="67" t="str">
        <f aca="false">IF($B1537="", "",SUMIF(LerXml!B:B,Relatorio!B1537,LerXml!BB:BB))</f>
        <v/>
      </c>
      <c r="H1537" s="67" t="str">
        <f aca="false">IF($B1537="", "",SUMIF(LerXml!B:B,Relatorio!B1537,LerXml!BE:BE))</f>
        <v/>
      </c>
      <c r="I1537" s="68" t="str">
        <f aca="false">IF(AND($F1537="",$G1537="",$H1537=""), "", IF(SUM(F1537:H1537)-D1537 &lt; 0,0,SUM(F1537:H1537)-D1537))</f>
        <v/>
      </c>
    </row>
    <row r="1538" customFormat="false" ht="13.8" hidden="false" customHeight="true" outlineLevel="0" collapsed="false">
      <c r="A1538" s="71"/>
      <c r="B1538" s="72"/>
      <c r="C1538" s="71"/>
      <c r="D1538" s="67" t="str">
        <f aca="false">IF($B1538="", "",SUMIF(LerXml!B:B,Relatorio!B1538,LerXml!W:W))</f>
        <v/>
      </c>
      <c r="E1538" s="67" t="str">
        <f aca="false">IF($B1538="", "",SUMIF(LerXml!B:B,Relatorio!B1538,LerXml!AX:AX))</f>
        <v/>
      </c>
      <c r="F1538" s="68" t="str">
        <f aca="false">IF($B1538="", "",SUMIF(LerXml!B:B,Relatorio!B1538,LerXml!BA:BA))</f>
        <v/>
      </c>
      <c r="G1538" s="67" t="str">
        <f aca="false">IF($B1538="", "",SUMIF(LerXml!B:B,Relatorio!B1538,LerXml!BB:BB))</f>
        <v/>
      </c>
      <c r="H1538" s="67" t="str">
        <f aca="false">IF($B1538="", "",SUMIF(LerXml!B:B,Relatorio!B1538,LerXml!BE:BE))</f>
        <v/>
      </c>
      <c r="I1538" s="68" t="str">
        <f aca="false">IF(AND($F1538="",$G1538="",$H1538=""), "", IF(SUM(F1538:H1538)-D1538 &lt; 0,0,SUM(F1538:H1538)-D1538))</f>
        <v/>
      </c>
    </row>
    <row r="1539" customFormat="false" ht="13.8" hidden="false" customHeight="true" outlineLevel="0" collapsed="false">
      <c r="A1539" s="71"/>
      <c r="B1539" s="72"/>
      <c r="C1539" s="71"/>
      <c r="D1539" s="67" t="str">
        <f aca="false">IF($B1539="", "",SUMIF(LerXml!B:B,Relatorio!B1539,LerXml!W:W))</f>
        <v/>
      </c>
      <c r="E1539" s="67" t="str">
        <f aca="false">IF($B1539="", "",SUMIF(LerXml!B:B,Relatorio!B1539,LerXml!AX:AX))</f>
        <v/>
      </c>
      <c r="F1539" s="68" t="str">
        <f aca="false">IF($B1539="", "",SUMIF(LerXml!B:B,Relatorio!B1539,LerXml!BA:BA))</f>
        <v/>
      </c>
      <c r="G1539" s="67" t="str">
        <f aca="false">IF($B1539="", "",SUMIF(LerXml!B:B,Relatorio!B1539,LerXml!BB:BB))</f>
        <v/>
      </c>
      <c r="H1539" s="67" t="str">
        <f aca="false">IF($B1539="", "",SUMIF(LerXml!B:B,Relatorio!B1539,LerXml!BE:BE))</f>
        <v/>
      </c>
      <c r="I1539" s="68" t="str">
        <f aca="false">IF(AND($F1539="",$G1539="",$H1539=""), "", IF(SUM(F1539:H1539)-D1539 &lt; 0,0,SUM(F1539:H1539)-D1539))</f>
        <v/>
      </c>
    </row>
    <row r="1540" customFormat="false" ht="13.8" hidden="false" customHeight="true" outlineLevel="0" collapsed="false">
      <c r="A1540" s="71"/>
      <c r="B1540" s="72"/>
      <c r="C1540" s="71"/>
      <c r="D1540" s="67" t="str">
        <f aca="false">IF($B1540="", "",SUMIF(LerXml!B:B,Relatorio!B1540,LerXml!W:W))</f>
        <v/>
      </c>
      <c r="E1540" s="67" t="str">
        <f aca="false">IF($B1540="", "",SUMIF(LerXml!B:B,Relatorio!B1540,LerXml!AX:AX))</f>
        <v/>
      </c>
      <c r="F1540" s="68" t="str">
        <f aca="false">IF($B1540="", "",SUMIF(LerXml!B:B,Relatorio!B1540,LerXml!BA:BA))</f>
        <v/>
      </c>
      <c r="G1540" s="67" t="str">
        <f aca="false">IF($B1540="", "",SUMIF(LerXml!B:B,Relatorio!B1540,LerXml!BB:BB))</f>
        <v/>
      </c>
      <c r="H1540" s="67" t="str">
        <f aca="false">IF($B1540="", "",SUMIF(LerXml!B:B,Relatorio!B1540,LerXml!BE:BE))</f>
        <v/>
      </c>
      <c r="I1540" s="68" t="str">
        <f aca="false">IF(AND($F1540="",$G1540="",$H1540=""), "", IF(SUM(F1540:H1540)-D1540 &lt; 0,0,SUM(F1540:H1540)-D1540))</f>
        <v/>
      </c>
    </row>
    <row r="1541" customFormat="false" ht="13.8" hidden="false" customHeight="true" outlineLevel="0" collapsed="false">
      <c r="A1541" s="71"/>
      <c r="B1541" s="72"/>
      <c r="C1541" s="71"/>
      <c r="D1541" s="67" t="str">
        <f aca="false">IF($B1541="", "",SUMIF(LerXml!B:B,Relatorio!B1541,LerXml!W:W))</f>
        <v/>
      </c>
      <c r="E1541" s="67" t="str">
        <f aca="false">IF($B1541="", "",SUMIF(LerXml!B:B,Relatorio!B1541,LerXml!AX:AX))</f>
        <v/>
      </c>
      <c r="F1541" s="68" t="str">
        <f aca="false">IF($B1541="", "",SUMIF(LerXml!B:B,Relatorio!B1541,LerXml!BA:BA))</f>
        <v/>
      </c>
      <c r="G1541" s="67" t="str">
        <f aca="false">IF($B1541="", "",SUMIF(LerXml!B:B,Relatorio!B1541,LerXml!BB:BB))</f>
        <v/>
      </c>
      <c r="H1541" s="67" t="str">
        <f aca="false">IF($B1541="", "",SUMIF(LerXml!B:B,Relatorio!B1541,LerXml!BE:BE))</f>
        <v/>
      </c>
      <c r="I1541" s="68" t="str">
        <f aca="false">IF(AND($F1541="",$G1541="",$H1541=""), "", IF(SUM(F1541:H1541)-D1541 &lt; 0,0,SUM(F1541:H1541)-D1541))</f>
        <v/>
      </c>
    </row>
    <row r="1542" customFormat="false" ht="13.8" hidden="false" customHeight="true" outlineLevel="0" collapsed="false">
      <c r="A1542" s="71"/>
      <c r="B1542" s="72"/>
      <c r="C1542" s="71"/>
      <c r="D1542" s="67" t="str">
        <f aca="false">IF($B1542="", "",SUMIF(LerXml!B:B,Relatorio!B1542,LerXml!W:W))</f>
        <v/>
      </c>
      <c r="E1542" s="67" t="str">
        <f aca="false">IF($B1542="", "",SUMIF(LerXml!B:B,Relatorio!B1542,LerXml!AX:AX))</f>
        <v/>
      </c>
      <c r="F1542" s="68" t="str">
        <f aca="false">IF($B1542="", "",SUMIF(LerXml!B:B,Relatorio!B1542,LerXml!BA:BA))</f>
        <v/>
      </c>
      <c r="G1542" s="67" t="str">
        <f aca="false">IF($B1542="", "",SUMIF(LerXml!B:B,Relatorio!B1542,LerXml!BB:BB))</f>
        <v/>
      </c>
      <c r="H1542" s="67" t="str">
        <f aca="false">IF($B1542="", "",SUMIF(LerXml!B:B,Relatorio!B1542,LerXml!BE:BE))</f>
        <v/>
      </c>
      <c r="I1542" s="68" t="str">
        <f aca="false">IF(AND($F1542="",$G1542="",$H1542=""), "", IF(SUM(F1542:H1542)-D1542 &lt; 0,0,SUM(F1542:H1542)-D1542))</f>
        <v/>
      </c>
    </row>
    <row r="1543" customFormat="false" ht="13.8" hidden="false" customHeight="true" outlineLevel="0" collapsed="false">
      <c r="A1543" s="71"/>
      <c r="B1543" s="72"/>
      <c r="C1543" s="71"/>
      <c r="D1543" s="67" t="str">
        <f aca="false">IF($B1543="", "",SUMIF(LerXml!B:B,Relatorio!B1543,LerXml!W:W))</f>
        <v/>
      </c>
      <c r="E1543" s="67" t="str">
        <f aca="false">IF($B1543="", "",SUMIF(LerXml!B:B,Relatorio!B1543,LerXml!AX:AX))</f>
        <v/>
      </c>
      <c r="F1543" s="68" t="str">
        <f aca="false">IF($B1543="", "",SUMIF(LerXml!B:B,Relatorio!B1543,LerXml!BA:BA))</f>
        <v/>
      </c>
      <c r="G1543" s="67" t="str">
        <f aca="false">IF($B1543="", "",SUMIF(LerXml!B:B,Relatorio!B1543,LerXml!BB:BB))</f>
        <v/>
      </c>
      <c r="H1543" s="67" t="str">
        <f aca="false">IF($B1543="", "",SUMIF(LerXml!B:B,Relatorio!B1543,LerXml!BE:BE))</f>
        <v/>
      </c>
      <c r="I1543" s="68" t="str">
        <f aca="false">IF(AND($F1543="",$G1543="",$H1543=""), "", IF(SUM(F1543:H1543)-D1543 &lt; 0,0,SUM(F1543:H1543)-D1543))</f>
        <v/>
      </c>
    </row>
    <row r="1544" customFormat="false" ht="13.8" hidden="false" customHeight="true" outlineLevel="0" collapsed="false">
      <c r="A1544" s="71"/>
      <c r="B1544" s="72"/>
      <c r="C1544" s="71"/>
      <c r="D1544" s="67" t="str">
        <f aca="false">IF($B1544="", "",SUMIF(LerXml!B:B,Relatorio!B1544,LerXml!W:W))</f>
        <v/>
      </c>
      <c r="E1544" s="67" t="str">
        <f aca="false">IF($B1544="", "",SUMIF(LerXml!B:B,Relatorio!B1544,LerXml!AX:AX))</f>
        <v/>
      </c>
      <c r="F1544" s="68" t="str">
        <f aca="false">IF($B1544="", "",SUMIF(LerXml!B:B,Relatorio!B1544,LerXml!BA:BA))</f>
        <v/>
      </c>
      <c r="G1544" s="67" t="str">
        <f aca="false">IF($B1544="", "",SUMIF(LerXml!B:B,Relatorio!B1544,LerXml!BB:BB))</f>
        <v/>
      </c>
      <c r="H1544" s="67" t="str">
        <f aca="false">IF($B1544="", "",SUMIF(LerXml!B:B,Relatorio!B1544,LerXml!BE:BE))</f>
        <v/>
      </c>
      <c r="I1544" s="68" t="str">
        <f aca="false">IF(AND($F1544="",$G1544="",$H1544=""), "", IF(SUM(F1544:H1544)-D1544 &lt; 0,0,SUM(F1544:H1544)-D1544))</f>
        <v/>
      </c>
    </row>
    <row r="1545" customFormat="false" ht="13.8" hidden="false" customHeight="true" outlineLevel="0" collapsed="false">
      <c r="A1545" s="71"/>
      <c r="B1545" s="72"/>
      <c r="C1545" s="71"/>
      <c r="D1545" s="67" t="str">
        <f aca="false">IF($B1545="", "",SUMIF(LerXml!B:B,Relatorio!B1545,LerXml!W:W))</f>
        <v/>
      </c>
      <c r="E1545" s="67" t="str">
        <f aca="false">IF($B1545="", "",SUMIF(LerXml!B:B,Relatorio!B1545,LerXml!AX:AX))</f>
        <v/>
      </c>
      <c r="F1545" s="68" t="str">
        <f aca="false">IF($B1545="", "",SUMIF(LerXml!B:B,Relatorio!B1545,LerXml!BA:BA))</f>
        <v/>
      </c>
      <c r="G1545" s="67" t="str">
        <f aca="false">IF($B1545="", "",SUMIF(LerXml!B:B,Relatorio!B1545,LerXml!BB:BB))</f>
        <v/>
      </c>
      <c r="H1545" s="67" t="str">
        <f aca="false">IF($B1545="", "",SUMIF(LerXml!B:B,Relatorio!B1545,LerXml!BE:BE))</f>
        <v/>
      </c>
      <c r="I1545" s="68" t="str">
        <f aca="false">IF(AND($F1545="",$G1545="",$H1545=""), "", IF(SUM(F1545:H1545)-D1545 &lt; 0,0,SUM(F1545:H1545)-D1545))</f>
        <v/>
      </c>
    </row>
    <row r="1546" customFormat="false" ht="13.8" hidden="false" customHeight="true" outlineLevel="0" collapsed="false">
      <c r="A1546" s="71"/>
      <c r="B1546" s="72"/>
      <c r="C1546" s="71"/>
      <c r="D1546" s="67" t="str">
        <f aca="false">IF($B1546="", "",SUMIF(LerXml!B:B,Relatorio!B1546,LerXml!W:W))</f>
        <v/>
      </c>
      <c r="E1546" s="67" t="str">
        <f aca="false">IF($B1546="", "",SUMIF(LerXml!B:B,Relatorio!B1546,LerXml!AX:AX))</f>
        <v/>
      </c>
      <c r="F1546" s="68" t="str">
        <f aca="false">IF($B1546="", "",SUMIF(LerXml!B:B,Relatorio!B1546,LerXml!BA:BA))</f>
        <v/>
      </c>
      <c r="G1546" s="67" t="str">
        <f aca="false">IF($B1546="", "",SUMIF(LerXml!B:B,Relatorio!B1546,LerXml!BB:BB))</f>
        <v/>
      </c>
      <c r="H1546" s="67" t="str">
        <f aca="false">IF($B1546="", "",SUMIF(LerXml!B:B,Relatorio!B1546,LerXml!BE:BE))</f>
        <v/>
      </c>
      <c r="I1546" s="68" t="str">
        <f aca="false">IF(AND($F1546="",$G1546="",$H1546=""), "", IF(SUM(F1546:H1546)-D1546 &lt; 0,0,SUM(F1546:H1546)-D1546))</f>
        <v/>
      </c>
    </row>
    <row r="1547" customFormat="false" ht="13.8" hidden="false" customHeight="true" outlineLevel="0" collapsed="false">
      <c r="A1547" s="71"/>
      <c r="B1547" s="72"/>
      <c r="C1547" s="71"/>
      <c r="D1547" s="67" t="str">
        <f aca="false">IF($B1547="", "",SUMIF(LerXml!B:B,Relatorio!B1547,LerXml!W:W))</f>
        <v/>
      </c>
      <c r="E1547" s="67" t="str">
        <f aca="false">IF($B1547="", "",SUMIF(LerXml!B:B,Relatorio!B1547,LerXml!AX:AX))</f>
        <v/>
      </c>
      <c r="F1547" s="68" t="str">
        <f aca="false">IF($B1547="", "",SUMIF(LerXml!B:B,Relatorio!B1547,LerXml!BA:BA))</f>
        <v/>
      </c>
      <c r="G1547" s="67" t="str">
        <f aca="false">IF($B1547="", "",SUMIF(LerXml!B:B,Relatorio!B1547,LerXml!BB:BB))</f>
        <v/>
      </c>
      <c r="H1547" s="67" t="str">
        <f aca="false">IF($B1547="", "",SUMIF(LerXml!B:B,Relatorio!B1547,LerXml!BE:BE))</f>
        <v/>
      </c>
      <c r="I1547" s="68" t="str">
        <f aca="false">IF(AND($F1547="",$G1547="",$H1547=""), "", IF(SUM(F1547:H1547)-D1547 &lt; 0,0,SUM(F1547:H1547)-D1547))</f>
        <v/>
      </c>
    </row>
    <row r="1548" customFormat="false" ht="13.8" hidden="false" customHeight="true" outlineLevel="0" collapsed="false">
      <c r="A1548" s="71"/>
      <c r="B1548" s="72"/>
      <c r="C1548" s="71"/>
      <c r="D1548" s="67" t="str">
        <f aca="false">IF($B1548="", "",SUMIF(LerXml!B:B,Relatorio!B1548,LerXml!W:W))</f>
        <v/>
      </c>
      <c r="E1548" s="67" t="str">
        <f aca="false">IF($B1548="", "",SUMIF(LerXml!B:B,Relatorio!B1548,LerXml!AX:AX))</f>
        <v/>
      </c>
      <c r="F1548" s="68" t="str">
        <f aca="false">IF($B1548="", "",SUMIF(LerXml!B:B,Relatorio!B1548,LerXml!BA:BA))</f>
        <v/>
      </c>
      <c r="G1548" s="67" t="str">
        <f aca="false">IF($B1548="", "",SUMIF(LerXml!B:B,Relatorio!B1548,LerXml!BB:BB))</f>
        <v/>
      </c>
      <c r="H1548" s="67" t="str">
        <f aca="false">IF($B1548="", "",SUMIF(LerXml!B:B,Relatorio!B1548,LerXml!BE:BE))</f>
        <v/>
      </c>
      <c r="I1548" s="68" t="str">
        <f aca="false">IF(AND($F1548="",$G1548="",$H1548=""), "", IF(SUM(F1548:H1548)-D1548 &lt; 0,0,SUM(F1548:H1548)-D1548))</f>
        <v/>
      </c>
    </row>
    <row r="1549" customFormat="false" ht="13.8" hidden="false" customHeight="true" outlineLevel="0" collapsed="false">
      <c r="A1549" s="71"/>
      <c r="B1549" s="72"/>
      <c r="C1549" s="71"/>
      <c r="D1549" s="67" t="str">
        <f aca="false">IF($B1549="", "",SUMIF(LerXml!B:B,Relatorio!B1549,LerXml!W:W))</f>
        <v/>
      </c>
      <c r="E1549" s="67" t="str">
        <f aca="false">IF($B1549="", "",SUMIF(LerXml!B:B,Relatorio!B1549,LerXml!AX:AX))</f>
        <v/>
      </c>
      <c r="F1549" s="68" t="str">
        <f aca="false">IF($B1549="", "",SUMIF(LerXml!B:B,Relatorio!B1549,LerXml!BA:BA))</f>
        <v/>
      </c>
      <c r="G1549" s="67" t="str">
        <f aca="false">IF($B1549="", "",SUMIF(LerXml!B:B,Relatorio!B1549,LerXml!BB:BB))</f>
        <v/>
      </c>
      <c r="H1549" s="67" t="str">
        <f aca="false">IF($B1549="", "",SUMIF(LerXml!B:B,Relatorio!B1549,LerXml!BE:BE))</f>
        <v/>
      </c>
      <c r="I1549" s="68" t="str">
        <f aca="false">IF(AND($F1549="",$G1549="",$H1549=""), "", IF(SUM(F1549:H1549)-D1549 &lt; 0,0,SUM(F1549:H1549)-D1549))</f>
        <v/>
      </c>
    </row>
    <row r="1550" customFormat="false" ht="13.8" hidden="false" customHeight="true" outlineLevel="0" collapsed="false">
      <c r="A1550" s="71"/>
      <c r="B1550" s="72"/>
      <c r="C1550" s="71"/>
      <c r="D1550" s="67" t="str">
        <f aca="false">IF($B1550="", "",SUMIF(LerXml!B:B,Relatorio!B1550,LerXml!W:W))</f>
        <v/>
      </c>
      <c r="E1550" s="67" t="str">
        <f aca="false">IF($B1550="", "",SUMIF(LerXml!B:B,Relatorio!B1550,LerXml!AX:AX))</f>
        <v/>
      </c>
      <c r="F1550" s="68" t="str">
        <f aca="false">IF($B1550="", "",SUMIF(LerXml!B:B,Relatorio!B1550,LerXml!BA:BA))</f>
        <v/>
      </c>
      <c r="G1550" s="67" t="str">
        <f aca="false">IF($B1550="", "",SUMIF(LerXml!B:B,Relatorio!B1550,LerXml!BB:BB))</f>
        <v/>
      </c>
      <c r="H1550" s="67" t="str">
        <f aca="false">IF($B1550="", "",SUMIF(LerXml!B:B,Relatorio!B1550,LerXml!BE:BE))</f>
        <v/>
      </c>
      <c r="I1550" s="68" t="str">
        <f aca="false">IF(AND($F1550="",$G1550="",$H1550=""), "", IF(SUM(F1550:H1550)-D1550 &lt; 0,0,SUM(F1550:H1550)-D1550))</f>
        <v/>
      </c>
    </row>
    <row r="1551" customFormat="false" ht="13.8" hidden="false" customHeight="true" outlineLevel="0" collapsed="false">
      <c r="A1551" s="71"/>
      <c r="B1551" s="72"/>
      <c r="C1551" s="71"/>
      <c r="D1551" s="67" t="str">
        <f aca="false">IF($B1551="", "",SUMIF(LerXml!B:B,Relatorio!B1551,LerXml!W:W))</f>
        <v/>
      </c>
      <c r="E1551" s="67" t="str">
        <f aca="false">IF($B1551="", "",SUMIF(LerXml!B:B,Relatorio!B1551,LerXml!AX:AX))</f>
        <v/>
      </c>
      <c r="F1551" s="68" t="str">
        <f aca="false">IF($B1551="", "",SUMIF(LerXml!B:B,Relatorio!B1551,LerXml!BA:BA))</f>
        <v/>
      </c>
      <c r="G1551" s="67" t="str">
        <f aca="false">IF($B1551="", "",SUMIF(LerXml!B:B,Relatorio!B1551,LerXml!BB:BB))</f>
        <v/>
      </c>
      <c r="H1551" s="67" t="str">
        <f aca="false">IF($B1551="", "",SUMIF(LerXml!B:B,Relatorio!B1551,LerXml!BE:BE))</f>
        <v/>
      </c>
      <c r="I1551" s="68" t="str">
        <f aca="false">IF(AND($F1551="",$G1551="",$H1551=""), "", IF(SUM(F1551:H1551)-D1551 &lt; 0,0,SUM(F1551:H1551)-D1551))</f>
        <v/>
      </c>
    </row>
    <row r="1552" customFormat="false" ht="13.8" hidden="false" customHeight="true" outlineLevel="0" collapsed="false">
      <c r="A1552" s="71"/>
      <c r="B1552" s="72"/>
      <c r="C1552" s="71"/>
      <c r="D1552" s="67" t="str">
        <f aca="false">IF($B1552="", "",SUMIF(LerXml!B:B,Relatorio!B1552,LerXml!W:W))</f>
        <v/>
      </c>
      <c r="E1552" s="67" t="str">
        <f aca="false">IF($B1552="", "",SUMIF(LerXml!B:B,Relatorio!B1552,LerXml!AX:AX))</f>
        <v/>
      </c>
      <c r="F1552" s="68" t="str">
        <f aca="false">IF($B1552="", "",SUMIF(LerXml!B:B,Relatorio!B1552,LerXml!BA:BA))</f>
        <v/>
      </c>
      <c r="G1552" s="67" t="str">
        <f aca="false">IF($B1552="", "",SUMIF(LerXml!B:B,Relatorio!B1552,LerXml!BB:BB))</f>
        <v/>
      </c>
      <c r="H1552" s="67" t="str">
        <f aca="false">IF($B1552="", "",SUMIF(LerXml!B:B,Relatorio!B1552,LerXml!BE:BE))</f>
        <v/>
      </c>
      <c r="I1552" s="68" t="str">
        <f aca="false">IF(AND($F1552="",$G1552="",$H1552=""), "", IF(SUM(F1552:H1552)-D1552 &lt; 0,0,SUM(F1552:H1552)-D1552))</f>
        <v/>
      </c>
    </row>
    <row r="1553" customFormat="false" ht="13.8" hidden="false" customHeight="true" outlineLevel="0" collapsed="false">
      <c r="A1553" s="71"/>
      <c r="B1553" s="72"/>
      <c r="C1553" s="71"/>
      <c r="D1553" s="67" t="str">
        <f aca="false">IF($B1553="", "",SUMIF(LerXml!B:B,Relatorio!B1553,LerXml!W:W))</f>
        <v/>
      </c>
      <c r="E1553" s="67" t="str">
        <f aca="false">IF($B1553="", "",SUMIF(LerXml!B:B,Relatorio!B1553,LerXml!AX:AX))</f>
        <v/>
      </c>
      <c r="F1553" s="68" t="str">
        <f aca="false">IF($B1553="", "",SUMIF(LerXml!B:B,Relatorio!B1553,LerXml!BA:BA))</f>
        <v/>
      </c>
      <c r="G1553" s="67" t="str">
        <f aca="false">IF($B1553="", "",SUMIF(LerXml!B:B,Relatorio!B1553,LerXml!BB:BB))</f>
        <v/>
      </c>
      <c r="H1553" s="67" t="str">
        <f aca="false">IF($B1553="", "",SUMIF(LerXml!B:B,Relatorio!B1553,LerXml!BE:BE))</f>
        <v/>
      </c>
      <c r="I1553" s="68" t="str">
        <f aca="false">IF(AND($F1553="",$G1553="",$H1553=""), "", IF(SUM(F1553:H1553)-D1553 &lt; 0,0,SUM(F1553:H1553)-D1553))</f>
        <v/>
      </c>
    </row>
    <row r="1554" customFormat="false" ht="13.8" hidden="false" customHeight="true" outlineLevel="0" collapsed="false">
      <c r="A1554" s="71"/>
      <c r="B1554" s="72"/>
      <c r="C1554" s="71"/>
      <c r="D1554" s="67" t="str">
        <f aca="false">IF($B1554="", "",SUMIF(LerXml!B:B,Relatorio!B1554,LerXml!W:W))</f>
        <v/>
      </c>
      <c r="E1554" s="67" t="str">
        <f aca="false">IF($B1554="", "",SUMIF(LerXml!B:B,Relatorio!B1554,LerXml!AX:AX))</f>
        <v/>
      </c>
      <c r="F1554" s="68" t="str">
        <f aca="false">IF($B1554="", "",SUMIF(LerXml!B:B,Relatorio!B1554,LerXml!BA:BA))</f>
        <v/>
      </c>
      <c r="G1554" s="67" t="str">
        <f aca="false">IF($B1554="", "",SUMIF(LerXml!B:B,Relatorio!B1554,LerXml!BB:BB))</f>
        <v/>
      </c>
      <c r="H1554" s="67" t="str">
        <f aca="false">IF($B1554="", "",SUMIF(LerXml!B:B,Relatorio!B1554,LerXml!BE:BE))</f>
        <v/>
      </c>
      <c r="I1554" s="68" t="str">
        <f aca="false">IF(AND($F1554="",$G1554="",$H1554=""), "", IF(SUM(F1554:H1554)-D1554 &lt; 0,0,SUM(F1554:H1554)-D1554))</f>
        <v/>
      </c>
    </row>
    <row r="1555" customFormat="false" ht="13.8" hidden="false" customHeight="true" outlineLevel="0" collapsed="false">
      <c r="A1555" s="71"/>
      <c r="B1555" s="72"/>
      <c r="C1555" s="71"/>
      <c r="D1555" s="67" t="str">
        <f aca="false">IF($B1555="", "",SUMIF(LerXml!B:B,Relatorio!B1555,LerXml!W:W))</f>
        <v/>
      </c>
      <c r="E1555" s="67" t="str">
        <f aca="false">IF($B1555="", "",SUMIF(LerXml!B:B,Relatorio!B1555,LerXml!AX:AX))</f>
        <v/>
      </c>
      <c r="F1555" s="68" t="str">
        <f aca="false">IF($B1555="", "",SUMIF(LerXml!B:B,Relatorio!B1555,LerXml!BA:BA))</f>
        <v/>
      </c>
      <c r="G1555" s="67" t="str">
        <f aca="false">IF($B1555="", "",SUMIF(LerXml!B:B,Relatorio!B1555,LerXml!BB:BB))</f>
        <v/>
      </c>
      <c r="H1555" s="67" t="str">
        <f aca="false">IF($B1555="", "",SUMIF(LerXml!B:B,Relatorio!B1555,LerXml!BE:BE))</f>
        <v/>
      </c>
      <c r="I1555" s="68" t="str">
        <f aca="false">IF(AND($F1555="",$G1555="",$H1555=""), "", IF(SUM(F1555:H1555)-D1555 &lt; 0,0,SUM(F1555:H1555)-D1555))</f>
        <v/>
      </c>
    </row>
    <row r="1556" customFormat="false" ht="13.8" hidden="false" customHeight="true" outlineLevel="0" collapsed="false">
      <c r="A1556" s="71"/>
      <c r="B1556" s="72"/>
      <c r="C1556" s="71"/>
      <c r="D1556" s="67" t="str">
        <f aca="false">IF($B1556="", "",SUMIF(LerXml!B:B,Relatorio!B1556,LerXml!W:W))</f>
        <v/>
      </c>
      <c r="E1556" s="67" t="str">
        <f aca="false">IF($B1556="", "",SUMIF(LerXml!B:B,Relatorio!B1556,LerXml!AX:AX))</f>
        <v/>
      </c>
      <c r="F1556" s="68" t="str">
        <f aca="false">IF($B1556="", "",SUMIF(LerXml!B:B,Relatorio!B1556,LerXml!BA:BA))</f>
        <v/>
      </c>
      <c r="G1556" s="67" t="str">
        <f aca="false">IF($B1556="", "",SUMIF(LerXml!B:B,Relatorio!B1556,LerXml!BB:BB))</f>
        <v/>
      </c>
      <c r="H1556" s="67" t="str">
        <f aca="false">IF($B1556="", "",SUMIF(LerXml!B:B,Relatorio!B1556,LerXml!BE:BE))</f>
        <v/>
      </c>
      <c r="I1556" s="68" t="str">
        <f aca="false">IF(AND($F1556="",$G1556="",$H1556=""), "", IF(SUM(F1556:H1556)-D1556 &lt; 0,0,SUM(F1556:H1556)-D1556))</f>
        <v/>
      </c>
    </row>
    <row r="1557" customFormat="false" ht="13.8" hidden="false" customHeight="true" outlineLevel="0" collapsed="false">
      <c r="A1557" s="71"/>
      <c r="B1557" s="72"/>
      <c r="C1557" s="71"/>
      <c r="D1557" s="67" t="str">
        <f aca="false">IF($B1557="", "",SUMIF(LerXml!B:B,Relatorio!B1557,LerXml!W:W))</f>
        <v/>
      </c>
      <c r="E1557" s="67" t="str">
        <f aca="false">IF($B1557="", "",SUMIF(LerXml!B:B,Relatorio!B1557,LerXml!AX:AX))</f>
        <v/>
      </c>
      <c r="F1557" s="68" t="str">
        <f aca="false">IF($B1557="", "",SUMIF(LerXml!B:B,Relatorio!B1557,LerXml!BA:BA))</f>
        <v/>
      </c>
      <c r="G1557" s="67" t="str">
        <f aca="false">IF($B1557="", "",SUMIF(LerXml!B:B,Relatorio!B1557,LerXml!BB:BB))</f>
        <v/>
      </c>
      <c r="H1557" s="67" t="str">
        <f aca="false">IF($B1557="", "",SUMIF(LerXml!B:B,Relatorio!B1557,LerXml!BE:BE))</f>
        <v/>
      </c>
      <c r="I1557" s="68" t="str">
        <f aca="false">IF(AND($F1557="",$G1557="",$H1557=""), "", IF(SUM(F1557:H1557)-D1557 &lt; 0,0,SUM(F1557:H1557)-D1557))</f>
        <v/>
      </c>
    </row>
    <row r="1558" customFormat="false" ht="13.8" hidden="false" customHeight="true" outlineLevel="0" collapsed="false">
      <c r="A1558" s="71"/>
      <c r="B1558" s="72"/>
      <c r="C1558" s="71"/>
      <c r="D1558" s="67" t="str">
        <f aca="false">IF($B1558="", "",SUMIF(LerXml!B:B,Relatorio!B1558,LerXml!W:W))</f>
        <v/>
      </c>
      <c r="E1558" s="67" t="str">
        <f aca="false">IF($B1558="", "",SUMIF(LerXml!B:B,Relatorio!B1558,LerXml!AX:AX))</f>
        <v/>
      </c>
      <c r="F1558" s="68" t="str">
        <f aca="false">IF($B1558="", "",SUMIF(LerXml!B:B,Relatorio!B1558,LerXml!BA:BA))</f>
        <v/>
      </c>
      <c r="G1558" s="67" t="str">
        <f aca="false">IF($B1558="", "",SUMIF(LerXml!B:B,Relatorio!B1558,LerXml!BB:BB))</f>
        <v/>
      </c>
      <c r="H1558" s="67" t="str">
        <f aca="false">IF($B1558="", "",SUMIF(LerXml!B:B,Relatorio!B1558,LerXml!BE:BE))</f>
        <v/>
      </c>
      <c r="I1558" s="68" t="str">
        <f aca="false">IF(AND($F1558="",$G1558="",$H1558=""), "", IF(SUM(F1558:H1558)-D1558 &lt; 0,0,SUM(F1558:H1558)-D1558))</f>
        <v/>
      </c>
    </row>
    <row r="1559" customFormat="false" ht="13.8" hidden="false" customHeight="true" outlineLevel="0" collapsed="false">
      <c r="A1559" s="71"/>
      <c r="B1559" s="72"/>
      <c r="C1559" s="71"/>
      <c r="D1559" s="67" t="str">
        <f aca="false">IF($B1559="", "",SUMIF(LerXml!B:B,Relatorio!B1559,LerXml!W:W))</f>
        <v/>
      </c>
      <c r="E1559" s="67" t="str">
        <f aca="false">IF($B1559="", "",SUMIF(LerXml!B:B,Relatorio!B1559,LerXml!AX:AX))</f>
        <v/>
      </c>
      <c r="F1559" s="68" t="str">
        <f aca="false">IF($B1559="", "",SUMIF(LerXml!B:B,Relatorio!B1559,LerXml!BA:BA))</f>
        <v/>
      </c>
      <c r="G1559" s="67" t="str">
        <f aca="false">IF($B1559="", "",SUMIF(LerXml!B:B,Relatorio!B1559,LerXml!BB:BB))</f>
        <v/>
      </c>
      <c r="H1559" s="67" t="str">
        <f aca="false">IF($B1559="", "",SUMIF(LerXml!B:B,Relatorio!B1559,LerXml!BE:BE))</f>
        <v/>
      </c>
      <c r="I1559" s="68" t="str">
        <f aca="false">IF(AND($F1559="",$G1559="",$H1559=""), "", IF(SUM(F1559:H1559)-D1559 &lt; 0,0,SUM(F1559:H1559)-D1559))</f>
        <v/>
      </c>
    </row>
    <row r="1560" customFormat="false" ht="13.8" hidden="false" customHeight="true" outlineLevel="0" collapsed="false">
      <c r="A1560" s="71"/>
      <c r="B1560" s="72"/>
      <c r="C1560" s="71"/>
      <c r="D1560" s="67" t="str">
        <f aca="false">IF($B1560="", "",SUMIF(LerXml!B:B,Relatorio!B1560,LerXml!W:W))</f>
        <v/>
      </c>
      <c r="E1560" s="67" t="str">
        <f aca="false">IF($B1560="", "",SUMIF(LerXml!B:B,Relatorio!B1560,LerXml!AX:AX))</f>
        <v/>
      </c>
      <c r="F1560" s="68" t="str">
        <f aca="false">IF($B1560="", "",SUMIF(LerXml!B:B,Relatorio!B1560,LerXml!BA:BA))</f>
        <v/>
      </c>
      <c r="G1560" s="67" t="str">
        <f aca="false">IF($B1560="", "",SUMIF(LerXml!B:B,Relatorio!B1560,LerXml!BB:BB))</f>
        <v/>
      </c>
      <c r="H1560" s="67" t="str">
        <f aca="false">IF($B1560="", "",SUMIF(LerXml!B:B,Relatorio!B1560,LerXml!BE:BE))</f>
        <v/>
      </c>
      <c r="I1560" s="68" t="str">
        <f aca="false">IF(AND($F1560="",$G1560="",$H1560=""), "", IF(SUM(F1560:H1560)-D1560 &lt; 0,0,SUM(F1560:H1560)-D1560))</f>
        <v/>
      </c>
    </row>
    <row r="1561" customFormat="false" ht="13.8" hidden="false" customHeight="true" outlineLevel="0" collapsed="false">
      <c r="A1561" s="71"/>
      <c r="B1561" s="72"/>
      <c r="C1561" s="71"/>
      <c r="D1561" s="67" t="str">
        <f aca="false">IF($B1561="", "",SUMIF(LerXml!B:B,Relatorio!B1561,LerXml!W:W))</f>
        <v/>
      </c>
      <c r="E1561" s="67" t="str">
        <f aca="false">IF($B1561="", "",SUMIF(LerXml!B:B,Relatorio!B1561,LerXml!AX:AX))</f>
        <v/>
      </c>
      <c r="F1561" s="68" t="str">
        <f aca="false">IF($B1561="", "",SUMIF(LerXml!B:B,Relatorio!B1561,LerXml!BA:BA))</f>
        <v/>
      </c>
      <c r="G1561" s="67" t="str">
        <f aca="false">IF($B1561="", "",SUMIF(LerXml!B:B,Relatorio!B1561,LerXml!BB:BB))</f>
        <v/>
      </c>
      <c r="H1561" s="67" t="str">
        <f aca="false">IF($B1561="", "",SUMIF(LerXml!B:B,Relatorio!B1561,LerXml!BE:BE))</f>
        <v/>
      </c>
      <c r="I1561" s="68" t="str">
        <f aca="false">IF(AND($F1561="",$G1561="",$H1561=""), "", IF(SUM(F1561:H1561)-D1561 &lt; 0,0,SUM(F1561:H1561)-D1561))</f>
        <v/>
      </c>
    </row>
    <row r="1562" customFormat="false" ht="13.8" hidden="false" customHeight="true" outlineLevel="0" collapsed="false">
      <c r="A1562" s="71"/>
      <c r="B1562" s="72"/>
      <c r="C1562" s="71"/>
      <c r="D1562" s="67" t="str">
        <f aca="false">IF($B1562="", "",SUMIF(LerXml!B:B,Relatorio!B1562,LerXml!W:W))</f>
        <v/>
      </c>
      <c r="E1562" s="67" t="str">
        <f aca="false">IF($B1562="", "",SUMIF(LerXml!B:B,Relatorio!B1562,LerXml!AX:AX))</f>
        <v/>
      </c>
      <c r="F1562" s="68" t="str">
        <f aca="false">IF($B1562="", "",SUMIF(LerXml!B:B,Relatorio!B1562,LerXml!BA:BA))</f>
        <v/>
      </c>
      <c r="G1562" s="67" t="str">
        <f aca="false">IF($B1562="", "",SUMIF(LerXml!B:B,Relatorio!B1562,LerXml!BB:BB))</f>
        <v/>
      </c>
      <c r="H1562" s="67" t="str">
        <f aca="false">IF($B1562="", "",SUMIF(LerXml!B:B,Relatorio!B1562,LerXml!BE:BE))</f>
        <v/>
      </c>
      <c r="I1562" s="68" t="str">
        <f aca="false">IF(AND($F1562="",$G1562="",$H1562=""), "", IF(SUM(F1562:H1562)-D1562 &lt; 0,0,SUM(F1562:H1562)-D1562))</f>
        <v/>
      </c>
    </row>
    <row r="1563" customFormat="false" ht="13.8" hidden="false" customHeight="true" outlineLevel="0" collapsed="false">
      <c r="A1563" s="71"/>
      <c r="B1563" s="72"/>
      <c r="C1563" s="71"/>
      <c r="D1563" s="67" t="str">
        <f aca="false">IF($B1563="", "",SUMIF(LerXml!B:B,Relatorio!B1563,LerXml!W:W))</f>
        <v/>
      </c>
      <c r="E1563" s="67" t="str">
        <f aca="false">IF($B1563="", "",SUMIF(LerXml!B:B,Relatorio!B1563,LerXml!AX:AX))</f>
        <v/>
      </c>
      <c r="F1563" s="68" t="str">
        <f aca="false">IF($B1563="", "",SUMIF(LerXml!B:B,Relatorio!B1563,LerXml!BA:BA))</f>
        <v/>
      </c>
      <c r="G1563" s="67" t="str">
        <f aca="false">IF($B1563="", "",SUMIF(LerXml!B:B,Relatorio!B1563,LerXml!BB:BB))</f>
        <v/>
      </c>
      <c r="H1563" s="67" t="str">
        <f aca="false">IF($B1563="", "",SUMIF(LerXml!B:B,Relatorio!B1563,LerXml!BE:BE))</f>
        <v/>
      </c>
      <c r="I1563" s="68" t="str">
        <f aca="false">IF(AND($F1563="",$G1563="",$H1563=""), "", IF(SUM(F1563:H1563)-D1563 &lt; 0,0,SUM(F1563:H1563)-D1563))</f>
        <v/>
      </c>
    </row>
    <row r="1564" customFormat="false" ht="13.8" hidden="false" customHeight="true" outlineLevel="0" collapsed="false">
      <c r="A1564" s="71"/>
      <c r="B1564" s="72"/>
      <c r="C1564" s="71"/>
      <c r="D1564" s="67" t="str">
        <f aca="false">IF($B1564="", "",SUMIF(LerXml!B:B,Relatorio!B1564,LerXml!W:W))</f>
        <v/>
      </c>
      <c r="E1564" s="67" t="str">
        <f aca="false">IF($B1564="", "",SUMIF(LerXml!B:B,Relatorio!B1564,LerXml!AX:AX))</f>
        <v/>
      </c>
      <c r="F1564" s="68" t="str">
        <f aca="false">IF($B1564="", "",SUMIF(LerXml!B:B,Relatorio!B1564,LerXml!BA:BA))</f>
        <v/>
      </c>
      <c r="G1564" s="67" t="str">
        <f aca="false">IF($B1564="", "",SUMIF(LerXml!B:B,Relatorio!B1564,LerXml!BB:BB))</f>
        <v/>
      </c>
      <c r="H1564" s="67" t="str">
        <f aca="false">IF($B1564="", "",SUMIF(LerXml!B:B,Relatorio!B1564,LerXml!BE:BE))</f>
        <v/>
      </c>
      <c r="I1564" s="68" t="str">
        <f aca="false">IF(AND($F1564="",$G1564="",$H1564=""), "", IF(SUM(F1564:H1564)-D1564 &lt; 0,0,SUM(F1564:H1564)-D1564))</f>
        <v/>
      </c>
    </row>
    <row r="1565" customFormat="false" ht="13.8" hidden="false" customHeight="true" outlineLevel="0" collapsed="false">
      <c r="A1565" s="71"/>
      <c r="B1565" s="72"/>
      <c r="C1565" s="71"/>
      <c r="D1565" s="67" t="str">
        <f aca="false">IF($B1565="", "",SUMIF(LerXml!B:B,Relatorio!B1565,LerXml!W:W))</f>
        <v/>
      </c>
      <c r="E1565" s="67" t="str">
        <f aca="false">IF($B1565="", "",SUMIF(LerXml!B:B,Relatorio!B1565,LerXml!AX:AX))</f>
        <v/>
      </c>
      <c r="F1565" s="68" t="str">
        <f aca="false">IF($B1565="", "",SUMIF(LerXml!B:B,Relatorio!B1565,LerXml!BA:BA))</f>
        <v/>
      </c>
      <c r="G1565" s="67" t="str">
        <f aca="false">IF($B1565="", "",SUMIF(LerXml!B:B,Relatorio!B1565,LerXml!BB:BB))</f>
        <v/>
      </c>
      <c r="H1565" s="67" t="str">
        <f aca="false">IF($B1565="", "",SUMIF(LerXml!B:B,Relatorio!B1565,LerXml!BE:BE))</f>
        <v/>
      </c>
      <c r="I1565" s="68" t="str">
        <f aca="false">IF(AND($F1565="",$G1565="",$H1565=""), "", IF(SUM(F1565:H1565)-D1565 &lt; 0,0,SUM(F1565:H1565)-D1565))</f>
        <v/>
      </c>
    </row>
    <row r="1566" customFormat="false" ht="13.8" hidden="false" customHeight="true" outlineLevel="0" collapsed="false">
      <c r="A1566" s="71"/>
      <c r="B1566" s="72"/>
      <c r="C1566" s="71"/>
      <c r="D1566" s="67" t="str">
        <f aca="false">IF($B1566="", "",SUMIF(LerXml!B:B,Relatorio!B1566,LerXml!W:W))</f>
        <v/>
      </c>
      <c r="E1566" s="67" t="str">
        <f aca="false">IF($B1566="", "",SUMIF(LerXml!B:B,Relatorio!B1566,LerXml!AX:AX))</f>
        <v/>
      </c>
      <c r="F1566" s="68" t="str">
        <f aca="false">IF($B1566="", "",SUMIF(LerXml!B:B,Relatorio!B1566,LerXml!BA:BA))</f>
        <v/>
      </c>
      <c r="G1566" s="67" t="str">
        <f aca="false">IF($B1566="", "",SUMIF(LerXml!B:B,Relatorio!B1566,LerXml!BB:BB))</f>
        <v/>
      </c>
      <c r="H1566" s="67" t="str">
        <f aca="false">IF($B1566="", "",SUMIF(LerXml!B:B,Relatorio!B1566,LerXml!BE:BE))</f>
        <v/>
      </c>
      <c r="I1566" s="68" t="str">
        <f aca="false">IF(AND($F1566="",$G1566="",$H1566=""), "", IF(SUM(F1566:H1566)-D1566 &lt; 0,0,SUM(F1566:H1566)-D1566))</f>
        <v/>
      </c>
    </row>
    <row r="1567" customFormat="false" ht="13.8" hidden="false" customHeight="true" outlineLevel="0" collapsed="false">
      <c r="A1567" s="71"/>
      <c r="B1567" s="72"/>
      <c r="C1567" s="71"/>
      <c r="D1567" s="67" t="str">
        <f aca="false">IF($B1567="", "",SUMIF(LerXml!B:B,Relatorio!B1567,LerXml!W:W))</f>
        <v/>
      </c>
      <c r="E1567" s="67" t="str">
        <f aca="false">IF($B1567="", "",SUMIF(LerXml!B:B,Relatorio!B1567,LerXml!AX:AX))</f>
        <v/>
      </c>
      <c r="F1567" s="68" t="str">
        <f aca="false">IF($B1567="", "",SUMIF(LerXml!B:B,Relatorio!B1567,LerXml!BA:BA))</f>
        <v/>
      </c>
      <c r="G1567" s="67" t="str">
        <f aca="false">IF($B1567="", "",SUMIF(LerXml!B:B,Relatorio!B1567,LerXml!BB:BB))</f>
        <v/>
      </c>
      <c r="H1567" s="67" t="str">
        <f aca="false">IF($B1567="", "",SUMIF(LerXml!B:B,Relatorio!B1567,LerXml!BE:BE))</f>
        <v/>
      </c>
      <c r="I1567" s="68" t="str">
        <f aca="false">IF(AND($F1567="",$G1567="",$H1567=""), "", IF(SUM(F1567:H1567)-D1567 &lt; 0,0,SUM(F1567:H1567)-D1567))</f>
        <v/>
      </c>
    </row>
    <row r="1568" customFormat="false" ht="13.8" hidden="false" customHeight="true" outlineLevel="0" collapsed="false">
      <c r="A1568" s="71"/>
      <c r="B1568" s="72"/>
      <c r="C1568" s="71"/>
      <c r="D1568" s="67" t="str">
        <f aca="false">IF($B1568="", "",SUMIF(LerXml!B:B,Relatorio!B1568,LerXml!W:W))</f>
        <v/>
      </c>
      <c r="E1568" s="67" t="str">
        <f aca="false">IF($B1568="", "",SUMIF(LerXml!B:B,Relatorio!B1568,LerXml!AX:AX))</f>
        <v/>
      </c>
      <c r="F1568" s="68" t="str">
        <f aca="false">IF($B1568="", "",SUMIF(LerXml!B:B,Relatorio!B1568,LerXml!BA:BA))</f>
        <v/>
      </c>
      <c r="G1568" s="67" t="str">
        <f aca="false">IF($B1568="", "",SUMIF(LerXml!B:B,Relatorio!B1568,LerXml!BB:BB))</f>
        <v/>
      </c>
      <c r="H1568" s="67" t="str">
        <f aca="false">IF($B1568="", "",SUMIF(LerXml!B:B,Relatorio!B1568,LerXml!BE:BE))</f>
        <v/>
      </c>
      <c r="I1568" s="68" t="str">
        <f aca="false">IF(AND($F1568="",$G1568="",$H1568=""), "", IF(SUM(F1568:H1568)-D1568 &lt; 0,0,SUM(F1568:H1568)-D1568))</f>
        <v/>
      </c>
    </row>
    <row r="1569" customFormat="false" ht="13.8" hidden="false" customHeight="true" outlineLevel="0" collapsed="false">
      <c r="A1569" s="71"/>
      <c r="B1569" s="72"/>
      <c r="C1569" s="71"/>
      <c r="D1569" s="67" t="str">
        <f aca="false">IF($B1569="", "",SUMIF(LerXml!B:B,Relatorio!B1569,LerXml!W:W))</f>
        <v/>
      </c>
      <c r="E1569" s="67" t="str">
        <f aca="false">IF($B1569="", "",SUMIF(LerXml!B:B,Relatorio!B1569,LerXml!AX:AX))</f>
        <v/>
      </c>
      <c r="F1569" s="68" t="str">
        <f aca="false">IF($B1569="", "",SUMIF(LerXml!B:B,Relatorio!B1569,LerXml!BA:BA))</f>
        <v/>
      </c>
      <c r="G1569" s="67" t="str">
        <f aca="false">IF($B1569="", "",SUMIF(LerXml!B:B,Relatorio!B1569,LerXml!BB:BB))</f>
        <v/>
      </c>
      <c r="H1569" s="67" t="str">
        <f aca="false">IF($B1569="", "",SUMIF(LerXml!B:B,Relatorio!B1569,LerXml!BE:BE))</f>
        <v/>
      </c>
      <c r="I1569" s="68" t="str">
        <f aca="false">IF(AND($F1569="",$G1569="",$H1569=""), "", IF(SUM(F1569:H1569)-D1569 &lt; 0,0,SUM(F1569:H1569)-D1569))</f>
        <v/>
      </c>
    </row>
    <row r="1570" customFormat="false" ht="13.8" hidden="false" customHeight="true" outlineLevel="0" collapsed="false">
      <c r="A1570" s="71"/>
      <c r="B1570" s="72"/>
      <c r="C1570" s="71"/>
      <c r="D1570" s="67" t="str">
        <f aca="false">IF($B1570="", "",SUMIF(LerXml!B:B,Relatorio!B1570,LerXml!W:W))</f>
        <v/>
      </c>
      <c r="E1570" s="67" t="str">
        <f aca="false">IF($B1570="", "",SUMIF(LerXml!B:B,Relatorio!B1570,LerXml!AX:AX))</f>
        <v/>
      </c>
      <c r="F1570" s="68" t="str">
        <f aca="false">IF($B1570="", "",SUMIF(LerXml!B:B,Relatorio!B1570,LerXml!BA:BA))</f>
        <v/>
      </c>
      <c r="G1570" s="67" t="str">
        <f aca="false">IF($B1570="", "",SUMIF(LerXml!B:B,Relatorio!B1570,LerXml!BB:BB))</f>
        <v/>
      </c>
      <c r="H1570" s="67" t="str">
        <f aca="false">IF($B1570="", "",SUMIF(LerXml!B:B,Relatorio!B1570,LerXml!BE:BE))</f>
        <v/>
      </c>
      <c r="I1570" s="68" t="str">
        <f aca="false">IF(AND($F1570="",$G1570="",$H1570=""), "", IF(SUM(F1570:H1570)-D1570 &lt; 0,0,SUM(F1570:H1570)-D1570))</f>
        <v/>
      </c>
    </row>
    <row r="1571" customFormat="false" ht="13.8" hidden="false" customHeight="true" outlineLevel="0" collapsed="false">
      <c r="A1571" s="71"/>
      <c r="B1571" s="72"/>
      <c r="C1571" s="71"/>
      <c r="D1571" s="67" t="str">
        <f aca="false">IF($B1571="", "",SUMIF(LerXml!B:B,Relatorio!B1571,LerXml!W:W))</f>
        <v/>
      </c>
      <c r="E1571" s="67" t="str">
        <f aca="false">IF($B1571="", "",SUMIF(LerXml!B:B,Relatorio!B1571,LerXml!AX:AX))</f>
        <v/>
      </c>
      <c r="F1571" s="68" t="str">
        <f aca="false">IF($B1571="", "",SUMIF(LerXml!B:B,Relatorio!B1571,LerXml!BA:BA))</f>
        <v/>
      </c>
      <c r="G1571" s="67" t="str">
        <f aca="false">IF($B1571="", "",SUMIF(LerXml!B:B,Relatorio!B1571,LerXml!BB:BB))</f>
        <v/>
      </c>
      <c r="H1571" s="67" t="str">
        <f aca="false">IF($B1571="", "",SUMIF(LerXml!B:B,Relatorio!B1571,LerXml!BE:BE))</f>
        <v/>
      </c>
      <c r="I1571" s="68" t="str">
        <f aca="false">IF(AND($F1571="",$G1571="",$H1571=""), "", IF(SUM(F1571:H1571)-D1571 &lt; 0,0,SUM(F1571:H1571)-D1571))</f>
        <v/>
      </c>
    </row>
    <row r="1572" customFormat="false" ht="13.8" hidden="false" customHeight="true" outlineLevel="0" collapsed="false">
      <c r="A1572" s="71"/>
      <c r="B1572" s="72"/>
      <c r="C1572" s="71"/>
      <c r="D1572" s="67" t="str">
        <f aca="false">IF($B1572="", "",SUMIF(LerXml!B:B,Relatorio!B1572,LerXml!W:W))</f>
        <v/>
      </c>
      <c r="E1572" s="67" t="str">
        <f aca="false">IF($B1572="", "",SUMIF(LerXml!B:B,Relatorio!B1572,LerXml!AX:AX))</f>
        <v/>
      </c>
      <c r="F1572" s="68" t="str">
        <f aca="false">IF($B1572="", "",SUMIF(LerXml!B:B,Relatorio!B1572,LerXml!BA:BA))</f>
        <v/>
      </c>
      <c r="G1572" s="67" t="str">
        <f aca="false">IF($B1572="", "",SUMIF(LerXml!B:B,Relatorio!B1572,LerXml!BB:BB))</f>
        <v/>
      </c>
      <c r="H1572" s="67" t="str">
        <f aca="false">IF($B1572="", "",SUMIF(LerXml!B:B,Relatorio!B1572,LerXml!BE:BE))</f>
        <v/>
      </c>
      <c r="I1572" s="68" t="str">
        <f aca="false">IF(AND($F1572="",$G1572="",$H1572=""), "", IF(SUM(F1572:H1572)-D1572 &lt; 0,0,SUM(F1572:H1572)-D1572))</f>
        <v/>
      </c>
    </row>
    <row r="1573" customFormat="false" ht="13.8" hidden="false" customHeight="true" outlineLevel="0" collapsed="false">
      <c r="A1573" s="71"/>
      <c r="B1573" s="72"/>
      <c r="C1573" s="71"/>
      <c r="D1573" s="67" t="str">
        <f aca="false">IF($B1573="", "",SUMIF(LerXml!B:B,Relatorio!B1573,LerXml!W:W))</f>
        <v/>
      </c>
      <c r="E1573" s="67" t="str">
        <f aca="false">IF($B1573="", "",SUMIF(LerXml!B:B,Relatorio!B1573,LerXml!AX:AX))</f>
        <v/>
      </c>
      <c r="F1573" s="68" t="str">
        <f aca="false">IF($B1573="", "",SUMIF(LerXml!B:B,Relatorio!B1573,LerXml!BA:BA))</f>
        <v/>
      </c>
      <c r="G1573" s="67" t="str">
        <f aca="false">IF($B1573="", "",SUMIF(LerXml!B:B,Relatorio!B1573,LerXml!BB:BB))</f>
        <v/>
      </c>
      <c r="H1573" s="67" t="str">
        <f aca="false">IF($B1573="", "",SUMIF(LerXml!B:B,Relatorio!B1573,LerXml!BE:BE))</f>
        <v/>
      </c>
      <c r="I1573" s="68" t="str">
        <f aca="false">IF(AND($F1573="",$G1573="",$H1573=""), "", IF(SUM(F1573:H1573)-D1573 &lt; 0,0,SUM(F1573:H1573)-D1573))</f>
        <v/>
      </c>
    </row>
    <row r="1574" customFormat="false" ht="13.8" hidden="false" customHeight="true" outlineLevel="0" collapsed="false">
      <c r="A1574" s="71"/>
      <c r="B1574" s="72"/>
      <c r="C1574" s="71"/>
      <c r="D1574" s="67" t="str">
        <f aca="false">IF($B1574="", "",SUMIF(LerXml!B:B,Relatorio!B1574,LerXml!W:W))</f>
        <v/>
      </c>
      <c r="E1574" s="67" t="str">
        <f aca="false">IF($B1574="", "",SUMIF(LerXml!B:B,Relatorio!B1574,LerXml!AX:AX))</f>
        <v/>
      </c>
      <c r="F1574" s="68" t="str">
        <f aca="false">IF($B1574="", "",SUMIF(LerXml!B:B,Relatorio!B1574,LerXml!BA:BA))</f>
        <v/>
      </c>
      <c r="G1574" s="67" t="str">
        <f aca="false">IF($B1574="", "",SUMIF(LerXml!B:B,Relatorio!B1574,LerXml!BB:BB))</f>
        <v/>
      </c>
      <c r="H1574" s="67" t="str">
        <f aca="false">IF($B1574="", "",SUMIF(LerXml!B:B,Relatorio!B1574,LerXml!BE:BE))</f>
        <v/>
      </c>
      <c r="I1574" s="68" t="str">
        <f aca="false">IF(AND($F1574="",$G1574="",$H1574=""), "", IF(SUM(F1574:H1574)-D1574 &lt; 0,0,SUM(F1574:H1574)-D1574))</f>
        <v/>
      </c>
    </row>
    <row r="1575" customFormat="false" ht="13.8" hidden="false" customHeight="true" outlineLevel="0" collapsed="false">
      <c r="A1575" s="71"/>
      <c r="B1575" s="72"/>
      <c r="C1575" s="71"/>
      <c r="D1575" s="67" t="str">
        <f aca="false">IF($B1575="", "",SUMIF(LerXml!B:B,Relatorio!B1575,LerXml!W:W))</f>
        <v/>
      </c>
      <c r="E1575" s="67" t="str">
        <f aca="false">IF($B1575="", "",SUMIF(LerXml!B:B,Relatorio!B1575,LerXml!AX:AX))</f>
        <v/>
      </c>
      <c r="F1575" s="68" t="str">
        <f aca="false">IF($B1575="", "",SUMIF(LerXml!B:B,Relatorio!B1575,LerXml!BA:BA))</f>
        <v/>
      </c>
      <c r="G1575" s="67" t="str">
        <f aca="false">IF($B1575="", "",SUMIF(LerXml!B:B,Relatorio!B1575,LerXml!BB:BB))</f>
        <v/>
      </c>
      <c r="H1575" s="67" t="str">
        <f aca="false">IF($B1575="", "",SUMIF(LerXml!B:B,Relatorio!B1575,LerXml!BE:BE))</f>
        <v/>
      </c>
      <c r="I1575" s="68" t="str">
        <f aca="false">IF(AND($F1575="",$G1575="",$H1575=""), "", IF(SUM(F1575:H1575)-D1575 &lt; 0,0,SUM(F1575:H1575)-D1575))</f>
        <v/>
      </c>
    </row>
    <row r="1576" customFormat="false" ht="13.8" hidden="false" customHeight="true" outlineLevel="0" collapsed="false">
      <c r="A1576" s="71"/>
      <c r="B1576" s="72"/>
      <c r="C1576" s="71"/>
      <c r="D1576" s="67" t="str">
        <f aca="false">IF($B1576="", "",SUMIF(LerXml!B:B,Relatorio!B1576,LerXml!W:W))</f>
        <v/>
      </c>
      <c r="E1576" s="67" t="str">
        <f aca="false">IF($B1576="", "",SUMIF(LerXml!B:B,Relatorio!B1576,LerXml!AX:AX))</f>
        <v/>
      </c>
      <c r="F1576" s="68" t="str">
        <f aca="false">IF($B1576="", "",SUMIF(LerXml!B:B,Relatorio!B1576,LerXml!BA:BA))</f>
        <v/>
      </c>
      <c r="G1576" s="67" t="str">
        <f aca="false">IF($B1576="", "",SUMIF(LerXml!B:B,Relatorio!B1576,LerXml!BB:BB))</f>
        <v/>
      </c>
      <c r="H1576" s="67" t="str">
        <f aca="false">IF($B1576="", "",SUMIF(LerXml!B:B,Relatorio!B1576,LerXml!BE:BE))</f>
        <v/>
      </c>
      <c r="I1576" s="68" t="str">
        <f aca="false">IF(AND($F1576="",$G1576="",$H1576=""), "", IF(SUM(F1576:H1576)-D1576 &lt; 0,0,SUM(F1576:H1576)-D1576))</f>
        <v/>
      </c>
    </row>
    <row r="1577" customFormat="false" ht="13.8" hidden="false" customHeight="true" outlineLevel="0" collapsed="false">
      <c r="A1577" s="71"/>
      <c r="B1577" s="72"/>
      <c r="C1577" s="71"/>
      <c r="D1577" s="67" t="str">
        <f aca="false">IF($B1577="", "",SUMIF(LerXml!B:B,Relatorio!B1577,LerXml!W:W))</f>
        <v/>
      </c>
      <c r="E1577" s="67" t="str">
        <f aca="false">IF($B1577="", "",SUMIF(LerXml!B:B,Relatorio!B1577,LerXml!AX:AX))</f>
        <v/>
      </c>
      <c r="F1577" s="68" t="str">
        <f aca="false">IF($B1577="", "",SUMIF(LerXml!B:B,Relatorio!B1577,LerXml!BA:BA))</f>
        <v/>
      </c>
      <c r="G1577" s="67" t="str">
        <f aca="false">IF($B1577="", "",SUMIF(LerXml!B:B,Relatorio!B1577,LerXml!BB:BB))</f>
        <v/>
      </c>
      <c r="H1577" s="67" t="str">
        <f aca="false">IF($B1577="", "",SUMIF(LerXml!B:B,Relatorio!B1577,LerXml!BE:BE))</f>
        <v/>
      </c>
      <c r="I1577" s="68" t="str">
        <f aca="false">IF(AND($F1577="",$G1577="",$H1577=""), "", IF(SUM(F1577:H1577)-D1577 &lt; 0,0,SUM(F1577:H1577)-D1577))</f>
        <v/>
      </c>
    </row>
    <row r="1578" customFormat="false" ht="13.8" hidden="false" customHeight="true" outlineLevel="0" collapsed="false">
      <c r="A1578" s="71"/>
      <c r="B1578" s="72"/>
      <c r="C1578" s="71"/>
      <c r="D1578" s="67" t="str">
        <f aca="false">IF($B1578="", "",SUMIF(LerXml!B:B,Relatorio!B1578,LerXml!W:W))</f>
        <v/>
      </c>
      <c r="E1578" s="67" t="str">
        <f aca="false">IF($B1578="", "",SUMIF(LerXml!B:B,Relatorio!B1578,LerXml!AX:AX))</f>
        <v/>
      </c>
      <c r="F1578" s="68" t="str">
        <f aca="false">IF($B1578="", "",SUMIF(LerXml!B:B,Relatorio!B1578,LerXml!BA:BA))</f>
        <v/>
      </c>
      <c r="G1578" s="67" t="str">
        <f aca="false">IF($B1578="", "",SUMIF(LerXml!B:B,Relatorio!B1578,LerXml!BB:BB))</f>
        <v/>
      </c>
      <c r="H1578" s="67" t="str">
        <f aca="false">IF($B1578="", "",SUMIF(LerXml!B:B,Relatorio!B1578,LerXml!BE:BE))</f>
        <v/>
      </c>
      <c r="I1578" s="68" t="str">
        <f aca="false">IF(AND($F1578="",$G1578="",$H1578=""), "", IF(SUM(F1578:H1578)-D1578 &lt; 0,0,SUM(F1578:H1578)-D1578))</f>
        <v/>
      </c>
    </row>
    <row r="1579" customFormat="false" ht="13.8" hidden="false" customHeight="true" outlineLevel="0" collapsed="false">
      <c r="A1579" s="71"/>
      <c r="B1579" s="72"/>
      <c r="C1579" s="71"/>
      <c r="D1579" s="67" t="str">
        <f aca="false">IF($B1579="", "",SUMIF(LerXml!B:B,Relatorio!B1579,LerXml!W:W))</f>
        <v/>
      </c>
      <c r="E1579" s="67" t="str">
        <f aca="false">IF($B1579="", "",SUMIF(LerXml!B:B,Relatorio!B1579,LerXml!AX:AX))</f>
        <v/>
      </c>
      <c r="F1579" s="68" t="str">
        <f aca="false">IF($B1579="", "",SUMIF(LerXml!B:B,Relatorio!B1579,LerXml!BA:BA))</f>
        <v/>
      </c>
      <c r="G1579" s="67" t="str">
        <f aca="false">IF($B1579="", "",SUMIF(LerXml!B:B,Relatorio!B1579,LerXml!BB:BB))</f>
        <v/>
      </c>
      <c r="H1579" s="67" t="str">
        <f aca="false">IF($B1579="", "",SUMIF(LerXml!B:B,Relatorio!B1579,LerXml!BE:BE))</f>
        <v/>
      </c>
      <c r="I1579" s="68" t="str">
        <f aca="false">IF(AND($F1579="",$G1579="",$H1579=""), "", IF(SUM(F1579:H1579)-D1579 &lt; 0,0,SUM(F1579:H1579)-D1579))</f>
        <v/>
      </c>
    </row>
    <row r="1580" customFormat="false" ht="13.8" hidden="false" customHeight="true" outlineLevel="0" collapsed="false">
      <c r="A1580" s="71"/>
      <c r="B1580" s="72"/>
      <c r="C1580" s="71"/>
      <c r="D1580" s="67" t="str">
        <f aca="false">IF($B1580="", "",SUMIF(LerXml!B:B,Relatorio!B1580,LerXml!W:W))</f>
        <v/>
      </c>
      <c r="E1580" s="67" t="str">
        <f aca="false">IF($B1580="", "",SUMIF(LerXml!B:B,Relatorio!B1580,LerXml!AX:AX))</f>
        <v/>
      </c>
      <c r="F1580" s="68" t="str">
        <f aca="false">IF($B1580="", "",SUMIF(LerXml!B:B,Relatorio!B1580,LerXml!BA:BA))</f>
        <v/>
      </c>
      <c r="G1580" s="67" t="str">
        <f aca="false">IF($B1580="", "",SUMIF(LerXml!B:B,Relatorio!B1580,LerXml!BB:BB))</f>
        <v/>
      </c>
      <c r="H1580" s="67" t="str">
        <f aca="false">IF($B1580="", "",SUMIF(LerXml!B:B,Relatorio!B1580,LerXml!BE:BE))</f>
        <v/>
      </c>
      <c r="I1580" s="68" t="str">
        <f aca="false">IF(AND($F1580="",$G1580="",$H1580=""), "", IF(SUM(F1580:H1580)-D1580 &lt; 0,0,SUM(F1580:H1580)-D1580))</f>
        <v/>
      </c>
    </row>
    <row r="1581" customFormat="false" ht="13.8" hidden="false" customHeight="true" outlineLevel="0" collapsed="false">
      <c r="A1581" s="71"/>
      <c r="B1581" s="72"/>
      <c r="C1581" s="71"/>
      <c r="D1581" s="67" t="str">
        <f aca="false">IF($B1581="", "",SUMIF(LerXml!B:B,Relatorio!B1581,LerXml!W:W))</f>
        <v/>
      </c>
      <c r="E1581" s="67" t="str">
        <f aca="false">IF($B1581="", "",SUMIF(LerXml!B:B,Relatorio!B1581,LerXml!AX:AX))</f>
        <v/>
      </c>
      <c r="F1581" s="68" t="str">
        <f aca="false">IF($B1581="", "",SUMIF(LerXml!B:B,Relatorio!B1581,LerXml!BA:BA))</f>
        <v/>
      </c>
      <c r="G1581" s="67" t="str">
        <f aca="false">IF($B1581="", "",SUMIF(LerXml!B:B,Relatorio!B1581,LerXml!BB:BB))</f>
        <v/>
      </c>
      <c r="H1581" s="67" t="str">
        <f aca="false">IF($B1581="", "",SUMIF(LerXml!B:B,Relatorio!B1581,LerXml!BE:BE))</f>
        <v/>
      </c>
      <c r="I1581" s="68" t="str">
        <f aca="false">IF(AND($F1581="",$G1581="",$H1581=""), "", IF(SUM(F1581:H1581)-D1581 &lt; 0,0,SUM(F1581:H1581)-D1581))</f>
        <v/>
      </c>
    </row>
    <row r="1582" customFormat="false" ht="13.8" hidden="false" customHeight="true" outlineLevel="0" collapsed="false">
      <c r="A1582" s="71"/>
      <c r="B1582" s="72"/>
      <c r="C1582" s="71"/>
      <c r="D1582" s="67" t="str">
        <f aca="false">IF($B1582="", "",SUMIF(LerXml!B:B,Relatorio!B1582,LerXml!W:W))</f>
        <v/>
      </c>
      <c r="E1582" s="67" t="str">
        <f aca="false">IF($B1582="", "",SUMIF(LerXml!B:B,Relatorio!B1582,LerXml!AX:AX))</f>
        <v/>
      </c>
      <c r="F1582" s="68" t="str">
        <f aca="false">IF($B1582="", "",SUMIF(LerXml!B:B,Relatorio!B1582,LerXml!BA:BA))</f>
        <v/>
      </c>
      <c r="G1582" s="67" t="str">
        <f aca="false">IF($B1582="", "",SUMIF(LerXml!B:B,Relatorio!B1582,LerXml!BB:BB))</f>
        <v/>
      </c>
      <c r="H1582" s="67" t="str">
        <f aca="false">IF($B1582="", "",SUMIF(LerXml!B:B,Relatorio!B1582,LerXml!BE:BE))</f>
        <v/>
      </c>
      <c r="I1582" s="68" t="str">
        <f aca="false">IF(AND($F1582="",$G1582="",$H1582=""), "", IF(SUM(F1582:H1582)-D1582 &lt; 0,0,SUM(F1582:H1582)-D1582))</f>
        <v/>
      </c>
    </row>
    <row r="1583" customFormat="false" ht="13.8" hidden="false" customHeight="true" outlineLevel="0" collapsed="false">
      <c r="A1583" s="71"/>
      <c r="B1583" s="72"/>
      <c r="C1583" s="71"/>
      <c r="D1583" s="67" t="str">
        <f aca="false">IF($B1583="", "",SUMIF(LerXml!B:B,Relatorio!B1583,LerXml!W:W))</f>
        <v/>
      </c>
      <c r="E1583" s="67" t="str">
        <f aca="false">IF($B1583="", "",SUMIF(LerXml!B:B,Relatorio!B1583,LerXml!AX:AX))</f>
        <v/>
      </c>
      <c r="F1583" s="68" t="str">
        <f aca="false">IF($B1583="", "",SUMIF(LerXml!B:B,Relatorio!B1583,LerXml!BA:BA))</f>
        <v/>
      </c>
      <c r="G1583" s="67" t="str">
        <f aca="false">IF($B1583="", "",SUMIF(LerXml!B:B,Relatorio!B1583,LerXml!BB:BB))</f>
        <v/>
      </c>
      <c r="H1583" s="67" t="str">
        <f aca="false">IF($B1583="", "",SUMIF(LerXml!B:B,Relatorio!B1583,LerXml!BE:BE))</f>
        <v/>
      </c>
      <c r="I1583" s="68" t="str">
        <f aca="false">IF(AND($F1583="",$G1583="",$H1583=""), "", IF(SUM(F1583:H1583)-D1583 &lt; 0,0,SUM(F1583:H1583)-D1583))</f>
        <v/>
      </c>
    </row>
    <row r="1584" customFormat="false" ht="13.8" hidden="false" customHeight="true" outlineLevel="0" collapsed="false">
      <c r="A1584" s="71"/>
      <c r="B1584" s="72"/>
      <c r="C1584" s="71"/>
      <c r="D1584" s="67" t="str">
        <f aca="false">IF($B1584="", "",SUMIF(LerXml!B:B,Relatorio!B1584,LerXml!W:W))</f>
        <v/>
      </c>
      <c r="E1584" s="67" t="str">
        <f aca="false">IF($B1584="", "",SUMIF(LerXml!B:B,Relatorio!B1584,LerXml!AX:AX))</f>
        <v/>
      </c>
      <c r="F1584" s="68" t="str">
        <f aca="false">IF($B1584="", "",SUMIF(LerXml!B:B,Relatorio!B1584,LerXml!BA:BA))</f>
        <v/>
      </c>
      <c r="G1584" s="67" t="str">
        <f aca="false">IF($B1584="", "",SUMIF(LerXml!B:B,Relatorio!B1584,LerXml!BB:BB))</f>
        <v/>
      </c>
      <c r="H1584" s="67" t="str">
        <f aca="false">IF($B1584="", "",SUMIF(LerXml!B:B,Relatorio!B1584,LerXml!BE:BE))</f>
        <v/>
      </c>
      <c r="I1584" s="68" t="str">
        <f aca="false">IF(AND($F1584="",$G1584="",$H1584=""), "", IF(SUM(F1584:H1584)-D1584 &lt; 0,0,SUM(F1584:H1584)-D1584))</f>
        <v/>
      </c>
    </row>
    <row r="1585" customFormat="false" ht="13.8" hidden="false" customHeight="true" outlineLevel="0" collapsed="false">
      <c r="A1585" s="71"/>
      <c r="B1585" s="72"/>
      <c r="C1585" s="71"/>
      <c r="D1585" s="67" t="str">
        <f aca="false">IF($B1585="", "",SUMIF(LerXml!B:B,Relatorio!B1585,LerXml!W:W))</f>
        <v/>
      </c>
      <c r="E1585" s="67" t="str">
        <f aca="false">IF($B1585="", "",SUMIF(LerXml!B:B,Relatorio!B1585,LerXml!AX:AX))</f>
        <v/>
      </c>
      <c r="F1585" s="68" t="str">
        <f aca="false">IF($B1585="", "",SUMIF(LerXml!B:B,Relatorio!B1585,LerXml!BA:BA))</f>
        <v/>
      </c>
      <c r="G1585" s="67" t="str">
        <f aca="false">IF($B1585="", "",SUMIF(LerXml!B:B,Relatorio!B1585,LerXml!BB:BB))</f>
        <v/>
      </c>
      <c r="H1585" s="67" t="str">
        <f aca="false">IF($B1585="", "",SUMIF(LerXml!B:B,Relatorio!B1585,LerXml!BE:BE))</f>
        <v/>
      </c>
      <c r="I1585" s="68" t="str">
        <f aca="false">IF(AND($F1585="",$G1585="",$H1585=""), "", IF(SUM(F1585:H1585)-D1585 &lt; 0,0,SUM(F1585:H1585)-D1585))</f>
        <v/>
      </c>
    </row>
    <row r="1586" customFormat="false" ht="13.8" hidden="false" customHeight="true" outlineLevel="0" collapsed="false">
      <c r="A1586" s="71"/>
      <c r="B1586" s="72"/>
      <c r="C1586" s="71"/>
      <c r="D1586" s="67" t="str">
        <f aca="false">IF($B1586="", "",SUMIF(LerXml!B:B,Relatorio!B1586,LerXml!W:W))</f>
        <v/>
      </c>
      <c r="E1586" s="67" t="str">
        <f aca="false">IF($B1586="", "",SUMIF(LerXml!B:B,Relatorio!B1586,LerXml!AX:AX))</f>
        <v/>
      </c>
      <c r="F1586" s="68" t="str">
        <f aca="false">IF($B1586="", "",SUMIF(LerXml!B:B,Relatorio!B1586,LerXml!BA:BA))</f>
        <v/>
      </c>
      <c r="G1586" s="67" t="str">
        <f aca="false">IF($B1586="", "",SUMIF(LerXml!B:B,Relatorio!B1586,LerXml!BB:BB))</f>
        <v/>
      </c>
      <c r="H1586" s="67" t="str">
        <f aca="false">IF($B1586="", "",SUMIF(LerXml!B:B,Relatorio!B1586,LerXml!BE:BE))</f>
        <v/>
      </c>
      <c r="I1586" s="68" t="str">
        <f aca="false">IF(AND($F1586="",$G1586="",$H1586=""), "", IF(SUM(F1586:H1586)-D1586 &lt; 0,0,SUM(F1586:H1586)-D1586))</f>
        <v/>
      </c>
    </row>
    <row r="1587" customFormat="false" ht="13.8" hidden="false" customHeight="true" outlineLevel="0" collapsed="false">
      <c r="A1587" s="71"/>
      <c r="B1587" s="72"/>
      <c r="C1587" s="71"/>
      <c r="D1587" s="67" t="str">
        <f aca="false">IF($B1587="", "",SUMIF(LerXml!B:B,Relatorio!B1587,LerXml!W:W))</f>
        <v/>
      </c>
      <c r="E1587" s="67" t="str">
        <f aca="false">IF($B1587="", "",SUMIF(LerXml!B:B,Relatorio!B1587,LerXml!AX:AX))</f>
        <v/>
      </c>
      <c r="F1587" s="68" t="str">
        <f aca="false">IF($B1587="", "",SUMIF(LerXml!B:B,Relatorio!B1587,LerXml!BA:BA))</f>
        <v/>
      </c>
      <c r="G1587" s="67" t="str">
        <f aca="false">IF($B1587="", "",SUMIF(LerXml!B:B,Relatorio!B1587,LerXml!BB:BB))</f>
        <v/>
      </c>
      <c r="H1587" s="67" t="str">
        <f aca="false">IF($B1587="", "",SUMIF(LerXml!B:B,Relatorio!B1587,LerXml!BE:BE))</f>
        <v/>
      </c>
      <c r="I1587" s="68" t="str">
        <f aca="false">IF(AND($F1587="",$G1587="",$H1587=""), "", IF(SUM(F1587:H1587)-D1587 &lt; 0,0,SUM(F1587:H1587)-D1587))</f>
        <v/>
      </c>
    </row>
    <row r="1588" customFormat="false" ht="13.8" hidden="false" customHeight="true" outlineLevel="0" collapsed="false">
      <c r="A1588" s="71"/>
      <c r="B1588" s="72"/>
      <c r="C1588" s="71"/>
      <c r="D1588" s="67" t="str">
        <f aca="false">IF($B1588="", "",SUMIF(LerXml!B:B,Relatorio!B1588,LerXml!W:W))</f>
        <v/>
      </c>
      <c r="E1588" s="67" t="str">
        <f aca="false">IF($B1588="", "",SUMIF(LerXml!B:B,Relatorio!B1588,LerXml!AX:AX))</f>
        <v/>
      </c>
      <c r="F1588" s="68" t="str">
        <f aca="false">IF($B1588="", "",SUMIF(LerXml!B:B,Relatorio!B1588,LerXml!BA:BA))</f>
        <v/>
      </c>
      <c r="G1588" s="67" t="str">
        <f aca="false">IF($B1588="", "",SUMIF(LerXml!B:B,Relatorio!B1588,LerXml!BB:BB))</f>
        <v/>
      </c>
      <c r="H1588" s="67" t="str">
        <f aca="false">IF($B1588="", "",SUMIF(LerXml!B:B,Relatorio!B1588,LerXml!BE:BE))</f>
        <v/>
      </c>
      <c r="I1588" s="68" t="str">
        <f aca="false">IF(AND($F1588="",$G1588="",$H1588=""), "", IF(SUM(F1588:H1588)-D1588 &lt; 0,0,SUM(F1588:H1588)-D1588))</f>
        <v/>
      </c>
    </row>
    <row r="1589" customFormat="false" ht="13.8" hidden="false" customHeight="true" outlineLevel="0" collapsed="false">
      <c r="A1589" s="71"/>
      <c r="B1589" s="72"/>
      <c r="C1589" s="71"/>
      <c r="D1589" s="67" t="str">
        <f aca="false">IF($B1589="", "",SUMIF(LerXml!B:B,Relatorio!B1589,LerXml!W:W))</f>
        <v/>
      </c>
      <c r="E1589" s="67" t="str">
        <f aca="false">IF($B1589="", "",SUMIF(LerXml!B:B,Relatorio!B1589,LerXml!AX:AX))</f>
        <v/>
      </c>
      <c r="F1589" s="68" t="str">
        <f aca="false">IF($B1589="", "",SUMIF(LerXml!B:B,Relatorio!B1589,LerXml!BA:BA))</f>
        <v/>
      </c>
      <c r="G1589" s="67" t="str">
        <f aca="false">IF($B1589="", "",SUMIF(LerXml!B:B,Relatorio!B1589,LerXml!BB:BB))</f>
        <v/>
      </c>
      <c r="H1589" s="67" t="str">
        <f aca="false">IF($B1589="", "",SUMIF(LerXml!B:B,Relatorio!B1589,LerXml!BE:BE))</f>
        <v/>
      </c>
      <c r="I1589" s="68" t="str">
        <f aca="false">IF(AND($F1589="",$G1589="",$H1589=""), "", IF(SUM(F1589:H1589)-D1589 &lt; 0,0,SUM(F1589:H1589)-D1589))</f>
        <v/>
      </c>
    </row>
    <row r="1590" customFormat="false" ht="13.8" hidden="false" customHeight="true" outlineLevel="0" collapsed="false">
      <c r="A1590" s="71"/>
      <c r="B1590" s="72"/>
      <c r="C1590" s="71"/>
      <c r="D1590" s="67" t="str">
        <f aca="false">IF($B1590="", "",SUMIF(LerXml!B:B,Relatorio!B1590,LerXml!W:W))</f>
        <v/>
      </c>
      <c r="E1590" s="67" t="str">
        <f aca="false">IF($B1590="", "",SUMIF(LerXml!B:B,Relatorio!B1590,LerXml!AX:AX))</f>
        <v/>
      </c>
      <c r="F1590" s="68" t="str">
        <f aca="false">IF($B1590="", "",SUMIF(LerXml!B:B,Relatorio!B1590,LerXml!BA:BA))</f>
        <v/>
      </c>
      <c r="G1590" s="67" t="str">
        <f aca="false">IF($B1590="", "",SUMIF(LerXml!B:B,Relatorio!B1590,LerXml!BB:BB))</f>
        <v/>
      </c>
      <c r="H1590" s="67" t="str">
        <f aca="false">IF($B1590="", "",SUMIF(LerXml!B:B,Relatorio!B1590,LerXml!BE:BE))</f>
        <v/>
      </c>
      <c r="I1590" s="68" t="str">
        <f aca="false">IF(AND($F1590="",$G1590="",$H1590=""), "", IF(SUM(F1590:H1590)-D1590 &lt; 0,0,SUM(F1590:H1590)-D1590))</f>
        <v/>
      </c>
    </row>
    <row r="1591" customFormat="false" ht="13.8" hidden="false" customHeight="true" outlineLevel="0" collapsed="false">
      <c r="A1591" s="71"/>
      <c r="B1591" s="72"/>
      <c r="C1591" s="71"/>
      <c r="D1591" s="67" t="str">
        <f aca="false">IF($B1591="", "",SUMIF(LerXml!B:B,Relatorio!B1591,LerXml!W:W))</f>
        <v/>
      </c>
      <c r="E1591" s="67" t="str">
        <f aca="false">IF($B1591="", "",SUMIF(LerXml!B:B,Relatorio!B1591,LerXml!AX:AX))</f>
        <v/>
      </c>
      <c r="F1591" s="68" t="str">
        <f aca="false">IF($B1591="", "",SUMIF(LerXml!B:B,Relatorio!B1591,LerXml!BA:BA))</f>
        <v/>
      </c>
      <c r="G1591" s="67" t="str">
        <f aca="false">IF($B1591="", "",SUMIF(LerXml!B:B,Relatorio!B1591,LerXml!BB:BB))</f>
        <v/>
      </c>
      <c r="H1591" s="67" t="str">
        <f aca="false">IF($B1591="", "",SUMIF(LerXml!B:B,Relatorio!B1591,LerXml!BE:BE))</f>
        <v/>
      </c>
      <c r="I1591" s="68" t="str">
        <f aca="false">IF(AND($F1591="",$G1591="",$H1591=""), "", IF(SUM(F1591:H1591)-D1591 &lt; 0,0,SUM(F1591:H1591)-D1591))</f>
        <v/>
      </c>
    </row>
    <row r="1592" customFormat="false" ht="13.8" hidden="false" customHeight="true" outlineLevel="0" collapsed="false">
      <c r="A1592" s="71"/>
      <c r="B1592" s="72"/>
      <c r="C1592" s="71"/>
      <c r="D1592" s="67" t="str">
        <f aca="false">IF($B1592="", "",SUMIF(LerXml!B:B,Relatorio!B1592,LerXml!W:W))</f>
        <v/>
      </c>
      <c r="E1592" s="67" t="str">
        <f aca="false">IF($B1592="", "",SUMIF(LerXml!B:B,Relatorio!B1592,LerXml!AX:AX))</f>
        <v/>
      </c>
      <c r="F1592" s="68" t="str">
        <f aca="false">IF($B1592="", "",SUMIF(LerXml!B:B,Relatorio!B1592,LerXml!BA:BA))</f>
        <v/>
      </c>
      <c r="G1592" s="67" t="str">
        <f aca="false">IF($B1592="", "",SUMIF(LerXml!B:B,Relatorio!B1592,LerXml!BB:BB))</f>
        <v/>
      </c>
      <c r="H1592" s="67" t="str">
        <f aca="false">IF($B1592="", "",SUMIF(LerXml!B:B,Relatorio!B1592,LerXml!BE:BE))</f>
        <v/>
      </c>
      <c r="I1592" s="68" t="str">
        <f aca="false">IF(AND($F1592="",$G1592="",$H1592=""), "", IF(SUM(F1592:H1592)-D1592 &lt; 0,0,SUM(F1592:H1592)-D1592))</f>
        <v/>
      </c>
    </row>
    <row r="1593" customFormat="false" ht="13.8" hidden="false" customHeight="true" outlineLevel="0" collapsed="false">
      <c r="A1593" s="71"/>
      <c r="B1593" s="72"/>
      <c r="C1593" s="71"/>
      <c r="D1593" s="67" t="str">
        <f aca="false">IF($B1593="", "",SUMIF(LerXml!B:B,Relatorio!B1593,LerXml!W:W))</f>
        <v/>
      </c>
      <c r="E1593" s="67" t="str">
        <f aca="false">IF($B1593="", "",SUMIF(LerXml!B:B,Relatorio!B1593,LerXml!AX:AX))</f>
        <v/>
      </c>
      <c r="F1593" s="68" t="str">
        <f aca="false">IF($B1593="", "",SUMIF(LerXml!B:B,Relatorio!B1593,LerXml!BA:BA))</f>
        <v/>
      </c>
      <c r="G1593" s="67" t="str">
        <f aca="false">IF($B1593="", "",SUMIF(LerXml!B:B,Relatorio!B1593,LerXml!BB:BB))</f>
        <v/>
      </c>
      <c r="H1593" s="67" t="str">
        <f aca="false">IF($B1593="", "",SUMIF(LerXml!B:B,Relatorio!B1593,LerXml!BE:BE))</f>
        <v/>
      </c>
      <c r="I1593" s="68" t="str">
        <f aca="false">IF(AND($F1593="",$G1593="",$H1593=""), "", IF(SUM(F1593:H1593)-D1593 &lt; 0,0,SUM(F1593:H1593)-D1593))</f>
        <v/>
      </c>
    </row>
    <row r="1594" customFormat="false" ht="13.8" hidden="false" customHeight="true" outlineLevel="0" collapsed="false">
      <c r="A1594" s="71"/>
      <c r="B1594" s="72"/>
      <c r="C1594" s="71"/>
      <c r="D1594" s="67" t="str">
        <f aca="false">IF($B1594="", "",SUMIF(LerXml!B:B,Relatorio!B1594,LerXml!W:W))</f>
        <v/>
      </c>
      <c r="E1594" s="67" t="str">
        <f aca="false">IF($B1594="", "",SUMIF(LerXml!B:B,Relatorio!B1594,LerXml!AX:AX))</f>
        <v/>
      </c>
      <c r="F1594" s="68" t="str">
        <f aca="false">IF($B1594="", "",SUMIF(LerXml!B:B,Relatorio!B1594,LerXml!BA:BA))</f>
        <v/>
      </c>
      <c r="G1594" s="67" t="str">
        <f aca="false">IF($B1594="", "",SUMIF(LerXml!B:B,Relatorio!B1594,LerXml!BB:BB))</f>
        <v/>
      </c>
      <c r="H1594" s="67" t="str">
        <f aca="false">IF($B1594="", "",SUMIF(LerXml!B:B,Relatorio!B1594,LerXml!BE:BE))</f>
        <v/>
      </c>
      <c r="I1594" s="68" t="str">
        <f aca="false">IF(AND($F1594="",$G1594="",$H1594=""), "", IF(SUM(F1594:H1594)-D1594 &lt; 0,0,SUM(F1594:H1594)-D1594))</f>
        <v/>
      </c>
    </row>
    <row r="1595" customFormat="false" ht="13.8" hidden="false" customHeight="true" outlineLevel="0" collapsed="false">
      <c r="A1595" s="71"/>
      <c r="B1595" s="72"/>
      <c r="C1595" s="71"/>
      <c r="D1595" s="67" t="str">
        <f aca="false">IF($B1595="", "",SUMIF(LerXml!B:B,Relatorio!B1595,LerXml!W:W))</f>
        <v/>
      </c>
      <c r="E1595" s="67" t="str">
        <f aca="false">IF($B1595="", "",SUMIF(LerXml!B:B,Relatorio!B1595,LerXml!AX:AX))</f>
        <v/>
      </c>
      <c r="F1595" s="68" t="str">
        <f aca="false">IF($B1595="", "",SUMIF(LerXml!B:B,Relatorio!B1595,LerXml!BA:BA))</f>
        <v/>
      </c>
      <c r="G1595" s="67" t="str">
        <f aca="false">IF($B1595="", "",SUMIF(LerXml!B:B,Relatorio!B1595,LerXml!BB:BB))</f>
        <v/>
      </c>
      <c r="H1595" s="67" t="str">
        <f aca="false">IF($B1595="", "",SUMIF(LerXml!B:B,Relatorio!B1595,LerXml!BE:BE))</f>
        <v/>
      </c>
      <c r="I1595" s="68" t="str">
        <f aca="false">IF(AND($F1595="",$G1595="",$H1595=""), "", IF(SUM(F1595:H1595)-D1595 &lt; 0,0,SUM(F1595:H1595)-D1595))</f>
        <v/>
      </c>
    </row>
    <row r="1596" customFormat="false" ht="13.8" hidden="false" customHeight="true" outlineLevel="0" collapsed="false">
      <c r="A1596" s="71"/>
      <c r="B1596" s="72"/>
      <c r="C1596" s="71"/>
      <c r="D1596" s="67" t="str">
        <f aca="false">IF($B1596="", "",SUMIF(LerXml!B:B,Relatorio!B1596,LerXml!W:W))</f>
        <v/>
      </c>
      <c r="E1596" s="67" t="str">
        <f aca="false">IF($B1596="", "",SUMIF(LerXml!B:B,Relatorio!B1596,LerXml!AX:AX))</f>
        <v/>
      </c>
      <c r="F1596" s="68" t="str">
        <f aca="false">IF($B1596="", "",SUMIF(LerXml!B:B,Relatorio!B1596,LerXml!BA:BA))</f>
        <v/>
      </c>
      <c r="G1596" s="67" t="str">
        <f aca="false">IF($B1596="", "",SUMIF(LerXml!B:B,Relatorio!B1596,LerXml!BB:BB))</f>
        <v/>
      </c>
      <c r="H1596" s="67" t="str">
        <f aca="false">IF($B1596="", "",SUMIF(LerXml!B:B,Relatorio!B1596,LerXml!BE:BE))</f>
        <v/>
      </c>
      <c r="I1596" s="68" t="str">
        <f aca="false">IF(AND($F1596="",$G1596="",$H1596=""), "", IF(SUM(F1596:H1596)-D1596 &lt; 0,0,SUM(F1596:H1596)-D1596))</f>
        <v/>
      </c>
    </row>
    <row r="1597" customFormat="false" ht="13.8" hidden="false" customHeight="true" outlineLevel="0" collapsed="false">
      <c r="A1597" s="71"/>
      <c r="B1597" s="72"/>
      <c r="C1597" s="71"/>
      <c r="D1597" s="67" t="str">
        <f aca="false">IF($B1597="", "",SUMIF(LerXml!B:B,Relatorio!B1597,LerXml!W:W))</f>
        <v/>
      </c>
      <c r="E1597" s="67" t="str">
        <f aca="false">IF($B1597="", "",SUMIF(LerXml!B:B,Relatorio!B1597,LerXml!AX:AX))</f>
        <v/>
      </c>
      <c r="F1597" s="68" t="str">
        <f aca="false">IF($B1597="", "",SUMIF(LerXml!B:B,Relatorio!B1597,LerXml!BA:BA))</f>
        <v/>
      </c>
      <c r="G1597" s="67" t="str">
        <f aca="false">IF($B1597="", "",SUMIF(LerXml!B:B,Relatorio!B1597,LerXml!BB:BB))</f>
        <v/>
      </c>
      <c r="H1597" s="67" t="str">
        <f aca="false">IF($B1597="", "",SUMIF(LerXml!B:B,Relatorio!B1597,LerXml!BE:BE))</f>
        <v/>
      </c>
      <c r="I1597" s="68" t="str">
        <f aca="false">IF(AND($F1597="",$G1597="",$H1597=""), "", IF(SUM(F1597:H1597)-D1597 &lt; 0,0,SUM(F1597:H1597)-D1597))</f>
        <v/>
      </c>
    </row>
    <row r="1598" customFormat="false" ht="13.8" hidden="false" customHeight="true" outlineLevel="0" collapsed="false">
      <c r="A1598" s="71"/>
      <c r="B1598" s="72"/>
      <c r="C1598" s="71"/>
      <c r="D1598" s="67" t="str">
        <f aca="false">IF($B1598="", "",SUMIF(LerXml!B:B,Relatorio!B1598,LerXml!W:W))</f>
        <v/>
      </c>
      <c r="E1598" s="67" t="str">
        <f aca="false">IF($B1598="", "",SUMIF(LerXml!B:B,Relatorio!B1598,LerXml!AX:AX))</f>
        <v/>
      </c>
      <c r="F1598" s="68" t="str">
        <f aca="false">IF($B1598="", "",SUMIF(LerXml!B:B,Relatorio!B1598,LerXml!BA:BA))</f>
        <v/>
      </c>
      <c r="G1598" s="67" t="str">
        <f aca="false">IF($B1598="", "",SUMIF(LerXml!B:B,Relatorio!B1598,LerXml!BB:BB))</f>
        <v/>
      </c>
      <c r="H1598" s="67" t="str">
        <f aca="false">IF($B1598="", "",SUMIF(LerXml!B:B,Relatorio!B1598,LerXml!BE:BE))</f>
        <v/>
      </c>
      <c r="I1598" s="68" t="str">
        <f aca="false">IF(AND($F1598="",$G1598="",$H1598=""), "", IF(SUM(F1598:H1598)-D1598 &lt; 0,0,SUM(F1598:H1598)-D1598))</f>
        <v/>
      </c>
    </row>
    <row r="1599" customFormat="false" ht="13.8" hidden="false" customHeight="true" outlineLevel="0" collapsed="false">
      <c r="A1599" s="71"/>
      <c r="B1599" s="72"/>
      <c r="C1599" s="71"/>
      <c r="D1599" s="67" t="str">
        <f aca="false">IF($B1599="", "",SUMIF(LerXml!B:B,Relatorio!B1599,LerXml!W:W))</f>
        <v/>
      </c>
      <c r="E1599" s="67" t="str">
        <f aca="false">IF($B1599="", "",SUMIF(LerXml!B:B,Relatorio!B1599,LerXml!AX:AX))</f>
        <v/>
      </c>
      <c r="F1599" s="68" t="str">
        <f aca="false">IF($B1599="", "",SUMIF(LerXml!B:B,Relatorio!B1599,LerXml!BA:BA))</f>
        <v/>
      </c>
      <c r="G1599" s="67" t="str">
        <f aca="false">IF($B1599="", "",SUMIF(LerXml!B:B,Relatorio!B1599,LerXml!BB:BB))</f>
        <v/>
      </c>
      <c r="H1599" s="67" t="str">
        <f aca="false">IF($B1599="", "",SUMIF(LerXml!B:B,Relatorio!B1599,LerXml!BE:BE))</f>
        <v/>
      </c>
      <c r="I1599" s="68" t="str">
        <f aca="false">IF(AND($F1599="",$G1599="",$H1599=""), "", IF(SUM(F1599:H1599)-D1599 &lt; 0,0,SUM(F1599:H1599)-D1599))</f>
        <v/>
      </c>
    </row>
    <row r="1600" customFormat="false" ht="13.8" hidden="false" customHeight="true" outlineLevel="0" collapsed="false">
      <c r="A1600" s="71"/>
      <c r="B1600" s="72"/>
      <c r="C1600" s="71"/>
      <c r="D1600" s="67" t="str">
        <f aca="false">IF($B1600="", "",SUMIF(LerXml!B:B,Relatorio!B1600,LerXml!W:W))</f>
        <v/>
      </c>
      <c r="E1600" s="67" t="str">
        <f aca="false">IF($B1600="", "",SUMIF(LerXml!B:B,Relatorio!B1600,LerXml!AX:AX))</f>
        <v/>
      </c>
      <c r="F1600" s="68" t="str">
        <f aca="false">IF($B1600="", "",SUMIF(LerXml!B:B,Relatorio!B1600,LerXml!BA:BA))</f>
        <v/>
      </c>
      <c r="G1600" s="67" t="str">
        <f aca="false">IF($B1600="", "",SUMIF(LerXml!B:B,Relatorio!B1600,LerXml!BB:BB))</f>
        <v/>
      </c>
      <c r="H1600" s="67" t="str">
        <f aca="false">IF($B1600="", "",SUMIF(LerXml!B:B,Relatorio!B1600,LerXml!BE:BE))</f>
        <v/>
      </c>
      <c r="I1600" s="68" t="str">
        <f aca="false">IF(AND($F1600="",$G1600="",$H1600=""), "", IF(SUM(F1600:H1600)-D1600 &lt; 0,0,SUM(F1600:H1600)-D1600))</f>
        <v/>
      </c>
    </row>
    <row r="1601" customFormat="false" ht="13.8" hidden="false" customHeight="true" outlineLevel="0" collapsed="false">
      <c r="A1601" s="71"/>
      <c r="B1601" s="72"/>
      <c r="C1601" s="71"/>
      <c r="D1601" s="67" t="str">
        <f aca="false">IF($B1601="", "",SUMIF(LerXml!B:B,Relatorio!B1601,LerXml!W:W))</f>
        <v/>
      </c>
      <c r="E1601" s="67" t="str">
        <f aca="false">IF($B1601="", "",SUMIF(LerXml!B:B,Relatorio!B1601,LerXml!AX:AX))</f>
        <v/>
      </c>
      <c r="F1601" s="68" t="str">
        <f aca="false">IF($B1601="", "",SUMIF(LerXml!B:B,Relatorio!B1601,LerXml!BA:BA))</f>
        <v/>
      </c>
      <c r="G1601" s="67" t="str">
        <f aca="false">IF($B1601="", "",SUMIF(LerXml!B:B,Relatorio!B1601,LerXml!BB:BB))</f>
        <v/>
      </c>
      <c r="H1601" s="67" t="str">
        <f aca="false">IF($B1601="", "",SUMIF(LerXml!B:B,Relatorio!B1601,LerXml!BE:BE))</f>
        <v/>
      </c>
      <c r="I1601" s="68" t="str">
        <f aca="false">IF(AND($F1601="",$G1601="",$H1601=""), "", IF(SUM(F1601:H1601)-D1601 &lt; 0,0,SUM(F1601:H1601)-D1601))</f>
        <v/>
      </c>
    </row>
    <row r="1602" customFormat="false" ht="13.8" hidden="false" customHeight="true" outlineLevel="0" collapsed="false">
      <c r="A1602" s="71"/>
      <c r="B1602" s="72"/>
      <c r="C1602" s="71"/>
      <c r="D1602" s="67" t="str">
        <f aca="false">IF($B1602="", "",SUMIF(LerXml!B:B,Relatorio!B1602,LerXml!W:W))</f>
        <v/>
      </c>
      <c r="E1602" s="67" t="str">
        <f aca="false">IF($B1602="", "",SUMIF(LerXml!B:B,Relatorio!B1602,LerXml!AX:AX))</f>
        <v/>
      </c>
      <c r="F1602" s="68" t="str">
        <f aca="false">IF($B1602="", "",SUMIF(LerXml!B:B,Relatorio!B1602,LerXml!BA:BA))</f>
        <v/>
      </c>
      <c r="G1602" s="67" t="str">
        <f aca="false">IF($B1602="", "",SUMIF(LerXml!B:B,Relatorio!B1602,LerXml!BB:BB))</f>
        <v/>
      </c>
      <c r="H1602" s="67" t="str">
        <f aca="false">IF($B1602="", "",SUMIF(LerXml!B:B,Relatorio!B1602,LerXml!BE:BE))</f>
        <v/>
      </c>
      <c r="I1602" s="68" t="str">
        <f aca="false">IF(AND($F1602="",$G1602="",$H1602=""), "", IF(SUM(F1602:H1602)-D1602 &lt; 0,0,SUM(F1602:H1602)-D1602))</f>
        <v/>
      </c>
    </row>
    <row r="1603" customFormat="false" ht="13.8" hidden="false" customHeight="true" outlineLevel="0" collapsed="false">
      <c r="A1603" s="71"/>
      <c r="B1603" s="72"/>
      <c r="C1603" s="71"/>
      <c r="D1603" s="67" t="str">
        <f aca="false">IF($B1603="", "",SUMIF(LerXml!B:B,Relatorio!B1603,LerXml!W:W))</f>
        <v/>
      </c>
      <c r="E1603" s="67" t="str">
        <f aca="false">IF($B1603="", "",SUMIF(LerXml!B:B,Relatorio!B1603,LerXml!AX:AX))</f>
        <v/>
      </c>
      <c r="F1603" s="68" t="str">
        <f aca="false">IF($B1603="", "",SUMIF(LerXml!B:B,Relatorio!B1603,LerXml!BA:BA))</f>
        <v/>
      </c>
      <c r="G1603" s="67" t="str">
        <f aca="false">IF($B1603="", "",SUMIF(LerXml!B:B,Relatorio!B1603,LerXml!BB:BB))</f>
        <v/>
      </c>
      <c r="H1603" s="67" t="str">
        <f aca="false">IF($B1603="", "",SUMIF(LerXml!B:B,Relatorio!B1603,LerXml!BE:BE))</f>
        <v/>
      </c>
      <c r="I1603" s="68" t="str">
        <f aca="false">IF(AND($F1603="",$G1603="",$H1603=""), "", IF(SUM(F1603:H1603)-D1603 &lt; 0,0,SUM(F1603:H1603)-D1603))</f>
        <v/>
      </c>
    </row>
    <row r="1604" customFormat="false" ht="13.8" hidden="false" customHeight="true" outlineLevel="0" collapsed="false">
      <c r="A1604" s="71"/>
      <c r="B1604" s="72"/>
      <c r="C1604" s="71"/>
      <c r="D1604" s="67" t="str">
        <f aca="false">IF($B1604="", "",SUMIF(LerXml!B:B,Relatorio!B1604,LerXml!W:W))</f>
        <v/>
      </c>
      <c r="E1604" s="67" t="str">
        <f aca="false">IF($B1604="", "",SUMIF(LerXml!B:B,Relatorio!B1604,LerXml!AX:AX))</f>
        <v/>
      </c>
      <c r="F1604" s="68" t="str">
        <f aca="false">IF($B1604="", "",SUMIF(LerXml!B:B,Relatorio!B1604,LerXml!BA:BA))</f>
        <v/>
      </c>
      <c r="G1604" s="67" t="str">
        <f aca="false">IF($B1604="", "",SUMIF(LerXml!B:B,Relatorio!B1604,LerXml!BB:BB))</f>
        <v/>
      </c>
      <c r="H1604" s="67" t="str">
        <f aca="false">IF($B1604="", "",SUMIF(LerXml!B:B,Relatorio!B1604,LerXml!BE:BE))</f>
        <v/>
      </c>
      <c r="I1604" s="68" t="str">
        <f aca="false">IF(AND($F1604="",$G1604="",$H1604=""), "", IF(SUM(F1604:H1604)-D1604 &lt; 0,0,SUM(F1604:H1604)-D1604))</f>
        <v/>
      </c>
    </row>
    <row r="1605" customFormat="false" ht="13.8" hidden="false" customHeight="true" outlineLevel="0" collapsed="false">
      <c r="A1605" s="71"/>
      <c r="B1605" s="72"/>
      <c r="C1605" s="71"/>
      <c r="D1605" s="67" t="str">
        <f aca="false">IF($B1605="", "",SUMIF(LerXml!B:B,Relatorio!B1605,LerXml!W:W))</f>
        <v/>
      </c>
      <c r="E1605" s="67" t="str">
        <f aca="false">IF($B1605="", "",SUMIF(LerXml!B:B,Relatorio!B1605,LerXml!AX:AX))</f>
        <v/>
      </c>
      <c r="F1605" s="68" t="str">
        <f aca="false">IF($B1605="", "",SUMIF(LerXml!B:B,Relatorio!B1605,LerXml!BA:BA))</f>
        <v/>
      </c>
      <c r="G1605" s="67" t="str">
        <f aca="false">IF($B1605="", "",SUMIF(LerXml!B:B,Relatorio!B1605,LerXml!BB:BB))</f>
        <v/>
      </c>
      <c r="H1605" s="67" t="str">
        <f aca="false">IF($B1605="", "",SUMIF(LerXml!B:B,Relatorio!B1605,LerXml!BE:BE))</f>
        <v/>
      </c>
      <c r="I1605" s="68" t="str">
        <f aca="false">IF(AND($F1605="",$G1605="",$H1605=""), "", IF(SUM(F1605:H1605)-D1605 &lt; 0,0,SUM(F1605:H1605)-D1605))</f>
        <v/>
      </c>
    </row>
    <row r="1606" customFormat="false" ht="13.8" hidden="false" customHeight="true" outlineLevel="0" collapsed="false">
      <c r="A1606" s="71"/>
      <c r="B1606" s="72"/>
      <c r="C1606" s="71"/>
      <c r="D1606" s="67" t="str">
        <f aca="false">IF($B1606="", "",SUMIF(LerXml!B:B,Relatorio!B1606,LerXml!W:W))</f>
        <v/>
      </c>
      <c r="E1606" s="67" t="str">
        <f aca="false">IF($B1606="", "",SUMIF(LerXml!B:B,Relatorio!B1606,LerXml!AX:AX))</f>
        <v/>
      </c>
      <c r="F1606" s="68" t="str">
        <f aca="false">IF($B1606="", "",SUMIF(LerXml!B:B,Relatorio!B1606,LerXml!BA:BA))</f>
        <v/>
      </c>
      <c r="G1606" s="67" t="str">
        <f aca="false">IF($B1606="", "",SUMIF(LerXml!B:B,Relatorio!B1606,LerXml!BB:BB))</f>
        <v/>
      </c>
      <c r="H1606" s="67" t="str">
        <f aca="false">IF($B1606="", "",SUMIF(LerXml!B:B,Relatorio!B1606,LerXml!BE:BE))</f>
        <v/>
      </c>
      <c r="I1606" s="68" t="str">
        <f aca="false">IF(AND($F1606="",$G1606="",$H1606=""), "", IF(SUM(F1606:H1606)-D1606 &lt; 0,0,SUM(F1606:H1606)-D1606))</f>
        <v/>
      </c>
    </row>
    <row r="1607" customFormat="false" ht="13.8" hidden="false" customHeight="true" outlineLevel="0" collapsed="false">
      <c r="A1607" s="71"/>
      <c r="B1607" s="72"/>
      <c r="C1607" s="71"/>
      <c r="D1607" s="67" t="str">
        <f aca="false">IF($B1607="", "",SUMIF(LerXml!B:B,Relatorio!B1607,LerXml!W:W))</f>
        <v/>
      </c>
      <c r="E1607" s="67" t="str">
        <f aca="false">IF($B1607="", "",SUMIF(LerXml!B:B,Relatorio!B1607,LerXml!AX:AX))</f>
        <v/>
      </c>
      <c r="F1607" s="68" t="str">
        <f aca="false">IF($B1607="", "",SUMIF(LerXml!B:B,Relatorio!B1607,LerXml!BA:BA))</f>
        <v/>
      </c>
      <c r="G1607" s="67" t="str">
        <f aca="false">IF($B1607="", "",SUMIF(LerXml!B:B,Relatorio!B1607,LerXml!BB:BB))</f>
        <v/>
      </c>
      <c r="H1607" s="67" t="str">
        <f aca="false">IF($B1607="", "",SUMIF(LerXml!B:B,Relatorio!B1607,LerXml!BE:BE))</f>
        <v/>
      </c>
      <c r="I1607" s="68" t="str">
        <f aca="false">IF(AND($F1607="",$G1607="",$H1607=""), "", IF(SUM(F1607:H1607)-D1607 &lt; 0,0,SUM(F1607:H1607)-D1607))</f>
        <v/>
      </c>
    </row>
    <row r="1608" customFormat="false" ht="13.8" hidden="false" customHeight="true" outlineLevel="0" collapsed="false">
      <c r="A1608" s="71"/>
      <c r="B1608" s="72"/>
      <c r="C1608" s="71"/>
      <c r="D1608" s="67" t="str">
        <f aca="false">IF($B1608="", "",SUMIF(LerXml!B:B,Relatorio!B1608,LerXml!W:W))</f>
        <v/>
      </c>
      <c r="E1608" s="67" t="str">
        <f aca="false">IF($B1608="", "",SUMIF(LerXml!B:B,Relatorio!B1608,LerXml!AX:AX))</f>
        <v/>
      </c>
      <c r="F1608" s="68" t="str">
        <f aca="false">IF($B1608="", "",SUMIF(LerXml!B:B,Relatorio!B1608,LerXml!BA:BA))</f>
        <v/>
      </c>
      <c r="G1608" s="67" t="str">
        <f aca="false">IF($B1608="", "",SUMIF(LerXml!B:B,Relatorio!B1608,LerXml!BB:BB))</f>
        <v/>
      </c>
      <c r="H1608" s="67" t="str">
        <f aca="false">IF($B1608="", "",SUMIF(LerXml!B:B,Relatorio!B1608,LerXml!BE:BE))</f>
        <v/>
      </c>
      <c r="I1608" s="68" t="str">
        <f aca="false">IF(AND($F1608="",$G1608="",$H1608=""), "", IF(SUM(F1608:H1608)-D1608 &lt; 0,0,SUM(F1608:H1608)-D1608))</f>
        <v/>
      </c>
    </row>
    <row r="1609" customFormat="false" ht="13.8" hidden="false" customHeight="true" outlineLevel="0" collapsed="false">
      <c r="A1609" s="71"/>
      <c r="B1609" s="72"/>
      <c r="C1609" s="71"/>
      <c r="D1609" s="67" t="str">
        <f aca="false">IF($B1609="", "",SUMIF(LerXml!B:B,Relatorio!B1609,LerXml!W:W))</f>
        <v/>
      </c>
      <c r="E1609" s="67" t="str">
        <f aca="false">IF($B1609="", "",SUMIF(LerXml!B:B,Relatorio!B1609,LerXml!AX:AX))</f>
        <v/>
      </c>
      <c r="F1609" s="68" t="str">
        <f aca="false">IF($B1609="", "",SUMIF(LerXml!B:B,Relatorio!B1609,LerXml!BA:BA))</f>
        <v/>
      </c>
      <c r="G1609" s="67" t="str">
        <f aca="false">IF($B1609="", "",SUMIF(LerXml!B:B,Relatorio!B1609,LerXml!BB:BB))</f>
        <v/>
      </c>
      <c r="H1609" s="67" t="str">
        <f aca="false">IF($B1609="", "",SUMIF(LerXml!B:B,Relatorio!B1609,LerXml!BE:BE))</f>
        <v/>
      </c>
      <c r="I1609" s="68" t="str">
        <f aca="false">IF(AND($F1609="",$G1609="",$H1609=""), "", IF(SUM(F1609:H1609)-D1609 &lt; 0,0,SUM(F1609:H1609)-D1609))</f>
        <v/>
      </c>
    </row>
    <row r="1610" customFormat="false" ht="13.8" hidden="false" customHeight="true" outlineLevel="0" collapsed="false">
      <c r="A1610" s="71"/>
      <c r="B1610" s="72"/>
      <c r="C1610" s="71"/>
      <c r="D1610" s="67" t="str">
        <f aca="false">IF($B1610="", "",SUMIF(LerXml!B:B,Relatorio!B1610,LerXml!W:W))</f>
        <v/>
      </c>
      <c r="E1610" s="67" t="str">
        <f aca="false">IF($B1610="", "",SUMIF(LerXml!B:B,Relatorio!B1610,LerXml!AX:AX))</f>
        <v/>
      </c>
      <c r="F1610" s="68" t="str">
        <f aca="false">IF($B1610="", "",SUMIF(LerXml!B:B,Relatorio!B1610,LerXml!BA:BA))</f>
        <v/>
      </c>
      <c r="G1610" s="67" t="str">
        <f aca="false">IF($B1610="", "",SUMIF(LerXml!B:B,Relatorio!B1610,LerXml!BB:BB))</f>
        <v/>
      </c>
      <c r="H1610" s="67" t="str">
        <f aca="false">IF($B1610="", "",SUMIF(LerXml!B:B,Relatorio!B1610,LerXml!BE:BE))</f>
        <v/>
      </c>
      <c r="I1610" s="68" t="str">
        <f aca="false">IF(AND($F1610="",$G1610="",$H1610=""), "", IF(SUM(F1610:H1610)-D1610 &lt; 0,0,SUM(F1610:H1610)-D1610))</f>
        <v/>
      </c>
    </row>
    <row r="1611" customFormat="false" ht="13.8" hidden="false" customHeight="true" outlineLevel="0" collapsed="false">
      <c r="A1611" s="71"/>
      <c r="B1611" s="72"/>
      <c r="C1611" s="71"/>
      <c r="D1611" s="67" t="str">
        <f aca="false">IF($B1611="", "",SUMIF(LerXml!B:B,Relatorio!B1611,LerXml!W:W))</f>
        <v/>
      </c>
      <c r="E1611" s="67" t="str">
        <f aca="false">IF($B1611="", "",SUMIF(LerXml!B:B,Relatorio!B1611,LerXml!AX:AX))</f>
        <v/>
      </c>
      <c r="F1611" s="68" t="str">
        <f aca="false">IF($B1611="", "",SUMIF(LerXml!B:B,Relatorio!B1611,LerXml!BA:BA))</f>
        <v/>
      </c>
      <c r="G1611" s="67" t="str">
        <f aca="false">IF($B1611="", "",SUMIF(LerXml!B:B,Relatorio!B1611,LerXml!BB:BB))</f>
        <v/>
      </c>
      <c r="H1611" s="67" t="str">
        <f aca="false">IF($B1611="", "",SUMIF(LerXml!B:B,Relatorio!B1611,LerXml!BE:BE))</f>
        <v/>
      </c>
      <c r="I1611" s="68" t="str">
        <f aca="false">IF(AND($F1611="",$G1611="",$H1611=""), "", IF(SUM(F1611:H1611)-D1611 &lt; 0,0,SUM(F1611:H1611)-D1611))</f>
        <v/>
      </c>
    </row>
    <row r="1612" customFormat="false" ht="13.8" hidden="false" customHeight="true" outlineLevel="0" collapsed="false">
      <c r="A1612" s="71"/>
      <c r="B1612" s="72"/>
      <c r="C1612" s="71"/>
      <c r="D1612" s="67" t="str">
        <f aca="false">IF($B1612="", "",SUMIF(LerXml!B:B,Relatorio!B1612,LerXml!W:W))</f>
        <v/>
      </c>
      <c r="E1612" s="67" t="str">
        <f aca="false">IF($B1612="", "",SUMIF(LerXml!B:B,Relatorio!B1612,LerXml!AX:AX))</f>
        <v/>
      </c>
      <c r="F1612" s="68" t="str">
        <f aca="false">IF($B1612="", "",SUMIF(LerXml!B:B,Relatorio!B1612,LerXml!BA:BA))</f>
        <v/>
      </c>
      <c r="G1612" s="67" t="str">
        <f aca="false">IF($B1612="", "",SUMIF(LerXml!B:B,Relatorio!B1612,LerXml!BB:BB))</f>
        <v/>
      </c>
      <c r="H1612" s="67" t="str">
        <f aca="false">IF($B1612="", "",SUMIF(LerXml!B:B,Relatorio!B1612,LerXml!BE:BE))</f>
        <v/>
      </c>
      <c r="I1612" s="68" t="str">
        <f aca="false">IF(AND($F1612="",$G1612="",$H1612=""), "", IF(SUM(F1612:H1612)-D1612 &lt; 0,0,SUM(F1612:H1612)-D1612))</f>
        <v/>
      </c>
    </row>
    <row r="1613" customFormat="false" ht="13.8" hidden="false" customHeight="true" outlineLevel="0" collapsed="false">
      <c r="A1613" s="71"/>
      <c r="B1613" s="72"/>
      <c r="C1613" s="71"/>
      <c r="D1613" s="67" t="str">
        <f aca="false">IF($B1613="", "",SUMIF(LerXml!B:B,Relatorio!B1613,LerXml!W:W))</f>
        <v/>
      </c>
      <c r="E1613" s="67" t="str">
        <f aca="false">IF($B1613="", "",SUMIF(LerXml!B:B,Relatorio!B1613,LerXml!AX:AX))</f>
        <v/>
      </c>
      <c r="F1613" s="68" t="str">
        <f aca="false">IF($B1613="", "",SUMIF(LerXml!B:B,Relatorio!B1613,LerXml!BA:BA))</f>
        <v/>
      </c>
      <c r="G1613" s="67" t="str">
        <f aca="false">IF($B1613="", "",SUMIF(LerXml!B:B,Relatorio!B1613,LerXml!BB:BB))</f>
        <v/>
      </c>
      <c r="H1613" s="67" t="str">
        <f aca="false">IF($B1613="", "",SUMIF(LerXml!B:B,Relatorio!B1613,LerXml!BE:BE))</f>
        <v/>
      </c>
      <c r="I1613" s="68" t="str">
        <f aca="false">IF(AND($F1613="",$G1613="",$H1613=""), "", IF(SUM(F1613:H1613)-D1613 &lt; 0,0,SUM(F1613:H1613)-D1613))</f>
        <v/>
      </c>
    </row>
    <row r="1614" customFormat="false" ht="13.8" hidden="false" customHeight="true" outlineLevel="0" collapsed="false">
      <c r="A1614" s="71"/>
      <c r="B1614" s="72"/>
      <c r="C1614" s="71"/>
      <c r="D1614" s="67" t="str">
        <f aca="false">IF($B1614="", "",SUMIF(LerXml!B:B,Relatorio!B1614,LerXml!W:W))</f>
        <v/>
      </c>
      <c r="E1614" s="67" t="str">
        <f aca="false">IF($B1614="", "",SUMIF(LerXml!B:B,Relatorio!B1614,LerXml!AX:AX))</f>
        <v/>
      </c>
      <c r="F1614" s="68" t="str">
        <f aca="false">IF($B1614="", "",SUMIF(LerXml!B:B,Relatorio!B1614,LerXml!BA:BA))</f>
        <v/>
      </c>
      <c r="G1614" s="67" t="str">
        <f aca="false">IF($B1614="", "",SUMIF(LerXml!B:B,Relatorio!B1614,LerXml!BB:BB))</f>
        <v/>
      </c>
      <c r="H1614" s="67" t="str">
        <f aca="false">IF($B1614="", "",SUMIF(LerXml!B:B,Relatorio!B1614,LerXml!BE:BE))</f>
        <v/>
      </c>
      <c r="I1614" s="68" t="str">
        <f aca="false">IF(AND($F1614="",$G1614="",$H1614=""), "", IF(SUM(F1614:H1614)-D1614 &lt; 0,0,SUM(F1614:H1614)-D1614))</f>
        <v/>
      </c>
    </row>
    <row r="1615" customFormat="false" ht="13.8" hidden="false" customHeight="true" outlineLevel="0" collapsed="false">
      <c r="A1615" s="71"/>
      <c r="B1615" s="72"/>
      <c r="C1615" s="71"/>
      <c r="D1615" s="67" t="str">
        <f aca="false">IF($B1615="", "",SUMIF(LerXml!B:B,Relatorio!B1615,LerXml!W:W))</f>
        <v/>
      </c>
      <c r="E1615" s="67" t="str">
        <f aca="false">IF($B1615="", "",SUMIF(LerXml!B:B,Relatorio!B1615,LerXml!AX:AX))</f>
        <v/>
      </c>
      <c r="F1615" s="68" t="str">
        <f aca="false">IF($B1615="", "",SUMIF(LerXml!B:B,Relatorio!B1615,LerXml!BA:BA))</f>
        <v/>
      </c>
      <c r="G1615" s="67" t="str">
        <f aca="false">IF($B1615="", "",SUMIF(LerXml!B:B,Relatorio!B1615,LerXml!BB:BB))</f>
        <v/>
      </c>
      <c r="H1615" s="67" t="str">
        <f aca="false">IF($B1615="", "",SUMIF(LerXml!B:B,Relatorio!B1615,LerXml!BE:BE))</f>
        <v/>
      </c>
      <c r="I1615" s="68" t="str">
        <f aca="false">IF(AND($F1615="",$G1615="",$H1615=""), "", IF(SUM(F1615:H1615)-D1615 &lt; 0,0,SUM(F1615:H1615)-D1615))</f>
        <v/>
      </c>
    </row>
    <row r="1616" customFormat="false" ht="13.8" hidden="false" customHeight="true" outlineLevel="0" collapsed="false">
      <c r="A1616" s="71"/>
      <c r="B1616" s="72"/>
      <c r="C1616" s="71"/>
      <c r="D1616" s="67" t="str">
        <f aca="false">IF($B1616="", "",SUMIF(LerXml!B:B,Relatorio!B1616,LerXml!W:W))</f>
        <v/>
      </c>
      <c r="E1616" s="67" t="str">
        <f aca="false">IF($B1616="", "",SUMIF(LerXml!B:B,Relatorio!B1616,LerXml!AX:AX))</f>
        <v/>
      </c>
      <c r="F1616" s="68" t="str">
        <f aca="false">IF($B1616="", "",SUMIF(LerXml!B:B,Relatorio!B1616,LerXml!BA:BA))</f>
        <v/>
      </c>
      <c r="G1616" s="67" t="str">
        <f aca="false">IF($B1616="", "",SUMIF(LerXml!B:B,Relatorio!B1616,LerXml!BB:BB))</f>
        <v/>
      </c>
      <c r="H1616" s="67" t="str">
        <f aca="false">IF($B1616="", "",SUMIF(LerXml!B:B,Relatorio!B1616,LerXml!BE:BE))</f>
        <v/>
      </c>
      <c r="I1616" s="68" t="str">
        <f aca="false">IF(AND($F1616="",$G1616="",$H1616=""), "", IF(SUM(F1616:H1616)-D1616 &lt; 0,0,SUM(F1616:H1616)-D1616))</f>
        <v/>
      </c>
    </row>
    <row r="1617" customFormat="false" ht="13.8" hidden="false" customHeight="true" outlineLevel="0" collapsed="false">
      <c r="A1617" s="71"/>
      <c r="B1617" s="72"/>
      <c r="C1617" s="71"/>
      <c r="D1617" s="67" t="str">
        <f aca="false">IF($B1617="", "",SUMIF(LerXml!B:B,Relatorio!B1617,LerXml!W:W))</f>
        <v/>
      </c>
      <c r="E1617" s="67" t="str">
        <f aca="false">IF($B1617="", "",SUMIF(LerXml!B:B,Relatorio!B1617,LerXml!AX:AX))</f>
        <v/>
      </c>
      <c r="F1617" s="68" t="str">
        <f aca="false">IF($B1617="", "",SUMIF(LerXml!B:B,Relatorio!B1617,LerXml!BA:BA))</f>
        <v/>
      </c>
      <c r="G1617" s="67" t="str">
        <f aca="false">IF($B1617="", "",SUMIF(LerXml!B:B,Relatorio!B1617,LerXml!BB:BB))</f>
        <v/>
      </c>
      <c r="H1617" s="67" t="str">
        <f aca="false">IF($B1617="", "",SUMIF(LerXml!B:B,Relatorio!B1617,LerXml!BE:BE))</f>
        <v/>
      </c>
      <c r="I1617" s="68" t="str">
        <f aca="false">IF(AND($F1617="",$G1617="",$H1617=""), "", IF(SUM(F1617:H1617)-D1617 &lt; 0,0,SUM(F1617:H1617)-D1617))</f>
        <v/>
      </c>
    </row>
    <row r="1618" customFormat="false" ht="13.8" hidden="false" customHeight="true" outlineLevel="0" collapsed="false">
      <c r="A1618" s="71"/>
      <c r="B1618" s="72"/>
      <c r="C1618" s="71"/>
      <c r="D1618" s="67" t="str">
        <f aca="false">IF($B1618="", "",SUMIF(LerXml!B:B,Relatorio!B1618,LerXml!W:W))</f>
        <v/>
      </c>
      <c r="E1618" s="67" t="str">
        <f aca="false">IF($B1618="", "",SUMIF(LerXml!B:B,Relatorio!B1618,LerXml!AX:AX))</f>
        <v/>
      </c>
      <c r="F1618" s="68" t="str">
        <f aca="false">IF($B1618="", "",SUMIF(LerXml!B:B,Relatorio!B1618,LerXml!BA:BA))</f>
        <v/>
      </c>
      <c r="G1618" s="67" t="str">
        <f aca="false">IF($B1618="", "",SUMIF(LerXml!B:B,Relatorio!B1618,LerXml!BB:BB))</f>
        <v/>
      </c>
      <c r="H1618" s="67" t="str">
        <f aca="false">IF($B1618="", "",SUMIF(LerXml!B:B,Relatorio!B1618,LerXml!BE:BE))</f>
        <v/>
      </c>
      <c r="I1618" s="68" t="str">
        <f aca="false">IF(AND($F1618="",$G1618="",$H1618=""), "", IF(SUM(F1618:H1618)-D1618 &lt; 0,0,SUM(F1618:H1618)-D1618))</f>
        <v/>
      </c>
    </row>
    <row r="1619" customFormat="false" ht="13.8" hidden="false" customHeight="true" outlineLevel="0" collapsed="false">
      <c r="A1619" s="71"/>
      <c r="B1619" s="72"/>
      <c r="C1619" s="71"/>
      <c r="D1619" s="67" t="str">
        <f aca="false">IF($B1619="", "",SUMIF(LerXml!B:B,Relatorio!B1619,LerXml!W:W))</f>
        <v/>
      </c>
      <c r="E1619" s="67" t="str">
        <f aca="false">IF($B1619="", "",SUMIF(LerXml!B:B,Relatorio!B1619,LerXml!AX:AX))</f>
        <v/>
      </c>
      <c r="F1619" s="68" t="str">
        <f aca="false">IF($B1619="", "",SUMIF(LerXml!B:B,Relatorio!B1619,LerXml!BA:BA))</f>
        <v/>
      </c>
      <c r="G1619" s="67" t="str">
        <f aca="false">IF($B1619="", "",SUMIF(LerXml!B:B,Relatorio!B1619,LerXml!BB:BB))</f>
        <v/>
      </c>
      <c r="H1619" s="67" t="str">
        <f aca="false">IF($B1619="", "",SUMIF(LerXml!B:B,Relatorio!B1619,LerXml!BE:BE))</f>
        <v/>
      </c>
      <c r="I1619" s="68" t="str">
        <f aca="false">IF(AND($F1619="",$G1619="",$H1619=""), "", IF(SUM(F1619:H1619)-D1619 &lt; 0,0,SUM(F1619:H1619)-D1619))</f>
        <v/>
      </c>
    </row>
    <row r="1620" customFormat="false" ht="13.8" hidden="false" customHeight="true" outlineLevel="0" collapsed="false">
      <c r="A1620" s="71"/>
      <c r="B1620" s="72"/>
      <c r="C1620" s="71"/>
      <c r="D1620" s="67" t="str">
        <f aca="false">IF($B1620="", "",SUMIF(LerXml!B:B,Relatorio!B1620,LerXml!W:W))</f>
        <v/>
      </c>
      <c r="E1620" s="67" t="str">
        <f aca="false">IF($B1620="", "",SUMIF(LerXml!B:B,Relatorio!B1620,LerXml!AX:AX))</f>
        <v/>
      </c>
      <c r="F1620" s="68" t="str">
        <f aca="false">IF($B1620="", "",SUMIF(LerXml!B:B,Relatorio!B1620,LerXml!BA:BA))</f>
        <v/>
      </c>
      <c r="G1620" s="67" t="str">
        <f aca="false">IF($B1620="", "",SUMIF(LerXml!B:B,Relatorio!B1620,LerXml!BB:BB))</f>
        <v/>
      </c>
      <c r="H1620" s="67" t="str">
        <f aca="false">IF($B1620="", "",SUMIF(LerXml!B:B,Relatorio!B1620,LerXml!BE:BE))</f>
        <v/>
      </c>
      <c r="I1620" s="68" t="str">
        <f aca="false">IF(AND($F1620="",$G1620="",$H1620=""), "", IF(SUM(F1620:H1620)-D1620 &lt; 0,0,SUM(F1620:H1620)-D1620))</f>
        <v/>
      </c>
    </row>
    <row r="1621" customFormat="false" ht="13.8" hidden="false" customHeight="true" outlineLevel="0" collapsed="false">
      <c r="A1621" s="71"/>
      <c r="B1621" s="72"/>
      <c r="C1621" s="71"/>
      <c r="D1621" s="67" t="str">
        <f aca="false">IF($B1621="", "",SUMIF(LerXml!B:B,Relatorio!B1621,LerXml!W:W))</f>
        <v/>
      </c>
      <c r="E1621" s="67" t="str">
        <f aca="false">IF($B1621="", "",SUMIF(LerXml!B:B,Relatorio!B1621,LerXml!AX:AX))</f>
        <v/>
      </c>
      <c r="F1621" s="68" t="str">
        <f aca="false">IF($B1621="", "",SUMIF(LerXml!B:B,Relatorio!B1621,LerXml!BA:BA))</f>
        <v/>
      </c>
      <c r="G1621" s="67" t="str">
        <f aca="false">IF($B1621="", "",SUMIF(LerXml!B:B,Relatorio!B1621,LerXml!BB:BB))</f>
        <v/>
      </c>
      <c r="H1621" s="67" t="str">
        <f aca="false">IF($B1621="", "",SUMIF(LerXml!B:B,Relatorio!B1621,LerXml!BE:BE))</f>
        <v/>
      </c>
      <c r="I1621" s="68" t="str">
        <f aca="false">IF(AND($F1621="",$G1621="",$H1621=""), "", IF(SUM(F1621:H1621)-D1621 &lt; 0,0,SUM(F1621:H1621)-D1621))</f>
        <v/>
      </c>
    </row>
    <row r="1622" customFormat="false" ht="13.8" hidden="false" customHeight="true" outlineLevel="0" collapsed="false">
      <c r="A1622" s="71"/>
      <c r="B1622" s="72"/>
      <c r="C1622" s="71"/>
      <c r="D1622" s="67" t="str">
        <f aca="false">IF($B1622="", "",SUMIF(LerXml!B:B,Relatorio!B1622,LerXml!W:W))</f>
        <v/>
      </c>
      <c r="E1622" s="67" t="str">
        <f aca="false">IF($B1622="", "",SUMIF(LerXml!B:B,Relatorio!B1622,LerXml!AX:AX))</f>
        <v/>
      </c>
      <c r="F1622" s="68" t="str">
        <f aca="false">IF($B1622="", "",SUMIF(LerXml!B:B,Relatorio!B1622,LerXml!BA:BA))</f>
        <v/>
      </c>
      <c r="G1622" s="67" t="str">
        <f aca="false">IF($B1622="", "",SUMIF(LerXml!B:B,Relatorio!B1622,LerXml!BB:BB))</f>
        <v/>
      </c>
      <c r="H1622" s="67" t="str">
        <f aca="false">IF($B1622="", "",SUMIF(LerXml!B:B,Relatorio!B1622,LerXml!BE:BE))</f>
        <v/>
      </c>
      <c r="I1622" s="68" t="str">
        <f aca="false">IF(AND($F1622="",$G1622="",$H1622=""), "", IF(SUM(F1622:H1622)-D1622 &lt; 0,0,SUM(F1622:H1622)-D1622))</f>
        <v/>
      </c>
    </row>
    <row r="1623" customFormat="false" ht="13.8" hidden="false" customHeight="true" outlineLevel="0" collapsed="false">
      <c r="A1623" s="71"/>
      <c r="B1623" s="72"/>
      <c r="C1623" s="71"/>
      <c r="D1623" s="67" t="str">
        <f aca="false">IF($B1623="", "",SUMIF(LerXml!B:B,Relatorio!B1623,LerXml!W:W))</f>
        <v/>
      </c>
      <c r="E1623" s="67" t="str">
        <f aca="false">IF($B1623="", "",SUMIF(LerXml!B:B,Relatorio!B1623,LerXml!AX:AX))</f>
        <v/>
      </c>
      <c r="F1623" s="68" t="str">
        <f aca="false">IF($B1623="", "",SUMIF(LerXml!B:B,Relatorio!B1623,LerXml!BA:BA))</f>
        <v/>
      </c>
      <c r="G1623" s="67" t="str">
        <f aca="false">IF($B1623="", "",SUMIF(LerXml!B:B,Relatorio!B1623,LerXml!BB:BB))</f>
        <v/>
      </c>
      <c r="H1623" s="67" t="str">
        <f aca="false">IF($B1623="", "",SUMIF(LerXml!B:B,Relatorio!B1623,LerXml!BE:BE))</f>
        <v/>
      </c>
      <c r="I1623" s="68" t="str">
        <f aca="false">IF(AND($F1623="",$G1623="",$H1623=""), "", IF(SUM(F1623:H1623)-D1623 &lt; 0,0,SUM(F1623:H1623)-D1623))</f>
        <v/>
      </c>
    </row>
    <row r="1624" customFormat="false" ht="13.8" hidden="false" customHeight="true" outlineLevel="0" collapsed="false">
      <c r="A1624" s="71"/>
      <c r="B1624" s="72"/>
      <c r="C1624" s="71"/>
      <c r="D1624" s="67" t="str">
        <f aca="false">IF($B1624="", "",SUMIF(LerXml!B:B,Relatorio!B1624,LerXml!W:W))</f>
        <v/>
      </c>
      <c r="E1624" s="67" t="str">
        <f aca="false">IF($B1624="", "",SUMIF(LerXml!B:B,Relatorio!B1624,LerXml!AX:AX))</f>
        <v/>
      </c>
      <c r="F1624" s="68" t="str">
        <f aca="false">IF($B1624="", "",SUMIF(LerXml!B:B,Relatorio!B1624,LerXml!BA:BA))</f>
        <v/>
      </c>
      <c r="G1624" s="67" t="str">
        <f aca="false">IF($B1624="", "",SUMIF(LerXml!B:B,Relatorio!B1624,LerXml!BB:BB))</f>
        <v/>
      </c>
      <c r="H1624" s="67" t="str">
        <f aca="false">IF($B1624="", "",SUMIF(LerXml!B:B,Relatorio!B1624,LerXml!BE:BE))</f>
        <v/>
      </c>
      <c r="I1624" s="68" t="str">
        <f aca="false">IF(AND($F1624="",$G1624="",$H1624=""), "", IF(SUM(F1624:H1624)-D1624 &lt; 0,0,SUM(F1624:H1624)-D1624))</f>
        <v/>
      </c>
    </row>
    <row r="1625" customFormat="false" ht="13.8" hidden="false" customHeight="true" outlineLevel="0" collapsed="false">
      <c r="A1625" s="71"/>
      <c r="B1625" s="72"/>
      <c r="C1625" s="71"/>
      <c r="D1625" s="67" t="str">
        <f aca="false">IF($B1625="", "",SUMIF(LerXml!B:B,Relatorio!B1625,LerXml!W:W))</f>
        <v/>
      </c>
      <c r="E1625" s="67" t="str">
        <f aca="false">IF($B1625="", "",SUMIF(LerXml!B:B,Relatorio!B1625,LerXml!AX:AX))</f>
        <v/>
      </c>
      <c r="F1625" s="68" t="str">
        <f aca="false">IF($B1625="", "",SUMIF(LerXml!B:B,Relatorio!B1625,LerXml!BA:BA))</f>
        <v/>
      </c>
      <c r="G1625" s="67" t="str">
        <f aca="false">IF($B1625="", "",SUMIF(LerXml!B:B,Relatorio!B1625,LerXml!BB:BB))</f>
        <v/>
      </c>
      <c r="H1625" s="67" t="str">
        <f aca="false">IF($B1625="", "",SUMIF(LerXml!B:B,Relatorio!B1625,LerXml!BE:BE))</f>
        <v/>
      </c>
      <c r="I1625" s="68" t="str">
        <f aca="false">IF(AND($F1625="",$G1625="",$H1625=""), "", IF(SUM(F1625:H1625)-D1625 &lt; 0,0,SUM(F1625:H1625)-D1625))</f>
        <v/>
      </c>
    </row>
    <row r="1626" customFormat="false" ht="13.8" hidden="false" customHeight="true" outlineLevel="0" collapsed="false">
      <c r="A1626" s="71"/>
      <c r="B1626" s="72"/>
      <c r="C1626" s="71"/>
      <c r="D1626" s="67" t="str">
        <f aca="false">IF($B1626="", "",SUMIF(LerXml!B:B,Relatorio!B1626,LerXml!W:W))</f>
        <v/>
      </c>
      <c r="E1626" s="67" t="str">
        <f aca="false">IF($B1626="", "",SUMIF(LerXml!B:B,Relatorio!B1626,LerXml!AX:AX))</f>
        <v/>
      </c>
      <c r="F1626" s="68" t="str">
        <f aca="false">IF($B1626="", "",SUMIF(LerXml!B:B,Relatorio!B1626,LerXml!BA:BA))</f>
        <v/>
      </c>
      <c r="G1626" s="67" t="str">
        <f aca="false">IF($B1626="", "",SUMIF(LerXml!B:B,Relatorio!B1626,LerXml!BB:BB))</f>
        <v/>
      </c>
      <c r="H1626" s="67" t="str">
        <f aca="false">IF($B1626="", "",SUMIF(LerXml!B:B,Relatorio!B1626,LerXml!BE:BE))</f>
        <v/>
      </c>
      <c r="I1626" s="68" t="str">
        <f aca="false">IF(AND($F1626="",$G1626="",$H1626=""), "", IF(SUM(F1626:H1626)-D1626 &lt; 0,0,SUM(F1626:H1626)-D1626))</f>
        <v/>
      </c>
    </row>
    <row r="1627" customFormat="false" ht="13.8" hidden="false" customHeight="true" outlineLevel="0" collapsed="false">
      <c r="A1627" s="71"/>
      <c r="B1627" s="72"/>
      <c r="C1627" s="71"/>
      <c r="D1627" s="67" t="str">
        <f aca="false">IF($B1627="", "",SUMIF(LerXml!B:B,Relatorio!B1627,LerXml!W:W))</f>
        <v/>
      </c>
      <c r="E1627" s="67" t="str">
        <f aca="false">IF($B1627="", "",SUMIF(LerXml!B:B,Relatorio!B1627,LerXml!AX:AX))</f>
        <v/>
      </c>
      <c r="F1627" s="68" t="str">
        <f aca="false">IF($B1627="", "",SUMIF(LerXml!B:B,Relatorio!B1627,LerXml!BA:BA))</f>
        <v/>
      </c>
      <c r="G1627" s="67" t="str">
        <f aca="false">IF($B1627="", "",SUMIF(LerXml!B:B,Relatorio!B1627,LerXml!BB:BB))</f>
        <v/>
      </c>
      <c r="H1627" s="67" t="str">
        <f aca="false">IF($B1627="", "",SUMIF(LerXml!B:B,Relatorio!B1627,LerXml!BE:BE))</f>
        <v/>
      </c>
      <c r="I1627" s="68" t="str">
        <f aca="false">IF(AND($F1627="",$G1627="",$H1627=""), "", IF(SUM(F1627:H1627)-D1627 &lt; 0,0,SUM(F1627:H1627)-D1627))</f>
        <v/>
      </c>
    </row>
    <row r="1628" customFormat="false" ht="13.8" hidden="false" customHeight="true" outlineLevel="0" collapsed="false">
      <c r="A1628" s="71"/>
      <c r="B1628" s="72"/>
      <c r="C1628" s="71"/>
      <c r="D1628" s="67" t="str">
        <f aca="false">IF($B1628="", "",SUMIF(LerXml!B:B,Relatorio!B1628,LerXml!W:W))</f>
        <v/>
      </c>
      <c r="E1628" s="67" t="str">
        <f aca="false">IF($B1628="", "",SUMIF(LerXml!B:B,Relatorio!B1628,LerXml!AX:AX))</f>
        <v/>
      </c>
      <c r="F1628" s="68" t="str">
        <f aca="false">IF($B1628="", "",SUMIF(LerXml!B:B,Relatorio!B1628,LerXml!BA:BA))</f>
        <v/>
      </c>
      <c r="G1628" s="67" t="str">
        <f aca="false">IF($B1628="", "",SUMIF(LerXml!B:B,Relatorio!B1628,LerXml!BB:BB))</f>
        <v/>
      </c>
      <c r="H1628" s="67" t="str">
        <f aca="false">IF($B1628="", "",SUMIF(LerXml!B:B,Relatorio!B1628,LerXml!BE:BE))</f>
        <v/>
      </c>
      <c r="I1628" s="68" t="str">
        <f aca="false">IF(AND($F1628="",$G1628="",$H1628=""), "", IF(SUM(F1628:H1628)-D1628 &lt; 0,0,SUM(F1628:H1628)-D1628))</f>
        <v/>
      </c>
    </row>
    <row r="1629" customFormat="false" ht="13.8" hidden="false" customHeight="true" outlineLevel="0" collapsed="false">
      <c r="A1629" s="71"/>
      <c r="B1629" s="72"/>
      <c r="C1629" s="71"/>
      <c r="D1629" s="67" t="str">
        <f aca="false">IF($B1629="", "",SUMIF(LerXml!B:B,Relatorio!B1629,LerXml!W:W))</f>
        <v/>
      </c>
      <c r="E1629" s="67" t="str">
        <f aca="false">IF($B1629="", "",SUMIF(LerXml!B:B,Relatorio!B1629,LerXml!AX:AX))</f>
        <v/>
      </c>
      <c r="F1629" s="68" t="str">
        <f aca="false">IF($B1629="", "",SUMIF(LerXml!B:B,Relatorio!B1629,LerXml!BA:BA))</f>
        <v/>
      </c>
      <c r="G1629" s="67" t="str">
        <f aca="false">IF($B1629="", "",SUMIF(LerXml!B:B,Relatorio!B1629,LerXml!BB:BB))</f>
        <v/>
      </c>
      <c r="H1629" s="67" t="str">
        <f aca="false">IF($B1629="", "",SUMIF(LerXml!B:B,Relatorio!B1629,LerXml!BE:BE))</f>
        <v/>
      </c>
      <c r="I1629" s="68" t="str">
        <f aca="false">IF(AND($F1629="",$G1629="",$H1629=""), "", IF(SUM(F1629:H1629)-D1629 &lt; 0,0,SUM(F1629:H1629)-D1629))</f>
        <v/>
      </c>
    </row>
    <row r="1630" customFormat="false" ht="13.8" hidden="false" customHeight="true" outlineLevel="0" collapsed="false">
      <c r="A1630" s="71"/>
      <c r="B1630" s="72"/>
      <c r="C1630" s="71"/>
      <c r="D1630" s="67" t="str">
        <f aca="false">IF($B1630="", "",SUMIF(LerXml!B:B,Relatorio!B1630,LerXml!W:W))</f>
        <v/>
      </c>
      <c r="E1630" s="67" t="str">
        <f aca="false">IF($B1630="", "",SUMIF(LerXml!B:B,Relatorio!B1630,LerXml!AX:AX))</f>
        <v/>
      </c>
      <c r="F1630" s="68" t="str">
        <f aca="false">IF($B1630="", "",SUMIF(LerXml!B:B,Relatorio!B1630,LerXml!BA:BA))</f>
        <v/>
      </c>
      <c r="G1630" s="67" t="str">
        <f aca="false">IF($B1630="", "",SUMIF(LerXml!B:B,Relatorio!B1630,LerXml!BB:BB))</f>
        <v/>
      </c>
      <c r="H1630" s="67" t="str">
        <f aca="false">IF($B1630="", "",SUMIF(LerXml!B:B,Relatorio!B1630,LerXml!BE:BE))</f>
        <v/>
      </c>
      <c r="I1630" s="68" t="str">
        <f aca="false">IF(AND($F1630="",$G1630="",$H1630=""), "", IF(SUM(F1630:H1630)-D1630 &lt; 0,0,SUM(F1630:H1630)-D1630))</f>
        <v/>
      </c>
    </row>
    <row r="1631" customFormat="false" ht="13.8" hidden="false" customHeight="true" outlineLevel="0" collapsed="false">
      <c r="A1631" s="71"/>
      <c r="B1631" s="72"/>
      <c r="C1631" s="71"/>
      <c r="D1631" s="67" t="str">
        <f aca="false">IF($B1631="", "",SUMIF(LerXml!B:B,Relatorio!B1631,LerXml!W:W))</f>
        <v/>
      </c>
      <c r="E1631" s="67" t="str">
        <f aca="false">IF($B1631="", "",SUMIF(LerXml!B:B,Relatorio!B1631,LerXml!AX:AX))</f>
        <v/>
      </c>
      <c r="F1631" s="68" t="str">
        <f aca="false">IF($B1631="", "",SUMIF(LerXml!B:B,Relatorio!B1631,LerXml!BA:BA))</f>
        <v/>
      </c>
      <c r="G1631" s="67" t="str">
        <f aca="false">IF($B1631="", "",SUMIF(LerXml!B:B,Relatorio!B1631,LerXml!BB:BB))</f>
        <v/>
      </c>
      <c r="H1631" s="67" t="str">
        <f aca="false">IF($B1631="", "",SUMIF(LerXml!B:B,Relatorio!B1631,LerXml!BE:BE))</f>
        <v/>
      </c>
      <c r="I1631" s="68" t="str">
        <f aca="false">IF(AND($F1631="",$G1631="",$H1631=""), "", IF(SUM(F1631:H1631)-D1631 &lt; 0,0,SUM(F1631:H1631)-D1631))</f>
        <v/>
      </c>
    </row>
    <row r="1632" customFormat="false" ht="13.8" hidden="false" customHeight="true" outlineLevel="0" collapsed="false">
      <c r="A1632" s="71"/>
      <c r="B1632" s="72"/>
      <c r="C1632" s="71"/>
      <c r="D1632" s="67" t="str">
        <f aca="false">IF($B1632="", "",SUMIF(LerXml!B:B,Relatorio!B1632,LerXml!W:W))</f>
        <v/>
      </c>
      <c r="E1632" s="67" t="str">
        <f aca="false">IF($B1632="", "",SUMIF(LerXml!B:B,Relatorio!B1632,LerXml!AX:AX))</f>
        <v/>
      </c>
      <c r="F1632" s="68" t="str">
        <f aca="false">IF($B1632="", "",SUMIF(LerXml!B:B,Relatorio!B1632,LerXml!BA:BA))</f>
        <v/>
      </c>
      <c r="G1632" s="67" t="str">
        <f aca="false">IF($B1632="", "",SUMIF(LerXml!B:B,Relatorio!B1632,LerXml!BB:BB))</f>
        <v/>
      </c>
      <c r="H1632" s="67" t="str">
        <f aca="false">IF($B1632="", "",SUMIF(LerXml!B:B,Relatorio!B1632,LerXml!BE:BE))</f>
        <v/>
      </c>
      <c r="I1632" s="68" t="str">
        <f aca="false">IF(AND($F1632="",$G1632="",$H1632=""), "", IF(SUM(F1632:H1632)-D1632 &lt; 0,0,SUM(F1632:H1632)-D1632))</f>
        <v/>
      </c>
    </row>
    <row r="1633" customFormat="false" ht="13.8" hidden="false" customHeight="true" outlineLevel="0" collapsed="false">
      <c r="A1633" s="71"/>
      <c r="B1633" s="72"/>
      <c r="C1633" s="71"/>
      <c r="D1633" s="67" t="str">
        <f aca="false">IF($B1633="", "",SUMIF(LerXml!B:B,Relatorio!B1633,LerXml!W:W))</f>
        <v/>
      </c>
      <c r="E1633" s="67" t="str">
        <f aca="false">IF($B1633="", "",SUMIF(LerXml!B:B,Relatorio!B1633,LerXml!AX:AX))</f>
        <v/>
      </c>
      <c r="F1633" s="68" t="str">
        <f aca="false">IF($B1633="", "",SUMIF(LerXml!B:B,Relatorio!B1633,LerXml!BA:BA))</f>
        <v/>
      </c>
      <c r="G1633" s="67" t="str">
        <f aca="false">IF($B1633="", "",SUMIF(LerXml!B:B,Relatorio!B1633,LerXml!BB:BB))</f>
        <v/>
      </c>
      <c r="H1633" s="67" t="str">
        <f aca="false">IF($B1633="", "",SUMIF(LerXml!B:B,Relatorio!B1633,LerXml!BE:BE))</f>
        <v/>
      </c>
      <c r="I1633" s="68" t="str">
        <f aca="false">IF(AND($F1633="",$G1633="",$H1633=""), "", IF(SUM(F1633:H1633)-D1633 &lt; 0,0,SUM(F1633:H1633)-D1633))</f>
        <v/>
      </c>
    </row>
    <row r="1634" customFormat="false" ht="13.8" hidden="false" customHeight="true" outlineLevel="0" collapsed="false">
      <c r="A1634" s="71"/>
      <c r="B1634" s="72"/>
      <c r="C1634" s="71"/>
      <c r="D1634" s="67" t="str">
        <f aca="false">IF($B1634="", "",SUMIF(LerXml!B:B,Relatorio!B1634,LerXml!W:W))</f>
        <v/>
      </c>
      <c r="E1634" s="67" t="str">
        <f aca="false">IF($B1634="", "",SUMIF(LerXml!B:B,Relatorio!B1634,LerXml!AX:AX))</f>
        <v/>
      </c>
      <c r="F1634" s="68" t="str">
        <f aca="false">IF($B1634="", "",SUMIF(LerXml!B:B,Relatorio!B1634,LerXml!BA:BA))</f>
        <v/>
      </c>
      <c r="G1634" s="67" t="str">
        <f aca="false">IF($B1634="", "",SUMIF(LerXml!B:B,Relatorio!B1634,LerXml!BB:BB))</f>
        <v/>
      </c>
      <c r="H1634" s="67" t="str">
        <f aca="false">IF($B1634="", "",SUMIF(LerXml!B:B,Relatorio!B1634,LerXml!BE:BE))</f>
        <v/>
      </c>
      <c r="I1634" s="68" t="str">
        <f aca="false">IF(AND($F1634="",$G1634="",$H1634=""), "", IF(SUM(F1634:H1634)-D1634 &lt; 0,0,SUM(F1634:H1634)-D1634))</f>
        <v/>
      </c>
    </row>
    <row r="1635" customFormat="false" ht="13.8" hidden="false" customHeight="true" outlineLevel="0" collapsed="false">
      <c r="A1635" s="71"/>
      <c r="B1635" s="72"/>
      <c r="C1635" s="71"/>
      <c r="D1635" s="67" t="str">
        <f aca="false">IF($B1635="", "",SUMIF(LerXml!B:B,Relatorio!B1635,LerXml!W:W))</f>
        <v/>
      </c>
      <c r="E1635" s="67" t="str">
        <f aca="false">IF($B1635="", "",SUMIF(LerXml!B:B,Relatorio!B1635,LerXml!AX:AX))</f>
        <v/>
      </c>
      <c r="F1635" s="68" t="str">
        <f aca="false">IF($B1635="", "",SUMIF(LerXml!B:B,Relatorio!B1635,LerXml!BA:BA))</f>
        <v/>
      </c>
      <c r="G1635" s="67" t="str">
        <f aca="false">IF($B1635="", "",SUMIF(LerXml!B:B,Relatorio!B1635,LerXml!BB:BB))</f>
        <v/>
      </c>
      <c r="H1635" s="67" t="str">
        <f aca="false">IF($B1635="", "",SUMIF(LerXml!B:B,Relatorio!B1635,LerXml!BE:BE))</f>
        <v/>
      </c>
      <c r="I1635" s="68" t="str">
        <f aca="false">IF(AND($F1635="",$G1635="",$H1635=""), "", IF(SUM(F1635:H1635)-D1635 &lt; 0,0,SUM(F1635:H1635)-D1635))</f>
        <v/>
      </c>
    </row>
    <row r="1636" customFormat="false" ht="13.8" hidden="false" customHeight="true" outlineLevel="0" collapsed="false">
      <c r="A1636" s="71"/>
      <c r="B1636" s="72"/>
      <c r="C1636" s="71"/>
      <c r="D1636" s="67" t="str">
        <f aca="false">IF($B1636="", "",SUMIF(LerXml!B:B,Relatorio!B1636,LerXml!W:W))</f>
        <v/>
      </c>
      <c r="E1636" s="67" t="str">
        <f aca="false">IF($B1636="", "",SUMIF(LerXml!B:B,Relatorio!B1636,LerXml!AX:AX))</f>
        <v/>
      </c>
      <c r="F1636" s="68" t="str">
        <f aca="false">IF($B1636="", "",SUMIF(LerXml!B:B,Relatorio!B1636,LerXml!BA:BA))</f>
        <v/>
      </c>
      <c r="G1636" s="67" t="str">
        <f aca="false">IF($B1636="", "",SUMIF(LerXml!B:B,Relatorio!B1636,LerXml!BB:BB))</f>
        <v/>
      </c>
      <c r="H1636" s="67" t="str">
        <f aca="false">IF($B1636="", "",SUMIF(LerXml!B:B,Relatorio!B1636,LerXml!BE:BE))</f>
        <v/>
      </c>
      <c r="I1636" s="68" t="str">
        <f aca="false">IF(AND($F1636="",$G1636="",$H1636=""), "", IF(SUM(F1636:H1636)-D1636 &lt; 0,0,SUM(F1636:H1636)-D1636))</f>
        <v/>
      </c>
    </row>
    <row r="1637" customFormat="false" ht="13.8" hidden="false" customHeight="true" outlineLevel="0" collapsed="false">
      <c r="A1637" s="71"/>
      <c r="B1637" s="72"/>
      <c r="C1637" s="71"/>
      <c r="D1637" s="67" t="str">
        <f aca="false">IF($B1637="", "",SUMIF(LerXml!B:B,Relatorio!B1637,LerXml!W:W))</f>
        <v/>
      </c>
      <c r="E1637" s="67" t="str">
        <f aca="false">IF($B1637="", "",SUMIF(LerXml!B:B,Relatorio!B1637,LerXml!AX:AX))</f>
        <v/>
      </c>
      <c r="F1637" s="68" t="str">
        <f aca="false">IF($B1637="", "",SUMIF(LerXml!B:B,Relatorio!B1637,LerXml!BA:BA))</f>
        <v/>
      </c>
      <c r="G1637" s="67" t="str">
        <f aca="false">IF($B1637="", "",SUMIF(LerXml!B:B,Relatorio!B1637,LerXml!BB:BB))</f>
        <v/>
      </c>
      <c r="H1637" s="67" t="str">
        <f aca="false">IF($B1637="", "",SUMIF(LerXml!B:B,Relatorio!B1637,LerXml!BE:BE))</f>
        <v/>
      </c>
      <c r="I1637" s="68" t="str">
        <f aca="false">IF(AND($F1637="",$G1637="",$H1637=""), "", IF(SUM(F1637:H1637)-D1637 &lt; 0,0,SUM(F1637:H1637)-D1637))</f>
        <v/>
      </c>
    </row>
    <row r="1638" customFormat="false" ht="13.8" hidden="false" customHeight="true" outlineLevel="0" collapsed="false">
      <c r="A1638" s="71"/>
      <c r="B1638" s="72"/>
      <c r="C1638" s="71"/>
      <c r="D1638" s="67" t="str">
        <f aca="false">IF($B1638="", "",SUMIF(LerXml!B:B,Relatorio!B1638,LerXml!W:W))</f>
        <v/>
      </c>
      <c r="E1638" s="67" t="str">
        <f aca="false">IF($B1638="", "",SUMIF(LerXml!B:B,Relatorio!B1638,LerXml!AX:AX))</f>
        <v/>
      </c>
      <c r="F1638" s="68" t="str">
        <f aca="false">IF($B1638="", "",SUMIF(LerXml!B:B,Relatorio!B1638,LerXml!BA:BA))</f>
        <v/>
      </c>
      <c r="G1638" s="67" t="str">
        <f aca="false">IF($B1638="", "",SUMIF(LerXml!B:B,Relatorio!B1638,LerXml!BB:BB))</f>
        <v/>
      </c>
      <c r="H1638" s="67" t="str">
        <f aca="false">IF($B1638="", "",SUMIF(LerXml!B:B,Relatorio!B1638,LerXml!BE:BE))</f>
        <v/>
      </c>
      <c r="I1638" s="68" t="str">
        <f aca="false">IF(AND($F1638="",$G1638="",$H1638=""), "", IF(SUM(F1638:H1638)-D1638 &lt; 0,0,SUM(F1638:H1638)-D1638))</f>
        <v/>
      </c>
    </row>
    <row r="1639" customFormat="false" ht="13.8" hidden="false" customHeight="true" outlineLevel="0" collapsed="false">
      <c r="A1639" s="71"/>
      <c r="B1639" s="72"/>
      <c r="C1639" s="71"/>
      <c r="D1639" s="67" t="str">
        <f aca="false">IF($B1639="", "",SUMIF(LerXml!B:B,Relatorio!B1639,LerXml!W:W))</f>
        <v/>
      </c>
      <c r="E1639" s="67" t="str">
        <f aca="false">IF($B1639="", "",SUMIF(LerXml!B:B,Relatorio!B1639,LerXml!AX:AX))</f>
        <v/>
      </c>
      <c r="F1639" s="68" t="str">
        <f aca="false">IF($B1639="", "",SUMIF(LerXml!B:B,Relatorio!B1639,LerXml!BA:BA))</f>
        <v/>
      </c>
      <c r="G1639" s="67" t="str">
        <f aca="false">IF($B1639="", "",SUMIF(LerXml!B:B,Relatorio!B1639,LerXml!BB:BB))</f>
        <v/>
      </c>
      <c r="H1639" s="67" t="str">
        <f aca="false">IF($B1639="", "",SUMIF(LerXml!B:B,Relatorio!B1639,LerXml!BE:BE))</f>
        <v/>
      </c>
      <c r="I1639" s="68" t="str">
        <f aca="false">IF(AND($F1639="",$G1639="",$H1639=""), "", IF(SUM(F1639:H1639)-D1639 &lt; 0,0,SUM(F1639:H1639)-D1639))</f>
        <v/>
      </c>
    </row>
    <row r="1640" customFormat="false" ht="13.8" hidden="false" customHeight="true" outlineLevel="0" collapsed="false">
      <c r="A1640" s="71"/>
      <c r="B1640" s="72"/>
      <c r="C1640" s="71"/>
      <c r="D1640" s="67" t="str">
        <f aca="false">IF($B1640="", "",SUMIF(LerXml!B:B,Relatorio!B1640,LerXml!W:W))</f>
        <v/>
      </c>
      <c r="E1640" s="67" t="str">
        <f aca="false">IF($B1640="", "",SUMIF(LerXml!B:B,Relatorio!B1640,LerXml!AX:AX))</f>
        <v/>
      </c>
      <c r="F1640" s="68" t="str">
        <f aca="false">IF($B1640="", "",SUMIF(LerXml!B:B,Relatorio!B1640,LerXml!BA:BA))</f>
        <v/>
      </c>
      <c r="G1640" s="67" t="str">
        <f aca="false">IF($B1640="", "",SUMIF(LerXml!B:B,Relatorio!B1640,LerXml!BB:BB))</f>
        <v/>
      </c>
      <c r="H1640" s="67" t="str">
        <f aca="false">IF($B1640="", "",SUMIF(LerXml!B:B,Relatorio!B1640,LerXml!BE:BE))</f>
        <v/>
      </c>
      <c r="I1640" s="68" t="str">
        <f aca="false">IF(AND($F1640="",$G1640="",$H1640=""), "", IF(SUM(F1640:H1640)-D1640 &lt; 0,0,SUM(F1640:H1640)-D1640))</f>
        <v/>
      </c>
    </row>
    <row r="1641" customFormat="false" ht="13.8" hidden="false" customHeight="true" outlineLevel="0" collapsed="false">
      <c r="A1641" s="71"/>
      <c r="B1641" s="72"/>
      <c r="C1641" s="71"/>
      <c r="D1641" s="67" t="str">
        <f aca="false">IF($B1641="", "",SUMIF(LerXml!B:B,Relatorio!B1641,LerXml!W:W))</f>
        <v/>
      </c>
      <c r="E1641" s="67" t="str">
        <f aca="false">IF($B1641="", "",SUMIF(LerXml!B:B,Relatorio!B1641,LerXml!AX:AX))</f>
        <v/>
      </c>
      <c r="F1641" s="68" t="str">
        <f aca="false">IF($B1641="", "",SUMIF(LerXml!B:B,Relatorio!B1641,LerXml!BA:BA))</f>
        <v/>
      </c>
      <c r="G1641" s="67" t="str">
        <f aca="false">IF($B1641="", "",SUMIF(LerXml!B:B,Relatorio!B1641,LerXml!BB:BB))</f>
        <v/>
      </c>
      <c r="H1641" s="67" t="str">
        <f aca="false">IF($B1641="", "",SUMIF(LerXml!B:B,Relatorio!B1641,LerXml!BE:BE))</f>
        <v/>
      </c>
      <c r="I1641" s="68" t="str">
        <f aca="false">IF(AND($F1641="",$G1641="",$H1641=""), "", IF(SUM(F1641:H1641)-D1641 &lt; 0,0,SUM(F1641:H1641)-D1641))</f>
        <v/>
      </c>
    </row>
    <row r="1642" customFormat="false" ht="13.8" hidden="false" customHeight="true" outlineLevel="0" collapsed="false">
      <c r="A1642" s="71"/>
      <c r="B1642" s="72"/>
      <c r="C1642" s="71"/>
      <c r="D1642" s="67" t="str">
        <f aca="false">IF($B1642="", "",SUMIF(LerXml!B:B,Relatorio!B1642,LerXml!W:W))</f>
        <v/>
      </c>
      <c r="E1642" s="67" t="str">
        <f aca="false">IF($B1642="", "",SUMIF(LerXml!B:B,Relatorio!B1642,LerXml!AX:AX))</f>
        <v/>
      </c>
      <c r="F1642" s="68" t="str">
        <f aca="false">IF($B1642="", "",SUMIF(LerXml!B:B,Relatorio!B1642,LerXml!BA:BA))</f>
        <v/>
      </c>
      <c r="G1642" s="67" t="str">
        <f aca="false">IF($B1642="", "",SUMIF(LerXml!B:B,Relatorio!B1642,LerXml!BB:BB))</f>
        <v/>
      </c>
      <c r="H1642" s="67" t="str">
        <f aca="false">IF($B1642="", "",SUMIF(LerXml!B:B,Relatorio!B1642,LerXml!BE:BE))</f>
        <v/>
      </c>
      <c r="I1642" s="68" t="str">
        <f aca="false">IF(AND($F1642="",$G1642="",$H1642=""), "", IF(SUM(F1642:H1642)-D1642 &lt; 0,0,SUM(F1642:H1642)-D1642))</f>
        <v/>
      </c>
    </row>
    <row r="1643" customFormat="false" ht="13.8" hidden="false" customHeight="true" outlineLevel="0" collapsed="false">
      <c r="A1643" s="71"/>
      <c r="B1643" s="72"/>
      <c r="C1643" s="71"/>
      <c r="D1643" s="67" t="str">
        <f aca="false">IF($B1643="", "",SUMIF(LerXml!B:B,Relatorio!B1643,LerXml!W:W))</f>
        <v/>
      </c>
      <c r="E1643" s="67" t="str">
        <f aca="false">IF($B1643="", "",SUMIF(LerXml!B:B,Relatorio!B1643,LerXml!AX:AX))</f>
        <v/>
      </c>
      <c r="F1643" s="68" t="str">
        <f aca="false">IF($B1643="", "",SUMIF(LerXml!B:B,Relatorio!B1643,LerXml!BA:BA))</f>
        <v/>
      </c>
      <c r="G1643" s="67" t="str">
        <f aca="false">IF($B1643="", "",SUMIF(LerXml!B:B,Relatorio!B1643,LerXml!BB:BB))</f>
        <v/>
      </c>
      <c r="H1643" s="67" t="str">
        <f aca="false">IF($B1643="", "",SUMIF(LerXml!B:B,Relatorio!B1643,LerXml!BE:BE))</f>
        <v/>
      </c>
      <c r="I1643" s="68" t="str">
        <f aca="false">IF(AND($F1643="",$G1643="",$H1643=""), "", IF(SUM(F1643:H1643)-D1643 &lt; 0,0,SUM(F1643:H1643)-D1643))</f>
        <v/>
      </c>
    </row>
    <row r="1644" customFormat="false" ht="13.8" hidden="false" customHeight="true" outlineLevel="0" collapsed="false">
      <c r="A1644" s="71"/>
      <c r="B1644" s="72"/>
      <c r="C1644" s="71"/>
      <c r="D1644" s="67" t="str">
        <f aca="false">IF($B1644="", "",SUMIF(LerXml!B:B,Relatorio!B1644,LerXml!W:W))</f>
        <v/>
      </c>
      <c r="E1644" s="67" t="str">
        <f aca="false">IF($B1644="", "",SUMIF(LerXml!B:B,Relatorio!B1644,LerXml!AX:AX))</f>
        <v/>
      </c>
      <c r="F1644" s="68" t="str">
        <f aca="false">IF($B1644="", "",SUMIF(LerXml!B:B,Relatorio!B1644,LerXml!BA:BA))</f>
        <v/>
      </c>
      <c r="G1644" s="67" t="str">
        <f aca="false">IF($B1644="", "",SUMIF(LerXml!B:B,Relatorio!B1644,LerXml!BB:BB))</f>
        <v/>
      </c>
      <c r="H1644" s="67" t="str">
        <f aca="false">IF($B1644="", "",SUMIF(LerXml!B:B,Relatorio!B1644,LerXml!BE:BE))</f>
        <v/>
      </c>
      <c r="I1644" s="68" t="str">
        <f aca="false">IF(AND($F1644="",$G1644="",$H1644=""), "", IF(SUM(F1644:H1644)-D1644 &lt; 0,0,SUM(F1644:H1644)-D1644))</f>
        <v/>
      </c>
    </row>
    <row r="1645" customFormat="false" ht="13.8" hidden="false" customHeight="true" outlineLevel="0" collapsed="false">
      <c r="A1645" s="71"/>
      <c r="B1645" s="72"/>
      <c r="C1645" s="71"/>
      <c r="D1645" s="67" t="str">
        <f aca="false">IF($B1645="", "",SUMIF(LerXml!B:B,Relatorio!B1645,LerXml!W:W))</f>
        <v/>
      </c>
      <c r="E1645" s="67" t="str">
        <f aca="false">IF($B1645="", "",SUMIF(LerXml!B:B,Relatorio!B1645,LerXml!AX:AX))</f>
        <v/>
      </c>
      <c r="F1645" s="68" t="str">
        <f aca="false">IF($B1645="", "",SUMIF(LerXml!B:B,Relatorio!B1645,LerXml!BA:BA))</f>
        <v/>
      </c>
      <c r="G1645" s="67" t="str">
        <f aca="false">IF($B1645="", "",SUMIF(LerXml!B:B,Relatorio!B1645,LerXml!BB:BB))</f>
        <v/>
      </c>
      <c r="H1645" s="67" t="str">
        <f aca="false">IF($B1645="", "",SUMIF(LerXml!B:B,Relatorio!B1645,LerXml!BE:BE))</f>
        <v/>
      </c>
      <c r="I1645" s="68" t="str">
        <f aca="false">IF(AND($F1645="",$G1645="",$H1645=""), "", IF(SUM(F1645:H1645)-D1645 &lt; 0,0,SUM(F1645:H1645)-D1645))</f>
        <v/>
      </c>
    </row>
    <row r="1646" customFormat="false" ht="13.8" hidden="false" customHeight="true" outlineLevel="0" collapsed="false">
      <c r="A1646" s="71"/>
      <c r="B1646" s="72"/>
      <c r="C1646" s="71"/>
      <c r="D1646" s="67" t="str">
        <f aca="false">IF($B1646="", "",SUMIF(LerXml!B:B,Relatorio!B1646,LerXml!W:W))</f>
        <v/>
      </c>
      <c r="E1646" s="67" t="str">
        <f aca="false">IF($B1646="", "",SUMIF(LerXml!B:B,Relatorio!B1646,LerXml!AX:AX))</f>
        <v/>
      </c>
      <c r="F1646" s="68" t="str">
        <f aca="false">IF($B1646="", "",SUMIF(LerXml!B:B,Relatorio!B1646,LerXml!BA:BA))</f>
        <v/>
      </c>
      <c r="G1646" s="67" t="str">
        <f aca="false">IF($B1646="", "",SUMIF(LerXml!B:B,Relatorio!B1646,LerXml!BB:BB))</f>
        <v/>
      </c>
      <c r="H1646" s="67" t="str">
        <f aca="false">IF($B1646="", "",SUMIF(LerXml!B:B,Relatorio!B1646,LerXml!BE:BE))</f>
        <v/>
      </c>
      <c r="I1646" s="68" t="str">
        <f aca="false">IF(AND($F1646="",$G1646="",$H1646=""), "", IF(SUM(F1646:H1646)-D1646 &lt; 0,0,SUM(F1646:H1646)-D1646))</f>
        <v/>
      </c>
    </row>
    <row r="1647" customFormat="false" ht="13.8" hidden="false" customHeight="true" outlineLevel="0" collapsed="false">
      <c r="A1647" s="71"/>
      <c r="B1647" s="72"/>
      <c r="C1647" s="71"/>
      <c r="D1647" s="67" t="str">
        <f aca="false">IF($B1647="", "",SUMIF(LerXml!B:B,Relatorio!B1647,LerXml!W:W))</f>
        <v/>
      </c>
      <c r="E1647" s="67" t="str">
        <f aca="false">IF($B1647="", "",SUMIF(LerXml!B:B,Relatorio!B1647,LerXml!AX:AX))</f>
        <v/>
      </c>
      <c r="F1647" s="68" t="str">
        <f aca="false">IF($B1647="", "",SUMIF(LerXml!B:B,Relatorio!B1647,LerXml!BA:BA))</f>
        <v/>
      </c>
      <c r="G1647" s="67" t="str">
        <f aca="false">IF($B1647="", "",SUMIF(LerXml!B:B,Relatorio!B1647,LerXml!BB:BB))</f>
        <v/>
      </c>
      <c r="H1647" s="67" t="str">
        <f aca="false">IF($B1647="", "",SUMIF(LerXml!B:B,Relatorio!B1647,LerXml!BE:BE))</f>
        <v/>
      </c>
      <c r="I1647" s="68" t="str">
        <f aca="false">IF(AND($F1647="",$G1647="",$H1647=""), "", IF(SUM(F1647:H1647)-D1647 &lt; 0,0,SUM(F1647:H1647)-D1647))</f>
        <v/>
      </c>
    </row>
    <row r="1648" customFormat="false" ht="13.8" hidden="false" customHeight="true" outlineLevel="0" collapsed="false">
      <c r="A1648" s="71"/>
      <c r="B1648" s="72"/>
      <c r="C1648" s="71"/>
      <c r="D1648" s="67" t="str">
        <f aca="false">IF($B1648="", "",SUMIF(LerXml!B:B,Relatorio!B1648,LerXml!W:W))</f>
        <v/>
      </c>
      <c r="E1648" s="67" t="str">
        <f aca="false">IF($B1648="", "",SUMIF(LerXml!B:B,Relatorio!B1648,LerXml!AX:AX))</f>
        <v/>
      </c>
      <c r="F1648" s="68" t="str">
        <f aca="false">IF($B1648="", "",SUMIF(LerXml!B:B,Relatorio!B1648,LerXml!BA:BA))</f>
        <v/>
      </c>
      <c r="G1648" s="67" t="str">
        <f aca="false">IF($B1648="", "",SUMIF(LerXml!B:B,Relatorio!B1648,LerXml!BB:BB))</f>
        <v/>
      </c>
      <c r="H1648" s="67" t="str">
        <f aca="false">IF($B1648="", "",SUMIF(LerXml!B:B,Relatorio!B1648,LerXml!BE:BE))</f>
        <v/>
      </c>
      <c r="I1648" s="68" t="str">
        <f aca="false">IF(AND($F1648="",$G1648="",$H1648=""), "", IF(SUM(F1648:H1648)-D1648 &lt; 0,0,SUM(F1648:H1648)-D1648))</f>
        <v/>
      </c>
    </row>
    <row r="1649" customFormat="false" ht="13.8" hidden="false" customHeight="true" outlineLevel="0" collapsed="false">
      <c r="A1649" s="71"/>
      <c r="B1649" s="72"/>
      <c r="C1649" s="71"/>
      <c r="D1649" s="67" t="str">
        <f aca="false">IF($B1649="", "",SUMIF(LerXml!B:B,Relatorio!B1649,LerXml!W:W))</f>
        <v/>
      </c>
      <c r="E1649" s="67" t="str">
        <f aca="false">IF($B1649="", "",SUMIF(LerXml!B:B,Relatorio!B1649,LerXml!AX:AX))</f>
        <v/>
      </c>
      <c r="F1649" s="68" t="str">
        <f aca="false">IF($B1649="", "",SUMIF(LerXml!B:B,Relatorio!B1649,LerXml!BA:BA))</f>
        <v/>
      </c>
      <c r="G1649" s="67" t="str">
        <f aca="false">IF($B1649="", "",SUMIF(LerXml!B:B,Relatorio!B1649,LerXml!BB:BB))</f>
        <v/>
      </c>
      <c r="H1649" s="67" t="str">
        <f aca="false">IF($B1649="", "",SUMIF(LerXml!B:B,Relatorio!B1649,LerXml!BE:BE))</f>
        <v/>
      </c>
      <c r="I1649" s="68" t="str">
        <f aca="false">IF(AND($F1649="",$G1649="",$H1649=""), "", IF(SUM(F1649:H1649)-D1649 &lt; 0,0,SUM(F1649:H1649)-D1649))</f>
        <v/>
      </c>
    </row>
    <row r="1650" customFormat="false" ht="13.8" hidden="false" customHeight="true" outlineLevel="0" collapsed="false">
      <c r="A1650" s="71"/>
      <c r="B1650" s="72"/>
      <c r="C1650" s="71"/>
      <c r="D1650" s="67" t="str">
        <f aca="false">IF($B1650="", "",SUMIF(LerXml!B:B,Relatorio!B1650,LerXml!W:W))</f>
        <v/>
      </c>
      <c r="E1650" s="67" t="str">
        <f aca="false">IF($B1650="", "",SUMIF(LerXml!B:B,Relatorio!B1650,LerXml!AX:AX))</f>
        <v/>
      </c>
      <c r="F1650" s="68" t="str">
        <f aca="false">IF($B1650="", "",SUMIF(LerXml!B:B,Relatorio!B1650,LerXml!BA:BA))</f>
        <v/>
      </c>
      <c r="G1650" s="67" t="str">
        <f aca="false">IF($B1650="", "",SUMIF(LerXml!B:B,Relatorio!B1650,LerXml!BB:BB))</f>
        <v/>
      </c>
      <c r="H1650" s="67" t="str">
        <f aca="false">IF($B1650="", "",SUMIF(LerXml!B:B,Relatorio!B1650,LerXml!BE:BE))</f>
        <v/>
      </c>
      <c r="I1650" s="68" t="str">
        <f aca="false">IF(AND($F1650="",$G1650="",$H1650=""), "", IF(SUM(F1650:H1650)-D1650 &lt; 0,0,SUM(F1650:H1650)-D1650))</f>
        <v/>
      </c>
    </row>
    <row r="1651" customFormat="false" ht="13.8" hidden="false" customHeight="true" outlineLevel="0" collapsed="false">
      <c r="A1651" s="71"/>
      <c r="B1651" s="72"/>
      <c r="C1651" s="71"/>
      <c r="D1651" s="67" t="str">
        <f aca="false">IF($B1651="", "",SUMIF(LerXml!B:B,Relatorio!B1651,LerXml!W:W))</f>
        <v/>
      </c>
      <c r="E1651" s="67" t="str">
        <f aca="false">IF($B1651="", "",SUMIF(LerXml!B:B,Relatorio!B1651,LerXml!AX:AX))</f>
        <v/>
      </c>
      <c r="F1651" s="68" t="str">
        <f aca="false">IF($B1651="", "",SUMIF(LerXml!B:B,Relatorio!B1651,LerXml!BA:BA))</f>
        <v/>
      </c>
      <c r="G1651" s="67" t="str">
        <f aca="false">IF($B1651="", "",SUMIF(LerXml!B:B,Relatorio!B1651,LerXml!BB:BB))</f>
        <v/>
      </c>
      <c r="H1651" s="67" t="str">
        <f aca="false">IF($B1651="", "",SUMIF(LerXml!B:B,Relatorio!B1651,LerXml!BE:BE))</f>
        <v/>
      </c>
      <c r="I1651" s="68" t="str">
        <f aca="false">IF(AND($F1651="",$G1651="",$H1651=""), "", IF(SUM(F1651:H1651)-D1651 &lt; 0,0,SUM(F1651:H1651)-D1651))</f>
        <v/>
      </c>
    </row>
    <row r="1652" customFormat="false" ht="13.8" hidden="false" customHeight="true" outlineLevel="0" collapsed="false">
      <c r="A1652" s="71"/>
      <c r="B1652" s="72"/>
      <c r="C1652" s="71"/>
      <c r="D1652" s="67" t="str">
        <f aca="false">IF($B1652="", "",SUMIF(LerXml!B:B,Relatorio!B1652,LerXml!W:W))</f>
        <v/>
      </c>
      <c r="E1652" s="67" t="str">
        <f aca="false">IF($B1652="", "",SUMIF(LerXml!B:B,Relatorio!B1652,LerXml!AX:AX))</f>
        <v/>
      </c>
      <c r="F1652" s="68" t="str">
        <f aca="false">IF($B1652="", "",SUMIF(LerXml!B:B,Relatorio!B1652,LerXml!BA:BA))</f>
        <v/>
      </c>
      <c r="G1652" s="67" t="str">
        <f aca="false">IF($B1652="", "",SUMIF(LerXml!B:B,Relatorio!B1652,LerXml!BB:BB))</f>
        <v/>
      </c>
      <c r="H1652" s="67" t="str">
        <f aca="false">IF($B1652="", "",SUMIF(LerXml!B:B,Relatorio!B1652,LerXml!BE:BE))</f>
        <v/>
      </c>
      <c r="I1652" s="68" t="str">
        <f aca="false">IF(AND($F1652="",$G1652="",$H1652=""), "", IF(SUM(F1652:H1652)-D1652 &lt; 0,0,SUM(F1652:H1652)-D1652))</f>
        <v/>
      </c>
    </row>
    <row r="1653" customFormat="false" ht="13.8" hidden="false" customHeight="true" outlineLevel="0" collapsed="false">
      <c r="A1653" s="71"/>
      <c r="B1653" s="72"/>
      <c r="C1653" s="71"/>
      <c r="D1653" s="67" t="str">
        <f aca="false">IF($B1653="", "",SUMIF(LerXml!B:B,Relatorio!B1653,LerXml!W:W))</f>
        <v/>
      </c>
      <c r="E1653" s="67" t="str">
        <f aca="false">IF($B1653="", "",SUMIF(LerXml!B:B,Relatorio!B1653,LerXml!AX:AX))</f>
        <v/>
      </c>
      <c r="F1653" s="68" t="str">
        <f aca="false">IF($B1653="", "",SUMIF(LerXml!B:B,Relatorio!B1653,LerXml!BA:BA))</f>
        <v/>
      </c>
      <c r="G1653" s="67" t="str">
        <f aca="false">IF($B1653="", "",SUMIF(LerXml!B:B,Relatorio!B1653,LerXml!BB:BB))</f>
        <v/>
      </c>
      <c r="H1653" s="67" t="str">
        <f aca="false">IF($B1653="", "",SUMIF(LerXml!B:B,Relatorio!B1653,LerXml!BE:BE))</f>
        <v/>
      </c>
      <c r="I1653" s="68" t="str">
        <f aca="false">IF(AND($F1653="",$G1653="",$H1653=""), "", IF(SUM(F1653:H1653)-D1653 &lt; 0,0,SUM(F1653:H1653)-D1653))</f>
        <v/>
      </c>
    </row>
    <row r="1654" customFormat="false" ht="13.8" hidden="false" customHeight="true" outlineLevel="0" collapsed="false">
      <c r="A1654" s="71"/>
      <c r="B1654" s="72"/>
      <c r="C1654" s="71"/>
      <c r="D1654" s="67" t="str">
        <f aca="false">IF($B1654="", "",SUMIF(LerXml!B:B,Relatorio!B1654,LerXml!W:W))</f>
        <v/>
      </c>
      <c r="E1654" s="67" t="str">
        <f aca="false">IF($B1654="", "",SUMIF(LerXml!B:B,Relatorio!B1654,LerXml!AX:AX))</f>
        <v/>
      </c>
      <c r="F1654" s="68" t="str">
        <f aca="false">IF($B1654="", "",SUMIF(LerXml!B:B,Relatorio!B1654,LerXml!BA:BA))</f>
        <v/>
      </c>
      <c r="G1654" s="67" t="str">
        <f aca="false">IF($B1654="", "",SUMIF(LerXml!B:B,Relatorio!B1654,LerXml!BB:BB))</f>
        <v/>
      </c>
      <c r="H1654" s="67" t="str">
        <f aca="false">IF($B1654="", "",SUMIF(LerXml!B:B,Relatorio!B1654,LerXml!BE:BE))</f>
        <v/>
      </c>
      <c r="I1654" s="68" t="str">
        <f aca="false">IF(AND($F1654="",$G1654="",$H1654=""), "", IF(SUM(F1654:H1654)-D1654 &lt; 0,0,SUM(F1654:H1654)-D1654))</f>
        <v/>
      </c>
    </row>
    <row r="1655" customFormat="false" ht="13.8" hidden="false" customHeight="true" outlineLevel="0" collapsed="false">
      <c r="A1655" s="71"/>
      <c r="B1655" s="72"/>
      <c r="C1655" s="71"/>
      <c r="D1655" s="67" t="str">
        <f aca="false">IF($B1655="", "",SUMIF(LerXml!B:B,Relatorio!B1655,LerXml!W:W))</f>
        <v/>
      </c>
      <c r="E1655" s="67" t="str">
        <f aca="false">IF($B1655="", "",SUMIF(LerXml!B:B,Relatorio!B1655,LerXml!AX:AX))</f>
        <v/>
      </c>
      <c r="F1655" s="68" t="str">
        <f aca="false">IF($B1655="", "",SUMIF(LerXml!B:B,Relatorio!B1655,LerXml!BA:BA))</f>
        <v/>
      </c>
      <c r="G1655" s="67" t="str">
        <f aca="false">IF($B1655="", "",SUMIF(LerXml!B:B,Relatorio!B1655,LerXml!BB:BB))</f>
        <v/>
      </c>
      <c r="H1655" s="67" t="str">
        <f aca="false">IF($B1655="", "",SUMIF(LerXml!B:B,Relatorio!B1655,LerXml!BE:BE))</f>
        <v/>
      </c>
      <c r="I1655" s="68" t="str">
        <f aca="false">IF(AND($F1655="",$G1655="",$H1655=""), "", IF(SUM(F1655:H1655)-D1655 &lt; 0,0,SUM(F1655:H1655)-D1655))</f>
        <v/>
      </c>
    </row>
    <row r="1656" customFormat="false" ht="13.8" hidden="false" customHeight="true" outlineLevel="0" collapsed="false">
      <c r="A1656" s="71"/>
      <c r="B1656" s="72"/>
      <c r="C1656" s="71"/>
      <c r="D1656" s="67" t="str">
        <f aca="false">IF($B1656="", "",SUMIF(LerXml!B:B,Relatorio!B1656,LerXml!W:W))</f>
        <v/>
      </c>
      <c r="E1656" s="67" t="str">
        <f aca="false">IF($B1656="", "",SUMIF(LerXml!B:B,Relatorio!B1656,LerXml!AX:AX))</f>
        <v/>
      </c>
      <c r="F1656" s="68" t="str">
        <f aca="false">IF($B1656="", "",SUMIF(LerXml!B:B,Relatorio!B1656,LerXml!BA:BA))</f>
        <v/>
      </c>
      <c r="G1656" s="67" t="str">
        <f aca="false">IF($B1656="", "",SUMIF(LerXml!B:B,Relatorio!B1656,LerXml!BB:BB))</f>
        <v/>
      </c>
      <c r="H1656" s="67" t="str">
        <f aca="false">IF($B1656="", "",SUMIF(LerXml!B:B,Relatorio!B1656,LerXml!BE:BE))</f>
        <v/>
      </c>
      <c r="I1656" s="68" t="str">
        <f aca="false">IF(AND($F1656="",$G1656="",$H1656=""), "", IF(SUM(F1656:H1656)-D1656 &lt; 0,0,SUM(F1656:H1656)-D1656))</f>
        <v/>
      </c>
    </row>
    <row r="1657" customFormat="false" ht="13.8" hidden="false" customHeight="true" outlineLevel="0" collapsed="false">
      <c r="A1657" s="71"/>
      <c r="B1657" s="72"/>
      <c r="C1657" s="71"/>
      <c r="D1657" s="67" t="str">
        <f aca="false">IF($B1657="", "",SUMIF(LerXml!B:B,Relatorio!B1657,LerXml!W:W))</f>
        <v/>
      </c>
      <c r="E1657" s="67" t="str">
        <f aca="false">IF($B1657="", "",SUMIF(LerXml!B:B,Relatorio!B1657,LerXml!AX:AX))</f>
        <v/>
      </c>
      <c r="F1657" s="68" t="str">
        <f aca="false">IF($B1657="", "",SUMIF(LerXml!B:B,Relatorio!B1657,LerXml!BA:BA))</f>
        <v/>
      </c>
      <c r="G1657" s="67" t="str">
        <f aca="false">IF($B1657="", "",SUMIF(LerXml!B:B,Relatorio!B1657,LerXml!BB:BB))</f>
        <v/>
      </c>
      <c r="H1657" s="67" t="str">
        <f aca="false">IF($B1657="", "",SUMIF(LerXml!B:B,Relatorio!B1657,LerXml!BE:BE))</f>
        <v/>
      </c>
      <c r="I1657" s="68" t="str">
        <f aca="false">IF(AND($F1657="",$G1657="",$H1657=""), "", IF(SUM(F1657:H1657)-D1657 &lt; 0,0,SUM(F1657:H1657)-D1657))</f>
        <v/>
      </c>
    </row>
    <row r="1658" customFormat="false" ht="13.8" hidden="false" customHeight="true" outlineLevel="0" collapsed="false">
      <c r="A1658" s="71"/>
      <c r="B1658" s="72"/>
      <c r="C1658" s="71"/>
      <c r="D1658" s="67" t="str">
        <f aca="false">IF($B1658="", "",SUMIF(LerXml!B:B,Relatorio!B1658,LerXml!W:W))</f>
        <v/>
      </c>
      <c r="E1658" s="67" t="str">
        <f aca="false">IF($B1658="", "",SUMIF(LerXml!B:B,Relatorio!B1658,LerXml!AX:AX))</f>
        <v/>
      </c>
      <c r="F1658" s="68" t="str">
        <f aca="false">IF($B1658="", "",SUMIF(LerXml!B:B,Relatorio!B1658,LerXml!BA:BA))</f>
        <v/>
      </c>
      <c r="G1658" s="67" t="str">
        <f aca="false">IF($B1658="", "",SUMIF(LerXml!B:B,Relatorio!B1658,LerXml!BB:BB))</f>
        <v/>
      </c>
      <c r="H1658" s="67" t="str">
        <f aca="false">IF($B1658="", "",SUMIF(LerXml!B:B,Relatorio!B1658,LerXml!BE:BE))</f>
        <v/>
      </c>
      <c r="I1658" s="68" t="str">
        <f aca="false">IF(AND($F1658="",$G1658="",$H1658=""), "", IF(SUM(F1658:H1658)-D1658 &lt; 0,0,SUM(F1658:H1658)-D1658))</f>
        <v/>
      </c>
    </row>
    <row r="1659" customFormat="false" ht="13.8" hidden="false" customHeight="true" outlineLevel="0" collapsed="false">
      <c r="A1659" s="71"/>
      <c r="B1659" s="72"/>
      <c r="C1659" s="71"/>
      <c r="D1659" s="67" t="str">
        <f aca="false">IF($B1659="", "",SUMIF(LerXml!B:B,Relatorio!B1659,LerXml!W:W))</f>
        <v/>
      </c>
      <c r="E1659" s="67" t="str">
        <f aca="false">IF($B1659="", "",SUMIF(LerXml!B:B,Relatorio!B1659,LerXml!AX:AX))</f>
        <v/>
      </c>
      <c r="F1659" s="68" t="str">
        <f aca="false">IF($B1659="", "",SUMIF(LerXml!B:B,Relatorio!B1659,LerXml!BA:BA))</f>
        <v/>
      </c>
      <c r="G1659" s="67" t="str">
        <f aca="false">IF($B1659="", "",SUMIF(LerXml!B:B,Relatorio!B1659,LerXml!BB:BB))</f>
        <v/>
      </c>
      <c r="H1659" s="67" t="str">
        <f aca="false">IF($B1659="", "",SUMIF(LerXml!B:B,Relatorio!B1659,LerXml!BE:BE))</f>
        <v/>
      </c>
      <c r="I1659" s="68" t="str">
        <f aca="false">IF(AND($F1659="",$G1659="",$H1659=""), "", IF(SUM(F1659:H1659)-D1659 &lt; 0,0,SUM(F1659:H1659)-D1659))</f>
        <v/>
      </c>
    </row>
    <row r="1660" customFormat="false" ht="13.8" hidden="false" customHeight="true" outlineLevel="0" collapsed="false">
      <c r="A1660" s="71"/>
      <c r="B1660" s="72"/>
      <c r="C1660" s="71"/>
      <c r="D1660" s="67" t="str">
        <f aca="false">IF($B1660="", "",SUMIF(LerXml!B:B,Relatorio!B1660,LerXml!W:W))</f>
        <v/>
      </c>
      <c r="E1660" s="67" t="str">
        <f aca="false">IF($B1660="", "",SUMIF(LerXml!B:B,Relatorio!B1660,LerXml!AX:AX))</f>
        <v/>
      </c>
      <c r="F1660" s="68" t="str">
        <f aca="false">IF($B1660="", "",SUMIF(LerXml!B:B,Relatorio!B1660,LerXml!BA:BA))</f>
        <v/>
      </c>
      <c r="G1660" s="67" t="str">
        <f aca="false">IF($B1660="", "",SUMIF(LerXml!B:B,Relatorio!B1660,LerXml!BB:BB))</f>
        <v/>
      </c>
      <c r="H1660" s="67" t="str">
        <f aca="false">IF($B1660="", "",SUMIF(LerXml!B:B,Relatorio!B1660,LerXml!BE:BE))</f>
        <v/>
      </c>
      <c r="I1660" s="68" t="str">
        <f aca="false">IF(AND($F1660="",$G1660="",$H1660=""), "", IF(SUM(F1660:H1660)-D1660 &lt; 0,0,SUM(F1660:H1660)-D1660))</f>
        <v/>
      </c>
    </row>
    <row r="1661" customFormat="false" ht="13.8" hidden="false" customHeight="true" outlineLevel="0" collapsed="false">
      <c r="A1661" s="71"/>
      <c r="B1661" s="72"/>
      <c r="C1661" s="71"/>
      <c r="D1661" s="67" t="str">
        <f aca="false">IF($B1661="", "",SUMIF(LerXml!B:B,Relatorio!B1661,LerXml!W:W))</f>
        <v/>
      </c>
      <c r="E1661" s="67" t="str">
        <f aca="false">IF($B1661="", "",SUMIF(LerXml!B:B,Relatorio!B1661,LerXml!AX:AX))</f>
        <v/>
      </c>
      <c r="F1661" s="68" t="str">
        <f aca="false">IF($B1661="", "",SUMIF(LerXml!B:B,Relatorio!B1661,LerXml!BA:BA))</f>
        <v/>
      </c>
      <c r="G1661" s="67" t="str">
        <f aca="false">IF($B1661="", "",SUMIF(LerXml!B:B,Relatorio!B1661,LerXml!BB:BB))</f>
        <v/>
      </c>
      <c r="H1661" s="67" t="str">
        <f aca="false">IF($B1661="", "",SUMIF(LerXml!B:B,Relatorio!B1661,LerXml!BE:BE))</f>
        <v/>
      </c>
      <c r="I1661" s="68" t="str">
        <f aca="false">IF(AND($F1661="",$G1661="",$H1661=""), "", IF(SUM(F1661:H1661)-D1661 &lt; 0,0,SUM(F1661:H1661)-D1661))</f>
        <v/>
      </c>
    </row>
    <row r="1662" customFormat="false" ht="13.8" hidden="false" customHeight="true" outlineLevel="0" collapsed="false">
      <c r="A1662" s="71"/>
      <c r="B1662" s="72"/>
      <c r="C1662" s="71"/>
      <c r="D1662" s="67" t="str">
        <f aca="false">IF($B1662="", "",SUMIF(LerXml!B:B,Relatorio!B1662,LerXml!W:W))</f>
        <v/>
      </c>
      <c r="E1662" s="67" t="str">
        <f aca="false">IF($B1662="", "",SUMIF(LerXml!B:B,Relatorio!B1662,LerXml!AX:AX))</f>
        <v/>
      </c>
      <c r="F1662" s="68" t="str">
        <f aca="false">IF($B1662="", "",SUMIF(LerXml!B:B,Relatorio!B1662,LerXml!BA:BA))</f>
        <v/>
      </c>
      <c r="G1662" s="67" t="str">
        <f aca="false">IF($B1662="", "",SUMIF(LerXml!B:B,Relatorio!B1662,LerXml!BB:BB))</f>
        <v/>
      </c>
      <c r="H1662" s="67" t="str">
        <f aca="false">IF($B1662="", "",SUMIF(LerXml!B:B,Relatorio!B1662,LerXml!BE:BE))</f>
        <v/>
      </c>
      <c r="I1662" s="68" t="str">
        <f aca="false">IF(AND($F1662="",$G1662="",$H1662=""), "", IF(SUM(F1662:H1662)-D1662 &lt; 0,0,SUM(F1662:H1662)-D1662))</f>
        <v/>
      </c>
    </row>
    <row r="1663" customFormat="false" ht="13.8" hidden="false" customHeight="true" outlineLevel="0" collapsed="false">
      <c r="A1663" s="71"/>
      <c r="B1663" s="72"/>
      <c r="C1663" s="71"/>
      <c r="D1663" s="67" t="str">
        <f aca="false">IF($B1663="", "",SUMIF(LerXml!B:B,Relatorio!B1663,LerXml!W:W))</f>
        <v/>
      </c>
      <c r="E1663" s="67" t="str">
        <f aca="false">IF($B1663="", "",SUMIF(LerXml!B:B,Relatorio!B1663,LerXml!AX:AX))</f>
        <v/>
      </c>
      <c r="F1663" s="68" t="str">
        <f aca="false">IF($B1663="", "",SUMIF(LerXml!B:B,Relatorio!B1663,LerXml!BA:BA))</f>
        <v/>
      </c>
      <c r="G1663" s="67" t="str">
        <f aca="false">IF($B1663="", "",SUMIF(LerXml!B:B,Relatorio!B1663,LerXml!BB:BB))</f>
        <v/>
      </c>
      <c r="H1663" s="67" t="str">
        <f aca="false">IF($B1663="", "",SUMIF(LerXml!B:B,Relatorio!B1663,LerXml!BE:BE))</f>
        <v/>
      </c>
      <c r="I1663" s="68" t="str">
        <f aca="false">IF(AND($F1663="",$G1663="",$H1663=""), "", IF(SUM(F1663:H1663)-D1663 &lt; 0,0,SUM(F1663:H1663)-D1663))</f>
        <v/>
      </c>
    </row>
    <row r="1664" customFormat="false" ht="13.8" hidden="false" customHeight="true" outlineLevel="0" collapsed="false">
      <c r="A1664" s="71"/>
      <c r="B1664" s="72"/>
      <c r="C1664" s="71"/>
      <c r="D1664" s="67" t="str">
        <f aca="false">IF($B1664="", "",SUMIF(LerXml!B:B,Relatorio!B1664,LerXml!W:W))</f>
        <v/>
      </c>
      <c r="E1664" s="67" t="str">
        <f aca="false">IF($B1664="", "",SUMIF(LerXml!B:B,Relatorio!B1664,LerXml!AX:AX))</f>
        <v/>
      </c>
      <c r="F1664" s="68" t="str">
        <f aca="false">IF($B1664="", "",SUMIF(LerXml!B:B,Relatorio!B1664,LerXml!BA:BA))</f>
        <v/>
      </c>
      <c r="G1664" s="67" t="str">
        <f aca="false">IF($B1664="", "",SUMIF(LerXml!B:B,Relatorio!B1664,LerXml!BB:BB))</f>
        <v/>
      </c>
      <c r="H1664" s="67" t="str">
        <f aca="false">IF($B1664="", "",SUMIF(LerXml!B:B,Relatorio!B1664,LerXml!BE:BE))</f>
        <v/>
      </c>
      <c r="I1664" s="68" t="str">
        <f aca="false">IF(AND($F1664="",$G1664="",$H1664=""), "", IF(SUM(F1664:H1664)-D1664 &lt; 0,0,SUM(F1664:H1664)-D1664))</f>
        <v/>
      </c>
    </row>
    <row r="1665" customFormat="false" ht="13.8" hidden="false" customHeight="true" outlineLevel="0" collapsed="false">
      <c r="A1665" s="71"/>
      <c r="B1665" s="72"/>
      <c r="C1665" s="71"/>
      <c r="D1665" s="67" t="str">
        <f aca="false">IF($B1665="", "",SUMIF(LerXml!B:B,Relatorio!B1665,LerXml!W:W))</f>
        <v/>
      </c>
      <c r="E1665" s="67" t="str">
        <f aca="false">IF($B1665="", "",SUMIF(LerXml!B:B,Relatorio!B1665,LerXml!AX:AX))</f>
        <v/>
      </c>
      <c r="F1665" s="68" t="str">
        <f aca="false">IF($B1665="", "",SUMIF(LerXml!B:B,Relatorio!B1665,LerXml!BA:BA))</f>
        <v/>
      </c>
      <c r="G1665" s="67" t="str">
        <f aca="false">IF($B1665="", "",SUMIF(LerXml!B:B,Relatorio!B1665,LerXml!BB:BB))</f>
        <v/>
      </c>
      <c r="H1665" s="67" t="str">
        <f aca="false">IF($B1665="", "",SUMIF(LerXml!B:B,Relatorio!B1665,LerXml!BE:BE))</f>
        <v/>
      </c>
      <c r="I1665" s="68" t="str">
        <f aca="false">IF(AND($F1665="",$G1665="",$H1665=""), "", IF(SUM(F1665:H1665)-D1665 &lt; 0,0,SUM(F1665:H1665)-D1665))</f>
        <v/>
      </c>
    </row>
    <row r="1666" customFormat="false" ht="13.8" hidden="false" customHeight="true" outlineLevel="0" collapsed="false">
      <c r="A1666" s="71"/>
      <c r="B1666" s="72"/>
      <c r="C1666" s="71"/>
      <c r="D1666" s="67" t="str">
        <f aca="false">IF($B1666="", "",SUMIF(LerXml!B:B,Relatorio!B1666,LerXml!W:W))</f>
        <v/>
      </c>
      <c r="E1666" s="67" t="str">
        <f aca="false">IF($B1666="", "",SUMIF(LerXml!B:B,Relatorio!B1666,LerXml!AX:AX))</f>
        <v/>
      </c>
      <c r="F1666" s="68" t="str">
        <f aca="false">IF($B1666="", "",SUMIF(LerXml!B:B,Relatorio!B1666,LerXml!BA:BA))</f>
        <v/>
      </c>
      <c r="G1666" s="67" t="str">
        <f aca="false">IF($B1666="", "",SUMIF(LerXml!B:B,Relatorio!B1666,LerXml!BB:BB))</f>
        <v/>
      </c>
      <c r="H1666" s="67" t="str">
        <f aca="false">IF($B1666="", "",SUMIF(LerXml!B:B,Relatorio!B1666,LerXml!BE:BE))</f>
        <v/>
      </c>
      <c r="I1666" s="68" t="str">
        <f aca="false">IF(AND($F1666="",$G1666="",$H1666=""), "", IF(SUM(F1666:H1666)-D1666 &lt; 0,0,SUM(F1666:H1666)-D1666))</f>
        <v/>
      </c>
    </row>
    <row r="1667" customFormat="false" ht="13.8" hidden="false" customHeight="true" outlineLevel="0" collapsed="false">
      <c r="A1667" s="71"/>
      <c r="B1667" s="72"/>
      <c r="C1667" s="71"/>
      <c r="D1667" s="67" t="str">
        <f aca="false">IF($B1667="", "",SUMIF(LerXml!B:B,Relatorio!B1667,LerXml!W:W))</f>
        <v/>
      </c>
      <c r="E1667" s="67" t="str">
        <f aca="false">IF($B1667="", "",SUMIF(LerXml!B:B,Relatorio!B1667,LerXml!AX:AX))</f>
        <v/>
      </c>
      <c r="F1667" s="68" t="str">
        <f aca="false">IF($B1667="", "",SUMIF(LerXml!B:B,Relatorio!B1667,LerXml!BA:BA))</f>
        <v/>
      </c>
      <c r="G1667" s="67" t="str">
        <f aca="false">IF($B1667="", "",SUMIF(LerXml!B:B,Relatorio!B1667,LerXml!BB:BB))</f>
        <v/>
      </c>
      <c r="H1667" s="67" t="str">
        <f aca="false">IF($B1667="", "",SUMIF(LerXml!B:B,Relatorio!B1667,LerXml!BE:BE))</f>
        <v/>
      </c>
      <c r="I1667" s="68" t="str">
        <f aca="false">IF(AND($F1667="",$G1667="",$H1667=""), "", IF(SUM(F1667:H1667)-D1667 &lt; 0,0,SUM(F1667:H1667)-D1667))</f>
        <v/>
      </c>
    </row>
    <row r="1668" customFormat="false" ht="13.8" hidden="false" customHeight="true" outlineLevel="0" collapsed="false">
      <c r="A1668" s="71"/>
      <c r="B1668" s="72"/>
      <c r="C1668" s="71"/>
      <c r="D1668" s="67" t="str">
        <f aca="false">IF($B1668="", "",SUMIF(LerXml!B:B,Relatorio!B1668,LerXml!W:W))</f>
        <v/>
      </c>
      <c r="E1668" s="67" t="str">
        <f aca="false">IF($B1668="", "",SUMIF(LerXml!B:B,Relatorio!B1668,LerXml!AX:AX))</f>
        <v/>
      </c>
      <c r="F1668" s="68" t="str">
        <f aca="false">IF($B1668="", "",SUMIF(LerXml!B:B,Relatorio!B1668,LerXml!BA:BA))</f>
        <v/>
      </c>
      <c r="G1668" s="67" t="str">
        <f aca="false">IF($B1668="", "",SUMIF(LerXml!B:B,Relatorio!B1668,LerXml!BB:BB))</f>
        <v/>
      </c>
      <c r="H1668" s="67" t="str">
        <f aca="false">IF($B1668="", "",SUMIF(LerXml!B:B,Relatorio!B1668,LerXml!BE:BE))</f>
        <v/>
      </c>
      <c r="I1668" s="68" t="str">
        <f aca="false">IF(AND($F1668="",$G1668="",$H1668=""), "", IF(SUM(F1668:H1668)-D1668 &lt; 0,0,SUM(F1668:H1668)-D1668))</f>
        <v/>
      </c>
    </row>
    <row r="1669" customFormat="false" ht="13.8" hidden="false" customHeight="true" outlineLevel="0" collapsed="false">
      <c r="A1669" s="71"/>
      <c r="B1669" s="72"/>
      <c r="C1669" s="71"/>
      <c r="D1669" s="67" t="str">
        <f aca="false">IF($B1669="", "",SUMIF(LerXml!B:B,Relatorio!B1669,LerXml!W:W))</f>
        <v/>
      </c>
      <c r="E1669" s="67" t="str">
        <f aca="false">IF($B1669="", "",SUMIF(LerXml!B:B,Relatorio!B1669,LerXml!AX:AX))</f>
        <v/>
      </c>
      <c r="F1669" s="68" t="str">
        <f aca="false">IF($B1669="", "",SUMIF(LerXml!B:B,Relatorio!B1669,LerXml!BA:BA))</f>
        <v/>
      </c>
      <c r="G1669" s="67" t="str">
        <f aca="false">IF($B1669="", "",SUMIF(LerXml!B:B,Relatorio!B1669,LerXml!BB:BB))</f>
        <v/>
      </c>
      <c r="H1669" s="67" t="str">
        <f aca="false">IF($B1669="", "",SUMIF(LerXml!B:B,Relatorio!B1669,LerXml!BE:BE))</f>
        <v/>
      </c>
      <c r="I1669" s="68" t="str">
        <f aca="false">IF(AND($F1669="",$G1669="",$H1669=""), "", IF(SUM(F1669:H1669)-D1669 &lt; 0,0,SUM(F1669:H1669)-D1669))</f>
        <v/>
      </c>
    </row>
    <row r="1670" customFormat="false" ht="13.8" hidden="false" customHeight="true" outlineLevel="0" collapsed="false">
      <c r="A1670" s="71"/>
      <c r="B1670" s="72"/>
      <c r="C1670" s="71"/>
      <c r="D1670" s="67" t="str">
        <f aca="false">IF($B1670="", "",SUMIF(LerXml!B:B,Relatorio!B1670,LerXml!W:W))</f>
        <v/>
      </c>
      <c r="E1670" s="67" t="str">
        <f aca="false">IF($B1670="", "",SUMIF(LerXml!B:B,Relatorio!B1670,LerXml!AX:AX))</f>
        <v/>
      </c>
      <c r="F1670" s="68" t="str">
        <f aca="false">IF($B1670="", "",SUMIF(LerXml!B:B,Relatorio!B1670,LerXml!BA:BA))</f>
        <v/>
      </c>
      <c r="G1670" s="67" t="str">
        <f aca="false">IF($B1670="", "",SUMIF(LerXml!B:B,Relatorio!B1670,LerXml!BB:BB))</f>
        <v/>
      </c>
      <c r="H1670" s="67" t="str">
        <f aca="false">IF($B1670="", "",SUMIF(LerXml!B:B,Relatorio!B1670,LerXml!BE:BE))</f>
        <v/>
      </c>
      <c r="I1670" s="68" t="str">
        <f aca="false">IF(AND($F1670="",$G1670="",$H1670=""), "", IF(SUM(F1670:H1670)-D1670 &lt; 0,0,SUM(F1670:H1670)-D1670))</f>
        <v/>
      </c>
    </row>
    <row r="1671" customFormat="false" ht="13.8" hidden="false" customHeight="true" outlineLevel="0" collapsed="false">
      <c r="A1671" s="71"/>
      <c r="B1671" s="72"/>
      <c r="C1671" s="71"/>
      <c r="D1671" s="67" t="str">
        <f aca="false">IF($B1671="", "",SUMIF(LerXml!B:B,Relatorio!B1671,LerXml!W:W))</f>
        <v/>
      </c>
      <c r="E1671" s="67" t="str">
        <f aca="false">IF($B1671="", "",SUMIF(LerXml!B:B,Relatorio!B1671,LerXml!AX:AX))</f>
        <v/>
      </c>
      <c r="F1671" s="68" t="str">
        <f aca="false">IF($B1671="", "",SUMIF(LerXml!B:B,Relatorio!B1671,LerXml!BA:BA))</f>
        <v/>
      </c>
      <c r="G1671" s="67" t="str">
        <f aca="false">IF($B1671="", "",SUMIF(LerXml!B:B,Relatorio!B1671,LerXml!BB:BB))</f>
        <v/>
      </c>
      <c r="H1671" s="67" t="str">
        <f aca="false">IF($B1671="", "",SUMIF(LerXml!B:B,Relatorio!B1671,LerXml!BE:BE))</f>
        <v/>
      </c>
      <c r="I1671" s="68" t="str">
        <f aca="false">IF(AND($F1671="",$G1671="",$H1671=""), "", IF(SUM(F1671:H1671)-D1671 &lt; 0,0,SUM(F1671:H1671)-D1671))</f>
        <v/>
      </c>
    </row>
    <row r="1672" customFormat="false" ht="13.8" hidden="false" customHeight="true" outlineLevel="0" collapsed="false">
      <c r="A1672" s="71"/>
      <c r="B1672" s="72"/>
      <c r="C1672" s="71"/>
      <c r="D1672" s="67" t="str">
        <f aca="false">IF($B1672="", "",SUMIF(LerXml!B:B,Relatorio!B1672,LerXml!W:W))</f>
        <v/>
      </c>
      <c r="E1672" s="67" t="str">
        <f aca="false">IF($B1672="", "",SUMIF(LerXml!B:B,Relatorio!B1672,LerXml!AX:AX))</f>
        <v/>
      </c>
      <c r="F1672" s="68" t="str">
        <f aca="false">IF($B1672="", "",SUMIF(LerXml!B:B,Relatorio!B1672,LerXml!BA:BA))</f>
        <v/>
      </c>
      <c r="G1672" s="67" t="str">
        <f aca="false">IF($B1672="", "",SUMIF(LerXml!B:B,Relatorio!B1672,LerXml!BB:BB))</f>
        <v/>
      </c>
      <c r="H1672" s="67" t="str">
        <f aca="false">IF($B1672="", "",SUMIF(LerXml!B:B,Relatorio!B1672,LerXml!BE:BE))</f>
        <v/>
      </c>
      <c r="I1672" s="68" t="str">
        <f aca="false">IF(AND($F1672="",$G1672="",$H1672=""), "", IF(SUM(F1672:H1672)-D1672 &lt; 0,0,SUM(F1672:H1672)-D1672))</f>
        <v/>
      </c>
    </row>
    <row r="1673" customFormat="false" ht="13.8" hidden="false" customHeight="true" outlineLevel="0" collapsed="false">
      <c r="A1673" s="71"/>
      <c r="B1673" s="72"/>
      <c r="C1673" s="71"/>
      <c r="D1673" s="67" t="str">
        <f aca="false">IF($B1673="", "",SUMIF(LerXml!B:B,Relatorio!B1673,LerXml!W:W))</f>
        <v/>
      </c>
      <c r="E1673" s="67" t="str">
        <f aca="false">IF($B1673="", "",SUMIF(LerXml!B:B,Relatorio!B1673,LerXml!AX:AX))</f>
        <v/>
      </c>
      <c r="F1673" s="68" t="str">
        <f aca="false">IF($B1673="", "",SUMIF(LerXml!B:B,Relatorio!B1673,LerXml!BA:BA))</f>
        <v/>
      </c>
      <c r="G1673" s="67" t="str">
        <f aca="false">IF($B1673="", "",SUMIF(LerXml!B:B,Relatorio!B1673,LerXml!BB:BB))</f>
        <v/>
      </c>
      <c r="H1673" s="67" t="str">
        <f aca="false">IF($B1673="", "",SUMIF(LerXml!B:B,Relatorio!B1673,LerXml!BE:BE))</f>
        <v/>
      </c>
      <c r="I1673" s="68" t="str">
        <f aca="false">IF(AND($F1673="",$G1673="",$H1673=""), "", IF(SUM(F1673:H1673)-D1673 &lt; 0,0,SUM(F1673:H1673)-D1673))</f>
        <v/>
      </c>
    </row>
    <row r="1674" customFormat="false" ht="13.8" hidden="false" customHeight="true" outlineLevel="0" collapsed="false">
      <c r="A1674" s="71"/>
      <c r="B1674" s="72"/>
      <c r="C1674" s="71"/>
      <c r="D1674" s="67" t="str">
        <f aca="false">IF($B1674="", "",SUMIF(LerXml!B:B,Relatorio!B1674,LerXml!W:W))</f>
        <v/>
      </c>
      <c r="E1674" s="67" t="str">
        <f aca="false">IF($B1674="", "",SUMIF(LerXml!B:B,Relatorio!B1674,LerXml!AX:AX))</f>
        <v/>
      </c>
      <c r="F1674" s="68" t="str">
        <f aca="false">IF($B1674="", "",SUMIF(LerXml!B:B,Relatorio!B1674,LerXml!BA:BA))</f>
        <v/>
      </c>
      <c r="G1674" s="67" t="str">
        <f aca="false">IF($B1674="", "",SUMIF(LerXml!B:B,Relatorio!B1674,LerXml!BB:BB))</f>
        <v/>
      </c>
      <c r="H1674" s="67" t="str">
        <f aca="false">IF($B1674="", "",SUMIF(LerXml!B:B,Relatorio!B1674,LerXml!BE:BE))</f>
        <v/>
      </c>
      <c r="I1674" s="68" t="str">
        <f aca="false">IF(AND($F1674="",$G1674="",$H1674=""), "", IF(SUM(F1674:H1674)-D1674 &lt; 0,0,SUM(F1674:H1674)-D1674))</f>
        <v/>
      </c>
    </row>
    <row r="1675" customFormat="false" ht="13.8" hidden="false" customHeight="true" outlineLevel="0" collapsed="false">
      <c r="A1675" s="71"/>
      <c r="B1675" s="72"/>
      <c r="C1675" s="71"/>
      <c r="D1675" s="67" t="str">
        <f aca="false">IF($B1675="", "",SUMIF(LerXml!B:B,Relatorio!B1675,LerXml!W:W))</f>
        <v/>
      </c>
      <c r="E1675" s="67" t="str">
        <f aca="false">IF($B1675="", "",SUMIF(LerXml!B:B,Relatorio!B1675,LerXml!AX:AX))</f>
        <v/>
      </c>
      <c r="F1675" s="68" t="str">
        <f aca="false">IF($B1675="", "",SUMIF(LerXml!B:B,Relatorio!B1675,LerXml!BA:BA))</f>
        <v/>
      </c>
      <c r="G1675" s="67" t="str">
        <f aca="false">IF($B1675="", "",SUMIF(LerXml!B:B,Relatorio!B1675,LerXml!BB:BB))</f>
        <v/>
      </c>
      <c r="H1675" s="67" t="str">
        <f aca="false">IF($B1675="", "",SUMIF(LerXml!B:B,Relatorio!B1675,LerXml!BE:BE))</f>
        <v/>
      </c>
      <c r="I1675" s="68" t="str">
        <f aca="false">IF(AND($F1675="",$G1675="",$H1675=""), "", IF(SUM(F1675:H1675)-D1675 &lt; 0,0,SUM(F1675:H1675)-D1675))</f>
        <v/>
      </c>
    </row>
    <row r="1676" customFormat="false" ht="13.8" hidden="false" customHeight="true" outlineLevel="0" collapsed="false">
      <c r="A1676" s="71"/>
      <c r="B1676" s="72"/>
      <c r="C1676" s="71"/>
      <c r="D1676" s="67" t="str">
        <f aca="false">IF($B1676="", "",SUMIF(LerXml!B:B,Relatorio!B1676,LerXml!W:W))</f>
        <v/>
      </c>
      <c r="E1676" s="67" t="str">
        <f aca="false">IF($B1676="", "",SUMIF(LerXml!B:B,Relatorio!B1676,LerXml!AX:AX))</f>
        <v/>
      </c>
      <c r="F1676" s="68" t="str">
        <f aca="false">IF($B1676="", "",SUMIF(LerXml!B:B,Relatorio!B1676,LerXml!BA:BA))</f>
        <v/>
      </c>
      <c r="G1676" s="67" t="str">
        <f aca="false">IF($B1676="", "",SUMIF(LerXml!B:B,Relatorio!B1676,LerXml!BB:BB))</f>
        <v/>
      </c>
      <c r="H1676" s="67" t="str">
        <f aca="false">IF($B1676="", "",SUMIF(LerXml!B:B,Relatorio!B1676,LerXml!BE:BE))</f>
        <v/>
      </c>
      <c r="I1676" s="68" t="str">
        <f aca="false">IF(AND($F1676="",$G1676="",$H1676=""), "", IF(SUM(F1676:H1676)-D1676 &lt; 0,0,SUM(F1676:H1676)-D1676))</f>
        <v/>
      </c>
    </row>
    <row r="1677" customFormat="false" ht="13.8" hidden="false" customHeight="true" outlineLevel="0" collapsed="false">
      <c r="A1677" s="71"/>
      <c r="B1677" s="72"/>
      <c r="C1677" s="71"/>
      <c r="D1677" s="67" t="str">
        <f aca="false">IF($B1677="", "",SUMIF(LerXml!B:B,Relatorio!B1677,LerXml!W:W))</f>
        <v/>
      </c>
      <c r="E1677" s="67" t="str">
        <f aca="false">IF($B1677="", "",SUMIF(LerXml!B:B,Relatorio!B1677,LerXml!AX:AX))</f>
        <v/>
      </c>
      <c r="F1677" s="68" t="str">
        <f aca="false">IF($B1677="", "",SUMIF(LerXml!B:B,Relatorio!B1677,LerXml!BA:BA))</f>
        <v/>
      </c>
      <c r="G1677" s="67" t="str">
        <f aca="false">IF($B1677="", "",SUMIF(LerXml!B:B,Relatorio!B1677,LerXml!BB:BB))</f>
        <v/>
      </c>
      <c r="H1677" s="67" t="str">
        <f aca="false">IF($B1677="", "",SUMIF(LerXml!B:B,Relatorio!B1677,LerXml!BE:BE))</f>
        <v/>
      </c>
      <c r="I1677" s="68" t="str">
        <f aca="false">IF(AND($F1677="",$G1677="",$H1677=""), "", IF(SUM(F1677:H1677)-D1677 &lt; 0,0,SUM(F1677:H1677)-D1677))</f>
        <v/>
      </c>
    </row>
    <row r="1678" customFormat="false" ht="13.8" hidden="false" customHeight="true" outlineLevel="0" collapsed="false">
      <c r="A1678" s="71"/>
      <c r="B1678" s="72"/>
      <c r="C1678" s="71"/>
      <c r="D1678" s="67" t="str">
        <f aca="false">IF($B1678="", "",SUMIF(LerXml!B:B,Relatorio!B1678,LerXml!W:W))</f>
        <v/>
      </c>
      <c r="E1678" s="67" t="str">
        <f aca="false">IF($B1678="", "",SUMIF(LerXml!B:B,Relatorio!B1678,LerXml!AX:AX))</f>
        <v/>
      </c>
      <c r="F1678" s="68" t="str">
        <f aca="false">IF($B1678="", "",SUMIF(LerXml!B:B,Relatorio!B1678,LerXml!BA:BA))</f>
        <v/>
      </c>
      <c r="G1678" s="67" t="str">
        <f aca="false">IF($B1678="", "",SUMIF(LerXml!B:B,Relatorio!B1678,LerXml!BB:BB))</f>
        <v/>
      </c>
      <c r="H1678" s="67" t="str">
        <f aca="false">IF($B1678="", "",SUMIF(LerXml!B:B,Relatorio!B1678,LerXml!BE:BE))</f>
        <v/>
      </c>
      <c r="I1678" s="68" t="str">
        <f aca="false">IF(AND($F1678="",$G1678="",$H1678=""), "", IF(SUM(F1678:H1678)-D1678 &lt; 0,0,SUM(F1678:H1678)-D1678))</f>
        <v/>
      </c>
    </row>
    <row r="1679" customFormat="false" ht="13.8" hidden="false" customHeight="true" outlineLevel="0" collapsed="false">
      <c r="A1679" s="71"/>
      <c r="B1679" s="72"/>
      <c r="C1679" s="71"/>
      <c r="D1679" s="67" t="str">
        <f aca="false">IF($B1679="", "",SUMIF(LerXml!B:B,Relatorio!B1679,LerXml!W:W))</f>
        <v/>
      </c>
      <c r="E1679" s="67" t="str">
        <f aca="false">IF($B1679="", "",SUMIF(LerXml!B:B,Relatorio!B1679,LerXml!AX:AX))</f>
        <v/>
      </c>
      <c r="F1679" s="68" t="str">
        <f aca="false">IF($B1679="", "",SUMIF(LerXml!B:B,Relatorio!B1679,LerXml!BA:BA))</f>
        <v/>
      </c>
      <c r="G1679" s="67" t="str">
        <f aca="false">IF($B1679="", "",SUMIF(LerXml!B:B,Relatorio!B1679,LerXml!BB:BB))</f>
        <v/>
      </c>
      <c r="H1679" s="67" t="str">
        <f aca="false">IF($B1679="", "",SUMIF(LerXml!B:B,Relatorio!B1679,LerXml!BE:BE))</f>
        <v/>
      </c>
      <c r="I1679" s="68" t="str">
        <f aca="false">IF(AND($F1679="",$G1679="",$H1679=""), "", IF(SUM(F1679:H1679)-D1679 &lt; 0,0,SUM(F1679:H1679)-D1679))</f>
        <v/>
      </c>
    </row>
    <row r="1680" customFormat="false" ht="13.8" hidden="false" customHeight="true" outlineLevel="0" collapsed="false">
      <c r="A1680" s="71"/>
      <c r="B1680" s="72"/>
      <c r="C1680" s="71"/>
      <c r="D1680" s="67" t="str">
        <f aca="false">IF($B1680="", "",SUMIF(LerXml!B:B,Relatorio!B1680,LerXml!W:W))</f>
        <v/>
      </c>
      <c r="E1680" s="67" t="str">
        <f aca="false">IF($B1680="", "",SUMIF(LerXml!B:B,Relatorio!B1680,LerXml!AX:AX))</f>
        <v/>
      </c>
      <c r="F1680" s="68" t="str">
        <f aca="false">IF($B1680="", "",SUMIF(LerXml!B:B,Relatorio!B1680,LerXml!BA:BA))</f>
        <v/>
      </c>
      <c r="G1680" s="67" t="str">
        <f aca="false">IF($B1680="", "",SUMIF(LerXml!B:B,Relatorio!B1680,LerXml!BB:BB))</f>
        <v/>
      </c>
      <c r="H1680" s="67" t="str">
        <f aca="false">IF($B1680="", "",SUMIF(LerXml!B:B,Relatorio!B1680,LerXml!BE:BE))</f>
        <v/>
      </c>
      <c r="I1680" s="68" t="str">
        <f aca="false">IF(AND($F1680="",$G1680="",$H1680=""), "", IF(SUM(F1680:H1680)-D1680 &lt; 0,0,SUM(F1680:H1680)-D1680))</f>
        <v/>
      </c>
    </row>
    <row r="1681" customFormat="false" ht="13.8" hidden="false" customHeight="true" outlineLevel="0" collapsed="false">
      <c r="A1681" s="71"/>
      <c r="B1681" s="72"/>
      <c r="C1681" s="71"/>
      <c r="D1681" s="67" t="str">
        <f aca="false">IF($B1681="", "",SUMIF(LerXml!B:B,Relatorio!B1681,LerXml!W:W))</f>
        <v/>
      </c>
      <c r="E1681" s="67" t="str">
        <f aca="false">IF($B1681="", "",SUMIF(LerXml!B:B,Relatorio!B1681,LerXml!AX:AX))</f>
        <v/>
      </c>
      <c r="F1681" s="68" t="str">
        <f aca="false">IF($B1681="", "",SUMIF(LerXml!B:B,Relatorio!B1681,LerXml!BA:BA))</f>
        <v/>
      </c>
      <c r="G1681" s="67" t="str">
        <f aca="false">IF($B1681="", "",SUMIF(LerXml!B:B,Relatorio!B1681,LerXml!BB:BB))</f>
        <v/>
      </c>
      <c r="H1681" s="67" t="str">
        <f aca="false">IF($B1681="", "",SUMIF(LerXml!B:B,Relatorio!B1681,LerXml!BE:BE))</f>
        <v/>
      </c>
      <c r="I1681" s="68" t="str">
        <f aca="false">IF(AND($F1681="",$G1681="",$H1681=""), "", IF(SUM(F1681:H1681)-D1681 &lt; 0,0,SUM(F1681:H1681)-D1681))</f>
        <v/>
      </c>
    </row>
    <row r="1682" customFormat="false" ht="13.8" hidden="false" customHeight="true" outlineLevel="0" collapsed="false">
      <c r="A1682" s="71"/>
      <c r="B1682" s="72"/>
      <c r="C1682" s="71"/>
      <c r="D1682" s="67" t="str">
        <f aca="false">IF($B1682="", "",SUMIF(LerXml!B:B,Relatorio!B1682,LerXml!W:W))</f>
        <v/>
      </c>
      <c r="E1682" s="67" t="str">
        <f aca="false">IF($B1682="", "",SUMIF(LerXml!B:B,Relatorio!B1682,LerXml!AX:AX))</f>
        <v/>
      </c>
      <c r="F1682" s="68" t="str">
        <f aca="false">IF($B1682="", "",SUMIF(LerXml!B:B,Relatorio!B1682,LerXml!BA:BA))</f>
        <v/>
      </c>
      <c r="G1682" s="67" t="str">
        <f aca="false">IF($B1682="", "",SUMIF(LerXml!B:B,Relatorio!B1682,LerXml!BB:BB))</f>
        <v/>
      </c>
      <c r="H1682" s="67" t="str">
        <f aca="false">IF($B1682="", "",SUMIF(LerXml!B:B,Relatorio!B1682,LerXml!BE:BE))</f>
        <v/>
      </c>
      <c r="I1682" s="68" t="str">
        <f aca="false">IF(AND($F1682="",$G1682="",$H1682=""), "", IF(SUM(F1682:H1682)-D1682 &lt; 0,0,SUM(F1682:H1682)-D1682))</f>
        <v/>
      </c>
    </row>
    <row r="1683" customFormat="false" ht="13.8" hidden="false" customHeight="true" outlineLevel="0" collapsed="false">
      <c r="A1683" s="71"/>
      <c r="B1683" s="72"/>
      <c r="C1683" s="71"/>
      <c r="D1683" s="67" t="str">
        <f aca="false">IF($B1683="", "",SUMIF(LerXml!B:B,Relatorio!B1683,LerXml!W:W))</f>
        <v/>
      </c>
      <c r="E1683" s="67" t="str">
        <f aca="false">IF($B1683="", "",SUMIF(LerXml!B:B,Relatorio!B1683,LerXml!AX:AX))</f>
        <v/>
      </c>
      <c r="F1683" s="68" t="str">
        <f aca="false">IF($B1683="", "",SUMIF(LerXml!B:B,Relatorio!B1683,LerXml!BA:BA))</f>
        <v/>
      </c>
      <c r="G1683" s="67" t="str">
        <f aca="false">IF($B1683="", "",SUMIF(LerXml!B:B,Relatorio!B1683,LerXml!BB:BB))</f>
        <v/>
      </c>
      <c r="H1683" s="67" t="str">
        <f aca="false">IF($B1683="", "",SUMIF(LerXml!B:B,Relatorio!B1683,LerXml!BE:BE))</f>
        <v/>
      </c>
      <c r="I1683" s="68" t="str">
        <f aca="false">IF(AND($F1683="",$G1683="",$H1683=""), "", IF(SUM(F1683:H1683)-D1683 &lt; 0,0,SUM(F1683:H1683)-D1683))</f>
        <v/>
      </c>
    </row>
    <row r="1684" customFormat="false" ht="13.8" hidden="false" customHeight="true" outlineLevel="0" collapsed="false">
      <c r="A1684" s="71"/>
      <c r="B1684" s="72"/>
      <c r="C1684" s="71"/>
      <c r="D1684" s="67" t="str">
        <f aca="false">IF($B1684="", "",SUMIF(LerXml!B:B,Relatorio!B1684,LerXml!W:W))</f>
        <v/>
      </c>
      <c r="E1684" s="67" t="str">
        <f aca="false">IF($B1684="", "",SUMIF(LerXml!B:B,Relatorio!B1684,LerXml!AX:AX))</f>
        <v/>
      </c>
      <c r="F1684" s="68" t="str">
        <f aca="false">IF($B1684="", "",SUMIF(LerXml!B:B,Relatorio!B1684,LerXml!BA:BA))</f>
        <v/>
      </c>
      <c r="G1684" s="67" t="str">
        <f aca="false">IF($B1684="", "",SUMIF(LerXml!B:B,Relatorio!B1684,LerXml!BB:BB))</f>
        <v/>
      </c>
      <c r="H1684" s="67" t="str">
        <f aca="false">IF($B1684="", "",SUMIF(LerXml!B:B,Relatorio!B1684,LerXml!BE:BE))</f>
        <v/>
      </c>
      <c r="I1684" s="68" t="str">
        <f aca="false">IF(AND($F1684="",$G1684="",$H1684=""), "", IF(SUM(F1684:H1684)-D1684 &lt; 0,0,SUM(F1684:H1684)-D1684))</f>
        <v/>
      </c>
    </row>
    <row r="1685" customFormat="false" ht="13.8" hidden="false" customHeight="true" outlineLevel="0" collapsed="false">
      <c r="A1685" s="71"/>
      <c r="B1685" s="72"/>
      <c r="C1685" s="71"/>
      <c r="D1685" s="67" t="str">
        <f aca="false">IF($B1685="", "",SUMIF(LerXml!B:B,Relatorio!B1685,LerXml!W:W))</f>
        <v/>
      </c>
      <c r="E1685" s="67" t="str">
        <f aca="false">IF($B1685="", "",SUMIF(LerXml!B:B,Relatorio!B1685,LerXml!AX:AX))</f>
        <v/>
      </c>
      <c r="F1685" s="68" t="str">
        <f aca="false">IF($B1685="", "",SUMIF(LerXml!B:B,Relatorio!B1685,LerXml!BA:BA))</f>
        <v/>
      </c>
      <c r="G1685" s="67" t="str">
        <f aca="false">IF($B1685="", "",SUMIF(LerXml!B:B,Relatorio!B1685,LerXml!BB:BB))</f>
        <v/>
      </c>
      <c r="H1685" s="67" t="str">
        <f aca="false">IF($B1685="", "",SUMIF(LerXml!B:B,Relatorio!B1685,LerXml!BE:BE))</f>
        <v/>
      </c>
      <c r="I1685" s="68" t="str">
        <f aca="false">IF(AND($F1685="",$G1685="",$H1685=""), "", IF(SUM(F1685:H1685)-D1685 &lt; 0,0,SUM(F1685:H1685)-D1685))</f>
        <v/>
      </c>
    </row>
    <row r="1686" customFormat="false" ht="13.8" hidden="false" customHeight="true" outlineLevel="0" collapsed="false">
      <c r="A1686" s="71"/>
      <c r="B1686" s="72"/>
      <c r="C1686" s="71"/>
      <c r="D1686" s="67" t="str">
        <f aca="false">IF($B1686="", "",SUMIF(LerXml!B:B,Relatorio!B1686,LerXml!W:W))</f>
        <v/>
      </c>
      <c r="E1686" s="67" t="str">
        <f aca="false">IF($B1686="", "",SUMIF(LerXml!B:B,Relatorio!B1686,LerXml!AX:AX))</f>
        <v/>
      </c>
      <c r="F1686" s="68" t="str">
        <f aca="false">IF($B1686="", "",SUMIF(LerXml!B:B,Relatorio!B1686,LerXml!BA:BA))</f>
        <v/>
      </c>
      <c r="G1686" s="67" t="str">
        <f aca="false">IF($B1686="", "",SUMIF(LerXml!B:B,Relatorio!B1686,LerXml!BB:BB))</f>
        <v/>
      </c>
      <c r="H1686" s="67" t="str">
        <f aca="false">IF($B1686="", "",SUMIF(LerXml!B:B,Relatorio!B1686,LerXml!BE:BE))</f>
        <v/>
      </c>
      <c r="I1686" s="68" t="str">
        <f aca="false">IF(AND($F1686="",$G1686="",$H1686=""), "", IF(SUM(F1686:H1686)-D1686 &lt; 0,0,SUM(F1686:H1686)-D1686))</f>
        <v/>
      </c>
    </row>
    <row r="1687" customFormat="false" ht="13.8" hidden="false" customHeight="true" outlineLevel="0" collapsed="false">
      <c r="A1687" s="71"/>
      <c r="B1687" s="72"/>
      <c r="C1687" s="71"/>
      <c r="D1687" s="67" t="str">
        <f aca="false">IF($B1687="", "",SUMIF(LerXml!B:B,Relatorio!B1687,LerXml!W:W))</f>
        <v/>
      </c>
      <c r="E1687" s="67" t="str">
        <f aca="false">IF($B1687="", "",SUMIF(LerXml!B:B,Relatorio!B1687,LerXml!AX:AX))</f>
        <v/>
      </c>
      <c r="F1687" s="68" t="str">
        <f aca="false">IF($B1687="", "",SUMIF(LerXml!B:B,Relatorio!B1687,LerXml!BA:BA))</f>
        <v/>
      </c>
      <c r="G1687" s="67" t="str">
        <f aca="false">IF($B1687="", "",SUMIF(LerXml!B:B,Relatorio!B1687,LerXml!BB:BB))</f>
        <v/>
      </c>
      <c r="H1687" s="67" t="str">
        <f aca="false">IF($B1687="", "",SUMIF(LerXml!B:B,Relatorio!B1687,LerXml!BE:BE))</f>
        <v/>
      </c>
      <c r="I1687" s="68" t="str">
        <f aca="false">IF(AND($F1687="",$G1687="",$H1687=""), "", IF(SUM(F1687:H1687)-D1687 &lt; 0,0,SUM(F1687:H1687)-D1687))</f>
        <v/>
      </c>
    </row>
    <row r="1688" customFormat="false" ht="13.8" hidden="false" customHeight="true" outlineLevel="0" collapsed="false">
      <c r="A1688" s="71"/>
      <c r="B1688" s="72"/>
      <c r="C1688" s="71"/>
      <c r="D1688" s="67" t="str">
        <f aca="false">IF($B1688="", "",SUMIF(LerXml!B:B,Relatorio!B1688,LerXml!W:W))</f>
        <v/>
      </c>
      <c r="E1688" s="67" t="str">
        <f aca="false">IF($B1688="", "",SUMIF(LerXml!B:B,Relatorio!B1688,LerXml!AX:AX))</f>
        <v/>
      </c>
      <c r="F1688" s="68" t="str">
        <f aca="false">IF($B1688="", "",SUMIF(LerXml!B:B,Relatorio!B1688,LerXml!BA:BA))</f>
        <v/>
      </c>
      <c r="G1688" s="67" t="str">
        <f aca="false">IF($B1688="", "",SUMIF(LerXml!B:B,Relatorio!B1688,LerXml!BB:BB))</f>
        <v/>
      </c>
      <c r="H1688" s="67" t="str">
        <f aca="false">IF($B1688="", "",SUMIF(LerXml!B:B,Relatorio!B1688,LerXml!BE:BE))</f>
        <v/>
      </c>
      <c r="I1688" s="68" t="str">
        <f aca="false">IF(AND($F1688="",$G1688="",$H1688=""), "", IF(SUM(F1688:H1688)-D1688 &lt; 0,0,SUM(F1688:H1688)-D1688))</f>
        <v/>
      </c>
    </row>
    <row r="1689" customFormat="false" ht="13.8" hidden="false" customHeight="true" outlineLevel="0" collapsed="false">
      <c r="A1689" s="71"/>
      <c r="B1689" s="72"/>
      <c r="C1689" s="71"/>
      <c r="D1689" s="67" t="str">
        <f aca="false">IF($B1689="", "",SUMIF(LerXml!B:B,Relatorio!B1689,LerXml!W:W))</f>
        <v/>
      </c>
      <c r="E1689" s="67" t="str">
        <f aca="false">IF($B1689="", "",SUMIF(LerXml!B:B,Relatorio!B1689,LerXml!AX:AX))</f>
        <v/>
      </c>
      <c r="F1689" s="68" t="str">
        <f aca="false">IF($B1689="", "",SUMIF(LerXml!B:B,Relatorio!B1689,LerXml!BA:BA))</f>
        <v/>
      </c>
      <c r="G1689" s="67" t="str">
        <f aca="false">IF($B1689="", "",SUMIF(LerXml!B:B,Relatorio!B1689,LerXml!BB:BB))</f>
        <v/>
      </c>
      <c r="H1689" s="67" t="str">
        <f aca="false">IF($B1689="", "",SUMIF(LerXml!B:B,Relatorio!B1689,LerXml!BE:BE))</f>
        <v/>
      </c>
      <c r="I1689" s="68" t="str">
        <f aca="false">IF(AND($F1689="",$G1689="",$H1689=""), "", IF(SUM(F1689:H1689)-D1689 &lt; 0,0,SUM(F1689:H1689)-D1689))</f>
        <v/>
      </c>
    </row>
    <row r="1690" customFormat="false" ht="13.8" hidden="false" customHeight="true" outlineLevel="0" collapsed="false">
      <c r="A1690" s="71"/>
      <c r="B1690" s="72"/>
      <c r="C1690" s="71"/>
      <c r="D1690" s="67" t="str">
        <f aca="false">IF($B1690="", "",SUMIF(LerXml!B:B,Relatorio!B1690,LerXml!W:W))</f>
        <v/>
      </c>
      <c r="E1690" s="67" t="str">
        <f aca="false">IF($B1690="", "",SUMIF(LerXml!B:B,Relatorio!B1690,LerXml!AX:AX))</f>
        <v/>
      </c>
      <c r="F1690" s="68" t="str">
        <f aca="false">IF($B1690="", "",SUMIF(LerXml!B:B,Relatorio!B1690,LerXml!BA:BA))</f>
        <v/>
      </c>
      <c r="G1690" s="67" t="str">
        <f aca="false">IF($B1690="", "",SUMIF(LerXml!B:B,Relatorio!B1690,LerXml!BB:BB))</f>
        <v/>
      </c>
      <c r="H1690" s="67" t="str">
        <f aca="false">IF($B1690="", "",SUMIF(LerXml!B:B,Relatorio!B1690,LerXml!BE:BE))</f>
        <v/>
      </c>
      <c r="I1690" s="68" t="str">
        <f aca="false">IF(AND($F1690="",$G1690="",$H1690=""), "", IF(SUM(F1690:H1690)-D1690 &lt; 0,0,SUM(F1690:H1690)-D1690))</f>
        <v/>
      </c>
    </row>
    <row r="1691" customFormat="false" ht="13.8" hidden="false" customHeight="true" outlineLevel="0" collapsed="false">
      <c r="A1691" s="71"/>
      <c r="B1691" s="72"/>
      <c r="C1691" s="71"/>
      <c r="D1691" s="67" t="str">
        <f aca="false">IF($B1691="", "",SUMIF(LerXml!B:B,Relatorio!B1691,LerXml!W:W))</f>
        <v/>
      </c>
      <c r="E1691" s="67" t="str">
        <f aca="false">IF($B1691="", "",SUMIF(LerXml!B:B,Relatorio!B1691,LerXml!AX:AX))</f>
        <v/>
      </c>
      <c r="F1691" s="68" t="str">
        <f aca="false">IF($B1691="", "",SUMIF(LerXml!B:B,Relatorio!B1691,LerXml!BA:BA))</f>
        <v/>
      </c>
      <c r="G1691" s="67" t="str">
        <f aca="false">IF($B1691="", "",SUMIF(LerXml!B:B,Relatorio!B1691,LerXml!BB:BB))</f>
        <v/>
      </c>
      <c r="H1691" s="67" t="str">
        <f aca="false">IF($B1691="", "",SUMIF(LerXml!B:B,Relatorio!B1691,LerXml!BE:BE))</f>
        <v/>
      </c>
      <c r="I1691" s="68" t="str">
        <f aca="false">IF(AND($F1691="",$G1691="",$H1691=""), "", IF(SUM(F1691:H1691)-D1691 &lt; 0,0,SUM(F1691:H1691)-D1691))</f>
        <v/>
      </c>
    </row>
    <row r="1692" customFormat="false" ht="13.8" hidden="false" customHeight="true" outlineLevel="0" collapsed="false">
      <c r="A1692" s="71"/>
      <c r="B1692" s="72"/>
      <c r="C1692" s="71"/>
      <c r="D1692" s="67" t="str">
        <f aca="false">IF($B1692="", "",SUMIF(LerXml!B:B,Relatorio!B1692,LerXml!W:W))</f>
        <v/>
      </c>
      <c r="E1692" s="67" t="str">
        <f aca="false">IF($B1692="", "",SUMIF(LerXml!B:B,Relatorio!B1692,LerXml!AX:AX))</f>
        <v/>
      </c>
      <c r="F1692" s="68" t="str">
        <f aca="false">IF($B1692="", "",SUMIF(LerXml!B:B,Relatorio!B1692,LerXml!BA:BA))</f>
        <v/>
      </c>
      <c r="G1692" s="67" t="str">
        <f aca="false">IF($B1692="", "",SUMIF(LerXml!B:B,Relatorio!B1692,LerXml!BB:BB))</f>
        <v/>
      </c>
      <c r="H1692" s="67" t="str">
        <f aca="false">IF($B1692="", "",SUMIF(LerXml!B:B,Relatorio!B1692,LerXml!BE:BE))</f>
        <v/>
      </c>
      <c r="I1692" s="68" t="str">
        <f aca="false">IF(AND($F1692="",$G1692="",$H1692=""), "", IF(SUM(F1692:H1692)-D1692 &lt; 0,0,SUM(F1692:H1692)-D1692))</f>
        <v/>
      </c>
    </row>
    <row r="1693" customFormat="false" ht="13.8" hidden="false" customHeight="true" outlineLevel="0" collapsed="false">
      <c r="A1693" s="71"/>
      <c r="B1693" s="72"/>
      <c r="C1693" s="71"/>
      <c r="D1693" s="67" t="str">
        <f aca="false">IF($B1693="", "",SUMIF(LerXml!B:B,Relatorio!B1693,LerXml!W:W))</f>
        <v/>
      </c>
      <c r="E1693" s="67" t="str">
        <f aca="false">IF($B1693="", "",SUMIF(LerXml!B:B,Relatorio!B1693,LerXml!AX:AX))</f>
        <v/>
      </c>
      <c r="F1693" s="68" t="str">
        <f aca="false">IF($B1693="", "",SUMIF(LerXml!B:B,Relatorio!B1693,LerXml!BA:BA))</f>
        <v/>
      </c>
      <c r="G1693" s="67" t="str">
        <f aca="false">IF($B1693="", "",SUMIF(LerXml!B:B,Relatorio!B1693,LerXml!BB:BB))</f>
        <v/>
      </c>
      <c r="H1693" s="67" t="str">
        <f aca="false">IF($B1693="", "",SUMIF(LerXml!B:B,Relatorio!B1693,LerXml!BE:BE))</f>
        <v/>
      </c>
      <c r="I1693" s="68" t="str">
        <f aca="false">IF(AND($F1693="",$G1693="",$H1693=""), "", IF(SUM(F1693:H1693)-D1693 &lt; 0,0,SUM(F1693:H1693)-D1693))</f>
        <v/>
      </c>
    </row>
    <row r="1694" customFormat="false" ht="13.8" hidden="false" customHeight="true" outlineLevel="0" collapsed="false">
      <c r="A1694" s="71"/>
      <c r="B1694" s="72"/>
      <c r="C1694" s="71"/>
      <c r="D1694" s="67" t="str">
        <f aca="false">IF($B1694="", "",SUMIF(LerXml!B:B,Relatorio!B1694,LerXml!W:W))</f>
        <v/>
      </c>
      <c r="E1694" s="67" t="str">
        <f aca="false">IF($B1694="", "",SUMIF(LerXml!B:B,Relatorio!B1694,LerXml!AX:AX))</f>
        <v/>
      </c>
      <c r="F1694" s="68" t="str">
        <f aca="false">IF($B1694="", "",SUMIF(LerXml!B:B,Relatorio!B1694,LerXml!BA:BA))</f>
        <v/>
      </c>
      <c r="G1694" s="67" t="str">
        <f aca="false">IF($B1694="", "",SUMIF(LerXml!B:B,Relatorio!B1694,LerXml!BB:BB))</f>
        <v/>
      </c>
      <c r="H1694" s="67" t="str">
        <f aca="false">IF($B1694="", "",SUMIF(LerXml!B:B,Relatorio!B1694,LerXml!BE:BE))</f>
        <v/>
      </c>
      <c r="I1694" s="68" t="str">
        <f aca="false">IF(AND($F1694="",$G1694="",$H1694=""), "", IF(SUM(F1694:H1694)-D1694 &lt; 0,0,SUM(F1694:H1694)-D1694))</f>
        <v/>
      </c>
    </row>
    <row r="1695" customFormat="false" ht="13.8" hidden="false" customHeight="true" outlineLevel="0" collapsed="false">
      <c r="A1695" s="71"/>
      <c r="B1695" s="72"/>
      <c r="C1695" s="71"/>
      <c r="D1695" s="67" t="str">
        <f aca="false">IF($B1695="", "",SUMIF(LerXml!B:B,Relatorio!B1695,LerXml!W:W))</f>
        <v/>
      </c>
      <c r="E1695" s="67" t="str">
        <f aca="false">IF($B1695="", "",SUMIF(LerXml!B:B,Relatorio!B1695,LerXml!AX:AX))</f>
        <v/>
      </c>
      <c r="F1695" s="68" t="str">
        <f aca="false">IF($B1695="", "",SUMIF(LerXml!B:B,Relatorio!B1695,LerXml!BA:BA))</f>
        <v/>
      </c>
      <c r="G1695" s="67" t="str">
        <f aca="false">IF($B1695="", "",SUMIF(LerXml!B:B,Relatorio!B1695,LerXml!BB:BB))</f>
        <v/>
      </c>
      <c r="H1695" s="67" t="str">
        <f aca="false">IF($B1695="", "",SUMIF(LerXml!B:B,Relatorio!B1695,LerXml!BE:BE))</f>
        <v/>
      </c>
      <c r="I1695" s="68" t="str">
        <f aca="false">IF(AND($F1695="",$G1695="",$H1695=""), "", IF(SUM(F1695:H1695)-D1695 &lt; 0,0,SUM(F1695:H1695)-D1695))</f>
        <v/>
      </c>
    </row>
    <row r="1696" customFormat="false" ht="13.8" hidden="false" customHeight="true" outlineLevel="0" collapsed="false">
      <c r="A1696" s="71"/>
      <c r="B1696" s="72"/>
      <c r="C1696" s="71"/>
      <c r="D1696" s="67" t="str">
        <f aca="false">IF($B1696="", "",SUMIF(LerXml!B:B,Relatorio!B1696,LerXml!W:W))</f>
        <v/>
      </c>
      <c r="E1696" s="67" t="str">
        <f aca="false">IF($B1696="", "",SUMIF(LerXml!B:B,Relatorio!B1696,LerXml!AX:AX))</f>
        <v/>
      </c>
      <c r="F1696" s="68" t="str">
        <f aca="false">IF($B1696="", "",SUMIF(LerXml!B:B,Relatorio!B1696,LerXml!BA:BA))</f>
        <v/>
      </c>
      <c r="G1696" s="67" t="str">
        <f aca="false">IF($B1696="", "",SUMIF(LerXml!B:B,Relatorio!B1696,LerXml!BB:BB))</f>
        <v/>
      </c>
      <c r="H1696" s="67" t="str">
        <f aca="false">IF($B1696="", "",SUMIF(LerXml!B:B,Relatorio!B1696,LerXml!BE:BE))</f>
        <v/>
      </c>
      <c r="I1696" s="68" t="str">
        <f aca="false">IF(AND($F1696="",$G1696="",$H1696=""), "", IF(SUM(F1696:H1696)-D1696 &lt; 0,0,SUM(F1696:H1696)-D1696))</f>
        <v/>
      </c>
    </row>
    <row r="1697" customFormat="false" ht="13.8" hidden="false" customHeight="true" outlineLevel="0" collapsed="false">
      <c r="A1697" s="71"/>
      <c r="B1697" s="72"/>
      <c r="C1697" s="71"/>
      <c r="D1697" s="67" t="str">
        <f aca="false">IF($B1697="", "",SUMIF(LerXml!B:B,Relatorio!B1697,LerXml!W:W))</f>
        <v/>
      </c>
      <c r="E1697" s="67" t="str">
        <f aca="false">IF($B1697="", "",SUMIF(LerXml!B:B,Relatorio!B1697,LerXml!AX:AX))</f>
        <v/>
      </c>
      <c r="F1697" s="68" t="str">
        <f aca="false">IF($B1697="", "",SUMIF(LerXml!B:B,Relatorio!B1697,LerXml!BA:BA))</f>
        <v/>
      </c>
      <c r="G1697" s="67" t="str">
        <f aca="false">IF($B1697="", "",SUMIF(LerXml!B:B,Relatorio!B1697,LerXml!BB:BB))</f>
        <v/>
      </c>
      <c r="H1697" s="67" t="str">
        <f aca="false">IF($B1697="", "",SUMIF(LerXml!B:B,Relatorio!B1697,LerXml!BE:BE))</f>
        <v/>
      </c>
      <c r="I1697" s="68" t="str">
        <f aca="false">IF(AND($F1697="",$G1697="",$H1697=""), "", IF(SUM(F1697:H1697)-D1697 &lt; 0,0,SUM(F1697:H1697)-D1697))</f>
        <v/>
      </c>
    </row>
    <row r="1698" customFormat="false" ht="13.8" hidden="false" customHeight="true" outlineLevel="0" collapsed="false">
      <c r="A1698" s="71"/>
      <c r="B1698" s="72"/>
      <c r="C1698" s="71"/>
      <c r="D1698" s="67" t="str">
        <f aca="false">IF($B1698="", "",SUMIF(LerXml!B:B,Relatorio!B1698,LerXml!W:W))</f>
        <v/>
      </c>
      <c r="E1698" s="67" t="str">
        <f aca="false">IF($B1698="", "",SUMIF(LerXml!B:B,Relatorio!B1698,LerXml!AX:AX))</f>
        <v/>
      </c>
      <c r="F1698" s="68" t="str">
        <f aca="false">IF($B1698="", "",SUMIF(LerXml!B:B,Relatorio!B1698,LerXml!BA:BA))</f>
        <v/>
      </c>
      <c r="G1698" s="67" t="str">
        <f aca="false">IF($B1698="", "",SUMIF(LerXml!B:B,Relatorio!B1698,LerXml!BB:BB))</f>
        <v/>
      </c>
      <c r="H1698" s="67" t="str">
        <f aca="false">IF($B1698="", "",SUMIF(LerXml!B:B,Relatorio!B1698,LerXml!BE:BE))</f>
        <v/>
      </c>
      <c r="I1698" s="68" t="str">
        <f aca="false">IF(AND($F1698="",$G1698="",$H1698=""), "", IF(SUM(F1698:H1698)-D1698 &lt; 0,0,SUM(F1698:H1698)-D1698))</f>
        <v/>
      </c>
    </row>
    <row r="1699" customFormat="false" ht="13.8" hidden="false" customHeight="true" outlineLevel="0" collapsed="false">
      <c r="A1699" s="71"/>
      <c r="B1699" s="72"/>
      <c r="C1699" s="71"/>
      <c r="D1699" s="67" t="str">
        <f aca="false">IF($B1699="", "",SUMIF(LerXml!B:B,Relatorio!B1699,LerXml!W:W))</f>
        <v/>
      </c>
      <c r="E1699" s="67" t="str">
        <f aca="false">IF($B1699="", "",SUMIF(LerXml!B:B,Relatorio!B1699,LerXml!AX:AX))</f>
        <v/>
      </c>
      <c r="F1699" s="68" t="str">
        <f aca="false">IF($B1699="", "",SUMIF(LerXml!B:B,Relatorio!B1699,LerXml!BA:BA))</f>
        <v/>
      </c>
      <c r="G1699" s="67" t="str">
        <f aca="false">IF($B1699="", "",SUMIF(LerXml!B:B,Relatorio!B1699,LerXml!BB:BB))</f>
        <v/>
      </c>
      <c r="H1699" s="67" t="str">
        <f aca="false">IF($B1699="", "",SUMIF(LerXml!B:B,Relatorio!B1699,LerXml!BE:BE))</f>
        <v/>
      </c>
      <c r="I1699" s="68" t="str">
        <f aca="false">IF(AND($F1699="",$G1699="",$H1699=""), "", IF(SUM(F1699:H1699)-D1699 &lt; 0,0,SUM(F1699:H1699)-D1699))</f>
        <v/>
      </c>
    </row>
    <row r="1700" customFormat="false" ht="13.8" hidden="false" customHeight="true" outlineLevel="0" collapsed="false">
      <c r="A1700" s="71"/>
      <c r="B1700" s="72"/>
      <c r="C1700" s="71"/>
      <c r="D1700" s="67" t="str">
        <f aca="false">IF($B1700="", "",SUMIF(LerXml!B:B,Relatorio!B1700,LerXml!W:W))</f>
        <v/>
      </c>
      <c r="E1700" s="67" t="str">
        <f aca="false">IF($B1700="", "",SUMIF(LerXml!B:B,Relatorio!B1700,LerXml!AX:AX))</f>
        <v/>
      </c>
      <c r="F1700" s="68" t="str">
        <f aca="false">IF($B1700="", "",SUMIF(LerXml!B:B,Relatorio!B1700,LerXml!BA:BA))</f>
        <v/>
      </c>
      <c r="G1700" s="67" t="str">
        <f aca="false">IF($B1700="", "",SUMIF(LerXml!B:B,Relatorio!B1700,LerXml!BB:BB))</f>
        <v/>
      </c>
      <c r="H1700" s="67" t="str">
        <f aca="false">IF($B1700="", "",SUMIF(LerXml!B:B,Relatorio!B1700,LerXml!BE:BE))</f>
        <v/>
      </c>
      <c r="I1700" s="68" t="str">
        <f aca="false">IF(AND($F1700="",$G1700="",$H1700=""), "", IF(SUM(F1700:H1700)-D1700 &lt; 0,0,SUM(F1700:H1700)-D1700))</f>
        <v/>
      </c>
    </row>
    <row r="1701" customFormat="false" ht="13.8" hidden="false" customHeight="true" outlineLevel="0" collapsed="false">
      <c r="A1701" s="71"/>
      <c r="B1701" s="72"/>
      <c r="C1701" s="71"/>
      <c r="D1701" s="67" t="str">
        <f aca="false">IF($B1701="", "",SUMIF(LerXml!B:B,Relatorio!B1701,LerXml!W:W))</f>
        <v/>
      </c>
      <c r="E1701" s="67" t="str">
        <f aca="false">IF($B1701="", "",SUMIF(LerXml!B:B,Relatorio!B1701,LerXml!AX:AX))</f>
        <v/>
      </c>
      <c r="F1701" s="68" t="str">
        <f aca="false">IF($B1701="", "",SUMIF(LerXml!B:B,Relatorio!B1701,LerXml!BA:BA))</f>
        <v/>
      </c>
      <c r="G1701" s="67" t="str">
        <f aca="false">IF($B1701="", "",SUMIF(LerXml!B:B,Relatorio!B1701,LerXml!BB:BB))</f>
        <v/>
      </c>
      <c r="H1701" s="67" t="str">
        <f aca="false">IF($B1701="", "",SUMIF(LerXml!B:B,Relatorio!B1701,LerXml!BE:BE))</f>
        <v/>
      </c>
      <c r="I1701" s="68" t="str">
        <f aca="false">IF(AND($F1701="",$G1701="",$H1701=""), "", IF(SUM(F1701:H1701)-D1701 &lt; 0,0,SUM(F1701:H1701)-D1701))</f>
        <v/>
      </c>
    </row>
    <row r="1702" customFormat="false" ht="13.8" hidden="false" customHeight="true" outlineLevel="0" collapsed="false">
      <c r="A1702" s="71"/>
      <c r="B1702" s="72"/>
      <c r="C1702" s="71"/>
      <c r="D1702" s="67" t="str">
        <f aca="false">IF($B1702="", "",SUMIF(LerXml!B:B,Relatorio!B1702,LerXml!W:W))</f>
        <v/>
      </c>
      <c r="E1702" s="67" t="str">
        <f aca="false">IF($B1702="", "",SUMIF(LerXml!B:B,Relatorio!B1702,LerXml!AX:AX))</f>
        <v/>
      </c>
      <c r="F1702" s="68" t="str">
        <f aca="false">IF($B1702="", "",SUMIF(LerXml!B:B,Relatorio!B1702,LerXml!BA:BA))</f>
        <v/>
      </c>
      <c r="G1702" s="67" t="str">
        <f aca="false">IF($B1702="", "",SUMIF(LerXml!B:B,Relatorio!B1702,LerXml!BB:BB))</f>
        <v/>
      </c>
      <c r="H1702" s="67" t="str">
        <f aca="false">IF($B1702="", "",SUMIF(LerXml!B:B,Relatorio!B1702,LerXml!BE:BE))</f>
        <v/>
      </c>
      <c r="I1702" s="68" t="str">
        <f aca="false">IF(AND($F1702="",$G1702="",$H1702=""), "", IF(SUM(F1702:H1702)-D1702 &lt; 0,0,SUM(F1702:H1702)-D1702))</f>
        <v/>
      </c>
    </row>
    <row r="1703" customFormat="false" ht="13.8" hidden="false" customHeight="true" outlineLevel="0" collapsed="false">
      <c r="A1703" s="71"/>
      <c r="B1703" s="72"/>
      <c r="C1703" s="71"/>
      <c r="D1703" s="67" t="str">
        <f aca="false">IF($B1703="", "",SUMIF(LerXml!B:B,Relatorio!B1703,LerXml!W:W))</f>
        <v/>
      </c>
      <c r="E1703" s="67" t="str">
        <f aca="false">IF($B1703="", "",SUMIF(LerXml!B:B,Relatorio!B1703,LerXml!AX:AX))</f>
        <v/>
      </c>
      <c r="F1703" s="68" t="str">
        <f aca="false">IF($B1703="", "",SUMIF(LerXml!B:B,Relatorio!B1703,LerXml!BA:BA))</f>
        <v/>
      </c>
      <c r="G1703" s="67" t="str">
        <f aca="false">IF($B1703="", "",SUMIF(LerXml!B:B,Relatorio!B1703,LerXml!BB:BB))</f>
        <v/>
      </c>
      <c r="H1703" s="67" t="str">
        <f aca="false">IF($B1703="", "",SUMIF(LerXml!B:B,Relatorio!B1703,LerXml!BE:BE))</f>
        <v/>
      </c>
      <c r="I1703" s="68" t="str">
        <f aca="false">IF(AND($F1703="",$G1703="",$H1703=""), "", IF(SUM(F1703:H1703)-D1703 &lt; 0,0,SUM(F1703:H1703)-D1703))</f>
        <v/>
      </c>
    </row>
    <row r="1704" customFormat="false" ht="13.8" hidden="false" customHeight="true" outlineLevel="0" collapsed="false">
      <c r="A1704" s="71"/>
      <c r="B1704" s="72"/>
      <c r="C1704" s="71"/>
      <c r="D1704" s="67" t="str">
        <f aca="false">IF($B1704="", "",SUMIF(LerXml!B:B,Relatorio!B1704,LerXml!W:W))</f>
        <v/>
      </c>
      <c r="E1704" s="67" t="str">
        <f aca="false">IF($B1704="", "",SUMIF(LerXml!B:B,Relatorio!B1704,LerXml!AX:AX))</f>
        <v/>
      </c>
      <c r="F1704" s="68" t="str">
        <f aca="false">IF($B1704="", "",SUMIF(LerXml!B:B,Relatorio!B1704,LerXml!BA:BA))</f>
        <v/>
      </c>
      <c r="G1704" s="67" t="str">
        <f aca="false">IF($B1704="", "",SUMIF(LerXml!B:B,Relatorio!B1704,LerXml!BB:BB))</f>
        <v/>
      </c>
      <c r="H1704" s="67" t="str">
        <f aca="false">IF($B1704="", "",SUMIF(LerXml!B:B,Relatorio!B1704,LerXml!BE:BE))</f>
        <v/>
      </c>
      <c r="I1704" s="68" t="str">
        <f aca="false">IF(AND($F1704="",$G1704="",$H1704=""), "", IF(SUM(F1704:H1704)-D1704 &lt; 0,0,SUM(F1704:H1704)-D1704))</f>
        <v/>
      </c>
    </row>
    <row r="1705" customFormat="false" ht="13.8" hidden="false" customHeight="true" outlineLevel="0" collapsed="false">
      <c r="A1705" s="71"/>
      <c r="B1705" s="72"/>
      <c r="C1705" s="71"/>
      <c r="D1705" s="67" t="str">
        <f aca="false">IF($B1705="", "",SUMIF(LerXml!B:B,Relatorio!B1705,LerXml!W:W))</f>
        <v/>
      </c>
      <c r="E1705" s="67" t="str">
        <f aca="false">IF($B1705="", "",SUMIF(LerXml!B:B,Relatorio!B1705,LerXml!AX:AX))</f>
        <v/>
      </c>
      <c r="F1705" s="68" t="str">
        <f aca="false">IF($B1705="", "",SUMIF(LerXml!B:B,Relatorio!B1705,LerXml!BA:BA))</f>
        <v/>
      </c>
      <c r="G1705" s="67" t="str">
        <f aca="false">IF($B1705="", "",SUMIF(LerXml!B:B,Relatorio!B1705,LerXml!BB:BB))</f>
        <v/>
      </c>
      <c r="H1705" s="67" t="str">
        <f aca="false">IF($B1705="", "",SUMIF(LerXml!B:B,Relatorio!B1705,LerXml!BE:BE))</f>
        <v/>
      </c>
      <c r="I1705" s="68" t="str">
        <f aca="false">IF(AND($F1705="",$G1705="",$H1705=""), "", IF(SUM(F1705:H1705)-D1705 &lt; 0,0,SUM(F1705:H1705)-D1705))</f>
        <v/>
      </c>
    </row>
    <row r="1706" customFormat="false" ht="13.8" hidden="false" customHeight="true" outlineLevel="0" collapsed="false">
      <c r="A1706" s="71"/>
      <c r="B1706" s="72"/>
      <c r="C1706" s="71"/>
      <c r="D1706" s="67" t="str">
        <f aca="false">IF($B1706="", "",SUMIF(LerXml!B:B,Relatorio!B1706,LerXml!W:W))</f>
        <v/>
      </c>
      <c r="E1706" s="67" t="str">
        <f aca="false">IF($B1706="", "",SUMIF(LerXml!B:B,Relatorio!B1706,LerXml!AX:AX))</f>
        <v/>
      </c>
      <c r="F1706" s="68" t="str">
        <f aca="false">IF($B1706="", "",SUMIF(LerXml!B:B,Relatorio!B1706,LerXml!BA:BA))</f>
        <v/>
      </c>
      <c r="G1706" s="67" t="str">
        <f aca="false">IF($B1706="", "",SUMIF(LerXml!B:B,Relatorio!B1706,LerXml!BB:BB))</f>
        <v/>
      </c>
      <c r="H1706" s="67" t="str">
        <f aca="false">IF($B1706="", "",SUMIF(LerXml!B:B,Relatorio!B1706,LerXml!BE:BE))</f>
        <v/>
      </c>
      <c r="I1706" s="68" t="str">
        <f aca="false">IF(AND($F1706="",$G1706="",$H1706=""), "", IF(SUM(F1706:H1706)-D1706 &lt; 0,0,SUM(F1706:H1706)-D1706))</f>
        <v/>
      </c>
    </row>
    <row r="1707" customFormat="false" ht="13.8" hidden="false" customHeight="true" outlineLevel="0" collapsed="false">
      <c r="A1707" s="71"/>
      <c r="B1707" s="72"/>
      <c r="C1707" s="71"/>
      <c r="D1707" s="67" t="str">
        <f aca="false">IF($B1707="", "",SUMIF(LerXml!B:B,Relatorio!B1707,LerXml!W:W))</f>
        <v/>
      </c>
      <c r="E1707" s="67" t="str">
        <f aca="false">IF($B1707="", "",SUMIF(LerXml!B:B,Relatorio!B1707,LerXml!AX:AX))</f>
        <v/>
      </c>
      <c r="F1707" s="68" t="str">
        <f aca="false">IF($B1707="", "",SUMIF(LerXml!B:B,Relatorio!B1707,LerXml!BA:BA))</f>
        <v/>
      </c>
      <c r="G1707" s="67" t="str">
        <f aca="false">IF($B1707="", "",SUMIF(LerXml!B:B,Relatorio!B1707,LerXml!BB:BB))</f>
        <v/>
      </c>
      <c r="H1707" s="67" t="str">
        <f aca="false">IF($B1707="", "",SUMIF(LerXml!B:B,Relatorio!B1707,LerXml!BE:BE))</f>
        <v/>
      </c>
      <c r="I1707" s="68" t="str">
        <f aca="false">IF(AND($F1707="",$G1707="",$H1707=""), "", IF(SUM(F1707:H1707)-D1707 &lt; 0,0,SUM(F1707:H1707)-D1707))</f>
        <v/>
      </c>
    </row>
    <row r="1708" customFormat="false" ht="13.8" hidden="false" customHeight="true" outlineLevel="0" collapsed="false">
      <c r="A1708" s="71"/>
      <c r="B1708" s="72"/>
      <c r="C1708" s="71"/>
      <c r="D1708" s="67" t="str">
        <f aca="false">IF($B1708="", "",SUMIF(LerXml!B:B,Relatorio!B1708,LerXml!W:W))</f>
        <v/>
      </c>
      <c r="E1708" s="67" t="str">
        <f aca="false">IF($B1708="", "",SUMIF(LerXml!B:B,Relatorio!B1708,LerXml!AX:AX))</f>
        <v/>
      </c>
      <c r="F1708" s="68" t="str">
        <f aca="false">IF($B1708="", "",SUMIF(LerXml!B:B,Relatorio!B1708,LerXml!BA:BA))</f>
        <v/>
      </c>
      <c r="G1708" s="67" t="str">
        <f aca="false">IF($B1708="", "",SUMIF(LerXml!B:B,Relatorio!B1708,LerXml!BB:BB))</f>
        <v/>
      </c>
      <c r="H1708" s="67" t="str">
        <f aca="false">IF($B1708="", "",SUMIF(LerXml!B:B,Relatorio!B1708,LerXml!BE:BE))</f>
        <v/>
      </c>
      <c r="I1708" s="68" t="str">
        <f aca="false">IF(AND($F1708="",$G1708="",$H1708=""), "", IF(SUM(F1708:H1708)-D1708 &lt; 0,0,SUM(F1708:H1708)-D1708))</f>
        <v/>
      </c>
    </row>
    <row r="1709" customFormat="false" ht="13.8" hidden="false" customHeight="true" outlineLevel="0" collapsed="false">
      <c r="A1709" s="71"/>
      <c r="B1709" s="72"/>
      <c r="C1709" s="71"/>
      <c r="D1709" s="67" t="str">
        <f aca="false">IF($B1709="", "",SUMIF(LerXml!B:B,Relatorio!B1709,LerXml!W:W))</f>
        <v/>
      </c>
      <c r="E1709" s="67" t="str">
        <f aca="false">IF($B1709="", "",SUMIF(LerXml!B:B,Relatorio!B1709,LerXml!AX:AX))</f>
        <v/>
      </c>
      <c r="F1709" s="68" t="str">
        <f aca="false">IF($B1709="", "",SUMIF(LerXml!B:B,Relatorio!B1709,LerXml!BA:BA))</f>
        <v/>
      </c>
      <c r="G1709" s="67" t="str">
        <f aca="false">IF($B1709="", "",SUMIF(LerXml!B:B,Relatorio!B1709,LerXml!BB:BB))</f>
        <v/>
      </c>
      <c r="H1709" s="67" t="str">
        <f aca="false">IF($B1709="", "",SUMIF(LerXml!B:B,Relatorio!B1709,LerXml!BE:BE))</f>
        <v/>
      </c>
      <c r="I1709" s="68" t="str">
        <f aca="false">IF(AND($F1709="",$G1709="",$H1709=""), "", IF(SUM(F1709:H1709)-D1709 &lt; 0,0,SUM(F1709:H1709)-D1709))</f>
        <v/>
      </c>
    </row>
    <row r="1710" customFormat="false" ht="13.8" hidden="false" customHeight="true" outlineLevel="0" collapsed="false">
      <c r="A1710" s="71"/>
      <c r="B1710" s="72"/>
      <c r="C1710" s="71"/>
      <c r="D1710" s="67" t="str">
        <f aca="false">IF($B1710="", "",SUMIF(LerXml!B:B,Relatorio!B1710,LerXml!W:W))</f>
        <v/>
      </c>
      <c r="E1710" s="67" t="str">
        <f aca="false">IF($B1710="", "",SUMIF(LerXml!B:B,Relatorio!B1710,LerXml!AX:AX))</f>
        <v/>
      </c>
      <c r="F1710" s="68" t="str">
        <f aca="false">IF($B1710="", "",SUMIF(LerXml!B:B,Relatorio!B1710,LerXml!BA:BA))</f>
        <v/>
      </c>
      <c r="G1710" s="67" t="str">
        <f aca="false">IF($B1710="", "",SUMIF(LerXml!B:B,Relatorio!B1710,LerXml!BB:BB))</f>
        <v/>
      </c>
      <c r="H1710" s="67" t="str">
        <f aca="false">IF($B1710="", "",SUMIF(LerXml!B:B,Relatorio!B1710,LerXml!BE:BE))</f>
        <v/>
      </c>
      <c r="I1710" s="68" t="str">
        <f aca="false">IF(AND($F1710="",$G1710="",$H1710=""), "", IF(SUM(F1710:H1710)-D1710 &lt; 0,0,SUM(F1710:H1710)-D1710))</f>
        <v/>
      </c>
    </row>
    <row r="1711" customFormat="false" ht="13.8" hidden="false" customHeight="true" outlineLevel="0" collapsed="false">
      <c r="A1711" s="71"/>
      <c r="B1711" s="72"/>
      <c r="C1711" s="71"/>
      <c r="D1711" s="67" t="str">
        <f aca="false">IF($B1711="", "",SUMIF(LerXml!B:B,Relatorio!B1711,LerXml!W:W))</f>
        <v/>
      </c>
      <c r="E1711" s="67" t="str">
        <f aca="false">IF($B1711="", "",SUMIF(LerXml!B:B,Relatorio!B1711,LerXml!AX:AX))</f>
        <v/>
      </c>
      <c r="F1711" s="68" t="str">
        <f aca="false">IF($B1711="", "",SUMIF(LerXml!B:B,Relatorio!B1711,LerXml!BA:BA))</f>
        <v/>
      </c>
      <c r="G1711" s="67" t="str">
        <f aca="false">IF($B1711="", "",SUMIF(LerXml!B:B,Relatorio!B1711,LerXml!BB:BB))</f>
        <v/>
      </c>
      <c r="H1711" s="67" t="str">
        <f aca="false">IF($B1711="", "",SUMIF(LerXml!B:B,Relatorio!B1711,LerXml!BE:BE))</f>
        <v/>
      </c>
      <c r="I1711" s="68" t="str">
        <f aca="false">IF(AND($F1711="",$G1711="",$H1711=""), "", IF(SUM(F1711:H1711)-D1711 &lt; 0,0,SUM(F1711:H1711)-D1711))</f>
        <v/>
      </c>
    </row>
    <row r="1712" customFormat="false" ht="13.8" hidden="false" customHeight="true" outlineLevel="0" collapsed="false">
      <c r="A1712" s="71"/>
      <c r="B1712" s="72"/>
      <c r="C1712" s="71"/>
      <c r="D1712" s="67" t="str">
        <f aca="false">IF($B1712="", "",SUMIF(LerXml!B:B,Relatorio!B1712,LerXml!W:W))</f>
        <v/>
      </c>
      <c r="E1712" s="67" t="str">
        <f aca="false">IF($B1712="", "",SUMIF(LerXml!B:B,Relatorio!B1712,LerXml!AX:AX))</f>
        <v/>
      </c>
      <c r="F1712" s="68" t="str">
        <f aca="false">IF($B1712="", "",SUMIF(LerXml!B:B,Relatorio!B1712,LerXml!BA:BA))</f>
        <v/>
      </c>
      <c r="G1712" s="67" t="str">
        <f aca="false">IF($B1712="", "",SUMIF(LerXml!B:B,Relatorio!B1712,LerXml!BB:BB))</f>
        <v/>
      </c>
      <c r="H1712" s="67" t="str">
        <f aca="false">IF($B1712="", "",SUMIF(LerXml!B:B,Relatorio!B1712,LerXml!BE:BE))</f>
        <v/>
      </c>
      <c r="I1712" s="68" t="str">
        <f aca="false">IF(AND($F1712="",$G1712="",$H1712=""), "", IF(SUM(F1712:H1712)-D1712 &lt; 0,0,SUM(F1712:H1712)-D1712))</f>
        <v/>
      </c>
    </row>
    <row r="1713" customFormat="false" ht="13.8" hidden="false" customHeight="true" outlineLevel="0" collapsed="false">
      <c r="A1713" s="71"/>
      <c r="B1713" s="72"/>
      <c r="C1713" s="71"/>
      <c r="D1713" s="67" t="str">
        <f aca="false">IF($B1713="", "",SUMIF(LerXml!B:B,Relatorio!B1713,LerXml!W:W))</f>
        <v/>
      </c>
      <c r="E1713" s="67" t="str">
        <f aca="false">IF($B1713="", "",SUMIF(LerXml!B:B,Relatorio!B1713,LerXml!AX:AX))</f>
        <v/>
      </c>
      <c r="F1713" s="68" t="str">
        <f aca="false">IF($B1713="", "",SUMIF(LerXml!B:B,Relatorio!B1713,LerXml!BA:BA))</f>
        <v/>
      </c>
      <c r="G1713" s="67" t="str">
        <f aca="false">IF($B1713="", "",SUMIF(LerXml!B:B,Relatorio!B1713,LerXml!BB:BB))</f>
        <v/>
      </c>
      <c r="H1713" s="67" t="str">
        <f aca="false">IF($B1713="", "",SUMIF(LerXml!B:B,Relatorio!B1713,LerXml!BE:BE))</f>
        <v/>
      </c>
      <c r="I1713" s="68" t="str">
        <f aca="false">IF(AND($F1713="",$G1713="",$H1713=""), "", IF(SUM(F1713:H1713)-D1713 &lt; 0,0,SUM(F1713:H1713)-D1713))</f>
        <v/>
      </c>
    </row>
    <row r="1714" customFormat="false" ht="13.8" hidden="false" customHeight="true" outlineLevel="0" collapsed="false">
      <c r="A1714" s="71"/>
      <c r="B1714" s="72"/>
      <c r="C1714" s="71"/>
      <c r="D1714" s="67" t="str">
        <f aca="false">IF($B1714="", "",SUMIF(LerXml!B:B,Relatorio!B1714,LerXml!W:W))</f>
        <v/>
      </c>
      <c r="E1714" s="67" t="str">
        <f aca="false">IF($B1714="", "",SUMIF(LerXml!B:B,Relatorio!B1714,LerXml!AX:AX))</f>
        <v/>
      </c>
      <c r="F1714" s="68" t="str">
        <f aca="false">IF($B1714="", "",SUMIF(LerXml!B:B,Relatorio!B1714,LerXml!BA:BA))</f>
        <v/>
      </c>
      <c r="G1714" s="67" t="str">
        <f aca="false">IF($B1714="", "",SUMIF(LerXml!B:B,Relatorio!B1714,LerXml!BB:BB))</f>
        <v/>
      </c>
      <c r="H1714" s="67" t="str">
        <f aca="false">IF($B1714="", "",SUMIF(LerXml!B:B,Relatorio!B1714,LerXml!BE:BE))</f>
        <v/>
      </c>
      <c r="I1714" s="68" t="str">
        <f aca="false">IF(AND($F1714="",$G1714="",$H1714=""), "", IF(SUM(F1714:H1714)-D1714 &lt; 0,0,SUM(F1714:H1714)-D1714))</f>
        <v/>
      </c>
    </row>
    <row r="1715" customFormat="false" ht="13.8" hidden="false" customHeight="true" outlineLevel="0" collapsed="false">
      <c r="A1715" s="71"/>
      <c r="B1715" s="72"/>
      <c r="C1715" s="71"/>
      <c r="D1715" s="67" t="str">
        <f aca="false">IF($B1715="", "",SUMIF(LerXml!B:B,Relatorio!B1715,LerXml!W:W))</f>
        <v/>
      </c>
      <c r="E1715" s="67" t="str">
        <f aca="false">IF($B1715="", "",SUMIF(LerXml!B:B,Relatorio!B1715,LerXml!AX:AX))</f>
        <v/>
      </c>
      <c r="F1715" s="68" t="str">
        <f aca="false">IF($B1715="", "",SUMIF(LerXml!B:B,Relatorio!B1715,LerXml!BA:BA))</f>
        <v/>
      </c>
      <c r="G1715" s="67" t="str">
        <f aca="false">IF($B1715="", "",SUMIF(LerXml!B:B,Relatorio!B1715,LerXml!BB:BB))</f>
        <v/>
      </c>
      <c r="H1715" s="67" t="str">
        <f aca="false">IF($B1715="", "",SUMIF(LerXml!B:B,Relatorio!B1715,LerXml!BE:BE))</f>
        <v/>
      </c>
      <c r="I1715" s="68" t="str">
        <f aca="false">IF(AND($F1715="",$G1715="",$H1715=""), "", IF(SUM(F1715:H1715)-D1715 &lt; 0,0,SUM(F1715:H1715)-D1715))</f>
        <v/>
      </c>
    </row>
    <row r="1716" customFormat="false" ht="13.8" hidden="false" customHeight="true" outlineLevel="0" collapsed="false">
      <c r="A1716" s="71"/>
      <c r="B1716" s="72"/>
      <c r="C1716" s="71"/>
      <c r="D1716" s="67" t="str">
        <f aca="false">IF($B1716="", "",SUMIF(LerXml!B:B,Relatorio!B1716,LerXml!W:W))</f>
        <v/>
      </c>
      <c r="E1716" s="67" t="str">
        <f aca="false">IF($B1716="", "",SUMIF(LerXml!B:B,Relatorio!B1716,LerXml!AX:AX))</f>
        <v/>
      </c>
      <c r="F1716" s="68" t="str">
        <f aca="false">IF($B1716="", "",SUMIF(LerXml!B:B,Relatorio!B1716,LerXml!BA:BA))</f>
        <v/>
      </c>
      <c r="G1716" s="67" t="str">
        <f aca="false">IF($B1716="", "",SUMIF(LerXml!B:B,Relatorio!B1716,LerXml!BB:BB))</f>
        <v/>
      </c>
      <c r="H1716" s="67" t="str">
        <f aca="false">IF($B1716="", "",SUMIF(LerXml!B:B,Relatorio!B1716,LerXml!BE:BE))</f>
        <v/>
      </c>
      <c r="I1716" s="68" t="str">
        <f aca="false">IF(AND($F1716="",$G1716="",$H1716=""), "", IF(SUM(F1716:H1716)-D1716 &lt; 0,0,SUM(F1716:H1716)-D1716))</f>
        <v/>
      </c>
    </row>
    <row r="1717" customFormat="false" ht="13.8" hidden="false" customHeight="true" outlineLevel="0" collapsed="false">
      <c r="A1717" s="71"/>
      <c r="B1717" s="72"/>
      <c r="C1717" s="71"/>
      <c r="D1717" s="67" t="str">
        <f aca="false">IF($B1717="", "",SUMIF(LerXml!B:B,Relatorio!B1717,LerXml!W:W))</f>
        <v/>
      </c>
      <c r="E1717" s="67" t="str">
        <f aca="false">IF($B1717="", "",SUMIF(LerXml!B:B,Relatorio!B1717,LerXml!AX:AX))</f>
        <v/>
      </c>
      <c r="F1717" s="68" t="str">
        <f aca="false">IF($B1717="", "",SUMIF(LerXml!B:B,Relatorio!B1717,LerXml!BA:BA))</f>
        <v/>
      </c>
      <c r="G1717" s="67" t="str">
        <f aca="false">IF($B1717="", "",SUMIF(LerXml!B:B,Relatorio!B1717,LerXml!BB:BB))</f>
        <v/>
      </c>
      <c r="H1717" s="67" t="str">
        <f aca="false">IF($B1717="", "",SUMIF(LerXml!B:B,Relatorio!B1717,LerXml!BE:BE))</f>
        <v/>
      </c>
      <c r="I1717" s="68" t="str">
        <f aca="false">IF(AND($F1717="",$G1717="",$H1717=""), "", IF(SUM(F1717:H1717)-D1717 &lt; 0,0,SUM(F1717:H1717)-D1717))</f>
        <v/>
      </c>
    </row>
    <row r="1718" customFormat="false" ht="13.8" hidden="false" customHeight="true" outlineLevel="0" collapsed="false">
      <c r="A1718" s="71"/>
      <c r="B1718" s="72"/>
      <c r="C1718" s="71"/>
      <c r="D1718" s="67" t="str">
        <f aca="false">IF($B1718="", "",SUMIF(LerXml!B:B,Relatorio!B1718,LerXml!W:W))</f>
        <v/>
      </c>
      <c r="E1718" s="67" t="str">
        <f aca="false">IF($B1718="", "",SUMIF(LerXml!B:B,Relatorio!B1718,LerXml!AX:AX))</f>
        <v/>
      </c>
      <c r="F1718" s="68" t="str">
        <f aca="false">IF($B1718="", "",SUMIF(LerXml!B:B,Relatorio!B1718,LerXml!BA:BA))</f>
        <v/>
      </c>
      <c r="G1718" s="67" t="str">
        <f aca="false">IF($B1718="", "",SUMIF(LerXml!B:B,Relatorio!B1718,LerXml!BB:BB))</f>
        <v/>
      </c>
      <c r="H1718" s="67" t="str">
        <f aca="false">IF($B1718="", "",SUMIF(LerXml!B:B,Relatorio!B1718,LerXml!BE:BE))</f>
        <v/>
      </c>
      <c r="I1718" s="68" t="str">
        <f aca="false">IF(AND($F1718="",$G1718="",$H1718=""), "", IF(SUM(F1718:H1718)-D1718 &lt; 0,0,SUM(F1718:H1718)-D1718))</f>
        <v/>
      </c>
    </row>
    <row r="1719" customFormat="false" ht="13.8" hidden="false" customHeight="true" outlineLevel="0" collapsed="false">
      <c r="A1719" s="71"/>
      <c r="B1719" s="72"/>
      <c r="C1719" s="71"/>
      <c r="D1719" s="67" t="str">
        <f aca="false">IF($B1719="", "",SUMIF(LerXml!B:B,Relatorio!B1719,LerXml!W:W))</f>
        <v/>
      </c>
      <c r="E1719" s="67" t="str">
        <f aca="false">IF($B1719="", "",SUMIF(LerXml!B:B,Relatorio!B1719,LerXml!AX:AX))</f>
        <v/>
      </c>
      <c r="F1719" s="68" t="str">
        <f aca="false">IF($B1719="", "",SUMIF(LerXml!B:B,Relatorio!B1719,LerXml!BA:BA))</f>
        <v/>
      </c>
      <c r="G1719" s="67" t="str">
        <f aca="false">IF($B1719="", "",SUMIF(LerXml!B:B,Relatorio!B1719,LerXml!BB:BB))</f>
        <v/>
      </c>
      <c r="H1719" s="67" t="str">
        <f aca="false">IF($B1719="", "",SUMIF(LerXml!B:B,Relatorio!B1719,LerXml!BE:BE))</f>
        <v/>
      </c>
      <c r="I1719" s="68" t="str">
        <f aca="false">IF(AND($F1719="",$G1719="",$H1719=""), "", IF(SUM(F1719:H1719)-D1719 &lt; 0,0,SUM(F1719:H1719)-D1719))</f>
        <v/>
      </c>
    </row>
    <row r="1720" customFormat="false" ht="13.8" hidden="false" customHeight="true" outlineLevel="0" collapsed="false">
      <c r="A1720" s="71"/>
      <c r="B1720" s="72"/>
      <c r="C1720" s="71"/>
      <c r="D1720" s="67" t="str">
        <f aca="false">IF($B1720="", "",SUMIF(LerXml!B:B,Relatorio!B1720,LerXml!W:W))</f>
        <v/>
      </c>
      <c r="E1720" s="67" t="str">
        <f aca="false">IF($B1720="", "",SUMIF(LerXml!B:B,Relatorio!B1720,LerXml!AX:AX))</f>
        <v/>
      </c>
      <c r="F1720" s="68" t="str">
        <f aca="false">IF($B1720="", "",SUMIF(LerXml!B:B,Relatorio!B1720,LerXml!BA:BA))</f>
        <v/>
      </c>
      <c r="G1720" s="67" t="str">
        <f aca="false">IF($B1720="", "",SUMIF(LerXml!B:B,Relatorio!B1720,LerXml!BB:BB))</f>
        <v/>
      </c>
      <c r="H1720" s="67" t="str">
        <f aca="false">IF($B1720="", "",SUMIF(LerXml!B:B,Relatorio!B1720,LerXml!BE:BE))</f>
        <v/>
      </c>
      <c r="I1720" s="68" t="str">
        <f aca="false">IF(AND($F1720="",$G1720="",$H1720=""), "", IF(SUM(F1720:H1720)-D1720 &lt; 0,0,SUM(F1720:H1720)-D1720))</f>
        <v/>
      </c>
    </row>
    <row r="1721" customFormat="false" ht="13.8" hidden="false" customHeight="true" outlineLevel="0" collapsed="false">
      <c r="A1721" s="71"/>
      <c r="B1721" s="72"/>
      <c r="C1721" s="71"/>
      <c r="D1721" s="67" t="str">
        <f aca="false">IF($B1721="", "",SUMIF(LerXml!B:B,Relatorio!B1721,LerXml!W:W))</f>
        <v/>
      </c>
      <c r="E1721" s="67" t="str">
        <f aca="false">IF($B1721="", "",SUMIF(LerXml!B:B,Relatorio!B1721,LerXml!AX:AX))</f>
        <v/>
      </c>
      <c r="F1721" s="68" t="str">
        <f aca="false">IF($B1721="", "",SUMIF(LerXml!B:B,Relatorio!B1721,LerXml!BA:BA))</f>
        <v/>
      </c>
      <c r="G1721" s="67" t="str">
        <f aca="false">IF($B1721="", "",SUMIF(LerXml!B:B,Relatorio!B1721,LerXml!BB:BB))</f>
        <v/>
      </c>
      <c r="H1721" s="67" t="str">
        <f aca="false">IF($B1721="", "",SUMIF(LerXml!B:B,Relatorio!B1721,LerXml!BE:BE))</f>
        <v/>
      </c>
      <c r="I1721" s="68" t="str">
        <f aca="false">IF(AND($F1721="",$G1721="",$H1721=""), "", IF(SUM(F1721:H1721)-D1721 &lt; 0,0,SUM(F1721:H1721)-D1721))</f>
        <v/>
      </c>
    </row>
    <row r="1722" customFormat="false" ht="13.8" hidden="false" customHeight="true" outlineLevel="0" collapsed="false">
      <c r="A1722" s="71"/>
      <c r="B1722" s="72"/>
      <c r="C1722" s="71"/>
      <c r="D1722" s="67" t="str">
        <f aca="false">IF($B1722="", "",SUMIF(LerXml!B:B,Relatorio!B1722,LerXml!W:W))</f>
        <v/>
      </c>
      <c r="E1722" s="67" t="str">
        <f aca="false">IF($B1722="", "",SUMIF(LerXml!B:B,Relatorio!B1722,LerXml!AX:AX))</f>
        <v/>
      </c>
      <c r="F1722" s="68" t="str">
        <f aca="false">IF($B1722="", "",SUMIF(LerXml!B:B,Relatorio!B1722,LerXml!BA:BA))</f>
        <v/>
      </c>
      <c r="G1722" s="67" t="str">
        <f aca="false">IF($B1722="", "",SUMIF(LerXml!B:B,Relatorio!B1722,LerXml!BB:BB))</f>
        <v/>
      </c>
      <c r="H1722" s="67" t="str">
        <f aca="false">IF($B1722="", "",SUMIF(LerXml!B:B,Relatorio!B1722,LerXml!BE:BE))</f>
        <v/>
      </c>
      <c r="I1722" s="68" t="str">
        <f aca="false">IF(AND($F1722="",$G1722="",$H1722=""), "", IF(SUM(F1722:H1722)-D1722 &lt; 0,0,SUM(F1722:H1722)-D1722))</f>
        <v/>
      </c>
    </row>
    <row r="1723" customFormat="false" ht="13.8" hidden="false" customHeight="true" outlineLevel="0" collapsed="false">
      <c r="A1723" s="71"/>
      <c r="B1723" s="72"/>
      <c r="C1723" s="71"/>
      <c r="D1723" s="67" t="str">
        <f aca="false">IF($B1723="", "",SUMIF(LerXml!B:B,Relatorio!B1723,LerXml!W:W))</f>
        <v/>
      </c>
      <c r="E1723" s="67" t="str">
        <f aca="false">IF($B1723="", "",SUMIF(LerXml!B:B,Relatorio!B1723,LerXml!AX:AX))</f>
        <v/>
      </c>
      <c r="F1723" s="68" t="str">
        <f aca="false">IF($B1723="", "",SUMIF(LerXml!B:B,Relatorio!B1723,LerXml!BA:BA))</f>
        <v/>
      </c>
      <c r="G1723" s="67" t="str">
        <f aca="false">IF($B1723="", "",SUMIF(LerXml!B:B,Relatorio!B1723,LerXml!BB:BB))</f>
        <v/>
      </c>
      <c r="H1723" s="67" t="str">
        <f aca="false">IF($B1723="", "",SUMIF(LerXml!B:B,Relatorio!B1723,LerXml!BE:BE))</f>
        <v/>
      </c>
      <c r="I1723" s="68" t="str">
        <f aca="false">IF(AND($F1723="",$G1723="",$H1723=""), "", IF(SUM(F1723:H1723)-D1723 &lt; 0,0,SUM(F1723:H1723)-D1723))</f>
        <v/>
      </c>
    </row>
    <row r="1724" customFormat="false" ht="13.8" hidden="false" customHeight="true" outlineLevel="0" collapsed="false">
      <c r="A1724" s="71"/>
      <c r="B1724" s="72"/>
      <c r="C1724" s="71"/>
      <c r="D1724" s="67" t="str">
        <f aca="false">IF($B1724="", "",SUMIF(LerXml!B:B,Relatorio!B1724,LerXml!W:W))</f>
        <v/>
      </c>
      <c r="E1724" s="67" t="str">
        <f aca="false">IF($B1724="", "",SUMIF(LerXml!B:B,Relatorio!B1724,LerXml!AX:AX))</f>
        <v/>
      </c>
      <c r="F1724" s="68" t="str">
        <f aca="false">IF($B1724="", "",SUMIF(LerXml!B:B,Relatorio!B1724,LerXml!BA:BA))</f>
        <v/>
      </c>
      <c r="G1724" s="67" t="str">
        <f aca="false">IF($B1724="", "",SUMIF(LerXml!B:B,Relatorio!B1724,LerXml!BB:BB))</f>
        <v/>
      </c>
      <c r="H1724" s="67" t="str">
        <f aca="false">IF($B1724="", "",SUMIF(LerXml!B:B,Relatorio!B1724,LerXml!BE:BE))</f>
        <v/>
      </c>
      <c r="I1724" s="68" t="str">
        <f aca="false">IF(AND($F1724="",$G1724="",$H1724=""), "", IF(SUM(F1724:H1724)-D1724 &lt; 0,0,SUM(F1724:H1724)-D1724))</f>
        <v/>
      </c>
    </row>
    <row r="1725" customFormat="false" ht="13.8" hidden="false" customHeight="true" outlineLevel="0" collapsed="false">
      <c r="A1725" s="71"/>
      <c r="B1725" s="72"/>
      <c r="C1725" s="71"/>
      <c r="D1725" s="67" t="str">
        <f aca="false">IF($B1725="", "",SUMIF(LerXml!B:B,Relatorio!B1725,LerXml!W:W))</f>
        <v/>
      </c>
      <c r="E1725" s="67" t="str">
        <f aca="false">IF($B1725="", "",SUMIF(LerXml!B:B,Relatorio!B1725,LerXml!AX:AX))</f>
        <v/>
      </c>
      <c r="F1725" s="68" t="str">
        <f aca="false">IF($B1725="", "",SUMIF(LerXml!B:B,Relatorio!B1725,LerXml!BA:BA))</f>
        <v/>
      </c>
      <c r="G1725" s="67" t="str">
        <f aca="false">IF($B1725="", "",SUMIF(LerXml!B:B,Relatorio!B1725,LerXml!BB:BB))</f>
        <v/>
      </c>
      <c r="H1725" s="67" t="str">
        <f aca="false">IF($B1725="", "",SUMIF(LerXml!B:B,Relatorio!B1725,LerXml!BE:BE))</f>
        <v/>
      </c>
      <c r="I1725" s="68" t="str">
        <f aca="false">IF(AND($F1725="",$G1725="",$H1725=""), "", IF(SUM(F1725:H1725)-D1725 &lt; 0,0,SUM(F1725:H1725)-D1725))</f>
        <v/>
      </c>
    </row>
    <row r="1726" customFormat="false" ht="13.8" hidden="false" customHeight="true" outlineLevel="0" collapsed="false">
      <c r="A1726" s="71"/>
      <c r="B1726" s="72"/>
      <c r="C1726" s="71"/>
      <c r="D1726" s="67" t="str">
        <f aca="false">IF($B1726="", "",SUMIF(LerXml!B:B,Relatorio!B1726,LerXml!W:W))</f>
        <v/>
      </c>
      <c r="E1726" s="67" t="str">
        <f aca="false">IF($B1726="", "",SUMIF(LerXml!B:B,Relatorio!B1726,LerXml!AX:AX))</f>
        <v/>
      </c>
      <c r="F1726" s="68" t="str">
        <f aca="false">IF($B1726="", "",SUMIF(LerXml!B:B,Relatorio!B1726,LerXml!BA:BA))</f>
        <v/>
      </c>
      <c r="G1726" s="67" t="str">
        <f aca="false">IF($B1726="", "",SUMIF(LerXml!B:B,Relatorio!B1726,LerXml!BB:BB))</f>
        <v/>
      </c>
      <c r="H1726" s="67" t="str">
        <f aca="false">IF($B1726="", "",SUMIF(LerXml!B:B,Relatorio!B1726,LerXml!BE:BE))</f>
        <v/>
      </c>
      <c r="I1726" s="68" t="str">
        <f aca="false">IF(AND($F1726="",$G1726="",$H1726=""), "", IF(SUM(F1726:H1726)-D1726 &lt; 0,0,SUM(F1726:H1726)-D1726))</f>
        <v/>
      </c>
    </row>
    <row r="1727" customFormat="false" ht="13.8" hidden="false" customHeight="true" outlineLevel="0" collapsed="false">
      <c r="A1727" s="71"/>
      <c r="B1727" s="72"/>
      <c r="C1727" s="71"/>
      <c r="D1727" s="67" t="str">
        <f aca="false">IF($B1727="", "",SUMIF(LerXml!B:B,Relatorio!B1727,LerXml!W:W))</f>
        <v/>
      </c>
      <c r="E1727" s="67" t="str">
        <f aca="false">IF($B1727="", "",SUMIF(LerXml!B:B,Relatorio!B1727,LerXml!AX:AX))</f>
        <v/>
      </c>
      <c r="F1727" s="68" t="str">
        <f aca="false">IF($B1727="", "",SUMIF(LerXml!B:B,Relatorio!B1727,LerXml!BA:BA))</f>
        <v/>
      </c>
      <c r="G1727" s="67" t="str">
        <f aca="false">IF($B1727="", "",SUMIF(LerXml!B:B,Relatorio!B1727,LerXml!BB:BB))</f>
        <v/>
      </c>
      <c r="H1727" s="67" t="str">
        <f aca="false">IF($B1727="", "",SUMIF(LerXml!B:B,Relatorio!B1727,LerXml!BE:BE))</f>
        <v/>
      </c>
      <c r="I1727" s="68" t="str">
        <f aca="false">IF(AND($F1727="",$G1727="",$H1727=""), "", IF(SUM(F1727:H1727)-D1727 &lt; 0,0,SUM(F1727:H1727)-D1727))</f>
        <v/>
      </c>
    </row>
    <row r="1728" customFormat="false" ht="13.8" hidden="false" customHeight="true" outlineLevel="0" collapsed="false">
      <c r="A1728" s="71"/>
      <c r="B1728" s="72"/>
      <c r="C1728" s="71"/>
      <c r="D1728" s="67" t="str">
        <f aca="false">IF($B1728="", "",SUMIF(LerXml!B:B,Relatorio!B1728,LerXml!W:W))</f>
        <v/>
      </c>
      <c r="E1728" s="67" t="str">
        <f aca="false">IF($B1728="", "",SUMIF(LerXml!B:B,Relatorio!B1728,LerXml!AX:AX))</f>
        <v/>
      </c>
      <c r="F1728" s="68" t="str">
        <f aca="false">IF($B1728="", "",SUMIF(LerXml!B:B,Relatorio!B1728,LerXml!BA:BA))</f>
        <v/>
      </c>
      <c r="G1728" s="67" t="str">
        <f aca="false">IF($B1728="", "",SUMIF(LerXml!B:B,Relatorio!B1728,LerXml!BB:BB))</f>
        <v/>
      </c>
      <c r="H1728" s="67" t="str">
        <f aca="false">IF($B1728="", "",SUMIF(LerXml!B:B,Relatorio!B1728,LerXml!BE:BE))</f>
        <v/>
      </c>
      <c r="I1728" s="68" t="str">
        <f aca="false">IF(AND($F1728="",$G1728="",$H1728=""), "", IF(SUM(F1728:H1728)-D1728 &lt; 0,0,SUM(F1728:H1728)-D1728))</f>
        <v/>
      </c>
    </row>
    <row r="1729" customFormat="false" ht="13.8" hidden="false" customHeight="true" outlineLevel="0" collapsed="false">
      <c r="A1729" s="71"/>
      <c r="B1729" s="72"/>
      <c r="C1729" s="71"/>
      <c r="D1729" s="67" t="str">
        <f aca="false">IF($B1729="", "",SUMIF(LerXml!B:B,Relatorio!B1729,LerXml!W:W))</f>
        <v/>
      </c>
      <c r="E1729" s="67" t="str">
        <f aca="false">IF($B1729="", "",SUMIF(LerXml!B:B,Relatorio!B1729,LerXml!AX:AX))</f>
        <v/>
      </c>
      <c r="F1729" s="68" t="str">
        <f aca="false">IF($B1729="", "",SUMIF(LerXml!B:B,Relatorio!B1729,LerXml!BA:BA))</f>
        <v/>
      </c>
      <c r="G1729" s="67" t="str">
        <f aca="false">IF($B1729="", "",SUMIF(LerXml!B:B,Relatorio!B1729,LerXml!BB:BB))</f>
        <v/>
      </c>
      <c r="H1729" s="67" t="str">
        <f aca="false">IF($B1729="", "",SUMIF(LerXml!B:B,Relatorio!B1729,LerXml!BE:BE))</f>
        <v/>
      </c>
      <c r="I1729" s="68" t="str">
        <f aca="false">IF(AND($F1729="",$G1729="",$H1729=""), "", IF(SUM(F1729:H1729)-D1729 &lt; 0,0,SUM(F1729:H1729)-D1729))</f>
        <v/>
      </c>
    </row>
    <row r="1730" customFormat="false" ht="13.8" hidden="false" customHeight="true" outlineLevel="0" collapsed="false">
      <c r="A1730" s="71"/>
      <c r="B1730" s="72"/>
      <c r="C1730" s="71"/>
      <c r="D1730" s="67" t="str">
        <f aca="false">IF($B1730="", "",SUMIF(LerXml!B:B,Relatorio!B1730,LerXml!W:W))</f>
        <v/>
      </c>
      <c r="E1730" s="67" t="str">
        <f aca="false">IF($B1730="", "",SUMIF(LerXml!B:B,Relatorio!B1730,LerXml!AX:AX))</f>
        <v/>
      </c>
      <c r="F1730" s="68" t="str">
        <f aca="false">IF($B1730="", "",SUMIF(LerXml!B:B,Relatorio!B1730,LerXml!BA:BA))</f>
        <v/>
      </c>
      <c r="G1730" s="67" t="str">
        <f aca="false">IF($B1730="", "",SUMIF(LerXml!B:B,Relatorio!B1730,LerXml!BB:BB))</f>
        <v/>
      </c>
      <c r="H1730" s="67" t="str">
        <f aca="false">IF($B1730="", "",SUMIF(LerXml!B:B,Relatorio!B1730,LerXml!BE:BE))</f>
        <v/>
      </c>
      <c r="I1730" s="68" t="str">
        <f aca="false">IF(AND($F1730="",$G1730="",$H1730=""), "", IF(SUM(F1730:H1730)-D1730 &lt; 0,0,SUM(F1730:H1730)-D1730))</f>
        <v/>
      </c>
    </row>
    <row r="1731" customFormat="false" ht="13.8" hidden="false" customHeight="true" outlineLevel="0" collapsed="false">
      <c r="A1731" s="71"/>
      <c r="B1731" s="72"/>
      <c r="C1731" s="71"/>
      <c r="D1731" s="67" t="str">
        <f aca="false">IF($B1731="", "",SUMIF(LerXml!B:B,Relatorio!B1731,LerXml!W:W))</f>
        <v/>
      </c>
      <c r="E1731" s="67" t="str">
        <f aca="false">IF($B1731="", "",SUMIF(LerXml!B:B,Relatorio!B1731,LerXml!AX:AX))</f>
        <v/>
      </c>
      <c r="F1731" s="68" t="str">
        <f aca="false">IF($B1731="", "",SUMIF(LerXml!B:B,Relatorio!B1731,LerXml!BA:BA))</f>
        <v/>
      </c>
      <c r="G1731" s="67" t="str">
        <f aca="false">IF($B1731="", "",SUMIF(LerXml!B:B,Relatorio!B1731,LerXml!BB:BB))</f>
        <v/>
      </c>
      <c r="H1731" s="67" t="str">
        <f aca="false">IF($B1731="", "",SUMIF(LerXml!B:B,Relatorio!B1731,LerXml!BE:BE))</f>
        <v/>
      </c>
      <c r="I1731" s="68" t="str">
        <f aca="false">IF(AND($F1731="",$G1731="",$H1731=""), "", IF(SUM(F1731:H1731)-D1731 &lt; 0,0,SUM(F1731:H1731)-D1731))</f>
        <v/>
      </c>
    </row>
    <row r="1732" customFormat="false" ht="13.8" hidden="false" customHeight="true" outlineLevel="0" collapsed="false">
      <c r="A1732" s="71"/>
      <c r="B1732" s="72"/>
      <c r="C1732" s="71"/>
      <c r="D1732" s="67" t="str">
        <f aca="false">IF($B1732="", "",SUMIF(LerXml!B:B,Relatorio!B1732,LerXml!W:W))</f>
        <v/>
      </c>
      <c r="E1732" s="67" t="str">
        <f aca="false">IF($B1732="", "",SUMIF(LerXml!B:B,Relatorio!B1732,LerXml!AX:AX))</f>
        <v/>
      </c>
      <c r="F1732" s="68" t="str">
        <f aca="false">IF($B1732="", "",SUMIF(LerXml!B:B,Relatorio!B1732,LerXml!BA:BA))</f>
        <v/>
      </c>
      <c r="G1732" s="67" t="str">
        <f aca="false">IF($B1732="", "",SUMIF(LerXml!B:B,Relatorio!B1732,LerXml!BB:BB))</f>
        <v/>
      </c>
      <c r="H1732" s="67" t="str">
        <f aca="false">IF($B1732="", "",SUMIF(LerXml!B:B,Relatorio!B1732,LerXml!BE:BE))</f>
        <v/>
      </c>
      <c r="I1732" s="68" t="str">
        <f aca="false">IF(AND($F1732="",$G1732="",$H1732=""), "", IF(SUM(F1732:H1732)-D1732 &lt; 0,0,SUM(F1732:H1732)-D1732))</f>
        <v/>
      </c>
    </row>
    <row r="1733" customFormat="false" ht="13.8" hidden="false" customHeight="true" outlineLevel="0" collapsed="false">
      <c r="A1733" s="71"/>
      <c r="B1733" s="72"/>
      <c r="C1733" s="71"/>
      <c r="D1733" s="67" t="str">
        <f aca="false">IF($B1733="", "",SUMIF(LerXml!B:B,Relatorio!B1733,LerXml!W:W))</f>
        <v/>
      </c>
      <c r="E1733" s="67" t="str">
        <f aca="false">IF($B1733="", "",SUMIF(LerXml!B:B,Relatorio!B1733,LerXml!AX:AX))</f>
        <v/>
      </c>
      <c r="F1733" s="68" t="str">
        <f aca="false">IF($B1733="", "",SUMIF(LerXml!B:B,Relatorio!B1733,LerXml!BA:BA))</f>
        <v/>
      </c>
      <c r="G1733" s="67" t="str">
        <f aca="false">IF($B1733="", "",SUMIF(LerXml!B:B,Relatorio!B1733,LerXml!BB:BB))</f>
        <v/>
      </c>
      <c r="H1733" s="67" t="str">
        <f aca="false">IF($B1733="", "",SUMIF(LerXml!B:B,Relatorio!B1733,LerXml!BE:BE))</f>
        <v/>
      </c>
      <c r="I1733" s="68" t="str">
        <f aca="false">IF(AND($F1733="",$G1733="",$H1733=""), "", IF(SUM(F1733:H1733)-D1733 &lt; 0,0,SUM(F1733:H1733)-D1733))</f>
        <v/>
      </c>
    </row>
    <row r="1734" customFormat="false" ht="13.8" hidden="false" customHeight="true" outlineLevel="0" collapsed="false">
      <c r="A1734" s="71"/>
      <c r="B1734" s="72"/>
      <c r="C1734" s="71"/>
      <c r="D1734" s="67" t="str">
        <f aca="false">IF($B1734="", "",SUMIF(LerXml!B:B,Relatorio!B1734,LerXml!W:W))</f>
        <v/>
      </c>
      <c r="E1734" s="67" t="str">
        <f aca="false">IF($B1734="", "",SUMIF(LerXml!B:B,Relatorio!B1734,LerXml!AX:AX))</f>
        <v/>
      </c>
      <c r="F1734" s="68" t="str">
        <f aca="false">IF($B1734="", "",SUMIF(LerXml!B:B,Relatorio!B1734,LerXml!BA:BA))</f>
        <v/>
      </c>
      <c r="G1734" s="67" t="str">
        <f aca="false">IF($B1734="", "",SUMIF(LerXml!B:B,Relatorio!B1734,LerXml!BB:BB))</f>
        <v/>
      </c>
      <c r="H1734" s="67" t="str">
        <f aca="false">IF($B1734="", "",SUMIF(LerXml!B:B,Relatorio!B1734,LerXml!BE:BE))</f>
        <v/>
      </c>
      <c r="I1734" s="68" t="str">
        <f aca="false">IF(AND($F1734="",$G1734="",$H1734=""), "", IF(SUM(F1734:H1734)-D1734 &lt; 0,0,SUM(F1734:H1734)-D1734))</f>
        <v/>
      </c>
    </row>
    <row r="1735" customFormat="false" ht="13.8" hidden="false" customHeight="true" outlineLevel="0" collapsed="false">
      <c r="A1735" s="71"/>
      <c r="B1735" s="72"/>
      <c r="C1735" s="71"/>
      <c r="D1735" s="67" t="str">
        <f aca="false">IF($B1735="", "",SUMIF(LerXml!B:B,Relatorio!B1735,LerXml!W:W))</f>
        <v/>
      </c>
      <c r="E1735" s="67" t="str">
        <f aca="false">IF($B1735="", "",SUMIF(LerXml!B:B,Relatorio!B1735,LerXml!AX:AX))</f>
        <v/>
      </c>
      <c r="F1735" s="68" t="str">
        <f aca="false">IF($B1735="", "",SUMIF(LerXml!B:B,Relatorio!B1735,LerXml!BA:BA))</f>
        <v/>
      </c>
      <c r="G1735" s="67" t="str">
        <f aca="false">IF($B1735="", "",SUMIF(LerXml!B:B,Relatorio!B1735,LerXml!BB:BB))</f>
        <v/>
      </c>
      <c r="H1735" s="67" t="str">
        <f aca="false">IF($B1735="", "",SUMIF(LerXml!B:B,Relatorio!B1735,LerXml!BE:BE))</f>
        <v/>
      </c>
      <c r="I1735" s="68" t="str">
        <f aca="false">IF(AND($F1735="",$G1735="",$H1735=""), "", IF(SUM(F1735:H1735)-D1735 &lt; 0,0,SUM(F1735:H1735)-D1735))</f>
        <v/>
      </c>
    </row>
    <row r="1736" customFormat="false" ht="13.8" hidden="false" customHeight="true" outlineLevel="0" collapsed="false">
      <c r="A1736" s="71"/>
      <c r="B1736" s="72"/>
      <c r="C1736" s="71"/>
      <c r="D1736" s="67" t="str">
        <f aca="false">IF($B1736="", "",SUMIF(LerXml!B:B,Relatorio!B1736,LerXml!W:W))</f>
        <v/>
      </c>
      <c r="E1736" s="67" t="str">
        <f aca="false">IF($B1736="", "",SUMIF(LerXml!B:B,Relatorio!B1736,LerXml!AX:AX))</f>
        <v/>
      </c>
      <c r="F1736" s="68" t="str">
        <f aca="false">IF($B1736="", "",SUMIF(LerXml!B:B,Relatorio!B1736,LerXml!BA:BA))</f>
        <v/>
      </c>
      <c r="G1736" s="67" t="str">
        <f aca="false">IF($B1736="", "",SUMIF(LerXml!B:B,Relatorio!B1736,LerXml!BB:BB))</f>
        <v/>
      </c>
      <c r="H1736" s="67" t="str">
        <f aca="false">IF($B1736="", "",SUMIF(LerXml!B:B,Relatorio!B1736,LerXml!BE:BE))</f>
        <v/>
      </c>
      <c r="I1736" s="68" t="str">
        <f aca="false">IF(AND($F1736="",$G1736="",$H1736=""), "", IF(SUM(F1736:H1736)-D1736 &lt; 0,0,SUM(F1736:H1736)-D1736))</f>
        <v/>
      </c>
    </row>
    <row r="1737" customFormat="false" ht="13.8" hidden="false" customHeight="true" outlineLevel="0" collapsed="false">
      <c r="A1737" s="71"/>
      <c r="B1737" s="72"/>
      <c r="C1737" s="71"/>
      <c r="D1737" s="67" t="str">
        <f aca="false">IF($B1737="", "",SUMIF(LerXml!B:B,Relatorio!B1737,LerXml!W:W))</f>
        <v/>
      </c>
      <c r="E1737" s="67" t="str">
        <f aca="false">IF($B1737="", "",SUMIF(LerXml!B:B,Relatorio!B1737,LerXml!AX:AX))</f>
        <v/>
      </c>
      <c r="F1737" s="68" t="str">
        <f aca="false">IF($B1737="", "",SUMIF(LerXml!B:B,Relatorio!B1737,LerXml!BA:BA))</f>
        <v/>
      </c>
      <c r="G1737" s="67" t="str">
        <f aca="false">IF($B1737="", "",SUMIF(LerXml!B:B,Relatorio!B1737,LerXml!BB:BB))</f>
        <v/>
      </c>
      <c r="H1737" s="67" t="str">
        <f aca="false">IF($B1737="", "",SUMIF(LerXml!B:B,Relatorio!B1737,LerXml!BE:BE))</f>
        <v/>
      </c>
      <c r="I1737" s="68" t="str">
        <f aca="false">IF(AND($F1737="",$G1737="",$H1737=""), "", IF(SUM(F1737:H1737)-D1737 &lt; 0,0,SUM(F1737:H1737)-D1737))</f>
        <v/>
      </c>
    </row>
    <row r="1738" customFormat="false" ht="13.8" hidden="false" customHeight="true" outlineLevel="0" collapsed="false">
      <c r="A1738" s="71"/>
      <c r="B1738" s="72"/>
      <c r="C1738" s="71"/>
      <c r="D1738" s="67" t="str">
        <f aca="false">IF($B1738="", "",SUMIF(LerXml!B:B,Relatorio!B1738,LerXml!W:W))</f>
        <v/>
      </c>
      <c r="E1738" s="67" t="str">
        <f aca="false">IF($B1738="", "",SUMIF(LerXml!B:B,Relatorio!B1738,LerXml!AX:AX))</f>
        <v/>
      </c>
      <c r="F1738" s="68" t="str">
        <f aca="false">IF($B1738="", "",SUMIF(LerXml!B:B,Relatorio!B1738,LerXml!BA:BA))</f>
        <v/>
      </c>
      <c r="G1738" s="67" t="str">
        <f aca="false">IF($B1738="", "",SUMIF(LerXml!B:B,Relatorio!B1738,LerXml!BB:BB))</f>
        <v/>
      </c>
      <c r="H1738" s="67" t="str">
        <f aca="false">IF($B1738="", "",SUMIF(LerXml!B:B,Relatorio!B1738,LerXml!BE:BE))</f>
        <v/>
      </c>
      <c r="I1738" s="68" t="str">
        <f aca="false">IF(AND($F1738="",$G1738="",$H1738=""), "", IF(SUM(F1738:H1738)-D1738 &lt; 0,0,SUM(F1738:H1738)-D1738))</f>
        <v/>
      </c>
    </row>
    <row r="1739" customFormat="false" ht="13.8" hidden="false" customHeight="true" outlineLevel="0" collapsed="false">
      <c r="A1739" s="71"/>
      <c r="B1739" s="72"/>
      <c r="C1739" s="71"/>
      <c r="D1739" s="67" t="str">
        <f aca="false">IF($B1739="", "",SUMIF(LerXml!B:B,Relatorio!B1739,LerXml!W:W))</f>
        <v/>
      </c>
      <c r="E1739" s="67" t="str">
        <f aca="false">IF($B1739="", "",SUMIF(LerXml!B:B,Relatorio!B1739,LerXml!AX:AX))</f>
        <v/>
      </c>
      <c r="F1739" s="68" t="str">
        <f aca="false">IF($B1739="", "",SUMIF(LerXml!B:B,Relatorio!B1739,LerXml!BA:BA))</f>
        <v/>
      </c>
      <c r="G1739" s="67" t="str">
        <f aca="false">IF($B1739="", "",SUMIF(LerXml!B:B,Relatorio!B1739,LerXml!BB:BB))</f>
        <v/>
      </c>
      <c r="H1739" s="67" t="str">
        <f aca="false">IF($B1739="", "",SUMIF(LerXml!B:B,Relatorio!B1739,LerXml!BE:BE))</f>
        <v/>
      </c>
      <c r="I1739" s="68" t="str">
        <f aca="false">IF(AND($F1739="",$G1739="",$H1739=""), "", IF(SUM(F1739:H1739)-D1739 &lt; 0,0,SUM(F1739:H1739)-D1739))</f>
        <v/>
      </c>
    </row>
    <row r="1740" customFormat="false" ht="13.8" hidden="false" customHeight="true" outlineLevel="0" collapsed="false">
      <c r="A1740" s="71"/>
      <c r="B1740" s="72"/>
      <c r="C1740" s="71"/>
      <c r="D1740" s="67" t="str">
        <f aca="false">IF($B1740="", "",SUMIF(LerXml!B:B,Relatorio!B1740,LerXml!W:W))</f>
        <v/>
      </c>
      <c r="E1740" s="67" t="str">
        <f aca="false">IF($B1740="", "",SUMIF(LerXml!B:B,Relatorio!B1740,LerXml!AX:AX))</f>
        <v/>
      </c>
      <c r="F1740" s="68" t="str">
        <f aca="false">IF($B1740="", "",SUMIF(LerXml!B:B,Relatorio!B1740,LerXml!BA:BA))</f>
        <v/>
      </c>
      <c r="G1740" s="67" t="str">
        <f aca="false">IF($B1740="", "",SUMIF(LerXml!B:B,Relatorio!B1740,LerXml!BB:BB))</f>
        <v/>
      </c>
      <c r="H1740" s="67" t="str">
        <f aca="false">IF($B1740="", "",SUMIF(LerXml!B:B,Relatorio!B1740,LerXml!BE:BE))</f>
        <v/>
      </c>
      <c r="I1740" s="68" t="str">
        <f aca="false">IF(AND($F1740="",$G1740="",$H1740=""), "", IF(SUM(F1740:H1740)-D1740 &lt; 0,0,SUM(F1740:H1740)-D1740))</f>
        <v/>
      </c>
    </row>
    <row r="1741" customFormat="false" ht="13.8" hidden="false" customHeight="true" outlineLevel="0" collapsed="false">
      <c r="A1741" s="71"/>
      <c r="B1741" s="72"/>
      <c r="C1741" s="71"/>
      <c r="D1741" s="67" t="str">
        <f aca="false">IF($B1741="", "",SUMIF(LerXml!B:B,Relatorio!B1741,LerXml!W:W))</f>
        <v/>
      </c>
      <c r="E1741" s="67" t="str">
        <f aca="false">IF($B1741="", "",SUMIF(LerXml!B:B,Relatorio!B1741,LerXml!AX:AX))</f>
        <v/>
      </c>
      <c r="F1741" s="68" t="str">
        <f aca="false">IF($B1741="", "",SUMIF(LerXml!B:B,Relatorio!B1741,LerXml!BA:BA))</f>
        <v/>
      </c>
      <c r="G1741" s="67" t="str">
        <f aca="false">IF($B1741="", "",SUMIF(LerXml!B:B,Relatorio!B1741,LerXml!BB:BB))</f>
        <v/>
      </c>
      <c r="H1741" s="67" t="str">
        <f aca="false">IF($B1741="", "",SUMIF(LerXml!B:B,Relatorio!B1741,LerXml!BE:BE))</f>
        <v/>
      </c>
      <c r="I1741" s="68" t="str">
        <f aca="false">IF(AND($F1741="",$G1741="",$H1741=""), "", IF(SUM(F1741:H1741)-D1741 &lt; 0,0,SUM(F1741:H1741)-D1741))</f>
        <v/>
      </c>
    </row>
    <row r="1742" customFormat="false" ht="13.8" hidden="false" customHeight="true" outlineLevel="0" collapsed="false">
      <c r="A1742" s="71"/>
      <c r="B1742" s="72"/>
      <c r="C1742" s="71"/>
      <c r="D1742" s="67" t="str">
        <f aca="false">IF($B1742="", "",SUMIF(LerXml!B:B,Relatorio!B1742,LerXml!W:W))</f>
        <v/>
      </c>
      <c r="E1742" s="67" t="str">
        <f aca="false">IF($B1742="", "",SUMIF(LerXml!B:B,Relatorio!B1742,LerXml!AX:AX))</f>
        <v/>
      </c>
      <c r="F1742" s="68" t="str">
        <f aca="false">IF($B1742="", "",SUMIF(LerXml!B:B,Relatorio!B1742,LerXml!BA:BA))</f>
        <v/>
      </c>
      <c r="G1742" s="67" t="str">
        <f aca="false">IF($B1742="", "",SUMIF(LerXml!B:B,Relatorio!B1742,LerXml!BB:BB))</f>
        <v/>
      </c>
      <c r="H1742" s="67" t="str">
        <f aca="false">IF($B1742="", "",SUMIF(LerXml!B:B,Relatorio!B1742,LerXml!BE:BE))</f>
        <v/>
      </c>
      <c r="I1742" s="68" t="str">
        <f aca="false">IF(AND($F1742="",$G1742="",$H1742=""), "", IF(SUM(F1742:H1742)-D1742 &lt; 0,0,SUM(F1742:H1742)-D1742))</f>
        <v/>
      </c>
    </row>
    <row r="1743" customFormat="false" ht="13.8" hidden="false" customHeight="true" outlineLevel="0" collapsed="false">
      <c r="A1743" s="71"/>
      <c r="B1743" s="72"/>
      <c r="C1743" s="71"/>
      <c r="D1743" s="67" t="str">
        <f aca="false">IF($B1743="", "",SUMIF(LerXml!B:B,Relatorio!B1743,LerXml!W:W))</f>
        <v/>
      </c>
      <c r="E1743" s="67" t="str">
        <f aca="false">IF($B1743="", "",SUMIF(LerXml!B:B,Relatorio!B1743,LerXml!AX:AX))</f>
        <v/>
      </c>
      <c r="F1743" s="68" t="str">
        <f aca="false">IF($B1743="", "",SUMIF(LerXml!B:B,Relatorio!B1743,LerXml!BA:BA))</f>
        <v/>
      </c>
      <c r="G1743" s="67" t="str">
        <f aca="false">IF($B1743="", "",SUMIF(LerXml!B:B,Relatorio!B1743,LerXml!BB:BB))</f>
        <v/>
      </c>
      <c r="H1743" s="67" t="str">
        <f aca="false">IF($B1743="", "",SUMIF(LerXml!B:B,Relatorio!B1743,LerXml!BE:BE))</f>
        <v/>
      </c>
      <c r="I1743" s="68" t="str">
        <f aca="false">IF(AND($F1743="",$G1743="",$H1743=""), "", IF(SUM(F1743:H1743)-D1743 &lt; 0,0,SUM(F1743:H1743)-D1743))</f>
        <v/>
      </c>
    </row>
    <row r="1744" customFormat="false" ht="13.8" hidden="false" customHeight="true" outlineLevel="0" collapsed="false">
      <c r="A1744" s="71"/>
      <c r="B1744" s="72"/>
      <c r="C1744" s="71"/>
      <c r="D1744" s="67" t="str">
        <f aca="false">IF($B1744="", "",SUMIF(LerXml!B:B,Relatorio!B1744,LerXml!W:W))</f>
        <v/>
      </c>
      <c r="E1744" s="67" t="str">
        <f aca="false">IF($B1744="", "",SUMIF(LerXml!B:B,Relatorio!B1744,LerXml!AX:AX))</f>
        <v/>
      </c>
      <c r="F1744" s="68" t="str">
        <f aca="false">IF($B1744="", "",SUMIF(LerXml!B:B,Relatorio!B1744,LerXml!BA:BA))</f>
        <v/>
      </c>
      <c r="G1744" s="67" t="str">
        <f aca="false">IF($B1744="", "",SUMIF(LerXml!B:B,Relatorio!B1744,LerXml!BB:BB))</f>
        <v/>
      </c>
      <c r="H1744" s="67" t="str">
        <f aca="false">IF($B1744="", "",SUMIF(LerXml!B:B,Relatorio!B1744,LerXml!BE:BE))</f>
        <v/>
      </c>
      <c r="I1744" s="68" t="str">
        <f aca="false">IF(AND($F1744="",$G1744="",$H1744=""), "", IF(SUM(F1744:H1744)-D1744 &lt; 0,0,SUM(F1744:H1744)-D1744))</f>
        <v/>
      </c>
    </row>
    <row r="1745" customFormat="false" ht="13.8" hidden="false" customHeight="true" outlineLevel="0" collapsed="false">
      <c r="A1745" s="71"/>
      <c r="B1745" s="72"/>
      <c r="C1745" s="71"/>
      <c r="D1745" s="67" t="str">
        <f aca="false">IF($B1745="", "",SUMIF(LerXml!B:B,Relatorio!B1745,LerXml!W:W))</f>
        <v/>
      </c>
      <c r="E1745" s="67" t="str">
        <f aca="false">IF($B1745="", "",SUMIF(LerXml!B:B,Relatorio!B1745,LerXml!AX:AX))</f>
        <v/>
      </c>
      <c r="F1745" s="68" t="str">
        <f aca="false">IF($B1745="", "",SUMIF(LerXml!B:B,Relatorio!B1745,LerXml!BA:BA))</f>
        <v/>
      </c>
      <c r="G1745" s="67" t="str">
        <f aca="false">IF($B1745="", "",SUMIF(LerXml!B:B,Relatorio!B1745,LerXml!BB:BB))</f>
        <v/>
      </c>
      <c r="H1745" s="67" t="str">
        <f aca="false">IF($B1745="", "",SUMIF(LerXml!B:B,Relatorio!B1745,LerXml!BE:BE))</f>
        <v/>
      </c>
      <c r="I1745" s="68" t="str">
        <f aca="false">IF(AND($F1745="",$G1745="",$H1745=""), "", IF(SUM(F1745:H1745)-D1745 &lt; 0,0,SUM(F1745:H1745)-D1745))</f>
        <v/>
      </c>
    </row>
    <row r="1746" customFormat="false" ht="13.8" hidden="false" customHeight="true" outlineLevel="0" collapsed="false">
      <c r="A1746" s="71"/>
      <c r="B1746" s="72"/>
      <c r="C1746" s="71"/>
      <c r="D1746" s="67" t="str">
        <f aca="false">IF($B1746="", "",SUMIF(LerXml!B:B,Relatorio!B1746,LerXml!W:W))</f>
        <v/>
      </c>
      <c r="E1746" s="67" t="str">
        <f aca="false">IF($B1746="", "",SUMIF(LerXml!B:B,Relatorio!B1746,LerXml!AX:AX))</f>
        <v/>
      </c>
      <c r="F1746" s="68" t="str">
        <f aca="false">IF($B1746="", "",SUMIF(LerXml!B:B,Relatorio!B1746,LerXml!BA:BA))</f>
        <v/>
      </c>
      <c r="G1746" s="67" t="str">
        <f aca="false">IF($B1746="", "",SUMIF(LerXml!B:B,Relatorio!B1746,LerXml!BB:BB))</f>
        <v/>
      </c>
      <c r="H1746" s="67" t="str">
        <f aca="false">IF($B1746="", "",SUMIF(LerXml!B:B,Relatorio!B1746,LerXml!BE:BE))</f>
        <v/>
      </c>
      <c r="I1746" s="68" t="str">
        <f aca="false">IF(AND($F1746="",$G1746="",$H1746=""), "", IF(SUM(F1746:H1746)-D1746 &lt; 0,0,SUM(F1746:H1746)-D1746))</f>
        <v/>
      </c>
    </row>
    <row r="1747" customFormat="false" ht="13.8" hidden="false" customHeight="true" outlineLevel="0" collapsed="false">
      <c r="A1747" s="71"/>
      <c r="B1747" s="72"/>
      <c r="C1747" s="71"/>
      <c r="D1747" s="67" t="str">
        <f aca="false">IF($B1747="", "",SUMIF(LerXml!B:B,Relatorio!B1747,LerXml!W:W))</f>
        <v/>
      </c>
      <c r="E1747" s="67" t="str">
        <f aca="false">IF($B1747="", "",SUMIF(LerXml!B:B,Relatorio!B1747,LerXml!AX:AX))</f>
        <v/>
      </c>
      <c r="F1747" s="68" t="str">
        <f aca="false">IF($B1747="", "",SUMIF(LerXml!B:B,Relatorio!B1747,LerXml!BA:BA))</f>
        <v/>
      </c>
      <c r="G1747" s="67" t="str">
        <f aca="false">IF($B1747="", "",SUMIF(LerXml!B:B,Relatorio!B1747,LerXml!BB:BB))</f>
        <v/>
      </c>
      <c r="H1747" s="67" t="str">
        <f aca="false">IF($B1747="", "",SUMIF(LerXml!B:B,Relatorio!B1747,LerXml!BE:BE))</f>
        <v/>
      </c>
      <c r="I1747" s="68" t="str">
        <f aca="false">IF(AND($F1747="",$G1747="",$H1747=""), "", IF(SUM(F1747:H1747)-D1747 &lt; 0,0,SUM(F1747:H1747)-D1747))</f>
        <v/>
      </c>
    </row>
    <row r="1748" customFormat="false" ht="13.8" hidden="false" customHeight="true" outlineLevel="0" collapsed="false">
      <c r="A1748" s="71"/>
      <c r="B1748" s="72"/>
      <c r="C1748" s="71"/>
      <c r="D1748" s="67" t="str">
        <f aca="false">IF($B1748="", "",SUMIF(LerXml!B:B,Relatorio!B1748,LerXml!W:W))</f>
        <v/>
      </c>
      <c r="E1748" s="67" t="str">
        <f aca="false">IF($B1748="", "",SUMIF(LerXml!B:B,Relatorio!B1748,LerXml!AX:AX))</f>
        <v/>
      </c>
      <c r="F1748" s="68" t="str">
        <f aca="false">IF($B1748="", "",SUMIF(LerXml!B:B,Relatorio!B1748,LerXml!BA:BA))</f>
        <v/>
      </c>
      <c r="G1748" s="67" t="str">
        <f aca="false">IF($B1748="", "",SUMIF(LerXml!B:B,Relatorio!B1748,LerXml!BB:BB))</f>
        <v/>
      </c>
      <c r="H1748" s="67" t="str">
        <f aca="false">IF($B1748="", "",SUMIF(LerXml!B:B,Relatorio!B1748,LerXml!BE:BE))</f>
        <v/>
      </c>
      <c r="I1748" s="68" t="str">
        <f aca="false">IF(AND($F1748="",$G1748="",$H1748=""), "", IF(SUM(F1748:H1748)-D1748 &lt; 0,0,SUM(F1748:H1748)-D1748))</f>
        <v/>
      </c>
    </row>
    <row r="1749" customFormat="false" ht="13.8" hidden="false" customHeight="true" outlineLevel="0" collapsed="false">
      <c r="A1749" s="71"/>
      <c r="B1749" s="72"/>
      <c r="C1749" s="71"/>
      <c r="D1749" s="67" t="str">
        <f aca="false">IF($B1749="", "",SUMIF(LerXml!B:B,Relatorio!B1749,LerXml!W:W))</f>
        <v/>
      </c>
      <c r="E1749" s="67" t="str">
        <f aca="false">IF($B1749="", "",SUMIF(LerXml!B:B,Relatorio!B1749,LerXml!AX:AX))</f>
        <v/>
      </c>
      <c r="F1749" s="68" t="str">
        <f aca="false">IF($B1749="", "",SUMIF(LerXml!B:B,Relatorio!B1749,LerXml!BA:BA))</f>
        <v/>
      </c>
      <c r="G1749" s="67" t="str">
        <f aca="false">IF($B1749="", "",SUMIF(LerXml!B:B,Relatorio!B1749,LerXml!BB:BB))</f>
        <v/>
      </c>
      <c r="H1749" s="67" t="str">
        <f aca="false">IF($B1749="", "",SUMIF(LerXml!B:B,Relatorio!B1749,LerXml!BE:BE))</f>
        <v/>
      </c>
      <c r="I1749" s="68" t="str">
        <f aca="false">IF(AND($F1749="",$G1749="",$H1749=""), "", IF(SUM(F1749:H1749)-D1749 &lt; 0,0,SUM(F1749:H1749)-D1749))</f>
        <v/>
      </c>
    </row>
    <row r="1750" customFormat="false" ht="13.8" hidden="false" customHeight="true" outlineLevel="0" collapsed="false">
      <c r="A1750" s="71"/>
      <c r="B1750" s="72"/>
      <c r="C1750" s="71"/>
      <c r="D1750" s="67" t="str">
        <f aca="false">IF($B1750="", "",SUMIF(LerXml!B:B,Relatorio!B1750,LerXml!W:W))</f>
        <v/>
      </c>
      <c r="E1750" s="67" t="str">
        <f aca="false">IF($B1750="", "",SUMIF(LerXml!B:B,Relatorio!B1750,LerXml!AX:AX))</f>
        <v/>
      </c>
      <c r="F1750" s="68" t="str">
        <f aca="false">IF($B1750="", "",SUMIF(LerXml!B:B,Relatorio!B1750,LerXml!BA:BA))</f>
        <v/>
      </c>
      <c r="G1750" s="67" t="str">
        <f aca="false">IF($B1750="", "",SUMIF(LerXml!B:B,Relatorio!B1750,LerXml!BB:BB))</f>
        <v/>
      </c>
      <c r="H1750" s="67" t="str">
        <f aca="false">IF($B1750="", "",SUMIF(LerXml!B:B,Relatorio!B1750,LerXml!BE:BE))</f>
        <v/>
      </c>
      <c r="I1750" s="68" t="str">
        <f aca="false">IF(AND($F1750="",$G1750="",$H1750=""), "", IF(SUM(F1750:H1750)-D1750 &lt; 0,0,SUM(F1750:H1750)-D1750))</f>
        <v/>
      </c>
    </row>
    <row r="1751" customFormat="false" ht="13.8" hidden="false" customHeight="true" outlineLevel="0" collapsed="false">
      <c r="A1751" s="71"/>
      <c r="B1751" s="72"/>
      <c r="C1751" s="71"/>
      <c r="D1751" s="67" t="str">
        <f aca="false">IF($B1751="", "",SUMIF(LerXml!B:B,Relatorio!B1751,LerXml!W:W))</f>
        <v/>
      </c>
      <c r="E1751" s="67" t="str">
        <f aca="false">IF($B1751="", "",SUMIF(LerXml!B:B,Relatorio!B1751,LerXml!AX:AX))</f>
        <v/>
      </c>
      <c r="F1751" s="68" t="str">
        <f aca="false">IF($B1751="", "",SUMIF(LerXml!B:B,Relatorio!B1751,LerXml!BA:BA))</f>
        <v/>
      </c>
      <c r="G1751" s="67" t="str">
        <f aca="false">IF($B1751="", "",SUMIF(LerXml!B:B,Relatorio!B1751,LerXml!BB:BB))</f>
        <v/>
      </c>
      <c r="H1751" s="67" t="str">
        <f aca="false">IF($B1751="", "",SUMIF(LerXml!B:B,Relatorio!B1751,LerXml!BE:BE))</f>
        <v/>
      </c>
      <c r="I1751" s="68" t="str">
        <f aca="false">IF(AND($F1751="",$G1751="",$H1751=""), "", IF(SUM(F1751:H1751)-D1751 &lt; 0,0,SUM(F1751:H1751)-D1751))</f>
        <v/>
      </c>
    </row>
    <row r="1752" customFormat="false" ht="13.8" hidden="false" customHeight="true" outlineLevel="0" collapsed="false">
      <c r="A1752" s="71"/>
      <c r="B1752" s="72"/>
      <c r="C1752" s="71"/>
      <c r="D1752" s="67" t="str">
        <f aca="false">IF($B1752="", "",SUMIF(LerXml!B:B,Relatorio!B1752,LerXml!W:W))</f>
        <v/>
      </c>
      <c r="E1752" s="67" t="str">
        <f aca="false">IF($B1752="", "",SUMIF(LerXml!B:B,Relatorio!B1752,LerXml!AX:AX))</f>
        <v/>
      </c>
      <c r="F1752" s="68" t="str">
        <f aca="false">IF($B1752="", "",SUMIF(LerXml!B:B,Relatorio!B1752,LerXml!BA:BA))</f>
        <v/>
      </c>
      <c r="G1752" s="67" t="str">
        <f aca="false">IF($B1752="", "",SUMIF(LerXml!B:B,Relatorio!B1752,LerXml!BB:BB))</f>
        <v/>
      </c>
      <c r="H1752" s="67" t="str">
        <f aca="false">IF($B1752="", "",SUMIF(LerXml!B:B,Relatorio!B1752,LerXml!BE:BE))</f>
        <v/>
      </c>
      <c r="I1752" s="68" t="str">
        <f aca="false">IF(AND($F1752="",$G1752="",$H1752=""), "", IF(SUM(F1752:H1752)-D1752 &lt; 0,0,SUM(F1752:H1752)-D1752))</f>
        <v/>
      </c>
    </row>
    <row r="1753" customFormat="false" ht="13.8" hidden="false" customHeight="true" outlineLevel="0" collapsed="false">
      <c r="A1753" s="71"/>
      <c r="B1753" s="72"/>
      <c r="C1753" s="71"/>
      <c r="D1753" s="67" t="str">
        <f aca="false">IF($B1753="", "",SUMIF(LerXml!B:B,Relatorio!B1753,LerXml!W:W))</f>
        <v/>
      </c>
      <c r="E1753" s="67" t="str">
        <f aca="false">IF($B1753="", "",SUMIF(LerXml!B:B,Relatorio!B1753,LerXml!AX:AX))</f>
        <v/>
      </c>
      <c r="F1753" s="68" t="str">
        <f aca="false">IF($B1753="", "",SUMIF(LerXml!B:B,Relatorio!B1753,LerXml!BA:BA))</f>
        <v/>
      </c>
      <c r="G1753" s="67" t="str">
        <f aca="false">IF($B1753="", "",SUMIF(LerXml!B:B,Relatorio!B1753,LerXml!BB:BB))</f>
        <v/>
      </c>
      <c r="H1753" s="67" t="str">
        <f aca="false">IF($B1753="", "",SUMIF(LerXml!B:B,Relatorio!B1753,LerXml!BE:BE))</f>
        <v/>
      </c>
      <c r="I1753" s="68" t="str">
        <f aca="false">IF(AND($F1753="",$G1753="",$H1753=""), "", IF(SUM(F1753:H1753)-D1753 &lt; 0,0,SUM(F1753:H1753)-D1753))</f>
        <v/>
      </c>
    </row>
    <row r="1754" customFormat="false" ht="13.8" hidden="false" customHeight="true" outlineLevel="0" collapsed="false">
      <c r="A1754" s="71"/>
      <c r="B1754" s="72"/>
      <c r="C1754" s="71"/>
      <c r="D1754" s="67" t="str">
        <f aca="false">IF($B1754="", "",SUMIF(LerXml!B:B,Relatorio!B1754,LerXml!W:W))</f>
        <v/>
      </c>
      <c r="E1754" s="67" t="str">
        <f aca="false">IF($B1754="", "",SUMIF(LerXml!B:B,Relatorio!B1754,LerXml!AX:AX))</f>
        <v/>
      </c>
      <c r="F1754" s="68" t="str">
        <f aca="false">IF($B1754="", "",SUMIF(LerXml!B:B,Relatorio!B1754,LerXml!BA:BA))</f>
        <v/>
      </c>
      <c r="G1754" s="67" t="str">
        <f aca="false">IF($B1754="", "",SUMIF(LerXml!B:B,Relatorio!B1754,LerXml!BB:BB))</f>
        <v/>
      </c>
      <c r="H1754" s="67" t="str">
        <f aca="false">IF($B1754="", "",SUMIF(LerXml!B:B,Relatorio!B1754,LerXml!BE:BE))</f>
        <v/>
      </c>
      <c r="I1754" s="68" t="str">
        <f aca="false">IF(AND($F1754="",$G1754="",$H1754=""), "", IF(SUM(F1754:H1754)-D1754 &lt; 0,0,SUM(F1754:H1754)-D1754))</f>
        <v/>
      </c>
    </row>
    <row r="1755" customFormat="false" ht="13.8" hidden="false" customHeight="true" outlineLevel="0" collapsed="false">
      <c r="A1755" s="71"/>
      <c r="B1755" s="72"/>
      <c r="C1755" s="71"/>
      <c r="D1755" s="67" t="str">
        <f aca="false">IF($B1755="", "",SUMIF(LerXml!B:B,Relatorio!B1755,LerXml!W:W))</f>
        <v/>
      </c>
      <c r="E1755" s="67" t="str">
        <f aca="false">IF($B1755="", "",SUMIF(LerXml!B:B,Relatorio!B1755,LerXml!AX:AX))</f>
        <v/>
      </c>
      <c r="F1755" s="68" t="str">
        <f aca="false">IF($B1755="", "",SUMIF(LerXml!B:B,Relatorio!B1755,LerXml!BA:BA))</f>
        <v/>
      </c>
      <c r="G1755" s="67" t="str">
        <f aca="false">IF($B1755="", "",SUMIF(LerXml!B:B,Relatorio!B1755,LerXml!BB:BB))</f>
        <v/>
      </c>
      <c r="H1755" s="67" t="str">
        <f aca="false">IF($B1755="", "",SUMIF(LerXml!B:B,Relatorio!B1755,LerXml!BE:BE))</f>
        <v/>
      </c>
      <c r="I1755" s="68" t="str">
        <f aca="false">IF(AND($F1755="",$G1755="",$H1755=""), "", IF(SUM(F1755:H1755)-D1755 &lt; 0,0,SUM(F1755:H1755)-D1755))</f>
        <v/>
      </c>
    </row>
    <row r="1756" customFormat="false" ht="13.8" hidden="false" customHeight="true" outlineLevel="0" collapsed="false">
      <c r="A1756" s="71"/>
      <c r="B1756" s="72"/>
      <c r="C1756" s="71"/>
      <c r="D1756" s="67" t="str">
        <f aca="false">IF($B1756="", "",SUMIF(LerXml!B:B,Relatorio!B1756,LerXml!W:W))</f>
        <v/>
      </c>
      <c r="E1756" s="67" t="str">
        <f aca="false">IF($B1756="", "",SUMIF(LerXml!B:B,Relatorio!B1756,LerXml!AX:AX))</f>
        <v/>
      </c>
      <c r="F1756" s="68" t="str">
        <f aca="false">IF($B1756="", "",SUMIF(LerXml!B:B,Relatorio!B1756,LerXml!BA:BA))</f>
        <v/>
      </c>
      <c r="G1756" s="67" t="str">
        <f aca="false">IF($B1756="", "",SUMIF(LerXml!B:B,Relatorio!B1756,LerXml!BB:BB))</f>
        <v/>
      </c>
      <c r="H1756" s="67" t="str">
        <f aca="false">IF($B1756="", "",SUMIF(LerXml!B:B,Relatorio!B1756,LerXml!BE:BE))</f>
        <v/>
      </c>
      <c r="I1756" s="68" t="str">
        <f aca="false">IF(AND($F1756="",$G1756="",$H1756=""), "", IF(SUM(F1756:H1756)-D1756 &lt; 0,0,SUM(F1756:H1756)-D1756))</f>
        <v/>
      </c>
    </row>
    <row r="1757" customFormat="false" ht="13.8" hidden="false" customHeight="true" outlineLevel="0" collapsed="false">
      <c r="A1757" s="71"/>
      <c r="B1757" s="72"/>
      <c r="C1757" s="71"/>
      <c r="D1757" s="67" t="str">
        <f aca="false">IF($B1757="", "",SUMIF(LerXml!B:B,Relatorio!B1757,LerXml!W:W))</f>
        <v/>
      </c>
      <c r="E1757" s="67" t="str">
        <f aca="false">IF($B1757="", "",SUMIF(LerXml!B:B,Relatorio!B1757,LerXml!AX:AX))</f>
        <v/>
      </c>
      <c r="F1757" s="68" t="str">
        <f aca="false">IF($B1757="", "",SUMIF(LerXml!B:B,Relatorio!B1757,LerXml!BA:BA))</f>
        <v/>
      </c>
      <c r="G1757" s="67" t="str">
        <f aca="false">IF($B1757="", "",SUMIF(LerXml!B:B,Relatorio!B1757,LerXml!BB:BB))</f>
        <v/>
      </c>
      <c r="H1757" s="67" t="str">
        <f aca="false">IF($B1757="", "",SUMIF(LerXml!B:B,Relatorio!B1757,LerXml!BE:BE))</f>
        <v/>
      </c>
      <c r="I1757" s="68" t="str">
        <f aca="false">IF(AND($F1757="",$G1757="",$H1757=""), "", IF(SUM(F1757:H1757)-D1757 &lt; 0,0,SUM(F1757:H1757)-D1757))</f>
        <v/>
      </c>
    </row>
    <row r="1758" customFormat="false" ht="13.8" hidden="false" customHeight="true" outlineLevel="0" collapsed="false">
      <c r="A1758" s="71"/>
      <c r="B1758" s="72"/>
      <c r="C1758" s="71"/>
      <c r="D1758" s="67" t="str">
        <f aca="false">IF($B1758="", "",SUMIF(LerXml!B:B,Relatorio!B1758,LerXml!W:W))</f>
        <v/>
      </c>
      <c r="E1758" s="67" t="str">
        <f aca="false">IF($B1758="", "",SUMIF(LerXml!B:B,Relatorio!B1758,LerXml!AX:AX))</f>
        <v/>
      </c>
      <c r="F1758" s="68" t="str">
        <f aca="false">IF($B1758="", "",SUMIF(LerXml!B:B,Relatorio!B1758,LerXml!BA:BA))</f>
        <v/>
      </c>
      <c r="G1758" s="67" t="str">
        <f aca="false">IF($B1758="", "",SUMIF(LerXml!B:B,Relatorio!B1758,LerXml!BB:BB))</f>
        <v/>
      </c>
      <c r="H1758" s="67" t="str">
        <f aca="false">IF($B1758="", "",SUMIF(LerXml!B:B,Relatorio!B1758,LerXml!BE:BE))</f>
        <v/>
      </c>
      <c r="I1758" s="68" t="str">
        <f aca="false">IF(AND($F1758="",$G1758="",$H1758=""), "", IF(SUM(F1758:H1758)-D1758 &lt; 0,0,SUM(F1758:H1758)-D1758))</f>
        <v/>
      </c>
    </row>
    <row r="1759" customFormat="false" ht="13.8" hidden="false" customHeight="true" outlineLevel="0" collapsed="false">
      <c r="A1759" s="71"/>
      <c r="B1759" s="72"/>
      <c r="C1759" s="71"/>
      <c r="D1759" s="67" t="str">
        <f aca="false">IF($B1759="", "",SUMIF(LerXml!B:B,Relatorio!B1759,LerXml!W:W))</f>
        <v/>
      </c>
      <c r="E1759" s="67" t="str">
        <f aca="false">IF($B1759="", "",SUMIF(LerXml!B:B,Relatorio!B1759,LerXml!AX:AX))</f>
        <v/>
      </c>
      <c r="F1759" s="68" t="str">
        <f aca="false">IF($B1759="", "",SUMIF(LerXml!B:B,Relatorio!B1759,LerXml!BA:BA))</f>
        <v/>
      </c>
      <c r="G1759" s="67" t="str">
        <f aca="false">IF($B1759="", "",SUMIF(LerXml!B:B,Relatorio!B1759,LerXml!BB:BB))</f>
        <v/>
      </c>
      <c r="H1759" s="67" t="str">
        <f aca="false">IF($B1759="", "",SUMIF(LerXml!B:B,Relatorio!B1759,LerXml!BE:BE))</f>
        <v/>
      </c>
      <c r="I1759" s="68" t="str">
        <f aca="false">IF(AND($F1759="",$G1759="",$H1759=""), "", IF(SUM(F1759:H1759)-D1759 &lt; 0,0,SUM(F1759:H1759)-D1759))</f>
        <v/>
      </c>
    </row>
    <row r="1760" customFormat="false" ht="13.8" hidden="false" customHeight="true" outlineLevel="0" collapsed="false">
      <c r="A1760" s="71"/>
      <c r="B1760" s="72"/>
      <c r="C1760" s="71"/>
      <c r="D1760" s="67" t="str">
        <f aca="false">IF($B1760="", "",SUMIF(LerXml!B:B,Relatorio!B1760,LerXml!W:W))</f>
        <v/>
      </c>
      <c r="E1760" s="67" t="str">
        <f aca="false">IF($B1760="", "",SUMIF(LerXml!B:B,Relatorio!B1760,LerXml!AX:AX))</f>
        <v/>
      </c>
      <c r="F1760" s="68" t="str">
        <f aca="false">IF($B1760="", "",SUMIF(LerXml!B:B,Relatorio!B1760,LerXml!BA:BA))</f>
        <v/>
      </c>
      <c r="G1760" s="67" t="str">
        <f aca="false">IF($B1760="", "",SUMIF(LerXml!B:B,Relatorio!B1760,LerXml!BB:BB))</f>
        <v/>
      </c>
      <c r="H1760" s="67" t="str">
        <f aca="false">IF($B1760="", "",SUMIF(LerXml!B:B,Relatorio!B1760,LerXml!BE:BE))</f>
        <v/>
      </c>
      <c r="I1760" s="68" t="str">
        <f aca="false">IF(AND($F1760="",$G1760="",$H1760=""), "", IF(SUM(F1760:H1760)-D1760 &lt; 0,0,SUM(F1760:H1760)-D1760))</f>
        <v/>
      </c>
    </row>
    <row r="1761" customFormat="false" ht="13.8" hidden="false" customHeight="true" outlineLevel="0" collapsed="false">
      <c r="A1761" s="71"/>
      <c r="B1761" s="72"/>
      <c r="C1761" s="71"/>
      <c r="D1761" s="67" t="str">
        <f aca="false">IF($B1761="", "",SUMIF(LerXml!B:B,Relatorio!B1761,LerXml!W:W))</f>
        <v/>
      </c>
      <c r="E1761" s="67" t="str">
        <f aca="false">IF($B1761="", "",SUMIF(LerXml!B:B,Relatorio!B1761,LerXml!AX:AX))</f>
        <v/>
      </c>
      <c r="F1761" s="68" t="str">
        <f aca="false">IF($B1761="", "",SUMIF(LerXml!B:B,Relatorio!B1761,LerXml!BA:BA))</f>
        <v/>
      </c>
      <c r="G1761" s="67" t="str">
        <f aca="false">IF($B1761="", "",SUMIF(LerXml!B:B,Relatorio!B1761,LerXml!BB:BB))</f>
        <v/>
      </c>
      <c r="H1761" s="67" t="str">
        <f aca="false">IF($B1761="", "",SUMIF(LerXml!B:B,Relatorio!B1761,LerXml!BE:BE))</f>
        <v/>
      </c>
      <c r="I1761" s="68" t="str">
        <f aca="false">IF(AND($F1761="",$G1761="",$H1761=""), "", IF(SUM(F1761:H1761)-D1761 &lt; 0,0,SUM(F1761:H1761)-D1761))</f>
        <v/>
      </c>
    </row>
    <row r="1762" customFormat="false" ht="13.8" hidden="false" customHeight="true" outlineLevel="0" collapsed="false">
      <c r="A1762" s="71"/>
      <c r="B1762" s="72"/>
      <c r="C1762" s="71"/>
      <c r="D1762" s="67" t="str">
        <f aca="false">IF($B1762="", "",SUMIF(LerXml!B:B,Relatorio!B1762,LerXml!W:W))</f>
        <v/>
      </c>
      <c r="E1762" s="67" t="str">
        <f aca="false">IF($B1762="", "",SUMIF(LerXml!B:B,Relatorio!B1762,LerXml!AX:AX))</f>
        <v/>
      </c>
      <c r="F1762" s="68" t="str">
        <f aca="false">IF($B1762="", "",SUMIF(LerXml!B:B,Relatorio!B1762,LerXml!BA:BA))</f>
        <v/>
      </c>
      <c r="G1762" s="67" t="str">
        <f aca="false">IF($B1762="", "",SUMIF(LerXml!B:B,Relatorio!B1762,LerXml!BB:BB))</f>
        <v/>
      </c>
      <c r="H1762" s="67" t="str">
        <f aca="false">IF($B1762="", "",SUMIF(LerXml!B:B,Relatorio!B1762,LerXml!BE:BE))</f>
        <v/>
      </c>
      <c r="I1762" s="68" t="str">
        <f aca="false">IF(AND($F1762="",$G1762="",$H1762=""), "", IF(SUM(F1762:H1762)-D1762 &lt; 0,0,SUM(F1762:H1762)-D1762))</f>
        <v/>
      </c>
    </row>
    <row r="1763" customFormat="false" ht="13.8" hidden="false" customHeight="true" outlineLevel="0" collapsed="false">
      <c r="A1763" s="71"/>
      <c r="B1763" s="72"/>
      <c r="C1763" s="71"/>
      <c r="D1763" s="67" t="str">
        <f aca="false">IF($B1763="", "",SUMIF(LerXml!B:B,Relatorio!B1763,LerXml!W:W))</f>
        <v/>
      </c>
      <c r="E1763" s="67" t="str">
        <f aca="false">IF($B1763="", "",SUMIF(LerXml!B:B,Relatorio!B1763,LerXml!AX:AX))</f>
        <v/>
      </c>
      <c r="F1763" s="68" t="str">
        <f aca="false">IF($B1763="", "",SUMIF(LerXml!B:B,Relatorio!B1763,LerXml!BA:BA))</f>
        <v/>
      </c>
      <c r="G1763" s="67" t="str">
        <f aca="false">IF($B1763="", "",SUMIF(LerXml!B:B,Relatorio!B1763,LerXml!BB:BB))</f>
        <v/>
      </c>
      <c r="H1763" s="67" t="str">
        <f aca="false">IF($B1763="", "",SUMIF(LerXml!B:B,Relatorio!B1763,LerXml!BE:BE))</f>
        <v/>
      </c>
      <c r="I1763" s="68" t="str">
        <f aca="false">IF(AND($F1763="",$G1763="",$H1763=""), "", IF(SUM(F1763:H1763)-D1763 &lt; 0,0,SUM(F1763:H1763)-D1763))</f>
        <v/>
      </c>
    </row>
    <row r="1764" customFormat="false" ht="13.8" hidden="false" customHeight="true" outlineLevel="0" collapsed="false">
      <c r="A1764" s="71"/>
      <c r="B1764" s="72"/>
      <c r="C1764" s="71"/>
      <c r="D1764" s="67" t="str">
        <f aca="false">IF($B1764="", "",SUMIF(LerXml!B:B,Relatorio!B1764,LerXml!W:W))</f>
        <v/>
      </c>
      <c r="E1764" s="67" t="str">
        <f aca="false">IF($B1764="", "",SUMIF(LerXml!B:B,Relatorio!B1764,LerXml!AX:AX))</f>
        <v/>
      </c>
      <c r="F1764" s="68" t="str">
        <f aca="false">IF($B1764="", "",SUMIF(LerXml!B:B,Relatorio!B1764,LerXml!BA:BA))</f>
        <v/>
      </c>
      <c r="G1764" s="67" t="str">
        <f aca="false">IF($B1764="", "",SUMIF(LerXml!B:B,Relatorio!B1764,LerXml!BB:BB))</f>
        <v/>
      </c>
      <c r="H1764" s="67" t="str">
        <f aca="false">IF($B1764="", "",SUMIF(LerXml!B:B,Relatorio!B1764,LerXml!BE:BE))</f>
        <v/>
      </c>
      <c r="I1764" s="68" t="str">
        <f aca="false">IF(AND($F1764="",$G1764="",$H1764=""), "", IF(SUM(F1764:H1764)-D1764 &lt; 0,0,SUM(F1764:H1764)-D1764))</f>
        <v/>
      </c>
    </row>
    <row r="1765" customFormat="false" ht="13.8" hidden="false" customHeight="true" outlineLevel="0" collapsed="false">
      <c r="A1765" s="71"/>
      <c r="B1765" s="72"/>
      <c r="C1765" s="71"/>
      <c r="D1765" s="67" t="str">
        <f aca="false">IF($B1765="", "",SUMIF(LerXml!B:B,Relatorio!B1765,LerXml!W:W))</f>
        <v/>
      </c>
      <c r="E1765" s="67" t="str">
        <f aca="false">IF($B1765="", "",SUMIF(LerXml!B:B,Relatorio!B1765,LerXml!AX:AX))</f>
        <v/>
      </c>
      <c r="F1765" s="68" t="str">
        <f aca="false">IF($B1765="", "",SUMIF(LerXml!B:B,Relatorio!B1765,LerXml!BA:BA))</f>
        <v/>
      </c>
      <c r="G1765" s="67" t="str">
        <f aca="false">IF($B1765="", "",SUMIF(LerXml!B:B,Relatorio!B1765,LerXml!BB:BB))</f>
        <v/>
      </c>
      <c r="H1765" s="67" t="str">
        <f aca="false">IF($B1765="", "",SUMIF(LerXml!B:B,Relatorio!B1765,LerXml!BE:BE))</f>
        <v/>
      </c>
      <c r="I1765" s="68" t="str">
        <f aca="false">IF(AND($F1765="",$G1765="",$H1765=""), "", IF(SUM(F1765:H1765)-D1765 &lt; 0,0,SUM(F1765:H1765)-D1765))</f>
        <v/>
      </c>
    </row>
    <row r="1766" customFormat="false" ht="13.8" hidden="false" customHeight="true" outlineLevel="0" collapsed="false">
      <c r="A1766" s="71"/>
      <c r="B1766" s="72"/>
      <c r="C1766" s="71"/>
      <c r="D1766" s="67" t="str">
        <f aca="false">IF($B1766="", "",SUMIF(LerXml!B:B,Relatorio!B1766,LerXml!W:W))</f>
        <v/>
      </c>
      <c r="E1766" s="67" t="str">
        <f aca="false">IF($B1766="", "",SUMIF(LerXml!B:B,Relatorio!B1766,LerXml!AX:AX))</f>
        <v/>
      </c>
      <c r="F1766" s="68" t="str">
        <f aca="false">IF($B1766="", "",SUMIF(LerXml!B:B,Relatorio!B1766,LerXml!BA:BA))</f>
        <v/>
      </c>
      <c r="G1766" s="67" t="str">
        <f aca="false">IF($B1766="", "",SUMIF(LerXml!B:B,Relatorio!B1766,LerXml!BB:BB))</f>
        <v/>
      </c>
      <c r="H1766" s="67" t="str">
        <f aca="false">IF($B1766="", "",SUMIF(LerXml!B:B,Relatorio!B1766,LerXml!BE:BE))</f>
        <v/>
      </c>
      <c r="I1766" s="68" t="str">
        <f aca="false">IF(AND($F1766="",$G1766="",$H1766=""), "", IF(SUM(F1766:H1766)-D1766 &lt; 0,0,SUM(F1766:H1766)-D1766))</f>
        <v/>
      </c>
    </row>
    <row r="1767" customFormat="false" ht="13.8" hidden="false" customHeight="true" outlineLevel="0" collapsed="false">
      <c r="A1767" s="71"/>
      <c r="B1767" s="72"/>
      <c r="C1767" s="71"/>
      <c r="D1767" s="67" t="str">
        <f aca="false">IF($B1767="", "",SUMIF(LerXml!B:B,Relatorio!B1767,LerXml!W:W))</f>
        <v/>
      </c>
      <c r="E1767" s="67" t="str">
        <f aca="false">IF($B1767="", "",SUMIF(LerXml!B:B,Relatorio!B1767,LerXml!AX:AX))</f>
        <v/>
      </c>
      <c r="F1767" s="68" t="str">
        <f aca="false">IF($B1767="", "",SUMIF(LerXml!B:B,Relatorio!B1767,LerXml!BA:BA))</f>
        <v/>
      </c>
      <c r="G1767" s="67" t="str">
        <f aca="false">IF($B1767="", "",SUMIF(LerXml!B:B,Relatorio!B1767,LerXml!BB:BB))</f>
        <v/>
      </c>
      <c r="H1767" s="67" t="str">
        <f aca="false">IF($B1767="", "",SUMIF(LerXml!B:B,Relatorio!B1767,LerXml!BE:BE))</f>
        <v/>
      </c>
      <c r="I1767" s="68" t="str">
        <f aca="false">IF(AND($F1767="",$G1767="",$H1767=""), "", IF(SUM(F1767:H1767)-D1767 &lt; 0,0,SUM(F1767:H1767)-D1767))</f>
        <v/>
      </c>
    </row>
    <row r="1768" customFormat="false" ht="13.8" hidden="false" customHeight="true" outlineLevel="0" collapsed="false">
      <c r="A1768" s="71"/>
      <c r="B1768" s="72"/>
      <c r="C1768" s="71"/>
      <c r="D1768" s="67" t="str">
        <f aca="false">IF($B1768="", "",SUMIF(LerXml!B:B,Relatorio!B1768,LerXml!W:W))</f>
        <v/>
      </c>
      <c r="E1768" s="67" t="str">
        <f aca="false">IF($B1768="", "",SUMIF(LerXml!B:B,Relatorio!B1768,LerXml!AX:AX))</f>
        <v/>
      </c>
      <c r="F1768" s="68" t="str">
        <f aca="false">IF($B1768="", "",SUMIF(LerXml!B:B,Relatorio!B1768,LerXml!BA:BA))</f>
        <v/>
      </c>
      <c r="G1768" s="67" t="str">
        <f aca="false">IF($B1768="", "",SUMIF(LerXml!B:B,Relatorio!B1768,LerXml!BB:BB))</f>
        <v/>
      </c>
      <c r="H1768" s="67" t="str">
        <f aca="false">IF($B1768="", "",SUMIF(LerXml!B:B,Relatorio!B1768,LerXml!BE:BE))</f>
        <v/>
      </c>
      <c r="I1768" s="68" t="str">
        <f aca="false">IF(AND($F1768="",$G1768="",$H1768=""), "", IF(SUM(F1768:H1768)-D1768 &lt; 0,0,SUM(F1768:H1768)-D1768))</f>
        <v/>
      </c>
    </row>
    <row r="1769" customFormat="false" ht="13.8" hidden="false" customHeight="true" outlineLevel="0" collapsed="false">
      <c r="A1769" s="71"/>
      <c r="B1769" s="72"/>
      <c r="C1769" s="71"/>
      <c r="D1769" s="67" t="str">
        <f aca="false">IF($B1769="", "",SUMIF(LerXml!B:B,Relatorio!B1769,LerXml!W:W))</f>
        <v/>
      </c>
      <c r="E1769" s="67" t="str">
        <f aca="false">IF($B1769="", "",SUMIF(LerXml!B:B,Relatorio!B1769,LerXml!AX:AX))</f>
        <v/>
      </c>
      <c r="F1769" s="68" t="str">
        <f aca="false">IF($B1769="", "",SUMIF(LerXml!B:B,Relatorio!B1769,LerXml!BA:BA))</f>
        <v/>
      </c>
      <c r="G1769" s="67" t="str">
        <f aca="false">IF($B1769="", "",SUMIF(LerXml!B:B,Relatorio!B1769,LerXml!BB:BB))</f>
        <v/>
      </c>
      <c r="H1769" s="67" t="str">
        <f aca="false">IF($B1769="", "",SUMIF(LerXml!B:B,Relatorio!B1769,LerXml!BE:BE))</f>
        <v/>
      </c>
      <c r="I1769" s="68" t="str">
        <f aca="false">IF(AND($F1769="",$G1769="",$H1769=""), "", IF(SUM(F1769:H1769)-D1769 &lt; 0,0,SUM(F1769:H1769)-D1769))</f>
        <v/>
      </c>
    </row>
    <row r="1770" customFormat="false" ht="13.8" hidden="false" customHeight="true" outlineLevel="0" collapsed="false">
      <c r="A1770" s="71"/>
      <c r="B1770" s="72"/>
      <c r="C1770" s="71"/>
      <c r="D1770" s="67" t="str">
        <f aca="false">IF($B1770="", "",SUMIF(LerXml!B:B,Relatorio!B1770,LerXml!W:W))</f>
        <v/>
      </c>
      <c r="E1770" s="67" t="str">
        <f aca="false">IF($B1770="", "",SUMIF(LerXml!B:B,Relatorio!B1770,LerXml!AX:AX))</f>
        <v/>
      </c>
      <c r="F1770" s="68" t="str">
        <f aca="false">IF($B1770="", "",SUMIF(LerXml!B:B,Relatorio!B1770,LerXml!BA:BA))</f>
        <v/>
      </c>
      <c r="G1770" s="67" t="str">
        <f aca="false">IF($B1770="", "",SUMIF(LerXml!B:B,Relatorio!B1770,LerXml!BB:BB))</f>
        <v/>
      </c>
      <c r="H1770" s="67" t="str">
        <f aca="false">IF($B1770="", "",SUMIF(LerXml!B:B,Relatorio!B1770,LerXml!BE:BE))</f>
        <v/>
      </c>
      <c r="I1770" s="68" t="str">
        <f aca="false">IF(AND($F1770="",$G1770="",$H1770=""), "", IF(SUM(F1770:H1770)-D1770 &lt; 0,0,SUM(F1770:H1770)-D1770))</f>
        <v/>
      </c>
    </row>
    <row r="1771" customFormat="false" ht="13.8" hidden="false" customHeight="true" outlineLevel="0" collapsed="false">
      <c r="A1771" s="71"/>
      <c r="B1771" s="72"/>
      <c r="C1771" s="71"/>
      <c r="D1771" s="67" t="str">
        <f aca="false">IF($B1771="", "",SUMIF(LerXml!B:B,Relatorio!B1771,LerXml!W:W))</f>
        <v/>
      </c>
      <c r="E1771" s="67" t="str">
        <f aca="false">IF($B1771="", "",SUMIF(LerXml!B:B,Relatorio!B1771,LerXml!AX:AX))</f>
        <v/>
      </c>
      <c r="F1771" s="68" t="str">
        <f aca="false">IF($B1771="", "",SUMIF(LerXml!B:B,Relatorio!B1771,LerXml!BA:BA))</f>
        <v/>
      </c>
      <c r="G1771" s="67" t="str">
        <f aca="false">IF($B1771="", "",SUMIF(LerXml!B:B,Relatorio!B1771,LerXml!BB:BB))</f>
        <v/>
      </c>
      <c r="H1771" s="67" t="str">
        <f aca="false">IF($B1771="", "",SUMIF(LerXml!B:B,Relatorio!B1771,LerXml!BE:BE))</f>
        <v/>
      </c>
      <c r="I1771" s="68" t="str">
        <f aca="false">IF(AND($F1771="",$G1771="",$H1771=""), "", IF(SUM(F1771:H1771)-D1771 &lt; 0,0,SUM(F1771:H1771)-D1771))</f>
        <v/>
      </c>
    </row>
    <row r="1772" customFormat="false" ht="13.8" hidden="false" customHeight="true" outlineLevel="0" collapsed="false">
      <c r="A1772" s="71"/>
      <c r="B1772" s="72"/>
      <c r="C1772" s="71"/>
      <c r="D1772" s="67" t="str">
        <f aca="false">IF($B1772="", "",SUMIF(LerXml!B:B,Relatorio!B1772,LerXml!W:W))</f>
        <v/>
      </c>
      <c r="E1772" s="67" t="str">
        <f aca="false">IF($B1772="", "",SUMIF(LerXml!B:B,Relatorio!B1772,LerXml!AX:AX))</f>
        <v/>
      </c>
      <c r="F1772" s="68" t="str">
        <f aca="false">IF($B1772="", "",SUMIF(LerXml!B:B,Relatorio!B1772,LerXml!BA:BA))</f>
        <v/>
      </c>
      <c r="G1772" s="67" t="str">
        <f aca="false">IF($B1772="", "",SUMIF(LerXml!B:B,Relatorio!B1772,LerXml!BB:BB))</f>
        <v/>
      </c>
      <c r="H1772" s="67" t="str">
        <f aca="false">IF($B1772="", "",SUMIF(LerXml!B:B,Relatorio!B1772,LerXml!BE:BE))</f>
        <v/>
      </c>
      <c r="I1772" s="68" t="str">
        <f aca="false">IF(AND($F1772="",$G1772="",$H1772=""), "", IF(SUM(F1772:H1772)-D1772 &lt; 0,0,SUM(F1772:H1772)-D1772))</f>
        <v/>
      </c>
    </row>
    <row r="1773" customFormat="false" ht="13.8" hidden="false" customHeight="true" outlineLevel="0" collapsed="false">
      <c r="A1773" s="71"/>
      <c r="B1773" s="72"/>
      <c r="C1773" s="71"/>
      <c r="D1773" s="67" t="str">
        <f aca="false">IF($B1773="", "",SUMIF(LerXml!B:B,Relatorio!B1773,LerXml!W:W))</f>
        <v/>
      </c>
      <c r="E1773" s="67" t="str">
        <f aca="false">IF($B1773="", "",SUMIF(LerXml!B:B,Relatorio!B1773,LerXml!AX:AX))</f>
        <v/>
      </c>
      <c r="F1773" s="68" t="str">
        <f aca="false">IF($B1773="", "",SUMIF(LerXml!B:B,Relatorio!B1773,LerXml!BA:BA))</f>
        <v/>
      </c>
      <c r="G1773" s="67" t="str">
        <f aca="false">IF($B1773="", "",SUMIF(LerXml!B:B,Relatorio!B1773,LerXml!BB:BB))</f>
        <v/>
      </c>
      <c r="H1773" s="67" t="str">
        <f aca="false">IF($B1773="", "",SUMIF(LerXml!B:B,Relatorio!B1773,LerXml!BE:BE))</f>
        <v/>
      </c>
      <c r="I1773" s="68" t="str">
        <f aca="false">IF(AND($F1773="",$G1773="",$H1773=""), "", IF(SUM(F1773:H1773)-D1773 &lt; 0,0,SUM(F1773:H1773)-D1773))</f>
        <v/>
      </c>
    </row>
    <row r="1774" customFormat="false" ht="13.8" hidden="false" customHeight="true" outlineLevel="0" collapsed="false">
      <c r="A1774" s="71"/>
      <c r="B1774" s="72"/>
      <c r="C1774" s="71"/>
      <c r="D1774" s="67" t="str">
        <f aca="false">IF($B1774="", "",SUMIF(LerXml!B:B,Relatorio!B1774,LerXml!W:W))</f>
        <v/>
      </c>
      <c r="E1774" s="67" t="str">
        <f aca="false">IF($B1774="", "",SUMIF(LerXml!B:B,Relatorio!B1774,LerXml!AX:AX))</f>
        <v/>
      </c>
      <c r="F1774" s="68" t="str">
        <f aca="false">IF($B1774="", "",SUMIF(LerXml!B:B,Relatorio!B1774,LerXml!BA:BA))</f>
        <v/>
      </c>
      <c r="G1774" s="67" t="str">
        <f aca="false">IF($B1774="", "",SUMIF(LerXml!B:B,Relatorio!B1774,LerXml!BB:BB))</f>
        <v/>
      </c>
      <c r="H1774" s="67" t="str">
        <f aca="false">IF($B1774="", "",SUMIF(LerXml!B:B,Relatorio!B1774,LerXml!BE:BE))</f>
        <v/>
      </c>
      <c r="I1774" s="68" t="str">
        <f aca="false">IF(AND($F1774="",$G1774="",$H1774=""), "", IF(SUM(F1774:H1774)-D1774 &lt; 0,0,SUM(F1774:H1774)-D1774))</f>
        <v/>
      </c>
    </row>
    <row r="1775" customFormat="false" ht="13.8" hidden="false" customHeight="true" outlineLevel="0" collapsed="false">
      <c r="A1775" s="71"/>
      <c r="B1775" s="72"/>
      <c r="C1775" s="71"/>
      <c r="D1775" s="67" t="str">
        <f aca="false">IF($B1775="", "",SUMIF(LerXml!B:B,Relatorio!B1775,LerXml!W:W))</f>
        <v/>
      </c>
      <c r="E1775" s="67" t="str">
        <f aca="false">IF($B1775="", "",SUMIF(LerXml!B:B,Relatorio!B1775,LerXml!AX:AX))</f>
        <v/>
      </c>
      <c r="F1775" s="68" t="str">
        <f aca="false">IF($B1775="", "",SUMIF(LerXml!B:B,Relatorio!B1775,LerXml!BA:BA))</f>
        <v/>
      </c>
      <c r="G1775" s="67" t="str">
        <f aca="false">IF($B1775="", "",SUMIF(LerXml!B:B,Relatorio!B1775,LerXml!BB:BB))</f>
        <v/>
      </c>
      <c r="H1775" s="67" t="str">
        <f aca="false">IF($B1775="", "",SUMIF(LerXml!B:B,Relatorio!B1775,LerXml!BE:BE))</f>
        <v/>
      </c>
      <c r="I1775" s="68" t="str">
        <f aca="false">IF(AND($F1775="",$G1775="",$H1775=""), "", IF(SUM(F1775:H1775)-D1775 &lt; 0,0,SUM(F1775:H1775)-D1775))</f>
        <v/>
      </c>
    </row>
    <row r="1776" customFormat="false" ht="13.8" hidden="false" customHeight="true" outlineLevel="0" collapsed="false">
      <c r="A1776" s="71"/>
      <c r="B1776" s="72"/>
      <c r="C1776" s="71"/>
      <c r="D1776" s="67" t="str">
        <f aca="false">IF($B1776="", "",SUMIF(LerXml!B:B,Relatorio!B1776,LerXml!W:W))</f>
        <v/>
      </c>
      <c r="E1776" s="67" t="str">
        <f aca="false">IF($B1776="", "",SUMIF(LerXml!B:B,Relatorio!B1776,LerXml!AX:AX))</f>
        <v/>
      </c>
      <c r="F1776" s="68" t="str">
        <f aca="false">IF($B1776="", "",SUMIF(LerXml!B:B,Relatorio!B1776,LerXml!BA:BA))</f>
        <v/>
      </c>
      <c r="G1776" s="67" t="str">
        <f aca="false">IF($B1776="", "",SUMIF(LerXml!B:B,Relatorio!B1776,LerXml!BB:BB))</f>
        <v/>
      </c>
      <c r="H1776" s="67" t="str">
        <f aca="false">IF($B1776="", "",SUMIF(LerXml!B:B,Relatorio!B1776,LerXml!BE:BE))</f>
        <v/>
      </c>
      <c r="I1776" s="68" t="str">
        <f aca="false">IF(AND($F1776="",$G1776="",$H1776=""), "", IF(SUM(F1776:H1776)-D1776 &lt; 0,0,SUM(F1776:H1776)-D1776))</f>
        <v/>
      </c>
    </row>
    <row r="1777" customFormat="false" ht="13.8" hidden="false" customHeight="true" outlineLevel="0" collapsed="false">
      <c r="A1777" s="71"/>
      <c r="B1777" s="72"/>
      <c r="C1777" s="71"/>
      <c r="D1777" s="67" t="str">
        <f aca="false">IF($B1777="", "",SUMIF(LerXml!B:B,Relatorio!B1777,LerXml!W:W))</f>
        <v/>
      </c>
      <c r="E1777" s="67" t="str">
        <f aca="false">IF($B1777="", "",SUMIF(LerXml!B:B,Relatorio!B1777,LerXml!AX:AX))</f>
        <v/>
      </c>
      <c r="F1777" s="68" t="str">
        <f aca="false">IF($B1777="", "",SUMIF(LerXml!B:B,Relatorio!B1777,LerXml!BA:BA))</f>
        <v/>
      </c>
      <c r="G1777" s="67" t="str">
        <f aca="false">IF($B1777="", "",SUMIF(LerXml!B:B,Relatorio!B1777,LerXml!BB:BB))</f>
        <v/>
      </c>
      <c r="H1777" s="67" t="str">
        <f aca="false">IF($B1777="", "",SUMIF(LerXml!B:B,Relatorio!B1777,LerXml!BE:BE))</f>
        <v/>
      </c>
      <c r="I1777" s="68" t="str">
        <f aca="false">IF(AND($F1777="",$G1777="",$H1777=""), "", IF(SUM(F1777:H1777)-D1777 &lt; 0,0,SUM(F1777:H1777)-D1777))</f>
        <v/>
      </c>
    </row>
    <row r="1778" customFormat="false" ht="13.8" hidden="false" customHeight="true" outlineLevel="0" collapsed="false">
      <c r="A1778" s="71"/>
      <c r="B1778" s="72"/>
      <c r="C1778" s="71"/>
      <c r="D1778" s="67" t="str">
        <f aca="false">IF($B1778="", "",SUMIF(LerXml!B:B,Relatorio!B1778,LerXml!W:W))</f>
        <v/>
      </c>
      <c r="E1778" s="67" t="str">
        <f aca="false">IF($B1778="", "",SUMIF(LerXml!B:B,Relatorio!B1778,LerXml!AX:AX))</f>
        <v/>
      </c>
      <c r="F1778" s="68" t="str">
        <f aca="false">IF($B1778="", "",SUMIF(LerXml!B:B,Relatorio!B1778,LerXml!BA:BA))</f>
        <v/>
      </c>
      <c r="G1778" s="67" t="str">
        <f aca="false">IF($B1778="", "",SUMIF(LerXml!B:B,Relatorio!B1778,LerXml!BB:BB))</f>
        <v/>
      </c>
      <c r="H1778" s="67" t="str">
        <f aca="false">IF($B1778="", "",SUMIF(LerXml!B:B,Relatorio!B1778,LerXml!BE:BE))</f>
        <v/>
      </c>
      <c r="I1778" s="68" t="str">
        <f aca="false">IF(AND($F1778="",$G1778="",$H1778=""), "", IF(SUM(F1778:H1778)-D1778 &lt; 0,0,SUM(F1778:H1778)-D1778))</f>
        <v/>
      </c>
    </row>
    <row r="1779" customFormat="false" ht="13.8" hidden="false" customHeight="true" outlineLevel="0" collapsed="false">
      <c r="A1779" s="71"/>
      <c r="B1779" s="72"/>
      <c r="C1779" s="71"/>
      <c r="D1779" s="67" t="str">
        <f aca="false">IF($B1779="", "",SUMIF(LerXml!B:B,Relatorio!B1779,LerXml!W:W))</f>
        <v/>
      </c>
      <c r="E1779" s="67" t="str">
        <f aca="false">IF($B1779="", "",SUMIF(LerXml!B:B,Relatorio!B1779,LerXml!AX:AX))</f>
        <v/>
      </c>
      <c r="F1779" s="68" t="str">
        <f aca="false">IF($B1779="", "",SUMIF(LerXml!B:B,Relatorio!B1779,LerXml!BA:BA))</f>
        <v/>
      </c>
      <c r="G1779" s="67" t="str">
        <f aca="false">IF($B1779="", "",SUMIF(LerXml!B:B,Relatorio!B1779,LerXml!BB:BB))</f>
        <v/>
      </c>
      <c r="H1779" s="67" t="str">
        <f aca="false">IF($B1779="", "",SUMIF(LerXml!B:B,Relatorio!B1779,LerXml!BE:BE))</f>
        <v/>
      </c>
      <c r="I1779" s="68" t="str">
        <f aca="false">IF(AND($F1779="",$G1779="",$H1779=""), "", IF(SUM(F1779:H1779)-D1779 &lt; 0,0,SUM(F1779:H1779)-D1779))</f>
        <v/>
      </c>
    </row>
    <row r="1780" customFormat="false" ht="13.8" hidden="false" customHeight="true" outlineLevel="0" collapsed="false">
      <c r="A1780" s="71"/>
      <c r="B1780" s="72"/>
      <c r="C1780" s="71"/>
      <c r="D1780" s="67" t="str">
        <f aca="false">IF($B1780="", "",SUMIF(LerXml!B:B,Relatorio!B1780,LerXml!W:W))</f>
        <v/>
      </c>
      <c r="E1780" s="67" t="str">
        <f aca="false">IF($B1780="", "",SUMIF(LerXml!B:B,Relatorio!B1780,LerXml!AX:AX))</f>
        <v/>
      </c>
      <c r="F1780" s="68" t="str">
        <f aca="false">IF($B1780="", "",SUMIF(LerXml!B:B,Relatorio!B1780,LerXml!BA:BA))</f>
        <v/>
      </c>
      <c r="G1780" s="67" t="str">
        <f aca="false">IF($B1780="", "",SUMIF(LerXml!B:B,Relatorio!B1780,LerXml!BB:BB))</f>
        <v/>
      </c>
      <c r="H1780" s="67" t="str">
        <f aca="false">IF($B1780="", "",SUMIF(LerXml!B:B,Relatorio!B1780,LerXml!BE:BE))</f>
        <v/>
      </c>
      <c r="I1780" s="68" t="str">
        <f aca="false">IF(AND($F1780="",$G1780="",$H1780=""), "", IF(SUM(F1780:H1780)-D1780 &lt; 0,0,SUM(F1780:H1780)-D1780))</f>
        <v/>
      </c>
    </row>
    <row r="1781" customFormat="false" ht="13.8" hidden="false" customHeight="true" outlineLevel="0" collapsed="false">
      <c r="A1781" s="71"/>
      <c r="B1781" s="72"/>
      <c r="C1781" s="71"/>
      <c r="D1781" s="67" t="str">
        <f aca="false">IF($B1781="", "",SUMIF(LerXml!B:B,Relatorio!B1781,LerXml!W:W))</f>
        <v/>
      </c>
      <c r="E1781" s="67" t="str">
        <f aca="false">IF($B1781="", "",SUMIF(LerXml!B:B,Relatorio!B1781,LerXml!AX:AX))</f>
        <v/>
      </c>
      <c r="F1781" s="68" t="str">
        <f aca="false">IF($B1781="", "",SUMIF(LerXml!B:B,Relatorio!B1781,LerXml!BA:BA))</f>
        <v/>
      </c>
      <c r="G1781" s="67" t="str">
        <f aca="false">IF($B1781="", "",SUMIF(LerXml!B:B,Relatorio!B1781,LerXml!BB:BB))</f>
        <v/>
      </c>
      <c r="H1781" s="67" t="str">
        <f aca="false">IF($B1781="", "",SUMIF(LerXml!B:B,Relatorio!B1781,LerXml!BE:BE))</f>
        <v/>
      </c>
      <c r="I1781" s="68" t="str">
        <f aca="false">IF(AND($F1781="",$G1781="",$H1781=""), "", IF(SUM(F1781:H1781)-D1781 &lt; 0,0,SUM(F1781:H1781)-D1781))</f>
        <v/>
      </c>
    </row>
    <row r="1782" customFormat="false" ht="13.8" hidden="false" customHeight="true" outlineLevel="0" collapsed="false">
      <c r="A1782" s="71"/>
      <c r="B1782" s="72"/>
      <c r="C1782" s="71"/>
      <c r="D1782" s="67" t="str">
        <f aca="false">IF($B1782="", "",SUMIF(LerXml!B:B,Relatorio!B1782,LerXml!W:W))</f>
        <v/>
      </c>
      <c r="E1782" s="67" t="str">
        <f aca="false">IF($B1782="", "",SUMIF(LerXml!B:B,Relatorio!B1782,LerXml!AX:AX))</f>
        <v/>
      </c>
      <c r="F1782" s="68" t="str">
        <f aca="false">IF($B1782="", "",SUMIF(LerXml!B:B,Relatorio!B1782,LerXml!BA:BA))</f>
        <v/>
      </c>
      <c r="G1782" s="67" t="str">
        <f aca="false">IF($B1782="", "",SUMIF(LerXml!B:B,Relatorio!B1782,LerXml!BB:BB))</f>
        <v/>
      </c>
      <c r="H1782" s="67" t="str">
        <f aca="false">IF($B1782="", "",SUMIF(LerXml!B:B,Relatorio!B1782,LerXml!BE:BE))</f>
        <v/>
      </c>
      <c r="I1782" s="68" t="str">
        <f aca="false">IF(AND($F1782="",$G1782="",$H1782=""), "", IF(SUM(F1782:H1782)-D1782 &lt; 0,0,SUM(F1782:H1782)-D1782))</f>
        <v/>
      </c>
    </row>
    <row r="1783" customFormat="false" ht="13.8" hidden="false" customHeight="true" outlineLevel="0" collapsed="false">
      <c r="A1783" s="71"/>
      <c r="B1783" s="72"/>
      <c r="C1783" s="71"/>
      <c r="D1783" s="67" t="str">
        <f aca="false">IF($B1783="", "",SUMIF(LerXml!B:B,Relatorio!B1783,LerXml!W:W))</f>
        <v/>
      </c>
      <c r="E1783" s="67" t="str">
        <f aca="false">IF($B1783="", "",SUMIF(LerXml!B:B,Relatorio!B1783,LerXml!AX:AX))</f>
        <v/>
      </c>
      <c r="F1783" s="68" t="str">
        <f aca="false">IF($B1783="", "",SUMIF(LerXml!B:B,Relatorio!B1783,LerXml!BA:BA))</f>
        <v/>
      </c>
      <c r="G1783" s="67" t="str">
        <f aca="false">IF($B1783="", "",SUMIF(LerXml!B:B,Relatorio!B1783,LerXml!BB:BB))</f>
        <v/>
      </c>
      <c r="H1783" s="67" t="str">
        <f aca="false">IF($B1783="", "",SUMIF(LerXml!B:B,Relatorio!B1783,LerXml!BE:BE))</f>
        <v/>
      </c>
      <c r="I1783" s="68" t="str">
        <f aca="false">IF(AND($F1783="",$G1783="",$H1783=""), "", IF(SUM(F1783:H1783)-D1783 &lt; 0,0,SUM(F1783:H1783)-D1783))</f>
        <v/>
      </c>
    </row>
    <row r="1784" customFormat="false" ht="13.8" hidden="false" customHeight="true" outlineLevel="0" collapsed="false">
      <c r="A1784" s="71"/>
      <c r="B1784" s="72"/>
      <c r="C1784" s="71"/>
      <c r="D1784" s="67" t="str">
        <f aca="false">IF($B1784="", "",SUMIF(LerXml!B:B,Relatorio!B1784,LerXml!W:W))</f>
        <v/>
      </c>
      <c r="E1784" s="67" t="str">
        <f aca="false">IF($B1784="", "",SUMIF(LerXml!B:B,Relatorio!B1784,LerXml!AX:AX))</f>
        <v/>
      </c>
      <c r="F1784" s="68" t="str">
        <f aca="false">IF($B1784="", "",SUMIF(LerXml!B:B,Relatorio!B1784,LerXml!BA:BA))</f>
        <v/>
      </c>
      <c r="G1784" s="67" t="str">
        <f aca="false">IF($B1784="", "",SUMIF(LerXml!B:B,Relatorio!B1784,LerXml!BB:BB))</f>
        <v/>
      </c>
      <c r="H1784" s="67" t="str">
        <f aca="false">IF($B1784="", "",SUMIF(LerXml!B:B,Relatorio!B1784,LerXml!BE:BE))</f>
        <v/>
      </c>
      <c r="I1784" s="68" t="str">
        <f aca="false">IF(AND($F1784="",$G1784="",$H1784=""), "", IF(SUM(F1784:H1784)-D1784 &lt; 0,0,SUM(F1784:H1784)-D1784))</f>
        <v/>
      </c>
    </row>
    <row r="1785" customFormat="false" ht="13.8" hidden="false" customHeight="true" outlineLevel="0" collapsed="false">
      <c r="A1785" s="71"/>
      <c r="B1785" s="72"/>
      <c r="C1785" s="71"/>
      <c r="D1785" s="67" t="str">
        <f aca="false">IF($B1785="", "",SUMIF(LerXml!B:B,Relatorio!B1785,LerXml!W:W))</f>
        <v/>
      </c>
      <c r="E1785" s="67" t="str">
        <f aca="false">IF($B1785="", "",SUMIF(LerXml!B:B,Relatorio!B1785,LerXml!AX:AX))</f>
        <v/>
      </c>
      <c r="F1785" s="68" t="str">
        <f aca="false">IF($B1785="", "",SUMIF(LerXml!B:B,Relatorio!B1785,LerXml!BA:BA))</f>
        <v/>
      </c>
      <c r="G1785" s="67" t="str">
        <f aca="false">IF($B1785="", "",SUMIF(LerXml!B:B,Relatorio!B1785,LerXml!BB:BB))</f>
        <v/>
      </c>
      <c r="H1785" s="67" t="str">
        <f aca="false">IF($B1785="", "",SUMIF(LerXml!B:B,Relatorio!B1785,LerXml!BE:BE))</f>
        <v/>
      </c>
      <c r="I1785" s="68" t="str">
        <f aca="false">IF(AND($F1785="",$G1785="",$H1785=""), "", IF(SUM(F1785:H1785)-D1785 &lt; 0,0,SUM(F1785:H1785)-D1785))</f>
        <v/>
      </c>
    </row>
    <row r="1786" customFormat="false" ht="13.8" hidden="false" customHeight="true" outlineLevel="0" collapsed="false">
      <c r="A1786" s="71"/>
      <c r="B1786" s="72"/>
      <c r="C1786" s="71"/>
      <c r="D1786" s="67" t="str">
        <f aca="false">IF($B1786="", "",SUMIF(LerXml!B:B,Relatorio!B1786,LerXml!W:W))</f>
        <v/>
      </c>
      <c r="E1786" s="67" t="str">
        <f aca="false">IF($B1786="", "",SUMIF(LerXml!B:B,Relatorio!B1786,LerXml!AX:AX))</f>
        <v/>
      </c>
      <c r="F1786" s="68" t="str">
        <f aca="false">IF($B1786="", "",SUMIF(LerXml!B:B,Relatorio!B1786,LerXml!BA:BA))</f>
        <v/>
      </c>
      <c r="G1786" s="67" t="str">
        <f aca="false">IF($B1786="", "",SUMIF(LerXml!B:B,Relatorio!B1786,LerXml!BB:BB))</f>
        <v/>
      </c>
      <c r="H1786" s="67" t="str">
        <f aca="false">IF($B1786="", "",SUMIF(LerXml!B:B,Relatorio!B1786,LerXml!BE:BE))</f>
        <v/>
      </c>
      <c r="I1786" s="68" t="str">
        <f aca="false">IF(AND($F1786="",$G1786="",$H1786=""), "", IF(SUM(F1786:H1786)-D1786 &lt; 0,0,SUM(F1786:H1786)-D1786))</f>
        <v/>
      </c>
    </row>
    <row r="1787" customFormat="false" ht="13.8" hidden="false" customHeight="true" outlineLevel="0" collapsed="false">
      <c r="A1787" s="71"/>
      <c r="B1787" s="72"/>
      <c r="C1787" s="71"/>
      <c r="D1787" s="67" t="str">
        <f aca="false">IF($B1787="", "",SUMIF(LerXml!B:B,Relatorio!B1787,LerXml!W:W))</f>
        <v/>
      </c>
      <c r="E1787" s="67" t="str">
        <f aca="false">IF($B1787="", "",SUMIF(LerXml!B:B,Relatorio!B1787,LerXml!AX:AX))</f>
        <v/>
      </c>
      <c r="F1787" s="68" t="str">
        <f aca="false">IF($B1787="", "",SUMIF(LerXml!B:B,Relatorio!B1787,LerXml!BA:BA))</f>
        <v/>
      </c>
      <c r="G1787" s="67" t="str">
        <f aca="false">IF($B1787="", "",SUMIF(LerXml!B:B,Relatorio!B1787,LerXml!BB:BB))</f>
        <v/>
      </c>
      <c r="H1787" s="67" t="str">
        <f aca="false">IF($B1787="", "",SUMIF(LerXml!B:B,Relatorio!B1787,LerXml!BE:BE))</f>
        <v/>
      </c>
      <c r="I1787" s="68" t="str">
        <f aca="false">IF(AND($F1787="",$G1787="",$H1787=""), "", IF(SUM(F1787:H1787)-D1787 &lt; 0,0,SUM(F1787:H1787)-D1787))</f>
        <v/>
      </c>
    </row>
    <row r="1788" customFormat="false" ht="13.8" hidden="false" customHeight="true" outlineLevel="0" collapsed="false">
      <c r="A1788" s="71"/>
      <c r="B1788" s="72"/>
      <c r="C1788" s="71"/>
      <c r="D1788" s="67" t="str">
        <f aca="false">IF($B1788="", "",SUMIF(LerXml!B:B,Relatorio!B1788,LerXml!W:W))</f>
        <v/>
      </c>
      <c r="E1788" s="67" t="str">
        <f aca="false">IF($B1788="", "",SUMIF(LerXml!B:B,Relatorio!B1788,LerXml!AX:AX))</f>
        <v/>
      </c>
      <c r="F1788" s="68" t="str">
        <f aca="false">IF($B1788="", "",SUMIF(LerXml!B:B,Relatorio!B1788,LerXml!BA:BA))</f>
        <v/>
      </c>
      <c r="G1788" s="67" t="str">
        <f aca="false">IF($B1788="", "",SUMIF(LerXml!B:B,Relatorio!B1788,LerXml!BB:BB))</f>
        <v/>
      </c>
      <c r="H1788" s="67" t="str">
        <f aca="false">IF($B1788="", "",SUMIF(LerXml!B:B,Relatorio!B1788,LerXml!BE:BE))</f>
        <v/>
      </c>
      <c r="I1788" s="68" t="str">
        <f aca="false">IF(AND($F1788="",$G1788="",$H1788=""), "", IF(SUM(F1788:H1788)-D1788 &lt; 0,0,SUM(F1788:H1788)-D1788))</f>
        <v/>
      </c>
    </row>
    <row r="1789" customFormat="false" ht="13.8" hidden="false" customHeight="true" outlineLevel="0" collapsed="false">
      <c r="A1789" s="71"/>
      <c r="B1789" s="72"/>
      <c r="C1789" s="71"/>
      <c r="D1789" s="67" t="str">
        <f aca="false">IF($B1789="", "",SUMIF(LerXml!B:B,Relatorio!B1789,LerXml!W:W))</f>
        <v/>
      </c>
      <c r="E1789" s="67" t="str">
        <f aca="false">IF($B1789="", "",SUMIF(LerXml!B:B,Relatorio!B1789,LerXml!AX:AX))</f>
        <v/>
      </c>
      <c r="F1789" s="68" t="str">
        <f aca="false">IF($B1789="", "",SUMIF(LerXml!B:B,Relatorio!B1789,LerXml!BA:BA))</f>
        <v/>
      </c>
      <c r="G1789" s="67" t="str">
        <f aca="false">IF($B1789="", "",SUMIF(LerXml!B:B,Relatorio!B1789,LerXml!BB:BB))</f>
        <v/>
      </c>
      <c r="H1789" s="67" t="str">
        <f aca="false">IF($B1789="", "",SUMIF(LerXml!B:B,Relatorio!B1789,LerXml!BE:BE))</f>
        <v/>
      </c>
      <c r="I1789" s="68" t="str">
        <f aca="false">IF(AND($F1789="",$G1789="",$H1789=""), "", IF(SUM(F1789:H1789)-D1789 &lt; 0,0,SUM(F1789:H1789)-D1789))</f>
        <v/>
      </c>
    </row>
    <row r="1790" customFormat="false" ht="13.8" hidden="false" customHeight="true" outlineLevel="0" collapsed="false">
      <c r="A1790" s="71"/>
      <c r="B1790" s="72"/>
      <c r="C1790" s="71"/>
      <c r="D1790" s="67" t="str">
        <f aca="false">IF($B1790="", "",SUMIF(LerXml!B:B,Relatorio!B1790,LerXml!W:W))</f>
        <v/>
      </c>
      <c r="E1790" s="67" t="str">
        <f aca="false">IF($B1790="", "",SUMIF(LerXml!B:B,Relatorio!B1790,LerXml!AX:AX))</f>
        <v/>
      </c>
      <c r="F1790" s="68" t="str">
        <f aca="false">IF($B1790="", "",SUMIF(LerXml!B:B,Relatorio!B1790,LerXml!BA:BA))</f>
        <v/>
      </c>
      <c r="G1790" s="67" t="str">
        <f aca="false">IF($B1790="", "",SUMIF(LerXml!B:B,Relatorio!B1790,LerXml!BB:BB))</f>
        <v/>
      </c>
      <c r="H1790" s="67" t="str">
        <f aca="false">IF($B1790="", "",SUMIF(LerXml!B:B,Relatorio!B1790,LerXml!BE:BE))</f>
        <v/>
      </c>
      <c r="I1790" s="68" t="str">
        <f aca="false">IF(AND($F1790="",$G1790="",$H1790=""), "", IF(SUM(F1790:H1790)-D1790 &lt; 0,0,SUM(F1790:H1790)-D1790))</f>
        <v/>
      </c>
    </row>
    <row r="1791" customFormat="false" ht="13.8" hidden="false" customHeight="true" outlineLevel="0" collapsed="false">
      <c r="A1791" s="71"/>
      <c r="B1791" s="72"/>
      <c r="C1791" s="71"/>
      <c r="D1791" s="67" t="str">
        <f aca="false">IF($B1791="", "",SUMIF(LerXml!B:B,Relatorio!B1791,LerXml!W:W))</f>
        <v/>
      </c>
      <c r="E1791" s="67" t="str">
        <f aca="false">IF($B1791="", "",SUMIF(LerXml!B:B,Relatorio!B1791,LerXml!AX:AX))</f>
        <v/>
      </c>
      <c r="F1791" s="68" t="str">
        <f aca="false">IF($B1791="", "",SUMIF(LerXml!B:B,Relatorio!B1791,LerXml!BA:BA))</f>
        <v/>
      </c>
      <c r="G1791" s="67" t="str">
        <f aca="false">IF($B1791="", "",SUMIF(LerXml!B:B,Relatorio!B1791,LerXml!BB:BB))</f>
        <v/>
      </c>
      <c r="H1791" s="67" t="str">
        <f aca="false">IF($B1791="", "",SUMIF(LerXml!B:B,Relatorio!B1791,LerXml!BE:BE))</f>
        <v/>
      </c>
      <c r="I1791" s="68" t="str">
        <f aca="false">IF(AND($F1791="",$G1791="",$H1791=""), "", IF(SUM(F1791:H1791)-D1791 &lt; 0,0,SUM(F1791:H1791)-D1791))</f>
        <v/>
      </c>
    </row>
    <row r="1792" customFormat="false" ht="13.8" hidden="false" customHeight="true" outlineLevel="0" collapsed="false">
      <c r="A1792" s="71"/>
      <c r="B1792" s="72"/>
      <c r="C1792" s="71"/>
      <c r="D1792" s="67" t="str">
        <f aca="false">IF($B1792="", "",SUMIF(LerXml!B:B,Relatorio!B1792,LerXml!W:W))</f>
        <v/>
      </c>
      <c r="E1792" s="67" t="str">
        <f aca="false">IF($B1792="", "",SUMIF(LerXml!B:B,Relatorio!B1792,LerXml!AX:AX))</f>
        <v/>
      </c>
      <c r="F1792" s="68" t="str">
        <f aca="false">IF($B1792="", "",SUMIF(LerXml!B:B,Relatorio!B1792,LerXml!BA:BA))</f>
        <v/>
      </c>
      <c r="G1792" s="67" t="str">
        <f aca="false">IF($B1792="", "",SUMIF(LerXml!B:B,Relatorio!B1792,LerXml!BB:BB))</f>
        <v/>
      </c>
      <c r="H1792" s="67" t="str">
        <f aca="false">IF($B1792="", "",SUMIF(LerXml!B:B,Relatorio!B1792,LerXml!BE:BE))</f>
        <v/>
      </c>
      <c r="I1792" s="68" t="str">
        <f aca="false">IF(AND($F1792="",$G1792="",$H1792=""), "", IF(SUM(F1792:H1792)-D1792 &lt; 0,0,SUM(F1792:H1792)-D1792))</f>
        <v/>
      </c>
    </row>
    <row r="1793" customFormat="false" ht="13.8" hidden="false" customHeight="true" outlineLevel="0" collapsed="false">
      <c r="A1793" s="71"/>
      <c r="B1793" s="72"/>
      <c r="C1793" s="71"/>
      <c r="D1793" s="67" t="str">
        <f aca="false">IF($B1793="", "",SUMIF(LerXml!B:B,Relatorio!B1793,LerXml!W:W))</f>
        <v/>
      </c>
      <c r="E1793" s="67" t="str">
        <f aca="false">IF($B1793="", "",SUMIF(LerXml!B:B,Relatorio!B1793,LerXml!AX:AX))</f>
        <v/>
      </c>
      <c r="F1793" s="68" t="str">
        <f aca="false">IF($B1793="", "",SUMIF(LerXml!B:B,Relatorio!B1793,LerXml!BA:BA))</f>
        <v/>
      </c>
      <c r="G1793" s="67" t="str">
        <f aca="false">IF($B1793="", "",SUMIF(LerXml!B:B,Relatorio!B1793,LerXml!BB:BB))</f>
        <v/>
      </c>
      <c r="H1793" s="67" t="str">
        <f aca="false">IF($B1793="", "",SUMIF(LerXml!B:B,Relatorio!B1793,LerXml!BE:BE))</f>
        <v/>
      </c>
      <c r="I1793" s="68" t="str">
        <f aca="false">IF(AND($F1793="",$G1793="",$H1793=""), "", IF(SUM(F1793:H1793)-D1793 &lt; 0,0,SUM(F1793:H1793)-D1793))</f>
        <v/>
      </c>
    </row>
    <row r="1794" customFormat="false" ht="13.8" hidden="false" customHeight="true" outlineLevel="0" collapsed="false">
      <c r="A1794" s="71"/>
      <c r="B1794" s="72"/>
      <c r="C1794" s="71"/>
      <c r="D1794" s="67" t="str">
        <f aca="false">IF($B1794="", "",SUMIF(LerXml!B:B,Relatorio!B1794,LerXml!W:W))</f>
        <v/>
      </c>
      <c r="E1794" s="67" t="str">
        <f aca="false">IF($B1794="", "",SUMIF(LerXml!B:B,Relatorio!B1794,LerXml!AX:AX))</f>
        <v/>
      </c>
      <c r="F1794" s="68" t="str">
        <f aca="false">IF($B1794="", "",SUMIF(LerXml!B:B,Relatorio!B1794,LerXml!BA:BA))</f>
        <v/>
      </c>
      <c r="G1794" s="67" t="str">
        <f aca="false">IF($B1794="", "",SUMIF(LerXml!B:B,Relatorio!B1794,LerXml!BB:BB))</f>
        <v/>
      </c>
      <c r="H1794" s="67" t="str">
        <f aca="false">IF($B1794="", "",SUMIF(LerXml!B:B,Relatorio!B1794,LerXml!BE:BE))</f>
        <v/>
      </c>
      <c r="I1794" s="68" t="str">
        <f aca="false">IF(AND($F1794="",$G1794="",$H1794=""), "", IF(SUM(F1794:H1794)-D1794 &lt; 0,0,SUM(F1794:H1794)-D1794))</f>
        <v/>
      </c>
    </row>
    <row r="1795" customFormat="false" ht="13.8" hidden="false" customHeight="true" outlineLevel="0" collapsed="false">
      <c r="A1795" s="71"/>
      <c r="B1795" s="72"/>
      <c r="C1795" s="71"/>
      <c r="D1795" s="67" t="str">
        <f aca="false">IF($B1795="", "",SUMIF(LerXml!B:B,Relatorio!B1795,LerXml!W:W))</f>
        <v/>
      </c>
      <c r="E1795" s="67" t="str">
        <f aca="false">IF($B1795="", "",SUMIF(LerXml!B:B,Relatorio!B1795,LerXml!AX:AX))</f>
        <v/>
      </c>
      <c r="F1795" s="68" t="str">
        <f aca="false">IF($B1795="", "",SUMIF(LerXml!B:B,Relatorio!B1795,LerXml!BA:BA))</f>
        <v/>
      </c>
      <c r="G1795" s="67" t="str">
        <f aca="false">IF($B1795="", "",SUMIF(LerXml!B:B,Relatorio!B1795,LerXml!BB:BB))</f>
        <v/>
      </c>
      <c r="H1795" s="67" t="str">
        <f aca="false">IF($B1795="", "",SUMIF(LerXml!B:B,Relatorio!B1795,LerXml!BE:BE))</f>
        <v/>
      </c>
      <c r="I1795" s="68" t="str">
        <f aca="false">IF(AND($F1795="",$G1795="",$H1795=""), "", IF(SUM(F1795:H1795)-D1795 &lt; 0,0,SUM(F1795:H1795)-D1795))</f>
        <v/>
      </c>
    </row>
    <row r="1796" customFormat="false" ht="13.8" hidden="false" customHeight="true" outlineLevel="0" collapsed="false">
      <c r="A1796" s="71"/>
      <c r="B1796" s="72"/>
      <c r="C1796" s="71"/>
      <c r="D1796" s="67" t="str">
        <f aca="false">IF($B1796="", "",SUMIF(LerXml!B:B,Relatorio!B1796,LerXml!W:W))</f>
        <v/>
      </c>
      <c r="E1796" s="67" t="str">
        <f aca="false">IF($B1796="", "",SUMIF(LerXml!B:B,Relatorio!B1796,LerXml!AX:AX))</f>
        <v/>
      </c>
      <c r="F1796" s="68" t="str">
        <f aca="false">IF($B1796="", "",SUMIF(LerXml!B:B,Relatorio!B1796,LerXml!BA:BA))</f>
        <v/>
      </c>
      <c r="G1796" s="67" t="str">
        <f aca="false">IF($B1796="", "",SUMIF(LerXml!B:B,Relatorio!B1796,LerXml!BB:BB))</f>
        <v/>
      </c>
      <c r="H1796" s="67" t="str">
        <f aca="false">IF($B1796="", "",SUMIF(LerXml!B:B,Relatorio!B1796,LerXml!BE:BE))</f>
        <v/>
      </c>
      <c r="I1796" s="68" t="str">
        <f aca="false">IF(AND($F1796="",$G1796="",$H1796=""), "", IF(SUM(F1796:H1796)-D1796 &lt; 0,0,SUM(F1796:H1796)-D1796))</f>
        <v/>
      </c>
    </row>
    <row r="1797" customFormat="false" ht="13.8" hidden="false" customHeight="true" outlineLevel="0" collapsed="false">
      <c r="A1797" s="71"/>
      <c r="B1797" s="72"/>
      <c r="C1797" s="71"/>
      <c r="D1797" s="67" t="str">
        <f aca="false">IF($B1797="", "",SUMIF(LerXml!B:B,Relatorio!B1797,LerXml!W:W))</f>
        <v/>
      </c>
      <c r="E1797" s="67" t="str">
        <f aca="false">IF($B1797="", "",SUMIF(LerXml!B:B,Relatorio!B1797,LerXml!AX:AX))</f>
        <v/>
      </c>
      <c r="F1797" s="68" t="str">
        <f aca="false">IF($B1797="", "",SUMIF(LerXml!B:B,Relatorio!B1797,LerXml!BA:BA))</f>
        <v/>
      </c>
      <c r="G1797" s="67" t="str">
        <f aca="false">IF($B1797="", "",SUMIF(LerXml!B:B,Relatorio!B1797,LerXml!BB:BB))</f>
        <v/>
      </c>
      <c r="H1797" s="67" t="str">
        <f aca="false">IF($B1797="", "",SUMIF(LerXml!B:B,Relatorio!B1797,LerXml!BE:BE))</f>
        <v/>
      </c>
      <c r="I1797" s="68" t="str">
        <f aca="false">IF(AND($F1797="",$G1797="",$H1797=""), "", IF(SUM(F1797:H1797)-D1797 &lt; 0,0,SUM(F1797:H1797)-D1797))</f>
        <v/>
      </c>
    </row>
    <row r="1798" customFormat="false" ht="13.8" hidden="false" customHeight="true" outlineLevel="0" collapsed="false">
      <c r="A1798" s="71"/>
      <c r="B1798" s="72"/>
      <c r="C1798" s="71"/>
      <c r="D1798" s="67" t="str">
        <f aca="false">IF($B1798="", "",SUMIF(LerXml!B:B,Relatorio!B1798,LerXml!W:W))</f>
        <v/>
      </c>
      <c r="E1798" s="67" t="str">
        <f aca="false">IF($B1798="", "",SUMIF(LerXml!B:B,Relatorio!B1798,LerXml!AX:AX))</f>
        <v/>
      </c>
      <c r="F1798" s="68" t="str">
        <f aca="false">IF($B1798="", "",SUMIF(LerXml!B:B,Relatorio!B1798,LerXml!BA:BA))</f>
        <v/>
      </c>
      <c r="G1798" s="67" t="str">
        <f aca="false">IF($B1798="", "",SUMIF(LerXml!B:B,Relatorio!B1798,LerXml!BB:BB))</f>
        <v/>
      </c>
      <c r="H1798" s="67" t="str">
        <f aca="false">IF($B1798="", "",SUMIF(LerXml!B:B,Relatorio!B1798,LerXml!BE:BE))</f>
        <v/>
      </c>
      <c r="I1798" s="68" t="str">
        <f aca="false">IF(AND($F1798="",$G1798="",$H1798=""), "", IF(SUM(F1798:H1798)-D1798 &lt; 0,0,SUM(F1798:H1798)-D1798))</f>
        <v/>
      </c>
    </row>
    <row r="1799" customFormat="false" ht="13.8" hidden="false" customHeight="true" outlineLevel="0" collapsed="false">
      <c r="A1799" s="71"/>
      <c r="B1799" s="72"/>
      <c r="C1799" s="71"/>
      <c r="D1799" s="67" t="str">
        <f aca="false">IF($B1799="", "",SUMIF(LerXml!B:B,Relatorio!B1799,LerXml!W:W))</f>
        <v/>
      </c>
      <c r="E1799" s="67" t="str">
        <f aca="false">IF($B1799="", "",SUMIF(LerXml!B:B,Relatorio!B1799,LerXml!AX:AX))</f>
        <v/>
      </c>
      <c r="F1799" s="68" t="str">
        <f aca="false">IF($B1799="", "",SUMIF(LerXml!B:B,Relatorio!B1799,LerXml!BA:BA))</f>
        <v/>
      </c>
      <c r="G1799" s="67" t="str">
        <f aca="false">IF($B1799="", "",SUMIF(LerXml!B:B,Relatorio!B1799,LerXml!BB:BB))</f>
        <v/>
      </c>
      <c r="H1799" s="67" t="str">
        <f aca="false">IF($B1799="", "",SUMIF(LerXml!B:B,Relatorio!B1799,LerXml!BE:BE))</f>
        <v/>
      </c>
      <c r="I1799" s="68" t="str">
        <f aca="false">IF(AND($F1799="",$G1799="",$H1799=""), "", IF(SUM(F1799:H1799)-D1799 &lt; 0,0,SUM(F1799:H1799)-D1799))</f>
        <v/>
      </c>
    </row>
    <row r="1800" customFormat="false" ht="13.8" hidden="false" customHeight="true" outlineLevel="0" collapsed="false">
      <c r="A1800" s="71"/>
      <c r="B1800" s="72"/>
      <c r="C1800" s="71"/>
      <c r="D1800" s="67" t="str">
        <f aca="false">IF($B1800="", "",SUMIF(LerXml!B:B,Relatorio!B1800,LerXml!W:W))</f>
        <v/>
      </c>
      <c r="E1800" s="67" t="str">
        <f aca="false">IF($B1800="", "",SUMIF(LerXml!B:B,Relatorio!B1800,LerXml!AX:AX))</f>
        <v/>
      </c>
      <c r="F1800" s="68" t="str">
        <f aca="false">IF($B1800="", "",SUMIF(LerXml!B:B,Relatorio!B1800,LerXml!BA:BA))</f>
        <v/>
      </c>
      <c r="G1800" s="67" t="str">
        <f aca="false">IF($B1800="", "",SUMIF(LerXml!B:B,Relatorio!B1800,LerXml!BB:BB))</f>
        <v/>
      </c>
      <c r="H1800" s="67" t="str">
        <f aca="false">IF($B1800="", "",SUMIF(LerXml!B:B,Relatorio!B1800,LerXml!BE:BE))</f>
        <v/>
      </c>
      <c r="I1800" s="68" t="str">
        <f aca="false">IF(AND($F1800="",$G1800="",$H1800=""), "", IF(SUM(F1800:H1800)-D1800 &lt; 0,0,SUM(F1800:H1800)-D1800))</f>
        <v/>
      </c>
    </row>
    <row r="1801" customFormat="false" ht="13.8" hidden="false" customHeight="true" outlineLevel="0" collapsed="false">
      <c r="A1801" s="71"/>
      <c r="B1801" s="72"/>
      <c r="C1801" s="71"/>
      <c r="D1801" s="67" t="str">
        <f aca="false">IF($B1801="", "",SUMIF(LerXml!B:B,Relatorio!B1801,LerXml!W:W))</f>
        <v/>
      </c>
      <c r="E1801" s="67" t="str">
        <f aca="false">IF($B1801="", "",SUMIF(LerXml!B:B,Relatorio!B1801,LerXml!AX:AX))</f>
        <v/>
      </c>
      <c r="F1801" s="68" t="str">
        <f aca="false">IF($B1801="", "",SUMIF(LerXml!B:B,Relatorio!B1801,LerXml!BA:BA))</f>
        <v/>
      </c>
      <c r="G1801" s="67" t="str">
        <f aca="false">IF($B1801="", "",SUMIF(LerXml!B:B,Relatorio!B1801,LerXml!BB:BB))</f>
        <v/>
      </c>
      <c r="H1801" s="67" t="str">
        <f aca="false">IF($B1801="", "",SUMIF(LerXml!B:B,Relatorio!B1801,LerXml!BE:BE))</f>
        <v/>
      </c>
      <c r="I1801" s="68" t="str">
        <f aca="false">IF(AND($F1801="",$G1801="",$H1801=""), "", IF(SUM(F1801:H1801)-D1801 &lt; 0,0,SUM(F1801:H1801)-D1801))</f>
        <v/>
      </c>
    </row>
    <row r="1802" customFormat="false" ht="13.8" hidden="false" customHeight="true" outlineLevel="0" collapsed="false">
      <c r="A1802" s="71"/>
      <c r="B1802" s="72"/>
      <c r="C1802" s="71"/>
      <c r="D1802" s="67" t="str">
        <f aca="false">IF($B1802="", "",SUMIF(LerXml!B:B,Relatorio!B1802,LerXml!W:W))</f>
        <v/>
      </c>
      <c r="E1802" s="67" t="str">
        <f aca="false">IF($B1802="", "",SUMIF(LerXml!B:B,Relatorio!B1802,LerXml!AX:AX))</f>
        <v/>
      </c>
      <c r="F1802" s="68" t="str">
        <f aca="false">IF($B1802="", "",SUMIF(LerXml!B:B,Relatorio!B1802,LerXml!BA:BA))</f>
        <v/>
      </c>
      <c r="G1802" s="67" t="str">
        <f aca="false">IF($B1802="", "",SUMIF(LerXml!B:B,Relatorio!B1802,LerXml!BB:BB))</f>
        <v/>
      </c>
      <c r="H1802" s="67" t="str">
        <f aca="false">IF($B1802="", "",SUMIF(LerXml!B:B,Relatorio!B1802,LerXml!BE:BE))</f>
        <v/>
      </c>
      <c r="I1802" s="68" t="str">
        <f aca="false">IF(AND($F1802="",$G1802="",$H1802=""), "", IF(SUM(F1802:H1802)-D1802 &lt; 0,0,SUM(F1802:H1802)-D1802))</f>
        <v/>
      </c>
    </row>
    <row r="1803" customFormat="false" ht="13.8" hidden="false" customHeight="true" outlineLevel="0" collapsed="false">
      <c r="A1803" s="71"/>
      <c r="B1803" s="72"/>
      <c r="C1803" s="71"/>
      <c r="D1803" s="67" t="str">
        <f aca="false">IF($B1803="", "",SUMIF(LerXml!B:B,Relatorio!B1803,LerXml!W:W))</f>
        <v/>
      </c>
      <c r="E1803" s="67" t="str">
        <f aca="false">IF($B1803="", "",SUMIF(LerXml!B:B,Relatorio!B1803,LerXml!AX:AX))</f>
        <v/>
      </c>
      <c r="F1803" s="68" t="str">
        <f aca="false">IF($B1803="", "",SUMIF(LerXml!B:B,Relatorio!B1803,LerXml!BA:BA))</f>
        <v/>
      </c>
      <c r="G1803" s="67" t="str">
        <f aca="false">IF($B1803="", "",SUMIF(LerXml!B:B,Relatorio!B1803,LerXml!BB:BB))</f>
        <v/>
      </c>
      <c r="H1803" s="67" t="str">
        <f aca="false">IF($B1803="", "",SUMIF(LerXml!B:B,Relatorio!B1803,LerXml!BE:BE))</f>
        <v/>
      </c>
      <c r="I1803" s="68" t="str">
        <f aca="false">IF(AND($F1803="",$G1803="",$H1803=""), "", IF(SUM(F1803:H1803)-D1803 &lt; 0,0,SUM(F1803:H1803)-D1803))</f>
        <v/>
      </c>
    </row>
    <row r="1804" customFormat="false" ht="13.8" hidden="false" customHeight="true" outlineLevel="0" collapsed="false">
      <c r="A1804" s="71"/>
      <c r="B1804" s="72"/>
      <c r="C1804" s="71"/>
      <c r="D1804" s="67" t="str">
        <f aca="false">IF($B1804="", "",SUMIF(LerXml!B:B,Relatorio!B1804,LerXml!W:W))</f>
        <v/>
      </c>
      <c r="E1804" s="67" t="str">
        <f aca="false">IF($B1804="", "",SUMIF(LerXml!B:B,Relatorio!B1804,LerXml!AX:AX))</f>
        <v/>
      </c>
      <c r="F1804" s="68" t="str">
        <f aca="false">IF($B1804="", "",SUMIF(LerXml!B:B,Relatorio!B1804,LerXml!BA:BA))</f>
        <v/>
      </c>
      <c r="G1804" s="67" t="str">
        <f aca="false">IF($B1804="", "",SUMIF(LerXml!B:B,Relatorio!B1804,LerXml!BB:BB))</f>
        <v/>
      </c>
      <c r="H1804" s="67" t="str">
        <f aca="false">IF($B1804="", "",SUMIF(LerXml!B:B,Relatorio!B1804,LerXml!BE:BE))</f>
        <v/>
      </c>
      <c r="I1804" s="68" t="str">
        <f aca="false">IF(AND($F1804="",$G1804="",$H1804=""), "", IF(SUM(F1804:H1804)-D1804 &lt; 0,0,SUM(F1804:H1804)-D1804))</f>
        <v/>
      </c>
    </row>
    <row r="1805" customFormat="false" ht="13.8" hidden="false" customHeight="true" outlineLevel="0" collapsed="false">
      <c r="A1805" s="71"/>
      <c r="B1805" s="72"/>
      <c r="C1805" s="71"/>
      <c r="D1805" s="67" t="str">
        <f aca="false">IF($B1805="", "",SUMIF(LerXml!B:B,Relatorio!B1805,LerXml!W:W))</f>
        <v/>
      </c>
      <c r="E1805" s="67" t="str">
        <f aca="false">IF($B1805="", "",SUMIF(LerXml!B:B,Relatorio!B1805,LerXml!AX:AX))</f>
        <v/>
      </c>
      <c r="F1805" s="68" t="str">
        <f aca="false">IF($B1805="", "",SUMIF(LerXml!B:B,Relatorio!B1805,LerXml!BA:BA))</f>
        <v/>
      </c>
      <c r="G1805" s="67" t="str">
        <f aca="false">IF($B1805="", "",SUMIF(LerXml!B:B,Relatorio!B1805,LerXml!BB:BB))</f>
        <v/>
      </c>
      <c r="H1805" s="67" t="str">
        <f aca="false">IF($B1805="", "",SUMIF(LerXml!B:B,Relatorio!B1805,LerXml!BE:BE))</f>
        <v/>
      </c>
      <c r="I1805" s="68" t="str">
        <f aca="false">IF(AND($F1805="",$G1805="",$H1805=""), "", IF(SUM(F1805:H1805)-D1805 &lt; 0,0,SUM(F1805:H1805)-D1805))</f>
        <v/>
      </c>
    </row>
    <row r="1806" customFormat="false" ht="13.8" hidden="false" customHeight="true" outlineLevel="0" collapsed="false">
      <c r="A1806" s="71"/>
      <c r="B1806" s="72"/>
      <c r="C1806" s="71"/>
      <c r="D1806" s="67" t="str">
        <f aca="false">IF($B1806="", "",SUMIF(LerXml!B:B,Relatorio!B1806,LerXml!W:W))</f>
        <v/>
      </c>
      <c r="E1806" s="67" t="str">
        <f aca="false">IF($B1806="", "",SUMIF(LerXml!B:B,Relatorio!B1806,LerXml!AX:AX))</f>
        <v/>
      </c>
      <c r="F1806" s="68" t="str">
        <f aca="false">IF($B1806="", "",SUMIF(LerXml!B:B,Relatorio!B1806,LerXml!BA:BA))</f>
        <v/>
      </c>
      <c r="G1806" s="67" t="str">
        <f aca="false">IF($B1806="", "",SUMIF(LerXml!B:B,Relatorio!B1806,LerXml!BB:BB))</f>
        <v/>
      </c>
      <c r="H1806" s="67" t="str">
        <f aca="false">IF($B1806="", "",SUMIF(LerXml!B:B,Relatorio!B1806,LerXml!BE:BE))</f>
        <v/>
      </c>
      <c r="I1806" s="68" t="str">
        <f aca="false">IF(AND($F1806="",$G1806="",$H1806=""), "", IF(SUM(F1806:H1806)-D1806 &lt; 0,0,SUM(F1806:H1806)-D1806))</f>
        <v/>
      </c>
    </row>
    <row r="1807" customFormat="false" ht="13.8" hidden="false" customHeight="true" outlineLevel="0" collapsed="false">
      <c r="A1807" s="71"/>
      <c r="B1807" s="72"/>
      <c r="C1807" s="71"/>
      <c r="D1807" s="67" t="str">
        <f aca="false">IF($B1807="", "",SUMIF(LerXml!B:B,Relatorio!B1807,LerXml!W:W))</f>
        <v/>
      </c>
      <c r="E1807" s="67" t="str">
        <f aca="false">IF($B1807="", "",SUMIF(LerXml!B:B,Relatorio!B1807,LerXml!AX:AX))</f>
        <v/>
      </c>
      <c r="F1807" s="68" t="str">
        <f aca="false">IF($B1807="", "",SUMIF(LerXml!B:B,Relatorio!B1807,LerXml!BA:BA))</f>
        <v/>
      </c>
      <c r="G1807" s="67" t="str">
        <f aca="false">IF($B1807="", "",SUMIF(LerXml!B:B,Relatorio!B1807,LerXml!BB:BB))</f>
        <v/>
      </c>
      <c r="H1807" s="67" t="str">
        <f aca="false">IF($B1807="", "",SUMIF(LerXml!B:B,Relatorio!B1807,LerXml!BE:BE))</f>
        <v/>
      </c>
      <c r="I1807" s="68" t="str">
        <f aca="false">IF(AND($F1807="",$G1807="",$H1807=""), "", IF(SUM(F1807:H1807)-D1807 &lt; 0,0,SUM(F1807:H1807)-D1807))</f>
        <v/>
      </c>
    </row>
    <row r="1808" customFormat="false" ht="13.8" hidden="false" customHeight="true" outlineLevel="0" collapsed="false">
      <c r="A1808" s="71"/>
      <c r="B1808" s="72"/>
      <c r="C1808" s="71"/>
      <c r="D1808" s="67" t="str">
        <f aca="false">IF($B1808="", "",SUMIF(LerXml!B:B,Relatorio!B1808,LerXml!W:W))</f>
        <v/>
      </c>
      <c r="E1808" s="67" t="str">
        <f aca="false">IF($B1808="", "",SUMIF(LerXml!B:B,Relatorio!B1808,LerXml!AX:AX))</f>
        <v/>
      </c>
      <c r="F1808" s="68" t="str">
        <f aca="false">IF($B1808="", "",SUMIF(LerXml!B:B,Relatorio!B1808,LerXml!BA:BA))</f>
        <v/>
      </c>
      <c r="G1808" s="67" t="str">
        <f aca="false">IF($B1808="", "",SUMIF(LerXml!B:B,Relatorio!B1808,LerXml!BB:BB))</f>
        <v/>
      </c>
      <c r="H1808" s="67" t="str">
        <f aca="false">IF($B1808="", "",SUMIF(LerXml!B:B,Relatorio!B1808,LerXml!BE:BE))</f>
        <v/>
      </c>
      <c r="I1808" s="68" t="str">
        <f aca="false">IF(AND($F1808="",$G1808="",$H1808=""), "", IF(SUM(F1808:H1808)-D1808 &lt; 0,0,SUM(F1808:H1808)-D1808))</f>
        <v/>
      </c>
    </row>
    <row r="1809" customFormat="false" ht="13.8" hidden="false" customHeight="true" outlineLevel="0" collapsed="false">
      <c r="A1809" s="71"/>
      <c r="B1809" s="72"/>
      <c r="C1809" s="71"/>
      <c r="D1809" s="67" t="str">
        <f aca="false">IF($B1809="", "",SUMIF(LerXml!B:B,Relatorio!B1809,LerXml!W:W))</f>
        <v/>
      </c>
      <c r="E1809" s="67" t="str">
        <f aca="false">IF($B1809="", "",SUMIF(LerXml!B:B,Relatorio!B1809,LerXml!AX:AX))</f>
        <v/>
      </c>
      <c r="F1809" s="68" t="str">
        <f aca="false">IF($B1809="", "",SUMIF(LerXml!B:B,Relatorio!B1809,LerXml!BA:BA))</f>
        <v/>
      </c>
      <c r="G1809" s="67" t="str">
        <f aca="false">IF($B1809="", "",SUMIF(LerXml!B:B,Relatorio!B1809,LerXml!BB:BB))</f>
        <v/>
      </c>
      <c r="H1809" s="67" t="str">
        <f aca="false">IF($B1809="", "",SUMIF(LerXml!B:B,Relatorio!B1809,LerXml!BE:BE))</f>
        <v/>
      </c>
      <c r="I1809" s="68" t="str">
        <f aca="false">IF(AND($F1809="",$G1809="",$H1809=""), "", IF(SUM(F1809:H1809)-D1809 &lt; 0,0,SUM(F1809:H1809)-D1809))</f>
        <v/>
      </c>
    </row>
    <row r="1810" customFormat="false" ht="13.8" hidden="false" customHeight="true" outlineLevel="0" collapsed="false">
      <c r="A1810" s="71"/>
      <c r="B1810" s="72"/>
      <c r="C1810" s="71"/>
      <c r="D1810" s="67" t="str">
        <f aca="false">IF($B1810="", "",SUMIF(LerXml!B:B,Relatorio!B1810,LerXml!W:W))</f>
        <v/>
      </c>
      <c r="E1810" s="67" t="str">
        <f aca="false">IF($B1810="", "",SUMIF(LerXml!B:B,Relatorio!B1810,LerXml!AX:AX))</f>
        <v/>
      </c>
      <c r="F1810" s="68" t="str">
        <f aca="false">IF($B1810="", "",SUMIF(LerXml!B:B,Relatorio!B1810,LerXml!BA:BA))</f>
        <v/>
      </c>
      <c r="G1810" s="67" t="str">
        <f aca="false">IF($B1810="", "",SUMIF(LerXml!B:B,Relatorio!B1810,LerXml!BB:BB))</f>
        <v/>
      </c>
      <c r="H1810" s="67" t="str">
        <f aca="false">IF($B1810="", "",SUMIF(LerXml!B:B,Relatorio!B1810,LerXml!BE:BE))</f>
        <v/>
      </c>
      <c r="I1810" s="68" t="str">
        <f aca="false">IF(AND($F1810="",$G1810="",$H1810=""), "", IF(SUM(F1810:H1810)-D1810 &lt; 0,0,SUM(F1810:H1810)-D1810))</f>
        <v/>
      </c>
    </row>
    <row r="1811" customFormat="false" ht="13.8" hidden="false" customHeight="true" outlineLevel="0" collapsed="false">
      <c r="A1811" s="71"/>
      <c r="B1811" s="72"/>
      <c r="C1811" s="71"/>
      <c r="D1811" s="67" t="str">
        <f aca="false">IF($B1811="", "",SUMIF(LerXml!B:B,Relatorio!B1811,LerXml!W:W))</f>
        <v/>
      </c>
      <c r="E1811" s="67" t="str">
        <f aca="false">IF($B1811="", "",SUMIF(LerXml!B:B,Relatorio!B1811,LerXml!AX:AX))</f>
        <v/>
      </c>
      <c r="F1811" s="68" t="str">
        <f aca="false">IF($B1811="", "",SUMIF(LerXml!B:B,Relatorio!B1811,LerXml!BA:BA))</f>
        <v/>
      </c>
      <c r="G1811" s="67" t="str">
        <f aca="false">IF($B1811="", "",SUMIF(LerXml!B:B,Relatorio!B1811,LerXml!BB:BB))</f>
        <v/>
      </c>
      <c r="H1811" s="67" t="str">
        <f aca="false">IF($B1811="", "",SUMIF(LerXml!B:B,Relatorio!B1811,LerXml!BE:BE))</f>
        <v/>
      </c>
      <c r="I1811" s="68" t="str">
        <f aca="false">IF(AND($F1811="",$G1811="",$H1811=""), "", IF(SUM(F1811:H1811)-D1811 &lt; 0,0,SUM(F1811:H1811)-D1811))</f>
        <v/>
      </c>
    </row>
    <row r="1812" customFormat="false" ht="13.8" hidden="false" customHeight="true" outlineLevel="0" collapsed="false">
      <c r="A1812" s="71"/>
      <c r="B1812" s="72"/>
      <c r="C1812" s="71"/>
      <c r="D1812" s="67" t="str">
        <f aca="false">IF($B1812="", "",SUMIF(LerXml!B:B,Relatorio!B1812,LerXml!W:W))</f>
        <v/>
      </c>
      <c r="E1812" s="67" t="str">
        <f aca="false">IF($B1812="", "",SUMIF(LerXml!B:B,Relatorio!B1812,LerXml!AX:AX))</f>
        <v/>
      </c>
      <c r="F1812" s="68" t="str">
        <f aca="false">IF($B1812="", "",SUMIF(LerXml!B:B,Relatorio!B1812,LerXml!BA:BA))</f>
        <v/>
      </c>
      <c r="G1812" s="67" t="str">
        <f aca="false">IF($B1812="", "",SUMIF(LerXml!B:B,Relatorio!B1812,LerXml!BB:BB))</f>
        <v/>
      </c>
      <c r="H1812" s="67" t="str">
        <f aca="false">IF($B1812="", "",SUMIF(LerXml!B:B,Relatorio!B1812,LerXml!BE:BE))</f>
        <v/>
      </c>
      <c r="I1812" s="68" t="str">
        <f aca="false">IF(AND($F1812="",$G1812="",$H1812=""), "", IF(SUM(F1812:H1812)-D1812 &lt; 0,0,SUM(F1812:H1812)-D1812))</f>
        <v/>
      </c>
    </row>
    <row r="1813" customFormat="false" ht="13.8" hidden="false" customHeight="true" outlineLevel="0" collapsed="false">
      <c r="A1813" s="71"/>
      <c r="B1813" s="72"/>
      <c r="C1813" s="71"/>
      <c r="D1813" s="67" t="str">
        <f aca="false">IF($B1813="", "",SUMIF(LerXml!B:B,Relatorio!B1813,LerXml!W:W))</f>
        <v/>
      </c>
      <c r="E1813" s="67" t="str">
        <f aca="false">IF($B1813="", "",SUMIF(LerXml!B:B,Relatorio!B1813,LerXml!AX:AX))</f>
        <v/>
      </c>
      <c r="F1813" s="68" t="str">
        <f aca="false">IF($B1813="", "",SUMIF(LerXml!B:B,Relatorio!B1813,LerXml!BA:BA))</f>
        <v/>
      </c>
      <c r="G1813" s="67" t="str">
        <f aca="false">IF($B1813="", "",SUMIF(LerXml!B:B,Relatorio!B1813,LerXml!BB:BB))</f>
        <v/>
      </c>
      <c r="H1813" s="67" t="str">
        <f aca="false">IF($B1813="", "",SUMIF(LerXml!B:B,Relatorio!B1813,LerXml!BE:BE))</f>
        <v/>
      </c>
      <c r="I1813" s="68" t="str">
        <f aca="false">IF(AND($F1813="",$G1813="",$H1813=""), "", IF(SUM(F1813:H1813)-D1813 &lt; 0,0,SUM(F1813:H1813)-D1813))</f>
        <v/>
      </c>
    </row>
    <row r="1814" customFormat="false" ht="13.8" hidden="false" customHeight="true" outlineLevel="0" collapsed="false">
      <c r="A1814" s="71"/>
      <c r="B1814" s="72"/>
      <c r="C1814" s="71"/>
      <c r="D1814" s="67" t="str">
        <f aca="false">IF($B1814="", "",SUMIF(LerXml!B:B,Relatorio!B1814,LerXml!W:W))</f>
        <v/>
      </c>
      <c r="E1814" s="67" t="str">
        <f aca="false">IF($B1814="", "",SUMIF(LerXml!B:B,Relatorio!B1814,LerXml!AX:AX))</f>
        <v/>
      </c>
      <c r="F1814" s="68" t="str">
        <f aca="false">IF($B1814="", "",SUMIF(LerXml!B:B,Relatorio!B1814,LerXml!BA:BA))</f>
        <v/>
      </c>
      <c r="G1814" s="67" t="str">
        <f aca="false">IF($B1814="", "",SUMIF(LerXml!B:B,Relatorio!B1814,LerXml!BB:BB))</f>
        <v/>
      </c>
      <c r="H1814" s="67" t="str">
        <f aca="false">IF($B1814="", "",SUMIF(LerXml!B:B,Relatorio!B1814,LerXml!BE:BE))</f>
        <v/>
      </c>
      <c r="I1814" s="68" t="str">
        <f aca="false">IF(AND($F1814="",$G1814="",$H1814=""), "", IF(SUM(F1814:H1814)-D1814 &lt; 0,0,SUM(F1814:H1814)-D1814))</f>
        <v/>
      </c>
    </row>
    <row r="1815" customFormat="false" ht="13.8" hidden="false" customHeight="true" outlineLevel="0" collapsed="false">
      <c r="A1815" s="71"/>
      <c r="B1815" s="72"/>
      <c r="C1815" s="71"/>
      <c r="D1815" s="67" t="str">
        <f aca="false">IF($B1815="", "",SUMIF(LerXml!B:B,Relatorio!B1815,LerXml!W:W))</f>
        <v/>
      </c>
      <c r="E1815" s="67" t="str">
        <f aca="false">IF($B1815="", "",SUMIF(LerXml!B:B,Relatorio!B1815,LerXml!AX:AX))</f>
        <v/>
      </c>
      <c r="F1815" s="68" t="str">
        <f aca="false">IF($B1815="", "",SUMIF(LerXml!B:B,Relatorio!B1815,LerXml!BA:BA))</f>
        <v/>
      </c>
      <c r="G1815" s="67" t="str">
        <f aca="false">IF($B1815="", "",SUMIF(LerXml!B:B,Relatorio!B1815,LerXml!BB:BB))</f>
        <v/>
      </c>
      <c r="H1815" s="67" t="str">
        <f aca="false">IF($B1815="", "",SUMIF(LerXml!B:B,Relatorio!B1815,LerXml!BE:BE))</f>
        <v/>
      </c>
      <c r="I1815" s="68" t="str">
        <f aca="false">IF(AND($F1815="",$G1815="",$H1815=""), "", IF(SUM(F1815:H1815)-D1815 &lt; 0,0,SUM(F1815:H1815)-D1815))</f>
        <v/>
      </c>
    </row>
    <row r="1816" customFormat="false" ht="13.8" hidden="false" customHeight="true" outlineLevel="0" collapsed="false">
      <c r="A1816" s="71"/>
      <c r="B1816" s="72"/>
      <c r="C1816" s="71"/>
      <c r="D1816" s="67" t="str">
        <f aca="false">IF($B1816="", "",SUMIF(LerXml!B:B,Relatorio!B1816,LerXml!W:W))</f>
        <v/>
      </c>
      <c r="E1816" s="67" t="str">
        <f aca="false">IF($B1816="", "",SUMIF(LerXml!B:B,Relatorio!B1816,LerXml!AX:AX))</f>
        <v/>
      </c>
      <c r="F1816" s="68" t="str">
        <f aca="false">IF($B1816="", "",SUMIF(LerXml!B:B,Relatorio!B1816,LerXml!BA:BA))</f>
        <v/>
      </c>
      <c r="G1816" s="67" t="str">
        <f aca="false">IF($B1816="", "",SUMIF(LerXml!B:B,Relatorio!B1816,LerXml!BB:BB))</f>
        <v/>
      </c>
      <c r="H1816" s="67" t="str">
        <f aca="false">IF($B1816="", "",SUMIF(LerXml!B:B,Relatorio!B1816,LerXml!BE:BE))</f>
        <v/>
      </c>
      <c r="I1816" s="68" t="str">
        <f aca="false">IF(AND($F1816="",$G1816="",$H1816=""), "", IF(SUM(F1816:H1816)-D1816 &lt; 0,0,SUM(F1816:H1816)-D1816))</f>
        <v/>
      </c>
    </row>
    <row r="1817" customFormat="false" ht="13.8" hidden="false" customHeight="true" outlineLevel="0" collapsed="false">
      <c r="A1817" s="71"/>
      <c r="B1817" s="72"/>
      <c r="C1817" s="71"/>
      <c r="D1817" s="67" t="str">
        <f aca="false">IF($B1817="", "",SUMIF(LerXml!B:B,Relatorio!B1817,LerXml!W:W))</f>
        <v/>
      </c>
      <c r="E1817" s="67" t="str">
        <f aca="false">IF($B1817="", "",SUMIF(LerXml!B:B,Relatorio!B1817,LerXml!AX:AX))</f>
        <v/>
      </c>
      <c r="F1817" s="68" t="str">
        <f aca="false">IF($B1817="", "",SUMIF(LerXml!B:B,Relatorio!B1817,LerXml!BA:BA))</f>
        <v/>
      </c>
      <c r="G1817" s="67" t="str">
        <f aca="false">IF($B1817="", "",SUMIF(LerXml!B:B,Relatorio!B1817,LerXml!BB:BB))</f>
        <v/>
      </c>
      <c r="H1817" s="67" t="str">
        <f aca="false">IF($B1817="", "",SUMIF(LerXml!B:B,Relatorio!B1817,LerXml!BE:BE))</f>
        <v/>
      </c>
      <c r="I1817" s="68" t="str">
        <f aca="false">IF(AND($F1817="",$G1817="",$H1817=""), "", IF(SUM(F1817:H1817)-D1817 &lt; 0,0,SUM(F1817:H1817)-D1817))</f>
        <v/>
      </c>
    </row>
    <row r="1818" customFormat="false" ht="13.8" hidden="false" customHeight="true" outlineLevel="0" collapsed="false">
      <c r="A1818" s="71"/>
      <c r="B1818" s="72"/>
      <c r="C1818" s="71"/>
      <c r="D1818" s="67" t="str">
        <f aca="false">IF($B1818="", "",SUMIF(LerXml!B:B,Relatorio!B1818,LerXml!W:W))</f>
        <v/>
      </c>
      <c r="E1818" s="67" t="str">
        <f aca="false">IF($B1818="", "",SUMIF(LerXml!B:B,Relatorio!B1818,LerXml!AX:AX))</f>
        <v/>
      </c>
      <c r="F1818" s="68" t="str">
        <f aca="false">IF($B1818="", "",SUMIF(LerXml!B:B,Relatorio!B1818,LerXml!BA:BA))</f>
        <v/>
      </c>
      <c r="G1818" s="67" t="str">
        <f aca="false">IF($B1818="", "",SUMIF(LerXml!B:B,Relatorio!B1818,LerXml!BB:BB))</f>
        <v/>
      </c>
      <c r="H1818" s="67" t="str">
        <f aca="false">IF($B1818="", "",SUMIF(LerXml!B:B,Relatorio!B1818,LerXml!BE:BE))</f>
        <v/>
      </c>
      <c r="I1818" s="68" t="str">
        <f aca="false">IF(AND($F1818="",$G1818="",$H1818=""), "", IF(SUM(F1818:H1818)-D1818 &lt; 0,0,SUM(F1818:H1818)-D1818))</f>
        <v/>
      </c>
    </row>
    <row r="1819" customFormat="false" ht="13.8" hidden="false" customHeight="true" outlineLevel="0" collapsed="false">
      <c r="A1819" s="71"/>
      <c r="B1819" s="72"/>
      <c r="C1819" s="71"/>
      <c r="D1819" s="67" t="str">
        <f aca="false">IF($B1819="", "",SUMIF(LerXml!B:B,Relatorio!B1819,LerXml!W:W))</f>
        <v/>
      </c>
      <c r="E1819" s="67" t="str">
        <f aca="false">IF($B1819="", "",SUMIF(LerXml!B:B,Relatorio!B1819,LerXml!AX:AX))</f>
        <v/>
      </c>
      <c r="F1819" s="68" t="str">
        <f aca="false">IF($B1819="", "",SUMIF(LerXml!B:B,Relatorio!B1819,LerXml!BA:BA))</f>
        <v/>
      </c>
      <c r="G1819" s="67" t="str">
        <f aca="false">IF($B1819="", "",SUMIF(LerXml!B:B,Relatorio!B1819,LerXml!BB:BB))</f>
        <v/>
      </c>
      <c r="H1819" s="67" t="str">
        <f aca="false">IF($B1819="", "",SUMIF(LerXml!B:B,Relatorio!B1819,LerXml!BE:BE))</f>
        <v/>
      </c>
      <c r="I1819" s="68" t="str">
        <f aca="false">IF(AND($F1819="",$G1819="",$H1819=""), "", IF(SUM(F1819:H1819)-D1819 &lt; 0,0,SUM(F1819:H1819)-D1819))</f>
        <v/>
      </c>
    </row>
    <row r="1820" customFormat="false" ht="13.8" hidden="false" customHeight="true" outlineLevel="0" collapsed="false">
      <c r="A1820" s="71"/>
      <c r="B1820" s="72"/>
      <c r="C1820" s="71"/>
      <c r="D1820" s="67" t="str">
        <f aca="false">IF($B1820="", "",SUMIF(LerXml!B:B,Relatorio!B1820,LerXml!W:W))</f>
        <v/>
      </c>
      <c r="E1820" s="67" t="str">
        <f aca="false">IF($B1820="", "",SUMIF(LerXml!B:B,Relatorio!B1820,LerXml!AX:AX))</f>
        <v/>
      </c>
      <c r="F1820" s="68" t="str">
        <f aca="false">IF($B1820="", "",SUMIF(LerXml!B:B,Relatorio!B1820,LerXml!BA:BA))</f>
        <v/>
      </c>
      <c r="G1820" s="67" t="str">
        <f aca="false">IF($B1820="", "",SUMIF(LerXml!B:B,Relatorio!B1820,LerXml!BB:BB))</f>
        <v/>
      </c>
      <c r="H1820" s="67" t="str">
        <f aca="false">IF($B1820="", "",SUMIF(LerXml!B:B,Relatorio!B1820,LerXml!BE:BE))</f>
        <v/>
      </c>
      <c r="I1820" s="68" t="str">
        <f aca="false">IF(AND($F1820="",$G1820="",$H1820=""), "", IF(SUM(F1820:H1820)-D1820 &lt; 0,0,SUM(F1820:H1820)-D1820))</f>
        <v/>
      </c>
    </row>
    <row r="1821" customFormat="false" ht="13.8" hidden="false" customHeight="true" outlineLevel="0" collapsed="false">
      <c r="A1821" s="71"/>
      <c r="B1821" s="72"/>
      <c r="C1821" s="71"/>
      <c r="D1821" s="67" t="str">
        <f aca="false">IF($B1821="", "",SUMIF(LerXml!B:B,Relatorio!B1821,LerXml!W:W))</f>
        <v/>
      </c>
      <c r="E1821" s="67" t="str">
        <f aca="false">IF($B1821="", "",SUMIF(LerXml!B:B,Relatorio!B1821,LerXml!AX:AX))</f>
        <v/>
      </c>
      <c r="F1821" s="68" t="str">
        <f aca="false">IF($B1821="", "",SUMIF(LerXml!B:B,Relatorio!B1821,LerXml!BA:BA))</f>
        <v/>
      </c>
      <c r="G1821" s="67" t="str">
        <f aca="false">IF($B1821="", "",SUMIF(LerXml!B:B,Relatorio!B1821,LerXml!BB:BB))</f>
        <v/>
      </c>
      <c r="H1821" s="67" t="str">
        <f aca="false">IF($B1821="", "",SUMIF(LerXml!B:B,Relatorio!B1821,LerXml!BE:BE))</f>
        <v/>
      </c>
      <c r="I1821" s="68" t="str">
        <f aca="false">IF(AND($F1821="",$G1821="",$H1821=""), "", IF(SUM(F1821:H1821)-D1821 &lt; 0,0,SUM(F1821:H1821)-D1821))</f>
        <v/>
      </c>
    </row>
    <row r="1822" customFormat="false" ht="13.8" hidden="false" customHeight="true" outlineLevel="0" collapsed="false">
      <c r="A1822" s="71"/>
      <c r="B1822" s="72"/>
      <c r="C1822" s="71"/>
      <c r="D1822" s="67" t="str">
        <f aca="false">IF($B1822="", "",SUMIF(LerXml!B:B,Relatorio!B1822,LerXml!W:W))</f>
        <v/>
      </c>
      <c r="E1822" s="67" t="str">
        <f aca="false">IF($B1822="", "",SUMIF(LerXml!B:B,Relatorio!B1822,LerXml!AX:AX))</f>
        <v/>
      </c>
      <c r="F1822" s="68" t="str">
        <f aca="false">IF($B1822="", "",SUMIF(LerXml!B:B,Relatorio!B1822,LerXml!BA:BA))</f>
        <v/>
      </c>
      <c r="G1822" s="67" t="str">
        <f aca="false">IF($B1822="", "",SUMIF(LerXml!B:B,Relatorio!B1822,LerXml!BB:BB))</f>
        <v/>
      </c>
      <c r="H1822" s="67" t="str">
        <f aca="false">IF($B1822="", "",SUMIF(LerXml!B:B,Relatorio!B1822,LerXml!BE:BE))</f>
        <v/>
      </c>
      <c r="I1822" s="68" t="str">
        <f aca="false">IF(AND($F1822="",$G1822="",$H1822=""), "", IF(SUM(F1822:H1822)-D1822 &lt; 0,0,SUM(F1822:H1822)-D1822))</f>
        <v/>
      </c>
    </row>
    <row r="1823" customFormat="false" ht="13.8" hidden="false" customHeight="true" outlineLevel="0" collapsed="false">
      <c r="A1823" s="71"/>
      <c r="B1823" s="72"/>
      <c r="C1823" s="71"/>
      <c r="D1823" s="67" t="str">
        <f aca="false">IF($B1823="", "",SUMIF(LerXml!B:B,Relatorio!B1823,LerXml!W:W))</f>
        <v/>
      </c>
      <c r="E1823" s="67" t="str">
        <f aca="false">IF($B1823="", "",SUMIF(LerXml!B:B,Relatorio!B1823,LerXml!AX:AX))</f>
        <v/>
      </c>
      <c r="F1823" s="68" t="str">
        <f aca="false">IF($B1823="", "",SUMIF(LerXml!B:B,Relatorio!B1823,LerXml!BA:BA))</f>
        <v/>
      </c>
      <c r="G1823" s="67" t="str">
        <f aca="false">IF($B1823="", "",SUMIF(LerXml!B:B,Relatorio!B1823,LerXml!BB:BB))</f>
        <v/>
      </c>
      <c r="H1823" s="67" t="str">
        <f aca="false">IF($B1823="", "",SUMIF(LerXml!B:B,Relatorio!B1823,LerXml!BE:BE))</f>
        <v/>
      </c>
      <c r="I1823" s="68" t="str">
        <f aca="false">IF(AND($F1823="",$G1823="",$H1823=""), "", IF(SUM(F1823:H1823)-D1823 &lt; 0,0,SUM(F1823:H1823)-D1823))</f>
        <v/>
      </c>
    </row>
    <row r="1824" customFormat="false" ht="13.8" hidden="false" customHeight="true" outlineLevel="0" collapsed="false">
      <c r="A1824" s="71"/>
      <c r="B1824" s="72"/>
      <c r="C1824" s="71"/>
      <c r="D1824" s="67" t="str">
        <f aca="false">IF($B1824="", "",SUMIF(LerXml!B:B,Relatorio!B1824,LerXml!W:W))</f>
        <v/>
      </c>
      <c r="E1824" s="67" t="str">
        <f aca="false">IF($B1824="", "",SUMIF(LerXml!B:B,Relatorio!B1824,LerXml!AX:AX))</f>
        <v/>
      </c>
      <c r="F1824" s="68" t="str">
        <f aca="false">IF($B1824="", "",SUMIF(LerXml!B:B,Relatorio!B1824,LerXml!BA:BA))</f>
        <v/>
      </c>
      <c r="G1824" s="67" t="str">
        <f aca="false">IF($B1824="", "",SUMIF(LerXml!B:B,Relatorio!B1824,LerXml!BB:BB))</f>
        <v/>
      </c>
      <c r="H1824" s="67" t="str">
        <f aca="false">IF($B1824="", "",SUMIF(LerXml!B:B,Relatorio!B1824,LerXml!BE:BE))</f>
        <v/>
      </c>
      <c r="I1824" s="68" t="str">
        <f aca="false">IF(AND($F1824="",$G1824="",$H1824=""), "", IF(SUM(F1824:H1824)-D1824 &lt; 0,0,SUM(F1824:H1824)-D1824))</f>
        <v/>
      </c>
    </row>
    <row r="1825" customFormat="false" ht="13.8" hidden="false" customHeight="true" outlineLevel="0" collapsed="false">
      <c r="A1825" s="71"/>
      <c r="B1825" s="72"/>
      <c r="C1825" s="71"/>
      <c r="D1825" s="67" t="str">
        <f aca="false">IF($B1825="", "",SUMIF(LerXml!B:B,Relatorio!B1825,LerXml!W:W))</f>
        <v/>
      </c>
      <c r="E1825" s="67" t="str">
        <f aca="false">IF($B1825="", "",SUMIF(LerXml!B:B,Relatorio!B1825,LerXml!AX:AX))</f>
        <v/>
      </c>
      <c r="F1825" s="68" t="str">
        <f aca="false">IF($B1825="", "",SUMIF(LerXml!B:B,Relatorio!B1825,LerXml!BA:BA))</f>
        <v/>
      </c>
      <c r="G1825" s="67" t="str">
        <f aca="false">IF($B1825="", "",SUMIF(LerXml!B:B,Relatorio!B1825,LerXml!BB:BB))</f>
        <v/>
      </c>
      <c r="H1825" s="67" t="str">
        <f aca="false">IF($B1825="", "",SUMIF(LerXml!B:B,Relatorio!B1825,LerXml!BE:BE))</f>
        <v/>
      </c>
      <c r="I1825" s="68" t="str">
        <f aca="false">IF(AND($F1825="",$G1825="",$H1825=""), "", IF(SUM(F1825:H1825)-D1825 &lt; 0,0,SUM(F1825:H1825)-D1825))</f>
        <v/>
      </c>
    </row>
    <row r="1826" customFormat="false" ht="13.8" hidden="false" customHeight="true" outlineLevel="0" collapsed="false">
      <c r="A1826" s="71"/>
      <c r="B1826" s="72"/>
      <c r="C1826" s="71"/>
      <c r="D1826" s="67" t="str">
        <f aca="false">IF($B1826="", "",SUMIF(LerXml!B:B,Relatorio!B1826,LerXml!W:W))</f>
        <v/>
      </c>
      <c r="E1826" s="67" t="str">
        <f aca="false">IF($B1826="", "",SUMIF(LerXml!B:B,Relatorio!B1826,LerXml!AX:AX))</f>
        <v/>
      </c>
      <c r="F1826" s="68" t="str">
        <f aca="false">IF($B1826="", "",SUMIF(LerXml!B:B,Relatorio!B1826,LerXml!BA:BA))</f>
        <v/>
      </c>
      <c r="G1826" s="67" t="str">
        <f aca="false">IF($B1826="", "",SUMIF(LerXml!B:B,Relatorio!B1826,LerXml!BB:BB))</f>
        <v/>
      </c>
      <c r="H1826" s="67" t="str">
        <f aca="false">IF($B1826="", "",SUMIF(LerXml!B:B,Relatorio!B1826,LerXml!BE:BE))</f>
        <v/>
      </c>
      <c r="I1826" s="68" t="str">
        <f aca="false">IF(AND($F1826="",$G1826="",$H1826=""), "", IF(SUM(F1826:H1826)-D1826 &lt; 0,0,SUM(F1826:H1826)-D1826))</f>
        <v/>
      </c>
    </row>
    <row r="1827" customFormat="false" ht="13.8" hidden="false" customHeight="true" outlineLevel="0" collapsed="false">
      <c r="A1827" s="71"/>
      <c r="B1827" s="72"/>
      <c r="C1827" s="71"/>
      <c r="D1827" s="67" t="str">
        <f aca="false">IF($B1827="", "",SUMIF(LerXml!B:B,Relatorio!B1827,LerXml!W:W))</f>
        <v/>
      </c>
      <c r="E1827" s="67" t="str">
        <f aca="false">IF($B1827="", "",SUMIF(LerXml!B:B,Relatorio!B1827,LerXml!AX:AX))</f>
        <v/>
      </c>
      <c r="F1827" s="68" t="str">
        <f aca="false">IF($B1827="", "",SUMIF(LerXml!B:B,Relatorio!B1827,LerXml!BA:BA))</f>
        <v/>
      </c>
      <c r="G1827" s="67" t="str">
        <f aca="false">IF($B1827="", "",SUMIF(LerXml!B:B,Relatorio!B1827,LerXml!BB:BB))</f>
        <v/>
      </c>
      <c r="H1827" s="67" t="str">
        <f aca="false">IF($B1827="", "",SUMIF(LerXml!B:B,Relatorio!B1827,LerXml!BE:BE))</f>
        <v/>
      </c>
      <c r="I1827" s="68" t="str">
        <f aca="false">IF(AND($F1827="",$G1827="",$H1827=""), "", IF(SUM(F1827:H1827)-D1827 &lt; 0,0,SUM(F1827:H1827)-D1827))</f>
        <v/>
      </c>
    </row>
    <row r="1828" customFormat="false" ht="13.8" hidden="false" customHeight="true" outlineLevel="0" collapsed="false">
      <c r="A1828" s="71"/>
      <c r="B1828" s="72"/>
      <c r="C1828" s="71"/>
      <c r="D1828" s="67" t="str">
        <f aca="false">IF($B1828="", "",SUMIF(LerXml!B:B,Relatorio!B1828,LerXml!W:W))</f>
        <v/>
      </c>
      <c r="E1828" s="67" t="str">
        <f aca="false">IF($B1828="", "",SUMIF(LerXml!B:B,Relatorio!B1828,LerXml!AX:AX))</f>
        <v/>
      </c>
      <c r="F1828" s="68" t="str">
        <f aca="false">IF($B1828="", "",SUMIF(LerXml!B:B,Relatorio!B1828,LerXml!BA:BA))</f>
        <v/>
      </c>
      <c r="G1828" s="67" t="str">
        <f aca="false">IF($B1828="", "",SUMIF(LerXml!B:B,Relatorio!B1828,LerXml!BB:BB))</f>
        <v/>
      </c>
      <c r="H1828" s="67" t="str">
        <f aca="false">IF($B1828="", "",SUMIF(LerXml!B:B,Relatorio!B1828,LerXml!BE:BE))</f>
        <v/>
      </c>
      <c r="I1828" s="68" t="str">
        <f aca="false">IF(AND($F1828="",$G1828="",$H1828=""), "", IF(SUM(F1828:H1828)-D1828 &lt; 0,0,SUM(F1828:H1828)-D1828))</f>
        <v/>
      </c>
    </row>
    <row r="1829" customFormat="false" ht="13.8" hidden="false" customHeight="true" outlineLevel="0" collapsed="false">
      <c r="A1829" s="71"/>
      <c r="B1829" s="72"/>
      <c r="C1829" s="71"/>
      <c r="D1829" s="67" t="str">
        <f aca="false">IF($B1829="", "",SUMIF(LerXml!B:B,Relatorio!B1829,LerXml!W:W))</f>
        <v/>
      </c>
      <c r="E1829" s="67" t="str">
        <f aca="false">IF($B1829="", "",SUMIF(LerXml!B:B,Relatorio!B1829,LerXml!AX:AX))</f>
        <v/>
      </c>
      <c r="F1829" s="68" t="str">
        <f aca="false">IF($B1829="", "",SUMIF(LerXml!B:B,Relatorio!B1829,LerXml!BA:BA))</f>
        <v/>
      </c>
      <c r="G1829" s="67" t="str">
        <f aca="false">IF($B1829="", "",SUMIF(LerXml!B:B,Relatorio!B1829,LerXml!BB:BB))</f>
        <v/>
      </c>
      <c r="H1829" s="67" t="str">
        <f aca="false">IF($B1829="", "",SUMIF(LerXml!B:B,Relatorio!B1829,LerXml!BE:BE))</f>
        <v/>
      </c>
      <c r="I1829" s="68" t="str">
        <f aca="false">IF(AND($F1829="",$G1829="",$H1829=""), "", IF(SUM(F1829:H1829)-D1829 &lt; 0,0,SUM(F1829:H1829)-D1829))</f>
        <v/>
      </c>
    </row>
    <row r="1830" customFormat="false" ht="13.8" hidden="false" customHeight="true" outlineLevel="0" collapsed="false">
      <c r="A1830" s="71"/>
      <c r="B1830" s="72"/>
      <c r="C1830" s="71"/>
      <c r="D1830" s="67" t="str">
        <f aca="false">IF($B1830="", "",SUMIF(LerXml!B:B,Relatorio!B1830,LerXml!W:W))</f>
        <v/>
      </c>
      <c r="E1830" s="67" t="str">
        <f aca="false">IF($B1830="", "",SUMIF(LerXml!B:B,Relatorio!B1830,LerXml!AX:AX))</f>
        <v/>
      </c>
      <c r="F1830" s="68" t="str">
        <f aca="false">IF($B1830="", "",SUMIF(LerXml!B:B,Relatorio!B1830,LerXml!BA:BA))</f>
        <v/>
      </c>
      <c r="G1830" s="67" t="str">
        <f aca="false">IF($B1830="", "",SUMIF(LerXml!B:B,Relatorio!B1830,LerXml!BB:BB))</f>
        <v/>
      </c>
      <c r="H1830" s="67" t="str">
        <f aca="false">IF($B1830="", "",SUMIF(LerXml!B:B,Relatorio!B1830,LerXml!BE:BE))</f>
        <v/>
      </c>
      <c r="I1830" s="68" t="str">
        <f aca="false">IF(AND($F1830="",$G1830="",$H1830=""), "", IF(SUM(F1830:H1830)-D1830 &lt; 0,0,SUM(F1830:H1830)-D1830))</f>
        <v/>
      </c>
    </row>
    <row r="1831" customFormat="false" ht="13.8" hidden="false" customHeight="true" outlineLevel="0" collapsed="false">
      <c r="A1831" s="71"/>
      <c r="B1831" s="72"/>
      <c r="C1831" s="71"/>
      <c r="D1831" s="67" t="str">
        <f aca="false">IF($B1831="", "",SUMIF(LerXml!B:B,Relatorio!B1831,LerXml!W:W))</f>
        <v/>
      </c>
      <c r="E1831" s="67" t="str">
        <f aca="false">IF($B1831="", "",SUMIF(LerXml!B:B,Relatorio!B1831,LerXml!AX:AX))</f>
        <v/>
      </c>
      <c r="F1831" s="68" t="str">
        <f aca="false">IF($B1831="", "",SUMIF(LerXml!B:B,Relatorio!B1831,LerXml!BA:BA))</f>
        <v/>
      </c>
      <c r="G1831" s="67" t="str">
        <f aca="false">IF($B1831="", "",SUMIF(LerXml!B:B,Relatorio!B1831,LerXml!BB:BB))</f>
        <v/>
      </c>
      <c r="H1831" s="67" t="str">
        <f aca="false">IF($B1831="", "",SUMIF(LerXml!B:B,Relatorio!B1831,LerXml!BE:BE))</f>
        <v/>
      </c>
      <c r="I1831" s="68" t="str">
        <f aca="false">IF(AND($F1831="",$G1831="",$H1831=""), "", IF(SUM(F1831:H1831)-D1831 &lt; 0,0,SUM(F1831:H1831)-D1831))</f>
        <v/>
      </c>
    </row>
    <row r="1832" customFormat="false" ht="13.8" hidden="false" customHeight="true" outlineLevel="0" collapsed="false">
      <c r="A1832" s="71"/>
      <c r="B1832" s="72"/>
      <c r="C1832" s="71"/>
      <c r="D1832" s="67" t="str">
        <f aca="false">IF($B1832="", "",SUMIF(LerXml!B:B,Relatorio!B1832,LerXml!W:W))</f>
        <v/>
      </c>
      <c r="E1832" s="67" t="str">
        <f aca="false">IF($B1832="", "",SUMIF(LerXml!B:B,Relatorio!B1832,LerXml!AX:AX))</f>
        <v/>
      </c>
      <c r="F1832" s="68" t="str">
        <f aca="false">IF($B1832="", "",SUMIF(LerXml!B:B,Relatorio!B1832,LerXml!BA:BA))</f>
        <v/>
      </c>
      <c r="G1832" s="67" t="str">
        <f aca="false">IF($B1832="", "",SUMIF(LerXml!B:B,Relatorio!B1832,LerXml!BB:BB))</f>
        <v/>
      </c>
      <c r="H1832" s="67" t="str">
        <f aca="false">IF($B1832="", "",SUMIF(LerXml!B:B,Relatorio!B1832,LerXml!BE:BE))</f>
        <v/>
      </c>
      <c r="I1832" s="68" t="str">
        <f aca="false">IF(AND($F1832="",$G1832="",$H1832=""), "", IF(SUM(F1832:H1832)-D1832 &lt; 0,0,SUM(F1832:H1832)-D1832))</f>
        <v/>
      </c>
    </row>
    <row r="1833" customFormat="false" ht="13.8" hidden="false" customHeight="true" outlineLevel="0" collapsed="false">
      <c r="A1833" s="71"/>
      <c r="B1833" s="72"/>
      <c r="C1833" s="71"/>
      <c r="D1833" s="67" t="str">
        <f aca="false">IF($B1833="", "",SUMIF(LerXml!B:B,Relatorio!B1833,LerXml!W:W))</f>
        <v/>
      </c>
      <c r="E1833" s="67" t="str">
        <f aca="false">IF($B1833="", "",SUMIF(LerXml!B:B,Relatorio!B1833,LerXml!AX:AX))</f>
        <v/>
      </c>
      <c r="F1833" s="68" t="str">
        <f aca="false">IF($B1833="", "",SUMIF(LerXml!B:B,Relatorio!B1833,LerXml!BA:BA))</f>
        <v/>
      </c>
      <c r="G1833" s="67" t="str">
        <f aca="false">IF($B1833="", "",SUMIF(LerXml!B:B,Relatorio!B1833,LerXml!BB:BB))</f>
        <v/>
      </c>
      <c r="H1833" s="67" t="str">
        <f aca="false">IF($B1833="", "",SUMIF(LerXml!B:B,Relatorio!B1833,LerXml!BE:BE))</f>
        <v/>
      </c>
      <c r="I1833" s="68" t="str">
        <f aca="false">IF(AND($F1833="",$G1833="",$H1833=""), "", IF(SUM(F1833:H1833)-D1833 &lt; 0,0,SUM(F1833:H1833)-D1833))</f>
        <v/>
      </c>
    </row>
    <row r="1834" customFormat="false" ht="13.8" hidden="false" customHeight="true" outlineLevel="0" collapsed="false">
      <c r="A1834" s="71"/>
      <c r="B1834" s="72"/>
      <c r="C1834" s="71"/>
      <c r="D1834" s="67" t="str">
        <f aca="false">IF($B1834="", "",SUMIF(LerXml!B:B,Relatorio!B1834,LerXml!W:W))</f>
        <v/>
      </c>
      <c r="E1834" s="67" t="str">
        <f aca="false">IF($B1834="", "",SUMIF(LerXml!B:B,Relatorio!B1834,LerXml!AX:AX))</f>
        <v/>
      </c>
      <c r="F1834" s="68" t="str">
        <f aca="false">IF($B1834="", "",SUMIF(LerXml!B:B,Relatorio!B1834,LerXml!BA:BA))</f>
        <v/>
      </c>
      <c r="G1834" s="67" t="str">
        <f aca="false">IF($B1834="", "",SUMIF(LerXml!B:B,Relatorio!B1834,LerXml!BB:BB))</f>
        <v/>
      </c>
      <c r="H1834" s="67" t="str">
        <f aca="false">IF($B1834="", "",SUMIF(LerXml!B:B,Relatorio!B1834,LerXml!BE:BE))</f>
        <v/>
      </c>
      <c r="I1834" s="68" t="str">
        <f aca="false">IF(AND($F1834="",$G1834="",$H1834=""), "", IF(SUM(F1834:H1834)-D1834 &lt; 0,0,SUM(F1834:H1834)-D1834))</f>
        <v/>
      </c>
    </row>
    <row r="1835" customFormat="false" ht="13.8" hidden="false" customHeight="true" outlineLevel="0" collapsed="false">
      <c r="A1835" s="71"/>
      <c r="B1835" s="72"/>
      <c r="C1835" s="71"/>
      <c r="D1835" s="67" t="str">
        <f aca="false">IF($B1835="", "",SUMIF(LerXml!B:B,Relatorio!B1835,LerXml!W:W))</f>
        <v/>
      </c>
      <c r="E1835" s="67" t="str">
        <f aca="false">IF($B1835="", "",SUMIF(LerXml!B:B,Relatorio!B1835,LerXml!AX:AX))</f>
        <v/>
      </c>
      <c r="F1835" s="68" t="str">
        <f aca="false">IF($B1835="", "",SUMIF(LerXml!B:B,Relatorio!B1835,LerXml!BA:BA))</f>
        <v/>
      </c>
      <c r="G1835" s="67" t="str">
        <f aca="false">IF($B1835="", "",SUMIF(LerXml!B:B,Relatorio!B1835,LerXml!BB:BB))</f>
        <v/>
      </c>
      <c r="H1835" s="67" t="str">
        <f aca="false">IF($B1835="", "",SUMIF(LerXml!B:B,Relatorio!B1835,LerXml!BE:BE))</f>
        <v/>
      </c>
      <c r="I1835" s="68" t="str">
        <f aca="false">IF(AND($F1835="",$G1835="",$H1835=""), "", IF(SUM(F1835:H1835)-D1835 &lt; 0,0,SUM(F1835:H1835)-D1835))</f>
        <v/>
      </c>
    </row>
    <row r="1836" customFormat="false" ht="13.8" hidden="false" customHeight="true" outlineLevel="0" collapsed="false">
      <c r="A1836" s="71"/>
      <c r="B1836" s="72"/>
      <c r="C1836" s="71"/>
      <c r="D1836" s="67" t="str">
        <f aca="false">IF($B1836="", "",SUMIF(LerXml!B:B,Relatorio!B1836,LerXml!W:W))</f>
        <v/>
      </c>
      <c r="E1836" s="67" t="str">
        <f aca="false">IF($B1836="", "",SUMIF(LerXml!B:B,Relatorio!B1836,LerXml!AX:AX))</f>
        <v/>
      </c>
      <c r="F1836" s="68" t="str">
        <f aca="false">IF($B1836="", "",SUMIF(LerXml!B:B,Relatorio!B1836,LerXml!BA:BA))</f>
        <v/>
      </c>
      <c r="G1836" s="67" t="str">
        <f aca="false">IF($B1836="", "",SUMIF(LerXml!B:B,Relatorio!B1836,LerXml!BB:BB))</f>
        <v/>
      </c>
      <c r="H1836" s="67" t="str">
        <f aca="false">IF($B1836="", "",SUMIF(LerXml!B:B,Relatorio!B1836,LerXml!BE:BE))</f>
        <v/>
      </c>
      <c r="I1836" s="68" t="str">
        <f aca="false">IF(AND($F1836="",$G1836="",$H1836=""), "", IF(SUM(F1836:H1836)-D1836 &lt; 0,0,SUM(F1836:H1836)-D1836))</f>
        <v/>
      </c>
    </row>
    <row r="1837" customFormat="false" ht="13.8" hidden="false" customHeight="true" outlineLevel="0" collapsed="false">
      <c r="A1837" s="71"/>
      <c r="B1837" s="72"/>
      <c r="C1837" s="71"/>
      <c r="D1837" s="67" t="str">
        <f aca="false">IF($B1837="", "",SUMIF(LerXml!B:B,Relatorio!B1837,LerXml!W:W))</f>
        <v/>
      </c>
      <c r="E1837" s="67" t="str">
        <f aca="false">IF($B1837="", "",SUMIF(LerXml!B:B,Relatorio!B1837,LerXml!AX:AX))</f>
        <v/>
      </c>
      <c r="F1837" s="68" t="str">
        <f aca="false">IF($B1837="", "",SUMIF(LerXml!B:B,Relatorio!B1837,LerXml!BA:BA))</f>
        <v/>
      </c>
      <c r="G1837" s="67" t="str">
        <f aca="false">IF($B1837="", "",SUMIF(LerXml!B:B,Relatorio!B1837,LerXml!BB:BB))</f>
        <v/>
      </c>
      <c r="H1837" s="67" t="str">
        <f aca="false">IF($B1837="", "",SUMIF(LerXml!B:B,Relatorio!B1837,LerXml!BE:BE))</f>
        <v/>
      </c>
      <c r="I1837" s="68" t="str">
        <f aca="false">IF(AND($F1837="",$G1837="",$H1837=""), "", IF(SUM(F1837:H1837)-D1837 &lt; 0,0,SUM(F1837:H1837)-D1837))</f>
        <v/>
      </c>
    </row>
    <row r="1838" customFormat="false" ht="13.8" hidden="false" customHeight="true" outlineLevel="0" collapsed="false">
      <c r="A1838" s="71"/>
      <c r="B1838" s="72"/>
      <c r="C1838" s="71"/>
      <c r="D1838" s="67" t="str">
        <f aca="false">IF($B1838="", "",SUMIF(LerXml!B:B,Relatorio!B1838,LerXml!W:W))</f>
        <v/>
      </c>
      <c r="E1838" s="67" t="str">
        <f aca="false">IF($B1838="", "",SUMIF(LerXml!B:B,Relatorio!B1838,LerXml!AX:AX))</f>
        <v/>
      </c>
      <c r="F1838" s="68" t="str">
        <f aca="false">IF($B1838="", "",SUMIF(LerXml!B:B,Relatorio!B1838,LerXml!BA:BA))</f>
        <v/>
      </c>
      <c r="G1838" s="67" t="str">
        <f aca="false">IF($B1838="", "",SUMIF(LerXml!B:B,Relatorio!B1838,LerXml!BB:BB))</f>
        <v/>
      </c>
      <c r="H1838" s="67" t="str">
        <f aca="false">IF($B1838="", "",SUMIF(LerXml!B:B,Relatorio!B1838,LerXml!BE:BE))</f>
        <v/>
      </c>
      <c r="I1838" s="68" t="str">
        <f aca="false">IF(AND($F1838="",$G1838="",$H1838=""), "", IF(SUM(F1838:H1838)-D1838 &lt; 0,0,SUM(F1838:H1838)-D1838))</f>
        <v/>
      </c>
    </row>
    <row r="1839" customFormat="false" ht="13.8" hidden="false" customHeight="true" outlineLevel="0" collapsed="false">
      <c r="A1839" s="71"/>
      <c r="B1839" s="72"/>
      <c r="C1839" s="71"/>
      <c r="D1839" s="67" t="str">
        <f aca="false">IF($B1839="", "",SUMIF(LerXml!B:B,Relatorio!B1839,LerXml!W:W))</f>
        <v/>
      </c>
      <c r="E1839" s="67" t="str">
        <f aca="false">IF($B1839="", "",SUMIF(LerXml!B:B,Relatorio!B1839,LerXml!AX:AX))</f>
        <v/>
      </c>
      <c r="F1839" s="68" t="str">
        <f aca="false">IF($B1839="", "",SUMIF(LerXml!B:B,Relatorio!B1839,LerXml!BA:BA))</f>
        <v/>
      </c>
      <c r="G1839" s="67" t="str">
        <f aca="false">IF($B1839="", "",SUMIF(LerXml!B:B,Relatorio!B1839,LerXml!BB:BB))</f>
        <v/>
      </c>
      <c r="H1839" s="67" t="str">
        <f aca="false">IF($B1839="", "",SUMIF(LerXml!B:B,Relatorio!B1839,LerXml!BE:BE))</f>
        <v/>
      </c>
      <c r="I1839" s="68" t="str">
        <f aca="false">IF(AND($F1839="",$G1839="",$H1839=""), "", IF(SUM(F1839:H1839)-D1839 &lt; 0,0,SUM(F1839:H1839)-D1839))</f>
        <v/>
      </c>
    </row>
    <row r="1840" customFormat="false" ht="13.8" hidden="false" customHeight="true" outlineLevel="0" collapsed="false">
      <c r="A1840" s="71"/>
      <c r="B1840" s="72"/>
      <c r="C1840" s="71"/>
      <c r="D1840" s="67" t="str">
        <f aca="false">IF($B1840="", "",SUMIF(LerXml!B:B,Relatorio!B1840,LerXml!W:W))</f>
        <v/>
      </c>
      <c r="E1840" s="67" t="str">
        <f aca="false">IF($B1840="", "",SUMIF(LerXml!B:B,Relatorio!B1840,LerXml!AX:AX))</f>
        <v/>
      </c>
      <c r="F1840" s="68" t="str">
        <f aca="false">IF($B1840="", "",SUMIF(LerXml!B:B,Relatorio!B1840,LerXml!BA:BA))</f>
        <v/>
      </c>
      <c r="G1840" s="67" t="str">
        <f aca="false">IF($B1840="", "",SUMIF(LerXml!B:B,Relatorio!B1840,LerXml!BB:BB))</f>
        <v/>
      </c>
      <c r="H1840" s="67" t="str">
        <f aca="false">IF($B1840="", "",SUMIF(LerXml!B:B,Relatorio!B1840,LerXml!BE:BE))</f>
        <v/>
      </c>
      <c r="I1840" s="68" t="str">
        <f aca="false">IF(AND($F1840="",$G1840="",$H1840=""), "", IF(SUM(F1840:H1840)-D1840 &lt; 0,0,SUM(F1840:H1840)-D1840))</f>
        <v/>
      </c>
    </row>
    <row r="1841" customFormat="false" ht="13.8" hidden="false" customHeight="true" outlineLevel="0" collapsed="false">
      <c r="A1841" s="71"/>
      <c r="B1841" s="72"/>
      <c r="C1841" s="71"/>
      <c r="D1841" s="67" t="str">
        <f aca="false">IF($B1841="", "",SUMIF(LerXml!B:B,Relatorio!B1841,LerXml!W:W))</f>
        <v/>
      </c>
      <c r="E1841" s="67" t="str">
        <f aca="false">IF($B1841="", "",SUMIF(LerXml!B:B,Relatorio!B1841,LerXml!AX:AX))</f>
        <v/>
      </c>
      <c r="F1841" s="68" t="str">
        <f aca="false">IF($B1841="", "",SUMIF(LerXml!B:B,Relatorio!B1841,LerXml!BA:BA))</f>
        <v/>
      </c>
      <c r="G1841" s="67" t="str">
        <f aca="false">IF($B1841="", "",SUMIF(LerXml!B:B,Relatorio!B1841,LerXml!BB:BB))</f>
        <v/>
      </c>
      <c r="H1841" s="67" t="str">
        <f aca="false">IF($B1841="", "",SUMIF(LerXml!B:B,Relatorio!B1841,LerXml!BE:BE))</f>
        <v/>
      </c>
      <c r="I1841" s="68" t="str">
        <f aca="false">IF(AND($F1841="",$G1841="",$H1841=""), "", IF(SUM(F1841:H1841)-D1841 &lt; 0,0,SUM(F1841:H1841)-D1841))</f>
        <v/>
      </c>
    </row>
    <row r="1842" customFormat="false" ht="13.8" hidden="false" customHeight="true" outlineLevel="0" collapsed="false">
      <c r="A1842" s="71"/>
      <c r="B1842" s="72"/>
      <c r="C1842" s="71"/>
      <c r="D1842" s="67" t="str">
        <f aca="false">IF($B1842="", "",SUMIF(LerXml!B:B,Relatorio!B1842,LerXml!W:W))</f>
        <v/>
      </c>
      <c r="E1842" s="67" t="str">
        <f aca="false">IF($B1842="", "",SUMIF(LerXml!B:B,Relatorio!B1842,LerXml!AX:AX))</f>
        <v/>
      </c>
      <c r="F1842" s="68" t="str">
        <f aca="false">IF($B1842="", "",SUMIF(LerXml!B:B,Relatorio!B1842,LerXml!BA:BA))</f>
        <v/>
      </c>
      <c r="G1842" s="67" t="str">
        <f aca="false">IF($B1842="", "",SUMIF(LerXml!B:B,Relatorio!B1842,LerXml!BB:BB))</f>
        <v/>
      </c>
      <c r="H1842" s="67" t="str">
        <f aca="false">IF($B1842="", "",SUMIF(LerXml!B:B,Relatorio!B1842,LerXml!BE:BE))</f>
        <v/>
      </c>
      <c r="I1842" s="68" t="str">
        <f aca="false">IF(AND($F1842="",$G1842="",$H1842=""), "", IF(SUM(F1842:H1842)-D1842 &lt; 0,0,SUM(F1842:H1842)-D1842))</f>
        <v/>
      </c>
    </row>
    <row r="1843" customFormat="false" ht="13.8" hidden="false" customHeight="true" outlineLevel="0" collapsed="false">
      <c r="A1843" s="71"/>
      <c r="B1843" s="72"/>
      <c r="C1843" s="71"/>
      <c r="D1843" s="67" t="str">
        <f aca="false">IF($B1843="", "",SUMIF(LerXml!B:B,Relatorio!B1843,LerXml!W:W))</f>
        <v/>
      </c>
      <c r="E1843" s="67" t="str">
        <f aca="false">IF($B1843="", "",SUMIF(LerXml!B:B,Relatorio!B1843,LerXml!AX:AX))</f>
        <v/>
      </c>
      <c r="F1843" s="68" t="str">
        <f aca="false">IF($B1843="", "",SUMIF(LerXml!B:B,Relatorio!B1843,LerXml!BA:BA))</f>
        <v/>
      </c>
      <c r="G1843" s="67" t="str">
        <f aca="false">IF($B1843="", "",SUMIF(LerXml!B:B,Relatorio!B1843,LerXml!BB:BB))</f>
        <v/>
      </c>
      <c r="H1843" s="67" t="str">
        <f aca="false">IF($B1843="", "",SUMIF(LerXml!B:B,Relatorio!B1843,LerXml!BE:BE))</f>
        <v/>
      </c>
      <c r="I1843" s="68" t="str">
        <f aca="false">IF(AND($F1843="",$G1843="",$H1843=""), "", IF(SUM(F1843:H1843)-D1843 &lt; 0,0,SUM(F1843:H1843)-D1843))</f>
        <v/>
      </c>
    </row>
    <row r="1844" customFormat="false" ht="13.8" hidden="false" customHeight="true" outlineLevel="0" collapsed="false">
      <c r="A1844" s="71"/>
      <c r="B1844" s="72"/>
      <c r="C1844" s="71"/>
      <c r="D1844" s="67" t="str">
        <f aca="false">IF($B1844="", "",SUMIF(LerXml!B:B,Relatorio!B1844,LerXml!W:W))</f>
        <v/>
      </c>
      <c r="E1844" s="67" t="str">
        <f aca="false">IF($B1844="", "",SUMIF(LerXml!B:B,Relatorio!B1844,LerXml!AX:AX))</f>
        <v/>
      </c>
      <c r="F1844" s="68" t="str">
        <f aca="false">IF($B1844="", "",SUMIF(LerXml!B:B,Relatorio!B1844,LerXml!BA:BA))</f>
        <v/>
      </c>
      <c r="G1844" s="67" t="str">
        <f aca="false">IF($B1844="", "",SUMIF(LerXml!B:B,Relatorio!B1844,LerXml!BB:BB))</f>
        <v/>
      </c>
      <c r="H1844" s="67" t="str">
        <f aca="false">IF($B1844="", "",SUMIF(LerXml!B:B,Relatorio!B1844,LerXml!BE:BE))</f>
        <v/>
      </c>
      <c r="I1844" s="68" t="str">
        <f aca="false">IF(AND($F1844="",$G1844="",$H1844=""), "", IF(SUM(F1844:H1844)-D1844 &lt; 0,0,SUM(F1844:H1844)-D1844))</f>
        <v/>
      </c>
    </row>
    <row r="1845" customFormat="false" ht="13.8" hidden="false" customHeight="true" outlineLevel="0" collapsed="false">
      <c r="A1845" s="71"/>
      <c r="B1845" s="72"/>
      <c r="C1845" s="71"/>
      <c r="D1845" s="67" t="str">
        <f aca="false">IF($B1845="", "",SUMIF(LerXml!B:B,Relatorio!B1845,LerXml!W:W))</f>
        <v/>
      </c>
      <c r="E1845" s="67" t="str">
        <f aca="false">IF($B1845="", "",SUMIF(LerXml!B:B,Relatorio!B1845,LerXml!AX:AX))</f>
        <v/>
      </c>
      <c r="F1845" s="68" t="str">
        <f aca="false">IF($B1845="", "",SUMIF(LerXml!B:B,Relatorio!B1845,LerXml!BA:BA))</f>
        <v/>
      </c>
      <c r="G1845" s="67" t="str">
        <f aca="false">IF($B1845="", "",SUMIF(LerXml!B:B,Relatorio!B1845,LerXml!BB:BB))</f>
        <v/>
      </c>
      <c r="H1845" s="67" t="str">
        <f aca="false">IF($B1845="", "",SUMIF(LerXml!B:B,Relatorio!B1845,LerXml!BE:BE))</f>
        <v/>
      </c>
      <c r="I1845" s="68" t="str">
        <f aca="false">IF(AND($F1845="",$G1845="",$H1845=""), "", IF(SUM(F1845:H1845)-D1845 &lt; 0,0,SUM(F1845:H1845)-D1845))</f>
        <v/>
      </c>
    </row>
    <row r="1846" customFormat="false" ht="13.8" hidden="false" customHeight="true" outlineLevel="0" collapsed="false">
      <c r="A1846" s="71"/>
      <c r="B1846" s="72"/>
      <c r="C1846" s="71"/>
      <c r="D1846" s="67" t="str">
        <f aca="false">IF($B1846="", "",SUMIF(LerXml!B:B,Relatorio!B1846,LerXml!W:W))</f>
        <v/>
      </c>
      <c r="E1846" s="67" t="str">
        <f aca="false">IF($B1846="", "",SUMIF(LerXml!B:B,Relatorio!B1846,LerXml!AX:AX))</f>
        <v/>
      </c>
      <c r="F1846" s="68" t="str">
        <f aca="false">IF($B1846="", "",SUMIF(LerXml!B:B,Relatorio!B1846,LerXml!BA:BA))</f>
        <v/>
      </c>
      <c r="G1846" s="67" t="str">
        <f aca="false">IF($B1846="", "",SUMIF(LerXml!B:B,Relatorio!B1846,LerXml!BB:BB))</f>
        <v/>
      </c>
      <c r="H1846" s="67" t="str">
        <f aca="false">IF($B1846="", "",SUMIF(LerXml!B:B,Relatorio!B1846,LerXml!BE:BE))</f>
        <v/>
      </c>
      <c r="I1846" s="68" t="str">
        <f aca="false">IF(AND($F1846="",$G1846="",$H1846=""), "", IF(SUM(F1846:H1846)-D1846 &lt; 0,0,SUM(F1846:H1846)-D1846))</f>
        <v/>
      </c>
    </row>
    <row r="1847" customFormat="false" ht="13.8" hidden="false" customHeight="true" outlineLevel="0" collapsed="false">
      <c r="A1847" s="71"/>
      <c r="B1847" s="72"/>
      <c r="C1847" s="71"/>
      <c r="D1847" s="67" t="str">
        <f aca="false">IF($B1847="", "",SUMIF(LerXml!B:B,Relatorio!B1847,LerXml!W:W))</f>
        <v/>
      </c>
      <c r="E1847" s="67" t="str">
        <f aca="false">IF($B1847="", "",SUMIF(LerXml!B:B,Relatorio!B1847,LerXml!AX:AX))</f>
        <v/>
      </c>
      <c r="F1847" s="68" t="str">
        <f aca="false">IF($B1847="", "",SUMIF(LerXml!B:B,Relatorio!B1847,LerXml!BA:BA))</f>
        <v/>
      </c>
      <c r="G1847" s="67" t="str">
        <f aca="false">IF($B1847="", "",SUMIF(LerXml!B:B,Relatorio!B1847,LerXml!BB:BB))</f>
        <v/>
      </c>
      <c r="H1847" s="67" t="str">
        <f aca="false">IF($B1847="", "",SUMIF(LerXml!B:B,Relatorio!B1847,LerXml!BE:BE))</f>
        <v/>
      </c>
      <c r="I1847" s="68" t="str">
        <f aca="false">IF(AND($F1847="",$G1847="",$H1847=""), "", IF(SUM(F1847:H1847)-D1847 &lt; 0,0,SUM(F1847:H1847)-D1847))</f>
        <v/>
      </c>
    </row>
    <row r="1848" customFormat="false" ht="13.8" hidden="false" customHeight="true" outlineLevel="0" collapsed="false">
      <c r="A1848" s="71"/>
      <c r="B1848" s="72"/>
      <c r="C1848" s="71"/>
      <c r="D1848" s="67" t="str">
        <f aca="false">IF($B1848="", "",SUMIF(LerXml!B:B,Relatorio!B1848,LerXml!W:W))</f>
        <v/>
      </c>
      <c r="E1848" s="67" t="str">
        <f aca="false">IF($B1848="", "",SUMIF(LerXml!B:B,Relatorio!B1848,LerXml!AX:AX))</f>
        <v/>
      </c>
      <c r="F1848" s="68" t="str">
        <f aca="false">IF($B1848="", "",SUMIF(LerXml!B:B,Relatorio!B1848,LerXml!BA:BA))</f>
        <v/>
      </c>
      <c r="G1848" s="67" t="str">
        <f aca="false">IF($B1848="", "",SUMIF(LerXml!B:B,Relatorio!B1848,LerXml!BB:BB))</f>
        <v/>
      </c>
      <c r="H1848" s="67" t="str">
        <f aca="false">IF($B1848="", "",SUMIF(LerXml!B:B,Relatorio!B1848,LerXml!BE:BE))</f>
        <v/>
      </c>
      <c r="I1848" s="68" t="str">
        <f aca="false">IF(AND($F1848="",$G1848="",$H1848=""), "", IF(SUM(F1848:H1848)-D1848 &lt; 0,0,SUM(F1848:H1848)-D1848))</f>
        <v/>
      </c>
    </row>
    <row r="1849" customFormat="false" ht="13.8" hidden="false" customHeight="true" outlineLevel="0" collapsed="false">
      <c r="A1849" s="71"/>
      <c r="B1849" s="72"/>
      <c r="C1849" s="71"/>
      <c r="D1849" s="67" t="str">
        <f aca="false">IF($B1849="", "",SUMIF(LerXml!B:B,Relatorio!B1849,LerXml!W:W))</f>
        <v/>
      </c>
      <c r="E1849" s="67" t="str">
        <f aca="false">IF($B1849="", "",SUMIF(LerXml!B:B,Relatorio!B1849,LerXml!AX:AX))</f>
        <v/>
      </c>
      <c r="F1849" s="68" t="str">
        <f aca="false">IF($B1849="", "",SUMIF(LerXml!B:B,Relatorio!B1849,LerXml!BA:BA))</f>
        <v/>
      </c>
      <c r="G1849" s="67" t="str">
        <f aca="false">IF($B1849="", "",SUMIF(LerXml!B:B,Relatorio!B1849,LerXml!BB:BB))</f>
        <v/>
      </c>
      <c r="H1849" s="67" t="str">
        <f aca="false">IF($B1849="", "",SUMIF(LerXml!B:B,Relatorio!B1849,LerXml!BE:BE))</f>
        <v/>
      </c>
      <c r="I1849" s="68" t="str">
        <f aca="false">IF(AND($F1849="",$G1849="",$H1849=""), "", IF(SUM(F1849:H1849)-D1849 &lt; 0,0,SUM(F1849:H1849)-D1849))</f>
        <v/>
      </c>
    </row>
    <row r="1850" customFormat="false" ht="13.8" hidden="false" customHeight="true" outlineLevel="0" collapsed="false">
      <c r="A1850" s="71"/>
      <c r="B1850" s="72"/>
      <c r="C1850" s="71"/>
      <c r="D1850" s="67" t="str">
        <f aca="false">IF($B1850="", "",SUMIF(LerXml!B:B,Relatorio!B1850,LerXml!W:W))</f>
        <v/>
      </c>
      <c r="E1850" s="67" t="str">
        <f aca="false">IF($B1850="", "",SUMIF(LerXml!B:B,Relatorio!B1850,LerXml!AX:AX))</f>
        <v/>
      </c>
      <c r="F1850" s="68" t="str">
        <f aca="false">IF($B1850="", "",SUMIF(LerXml!B:B,Relatorio!B1850,LerXml!BA:BA))</f>
        <v/>
      </c>
      <c r="G1850" s="67" t="str">
        <f aca="false">IF($B1850="", "",SUMIF(LerXml!B:B,Relatorio!B1850,LerXml!BB:BB))</f>
        <v/>
      </c>
      <c r="H1850" s="67" t="str">
        <f aca="false">IF($B1850="", "",SUMIF(LerXml!B:B,Relatorio!B1850,LerXml!BE:BE))</f>
        <v/>
      </c>
      <c r="I1850" s="68" t="str">
        <f aca="false">IF(AND($F1850="",$G1850="",$H1850=""), "", IF(SUM(F1850:H1850)-D1850 &lt; 0,0,SUM(F1850:H1850)-D1850))</f>
        <v/>
      </c>
    </row>
    <row r="1851" customFormat="false" ht="13.8" hidden="false" customHeight="true" outlineLevel="0" collapsed="false">
      <c r="A1851" s="71"/>
      <c r="B1851" s="72"/>
      <c r="C1851" s="71"/>
      <c r="D1851" s="67" t="str">
        <f aca="false">IF($B1851="", "",SUMIF(LerXml!B:B,Relatorio!B1851,LerXml!W:W))</f>
        <v/>
      </c>
      <c r="E1851" s="67" t="str">
        <f aca="false">IF($B1851="", "",SUMIF(LerXml!B:B,Relatorio!B1851,LerXml!AX:AX))</f>
        <v/>
      </c>
      <c r="F1851" s="68" t="str">
        <f aca="false">IF($B1851="", "",SUMIF(LerXml!B:B,Relatorio!B1851,LerXml!BA:BA))</f>
        <v/>
      </c>
      <c r="G1851" s="67" t="str">
        <f aca="false">IF($B1851="", "",SUMIF(LerXml!B:B,Relatorio!B1851,LerXml!BB:BB))</f>
        <v/>
      </c>
      <c r="H1851" s="67" t="str">
        <f aca="false">IF($B1851="", "",SUMIF(LerXml!B:B,Relatorio!B1851,LerXml!BE:BE))</f>
        <v/>
      </c>
      <c r="I1851" s="68" t="str">
        <f aca="false">IF(AND($F1851="",$G1851="",$H1851=""), "", IF(SUM(F1851:H1851)-D1851 &lt; 0,0,SUM(F1851:H1851)-D1851))</f>
        <v/>
      </c>
    </row>
    <row r="1852" customFormat="false" ht="13.8" hidden="false" customHeight="true" outlineLevel="0" collapsed="false">
      <c r="A1852" s="71"/>
      <c r="B1852" s="72"/>
      <c r="C1852" s="71"/>
      <c r="D1852" s="67" t="str">
        <f aca="false">IF($B1852="", "",SUMIF(LerXml!B:B,Relatorio!B1852,LerXml!W:W))</f>
        <v/>
      </c>
      <c r="E1852" s="67" t="str">
        <f aca="false">IF($B1852="", "",SUMIF(LerXml!B:B,Relatorio!B1852,LerXml!AX:AX))</f>
        <v/>
      </c>
      <c r="F1852" s="68" t="str">
        <f aca="false">IF($B1852="", "",SUMIF(LerXml!B:B,Relatorio!B1852,LerXml!BA:BA))</f>
        <v/>
      </c>
      <c r="G1852" s="67" t="str">
        <f aca="false">IF($B1852="", "",SUMIF(LerXml!B:B,Relatorio!B1852,LerXml!BB:BB))</f>
        <v/>
      </c>
      <c r="H1852" s="67" t="str">
        <f aca="false">IF($B1852="", "",SUMIF(LerXml!B:B,Relatorio!B1852,LerXml!BE:BE))</f>
        <v/>
      </c>
      <c r="I1852" s="68" t="str">
        <f aca="false">IF(AND($F1852="",$G1852="",$H1852=""), "", IF(SUM(F1852:H1852)-D1852 &lt; 0,0,SUM(F1852:H1852)-D1852))</f>
        <v/>
      </c>
    </row>
    <row r="1853" customFormat="false" ht="13.8" hidden="false" customHeight="true" outlineLevel="0" collapsed="false">
      <c r="A1853" s="71"/>
      <c r="B1853" s="72"/>
      <c r="C1853" s="71"/>
      <c r="D1853" s="67" t="str">
        <f aca="false">IF($B1853="", "",SUMIF(LerXml!B:B,Relatorio!B1853,LerXml!W:W))</f>
        <v/>
      </c>
      <c r="E1853" s="67" t="str">
        <f aca="false">IF($B1853="", "",SUMIF(LerXml!B:B,Relatorio!B1853,LerXml!AX:AX))</f>
        <v/>
      </c>
      <c r="F1853" s="68" t="str">
        <f aca="false">IF($B1853="", "",SUMIF(LerXml!B:B,Relatorio!B1853,LerXml!BA:BA))</f>
        <v/>
      </c>
      <c r="G1853" s="67" t="str">
        <f aca="false">IF($B1853="", "",SUMIF(LerXml!B:B,Relatorio!B1853,LerXml!BB:BB))</f>
        <v/>
      </c>
      <c r="H1853" s="67" t="str">
        <f aca="false">IF($B1853="", "",SUMIF(LerXml!B:B,Relatorio!B1853,LerXml!BE:BE))</f>
        <v/>
      </c>
      <c r="I1853" s="68" t="str">
        <f aca="false">IF(AND($F1853="",$G1853="",$H1853=""), "", IF(SUM(F1853:H1853)-D1853 &lt; 0,0,SUM(F1853:H1853)-D1853))</f>
        <v/>
      </c>
    </row>
    <row r="1854" customFormat="false" ht="13.8" hidden="false" customHeight="true" outlineLevel="0" collapsed="false">
      <c r="A1854" s="71"/>
      <c r="B1854" s="72"/>
      <c r="C1854" s="71"/>
      <c r="D1854" s="67" t="str">
        <f aca="false">IF($B1854="", "",SUMIF(LerXml!B:B,Relatorio!B1854,LerXml!W:W))</f>
        <v/>
      </c>
      <c r="E1854" s="67" t="str">
        <f aca="false">IF($B1854="", "",SUMIF(LerXml!B:B,Relatorio!B1854,LerXml!AX:AX))</f>
        <v/>
      </c>
      <c r="F1854" s="68" t="str">
        <f aca="false">IF($B1854="", "",SUMIF(LerXml!B:B,Relatorio!B1854,LerXml!BA:BA))</f>
        <v/>
      </c>
      <c r="G1854" s="67" t="str">
        <f aca="false">IF($B1854="", "",SUMIF(LerXml!B:B,Relatorio!B1854,LerXml!BB:BB))</f>
        <v/>
      </c>
      <c r="H1854" s="67" t="str">
        <f aca="false">IF($B1854="", "",SUMIF(LerXml!B:B,Relatorio!B1854,LerXml!BE:BE))</f>
        <v/>
      </c>
      <c r="I1854" s="68" t="str">
        <f aca="false">IF(AND($F1854="",$G1854="",$H1854=""), "", IF(SUM(F1854:H1854)-D1854 &lt; 0,0,SUM(F1854:H1854)-D1854))</f>
        <v/>
      </c>
    </row>
    <row r="1855" customFormat="false" ht="13.8" hidden="false" customHeight="true" outlineLevel="0" collapsed="false">
      <c r="A1855" s="71"/>
      <c r="B1855" s="72"/>
      <c r="C1855" s="71"/>
      <c r="D1855" s="67" t="str">
        <f aca="false">IF($B1855="", "",SUMIF(LerXml!B:B,Relatorio!B1855,LerXml!W:W))</f>
        <v/>
      </c>
      <c r="E1855" s="67" t="str">
        <f aca="false">IF($B1855="", "",SUMIF(LerXml!B:B,Relatorio!B1855,LerXml!AX:AX))</f>
        <v/>
      </c>
      <c r="F1855" s="68" t="str">
        <f aca="false">IF($B1855="", "",SUMIF(LerXml!B:B,Relatorio!B1855,LerXml!BA:BA))</f>
        <v/>
      </c>
      <c r="G1855" s="67" t="str">
        <f aca="false">IF($B1855="", "",SUMIF(LerXml!B:B,Relatorio!B1855,LerXml!BB:BB))</f>
        <v/>
      </c>
      <c r="H1855" s="67" t="str">
        <f aca="false">IF($B1855="", "",SUMIF(LerXml!B:B,Relatorio!B1855,LerXml!BE:BE))</f>
        <v/>
      </c>
      <c r="I1855" s="68" t="str">
        <f aca="false">IF(AND($F1855="",$G1855="",$H1855=""), "", IF(SUM(F1855:H1855)-D1855 &lt; 0,0,SUM(F1855:H1855)-D1855))</f>
        <v/>
      </c>
    </row>
    <row r="1856" customFormat="false" ht="13.8" hidden="false" customHeight="true" outlineLevel="0" collapsed="false">
      <c r="A1856" s="71"/>
      <c r="B1856" s="72"/>
      <c r="C1856" s="71"/>
      <c r="D1856" s="67" t="str">
        <f aca="false">IF($B1856="", "",SUMIF(LerXml!B:B,Relatorio!B1856,LerXml!W:W))</f>
        <v/>
      </c>
      <c r="E1856" s="67" t="str">
        <f aca="false">IF($B1856="", "",SUMIF(LerXml!B:B,Relatorio!B1856,LerXml!AX:AX))</f>
        <v/>
      </c>
      <c r="F1856" s="68" t="str">
        <f aca="false">IF($B1856="", "",SUMIF(LerXml!B:B,Relatorio!B1856,LerXml!BA:BA))</f>
        <v/>
      </c>
      <c r="G1856" s="67" t="str">
        <f aca="false">IF($B1856="", "",SUMIF(LerXml!B:B,Relatorio!B1856,LerXml!BB:BB))</f>
        <v/>
      </c>
      <c r="H1856" s="67" t="str">
        <f aca="false">IF($B1856="", "",SUMIF(LerXml!B:B,Relatorio!B1856,LerXml!BE:BE))</f>
        <v/>
      </c>
      <c r="I1856" s="68" t="str">
        <f aca="false">IF(AND($F1856="",$G1856="",$H1856=""), "", IF(SUM(F1856:H1856)-D1856 &lt; 0,0,SUM(F1856:H1856)-D1856))</f>
        <v/>
      </c>
    </row>
    <row r="1857" customFormat="false" ht="13.8" hidden="false" customHeight="true" outlineLevel="0" collapsed="false">
      <c r="A1857" s="71"/>
      <c r="B1857" s="72"/>
      <c r="C1857" s="71"/>
      <c r="D1857" s="67" t="str">
        <f aca="false">IF($B1857="", "",SUMIF(LerXml!B:B,Relatorio!B1857,LerXml!W:W))</f>
        <v/>
      </c>
      <c r="E1857" s="67" t="str">
        <f aca="false">IF($B1857="", "",SUMIF(LerXml!B:B,Relatorio!B1857,LerXml!AX:AX))</f>
        <v/>
      </c>
      <c r="F1857" s="68" t="str">
        <f aca="false">IF($B1857="", "",SUMIF(LerXml!B:B,Relatorio!B1857,LerXml!BA:BA))</f>
        <v/>
      </c>
      <c r="G1857" s="67" t="str">
        <f aca="false">IF($B1857="", "",SUMIF(LerXml!B:B,Relatorio!B1857,LerXml!BB:BB))</f>
        <v/>
      </c>
      <c r="H1857" s="67" t="str">
        <f aca="false">IF($B1857="", "",SUMIF(LerXml!B:B,Relatorio!B1857,LerXml!BE:BE))</f>
        <v/>
      </c>
      <c r="I1857" s="68" t="str">
        <f aca="false">IF(AND($F1857="",$G1857="",$H1857=""), "", IF(SUM(F1857:H1857)-D1857 &lt; 0,0,SUM(F1857:H1857)-D1857))</f>
        <v/>
      </c>
    </row>
    <row r="1858" customFormat="false" ht="13.8" hidden="false" customHeight="true" outlineLevel="0" collapsed="false">
      <c r="A1858" s="71"/>
      <c r="B1858" s="72"/>
      <c r="C1858" s="71"/>
      <c r="D1858" s="67" t="str">
        <f aca="false">IF($B1858="", "",SUMIF(LerXml!B:B,Relatorio!B1858,LerXml!W:W))</f>
        <v/>
      </c>
      <c r="E1858" s="67" t="str">
        <f aca="false">IF($B1858="", "",SUMIF(LerXml!B:B,Relatorio!B1858,LerXml!AX:AX))</f>
        <v/>
      </c>
      <c r="F1858" s="68" t="str">
        <f aca="false">IF($B1858="", "",SUMIF(LerXml!B:B,Relatorio!B1858,LerXml!BA:BA))</f>
        <v/>
      </c>
      <c r="G1858" s="67" t="str">
        <f aca="false">IF($B1858="", "",SUMIF(LerXml!B:B,Relatorio!B1858,LerXml!BB:BB))</f>
        <v/>
      </c>
      <c r="H1858" s="67" t="str">
        <f aca="false">IF($B1858="", "",SUMIF(LerXml!B:B,Relatorio!B1858,LerXml!BE:BE))</f>
        <v/>
      </c>
      <c r="I1858" s="68" t="str">
        <f aca="false">IF(AND($F1858="",$G1858="",$H1858=""), "", IF(SUM(F1858:H1858)-D1858 &lt; 0,0,SUM(F1858:H1858)-D1858))</f>
        <v/>
      </c>
    </row>
    <row r="1859" customFormat="false" ht="13.8" hidden="false" customHeight="true" outlineLevel="0" collapsed="false">
      <c r="A1859" s="71"/>
      <c r="B1859" s="72"/>
      <c r="C1859" s="71"/>
      <c r="D1859" s="67" t="str">
        <f aca="false">IF($B1859="", "",SUMIF(LerXml!B:B,Relatorio!B1859,LerXml!W:W))</f>
        <v/>
      </c>
      <c r="E1859" s="67" t="str">
        <f aca="false">IF($B1859="", "",SUMIF(LerXml!B:B,Relatorio!B1859,LerXml!AX:AX))</f>
        <v/>
      </c>
      <c r="F1859" s="68" t="str">
        <f aca="false">IF($B1859="", "",SUMIF(LerXml!B:B,Relatorio!B1859,LerXml!BA:BA))</f>
        <v/>
      </c>
      <c r="G1859" s="67" t="str">
        <f aca="false">IF($B1859="", "",SUMIF(LerXml!B:B,Relatorio!B1859,LerXml!BB:BB))</f>
        <v/>
      </c>
      <c r="H1859" s="67" t="str">
        <f aca="false">IF($B1859="", "",SUMIF(LerXml!B:B,Relatorio!B1859,LerXml!BE:BE))</f>
        <v/>
      </c>
      <c r="I1859" s="68" t="str">
        <f aca="false">IF(AND($F1859="",$G1859="",$H1859=""), "", IF(SUM(F1859:H1859)-D1859 &lt; 0,0,SUM(F1859:H1859)-D1859))</f>
        <v/>
      </c>
    </row>
    <row r="1860" customFormat="false" ht="13.8" hidden="false" customHeight="true" outlineLevel="0" collapsed="false">
      <c r="A1860" s="71"/>
      <c r="B1860" s="72"/>
      <c r="C1860" s="71"/>
      <c r="D1860" s="67" t="str">
        <f aca="false">IF($B1860="", "",SUMIF(LerXml!B:B,Relatorio!B1860,LerXml!W:W))</f>
        <v/>
      </c>
      <c r="E1860" s="67" t="str">
        <f aca="false">IF($B1860="", "",SUMIF(LerXml!B:B,Relatorio!B1860,LerXml!AX:AX))</f>
        <v/>
      </c>
      <c r="F1860" s="68" t="str">
        <f aca="false">IF($B1860="", "",SUMIF(LerXml!B:B,Relatorio!B1860,LerXml!BA:BA))</f>
        <v/>
      </c>
      <c r="G1860" s="67" t="str">
        <f aca="false">IF($B1860="", "",SUMIF(LerXml!B:B,Relatorio!B1860,LerXml!BB:BB))</f>
        <v/>
      </c>
      <c r="H1860" s="67" t="str">
        <f aca="false">IF($B1860="", "",SUMIF(LerXml!B:B,Relatorio!B1860,LerXml!BE:BE))</f>
        <v/>
      </c>
      <c r="I1860" s="68" t="str">
        <f aca="false">IF(AND($F1860="",$G1860="",$H1860=""), "", IF(SUM(F1860:H1860)-D1860 &lt; 0,0,SUM(F1860:H1860)-D1860))</f>
        <v/>
      </c>
    </row>
    <row r="1861" customFormat="false" ht="13.8" hidden="false" customHeight="true" outlineLevel="0" collapsed="false">
      <c r="A1861" s="71"/>
      <c r="B1861" s="72"/>
      <c r="C1861" s="71"/>
      <c r="D1861" s="67" t="str">
        <f aca="false">IF($B1861="", "",SUMIF(LerXml!B:B,Relatorio!B1861,LerXml!W:W))</f>
        <v/>
      </c>
      <c r="E1861" s="67" t="str">
        <f aca="false">IF($B1861="", "",SUMIF(LerXml!B:B,Relatorio!B1861,LerXml!AX:AX))</f>
        <v/>
      </c>
      <c r="F1861" s="68" t="str">
        <f aca="false">IF($B1861="", "",SUMIF(LerXml!B:B,Relatorio!B1861,LerXml!BA:BA))</f>
        <v/>
      </c>
      <c r="G1861" s="67" t="str">
        <f aca="false">IF($B1861="", "",SUMIF(LerXml!B:B,Relatorio!B1861,LerXml!BB:BB))</f>
        <v/>
      </c>
      <c r="H1861" s="67" t="str">
        <f aca="false">IF($B1861="", "",SUMIF(LerXml!B:B,Relatorio!B1861,LerXml!BE:BE))</f>
        <v/>
      </c>
      <c r="I1861" s="68" t="str">
        <f aca="false">IF(AND($F1861="",$G1861="",$H1861=""), "", IF(SUM(F1861:H1861)-D1861 &lt; 0,0,SUM(F1861:H1861)-D1861))</f>
        <v/>
      </c>
    </row>
    <row r="1862" customFormat="false" ht="13.8" hidden="false" customHeight="true" outlineLevel="0" collapsed="false">
      <c r="A1862" s="71"/>
      <c r="B1862" s="72"/>
      <c r="C1862" s="71"/>
      <c r="D1862" s="67" t="str">
        <f aca="false">IF($B1862="", "",SUMIF(LerXml!B:B,Relatorio!B1862,LerXml!W:W))</f>
        <v/>
      </c>
      <c r="E1862" s="67" t="str">
        <f aca="false">IF($B1862="", "",SUMIF(LerXml!B:B,Relatorio!B1862,LerXml!AX:AX))</f>
        <v/>
      </c>
      <c r="F1862" s="68" t="str">
        <f aca="false">IF($B1862="", "",SUMIF(LerXml!B:B,Relatorio!B1862,LerXml!BA:BA))</f>
        <v/>
      </c>
      <c r="G1862" s="67" t="str">
        <f aca="false">IF($B1862="", "",SUMIF(LerXml!B:B,Relatorio!B1862,LerXml!BB:BB))</f>
        <v/>
      </c>
      <c r="H1862" s="67" t="str">
        <f aca="false">IF($B1862="", "",SUMIF(LerXml!B:B,Relatorio!B1862,LerXml!BE:BE))</f>
        <v/>
      </c>
      <c r="I1862" s="68" t="str">
        <f aca="false">IF(AND($F1862="",$G1862="",$H1862=""), "", IF(SUM(F1862:H1862)-D1862 &lt; 0,0,SUM(F1862:H1862)-D1862))</f>
        <v/>
      </c>
    </row>
    <row r="1863" customFormat="false" ht="13.8" hidden="false" customHeight="true" outlineLevel="0" collapsed="false">
      <c r="A1863" s="71"/>
      <c r="B1863" s="72"/>
      <c r="C1863" s="71"/>
      <c r="D1863" s="67" t="str">
        <f aca="false">IF($B1863="", "",SUMIF(LerXml!B:B,Relatorio!B1863,LerXml!W:W))</f>
        <v/>
      </c>
      <c r="E1863" s="67" t="str">
        <f aca="false">IF($B1863="", "",SUMIF(LerXml!B:B,Relatorio!B1863,LerXml!AX:AX))</f>
        <v/>
      </c>
      <c r="F1863" s="68" t="str">
        <f aca="false">IF($B1863="", "",SUMIF(LerXml!B:B,Relatorio!B1863,LerXml!BA:BA))</f>
        <v/>
      </c>
      <c r="G1863" s="67" t="str">
        <f aca="false">IF($B1863="", "",SUMIF(LerXml!B:B,Relatorio!B1863,LerXml!BB:BB))</f>
        <v/>
      </c>
      <c r="H1863" s="67" t="str">
        <f aca="false">IF($B1863="", "",SUMIF(LerXml!B:B,Relatorio!B1863,LerXml!BE:BE))</f>
        <v/>
      </c>
      <c r="I1863" s="68" t="str">
        <f aca="false">IF(AND($F1863="",$G1863="",$H1863=""), "", IF(SUM(F1863:H1863)-D1863 &lt; 0,0,SUM(F1863:H1863)-D1863))</f>
        <v/>
      </c>
    </row>
    <row r="1864" customFormat="false" ht="13.8" hidden="false" customHeight="true" outlineLevel="0" collapsed="false">
      <c r="A1864" s="71"/>
      <c r="B1864" s="72"/>
      <c r="C1864" s="71"/>
      <c r="D1864" s="67" t="str">
        <f aca="false">IF($B1864="", "",SUMIF(LerXml!B:B,Relatorio!B1864,LerXml!W:W))</f>
        <v/>
      </c>
      <c r="E1864" s="67" t="str">
        <f aca="false">IF($B1864="", "",SUMIF(LerXml!B:B,Relatorio!B1864,LerXml!AX:AX))</f>
        <v/>
      </c>
      <c r="F1864" s="68" t="str">
        <f aca="false">IF($B1864="", "",SUMIF(LerXml!B:B,Relatorio!B1864,LerXml!BA:BA))</f>
        <v/>
      </c>
      <c r="G1864" s="67" t="str">
        <f aca="false">IF($B1864="", "",SUMIF(LerXml!B:B,Relatorio!B1864,LerXml!BB:BB))</f>
        <v/>
      </c>
      <c r="H1864" s="67" t="str">
        <f aca="false">IF($B1864="", "",SUMIF(LerXml!B:B,Relatorio!B1864,LerXml!BE:BE))</f>
        <v/>
      </c>
      <c r="I1864" s="68" t="str">
        <f aca="false">IF(AND($F1864="",$G1864="",$H1864=""), "", IF(SUM(F1864:H1864)-D1864 &lt; 0,0,SUM(F1864:H1864)-D1864))</f>
        <v/>
      </c>
    </row>
    <row r="1865" customFormat="false" ht="13.8" hidden="false" customHeight="true" outlineLevel="0" collapsed="false">
      <c r="A1865" s="71"/>
      <c r="B1865" s="72"/>
      <c r="C1865" s="71"/>
      <c r="D1865" s="67" t="str">
        <f aca="false">IF($B1865="", "",SUMIF(LerXml!B:B,Relatorio!B1865,LerXml!W:W))</f>
        <v/>
      </c>
      <c r="E1865" s="67" t="str">
        <f aca="false">IF($B1865="", "",SUMIF(LerXml!B:B,Relatorio!B1865,LerXml!AX:AX))</f>
        <v/>
      </c>
      <c r="F1865" s="68" t="str">
        <f aca="false">IF($B1865="", "",SUMIF(LerXml!B:B,Relatorio!B1865,LerXml!BA:BA))</f>
        <v/>
      </c>
      <c r="G1865" s="67" t="str">
        <f aca="false">IF($B1865="", "",SUMIF(LerXml!B:B,Relatorio!B1865,LerXml!BB:BB))</f>
        <v/>
      </c>
      <c r="H1865" s="67" t="str">
        <f aca="false">IF($B1865="", "",SUMIF(LerXml!B:B,Relatorio!B1865,LerXml!BE:BE))</f>
        <v/>
      </c>
      <c r="I1865" s="68" t="str">
        <f aca="false">IF(AND($F1865="",$G1865="",$H1865=""), "", IF(SUM(F1865:H1865)-D1865 &lt; 0,0,SUM(F1865:H1865)-D1865))</f>
        <v/>
      </c>
    </row>
    <row r="1866" customFormat="false" ht="13.8" hidden="false" customHeight="true" outlineLevel="0" collapsed="false">
      <c r="A1866" s="71"/>
      <c r="B1866" s="72"/>
      <c r="C1866" s="71"/>
      <c r="D1866" s="67" t="str">
        <f aca="false">IF($B1866="", "",SUMIF(LerXml!B:B,Relatorio!B1866,LerXml!W:W))</f>
        <v/>
      </c>
      <c r="E1866" s="67" t="str">
        <f aca="false">IF($B1866="", "",SUMIF(LerXml!B:B,Relatorio!B1866,LerXml!AX:AX))</f>
        <v/>
      </c>
      <c r="F1866" s="68" t="str">
        <f aca="false">IF($B1866="", "",SUMIF(LerXml!B:B,Relatorio!B1866,LerXml!BA:BA))</f>
        <v/>
      </c>
      <c r="G1866" s="67" t="str">
        <f aca="false">IF($B1866="", "",SUMIF(LerXml!B:B,Relatorio!B1866,LerXml!BB:BB))</f>
        <v/>
      </c>
      <c r="H1866" s="67" t="str">
        <f aca="false">IF($B1866="", "",SUMIF(LerXml!B:B,Relatorio!B1866,LerXml!BE:BE))</f>
        <v/>
      </c>
      <c r="I1866" s="68" t="str">
        <f aca="false">IF(AND($F1866="",$G1866="",$H1866=""), "", IF(SUM(F1866:H1866)-D1866 &lt; 0,0,SUM(F1866:H1866)-D1866))</f>
        <v/>
      </c>
    </row>
    <row r="1867" customFormat="false" ht="13.8" hidden="false" customHeight="true" outlineLevel="0" collapsed="false">
      <c r="A1867" s="71"/>
      <c r="B1867" s="72"/>
      <c r="C1867" s="71"/>
      <c r="D1867" s="67" t="str">
        <f aca="false">IF($B1867="", "",SUMIF(LerXml!B:B,Relatorio!B1867,LerXml!W:W))</f>
        <v/>
      </c>
      <c r="E1867" s="67" t="str">
        <f aca="false">IF($B1867="", "",SUMIF(LerXml!B:B,Relatorio!B1867,LerXml!AX:AX))</f>
        <v/>
      </c>
      <c r="F1867" s="68" t="str">
        <f aca="false">IF($B1867="", "",SUMIF(LerXml!B:B,Relatorio!B1867,LerXml!BA:BA))</f>
        <v/>
      </c>
      <c r="G1867" s="67" t="str">
        <f aca="false">IF($B1867="", "",SUMIF(LerXml!B:B,Relatorio!B1867,LerXml!BB:BB))</f>
        <v/>
      </c>
      <c r="H1867" s="67" t="str">
        <f aca="false">IF($B1867="", "",SUMIF(LerXml!B:B,Relatorio!B1867,LerXml!BE:BE))</f>
        <v/>
      </c>
      <c r="I1867" s="68" t="str">
        <f aca="false">IF(AND($F1867="",$G1867="",$H1867=""), "", IF(SUM(F1867:H1867)-D1867 &lt; 0,0,SUM(F1867:H1867)-D1867))</f>
        <v/>
      </c>
    </row>
    <row r="1868" customFormat="false" ht="13.8" hidden="false" customHeight="true" outlineLevel="0" collapsed="false">
      <c r="A1868" s="71"/>
      <c r="B1868" s="72"/>
      <c r="C1868" s="71"/>
      <c r="D1868" s="67" t="str">
        <f aca="false">IF($B1868="", "",SUMIF(LerXml!B:B,Relatorio!B1868,LerXml!W:W))</f>
        <v/>
      </c>
      <c r="E1868" s="67" t="str">
        <f aca="false">IF($B1868="", "",SUMIF(LerXml!B:B,Relatorio!B1868,LerXml!AX:AX))</f>
        <v/>
      </c>
      <c r="F1868" s="68" t="str">
        <f aca="false">IF($B1868="", "",SUMIF(LerXml!B:B,Relatorio!B1868,LerXml!BA:BA))</f>
        <v/>
      </c>
      <c r="G1868" s="67" t="str">
        <f aca="false">IF($B1868="", "",SUMIF(LerXml!B:B,Relatorio!B1868,LerXml!BB:BB))</f>
        <v/>
      </c>
      <c r="H1868" s="67" t="str">
        <f aca="false">IF($B1868="", "",SUMIF(LerXml!B:B,Relatorio!B1868,LerXml!BE:BE))</f>
        <v/>
      </c>
      <c r="I1868" s="68" t="str">
        <f aca="false">IF(AND($F1868="",$G1868="",$H1868=""), "", IF(SUM(F1868:H1868)-D1868 &lt; 0,0,SUM(F1868:H1868)-D1868))</f>
        <v/>
      </c>
    </row>
    <row r="1869" customFormat="false" ht="13.8" hidden="false" customHeight="true" outlineLevel="0" collapsed="false">
      <c r="A1869" s="71"/>
      <c r="B1869" s="72"/>
      <c r="C1869" s="71"/>
      <c r="D1869" s="67" t="str">
        <f aca="false">IF($B1869="", "",SUMIF(LerXml!B:B,Relatorio!B1869,LerXml!W:W))</f>
        <v/>
      </c>
      <c r="E1869" s="67" t="str">
        <f aca="false">IF($B1869="", "",SUMIF(LerXml!B:B,Relatorio!B1869,LerXml!AX:AX))</f>
        <v/>
      </c>
      <c r="F1869" s="68" t="str">
        <f aca="false">IF($B1869="", "",SUMIF(LerXml!B:B,Relatorio!B1869,LerXml!BA:BA))</f>
        <v/>
      </c>
      <c r="G1869" s="67" t="str">
        <f aca="false">IF($B1869="", "",SUMIF(LerXml!B:B,Relatorio!B1869,LerXml!BB:BB))</f>
        <v/>
      </c>
      <c r="H1869" s="67" t="str">
        <f aca="false">IF($B1869="", "",SUMIF(LerXml!B:B,Relatorio!B1869,LerXml!BE:BE))</f>
        <v/>
      </c>
      <c r="I1869" s="68" t="str">
        <f aca="false">IF(AND($F1869="",$G1869="",$H1869=""), "", IF(SUM(F1869:H1869)-D1869 &lt; 0,0,SUM(F1869:H1869)-D1869))</f>
        <v/>
      </c>
    </row>
    <row r="1870" customFormat="false" ht="13.8" hidden="false" customHeight="true" outlineLevel="0" collapsed="false">
      <c r="A1870" s="71"/>
      <c r="B1870" s="72"/>
      <c r="C1870" s="71"/>
      <c r="D1870" s="67" t="str">
        <f aca="false">IF($B1870="", "",SUMIF(LerXml!B:B,Relatorio!B1870,LerXml!W:W))</f>
        <v/>
      </c>
      <c r="E1870" s="67" t="str">
        <f aca="false">IF($B1870="", "",SUMIF(LerXml!B:B,Relatorio!B1870,LerXml!AX:AX))</f>
        <v/>
      </c>
      <c r="F1870" s="68" t="str">
        <f aca="false">IF($B1870="", "",SUMIF(LerXml!B:B,Relatorio!B1870,LerXml!BA:BA))</f>
        <v/>
      </c>
      <c r="G1870" s="67" t="str">
        <f aca="false">IF($B1870="", "",SUMIF(LerXml!B:B,Relatorio!B1870,LerXml!BB:BB))</f>
        <v/>
      </c>
      <c r="H1870" s="67" t="str">
        <f aca="false">IF($B1870="", "",SUMIF(LerXml!B:B,Relatorio!B1870,LerXml!BE:BE))</f>
        <v/>
      </c>
      <c r="I1870" s="68" t="str">
        <f aca="false">IF(AND($F1870="",$G1870="",$H1870=""), "", IF(SUM(F1870:H1870)-D1870 &lt; 0,0,SUM(F1870:H1870)-D1870))</f>
        <v/>
      </c>
    </row>
    <row r="1871" customFormat="false" ht="13.8" hidden="false" customHeight="true" outlineLevel="0" collapsed="false">
      <c r="A1871" s="71"/>
      <c r="B1871" s="72"/>
      <c r="C1871" s="71"/>
      <c r="D1871" s="67" t="str">
        <f aca="false">IF($B1871="", "",SUMIF(LerXml!B:B,Relatorio!B1871,LerXml!W:W))</f>
        <v/>
      </c>
      <c r="E1871" s="67" t="str">
        <f aca="false">IF($B1871="", "",SUMIF(LerXml!B:B,Relatorio!B1871,LerXml!AX:AX))</f>
        <v/>
      </c>
      <c r="F1871" s="68" t="str">
        <f aca="false">IF($B1871="", "",SUMIF(LerXml!B:B,Relatorio!B1871,LerXml!BA:BA))</f>
        <v/>
      </c>
      <c r="G1871" s="67" t="str">
        <f aca="false">IF($B1871="", "",SUMIF(LerXml!B:B,Relatorio!B1871,LerXml!BB:BB))</f>
        <v/>
      </c>
      <c r="H1871" s="67" t="str">
        <f aca="false">IF($B1871="", "",SUMIF(LerXml!B:B,Relatorio!B1871,LerXml!BE:BE))</f>
        <v/>
      </c>
      <c r="I1871" s="68" t="str">
        <f aca="false">IF(AND($F1871="",$G1871="",$H1871=""), "", IF(SUM(F1871:H1871)-D1871 &lt; 0,0,SUM(F1871:H1871)-D1871))</f>
        <v/>
      </c>
    </row>
    <row r="1872" customFormat="false" ht="13.8" hidden="false" customHeight="true" outlineLevel="0" collapsed="false">
      <c r="A1872" s="71"/>
      <c r="B1872" s="72"/>
      <c r="C1872" s="71"/>
      <c r="D1872" s="67" t="str">
        <f aca="false">IF($B1872="", "",SUMIF(LerXml!B:B,Relatorio!B1872,LerXml!W:W))</f>
        <v/>
      </c>
      <c r="E1872" s="67" t="str">
        <f aca="false">IF($B1872="", "",SUMIF(LerXml!B:B,Relatorio!B1872,LerXml!AX:AX))</f>
        <v/>
      </c>
      <c r="F1872" s="68" t="str">
        <f aca="false">IF($B1872="", "",SUMIF(LerXml!B:B,Relatorio!B1872,LerXml!BA:BA))</f>
        <v/>
      </c>
      <c r="G1872" s="67" t="str">
        <f aca="false">IF($B1872="", "",SUMIF(LerXml!B:B,Relatorio!B1872,LerXml!BB:BB))</f>
        <v/>
      </c>
      <c r="H1872" s="67" t="str">
        <f aca="false">IF($B1872="", "",SUMIF(LerXml!B:B,Relatorio!B1872,LerXml!BE:BE))</f>
        <v/>
      </c>
      <c r="I1872" s="68" t="str">
        <f aca="false">IF(AND($F1872="",$G1872="",$H1872=""), "", IF(SUM(F1872:H1872)-D1872 &lt; 0,0,SUM(F1872:H1872)-D1872))</f>
        <v/>
      </c>
    </row>
    <row r="1873" customFormat="false" ht="13.8" hidden="false" customHeight="true" outlineLevel="0" collapsed="false">
      <c r="A1873" s="71"/>
      <c r="B1873" s="72"/>
      <c r="C1873" s="71"/>
      <c r="D1873" s="67" t="str">
        <f aca="false">IF($B1873="", "",SUMIF(LerXml!B:B,Relatorio!B1873,LerXml!W:W))</f>
        <v/>
      </c>
      <c r="E1873" s="67" t="str">
        <f aca="false">IF($B1873="", "",SUMIF(LerXml!B:B,Relatorio!B1873,LerXml!AX:AX))</f>
        <v/>
      </c>
      <c r="F1873" s="68" t="str">
        <f aca="false">IF($B1873="", "",SUMIF(LerXml!B:B,Relatorio!B1873,LerXml!BA:BA))</f>
        <v/>
      </c>
      <c r="G1873" s="67" t="str">
        <f aca="false">IF($B1873="", "",SUMIF(LerXml!B:B,Relatorio!B1873,LerXml!BB:BB))</f>
        <v/>
      </c>
      <c r="H1873" s="67" t="str">
        <f aca="false">IF($B1873="", "",SUMIF(LerXml!B:B,Relatorio!B1873,LerXml!BE:BE))</f>
        <v/>
      </c>
      <c r="I1873" s="68" t="str">
        <f aca="false">IF(AND($F1873="",$G1873="",$H1873=""), "", IF(SUM(F1873:H1873)-D1873 &lt; 0,0,SUM(F1873:H1873)-D1873))</f>
        <v/>
      </c>
    </row>
    <row r="1874" customFormat="false" ht="13.8" hidden="false" customHeight="true" outlineLevel="0" collapsed="false">
      <c r="A1874" s="71"/>
      <c r="B1874" s="72"/>
      <c r="C1874" s="71"/>
      <c r="D1874" s="67" t="str">
        <f aca="false">IF($B1874="", "",SUMIF(LerXml!B:B,Relatorio!B1874,LerXml!W:W))</f>
        <v/>
      </c>
      <c r="E1874" s="67" t="str">
        <f aca="false">IF($B1874="", "",SUMIF(LerXml!B:B,Relatorio!B1874,LerXml!AX:AX))</f>
        <v/>
      </c>
      <c r="F1874" s="68" t="str">
        <f aca="false">IF($B1874="", "",SUMIF(LerXml!B:B,Relatorio!B1874,LerXml!BA:BA))</f>
        <v/>
      </c>
      <c r="G1874" s="67" t="str">
        <f aca="false">IF($B1874="", "",SUMIF(LerXml!B:B,Relatorio!B1874,LerXml!BB:BB))</f>
        <v/>
      </c>
      <c r="H1874" s="67" t="str">
        <f aca="false">IF($B1874="", "",SUMIF(LerXml!B:B,Relatorio!B1874,LerXml!BE:BE))</f>
        <v/>
      </c>
      <c r="I1874" s="68" t="str">
        <f aca="false">IF(AND($F1874="",$G1874="",$H1874=""), "", IF(SUM(F1874:H1874)-D1874 &lt; 0,0,SUM(F1874:H1874)-D1874))</f>
        <v/>
      </c>
    </row>
    <row r="1875" customFormat="false" ht="13.8" hidden="false" customHeight="true" outlineLevel="0" collapsed="false">
      <c r="A1875" s="71"/>
      <c r="B1875" s="72"/>
      <c r="C1875" s="71"/>
      <c r="D1875" s="67" t="str">
        <f aca="false">IF($B1875="", "",SUMIF(LerXml!B:B,Relatorio!B1875,LerXml!W:W))</f>
        <v/>
      </c>
      <c r="E1875" s="67" t="str">
        <f aca="false">IF($B1875="", "",SUMIF(LerXml!B:B,Relatorio!B1875,LerXml!AX:AX))</f>
        <v/>
      </c>
      <c r="F1875" s="68" t="str">
        <f aca="false">IF($B1875="", "",SUMIF(LerXml!B:B,Relatorio!B1875,LerXml!BA:BA))</f>
        <v/>
      </c>
      <c r="G1875" s="67" t="str">
        <f aca="false">IF($B1875="", "",SUMIF(LerXml!B:B,Relatorio!B1875,LerXml!BB:BB))</f>
        <v/>
      </c>
      <c r="H1875" s="67" t="str">
        <f aca="false">IF($B1875="", "",SUMIF(LerXml!B:B,Relatorio!B1875,LerXml!BE:BE))</f>
        <v/>
      </c>
      <c r="I1875" s="68" t="str">
        <f aca="false">IF(AND($F1875="",$G1875="",$H1875=""), "", IF(SUM(F1875:H1875)-D1875 &lt; 0,0,SUM(F1875:H1875)-D1875))</f>
        <v/>
      </c>
    </row>
    <row r="1876" customFormat="false" ht="13.8" hidden="false" customHeight="true" outlineLevel="0" collapsed="false">
      <c r="A1876" s="71"/>
      <c r="B1876" s="72"/>
      <c r="C1876" s="71"/>
      <c r="D1876" s="67" t="str">
        <f aca="false">IF($B1876="", "",SUMIF(LerXml!B:B,Relatorio!B1876,LerXml!W:W))</f>
        <v/>
      </c>
      <c r="E1876" s="67" t="str">
        <f aca="false">IF($B1876="", "",SUMIF(LerXml!B:B,Relatorio!B1876,LerXml!AX:AX))</f>
        <v/>
      </c>
      <c r="F1876" s="68" t="str">
        <f aca="false">IF($B1876="", "",SUMIF(LerXml!B:B,Relatorio!B1876,LerXml!BA:BA))</f>
        <v/>
      </c>
      <c r="G1876" s="67" t="str">
        <f aca="false">IF($B1876="", "",SUMIF(LerXml!B:B,Relatorio!B1876,LerXml!BB:BB))</f>
        <v/>
      </c>
      <c r="H1876" s="67" t="str">
        <f aca="false">IF($B1876="", "",SUMIF(LerXml!B:B,Relatorio!B1876,LerXml!BE:BE))</f>
        <v/>
      </c>
      <c r="I1876" s="68" t="str">
        <f aca="false">IF(AND($F1876="",$G1876="",$H1876=""), "", IF(SUM(F1876:H1876)-D1876 &lt; 0,0,SUM(F1876:H1876)-D1876))</f>
        <v/>
      </c>
    </row>
    <row r="1877" customFormat="false" ht="13.8" hidden="false" customHeight="true" outlineLevel="0" collapsed="false">
      <c r="A1877" s="71"/>
      <c r="B1877" s="72"/>
      <c r="C1877" s="71"/>
      <c r="D1877" s="67" t="str">
        <f aca="false">IF($B1877="", "",SUMIF(LerXml!B:B,Relatorio!B1877,LerXml!W:W))</f>
        <v/>
      </c>
      <c r="E1877" s="67" t="str">
        <f aca="false">IF($B1877="", "",SUMIF(LerXml!B:B,Relatorio!B1877,LerXml!AX:AX))</f>
        <v/>
      </c>
      <c r="F1877" s="68" t="str">
        <f aca="false">IF($B1877="", "",SUMIF(LerXml!B:B,Relatorio!B1877,LerXml!BA:BA))</f>
        <v/>
      </c>
      <c r="G1877" s="67" t="str">
        <f aca="false">IF($B1877="", "",SUMIF(LerXml!B:B,Relatorio!B1877,LerXml!BB:BB))</f>
        <v/>
      </c>
      <c r="H1877" s="67" t="str">
        <f aca="false">IF($B1877="", "",SUMIF(LerXml!B:B,Relatorio!B1877,LerXml!BE:BE))</f>
        <v/>
      </c>
      <c r="I1877" s="68" t="str">
        <f aca="false">IF(AND($F1877="",$G1877="",$H1877=""), "", IF(SUM(F1877:H1877)-D1877 &lt; 0,0,SUM(F1877:H1877)-D1877))</f>
        <v/>
      </c>
    </row>
    <row r="1878" customFormat="false" ht="13.8" hidden="false" customHeight="true" outlineLevel="0" collapsed="false">
      <c r="A1878" s="71"/>
      <c r="B1878" s="72"/>
      <c r="C1878" s="71"/>
      <c r="D1878" s="67" t="str">
        <f aca="false">IF($B1878="", "",SUMIF(LerXml!B:B,Relatorio!B1878,LerXml!W:W))</f>
        <v/>
      </c>
      <c r="E1878" s="67" t="str">
        <f aca="false">IF($B1878="", "",SUMIF(LerXml!B:B,Relatorio!B1878,LerXml!AX:AX))</f>
        <v/>
      </c>
      <c r="F1878" s="68" t="str">
        <f aca="false">IF($B1878="", "",SUMIF(LerXml!B:B,Relatorio!B1878,LerXml!BA:BA))</f>
        <v/>
      </c>
      <c r="G1878" s="67" t="str">
        <f aca="false">IF($B1878="", "",SUMIF(LerXml!B:B,Relatorio!B1878,LerXml!BB:BB))</f>
        <v/>
      </c>
      <c r="H1878" s="67" t="str">
        <f aca="false">IF($B1878="", "",SUMIF(LerXml!B:B,Relatorio!B1878,LerXml!BE:BE))</f>
        <v/>
      </c>
      <c r="I1878" s="68" t="str">
        <f aca="false">IF(AND($F1878="",$G1878="",$H1878=""), "", IF(SUM(F1878:H1878)-D1878 &lt; 0,0,SUM(F1878:H1878)-D1878))</f>
        <v/>
      </c>
    </row>
    <row r="1879" customFormat="false" ht="13.8" hidden="false" customHeight="true" outlineLevel="0" collapsed="false">
      <c r="A1879" s="71"/>
      <c r="B1879" s="72"/>
      <c r="C1879" s="71"/>
      <c r="D1879" s="67" t="str">
        <f aca="false">IF($B1879="", "",SUMIF(LerXml!B:B,Relatorio!B1879,LerXml!W:W))</f>
        <v/>
      </c>
      <c r="E1879" s="67" t="str">
        <f aca="false">IF($B1879="", "",SUMIF(LerXml!B:B,Relatorio!B1879,LerXml!AX:AX))</f>
        <v/>
      </c>
      <c r="F1879" s="68" t="str">
        <f aca="false">IF($B1879="", "",SUMIF(LerXml!B:B,Relatorio!B1879,LerXml!BA:BA))</f>
        <v/>
      </c>
      <c r="G1879" s="67" t="str">
        <f aca="false">IF($B1879="", "",SUMIF(LerXml!B:B,Relatorio!B1879,LerXml!BB:BB))</f>
        <v/>
      </c>
      <c r="H1879" s="67" t="str">
        <f aca="false">IF($B1879="", "",SUMIF(LerXml!B:B,Relatorio!B1879,LerXml!BE:BE))</f>
        <v/>
      </c>
      <c r="I1879" s="68" t="str">
        <f aca="false">IF(AND($F1879="",$G1879="",$H1879=""), "", IF(SUM(F1879:H1879)-D1879 &lt; 0,0,SUM(F1879:H1879)-D1879))</f>
        <v/>
      </c>
    </row>
    <row r="1880" customFormat="false" ht="13.8" hidden="false" customHeight="true" outlineLevel="0" collapsed="false">
      <c r="A1880" s="71"/>
      <c r="B1880" s="72"/>
      <c r="C1880" s="71"/>
      <c r="D1880" s="67" t="str">
        <f aca="false">IF($B1880="", "",SUMIF(LerXml!B:B,Relatorio!B1880,LerXml!W:W))</f>
        <v/>
      </c>
      <c r="E1880" s="67" t="str">
        <f aca="false">IF($B1880="", "",SUMIF(LerXml!B:B,Relatorio!B1880,LerXml!AX:AX))</f>
        <v/>
      </c>
      <c r="F1880" s="68" t="str">
        <f aca="false">IF($B1880="", "",SUMIF(LerXml!B:B,Relatorio!B1880,LerXml!BA:BA))</f>
        <v/>
      </c>
      <c r="G1880" s="67" t="str">
        <f aca="false">IF($B1880="", "",SUMIF(LerXml!B:B,Relatorio!B1880,LerXml!BB:BB))</f>
        <v/>
      </c>
      <c r="H1880" s="67" t="str">
        <f aca="false">IF($B1880="", "",SUMIF(LerXml!B:B,Relatorio!B1880,LerXml!BE:BE))</f>
        <v/>
      </c>
      <c r="I1880" s="68" t="str">
        <f aca="false">IF(AND($F1880="",$G1880="",$H1880=""), "", IF(SUM(F1880:H1880)-D1880 &lt; 0,0,SUM(F1880:H1880)-D1880))</f>
        <v/>
      </c>
    </row>
    <row r="1881" customFormat="false" ht="13.8" hidden="false" customHeight="true" outlineLevel="0" collapsed="false">
      <c r="A1881" s="71"/>
      <c r="B1881" s="72"/>
      <c r="C1881" s="71"/>
      <c r="D1881" s="67" t="str">
        <f aca="false">IF($B1881="", "",SUMIF(LerXml!B:B,Relatorio!B1881,LerXml!W:W))</f>
        <v/>
      </c>
      <c r="E1881" s="67" t="str">
        <f aca="false">IF($B1881="", "",SUMIF(LerXml!B:B,Relatorio!B1881,LerXml!AX:AX))</f>
        <v/>
      </c>
      <c r="F1881" s="68" t="str">
        <f aca="false">IF($B1881="", "",SUMIF(LerXml!B:B,Relatorio!B1881,LerXml!BA:BA))</f>
        <v/>
      </c>
      <c r="G1881" s="67" t="str">
        <f aca="false">IF($B1881="", "",SUMIF(LerXml!B:B,Relatorio!B1881,LerXml!BB:BB))</f>
        <v/>
      </c>
      <c r="H1881" s="67" t="str">
        <f aca="false">IF($B1881="", "",SUMIF(LerXml!B:B,Relatorio!B1881,LerXml!BE:BE))</f>
        <v/>
      </c>
      <c r="I1881" s="68" t="str">
        <f aca="false">IF(AND($F1881="",$G1881="",$H1881=""), "", IF(SUM(F1881:H1881)-D1881 &lt; 0,0,SUM(F1881:H1881)-D1881))</f>
        <v/>
      </c>
    </row>
    <row r="1882" customFormat="false" ht="13.8" hidden="false" customHeight="true" outlineLevel="0" collapsed="false">
      <c r="A1882" s="71"/>
      <c r="B1882" s="72"/>
      <c r="C1882" s="71"/>
      <c r="D1882" s="67" t="str">
        <f aca="false">IF($B1882="", "",SUMIF(LerXml!B:B,Relatorio!B1882,LerXml!W:W))</f>
        <v/>
      </c>
      <c r="E1882" s="67" t="str">
        <f aca="false">IF($B1882="", "",SUMIF(LerXml!B:B,Relatorio!B1882,LerXml!AX:AX))</f>
        <v/>
      </c>
      <c r="F1882" s="68" t="str">
        <f aca="false">IF($B1882="", "",SUMIF(LerXml!B:B,Relatorio!B1882,LerXml!BA:BA))</f>
        <v/>
      </c>
      <c r="G1882" s="67" t="str">
        <f aca="false">IF($B1882="", "",SUMIF(LerXml!B:B,Relatorio!B1882,LerXml!BB:BB))</f>
        <v/>
      </c>
      <c r="H1882" s="67" t="str">
        <f aca="false">IF($B1882="", "",SUMIF(LerXml!B:B,Relatorio!B1882,LerXml!BE:BE))</f>
        <v/>
      </c>
      <c r="I1882" s="68" t="str">
        <f aca="false">IF(AND($F1882="",$G1882="",$H1882=""), "", IF(SUM(F1882:H1882)-D1882 &lt; 0,0,SUM(F1882:H1882)-D1882))</f>
        <v/>
      </c>
    </row>
    <row r="1883" customFormat="false" ht="13.8" hidden="false" customHeight="true" outlineLevel="0" collapsed="false">
      <c r="A1883" s="71"/>
      <c r="B1883" s="72"/>
      <c r="C1883" s="71"/>
      <c r="D1883" s="67" t="str">
        <f aca="false">IF($B1883="", "",SUMIF(LerXml!B:B,Relatorio!B1883,LerXml!W:W))</f>
        <v/>
      </c>
      <c r="E1883" s="67" t="str">
        <f aca="false">IF($B1883="", "",SUMIF(LerXml!B:B,Relatorio!B1883,LerXml!AX:AX))</f>
        <v/>
      </c>
      <c r="F1883" s="68" t="str">
        <f aca="false">IF($B1883="", "",SUMIF(LerXml!B:B,Relatorio!B1883,LerXml!BA:BA))</f>
        <v/>
      </c>
      <c r="G1883" s="67" t="str">
        <f aca="false">IF($B1883="", "",SUMIF(LerXml!B:B,Relatorio!B1883,LerXml!BB:BB))</f>
        <v/>
      </c>
      <c r="H1883" s="67" t="str">
        <f aca="false">IF($B1883="", "",SUMIF(LerXml!B:B,Relatorio!B1883,LerXml!BE:BE))</f>
        <v/>
      </c>
      <c r="I1883" s="68" t="str">
        <f aca="false">IF(AND($F1883="",$G1883="",$H1883=""), "", IF(SUM(F1883:H1883)-D1883 &lt; 0,0,SUM(F1883:H1883)-D1883))</f>
        <v/>
      </c>
    </row>
    <row r="1884" customFormat="false" ht="13.8" hidden="false" customHeight="true" outlineLevel="0" collapsed="false">
      <c r="A1884" s="71"/>
      <c r="B1884" s="72"/>
      <c r="C1884" s="71"/>
      <c r="D1884" s="67" t="str">
        <f aca="false">IF($B1884="", "",SUMIF(LerXml!B:B,Relatorio!B1884,LerXml!W:W))</f>
        <v/>
      </c>
      <c r="E1884" s="67" t="str">
        <f aca="false">IF($B1884="", "",SUMIF(LerXml!B:B,Relatorio!B1884,LerXml!AX:AX))</f>
        <v/>
      </c>
      <c r="F1884" s="68" t="str">
        <f aca="false">IF($B1884="", "",SUMIF(LerXml!B:B,Relatorio!B1884,LerXml!BA:BA))</f>
        <v/>
      </c>
      <c r="G1884" s="67" t="str">
        <f aca="false">IF($B1884="", "",SUMIF(LerXml!B:B,Relatorio!B1884,LerXml!BB:BB))</f>
        <v/>
      </c>
      <c r="H1884" s="67" t="str">
        <f aca="false">IF($B1884="", "",SUMIF(LerXml!B:B,Relatorio!B1884,LerXml!BE:BE))</f>
        <v/>
      </c>
      <c r="I1884" s="68" t="str">
        <f aca="false">IF(AND($F1884="",$G1884="",$H1884=""), "", IF(SUM(F1884:H1884)-D1884 &lt; 0,0,SUM(F1884:H1884)-D1884))</f>
        <v/>
      </c>
    </row>
    <row r="1885" customFormat="false" ht="13.8" hidden="false" customHeight="true" outlineLevel="0" collapsed="false">
      <c r="A1885" s="71"/>
      <c r="B1885" s="72"/>
      <c r="C1885" s="71"/>
      <c r="D1885" s="67" t="str">
        <f aca="false">IF($B1885="", "",SUMIF(LerXml!B:B,Relatorio!B1885,LerXml!W:W))</f>
        <v/>
      </c>
      <c r="E1885" s="67" t="str">
        <f aca="false">IF($B1885="", "",SUMIF(LerXml!B:B,Relatorio!B1885,LerXml!AX:AX))</f>
        <v/>
      </c>
      <c r="F1885" s="68" t="str">
        <f aca="false">IF($B1885="", "",SUMIF(LerXml!B:B,Relatorio!B1885,LerXml!BA:BA))</f>
        <v/>
      </c>
      <c r="G1885" s="67" t="str">
        <f aca="false">IF($B1885="", "",SUMIF(LerXml!B:B,Relatorio!B1885,LerXml!BB:BB))</f>
        <v/>
      </c>
      <c r="H1885" s="67" t="str">
        <f aca="false">IF($B1885="", "",SUMIF(LerXml!B:B,Relatorio!B1885,LerXml!BE:BE))</f>
        <v/>
      </c>
      <c r="I1885" s="68" t="str">
        <f aca="false">IF(AND($F1885="",$G1885="",$H1885=""), "", IF(SUM(F1885:H1885)-D1885 &lt; 0,0,SUM(F1885:H1885)-D1885))</f>
        <v/>
      </c>
    </row>
    <row r="1886" customFormat="false" ht="13.8" hidden="false" customHeight="true" outlineLevel="0" collapsed="false">
      <c r="A1886" s="71"/>
      <c r="B1886" s="72"/>
      <c r="C1886" s="71"/>
      <c r="D1886" s="67" t="str">
        <f aca="false">IF($B1886="", "",SUMIF(LerXml!B:B,Relatorio!B1886,LerXml!W:W))</f>
        <v/>
      </c>
      <c r="E1886" s="67" t="str">
        <f aca="false">IF($B1886="", "",SUMIF(LerXml!B:B,Relatorio!B1886,LerXml!AX:AX))</f>
        <v/>
      </c>
      <c r="F1886" s="68" t="str">
        <f aca="false">IF($B1886="", "",SUMIF(LerXml!B:B,Relatorio!B1886,LerXml!BA:BA))</f>
        <v/>
      </c>
      <c r="G1886" s="67" t="str">
        <f aca="false">IF($B1886="", "",SUMIF(LerXml!B:B,Relatorio!B1886,LerXml!BB:BB))</f>
        <v/>
      </c>
      <c r="H1886" s="67" t="str">
        <f aca="false">IF($B1886="", "",SUMIF(LerXml!B:B,Relatorio!B1886,LerXml!BE:BE))</f>
        <v/>
      </c>
      <c r="I1886" s="68" t="str">
        <f aca="false">IF(AND($F1886="",$G1886="",$H1886=""), "", IF(SUM(F1886:H1886)-D1886 &lt; 0,0,SUM(F1886:H1886)-D1886))</f>
        <v/>
      </c>
    </row>
    <row r="1887" customFormat="false" ht="13.8" hidden="false" customHeight="true" outlineLevel="0" collapsed="false">
      <c r="A1887" s="71"/>
      <c r="B1887" s="72"/>
      <c r="C1887" s="71"/>
      <c r="D1887" s="67" t="str">
        <f aca="false">IF($B1887="", "",SUMIF(LerXml!B:B,Relatorio!B1887,LerXml!W:W))</f>
        <v/>
      </c>
      <c r="E1887" s="67" t="str">
        <f aca="false">IF($B1887="", "",SUMIF(LerXml!B:B,Relatorio!B1887,LerXml!AX:AX))</f>
        <v/>
      </c>
      <c r="F1887" s="68" t="str">
        <f aca="false">IF($B1887="", "",SUMIF(LerXml!B:B,Relatorio!B1887,LerXml!BA:BA))</f>
        <v/>
      </c>
      <c r="G1887" s="67" t="str">
        <f aca="false">IF($B1887="", "",SUMIF(LerXml!B:B,Relatorio!B1887,LerXml!BB:BB))</f>
        <v/>
      </c>
      <c r="H1887" s="67" t="str">
        <f aca="false">IF($B1887="", "",SUMIF(LerXml!B:B,Relatorio!B1887,LerXml!BE:BE))</f>
        <v/>
      </c>
      <c r="I1887" s="68" t="str">
        <f aca="false">IF(AND($F1887="",$G1887="",$H1887=""), "", IF(SUM(F1887:H1887)-D1887 &lt; 0,0,SUM(F1887:H1887)-D1887))</f>
        <v/>
      </c>
    </row>
    <row r="1888" customFormat="false" ht="13.8" hidden="false" customHeight="true" outlineLevel="0" collapsed="false">
      <c r="A1888" s="71"/>
      <c r="B1888" s="72"/>
      <c r="C1888" s="71"/>
      <c r="D1888" s="67" t="str">
        <f aca="false">IF($B1888="", "",SUMIF(LerXml!B:B,Relatorio!B1888,LerXml!W:W))</f>
        <v/>
      </c>
      <c r="E1888" s="67" t="str">
        <f aca="false">IF($B1888="", "",SUMIF(LerXml!B:B,Relatorio!B1888,LerXml!AX:AX))</f>
        <v/>
      </c>
      <c r="F1888" s="68" t="str">
        <f aca="false">IF($B1888="", "",SUMIF(LerXml!B:B,Relatorio!B1888,LerXml!BA:BA))</f>
        <v/>
      </c>
      <c r="G1888" s="67" t="str">
        <f aca="false">IF($B1888="", "",SUMIF(LerXml!B:B,Relatorio!B1888,LerXml!BB:BB))</f>
        <v/>
      </c>
      <c r="H1888" s="67" t="str">
        <f aca="false">IF($B1888="", "",SUMIF(LerXml!B:B,Relatorio!B1888,LerXml!BE:BE))</f>
        <v/>
      </c>
      <c r="I1888" s="68" t="str">
        <f aca="false">IF(AND($F1888="",$G1888="",$H1888=""), "", IF(SUM(F1888:H1888)-D1888 &lt; 0,0,SUM(F1888:H1888)-D1888))</f>
        <v/>
      </c>
    </row>
    <row r="1889" customFormat="false" ht="13.8" hidden="false" customHeight="true" outlineLevel="0" collapsed="false">
      <c r="A1889" s="71"/>
      <c r="B1889" s="72"/>
      <c r="C1889" s="71"/>
      <c r="D1889" s="67" t="str">
        <f aca="false">IF($B1889="", "",SUMIF(LerXml!B:B,Relatorio!B1889,LerXml!W:W))</f>
        <v/>
      </c>
      <c r="E1889" s="67" t="str">
        <f aca="false">IF($B1889="", "",SUMIF(LerXml!B:B,Relatorio!B1889,LerXml!AX:AX))</f>
        <v/>
      </c>
      <c r="F1889" s="68" t="str">
        <f aca="false">IF($B1889="", "",SUMIF(LerXml!B:B,Relatorio!B1889,LerXml!BA:BA))</f>
        <v/>
      </c>
      <c r="G1889" s="67" t="str">
        <f aca="false">IF($B1889="", "",SUMIF(LerXml!B:B,Relatorio!B1889,LerXml!BB:BB))</f>
        <v/>
      </c>
      <c r="H1889" s="67" t="str">
        <f aca="false">IF($B1889="", "",SUMIF(LerXml!B:B,Relatorio!B1889,LerXml!BE:BE))</f>
        <v/>
      </c>
      <c r="I1889" s="68" t="str">
        <f aca="false">IF(AND($F1889="",$G1889="",$H1889=""), "", IF(SUM(F1889:H1889)-D1889 &lt; 0,0,SUM(F1889:H1889)-D1889))</f>
        <v/>
      </c>
    </row>
    <row r="1890" customFormat="false" ht="13.8" hidden="false" customHeight="true" outlineLevel="0" collapsed="false">
      <c r="A1890" s="71"/>
      <c r="B1890" s="72"/>
      <c r="C1890" s="71"/>
      <c r="D1890" s="67" t="str">
        <f aca="false">IF($B1890="", "",SUMIF(LerXml!B:B,Relatorio!B1890,LerXml!W:W))</f>
        <v/>
      </c>
      <c r="E1890" s="67" t="str">
        <f aca="false">IF($B1890="", "",SUMIF(LerXml!B:B,Relatorio!B1890,LerXml!AX:AX))</f>
        <v/>
      </c>
      <c r="F1890" s="68" t="str">
        <f aca="false">IF($B1890="", "",SUMIF(LerXml!B:B,Relatorio!B1890,LerXml!BA:BA))</f>
        <v/>
      </c>
      <c r="G1890" s="67" t="str">
        <f aca="false">IF($B1890="", "",SUMIF(LerXml!B:B,Relatorio!B1890,LerXml!BB:BB))</f>
        <v/>
      </c>
      <c r="H1890" s="67" t="str">
        <f aca="false">IF($B1890="", "",SUMIF(LerXml!B:B,Relatorio!B1890,LerXml!BE:BE))</f>
        <v/>
      </c>
      <c r="I1890" s="68" t="str">
        <f aca="false">IF(AND($F1890="",$G1890="",$H1890=""), "", IF(SUM(F1890:H1890)-D1890 &lt; 0,0,SUM(F1890:H1890)-D1890))</f>
        <v/>
      </c>
    </row>
    <row r="1891" customFormat="false" ht="13.8" hidden="false" customHeight="true" outlineLevel="0" collapsed="false">
      <c r="A1891" s="71"/>
      <c r="B1891" s="72"/>
      <c r="C1891" s="71"/>
      <c r="D1891" s="67" t="str">
        <f aca="false">IF($B1891="", "",SUMIF(LerXml!B:B,Relatorio!B1891,LerXml!W:W))</f>
        <v/>
      </c>
      <c r="E1891" s="67" t="str">
        <f aca="false">IF($B1891="", "",SUMIF(LerXml!B:B,Relatorio!B1891,LerXml!AX:AX))</f>
        <v/>
      </c>
      <c r="F1891" s="68" t="str">
        <f aca="false">IF($B1891="", "",SUMIF(LerXml!B:B,Relatorio!B1891,LerXml!BA:BA))</f>
        <v/>
      </c>
      <c r="G1891" s="67" t="str">
        <f aca="false">IF($B1891="", "",SUMIF(LerXml!B:B,Relatorio!B1891,LerXml!BB:BB))</f>
        <v/>
      </c>
      <c r="H1891" s="67" t="str">
        <f aca="false">IF($B1891="", "",SUMIF(LerXml!B:B,Relatorio!B1891,LerXml!BE:BE))</f>
        <v/>
      </c>
      <c r="I1891" s="68" t="str">
        <f aca="false">IF(AND($F1891="",$G1891="",$H1891=""), "", IF(SUM(F1891:H1891)-D1891 &lt; 0,0,SUM(F1891:H1891)-D1891))</f>
        <v/>
      </c>
    </row>
    <row r="1892" customFormat="false" ht="13.8" hidden="false" customHeight="true" outlineLevel="0" collapsed="false">
      <c r="A1892" s="71"/>
      <c r="B1892" s="72"/>
      <c r="C1892" s="71"/>
      <c r="D1892" s="67" t="str">
        <f aca="false">IF($B1892="", "",SUMIF(LerXml!B:B,Relatorio!B1892,LerXml!W:W))</f>
        <v/>
      </c>
      <c r="E1892" s="67" t="str">
        <f aca="false">IF($B1892="", "",SUMIF(LerXml!B:B,Relatorio!B1892,LerXml!AX:AX))</f>
        <v/>
      </c>
      <c r="F1892" s="68" t="str">
        <f aca="false">IF($B1892="", "",SUMIF(LerXml!B:B,Relatorio!B1892,LerXml!BA:BA))</f>
        <v/>
      </c>
      <c r="G1892" s="67" t="str">
        <f aca="false">IF($B1892="", "",SUMIF(LerXml!B:B,Relatorio!B1892,LerXml!BB:BB))</f>
        <v/>
      </c>
      <c r="H1892" s="67" t="str">
        <f aca="false">IF($B1892="", "",SUMIF(LerXml!B:B,Relatorio!B1892,LerXml!BE:BE))</f>
        <v/>
      </c>
      <c r="I1892" s="68" t="str">
        <f aca="false">IF(AND($F1892="",$G1892="",$H1892=""), "", IF(SUM(F1892:H1892)-D1892 &lt; 0,0,SUM(F1892:H1892)-D1892))</f>
        <v/>
      </c>
    </row>
    <row r="1893" customFormat="false" ht="13.8" hidden="false" customHeight="true" outlineLevel="0" collapsed="false">
      <c r="A1893" s="71"/>
      <c r="B1893" s="72"/>
      <c r="C1893" s="71"/>
      <c r="D1893" s="67" t="str">
        <f aca="false">IF($B1893="", "",SUMIF(LerXml!B:B,Relatorio!B1893,LerXml!W:W))</f>
        <v/>
      </c>
      <c r="E1893" s="67" t="str">
        <f aca="false">IF($B1893="", "",SUMIF(LerXml!B:B,Relatorio!B1893,LerXml!AX:AX))</f>
        <v/>
      </c>
      <c r="F1893" s="68" t="str">
        <f aca="false">IF($B1893="", "",SUMIF(LerXml!B:B,Relatorio!B1893,LerXml!BA:BA))</f>
        <v/>
      </c>
      <c r="G1893" s="67" t="str">
        <f aca="false">IF($B1893="", "",SUMIF(LerXml!B:B,Relatorio!B1893,LerXml!BB:BB))</f>
        <v/>
      </c>
      <c r="H1893" s="67" t="str">
        <f aca="false">IF($B1893="", "",SUMIF(LerXml!B:B,Relatorio!B1893,LerXml!BE:BE))</f>
        <v/>
      </c>
      <c r="I1893" s="68" t="str">
        <f aca="false">IF(AND($F1893="",$G1893="",$H1893=""), "", IF(SUM(F1893:H1893)-D1893 &lt; 0,0,SUM(F1893:H1893)-D1893))</f>
        <v/>
      </c>
    </row>
    <row r="1894" customFormat="false" ht="13.8" hidden="false" customHeight="true" outlineLevel="0" collapsed="false">
      <c r="A1894" s="71"/>
      <c r="B1894" s="72"/>
      <c r="C1894" s="71"/>
      <c r="D1894" s="67" t="str">
        <f aca="false">IF($B1894="", "",SUMIF(LerXml!B:B,Relatorio!B1894,LerXml!W:W))</f>
        <v/>
      </c>
      <c r="E1894" s="67" t="str">
        <f aca="false">IF($B1894="", "",SUMIF(LerXml!B:B,Relatorio!B1894,LerXml!AX:AX))</f>
        <v/>
      </c>
      <c r="F1894" s="68" t="str">
        <f aca="false">IF($B1894="", "",SUMIF(LerXml!B:B,Relatorio!B1894,LerXml!BA:BA))</f>
        <v/>
      </c>
      <c r="G1894" s="67" t="str">
        <f aca="false">IF($B1894="", "",SUMIF(LerXml!B:B,Relatorio!B1894,LerXml!BB:BB))</f>
        <v/>
      </c>
      <c r="H1894" s="67" t="str">
        <f aca="false">IF($B1894="", "",SUMIF(LerXml!B:B,Relatorio!B1894,LerXml!BE:BE))</f>
        <v/>
      </c>
      <c r="I1894" s="68" t="str">
        <f aca="false">IF(AND($F1894="",$G1894="",$H1894=""), "", IF(SUM(F1894:H1894)-D1894 &lt; 0,0,SUM(F1894:H1894)-D1894))</f>
        <v/>
      </c>
    </row>
    <row r="1895" customFormat="false" ht="13.8" hidden="false" customHeight="true" outlineLevel="0" collapsed="false">
      <c r="A1895" s="71"/>
      <c r="B1895" s="72"/>
      <c r="C1895" s="71"/>
      <c r="D1895" s="67" t="str">
        <f aca="false">IF($B1895="", "",SUMIF(LerXml!B:B,Relatorio!B1895,LerXml!W:W))</f>
        <v/>
      </c>
      <c r="E1895" s="67" t="str">
        <f aca="false">IF($B1895="", "",SUMIF(LerXml!B:B,Relatorio!B1895,LerXml!AX:AX))</f>
        <v/>
      </c>
      <c r="F1895" s="68" t="str">
        <f aca="false">IF($B1895="", "",SUMIF(LerXml!B:B,Relatorio!B1895,LerXml!BA:BA))</f>
        <v/>
      </c>
      <c r="G1895" s="67" t="str">
        <f aca="false">IF($B1895="", "",SUMIF(LerXml!B:B,Relatorio!B1895,LerXml!BB:BB))</f>
        <v/>
      </c>
      <c r="H1895" s="67" t="str">
        <f aca="false">IF($B1895="", "",SUMIF(LerXml!B:B,Relatorio!B1895,LerXml!BE:BE))</f>
        <v/>
      </c>
      <c r="I1895" s="68" t="str">
        <f aca="false">IF(AND($F1895="",$G1895="",$H1895=""), "", IF(SUM(F1895:H1895)-D1895 &lt; 0,0,SUM(F1895:H1895)-D1895))</f>
        <v/>
      </c>
    </row>
    <row r="1896" customFormat="false" ht="13.8" hidden="false" customHeight="true" outlineLevel="0" collapsed="false">
      <c r="A1896" s="71"/>
      <c r="B1896" s="72"/>
      <c r="C1896" s="71"/>
      <c r="D1896" s="67" t="str">
        <f aca="false">IF($B1896="", "",SUMIF(LerXml!B:B,Relatorio!B1896,LerXml!W:W))</f>
        <v/>
      </c>
      <c r="E1896" s="67" t="str">
        <f aca="false">IF($B1896="", "",SUMIF(LerXml!B:B,Relatorio!B1896,LerXml!AX:AX))</f>
        <v/>
      </c>
      <c r="F1896" s="68" t="str">
        <f aca="false">IF($B1896="", "",SUMIF(LerXml!B:B,Relatorio!B1896,LerXml!BA:BA))</f>
        <v/>
      </c>
      <c r="G1896" s="67" t="str">
        <f aca="false">IF($B1896="", "",SUMIF(LerXml!B:B,Relatorio!B1896,LerXml!BB:BB))</f>
        <v/>
      </c>
      <c r="H1896" s="67" t="str">
        <f aca="false">IF($B1896="", "",SUMIF(LerXml!B:B,Relatorio!B1896,LerXml!BE:BE))</f>
        <v/>
      </c>
      <c r="I1896" s="68" t="str">
        <f aca="false">IF(AND($F1896="",$G1896="",$H1896=""), "", IF(SUM(F1896:H1896)-D1896 &lt; 0,0,SUM(F1896:H1896)-D1896))</f>
        <v/>
      </c>
    </row>
    <row r="1897" customFormat="false" ht="13.8" hidden="false" customHeight="true" outlineLevel="0" collapsed="false">
      <c r="A1897" s="71"/>
      <c r="B1897" s="72"/>
      <c r="C1897" s="71"/>
      <c r="D1897" s="67" t="str">
        <f aca="false">IF($B1897="", "",SUMIF(LerXml!B:B,Relatorio!B1897,LerXml!W:W))</f>
        <v/>
      </c>
      <c r="E1897" s="67" t="str">
        <f aca="false">IF($B1897="", "",SUMIF(LerXml!B:B,Relatorio!B1897,LerXml!AX:AX))</f>
        <v/>
      </c>
      <c r="F1897" s="68" t="str">
        <f aca="false">IF($B1897="", "",SUMIF(LerXml!B:B,Relatorio!B1897,LerXml!BA:BA))</f>
        <v/>
      </c>
      <c r="G1897" s="67" t="str">
        <f aca="false">IF($B1897="", "",SUMIF(LerXml!B:B,Relatorio!B1897,LerXml!BB:BB))</f>
        <v/>
      </c>
      <c r="H1897" s="67" t="str">
        <f aca="false">IF($B1897="", "",SUMIF(LerXml!B:B,Relatorio!B1897,LerXml!BE:BE))</f>
        <v/>
      </c>
      <c r="I1897" s="68" t="str">
        <f aca="false">IF(AND($F1897="",$G1897="",$H1897=""), "", IF(SUM(F1897:H1897)-D1897 &lt; 0,0,SUM(F1897:H1897)-D1897))</f>
        <v/>
      </c>
    </row>
    <row r="1898" customFormat="false" ht="13.8" hidden="false" customHeight="true" outlineLevel="0" collapsed="false">
      <c r="A1898" s="71"/>
      <c r="B1898" s="72"/>
      <c r="C1898" s="71"/>
      <c r="D1898" s="67" t="str">
        <f aca="false">IF($B1898="", "",SUMIF(LerXml!B:B,Relatorio!B1898,LerXml!W:W))</f>
        <v/>
      </c>
      <c r="E1898" s="67" t="str">
        <f aca="false">IF($B1898="", "",SUMIF(LerXml!B:B,Relatorio!B1898,LerXml!AX:AX))</f>
        <v/>
      </c>
      <c r="F1898" s="68" t="str">
        <f aca="false">IF($B1898="", "",SUMIF(LerXml!B:B,Relatorio!B1898,LerXml!BA:BA))</f>
        <v/>
      </c>
      <c r="G1898" s="67" t="str">
        <f aca="false">IF($B1898="", "",SUMIF(LerXml!B:B,Relatorio!B1898,LerXml!BB:BB))</f>
        <v/>
      </c>
      <c r="H1898" s="67" t="str">
        <f aca="false">IF($B1898="", "",SUMIF(LerXml!B:B,Relatorio!B1898,LerXml!BE:BE))</f>
        <v/>
      </c>
      <c r="I1898" s="68" t="str">
        <f aca="false">IF(AND($F1898="",$G1898="",$H1898=""), "", IF(SUM(F1898:H1898)-D1898 &lt; 0,0,SUM(F1898:H1898)-D1898))</f>
        <v/>
      </c>
    </row>
    <row r="1899" customFormat="false" ht="13.8" hidden="false" customHeight="true" outlineLevel="0" collapsed="false">
      <c r="A1899" s="71"/>
      <c r="B1899" s="72"/>
      <c r="C1899" s="71"/>
      <c r="D1899" s="67" t="str">
        <f aca="false">IF($B1899="", "",SUMIF(LerXml!B:B,Relatorio!B1899,LerXml!W:W))</f>
        <v/>
      </c>
      <c r="E1899" s="67" t="str">
        <f aca="false">IF($B1899="", "",SUMIF(LerXml!B:B,Relatorio!B1899,LerXml!AX:AX))</f>
        <v/>
      </c>
      <c r="F1899" s="68" t="str">
        <f aca="false">IF($B1899="", "",SUMIF(LerXml!B:B,Relatorio!B1899,LerXml!BA:BA))</f>
        <v/>
      </c>
      <c r="G1899" s="67" t="str">
        <f aca="false">IF($B1899="", "",SUMIF(LerXml!B:B,Relatorio!B1899,LerXml!BB:BB))</f>
        <v/>
      </c>
      <c r="H1899" s="67" t="str">
        <f aca="false">IF($B1899="", "",SUMIF(LerXml!B:B,Relatorio!B1899,LerXml!BE:BE))</f>
        <v/>
      </c>
      <c r="I1899" s="68" t="str">
        <f aca="false">IF(AND($F1899="",$G1899="",$H1899=""), "", IF(SUM(F1899:H1899)-D1899 &lt; 0,0,SUM(F1899:H1899)-D1899))</f>
        <v/>
      </c>
    </row>
    <row r="1900" customFormat="false" ht="13.8" hidden="false" customHeight="true" outlineLevel="0" collapsed="false">
      <c r="A1900" s="71"/>
      <c r="B1900" s="72"/>
      <c r="C1900" s="71"/>
      <c r="D1900" s="67" t="str">
        <f aca="false">IF($B1900="", "",SUMIF(LerXml!B:B,Relatorio!B1900,LerXml!W:W))</f>
        <v/>
      </c>
      <c r="E1900" s="67" t="str">
        <f aca="false">IF($B1900="", "",SUMIF(LerXml!B:B,Relatorio!B1900,LerXml!AX:AX))</f>
        <v/>
      </c>
      <c r="F1900" s="68" t="str">
        <f aca="false">IF($B1900="", "",SUMIF(LerXml!B:B,Relatorio!B1900,LerXml!BA:BA))</f>
        <v/>
      </c>
      <c r="G1900" s="67" t="str">
        <f aca="false">IF($B1900="", "",SUMIF(LerXml!B:B,Relatorio!B1900,LerXml!BB:BB))</f>
        <v/>
      </c>
      <c r="H1900" s="67" t="str">
        <f aca="false">IF($B1900="", "",SUMIF(LerXml!B:B,Relatorio!B1900,LerXml!BE:BE))</f>
        <v/>
      </c>
      <c r="I1900" s="68" t="str">
        <f aca="false">IF(AND($F1900="",$G1900="",$H1900=""), "", IF(SUM(F1900:H1900)-D1900 &lt; 0,0,SUM(F1900:H1900)-D1900))</f>
        <v/>
      </c>
    </row>
    <row r="1901" customFormat="false" ht="13.8" hidden="false" customHeight="true" outlineLevel="0" collapsed="false">
      <c r="A1901" s="71"/>
      <c r="B1901" s="72"/>
      <c r="C1901" s="71"/>
      <c r="D1901" s="67" t="str">
        <f aca="false">IF($B1901="", "",SUMIF(LerXml!B:B,Relatorio!B1901,LerXml!W:W))</f>
        <v/>
      </c>
      <c r="E1901" s="67" t="str">
        <f aca="false">IF($B1901="", "",SUMIF(LerXml!B:B,Relatorio!B1901,LerXml!AX:AX))</f>
        <v/>
      </c>
      <c r="F1901" s="68" t="str">
        <f aca="false">IF($B1901="", "",SUMIF(LerXml!B:B,Relatorio!B1901,LerXml!BA:BA))</f>
        <v/>
      </c>
      <c r="G1901" s="67" t="str">
        <f aca="false">IF($B1901="", "",SUMIF(LerXml!B:B,Relatorio!B1901,LerXml!BB:BB))</f>
        <v/>
      </c>
      <c r="H1901" s="67" t="str">
        <f aca="false">IF($B1901="", "",SUMIF(LerXml!B:B,Relatorio!B1901,LerXml!BE:BE))</f>
        <v/>
      </c>
      <c r="I1901" s="68" t="str">
        <f aca="false">IF(AND($F1901="",$G1901="",$H1901=""), "", IF(SUM(F1901:H1901)-D1901 &lt; 0,0,SUM(F1901:H1901)-D1901))</f>
        <v/>
      </c>
    </row>
    <row r="1902" customFormat="false" ht="13.8" hidden="false" customHeight="true" outlineLevel="0" collapsed="false">
      <c r="A1902" s="71"/>
      <c r="B1902" s="72"/>
      <c r="C1902" s="71"/>
      <c r="D1902" s="67" t="str">
        <f aca="false">IF($B1902="", "",SUMIF(LerXml!B:B,Relatorio!B1902,LerXml!W:W))</f>
        <v/>
      </c>
      <c r="E1902" s="67" t="str">
        <f aca="false">IF($B1902="", "",SUMIF(LerXml!B:B,Relatorio!B1902,LerXml!AX:AX))</f>
        <v/>
      </c>
      <c r="F1902" s="68" t="str">
        <f aca="false">IF($B1902="", "",SUMIF(LerXml!B:B,Relatorio!B1902,LerXml!BA:BA))</f>
        <v/>
      </c>
      <c r="G1902" s="67" t="str">
        <f aca="false">IF($B1902="", "",SUMIF(LerXml!B:B,Relatorio!B1902,LerXml!BB:BB))</f>
        <v/>
      </c>
      <c r="H1902" s="67" t="str">
        <f aca="false">IF($B1902="", "",SUMIF(LerXml!B:B,Relatorio!B1902,LerXml!BE:BE))</f>
        <v/>
      </c>
      <c r="I1902" s="68" t="str">
        <f aca="false">IF(AND($F1902="",$G1902="",$H1902=""), "", IF(SUM(F1902:H1902)-D1902 &lt; 0,0,SUM(F1902:H1902)-D1902))</f>
        <v/>
      </c>
    </row>
    <row r="1903" customFormat="false" ht="13.8" hidden="false" customHeight="true" outlineLevel="0" collapsed="false">
      <c r="A1903" s="71"/>
      <c r="B1903" s="72"/>
      <c r="C1903" s="71"/>
      <c r="D1903" s="67" t="str">
        <f aca="false">IF($B1903="", "",SUMIF(LerXml!B:B,Relatorio!B1903,LerXml!W:W))</f>
        <v/>
      </c>
      <c r="E1903" s="67" t="str">
        <f aca="false">IF($B1903="", "",SUMIF(LerXml!B:B,Relatorio!B1903,LerXml!AX:AX))</f>
        <v/>
      </c>
      <c r="F1903" s="68" t="str">
        <f aca="false">IF($B1903="", "",SUMIF(LerXml!B:B,Relatorio!B1903,LerXml!BA:BA))</f>
        <v/>
      </c>
      <c r="G1903" s="67" t="str">
        <f aca="false">IF($B1903="", "",SUMIF(LerXml!B:B,Relatorio!B1903,LerXml!BB:BB))</f>
        <v/>
      </c>
      <c r="H1903" s="67" t="str">
        <f aca="false">IF($B1903="", "",SUMIF(LerXml!B:B,Relatorio!B1903,LerXml!BE:BE))</f>
        <v/>
      </c>
      <c r="I1903" s="68" t="str">
        <f aca="false">IF(AND($F1903="",$G1903="",$H1903=""), "", IF(SUM(F1903:H1903)-D1903 &lt; 0,0,SUM(F1903:H1903)-D1903))</f>
        <v/>
      </c>
    </row>
    <row r="1904" customFormat="false" ht="13.8" hidden="false" customHeight="true" outlineLevel="0" collapsed="false">
      <c r="A1904" s="71"/>
      <c r="B1904" s="72"/>
      <c r="C1904" s="71"/>
      <c r="D1904" s="67" t="str">
        <f aca="false">IF($B1904="", "",SUMIF(LerXml!B:B,Relatorio!B1904,LerXml!W:W))</f>
        <v/>
      </c>
      <c r="E1904" s="67" t="str">
        <f aca="false">IF($B1904="", "",SUMIF(LerXml!B:B,Relatorio!B1904,LerXml!AX:AX))</f>
        <v/>
      </c>
      <c r="F1904" s="68" t="str">
        <f aca="false">IF($B1904="", "",SUMIF(LerXml!B:B,Relatorio!B1904,LerXml!BA:BA))</f>
        <v/>
      </c>
      <c r="G1904" s="67" t="str">
        <f aca="false">IF($B1904="", "",SUMIF(LerXml!B:B,Relatorio!B1904,LerXml!BB:BB))</f>
        <v/>
      </c>
      <c r="H1904" s="67" t="str">
        <f aca="false">IF($B1904="", "",SUMIF(LerXml!B:B,Relatorio!B1904,LerXml!BE:BE))</f>
        <v/>
      </c>
      <c r="I1904" s="68" t="str">
        <f aca="false">IF(AND($F1904="",$G1904="",$H1904=""), "", IF(SUM(F1904:H1904)-D1904 &lt; 0,0,SUM(F1904:H1904)-D1904))</f>
        <v/>
      </c>
    </row>
    <row r="1905" customFormat="false" ht="13.8" hidden="false" customHeight="true" outlineLevel="0" collapsed="false">
      <c r="A1905" s="71"/>
      <c r="B1905" s="72"/>
      <c r="C1905" s="71"/>
      <c r="D1905" s="67" t="str">
        <f aca="false">IF($B1905="", "",SUMIF(LerXml!B:B,Relatorio!B1905,LerXml!W:W))</f>
        <v/>
      </c>
      <c r="E1905" s="67" t="str">
        <f aca="false">IF($B1905="", "",SUMIF(LerXml!B:B,Relatorio!B1905,LerXml!AX:AX))</f>
        <v/>
      </c>
      <c r="F1905" s="68" t="str">
        <f aca="false">IF($B1905="", "",SUMIF(LerXml!B:B,Relatorio!B1905,LerXml!BA:BA))</f>
        <v/>
      </c>
      <c r="G1905" s="67" t="str">
        <f aca="false">IF($B1905="", "",SUMIF(LerXml!B:B,Relatorio!B1905,LerXml!BB:BB))</f>
        <v/>
      </c>
      <c r="H1905" s="67" t="str">
        <f aca="false">IF($B1905="", "",SUMIF(LerXml!B:B,Relatorio!B1905,LerXml!BE:BE))</f>
        <v/>
      </c>
      <c r="I1905" s="68" t="str">
        <f aca="false">IF(AND($F1905="",$G1905="",$H1905=""), "", IF(SUM(F1905:H1905)-D1905 &lt; 0,0,SUM(F1905:H1905)-D1905))</f>
        <v/>
      </c>
    </row>
    <row r="1906" customFormat="false" ht="13.8" hidden="false" customHeight="true" outlineLevel="0" collapsed="false">
      <c r="A1906" s="71"/>
      <c r="B1906" s="72"/>
      <c r="C1906" s="71"/>
      <c r="D1906" s="67" t="str">
        <f aca="false">IF($B1906="", "",SUMIF(LerXml!B:B,Relatorio!B1906,LerXml!W:W))</f>
        <v/>
      </c>
      <c r="E1906" s="67" t="str">
        <f aca="false">IF($B1906="", "",SUMIF(LerXml!B:B,Relatorio!B1906,LerXml!AX:AX))</f>
        <v/>
      </c>
      <c r="F1906" s="68" t="str">
        <f aca="false">IF($B1906="", "",SUMIF(LerXml!B:B,Relatorio!B1906,LerXml!BA:BA))</f>
        <v/>
      </c>
      <c r="G1906" s="67" t="str">
        <f aca="false">IF($B1906="", "",SUMIF(LerXml!B:B,Relatorio!B1906,LerXml!BB:BB))</f>
        <v/>
      </c>
      <c r="H1906" s="67" t="str">
        <f aca="false">IF($B1906="", "",SUMIF(LerXml!B:B,Relatorio!B1906,LerXml!BE:BE))</f>
        <v/>
      </c>
      <c r="I1906" s="68" t="str">
        <f aca="false">IF(AND($F1906="",$G1906="",$H1906=""), "", IF(SUM(F1906:H1906)-D1906 &lt; 0,0,SUM(F1906:H1906)-D1906))</f>
        <v/>
      </c>
    </row>
    <row r="1907" customFormat="false" ht="13.8" hidden="false" customHeight="true" outlineLevel="0" collapsed="false">
      <c r="A1907" s="71"/>
      <c r="B1907" s="72"/>
      <c r="C1907" s="71"/>
      <c r="D1907" s="67" t="str">
        <f aca="false">IF($B1907="", "",SUMIF(LerXml!B:B,Relatorio!B1907,LerXml!W:W))</f>
        <v/>
      </c>
      <c r="E1907" s="67" t="str">
        <f aca="false">IF($B1907="", "",SUMIF(LerXml!B:B,Relatorio!B1907,LerXml!AX:AX))</f>
        <v/>
      </c>
      <c r="F1907" s="68" t="str">
        <f aca="false">IF($B1907="", "",SUMIF(LerXml!B:B,Relatorio!B1907,LerXml!BA:BA))</f>
        <v/>
      </c>
      <c r="G1907" s="67" t="str">
        <f aca="false">IF($B1907="", "",SUMIF(LerXml!B:B,Relatorio!B1907,LerXml!BB:BB))</f>
        <v/>
      </c>
      <c r="H1907" s="67" t="str">
        <f aca="false">IF($B1907="", "",SUMIF(LerXml!B:B,Relatorio!B1907,LerXml!BE:BE))</f>
        <v/>
      </c>
      <c r="I1907" s="68" t="str">
        <f aca="false">IF(AND($F1907="",$G1907="",$H1907=""), "", IF(SUM(F1907:H1907)-D1907 &lt; 0,0,SUM(F1907:H1907)-D1907))</f>
        <v/>
      </c>
    </row>
    <row r="1908" customFormat="false" ht="13.8" hidden="false" customHeight="true" outlineLevel="0" collapsed="false">
      <c r="A1908" s="71"/>
      <c r="B1908" s="72"/>
      <c r="C1908" s="71"/>
      <c r="D1908" s="67" t="str">
        <f aca="false">IF($B1908="", "",SUMIF(LerXml!B:B,Relatorio!B1908,LerXml!W:W))</f>
        <v/>
      </c>
      <c r="E1908" s="67" t="str">
        <f aca="false">IF($B1908="", "",SUMIF(LerXml!B:B,Relatorio!B1908,LerXml!AX:AX))</f>
        <v/>
      </c>
      <c r="F1908" s="68" t="str">
        <f aca="false">IF($B1908="", "",SUMIF(LerXml!B:B,Relatorio!B1908,LerXml!BA:BA))</f>
        <v/>
      </c>
      <c r="G1908" s="67" t="str">
        <f aca="false">IF($B1908="", "",SUMIF(LerXml!B:B,Relatorio!B1908,LerXml!BB:BB))</f>
        <v/>
      </c>
      <c r="H1908" s="67" t="str">
        <f aca="false">IF($B1908="", "",SUMIF(LerXml!B:B,Relatorio!B1908,LerXml!BE:BE))</f>
        <v/>
      </c>
      <c r="I1908" s="68" t="str">
        <f aca="false">IF(AND($F1908="",$G1908="",$H1908=""), "", IF(SUM(F1908:H1908)-D1908 &lt; 0,0,SUM(F1908:H1908)-D1908))</f>
        <v/>
      </c>
    </row>
    <row r="1909" customFormat="false" ht="13.8" hidden="false" customHeight="true" outlineLevel="0" collapsed="false">
      <c r="A1909" s="71"/>
      <c r="B1909" s="72"/>
      <c r="C1909" s="71"/>
      <c r="D1909" s="67" t="str">
        <f aca="false">IF($B1909="", "",SUMIF(LerXml!B:B,Relatorio!B1909,LerXml!W:W))</f>
        <v/>
      </c>
      <c r="E1909" s="67" t="str">
        <f aca="false">IF($B1909="", "",SUMIF(LerXml!B:B,Relatorio!B1909,LerXml!AX:AX))</f>
        <v/>
      </c>
      <c r="F1909" s="68" t="str">
        <f aca="false">IF($B1909="", "",SUMIF(LerXml!B:B,Relatorio!B1909,LerXml!BA:BA))</f>
        <v/>
      </c>
      <c r="G1909" s="67" t="str">
        <f aca="false">IF($B1909="", "",SUMIF(LerXml!B:B,Relatorio!B1909,LerXml!BB:BB))</f>
        <v/>
      </c>
      <c r="H1909" s="67" t="str">
        <f aca="false">IF($B1909="", "",SUMIF(LerXml!B:B,Relatorio!B1909,LerXml!BE:BE))</f>
        <v/>
      </c>
      <c r="I1909" s="68" t="str">
        <f aca="false">IF(AND($F1909="",$G1909="",$H1909=""), "", IF(SUM(F1909:H1909)-D1909 &lt; 0,0,SUM(F1909:H1909)-D1909))</f>
        <v/>
      </c>
    </row>
    <row r="1910" customFormat="false" ht="13.8" hidden="false" customHeight="true" outlineLevel="0" collapsed="false">
      <c r="A1910" s="71"/>
      <c r="B1910" s="72"/>
      <c r="C1910" s="71"/>
      <c r="D1910" s="67" t="str">
        <f aca="false">IF($B1910="", "",SUMIF(LerXml!B:B,Relatorio!B1910,LerXml!W:W))</f>
        <v/>
      </c>
      <c r="E1910" s="67" t="str">
        <f aca="false">IF($B1910="", "",SUMIF(LerXml!B:B,Relatorio!B1910,LerXml!AX:AX))</f>
        <v/>
      </c>
      <c r="F1910" s="68" t="str">
        <f aca="false">IF($B1910="", "",SUMIF(LerXml!B:B,Relatorio!B1910,LerXml!BA:BA))</f>
        <v/>
      </c>
      <c r="G1910" s="67" t="str">
        <f aca="false">IF($B1910="", "",SUMIF(LerXml!B:B,Relatorio!B1910,LerXml!BB:BB))</f>
        <v/>
      </c>
      <c r="H1910" s="67" t="str">
        <f aca="false">IF($B1910="", "",SUMIF(LerXml!B:B,Relatorio!B1910,LerXml!BE:BE))</f>
        <v/>
      </c>
      <c r="I1910" s="68" t="str">
        <f aca="false">IF(AND($F1910="",$G1910="",$H1910=""), "", IF(SUM(F1910:H1910)-D1910 &lt; 0,0,SUM(F1910:H1910)-D1910))</f>
        <v/>
      </c>
    </row>
    <row r="1911" customFormat="false" ht="13.8" hidden="false" customHeight="true" outlineLevel="0" collapsed="false">
      <c r="A1911" s="71"/>
      <c r="B1911" s="72"/>
      <c r="C1911" s="71"/>
      <c r="D1911" s="67" t="str">
        <f aca="false">IF($B1911="", "",SUMIF(LerXml!B:B,Relatorio!B1911,LerXml!W:W))</f>
        <v/>
      </c>
      <c r="E1911" s="67" t="str">
        <f aca="false">IF($B1911="", "",SUMIF(LerXml!B:B,Relatorio!B1911,LerXml!AX:AX))</f>
        <v/>
      </c>
      <c r="F1911" s="68" t="str">
        <f aca="false">IF($B1911="", "",SUMIF(LerXml!B:B,Relatorio!B1911,LerXml!BA:BA))</f>
        <v/>
      </c>
      <c r="G1911" s="67" t="str">
        <f aca="false">IF($B1911="", "",SUMIF(LerXml!B:B,Relatorio!B1911,LerXml!BB:BB))</f>
        <v/>
      </c>
      <c r="H1911" s="67" t="str">
        <f aca="false">IF($B1911="", "",SUMIF(LerXml!B:B,Relatorio!B1911,LerXml!BE:BE))</f>
        <v/>
      </c>
      <c r="I1911" s="68" t="str">
        <f aca="false">IF(AND($F1911="",$G1911="",$H1911=""), "", IF(SUM(F1911:H1911)-D1911 &lt; 0,0,SUM(F1911:H1911)-D1911))</f>
        <v/>
      </c>
    </row>
    <row r="1912" customFormat="false" ht="13.8" hidden="false" customHeight="true" outlineLevel="0" collapsed="false">
      <c r="A1912" s="71"/>
      <c r="B1912" s="72"/>
      <c r="C1912" s="71"/>
      <c r="D1912" s="67" t="str">
        <f aca="false">IF($B1912="", "",SUMIF(LerXml!B:B,Relatorio!B1912,LerXml!W:W))</f>
        <v/>
      </c>
      <c r="E1912" s="67" t="str">
        <f aca="false">IF($B1912="", "",SUMIF(LerXml!B:B,Relatorio!B1912,LerXml!AX:AX))</f>
        <v/>
      </c>
      <c r="F1912" s="68" t="str">
        <f aca="false">IF($B1912="", "",SUMIF(LerXml!B:B,Relatorio!B1912,LerXml!BA:BA))</f>
        <v/>
      </c>
      <c r="G1912" s="67" t="str">
        <f aca="false">IF($B1912="", "",SUMIF(LerXml!B:B,Relatorio!B1912,LerXml!BB:BB))</f>
        <v/>
      </c>
      <c r="H1912" s="67" t="str">
        <f aca="false">IF($B1912="", "",SUMIF(LerXml!B:B,Relatorio!B1912,LerXml!BE:BE))</f>
        <v/>
      </c>
      <c r="I1912" s="68" t="str">
        <f aca="false">IF(AND($F1912="",$G1912="",$H1912=""), "", IF(SUM(F1912:H1912)-D1912 &lt; 0,0,SUM(F1912:H1912)-D1912))</f>
        <v/>
      </c>
    </row>
    <row r="1913" customFormat="false" ht="13.8" hidden="false" customHeight="true" outlineLevel="0" collapsed="false">
      <c r="A1913" s="71"/>
      <c r="B1913" s="72"/>
      <c r="C1913" s="71"/>
      <c r="D1913" s="67" t="str">
        <f aca="false">IF($B1913="", "",SUMIF(LerXml!B:B,Relatorio!B1913,LerXml!W:W))</f>
        <v/>
      </c>
      <c r="E1913" s="67" t="str">
        <f aca="false">IF($B1913="", "",SUMIF(LerXml!B:B,Relatorio!B1913,LerXml!AX:AX))</f>
        <v/>
      </c>
      <c r="F1913" s="68" t="str">
        <f aca="false">IF($B1913="", "",SUMIF(LerXml!B:B,Relatorio!B1913,LerXml!BA:BA))</f>
        <v/>
      </c>
      <c r="G1913" s="67" t="str">
        <f aca="false">IF($B1913="", "",SUMIF(LerXml!B:B,Relatorio!B1913,LerXml!BB:BB))</f>
        <v/>
      </c>
      <c r="H1913" s="67" t="str">
        <f aca="false">IF($B1913="", "",SUMIF(LerXml!B:B,Relatorio!B1913,LerXml!BE:BE))</f>
        <v/>
      </c>
      <c r="I1913" s="68" t="str">
        <f aca="false">IF(AND($F1913="",$G1913="",$H1913=""), "", IF(SUM(F1913:H1913)-D1913 &lt; 0,0,SUM(F1913:H1913)-D1913))</f>
        <v/>
      </c>
    </row>
    <row r="1914" customFormat="false" ht="13.8" hidden="false" customHeight="true" outlineLevel="0" collapsed="false">
      <c r="A1914" s="71"/>
      <c r="B1914" s="72"/>
      <c r="C1914" s="71"/>
      <c r="D1914" s="67" t="str">
        <f aca="false">IF($B1914="", "",SUMIF(LerXml!B:B,Relatorio!B1914,LerXml!W:W))</f>
        <v/>
      </c>
      <c r="E1914" s="67" t="str">
        <f aca="false">IF($B1914="", "",SUMIF(LerXml!B:B,Relatorio!B1914,LerXml!AX:AX))</f>
        <v/>
      </c>
      <c r="F1914" s="68" t="str">
        <f aca="false">IF($B1914="", "",SUMIF(LerXml!B:B,Relatorio!B1914,LerXml!BA:BA))</f>
        <v/>
      </c>
      <c r="G1914" s="67" t="str">
        <f aca="false">IF($B1914="", "",SUMIF(LerXml!B:B,Relatorio!B1914,LerXml!BB:BB))</f>
        <v/>
      </c>
      <c r="H1914" s="67" t="str">
        <f aca="false">IF($B1914="", "",SUMIF(LerXml!B:B,Relatorio!B1914,LerXml!BE:BE))</f>
        <v/>
      </c>
      <c r="I1914" s="68" t="str">
        <f aca="false">IF(AND($F1914="",$G1914="",$H1914=""), "", IF(SUM(F1914:H1914)-D1914 &lt; 0,0,SUM(F1914:H1914)-D1914))</f>
        <v/>
      </c>
    </row>
    <row r="1915" customFormat="false" ht="13.8" hidden="false" customHeight="true" outlineLevel="0" collapsed="false">
      <c r="A1915" s="71"/>
      <c r="B1915" s="72"/>
      <c r="C1915" s="71"/>
      <c r="D1915" s="67" t="str">
        <f aca="false">IF($B1915="", "",SUMIF(LerXml!B:B,Relatorio!B1915,LerXml!W:W))</f>
        <v/>
      </c>
      <c r="E1915" s="67" t="str">
        <f aca="false">IF($B1915="", "",SUMIF(LerXml!B:B,Relatorio!B1915,LerXml!AX:AX))</f>
        <v/>
      </c>
      <c r="F1915" s="68" t="str">
        <f aca="false">IF($B1915="", "",SUMIF(LerXml!B:B,Relatorio!B1915,LerXml!BA:BA))</f>
        <v/>
      </c>
      <c r="G1915" s="67" t="str">
        <f aca="false">IF($B1915="", "",SUMIF(LerXml!B:B,Relatorio!B1915,LerXml!BB:BB))</f>
        <v/>
      </c>
      <c r="H1915" s="67" t="str">
        <f aca="false">IF($B1915="", "",SUMIF(LerXml!B:B,Relatorio!B1915,LerXml!BE:BE))</f>
        <v/>
      </c>
      <c r="I1915" s="68" t="str">
        <f aca="false">IF(AND($F1915="",$G1915="",$H1915=""), "", IF(SUM(F1915:H1915)-D1915 &lt; 0,0,SUM(F1915:H1915)-D1915))</f>
        <v/>
      </c>
    </row>
    <row r="1916" customFormat="false" ht="13.8" hidden="false" customHeight="true" outlineLevel="0" collapsed="false">
      <c r="A1916" s="71"/>
      <c r="B1916" s="72"/>
      <c r="C1916" s="71"/>
      <c r="D1916" s="67" t="str">
        <f aca="false">IF($B1916="", "",SUMIF(LerXml!B:B,Relatorio!B1916,LerXml!W:W))</f>
        <v/>
      </c>
      <c r="E1916" s="67" t="str">
        <f aca="false">IF($B1916="", "",SUMIF(LerXml!B:B,Relatorio!B1916,LerXml!AX:AX))</f>
        <v/>
      </c>
      <c r="F1916" s="68" t="str">
        <f aca="false">IF($B1916="", "",SUMIF(LerXml!B:B,Relatorio!B1916,LerXml!BA:BA))</f>
        <v/>
      </c>
      <c r="G1916" s="67" t="str">
        <f aca="false">IF($B1916="", "",SUMIF(LerXml!B:B,Relatorio!B1916,LerXml!BB:BB))</f>
        <v/>
      </c>
      <c r="H1916" s="67" t="str">
        <f aca="false">IF($B1916="", "",SUMIF(LerXml!B:B,Relatorio!B1916,LerXml!BE:BE))</f>
        <v/>
      </c>
      <c r="I1916" s="68" t="str">
        <f aca="false">IF(AND($F1916="",$G1916="",$H1916=""), "", IF(SUM(F1916:H1916)-D1916 &lt; 0,0,SUM(F1916:H1916)-D1916))</f>
        <v/>
      </c>
    </row>
    <row r="1917" customFormat="false" ht="13.8" hidden="false" customHeight="true" outlineLevel="0" collapsed="false">
      <c r="A1917" s="71"/>
      <c r="B1917" s="72"/>
      <c r="C1917" s="71"/>
      <c r="D1917" s="67" t="str">
        <f aca="false">IF($B1917="", "",SUMIF(LerXml!B:B,Relatorio!B1917,LerXml!W:W))</f>
        <v/>
      </c>
      <c r="E1917" s="67" t="str">
        <f aca="false">IF($B1917="", "",SUMIF(LerXml!B:B,Relatorio!B1917,LerXml!AX:AX))</f>
        <v/>
      </c>
      <c r="F1917" s="68" t="str">
        <f aca="false">IF($B1917="", "",SUMIF(LerXml!B:B,Relatorio!B1917,LerXml!BA:BA))</f>
        <v/>
      </c>
      <c r="G1917" s="67" t="str">
        <f aca="false">IF($B1917="", "",SUMIF(LerXml!B:B,Relatorio!B1917,LerXml!BB:BB))</f>
        <v/>
      </c>
      <c r="H1917" s="67" t="str">
        <f aca="false">IF($B1917="", "",SUMIF(LerXml!B:B,Relatorio!B1917,LerXml!BE:BE))</f>
        <v/>
      </c>
      <c r="I1917" s="68" t="str">
        <f aca="false">IF(AND($F1917="",$G1917="",$H1917=""), "", IF(SUM(F1917:H1917)-D1917 &lt; 0,0,SUM(F1917:H1917)-D1917))</f>
        <v/>
      </c>
    </row>
    <row r="1918" customFormat="false" ht="13.8" hidden="false" customHeight="true" outlineLevel="0" collapsed="false">
      <c r="A1918" s="71"/>
      <c r="B1918" s="72"/>
      <c r="C1918" s="71"/>
      <c r="D1918" s="67" t="str">
        <f aca="false">IF($B1918="", "",SUMIF(LerXml!B:B,Relatorio!B1918,LerXml!W:W))</f>
        <v/>
      </c>
      <c r="E1918" s="67" t="str">
        <f aca="false">IF($B1918="", "",SUMIF(LerXml!B:B,Relatorio!B1918,LerXml!AX:AX))</f>
        <v/>
      </c>
      <c r="F1918" s="68" t="str">
        <f aca="false">IF($B1918="", "",SUMIF(LerXml!B:B,Relatorio!B1918,LerXml!BA:BA))</f>
        <v/>
      </c>
      <c r="G1918" s="67" t="str">
        <f aca="false">IF($B1918="", "",SUMIF(LerXml!B:B,Relatorio!B1918,LerXml!BB:BB))</f>
        <v/>
      </c>
      <c r="H1918" s="67" t="str">
        <f aca="false">IF($B1918="", "",SUMIF(LerXml!B:B,Relatorio!B1918,LerXml!BE:BE))</f>
        <v/>
      </c>
      <c r="I1918" s="68" t="str">
        <f aca="false">IF(AND($F1918="",$G1918="",$H1918=""), "", IF(SUM(F1918:H1918)-D1918 &lt; 0,0,SUM(F1918:H1918)-D1918))</f>
        <v/>
      </c>
    </row>
    <row r="1919" customFormat="false" ht="13.8" hidden="false" customHeight="true" outlineLevel="0" collapsed="false">
      <c r="A1919" s="71"/>
      <c r="B1919" s="72"/>
      <c r="C1919" s="71"/>
      <c r="D1919" s="67" t="str">
        <f aca="false">IF($B1919="", "",SUMIF(LerXml!B:B,Relatorio!B1919,LerXml!W:W))</f>
        <v/>
      </c>
      <c r="E1919" s="67" t="str">
        <f aca="false">IF($B1919="", "",SUMIF(LerXml!B:B,Relatorio!B1919,LerXml!AX:AX))</f>
        <v/>
      </c>
      <c r="F1919" s="68" t="str">
        <f aca="false">IF($B1919="", "",SUMIF(LerXml!B:B,Relatorio!B1919,LerXml!BA:BA))</f>
        <v/>
      </c>
      <c r="G1919" s="67" t="str">
        <f aca="false">IF($B1919="", "",SUMIF(LerXml!B:B,Relatorio!B1919,LerXml!BB:BB))</f>
        <v/>
      </c>
      <c r="H1919" s="67" t="str">
        <f aca="false">IF($B1919="", "",SUMIF(LerXml!B:B,Relatorio!B1919,LerXml!BE:BE))</f>
        <v/>
      </c>
      <c r="I1919" s="68" t="str">
        <f aca="false">IF(AND($F1919="",$G1919="",$H1919=""), "", IF(SUM(F1919:H1919)-D1919 &lt; 0,0,SUM(F1919:H1919)-D1919))</f>
        <v/>
      </c>
    </row>
    <row r="1920" customFormat="false" ht="13.8" hidden="false" customHeight="true" outlineLevel="0" collapsed="false">
      <c r="A1920" s="71"/>
      <c r="B1920" s="72"/>
      <c r="C1920" s="71"/>
      <c r="D1920" s="67" t="str">
        <f aca="false">IF($B1920="", "",SUMIF(LerXml!B:B,Relatorio!B1920,LerXml!W:W))</f>
        <v/>
      </c>
      <c r="E1920" s="67" t="str">
        <f aca="false">IF($B1920="", "",SUMIF(LerXml!B:B,Relatorio!B1920,LerXml!AX:AX))</f>
        <v/>
      </c>
      <c r="F1920" s="68" t="str">
        <f aca="false">IF($B1920="", "",SUMIF(LerXml!B:B,Relatorio!B1920,LerXml!BA:BA))</f>
        <v/>
      </c>
      <c r="G1920" s="67" t="str">
        <f aca="false">IF($B1920="", "",SUMIF(LerXml!B:B,Relatorio!B1920,LerXml!BB:BB))</f>
        <v/>
      </c>
      <c r="H1920" s="67" t="str">
        <f aca="false">IF($B1920="", "",SUMIF(LerXml!B:B,Relatorio!B1920,LerXml!BE:BE))</f>
        <v/>
      </c>
      <c r="I1920" s="68" t="str">
        <f aca="false">IF(AND($F1920="",$G1920="",$H1920=""), "", IF(SUM(F1920:H1920)-D1920 &lt; 0,0,SUM(F1920:H1920)-D1920))</f>
        <v/>
      </c>
    </row>
    <row r="1921" customFormat="false" ht="13.8" hidden="false" customHeight="true" outlineLevel="0" collapsed="false">
      <c r="A1921" s="71"/>
      <c r="B1921" s="72"/>
      <c r="C1921" s="71"/>
      <c r="D1921" s="67" t="str">
        <f aca="false">IF($B1921="", "",SUMIF(LerXml!B:B,Relatorio!B1921,LerXml!W:W))</f>
        <v/>
      </c>
      <c r="E1921" s="67" t="str">
        <f aca="false">IF($B1921="", "",SUMIF(LerXml!B:B,Relatorio!B1921,LerXml!AX:AX))</f>
        <v/>
      </c>
      <c r="F1921" s="68" t="str">
        <f aca="false">IF($B1921="", "",SUMIF(LerXml!B:B,Relatorio!B1921,LerXml!BA:BA))</f>
        <v/>
      </c>
      <c r="G1921" s="67" t="str">
        <f aca="false">IF($B1921="", "",SUMIF(LerXml!B:B,Relatorio!B1921,LerXml!BB:BB))</f>
        <v/>
      </c>
      <c r="H1921" s="67" t="str">
        <f aca="false">IF($B1921="", "",SUMIF(LerXml!B:B,Relatorio!B1921,LerXml!BE:BE))</f>
        <v/>
      </c>
      <c r="I1921" s="68" t="str">
        <f aca="false">IF(AND($F1921="",$G1921="",$H1921=""), "", IF(SUM(F1921:H1921)-D1921 &lt; 0,0,SUM(F1921:H1921)-D1921))</f>
        <v/>
      </c>
    </row>
    <row r="1922" customFormat="false" ht="13.8" hidden="false" customHeight="true" outlineLevel="0" collapsed="false">
      <c r="A1922" s="71"/>
      <c r="B1922" s="72"/>
      <c r="C1922" s="71"/>
      <c r="D1922" s="67" t="str">
        <f aca="false">IF($B1922="", "",SUMIF(LerXml!B:B,Relatorio!B1922,LerXml!W:W))</f>
        <v/>
      </c>
      <c r="E1922" s="67" t="str">
        <f aca="false">IF($B1922="", "",SUMIF(LerXml!B:B,Relatorio!B1922,LerXml!AX:AX))</f>
        <v/>
      </c>
      <c r="F1922" s="68" t="str">
        <f aca="false">IF($B1922="", "",SUMIF(LerXml!B:B,Relatorio!B1922,LerXml!BA:BA))</f>
        <v/>
      </c>
      <c r="G1922" s="67" t="str">
        <f aca="false">IF($B1922="", "",SUMIF(LerXml!B:B,Relatorio!B1922,LerXml!BB:BB))</f>
        <v/>
      </c>
      <c r="H1922" s="67" t="str">
        <f aca="false">IF($B1922="", "",SUMIF(LerXml!B:B,Relatorio!B1922,LerXml!BE:BE))</f>
        <v/>
      </c>
      <c r="I1922" s="68" t="str">
        <f aca="false">IF(AND($F1922="",$G1922="",$H1922=""), "", IF(SUM(F1922:H1922)-D1922 &lt; 0,0,SUM(F1922:H1922)-D1922))</f>
        <v/>
      </c>
    </row>
    <row r="1923" customFormat="false" ht="13.8" hidden="false" customHeight="true" outlineLevel="0" collapsed="false">
      <c r="A1923" s="71"/>
      <c r="B1923" s="72"/>
      <c r="C1923" s="71"/>
      <c r="D1923" s="67" t="str">
        <f aca="false">IF($B1923="", "",SUMIF(LerXml!B:B,Relatorio!B1923,LerXml!W:W))</f>
        <v/>
      </c>
      <c r="E1923" s="67" t="str">
        <f aca="false">IF($B1923="", "",SUMIF(LerXml!B:B,Relatorio!B1923,LerXml!AX:AX))</f>
        <v/>
      </c>
      <c r="F1923" s="68" t="str">
        <f aca="false">IF($B1923="", "",SUMIF(LerXml!B:B,Relatorio!B1923,LerXml!BA:BA))</f>
        <v/>
      </c>
      <c r="G1923" s="67" t="str">
        <f aca="false">IF($B1923="", "",SUMIF(LerXml!B:B,Relatorio!B1923,LerXml!BB:BB))</f>
        <v/>
      </c>
      <c r="H1923" s="67" t="str">
        <f aca="false">IF($B1923="", "",SUMIF(LerXml!B:B,Relatorio!B1923,LerXml!BE:BE))</f>
        <v/>
      </c>
      <c r="I1923" s="68" t="str">
        <f aca="false">IF(AND($F1923="",$G1923="",$H1923=""), "", IF(SUM(F1923:H1923)-D1923 &lt; 0,0,SUM(F1923:H1923)-D1923))</f>
        <v/>
      </c>
    </row>
    <row r="1924" customFormat="false" ht="13.8" hidden="false" customHeight="true" outlineLevel="0" collapsed="false">
      <c r="A1924" s="71"/>
      <c r="B1924" s="72"/>
      <c r="C1924" s="71"/>
      <c r="D1924" s="67" t="str">
        <f aca="false">IF($B1924="", "",SUMIF(LerXml!B:B,Relatorio!B1924,LerXml!W:W))</f>
        <v/>
      </c>
      <c r="E1924" s="67" t="str">
        <f aca="false">IF($B1924="", "",SUMIF(LerXml!B:B,Relatorio!B1924,LerXml!AX:AX))</f>
        <v/>
      </c>
      <c r="F1924" s="68" t="str">
        <f aca="false">IF($B1924="", "",SUMIF(LerXml!B:B,Relatorio!B1924,LerXml!BA:BA))</f>
        <v/>
      </c>
      <c r="G1924" s="67" t="str">
        <f aca="false">IF($B1924="", "",SUMIF(LerXml!B:B,Relatorio!B1924,LerXml!BB:BB))</f>
        <v/>
      </c>
      <c r="H1924" s="67" t="str">
        <f aca="false">IF($B1924="", "",SUMIF(LerXml!B:B,Relatorio!B1924,LerXml!BE:BE))</f>
        <v/>
      </c>
      <c r="I1924" s="68" t="str">
        <f aca="false">IF(AND($F1924="",$G1924="",$H1924=""), "", IF(SUM(F1924:H1924)-D1924 &lt; 0,0,SUM(F1924:H1924)-D1924))</f>
        <v/>
      </c>
    </row>
    <row r="1925" customFormat="false" ht="13.8" hidden="false" customHeight="true" outlineLevel="0" collapsed="false">
      <c r="A1925" s="71"/>
      <c r="B1925" s="72"/>
      <c r="C1925" s="71"/>
      <c r="D1925" s="67" t="str">
        <f aca="false">IF($B1925="", "",SUMIF(LerXml!B:B,Relatorio!B1925,LerXml!W:W))</f>
        <v/>
      </c>
      <c r="E1925" s="67" t="str">
        <f aca="false">IF($B1925="", "",SUMIF(LerXml!B:B,Relatorio!B1925,LerXml!AX:AX))</f>
        <v/>
      </c>
      <c r="F1925" s="68" t="str">
        <f aca="false">IF($B1925="", "",SUMIF(LerXml!B:B,Relatorio!B1925,LerXml!BA:BA))</f>
        <v/>
      </c>
      <c r="G1925" s="67" t="str">
        <f aca="false">IF($B1925="", "",SUMIF(LerXml!B:B,Relatorio!B1925,LerXml!BB:BB))</f>
        <v/>
      </c>
      <c r="H1925" s="67" t="str">
        <f aca="false">IF($B1925="", "",SUMIF(LerXml!B:B,Relatorio!B1925,LerXml!BE:BE))</f>
        <v/>
      </c>
      <c r="I1925" s="68" t="str">
        <f aca="false">IF(AND($F1925="",$G1925="",$H1925=""), "", IF(SUM(F1925:H1925)-D1925 &lt; 0,0,SUM(F1925:H1925)-D1925))</f>
        <v/>
      </c>
    </row>
    <row r="1926" customFormat="false" ht="13.8" hidden="false" customHeight="true" outlineLevel="0" collapsed="false">
      <c r="A1926" s="71"/>
      <c r="B1926" s="72"/>
      <c r="C1926" s="71"/>
      <c r="D1926" s="67" t="str">
        <f aca="false">IF($B1926="", "",SUMIF(LerXml!B:B,Relatorio!B1926,LerXml!W:W))</f>
        <v/>
      </c>
      <c r="E1926" s="67" t="str">
        <f aca="false">IF($B1926="", "",SUMIF(LerXml!B:B,Relatorio!B1926,LerXml!AX:AX))</f>
        <v/>
      </c>
      <c r="F1926" s="68" t="str">
        <f aca="false">IF($B1926="", "",SUMIF(LerXml!B:B,Relatorio!B1926,LerXml!BA:BA))</f>
        <v/>
      </c>
      <c r="G1926" s="67" t="str">
        <f aca="false">IF($B1926="", "",SUMIF(LerXml!B:B,Relatorio!B1926,LerXml!BB:BB))</f>
        <v/>
      </c>
      <c r="H1926" s="67" t="str">
        <f aca="false">IF($B1926="", "",SUMIF(LerXml!B:B,Relatorio!B1926,LerXml!BE:BE))</f>
        <v/>
      </c>
      <c r="I1926" s="68" t="str">
        <f aca="false">IF(AND($F1926="",$G1926="",$H1926=""), "", IF(SUM(F1926:H1926)-D1926 &lt; 0,0,SUM(F1926:H1926)-D1926))</f>
        <v/>
      </c>
    </row>
    <row r="1927" customFormat="false" ht="13.8" hidden="false" customHeight="true" outlineLevel="0" collapsed="false">
      <c r="A1927" s="71"/>
      <c r="B1927" s="72"/>
      <c r="C1927" s="71"/>
      <c r="D1927" s="67" t="str">
        <f aca="false">IF($B1927="", "",SUMIF(LerXml!B:B,Relatorio!B1927,LerXml!W:W))</f>
        <v/>
      </c>
      <c r="E1927" s="67" t="str">
        <f aca="false">IF($B1927="", "",SUMIF(LerXml!B:B,Relatorio!B1927,LerXml!AX:AX))</f>
        <v/>
      </c>
      <c r="F1927" s="68" t="str">
        <f aca="false">IF($B1927="", "",SUMIF(LerXml!B:B,Relatorio!B1927,LerXml!BA:BA))</f>
        <v/>
      </c>
      <c r="G1927" s="67" t="str">
        <f aca="false">IF($B1927="", "",SUMIF(LerXml!B:B,Relatorio!B1927,LerXml!BB:BB))</f>
        <v/>
      </c>
      <c r="H1927" s="67" t="str">
        <f aca="false">IF($B1927="", "",SUMIF(LerXml!B:B,Relatorio!B1927,LerXml!BE:BE))</f>
        <v/>
      </c>
      <c r="I1927" s="68" t="str">
        <f aca="false">IF(AND($F1927="",$G1927="",$H1927=""), "", IF(SUM(F1927:H1927)-D1927 &lt; 0,0,SUM(F1927:H1927)-D1927))</f>
        <v/>
      </c>
    </row>
    <row r="1928" customFormat="false" ht="13.8" hidden="false" customHeight="true" outlineLevel="0" collapsed="false">
      <c r="A1928" s="71"/>
      <c r="B1928" s="72"/>
      <c r="C1928" s="71"/>
      <c r="D1928" s="67" t="str">
        <f aca="false">IF($B1928="", "",SUMIF(LerXml!B:B,Relatorio!B1928,LerXml!W:W))</f>
        <v/>
      </c>
      <c r="E1928" s="67" t="str">
        <f aca="false">IF($B1928="", "",SUMIF(LerXml!B:B,Relatorio!B1928,LerXml!AX:AX))</f>
        <v/>
      </c>
      <c r="F1928" s="68" t="str">
        <f aca="false">IF($B1928="", "",SUMIF(LerXml!B:B,Relatorio!B1928,LerXml!BA:BA))</f>
        <v/>
      </c>
      <c r="G1928" s="67" t="str">
        <f aca="false">IF($B1928="", "",SUMIF(LerXml!B:B,Relatorio!B1928,LerXml!BB:BB))</f>
        <v/>
      </c>
      <c r="H1928" s="67" t="str">
        <f aca="false">IF($B1928="", "",SUMIF(LerXml!B:B,Relatorio!B1928,LerXml!BE:BE))</f>
        <v/>
      </c>
      <c r="I1928" s="68" t="str">
        <f aca="false">IF(AND($F1928="",$G1928="",$H1928=""), "", IF(SUM(F1928:H1928)-D1928 &lt; 0,0,SUM(F1928:H1928)-D1928))</f>
        <v/>
      </c>
    </row>
    <row r="1929" customFormat="false" ht="13.8" hidden="false" customHeight="true" outlineLevel="0" collapsed="false">
      <c r="A1929" s="71"/>
      <c r="B1929" s="72"/>
      <c r="C1929" s="71"/>
      <c r="D1929" s="67" t="str">
        <f aca="false">IF($B1929="", "",SUMIF(LerXml!B:B,Relatorio!B1929,LerXml!W:W))</f>
        <v/>
      </c>
      <c r="E1929" s="67" t="str">
        <f aca="false">IF($B1929="", "",SUMIF(LerXml!B:B,Relatorio!B1929,LerXml!AX:AX))</f>
        <v/>
      </c>
      <c r="F1929" s="68" t="str">
        <f aca="false">IF($B1929="", "",SUMIF(LerXml!B:B,Relatorio!B1929,LerXml!BA:BA))</f>
        <v/>
      </c>
      <c r="G1929" s="67" t="str">
        <f aca="false">IF($B1929="", "",SUMIF(LerXml!B:B,Relatorio!B1929,LerXml!BB:BB))</f>
        <v/>
      </c>
      <c r="H1929" s="67" t="str">
        <f aca="false">IF($B1929="", "",SUMIF(LerXml!B:B,Relatorio!B1929,LerXml!BE:BE))</f>
        <v/>
      </c>
      <c r="I1929" s="68" t="str">
        <f aca="false">IF(AND($F1929="",$G1929="",$H1929=""), "", IF(SUM(F1929:H1929)-D1929 &lt; 0,0,SUM(F1929:H1929)-D1929))</f>
        <v/>
      </c>
    </row>
    <row r="1930" customFormat="false" ht="13.8" hidden="false" customHeight="true" outlineLevel="0" collapsed="false">
      <c r="A1930" s="71"/>
      <c r="B1930" s="72"/>
      <c r="C1930" s="71"/>
      <c r="D1930" s="67" t="str">
        <f aca="false">IF($B1930="", "",SUMIF(LerXml!B:B,Relatorio!B1930,LerXml!W:W))</f>
        <v/>
      </c>
      <c r="E1930" s="67" t="str">
        <f aca="false">IF($B1930="", "",SUMIF(LerXml!B:B,Relatorio!B1930,LerXml!AX:AX))</f>
        <v/>
      </c>
      <c r="F1930" s="68" t="str">
        <f aca="false">IF($B1930="", "",SUMIF(LerXml!B:B,Relatorio!B1930,LerXml!BA:BA))</f>
        <v/>
      </c>
      <c r="G1930" s="67" t="str">
        <f aca="false">IF($B1930="", "",SUMIF(LerXml!B:B,Relatorio!B1930,LerXml!BB:BB))</f>
        <v/>
      </c>
      <c r="H1930" s="67" t="str">
        <f aca="false">IF($B1930="", "",SUMIF(LerXml!B:B,Relatorio!B1930,LerXml!BE:BE))</f>
        <v/>
      </c>
      <c r="I1930" s="68" t="str">
        <f aca="false">IF(AND($F1930="",$G1930="",$H1930=""), "", IF(SUM(F1930:H1930)-D1930 &lt; 0,0,SUM(F1930:H1930)-D1930))</f>
        <v/>
      </c>
    </row>
    <row r="1931" customFormat="false" ht="13.8" hidden="false" customHeight="true" outlineLevel="0" collapsed="false">
      <c r="A1931" s="71"/>
      <c r="B1931" s="72"/>
      <c r="C1931" s="71"/>
      <c r="D1931" s="67" t="str">
        <f aca="false">IF($B1931="", "",SUMIF(LerXml!B:B,Relatorio!B1931,LerXml!W:W))</f>
        <v/>
      </c>
      <c r="E1931" s="67" t="str">
        <f aca="false">IF($B1931="", "",SUMIF(LerXml!B:B,Relatorio!B1931,LerXml!AX:AX))</f>
        <v/>
      </c>
      <c r="F1931" s="68" t="str">
        <f aca="false">IF($B1931="", "",SUMIF(LerXml!B:B,Relatorio!B1931,LerXml!BA:BA))</f>
        <v/>
      </c>
      <c r="G1931" s="67" t="str">
        <f aca="false">IF($B1931="", "",SUMIF(LerXml!B:B,Relatorio!B1931,LerXml!BB:BB))</f>
        <v/>
      </c>
      <c r="H1931" s="67" t="str">
        <f aca="false">IF($B1931="", "",SUMIF(LerXml!B:B,Relatorio!B1931,LerXml!BE:BE))</f>
        <v/>
      </c>
      <c r="I1931" s="68" t="str">
        <f aca="false">IF(AND($F1931="",$G1931="",$H1931=""), "", IF(SUM(F1931:H1931)-D1931 &lt; 0,0,SUM(F1931:H1931)-D1931))</f>
        <v/>
      </c>
    </row>
    <row r="1932" customFormat="false" ht="13.8" hidden="false" customHeight="true" outlineLevel="0" collapsed="false">
      <c r="A1932" s="71"/>
      <c r="B1932" s="72"/>
      <c r="C1932" s="71"/>
      <c r="D1932" s="67" t="str">
        <f aca="false">IF($B1932="", "",SUMIF(LerXml!B:B,Relatorio!B1932,LerXml!W:W))</f>
        <v/>
      </c>
      <c r="E1932" s="67" t="str">
        <f aca="false">IF($B1932="", "",SUMIF(LerXml!B:B,Relatorio!B1932,LerXml!AX:AX))</f>
        <v/>
      </c>
      <c r="F1932" s="68" t="str">
        <f aca="false">IF($B1932="", "",SUMIF(LerXml!B:B,Relatorio!B1932,LerXml!BA:BA))</f>
        <v/>
      </c>
      <c r="G1932" s="67" t="str">
        <f aca="false">IF($B1932="", "",SUMIF(LerXml!B:B,Relatorio!B1932,LerXml!BB:BB))</f>
        <v/>
      </c>
      <c r="H1932" s="67" t="str">
        <f aca="false">IF($B1932="", "",SUMIF(LerXml!B:B,Relatorio!B1932,LerXml!BE:BE))</f>
        <v/>
      </c>
      <c r="I1932" s="68" t="str">
        <f aca="false">IF(AND($F1932="",$G1932="",$H1932=""), "", IF(SUM(F1932:H1932)-D1932 &lt; 0,0,SUM(F1932:H1932)-D1932))</f>
        <v/>
      </c>
    </row>
    <row r="1933" customFormat="false" ht="13.8" hidden="false" customHeight="true" outlineLevel="0" collapsed="false">
      <c r="A1933" s="71"/>
      <c r="B1933" s="72"/>
      <c r="C1933" s="71"/>
      <c r="D1933" s="67" t="str">
        <f aca="false">IF($B1933="", "",SUMIF(LerXml!B:B,Relatorio!B1933,LerXml!W:W))</f>
        <v/>
      </c>
      <c r="E1933" s="67" t="str">
        <f aca="false">IF($B1933="", "",SUMIF(LerXml!B:B,Relatorio!B1933,LerXml!AX:AX))</f>
        <v/>
      </c>
      <c r="F1933" s="68" t="str">
        <f aca="false">IF($B1933="", "",SUMIF(LerXml!B:B,Relatorio!B1933,LerXml!BA:BA))</f>
        <v/>
      </c>
      <c r="G1933" s="67" t="str">
        <f aca="false">IF($B1933="", "",SUMIF(LerXml!B:B,Relatorio!B1933,LerXml!BB:BB))</f>
        <v/>
      </c>
      <c r="H1933" s="67" t="str">
        <f aca="false">IF($B1933="", "",SUMIF(LerXml!B:B,Relatorio!B1933,LerXml!BE:BE))</f>
        <v/>
      </c>
      <c r="I1933" s="68" t="str">
        <f aca="false">IF(AND($F1933="",$G1933="",$H1933=""), "", IF(SUM(F1933:H1933)-D1933 &lt; 0,0,SUM(F1933:H1933)-D1933))</f>
        <v/>
      </c>
    </row>
    <row r="1934" customFormat="false" ht="13.8" hidden="false" customHeight="true" outlineLevel="0" collapsed="false">
      <c r="A1934" s="71"/>
      <c r="B1934" s="72"/>
      <c r="C1934" s="71"/>
      <c r="D1934" s="67" t="str">
        <f aca="false">IF($B1934="", "",SUMIF(LerXml!B:B,Relatorio!B1934,LerXml!W:W))</f>
        <v/>
      </c>
      <c r="E1934" s="67" t="str">
        <f aca="false">IF($B1934="", "",SUMIF(LerXml!B:B,Relatorio!B1934,LerXml!AX:AX))</f>
        <v/>
      </c>
      <c r="F1934" s="68" t="str">
        <f aca="false">IF($B1934="", "",SUMIF(LerXml!B:B,Relatorio!B1934,LerXml!BA:BA))</f>
        <v/>
      </c>
      <c r="G1934" s="67" t="str">
        <f aca="false">IF($B1934="", "",SUMIF(LerXml!B:B,Relatorio!B1934,LerXml!BB:BB))</f>
        <v/>
      </c>
      <c r="H1934" s="67" t="str">
        <f aca="false">IF($B1934="", "",SUMIF(LerXml!B:B,Relatorio!B1934,LerXml!BE:BE))</f>
        <v/>
      </c>
      <c r="I1934" s="68" t="str">
        <f aca="false">IF(AND($F1934="",$G1934="",$H1934=""), "", IF(SUM(F1934:H1934)-D1934 &lt; 0,0,SUM(F1934:H1934)-D1934))</f>
        <v/>
      </c>
    </row>
    <row r="1935" customFormat="false" ht="13.8" hidden="false" customHeight="true" outlineLevel="0" collapsed="false">
      <c r="A1935" s="71"/>
      <c r="B1935" s="72"/>
      <c r="C1935" s="71"/>
      <c r="D1935" s="67" t="str">
        <f aca="false">IF($B1935="", "",SUMIF(LerXml!B:B,Relatorio!B1935,LerXml!W:W))</f>
        <v/>
      </c>
      <c r="E1935" s="67" t="str">
        <f aca="false">IF($B1935="", "",SUMIF(LerXml!B:B,Relatorio!B1935,LerXml!AX:AX))</f>
        <v/>
      </c>
      <c r="F1935" s="68" t="str">
        <f aca="false">IF($B1935="", "",SUMIF(LerXml!B:B,Relatorio!B1935,LerXml!BA:BA))</f>
        <v/>
      </c>
      <c r="G1935" s="67" t="str">
        <f aca="false">IF($B1935="", "",SUMIF(LerXml!B:B,Relatorio!B1935,LerXml!BB:BB))</f>
        <v/>
      </c>
      <c r="H1935" s="67" t="str">
        <f aca="false">IF($B1935="", "",SUMIF(LerXml!B:B,Relatorio!B1935,LerXml!BE:BE))</f>
        <v/>
      </c>
      <c r="I1935" s="68" t="str">
        <f aca="false">IF(AND($F1935="",$G1935="",$H1935=""), "", IF(SUM(F1935:H1935)-D1935 &lt; 0,0,SUM(F1935:H1935)-D1935))</f>
        <v/>
      </c>
    </row>
    <row r="1936" customFormat="false" ht="13.8" hidden="false" customHeight="true" outlineLevel="0" collapsed="false">
      <c r="A1936" s="71"/>
      <c r="B1936" s="72"/>
      <c r="C1936" s="71"/>
      <c r="D1936" s="67" t="str">
        <f aca="false">IF($B1936="", "",SUMIF(LerXml!B:B,Relatorio!B1936,LerXml!W:W))</f>
        <v/>
      </c>
      <c r="E1936" s="67" t="str">
        <f aca="false">IF($B1936="", "",SUMIF(LerXml!B:B,Relatorio!B1936,LerXml!AX:AX))</f>
        <v/>
      </c>
      <c r="F1936" s="68" t="str">
        <f aca="false">IF($B1936="", "",SUMIF(LerXml!B:B,Relatorio!B1936,LerXml!BA:BA))</f>
        <v/>
      </c>
      <c r="G1936" s="67" t="str">
        <f aca="false">IF($B1936="", "",SUMIF(LerXml!B:B,Relatorio!B1936,LerXml!BB:BB))</f>
        <v/>
      </c>
      <c r="H1936" s="67" t="str">
        <f aca="false">IF($B1936="", "",SUMIF(LerXml!B:B,Relatorio!B1936,LerXml!BE:BE))</f>
        <v/>
      </c>
      <c r="I1936" s="68" t="str">
        <f aca="false">IF(AND($F1936="",$G1936="",$H1936=""), "", IF(SUM(F1936:H1936)-D1936 &lt; 0,0,SUM(F1936:H1936)-D1936))</f>
        <v/>
      </c>
    </row>
    <row r="1937" customFormat="false" ht="13.8" hidden="false" customHeight="true" outlineLevel="0" collapsed="false">
      <c r="A1937" s="71"/>
      <c r="B1937" s="72"/>
      <c r="C1937" s="71"/>
      <c r="D1937" s="67" t="str">
        <f aca="false">IF($B1937="", "",SUMIF(LerXml!B:B,Relatorio!B1937,LerXml!W:W))</f>
        <v/>
      </c>
      <c r="E1937" s="67" t="str">
        <f aca="false">IF($B1937="", "",SUMIF(LerXml!B:B,Relatorio!B1937,LerXml!AX:AX))</f>
        <v/>
      </c>
      <c r="F1937" s="68" t="str">
        <f aca="false">IF($B1937="", "",SUMIF(LerXml!B:B,Relatorio!B1937,LerXml!BA:BA))</f>
        <v/>
      </c>
      <c r="G1937" s="67" t="str">
        <f aca="false">IF($B1937="", "",SUMIF(LerXml!B:B,Relatorio!B1937,LerXml!BB:BB))</f>
        <v/>
      </c>
      <c r="H1937" s="67" t="str">
        <f aca="false">IF($B1937="", "",SUMIF(LerXml!B:B,Relatorio!B1937,LerXml!BE:BE))</f>
        <v/>
      </c>
      <c r="I1937" s="68" t="str">
        <f aca="false">IF(AND($F1937="",$G1937="",$H1937=""), "", IF(SUM(F1937:H1937)-D1937 &lt; 0,0,SUM(F1937:H1937)-D1937))</f>
        <v/>
      </c>
    </row>
    <row r="1938" customFormat="false" ht="13.8" hidden="false" customHeight="true" outlineLevel="0" collapsed="false">
      <c r="A1938" s="71"/>
      <c r="B1938" s="72"/>
      <c r="C1938" s="71"/>
      <c r="D1938" s="67" t="str">
        <f aca="false">IF($B1938="", "",SUMIF(LerXml!B:B,Relatorio!B1938,LerXml!W:W))</f>
        <v/>
      </c>
      <c r="E1938" s="67" t="str">
        <f aca="false">IF($B1938="", "",SUMIF(LerXml!B:B,Relatorio!B1938,LerXml!AX:AX))</f>
        <v/>
      </c>
      <c r="F1938" s="68" t="str">
        <f aca="false">IF($B1938="", "",SUMIF(LerXml!B:B,Relatorio!B1938,LerXml!BA:BA))</f>
        <v/>
      </c>
      <c r="G1938" s="67" t="str">
        <f aca="false">IF($B1938="", "",SUMIF(LerXml!B:B,Relatorio!B1938,LerXml!BB:BB))</f>
        <v/>
      </c>
      <c r="H1938" s="67" t="str">
        <f aca="false">IF($B1938="", "",SUMIF(LerXml!B:B,Relatorio!B1938,LerXml!BE:BE))</f>
        <v/>
      </c>
      <c r="I1938" s="68" t="str">
        <f aca="false">IF(AND($F1938="",$G1938="",$H1938=""), "", IF(SUM(F1938:H1938)-D1938 &lt; 0,0,SUM(F1938:H1938)-D1938))</f>
        <v/>
      </c>
    </row>
    <row r="1939" customFormat="false" ht="13.8" hidden="false" customHeight="true" outlineLevel="0" collapsed="false">
      <c r="A1939" s="71"/>
      <c r="B1939" s="72"/>
      <c r="C1939" s="71"/>
      <c r="D1939" s="67" t="str">
        <f aca="false">IF($B1939="", "",SUMIF(LerXml!B:B,Relatorio!B1939,LerXml!W:W))</f>
        <v/>
      </c>
      <c r="E1939" s="67" t="str">
        <f aca="false">IF($B1939="", "",SUMIF(LerXml!B:B,Relatorio!B1939,LerXml!AX:AX))</f>
        <v/>
      </c>
      <c r="F1939" s="68" t="str">
        <f aca="false">IF($B1939="", "",SUMIF(LerXml!B:B,Relatorio!B1939,LerXml!BA:BA))</f>
        <v/>
      </c>
      <c r="G1939" s="67" t="str">
        <f aca="false">IF($B1939="", "",SUMIF(LerXml!B:B,Relatorio!B1939,LerXml!BB:BB))</f>
        <v/>
      </c>
      <c r="H1939" s="67" t="str">
        <f aca="false">IF($B1939="", "",SUMIF(LerXml!B:B,Relatorio!B1939,LerXml!BE:BE))</f>
        <v/>
      </c>
      <c r="I1939" s="68" t="str">
        <f aca="false">IF(AND($F1939="",$G1939="",$H1939=""), "", IF(SUM(F1939:H1939)-D1939 &lt; 0,0,SUM(F1939:H1939)-D1939))</f>
        <v/>
      </c>
    </row>
    <row r="1940" customFormat="false" ht="13.8" hidden="false" customHeight="true" outlineLevel="0" collapsed="false">
      <c r="A1940" s="71"/>
      <c r="B1940" s="72"/>
      <c r="C1940" s="71"/>
      <c r="D1940" s="67" t="str">
        <f aca="false">IF($B1940="", "",SUMIF(LerXml!B:B,Relatorio!B1940,LerXml!W:W))</f>
        <v/>
      </c>
      <c r="E1940" s="67" t="str">
        <f aca="false">IF($B1940="", "",SUMIF(LerXml!B:B,Relatorio!B1940,LerXml!AX:AX))</f>
        <v/>
      </c>
      <c r="F1940" s="68" t="str">
        <f aca="false">IF($B1940="", "",SUMIF(LerXml!B:B,Relatorio!B1940,LerXml!BA:BA))</f>
        <v/>
      </c>
      <c r="G1940" s="67" t="str">
        <f aca="false">IF($B1940="", "",SUMIF(LerXml!B:B,Relatorio!B1940,LerXml!BB:BB))</f>
        <v/>
      </c>
      <c r="H1940" s="67" t="str">
        <f aca="false">IF($B1940="", "",SUMIF(LerXml!B:B,Relatorio!B1940,LerXml!BE:BE))</f>
        <v/>
      </c>
      <c r="I1940" s="68" t="str">
        <f aca="false">IF(AND($F1940="",$G1940="",$H1940=""), "", IF(SUM(F1940:H1940)-D1940 &lt; 0,0,SUM(F1940:H1940)-D1940))</f>
        <v/>
      </c>
    </row>
    <row r="1941" customFormat="false" ht="13.8" hidden="false" customHeight="true" outlineLevel="0" collapsed="false">
      <c r="A1941" s="71"/>
      <c r="B1941" s="72"/>
      <c r="C1941" s="71"/>
      <c r="D1941" s="67" t="str">
        <f aca="false">IF($B1941="", "",SUMIF(LerXml!B:B,Relatorio!B1941,LerXml!W:W))</f>
        <v/>
      </c>
      <c r="E1941" s="67" t="str">
        <f aca="false">IF($B1941="", "",SUMIF(LerXml!B:B,Relatorio!B1941,LerXml!AX:AX))</f>
        <v/>
      </c>
      <c r="F1941" s="68" t="str">
        <f aca="false">IF($B1941="", "",SUMIF(LerXml!B:B,Relatorio!B1941,LerXml!BA:BA))</f>
        <v/>
      </c>
      <c r="G1941" s="67" t="str">
        <f aca="false">IF($B1941="", "",SUMIF(LerXml!B:B,Relatorio!B1941,LerXml!BB:BB))</f>
        <v/>
      </c>
      <c r="H1941" s="67" t="str">
        <f aca="false">IF($B1941="", "",SUMIF(LerXml!B:B,Relatorio!B1941,LerXml!BE:BE))</f>
        <v/>
      </c>
      <c r="I1941" s="68" t="str">
        <f aca="false">IF(AND($F1941="",$G1941="",$H1941=""), "", IF(SUM(F1941:H1941)-D1941 &lt; 0,0,SUM(F1941:H1941)-D1941))</f>
        <v/>
      </c>
    </row>
    <row r="1942" customFormat="false" ht="13.8" hidden="false" customHeight="true" outlineLevel="0" collapsed="false">
      <c r="A1942" s="71"/>
      <c r="B1942" s="72"/>
      <c r="C1942" s="71"/>
      <c r="D1942" s="67" t="str">
        <f aca="false">IF($B1942="", "",SUMIF(LerXml!B:B,Relatorio!B1942,LerXml!W:W))</f>
        <v/>
      </c>
      <c r="E1942" s="67" t="str">
        <f aca="false">IF($B1942="", "",SUMIF(LerXml!B:B,Relatorio!B1942,LerXml!AX:AX))</f>
        <v/>
      </c>
      <c r="F1942" s="68" t="str">
        <f aca="false">IF($B1942="", "",SUMIF(LerXml!B:B,Relatorio!B1942,LerXml!BA:BA))</f>
        <v/>
      </c>
      <c r="G1942" s="67" t="str">
        <f aca="false">IF($B1942="", "",SUMIF(LerXml!B:B,Relatorio!B1942,LerXml!BB:BB))</f>
        <v/>
      </c>
      <c r="H1942" s="67" t="str">
        <f aca="false">IF($B1942="", "",SUMIF(LerXml!B:B,Relatorio!B1942,LerXml!BE:BE))</f>
        <v/>
      </c>
      <c r="I1942" s="68" t="str">
        <f aca="false">IF(AND($F1942="",$G1942="",$H1942=""), "", IF(SUM(F1942:H1942)-D1942 &lt; 0,0,SUM(F1942:H1942)-D1942))</f>
        <v/>
      </c>
    </row>
    <row r="1943" customFormat="false" ht="13.8" hidden="false" customHeight="true" outlineLevel="0" collapsed="false">
      <c r="A1943" s="71"/>
      <c r="B1943" s="72"/>
      <c r="C1943" s="71"/>
      <c r="D1943" s="67" t="str">
        <f aca="false">IF($B1943="", "",SUMIF(LerXml!B:B,Relatorio!B1943,LerXml!W:W))</f>
        <v/>
      </c>
      <c r="E1943" s="67" t="str">
        <f aca="false">IF($B1943="", "",SUMIF(LerXml!B:B,Relatorio!B1943,LerXml!AX:AX))</f>
        <v/>
      </c>
      <c r="F1943" s="68" t="str">
        <f aca="false">IF($B1943="", "",SUMIF(LerXml!B:B,Relatorio!B1943,LerXml!BA:BA))</f>
        <v/>
      </c>
      <c r="G1943" s="67" t="str">
        <f aca="false">IF($B1943="", "",SUMIF(LerXml!B:B,Relatorio!B1943,LerXml!BB:BB))</f>
        <v/>
      </c>
      <c r="H1943" s="67" t="str">
        <f aca="false">IF($B1943="", "",SUMIF(LerXml!B:B,Relatorio!B1943,LerXml!BE:BE))</f>
        <v/>
      </c>
      <c r="I1943" s="68" t="str">
        <f aca="false">IF(AND($F1943="",$G1943="",$H1943=""), "", IF(SUM(F1943:H1943)-D1943 &lt; 0,0,SUM(F1943:H1943)-D1943))</f>
        <v/>
      </c>
    </row>
    <row r="1944" customFormat="false" ht="13.8" hidden="false" customHeight="true" outlineLevel="0" collapsed="false">
      <c r="A1944" s="71"/>
      <c r="B1944" s="72"/>
      <c r="C1944" s="71"/>
      <c r="D1944" s="67" t="str">
        <f aca="false">IF($B1944="", "",SUMIF(LerXml!B:B,Relatorio!B1944,LerXml!W:W))</f>
        <v/>
      </c>
      <c r="E1944" s="67" t="str">
        <f aca="false">IF($B1944="", "",SUMIF(LerXml!B:B,Relatorio!B1944,LerXml!AX:AX))</f>
        <v/>
      </c>
      <c r="F1944" s="68" t="str">
        <f aca="false">IF($B1944="", "",SUMIF(LerXml!B:B,Relatorio!B1944,LerXml!BA:BA))</f>
        <v/>
      </c>
      <c r="G1944" s="67" t="str">
        <f aca="false">IF($B1944="", "",SUMIF(LerXml!B:B,Relatorio!B1944,LerXml!BB:BB))</f>
        <v/>
      </c>
      <c r="H1944" s="67" t="str">
        <f aca="false">IF($B1944="", "",SUMIF(LerXml!B:B,Relatorio!B1944,LerXml!BE:BE))</f>
        <v/>
      </c>
      <c r="I1944" s="68" t="str">
        <f aca="false">IF(AND($F1944="",$G1944="",$H1944=""), "", IF(SUM(F1944:H1944)-D1944 &lt; 0,0,SUM(F1944:H1944)-D1944))</f>
        <v/>
      </c>
    </row>
    <row r="1945" customFormat="false" ht="13.8" hidden="false" customHeight="true" outlineLevel="0" collapsed="false">
      <c r="A1945" s="71"/>
      <c r="B1945" s="72"/>
      <c r="C1945" s="71"/>
      <c r="D1945" s="67" t="str">
        <f aca="false">IF($B1945="", "",SUMIF(LerXml!B:B,Relatorio!B1945,LerXml!W:W))</f>
        <v/>
      </c>
      <c r="E1945" s="67" t="str">
        <f aca="false">IF($B1945="", "",SUMIF(LerXml!B:B,Relatorio!B1945,LerXml!AX:AX))</f>
        <v/>
      </c>
      <c r="F1945" s="68" t="str">
        <f aca="false">IF($B1945="", "",SUMIF(LerXml!B:B,Relatorio!B1945,LerXml!BA:BA))</f>
        <v/>
      </c>
      <c r="G1945" s="67" t="str">
        <f aca="false">IF($B1945="", "",SUMIF(LerXml!B:B,Relatorio!B1945,LerXml!BB:BB))</f>
        <v/>
      </c>
      <c r="H1945" s="67" t="str">
        <f aca="false">IF($B1945="", "",SUMIF(LerXml!B:B,Relatorio!B1945,LerXml!BE:BE))</f>
        <v/>
      </c>
      <c r="I1945" s="68" t="str">
        <f aca="false">IF(AND($F1945="",$G1945="",$H1945=""), "", IF(SUM(F1945:H1945)-D1945 &lt; 0,0,SUM(F1945:H1945)-D1945))</f>
        <v/>
      </c>
    </row>
    <row r="1946" customFormat="false" ht="13.8" hidden="false" customHeight="true" outlineLevel="0" collapsed="false">
      <c r="A1946" s="71"/>
      <c r="B1946" s="72"/>
      <c r="C1946" s="71"/>
      <c r="D1946" s="67" t="str">
        <f aca="false">IF($B1946="", "",SUMIF(LerXml!B:B,Relatorio!B1946,LerXml!W:W))</f>
        <v/>
      </c>
      <c r="E1946" s="67" t="str">
        <f aca="false">IF($B1946="", "",SUMIF(LerXml!B:B,Relatorio!B1946,LerXml!AX:AX))</f>
        <v/>
      </c>
      <c r="F1946" s="68" t="str">
        <f aca="false">IF($B1946="", "",SUMIF(LerXml!B:B,Relatorio!B1946,LerXml!BA:BA))</f>
        <v/>
      </c>
      <c r="G1946" s="67" t="str">
        <f aca="false">IF($B1946="", "",SUMIF(LerXml!B:B,Relatorio!B1946,LerXml!BB:BB))</f>
        <v/>
      </c>
      <c r="H1946" s="67" t="str">
        <f aca="false">IF($B1946="", "",SUMIF(LerXml!B:B,Relatorio!B1946,LerXml!BE:BE))</f>
        <v/>
      </c>
      <c r="I1946" s="68" t="str">
        <f aca="false">IF(AND($F1946="",$G1946="",$H1946=""), "", IF(SUM(F1946:H1946)-D1946 &lt; 0,0,SUM(F1946:H1946)-D1946))</f>
        <v/>
      </c>
    </row>
    <row r="1947" customFormat="false" ht="13.8" hidden="false" customHeight="true" outlineLevel="0" collapsed="false">
      <c r="A1947" s="71"/>
      <c r="B1947" s="72"/>
      <c r="C1947" s="71"/>
      <c r="D1947" s="67" t="str">
        <f aca="false">IF($B1947="", "",SUMIF(LerXml!B:B,Relatorio!B1947,LerXml!W:W))</f>
        <v/>
      </c>
      <c r="E1947" s="67" t="str">
        <f aca="false">IF($B1947="", "",SUMIF(LerXml!B:B,Relatorio!B1947,LerXml!AX:AX))</f>
        <v/>
      </c>
      <c r="F1947" s="68" t="str">
        <f aca="false">IF($B1947="", "",SUMIF(LerXml!B:B,Relatorio!B1947,LerXml!BA:BA))</f>
        <v/>
      </c>
      <c r="G1947" s="67" t="str">
        <f aca="false">IF($B1947="", "",SUMIF(LerXml!B:B,Relatorio!B1947,LerXml!BB:BB))</f>
        <v/>
      </c>
      <c r="H1947" s="67" t="str">
        <f aca="false">IF($B1947="", "",SUMIF(LerXml!B:B,Relatorio!B1947,LerXml!BE:BE))</f>
        <v/>
      </c>
      <c r="I1947" s="68" t="str">
        <f aca="false">IF(AND($F1947="",$G1947="",$H1947=""), "", IF(SUM(F1947:H1947)-D1947 &lt; 0,0,SUM(F1947:H1947)-D1947))</f>
        <v/>
      </c>
    </row>
    <row r="1948" customFormat="false" ht="13.8" hidden="false" customHeight="true" outlineLevel="0" collapsed="false">
      <c r="A1948" s="71"/>
      <c r="B1948" s="72"/>
      <c r="C1948" s="71"/>
      <c r="D1948" s="67" t="str">
        <f aca="false">IF($B1948="", "",SUMIF(LerXml!B:B,Relatorio!B1948,LerXml!W:W))</f>
        <v/>
      </c>
      <c r="E1948" s="67" t="str">
        <f aca="false">IF($B1948="", "",SUMIF(LerXml!B:B,Relatorio!B1948,LerXml!AX:AX))</f>
        <v/>
      </c>
      <c r="F1948" s="68" t="str">
        <f aca="false">IF($B1948="", "",SUMIF(LerXml!B:B,Relatorio!B1948,LerXml!BA:BA))</f>
        <v/>
      </c>
      <c r="G1948" s="67" t="str">
        <f aca="false">IF($B1948="", "",SUMIF(LerXml!B:B,Relatorio!B1948,LerXml!BB:BB))</f>
        <v/>
      </c>
      <c r="H1948" s="67" t="str">
        <f aca="false">IF($B1948="", "",SUMIF(LerXml!B:B,Relatorio!B1948,LerXml!BE:BE))</f>
        <v/>
      </c>
      <c r="I1948" s="68" t="str">
        <f aca="false">IF(AND($F1948="",$G1948="",$H1948=""), "", IF(SUM(F1948:H1948)-D1948 &lt; 0,0,SUM(F1948:H1948)-D1948))</f>
        <v/>
      </c>
    </row>
    <row r="1949" customFormat="false" ht="13.8" hidden="false" customHeight="true" outlineLevel="0" collapsed="false">
      <c r="A1949" s="71"/>
      <c r="B1949" s="72"/>
      <c r="C1949" s="71"/>
      <c r="D1949" s="67" t="str">
        <f aca="false">IF($B1949="", "",SUMIF(LerXml!B:B,Relatorio!B1949,LerXml!W:W))</f>
        <v/>
      </c>
      <c r="E1949" s="67" t="str">
        <f aca="false">IF($B1949="", "",SUMIF(LerXml!B:B,Relatorio!B1949,LerXml!AX:AX))</f>
        <v/>
      </c>
      <c r="F1949" s="68" t="str">
        <f aca="false">IF($B1949="", "",SUMIF(LerXml!B:B,Relatorio!B1949,LerXml!BA:BA))</f>
        <v/>
      </c>
      <c r="G1949" s="67" t="str">
        <f aca="false">IF($B1949="", "",SUMIF(LerXml!B:B,Relatorio!B1949,LerXml!BB:BB))</f>
        <v/>
      </c>
      <c r="H1949" s="67" t="str">
        <f aca="false">IF($B1949="", "",SUMIF(LerXml!B:B,Relatorio!B1949,LerXml!BE:BE))</f>
        <v/>
      </c>
      <c r="I1949" s="68" t="str">
        <f aca="false">IF(AND($F1949="",$G1949="",$H1949=""), "", IF(SUM(F1949:H1949)-D1949 &lt; 0,0,SUM(F1949:H1949)-D1949))</f>
        <v/>
      </c>
    </row>
    <row r="1950" customFormat="false" ht="13.8" hidden="false" customHeight="true" outlineLevel="0" collapsed="false">
      <c r="A1950" s="71"/>
      <c r="B1950" s="72"/>
      <c r="C1950" s="71"/>
      <c r="D1950" s="67" t="str">
        <f aca="false">IF($B1950="", "",SUMIF(LerXml!B:B,Relatorio!B1950,LerXml!W:W))</f>
        <v/>
      </c>
      <c r="E1950" s="67" t="str">
        <f aca="false">IF($B1950="", "",SUMIF(LerXml!B:B,Relatorio!B1950,LerXml!AX:AX))</f>
        <v/>
      </c>
      <c r="F1950" s="68" t="str">
        <f aca="false">IF($B1950="", "",SUMIF(LerXml!B:B,Relatorio!B1950,LerXml!BA:BA))</f>
        <v/>
      </c>
      <c r="G1950" s="67" t="str">
        <f aca="false">IF($B1950="", "",SUMIF(LerXml!B:B,Relatorio!B1950,LerXml!BB:BB))</f>
        <v/>
      </c>
      <c r="H1950" s="67" t="str">
        <f aca="false">IF($B1950="", "",SUMIF(LerXml!B:B,Relatorio!B1950,LerXml!BE:BE))</f>
        <v/>
      </c>
      <c r="I1950" s="68" t="str">
        <f aca="false">IF(AND($F1950="",$G1950="",$H1950=""), "", IF(SUM(F1950:H1950)-D1950 &lt; 0,0,SUM(F1950:H1950)-D1950))</f>
        <v/>
      </c>
    </row>
    <row r="1951" customFormat="false" ht="13.8" hidden="false" customHeight="true" outlineLevel="0" collapsed="false">
      <c r="A1951" s="71"/>
      <c r="B1951" s="72"/>
      <c r="C1951" s="71"/>
      <c r="D1951" s="67" t="str">
        <f aca="false">IF($B1951="", "",SUMIF(LerXml!B:B,Relatorio!B1951,LerXml!W:W))</f>
        <v/>
      </c>
      <c r="E1951" s="67" t="str">
        <f aca="false">IF($B1951="", "",SUMIF(LerXml!B:B,Relatorio!B1951,LerXml!AX:AX))</f>
        <v/>
      </c>
      <c r="F1951" s="68" t="str">
        <f aca="false">IF($B1951="", "",SUMIF(LerXml!B:B,Relatorio!B1951,LerXml!BA:BA))</f>
        <v/>
      </c>
      <c r="G1951" s="67" t="str">
        <f aca="false">IF($B1951="", "",SUMIF(LerXml!B:B,Relatorio!B1951,LerXml!BB:BB))</f>
        <v/>
      </c>
      <c r="H1951" s="67" t="str">
        <f aca="false">IF($B1951="", "",SUMIF(LerXml!B:B,Relatorio!B1951,LerXml!BE:BE))</f>
        <v/>
      </c>
      <c r="I1951" s="68" t="str">
        <f aca="false">IF(AND($F1951="",$G1951="",$H1951=""), "", IF(SUM(F1951:H1951)-D1951 &lt; 0,0,SUM(F1951:H1951)-D1951))</f>
        <v/>
      </c>
    </row>
    <row r="1952" customFormat="false" ht="13.8" hidden="false" customHeight="true" outlineLevel="0" collapsed="false">
      <c r="A1952" s="71"/>
      <c r="B1952" s="72"/>
      <c r="C1952" s="71"/>
      <c r="D1952" s="67" t="str">
        <f aca="false">IF($B1952="", "",SUMIF(LerXml!B:B,Relatorio!B1952,LerXml!W:W))</f>
        <v/>
      </c>
      <c r="E1952" s="67" t="str">
        <f aca="false">IF($B1952="", "",SUMIF(LerXml!B:B,Relatorio!B1952,LerXml!AX:AX))</f>
        <v/>
      </c>
      <c r="F1952" s="68" t="str">
        <f aca="false">IF($B1952="", "",SUMIF(LerXml!B:B,Relatorio!B1952,LerXml!BA:BA))</f>
        <v/>
      </c>
      <c r="G1952" s="67" t="str">
        <f aca="false">IF($B1952="", "",SUMIF(LerXml!B:B,Relatorio!B1952,LerXml!BB:BB))</f>
        <v/>
      </c>
      <c r="H1952" s="67" t="str">
        <f aca="false">IF($B1952="", "",SUMIF(LerXml!B:B,Relatorio!B1952,LerXml!BE:BE))</f>
        <v/>
      </c>
      <c r="I1952" s="68" t="str">
        <f aca="false">IF(AND($F1952="",$G1952="",$H1952=""), "", IF(SUM(F1952:H1952)-D1952 &lt; 0,0,SUM(F1952:H1952)-D1952))</f>
        <v/>
      </c>
    </row>
    <row r="1953" customFormat="false" ht="13.8" hidden="false" customHeight="true" outlineLevel="0" collapsed="false">
      <c r="A1953" s="71"/>
      <c r="B1953" s="72"/>
      <c r="C1953" s="71"/>
      <c r="D1953" s="67" t="str">
        <f aca="false">IF($B1953="", "",SUMIF(LerXml!B:B,Relatorio!B1953,LerXml!W:W))</f>
        <v/>
      </c>
      <c r="E1953" s="67" t="str">
        <f aca="false">IF($B1953="", "",SUMIF(LerXml!B:B,Relatorio!B1953,LerXml!AX:AX))</f>
        <v/>
      </c>
      <c r="F1953" s="68" t="str">
        <f aca="false">IF($B1953="", "",SUMIF(LerXml!B:B,Relatorio!B1953,LerXml!BA:BA))</f>
        <v/>
      </c>
      <c r="G1953" s="67" t="str">
        <f aca="false">IF($B1953="", "",SUMIF(LerXml!B:B,Relatorio!B1953,LerXml!BB:BB))</f>
        <v/>
      </c>
      <c r="H1953" s="67" t="str">
        <f aca="false">IF($B1953="", "",SUMIF(LerXml!B:B,Relatorio!B1953,LerXml!BE:BE))</f>
        <v/>
      </c>
      <c r="I1953" s="68" t="str">
        <f aca="false">IF(AND($F1953="",$G1953="",$H1953=""), "", IF(SUM(F1953:H1953)-D1953 &lt; 0,0,SUM(F1953:H1953)-D1953))</f>
        <v/>
      </c>
    </row>
    <row r="1954" customFormat="false" ht="13.8" hidden="false" customHeight="true" outlineLevel="0" collapsed="false">
      <c r="A1954" s="71"/>
      <c r="B1954" s="72"/>
      <c r="C1954" s="71"/>
      <c r="D1954" s="67" t="str">
        <f aca="false">IF($B1954="", "",SUMIF(LerXml!B:B,Relatorio!B1954,LerXml!W:W))</f>
        <v/>
      </c>
      <c r="E1954" s="67" t="str">
        <f aca="false">IF($B1954="", "",SUMIF(LerXml!B:B,Relatorio!B1954,LerXml!AX:AX))</f>
        <v/>
      </c>
      <c r="F1954" s="68" t="str">
        <f aca="false">IF($B1954="", "",SUMIF(LerXml!B:B,Relatorio!B1954,LerXml!BA:BA))</f>
        <v/>
      </c>
      <c r="G1954" s="67" t="str">
        <f aca="false">IF($B1954="", "",SUMIF(LerXml!B:B,Relatorio!B1954,LerXml!BB:BB))</f>
        <v/>
      </c>
      <c r="H1954" s="67" t="str">
        <f aca="false">IF($B1954="", "",SUMIF(LerXml!B:B,Relatorio!B1954,LerXml!BE:BE))</f>
        <v/>
      </c>
      <c r="I1954" s="68" t="str">
        <f aca="false">IF(AND($F1954="",$G1954="",$H1954=""), "", IF(SUM(F1954:H1954)-D1954 &lt; 0,0,SUM(F1954:H1954)-D1954))</f>
        <v/>
      </c>
    </row>
    <row r="1955" customFormat="false" ht="13.8" hidden="false" customHeight="true" outlineLevel="0" collapsed="false">
      <c r="A1955" s="71"/>
      <c r="B1955" s="72"/>
      <c r="C1955" s="71"/>
      <c r="D1955" s="67" t="str">
        <f aca="false">IF($B1955="", "",SUMIF(LerXml!B:B,Relatorio!B1955,LerXml!W:W))</f>
        <v/>
      </c>
      <c r="E1955" s="67" t="str">
        <f aca="false">IF($B1955="", "",SUMIF(LerXml!B:B,Relatorio!B1955,LerXml!AX:AX))</f>
        <v/>
      </c>
      <c r="F1955" s="68" t="str">
        <f aca="false">IF($B1955="", "",SUMIF(LerXml!B:B,Relatorio!B1955,LerXml!BA:BA))</f>
        <v/>
      </c>
      <c r="G1955" s="67" t="str">
        <f aca="false">IF($B1955="", "",SUMIF(LerXml!B:B,Relatorio!B1955,LerXml!BB:BB))</f>
        <v/>
      </c>
      <c r="H1955" s="67" t="str">
        <f aca="false">IF($B1955="", "",SUMIF(LerXml!B:B,Relatorio!B1955,LerXml!BE:BE))</f>
        <v/>
      </c>
      <c r="I1955" s="68" t="str">
        <f aca="false">IF(AND($F1955="",$G1955="",$H1955=""), "", IF(SUM(F1955:H1955)-D1955 &lt; 0,0,SUM(F1955:H1955)-D1955))</f>
        <v/>
      </c>
    </row>
    <row r="1956" customFormat="false" ht="13.8" hidden="false" customHeight="true" outlineLevel="0" collapsed="false">
      <c r="A1956" s="71"/>
      <c r="B1956" s="72"/>
      <c r="C1956" s="71"/>
      <c r="D1956" s="67" t="str">
        <f aca="false">IF($B1956="", "",SUMIF(LerXml!B:B,Relatorio!B1956,LerXml!W:W))</f>
        <v/>
      </c>
      <c r="E1956" s="67" t="str">
        <f aca="false">IF($B1956="", "",SUMIF(LerXml!B:B,Relatorio!B1956,LerXml!AX:AX))</f>
        <v/>
      </c>
      <c r="F1956" s="68" t="str">
        <f aca="false">IF($B1956="", "",SUMIF(LerXml!B:B,Relatorio!B1956,LerXml!BA:BA))</f>
        <v/>
      </c>
      <c r="G1956" s="67" t="str">
        <f aca="false">IF($B1956="", "",SUMIF(LerXml!B:B,Relatorio!B1956,LerXml!BB:BB))</f>
        <v/>
      </c>
      <c r="H1956" s="67" t="str">
        <f aca="false">IF($B1956="", "",SUMIF(LerXml!B:B,Relatorio!B1956,LerXml!BE:BE))</f>
        <v/>
      </c>
      <c r="I1956" s="68" t="str">
        <f aca="false">IF(AND($F1956="",$G1956="",$H1956=""), "", IF(SUM(F1956:H1956)-D1956 &lt; 0,0,SUM(F1956:H1956)-D1956))</f>
        <v/>
      </c>
    </row>
    <row r="1957" customFormat="false" ht="13.8" hidden="false" customHeight="true" outlineLevel="0" collapsed="false">
      <c r="A1957" s="71"/>
      <c r="B1957" s="72"/>
      <c r="C1957" s="71"/>
      <c r="D1957" s="67" t="str">
        <f aca="false">IF($B1957="", "",SUMIF(LerXml!B:B,Relatorio!B1957,LerXml!W:W))</f>
        <v/>
      </c>
      <c r="E1957" s="67" t="str">
        <f aca="false">IF($B1957="", "",SUMIF(LerXml!B:B,Relatorio!B1957,LerXml!AX:AX))</f>
        <v/>
      </c>
      <c r="F1957" s="68" t="str">
        <f aca="false">IF($B1957="", "",SUMIF(LerXml!B:B,Relatorio!B1957,LerXml!BA:BA))</f>
        <v/>
      </c>
      <c r="G1957" s="67" t="str">
        <f aca="false">IF($B1957="", "",SUMIF(LerXml!B:B,Relatorio!B1957,LerXml!BB:BB))</f>
        <v/>
      </c>
      <c r="H1957" s="67" t="str">
        <f aca="false">IF($B1957="", "",SUMIF(LerXml!B:B,Relatorio!B1957,LerXml!BE:BE))</f>
        <v/>
      </c>
      <c r="I1957" s="68" t="str">
        <f aca="false">IF(AND($F1957="",$G1957="",$H1957=""), "", IF(SUM(F1957:H1957)-D1957 &lt; 0,0,SUM(F1957:H1957)-D1957))</f>
        <v/>
      </c>
    </row>
    <row r="1958" customFormat="false" ht="13.8" hidden="false" customHeight="true" outlineLevel="0" collapsed="false">
      <c r="A1958" s="71"/>
      <c r="B1958" s="72"/>
      <c r="C1958" s="71"/>
      <c r="D1958" s="67" t="str">
        <f aca="false">IF($B1958="", "",SUMIF(LerXml!B:B,Relatorio!B1958,LerXml!W:W))</f>
        <v/>
      </c>
      <c r="E1958" s="67" t="str">
        <f aca="false">IF($B1958="", "",SUMIF(LerXml!B:B,Relatorio!B1958,LerXml!AX:AX))</f>
        <v/>
      </c>
      <c r="F1958" s="68" t="str">
        <f aca="false">IF($B1958="", "",SUMIF(LerXml!B:B,Relatorio!B1958,LerXml!BA:BA))</f>
        <v/>
      </c>
      <c r="G1958" s="67" t="str">
        <f aca="false">IF($B1958="", "",SUMIF(LerXml!B:B,Relatorio!B1958,LerXml!BB:BB))</f>
        <v/>
      </c>
      <c r="H1958" s="67" t="str">
        <f aca="false">IF($B1958="", "",SUMIF(LerXml!B:B,Relatorio!B1958,LerXml!BE:BE))</f>
        <v/>
      </c>
      <c r="I1958" s="68" t="str">
        <f aca="false">IF(AND($F1958="",$G1958="",$H1958=""), "", IF(SUM(F1958:H1958)-D1958 &lt; 0,0,SUM(F1958:H1958)-D1958))</f>
        <v/>
      </c>
    </row>
    <row r="1959" customFormat="false" ht="13.8" hidden="false" customHeight="true" outlineLevel="0" collapsed="false">
      <c r="A1959" s="71"/>
      <c r="B1959" s="72"/>
      <c r="C1959" s="71"/>
      <c r="D1959" s="67" t="str">
        <f aca="false">IF($B1959="", "",SUMIF(LerXml!B:B,Relatorio!B1959,LerXml!W:W))</f>
        <v/>
      </c>
      <c r="E1959" s="67" t="str">
        <f aca="false">IF($B1959="", "",SUMIF(LerXml!B:B,Relatorio!B1959,LerXml!AX:AX))</f>
        <v/>
      </c>
      <c r="F1959" s="68" t="str">
        <f aca="false">IF($B1959="", "",SUMIF(LerXml!B:B,Relatorio!B1959,LerXml!BA:BA))</f>
        <v/>
      </c>
      <c r="G1959" s="67" t="str">
        <f aca="false">IF($B1959="", "",SUMIF(LerXml!B:B,Relatorio!B1959,LerXml!BB:BB))</f>
        <v/>
      </c>
      <c r="H1959" s="67" t="str">
        <f aca="false">IF($B1959="", "",SUMIF(LerXml!B:B,Relatorio!B1959,LerXml!BE:BE))</f>
        <v/>
      </c>
      <c r="I1959" s="68" t="str">
        <f aca="false">IF(AND($F1959="",$G1959="",$H1959=""), "", IF(SUM(F1959:H1959)-D1959 &lt; 0,0,SUM(F1959:H1959)-D1959))</f>
        <v/>
      </c>
    </row>
    <row r="1960" customFormat="false" ht="13.8" hidden="false" customHeight="true" outlineLevel="0" collapsed="false">
      <c r="A1960" s="71"/>
      <c r="B1960" s="72"/>
      <c r="C1960" s="71"/>
      <c r="D1960" s="67" t="str">
        <f aca="false">IF($B1960="", "",SUMIF(LerXml!B:B,Relatorio!B1960,LerXml!W:W))</f>
        <v/>
      </c>
      <c r="E1960" s="67" t="str">
        <f aca="false">IF($B1960="", "",SUMIF(LerXml!B:B,Relatorio!B1960,LerXml!AX:AX))</f>
        <v/>
      </c>
      <c r="F1960" s="68" t="str">
        <f aca="false">IF($B1960="", "",SUMIF(LerXml!B:B,Relatorio!B1960,LerXml!BA:BA))</f>
        <v/>
      </c>
      <c r="G1960" s="67" t="str">
        <f aca="false">IF($B1960="", "",SUMIF(LerXml!B:B,Relatorio!B1960,LerXml!BB:BB))</f>
        <v/>
      </c>
      <c r="H1960" s="67" t="str">
        <f aca="false">IF($B1960="", "",SUMIF(LerXml!B:B,Relatorio!B1960,LerXml!BE:BE))</f>
        <v/>
      </c>
      <c r="I1960" s="68" t="str">
        <f aca="false">IF(AND($F1960="",$G1960="",$H1960=""), "", IF(SUM(F1960:H1960)-D1960 &lt; 0,0,SUM(F1960:H1960)-D1960))</f>
        <v/>
      </c>
    </row>
    <row r="1961" customFormat="false" ht="13.8" hidden="false" customHeight="true" outlineLevel="0" collapsed="false">
      <c r="A1961" s="71"/>
      <c r="B1961" s="72"/>
      <c r="C1961" s="71"/>
      <c r="D1961" s="67" t="str">
        <f aca="false">IF($B1961="", "",SUMIF(LerXml!B:B,Relatorio!B1961,LerXml!W:W))</f>
        <v/>
      </c>
      <c r="E1961" s="67" t="str">
        <f aca="false">IF($B1961="", "",SUMIF(LerXml!B:B,Relatorio!B1961,LerXml!AX:AX))</f>
        <v/>
      </c>
      <c r="F1961" s="68" t="str">
        <f aca="false">IF($B1961="", "",SUMIF(LerXml!B:B,Relatorio!B1961,LerXml!BA:BA))</f>
        <v/>
      </c>
      <c r="G1961" s="67" t="str">
        <f aca="false">IF($B1961="", "",SUMIF(LerXml!B:B,Relatorio!B1961,LerXml!BB:BB))</f>
        <v/>
      </c>
      <c r="H1961" s="67" t="str">
        <f aca="false">IF($B1961="", "",SUMIF(LerXml!B:B,Relatorio!B1961,LerXml!BE:BE))</f>
        <v/>
      </c>
      <c r="I1961" s="68" t="str">
        <f aca="false">IF(AND($F1961="",$G1961="",$H1961=""), "", IF(SUM(F1961:H1961)-D1961 &lt; 0,0,SUM(F1961:H1961)-D1961))</f>
        <v/>
      </c>
    </row>
    <row r="1962" customFormat="false" ht="13.8" hidden="false" customHeight="true" outlineLevel="0" collapsed="false">
      <c r="A1962" s="71"/>
      <c r="B1962" s="72"/>
      <c r="C1962" s="71"/>
      <c r="D1962" s="67" t="str">
        <f aca="false">IF($B1962="", "",SUMIF(LerXml!B:B,Relatorio!B1962,LerXml!W:W))</f>
        <v/>
      </c>
      <c r="E1962" s="67" t="str">
        <f aca="false">IF($B1962="", "",SUMIF(LerXml!B:B,Relatorio!B1962,LerXml!AX:AX))</f>
        <v/>
      </c>
      <c r="F1962" s="68" t="str">
        <f aca="false">IF($B1962="", "",SUMIF(LerXml!B:B,Relatorio!B1962,LerXml!BA:BA))</f>
        <v/>
      </c>
      <c r="G1962" s="67" t="str">
        <f aca="false">IF($B1962="", "",SUMIF(LerXml!B:B,Relatorio!B1962,LerXml!BB:BB))</f>
        <v/>
      </c>
      <c r="H1962" s="67" t="str">
        <f aca="false">IF($B1962="", "",SUMIF(LerXml!B:B,Relatorio!B1962,LerXml!BE:BE))</f>
        <v/>
      </c>
      <c r="I1962" s="68" t="str">
        <f aca="false">IF(AND($F1962="",$G1962="",$H1962=""), "", IF(SUM(F1962:H1962)-D1962 &lt; 0,0,SUM(F1962:H1962)-D1962))</f>
        <v/>
      </c>
    </row>
    <row r="1963" customFormat="false" ht="13.8" hidden="false" customHeight="true" outlineLevel="0" collapsed="false">
      <c r="A1963" s="71"/>
      <c r="B1963" s="72"/>
      <c r="C1963" s="71"/>
      <c r="D1963" s="67" t="str">
        <f aca="false">IF($B1963="", "",SUMIF(LerXml!B:B,Relatorio!B1963,LerXml!W:W))</f>
        <v/>
      </c>
      <c r="E1963" s="67" t="str">
        <f aca="false">IF($B1963="", "",SUMIF(LerXml!B:B,Relatorio!B1963,LerXml!AX:AX))</f>
        <v/>
      </c>
      <c r="F1963" s="68" t="str">
        <f aca="false">IF($B1963="", "",SUMIF(LerXml!B:B,Relatorio!B1963,LerXml!BA:BA))</f>
        <v/>
      </c>
      <c r="G1963" s="67" t="str">
        <f aca="false">IF($B1963="", "",SUMIF(LerXml!B:B,Relatorio!B1963,LerXml!BB:BB))</f>
        <v/>
      </c>
      <c r="H1963" s="67" t="str">
        <f aca="false">IF($B1963="", "",SUMIF(LerXml!B:B,Relatorio!B1963,LerXml!BE:BE))</f>
        <v/>
      </c>
      <c r="I1963" s="68" t="str">
        <f aca="false">IF(AND($F1963="",$G1963="",$H1963=""), "", IF(SUM(F1963:H1963)-D1963 &lt; 0,0,SUM(F1963:H1963)-D1963))</f>
        <v/>
      </c>
    </row>
    <row r="1964" customFormat="false" ht="13.8" hidden="false" customHeight="true" outlineLevel="0" collapsed="false">
      <c r="A1964" s="71"/>
      <c r="B1964" s="72"/>
      <c r="C1964" s="71"/>
      <c r="D1964" s="67" t="str">
        <f aca="false">IF($B1964="", "",SUMIF(LerXml!B:B,Relatorio!B1964,LerXml!W:W))</f>
        <v/>
      </c>
      <c r="E1964" s="67" t="str">
        <f aca="false">IF($B1964="", "",SUMIF(LerXml!B:B,Relatorio!B1964,LerXml!AX:AX))</f>
        <v/>
      </c>
      <c r="F1964" s="68" t="str">
        <f aca="false">IF($B1964="", "",SUMIF(LerXml!B:B,Relatorio!B1964,LerXml!BA:BA))</f>
        <v/>
      </c>
      <c r="G1964" s="67" t="str">
        <f aca="false">IF($B1964="", "",SUMIF(LerXml!B:B,Relatorio!B1964,LerXml!BB:BB))</f>
        <v/>
      </c>
      <c r="H1964" s="67" t="str">
        <f aca="false">IF($B1964="", "",SUMIF(LerXml!B:B,Relatorio!B1964,LerXml!BE:BE))</f>
        <v/>
      </c>
      <c r="I1964" s="68" t="str">
        <f aca="false">IF(AND($F1964="",$G1964="",$H1964=""), "", IF(SUM(F1964:H1964)-D1964 &lt; 0,0,SUM(F1964:H1964)-D1964))</f>
        <v/>
      </c>
    </row>
    <row r="1965" customFormat="false" ht="13.8" hidden="false" customHeight="true" outlineLevel="0" collapsed="false">
      <c r="A1965" s="71"/>
      <c r="B1965" s="72"/>
      <c r="C1965" s="71"/>
      <c r="D1965" s="67" t="str">
        <f aca="false">IF($B1965="", "",SUMIF(LerXml!B:B,Relatorio!B1965,LerXml!W:W))</f>
        <v/>
      </c>
      <c r="E1965" s="67" t="str">
        <f aca="false">IF($B1965="", "",SUMIF(LerXml!B:B,Relatorio!B1965,LerXml!AX:AX))</f>
        <v/>
      </c>
      <c r="F1965" s="68" t="str">
        <f aca="false">IF($B1965="", "",SUMIF(LerXml!B:B,Relatorio!B1965,LerXml!BA:BA))</f>
        <v/>
      </c>
      <c r="G1965" s="67" t="str">
        <f aca="false">IF($B1965="", "",SUMIF(LerXml!B:B,Relatorio!B1965,LerXml!BB:BB))</f>
        <v/>
      </c>
      <c r="H1965" s="67" t="str">
        <f aca="false">IF($B1965="", "",SUMIF(LerXml!B:B,Relatorio!B1965,LerXml!BE:BE))</f>
        <v/>
      </c>
      <c r="I1965" s="68" t="str">
        <f aca="false">IF(AND($F1965="",$G1965="",$H1965=""), "", IF(SUM(F1965:H1965)-D1965 &lt; 0,0,SUM(F1965:H1965)-D1965))</f>
        <v/>
      </c>
    </row>
    <row r="1966" customFormat="false" ht="13.8" hidden="false" customHeight="true" outlineLevel="0" collapsed="false">
      <c r="A1966" s="71"/>
      <c r="B1966" s="72"/>
      <c r="C1966" s="71"/>
      <c r="D1966" s="67" t="str">
        <f aca="false">IF($B1966="", "",SUMIF(LerXml!B:B,Relatorio!B1966,LerXml!W:W))</f>
        <v/>
      </c>
      <c r="E1966" s="67" t="str">
        <f aca="false">IF($B1966="", "",SUMIF(LerXml!B:B,Relatorio!B1966,LerXml!AX:AX))</f>
        <v/>
      </c>
      <c r="F1966" s="68" t="str">
        <f aca="false">IF($B1966="", "",SUMIF(LerXml!B:B,Relatorio!B1966,LerXml!BA:BA))</f>
        <v/>
      </c>
      <c r="G1966" s="67" t="str">
        <f aca="false">IF($B1966="", "",SUMIF(LerXml!B:B,Relatorio!B1966,LerXml!BB:BB))</f>
        <v/>
      </c>
      <c r="H1966" s="67" t="str">
        <f aca="false">IF($B1966="", "",SUMIF(LerXml!B:B,Relatorio!B1966,LerXml!BE:BE))</f>
        <v/>
      </c>
      <c r="I1966" s="68" t="str">
        <f aca="false">IF(AND($F1966="",$G1966="",$H1966=""), "", IF(SUM(F1966:H1966)-D1966 &lt; 0,0,SUM(F1966:H1966)-D1966))</f>
        <v/>
      </c>
    </row>
    <row r="1967" customFormat="false" ht="13.8" hidden="false" customHeight="true" outlineLevel="0" collapsed="false">
      <c r="A1967" s="71"/>
      <c r="B1967" s="72"/>
      <c r="C1967" s="71"/>
      <c r="D1967" s="67" t="str">
        <f aca="false">IF($B1967="", "",SUMIF(LerXml!B:B,Relatorio!B1967,LerXml!W:W))</f>
        <v/>
      </c>
      <c r="E1967" s="67" t="str">
        <f aca="false">IF($B1967="", "",SUMIF(LerXml!B:B,Relatorio!B1967,LerXml!AX:AX))</f>
        <v/>
      </c>
      <c r="F1967" s="68" t="str">
        <f aca="false">IF($B1967="", "",SUMIF(LerXml!B:B,Relatorio!B1967,LerXml!BA:BA))</f>
        <v/>
      </c>
      <c r="G1967" s="67" t="str">
        <f aca="false">IF($B1967="", "",SUMIF(LerXml!B:B,Relatorio!B1967,LerXml!BB:BB))</f>
        <v/>
      </c>
      <c r="H1967" s="67" t="str">
        <f aca="false">IF($B1967="", "",SUMIF(LerXml!B:B,Relatorio!B1967,LerXml!BE:BE))</f>
        <v/>
      </c>
      <c r="I1967" s="68" t="str">
        <f aca="false">IF(AND($F1967="",$G1967="",$H1967=""), "", IF(SUM(F1967:H1967)-D1967 &lt; 0,0,SUM(F1967:H1967)-D1967))</f>
        <v/>
      </c>
    </row>
    <row r="1968" customFormat="false" ht="13.8" hidden="false" customHeight="true" outlineLevel="0" collapsed="false">
      <c r="A1968" s="71"/>
      <c r="B1968" s="72"/>
      <c r="C1968" s="71"/>
      <c r="D1968" s="67" t="str">
        <f aca="false">IF($B1968="", "",SUMIF(LerXml!B:B,Relatorio!B1968,LerXml!W:W))</f>
        <v/>
      </c>
      <c r="E1968" s="67" t="str">
        <f aca="false">IF($B1968="", "",SUMIF(LerXml!B:B,Relatorio!B1968,LerXml!AX:AX))</f>
        <v/>
      </c>
      <c r="F1968" s="68" t="str">
        <f aca="false">IF($B1968="", "",SUMIF(LerXml!B:B,Relatorio!B1968,LerXml!BA:BA))</f>
        <v/>
      </c>
      <c r="G1968" s="67" t="str">
        <f aca="false">IF($B1968="", "",SUMIF(LerXml!B:B,Relatorio!B1968,LerXml!BB:BB))</f>
        <v/>
      </c>
      <c r="H1968" s="67" t="str">
        <f aca="false">IF($B1968="", "",SUMIF(LerXml!B:B,Relatorio!B1968,LerXml!BE:BE))</f>
        <v/>
      </c>
      <c r="I1968" s="68" t="str">
        <f aca="false">IF(AND($F1968="",$G1968="",$H1968=""), "", IF(SUM(F1968:H1968)-D1968 &lt; 0,0,SUM(F1968:H1968)-D1968))</f>
        <v/>
      </c>
    </row>
    <row r="1969" customFormat="false" ht="13.8" hidden="false" customHeight="true" outlineLevel="0" collapsed="false">
      <c r="A1969" s="71"/>
      <c r="B1969" s="72"/>
      <c r="C1969" s="71"/>
      <c r="D1969" s="67" t="str">
        <f aca="false">IF($B1969="", "",SUMIF(LerXml!B:B,Relatorio!B1969,LerXml!W:W))</f>
        <v/>
      </c>
      <c r="E1969" s="67" t="str">
        <f aca="false">IF($B1969="", "",SUMIF(LerXml!B:B,Relatorio!B1969,LerXml!AX:AX))</f>
        <v/>
      </c>
      <c r="F1969" s="68" t="str">
        <f aca="false">IF($B1969="", "",SUMIF(LerXml!B:B,Relatorio!B1969,LerXml!BA:BA))</f>
        <v/>
      </c>
      <c r="G1969" s="67" t="str">
        <f aca="false">IF($B1969="", "",SUMIF(LerXml!B:B,Relatorio!B1969,LerXml!BB:BB))</f>
        <v/>
      </c>
      <c r="H1969" s="67" t="str">
        <f aca="false">IF($B1969="", "",SUMIF(LerXml!B:B,Relatorio!B1969,LerXml!BE:BE))</f>
        <v/>
      </c>
      <c r="I1969" s="68" t="str">
        <f aca="false">IF(AND($F1969="",$G1969="",$H1969=""), "", IF(SUM(F1969:H1969)-D1969 &lt; 0,0,SUM(F1969:H1969)-D1969))</f>
        <v/>
      </c>
    </row>
    <row r="1970" customFormat="false" ht="13.8" hidden="false" customHeight="true" outlineLevel="0" collapsed="false">
      <c r="A1970" s="71"/>
      <c r="B1970" s="72"/>
      <c r="C1970" s="71"/>
      <c r="D1970" s="67" t="str">
        <f aca="false">IF($B1970="", "",SUMIF(LerXml!B:B,Relatorio!B1970,LerXml!W:W))</f>
        <v/>
      </c>
      <c r="E1970" s="67" t="str">
        <f aca="false">IF($B1970="", "",SUMIF(LerXml!B:B,Relatorio!B1970,LerXml!AX:AX))</f>
        <v/>
      </c>
      <c r="F1970" s="68" t="str">
        <f aca="false">IF($B1970="", "",SUMIF(LerXml!B:B,Relatorio!B1970,LerXml!BA:BA))</f>
        <v/>
      </c>
      <c r="G1970" s="67" t="str">
        <f aca="false">IF($B1970="", "",SUMIF(LerXml!B:B,Relatorio!B1970,LerXml!BB:BB))</f>
        <v/>
      </c>
      <c r="H1970" s="67" t="str">
        <f aca="false">IF($B1970="", "",SUMIF(LerXml!B:B,Relatorio!B1970,LerXml!BE:BE))</f>
        <v/>
      </c>
      <c r="I1970" s="68" t="str">
        <f aca="false">IF(AND($F1970="",$G1970="",$H1970=""), "", IF(SUM(F1970:H1970)-D1970 &lt; 0,0,SUM(F1970:H1970)-D1970))</f>
        <v/>
      </c>
    </row>
    <row r="1971" customFormat="false" ht="13.8" hidden="false" customHeight="true" outlineLevel="0" collapsed="false">
      <c r="A1971" s="71"/>
      <c r="B1971" s="72"/>
      <c r="C1971" s="71"/>
      <c r="D1971" s="67" t="str">
        <f aca="false">IF($B1971="", "",SUMIF(LerXml!B:B,Relatorio!B1971,LerXml!W:W))</f>
        <v/>
      </c>
      <c r="E1971" s="67" t="str">
        <f aca="false">IF($B1971="", "",SUMIF(LerXml!B:B,Relatorio!B1971,LerXml!AX:AX))</f>
        <v/>
      </c>
      <c r="F1971" s="68" t="str">
        <f aca="false">IF($B1971="", "",SUMIF(LerXml!B:B,Relatorio!B1971,LerXml!BA:BA))</f>
        <v/>
      </c>
      <c r="G1971" s="67" t="str">
        <f aca="false">IF($B1971="", "",SUMIF(LerXml!B:B,Relatorio!B1971,LerXml!BB:BB))</f>
        <v/>
      </c>
      <c r="H1971" s="67" t="str">
        <f aca="false">IF($B1971="", "",SUMIF(LerXml!B:B,Relatorio!B1971,LerXml!BE:BE))</f>
        <v/>
      </c>
      <c r="I1971" s="68" t="str">
        <f aca="false">IF(AND($F1971="",$G1971="",$H1971=""), "", IF(SUM(F1971:H1971)-D1971 &lt; 0,0,SUM(F1971:H1971)-D1971))</f>
        <v/>
      </c>
    </row>
    <row r="1972" customFormat="false" ht="13.8" hidden="false" customHeight="true" outlineLevel="0" collapsed="false">
      <c r="A1972" s="71"/>
      <c r="B1972" s="72"/>
      <c r="C1972" s="71"/>
      <c r="D1972" s="67" t="str">
        <f aca="false">IF($B1972="", "",SUMIF(LerXml!B:B,Relatorio!B1972,LerXml!W:W))</f>
        <v/>
      </c>
      <c r="E1972" s="67" t="str">
        <f aca="false">IF($B1972="", "",SUMIF(LerXml!B:B,Relatorio!B1972,LerXml!AX:AX))</f>
        <v/>
      </c>
      <c r="F1972" s="68" t="str">
        <f aca="false">IF($B1972="", "",SUMIF(LerXml!B:B,Relatorio!B1972,LerXml!BA:BA))</f>
        <v/>
      </c>
      <c r="G1972" s="67" t="str">
        <f aca="false">IF($B1972="", "",SUMIF(LerXml!B:B,Relatorio!B1972,LerXml!BB:BB))</f>
        <v/>
      </c>
      <c r="H1972" s="67" t="str">
        <f aca="false">IF($B1972="", "",SUMIF(LerXml!B:B,Relatorio!B1972,LerXml!BE:BE))</f>
        <v/>
      </c>
      <c r="I1972" s="68" t="str">
        <f aca="false">IF(AND($F1972="",$G1972="",$H1972=""), "", IF(SUM(F1972:H1972)-D1972 &lt; 0,0,SUM(F1972:H1972)-D1972))</f>
        <v/>
      </c>
    </row>
    <row r="1973" customFormat="false" ht="13.8" hidden="false" customHeight="true" outlineLevel="0" collapsed="false">
      <c r="A1973" s="71"/>
      <c r="B1973" s="72"/>
      <c r="C1973" s="71"/>
      <c r="D1973" s="67" t="str">
        <f aca="false">IF($B1973="", "",SUMIF(LerXml!B:B,Relatorio!B1973,LerXml!W:W))</f>
        <v/>
      </c>
      <c r="E1973" s="67" t="str">
        <f aca="false">IF($B1973="", "",SUMIF(LerXml!B:B,Relatorio!B1973,LerXml!AX:AX))</f>
        <v/>
      </c>
      <c r="F1973" s="68" t="str">
        <f aca="false">IF($B1973="", "",SUMIF(LerXml!B:B,Relatorio!B1973,LerXml!BA:BA))</f>
        <v/>
      </c>
      <c r="G1973" s="67" t="str">
        <f aca="false">IF($B1973="", "",SUMIF(LerXml!B:B,Relatorio!B1973,LerXml!BB:BB))</f>
        <v/>
      </c>
      <c r="H1973" s="67" t="str">
        <f aca="false">IF($B1973="", "",SUMIF(LerXml!B:B,Relatorio!B1973,LerXml!BE:BE))</f>
        <v/>
      </c>
      <c r="I1973" s="68" t="str">
        <f aca="false">IF(AND($F1973="",$G1973="",$H1973=""), "", IF(SUM(F1973:H1973)-D1973 &lt; 0,0,SUM(F1973:H1973)-D1973))</f>
        <v/>
      </c>
    </row>
    <row r="1974" customFormat="false" ht="13.8" hidden="false" customHeight="true" outlineLevel="0" collapsed="false">
      <c r="A1974" s="71"/>
      <c r="B1974" s="72"/>
      <c r="C1974" s="71"/>
      <c r="D1974" s="67" t="str">
        <f aca="false">IF($B1974="", "",SUMIF(LerXml!B:B,Relatorio!B1974,LerXml!W:W))</f>
        <v/>
      </c>
      <c r="E1974" s="67" t="str">
        <f aca="false">IF($B1974="", "",SUMIF(LerXml!B:B,Relatorio!B1974,LerXml!AX:AX))</f>
        <v/>
      </c>
      <c r="F1974" s="68" t="str">
        <f aca="false">IF($B1974="", "",SUMIF(LerXml!B:B,Relatorio!B1974,LerXml!BA:BA))</f>
        <v/>
      </c>
      <c r="G1974" s="67" t="str">
        <f aca="false">IF($B1974="", "",SUMIF(LerXml!B:B,Relatorio!B1974,LerXml!BB:BB))</f>
        <v/>
      </c>
      <c r="H1974" s="67" t="str">
        <f aca="false">IF($B1974="", "",SUMIF(LerXml!B:B,Relatorio!B1974,LerXml!BE:BE))</f>
        <v/>
      </c>
      <c r="I1974" s="68" t="str">
        <f aca="false">IF(AND($F1974="",$G1974="",$H1974=""), "", IF(SUM(F1974:H1974)-D1974 &lt; 0,0,SUM(F1974:H1974)-D1974))</f>
        <v/>
      </c>
    </row>
    <row r="1975" customFormat="false" ht="13.8" hidden="false" customHeight="true" outlineLevel="0" collapsed="false">
      <c r="A1975" s="71"/>
      <c r="B1975" s="72"/>
      <c r="C1975" s="71"/>
      <c r="D1975" s="67" t="str">
        <f aca="false">IF($B1975="", "",SUMIF(LerXml!B:B,Relatorio!B1975,LerXml!W:W))</f>
        <v/>
      </c>
      <c r="E1975" s="67" t="str">
        <f aca="false">IF($B1975="", "",SUMIF(LerXml!B:B,Relatorio!B1975,LerXml!AX:AX))</f>
        <v/>
      </c>
      <c r="F1975" s="68" t="str">
        <f aca="false">IF($B1975="", "",SUMIF(LerXml!B:B,Relatorio!B1975,LerXml!BA:BA))</f>
        <v/>
      </c>
      <c r="G1975" s="67" t="str">
        <f aca="false">IF($B1975="", "",SUMIF(LerXml!B:B,Relatorio!B1975,LerXml!BB:BB))</f>
        <v/>
      </c>
      <c r="H1975" s="67" t="str">
        <f aca="false">IF($B1975="", "",SUMIF(LerXml!B:B,Relatorio!B1975,LerXml!BE:BE))</f>
        <v/>
      </c>
      <c r="I1975" s="68" t="str">
        <f aca="false">IF(AND($F1975="",$G1975="",$H1975=""), "", IF(SUM(F1975:H1975)-D1975 &lt; 0,0,SUM(F1975:H1975)-D1975))</f>
        <v/>
      </c>
    </row>
    <row r="1976" customFormat="false" ht="13.8" hidden="false" customHeight="true" outlineLevel="0" collapsed="false">
      <c r="A1976" s="71"/>
      <c r="B1976" s="72"/>
      <c r="C1976" s="71"/>
      <c r="D1976" s="67" t="str">
        <f aca="false">IF($B1976="", "",SUMIF(LerXml!B:B,Relatorio!B1976,LerXml!W:W))</f>
        <v/>
      </c>
      <c r="E1976" s="67" t="str">
        <f aca="false">IF($B1976="", "",SUMIF(LerXml!B:B,Relatorio!B1976,LerXml!AX:AX))</f>
        <v/>
      </c>
      <c r="F1976" s="68" t="str">
        <f aca="false">IF($B1976="", "",SUMIF(LerXml!B:B,Relatorio!B1976,LerXml!BA:BA))</f>
        <v/>
      </c>
      <c r="G1976" s="67" t="str">
        <f aca="false">IF($B1976="", "",SUMIF(LerXml!B:B,Relatorio!B1976,LerXml!BB:BB))</f>
        <v/>
      </c>
      <c r="H1976" s="67" t="str">
        <f aca="false">IF($B1976="", "",SUMIF(LerXml!B:B,Relatorio!B1976,LerXml!BE:BE))</f>
        <v/>
      </c>
      <c r="I1976" s="68" t="str">
        <f aca="false">IF(AND($F1976="",$G1976="",$H1976=""), "", IF(SUM(F1976:H1976)-D1976 &lt; 0,0,SUM(F1976:H1976)-D1976))</f>
        <v/>
      </c>
    </row>
    <row r="1977" customFormat="false" ht="13.8" hidden="false" customHeight="true" outlineLevel="0" collapsed="false">
      <c r="A1977" s="71"/>
      <c r="B1977" s="72"/>
      <c r="C1977" s="71"/>
      <c r="D1977" s="67" t="str">
        <f aca="false">IF($B1977="", "",SUMIF(LerXml!B:B,Relatorio!B1977,LerXml!W:W))</f>
        <v/>
      </c>
      <c r="E1977" s="67" t="str">
        <f aca="false">IF($B1977="", "",SUMIF(LerXml!B:B,Relatorio!B1977,LerXml!AX:AX))</f>
        <v/>
      </c>
      <c r="F1977" s="68" t="str">
        <f aca="false">IF($B1977="", "",SUMIF(LerXml!B:B,Relatorio!B1977,LerXml!BA:BA))</f>
        <v/>
      </c>
      <c r="G1977" s="67" t="str">
        <f aca="false">IF($B1977="", "",SUMIF(LerXml!B:B,Relatorio!B1977,LerXml!BB:BB))</f>
        <v/>
      </c>
      <c r="H1977" s="67" t="str">
        <f aca="false">IF($B1977="", "",SUMIF(LerXml!B:B,Relatorio!B1977,LerXml!BE:BE))</f>
        <v/>
      </c>
      <c r="I1977" s="68" t="str">
        <f aca="false">IF(AND($F1977="",$G1977="",$H1977=""), "", IF(SUM(F1977:H1977)-D1977 &lt; 0,0,SUM(F1977:H1977)-D1977))</f>
        <v/>
      </c>
    </row>
    <row r="1978" customFormat="false" ht="13.8" hidden="false" customHeight="true" outlineLevel="0" collapsed="false">
      <c r="A1978" s="71"/>
      <c r="B1978" s="72"/>
      <c r="C1978" s="71"/>
      <c r="D1978" s="67" t="str">
        <f aca="false">IF($B1978="", "",SUMIF(LerXml!B:B,Relatorio!B1978,LerXml!W:W))</f>
        <v/>
      </c>
      <c r="E1978" s="67" t="str">
        <f aca="false">IF($B1978="", "",SUMIF(LerXml!B:B,Relatorio!B1978,LerXml!AX:AX))</f>
        <v/>
      </c>
      <c r="F1978" s="68" t="str">
        <f aca="false">IF($B1978="", "",SUMIF(LerXml!B:B,Relatorio!B1978,LerXml!BA:BA))</f>
        <v/>
      </c>
      <c r="G1978" s="67" t="str">
        <f aca="false">IF($B1978="", "",SUMIF(LerXml!B:B,Relatorio!B1978,LerXml!BB:BB))</f>
        <v/>
      </c>
      <c r="H1978" s="67" t="str">
        <f aca="false">IF($B1978="", "",SUMIF(LerXml!B:B,Relatorio!B1978,LerXml!BE:BE))</f>
        <v/>
      </c>
      <c r="I1978" s="68" t="str">
        <f aca="false">IF(AND($F1978="",$G1978="",$H1978=""), "", IF(SUM(F1978:H1978)-D1978 &lt; 0,0,SUM(F1978:H1978)-D1978))</f>
        <v/>
      </c>
    </row>
    <row r="1979" customFormat="false" ht="13.8" hidden="false" customHeight="true" outlineLevel="0" collapsed="false">
      <c r="A1979" s="71"/>
      <c r="B1979" s="72"/>
      <c r="C1979" s="71"/>
      <c r="D1979" s="67" t="str">
        <f aca="false">IF($B1979="", "",SUMIF(LerXml!B:B,Relatorio!B1979,LerXml!W:W))</f>
        <v/>
      </c>
      <c r="E1979" s="67" t="str">
        <f aca="false">IF($B1979="", "",SUMIF(LerXml!B:B,Relatorio!B1979,LerXml!AX:AX))</f>
        <v/>
      </c>
      <c r="F1979" s="68" t="str">
        <f aca="false">IF($B1979="", "",SUMIF(LerXml!B:B,Relatorio!B1979,LerXml!BA:BA))</f>
        <v/>
      </c>
      <c r="G1979" s="67" t="str">
        <f aca="false">IF($B1979="", "",SUMIF(LerXml!B:B,Relatorio!B1979,LerXml!BB:BB))</f>
        <v/>
      </c>
      <c r="H1979" s="67" t="str">
        <f aca="false">IF($B1979="", "",SUMIF(LerXml!B:B,Relatorio!B1979,LerXml!BE:BE))</f>
        <v/>
      </c>
      <c r="I1979" s="68" t="str">
        <f aca="false">IF(AND($F1979="",$G1979="",$H1979=""), "", IF(SUM(F1979:H1979)-D1979 &lt; 0,0,SUM(F1979:H1979)-D1979))</f>
        <v/>
      </c>
    </row>
    <row r="1980" customFormat="false" ht="13.8" hidden="false" customHeight="true" outlineLevel="0" collapsed="false">
      <c r="A1980" s="71"/>
      <c r="B1980" s="72"/>
      <c r="C1980" s="71"/>
      <c r="D1980" s="67" t="str">
        <f aca="false">IF($B1980="", "",SUMIF(LerXml!B:B,Relatorio!B1980,LerXml!W:W))</f>
        <v/>
      </c>
      <c r="E1980" s="67" t="str">
        <f aca="false">IF($B1980="", "",SUMIF(LerXml!B:B,Relatorio!B1980,LerXml!AX:AX))</f>
        <v/>
      </c>
      <c r="F1980" s="68" t="str">
        <f aca="false">IF($B1980="", "",SUMIF(LerXml!B:B,Relatorio!B1980,LerXml!BA:BA))</f>
        <v/>
      </c>
      <c r="G1980" s="67" t="str">
        <f aca="false">IF($B1980="", "",SUMIF(LerXml!B:B,Relatorio!B1980,LerXml!BB:BB))</f>
        <v/>
      </c>
      <c r="H1980" s="67" t="str">
        <f aca="false">IF($B1980="", "",SUMIF(LerXml!B:B,Relatorio!B1980,LerXml!BE:BE))</f>
        <v/>
      </c>
      <c r="I1980" s="68" t="str">
        <f aca="false">IF(AND($F1980="",$G1980="",$H1980=""), "", IF(SUM(F1980:H1980)-D1980 &lt; 0,0,SUM(F1980:H1980)-D1980))</f>
        <v/>
      </c>
    </row>
    <row r="1981" customFormat="false" ht="13.8" hidden="false" customHeight="true" outlineLevel="0" collapsed="false">
      <c r="A1981" s="71"/>
      <c r="B1981" s="72"/>
      <c r="C1981" s="71"/>
      <c r="D1981" s="67" t="str">
        <f aca="false">IF($B1981="", "",SUMIF(LerXml!B:B,Relatorio!B1981,LerXml!W:W))</f>
        <v/>
      </c>
      <c r="E1981" s="67" t="str">
        <f aca="false">IF($B1981="", "",SUMIF(LerXml!B:B,Relatorio!B1981,LerXml!AX:AX))</f>
        <v/>
      </c>
      <c r="F1981" s="68" t="str">
        <f aca="false">IF($B1981="", "",SUMIF(LerXml!B:B,Relatorio!B1981,LerXml!BA:BA))</f>
        <v/>
      </c>
      <c r="G1981" s="67" t="str">
        <f aca="false">IF($B1981="", "",SUMIF(LerXml!B:B,Relatorio!B1981,LerXml!BB:BB))</f>
        <v/>
      </c>
      <c r="H1981" s="67" t="str">
        <f aca="false">IF($B1981="", "",SUMIF(LerXml!B:B,Relatorio!B1981,LerXml!BE:BE))</f>
        <v/>
      </c>
      <c r="I1981" s="68" t="str">
        <f aca="false">IF(AND($F1981="",$G1981="",$H1981=""), "", IF(SUM(F1981:H1981)-D1981 &lt; 0,0,SUM(F1981:H1981)-D1981))</f>
        <v/>
      </c>
    </row>
    <row r="1982" customFormat="false" ht="13.8" hidden="false" customHeight="true" outlineLevel="0" collapsed="false">
      <c r="A1982" s="71"/>
      <c r="B1982" s="72"/>
      <c r="C1982" s="71"/>
      <c r="D1982" s="67" t="str">
        <f aca="false">IF($B1982="", "",SUMIF(LerXml!B:B,Relatorio!B1982,LerXml!W:W))</f>
        <v/>
      </c>
      <c r="E1982" s="67" t="str">
        <f aca="false">IF($B1982="", "",SUMIF(LerXml!B:B,Relatorio!B1982,LerXml!AX:AX))</f>
        <v/>
      </c>
      <c r="F1982" s="68" t="str">
        <f aca="false">IF($B1982="", "",SUMIF(LerXml!B:B,Relatorio!B1982,LerXml!BA:BA))</f>
        <v/>
      </c>
      <c r="G1982" s="67" t="str">
        <f aca="false">IF($B1982="", "",SUMIF(LerXml!B:B,Relatorio!B1982,LerXml!BB:BB))</f>
        <v/>
      </c>
      <c r="H1982" s="67" t="str">
        <f aca="false">IF($B1982="", "",SUMIF(LerXml!B:B,Relatorio!B1982,LerXml!BE:BE))</f>
        <v/>
      </c>
      <c r="I1982" s="68" t="str">
        <f aca="false">IF(AND($F1982="",$G1982="",$H1982=""), "", IF(SUM(F1982:H1982)-D1982 &lt; 0,0,SUM(F1982:H1982)-D1982))</f>
        <v/>
      </c>
    </row>
    <row r="1983" customFormat="false" ht="13.8" hidden="false" customHeight="true" outlineLevel="0" collapsed="false">
      <c r="A1983" s="71"/>
      <c r="B1983" s="72"/>
      <c r="C1983" s="71"/>
      <c r="D1983" s="67" t="str">
        <f aca="false">IF($B1983="", "",SUMIF(LerXml!B:B,Relatorio!B1983,LerXml!W:W))</f>
        <v/>
      </c>
      <c r="E1983" s="67" t="str">
        <f aca="false">IF($B1983="", "",SUMIF(LerXml!B:B,Relatorio!B1983,LerXml!AX:AX))</f>
        <v/>
      </c>
      <c r="F1983" s="68" t="str">
        <f aca="false">IF($B1983="", "",SUMIF(LerXml!B:B,Relatorio!B1983,LerXml!BA:BA))</f>
        <v/>
      </c>
      <c r="G1983" s="67" t="str">
        <f aca="false">IF($B1983="", "",SUMIF(LerXml!B:B,Relatorio!B1983,LerXml!BB:BB))</f>
        <v/>
      </c>
      <c r="H1983" s="67" t="str">
        <f aca="false">IF($B1983="", "",SUMIF(LerXml!B:B,Relatorio!B1983,LerXml!BE:BE))</f>
        <v/>
      </c>
      <c r="I1983" s="68" t="str">
        <f aca="false">IF(AND($F1983="",$G1983="",$H1983=""), "", IF(SUM(F1983:H1983)-D1983 &lt; 0,0,SUM(F1983:H1983)-D1983))</f>
        <v/>
      </c>
    </row>
    <row r="1984" customFormat="false" ht="13.8" hidden="false" customHeight="true" outlineLevel="0" collapsed="false">
      <c r="A1984" s="71"/>
      <c r="B1984" s="72"/>
      <c r="C1984" s="71"/>
      <c r="D1984" s="67" t="str">
        <f aca="false">IF($B1984="", "",SUMIF(LerXml!B:B,Relatorio!B1984,LerXml!W:W))</f>
        <v/>
      </c>
      <c r="E1984" s="67" t="str">
        <f aca="false">IF($B1984="", "",SUMIF(LerXml!B:B,Relatorio!B1984,LerXml!AX:AX))</f>
        <v/>
      </c>
      <c r="F1984" s="68" t="str">
        <f aca="false">IF($B1984="", "",SUMIF(LerXml!B:B,Relatorio!B1984,LerXml!BA:BA))</f>
        <v/>
      </c>
      <c r="G1984" s="67" t="str">
        <f aca="false">IF($B1984="", "",SUMIF(LerXml!B:B,Relatorio!B1984,LerXml!BB:BB))</f>
        <v/>
      </c>
      <c r="H1984" s="67" t="str">
        <f aca="false">IF($B1984="", "",SUMIF(LerXml!B:B,Relatorio!B1984,LerXml!BE:BE))</f>
        <v/>
      </c>
      <c r="I1984" s="68" t="str">
        <f aca="false">IF(AND($F1984="",$G1984="",$H1984=""), "", IF(SUM(F1984:H1984)-D1984 &lt; 0,0,SUM(F1984:H1984)-D1984))</f>
        <v/>
      </c>
    </row>
    <row r="1985" customFormat="false" ht="13.8" hidden="false" customHeight="true" outlineLevel="0" collapsed="false">
      <c r="A1985" s="71"/>
      <c r="B1985" s="72"/>
      <c r="C1985" s="71"/>
      <c r="D1985" s="67" t="str">
        <f aca="false">IF($B1985="", "",SUMIF(LerXml!B:B,Relatorio!B1985,LerXml!W:W))</f>
        <v/>
      </c>
      <c r="E1985" s="67" t="str">
        <f aca="false">IF($B1985="", "",SUMIF(LerXml!B:B,Relatorio!B1985,LerXml!AX:AX))</f>
        <v/>
      </c>
      <c r="F1985" s="68" t="str">
        <f aca="false">IF($B1985="", "",SUMIF(LerXml!B:B,Relatorio!B1985,LerXml!BA:BA))</f>
        <v/>
      </c>
      <c r="G1985" s="67" t="str">
        <f aca="false">IF($B1985="", "",SUMIF(LerXml!B:B,Relatorio!B1985,LerXml!BB:BB))</f>
        <v/>
      </c>
      <c r="H1985" s="67" t="str">
        <f aca="false">IF($B1985="", "",SUMIF(LerXml!B:B,Relatorio!B1985,LerXml!BE:BE))</f>
        <v/>
      </c>
      <c r="I1985" s="68" t="str">
        <f aca="false">IF(AND($F1985="",$G1985="",$H1985=""), "", IF(SUM(F1985:H1985)-D1985 &lt; 0,0,SUM(F1985:H1985)-D1985))</f>
        <v/>
      </c>
    </row>
    <row r="1986" customFormat="false" ht="13.8" hidden="false" customHeight="true" outlineLevel="0" collapsed="false">
      <c r="A1986" s="71"/>
      <c r="B1986" s="72"/>
      <c r="C1986" s="71"/>
      <c r="D1986" s="67" t="str">
        <f aca="false">IF($B1986="", "",SUMIF(LerXml!B:B,Relatorio!B1986,LerXml!W:W))</f>
        <v/>
      </c>
      <c r="E1986" s="67" t="str">
        <f aca="false">IF($B1986="", "",SUMIF(LerXml!B:B,Relatorio!B1986,LerXml!AX:AX))</f>
        <v/>
      </c>
      <c r="F1986" s="68" t="str">
        <f aca="false">IF($B1986="", "",SUMIF(LerXml!B:B,Relatorio!B1986,LerXml!BA:BA))</f>
        <v/>
      </c>
      <c r="G1986" s="67" t="str">
        <f aca="false">IF($B1986="", "",SUMIF(LerXml!B:B,Relatorio!B1986,LerXml!BB:BB))</f>
        <v/>
      </c>
      <c r="H1986" s="67" t="str">
        <f aca="false">IF($B1986="", "",SUMIF(LerXml!B:B,Relatorio!B1986,LerXml!BE:BE))</f>
        <v/>
      </c>
      <c r="I1986" s="68" t="str">
        <f aca="false">IF(AND($F1986="",$G1986="",$H1986=""), "", IF(SUM(F1986:H1986)-D1986 &lt; 0,0,SUM(F1986:H1986)-D1986))</f>
        <v/>
      </c>
    </row>
    <row r="1987" customFormat="false" ht="13.8" hidden="false" customHeight="true" outlineLevel="0" collapsed="false">
      <c r="A1987" s="71"/>
      <c r="B1987" s="72"/>
      <c r="C1987" s="71"/>
      <c r="D1987" s="67" t="str">
        <f aca="false">IF($B1987="", "",SUMIF(LerXml!B:B,Relatorio!B1987,LerXml!W:W))</f>
        <v/>
      </c>
      <c r="E1987" s="67" t="str">
        <f aca="false">IF($B1987="", "",SUMIF(LerXml!B:B,Relatorio!B1987,LerXml!AX:AX))</f>
        <v/>
      </c>
      <c r="F1987" s="68" t="str">
        <f aca="false">IF($B1987="", "",SUMIF(LerXml!B:B,Relatorio!B1987,LerXml!BA:BA))</f>
        <v/>
      </c>
      <c r="G1987" s="67" t="str">
        <f aca="false">IF($B1987="", "",SUMIF(LerXml!B:B,Relatorio!B1987,LerXml!BB:BB))</f>
        <v/>
      </c>
      <c r="H1987" s="67" t="str">
        <f aca="false">IF($B1987="", "",SUMIF(LerXml!B:B,Relatorio!B1987,LerXml!BE:BE))</f>
        <v/>
      </c>
      <c r="I1987" s="68" t="str">
        <f aca="false">IF(AND($F1987="",$G1987="",$H1987=""), "", IF(SUM(F1987:H1987)-D1987 &lt; 0,0,SUM(F1987:H1987)-D1987))</f>
        <v/>
      </c>
    </row>
    <row r="1988" customFormat="false" ht="13.8" hidden="false" customHeight="true" outlineLevel="0" collapsed="false">
      <c r="A1988" s="71"/>
      <c r="B1988" s="72"/>
      <c r="C1988" s="71"/>
      <c r="D1988" s="67" t="str">
        <f aca="false">IF($B1988="", "",SUMIF(LerXml!B:B,Relatorio!B1988,LerXml!W:W))</f>
        <v/>
      </c>
      <c r="E1988" s="67" t="str">
        <f aca="false">IF($B1988="", "",SUMIF(LerXml!B:B,Relatorio!B1988,LerXml!AX:AX))</f>
        <v/>
      </c>
      <c r="F1988" s="68" t="str">
        <f aca="false">IF($B1988="", "",SUMIF(LerXml!B:B,Relatorio!B1988,LerXml!BA:BA))</f>
        <v/>
      </c>
      <c r="G1988" s="67" t="str">
        <f aca="false">IF($B1988="", "",SUMIF(LerXml!B:B,Relatorio!B1988,LerXml!BB:BB))</f>
        <v/>
      </c>
      <c r="H1988" s="67" t="str">
        <f aca="false">IF($B1988="", "",SUMIF(LerXml!B:B,Relatorio!B1988,LerXml!BE:BE))</f>
        <v/>
      </c>
      <c r="I1988" s="68" t="str">
        <f aca="false">IF(AND($F1988="",$G1988="",$H1988=""), "", IF(SUM(F1988:H1988)-D1988 &lt; 0,0,SUM(F1988:H1988)-D1988))</f>
        <v/>
      </c>
    </row>
    <row r="1989" customFormat="false" ht="13.8" hidden="false" customHeight="true" outlineLevel="0" collapsed="false">
      <c r="A1989" s="71"/>
      <c r="B1989" s="72"/>
      <c r="C1989" s="71"/>
      <c r="D1989" s="67" t="str">
        <f aca="false">IF($B1989="", "",SUMIF(LerXml!B:B,Relatorio!B1989,LerXml!W:W))</f>
        <v/>
      </c>
      <c r="E1989" s="67" t="str">
        <f aca="false">IF($B1989="", "",SUMIF(LerXml!B:B,Relatorio!B1989,LerXml!AX:AX))</f>
        <v/>
      </c>
      <c r="F1989" s="68" t="str">
        <f aca="false">IF($B1989="", "",SUMIF(LerXml!B:B,Relatorio!B1989,LerXml!BA:BA))</f>
        <v/>
      </c>
      <c r="G1989" s="67" t="str">
        <f aca="false">IF($B1989="", "",SUMIF(LerXml!B:B,Relatorio!B1989,LerXml!BB:BB))</f>
        <v/>
      </c>
      <c r="H1989" s="67" t="str">
        <f aca="false">IF($B1989="", "",SUMIF(LerXml!B:B,Relatorio!B1989,LerXml!BE:BE))</f>
        <v/>
      </c>
      <c r="I1989" s="68" t="str">
        <f aca="false">IF(AND($F1989="",$G1989="",$H1989=""), "", IF(SUM(F1989:H1989)-D1989 &lt; 0,0,SUM(F1989:H1989)-D1989))</f>
        <v/>
      </c>
    </row>
    <row r="1990" customFormat="false" ht="13.8" hidden="false" customHeight="true" outlineLevel="0" collapsed="false">
      <c r="A1990" s="71"/>
      <c r="B1990" s="72"/>
      <c r="C1990" s="71"/>
      <c r="D1990" s="67" t="str">
        <f aca="false">IF($B1990="", "",SUMIF(LerXml!B:B,Relatorio!B1990,LerXml!W:W))</f>
        <v/>
      </c>
      <c r="E1990" s="67" t="str">
        <f aca="false">IF($B1990="", "",SUMIF(LerXml!B:B,Relatorio!B1990,LerXml!AX:AX))</f>
        <v/>
      </c>
      <c r="F1990" s="68" t="str">
        <f aca="false">IF($B1990="", "",SUMIF(LerXml!B:B,Relatorio!B1990,LerXml!BA:BA))</f>
        <v/>
      </c>
      <c r="G1990" s="67" t="str">
        <f aca="false">IF($B1990="", "",SUMIF(LerXml!B:B,Relatorio!B1990,LerXml!BB:BB))</f>
        <v/>
      </c>
      <c r="H1990" s="67" t="str">
        <f aca="false">IF($B1990="", "",SUMIF(LerXml!B:B,Relatorio!B1990,LerXml!BE:BE))</f>
        <v/>
      </c>
      <c r="I1990" s="68" t="str">
        <f aca="false">IF(AND($F1990="",$G1990="",$H1990=""), "", IF(SUM(F1990:H1990)-D1990 &lt; 0,0,SUM(F1990:H1990)-D1990))</f>
        <v/>
      </c>
    </row>
    <row r="1991" customFormat="false" ht="13.8" hidden="false" customHeight="true" outlineLevel="0" collapsed="false">
      <c r="A1991" s="71"/>
      <c r="B1991" s="72"/>
      <c r="C1991" s="71"/>
      <c r="D1991" s="67" t="str">
        <f aca="false">IF($B1991="", "",SUMIF(LerXml!B:B,Relatorio!B1991,LerXml!W:W))</f>
        <v/>
      </c>
      <c r="E1991" s="67" t="str">
        <f aca="false">IF($B1991="", "",SUMIF(LerXml!B:B,Relatorio!B1991,LerXml!AX:AX))</f>
        <v/>
      </c>
      <c r="F1991" s="68" t="str">
        <f aca="false">IF($B1991="", "",SUMIF(LerXml!B:B,Relatorio!B1991,LerXml!BA:BA))</f>
        <v/>
      </c>
      <c r="G1991" s="67" t="str">
        <f aca="false">IF($B1991="", "",SUMIF(LerXml!B:B,Relatorio!B1991,LerXml!BB:BB))</f>
        <v/>
      </c>
      <c r="H1991" s="67" t="str">
        <f aca="false">IF($B1991="", "",SUMIF(LerXml!B:B,Relatorio!B1991,LerXml!BE:BE))</f>
        <v/>
      </c>
      <c r="I1991" s="68" t="str">
        <f aca="false">IF(AND($F1991="",$G1991="",$H1991=""), "", IF(SUM(F1991:H1991)-D1991 &lt; 0,0,SUM(F1991:H1991)-D1991))</f>
        <v/>
      </c>
    </row>
    <row r="1992" customFormat="false" ht="13.8" hidden="false" customHeight="true" outlineLevel="0" collapsed="false">
      <c r="A1992" s="71"/>
      <c r="B1992" s="72"/>
      <c r="C1992" s="71"/>
      <c r="D1992" s="67" t="str">
        <f aca="false">IF($B1992="", "",SUMIF(LerXml!B:B,Relatorio!B1992,LerXml!W:W))</f>
        <v/>
      </c>
      <c r="E1992" s="67" t="str">
        <f aca="false">IF($B1992="", "",SUMIF(LerXml!B:B,Relatorio!B1992,LerXml!AX:AX))</f>
        <v/>
      </c>
      <c r="F1992" s="68" t="str">
        <f aca="false">IF($B1992="", "",SUMIF(LerXml!B:B,Relatorio!B1992,LerXml!BA:BA))</f>
        <v/>
      </c>
      <c r="G1992" s="67" t="str">
        <f aca="false">IF($B1992="", "",SUMIF(LerXml!B:B,Relatorio!B1992,LerXml!BB:BB))</f>
        <v/>
      </c>
      <c r="H1992" s="67" t="str">
        <f aca="false">IF($B1992="", "",SUMIF(LerXml!B:B,Relatorio!B1992,LerXml!BE:BE))</f>
        <v/>
      </c>
      <c r="I1992" s="68" t="str">
        <f aca="false">IF(AND($F1992="",$G1992="",$H1992=""), "", IF(SUM(F1992:H1992)-D1992 &lt; 0,0,SUM(F1992:H1992)-D1992))</f>
        <v/>
      </c>
    </row>
    <row r="1993" customFormat="false" ht="13.8" hidden="false" customHeight="true" outlineLevel="0" collapsed="false">
      <c r="A1993" s="71"/>
      <c r="B1993" s="72"/>
      <c r="C1993" s="71"/>
      <c r="D1993" s="67" t="str">
        <f aca="false">IF($B1993="", "",SUMIF(LerXml!B:B,Relatorio!B1993,LerXml!W:W))</f>
        <v/>
      </c>
      <c r="E1993" s="67" t="str">
        <f aca="false">IF($B1993="", "",SUMIF(LerXml!B:B,Relatorio!B1993,LerXml!AX:AX))</f>
        <v/>
      </c>
      <c r="F1993" s="68" t="str">
        <f aca="false">IF($B1993="", "",SUMIF(LerXml!B:B,Relatorio!B1993,LerXml!BA:BA))</f>
        <v/>
      </c>
      <c r="G1993" s="67" t="str">
        <f aca="false">IF($B1993="", "",SUMIF(LerXml!B:B,Relatorio!B1993,LerXml!BB:BB))</f>
        <v/>
      </c>
      <c r="H1993" s="67" t="str">
        <f aca="false">IF($B1993="", "",SUMIF(LerXml!B:B,Relatorio!B1993,LerXml!BE:BE))</f>
        <v/>
      </c>
      <c r="I1993" s="68" t="str">
        <f aca="false">IF(AND($F1993="",$G1993="",$H1993=""), "", IF(SUM(F1993:H1993)-D1993 &lt; 0,0,SUM(F1993:H1993)-D1993))</f>
        <v/>
      </c>
    </row>
    <row r="1994" customFormat="false" ht="13.8" hidden="false" customHeight="true" outlineLevel="0" collapsed="false">
      <c r="A1994" s="71"/>
      <c r="B1994" s="72"/>
      <c r="C1994" s="71"/>
      <c r="D1994" s="67" t="str">
        <f aca="false">IF($B1994="", "",SUMIF(LerXml!B:B,Relatorio!B1994,LerXml!W:W))</f>
        <v/>
      </c>
      <c r="E1994" s="67" t="str">
        <f aca="false">IF($B1994="", "",SUMIF(LerXml!B:B,Relatorio!B1994,LerXml!AX:AX))</f>
        <v/>
      </c>
      <c r="F1994" s="68" t="str">
        <f aca="false">IF($B1994="", "",SUMIF(LerXml!B:B,Relatorio!B1994,LerXml!BA:BA))</f>
        <v/>
      </c>
      <c r="G1994" s="67" t="str">
        <f aca="false">IF($B1994="", "",SUMIF(LerXml!B:B,Relatorio!B1994,LerXml!BB:BB))</f>
        <v/>
      </c>
      <c r="H1994" s="67" t="str">
        <f aca="false">IF($B1994="", "",SUMIF(LerXml!B:B,Relatorio!B1994,LerXml!BE:BE))</f>
        <v/>
      </c>
      <c r="I1994" s="68" t="str">
        <f aca="false">IF(AND($F1994="",$G1994="",$H1994=""), "", IF(SUM(F1994:H1994)-D1994 &lt; 0,0,SUM(F1994:H1994)-D1994))</f>
        <v/>
      </c>
    </row>
    <row r="1995" customFormat="false" ht="13.8" hidden="false" customHeight="true" outlineLevel="0" collapsed="false">
      <c r="A1995" s="71"/>
      <c r="B1995" s="72"/>
      <c r="C1995" s="71"/>
      <c r="D1995" s="67" t="str">
        <f aca="false">IF($B1995="", "",SUMIF(LerXml!B:B,Relatorio!B1995,LerXml!W:W))</f>
        <v/>
      </c>
      <c r="E1995" s="67" t="str">
        <f aca="false">IF($B1995="", "",SUMIF(LerXml!B:B,Relatorio!B1995,LerXml!AX:AX))</f>
        <v/>
      </c>
      <c r="F1995" s="68" t="str">
        <f aca="false">IF($B1995="", "",SUMIF(LerXml!B:B,Relatorio!B1995,LerXml!BA:BA))</f>
        <v/>
      </c>
      <c r="G1995" s="67" t="str">
        <f aca="false">IF($B1995="", "",SUMIF(LerXml!B:B,Relatorio!B1995,LerXml!BB:BB))</f>
        <v/>
      </c>
      <c r="H1995" s="67" t="str">
        <f aca="false">IF($B1995="", "",SUMIF(LerXml!B:B,Relatorio!B1995,LerXml!BE:BE))</f>
        <v/>
      </c>
      <c r="I1995" s="68" t="str">
        <f aca="false">IF(AND($F1995="",$G1995="",$H1995=""), "", IF(SUM(F1995:H1995)-D1995 &lt; 0,0,SUM(F1995:H1995)-D1995))</f>
        <v/>
      </c>
    </row>
    <row r="1996" customFormat="false" ht="13.8" hidden="false" customHeight="true" outlineLevel="0" collapsed="false">
      <c r="A1996" s="71"/>
      <c r="B1996" s="72"/>
      <c r="C1996" s="71"/>
      <c r="D1996" s="67" t="str">
        <f aca="false">IF($B1996="", "",SUMIF(LerXml!B:B,Relatorio!B1996,LerXml!W:W))</f>
        <v/>
      </c>
      <c r="E1996" s="67" t="str">
        <f aca="false">IF($B1996="", "",SUMIF(LerXml!B:B,Relatorio!B1996,LerXml!AX:AX))</f>
        <v/>
      </c>
      <c r="F1996" s="68" t="str">
        <f aca="false">IF($B1996="", "",SUMIF(LerXml!B:B,Relatorio!B1996,LerXml!BA:BA))</f>
        <v/>
      </c>
      <c r="G1996" s="67" t="str">
        <f aca="false">IF($B1996="", "",SUMIF(LerXml!B:B,Relatorio!B1996,LerXml!BB:BB))</f>
        <v/>
      </c>
      <c r="H1996" s="67" t="str">
        <f aca="false">IF($B1996="", "",SUMIF(LerXml!B:B,Relatorio!B1996,LerXml!BE:BE))</f>
        <v/>
      </c>
      <c r="I1996" s="68" t="str">
        <f aca="false">IF(AND($F1996="",$G1996="",$H1996=""), "", IF(SUM(F1996:H1996)-D1996 &lt; 0,0,SUM(F1996:H1996)-D1996))</f>
        <v/>
      </c>
    </row>
    <row r="1997" customFormat="false" ht="13.8" hidden="false" customHeight="true" outlineLevel="0" collapsed="false">
      <c r="A1997" s="71"/>
      <c r="B1997" s="72"/>
      <c r="C1997" s="71"/>
      <c r="D1997" s="67" t="str">
        <f aca="false">IF($B1997="", "",SUMIF(LerXml!B:B,Relatorio!B1997,LerXml!W:W))</f>
        <v/>
      </c>
      <c r="E1997" s="67" t="str">
        <f aca="false">IF($B1997="", "",SUMIF(LerXml!B:B,Relatorio!B1997,LerXml!AX:AX))</f>
        <v/>
      </c>
      <c r="F1997" s="68" t="str">
        <f aca="false">IF($B1997="", "",SUMIF(LerXml!B:B,Relatorio!B1997,LerXml!BA:BA))</f>
        <v/>
      </c>
      <c r="G1997" s="67" t="str">
        <f aca="false">IF($B1997="", "",SUMIF(LerXml!B:B,Relatorio!B1997,LerXml!BB:BB))</f>
        <v/>
      </c>
      <c r="H1997" s="67" t="str">
        <f aca="false">IF($B1997="", "",SUMIF(LerXml!B:B,Relatorio!B1997,LerXml!BE:BE))</f>
        <v/>
      </c>
      <c r="I1997" s="68" t="str">
        <f aca="false">IF(AND($F1997="",$G1997="",$H1997=""), "", IF(SUM(F1997:H1997)-D1997 &lt; 0,0,SUM(F1997:H1997)-D1997))</f>
        <v/>
      </c>
    </row>
    <row r="1998" customFormat="false" ht="13.8" hidden="false" customHeight="true" outlineLevel="0" collapsed="false">
      <c r="A1998" s="71"/>
      <c r="B1998" s="72"/>
      <c r="C1998" s="71"/>
      <c r="D1998" s="67" t="str">
        <f aca="false">IF($B1998="", "",SUMIF(LerXml!B:B,Relatorio!B1998,LerXml!W:W))</f>
        <v/>
      </c>
      <c r="E1998" s="67" t="str">
        <f aca="false">IF($B1998="", "",SUMIF(LerXml!B:B,Relatorio!B1998,LerXml!AX:AX))</f>
        <v/>
      </c>
      <c r="F1998" s="68" t="str">
        <f aca="false">IF($B1998="", "",SUMIF(LerXml!B:B,Relatorio!B1998,LerXml!BA:BA))</f>
        <v/>
      </c>
      <c r="G1998" s="67" t="str">
        <f aca="false">IF($B1998="", "",SUMIF(LerXml!B:B,Relatorio!B1998,LerXml!BB:BB))</f>
        <v/>
      </c>
      <c r="H1998" s="67" t="str">
        <f aca="false">IF($B1998="", "",SUMIF(LerXml!B:B,Relatorio!B1998,LerXml!BE:BE))</f>
        <v/>
      </c>
      <c r="I1998" s="68" t="str">
        <f aca="false">IF(AND($F1998="",$G1998="",$H1998=""), "", IF(SUM(F1998:H1998)-D1998 &lt; 0,0,SUM(F1998:H1998)-D1998))</f>
        <v/>
      </c>
    </row>
    <row r="1999" customFormat="false" ht="13.8" hidden="false" customHeight="true" outlineLevel="0" collapsed="false">
      <c r="A1999" s="71"/>
      <c r="B1999" s="72"/>
      <c r="C1999" s="71"/>
      <c r="D1999" s="67" t="str">
        <f aca="false">IF($B1999="", "",SUMIF(LerXml!B:B,Relatorio!B1999,LerXml!W:W))</f>
        <v/>
      </c>
      <c r="E1999" s="67" t="str">
        <f aca="false">IF($B1999="", "",SUMIF(LerXml!B:B,Relatorio!B1999,LerXml!AX:AX))</f>
        <v/>
      </c>
      <c r="F1999" s="68" t="str">
        <f aca="false">IF($B1999="", "",SUMIF(LerXml!B:B,Relatorio!B1999,LerXml!BA:BA))</f>
        <v/>
      </c>
      <c r="G1999" s="67" t="str">
        <f aca="false">IF($B1999="", "",SUMIF(LerXml!B:B,Relatorio!B1999,LerXml!BB:BB))</f>
        <v/>
      </c>
      <c r="H1999" s="67" t="str">
        <f aca="false">IF($B1999="", "",SUMIF(LerXml!B:B,Relatorio!B1999,LerXml!BE:BE))</f>
        <v/>
      </c>
      <c r="I1999" s="68" t="str">
        <f aca="false">IF(AND($F1999="",$G1999="",$H1999=""), "", IF(SUM(F1999:H1999)-D1999 &lt; 0,0,SUM(F1999:H1999)-D1999))</f>
        <v/>
      </c>
    </row>
    <row r="2000" customFormat="false" ht="13.8" hidden="false" customHeight="true" outlineLevel="0" collapsed="false">
      <c r="A2000" s="71"/>
      <c r="B2000" s="72"/>
      <c r="C2000" s="71"/>
      <c r="D2000" s="67" t="str">
        <f aca="false">IF($B2000="", "",SUMIF(LerXml!B:B,Relatorio!B2000,LerXml!W:W))</f>
        <v/>
      </c>
      <c r="E2000" s="67" t="str">
        <f aca="false">IF($B2000="", "",SUMIF(LerXml!B:B,Relatorio!B2000,LerXml!AX:AX))</f>
        <v/>
      </c>
      <c r="F2000" s="68" t="str">
        <f aca="false">IF($B2000="", "",SUMIF(LerXml!B:B,Relatorio!B2000,LerXml!BA:BA))</f>
        <v/>
      </c>
      <c r="G2000" s="67" t="str">
        <f aca="false">IF($B2000="", "",SUMIF(LerXml!B:B,Relatorio!B2000,LerXml!BB:BB))</f>
        <v/>
      </c>
      <c r="H2000" s="67" t="str">
        <f aca="false">IF($B2000="", "",SUMIF(LerXml!B:B,Relatorio!B2000,LerXml!BE:BE))</f>
        <v/>
      </c>
      <c r="I2000" s="68" t="str">
        <f aca="false">IF(AND($F2000="",$G2000="",$H2000=""), "", IF(SUM(F2000:H2000)-D2000 &lt; 0,0,SUM(F2000:H2000)-D2000))</f>
        <v/>
      </c>
    </row>
    <row r="2001" customFormat="false" ht="13.8" hidden="false" customHeight="true" outlineLevel="0" collapsed="false">
      <c r="A2001" s="71"/>
      <c r="B2001" s="72"/>
      <c r="C2001" s="71"/>
      <c r="D2001" s="67" t="str">
        <f aca="false">IF($B2001="", "",SUMIF(LerXml!B:B,Relatorio!B2001,LerXml!W:W))</f>
        <v/>
      </c>
      <c r="E2001" s="67" t="str">
        <f aca="false">IF($B2001="", "",SUMIF(LerXml!B:B,Relatorio!B2001,LerXml!AX:AX))</f>
        <v/>
      </c>
      <c r="F2001" s="68" t="str">
        <f aca="false">IF($B2001="", "",SUMIF(LerXml!B:B,Relatorio!B2001,LerXml!BA:BA))</f>
        <v/>
      </c>
      <c r="G2001" s="67" t="str">
        <f aca="false">IF($B2001="", "",SUMIF(LerXml!B:B,Relatorio!B2001,LerXml!BB:BB))</f>
        <v/>
      </c>
      <c r="H2001" s="67" t="str">
        <f aca="false">IF($B2001="", "",SUMIF(LerXml!B:B,Relatorio!B2001,LerXml!BE:BE))</f>
        <v/>
      </c>
      <c r="I2001" s="68" t="str">
        <f aca="false">IF(AND($F2001="",$G2001="",$H2001=""), "", IF(SUM(F2001:H2001)-D2001 &lt; 0,0,SUM(F2001:H2001)-D2001))</f>
        <v/>
      </c>
    </row>
    <row r="2002" customFormat="false" ht="13.8" hidden="false" customHeight="true" outlineLevel="0" collapsed="false">
      <c r="A2002" s="71"/>
      <c r="B2002" s="72"/>
      <c r="C2002" s="71"/>
      <c r="D2002" s="67" t="str">
        <f aca="false">IF($B2002="", "",SUMIF(LerXml!B:B,Relatorio!B2002,LerXml!W:W))</f>
        <v/>
      </c>
      <c r="E2002" s="67" t="str">
        <f aca="false">IF($B2002="", "",SUMIF(LerXml!B:B,Relatorio!B2002,LerXml!AX:AX))</f>
        <v/>
      </c>
      <c r="F2002" s="68" t="str">
        <f aca="false">IF($B2002="", "",SUMIF(LerXml!B:B,Relatorio!B2002,LerXml!BA:BA))</f>
        <v/>
      </c>
      <c r="G2002" s="67" t="str">
        <f aca="false">IF($B2002="", "",SUMIF(LerXml!B:B,Relatorio!B2002,LerXml!BB:BB))</f>
        <v/>
      </c>
      <c r="H2002" s="67" t="str">
        <f aca="false">IF($B2002="", "",SUMIF(LerXml!B:B,Relatorio!B2002,LerXml!BE:BE))</f>
        <v/>
      </c>
      <c r="I2002" s="68" t="str">
        <f aca="false">IF(AND($F2002="",$G2002="",$H2002=""), "", IF(SUM(F2002:H2002)-D2002 &lt; 0,0,SUM(F2002:H2002)-D2002))</f>
        <v/>
      </c>
    </row>
    <row r="2003" customFormat="false" ht="13.8" hidden="false" customHeight="true" outlineLevel="0" collapsed="false">
      <c r="A2003" s="71"/>
      <c r="B2003" s="72"/>
      <c r="C2003" s="71"/>
      <c r="D2003" s="67" t="str">
        <f aca="false">IF($B2003="", "",SUMIF(LerXml!B:B,Relatorio!B2003,LerXml!W:W))</f>
        <v/>
      </c>
      <c r="E2003" s="67" t="str">
        <f aca="false">IF($B2003="", "",SUMIF(LerXml!B:B,Relatorio!B2003,LerXml!AX:AX))</f>
        <v/>
      </c>
      <c r="F2003" s="68" t="str">
        <f aca="false">IF($B2003="", "",SUMIF(LerXml!B:B,Relatorio!B2003,LerXml!BA:BA))</f>
        <v/>
      </c>
      <c r="G2003" s="67" t="str">
        <f aca="false">IF($B2003="", "",SUMIF(LerXml!B:B,Relatorio!B2003,LerXml!BB:BB))</f>
        <v/>
      </c>
      <c r="H2003" s="67" t="str">
        <f aca="false">IF($B2003="", "",SUMIF(LerXml!B:B,Relatorio!B2003,LerXml!BE:BE))</f>
        <v/>
      </c>
      <c r="I2003" s="68" t="str">
        <f aca="false">IF(AND($F2003="",$G2003="",$H2003=""), "", IF(SUM(F2003:H2003)-D2003 &lt; 0,0,SUM(F2003:H2003)-D2003))</f>
        <v/>
      </c>
    </row>
    <row r="2004" customFormat="false" ht="13.8" hidden="false" customHeight="true" outlineLevel="0" collapsed="false">
      <c r="A2004" s="71"/>
      <c r="B2004" s="72"/>
      <c r="C2004" s="71"/>
      <c r="D2004" s="67" t="str">
        <f aca="false">IF($B2004="", "",SUMIF(LerXml!B:B,Relatorio!B2004,LerXml!W:W))</f>
        <v/>
      </c>
      <c r="E2004" s="67" t="str">
        <f aca="false">IF($B2004="", "",SUMIF(LerXml!B:B,Relatorio!B2004,LerXml!AX:AX))</f>
        <v/>
      </c>
      <c r="F2004" s="68" t="str">
        <f aca="false">IF($B2004="", "",SUMIF(LerXml!B:B,Relatorio!B2004,LerXml!BA:BA))</f>
        <v/>
      </c>
      <c r="G2004" s="67" t="str">
        <f aca="false">IF($B2004="", "",SUMIF(LerXml!B:B,Relatorio!B2004,LerXml!BB:BB))</f>
        <v/>
      </c>
      <c r="H2004" s="67" t="str">
        <f aca="false">IF($B2004="", "",SUMIF(LerXml!B:B,Relatorio!B2004,LerXml!BE:BE))</f>
        <v/>
      </c>
      <c r="I2004" s="68" t="str">
        <f aca="false">IF(AND($F2004="",$G2004="",$H2004=""), "", IF(SUM(F2004:H2004)-D2004 &lt; 0,0,SUM(F2004:H2004)-D2004))</f>
        <v/>
      </c>
    </row>
    <row r="2005" customFormat="false" ht="13.8" hidden="false" customHeight="true" outlineLevel="0" collapsed="false">
      <c r="A2005" s="71"/>
      <c r="B2005" s="72"/>
      <c r="C2005" s="71"/>
      <c r="D2005" s="67" t="str">
        <f aca="false">IF($B2005="", "",SUMIF(LerXml!B:B,Relatorio!B2005,LerXml!W:W))</f>
        <v/>
      </c>
      <c r="E2005" s="67" t="str">
        <f aca="false">IF($B2005="", "",SUMIF(LerXml!B:B,Relatorio!B2005,LerXml!AX:AX))</f>
        <v/>
      </c>
      <c r="F2005" s="68" t="str">
        <f aca="false">IF($B2005="", "",SUMIF(LerXml!B:B,Relatorio!B2005,LerXml!BA:BA))</f>
        <v/>
      </c>
      <c r="G2005" s="67" t="str">
        <f aca="false">IF($B2005="", "",SUMIF(LerXml!B:B,Relatorio!B2005,LerXml!BB:BB))</f>
        <v/>
      </c>
      <c r="H2005" s="67" t="str">
        <f aca="false">IF($B2005="", "",SUMIF(LerXml!B:B,Relatorio!B2005,LerXml!BE:BE))</f>
        <v/>
      </c>
      <c r="I2005" s="68" t="str">
        <f aca="false">IF(AND($F2005="",$G2005="",$H2005=""), "", IF(SUM(F2005:H2005)-D2005 &lt; 0,0,SUM(F2005:H2005)-D2005))</f>
        <v/>
      </c>
    </row>
    <row r="2006" customFormat="false" ht="13.8" hidden="false" customHeight="true" outlineLevel="0" collapsed="false">
      <c r="A2006" s="71"/>
      <c r="B2006" s="72"/>
      <c r="C2006" s="71"/>
      <c r="D2006" s="67" t="str">
        <f aca="false">IF($B2006="", "",SUMIF(LerXml!B:B,Relatorio!B2006,LerXml!W:W))</f>
        <v/>
      </c>
      <c r="E2006" s="67" t="str">
        <f aca="false">IF($B2006="", "",SUMIF(LerXml!B:B,Relatorio!B2006,LerXml!AX:AX))</f>
        <v/>
      </c>
      <c r="F2006" s="68" t="str">
        <f aca="false">IF($B2006="", "",SUMIF(LerXml!B:B,Relatorio!B2006,LerXml!BA:BA))</f>
        <v/>
      </c>
      <c r="G2006" s="67" t="str">
        <f aca="false">IF($B2006="", "",SUMIF(LerXml!B:B,Relatorio!B2006,LerXml!BB:BB))</f>
        <v/>
      </c>
      <c r="H2006" s="67" t="str">
        <f aca="false">IF($B2006="", "",SUMIF(LerXml!B:B,Relatorio!B2006,LerXml!BE:BE))</f>
        <v/>
      </c>
      <c r="I2006" s="68" t="str">
        <f aca="false">IF(AND($F2006="",$G2006="",$H2006=""), "", IF(SUM(F2006:H2006)-D2006 &lt; 0,0,SUM(F2006:H2006)-D2006))</f>
        <v/>
      </c>
    </row>
    <row r="2007" customFormat="false" ht="13.8" hidden="false" customHeight="true" outlineLevel="0" collapsed="false">
      <c r="A2007" s="71"/>
      <c r="B2007" s="72"/>
      <c r="C2007" s="71"/>
      <c r="D2007" s="67" t="str">
        <f aca="false">IF($B2007="", "",SUMIF(LerXml!B:B,Relatorio!B2007,LerXml!W:W))</f>
        <v/>
      </c>
      <c r="E2007" s="67" t="str">
        <f aca="false">IF($B2007="", "",SUMIF(LerXml!B:B,Relatorio!B2007,LerXml!AX:AX))</f>
        <v/>
      </c>
      <c r="F2007" s="68" t="str">
        <f aca="false">IF($B2007="", "",SUMIF(LerXml!B:B,Relatorio!B2007,LerXml!BA:BA))</f>
        <v/>
      </c>
      <c r="G2007" s="67" t="str">
        <f aca="false">IF($B2007="", "",SUMIF(LerXml!B:B,Relatorio!B2007,LerXml!BB:BB))</f>
        <v/>
      </c>
      <c r="H2007" s="67" t="str">
        <f aca="false">IF($B2007="", "",SUMIF(LerXml!B:B,Relatorio!B2007,LerXml!BE:BE))</f>
        <v/>
      </c>
      <c r="I2007" s="68" t="str">
        <f aca="false">IF(AND($F2007="",$G2007="",$H2007=""), "", IF(SUM(F2007:H2007)-D2007 &lt; 0,0,SUM(F2007:H2007)-D2007))</f>
        <v/>
      </c>
    </row>
    <row r="2008" customFormat="false" ht="13.8" hidden="false" customHeight="true" outlineLevel="0" collapsed="false">
      <c r="A2008" s="71"/>
      <c r="B2008" s="72"/>
      <c r="C2008" s="71"/>
      <c r="D2008" s="67" t="str">
        <f aca="false">IF($B2008="", "",SUMIF(LerXml!B:B,Relatorio!B2008,LerXml!W:W))</f>
        <v/>
      </c>
      <c r="E2008" s="67" t="str">
        <f aca="false">IF($B2008="", "",SUMIF(LerXml!B:B,Relatorio!B2008,LerXml!AX:AX))</f>
        <v/>
      </c>
      <c r="F2008" s="68" t="str">
        <f aca="false">IF($B2008="", "",SUMIF(LerXml!B:B,Relatorio!B2008,LerXml!BA:BA))</f>
        <v/>
      </c>
      <c r="G2008" s="67" t="str">
        <f aca="false">IF($B2008="", "",SUMIF(LerXml!B:B,Relatorio!B2008,LerXml!BB:BB))</f>
        <v/>
      </c>
      <c r="H2008" s="67" t="str">
        <f aca="false">IF($B2008="", "",SUMIF(LerXml!B:B,Relatorio!B2008,LerXml!BE:BE))</f>
        <v/>
      </c>
      <c r="I2008" s="68" t="str">
        <f aca="false">IF(AND($F2008="",$G2008="",$H2008=""), "", IF(SUM(F2008:H2008)-D2008 &lt; 0,0,SUM(F2008:H2008)-D2008))</f>
        <v/>
      </c>
    </row>
    <row r="2009" customFormat="false" ht="13.8" hidden="false" customHeight="true" outlineLevel="0" collapsed="false">
      <c r="A2009" s="71"/>
      <c r="B2009" s="72"/>
      <c r="C2009" s="71"/>
      <c r="D2009" s="67" t="str">
        <f aca="false">IF($B2009="", "",SUMIF(LerXml!B:B,Relatorio!B2009,LerXml!W:W))</f>
        <v/>
      </c>
      <c r="E2009" s="67" t="str">
        <f aca="false">IF($B2009="", "",SUMIF(LerXml!B:B,Relatorio!B2009,LerXml!AX:AX))</f>
        <v/>
      </c>
      <c r="F2009" s="68" t="str">
        <f aca="false">IF($B2009="", "",SUMIF(LerXml!B:B,Relatorio!B2009,LerXml!BA:BA))</f>
        <v/>
      </c>
      <c r="G2009" s="67" t="str">
        <f aca="false">IF($B2009="", "",SUMIF(LerXml!B:B,Relatorio!B2009,LerXml!BB:BB))</f>
        <v/>
      </c>
      <c r="H2009" s="67" t="str">
        <f aca="false">IF($B2009="", "",SUMIF(LerXml!B:B,Relatorio!B2009,LerXml!BE:BE))</f>
        <v/>
      </c>
      <c r="I2009" s="68" t="str">
        <f aca="false">IF(AND($F2009="",$G2009="",$H2009=""), "", IF(SUM(F2009:H2009)-D2009 &lt; 0,0,SUM(F2009:H2009)-D2009))</f>
        <v/>
      </c>
    </row>
    <row r="2010" customFormat="false" ht="13.8" hidden="false" customHeight="true" outlineLevel="0" collapsed="false">
      <c r="A2010" s="71"/>
      <c r="B2010" s="72"/>
      <c r="C2010" s="71"/>
      <c r="D2010" s="67" t="str">
        <f aca="false">IF($B2010="", "",SUMIF(LerXml!B:B,Relatorio!B2010,LerXml!W:W))</f>
        <v/>
      </c>
      <c r="E2010" s="67" t="str">
        <f aca="false">IF($B2010="", "",SUMIF(LerXml!B:B,Relatorio!B2010,LerXml!AX:AX))</f>
        <v/>
      </c>
      <c r="F2010" s="68" t="str">
        <f aca="false">IF($B2010="", "",SUMIF(LerXml!B:B,Relatorio!B2010,LerXml!BA:BA))</f>
        <v/>
      </c>
      <c r="G2010" s="67" t="str">
        <f aca="false">IF($B2010="", "",SUMIF(LerXml!B:B,Relatorio!B2010,LerXml!BB:BB))</f>
        <v/>
      </c>
      <c r="H2010" s="67" t="str">
        <f aca="false">IF($B2010="", "",SUMIF(LerXml!B:B,Relatorio!B2010,LerXml!BE:BE))</f>
        <v/>
      </c>
      <c r="I2010" s="68" t="str">
        <f aca="false">IF(AND($F2010="",$G2010="",$H2010=""), "", IF(SUM(F2010:H2010)-D2010 &lt; 0,0,SUM(F2010:H2010)-D2010))</f>
        <v/>
      </c>
    </row>
    <row r="2011" customFormat="false" ht="13.8" hidden="false" customHeight="true" outlineLevel="0" collapsed="false">
      <c r="A2011" s="71"/>
      <c r="B2011" s="72"/>
      <c r="C2011" s="71"/>
      <c r="D2011" s="67" t="str">
        <f aca="false">IF($B2011="", "",SUMIF(LerXml!B:B,Relatorio!B2011,LerXml!W:W))</f>
        <v/>
      </c>
      <c r="E2011" s="67" t="str">
        <f aca="false">IF($B2011="", "",SUMIF(LerXml!B:B,Relatorio!B2011,LerXml!AX:AX))</f>
        <v/>
      </c>
      <c r="F2011" s="68" t="str">
        <f aca="false">IF($B2011="", "",SUMIF(LerXml!B:B,Relatorio!B2011,LerXml!BA:BA))</f>
        <v/>
      </c>
      <c r="G2011" s="67" t="str">
        <f aca="false">IF($B2011="", "",SUMIF(LerXml!B:B,Relatorio!B2011,LerXml!BB:BB))</f>
        <v/>
      </c>
      <c r="H2011" s="67" t="str">
        <f aca="false">IF($B2011="", "",SUMIF(LerXml!B:B,Relatorio!B2011,LerXml!BE:BE))</f>
        <v/>
      </c>
      <c r="I2011" s="68" t="str">
        <f aca="false">IF(AND($F2011="",$G2011="",$H2011=""), "", IF(SUM(F2011:H2011)-D2011 &lt; 0,0,SUM(F2011:H2011)-D2011))</f>
        <v/>
      </c>
    </row>
    <row r="2012" customFormat="false" ht="13.8" hidden="false" customHeight="true" outlineLevel="0" collapsed="false">
      <c r="A2012" s="71"/>
      <c r="B2012" s="72"/>
      <c r="C2012" s="71"/>
      <c r="D2012" s="67" t="str">
        <f aca="false">IF($B2012="", "",SUMIF(LerXml!B:B,Relatorio!B2012,LerXml!W:W))</f>
        <v/>
      </c>
      <c r="E2012" s="67" t="str">
        <f aca="false">IF($B2012="", "",SUMIF(LerXml!B:B,Relatorio!B2012,LerXml!AX:AX))</f>
        <v/>
      </c>
      <c r="F2012" s="68" t="str">
        <f aca="false">IF($B2012="", "",SUMIF(LerXml!B:B,Relatorio!B2012,LerXml!BA:BA))</f>
        <v/>
      </c>
      <c r="G2012" s="67" t="str">
        <f aca="false">IF($B2012="", "",SUMIF(LerXml!B:B,Relatorio!B2012,LerXml!BB:BB))</f>
        <v/>
      </c>
      <c r="H2012" s="67" t="str">
        <f aca="false">IF($B2012="", "",SUMIF(LerXml!B:B,Relatorio!B2012,LerXml!BE:BE))</f>
        <v/>
      </c>
      <c r="I2012" s="68" t="str">
        <f aca="false">IF(AND($F2012="",$G2012="",$H2012=""), "", IF(SUM(F2012:H2012)-D2012 &lt; 0,0,SUM(F2012:H2012)-D2012))</f>
        <v/>
      </c>
    </row>
    <row r="2013" customFormat="false" ht="13.8" hidden="false" customHeight="true" outlineLevel="0" collapsed="false">
      <c r="A2013" s="71"/>
      <c r="B2013" s="72"/>
      <c r="C2013" s="71"/>
      <c r="D2013" s="67" t="str">
        <f aca="false">IF($B2013="", "",SUMIF(LerXml!B:B,Relatorio!B2013,LerXml!W:W))</f>
        <v/>
      </c>
      <c r="E2013" s="67" t="str">
        <f aca="false">IF($B2013="", "",SUMIF(LerXml!B:B,Relatorio!B2013,LerXml!AX:AX))</f>
        <v/>
      </c>
      <c r="F2013" s="68" t="str">
        <f aca="false">IF($B2013="", "",SUMIF(LerXml!B:B,Relatorio!B2013,LerXml!BA:BA))</f>
        <v/>
      </c>
      <c r="G2013" s="67" t="str">
        <f aca="false">IF($B2013="", "",SUMIF(LerXml!B:B,Relatorio!B2013,LerXml!BB:BB))</f>
        <v/>
      </c>
      <c r="H2013" s="67" t="str">
        <f aca="false">IF($B2013="", "",SUMIF(LerXml!B:B,Relatorio!B2013,LerXml!BE:BE))</f>
        <v/>
      </c>
      <c r="I2013" s="68" t="str">
        <f aca="false">IF(AND($F2013="",$G2013="",$H2013=""), "", IF(SUM(F2013:H2013)-D2013 &lt; 0,0,SUM(F2013:H2013)-D2013))</f>
        <v/>
      </c>
    </row>
    <row r="2014" customFormat="false" ht="13.8" hidden="false" customHeight="true" outlineLevel="0" collapsed="false">
      <c r="A2014" s="71"/>
      <c r="B2014" s="72"/>
      <c r="C2014" s="71"/>
      <c r="D2014" s="67" t="str">
        <f aca="false">IF($B2014="", "",SUMIF(LerXml!B:B,Relatorio!B2014,LerXml!W:W))</f>
        <v/>
      </c>
      <c r="E2014" s="67" t="str">
        <f aca="false">IF($B2014="", "",SUMIF(LerXml!B:B,Relatorio!B2014,LerXml!AX:AX))</f>
        <v/>
      </c>
      <c r="F2014" s="68" t="str">
        <f aca="false">IF($B2014="", "",SUMIF(LerXml!B:B,Relatorio!B2014,LerXml!BA:BA))</f>
        <v/>
      </c>
      <c r="G2014" s="67" t="str">
        <f aca="false">IF($B2014="", "",SUMIF(LerXml!B:B,Relatorio!B2014,LerXml!BB:BB))</f>
        <v/>
      </c>
      <c r="H2014" s="67" t="str">
        <f aca="false">IF($B2014="", "",SUMIF(LerXml!B:B,Relatorio!B2014,LerXml!BE:BE))</f>
        <v/>
      </c>
      <c r="I2014" s="68" t="str">
        <f aca="false">IF(AND($F2014="",$G2014="",$H2014=""), "", IF(SUM(F2014:H2014)-D2014 &lt; 0,0,SUM(F2014:H2014)-D2014))</f>
        <v/>
      </c>
    </row>
    <row r="2015" customFormat="false" ht="13.8" hidden="false" customHeight="true" outlineLevel="0" collapsed="false">
      <c r="A2015" s="71"/>
      <c r="B2015" s="72"/>
      <c r="C2015" s="71"/>
      <c r="D2015" s="67" t="str">
        <f aca="false">IF($B2015="", "",SUMIF(LerXml!B:B,Relatorio!B2015,LerXml!W:W))</f>
        <v/>
      </c>
      <c r="E2015" s="67" t="str">
        <f aca="false">IF($B2015="", "",SUMIF(LerXml!B:B,Relatorio!B2015,LerXml!AX:AX))</f>
        <v/>
      </c>
      <c r="F2015" s="68" t="str">
        <f aca="false">IF($B2015="", "",SUMIF(LerXml!B:B,Relatorio!B2015,LerXml!BA:BA))</f>
        <v/>
      </c>
      <c r="G2015" s="67" t="str">
        <f aca="false">IF($B2015="", "",SUMIF(LerXml!B:B,Relatorio!B2015,LerXml!BB:BB))</f>
        <v/>
      </c>
      <c r="H2015" s="67" t="str">
        <f aca="false">IF($B2015="", "",SUMIF(LerXml!B:B,Relatorio!B2015,LerXml!BE:BE))</f>
        <v/>
      </c>
      <c r="I2015" s="68" t="str">
        <f aca="false">IF(AND($F2015="",$G2015="",$H2015=""), "", IF(SUM(F2015:H2015)-D2015 &lt; 0,0,SUM(F2015:H2015)-D2015))</f>
        <v/>
      </c>
    </row>
    <row r="2016" customFormat="false" ht="13.8" hidden="false" customHeight="true" outlineLevel="0" collapsed="false">
      <c r="A2016" s="71"/>
      <c r="B2016" s="72"/>
      <c r="C2016" s="71"/>
      <c r="D2016" s="67" t="str">
        <f aca="false">IF($B2016="", "",SUMIF(LerXml!B:B,Relatorio!B2016,LerXml!W:W))</f>
        <v/>
      </c>
      <c r="E2016" s="67" t="str">
        <f aca="false">IF($B2016="", "",SUMIF(LerXml!B:B,Relatorio!B2016,LerXml!AX:AX))</f>
        <v/>
      </c>
      <c r="F2016" s="68" t="str">
        <f aca="false">IF($B2016="", "",SUMIF(LerXml!B:B,Relatorio!B2016,LerXml!BA:BA))</f>
        <v/>
      </c>
      <c r="G2016" s="67" t="str">
        <f aca="false">IF($B2016="", "",SUMIF(LerXml!B:B,Relatorio!B2016,LerXml!BB:BB))</f>
        <v/>
      </c>
      <c r="H2016" s="67" t="str">
        <f aca="false">IF($B2016="", "",SUMIF(LerXml!B:B,Relatorio!B2016,LerXml!BE:BE))</f>
        <v/>
      </c>
      <c r="I2016" s="68" t="str">
        <f aca="false">IF(AND($F2016="",$G2016="",$H2016=""), "", IF(SUM(F2016:H2016)-D2016 &lt; 0,0,SUM(F2016:H2016)-D2016))</f>
        <v/>
      </c>
    </row>
    <row r="2017" customFormat="false" ht="13.8" hidden="false" customHeight="true" outlineLevel="0" collapsed="false">
      <c r="A2017" s="71"/>
      <c r="B2017" s="72"/>
      <c r="C2017" s="71"/>
      <c r="D2017" s="67" t="str">
        <f aca="false">IF($B2017="", "",SUMIF(LerXml!B:B,Relatorio!B2017,LerXml!W:W))</f>
        <v/>
      </c>
      <c r="E2017" s="67" t="str">
        <f aca="false">IF($B2017="", "",SUMIF(LerXml!B:B,Relatorio!B2017,LerXml!AX:AX))</f>
        <v/>
      </c>
      <c r="F2017" s="68" t="str">
        <f aca="false">IF($B2017="", "",SUMIF(LerXml!B:B,Relatorio!B2017,LerXml!BA:BA))</f>
        <v/>
      </c>
      <c r="G2017" s="67" t="str">
        <f aca="false">IF($B2017="", "",SUMIF(LerXml!B:B,Relatorio!B2017,LerXml!BB:BB))</f>
        <v/>
      </c>
      <c r="H2017" s="67" t="str">
        <f aca="false">IF($B2017="", "",SUMIF(LerXml!B:B,Relatorio!B2017,LerXml!BE:BE))</f>
        <v/>
      </c>
      <c r="I2017" s="68" t="str">
        <f aca="false">IF(AND($F2017="",$G2017="",$H2017=""), "", IF(SUM(F2017:H2017)-D2017 &lt; 0,0,SUM(F2017:H2017)-D2017))</f>
        <v/>
      </c>
    </row>
    <row r="2018" customFormat="false" ht="13.8" hidden="false" customHeight="true" outlineLevel="0" collapsed="false">
      <c r="A2018" s="71"/>
      <c r="B2018" s="72"/>
      <c r="C2018" s="71"/>
      <c r="D2018" s="67" t="str">
        <f aca="false">IF($B2018="", "",SUMIF(LerXml!B:B,Relatorio!B2018,LerXml!W:W))</f>
        <v/>
      </c>
      <c r="E2018" s="67" t="str">
        <f aca="false">IF($B2018="", "",SUMIF(LerXml!B:B,Relatorio!B2018,LerXml!AX:AX))</f>
        <v/>
      </c>
      <c r="F2018" s="68" t="str">
        <f aca="false">IF($B2018="", "",SUMIF(LerXml!B:B,Relatorio!B2018,LerXml!BA:BA))</f>
        <v/>
      </c>
      <c r="G2018" s="67" t="str">
        <f aca="false">IF($B2018="", "",SUMIF(LerXml!B:B,Relatorio!B2018,LerXml!BB:BB))</f>
        <v/>
      </c>
      <c r="H2018" s="67" t="str">
        <f aca="false">IF($B2018="", "",SUMIF(LerXml!B:B,Relatorio!B2018,LerXml!BE:BE))</f>
        <v/>
      </c>
      <c r="I2018" s="68" t="str">
        <f aca="false">IF(AND($F2018="",$G2018="",$H2018=""), "", IF(SUM(F2018:H2018)-D2018 &lt; 0,0,SUM(F2018:H2018)-D2018))</f>
        <v/>
      </c>
    </row>
    <row r="2019" customFormat="false" ht="13.8" hidden="false" customHeight="true" outlineLevel="0" collapsed="false">
      <c r="A2019" s="71"/>
      <c r="B2019" s="72"/>
      <c r="C2019" s="71"/>
      <c r="D2019" s="67" t="str">
        <f aca="false">IF($B2019="", "",SUMIF(LerXml!B:B,Relatorio!B2019,LerXml!W:W))</f>
        <v/>
      </c>
      <c r="E2019" s="67" t="str">
        <f aca="false">IF($B2019="", "",SUMIF(LerXml!B:B,Relatorio!B2019,LerXml!AX:AX))</f>
        <v/>
      </c>
      <c r="F2019" s="68" t="str">
        <f aca="false">IF($B2019="", "",SUMIF(LerXml!B:B,Relatorio!B2019,LerXml!BA:BA))</f>
        <v/>
      </c>
      <c r="G2019" s="67" t="str">
        <f aca="false">IF($B2019="", "",SUMIF(LerXml!B:B,Relatorio!B2019,LerXml!BB:BB))</f>
        <v/>
      </c>
      <c r="H2019" s="67" t="str">
        <f aca="false">IF($B2019="", "",SUMIF(LerXml!B:B,Relatorio!B2019,LerXml!BE:BE))</f>
        <v/>
      </c>
      <c r="I2019" s="68" t="str">
        <f aca="false">IF(AND($F2019="",$G2019="",$H2019=""), "", IF(SUM(F2019:H2019)-D2019 &lt; 0,0,SUM(F2019:H2019)-D2019))</f>
        <v/>
      </c>
    </row>
    <row r="2020" customFormat="false" ht="13.8" hidden="false" customHeight="true" outlineLevel="0" collapsed="false">
      <c r="A2020" s="71"/>
      <c r="B2020" s="72"/>
      <c r="C2020" s="71"/>
      <c r="D2020" s="67" t="str">
        <f aca="false">IF($B2020="", "",SUMIF(LerXml!B:B,Relatorio!B2020,LerXml!W:W))</f>
        <v/>
      </c>
      <c r="E2020" s="67" t="str">
        <f aca="false">IF($B2020="", "",SUMIF(LerXml!B:B,Relatorio!B2020,LerXml!AX:AX))</f>
        <v/>
      </c>
      <c r="F2020" s="68" t="str">
        <f aca="false">IF($B2020="", "",SUMIF(LerXml!B:B,Relatorio!B2020,LerXml!BA:BA))</f>
        <v/>
      </c>
      <c r="G2020" s="67" t="str">
        <f aca="false">IF($B2020="", "",SUMIF(LerXml!B:B,Relatorio!B2020,LerXml!BB:BB))</f>
        <v/>
      </c>
      <c r="H2020" s="67" t="str">
        <f aca="false">IF($B2020="", "",SUMIF(LerXml!B:B,Relatorio!B2020,LerXml!BE:BE))</f>
        <v/>
      </c>
      <c r="I2020" s="68" t="str">
        <f aca="false">IF(AND($F2020="",$G2020="",$H2020=""), "", IF(SUM(F2020:H2020)-D2020 &lt; 0,0,SUM(F2020:H2020)-D2020))</f>
        <v/>
      </c>
    </row>
    <row r="2021" customFormat="false" ht="13.8" hidden="false" customHeight="true" outlineLevel="0" collapsed="false">
      <c r="A2021" s="71"/>
      <c r="B2021" s="72"/>
      <c r="C2021" s="71"/>
      <c r="D2021" s="67" t="str">
        <f aca="false">IF($B2021="", "",SUMIF(LerXml!B:B,Relatorio!B2021,LerXml!W:W))</f>
        <v/>
      </c>
      <c r="E2021" s="67" t="str">
        <f aca="false">IF($B2021="", "",SUMIF(LerXml!B:B,Relatorio!B2021,LerXml!AX:AX))</f>
        <v/>
      </c>
      <c r="F2021" s="68" t="str">
        <f aca="false">IF($B2021="", "",SUMIF(LerXml!B:B,Relatorio!B2021,LerXml!BA:BA))</f>
        <v/>
      </c>
      <c r="G2021" s="67" t="str">
        <f aca="false">IF($B2021="", "",SUMIF(LerXml!B:B,Relatorio!B2021,LerXml!BB:BB))</f>
        <v/>
      </c>
      <c r="H2021" s="67" t="str">
        <f aca="false">IF($B2021="", "",SUMIF(LerXml!B:B,Relatorio!B2021,LerXml!BE:BE))</f>
        <v/>
      </c>
      <c r="I2021" s="68" t="str">
        <f aca="false">IF(AND($F2021="",$G2021="",$H2021=""), "", IF(SUM(F2021:H2021)-D2021 &lt; 0,0,SUM(F2021:H2021)-D2021))</f>
        <v/>
      </c>
    </row>
    <row r="2022" customFormat="false" ht="13.8" hidden="false" customHeight="true" outlineLevel="0" collapsed="false">
      <c r="A2022" s="71"/>
      <c r="B2022" s="72"/>
      <c r="C2022" s="71"/>
      <c r="D2022" s="67" t="str">
        <f aca="false">IF($B2022="", "",SUMIF(LerXml!B:B,Relatorio!B2022,LerXml!W:W))</f>
        <v/>
      </c>
      <c r="E2022" s="67" t="str">
        <f aca="false">IF($B2022="", "",SUMIF(LerXml!B:B,Relatorio!B2022,LerXml!AX:AX))</f>
        <v/>
      </c>
      <c r="F2022" s="68" t="str">
        <f aca="false">IF($B2022="", "",SUMIF(LerXml!B:B,Relatorio!B2022,LerXml!BA:BA))</f>
        <v/>
      </c>
      <c r="G2022" s="67" t="str">
        <f aca="false">IF($B2022="", "",SUMIF(LerXml!B:B,Relatorio!B2022,LerXml!BB:BB))</f>
        <v/>
      </c>
      <c r="H2022" s="67" t="str">
        <f aca="false">IF($B2022="", "",SUMIF(LerXml!B:B,Relatorio!B2022,LerXml!BE:BE))</f>
        <v/>
      </c>
      <c r="I2022" s="68" t="str">
        <f aca="false">IF(AND($F2022="",$G2022="",$H2022=""), "", IF(SUM(F2022:H2022)-D2022 &lt; 0,0,SUM(F2022:H2022)-D2022))</f>
        <v/>
      </c>
    </row>
    <row r="2023" customFormat="false" ht="13.8" hidden="false" customHeight="true" outlineLevel="0" collapsed="false">
      <c r="A2023" s="71"/>
      <c r="B2023" s="72"/>
      <c r="C2023" s="71"/>
      <c r="D2023" s="67" t="str">
        <f aca="false">IF($B2023="", "",SUMIF(LerXml!B:B,Relatorio!B2023,LerXml!W:W))</f>
        <v/>
      </c>
      <c r="E2023" s="67" t="str">
        <f aca="false">IF($B2023="", "",SUMIF(LerXml!B:B,Relatorio!B2023,LerXml!AX:AX))</f>
        <v/>
      </c>
      <c r="F2023" s="68" t="str">
        <f aca="false">IF($B2023="", "",SUMIF(LerXml!B:B,Relatorio!B2023,LerXml!BA:BA))</f>
        <v/>
      </c>
      <c r="G2023" s="67" t="str">
        <f aca="false">IF($B2023="", "",SUMIF(LerXml!B:B,Relatorio!B2023,LerXml!BB:BB))</f>
        <v/>
      </c>
      <c r="H2023" s="67" t="str">
        <f aca="false">IF($B2023="", "",SUMIF(LerXml!B:B,Relatorio!B2023,LerXml!BE:BE))</f>
        <v/>
      </c>
      <c r="I2023" s="68" t="str">
        <f aca="false">IF(AND($F2023="",$G2023="",$H2023=""), "", IF(SUM(F2023:H2023)-D2023 &lt; 0,0,SUM(F2023:H2023)-D2023))</f>
        <v/>
      </c>
    </row>
    <row r="2024" customFormat="false" ht="13.8" hidden="false" customHeight="true" outlineLevel="0" collapsed="false">
      <c r="A2024" s="71"/>
      <c r="B2024" s="72"/>
      <c r="C2024" s="71"/>
      <c r="D2024" s="67" t="str">
        <f aca="false">IF($B2024="", "",SUMIF(LerXml!B:B,Relatorio!B2024,LerXml!W:W))</f>
        <v/>
      </c>
      <c r="E2024" s="67" t="str">
        <f aca="false">IF($B2024="", "",SUMIF(LerXml!B:B,Relatorio!B2024,LerXml!AX:AX))</f>
        <v/>
      </c>
      <c r="F2024" s="68" t="str">
        <f aca="false">IF($B2024="", "",SUMIF(LerXml!B:B,Relatorio!B2024,LerXml!BA:BA))</f>
        <v/>
      </c>
      <c r="G2024" s="67" t="str">
        <f aca="false">IF($B2024="", "",SUMIF(LerXml!B:B,Relatorio!B2024,LerXml!BB:BB))</f>
        <v/>
      </c>
      <c r="H2024" s="67" t="str">
        <f aca="false">IF($B2024="", "",SUMIF(LerXml!B:B,Relatorio!B2024,LerXml!BE:BE))</f>
        <v/>
      </c>
      <c r="I2024" s="68" t="str">
        <f aca="false">IF(AND($F2024="",$G2024="",$H2024=""), "", IF(SUM(F2024:H2024)-D2024 &lt; 0,0,SUM(F2024:H2024)-D2024))</f>
        <v/>
      </c>
    </row>
    <row r="2025" customFormat="false" ht="13.8" hidden="false" customHeight="true" outlineLevel="0" collapsed="false">
      <c r="A2025" s="71"/>
      <c r="B2025" s="72"/>
      <c r="C2025" s="71"/>
      <c r="D2025" s="67" t="str">
        <f aca="false">IF($B2025="", "",SUMIF(LerXml!B:B,Relatorio!B2025,LerXml!W:W))</f>
        <v/>
      </c>
      <c r="E2025" s="67" t="str">
        <f aca="false">IF($B2025="", "",SUMIF(LerXml!B:B,Relatorio!B2025,LerXml!AX:AX))</f>
        <v/>
      </c>
      <c r="F2025" s="68" t="str">
        <f aca="false">IF($B2025="", "",SUMIF(LerXml!B:B,Relatorio!B2025,LerXml!BA:BA))</f>
        <v/>
      </c>
      <c r="G2025" s="67" t="str">
        <f aca="false">IF($B2025="", "",SUMIF(LerXml!B:B,Relatorio!B2025,LerXml!BB:BB))</f>
        <v/>
      </c>
      <c r="H2025" s="67" t="str">
        <f aca="false">IF($B2025="", "",SUMIF(LerXml!B:B,Relatorio!B2025,LerXml!BE:BE))</f>
        <v/>
      </c>
      <c r="I2025" s="68" t="str">
        <f aca="false">IF(AND($F2025="",$G2025="",$H2025=""), "", IF(SUM(F2025:H2025)-D2025 &lt; 0,0,SUM(F2025:H2025)-D2025))</f>
        <v/>
      </c>
    </row>
    <row r="2026" customFormat="false" ht="13.8" hidden="false" customHeight="true" outlineLevel="0" collapsed="false">
      <c r="A2026" s="71"/>
      <c r="B2026" s="72"/>
      <c r="C2026" s="71"/>
      <c r="D2026" s="67" t="str">
        <f aca="false">IF($B2026="", "",SUMIF(LerXml!B:B,Relatorio!B2026,LerXml!W:W))</f>
        <v/>
      </c>
      <c r="E2026" s="67" t="str">
        <f aca="false">IF($B2026="", "",SUMIF(LerXml!B:B,Relatorio!B2026,LerXml!AX:AX))</f>
        <v/>
      </c>
      <c r="F2026" s="68" t="str">
        <f aca="false">IF($B2026="", "",SUMIF(LerXml!B:B,Relatorio!B2026,LerXml!BA:BA))</f>
        <v/>
      </c>
      <c r="G2026" s="67" t="str">
        <f aca="false">IF($B2026="", "",SUMIF(LerXml!B:B,Relatorio!B2026,LerXml!BB:BB))</f>
        <v/>
      </c>
      <c r="H2026" s="67" t="str">
        <f aca="false">IF($B2026="", "",SUMIF(LerXml!B:B,Relatorio!B2026,LerXml!BE:BE))</f>
        <v/>
      </c>
      <c r="I2026" s="68" t="str">
        <f aca="false">IF(AND($F2026="",$G2026="",$H2026=""), "", IF(SUM(F2026:H2026)-D2026 &lt; 0,0,SUM(F2026:H2026)-D2026))</f>
        <v/>
      </c>
    </row>
    <row r="2027" customFormat="false" ht="13.8" hidden="false" customHeight="true" outlineLevel="0" collapsed="false">
      <c r="A2027" s="71"/>
      <c r="B2027" s="72"/>
      <c r="C2027" s="71"/>
      <c r="D2027" s="67" t="str">
        <f aca="false">IF($B2027="", "",SUMIF(LerXml!B:B,Relatorio!B2027,LerXml!W:W))</f>
        <v/>
      </c>
      <c r="E2027" s="67" t="str">
        <f aca="false">IF($B2027="", "",SUMIF(LerXml!B:B,Relatorio!B2027,LerXml!AX:AX))</f>
        <v/>
      </c>
      <c r="F2027" s="68" t="str">
        <f aca="false">IF($B2027="", "",SUMIF(LerXml!B:B,Relatorio!B2027,LerXml!BA:BA))</f>
        <v/>
      </c>
      <c r="G2027" s="67" t="str">
        <f aca="false">IF($B2027="", "",SUMIF(LerXml!B:B,Relatorio!B2027,LerXml!BB:BB))</f>
        <v/>
      </c>
      <c r="H2027" s="67" t="str">
        <f aca="false">IF($B2027="", "",SUMIF(LerXml!B:B,Relatorio!B2027,LerXml!BE:BE))</f>
        <v/>
      </c>
      <c r="I2027" s="68" t="str">
        <f aca="false">IF(AND($F2027="",$G2027="",$H2027=""), "", IF(SUM(F2027:H2027)-D2027 &lt; 0,0,SUM(F2027:H2027)-D2027))</f>
        <v/>
      </c>
    </row>
    <row r="2028" customFormat="false" ht="13.8" hidden="false" customHeight="true" outlineLevel="0" collapsed="false">
      <c r="A2028" s="71"/>
      <c r="B2028" s="72"/>
      <c r="C2028" s="71"/>
      <c r="D2028" s="67" t="str">
        <f aca="false">IF($B2028="", "",SUMIF(LerXml!B:B,Relatorio!B2028,LerXml!W:W))</f>
        <v/>
      </c>
      <c r="E2028" s="67" t="str">
        <f aca="false">IF($B2028="", "",SUMIF(LerXml!B:B,Relatorio!B2028,LerXml!AX:AX))</f>
        <v/>
      </c>
      <c r="F2028" s="68" t="str">
        <f aca="false">IF($B2028="", "",SUMIF(LerXml!B:B,Relatorio!B2028,LerXml!BA:BA))</f>
        <v/>
      </c>
      <c r="G2028" s="67" t="str">
        <f aca="false">IF($B2028="", "",SUMIF(LerXml!B:B,Relatorio!B2028,LerXml!BB:BB))</f>
        <v/>
      </c>
      <c r="H2028" s="67" t="str">
        <f aca="false">IF($B2028="", "",SUMIF(LerXml!B:B,Relatorio!B2028,LerXml!BE:BE))</f>
        <v/>
      </c>
      <c r="I2028" s="68" t="str">
        <f aca="false">IF(AND($F2028="",$G2028="",$H2028=""), "", IF(SUM(F2028:H2028)-D2028 &lt; 0,0,SUM(F2028:H2028)-D2028))</f>
        <v/>
      </c>
    </row>
    <row r="2029" customFormat="false" ht="13.8" hidden="false" customHeight="true" outlineLevel="0" collapsed="false">
      <c r="A2029" s="71"/>
      <c r="B2029" s="72"/>
      <c r="C2029" s="71"/>
      <c r="D2029" s="67" t="str">
        <f aca="false">IF($B2029="", "",SUMIF(LerXml!B:B,Relatorio!B2029,LerXml!W:W))</f>
        <v/>
      </c>
      <c r="E2029" s="67" t="str">
        <f aca="false">IF($B2029="", "",SUMIF(LerXml!B:B,Relatorio!B2029,LerXml!AX:AX))</f>
        <v/>
      </c>
      <c r="F2029" s="68" t="str">
        <f aca="false">IF($B2029="", "",SUMIF(LerXml!B:B,Relatorio!B2029,LerXml!BA:BA))</f>
        <v/>
      </c>
      <c r="G2029" s="67" t="str">
        <f aca="false">IF($B2029="", "",SUMIF(LerXml!B:B,Relatorio!B2029,LerXml!BB:BB))</f>
        <v/>
      </c>
      <c r="H2029" s="67" t="str">
        <f aca="false">IF($B2029="", "",SUMIF(LerXml!B:B,Relatorio!B2029,LerXml!BE:BE))</f>
        <v/>
      </c>
      <c r="I2029" s="68" t="str">
        <f aca="false">IF(AND($F2029="",$G2029="",$H2029=""), "", IF(SUM(F2029:H2029)-D2029 &lt; 0,0,SUM(F2029:H2029)-D2029))</f>
        <v/>
      </c>
    </row>
    <row r="2030" customFormat="false" ht="13.8" hidden="false" customHeight="true" outlineLevel="0" collapsed="false">
      <c r="A2030" s="71"/>
      <c r="B2030" s="72"/>
      <c r="C2030" s="71"/>
      <c r="D2030" s="67" t="str">
        <f aca="false">IF($B2030="", "",SUMIF(LerXml!B:B,Relatorio!B2030,LerXml!W:W))</f>
        <v/>
      </c>
      <c r="E2030" s="67" t="str">
        <f aca="false">IF($B2030="", "",SUMIF(LerXml!B:B,Relatorio!B2030,LerXml!AX:AX))</f>
        <v/>
      </c>
      <c r="F2030" s="68" t="str">
        <f aca="false">IF($B2030="", "",SUMIF(LerXml!B:B,Relatorio!B2030,LerXml!BA:BA))</f>
        <v/>
      </c>
      <c r="G2030" s="67" t="str">
        <f aca="false">IF($B2030="", "",SUMIF(LerXml!B:B,Relatorio!B2030,LerXml!BB:BB))</f>
        <v/>
      </c>
      <c r="H2030" s="67" t="str">
        <f aca="false">IF($B2030="", "",SUMIF(LerXml!B:B,Relatorio!B2030,LerXml!BE:BE))</f>
        <v/>
      </c>
      <c r="I2030" s="68" t="str">
        <f aca="false">IF(AND($F2030="",$G2030="",$H2030=""), "", IF(SUM(F2030:H2030)-D2030 &lt; 0,0,SUM(F2030:H2030)-D2030))</f>
        <v/>
      </c>
    </row>
    <row r="2031" customFormat="false" ht="13.8" hidden="false" customHeight="true" outlineLevel="0" collapsed="false">
      <c r="A2031" s="71"/>
      <c r="B2031" s="72"/>
      <c r="C2031" s="71"/>
      <c r="D2031" s="67" t="str">
        <f aca="false">IF($B2031="", "",SUMIF(LerXml!B:B,Relatorio!B2031,LerXml!W:W))</f>
        <v/>
      </c>
      <c r="E2031" s="67" t="str">
        <f aca="false">IF($B2031="", "",SUMIF(LerXml!B:B,Relatorio!B2031,LerXml!AX:AX))</f>
        <v/>
      </c>
      <c r="F2031" s="68" t="str">
        <f aca="false">IF($B2031="", "",SUMIF(LerXml!B:B,Relatorio!B2031,LerXml!BA:BA))</f>
        <v/>
      </c>
      <c r="G2031" s="67" t="str">
        <f aca="false">IF($B2031="", "",SUMIF(LerXml!B:B,Relatorio!B2031,LerXml!BB:BB))</f>
        <v/>
      </c>
      <c r="H2031" s="67" t="str">
        <f aca="false">IF($B2031="", "",SUMIF(LerXml!B:B,Relatorio!B2031,LerXml!BE:BE))</f>
        <v/>
      </c>
      <c r="I2031" s="68" t="str">
        <f aca="false">IF(AND($F2031="",$G2031="",$H2031=""), "", IF(SUM(F2031:H2031)-D2031 &lt; 0,0,SUM(F2031:H2031)-D2031))</f>
        <v/>
      </c>
    </row>
    <row r="2032" customFormat="false" ht="13.8" hidden="false" customHeight="true" outlineLevel="0" collapsed="false">
      <c r="A2032" s="71"/>
      <c r="B2032" s="72"/>
      <c r="C2032" s="71"/>
      <c r="D2032" s="67" t="str">
        <f aca="false">IF($B2032="", "",SUMIF(LerXml!B:B,Relatorio!B2032,LerXml!W:W))</f>
        <v/>
      </c>
      <c r="E2032" s="67" t="str">
        <f aca="false">IF($B2032="", "",SUMIF(LerXml!B:B,Relatorio!B2032,LerXml!AX:AX))</f>
        <v/>
      </c>
      <c r="F2032" s="68" t="str">
        <f aca="false">IF($B2032="", "",SUMIF(LerXml!B:B,Relatorio!B2032,LerXml!BA:BA))</f>
        <v/>
      </c>
      <c r="G2032" s="67" t="str">
        <f aca="false">IF($B2032="", "",SUMIF(LerXml!B:B,Relatorio!B2032,LerXml!BB:BB))</f>
        <v/>
      </c>
      <c r="H2032" s="67" t="str">
        <f aca="false">IF($B2032="", "",SUMIF(LerXml!B:B,Relatorio!B2032,LerXml!BE:BE))</f>
        <v/>
      </c>
      <c r="I2032" s="68" t="str">
        <f aca="false">IF(AND($F2032="",$G2032="",$H2032=""), "", IF(SUM(F2032:H2032)-D2032 &lt; 0,0,SUM(F2032:H2032)-D2032))</f>
        <v/>
      </c>
    </row>
    <row r="2033" customFormat="false" ht="13.8" hidden="false" customHeight="true" outlineLevel="0" collapsed="false">
      <c r="A2033" s="71"/>
      <c r="B2033" s="72"/>
      <c r="C2033" s="71"/>
      <c r="D2033" s="67" t="str">
        <f aca="false">IF($B2033="", "",SUMIF(LerXml!B:B,Relatorio!B2033,LerXml!W:W))</f>
        <v/>
      </c>
      <c r="E2033" s="67" t="str">
        <f aca="false">IF($B2033="", "",SUMIF(LerXml!B:B,Relatorio!B2033,LerXml!AX:AX))</f>
        <v/>
      </c>
      <c r="F2033" s="68" t="str">
        <f aca="false">IF($B2033="", "",SUMIF(LerXml!B:B,Relatorio!B2033,LerXml!BA:BA))</f>
        <v/>
      </c>
      <c r="G2033" s="67" t="str">
        <f aca="false">IF($B2033="", "",SUMIF(LerXml!B:B,Relatorio!B2033,LerXml!BB:BB))</f>
        <v/>
      </c>
      <c r="H2033" s="67" t="str">
        <f aca="false">IF($B2033="", "",SUMIF(LerXml!B:B,Relatorio!B2033,LerXml!BE:BE))</f>
        <v/>
      </c>
      <c r="I2033" s="68" t="str">
        <f aca="false">IF(AND($F2033="",$G2033="",$H2033=""), "", IF(SUM(F2033:H2033)-D2033 &lt; 0,0,SUM(F2033:H2033)-D2033))</f>
        <v/>
      </c>
    </row>
    <row r="2034" customFormat="false" ht="13.8" hidden="false" customHeight="true" outlineLevel="0" collapsed="false">
      <c r="A2034" s="71"/>
      <c r="B2034" s="72"/>
      <c r="C2034" s="71"/>
      <c r="D2034" s="67" t="str">
        <f aca="false">IF($B2034="", "",SUMIF(LerXml!B:B,Relatorio!B2034,LerXml!W:W))</f>
        <v/>
      </c>
      <c r="E2034" s="67" t="str">
        <f aca="false">IF($B2034="", "",SUMIF(LerXml!B:B,Relatorio!B2034,LerXml!AX:AX))</f>
        <v/>
      </c>
      <c r="F2034" s="68" t="str">
        <f aca="false">IF($B2034="", "",SUMIF(LerXml!B:B,Relatorio!B2034,LerXml!BA:BA))</f>
        <v/>
      </c>
      <c r="G2034" s="67" t="str">
        <f aca="false">IF($B2034="", "",SUMIF(LerXml!B:B,Relatorio!B2034,LerXml!BB:BB))</f>
        <v/>
      </c>
      <c r="H2034" s="67" t="str">
        <f aca="false">IF($B2034="", "",SUMIF(LerXml!B:B,Relatorio!B2034,LerXml!BE:BE))</f>
        <v/>
      </c>
      <c r="I2034" s="68" t="str">
        <f aca="false">IF(AND($F2034="",$G2034="",$H2034=""), "", IF(SUM(F2034:H2034)-D2034 &lt; 0,0,SUM(F2034:H2034)-D2034))</f>
        <v/>
      </c>
    </row>
    <row r="2035" customFormat="false" ht="13.8" hidden="false" customHeight="true" outlineLevel="0" collapsed="false">
      <c r="A2035" s="71"/>
      <c r="B2035" s="72"/>
      <c r="C2035" s="71"/>
      <c r="D2035" s="67" t="str">
        <f aca="false">IF($B2035="", "",SUMIF(LerXml!B:B,Relatorio!B2035,LerXml!W:W))</f>
        <v/>
      </c>
      <c r="E2035" s="67" t="str">
        <f aca="false">IF($B2035="", "",SUMIF(LerXml!B:B,Relatorio!B2035,LerXml!AX:AX))</f>
        <v/>
      </c>
      <c r="F2035" s="68" t="str">
        <f aca="false">IF($B2035="", "",SUMIF(LerXml!B:B,Relatorio!B2035,LerXml!BA:BA))</f>
        <v/>
      </c>
      <c r="G2035" s="67" t="str">
        <f aca="false">IF($B2035="", "",SUMIF(LerXml!B:B,Relatorio!B2035,LerXml!BB:BB))</f>
        <v/>
      </c>
      <c r="H2035" s="67" t="str">
        <f aca="false">IF($B2035="", "",SUMIF(LerXml!B:B,Relatorio!B2035,LerXml!BE:BE))</f>
        <v/>
      </c>
      <c r="I2035" s="68" t="str">
        <f aca="false">IF(AND($F2035="",$G2035="",$H2035=""), "", IF(SUM(F2035:H2035)-D2035 &lt; 0,0,SUM(F2035:H2035)-D2035))</f>
        <v/>
      </c>
    </row>
    <row r="2036" customFormat="false" ht="13.8" hidden="false" customHeight="true" outlineLevel="0" collapsed="false">
      <c r="A2036" s="71"/>
      <c r="B2036" s="72"/>
      <c r="C2036" s="71"/>
      <c r="D2036" s="67" t="str">
        <f aca="false">IF($B2036="", "",SUMIF(LerXml!B:B,Relatorio!B2036,LerXml!W:W))</f>
        <v/>
      </c>
      <c r="E2036" s="67" t="str">
        <f aca="false">IF($B2036="", "",SUMIF(LerXml!B:B,Relatorio!B2036,LerXml!AX:AX))</f>
        <v/>
      </c>
      <c r="F2036" s="68" t="str">
        <f aca="false">IF($B2036="", "",SUMIF(LerXml!B:B,Relatorio!B2036,LerXml!BA:BA))</f>
        <v/>
      </c>
      <c r="G2036" s="67" t="str">
        <f aca="false">IF($B2036="", "",SUMIF(LerXml!B:B,Relatorio!B2036,LerXml!BB:BB))</f>
        <v/>
      </c>
      <c r="H2036" s="67" t="str">
        <f aca="false">IF($B2036="", "",SUMIF(LerXml!B:B,Relatorio!B2036,LerXml!BE:BE))</f>
        <v/>
      </c>
      <c r="I2036" s="68" t="str">
        <f aca="false">IF(AND($F2036="",$G2036="",$H2036=""), "", IF(SUM(F2036:H2036)-D2036 &lt; 0,0,SUM(F2036:H2036)-D2036))</f>
        <v/>
      </c>
    </row>
    <row r="2037" customFormat="false" ht="13.8" hidden="false" customHeight="true" outlineLevel="0" collapsed="false">
      <c r="A2037" s="71"/>
      <c r="B2037" s="72"/>
      <c r="C2037" s="71"/>
      <c r="D2037" s="67" t="str">
        <f aca="false">IF($B2037="", "",SUMIF(LerXml!B:B,Relatorio!B2037,LerXml!W:W))</f>
        <v/>
      </c>
      <c r="E2037" s="67" t="str">
        <f aca="false">IF($B2037="", "",SUMIF(LerXml!B:B,Relatorio!B2037,LerXml!AX:AX))</f>
        <v/>
      </c>
      <c r="F2037" s="68" t="str">
        <f aca="false">IF($B2037="", "",SUMIF(LerXml!B:B,Relatorio!B2037,LerXml!BA:BA))</f>
        <v/>
      </c>
      <c r="G2037" s="67" t="str">
        <f aca="false">IF($B2037="", "",SUMIF(LerXml!B:B,Relatorio!B2037,LerXml!BB:BB))</f>
        <v/>
      </c>
      <c r="H2037" s="67" t="str">
        <f aca="false">IF($B2037="", "",SUMIF(LerXml!B:B,Relatorio!B2037,LerXml!BE:BE))</f>
        <v/>
      </c>
      <c r="I2037" s="68" t="str">
        <f aca="false">IF(AND($F2037="",$G2037="",$H2037=""), "", IF(SUM(F2037:H2037)-D2037 &lt; 0,0,SUM(F2037:H2037)-D2037))</f>
        <v/>
      </c>
    </row>
    <row r="2038" customFormat="false" ht="13.8" hidden="false" customHeight="true" outlineLevel="0" collapsed="false">
      <c r="A2038" s="71"/>
      <c r="B2038" s="72"/>
      <c r="C2038" s="71"/>
      <c r="D2038" s="67" t="str">
        <f aca="false">IF($B2038="", "",SUMIF(LerXml!B:B,Relatorio!B2038,LerXml!W:W))</f>
        <v/>
      </c>
      <c r="E2038" s="67" t="str">
        <f aca="false">IF($B2038="", "",SUMIF(LerXml!B:B,Relatorio!B2038,LerXml!AX:AX))</f>
        <v/>
      </c>
      <c r="F2038" s="68" t="str">
        <f aca="false">IF($B2038="", "",SUMIF(LerXml!B:B,Relatorio!B2038,LerXml!BA:BA))</f>
        <v/>
      </c>
      <c r="G2038" s="67" t="str">
        <f aca="false">IF($B2038="", "",SUMIF(LerXml!B:B,Relatorio!B2038,LerXml!BB:BB))</f>
        <v/>
      </c>
      <c r="H2038" s="67" t="str">
        <f aca="false">IF($B2038="", "",SUMIF(LerXml!B:B,Relatorio!B2038,LerXml!BE:BE))</f>
        <v/>
      </c>
      <c r="I2038" s="68" t="str">
        <f aca="false">IF(AND($F2038="",$G2038="",$H2038=""), "", IF(SUM(F2038:H2038)-D2038 &lt; 0,0,SUM(F2038:H2038)-D2038))</f>
        <v/>
      </c>
    </row>
    <row r="2039" customFormat="false" ht="13.8" hidden="false" customHeight="true" outlineLevel="0" collapsed="false">
      <c r="A2039" s="71"/>
      <c r="B2039" s="72"/>
      <c r="C2039" s="71"/>
      <c r="D2039" s="67" t="str">
        <f aca="false">IF($B2039="", "",SUMIF(LerXml!B:B,Relatorio!B2039,LerXml!W:W))</f>
        <v/>
      </c>
      <c r="E2039" s="67" t="str">
        <f aca="false">IF($B2039="", "",SUMIF(LerXml!B:B,Relatorio!B2039,LerXml!AX:AX))</f>
        <v/>
      </c>
      <c r="F2039" s="68" t="str">
        <f aca="false">IF($B2039="", "",SUMIF(LerXml!B:B,Relatorio!B2039,LerXml!BA:BA))</f>
        <v/>
      </c>
      <c r="G2039" s="67" t="str">
        <f aca="false">IF($B2039="", "",SUMIF(LerXml!B:B,Relatorio!B2039,LerXml!BB:BB))</f>
        <v/>
      </c>
      <c r="H2039" s="67" t="str">
        <f aca="false">IF($B2039="", "",SUMIF(LerXml!B:B,Relatorio!B2039,LerXml!BE:BE))</f>
        <v/>
      </c>
      <c r="I2039" s="68" t="str">
        <f aca="false">IF(AND($F2039="",$G2039="",$H2039=""), "", IF(SUM(F2039:H2039)-D2039 &lt; 0,0,SUM(F2039:H2039)-D2039))</f>
        <v/>
      </c>
    </row>
    <row r="2040" customFormat="false" ht="13.8" hidden="false" customHeight="true" outlineLevel="0" collapsed="false">
      <c r="A2040" s="71"/>
      <c r="B2040" s="72"/>
      <c r="C2040" s="71"/>
      <c r="D2040" s="67" t="str">
        <f aca="false">IF($B2040="", "",SUMIF(LerXml!B:B,Relatorio!B2040,LerXml!W:W))</f>
        <v/>
      </c>
      <c r="E2040" s="67" t="str">
        <f aca="false">IF($B2040="", "",SUMIF(LerXml!B:B,Relatorio!B2040,LerXml!AX:AX))</f>
        <v/>
      </c>
      <c r="F2040" s="68" t="str">
        <f aca="false">IF($B2040="", "",SUMIF(LerXml!B:B,Relatorio!B2040,LerXml!BA:BA))</f>
        <v/>
      </c>
      <c r="G2040" s="67" t="str">
        <f aca="false">IF($B2040="", "",SUMIF(LerXml!B:B,Relatorio!B2040,LerXml!BB:BB))</f>
        <v/>
      </c>
      <c r="H2040" s="67" t="str">
        <f aca="false">IF($B2040="", "",SUMIF(LerXml!B:B,Relatorio!B2040,LerXml!BE:BE))</f>
        <v/>
      </c>
      <c r="I2040" s="68" t="str">
        <f aca="false">IF(AND($F2040="",$G2040="",$H2040=""), "", IF(SUM(F2040:H2040)-D2040 &lt; 0,0,SUM(F2040:H2040)-D2040))</f>
        <v/>
      </c>
    </row>
    <row r="2041" customFormat="false" ht="13.8" hidden="false" customHeight="true" outlineLevel="0" collapsed="false">
      <c r="A2041" s="71"/>
      <c r="B2041" s="72"/>
      <c r="C2041" s="71"/>
      <c r="D2041" s="67" t="str">
        <f aca="false">IF($B2041="", "",SUMIF(LerXml!B:B,Relatorio!B2041,LerXml!W:W))</f>
        <v/>
      </c>
      <c r="E2041" s="67" t="str">
        <f aca="false">IF($B2041="", "",SUMIF(LerXml!B:B,Relatorio!B2041,LerXml!AX:AX))</f>
        <v/>
      </c>
      <c r="F2041" s="68" t="str">
        <f aca="false">IF($B2041="", "",SUMIF(LerXml!B:B,Relatorio!B2041,LerXml!BA:BA))</f>
        <v/>
      </c>
      <c r="G2041" s="67" t="str">
        <f aca="false">IF($B2041="", "",SUMIF(LerXml!B:B,Relatorio!B2041,LerXml!BB:BB))</f>
        <v/>
      </c>
      <c r="H2041" s="67" t="str">
        <f aca="false">IF($B2041="", "",SUMIF(LerXml!B:B,Relatorio!B2041,LerXml!BE:BE))</f>
        <v/>
      </c>
      <c r="I2041" s="68" t="str">
        <f aca="false">IF(AND($F2041="",$G2041="",$H2041=""), "", IF(SUM(F2041:H2041)-D2041 &lt; 0,0,SUM(F2041:H2041)-D2041))</f>
        <v/>
      </c>
    </row>
    <row r="2042" customFormat="false" ht="13.8" hidden="false" customHeight="true" outlineLevel="0" collapsed="false">
      <c r="A2042" s="71"/>
      <c r="B2042" s="72"/>
      <c r="C2042" s="71"/>
      <c r="D2042" s="67" t="str">
        <f aca="false">IF($B2042="", "",SUMIF(LerXml!B:B,Relatorio!B2042,LerXml!W:W))</f>
        <v/>
      </c>
      <c r="E2042" s="67" t="str">
        <f aca="false">IF($B2042="", "",SUMIF(LerXml!B:B,Relatorio!B2042,LerXml!AX:AX))</f>
        <v/>
      </c>
      <c r="F2042" s="68" t="str">
        <f aca="false">IF($B2042="", "",SUMIF(LerXml!B:B,Relatorio!B2042,LerXml!BA:BA))</f>
        <v/>
      </c>
      <c r="G2042" s="67" t="str">
        <f aca="false">IF($B2042="", "",SUMIF(LerXml!B:B,Relatorio!B2042,LerXml!BB:BB))</f>
        <v/>
      </c>
      <c r="H2042" s="67" t="str">
        <f aca="false">IF($B2042="", "",SUMIF(LerXml!B:B,Relatorio!B2042,LerXml!BE:BE))</f>
        <v/>
      </c>
      <c r="I2042" s="68" t="str">
        <f aca="false">IF(AND($F2042="",$G2042="",$H2042=""), "", IF(SUM(F2042:H2042)-D2042 &lt; 0,0,SUM(F2042:H2042)-D2042))</f>
        <v/>
      </c>
    </row>
    <row r="2043" customFormat="false" ht="13.8" hidden="false" customHeight="true" outlineLevel="0" collapsed="false">
      <c r="A2043" s="71"/>
      <c r="B2043" s="72"/>
      <c r="C2043" s="71"/>
      <c r="D2043" s="67" t="str">
        <f aca="false">IF($B2043="", "",SUMIF(LerXml!B:B,Relatorio!B2043,LerXml!W:W))</f>
        <v/>
      </c>
      <c r="E2043" s="67" t="str">
        <f aca="false">IF($B2043="", "",SUMIF(LerXml!B:B,Relatorio!B2043,LerXml!AX:AX))</f>
        <v/>
      </c>
      <c r="F2043" s="68" t="str">
        <f aca="false">IF($B2043="", "",SUMIF(LerXml!B:B,Relatorio!B2043,LerXml!BA:BA))</f>
        <v/>
      </c>
      <c r="G2043" s="67" t="str">
        <f aca="false">IF($B2043="", "",SUMIF(LerXml!B:B,Relatorio!B2043,LerXml!BB:BB))</f>
        <v/>
      </c>
      <c r="H2043" s="67" t="str">
        <f aca="false">IF($B2043="", "",SUMIF(LerXml!B:B,Relatorio!B2043,LerXml!BE:BE))</f>
        <v/>
      </c>
      <c r="I2043" s="68" t="str">
        <f aca="false">IF(AND($F2043="",$G2043="",$H2043=""), "", IF(SUM(F2043:H2043)-D2043 &lt; 0,0,SUM(F2043:H2043)-D2043))</f>
        <v/>
      </c>
    </row>
    <row r="2044" customFormat="false" ht="13.8" hidden="false" customHeight="true" outlineLevel="0" collapsed="false">
      <c r="A2044" s="71"/>
      <c r="B2044" s="72"/>
      <c r="C2044" s="71"/>
      <c r="D2044" s="67" t="str">
        <f aca="false">IF($B2044="", "",SUMIF(LerXml!B:B,Relatorio!B2044,LerXml!W:W))</f>
        <v/>
      </c>
      <c r="E2044" s="67" t="str">
        <f aca="false">IF($B2044="", "",SUMIF(LerXml!B:B,Relatorio!B2044,LerXml!AX:AX))</f>
        <v/>
      </c>
      <c r="F2044" s="68" t="str">
        <f aca="false">IF($B2044="", "",SUMIF(LerXml!B:B,Relatorio!B2044,LerXml!BA:BA))</f>
        <v/>
      </c>
      <c r="G2044" s="67" t="str">
        <f aca="false">IF($B2044="", "",SUMIF(LerXml!B:B,Relatorio!B2044,LerXml!BB:BB))</f>
        <v/>
      </c>
      <c r="H2044" s="67" t="str">
        <f aca="false">IF($B2044="", "",SUMIF(LerXml!B:B,Relatorio!B2044,LerXml!BE:BE))</f>
        <v/>
      </c>
      <c r="I2044" s="68" t="str">
        <f aca="false">IF(AND($F2044="",$G2044="",$H2044=""), "", IF(SUM(F2044:H2044)-D2044 &lt; 0,0,SUM(F2044:H2044)-D2044))</f>
        <v/>
      </c>
    </row>
    <row r="2045" customFormat="false" ht="13.8" hidden="false" customHeight="true" outlineLevel="0" collapsed="false">
      <c r="A2045" s="71"/>
      <c r="B2045" s="72"/>
      <c r="C2045" s="71"/>
      <c r="D2045" s="67" t="str">
        <f aca="false">IF($B2045="", "",SUMIF(LerXml!B:B,Relatorio!B2045,LerXml!W:W))</f>
        <v/>
      </c>
      <c r="E2045" s="67" t="str">
        <f aca="false">IF($B2045="", "",SUMIF(LerXml!B:B,Relatorio!B2045,LerXml!AX:AX))</f>
        <v/>
      </c>
      <c r="F2045" s="68" t="str">
        <f aca="false">IF($B2045="", "",SUMIF(LerXml!B:B,Relatorio!B2045,LerXml!BA:BA))</f>
        <v/>
      </c>
      <c r="G2045" s="67" t="str">
        <f aca="false">IF($B2045="", "",SUMIF(LerXml!B:B,Relatorio!B2045,LerXml!BB:BB))</f>
        <v/>
      </c>
      <c r="H2045" s="67" t="str">
        <f aca="false">IF($B2045="", "",SUMIF(LerXml!B:B,Relatorio!B2045,LerXml!BE:BE))</f>
        <v/>
      </c>
      <c r="I2045" s="68" t="str">
        <f aca="false">IF(AND($F2045="",$G2045="",$H2045=""), "", IF(SUM(F2045:H2045)-D2045 &lt; 0,0,SUM(F2045:H2045)-D2045))</f>
        <v/>
      </c>
    </row>
    <row r="2046" customFormat="false" ht="13.8" hidden="false" customHeight="true" outlineLevel="0" collapsed="false">
      <c r="A2046" s="71"/>
      <c r="B2046" s="72"/>
      <c r="C2046" s="71"/>
      <c r="D2046" s="67" t="str">
        <f aca="false">IF($B2046="", "",SUMIF(LerXml!B:B,Relatorio!B2046,LerXml!W:W))</f>
        <v/>
      </c>
      <c r="E2046" s="67" t="str">
        <f aca="false">IF($B2046="", "",SUMIF(LerXml!B:B,Relatorio!B2046,LerXml!AX:AX))</f>
        <v/>
      </c>
      <c r="F2046" s="68" t="str">
        <f aca="false">IF($B2046="", "",SUMIF(LerXml!B:B,Relatorio!B2046,LerXml!BA:BA))</f>
        <v/>
      </c>
      <c r="G2046" s="67" t="str">
        <f aca="false">IF($B2046="", "",SUMIF(LerXml!B:B,Relatorio!B2046,LerXml!BB:BB))</f>
        <v/>
      </c>
      <c r="H2046" s="67" t="str">
        <f aca="false">IF($B2046="", "",SUMIF(LerXml!B:B,Relatorio!B2046,LerXml!BE:BE))</f>
        <v/>
      </c>
      <c r="I2046" s="68" t="str">
        <f aca="false">IF(AND($F2046="",$G2046="",$H2046=""), "", IF(SUM(F2046:H2046)-D2046 &lt; 0,0,SUM(F2046:H2046)-D2046))</f>
        <v/>
      </c>
    </row>
    <row r="2047" customFormat="false" ht="13.8" hidden="false" customHeight="true" outlineLevel="0" collapsed="false">
      <c r="A2047" s="71"/>
      <c r="B2047" s="72"/>
      <c r="C2047" s="71"/>
      <c r="D2047" s="67" t="str">
        <f aca="false">IF($B2047="", "",SUMIF(LerXml!B:B,Relatorio!B2047,LerXml!W:W))</f>
        <v/>
      </c>
      <c r="E2047" s="67" t="str">
        <f aca="false">IF($B2047="", "",SUMIF(LerXml!B:B,Relatorio!B2047,LerXml!AX:AX))</f>
        <v/>
      </c>
      <c r="F2047" s="68" t="str">
        <f aca="false">IF($B2047="", "",SUMIF(LerXml!B:B,Relatorio!B2047,LerXml!BA:BA))</f>
        <v/>
      </c>
      <c r="G2047" s="67" t="str">
        <f aca="false">IF($B2047="", "",SUMIF(LerXml!B:B,Relatorio!B2047,LerXml!BB:BB))</f>
        <v/>
      </c>
      <c r="H2047" s="67" t="str">
        <f aca="false">IF($B2047="", "",SUMIF(LerXml!B:B,Relatorio!B2047,LerXml!BE:BE))</f>
        <v/>
      </c>
      <c r="I2047" s="68" t="str">
        <f aca="false">IF(AND($F2047="",$G2047="",$H2047=""), "", IF(SUM(F2047:H2047)-D2047 &lt; 0,0,SUM(F2047:H2047)-D2047))</f>
        <v/>
      </c>
    </row>
    <row r="2048" customFormat="false" ht="13.8" hidden="false" customHeight="true" outlineLevel="0" collapsed="false">
      <c r="A2048" s="71"/>
      <c r="B2048" s="72"/>
      <c r="C2048" s="71"/>
      <c r="D2048" s="67" t="str">
        <f aca="false">IF($B2048="", "",SUMIF(LerXml!B:B,Relatorio!B2048,LerXml!W:W))</f>
        <v/>
      </c>
      <c r="E2048" s="67" t="str">
        <f aca="false">IF($B2048="", "",SUMIF(LerXml!B:B,Relatorio!B2048,LerXml!AX:AX))</f>
        <v/>
      </c>
      <c r="F2048" s="68" t="str">
        <f aca="false">IF($B2048="", "",SUMIF(LerXml!B:B,Relatorio!B2048,LerXml!BA:BA))</f>
        <v/>
      </c>
      <c r="G2048" s="67" t="str">
        <f aca="false">IF($B2048="", "",SUMIF(LerXml!B:B,Relatorio!B2048,LerXml!BB:BB))</f>
        <v/>
      </c>
      <c r="H2048" s="67" t="str">
        <f aca="false">IF($B2048="", "",SUMIF(LerXml!B:B,Relatorio!B2048,LerXml!BE:BE))</f>
        <v/>
      </c>
      <c r="I2048" s="68" t="str">
        <f aca="false">IF(AND($F2048="",$G2048="",$H2048=""), "", IF(SUM(F2048:H2048)-D2048 &lt; 0,0,SUM(F2048:H2048)-D2048))</f>
        <v/>
      </c>
    </row>
    <row r="2049" customFormat="false" ht="13.8" hidden="false" customHeight="true" outlineLevel="0" collapsed="false">
      <c r="A2049" s="71"/>
      <c r="B2049" s="72"/>
      <c r="C2049" s="71"/>
      <c r="D2049" s="67" t="str">
        <f aca="false">IF($B2049="", "",SUMIF(LerXml!B:B,Relatorio!B2049,LerXml!W:W))</f>
        <v/>
      </c>
      <c r="E2049" s="67" t="str">
        <f aca="false">IF($B2049="", "",SUMIF(LerXml!B:B,Relatorio!B2049,LerXml!AX:AX))</f>
        <v/>
      </c>
      <c r="F2049" s="68" t="str">
        <f aca="false">IF($B2049="", "",SUMIF(LerXml!B:B,Relatorio!B2049,LerXml!BA:BA))</f>
        <v/>
      </c>
      <c r="G2049" s="67" t="str">
        <f aca="false">IF($B2049="", "",SUMIF(LerXml!B:B,Relatorio!B2049,LerXml!BB:BB))</f>
        <v/>
      </c>
      <c r="H2049" s="67" t="str">
        <f aca="false">IF($B2049="", "",SUMIF(LerXml!B:B,Relatorio!B2049,LerXml!BE:BE))</f>
        <v/>
      </c>
      <c r="I2049" s="68" t="str">
        <f aca="false">IF(AND($F2049="",$G2049="",$H2049=""), "", IF(SUM(F2049:H2049)-D2049 &lt; 0,0,SUM(F2049:H2049)-D2049))</f>
        <v/>
      </c>
    </row>
    <row r="2050" customFormat="false" ht="13.8" hidden="false" customHeight="true" outlineLevel="0" collapsed="false">
      <c r="A2050" s="71"/>
      <c r="B2050" s="72"/>
      <c r="C2050" s="71"/>
      <c r="D2050" s="67" t="str">
        <f aca="false">IF($B2050="", "",SUMIF(LerXml!B:B,Relatorio!B2050,LerXml!W:W))</f>
        <v/>
      </c>
      <c r="E2050" s="67" t="str">
        <f aca="false">IF($B2050="", "",SUMIF(LerXml!B:B,Relatorio!B2050,LerXml!AX:AX))</f>
        <v/>
      </c>
      <c r="F2050" s="68" t="str">
        <f aca="false">IF($B2050="", "",SUMIF(LerXml!B:B,Relatorio!B2050,LerXml!BA:BA))</f>
        <v/>
      </c>
      <c r="G2050" s="67" t="str">
        <f aca="false">IF($B2050="", "",SUMIF(LerXml!B:B,Relatorio!B2050,LerXml!BB:BB))</f>
        <v/>
      </c>
      <c r="H2050" s="67" t="str">
        <f aca="false">IF($B2050="", "",SUMIF(LerXml!B:B,Relatorio!B2050,LerXml!BE:BE))</f>
        <v/>
      </c>
      <c r="I2050" s="68" t="str">
        <f aca="false">IF(AND($F2050="",$G2050="",$H2050=""), "", IF(SUM(F2050:H2050)-D2050 &lt; 0,0,SUM(F2050:H2050)-D2050))</f>
        <v/>
      </c>
    </row>
    <row r="2051" customFormat="false" ht="13.8" hidden="false" customHeight="true" outlineLevel="0" collapsed="false">
      <c r="A2051" s="71"/>
      <c r="B2051" s="72"/>
      <c r="C2051" s="71"/>
      <c r="D2051" s="67" t="str">
        <f aca="false">IF($B2051="", "",SUMIF(LerXml!B:B,Relatorio!B2051,LerXml!W:W))</f>
        <v/>
      </c>
      <c r="E2051" s="67" t="str">
        <f aca="false">IF($B2051="", "",SUMIF(LerXml!B:B,Relatorio!B2051,LerXml!AX:AX))</f>
        <v/>
      </c>
      <c r="F2051" s="68" t="str">
        <f aca="false">IF($B2051="", "",SUMIF(LerXml!B:B,Relatorio!B2051,LerXml!BA:BA))</f>
        <v/>
      </c>
      <c r="G2051" s="67" t="str">
        <f aca="false">IF($B2051="", "",SUMIF(LerXml!B:B,Relatorio!B2051,LerXml!BB:BB))</f>
        <v/>
      </c>
      <c r="H2051" s="67" t="str">
        <f aca="false">IF($B2051="", "",SUMIF(LerXml!B:B,Relatorio!B2051,LerXml!BE:BE))</f>
        <v/>
      </c>
      <c r="I2051" s="68" t="str">
        <f aca="false">IF(AND($F2051="",$G2051="",$H2051=""), "", IF(SUM(F2051:H2051)-D2051 &lt; 0,0,SUM(F2051:H2051)-D2051))</f>
        <v/>
      </c>
    </row>
    <row r="2052" customFormat="false" ht="13.8" hidden="false" customHeight="true" outlineLevel="0" collapsed="false">
      <c r="A2052" s="71"/>
      <c r="B2052" s="72"/>
      <c r="C2052" s="71"/>
      <c r="D2052" s="67" t="str">
        <f aca="false">IF($B2052="", "",SUMIF(LerXml!B:B,Relatorio!B2052,LerXml!W:W))</f>
        <v/>
      </c>
      <c r="E2052" s="67" t="str">
        <f aca="false">IF($B2052="", "",SUMIF(LerXml!B:B,Relatorio!B2052,LerXml!AX:AX))</f>
        <v/>
      </c>
      <c r="F2052" s="68" t="str">
        <f aca="false">IF($B2052="", "",SUMIF(LerXml!B:B,Relatorio!B2052,LerXml!BA:BA))</f>
        <v/>
      </c>
      <c r="G2052" s="67" t="str">
        <f aca="false">IF($B2052="", "",SUMIF(LerXml!B:B,Relatorio!B2052,LerXml!BB:BB))</f>
        <v/>
      </c>
      <c r="H2052" s="67" t="str">
        <f aca="false">IF($B2052="", "",SUMIF(LerXml!B:B,Relatorio!B2052,LerXml!BE:BE))</f>
        <v/>
      </c>
      <c r="I2052" s="68" t="str">
        <f aca="false">IF(AND($F2052="",$G2052="",$H2052=""), "", IF(SUM(F2052:H2052)-D2052 &lt; 0,0,SUM(F2052:H2052)-D2052))</f>
        <v/>
      </c>
    </row>
    <row r="2053" customFormat="false" ht="13.8" hidden="false" customHeight="true" outlineLevel="0" collapsed="false">
      <c r="A2053" s="71"/>
      <c r="B2053" s="72"/>
      <c r="C2053" s="71"/>
      <c r="D2053" s="67" t="str">
        <f aca="false">IF($B2053="", "",SUMIF(LerXml!B:B,Relatorio!B2053,LerXml!W:W))</f>
        <v/>
      </c>
      <c r="E2053" s="67" t="str">
        <f aca="false">IF($B2053="", "",SUMIF(LerXml!B:B,Relatorio!B2053,LerXml!AX:AX))</f>
        <v/>
      </c>
      <c r="F2053" s="68" t="str">
        <f aca="false">IF($B2053="", "",SUMIF(LerXml!B:B,Relatorio!B2053,LerXml!BA:BA))</f>
        <v/>
      </c>
      <c r="G2053" s="67" t="str">
        <f aca="false">IF($B2053="", "",SUMIF(LerXml!B:B,Relatorio!B2053,LerXml!BB:BB))</f>
        <v/>
      </c>
      <c r="H2053" s="67" t="str">
        <f aca="false">IF($B2053="", "",SUMIF(LerXml!B:B,Relatorio!B2053,LerXml!BE:BE))</f>
        <v/>
      </c>
      <c r="I2053" s="68" t="str">
        <f aca="false">IF(AND($F2053="",$G2053="",$H2053=""), "", IF(SUM(F2053:H2053)-D2053 &lt; 0,0,SUM(F2053:H2053)-D2053))</f>
        <v/>
      </c>
    </row>
    <row r="2054" customFormat="false" ht="13.8" hidden="false" customHeight="true" outlineLevel="0" collapsed="false">
      <c r="A2054" s="71"/>
      <c r="B2054" s="72"/>
      <c r="C2054" s="71"/>
      <c r="D2054" s="67" t="str">
        <f aca="false">IF($B2054="", "",SUMIF(LerXml!B:B,Relatorio!B2054,LerXml!W:W))</f>
        <v/>
      </c>
      <c r="E2054" s="67" t="str">
        <f aca="false">IF($B2054="", "",SUMIF(LerXml!B:B,Relatorio!B2054,LerXml!AX:AX))</f>
        <v/>
      </c>
      <c r="F2054" s="68" t="str">
        <f aca="false">IF($B2054="", "",SUMIF(LerXml!B:B,Relatorio!B2054,LerXml!BA:BA))</f>
        <v/>
      </c>
      <c r="G2054" s="67" t="str">
        <f aca="false">IF($B2054="", "",SUMIF(LerXml!B:B,Relatorio!B2054,LerXml!BB:BB))</f>
        <v/>
      </c>
      <c r="H2054" s="67" t="str">
        <f aca="false">IF($B2054="", "",SUMIF(LerXml!B:B,Relatorio!B2054,LerXml!BE:BE))</f>
        <v/>
      </c>
      <c r="I2054" s="68" t="str">
        <f aca="false">IF(AND($F2054="",$G2054="",$H2054=""), "", IF(SUM(F2054:H2054)-D2054 &lt; 0,0,SUM(F2054:H2054)-D2054))</f>
        <v/>
      </c>
    </row>
    <row r="2055" customFormat="false" ht="13.8" hidden="false" customHeight="true" outlineLevel="0" collapsed="false">
      <c r="A2055" s="71"/>
      <c r="B2055" s="72"/>
      <c r="C2055" s="71"/>
      <c r="D2055" s="67" t="str">
        <f aca="false">IF($B2055="", "",SUMIF(LerXml!B:B,Relatorio!B2055,LerXml!W:W))</f>
        <v/>
      </c>
      <c r="E2055" s="67" t="str">
        <f aca="false">IF($B2055="", "",SUMIF(LerXml!B:B,Relatorio!B2055,LerXml!AX:AX))</f>
        <v/>
      </c>
      <c r="F2055" s="68" t="str">
        <f aca="false">IF($B2055="", "",SUMIF(LerXml!B:B,Relatorio!B2055,LerXml!BA:BA))</f>
        <v/>
      </c>
      <c r="G2055" s="67" t="str">
        <f aca="false">IF($B2055="", "",SUMIF(LerXml!B:B,Relatorio!B2055,LerXml!BB:BB))</f>
        <v/>
      </c>
      <c r="H2055" s="67" t="str">
        <f aca="false">IF($B2055="", "",SUMIF(LerXml!B:B,Relatorio!B2055,LerXml!BE:BE))</f>
        <v/>
      </c>
      <c r="I2055" s="68" t="str">
        <f aca="false">IF(AND($F2055="",$G2055="",$H2055=""), "", IF(SUM(F2055:H2055)-D2055 &lt; 0,0,SUM(F2055:H2055)-D2055))</f>
        <v/>
      </c>
    </row>
    <row r="2056" customFormat="false" ht="13.8" hidden="false" customHeight="true" outlineLevel="0" collapsed="false">
      <c r="A2056" s="71"/>
      <c r="B2056" s="72"/>
      <c r="C2056" s="71"/>
      <c r="D2056" s="67" t="str">
        <f aca="false">IF($B2056="", "",SUMIF(LerXml!B:B,Relatorio!B2056,LerXml!W:W))</f>
        <v/>
      </c>
      <c r="E2056" s="67" t="str">
        <f aca="false">IF($B2056="", "",SUMIF(LerXml!B:B,Relatorio!B2056,LerXml!AX:AX))</f>
        <v/>
      </c>
      <c r="F2056" s="68" t="str">
        <f aca="false">IF($B2056="", "",SUMIF(LerXml!B:B,Relatorio!B2056,LerXml!BA:BA))</f>
        <v/>
      </c>
      <c r="G2056" s="67" t="str">
        <f aca="false">IF($B2056="", "",SUMIF(LerXml!B:B,Relatorio!B2056,LerXml!BB:BB))</f>
        <v/>
      </c>
      <c r="H2056" s="67" t="str">
        <f aca="false">IF($B2056="", "",SUMIF(LerXml!B:B,Relatorio!B2056,LerXml!BE:BE))</f>
        <v/>
      </c>
      <c r="I2056" s="68" t="str">
        <f aca="false">IF(AND($F2056="",$G2056="",$H2056=""), "", IF(SUM(F2056:H2056)-D2056 &lt; 0,0,SUM(F2056:H2056)-D2056))</f>
        <v/>
      </c>
    </row>
    <row r="2057" customFormat="false" ht="13.8" hidden="false" customHeight="true" outlineLevel="0" collapsed="false">
      <c r="A2057" s="71"/>
      <c r="B2057" s="72"/>
      <c r="C2057" s="71"/>
      <c r="D2057" s="67" t="str">
        <f aca="false">IF($B2057="", "",SUMIF(LerXml!B:B,Relatorio!B2057,LerXml!W:W))</f>
        <v/>
      </c>
      <c r="E2057" s="67" t="str">
        <f aca="false">IF($B2057="", "",SUMIF(LerXml!B:B,Relatorio!B2057,LerXml!AX:AX))</f>
        <v/>
      </c>
      <c r="F2057" s="68" t="str">
        <f aca="false">IF($B2057="", "",SUMIF(LerXml!B:B,Relatorio!B2057,LerXml!BA:BA))</f>
        <v/>
      </c>
      <c r="G2057" s="67" t="str">
        <f aca="false">IF($B2057="", "",SUMIF(LerXml!B:B,Relatorio!B2057,LerXml!BB:BB))</f>
        <v/>
      </c>
      <c r="H2057" s="67" t="str">
        <f aca="false">IF($B2057="", "",SUMIF(LerXml!B:B,Relatorio!B2057,LerXml!BE:BE))</f>
        <v/>
      </c>
      <c r="I2057" s="68" t="str">
        <f aca="false">IF(AND($F2057="",$G2057="",$H2057=""), "", IF(SUM(F2057:H2057)-D2057 &lt; 0,0,SUM(F2057:H2057)-D2057))</f>
        <v/>
      </c>
    </row>
    <row r="2058" customFormat="false" ht="13.8" hidden="false" customHeight="true" outlineLevel="0" collapsed="false">
      <c r="A2058" s="71"/>
      <c r="B2058" s="72"/>
      <c r="C2058" s="71"/>
      <c r="D2058" s="67" t="str">
        <f aca="false">IF($B2058="", "",SUMIF(LerXml!B:B,Relatorio!B2058,LerXml!W:W))</f>
        <v/>
      </c>
      <c r="E2058" s="67" t="str">
        <f aca="false">IF($B2058="", "",SUMIF(LerXml!B:B,Relatorio!B2058,LerXml!AX:AX))</f>
        <v/>
      </c>
      <c r="F2058" s="68" t="str">
        <f aca="false">IF($B2058="", "",SUMIF(LerXml!B:B,Relatorio!B2058,LerXml!BA:BA))</f>
        <v/>
      </c>
      <c r="G2058" s="67" t="str">
        <f aca="false">IF($B2058="", "",SUMIF(LerXml!B:B,Relatorio!B2058,LerXml!BB:BB))</f>
        <v/>
      </c>
      <c r="H2058" s="67" t="str">
        <f aca="false">IF($B2058="", "",SUMIF(LerXml!B:B,Relatorio!B2058,LerXml!BE:BE))</f>
        <v/>
      </c>
      <c r="I2058" s="68" t="str">
        <f aca="false">IF(AND($F2058="",$G2058="",$H2058=""), "", IF(SUM(F2058:H2058)-D2058 &lt; 0,0,SUM(F2058:H2058)-D2058))</f>
        <v/>
      </c>
    </row>
    <row r="2059" customFormat="false" ht="13.8" hidden="false" customHeight="true" outlineLevel="0" collapsed="false">
      <c r="A2059" s="71"/>
      <c r="B2059" s="72"/>
      <c r="C2059" s="71"/>
      <c r="D2059" s="67" t="str">
        <f aca="false">IF($B2059="", "",SUMIF(LerXml!B:B,Relatorio!B2059,LerXml!W:W))</f>
        <v/>
      </c>
      <c r="E2059" s="67" t="str">
        <f aca="false">IF($B2059="", "",SUMIF(LerXml!B:B,Relatorio!B2059,LerXml!AX:AX))</f>
        <v/>
      </c>
      <c r="F2059" s="68" t="str">
        <f aca="false">IF($B2059="", "",SUMIF(LerXml!B:B,Relatorio!B2059,LerXml!BA:BA))</f>
        <v/>
      </c>
      <c r="G2059" s="67" t="str">
        <f aca="false">IF($B2059="", "",SUMIF(LerXml!B:B,Relatorio!B2059,LerXml!BB:BB))</f>
        <v/>
      </c>
      <c r="H2059" s="67" t="str">
        <f aca="false">IF($B2059="", "",SUMIF(LerXml!B:B,Relatorio!B2059,LerXml!BE:BE))</f>
        <v/>
      </c>
      <c r="I2059" s="68" t="str">
        <f aca="false">IF(AND($F2059="",$G2059="",$H2059=""), "", IF(SUM(F2059:H2059)-D2059 &lt; 0,0,SUM(F2059:H2059)-D2059))</f>
        <v/>
      </c>
    </row>
    <row r="2060" customFormat="false" ht="13.8" hidden="false" customHeight="true" outlineLevel="0" collapsed="false">
      <c r="A2060" s="71"/>
      <c r="B2060" s="72"/>
      <c r="C2060" s="71"/>
      <c r="D2060" s="67" t="str">
        <f aca="false">IF($B2060="", "",SUMIF(LerXml!B:B,Relatorio!B2060,LerXml!W:W))</f>
        <v/>
      </c>
      <c r="E2060" s="67" t="str">
        <f aca="false">IF($B2060="", "",SUMIF(LerXml!B:B,Relatorio!B2060,LerXml!AX:AX))</f>
        <v/>
      </c>
      <c r="F2060" s="68" t="str">
        <f aca="false">IF($B2060="", "",SUMIF(LerXml!B:B,Relatorio!B2060,LerXml!BA:BA))</f>
        <v/>
      </c>
      <c r="G2060" s="67" t="str">
        <f aca="false">IF($B2060="", "",SUMIF(LerXml!B:B,Relatorio!B2060,LerXml!BB:BB))</f>
        <v/>
      </c>
      <c r="H2060" s="67" t="str">
        <f aca="false">IF($B2060="", "",SUMIF(LerXml!B:B,Relatorio!B2060,LerXml!BE:BE))</f>
        <v/>
      </c>
      <c r="I2060" s="68" t="str">
        <f aca="false">IF(AND($F2060="",$G2060="",$H2060=""), "", IF(SUM(F2060:H2060)-D2060 &lt; 0,0,SUM(F2060:H2060)-D2060))</f>
        <v/>
      </c>
    </row>
    <row r="2061" customFormat="false" ht="13.8" hidden="false" customHeight="true" outlineLevel="0" collapsed="false">
      <c r="A2061" s="71"/>
      <c r="B2061" s="72"/>
      <c r="C2061" s="71"/>
      <c r="D2061" s="67" t="str">
        <f aca="false">IF($B2061="", "",SUMIF(LerXml!B:B,Relatorio!B2061,LerXml!W:W))</f>
        <v/>
      </c>
      <c r="E2061" s="67" t="str">
        <f aca="false">IF($B2061="", "",SUMIF(LerXml!B:B,Relatorio!B2061,LerXml!AX:AX))</f>
        <v/>
      </c>
      <c r="F2061" s="68" t="str">
        <f aca="false">IF($B2061="", "",SUMIF(LerXml!B:B,Relatorio!B2061,LerXml!BA:BA))</f>
        <v/>
      </c>
      <c r="G2061" s="67" t="str">
        <f aca="false">IF($B2061="", "",SUMIF(LerXml!B:B,Relatorio!B2061,LerXml!BB:BB))</f>
        <v/>
      </c>
      <c r="H2061" s="67" t="str">
        <f aca="false">IF($B2061="", "",SUMIF(LerXml!B:B,Relatorio!B2061,LerXml!BE:BE))</f>
        <v/>
      </c>
      <c r="I2061" s="68" t="str">
        <f aca="false">IF(AND($F2061="",$G2061="",$H2061=""), "", IF(SUM(F2061:H2061)-D2061 &lt; 0,0,SUM(F2061:H2061)-D2061))</f>
        <v/>
      </c>
    </row>
    <row r="2062" customFormat="false" ht="13.8" hidden="false" customHeight="true" outlineLevel="0" collapsed="false">
      <c r="A2062" s="71"/>
      <c r="B2062" s="72"/>
      <c r="C2062" s="71"/>
      <c r="D2062" s="67" t="str">
        <f aca="false">IF($B2062="", "",SUMIF(LerXml!B:B,Relatorio!B2062,LerXml!W:W))</f>
        <v/>
      </c>
      <c r="E2062" s="67" t="str">
        <f aca="false">IF($B2062="", "",SUMIF(LerXml!B:B,Relatorio!B2062,LerXml!AX:AX))</f>
        <v/>
      </c>
      <c r="F2062" s="68" t="str">
        <f aca="false">IF($B2062="", "",SUMIF(LerXml!B:B,Relatorio!B2062,LerXml!BA:BA))</f>
        <v/>
      </c>
      <c r="G2062" s="67" t="str">
        <f aca="false">IF($B2062="", "",SUMIF(LerXml!B:B,Relatorio!B2062,LerXml!BB:BB))</f>
        <v/>
      </c>
      <c r="H2062" s="67" t="str">
        <f aca="false">IF($B2062="", "",SUMIF(LerXml!B:B,Relatorio!B2062,LerXml!BE:BE))</f>
        <v/>
      </c>
      <c r="I2062" s="68" t="str">
        <f aca="false">IF(AND($F2062="",$G2062="",$H2062=""), "", IF(SUM(F2062:H2062)-D2062 &lt; 0,0,SUM(F2062:H2062)-D2062))</f>
        <v/>
      </c>
    </row>
    <row r="2063" customFormat="false" ht="13.8" hidden="false" customHeight="true" outlineLevel="0" collapsed="false">
      <c r="A2063" s="71"/>
      <c r="B2063" s="72"/>
      <c r="C2063" s="71"/>
      <c r="D2063" s="67" t="str">
        <f aca="false">IF($B2063="", "",SUMIF(LerXml!B:B,Relatorio!B2063,LerXml!W:W))</f>
        <v/>
      </c>
      <c r="E2063" s="67" t="str">
        <f aca="false">IF($B2063="", "",SUMIF(LerXml!B:B,Relatorio!B2063,LerXml!AX:AX))</f>
        <v/>
      </c>
      <c r="F2063" s="68" t="str">
        <f aca="false">IF($B2063="", "",SUMIF(LerXml!B:B,Relatorio!B2063,LerXml!BA:BA))</f>
        <v/>
      </c>
      <c r="G2063" s="67" t="str">
        <f aca="false">IF($B2063="", "",SUMIF(LerXml!B:B,Relatorio!B2063,LerXml!BB:BB))</f>
        <v/>
      </c>
      <c r="H2063" s="67" t="str">
        <f aca="false">IF($B2063="", "",SUMIF(LerXml!B:B,Relatorio!B2063,LerXml!BE:BE))</f>
        <v/>
      </c>
      <c r="I2063" s="68" t="str">
        <f aca="false">IF(AND($F2063="",$G2063="",$H2063=""), "", IF(SUM(F2063:H2063)-D2063 &lt; 0,0,SUM(F2063:H2063)-D2063))</f>
        <v/>
      </c>
    </row>
    <row r="2064" customFormat="false" ht="13.8" hidden="false" customHeight="true" outlineLevel="0" collapsed="false">
      <c r="A2064" s="71"/>
      <c r="B2064" s="72"/>
      <c r="C2064" s="71"/>
      <c r="D2064" s="67" t="str">
        <f aca="false">IF($B2064="", "",SUMIF(LerXml!B:B,Relatorio!B2064,LerXml!W:W))</f>
        <v/>
      </c>
      <c r="E2064" s="67" t="str">
        <f aca="false">IF($B2064="", "",SUMIF(LerXml!B:B,Relatorio!B2064,LerXml!AX:AX))</f>
        <v/>
      </c>
      <c r="F2064" s="68" t="str">
        <f aca="false">IF($B2064="", "",SUMIF(LerXml!B:B,Relatorio!B2064,LerXml!BA:BA))</f>
        <v/>
      </c>
      <c r="G2064" s="67" t="str">
        <f aca="false">IF($B2064="", "",SUMIF(LerXml!B:B,Relatorio!B2064,LerXml!BB:BB))</f>
        <v/>
      </c>
      <c r="H2064" s="67" t="str">
        <f aca="false">IF($B2064="", "",SUMIF(LerXml!B:B,Relatorio!B2064,LerXml!BE:BE))</f>
        <v/>
      </c>
      <c r="I2064" s="68" t="str">
        <f aca="false">IF(AND($F2064="",$G2064="",$H2064=""), "", IF(SUM(F2064:H2064)-D2064 &lt; 0,0,SUM(F2064:H2064)-D2064))</f>
        <v/>
      </c>
    </row>
    <row r="2065" customFormat="false" ht="13.8" hidden="false" customHeight="true" outlineLevel="0" collapsed="false">
      <c r="A2065" s="71"/>
      <c r="B2065" s="72"/>
      <c r="C2065" s="71"/>
      <c r="D2065" s="67" t="str">
        <f aca="false">IF($B2065="", "",SUMIF(LerXml!B:B,Relatorio!B2065,LerXml!W:W))</f>
        <v/>
      </c>
      <c r="E2065" s="67" t="str">
        <f aca="false">IF($B2065="", "",SUMIF(LerXml!B:B,Relatorio!B2065,LerXml!AX:AX))</f>
        <v/>
      </c>
      <c r="F2065" s="68" t="str">
        <f aca="false">IF($B2065="", "",SUMIF(LerXml!B:B,Relatorio!B2065,LerXml!BA:BA))</f>
        <v/>
      </c>
      <c r="G2065" s="67" t="str">
        <f aca="false">IF($B2065="", "",SUMIF(LerXml!B:B,Relatorio!B2065,LerXml!BB:BB))</f>
        <v/>
      </c>
      <c r="H2065" s="67" t="str">
        <f aca="false">IF($B2065="", "",SUMIF(LerXml!B:B,Relatorio!B2065,LerXml!BE:BE))</f>
        <v/>
      </c>
      <c r="I2065" s="68" t="str">
        <f aca="false">IF(AND($F2065="",$G2065="",$H2065=""), "", IF(SUM(F2065:H2065)-D2065 &lt; 0,0,SUM(F2065:H2065)-D2065))</f>
        <v/>
      </c>
    </row>
    <row r="2066" customFormat="false" ht="13.8" hidden="false" customHeight="true" outlineLevel="0" collapsed="false">
      <c r="A2066" s="71"/>
      <c r="B2066" s="72"/>
      <c r="C2066" s="71"/>
      <c r="D2066" s="67" t="str">
        <f aca="false">IF($B2066="", "",SUMIF(LerXml!B:B,Relatorio!B2066,LerXml!W:W))</f>
        <v/>
      </c>
      <c r="E2066" s="67" t="str">
        <f aca="false">IF($B2066="", "",SUMIF(LerXml!B:B,Relatorio!B2066,LerXml!AX:AX))</f>
        <v/>
      </c>
      <c r="F2066" s="68" t="str">
        <f aca="false">IF($B2066="", "",SUMIF(LerXml!B:B,Relatorio!B2066,LerXml!BA:BA))</f>
        <v/>
      </c>
      <c r="G2066" s="67" t="str">
        <f aca="false">IF($B2066="", "",SUMIF(LerXml!B:B,Relatorio!B2066,LerXml!BB:BB))</f>
        <v/>
      </c>
      <c r="H2066" s="67" t="str">
        <f aca="false">IF($B2066="", "",SUMIF(LerXml!B:B,Relatorio!B2066,LerXml!BE:BE))</f>
        <v/>
      </c>
      <c r="I2066" s="68" t="str">
        <f aca="false">IF(AND($F2066="",$G2066="",$H2066=""), "", IF(SUM(F2066:H2066)-D2066 &lt; 0,0,SUM(F2066:H2066)-D2066))</f>
        <v/>
      </c>
    </row>
    <row r="2067" customFormat="false" ht="13.8" hidden="false" customHeight="true" outlineLevel="0" collapsed="false">
      <c r="A2067" s="71"/>
      <c r="B2067" s="72"/>
      <c r="C2067" s="71"/>
      <c r="D2067" s="67" t="str">
        <f aca="false">IF($B2067="", "",SUMIF(LerXml!B:B,Relatorio!B2067,LerXml!W:W))</f>
        <v/>
      </c>
      <c r="E2067" s="67" t="str">
        <f aca="false">IF($B2067="", "",SUMIF(LerXml!B:B,Relatorio!B2067,LerXml!AX:AX))</f>
        <v/>
      </c>
      <c r="F2067" s="68" t="str">
        <f aca="false">IF($B2067="", "",SUMIF(LerXml!B:B,Relatorio!B2067,LerXml!BA:BA))</f>
        <v/>
      </c>
      <c r="G2067" s="67" t="str">
        <f aca="false">IF($B2067="", "",SUMIF(LerXml!B:B,Relatorio!B2067,LerXml!BB:BB))</f>
        <v/>
      </c>
      <c r="H2067" s="67" t="str">
        <f aca="false">IF($B2067="", "",SUMIF(LerXml!B:B,Relatorio!B2067,LerXml!BE:BE))</f>
        <v/>
      </c>
      <c r="I2067" s="68" t="str">
        <f aca="false">IF(AND($F2067="",$G2067="",$H2067=""), "", IF(SUM(F2067:H2067)-D2067 &lt; 0,0,SUM(F2067:H2067)-D2067))</f>
        <v/>
      </c>
    </row>
    <row r="2068" customFormat="false" ht="13.8" hidden="false" customHeight="true" outlineLevel="0" collapsed="false">
      <c r="A2068" s="71"/>
      <c r="B2068" s="72"/>
      <c r="C2068" s="71"/>
      <c r="D2068" s="67" t="str">
        <f aca="false">IF($B2068="", "",SUMIF(LerXml!B:B,Relatorio!B2068,LerXml!W:W))</f>
        <v/>
      </c>
      <c r="E2068" s="67" t="str">
        <f aca="false">IF($B2068="", "",SUMIF(LerXml!B:B,Relatorio!B2068,LerXml!AX:AX))</f>
        <v/>
      </c>
      <c r="F2068" s="68" t="str">
        <f aca="false">IF($B2068="", "",SUMIF(LerXml!B:B,Relatorio!B2068,LerXml!BA:BA))</f>
        <v/>
      </c>
      <c r="G2068" s="67" t="str">
        <f aca="false">IF($B2068="", "",SUMIF(LerXml!B:B,Relatorio!B2068,LerXml!BB:BB))</f>
        <v/>
      </c>
      <c r="H2068" s="67" t="str">
        <f aca="false">IF($B2068="", "",SUMIF(LerXml!B:B,Relatorio!B2068,LerXml!BE:BE))</f>
        <v/>
      </c>
      <c r="I2068" s="68" t="str">
        <f aca="false">IF(AND($F2068="",$G2068="",$H2068=""), "", IF(SUM(F2068:H2068)-D2068 &lt; 0,0,SUM(F2068:H2068)-D2068))</f>
        <v/>
      </c>
    </row>
    <row r="2069" customFormat="false" ht="13.8" hidden="false" customHeight="true" outlineLevel="0" collapsed="false">
      <c r="A2069" s="71"/>
      <c r="B2069" s="72"/>
      <c r="C2069" s="71"/>
      <c r="D2069" s="67" t="str">
        <f aca="false">IF($B2069="", "",SUMIF(LerXml!B:B,Relatorio!B2069,LerXml!W:W))</f>
        <v/>
      </c>
      <c r="E2069" s="67" t="str">
        <f aca="false">IF($B2069="", "",SUMIF(LerXml!B:B,Relatorio!B2069,LerXml!AX:AX))</f>
        <v/>
      </c>
      <c r="F2069" s="68" t="str">
        <f aca="false">IF($B2069="", "",SUMIF(LerXml!B:B,Relatorio!B2069,LerXml!BA:BA))</f>
        <v/>
      </c>
      <c r="G2069" s="67" t="str">
        <f aca="false">IF($B2069="", "",SUMIF(LerXml!B:B,Relatorio!B2069,LerXml!BB:BB))</f>
        <v/>
      </c>
      <c r="H2069" s="67" t="str">
        <f aca="false">IF($B2069="", "",SUMIF(LerXml!B:B,Relatorio!B2069,LerXml!BE:BE))</f>
        <v/>
      </c>
      <c r="I2069" s="68" t="str">
        <f aca="false">IF(AND($F2069="",$G2069="",$H2069=""), "", IF(SUM(F2069:H2069)-D2069 &lt; 0,0,SUM(F2069:H2069)-D2069))</f>
        <v/>
      </c>
    </row>
    <row r="2070" customFormat="false" ht="13.8" hidden="false" customHeight="true" outlineLevel="0" collapsed="false">
      <c r="A2070" s="71"/>
      <c r="B2070" s="72"/>
      <c r="C2070" s="71"/>
      <c r="D2070" s="67" t="str">
        <f aca="false">IF($B2070="", "",SUMIF(LerXml!B:B,Relatorio!B2070,LerXml!W:W))</f>
        <v/>
      </c>
      <c r="E2070" s="67" t="str">
        <f aca="false">IF($B2070="", "",SUMIF(LerXml!B:B,Relatorio!B2070,LerXml!AX:AX))</f>
        <v/>
      </c>
      <c r="F2070" s="68" t="str">
        <f aca="false">IF($B2070="", "",SUMIF(LerXml!B:B,Relatorio!B2070,LerXml!BA:BA))</f>
        <v/>
      </c>
      <c r="G2070" s="67" t="str">
        <f aca="false">IF($B2070="", "",SUMIF(LerXml!B:B,Relatorio!B2070,LerXml!BB:BB))</f>
        <v/>
      </c>
      <c r="H2070" s="67" t="str">
        <f aca="false">IF($B2070="", "",SUMIF(LerXml!B:B,Relatorio!B2070,LerXml!BE:BE))</f>
        <v/>
      </c>
      <c r="I2070" s="68" t="str">
        <f aca="false">IF(AND($F2070="",$G2070="",$H2070=""), "", IF(SUM(F2070:H2070)-D2070 &lt; 0,0,SUM(F2070:H2070)-D2070))</f>
        <v/>
      </c>
    </row>
    <row r="2071" customFormat="false" ht="13.8" hidden="false" customHeight="true" outlineLevel="0" collapsed="false">
      <c r="A2071" s="71"/>
      <c r="B2071" s="72"/>
      <c r="C2071" s="71"/>
      <c r="D2071" s="67" t="str">
        <f aca="false">IF($B2071="", "",SUMIF(LerXml!B:B,Relatorio!B2071,LerXml!W:W))</f>
        <v/>
      </c>
      <c r="E2071" s="67" t="str">
        <f aca="false">IF($B2071="", "",SUMIF(LerXml!B:B,Relatorio!B2071,LerXml!AX:AX))</f>
        <v/>
      </c>
      <c r="F2071" s="68" t="str">
        <f aca="false">IF($B2071="", "",SUMIF(LerXml!B:B,Relatorio!B2071,LerXml!BA:BA))</f>
        <v/>
      </c>
      <c r="G2071" s="67" t="str">
        <f aca="false">IF($B2071="", "",SUMIF(LerXml!B:B,Relatorio!B2071,LerXml!BB:BB))</f>
        <v/>
      </c>
      <c r="H2071" s="67" t="str">
        <f aca="false">IF($B2071="", "",SUMIF(LerXml!B:B,Relatorio!B2071,LerXml!BE:BE))</f>
        <v/>
      </c>
      <c r="I2071" s="68" t="str">
        <f aca="false">IF(AND($F2071="",$G2071="",$H2071=""), "", IF(SUM(F2071:H2071)-D2071 &lt; 0,0,SUM(F2071:H2071)-D2071))</f>
        <v/>
      </c>
    </row>
    <row r="2072" customFormat="false" ht="13.8" hidden="false" customHeight="true" outlineLevel="0" collapsed="false">
      <c r="A2072" s="71"/>
      <c r="B2072" s="72"/>
      <c r="C2072" s="71"/>
      <c r="D2072" s="67" t="str">
        <f aca="false">IF($B2072="", "",SUMIF(LerXml!B:B,Relatorio!B2072,LerXml!W:W))</f>
        <v/>
      </c>
      <c r="E2072" s="67" t="str">
        <f aca="false">IF($B2072="", "",SUMIF(LerXml!B:B,Relatorio!B2072,LerXml!AX:AX))</f>
        <v/>
      </c>
      <c r="F2072" s="68" t="str">
        <f aca="false">IF($B2072="", "",SUMIF(LerXml!B:B,Relatorio!B2072,LerXml!BA:BA))</f>
        <v/>
      </c>
      <c r="G2072" s="67" t="str">
        <f aca="false">IF($B2072="", "",SUMIF(LerXml!B:B,Relatorio!B2072,LerXml!BB:BB))</f>
        <v/>
      </c>
      <c r="H2072" s="67" t="str">
        <f aca="false">IF($B2072="", "",SUMIF(LerXml!B:B,Relatorio!B2072,LerXml!BE:BE))</f>
        <v/>
      </c>
      <c r="I2072" s="68" t="str">
        <f aca="false">IF(AND($F2072="",$G2072="",$H2072=""), "", IF(SUM(F2072:H2072)-D2072 &lt; 0,0,SUM(F2072:H2072)-D2072))</f>
        <v/>
      </c>
    </row>
    <row r="2073" customFormat="false" ht="13.8" hidden="false" customHeight="true" outlineLevel="0" collapsed="false">
      <c r="A2073" s="71"/>
      <c r="B2073" s="72"/>
      <c r="C2073" s="71"/>
      <c r="D2073" s="67" t="str">
        <f aca="false">IF($B2073="", "",SUMIF(LerXml!B:B,Relatorio!B2073,LerXml!W:W))</f>
        <v/>
      </c>
      <c r="E2073" s="67" t="str">
        <f aca="false">IF($B2073="", "",SUMIF(LerXml!B:B,Relatorio!B2073,LerXml!AX:AX))</f>
        <v/>
      </c>
      <c r="F2073" s="68" t="str">
        <f aca="false">IF($B2073="", "",SUMIF(LerXml!B:B,Relatorio!B2073,LerXml!BA:BA))</f>
        <v/>
      </c>
      <c r="G2073" s="67" t="str">
        <f aca="false">IF($B2073="", "",SUMIF(LerXml!B:B,Relatorio!B2073,LerXml!BB:BB))</f>
        <v/>
      </c>
      <c r="H2073" s="67" t="str">
        <f aca="false">IF($B2073="", "",SUMIF(LerXml!B:B,Relatorio!B2073,LerXml!BE:BE))</f>
        <v/>
      </c>
      <c r="I2073" s="68" t="str">
        <f aca="false">IF(AND($F2073="",$G2073="",$H2073=""), "", IF(SUM(F2073:H2073)-D2073 &lt; 0,0,SUM(F2073:H2073)-D2073))</f>
        <v/>
      </c>
    </row>
    <row r="2074" customFormat="false" ht="13.8" hidden="false" customHeight="true" outlineLevel="0" collapsed="false">
      <c r="A2074" s="71"/>
      <c r="B2074" s="72"/>
      <c r="C2074" s="71"/>
      <c r="D2074" s="67" t="str">
        <f aca="false">IF($B2074="", "",SUMIF(LerXml!B:B,Relatorio!B2074,LerXml!W:W))</f>
        <v/>
      </c>
      <c r="E2074" s="67" t="str">
        <f aca="false">IF($B2074="", "",SUMIF(LerXml!B:B,Relatorio!B2074,LerXml!AX:AX))</f>
        <v/>
      </c>
      <c r="F2074" s="68" t="str">
        <f aca="false">IF($B2074="", "",SUMIF(LerXml!B:B,Relatorio!B2074,LerXml!BA:BA))</f>
        <v/>
      </c>
      <c r="G2074" s="67" t="str">
        <f aca="false">IF($B2074="", "",SUMIF(LerXml!B:B,Relatorio!B2074,LerXml!BB:BB))</f>
        <v/>
      </c>
      <c r="H2074" s="67" t="str">
        <f aca="false">IF($B2074="", "",SUMIF(LerXml!B:B,Relatorio!B2074,LerXml!BE:BE))</f>
        <v/>
      </c>
      <c r="I2074" s="68" t="str">
        <f aca="false">IF(AND($F2074="",$G2074="",$H2074=""), "", IF(SUM(F2074:H2074)-D2074 &lt; 0,0,SUM(F2074:H2074)-D2074))</f>
        <v/>
      </c>
    </row>
    <row r="2075" customFormat="false" ht="13.8" hidden="false" customHeight="true" outlineLevel="0" collapsed="false">
      <c r="A2075" s="71"/>
      <c r="B2075" s="72"/>
      <c r="C2075" s="71"/>
      <c r="D2075" s="67" t="str">
        <f aca="false">IF($B2075="", "",SUMIF(LerXml!B:B,Relatorio!B2075,LerXml!W:W))</f>
        <v/>
      </c>
      <c r="E2075" s="67" t="str">
        <f aca="false">IF($B2075="", "",SUMIF(LerXml!B:B,Relatorio!B2075,LerXml!AX:AX))</f>
        <v/>
      </c>
      <c r="F2075" s="68" t="str">
        <f aca="false">IF($B2075="", "",SUMIF(LerXml!B:B,Relatorio!B2075,LerXml!BA:BA))</f>
        <v/>
      </c>
      <c r="G2075" s="67" t="str">
        <f aca="false">IF($B2075="", "",SUMIF(LerXml!B:B,Relatorio!B2075,LerXml!BB:BB))</f>
        <v/>
      </c>
      <c r="H2075" s="67" t="str">
        <f aca="false">IF($B2075="", "",SUMIF(LerXml!B:B,Relatorio!B2075,LerXml!BE:BE))</f>
        <v/>
      </c>
      <c r="I2075" s="68" t="str">
        <f aca="false">IF(AND($F2075="",$G2075="",$H2075=""), "", IF(SUM(F2075:H2075)-D2075 &lt; 0,0,SUM(F2075:H2075)-D2075))</f>
        <v/>
      </c>
    </row>
    <row r="2076" customFormat="false" ht="13.8" hidden="false" customHeight="true" outlineLevel="0" collapsed="false">
      <c r="A2076" s="71"/>
      <c r="B2076" s="72"/>
      <c r="C2076" s="71"/>
      <c r="D2076" s="67" t="str">
        <f aca="false">IF($B2076="", "",SUMIF(LerXml!B:B,Relatorio!B2076,LerXml!W:W))</f>
        <v/>
      </c>
      <c r="E2076" s="67" t="str">
        <f aca="false">IF($B2076="", "",SUMIF(LerXml!B:B,Relatorio!B2076,LerXml!AX:AX))</f>
        <v/>
      </c>
      <c r="F2076" s="68" t="str">
        <f aca="false">IF($B2076="", "",SUMIF(LerXml!B:B,Relatorio!B2076,LerXml!BA:BA))</f>
        <v/>
      </c>
      <c r="G2076" s="67" t="str">
        <f aca="false">IF($B2076="", "",SUMIF(LerXml!B:B,Relatorio!B2076,LerXml!BB:BB))</f>
        <v/>
      </c>
      <c r="H2076" s="67" t="str">
        <f aca="false">IF($B2076="", "",SUMIF(LerXml!B:B,Relatorio!B2076,LerXml!BE:BE))</f>
        <v/>
      </c>
      <c r="I2076" s="68" t="str">
        <f aca="false">IF(AND($F2076="",$G2076="",$H2076=""), "", IF(SUM(F2076:H2076)-D2076 &lt; 0,0,SUM(F2076:H2076)-D2076))</f>
        <v/>
      </c>
    </row>
    <row r="2077" customFormat="false" ht="13.8" hidden="false" customHeight="true" outlineLevel="0" collapsed="false">
      <c r="A2077" s="71"/>
      <c r="B2077" s="72"/>
      <c r="C2077" s="71"/>
      <c r="D2077" s="67" t="str">
        <f aca="false">IF($B2077="", "",SUMIF(LerXml!B:B,Relatorio!B2077,LerXml!W:W))</f>
        <v/>
      </c>
      <c r="E2077" s="67" t="str">
        <f aca="false">IF($B2077="", "",SUMIF(LerXml!B:B,Relatorio!B2077,LerXml!AX:AX))</f>
        <v/>
      </c>
      <c r="F2077" s="68" t="str">
        <f aca="false">IF($B2077="", "",SUMIF(LerXml!B:B,Relatorio!B2077,LerXml!BA:BA))</f>
        <v/>
      </c>
      <c r="G2077" s="67" t="str">
        <f aca="false">IF($B2077="", "",SUMIF(LerXml!B:B,Relatorio!B2077,LerXml!BB:BB))</f>
        <v/>
      </c>
      <c r="H2077" s="67" t="str">
        <f aca="false">IF($B2077="", "",SUMIF(LerXml!B:B,Relatorio!B2077,LerXml!BE:BE))</f>
        <v/>
      </c>
      <c r="I2077" s="68" t="str">
        <f aca="false">IF(AND($F2077="",$G2077="",$H2077=""), "", IF(SUM(F2077:H2077)-D2077 &lt; 0,0,SUM(F2077:H2077)-D2077))</f>
        <v/>
      </c>
    </row>
    <row r="2078" customFormat="false" ht="13.8" hidden="false" customHeight="true" outlineLevel="0" collapsed="false">
      <c r="A2078" s="71"/>
      <c r="B2078" s="72"/>
      <c r="C2078" s="71"/>
      <c r="D2078" s="67" t="str">
        <f aca="false">IF($B2078="", "",SUMIF(LerXml!B:B,Relatorio!B2078,LerXml!W:W))</f>
        <v/>
      </c>
      <c r="E2078" s="67" t="str">
        <f aca="false">IF($B2078="", "",SUMIF(LerXml!B:B,Relatorio!B2078,LerXml!AX:AX))</f>
        <v/>
      </c>
      <c r="F2078" s="68" t="str">
        <f aca="false">IF($B2078="", "",SUMIF(LerXml!B:B,Relatorio!B2078,LerXml!BA:BA))</f>
        <v/>
      </c>
      <c r="G2078" s="67" t="str">
        <f aca="false">IF($B2078="", "",SUMIF(LerXml!B:B,Relatorio!B2078,LerXml!BB:BB))</f>
        <v/>
      </c>
      <c r="H2078" s="67" t="str">
        <f aca="false">IF($B2078="", "",SUMIF(LerXml!B:B,Relatorio!B2078,LerXml!BE:BE))</f>
        <v/>
      </c>
      <c r="I2078" s="68" t="str">
        <f aca="false">IF(AND($F2078="",$G2078="",$H2078=""), "", IF(SUM(F2078:H2078)-D2078 &lt; 0,0,SUM(F2078:H2078)-D2078))</f>
        <v/>
      </c>
    </row>
    <row r="2079" customFormat="false" ht="13.8" hidden="false" customHeight="true" outlineLevel="0" collapsed="false">
      <c r="A2079" s="71"/>
      <c r="B2079" s="72"/>
      <c r="C2079" s="71"/>
      <c r="D2079" s="67" t="str">
        <f aca="false">IF($B2079="", "",SUMIF(LerXml!B:B,Relatorio!B2079,LerXml!W:W))</f>
        <v/>
      </c>
      <c r="E2079" s="67" t="str">
        <f aca="false">IF($B2079="", "",SUMIF(LerXml!B:B,Relatorio!B2079,LerXml!AX:AX))</f>
        <v/>
      </c>
      <c r="F2079" s="68" t="str">
        <f aca="false">IF($B2079="", "",SUMIF(LerXml!B:B,Relatorio!B2079,LerXml!BA:BA))</f>
        <v/>
      </c>
      <c r="G2079" s="67" t="str">
        <f aca="false">IF($B2079="", "",SUMIF(LerXml!B:B,Relatorio!B2079,LerXml!BB:BB))</f>
        <v/>
      </c>
      <c r="H2079" s="67" t="str">
        <f aca="false">IF($B2079="", "",SUMIF(LerXml!B:B,Relatorio!B2079,LerXml!BE:BE))</f>
        <v/>
      </c>
      <c r="I2079" s="68" t="str">
        <f aca="false">IF(AND($F2079="",$G2079="",$H2079=""), "", IF(SUM(F2079:H2079)-D2079 &lt; 0,0,SUM(F2079:H2079)-D2079))</f>
        <v/>
      </c>
    </row>
    <row r="2080" customFormat="false" ht="13.8" hidden="false" customHeight="true" outlineLevel="0" collapsed="false">
      <c r="A2080" s="71"/>
      <c r="B2080" s="72"/>
      <c r="C2080" s="71"/>
      <c r="D2080" s="67" t="str">
        <f aca="false">IF($B2080="", "",SUMIF(LerXml!B:B,Relatorio!B2080,LerXml!W:W))</f>
        <v/>
      </c>
      <c r="E2080" s="67" t="str">
        <f aca="false">IF($B2080="", "",SUMIF(LerXml!B:B,Relatorio!B2080,LerXml!AX:AX))</f>
        <v/>
      </c>
      <c r="F2080" s="68" t="str">
        <f aca="false">IF($B2080="", "",SUMIF(LerXml!B:B,Relatorio!B2080,LerXml!BA:BA))</f>
        <v/>
      </c>
      <c r="G2080" s="67" t="str">
        <f aca="false">IF($B2080="", "",SUMIF(LerXml!B:B,Relatorio!B2080,LerXml!BB:BB))</f>
        <v/>
      </c>
      <c r="H2080" s="67" t="str">
        <f aca="false">IF($B2080="", "",SUMIF(LerXml!B:B,Relatorio!B2080,LerXml!BE:BE))</f>
        <v/>
      </c>
      <c r="I2080" s="68" t="str">
        <f aca="false">IF(AND($F2080="",$G2080="",$H2080=""), "", IF(SUM(F2080:H2080)-D2080 &lt; 0,0,SUM(F2080:H2080)-D2080))</f>
        <v/>
      </c>
    </row>
    <row r="2081" customFormat="false" ht="13.8" hidden="false" customHeight="true" outlineLevel="0" collapsed="false">
      <c r="A2081" s="71"/>
      <c r="B2081" s="72"/>
      <c r="C2081" s="71"/>
      <c r="D2081" s="67" t="str">
        <f aca="false">IF($B2081="", "",SUMIF(LerXml!B:B,Relatorio!B2081,LerXml!W:W))</f>
        <v/>
      </c>
      <c r="E2081" s="67" t="str">
        <f aca="false">IF($B2081="", "",SUMIF(LerXml!B:B,Relatorio!B2081,LerXml!AX:AX))</f>
        <v/>
      </c>
      <c r="F2081" s="68" t="str">
        <f aca="false">IF($B2081="", "",SUMIF(LerXml!B:B,Relatorio!B2081,LerXml!BA:BA))</f>
        <v/>
      </c>
      <c r="G2081" s="67" t="str">
        <f aca="false">IF($B2081="", "",SUMIF(LerXml!B:B,Relatorio!B2081,LerXml!BB:BB))</f>
        <v/>
      </c>
      <c r="H2081" s="67" t="str">
        <f aca="false">IF($B2081="", "",SUMIF(LerXml!B:B,Relatorio!B2081,LerXml!BE:BE))</f>
        <v/>
      </c>
      <c r="I2081" s="68" t="str">
        <f aca="false">IF(AND($F2081="",$G2081="",$H2081=""), "", IF(SUM(F2081:H2081)-D2081 &lt; 0,0,SUM(F2081:H2081)-D2081))</f>
        <v/>
      </c>
    </row>
    <row r="2082" customFormat="false" ht="13.8" hidden="false" customHeight="true" outlineLevel="0" collapsed="false">
      <c r="A2082" s="71"/>
      <c r="B2082" s="72"/>
      <c r="C2082" s="71"/>
      <c r="D2082" s="67" t="str">
        <f aca="false">IF($B2082="", "",SUMIF(LerXml!B:B,Relatorio!B2082,LerXml!W:W))</f>
        <v/>
      </c>
      <c r="E2082" s="67" t="str">
        <f aca="false">IF($B2082="", "",SUMIF(LerXml!B:B,Relatorio!B2082,LerXml!AX:AX))</f>
        <v/>
      </c>
      <c r="F2082" s="68" t="str">
        <f aca="false">IF($B2082="", "",SUMIF(LerXml!B:B,Relatorio!B2082,LerXml!BA:BA))</f>
        <v/>
      </c>
      <c r="G2082" s="67" t="str">
        <f aca="false">IF($B2082="", "",SUMIF(LerXml!B:B,Relatorio!B2082,LerXml!BB:BB))</f>
        <v/>
      </c>
      <c r="H2082" s="67" t="str">
        <f aca="false">IF($B2082="", "",SUMIF(LerXml!B:B,Relatorio!B2082,LerXml!BE:BE))</f>
        <v/>
      </c>
      <c r="I2082" s="68" t="str">
        <f aca="false">IF(AND($F2082="",$G2082="",$H2082=""), "", IF(SUM(F2082:H2082)-D2082 &lt; 0,0,SUM(F2082:H2082)-D2082))</f>
        <v/>
      </c>
    </row>
    <row r="2083" customFormat="false" ht="13.8" hidden="false" customHeight="true" outlineLevel="0" collapsed="false">
      <c r="A2083" s="71"/>
      <c r="B2083" s="72"/>
      <c r="C2083" s="71"/>
      <c r="D2083" s="67" t="str">
        <f aca="false">IF($B2083="", "",SUMIF(LerXml!B:B,Relatorio!B2083,LerXml!W:W))</f>
        <v/>
      </c>
      <c r="E2083" s="67" t="str">
        <f aca="false">IF($B2083="", "",SUMIF(LerXml!B:B,Relatorio!B2083,LerXml!AX:AX))</f>
        <v/>
      </c>
      <c r="F2083" s="68" t="str">
        <f aca="false">IF($B2083="", "",SUMIF(LerXml!B:B,Relatorio!B2083,LerXml!BA:BA))</f>
        <v/>
      </c>
      <c r="G2083" s="67" t="str">
        <f aca="false">IF($B2083="", "",SUMIF(LerXml!B:B,Relatorio!B2083,LerXml!BB:BB))</f>
        <v/>
      </c>
      <c r="H2083" s="67" t="str">
        <f aca="false">IF($B2083="", "",SUMIF(LerXml!B:B,Relatorio!B2083,LerXml!BE:BE))</f>
        <v/>
      </c>
      <c r="I2083" s="68" t="str">
        <f aca="false">IF(AND($F2083="",$G2083="",$H2083=""), "", IF(SUM(F2083:H2083)-D2083 &lt; 0,0,SUM(F2083:H2083)-D2083))</f>
        <v/>
      </c>
    </row>
    <row r="2084" customFormat="false" ht="13.8" hidden="false" customHeight="true" outlineLevel="0" collapsed="false">
      <c r="A2084" s="71"/>
      <c r="B2084" s="72"/>
      <c r="C2084" s="71"/>
      <c r="D2084" s="67" t="str">
        <f aca="false">IF($B2084="", "",SUMIF(LerXml!B:B,Relatorio!B2084,LerXml!W:W))</f>
        <v/>
      </c>
      <c r="E2084" s="67" t="str">
        <f aca="false">IF($B2084="", "",SUMIF(LerXml!B:B,Relatorio!B2084,LerXml!AX:AX))</f>
        <v/>
      </c>
      <c r="F2084" s="68" t="str">
        <f aca="false">IF($B2084="", "",SUMIF(LerXml!B:B,Relatorio!B2084,LerXml!BA:BA))</f>
        <v/>
      </c>
      <c r="G2084" s="67" t="str">
        <f aca="false">IF($B2084="", "",SUMIF(LerXml!B:B,Relatorio!B2084,LerXml!BB:BB))</f>
        <v/>
      </c>
      <c r="H2084" s="67" t="str">
        <f aca="false">IF($B2084="", "",SUMIF(LerXml!B:B,Relatorio!B2084,LerXml!BE:BE))</f>
        <v/>
      </c>
      <c r="I2084" s="68" t="str">
        <f aca="false">IF(AND($F2084="",$G2084="",$H2084=""), "", IF(SUM(F2084:H2084)-D2084 &lt; 0,0,SUM(F2084:H2084)-D2084))</f>
        <v/>
      </c>
    </row>
    <row r="2085" customFormat="false" ht="13.8" hidden="false" customHeight="true" outlineLevel="0" collapsed="false">
      <c r="A2085" s="71"/>
      <c r="B2085" s="72"/>
      <c r="C2085" s="71"/>
      <c r="D2085" s="67" t="str">
        <f aca="false">IF($B2085="", "",SUMIF(LerXml!B:B,Relatorio!B2085,LerXml!W:W))</f>
        <v/>
      </c>
      <c r="E2085" s="67" t="str">
        <f aca="false">IF($B2085="", "",SUMIF(LerXml!B:B,Relatorio!B2085,LerXml!AX:AX))</f>
        <v/>
      </c>
      <c r="F2085" s="68" t="str">
        <f aca="false">IF($B2085="", "",SUMIF(LerXml!B:B,Relatorio!B2085,LerXml!BA:BA))</f>
        <v/>
      </c>
      <c r="G2085" s="67" t="str">
        <f aca="false">IF($B2085="", "",SUMIF(LerXml!B:B,Relatorio!B2085,LerXml!BB:BB))</f>
        <v/>
      </c>
      <c r="H2085" s="67" t="str">
        <f aca="false">IF($B2085="", "",SUMIF(LerXml!B:B,Relatorio!B2085,LerXml!BE:BE))</f>
        <v/>
      </c>
      <c r="I2085" s="68" t="str">
        <f aca="false">IF(AND($F2085="",$G2085="",$H2085=""), "", IF(SUM(F2085:H2085)-D2085 &lt; 0,0,SUM(F2085:H2085)-D2085))</f>
        <v/>
      </c>
    </row>
    <row r="2086" customFormat="false" ht="13.8" hidden="false" customHeight="true" outlineLevel="0" collapsed="false">
      <c r="A2086" s="71"/>
      <c r="B2086" s="72"/>
      <c r="C2086" s="71"/>
      <c r="D2086" s="67" t="str">
        <f aca="false">IF($B2086="", "",SUMIF(LerXml!B:B,Relatorio!B2086,LerXml!W:W))</f>
        <v/>
      </c>
      <c r="E2086" s="67" t="str">
        <f aca="false">IF($B2086="", "",SUMIF(LerXml!B:B,Relatorio!B2086,LerXml!AX:AX))</f>
        <v/>
      </c>
      <c r="F2086" s="68" t="str">
        <f aca="false">IF($B2086="", "",SUMIF(LerXml!B:B,Relatorio!B2086,LerXml!BA:BA))</f>
        <v/>
      </c>
      <c r="G2086" s="67" t="str">
        <f aca="false">IF($B2086="", "",SUMIF(LerXml!B:B,Relatorio!B2086,LerXml!BB:BB))</f>
        <v/>
      </c>
      <c r="H2086" s="67" t="str">
        <f aca="false">IF($B2086="", "",SUMIF(LerXml!B:B,Relatorio!B2086,LerXml!BE:BE))</f>
        <v/>
      </c>
      <c r="I2086" s="68" t="str">
        <f aca="false">IF(AND($F2086="",$G2086="",$H2086=""), "", IF(SUM(F2086:H2086)-D2086 &lt; 0,0,SUM(F2086:H2086)-D2086))</f>
        <v/>
      </c>
    </row>
    <row r="2087" customFormat="false" ht="13.8" hidden="false" customHeight="true" outlineLevel="0" collapsed="false">
      <c r="A2087" s="71"/>
      <c r="B2087" s="72"/>
      <c r="C2087" s="71"/>
      <c r="D2087" s="67" t="str">
        <f aca="false">IF($B2087="", "",SUMIF(LerXml!B:B,Relatorio!B2087,LerXml!W:W))</f>
        <v/>
      </c>
      <c r="E2087" s="67" t="str">
        <f aca="false">IF($B2087="", "",SUMIF(LerXml!B:B,Relatorio!B2087,LerXml!AX:AX))</f>
        <v/>
      </c>
      <c r="F2087" s="68" t="str">
        <f aca="false">IF($B2087="", "",SUMIF(LerXml!B:B,Relatorio!B2087,LerXml!BA:BA))</f>
        <v/>
      </c>
      <c r="G2087" s="67" t="str">
        <f aca="false">IF($B2087="", "",SUMIF(LerXml!B:B,Relatorio!B2087,LerXml!BB:BB))</f>
        <v/>
      </c>
      <c r="H2087" s="67" t="str">
        <f aca="false">IF($B2087="", "",SUMIF(LerXml!B:B,Relatorio!B2087,LerXml!BE:BE))</f>
        <v/>
      </c>
      <c r="I2087" s="68" t="str">
        <f aca="false">IF(AND($F2087="",$G2087="",$H2087=""), "", IF(SUM(F2087:H2087)-D2087 &lt; 0,0,SUM(F2087:H2087)-D2087))</f>
        <v/>
      </c>
    </row>
    <row r="2088" customFormat="false" ht="13.8" hidden="false" customHeight="true" outlineLevel="0" collapsed="false">
      <c r="A2088" s="71"/>
      <c r="B2088" s="72"/>
      <c r="C2088" s="71"/>
      <c r="D2088" s="67" t="str">
        <f aca="false">IF($B2088="", "",SUMIF(LerXml!B:B,Relatorio!B2088,LerXml!W:W))</f>
        <v/>
      </c>
      <c r="E2088" s="67" t="str">
        <f aca="false">IF($B2088="", "",SUMIF(LerXml!B:B,Relatorio!B2088,LerXml!AX:AX))</f>
        <v/>
      </c>
      <c r="F2088" s="68" t="str">
        <f aca="false">IF($B2088="", "",SUMIF(LerXml!B:B,Relatorio!B2088,LerXml!BA:BA))</f>
        <v/>
      </c>
      <c r="G2088" s="67" t="str">
        <f aca="false">IF($B2088="", "",SUMIF(LerXml!B:B,Relatorio!B2088,LerXml!BB:BB))</f>
        <v/>
      </c>
      <c r="H2088" s="67" t="str">
        <f aca="false">IF($B2088="", "",SUMIF(LerXml!B:B,Relatorio!B2088,LerXml!BE:BE))</f>
        <v/>
      </c>
      <c r="I2088" s="68" t="str">
        <f aca="false">IF(AND($F2088="",$G2088="",$H2088=""), "", IF(SUM(F2088:H2088)-D2088 &lt; 0,0,SUM(F2088:H2088)-D2088))</f>
        <v/>
      </c>
    </row>
    <row r="2089" customFormat="false" ht="13.8" hidden="false" customHeight="true" outlineLevel="0" collapsed="false">
      <c r="A2089" s="71"/>
      <c r="B2089" s="72"/>
      <c r="C2089" s="71"/>
      <c r="D2089" s="67" t="str">
        <f aca="false">IF($B2089="", "",SUMIF(LerXml!B:B,Relatorio!B2089,LerXml!W:W))</f>
        <v/>
      </c>
      <c r="E2089" s="67" t="str">
        <f aca="false">IF($B2089="", "",SUMIF(LerXml!B:B,Relatorio!B2089,LerXml!AX:AX))</f>
        <v/>
      </c>
      <c r="F2089" s="68" t="str">
        <f aca="false">IF($B2089="", "",SUMIF(LerXml!B:B,Relatorio!B2089,LerXml!BA:BA))</f>
        <v/>
      </c>
      <c r="G2089" s="67" t="str">
        <f aca="false">IF($B2089="", "",SUMIF(LerXml!B:B,Relatorio!B2089,LerXml!BB:BB))</f>
        <v/>
      </c>
      <c r="H2089" s="67" t="str">
        <f aca="false">IF($B2089="", "",SUMIF(LerXml!B:B,Relatorio!B2089,LerXml!BE:BE))</f>
        <v/>
      </c>
      <c r="I2089" s="68" t="str">
        <f aca="false">IF(AND($F2089="",$G2089="",$H2089=""), "", IF(SUM(F2089:H2089)-D2089 &lt; 0,0,SUM(F2089:H2089)-D2089))</f>
        <v/>
      </c>
    </row>
    <row r="2090" customFormat="false" ht="13.8" hidden="false" customHeight="true" outlineLevel="0" collapsed="false">
      <c r="A2090" s="71"/>
      <c r="B2090" s="72"/>
      <c r="C2090" s="71"/>
      <c r="D2090" s="67" t="str">
        <f aca="false">IF($B2090="", "",SUMIF(LerXml!B:B,Relatorio!B2090,LerXml!W:W))</f>
        <v/>
      </c>
      <c r="E2090" s="67" t="str">
        <f aca="false">IF($B2090="", "",SUMIF(LerXml!B:B,Relatorio!B2090,LerXml!AX:AX))</f>
        <v/>
      </c>
      <c r="F2090" s="68" t="str">
        <f aca="false">IF($B2090="", "",SUMIF(LerXml!B:B,Relatorio!B2090,LerXml!BA:BA))</f>
        <v/>
      </c>
      <c r="G2090" s="67" t="str">
        <f aca="false">IF($B2090="", "",SUMIF(LerXml!B:B,Relatorio!B2090,LerXml!BB:BB))</f>
        <v/>
      </c>
      <c r="H2090" s="67" t="str">
        <f aca="false">IF($B2090="", "",SUMIF(LerXml!B:B,Relatorio!B2090,LerXml!BE:BE))</f>
        <v/>
      </c>
      <c r="I2090" s="68" t="str">
        <f aca="false">IF(AND($F2090="",$G2090="",$H2090=""), "", IF(SUM(F2090:H2090)-D2090 &lt; 0,0,SUM(F2090:H2090)-D2090))</f>
        <v/>
      </c>
    </row>
    <row r="2091" customFormat="false" ht="13.8" hidden="false" customHeight="true" outlineLevel="0" collapsed="false">
      <c r="A2091" s="71"/>
      <c r="B2091" s="72"/>
      <c r="C2091" s="71"/>
      <c r="D2091" s="67" t="str">
        <f aca="false">IF($B2091="", "",SUMIF(LerXml!B:B,Relatorio!B2091,LerXml!W:W))</f>
        <v/>
      </c>
      <c r="E2091" s="67" t="str">
        <f aca="false">IF($B2091="", "",SUMIF(LerXml!B:B,Relatorio!B2091,LerXml!AX:AX))</f>
        <v/>
      </c>
      <c r="F2091" s="68" t="str">
        <f aca="false">IF($B2091="", "",SUMIF(LerXml!B:B,Relatorio!B2091,LerXml!BA:BA))</f>
        <v/>
      </c>
      <c r="G2091" s="67" t="str">
        <f aca="false">IF($B2091="", "",SUMIF(LerXml!B:B,Relatorio!B2091,LerXml!BB:BB))</f>
        <v/>
      </c>
      <c r="H2091" s="67" t="str">
        <f aca="false">IF($B2091="", "",SUMIF(LerXml!B:B,Relatorio!B2091,LerXml!BE:BE))</f>
        <v/>
      </c>
      <c r="I2091" s="68" t="str">
        <f aca="false">IF(AND($F2091="",$G2091="",$H2091=""), "", IF(SUM(F2091:H2091)-D2091 &lt; 0,0,SUM(F2091:H2091)-D2091))</f>
        <v/>
      </c>
    </row>
    <row r="2092" customFormat="false" ht="13.8" hidden="false" customHeight="true" outlineLevel="0" collapsed="false">
      <c r="A2092" s="71"/>
      <c r="B2092" s="72"/>
      <c r="C2092" s="71"/>
      <c r="D2092" s="67" t="str">
        <f aca="false">IF($B2092="", "",SUMIF(LerXml!B:B,Relatorio!B2092,LerXml!W:W))</f>
        <v/>
      </c>
      <c r="E2092" s="67" t="str">
        <f aca="false">IF($B2092="", "",SUMIF(LerXml!B:B,Relatorio!B2092,LerXml!AX:AX))</f>
        <v/>
      </c>
      <c r="F2092" s="68" t="str">
        <f aca="false">IF($B2092="", "",SUMIF(LerXml!B:B,Relatorio!B2092,LerXml!BA:BA))</f>
        <v/>
      </c>
      <c r="G2092" s="67" t="str">
        <f aca="false">IF($B2092="", "",SUMIF(LerXml!B:B,Relatorio!B2092,LerXml!BB:BB))</f>
        <v/>
      </c>
      <c r="H2092" s="67" t="str">
        <f aca="false">IF($B2092="", "",SUMIF(LerXml!B:B,Relatorio!B2092,LerXml!BE:BE))</f>
        <v/>
      </c>
      <c r="I2092" s="68" t="str">
        <f aca="false">IF(AND($F2092="",$G2092="",$H2092=""), "", IF(SUM(F2092:H2092)-D2092 &lt; 0,0,SUM(F2092:H2092)-D2092))</f>
        <v/>
      </c>
    </row>
    <row r="2093" customFormat="false" ht="13.8" hidden="false" customHeight="true" outlineLevel="0" collapsed="false">
      <c r="A2093" s="71"/>
      <c r="B2093" s="72"/>
      <c r="C2093" s="71"/>
      <c r="D2093" s="67" t="str">
        <f aca="false">IF($B2093="", "",SUMIF(LerXml!B:B,Relatorio!B2093,LerXml!W:W))</f>
        <v/>
      </c>
      <c r="E2093" s="67" t="str">
        <f aca="false">IF($B2093="", "",SUMIF(LerXml!B:B,Relatorio!B2093,LerXml!AX:AX))</f>
        <v/>
      </c>
      <c r="F2093" s="68" t="str">
        <f aca="false">IF($B2093="", "",SUMIF(LerXml!B:B,Relatorio!B2093,LerXml!BA:BA))</f>
        <v/>
      </c>
      <c r="G2093" s="67" t="str">
        <f aca="false">IF($B2093="", "",SUMIF(LerXml!B:B,Relatorio!B2093,LerXml!BB:BB))</f>
        <v/>
      </c>
      <c r="H2093" s="67" t="str">
        <f aca="false">IF($B2093="", "",SUMIF(LerXml!B:B,Relatorio!B2093,LerXml!BE:BE))</f>
        <v/>
      </c>
      <c r="I2093" s="68" t="str">
        <f aca="false">IF(AND($F2093="",$G2093="",$H2093=""), "", IF(SUM(F2093:H2093)-D2093 &lt; 0,0,SUM(F2093:H2093)-D2093))</f>
        <v/>
      </c>
    </row>
    <row r="2094" customFormat="false" ht="13.8" hidden="false" customHeight="true" outlineLevel="0" collapsed="false">
      <c r="A2094" s="71"/>
      <c r="B2094" s="72"/>
      <c r="C2094" s="71"/>
      <c r="D2094" s="67" t="str">
        <f aca="false">IF($B2094="", "",SUMIF(LerXml!B:B,Relatorio!B2094,LerXml!W:W))</f>
        <v/>
      </c>
      <c r="E2094" s="67" t="str">
        <f aca="false">IF($B2094="", "",SUMIF(LerXml!B:B,Relatorio!B2094,LerXml!AX:AX))</f>
        <v/>
      </c>
      <c r="F2094" s="68" t="str">
        <f aca="false">IF($B2094="", "",SUMIF(LerXml!B:B,Relatorio!B2094,LerXml!BA:BA))</f>
        <v/>
      </c>
      <c r="G2094" s="67" t="str">
        <f aca="false">IF($B2094="", "",SUMIF(LerXml!B:B,Relatorio!B2094,LerXml!BB:BB))</f>
        <v/>
      </c>
      <c r="H2094" s="67" t="str">
        <f aca="false">IF($B2094="", "",SUMIF(LerXml!B:B,Relatorio!B2094,LerXml!BE:BE))</f>
        <v/>
      </c>
      <c r="I2094" s="68" t="str">
        <f aca="false">IF(AND($F2094="",$G2094="",$H2094=""), "", IF(SUM(F2094:H2094)-D2094 &lt; 0,0,SUM(F2094:H2094)-D2094))</f>
        <v/>
      </c>
    </row>
    <row r="2095" customFormat="false" ht="13.8" hidden="false" customHeight="true" outlineLevel="0" collapsed="false">
      <c r="A2095" s="71"/>
      <c r="B2095" s="72"/>
      <c r="C2095" s="71"/>
      <c r="D2095" s="67" t="str">
        <f aca="false">IF($B2095="", "",SUMIF(LerXml!B:B,Relatorio!B2095,LerXml!W:W))</f>
        <v/>
      </c>
      <c r="E2095" s="67" t="str">
        <f aca="false">IF($B2095="", "",SUMIF(LerXml!B:B,Relatorio!B2095,LerXml!AX:AX))</f>
        <v/>
      </c>
      <c r="F2095" s="68" t="str">
        <f aca="false">IF($B2095="", "",SUMIF(LerXml!B:B,Relatorio!B2095,LerXml!BA:BA))</f>
        <v/>
      </c>
      <c r="G2095" s="67" t="str">
        <f aca="false">IF($B2095="", "",SUMIF(LerXml!B:B,Relatorio!B2095,LerXml!BB:BB))</f>
        <v/>
      </c>
      <c r="H2095" s="67" t="str">
        <f aca="false">IF($B2095="", "",SUMIF(LerXml!B:B,Relatorio!B2095,LerXml!BE:BE))</f>
        <v/>
      </c>
      <c r="I2095" s="68" t="str">
        <f aca="false">IF(AND($F2095="",$G2095="",$H2095=""), "", IF(SUM(F2095:H2095)-D2095 &lt; 0,0,SUM(F2095:H2095)-D2095))</f>
        <v/>
      </c>
    </row>
    <row r="2096" customFormat="false" ht="13.8" hidden="false" customHeight="true" outlineLevel="0" collapsed="false">
      <c r="A2096" s="71"/>
      <c r="B2096" s="72"/>
      <c r="C2096" s="71"/>
      <c r="D2096" s="67" t="str">
        <f aca="false">IF($B2096="", "",SUMIF(LerXml!B:B,Relatorio!B2096,LerXml!W:W))</f>
        <v/>
      </c>
      <c r="E2096" s="67" t="str">
        <f aca="false">IF($B2096="", "",SUMIF(LerXml!B:B,Relatorio!B2096,LerXml!AX:AX))</f>
        <v/>
      </c>
      <c r="F2096" s="68" t="str">
        <f aca="false">IF($B2096="", "",SUMIF(LerXml!B:B,Relatorio!B2096,LerXml!BA:BA))</f>
        <v/>
      </c>
      <c r="G2096" s="67" t="str">
        <f aca="false">IF($B2096="", "",SUMIF(LerXml!B:B,Relatorio!B2096,LerXml!BB:BB))</f>
        <v/>
      </c>
      <c r="H2096" s="67" t="str">
        <f aca="false">IF($B2096="", "",SUMIF(LerXml!B:B,Relatorio!B2096,LerXml!BE:BE))</f>
        <v/>
      </c>
      <c r="I2096" s="68" t="str">
        <f aca="false">IF(AND($F2096="",$G2096="",$H2096=""), "", IF(SUM(F2096:H2096)-D2096 &lt; 0,0,SUM(F2096:H2096)-D2096))</f>
        <v/>
      </c>
    </row>
    <row r="2097" customFormat="false" ht="13.8" hidden="false" customHeight="true" outlineLevel="0" collapsed="false">
      <c r="A2097" s="71"/>
      <c r="B2097" s="72"/>
      <c r="C2097" s="71"/>
      <c r="D2097" s="67" t="str">
        <f aca="false">IF($B2097="", "",SUMIF(LerXml!B:B,Relatorio!B2097,LerXml!W:W))</f>
        <v/>
      </c>
      <c r="E2097" s="67" t="str">
        <f aca="false">IF($B2097="", "",SUMIF(LerXml!B:B,Relatorio!B2097,LerXml!AX:AX))</f>
        <v/>
      </c>
      <c r="F2097" s="68" t="str">
        <f aca="false">IF($B2097="", "",SUMIF(LerXml!B:B,Relatorio!B2097,LerXml!BA:BA))</f>
        <v/>
      </c>
      <c r="G2097" s="67" t="str">
        <f aca="false">IF($B2097="", "",SUMIF(LerXml!B:B,Relatorio!B2097,LerXml!BB:BB))</f>
        <v/>
      </c>
      <c r="H2097" s="67" t="str">
        <f aca="false">IF($B2097="", "",SUMIF(LerXml!B:B,Relatorio!B2097,LerXml!BE:BE))</f>
        <v/>
      </c>
      <c r="I2097" s="68" t="str">
        <f aca="false">IF(AND($F2097="",$G2097="",$H2097=""), "", IF(SUM(F2097:H2097)-D2097 &lt; 0,0,SUM(F2097:H2097)-D2097))</f>
        <v/>
      </c>
    </row>
    <row r="2098" customFormat="false" ht="13.8" hidden="false" customHeight="true" outlineLevel="0" collapsed="false">
      <c r="A2098" s="71"/>
      <c r="B2098" s="72"/>
      <c r="C2098" s="71"/>
      <c r="D2098" s="67" t="str">
        <f aca="false">IF($B2098="", "",SUMIF(LerXml!B:B,Relatorio!B2098,LerXml!W:W))</f>
        <v/>
      </c>
      <c r="E2098" s="67" t="str">
        <f aca="false">IF($B2098="", "",SUMIF(LerXml!B:B,Relatorio!B2098,LerXml!AX:AX))</f>
        <v/>
      </c>
      <c r="F2098" s="68" t="str">
        <f aca="false">IF($B2098="", "",SUMIF(LerXml!B:B,Relatorio!B2098,LerXml!BA:BA))</f>
        <v/>
      </c>
      <c r="G2098" s="67" t="str">
        <f aca="false">IF($B2098="", "",SUMIF(LerXml!B:B,Relatorio!B2098,LerXml!BB:BB))</f>
        <v/>
      </c>
      <c r="H2098" s="67" t="str">
        <f aca="false">IF($B2098="", "",SUMIF(LerXml!B:B,Relatorio!B2098,LerXml!BE:BE))</f>
        <v/>
      </c>
      <c r="I2098" s="68" t="str">
        <f aca="false">IF(AND($F2098="",$G2098="",$H2098=""), "", IF(SUM(F2098:H2098)-D2098 &lt; 0,0,SUM(F2098:H2098)-D2098))</f>
        <v/>
      </c>
    </row>
    <row r="2099" customFormat="false" ht="13.8" hidden="false" customHeight="true" outlineLevel="0" collapsed="false">
      <c r="A2099" s="71"/>
      <c r="B2099" s="72"/>
      <c r="C2099" s="71"/>
      <c r="D2099" s="67" t="str">
        <f aca="false">IF($B2099="", "",SUMIF(LerXml!B:B,Relatorio!B2099,LerXml!W:W))</f>
        <v/>
      </c>
      <c r="E2099" s="67" t="str">
        <f aca="false">IF($B2099="", "",SUMIF(LerXml!B:B,Relatorio!B2099,LerXml!AX:AX))</f>
        <v/>
      </c>
      <c r="F2099" s="68" t="str">
        <f aca="false">IF($B2099="", "",SUMIF(LerXml!B:B,Relatorio!B2099,LerXml!BA:BA))</f>
        <v/>
      </c>
      <c r="G2099" s="67" t="str">
        <f aca="false">IF($B2099="", "",SUMIF(LerXml!B:B,Relatorio!B2099,LerXml!BB:BB))</f>
        <v/>
      </c>
      <c r="H2099" s="67" t="str">
        <f aca="false">IF($B2099="", "",SUMIF(LerXml!B:B,Relatorio!B2099,LerXml!BE:BE))</f>
        <v/>
      </c>
      <c r="I2099" s="68" t="str">
        <f aca="false">IF(AND($F2099="",$G2099="",$H2099=""), "", IF(SUM(F2099:H2099)-D2099 &lt; 0,0,SUM(F2099:H2099)-D2099))</f>
        <v/>
      </c>
    </row>
    <row r="2100" customFormat="false" ht="13.8" hidden="false" customHeight="true" outlineLevel="0" collapsed="false">
      <c r="A2100" s="71"/>
      <c r="B2100" s="72"/>
      <c r="C2100" s="71"/>
      <c r="D2100" s="67" t="str">
        <f aca="false">IF($B2100="", "",SUMIF(LerXml!B:B,Relatorio!B2100,LerXml!W:W))</f>
        <v/>
      </c>
      <c r="E2100" s="67" t="str">
        <f aca="false">IF($B2100="", "",SUMIF(LerXml!B:B,Relatorio!B2100,LerXml!AX:AX))</f>
        <v/>
      </c>
      <c r="F2100" s="68" t="str">
        <f aca="false">IF($B2100="", "",SUMIF(LerXml!B:B,Relatorio!B2100,LerXml!BA:BA))</f>
        <v/>
      </c>
      <c r="G2100" s="67" t="str">
        <f aca="false">IF($B2100="", "",SUMIF(LerXml!B:B,Relatorio!B2100,LerXml!BB:BB))</f>
        <v/>
      </c>
      <c r="H2100" s="67" t="str">
        <f aca="false">IF($B2100="", "",SUMIF(LerXml!B:B,Relatorio!B2100,LerXml!BE:BE))</f>
        <v/>
      </c>
      <c r="I2100" s="68" t="str">
        <f aca="false">IF(AND($F2100="",$G2100="",$H2100=""), "", IF(SUM(F2100:H2100)-D2100 &lt; 0,0,SUM(F2100:H2100)-D2100))</f>
        <v/>
      </c>
    </row>
    <row r="2101" customFormat="false" ht="13.8" hidden="false" customHeight="true" outlineLevel="0" collapsed="false">
      <c r="A2101" s="71"/>
      <c r="B2101" s="72"/>
      <c r="C2101" s="71"/>
      <c r="D2101" s="67" t="str">
        <f aca="false">IF($B2101="", "",SUMIF(LerXml!B:B,Relatorio!B2101,LerXml!W:W))</f>
        <v/>
      </c>
      <c r="E2101" s="67" t="str">
        <f aca="false">IF($B2101="", "",SUMIF(LerXml!B:B,Relatorio!B2101,LerXml!AX:AX))</f>
        <v/>
      </c>
      <c r="F2101" s="68" t="str">
        <f aca="false">IF($B2101="", "",SUMIF(LerXml!B:B,Relatorio!B2101,LerXml!BA:BA))</f>
        <v/>
      </c>
      <c r="G2101" s="67" t="str">
        <f aca="false">IF($B2101="", "",SUMIF(LerXml!B:B,Relatorio!B2101,LerXml!BB:BB))</f>
        <v/>
      </c>
      <c r="H2101" s="67" t="str">
        <f aca="false">IF($B2101="", "",SUMIF(LerXml!B:B,Relatorio!B2101,LerXml!BE:BE))</f>
        <v/>
      </c>
      <c r="I2101" s="68" t="str">
        <f aca="false">IF(AND($F2101="",$G2101="",$H2101=""), "", IF(SUM(F2101:H2101)-D2101 &lt; 0,0,SUM(F2101:H2101)-D2101))</f>
        <v/>
      </c>
    </row>
    <row r="2102" customFormat="false" ht="13.8" hidden="false" customHeight="true" outlineLevel="0" collapsed="false">
      <c r="A2102" s="71"/>
      <c r="B2102" s="72"/>
      <c r="C2102" s="71"/>
      <c r="D2102" s="67" t="str">
        <f aca="false">IF($B2102="", "",SUMIF(LerXml!B:B,Relatorio!B2102,LerXml!W:W))</f>
        <v/>
      </c>
      <c r="E2102" s="67" t="str">
        <f aca="false">IF($B2102="", "",SUMIF(LerXml!B:B,Relatorio!B2102,LerXml!AX:AX))</f>
        <v/>
      </c>
      <c r="F2102" s="68" t="str">
        <f aca="false">IF($B2102="", "",SUMIF(LerXml!B:B,Relatorio!B2102,LerXml!BA:BA))</f>
        <v/>
      </c>
      <c r="G2102" s="67" t="str">
        <f aca="false">IF($B2102="", "",SUMIF(LerXml!B:B,Relatorio!B2102,LerXml!BB:BB))</f>
        <v/>
      </c>
      <c r="H2102" s="67" t="str">
        <f aca="false">IF($B2102="", "",SUMIF(LerXml!B:B,Relatorio!B2102,LerXml!BE:BE))</f>
        <v/>
      </c>
      <c r="I2102" s="68" t="str">
        <f aca="false">IF(AND($F2102="",$G2102="",$H2102=""), "", IF(SUM(F2102:H2102)-D2102 &lt; 0,0,SUM(F2102:H2102)-D2102))</f>
        <v/>
      </c>
    </row>
    <row r="2103" customFormat="false" ht="13.8" hidden="false" customHeight="true" outlineLevel="0" collapsed="false">
      <c r="A2103" s="71"/>
      <c r="B2103" s="72"/>
      <c r="C2103" s="71"/>
      <c r="D2103" s="67" t="str">
        <f aca="false">IF($B2103="", "",SUMIF(LerXml!B:B,Relatorio!B2103,LerXml!W:W))</f>
        <v/>
      </c>
      <c r="E2103" s="67" t="str">
        <f aca="false">IF($B2103="", "",SUMIF(LerXml!B:B,Relatorio!B2103,LerXml!AX:AX))</f>
        <v/>
      </c>
      <c r="F2103" s="68" t="str">
        <f aca="false">IF($B2103="", "",SUMIF(LerXml!B:B,Relatorio!B2103,LerXml!BA:BA))</f>
        <v/>
      </c>
      <c r="G2103" s="67" t="str">
        <f aca="false">IF($B2103="", "",SUMIF(LerXml!B:B,Relatorio!B2103,LerXml!BB:BB))</f>
        <v/>
      </c>
      <c r="H2103" s="67" t="str">
        <f aca="false">IF($B2103="", "",SUMIF(LerXml!B:B,Relatorio!B2103,LerXml!BE:BE))</f>
        <v/>
      </c>
      <c r="I2103" s="68" t="str">
        <f aca="false">IF(AND($F2103="",$G2103="",$H2103=""), "", IF(SUM(F2103:H2103)-D2103 &lt; 0,0,SUM(F2103:H2103)-D2103))</f>
        <v/>
      </c>
    </row>
    <row r="2104" customFormat="false" ht="13.8" hidden="false" customHeight="true" outlineLevel="0" collapsed="false">
      <c r="A2104" s="71"/>
      <c r="B2104" s="72"/>
      <c r="C2104" s="71"/>
      <c r="D2104" s="67" t="str">
        <f aca="false">IF($B2104="", "",SUMIF(LerXml!B:B,Relatorio!B2104,LerXml!W:W))</f>
        <v/>
      </c>
      <c r="E2104" s="67" t="str">
        <f aca="false">IF($B2104="", "",SUMIF(LerXml!B:B,Relatorio!B2104,LerXml!AX:AX))</f>
        <v/>
      </c>
      <c r="F2104" s="68" t="str">
        <f aca="false">IF($B2104="", "",SUMIF(LerXml!B:B,Relatorio!B2104,LerXml!BA:BA))</f>
        <v/>
      </c>
      <c r="G2104" s="67" t="str">
        <f aca="false">IF($B2104="", "",SUMIF(LerXml!B:B,Relatorio!B2104,LerXml!BB:BB))</f>
        <v/>
      </c>
      <c r="H2104" s="67" t="str">
        <f aca="false">IF($B2104="", "",SUMIF(LerXml!B:B,Relatorio!B2104,LerXml!BE:BE))</f>
        <v/>
      </c>
      <c r="I2104" s="68" t="str">
        <f aca="false">IF(AND($F2104="",$G2104="",$H2104=""), "", IF(SUM(F2104:H2104)-D2104 &lt; 0,0,SUM(F2104:H2104)-D2104))</f>
        <v/>
      </c>
    </row>
    <row r="2105" customFormat="false" ht="13.8" hidden="false" customHeight="true" outlineLevel="0" collapsed="false">
      <c r="A2105" s="71"/>
      <c r="B2105" s="72"/>
      <c r="C2105" s="71"/>
      <c r="D2105" s="67" t="str">
        <f aca="false">IF($B2105="", "",SUMIF(LerXml!B:B,Relatorio!B2105,LerXml!W:W))</f>
        <v/>
      </c>
      <c r="E2105" s="67" t="str">
        <f aca="false">IF($B2105="", "",SUMIF(LerXml!B:B,Relatorio!B2105,LerXml!AX:AX))</f>
        <v/>
      </c>
      <c r="F2105" s="68" t="str">
        <f aca="false">IF($B2105="", "",SUMIF(LerXml!B:B,Relatorio!B2105,LerXml!BA:BA))</f>
        <v/>
      </c>
      <c r="G2105" s="67" t="str">
        <f aca="false">IF($B2105="", "",SUMIF(LerXml!B:B,Relatorio!B2105,LerXml!BB:BB))</f>
        <v/>
      </c>
      <c r="H2105" s="67" t="str">
        <f aca="false">IF($B2105="", "",SUMIF(LerXml!B:B,Relatorio!B2105,LerXml!BE:BE))</f>
        <v/>
      </c>
      <c r="I2105" s="68" t="str">
        <f aca="false">IF(AND($F2105="",$G2105="",$H2105=""), "", IF(SUM(F2105:H2105)-D2105 &lt; 0,0,SUM(F2105:H2105)-D2105))</f>
        <v/>
      </c>
    </row>
    <row r="2106" customFormat="false" ht="13.8" hidden="false" customHeight="true" outlineLevel="0" collapsed="false">
      <c r="A2106" s="71"/>
      <c r="B2106" s="72"/>
      <c r="C2106" s="71"/>
      <c r="D2106" s="67" t="str">
        <f aca="false">IF($B2106="", "",SUMIF(LerXml!B:B,Relatorio!B2106,LerXml!W:W))</f>
        <v/>
      </c>
      <c r="E2106" s="67" t="str">
        <f aca="false">IF($B2106="", "",SUMIF(LerXml!B:B,Relatorio!B2106,LerXml!AX:AX))</f>
        <v/>
      </c>
      <c r="F2106" s="68" t="str">
        <f aca="false">IF($B2106="", "",SUMIF(LerXml!B:B,Relatorio!B2106,LerXml!BA:BA))</f>
        <v/>
      </c>
      <c r="G2106" s="67" t="str">
        <f aca="false">IF($B2106="", "",SUMIF(LerXml!B:B,Relatorio!B2106,LerXml!BB:BB))</f>
        <v/>
      </c>
      <c r="H2106" s="67" t="str">
        <f aca="false">IF($B2106="", "",SUMIF(LerXml!B:B,Relatorio!B2106,LerXml!BE:BE))</f>
        <v/>
      </c>
      <c r="I2106" s="68" t="str">
        <f aca="false">IF(AND($F2106="",$G2106="",$H2106=""), "", IF(SUM(F2106:H2106)-D2106 &lt; 0,0,SUM(F2106:H2106)-D2106))</f>
        <v/>
      </c>
    </row>
    <row r="2107" customFormat="false" ht="13.8" hidden="false" customHeight="true" outlineLevel="0" collapsed="false">
      <c r="A2107" s="71"/>
      <c r="B2107" s="72"/>
      <c r="C2107" s="71"/>
      <c r="D2107" s="67" t="str">
        <f aca="false">IF($B2107="", "",SUMIF(LerXml!B:B,Relatorio!B2107,LerXml!W:W))</f>
        <v/>
      </c>
      <c r="E2107" s="67" t="str">
        <f aca="false">IF($B2107="", "",SUMIF(LerXml!B:B,Relatorio!B2107,LerXml!AX:AX))</f>
        <v/>
      </c>
      <c r="F2107" s="68" t="str">
        <f aca="false">IF($B2107="", "",SUMIF(LerXml!B:B,Relatorio!B2107,LerXml!BA:BA))</f>
        <v/>
      </c>
      <c r="G2107" s="67" t="str">
        <f aca="false">IF($B2107="", "",SUMIF(LerXml!B:B,Relatorio!B2107,LerXml!BB:BB))</f>
        <v/>
      </c>
      <c r="H2107" s="67" t="str">
        <f aca="false">IF($B2107="", "",SUMIF(LerXml!B:B,Relatorio!B2107,LerXml!BE:BE))</f>
        <v/>
      </c>
      <c r="I2107" s="68" t="str">
        <f aca="false">IF(AND($F2107="",$G2107="",$H2107=""), "", IF(SUM(F2107:H2107)-D2107 &lt; 0,0,SUM(F2107:H2107)-D2107))</f>
        <v/>
      </c>
    </row>
    <row r="2108" customFormat="false" ht="13.8" hidden="false" customHeight="true" outlineLevel="0" collapsed="false">
      <c r="A2108" s="71"/>
      <c r="B2108" s="72"/>
      <c r="C2108" s="71"/>
      <c r="D2108" s="67" t="str">
        <f aca="false">IF($B2108="", "",SUMIF(LerXml!B:B,Relatorio!B2108,LerXml!W:W))</f>
        <v/>
      </c>
      <c r="E2108" s="67" t="str">
        <f aca="false">IF($B2108="", "",SUMIF(LerXml!B:B,Relatorio!B2108,LerXml!AX:AX))</f>
        <v/>
      </c>
      <c r="F2108" s="68" t="str">
        <f aca="false">IF($B2108="", "",SUMIF(LerXml!B:B,Relatorio!B2108,LerXml!BA:BA))</f>
        <v/>
      </c>
      <c r="G2108" s="67" t="str">
        <f aca="false">IF($B2108="", "",SUMIF(LerXml!B:B,Relatorio!B2108,LerXml!BB:BB))</f>
        <v/>
      </c>
      <c r="H2108" s="67" t="str">
        <f aca="false">IF($B2108="", "",SUMIF(LerXml!B:B,Relatorio!B2108,LerXml!BE:BE))</f>
        <v/>
      </c>
      <c r="I2108" s="68" t="str">
        <f aca="false">IF(AND($F2108="",$G2108="",$H2108=""), "", IF(SUM(F2108:H2108)-D2108 &lt; 0,0,SUM(F2108:H2108)-D2108))</f>
        <v/>
      </c>
    </row>
    <row r="2109" customFormat="false" ht="13.8" hidden="false" customHeight="true" outlineLevel="0" collapsed="false">
      <c r="A2109" s="71"/>
      <c r="B2109" s="72"/>
      <c r="C2109" s="71"/>
      <c r="D2109" s="67" t="str">
        <f aca="false">IF($B2109="", "",SUMIF(LerXml!B:B,Relatorio!B2109,LerXml!W:W))</f>
        <v/>
      </c>
      <c r="E2109" s="67" t="str">
        <f aca="false">IF($B2109="", "",SUMIF(LerXml!B:B,Relatorio!B2109,LerXml!AX:AX))</f>
        <v/>
      </c>
      <c r="F2109" s="68" t="str">
        <f aca="false">IF($B2109="", "",SUMIF(LerXml!B:B,Relatorio!B2109,LerXml!BA:BA))</f>
        <v/>
      </c>
      <c r="G2109" s="67" t="str">
        <f aca="false">IF($B2109="", "",SUMIF(LerXml!B:B,Relatorio!B2109,LerXml!BB:BB))</f>
        <v/>
      </c>
      <c r="H2109" s="67" t="str">
        <f aca="false">IF($B2109="", "",SUMIF(LerXml!B:B,Relatorio!B2109,LerXml!BE:BE))</f>
        <v/>
      </c>
      <c r="I2109" s="68" t="str">
        <f aca="false">IF(AND($F2109="",$G2109="",$H2109=""), "", IF(SUM(F2109:H2109)-D2109 &lt; 0,0,SUM(F2109:H2109)-D2109))</f>
        <v/>
      </c>
    </row>
    <row r="2110" customFormat="false" ht="13.8" hidden="false" customHeight="true" outlineLevel="0" collapsed="false">
      <c r="A2110" s="71"/>
      <c r="B2110" s="72"/>
      <c r="C2110" s="71"/>
      <c r="D2110" s="67" t="str">
        <f aca="false">IF($B2110="", "",SUMIF(LerXml!B:B,Relatorio!B2110,LerXml!W:W))</f>
        <v/>
      </c>
      <c r="E2110" s="67" t="str">
        <f aca="false">IF($B2110="", "",SUMIF(LerXml!B:B,Relatorio!B2110,LerXml!AX:AX))</f>
        <v/>
      </c>
      <c r="F2110" s="68" t="str">
        <f aca="false">IF($B2110="", "",SUMIF(LerXml!B:B,Relatorio!B2110,LerXml!BA:BA))</f>
        <v/>
      </c>
      <c r="G2110" s="67" t="str">
        <f aca="false">IF($B2110="", "",SUMIF(LerXml!B:B,Relatorio!B2110,LerXml!BB:BB))</f>
        <v/>
      </c>
      <c r="H2110" s="67" t="str">
        <f aca="false">IF($B2110="", "",SUMIF(LerXml!B:B,Relatorio!B2110,LerXml!BE:BE))</f>
        <v/>
      </c>
      <c r="I2110" s="68" t="str">
        <f aca="false">IF(AND($F2110="",$G2110="",$H2110=""), "", IF(SUM(F2110:H2110)-D2110 &lt; 0,0,SUM(F2110:H2110)-D2110))</f>
        <v/>
      </c>
    </row>
    <row r="2111" customFormat="false" ht="13.8" hidden="false" customHeight="true" outlineLevel="0" collapsed="false">
      <c r="A2111" s="71"/>
      <c r="B2111" s="72"/>
      <c r="C2111" s="71"/>
      <c r="D2111" s="67" t="str">
        <f aca="false">IF($B2111="", "",SUMIF(LerXml!B:B,Relatorio!B2111,LerXml!W:W))</f>
        <v/>
      </c>
      <c r="E2111" s="67" t="str">
        <f aca="false">IF($B2111="", "",SUMIF(LerXml!B:B,Relatorio!B2111,LerXml!AX:AX))</f>
        <v/>
      </c>
      <c r="F2111" s="68" t="str">
        <f aca="false">IF($B2111="", "",SUMIF(LerXml!B:B,Relatorio!B2111,LerXml!BA:BA))</f>
        <v/>
      </c>
      <c r="G2111" s="67" t="str">
        <f aca="false">IF($B2111="", "",SUMIF(LerXml!B:B,Relatorio!B2111,LerXml!BB:BB))</f>
        <v/>
      </c>
      <c r="H2111" s="67" t="str">
        <f aca="false">IF($B2111="", "",SUMIF(LerXml!B:B,Relatorio!B2111,LerXml!BE:BE))</f>
        <v/>
      </c>
      <c r="I2111" s="68" t="str">
        <f aca="false">IF(AND($F2111="",$G2111="",$H2111=""), "", IF(SUM(F2111:H2111)-D2111 &lt; 0,0,SUM(F2111:H2111)-D2111))</f>
        <v/>
      </c>
    </row>
    <row r="2112" customFormat="false" ht="13.8" hidden="false" customHeight="true" outlineLevel="0" collapsed="false">
      <c r="A2112" s="71"/>
      <c r="B2112" s="72"/>
      <c r="C2112" s="71"/>
      <c r="D2112" s="67" t="str">
        <f aca="false">IF($B2112="", "",SUMIF(LerXml!B:B,Relatorio!B2112,LerXml!W:W))</f>
        <v/>
      </c>
      <c r="E2112" s="67" t="str">
        <f aca="false">IF($B2112="", "",SUMIF(LerXml!B:B,Relatorio!B2112,LerXml!AX:AX))</f>
        <v/>
      </c>
      <c r="F2112" s="68" t="str">
        <f aca="false">IF($B2112="", "",SUMIF(LerXml!B:B,Relatorio!B2112,LerXml!BA:BA))</f>
        <v/>
      </c>
      <c r="G2112" s="67" t="str">
        <f aca="false">IF($B2112="", "",SUMIF(LerXml!B:B,Relatorio!B2112,LerXml!BB:BB))</f>
        <v/>
      </c>
      <c r="H2112" s="67" t="str">
        <f aca="false">IF($B2112="", "",SUMIF(LerXml!B:B,Relatorio!B2112,LerXml!BE:BE))</f>
        <v/>
      </c>
      <c r="I2112" s="68" t="str">
        <f aca="false">IF(AND($F2112="",$G2112="",$H2112=""), "", IF(SUM(F2112:H2112)-D2112 &lt; 0,0,SUM(F2112:H2112)-D2112))</f>
        <v/>
      </c>
    </row>
    <row r="2113" customFormat="false" ht="13.8" hidden="false" customHeight="true" outlineLevel="0" collapsed="false">
      <c r="A2113" s="71"/>
      <c r="B2113" s="72"/>
      <c r="C2113" s="71"/>
      <c r="D2113" s="67" t="str">
        <f aca="false">IF($B2113="", "",SUMIF(LerXml!B:B,Relatorio!B2113,LerXml!W:W))</f>
        <v/>
      </c>
      <c r="E2113" s="67" t="str">
        <f aca="false">IF($B2113="", "",SUMIF(LerXml!B:B,Relatorio!B2113,LerXml!AX:AX))</f>
        <v/>
      </c>
      <c r="F2113" s="68" t="str">
        <f aca="false">IF($B2113="", "",SUMIF(LerXml!B:B,Relatorio!B2113,LerXml!BA:BA))</f>
        <v/>
      </c>
      <c r="G2113" s="67" t="str">
        <f aca="false">IF($B2113="", "",SUMIF(LerXml!B:B,Relatorio!B2113,LerXml!BB:BB))</f>
        <v/>
      </c>
      <c r="H2113" s="67" t="str">
        <f aca="false">IF($B2113="", "",SUMIF(LerXml!B:B,Relatorio!B2113,LerXml!BE:BE))</f>
        <v/>
      </c>
      <c r="I2113" s="68" t="str">
        <f aca="false">IF(AND($F2113="",$G2113="",$H2113=""), "", IF(SUM(F2113:H2113)-D2113 &lt; 0,0,SUM(F2113:H2113)-D2113))</f>
        <v/>
      </c>
    </row>
    <row r="2114" customFormat="false" ht="13.8" hidden="false" customHeight="true" outlineLevel="0" collapsed="false">
      <c r="A2114" s="71"/>
      <c r="B2114" s="72"/>
      <c r="C2114" s="71"/>
      <c r="D2114" s="67" t="str">
        <f aca="false">IF($B2114="", "",SUMIF(LerXml!B:B,Relatorio!B2114,LerXml!W:W))</f>
        <v/>
      </c>
      <c r="E2114" s="67" t="str">
        <f aca="false">IF($B2114="", "",SUMIF(LerXml!B:B,Relatorio!B2114,LerXml!AX:AX))</f>
        <v/>
      </c>
      <c r="F2114" s="68" t="str">
        <f aca="false">IF($B2114="", "",SUMIF(LerXml!B:B,Relatorio!B2114,LerXml!BA:BA))</f>
        <v/>
      </c>
      <c r="G2114" s="67" t="str">
        <f aca="false">IF($B2114="", "",SUMIF(LerXml!B:B,Relatorio!B2114,LerXml!BB:BB))</f>
        <v/>
      </c>
      <c r="H2114" s="67" t="str">
        <f aca="false">IF($B2114="", "",SUMIF(LerXml!B:B,Relatorio!B2114,LerXml!BE:BE))</f>
        <v/>
      </c>
      <c r="I2114" s="68" t="str">
        <f aca="false">IF(AND($F2114="",$G2114="",$H2114=""), "", IF(SUM(F2114:H2114)-D2114 &lt; 0,0,SUM(F2114:H2114)-D2114))</f>
        <v/>
      </c>
    </row>
    <row r="2115" customFormat="false" ht="13.8" hidden="false" customHeight="true" outlineLevel="0" collapsed="false">
      <c r="A2115" s="71"/>
      <c r="B2115" s="72"/>
      <c r="C2115" s="71"/>
      <c r="D2115" s="67" t="str">
        <f aca="false">IF($B2115="", "",SUMIF(LerXml!B:B,Relatorio!B2115,LerXml!W:W))</f>
        <v/>
      </c>
      <c r="E2115" s="67" t="str">
        <f aca="false">IF($B2115="", "",SUMIF(LerXml!B:B,Relatorio!B2115,LerXml!AX:AX))</f>
        <v/>
      </c>
      <c r="F2115" s="68" t="str">
        <f aca="false">IF($B2115="", "",SUMIF(LerXml!B:B,Relatorio!B2115,LerXml!BA:BA))</f>
        <v/>
      </c>
      <c r="G2115" s="67" t="str">
        <f aca="false">IF($B2115="", "",SUMIF(LerXml!B:B,Relatorio!B2115,LerXml!BB:BB))</f>
        <v/>
      </c>
      <c r="H2115" s="67" t="str">
        <f aca="false">IF($B2115="", "",SUMIF(LerXml!B:B,Relatorio!B2115,LerXml!BE:BE))</f>
        <v/>
      </c>
      <c r="I2115" s="68" t="str">
        <f aca="false">IF(AND($F2115="",$G2115="",$H2115=""), "", IF(SUM(F2115:H2115)-D2115 &lt; 0,0,SUM(F2115:H2115)-D2115))</f>
        <v/>
      </c>
    </row>
    <row r="2116" customFormat="false" ht="13.8" hidden="false" customHeight="true" outlineLevel="0" collapsed="false">
      <c r="A2116" s="71"/>
      <c r="B2116" s="72"/>
      <c r="C2116" s="71"/>
      <c r="D2116" s="67" t="str">
        <f aca="false">IF($B2116="", "",SUMIF(LerXml!B:B,Relatorio!B2116,LerXml!W:W))</f>
        <v/>
      </c>
      <c r="E2116" s="67" t="str">
        <f aca="false">IF($B2116="", "",SUMIF(LerXml!B:B,Relatorio!B2116,LerXml!AX:AX))</f>
        <v/>
      </c>
      <c r="F2116" s="68" t="str">
        <f aca="false">IF($B2116="", "",SUMIF(LerXml!B:B,Relatorio!B2116,LerXml!BA:BA))</f>
        <v/>
      </c>
      <c r="G2116" s="67" t="str">
        <f aca="false">IF($B2116="", "",SUMIF(LerXml!B:B,Relatorio!B2116,LerXml!BB:BB))</f>
        <v/>
      </c>
      <c r="H2116" s="67" t="str">
        <f aca="false">IF($B2116="", "",SUMIF(LerXml!B:B,Relatorio!B2116,LerXml!BE:BE))</f>
        <v/>
      </c>
      <c r="I2116" s="68" t="str">
        <f aca="false">IF(AND($F2116="",$G2116="",$H2116=""), "", IF(SUM(F2116:H2116)-D2116 &lt; 0,0,SUM(F2116:H2116)-D2116))</f>
        <v/>
      </c>
    </row>
    <row r="2117" customFormat="false" ht="13.8" hidden="false" customHeight="true" outlineLevel="0" collapsed="false">
      <c r="A2117" s="71"/>
      <c r="B2117" s="72"/>
      <c r="C2117" s="71"/>
      <c r="D2117" s="67" t="str">
        <f aca="false">IF($B2117="", "",SUMIF(LerXml!B:B,Relatorio!B2117,LerXml!W:W))</f>
        <v/>
      </c>
      <c r="E2117" s="67" t="str">
        <f aca="false">IF($B2117="", "",SUMIF(LerXml!B:B,Relatorio!B2117,LerXml!AX:AX))</f>
        <v/>
      </c>
      <c r="F2117" s="68" t="str">
        <f aca="false">IF($B2117="", "",SUMIF(LerXml!B:B,Relatorio!B2117,LerXml!BA:BA))</f>
        <v/>
      </c>
      <c r="G2117" s="67" t="str">
        <f aca="false">IF($B2117="", "",SUMIF(LerXml!B:B,Relatorio!B2117,LerXml!BB:BB))</f>
        <v/>
      </c>
      <c r="H2117" s="67" t="str">
        <f aca="false">IF($B2117="", "",SUMIF(LerXml!B:B,Relatorio!B2117,LerXml!BE:BE))</f>
        <v/>
      </c>
      <c r="I2117" s="68" t="str">
        <f aca="false">IF(AND($F2117="",$G2117="",$H2117=""), "", IF(SUM(F2117:H2117)-D2117 &lt; 0,0,SUM(F2117:H2117)-D2117))</f>
        <v/>
      </c>
    </row>
    <row r="2118" customFormat="false" ht="13.8" hidden="false" customHeight="true" outlineLevel="0" collapsed="false">
      <c r="A2118" s="71"/>
      <c r="B2118" s="72"/>
      <c r="C2118" s="71"/>
      <c r="D2118" s="67" t="str">
        <f aca="false">IF($B2118="", "",SUMIF(LerXml!B:B,Relatorio!B2118,LerXml!W:W))</f>
        <v/>
      </c>
      <c r="E2118" s="67" t="str">
        <f aca="false">IF($B2118="", "",SUMIF(LerXml!B:B,Relatorio!B2118,LerXml!AX:AX))</f>
        <v/>
      </c>
      <c r="F2118" s="68" t="str">
        <f aca="false">IF($B2118="", "",SUMIF(LerXml!B:B,Relatorio!B2118,LerXml!BA:BA))</f>
        <v/>
      </c>
      <c r="G2118" s="67" t="str">
        <f aca="false">IF($B2118="", "",SUMIF(LerXml!B:B,Relatorio!B2118,LerXml!BB:BB))</f>
        <v/>
      </c>
      <c r="H2118" s="67" t="str">
        <f aca="false">IF($B2118="", "",SUMIF(LerXml!B:B,Relatorio!B2118,LerXml!BE:BE))</f>
        <v/>
      </c>
      <c r="I2118" s="68" t="str">
        <f aca="false">IF(AND($F2118="",$G2118="",$H2118=""), "", IF(SUM(F2118:H2118)-D2118 &lt; 0,0,SUM(F2118:H2118)-D2118))</f>
        <v/>
      </c>
    </row>
    <row r="2119" customFormat="false" ht="13.8" hidden="false" customHeight="true" outlineLevel="0" collapsed="false">
      <c r="A2119" s="71"/>
      <c r="B2119" s="72"/>
      <c r="C2119" s="71"/>
      <c r="D2119" s="67" t="str">
        <f aca="false">IF($B2119="", "",SUMIF(LerXml!B:B,Relatorio!B2119,LerXml!W:W))</f>
        <v/>
      </c>
      <c r="E2119" s="67" t="str">
        <f aca="false">IF($B2119="", "",SUMIF(LerXml!B:B,Relatorio!B2119,LerXml!AX:AX))</f>
        <v/>
      </c>
      <c r="F2119" s="68" t="str">
        <f aca="false">IF($B2119="", "",SUMIF(LerXml!B:B,Relatorio!B2119,LerXml!BA:BA))</f>
        <v/>
      </c>
      <c r="G2119" s="67" t="str">
        <f aca="false">IF($B2119="", "",SUMIF(LerXml!B:B,Relatorio!B2119,LerXml!BB:BB))</f>
        <v/>
      </c>
      <c r="H2119" s="67" t="str">
        <f aca="false">IF($B2119="", "",SUMIF(LerXml!B:B,Relatorio!B2119,LerXml!BE:BE))</f>
        <v/>
      </c>
      <c r="I2119" s="68" t="str">
        <f aca="false">IF(AND($F2119="",$G2119="",$H2119=""), "", IF(SUM(F2119:H2119)-D2119 &lt; 0,0,SUM(F2119:H2119)-D2119))</f>
        <v/>
      </c>
    </row>
    <row r="2120" customFormat="false" ht="13.8" hidden="false" customHeight="true" outlineLevel="0" collapsed="false">
      <c r="A2120" s="71"/>
      <c r="B2120" s="72"/>
      <c r="C2120" s="71"/>
      <c r="D2120" s="67" t="str">
        <f aca="false">IF($B2120="", "",SUMIF(LerXml!B:B,Relatorio!B2120,LerXml!W:W))</f>
        <v/>
      </c>
      <c r="E2120" s="67" t="str">
        <f aca="false">IF($B2120="", "",SUMIF(LerXml!B:B,Relatorio!B2120,LerXml!AX:AX))</f>
        <v/>
      </c>
      <c r="F2120" s="68" t="str">
        <f aca="false">IF($B2120="", "",SUMIF(LerXml!B:B,Relatorio!B2120,LerXml!BA:BA))</f>
        <v/>
      </c>
      <c r="G2120" s="67" t="str">
        <f aca="false">IF($B2120="", "",SUMIF(LerXml!B:B,Relatorio!B2120,LerXml!BB:BB))</f>
        <v/>
      </c>
      <c r="H2120" s="67" t="str">
        <f aca="false">IF($B2120="", "",SUMIF(LerXml!B:B,Relatorio!B2120,LerXml!BE:BE))</f>
        <v/>
      </c>
      <c r="I2120" s="68" t="str">
        <f aca="false">IF(AND($F2120="",$G2120="",$H2120=""), "", IF(SUM(F2120:H2120)-D2120 &lt; 0,0,SUM(F2120:H2120)-D2120))</f>
        <v/>
      </c>
    </row>
    <row r="2121" customFormat="false" ht="13.8" hidden="false" customHeight="true" outlineLevel="0" collapsed="false">
      <c r="A2121" s="71"/>
      <c r="B2121" s="72"/>
      <c r="C2121" s="71"/>
      <c r="D2121" s="67" t="str">
        <f aca="false">IF($B2121="", "",SUMIF(LerXml!B:B,Relatorio!B2121,LerXml!W:W))</f>
        <v/>
      </c>
      <c r="E2121" s="67" t="str">
        <f aca="false">IF($B2121="", "",SUMIF(LerXml!B:B,Relatorio!B2121,LerXml!AX:AX))</f>
        <v/>
      </c>
      <c r="F2121" s="68" t="str">
        <f aca="false">IF($B2121="", "",SUMIF(LerXml!B:B,Relatorio!B2121,LerXml!BA:BA))</f>
        <v/>
      </c>
      <c r="G2121" s="67" t="str">
        <f aca="false">IF($B2121="", "",SUMIF(LerXml!B:B,Relatorio!B2121,LerXml!BB:BB))</f>
        <v/>
      </c>
      <c r="H2121" s="67" t="str">
        <f aca="false">IF($B2121="", "",SUMIF(LerXml!B:B,Relatorio!B2121,LerXml!BE:BE))</f>
        <v/>
      </c>
      <c r="I2121" s="68" t="str">
        <f aca="false">IF(AND($F2121="",$G2121="",$H2121=""), "", IF(SUM(F2121:H2121)-D2121 &lt; 0,0,SUM(F2121:H2121)-D2121))</f>
        <v/>
      </c>
    </row>
    <row r="2122" customFormat="false" ht="13.8" hidden="false" customHeight="true" outlineLevel="0" collapsed="false">
      <c r="A2122" s="71"/>
      <c r="B2122" s="72"/>
      <c r="C2122" s="71"/>
      <c r="D2122" s="67" t="str">
        <f aca="false">IF($B2122="", "",SUMIF(LerXml!B:B,Relatorio!B2122,LerXml!W:W))</f>
        <v/>
      </c>
      <c r="E2122" s="67" t="str">
        <f aca="false">IF($B2122="", "",SUMIF(LerXml!B:B,Relatorio!B2122,LerXml!AX:AX))</f>
        <v/>
      </c>
      <c r="F2122" s="68" t="str">
        <f aca="false">IF($B2122="", "",SUMIF(LerXml!B:B,Relatorio!B2122,LerXml!BA:BA))</f>
        <v/>
      </c>
      <c r="G2122" s="67" t="str">
        <f aca="false">IF($B2122="", "",SUMIF(LerXml!B:B,Relatorio!B2122,LerXml!BB:BB))</f>
        <v/>
      </c>
      <c r="H2122" s="67" t="str">
        <f aca="false">IF($B2122="", "",SUMIF(LerXml!B:B,Relatorio!B2122,LerXml!BE:BE))</f>
        <v/>
      </c>
      <c r="I2122" s="68" t="str">
        <f aca="false">IF(AND($F2122="",$G2122="",$H2122=""), "", IF(SUM(F2122:H2122)-D2122 &lt; 0,0,SUM(F2122:H2122)-D2122))</f>
        <v/>
      </c>
    </row>
    <row r="2123" customFormat="false" ht="13.8" hidden="false" customHeight="true" outlineLevel="0" collapsed="false">
      <c r="A2123" s="71"/>
      <c r="B2123" s="72"/>
      <c r="C2123" s="71"/>
      <c r="D2123" s="67" t="str">
        <f aca="false">IF($B2123="", "",SUMIF(LerXml!B:B,Relatorio!B2123,LerXml!W:W))</f>
        <v/>
      </c>
      <c r="E2123" s="67" t="str">
        <f aca="false">IF($B2123="", "",SUMIF(LerXml!B:B,Relatorio!B2123,LerXml!AX:AX))</f>
        <v/>
      </c>
      <c r="F2123" s="68" t="str">
        <f aca="false">IF($B2123="", "",SUMIF(LerXml!B:B,Relatorio!B2123,LerXml!BA:BA))</f>
        <v/>
      </c>
      <c r="G2123" s="67" t="str">
        <f aca="false">IF($B2123="", "",SUMIF(LerXml!B:B,Relatorio!B2123,LerXml!BB:BB))</f>
        <v/>
      </c>
      <c r="H2123" s="67" t="str">
        <f aca="false">IF($B2123="", "",SUMIF(LerXml!B:B,Relatorio!B2123,LerXml!BE:BE))</f>
        <v/>
      </c>
      <c r="I2123" s="68" t="str">
        <f aca="false">IF(AND($F2123="",$G2123="",$H2123=""), "", IF(SUM(F2123:H2123)-D2123 &lt; 0,0,SUM(F2123:H2123)-D2123))</f>
        <v/>
      </c>
    </row>
    <row r="2124" customFormat="false" ht="13.8" hidden="false" customHeight="true" outlineLevel="0" collapsed="false">
      <c r="A2124" s="71"/>
      <c r="B2124" s="72"/>
      <c r="C2124" s="71"/>
      <c r="D2124" s="67" t="str">
        <f aca="false">IF($B2124="", "",SUMIF(LerXml!B:B,Relatorio!B2124,LerXml!W:W))</f>
        <v/>
      </c>
      <c r="E2124" s="67" t="str">
        <f aca="false">IF($B2124="", "",SUMIF(LerXml!B:B,Relatorio!B2124,LerXml!AX:AX))</f>
        <v/>
      </c>
      <c r="F2124" s="68" t="str">
        <f aca="false">IF($B2124="", "",SUMIF(LerXml!B:B,Relatorio!B2124,LerXml!BA:BA))</f>
        <v/>
      </c>
      <c r="G2124" s="67" t="str">
        <f aca="false">IF($B2124="", "",SUMIF(LerXml!B:B,Relatorio!B2124,LerXml!BB:BB))</f>
        <v/>
      </c>
      <c r="H2124" s="67" t="str">
        <f aca="false">IF($B2124="", "",SUMIF(LerXml!B:B,Relatorio!B2124,LerXml!BE:BE))</f>
        <v/>
      </c>
      <c r="I2124" s="68" t="str">
        <f aca="false">IF(AND($F2124="",$G2124="",$H2124=""), "", IF(SUM(F2124:H2124)-D2124 &lt; 0,0,SUM(F2124:H2124)-D2124))</f>
        <v/>
      </c>
    </row>
    <row r="2125" customFormat="false" ht="13.8" hidden="false" customHeight="true" outlineLevel="0" collapsed="false">
      <c r="A2125" s="71"/>
      <c r="B2125" s="72"/>
      <c r="C2125" s="71"/>
      <c r="D2125" s="67" t="str">
        <f aca="false">IF($B2125="", "",SUMIF(LerXml!B:B,Relatorio!B2125,LerXml!W:W))</f>
        <v/>
      </c>
      <c r="E2125" s="67" t="str">
        <f aca="false">IF($B2125="", "",SUMIF(LerXml!B:B,Relatorio!B2125,LerXml!AX:AX))</f>
        <v/>
      </c>
      <c r="F2125" s="68" t="str">
        <f aca="false">IF($B2125="", "",SUMIF(LerXml!B:B,Relatorio!B2125,LerXml!BA:BA))</f>
        <v/>
      </c>
      <c r="G2125" s="67" t="str">
        <f aca="false">IF($B2125="", "",SUMIF(LerXml!B:B,Relatorio!B2125,LerXml!BB:BB))</f>
        <v/>
      </c>
      <c r="H2125" s="67" t="str">
        <f aca="false">IF($B2125="", "",SUMIF(LerXml!B:B,Relatorio!B2125,LerXml!BE:BE))</f>
        <v/>
      </c>
      <c r="I2125" s="68" t="str">
        <f aca="false">IF(AND($F2125="",$G2125="",$H2125=""), "", IF(SUM(F2125:H2125)-D2125 &lt; 0,0,SUM(F2125:H2125)-D2125))</f>
        <v/>
      </c>
    </row>
    <row r="2126" customFormat="false" ht="13.8" hidden="false" customHeight="true" outlineLevel="0" collapsed="false">
      <c r="A2126" s="71"/>
      <c r="B2126" s="72"/>
      <c r="C2126" s="71"/>
      <c r="D2126" s="67" t="str">
        <f aca="false">IF($B2126="", "",SUMIF(LerXml!B:B,Relatorio!B2126,LerXml!W:W))</f>
        <v/>
      </c>
      <c r="E2126" s="67" t="str">
        <f aca="false">IF($B2126="", "",SUMIF(LerXml!B:B,Relatorio!B2126,LerXml!AX:AX))</f>
        <v/>
      </c>
      <c r="F2126" s="68" t="str">
        <f aca="false">IF($B2126="", "",SUMIF(LerXml!B:B,Relatorio!B2126,LerXml!BA:BA))</f>
        <v/>
      </c>
      <c r="G2126" s="67" t="str">
        <f aca="false">IF($B2126="", "",SUMIF(LerXml!B:B,Relatorio!B2126,LerXml!BB:BB))</f>
        <v/>
      </c>
      <c r="H2126" s="67" t="str">
        <f aca="false">IF($B2126="", "",SUMIF(LerXml!B:B,Relatorio!B2126,LerXml!BE:BE))</f>
        <v/>
      </c>
      <c r="I2126" s="68" t="str">
        <f aca="false">IF(AND($F2126="",$G2126="",$H2126=""), "", IF(SUM(F2126:H2126)-D2126 &lt; 0,0,SUM(F2126:H2126)-D2126))</f>
        <v/>
      </c>
    </row>
    <row r="2127" customFormat="false" ht="13.8" hidden="false" customHeight="true" outlineLevel="0" collapsed="false">
      <c r="A2127" s="71"/>
      <c r="B2127" s="72"/>
      <c r="C2127" s="71"/>
      <c r="D2127" s="67" t="str">
        <f aca="false">IF($B2127="", "",SUMIF(LerXml!B:B,Relatorio!B2127,LerXml!W:W))</f>
        <v/>
      </c>
      <c r="E2127" s="67" t="str">
        <f aca="false">IF($B2127="", "",SUMIF(LerXml!B:B,Relatorio!B2127,LerXml!AX:AX))</f>
        <v/>
      </c>
      <c r="F2127" s="68" t="str">
        <f aca="false">IF($B2127="", "",SUMIF(LerXml!B:B,Relatorio!B2127,LerXml!BA:BA))</f>
        <v/>
      </c>
      <c r="G2127" s="67" t="str">
        <f aca="false">IF($B2127="", "",SUMIF(LerXml!B:B,Relatorio!B2127,LerXml!BB:BB))</f>
        <v/>
      </c>
      <c r="H2127" s="67" t="str">
        <f aca="false">IF($B2127="", "",SUMIF(LerXml!B:B,Relatorio!B2127,LerXml!BE:BE))</f>
        <v/>
      </c>
      <c r="I2127" s="68" t="str">
        <f aca="false">IF(AND($F2127="",$G2127="",$H2127=""), "", IF(SUM(F2127:H2127)-D2127 &lt; 0,0,SUM(F2127:H2127)-D2127))</f>
        <v/>
      </c>
    </row>
    <row r="2128" customFormat="false" ht="13.8" hidden="false" customHeight="true" outlineLevel="0" collapsed="false">
      <c r="A2128" s="71"/>
      <c r="B2128" s="72"/>
      <c r="C2128" s="71"/>
      <c r="D2128" s="67" t="str">
        <f aca="false">IF($B2128="", "",SUMIF(LerXml!B:B,Relatorio!B2128,LerXml!W:W))</f>
        <v/>
      </c>
      <c r="E2128" s="67" t="str">
        <f aca="false">IF($B2128="", "",SUMIF(LerXml!B:B,Relatorio!B2128,LerXml!AX:AX))</f>
        <v/>
      </c>
      <c r="F2128" s="68" t="str">
        <f aca="false">IF($B2128="", "",SUMIF(LerXml!B:B,Relatorio!B2128,LerXml!BA:BA))</f>
        <v/>
      </c>
      <c r="G2128" s="67" t="str">
        <f aca="false">IF($B2128="", "",SUMIF(LerXml!B:B,Relatorio!B2128,LerXml!BB:BB))</f>
        <v/>
      </c>
      <c r="H2128" s="67" t="str">
        <f aca="false">IF($B2128="", "",SUMIF(LerXml!B:B,Relatorio!B2128,LerXml!BE:BE))</f>
        <v/>
      </c>
      <c r="I2128" s="68" t="str">
        <f aca="false">IF(AND($F2128="",$G2128="",$H2128=""), "", IF(SUM(F2128:H2128)-D2128 &lt; 0,0,SUM(F2128:H2128)-D2128))</f>
        <v/>
      </c>
    </row>
    <row r="2129" customFormat="false" ht="13.8" hidden="false" customHeight="true" outlineLevel="0" collapsed="false">
      <c r="A2129" s="71"/>
      <c r="B2129" s="72"/>
      <c r="C2129" s="71"/>
      <c r="D2129" s="67" t="str">
        <f aca="false">IF($B2129="", "",SUMIF(LerXml!B:B,Relatorio!B2129,LerXml!W:W))</f>
        <v/>
      </c>
      <c r="E2129" s="67" t="str">
        <f aca="false">IF($B2129="", "",SUMIF(LerXml!B:B,Relatorio!B2129,LerXml!AX:AX))</f>
        <v/>
      </c>
      <c r="F2129" s="68" t="str">
        <f aca="false">IF($B2129="", "",SUMIF(LerXml!B:B,Relatorio!B2129,LerXml!BA:BA))</f>
        <v/>
      </c>
      <c r="G2129" s="67" t="str">
        <f aca="false">IF($B2129="", "",SUMIF(LerXml!B:B,Relatorio!B2129,LerXml!BB:BB))</f>
        <v/>
      </c>
      <c r="H2129" s="67" t="str">
        <f aca="false">IF($B2129="", "",SUMIF(LerXml!B:B,Relatorio!B2129,LerXml!BE:BE))</f>
        <v/>
      </c>
      <c r="I2129" s="68" t="str">
        <f aca="false">IF(AND($F2129="",$G2129="",$H2129=""), "", IF(SUM(F2129:H2129)-D2129 &lt; 0,0,SUM(F2129:H2129)-D2129))</f>
        <v/>
      </c>
    </row>
    <row r="2130" customFormat="false" ht="13.8" hidden="false" customHeight="true" outlineLevel="0" collapsed="false">
      <c r="A2130" s="71"/>
      <c r="B2130" s="72"/>
      <c r="C2130" s="71"/>
      <c r="D2130" s="67" t="str">
        <f aca="false">IF($B2130="", "",SUMIF(LerXml!B:B,Relatorio!B2130,LerXml!W:W))</f>
        <v/>
      </c>
      <c r="E2130" s="67" t="str">
        <f aca="false">IF($B2130="", "",SUMIF(LerXml!B:B,Relatorio!B2130,LerXml!AX:AX))</f>
        <v/>
      </c>
      <c r="F2130" s="68" t="str">
        <f aca="false">IF($B2130="", "",SUMIF(LerXml!B:B,Relatorio!B2130,LerXml!BA:BA))</f>
        <v/>
      </c>
      <c r="G2130" s="67" t="str">
        <f aca="false">IF($B2130="", "",SUMIF(LerXml!B:B,Relatorio!B2130,LerXml!BB:BB))</f>
        <v/>
      </c>
      <c r="H2130" s="67" t="str">
        <f aca="false">IF($B2130="", "",SUMIF(LerXml!B:B,Relatorio!B2130,LerXml!BE:BE))</f>
        <v/>
      </c>
      <c r="I2130" s="68" t="str">
        <f aca="false">IF(AND($F2130="",$G2130="",$H2130=""), "", IF(SUM(F2130:H2130)-D2130 &lt; 0,0,SUM(F2130:H2130)-D2130))</f>
        <v/>
      </c>
    </row>
    <row r="2131" customFormat="false" ht="13.8" hidden="false" customHeight="true" outlineLevel="0" collapsed="false">
      <c r="A2131" s="71"/>
      <c r="B2131" s="72"/>
      <c r="C2131" s="71"/>
      <c r="D2131" s="67" t="str">
        <f aca="false">IF($B2131="", "",SUMIF(LerXml!B:B,Relatorio!B2131,LerXml!W:W))</f>
        <v/>
      </c>
      <c r="E2131" s="67" t="str">
        <f aca="false">IF($B2131="", "",SUMIF(LerXml!B:B,Relatorio!B2131,LerXml!AX:AX))</f>
        <v/>
      </c>
      <c r="F2131" s="68" t="str">
        <f aca="false">IF($B2131="", "",SUMIF(LerXml!B:B,Relatorio!B2131,LerXml!BA:BA))</f>
        <v/>
      </c>
      <c r="G2131" s="67" t="str">
        <f aca="false">IF($B2131="", "",SUMIF(LerXml!B:B,Relatorio!B2131,LerXml!BB:BB))</f>
        <v/>
      </c>
      <c r="H2131" s="67" t="str">
        <f aca="false">IF($B2131="", "",SUMIF(LerXml!B:B,Relatorio!B2131,LerXml!BE:BE))</f>
        <v/>
      </c>
      <c r="I2131" s="68" t="str">
        <f aca="false">IF(AND($F2131="",$G2131="",$H2131=""), "", IF(SUM(F2131:H2131)-D2131 &lt; 0,0,SUM(F2131:H2131)-D2131))</f>
        <v/>
      </c>
    </row>
    <row r="2132" customFormat="false" ht="13.8" hidden="false" customHeight="true" outlineLevel="0" collapsed="false">
      <c r="A2132" s="71"/>
      <c r="B2132" s="72"/>
      <c r="C2132" s="71"/>
      <c r="D2132" s="67" t="str">
        <f aca="false">IF($B2132="", "",SUMIF(LerXml!B:B,Relatorio!B2132,LerXml!W:W))</f>
        <v/>
      </c>
      <c r="E2132" s="67" t="str">
        <f aca="false">IF($B2132="", "",SUMIF(LerXml!B:B,Relatorio!B2132,LerXml!AX:AX))</f>
        <v/>
      </c>
      <c r="F2132" s="68" t="str">
        <f aca="false">IF($B2132="", "",SUMIF(LerXml!B:B,Relatorio!B2132,LerXml!BA:BA))</f>
        <v/>
      </c>
      <c r="G2132" s="67" t="str">
        <f aca="false">IF($B2132="", "",SUMIF(LerXml!B:B,Relatorio!B2132,LerXml!BB:BB))</f>
        <v/>
      </c>
      <c r="H2132" s="67" t="str">
        <f aca="false">IF($B2132="", "",SUMIF(LerXml!B:B,Relatorio!B2132,LerXml!BE:BE))</f>
        <v/>
      </c>
      <c r="I2132" s="68" t="str">
        <f aca="false">IF(AND($F2132="",$G2132="",$H2132=""), "", IF(SUM(F2132:H2132)-D2132 &lt; 0,0,SUM(F2132:H2132)-D2132))</f>
        <v/>
      </c>
    </row>
    <row r="2133" customFormat="false" ht="13.8" hidden="false" customHeight="true" outlineLevel="0" collapsed="false">
      <c r="A2133" s="71"/>
      <c r="B2133" s="72"/>
      <c r="C2133" s="71"/>
      <c r="D2133" s="67" t="str">
        <f aca="false">IF($B2133="", "",SUMIF(LerXml!B:B,Relatorio!B2133,LerXml!W:W))</f>
        <v/>
      </c>
      <c r="E2133" s="67" t="str">
        <f aca="false">IF($B2133="", "",SUMIF(LerXml!B:B,Relatorio!B2133,LerXml!AX:AX))</f>
        <v/>
      </c>
      <c r="F2133" s="68" t="str">
        <f aca="false">IF($B2133="", "",SUMIF(LerXml!B:B,Relatorio!B2133,LerXml!BA:BA))</f>
        <v/>
      </c>
      <c r="G2133" s="67" t="str">
        <f aca="false">IF($B2133="", "",SUMIF(LerXml!B:B,Relatorio!B2133,LerXml!BB:BB))</f>
        <v/>
      </c>
      <c r="H2133" s="67" t="str">
        <f aca="false">IF($B2133="", "",SUMIF(LerXml!B:B,Relatorio!B2133,LerXml!BE:BE))</f>
        <v/>
      </c>
      <c r="I2133" s="68" t="str">
        <f aca="false">IF(AND($F2133="",$G2133="",$H2133=""), "", IF(SUM(F2133:H2133)-D2133 &lt; 0,0,SUM(F2133:H2133)-D2133))</f>
        <v/>
      </c>
    </row>
    <row r="2134" customFormat="false" ht="13.8" hidden="false" customHeight="true" outlineLevel="0" collapsed="false">
      <c r="A2134" s="71"/>
      <c r="B2134" s="72"/>
      <c r="C2134" s="71"/>
      <c r="D2134" s="67" t="str">
        <f aca="false">IF($B2134="", "",SUMIF(LerXml!B:B,Relatorio!B2134,LerXml!W:W))</f>
        <v/>
      </c>
      <c r="E2134" s="67" t="str">
        <f aca="false">IF($B2134="", "",SUMIF(LerXml!B:B,Relatorio!B2134,LerXml!AX:AX))</f>
        <v/>
      </c>
      <c r="F2134" s="68" t="str">
        <f aca="false">IF($B2134="", "",SUMIF(LerXml!B:B,Relatorio!B2134,LerXml!BA:BA))</f>
        <v/>
      </c>
      <c r="G2134" s="67" t="str">
        <f aca="false">IF($B2134="", "",SUMIF(LerXml!B:B,Relatorio!B2134,LerXml!BB:BB))</f>
        <v/>
      </c>
      <c r="H2134" s="67" t="str">
        <f aca="false">IF($B2134="", "",SUMIF(LerXml!B:B,Relatorio!B2134,LerXml!BE:BE))</f>
        <v/>
      </c>
      <c r="I2134" s="68" t="str">
        <f aca="false">IF(AND($F2134="",$G2134="",$H2134=""), "", IF(SUM(F2134:H2134)-D2134 &lt; 0,0,SUM(F2134:H2134)-D2134))</f>
        <v/>
      </c>
    </row>
    <row r="2135" customFormat="false" ht="13.8" hidden="false" customHeight="true" outlineLevel="0" collapsed="false">
      <c r="A2135" s="71"/>
      <c r="B2135" s="72"/>
      <c r="C2135" s="71"/>
      <c r="D2135" s="67" t="str">
        <f aca="false">IF($B2135="", "",SUMIF(LerXml!B:B,Relatorio!B2135,LerXml!W:W))</f>
        <v/>
      </c>
      <c r="E2135" s="67" t="str">
        <f aca="false">IF($B2135="", "",SUMIF(LerXml!B:B,Relatorio!B2135,LerXml!AX:AX))</f>
        <v/>
      </c>
      <c r="F2135" s="68" t="str">
        <f aca="false">IF($B2135="", "",SUMIF(LerXml!B:B,Relatorio!B2135,LerXml!BA:BA))</f>
        <v/>
      </c>
      <c r="G2135" s="67" t="str">
        <f aca="false">IF($B2135="", "",SUMIF(LerXml!B:B,Relatorio!B2135,LerXml!BB:BB))</f>
        <v/>
      </c>
      <c r="H2135" s="67" t="str">
        <f aca="false">IF($B2135="", "",SUMIF(LerXml!B:B,Relatorio!B2135,LerXml!BE:BE))</f>
        <v/>
      </c>
      <c r="I2135" s="68" t="str">
        <f aca="false">IF(AND($F2135="",$G2135="",$H2135=""), "", IF(SUM(F2135:H2135)-D2135 &lt; 0,0,SUM(F2135:H2135)-D2135))</f>
        <v/>
      </c>
    </row>
    <row r="2136" customFormat="false" ht="13.8" hidden="false" customHeight="true" outlineLevel="0" collapsed="false">
      <c r="A2136" s="71"/>
      <c r="B2136" s="72"/>
      <c r="C2136" s="71"/>
      <c r="D2136" s="67" t="str">
        <f aca="false">IF($B2136="", "",SUMIF(LerXml!B:B,Relatorio!B2136,LerXml!W:W))</f>
        <v/>
      </c>
      <c r="E2136" s="67" t="str">
        <f aca="false">IF($B2136="", "",SUMIF(LerXml!B:B,Relatorio!B2136,LerXml!AX:AX))</f>
        <v/>
      </c>
      <c r="F2136" s="68" t="str">
        <f aca="false">IF($B2136="", "",SUMIF(LerXml!B:B,Relatorio!B2136,LerXml!BA:BA))</f>
        <v/>
      </c>
      <c r="G2136" s="67" t="str">
        <f aca="false">IF($B2136="", "",SUMIF(LerXml!B:B,Relatorio!B2136,LerXml!BB:BB))</f>
        <v/>
      </c>
      <c r="H2136" s="67" t="str">
        <f aca="false">IF($B2136="", "",SUMIF(LerXml!B:B,Relatorio!B2136,LerXml!BE:BE))</f>
        <v/>
      </c>
      <c r="I2136" s="68" t="str">
        <f aca="false">IF(AND($F2136="",$G2136="",$H2136=""), "", IF(SUM(F2136:H2136)-D2136 &lt; 0,0,SUM(F2136:H2136)-D2136))</f>
        <v/>
      </c>
    </row>
    <row r="2137" customFormat="false" ht="13.8" hidden="false" customHeight="true" outlineLevel="0" collapsed="false">
      <c r="A2137" s="71"/>
      <c r="B2137" s="72"/>
      <c r="C2137" s="71"/>
      <c r="D2137" s="67" t="str">
        <f aca="false">IF($B2137="", "",SUMIF(LerXml!B:B,Relatorio!B2137,LerXml!W:W))</f>
        <v/>
      </c>
      <c r="E2137" s="67" t="str">
        <f aca="false">IF($B2137="", "",SUMIF(LerXml!B:B,Relatorio!B2137,LerXml!AX:AX))</f>
        <v/>
      </c>
      <c r="F2137" s="68" t="str">
        <f aca="false">IF($B2137="", "",SUMIF(LerXml!B:B,Relatorio!B2137,LerXml!BA:BA))</f>
        <v/>
      </c>
      <c r="G2137" s="67" t="str">
        <f aca="false">IF($B2137="", "",SUMIF(LerXml!B:B,Relatorio!B2137,LerXml!BB:BB))</f>
        <v/>
      </c>
      <c r="H2137" s="67" t="str">
        <f aca="false">IF($B2137="", "",SUMIF(LerXml!B:B,Relatorio!B2137,LerXml!BE:BE))</f>
        <v/>
      </c>
      <c r="I2137" s="68" t="str">
        <f aca="false">IF(AND($F2137="",$G2137="",$H2137=""), "", IF(SUM(F2137:H2137)-D2137 &lt; 0,0,SUM(F2137:H2137)-D2137))</f>
        <v/>
      </c>
    </row>
    <row r="2138" customFormat="false" ht="13.8" hidden="false" customHeight="true" outlineLevel="0" collapsed="false">
      <c r="A2138" s="71"/>
      <c r="B2138" s="72"/>
      <c r="C2138" s="71"/>
      <c r="D2138" s="67" t="str">
        <f aca="false">IF($B2138="", "",SUMIF(LerXml!B:B,Relatorio!B2138,LerXml!W:W))</f>
        <v/>
      </c>
      <c r="E2138" s="67" t="str">
        <f aca="false">IF($B2138="", "",SUMIF(LerXml!B:B,Relatorio!B2138,LerXml!AX:AX))</f>
        <v/>
      </c>
      <c r="F2138" s="68" t="str">
        <f aca="false">IF($B2138="", "",SUMIF(LerXml!B:B,Relatorio!B2138,LerXml!BA:BA))</f>
        <v/>
      </c>
      <c r="G2138" s="67" t="str">
        <f aca="false">IF($B2138="", "",SUMIF(LerXml!B:B,Relatorio!B2138,LerXml!BB:BB))</f>
        <v/>
      </c>
      <c r="H2138" s="67" t="str">
        <f aca="false">IF($B2138="", "",SUMIF(LerXml!B:B,Relatorio!B2138,LerXml!BE:BE))</f>
        <v/>
      </c>
      <c r="I2138" s="68" t="str">
        <f aca="false">IF(AND($F2138="",$G2138="",$H2138=""), "", IF(SUM(F2138:H2138)-D2138 &lt; 0,0,SUM(F2138:H2138)-D2138))</f>
        <v/>
      </c>
    </row>
    <row r="2139" customFormat="false" ht="13.8" hidden="false" customHeight="true" outlineLevel="0" collapsed="false">
      <c r="A2139" s="71"/>
      <c r="B2139" s="72"/>
      <c r="C2139" s="71"/>
      <c r="D2139" s="67" t="str">
        <f aca="false">IF($B2139="", "",SUMIF(LerXml!B:B,Relatorio!B2139,LerXml!W:W))</f>
        <v/>
      </c>
      <c r="E2139" s="67" t="str">
        <f aca="false">IF($B2139="", "",SUMIF(LerXml!B:B,Relatorio!B2139,LerXml!AX:AX))</f>
        <v/>
      </c>
      <c r="F2139" s="68" t="str">
        <f aca="false">IF($B2139="", "",SUMIF(LerXml!B:B,Relatorio!B2139,LerXml!BA:BA))</f>
        <v/>
      </c>
      <c r="G2139" s="67" t="str">
        <f aca="false">IF($B2139="", "",SUMIF(LerXml!B:B,Relatorio!B2139,LerXml!BB:BB))</f>
        <v/>
      </c>
      <c r="H2139" s="67" t="str">
        <f aca="false">IF($B2139="", "",SUMIF(LerXml!B:B,Relatorio!B2139,LerXml!BE:BE))</f>
        <v/>
      </c>
      <c r="I2139" s="68" t="str">
        <f aca="false">IF(AND($F2139="",$G2139="",$H2139=""), "", IF(SUM(F2139:H2139)-D2139 &lt; 0,0,SUM(F2139:H2139)-D2139))</f>
        <v/>
      </c>
    </row>
    <row r="2140" customFormat="false" ht="13.8" hidden="false" customHeight="true" outlineLevel="0" collapsed="false">
      <c r="A2140" s="71"/>
      <c r="B2140" s="72"/>
      <c r="C2140" s="71"/>
      <c r="D2140" s="67" t="str">
        <f aca="false">IF($B2140="", "",SUMIF(LerXml!B:B,Relatorio!B2140,LerXml!W:W))</f>
        <v/>
      </c>
      <c r="E2140" s="67" t="str">
        <f aca="false">IF($B2140="", "",SUMIF(LerXml!B:B,Relatorio!B2140,LerXml!AX:AX))</f>
        <v/>
      </c>
      <c r="F2140" s="68" t="str">
        <f aca="false">IF($B2140="", "",SUMIF(LerXml!B:B,Relatorio!B2140,LerXml!BA:BA))</f>
        <v/>
      </c>
      <c r="G2140" s="67" t="str">
        <f aca="false">IF($B2140="", "",SUMIF(LerXml!B:B,Relatorio!B2140,LerXml!BB:BB))</f>
        <v/>
      </c>
      <c r="H2140" s="67" t="str">
        <f aca="false">IF($B2140="", "",SUMIF(LerXml!B:B,Relatorio!B2140,LerXml!BE:BE))</f>
        <v/>
      </c>
      <c r="I2140" s="68" t="str">
        <f aca="false">IF(AND($F2140="",$G2140="",$H2140=""), "", IF(SUM(F2140:H2140)-D2140 &lt; 0,0,SUM(F2140:H2140)-D2140))</f>
        <v/>
      </c>
    </row>
    <row r="2141" customFormat="false" ht="13.8" hidden="false" customHeight="true" outlineLevel="0" collapsed="false">
      <c r="A2141" s="71"/>
      <c r="B2141" s="72"/>
      <c r="C2141" s="71"/>
      <c r="D2141" s="67" t="str">
        <f aca="false">IF($B2141="", "",SUMIF(LerXml!B:B,Relatorio!B2141,LerXml!W:W))</f>
        <v/>
      </c>
      <c r="E2141" s="67" t="str">
        <f aca="false">IF($B2141="", "",SUMIF(LerXml!B:B,Relatorio!B2141,LerXml!AX:AX))</f>
        <v/>
      </c>
      <c r="F2141" s="68" t="str">
        <f aca="false">IF($B2141="", "",SUMIF(LerXml!B:B,Relatorio!B2141,LerXml!BA:BA))</f>
        <v/>
      </c>
      <c r="G2141" s="67" t="str">
        <f aca="false">IF($B2141="", "",SUMIF(LerXml!B:B,Relatorio!B2141,LerXml!BB:BB))</f>
        <v/>
      </c>
      <c r="H2141" s="67" t="str">
        <f aca="false">IF($B2141="", "",SUMIF(LerXml!B:B,Relatorio!B2141,LerXml!BE:BE))</f>
        <v/>
      </c>
      <c r="I2141" s="68" t="str">
        <f aca="false">IF(AND($F2141="",$G2141="",$H2141=""), "", IF(SUM(F2141:H2141)-D2141 &lt; 0,0,SUM(F2141:H2141)-D2141))</f>
        <v/>
      </c>
    </row>
    <row r="2142" customFormat="false" ht="13.8" hidden="false" customHeight="true" outlineLevel="0" collapsed="false">
      <c r="A2142" s="71"/>
      <c r="B2142" s="72"/>
      <c r="C2142" s="71"/>
      <c r="D2142" s="67" t="str">
        <f aca="false">IF($B2142="", "",SUMIF(LerXml!B:B,Relatorio!B2142,LerXml!W:W))</f>
        <v/>
      </c>
      <c r="E2142" s="67" t="str">
        <f aca="false">IF($B2142="", "",SUMIF(LerXml!B:B,Relatorio!B2142,LerXml!AX:AX))</f>
        <v/>
      </c>
      <c r="F2142" s="68" t="str">
        <f aca="false">IF($B2142="", "",SUMIF(LerXml!B:B,Relatorio!B2142,LerXml!BA:BA))</f>
        <v/>
      </c>
      <c r="G2142" s="67" t="str">
        <f aca="false">IF($B2142="", "",SUMIF(LerXml!B:B,Relatorio!B2142,LerXml!BB:BB))</f>
        <v/>
      </c>
      <c r="H2142" s="67" t="str">
        <f aca="false">IF($B2142="", "",SUMIF(LerXml!B:B,Relatorio!B2142,LerXml!BE:BE))</f>
        <v/>
      </c>
      <c r="I2142" s="68" t="str">
        <f aca="false">IF(AND($F2142="",$G2142="",$H2142=""), "", IF(SUM(F2142:H2142)-D2142 &lt; 0,0,SUM(F2142:H2142)-D2142))</f>
        <v/>
      </c>
    </row>
    <row r="2143" customFormat="false" ht="13.8" hidden="false" customHeight="true" outlineLevel="0" collapsed="false">
      <c r="A2143" s="71"/>
      <c r="B2143" s="72"/>
      <c r="C2143" s="71"/>
      <c r="D2143" s="67" t="str">
        <f aca="false">IF($B2143="", "",SUMIF(LerXml!B:B,Relatorio!B2143,LerXml!W:W))</f>
        <v/>
      </c>
      <c r="E2143" s="67" t="str">
        <f aca="false">IF($B2143="", "",SUMIF(LerXml!B:B,Relatorio!B2143,LerXml!AX:AX))</f>
        <v/>
      </c>
      <c r="F2143" s="68" t="str">
        <f aca="false">IF($B2143="", "",SUMIF(LerXml!B:B,Relatorio!B2143,LerXml!BA:BA))</f>
        <v/>
      </c>
      <c r="G2143" s="67" t="str">
        <f aca="false">IF($B2143="", "",SUMIF(LerXml!B:B,Relatorio!B2143,LerXml!BB:BB))</f>
        <v/>
      </c>
      <c r="H2143" s="67" t="str">
        <f aca="false">IF($B2143="", "",SUMIF(LerXml!B:B,Relatorio!B2143,LerXml!BE:BE))</f>
        <v/>
      </c>
      <c r="I2143" s="68" t="str">
        <f aca="false">IF(AND($F2143="",$G2143="",$H2143=""), "", IF(SUM(F2143:H2143)-D2143 &lt; 0,0,SUM(F2143:H2143)-D2143))</f>
        <v/>
      </c>
    </row>
    <row r="2144" customFormat="false" ht="13.8" hidden="false" customHeight="true" outlineLevel="0" collapsed="false">
      <c r="A2144" s="71"/>
      <c r="B2144" s="72"/>
      <c r="C2144" s="71"/>
      <c r="D2144" s="67" t="str">
        <f aca="false">IF($B2144="", "",SUMIF(LerXml!B:B,Relatorio!B2144,LerXml!W:W))</f>
        <v/>
      </c>
      <c r="E2144" s="67" t="str">
        <f aca="false">IF($B2144="", "",SUMIF(LerXml!B:B,Relatorio!B2144,LerXml!AX:AX))</f>
        <v/>
      </c>
      <c r="F2144" s="68" t="str">
        <f aca="false">IF($B2144="", "",SUMIF(LerXml!B:B,Relatorio!B2144,LerXml!BA:BA))</f>
        <v/>
      </c>
      <c r="G2144" s="67" t="str">
        <f aca="false">IF($B2144="", "",SUMIF(LerXml!B:B,Relatorio!B2144,LerXml!BB:BB))</f>
        <v/>
      </c>
      <c r="H2144" s="67" t="str">
        <f aca="false">IF($B2144="", "",SUMIF(LerXml!B:B,Relatorio!B2144,LerXml!BE:BE))</f>
        <v/>
      </c>
      <c r="I2144" s="68" t="str">
        <f aca="false">IF(AND($F2144="",$G2144="",$H2144=""), "", IF(SUM(F2144:H2144)-D2144 &lt; 0,0,SUM(F2144:H2144)-D2144))</f>
        <v/>
      </c>
    </row>
    <row r="2145" customFormat="false" ht="13.8" hidden="false" customHeight="true" outlineLevel="0" collapsed="false">
      <c r="A2145" s="71"/>
      <c r="B2145" s="72"/>
      <c r="C2145" s="71"/>
      <c r="D2145" s="67" t="str">
        <f aca="false">IF($B2145="", "",SUMIF(LerXml!B:B,Relatorio!B2145,LerXml!W:W))</f>
        <v/>
      </c>
      <c r="E2145" s="67" t="str">
        <f aca="false">IF($B2145="", "",SUMIF(LerXml!B:B,Relatorio!B2145,LerXml!AX:AX))</f>
        <v/>
      </c>
      <c r="F2145" s="68" t="str">
        <f aca="false">IF($B2145="", "",SUMIF(LerXml!B:B,Relatorio!B2145,LerXml!BA:BA))</f>
        <v/>
      </c>
      <c r="G2145" s="67" t="str">
        <f aca="false">IF($B2145="", "",SUMIF(LerXml!B:B,Relatorio!B2145,LerXml!BB:BB))</f>
        <v/>
      </c>
      <c r="H2145" s="67" t="str">
        <f aca="false">IF($B2145="", "",SUMIF(LerXml!B:B,Relatorio!B2145,LerXml!BE:BE))</f>
        <v/>
      </c>
      <c r="I2145" s="68" t="str">
        <f aca="false">IF(AND($F2145="",$G2145="",$H2145=""), "", IF(SUM(F2145:H2145)-D2145 &lt; 0,0,SUM(F2145:H2145)-D2145))</f>
        <v/>
      </c>
    </row>
    <row r="2146" customFormat="false" ht="13.8" hidden="false" customHeight="true" outlineLevel="0" collapsed="false">
      <c r="A2146" s="71"/>
      <c r="B2146" s="72"/>
      <c r="C2146" s="71"/>
      <c r="D2146" s="67" t="str">
        <f aca="false">IF($B2146="", "",SUMIF(LerXml!B:B,Relatorio!B2146,LerXml!W:W))</f>
        <v/>
      </c>
      <c r="E2146" s="67" t="str">
        <f aca="false">IF($B2146="", "",SUMIF(LerXml!B:B,Relatorio!B2146,LerXml!AX:AX))</f>
        <v/>
      </c>
      <c r="F2146" s="68" t="str">
        <f aca="false">IF($B2146="", "",SUMIF(LerXml!B:B,Relatorio!B2146,LerXml!BA:BA))</f>
        <v/>
      </c>
      <c r="G2146" s="67" t="str">
        <f aca="false">IF($B2146="", "",SUMIF(LerXml!B:B,Relatorio!B2146,LerXml!BB:BB))</f>
        <v/>
      </c>
      <c r="H2146" s="67" t="str">
        <f aca="false">IF($B2146="", "",SUMIF(LerXml!B:B,Relatorio!B2146,LerXml!BE:BE))</f>
        <v/>
      </c>
      <c r="I2146" s="68" t="str">
        <f aca="false">IF(AND($F2146="",$G2146="",$H2146=""), "", IF(SUM(F2146:H2146)-D2146 &lt; 0,0,SUM(F2146:H2146)-D2146))</f>
        <v/>
      </c>
    </row>
    <row r="2147" customFormat="false" ht="13.8" hidden="false" customHeight="true" outlineLevel="0" collapsed="false">
      <c r="A2147" s="71"/>
      <c r="B2147" s="72"/>
      <c r="C2147" s="71"/>
      <c r="D2147" s="67" t="str">
        <f aca="false">IF($B2147="", "",SUMIF(LerXml!B:B,Relatorio!B2147,LerXml!W:W))</f>
        <v/>
      </c>
      <c r="E2147" s="67" t="str">
        <f aca="false">IF($B2147="", "",SUMIF(LerXml!B:B,Relatorio!B2147,LerXml!AX:AX))</f>
        <v/>
      </c>
      <c r="F2147" s="68" t="str">
        <f aca="false">IF($B2147="", "",SUMIF(LerXml!B:B,Relatorio!B2147,LerXml!BA:BA))</f>
        <v/>
      </c>
      <c r="G2147" s="67" t="str">
        <f aca="false">IF($B2147="", "",SUMIF(LerXml!B:B,Relatorio!B2147,LerXml!BB:BB))</f>
        <v/>
      </c>
      <c r="H2147" s="67" t="str">
        <f aca="false">IF($B2147="", "",SUMIF(LerXml!B:B,Relatorio!B2147,LerXml!BE:BE))</f>
        <v/>
      </c>
      <c r="I2147" s="68" t="str">
        <f aca="false">IF(AND($F2147="",$G2147="",$H2147=""), "", IF(SUM(F2147:H2147)-D2147 &lt; 0,0,SUM(F2147:H2147)-D2147))</f>
        <v/>
      </c>
    </row>
    <row r="2148" customFormat="false" ht="13.8" hidden="false" customHeight="true" outlineLevel="0" collapsed="false">
      <c r="A2148" s="71"/>
      <c r="B2148" s="72"/>
      <c r="C2148" s="71"/>
      <c r="D2148" s="67" t="str">
        <f aca="false">IF($B2148="", "",SUMIF(LerXml!B:B,Relatorio!B2148,LerXml!W:W))</f>
        <v/>
      </c>
      <c r="E2148" s="67" t="str">
        <f aca="false">IF($B2148="", "",SUMIF(LerXml!B:B,Relatorio!B2148,LerXml!AX:AX))</f>
        <v/>
      </c>
      <c r="F2148" s="68" t="str">
        <f aca="false">IF($B2148="", "",SUMIF(LerXml!B:B,Relatorio!B2148,LerXml!BA:BA))</f>
        <v/>
      </c>
      <c r="G2148" s="67" t="str">
        <f aca="false">IF($B2148="", "",SUMIF(LerXml!B:B,Relatorio!B2148,LerXml!BB:BB))</f>
        <v/>
      </c>
      <c r="H2148" s="67" t="str">
        <f aca="false">IF($B2148="", "",SUMIF(LerXml!B:B,Relatorio!B2148,LerXml!BE:BE))</f>
        <v/>
      </c>
      <c r="I2148" s="68" t="str">
        <f aca="false">IF(AND($F2148="",$G2148="",$H2148=""), "", IF(SUM(F2148:H2148)-D2148 &lt; 0,0,SUM(F2148:H2148)-D2148))</f>
        <v/>
      </c>
    </row>
    <row r="2149" customFormat="false" ht="13.8" hidden="false" customHeight="true" outlineLevel="0" collapsed="false">
      <c r="A2149" s="71"/>
      <c r="B2149" s="72"/>
      <c r="C2149" s="71"/>
      <c r="D2149" s="67" t="str">
        <f aca="false">IF($B2149="", "",SUMIF(LerXml!B:B,Relatorio!B2149,LerXml!W:W))</f>
        <v/>
      </c>
      <c r="E2149" s="67" t="str">
        <f aca="false">IF($B2149="", "",SUMIF(LerXml!B:B,Relatorio!B2149,LerXml!AX:AX))</f>
        <v/>
      </c>
      <c r="F2149" s="68" t="str">
        <f aca="false">IF($B2149="", "",SUMIF(LerXml!B:B,Relatorio!B2149,LerXml!BA:BA))</f>
        <v/>
      </c>
      <c r="G2149" s="67" t="str">
        <f aca="false">IF($B2149="", "",SUMIF(LerXml!B:B,Relatorio!B2149,LerXml!BB:BB))</f>
        <v/>
      </c>
      <c r="H2149" s="67" t="str">
        <f aca="false">IF($B2149="", "",SUMIF(LerXml!B:B,Relatorio!B2149,LerXml!BE:BE))</f>
        <v/>
      </c>
      <c r="I2149" s="68" t="str">
        <f aca="false">IF(AND($F2149="",$G2149="",$H2149=""), "", IF(SUM(F2149:H2149)-D2149 &lt; 0,0,SUM(F2149:H2149)-D2149))</f>
        <v/>
      </c>
    </row>
    <row r="2150" customFormat="false" ht="13.8" hidden="false" customHeight="true" outlineLevel="0" collapsed="false">
      <c r="A2150" s="71"/>
      <c r="B2150" s="72"/>
      <c r="C2150" s="71"/>
      <c r="D2150" s="67" t="str">
        <f aca="false">IF($B2150="", "",SUMIF(LerXml!B:B,Relatorio!B2150,LerXml!W:W))</f>
        <v/>
      </c>
      <c r="E2150" s="67" t="str">
        <f aca="false">IF($B2150="", "",SUMIF(LerXml!B:B,Relatorio!B2150,LerXml!AX:AX))</f>
        <v/>
      </c>
      <c r="F2150" s="68" t="str">
        <f aca="false">IF($B2150="", "",SUMIF(LerXml!B:B,Relatorio!B2150,LerXml!BA:BA))</f>
        <v/>
      </c>
      <c r="G2150" s="67" t="str">
        <f aca="false">IF($B2150="", "",SUMIF(LerXml!B:B,Relatorio!B2150,LerXml!BB:BB))</f>
        <v/>
      </c>
      <c r="H2150" s="67" t="str">
        <f aca="false">IF($B2150="", "",SUMIF(LerXml!B:B,Relatorio!B2150,LerXml!BE:BE))</f>
        <v/>
      </c>
      <c r="I2150" s="68" t="str">
        <f aca="false">IF(AND($F2150="",$G2150="",$H2150=""), "", IF(SUM(F2150:H2150)-D2150 &lt; 0,0,SUM(F2150:H2150)-D2150))</f>
        <v/>
      </c>
    </row>
    <row r="2151" customFormat="false" ht="13.8" hidden="false" customHeight="true" outlineLevel="0" collapsed="false">
      <c r="A2151" s="71"/>
      <c r="B2151" s="72"/>
      <c r="C2151" s="71"/>
      <c r="D2151" s="67" t="str">
        <f aca="false">IF($B2151="", "",SUMIF(LerXml!B:B,Relatorio!B2151,LerXml!W:W))</f>
        <v/>
      </c>
      <c r="E2151" s="67" t="str">
        <f aca="false">IF($B2151="", "",SUMIF(LerXml!B:B,Relatorio!B2151,LerXml!AX:AX))</f>
        <v/>
      </c>
      <c r="F2151" s="68" t="str">
        <f aca="false">IF($B2151="", "",SUMIF(LerXml!B:B,Relatorio!B2151,LerXml!BA:BA))</f>
        <v/>
      </c>
      <c r="G2151" s="67" t="str">
        <f aca="false">IF($B2151="", "",SUMIF(LerXml!B:B,Relatorio!B2151,LerXml!BB:BB))</f>
        <v/>
      </c>
      <c r="H2151" s="67" t="str">
        <f aca="false">IF($B2151="", "",SUMIF(LerXml!B:B,Relatorio!B2151,LerXml!BE:BE))</f>
        <v/>
      </c>
      <c r="I2151" s="68" t="str">
        <f aca="false">IF(AND($F2151="",$G2151="",$H2151=""), "", IF(SUM(F2151:H2151)-D2151 &lt; 0,0,SUM(F2151:H2151)-D2151))</f>
        <v/>
      </c>
    </row>
    <row r="2152" customFormat="false" ht="13.8" hidden="false" customHeight="true" outlineLevel="0" collapsed="false">
      <c r="A2152" s="71"/>
      <c r="B2152" s="72"/>
      <c r="C2152" s="71"/>
      <c r="D2152" s="67" t="str">
        <f aca="false">IF($B2152="", "",SUMIF(LerXml!B:B,Relatorio!B2152,LerXml!W:W))</f>
        <v/>
      </c>
      <c r="E2152" s="67" t="str">
        <f aca="false">IF($B2152="", "",SUMIF(LerXml!B:B,Relatorio!B2152,LerXml!AX:AX))</f>
        <v/>
      </c>
      <c r="F2152" s="68" t="str">
        <f aca="false">IF($B2152="", "",SUMIF(LerXml!B:B,Relatorio!B2152,LerXml!BA:BA))</f>
        <v/>
      </c>
      <c r="G2152" s="67" t="str">
        <f aca="false">IF($B2152="", "",SUMIF(LerXml!B:B,Relatorio!B2152,LerXml!BB:BB))</f>
        <v/>
      </c>
      <c r="H2152" s="67" t="str">
        <f aca="false">IF($B2152="", "",SUMIF(LerXml!B:B,Relatorio!B2152,LerXml!BE:BE))</f>
        <v/>
      </c>
      <c r="I2152" s="68" t="str">
        <f aca="false">IF(AND($F2152="",$G2152="",$H2152=""), "", IF(SUM(F2152:H2152)-D2152 &lt; 0,0,SUM(F2152:H2152)-D2152))</f>
        <v/>
      </c>
    </row>
    <row r="2153" customFormat="false" ht="13.8" hidden="false" customHeight="true" outlineLevel="0" collapsed="false">
      <c r="A2153" s="71"/>
      <c r="B2153" s="72"/>
      <c r="C2153" s="71"/>
      <c r="D2153" s="67" t="str">
        <f aca="false">IF($B2153="", "",SUMIF(LerXml!B:B,Relatorio!B2153,LerXml!W:W))</f>
        <v/>
      </c>
      <c r="E2153" s="67" t="str">
        <f aca="false">IF($B2153="", "",SUMIF(LerXml!B:B,Relatorio!B2153,LerXml!AX:AX))</f>
        <v/>
      </c>
      <c r="F2153" s="68" t="str">
        <f aca="false">IF($B2153="", "",SUMIF(LerXml!B:B,Relatorio!B2153,LerXml!BA:BA))</f>
        <v/>
      </c>
      <c r="G2153" s="67" t="str">
        <f aca="false">IF($B2153="", "",SUMIF(LerXml!B:B,Relatorio!B2153,LerXml!BB:BB))</f>
        <v/>
      </c>
      <c r="H2153" s="67" t="str">
        <f aca="false">IF($B2153="", "",SUMIF(LerXml!B:B,Relatorio!B2153,LerXml!BE:BE))</f>
        <v/>
      </c>
      <c r="I2153" s="68" t="str">
        <f aca="false">IF(AND($F2153="",$G2153="",$H2153=""), "", IF(SUM(F2153:H2153)-D2153 &lt; 0,0,SUM(F2153:H2153)-D2153))</f>
        <v/>
      </c>
    </row>
    <row r="2154" customFormat="false" ht="13.8" hidden="false" customHeight="true" outlineLevel="0" collapsed="false">
      <c r="A2154" s="71"/>
      <c r="B2154" s="72"/>
      <c r="C2154" s="71"/>
      <c r="D2154" s="67" t="str">
        <f aca="false">IF($B2154="", "",SUMIF(LerXml!B:B,Relatorio!B2154,LerXml!W:W))</f>
        <v/>
      </c>
      <c r="E2154" s="67" t="str">
        <f aca="false">IF($B2154="", "",SUMIF(LerXml!B:B,Relatorio!B2154,LerXml!AX:AX))</f>
        <v/>
      </c>
      <c r="F2154" s="68" t="str">
        <f aca="false">IF($B2154="", "",SUMIF(LerXml!B:B,Relatorio!B2154,LerXml!BA:BA))</f>
        <v/>
      </c>
      <c r="G2154" s="67" t="str">
        <f aca="false">IF($B2154="", "",SUMIF(LerXml!B:B,Relatorio!B2154,LerXml!BB:BB))</f>
        <v/>
      </c>
      <c r="H2154" s="67" t="str">
        <f aca="false">IF($B2154="", "",SUMIF(LerXml!B:B,Relatorio!B2154,LerXml!BE:BE))</f>
        <v/>
      </c>
      <c r="I2154" s="68" t="str">
        <f aca="false">IF(AND($F2154="",$G2154="",$H2154=""), "", IF(SUM(F2154:H2154)-D2154 &lt; 0,0,SUM(F2154:H2154)-D2154))</f>
        <v/>
      </c>
    </row>
    <row r="2155" customFormat="false" ht="13.8" hidden="false" customHeight="true" outlineLevel="0" collapsed="false">
      <c r="A2155" s="71"/>
      <c r="B2155" s="72"/>
      <c r="C2155" s="71"/>
      <c r="D2155" s="67" t="str">
        <f aca="false">IF($B2155="", "",SUMIF(LerXml!B:B,Relatorio!B2155,LerXml!W:W))</f>
        <v/>
      </c>
      <c r="E2155" s="67" t="str">
        <f aca="false">IF($B2155="", "",SUMIF(LerXml!B:B,Relatorio!B2155,LerXml!AX:AX))</f>
        <v/>
      </c>
      <c r="F2155" s="68" t="str">
        <f aca="false">IF($B2155="", "",SUMIF(LerXml!B:B,Relatorio!B2155,LerXml!BA:BA))</f>
        <v/>
      </c>
      <c r="G2155" s="67" t="str">
        <f aca="false">IF($B2155="", "",SUMIF(LerXml!B:B,Relatorio!B2155,LerXml!BB:BB))</f>
        <v/>
      </c>
      <c r="H2155" s="67" t="str">
        <f aca="false">IF($B2155="", "",SUMIF(LerXml!B:B,Relatorio!B2155,LerXml!BE:BE))</f>
        <v/>
      </c>
      <c r="I2155" s="68" t="str">
        <f aca="false">IF(AND($F2155="",$G2155="",$H2155=""), "", IF(SUM(F2155:H2155)-D2155 &lt; 0,0,SUM(F2155:H2155)-D2155))</f>
        <v/>
      </c>
    </row>
    <row r="2156" customFormat="false" ht="13.8" hidden="false" customHeight="true" outlineLevel="0" collapsed="false">
      <c r="A2156" s="71"/>
      <c r="B2156" s="72"/>
      <c r="C2156" s="71"/>
      <c r="D2156" s="67" t="str">
        <f aca="false">IF($B2156="", "",SUMIF(LerXml!B:B,Relatorio!B2156,LerXml!W:W))</f>
        <v/>
      </c>
      <c r="E2156" s="67" t="str">
        <f aca="false">IF($B2156="", "",SUMIF(LerXml!B:B,Relatorio!B2156,LerXml!AX:AX))</f>
        <v/>
      </c>
      <c r="F2156" s="68" t="str">
        <f aca="false">IF($B2156="", "",SUMIF(LerXml!B:B,Relatorio!B2156,LerXml!BA:BA))</f>
        <v/>
      </c>
      <c r="G2156" s="67" t="str">
        <f aca="false">IF($B2156="", "",SUMIF(LerXml!B:B,Relatorio!B2156,LerXml!BB:BB))</f>
        <v/>
      </c>
      <c r="H2156" s="67" t="str">
        <f aca="false">IF($B2156="", "",SUMIF(LerXml!B:B,Relatorio!B2156,LerXml!BE:BE))</f>
        <v/>
      </c>
      <c r="I2156" s="68" t="str">
        <f aca="false">IF(AND($F2156="",$G2156="",$H2156=""), "", IF(SUM(F2156:H2156)-D2156 &lt; 0,0,SUM(F2156:H2156)-D2156))</f>
        <v/>
      </c>
    </row>
    <row r="2157" customFormat="false" ht="13.8" hidden="false" customHeight="true" outlineLevel="0" collapsed="false">
      <c r="A2157" s="71"/>
      <c r="B2157" s="72"/>
      <c r="C2157" s="71"/>
      <c r="D2157" s="67" t="str">
        <f aca="false">IF($B2157="", "",SUMIF(LerXml!B:B,Relatorio!B2157,LerXml!W:W))</f>
        <v/>
      </c>
      <c r="E2157" s="67" t="str">
        <f aca="false">IF($B2157="", "",SUMIF(LerXml!B:B,Relatorio!B2157,LerXml!AX:AX))</f>
        <v/>
      </c>
      <c r="F2157" s="68" t="str">
        <f aca="false">IF($B2157="", "",SUMIF(LerXml!B:B,Relatorio!B2157,LerXml!BA:BA))</f>
        <v/>
      </c>
      <c r="G2157" s="67" t="str">
        <f aca="false">IF($B2157="", "",SUMIF(LerXml!B:B,Relatorio!B2157,LerXml!BB:BB))</f>
        <v/>
      </c>
      <c r="H2157" s="67" t="str">
        <f aca="false">IF($B2157="", "",SUMIF(LerXml!B:B,Relatorio!B2157,LerXml!BE:BE))</f>
        <v/>
      </c>
      <c r="I2157" s="68" t="str">
        <f aca="false">IF(AND($F2157="",$G2157="",$H2157=""), "", IF(SUM(F2157:H2157)-D2157 &lt; 0,0,SUM(F2157:H2157)-D2157))</f>
        <v/>
      </c>
    </row>
    <row r="2158" customFormat="false" ht="13.8" hidden="false" customHeight="true" outlineLevel="0" collapsed="false">
      <c r="A2158" s="71"/>
      <c r="B2158" s="72"/>
      <c r="C2158" s="71"/>
      <c r="D2158" s="67" t="str">
        <f aca="false">IF($B2158="", "",SUMIF(LerXml!B:B,Relatorio!B2158,LerXml!W:W))</f>
        <v/>
      </c>
      <c r="E2158" s="67" t="str">
        <f aca="false">IF($B2158="", "",SUMIF(LerXml!B:B,Relatorio!B2158,LerXml!AX:AX))</f>
        <v/>
      </c>
      <c r="F2158" s="68" t="str">
        <f aca="false">IF($B2158="", "",SUMIF(LerXml!B:B,Relatorio!B2158,LerXml!BA:BA))</f>
        <v/>
      </c>
      <c r="G2158" s="67" t="str">
        <f aca="false">IF($B2158="", "",SUMIF(LerXml!B:B,Relatorio!B2158,LerXml!BB:BB))</f>
        <v/>
      </c>
      <c r="H2158" s="67" t="str">
        <f aca="false">IF($B2158="", "",SUMIF(LerXml!B:B,Relatorio!B2158,LerXml!BE:BE))</f>
        <v/>
      </c>
      <c r="I2158" s="68" t="str">
        <f aca="false">IF(AND($F2158="",$G2158="",$H2158=""), "", IF(SUM(F2158:H2158)-D2158 &lt; 0,0,SUM(F2158:H2158)-D2158))</f>
        <v/>
      </c>
    </row>
    <row r="2159" customFormat="false" ht="13.8" hidden="false" customHeight="true" outlineLevel="0" collapsed="false">
      <c r="A2159" s="71"/>
      <c r="B2159" s="72"/>
      <c r="C2159" s="71"/>
      <c r="D2159" s="67" t="str">
        <f aca="false">IF($B2159="", "",SUMIF(LerXml!B:B,Relatorio!B2159,LerXml!W:W))</f>
        <v/>
      </c>
      <c r="E2159" s="67" t="str">
        <f aca="false">IF($B2159="", "",SUMIF(LerXml!B:B,Relatorio!B2159,LerXml!AX:AX))</f>
        <v/>
      </c>
      <c r="F2159" s="68" t="str">
        <f aca="false">IF($B2159="", "",SUMIF(LerXml!B:B,Relatorio!B2159,LerXml!BA:BA))</f>
        <v/>
      </c>
      <c r="G2159" s="67" t="str">
        <f aca="false">IF($B2159="", "",SUMIF(LerXml!B:B,Relatorio!B2159,LerXml!BB:BB))</f>
        <v/>
      </c>
      <c r="H2159" s="67" t="str">
        <f aca="false">IF($B2159="", "",SUMIF(LerXml!B:B,Relatorio!B2159,LerXml!BE:BE))</f>
        <v/>
      </c>
      <c r="I2159" s="68" t="str">
        <f aca="false">IF(AND($F2159="",$G2159="",$H2159=""), "", IF(SUM(F2159:H2159)-D2159 &lt; 0,0,SUM(F2159:H2159)-D2159))</f>
        <v/>
      </c>
    </row>
    <row r="2160" customFormat="false" ht="13.8" hidden="false" customHeight="true" outlineLevel="0" collapsed="false">
      <c r="A2160" s="71"/>
      <c r="B2160" s="72"/>
      <c r="C2160" s="71"/>
      <c r="D2160" s="67" t="str">
        <f aca="false">IF($B2160="", "",SUMIF(LerXml!B:B,Relatorio!B2160,LerXml!W:W))</f>
        <v/>
      </c>
      <c r="E2160" s="67" t="str">
        <f aca="false">IF($B2160="", "",SUMIF(LerXml!B:B,Relatorio!B2160,LerXml!AX:AX))</f>
        <v/>
      </c>
      <c r="F2160" s="68" t="str">
        <f aca="false">IF($B2160="", "",SUMIF(LerXml!B:B,Relatorio!B2160,LerXml!BA:BA))</f>
        <v/>
      </c>
      <c r="G2160" s="67" t="str">
        <f aca="false">IF($B2160="", "",SUMIF(LerXml!B:B,Relatorio!B2160,LerXml!BB:BB))</f>
        <v/>
      </c>
      <c r="H2160" s="67" t="str">
        <f aca="false">IF($B2160="", "",SUMIF(LerXml!B:B,Relatorio!B2160,LerXml!BE:BE))</f>
        <v/>
      </c>
      <c r="I2160" s="68" t="str">
        <f aca="false">IF(AND($F2160="",$G2160="",$H2160=""), "", IF(SUM(F2160:H2160)-D2160 &lt; 0,0,SUM(F2160:H2160)-D2160))</f>
        <v/>
      </c>
    </row>
    <row r="2161" customFormat="false" ht="13.8" hidden="false" customHeight="true" outlineLevel="0" collapsed="false">
      <c r="A2161" s="71"/>
      <c r="B2161" s="72"/>
      <c r="C2161" s="71"/>
      <c r="D2161" s="67" t="str">
        <f aca="false">IF($B2161="", "",SUMIF(LerXml!B:B,Relatorio!B2161,LerXml!W:W))</f>
        <v/>
      </c>
      <c r="E2161" s="67" t="str">
        <f aca="false">IF($B2161="", "",SUMIF(LerXml!B:B,Relatorio!B2161,LerXml!AX:AX))</f>
        <v/>
      </c>
      <c r="F2161" s="68" t="str">
        <f aca="false">IF($B2161="", "",SUMIF(LerXml!B:B,Relatorio!B2161,LerXml!BA:BA))</f>
        <v/>
      </c>
      <c r="G2161" s="67" t="str">
        <f aca="false">IF($B2161="", "",SUMIF(LerXml!B:B,Relatorio!B2161,LerXml!BB:BB))</f>
        <v/>
      </c>
      <c r="H2161" s="67" t="str">
        <f aca="false">IF($B2161="", "",SUMIF(LerXml!B:B,Relatorio!B2161,LerXml!BE:BE))</f>
        <v/>
      </c>
      <c r="I2161" s="68" t="str">
        <f aca="false">IF(AND($F2161="",$G2161="",$H2161=""), "", IF(SUM(F2161:H2161)-D2161 &lt; 0,0,SUM(F2161:H2161)-D2161))</f>
        <v/>
      </c>
    </row>
    <row r="2162" customFormat="false" ht="13.8" hidden="false" customHeight="true" outlineLevel="0" collapsed="false">
      <c r="A2162" s="71"/>
      <c r="B2162" s="72"/>
      <c r="C2162" s="71"/>
      <c r="D2162" s="67" t="str">
        <f aca="false">IF($B2162="", "",SUMIF(LerXml!B:B,Relatorio!B2162,LerXml!W:W))</f>
        <v/>
      </c>
      <c r="E2162" s="67" t="str">
        <f aca="false">IF($B2162="", "",SUMIF(LerXml!B:B,Relatorio!B2162,LerXml!AX:AX))</f>
        <v/>
      </c>
      <c r="F2162" s="68" t="str">
        <f aca="false">IF($B2162="", "",SUMIF(LerXml!B:B,Relatorio!B2162,LerXml!BA:BA))</f>
        <v/>
      </c>
      <c r="G2162" s="67" t="str">
        <f aca="false">IF($B2162="", "",SUMIF(LerXml!B:B,Relatorio!B2162,LerXml!BB:BB))</f>
        <v/>
      </c>
      <c r="H2162" s="67" t="str">
        <f aca="false">IF($B2162="", "",SUMIF(LerXml!B:B,Relatorio!B2162,LerXml!BE:BE))</f>
        <v/>
      </c>
      <c r="I2162" s="68" t="str">
        <f aca="false">IF(AND($F2162="",$G2162="",$H2162=""), "", IF(SUM(F2162:H2162)-D2162 &lt; 0,0,SUM(F2162:H2162)-D2162))</f>
        <v/>
      </c>
    </row>
    <row r="2163" customFormat="false" ht="13.8" hidden="false" customHeight="true" outlineLevel="0" collapsed="false">
      <c r="A2163" s="71"/>
      <c r="B2163" s="72"/>
      <c r="C2163" s="71"/>
      <c r="D2163" s="67" t="str">
        <f aca="false">IF($B2163="", "",SUMIF(LerXml!B:B,Relatorio!B2163,LerXml!W:W))</f>
        <v/>
      </c>
      <c r="E2163" s="67" t="str">
        <f aca="false">IF($B2163="", "",SUMIF(LerXml!B:B,Relatorio!B2163,LerXml!AX:AX))</f>
        <v/>
      </c>
      <c r="F2163" s="68" t="str">
        <f aca="false">IF($B2163="", "",SUMIF(LerXml!B:B,Relatorio!B2163,LerXml!BA:BA))</f>
        <v/>
      </c>
      <c r="G2163" s="67" t="str">
        <f aca="false">IF($B2163="", "",SUMIF(LerXml!B:B,Relatorio!B2163,LerXml!BB:BB))</f>
        <v/>
      </c>
      <c r="H2163" s="67" t="str">
        <f aca="false">IF($B2163="", "",SUMIF(LerXml!B:B,Relatorio!B2163,LerXml!BE:BE))</f>
        <v/>
      </c>
      <c r="I2163" s="68" t="str">
        <f aca="false">IF(AND($F2163="",$G2163="",$H2163=""), "", IF(SUM(F2163:H2163)-D2163 &lt; 0,0,SUM(F2163:H2163)-D2163))</f>
        <v/>
      </c>
    </row>
    <row r="2164" customFormat="false" ht="13.8" hidden="false" customHeight="true" outlineLevel="0" collapsed="false">
      <c r="A2164" s="71"/>
      <c r="B2164" s="72"/>
      <c r="C2164" s="71"/>
      <c r="D2164" s="67" t="str">
        <f aca="false">IF($B2164="", "",SUMIF(LerXml!B:B,Relatorio!B2164,LerXml!W:W))</f>
        <v/>
      </c>
      <c r="E2164" s="67" t="str">
        <f aca="false">IF($B2164="", "",SUMIF(LerXml!B:B,Relatorio!B2164,LerXml!AX:AX))</f>
        <v/>
      </c>
      <c r="F2164" s="68" t="str">
        <f aca="false">IF($B2164="", "",SUMIF(LerXml!B:B,Relatorio!B2164,LerXml!BA:BA))</f>
        <v/>
      </c>
      <c r="G2164" s="67" t="str">
        <f aca="false">IF($B2164="", "",SUMIF(LerXml!B:B,Relatorio!B2164,LerXml!BB:BB))</f>
        <v/>
      </c>
      <c r="H2164" s="67" t="str">
        <f aca="false">IF($B2164="", "",SUMIF(LerXml!B:B,Relatorio!B2164,LerXml!BE:BE))</f>
        <v/>
      </c>
      <c r="I2164" s="68" t="str">
        <f aca="false">IF(AND($F2164="",$G2164="",$H2164=""), "", IF(SUM(F2164:H2164)-D2164 &lt; 0,0,SUM(F2164:H2164)-D2164))</f>
        <v/>
      </c>
    </row>
    <row r="2165" customFormat="false" ht="13.8" hidden="false" customHeight="true" outlineLevel="0" collapsed="false">
      <c r="A2165" s="71"/>
      <c r="B2165" s="72"/>
      <c r="C2165" s="71"/>
      <c r="D2165" s="67" t="str">
        <f aca="false">IF($B2165="", "",SUMIF(LerXml!B:B,Relatorio!B2165,LerXml!W:W))</f>
        <v/>
      </c>
      <c r="E2165" s="67" t="str">
        <f aca="false">IF($B2165="", "",SUMIF(LerXml!B:B,Relatorio!B2165,LerXml!AX:AX))</f>
        <v/>
      </c>
      <c r="F2165" s="68" t="str">
        <f aca="false">IF($B2165="", "",SUMIF(LerXml!B:B,Relatorio!B2165,LerXml!BA:BA))</f>
        <v/>
      </c>
      <c r="G2165" s="67" t="str">
        <f aca="false">IF($B2165="", "",SUMIF(LerXml!B:B,Relatorio!B2165,LerXml!BB:BB))</f>
        <v/>
      </c>
      <c r="H2165" s="67" t="str">
        <f aca="false">IF($B2165="", "",SUMIF(LerXml!B:B,Relatorio!B2165,LerXml!BE:BE))</f>
        <v/>
      </c>
      <c r="I2165" s="68" t="str">
        <f aca="false">IF(AND($F2165="",$G2165="",$H2165=""), "", IF(SUM(F2165:H2165)-D2165 &lt; 0,0,SUM(F2165:H2165)-D2165))</f>
        <v/>
      </c>
    </row>
    <row r="2166" customFormat="false" ht="13.8" hidden="false" customHeight="true" outlineLevel="0" collapsed="false">
      <c r="A2166" s="71"/>
      <c r="B2166" s="72"/>
      <c r="C2166" s="71"/>
      <c r="D2166" s="67" t="str">
        <f aca="false">IF($B2166="", "",SUMIF(LerXml!B:B,Relatorio!B2166,LerXml!W:W))</f>
        <v/>
      </c>
      <c r="E2166" s="67" t="str">
        <f aca="false">IF($B2166="", "",SUMIF(LerXml!B:B,Relatorio!B2166,LerXml!AX:AX))</f>
        <v/>
      </c>
      <c r="F2166" s="68" t="str">
        <f aca="false">IF($B2166="", "",SUMIF(LerXml!B:B,Relatorio!B2166,LerXml!BA:BA))</f>
        <v/>
      </c>
      <c r="G2166" s="67" t="str">
        <f aca="false">IF($B2166="", "",SUMIF(LerXml!B:B,Relatorio!B2166,LerXml!BB:BB))</f>
        <v/>
      </c>
      <c r="H2166" s="67" t="str">
        <f aca="false">IF($B2166="", "",SUMIF(LerXml!B:B,Relatorio!B2166,LerXml!BE:BE))</f>
        <v/>
      </c>
      <c r="I2166" s="68" t="str">
        <f aca="false">IF(AND($F2166="",$G2166="",$H2166=""), "", IF(SUM(F2166:H2166)-D2166 &lt; 0,0,SUM(F2166:H2166)-D2166))</f>
        <v/>
      </c>
    </row>
    <row r="2167" customFormat="false" ht="13.8" hidden="false" customHeight="true" outlineLevel="0" collapsed="false">
      <c r="A2167" s="71"/>
      <c r="B2167" s="72"/>
      <c r="C2167" s="71"/>
      <c r="D2167" s="67" t="str">
        <f aca="false">IF($B2167="", "",SUMIF(LerXml!B:B,Relatorio!B2167,LerXml!W:W))</f>
        <v/>
      </c>
      <c r="E2167" s="67" t="str">
        <f aca="false">IF($B2167="", "",SUMIF(LerXml!B:B,Relatorio!B2167,LerXml!AX:AX))</f>
        <v/>
      </c>
      <c r="F2167" s="68" t="str">
        <f aca="false">IF($B2167="", "",SUMIF(LerXml!B:B,Relatorio!B2167,LerXml!BA:BA))</f>
        <v/>
      </c>
      <c r="G2167" s="67" t="str">
        <f aca="false">IF($B2167="", "",SUMIF(LerXml!B:B,Relatorio!B2167,LerXml!BB:BB))</f>
        <v/>
      </c>
      <c r="H2167" s="67" t="str">
        <f aca="false">IF($B2167="", "",SUMIF(LerXml!B:B,Relatorio!B2167,LerXml!BE:BE))</f>
        <v/>
      </c>
      <c r="I2167" s="68" t="str">
        <f aca="false">IF(AND($F2167="",$G2167="",$H2167=""), "", IF(SUM(F2167:H2167)-D2167 &lt; 0,0,SUM(F2167:H2167)-D2167))</f>
        <v/>
      </c>
    </row>
    <row r="2168" customFormat="false" ht="13.8" hidden="false" customHeight="true" outlineLevel="0" collapsed="false">
      <c r="A2168" s="71"/>
      <c r="B2168" s="72"/>
      <c r="C2168" s="71"/>
      <c r="D2168" s="67" t="str">
        <f aca="false">IF($B2168="", "",SUMIF(LerXml!B:B,Relatorio!B2168,LerXml!W:W))</f>
        <v/>
      </c>
      <c r="E2168" s="67" t="str">
        <f aca="false">IF($B2168="", "",SUMIF(LerXml!B:B,Relatorio!B2168,LerXml!AX:AX))</f>
        <v/>
      </c>
      <c r="F2168" s="68" t="str">
        <f aca="false">IF($B2168="", "",SUMIF(LerXml!B:B,Relatorio!B2168,LerXml!BA:BA))</f>
        <v/>
      </c>
      <c r="G2168" s="67" t="str">
        <f aca="false">IF($B2168="", "",SUMIF(LerXml!B:B,Relatorio!B2168,LerXml!BB:BB))</f>
        <v/>
      </c>
      <c r="H2168" s="67" t="str">
        <f aca="false">IF($B2168="", "",SUMIF(LerXml!B:B,Relatorio!B2168,LerXml!BE:BE))</f>
        <v/>
      </c>
      <c r="I2168" s="68" t="str">
        <f aca="false">IF(AND($F2168="",$G2168="",$H2168=""), "", IF(SUM(F2168:H2168)-D2168 &lt; 0,0,SUM(F2168:H2168)-D2168))</f>
        <v/>
      </c>
    </row>
    <row r="2169" customFormat="false" ht="13.8" hidden="false" customHeight="true" outlineLevel="0" collapsed="false">
      <c r="A2169" s="71"/>
      <c r="B2169" s="72"/>
      <c r="C2169" s="71"/>
      <c r="D2169" s="67" t="str">
        <f aca="false">IF($B2169="", "",SUMIF(LerXml!B:B,Relatorio!B2169,LerXml!W:W))</f>
        <v/>
      </c>
      <c r="E2169" s="67" t="str">
        <f aca="false">IF($B2169="", "",SUMIF(LerXml!B:B,Relatorio!B2169,LerXml!AX:AX))</f>
        <v/>
      </c>
      <c r="F2169" s="68" t="str">
        <f aca="false">IF($B2169="", "",SUMIF(LerXml!B:B,Relatorio!B2169,LerXml!BA:BA))</f>
        <v/>
      </c>
      <c r="G2169" s="67" t="str">
        <f aca="false">IF($B2169="", "",SUMIF(LerXml!B:B,Relatorio!B2169,LerXml!BB:BB))</f>
        <v/>
      </c>
      <c r="H2169" s="67" t="str">
        <f aca="false">IF($B2169="", "",SUMIF(LerXml!B:B,Relatorio!B2169,LerXml!BE:BE))</f>
        <v/>
      </c>
      <c r="I2169" s="68" t="str">
        <f aca="false">IF(AND($F2169="",$G2169="",$H2169=""), "", IF(SUM(F2169:H2169)-D2169 &lt; 0,0,SUM(F2169:H2169)-D2169))</f>
        <v/>
      </c>
    </row>
    <row r="2170" customFormat="false" ht="13.8" hidden="false" customHeight="true" outlineLevel="0" collapsed="false">
      <c r="A2170" s="71"/>
      <c r="B2170" s="72"/>
      <c r="C2170" s="71"/>
      <c r="D2170" s="67" t="str">
        <f aca="false">IF($B2170="", "",SUMIF(LerXml!B:B,Relatorio!B2170,LerXml!W:W))</f>
        <v/>
      </c>
      <c r="E2170" s="67" t="str">
        <f aca="false">IF($B2170="", "",SUMIF(LerXml!B:B,Relatorio!B2170,LerXml!AX:AX))</f>
        <v/>
      </c>
      <c r="F2170" s="68" t="str">
        <f aca="false">IF($B2170="", "",SUMIF(LerXml!B:B,Relatorio!B2170,LerXml!BA:BA))</f>
        <v/>
      </c>
      <c r="G2170" s="67" t="str">
        <f aca="false">IF($B2170="", "",SUMIF(LerXml!B:B,Relatorio!B2170,LerXml!BB:BB))</f>
        <v/>
      </c>
      <c r="H2170" s="67" t="str">
        <f aca="false">IF($B2170="", "",SUMIF(LerXml!B:B,Relatorio!B2170,LerXml!BE:BE))</f>
        <v/>
      </c>
      <c r="I2170" s="68" t="str">
        <f aca="false">IF(AND($F2170="",$G2170="",$H2170=""), "", IF(SUM(F2170:H2170)-D2170 &lt; 0,0,SUM(F2170:H2170)-D2170))</f>
        <v/>
      </c>
    </row>
    <row r="2171" customFormat="false" ht="13.8" hidden="false" customHeight="true" outlineLevel="0" collapsed="false">
      <c r="A2171" s="71"/>
      <c r="B2171" s="72"/>
      <c r="C2171" s="71"/>
      <c r="D2171" s="67" t="str">
        <f aca="false">IF($B2171="", "",SUMIF(LerXml!B:B,Relatorio!B2171,LerXml!W:W))</f>
        <v/>
      </c>
      <c r="E2171" s="67" t="str">
        <f aca="false">IF($B2171="", "",SUMIF(LerXml!B:B,Relatorio!B2171,LerXml!AX:AX))</f>
        <v/>
      </c>
      <c r="F2171" s="68" t="str">
        <f aca="false">IF($B2171="", "",SUMIF(LerXml!B:B,Relatorio!B2171,LerXml!BA:BA))</f>
        <v/>
      </c>
      <c r="G2171" s="67" t="str">
        <f aca="false">IF($B2171="", "",SUMIF(LerXml!B:B,Relatorio!B2171,LerXml!BB:BB))</f>
        <v/>
      </c>
      <c r="H2171" s="67" t="str">
        <f aca="false">IF($B2171="", "",SUMIF(LerXml!B:B,Relatorio!B2171,LerXml!BE:BE))</f>
        <v/>
      </c>
      <c r="I2171" s="68" t="str">
        <f aca="false">IF(AND($F2171="",$G2171="",$H2171=""), "", IF(SUM(F2171:H2171)-D2171 &lt; 0,0,SUM(F2171:H2171)-D2171))</f>
        <v/>
      </c>
    </row>
    <row r="2172" customFormat="false" ht="13.8" hidden="false" customHeight="true" outlineLevel="0" collapsed="false">
      <c r="A2172" s="71"/>
      <c r="B2172" s="72"/>
      <c r="C2172" s="71"/>
      <c r="D2172" s="67" t="str">
        <f aca="false">IF($B2172="", "",SUMIF(LerXml!B:B,Relatorio!B2172,LerXml!W:W))</f>
        <v/>
      </c>
      <c r="E2172" s="67" t="str">
        <f aca="false">IF($B2172="", "",SUMIF(LerXml!B:B,Relatorio!B2172,LerXml!AX:AX))</f>
        <v/>
      </c>
      <c r="F2172" s="68" t="str">
        <f aca="false">IF($B2172="", "",SUMIF(LerXml!B:B,Relatorio!B2172,LerXml!BA:BA))</f>
        <v/>
      </c>
      <c r="G2172" s="67" t="str">
        <f aca="false">IF($B2172="", "",SUMIF(LerXml!B:B,Relatorio!B2172,LerXml!BB:BB))</f>
        <v/>
      </c>
      <c r="H2172" s="67" t="str">
        <f aca="false">IF($B2172="", "",SUMIF(LerXml!B:B,Relatorio!B2172,LerXml!BE:BE))</f>
        <v/>
      </c>
      <c r="I2172" s="68" t="str">
        <f aca="false">IF(AND($F2172="",$G2172="",$H2172=""), "", IF(SUM(F2172:H2172)-D2172 &lt; 0,0,SUM(F2172:H2172)-D2172))</f>
        <v/>
      </c>
    </row>
    <row r="2173" customFormat="false" ht="13.8" hidden="false" customHeight="true" outlineLevel="0" collapsed="false">
      <c r="A2173" s="71"/>
      <c r="B2173" s="72"/>
      <c r="C2173" s="71"/>
      <c r="D2173" s="67" t="str">
        <f aca="false">IF($B2173="", "",SUMIF(LerXml!B:B,Relatorio!B2173,LerXml!W:W))</f>
        <v/>
      </c>
      <c r="E2173" s="67" t="str">
        <f aca="false">IF($B2173="", "",SUMIF(LerXml!B:B,Relatorio!B2173,LerXml!AX:AX))</f>
        <v/>
      </c>
      <c r="F2173" s="68" t="str">
        <f aca="false">IF($B2173="", "",SUMIF(LerXml!B:B,Relatorio!B2173,LerXml!BA:BA))</f>
        <v/>
      </c>
      <c r="G2173" s="67" t="str">
        <f aca="false">IF($B2173="", "",SUMIF(LerXml!B:B,Relatorio!B2173,LerXml!BB:BB))</f>
        <v/>
      </c>
      <c r="H2173" s="67" t="str">
        <f aca="false">IF($B2173="", "",SUMIF(LerXml!B:B,Relatorio!B2173,LerXml!BE:BE))</f>
        <v/>
      </c>
      <c r="I2173" s="68" t="str">
        <f aca="false">IF(AND($F2173="",$G2173="",$H2173=""), "", IF(SUM(F2173:H2173)-D2173 &lt; 0,0,SUM(F2173:H2173)-D2173))</f>
        <v/>
      </c>
    </row>
    <row r="2174" customFormat="false" ht="13.8" hidden="false" customHeight="true" outlineLevel="0" collapsed="false">
      <c r="A2174" s="71"/>
      <c r="B2174" s="72"/>
      <c r="C2174" s="71"/>
      <c r="D2174" s="67" t="str">
        <f aca="false">IF($B2174="", "",SUMIF(LerXml!B:B,Relatorio!B2174,LerXml!W:W))</f>
        <v/>
      </c>
      <c r="E2174" s="67" t="str">
        <f aca="false">IF($B2174="", "",SUMIF(LerXml!B:B,Relatorio!B2174,LerXml!AX:AX))</f>
        <v/>
      </c>
      <c r="F2174" s="68" t="str">
        <f aca="false">IF($B2174="", "",SUMIF(LerXml!B:B,Relatorio!B2174,LerXml!BA:BA))</f>
        <v/>
      </c>
      <c r="G2174" s="67" t="str">
        <f aca="false">IF($B2174="", "",SUMIF(LerXml!B:B,Relatorio!B2174,LerXml!BB:BB))</f>
        <v/>
      </c>
      <c r="H2174" s="67" t="str">
        <f aca="false">IF($B2174="", "",SUMIF(LerXml!B:B,Relatorio!B2174,LerXml!BE:BE))</f>
        <v/>
      </c>
      <c r="I2174" s="68" t="str">
        <f aca="false">IF(AND($F2174="",$G2174="",$H2174=""), "", IF(SUM(F2174:H2174)-D2174 &lt; 0,0,SUM(F2174:H2174)-D2174))</f>
        <v/>
      </c>
    </row>
    <row r="2175" customFormat="false" ht="13.8" hidden="false" customHeight="true" outlineLevel="0" collapsed="false">
      <c r="A2175" s="71"/>
      <c r="B2175" s="72"/>
      <c r="C2175" s="71"/>
      <c r="D2175" s="67" t="str">
        <f aca="false">IF($B2175="", "",SUMIF(LerXml!B:B,Relatorio!B2175,LerXml!W:W))</f>
        <v/>
      </c>
      <c r="E2175" s="67" t="str">
        <f aca="false">IF($B2175="", "",SUMIF(LerXml!B:B,Relatorio!B2175,LerXml!AX:AX))</f>
        <v/>
      </c>
      <c r="F2175" s="68" t="str">
        <f aca="false">IF($B2175="", "",SUMIF(LerXml!B:B,Relatorio!B2175,LerXml!BA:BA))</f>
        <v/>
      </c>
      <c r="G2175" s="67" t="str">
        <f aca="false">IF($B2175="", "",SUMIF(LerXml!B:B,Relatorio!B2175,LerXml!BB:BB))</f>
        <v/>
      </c>
      <c r="H2175" s="67" t="str">
        <f aca="false">IF($B2175="", "",SUMIF(LerXml!B:B,Relatorio!B2175,LerXml!BE:BE))</f>
        <v/>
      </c>
      <c r="I2175" s="68" t="str">
        <f aca="false">IF(AND($F2175="",$G2175="",$H2175=""), "", IF(SUM(F2175:H2175)-D2175 &lt; 0,0,SUM(F2175:H2175)-D2175))</f>
        <v/>
      </c>
    </row>
    <row r="2176" customFormat="false" ht="13.8" hidden="false" customHeight="true" outlineLevel="0" collapsed="false">
      <c r="A2176" s="71"/>
      <c r="B2176" s="72"/>
      <c r="C2176" s="71"/>
      <c r="D2176" s="67" t="str">
        <f aca="false">IF($B2176="", "",SUMIF(LerXml!B:B,Relatorio!B2176,LerXml!W:W))</f>
        <v/>
      </c>
      <c r="E2176" s="67" t="str">
        <f aca="false">IF($B2176="", "",SUMIF(LerXml!B:B,Relatorio!B2176,LerXml!AX:AX))</f>
        <v/>
      </c>
      <c r="F2176" s="68" t="str">
        <f aca="false">IF($B2176="", "",SUMIF(LerXml!B:B,Relatorio!B2176,LerXml!BA:BA))</f>
        <v/>
      </c>
      <c r="G2176" s="67" t="str">
        <f aca="false">IF($B2176="", "",SUMIF(LerXml!B:B,Relatorio!B2176,LerXml!BB:BB))</f>
        <v/>
      </c>
      <c r="H2176" s="67" t="str">
        <f aca="false">IF($B2176="", "",SUMIF(LerXml!B:B,Relatorio!B2176,LerXml!BE:BE))</f>
        <v/>
      </c>
      <c r="I2176" s="68" t="str">
        <f aca="false">IF(AND($F2176="",$G2176="",$H2176=""), "", IF(SUM(F2176:H2176)-D2176 &lt; 0,0,SUM(F2176:H2176)-D2176))</f>
        <v/>
      </c>
    </row>
    <row r="2177" customFormat="false" ht="13.8" hidden="false" customHeight="true" outlineLevel="0" collapsed="false">
      <c r="A2177" s="71"/>
      <c r="B2177" s="72"/>
      <c r="C2177" s="71"/>
      <c r="D2177" s="67" t="str">
        <f aca="false">IF($B2177="", "",SUMIF(LerXml!B:B,Relatorio!B2177,LerXml!W:W))</f>
        <v/>
      </c>
      <c r="E2177" s="67" t="str">
        <f aca="false">IF($B2177="", "",SUMIF(LerXml!B:B,Relatorio!B2177,LerXml!AX:AX))</f>
        <v/>
      </c>
      <c r="F2177" s="68" t="str">
        <f aca="false">IF($B2177="", "",SUMIF(LerXml!B:B,Relatorio!B2177,LerXml!BA:BA))</f>
        <v/>
      </c>
      <c r="G2177" s="67" t="str">
        <f aca="false">IF($B2177="", "",SUMIF(LerXml!B:B,Relatorio!B2177,LerXml!BB:BB))</f>
        <v/>
      </c>
      <c r="H2177" s="67" t="str">
        <f aca="false">IF($B2177="", "",SUMIF(LerXml!B:B,Relatorio!B2177,LerXml!BE:BE))</f>
        <v/>
      </c>
      <c r="I2177" s="68" t="str">
        <f aca="false">IF(AND($F2177="",$G2177="",$H2177=""), "", IF(SUM(F2177:H2177)-D2177 &lt; 0,0,SUM(F2177:H2177)-D2177))</f>
        <v/>
      </c>
    </row>
    <row r="2178" customFormat="false" ht="13.8" hidden="false" customHeight="true" outlineLevel="0" collapsed="false">
      <c r="A2178" s="71"/>
      <c r="B2178" s="72"/>
      <c r="C2178" s="71"/>
      <c r="D2178" s="67" t="str">
        <f aca="false">IF($B2178="", "",SUMIF(LerXml!B:B,Relatorio!B2178,LerXml!W:W))</f>
        <v/>
      </c>
      <c r="E2178" s="67" t="str">
        <f aca="false">IF($B2178="", "",SUMIF(LerXml!B:B,Relatorio!B2178,LerXml!AX:AX))</f>
        <v/>
      </c>
      <c r="F2178" s="68" t="str">
        <f aca="false">IF($B2178="", "",SUMIF(LerXml!B:B,Relatorio!B2178,LerXml!BA:BA))</f>
        <v/>
      </c>
      <c r="G2178" s="67" t="str">
        <f aca="false">IF($B2178="", "",SUMIF(LerXml!B:B,Relatorio!B2178,LerXml!BB:BB))</f>
        <v/>
      </c>
      <c r="H2178" s="67" t="str">
        <f aca="false">IF($B2178="", "",SUMIF(LerXml!B:B,Relatorio!B2178,LerXml!BE:BE))</f>
        <v/>
      </c>
      <c r="I2178" s="68" t="str">
        <f aca="false">IF(AND($F2178="",$G2178="",$H2178=""), "", IF(SUM(F2178:H2178)-D2178 &lt; 0,0,SUM(F2178:H2178)-D2178))</f>
        <v/>
      </c>
    </row>
    <row r="2179" customFormat="false" ht="13.8" hidden="false" customHeight="true" outlineLevel="0" collapsed="false">
      <c r="A2179" s="71"/>
      <c r="B2179" s="72"/>
      <c r="C2179" s="71"/>
      <c r="D2179" s="67" t="str">
        <f aca="false">IF($B2179="", "",SUMIF(LerXml!B:B,Relatorio!B2179,LerXml!W:W))</f>
        <v/>
      </c>
      <c r="E2179" s="67" t="str">
        <f aca="false">IF($B2179="", "",SUMIF(LerXml!B:B,Relatorio!B2179,LerXml!AX:AX))</f>
        <v/>
      </c>
      <c r="F2179" s="68" t="str">
        <f aca="false">IF($B2179="", "",SUMIF(LerXml!B:B,Relatorio!B2179,LerXml!BA:BA))</f>
        <v/>
      </c>
      <c r="G2179" s="67" t="str">
        <f aca="false">IF($B2179="", "",SUMIF(LerXml!B:B,Relatorio!B2179,LerXml!BB:BB))</f>
        <v/>
      </c>
      <c r="H2179" s="67" t="str">
        <f aca="false">IF($B2179="", "",SUMIF(LerXml!B:B,Relatorio!B2179,LerXml!BE:BE))</f>
        <v/>
      </c>
      <c r="I2179" s="68" t="str">
        <f aca="false">IF(AND($F2179="",$G2179="",$H2179=""), "", IF(SUM(F2179:H2179)-D2179 &lt; 0,0,SUM(F2179:H2179)-D2179))</f>
        <v/>
      </c>
    </row>
    <row r="2180" customFormat="false" ht="13.8" hidden="false" customHeight="true" outlineLevel="0" collapsed="false">
      <c r="A2180" s="71"/>
      <c r="B2180" s="72"/>
      <c r="C2180" s="71"/>
      <c r="D2180" s="67" t="str">
        <f aca="false">IF($B2180="", "",SUMIF(LerXml!B:B,Relatorio!B2180,LerXml!W:W))</f>
        <v/>
      </c>
      <c r="E2180" s="67" t="str">
        <f aca="false">IF($B2180="", "",SUMIF(LerXml!B:B,Relatorio!B2180,LerXml!AX:AX))</f>
        <v/>
      </c>
      <c r="F2180" s="68" t="str">
        <f aca="false">IF($B2180="", "",SUMIF(LerXml!B:B,Relatorio!B2180,LerXml!BA:BA))</f>
        <v/>
      </c>
      <c r="G2180" s="67" t="str">
        <f aca="false">IF($B2180="", "",SUMIF(LerXml!B:B,Relatorio!B2180,LerXml!BB:BB))</f>
        <v/>
      </c>
      <c r="H2180" s="67" t="str">
        <f aca="false">IF($B2180="", "",SUMIF(LerXml!B:B,Relatorio!B2180,LerXml!BE:BE))</f>
        <v/>
      </c>
      <c r="I2180" s="68" t="str">
        <f aca="false">IF(AND($F2180="",$G2180="",$H2180=""), "", IF(SUM(F2180:H2180)-D2180 &lt; 0,0,SUM(F2180:H2180)-D2180))</f>
        <v/>
      </c>
    </row>
    <row r="2181" customFormat="false" ht="13.8" hidden="false" customHeight="true" outlineLevel="0" collapsed="false">
      <c r="A2181" s="71"/>
      <c r="B2181" s="72"/>
      <c r="C2181" s="71"/>
      <c r="D2181" s="67" t="str">
        <f aca="false">IF($B2181="", "",SUMIF(LerXml!B:B,Relatorio!B2181,LerXml!W:W))</f>
        <v/>
      </c>
      <c r="E2181" s="67" t="str">
        <f aca="false">IF($B2181="", "",SUMIF(LerXml!B:B,Relatorio!B2181,LerXml!AX:AX))</f>
        <v/>
      </c>
      <c r="F2181" s="68" t="str">
        <f aca="false">IF($B2181="", "",SUMIF(LerXml!B:B,Relatorio!B2181,LerXml!BA:BA))</f>
        <v/>
      </c>
      <c r="G2181" s="67" t="str">
        <f aca="false">IF($B2181="", "",SUMIF(LerXml!B:B,Relatorio!B2181,LerXml!BB:BB))</f>
        <v/>
      </c>
      <c r="H2181" s="67" t="str">
        <f aca="false">IF($B2181="", "",SUMIF(LerXml!B:B,Relatorio!B2181,LerXml!BE:BE))</f>
        <v/>
      </c>
      <c r="I2181" s="68" t="str">
        <f aca="false">IF(AND($F2181="",$G2181="",$H2181=""), "", IF(SUM(F2181:H2181)-D2181 &lt; 0,0,SUM(F2181:H2181)-D2181))</f>
        <v/>
      </c>
    </row>
    <row r="2182" customFormat="false" ht="13.8" hidden="false" customHeight="true" outlineLevel="0" collapsed="false">
      <c r="A2182" s="71"/>
      <c r="B2182" s="72"/>
      <c r="C2182" s="71"/>
      <c r="D2182" s="67" t="str">
        <f aca="false">IF($B2182="", "",SUMIF(LerXml!B:B,Relatorio!B2182,LerXml!W:W))</f>
        <v/>
      </c>
      <c r="E2182" s="67" t="str">
        <f aca="false">IF($B2182="", "",SUMIF(LerXml!B:B,Relatorio!B2182,LerXml!AX:AX))</f>
        <v/>
      </c>
      <c r="F2182" s="68" t="str">
        <f aca="false">IF($B2182="", "",SUMIF(LerXml!B:B,Relatorio!B2182,LerXml!BA:BA))</f>
        <v/>
      </c>
      <c r="G2182" s="67" t="str">
        <f aca="false">IF($B2182="", "",SUMIF(LerXml!B:B,Relatorio!B2182,LerXml!BB:BB))</f>
        <v/>
      </c>
      <c r="H2182" s="67" t="str">
        <f aca="false">IF($B2182="", "",SUMIF(LerXml!B:B,Relatorio!B2182,LerXml!BE:BE))</f>
        <v/>
      </c>
      <c r="I2182" s="68" t="str">
        <f aca="false">IF(AND($F2182="",$G2182="",$H2182=""), "", IF(SUM(F2182:H2182)-D2182 &lt; 0,0,SUM(F2182:H2182)-D2182))</f>
        <v/>
      </c>
    </row>
    <row r="2183" customFormat="false" ht="13.8" hidden="false" customHeight="true" outlineLevel="0" collapsed="false">
      <c r="A2183" s="71"/>
      <c r="B2183" s="72"/>
      <c r="C2183" s="71"/>
      <c r="D2183" s="67" t="str">
        <f aca="false">IF($B2183="", "",SUMIF(LerXml!B:B,Relatorio!B2183,LerXml!W:W))</f>
        <v/>
      </c>
      <c r="E2183" s="67" t="str">
        <f aca="false">IF($B2183="", "",SUMIF(LerXml!B:B,Relatorio!B2183,LerXml!AX:AX))</f>
        <v/>
      </c>
      <c r="F2183" s="68" t="str">
        <f aca="false">IF($B2183="", "",SUMIF(LerXml!B:B,Relatorio!B2183,LerXml!BA:BA))</f>
        <v/>
      </c>
      <c r="G2183" s="67" t="str">
        <f aca="false">IF($B2183="", "",SUMIF(LerXml!B:B,Relatorio!B2183,LerXml!BB:BB))</f>
        <v/>
      </c>
      <c r="H2183" s="67" t="str">
        <f aca="false">IF($B2183="", "",SUMIF(LerXml!B:B,Relatorio!B2183,LerXml!BE:BE))</f>
        <v/>
      </c>
      <c r="I2183" s="68" t="str">
        <f aca="false">IF(AND($F2183="",$G2183="",$H2183=""), "", IF(SUM(F2183:H2183)-D2183 &lt; 0,0,SUM(F2183:H2183)-D2183))</f>
        <v/>
      </c>
    </row>
    <row r="2184" customFormat="false" ht="13.8" hidden="false" customHeight="true" outlineLevel="0" collapsed="false">
      <c r="A2184" s="71"/>
      <c r="B2184" s="72"/>
      <c r="C2184" s="71"/>
      <c r="D2184" s="67" t="str">
        <f aca="false">IF($B2184="", "",SUMIF(LerXml!B:B,Relatorio!B2184,LerXml!W:W))</f>
        <v/>
      </c>
      <c r="E2184" s="67" t="str">
        <f aca="false">IF($B2184="", "",SUMIF(LerXml!B:B,Relatorio!B2184,LerXml!AX:AX))</f>
        <v/>
      </c>
      <c r="F2184" s="68" t="str">
        <f aca="false">IF($B2184="", "",SUMIF(LerXml!B:B,Relatorio!B2184,LerXml!BA:BA))</f>
        <v/>
      </c>
      <c r="G2184" s="67" t="str">
        <f aca="false">IF($B2184="", "",SUMIF(LerXml!B:B,Relatorio!B2184,LerXml!BB:BB))</f>
        <v/>
      </c>
      <c r="H2184" s="67" t="str">
        <f aca="false">IF($B2184="", "",SUMIF(LerXml!B:B,Relatorio!B2184,LerXml!BE:BE))</f>
        <v/>
      </c>
      <c r="I2184" s="68" t="str">
        <f aca="false">IF(AND($F2184="",$G2184="",$H2184=""), "", IF(SUM(F2184:H2184)-D2184 &lt; 0,0,SUM(F2184:H2184)-D2184))</f>
        <v/>
      </c>
    </row>
    <row r="2185" customFormat="false" ht="13.8" hidden="false" customHeight="true" outlineLevel="0" collapsed="false">
      <c r="A2185" s="71"/>
      <c r="B2185" s="72"/>
      <c r="C2185" s="71"/>
      <c r="D2185" s="67" t="str">
        <f aca="false">IF($B2185="", "",SUMIF(LerXml!B:B,Relatorio!B2185,LerXml!W:W))</f>
        <v/>
      </c>
      <c r="E2185" s="67" t="str">
        <f aca="false">IF($B2185="", "",SUMIF(LerXml!B:B,Relatorio!B2185,LerXml!AX:AX))</f>
        <v/>
      </c>
      <c r="F2185" s="68" t="str">
        <f aca="false">IF($B2185="", "",SUMIF(LerXml!B:B,Relatorio!B2185,LerXml!BA:BA))</f>
        <v/>
      </c>
      <c r="G2185" s="67" t="str">
        <f aca="false">IF($B2185="", "",SUMIF(LerXml!B:B,Relatorio!B2185,LerXml!BB:BB))</f>
        <v/>
      </c>
      <c r="H2185" s="67" t="str">
        <f aca="false">IF($B2185="", "",SUMIF(LerXml!B:B,Relatorio!B2185,LerXml!BE:BE))</f>
        <v/>
      </c>
      <c r="I2185" s="68" t="str">
        <f aca="false">IF(AND($F2185="",$G2185="",$H2185=""), "", IF(SUM(F2185:H2185)-D2185 &lt; 0,0,SUM(F2185:H2185)-D2185))</f>
        <v/>
      </c>
    </row>
    <row r="2186" customFormat="false" ht="13.8" hidden="false" customHeight="true" outlineLevel="0" collapsed="false">
      <c r="A2186" s="71"/>
      <c r="B2186" s="72"/>
      <c r="C2186" s="71"/>
      <c r="D2186" s="67" t="str">
        <f aca="false">IF($B2186="", "",SUMIF(LerXml!B:B,Relatorio!B2186,LerXml!W:W))</f>
        <v/>
      </c>
      <c r="E2186" s="67" t="str">
        <f aca="false">IF($B2186="", "",SUMIF(LerXml!B:B,Relatorio!B2186,LerXml!AX:AX))</f>
        <v/>
      </c>
      <c r="F2186" s="68" t="str">
        <f aca="false">IF($B2186="", "",SUMIF(LerXml!B:B,Relatorio!B2186,LerXml!BA:BA))</f>
        <v/>
      </c>
      <c r="G2186" s="67" t="str">
        <f aca="false">IF($B2186="", "",SUMIF(LerXml!B:B,Relatorio!B2186,LerXml!BB:BB))</f>
        <v/>
      </c>
      <c r="H2186" s="67" t="str">
        <f aca="false">IF($B2186="", "",SUMIF(LerXml!B:B,Relatorio!B2186,LerXml!BE:BE))</f>
        <v/>
      </c>
      <c r="I2186" s="68" t="str">
        <f aca="false">IF(AND($F2186="",$G2186="",$H2186=""), "", IF(SUM(F2186:H2186)-D2186 &lt; 0,0,SUM(F2186:H2186)-D2186))</f>
        <v/>
      </c>
    </row>
    <row r="2187" customFormat="false" ht="13.8" hidden="false" customHeight="true" outlineLevel="0" collapsed="false">
      <c r="A2187" s="71"/>
      <c r="B2187" s="72"/>
      <c r="C2187" s="71"/>
      <c r="D2187" s="67" t="str">
        <f aca="false">IF($B2187="", "",SUMIF(LerXml!B:B,Relatorio!B2187,LerXml!W:W))</f>
        <v/>
      </c>
      <c r="E2187" s="67" t="str">
        <f aca="false">IF($B2187="", "",SUMIF(LerXml!B:B,Relatorio!B2187,LerXml!AX:AX))</f>
        <v/>
      </c>
      <c r="F2187" s="68" t="str">
        <f aca="false">IF($B2187="", "",SUMIF(LerXml!B:B,Relatorio!B2187,LerXml!BA:BA))</f>
        <v/>
      </c>
      <c r="G2187" s="67" t="str">
        <f aca="false">IF($B2187="", "",SUMIF(LerXml!B:B,Relatorio!B2187,LerXml!BB:BB))</f>
        <v/>
      </c>
      <c r="H2187" s="67" t="str">
        <f aca="false">IF($B2187="", "",SUMIF(LerXml!B:B,Relatorio!B2187,LerXml!BE:BE))</f>
        <v/>
      </c>
      <c r="I2187" s="68" t="str">
        <f aca="false">IF(AND($F2187="",$G2187="",$H2187=""), "", IF(SUM(F2187:H2187)-D2187 &lt; 0,0,SUM(F2187:H2187)-D2187))</f>
        <v/>
      </c>
    </row>
    <row r="2188" customFormat="false" ht="13.8" hidden="false" customHeight="true" outlineLevel="0" collapsed="false">
      <c r="A2188" s="71"/>
      <c r="B2188" s="72"/>
      <c r="C2188" s="71"/>
      <c r="D2188" s="67" t="str">
        <f aca="false">IF($B2188="", "",SUMIF(LerXml!B:B,Relatorio!B2188,LerXml!W:W))</f>
        <v/>
      </c>
      <c r="E2188" s="67" t="str">
        <f aca="false">IF($B2188="", "",SUMIF(LerXml!B:B,Relatorio!B2188,LerXml!AX:AX))</f>
        <v/>
      </c>
      <c r="F2188" s="68" t="str">
        <f aca="false">IF($B2188="", "",SUMIF(LerXml!B:B,Relatorio!B2188,LerXml!BA:BA))</f>
        <v/>
      </c>
      <c r="G2188" s="67" t="str">
        <f aca="false">IF($B2188="", "",SUMIF(LerXml!B:B,Relatorio!B2188,LerXml!BB:BB))</f>
        <v/>
      </c>
      <c r="H2188" s="67" t="str">
        <f aca="false">IF($B2188="", "",SUMIF(LerXml!B:B,Relatorio!B2188,LerXml!BE:BE))</f>
        <v/>
      </c>
      <c r="I2188" s="68" t="str">
        <f aca="false">IF(AND($F2188="",$G2188="",$H2188=""), "", IF(SUM(F2188:H2188)-D2188 &lt; 0,0,SUM(F2188:H2188)-D2188))</f>
        <v/>
      </c>
    </row>
    <row r="2189" customFormat="false" ht="13.8" hidden="false" customHeight="true" outlineLevel="0" collapsed="false">
      <c r="A2189" s="71"/>
      <c r="B2189" s="72"/>
      <c r="C2189" s="71"/>
      <c r="D2189" s="67" t="str">
        <f aca="false">IF($B2189="", "",SUMIF(LerXml!B:B,Relatorio!B2189,LerXml!W:W))</f>
        <v/>
      </c>
      <c r="E2189" s="67" t="str">
        <f aca="false">IF($B2189="", "",SUMIF(LerXml!B:B,Relatorio!B2189,LerXml!AX:AX))</f>
        <v/>
      </c>
      <c r="F2189" s="68" t="str">
        <f aca="false">IF($B2189="", "",SUMIF(LerXml!B:B,Relatorio!B2189,LerXml!BA:BA))</f>
        <v/>
      </c>
      <c r="G2189" s="67" t="str">
        <f aca="false">IF($B2189="", "",SUMIF(LerXml!B:B,Relatorio!B2189,LerXml!BB:BB))</f>
        <v/>
      </c>
      <c r="H2189" s="67" t="str">
        <f aca="false">IF($B2189="", "",SUMIF(LerXml!B:B,Relatorio!B2189,LerXml!BE:BE))</f>
        <v/>
      </c>
      <c r="I2189" s="68" t="str">
        <f aca="false">IF(AND($F2189="",$G2189="",$H2189=""), "", IF(SUM(F2189:H2189)-D2189 &lt; 0,0,SUM(F2189:H2189)-D2189))</f>
        <v/>
      </c>
    </row>
    <row r="2190" customFormat="false" ht="13.8" hidden="false" customHeight="true" outlineLevel="0" collapsed="false">
      <c r="A2190" s="71"/>
      <c r="B2190" s="72"/>
      <c r="C2190" s="71"/>
      <c r="D2190" s="67" t="str">
        <f aca="false">IF($B2190="", "",SUMIF(LerXml!B:B,Relatorio!B2190,LerXml!W:W))</f>
        <v/>
      </c>
      <c r="E2190" s="67" t="str">
        <f aca="false">IF($B2190="", "",SUMIF(LerXml!B:B,Relatorio!B2190,LerXml!AX:AX))</f>
        <v/>
      </c>
      <c r="F2190" s="68" t="str">
        <f aca="false">IF($B2190="", "",SUMIF(LerXml!B:B,Relatorio!B2190,LerXml!BA:BA))</f>
        <v/>
      </c>
      <c r="G2190" s="67" t="str">
        <f aca="false">IF($B2190="", "",SUMIF(LerXml!B:B,Relatorio!B2190,LerXml!BB:BB))</f>
        <v/>
      </c>
      <c r="H2190" s="67" t="str">
        <f aca="false">IF($B2190="", "",SUMIF(LerXml!B:B,Relatorio!B2190,LerXml!BE:BE))</f>
        <v/>
      </c>
      <c r="I2190" s="68" t="str">
        <f aca="false">IF(AND($F2190="",$G2190="",$H2190=""), "", IF(SUM(F2190:H2190)-D2190 &lt; 0,0,SUM(F2190:H2190)-D2190))</f>
        <v/>
      </c>
    </row>
    <row r="2191" customFormat="false" ht="13.8" hidden="false" customHeight="true" outlineLevel="0" collapsed="false">
      <c r="A2191" s="71"/>
      <c r="B2191" s="72"/>
      <c r="C2191" s="71"/>
      <c r="D2191" s="67" t="str">
        <f aca="false">IF($B2191="", "",SUMIF(LerXml!B:B,Relatorio!B2191,LerXml!W:W))</f>
        <v/>
      </c>
      <c r="E2191" s="67" t="str">
        <f aca="false">IF($B2191="", "",SUMIF(LerXml!B:B,Relatorio!B2191,LerXml!AX:AX))</f>
        <v/>
      </c>
      <c r="F2191" s="68" t="str">
        <f aca="false">IF($B2191="", "",SUMIF(LerXml!B:B,Relatorio!B2191,LerXml!BA:BA))</f>
        <v/>
      </c>
      <c r="G2191" s="67" t="str">
        <f aca="false">IF($B2191="", "",SUMIF(LerXml!B:B,Relatorio!B2191,LerXml!BB:BB))</f>
        <v/>
      </c>
      <c r="H2191" s="67" t="str">
        <f aca="false">IF($B2191="", "",SUMIF(LerXml!B:B,Relatorio!B2191,LerXml!BE:BE))</f>
        <v/>
      </c>
      <c r="I2191" s="68" t="str">
        <f aca="false">IF(AND($F2191="",$G2191="",$H2191=""), "", IF(SUM(F2191:H2191)-D2191 &lt; 0,0,SUM(F2191:H2191)-D2191))</f>
        <v/>
      </c>
    </row>
    <row r="2192" customFormat="false" ht="13.8" hidden="false" customHeight="true" outlineLevel="0" collapsed="false">
      <c r="A2192" s="71"/>
      <c r="B2192" s="72"/>
      <c r="C2192" s="71"/>
      <c r="D2192" s="67" t="str">
        <f aca="false">IF($B2192="", "",SUMIF(LerXml!B:B,Relatorio!B2192,LerXml!W:W))</f>
        <v/>
      </c>
      <c r="E2192" s="67" t="str">
        <f aca="false">IF($B2192="", "",SUMIF(LerXml!B:B,Relatorio!B2192,LerXml!AX:AX))</f>
        <v/>
      </c>
      <c r="F2192" s="68" t="str">
        <f aca="false">IF($B2192="", "",SUMIF(LerXml!B:B,Relatorio!B2192,LerXml!BA:BA))</f>
        <v/>
      </c>
      <c r="G2192" s="67" t="str">
        <f aca="false">IF($B2192="", "",SUMIF(LerXml!B:B,Relatorio!B2192,LerXml!BB:BB))</f>
        <v/>
      </c>
      <c r="H2192" s="67" t="str">
        <f aca="false">IF($B2192="", "",SUMIF(LerXml!B:B,Relatorio!B2192,LerXml!BE:BE))</f>
        <v/>
      </c>
      <c r="I2192" s="68" t="str">
        <f aca="false">IF(AND($F2192="",$G2192="",$H2192=""), "", IF(SUM(F2192:H2192)-D2192 &lt; 0,0,SUM(F2192:H2192)-D2192))</f>
        <v/>
      </c>
    </row>
    <row r="2193" customFormat="false" ht="13.8" hidden="false" customHeight="true" outlineLevel="0" collapsed="false">
      <c r="A2193" s="71"/>
      <c r="B2193" s="72"/>
      <c r="C2193" s="71"/>
      <c r="D2193" s="67" t="str">
        <f aca="false">IF($B2193="", "",SUMIF(LerXml!B:B,Relatorio!B2193,LerXml!W:W))</f>
        <v/>
      </c>
      <c r="E2193" s="67" t="str">
        <f aca="false">IF($B2193="", "",SUMIF(LerXml!B:B,Relatorio!B2193,LerXml!AX:AX))</f>
        <v/>
      </c>
      <c r="F2193" s="68" t="str">
        <f aca="false">IF($B2193="", "",SUMIF(LerXml!B:B,Relatorio!B2193,LerXml!BA:BA))</f>
        <v/>
      </c>
      <c r="G2193" s="67" t="str">
        <f aca="false">IF($B2193="", "",SUMIF(LerXml!B:B,Relatorio!B2193,LerXml!BB:BB))</f>
        <v/>
      </c>
      <c r="H2193" s="67" t="str">
        <f aca="false">IF($B2193="", "",SUMIF(LerXml!B:B,Relatorio!B2193,LerXml!BE:BE))</f>
        <v/>
      </c>
      <c r="I2193" s="68" t="str">
        <f aca="false">IF(AND($F2193="",$G2193="",$H2193=""), "", IF(SUM(F2193:H2193)-D2193 &lt; 0,0,SUM(F2193:H2193)-D2193))</f>
        <v/>
      </c>
    </row>
    <row r="2194" customFormat="false" ht="13.8" hidden="false" customHeight="true" outlineLevel="0" collapsed="false">
      <c r="A2194" s="71"/>
      <c r="B2194" s="72"/>
      <c r="C2194" s="71"/>
      <c r="D2194" s="67" t="str">
        <f aca="false">IF($B2194="", "",SUMIF(LerXml!B:B,Relatorio!B2194,LerXml!W:W))</f>
        <v/>
      </c>
      <c r="E2194" s="67" t="str">
        <f aca="false">IF($B2194="", "",SUMIF(LerXml!B:B,Relatorio!B2194,LerXml!AX:AX))</f>
        <v/>
      </c>
      <c r="F2194" s="68" t="str">
        <f aca="false">IF($B2194="", "",SUMIF(LerXml!B:B,Relatorio!B2194,LerXml!BA:BA))</f>
        <v/>
      </c>
      <c r="G2194" s="67" t="str">
        <f aca="false">IF($B2194="", "",SUMIF(LerXml!B:B,Relatorio!B2194,LerXml!BB:BB))</f>
        <v/>
      </c>
      <c r="H2194" s="67" t="str">
        <f aca="false">IF($B2194="", "",SUMIF(LerXml!B:B,Relatorio!B2194,LerXml!BE:BE))</f>
        <v/>
      </c>
      <c r="I2194" s="68" t="str">
        <f aca="false">IF(AND($F2194="",$G2194="",$H2194=""), "", IF(SUM(F2194:H2194)-D2194 &lt; 0,0,SUM(F2194:H2194)-D2194))</f>
        <v/>
      </c>
    </row>
    <row r="2195" customFormat="false" ht="13.8" hidden="false" customHeight="true" outlineLevel="0" collapsed="false">
      <c r="A2195" s="71"/>
      <c r="B2195" s="72"/>
      <c r="C2195" s="71"/>
      <c r="D2195" s="67" t="str">
        <f aca="false">IF($B2195="", "",SUMIF(LerXml!B:B,Relatorio!B2195,LerXml!W:W))</f>
        <v/>
      </c>
      <c r="E2195" s="67" t="str">
        <f aca="false">IF($B2195="", "",SUMIF(LerXml!B:B,Relatorio!B2195,LerXml!AX:AX))</f>
        <v/>
      </c>
      <c r="F2195" s="68" t="str">
        <f aca="false">IF($B2195="", "",SUMIF(LerXml!B:B,Relatorio!B2195,LerXml!BA:BA))</f>
        <v/>
      </c>
      <c r="G2195" s="67" t="str">
        <f aca="false">IF($B2195="", "",SUMIF(LerXml!B:B,Relatorio!B2195,LerXml!BB:BB))</f>
        <v/>
      </c>
      <c r="H2195" s="67" t="str">
        <f aca="false">IF($B2195="", "",SUMIF(LerXml!B:B,Relatorio!B2195,LerXml!BE:BE))</f>
        <v/>
      </c>
      <c r="I2195" s="68" t="str">
        <f aca="false">IF(AND($F2195="",$G2195="",$H2195=""), "", IF(SUM(F2195:H2195)-D2195 &lt; 0,0,SUM(F2195:H2195)-D2195))</f>
        <v/>
      </c>
    </row>
    <row r="2196" customFormat="false" ht="13.8" hidden="false" customHeight="true" outlineLevel="0" collapsed="false">
      <c r="A2196" s="71"/>
      <c r="B2196" s="72"/>
      <c r="C2196" s="71"/>
      <c r="D2196" s="67" t="str">
        <f aca="false">IF($B2196="", "",SUMIF(LerXml!B:B,Relatorio!B2196,LerXml!W:W))</f>
        <v/>
      </c>
      <c r="E2196" s="67" t="str">
        <f aca="false">IF($B2196="", "",SUMIF(LerXml!B:B,Relatorio!B2196,LerXml!AX:AX))</f>
        <v/>
      </c>
      <c r="F2196" s="68" t="str">
        <f aca="false">IF($B2196="", "",SUMIF(LerXml!B:B,Relatorio!B2196,LerXml!BA:BA))</f>
        <v/>
      </c>
      <c r="G2196" s="67" t="str">
        <f aca="false">IF($B2196="", "",SUMIF(LerXml!B:B,Relatorio!B2196,LerXml!BB:BB))</f>
        <v/>
      </c>
      <c r="H2196" s="67" t="str">
        <f aca="false">IF($B2196="", "",SUMIF(LerXml!B:B,Relatorio!B2196,LerXml!BE:BE))</f>
        <v/>
      </c>
      <c r="I2196" s="68" t="str">
        <f aca="false">IF(AND($F2196="",$G2196="",$H2196=""), "", IF(SUM(F2196:H2196)-D2196 &lt; 0,0,SUM(F2196:H2196)-D2196))</f>
        <v/>
      </c>
    </row>
    <row r="2197" customFormat="false" ht="13.8" hidden="false" customHeight="true" outlineLevel="0" collapsed="false">
      <c r="A2197" s="71"/>
      <c r="B2197" s="72"/>
      <c r="C2197" s="71"/>
      <c r="D2197" s="67" t="str">
        <f aca="false">IF($B2197="", "",SUMIF(LerXml!B:B,Relatorio!B2197,LerXml!W:W))</f>
        <v/>
      </c>
      <c r="E2197" s="67" t="str">
        <f aca="false">IF($B2197="", "",SUMIF(LerXml!B:B,Relatorio!B2197,LerXml!AX:AX))</f>
        <v/>
      </c>
      <c r="F2197" s="68" t="str">
        <f aca="false">IF($B2197="", "",SUMIF(LerXml!B:B,Relatorio!B2197,LerXml!BA:BA))</f>
        <v/>
      </c>
      <c r="G2197" s="67" t="str">
        <f aca="false">IF($B2197="", "",SUMIF(LerXml!B:B,Relatorio!B2197,LerXml!BB:BB))</f>
        <v/>
      </c>
      <c r="H2197" s="67" t="str">
        <f aca="false">IF($B2197="", "",SUMIF(LerXml!B:B,Relatorio!B2197,LerXml!BE:BE))</f>
        <v/>
      </c>
      <c r="I2197" s="68" t="str">
        <f aca="false">IF(AND($F2197="",$G2197="",$H2197=""), "", IF(SUM(F2197:H2197)-D2197 &lt; 0,0,SUM(F2197:H2197)-D2197))</f>
        <v/>
      </c>
    </row>
    <row r="2198" customFormat="false" ht="13.8" hidden="false" customHeight="true" outlineLevel="0" collapsed="false">
      <c r="A2198" s="71"/>
      <c r="B2198" s="72"/>
      <c r="C2198" s="71"/>
      <c r="D2198" s="67" t="str">
        <f aca="false">IF($B2198="", "",SUMIF(LerXml!B:B,Relatorio!B2198,LerXml!W:W))</f>
        <v/>
      </c>
      <c r="E2198" s="67" t="str">
        <f aca="false">IF($B2198="", "",SUMIF(LerXml!B:B,Relatorio!B2198,LerXml!AX:AX))</f>
        <v/>
      </c>
      <c r="F2198" s="68" t="str">
        <f aca="false">IF($B2198="", "",SUMIF(LerXml!B:B,Relatorio!B2198,LerXml!BA:BA))</f>
        <v/>
      </c>
      <c r="G2198" s="67" t="str">
        <f aca="false">IF($B2198="", "",SUMIF(LerXml!B:B,Relatorio!B2198,LerXml!BB:BB))</f>
        <v/>
      </c>
      <c r="H2198" s="67" t="str">
        <f aca="false">IF($B2198="", "",SUMIF(LerXml!B:B,Relatorio!B2198,LerXml!BE:BE))</f>
        <v/>
      </c>
      <c r="I2198" s="68" t="str">
        <f aca="false">IF(AND($F2198="",$G2198="",$H2198=""), "", IF(SUM(F2198:H2198)-D2198 &lt; 0,0,SUM(F2198:H2198)-D2198))</f>
        <v/>
      </c>
    </row>
    <row r="2199" customFormat="false" ht="13.8" hidden="false" customHeight="true" outlineLevel="0" collapsed="false">
      <c r="A2199" s="71"/>
      <c r="B2199" s="72"/>
      <c r="C2199" s="71"/>
      <c r="D2199" s="67" t="str">
        <f aca="false">IF($B2199="", "",SUMIF(LerXml!B:B,Relatorio!B2199,LerXml!W:W))</f>
        <v/>
      </c>
      <c r="E2199" s="67" t="str">
        <f aca="false">IF($B2199="", "",SUMIF(LerXml!B:B,Relatorio!B2199,LerXml!AX:AX))</f>
        <v/>
      </c>
      <c r="F2199" s="68" t="str">
        <f aca="false">IF($B2199="", "",SUMIF(LerXml!B:B,Relatorio!B2199,LerXml!BA:BA))</f>
        <v/>
      </c>
      <c r="G2199" s="67" t="str">
        <f aca="false">IF($B2199="", "",SUMIF(LerXml!B:B,Relatorio!B2199,LerXml!BB:BB))</f>
        <v/>
      </c>
      <c r="H2199" s="67" t="str">
        <f aca="false">IF($B2199="", "",SUMIF(LerXml!B:B,Relatorio!B2199,LerXml!BE:BE))</f>
        <v/>
      </c>
      <c r="I2199" s="68" t="str">
        <f aca="false">IF(AND($F2199="",$G2199="",$H2199=""), "", IF(SUM(F2199:H2199)-D2199 &lt; 0,0,SUM(F2199:H2199)-D2199))</f>
        <v/>
      </c>
    </row>
    <row r="2200" customFormat="false" ht="13.8" hidden="false" customHeight="true" outlineLevel="0" collapsed="false">
      <c r="A2200" s="71"/>
      <c r="B2200" s="72"/>
      <c r="C2200" s="71"/>
      <c r="D2200" s="67" t="str">
        <f aca="false">IF($B2200="", "",SUMIF(LerXml!B:B,Relatorio!B2200,LerXml!W:W))</f>
        <v/>
      </c>
      <c r="E2200" s="67" t="str">
        <f aca="false">IF($B2200="", "",SUMIF(LerXml!B:B,Relatorio!B2200,LerXml!AX:AX))</f>
        <v/>
      </c>
      <c r="F2200" s="68" t="str">
        <f aca="false">IF($B2200="", "",SUMIF(LerXml!B:B,Relatorio!B2200,LerXml!BA:BA))</f>
        <v/>
      </c>
      <c r="G2200" s="67" t="str">
        <f aca="false">IF($B2200="", "",SUMIF(LerXml!B:B,Relatorio!B2200,LerXml!BB:BB))</f>
        <v/>
      </c>
      <c r="H2200" s="67" t="str">
        <f aca="false">IF($B2200="", "",SUMIF(LerXml!B:B,Relatorio!B2200,LerXml!BE:BE))</f>
        <v/>
      </c>
      <c r="I2200" s="68" t="str">
        <f aca="false">IF(AND($F2200="",$G2200="",$H2200=""), "", IF(SUM(F2200:H2200)-D2200 &lt; 0,0,SUM(F2200:H2200)-D2200))</f>
        <v/>
      </c>
    </row>
    <row r="2201" customFormat="false" ht="13.8" hidden="false" customHeight="true" outlineLevel="0" collapsed="false">
      <c r="A2201" s="71"/>
      <c r="B2201" s="72"/>
      <c r="C2201" s="71"/>
      <c r="D2201" s="67" t="str">
        <f aca="false">IF($B2201="", "",SUMIF(LerXml!B:B,Relatorio!B2201,LerXml!W:W))</f>
        <v/>
      </c>
      <c r="E2201" s="67" t="str">
        <f aca="false">IF($B2201="", "",SUMIF(LerXml!B:B,Relatorio!B2201,LerXml!AX:AX))</f>
        <v/>
      </c>
      <c r="F2201" s="68" t="str">
        <f aca="false">IF($B2201="", "",SUMIF(LerXml!B:B,Relatorio!B2201,LerXml!BA:BA))</f>
        <v/>
      </c>
      <c r="G2201" s="67" t="str">
        <f aca="false">IF($B2201="", "",SUMIF(LerXml!B:B,Relatorio!B2201,LerXml!BB:BB))</f>
        <v/>
      </c>
      <c r="H2201" s="67" t="str">
        <f aca="false">IF($B2201="", "",SUMIF(LerXml!B:B,Relatorio!B2201,LerXml!BE:BE))</f>
        <v/>
      </c>
      <c r="I2201" s="68" t="str">
        <f aca="false">IF(AND($F2201="",$G2201="",$H2201=""), "", IF(SUM(F2201:H2201)-D2201 &lt; 0,0,SUM(F2201:H2201)-D2201))</f>
        <v/>
      </c>
    </row>
    <row r="2202" customFormat="false" ht="13.8" hidden="false" customHeight="true" outlineLevel="0" collapsed="false">
      <c r="A2202" s="71"/>
      <c r="B2202" s="72"/>
      <c r="C2202" s="71"/>
      <c r="D2202" s="67" t="str">
        <f aca="false">IF($B2202="", "",SUMIF(LerXml!B:B,Relatorio!B2202,LerXml!W:W))</f>
        <v/>
      </c>
      <c r="E2202" s="67" t="str">
        <f aca="false">IF($B2202="", "",SUMIF(LerXml!B:B,Relatorio!B2202,LerXml!AX:AX))</f>
        <v/>
      </c>
      <c r="F2202" s="68" t="str">
        <f aca="false">IF($B2202="", "",SUMIF(LerXml!B:B,Relatorio!B2202,LerXml!BA:BA))</f>
        <v/>
      </c>
      <c r="G2202" s="67" t="str">
        <f aca="false">IF($B2202="", "",SUMIF(LerXml!B:B,Relatorio!B2202,LerXml!BB:BB))</f>
        <v/>
      </c>
      <c r="H2202" s="67" t="str">
        <f aca="false">IF($B2202="", "",SUMIF(LerXml!B:B,Relatorio!B2202,LerXml!BE:BE))</f>
        <v/>
      </c>
      <c r="I2202" s="68" t="str">
        <f aca="false">IF(AND($F2202="",$G2202="",$H2202=""), "", IF(SUM(F2202:H2202)-D2202 &lt; 0,0,SUM(F2202:H2202)-D2202))</f>
        <v/>
      </c>
    </row>
    <row r="2203" customFormat="false" ht="13.8" hidden="false" customHeight="true" outlineLevel="0" collapsed="false">
      <c r="A2203" s="71"/>
      <c r="B2203" s="72"/>
      <c r="C2203" s="71"/>
      <c r="D2203" s="67" t="str">
        <f aca="false">IF($B2203="", "",SUMIF(LerXml!B:B,Relatorio!B2203,LerXml!W:W))</f>
        <v/>
      </c>
      <c r="E2203" s="67" t="str">
        <f aca="false">IF($B2203="", "",SUMIF(LerXml!B:B,Relatorio!B2203,LerXml!AX:AX))</f>
        <v/>
      </c>
      <c r="F2203" s="68" t="str">
        <f aca="false">IF($B2203="", "",SUMIF(LerXml!B:B,Relatorio!B2203,LerXml!BA:BA))</f>
        <v/>
      </c>
      <c r="G2203" s="67" t="str">
        <f aca="false">IF($B2203="", "",SUMIF(LerXml!B:B,Relatorio!B2203,LerXml!BB:BB))</f>
        <v/>
      </c>
      <c r="H2203" s="67" t="str">
        <f aca="false">IF($B2203="", "",SUMIF(LerXml!B:B,Relatorio!B2203,LerXml!BE:BE))</f>
        <v/>
      </c>
      <c r="I2203" s="68" t="str">
        <f aca="false">IF(AND($F2203="",$G2203="",$H2203=""), "", IF(SUM(F2203:H2203)-D2203 &lt; 0,0,SUM(F2203:H2203)-D2203))</f>
        <v/>
      </c>
    </row>
    <row r="2204" customFormat="false" ht="13.8" hidden="false" customHeight="true" outlineLevel="0" collapsed="false">
      <c r="A2204" s="71"/>
      <c r="B2204" s="72"/>
      <c r="C2204" s="71"/>
      <c r="D2204" s="67" t="str">
        <f aca="false">IF($B2204="", "",SUMIF(LerXml!B:B,Relatorio!B2204,LerXml!W:W))</f>
        <v/>
      </c>
      <c r="E2204" s="67" t="str">
        <f aca="false">IF($B2204="", "",SUMIF(LerXml!B:B,Relatorio!B2204,LerXml!AX:AX))</f>
        <v/>
      </c>
      <c r="F2204" s="68" t="str">
        <f aca="false">IF($B2204="", "",SUMIF(LerXml!B:B,Relatorio!B2204,LerXml!BA:BA))</f>
        <v/>
      </c>
      <c r="G2204" s="67" t="str">
        <f aca="false">IF($B2204="", "",SUMIF(LerXml!B:B,Relatorio!B2204,LerXml!BB:BB))</f>
        <v/>
      </c>
      <c r="H2204" s="67" t="str">
        <f aca="false">IF($B2204="", "",SUMIF(LerXml!B:B,Relatorio!B2204,LerXml!BE:BE))</f>
        <v/>
      </c>
      <c r="I2204" s="68" t="str">
        <f aca="false">IF(AND($F2204="",$G2204="",$H2204=""), "", IF(SUM(F2204:H2204)-D2204 &lt; 0,0,SUM(F2204:H2204)-D2204))</f>
        <v/>
      </c>
    </row>
    <row r="2205" customFormat="false" ht="13.8" hidden="false" customHeight="true" outlineLevel="0" collapsed="false">
      <c r="A2205" s="71"/>
      <c r="B2205" s="72"/>
      <c r="C2205" s="71"/>
      <c r="D2205" s="67" t="str">
        <f aca="false">IF($B2205="", "",SUMIF(LerXml!B:B,Relatorio!B2205,LerXml!W:W))</f>
        <v/>
      </c>
      <c r="E2205" s="67" t="str">
        <f aca="false">IF($B2205="", "",SUMIF(LerXml!B:B,Relatorio!B2205,LerXml!AX:AX))</f>
        <v/>
      </c>
      <c r="F2205" s="68" t="str">
        <f aca="false">IF($B2205="", "",SUMIF(LerXml!B:B,Relatorio!B2205,LerXml!BA:BA))</f>
        <v/>
      </c>
      <c r="G2205" s="67" t="str">
        <f aca="false">IF($B2205="", "",SUMIF(LerXml!B:B,Relatorio!B2205,LerXml!BB:BB))</f>
        <v/>
      </c>
      <c r="H2205" s="67" t="str">
        <f aca="false">IF($B2205="", "",SUMIF(LerXml!B:B,Relatorio!B2205,LerXml!BE:BE))</f>
        <v/>
      </c>
      <c r="I2205" s="68" t="str">
        <f aca="false">IF(AND($F2205="",$G2205="",$H2205=""), "", IF(SUM(F2205:H2205)-D2205 &lt; 0,0,SUM(F2205:H2205)-D2205))</f>
        <v/>
      </c>
    </row>
    <row r="2206" customFormat="false" ht="13.8" hidden="false" customHeight="true" outlineLevel="0" collapsed="false">
      <c r="A2206" s="71"/>
      <c r="B2206" s="72"/>
      <c r="C2206" s="71"/>
      <c r="D2206" s="67" t="str">
        <f aca="false">IF($B2206="", "",SUMIF(LerXml!B:B,Relatorio!B2206,LerXml!W:W))</f>
        <v/>
      </c>
      <c r="E2206" s="67" t="str">
        <f aca="false">IF($B2206="", "",SUMIF(LerXml!B:B,Relatorio!B2206,LerXml!AX:AX))</f>
        <v/>
      </c>
      <c r="F2206" s="68" t="str">
        <f aca="false">IF($B2206="", "",SUMIF(LerXml!B:B,Relatorio!B2206,LerXml!BA:BA))</f>
        <v/>
      </c>
      <c r="G2206" s="67" t="str">
        <f aca="false">IF($B2206="", "",SUMIF(LerXml!B:B,Relatorio!B2206,LerXml!BB:BB))</f>
        <v/>
      </c>
      <c r="H2206" s="67" t="str">
        <f aca="false">IF($B2206="", "",SUMIF(LerXml!B:B,Relatorio!B2206,LerXml!BE:BE))</f>
        <v/>
      </c>
      <c r="I2206" s="68" t="str">
        <f aca="false">IF(AND($F2206="",$G2206="",$H2206=""), "", IF(SUM(F2206:H2206)-D2206 &lt; 0,0,SUM(F2206:H2206)-D2206))</f>
        <v/>
      </c>
    </row>
    <row r="2207" customFormat="false" ht="13.8" hidden="false" customHeight="true" outlineLevel="0" collapsed="false">
      <c r="A2207" s="71"/>
      <c r="B2207" s="72"/>
      <c r="C2207" s="71"/>
      <c r="D2207" s="67" t="str">
        <f aca="false">IF($B2207="", "",SUMIF(LerXml!B:B,Relatorio!B2207,LerXml!W:W))</f>
        <v/>
      </c>
      <c r="E2207" s="67" t="str">
        <f aca="false">IF($B2207="", "",SUMIF(LerXml!B:B,Relatorio!B2207,LerXml!AX:AX))</f>
        <v/>
      </c>
      <c r="F2207" s="68" t="str">
        <f aca="false">IF($B2207="", "",SUMIF(LerXml!B:B,Relatorio!B2207,LerXml!BA:BA))</f>
        <v/>
      </c>
      <c r="G2207" s="67" t="str">
        <f aca="false">IF($B2207="", "",SUMIF(LerXml!B:B,Relatorio!B2207,LerXml!BB:BB))</f>
        <v/>
      </c>
      <c r="H2207" s="67" t="str">
        <f aca="false">IF($B2207="", "",SUMIF(LerXml!B:B,Relatorio!B2207,LerXml!BE:BE))</f>
        <v/>
      </c>
      <c r="I2207" s="68" t="str">
        <f aca="false">IF(AND($F2207="",$G2207="",$H2207=""), "", IF(SUM(F2207:H2207)-D2207 &lt; 0,0,SUM(F2207:H2207)-D2207))</f>
        <v/>
      </c>
    </row>
    <row r="2208" customFormat="false" ht="13.8" hidden="false" customHeight="true" outlineLevel="0" collapsed="false">
      <c r="A2208" s="71"/>
      <c r="B2208" s="72"/>
      <c r="C2208" s="71"/>
      <c r="D2208" s="67" t="str">
        <f aca="false">IF($B2208="", "",SUMIF(LerXml!B:B,Relatorio!B2208,LerXml!W:W))</f>
        <v/>
      </c>
      <c r="E2208" s="67" t="str">
        <f aca="false">IF($B2208="", "",SUMIF(LerXml!B:B,Relatorio!B2208,LerXml!AX:AX))</f>
        <v/>
      </c>
      <c r="F2208" s="68" t="str">
        <f aca="false">IF($B2208="", "",SUMIF(LerXml!B:B,Relatorio!B2208,LerXml!BA:BA))</f>
        <v/>
      </c>
      <c r="G2208" s="67" t="str">
        <f aca="false">IF($B2208="", "",SUMIF(LerXml!B:B,Relatorio!B2208,LerXml!BB:BB))</f>
        <v/>
      </c>
      <c r="H2208" s="67" t="str">
        <f aca="false">IF($B2208="", "",SUMIF(LerXml!B:B,Relatorio!B2208,LerXml!BE:BE))</f>
        <v/>
      </c>
      <c r="I2208" s="68" t="str">
        <f aca="false">IF(AND($F2208="",$G2208="",$H2208=""), "", IF(SUM(F2208:H2208)-D2208 &lt; 0,0,SUM(F2208:H2208)-D2208))</f>
        <v/>
      </c>
    </row>
    <row r="2209" customFormat="false" ht="13.8" hidden="false" customHeight="true" outlineLevel="0" collapsed="false">
      <c r="A2209" s="71"/>
      <c r="B2209" s="72"/>
      <c r="C2209" s="71"/>
      <c r="D2209" s="67" t="str">
        <f aca="false">IF($B2209="", "",SUMIF(LerXml!B:B,Relatorio!B2209,LerXml!W:W))</f>
        <v/>
      </c>
      <c r="E2209" s="67" t="str">
        <f aca="false">IF($B2209="", "",SUMIF(LerXml!B:B,Relatorio!B2209,LerXml!AX:AX))</f>
        <v/>
      </c>
      <c r="F2209" s="68" t="str">
        <f aca="false">IF($B2209="", "",SUMIF(LerXml!B:B,Relatorio!B2209,LerXml!BA:BA))</f>
        <v/>
      </c>
      <c r="G2209" s="67" t="str">
        <f aca="false">IF($B2209="", "",SUMIF(LerXml!B:B,Relatorio!B2209,LerXml!BB:BB))</f>
        <v/>
      </c>
      <c r="H2209" s="67" t="str">
        <f aca="false">IF($B2209="", "",SUMIF(LerXml!B:B,Relatorio!B2209,LerXml!BE:BE))</f>
        <v/>
      </c>
      <c r="I2209" s="68" t="str">
        <f aca="false">IF(AND($F2209="",$G2209="",$H2209=""), "", IF(SUM(F2209:H2209)-D2209 &lt; 0,0,SUM(F2209:H2209)-D2209))</f>
        <v/>
      </c>
    </row>
    <row r="2210" customFormat="false" ht="13.8" hidden="false" customHeight="true" outlineLevel="0" collapsed="false">
      <c r="A2210" s="71"/>
      <c r="B2210" s="72"/>
      <c r="C2210" s="71"/>
      <c r="D2210" s="67" t="str">
        <f aca="false">IF($B2210="", "",SUMIF(LerXml!B:B,Relatorio!B2210,LerXml!W:W))</f>
        <v/>
      </c>
      <c r="E2210" s="67" t="str">
        <f aca="false">IF($B2210="", "",SUMIF(LerXml!B:B,Relatorio!B2210,LerXml!AX:AX))</f>
        <v/>
      </c>
      <c r="F2210" s="68" t="str">
        <f aca="false">IF($B2210="", "",SUMIF(LerXml!B:B,Relatorio!B2210,LerXml!BA:BA))</f>
        <v/>
      </c>
      <c r="G2210" s="67" t="str">
        <f aca="false">IF($B2210="", "",SUMIF(LerXml!B:B,Relatorio!B2210,LerXml!BB:BB))</f>
        <v/>
      </c>
      <c r="H2210" s="67" t="str">
        <f aca="false">IF($B2210="", "",SUMIF(LerXml!B:B,Relatorio!B2210,LerXml!BE:BE))</f>
        <v/>
      </c>
      <c r="I2210" s="68" t="str">
        <f aca="false">IF(AND($F2210="",$G2210="",$H2210=""), "", IF(SUM(F2210:H2210)-D2210 &lt; 0,0,SUM(F2210:H2210)-D2210))</f>
        <v/>
      </c>
    </row>
    <row r="2211" customFormat="false" ht="13.8" hidden="false" customHeight="true" outlineLevel="0" collapsed="false">
      <c r="A2211" s="71"/>
      <c r="B2211" s="72"/>
      <c r="C2211" s="71"/>
      <c r="D2211" s="67" t="str">
        <f aca="false">IF($B2211="", "",SUMIF(LerXml!B:B,Relatorio!B2211,LerXml!W:W))</f>
        <v/>
      </c>
      <c r="E2211" s="67" t="str">
        <f aca="false">IF($B2211="", "",SUMIF(LerXml!B:B,Relatorio!B2211,LerXml!AX:AX))</f>
        <v/>
      </c>
      <c r="F2211" s="68" t="str">
        <f aca="false">IF($B2211="", "",SUMIF(LerXml!B:B,Relatorio!B2211,LerXml!BA:BA))</f>
        <v/>
      </c>
      <c r="G2211" s="67" t="str">
        <f aca="false">IF($B2211="", "",SUMIF(LerXml!B:B,Relatorio!B2211,LerXml!BB:BB))</f>
        <v/>
      </c>
      <c r="H2211" s="67" t="str">
        <f aca="false">IF($B2211="", "",SUMIF(LerXml!B:B,Relatorio!B2211,LerXml!BE:BE))</f>
        <v/>
      </c>
      <c r="I2211" s="68" t="str">
        <f aca="false">IF(AND($F2211="",$G2211="",$H2211=""), "", IF(SUM(F2211:H2211)-D2211 &lt; 0,0,SUM(F2211:H2211)-D2211))</f>
        <v/>
      </c>
    </row>
    <row r="2212" customFormat="false" ht="13.8" hidden="false" customHeight="true" outlineLevel="0" collapsed="false">
      <c r="A2212" s="71"/>
      <c r="B2212" s="72"/>
      <c r="C2212" s="71"/>
      <c r="D2212" s="67" t="str">
        <f aca="false">IF($B2212="", "",SUMIF(LerXml!B:B,Relatorio!B2212,LerXml!W:W))</f>
        <v/>
      </c>
      <c r="E2212" s="67" t="str">
        <f aca="false">IF($B2212="", "",SUMIF(LerXml!B:B,Relatorio!B2212,LerXml!AX:AX))</f>
        <v/>
      </c>
      <c r="F2212" s="68" t="str">
        <f aca="false">IF($B2212="", "",SUMIF(LerXml!B:B,Relatorio!B2212,LerXml!BA:BA))</f>
        <v/>
      </c>
      <c r="G2212" s="67" t="str">
        <f aca="false">IF($B2212="", "",SUMIF(LerXml!B:B,Relatorio!B2212,LerXml!BB:BB))</f>
        <v/>
      </c>
      <c r="H2212" s="67" t="str">
        <f aca="false">IF($B2212="", "",SUMIF(LerXml!B:B,Relatorio!B2212,LerXml!BE:BE))</f>
        <v/>
      </c>
      <c r="I2212" s="68" t="str">
        <f aca="false">IF(AND($F2212="",$G2212="",$H2212=""), "", IF(SUM(F2212:H2212)-D2212 &lt; 0,0,SUM(F2212:H2212)-D2212))</f>
        <v/>
      </c>
    </row>
    <row r="2213" customFormat="false" ht="13.8" hidden="false" customHeight="true" outlineLevel="0" collapsed="false">
      <c r="A2213" s="71"/>
      <c r="B2213" s="72"/>
      <c r="C2213" s="71"/>
      <c r="D2213" s="67" t="str">
        <f aca="false">IF($B2213="", "",SUMIF(LerXml!B:B,Relatorio!B2213,LerXml!W:W))</f>
        <v/>
      </c>
      <c r="E2213" s="67" t="str">
        <f aca="false">IF($B2213="", "",SUMIF(LerXml!B:B,Relatorio!B2213,LerXml!AX:AX))</f>
        <v/>
      </c>
      <c r="F2213" s="68" t="str">
        <f aca="false">IF($B2213="", "",SUMIF(LerXml!B:B,Relatorio!B2213,LerXml!BA:BA))</f>
        <v/>
      </c>
      <c r="G2213" s="67" t="str">
        <f aca="false">IF($B2213="", "",SUMIF(LerXml!B:B,Relatorio!B2213,LerXml!BB:BB))</f>
        <v/>
      </c>
      <c r="H2213" s="67" t="str">
        <f aca="false">IF($B2213="", "",SUMIF(LerXml!B:B,Relatorio!B2213,LerXml!BE:BE))</f>
        <v/>
      </c>
      <c r="I2213" s="68" t="str">
        <f aca="false">IF(AND($F2213="",$G2213="",$H2213=""), "", IF(SUM(F2213:H2213)-D2213 &lt; 0,0,SUM(F2213:H2213)-D2213))</f>
        <v/>
      </c>
    </row>
    <row r="2214" customFormat="false" ht="13.8" hidden="false" customHeight="true" outlineLevel="0" collapsed="false">
      <c r="A2214" s="71"/>
      <c r="B2214" s="72"/>
      <c r="C2214" s="71"/>
      <c r="D2214" s="67" t="str">
        <f aca="false">IF($B2214="", "",SUMIF(LerXml!B:B,Relatorio!B2214,LerXml!W:W))</f>
        <v/>
      </c>
      <c r="E2214" s="67" t="str">
        <f aca="false">IF($B2214="", "",SUMIF(LerXml!B:B,Relatorio!B2214,LerXml!AX:AX))</f>
        <v/>
      </c>
      <c r="F2214" s="68" t="str">
        <f aca="false">IF($B2214="", "",SUMIF(LerXml!B:B,Relatorio!B2214,LerXml!BA:BA))</f>
        <v/>
      </c>
      <c r="G2214" s="67" t="str">
        <f aca="false">IF($B2214="", "",SUMIF(LerXml!B:B,Relatorio!B2214,LerXml!BB:BB))</f>
        <v/>
      </c>
      <c r="H2214" s="67" t="str">
        <f aca="false">IF($B2214="", "",SUMIF(LerXml!B:B,Relatorio!B2214,LerXml!BE:BE))</f>
        <v/>
      </c>
      <c r="I2214" s="68" t="str">
        <f aca="false">IF(AND($F2214="",$G2214="",$H2214=""), "", IF(SUM(F2214:H2214)-D2214 &lt; 0,0,SUM(F2214:H2214)-D2214))</f>
        <v/>
      </c>
    </row>
    <row r="2215" customFormat="false" ht="13.8" hidden="false" customHeight="true" outlineLevel="0" collapsed="false">
      <c r="A2215" s="71"/>
      <c r="B2215" s="72"/>
      <c r="C2215" s="71"/>
      <c r="D2215" s="67" t="str">
        <f aca="false">IF($B2215="", "",SUMIF(LerXml!B:B,Relatorio!B2215,LerXml!W:W))</f>
        <v/>
      </c>
      <c r="E2215" s="67" t="str">
        <f aca="false">IF($B2215="", "",SUMIF(LerXml!B:B,Relatorio!B2215,LerXml!AX:AX))</f>
        <v/>
      </c>
      <c r="F2215" s="68" t="str">
        <f aca="false">IF($B2215="", "",SUMIF(LerXml!B:B,Relatorio!B2215,LerXml!BA:BA))</f>
        <v/>
      </c>
      <c r="G2215" s="67" t="str">
        <f aca="false">IF($B2215="", "",SUMIF(LerXml!B:B,Relatorio!B2215,LerXml!BB:BB))</f>
        <v/>
      </c>
      <c r="H2215" s="67" t="str">
        <f aca="false">IF($B2215="", "",SUMIF(LerXml!B:B,Relatorio!B2215,LerXml!BE:BE))</f>
        <v/>
      </c>
      <c r="I2215" s="68" t="str">
        <f aca="false">IF(AND($F2215="",$G2215="",$H2215=""), "", IF(SUM(F2215:H2215)-D2215 &lt; 0,0,SUM(F2215:H2215)-D2215))</f>
        <v/>
      </c>
    </row>
    <row r="2216" customFormat="false" ht="13.8" hidden="false" customHeight="true" outlineLevel="0" collapsed="false">
      <c r="A2216" s="71"/>
      <c r="B2216" s="72"/>
      <c r="C2216" s="71"/>
      <c r="D2216" s="67" t="str">
        <f aca="false">IF($B2216="", "",SUMIF(LerXml!B:B,Relatorio!B2216,LerXml!W:W))</f>
        <v/>
      </c>
      <c r="E2216" s="67" t="str">
        <f aca="false">IF($B2216="", "",SUMIF(LerXml!B:B,Relatorio!B2216,LerXml!AX:AX))</f>
        <v/>
      </c>
      <c r="F2216" s="68" t="str">
        <f aca="false">IF($B2216="", "",SUMIF(LerXml!B:B,Relatorio!B2216,LerXml!BA:BA))</f>
        <v/>
      </c>
      <c r="G2216" s="67" t="str">
        <f aca="false">IF($B2216="", "",SUMIF(LerXml!B:B,Relatorio!B2216,LerXml!BB:BB))</f>
        <v/>
      </c>
      <c r="H2216" s="67" t="str">
        <f aca="false">IF($B2216="", "",SUMIF(LerXml!B:B,Relatorio!B2216,LerXml!BE:BE))</f>
        <v/>
      </c>
      <c r="I2216" s="68" t="str">
        <f aca="false">IF(AND($F2216="",$G2216="",$H2216=""), "", IF(SUM(F2216:H2216)-D2216 &lt; 0,0,SUM(F2216:H2216)-D2216))</f>
        <v/>
      </c>
    </row>
    <row r="2217" customFormat="false" ht="13.8" hidden="false" customHeight="true" outlineLevel="0" collapsed="false">
      <c r="A2217" s="71"/>
      <c r="B2217" s="72"/>
      <c r="C2217" s="71"/>
      <c r="D2217" s="67" t="str">
        <f aca="false">IF($B2217="", "",SUMIF(LerXml!B:B,Relatorio!B2217,LerXml!W:W))</f>
        <v/>
      </c>
      <c r="E2217" s="67" t="str">
        <f aca="false">IF($B2217="", "",SUMIF(LerXml!B:B,Relatorio!B2217,LerXml!AX:AX))</f>
        <v/>
      </c>
      <c r="F2217" s="68" t="str">
        <f aca="false">IF($B2217="", "",SUMIF(LerXml!B:B,Relatorio!B2217,LerXml!BA:BA))</f>
        <v/>
      </c>
      <c r="G2217" s="67" t="str">
        <f aca="false">IF($B2217="", "",SUMIF(LerXml!B:B,Relatorio!B2217,LerXml!BB:BB))</f>
        <v/>
      </c>
      <c r="H2217" s="67" t="str">
        <f aca="false">IF($B2217="", "",SUMIF(LerXml!B:B,Relatorio!B2217,LerXml!BE:BE))</f>
        <v/>
      </c>
      <c r="I2217" s="68" t="str">
        <f aca="false">IF(AND($F2217="",$G2217="",$H2217=""), "", IF(SUM(F2217:H2217)-D2217 &lt; 0,0,SUM(F2217:H2217)-D2217))</f>
        <v/>
      </c>
    </row>
    <row r="2218" customFormat="false" ht="13.8" hidden="false" customHeight="true" outlineLevel="0" collapsed="false">
      <c r="A2218" s="71"/>
      <c r="B2218" s="72"/>
      <c r="C2218" s="71"/>
      <c r="D2218" s="67" t="str">
        <f aca="false">IF($B2218="", "",SUMIF(LerXml!B:B,Relatorio!B2218,LerXml!W:W))</f>
        <v/>
      </c>
      <c r="E2218" s="67" t="str">
        <f aca="false">IF($B2218="", "",SUMIF(LerXml!B:B,Relatorio!B2218,LerXml!AX:AX))</f>
        <v/>
      </c>
      <c r="F2218" s="68" t="str">
        <f aca="false">IF($B2218="", "",SUMIF(LerXml!B:B,Relatorio!B2218,LerXml!BA:BA))</f>
        <v/>
      </c>
      <c r="G2218" s="67" t="str">
        <f aca="false">IF($B2218="", "",SUMIF(LerXml!B:B,Relatorio!B2218,LerXml!BB:BB))</f>
        <v/>
      </c>
      <c r="H2218" s="67" t="str">
        <f aca="false">IF($B2218="", "",SUMIF(LerXml!B:B,Relatorio!B2218,LerXml!BE:BE))</f>
        <v/>
      </c>
      <c r="I2218" s="68" t="str">
        <f aca="false">IF(AND($F2218="",$G2218="",$H2218=""), "", IF(SUM(F2218:H2218)-D2218 &lt; 0,0,SUM(F2218:H2218)-D2218))</f>
        <v/>
      </c>
    </row>
    <row r="2219" customFormat="false" ht="13.8" hidden="false" customHeight="true" outlineLevel="0" collapsed="false">
      <c r="A2219" s="71"/>
      <c r="B2219" s="72"/>
      <c r="C2219" s="71"/>
      <c r="D2219" s="67" t="str">
        <f aca="false">IF($B2219="", "",SUMIF(LerXml!B:B,Relatorio!B2219,LerXml!W:W))</f>
        <v/>
      </c>
      <c r="E2219" s="67" t="str">
        <f aca="false">IF($B2219="", "",SUMIF(LerXml!B:B,Relatorio!B2219,LerXml!AX:AX))</f>
        <v/>
      </c>
      <c r="F2219" s="68" t="str">
        <f aca="false">IF($B2219="", "",SUMIF(LerXml!B:B,Relatorio!B2219,LerXml!BA:BA))</f>
        <v/>
      </c>
      <c r="G2219" s="67" t="str">
        <f aca="false">IF($B2219="", "",SUMIF(LerXml!B:B,Relatorio!B2219,LerXml!BB:BB))</f>
        <v/>
      </c>
      <c r="H2219" s="67" t="str">
        <f aca="false">IF($B2219="", "",SUMIF(LerXml!B:B,Relatorio!B2219,LerXml!BE:BE))</f>
        <v/>
      </c>
      <c r="I2219" s="68" t="str">
        <f aca="false">IF(AND($F2219="",$G2219="",$H2219=""), "", IF(SUM(F2219:H2219)-D2219 &lt; 0,0,SUM(F2219:H2219)-D2219))</f>
        <v/>
      </c>
    </row>
    <row r="2220" customFormat="false" ht="13.8" hidden="false" customHeight="true" outlineLevel="0" collapsed="false">
      <c r="A2220" s="71"/>
      <c r="B2220" s="72"/>
      <c r="C2220" s="71"/>
      <c r="D2220" s="67" t="str">
        <f aca="false">IF($B2220="", "",SUMIF(LerXml!B:B,Relatorio!B2220,LerXml!W:W))</f>
        <v/>
      </c>
      <c r="E2220" s="67" t="str">
        <f aca="false">IF($B2220="", "",SUMIF(LerXml!B:B,Relatorio!B2220,LerXml!AX:AX))</f>
        <v/>
      </c>
      <c r="F2220" s="68" t="str">
        <f aca="false">IF($B2220="", "",SUMIF(LerXml!B:B,Relatorio!B2220,LerXml!BA:BA))</f>
        <v/>
      </c>
      <c r="G2220" s="67" t="str">
        <f aca="false">IF($B2220="", "",SUMIF(LerXml!B:B,Relatorio!B2220,LerXml!BB:BB))</f>
        <v/>
      </c>
      <c r="H2220" s="67" t="str">
        <f aca="false">IF($B2220="", "",SUMIF(LerXml!B:B,Relatorio!B2220,LerXml!BE:BE))</f>
        <v/>
      </c>
      <c r="I2220" s="68" t="str">
        <f aca="false">IF(AND($F2220="",$G2220="",$H2220=""), "", IF(SUM(F2220:H2220)-D2220 &lt; 0,0,SUM(F2220:H2220)-D2220))</f>
        <v/>
      </c>
    </row>
    <row r="2221" customFormat="false" ht="13.8" hidden="false" customHeight="true" outlineLevel="0" collapsed="false">
      <c r="A2221" s="71"/>
      <c r="B2221" s="72"/>
      <c r="C2221" s="71"/>
      <c r="D2221" s="67" t="str">
        <f aca="false">IF($B2221="", "",SUMIF(LerXml!B:B,Relatorio!B2221,LerXml!W:W))</f>
        <v/>
      </c>
      <c r="E2221" s="67" t="str">
        <f aca="false">IF($B2221="", "",SUMIF(LerXml!B:B,Relatorio!B2221,LerXml!AX:AX))</f>
        <v/>
      </c>
      <c r="F2221" s="68" t="str">
        <f aca="false">IF($B2221="", "",SUMIF(LerXml!B:B,Relatorio!B2221,LerXml!BA:BA))</f>
        <v/>
      </c>
      <c r="G2221" s="67" t="str">
        <f aca="false">IF($B2221="", "",SUMIF(LerXml!B:B,Relatorio!B2221,LerXml!BB:BB))</f>
        <v/>
      </c>
      <c r="H2221" s="67" t="str">
        <f aca="false">IF($B2221="", "",SUMIF(LerXml!B:B,Relatorio!B2221,LerXml!BE:BE))</f>
        <v/>
      </c>
      <c r="I2221" s="68" t="str">
        <f aca="false">IF(AND($F2221="",$G2221="",$H2221=""), "", IF(SUM(F2221:H2221)-D2221 &lt; 0,0,SUM(F2221:H2221)-D2221))</f>
        <v/>
      </c>
    </row>
    <row r="2222" customFormat="false" ht="13.8" hidden="false" customHeight="true" outlineLevel="0" collapsed="false">
      <c r="A2222" s="71"/>
      <c r="B2222" s="72"/>
      <c r="C2222" s="71"/>
      <c r="D2222" s="67" t="str">
        <f aca="false">IF($B2222="", "",SUMIF(LerXml!B:B,Relatorio!B2222,LerXml!W:W))</f>
        <v/>
      </c>
      <c r="E2222" s="67" t="str">
        <f aca="false">IF($B2222="", "",SUMIF(LerXml!B:B,Relatorio!B2222,LerXml!AX:AX))</f>
        <v/>
      </c>
      <c r="F2222" s="68" t="str">
        <f aca="false">IF($B2222="", "",SUMIF(LerXml!B:B,Relatorio!B2222,LerXml!BA:BA))</f>
        <v/>
      </c>
      <c r="G2222" s="67" t="str">
        <f aca="false">IF($B2222="", "",SUMIF(LerXml!B:B,Relatorio!B2222,LerXml!BB:BB))</f>
        <v/>
      </c>
      <c r="H2222" s="67" t="str">
        <f aca="false">IF($B2222="", "",SUMIF(LerXml!B:B,Relatorio!B2222,LerXml!BE:BE))</f>
        <v/>
      </c>
      <c r="I2222" s="68" t="str">
        <f aca="false">IF(AND($F2222="",$G2222="",$H2222=""), "", IF(SUM(F2222:H2222)-D2222 &lt; 0,0,SUM(F2222:H2222)-D2222))</f>
        <v/>
      </c>
    </row>
    <row r="2223" customFormat="false" ht="13.8" hidden="false" customHeight="true" outlineLevel="0" collapsed="false">
      <c r="A2223" s="71"/>
      <c r="B2223" s="72"/>
      <c r="C2223" s="71"/>
      <c r="D2223" s="67" t="str">
        <f aca="false">IF($B2223="", "",SUMIF(LerXml!B:B,Relatorio!B2223,LerXml!W:W))</f>
        <v/>
      </c>
      <c r="E2223" s="67" t="str">
        <f aca="false">IF($B2223="", "",SUMIF(LerXml!B:B,Relatorio!B2223,LerXml!AX:AX))</f>
        <v/>
      </c>
      <c r="F2223" s="68" t="str">
        <f aca="false">IF($B2223="", "",SUMIF(LerXml!B:B,Relatorio!B2223,LerXml!BA:BA))</f>
        <v/>
      </c>
      <c r="G2223" s="67" t="str">
        <f aca="false">IF($B2223="", "",SUMIF(LerXml!B:B,Relatorio!B2223,LerXml!BB:BB))</f>
        <v/>
      </c>
      <c r="H2223" s="67" t="str">
        <f aca="false">IF($B2223="", "",SUMIF(LerXml!B:B,Relatorio!B2223,LerXml!BE:BE))</f>
        <v/>
      </c>
      <c r="I2223" s="68" t="str">
        <f aca="false">IF(AND($F2223="",$G2223="",$H2223=""), "", IF(SUM(F2223:H2223)-D2223 &lt; 0,0,SUM(F2223:H2223)-D2223))</f>
        <v/>
      </c>
    </row>
    <row r="2224" customFormat="false" ht="13.8" hidden="false" customHeight="true" outlineLevel="0" collapsed="false">
      <c r="A2224" s="71"/>
      <c r="B2224" s="72"/>
      <c r="C2224" s="71"/>
      <c r="D2224" s="67" t="str">
        <f aca="false">IF($B2224="", "",SUMIF(LerXml!B:B,Relatorio!B2224,LerXml!W:W))</f>
        <v/>
      </c>
      <c r="E2224" s="67" t="str">
        <f aca="false">IF($B2224="", "",SUMIF(LerXml!B:B,Relatorio!B2224,LerXml!AX:AX))</f>
        <v/>
      </c>
      <c r="F2224" s="68" t="str">
        <f aca="false">IF($B2224="", "",SUMIF(LerXml!B:B,Relatorio!B2224,LerXml!BA:BA))</f>
        <v/>
      </c>
      <c r="G2224" s="67" t="str">
        <f aca="false">IF($B2224="", "",SUMIF(LerXml!B:B,Relatorio!B2224,LerXml!BB:BB))</f>
        <v/>
      </c>
      <c r="H2224" s="67" t="str">
        <f aca="false">IF($B2224="", "",SUMIF(LerXml!B:B,Relatorio!B2224,LerXml!BE:BE))</f>
        <v/>
      </c>
      <c r="I2224" s="68" t="str">
        <f aca="false">IF(AND($F2224="",$G2224="",$H2224=""), "", IF(SUM(F2224:H2224)-D2224 &lt; 0,0,SUM(F2224:H2224)-D2224))</f>
        <v/>
      </c>
    </row>
    <row r="2225" customFormat="false" ht="13.8" hidden="false" customHeight="true" outlineLevel="0" collapsed="false">
      <c r="A2225" s="71"/>
      <c r="B2225" s="72"/>
      <c r="C2225" s="71"/>
      <c r="D2225" s="67" t="str">
        <f aca="false">IF($B2225="", "",SUMIF(LerXml!B:B,Relatorio!B2225,LerXml!W:W))</f>
        <v/>
      </c>
      <c r="E2225" s="67" t="str">
        <f aca="false">IF($B2225="", "",SUMIF(LerXml!B:B,Relatorio!B2225,LerXml!AX:AX))</f>
        <v/>
      </c>
      <c r="F2225" s="68" t="str">
        <f aca="false">IF($B2225="", "",SUMIF(LerXml!B:B,Relatorio!B2225,LerXml!BA:BA))</f>
        <v/>
      </c>
      <c r="G2225" s="67" t="str">
        <f aca="false">IF($B2225="", "",SUMIF(LerXml!B:B,Relatorio!B2225,LerXml!BB:BB))</f>
        <v/>
      </c>
      <c r="H2225" s="67" t="str">
        <f aca="false">IF($B2225="", "",SUMIF(LerXml!B:B,Relatorio!B2225,LerXml!BE:BE))</f>
        <v/>
      </c>
      <c r="I2225" s="68" t="str">
        <f aca="false">IF(AND($F2225="",$G2225="",$H2225=""), "", IF(SUM(F2225:H2225)-D2225 &lt; 0,0,SUM(F2225:H2225)-D2225))</f>
        <v/>
      </c>
    </row>
    <row r="2226" customFormat="false" ht="13.8" hidden="false" customHeight="true" outlineLevel="0" collapsed="false">
      <c r="A2226" s="71"/>
      <c r="B2226" s="72"/>
      <c r="C2226" s="71"/>
      <c r="D2226" s="67" t="str">
        <f aca="false">IF($B2226="", "",SUMIF(LerXml!B:B,Relatorio!B2226,LerXml!W:W))</f>
        <v/>
      </c>
      <c r="E2226" s="67" t="str">
        <f aca="false">IF($B2226="", "",SUMIF(LerXml!B:B,Relatorio!B2226,LerXml!AX:AX))</f>
        <v/>
      </c>
      <c r="F2226" s="68" t="str">
        <f aca="false">IF($B2226="", "",SUMIF(LerXml!B:B,Relatorio!B2226,LerXml!BA:BA))</f>
        <v/>
      </c>
      <c r="G2226" s="67" t="str">
        <f aca="false">IF($B2226="", "",SUMIF(LerXml!B:B,Relatorio!B2226,LerXml!BB:BB))</f>
        <v/>
      </c>
      <c r="H2226" s="67" t="str">
        <f aca="false">IF($B2226="", "",SUMIF(LerXml!B:B,Relatorio!B2226,LerXml!BE:BE))</f>
        <v/>
      </c>
      <c r="I2226" s="68" t="str">
        <f aca="false">IF(AND($F2226="",$G2226="",$H2226=""), "", IF(SUM(F2226:H2226)-D2226 &lt; 0,0,SUM(F2226:H2226)-D2226))</f>
        <v/>
      </c>
    </row>
    <row r="2227" customFormat="false" ht="13.8" hidden="false" customHeight="true" outlineLevel="0" collapsed="false">
      <c r="A2227" s="71"/>
      <c r="B2227" s="72"/>
      <c r="C2227" s="71"/>
      <c r="D2227" s="67" t="str">
        <f aca="false">IF($B2227="", "",SUMIF(LerXml!B:B,Relatorio!B2227,LerXml!W:W))</f>
        <v/>
      </c>
      <c r="E2227" s="67" t="str">
        <f aca="false">IF($B2227="", "",SUMIF(LerXml!B:B,Relatorio!B2227,LerXml!AX:AX))</f>
        <v/>
      </c>
      <c r="F2227" s="68" t="str">
        <f aca="false">IF($B2227="", "",SUMIF(LerXml!B:B,Relatorio!B2227,LerXml!BA:BA))</f>
        <v/>
      </c>
      <c r="G2227" s="67" t="str">
        <f aca="false">IF($B2227="", "",SUMIF(LerXml!B:B,Relatorio!B2227,LerXml!BB:BB))</f>
        <v/>
      </c>
      <c r="H2227" s="67" t="str">
        <f aca="false">IF($B2227="", "",SUMIF(LerXml!B:B,Relatorio!B2227,LerXml!BE:BE))</f>
        <v/>
      </c>
      <c r="I2227" s="68" t="str">
        <f aca="false">IF(AND($F2227="",$G2227="",$H2227=""), "", IF(SUM(F2227:H2227)-D2227 &lt; 0,0,SUM(F2227:H2227)-D2227))</f>
        <v/>
      </c>
    </row>
    <row r="2228" customFormat="false" ht="13.8" hidden="false" customHeight="true" outlineLevel="0" collapsed="false">
      <c r="A2228" s="71"/>
      <c r="B2228" s="72"/>
      <c r="C2228" s="71"/>
      <c r="D2228" s="67" t="str">
        <f aca="false">IF($B2228="", "",SUMIF(LerXml!B:B,Relatorio!B2228,LerXml!W:W))</f>
        <v/>
      </c>
      <c r="E2228" s="67" t="str">
        <f aca="false">IF($B2228="", "",SUMIF(LerXml!B:B,Relatorio!B2228,LerXml!AX:AX))</f>
        <v/>
      </c>
      <c r="F2228" s="68" t="str">
        <f aca="false">IF($B2228="", "",SUMIF(LerXml!B:B,Relatorio!B2228,LerXml!BA:BA))</f>
        <v/>
      </c>
      <c r="G2228" s="67" t="str">
        <f aca="false">IF($B2228="", "",SUMIF(LerXml!B:B,Relatorio!B2228,LerXml!BB:BB))</f>
        <v/>
      </c>
      <c r="H2228" s="67" t="str">
        <f aca="false">IF($B2228="", "",SUMIF(LerXml!B:B,Relatorio!B2228,LerXml!BE:BE))</f>
        <v/>
      </c>
      <c r="I2228" s="68" t="str">
        <f aca="false">IF(AND($F2228="",$G2228="",$H2228=""), "", IF(SUM(F2228:H2228)-D2228 &lt; 0,0,SUM(F2228:H2228)-D2228))</f>
        <v/>
      </c>
    </row>
    <row r="2229" customFormat="false" ht="13.8" hidden="false" customHeight="true" outlineLevel="0" collapsed="false">
      <c r="A2229" s="71"/>
      <c r="B2229" s="72"/>
      <c r="C2229" s="71"/>
      <c r="D2229" s="67" t="str">
        <f aca="false">IF($B2229="", "",SUMIF(LerXml!B:B,Relatorio!B2229,LerXml!W:W))</f>
        <v/>
      </c>
      <c r="E2229" s="67" t="str">
        <f aca="false">IF($B2229="", "",SUMIF(LerXml!B:B,Relatorio!B2229,LerXml!AX:AX))</f>
        <v/>
      </c>
      <c r="F2229" s="68" t="str">
        <f aca="false">IF($B2229="", "",SUMIF(LerXml!B:B,Relatorio!B2229,LerXml!BA:BA))</f>
        <v/>
      </c>
      <c r="G2229" s="67" t="str">
        <f aca="false">IF($B2229="", "",SUMIF(LerXml!B:B,Relatorio!B2229,LerXml!BB:BB))</f>
        <v/>
      </c>
      <c r="H2229" s="67" t="str">
        <f aca="false">IF($B2229="", "",SUMIF(LerXml!B:B,Relatorio!B2229,LerXml!BE:BE))</f>
        <v/>
      </c>
      <c r="I2229" s="68" t="str">
        <f aca="false">IF(AND($F2229="",$G2229="",$H2229=""), "", IF(SUM(F2229:H2229)-D2229 &lt; 0,0,SUM(F2229:H2229)-D2229))</f>
        <v/>
      </c>
    </row>
    <row r="2230" customFormat="false" ht="13.8" hidden="false" customHeight="true" outlineLevel="0" collapsed="false">
      <c r="A2230" s="71"/>
      <c r="B2230" s="72"/>
      <c r="C2230" s="71"/>
      <c r="D2230" s="67" t="str">
        <f aca="false">IF($B2230="", "",SUMIF(LerXml!B:B,Relatorio!B2230,LerXml!W:W))</f>
        <v/>
      </c>
      <c r="E2230" s="67" t="str">
        <f aca="false">IF($B2230="", "",SUMIF(LerXml!B:B,Relatorio!B2230,LerXml!AX:AX))</f>
        <v/>
      </c>
      <c r="F2230" s="68" t="str">
        <f aca="false">IF($B2230="", "",SUMIF(LerXml!B:B,Relatorio!B2230,LerXml!BA:BA))</f>
        <v/>
      </c>
      <c r="G2230" s="67" t="str">
        <f aca="false">IF($B2230="", "",SUMIF(LerXml!B:B,Relatorio!B2230,LerXml!BB:BB))</f>
        <v/>
      </c>
      <c r="H2230" s="67" t="str">
        <f aca="false">IF($B2230="", "",SUMIF(LerXml!B:B,Relatorio!B2230,LerXml!BE:BE))</f>
        <v/>
      </c>
      <c r="I2230" s="68" t="str">
        <f aca="false">IF(AND($F2230="",$G2230="",$H2230=""), "", IF(SUM(F2230:H2230)-D2230 &lt; 0,0,SUM(F2230:H2230)-D2230))</f>
        <v/>
      </c>
    </row>
    <row r="2231" customFormat="false" ht="13.8" hidden="false" customHeight="true" outlineLevel="0" collapsed="false">
      <c r="A2231" s="71"/>
      <c r="B2231" s="72"/>
      <c r="C2231" s="71"/>
      <c r="D2231" s="67" t="str">
        <f aca="false">IF($B2231="", "",SUMIF(LerXml!B:B,Relatorio!B2231,LerXml!W:W))</f>
        <v/>
      </c>
      <c r="E2231" s="67" t="str">
        <f aca="false">IF($B2231="", "",SUMIF(LerXml!B:B,Relatorio!B2231,LerXml!AX:AX))</f>
        <v/>
      </c>
      <c r="F2231" s="68" t="str">
        <f aca="false">IF($B2231="", "",SUMIF(LerXml!B:B,Relatorio!B2231,LerXml!BA:BA))</f>
        <v/>
      </c>
      <c r="G2231" s="67" t="str">
        <f aca="false">IF($B2231="", "",SUMIF(LerXml!B:B,Relatorio!B2231,LerXml!BB:BB))</f>
        <v/>
      </c>
      <c r="H2231" s="67" t="str">
        <f aca="false">IF($B2231="", "",SUMIF(LerXml!B:B,Relatorio!B2231,LerXml!BE:BE))</f>
        <v/>
      </c>
      <c r="I2231" s="68" t="str">
        <f aca="false">IF(AND($F2231="",$G2231="",$H2231=""), "", IF(SUM(F2231:H2231)-D2231 &lt; 0,0,SUM(F2231:H2231)-D2231))</f>
        <v/>
      </c>
    </row>
    <row r="2232" customFormat="false" ht="13.8" hidden="false" customHeight="true" outlineLevel="0" collapsed="false">
      <c r="A2232" s="71"/>
      <c r="B2232" s="72"/>
      <c r="C2232" s="71"/>
      <c r="D2232" s="67" t="str">
        <f aca="false">IF($B2232="", "",SUMIF(LerXml!B:B,Relatorio!B2232,LerXml!W:W))</f>
        <v/>
      </c>
      <c r="E2232" s="67" t="str">
        <f aca="false">IF($B2232="", "",SUMIF(LerXml!B:B,Relatorio!B2232,LerXml!AX:AX))</f>
        <v/>
      </c>
      <c r="F2232" s="68" t="str">
        <f aca="false">IF($B2232="", "",SUMIF(LerXml!B:B,Relatorio!B2232,LerXml!BA:BA))</f>
        <v/>
      </c>
      <c r="G2232" s="67" t="str">
        <f aca="false">IF($B2232="", "",SUMIF(LerXml!B:B,Relatorio!B2232,LerXml!BB:BB))</f>
        <v/>
      </c>
      <c r="H2232" s="67" t="str">
        <f aca="false">IF($B2232="", "",SUMIF(LerXml!B:B,Relatorio!B2232,LerXml!BE:BE))</f>
        <v/>
      </c>
      <c r="I2232" s="68" t="str">
        <f aca="false">IF(AND($F2232="",$G2232="",$H2232=""), "", IF(SUM(F2232:H2232)-D2232 &lt; 0,0,SUM(F2232:H2232)-D2232))</f>
        <v/>
      </c>
    </row>
    <row r="2233" customFormat="false" ht="13.8" hidden="false" customHeight="true" outlineLevel="0" collapsed="false">
      <c r="A2233" s="71"/>
      <c r="B2233" s="72"/>
      <c r="C2233" s="71"/>
      <c r="D2233" s="67" t="str">
        <f aca="false">IF($B2233="", "",SUMIF(LerXml!B:B,Relatorio!B2233,LerXml!W:W))</f>
        <v/>
      </c>
      <c r="E2233" s="67" t="str">
        <f aca="false">IF($B2233="", "",SUMIF(LerXml!B:B,Relatorio!B2233,LerXml!AX:AX))</f>
        <v/>
      </c>
      <c r="F2233" s="68" t="str">
        <f aca="false">IF($B2233="", "",SUMIF(LerXml!B:B,Relatorio!B2233,LerXml!BA:BA))</f>
        <v/>
      </c>
      <c r="G2233" s="67" t="str">
        <f aca="false">IF($B2233="", "",SUMIF(LerXml!B:B,Relatorio!B2233,LerXml!BB:BB))</f>
        <v/>
      </c>
      <c r="H2233" s="67" t="str">
        <f aca="false">IF($B2233="", "",SUMIF(LerXml!B:B,Relatorio!B2233,LerXml!BE:BE))</f>
        <v/>
      </c>
      <c r="I2233" s="68" t="str">
        <f aca="false">IF(AND($F2233="",$G2233="",$H2233=""), "", IF(SUM(F2233:H2233)-D2233 &lt; 0,0,SUM(F2233:H2233)-D2233))</f>
        <v/>
      </c>
    </row>
    <row r="2234" customFormat="false" ht="13.8" hidden="false" customHeight="true" outlineLevel="0" collapsed="false">
      <c r="A2234" s="71"/>
      <c r="B2234" s="72"/>
      <c r="C2234" s="71"/>
      <c r="D2234" s="67" t="str">
        <f aca="false">IF($B2234="", "",SUMIF(LerXml!B:B,Relatorio!B2234,LerXml!W:W))</f>
        <v/>
      </c>
      <c r="E2234" s="67" t="str">
        <f aca="false">IF($B2234="", "",SUMIF(LerXml!B:B,Relatorio!B2234,LerXml!AX:AX))</f>
        <v/>
      </c>
      <c r="F2234" s="68" t="str">
        <f aca="false">IF($B2234="", "",SUMIF(LerXml!B:B,Relatorio!B2234,LerXml!BA:BA))</f>
        <v/>
      </c>
      <c r="G2234" s="67" t="str">
        <f aca="false">IF($B2234="", "",SUMIF(LerXml!B:B,Relatorio!B2234,LerXml!BB:BB))</f>
        <v/>
      </c>
      <c r="H2234" s="67" t="str">
        <f aca="false">IF($B2234="", "",SUMIF(LerXml!B:B,Relatorio!B2234,LerXml!BE:BE))</f>
        <v/>
      </c>
      <c r="I2234" s="68" t="str">
        <f aca="false">IF(AND($F2234="",$G2234="",$H2234=""), "", IF(SUM(F2234:H2234)-D2234 &lt; 0,0,SUM(F2234:H2234)-D2234))</f>
        <v/>
      </c>
    </row>
    <row r="2235" customFormat="false" ht="13.8" hidden="false" customHeight="true" outlineLevel="0" collapsed="false">
      <c r="A2235" s="71"/>
      <c r="B2235" s="72"/>
      <c r="C2235" s="71"/>
      <c r="D2235" s="67" t="str">
        <f aca="false">IF($B2235="", "",SUMIF(LerXml!B:B,Relatorio!B2235,LerXml!W:W))</f>
        <v/>
      </c>
      <c r="E2235" s="67" t="str">
        <f aca="false">IF($B2235="", "",SUMIF(LerXml!B:B,Relatorio!B2235,LerXml!AX:AX))</f>
        <v/>
      </c>
      <c r="F2235" s="68" t="str">
        <f aca="false">IF($B2235="", "",SUMIF(LerXml!B:B,Relatorio!B2235,LerXml!BA:BA))</f>
        <v/>
      </c>
      <c r="G2235" s="67" t="str">
        <f aca="false">IF($B2235="", "",SUMIF(LerXml!B:B,Relatorio!B2235,LerXml!BB:BB))</f>
        <v/>
      </c>
      <c r="H2235" s="67" t="str">
        <f aca="false">IF($B2235="", "",SUMIF(LerXml!B:B,Relatorio!B2235,LerXml!BE:BE))</f>
        <v/>
      </c>
      <c r="I2235" s="68" t="str">
        <f aca="false">IF(AND($F2235="",$G2235="",$H2235=""), "", IF(SUM(F2235:H2235)-D2235 &lt; 0,0,SUM(F2235:H2235)-D2235))</f>
        <v/>
      </c>
    </row>
    <row r="2236" customFormat="false" ht="13.8" hidden="false" customHeight="true" outlineLevel="0" collapsed="false">
      <c r="A2236" s="71"/>
      <c r="B2236" s="72"/>
      <c r="C2236" s="71"/>
      <c r="D2236" s="67" t="str">
        <f aca="false">IF($B2236="", "",SUMIF(LerXml!B:B,Relatorio!B2236,LerXml!W:W))</f>
        <v/>
      </c>
      <c r="E2236" s="67" t="str">
        <f aca="false">IF($B2236="", "",SUMIF(LerXml!B:B,Relatorio!B2236,LerXml!AX:AX))</f>
        <v/>
      </c>
      <c r="F2236" s="68" t="str">
        <f aca="false">IF($B2236="", "",SUMIF(LerXml!B:B,Relatorio!B2236,LerXml!BA:BA))</f>
        <v/>
      </c>
      <c r="G2236" s="67" t="str">
        <f aca="false">IF($B2236="", "",SUMIF(LerXml!B:B,Relatorio!B2236,LerXml!BB:BB))</f>
        <v/>
      </c>
      <c r="H2236" s="67" t="str">
        <f aca="false">IF($B2236="", "",SUMIF(LerXml!B:B,Relatorio!B2236,LerXml!BE:BE))</f>
        <v/>
      </c>
      <c r="I2236" s="68" t="str">
        <f aca="false">IF(AND($F2236="",$G2236="",$H2236=""), "", IF(SUM(F2236:H2236)-D2236 &lt; 0,0,SUM(F2236:H2236)-D2236))</f>
        <v/>
      </c>
    </row>
    <row r="2237" customFormat="false" ht="13.8" hidden="false" customHeight="true" outlineLevel="0" collapsed="false">
      <c r="A2237" s="71"/>
      <c r="B2237" s="72"/>
      <c r="C2237" s="71"/>
      <c r="D2237" s="67" t="str">
        <f aca="false">IF($B2237="", "",SUMIF(LerXml!B:B,Relatorio!B2237,LerXml!W:W))</f>
        <v/>
      </c>
      <c r="E2237" s="67" t="str">
        <f aca="false">IF($B2237="", "",SUMIF(LerXml!B:B,Relatorio!B2237,LerXml!AX:AX))</f>
        <v/>
      </c>
      <c r="F2237" s="68" t="str">
        <f aca="false">IF($B2237="", "",SUMIF(LerXml!B:B,Relatorio!B2237,LerXml!BA:BA))</f>
        <v/>
      </c>
      <c r="G2237" s="67" t="str">
        <f aca="false">IF($B2237="", "",SUMIF(LerXml!B:B,Relatorio!B2237,LerXml!BB:BB))</f>
        <v/>
      </c>
      <c r="H2237" s="67" t="str">
        <f aca="false">IF($B2237="", "",SUMIF(LerXml!B:B,Relatorio!B2237,LerXml!BE:BE))</f>
        <v/>
      </c>
      <c r="I2237" s="68" t="str">
        <f aca="false">IF(AND($F2237="",$G2237="",$H2237=""), "", IF(SUM(F2237:H2237)-D2237 &lt; 0,0,SUM(F2237:H2237)-D2237))</f>
        <v/>
      </c>
    </row>
    <row r="2238" customFormat="false" ht="13.8" hidden="false" customHeight="true" outlineLevel="0" collapsed="false">
      <c r="A2238" s="71"/>
      <c r="B2238" s="72"/>
      <c r="C2238" s="71"/>
      <c r="D2238" s="67" t="str">
        <f aca="false">IF($B2238="", "",SUMIF(LerXml!B:B,Relatorio!B2238,LerXml!W:W))</f>
        <v/>
      </c>
      <c r="E2238" s="67" t="str">
        <f aca="false">IF($B2238="", "",SUMIF(LerXml!B:B,Relatorio!B2238,LerXml!AX:AX))</f>
        <v/>
      </c>
      <c r="F2238" s="68" t="str">
        <f aca="false">IF($B2238="", "",SUMIF(LerXml!B:B,Relatorio!B2238,LerXml!BA:BA))</f>
        <v/>
      </c>
      <c r="G2238" s="67" t="str">
        <f aca="false">IF($B2238="", "",SUMIF(LerXml!B:B,Relatorio!B2238,LerXml!BB:BB))</f>
        <v/>
      </c>
      <c r="H2238" s="67" t="str">
        <f aca="false">IF($B2238="", "",SUMIF(LerXml!B:B,Relatorio!B2238,LerXml!BE:BE))</f>
        <v/>
      </c>
      <c r="I2238" s="68" t="str">
        <f aca="false">IF(AND($F2238="",$G2238="",$H2238=""), "", IF(SUM(F2238:H2238)-D2238 &lt; 0,0,SUM(F2238:H2238)-D2238))</f>
        <v/>
      </c>
    </row>
    <row r="2239" customFormat="false" ht="13.8" hidden="false" customHeight="true" outlineLevel="0" collapsed="false">
      <c r="A2239" s="71"/>
      <c r="B2239" s="72"/>
      <c r="C2239" s="71"/>
      <c r="D2239" s="67" t="str">
        <f aca="false">IF($B2239="", "",SUMIF(LerXml!B:B,Relatorio!B2239,LerXml!W:W))</f>
        <v/>
      </c>
      <c r="E2239" s="67" t="str">
        <f aca="false">IF($B2239="", "",SUMIF(LerXml!B:B,Relatorio!B2239,LerXml!AX:AX))</f>
        <v/>
      </c>
      <c r="F2239" s="68" t="str">
        <f aca="false">IF($B2239="", "",SUMIF(LerXml!B:B,Relatorio!B2239,LerXml!BA:BA))</f>
        <v/>
      </c>
      <c r="G2239" s="67" t="str">
        <f aca="false">IF($B2239="", "",SUMIF(LerXml!B:B,Relatorio!B2239,LerXml!BB:BB))</f>
        <v/>
      </c>
      <c r="H2239" s="67" t="str">
        <f aca="false">IF($B2239="", "",SUMIF(LerXml!B:B,Relatorio!B2239,LerXml!BE:BE))</f>
        <v/>
      </c>
      <c r="I2239" s="68" t="str">
        <f aca="false">IF(AND($F2239="",$G2239="",$H2239=""), "", IF(SUM(F2239:H2239)-D2239 &lt; 0,0,SUM(F2239:H2239)-D2239))</f>
        <v/>
      </c>
    </row>
    <row r="2240" customFormat="false" ht="13.8" hidden="false" customHeight="true" outlineLevel="0" collapsed="false">
      <c r="A2240" s="71"/>
      <c r="B2240" s="72"/>
      <c r="C2240" s="71"/>
      <c r="D2240" s="67" t="str">
        <f aca="false">IF($B2240="", "",SUMIF(LerXml!B:B,Relatorio!B2240,LerXml!W:W))</f>
        <v/>
      </c>
      <c r="E2240" s="67" t="str">
        <f aca="false">IF($B2240="", "",SUMIF(LerXml!B:B,Relatorio!B2240,LerXml!AX:AX))</f>
        <v/>
      </c>
      <c r="F2240" s="68" t="str">
        <f aca="false">IF($B2240="", "",SUMIF(LerXml!B:B,Relatorio!B2240,LerXml!BA:BA))</f>
        <v/>
      </c>
      <c r="G2240" s="67" t="str">
        <f aca="false">IF($B2240="", "",SUMIF(LerXml!B:B,Relatorio!B2240,LerXml!BB:BB))</f>
        <v/>
      </c>
      <c r="H2240" s="67" t="str">
        <f aca="false">IF($B2240="", "",SUMIF(LerXml!B:B,Relatorio!B2240,LerXml!BE:BE))</f>
        <v/>
      </c>
      <c r="I2240" s="68" t="str">
        <f aca="false">IF(AND($F2240="",$G2240="",$H2240=""), "", IF(SUM(F2240:H2240)-D2240 &lt; 0,0,SUM(F2240:H2240)-D2240))</f>
        <v/>
      </c>
    </row>
    <row r="2241" customFormat="false" ht="13.8" hidden="false" customHeight="true" outlineLevel="0" collapsed="false">
      <c r="A2241" s="71"/>
      <c r="B2241" s="72"/>
      <c r="C2241" s="71"/>
      <c r="D2241" s="67" t="str">
        <f aca="false">IF($B2241="", "",SUMIF(LerXml!B:B,Relatorio!B2241,LerXml!W:W))</f>
        <v/>
      </c>
      <c r="E2241" s="67" t="str">
        <f aca="false">IF($B2241="", "",SUMIF(LerXml!B:B,Relatorio!B2241,LerXml!AX:AX))</f>
        <v/>
      </c>
      <c r="F2241" s="68" t="str">
        <f aca="false">IF($B2241="", "",SUMIF(LerXml!B:B,Relatorio!B2241,LerXml!BA:BA))</f>
        <v/>
      </c>
      <c r="G2241" s="67" t="str">
        <f aca="false">IF($B2241="", "",SUMIF(LerXml!B:B,Relatorio!B2241,LerXml!BB:BB))</f>
        <v/>
      </c>
      <c r="H2241" s="67" t="str">
        <f aca="false">IF($B2241="", "",SUMIF(LerXml!B:B,Relatorio!B2241,LerXml!BE:BE))</f>
        <v/>
      </c>
      <c r="I2241" s="68" t="str">
        <f aca="false">IF(AND($F2241="",$G2241="",$H2241=""), "", IF(SUM(F2241:H2241)-D2241 &lt; 0,0,SUM(F2241:H2241)-D2241))</f>
        <v/>
      </c>
    </row>
    <row r="2242" customFormat="false" ht="13.8" hidden="false" customHeight="true" outlineLevel="0" collapsed="false">
      <c r="A2242" s="71"/>
      <c r="B2242" s="72"/>
      <c r="C2242" s="71"/>
      <c r="D2242" s="67" t="str">
        <f aca="false">IF($B2242="", "",SUMIF(LerXml!B:B,Relatorio!B2242,LerXml!W:W))</f>
        <v/>
      </c>
      <c r="E2242" s="67" t="str">
        <f aca="false">IF($B2242="", "",SUMIF(LerXml!B:B,Relatorio!B2242,LerXml!AX:AX))</f>
        <v/>
      </c>
      <c r="F2242" s="68" t="str">
        <f aca="false">IF($B2242="", "",SUMIF(LerXml!B:B,Relatorio!B2242,LerXml!BA:BA))</f>
        <v/>
      </c>
      <c r="G2242" s="67" t="str">
        <f aca="false">IF($B2242="", "",SUMIF(LerXml!B:B,Relatorio!B2242,LerXml!BB:BB))</f>
        <v/>
      </c>
      <c r="H2242" s="67" t="str">
        <f aca="false">IF($B2242="", "",SUMIF(LerXml!B:B,Relatorio!B2242,LerXml!BE:BE))</f>
        <v/>
      </c>
      <c r="I2242" s="68" t="str">
        <f aca="false">IF(AND($F2242="",$G2242="",$H2242=""), "", IF(SUM(F2242:H2242)-D2242 &lt; 0,0,SUM(F2242:H2242)-D2242))</f>
        <v/>
      </c>
    </row>
    <row r="2243" customFormat="false" ht="13.8" hidden="false" customHeight="true" outlineLevel="0" collapsed="false">
      <c r="A2243" s="71"/>
      <c r="B2243" s="72"/>
      <c r="C2243" s="71"/>
      <c r="D2243" s="67" t="str">
        <f aca="false">IF($B2243="", "",SUMIF(LerXml!B:B,Relatorio!B2243,LerXml!W:W))</f>
        <v/>
      </c>
      <c r="E2243" s="67" t="str">
        <f aca="false">IF($B2243="", "",SUMIF(LerXml!B:B,Relatorio!B2243,LerXml!AX:AX))</f>
        <v/>
      </c>
      <c r="F2243" s="68" t="str">
        <f aca="false">IF($B2243="", "",SUMIF(LerXml!B:B,Relatorio!B2243,LerXml!BA:BA))</f>
        <v/>
      </c>
      <c r="G2243" s="67" t="str">
        <f aca="false">IF($B2243="", "",SUMIF(LerXml!B:B,Relatorio!B2243,LerXml!BB:BB))</f>
        <v/>
      </c>
      <c r="H2243" s="67" t="str">
        <f aca="false">IF($B2243="", "",SUMIF(LerXml!B:B,Relatorio!B2243,LerXml!BE:BE))</f>
        <v/>
      </c>
      <c r="I2243" s="68" t="str">
        <f aca="false">IF(AND($F2243="",$G2243="",$H2243=""), "", IF(SUM(F2243:H2243)-D2243 &lt; 0,0,SUM(F2243:H2243)-D2243))</f>
        <v/>
      </c>
    </row>
    <row r="2244" customFormat="false" ht="13.8" hidden="false" customHeight="true" outlineLevel="0" collapsed="false">
      <c r="A2244" s="71"/>
      <c r="B2244" s="72"/>
      <c r="C2244" s="71"/>
      <c r="D2244" s="67" t="str">
        <f aca="false">IF($B2244="", "",SUMIF(LerXml!B:B,Relatorio!B2244,LerXml!W:W))</f>
        <v/>
      </c>
      <c r="E2244" s="67" t="str">
        <f aca="false">IF($B2244="", "",SUMIF(LerXml!B:B,Relatorio!B2244,LerXml!AX:AX))</f>
        <v/>
      </c>
      <c r="F2244" s="68" t="str">
        <f aca="false">IF($B2244="", "",SUMIF(LerXml!B:B,Relatorio!B2244,LerXml!BA:BA))</f>
        <v/>
      </c>
      <c r="G2244" s="67" t="str">
        <f aca="false">IF($B2244="", "",SUMIF(LerXml!B:B,Relatorio!B2244,LerXml!BB:BB))</f>
        <v/>
      </c>
      <c r="H2244" s="67" t="str">
        <f aca="false">IF($B2244="", "",SUMIF(LerXml!B:B,Relatorio!B2244,LerXml!BE:BE))</f>
        <v/>
      </c>
      <c r="I2244" s="68" t="str">
        <f aca="false">IF(AND($F2244="",$G2244="",$H2244=""), "", IF(SUM(F2244:H2244)-D2244 &lt; 0,0,SUM(F2244:H2244)-D2244))</f>
        <v/>
      </c>
    </row>
    <row r="2245" customFormat="false" ht="13.8" hidden="false" customHeight="true" outlineLevel="0" collapsed="false">
      <c r="A2245" s="71"/>
      <c r="B2245" s="72"/>
      <c r="C2245" s="71"/>
      <c r="D2245" s="67" t="str">
        <f aca="false">IF($B2245="", "",SUMIF(LerXml!B:B,Relatorio!B2245,LerXml!W:W))</f>
        <v/>
      </c>
      <c r="E2245" s="67" t="str">
        <f aca="false">IF($B2245="", "",SUMIF(LerXml!B:B,Relatorio!B2245,LerXml!AX:AX))</f>
        <v/>
      </c>
      <c r="F2245" s="68" t="str">
        <f aca="false">IF($B2245="", "",SUMIF(LerXml!B:B,Relatorio!B2245,LerXml!BA:BA))</f>
        <v/>
      </c>
      <c r="G2245" s="67" t="str">
        <f aca="false">IF($B2245="", "",SUMIF(LerXml!B:B,Relatorio!B2245,LerXml!BB:BB))</f>
        <v/>
      </c>
      <c r="H2245" s="67" t="str">
        <f aca="false">IF($B2245="", "",SUMIF(LerXml!B:B,Relatorio!B2245,LerXml!BE:BE))</f>
        <v/>
      </c>
      <c r="I2245" s="68" t="str">
        <f aca="false">IF(AND($F2245="",$G2245="",$H2245=""), "", IF(SUM(F2245:H2245)-D2245 &lt; 0,0,SUM(F2245:H2245)-D2245))</f>
        <v/>
      </c>
    </row>
    <row r="2246" customFormat="false" ht="13.8" hidden="false" customHeight="true" outlineLevel="0" collapsed="false">
      <c r="A2246" s="71"/>
      <c r="B2246" s="72"/>
      <c r="C2246" s="71"/>
      <c r="D2246" s="67" t="str">
        <f aca="false">IF($B2246="", "",SUMIF(LerXml!B:B,Relatorio!B2246,LerXml!W:W))</f>
        <v/>
      </c>
      <c r="E2246" s="67" t="str">
        <f aca="false">IF($B2246="", "",SUMIF(LerXml!B:B,Relatorio!B2246,LerXml!AX:AX))</f>
        <v/>
      </c>
      <c r="F2246" s="68" t="str">
        <f aca="false">IF($B2246="", "",SUMIF(LerXml!B:B,Relatorio!B2246,LerXml!BA:BA))</f>
        <v/>
      </c>
      <c r="G2246" s="67" t="str">
        <f aca="false">IF($B2246="", "",SUMIF(LerXml!B:B,Relatorio!B2246,LerXml!BB:BB))</f>
        <v/>
      </c>
      <c r="H2246" s="67" t="str">
        <f aca="false">IF($B2246="", "",SUMIF(LerXml!B:B,Relatorio!B2246,LerXml!BE:BE))</f>
        <v/>
      </c>
      <c r="I2246" s="68" t="str">
        <f aca="false">IF(AND($F2246="",$G2246="",$H2246=""), "", IF(SUM(F2246:H2246)-D2246 &lt; 0,0,SUM(F2246:H2246)-D2246))</f>
        <v/>
      </c>
    </row>
    <row r="2247" customFormat="false" ht="13.8" hidden="false" customHeight="true" outlineLevel="0" collapsed="false">
      <c r="A2247" s="71"/>
      <c r="B2247" s="72"/>
      <c r="C2247" s="71"/>
      <c r="D2247" s="67" t="str">
        <f aca="false">IF($B2247="", "",SUMIF(LerXml!B:B,Relatorio!B2247,LerXml!W:W))</f>
        <v/>
      </c>
      <c r="E2247" s="67" t="str">
        <f aca="false">IF($B2247="", "",SUMIF(LerXml!B:B,Relatorio!B2247,LerXml!AX:AX))</f>
        <v/>
      </c>
      <c r="F2247" s="68" t="str">
        <f aca="false">IF($B2247="", "",SUMIF(LerXml!B:B,Relatorio!B2247,LerXml!BA:BA))</f>
        <v/>
      </c>
      <c r="G2247" s="67" t="str">
        <f aca="false">IF($B2247="", "",SUMIF(LerXml!B:B,Relatorio!B2247,LerXml!BB:BB))</f>
        <v/>
      </c>
      <c r="H2247" s="67" t="str">
        <f aca="false">IF($B2247="", "",SUMIF(LerXml!B:B,Relatorio!B2247,LerXml!BE:BE))</f>
        <v/>
      </c>
      <c r="I2247" s="68" t="str">
        <f aca="false">IF(AND($F2247="",$G2247="",$H2247=""), "", IF(SUM(F2247:H2247)-D2247 &lt; 0,0,SUM(F2247:H2247)-D2247))</f>
        <v/>
      </c>
    </row>
    <row r="2248" customFormat="false" ht="13.8" hidden="false" customHeight="true" outlineLevel="0" collapsed="false">
      <c r="A2248" s="71"/>
      <c r="B2248" s="72"/>
      <c r="C2248" s="71"/>
      <c r="D2248" s="67" t="str">
        <f aca="false">IF($B2248="", "",SUMIF(LerXml!B:B,Relatorio!B2248,LerXml!W:W))</f>
        <v/>
      </c>
      <c r="E2248" s="67" t="str">
        <f aca="false">IF($B2248="", "",SUMIF(LerXml!B:B,Relatorio!B2248,LerXml!AX:AX))</f>
        <v/>
      </c>
      <c r="F2248" s="68" t="str">
        <f aca="false">IF($B2248="", "",SUMIF(LerXml!B:B,Relatorio!B2248,LerXml!BA:BA))</f>
        <v/>
      </c>
      <c r="G2248" s="67" t="str">
        <f aca="false">IF($B2248="", "",SUMIF(LerXml!B:B,Relatorio!B2248,LerXml!BB:BB))</f>
        <v/>
      </c>
      <c r="H2248" s="67" t="str">
        <f aca="false">IF($B2248="", "",SUMIF(LerXml!B:B,Relatorio!B2248,LerXml!BE:BE))</f>
        <v/>
      </c>
      <c r="I2248" s="68" t="str">
        <f aca="false">IF(AND($F2248="",$G2248="",$H2248=""), "", IF(SUM(F2248:H2248)-D2248 &lt; 0,0,SUM(F2248:H2248)-D2248))</f>
        <v/>
      </c>
    </row>
    <row r="2249" customFormat="false" ht="13.8" hidden="false" customHeight="true" outlineLevel="0" collapsed="false">
      <c r="A2249" s="71"/>
      <c r="B2249" s="72"/>
      <c r="C2249" s="71"/>
      <c r="D2249" s="67" t="str">
        <f aca="false">IF($B2249="", "",SUMIF(LerXml!B:B,Relatorio!B2249,LerXml!W:W))</f>
        <v/>
      </c>
      <c r="E2249" s="67" t="str">
        <f aca="false">IF($B2249="", "",SUMIF(LerXml!B:B,Relatorio!B2249,LerXml!AX:AX))</f>
        <v/>
      </c>
      <c r="F2249" s="68" t="str">
        <f aca="false">IF($B2249="", "",SUMIF(LerXml!B:B,Relatorio!B2249,LerXml!BA:BA))</f>
        <v/>
      </c>
      <c r="G2249" s="67" t="str">
        <f aca="false">IF($B2249="", "",SUMIF(LerXml!B:B,Relatorio!B2249,LerXml!BB:BB))</f>
        <v/>
      </c>
      <c r="H2249" s="67" t="str">
        <f aca="false">IF($B2249="", "",SUMIF(LerXml!B:B,Relatorio!B2249,LerXml!BE:BE))</f>
        <v/>
      </c>
      <c r="I2249" s="68" t="str">
        <f aca="false">IF(AND($F2249="",$G2249="",$H2249=""), "", IF(SUM(F2249:H2249)-D2249 &lt; 0,0,SUM(F2249:H2249)-D2249))</f>
        <v/>
      </c>
    </row>
    <row r="2250" customFormat="false" ht="13.8" hidden="false" customHeight="true" outlineLevel="0" collapsed="false">
      <c r="A2250" s="71"/>
      <c r="B2250" s="72"/>
      <c r="C2250" s="71"/>
      <c r="D2250" s="67" t="str">
        <f aca="false">IF($B2250="", "",SUMIF(LerXml!B:B,Relatorio!B2250,LerXml!W:W))</f>
        <v/>
      </c>
      <c r="E2250" s="67" t="str">
        <f aca="false">IF($B2250="", "",SUMIF(LerXml!B:B,Relatorio!B2250,LerXml!AX:AX))</f>
        <v/>
      </c>
      <c r="F2250" s="68" t="str">
        <f aca="false">IF($B2250="", "",SUMIF(LerXml!B:B,Relatorio!B2250,LerXml!BA:BA))</f>
        <v/>
      </c>
      <c r="G2250" s="67" t="str">
        <f aca="false">IF($B2250="", "",SUMIF(LerXml!B:B,Relatorio!B2250,LerXml!BB:BB))</f>
        <v/>
      </c>
      <c r="H2250" s="67" t="str">
        <f aca="false">IF($B2250="", "",SUMIF(LerXml!B:B,Relatorio!B2250,LerXml!BE:BE))</f>
        <v/>
      </c>
      <c r="I2250" s="68" t="str">
        <f aca="false">IF(AND($F2250="",$G2250="",$H2250=""), "", IF(SUM(F2250:H2250)-D2250 &lt; 0,0,SUM(F2250:H2250)-D2250))</f>
        <v/>
      </c>
    </row>
    <row r="2251" customFormat="false" ht="13.8" hidden="false" customHeight="true" outlineLevel="0" collapsed="false">
      <c r="A2251" s="71"/>
      <c r="B2251" s="72"/>
      <c r="C2251" s="71"/>
      <c r="D2251" s="67" t="str">
        <f aca="false">IF($B2251="", "",SUMIF(LerXml!B:B,Relatorio!B2251,LerXml!W:W))</f>
        <v/>
      </c>
      <c r="E2251" s="67" t="str">
        <f aca="false">IF($B2251="", "",SUMIF(LerXml!B:B,Relatorio!B2251,LerXml!AX:AX))</f>
        <v/>
      </c>
      <c r="F2251" s="68" t="str">
        <f aca="false">IF($B2251="", "",SUMIF(LerXml!B:B,Relatorio!B2251,LerXml!BA:BA))</f>
        <v/>
      </c>
      <c r="G2251" s="67" t="str">
        <f aca="false">IF($B2251="", "",SUMIF(LerXml!B:B,Relatorio!B2251,LerXml!BB:BB))</f>
        <v/>
      </c>
      <c r="H2251" s="67" t="str">
        <f aca="false">IF($B2251="", "",SUMIF(LerXml!B:B,Relatorio!B2251,LerXml!BE:BE))</f>
        <v/>
      </c>
      <c r="I2251" s="68" t="str">
        <f aca="false">IF(AND($F2251="",$G2251="",$H2251=""), "", IF(SUM(F2251:H2251)-D2251 &lt; 0,0,SUM(F2251:H2251)-D2251))</f>
        <v/>
      </c>
    </row>
    <row r="2252" customFormat="false" ht="13.8" hidden="false" customHeight="true" outlineLevel="0" collapsed="false">
      <c r="A2252" s="71"/>
      <c r="B2252" s="72"/>
      <c r="C2252" s="71"/>
      <c r="D2252" s="67" t="str">
        <f aca="false">IF($B2252="", "",SUMIF(LerXml!B:B,Relatorio!B2252,LerXml!W:W))</f>
        <v/>
      </c>
      <c r="E2252" s="67" t="str">
        <f aca="false">IF($B2252="", "",SUMIF(LerXml!B:B,Relatorio!B2252,LerXml!AX:AX))</f>
        <v/>
      </c>
      <c r="F2252" s="68" t="str">
        <f aca="false">IF($B2252="", "",SUMIF(LerXml!B:B,Relatorio!B2252,LerXml!BA:BA))</f>
        <v/>
      </c>
      <c r="G2252" s="67" t="str">
        <f aca="false">IF($B2252="", "",SUMIF(LerXml!B:B,Relatorio!B2252,LerXml!BB:BB))</f>
        <v/>
      </c>
      <c r="H2252" s="67" t="str">
        <f aca="false">IF($B2252="", "",SUMIF(LerXml!B:B,Relatorio!B2252,LerXml!BE:BE))</f>
        <v/>
      </c>
      <c r="I2252" s="68" t="str">
        <f aca="false">IF(AND($F2252="",$G2252="",$H2252=""), "", IF(SUM(F2252:H2252)-D2252 &lt; 0,0,SUM(F2252:H2252)-D2252))</f>
        <v/>
      </c>
    </row>
    <row r="2253" customFormat="false" ht="13.8" hidden="false" customHeight="true" outlineLevel="0" collapsed="false">
      <c r="A2253" s="71"/>
      <c r="B2253" s="72"/>
      <c r="C2253" s="71"/>
      <c r="D2253" s="67" t="str">
        <f aca="false">IF($B2253="", "",SUMIF(LerXml!B:B,Relatorio!B2253,LerXml!W:W))</f>
        <v/>
      </c>
      <c r="E2253" s="67" t="str">
        <f aca="false">IF($B2253="", "",SUMIF(LerXml!B:B,Relatorio!B2253,LerXml!AX:AX))</f>
        <v/>
      </c>
      <c r="F2253" s="68" t="str">
        <f aca="false">IF($B2253="", "",SUMIF(LerXml!B:B,Relatorio!B2253,LerXml!BA:BA))</f>
        <v/>
      </c>
      <c r="G2253" s="67" t="str">
        <f aca="false">IF($B2253="", "",SUMIF(LerXml!B:B,Relatorio!B2253,LerXml!BB:BB))</f>
        <v/>
      </c>
      <c r="H2253" s="67" t="str">
        <f aca="false">IF($B2253="", "",SUMIF(LerXml!B:B,Relatorio!B2253,LerXml!BE:BE))</f>
        <v/>
      </c>
      <c r="I2253" s="68" t="str">
        <f aca="false">IF(AND($F2253="",$G2253="",$H2253=""), "", IF(SUM(F2253:H2253)-D2253 &lt; 0,0,SUM(F2253:H2253)-D2253))</f>
        <v/>
      </c>
    </row>
    <row r="2254" customFormat="false" ht="13.8" hidden="false" customHeight="true" outlineLevel="0" collapsed="false">
      <c r="A2254" s="71"/>
      <c r="B2254" s="72"/>
      <c r="C2254" s="71"/>
      <c r="D2254" s="67" t="str">
        <f aca="false">IF($B2254="", "",SUMIF(LerXml!B:B,Relatorio!B2254,LerXml!W:W))</f>
        <v/>
      </c>
      <c r="E2254" s="67" t="str">
        <f aca="false">IF($B2254="", "",SUMIF(LerXml!B:B,Relatorio!B2254,LerXml!AX:AX))</f>
        <v/>
      </c>
      <c r="F2254" s="68" t="str">
        <f aca="false">IF($B2254="", "",SUMIF(LerXml!B:B,Relatorio!B2254,LerXml!BA:BA))</f>
        <v/>
      </c>
      <c r="G2254" s="67" t="str">
        <f aca="false">IF($B2254="", "",SUMIF(LerXml!B:B,Relatorio!B2254,LerXml!BB:BB))</f>
        <v/>
      </c>
      <c r="H2254" s="67" t="str">
        <f aca="false">IF($B2254="", "",SUMIF(LerXml!B:B,Relatorio!B2254,LerXml!BE:BE))</f>
        <v/>
      </c>
      <c r="I2254" s="68" t="str">
        <f aca="false">IF(AND($F2254="",$G2254="",$H2254=""), "", IF(SUM(F2254:H2254)-D2254 &lt; 0,0,SUM(F2254:H2254)-D2254))</f>
        <v/>
      </c>
    </row>
    <row r="2255" customFormat="false" ht="13.8" hidden="false" customHeight="true" outlineLevel="0" collapsed="false">
      <c r="A2255" s="71"/>
      <c r="B2255" s="72"/>
      <c r="C2255" s="71"/>
      <c r="D2255" s="67" t="str">
        <f aca="false">IF($B2255="", "",SUMIF(LerXml!B:B,Relatorio!B2255,LerXml!W:W))</f>
        <v/>
      </c>
      <c r="E2255" s="67" t="str">
        <f aca="false">IF($B2255="", "",SUMIF(LerXml!B:B,Relatorio!B2255,LerXml!AX:AX))</f>
        <v/>
      </c>
      <c r="F2255" s="68" t="str">
        <f aca="false">IF($B2255="", "",SUMIF(LerXml!B:B,Relatorio!B2255,LerXml!BA:BA))</f>
        <v/>
      </c>
      <c r="G2255" s="67" t="str">
        <f aca="false">IF($B2255="", "",SUMIF(LerXml!B:B,Relatorio!B2255,LerXml!BB:BB))</f>
        <v/>
      </c>
      <c r="H2255" s="67" t="str">
        <f aca="false">IF($B2255="", "",SUMIF(LerXml!B:B,Relatorio!B2255,LerXml!BE:BE))</f>
        <v/>
      </c>
      <c r="I2255" s="68" t="str">
        <f aca="false">IF(AND($F2255="",$G2255="",$H2255=""), "", IF(SUM(F2255:H2255)-D2255 &lt; 0,0,SUM(F2255:H2255)-D2255))</f>
        <v/>
      </c>
    </row>
    <row r="2256" customFormat="false" ht="13.8" hidden="false" customHeight="true" outlineLevel="0" collapsed="false">
      <c r="A2256" s="71"/>
      <c r="B2256" s="72"/>
      <c r="C2256" s="71"/>
      <c r="D2256" s="67" t="str">
        <f aca="false">IF($B2256="", "",SUMIF(LerXml!B:B,Relatorio!B2256,LerXml!W:W))</f>
        <v/>
      </c>
      <c r="E2256" s="67" t="str">
        <f aca="false">IF($B2256="", "",SUMIF(LerXml!B:B,Relatorio!B2256,LerXml!AX:AX))</f>
        <v/>
      </c>
      <c r="F2256" s="68" t="str">
        <f aca="false">IF($B2256="", "",SUMIF(LerXml!B:B,Relatorio!B2256,LerXml!BA:BA))</f>
        <v/>
      </c>
      <c r="G2256" s="67" t="str">
        <f aca="false">IF($B2256="", "",SUMIF(LerXml!B:B,Relatorio!B2256,LerXml!BB:BB))</f>
        <v/>
      </c>
      <c r="H2256" s="67" t="str">
        <f aca="false">IF($B2256="", "",SUMIF(LerXml!B:B,Relatorio!B2256,LerXml!BE:BE))</f>
        <v/>
      </c>
      <c r="I2256" s="68" t="str">
        <f aca="false">IF(AND($F2256="",$G2256="",$H2256=""), "", IF(SUM(F2256:H2256)-D2256 &lt; 0,0,SUM(F2256:H2256)-D2256))</f>
        <v/>
      </c>
    </row>
    <row r="2257" customFormat="false" ht="13.8" hidden="false" customHeight="true" outlineLevel="0" collapsed="false">
      <c r="A2257" s="71"/>
      <c r="B2257" s="72"/>
      <c r="C2257" s="71"/>
      <c r="D2257" s="67" t="str">
        <f aca="false">IF($B2257="", "",SUMIF(LerXml!B:B,Relatorio!B2257,LerXml!W:W))</f>
        <v/>
      </c>
      <c r="E2257" s="67" t="str">
        <f aca="false">IF($B2257="", "",SUMIF(LerXml!B:B,Relatorio!B2257,LerXml!AX:AX))</f>
        <v/>
      </c>
      <c r="F2257" s="68" t="str">
        <f aca="false">IF($B2257="", "",SUMIF(LerXml!B:B,Relatorio!B2257,LerXml!BA:BA))</f>
        <v/>
      </c>
      <c r="G2257" s="67" t="str">
        <f aca="false">IF($B2257="", "",SUMIF(LerXml!B:B,Relatorio!B2257,LerXml!BB:BB))</f>
        <v/>
      </c>
      <c r="H2257" s="67" t="str">
        <f aca="false">IF($B2257="", "",SUMIF(LerXml!B:B,Relatorio!B2257,LerXml!BE:BE))</f>
        <v/>
      </c>
      <c r="I2257" s="68" t="str">
        <f aca="false">IF(AND($F2257="",$G2257="",$H2257=""), "", IF(SUM(F2257:H2257)-D2257 &lt; 0,0,SUM(F2257:H2257)-D2257))</f>
        <v/>
      </c>
    </row>
    <row r="2258" customFormat="false" ht="13.8" hidden="false" customHeight="true" outlineLevel="0" collapsed="false">
      <c r="A2258" s="71"/>
      <c r="B2258" s="72"/>
      <c r="C2258" s="71"/>
      <c r="D2258" s="67" t="str">
        <f aca="false">IF($B2258="", "",SUMIF(LerXml!B:B,Relatorio!B2258,LerXml!W:W))</f>
        <v/>
      </c>
      <c r="E2258" s="67" t="str">
        <f aca="false">IF($B2258="", "",SUMIF(LerXml!B:B,Relatorio!B2258,LerXml!AX:AX))</f>
        <v/>
      </c>
      <c r="F2258" s="68" t="str">
        <f aca="false">IF($B2258="", "",SUMIF(LerXml!B:B,Relatorio!B2258,LerXml!BA:BA))</f>
        <v/>
      </c>
      <c r="G2258" s="67" t="str">
        <f aca="false">IF($B2258="", "",SUMIF(LerXml!B:B,Relatorio!B2258,LerXml!BB:BB))</f>
        <v/>
      </c>
      <c r="H2258" s="67" t="str">
        <f aca="false">IF($B2258="", "",SUMIF(LerXml!B:B,Relatorio!B2258,LerXml!BE:BE))</f>
        <v/>
      </c>
      <c r="I2258" s="68" t="str">
        <f aca="false">IF(AND($F2258="",$G2258="",$H2258=""), "", IF(SUM(F2258:H2258)-D2258 &lt; 0,0,SUM(F2258:H2258)-D2258))</f>
        <v/>
      </c>
    </row>
    <row r="2259" customFormat="false" ht="13.8" hidden="false" customHeight="true" outlineLevel="0" collapsed="false">
      <c r="A2259" s="71"/>
      <c r="B2259" s="72"/>
      <c r="C2259" s="71"/>
      <c r="D2259" s="67" t="str">
        <f aca="false">IF($B2259="", "",SUMIF(LerXml!B:B,Relatorio!B2259,LerXml!W:W))</f>
        <v/>
      </c>
      <c r="E2259" s="67" t="str">
        <f aca="false">IF($B2259="", "",SUMIF(LerXml!B:B,Relatorio!B2259,LerXml!AX:AX))</f>
        <v/>
      </c>
      <c r="F2259" s="68" t="str">
        <f aca="false">IF($B2259="", "",SUMIF(LerXml!B:B,Relatorio!B2259,LerXml!BA:BA))</f>
        <v/>
      </c>
      <c r="G2259" s="67" t="str">
        <f aca="false">IF($B2259="", "",SUMIF(LerXml!B:B,Relatorio!B2259,LerXml!BB:BB))</f>
        <v/>
      </c>
      <c r="H2259" s="67" t="str">
        <f aca="false">IF($B2259="", "",SUMIF(LerXml!B:B,Relatorio!B2259,LerXml!BE:BE))</f>
        <v/>
      </c>
      <c r="I2259" s="68" t="str">
        <f aca="false">IF(AND($F2259="",$G2259="",$H2259=""), "", IF(SUM(F2259:H2259)-D2259 &lt; 0,0,SUM(F2259:H2259)-D2259))</f>
        <v/>
      </c>
    </row>
    <row r="2260" customFormat="false" ht="13.8" hidden="false" customHeight="true" outlineLevel="0" collapsed="false">
      <c r="A2260" s="71"/>
      <c r="B2260" s="72"/>
      <c r="C2260" s="71"/>
      <c r="D2260" s="67" t="str">
        <f aca="false">IF($B2260="", "",SUMIF(LerXml!B:B,Relatorio!B2260,LerXml!W:W))</f>
        <v/>
      </c>
      <c r="E2260" s="67" t="str">
        <f aca="false">IF($B2260="", "",SUMIF(LerXml!B:B,Relatorio!B2260,LerXml!AX:AX))</f>
        <v/>
      </c>
      <c r="F2260" s="68" t="str">
        <f aca="false">IF($B2260="", "",SUMIF(LerXml!B:B,Relatorio!B2260,LerXml!BA:BA))</f>
        <v/>
      </c>
      <c r="G2260" s="67" t="str">
        <f aca="false">IF($B2260="", "",SUMIF(LerXml!B:B,Relatorio!B2260,LerXml!BB:BB))</f>
        <v/>
      </c>
      <c r="H2260" s="67" t="str">
        <f aca="false">IF($B2260="", "",SUMIF(LerXml!B:B,Relatorio!B2260,LerXml!BE:BE))</f>
        <v/>
      </c>
      <c r="I2260" s="68" t="str">
        <f aca="false">IF(AND($F2260="",$G2260="",$H2260=""), "", IF(SUM(F2260:H2260)-D2260 &lt; 0,0,SUM(F2260:H2260)-D2260))</f>
        <v/>
      </c>
    </row>
    <row r="2261" customFormat="false" ht="13.8" hidden="false" customHeight="true" outlineLevel="0" collapsed="false">
      <c r="A2261" s="71"/>
      <c r="B2261" s="72"/>
      <c r="C2261" s="71"/>
      <c r="D2261" s="67" t="str">
        <f aca="false">IF($B2261="", "",SUMIF(LerXml!B:B,Relatorio!B2261,LerXml!W:W))</f>
        <v/>
      </c>
      <c r="E2261" s="67" t="str">
        <f aca="false">IF($B2261="", "",SUMIF(LerXml!B:B,Relatorio!B2261,LerXml!AX:AX))</f>
        <v/>
      </c>
      <c r="F2261" s="68" t="str">
        <f aca="false">IF($B2261="", "",SUMIF(LerXml!B:B,Relatorio!B2261,LerXml!BA:BA))</f>
        <v/>
      </c>
      <c r="G2261" s="67" t="str">
        <f aca="false">IF($B2261="", "",SUMIF(LerXml!B:B,Relatorio!B2261,LerXml!BB:BB))</f>
        <v/>
      </c>
      <c r="H2261" s="67" t="str">
        <f aca="false">IF($B2261="", "",SUMIF(LerXml!B:B,Relatorio!B2261,LerXml!BE:BE))</f>
        <v/>
      </c>
      <c r="I2261" s="68" t="str">
        <f aca="false">IF(AND($F2261="",$G2261="",$H2261=""), "", IF(SUM(F2261:H2261)-D2261 &lt; 0,0,SUM(F2261:H2261)-D2261))</f>
        <v/>
      </c>
    </row>
    <row r="2262" customFormat="false" ht="13.8" hidden="false" customHeight="true" outlineLevel="0" collapsed="false">
      <c r="A2262" s="71"/>
      <c r="B2262" s="72"/>
      <c r="C2262" s="71"/>
      <c r="D2262" s="67" t="str">
        <f aca="false">IF($B2262="", "",SUMIF(LerXml!B:B,Relatorio!B2262,LerXml!W:W))</f>
        <v/>
      </c>
      <c r="E2262" s="67" t="str">
        <f aca="false">IF($B2262="", "",SUMIF(LerXml!B:B,Relatorio!B2262,LerXml!AX:AX))</f>
        <v/>
      </c>
      <c r="F2262" s="68" t="str">
        <f aca="false">IF($B2262="", "",SUMIF(LerXml!B:B,Relatorio!B2262,LerXml!BA:BA))</f>
        <v/>
      </c>
      <c r="G2262" s="67" t="str">
        <f aca="false">IF($B2262="", "",SUMIF(LerXml!B:B,Relatorio!B2262,LerXml!BB:BB))</f>
        <v/>
      </c>
      <c r="H2262" s="67" t="str">
        <f aca="false">IF($B2262="", "",SUMIF(LerXml!B:B,Relatorio!B2262,LerXml!BE:BE))</f>
        <v/>
      </c>
      <c r="I2262" s="68" t="str">
        <f aca="false">IF(AND($F2262="",$G2262="",$H2262=""), "", IF(SUM(F2262:H2262)-D2262 &lt; 0,0,SUM(F2262:H2262)-D2262))</f>
        <v/>
      </c>
    </row>
    <row r="2263" customFormat="false" ht="13.8" hidden="false" customHeight="true" outlineLevel="0" collapsed="false">
      <c r="A2263" s="71"/>
      <c r="B2263" s="72"/>
      <c r="C2263" s="71"/>
      <c r="D2263" s="67" t="str">
        <f aca="false">IF($B2263="", "",SUMIF(LerXml!B:B,Relatorio!B2263,LerXml!W:W))</f>
        <v/>
      </c>
      <c r="E2263" s="67" t="str">
        <f aca="false">IF($B2263="", "",SUMIF(LerXml!B:B,Relatorio!B2263,LerXml!AX:AX))</f>
        <v/>
      </c>
      <c r="F2263" s="68" t="str">
        <f aca="false">IF($B2263="", "",SUMIF(LerXml!B:B,Relatorio!B2263,LerXml!BA:BA))</f>
        <v/>
      </c>
      <c r="G2263" s="67" t="str">
        <f aca="false">IF($B2263="", "",SUMIF(LerXml!B:B,Relatorio!B2263,LerXml!BB:BB))</f>
        <v/>
      </c>
      <c r="H2263" s="67" t="str">
        <f aca="false">IF($B2263="", "",SUMIF(LerXml!B:B,Relatorio!B2263,LerXml!BE:BE))</f>
        <v/>
      </c>
      <c r="I2263" s="68" t="str">
        <f aca="false">IF(AND($F2263="",$G2263="",$H2263=""), "", IF(SUM(F2263:H2263)-D2263 &lt; 0,0,SUM(F2263:H2263)-D2263))</f>
        <v/>
      </c>
    </row>
    <row r="2264" customFormat="false" ht="13.8" hidden="false" customHeight="true" outlineLevel="0" collapsed="false">
      <c r="A2264" s="71"/>
      <c r="B2264" s="72"/>
      <c r="C2264" s="71"/>
      <c r="D2264" s="67" t="str">
        <f aca="false">IF($B2264="", "",SUMIF(LerXml!B:B,Relatorio!B2264,LerXml!W:W))</f>
        <v/>
      </c>
      <c r="E2264" s="67" t="str">
        <f aca="false">IF($B2264="", "",SUMIF(LerXml!B:B,Relatorio!B2264,LerXml!AX:AX))</f>
        <v/>
      </c>
      <c r="F2264" s="68" t="str">
        <f aca="false">IF($B2264="", "",SUMIF(LerXml!B:B,Relatorio!B2264,LerXml!BA:BA))</f>
        <v/>
      </c>
      <c r="G2264" s="67" t="str">
        <f aca="false">IF($B2264="", "",SUMIF(LerXml!B:B,Relatorio!B2264,LerXml!BB:BB))</f>
        <v/>
      </c>
      <c r="H2264" s="67" t="str">
        <f aca="false">IF($B2264="", "",SUMIF(LerXml!B:B,Relatorio!B2264,LerXml!BE:BE))</f>
        <v/>
      </c>
      <c r="I2264" s="68" t="str">
        <f aca="false">IF(AND($F2264="",$G2264="",$H2264=""), "", IF(SUM(F2264:H2264)-D2264 &lt; 0,0,SUM(F2264:H2264)-D2264))</f>
        <v/>
      </c>
    </row>
    <row r="2265" customFormat="false" ht="13.8" hidden="false" customHeight="true" outlineLevel="0" collapsed="false">
      <c r="A2265" s="71"/>
      <c r="B2265" s="72"/>
      <c r="C2265" s="71"/>
      <c r="D2265" s="67" t="str">
        <f aca="false">IF($B2265="", "",SUMIF(LerXml!B:B,Relatorio!B2265,LerXml!W:W))</f>
        <v/>
      </c>
      <c r="E2265" s="67" t="str">
        <f aca="false">IF($B2265="", "",SUMIF(LerXml!B:B,Relatorio!B2265,LerXml!AX:AX))</f>
        <v/>
      </c>
      <c r="F2265" s="68" t="str">
        <f aca="false">IF($B2265="", "",SUMIF(LerXml!B:B,Relatorio!B2265,LerXml!BA:BA))</f>
        <v/>
      </c>
      <c r="G2265" s="67" t="str">
        <f aca="false">IF($B2265="", "",SUMIF(LerXml!B:B,Relatorio!B2265,LerXml!BB:BB))</f>
        <v/>
      </c>
      <c r="H2265" s="67" t="str">
        <f aca="false">IF($B2265="", "",SUMIF(LerXml!B:B,Relatorio!B2265,LerXml!BE:BE))</f>
        <v/>
      </c>
      <c r="I2265" s="68" t="str">
        <f aca="false">IF(AND($F2265="",$G2265="",$H2265=""), "", IF(SUM(F2265:H2265)-D2265 &lt; 0,0,SUM(F2265:H2265)-D2265))</f>
        <v/>
      </c>
    </row>
    <row r="2266" customFormat="false" ht="13.8" hidden="false" customHeight="true" outlineLevel="0" collapsed="false">
      <c r="A2266" s="71"/>
      <c r="B2266" s="72"/>
      <c r="C2266" s="71"/>
      <c r="D2266" s="67" t="str">
        <f aca="false">IF($B2266="", "",SUMIF(LerXml!B:B,Relatorio!B2266,LerXml!W:W))</f>
        <v/>
      </c>
      <c r="E2266" s="67" t="str">
        <f aca="false">IF($B2266="", "",SUMIF(LerXml!B:B,Relatorio!B2266,LerXml!AX:AX))</f>
        <v/>
      </c>
      <c r="F2266" s="68" t="str">
        <f aca="false">IF($B2266="", "",SUMIF(LerXml!B:B,Relatorio!B2266,LerXml!BA:BA))</f>
        <v/>
      </c>
      <c r="G2266" s="67" t="str">
        <f aca="false">IF($B2266="", "",SUMIF(LerXml!B:B,Relatorio!B2266,LerXml!BB:BB))</f>
        <v/>
      </c>
      <c r="H2266" s="67" t="str">
        <f aca="false">IF($B2266="", "",SUMIF(LerXml!B:B,Relatorio!B2266,LerXml!BE:BE))</f>
        <v/>
      </c>
      <c r="I2266" s="68" t="str">
        <f aca="false">IF(AND($F2266="",$G2266="",$H2266=""), "", IF(SUM(F2266:H2266)-D2266 &lt; 0,0,SUM(F2266:H2266)-D2266))</f>
        <v/>
      </c>
    </row>
    <row r="2267" customFormat="false" ht="13.8" hidden="false" customHeight="true" outlineLevel="0" collapsed="false">
      <c r="A2267" s="71"/>
      <c r="B2267" s="72"/>
      <c r="C2267" s="71"/>
      <c r="D2267" s="67" t="str">
        <f aca="false">IF($B2267="", "",SUMIF(LerXml!B:B,Relatorio!B2267,LerXml!W:W))</f>
        <v/>
      </c>
      <c r="E2267" s="67" t="str">
        <f aca="false">IF($B2267="", "",SUMIF(LerXml!B:B,Relatorio!B2267,LerXml!AX:AX))</f>
        <v/>
      </c>
      <c r="F2267" s="68" t="str">
        <f aca="false">IF($B2267="", "",SUMIF(LerXml!B:B,Relatorio!B2267,LerXml!BA:BA))</f>
        <v/>
      </c>
      <c r="G2267" s="67" t="str">
        <f aca="false">IF($B2267="", "",SUMIF(LerXml!B:B,Relatorio!B2267,LerXml!BB:BB))</f>
        <v/>
      </c>
      <c r="H2267" s="67" t="str">
        <f aca="false">IF($B2267="", "",SUMIF(LerXml!B:B,Relatorio!B2267,LerXml!BE:BE))</f>
        <v/>
      </c>
      <c r="I2267" s="68" t="str">
        <f aca="false">IF(AND($F2267="",$G2267="",$H2267=""), "", IF(SUM(F2267:H2267)-D2267 &lt; 0,0,SUM(F2267:H2267)-D2267))</f>
        <v/>
      </c>
    </row>
    <row r="2268" customFormat="false" ht="13.8" hidden="false" customHeight="true" outlineLevel="0" collapsed="false">
      <c r="A2268" s="71"/>
      <c r="B2268" s="72"/>
      <c r="C2268" s="71"/>
      <c r="D2268" s="67" t="str">
        <f aca="false">IF($B2268="", "",SUMIF(LerXml!B:B,Relatorio!B2268,LerXml!W:W))</f>
        <v/>
      </c>
      <c r="E2268" s="67" t="str">
        <f aca="false">IF($B2268="", "",SUMIF(LerXml!B:B,Relatorio!B2268,LerXml!AX:AX))</f>
        <v/>
      </c>
      <c r="F2268" s="68" t="str">
        <f aca="false">IF($B2268="", "",SUMIF(LerXml!B:B,Relatorio!B2268,LerXml!BA:BA))</f>
        <v/>
      </c>
      <c r="G2268" s="67" t="str">
        <f aca="false">IF($B2268="", "",SUMIF(LerXml!B:B,Relatorio!B2268,LerXml!BB:BB))</f>
        <v/>
      </c>
      <c r="H2268" s="67" t="str">
        <f aca="false">IF($B2268="", "",SUMIF(LerXml!B:B,Relatorio!B2268,LerXml!BE:BE))</f>
        <v/>
      </c>
      <c r="I2268" s="68" t="str">
        <f aca="false">IF(AND($F2268="",$G2268="",$H2268=""), "", IF(SUM(F2268:H2268)-D2268 &lt; 0,0,SUM(F2268:H2268)-D2268))</f>
        <v/>
      </c>
    </row>
    <row r="2269" customFormat="false" ht="13.8" hidden="false" customHeight="true" outlineLevel="0" collapsed="false">
      <c r="A2269" s="71"/>
      <c r="B2269" s="72"/>
      <c r="C2269" s="71"/>
      <c r="D2269" s="67" t="str">
        <f aca="false">IF($B2269="", "",SUMIF(LerXml!B:B,Relatorio!B2269,LerXml!W:W))</f>
        <v/>
      </c>
      <c r="E2269" s="67" t="str">
        <f aca="false">IF($B2269="", "",SUMIF(LerXml!B:B,Relatorio!B2269,LerXml!AX:AX))</f>
        <v/>
      </c>
      <c r="F2269" s="68" t="str">
        <f aca="false">IF($B2269="", "",SUMIF(LerXml!B:B,Relatorio!B2269,LerXml!BA:BA))</f>
        <v/>
      </c>
      <c r="G2269" s="67" t="str">
        <f aca="false">IF($B2269="", "",SUMIF(LerXml!B:B,Relatorio!B2269,LerXml!BB:BB))</f>
        <v/>
      </c>
      <c r="H2269" s="67" t="str">
        <f aca="false">IF($B2269="", "",SUMIF(LerXml!B:B,Relatorio!B2269,LerXml!BE:BE))</f>
        <v/>
      </c>
      <c r="I2269" s="68" t="str">
        <f aca="false">IF(AND($F2269="",$G2269="",$H2269=""), "", IF(SUM(F2269:H2269)-D2269 &lt; 0,0,SUM(F2269:H2269)-D2269))</f>
        <v/>
      </c>
    </row>
    <row r="2270" customFormat="false" ht="13.8" hidden="false" customHeight="true" outlineLevel="0" collapsed="false">
      <c r="A2270" s="71"/>
      <c r="B2270" s="72"/>
      <c r="C2270" s="71"/>
      <c r="D2270" s="67" t="str">
        <f aca="false">IF($B2270="", "",SUMIF(LerXml!B:B,Relatorio!B2270,LerXml!W:W))</f>
        <v/>
      </c>
      <c r="E2270" s="67" t="str">
        <f aca="false">IF($B2270="", "",SUMIF(LerXml!B:B,Relatorio!B2270,LerXml!AX:AX))</f>
        <v/>
      </c>
      <c r="F2270" s="68" t="str">
        <f aca="false">IF($B2270="", "",SUMIF(LerXml!B:B,Relatorio!B2270,LerXml!BA:BA))</f>
        <v/>
      </c>
      <c r="G2270" s="67" t="str">
        <f aca="false">IF($B2270="", "",SUMIF(LerXml!B:B,Relatorio!B2270,LerXml!BB:BB))</f>
        <v/>
      </c>
      <c r="H2270" s="67" t="str">
        <f aca="false">IF($B2270="", "",SUMIF(LerXml!B:B,Relatorio!B2270,LerXml!BE:BE))</f>
        <v/>
      </c>
      <c r="I2270" s="68" t="str">
        <f aca="false">IF(AND($F2270="",$G2270="",$H2270=""), "", IF(SUM(F2270:H2270)-D2270 &lt; 0,0,SUM(F2270:H2270)-D2270))</f>
        <v/>
      </c>
    </row>
    <row r="2271" customFormat="false" ht="13.8" hidden="false" customHeight="true" outlineLevel="0" collapsed="false">
      <c r="A2271" s="71"/>
      <c r="B2271" s="72"/>
      <c r="C2271" s="71"/>
      <c r="D2271" s="67" t="str">
        <f aca="false">IF($B2271="", "",SUMIF(LerXml!B:B,Relatorio!B2271,LerXml!W:W))</f>
        <v/>
      </c>
      <c r="E2271" s="67" t="str">
        <f aca="false">IF($B2271="", "",SUMIF(LerXml!B:B,Relatorio!B2271,LerXml!AX:AX))</f>
        <v/>
      </c>
      <c r="F2271" s="68" t="str">
        <f aca="false">IF($B2271="", "",SUMIF(LerXml!B:B,Relatorio!B2271,LerXml!BA:BA))</f>
        <v/>
      </c>
      <c r="G2271" s="67" t="str">
        <f aca="false">IF($B2271="", "",SUMIF(LerXml!B:B,Relatorio!B2271,LerXml!BB:BB))</f>
        <v/>
      </c>
      <c r="H2271" s="67" t="str">
        <f aca="false">IF($B2271="", "",SUMIF(LerXml!B:B,Relatorio!B2271,LerXml!BE:BE))</f>
        <v/>
      </c>
      <c r="I2271" s="68" t="str">
        <f aca="false">IF(AND($F2271="",$G2271="",$H2271=""), "", IF(SUM(F2271:H2271)-D2271 &lt; 0,0,SUM(F2271:H2271)-D2271))</f>
        <v/>
      </c>
    </row>
    <row r="2272" customFormat="false" ht="13.8" hidden="false" customHeight="true" outlineLevel="0" collapsed="false">
      <c r="A2272" s="71"/>
      <c r="B2272" s="72"/>
      <c r="C2272" s="71"/>
      <c r="D2272" s="67" t="str">
        <f aca="false">IF($B2272="", "",SUMIF(LerXml!B:B,Relatorio!B2272,LerXml!W:W))</f>
        <v/>
      </c>
      <c r="E2272" s="67" t="str">
        <f aca="false">IF($B2272="", "",SUMIF(LerXml!B:B,Relatorio!B2272,LerXml!AX:AX))</f>
        <v/>
      </c>
      <c r="F2272" s="68" t="str">
        <f aca="false">IF($B2272="", "",SUMIF(LerXml!B:B,Relatorio!B2272,LerXml!BA:BA))</f>
        <v/>
      </c>
      <c r="G2272" s="67" t="str">
        <f aca="false">IF($B2272="", "",SUMIF(LerXml!B:B,Relatorio!B2272,LerXml!BB:BB))</f>
        <v/>
      </c>
      <c r="H2272" s="67" t="str">
        <f aca="false">IF($B2272="", "",SUMIF(LerXml!B:B,Relatorio!B2272,LerXml!BE:BE))</f>
        <v/>
      </c>
      <c r="I2272" s="68" t="str">
        <f aca="false">IF(AND($F2272="",$G2272="",$H2272=""), "", IF(SUM(F2272:H2272)-D2272 &lt; 0,0,SUM(F2272:H2272)-D2272))</f>
        <v/>
      </c>
    </row>
    <row r="2273" customFormat="false" ht="13.8" hidden="false" customHeight="true" outlineLevel="0" collapsed="false">
      <c r="A2273" s="71"/>
      <c r="B2273" s="72"/>
      <c r="C2273" s="71"/>
      <c r="D2273" s="67" t="str">
        <f aca="false">IF($B2273="", "",SUMIF(LerXml!B:B,Relatorio!B2273,LerXml!W:W))</f>
        <v/>
      </c>
      <c r="E2273" s="67" t="str">
        <f aca="false">IF($B2273="", "",SUMIF(LerXml!B:B,Relatorio!B2273,LerXml!AX:AX))</f>
        <v/>
      </c>
      <c r="F2273" s="68" t="str">
        <f aca="false">IF($B2273="", "",SUMIF(LerXml!B:B,Relatorio!B2273,LerXml!BA:BA))</f>
        <v/>
      </c>
      <c r="G2273" s="67" t="str">
        <f aca="false">IF($B2273="", "",SUMIF(LerXml!B:B,Relatorio!B2273,LerXml!BB:BB))</f>
        <v/>
      </c>
      <c r="H2273" s="67" t="str">
        <f aca="false">IF($B2273="", "",SUMIF(LerXml!B:B,Relatorio!B2273,LerXml!BE:BE))</f>
        <v/>
      </c>
      <c r="I2273" s="68" t="str">
        <f aca="false">IF(AND($F2273="",$G2273="",$H2273=""), "", IF(SUM(F2273:H2273)-D2273 &lt; 0,0,SUM(F2273:H2273)-D2273))</f>
        <v/>
      </c>
    </row>
    <row r="2274" customFormat="false" ht="13.8" hidden="false" customHeight="true" outlineLevel="0" collapsed="false">
      <c r="A2274" s="71"/>
      <c r="B2274" s="72"/>
      <c r="C2274" s="71"/>
      <c r="D2274" s="67" t="str">
        <f aca="false">IF($B2274="", "",SUMIF(LerXml!B:B,Relatorio!B2274,LerXml!W:W))</f>
        <v/>
      </c>
      <c r="E2274" s="67" t="str">
        <f aca="false">IF($B2274="", "",SUMIF(LerXml!B:B,Relatorio!B2274,LerXml!AX:AX))</f>
        <v/>
      </c>
      <c r="F2274" s="68" t="str">
        <f aca="false">IF($B2274="", "",SUMIF(LerXml!B:B,Relatorio!B2274,LerXml!BA:BA))</f>
        <v/>
      </c>
      <c r="G2274" s="67" t="str">
        <f aca="false">IF($B2274="", "",SUMIF(LerXml!B:B,Relatorio!B2274,LerXml!BB:BB))</f>
        <v/>
      </c>
      <c r="H2274" s="67" t="str">
        <f aca="false">IF($B2274="", "",SUMIF(LerXml!B:B,Relatorio!B2274,LerXml!BE:BE))</f>
        <v/>
      </c>
      <c r="I2274" s="68" t="str">
        <f aca="false">IF(AND($F2274="",$G2274="",$H2274=""), "", IF(SUM(F2274:H2274)-D2274 &lt; 0,0,SUM(F2274:H2274)-D2274))</f>
        <v/>
      </c>
    </row>
    <row r="2275" customFormat="false" ht="13.8" hidden="false" customHeight="true" outlineLevel="0" collapsed="false">
      <c r="A2275" s="71"/>
      <c r="B2275" s="72"/>
      <c r="C2275" s="71"/>
      <c r="D2275" s="67" t="str">
        <f aca="false">IF($B2275="", "",SUMIF(LerXml!B:B,Relatorio!B2275,LerXml!W:W))</f>
        <v/>
      </c>
      <c r="E2275" s="67" t="str">
        <f aca="false">IF($B2275="", "",SUMIF(LerXml!B:B,Relatorio!B2275,LerXml!AX:AX))</f>
        <v/>
      </c>
      <c r="F2275" s="68" t="str">
        <f aca="false">IF($B2275="", "",SUMIF(LerXml!B:B,Relatorio!B2275,LerXml!BA:BA))</f>
        <v/>
      </c>
      <c r="G2275" s="67" t="str">
        <f aca="false">IF($B2275="", "",SUMIF(LerXml!B:B,Relatorio!B2275,LerXml!BB:BB))</f>
        <v/>
      </c>
      <c r="H2275" s="67" t="str">
        <f aca="false">IF($B2275="", "",SUMIF(LerXml!B:B,Relatorio!B2275,LerXml!BE:BE))</f>
        <v/>
      </c>
      <c r="I2275" s="68" t="str">
        <f aca="false">IF(AND($F2275="",$G2275="",$H2275=""), "", IF(SUM(F2275:H2275)-D2275 &lt; 0,0,SUM(F2275:H2275)-D2275))</f>
        <v/>
      </c>
    </row>
    <row r="2276" customFormat="false" ht="13.8" hidden="false" customHeight="true" outlineLevel="0" collapsed="false">
      <c r="A2276" s="71"/>
      <c r="B2276" s="72"/>
      <c r="C2276" s="71"/>
      <c r="D2276" s="67" t="str">
        <f aca="false">IF($B2276="", "",SUMIF(LerXml!B:B,Relatorio!B2276,LerXml!W:W))</f>
        <v/>
      </c>
      <c r="E2276" s="67" t="str">
        <f aca="false">IF($B2276="", "",SUMIF(LerXml!B:B,Relatorio!B2276,LerXml!AX:AX))</f>
        <v/>
      </c>
      <c r="F2276" s="68" t="str">
        <f aca="false">IF($B2276="", "",SUMIF(LerXml!B:B,Relatorio!B2276,LerXml!BA:BA))</f>
        <v/>
      </c>
      <c r="G2276" s="67" t="str">
        <f aca="false">IF($B2276="", "",SUMIF(LerXml!B:B,Relatorio!B2276,LerXml!BB:BB))</f>
        <v/>
      </c>
      <c r="H2276" s="67" t="str">
        <f aca="false">IF($B2276="", "",SUMIF(LerXml!B:B,Relatorio!B2276,LerXml!BE:BE))</f>
        <v/>
      </c>
      <c r="I2276" s="68" t="str">
        <f aca="false">IF(AND($F2276="",$G2276="",$H2276=""), "", IF(SUM(F2276:H2276)-D2276 &lt; 0,0,SUM(F2276:H2276)-D2276))</f>
        <v/>
      </c>
    </row>
    <row r="2277" customFormat="false" ht="13.8" hidden="false" customHeight="true" outlineLevel="0" collapsed="false">
      <c r="A2277" s="71"/>
      <c r="B2277" s="72"/>
      <c r="C2277" s="71"/>
      <c r="D2277" s="67" t="str">
        <f aca="false">IF($B2277="", "",SUMIF(LerXml!B:B,Relatorio!B2277,LerXml!W:W))</f>
        <v/>
      </c>
      <c r="E2277" s="67" t="str">
        <f aca="false">IF($B2277="", "",SUMIF(LerXml!B:B,Relatorio!B2277,LerXml!AX:AX))</f>
        <v/>
      </c>
      <c r="F2277" s="68" t="str">
        <f aca="false">IF($B2277="", "",SUMIF(LerXml!B:B,Relatorio!B2277,LerXml!BA:BA))</f>
        <v/>
      </c>
      <c r="G2277" s="67" t="str">
        <f aca="false">IF($B2277="", "",SUMIF(LerXml!B:B,Relatorio!B2277,LerXml!BB:BB))</f>
        <v/>
      </c>
      <c r="H2277" s="67" t="str">
        <f aca="false">IF($B2277="", "",SUMIF(LerXml!B:B,Relatorio!B2277,LerXml!BE:BE))</f>
        <v/>
      </c>
      <c r="I2277" s="68" t="str">
        <f aca="false">IF(AND($F2277="",$G2277="",$H2277=""), "", IF(SUM(F2277:H2277)-D2277 &lt; 0,0,SUM(F2277:H2277)-D2277))</f>
        <v/>
      </c>
    </row>
    <row r="2278" customFormat="false" ht="13.8" hidden="false" customHeight="true" outlineLevel="0" collapsed="false">
      <c r="A2278" s="71"/>
      <c r="B2278" s="72"/>
      <c r="C2278" s="71"/>
      <c r="D2278" s="67" t="str">
        <f aca="false">IF($B2278="", "",SUMIF(LerXml!B:B,Relatorio!B2278,LerXml!W:W))</f>
        <v/>
      </c>
      <c r="E2278" s="67" t="str">
        <f aca="false">IF($B2278="", "",SUMIF(LerXml!B:B,Relatorio!B2278,LerXml!AX:AX))</f>
        <v/>
      </c>
      <c r="F2278" s="68" t="str">
        <f aca="false">IF($B2278="", "",SUMIF(LerXml!B:B,Relatorio!B2278,LerXml!BA:BA))</f>
        <v/>
      </c>
      <c r="G2278" s="67" t="str">
        <f aca="false">IF($B2278="", "",SUMIF(LerXml!B:B,Relatorio!B2278,LerXml!BB:BB))</f>
        <v/>
      </c>
      <c r="H2278" s="67" t="str">
        <f aca="false">IF($B2278="", "",SUMIF(LerXml!B:B,Relatorio!B2278,LerXml!BE:BE))</f>
        <v/>
      </c>
      <c r="I2278" s="68" t="str">
        <f aca="false">IF(AND($F2278="",$G2278="",$H2278=""), "", IF(SUM(F2278:H2278)-D2278 &lt; 0,0,SUM(F2278:H2278)-D2278))</f>
        <v/>
      </c>
    </row>
    <row r="2279" customFormat="false" ht="13.8" hidden="false" customHeight="true" outlineLevel="0" collapsed="false">
      <c r="A2279" s="71"/>
      <c r="B2279" s="72"/>
      <c r="C2279" s="71"/>
      <c r="D2279" s="67" t="str">
        <f aca="false">IF($B2279="", "",SUMIF(LerXml!B:B,Relatorio!B2279,LerXml!W:W))</f>
        <v/>
      </c>
      <c r="E2279" s="67" t="str">
        <f aca="false">IF($B2279="", "",SUMIF(LerXml!B:B,Relatorio!B2279,LerXml!AX:AX))</f>
        <v/>
      </c>
      <c r="F2279" s="68" t="str">
        <f aca="false">IF($B2279="", "",SUMIF(LerXml!B:B,Relatorio!B2279,LerXml!BA:BA))</f>
        <v/>
      </c>
      <c r="G2279" s="67" t="str">
        <f aca="false">IF($B2279="", "",SUMIF(LerXml!B:B,Relatorio!B2279,LerXml!BB:BB))</f>
        <v/>
      </c>
      <c r="H2279" s="67" t="str">
        <f aca="false">IF($B2279="", "",SUMIF(LerXml!B:B,Relatorio!B2279,LerXml!BE:BE))</f>
        <v/>
      </c>
      <c r="I2279" s="68" t="str">
        <f aca="false">IF(AND($F2279="",$G2279="",$H2279=""), "", IF(SUM(F2279:H2279)-D2279 &lt; 0,0,SUM(F2279:H2279)-D2279))</f>
        <v/>
      </c>
    </row>
    <row r="2280" customFormat="false" ht="13.8" hidden="false" customHeight="true" outlineLevel="0" collapsed="false">
      <c r="A2280" s="71"/>
      <c r="B2280" s="72"/>
      <c r="C2280" s="71"/>
      <c r="D2280" s="67" t="str">
        <f aca="false">IF($B2280="", "",SUMIF(LerXml!B:B,Relatorio!B2280,LerXml!W:W))</f>
        <v/>
      </c>
      <c r="E2280" s="67" t="str">
        <f aca="false">IF($B2280="", "",SUMIF(LerXml!B:B,Relatorio!B2280,LerXml!AX:AX))</f>
        <v/>
      </c>
      <c r="F2280" s="68" t="str">
        <f aca="false">IF($B2280="", "",SUMIF(LerXml!B:B,Relatorio!B2280,LerXml!BA:BA))</f>
        <v/>
      </c>
      <c r="G2280" s="67" t="str">
        <f aca="false">IF($B2280="", "",SUMIF(LerXml!B:B,Relatorio!B2280,LerXml!BB:BB))</f>
        <v/>
      </c>
      <c r="H2280" s="67" t="str">
        <f aca="false">IF($B2280="", "",SUMIF(LerXml!B:B,Relatorio!B2280,LerXml!BE:BE))</f>
        <v/>
      </c>
      <c r="I2280" s="68" t="str">
        <f aca="false">IF(AND($F2280="",$G2280="",$H2280=""), "", IF(SUM(F2280:H2280)-D2280 &lt; 0,0,SUM(F2280:H2280)-D2280))</f>
        <v/>
      </c>
    </row>
    <row r="2281" customFormat="false" ht="13.8" hidden="false" customHeight="true" outlineLevel="0" collapsed="false">
      <c r="A2281" s="71"/>
      <c r="B2281" s="72"/>
      <c r="C2281" s="71"/>
      <c r="D2281" s="67" t="str">
        <f aca="false">IF($B2281="", "",SUMIF(LerXml!B:B,Relatorio!B2281,LerXml!W:W))</f>
        <v/>
      </c>
      <c r="E2281" s="67" t="str">
        <f aca="false">IF($B2281="", "",SUMIF(LerXml!B:B,Relatorio!B2281,LerXml!AX:AX))</f>
        <v/>
      </c>
      <c r="F2281" s="68" t="str">
        <f aca="false">IF($B2281="", "",SUMIF(LerXml!B:B,Relatorio!B2281,LerXml!BA:BA))</f>
        <v/>
      </c>
      <c r="G2281" s="67" t="str">
        <f aca="false">IF($B2281="", "",SUMIF(LerXml!B:B,Relatorio!B2281,LerXml!BB:BB))</f>
        <v/>
      </c>
      <c r="H2281" s="67" t="str">
        <f aca="false">IF($B2281="", "",SUMIF(LerXml!B:B,Relatorio!B2281,LerXml!BE:BE))</f>
        <v/>
      </c>
      <c r="I2281" s="68" t="str">
        <f aca="false">IF(AND($F2281="",$G2281="",$H2281=""), "", IF(SUM(F2281:H2281)-D2281 &lt; 0,0,SUM(F2281:H2281)-D2281))</f>
        <v/>
      </c>
    </row>
    <row r="2282" customFormat="false" ht="13.8" hidden="false" customHeight="true" outlineLevel="0" collapsed="false">
      <c r="A2282" s="71"/>
      <c r="B2282" s="72"/>
      <c r="C2282" s="71"/>
      <c r="D2282" s="67" t="str">
        <f aca="false">IF($B2282="", "",SUMIF(LerXml!B:B,Relatorio!B2282,LerXml!W:W))</f>
        <v/>
      </c>
      <c r="E2282" s="67" t="str">
        <f aca="false">IF($B2282="", "",SUMIF(LerXml!B:B,Relatorio!B2282,LerXml!AX:AX))</f>
        <v/>
      </c>
      <c r="F2282" s="68" t="str">
        <f aca="false">IF($B2282="", "",SUMIF(LerXml!B:B,Relatorio!B2282,LerXml!BA:BA))</f>
        <v/>
      </c>
      <c r="G2282" s="67" t="str">
        <f aca="false">IF($B2282="", "",SUMIF(LerXml!B:B,Relatorio!B2282,LerXml!BB:BB))</f>
        <v/>
      </c>
      <c r="H2282" s="67" t="str">
        <f aca="false">IF($B2282="", "",SUMIF(LerXml!B:B,Relatorio!B2282,LerXml!BE:BE))</f>
        <v/>
      </c>
      <c r="I2282" s="68" t="str">
        <f aca="false">IF(AND($F2282="",$G2282="",$H2282=""), "", IF(SUM(F2282:H2282)-D2282 &lt; 0,0,SUM(F2282:H2282)-D2282))</f>
        <v/>
      </c>
    </row>
    <row r="2283" customFormat="false" ht="13.8" hidden="false" customHeight="true" outlineLevel="0" collapsed="false">
      <c r="A2283" s="71"/>
      <c r="B2283" s="72"/>
      <c r="C2283" s="71"/>
      <c r="D2283" s="67" t="str">
        <f aca="false">IF($B2283="", "",SUMIF(LerXml!B:B,Relatorio!B2283,LerXml!W:W))</f>
        <v/>
      </c>
      <c r="E2283" s="67" t="str">
        <f aca="false">IF($B2283="", "",SUMIF(LerXml!B:B,Relatorio!B2283,LerXml!AX:AX))</f>
        <v/>
      </c>
      <c r="F2283" s="68" t="str">
        <f aca="false">IF($B2283="", "",SUMIF(LerXml!B:B,Relatorio!B2283,LerXml!BA:BA))</f>
        <v/>
      </c>
      <c r="G2283" s="67" t="str">
        <f aca="false">IF($B2283="", "",SUMIF(LerXml!B:B,Relatorio!B2283,LerXml!BB:BB))</f>
        <v/>
      </c>
      <c r="H2283" s="67" t="str">
        <f aca="false">IF($B2283="", "",SUMIF(LerXml!B:B,Relatorio!B2283,LerXml!BE:BE))</f>
        <v/>
      </c>
      <c r="I2283" s="68" t="str">
        <f aca="false">IF(AND($F2283="",$G2283="",$H2283=""), "", IF(SUM(F2283:H2283)-D2283 &lt; 0,0,SUM(F2283:H2283)-D2283))</f>
        <v/>
      </c>
    </row>
    <row r="2284" customFormat="false" ht="13.8" hidden="false" customHeight="true" outlineLevel="0" collapsed="false">
      <c r="A2284" s="71"/>
      <c r="B2284" s="72"/>
      <c r="C2284" s="71"/>
      <c r="D2284" s="67" t="str">
        <f aca="false">IF($B2284="", "",SUMIF(LerXml!B:B,Relatorio!B2284,LerXml!W:W))</f>
        <v/>
      </c>
      <c r="E2284" s="67" t="str">
        <f aca="false">IF($B2284="", "",SUMIF(LerXml!B:B,Relatorio!B2284,LerXml!AX:AX))</f>
        <v/>
      </c>
      <c r="F2284" s="68" t="str">
        <f aca="false">IF($B2284="", "",SUMIF(LerXml!B:B,Relatorio!B2284,LerXml!BA:BA))</f>
        <v/>
      </c>
      <c r="G2284" s="67" t="str">
        <f aca="false">IF($B2284="", "",SUMIF(LerXml!B:B,Relatorio!B2284,LerXml!BB:BB))</f>
        <v/>
      </c>
      <c r="H2284" s="67" t="str">
        <f aca="false">IF($B2284="", "",SUMIF(LerXml!B:B,Relatorio!B2284,LerXml!BE:BE))</f>
        <v/>
      </c>
      <c r="I2284" s="68" t="str">
        <f aca="false">IF(AND($F2284="",$G2284="",$H2284=""), "", IF(SUM(F2284:H2284)-D2284 &lt; 0,0,SUM(F2284:H2284)-D2284))</f>
        <v/>
      </c>
    </row>
    <row r="2285" customFormat="false" ht="13.8" hidden="false" customHeight="true" outlineLevel="0" collapsed="false">
      <c r="A2285" s="71"/>
      <c r="B2285" s="72"/>
      <c r="C2285" s="71"/>
      <c r="D2285" s="67" t="str">
        <f aca="false">IF($B2285="", "",SUMIF(LerXml!B:B,Relatorio!B2285,LerXml!W:W))</f>
        <v/>
      </c>
      <c r="E2285" s="67" t="str">
        <f aca="false">IF($B2285="", "",SUMIF(LerXml!B:B,Relatorio!B2285,LerXml!AX:AX))</f>
        <v/>
      </c>
      <c r="F2285" s="68" t="str">
        <f aca="false">IF($B2285="", "",SUMIF(LerXml!B:B,Relatorio!B2285,LerXml!BA:BA))</f>
        <v/>
      </c>
      <c r="G2285" s="67" t="str">
        <f aca="false">IF($B2285="", "",SUMIF(LerXml!B:B,Relatorio!B2285,LerXml!BB:BB))</f>
        <v/>
      </c>
      <c r="H2285" s="67" t="str">
        <f aca="false">IF($B2285="", "",SUMIF(LerXml!B:B,Relatorio!B2285,LerXml!BE:BE))</f>
        <v/>
      </c>
      <c r="I2285" s="68" t="str">
        <f aca="false">IF(AND($F2285="",$G2285="",$H2285=""), "", IF(SUM(F2285:H2285)-D2285 &lt; 0,0,SUM(F2285:H2285)-D2285))</f>
        <v/>
      </c>
    </row>
    <row r="2286" customFormat="false" ht="13.8" hidden="false" customHeight="true" outlineLevel="0" collapsed="false">
      <c r="A2286" s="71"/>
      <c r="B2286" s="72"/>
      <c r="C2286" s="71"/>
      <c r="D2286" s="67" t="str">
        <f aca="false">IF($B2286="", "",SUMIF(LerXml!B:B,Relatorio!B2286,LerXml!W:W))</f>
        <v/>
      </c>
      <c r="E2286" s="67" t="str">
        <f aca="false">IF($B2286="", "",SUMIF(LerXml!B:B,Relatorio!B2286,LerXml!AX:AX))</f>
        <v/>
      </c>
      <c r="F2286" s="68" t="str">
        <f aca="false">IF($B2286="", "",SUMIF(LerXml!B:B,Relatorio!B2286,LerXml!BA:BA))</f>
        <v/>
      </c>
      <c r="G2286" s="67" t="str">
        <f aca="false">IF($B2286="", "",SUMIF(LerXml!B:B,Relatorio!B2286,LerXml!BB:BB))</f>
        <v/>
      </c>
      <c r="H2286" s="67" t="str">
        <f aca="false">IF($B2286="", "",SUMIF(LerXml!B:B,Relatorio!B2286,LerXml!BE:BE))</f>
        <v/>
      </c>
      <c r="I2286" s="68" t="str">
        <f aca="false">IF(AND($F2286="",$G2286="",$H2286=""), "", IF(SUM(F2286:H2286)-D2286 &lt; 0,0,SUM(F2286:H2286)-D2286))</f>
        <v/>
      </c>
    </row>
    <row r="2287" customFormat="false" ht="13.8" hidden="false" customHeight="true" outlineLevel="0" collapsed="false">
      <c r="A2287" s="71"/>
      <c r="B2287" s="72"/>
      <c r="C2287" s="71"/>
      <c r="D2287" s="67" t="str">
        <f aca="false">IF($B2287="", "",SUMIF(LerXml!B:B,Relatorio!B2287,LerXml!W:W))</f>
        <v/>
      </c>
      <c r="E2287" s="67" t="str">
        <f aca="false">IF($B2287="", "",SUMIF(LerXml!B:B,Relatorio!B2287,LerXml!AX:AX))</f>
        <v/>
      </c>
      <c r="F2287" s="68" t="str">
        <f aca="false">IF($B2287="", "",SUMIF(LerXml!B:B,Relatorio!B2287,LerXml!BA:BA))</f>
        <v/>
      </c>
      <c r="G2287" s="67" t="str">
        <f aca="false">IF($B2287="", "",SUMIF(LerXml!B:B,Relatorio!B2287,LerXml!BB:BB))</f>
        <v/>
      </c>
      <c r="H2287" s="67" t="str">
        <f aca="false">IF($B2287="", "",SUMIF(LerXml!B:B,Relatorio!B2287,LerXml!BE:BE))</f>
        <v/>
      </c>
      <c r="I2287" s="68" t="str">
        <f aca="false">IF(AND($F2287="",$G2287="",$H2287=""), "", IF(SUM(F2287:H2287)-D2287 &lt; 0,0,SUM(F2287:H2287)-D2287))</f>
        <v/>
      </c>
    </row>
    <row r="2288" customFormat="false" ht="13.8" hidden="false" customHeight="true" outlineLevel="0" collapsed="false">
      <c r="A2288" s="71"/>
      <c r="B2288" s="72"/>
      <c r="C2288" s="71"/>
      <c r="D2288" s="67" t="str">
        <f aca="false">IF($B2288="", "",SUMIF(LerXml!B:B,Relatorio!B2288,LerXml!W:W))</f>
        <v/>
      </c>
      <c r="E2288" s="67" t="str">
        <f aca="false">IF($B2288="", "",SUMIF(LerXml!B:B,Relatorio!B2288,LerXml!AX:AX))</f>
        <v/>
      </c>
      <c r="F2288" s="68" t="str">
        <f aca="false">IF($B2288="", "",SUMIF(LerXml!B:B,Relatorio!B2288,LerXml!BA:BA))</f>
        <v/>
      </c>
      <c r="G2288" s="67" t="str">
        <f aca="false">IF($B2288="", "",SUMIF(LerXml!B:B,Relatorio!B2288,LerXml!BB:BB))</f>
        <v/>
      </c>
      <c r="H2288" s="67" t="str">
        <f aca="false">IF($B2288="", "",SUMIF(LerXml!B:B,Relatorio!B2288,LerXml!BE:BE))</f>
        <v/>
      </c>
      <c r="I2288" s="68" t="str">
        <f aca="false">IF(AND($F2288="",$G2288="",$H2288=""), "", IF(SUM(F2288:H2288)-D2288 &lt; 0,0,SUM(F2288:H2288)-D2288))</f>
        <v/>
      </c>
    </row>
    <row r="2289" customFormat="false" ht="13.8" hidden="false" customHeight="true" outlineLevel="0" collapsed="false">
      <c r="A2289" s="71"/>
      <c r="B2289" s="72"/>
      <c r="C2289" s="71"/>
      <c r="D2289" s="67" t="str">
        <f aca="false">IF($B2289="", "",SUMIF(LerXml!B:B,Relatorio!B2289,LerXml!W:W))</f>
        <v/>
      </c>
      <c r="E2289" s="67" t="str">
        <f aca="false">IF($B2289="", "",SUMIF(LerXml!B:B,Relatorio!B2289,LerXml!AX:AX))</f>
        <v/>
      </c>
      <c r="F2289" s="68" t="str">
        <f aca="false">IF($B2289="", "",SUMIF(LerXml!B:B,Relatorio!B2289,LerXml!BA:BA))</f>
        <v/>
      </c>
      <c r="G2289" s="67" t="str">
        <f aca="false">IF($B2289="", "",SUMIF(LerXml!B:B,Relatorio!B2289,LerXml!BB:BB))</f>
        <v/>
      </c>
      <c r="H2289" s="67" t="str">
        <f aca="false">IF($B2289="", "",SUMIF(LerXml!B:B,Relatorio!B2289,LerXml!BE:BE))</f>
        <v/>
      </c>
      <c r="I2289" s="68" t="str">
        <f aca="false">IF(AND($F2289="",$G2289="",$H2289=""), "", IF(SUM(F2289:H2289)-D2289 &lt; 0,0,SUM(F2289:H2289)-D2289))</f>
        <v/>
      </c>
    </row>
    <row r="2290" customFormat="false" ht="13.8" hidden="false" customHeight="true" outlineLevel="0" collapsed="false">
      <c r="A2290" s="71"/>
      <c r="B2290" s="72"/>
      <c r="C2290" s="71"/>
      <c r="D2290" s="67" t="str">
        <f aca="false">IF($B2290="", "",SUMIF(LerXml!B:B,Relatorio!B2290,LerXml!W:W))</f>
        <v/>
      </c>
      <c r="E2290" s="67" t="str">
        <f aca="false">IF($B2290="", "",SUMIF(LerXml!B:B,Relatorio!B2290,LerXml!AX:AX))</f>
        <v/>
      </c>
      <c r="F2290" s="68" t="str">
        <f aca="false">IF($B2290="", "",SUMIF(LerXml!B:B,Relatorio!B2290,LerXml!BA:BA))</f>
        <v/>
      </c>
      <c r="G2290" s="67" t="str">
        <f aca="false">IF($B2290="", "",SUMIF(LerXml!B:B,Relatorio!B2290,LerXml!BB:BB))</f>
        <v/>
      </c>
      <c r="H2290" s="67" t="str">
        <f aca="false">IF($B2290="", "",SUMIF(LerXml!B:B,Relatorio!B2290,LerXml!BE:BE))</f>
        <v/>
      </c>
      <c r="I2290" s="68" t="str">
        <f aca="false">IF(AND($F2290="",$G2290="",$H2290=""), "", IF(SUM(F2290:H2290)-D2290 &lt; 0,0,SUM(F2290:H2290)-D2290))</f>
        <v/>
      </c>
    </row>
    <row r="2291" customFormat="false" ht="13.8" hidden="false" customHeight="true" outlineLevel="0" collapsed="false">
      <c r="A2291" s="71"/>
      <c r="B2291" s="72"/>
      <c r="C2291" s="71"/>
      <c r="D2291" s="67" t="str">
        <f aca="false">IF($B2291="", "",SUMIF(LerXml!B:B,Relatorio!B2291,LerXml!W:W))</f>
        <v/>
      </c>
      <c r="E2291" s="67" t="str">
        <f aca="false">IF($B2291="", "",SUMIF(LerXml!B:B,Relatorio!B2291,LerXml!AX:AX))</f>
        <v/>
      </c>
      <c r="F2291" s="68" t="str">
        <f aca="false">IF($B2291="", "",SUMIF(LerXml!B:B,Relatorio!B2291,LerXml!BA:BA))</f>
        <v/>
      </c>
      <c r="G2291" s="67" t="str">
        <f aca="false">IF($B2291="", "",SUMIF(LerXml!B:B,Relatorio!B2291,LerXml!BB:BB))</f>
        <v/>
      </c>
      <c r="H2291" s="67" t="str">
        <f aca="false">IF($B2291="", "",SUMIF(LerXml!B:B,Relatorio!B2291,LerXml!BE:BE))</f>
        <v/>
      </c>
      <c r="I2291" s="68" t="str">
        <f aca="false">IF(AND($F2291="",$G2291="",$H2291=""), "", IF(SUM(F2291:H2291)-D2291 &lt; 0,0,SUM(F2291:H2291)-D2291))</f>
        <v/>
      </c>
    </row>
    <row r="2292" customFormat="false" ht="13.8" hidden="false" customHeight="true" outlineLevel="0" collapsed="false">
      <c r="A2292" s="71"/>
      <c r="B2292" s="72"/>
      <c r="C2292" s="71"/>
      <c r="D2292" s="67" t="str">
        <f aca="false">IF($B2292="", "",SUMIF(LerXml!B:B,Relatorio!B2292,LerXml!W:W))</f>
        <v/>
      </c>
      <c r="E2292" s="67" t="str">
        <f aca="false">IF($B2292="", "",SUMIF(LerXml!B:B,Relatorio!B2292,LerXml!AX:AX))</f>
        <v/>
      </c>
      <c r="F2292" s="68" t="str">
        <f aca="false">IF($B2292="", "",SUMIF(LerXml!B:B,Relatorio!B2292,LerXml!BA:BA))</f>
        <v/>
      </c>
      <c r="G2292" s="67" t="str">
        <f aca="false">IF($B2292="", "",SUMIF(LerXml!B:B,Relatorio!B2292,LerXml!BB:BB))</f>
        <v/>
      </c>
      <c r="H2292" s="67" t="str">
        <f aca="false">IF($B2292="", "",SUMIF(LerXml!B:B,Relatorio!B2292,LerXml!BE:BE))</f>
        <v/>
      </c>
      <c r="I2292" s="68" t="str">
        <f aca="false">IF(AND($F2292="",$G2292="",$H2292=""), "", IF(SUM(F2292:H2292)-D2292 &lt; 0,0,SUM(F2292:H2292)-D2292))</f>
        <v/>
      </c>
    </row>
    <row r="2293" customFormat="false" ht="13.8" hidden="false" customHeight="true" outlineLevel="0" collapsed="false">
      <c r="A2293" s="71"/>
      <c r="B2293" s="72"/>
      <c r="C2293" s="71"/>
      <c r="D2293" s="67" t="str">
        <f aca="false">IF($B2293="", "",SUMIF(LerXml!B:B,Relatorio!B2293,LerXml!W:W))</f>
        <v/>
      </c>
      <c r="E2293" s="67" t="str">
        <f aca="false">IF($B2293="", "",SUMIF(LerXml!B:B,Relatorio!B2293,LerXml!AX:AX))</f>
        <v/>
      </c>
      <c r="F2293" s="68" t="str">
        <f aca="false">IF($B2293="", "",SUMIF(LerXml!B:B,Relatorio!B2293,LerXml!BA:BA))</f>
        <v/>
      </c>
      <c r="G2293" s="67" t="str">
        <f aca="false">IF($B2293="", "",SUMIF(LerXml!B:B,Relatorio!B2293,LerXml!BB:BB))</f>
        <v/>
      </c>
      <c r="H2293" s="67" t="str">
        <f aca="false">IF($B2293="", "",SUMIF(LerXml!B:B,Relatorio!B2293,LerXml!BE:BE))</f>
        <v/>
      </c>
      <c r="I2293" s="68" t="str">
        <f aca="false">IF(AND($F2293="",$G2293="",$H2293=""), "", IF(SUM(F2293:H2293)-D2293 &lt; 0,0,SUM(F2293:H2293)-D2293))</f>
        <v/>
      </c>
    </row>
    <row r="2294" customFormat="false" ht="13.8" hidden="false" customHeight="true" outlineLevel="0" collapsed="false">
      <c r="A2294" s="71"/>
      <c r="B2294" s="72"/>
      <c r="C2294" s="71"/>
      <c r="D2294" s="67" t="str">
        <f aca="false">IF($B2294="", "",SUMIF(LerXml!B:B,Relatorio!B2294,LerXml!W:W))</f>
        <v/>
      </c>
      <c r="E2294" s="67" t="str">
        <f aca="false">IF($B2294="", "",SUMIF(LerXml!B:B,Relatorio!B2294,LerXml!AX:AX))</f>
        <v/>
      </c>
      <c r="F2294" s="68" t="str">
        <f aca="false">IF($B2294="", "",SUMIF(LerXml!B:B,Relatorio!B2294,LerXml!BA:BA))</f>
        <v/>
      </c>
      <c r="G2294" s="67" t="str">
        <f aca="false">IF($B2294="", "",SUMIF(LerXml!B:B,Relatorio!B2294,LerXml!BB:BB))</f>
        <v/>
      </c>
      <c r="H2294" s="67" t="str">
        <f aca="false">IF($B2294="", "",SUMIF(LerXml!B:B,Relatorio!B2294,LerXml!BE:BE))</f>
        <v/>
      </c>
      <c r="I2294" s="68" t="str">
        <f aca="false">IF(AND($F2294="",$G2294="",$H2294=""), "", IF(SUM(F2294:H2294)-D2294 &lt; 0,0,SUM(F2294:H2294)-D2294))</f>
        <v/>
      </c>
    </row>
    <row r="2295" customFormat="false" ht="13.8" hidden="false" customHeight="true" outlineLevel="0" collapsed="false">
      <c r="A2295" s="71"/>
      <c r="B2295" s="72"/>
      <c r="C2295" s="71"/>
      <c r="D2295" s="67" t="str">
        <f aca="false">IF($B2295="", "",SUMIF(LerXml!B:B,Relatorio!B2295,LerXml!W:W))</f>
        <v/>
      </c>
      <c r="E2295" s="67" t="str">
        <f aca="false">IF($B2295="", "",SUMIF(LerXml!B:B,Relatorio!B2295,LerXml!AX:AX))</f>
        <v/>
      </c>
      <c r="F2295" s="68" t="str">
        <f aca="false">IF($B2295="", "",SUMIF(LerXml!B:B,Relatorio!B2295,LerXml!BA:BA))</f>
        <v/>
      </c>
      <c r="G2295" s="67" t="str">
        <f aca="false">IF($B2295="", "",SUMIF(LerXml!B:B,Relatorio!B2295,LerXml!BB:BB))</f>
        <v/>
      </c>
      <c r="H2295" s="67" t="str">
        <f aca="false">IF($B2295="", "",SUMIF(LerXml!B:B,Relatorio!B2295,LerXml!BE:BE))</f>
        <v/>
      </c>
      <c r="I2295" s="68" t="str">
        <f aca="false">IF(AND($F2295="",$G2295="",$H2295=""), "", IF(SUM(F2295:H2295)-D2295 &lt; 0,0,SUM(F2295:H2295)-D2295))</f>
        <v/>
      </c>
    </row>
    <row r="2296" customFormat="false" ht="13.8" hidden="false" customHeight="true" outlineLevel="0" collapsed="false">
      <c r="A2296" s="71"/>
      <c r="B2296" s="72"/>
      <c r="C2296" s="71"/>
      <c r="D2296" s="67" t="str">
        <f aca="false">IF($B2296="", "",SUMIF(LerXml!B:B,Relatorio!B2296,LerXml!W:W))</f>
        <v/>
      </c>
      <c r="E2296" s="67" t="str">
        <f aca="false">IF($B2296="", "",SUMIF(LerXml!B:B,Relatorio!B2296,LerXml!AX:AX))</f>
        <v/>
      </c>
      <c r="F2296" s="68" t="str">
        <f aca="false">IF($B2296="", "",SUMIF(LerXml!B:B,Relatorio!B2296,LerXml!BA:BA))</f>
        <v/>
      </c>
      <c r="G2296" s="67" t="str">
        <f aca="false">IF($B2296="", "",SUMIF(LerXml!B:B,Relatorio!B2296,LerXml!BB:BB))</f>
        <v/>
      </c>
      <c r="H2296" s="67" t="str">
        <f aca="false">IF($B2296="", "",SUMIF(LerXml!B:B,Relatorio!B2296,LerXml!BE:BE))</f>
        <v/>
      </c>
      <c r="I2296" s="68" t="str">
        <f aca="false">IF(AND($F2296="",$G2296="",$H2296=""), "", IF(SUM(F2296:H2296)-D2296 &lt; 0,0,SUM(F2296:H2296)-D2296))</f>
        <v/>
      </c>
    </row>
    <row r="2297" customFormat="false" ht="13.8" hidden="false" customHeight="true" outlineLevel="0" collapsed="false">
      <c r="A2297" s="71"/>
      <c r="B2297" s="72"/>
      <c r="C2297" s="71"/>
      <c r="D2297" s="67" t="str">
        <f aca="false">IF($B2297="", "",SUMIF(LerXml!B:B,Relatorio!B2297,LerXml!W:W))</f>
        <v/>
      </c>
      <c r="E2297" s="67" t="str">
        <f aca="false">IF($B2297="", "",SUMIF(LerXml!B:B,Relatorio!B2297,LerXml!AX:AX))</f>
        <v/>
      </c>
      <c r="F2297" s="68" t="str">
        <f aca="false">IF($B2297="", "",SUMIF(LerXml!B:B,Relatorio!B2297,LerXml!BA:BA))</f>
        <v/>
      </c>
      <c r="G2297" s="67" t="str">
        <f aca="false">IF($B2297="", "",SUMIF(LerXml!B:B,Relatorio!B2297,LerXml!BB:BB))</f>
        <v/>
      </c>
      <c r="H2297" s="67" t="str">
        <f aca="false">IF($B2297="", "",SUMIF(LerXml!B:B,Relatorio!B2297,LerXml!BE:BE))</f>
        <v/>
      </c>
      <c r="I2297" s="68" t="str">
        <f aca="false">IF(AND($F2297="",$G2297="",$H2297=""), "", IF(SUM(F2297:H2297)-D2297 &lt; 0,0,SUM(F2297:H2297)-D2297))</f>
        <v/>
      </c>
    </row>
    <row r="2298" customFormat="false" ht="13.8" hidden="false" customHeight="true" outlineLevel="0" collapsed="false">
      <c r="A2298" s="71"/>
      <c r="B2298" s="72"/>
      <c r="C2298" s="71"/>
      <c r="D2298" s="67" t="str">
        <f aca="false">IF($B2298="", "",SUMIF(LerXml!B:B,Relatorio!B2298,LerXml!W:W))</f>
        <v/>
      </c>
      <c r="E2298" s="67" t="str">
        <f aca="false">IF($B2298="", "",SUMIF(LerXml!B:B,Relatorio!B2298,LerXml!AX:AX))</f>
        <v/>
      </c>
      <c r="F2298" s="68" t="str">
        <f aca="false">IF($B2298="", "",SUMIF(LerXml!B:B,Relatorio!B2298,LerXml!BA:BA))</f>
        <v/>
      </c>
      <c r="G2298" s="67" t="str">
        <f aca="false">IF($B2298="", "",SUMIF(LerXml!B:B,Relatorio!B2298,LerXml!BB:BB))</f>
        <v/>
      </c>
      <c r="H2298" s="67" t="str">
        <f aca="false">IF($B2298="", "",SUMIF(LerXml!B:B,Relatorio!B2298,LerXml!BE:BE))</f>
        <v/>
      </c>
      <c r="I2298" s="68" t="str">
        <f aca="false">IF(AND($F2298="",$G2298="",$H2298=""), "", IF(SUM(F2298:H2298)-D2298 &lt; 0,0,SUM(F2298:H2298)-D2298))</f>
        <v/>
      </c>
    </row>
    <row r="2299" customFormat="false" ht="13.8" hidden="false" customHeight="true" outlineLevel="0" collapsed="false">
      <c r="A2299" s="71"/>
      <c r="B2299" s="72"/>
      <c r="C2299" s="71"/>
      <c r="D2299" s="67" t="str">
        <f aca="false">IF($B2299="", "",SUMIF(LerXml!B:B,Relatorio!B2299,LerXml!W:W))</f>
        <v/>
      </c>
      <c r="E2299" s="67" t="str">
        <f aca="false">IF($B2299="", "",SUMIF(LerXml!B:B,Relatorio!B2299,LerXml!AX:AX))</f>
        <v/>
      </c>
      <c r="F2299" s="68" t="str">
        <f aca="false">IF($B2299="", "",SUMIF(LerXml!B:B,Relatorio!B2299,LerXml!BA:BA))</f>
        <v/>
      </c>
      <c r="G2299" s="67" t="str">
        <f aca="false">IF($B2299="", "",SUMIF(LerXml!B:B,Relatorio!B2299,LerXml!BB:BB))</f>
        <v/>
      </c>
      <c r="H2299" s="67" t="str">
        <f aca="false">IF($B2299="", "",SUMIF(LerXml!B:B,Relatorio!B2299,LerXml!BE:BE))</f>
        <v/>
      </c>
      <c r="I2299" s="68" t="str">
        <f aca="false">IF(AND($F2299="",$G2299="",$H2299=""), "", IF(SUM(F2299:H2299)-D2299 &lt; 0,0,SUM(F2299:H2299)-D2299))</f>
        <v/>
      </c>
    </row>
    <row r="2300" customFormat="false" ht="13.8" hidden="false" customHeight="true" outlineLevel="0" collapsed="false">
      <c r="A2300" s="71"/>
      <c r="B2300" s="72"/>
      <c r="C2300" s="71"/>
      <c r="D2300" s="67" t="str">
        <f aca="false">IF($B2300="", "",SUMIF(LerXml!B:B,Relatorio!B2300,LerXml!W:W))</f>
        <v/>
      </c>
      <c r="E2300" s="67" t="str">
        <f aca="false">IF($B2300="", "",SUMIF(LerXml!B:B,Relatorio!B2300,LerXml!AX:AX))</f>
        <v/>
      </c>
      <c r="F2300" s="68" t="str">
        <f aca="false">IF($B2300="", "",SUMIF(LerXml!B:B,Relatorio!B2300,LerXml!BA:BA))</f>
        <v/>
      </c>
      <c r="G2300" s="67" t="str">
        <f aca="false">IF($B2300="", "",SUMIF(LerXml!B:B,Relatorio!B2300,LerXml!BB:BB))</f>
        <v/>
      </c>
      <c r="H2300" s="67" t="str">
        <f aca="false">IF($B2300="", "",SUMIF(LerXml!B:B,Relatorio!B2300,LerXml!BE:BE))</f>
        <v/>
      </c>
      <c r="I2300" s="68" t="str">
        <f aca="false">IF(AND($F2300="",$G2300="",$H2300=""), "", IF(SUM(F2300:H2300)-D2300 &lt; 0,0,SUM(F2300:H2300)-D2300))</f>
        <v/>
      </c>
    </row>
    <row r="2301" customFormat="false" ht="13.8" hidden="false" customHeight="true" outlineLevel="0" collapsed="false">
      <c r="A2301" s="71"/>
      <c r="B2301" s="72"/>
      <c r="C2301" s="71"/>
      <c r="D2301" s="67" t="str">
        <f aca="false">IF($B2301="", "",SUMIF(LerXml!B:B,Relatorio!B2301,LerXml!W:W))</f>
        <v/>
      </c>
      <c r="E2301" s="67" t="str">
        <f aca="false">IF($B2301="", "",SUMIF(LerXml!B:B,Relatorio!B2301,LerXml!AX:AX))</f>
        <v/>
      </c>
      <c r="F2301" s="68" t="str">
        <f aca="false">IF($B2301="", "",SUMIF(LerXml!B:B,Relatorio!B2301,LerXml!BA:BA))</f>
        <v/>
      </c>
      <c r="G2301" s="67" t="str">
        <f aca="false">IF($B2301="", "",SUMIF(LerXml!B:B,Relatorio!B2301,LerXml!BB:BB))</f>
        <v/>
      </c>
      <c r="H2301" s="67" t="str">
        <f aca="false">IF($B2301="", "",SUMIF(LerXml!B:B,Relatorio!B2301,LerXml!BE:BE))</f>
        <v/>
      </c>
      <c r="I2301" s="68" t="str">
        <f aca="false">IF(AND($F2301="",$G2301="",$H2301=""), "", IF(SUM(F2301:H2301)-D2301 &lt; 0,0,SUM(F2301:H2301)-D2301))</f>
        <v/>
      </c>
    </row>
    <row r="2302" customFormat="false" ht="13.8" hidden="false" customHeight="true" outlineLevel="0" collapsed="false">
      <c r="A2302" s="71"/>
      <c r="B2302" s="72"/>
      <c r="C2302" s="71"/>
      <c r="D2302" s="67" t="str">
        <f aca="false">IF($B2302="", "",SUMIF(LerXml!B:B,Relatorio!B2302,LerXml!W:W))</f>
        <v/>
      </c>
      <c r="E2302" s="67" t="str">
        <f aca="false">IF($B2302="", "",SUMIF(LerXml!B:B,Relatorio!B2302,LerXml!AX:AX))</f>
        <v/>
      </c>
      <c r="F2302" s="68" t="str">
        <f aca="false">IF($B2302="", "",SUMIF(LerXml!B:B,Relatorio!B2302,LerXml!BA:BA))</f>
        <v/>
      </c>
      <c r="G2302" s="67" t="str">
        <f aca="false">IF($B2302="", "",SUMIF(LerXml!B:B,Relatorio!B2302,LerXml!BB:BB))</f>
        <v/>
      </c>
      <c r="H2302" s="67" t="str">
        <f aca="false">IF($B2302="", "",SUMIF(LerXml!B:B,Relatorio!B2302,LerXml!BE:BE))</f>
        <v/>
      </c>
      <c r="I2302" s="68" t="str">
        <f aca="false">IF(AND($F2302="",$G2302="",$H2302=""), "", IF(SUM(F2302:H2302)-D2302 &lt; 0,0,SUM(F2302:H2302)-D2302))</f>
        <v/>
      </c>
    </row>
    <row r="2303" customFormat="false" ht="13.8" hidden="false" customHeight="true" outlineLevel="0" collapsed="false">
      <c r="A2303" s="71"/>
      <c r="B2303" s="72"/>
      <c r="C2303" s="71"/>
      <c r="D2303" s="67" t="str">
        <f aca="false">IF($B2303="", "",SUMIF(LerXml!B:B,Relatorio!B2303,LerXml!W:W))</f>
        <v/>
      </c>
      <c r="E2303" s="67" t="str">
        <f aca="false">IF($B2303="", "",SUMIF(LerXml!B:B,Relatorio!B2303,LerXml!AX:AX))</f>
        <v/>
      </c>
      <c r="F2303" s="68" t="str">
        <f aca="false">IF($B2303="", "",SUMIF(LerXml!B:B,Relatorio!B2303,LerXml!BA:BA))</f>
        <v/>
      </c>
      <c r="G2303" s="67" t="str">
        <f aca="false">IF($B2303="", "",SUMIF(LerXml!B:B,Relatorio!B2303,LerXml!BB:BB))</f>
        <v/>
      </c>
      <c r="H2303" s="67" t="str">
        <f aca="false">IF($B2303="", "",SUMIF(LerXml!B:B,Relatorio!B2303,LerXml!BE:BE))</f>
        <v/>
      </c>
      <c r="I2303" s="68" t="str">
        <f aca="false">IF(AND($F2303="",$G2303="",$H2303=""), "", IF(SUM(F2303:H2303)-D2303 &lt; 0,0,SUM(F2303:H2303)-D2303))</f>
        <v/>
      </c>
    </row>
    <row r="2304" customFormat="false" ht="13.8" hidden="false" customHeight="true" outlineLevel="0" collapsed="false">
      <c r="A2304" s="71"/>
      <c r="B2304" s="72"/>
      <c r="C2304" s="71"/>
      <c r="D2304" s="67" t="str">
        <f aca="false">IF($B2304="", "",SUMIF(LerXml!B:B,Relatorio!B2304,LerXml!W:W))</f>
        <v/>
      </c>
      <c r="E2304" s="67" t="str">
        <f aca="false">IF($B2304="", "",SUMIF(LerXml!B:B,Relatorio!B2304,LerXml!AX:AX))</f>
        <v/>
      </c>
      <c r="F2304" s="68" t="str">
        <f aca="false">IF($B2304="", "",SUMIF(LerXml!B:B,Relatorio!B2304,LerXml!BA:BA))</f>
        <v/>
      </c>
      <c r="G2304" s="67" t="str">
        <f aca="false">IF($B2304="", "",SUMIF(LerXml!B:B,Relatorio!B2304,LerXml!BB:BB))</f>
        <v/>
      </c>
      <c r="H2304" s="67" t="str">
        <f aca="false">IF($B2304="", "",SUMIF(LerXml!B:B,Relatorio!B2304,LerXml!BE:BE))</f>
        <v/>
      </c>
      <c r="I2304" s="68" t="str">
        <f aca="false">IF(AND($F2304="",$G2304="",$H2304=""), "", IF(SUM(F2304:H2304)-D2304 &lt; 0,0,SUM(F2304:H2304)-D2304))</f>
        <v/>
      </c>
    </row>
    <row r="2305" customFormat="false" ht="13.8" hidden="false" customHeight="true" outlineLevel="0" collapsed="false">
      <c r="A2305" s="71"/>
      <c r="B2305" s="72"/>
      <c r="C2305" s="71"/>
      <c r="D2305" s="67" t="str">
        <f aca="false">IF($B2305="", "",SUMIF(LerXml!B:B,Relatorio!B2305,LerXml!W:W))</f>
        <v/>
      </c>
      <c r="E2305" s="67" t="str">
        <f aca="false">IF($B2305="", "",SUMIF(LerXml!B:B,Relatorio!B2305,LerXml!AX:AX))</f>
        <v/>
      </c>
      <c r="F2305" s="68" t="str">
        <f aca="false">IF($B2305="", "",SUMIF(LerXml!B:B,Relatorio!B2305,LerXml!BA:BA))</f>
        <v/>
      </c>
      <c r="G2305" s="67" t="str">
        <f aca="false">IF($B2305="", "",SUMIF(LerXml!B:B,Relatorio!B2305,LerXml!BB:BB))</f>
        <v/>
      </c>
      <c r="H2305" s="67" t="str">
        <f aca="false">IF($B2305="", "",SUMIF(LerXml!B:B,Relatorio!B2305,LerXml!BE:BE))</f>
        <v/>
      </c>
      <c r="I2305" s="68" t="str">
        <f aca="false">IF(AND($F2305="",$G2305="",$H2305=""), "", IF(SUM(F2305:H2305)-D2305 &lt; 0,0,SUM(F2305:H2305)-D2305))</f>
        <v/>
      </c>
    </row>
    <row r="2306" customFormat="false" ht="13.8" hidden="false" customHeight="true" outlineLevel="0" collapsed="false">
      <c r="A2306" s="71"/>
      <c r="B2306" s="72"/>
      <c r="C2306" s="71"/>
      <c r="D2306" s="67" t="str">
        <f aca="false">IF($B2306="", "",SUMIF(LerXml!B:B,Relatorio!B2306,LerXml!W:W))</f>
        <v/>
      </c>
      <c r="E2306" s="67" t="str">
        <f aca="false">IF($B2306="", "",SUMIF(LerXml!B:B,Relatorio!B2306,LerXml!AX:AX))</f>
        <v/>
      </c>
      <c r="F2306" s="68" t="str">
        <f aca="false">IF($B2306="", "",SUMIF(LerXml!B:B,Relatorio!B2306,LerXml!BA:BA))</f>
        <v/>
      </c>
      <c r="G2306" s="67" t="str">
        <f aca="false">IF($B2306="", "",SUMIF(LerXml!B:B,Relatorio!B2306,LerXml!BB:BB))</f>
        <v/>
      </c>
      <c r="H2306" s="67" t="str">
        <f aca="false">IF($B2306="", "",SUMIF(LerXml!B:B,Relatorio!B2306,LerXml!BE:BE))</f>
        <v/>
      </c>
      <c r="I2306" s="68" t="str">
        <f aca="false">IF(AND($F2306="",$G2306="",$H2306=""), "", IF(SUM(F2306:H2306)-D2306 &lt; 0,0,SUM(F2306:H2306)-D2306))</f>
        <v/>
      </c>
    </row>
    <row r="2307" customFormat="false" ht="13.8" hidden="false" customHeight="true" outlineLevel="0" collapsed="false">
      <c r="A2307" s="71"/>
      <c r="B2307" s="72"/>
      <c r="C2307" s="71"/>
      <c r="D2307" s="67" t="str">
        <f aca="false">IF($B2307="", "",SUMIF(LerXml!B:B,Relatorio!B2307,LerXml!W:W))</f>
        <v/>
      </c>
      <c r="E2307" s="67" t="str">
        <f aca="false">IF($B2307="", "",SUMIF(LerXml!B:B,Relatorio!B2307,LerXml!AX:AX))</f>
        <v/>
      </c>
      <c r="F2307" s="68" t="str">
        <f aca="false">IF($B2307="", "",SUMIF(LerXml!B:B,Relatorio!B2307,LerXml!BA:BA))</f>
        <v/>
      </c>
      <c r="G2307" s="67" t="str">
        <f aca="false">IF($B2307="", "",SUMIF(LerXml!B:B,Relatorio!B2307,LerXml!BB:BB))</f>
        <v/>
      </c>
      <c r="H2307" s="67" t="str">
        <f aca="false">IF($B2307="", "",SUMIF(LerXml!B:B,Relatorio!B2307,LerXml!BE:BE))</f>
        <v/>
      </c>
      <c r="I2307" s="68" t="str">
        <f aca="false">IF(AND($F2307="",$G2307="",$H2307=""), "", IF(SUM(F2307:H2307)-D2307 &lt; 0,0,SUM(F2307:H2307)-D2307))</f>
        <v/>
      </c>
    </row>
    <row r="2308" customFormat="false" ht="13.8" hidden="false" customHeight="true" outlineLevel="0" collapsed="false">
      <c r="A2308" s="71"/>
      <c r="B2308" s="72"/>
      <c r="C2308" s="71"/>
      <c r="D2308" s="67" t="str">
        <f aca="false">IF($B2308="", "",SUMIF(LerXml!B:B,Relatorio!B2308,LerXml!W:W))</f>
        <v/>
      </c>
      <c r="E2308" s="67" t="str">
        <f aca="false">IF($B2308="", "",SUMIF(LerXml!B:B,Relatorio!B2308,LerXml!AX:AX))</f>
        <v/>
      </c>
      <c r="F2308" s="68" t="str">
        <f aca="false">IF($B2308="", "",SUMIF(LerXml!B:B,Relatorio!B2308,LerXml!BA:BA))</f>
        <v/>
      </c>
      <c r="G2308" s="67" t="str">
        <f aca="false">IF($B2308="", "",SUMIF(LerXml!B:B,Relatorio!B2308,LerXml!BB:BB))</f>
        <v/>
      </c>
      <c r="H2308" s="67" t="str">
        <f aca="false">IF($B2308="", "",SUMIF(LerXml!B:B,Relatorio!B2308,LerXml!BE:BE))</f>
        <v/>
      </c>
      <c r="I2308" s="68" t="str">
        <f aca="false">IF(AND($F2308="",$G2308="",$H2308=""), "", IF(SUM(F2308:H2308)-D2308 &lt; 0,0,SUM(F2308:H2308)-D2308))</f>
        <v/>
      </c>
    </row>
    <row r="2309" customFormat="false" ht="13.8" hidden="false" customHeight="true" outlineLevel="0" collapsed="false">
      <c r="A2309" s="71"/>
      <c r="B2309" s="72"/>
      <c r="C2309" s="71"/>
      <c r="D2309" s="67" t="str">
        <f aca="false">IF($B2309="", "",SUMIF(LerXml!B:B,Relatorio!B2309,LerXml!W:W))</f>
        <v/>
      </c>
      <c r="E2309" s="67" t="str">
        <f aca="false">IF($B2309="", "",SUMIF(LerXml!B:B,Relatorio!B2309,LerXml!AX:AX))</f>
        <v/>
      </c>
      <c r="F2309" s="68" t="str">
        <f aca="false">IF($B2309="", "",SUMIF(LerXml!B:B,Relatorio!B2309,LerXml!BA:BA))</f>
        <v/>
      </c>
      <c r="G2309" s="67" t="str">
        <f aca="false">IF($B2309="", "",SUMIF(LerXml!B:B,Relatorio!B2309,LerXml!BB:BB))</f>
        <v/>
      </c>
      <c r="H2309" s="67" t="str">
        <f aca="false">IF($B2309="", "",SUMIF(LerXml!B:B,Relatorio!B2309,LerXml!BE:BE))</f>
        <v/>
      </c>
      <c r="I2309" s="68" t="str">
        <f aca="false">IF(AND($F2309="",$G2309="",$H2309=""), "", IF(SUM(F2309:H2309)-D2309 &lt; 0,0,SUM(F2309:H2309)-D2309))</f>
        <v/>
      </c>
    </row>
    <row r="2310" customFormat="false" ht="13.8" hidden="false" customHeight="true" outlineLevel="0" collapsed="false">
      <c r="A2310" s="71"/>
      <c r="B2310" s="72"/>
      <c r="C2310" s="71"/>
      <c r="D2310" s="67" t="str">
        <f aca="false">IF($B2310="", "",SUMIF(LerXml!B:B,Relatorio!B2310,LerXml!W:W))</f>
        <v/>
      </c>
      <c r="E2310" s="67" t="str">
        <f aca="false">IF($B2310="", "",SUMIF(LerXml!B:B,Relatorio!B2310,LerXml!AX:AX))</f>
        <v/>
      </c>
      <c r="F2310" s="68" t="str">
        <f aca="false">IF($B2310="", "",SUMIF(LerXml!B:B,Relatorio!B2310,LerXml!BA:BA))</f>
        <v/>
      </c>
      <c r="G2310" s="67" t="str">
        <f aca="false">IF($B2310="", "",SUMIF(LerXml!B:B,Relatorio!B2310,LerXml!BB:BB))</f>
        <v/>
      </c>
      <c r="H2310" s="67" t="str">
        <f aca="false">IF($B2310="", "",SUMIF(LerXml!B:B,Relatorio!B2310,LerXml!BE:BE))</f>
        <v/>
      </c>
      <c r="I2310" s="68" t="str">
        <f aca="false">IF(AND($F2310="",$G2310="",$H2310=""), "", IF(SUM(F2310:H2310)-D2310 &lt; 0,0,SUM(F2310:H2310)-D2310))</f>
        <v/>
      </c>
    </row>
    <row r="2311" customFormat="false" ht="13.8" hidden="false" customHeight="true" outlineLevel="0" collapsed="false">
      <c r="A2311" s="71"/>
      <c r="B2311" s="72"/>
      <c r="C2311" s="71"/>
      <c r="D2311" s="67" t="str">
        <f aca="false">IF($B2311="", "",SUMIF(LerXml!B:B,Relatorio!B2311,LerXml!W:W))</f>
        <v/>
      </c>
      <c r="E2311" s="67" t="str">
        <f aca="false">IF($B2311="", "",SUMIF(LerXml!B:B,Relatorio!B2311,LerXml!AX:AX))</f>
        <v/>
      </c>
      <c r="F2311" s="68" t="str">
        <f aca="false">IF($B2311="", "",SUMIF(LerXml!B:B,Relatorio!B2311,LerXml!BA:BA))</f>
        <v/>
      </c>
      <c r="G2311" s="67" t="str">
        <f aca="false">IF($B2311="", "",SUMIF(LerXml!B:B,Relatorio!B2311,LerXml!BB:BB))</f>
        <v/>
      </c>
      <c r="H2311" s="67" t="str">
        <f aca="false">IF($B2311="", "",SUMIF(LerXml!B:B,Relatorio!B2311,LerXml!BE:BE))</f>
        <v/>
      </c>
      <c r="I2311" s="68" t="str">
        <f aca="false">IF(AND($F2311="",$G2311="",$H2311=""), "", IF(SUM(F2311:H2311)-D2311 &lt; 0,0,SUM(F2311:H2311)-D2311))</f>
        <v/>
      </c>
    </row>
    <row r="2312" customFormat="false" ht="13.8" hidden="false" customHeight="true" outlineLevel="0" collapsed="false">
      <c r="A2312" s="71"/>
      <c r="B2312" s="72"/>
      <c r="C2312" s="71"/>
      <c r="D2312" s="67" t="str">
        <f aca="false">IF($B2312="", "",SUMIF(LerXml!B:B,Relatorio!B2312,LerXml!W:W))</f>
        <v/>
      </c>
      <c r="E2312" s="67" t="str">
        <f aca="false">IF($B2312="", "",SUMIF(LerXml!B:B,Relatorio!B2312,LerXml!AX:AX))</f>
        <v/>
      </c>
      <c r="F2312" s="68" t="str">
        <f aca="false">IF($B2312="", "",SUMIF(LerXml!B:B,Relatorio!B2312,LerXml!BA:BA))</f>
        <v/>
      </c>
      <c r="G2312" s="67" t="str">
        <f aca="false">IF($B2312="", "",SUMIF(LerXml!B:B,Relatorio!B2312,LerXml!BB:BB))</f>
        <v/>
      </c>
      <c r="H2312" s="67" t="str">
        <f aca="false">IF($B2312="", "",SUMIF(LerXml!B:B,Relatorio!B2312,LerXml!BE:BE))</f>
        <v/>
      </c>
      <c r="I2312" s="68" t="str">
        <f aca="false">IF(AND($F2312="",$G2312="",$H2312=""), "", IF(SUM(F2312:H2312)-D2312 &lt; 0,0,SUM(F2312:H2312)-D2312))</f>
        <v/>
      </c>
    </row>
    <row r="2313" customFormat="false" ht="13.8" hidden="false" customHeight="true" outlineLevel="0" collapsed="false">
      <c r="A2313" s="71"/>
      <c r="B2313" s="72"/>
      <c r="C2313" s="71"/>
      <c r="D2313" s="67" t="str">
        <f aca="false">IF($B2313="", "",SUMIF(LerXml!B:B,Relatorio!B2313,LerXml!W:W))</f>
        <v/>
      </c>
      <c r="E2313" s="67" t="str">
        <f aca="false">IF($B2313="", "",SUMIF(LerXml!B:B,Relatorio!B2313,LerXml!AX:AX))</f>
        <v/>
      </c>
      <c r="F2313" s="68" t="str">
        <f aca="false">IF($B2313="", "",SUMIF(LerXml!B:B,Relatorio!B2313,LerXml!BA:BA))</f>
        <v/>
      </c>
      <c r="G2313" s="67" t="str">
        <f aca="false">IF($B2313="", "",SUMIF(LerXml!B:B,Relatorio!B2313,LerXml!BB:BB))</f>
        <v/>
      </c>
      <c r="H2313" s="67" t="str">
        <f aca="false">IF($B2313="", "",SUMIF(LerXml!B:B,Relatorio!B2313,LerXml!BE:BE))</f>
        <v/>
      </c>
      <c r="I2313" s="68" t="str">
        <f aca="false">IF(AND($F2313="",$G2313="",$H2313=""), "", IF(SUM(F2313:H2313)-D2313 &lt; 0,0,SUM(F2313:H2313)-D2313))</f>
        <v/>
      </c>
    </row>
    <row r="2314" customFormat="false" ht="13.8" hidden="false" customHeight="true" outlineLevel="0" collapsed="false">
      <c r="A2314" s="71"/>
      <c r="B2314" s="72"/>
      <c r="C2314" s="71"/>
      <c r="D2314" s="67" t="str">
        <f aca="false">IF($B2314="", "",SUMIF(LerXml!B:B,Relatorio!B2314,LerXml!W:W))</f>
        <v/>
      </c>
      <c r="E2314" s="67" t="str">
        <f aca="false">IF($B2314="", "",SUMIF(LerXml!B:B,Relatorio!B2314,LerXml!AX:AX))</f>
        <v/>
      </c>
      <c r="F2314" s="68" t="str">
        <f aca="false">IF($B2314="", "",SUMIF(LerXml!B:B,Relatorio!B2314,LerXml!BA:BA))</f>
        <v/>
      </c>
      <c r="G2314" s="67" t="str">
        <f aca="false">IF($B2314="", "",SUMIF(LerXml!B:B,Relatorio!B2314,LerXml!BB:BB))</f>
        <v/>
      </c>
      <c r="H2314" s="67" t="str">
        <f aca="false">IF($B2314="", "",SUMIF(LerXml!B:B,Relatorio!B2314,LerXml!BE:BE))</f>
        <v/>
      </c>
      <c r="I2314" s="68" t="str">
        <f aca="false">IF(AND($F2314="",$G2314="",$H2314=""), "", IF(SUM(F2314:H2314)-D2314 &lt; 0,0,SUM(F2314:H2314)-D2314))</f>
        <v/>
      </c>
    </row>
    <row r="2315" customFormat="false" ht="13.8" hidden="false" customHeight="true" outlineLevel="0" collapsed="false">
      <c r="A2315" s="71"/>
      <c r="B2315" s="72"/>
      <c r="C2315" s="71"/>
      <c r="D2315" s="67" t="str">
        <f aca="false">IF($B2315="", "",SUMIF(LerXml!B:B,Relatorio!B2315,LerXml!W:W))</f>
        <v/>
      </c>
      <c r="E2315" s="67" t="str">
        <f aca="false">IF($B2315="", "",SUMIF(LerXml!B:B,Relatorio!B2315,LerXml!AX:AX))</f>
        <v/>
      </c>
      <c r="F2315" s="68" t="str">
        <f aca="false">IF($B2315="", "",SUMIF(LerXml!B:B,Relatorio!B2315,LerXml!BA:BA))</f>
        <v/>
      </c>
      <c r="G2315" s="67" t="str">
        <f aca="false">IF($B2315="", "",SUMIF(LerXml!B:B,Relatorio!B2315,LerXml!BB:BB))</f>
        <v/>
      </c>
      <c r="H2315" s="67" t="str">
        <f aca="false">IF($B2315="", "",SUMIF(LerXml!B:B,Relatorio!B2315,LerXml!BE:BE))</f>
        <v/>
      </c>
      <c r="I2315" s="68" t="str">
        <f aca="false">IF(AND($F2315="",$G2315="",$H2315=""), "", IF(SUM(F2315:H2315)-D2315 &lt; 0,0,SUM(F2315:H2315)-D2315))</f>
        <v/>
      </c>
    </row>
    <row r="2316" customFormat="false" ht="13.8" hidden="false" customHeight="true" outlineLevel="0" collapsed="false">
      <c r="A2316" s="71"/>
      <c r="B2316" s="72"/>
      <c r="C2316" s="71"/>
      <c r="D2316" s="67" t="str">
        <f aca="false">IF($B2316="", "",SUMIF(LerXml!B:B,Relatorio!B2316,LerXml!W:W))</f>
        <v/>
      </c>
      <c r="E2316" s="67" t="str">
        <f aca="false">IF($B2316="", "",SUMIF(LerXml!B:B,Relatorio!B2316,LerXml!AX:AX))</f>
        <v/>
      </c>
      <c r="F2316" s="68" t="str">
        <f aca="false">IF($B2316="", "",SUMIF(LerXml!B:B,Relatorio!B2316,LerXml!BA:BA))</f>
        <v/>
      </c>
      <c r="G2316" s="67" t="str">
        <f aca="false">IF($B2316="", "",SUMIF(LerXml!B:B,Relatorio!B2316,LerXml!BB:BB))</f>
        <v/>
      </c>
      <c r="H2316" s="67" t="str">
        <f aca="false">IF($B2316="", "",SUMIF(LerXml!B:B,Relatorio!B2316,LerXml!BE:BE))</f>
        <v/>
      </c>
      <c r="I2316" s="68" t="str">
        <f aca="false">IF(AND($F2316="",$G2316="",$H2316=""), "", IF(SUM(F2316:H2316)-D2316 &lt; 0,0,SUM(F2316:H2316)-D2316))</f>
        <v/>
      </c>
    </row>
    <row r="2317" customFormat="false" ht="13.8" hidden="false" customHeight="true" outlineLevel="0" collapsed="false">
      <c r="A2317" s="71"/>
      <c r="B2317" s="72"/>
      <c r="C2317" s="71"/>
      <c r="D2317" s="67" t="str">
        <f aca="false">IF($B2317="", "",SUMIF(LerXml!B:B,Relatorio!B2317,LerXml!W:W))</f>
        <v/>
      </c>
      <c r="E2317" s="67" t="str">
        <f aca="false">IF($B2317="", "",SUMIF(LerXml!B:B,Relatorio!B2317,LerXml!AX:AX))</f>
        <v/>
      </c>
      <c r="F2317" s="68" t="str">
        <f aca="false">IF($B2317="", "",SUMIF(LerXml!B:B,Relatorio!B2317,LerXml!BA:BA))</f>
        <v/>
      </c>
      <c r="G2317" s="67" t="str">
        <f aca="false">IF($B2317="", "",SUMIF(LerXml!B:B,Relatorio!B2317,LerXml!BB:BB))</f>
        <v/>
      </c>
      <c r="H2317" s="67" t="str">
        <f aca="false">IF($B2317="", "",SUMIF(LerXml!B:B,Relatorio!B2317,LerXml!BE:BE))</f>
        <v/>
      </c>
      <c r="I2317" s="68" t="str">
        <f aca="false">IF(AND($F2317="",$G2317="",$H2317=""), "", IF(SUM(F2317:H2317)-D2317 &lt; 0,0,SUM(F2317:H2317)-D2317))</f>
        <v/>
      </c>
    </row>
    <row r="2318" customFormat="false" ht="13.8" hidden="false" customHeight="true" outlineLevel="0" collapsed="false">
      <c r="A2318" s="71"/>
      <c r="B2318" s="72"/>
      <c r="C2318" s="71"/>
      <c r="D2318" s="67" t="str">
        <f aca="false">IF($B2318="", "",SUMIF(LerXml!B:B,Relatorio!B2318,LerXml!W:W))</f>
        <v/>
      </c>
      <c r="E2318" s="67" t="str">
        <f aca="false">IF($B2318="", "",SUMIF(LerXml!B:B,Relatorio!B2318,LerXml!AX:AX))</f>
        <v/>
      </c>
      <c r="F2318" s="68" t="str">
        <f aca="false">IF($B2318="", "",SUMIF(LerXml!B:B,Relatorio!B2318,LerXml!BA:BA))</f>
        <v/>
      </c>
      <c r="G2318" s="67" t="str">
        <f aca="false">IF($B2318="", "",SUMIF(LerXml!B:B,Relatorio!B2318,LerXml!BB:BB))</f>
        <v/>
      </c>
      <c r="H2318" s="67" t="str">
        <f aca="false">IF($B2318="", "",SUMIF(LerXml!B:B,Relatorio!B2318,LerXml!BE:BE))</f>
        <v/>
      </c>
      <c r="I2318" s="68" t="str">
        <f aca="false">IF(AND($F2318="",$G2318="",$H2318=""), "", IF(SUM(F2318:H2318)-D2318 &lt; 0,0,SUM(F2318:H2318)-D2318))</f>
        <v/>
      </c>
    </row>
    <row r="2319" customFormat="false" ht="13.8" hidden="false" customHeight="true" outlineLevel="0" collapsed="false">
      <c r="A2319" s="71"/>
      <c r="B2319" s="72"/>
      <c r="C2319" s="71"/>
      <c r="D2319" s="67" t="str">
        <f aca="false">IF($B2319="", "",SUMIF(LerXml!B:B,Relatorio!B2319,LerXml!W:W))</f>
        <v/>
      </c>
      <c r="E2319" s="67" t="str">
        <f aca="false">IF($B2319="", "",SUMIF(LerXml!B:B,Relatorio!B2319,LerXml!AX:AX))</f>
        <v/>
      </c>
      <c r="F2319" s="68" t="str">
        <f aca="false">IF($B2319="", "",SUMIF(LerXml!B:B,Relatorio!B2319,LerXml!BA:BA))</f>
        <v/>
      </c>
      <c r="G2319" s="67" t="str">
        <f aca="false">IF($B2319="", "",SUMIF(LerXml!B:B,Relatorio!B2319,LerXml!BB:BB))</f>
        <v/>
      </c>
      <c r="H2319" s="67" t="str">
        <f aca="false">IF($B2319="", "",SUMIF(LerXml!B:B,Relatorio!B2319,LerXml!BE:BE))</f>
        <v/>
      </c>
      <c r="I2319" s="68" t="str">
        <f aca="false">IF(AND($F2319="",$G2319="",$H2319=""), "", IF(SUM(F2319:H2319)-D2319 &lt; 0,0,SUM(F2319:H2319)-D2319))</f>
        <v/>
      </c>
    </row>
    <row r="2320" customFormat="false" ht="13.8" hidden="false" customHeight="true" outlineLevel="0" collapsed="false">
      <c r="A2320" s="71"/>
      <c r="B2320" s="72"/>
      <c r="C2320" s="71"/>
      <c r="D2320" s="67" t="str">
        <f aca="false">IF($B2320="", "",SUMIF(LerXml!B:B,Relatorio!B2320,LerXml!W:W))</f>
        <v/>
      </c>
      <c r="E2320" s="67" t="str">
        <f aca="false">IF($B2320="", "",SUMIF(LerXml!B:B,Relatorio!B2320,LerXml!AX:AX))</f>
        <v/>
      </c>
      <c r="F2320" s="68" t="str">
        <f aca="false">IF($B2320="", "",SUMIF(LerXml!B:B,Relatorio!B2320,LerXml!BA:BA))</f>
        <v/>
      </c>
      <c r="G2320" s="67" t="str">
        <f aca="false">IF($B2320="", "",SUMIF(LerXml!B:B,Relatorio!B2320,LerXml!BB:BB))</f>
        <v/>
      </c>
      <c r="H2320" s="67" t="str">
        <f aca="false">IF($B2320="", "",SUMIF(LerXml!B:B,Relatorio!B2320,LerXml!BE:BE))</f>
        <v/>
      </c>
      <c r="I2320" s="68" t="str">
        <f aca="false">IF(AND($F2320="",$G2320="",$H2320=""), "", IF(SUM(F2320:H2320)-D2320 &lt; 0,0,SUM(F2320:H2320)-D2320))</f>
        <v/>
      </c>
    </row>
    <row r="2321" customFormat="false" ht="13.8" hidden="false" customHeight="true" outlineLevel="0" collapsed="false">
      <c r="A2321" s="71"/>
      <c r="B2321" s="72"/>
      <c r="C2321" s="71"/>
      <c r="D2321" s="67" t="str">
        <f aca="false">IF($B2321="", "",SUMIF(LerXml!B:B,Relatorio!B2321,LerXml!W:W))</f>
        <v/>
      </c>
      <c r="E2321" s="67" t="str">
        <f aca="false">IF($B2321="", "",SUMIF(LerXml!B:B,Relatorio!B2321,LerXml!AX:AX))</f>
        <v/>
      </c>
      <c r="F2321" s="68" t="str">
        <f aca="false">IF($B2321="", "",SUMIF(LerXml!B:B,Relatorio!B2321,LerXml!BA:BA))</f>
        <v/>
      </c>
      <c r="G2321" s="67" t="str">
        <f aca="false">IF($B2321="", "",SUMIF(LerXml!B:B,Relatorio!B2321,LerXml!BB:BB))</f>
        <v/>
      </c>
      <c r="H2321" s="67" t="str">
        <f aca="false">IF($B2321="", "",SUMIF(LerXml!B:B,Relatorio!B2321,LerXml!BE:BE))</f>
        <v/>
      </c>
      <c r="I2321" s="68" t="str">
        <f aca="false">IF(AND($F2321="",$G2321="",$H2321=""), "", IF(SUM(F2321:H2321)-D2321 &lt; 0,0,SUM(F2321:H2321)-D2321))</f>
        <v/>
      </c>
    </row>
    <row r="2322" customFormat="false" ht="13.8" hidden="false" customHeight="true" outlineLevel="0" collapsed="false">
      <c r="A2322" s="71"/>
      <c r="B2322" s="72"/>
      <c r="C2322" s="71"/>
      <c r="D2322" s="67" t="str">
        <f aca="false">IF($B2322="", "",SUMIF(LerXml!B:B,Relatorio!B2322,LerXml!W:W))</f>
        <v/>
      </c>
      <c r="E2322" s="67" t="str">
        <f aca="false">IF($B2322="", "",SUMIF(LerXml!B:B,Relatorio!B2322,LerXml!AX:AX))</f>
        <v/>
      </c>
      <c r="F2322" s="68" t="str">
        <f aca="false">IF($B2322="", "",SUMIF(LerXml!B:B,Relatorio!B2322,LerXml!BA:BA))</f>
        <v/>
      </c>
      <c r="G2322" s="67" t="str">
        <f aca="false">IF($B2322="", "",SUMIF(LerXml!B:B,Relatorio!B2322,LerXml!BB:BB))</f>
        <v/>
      </c>
      <c r="H2322" s="67" t="str">
        <f aca="false">IF($B2322="", "",SUMIF(LerXml!B:B,Relatorio!B2322,LerXml!BE:BE))</f>
        <v/>
      </c>
      <c r="I2322" s="68" t="str">
        <f aca="false">IF(AND($F2322="",$G2322="",$H2322=""), "", IF(SUM(F2322:H2322)-D2322 &lt; 0,0,SUM(F2322:H2322)-D2322))</f>
        <v/>
      </c>
    </row>
    <row r="2323" customFormat="false" ht="13.8" hidden="false" customHeight="true" outlineLevel="0" collapsed="false">
      <c r="A2323" s="71"/>
      <c r="B2323" s="72"/>
      <c r="C2323" s="71"/>
      <c r="D2323" s="67" t="str">
        <f aca="false">IF($B2323="", "",SUMIF(LerXml!B:B,Relatorio!B2323,LerXml!W:W))</f>
        <v/>
      </c>
      <c r="E2323" s="67" t="str">
        <f aca="false">IF($B2323="", "",SUMIF(LerXml!B:B,Relatorio!B2323,LerXml!AX:AX))</f>
        <v/>
      </c>
      <c r="F2323" s="68" t="str">
        <f aca="false">IF($B2323="", "",SUMIF(LerXml!B:B,Relatorio!B2323,LerXml!BA:BA))</f>
        <v/>
      </c>
      <c r="G2323" s="67" t="str">
        <f aca="false">IF($B2323="", "",SUMIF(LerXml!B:B,Relatorio!B2323,LerXml!BB:BB))</f>
        <v/>
      </c>
      <c r="H2323" s="67" t="str">
        <f aca="false">IF($B2323="", "",SUMIF(LerXml!B:B,Relatorio!B2323,LerXml!BE:BE))</f>
        <v/>
      </c>
      <c r="I2323" s="68" t="str">
        <f aca="false">IF(AND($F2323="",$G2323="",$H2323=""), "", IF(SUM(F2323:H2323)-D2323 &lt; 0,0,SUM(F2323:H2323)-D2323))</f>
        <v/>
      </c>
    </row>
    <row r="2324" customFormat="false" ht="13.8" hidden="false" customHeight="true" outlineLevel="0" collapsed="false">
      <c r="A2324" s="71"/>
      <c r="B2324" s="72"/>
      <c r="C2324" s="71"/>
      <c r="D2324" s="67" t="str">
        <f aca="false">IF($B2324="", "",SUMIF(LerXml!B:B,Relatorio!B2324,LerXml!W:W))</f>
        <v/>
      </c>
      <c r="E2324" s="67" t="str">
        <f aca="false">IF($B2324="", "",SUMIF(LerXml!B:B,Relatorio!B2324,LerXml!AX:AX))</f>
        <v/>
      </c>
      <c r="F2324" s="68" t="str">
        <f aca="false">IF($B2324="", "",SUMIF(LerXml!B:B,Relatorio!B2324,LerXml!BA:BA))</f>
        <v/>
      </c>
      <c r="G2324" s="67" t="str">
        <f aca="false">IF($B2324="", "",SUMIF(LerXml!B:B,Relatorio!B2324,LerXml!BB:BB))</f>
        <v/>
      </c>
      <c r="H2324" s="67" t="str">
        <f aca="false">IF($B2324="", "",SUMIF(LerXml!B:B,Relatorio!B2324,LerXml!BE:BE))</f>
        <v/>
      </c>
      <c r="I2324" s="68" t="str">
        <f aca="false">IF(AND($F2324="",$G2324="",$H2324=""), "", IF(SUM(F2324:H2324)-D2324 &lt; 0,0,SUM(F2324:H2324)-D2324))</f>
        <v/>
      </c>
    </row>
    <row r="2325" customFormat="false" ht="13.8" hidden="false" customHeight="true" outlineLevel="0" collapsed="false">
      <c r="A2325" s="71"/>
      <c r="B2325" s="72"/>
      <c r="C2325" s="71"/>
      <c r="D2325" s="67" t="str">
        <f aca="false">IF($B2325="", "",SUMIF(LerXml!B:B,Relatorio!B2325,LerXml!W:W))</f>
        <v/>
      </c>
      <c r="E2325" s="67" t="str">
        <f aca="false">IF($B2325="", "",SUMIF(LerXml!B:B,Relatorio!B2325,LerXml!AX:AX))</f>
        <v/>
      </c>
      <c r="F2325" s="68" t="str">
        <f aca="false">IF($B2325="", "",SUMIF(LerXml!B:B,Relatorio!B2325,LerXml!BA:BA))</f>
        <v/>
      </c>
      <c r="G2325" s="67" t="str">
        <f aca="false">IF($B2325="", "",SUMIF(LerXml!B:B,Relatorio!B2325,LerXml!BB:BB))</f>
        <v/>
      </c>
      <c r="H2325" s="67" t="str">
        <f aca="false">IF($B2325="", "",SUMIF(LerXml!B:B,Relatorio!B2325,LerXml!BE:BE))</f>
        <v/>
      </c>
      <c r="I2325" s="68" t="str">
        <f aca="false">IF(AND($F2325="",$G2325="",$H2325=""), "", IF(SUM(F2325:H2325)-D2325 &lt; 0,0,SUM(F2325:H2325)-D2325))</f>
        <v/>
      </c>
    </row>
    <row r="2326" customFormat="false" ht="13.8" hidden="false" customHeight="true" outlineLevel="0" collapsed="false">
      <c r="A2326" s="71"/>
      <c r="B2326" s="72"/>
      <c r="C2326" s="71"/>
      <c r="D2326" s="67" t="str">
        <f aca="false">IF($B2326="", "",SUMIF(LerXml!B:B,Relatorio!B2326,LerXml!W:W))</f>
        <v/>
      </c>
      <c r="E2326" s="67" t="str">
        <f aca="false">IF($B2326="", "",SUMIF(LerXml!B:B,Relatorio!B2326,LerXml!AX:AX))</f>
        <v/>
      </c>
      <c r="F2326" s="68" t="str">
        <f aca="false">IF($B2326="", "",SUMIF(LerXml!B:B,Relatorio!B2326,LerXml!BA:BA))</f>
        <v/>
      </c>
      <c r="G2326" s="67" t="str">
        <f aca="false">IF($B2326="", "",SUMIF(LerXml!B:B,Relatorio!B2326,LerXml!BB:BB))</f>
        <v/>
      </c>
      <c r="H2326" s="67" t="str">
        <f aca="false">IF($B2326="", "",SUMIF(LerXml!B:B,Relatorio!B2326,LerXml!BE:BE))</f>
        <v/>
      </c>
      <c r="I2326" s="68" t="str">
        <f aca="false">IF(AND($F2326="",$G2326="",$H2326=""), "", IF(SUM(F2326:H2326)-D2326 &lt; 0,0,SUM(F2326:H2326)-D2326))</f>
        <v/>
      </c>
    </row>
    <row r="2327" customFormat="false" ht="13.8" hidden="false" customHeight="true" outlineLevel="0" collapsed="false">
      <c r="A2327" s="71"/>
      <c r="B2327" s="72"/>
      <c r="C2327" s="71"/>
      <c r="D2327" s="67" t="str">
        <f aca="false">IF($B2327="", "",SUMIF(LerXml!B:B,Relatorio!B2327,LerXml!W:W))</f>
        <v/>
      </c>
      <c r="E2327" s="67" t="str">
        <f aca="false">IF($B2327="", "",SUMIF(LerXml!B:B,Relatorio!B2327,LerXml!AX:AX))</f>
        <v/>
      </c>
      <c r="F2327" s="68" t="str">
        <f aca="false">IF($B2327="", "",SUMIF(LerXml!B:B,Relatorio!B2327,LerXml!BA:BA))</f>
        <v/>
      </c>
      <c r="G2327" s="67" t="str">
        <f aca="false">IF($B2327="", "",SUMIF(LerXml!B:B,Relatorio!B2327,LerXml!BB:BB))</f>
        <v/>
      </c>
      <c r="H2327" s="67" t="str">
        <f aca="false">IF($B2327="", "",SUMIF(LerXml!B:B,Relatorio!B2327,LerXml!BE:BE))</f>
        <v/>
      </c>
      <c r="I2327" s="68" t="str">
        <f aca="false">IF(AND($F2327="",$G2327="",$H2327=""), "", IF(SUM(F2327:H2327)-D2327 &lt; 0,0,SUM(F2327:H2327)-D2327))</f>
        <v/>
      </c>
    </row>
    <row r="2328" customFormat="false" ht="13.8" hidden="false" customHeight="true" outlineLevel="0" collapsed="false">
      <c r="A2328" s="71"/>
      <c r="B2328" s="72"/>
      <c r="C2328" s="71"/>
      <c r="D2328" s="67" t="str">
        <f aca="false">IF($B2328="", "",SUMIF(LerXml!B:B,Relatorio!B2328,LerXml!W:W))</f>
        <v/>
      </c>
      <c r="E2328" s="67" t="str">
        <f aca="false">IF($B2328="", "",SUMIF(LerXml!B:B,Relatorio!B2328,LerXml!AX:AX))</f>
        <v/>
      </c>
      <c r="F2328" s="68" t="str">
        <f aca="false">IF($B2328="", "",SUMIF(LerXml!B:B,Relatorio!B2328,LerXml!BA:BA))</f>
        <v/>
      </c>
      <c r="G2328" s="67" t="str">
        <f aca="false">IF($B2328="", "",SUMIF(LerXml!B:B,Relatorio!B2328,LerXml!BB:BB))</f>
        <v/>
      </c>
      <c r="H2328" s="67" t="str">
        <f aca="false">IF($B2328="", "",SUMIF(LerXml!B:B,Relatorio!B2328,LerXml!BE:BE))</f>
        <v/>
      </c>
      <c r="I2328" s="68" t="str">
        <f aca="false">IF(AND($F2328="",$G2328="",$H2328=""), "", IF(SUM(F2328:H2328)-D2328 &lt; 0,0,SUM(F2328:H2328)-D2328))</f>
        <v/>
      </c>
    </row>
    <row r="2329" customFormat="false" ht="13.8" hidden="false" customHeight="true" outlineLevel="0" collapsed="false">
      <c r="A2329" s="71"/>
      <c r="B2329" s="72"/>
      <c r="C2329" s="71"/>
      <c r="D2329" s="67" t="str">
        <f aca="false">IF($B2329="", "",SUMIF(LerXml!B:B,Relatorio!B2329,LerXml!W:W))</f>
        <v/>
      </c>
      <c r="E2329" s="67" t="str">
        <f aca="false">IF($B2329="", "",SUMIF(LerXml!B:B,Relatorio!B2329,LerXml!AX:AX))</f>
        <v/>
      </c>
      <c r="F2329" s="68" t="str">
        <f aca="false">IF($B2329="", "",SUMIF(LerXml!B:B,Relatorio!B2329,LerXml!BA:BA))</f>
        <v/>
      </c>
      <c r="G2329" s="67" t="str">
        <f aca="false">IF($B2329="", "",SUMIF(LerXml!B:B,Relatorio!B2329,LerXml!BB:BB))</f>
        <v/>
      </c>
      <c r="H2329" s="67" t="str">
        <f aca="false">IF($B2329="", "",SUMIF(LerXml!B:B,Relatorio!B2329,LerXml!BE:BE))</f>
        <v/>
      </c>
      <c r="I2329" s="68" t="str">
        <f aca="false">IF(AND($F2329="",$G2329="",$H2329=""), "", IF(SUM(F2329:H2329)-D2329 &lt; 0,0,SUM(F2329:H2329)-D2329))</f>
        <v/>
      </c>
    </row>
    <row r="2330" customFormat="false" ht="13.8" hidden="false" customHeight="true" outlineLevel="0" collapsed="false">
      <c r="A2330" s="71"/>
      <c r="B2330" s="72"/>
      <c r="C2330" s="71"/>
      <c r="D2330" s="67" t="str">
        <f aca="false">IF($B2330="", "",SUMIF(LerXml!B:B,Relatorio!B2330,LerXml!W:W))</f>
        <v/>
      </c>
      <c r="E2330" s="67" t="str">
        <f aca="false">IF($B2330="", "",SUMIF(LerXml!B:B,Relatorio!B2330,LerXml!AX:AX))</f>
        <v/>
      </c>
      <c r="F2330" s="68" t="str">
        <f aca="false">IF($B2330="", "",SUMIF(LerXml!B:B,Relatorio!B2330,LerXml!BA:BA))</f>
        <v/>
      </c>
      <c r="G2330" s="67" t="str">
        <f aca="false">IF($B2330="", "",SUMIF(LerXml!B:B,Relatorio!B2330,LerXml!BB:BB))</f>
        <v/>
      </c>
      <c r="H2330" s="67" t="str">
        <f aca="false">IF($B2330="", "",SUMIF(LerXml!B:B,Relatorio!B2330,LerXml!BE:BE))</f>
        <v/>
      </c>
      <c r="I2330" s="68" t="str">
        <f aca="false">IF(AND($F2330="",$G2330="",$H2330=""), "", IF(SUM(F2330:H2330)-D2330 &lt; 0,0,SUM(F2330:H2330)-D2330))</f>
        <v/>
      </c>
    </row>
    <row r="2331" customFormat="false" ht="13.8" hidden="false" customHeight="true" outlineLevel="0" collapsed="false">
      <c r="A2331" s="71"/>
      <c r="B2331" s="72"/>
      <c r="C2331" s="71"/>
      <c r="D2331" s="67" t="str">
        <f aca="false">IF($B2331="", "",SUMIF(LerXml!B:B,Relatorio!B2331,LerXml!W:W))</f>
        <v/>
      </c>
      <c r="E2331" s="67" t="str">
        <f aca="false">IF($B2331="", "",SUMIF(LerXml!B:B,Relatorio!B2331,LerXml!AX:AX))</f>
        <v/>
      </c>
      <c r="F2331" s="68" t="str">
        <f aca="false">IF($B2331="", "",SUMIF(LerXml!B:B,Relatorio!B2331,LerXml!BA:BA))</f>
        <v/>
      </c>
      <c r="G2331" s="67" t="str">
        <f aca="false">IF($B2331="", "",SUMIF(LerXml!B:B,Relatorio!B2331,LerXml!BB:BB))</f>
        <v/>
      </c>
      <c r="H2331" s="67" t="str">
        <f aca="false">IF($B2331="", "",SUMIF(LerXml!B:B,Relatorio!B2331,LerXml!BE:BE))</f>
        <v/>
      </c>
      <c r="I2331" s="68" t="str">
        <f aca="false">IF(AND($F2331="",$G2331="",$H2331=""), "", IF(SUM(F2331:H2331)-D2331 &lt; 0,0,SUM(F2331:H2331)-D2331))</f>
        <v/>
      </c>
    </row>
    <row r="2332" customFormat="false" ht="13.8" hidden="false" customHeight="true" outlineLevel="0" collapsed="false">
      <c r="A2332" s="71"/>
      <c r="B2332" s="72"/>
      <c r="C2332" s="71"/>
      <c r="D2332" s="67" t="str">
        <f aca="false">IF($B2332="", "",SUMIF(LerXml!B:B,Relatorio!B2332,LerXml!W:W))</f>
        <v/>
      </c>
      <c r="E2332" s="67" t="str">
        <f aca="false">IF($B2332="", "",SUMIF(LerXml!B:B,Relatorio!B2332,LerXml!AX:AX))</f>
        <v/>
      </c>
      <c r="F2332" s="68" t="str">
        <f aca="false">IF($B2332="", "",SUMIF(LerXml!B:B,Relatorio!B2332,LerXml!BA:BA))</f>
        <v/>
      </c>
      <c r="G2332" s="67" t="str">
        <f aca="false">IF($B2332="", "",SUMIF(LerXml!B:B,Relatorio!B2332,LerXml!BB:BB))</f>
        <v/>
      </c>
      <c r="H2332" s="67" t="str">
        <f aca="false">IF($B2332="", "",SUMIF(LerXml!B:B,Relatorio!B2332,LerXml!BE:BE))</f>
        <v/>
      </c>
      <c r="I2332" s="68" t="str">
        <f aca="false">IF(AND($F2332="",$G2332="",$H2332=""), "", IF(SUM(F2332:H2332)-D2332 &lt; 0,0,SUM(F2332:H2332)-D2332))</f>
        <v/>
      </c>
    </row>
    <row r="2333" customFormat="false" ht="13.8" hidden="false" customHeight="true" outlineLevel="0" collapsed="false">
      <c r="A2333" s="71"/>
      <c r="B2333" s="72"/>
      <c r="C2333" s="71"/>
      <c r="D2333" s="67" t="str">
        <f aca="false">IF($B2333="", "",SUMIF(LerXml!B:B,Relatorio!B2333,LerXml!W:W))</f>
        <v/>
      </c>
      <c r="E2333" s="67" t="str">
        <f aca="false">IF($B2333="", "",SUMIF(LerXml!B:B,Relatorio!B2333,LerXml!AX:AX))</f>
        <v/>
      </c>
      <c r="F2333" s="68" t="str">
        <f aca="false">IF($B2333="", "",SUMIF(LerXml!B:B,Relatorio!B2333,LerXml!BA:BA))</f>
        <v/>
      </c>
      <c r="G2333" s="67" t="str">
        <f aca="false">IF($B2333="", "",SUMIF(LerXml!B:B,Relatorio!B2333,LerXml!BB:BB))</f>
        <v/>
      </c>
      <c r="H2333" s="67" t="str">
        <f aca="false">IF($B2333="", "",SUMIF(LerXml!B:B,Relatorio!B2333,LerXml!BE:BE))</f>
        <v/>
      </c>
      <c r="I2333" s="68" t="str">
        <f aca="false">IF(AND($F2333="",$G2333="",$H2333=""), "", IF(SUM(F2333:H2333)-D2333 &lt; 0,0,SUM(F2333:H2333)-D2333))</f>
        <v/>
      </c>
    </row>
    <row r="2334" customFormat="false" ht="13.8" hidden="false" customHeight="true" outlineLevel="0" collapsed="false">
      <c r="A2334" s="71"/>
      <c r="B2334" s="72"/>
      <c r="C2334" s="71"/>
      <c r="D2334" s="67" t="str">
        <f aca="false">IF($B2334="", "",SUMIF(LerXml!B:B,Relatorio!B2334,LerXml!W:W))</f>
        <v/>
      </c>
      <c r="E2334" s="67" t="str">
        <f aca="false">IF($B2334="", "",SUMIF(LerXml!B:B,Relatorio!B2334,LerXml!AX:AX))</f>
        <v/>
      </c>
      <c r="F2334" s="68" t="str">
        <f aca="false">IF($B2334="", "",SUMIF(LerXml!B:B,Relatorio!B2334,LerXml!BA:BA))</f>
        <v/>
      </c>
      <c r="G2334" s="67" t="str">
        <f aca="false">IF($B2334="", "",SUMIF(LerXml!B:B,Relatorio!B2334,LerXml!BB:BB))</f>
        <v/>
      </c>
      <c r="H2334" s="67" t="str">
        <f aca="false">IF($B2334="", "",SUMIF(LerXml!B:B,Relatorio!B2334,LerXml!BE:BE))</f>
        <v/>
      </c>
      <c r="I2334" s="68" t="str">
        <f aca="false">IF(AND($F2334="",$G2334="",$H2334=""), "", IF(SUM(F2334:H2334)-D2334 &lt; 0,0,SUM(F2334:H2334)-D2334))</f>
        <v/>
      </c>
    </row>
    <row r="2335" customFormat="false" ht="13.8" hidden="false" customHeight="true" outlineLevel="0" collapsed="false">
      <c r="A2335" s="71"/>
      <c r="B2335" s="72"/>
      <c r="C2335" s="71"/>
      <c r="D2335" s="67" t="str">
        <f aca="false">IF($B2335="", "",SUMIF(LerXml!B:B,Relatorio!B2335,LerXml!W:W))</f>
        <v/>
      </c>
      <c r="E2335" s="67" t="str">
        <f aca="false">IF($B2335="", "",SUMIF(LerXml!B:B,Relatorio!B2335,LerXml!AX:AX))</f>
        <v/>
      </c>
      <c r="F2335" s="68" t="str">
        <f aca="false">IF($B2335="", "",SUMIF(LerXml!B:B,Relatorio!B2335,LerXml!BA:BA))</f>
        <v/>
      </c>
      <c r="G2335" s="67" t="str">
        <f aca="false">IF($B2335="", "",SUMIF(LerXml!B:B,Relatorio!B2335,LerXml!BB:BB))</f>
        <v/>
      </c>
      <c r="H2335" s="67" t="str">
        <f aca="false">IF($B2335="", "",SUMIF(LerXml!B:B,Relatorio!B2335,LerXml!BE:BE))</f>
        <v/>
      </c>
      <c r="I2335" s="68" t="str">
        <f aca="false">IF(AND($F2335="",$G2335="",$H2335=""), "", IF(SUM(F2335:H2335)-D2335 &lt; 0,0,SUM(F2335:H2335)-D2335))</f>
        <v/>
      </c>
    </row>
    <row r="2336" customFormat="false" ht="13.8" hidden="false" customHeight="true" outlineLevel="0" collapsed="false">
      <c r="A2336" s="71"/>
      <c r="B2336" s="72"/>
      <c r="C2336" s="71"/>
      <c r="D2336" s="67" t="str">
        <f aca="false">IF($B2336="", "",SUMIF(LerXml!B:B,Relatorio!B2336,LerXml!W:W))</f>
        <v/>
      </c>
      <c r="E2336" s="67" t="str">
        <f aca="false">IF($B2336="", "",SUMIF(LerXml!B:B,Relatorio!B2336,LerXml!AX:AX))</f>
        <v/>
      </c>
      <c r="F2336" s="68" t="str">
        <f aca="false">IF($B2336="", "",SUMIF(LerXml!B:B,Relatorio!B2336,LerXml!BA:BA))</f>
        <v/>
      </c>
      <c r="G2336" s="67" t="str">
        <f aca="false">IF($B2336="", "",SUMIF(LerXml!B:B,Relatorio!B2336,LerXml!BB:BB))</f>
        <v/>
      </c>
      <c r="H2336" s="67" t="str">
        <f aca="false">IF($B2336="", "",SUMIF(LerXml!B:B,Relatorio!B2336,LerXml!BE:BE))</f>
        <v/>
      </c>
      <c r="I2336" s="68" t="str">
        <f aca="false">IF(AND($F2336="",$G2336="",$H2336=""), "", IF(SUM(F2336:H2336)-D2336 &lt; 0,0,SUM(F2336:H2336)-D2336))</f>
        <v/>
      </c>
    </row>
    <row r="2337" customFormat="false" ht="13.8" hidden="false" customHeight="true" outlineLevel="0" collapsed="false">
      <c r="A2337" s="71"/>
      <c r="B2337" s="72"/>
      <c r="C2337" s="71"/>
      <c r="D2337" s="67" t="str">
        <f aca="false">IF($B2337="", "",SUMIF(LerXml!B:B,Relatorio!B2337,LerXml!W:W))</f>
        <v/>
      </c>
      <c r="E2337" s="67" t="str">
        <f aca="false">IF($B2337="", "",SUMIF(LerXml!B:B,Relatorio!B2337,LerXml!AX:AX))</f>
        <v/>
      </c>
      <c r="F2337" s="68" t="str">
        <f aca="false">IF($B2337="", "",SUMIF(LerXml!B:B,Relatorio!B2337,LerXml!BA:BA))</f>
        <v/>
      </c>
      <c r="G2337" s="67" t="str">
        <f aca="false">IF($B2337="", "",SUMIF(LerXml!B:B,Relatorio!B2337,LerXml!BB:BB))</f>
        <v/>
      </c>
      <c r="H2337" s="67" t="str">
        <f aca="false">IF($B2337="", "",SUMIF(LerXml!B:B,Relatorio!B2337,LerXml!BE:BE))</f>
        <v/>
      </c>
      <c r="I2337" s="68" t="str">
        <f aca="false">IF(AND($F2337="",$G2337="",$H2337=""), "", IF(SUM(F2337:H2337)-D2337 &lt; 0,0,SUM(F2337:H2337)-D2337))</f>
        <v/>
      </c>
    </row>
    <row r="2338" customFormat="false" ht="13.8" hidden="false" customHeight="true" outlineLevel="0" collapsed="false">
      <c r="A2338" s="71"/>
      <c r="B2338" s="72"/>
      <c r="C2338" s="71"/>
      <c r="D2338" s="67" t="str">
        <f aca="false">IF($B2338="", "",SUMIF(LerXml!B:B,Relatorio!B2338,LerXml!W:W))</f>
        <v/>
      </c>
      <c r="E2338" s="67" t="str">
        <f aca="false">IF($B2338="", "",SUMIF(LerXml!B:B,Relatorio!B2338,LerXml!AX:AX))</f>
        <v/>
      </c>
      <c r="F2338" s="68" t="str">
        <f aca="false">IF($B2338="", "",SUMIF(LerXml!B:B,Relatorio!B2338,LerXml!BA:BA))</f>
        <v/>
      </c>
      <c r="G2338" s="67" t="str">
        <f aca="false">IF($B2338="", "",SUMIF(LerXml!B:B,Relatorio!B2338,LerXml!BB:BB))</f>
        <v/>
      </c>
      <c r="H2338" s="67" t="str">
        <f aca="false">IF($B2338="", "",SUMIF(LerXml!B:B,Relatorio!B2338,LerXml!BE:BE))</f>
        <v/>
      </c>
      <c r="I2338" s="68" t="str">
        <f aca="false">IF(AND($F2338="",$G2338="",$H2338=""), "", IF(SUM(F2338:H2338)-D2338 &lt; 0,0,SUM(F2338:H2338)-D2338))</f>
        <v/>
      </c>
    </row>
    <row r="2339" customFormat="false" ht="13.8" hidden="false" customHeight="true" outlineLevel="0" collapsed="false">
      <c r="A2339" s="71"/>
      <c r="B2339" s="72"/>
      <c r="C2339" s="71"/>
      <c r="D2339" s="67" t="str">
        <f aca="false">IF($B2339="", "",SUMIF(LerXml!B:B,Relatorio!B2339,LerXml!W:W))</f>
        <v/>
      </c>
      <c r="E2339" s="67" t="str">
        <f aca="false">IF($B2339="", "",SUMIF(LerXml!B:B,Relatorio!B2339,LerXml!AX:AX))</f>
        <v/>
      </c>
      <c r="F2339" s="68" t="str">
        <f aca="false">IF($B2339="", "",SUMIF(LerXml!B:B,Relatorio!B2339,LerXml!BA:BA))</f>
        <v/>
      </c>
      <c r="G2339" s="67" t="str">
        <f aca="false">IF($B2339="", "",SUMIF(LerXml!B:B,Relatorio!B2339,LerXml!BB:BB))</f>
        <v/>
      </c>
      <c r="H2339" s="67" t="str">
        <f aca="false">IF($B2339="", "",SUMIF(LerXml!B:B,Relatorio!B2339,LerXml!BE:BE))</f>
        <v/>
      </c>
      <c r="I2339" s="68" t="str">
        <f aca="false">IF(AND($F2339="",$G2339="",$H2339=""), "", IF(SUM(F2339:H2339)-D2339 &lt; 0,0,SUM(F2339:H2339)-D2339))</f>
        <v/>
      </c>
    </row>
    <row r="2340" customFormat="false" ht="13.8" hidden="false" customHeight="true" outlineLevel="0" collapsed="false">
      <c r="A2340" s="71"/>
      <c r="B2340" s="72"/>
      <c r="C2340" s="71"/>
      <c r="D2340" s="67" t="str">
        <f aca="false">IF($B2340="", "",SUMIF(LerXml!B:B,Relatorio!B2340,LerXml!W:W))</f>
        <v/>
      </c>
      <c r="E2340" s="67" t="str">
        <f aca="false">IF($B2340="", "",SUMIF(LerXml!B:B,Relatorio!B2340,LerXml!AX:AX))</f>
        <v/>
      </c>
      <c r="F2340" s="68" t="str">
        <f aca="false">IF($B2340="", "",SUMIF(LerXml!B:B,Relatorio!B2340,LerXml!BA:BA))</f>
        <v/>
      </c>
      <c r="G2340" s="67" t="str">
        <f aca="false">IF($B2340="", "",SUMIF(LerXml!B:B,Relatorio!B2340,LerXml!BB:BB))</f>
        <v/>
      </c>
      <c r="H2340" s="67" t="str">
        <f aca="false">IF($B2340="", "",SUMIF(LerXml!B:B,Relatorio!B2340,LerXml!BE:BE))</f>
        <v/>
      </c>
      <c r="I2340" s="68" t="str">
        <f aca="false">IF(AND($F2340="",$G2340="",$H2340=""), "", IF(SUM(F2340:H2340)-D2340 &lt; 0,0,SUM(F2340:H2340)-D2340))</f>
        <v/>
      </c>
    </row>
    <row r="2341" customFormat="false" ht="13.8" hidden="false" customHeight="true" outlineLevel="0" collapsed="false">
      <c r="A2341" s="71"/>
      <c r="B2341" s="72"/>
      <c r="C2341" s="71"/>
      <c r="D2341" s="67" t="str">
        <f aca="false">IF($B2341="", "",SUMIF(LerXml!B:B,Relatorio!B2341,LerXml!W:W))</f>
        <v/>
      </c>
      <c r="E2341" s="67" t="str">
        <f aca="false">IF($B2341="", "",SUMIF(LerXml!B:B,Relatorio!B2341,LerXml!AX:AX))</f>
        <v/>
      </c>
      <c r="F2341" s="68" t="str">
        <f aca="false">IF($B2341="", "",SUMIF(LerXml!B:B,Relatorio!B2341,LerXml!BA:BA))</f>
        <v/>
      </c>
      <c r="G2341" s="67" t="str">
        <f aca="false">IF($B2341="", "",SUMIF(LerXml!B:B,Relatorio!B2341,LerXml!BB:BB))</f>
        <v/>
      </c>
      <c r="H2341" s="67" t="str">
        <f aca="false">IF($B2341="", "",SUMIF(LerXml!B:B,Relatorio!B2341,LerXml!BE:BE))</f>
        <v/>
      </c>
      <c r="I2341" s="68" t="str">
        <f aca="false">IF(AND($F2341="",$G2341="",$H2341=""), "", IF(SUM(F2341:H2341)-D2341 &lt; 0,0,SUM(F2341:H2341)-D2341))</f>
        <v/>
      </c>
    </row>
    <row r="2342" customFormat="false" ht="13.8" hidden="false" customHeight="true" outlineLevel="0" collapsed="false">
      <c r="A2342" s="71"/>
      <c r="B2342" s="72"/>
      <c r="C2342" s="71"/>
      <c r="D2342" s="67" t="str">
        <f aca="false">IF($B2342="", "",SUMIF(LerXml!B:B,Relatorio!B2342,LerXml!W:W))</f>
        <v/>
      </c>
      <c r="E2342" s="67" t="str">
        <f aca="false">IF($B2342="", "",SUMIF(LerXml!B:B,Relatorio!B2342,LerXml!AX:AX))</f>
        <v/>
      </c>
      <c r="F2342" s="68" t="str">
        <f aca="false">IF($B2342="", "",SUMIF(LerXml!B:B,Relatorio!B2342,LerXml!BA:BA))</f>
        <v/>
      </c>
      <c r="G2342" s="67" t="str">
        <f aca="false">IF($B2342="", "",SUMIF(LerXml!B:B,Relatorio!B2342,LerXml!BB:BB))</f>
        <v/>
      </c>
      <c r="H2342" s="67" t="str">
        <f aca="false">IF($B2342="", "",SUMIF(LerXml!B:B,Relatorio!B2342,LerXml!BE:BE))</f>
        <v/>
      </c>
      <c r="I2342" s="68" t="str">
        <f aca="false">IF(AND($F2342="",$G2342="",$H2342=""), "", IF(SUM(F2342:H2342)-D2342 &lt; 0,0,SUM(F2342:H2342)-D2342))</f>
        <v/>
      </c>
    </row>
    <row r="2343" customFormat="false" ht="13.8" hidden="false" customHeight="true" outlineLevel="0" collapsed="false">
      <c r="A2343" s="71"/>
      <c r="B2343" s="72"/>
      <c r="C2343" s="71"/>
      <c r="D2343" s="67" t="str">
        <f aca="false">IF($B2343="", "",SUMIF(LerXml!B:B,Relatorio!B2343,LerXml!W:W))</f>
        <v/>
      </c>
      <c r="E2343" s="67" t="str">
        <f aca="false">IF($B2343="", "",SUMIF(LerXml!B:B,Relatorio!B2343,LerXml!AX:AX))</f>
        <v/>
      </c>
      <c r="F2343" s="68" t="str">
        <f aca="false">IF($B2343="", "",SUMIF(LerXml!B:B,Relatorio!B2343,LerXml!BA:BA))</f>
        <v/>
      </c>
      <c r="G2343" s="67" t="str">
        <f aca="false">IF($B2343="", "",SUMIF(LerXml!B:B,Relatorio!B2343,LerXml!BB:BB))</f>
        <v/>
      </c>
      <c r="H2343" s="67" t="str">
        <f aca="false">IF($B2343="", "",SUMIF(LerXml!B:B,Relatorio!B2343,LerXml!BE:BE))</f>
        <v/>
      </c>
      <c r="I2343" s="68" t="str">
        <f aca="false">IF(AND($F2343="",$G2343="",$H2343=""), "", IF(SUM(F2343:H2343)-D2343 &lt; 0,0,SUM(F2343:H2343)-D2343))</f>
        <v/>
      </c>
    </row>
    <row r="2344" customFormat="false" ht="13.8" hidden="false" customHeight="true" outlineLevel="0" collapsed="false">
      <c r="A2344" s="71"/>
      <c r="B2344" s="72"/>
      <c r="C2344" s="71"/>
      <c r="D2344" s="67" t="str">
        <f aca="false">IF($B2344="", "",SUMIF(LerXml!B:B,Relatorio!B2344,LerXml!W:W))</f>
        <v/>
      </c>
      <c r="E2344" s="67" t="str">
        <f aca="false">IF($B2344="", "",SUMIF(LerXml!B:B,Relatorio!B2344,LerXml!AX:AX))</f>
        <v/>
      </c>
      <c r="F2344" s="68" t="str">
        <f aca="false">IF($B2344="", "",SUMIF(LerXml!B:B,Relatorio!B2344,LerXml!BA:BA))</f>
        <v/>
      </c>
      <c r="G2344" s="67" t="str">
        <f aca="false">IF($B2344="", "",SUMIF(LerXml!B:B,Relatorio!B2344,LerXml!BB:BB))</f>
        <v/>
      </c>
      <c r="H2344" s="67" t="str">
        <f aca="false">IF($B2344="", "",SUMIF(LerXml!B:B,Relatorio!B2344,LerXml!BE:BE))</f>
        <v/>
      </c>
      <c r="I2344" s="68" t="str">
        <f aca="false">IF(AND($F2344="",$G2344="",$H2344=""), "", IF(SUM(F2344:H2344)-D2344 &lt; 0,0,SUM(F2344:H2344)-D2344))</f>
        <v/>
      </c>
    </row>
    <row r="2345" customFormat="false" ht="13.8" hidden="false" customHeight="true" outlineLevel="0" collapsed="false">
      <c r="A2345" s="71"/>
      <c r="B2345" s="72"/>
      <c r="C2345" s="71"/>
      <c r="D2345" s="67" t="str">
        <f aca="false">IF($B2345="", "",SUMIF(LerXml!B:B,Relatorio!B2345,LerXml!W:W))</f>
        <v/>
      </c>
      <c r="E2345" s="67" t="str">
        <f aca="false">IF($B2345="", "",SUMIF(LerXml!B:B,Relatorio!B2345,LerXml!AX:AX))</f>
        <v/>
      </c>
      <c r="F2345" s="68" t="str">
        <f aca="false">IF($B2345="", "",SUMIF(LerXml!B:B,Relatorio!B2345,LerXml!BA:BA))</f>
        <v/>
      </c>
      <c r="G2345" s="67" t="str">
        <f aca="false">IF($B2345="", "",SUMIF(LerXml!B:B,Relatorio!B2345,LerXml!BB:BB))</f>
        <v/>
      </c>
      <c r="H2345" s="67" t="str">
        <f aca="false">IF($B2345="", "",SUMIF(LerXml!B:B,Relatorio!B2345,LerXml!BE:BE))</f>
        <v/>
      </c>
      <c r="I2345" s="68" t="str">
        <f aca="false">IF(AND($F2345="",$G2345="",$H2345=""), "", IF(SUM(F2345:H2345)-D2345 &lt; 0,0,SUM(F2345:H2345)-D2345))</f>
        <v/>
      </c>
    </row>
    <row r="2346" customFormat="false" ht="13.8" hidden="false" customHeight="true" outlineLevel="0" collapsed="false">
      <c r="A2346" s="71"/>
      <c r="B2346" s="72"/>
      <c r="C2346" s="71"/>
      <c r="D2346" s="67" t="str">
        <f aca="false">IF($B2346="", "",SUMIF(LerXml!B:B,Relatorio!B2346,LerXml!W:W))</f>
        <v/>
      </c>
      <c r="E2346" s="67" t="str">
        <f aca="false">IF($B2346="", "",SUMIF(LerXml!B:B,Relatorio!B2346,LerXml!AX:AX))</f>
        <v/>
      </c>
      <c r="F2346" s="68" t="str">
        <f aca="false">IF($B2346="", "",SUMIF(LerXml!B:B,Relatorio!B2346,LerXml!BA:BA))</f>
        <v/>
      </c>
      <c r="G2346" s="67" t="str">
        <f aca="false">IF($B2346="", "",SUMIF(LerXml!B:B,Relatorio!B2346,LerXml!BB:BB))</f>
        <v/>
      </c>
      <c r="H2346" s="67" t="str">
        <f aca="false">IF($B2346="", "",SUMIF(LerXml!B:B,Relatorio!B2346,LerXml!BE:BE))</f>
        <v/>
      </c>
      <c r="I2346" s="68" t="str">
        <f aca="false">IF(AND($F2346="",$G2346="",$H2346=""), "", IF(SUM(F2346:H2346)-D2346 &lt; 0,0,SUM(F2346:H2346)-D2346))</f>
        <v/>
      </c>
    </row>
    <row r="2347" customFormat="false" ht="13.8" hidden="false" customHeight="true" outlineLevel="0" collapsed="false">
      <c r="A2347" s="71"/>
      <c r="B2347" s="72"/>
      <c r="C2347" s="71"/>
      <c r="D2347" s="67" t="str">
        <f aca="false">IF($B2347="", "",SUMIF(LerXml!B:B,Relatorio!B2347,LerXml!W:W))</f>
        <v/>
      </c>
      <c r="E2347" s="67" t="str">
        <f aca="false">IF($B2347="", "",SUMIF(LerXml!B:B,Relatorio!B2347,LerXml!AX:AX))</f>
        <v/>
      </c>
      <c r="F2347" s="68" t="str">
        <f aca="false">IF($B2347="", "",SUMIF(LerXml!B:B,Relatorio!B2347,LerXml!BA:BA))</f>
        <v/>
      </c>
      <c r="G2347" s="67" t="str">
        <f aca="false">IF($B2347="", "",SUMIF(LerXml!B:B,Relatorio!B2347,LerXml!BB:BB))</f>
        <v/>
      </c>
      <c r="H2347" s="67" t="str">
        <f aca="false">IF($B2347="", "",SUMIF(LerXml!B:B,Relatorio!B2347,LerXml!BE:BE))</f>
        <v/>
      </c>
      <c r="I2347" s="68" t="str">
        <f aca="false">IF(AND($F2347="",$G2347="",$H2347=""), "", IF(SUM(F2347:H2347)-D2347 &lt; 0,0,SUM(F2347:H2347)-D2347))</f>
        <v/>
      </c>
    </row>
    <row r="2348" customFormat="false" ht="13.8" hidden="false" customHeight="true" outlineLevel="0" collapsed="false">
      <c r="A2348" s="71"/>
      <c r="B2348" s="72"/>
      <c r="C2348" s="71"/>
      <c r="D2348" s="67" t="str">
        <f aca="false">IF($B2348="", "",SUMIF(LerXml!B:B,Relatorio!B2348,LerXml!W:W))</f>
        <v/>
      </c>
      <c r="E2348" s="67" t="str">
        <f aca="false">IF($B2348="", "",SUMIF(LerXml!B:B,Relatorio!B2348,LerXml!AX:AX))</f>
        <v/>
      </c>
      <c r="F2348" s="68" t="str">
        <f aca="false">IF($B2348="", "",SUMIF(LerXml!B:B,Relatorio!B2348,LerXml!BA:BA))</f>
        <v/>
      </c>
      <c r="G2348" s="67" t="str">
        <f aca="false">IF($B2348="", "",SUMIF(LerXml!B:B,Relatorio!B2348,LerXml!BB:BB))</f>
        <v/>
      </c>
      <c r="H2348" s="67" t="str">
        <f aca="false">IF($B2348="", "",SUMIF(LerXml!B:B,Relatorio!B2348,LerXml!BE:BE))</f>
        <v/>
      </c>
      <c r="I2348" s="68" t="str">
        <f aca="false">IF(AND($F2348="",$G2348="",$H2348=""), "", IF(SUM(F2348:H2348)-D2348 &lt; 0,0,SUM(F2348:H2348)-D2348))</f>
        <v/>
      </c>
    </row>
    <row r="2349" customFormat="false" ht="13.8" hidden="false" customHeight="true" outlineLevel="0" collapsed="false">
      <c r="A2349" s="71"/>
      <c r="B2349" s="72"/>
      <c r="C2349" s="71"/>
      <c r="D2349" s="67" t="str">
        <f aca="false">IF($B2349="", "",SUMIF(LerXml!B:B,Relatorio!B2349,LerXml!W:W))</f>
        <v/>
      </c>
      <c r="E2349" s="67" t="str">
        <f aca="false">IF($B2349="", "",SUMIF(LerXml!B:B,Relatorio!B2349,LerXml!AX:AX))</f>
        <v/>
      </c>
      <c r="F2349" s="68" t="str">
        <f aca="false">IF($B2349="", "",SUMIF(LerXml!B:B,Relatorio!B2349,LerXml!BA:BA))</f>
        <v/>
      </c>
      <c r="G2349" s="67" t="str">
        <f aca="false">IF($B2349="", "",SUMIF(LerXml!B:B,Relatorio!B2349,LerXml!BB:BB))</f>
        <v/>
      </c>
      <c r="H2349" s="67" t="str">
        <f aca="false">IF($B2349="", "",SUMIF(LerXml!B:B,Relatorio!B2349,LerXml!BE:BE))</f>
        <v/>
      </c>
      <c r="I2349" s="68" t="str">
        <f aca="false">IF(AND($F2349="",$G2349="",$H2349=""), "", IF(SUM(F2349:H2349)-D2349 &lt; 0,0,SUM(F2349:H2349)-D2349))</f>
        <v/>
      </c>
    </row>
    <row r="2350" customFormat="false" ht="13.8" hidden="false" customHeight="true" outlineLevel="0" collapsed="false">
      <c r="A2350" s="71"/>
      <c r="B2350" s="72"/>
      <c r="C2350" s="71"/>
      <c r="D2350" s="67" t="str">
        <f aca="false">IF($B2350="", "",SUMIF(LerXml!B:B,Relatorio!B2350,LerXml!W:W))</f>
        <v/>
      </c>
      <c r="E2350" s="67" t="str">
        <f aca="false">IF($B2350="", "",SUMIF(LerXml!B:B,Relatorio!B2350,LerXml!AX:AX))</f>
        <v/>
      </c>
      <c r="F2350" s="68" t="str">
        <f aca="false">IF($B2350="", "",SUMIF(LerXml!B:B,Relatorio!B2350,LerXml!BA:BA))</f>
        <v/>
      </c>
      <c r="G2350" s="67" t="str">
        <f aca="false">IF($B2350="", "",SUMIF(LerXml!B:B,Relatorio!B2350,LerXml!BB:BB))</f>
        <v/>
      </c>
      <c r="H2350" s="67" t="str">
        <f aca="false">IF($B2350="", "",SUMIF(LerXml!B:B,Relatorio!B2350,LerXml!BE:BE))</f>
        <v/>
      </c>
      <c r="I2350" s="68" t="str">
        <f aca="false">IF(AND($F2350="",$G2350="",$H2350=""), "", IF(SUM(F2350:H2350)-D2350 &lt; 0,0,SUM(F2350:H2350)-D2350))</f>
        <v/>
      </c>
    </row>
    <row r="2351" customFormat="false" ht="13.8" hidden="false" customHeight="true" outlineLevel="0" collapsed="false">
      <c r="A2351" s="71"/>
      <c r="B2351" s="72"/>
      <c r="C2351" s="71"/>
      <c r="D2351" s="67" t="str">
        <f aca="false">IF($B2351="", "",SUMIF(LerXml!B:B,Relatorio!B2351,LerXml!W:W))</f>
        <v/>
      </c>
      <c r="E2351" s="67" t="str">
        <f aca="false">IF($B2351="", "",SUMIF(LerXml!B:B,Relatorio!B2351,LerXml!AX:AX))</f>
        <v/>
      </c>
      <c r="F2351" s="68" t="str">
        <f aca="false">IF($B2351="", "",SUMIF(LerXml!B:B,Relatorio!B2351,LerXml!BA:BA))</f>
        <v/>
      </c>
      <c r="G2351" s="67" t="str">
        <f aca="false">IF($B2351="", "",SUMIF(LerXml!B:B,Relatorio!B2351,LerXml!BB:BB))</f>
        <v/>
      </c>
      <c r="H2351" s="67" t="str">
        <f aca="false">IF($B2351="", "",SUMIF(LerXml!B:B,Relatorio!B2351,LerXml!BE:BE))</f>
        <v/>
      </c>
      <c r="I2351" s="68" t="str">
        <f aca="false">IF(AND($F2351="",$G2351="",$H2351=""), "", IF(SUM(F2351:H2351)-D2351 &lt; 0,0,SUM(F2351:H2351)-D2351))</f>
        <v/>
      </c>
    </row>
    <row r="2352" customFormat="false" ht="13.8" hidden="false" customHeight="true" outlineLevel="0" collapsed="false">
      <c r="A2352" s="71"/>
      <c r="B2352" s="72"/>
      <c r="C2352" s="71"/>
      <c r="D2352" s="67" t="str">
        <f aca="false">IF($B2352="", "",SUMIF(LerXml!B:B,Relatorio!B2352,LerXml!W:W))</f>
        <v/>
      </c>
      <c r="E2352" s="67" t="str">
        <f aca="false">IF($B2352="", "",SUMIF(LerXml!B:B,Relatorio!B2352,LerXml!AX:AX))</f>
        <v/>
      </c>
      <c r="F2352" s="68" t="str">
        <f aca="false">IF($B2352="", "",SUMIF(LerXml!B:B,Relatorio!B2352,LerXml!BA:BA))</f>
        <v/>
      </c>
      <c r="G2352" s="67" t="str">
        <f aca="false">IF($B2352="", "",SUMIF(LerXml!B:B,Relatorio!B2352,LerXml!BB:BB))</f>
        <v/>
      </c>
      <c r="H2352" s="67" t="str">
        <f aca="false">IF($B2352="", "",SUMIF(LerXml!B:B,Relatorio!B2352,LerXml!BE:BE))</f>
        <v/>
      </c>
      <c r="I2352" s="68" t="str">
        <f aca="false">IF(AND($F2352="",$G2352="",$H2352=""), "", IF(SUM(F2352:H2352)-D2352 &lt; 0,0,SUM(F2352:H2352)-D2352))</f>
        <v/>
      </c>
    </row>
    <row r="2353" customFormat="false" ht="13.8" hidden="false" customHeight="true" outlineLevel="0" collapsed="false">
      <c r="A2353" s="71"/>
      <c r="B2353" s="72"/>
      <c r="C2353" s="71"/>
      <c r="D2353" s="67" t="str">
        <f aca="false">IF($B2353="", "",SUMIF(LerXml!B:B,Relatorio!B2353,LerXml!W:W))</f>
        <v/>
      </c>
      <c r="E2353" s="67" t="str">
        <f aca="false">IF($B2353="", "",SUMIF(LerXml!B:B,Relatorio!B2353,LerXml!AX:AX))</f>
        <v/>
      </c>
      <c r="F2353" s="68" t="str">
        <f aca="false">IF($B2353="", "",SUMIF(LerXml!B:B,Relatorio!B2353,LerXml!BA:BA))</f>
        <v/>
      </c>
      <c r="G2353" s="67" t="str">
        <f aca="false">IF($B2353="", "",SUMIF(LerXml!B:B,Relatorio!B2353,LerXml!BB:BB))</f>
        <v/>
      </c>
      <c r="H2353" s="67" t="str">
        <f aca="false">IF($B2353="", "",SUMIF(LerXml!B:B,Relatorio!B2353,LerXml!BE:BE))</f>
        <v/>
      </c>
      <c r="I2353" s="68" t="str">
        <f aca="false">IF(AND($F2353="",$G2353="",$H2353=""), "", IF(SUM(F2353:H2353)-D2353 &lt; 0,0,SUM(F2353:H2353)-D2353))</f>
        <v/>
      </c>
    </row>
    <row r="2354" customFormat="false" ht="13.8" hidden="false" customHeight="true" outlineLevel="0" collapsed="false">
      <c r="A2354" s="71"/>
      <c r="B2354" s="72"/>
      <c r="C2354" s="71"/>
      <c r="D2354" s="67" t="str">
        <f aca="false">IF($B2354="", "",SUMIF(LerXml!B:B,Relatorio!B2354,LerXml!W:W))</f>
        <v/>
      </c>
      <c r="E2354" s="67" t="str">
        <f aca="false">IF($B2354="", "",SUMIF(LerXml!B:B,Relatorio!B2354,LerXml!AX:AX))</f>
        <v/>
      </c>
      <c r="F2354" s="68" t="str">
        <f aca="false">IF($B2354="", "",SUMIF(LerXml!B:B,Relatorio!B2354,LerXml!BA:BA))</f>
        <v/>
      </c>
      <c r="G2354" s="67" t="str">
        <f aca="false">IF($B2354="", "",SUMIF(LerXml!B:B,Relatorio!B2354,LerXml!BB:BB))</f>
        <v/>
      </c>
      <c r="H2354" s="67" t="str">
        <f aca="false">IF($B2354="", "",SUMIF(LerXml!B:B,Relatorio!B2354,LerXml!BE:BE))</f>
        <v/>
      </c>
      <c r="I2354" s="68" t="str">
        <f aca="false">IF(AND($F2354="",$G2354="",$H2354=""), "", IF(SUM(F2354:H2354)-D2354 &lt; 0,0,SUM(F2354:H2354)-D2354))</f>
        <v/>
      </c>
    </row>
    <row r="2355" customFormat="false" ht="13.8" hidden="false" customHeight="true" outlineLevel="0" collapsed="false">
      <c r="A2355" s="71"/>
      <c r="B2355" s="72"/>
      <c r="C2355" s="71"/>
      <c r="D2355" s="67" t="str">
        <f aca="false">IF($B2355="", "",SUMIF(LerXml!B:B,Relatorio!B2355,LerXml!W:W))</f>
        <v/>
      </c>
      <c r="E2355" s="67" t="str">
        <f aca="false">IF($B2355="", "",SUMIF(LerXml!B:B,Relatorio!B2355,LerXml!AX:AX))</f>
        <v/>
      </c>
      <c r="F2355" s="68" t="str">
        <f aca="false">IF($B2355="", "",SUMIF(LerXml!B:B,Relatorio!B2355,LerXml!BA:BA))</f>
        <v/>
      </c>
      <c r="G2355" s="67" t="str">
        <f aca="false">IF($B2355="", "",SUMIF(LerXml!B:B,Relatorio!B2355,LerXml!BB:BB))</f>
        <v/>
      </c>
      <c r="H2355" s="67" t="str">
        <f aca="false">IF($B2355="", "",SUMIF(LerXml!B:B,Relatorio!B2355,LerXml!BE:BE))</f>
        <v/>
      </c>
      <c r="I2355" s="68" t="str">
        <f aca="false">IF(AND($F2355="",$G2355="",$H2355=""), "", IF(SUM(F2355:H2355)-D2355 &lt; 0,0,SUM(F2355:H2355)-D2355))</f>
        <v/>
      </c>
    </row>
    <row r="2356" customFormat="false" ht="13.8" hidden="false" customHeight="true" outlineLevel="0" collapsed="false">
      <c r="A2356" s="71"/>
      <c r="B2356" s="72"/>
      <c r="C2356" s="71"/>
      <c r="D2356" s="67" t="str">
        <f aca="false">IF($B2356="", "",SUMIF(LerXml!B:B,Relatorio!B2356,LerXml!W:W))</f>
        <v/>
      </c>
      <c r="E2356" s="67" t="str">
        <f aca="false">IF($B2356="", "",SUMIF(LerXml!B:B,Relatorio!B2356,LerXml!AX:AX))</f>
        <v/>
      </c>
      <c r="F2356" s="68" t="str">
        <f aca="false">IF($B2356="", "",SUMIF(LerXml!B:B,Relatorio!B2356,LerXml!BA:BA))</f>
        <v/>
      </c>
      <c r="G2356" s="67" t="str">
        <f aca="false">IF($B2356="", "",SUMIF(LerXml!B:B,Relatorio!B2356,LerXml!BB:BB))</f>
        <v/>
      </c>
      <c r="H2356" s="67" t="str">
        <f aca="false">IF($B2356="", "",SUMIF(LerXml!B:B,Relatorio!B2356,LerXml!BE:BE))</f>
        <v/>
      </c>
      <c r="I2356" s="68" t="str">
        <f aca="false">IF(AND($F2356="",$G2356="",$H2356=""), "", IF(SUM(F2356:H2356)-D2356 &lt; 0,0,SUM(F2356:H2356)-D2356))</f>
        <v/>
      </c>
    </row>
    <row r="2357" customFormat="false" ht="13.8" hidden="false" customHeight="true" outlineLevel="0" collapsed="false">
      <c r="A2357" s="71"/>
      <c r="B2357" s="72"/>
      <c r="C2357" s="71"/>
      <c r="D2357" s="67" t="str">
        <f aca="false">IF($B2357="", "",SUMIF(LerXml!B:B,Relatorio!B2357,LerXml!W:W))</f>
        <v/>
      </c>
      <c r="E2357" s="67" t="str">
        <f aca="false">IF($B2357="", "",SUMIF(LerXml!B:B,Relatorio!B2357,LerXml!AX:AX))</f>
        <v/>
      </c>
      <c r="F2357" s="68" t="str">
        <f aca="false">IF($B2357="", "",SUMIF(LerXml!B:B,Relatorio!B2357,LerXml!BA:BA))</f>
        <v/>
      </c>
      <c r="G2357" s="67" t="str">
        <f aca="false">IF($B2357="", "",SUMIF(LerXml!B:B,Relatorio!B2357,LerXml!BB:BB))</f>
        <v/>
      </c>
      <c r="H2357" s="67" t="str">
        <f aca="false">IF($B2357="", "",SUMIF(LerXml!B:B,Relatorio!B2357,LerXml!BE:BE))</f>
        <v/>
      </c>
      <c r="I2357" s="68" t="str">
        <f aca="false">IF(AND($F2357="",$G2357="",$H2357=""), "", IF(SUM(F2357:H2357)-D2357 &lt; 0,0,SUM(F2357:H2357)-D2357))</f>
        <v/>
      </c>
    </row>
    <row r="2358" customFormat="false" ht="13.8" hidden="false" customHeight="true" outlineLevel="0" collapsed="false">
      <c r="A2358" s="71"/>
      <c r="B2358" s="72"/>
      <c r="C2358" s="71"/>
      <c r="D2358" s="67" t="str">
        <f aca="false">IF($B2358="", "",SUMIF(LerXml!B:B,Relatorio!B2358,LerXml!W:W))</f>
        <v/>
      </c>
      <c r="E2358" s="67" t="str">
        <f aca="false">IF($B2358="", "",SUMIF(LerXml!B:B,Relatorio!B2358,LerXml!AX:AX))</f>
        <v/>
      </c>
      <c r="F2358" s="68" t="str">
        <f aca="false">IF($B2358="", "",SUMIF(LerXml!B:B,Relatorio!B2358,LerXml!BA:BA))</f>
        <v/>
      </c>
      <c r="G2358" s="67" t="str">
        <f aca="false">IF($B2358="", "",SUMIF(LerXml!B:B,Relatorio!B2358,LerXml!BB:BB))</f>
        <v/>
      </c>
      <c r="H2358" s="67" t="str">
        <f aca="false">IF($B2358="", "",SUMIF(LerXml!B:B,Relatorio!B2358,LerXml!BE:BE))</f>
        <v/>
      </c>
      <c r="I2358" s="68" t="str">
        <f aca="false">IF(AND($F2358="",$G2358="",$H2358=""), "", IF(SUM(F2358:H2358)-D2358 &lt; 0,0,SUM(F2358:H2358)-D2358))</f>
        <v/>
      </c>
    </row>
    <row r="2359" customFormat="false" ht="13.8" hidden="false" customHeight="true" outlineLevel="0" collapsed="false">
      <c r="A2359" s="71"/>
      <c r="B2359" s="72"/>
      <c r="C2359" s="71"/>
      <c r="D2359" s="67" t="str">
        <f aca="false">IF($B2359="", "",SUMIF(LerXml!B:B,Relatorio!B2359,LerXml!W:W))</f>
        <v/>
      </c>
      <c r="E2359" s="67" t="str">
        <f aca="false">IF($B2359="", "",SUMIF(LerXml!B:B,Relatorio!B2359,LerXml!AX:AX))</f>
        <v/>
      </c>
      <c r="F2359" s="68" t="str">
        <f aca="false">IF($B2359="", "",SUMIF(LerXml!B:B,Relatorio!B2359,LerXml!BA:BA))</f>
        <v/>
      </c>
      <c r="G2359" s="67" t="str">
        <f aca="false">IF($B2359="", "",SUMIF(LerXml!B:B,Relatorio!B2359,LerXml!BB:BB))</f>
        <v/>
      </c>
      <c r="H2359" s="67" t="str">
        <f aca="false">IF($B2359="", "",SUMIF(LerXml!B:B,Relatorio!B2359,LerXml!BE:BE))</f>
        <v/>
      </c>
      <c r="I2359" s="68" t="str">
        <f aca="false">IF(AND($F2359="",$G2359="",$H2359=""), "", IF(SUM(F2359:H2359)-D2359 &lt; 0,0,SUM(F2359:H2359)-D2359))</f>
        <v/>
      </c>
    </row>
    <row r="2360" customFormat="false" ht="13.8" hidden="false" customHeight="true" outlineLevel="0" collapsed="false">
      <c r="A2360" s="71"/>
      <c r="B2360" s="72"/>
      <c r="C2360" s="71"/>
      <c r="D2360" s="67" t="str">
        <f aca="false">IF($B2360="", "",SUMIF(LerXml!B:B,Relatorio!B2360,LerXml!W:W))</f>
        <v/>
      </c>
      <c r="E2360" s="67" t="str">
        <f aca="false">IF($B2360="", "",SUMIF(LerXml!B:B,Relatorio!B2360,LerXml!AX:AX))</f>
        <v/>
      </c>
      <c r="F2360" s="68" t="str">
        <f aca="false">IF($B2360="", "",SUMIF(LerXml!B:B,Relatorio!B2360,LerXml!BA:BA))</f>
        <v/>
      </c>
      <c r="G2360" s="67" t="str">
        <f aca="false">IF($B2360="", "",SUMIF(LerXml!B:B,Relatorio!B2360,LerXml!BB:BB))</f>
        <v/>
      </c>
      <c r="H2360" s="67" t="str">
        <f aca="false">IF($B2360="", "",SUMIF(LerXml!B:B,Relatorio!B2360,LerXml!BE:BE))</f>
        <v/>
      </c>
      <c r="I2360" s="68" t="str">
        <f aca="false">IF(AND($F2360="",$G2360="",$H2360=""), "", IF(SUM(F2360:H2360)-D2360 &lt; 0,0,SUM(F2360:H2360)-D2360))</f>
        <v/>
      </c>
    </row>
    <row r="2361" customFormat="false" ht="13.8" hidden="false" customHeight="true" outlineLevel="0" collapsed="false">
      <c r="A2361" s="71"/>
      <c r="B2361" s="72"/>
      <c r="C2361" s="71"/>
      <c r="D2361" s="67" t="str">
        <f aca="false">IF($B2361="", "",SUMIF(LerXml!B:B,Relatorio!B2361,LerXml!W:W))</f>
        <v/>
      </c>
      <c r="E2361" s="67" t="str">
        <f aca="false">IF($B2361="", "",SUMIF(LerXml!B:B,Relatorio!B2361,LerXml!AX:AX))</f>
        <v/>
      </c>
      <c r="F2361" s="68" t="str">
        <f aca="false">IF($B2361="", "",SUMIF(LerXml!B:B,Relatorio!B2361,LerXml!BA:BA))</f>
        <v/>
      </c>
      <c r="G2361" s="67" t="str">
        <f aca="false">IF($B2361="", "",SUMIF(LerXml!B:B,Relatorio!B2361,LerXml!BB:BB))</f>
        <v/>
      </c>
      <c r="H2361" s="67" t="str">
        <f aca="false">IF($B2361="", "",SUMIF(LerXml!B:B,Relatorio!B2361,LerXml!BE:BE))</f>
        <v/>
      </c>
      <c r="I2361" s="68" t="str">
        <f aca="false">IF(AND($F2361="",$G2361="",$H2361=""), "", IF(SUM(F2361:H2361)-D2361 &lt; 0,0,SUM(F2361:H2361)-D2361))</f>
        <v/>
      </c>
    </row>
    <row r="2362" customFormat="false" ht="13.8" hidden="false" customHeight="true" outlineLevel="0" collapsed="false">
      <c r="A2362" s="71"/>
      <c r="B2362" s="72"/>
      <c r="C2362" s="71"/>
      <c r="D2362" s="67" t="str">
        <f aca="false">IF($B2362="", "",SUMIF(LerXml!B:B,Relatorio!B2362,LerXml!W:W))</f>
        <v/>
      </c>
      <c r="E2362" s="67" t="str">
        <f aca="false">IF($B2362="", "",SUMIF(LerXml!B:B,Relatorio!B2362,LerXml!AX:AX))</f>
        <v/>
      </c>
      <c r="F2362" s="68" t="str">
        <f aca="false">IF($B2362="", "",SUMIF(LerXml!B:B,Relatorio!B2362,LerXml!BA:BA))</f>
        <v/>
      </c>
      <c r="G2362" s="67" t="str">
        <f aca="false">IF($B2362="", "",SUMIF(LerXml!B:B,Relatorio!B2362,LerXml!BB:BB))</f>
        <v/>
      </c>
      <c r="H2362" s="67" t="str">
        <f aca="false">IF($B2362="", "",SUMIF(LerXml!B:B,Relatorio!B2362,LerXml!BE:BE))</f>
        <v/>
      </c>
      <c r="I2362" s="68" t="str">
        <f aca="false">IF(AND($F2362="",$G2362="",$H2362=""), "", IF(SUM(F2362:H2362)-D2362 &lt; 0,0,SUM(F2362:H2362)-D2362))</f>
        <v/>
      </c>
    </row>
    <row r="2363" customFormat="false" ht="13.8" hidden="false" customHeight="true" outlineLevel="0" collapsed="false">
      <c r="A2363" s="71"/>
      <c r="B2363" s="72"/>
      <c r="C2363" s="71"/>
      <c r="D2363" s="67" t="str">
        <f aca="false">IF($B2363="", "",SUMIF(LerXml!B:B,Relatorio!B2363,LerXml!W:W))</f>
        <v/>
      </c>
      <c r="E2363" s="67" t="str">
        <f aca="false">IF($B2363="", "",SUMIF(LerXml!B:B,Relatorio!B2363,LerXml!AX:AX))</f>
        <v/>
      </c>
      <c r="F2363" s="68" t="str">
        <f aca="false">IF($B2363="", "",SUMIF(LerXml!B:B,Relatorio!B2363,LerXml!BA:BA))</f>
        <v/>
      </c>
      <c r="G2363" s="67" t="str">
        <f aca="false">IF($B2363="", "",SUMIF(LerXml!B:B,Relatorio!B2363,LerXml!BB:BB))</f>
        <v/>
      </c>
      <c r="H2363" s="67" t="str">
        <f aca="false">IF($B2363="", "",SUMIF(LerXml!B:B,Relatorio!B2363,LerXml!BE:BE))</f>
        <v/>
      </c>
      <c r="I2363" s="68" t="str">
        <f aca="false">IF(AND($F2363="",$G2363="",$H2363=""), "", IF(SUM(F2363:H2363)-D2363 &lt; 0,0,SUM(F2363:H2363)-D2363))</f>
        <v/>
      </c>
    </row>
    <row r="2364" customFormat="false" ht="13.8" hidden="false" customHeight="true" outlineLevel="0" collapsed="false">
      <c r="A2364" s="71"/>
      <c r="B2364" s="72"/>
      <c r="C2364" s="71"/>
      <c r="D2364" s="67" t="str">
        <f aca="false">IF($B2364="", "",SUMIF(LerXml!B:B,Relatorio!B2364,LerXml!W:W))</f>
        <v/>
      </c>
      <c r="E2364" s="67" t="str">
        <f aca="false">IF($B2364="", "",SUMIF(LerXml!B:B,Relatorio!B2364,LerXml!AX:AX))</f>
        <v/>
      </c>
      <c r="F2364" s="68" t="str">
        <f aca="false">IF($B2364="", "",SUMIF(LerXml!B:B,Relatorio!B2364,LerXml!BA:BA))</f>
        <v/>
      </c>
      <c r="G2364" s="67" t="str">
        <f aca="false">IF($B2364="", "",SUMIF(LerXml!B:B,Relatorio!B2364,LerXml!BB:BB))</f>
        <v/>
      </c>
      <c r="H2364" s="67" t="str">
        <f aca="false">IF($B2364="", "",SUMIF(LerXml!B:B,Relatorio!B2364,LerXml!BE:BE))</f>
        <v/>
      </c>
      <c r="I2364" s="68" t="str">
        <f aca="false">IF(AND($F2364="",$G2364="",$H2364=""), "", IF(SUM(F2364:H2364)-D2364 &lt; 0,0,SUM(F2364:H2364)-D2364))</f>
        <v/>
      </c>
    </row>
    <row r="2365" customFormat="false" ht="13.8" hidden="false" customHeight="true" outlineLevel="0" collapsed="false">
      <c r="A2365" s="71"/>
      <c r="B2365" s="72"/>
      <c r="C2365" s="71"/>
      <c r="D2365" s="67" t="str">
        <f aca="false">IF($B2365="", "",SUMIF(LerXml!B:B,Relatorio!B2365,LerXml!W:W))</f>
        <v/>
      </c>
      <c r="E2365" s="67" t="str">
        <f aca="false">IF($B2365="", "",SUMIF(LerXml!B:B,Relatorio!B2365,LerXml!AX:AX))</f>
        <v/>
      </c>
      <c r="F2365" s="68" t="str">
        <f aca="false">IF($B2365="", "",SUMIF(LerXml!B:B,Relatorio!B2365,LerXml!BA:BA))</f>
        <v/>
      </c>
      <c r="G2365" s="67" t="str">
        <f aca="false">IF($B2365="", "",SUMIF(LerXml!B:B,Relatorio!B2365,LerXml!BB:BB))</f>
        <v/>
      </c>
      <c r="H2365" s="67" t="str">
        <f aca="false">IF($B2365="", "",SUMIF(LerXml!B:B,Relatorio!B2365,LerXml!BE:BE))</f>
        <v/>
      </c>
      <c r="I2365" s="68" t="str">
        <f aca="false">IF(AND($F2365="",$G2365="",$H2365=""), "", IF(SUM(F2365:H2365)-D2365 &lt; 0,0,SUM(F2365:H2365)-D2365))</f>
        <v/>
      </c>
    </row>
    <row r="2366" customFormat="false" ht="13.8" hidden="false" customHeight="true" outlineLevel="0" collapsed="false">
      <c r="A2366" s="71"/>
      <c r="B2366" s="72"/>
      <c r="C2366" s="71"/>
      <c r="D2366" s="67" t="str">
        <f aca="false">IF($B2366="", "",SUMIF(LerXml!B:B,Relatorio!B2366,LerXml!W:W))</f>
        <v/>
      </c>
      <c r="E2366" s="67" t="str">
        <f aca="false">IF($B2366="", "",SUMIF(LerXml!B:B,Relatorio!B2366,LerXml!AX:AX))</f>
        <v/>
      </c>
      <c r="F2366" s="68" t="str">
        <f aca="false">IF($B2366="", "",SUMIF(LerXml!B:B,Relatorio!B2366,LerXml!BA:BA))</f>
        <v/>
      </c>
      <c r="G2366" s="67" t="str">
        <f aca="false">IF($B2366="", "",SUMIF(LerXml!B:B,Relatorio!B2366,LerXml!BB:BB))</f>
        <v/>
      </c>
      <c r="H2366" s="67" t="str">
        <f aca="false">IF($B2366="", "",SUMIF(LerXml!B:B,Relatorio!B2366,LerXml!BE:BE))</f>
        <v/>
      </c>
      <c r="I2366" s="68" t="str">
        <f aca="false">IF(AND($F2366="",$G2366="",$H2366=""), "", IF(SUM(F2366:H2366)-D2366 &lt; 0,0,SUM(F2366:H2366)-D2366))</f>
        <v/>
      </c>
    </row>
    <row r="2367" customFormat="false" ht="13.8" hidden="false" customHeight="true" outlineLevel="0" collapsed="false">
      <c r="A2367" s="71"/>
      <c r="B2367" s="72"/>
      <c r="C2367" s="71"/>
      <c r="D2367" s="67" t="str">
        <f aca="false">IF($B2367="", "",SUMIF(LerXml!B:B,Relatorio!B2367,LerXml!W:W))</f>
        <v/>
      </c>
      <c r="E2367" s="67" t="str">
        <f aca="false">IF($B2367="", "",SUMIF(LerXml!B:B,Relatorio!B2367,LerXml!AX:AX))</f>
        <v/>
      </c>
      <c r="F2367" s="68" t="str">
        <f aca="false">IF($B2367="", "",SUMIF(LerXml!B:B,Relatorio!B2367,LerXml!BA:BA))</f>
        <v/>
      </c>
      <c r="G2367" s="67" t="str">
        <f aca="false">IF($B2367="", "",SUMIF(LerXml!B:B,Relatorio!B2367,LerXml!BB:BB))</f>
        <v/>
      </c>
      <c r="H2367" s="67" t="str">
        <f aca="false">IF($B2367="", "",SUMIF(LerXml!B:B,Relatorio!B2367,LerXml!BE:BE))</f>
        <v/>
      </c>
      <c r="I2367" s="68" t="str">
        <f aca="false">IF(AND($F2367="",$G2367="",$H2367=""), "", IF(SUM(F2367:H2367)-D2367 &lt; 0,0,SUM(F2367:H2367)-D2367))</f>
        <v/>
      </c>
    </row>
    <row r="2368" customFormat="false" ht="13.8" hidden="false" customHeight="true" outlineLevel="0" collapsed="false">
      <c r="A2368" s="71"/>
      <c r="B2368" s="72"/>
      <c r="C2368" s="71"/>
      <c r="D2368" s="67" t="str">
        <f aca="false">IF($B2368="", "",SUMIF(LerXml!B:B,Relatorio!B2368,LerXml!W:W))</f>
        <v/>
      </c>
      <c r="E2368" s="67" t="str">
        <f aca="false">IF($B2368="", "",SUMIF(LerXml!B:B,Relatorio!B2368,LerXml!AX:AX))</f>
        <v/>
      </c>
      <c r="F2368" s="68" t="str">
        <f aca="false">IF($B2368="", "",SUMIF(LerXml!B:B,Relatorio!B2368,LerXml!BA:BA))</f>
        <v/>
      </c>
      <c r="G2368" s="67" t="str">
        <f aca="false">IF($B2368="", "",SUMIF(LerXml!B:B,Relatorio!B2368,LerXml!BB:BB))</f>
        <v/>
      </c>
      <c r="H2368" s="67" t="str">
        <f aca="false">IF($B2368="", "",SUMIF(LerXml!B:B,Relatorio!B2368,LerXml!BE:BE))</f>
        <v/>
      </c>
      <c r="I2368" s="68" t="str">
        <f aca="false">IF(AND($F2368="",$G2368="",$H2368=""), "", IF(SUM(F2368:H2368)-D2368 &lt; 0,0,SUM(F2368:H2368)-D2368))</f>
        <v/>
      </c>
    </row>
    <row r="2369" customFormat="false" ht="13.8" hidden="false" customHeight="true" outlineLevel="0" collapsed="false">
      <c r="A2369" s="71"/>
      <c r="B2369" s="72"/>
      <c r="C2369" s="71"/>
      <c r="D2369" s="67" t="str">
        <f aca="false">IF($B2369="", "",SUMIF(LerXml!B:B,Relatorio!B2369,LerXml!W:W))</f>
        <v/>
      </c>
      <c r="E2369" s="67" t="str">
        <f aca="false">IF($B2369="", "",SUMIF(LerXml!B:B,Relatorio!B2369,LerXml!AX:AX))</f>
        <v/>
      </c>
      <c r="F2369" s="68" t="str">
        <f aca="false">IF($B2369="", "",SUMIF(LerXml!B:B,Relatorio!B2369,LerXml!BA:BA))</f>
        <v/>
      </c>
      <c r="G2369" s="67" t="str">
        <f aca="false">IF($B2369="", "",SUMIF(LerXml!B:B,Relatorio!B2369,LerXml!BB:BB))</f>
        <v/>
      </c>
      <c r="H2369" s="67" t="str">
        <f aca="false">IF($B2369="", "",SUMIF(LerXml!B:B,Relatorio!B2369,LerXml!BE:BE))</f>
        <v/>
      </c>
      <c r="I2369" s="68" t="str">
        <f aca="false">IF(AND($F2369="",$G2369="",$H2369=""), "", IF(SUM(F2369:H2369)-D2369 &lt; 0,0,SUM(F2369:H2369)-D2369))</f>
        <v/>
      </c>
    </row>
    <row r="2370" customFormat="false" ht="13.8" hidden="false" customHeight="true" outlineLevel="0" collapsed="false">
      <c r="A2370" s="71"/>
      <c r="B2370" s="72"/>
      <c r="C2370" s="71"/>
      <c r="D2370" s="67" t="str">
        <f aca="false">IF($B2370="", "",SUMIF(LerXml!B:B,Relatorio!B2370,LerXml!W:W))</f>
        <v/>
      </c>
      <c r="E2370" s="67" t="str">
        <f aca="false">IF($B2370="", "",SUMIF(LerXml!B:B,Relatorio!B2370,LerXml!AX:AX))</f>
        <v/>
      </c>
      <c r="F2370" s="68" t="str">
        <f aca="false">IF($B2370="", "",SUMIF(LerXml!B:B,Relatorio!B2370,LerXml!BA:BA))</f>
        <v/>
      </c>
      <c r="G2370" s="67" t="str">
        <f aca="false">IF($B2370="", "",SUMIF(LerXml!B:B,Relatorio!B2370,LerXml!BB:BB))</f>
        <v/>
      </c>
      <c r="H2370" s="67" t="str">
        <f aca="false">IF($B2370="", "",SUMIF(LerXml!B:B,Relatorio!B2370,LerXml!BE:BE))</f>
        <v/>
      </c>
      <c r="I2370" s="68" t="str">
        <f aca="false">IF(AND($F2370="",$G2370="",$H2370=""), "", IF(SUM(F2370:H2370)-D2370 &lt; 0,0,SUM(F2370:H2370)-D2370))</f>
        <v/>
      </c>
    </row>
    <row r="2371" customFormat="false" ht="13.8" hidden="false" customHeight="true" outlineLevel="0" collapsed="false">
      <c r="A2371" s="71"/>
      <c r="B2371" s="72"/>
      <c r="C2371" s="71"/>
      <c r="D2371" s="67" t="str">
        <f aca="false">IF($B2371="", "",SUMIF(LerXml!B:B,Relatorio!B2371,LerXml!W:W))</f>
        <v/>
      </c>
      <c r="E2371" s="67" t="str">
        <f aca="false">IF($B2371="", "",SUMIF(LerXml!B:B,Relatorio!B2371,LerXml!AX:AX))</f>
        <v/>
      </c>
      <c r="F2371" s="68" t="str">
        <f aca="false">IF($B2371="", "",SUMIF(LerXml!B:B,Relatorio!B2371,LerXml!BA:BA))</f>
        <v/>
      </c>
      <c r="G2371" s="67" t="str">
        <f aca="false">IF($B2371="", "",SUMIF(LerXml!B:B,Relatorio!B2371,LerXml!BB:BB))</f>
        <v/>
      </c>
      <c r="H2371" s="67" t="str">
        <f aca="false">IF($B2371="", "",SUMIF(LerXml!B:B,Relatorio!B2371,LerXml!BE:BE))</f>
        <v/>
      </c>
      <c r="I2371" s="68" t="str">
        <f aca="false">IF(AND($F2371="",$G2371="",$H2371=""), "", IF(SUM(F2371:H2371)-D2371 &lt; 0,0,SUM(F2371:H2371)-D2371))</f>
        <v/>
      </c>
    </row>
    <row r="2372" customFormat="false" ht="13.8" hidden="false" customHeight="true" outlineLevel="0" collapsed="false">
      <c r="A2372" s="71"/>
      <c r="B2372" s="72"/>
      <c r="C2372" s="71"/>
      <c r="D2372" s="67" t="str">
        <f aca="false">IF($B2372="", "",SUMIF(LerXml!B:B,Relatorio!B2372,LerXml!W:W))</f>
        <v/>
      </c>
      <c r="E2372" s="67" t="str">
        <f aca="false">IF($B2372="", "",SUMIF(LerXml!B:B,Relatorio!B2372,LerXml!AX:AX))</f>
        <v/>
      </c>
      <c r="F2372" s="68" t="str">
        <f aca="false">IF($B2372="", "",SUMIF(LerXml!B:B,Relatorio!B2372,LerXml!BA:BA))</f>
        <v/>
      </c>
      <c r="G2372" s="67" t="str">
        <f aca="false">IF($B2372="", "",SUMIF(LerXml!B:B,Relatorio!B2372,LerXml!BB:BB))</f>
        <v/>
      </c>
      <c r="H2372" s="67" t="str">
        <f aca="false">IF($B2372="", "",SUMIF(LerXml!B:B,Relatorio!B2372,LerXml!BE:BE))</f>
        <v/>
      </c>
      <c r="I2372" s="68" t="str">
        <f aca="false">IF(AND($F2372="",$G2372="",$H2372=""), "", IF(SUM(F2372:H2372)-D2372 &lt; 0,0,SUM(F2372:H2372)-D2372))</f>
        <v/>
      </c>
    </row>
    <row r="2373" customFormat="false" ht="13.8" hidden="false" customHeight="true" outlineLevel="0" collapsed="false">
      <c r="A2373" s="71"/>
      <c r="B2373" s="72"/>
      <c r="C2373" s="71"/>
      <c r="D2373" s="67" t="str">
        <f aca="false">IF($B2373="", "",SUMIF(LerXml!B:B,Relatorio!B2373,LerXml!W:W))</f>
        <v/>
      </c>
      <c r="E2373" s="67" t="str">
        <f aca="false">IF($B2373="", "",SUMIF(LerXml!B:B,Relatorio!B2373,LerXml!AX:AX))</f>
        <v/>
      </c>
      <c r="F2373" s="68" t="str">
        <f aca="false">IF($B2373="", "",SUMIF(LerXml!B:B,Relatorio!B2373,LerXml!BA:BA))</f>
        <v/>
      </c>
      <c r="G2373" s="67" t="str">
        <f aca="false">IF($B2373="", "",SUMIF(LerXml!B:B,Relatorio!B2373,LerXml!BB:BB))</f>
        <v/>
      </c>
      <c r="H2373" s="67" t="str">
        <f aca="false">IF($B2373="", "",SUMIF(LerXml!B:B,Relatorio!B2373,LerXml!BE:BE))</f>
        <v/>
      </c>
      <c r="I2373" s="68" t="str">
        <f aca="false">IF(AND($F2373="",$G2373="",$H2373=""), "", IF(SUM(F2373:H2373)-D2373 &lt; 0,0,SUM(F2373:H2373)-D2373))</f>
        <v/>
      </c>
    </row>
    <row r="2374" customFormat="false" ht="13.8" hidden="false" customHeight="true" outlineLevel="0" collapsed="false">
      <c r="A2374" s="71"/>
      <c r="B2374" s="72"/>
      <c r="C2374" s="71"/>
      <c r="D2374" s="67" t="str">
        <f aca="false">IF($B2374="", "",SUMIF(LerXml!B:B,Relatorio!B2374,LerXml!W:W))</f>
        <v/>
      </c>
      <c r="E2374" s="67" t="str">
        <f aca="false">IF($B2374="", "",SUMIF(LerXml!B:B,Relatorio!B2374,LerXml!AX:AX))</f>
        <v/>
      </c>
      <c r="F2374" s="68" t="str">
        <f aca="false">IF($B2374="", "",SUMIF(LerXml!B:B,Relatorio!B2374,LerXml!BA:BA))</f>
        <v/>
      </c>
      <c r="G2374" s="67" t="str">
        <f aca="false">IF($B2374="", "",SUMIF(LerXml!B:B,Relatorio!B2374,LerXml!BB:BB))</f>
        <v/>
      </c>
      <c r="H2374" s="67" t="str">
        <f aca="false">IF($B2374="", "",SUMIF(LerXml!B:B,Relatorio!B2374,LerXml!BE:BE))</f>
        <v/>
      </c>
      <c r="I2374" s="68" t="str">
        <f aca="false">IF(AND($F2374="",$G2374="",$H2374=""), "", IF(SUM(F2374:H2374)-D2374 &lt; 0,0,SUM(F2374:H2374)-D2374))</f>
        <v/>
      </c>
    </row>
    <row r="2375" customFormat="false" ht="13.8" hidden="false" customHeight="true" outlineLevel="0" collapsed="false">
      <c r="A2375" s="71"/>
      <c r="B2375" s="72"/>
      <c r="C2375" s="71"/>
      <c r="D2375" s="67" t="str">
        <f aca="false">IF($B2375="", "",SUMIF(LerXml!B:B,Relatorio!B2375,LerXml!W:W))</f>
        <v/>
      </c>
      <c r="E2375" s="67" t="str">
        <f aca="false">IF($B2375="", "",SUMIF(LerXml!B:B,Relatorio!B2375,LerXml!AX:AX))</f>
        <v/>
      </c>
      <c r="F2375" s="68" t="str">
        <f aca="false">IF($B2375="", "",SUMIF(LerXml!B:B,Relatorio!B2375,LerXml!BA:BA))</f>
        <v/>
      </c>
      <c r="G2375" s="67" t="str">
        <f aca="false">IF($B2375="", "",SUMIF(LerXml!B:B,Relatorio!B2375,LerXml!BB:BB))</f>
        <v/>
      </c>
      <c r="H2375" s="67" t="str">
        <f aca="false">IF($B2375="", "",SUMIF(LerXml!B:B,Relatorio!B2375,LerXml!BE:BE))</f>
        <v/>
      </c>
      <c r="I2375" s="68" t="str">
        <f aca="false">IF(AND($F2375="",$G2375="",$H2375=""), "", IF(SUM(F2375:H2375)-D2375 &lt; 0,0,SUM(F2375:H2375)-D2375))</f>
        <v/>
      </c>
    </row>
    <row r="2376" customFormat="false" ht="13.8" hidden="false" customHeight="true" outlineLevel="0" collapsed="false">
      <c r="A2376" s="71"/>
      <c r="B2376" s="72"/>
      <c r="C2376" s="71"/>
      <c r="D2376" s="67" t="str">
        <f aca="false">IF($B2376="", "",SUMIF(LerXml!B:B,Relatorio!B2376,LerXml!W:W))</f>
        <v/>
      </c>
      <c r="E2376" s="67" t="str">
        <f aca="false">IF($B2376="", "",SUMIF(LerXml!B:B,Relatorio!B2376,LerXml!AX:AX))</f>
        <v/>
      </c>
      <c r="F2376" s="68" t="str">
        <f aca="false">IF($B2376="", "",SUMIF(LerXml!B:B,Relatorio!B2376,LerXml!BA:BA))</f>
        <v/>
      </c>
      <c r="G2376" s="67" t="str">
        <f aca="false">IF($B2376="", "",SUMIF(LerXml!B:B,Relatorio!B2376,LerXml!BB:BB))</f>
        <v/>
      </c>
      <c r="H2376" s="67" t="str">
        <f aca="false">IF($B2376="", "",SUMIF(LerXml!B:B,Relatorio!B2376,LerXml!BE:BE))</f>
        <v/>
      </c>
      <c r="I2376" s="68" t="str">
        <f aca="false">IF(AND($F2376="",$G2376="",$H2376=""), "", IF(SUM(F2376:H2376)-D2376 &lt; 0,0,SUM(F2376:H2376)-D2376))</f>
        <v/>
      </c>
    </row>
    <row r="2377" customFormat="false" ht="13.8" hidden="false" customHeight="true" outlineLevel="0" collapsed="false">
      <c r="A2377" s="71"/>
      <c r="B2377" s="72"/>
      <c r="C2377" s="71"/>
      <c r="D2377" s="67" t="str">
        <f aca="false">IF($B2377="", "",SUMIF(LerXml!B:B,Relatorio!B2377,LerXml!W:W))</f>
        <v/>
      </c>
      <c r="E2377" s="67" t="str">
        <f aca="false">IF($B2377="", "",SUMIF(LerXml!B:B,Relatorio!B2377,LerXml!AX:AX))</f>
        <v/>
      </c>
      <c r="F2377" s="68" t="str">
        <f aca="false">IF($B2377="", "",SUMIF(LerXml!B:B,Relatorio!B2377,LerXml!BA:BA))</f>
        <v/>
      </c>
      <c r="G2377" s="67" t="str">
        <f aca="false">IF($B2377="", "",SUMIF(LerXml!B:B,Relatorio!B2377,LerXml!BB:BB))</f>
        <v/>
      </c>
      <c r="H2377" s="67" t="str">
        <f aca="false">IF($B2377="", "",SUMIF(LerXml!B:B,Relatorio!B2377,LerXml!BE:BE))</f>
        <v/>
      </c>
      <c r="I2377" s="68" t="str">
        <f aca="false">IF(AND($F2377="",$G2377="",$H2377=""), "", IF(SUM(F2377:H2377)-D2377 &lt; 0,0,SUM(F2377:H2377)-D2377))</f>
        <v/>
      </c>
    </row>
    <row r="2378" customFormat="false" ht="13.8" hidden="false" customHeight="true" outlineLevel="0" collapsed="false">
      <c r="A2378" s="71"/>
      <c r="B2378" s="72"/>
      <c r="C2378" s="71"/>
      <c r="D2378" s="67" t="str">
        <f aca="false">IF($B2378="", "",SUMIF(LerXml!B:B,Relatorio!B2378,LerXml!W:W))</f>
        <v/>
      </c>
      <c r="E2378" s="67" t="str">
        <f aca="false">IF($B2378="", "",SUMIF(LerXml!B:B,Relatorio!B2378,LerXml!AX:AX))</f>
        <v/>
      </c>
      <c r="F2378" s="68" t="str">
        <f aca="false">IF($B2378="", "",SUMIF(LerXml!B:B,Relatorio!B2378,LerXml!BA:BA))</f>
        <v/>
      </c>
      <c r="G2378" s="67" t="str">
        <f aca="false">IF($B2378="", "",SUMIF(LerXml!B:B,Relatorio!B2378,LerXml!BB:BB))</f>
        <v/>
      </c>
      <c r="H2378" s="67" t="str">
        <f aca="false">IF($B2378="", "",SUMIF(LerXml!B:B,Relatorio!B2378,LerXml!BE:BE))</f>
        <v/>
      </c>
      <c r="I2378" s="68" t="str">
        <f aca="false">IF(AND($F2378="",$G2378="",$H2378=""), "", IF(SUM(F2378:H2378)-D2378 &lt; 0,0,SUM(F2378:H2378)-D2378))</f>
        <v/>
      </c>
    </row>
    <row r="2379" customFormat="false" ht="13.8" hidden="false" customHeight="true" outlineLevel="0" collapsed="false">
      <c r="A2379" s="71"/>
      <c r="B2379" s="72"/>
      <c r="C2379" s="71"/>
      <c r="D2379" s="67" t="str">
        <f aca="false">IF($B2379="", "",SUMIF(LerXml!B:B,Relatorio!B2379,LerXml!W:W))</f>
        <v/>
      </c>
      <c r="E2379" s="67" t="str">
        <f aca="false">IF($B2379="", "",SUMIF(LerXml!B:B,Relatorio!B2379,LerXml!AX:AX))</f>
        <v/>
      </c>
      <c r="F2379" s="68" t="str">
        <f aca="false">IF($B2379="", "",SUMIF(LerXml!B:B,Relatorio!B2379,LerXml!BA:BA))</f>
        <v/>
      </c>
      <c r="G2379" s="67" t="str">
        <f aca="false">IF($B2379="", "",SUMIF(LerXml!B:B,Relatorio!B2379,LerXml!BB:BB))</f>
        <v/>
      </c>
      <c r="H2379" s="67" t="str">
        <f aca="false">IF($B2379="", "",SUMIF(LerXml!B:B,Relatorio!B2379,LerXml!BE:BE))</f>
        <v/>
      </c>
      <c r="I2379" s="68" t="str">
        <f aca="false">IF(AND($F2379="",$G2379="",$H2379=""), "", IF(SUM(F2379:H2379)-D2379 &lt; 0,0,SUM(F2379:H2379)-D2379))</f>
        <v/>
      </c>
    </row>
    <row r="2380" customFormat="false" ht="13.8" hidden="false" customHeight="true" outlineLevel="0" collapsed="false">
      <c r="A2380" s="71"/>
      <c r="B2380" s="72"/>
      <c r="C2380" s="71"/>
      <c r="D2380" s="67" t="str">
        <f aca="false">IF($B2380="", "",SUMIF(LerXml!B:B,Relatorio!B2380,LerXml!W:W))</f>
        <v/>
      </c>
      <c r="E2380" s="67" t="str">
        <f aca="false">IF($B2380="", "",SUMIF(LerXml!B:B,Relatorio!B2380,LerXml!AX:AX))</f>
        <v/>
      </c>
      <c r="F2380" s="68" t="str">
        <f aca="false">IF($B2380="", "",SUMIF(LerXml!B:B,Relatorio!B2380,LerXml!BA:BA))</f>
        <v/>
      </c>
      <c r="G2380" s="67" t="str">
        <f aca="false">IF($B2380="", "",SUMIF(LerXml!B:B,Relatorio!B2380,LerXml!BB:BB))</f>
        <v/>
      </c>
      <c r="H2380" s="67" t="str">
        <f aca="false">IF($B2380="", "",SUMIF(LerXml!B:B,Relatorio!B2380,LerXml!BE:BE))</f>
        <v/>
      </c>
      <c r="I2380" s="68" t="str">
        <f aca="false">IF(AND($F2380="",$G2380="",$H2380=""), "", IF(SUM(F2380:H2380)-D2380 &lt; 0,0,SUM(F2380:H2380)-D2380))</f>
        <v/>
      </c>
    </row>
    <row r="2381" customFormat="false" ht="13.8" hidden="false" customHeight="true" outlineLevel="0" collapsed="false">
      <c r="A2381" s="71"/>
      <c r="B2381" s="72"/>
      <c r="C2381" s="71"/>
      <c r="D2381" s="67" t="str">
        <f aca="false">IF($B2381="", "",SUMIF(LerXml!B:B,Relatorio!B2381,LerXml!W:W))</f>
        <v/>
      </c>
      <c r="E2381" s="67" t="str">
        <f aca="false">IF($B2381="", "",SUMIF(LerXml!B:B,Relatorio!B2381,LerXml!AX:AX))</f>
        <v/>
      </c>
      <c r="F2381" s="68" t="str">
        <f aca="false">IF($B2381="", "",SUMIF(LerXml!B:B,Relatorio!B2381,LerXml!BA:BA))</f>
        <v/>
      </c>
      <c r="G2381" s="67" t="str">
        <f aca="false">IF($B2381="", "",SUMIF(LerXml!B:B,Relatorio!B2381,LerXml!BB:BB))</f>
        <v/>
      </c>
      <c r="H2381" s="67" t="str">
        <f aca="false">IF($B2381="", "",SUMIF(LerXml!B:B,Relatorio!B2381,LerXml!BE:BE))</f>
        <v/>
      </c>
      <c r="I2381" s="68" t="str">
        <f aca="false">IF(AND($F2381="",$G2381="",$H2381=""), "", IF(SUM(F2381:H2381)-D2381 &lt; 0,0,SUM(F2381:H2381)-D2381))</f>
        <v/>
      </c>
    </row>
    <row r="2382" customFormat="false" ht="13.8" hidden="false" customHeight="true" outlineLevel="0" collapsed="false">
      <c r="A2382" s="71"/>
      <c r="B2382" s="72"/>
      <c r="C2382" s="71"/>
      <c r="D2382" s="67" t="str">
        <f aca="false">IF($B2382="", "",SUMIF(LerXml!B:B,Relatorio!B2382,LerXml!W:W))</f>
        <v/>
      </c>
      <c r="E2382" s="67" t="str">
        <f aca="false">IF($B2382="", "",SUMIF(LerXml!B:B,Relatorio!B2382,LerXml!AX:AX))</f>
        <v/>
      </c>
      <c r="F2382" s="68" t="str">
        <f aca="false">IF($B2382="", "",SUMIF(LerXml!B:B,Relatorio!B2382,LerXml!BA:BA))</f>
        <v/>
      </c>
      <c r="G2382" s="67" t="str">
        <f aca="false">IF($B2382="", "",SUMIF(LerXml!B:B,Relatorio!B2382,LerXml!BB:BB))</f>
        <v/>
      </c>
      <c r="H2382" s="67" t="str">
        <f aca="false">IF($B2382="", "",SUMIF(LerXml!B:B,Relatorio!B2382,LerXml!BE:BE))</f>
        <v/>
      </c>
      <c r="I2382" s="68" t="str">
        <f aca="false">IF(AND($F2382="",$G2382="",$H2382=""), "", IF(SUM(F2382:H2382)-D2382 &lt; 0,0,SUM(F2382:H2382)-D2382))</f>
        <v/>
      </c>
    </row>
    <row r="2383" customFormat="false" ht="13.8" hidden="false" customHeight="true" outlineLevel="0" collapsed="false">
      <c r="A2383" s="71"/>
      <c r="B2383" s="72"/>
      <c r="C2383" s="71"/>
      <c r="D2383" s="67" t="str">
        <f aca="false">IF($B2383="", "",SUMIF(LerXml!B:B,Relatorio!B2383,LerXml!W:W))</f>
        <v/>
      </c>
      <c r="E2383" s="67" t="str">
        <f aca="false">IF($B2383="", "",SUMIF(LerXml!B:B,Relatorio!B2383,LerXml!AX:AX))</f>
        <v/>
      </c>
      <c r="F2383" s="68" t="str">
        <f aca="false">IF($B2383="", "",SUMIF(LerXml!B:B,Relatorio!B2383,LerXml!BA:BA))</f>
        <v/>
      </c>
      <c r="G2383" s="67" t="str">
        <f aca="false">IF($B2383="", "",SUMIF(LerXml!B:B,Relatorio!B2383,LerXml!BB:BB))</f>
        <v/>
      </c>
      <c r="H2383" s="67" t="str">
        <f aca="false">IF($B2383="", "",SUMIF(LerXml!B:B,Relatorio!B2383,LerXml!BE:BE))</f>
        <v/>
      </c>
      <c r="I2383" s="68" t="str">
        <f aca="false">IF(AND($F2383="",$G2383="",$H2383=""), "", IF(SUM(F2383:H2383)-D2383 &lt; 0,0,SUM(F2383:H2383)-D2383))</f>
        <v/>
      </c>
    </row>
    <row r="2384" customFormat="false" ht="13.8" hidden="false" customHeight="true" outlineLevel="0" collapsed="false">
      <c r="A2384" s="71"/>
      <c r="B2384" s="72"/>
      <c r="C2384" s="71"/>
      <c r="D2384" s="67" t="str">
        <f aca="false">IF($B2384="", "",SUMIF(LerXml!B:B,Relatorio!B2384,LerXml!W:W))</f>
        <v/>
      </c>
      <c r="E2384" s="67" t="str">
        <f aca="false">IF($B2384="", "",SUMIF(LerXml!B:B,Relatorio!B2384,LerXml!AX:AX))</f>
        <v/>
      </c>
      <c r="F2384" s="68" t="str">
        <f aca="false">IF($B2384="", "",SUMIF(LerXml!B:B,Relatorio!B2384,LerXml!BA:BA))</f>
        <v/>
      </c>
      <c r="G2384" s="67" t="str">
        <f aca="false">IF($B2384="", "",SUMIF(LerXml!B:B,Relatorio!B2384,LerXml!BB:BB))</f>
        <v/>
      </c>
      <c r="H2384" s="67" t="str">
        <f aca="false">IF($B2384="", "",SUMIF(LerXml!B:B,Relatorio!B2384,LerXml!BE:BE))</f>
        <v/>
      </c>
      <c r="I2384" s="68" t="str">
        <f aca="false">IF(AND($F2384="",$G2384="",$H2384=""), "", IF(SUM(F2384:H2384)-D2384 &lt; 0,0,SUM(F2384:H2384)-D2384))</f>
        <v/>
      </c>
    </row>
    <row r="2385" customFormat="false" ht="13.8" hidden="false" customHeight="true" outlineLevel="0" collapsed="false">
      <c r="A2385" s="71"/>
      <c r="B2385" s="72"/>
      <c r="C2385" s="71"/>
      <c r="D2385" s="67" t="str">
        <f aca="false">IF($B2385="", "",SUMIF(LerXml!B:B,Relatorio!B2385,LerXml!W:W))</f>
        <v/>
      </c>
      <c r="E2385" s="67" t="str">
        <f aca="false">IF($B2385="", "",SUMIF(LerXml!B:B,Relatorio!B2385,LerXml!AX:AX))</f>
        <v/>
      </c>
      <c r="F2385" s="68" t="str">
        <f aca="false">IF($B2385="", "",SUMIF(LerXml!B:B,Relatorio!B2385,LerXml!BA:BA))</f>
        <v/>
      </c>
      <c r="G2385" s="67" t="str">
        <f aca="false">IF($B2385="", "",SUMIF(LerXml!B:B,Relatorio!B2385,LerXml!BB:BB))</f>
        <v/>
      </c>
      <c r="H2385" s="67" t="str">
        <f aca="false">IF($B2385="", "",SUMIF(LerXml!B:B,Relatorio!B2385,LerXml!BE:BE))</f>
        <v/>
      </c>
      <c r="I2385" s="68" t="str">
        <f aca="false">IF(AND($F2385="",$G2385="",$H2385=""), "", IF(SUM(F2385:H2385)-D2385 &lt; 0,0,SUM(F2385:H2385)-D2385))</f>
        <v/>
      </c>
    </row>
    <row r="2386" customFormat="false" ht="13.8" hidden="false" customHeight="true" outlineLevel="0" collapsed="false">
      <c r="A2386" s="71"/>
      <c r="B2386" s="72"/>
      <c r="C2386" s="71"/>
      <c r="D2386" s="67" t="str">
        <f aca="false">IF($B2386="", "",SUMIF(LerXml!B:B,Relatorio!B2386,LerXml!W:W))</f>
        <v/>
      </c>
      <c r="E2386" s="67" t="str">
        <f aca="false">IF($B2386="", "",SUMIF(LerXml!B:B,Relatorio!B2386,LerXml!AX:AX))</f>
        <v/>
      </c>
      <c r="F2386" s="68" t="str">
        <f aca="false">IF($B2386="", "",SUMIF(LerXml!B:B,Relatorio!B2386,LerXml!BA:BA))</f>
        <v/>
      </c>
      <c r="G2386" s="67" t="str">
        <f aca="false">IF($B2386="", "",SUMIF(LerXml!B:B,Relatorio!B2386,LerXml!BB:BB))</f>
        <v/>
      </c>
      <c r="H2386" s="67" t="str">
        <f aca="false">IF($B2386="", "",SUMIF(LerXml!B:B,Relatorio!B2386,LerXml!BE:BE))</f>
        <v/>
      </c>
      <c r="I2386" s="68" t="str">
        <f aca="false">IF(AND($F2386="",$G2386="",$H2386=""), "", IF(SUM(F2386:H2386)-D2386 &lt; 0,0,SUM(F2386:H2386)-D2386))</f>
        <v/>
      </c>
    </row>
    <row r="2387" customFormat="false" ht="13.8" hidden="false" customHeight="true" outlineLevel="0" collapsed="false">
      <c r="A2387" s="71"/>
      <c r="B2387" s="72"/>
      <c r="C2387" s="71"/>
      <c r="D2387" s="67" t="str">
        <f aca="false">IF($B2387="", "",SUMIF(LerXml!B:B,Relatorio!B2387,LerXml!W:W))</f>
        <v/>
      </c>
      <c r="E2387" s="67" t="str">
        <f aca="false">IF($B2387="", "",SUMIF(LerXml!B:B,Relatorio!B2387,LerXml!AX:AX))</f>
        <v/>
      </c>
      <c r="F2387" s="68" t="str">
        <f aca="false">IF($B2387="", "",SUMIF(LerXml!B:B,Relatorio!B2387,LerXml!BA:BA))</f>
        <v/>
      </c>
      <c r="G2387" s="67" t="str">
        <f aca="false">IF($B2387="", "",SUMIF(LerXml!B:B,Relatorio!B2387,LerXml!BB:BB))</f>
        <v/>
      </c>
      <c r="H2387" s="67" t="str">
        <f aca="false">IF($B2387="", "",SUMIF(LerXml!B:B,Relatorio!B2387,LerXml!BE:BE))</f>
        <v/>
      </c>
      <c r="I2387" s="68" t="str">
        <f aca="false">IF(AND($F2387="",$G2387="",$H2387=""), "", IF(SUM(F2387:H2387)-D2387 &lt; 0,0,SUM(F2387:H2387)-D2387))</f>
        <v/>
      </c>
    </row>
    <row r="2388" customFormat="false" ht="13.8" hidden="false" customHeight="true" outlineLevel="0" collapsed="false">
      <c r="A2388" s="71"/>
      <c r="B2388" s="72"/>
      <c r="C2388" s="71"/>
      <c r="D2388" s="67" t="str">
        <f aca="false">IF($B2388="", "",SUMIF(LerXml!B:B,Relatorio!B2388,LerXml!W:W))</f>
        <v/>
      </c>
      <c r="E2388" s="67" t="str">
        <f aca="false">IF($B2388="", "",SUMIF(LerXml!B:B,Relatorio!B2388,LerXml!AX:AX))</f>
        <v/>
      </c>
      <c r="F2388" s="68" t="str">
        <f aca="false">IF($B2388="", "",SUMIF(LerXml!B:B,Relatorio!B2388,LerXml!BA:BA))</f>
        <v/>
      </c>
      <c r="G2388" s="67" t="str">
        <f aca="false">IF($B2388="", "",SUMIF(LerXml!B:B,Relatorio!B2388,LerXml!BB:BB))</f>
        <v/>
      </c>
      <c r="H2388" s="67" t="str">
        <f aca="false">IF($B2388="", "",SUMIF(LerXml!B:B,Relatorio!B2388,LerXml!BE:BE))</f>
        <v/>
      </c>
      <c r="I2388" s="68" t="str">
        <f aca="false">IF(AND($F2388="",$G2388="",$H2388=""), "", IF(SUM(F2388:H2388)-D2388 &lt; 0,0,SUM(F2388:H2388)-D2388))</f>
        <v/>
      </c>
    </row>
    <row r="2389" customFormat="false" ht="13.8" hidden="false" customHeight="true" outlineLevel="0" collapsed="false">
      <c r="A2389" s="71"/>
      <c r="B2389" s="72"/>
      <c r="C2389" s="71"/>
      <c r="D2389" s="67" t="str">
        <f aca="false">IF($B2389="", "",SUMIF(LerXml!B:B,Relatorio!B2389,LerXml!W:W))</f>
        <v/>
      </c>
      <c r="E2389" s="67" t="str">
        <f aca="false">IF($B2389="", "",SUMIF(LerXml!B:B,Relatorio!B2389,LerXml!AX:AX))</f>
        <v/>
      </c>
      <c r="F2389" s="68" t="str">
        <f aca="false">IF($B2389="", "",SUMIF(LerXml!B:B,Relatorio!B2389,LerXml!BA:BA))</f>
        <v/>
      </c>
      <c r="G2389" s="67" t="str">
        <f aca="false">IF($B2389="", "",SUMIF(LerXml!B:B,Relatorio!B2389,LerXml!BB:BB))</f>
        <v/>
      </c>
      <c r="H2389" s="67" t="str">
        <f aca="false">IF($B2389="", "",SUMIF(LerXml!B:B,Relatorio!B2389,LerXml!BE:BE))</f>
        <v/>
      </c>
      <c r="I2389" s="68" t="str">
        <f aca="false">IF(AND($F2389="",$G2389="",$H2389=""), "", IF(SUM(F2389:H2389)-D2389 &lt; 0,0,SUM(F2389:H2389)-D2389))</f>
        <v/>
      </c>
    </row>
    <row r="2390" customFormat="false" ht="13.8" hidden="false" customHeight="true" outlineLevel="0" collapsed="false">
      <c r="A2390" s="71"/>
      <c r="B2390" s="72"/>
      <c r="C2390" s="71"/>
      <c r="D2390" s="67" t="str">
        <f aca="false">IF($B2390="", "",SUMIF(LerXml!B:B,Relatorio!B2390,LerXml!W:W))</f>
        <v/>
      </c>
      <c r="E2390" s="67" t="str">
        <f aca="false">IF($B2390="", "",SUMIF(LerXml!B:B,Relatorio!B2390,LerXml!AX:AX))</f>
        <v/>
      </c>
      <c r="F2390" s="68" t="str">
        <f aca="false">IF($B2390="", "",SUMIF(LerXml!B:B,Relatorio!B2390,LerXml!BA:BA))</f>
        <v/>
      </c>
      <c r="G2390" s="67" t="str">
        <f aca="false">IF($B2390="", "",SUMIF(LerXml!B:B,Relatorio!B2390,LerXml!BB:BB))</f>
        <v/>
      </c>
      <c r="H2390" s="67" t="str">
        <f aca="false">IF($B2390="", "",SUMIF(LerXml!B:B,Relatorio!B2390,LerXml!BE:BE))</f>
        <v/>
      </c>
      <c r="I2390" s="68" t="str">
        <f aca="false">IF(AND($F2390="",$G2390="",$H2390=""), "", IF(SUM(F2390:H2390)-D2390 &lt; 0,0,SUM(F2390:H2390)-D2390))</f>
        <v/>
      </c>
    </row>
    <row r="2391" customFormat="false" ht="13.8" hidden="false" customHeight="true" outlineLevel="0" collapsed="false">
      <c r="A2391" s="71"/>
      <c r="B2391" s="72"/>
      <c r="C2391" s="71"/>
      <c r="D2391" s="67" t="str">
        <f aca="false">IF($B2391="", "",SUMIF(LerXml!B:B,Relatorio!B2391,LerXml!W:W))</f>
        <v/>
      </c>
      <c r="E2391" s="67" t="str">
        <f aca="false">IF($B2391="", "",SUMIF(LerXml!B:B,Relatorio!B2391,LerXml!AX:AX))</f>
        <v/>
      </c>
      <c r="F2391" s="68" t="str">
        <f aca="false">IF($B2391="", "",SUMIF(LerXml!B:B,Relatorio!B2391,LerXml!BA:BA))</f>
        <v/>
      </c>
      <c r="G2391" s="67" t="str">
        <f aca="false">IF($B2391="", "",SUMIF(LerXml!B:B,Relatorio!B2391,LerXml!BB:BB))</f>
        <v/>
      </c>
      <c r="H2391" s="67" t="str">
        <f aca="false">IF($B2391="", "",SUMIF(LerXml!B:B,Relatorio!B2391,LerXml!BE:BE))</f>
        <v/>
      </c>
      <c r="I2391" s="68" t="str">
        <f aca="false">IF(AND($F2391="",$G2391="",$H2391=""), "", IF(SUM(F2391:H2391)-D2391 &lt; 0,0,SUM(F2391:H2391)-D2391))</f>
        <v/>
      </c>
    </row>
    <row r="2392" customFormat="false" ht="13.8" hidden="false" customHeight="true" outlineLevel="0" collapsed="false">
      <c r="A2392" s="71"/>
      <c r="B2392" s="72"/>
      <c r="C2392" s="71"/>
      <c r="D2392" s="67" t="str">
        <f aca="false">IF($B2392="", "",SUMIF(LerXml!B:B,Relatorio!B2392,LerXml!W:W))</f>
        <v/>
      </c>
      <c r="E2392" s="67" t="str">
        <f aca="false">IF($B2392="", "",SUMIF(LerXml!B:B,Relatorio!B2392,LerXml!AX:AX))</f>
        <v/>
      </c>
      <c r="F2392" s="68" t="str">
        <f aca="false">IF($B2392="", "",SUMIF(LerXml!B:B,Relatorio!B2392,LerXml!BA:BA))</f>
        <v/>
      </c>
      <c r="G2392" s="67" t="str">
        <f aca="false">IF($B2392="", "",SUMIF(LerXml!B:B,Relatorio!B2392,LerXml!BB:BB))</f>
        <v/>
      </c>
      <c r="H2392" s="67" t="str">
        <f aca="false">IF($B2392="", "",SUMIF(LerXml!B:B,Relatorio!B2392,LerXml!BE:BE))</f>
        <v/>
      </c>
      <c r="I2392" s="68" t="str">
        <f aca="false">IF(AND($F2392="",$G2392="",$H2392=""), "", IF(SUM(F2392:H2392)-D2392 &lt; 0,0,SUM(F2392:H2392)-D2392))</f>
        <v/>
      </c>
    </row>
    <row r="2393" customFormat="false" ht="13.8" hidden="false" customHeight="true" outlineLevel="0" collapsed="false">
      <c r="A2393" s="71"/>
      <c r="B2393" s="72"/>
      <c r="C2393" s="71"/>
      <c r="D2393" s="67" t="str">
        <f aca="false">IF($B2393="", "",SUMIF(LerXml!B:B,Relatorio!B2393,LerXml!W:W))</f>
        <v/>
      </c>
      <c r="E2393" s="67" t="str">
        <f aca="false">IF($B2393="", "",SUMIF(LerXml!B:B,Relatorio!B2393,LerXml!AX:AX))</f>
        <v/>
      </c>
      <c r="F2393" s="68" t="str">
        <f aca="false">IF($B2393="", "",SUMIF(LerXml!B:B,Relatorio!B2393,LerXml!BA:BA))</f>
        <v/>
      </c>
      <c r="G2393" s="67" t="str">
        <f aca="false">IF($B2393="", "",SUMIF(LerXml!B:B,Relatorio!B2393,LerXml!BB:BB))</f>
        <v/>
      </c>
      <c r="H2393" s="67" t="str">
        <f aca="false">IF($B2393="", "",SUMIF(LerXml!B:B,Relatorio!B2393,LerXml!BE:BE))</f>
        <v/>
      </c>
      <c r="I2393" s="68" t="str">
        <f aca="false">IF(AND($F2393="",$G2393="",$H2393=""), "", IF(SUM(F2393:H2393)-D2393 &lt; 0,0,SUM(F2393:H2393)-D2393))</f>
        <v/>
      </c>
    </row>
    <row r="2394" customFormat="false" ht="13.8" hidden="false" customHeight="true" outlineLevel="0" collapsed="false">
      <c r="A2394" s="71"/>
      <c r="B2394" s="72"/>
      <c r="C2394" s="71"/>
      <c r="D2394" s="67" t="str">
        <f aca="false">IF($B2394="", "",SUMIF(LerXml!B:B,Relatorio!B2394,LerXml!W:W))</f>
        <v/>
      </c>
      <c r="E2394" s="67" t="str">
        <f aca="false">IF($B2394="", "",SUMIF(LerXml!B:B,Relatorio!B2394,LerXml!AX:AX))</f>
        <v/>
      </c>
      <c r="F2394" s="68" t="str">
        <f aca="false">IF($B2394="", "",SUMIF(LerXml!B:B,Relatorio!B2394,LerXml!BA:BA))</f>
        <v/>
      </c>
      <c r="G2394" s="67" t="str">
        <f aca="false">IF($B2394="", "",SUMIF(LerXml!B:B,Relatorio!B2394,LerXml!BB:BB))</f>
        <v/>
      </c>
      <c r="H2394" s="67" t="str">
        <f aca="false">IF($B2394="", "",SUMIF(LerXml!B:B,Relatorio!B2394,LerXml!BE:BE))</f>
        <v/>
      </c>
      <c r="I2394" s="68" t="str">
        <f aca="false">IF(AND($F2394="",$G2394="",$H2394=""), "", IF(SUM(F2394:H2394)-D2394 &lt; 0,0,SUM(F2394:H2394)-D2394))</f>
        <v/>
      </c>
    </row>
    <row r="2395" customFormat="false" ht="13.8" hidden="false" customHeight="true" outlineLevel="0" collapsed="false">
      <c r="A2395" s="71"/>
      <c r="B2395" s="72"/>
      <c r="C2395" s="71"/>
      <c r="D2395" s="67" t="str">
        <f aca="false">IF($B2395="", "",SUMIF(LerXml!B:B,Relatorio!B2395,LerXml!W:W))</f>
        <v/>
      </c>
      <c r="E2395" s="67" t="str">
        <f aca="false">IF($B2395="", "",SUMIF(LerXml!B:B,Relatorio!B2395,LerXml!AX:AX))</f>
        <v/>
      </c>
      <c r="F2395" s="68" t="str">
        <f aca="false">IF($B2395="", "",SUMIF(LerXml!B:B,Relatorio!B2395,LerXml!BA:BA))</f>
        <v/>
      </c>
      <c r="G2395" s="67" t="str">
        <f aca="false">IF($B2395="", "",SUMIF(LerXml!B:B,Relatorio!B2395,LerXml!BB:BB))</f>
        <v/>
      </c>
      <c r="H2395" s="67" t="str">
        <f aca="false">IF($B2395="", "",SUMIF(LerXml!B:B,Relatorio!B2395,LerXml!BE:BE))</f>
        <v/>
      </c>
      <c r="I2395" s="68" t="str">
        <f aca="false">IF(AND($F2395="",$G2395="",$H2395=""), "", IF(SUM(F2395:H2395)-D2395 &lt; 0,0,SUM(F2395:H2395)-D2395))</f>
        <v/>
      </c>
    </row>
    <row r="2396" customFormat="false" ht="13.8" hidden="false" customHeight="true" outlineLevel="0" collapsed="false">
      <c r="A2396" s="71"/>
      <c r="B2396" s="72"/>
      <c r="C2396" s="71"/>
      <c r="D2396" s="67" t="str">
        <f aca="false">IF($B2396="", "",SUMIF(LerXml!B:B,Relatorio!B2396,LerXml!W:W))</f>
        <v/>
      </c>
      <c r="E2396" s="67" t="str">
        <f aca="false">IF($B2396="", "",SUMIF(LerXml!B:B,Relatorio!B2396,LerXml!AX:AX))</f>
        <v/>
      </c>
      <c r="F2396" s="68" t="str">
        <f aca="false">IF($B2396="", "",SUMIF(LerXml!B:B,Relatorio!B2396,LerXml!BA:BA))</f>
        <v/>
      </c>
      <c r="G2396" s="67" t="str">
        <f aca="false">IF($B2396="", "",SUMIF(LerXml!B:B,Relatorio!B2396,LerXml!BB:BB))</f>
        <v/>
      </c>
      <c r="H2396" s="67" t="str">
        <f aca="false">IF($B2396="", "",SUMIF(LerXml!B:B,Relatorio!B2396,LerXml!BE:BE))</f>
        <v/>
      </c>
      <c r="I2396" s="68" t="str">
        <f aca="false">IF(AND($F2396="",$G2396="",$H2396=""), "", IF(SUM(F2396:H2396)-D2396 &lt; 0,0,SUM(F2396:H2396)-D2396))</f>
        <v/>
      </c>
    </row>
    <row r="2397" customFormat="false" ht="13.8" hidden="false" customHeight="true" outlineLevel="0" collapsed="false">
      <c r="A2397" s="71"/>
      <c r="B2397" s="72"/>
      <c r="C2397" s="71"/>
      <c r="D2397" s="67" t="str">
        <f aca="false">IF($B2397="", "",SUMIF(LerXml!B:B,Relatorio!B2397,LerXml!W:W))</f>
        <v/>
      </c>
      <c r="E2397" s="67" t="str">
        <f aca="false">IF($B2397="", "",SUMIF(LerXml!B:B,Relatorio!B2397,LerXml!AX:AX))</f>
        <v/>
      </c>
      <c r="F2397" s="68" t="str">
        <f aca="false">IF($B2397="", "",SUMIF(LerXml!B:B,Relatorio!B2397,LerXml!BA:BA))</f>
        <v/>
      </c>
      <c r="G2397" s="67" t="str">
        <f aca="false">IF($B2397="", "",SUMIF(LerXml!B:B,Relatorio!B2397,LerXml!BB:BB))</f>
        <v/>
      </c>
      <c r="H2397" s="67" t="str">
        <f aca="false">IF($B2397="", "",SUMIF(LerXml!B:B,Relatorio!B2397,LerXml!BE:BE))</f>
        <v/>
      </c>
      <c r="I2397" s="68" t="str">
        <f aca="false">IF(AND($F2397="",$G2397="",$H2397=""), "", IF(SUM(F2397:H2397)-D2397 &lt; 0,0,SUM(F2397:H2397)-D2397))</f>
        <v/>
      </c>
    </row>
    <row r="2398" customFormat="false" ht="13.8" hidden="false" customHeight="true" outlineLevel="0" collapsed="false">
      <c r="A2398" s="71"/>
      <c r="B2398" s="72"/>
      <c r="C2398" s="71"/>
      <c r="D2398" s="67" t="str">
        <f aca="false">IF($B2398="", "",SUMIF(LerXml!B:B,Relatorio!B2398,LerXml!W:W))</f>
        <v/>
      </c>
      <c r="E2398" s="67" t="str">
        <f aca="false">IF($B2398="", "",SUMIF(LerXml!B:B,Relatorio!B2398,LerXml!AX:AX))</f>
        <v/>
      </c>
      <c r="F2398" s="68" t="str">
        <f aca="false">IF($B2398="", "",SUMIF(LerXml!B:B,Relatorio!B2398,LerXml!BA:BA))</f>
        <v/>
      </c>
      <c r="G2398" s="67" t="str">
        <f aca="false">IF($B2398="", "",SUMIF(LerXml!B:B,Relatorio!B2398,LerXml!BB:BB))</f>
        <v/>
      </c>
      <c r="H2398" s="67" t="str">
        <f aca="false">IF($B2398="", "",SUMIF(LerXml!B:B,Relatorio!B2398,LerXml!BE:BE))</f>
        <v/>
      </c>
      <c r="I2398" s="68" t="str">
        <f aca="false">IF(AND($F2398="",$G2398="",$H2398=""), "", IF(SUM(F2398:H2398)-D2398 &lt; 0,0,SUM(F2398:H2398)-D2398))</f>
        <v/>
      </c>
    </row>
    <row r="2399" customFormat="false" ht="13.8" hidden="false" customHeight="true" outlineLevel="0" collapsed="false">
      <c r="A2399" s="71"/>
      <c r="B2399" s="72"/>
      <c r="C2399" s="71"/>
      <c r="D2399" s="67" t="str">
        <f aca="false">IF($B2399="", "",SUMIF(LerXml!B:B,Relatorio!B2399,LerXml!W:W))</f>
        <v/>
      </c>
      <c r="E2399" s="67" t="str">
        <f aca="false">IF($B2399="", "",SUMIF(LerXml!B:B,Relatorio!B2399,LerXml!AX:AX))</f>
        <v/>
      </c>
      <c r="F2399" s="68" t="str">
        <f aca="false">IF($B2399="", "",SUMIF(LerXml!B:B,Relatorio!B2399,LerXml!BA:BA))</f>
        <v/>
      </c>
      <c r="G2399" s="67" t="str">
        <f aca="false">IF($B2399="", "",SUMIF(LerXml!B:B,Relatorio!B2399,LerXml!BB:BB))</f>
        <v/>
      </c>
      <c r="H2399" s="67" t="str">
        <f aca="false">IF($B2399="", "",SUMIF(LerXml!B:B,Relatorio!B2399,LerXml!BE:BE))</f>
        <v/>
      </c>
      <c r="I2399" s="68" t="str">
        <f aca="false">IF(AND($F2399="",$G2399="",$H2399=""), "", IF(SUM(F2399:H2399)-D2399 &lt; 0,0,SUM(F2399:H2399)-D2399))</f>
        <v/>
      </c>
    </row>
    <row r="2400" customFormat="false" ht="13.8" hidden="false" customHeight="true" outlineLevel="0" collapsed="false">
      <c r="A2400" s="71"/>
      <c r="B2400" s="72"/>
      <c r="C2400" s="71"/>
      <c r="D2400" s="67" t="str">
        <f aca="false">IF($B2400="", "",SUMIF(LerXml!B:B,Relatorio!B2400,LerXml!W:W))</f>
        <v/>
      </c>
      <c r="E2400" s="67" t="str">
        <f aca="false">IF($B2400="", "",SUMIF(LerXml!B:B,Relatorio!B2400,LerXml!AX:AX))</f>
        <v/>
      </c>
      <c r="F2400" s="68" t="str">
        <f aca="false">IF($B2400="", "",SUMIF(LerXml!B:B,Relatorio!B2400,LerXml!BA:BA))</f>
        <v/>
      </c>
      <c r="G2400" s="67" t="str">
        <f aca="false">IF($B2400="", "",SUMIF(LerXml!B:B,Relatorio!B2400,LerXml!BB:BB))</f>
        <v/>
      </c>
      <c r="H2400" s="67" t="str">
        <f aca="false">IF($B2400="", "",SUMIF(LerXml!B:B,Relatorio!B2400,LerXml!BE:BE))</f>
        <v/>
      </c>
      <c r="I2400" s="68" t="str">
        <f aca="false">IF(AND($F2400="",$G2400="",$H2400=""), "", IF(SUM(F2400:H2400)-D2400 &lt; 0,0,SUM(F2400:H2400)-D2400))</f>
        <v/>
      </c>
    </row>
    <row r="2401" customFormat="false" ht="13.8" hidden="false" customHeight="true" outlineLevel="0" collapsed="false">
      <c r="A2401" s="71"/>
      <c r="B2401" s="72"/>
      <c r="C2401" s="71"/>
      <c r="D2401" s="67" t="str">
        <f aca="false">IF($B2401="", "",SUMIF(LerXml!B:B,Relatorio!B2401,LerXml!W:W))</f>
        <v/>
      </c>
      <c r="E2401" s="67" t="str">
        <f aca="false">IF($B2401="", "",SUMIF(LerXml!B:B,Relatorio!B2401,LerXml!AX:AX))</f>
        <v/>
      </c>
      <c r="F2401" s="68" t="str">
        <f aca="false">IF($B2401="", "",SUMIF(LerXml!B:B,Relatorio!B2401,LerXml!BA:BA))</f>
        <v/>
      </c>
      <c r="G2401" s="67" t="str">
        <f aca="false">IF($B2401="", "",SUMIF(LerXml!B:B,Relatorio!B2401,LerXml!BB:BB))</f>
        <v/>
      </c>
      <c r="H2401" s="67" t="str">
        <f aca="false">IF($B2401="", "",SUMIF(LerXml!B:B,Relatorio!B2401,LerXml!BE:BE))</f>
        <v/>
      </c>
      <c r="I2401" s="68" t="str">
        <f aca="false">IF(AND($F2401="",$G2401="",$H2401=""), "", IF(SUM(F2401:H2401)-D2401 &lt; 0,0,SUM(F2401:H2401)-D2401))</f>
        <v/>
      </c>
    </row>
    <row r="2402" customFormat="false" ht="13.8" hidden="false" customHeight="true" outlineLevel="0" collapsed="false">
      <c r="A2402" s="71"/>
      <c r="B2402" s="72"/>
      <c r="C2402" s="71"/>
      <c r="D2402" s="67" t="str">
        <f aca="false">IF($B2402="", "",SUMIF(LerXml!B:B,Relatorio!B2402,LerXml!W:W))</f>
        <v/>
      </c>
      <c r="E2402" s="67" t="str">
        <f aca="false">IF($B2402="", "",SUMIF(LerXml!B:B,Relatorio!B2402,LerXml!AX:AX))</f>
        <v/>
      </c>
      <c r="F2402" s="68" t="str">
        <f aca="false">IF($B2402="", "",SUMIF(LerXml!B:B,Relatorio!B2402,LerXml!BA:BA))</f>
        <v/>
      </c>
      <c r="G2402" s="67" t="str">
        <f aca="false">IF($B2402="", "",SUMIF(LerXml!B:B,Relatorio!B2402,LerXml!BB:BB))</f>
        <v/>
      </c>
      <c r="H2402" s="67" t="str">
        <f aca="false">IF($B2402="", "",SUMIF(LerXml!B:B,Relatorio!B2402,LerXml!BE:BE))</f>
        <v/>
      </c>
      <c r="I2402" s="68" t="str">
        <f aca="false">IF(AND($F2402="",$G2402="",$H2402=""), "", IF(SUM(F2402:H2402)-D2402 &lt; 0,0,SUM(F2402:H2402)-D2402))</f>
        <v/>
      </c>
    </row>
    <row r="2403" customFormat="false" ht="13.8" hidden="false" customHeight="true" outlineLevel="0" collapsed="false">
      <c r="A2403" s="71"/>
      <c r="B2403" s="72"/>
      <c r="C2403" s="71"/>
      <c r="D2403" s="67" t="str">
        <f aca="false">IF($B2403="", "",SUMIF(LerXml!B:B,Relatorio!B2403,LerXml!W:W))</f>
        <v/>
      </c>
      <c r="E2403" s="67" t="str">
        <f aca="false">IF($B2403="", "",SUMIF(LerXml!B:B,Relatorio!B2403,LerXml!AX:AX))</f>
        <v/>
      </c>
      <c r="F2403" s="68" t="str">
        <f aca="false">IF($B2403="", "",SUMIF(LerXml!B:B,Relatorio!B2403,LerXml!BA:BA))</f>
        <v/>
      </c>
      <c r="G2403" s="67" t="str">
        <f aca="false">IF($B2403="", "",SUMIF(LerXml!B:B,Relatorio!B2403,LerXml!BB:BB))</f>
        <v/>
      </c>
      <c r="H2403" s="67" t="str">
        <f aca="false">IF($B2403="", "",SUMIF(LerXml!B:B,Relatorio!B2403,LerXml!BE:BE))</f>
        <v/>
      </c>
      <c r="I2403" s="68" t="str">
        <f aca="false">IF(AND($F2403="",$G2403="",$H2403=""), "", IF(SUM(F2403:H2403)-D2403 &lt; 0,0,SUM(F2403:H2403)-D2403))</f>
        <v/>
      </c>
    </row>
    <row r="2404" customFormat="false" ht="13.8" hidden="false" customHeight="true" outlineLevel="0" collapsed="false">
      <c r="A2404" s="71"/>
      <c r="B2404" s="72"/>
      <c r="C2404" s="71"/>
      <c r="D2404" s="67" t="str">
        <f aca="false">IF($B2404="", "",SUMIF(LerXml!B:B,Relatorio!B2404,LerXml!W:W))</f>
        <v/>
      </c>
      <c r="E2404" s="67" t="str">
        <f aca="false">IF($B2404="", "",SUMIF(LerXml!B:B,Relatorio!B2404,LerXml!AX:AX))</f>
        <v/>
      </c>
      <c r="F2404" s="68" t="str">
        <f aca="false">IF($B2404="", "",SUMIF(LerXml!B:B,Relatorio!B2404,LerXml!BA:BA))</f>
        <v/>
      </c>
      <c r="G2404" s="67" t="str">
        <f aca="false">IF($B2404="", "",SUMIF(LerXml!B:B,Relatorio!B2404,LerXml!BB:BB))</f>
        <v/>
      </c>
      <c r="H2404" s="67" t="str">
        <f aca="false">IF($B2404="", "",SUMIF(LerXml!B:B,Relatorio!B2404,LerXml!BE:BE))</f>
        <v/>
      </c>
      <c r="I2404" s="68" t="str">
        <f aca="false">IF(AND($F2404="",$G2404="",$H2404=""), "", IF(SUM(F2404:H2404)-D2404 &lt; 0,0,SUM(F2404:H2404)-D2404))</f>
        <v/>
      </c>
    </row>
    <row r="2405" customFormat="false" ht="13.8" hidden="false" customHeight="true" outlineLevel="0" collapsed="false">
      <c r="A2405" s="71"/>
      <c r="B2405" s="72"/>
      <c r="C2405" s="71"/>
      <c r="D2405" s="67" t="str">
        <f aca="false">IF($B2405="", "",SUMIF(LerXml!B:B,Relatorio!B2405,LerXml!W:W))</f>
        <v/>
      </c>
      <c r="E2405" s="67" t="str">
        <f aca="false">IF($B2405="", "",SUMIF(LerXml!B:B,Relatorio!B2405,LerXml!AX:AX))</f>
        <v/>
      </c>
      <c r="F2405" s="68" t="str">
        <f aca="false">IF($B2405="", "",SUMIF(LerXml!B:B,Relatorio!B2405,LerXml!BA:BA))</f>
        <v/>
      </c>
      <c r="G2405" s="67" t="str">
        <f aca="false">IF($B2405="", "",SUMIF(LerXml!B:B,Relatorio!B2405,LerXml!BB:BB))</f>
        <v/>
      </c>
      <c r="H2405" s="67" t="str">
        <f aca="false">IF($B2405="", "",SUMIF(LerXml!B:B,Relatorio!B2405,LerXml!BE:BE))</f>
        <v/>
      </c>
      <c r="I2405" s="68" t="str">
        <f aca="false">IF(AND($F2405="",$G2405="",$H2405=""), "", IF(SUM(F2405:H2405)-D2405 &lt; 0,0,SUM(F2405:H2405)-D2405))</f>
        <v/>
      </c>
    </row>
    <row r="2406" customFormat="false" ht="13.8" hidden="false" customHeight="true" outlineLevel="0" collapsed="false">
      <c r="A2406" s="71"/>
      <c r="B2406" s="72"/>
      <c r="C2406" s="71"/>
      <c r="D2406" s="67" t="str">
        <f aca="false">IF($B2406="", "",SUMIF(LerXml!B:B,Relatorio!B2406,LerXml!W:W))</f>
        <v/>
      </c>
      <c r="E2406" s="67" t="str">
        <f aca="false">IF($B2406="", "",SUMIF(LerXml!B:B,Relatorio!B2406,LerXml!AX:AX))</f>
        <v/>
      </c>
      <c r="F2406" s="68" t="str">
        <f aca="false">IF($B2406="", "",SUMIF(LerXml!B:B,Relatorio!B2406,LerXml!BA:BA))</f>
        <v/>
      </c>
      <c r="G2406" s="67" t="str">
        <f aca="false">IF($B2406="", "",SUMIF(LerXml!B:B,Relatorio!B2406,LerXml!BB:BB))</f>
        <v/>
      </c>
      <c r="H2406" s="67" t="str">
        <f aca="false">IF($B2406="", "",SUMIF(LerXml!B:B,Relatorio!B2406,LerXml!BE:BE))</f>
        <v/>
      </c>
      <c r="I2406" s="68" t="str">
        <f aca="false">IF(AND($F2406="",$G2406="",$H2406=""), "", IF(SUM(F2406:H2406)-D2406 &lt; 0,0,SUM(F2406:H2406)-D2406))</f>
        <v/>
      </c>
    </row>
    <row r="2407" customFormat="false" ht="13.8" hidden="false" customHeight="true" outlineLevel="0" collapsed="false">
      <c r="A2407" s="71"/>
      <c r="B2407" s="72"/>
      <c r="C2407" s="71"/>
      <c r="D2407" s="67" t="str">
        <f aca="false">IF($B2407="", "",SUMIF(LerXml!B:B,Relatorio!B2407,LerXml!W:W))</f>
        <v/>
      </c>
      <c r="E2407" s="67" t="str">
        <f aca="false">IF($B2407="", "",SUMIF(LerXml!B:B,Relatorio!B2407,LerXml!AX:AX))</f>
        <v/>
      </c>
      <c r="F2407" s="68" t="str">
        <f aca="false">IF($B2407="", "",SUMIF(LerXml!B:B,Relatorio!B2407,LerXml!BA:BA))</f>
        <v/>
      </c>
      <c r="G2407" s="67" t="str">
        <f aca="false">IF($B2407="", "",SUMIF(LerXml!B:B,Relatorio!B2407,LerXml!BB:BB))</f>
        <v/>
      </c>
      <c r="H2407" s="67" t="str">
        <f aca="false">IF($B2407="", "",SUMIF(LerXml!B:B,Relatorio!B2407,LerXml!BE:BE))</f>
        <v/>
      </c>
      <c r="I2407" s="68" t="str">
        <f aca="false">IF(AND($F2407="",$G2407="",$H2407=""), "", IF(SUM(F2407:H2407)-D2407 &lt; 0,0,SUM(F2407:H2407)-D2407))</f>
        <v/>
      </c>
    </row>
    <row r="2408" customFormat="false" ht="13.8" hidden="false" customHeight="true" outlineLevel="0" collapsed="false">
      <c r="A2408" s="71"/>
      <c r="B2408" s="72"/>
      <c r="C2408" s="71"/>
      <c r="D2408" s="67" t="str">
        <f aca="false">IF($B2408="", "",SUMIF(LerXml!B:B,Relatorio!B2408,LerXml!W:W))</f>
        <v/>
      </c>
      <c r="E2408" s="67" t="str">
        <f aca="false">IF($B2408="", "",SUMIF(LerXml!B:B,Relatorio!B2408,LerXml!AX:AX))</f>
        <v/>
      </c>
      <c r="F2408" s="68" t="str">
        <f aca="false">IF($B2408="", "",SUMIF(LerXml!B:B,Relatorio!B2408,LerXml!BA:BA))</f>
        <v/>
      </c>
      <c r="G2408" s="67" t="str">
        <f aca="false">IF($B2408="", "",SUMIF(LerXml!B:B,Relatorio!B2408,LerXml!BB:BB))</f>
        <v/>
      </c>
      <c r="H2408" s="67" t="str">
        <f aca="false">IF($B2408="", "",SUMIF(LerXml!B:B,Relatorio!B2408,LerXml!BE:BE))</f>
        <v/>
      </c>
      <c r="I2408" s="68" t="str">
        <f aca="false">IF(AND($F2408="",$G2408="",$H2408=""), "", IF(SUM(F2408:H2408)-D2408 &lt; 0,0,SUM(F2408:H2408)-D2408))</f>
        <v/>
      </c>
    </row>
    <row r="2409" customFormat="false" ht="13.8" hidden="false" customHeight="true" outlineLevel="0" collapsed="false">
      <c r="A2409" s="71"/>
      <c r="B2409" s="72"/>
      <c r="C2409" s="71"/>
      <c r="D2409" s="67" t="str">
        <f aca="false">IF($B2409="", "",SUMIF(LerXml!B:B,Relatorio!B2409,LerXml!W:W))</f>
        <v/>
      </c>
      <c r="E2409" s="67" t="str">
        <f aca="false">IF($B2409="", "",SUMIF(LerXml!B:B,Relatorio!B2409,LerXml!AX:AX))</f>
        <v/>
      </c>
      <c r="F2409" s="68" t="str">
        <f aca="false">IF($B2409="", "",SUMIF(LerXml!B:B,Relatorio!B2409,LerXml!BA:BA))</f>
        <v/>
      </c>
      <c r="G2409" s="67" t="str">
        <f aca="false">IF($B2409="", "",SUMIF(LerXml!B:B,Relatorio!B2409,LerXml!BB:BB))</f>
        <v/>
      </c>
      <c r="H2409" s="67" t="str">
        <f aca="false">IF($B2409="", "",SUMIF(LerXml!B:B,Relatorio!B2409,LerXml!BE:BE))</f>
        <v/>
      </c>
      <c r="I2409" s="68" t="str">
        <f aca="false">IF(AND($F2409="",$G2409="",$H2409=""), "", IF(SUM(F2409:H2409)-D2409 &lt; 0,0,SUM(F2409:H2409)-D2409))</f>
        <v/>
      </c>
    </row>
    <row r="2410" customFormat="false" ht="13.8" hidden="false" customHeight="true" outlineLevel="0" collapsed="false">
      <c r="A2410" s="71"/>
      <c r="B2410" s="72"/>
      <c r="C2410" s="71"/>
      <c r="D2410" s="67" t="str">
        <f aca="false">IF($B2410="", "",SUMIF(LerXml!B:B,Relatorio!B2410,LerXml!W:W))</f>
        <v/>
      </c>
      <c r="E2410" s="67" t="str">
        <f aca="false">IF($B2410="", "",SUMIF(LerXml!B:B,Relatorio!B2410,LerXml!AX:AX))</f>
        <v/>
      </c>
      <c r="F2410" s="68" t="str">
        <f aca="false">IF($B2410="", "",SUMIF(LerXml!B:B,Relatorio!B2410,LerXml!BA:BA))</f>
        <v/>
      </c>
      <c r="G2410" s="67" t="str">
        <f aca="false">IF($B2410="", "",SUMIF(LerXml!B:B,Relatorio!B2410,LerXml!BB:BB))</f>
        <v/>
      </c>
      <c r="H2410" s="67" t="str">
        <f aca="false">IF($B2410="", "",SUMIF(LerXml!B:B,Relatorio!B2410,LerXml!BE:BE))</f>
        <v/>
      </c>
      <c r="I2410" s="68" t="str">
        <f aca="false">IF(AND($F2410="",$G2410="",$H2410=""), "", IF(SUM(F2410:H2410)-D2410 &lt; 0,0,SUM(F2410:H2410)-D2410))</f>
        <v/>
      </c>
    </row>
    <row r="2411" customFormat="false" ht="13.8" hidden="false" customHeight="true" outlineLevel="0" collapsed="false">
      <c r="A2411" s="71"/>
      <c r="B2411" s="72"/>
      <c r="C2411" s="71"/>
      <c r="D2411" s="67" t="str">
        <f aca="false">IF($B2411="", "",SUMIF(LerXml!B:B,Relatorio!B2411,LerXml!W:W))</f>
        <v/>
      </c>
      <c r="E2411" s="67" t="str">
        <f aca="false">IF($B2411="", "",SUMIF(LerXml!B:B,Relatorio!B2411,LerXml!AX:AX))</f>
        <v/>
      </c>
      <c r="F2411" s="68" t="str">
        <f aca="false">IF($B2411="", "",SUMIF(LerXml!B:B,Relatorio!B2411,LerXml!BA:BA))</f>
        <v/>
      </c>
      <c r="G2411" s="67" t="str">
        <f aca="false">IF($B2411="", "",SUMIF(LerXml!B:B,Relatorio!B2411,LerXml!BB:BB))</f>
        <v/>
      </c>
      <c r="H2411" s="67" t="str">
        <f aca="false">IF($B2411="", "",SUMIF(LerXml!B:B,Relatorio!B2411,LerXml!BE:BE))</f>
        <v/>
      </c>
      <c r="I2411" s="68" t="str">
        <f aca="false">IF(AND($F2411="",$G2411="",$H2411=""), "", IF(SUM(F2411:H2411)-D2411 &lt; 0,0,SUM(F2411:H2411)-D2411))</f>
        <v/>
      </c>
    </row>
    <row r="2412" customFormat="false" ht="13.8" hidden="false" customHeight="true" outlineLevel="0" collapsed="false">
      <c r="A2412" s="71"/>
      <c r="B2412" s="72"/>
      <c r="C2412" s="71"/>
      <c r="D2412" s="67" t="str">
        <f aca="false">IF($B2412="", "",SUMIF(LerXml!B:B,Relatorio!B2412,LerXml!W:W))</f>
        <v/>
      </c>
      <c r="E2412" s="67" t="str">
        <f aca="false">IF($B2412="", "",SUMIF(LerXml!B:B,Relatorio!B2412,LerXml!AX:AX))</f>
        <v/>
      </c>
      <c r="F2412" s="68" t="str">
        <f aca="false">IF($B2412="", "",SUMIF(LerXml!B:B,Relatorio!B2412,LerXml!BA:BA))</f>
        <v/>
      </c>
      <c r="G2412" s="67" t="str">
        <f aca="false">IF($B2412="", "",SUMIF(LerXml!B:B,Relatorio!B2412,LerXml!BB:BB))</f>
        <v/>
      </c>
      <c r="H2412" s="67" t="str">
        <f aca="false">IF($B2412="", "",SUMIF(LerXml!B:B,Relatorio!B2412,LerXml!BE:BE))</f>
        <v/>
      </c>
      <c r="I2412" s="68" t="str">
        <f aca="false">IF(AND($F2412="",$G2412="",$H2412=""), "", IF(SUM(F2412:H2412)-D2412 &lt; 0,0,SUM(F2412:H2412)-D2412))</f>
        <v/>
      </c>
    </row>
    <row r="2413" customFormat="false" ht="13.8" hidden="false" customHeight="true" outlineLevel="0" collapsed="false">
      <c r="A2413" s="71"/>
      <c r="B2413" s="72"/>
      <c r="C2413" s="71"/>
      <c r="D2413" s="67" t="str">
        <f aca="false">IF($B2413="", "",SUMIF(LerXml!B:B,Relatorio!B2413,LerXml!W:W))</f>
        <v/>
      </c>
      <c r="E2413" s="67" t="str">
        <f aca="false">IF($B2413="", "",SUMIF(LerXml!B:B,Relatorio!B2413,LerXml!AX:AX))</f>
        <v/>
      </c>
      <c r="F2413" s="68" t="str">
        <f aca="false">IF($B2413="", "",SUMIF(LerXml!B:B,Relatorio!B2413,LerXml!BA:BA))</f>
        <v/>
      </c>
      <c r="G2413" s="67" t="str">
        <f aca="false">IF($B2413="", "",SUMIF(LerXml!B:B,Relatorio!B2413,LerXml!BB:BB))</f>
        <v/>
      </c>
      <c r="H2413" s="67" t="str">
        <f aca="false">IF($B2413="", "",SUMIF(LerXml!B:B,Relatorio!B2413,LerXml!BE:BE))</f>
        <v/>
      </c>
      <c r="I2413" s="68" t="str">
        <f aca="false">IF(AND($F2413="",$G2413="",$H2413=""), "", IF(SUM(F2413:H2413)-D2413 &lt; 0,0,SUM(F2413:H2413)-D2413))</f>
        <v/>
      </c>
    </row>
    <row r="2414" customFormat="false" ht="13.8" hidden="false" customHeight="true" outlineLevel="0" collapsed="false">
      <c r="A2414" s="71"/>
      <c r="B2414" s="72"/>
      <c r="C2414" s="71"/>
      <c r="D2414" s="67" t="str">
        <f aca="false">IF($B2414="", "",SUMIF(LerXml!B:B,Relatorio!B2414,LerXml!W:W))</f>
        <v/>
      </c>
      <c r="E2414" s="67" t="str">
        <f aca="false">IF($B2414="", "",SUMIF(LerXml!B:B,Relatorio!B2414,LerXml!AX:AX))</f>
        <v/>
      </c>
      <c r="F2414" s="68" t="str">
        <f aca="false">IF($B2414="", "",SUMIF(LerXml!B:B,Relatorio!B2414,LerXml!BA:BA))</f>
        <v/>
      </c>
      <c r="G2414" s="67" t="str">
        <f aca="false">IF($B2414="", "",SUMIF(LerXml!B:B,Relatorio!B2414,LerXml!BB:BB))</f>
        <v/>
      </c>
      <c r="H2414" s="67" t="str">
        <f aca="false">IF($B2414="", "",SUMIF(LerXml!B:B,Relatorio!B2414,LerXml!BE:BE))</f>
        <v/>
      </c>
      <c r="I2414" s="68" t="str">
        <f aca="false">IF(AND($F2414="",$G2414="",$H2414=""), "", IF(SUM(F2414:H2414)-D2414 &lt; 0,0,SUM(F2414:H2414)-D2414))</f>
        <v/>
      </c>
    </row>
    <row r="2415" customFormat="false" ht="13.8" hidden="false" customHeight="true" outlineLevel="0" collapsed="false">
      <c r="A2415" s="71"/>
      <c r="B2415" s="72"/>
      <c r="C2415" s="71"/>
      <c r="D2415" s="67" t="str">
        <f aca="false">IF($B2415="", "",SUMIF(LerXml!B:B,Relatorio!B2415,LerXml!W:W))</f>
        <v/>
      </c>
      <c r="E2415" s="67" t="str">
        <f aca="false">IF($B2415="", "",SUMIF(LerXml!B:B,Relatorio!B2415,LerXml!AX:AX))</f>
        <v/>
      </c>
      <c r="F2415" s="68" t="str">
        <f aca="false">IF($B2415="", "",SUMIF(LerXml!B:B,Relatorio!B2415,LerXml!BA:BA))</f>
        <v/>
      </c>
      <c r="G2415" s="67" t="str">
        <f aca="false">IF($B2415="", "",SUMIF(LerXml!B:B,Relatorio!B2415,LerXml!BB:BB))</f>
        <v/>
      </c>
      <c r="H2415" s="67" t="str">
        <f aca="false">IF($B2415="", "",SUMIF(LerXml!B:B,Relatorio!B2415,LerXml!BE:BE))</f>
        <v/>
      </c>
      <c r="I2415" s="68" t="str">
        <f aca="false">IF(AND($F2415="",$G2415="",$H2415=""), "", IF(SUM(F2415:H2415)-D2415 &lt; 0,0,SUM(F2415:H2415)-D2415))</f>
        <v/>
      </c>
    </row>
    <row r="2416" customFormat="false" ht="13.8" hidden="false" customHeight="true" outlineLevel="0" collapsed="false">
      <c r="A2416" s="71"/>
      <c r="B2416" s="72"/>
      <c r="C2416" s="71"/>
      <c r="D2416" s="67" t="str">
        <f aca="false">IF($B2416="", "",SUMIF(LerXml!B:B,Relatorio!B2416,LerXml!W:W))</f>
        <v/>
      </c>
      <c r="E2416" s="67" t="str">
        <f aca="false">IF($B2416="", "",SUMIF(LerXml!B:B,Relatorio!B2416,LerXml!AX:AX))</f>
        <v/>
      </c>
      <c r="F2416" s="68" t="str">
        <f aca="false">IF($B2416="", "",SUMIF(LerXml!B:B,Relatorio!B2416,LerXml!BA:BA))</f>
        <v/>
      </c>
      <c r="G2416" s="67" t="str">
        <f aca="false">IF($B2416="", "",SUMIF(LerXml!B:B,Relatorio!B2416,LerXml!BB:BB))</f>
        <v/>
      </c>
      <c r="H2416" s="67" t="str">
        <f aca="false">IF($B2416="", "",SUMIF(LerXml!B:B,Relatorio!B2416,LerXml!BE:BE))</f>
        <v/>
      </c>
      <c r="I2416" s="68" t="str">
        <f aca="false">IF(AND($F2416="",$G2416="",$H2416=""), "", IF(SUM(F2416:H2416)-D2416 &lt; 0,0,SUM(F2416:H2416)-D2416))</f>
        <v/>
      </c>
    </row>
    <row r="2417" customFormat="false" ht="13.8" hidden="false" customHeight="true" outlineLevel="0" collapsed="false">
      <c r="A2417" s="71"/>
      <c r="B2417" s="72"/>
      <c r="C2417" s="71"/>
      <c r="D2417" s="67" t="str">
        <f aca="false">IF($B2417="", "",SUMIF(LerXml!B:B,Relatorio!B2417,LerXml!W:W))</f>
        <v/>
      </c>
      <c r="E2417" s="67" t="str">
        <f aca="false">IF($B2417="", "",SUMIF(LerXml!B:B,Relatorio!B2417,LerXml!AX:AX))</f>
        <v/>
      </c>
      <c r="F2417" s="68" t="str">
        <f aca="false">IF($B2417="", "",SUMIF(LerXml!B:B,Relatorio!B2417,LerXml!BA:BA))</f>
        <v/>
      </c>
      <c r="G2417" s="67" t="str">
        <f aca="false">IF($B2417="", "",SUMIF(LerXml!B:B,Relatorio!B2417,LerXml!BB:BB))</f>
        <v/>
      </c>
      <c r="H2417" s="67" t="str">
        <f aca="false">IF($B2417="", "",SUMIF(LerXml!B:B,Relatorio!B2417,LerXml!BE:BE))</f>
        <v/>
      </c>
      <c r="I2417" s="68" t="str">
        <f aca="false">IF(AND($F2417="",$G2417="",$H2417=""), "", IF(SUM(F2417:H2417)-D2417 &lt; 0,0,SUM(F2417:H2417)-D2417))</f>
        <v/>
      </c>
    </row>
    <row r="2418" customFormat="false" ht="13.8" hidden="false" customHeight="true" outlineLevel="0" collapsed="false">
      <c r="A2418" s="71"/>
      <c r="B2418" s="72"/>
      <c r="C2418" s="71"/>
      <c r="D2418" s="67" t="str">
        <f aca="false">IF($B2418="", "",SUMIF(LerXml!B:B,Relatorio!B2418,LerXml!W:W))</f>
        <v/>
      </c>
      <c r="E2418" s="67" t="str">
        <f aca="false">IF($B2418="", "",SUMIF(LerXml!B:B,Relatorio!B2418,LerXml!AX:AX))</f>
        <v/>
      </c>
      <c r="F2418" s="68" t="str">
        <f aca="false">IF($B2418="", "",SUMIF(LerXml!B:B,Relatorio!B2418,LerXml!BA:BA))</f>
        <v/>
      </c>
      <c r="G2418" s="67" t="str">
        <f aca="false">IF($B2418="", "",SUMIF(LerXml!B:B,Relatorio!B2418,LerXml!BB:BB))</f>
        <v/>
      </c>
      <c r="H2418" s="67" t="str">
        <f aca="false">IF($B2418="", "",SUMIF(LerXml!B:B,Relatorio!B2418,LerXml!BE:BE))</f>
        <v/>
      </c>
      <c r="I2418" s="68" t="str">
        <f aca="false">IF(AND($F2418="",$G2418="",$H2418=""), "", IF(SUM(F2418:H2418)-D2418 &lt; 0,0,SUM(F2418:H2418)-D2418))</f>
        <v/>
      </c>
    </row>
    <row r="2419" customFormat="false" ht="13.8" hidden="false" customHeight="true" outlineLevel="0" collapsed="false">
      <c r="A2419" s="71"/>
      <c r="B2419" s="72"/>
      <c r="C2419" s="71"/>
      <c r="D2419" s="67" t="str">
        <f aca="false">IF($B2419="", "",SUMIF(LerXml!B:B,Relatorio!B2419,LerXml!W:W))</f>
        <v/>
      </c>
      <c r="E2419" s="67" t="str">
        <f aca="false">IF($B2419="", "",SUMIF(LerXml!B:B,Relatorio!B2419,LerXml!AX:AX))</f>
        <v/>
      </c>
      <c r="F2419" s="68" t="str">
        <f aca="false">IF($B2419="", "",SUMIF(LerXml!B:B,Relatorio!B2419,LerXml!BA:BA))</f>
        <v/>
      </c>
      <c r="G2419" s="67" t="str">
        <f aca="false">IF($B2419="", "",SUMIF(LerXml!B:B,Relatorio!B2419,LerXml!BB:BB))</f>
        <v/>
      </c>
      <c r="H2419" s="67" t="str">
        <f aca="false">IF($B2419="", "",SUMIF(LerXml!B:B,Relatorio!B2419,LerXml!BE:BE))</f>
        <v/>
      </c>
      <c r="I2419" s="68" t="str">
        <f aca="false">IF(AND($F2419="",$G2419="",$H2419=""), "", IF(SUM(F2419:H2419)-D2419 &lt; 0,0,SUM(F2419:H2419)-D2419))</f>
        <v/>
      </c>
    </row>
    <row r="2420" customFormat="false" ht="13.8" hidden="false" customHeight="true" outlineLevel="0" collapsed="false">
      <c r="A2420" s="71"/>
      <c r="B2420" s="72"/>
      <c r="C2420" s="71"/>
      <c r="D2420" s="67" t="str">
        <f aca="false">IF($B2420="", "",SUMIF(LerXml!B:B,Relatorio!B2420,LerXml!W:W))</f>
        <v/>
      </c>
      <c r="E2420" s="67" t="str">
        <f aca="false">IF($B2420="", "",SUMIF(LerXml!B:B,Relatorio!B2420,LerXml!AX:AX))</f>
        <v/>
      </c>
      <c r="F2420" s="68" t="str">
        <f aca="false">IF($B2420="", "",SUMIF(LerXml!B:B,Relatorio!B2420,LerXml!BA:BA))</f>
        <v/>
      </c>
      <c r="G2420" s="67" t="str">
        <f aca="false">IF($B2420="", "",SUMIF(LerXml!B:B,Relatorio!B2420,LerXml!BB:BB))</f>
        <v/>
      </c>
      <c r="H2420" s="67" t="str">
        <f aca="false">IF($B2420="", "",SUMIF(LerXml!B:B,Relatorio!B2420,LerXml!BE:BE))</f>
        <v/>
      </c>
      <c r="I2420" s="68" t="str">
        <f aca="false">IF(AND($F2420="",$G2420="",$H2420=""), "", IF(SUM(F2420:H2420)-D2420 &lt; 0,0,SUM(F2420:H2420)-D2420))</f>
        <v/>
      </c>
    </row>
    <row r="2421" customFormat="false" ht="13.8" hidden="false" customHeight="true" outlineLevel="0" collapsed="false">
      <c r="A2421" s="71"/>
      <c r="B2421" s="72"/>
      <c r="C2421" s="71"/>
      <c r="D2421" s="67" t="str">
        <f aca="false">IF($B2421="", "",SUMIF(LerXml!B:B,Relatorio!B2421,LerXml!W:W))</f>
        <v/>
      </c>
      <c r="E2421" s="67" t="str">
        <f aca="false">IF($B2421="", "",SUMIF(LerXml!B:B,Relatorio!B2421,LerXml!AX:AX))</f>
        <v/>
      </c>
      <c r="F2421" s="68" t="str">
        <f aca="false">IF($B2421="", "",SUMIF(LerXml!B:B,Relatorio!B2421,LerXml!BA:BA))</f>
        <v/>
      </c>
      <c r="G2421" s="67" t="str">
        <f aca="false">IF($B2421="", "",SUMIF(LerXml!B:B,Relatorio!B2421,LerXml!BB:BB))</f>
        <v/>
      </c>
      <c r="H2421" s="67" t="str">
        <f aca="false">IF($B2421="", "",SUMIF(LerXml!B:B,Relatorio!B2421,LerXml!BE:BE))</f>
        <v/>
      </c>
      <c r="I2421" s="68" t="str">
        <f aca="false">IF(AND($F2421="",$G2421="",$H2421=""), "", IF(SUM(F2421:H2421)-D2421 &lt; 0,0,SUM(F2421:H2421)-D2421))</f>
        <v/>
      </c>
    </row>
    <row r="2422" customFormat="false" ht="13.8" hidden="false" customHeight="true" outlineLevel="0" collapsed="false">
      <c r="A2422" s="71"/>
      <c r="B2422" s="72"/>
      <c r="C2422" s="71"/>
      <c r="D2422" s="67" t="str">
        <f aca="false">IF($B2422="", "",SUMIF(LerXml!B:B,Relatorio!B2422,LerXml!W:W))</f>
        <v/>
      </c>
      <c r="E2422" s="67" t="str">
        <f aca="false">IF($B2422="", "",SUMIF(LerXml!B:B,Relatorio!B2422,LerXml!AX:AX))</f>
        <v/>
      </c>
      <c r="F2422" s="68" t="str">
        <f aca="false">IF($B2422="", "",SUMIF(LerXml!B:B,Relatorio!B2422,LerXml!BA:BA))</f>
        <v/>
      </c>
      <c r="G2422" s="67" t="str">
        <f aca="false">IF($B2422="", "",SUMIF(LerXml!B:B,Relatorio!B2422,LerXml!BB:BB))</f>
        <v/>
      </c>
      <c r="H2422" s="67" t="str">
        <f aca="false">IF($B2422="", "",SUMIF(LerXml!B:B,Relatorio!B2422,LerXml!BE:BE))</f>
        <v/>
      </c>
      <c r="I2422" s="68" t="str">
        <f aca="false">IF(AND($F2422="",$G2422="",$H2422=""), "", IF(SUM(F2422:H2422)-D2422 &lt; 0,0,SUM(F2422:H2422)-D2422))</f>
        <v/>
      </c>
    </row>
    <row r="2423" customFormat="false" ht="13.8" hidden="false" customHeight="true" outlineLevel="0" collapsed="false">
      <c r="A2423" s="71"/>
      <c r="B2423" s="72"/>
      <c r="C2423" s="71"/>
      <c r="D2423" s="67" t="str">
        <f aca="false">IF($B2423="", "",SUMIF(LerXml!B:B,Relatorio!B2423,LerXml!W:W))</f>
        <v/>
      </c>
      <c r="E2423" s="67" t="str">
        <f aca="false">IF($B2423="", "",SUMIF(LerXml!B:B,Relatorio!B2423,LerXml!AX:AX))</f>
        <v/>
      </c>
      <c r="F2423" s="68" t="str">
        <f aca="false">IF($B2423="", "",SUMIF(LerXml!B:B,Relatorio!B2423,LerXml!BA:BA))</f>
        <v/>
      </c>
      <c r="G2423" s="67" t="str">
        <f aca="false">IF($B2423="", "",SUMIF(LerXml!B:B,Relatorio!B2423,LerXml!BB:BB))</f>
        <v/>
      </c>
      <c r="H2423" s="67" t="str">
        <f aca="false">IF($B2423="", "",SUMIF(LerXml!B:B,Relatorio!B2423,LerXml!BE:BE))</f>
        <v/>
      </c>
      <c r="I2423" s="68" t="str">
        <f aca="false">IF(AND($F2423="",$G2423="",$H2423=""), "", IF(SUM(F2423:H2423)-D2423 &lt; 0,0,SUM(F2423:H2423)-D2423))</f>
        <v/>
      </c>
    </row>
    <row r="2424" customFormat="false" ht="13.8" hidden="false" customHeight="true" outlineLevel="0" collapsed="false">
      <c r="A2424" s="71"/>
      <c r="B2424" s="72"/>
      <c r="C2424" s="71"/>
      <c r="D2424" s="67" t="str">
        <f aca="false">IF($B2424="", "",SUMIF(LerXml!B:B,Relatorio!B2424,LerXml!W:W))</f>
        <v/>
      </c>
      <c r="E2424" s="67" t="str">
        <f aca="false">IF($B2424="", "",SUMIF(LerXml!B:B,Relatorio!B2424,LerXml!AX:AX))</f>
        <v/>
      </c>
      <c r="F2424" s="68" t="str">
        <f aca="false">IF($B2424="", "",SUMIF(LerXml!B:B,Relatorio!B2424,LerXml!BA:BA))</f>
        <v/>
      </c>
      <c r="G2424" s="67" t="str">
        <f aca="false">IF($B2424="", "",SUMIF(LerXml!B:B,Relatorio!B2424,LerXml!BB:BB))</f>
        <v/>
      </c>
      <c r="H2424" s="67" t="str">
        <f aca="false">IF($B2424="", "",SUMIF(LerXml!B:B,Relatorio!B2424,LerXml!BE:BE))</f>
        <v/>
      </c>
      <c r="I2424" s="68" t="str">
        <f aca="false">IF(AND($F2424="",$G2424="",$H2424=""), "", IF(SUM(F2424:H2424)-D2424 &lt; 0,0,SUM(F2424:H2424)-D2424))</f>
        <v/>
      </c>
    </row>
    <row r="2425" customFormat="false" ht="13.8" hidden="false" customHeight="true" outlineLevel="0" collapsed="false">
      <c r="A2425" s="71"/>
      <c r="B2425" s="72"/>
      <c r="C2425" s="71"/>
      <c r="D2425" s="67" t="str">
        <f aca="false">IF($B2425="", "",SUMIF(LerXml!B:B,Relatorio!B2425,LerXml!W:W))</f>
        <v/>
      </c>
      <c r="E2425" s="67" t="str">
        <f aca="false">IF($B2425="", "",SUMIF(LerXml!B:B,Relatorio!B2425,LerXml!AX:AX))</f>
        <v/>
      </c>
      <c r="F2425" s="68" t="str">
        <f aca="false">IF($B2425="", "",SUMIF(LerXml!B:B,Relatorio!B2425,LerXml!BA:BA))</f>
        <v/>
      </c>
      <c r="G2425" s="67" t="str">
        <f aca="false">IF($B2425="", "",SUMIF(LerXml!B:B,Relatorio!B2425,LerXml!BB:BB))</f>
        <v/>
      </c>
      <c r="H2425" s="67" t="str">
        <f aca="false">IF($B2425="", "",SUMIF(LerXml!B:B,Relatorio!B2425,LerXml!BE:BE))</f>
        <v/>
      </c>
      <c r="I2425" s="68" t="str">
        <f aca="false">IF(AND($F2425="",$G2425="",$H2425=""), "", IF(SUM(F2425:H2425)-D2425 &lt; 0,0,SUM(F2425:H2425)-D2425))</f>
        <v/>
      </c>
    </row>
    <row r="2426" customFormat="false" ht="13.8" hidden="false" customHeight="true" outlineLevel="0" collapsed="false">
      <c r="A2426" s="71"/>
      <c r="B2426" s="72"/>
      <c r="C2426" s="71"/>
      <c r="D2426" s="67" t="str">
        <f aca="false">IF($B2426="", "",SUMIF(LerXml!B:B,Relatorio!B2426,LerXml!W:W))</f>
        <v/>
      </c>
      <c r="E2426" s="67" t="str">
        <f aca="false">IF($B2426="", "",SUMIF(LerXml!B:B,Relatorio!B2426,LerXml!AX:AX))</f>
        <v/>
      </c>
      <c r="F2426" s="68" t="str">
        <f aca="false">IF($B2426="", "",SUMIF(LerXml!B:B,Relatorio!B2426,LerXml!BA:BA))</f>
        <v/>
      </c>
      <c r="G2426" s="67" t="str">
        <f aca="false">IF($B2426="", "",SUMIF(LerXml!B:B,Relatorio!B2426,LerXml!BB:BB))</f>
        <v/>
      </c>
      <c r="H2426" s="67" t="str">
        <f aca="false">IF($B2426="", "",SUMIF(LerXml!B:B,Relatorio!B2426,LerXml!BE:BE))</f>
        <v/>
      </c>
      <c r="I2426" s="68" t="str">
        <f aca="false">IF(AND($F2426="",$G2426="",$H2426=""), "", IF(SUM(F2426:H2426)-D2426 &lt; 0,0,SUM(F2426:H2426)-D2426))</f>
        <v/>
      </c>
    </row>
    <row r="2427" customFormat="false" ht="13.8" hidden="false" customHeight="true" outlineLevel="0" collapsed="false">
      <c r="A2427" s="71"/>
      <c r="B2427" s="72"/>
      <c r="C2427" s="71"/>
      <c r="D2427" s="67" t="str">
        <f aca="false">IF($B2427="", "",SUMIF(LerXml!B:B,Relatorio!B2427,LerXml!W:W))</f>
        <v/>
      </c>
      <c r="E2427" s="67" t="str">
        <f aca="false">IF($B2427="", "",SUMIF(LerXml!B:B,Relatorio!B2427,LerXml!AX:AX))</f>
        <v/>
      </c>
      <c r="F2427" s="68" t="str">
        <f aca="false">IF($B2427="", "",SUMIF(LerXml!B:B,Relatorio!B2427,LerXml!BA:BA))</f>
        <v/>
      </c>
      <c r="G2427" s="67" t="str">
        <f aca="false">IF($B2427="", "",SUMIF(LerXml!B:B,Relatorio!B2427,LerXml!BB:BB))</f>
        <v/>
      </c>
      <c r="H2427" s="67" t="str">
        <f aca="false">IF($B2427="", "",SUMIF(LerXml!B:B,Relatorio!B2427,LerXml!BE:BE))</f>
        <v/>
      </c>
      <c r="I2427" s="68" t="str">
        <f aca="false">IF(AND($F2427="",$G2427="",$H2427=""), "", IF(SUM(F2427:H2427)-D2427 &lt; 0,0,SUM(F2427:H2427)-D2427))</f>
        <v/>
      </c>
    </row>
    <row r="2428" customFormat="false" ht="13.8" hidden="false" customHeight="true" outlineLevel="0" collapsed="false">
      <c r="A2428" s="71"/>
      <c r="B2428" s="72"/>
      <c r="C2428" s="71"/>
      <c r="D2428" s="67" t="str">
        <f aca="false">IF($B2428="", "",SUMIF(LerXml!B:B,Relatorio!B2428,LerXml!W:W))</f>
        <v/>
      </c>
      <c r="E2428" s="67" t="str">
        <f aca="false">IF($B2428="", "",SUMIF(LerXml!B:B,Relatorio!B2428,LerXml!AX:AX))</f>
        <v/>
      </c>
      <c r="F2428" s="68" t="str">
        <f aca="false">IF($B2428="", "",SUMIF(LerXml!B:B,Relatorio!B2428,LerXml!BA:BA))</f>
        <v/>
      </c>
      <c r="G2428" s="67" t="str">
        <f aca="false">IF($B2428="", "",SUMIF(LerXml!B:B,Relatorio!B2428,LerXml!BB:BB))</f>
        <v/>
      </c>
      <c r="H2428" s="67" t="str">
        <f aca="false">IF($B2428="", "",SUMIF(LerXml!B:B,Relatorio!B2428,LerXml!BE:BE))</f>
        <v/>
      </c>
      <c r="I2428" s="68" t="str">
        <f aca="false">IF(AND($F2428="",$G2428="",$H2428=""), "", IF(SUM(F2428:H2428)-D2428 &lt; 0,0,SUM(F2428:H2428)-D2428))</f>
        <v/>
      </c>
    </row>
    <row r="2429" customFormat="false" ht="13.8" hidden="false" customHeight="true" outlineLevel="0" collapsed="false">
      <c r="A2429" s="71"/>
      <c r="B2429" s="72"/>
      <c r="C2429" s="71"/>
      <c r="D2429" s="67" t="str">
        <f aca="false">IF($B2429="", "",SUMIF(LerXml!B:B,Relatorio!B2429,LerXml!W:W))</f>
        <v/>
      </c>
      <c r="E2429" s="67" t="str">
        <f aca="false">IF($B2429="", "",SUMIF(LerXml!B:B,Relatorio!B2429,LerXml!AX:AX))</f>
        <v/>
      </c>
      <c r="F2429" s="68" t="str">
        <f aca="false">IF($B2429="", "",SUMIF(LerXml!B:B,Relatorio!B2429,LerXml!BA:BA))</f>
        <v/>
      </c>
      <c r="G2429" s="67" t="str">
        <f aca="false">IF($B2429="", "",SUMIF(LerXml!B:B,Relatorio!B2429,LerXml!BB:BB))</f>
        <v/>
      </c>
      <c r="H2429" s="67" t="str">
        <f aca="false">IF($B2429="", "",SUMIF(LerXml!B:B,Relatorio!B2429,LerXml!BE:BE))</f>
        <v/>
      </c>
      <c r="I2429" s="68" t="str">
        <f aca="false">IF(AND($F2429="",$G2429="",$H2429=""), "", IF(SUM(F2429:H2429)-D2429 &lt; 0,0,SUM(F2429:H2429)-D2429))</f>
        <v/>
      </c>
    </row>
    <row r="2430" customFormat="false" ht="13.8" hidden="false" customHeight="true" outlineLevel="0" collapsed="false">
      <c r="A2430" s="71"/>
      <c r="B2430" s="72"/>
      <c r="C2430" s="71"/>
      <c r="D2430" s="67" t="str">
        <f aca="false">IF($B2430="", "",SUMIF(LerXml!B:B,Relatorio!B2430,LerXml!W:W))</f>
        <v/>
      </c>
      <c r="E2430" s="67" t="str">
        <f aca="false">IF($B2430="", "",SUMIF(LerXml!B:B,Relatorio!B2430,LerXml!AX:AX))</f>
        <v/>
      </c>
      <c r="F2430" s="68" t="str">
        <f aca="false">IF($B2430="", "",SUMIF(LerXml!B:B,Relatorio!B2430,LerXml!BA:BA))</f>
        <v/>
      </c>
      <c r="G2430" s="67" t="str">
        <f aca="false">IF($B2430="", "",SUMIF(LerXml!B:B,Relatorio!B2430,LerXml!BB:BB))</f>
        <v/>
      </c>
      <c r="H2430" s="67" t="str">
        <f aca="false">IF($B2430="", "",SUMIF(LerXml!B:B,Relatorio!B2430,LerXml!BE:BE))</f>
        <v/>
      </c>
      <c r="I2430" s="68" t="str">
        <f aca="false">IF(AND($F2430="",$G2430="",$H2430=""), "", IF(SUM(F2430:H2430)-D2430 &lt; 0,0,SUM(F2430:H2430)-D2430))</f>
        <v/>
      </c>
    </row>
    <row r="2431" customFormat="false" ht="13.8" hidden="false" customHeight="true" outlineLevel="0" collapsed="false">
      <c r="A2431" s="71"/>
      <c r="B2431" s="72"/>
      <c r="C2431" s="71"/>
      <c r="D2431" s="67" t="str">
        <f aca="false">IF($B2431="", "",SUMIF(LerXml!B:B,Relatorio!B2431,LerXml!W:W))</f>
        <v/>
      </c>
      <c r="E2431" s="67" t="str">
        <f aca="false">IF($B2431="", "",SUMIF(LerXml!B:B,Relatorio!B2431,LerXml!AX:AX))</f>
        <v/>
      </c>
      <c r="F2431" s="68" t="str">
        <f aca="false">IF($B2431="", "",SUMIF(LerXml!B:B,Relatorio!B2431,LerXml!BA:BA))</f>
        <v/>
      </c>
      <c r="G2431" s="67" t="str">
        <f aca="false">IF($B2431="", "",SUMIF(LerXml!B:B,Relatorio!B2431,LerXml!BB:BB))</f>
        <v/>
      </c>
      <c r="H2431" s="67" t="str">
        <f aca="false">IF($B2431="", "",SUMIF(LerXml!B:B,Relatorio!B2431,LerXml!BE:BE))</f>
        <v/>
      </c>
      <c r="I2431" s="68" t="str">
        <f aca="false">IF(AND($F2431="",$G2431="",$H2431=""), "", IF(SUM(F2431:H2431)-D2431 &lt; 0,0,SUM(F2431:H2431)-D2431))</f>
        <v/>
      </c>
    </row>
    <row r="2432" customFormat="false" ht="13.8" hidden="false" customHeight="true" outlineLevel="0" collapsed="false">
      <c r="A2432" s="71"/>
      <c r="B2432" s="72"/>
      <c r="C2432" s="71"/>
      <c r="D2432" s="67" t="str">
        <f aca="false">IF($B2432="", "",SUMIF(LerXml!B:B,Relatorio!B2432,LerXml!W:W))</f>
        <v/>
      </c>
      <c r="E2432" s="67" t="str">
        <f aca="false">IF($B2432="", "",SUMIF(LerXml!B:B,Relatorio!B2432,LerXml!AX:AX))</f>
        <v/>
      </c>
      <c r="F2432" s="68" t="str">
        <f aca="false">IF($B2432="", "",SUMIF(LerXml!B:B,Relatorio!B2432,LerXml!BA:BA))</f>
        <v/>
      </c>
      <c r="G2432" s="67" t="str">
        <f aca="false">IF($B2432="", "",SUMIF(LerXml!B:B,Relatorio!B2432,LerXml!BB:BB))</f>
        <v/>
      </c>
      <c r="H2432" s="67" t="str">
        <f aca="false">IF($B2432="", "",SUMIF(LerXml!B:B,Relatorio!B2432,LerXml!BE:BE))</f>
        <v/>
      </c>
      <c r="I2432" s="68" t="str">
        <f aca="false">IF(AND($F2432="",$G2432="",$H2432=""), "", IF(SUM(F2432:H2432)-D2432 &lt; 0,0,SUM(F2432:H2432)-D2432))</f>
        <v/>
      </c>
    </row>
    <row r="2433" customFormat="false" ht="13.8" hidden="false" customHeight="true" outlineLevel="0" collapsed="false">
      <c r="A2433" s="71"/>
      <c r="B2433" s="72"/>
      <c r="C2433" s="71"/>
      <c r="D2433" s="67" t="str">
        <f aca="false">IF($B2433="", "",SUMIF(LerXml!B:B,Relatorio!B2433,LerXml!W:W))</f>
        <v/>
      </c>
      <c r="E2433" s="67" t="str">
        <f aca="false">IF($B2433="", "",SUMIF(LerXml!B:B,Relatorio!B2433,LerXml!AX:AX))</f>
        <v/>
      </c>
      <c r="F2433" s="68" t="str">
        <f aca="false">IF($B2433="", "",SUMIF(LerXml!B:B,Relatorio!B2433,LerXml!BA:BA))</f>
        <v/>
      </c>
      <c r="G2433" s="67" t="str">
        <f aca="false">IF($B2433="", "",SUMIF(LerXml!B:B,Relatorio!B2433,LerXml!BB:BB))</f>
        <v/>
      </c>
      <c r="H2433" s="67" t="str">
        <f aca="false">IF($B2433="", "",SUMIF(LerXml!B:B,Relatorio!B2433,LerXml!BE:BE))</f>
        <v/>
      </c>
      <c r="I2433" s="68" t="str">
        <f aca="false">IF(AND($F2433="",$G2433="",$H2433=""), "", IF(SUM(F2433:H2433)-D2433 &lt; 0,0,SUM(F2433:H2433)-D2433))</f>
        <v/>
      </c>
    </row>
    <row r="2434" customFormat="false" ht="13.8" hidden="false" customHeight="true" outlineLevel="0" collapsed="false">
      <c r="A2434" s="71"/>
      <c r="B2434" s="72"/>
      <c r="C2434" s="71"/>
      <c r="D2434" s="67" t="str">
        <f aca="false">IF($B2434="", "",SUMIF(LerXml!B:B,Relatorio!B2434,LerXml!W:W))</f>
        <v/>
      </c>
      <c r="E2434" s="67" t="str">
        <f aca="false">IF($B2434="", "",SUMIF(LerXml!B:B,Relatorio!B2434,LerXml!AX:AX))</f>
        <v/>
      </c>
      <c r="F2434" s="68" t="str">
        <f aca="false">IF($B2434="", "",SUMIF(LerXml!B:B,Relatorio!B2434,LerXml!BA:BA))</f>
        <v/>
      </c>
      <c r="G2434" s="67" t="str">
        <f aca="false">IF($B2434="", "",SUMIF(LerXml!B:B,Relatorio!B2434,LerXml!BB:BB))</f>
        <v/>
      </c>
      <c r="H2434" s="67" t="str">
        <f aca="false">IF($B2434="", "",SUMIF(LerXml!B:B,Relatorio!B2434,LerXml!BE:BE))</f>
        <v/>
      </c>
      <c r="I2434" s="68" t="str">
        <f aca="false">IF(AND($F2434="",$G2434="",$H2434=""), "", IF(SUM(F2434:H2434)-D2434 &lt; 0,0,SUM(F2434:H2434)-D2434))</f>
        <v/>
      </c>
    </row>
    <row r="2435" customFormat="false" ht="13.8" hidden="false" customHeight="true" outlineLevel="0" collapsed="false">
      <c r="A2435" s="71"/>
      <c r="B2435" s="72"/>
      <c r="C2435" s="71"/>
      <c r="D2435" s="67" t="str">
        <f aca="false">IF($B2435="", "",SUMIF(LerXml!B:B,Relatorio!B2435,LerXml!W:W))</f>
        <v/>
      </c>
      <c r="E2435" s="67" t="str">
        <f aca="false">IF($B2435="", "",SUMIF(LerXml!B:B,Relatorio!B2435,LerXml!AX:AX))</f>
        <v/>
      </c>
      <c r="F2435" s="68" t="str">
        <f aca="false">IF($B2435="", "",SUMIF(LerXml!B:B,Relatorio!B2435,LerXml!BA:BA))</f>
        <v/>
      </c>
      <c r="G2435" s="67" t="str">
        <f aca="false">IF($B2435="", "",SUMIF(LerXml!B:B,Relatorio!B2435,LerXml!BB:BB))</f>
        <v/>
      </c>
      <c r="H2435" s="67" t="str">
        <f aca="false">IF($B2435="", "",SUMIF(LerXml!B:B,Relatorio!B2435,LerXml!BE:BE))</f>
        <v/>
      </c>
      <c r="I2435" s="68" t="str">
        <f aca="false">IF(AND($F2435="",$G2435="",$H2435=""), "", IF(SUM(F2435:H2435)-D2435 &lt; 0,0,SUM(F2435:H2435)-D2435))</f>
        <v/>
      </c>
    </row>
    <row r="2436" customFormat="false" ht="13.8" hidden="false" customHeight="true" outlineLevel="0" collapsed="false">
      <c r="A2436" s="71"/>
      <c r="B2436" s="72"/>
      <c r="C2436" s="71"/>
      <c r="D2436" s="67" t="str">
        <f aca="false">IF($B2436="", "",SUMIF(LerXml!B:B,Relatorio!B2436,LerXml!W:W))</f>
        <v/>
      </c>
      <c r="E2436" s="67" t="str">
        <f aca="false">IF($B2436="", "",SUMIF(LerXml!B:B,Relatorio!B2436,LerXml!AX:AX))</f>
        <v/>
      </c>
      <c r="F2436" s="68" t="str">
        <f aca="false">IF($B2436="", "",SUMIF(LerXml!B:B,Relatorio!B2436,LerXml!BA:BA))</f>
        <v/>
      </c>
      <c r="G2436" s="67" t="str">
        <f aca="false">IF($B2436="", "",SUMIF(LerXml!B:B,Relatorio!B2436,LerXml!BB:BB))</f>
        <v/>
      </c>
      <c r="H2436" s="67" t="str">
        <f aca="false">IF($B2436="", "",SUMIF(LerXml!B:B,Relatorio!B2436,LerXml!BE:BE))</f>
        <v/>
      </c>
      <c r="I2436" s="68" t="str">
        <f aca="false">IF(AND($F2436="",$G2436="",$H2436=""), "", IF(SUM(F2436:H2436)-D2436 &lt; 0,0,SUM(F2436:H2436)-D2436))</f>
        <v/>
      </c>
    </row>
    <row r="2437" customFormat="false" ht="13.8" hidden="false" customHeight="true" outlineLevel="0" collapsed="false">
      <c r="A2437" s="71"/>
      <c r="B2437" s="72"/>
      <c r="C2437" s="71"/>
      <c r="D2437" s="67" t="str">
        <f aca="false">IF($B2437="", "",SUMIF(LerXml!B:B,Relatorio!B2437,LerXml!W:W))</f>
        <v/>
      </c>
      <c r="E2437" s="67" t="str">
        <f aca="false">IF($B2437="", "",SUMIF(LerXml!B:B,Relatorio!B2437,LerXml!AX:AX))</f>
        <v/>
      </c>
      <c r="F2437" s="68" t="str">
        <f aca="false">IF($B2437="", "",SUMIF(LerXml!B:B,Relatorio!B2437,LerXml!BA:BA))</f>
        <v/>
      </c>
      <c r="G2437" s="67" t="str">
        <f aca="false">IF($B2437="", "",SUMIF(LerXml!B:B,Relatorio!B2437,LerXml!BB:BB))</f>
        <v/>
      </c>
      <c r="H2437" s="67" t="str">
        <f aca="false">IF($B2437="", "",SUMIF(LerXml!B:B,Relatorio!B2437,LerXml!BE:BE))</f>
        <v/>
      </c>
      <c r="I2437" s="68" t="str">
        <f aca="false">IF(AND($F2437="",$G2437="",$H2437=""), "", IF(SUM(F2437:H2437)-D2437 &lt; 0,0,SUM(F2437:H2437)-D2437))</f>
        <v/>
      </c>
    </row>
    <row r="2438" customFormat="false" ht="13.8" hidden="false" customHeight="true" outlineLevel="0" collapsed="false">
      <c r="A2438" s="71"/>
      <c r="B2438" s="72"/>
      <c r="C2438" s="71"/>
      <c r="D2438" s="67" t="str">
        <f aca="false">IF($B2438="", "",SUMIF(LerXml!B:B,Relatorio!B2438,LerXml!W:W))</f>
        <v/>
      </c>
      <c r="E2438" s="67" t="str">
        <f aca="false">IF($B2438="", "",SUMIF(LerXml!B:B,Relatorio!B2438,LerXml!AX:AX))</f>
        <v/>
      </c>
      <c r="F2438" s="68" t="str">
        <f aca="false">IF($B2438="", "",SUMIF(LerXml!B:B,Relatorio!B2438,LerXml!BA:BA))</f>
        <v/>
      </c>
      <c r="G2438" s="67" t="str">
        <f aca="false">IF($B2438="", "",SUMIF(LerXml!B:B,Relatorio!B2438,LerXml!BB:BB))</f>
        <v/>
      </c>
      <c r="H2438" s="67" t="str">
        <f aca="false">IF($B2438="", "",SUMIF(LerXml!B:B,Relatorio!B2438,LerXml!BE:BE))</f>
        <v/>
      </c>
      <c r="I2438" s="68" t="str">
        <f aca="false">IF(AND($F2438="",$G2438="",$H2438=""), "", IF(SUM(F2438:H2438)-D2438 &lt; 0,0,SUM(F2438:H2438)-D2438))</f>
        <v/>
      </c>
    </row>
    <row r="2439" customFormat="false" ht="13.8" hidden="false" customHeight="true" outlineLevel="0" collapsed="false">
      <c r="A2439" s="71"/>
      <c r="B2439" s="72"/>
      <c r="C2439" s="71"/>
      <c r="D2439" s="67" t="str">
        <f aca="false">IF($B2439="", "",SUMIF(LerXml!B:B,Relatorio!B2439,LerXml!W:W))</f>
        <v/>
      </c>
      <c r="E2439" s="67" t="str">
        <f aca="false">IF($B2439="", "",SUMIF(LerXml!B:B,Relatorio!B2439,LerXml!AX:AX))</f>
        <v/>
      </c>
      <c r="F2439" s="68" t="str">
        <f aca="false">IF($B2439="", "",SUMIF(LerXml!B:B,Relatorio!B2439,LerXml!BA:BA))</f>
        <v/>
      </c>
      <c r="G2439" s="67" t="str">
        <f aca="false">IF($B2439="", "",SUMIF(LerXml!B:B,Relatorio!B2439,LerXml!BB:BB))</f>
        <v/>
      </c>
      <c r="H2439" s="67" t="str">
        <f aca="false">IF($B2439="", "",SUMIF(LerXml!B:B,Relatorio!B2439,LerXml!BE:BE))</f>
        <v/>
      </c>
      <c r="I2439" s="68" t="str">
        <f aca="false">IF(AND($F2439="",$G2439="",$H2439=""), "", IF(SUM(F2439:H2439)-D2439 &lt; 0,0,SUM(F2439:H2439)-D2439))</f>
        <v/>
      </c>
    </row>
    <row r="2440" customFormat="false" ht="13.8" hidden="false" customHeight="true" outlineLevel="0" collapsed="false">
      <c r="A2440" s="71"/>
      <c r="B2440" s="72"/>
      <c r="C2440" s="71"/>
      <c r="D2440" s="67" t="str">
        <f aca="false">IF($B2440="", "",SUMIF(LerXml!B:B,Relatorio!B2440,LerXml!W:W))</f>
        <v/>
      </c>
      <c r="E2440" s="67" t="str">
        <f aca="false">IF($B2440="", "",SUMIF(LerXml!B:B,Relatorio!B2440,LerXml!AX:AX))</f>
        <v/>
      </c>
      <c r="F2440" s="68" t="str">
        <f aca="false">IF($B2440="", "",SUMIF(LerXml!B:B,Relatorio!B2440,LerXml!BA:BA))</f>
        <v/>
      </c>
      <c r="G2440" s="67" t="str">
        <f aca="false">IF($B2440="", "",SUMIF(LerXml!B:B,Relatorio!B2440,LerXml!BB:BB))</f>
        <v/>
      </c>
      <c r="H2440" s="67" t="str">
        <f aca="false">IF($B2440="", "",SUMIF(LerXml!B:B,Relatorio!B2440,LerXml!BE:BE))</f>
        <v/>
      </c>
      <c r="I2440" s="68" t="str">
        <f aca="false">IF(AND($F2440="",$G2440="",$H2440=""), "", IF(SUM(F2440:H2440)-D2440 &lt; 0,0,SUM(F2440:H2440)-D2440))</f>
        <v/>
      </c>
    </row>
    <row r="2441" customFormat="false" ht="13.8" hidden="false" customHeight="true" outlineLevel="0" collapsed="false">
      <c r="A2441" s="71"/>
      <c r="B2441" s="72"/>
      <c r="C2441" s="71"/>
      <c r="D2441" s="67" t="str">
        <f aca="false">IF($B2441="", "",SUMIF(LerXml!B:B,Relatorio!B2441,LerXml!W:W))</f>
        <v/>
      </c>
      <c r="E2441" s="67" t="str">
        <f aca="false">IF($B2441="", "",SUMIF(LerXml!B:B,Relatorio!B2441,LerXml!AX:AX))</f>
        <v/>
      </c>
      <c r="F2441" s="68" t="str">
        <f aca="false">IF($B2441="", "",SUMIF(LerXml!B:B,Relatorio!B2441,LerXml!BA:BA))</f>
        <v/>
      </c>
      <c r="G2441" s="67" t="str">
        <f aca="false">IF($B2441="", "",SUMIF(LerXml!B:B,Relatorio!B2441,LerXml!BB:BB))</f>
        <v/>
      </c>
      <c r="H2441" s="67" t="str">
        <f aca="false">IF($B2441="", "",SUMIF(LerXml!B:B,Relatorio!B2441,LerXml!BE:BE))</f>
        <v/>
      </c>
      <c r="I2441" s="68" t="str">
        <f aca="false">IF(AND($F2441="",$G2441="",$H2441=""), "", IF(SUM(F2441:H2441)-D2441 &lt; 0,0,SUM(F2441:H2441)-D2441))</f>
        <v/>
      </c>
    </row>
    <row r="2442" customFormat="false" ht="13.8" hidden="false" customHeight="true" outlineLevel="0" collapsed="false">
      <c r="A2442" s="71"/>
      <c r="B2442" s="72"/>
      <c r="C2442" s="71"/>
      <c r="D2442" s="67" t="str">
        <f aca="false">IF($B2442="", "",SUMIF(LerXml!B:B,Relatorio!B2442,LerXml!W:W))</f>
        <v/>
      </c>
      <c r="E2442" s="67" t="str">
        <f aca="false">IF($B2442="", "",SUMIF(LerXml!B:B,Relatorio!B2442,LerXml!AX:AX))</f>
        <v/>
      </c>
      <c r="F2442" s="68" t="str">
        <f aca="false">IF($B2442="", "",SUMIF(LerXml!B:B,Relatorio!B2442,LerXml!BA:BA))</f>
        <v/>
      </c>
      <c r="G2442" s="67" t="str">
        <f aca="false">IF($B2442="", "",SUMIF(LerXml!B:B,Relatorio!B2442,LerXml!BB:BB))</f>
        <v/>
      </c>
      <c r="H2442" s="67" t="str">
        <f aca="false">IF($B2442="", "",SUMIF(LerXml!B:B,Relatorio!B2442,LerXml!BE:BE))</f>
        <v/>
      </c>
      <c r="I2442" s="68" t="str">
        <f aca="false">IF(AND($F2442="",$G2442="",$H2442=""), "", IF(SUM(F2442:H2442)-D2442 &lt; 0,0,SUM(F2442:H2442)-D2442))</f>
        <v/>
      </c>
    </row>
    <row r="2443" customFormat="false" ht="13.8" hidden="false" customHeight="true" outlineLevel="0" collapsed="false">
      <c r="A2443" s="71"/>
      <c r="B2443" s="72"/>
      <c r="C2443" s="71"/>
      <c r="D2443" s="67" t="str">
        <f aca="false">IF($B2443="", "",SUMIF(LerXml!B:B,Relatorio!B2443,LerXml!W:W))</f>
        <v/>
      </c>
      <c r="E2443" s="67" t="str">
        <f aca="false">IF($B2443="", "",SUMIF(LerXml!B:B,Relatorio!B2443,LerXml!AX:AX))</f>
        <v/>
      </c>
      <c r="F2443" s="68" t="str">
        <f aca="false">IF($B2443="", "",SUMIF(LerXml!B:B,Relatorio!B2443,LerXml!BA:BA))</f>
        <v/>
      </c>
      <c r="G2443" s="67" t="str">
        <f aca="false">IF($B2443="", "",SUMIF(LerXml!B:B,Relatorio!B2443,LerXml!BB:BB))</f>
        <v/>
      </c>
      <c r="H2443" s="67" t="str">
        <f aca="false">IF($B2443="", "",SUMIF(LerXml!B:B,Relatorio!B2443,LerXml!BE:BE))</f>
        <v/>
      </c>
      <c r="I2443" s="68" t="str">
        <f aca="false">IF(AND($F2443="",$G2443="",$H2443=""), "", IF(SUM(F2443:H2443)-D2443 &lt; 0,0,SUM(F2443:H2443)-D2443))</f>
        <v/>
      </c>
    </row>
    <row r="2444" customFormat="false" ht="13.8" hidden="false" customHeight="true" outlineLevel="0" collapsed="false">
      <c r="A2444" s="71"/>
      <c r="B2444" s="72"/>
      <c r="C2444" s="71"/>
      <c r="D2444" s="67" t="str">
        <f aca="false">IF($B2444="", "",SUMIF(LerXml!B:B,Relatorio!B2444,LerXml!W:W))</f>
        <v/>
      </c>
      <c r="E2444" s="67" t="str">
        <f aca="false">IF($B2444="", "",SUMIF(LerXml!B:B,Relatorio!B2444,LerXml!AX:AX))</f>
        <v/>
      </c>
      <c r="F2444" s="68" t="str">
        <f aca="false">IF($B2444="", "",SUMIF(LerXml!B:B,Relatorio!B2444,LerXml!BA:BA))</f>
        <v/>
      </c>
      <c r="G2444" s="67" t="str">
        <f aca="false">IF($B2444="", "",SUMIF(LerXml!B:B,Relatorio!B2444,LerXml!BB:BB))</f>
        <v/>
      </c>
      <c r="H2444" s="67" t="str">
        <f aca="false">IF($B2444="", "",SUMIF(LerXml!B:B,Relatorio!B2444,LerXml!BE:BE))</f>
        <v/>
      </c>
      <c r="I2444" s="68" t="str">
        <f aca="false">IF(AND($F2444="",$G2444="",$H2444=""), "", IF(SUM(F2444:H2444)-D2444 &lt; 0,0,SUM(F2444:H2444)-D2444))</f>
        <v/>
      </c>
    </row>
    <row r="2445" customFormat="false" ht="13.8" hidden="false" customHeight="true" outlineLevel="0" collapsed="false">
      <c r="A2445" s="71"/>
      <c r="B2445" s="72"/>
      <c r="C2445" s="71"/>
      <c r="D2445" s="67" t="str">
        <f aca="false">IF($B2445="", "",SUMIF(LerXml!B:B,Relatorio!B2445,LerXml!W:W))</f>
        <v/>
      </c>
      <c r="E2445" s="67" t="str">
        <f aca="false">IF($B2445="", "",SUMIF(LerXml!B:B,Relatorio!B2445,LerXml!AX:AX))</f>
        <v/>
      </c>
      <c r="F2445" s="68" t="str">
        <f aca="false">IF($B2445="", "",SUMIF(LerXml!B:B,Relatorio!B2445,LerXml!BA:BA))</f>
        <v/>
      </c>
      <c r="G2445" s="67" t="str">
        <f aca="false">IF($B2445="", "",SUMIF(LerXml!B:B,Relatorio!B2445,LerXml!BB:BB))</f>
        <v/>
      </c>
      <c r="H2445" s="67" t="str">
        <f aca="false">IF($B2445="", "",SUMIF(LerXml!B:B,Relatorio!B2445,LerXml!BE:BE))</f>
        <v/>
      </c>
      <c r="I2445" s="68" t="str">
        <f aca="false">IF(AND($F2445="",$G2445="",$H2445=""), "", IF(SUM(F2445:H2445)-D2445 &lt; 0,0,SUM(F2445:H2445)-D2445))</f>
        <v/>
      </c>
    </row>
    <row r="2446" customFormat="false" ht="13.8" hidden="false" customHeight="true" outlineLevel="0" collapsed="false">
      <c r="A2446" s="71"/>
      <c r="B2446" s="72"/>
      <c r="C2446" s="71"/>
      <c r="D2446" s="67" t="str">
        <f aca="false">IF($B2446="", "",SUMIF(LerXml!B:B,Relatorio!B2446,LerXml!W:W))</f>
        <v/>
      </c>
      <c r="E2446" s="67" t="str">
        <f aca="false">IF($B2446="", "",SUMIF(LerXml!B:B,Relatorio!B2446,LerXml!AX:AX))</f>
        <v/>
      </c>
      <c r="F2446" s="68" t="str">
        <f aca="false">IF($B2446="", "",SUMIF(LerXml!B:B,Relatorio!B2446,LerXml!BA:BA))</f>
        <v/>
      </c>
      <c r="G2446" s="67" t="str">
        <f aca="false">IF($B2446="", "",SUMIF(LerXml!B:B,Relatorio!B2446,LerXml!BB:BB))</f>
        <v/>
      </c>
      <c r="H2446" s="67" t="str">
        <f aca="false">IF($B2446="", "",SUMIF(LerXml!B:B,Relatorio!B2446,LerXml!BE:BE))</f>
        <v/>
      </c>
      <c r="I2446" s="68" t="str">
        <f aca="false">IF(AND($F2446="",$G2446="",$H2446=""), "", IF(SUM(F2446:H2446)-D2446 &lt; 0,0,SUM(F2446:H2446)-D2446))</f>
        <v/>
      </c>
    </row>
    <row r="2447" customFormat="false" ht="13.8" hidden="false" customHeight="true" outlineLevel="0" collapsed="false">
      <c r="A2447" s="71"/>
      <c r="B2447" s="72"/>
      <c r="C2447" s="71"/>
      <c r="D2447" s="67" t="str">
        <f aca="false">IF($B2447="", "",SUMIF(LerXml!B:B,Relatorio!B2447,LerXml!W:W))</f>
        <v/>
      </c>
      <c r="E2447" s="67" t="str">
        <f aca="false">IF($B2447="", "",SUMIF(LerXml!B:B,Relatorio!B2447,LerXml!AX:AX))</f>
        <v/>
      </c>
      <c r="F2447" s="68" t="str">
        <f aca="false">IF($B2447="", "",SUMIF(LerXml!B:B,Relatorio!B2447,LerXml!BA:BA))</f>
        <v/>
      </c>
      <c r="G2447" s="67" t="str">
        <f aca="false">IF($B2447="", "",SUMIF(LerXml!B:B,Relatorio!B2447,LerXml!BB:BB))</f>
        <v/>
      </c>
      <c r="H2447" s="67" t="str">
        <f aca="false">IF($B2447="", "",SUMIF(LerXml!B:B,Relatorio!B2447,LerXml!BE:BE))</f>
        <v/>
      </c>
      <c r="I2447" s="68" t="str">
        <f aca="false">IF(AND($F2447="",$G2447="",$H2447=""), "", IF(SUM(F2447:H2447)-D2447 &lt; 0,0,SUM(F2447:H2447)-D2447))</f>
        <v/>
      </c>
    </row>
    <row r="2448" customFormat="false" ht="13.8" hidden="false" customHeight="true" outlineLevel="0" collapsed="false">
      <c r="A2448" s="71"/>
      <c r="B2448" s="72"/>
      <c r="C2448" s="71"/>
      <c r="D2448" s="67" t="str">
        <f aca="false">IF($B2448="", "",SUMIF(LerXml!B:B,Relatorio!B2448,LerXml!W:W))</f>
        <v/>
      </c>
      <c r="E2448" s="67" t="str">
        <f aca="false">IF($B2448="", "",SUMIF(LerXml!B:B,Relatorio!B2448,LerXml!AX:AX))</f>
        <v/>
      </c>
      <c r="F2448" s="68" t="str">
        <f aca="false">IF($B2448="", "",SUMIF(LerXml!B:B,Relatorio!B2448,LerXml!BA:BA))</f>
        <v/>
      </c>
      <c r="G2448" s="67" t="str">
        <f aca="false">IF($B2448="", "",SUMIF(LerXml!B:B,Relatorio!B2448,LerXml!BB:BB))</f>
        <v/>
      </c>
      <c r="H2448" s="67" t="str">
        <f aca="false">IF($B2448="", "",SUMIF(LerXml!B:B,Relatorio!B2448,LerXml!BE:BE))</f>
        <v/>
      </c>
      <c r="I2448" s="68" t="str">
        <f aca="false">IF(AND($F2448="",$G2448="",$H2448=""), "", IF(SUM(F2448:H2448)-D2448 &lt; 0,0,SUM(F2448:H2448)-D2448))</f>
        <v/>
      </c>
    </row>
    <row r="2449" customFormat="false" ht="13.8" hidden="false" customHeight="true" outlineLevel="0" collapsed="false">
      <c r="A2449" s="71"/>
      <c r="B2449" s="72"/>
      <c r="C2449" s="71"/>
      <c r="D2449" s="67" t="str">
        <f aca="false">IF($B2449="", "",SUMIF(LerXml!B:B,Relatorio!B2449,LerXml!W:W))</f>
        <v/>
      </c>
      <c r="E2449" s="67" t="str">
        <f aca="false">IF($B2449="", "",SUMIF(LerXml!B:B,Relatorio!B2449,LerXml!AX:AX))</f>
        <v/>
      </c>
      <c r="F2449" s="68" t="str">
        <f aca="false">IF($B2449="", "",SUMIF(LerXml!B:B,Relatorio!B2449,LerXml!BA:BA))</f>
        <v/>
      </c>
      <c r="G2449" s="67" t="str">
        <f aca="false">IF($B2449="", "",SUMIF(LerXml!B:B,Relatorio!B2449,LerXml!BB:BB))</f>
        <v/>
      </c>
      <c r="H2449" s="67" t="str">
        <f aca="false">IF($B2449="", "",SUMIF(LerXml!B:B,Relatorio!B2449,LerXml!BE:BE))</f>
        <v/>
      </c>
      <c r="I2449" s="68" t="str">
        <f aca="false">IF(AND($F2449="",$G2449="",$H2449=""), "", IF(SUM(F2449:H2449)-D2449 &lt; 0,0,SUM(F2449:H2449)-D2449))</f>
        <v/>
      </c>
    </row>
    <row r="2450" customFormat="false" ht="13.8" hidden="false" customHeight="true" outlineLevel="0" collapsed="false">
      <c r="A2450" s="71"/>
      <c r="B2450" s="72"/>
      <c r="C2450" s="71"/>
      <c r="D2450" s="67" t="str">
        <f aca="false">IF($B2450="", "",SUMIF(LerXml!B:B,Relatorio!B2450,LerXml!W:W))</f>
        <v/>
      </c>
      <c r="E2450" s="67" t="str">
        <f aca="false">IF($B2450="", "",SUMIF(LerXml!B:B,Relatorio!B2450,LerXml!AX:AX))</f>
        <v/>
      </c>
      <c r="F2450" s="68" t="str">
        <f aca="false">IF($B2450="", "",SUMIF(LerXml!B:B,Relatorio!B2450,LerXml!BA:BA))</f>
        <v/>
      </c>
      <c r="G2450" s="67" t="str">
        <f aca="false">IF($B2450="", "",SUMIF(LerXml!B:B,Relatorio!B2450,LerXml!BB:BB))</f>
        <v/>
      </c>
      <c r="H2450" s="67" t="str">
        <f aca="false">IF($B2450="", "",SUMIF(LerXml!B:B,Relatorio!B2450,LerXml!BE:BE))</f>
        <v/>
      </c>
      <c r="I2450" s="68" t="str">
        <f aca="false">IF(AND($F2450="",$G2450="",$H2450=""), "", IF(SUM(F2450:H2450)-D2450 &lt; 0,0,SUM(F2450:H2450)-D2450))</f>
        <v/>
      </c>
    </row>
    <row r="2451" customFormat="false" ht="13.8" hidden="false" customHeight="true" outlineLevel="0" collapsed="false">
      <c r="A2451" s="71"/>
      <c r="B2451" s="72"/>
      <c r="C2451" s="71"/>
      <c r="D2451" s="67" t="str">
        <f aca="false">IF($B2451="", "",SUMIF(LerXml!B:B,Relatorio!B2451,LerXml!W:W))</f>
        <v/>
      </c>
      <c r="E2451" s="67" t="str">
        <f aca="false">IF($B2451="", "",SUMIF(LerXml!B:B,Relatorio!B2451,LerXml!AX:AX))</f>
        <v/>
      </c>
      <c r="F2451" s="68" t="str">
        <f aca="false">IF($B2451="", "",SUMIF(LerXml!B:B,Relatorio!B2451,LerXml!BA:BA))</f>
        <v/>
      </c>
      <c r="G2451" s="67" t="str">
        <f aca="false">IF($B2451="", "",SUMIF(LerXml!B:B,Relatorio!B2451,LerXml!BB:BB))</f>
        <v/>
      </c>
      <c r="H2451" s="67" t="str">
        <f aca="false">IF($B2451="", "",SUMIF(LerXml!B:B,Relatorio!B2451,LerXml!BE:BE))</f>
        <v/>
      </c>
      <c r="I2451" s="68" t="str">
        <f aca="false">IF(AND($F2451="",$G2451="",$H2451=""), "", IF(SUM(F2451:H2451)-D2451 &lt; 0,0,SUM(F2451:H2451)-D2451))</f>
        <v/>
      </c>
    </row>
    <row r="2452" customFormat="false" ht="13.8" hidden="false" customHeight="true" outlineLevel="0" collapsed="false">
      <c r="A2452" s="71"/>
      <c r="B2452" s="72"/>
      <c r="C2452" s="71"/>
      <c r="D2452" s="67" t="str">
        <f aca="false">IF($B2452="", "",SUMIF(LerXml!B:B,Relatorio!B2452,LerXml!W:W))</f>
        <v/>
      </c>
      <c r="E2452" s="67" t="str">
        <f aca="false">IF($B2452="", "",SUMIF(LerXml!B:B,Relatorio!B2452,LerXml!AX:AX))</f>
        <v/>
      </c>
      <c r="F2452" s="68" t="str">
        <f aca="false">IF($B2452="", "",SUMIF(LerXml!B:B,Relatorio!B2452,LerXml!BA:BA))</f>
        <v/>
      </c>
      <c r="G2452" s="67" t="str">
        <f aca="false">IF($B2452="", "",SUMIF(LerXml!B:B,Relatorio!B2452,LerXml!BB:BB))</f>
        <v/>
      </c>
      <c r="H2452" s="67" t="str">
        <f aca="false">IF($B2452="", "",SUMIF(LerXml!B:B,Relatorio!B2452,LerXml!BE:BE))</f>
        <v/>
      </c>
      <c r="I2452" s="68" t="str">
        <f aca="false">IF(AND($F2452="",$G2452="",$H2452=""), "", IF(SUM(F2452:H2452)-D2452 &lt; 0,0,SUM(F2452:H2452)-D2452))</f>
        <v/>
      </c>
    </row>
    <row r="2453" customFormat="false" ht="13.8" hidden="false" customHeight="true" outlineLevel="0" collapsed="false">
      <c r="A2453" s="71"/>
      <c r="B2453" s="72"/>
      <c r="C2453" s="71"/>
      <c r="D2453" s="67" t="str">
        <f aca="false">IF($B2453="", "",SUMIF(LerXml!B:B,Relatorio!B2453,LerXml!W:W))</f>
        <v/>
      </c>
      <c r="E2453" s="67" t="str">
        <f aca="false">IF($B2453="", "",SUMIF(LerXml!B:B,Relatorio!B2453,LerXml!AX:AX))</f>
        <v/>
      </c>
      <c r="F2453" s="68" t="str">
        <f aca="false">IF($B2453="", "",SUMIF(LerXml!B:B,Relatorio!B2453,LerXml!BA:BA))</f>
        <v/>
      </c>
      <c r="G2453" s="67" t="str">
        <f aca="false">IF($B2453="", "",SUMIF(LerXml!B:B,Relatorio!B2453,LerXml!BB:BB))</f>
        <v/>
      </c>
      <c r="H2453" s="67" t="str">
        <f aca="false">IF($B2453="", "",SUMIF(LerXml!B:B,Relatorio!B2453,LerXml!BE:BE))</f>
        <v/>
      </c>
      <c r="I2453" s="68" t="str">
        <f aca="false">IF(AND($F2453="",$G2453="",$H2453=""), "", IF(SUM(F2453:H2453)-D2453 &lt; 0,0,SUM(F2453:H2453)-D2453))</f>
        <v/>
      </c>
    </row>
    <row r="2454" customFormat="false" ht="13.8" hidden="false" customHeight="true" outlineLevel="0" collapsed="false">
      <c r="A2454" s="71"/>
      <c r="B2454" s="72"/>
      <c r="C2454" s="71"/>
      <c r="D2454" s="67" t="str">
        <f aca="false">IF($B2454="", "",SUMIF(LerXml!B:B,Relatorio!B2454,LerXml!W:W))</f>
        <v/>
      </c>
      <c r="E2454" s="67" t="str">
        <f aca="false">IF($B2454="", "",SUMIF(LerXml!B:B,Relatorio!B2454,LerXml!AX:AX))</f>
        <v/>
      </c>
      <c r="F2454" s="68" t="str">
        <f aca="false">IF($B2454="", "",SUMIF(LerXml!B:B,Relatorio!B2454,LerXml!BA:BA))</f>
        <v/>
      </c>
      <c r="G2454" s="67" t="str">
        <f aca="false">IF($B2454="", "",SUMIF(LerXml!B:B,Relatorio!B2454,LerXml!BB:BB))</f>
        <v/>
      </c>
      <c r="H2454" s="67" t="str">
        <f aca="false">IF($B2454="", "",SUMIF(LerXml!B:B,Relatorio!B2454,LerXml!BE:BE))</f>
        <v/>
      </c>
      <c r="I2454" s="68" t="str">
        <f aca="false">IF(AND($F2454="",$G2454="",$H2454=""), "", IF(SUM(F2454:H2454)-D2454 &lt; 0,0,SUM(F2454:H2454)-D2454))</f>
        <v/>
      </c>
    </row>
    <row r="2455" customFormat="false" ht="13.8" hidden="false" customHeight="true" outlineLevel="0" collapsed="false">
      <c r="A2455" s="71"/>
      <c r="B2455" s="72"/>
      <c r="C2455" s="71"/>
      <c r="D2455" s="67" t="str">
        <f aca="false">IF($B2455="", "",SUMIF(LerXml!B:B,Relatorio!B2455,LerXml!W:W))</f>
        <v/>
      </c>
      <c r="E2455" s="67" t="str">
        <f aca="false">IF($B2455="", "",SUMIF(LerXml!B:B,Relatorio!B2455,LerXml!AX:AX))</f>
        <v/>
      </c>
      <c r="F2455" s="68" t="str">
        <f aca="false">IF($B2455="", "",SUMIF(LerXml!B:B,Relatorio!B2455,LerXml!BA:BA))</f>
        <v/>
      </c>
      <c r="G2455" s="67" t="str">
        <f aca="false">IF($B2455="", "",SUMIF(LerXml!B:B,Relatorio!B2455,LerXml!BB:BB))</f>
        <v/>
      </c>
      <c r="H2455" s="67" t="str">
        <f aca="false">IF($B2455="", "",SUMIF(LerXml!B:B,Relatorio!B2455,LerXml!BE:BE))</f>
        <v/>
      </c>
      <c r="I2455" s="68" t="str">
        <f aca="false">IF(AND($F2455="",$G2455="",$H2455=""), "", IF(SUM(F2455:H2455)-D2455 &lt; 0,0,SUM(F2455:H2455)-D2455))</f>
        <v/>
      </c>
    </row>
    <row r="2456" customFormat="false" ht="13.8" hidden="false" customHeight="true" outlineLevel="0" collapsed="false">
      <c r="A2456" s="71"/>
      <c r="B2456" s="72"/>
      <c r="C2456" s="71"/>
      <c r="D2456" s="67" t="str">
        <f aca="false">IF($B2456="", "",SUMIF(LerXml!B:B,Relatorio!B2456,LerXml!W:W))</f>
        <v/>
      </c>
      <c r="E2456" s="67" t="str">
        <f aca="false">IF($B2456="", "",SUMIF(LerXml!B:B,Relatorio!B2456,LerXml!AX:AX))</f>
        <v/>
      </c>
      <c r="F2456" s="68" t="str">
        <f aca="false">IF($B2456="", "",SUMIF(LerXml!B:B,Relatorio!B2456,LerXml!BA:BA))</f>
        <v/>
      </c>
      <c r="G2456" s="67" t="str">
        <f aca="false">IF($B2456="", "",SUMIF(LerXml!B:B,Relatorio!B2456,LerXml!BB:BB))</f>
        <v/>
      </c>
      <c r="H2456" s="67" t="str">
        <f aca="false">IF($B2456="", "",SUMIF(LerXml!B:B,Relatorio!B2456,LerXml!BE:BE))</f>
        <v/>
      </c>
      <c r="I2456" s="68" t="str">
        <f aca="false">IF(AND($F2456="",$G2456="",$H2456=""), "", IF(SUM(F2456:H2456)-D2456 &lt; 0,0,SUM(F2456:H2456)-D2456))</f>
        <v/>
      </c>
    </row>
    <row r="2457" customFormat="false" ht="13.8" hidden="false" customHeight="true" outlineLevel="0" collapsed="false">
      <c r="A2457" s="71"/>
      <c r="B2457" s="72"/>
      <c r="C2457" s="71"/>
      <c r="D2457" s="67" t="str">
        <f aca="false">IF($B2457="", "",SUMIF(LerXml!B:B,Relatorio!B2457,LerXml!W:W))</f>
        <v/>
      </c>
      <c r="E2457" s="67" t="str">
        <f aca="false">IF($B2457="", "",SUMIF(LerXml!B:B,Relatorio!B2457,LerXml!AX:AX))</f>
        <v/>
      </c>
      <c r="F2457" s="68" t="str">
        <f aca="false">IF($B2457="", "",SUMIF(LerXml!B:B,Relatorio!B2457,LerXml!BA:BA))</f>
        <v/>
      </c>
      <c r="G2457" s="67" t="str">
        <f aca="false">IF($B2457="", "",SUMIF(LerXml!B:B,Relatorio!B2457,LerXml!BB:BB))</f>
        <v/>
      </c>
      <c r="H2457" s="67" t="str">
        <f aca="false">IF($B2457="", "",SUMIF(LerXml!B:B,Relatorio!B2457,LerXml!BE:BE))</f>
        <v/>
      </c>
      <c r="I2457" s="68" t="str">
        <f aca="false">IF(AND($F2457="",$G2457="",$H2457=""), "", IF(SUM(F2457:H2457)-D2457 &lt; 0,0,SUM(F2457:H2457)-D2457))</f>
        <v/>
      </c>
    </row>
    <row r="2458" customFormat="false" ht="13.8" hidden="false" customHeight="true" outlineLevel="0" collapsed="false">
      <c r="A2458" s="71"/>
      <c r="B2458" s="72"/>
      <c r="C2458" s="71"/>
      <c r="D2458" s="67" t="str">
        <f aca="false">IF($B2458="", "",SUMIF(LerXml!B:B,Relatorio!B2458,LerXml!W:W))</f>
        <v/>
      </c>
      <c r="E2458" s="67" t="str">
        <f aca="false">IF($B2458="", "",SUMIF(LerXml!B:B,Relatorio!B2458,LerXml!AX:AX))</f>
        <v/>
      </c>
      <c r="F2458" s="68" t="str">
        <f aca="false">IF($B2458="", "",SUMIF(LerXml!B:B,Relatorio!B2458,LerXml!BA:BA))</f>
        <v/>
      </c>
      <c r="G2458" s="67" t="str">
        <f aca="false">IF($B2458="", "",SUMIF(LerXml!B:B,Relatorio!B2458,LerXml!BB:BB))</f>
        <v/>
      </c>
      <c r="H2458" s="67" t="str">
        <f aca="false">IF($B2458="", "",SUMIF(LerXml!B:B,Relatorio!B2458,LerXml!BE:BE))</f>
        <v/>
      </c>
      <c r="I2458" s="68" t="str">
        <f aca="false">IF(AND($F2458="",$G2458="",$H2458=""), "", IF(SUM(F2458:H2458)-D2458 &lt; 0,0,SUM(F2458:H2458)-D2458))</f>
        <v/>
      </c>
    </row>
    <row r="2459" customFormat="false" ht="13.8" hidden="false" customHeight="true" outlineLevel="0" collapsed="false">
      <c r="A2459" s="71"/>
      <c r="B2459" s="72"/>
      <c r="C2459" s="71"/>
      <c r="D2459" s="67" t="str">
        <f aca="false">IF($B2459="", "",SUMIF(LerXml!B:B,Relatorio!B2459,LerXml!W:W))</f>
        <v/>
      </c>
      <c r="E2459" s="67" t="str">
        <f aca="false">IF($B2459="", "",SUMIF(LerXml!B:B,Relatorio!B2459,LerXml!AX:AX))</f>
        <v/>
      </c>
      <c r="F2459" s="68" t="str">
        <f aca="false">IF($B2459="", "",SUMIF(LerXml!B:B,Relatorio!B2459,LerXml!BA:BA))</f>
        <v/>
      </c>
      <c r="G2459" s="67" t="str">
        <f aca="false">IF($B2459="", "",SUMIF(LerXml!B:B,Relatorio!B2459,LerXml!BB:BB))</f>
        <v/>
      </c>
      <c r="H2459" s="67" t="str">
        <f aca="false">IF($B2459="", "",SUMIF(LerXml!B:B,Relatorio!B2459,LerXml!BE:BE))</f>
        <v/>
      </c>
      <c r="I2459" s="68" t="str">
        <f aca="false">IF(AND($F2459="",$G2459="",$H2459=""), "", IF(SUM(F2459:H2459)-D2459 &lt; 0,0,SUM(F2459:H2459)-D2459))</f>
        <v/>
      </c>
    </row>
    <row r="2460" customFormat="false" ht="13.8" hidden="false" customHeight="true" outlineLevel="0" collapsed="false">
      <c r="A2460" s="71"/>
      <c r="B2460" s="72"/>
      <c r="C2460" s="71"/>
      <c r="D2460" s="67" t="str">
        <f aca="false">IF($B2460="", "",SUMIF(LerXml!B:B,Relatorio!B2460,LerXml!W:W))</f>
        <v/>
      </c>
      <c r="E2460" s="67" t="str">
        <f aca="false">IF($B2460="", "",SUMIF(LerXml!B:B,Relatorio!B2460,LerXml!AX:AX))</f>
        <v/>
      </c>
      <c r="F2460" s="68" t="str">
        <f aca="false">IF($B2460="", "",SUMIF(LerXml!B:B,Relatorio!B2460,LerXml!BA:BA))</f>
        <v/>
      </c>
      <c r="G2460" s="67" t="str">
        <f aca="false">IF($B2460="", "",SUMIF(LerXml!B:B,Relatorio!B2460,LerXml!BB:BB))</f>
        <v/>
      </c>
      <c r="H2460" s="67" t="str">
        <f aca="false">IF($B2460="", "",SUMIF(LerXml!B:B,Relatorio!B2460,LerXml!BE:BE))</f>
        <v/>
      </c>
      <c r="I2460" s="68" t="str">
        <f aca="false">IF(AND($F2460="",$G2460="",$H2460=""), "", IF(SUM(F2460:H2460)-D2460 &lt; 0,0,SUM(F2460:H2460)-D2460))</f>
        <v/>
      </c>
    </row>
    <row r="2461" customFormat="false" ht="13.8" hidden="false" customHeight="true" outlineLevel="0" collapsed="false">
      <c r="A2461" s="71"/>
      <c r="B2461" s="72"/>
      <c r="C2461" s="71"/>
      <c r="D2461" s="67" t="str">
        <f aca="false">IF($B2461="", "",SUMIF(LerXml!B:B,Relatorio!B2461,LerXml!W:W))</f>
        <v/>
      </c>
      <c r="E2461" s="67" t="str">
        <f aca="false">IF($B2461="", "",SUMIF(LerXml!B:B,Relatorio!B2461,LerXml!AX:AX))</f>
        <v/>
      </c>
      <c r="F2461" s="68" t="str">
        <f aca="false">IF($B2461="", "",SUMIF(LerXml!B:B,Relatorio!B2461,LerXml!BA:BA))</f>
        <v/>
      </c>
      <c r="G2461" s="67" t="str">
        <f aca="false">IF($B2461="", "",SUMIF(LerXml!B:B,Relatorio!B2461,LerXml!BB:BB))</f>
        <v/>
      </c>
      <c r="H2461" s="67" t="str">
        <f aca="false">IF($B2461="", "",SUMIF(LerXml!B:B,Relatorio!B2461,LerXml!BE:BE))</f>
        <v/>
      </c>
      <c r="I2461" s="68" t="str">
        <f aca="false">IF(AND($F2461="",$G2461="",$H2461=""), "", IF(SUM(F2461:H2461)-D2461 &lt; 0,0,SUM(F2461:H2461)-D2461))</f>
        <v/>
      </c>
    </row>
    <row r="2462" customFormat="false" ht="13.8" hidden="false" customHeight="true" outlineLevel="0" collapsed="false">
      <c r="A2462" s="71"/>
      <c r="B2462" s="72"/>
      <c r="C2462" s="71"/>
      <c r="D2462" s="67" t="str">
        <f aca="false">IF($B2462="", "",SUMIF(LerXml!B:B,Relatorio!B2462,LerXml!W:W))</f>
        <v/>
      </c>
      <c r="E2462" s="67" t="str">
        <f aca="false">IF($B2462="", "",SUMIF(LerXml!B:B,Relatorio!B2462,LerXml!AX:AX))</f>
        <v/>
      </c>
      <c r="F2462" s="68" t="str">
        <f aca="false">IF($B2462="", "",SUMIF(LerXml!B:B,Relatorio!B2462,LerXml!BA:BA))</f>
        <v/>
      </c>
      <c r="G2462" s="67" t="str">
        <f aca="false">IF($B2462="", "",SUMIF(LerXml!B:B,Relatorio!B2462,LerXml!BB:BB))</f>
        <v/>
      </c>
      <c r="H2462" s="67" t="str">
        <f aca="false">IF($B2462="", "",SUMIF(LerXml!B:B,Relatorio!B2462,LerXml!BE:BE))</f>
        <v/>
      </c>
      <c r="I2462" s="68" t="str">
        <f aca="false">IF(AND($F2462="",$G2462="",$H2462=""), "", IF(SUM(F2462:H2462)-D2462 &lt; 0,0,SUM(F2462:H2462)-D2462))</f>
        <v/>
      </c>
    </row>
    <row r="2463" customFormat="false" ht="13.8" hidden="false" customHeight="true" outlineLevel="0" collapsed="false">
      <c r="A2463" s="71"/>
      <c r="B2463" s="72"/>
      <c r="C2463" s="71"/>
      <c r="D2463" s="67" t="str">
        <f aca="false">IF($B2463="", "",SUMIF(LerXml!B:B,Relatorio!B2463,LerXml!W:W))</f>
        <v/>
      </c>
      <c r="E2463" s="67" t="str">
        <f aca="false">IF($B2463="", "",SUMIF(LerXml!B:B,Relatorio!B2463,LerXml!AX:AX))</f>
        <v/>
      </c>
      <c r="F2463" s="68" t="str">
        <f aca="false">IF($B2463="", "",SUMIF(LerXml!B:B,Relatorio!B2463,LerXml!BA:BA))</f>
        <v/>
      </c>
      <c r="G2463" s="67" t="str">
        <f aca="false">IF($B2463="", "",SUMIF(LerXml!B:B,Relatorio!B2463,LerXml!BB:BB))</f>
        <v/>
      </c>
      <c r="H2463" s="67" t="str">
        <f aca="false">IF($B2463="", "",SUMIF(LerXml!B:B,Relatorio!B2463,LerXml!BE:BE))</f>
        <v/>
      </c>
      <c r="I2463" s="68" t="str">
        <f aca="false">IF(AND($F2463="",$G2463="",$H2463=""), "", IF(SUM(F2463:H2463)-D2463 &lt; 0,0,SUM(F2463:H2463)-D2463))</f>
        <v/>
      </c>
    </row>
    <row r="2464" customFormat="false" ht="13.8" hidden="false" customHeight="true" outlineLevel="0" collapsed="false">
      <c r="A2464" s="71"/>
      <c r="B2464" s="72"/>
      <c r="C2464" s="71"/>
      <c r="D2464" s="67" t="str">
        <f aca="false">IF($B2464="", "",SUMIF(LerXml!B:B,Relatorio!B2464,LerXml!W:W))</f>
        <v/>
      </c>
      <c r="E2464" s="67" t="str">
        <f aca="false">IF($B2464="", "",SUMIF(LerXml!B:B,Relatorio!B2464,LerXml!AX:AX))</f>
        <v/>
      </c>
      <c r="F2464" s="68" t="str">
        <f aca="false">IF($B2464="", "",SUMIF(LerXml!B:B,Relatorio!B2464,LerXml!BA:BA))</f>
        <v/>
      </c>
      <c r="G2464" s="67" t="str">
        <f aca="false">IF($B2464="", "",SUMIF(LerXml!B:B,Relatorio!B2464,LerXml!BB:BB))</f>
        <v/>
      </c>
      <c r="H2464" s="67" t="str">
        <f aca="false">IF($B2464="", "",SUMIF(LerXml!B:B,Relatorio!B2464,LerXml!BE:BE))</f>
        <v/>
      </c>
      <c r="I2464" s="68" t="str">
        <f aca="false">IF(AND($F2464="",$G2464="",$H2464=""), "", IF(SUM(F2464:H2464)-D2464 &lt; 0,0,SUM(F2464:H2464)-D2464))</f>
        <v/>
      </c>
    </row>
    <row r="2465" customFormat="false" ht="13.8" hidden="false" customHeight="true" outlineLevel="0" collapsed="false">
      <c r="A2465" s="71"/>
      <c r="B2465" s="72"/>
      <c r="C2465" s="71"/>
      <c r="D2465" s="67" t="str">
        <f aca="false">IF($B2465="", "",SUMIF(LerXml!B:B,Relatorio!B2465,LerXml!W:W))</f>
        <v/>
      </c>
      <c r="E2465" s="67" t="str">
        <f aca="false">IF($B2465="", "",SUMIF(LerXml!B:B,Relatorio!B2465,LerXml!AX:AX))</f>
        <v/>
      </c>
      <c r="F2465" s="68" t="str">
        <f aca="false">IF($B2465="", "",SUMIF(LerXml!B:B,Relatorio!B2465,LerXml!BA:BA))</f>
        <v/>
      </c>
      <c r="G2465" s="67" t="str">
        <f aca="false">IF($B2465="", "",SUMIF(LerXml!B:B,Relatorio!B2465,LerXml!BB:BB))</f>
        <v/>
      </c>
      <c r="H2465" s="67" t="str">
        <f aca="false">IF($B2465="", "",SUMIF(LerXml!B:B,Relatorio!B2465,LerXml!BE:BE))</f>
        <v/>
      </c>
      <c r="I2465" s="68" t="str">
        <f aca="false">IF(AND($F2465="",$G2465="",$H2465=""), "", IF(SUM(F2465:H2465)-D2465 &lt; 0,0,SUM(F2465:H2465)-D2465))</f>
        <v/>
      </c>
    </row>
    <row r="2466" customFormat="false" ht="13.8" hidden="false" customHeight="true" outlineLevel="0" collapsed="false">
      <c r="A2466" s="71"/>
      <c r="B2466" s="72"/>
      <c r="C2466" s="71"/>
      <c r="D2466" s="67" t="str">
        <f aca="false">IF($B2466="", "",SUMIF(LerXml!B:B,Relatorio!B2466,LerXml!W:W))</f>
        <v/>
      </c>
      <c r="E2466" s="67" t="str">
        <f aca="false">IF($B2466="", "",SUMIF(LerXml!B:B,Relatorio!B2466,LerXml!AX:AX))</f>
        <v/>
      </c>
      <c r="F2466" s="68" t="str">
        <f aca="false">IF($B2466="", "",SUMIF(LerXml!B:B,Relatorio!B2466,LerXml!BA:BA))</f>
        <v/>
      </c>
      <c r="G2466" s="67" t="str">
        <f aca="false">IF($B2466="", "",SUMIF(LerXml!B:B,Relatorio!B2466,LerXml!BB:BB))</f>
        <v/>
      </c>
      <c r="H2466" s="67" t="str">
        <f aca="false">IF($B2466="", "",SUMIF(LerXml!B:B,Relatorio!B2466,LerXml!BE:BE))</f>
        <v/>
      </c>
      <c r="I2466" s="68" t="str">
        <f aca="false">IF(AND($F2466="",$G2466="",$H2466=""), "", IF(SUM(F2466:H2466)-D2466 &lt; 0,0,SUM(F2466:H2466)-D2466))</f>
        <v/>
      </c>
    </row>
    <row r="2467" customFormat="false" ht="13.8" hidden="false" customHeight="true" outlineLevel="0" collapsed="false">
      <c r="A2467" s="71"/>
      <c r="B2467" s="72"/>
      <c r="C2467" s="71"/>
      <c r="D2467" s="67" t="str">
        <f aca="false">IF($B2467="", "",SUMIF(LerXml!B:B,Relatorio!B2467,LerXml!W:W))</f>
        <v/>
      </c>
      <c r="E2467" s="67" t="str">
        <f aca="false">IF($B2467="", "",SUMIF(LerXml!B:B,Relatorio!B2467,LerXml!AX:AX))</f>
        <v/>
      </c>
      <c r="F2467" s="68" t="str">
        <f aca="false">IF($B2467="", "",SUMIF(LerXml!B:B,Relatorio!B2467,LerXml!BA:BA))</f>
        <v/>
      </c>
      <c r="G2467" s="67" t="str">
        <f aca="false">IF($B2467="", "",SUMIF(LerXml!B:B,Relatorio!B2467,LerXml!BB:BB))</f>
        <v/>
      </c>
      <c r="H2467" s="67" t="str">
        <f aca="false">IF($B2467="", "",SUMIF(LerXml!B:B,Relatorio!B2467,LerXml!BE:BE))</f>
        <v/>
      </c>
      <c r="I2467" s="68" t="str">
        <f aca="false">IF(AND($F2467="",$G2467="",$H2467=""), "", IF(SUM(F2467:H2467)-D2467 &lt; 0,0,SUM(F2467:H2467)-D2467))</f>
        <v/>
      </c>
    </row>
    <row r="2468" customFormat="false" ht="13.8" hidden="false" customHeight="true" outlineLevel="0" collapsed="false">
      <c r="A2468" s="71"/>
      <c r="B2468" s="72"/>
      <c r="C2468" s="71"/>
      <c r="D2468" s="67" t="str">
        <f aca="false">IF($B2468="", "",SUMIF(LerXml!B:B,Relatorio!B2468,LerXml!W:W))</f>
        <v/>
      </c>
      <c r="E2468" s="67" t="str">
        <f aca="false">IF($B2468="", "",SUMIF(LerXml!B:B,Relatorio!B2468,LerXml!AX:AX))</f>
        <v/>
      </c>
      <c r="F2468" s="68" t="str">
        <f aca="false">IF($B2468="", "",SUMIF(LerXml!B:B,Relatorio!B2468,LerXml!BA:BA))</f>
        <v/>
      </c>
      <c r="G2468" s="67" t="str">
        <f aca="false">IF($B2468="", "",SUMIF(LerXml!B:B,Relatorio!B2468,LerXml!BB:BB))</f>
        <v/>
      </c>
      <c r="H2468" s="67" t="str">
        <f aca="false">IF($B2468="", "",SUMIF(LerXml!B:B,Relatorio!B2468,LerXml!BE:BE))</f>
        <v/>
      </c>
      <c r="I2468" s="68" t="str">
        <f aca="false">IF(AND($F2468="",$G2468="",$H2468=""), "", IF(SUM(F2468:H2468)-D2468 &lt; 0,0,SUM(F2468:H2468)-D2468))</f>
        <v/>
      </c>
    </row>
    <row r="2469" customFormat="false" ht="13.8" hidden="false" customHeight="true" outlineLevel="0" collapsed="false">
      <c r="A2469" s="71"/>
      <c r="B2469" s="72"/>
      <c r="C2469" s="71"/>
      <c r="D2469" s="67" t="str">
        <f aca="false">IF($B2469="", "",SUMIF(LerXml!B:B,Relatorio!B2469,LerXml!W:W))</f>
        <v/>
      </c>
      <c r="E2469" s="67" t="str">
        <f aca="false">IF($B2469="", "",SUMIF(LerXml!B:B,Relatorio!B2469,LerXml!AX:AX))</f>
        <v/>
      </c>
      <c r="F2469" s="68" t="str">
        <f aca="false">IF($B2469="", "",SUMIF(LerXml!B:B,Relatorio!B2469,LerXml!BA:BA))</f>
        <v/>
      </c>
      <c r="G2469" s="67" t="str">
        <f aca="false">IF($B2469="", "",SUMIF(LerXml!B:B,Relatorio!B2469,LerXml!BB:BB))</f>
        <v/>
      </c>
      <c r="H2469" s="67" t="str">
        <f aca="false">IF($B2469="", "",SUMIF(LerXml!B:B,Relatorio!B2469,LerXml!BE:BE))</f>
        <v/>
      </c>
      <c r="I2469" s="68" t="str">
        <f aca="false">IF(AND($F2469="",$G2469="",$H2469=""), "", IF(SUM(F2469:H2469)-D2469 &lt; 0,0,SUM(F2469:H2469)-D2469))</f>
        <v/>
      </c>
    </row>
    <row r="2470" customFormat="false" ht="13.8" hidden="false" customHeight="true" outlineLevel="0" collapsed="false">
      <c r="A2470" s="71"/>
      <c r="B2470" s="72"/>
      <c r="C2470" s="71"/>
      <c r="D2470" s="67" t="str">
        <f aca="false">IF($B2470="", "",SUMIF(LerXml!B:B,Relatorio!B2470,LerXml!W:W))</f>
        <v/>
      </c>
      <c r="E2470" s="67" t="str">
        <f aca="false">IF($B2470="", "",SUMIF(LerXml!B:B,Relatorio!B2470,LerXml!AX:AX))</f>
        <v/>
      </c>
      <c r="F2470" s="68" t="str">
        <f aca="false">IF($B2470="", "",SUMIF(LerXml!B:B,Relatorio!B2470,LerXml!BA:BA))</f>
        <v/>
      </c>
      <c r="G2470" s="67" t="str">
        <f aca="false">IF($B2470="", "",SUMIF(LerXml!B:B,Relatorio!B2470,LerXml!BB:BB))</f>
        <v/>
      </c>
      <c r="H2470" s="67" t="str">
        <f aca="false">IF($B2470="", "",SUMIF(LerXml!B:B,Relatorio!B2470,LerXml!BE:BE))</f>
        <v/>
      </c>
      <c r="I2470" s="68" t="str">
        <f aca="false">IF(AND($F2470="",$G2470="",$H2470=""), "", IF(SUM(F2470:H2470)-D2470 &lt; 0,0,SUM(F2470:H2470)-D2470))</f>
        <v/>
      </c>
    </row>
    <row r="2471" customFormat="false" ht="13.8" hidden="false" customHeight="true" outlineLevel="0" collapsed="false">
      <c r="A2471" s="71"/>
      <c r="B2471" s="72"/>
      <c r="C2471" s="71"/>
      <c r="D2471" s="67" t="str">
        <f aca="false">IF($B2471="", "",SUMIF(LerXml!B:B,Relatorio!B2471,LerXml!W:W))</f>
        <v/>
      </c>
      <c r="E2471" s="67" t="str">
        <f aca="false">IF($B2471="", "",SUMIF(LerXml!B:B,Relatorio!B2471,LerXml!AX:AX))</f>
        <v/>
      </c>
      <c r="F2471" s="68" t="str">
        <f aca="false">IF($B2471="", "",SUMIF(LerXml!B:B,Relatorio!B2471,LerXml!BA:BA))</f>
        <v/>
      </c>
      <c r="G2471" s="67" t="str">
        <f aca="false">IF($B2471="", "",SUMIF(LerXml!B:B,Relatorio!B2471,LerXml!BB:BB))</f>
        <v/>
      </c>
      <c r="H2471" s="67" t="str">
        <f aca="false">IF($B2471="", "",SUMIF(LerXml!B:B,Relatorio!B2471,LerXml!BE:BE))</f>
        <v/>
      </c>
      <c r="I2471" s="68" t="str">
        <f aca="false">IF(AND($F2471="",$G2471="",$H2471=""), "", IF(SUM(F2471:H2471)-D2471 &lt; 0,0,SUM(F2471:H2471)-D2471))</f>
        <v/>
      </c>
    </row>
    <row r="2472" customFormat="false" ht="13.8" hidden="false" customHeight="true" outlineLevel="0" collapsed="false">
      <c r="A2472" s="71"/>
      <c r="B2472" s="72"/>
      <c r="C2472" s="71"/>
      <c r="D2472" s="67" t="str">
        <f aca="false">IF($B2472="", "",SUMIF(LerXml!B:B,Relatorio!B2472,LerXml!W:W))</f>
        <v/>
      </c>
      <c r="E2472" s="67" t="str">
        <f aca="false">IF($B2472="", "",SUMIF(LerXml!B:B,Relatorio!B2472,LerXml!AX:AX))</f>
        <v/>
      </c>
      <c r="F2472" s="68" t="str">
        <f aca="false">IF($B2472="", "",SUMIF(LerXml!B:B,Relatorio!B2472,LerXml!BA:BA))</f>
        <v/>
      </c>
      <c r="G2472" s="67" t="str">
        <f aca="false">IF($B2472="", "",SUMIF(LerXml!B:B,Relatorio!B2472,LerXml!BB:BB))</f>
        <v/>
      </c>
      <c r="H2472" s="67" t="str">
        <f aca="false">IF($B2472="", "",SUMIF(LerXml!B:B,Relatorio!B2472,LerXml!BE:BE))</f>
        <v/>
      </c>
      <c r="I2472" s="68" t="str">
        <f aca="false">IF(AND($F2472="",$G2472="",$H2472=""), "", IF(SUM(F2472:H2472)-D2472 &lt; 0,0,SUM(F2472:H2472)-D2472))</f>
        <v/>
      </c>
    </row>
    <row r="2473" customFormat="false" ht="13.8" hidden="false" customHeight="true" outlineLevel="0" collapsed="false">
      <c r="A2473" s="71"/>
      <c r="B2473" s="72"/>
      <c r="C2473" s="71"/>
      <c r="D2473" s="67" t="str">
        <f aca="false">IF($B2473="", "",SUMIF(LerXml!B:B,Relatorio!B2473,LerXml!W:W))</f>
        <v/>
      </c>
      <c r="E2473" s="67" t="str">
        <f aca="false">IF($B2473="", "",SUMIF(LerXml!B:B,Relatorio!B2473,LerXml!AX:AX))</f>
        <v/>
      </c>
      <c r="F2473" s="68" t="str">
        <f aca="false">IF($B2473="", "",SUMIF(LerXml!B:B,Relatorio!B2473,LerXml!BA:BA))</f>
        <v/>
      </c>
      <c r="G2473" s="67" t="str">
        <f aca="false">IF($B2473="", "",SUMIF(LerXml!B:B,Relatorio!B2473,LerXml!BB:BB))</f>
        <v/>
      </c>
      <c r="H2473" s="67" t="str">
        <f aca="false">IF($B2473="", "",SUMIF(LerXml!B:B,Relatorio!B2473,LerXml!BE:BE))</f>
        <v/>
      </c>
      <c r="I2473" s="68" t="str">
        <f aca="false">IF(AND($F2473="",$G2473="",$H2473=""), "", IF(SUM(F2473:H2473)-D2473 &lt; 0,0,SUM(F2473:H2473)-D2473))</f>
        <v/>
      </c>
    </row>
    <row r="2474" customFormat="false" ht="13.8" hidden="false" customHeight="true" outlineLevel="0" collapsed="false">
      <c r="A2474" s="71"/>
      <c r="B2474" s="72"/>
      <c r="C2474" s="71"/>
      <c r="D2474" s="67" t="str">
        <f aca="false">IF($B2474="", "",SUMIF(LerXml!B:B,Relatorio!B2474,LerXml!W:W))</f>
        <v/>
      </c>
      <c r="E2474" s="67" t="str">
        <f aca="false">IF($B2474="", "",SUMIF(LerXml!B:B,Relatorio!B2474,LerXml!AX:AX))</f>
        <v/>
      </c>
      <c r="F2474" s="68" t="str">
        <f aca="false">IF($B2474="", "",SUMIF(LerXml!B:B,Relatorio!B2474,LerXml!BA:BA))</f>
        <v/>
      </c>
      <c r="G2474" s="67" t="str">
        <f aca="false">IF($B2474="", "",SUMIF(LerXml!B:B,Relatorio!B2474,LerXml!BB:BB))</f>
        <v/>
      </c>
      <c r="H2474" s="67" t="str">
        <f aca="false">IF($B2474="", "",SUMIF(LerXml!B:B,Relatorio!B2474,LerXml!BE:BE))</f>
        <v/>
      </c>
      <c r="I2474" s="68" t="str">
        <f aca="false">IF(AND($F2474="",$G2474="",$H2474=""), "", IF(SUM(F2474:H2474)-D2474 &lt; 0,0,SUM(F2474:H2474)-D2474))</f>
        <v/>
      </c>
    </row>
    <row r="2475" customFormat="false" ht="13.8" hidden="false" customHeight="true" outlineLevel="0" collapsed="false">
      <c r="A2475" s="71"/>
      <c r="B2475" s="72"/>
      <c r="C2475" s="71"/>
      <c r="D2475" s="67" t="str">
        <f aca="false">IF($B2475="", "",SUMIF(LerXml!B:B,Relatorio!B2475,LerXml!W:W))</f>
        <v/>
      </c>
      <c r="E2475" s="67" t="str">
        <f aca="false">IF($B2475="", "",SUMIF(LerXml!B:B,Relatorio!B2475,LerXml!AX:AX))</f>
        <v/>
      </c>
      <c r="F2475" s="68" t="str">
        <f aca="false">IF($B2475="", "",SUMIF(LerXml!B:B,Relatorio!B2475,LerXml!BA:BA))</f>
        <v/>
      </c>
      <c r="G2475" s="67" t="str">
        <f aca="false">IF($B2475="", "",SUMIF(LerXml!B:B,Relatorio!B2475,LerXml!BB:BB))</f>
        <v/>
      </c>
      <c r="H2475" s="67" t="str">
        <f aca="false">IF($B2475="", "",SUMIF(LerXml!B:B,Relatorio!B2475,LerXml!BE:BE))</f>
        <v/>
      </c>
      <c r="I2475" s="68" t="str">
        <f aca="false">IF(AND($F2475="",$G2475="",$H2475=""), "", IF(SUM(F2475:H2475)-D2475 &lt; 0,0,SUM(F2475:H2475)-D2475))</f>
        <v/>
      </c>
    </row>
    <row r="2476" customFormat="false" ht="13.8" hidden="false" customHeight="true" outlineLevel="0" collapsed="false">
      <c r="A2476" s="71"/>
      <c r="B2476" s="72"/>
      <c r="C2476" s="71"/>
      <c r="D2476" s="67" t="str">
        <f aca="false">IF($B2476="", "",SUMIF(LerXml!B:B,Relatorio!B2476,LerXml!W:W))</f>
        <v/>
      </c>
      <c r="E2476" s="67" t="str">
        <f aca="false">IF($B2476="", "",SUMIF(LerXml!B:B,Relatorio!B2476,LerXml!AX:AX))</f>
        <v/>
      </c>
      <c r="F2476" s="68" t="str">
        <f aca="false">IF($B2476="", "",SUMIF(LerXml!B:B,Relatorio!B2476,LerXml!BA:BA))</f>
        <v/>
      </c>
      <c r="G2476" s="67" t="str">
        <f aca="false">IF($B2476="", "",SUMIF(LerXml!B:B,Relatorio!B2476,LerXml!BB:BB))</f>
        <v/>
      </c>
      <c r="H2476" s="67" t="str">
        <f aca="false">IF($B2476="", "",SUMIF(LerXml!B:B,Relatorio!B2476,LerXml!BE:BE))</f>
        <v/>
      </c>
      <c r="I2476" s="68" t="str">
        <f aca="false">IF(AND($F2476="",$G2476="",$H2476=""), "", IF(SUM(F2476:H2476)-D2476 &lt; 0,0,SUM(F2476:H2476)-D2476))</f>
        <v/>
      </c>
    </row>
    <row r="2477" customFormat="false" ht="13.8" hidden="false" customHeight="true" outlineLevel="0" collapsed="false">
      <c r="A2477" s="71"/>
      <c r="B2477" s="72"/>
      <c r="C2477" s="71"/>
      <c r="D2477" s="67" t="str">
        <f aca="false">IF($B2477="", "",SUMIF(LerXml!B:B,Relatorio!B2477,LerXml!W:W))</f>
        <v/>
      </c>
      <c r="E2477" s="67" t="str">
        <f aca="false">IF($B2477="", "",SUMIF(LerXml!B:B,Relatorio!B2477,LerXml!AX:AX))</f>
        <v/>
      </c>
      <c r="F2477" s="68" t="str">
        <f aca="false">IF($B2477="", "",SUMIF(LerXml!B:B,Relatorio!B2477,LerXml!BA:BA))</f>
        <v/>
      </c>
      <c r="G2477" s="67" t="str">
        <f aca="false">IF($B2477="", "",SUMIF(LerXml!B:B,Relatorio!B2477,LerXml!BB:BB))</f>
        <v/>
      </c>
      <c r="H2477" s="67" t="str">
        <f aca="false">IF($B2477="", "",SUMIF(LerXml!B:B,Relatorio!B2477,LerXml!BE:BE))</f>
        <v/>
      </c>
      <c r="I2477" s="68" t="str">
        <f aca="false">IF(AND($F2477="",$G2477="",$H2477=""), "", IF(SUM(F2477:H2477)-D2477 &lt; 0,0,SUM(F2477:H2477)-D2477))</f>
        <v/>
      </c>
    </row>
    <row r="2478" customFormat="false" ht="13.8" hidden="false" customHeight="true" outlineLevel="0" collapsed="false">
      <c r="A2478" s="71"/>
      <c r="B2478" s="72"/>
      <c r="C2478" s="71"/>
      <c r="D2478" s="67" t="str">
        <f aca="false">IF($B2478="", "",SUMIF(LerXml!B:B,Relatorio!B2478,LerXml!W:W))</f>
        <v/>
      </c>
      <c r="E2478" s="67" t="str">
        <f aca="false">IF($B2478="", "",SUMIF(LerXml!B:B,Relatorio!B2478,LerXml!AX:AX))</f>
        <v/>
      </c>
      <c r="F2478" s="68" t="str">
        <f aca="false">IF($B2478="", "",SUMIF(LerXml!B:B,Relatorio!B2478,LerXml!BA:BA))</f>
        <v/>
      </c>
      <c r="G2478" s="67" t="str">
        <f aca="false">IF($B2478="", "",SUMIF(LerXml!B:B,Relatorio!B2478,LerXml!BB:BB))</f>
        <v/>
      </c>
      <c r="H2478" s="67" t="str">
        <f aca="false">IF($B2478="", "",SUMIF(LerXml!B:B,Relatorio!B2478,LerXml!BE:BE))</f>
        <v/>
      </c>
      <c r="I2478" s="68" t="str">
        <f aca="false">IF(AND($F2478="",$G2478="",$H2478=""), "", IF(SUM(F2478:H2478)-D2478 &lt; 0,0,SUM(F2478:H2478)-D2478))</f>
        <v/>
      </c>
    </row>
    <row r="2479" customFormat="false" ht="13.8" hidden="false" customHeight="true" outlineLevel="0" collapsed="false">
      <c r="A2479" s="71"/>
      <c r="B2479" s="72"/>
      <c r="C2479" s="71"/>
      <c r="D2479" s="67" t="str">
        <f aca="false">IF($B2479="", "",SUMIF(LerXml!B:B,Relatorio!B2479,LerXml!W:W))</f>
        <v/>
      </c>
      <c r="E2479" s="67" t="str">
        <f aca="false">IF($B2479="", "",SUMIF(LerXml!B:B,Relatorio!B2479,LerXml!AX:AX))</f>
        <v/>
      </c>
      <c r="F2479" s="68" t="str">
        <f aca="false">IF($B2479="", "",SUMIF(LerXml!B:B,Relatorio!B2479,LerXml!BA:BA))</f>
        <v/>
      </c>
      <c r="G2479" s="67" t="str">
        <f aca="false">IF($B2479="", "",SUMIF(LerXml!B:B,Relatorio!B2479,LerXml!BB:BB))</f>
        <v/>
      </c>
      <c r="H2479" s="67" t="str">
        <f aca="false">IF($B2479="", "",SUMIF(LerXml!B:B,Relatorio!B2479,LerXml!BE:BE))</f>
        <v/>
      </c>
      <c r="I2479" s="68" t="str">
        <f aca="false">IF(AND($F2479="",$G2479="",$H2479=""), "", IF(SUM(F2479:H2479)-D2479 &lt; 0,0,SUM(F2479:H2479)-D2479))</f>
        <v/>
      </c>
    </row>
    <row r="2480" customFormat="false" ht="13.8" hidden="false" customHeight="true" outlineLevel="0" collapsed="false">
      <c r="A2480" s="71"/>
      <c r="B2480" s="72"/>
      <c r="C2480" s="71"/>
      <c r="D2480" s="67" t="str">
        <f aca="false">IF($B2480="", "",SUMIF(LerXml!B:B,Relatorio!B2480,LerXml!W:W))</f>
        <v/>
      </c>
      <c r="E2480" s="67" t="str">
        <f aca="false">IF($B2480="", "",SUMIF(LerXml!B:B,Relatorio!B2480,LerXml!AX:AX))</f>
        <v/>
      </c>
      <c r="F2480" s="68" t="str">
        <f aca="false">IF($B2480="", "",SUMIF(LerXml!B:B,Relatorio!B2480,LerXml!BA:BA))</f>
        <v/>
      </c>
      <c r="G2480" s="67" t="str">
        <f aca="false">IF($B2480="", "",SUMIF(LerXml!B:B,Relatorio!B2480,LerXml!BB:BB))</f>
        <v/>
      </c>
      <c r="H2480" s="67" t="str">
        <f aca="false">IF($B2480="", "",SUMIF(LerXml!B:B,Relatorio!B2480,LerXml!BE:BE))</f>
        <v/>
      </c>
      <c r="I2480" s="68" t="str">
        <f aca="false">IF(AND($F2480="",$G2480="",$H2480=""), "", IF(SUM(F2480:H2480)-D2480 &lt; 0,0,SUM(F2480:H2480)-D2480))</f>
        <v/>
      </c>
    </row>
    <row r="2481" customFormat="false" ht="13.8" hidden="false" customHeight="true" outlineLevel="0" collapsed="false">
      <c r="A2481" s="71"/>
      <c r="B2481" s="72"/>
      <c r="C2481" s="71"/>
      <c r="D2481" s="67" t="str">
        <f aca="false">IF($B2481="", "",SUMIF(LerXml!B:B,Relatorio!B2481,LerXml!W:W))</f>
        <v/>
      </c>
      <c r="E2481" s="67" t="str">
        <f aca="false">IF($B2481="", "",SUMIF(LerXml!B:B,Relatorio!B2481,LerXml!AX:AX))</f>
        <v/>
      </c>
      <c r="F2481" s="68" t="str">
        <f aca="false">IF($B2481="", "",SUMIF(LerXml!B:B,Relatorio!B2481,LerXml!BA:BA))</f>
        <v/>
      </c>
      <c r="G2481" s="67" t="str">
        <f aca="false">IF($B2481="", "",SUMIF(LerXml!B:B,Relatorio!B2481,LerXml!BB:BB))</f>
        <v/>
      </c>
      <c r="H2481" s="67" t="str">
        <f aca="false">IF($B2481="", "",SUMIF(LerXml!B:B,Relatorio!B2481,LerXml!BE:BE))</f>
        <v/>
      </c>
      <c r="I2481" s="68" t="str">
        <f aca="false">IF(AND($F2481="",$G2481="",$H2481=""), "", IF(SUM(F2481:H2481)-D2481 &lt; 0,0,SUM(F2481:H2481)-D2481))</f>
        <v/>
      </c>
    </row>
    <row r="2482" customFormat="false" ht="13.8" hidden="false" customHeight="true" outlineLevel="0" collapsed="false">
      <c r="A2482" s="71"/>
      <c r="B2482" s="72"/>
      <c r="C2482" s="71"/>
      <c r="D2482" s="67" t="str">
        <f aca="false">IF($B2482="", "",SUMIF(LerXml!B:B,Relatorio!B2482,LerXml!W:W))</f>
        <v/>
      </c>
      <c r="E2482" s="67" t="str">
        <f aca="false">IF($B2482="", "",SUMIF(LerXml!B:B,Relatorio!B2482,LerXml!AX:AX))</f>
        <v/>
      </c>
      <c r="F2482" s="68" t="str">
        <f aca="false">IF($B2482="", "",SUMIF(LerXml!B:B,Relatorio!B2482,LerXml!BA:BA))</f>
        <v/>
      </c>
      <c r="G2482" s="67" t="str">
        <f aca="false">IF($B2482="", "",SUMIF(LerXml!B:B,Relatorio!B2482,LerXml!BB:BB))</f>
        <v/>
      </c>
      <c r="H2482" s="67" t="str">
        <f aca="false">IF($B2482="", "",SUMIF(LerXml!B:B,Relatorio!B2482,LerXml!BE:BE))</f>
        <v/>
      </c>
      <c r="I2482" s="68" t="str">
        <f aca="false">IF(AND($F2482="",$G2482="",$H2482=""), "", IF(SUM(F2482:H2482)-D2482 &lt; 0,0,SUM(F2482:H2482)-D2482))</f>
        <v/>
      </c>
    </row>
    <row r="2483" customFormat="false" ht="13.8" hidden="false" customHeight="true" outlineLevel="0" collapsed="false">
      <c r="A2483" s="71"/>
      <c r="B2483" s="72"/>
      <c r="C2483" s="71"/>
      <c r="D2483" s="67" t="str">
        <f aca="false">IF($B2483="", "",SUMIF(LerXml!B:B,Relatorio!B2483,LerXml!W:W))</f>
        <v/>
      </c>
      <c r="E2483" s="67" t="str">
        <f aca="false">IF($B2483="", "",SUMIF(LerXml!B:B,Relatorio!B2483,LerXml!AX:AX))</f>
        <v/>
      </c>
      <c r="F2483" s="68" t="str">
        <f aca="false">IF($B2483="", "",SUMIF(LerXml!B:B,Relatorio!B2483,LerXml!BA:BA))</f>
        <v/>
      </c>
      <c r="G2483" s="67" t="str">
        <f aca="false">IF($B2483="", "",SUMIF(LerXml!B:B,Relatorio!B2483,LerXml!BB:BB))</f>
        <v/>
      </c>
      <c r="H2483" s="67" t="str">
        <f aca="false">IF($B2483="", "",SUMIF(LerXml!B:B,Relatorio!B2483,LerXml!BE:BE))</f>
        <v/>
      </c>
      <c r="I2483" s="68" t="str">
        <f aca="false">IF(AND($F2483="",$G2483="",$H2483=""), "", IF(SUM(F2483:H2483)-D2483 &lt; 0,0,SUM(F2483:H2483)-D2483))</f>
        <v/>
      </c>
    </row>
    <row r="2484" customFormat="false" ht="13.8" hidden="false" customHeight="true" outlineLevel="0" collapsed="false">
      <c r="A2484" s="71"/>
      <c r="B2484" s="72"/>
      <c r="C2484" s="71"/>
      <c r="D2484" s="67" t="str">
        <f aca="false">IF($B2484="", "",SUMIF(LerXml!B:B,Relatorio!B2484,LerXml!W:W))</f>
        <v/>
      </c>
      <c r="E2484" s="67" t="str">
        <f aca="false">IF($B2484="", "",SUMIF(LerXml!B:B,Relatorio!B2484,LerXml!AX:AX))</f>
        <v/>
      </c>
      <c r="F2484" s="68" t="str">
        <f aca="false">IF($B2484="", "",SUMIF(LerXml!B:B,Relatorio!B2484,LerXml!BA:BA))</f>
        <v/>
      </c>
      <c r="G2484" s="67" t="str">
        <f aca="false">IF($B2484="", "",SUMIF(LerXml!B:B,Relatorio!B2484,LerXml!BB:BB))</f>
        <v/>
      </c>
      <c r="H2484" s="67" t="str">
        <f aca="false">IF($B2484="", "",SUMIF(LerXml!B:B,Relatorio!B2484,LerXml!BE:BE))</f>
        <v/>
      </c>
      <c r="I2484" s="68" t="str">
        <f aca="false">IF(AND($F2484="",$G2484="",$H2484=""), "", IF(SUM(F2484:H2484)-D2484 &lt; 0,0,SUM(F2484:H2484)-D2484))</f>
        <v/>
      </c>
    </row>
    <row r="2485" customFormat="false" ht="13.8" hidden="false" customHeight="true" outlineLevel="0" collapsed="false">
      <c r="A2485" s="71"/>
      <c r="B2485" s="72"/>
      <c r="C2485" s="71"/>
      <c r="D2485" s="67" t="str">
        <f aca="false">IF($B2485="", "",SUMIF(LerXml!B:B,Relatorio!B2485,LerXml!W:W))</f>
        <v/>
      </c>
      <c r="E2485" s="67" t="str">
        <f aca="false">IF($B2485="", "",SUMIF(LerXml!B:B,Relatorio!B2485,LerXml!AX:AX))</f>
        <v/>
      </c>
      <c r="F2485" s="68" t="str">
        <f aca="false">IF($B2485="", "",SUMIF(LerXml!B:B,Relatorio!B2485,LerXml!BA:BA))</f>
        <v/>
      </c>
      <c r="G2485" s="67" t="str">
        <f aca="false">IF($B2485="", "",SUMIF(LerXml!B:B,Relatorio!B2485,LerXml!BB:BB))</f>
        <v/>
      </c>
      <c r="H2485" s="67" t="str">
        <f aca="false">IF($B2485="", "",SUMIF(LerXml!B:B,Relatorio!B2485,LerXml!BE:BE))</f>
        <v/>
      </c>
      <c r="I2485" s="68" t="str">
        <f aca="false">IF(AND($F2485="",$G2485="",$H2485=""), "", IF(SUM(F2485:H2485)-D2485 &lt; 0,0,SUM(F2485:H2485)-D2485))</f>
        <v/>
      </c>
    </row>
    <row r="2486" customFormat="false" ht="13.8" hidden="false" customHeight="true" outlineLevel="0" collapsed="false">
      <c r="A2486" s="71"/>
      <c r="B2486" s="72"/>
      <c r="C2486" s="71"/>
      <c r="D2486" s="67" t="str">
        <f aca="false">IF($B2486="", "",SUMIF(LerXml!B:B,Relatorio!B2486,LerXml!W:W))</f>
        <v/>
      </c>
      <c r="E2486" s="67" t="str">
        <f aca="false">IF($B2486="", "",SUMIF(LerXml!B:B,Relatorio!B2486,LerXml!AX:AX))</f>
        <v/>
      </c>
      <c r="F2486" s="68" t="str">
        <f aca="false">IF($B2486="", "",SUMIF(LerXml!B:B,Relatorio!B2486,LerXml!BA:BA))</f>
        <v/>
      </c>
      <c r="G2486" s="67" t="str">
        <f aca="false">IF($B2486="", "",SUMIF(LerXml!B:B,Relatorio!B2486,LerXml!BB:BB))</f>
        <v/>
      </c>
      <c r="H2486" s="67" t="str">
        <f aca="false">IF($B2486="", "",SUMIF(LerXml!B:B,Relatorio!B2486,LerXml!BE:BE))</f>
        <v/>
      </c>
      <c r="I2486" s="68" t="str">
        <f aca="false">IF(AND($F2486="",$G2486="",$H2486=""), "", IF(SUM(F2486:H2486)-D2486 &lt; 0,0,SUM(F2486:H2486)-D2486))</f>
        <v/>
      </c>
    </row>
    <row r="2487" customFormat="false" ht="13.8" hidden="false" customHeight="true" outlineLevel="0" collapsed="false">
      <c r="A2487" s="71"/>
      <c r="B2487" s="72"/>
      <c r="C2487" s="71"/>
      <c r="D2487" s="67" t="str">
        <f aca="false">IF($B2487="", "",SUMIF(LerXml!B:B,Relatorio!B2487,LerXml!W:W))</f>
        <v/>
      </c>
      <c r="E2487" s="67" t="str">
        <f aca="false">IF($B2487="", "",SUMIF(LerXml!B:B,Relatorio!B2487,LerXml!AX:AX))</f>
        <v/>
      </c>
      <c r="F2487" s="68" t="str">
        <f aca="false">IF($B2487="", "",SUMIF(LerXml!B:B,Relatorio!B2487,LerXml!BA:BA))</f>
        <v/>
      </c>
      <c r="G2487" s="67" t="str">
        <f aca="false">IF($B2487="", "",SUMIF(LerXml!B:B,Relatorio!B2487,LerXml!BB:BB))</f>
        <v/>
      </c>
      <c r="H2487" s="67" t="str">
        <f aca="false">IF($B2487="", "",SUMIF(LerXml!B:B,Relatorio!B2487,LerXml!BE:BE))</f>
        <v/>
      </c>
      <c r="I2487" s="68" t="str">
        <f aca="false">IF(AND($F2487="",$G2487="",$H2487=""), "", IF(SUM(F2487:H2487)-D2487 &lt; 0,0,SUM(F2487:H2487)-D2487))</f>
        <v/>
      </c>
    </row>
    <row r="2488" customFormat="false" ht="13.8" hidden="false" customHeight="true" outlineLevel="0" collapsed="false">
      <c r="A2488" s="71"/>
      <c r="B2488" s="72"/>
      <c r="C2488" s="71"/>
      <c r="D2488" s="67" t="str">
        <f aca="false">IF($B2488="", "",SUMIF(LerXml!B:B,Relatorio!B2488,LerXml!W:W))</f>
        <v/>
      </c>
      <c r="E2488" s="67" t="str">
        <f aca="false">IF($B2488="", "",SUMIF(LerXml!B:B,Relatorio!B2488,LerXml!AX:AX))</f>
        <v/>
      </c>
      <c r="F2488" s="68" t="str">
        <f aca="false">IF($B2488="", "",SUMIF(LerXml!B:B,Relatorio!B2488,LerXml!BA:BA))</f>
        <v/>
      </c>
      <c r="G2488" s="67" t="str">
        <f aca="false">IF($B2488="", "",SUMIF(LerXml!B:B,Relatorio!B2488,LerXml!BB:BB))</f>
        <v/>
      </c>
      <c r="H2488" s="67" t="str">
        <f aca="false">IF($B2488="", "",SUMIF(LerXml!B:B,Relatorio!B2488,LerXml!BE:BE))</f>
        <v/>
      </c>
      <c r="I2488" s="68" t="str">
        <f aca="false">IF(AND($F2488="",$G2488="",$H2488=""), "", IF(SUM(F2488:H2488)-D2488 &lt; 0,0,SUM(F2488:H2488)-D2488))</f>
        <v/>
      </c>
    </row>
    <row r="2489" customFormat="false" ht="13.8" hidden="false" customHeight="true" outlineLevel="0" collapsed="false">
      <c r="A2489" s="71"/>
      <c r="B2489" s="72"/>
      <c r="C2489" s="71"/>
      <c r="D2489" s="67" t="str">
        <f aca="false">IF($B2489="", "",SUMIF(LerXml!B:B,Relatorio!B2489,LerXml!W:W))</f>
        <v/>
      </c>
      <c r="E2489" s="67" t="str">
        <f aca="false">IF($B2489="", "",SUMIF(LerXml!B:B,Relatorio!B2489,LerXml!AX:AX))</f>
        <v/>
      </c>
      <c r="F2489" s="68" t="str">
        <f aca="false">IF($B2489="", "",SUMIF(LerXml!B:B,Relatorio!B2489,LerXml!BA:BA))</f>
        <v/>
      </c>
      <c r="G2489" s="67" t="str">
        <f aca="false">IF($B2489="", "",SUMIF(LerXml!B:B,Relatorio!B2489,LerXml!BB:BB))</f>
        <v/>
      </c>
      <c r="H2489" s="67" t="str">
        <f aca="false">IF($B2489="", "",SUMIF(LerXml!B:B,Relatorio!B2489,LerXml!BE:BE))</f>
        <v/>
      </c>
      <c r="I2489" s="68" t="str">
        <f aca="false">IF(AND($F2489="",$G2489="",$H2489=""), "", IF(SUM(F2489:H2489)-D2489 &lt; 0,0,SUM(F2489:H2489)-D2489))</f>
        <v/>
      </c>
    </row>
    <row r="2490" customFormat="false" ht="13.8" hidden="false" customHeight="true" outlineLevel="0" collapsed="false">
      <c r="A2490" s="71"/>
      <c r="B2490" s="72"/>
      <c r="C2490" s="71"/>
      <c r="D2490" s="67" t="str">
        <f aca="false">IF($B2490="", "",SUMIF(LerXml!B:B,Relatorio!B2490,LerXml!W:W))</f>
        <v/>
      </c>
      <c r="E2490" s="67" t="str">
        <f aca="false">IF($B2490="", "",SUMIF(LerXml!B:B,Relatorio!B2490,LerXml!AX:AX))</f>
        <v/>
      </c>
      <c r="F2490" s="68" t="str">
        <f aca="false">IF($B2490="", "",SUMIF(LerXml!B:B,Relatorio!B2490,LerXml!BA:BA))</f>
        <v/>
      </c>
      <c r="G2490" s="67" t="str">
        <f aca="false">IF($B2490="", "",SUMIF(LerXml!B:B,Relatorio!B2490,LerXml!BB:BB))</f>
        <v/>
      </c>
      <c r="H2490" s="67" t="str">
        <f aca="false">IF($B2490="", "",SUMIF(LerXml!B:B,Relatorio!B2490,LerXml!BE:BE))</f>
        <v/>
      </c>
      <c r="I2490" s="68" t="str">
        <f aca="false">IF(AND($F2490="",$G2490="",$H2490=""), "", IF(SUM(F2490:H2490)-D2490 &lt; 0,0,SUM(F2490:H2490)-D2490))</f>
        <v/>
      </c>
    </row>
    <row r="2491" customFormat="false" ht="13.8" hidden="false" customHeight="true" outlineLevel="0" collapsed="false">
      <c r="A2491" s="71"/>
      <c r="B2491" s="72"/>
      <c r="C2491" s="71"/>
      <c r="D2491" s="67" t="str">
        <f aca="false">IF($B2491="", "",SUMIF(LerXml!B:B,Relatorio!B2491,LerXml!W:W))</f>
        <v/>
      </c>
      <c r="E2491" s="67" t="str">
        <f aca="false">IF($B2491="", "",SUMIF(LerXml!B:B,Relatorio!B2491,LerXml!AX:AX))</f>
        <v/>
      </c>
      <c r="F2491" s="68" t="str">
        <f aca="false">IF($B2491="", "",SUMIF(LerXml!B:B,Relatorio!B2491,LerXml!BA:BA))</f>
        <v/>
      </c>
      <c r="G2491" s="67" t="str">
        <f aca="false">IF($B2491="", "",SUMIF(LerXml!B:B,Relatorio!B2491,LerXml!BB:BB))</f>
        <v/>
      </c>
      <c r="H2491" s="67" t="str">
        <f aca="false">IF($B2491="", "",SUMIF(LerXml!B:B,Relatorio!B2491,LerXml!BE:BE))</f>
        <v/>
      </c>
      <c r="I2491" s="68" t="str">
        <f aca="false">IF(AND($F2491="",$G2491="",$H2491=""), "", IF(SUM(F2491:H2491)-D2491 &lt; 0,0,SUM(F2491:H2491)-D2491))</f>
        <v/>
      </c>
    </row>
    <row r="2492" customFormat="false" ht="13.8" hidden="false" customHeight="true" outlineLevel="0" collapsed="false">
      <c r="A2492" s="71"/>
      <c r="B2492" s="72"/>
      <c r="C2492" s="71"/>
      <c r="D2492" s="67" t="str">
        <f aca="false">IF($B2492="", "",SUMIF(LerXml!B:B,Relatorio!B2492,LerXml!W:W))</f>
        <v/>
      </c>
      <c r="E2492" s="67" t="str">
        <f aca="false">IF($B2492="", "",SUMIF(LerXml!B:B,Relatorio!B2492,LerXml!AX:AX))</f>
        <v/>
      </c>
      <c r="F2492" s="68" t="str">
        <f aca="false">IF($B2492="", "",SUMIF(LerXml!B:B,Relatorio!B2492,LerXml!BA:BA))</f>
        <v/>
      </c>
      <c r="G2492" s="67" t="str">
        <f aca="false">IF($B2492="", "",SUMIF(LerXml!B:B,Relatorio!B2492,LerXml!BB:BB))</f>
        <v/>
      </c>
      <c r="H2492" s="67" t="str">
        <f aca="false">IF($B2492="", "",SUMIF(LerXml!B:B,Relatorio!B2492,LerXml!BE:BE))</f>
        <v/>
      </c>
      <c r="I2492" s="68" t="str">
        <f aca="false">IF(AND($F2492="",$G2492="",$H2492=""), "", IF(SUM(F2492:H2492)-D2492 &lt; 0,0,SUM(F2492:H2492)-D2492))</f>
        <v/>
      </c>
    </row>
    <row r="2493" customFormat="false" ht="13.8" hidden="false" customHeight="true" outlineLevel="0" collapsed="false">
      <c r="A2493" s="71"/>
      <c r="B2493" s="72"/>
      <c r="C2493" s="71"/>
      <c r="D2493" s="67" t="str">
        <f aca="false">IF($B2493="", "",SUMIF(LerXml!B:B,Relatorio!B2493,LerXml!W:W))</f>
        <v/>
      </c>
      <c r="E2493" s="67" t="str">
        <f aca="false">IF($B2493="", "",SUMIF(LerXml!B:B,Relatorio!B2493,LerXml!AX:AX))</f>
        <v/>
      </c>
      <c r="F2493" s="68" t="str">
        <f aca="false">IF($B2493="", "",SUMIF(LerXml!B:B,Relatorio!B2493,LerXml!BA:BA))</f>
        <v/>
      </c>
      <c r="G2493" s="67" t="str">
        <f aca="false">IF($B2493="", "",SUMIF(LerXml!B:B,Relatorio!B2493,LerXml!BB:BB))</f>
        <v/>
      </c>
      <c r="H2493" s="67" t="str">
        <f aca="false">IF($B2493="", "",SUMIF(LerXml!B:B,Relatorio!B2493,LerXml!BE:BE))</f>
        <v/>
      </c>
      <c r="I2493" s="68" t="str">
        <f aca="false">IF(AND($F2493="",$G2493="",$H2493=""), "", IF(SUM(F2493:H2493)-D2493 &lt; 0,0,SUM(F2493:H2493)-D2493))</f>
        <v/>
      </c>
    </row>
    <row r="2494" customFormat="false" ht="13.8" hidden="false" customHeight="true" outlineLevel="0" collapsed="false">
      <c r="A2494" s="71"/>
      <c r="B2494" s="72"/>
      <c r="C2494" s="71"/>
      <c r="D2494" s="67" t="str">
        <f aca="false">IF($B2494="", "",SUMIF(LerXml!B:B,Relatorio!B2494,LerXml!W:W))</f>
        <v/>
      </c>
      <c r="E2494" s="67" t="str">
        <f aca="false">IF($B2494="", "",SUMIF(LerXml!B:B,Relatorio!B2494,LerXml!AX:AX))</f>
        <v/>
      </c>
      <c r="F2494" s="68" t="str">
        <f aca="false">IF($B2494="", "",SUMIF(LerXml!B:B,Relatorio!B2494,LerXml!BA:BA))</f>
        <v/>
      </c>
      <c r="G2494" s="67" t="str">
        <f aca="false">IF($B2494="", "",SUMIF(LerXml!B:B,Relatorio!B2494,LerXml!BB:BB))</f>
        <v/>
      </c>
      <c r="H2494" s="67" t="str">
        <f aca="false">IF($B2494="", "",SUMIF(LerXml!B:B,Relatorio!B2494,LerXml!BE:BE))</f>
        <v/>
      </c>
      <c r="I2494" s="68" t="str">
        <f aca="false">IF(AND($F2494="",$G2494="",$H2494=""), "", IF(SUM(F2494:H2494)-D2494 &lt; 0,0,SUM(F2494:H2494)-D2494))</f>
        <v/>
      </c>
    </row>
    <row r="2495" customFormat="false" ht="13.8" hidden="false" customHeight="true" outlineLevel="0" collapsed="false">
      <c r="A2495" s="71"/>
      <c r="B2495" s="72"/>
      <c r="C2495" s="71"/>
      <c r="D2495" s="67" t="str">
        <f aca="false">IF($B2495="", "",SUMIF(LerXml!B:B,Relatorio!B2495,LerXml!W:W))</f>
        <v/>
      </c>
      <c r="E2495" s="67" t="str">
        <f aca="false">IF($B2495="", "",SUMIF(LerXml!B:B,Relatorio!B2495,LerXml!AX:AX))</f>
        <v/>
      </c>
      <c r="F2495" s="68" t="str">
        <f aca="false">IF($B2495="", "",SUMIF(LerXml!B:B,Relatorio!B2495,LerXml!BA:BA))</f>
        <v/>
      </c>
      <c r="G2495" s="67" t="str">
        <f aca="false">IF($B2495="", "",SUMIF(LerXml!B:B,Relatorio!B2495,LerXml!BB:BB))</f>
        <v/>
      </c>
      <c r="H2495" s="67" t="str">
        <f aca="false">IF($B2495="", "",SUMIF(LerXml!B:B,Relatorio!B2495,LerXml!BE:BE))</f>
        <v/>
      </c>
      <c r="I2495" s="68" t="str">
        <f aca="false">IF(AND($F2495="",$G2495="",$H2495=""), "", IF(SUM(F2495:H2495)-D2495 &lt; 0,0,SUM(F2495:H2495)-D2495))</f>
        <v/>
      </c>
    </row>
    <row r="2496" customFormat="false" ht="13.8" hidden="false" customHeight="true" outlineLevel="0" collapsed="false">
      <c r="A2496" s="71"/>
      <c r="B2496" s="72"/>
      <c r="C2496" s="71"/>
      <c r="D2496" s="67" t="str">
        <f aca="false">IF($B2496="", "",SUMIF(LerXml!B:B,Relatorio!B2496,LerXml!W:W))</f>
        <v/>
      </c>
      <c r="E2496" s="67" t="str">
        <f aca="false">IF($B2496="", "",SUMIF(LerXml!B:B,Relatorio!B2496,LerXml!AX:AX))</f>
        <v/>
      </c>
      <c r="F2496" s="68" t="str">
        <f aca="false">IF($B2496="", "",SUMIF(LerXml!B:B,Relatorio!B2496,LerXml!BA:BA))</f>
        <v/>
      </c>
      <c r="G2496" s="67" t="str">
        <f aca="false">IF($B2496="", "",SUMIF(LerXml!B:B,Relatorio!B2496,LerXml!BB:BB))</f>
        <v/>
      </c>
      <c r="H2496" s="67" t="str">
        <f aca="false">IF($B2496="", "",SUMIF(LerXml!B:B,Relatorio!B2496,LerXml!BE:BE))</f>
        <v/>
      </c>
      <c r="I2496" s="68" t="str">
        <f aca="false">IF(AND($F2496="",$G2496="",$H2496=""), "", IF(SUM(F2496:H2496)-D2496 &lt; 0,0,SUM(F2496:H2496)-D2496))</f>
        <v/>
      </c>
    </row>
    <row r="2497" customFormat="false" ht="13.8" hidden="false" customHeight="true" outlineLevel="0" collapsed="false">
      <c r="A2497" s="71"/>
      <c r="B2497" s="72"/>
      <c r="C2497" s="71"/>
      <c r="D2497" s="67" t="str">
        <f aca="false">IF($B2497="", "",SUMIF(LerXml!B:B,Relatorio!B2497,LerXml!W:W))</f>
        <v/>
      </c>
      <c r="E2497" s="67" t="str">
        <f aca="false">IF($B2497="", "",SUMIF(LerXml!B:B,Relatorio!B2497,LerXml!AX:AX))</f>
        <v/>
      </c>
      <c r="F2497" s="68" t="str">
        <f aca="false">IF($B2497="", "",SUMIF(LerXml!B:B,Relatorio!B2497,LerXml!BA:BA))</f>
        <v/>
      </c>
      <c r="G2497" s="67" t="str">
        <f aca="false">IF($B2497="", "",SUMIF(LerXml!B:B,Relatorio!B2497,LerXml!BB:BB))</f>
        <v/>
      </c>
      <c r="H2497" s="67" t="str">
        <f aca="false">IF($B2497="", "",SUMIF(LerXml!B:B,Relatorio!B2497,LerXml!BE:BE))</f>
        <v/>
      </c>
      <c r="I2497" s="68" t="str">
        <f aca="false">IF(AND($F2497="",$G2497="",$H2497=""), "", IF(SUM(F2497:H2497)-D2497 &lt; 0,0,SUM(F2497:H2497)-D2497))</f>
        <v/>
      </c>
    </row>
    <row r="2498" customFormat="false" ht="13.8" hidden="false" customHeight="true" outlineLevel="0" collapsed="false">
      <c r="A2498" s="71"/>
      <c r="B2498" s="72"/>
      <c r="C2498" s="71"/>
      <c r="D2498" s="67" t="str">
        <f aca="false">IF($B2498="", "",SUMIF(LerXml!B:B,Relatorio!B2498,LerXml!W:W))</f>
        <v/>
      </c>
      <c r="E2498" s="67" t="str">
        <f aca="false">IF($B2498="", "",SUMIF(LerXml!B:B,Relatorio!B2498,LerXml!AX:AX))</f>
        <v/>
      </c>
      <c r="F2498" s="68" t="str">
        <f aca="false">IF($B2498="", "",SUMIF(LerXml!B:B,Relatorio!B2498,LerXml!BA:BA))</f>
        <v/>
      </c>
      <c r="G2498" s="67" t="str">
        <f aca="false">IF($B2498="", "",SUMIF(LerXml!B:B,Relatorio!B2498,LerXml!BB:BB))</f>
        <v/>
      </c>
      <c r="H2498" s="67" t="str">
        <f aca="false">IF($B2498="", "",SUMIF(LerXml!B:B,Relatorio!B2498,LerXml!BE:BE))</f>
        <v/>
      </c>
      <c r="I2498" s="68" t="str">
        <f aca="false">IF(AND($F2498="",$G2498="",$H2498=""), "", IF(SUM(F2498:H2498)-D2498 &lt; 0,0,SUM(F2498:H2498)-D2498))</f>
        <v/>
      </c>
    </row>
    <row r="2499" customFormat="false" ht="13.8" hidden="false" customHeight="true" outlineLevel="0" collapsed="false">
      <c r="A2499" s="71"/>
      <c r="B2499" s="72"/>
      <c r="C2499" s="71"/>
      <c r="D2499" s="67" t="str">
        <f aca="false">IF($B2499="", "",SUMIF(LerXml!B:B,Relatorio!B2499,LerXml!W:W))</f>
        <v/>
      </c>
      <c r="E2499" s="67" t="str">
        <f aca="false">IF($B2499="", "",SUMIF(LerXml!B:B,Relatorio!B2499,LerXml!AX:AX))</f>
        <v/>
      </c>
      <c r="F2499" s="68" t="str">
        <f aca="false">IF($B2499="", "",SUMIF(LerXml!B:B,Relatorio!B2499,LerXml!BA:BA))</f>
        <v/>
      </c>
      <c r="G2499" s="67" t="str">
        <f aca="false">IF($B2499="", "",SUMIF(LerXml!B:B,Relatorio!B2499,LerXml!BB:BB))</f>
        <v/>
      </c>
      <c r="H2499" s="67" t="str">
        <f aca="false">IF($B2499="", "",SUMIF(LerXml!B:B,Relatorio!B2499,LerXml!BE:BE))</f>
        <v/>
      </c>
      <c r="I2499" s="68" t="str">
        <f aca="false">IF(AND($F2499="",$G2499="",$H2499=""), "", IF(SUM(F2499:H2499)-D2499 &lt; 0,0,SUM(F2499:H2499)-D2499))</f>
        <v/>
      </c>
    </row>
    <row r="1036076" customFormat="false" ht="12.8" hidden="false" customHeight="true" outlineLevel="0" collapsed="false"/>
    <row r="1036077" customFormat="false" ht="12.8" hidden="false" customHeight="true" outlineLevel="0" collapsed="false"/>
    <row r="1036078" customFormat="false" ht="12.8" hidden="false" customHeight="true" outlineLevel="0" collapsed="false"/>
    <row r="1036079" customFormat="false" ht="12.8" hidden="false" customHeight="true" outlineLevel="0" collapsed="false"/>
    <row r="1036080" customFormat="false" ht="12.8" hidden="false" customHeight="true" outlineLevel="0" collapsed="false"/>
    <row r="1036081" customFormat="false" ht="12.8" hidden="false" customHeight="true" outlineLevel="0" collapsed="false"/>
    <row r="1036082" customFormat="false" ht="12.8" hidden="false" customHeight="true" outlineLevel="0" collapsed="false"/>
    <row r="1036083" customFormat="false" ht="12.8" hidden="false" customHeight="true" outlineLevel="0" collapsed="false"/>
    <row r="1036084" customFormat="false" ht="12.8" hidden="false" customHeight="true" outlineLevel="0" collapsed="false"/>
    <row r="1036085" customFormat="false" ht="12.8" hidden="false" customHeight="true" outlineLevel="0" collapsed="false"/>
    <row r="1036086" customFormat="false" ht="12.8" hidden="false" customHeight="true" outlineLevel="0" collapsed="false"/>
    <row r="1036087" customFormat="false" ht="12.8" hidden="false" customHeight="true" outlineLevel="0" collapsed="false"/>
    <row r="1036088" customFormat="false" ht="12.8" hidden="false" customHeight="true" outlineLevel="0" collapsed="false"/>
    <row r="1036089" customFormat="false" ht="12.8" hidden="false" customHeight="true" outlineLevel="0" collapsed="false"/>
    <row r="1036090" customFormat="false" ht="12.8" hidden="false" customHeight="true" outlineLevel="0" collapsed="false"/>
    <row r="1036091" customFormat="false" ht="12.8" hidden="false" customHeight="true" outlineLevel="0" collapsed="false"/>
    <row r="1036092" customFormat="false" ht="12.8" hidden="false" customHeight="true" outlineLevel="0" collapsed="false"/>
    <row r="1036093" customFormat="false" ht="12.8" hidden="false" customHeight="true" outlineLevel="0" collapsed="false"/>
    <row r="1036094" customFormat="false" ht="12.8" hidden="false" customHeight="true" outlineLevel="0" collapsed="false"/>
    <row r="1036095" customFormat="false" ht="12.8" hidden="false" customHeight="true" outlineLevel="0" collapsed="false"/>
    <row r="1036096" customFormat="false" ht="12.8" hidden="false" customHeight="true" outlineLevel="0" collapsed="false"/>
    <row r="1036097" customFormat="false" ht="12.8" hidden="false" customHeight="true" outlineLevel="0" collapsed="false"/>
    <row r="1036098" customFormat="false" ht="12.8" hidden="false" customHeight="true" outlineLevel="0" collapsed="false"/>
    <row r="1036099" customFormat="false" ht="12.8" hidden="false" customHeight="true" outlineLevel="0" collapsed="false"/>
    <row r="1036100" customFormat="false" ht="12.8" hidden="false" customHeight="true" outlineLevel="0" collapsed="false"/>
    <row r="1036101" customFormat="false" ht="12.8" hidden="false" customHeight="true" outlineLevel="0" collapsed="false"/>
    <row r="1036102" customFormat="false" ht="12.8" hidden="false" customHeight="true" outlineLevel="0" collapsed="false"/>
    <row r="1036103" customFormat="false" ht="12.8" hidden="false" customHeight="true" outlineLevel="0" collapsed="false"/>
    <row r="1036104" customFormat="false" ht="12.8" hidden="false" customHeight="true" outlineLevel="0" collapsed="false"/>
    <row r="1036105" customFormat="false" ht="12.8" hidden="false" customHeight="true" outlineLevel="0" collapsed="false"/>
    <row r="1036106" customFormat="false" ht="12.8" hidden="false" customHeight="true" outlineLevel="0" collapsed="false"/>
    <row r="1036107" customFormat="false" ht="12.8" hidden="false" customHeight="true" outlineLevel="0" collapsed="false"/>
    <row r="1036108" customFormat="false" ht="12.8" hidden="false" customHeight="true" outlineLevel="0" collapsed="false"/>
    <row r="1036109" customFormat="false" ht="12.8" hidden="false" customHeight="true" outlineLevel="0" collapsed="false"/>
    <row r="1036110" customFormat="false" ht="12.8" hidden="false" customHeight="true" outlineLevel="0" collapsed="false"/>
    <row r="1036111" customFormat="false" ht="12.8" hidden="false" customHeight="true" outlineLevel="0" collapsed="false"/>
    <row r="1036112" customFormat="false" ht="12.8" hidden="false" customHeight="true" outlineLevel="0" collapsed="false"/>
    <row r="1036113" customFormat="false" ht="12.8" hidden="false" customHeight="true" outlineLevel="0" collapsed="false"/>
    <row r="1036114" customFormat="false" ht="12.8" hidden="false" customHeight="true" outlineLevel="0" collapsed="false"/>
    <row r="1036115" customFormat="false" ht="12.8" hidden="false" customHeight="true" outlineLevel="0" collapsed="false"/>
    <row r="1036116" customFormat="false" ht="12.8" hidden="false" customHeight="true" outlineLevel="0" collapsed="false"/>
    <row r="1036117" customFormat="false" ht="12.8" hidden="false" customHeight="true" outlineLevel="0" collapsed="false"/>
    <row r="1036118" customFormat="false" ht="12.8" hidden="false" customHeight="true" outlineLevel="0" collapsed="false"/>
    <row r="1036119" customFormat="false" ht="12.8" hidden="false" customHeight="true" outlineLevel="0" collapsed="false"/>
    <row r="1036120" customFormat="false" ht="12.8" hidden="false" customHeight="true" outlineLevel="0" collapsed="false"/>
    <row r="1036121" customFormat="false" ht="12.8" hidden="false" customHeight="true" outlineLevel="0" collapsed="false"/>
    <row r="1036122" customFormat="false" ht="12.8" hidden="false" customHeight="true" outlineLevel="0" collapsed="false"/>
    <row r="1036123" customFormat="false" ht="12.8" hidden="false" customHeight="true" outlineLevel="0" collapsed="false"/>
    <row r="1036124" customFormat="false" ht="12.8" hidden="false" customHeight="true" outlineLevel="0" collapsed="false"/>
    <row r="1036125" customFormat="false" ht="12.8" hidden="false" customHeight="true" outlineLevel="0" collapsed="false"/>
    <row r="1036126" customFormat="false" ht="12.8" hidden="false" customHeight="true" outlineLevel="0" collapsed="false"/>
    <row r="1036127" customFormat="false" ht="12.8" hidden="false" customHeight="true" outlineLevel="0" collapsed="false"/>
    <row r="1036128" customFormat="false" ht="12.8" hidden="false" customHeight="true" outlineLevel="0" collapsed="false"/>
    <row r="1036129" customFormat="false" ht="12.8" hidden="false" customHeight="true" outlineLevel="0" collapsed="false"/>
    <row r="1036130" customFormat="false" ht="12.8" hidden="false" customHeight="true" outlineLevel="0" collapsed="false"/>
    <row r="1036131" customFormat="false" ht="12.8" hidden="false" customHeight="true" outlineLevel="0" collapsed="false"/>
    <row r="1036132" customFormat="false" ht="12.8" hidden="false" customHeight="true" outlineLevel="0" collapsed="false"/>
    <row r="1036133" customFormat="false" ht="12.8" hidden="false" customHeight="true" outlineLevel="0" collapsed="false"/>
    <row r="1036134" customFormat="false" ht="12.8" hidden="false" customHeight="true" outlineLevel="0" collapsed="false"/>
    <row r="1036135" customFormat="false" ht="12.8" hidden="false" customHeight="true" outlineLevel="0" collapsed="false"/>
    <row r="1036136" customFormat="false" ht="12.8" hidden="false" customHeight="true" outlineLevel="0" collapsed="false"/>
    <row r="1036137" customFormat="false" ht="12.8" hidden="false" customHeight="true" outlineLevel="0" collapsed="false"/>
    <row r="1036138" customFormat="false" ht="12.8" hidden="false" customHeight="true" outlineLevel="0" collapsed="false"/>
    <row r="1036139" customFormat="false" ht="12.8" hidden="false" customHeight="true" outlineLevel="0" collapsed="false"/>
    <row r="1036140" customFormat="false" ht="12.8" hidden="false" customHeight="true" outlineLevel="0" collapsed="false"/>
    <row r="1036141" customFormat="false" ht="12.8" hidden="false" customHeight="true" outlineLevel="0" collapsed="false"/>
    <row r="1036142" customFormat="false" ht="12.8" hidden="false" customHeight="true" outlineLevel="0" collapsed="false"/>
    <row r="1036143" customFormat="false" ht="12.8" hidden="false" customHeight="true" outlineLevel="0" collapsed="false"/>
    <row r="1036144" customFormat="false" ht="12.8" hidden="false" customHeight="true" outlineLevel="0" collapsed="false"/>
    <row r="1036145" customFormat="false" ht="12.8" hidden="false" customHeight="true" outlineLevel="0" collapsed="false"/>
    <row r="1036146" customFormat="false" ht="12.8" hidden="false" customHeight="true" outlineLevel="0" collapsed="false"/>
    <row r="1036147" customFormat="false" ht="12.8" hidden="false" customHeight="true" outlineLevel="0" collapsed="false"/>
    <row r="1036148" customFormat="false" ht="12.8" hidden="false" customHeight="true" outlineLevel="0" collapsed="false"/>
    <row r="1036149" customFormat="false" ht="12.8" hidden="false" customHeight="true" outlineLevel="0" collapsed="false"/>
    <row r="1036150" customFormat="false" ht="12.8" hidden="false" customHeight="true" outlineLevel="0" collapsed="false"/>
    <row r="1036151" customFormat="false" ht="12.8" hidden="false" customHeight="true" outlineLevel="0" collapsed="false"/>
    <row r="1036152" customFormat="false" ht="12.8" hidden="false" customHeight="true" outlineLevel="0" collapsed="false"/>
    <row r="1036153" customFormat="false" ht="12.8" hidden="false" customHeight="true" outlineLevel="0" collapsed="false"/>
    <row r="1036154" customFormat="false" ht="12.8" hidden="false" customHeight="true" outlineLevel="0" collapsed="false"/>
    <row r="1036155" customFormat="false" ht="12.8" hidden="false" customHeight="true" outlineLevel="0" collapsed="false"/>
    <row r="1036156" customFormat="false" ht="12.8" hidden="false" customHeight="true" outlineLevel="0" collapsed="false"/>
    <row r="1036157" customFormat="false" ht="12.8" hidden="false" customHeight="true" outlineLevel="0" collapsed="false"/>
    <row r="1036158" customFormat="false" ht="12.8" hidden="false" customHeight="true" outlineLevel="0" collapsed="false"/>
    <row r="1036159" customFormat="false" ht="12.8" hidden="false" customHeight="true" outlineLevel="0" collapsed="false"/>
    <row r="1036160" customFormat="false" ht="12.8" hidden="false" customHeight="true" outlineLevel="0" collapsed="false"/>
    <row r="1036161" customFormat="false" ht="12.8" hidden="false" customHeight="true" outlineLevel="0" collapsed="false"/>
    <row r="1036162" customFormat="false" ht="12.8" hidden="false" customHeight="true" outlineLevel="0" collapsed="false"/>
    <row r="1036163" customFormat="false" ht="12.8" hidden="false" customHeight="true" outlineLevel="0" collapsed="false"/>
    <row r="1036164" customFormat="false" ht="12.8" hidden="false" customHeight="true" outlineLevel="0" collapsed="false"/>
    <row r="1036165" customFormat="false" ht="12.8" hidden="false" customHeight="true" outlineLevel="0" collapsed="false"/>
    <row r="1036166" customFormat="false" ht="12.8" hidden="false" customHeight="true" outlineLevel="0" collapsed="false"/>
    <row r="1036167" customFormat="false" ht="12.8" hidden="false" customHeight="true" outlineLevel="0" collapsed="false"/>
    <row r="1036168" customFormat="false" ht="12.8" hidden="false" customHeight="true" outlineLevel="0" collapsed="false"/>
    <row r="1036169" customFormat="false" ht="12.8" hidden="false" customHeight="true" outlineLevel="0" collapsed="false"/>
    <row r="1036170" customFormat="false" ht="12.8" hidden="false" customHeight="true" outlineLevel="0" collapsed="false"/>
    <row r="1036171" customFormat="false" ht="12.8" hidden="false" customHeight="true" outlineLevel="0" collapsed="false"/>
    <row r="1036172" customFormat="false" ht="12.8" hidden="false" customHeight="true" outlineLevel="0" collapsed="false"/>
    <row r="1036173" customFormat="false" ht="12.8" hidden="false" customHeight="true" outlineLevel="0" collapsed="false"/>
    <row r="1036174" customFormat="false" ht="12.8" hidden="false" customHeight="true" outlineLevel="0" collapsed="false"/>
    <row r="1036175" customFormat="false" ht="12.8" hidden="false" customHeight="true" outlineLevel="0" collapsed="false"/>
    <row r="1036176" customFormat="false" ht="12.8" hidden="false" customHeight="true" outlineLevel="0" collapsed="false"/>
    <row r="1036177" customFormat="false" ht="12.8" hidden="false" customHeight="true" outlineLevel="0" collapsed="false"/>
    <row r="1036178" customFormat="false" ht="12.8" hidden="false" customHeight="true" outlineLevel="0" collapsed="false"/>
    <row r="1036179" customFormat="false" ht="12.8" hidden="false" customHeight="true" outlineLevel="0" collapsed="false"/>
    <row r="1036180" customFormat="false" ht="12.8" hidden="false" customHeight="true" outlineLevel="0" collapsed="false"/>
    <row r="1036181" customFormat="false" ht="12.8" hidden="false" customHeight="true" outlineLevel="0" collapsed="false"/>
    <row r="1036182" customFormat="false" ht="12.8" hidden="false" customHeight="true" outlineLevel="0" collapsed="false"/>
    <row r="1036183" customFormat="false" ht="12.8" hidden="false" customHeight="true" outlineLevel="0" collapsed="false"/>
    <row r="1036184" customFormat="false" ht="12.8" hidden="false" customHeight="true" outlineLevel="0" collapsed="false"/>
    <row r="1036185" customFormat="false" ht="12.8" hidden="false" customHeight="true" outlineLevel="0" collapsed="false"/>
    <row r="1036186" customFormat="false" ht="12.8" hidden="false" customHeight="true" outlineLevel="0" collapsed="false"/>
    <row r="1036187" customFormat="false" ht="12.8" hidden="false" customHeight="true" outlineLevel="0" collapsed="false"/>
    <row r="1036188" customFormat="false" ht="12.8" hidden="false" customHeight="true" outlineLevel="0" collapsed="false"/>
    <row r="1036189" customFormat="false" ht="12.8" hidden="false" customHeight="true" outlineLevel="0" collapsed="false"/>
    <row r="1036190" customFormat="false" ht="12.8" hidden="false" customHeight="true" outlineLevel="0" collapsed="false"/>
    <row r="1036191" customFormat="false" ht="12.8" hidden="false" customHeight="true" outlineLevel="0" collapsed="false"/>
    <row r="1036192" customFormat="false" ht="12.8" hidden="false" customHeight="true" outlineLevel="0" collapsed="false"/>
    <row r="1036193" customFormat="false" ht="12.8" hidden="false" customHeight="true" outlineLevel="0" collapsed="false"/>
    <row r="1036194" customFormat="false" ht="12.8" hidden="false" customHeight="true" outlineLevel="0" collapsed="false"/>
    <row r="1036195" customFormat="false" ht="12.8" hidden="false" customHeight="true" outlineLevel="0" collapsed="false"/>
    <row r="1036196" customFormat="false" ht="12.8" hidden="false" customHeight="true" outlineLevel="0" collapsed="false"/>
    <row r="1036197" customFormat="false" ht="12.8" hidden="false" customHeight="true" outlineLevel="0" collapsed="false"/>
    <row r="1036198" customFormat="false" ht="12.8" hidden="false" customHeight="true" outlineLevel="0" collapsed="false"/>
    <row r="1036199" customFormat="false" ht="12.8" hidden="false" customHeight="true" outlineLevel="0" collapsed="false"/>
    <row r="1036200" customFormat="false" ht="12.8" hidden="false" customHeight="true" outlineLevel="0" collapsed="false"/>
    <row r="1036201" customFormat="false" ht="12.8" hidden="false" customHeight="true" outlineLevel="0" collapsed="false"/>
    <row r="1036202" customFormat="false" ht="12.8" hidden="false" customHeight="true" outlineLevel="0" collapsed="false"/>
    <row r="1036203" customFormat="false" ht="12.8" hidden="false" customHeight="true" outlineLevel="0" collapsed="false"/>
    <row r="1036204" customFormat="false" ht="12.8" hidden="false" customHeight="true" outlineLevel="0" collapsed="false"/>
    <row r="1036205" customFormat="false" ht="12.8" hidden="false" customHeight="true" outlineLevel="0" collapsed="false"/>
    <row r="1036206" customFormat="false" ht="12.8" hidden="false" customHeight="true" outlineLevel="0" collapsed="false"/>
    <row r="1036207" customFormat="false" ht="12.8" hidden="false" customHeight="true" outlineLevel="0" collapsed="false"/>
    <row r="1036208" customFormat="false" ht="12.8" hidden="false" customHeight="true" outlineLevel="0" collapsed="false"/>
    <row r="1036209" customFormat="false" ht="12.8" hidden="false" customHeight="true" outlineLevel="0" collapsed="false"/>
    <row r="1036210" customFormat="false" ht="12.8" hidden="false" customHeight="true" outlineLevel="0" collapsed="false"/>
    <row r="1036211" customFormat="false" ht="12.8" hidden="false" customHeight="true" outlineLevel="0" collapsed="false"/>
    <row r="1036212" customFormat="false" ht="12.8" hidden="false" customHeight="true" outlineLevel="0" collapsed="false"/>
    <row r="1036213" customFormat="false" ht="12.8" hidden="false" customHeight="true" outlineLevel="0" collapsed="false"/>
    <row r="1036214" customFormat="false" ht="12.8" hidden="false" customHeight="true" outlineLevel="0" collapsed="false"/>
    <row r="1036215" customFormat="false" ht="12.8" hidden="false" customHeight="true" outlineLevel="0" collapsed="false"/>
    <row r="1036216" customFormat="false" ht="12.8" hidden="false" customHeight="true" outlineLevel="0" collapsed="false"/>
    <row r="1036217" customFormat="false" ht="12.8" hidden="false" customHeight="true" outlineLevel="0" collapsed="false"/>
    <row r="1036218" customFormat="false" ht="12.8" hidden="false" customHeight="true" outlineLevel="0" collapsed="false"/>
    <row r="1036219" customFormat="false" ht="12.8" hidden="false" customHeight="true" outlineLevel="0" collapsed="false"/>
    <row r="1036220" customFormat="false" ht="12.8" hidden="false" customHeight="true" outlineLevel="0" collapsed="false"/>
    <row r="1036221" customFormat="false" ht="12.8" hidden="false" customHeight="true" outlineLevel="0" collapsed="false"/>
    <row r="1036222" customFormat="false" ht="12.8" hidden="false" customHeight="true" outlineLevel="0" collapsed="false"/>
    <row r="1036223" customFormat="false" ht="12.8" hidden="false" customHeight="true" outlineLevel="0" collapsed="false"/>
    <row r="1036224" customFormat="false" ht="12.8" hidden="false" customHeight="true" outlineLevel="0" collapsed="false"/>
    <row r="1036225" customFormat="false" ht="12.8" hidden="false" customHeight="true" outlineLevel="0" collapsed="false"/>
    <row r="1036226" customFormat="false" ht="12.8" hidden="false" customHeight="true" outlineLevel="0" collapsed="false"/>
    <row r="1036227" customFormat="false" ht="12.8" hidden="false" customHeight="true" outlineLevel="0" collapsed="false"/>
    <row r="1036228" customFormat="false" ht="12.8" hidden="false" customHeight="true" outlineLevel="0" collapsed="false"/>
    <row r="1036229" customFormat="false" ht="12.8" hidden="false" customHeight="true" outlineLevel="0" collapsed="false"/>
    <row r="1036230" customFormat="false" ht="12.8" hidden="false" customHeight="true" outlineLevel="0" collapsed="false"/>
    <row r="1036231" customFormat="false" ht="12.8" hidden="false" customHeight="true" outlineLevel="0" collapsed="false"/>
    <row r="1036232" customFormat="false" ht="12.8" hidden="false" customHeight="true" outlineLevel="0" collapsed="false"/>
    <row r="1036233" customFormat="false" ht="12.8" hidden="false" customHeight="true" outlineLevel="0" collapsed="false"/>
    <row r="1036234" customFormat="false" ht="12.8" hidden="false" customHeight="true" outlineLevel="0" collapsed="false"/>
    <row r="1036235" customFormat="false" ht="12.8" hidden="false" customHeight="true" outlineLevel="0" collapsed="false"/>
    <row r="1036236" customFormat="false" ht="12.8" hidden="false" customHeight="true" outlineLevel="0" collapsed="false"/>
    <row r="1036237" customFormat="false" ht="12.8" hidden="false" customHeight="true" outlineLevel="0" collapsed="false"/>
    <row r="1036238" customFormat="false" ht="12.8" hidden="false" customHeight="true" outlineLevel="0" collapsed="false"/>
    <row r="1036239" customFormat="false" ht="12.8" hidden="false" customHeight="true" outlineLevel="0" collapsed="false"/>
    <row r="1036240" customFormat="false" ht="12.8" hidden="false" customHeight="true" outlineLevel="0" collapsed="false"/>
    <row r="1036241" customFormat="false" ht="12.8" hidden="false" customHeight="true" outlineLevel="0" collapsed="false"/>
    <row r="1036242" customFormat="false" ht="12.8" hidden="false" customHeight="true" outlineLevel="0" collapsed="false"/>
    <row r="1036243" customFormat="false" ht="12.8" hidden="false" customHeight="true" outlineLevel="0" collapsed="false"/>
    <row r="1036244" customFormat="false" ht="12.8" hidden="false" customHeight="true" outlineLevel="0" collapsed="false"/>
    <row r="1036245" customFormat="false" ht="12.8" hidden="false" customHeight="true" outlineLevel="0" collapsed="false"/>
    <row r="1036246" customFormat="false" ht="12.8" hidden="false" customHeight="true" outlineLevel="0" collapsed="false"/>
    <row r="1036247" customFormat="false" ht="12.8" hidden="false" customHeight="true" outlineLevel="0" collapsed="false"/>
    <row r="1036248" customFormat="false" ht="12.8" hidden="false" customHeight="true" outlineLevel="0" collapsed="false"/>
    <row r="1036249" customFormat="false" ht="12.8" hidden="false" customHeight="true" outlineLevel="0" collapsed="false"/>
    <row r="1036250" customFormat="false" ht="12.8" hidden="false" customHeight="true" outlineLevel="0" collapsed="false"/>
    <row r="1036251" customFormat="false" ht="12.8" hidden="false" customHeight="true" outlineLevel="0" collapsed="false"/>
    <row r="1036252" customFormat="false" ht="12.8" hidden="false" customHeight="true" outlineLevel="0" collapsed="false"/>
    <row r="1036253" customFormat="false" ht="12.8" hidden="false" customHeight="true" outlineLevel="0" collapsed="false"/>
    <row r="1036254" customFormat="false" ht="12.8" hidden="false" customHeight="true" outlineLevel="0" collapsed="false"/>
    <row r="1036255" customFormat="false" ht="12.8" hidden="false" customHeight="true" outlineLevel="0" collapsed="false"/>
    <row r="1036256" customFormat="false" ht="12.8" hidden="false" customHeight="true" outlineLevel="0" collapsed="false"/>
    <row r="1036257" customFormat="false" ht="12.8" hidden="false" customHeight="true" outlineLevel="0" collapsed="false"/>
    <row r="1036258" customFormat="false" ht="12.8" hidden="false" customHeight="true" outlineLevel="0" collapsed="false"/>
    <row r="1036259" customFormat="false" ht="12.8" hidden="false" customHeight="true" outlineLevel="0" collapsed="false"/>
    <row r="1036260" customFormat="false" ht="12.8" hidden="false" customHeight="true" outlineLevel="0" collapsed="false"/>
    <row r="1036261" customFormat="false" ht="12.8" hidden="false" customHeight="true" outlineLevel="0" collapsed="false"/>
    <row r="1036262" customFormat="false" ht="12.8" hidden="false" customHeight="true" outlineLevel="0" collapsed="false"/>
    <row r="1036263" customFormat="false" ht="12.8" hidden="false" customHeight="true" outlineLevel="0" collapsed="false"/>
    <row r="1036264" customFormat="false" ht="12.8" hidden="false" customHeight="true" outlineLevel="0" collapsed="false"/>
    <row r="1036265" customFormat="false" ht="12.8" hidden="false" customHeight="true" outlineLevel="0" collapsed="false"/>
    <row r="1036266" customFormat="false" ht="12.8" hidden="false" customHeight="true" outlineLevel="0" collapsed="false"/>
    <row r="1036267" customFormat="false" ht="12.8" hidden="false" customHeight="true" outlineLevel="0" collapsed="false"/>
    <row r="1036268" customFormat="false" ht="12.8" hidden="false" customHeight="true" outlineLevel="0" collapsed="false"/>
    <row r="1036269" customFormat="false" ht="12.8" hidden="false" customHeight="true" outlineLevel="0" collapsed="false"/>
    <row r="1036270" customFormat="false" ht="12.8" hidden="false" customHeight="true" outlineLevel="0" collapsed="false"/>
    <row r="1036271" customFormat="false" ht="12.8" hidden="false" customHeight="true" outlineLevel="0" collapsed="false"/>
    <row r="1036272" customFormat="false" ht="12.8" hidden="false" customHeight="true" outlineLevel="0" collapsed="false"/>
    <row r="1036273" customFormat="false" ht="12.8" hidden="false" customHeight="true" outlineLevel="0" collapsed="false"/>
    <row r="1036274" customFormat="false" ht="12.8" hidden="false" customHeight="true" outlineLevel="0" collapsed="false"/>
    <row r="1036275" customFormat="false" ht="12.8" hidden="false" customHeight="true" outlineLevel="0" collapsed="false"/>
    <row r="1036276" customFormat="false" ht="12.8" hidden="false" customHeight="true" outlineLevel="0" collapsed="false"/>
    <row r="1036277" customFormat="false" ht="12.8" hidden="false" customHeight="true" outlineLevel="0" collapsed="false"/>
    <row r="1036278" customFormat="false" ht="12.8" hidden="false" customHeight="true" outlineLevel="0" collapsed="false"/>
    <row r="1036279" customFormat="false" ht="12.8" hidden="false" customHeight="true" outlineLevel="0" collapsed="false"/>
    <row r="1036280" customFormat="false" ht="12.8" hidden="false" customHeight="true" outlineLevel="0" collapsed="false"/>
    <row r="1036281" customFormat="false" ht="12.8" hidden="false" customHeight="true" outlineLevel="0" collapsed="false"/>
    <row r="1036282" customFormat="false" ht="12.8" hidden="false" customHeight="true" outlineLevel="0" collapsed="false"/>
    <row r="1036283" customFormat="false" ht="12.8" hidden="false" customHeight="true" outlineLevel="0" collapsed="false"/>
    <row r="1036284" customFormat="false" ht="12.8" hidden="false" customHeight="true" outlineLevel="0" collapsed="false"/>
    <row r="1036285" customFormat="false" ht="12.8" hidden="false" customHeight="true" outlineLevel="0" collapsed="false"/>
    <row r="1036286" customFormat="false" ht="12.8" hidden="false" customHeight="true" outlineLevel="0" collapsed="false"/>
    <row r="1036287" customFormat="false" ht="12.8" hidden="false" customHeight="true" outlineLevel="0" collapsed="false"/>
    <row r="1036288" customFormat="false" ht="12.8" hidden="false" customHeight="true" outlineLevel="0" collapsed="false"/>
    <row r="1036289" customFormat="false" ht="12.8" hidden="false" customHeight="true" outlineLevel="0" collapsed="false"/>
    <row r="1036290" customFormat="false" ht="12.8" hidden="false" customHeight="true" outlineLevel="0" collapsed="false"/>
    <row r="1036291" customFormat="false" ht="12.8" hidden="false" customHeight="true" outlineLevel="0" collapsed="false"/>
    <row r="1036292" customFormat="false" ht="12.8" hidden="false" customHeight="true" outlineLevel="0" collapsed="false"/>
    <row r="1036293" customFormat="false" ht="12.8" hidden="false" customHeight="true" outlineLevel="0" collapsed="false"/>
    <row r="1036294" customFormat="false" ht="12.8" hidden="false" customHeight="true" outlineLevel="0" collapsed="false"/>
    <row r="1036295" customFormat="false" ht="12.8" hidden="false" customHeight="true" outlineLevel="0" collapsed="false"/>
    <row r="1036296" customFormat="false" ht="12.8" hidden="false" customHeight="true" outlineLevel="0" collapsed="false"/>
    <row r="1036297" customFormat="false" ht="12.8" hidden="false" customHeight="true" outlineLevel="0" collapsed="false"/>
    <row r="1036298" customFormat="false" ht="12.8" hidden="false" customHeight="true" outlineLevel="0" collapsed="false"/>
    <row r="1036299" customFormat="false" ht="12.8" hidden="false" customHeight="true" outlineLevel="0" collapsed="false"/>
    <row r="1036300" customFormat="false" ht="12.8" hidden="false" customHeight="true" outlineLevel="0" collapsed="false"/>
    <row r="1036301" customFormat="false" ht="12.8" hidden="false" customHeight="true" outlineLevel="0" collapsed="false"/>
    <row r="1036302" customFormat="false" ht="12.8" hidden="false" customHeight="true" outlineLevel="0" collapsed="false"/>
    <row r="1036303" customFormat="false" ht="12.8" hidden="false" customHeight="true" outlineLevel="0" collapsed="false"/>
    <row r="1036304" customFormat="false" ht="12.8" hidden="false" customHeight="true" outlineLevel="0" collapsed="false"/>
    <row r="1036305" customFormat="false" ht="12.8" hidden="false" customHeight="true" outlineLevel="0" collapsed="false"/>
    <row r="1036306" customFormat="false" ht="12.8" hidden="false" customHeight="true" outlineLevel="0" collapsed="false"/>
    <row r="1036307" customFormat="false" ht="12.8" hidden="false" customHeight="true" outlineLevel="0" collapsed="false"/>
    <row r="1036308" customFormat="false" ht="12.8" hidden="false" customHeight="true" outlineLevel="0" collapsed="false"/>
    <row r="1036309" customFormat="false" ht="12.8" hidden="false" customHeight="true" outlineLevel="0" collapsed="false"/>
    <row r="1036310" customFormat="false" ht="12.8" hidden="false" customHeight="true" outlineLevel="0" collapsed="false"/>
    <row r="1036311" customFormat="false" ht="12.8" hidden="false" customHeight="true" outlineLevel="0" collapsed="false"/>
    <row r="1036312" customFormat="false" ht="12.8" hidden="false" customHeight="true" outlineLevel="0" collapsed="false"/>
    <row r="1036313" customFormat="false" ht="12.8" hidden="false" customHeight="true" outlineLevel="0" collapsed="false"/>
    <row r="1036314" customFormat="false" ht="12.8" hidden="false" customHeight="true" outlineLevel="0" collapsed="false"/>
    <row r="1036315" customFormat="false" ht="12.8" hidden="false" customHeight="true" outlineLevel="0" collapsed="false"/>
    <row r="1036316" customFormat="false" ht="12.8" hidden="false" customHeight="true" outlineLevel="0" collapsed="false"/>
    <row r="1036317" customFormat="false" ht="12.8" hidden="false" customHeight="true" outlineLevel="0" collapsed="false"/>
    <row r="1036318" customFormat="false" ht="12.8" hidden="false" customHeight="true" outlineLevel="0" collapsed="false"/>
    <row r="1036319" customFormat="false" ht="12.8" hidden="false" customHeight="true" outlineLevel="0" collapsed="false"/>
    <row r="1036320" customFormat="false" ht="12.8" hidden="false" customHeight="true" outlineLevel="0" collapsed="false"/>
    <row r="1036321" customFormat="false" ht="12.8" hidden="false" customHeight="true" outlineLevel="0" collapsed="false"/>
    <row r="1036322" customFormat="false" ht="12.8" hidden="false" customHeight="true" outlineLevel="0" collapsed="false"/>
    <row r="1036323" customFormat="false" ht="12.8" hidden="false" customHeight="true" outlineLevel="0" collapsed="false"/>
    <row r="1036324" customFormat="false" ht="12.8" hidden="false" customHeight="true" outlineLevel="0" collapsed="false"/>
    <row r="1036325" customFormat="false" ht="12.8" hidden="false" customHeight="true" outlineLevel="0" collapsed="false"/>
    <row r="1036326" customFormat="false" ht="12.8" hidden="false" customHeight="true" outlineLevel="0" collapsed="false"/>
    <row r="1036327" customFormat="false" ht="12.8" hidden="false" customHeight="true" outlineLevel="0" collapsed="false"/>
    <row r="1036328" customFormat="false" ht="12.8" hidden="false" customHeight="true" outlineLevel="0" collapsed="false"/>
    <row r="1036329" customFormat="false" ht="12.8" hidden="false" customHeight="true" outlineLevel="0" collapsed="false"/>
    <row r="1036330" customFormat="false" ht="12.8" hidden="false" customHeight="true" outlineLevel="0" collapsed="false"/>
    <row r="1036331" customFormat="false" ht="12.8" hidden="false" customHeight="true" outlineLevel="0" collapsed="false"/>
    <row r="1036332" customFormat="false" ht="12.8" hidden="false" customHeight="true" outlineLevel="0" collapsed="false"/>
    <row r="1036333" customFormat="false" ht="12.8" hidden="false" customHeight="true" outlineLevel="0" collapsed="false"/>
    <row r="1036334" customFormat="false" ht="12.8" hidden="false" customHeight="true" outlineLevel="0" collapsed="false"/>
    <row r="1036335" customFormat="false" ht="12.8" hidden="false" customHeight="true" outlineLevel="0" collapsed="false"/>
    <row r="1036336" customFormat="false" ht="12.8" hidden="false" customHeight="true" outlineLevel="0" collapsed="false"/>
    <row r="1036337" customFormat="false" ht="12.8" hidden="false" customHeight="true" outlineLevel="0" collapsed="false"/>
    <row r="1036338" customFormat="false" ht="12.8" hidden="false" customHeight="true" outlineLevel="0" collapsed="false"/>
    <row r="1036339" customFormat="false" ht="12.8" hidden="false" customHeight="true" outlineLevel="0" collapsed="false"/>
    <row r="1036340" customFormat="false" ht="12.8" hidden="false" customHeight="true" outlineLevel="0" collapsed="false"/>
    <row r="1036341" customFormat="false" ht="12.8" hidden="false" customHeight="true" outlineLevel="0" collapsed="false"/>
    <row r="1036342" customFormat="false" ht="12.8" hidden="false" customHeight="true" outlineLevel="0" collapsed="false"/>
    <row r="1036343" customFormat="false" ht="12.8" hidden="false" customHeight="true" outlineLevel="0" collapsed="false"/>
    <row r="1036344" customFormat="false" ht="12.8" hidden="false" customHeight="true" outlineLevel="0" collapsed="false"/>
    <row r="1036345" customFormat="false" ht="12.8" hidden="false" customHeight="true" outlineLevel="0" collapsed="false"/>
    <row r="1036346" customFormat="false" ht="12.8" hidden="false" customHeight="true" outlineLevel="0" collapsed="false"/>
    <row r="1036347" customFormat="false" ht="12.8" hidden="false" customHeight="true" outlineLevel="0" collapsed="false"/>
    <row r="1036348" customFormat="false" ht="12.8" hidden="false" customHeight="true" outlineLevel="0" collapsed="false"/>
    <row r="1036349" customFormat="false" ht="12.8" hidden="false" customHeight="true" outlineLevel="0" collapsed="false"/>
    <row r="1036350" customFormat="false" ht="12.8" hidden="false" customHeight="true" outlineLevel="0" collapsed="false"/>
    <row r="1036351" customFormat="false" ht="12.8" hidden="false" customHeight="true" outlineLevel="0" collapsed="false"/>
    <row r="1036352" customFormat="false" ht="12.8" hidden="false" customHeight="true" outlineLevel="0" collapsed="false"/>
    <row r="1036353" customFormat="false" ht="12.8" hidden="false" customHeight="true" outlineLevel="0" collapsed="false"/>
    <row r="1036354" customFormat="false" ht="12.8" hidden="false" customHeight="true" outlineLevel="0" collapsed="false"/>
    <row r="1036355" customFormat="false" ht="12.8" hidden="false" customHeight="true" outlineLevel="0" collapsed="false"/>
    <row r="1036356" customFormat="false" ht="12.8" hidden="false" customHeight="true" outlineLevel="0" collapsed="false"/>
    <row r="1036357" customFormat="false" ht="12.8" hidden="false" customHeight="true" outlineLevel="0" collapsed="false"/>
    <row r="1036358" customFormat="false" ht="12.8" hidden="false" customHeight="true" outlineLevel="0" collapsed="false"/>
    <row r="1036359" customFormat="false" ht="12.8" hidden="false" customHeight="true" outlineLevel="0" collapsed="false"/>
    <row r="1036360" customFormat="false" ht="12.8" hidden="false" customHeight="true" outlineLevel="0" collapsed="false"/>
    <row r="1036361" customFormat="false" ht="12.8" hidden="false" customHeight="true" outlineLevel="0" collapsed="false"/>
    <row r="1036362" customFormat="false" ht="12.8" hidden="false" customHeight="true" outlineLevel="0" collapsed="false"/>
    <row r="1036363" customFormat="false" ht="12.8" hidden="false" customHeight="true" outlineLevel="0" collapsed="false"/>
    <row r="1036364" customFormat="false" ht="12.8" hidden="false" customHeight="true" outlineLevel="0" collapsed="false"/>
    <row r="1036365" customFormat="false" ht="12.8" hidden="false" customHeight="true" outlineLevel="0" collapsed="false"/>
    <row r="1036366" customFormat="false" ht="12.8" hidden="false" customHeight="true" outlineLevel="0" collapsed="false"/>
    <row r="1036367" customFormat="false" ht="12.8" hidden="false" customHeight="true" outlineLevel="0" collapsed="false"/>
    <row r="1036368" customFormat="false" ht="12.8" hidden="false" customHeight="true" outlineLevel="0" collapsed="false"/>
    <row r="1036369" customFormat="false" ht="12.8" hidden="false" customHeight="true" outlineLevel="0" collapsed="false"/>
    <row r="1036370" customFormat="false" ht="12.8" hidden="false" customHeight="true" outlineLevel="0" collapsed="false"/>
    <row r="1036371" customFormat="false" ht="12.8" hidden="false" customHeight="true" outlineLevel="0" collapsed="false"/>
    <row r="1036372" customFormat="false" ht="12.8" hidden="false" customHeight="true" outlineLevel="0" collapsed="false"/>
    <row r="1036373" customFormat="false" ht="12.8" hidden="false" customHeight="true" outlineLevel="0" collapsed="false"/>
    <row r="1036374" customFormat="false" ht="12.8" hidden="false" customHeight="true" outlineLevel="0" collapsed="false"/>
    <row r="1036375" customFormat="false" ht="12.8" hidden="false" customHeight="true" outlineLevel="0" collapsed="false"/>
    <row r="1036376" customFormat="false" ht="12.8" hidden="false" customHeight="true" outlineLevel="0" collapsed="false"/>
    <row r="1036377" customFormat="false" ht="12.8" hidden="false" customHeight="true" outlineLevel="0" collapsed="false"/>
    <row r="1036378" customFormat="false" ht="12.8" hidden="false" customHeight="true" outlineLevel="0" collapsed="false"/>
    <row r="1036379" customFormat="false" ht="12.8" hidden="false" customHeight="true" outlineLevel="0" collapsed="false"/>
    <row r="1036380" customFormat="false" ht="12.8" hidden="false" customHeight="true" outlineLevel="0" collapsed="false"/>
    <row r="1036381" customFormat="false" ht="12.8" hidden="false" customHeight="true" outlineLevel="0" collapsed="false"/>
    <row r="1036382" customFormat="false" ht="12.8" hidden="false" customHeight="true" outlineLevel="0" collapsed="false"/>
    <row r="1036383" customFormat="false" ht="12.8" hidden="false" customHeight="true" outlineLevel="0" collapsed="false"/>
    <row r="1036384" customFormat="false" ht="12.8" hidden="false" customHeight="true" outlineLevel="0" collapsed="false"/>
    <row r="1036385" customFormat="false" ht="12.8" hidden="false" customHeight="true" outlineLevel="0" collapsed="false"/>
    <row r="1036386" customFormat="false" ht="12.8" hidden="false" customHeight="true" outlineLevel="0" collapsed="false"/>
    <row r="1036387" customFormat="false" ht="12.8" hidden="false" customHeight="true" outlineLevel="0" collapsed="false"/>
    <row r="1036388" customFormat="false" ht="12.8" hidden="false" customHeight="true" outlineLevel="0" collapsed="false"/>
    <row r="1036389" customFormat="false" ht="12.8" hidden="false" customHeight="true" outlineLevel="0" collapsed="false"/>
    <row r="1036390" customFormat="false" ht="12.8" hidden="false" customHeight="true" outlineLevel="0" collapsed="false"/>
    <row r="1036391" customFormat="false" ht="12.8" hidden="false" customHeight="true" outlineLevel="0" collapsed="false"/>
    <row r="1036392" customFormat="false" ht="12.8" hidden="false" customHeight="true" outlineLevel="0" collapsed="false"/>
    <row r="1036393" customFormat="false" ht="12.8" hidden="false" customHeight="true" outlineLevel="0" collapsed="false"/>
    <row r="1036394" customFormat="false" ht="12.8" hidden="false" customHeight="true" outlineLevel="0" collapsed="false"/>
    <row r="1036395" customFormat="false" ht="12.8" hidden="false" customHeight="true" outlineLevel="0" collapsed="false"/>
    <row r="1036396" customFormat="false" ht="12.8" hidden="false" customHeight="true" outlineLevel="0" collapsed="false"/>
    <row r="1036397" customFormat="false" ht="12.8" hidden="false" customHeight="true" outlineLevel="0" collapsed="false"/>
    <row r="1036398" customFormat="false" ht="12.8" hidden="false" customHeight="true" outlineLevel="0" collapsed="false"/>
    <row r="1036399" customFormat="false" ht="12.8" hidden="false" customHeight="true" outlineLevel="0" collapsed="false"/>
    <row r="1036400" customFormat="false" ht="12.8" hidden="false" customHeight="true" outlineLevel="0" collapsed="false"/>
    <row r="1036401" customFormat="false" ht="12.8" hidden="false" customHeight="true" outlineLevel="0" collapsed="false"/>
    <row r="1036402" customFormat="false" ht="12.8" hidden="false" customHeight="true" outlineLevel="0" collapsed="false"/>
    <row r="1036403" customFormat="false" ht="12.8" hidden="false" customHeight="true" outlineLevel="0" collapsed="false"/>
    <row r="1036404" customFormat="false" ht="12.8" hidden="false" customHeight="true" outlineLevel="0" collapsed="false"/>
    <row r="1036405" customFormat="false" ht="12.8" hidden="false" customHeight="true" outlineLevel="0" collapsed="false"/>
    <row r="1036406" customFormat="false" ht="12.8" hidden="false" customHeight="true" outlineLevel="0" collapsed="false"/>
    <row r="1036407" customFormat="false" ht="12.8" hidden="false" customHeight="true" outlineLevel="0" collapsed="false"/>
    <row r="1036408" customFormat="false" ht="12.8" hidden="false" customHeight="true" outlineLevel="0" collapsed="false"/>
    <row r="1036409" customFormat="false" ht="12.8" hidden="false" customHeight="true" outlineLevel="0" collapsed="false"/>
    <row r="1036410" customFormat="false" ht="12.8" hidden="false" customHeight="true" outlineLevel="0" collapsed="false"/>
    <row r="1036411" customFormat="false" ht="12.8" hidden="false" customHeight="true" outlineLevel="0" collapsed="false"/>
    <row r="1036412" customFormat="false" ht="12.8" hidden="false" customHeight="true" outlineLevel="0" collapsed="false"/>
    <row r="1036413" customFormat="false" ht="12.8" hidden="false" customHeight="true" outlineLevel="0" collapsed="false"/>
    <row r="1036414" customFormat="false" ht="12.8" hidden="false" customHeight="true" outlineLevel="0" collapsed="false"/>
    <row r="1036415" customFormat="false" ht="12.8" hidden="false" customHeight="true" outlineLevel="0" collapsed="false"/>
    <row r="1036416" customFormat="false" ht="12.8" hidden="false" customHeight="true" outlineLevel="0" collapsed="false"/>
    <row r="1036417" customFormat="false" ht="12.8" hidden="false" customHeight="true" outlineLevel="0" collapsed="false"/>
    <row r="1036418" customFormat="false" ht="12.8" hidden="false" customHeight="true" outlineLevel="0" collapsed="false"/>
    <row r="1036419" customFormat="false" ht="12.8" hidden="false" customHeight="true" outlineLevel="0" collapsed="false"/>
    <row r="1036420" customFormat="false" ht="12.8" hidden="false" customHeight="true" outlineLevel="0" collapsed="false"/>
    <row r="1036421" customFormat="false" ht="12.8" hidden="false" customHeight="true" outlineLevel="0" collapsed="false"/>
    <row r="1036422" customFormat="false" ht="12.8" hidden="false" customHeight="true" outlineLevel="0" collapsed="false"/>
    <row r="1036423" customFormat="false" ht="12.8" hidden="false" customHeight="true" outlineLevel="0" collapsed="false"/>
    <row r="1036424" customFormat="false" ht="12.8" hidden="false" customHeight="true" outlineLevel="0" collapsed="false"/>
    <row r="1036425" customFormat="false" ht="12.8" hidden="false" customHeight="true" outlineLevel="0" collapsed="false"/>
    <row r="1036426" customFormat="false" ht="12.8" hidden="false" customHeight="true" outlineLevel="0" collapsed="false"/>
    <row r="1036427" customFormat="false" ht="12.8" hidden="false" customHeight="true" outlineLevel="0" collapsed="false"/>
    <row r="1036428" customFormat="false" ht="12.8" hidden="false" customHeight="true" outlineLevel="0" collapsed="false"/>
    <row r="1036429" customFormat="false" ht="12.8" hidden="false" customHeight="true" outlineLevel="0" collapsed="false"/>
    <row r="1036430" customFormat="false" ht="12.8" hidden="false" customHeight="true" outlineLevel="0" collapsed="false"/>
    <row r="1036431" customFormat="false" ht="12.8" hidden="false" customHeight="true" outlineLevel="0" collapsed="false"/>
    <row r="1036432" customFormat="false" ht="12.8" hidden="false" customHeight="true" outlineLevel="0" collapsed="false"/>
    <row r="1036433" customFormat="false" ht="12.8" hidden="false" customHeight="true" outlineLevel="0" collapsed="false"/>
    <row r="1036434" customFormat="false" ht="12.8" hidden="false" customHeight="true" outlineLevel="0" collapsed="false"/>
    <row r="1036435" customFormat="false" ht="12.8" hidden="false" customHeight="true" outlineLevel="0" collapsed="false"/>
    <row r="1036436" customFormat="false" ht="12.8" hidden="false" customHeight="true" outlineLevel="0" collapsed="false"/>
    <row r="1036437" customFormat="false" ht="12.8" hidden="false" customHeight="true" outlineLevel="0" collapsed="false"/>
    <row r="1036438" customFormat="false" ht="12.8" hidden="false" customHeight="true" outlineLevel="0" collapsed="false"/>
    <row r="1036439" customFormat="false" ht="12.8" hidden="false" customHeight="true" outlineLevel="0" collapsed="false"/>
    <row r="1036440" customFormat="false" ht="12.8" hidden="false" customHeight="true" outlineLevel="0" collapsed="false"/>
    <row r="1036441" customFormat="false" ht="12.8" hidden="false" customHeight="true" outlineLevel="0" collapsed="false"/>
    <row r="1036442" customFormat="false" ht="12.8" hidden="false" customHeight="true" outlineLevel="0" collapsed="false"/>
    <row r="1036443" customFormat="false" ht="12.8" hidden="false" customHeight="true" outlineLevel="0" collapsed="false"/>
    <row r="1036444" customFormat="false" ht="12.8" hidden="false" customHeight="true" outlineLevel="0" collapsed="false"/>
    <row r="1036445" customFormat="false" ht="12.8" hidden="false" customHeight="true" outlineLevel="0" collapsed="false"/>
    <row r="1036446" customFormat="false" ht="12.8" hidden="false" customHeight="true" outlineLevel="0" collapsed="false"/>
    <row r="1036447" customFormat="false" ht="12.8" hidden="false" customHeight="true" outlineLevel="0" collapsed="false"/>
    <row r="1036448" customFormat="false" ht="12.8" hidden="false" customHeight="true" outlineLevel="0" collapsed="false"/>
    <row r="1036449" customFormat="false" ht="12.8" hidden="false" customHeight="true" outlineLevel="0" collapsed="false"/>
    <row r="1036450" customFormat="false" ht="12.8" hidden="false" customHeight="true" outlineLevel="0" collapsed="false"/>
    <row r="1036451" customFormat="false" ht="12.8" hidden="false" customHeight="true" outlineLevel="0" collapsed="false"/>
    <row r="1036452" customFormat="false" ht="12.8" hidden="false" customHeight="true" outlineLevel="0" collapsed="false"/>
    <row r="1036453" customFormat="false" ht="12.8" hidden="false" customHeight="true" outlineLevel="0" collapsed="false"/>
    <row r="1036454" customFormat="false" ht="12.8" hidden="false" customHeight="true" outlineLevel="0" collapsed="false"/>
    <row r="1036455" customFormat="false" ht="12.8" hidden="false" customHeight="true" outlineLevel="0" collapsed="false"/>
    <row r="1036456" customFormat="false" ht="12.8" hidden="false" customHeight="true" outlineLevel="0" collapsed="false"/>
    <row r="1036457" customFormat="false" ht="12.8" hidden="false" customHeight="true" outlineLevel="0" collapsed="false"/>
    <row r="1036458" customFormat="false" ht="12.8" hidden="false" customHeight="true" outlineLevel="0" collapsed="false"/>
    <row r="1036459" customFormat="false" ht="12.8" hidden="false" customHeight="true" outlineLevel="0" collapsed="false"/>
    <row r="1036460" customFormat="false" ht="12.8" hidden="false" customHeight="true" outlineLevel="0" collapsed="false"/>
    <row r="1036461" customFormat="false" ht="12.8" hidden="false" customHeight="true" outlineLevel="0" collapsed="false"/>
    <row r="1036462" customFormat="false" ht="12.8" hidden="false" customHeight="true" outlineLevel="0" collapsed="false"/>
    <row r="1036463" customFormat="false" ht="12.8" hidden="false" customHeight="true" outlineLevel="0" collapsed="false"/>
    <row r="1036464" customFormat="false" ht="12.8" hidden="false" customHeight="true" outlineLevel="0" collapsed="false"/>
    <row r="1036465" customFormat="false" ht="12.8" hidden="false" customHeight="true" outlineLevel="0" collapsed="false"/>
    <row r="1036466" customFormat="false" ht="12.8" hidden="false" customHeight="true" outlineLevel="0" collapsed="false"/>
    <row r="1036467" customFormat="false" ht="12.8" hidden="false" customHeight="true" outlineLevel="0" collapsed="false"/>
    <row r="1036468" customFormat="false" ht="12.8" hidden="false" customHeight="true" outlineLevel="0" collapsed="false"/>
    <row r="1036469" customFormat="false" ht="12.8" hidden="false" customHeight="true" outlineLevel="0" collapsed="false"/>
    <row r="1036470" customFormat="false" ht="12.8" hidden="false" customHeight="true" outlineLevel="0" collapsed="false"/>
    <row r="1036471" customFormat="false" ht="12.8" hidden="false" customHeight="true" outlineLevel="0" collapsed="false"/>
    <row r="1036472" customFormat="false" ht="12.8" hidden="false" customHeight="true" outlineLevel="0" collapsed="false"/>
    <row r="1036473" customFormat="false" ht="12.8" hidden="false" customHeight="true" outlineLevel="0" collapsed="false"/>
    <row r="1036474" customFormat="false" ht="12.8" hidden="false" customHeight="true" outlineLevel="0" collapsed="false"/>
    <row r="1036475" customFormat="false" ht="12.8" hidden="false" customHeight="true" outlineLevel="0" collapsed="false"/>
    <row r="1036476" customFormat="false" ht="12.8" hidden="false" customHeight="true" outlineLevel="0" collapsed="false"/>
    <row r="1036477" customFormat="false" ht="12.8" hidden="false" customHeight="true" outlineLevel="0" collapsed="false"/>
    <row r="1036478" customFormat="false" ht="12.8" hidden="false" customHeight="true" outlineLevel="0" collapsed="false"/>
    <row r="1036479" customFormat="false" ht="12.8" hidden="false" customHeight="true" outlineLevel="0" collapsed="false"/>
    <row r="1036480" customFormat="false" ht="12.8" hidden="false" customHeight="true" outlineLevel="0" collapsed="false"/>
    <row r="1036481" customFormat="false" ht="12.8" hidden="false" customHeight="true" outlineLevel="0" collapsed="false"/>
    <row r="1036482" customFormat="false" ht="12.8" hidden="false" customHeight="true" outlineLevel="0" collapsed="false"/>
    <row r="1036483" customFormat="false" ht="12.8" hidden="false" customHeight="true" outlineLevel="0" collapsed="false"/>
    <row r="1036484" customFormat="false" ht="12.8" hidden="false" customHeight="true" outlineLevel="0" collapsed="false"/>
    <row r="1036485" customFormat="false" ht="12.8" hidden="false" customHeight="true" outlineLevel="0" collapsed="false"/>
    <row r="1036486" customFormat="false" ht="12.8" hidden="false" customHeight="true" outlineLevel="0" collapsed="false"/>
    <row r="1036487" customFormat="false" ht="12.8" hidden="false" customHeight="true" outlineLevel="0" collapsed="false"/>
    <row r="1036488" customFormat="false" ht="12.8" hidden="false" customHeight="true" outlineLevel="0" collapsed="false"/>
    <row r="1036489" customFormat="false" ht="12.8" hidden="false" customHeight="true" outlineLevel="0" collapsed="false"/>
    <row r="1036490" customFormat="false" ht="12.8" hidden="false" customHeight="true" outlineLevel="0" collapsed="false"/>
    <row r="1036491" customFormat="false" ht="12.8" hidden="false" customHeight="true" outlineLevel="0" collapsed="false"/>
    <row r="1036492" customFormat="false" ht="12.8" hidden="false" customHeight="true" outlineLevel="0" collapsed="false"/>
    <row r="1036493" customFormat="false" ht="12.8" hidden="false" customHeight="true" outlineLevel="0" collapsed="false"/>
    <row r="1036494" customFormat="false" ht="12.8" hidden="false" customHeight="true" outlineLevel="0" collapsed="false"/>
    <row r="1036495" customFormat="false" ht="12.8" hidden="false" customHeight="true" outlineLevel="0" collapsed="false"/>
    <row r="1036496" customFormat="false" ht="12.8" hidden="false" customHeight="true" outlineLevel="0" collapsed="false"/>
    <row r="1036497" customFormat="false" ht="12.8" hidden="false" customHeight="true" outlineLevel="0" collapsed="false"/>
    <row r="1036498" customFormat="false" ht="12.8" hidden="false" customHeight="true" outlineLevel="0" collapsed="false"/>
    <row r="1036499" customFormat="false" ht="12.8" hidden="false" customHeight="true" outlineLevel="0" collapsed="false"/>
    <row r="1036500" customFormat="false" ht="12.8" hidden="false" customHeight="true" outlineLevel="0" collapsed="false"/>
    <row r="1036501" customFormat="false" ht="12.8" hidden="false" customHeight="true" outlineLevel="0" collapsed="false"/>
    <row r="1036502" customFormat="false" ht="12.8" hidden="false" customHeight="true" outlineLevel="0" collapsed="false"/>
    <row r="1036503" customFormat="false" ht="12.8" hidden="false" customHeight="true" outlineLevel="0" collapsed="false"/>
    <row r="1036504" customFormat="false" ht="12.8" hidden="false" customHeight="true" outlineLevel="0" collapsed="false"/>
    <row r="1036505" customFormat="false" ht="12.8" hidden="false" customHeight="true" outlineLevel="0" collapsed="false"/>
    <row r="1036506" customFormat="false" ht="12.8" hidden="false" customHeight="true" outlineLevel="0" collapsed="false"/>
    <row r="1036507" customFormat="false" ht="12.8" hidden="false" customHeight="true" outlineLevel="0" collapsed="false"/>
    <row r="1036508" customFormat="false" ht="12.8" hidden="false" customHeight="true" outlineLevel="0" collapsed="false"/>
    <row r="1036509" customFormat="false" ht="12.8" hidden="false" customHeight="true" outlineLevel="0" collapsed="false"/>
    <row r="1036510" customFormat="false" ht="12.8" hidden="false" customHeight="true" outlineLevel="0" collapsed="false"/>
    <row r="1036511" customFormat="false" ht="12.8" hidden="false" customHeight="true" outlineLevel="0" collapsed="false"/>
    <row r="1036512" customFormat="false" ht="12.8" hidden="false" customHeight="true" outlineLevel="0" collapsed="false"/>
    <row r="1036513" customFormat="false" ht="12.8" hidden="false" customHeight="true" outlineLevel="0" collapsed="false"/>
    <row r="1036514" customFormat="false" ht="12.8" hidden="false" customHeight="true" outlineLevel="0" collapsed="false"/>
    <row r="1036515" customFormat="false" ht="12.8" hidden="false" customHeight="true" outlineLevel="0" collapsed="false"/>
    <row r="1036516" customFormat="false" ht="12.8" hidden="false" customHeight="true" outlineLevel="0" collapsed="false"/>
    <row r="1036517" customFormat="false" ht="12.8" hidden="false" customHeight="true" outlineLevel="0" collapsed="false"/>
    <row r="1036518" customFormat="false" ht="12.8" hidden="false" customHeight="true" outlineLevel="0" collapsed="false"/>
    <row r="1036519" customFormat="false" ht="12.8" hidden="false" customHeight="true" outlineLevel="0" collapsed="false"/>
    <row r="1036520" customFormat="false" ht="12.8" hidden="false" customHeight="true" outlineLevel="0" collapsed="false"/>
    <row r="1036521" customFormat="false" ht="12.8" hidden="false" customHeight="true" outlineLevel="0" collapsed="false"/>
    <row r="1036522" customFormat="false" ht="12.8" hidden="false" customHeight="true" outlineLevel="0" collapsed="false"/>
    <row r="1036523" customFormat="false" ht="12.8" hidden="false" customHeight="true" outlineLevel="0" collapsed="false"/>
    <row r="1036524" customFormat="false" ht="12.8" hidden="false" customHeight="true" outlineLevel="0" collapsed="false"/>
    <row r="1036525" customFormat="false" ht="12.8" hidden="false" customHeight="true" outlineLevel="0" collapsed="false"/>
    <row r="1036526" customFormat="false" ht="12.8" hidden="false" customHeight="true" outlineLevel="0" collapsed="false"/>
    <row r="1036527" customFormat="false" ht="12.8" hidden="false" customHeight="true" outlineLevel="0" collapsed="false"/>
    <row r="1036528" customFormat="false" ht="12.8" hidden="false" customHeight="true" outlineLevel="0" collapsed="false"/>
    <row r="1036529" customFormat="false" ht="12.8" hidden="false" customHeight="true" outlineLevel="0" collapsed="false"/>
    <row r="1036530" customFormat="false" ht="12.8" hidden="false" customHeight="true" outlineLevel="0" collapsed="false"/>
    <row r="1036531" customFormat="false" ht="12.8" hidden="false" customHeight="true" outlineLevel="0" collapsed="false"/>
    <row r="1036532" customFormat="false" ht="12.8" hidden="false" customHeight="true" outlineLevel="0" collapsed="false"/>
    <row r="1036533" customFormat="false" ht="12.8" hidden="false" customHeight="true" outlineLevel="0" collapsed="false"/>
    <row r="1036534" customFormat="false" ht="12.8" hidden="false" customHeight="true" outlineLevel="0" collapsed="false"/>
    <row r="1036535" customFormat="false" ht="12.8" hidden="false" customHeight="true" outlineLevel="0" collapsed="false"/>
    <row r="1036536" customFormat="false" ht="12.8" hidden="false" customHeight="true" outlineLevel="0" collapsed="false"/>
    <row r="1036537" customFormat="false" ht="12.8" hidden="false" customHeight="true" outlineLevel="0" collapsed="false"/>
    <row r="1036538" customFormat="false" ht="12.8" hidden="false" customHeight="true" outlineLevel="0" collapsed="false"/>
    <row r="1036539" customFormat="false" ht="12.8" hidden="false" customHeight="true" outlineLevel="0" collapsed="false"/>
    <row r="1036540" customFormat="false" ht="12.8" hidden="false" customHeight="true" outlineLevel="0" collapsed="false"/>
    <row r="1036541" customFormat="false" ht="12.8" hidden="false" customHeight="true" outlineLevel="0" collapsed="false"/>
    <row r="1036542" customFormat="false" ht="12.8" hidden="false" customHeight="true" outlineLevel="0" collapsed="false"/>
    <row r="1036543" customFormat="false" ht="12.8" hidden="false" customHeight="true" outlineLevel="0" collapsed="false"/>
    <row r="1036544" customFormat="false" ht="12.8" hidden="false" customHeight="true" outlineLevel="0" collapsed="false"/>
    <row r="1036545" customFormat="false" ht="12.8" hidden="false" customHeight="true" outlineLevel="0" collapsed="false"/>
    <row r="1036546" customFormat="false" ht="12.8" hidden="false" customHeight="true" outlineLevel="0" collapsed="false"/>
    <row r="1036547" customFormat="false" ht="12.8" hidden="false" customHeight="true" outlineLevel="0" collapsed="false"/>
    <row r="1036548" customFormat="false" ht="12.8" hidden="false" customHeight="true" outlineLevel="0" collapsed="false"/>
    <row r="1036549" customFormat="false" ht="12.8" hidden="false" customHeight="true" outlineLevel="0" collapsed="false"/>
    <row r="1036550" customFormat="false" ht="12.8" hidden="false" customHeight="true" outlineLevel="0" collapsed="false"/>
    <row r="1036551" customFormat="false" ht="12.8" hidden="false" customHeight="true" outlineLevel="0" collapsed="false"/>
    <row r="1036552" customFormat="false" ht="12.8" hidden="false" customHeight="true" outlineLevel="0" collapsed="false"/>
    <row r="1036553" customFormat="false" ht="12.8" hidden="false" customHeight="true" outlineLevel="0" collapsed="false"/>
    <row r="1036554" customFormat="false" ht="12.8" hidden="false" customHeight="true" outlineLevel="0" collapsed="false"/>
    <row r="1036555" customFormat="false" ht="12.8" hidden="false" customHeight="true" outlineLevel="0" collapsed="false"/>
    <row r="1036556" customFormat="false" ht="12.8" hidden="false" customHeight="true" outlineLevel="0" collapsed="false"/>
    <row r="1036557" customFormat="false" ht="12.8" hidden="false" customHeight="true" outlineLevel="0" collapsed="false"/>
    <row r="1036558" customFormat="false" ht="12.8" hidden="false" customHeight="true" outlineLevel="0" collapsed="false"/>
    <row r="1036559" customFormat="false" ht="12.8" hidden="false" customHeight="true" outlineLevel="0" collapsed="false"/>
    <row r="1036560" customFormat="false" ht="12.8" hidden="false" customHeight="true" outlineLevel="0" collapsed="false"/>
    <row r="1036561" customFormat="false" ht="12.8" hidden="false" customHeight="true" outlineLevel="0" collapsed="false"/>
    <row r="1036562" customFormat="false" ht="12.8" hidden="false" customHeight="true" outlineLevel="0" collapsed="false"/>
    <row r="1036563" customFormat="false" ht="12.8" hidden="false" customHeight="true" outlineLevel="0" collapsed="false"/>
    <row r="1036564" customFormat="false" ht="12.8" hidden="false" customHeight="true" outlineLevel="0" collapsed="false"/>
    <row r="1036565" customFormat="false" ht="12.8" hidden="false" customHeight="true" outlineLevel="0" collapsed="false"/>
    <row r="1036566" customFormat="false" ht="12.8" hidden="false" customHeight="true" outlineLevel="0" collapsed="false"/>
    <row r="1036567" customFormat="false" ht="12.8" hidden="false" customHeight="true" outlineLevel="0" collapsed="false"/>
    <row r="1036568" customFormat="false" ht="12.8" hidden="false" customHeight="true" outlineLevel="0" collapsed="false"/>
    <row r="1036569" customFormat="false" ht="12.8" hidden="false" customHeight="true" outlineLevel="0" collapsed="false"/>
    <row r="1036570" customFormat="false" ht="12.8" hidden="false" customHeight="true" outlineLevel="0" collapsed="false"/>
    <row r="1036571" customFormat="false" ht="12.8" hidden="false" customHeight="true" outlineLevel="0" collapsed="false"/>
    <row r="1036572" customFormat="false" ht="12.8" hidden="false" customHeight="true" outlineLevel="0" collapsed="false"/>
    <row r="1036573" customFormat="false" ht="12.8" hidden="false" customHeight="true" outlineLevel="0" collapsed="false"/>
    <row r="1036574" customFormat="false" ht="12.8" hidden="false" customHeight="true" outlineLevel="0" collapsed="false"/>
    <row r="1036575" customFormat="false" ht="12.8" hidden="false" customHeight="true" outlineLevel="0" collapsed="false"/>
    <row r="1036576" customFormat="false" ht="12.8" hidden="false" customHeight="true" outlineLevel="0" collapsed="false"/>
    <row r="1036577" customFormat="false" ht="12.8" hidden="false" customHeight="true" outlineLevel="0" collapsed="false"/>
    <row r="1036578" customFormat="false" ht="12.8" hidden="false" customHeight="true" outlineLevel="0" collapsed="false"/>
    <row r="1036579" customFormat="false" ht="12.8" hidden="false" customHeight="true" outlineLevel="0" collapsed="false"/>
    <row r="1036580" customFormat="false" ht="12.8" hidden="false" customHeight="true" outlineLevel="0" collapsed="false"/>
    <row r="1036581" customFormat="false" ht="12.8" hidden="false" customHeight="true" outlineLevel="0" collapsed="false"/>
    <row r="1036582" customFormat="false" ht="12.8" hidden="false" customHeight="true" outlineLevel="0" collapsed="false"/>
    <row r="1036583" customFormat="false" ht="12.8" hidden="false" customHeight="true" outlineLevel="0" collapsed="false"/>
    <row r="1036584" customFormat="false" ht="12.8" hidden="false" customHeight="true" outlineLevel="0" collapsed="false"/>
    <row r="1036585" customFormat="false" ht="12.8" hidden="false" customHeight="true" outlineLevel="0" collapsed="false"/>
    <row r="1036586" customFormat="false" ht="12.8" hidden="false" customHeight="true" outlineLevel="0" collapsed="false"/>
    <row r="1036587" customFormat="false" ht="12.8" hidden="false" customHeight="true" outlineLevel="0" collapsed="false"/>
    <row r="1036588" customFormat="false" ht="12.8" hidden="false" customHeight="true" outlineLevel="0" collapsed="false"/>
    <row r="1036589" customFormat="false" ht="12.8" hidden="false" customHeight="true" outlineLevel="0" collapsed="false"/>
    <row r="1036590" customFormat="false" ht="12.8" hidden="false" customHeight="true" outlineLevel="0" collapsed="false"/>
    <row r="1036591" customFormat="false" ht="12.8" hidden="false" customHeight="true" outlineLevel="0" collapsed="false"/>
    <row r="1036592" customFormat="false" ht="12.8" hidden="false" customHeight="true" outlineLevel="0" collapsed="false"/>
    <row r="1036593" customFormat="false" ht="12.8" hidden="false" customHeight="true" outlineLevel="0" collapsed="false"/>
    <row r="1036594" customFormat="false" ht="12.8" hidden="false" customHeight="true" outlineLevel="0" collapsed="false"/>
    <row r="1036595" customFormat="false" ht="12.8" hidden="false" customHeight="true" outlineLevel="0" collapsed="false"/>
    <row r="1036596" customFormat="false" ht="12.8" hidden="false" customHeight="true" outlineLevel="0" collapsed="false"/>
    <row r="1036597" customFormat="false" ht="12.8" hidden="false" customHeight="true" outlineLevel="0" collapsed="false"/>
    <row r="1036598" customFormat="false" ht="12.8" hidden="false" customHeight="true" outlineLevel="0" collapsed="false"/>
    <row r="1036599" customFormat="false" ht="12.8" hidden="false" customHeight="true" outlineLevel="0" collapsed="false"/>
    <row r="1036600" customFormat="false" ht="12.8" hidden="false" customHeight="true" outlineLevel="0" collapsed="false"/>
    <row r="1036601" customFormat="false" ht="12.8" hidden="false" customHeight="true" outlineLevel="0" collapsed="false"/>
    <row r="1036602" customFormat="false" ht="12.8" hidden="false" customHeight="true" outlineLevel="0" collapsed="false"/>
    <row r="1036603" customFormat="false" ht="12.8" hidden="false" customHeight="true" outlineLevel="0" collapsed="false"/>
    <row r="1036604" customFormat="false" ht="12.8" hidden="false" customHeight="true" outlineLevel="0" collapsed="false"/>
    <row r="1036605" customFormat="false" ht="12.8" hidden="false" customHeight="true" outlineLevel="0" collapsed="false"/>
    <row r="1036606" customFormat="false" ht="12.8" hidden="false" customHeight="true" outlineLevel="0" collapsed="false"/>
    <row r="1036607" customFormat="false" ht="12.8" hidden="false" customHeight="true" outlineLevel="0" collapsed="false"/>
    <row r="1036608" customFormat="false" ht="12.8" hidden="false" customHeight="true" outlineLevel="0" collapsed="false"/>
    <row r="1036609" customFormat="false" ht="12.8" hidden="false" customHeight="true" outlineLevel="0" collapsed="false"/>
    <row r="1036610" customFormat="false" ht="12.8" hidden="false" customHeight="true" outlineLevel="0" collapsed="false"/>
    <row r="1036611" customFormat="false" ht="12.8" hidden="false" customHeight="true" outlineLevel="0" collapsed="false"/>
    <row r="1036612" customFormat="false" ht="12.8" hidden="false" customHeight="true" outlineLevel="0" collapsed="false"/>
    <row r="1036613" customFormat="false" ht="12.8" hidden="false" customHeight="true" outlineLevel="0" collapsed="false"/>
    <row r="1036614" customFormat="false" ht="12.8" hidden="false" customHeight="true" outlineLevel="0" collapsed="false"/>
    <row r="1036615" customFormat="false" ht="12.8" hidden="false" customHeight="true" outlineLevel="0" collapsed="false"/>
    <row r="1036616" customFormat="false" ht="12.8" hidden="false" customHeight="true" outlineLevel="0" collapsed="false"/>
    <row r="1036617" customFormat="false" ht="12.8" hidden="false" customHeight="true" outlineLevel="0" collapsed="false"/>
    <row r="1036618" customFormat="false" ht="12.8" hidden="false" customHeight="true" outlineLevel="0" collapsed="false"/>
    <row r="1036619" customFormat="false" ht="12.8" hidden="false" customHeight="true" outlineLevel="0" collapsed="false"/>
    <row r="1036620" customFormat="false" ht="12.8" hidden="false" customHeight="true" outlineLevel="0" collapsed="false"/>
    <row r="1036621" customFormat="false" ht="12.8" hidden="false" customHeight="true" outlineLevel="0" collapsed="false"/>
    <row r="1036622" customFormat="false" ht="12.8" hidden="false" customHeight="true" outlineLevel="0" collapsed="false"/>
    <row r="1036623" customFormat="false" ht="12.8" hidden="false" customHeight="true" outlineLevel="0" collapsed="false"/>
    <row r="1036624" customFormat="false" ht="12.8" hidden="false" customHeight="true" outlineLevel="0" collapsed="false"/>
    <row r="1036625" customFormat="false" ht="12.8" hidden="false" customHeight="true" outlineLevel="0" collapsed="false"/>
    <row r="1036626" customFormat="false" ht="12.8" hidden="false" customHeight="true" outlineLevel="0" collapsed="false"/>
    <row r="1036627" customFormat="false" ht="12.8" hidden="false" customHeight="true" outlineLevel="0" collapsed="false"/>
    <row r="1036628" customFormat="false" ht="12.8" hidden="false" customHeight="true" outlineLevel="0" collapsed="false"/>
    <row r="1036629" customFormat="false" ht="12.8" hidden="false" customHeight="true" outlineLevel="0" collapsed="false"/>
    <row r="1036630" customFormat="false" ht="12.8" hidden="false" customHeight="true" outlineLevel="0" collapsed="false"/>
    <row r="1036631" customFormat="false" ht="12.8" hidden="false" customHeight="true" outlineLevel="0" collapsed="false"/>
    <row r="1036632" customFormat="false" ht="12.8" hidden="false" customHeight="true" outlineLevel="0" collapsed="false"/>
    <row r="1036633" customFormat="false" ht="12.8" hidden="false" customHeight="true" outlineLevel="0" collapsed="false"/>
    <row r="1036634" customFormat="false" ht="12.8" hidden="false" customHeight="true" outlineLevel="0" collapsed="false"/>
    <row r="1036635" customFormat="false" ht="12.8" hidden="false" customHeight="true" outlineLevel="0" collapsed="false"/>
    <row r="1036636" customFormat="false" ht="12.8" hidden="false" customHeight="true" outlineLevel="0" collapsed="false"/>
    <row r="1036637" customFormat="false" ht="12.8" hidden="false" customHeight="true" outlineLevel="0" collapsed="false"/>
    <row r="1036638" customFormat="false" ht="12.8" hidden="false" customHeight="true" outlineLevel="0" collapsed="false"/>
    <row r="1036639" customFormat="false" ht="12.8" hidden="false" customHeight="true" outlineLevel="0" collapsed="false"/>
    <row r="1036640" customFormat="false" ht="12.8" hidden="false" customHeight="true" outlineLevel="0" collapsed="false"/>
    <row r="1036641" customFormat="false" ht="12.8" hidden="false" customHeight="true" outlineLevel="0" collapsed="false"/>
    <row r="1036642" customFormat="false" ht="12.8" hidden="false" customHeight="true" outlineLevel="0" collapsed="false"/>
    <row r="1036643" customFormat="false" ht="12.8" hidden="false" customHeight="true" outlineLevel="0" collapsed="false"/>
    <row r="1036644" customFormat="false" ht="12.8" hidden="false" customHeight="true" outlineLevel="0" collapsed="false"/>
    <row r="1036645" customFormat="false" ht="12.8" hidden="false" customHeight="true" outlineLevel="0" collapsed="false"/>
    <row r="1036646" customFormat="false" ht="12.8" hidden="false" customHeight="true" outlineLevel="0" collapsed="false"/>
    <row r="1036647" customFormat="false" ht="12.8" hidden="false" customHeight="true" outlineLevel="0" collapsed="false"/>
    <row r="1036648" customFormat="false" ht="12.8" hidden="false" customHeight="true" outlineLevel="0" collapsed="false"/>
    <row r="1036649" customFormat="false" ht="12.8" hidden="false" customHeight="true" outlineLevel="0" collapsed="false"/>
    <row r="1036650" customFormat="false" ht="12.8" hidden="false" customHeight="true" outlineLevel="0" collapsed="false"/>
    <row r="1036651" customFormat="false" ht="12.8" hidden="false" customHeight="true" outlineLevel="0" collapsed="false"/>
    <row r="1036652" customFormat="false" ht="12.8" hidden="false" customHeight="true" outlineLevel="0" collapsed="false"/>
    <row r="1036653" customFormat="false" ht="12.8" hidden="false" customHeight="true" outlineLevel="0" collapsed="false"/>
    <row r="1036654" customFormat="false" ht="12.8" hidden="false" customHeight="true" outlineLevel="0" collapsed="false"/>
    <row r="1036655" customFormat="false" ht="12.8" hidden="false" customHeight="true" outlineLevel="0" collapsed="false"/>
    <row r="1036656" customFormat="false" ht="12.8" hidden="false" customHeight="true" outlineLevel="0" collapsed="false"/>
    <row r="1036657" customFormat="false" ht="12.8" hidden="false" customHeight="true" outlineLevel="0" collapsed="false"/>
    <row r="1036658" customFormat="false" ht="12.8" hidden="false" customHeight="true" outlineLevel="0" collapsed="false"/>
    <row r="1036659" customFormat="false" ht="12.8" hidden="false" customHeight="true" outlineLevel="0" collapsed="false"/>
    <row r="1036660" customFormat="false" ht="12.8" hidden="false" customHeight="true" outlineLevel="0" collapsed="false"/>
    <row r="1036661" customFormat="false" ht="12.8" hidden="false" customHeight="true" outlineLevel="0" collapsed="false"/>
    <row r="1036662" customFormat="false" ht="12.8" hidden="false" customHeight="true" outlineLevel="0" collapsed="false"/>
    <row r="1036663" customFormat="false" ht="12.8" hidden="false" customHeight="true" outlineLevel="0" collapsed="false"/>
    <row r="1036664" customFormat="false" ht="12.8" hidden="false" customHeight="true" outlineLevel="0" collapsed="false"/>
    <row r="1036665" customFormat="false" ht="12.8" hidden="false" customHeight="true" outlineLevel="0" collapsed="false"/>
    <row r="1036666" customFormat="false" ht="12.8" hidden="false" customHeight="true" outlineLevel="0" collapsed="false"/>
    <row r="1036667" customFormat="false" ht="12.8" hidden="false" customHeight="true" outlineLevel="0" collapsed="false"/>
    <row r="1036668" customFormat="false" ht="12.8" hidden="false" customHeight="true" outlineLevel="0" collapsed="false"/>
    <row r="1036669" customFormat="false" ht="12.8" hidden="false" customHeight="true" outlineLevel="0" collapsed="false"/>
    <row r="1036670" customFormat="false" ht="12.8" hidden="false" customHeight="true" outlineLevel="0" collapsed="false"/>
    <row r="1036671" customFormat="false" ht="12.8" hidden="false" customHeight="true" outlineLevel="0" collapsed="false"/>
    <row r="1036672" customFormat="false" ht="12.8" hidden="false" customHeight="true" outlineLevel="0" collapsed="false"/>
    <row r="1036673" customFormat="false" ht="12.8" hidden="false" customHeight="true" outlineLevel="0" collapsed="false"/>
    <row r="1036674" customFormat="false" ht="12.8" hidden="false" customHeight="true" outlineLevel="0" collapsed="false"/>
    <row r="1036675" customFormat="false" ht="12.8" hidden="false" customHeight="true" outlineLevel="0" collapsed="false"/>
    <row r="1036676" customFormat="false" ht="12.8" hidden="false" customHeight="true" outlineLevel="0" collapsed="false"/>
    <row r="1036677" customFormat="false" ht="12.8" hidden="false" customHeight="true" outlineLevel="0" collapsed="false"/>
    <row r="1036678" customFormat="false" ht="12.8" hidden="false" customHeight="true" outlineLevel="0" collapsed="false"/>
    <row r="1036679" customFormat="false" ht="12.8" hidden="false" customHeight="true" outlineLevel="0" collapsed="false"/>
    <row r="1036680" customFormat="false" ht="12.8" hidden="false" customHeight="true" outlineLevel="0" collapsed="false"/>
    <row r="1036681" customFormat="false" ht="12.8" hidden="false" customHeight="true" outlineLevel="0" collapsed="false"/>
    <row r="1036682" customFormat="false" ht="12.8" hidden="false" customHeight="true" outlineLevel="0" collapsed="false"/>
    <row r="1036683" customFormat="false" ht="12.8" hidden="false" customHeight="true" outlineLevel="0" collapsed="false"/>
    <row r="1036684" customFormat="false" ht="12.8" hidden="false" customHeight="true" outlineLevel="0" collapsed="false"/>
    <row r="1036685" customFormat="false" ht="12.8" hidden="false" customHeight="true" outlineLevel="0" collapsed="false"/>
    <row r="1036686" customFormat="false" ht="12.8" hidden="false" customHeight="true" outlineLevel="0" collapsed="false"/>
    <row r="1036687" customFormat="false" ht="12.8" hidden="false" customHeight="true" outlineLevel="0" collapsed="false"/>
    <row r="1036688" customFormat="false" ht="12.8" hidden="false" customHeight="true" outlineLevel="0" collapsed="false"/>
    <row r="1036689" customFormat="false" ht="12.8" hidden="false" customHeight="true" outlineLevel="0" collapsed="false"/>
    <row r="1036690" customFormat="false" ht="12.8" hidden="false" customHeight="true" outlineLevel="0" collapsed="false"/>
    <row r="1036691" customFormat="false" ht="12.8" hidden="false" customHeight="true" outlineLevel="0" collapsed="false"/>
    <row r="1036692" customFormat="false" ht="12.8" hidden="false" customHeight="true" outlineLevel="0" collapsed="false"/>
    <row r="1036693" customFormat="false" ht="12.8" hidden="false" customHeight="true" outlineLevel="0" collapsed="false"/>
    <row r="1036694" customFormat="false" ht="12.8" hidden="false" customHeight="true" outlineLevel="0" collapsed="false"/>
    <row r="1036695" customFormat="false" ht="12.8" hidden="false" customHeight="true" outlineLevel="0" collapsed="false"/>
    <row r="1036696" customFormat="false" ht="12.8" hidden="false" customHeight="true" outlineLevel="0" collapsed="false"/>
    <row r="1036697" customFormat="false" ht="12.8" hidden="false" customHeight="true" outlineLevel="0" collapsed="false"/>
    <row r="1036698" customFormat="false" ht="12.8" hidden="false" customHeight="true" outlineLevel="0" collapsed="false"/>
    <row r="1036699" customFormat="false" ht="12.8" hidden="false" customHeight="true" outlineLevel="0" collapsed="false"/>
    <row r="1036700" customFormat="false" ht="12.8" hidden="false" customHeight="true" outlineLevel="0" collapsed="false"/>
    <row r="1036701" customFormat="false" ht="12.8" hidden="false" customHeight="true" outlineLevel="0" collapsed="false"/>
    <row r="1036702" customFormat="false" ht="12.8" hidden="false" customHeight="true" outlineLevel="0" collapsed="false"/>
    <row r="1036703" customFormat="false" ht="12.8" hidden="false" customHeight="true" outlineLevel="0" collapsed="false"/>
    <row r="1036704" customFormat="false" ht="12.8" hidden="false" customHeight="true" outlineLevel="0" collapsed="false"/>
    <row r="1036705" customFormat="false" ht="12.8" hidden="false" customHeight="true" outlineLevel="0" collapsed="false"/>
    <row r="1036706" customFormat="false" ht="12.8" hidden="false" customHeight="true" outlineLevel="0" collapsed="false"/>
    <row r="1036707" customFormat="false" ht="12.8" hidden="false" customHeight="true" outlineLevel="0" collapsed="false"/>
    <row r="1036708" customFormat="false" ht="12.8" hidden="false" customHeight="true" outlineLevel="0" collapsed="false"/>
    <row r="1036709" customFormat="false" ht="12.8" hidden="false" customHeight="true" outlineLevel="0" collapsed="false"/>
    <row r="1036710" customFormat="false" ht="12.8" hidden="false" customHeight="true" outlineLevel="0" collapsed="false"/>
    <row r="1036711" customFormat="false" ht="12.8" hidden="false" customHeight="true" outlineLevel="0" collapsed="false"/>
    <row r="1036712" customFormat="false" ht="12.8" hidden="false" customHeight="true" outlineLevel="0" collapsed="false"/>
    <row r="1036713" customFormat="false" ht="12.8" hidden="false" customHeight="true" outlineLevel="0" collapsed="false"/>
    <row r="1036714" customFormat="false" ht="12.8" hidden="false" customHeight="true" outlineLevel="0" collapsed="false"/>
    <row r="1036715" customFormat="false" ht="12.8" hidden="false" customHeight="true" outlineLevel="0" collapsed="false"/>
    <row r="1036716" customFormat="false" ht="12.8" hidden="false" customHeight="true" outlineLevel="0" collapsed="false"/>
    <row r="1036717" customFormat="false" ht="12.8" hidden="false" customHeight="true" outlineLevel="0" collapsed="false"/>
    <row r="1036718" customFormat="false" ht="12.8" hidden="false" customHeight="true" outlineLevel="0" collapsed="false"/>
    <row r="1036719" customFormat="false" ht="12.8" hidden="false" customHeight="true" outlineLevel="0" collapsed="false"/>
    <row r="1036720" customFormat="false" ht="12.8" hidden="false" customHeight="true" outlineLevel="0" collapsed="false"/>
    <row r="1036721" customFormat="false" ht="12.8" hidden="false" customHeight="true" outlineLevel="0" collapsed="false"/>
    <row r="1036722" customFormat="false" ht="12.8" hidden="false" customHeight="true" outlineLevel="0" collapsed="false"/>
    <row r="1036723" customFormat="false" ht="12.8" hidden="false" customHeight="true" outlineLevel="0" collapsed="false"/>
    <row r="1036724" customFormat="false" ht="12.8" hidden="false" customHeight="true" outlineLevel="0" collapsed="false"/>
    <row r="1036725" customFormat="false" ht="12.8" hidden="false" customHeight="true" outlineLevel="0" collapsed="false"/>
    <row r="1036726" customFormat="false" ht="12.8" hidden="false" customHeight="true" outlineLevel="0" collapsed="false"/>
    <row r="1036727" customFormat="false" ht="12.8" hidden="false" customHeight="true" outlineLevel="0" collapsed="false"/>
    <row r="1036728" customFormat="false" ht="12.8" hidden="false" customHeight="true" outlineLevel="0" collapsed="false"/>
    <row r="1036729" customFormat="false" ht="12.8" hidden="false" customHeight="true" outlineLevel="0" collapsed="false"/>
    <row r="1036730" customFormat="false" ht="12.8" hidden="false" customHeight="true" outlineLevel="0" collapsed="false"/>
    <row r="1036731" customFormat="false" ht="12.8" hidden="false" customHeight="true" outlineLevel="0" collapsed="false"/>
    <row r="1036732" customFormat="false" ht="12.8" hidden="false" customHeight="true" outlineLevel="0" collapsed="false"/>
    <row r="1036733" customFormat="false" ht="12.8" hidden="false" customHeight="true" outlineLevel="0" collapsed="false"/>
    <row r="1036734" customFormat="false" ht="12.8" hidden="false" customHeight="true" outlineLevel="0" collapsed="false"/>
    <row r="1036735" customFormat="false" ht="12.8" hidden="false" customHeight="true" outlineLevel="0" collapsed="false"/>
    <row r="1036736" customFormat="false" ht="12.8" hidden="false" customHeight="true" outlineLevel="0" collapsed="false"/>
    <row r="1036737" customFormat="false" ht="12.8" hidden="false" customHeight="true" outlineLevel="0" collapsed="false"/>
    <row r="1036738" customFormat="false" ht="12.8" hidden="false" customHeight="true" outlineLevel="0" collapsed="false"/>
    <row r="1036739" customFormat="false" ht="12.8" hidden="false" customHeight="true" outlineLevel="0" collapsed="false"/>
    <row r="1036740" customFormat="false" ht="12.8" hidden="false" customHeight="true" outlineLevel="0" collapsed="false"/>
    <row r="1036741" customFormat="false" ht="12.8" hidden="false" customHeight="true" outlineLevel="0" collapsed="false"/>
    <row r="1036742" customFormat="false" ht="12.8" hidden="false" customHeight="true" outlineLevel="0" collapsed="false"/>
    <row r="1036743" customFormat="false" ht="12.8" hidden="false" customHeight="true" outlineLevel="0" collapsed="false"/>
    <row r="1036744" customFormat="false" ht="12.8" hidden="false" customHeight="true" outlineLevel="0" collapsed="false"/>
    <row r="1036745" customFormat="false" ht="12.8" hidden="false" customHeight="true" outlineLevel="0" collapsed="false"/>
    <row r="1036746" customFormat="false" ht="12.8" hidden="false" customHeight="true" outlineLevel="0" collapsed="false"/>
    <row r="1036747" customFormat="false" ht="12.8" hidden="false" customHeight="true" outlineLevel="0" collapsed="false"/>
    <row r="1036748" customFormat="false" ht="12.8" hidden="false" customHeight="true" outlineLevel="0" collapsed="false"/>
    <row r="1036749" customFormat="false" ht="12.8" hidden="false" customHeight="true" outlineLevel="0" collapsed="false"/>
    <row r="1036750" customFormat="false" ht="12.8" hidden="false" customHeight="true" outlineLevel="0" collapsed="false"/>
    <row r="1036751" customFormat="false" ht="12.8" hidden="false" customHeight="true" outlineLevel="0" collapsed="false"/>
    <row r="1036752" customFormat="false" ht="12.8" hidden="false" customHeight="true" outlineLevel="0" collapsed="false"/>
    <row r="1036753" customFormat="false" ht="12.8" hidden="false" customHeight="true" outlineLevel="0" collapsed="false"/>
    <row r="1036754" customFormat="false" ht="12.8" hidden="false" customHeight="true" outlineLevel="0" collapsed="false"/>
    <row r="1036755" customFormat="false" ht="12.8" hidden="false" customHeight="true" outlineLevel="0" collapsed="false"/>
    <row r="1036756" customFormat="false" ht="12.8" hidden="false" customHeight="true" outlineLevel="0" collapsed="false"/>
    <row r="1036757" customFormat="false" ht="12.8" hidden="false" customHeight="true" outlineLevel="0" collapsed="false"/>
    <row r="1036758" customFormat="false" ht="12.8" hidden="false" customHeight="true" outlineLevel="0" collapsed="false"/>
    <row r="1036759" customFormat="false" ht="12.8" hidden="false" customHeight="true" outlineLevel="0" collapsed="false"/>
    <row r="1036760" customFormat="false" ht="12.8" hidden="false" customHeight="true" outlineLevel="0" collapsed="false"/>
    <row r="1036761" customFormat="false" ht="12.8" hidden="false" customHeight="true" outlineLevel="0" collapsed="false"/>
    <row r="1036762" customFormat="false" ht="12.8" hidden="false" customHeight="true" outlineLevel="0" collapsed="false"/>
    <row r="1036763" customFormat="false" ht="12.8" hidden="false" customHeight="true" outlineLevel="0" collapsed="false"/>
    <row r="1036764" customFormat="false" ht="12.8" hidden="false" customHeight="true" outlineLevel="0" collapsed="false"/>
    <row r="1036765" customFormat="false" ht="12.8" hidden="false" customHeight="true" outlineLevel="0" collapsed="false"/>
    <row r="1036766" customFormat="false" ht="12.8" hidden="false" customHeight="true" outlineLevel="0" collapsed="false"/>
    <row r="1036767" customFormat="false" ht="12.8" hidden="false" customHeight="true" outlineLevel="0" collapsed="false"/>
    <row r="1036768" customFormat="false" ht="12.8" hidden="false" customHeight="true" outlineLevel="0" collapsed="false"/>
    <row r="1036769" customFormat="false" ht="12.8" hidden="false" customHeight="true" outlineLevel="0" collapsed="false"/>
    <row r="1036770" customFormat="false" ht="12.8" hidden="false" customHeight="true" outlineLevel="0" collapsed="false"/>
    <row r="1036771" customFormat="false" ht="12.8" hidden="false" customHeight="true" outlineLevel="0" collapsed="false"/>
    <row r="1036772" customFormat="false" ht="12.8" hidden="false" customHeight="true" outlineLevel="0" collapsed="false"/>
    <row r="1036773" customFormat="false" ht="12.8" hidden="false" customHeight="true" outlineLevel="0" collapsed="false"/>
    <row r="1036774" customFormat="false" ht="12.8" hidden="false" customHeight="true" outlineLevel="0" collapsed="false"/>
    <row r="1036775" customFormat="false" ht="12.8" hidden="false" customHeight="true" outlineLevel="0" collapsed="false"/>
    <row r="1036776" customFormat="false" ht="12.8" hidden="false" customHeight="true" outlineLevel="0" collapsed="false"/>
    <row r="1036777" customFormat="false" ht="12.8" hidden="false" customHeight="true" outlineLevel="0" collapsed="false"/>
    <row r="1036778" customFormat="false" ht="12.8" hidden="false" customHeight="true" outlineLevel="0" collapsed="false"/>
    <row r="1036779" customFormat="false" ht="12.8" hidden="false" customHeight="true" outlineLevel="0" collapsed="false"/>
    <row r="1036780" customFormat="false" ht="12.8" hidden="false" customHeight="true" outlineLevel="0" collapsed="false"/>
    <row r="1036781" customFormat="false" ht="12.8" hidden="false" customHeight="true" outlineLevel="0" collapsed="false"/>
    <row r="1036782" customFormat="false" ht="12.8" hidden="false" customHeight="true" outlineLevel="0" collapsed="false"/>
    <row r="1036783" customFormat="false" ht="12.8" hidden="false" customHeight="true" outlineLevel="0" collapsed="false"/>
    <row r="1036784" customFormat="false" ht="12.8" hidden="false" customHeight="true" outlineLevel="0" collapsed="false"/>
    <row r="1036785" customFormat="false" ht="12.8" hidden="false" customHeight="true" outlineLevel="0" collapsed="false"/>
    <row r="1036786" customFormat="false" ht="12.8" hidden="false" customHeight="true" outlineLevel="0" collapsed="false"/>
    <row r="1036787" customFormat="false" ht="12.8" hidden="false" customHeight="true" outlineLevel="0" collapsed="false"/>
    <row r="1036788" customFormat="false" ht="12.8" hidden="false" customHeight="true" outlineLevel="0" collapsed="false"/>
    <row r="1036789" customFormat="false" ht="12.8" hidden="false" customHeight="true" outlineLevel="0" collapsed="false"/>
    <row r="1036790" customFormat="false" ht="12.8" hidden="false" customHeight="true" outlineLevel="0" collapsed="false"/>
    <row r="1036791" customFormat="false" ht="12.8" hidden="false" customHeight="true" outlineLevel="0" collapsed="false"/>
    <row r="1036792" customFormat="false" ht="12.8" hidden="false" customHeight="true" outlineLevel="0" collapsed="false"/>
    <row r="1036793" customFormat="false" ht="12.8" hidden="false" customHeight="true" outlineLevel="0" collapsed="false"/>
    <row r="1036794" customFormat="false" ht="12.8" hidden="false" customHeight="true" outlineLevel="0" collapsed="false"/>
    <row r="1036795" customFormat="false" ht="12.8" hidden="false" customHeight="true" outlineLevel="0" collapsed="false"/>
    <row r="1036796" customFormat="false" ht="12.8" hidden="false" customHeight="true" outlineLevel="0" collapsed="false"/>
    <row r="1036797" customFormat="false" ht="12.8" hidden="false" customHeight="true" outlineLevel="0" collapsed="false"/>
    <row r="1036798" customFormat="false" ht="12.8" hidden="false" customHeight="true" outlineLevel="0" collapsed="false"/>
    <row r="1036799" customFormat="false" ht="12.8" hidden="false" customHeight="true" outlineLevel="0" collapsed="false"/>
    <row r="1036800" customFormat="false" ht="12.8" hidden="false" customHeight="true" outlineLevel="0" collapsed="false"/>
    <row r="1036801" customFormat="false" ht="12.8" hidden="false" customHeight="true" outlineLevel="0" collapsed="false"/>
    <row r="1036802" customFormat="false" ht="12.8" hidden="false" customHeight="true" outlineLevel="0" collapsed="false"/>
    <row r="1036803" customFormat="false" ht="12.8" hidden="false" customHeight="true" outlineLevel="0" collapsed="false"/>
    <row r="1036804" customFormat="false" ht="12.8" hidden="false" customHeight="true" outlineLevel="0" collapsed="false"/>
    <row r="1036805" customFormat="false" ht="12.8" hidden="false" customHeight="true" outlineLevel="0" collapsed="false"/>
    <row r="1036806" customFormat="false" ht="12.8" hidden="false" customHeight="true" outlineLevel="0" collapsed="false"/>
    <row r="1036807" customFormat="false" ht="12.8" hidden="false" customHeight="true" outlineLevel="0" collapsed="false"/>
    <row r="1036808" customFormat="false" ht="12.8" hidden="false" customHeight="true" outlineLevel="0" collapsed="false"/>
    <row r="1036809" customFormat="false" ht="12.8" hidden="false" customHeight="true" outlineLevel="0" collapsed="false"/>
    <row r="1036810" customFormat="false" ht="12.8" hidden="false" customHeight="true" outlineLevel="0" collapsed="false"/>
    <row r="1036811" customFormat="false" ht="12.8" hidden="false" customHeight="true" outlineLevel="0" collapsed="false"/>
    <row r="1036812" customFormat="false" ht="12.8" hidden="false" customHeight="true" outlineLevel="0" collapsed="false"/>
    <row r="1036813" customFormat="false" ht="12.8" hidden="false" customHeight="true" outlineLevel="0" collapsed="false"/>
    <row r="1036814" customFormat="false" ht="12.8" hidden="false" customHeight="true" outlineLevel="0" collapsed="false"/>
    <row r="1036815" customFormat="false" ht="12.8" hidden="false" customHeight="true" outlineLevel="0" collapsed="false"/>
    <row r="1036816" customFormat="false" ht="12.8" hidden="false" customHeight="true" outlineLevel="0" collapsed="false"/>
    <row r="1036817" customFormat="false" ht="12.8" hidden="false" customHeight="true" outlineLevel="0" collapsed="false"/>
    <row r="1036818" customFormat="false" ht="12.8" hidden="false" customHeight="true" outlineLevel="0" collapsed="false"/>
    <row r="1036819" customFormat="false" ht="12.8" hidden="false" customHeight="true" outlineLevel="0" collapsed="false"/>
    <row r="1036820" customFormat="false" ht="12.8" hidden="false" customHeight="true" outlineLevel="0" collapsed="false"/>
    <row r="1036821" customFormat="false" ht="12.8" hidden="false" customHeight="true" outlineLevel="0" collapsed="false"/>
    <row r="1036822" customFormat="false" ht="12.8" hidden="false" customHeight="true" outlineLevel="0" collapsed="false"/>
    <row r="1036823" customFormat="false" ht="12.8" hidden="false" customHeight="true" outlineLevel="0" collapsed="false"/>
    <row r="1036824" customFormat="false" ht="12.8" hidden="false" customHeight="true" outlineLevel="0" collapsed="false"/>
    <row r="1036825" customFormat="false" ht="12.8" hidden="false" customHeight="true" outlineLevel="0" collapsed="false"/>
    <row r="1036826" customFormat="false" ht="12.8" hidden="false" customHeight="true" outlineLevel="0" collapsed="false"/>
    <row r="1036827" customFormat="false" ht="12.8" hidden="false" customHeight="true" outlineLevel="0" collapsed="false"/>
    <row r="1036828" customFormat="false" ht="12.8" hidden="false" customHeight="true" outlineLevel="0" collapsed="false"/>
    <row r="1036829" customFormat="false" ht="12.8" hidden="false" customHeight="true" outlineLevel="0" collapsed="false"/>
    <row r="1036830" customFormat="false" ht="12.8" hidden="false" customHeight="true" outlineLevel="0" collapsed="false"/>
    <row r="1036831" customFormat="false" ht="12.8" hidden="false" customHeight="true" outlineLevel="0" collapsed="false"/>
    <row r="1036832" customFormat="false" ht="12.8" hidden="false" customHeight="true" outlineLevel="0" collapsed="false"/>
    <row r="1036833" customFormat="false" ht="12.8" hidden="false" customHeight="true" outlineLevel="0" collapsed="false"/>
    <row r="1036834" customFormat="false" ht="12.8" hidden="false" customHeight="true" outlineLevel="0" collapsed="false"/>
    <row r="1036835" customFormat="false" ht="12.8" hidden="false" customHeight="true" outlineLevel="0" collapsed="false"/>
    <row r="1036836" customFormat="false" ht="12.8" hidden="false" customHeight="true" outlineLevel="0" collapsed="false"/>
    <row r="1036837" customFormat="false" ht="12.8" hidden="false" customHeight="true" outlineLevel="0" collapsed="false"/>
    <row r="1036838" customFormat="false" ht="12.8" hidden="false" customHeight="true" outlineLevel="0" collapsed="false"/>
    <row r="1036839" customFormat="false" ht="12.8" hidden="false" customHeight="true" outlineLevel="0" collapsed="false"/>
    <row r="1036840" customFormat="false" ht="12.8" hidden="false" customHeight="true" outlineLevel="0" collapsed="false"/>
    <row r="1036841" customFormat="false" ht="12.8" hidden="false" customHeight="true" outlineLevel="0" collapsed="false"/>
    <row r="1036842" customFormat="false" ht="12.8" hidden="false" customHeight="true" outlineLevel="0" collapsed="false"/>
    <row r="1036843" customFormat="false" ht="12.8" hidden="false" customHeight="true" outlineLevel="0" collapsed="false"/>
    <row r="1036844" customFormat="false" ht="12.8" hidden="false" customHeight="true" outlineLevel="0" collapsed="false"/>
    <row r="1036845" customFormat="false" ht="12.8" hidden="false" customHeight="true" outlineLevel="0" collapsed="false"/>
    <row r="1036846" customFormat="false" ht="12.8" hidden="false" customHeight="true" outlineLevel="0" collapsed="false"/>
    <row r="1036847" customFormat="false" ht="12.8" hidden="false" customHeight="true" outlineLevel="0" collapsed="false"/>
    <row r="1036848" customFormat="false" ht="12.8" hidden="false" customHeight="true" outlineLevel="0" collapsed="false"/>
    <row r="1036849" customFormat="false" ht="12.8" hidden="false" customHeight="true" outlineLevel="0" collapsed="false"/>
    <row r="1036850" customFormat="false" ht="12.8" hidden="false" customHeight="true" outlineLevel="0" collapsed="false"/>
    <row r="1036851" customFormat="false" ht="12.8" hidden="false" customHeight="true" outlineLevel="0" collapsed="false"/>
    <row r="1036852" customFormat="false" ht="12.8" hidden="false" customHeight="true" outlineLevel="0" collapsed="false"/>
    <row r="1036853" customFormat="false" ht="12.8" hidden="false" customHeight="true" outlineLevel="0" collapsed="false"/>
    <row r="1036854" customFormat="false" ht="12.8" hidden="false" customHeight="true" outlineLevel="0" collapsed="false"/>
    <row r="1036855" customFormat="false" ht="12.8" hidden="false" customHeight="true" outlineLevel="0" collapsed="false"/>
    <row r="1036856" customFormat="false" ht="12.8" hidden="false" customHeight="true" outlineLevel="0" collapsed="false"/>
    <row r="1036857" customFormat="false" ht="12.8" hidden="false" customHeight="true" outlineLevel="0" collapsed="false"/>
    <row r="1036858" customFormat="false" ht="12.8" hidden="false" customHeight="true" outlineLevel="0" collapsed="false"/>
    <row r="1036859" customFormat="false" ht="12.8" hidden="false" customHeight="true" outlineLevel="0" collapsed="false"/>
    <row r="1036860" customFormat="false" ht="12.8" hidden="false" customHeight="true" outlineLevel="0" collapsed="false"/>
    <row r="1036861" customFormat="false" ht="12.8" hidden="false" customHeight="true" outlineLevel="0" collapsed="false"/>
    <row r="1036862" customFormat="false" ht="12.8" hidden="false" customHeight="true" outlineLevel="0" collapsed="false"/>
    <row r="1036863" customFormat="false" ht="12.8" hidden="false" customHeight="true" outlineLevel="0" collapsed="false"/>
    <row r="1036864" customFormat="false" ht="12.8" hidden="false" customHeight="true" outlineLevel="0" collapsed="false"/>
    <row r="1036865" customFormat="false" ht="12.8" hidden="false" customHeight="true" outlineLevel="0" collapsed="false"/>
    <row r="1036866" customFormat="false" ht="12.8" hidden="false" customHeight="true" outlineLevel="0" collapsed="false"/>
    <row r="1036867" customFormat="false" ht="12.8" hidden="false" customHeight="true" outlineLevel="0" collapsed="false"/>
    <row r="1036868" customFormat="false" ht="12.8" hidden="false" customHeight="true" outlineLevel="0" collapsed="false"/>
    <row r="1036869" customFormat="false" ht="12.8" hidden="false" customHeight="true" outlineLevel="0" collapsed="false"/>
    <row r="1036870" customFormat="false" ht="12.8" hidden="false" customHeight="true" outlineLevel="0" collapsed="false"/>
    <row r="1036871" customFormat="false" ht="12.8" hidden="false" customHeight="true" outlineLevel="0" collapsed="false"/>
    <row r="1036872" customFormat="false" ht="12.8" hidden="false" customHeight="true" outlineLevel="0" collapsed="false"/>
    <row r="1036873" customFormat="false" ht="12.8" hidden="false" customHeight="true" outlineLevel="0" collapsed="false"/>
    <row r="1036874" customFormat="false" ht="12.8" hidden="false" customHeight="true" outlineLevel="0" collapsed="false"/>
    <row r="1036875" customFormat="false" ht="12.8" hidden="false" customHeight="true" outlineLevel="0" collapsed="false"/>
    <row r="1036876" customFormat="false" ht="12.8" hidden="false" customHeight="true" outlineLevel="0" collapsed="false"/>
    <row r="1036877" customFormat="false" ht="12.8" hidden="false" customHeight="true" outlineLevel="0" collapsed="false"/>
    <row r="1036878" customFormat="false" ht="12.8" hidden="false" customHeight="true" outlineLevel="0" collapsed="false"/>
    <row r="1036879" customFormat="false" ht="12.8" hidden="false" customHeight="true" outlineLevel="0" collapsed="false"/>
    <row r="1036880" customFormat="false" ht="12.8" hidden="false" customHeight="true" outlineLevel="0" collapsed="false"/>
    <row r="1036881" customFormat="false" ht="12.8" hidden="false" customHeight="true" outlineLevel="0" collapsed="false"/>
    <row r="1036882" customFormat="false" ht="12.8" hidden="false" customHeight="true" outlineLevel="0" collapsed="false"/>
    <row r="1036883" customFormat="false" ht="12.8" hidden="false" customHeight="true" outlineLevel="0" collapsed="false"/>
    <row r="1036884" customFormat="false" ht="12.8" hidden="false" customHeight="true" outlineLevel="0" collapsed="false"/>
    <row r="1036885" customFormat="false" ht="12.8" hidden="false" customHeight="true" outlineLevel="0" collapsed="false"/>
    <row r="1036886" customFormat="false" ht="12.8" hidden="false" customHeight="true" outlineLevel="0" collapsed="false"/>
    <row r="1036887" customFormat="false" ht="12.8" hidden="false" customHeight="true" outlineLevel="0" collapsed="false"/>
    <row r="1036888" customFormat="false" ht="12.8" hidden="false" customHeight="true" outlineLevel="0" collapsed="false"/>
    <row r="1036889" customFormat="false" ht="12.8" hidden="false" customHeight="true" outlineLevel="0" collapsed="false"/>
    <row r="1036890" customFormat="false" ht="12.8" hidden="false" customHeight="true" outlineLevel="0" collapsed="false"/>
    <row r="1036891" customFormat="false" ht="12.8" hidden="false" customHeight="true" outlineLevel="0" collapsed="false"/>
    <row r="1036892" customFormat="false" ht="12.8" hidden="false" customHeight="true" outlineLevel="0" collapsed="false"/>
    <row r="1036893" customFormat="false" ht="12.8" hidden="false" customHeight="true" outlineLevel="0" collapsed="false"/>
    <row r="1036894" customFormat="false" ht="12.8" hidden="false" customHeight="true" outlineLevel="0" collapsed="false"/>
    <row r="1036895" customFormat="false" ht="12.8" hidden="false" customHeight="true" outlineLevel="0" collapsed="false"/>
    <row r="1036896" customFormat="false" ht="12.8" hidden="false" customHeight="true" outlineLevel="0" collapsed="false"/>
    <row r="1036897" customFormat="false" ht="12.8" hidden="false" customHeight="true" outlineLevel="0" collapsed="false"/>
    <row r="1036898" customFormat="false" ht="12.8" hidden="false" customHeight="true" outlineLevel="0" collapsed="false"/>
    <row r="1036899" customFormat="false" ht="12.8" hidden="false" customHeight="true" outlineLevel="0" collapsed="false"/>
    <row r="1036900" customFormat="false" ht="12.8" hidden="false" customHeight="true" outlineLevel="0" collapsed="false"/>
    <row r="1036901" customFormat="false" ht="12.8" hidden="false" customHeight="true" outlineLevel="0" collapsed="false"/>
    <row r="1036902" customFormat="false" ht="12.8" hidden="false" customHeight="true" outlineLevel="0" collapsed="false"/>
    <row r="1036903" customFormat="false" ht="12.8" hidden="false" customHeight="true" outlineLevel="0" collapsed="false"/>
    <row r="1036904" customFormat="false" ht="12.8" hidden="false" customHeight="true" outlineLevel="0" collapsed="false"/>
    <row r="1036905" customFormat="false" ht="12.8" hidden="false" customHeight="true" outlineLevel="0" collapsed="false"/>
    <row r="1036906" customFormat="false" ht="12.8" hidden="false" customHeight="true" outlineLevel="0" collapsed="false"/>
    <row r="1036907" customFormat="false" ht="12.8" hidden="false" customHeight="true" outlineLevel="0" collapsed="false"/>
    <row r="1036908" customFormat="false" ht="12.8" hidden="false" customHeight="true" outlineLevel="0" collapsed="false"/>
    <row r="1036909" customFormat="false" ht="12.8" hidden="false" customHeight="true" outlineLevel="0" collapsed="false"/>
    <row r="1036910" customFormat="false" ht="12.8" hidden="false" customHeight="true" outlineLevel="0" collapsed="false"/>
    <row r="1036911" customFormat="false" ht="12.8" hidden="false" customHeight="true" outlineLevel="0" collapsed="false"/>
    <row r="1036912" customFormat="false" ht="12.8" hidden="false" customHeight="true" outlineLevel="0" collapsed="false"/>
    <row r="1036913" customFormat="false" ht="12.8" hidden="false" customHeight="true" outlineLevel="0" collapsed="false"/>
    <row r="1036914" customFormat="false" ht="12.8" hidden="false" customHeight="true" outlineLevel="0" collapsed="false"/>
    <row r="1036915" customFormat="false" ht="12.8" hidden="false" customHeight="true" outlineLevel="0" collapsed="false"/>
    <row r="1036916" customFormat="false" ht="12.8" hidden="false" customHeight="true" outlineLevel="0" collapsed="false"/>
    <row r="1036917" customFormat="false" ht="12.8" hidden="false" customHeight="true" outlineLevel="0" collapsed="false"/>
    <row r="1036918" customFormat="false" ht="12.8" hidden="false" customHeight="true" outlineLevel="0" collapsed="false"/>
    <row r="1036919" customFormat="false" ht="12.8" hidden="false" customHeight="true" outlineLevel="0" collapsed="false"/>
    <row r="1036920" customFormat="false" ht="12.8" hidden="false" customHeight="true" outlineLevel="0" collapsed="false"/>
    <row r="1036921" customFormat="false" ht="12.8" hidden="false" customHeight="true" outlineLevel="0" collapsed="false"/>
    <row r="1036922" customFormat="false" ht="12.8" hidden="false" customHeight="true" outlineLevel="0" collapsed="false"/>
    <row r="1036923" customFormat="false" ht="12.8" hidden="false" customHeight="true" outlineLevel="0" collapsed="false"/>
    <row r="1036924" customFormat="false" ht="12.8" hidden="false" customHeight="true" outlineLevel="0" collapsed="false"/>
    <row r="1036925" customFormat="false" ht="12.8" hidden="false" customHeight="true" outlineLevel="0" collapsed="false"/>
    <row r="1036926" customFormat="false" ht="12.8" hidden="false" customHeight="true" outlineLevel="0" collapsed="false"/>
    <row r="1036927" customFormat="false" ht="12.8" hidden="false" customHeight="true" outlineLevel="0" collapsed="false"/>
    <row r="1036928" customFormat="false" ht="12.8" hidden="false" customHeight="true" outlineLevel="0" collapsed="false"/>
    <row r="1036929" customFormat="false" ht="12.8" hidden="false" customHeight="true" outlineLevel="0" collapsed="false"/>
    <row r="1036930" customFormat="false" ht="12.8" hidden="false" customHeight="true" outlineLevel="0" collapsed="false"/>
    <row r="1036931" customFormat="false" ht="12.8" hidden="false" customHeight="true" outlineLevel="0" collapsed="false"/>
    <row r="1036932" customFormat="false" ht="12.8" hidden="false" customHeight="true" outlineLevel="0" collapsed="false"/>
    <row r="1036933" customFormat="false" ht="12.8" hidden="false" customHeight="true" outlineLevel="0" collapsed="false"/>
    <row r="1036934" customFormat="false" ht="12.8" hidden="false" customHeight="true" outlineLevel="0" collapsed="false"/>
    <row r="1036935" customFormat="false" ht="12.8" hidden="false" customHeight="true" outlineLevel="0" collapsed="false"/>
    <row r="1036936" customFormat="false" ht="12.8" hidden="false" customHeight="true" outlineLevel="0" collapsed="false"/>
    <row r="1036937" customFormat="false" ht="12.8" hidden="false" customHeight="true" outlineLevel="0" collapsed="false"/>
    <row r="1036938" customFormat="false" ht="12.8" hidden="false" customHeight="true" outlineLevel="0" collapsed="false"/>
    <row r="1036939" customFormat="false" ht="12.8" hidden="false" customHeight="true" outlineLevel="0" collapsed="false"/>
    <row r="1036940" customFormat="false" ht="12.8" hidden="false" customHeight="true" outlineLevel="0" collapsed="false"/>
    <row r="1036941" customFormat="false" ht="12.8" hidden="false" customHeight="true" outlineLevel="0" collapsed="false"/>
    <row r="1036942" customFormat="false" ht="12.8" hidden="false" customHeight="true" outlineLevel="0" collapsed="false"/>
    <row r="1036943" customFormat="false" ht="12.8" hidden="false" customHeight="true" outlineLevel="0" collapsed="false"/>
    <row r="1036944" customFormat="false" ht="12.8" hidden="false" customHeight="true" outlineLevel="0" collapsed="false"/>
    <row r="1036945" customFormat="false" ht="12.8" hidden="false" customHeight="true" outlineLevel="0" collapsed="false"/>
    <row r="1036946" customFormat="false" ht="12.8" hidden="false" customHeight="true" outlineLevel="0" collapsed="false"/>
    <row r="1036947" customFormat="false" ht="12.8" hidden="false" customHeight="true" outlineLevel="0" collapsed="false"/>
    <row r="1036948" customFormat="false" ht="12.8" hidden="false" customHeight="true" outlineLevel="0" collapsed="false"/>
    <row r="1036949" customFormat="false" ht="12.8" hidden="false" customHeight="true" outlineLevel="0" collapsed="false"/>
    <row r="1036950" customFormat="false" ht="12.8" hidden="false" customHeight="true" outlineLevel="0" collapsed="false"/>
    <row r="1036951" customFormat="false" ht="12.8" hidden="false" customHeight="true" outlineLevel="0" collapsed="false"/>
    <row r="1036952" customFormat="false" ht="12.8" hidden="false" customHeight="true" outlineLevel="0" collapsed="false"/>
    <row r="1036953" customFormat="false" ht="12.8" hidden="false" customHeight="true" outlineLevel="0" collapsed="false"/>
    <row r="1036954" customFormat="false" ht="12.8" hidden="false" customHeight="true" outlineLevel="0" collapsed="false"/>
    <row r="1036955" customFormat="false" ht="12.8" hidden="false" customHeight="true" outlineLevel="0" collapsed="false"/>
    <row r="1036956" customFormat="false" ht="12.8" hidden="false" customHeight="true" outlineLevel="0" collapsed="false"/>
    <row r="1036957" customFormat="false" ht="12.8" hidden="false" customHeight="true" outlineLevel="0" collapsed="false"/>
    <row r="1036958" customFormat="false" ht="12.8" hidden="false" customHeight="true" outlineLevel="0" collapsed="false"/>
    <row r="1036959" customFormat="false" ht="12.8" hidden="false" customHeight="true" outlineLevel="0" collapsed="false"/>
    <row r="1036960" customFormat="false" ht="12.8" hidden="false" customHeight="true" outlineLevel="0" collapsed="false"/>
    <row r="1036961" customFormat="false" ht="12.8" hidden="false" customHeight="true" outlineLevel="0" collapsed="false"/>
    <row r="1036962" customFormat="false" ht="12.8" hidden="false" customHeight="true" outlineLevel="0" collapsed="false"/>
    <row r="1036963" customFormat="false" ht="12.8" hidden="false" customHeight="true" outlineLevel="0" collapsed="false"/>
    <row r="1036964" customFormat="false" ht="12.8" hidden="false" customHeight="true" outlineLevel="0" collapsed="false"/>
    <row r="1036965" customFormat="false" ht="12.8" hidden="false" customHeight="true" outlineLevel="0" collapsed="false"/>
    <row r="1036966" customFormat="false" ht="12.8" hidden="false" customHeight="true" outlineLevel="0" collapsed="false"/>
    <row r="1036967" customFormat="false" ht="12.8" hidden="false" customHeight="true" outlineLevel="0" collapsed="false"/>
    <row r="1036968" customFormat="false" ht="12.8" hidden="false" customHeight="true" outlineLevel="0" collapsed="false"/>
    <row r="1036969" customFormat="false" ht="12.8" hidden="false" customHeight="true" outlineLevel="0" collapsed="false"/>
    <row r="1036970" customFormat="false" ht="12.8" hidden="false" customHeight="true" outlineLevel="0" collapsed="false"/>
    <row r="1036971" customFormat="false" ht="12.8" hidden="false" customHeight="true" outlineLevel="0" collapsed="false"/>
    <row r="1036972" customFormat="false" ht="12.8" hidden="false" customHeight="true" outlineLevel="0" collapsed="false"/>
    <row r="1036973" customFormat="false" ht="12.8" hidden="false" customHeight="true" outlineLevel="0" collapsed="false"/>
    <row r="1036974" customFormat="false" ht="12.8" hidden="false" customHeight="true" outlineLevel="0" collapsed="false"/>
    <row r="1036975" customFormat="false" ht="12.8" hidden="false" customHeight="true" outlineLevel="0" collapsed="false"/>
    <row r="1036976" customFormat="false" ht="12.8" hidden="false" customHeight="true" outlineLevel="0" collapsed="false"/>
    <row r="1036977" customFormat="false" ht="12.8" hidden="false" customHeight="true" outlineLevel="0" collapsed="false"/>
    <row r="1036978" customFormat="false" ht="12.8" hidden="false" customHeight="true" outlineLevel="0" collapsed="false"/>
    <row r="1036979" customFormat="false" ht="12.8" hidden="false" customHeight="true" outlineLevel="0" collapsed="false"/>
    <row r="1036980" customFormat="false" ht="12.8" hidden="false" customHeight="true" outlineLevel="0" collapsed="false"/>
    <row r="1036981" customFormat="false" ht="12.8" hidden="false" customHeight="true" outlineLevel="0" collapsed="false"/>
    <row r="1036982" customFormat="false" ht="12.8" hidden="false" customHeight="true" outlineLevel="0" collapsed="false"/>
    <row r="1036983" customFormat="false" ht="12.8" hidden="false" customHeight="true" outlineLevel="0" collapsed="false"/>
    <row r="1036984" customFormat="false" ht="12.8" hidden="false" customHeight="true" outlineLevel="0" collapsed="false"/>
    <row r="1036985" customFormat="false" ht="12.8" hidden="false" customHeight="true" outlineLevel="0" collapsed="false"/>
    <row r="1036986" customFormat="false" ht="12.8" hidden="false" customHeight="true" outlineLevel="0" collapsed="false"/>
    <row r="1036987" customFormat="false" ht="12.8" hidden="false" customHeight="true" outlineLevel="0" collapsed="false"/>
    <row r="1036988" customFormat="false" ht="12.8" hidden="false" customHeight="true" outlineLevel="0" collapsed="false"/>
    <row r="1036989" customFormat="false" ht="12.8" hidden="false" customHeight="true" outlineLevel="0" collapsed="false"/>
    <row r="1036990" customFormat="false" ht="12.8" hidden="false" customHeight="true" outlineLevel="0" collapsed="false"/>
    <row r="1036991" customFormat="false" ht="12.8" hidden="false" customHeight="true" outlineLevel="0" collapsed="false"/>
    <row r="1036992" customFormat="false" ht="12.8" hidden="false" customHeight="true" outlineLevel="0" collapsed="false"/>
    <row r="1036993" customFormat="false" ht="12.8" hidden="false" customHeight="true" outlineLevel="0" collapsed="false"/>
    <row r="1036994" customFormat="false" ht="12.8" hidden="false" customHeight="true" outlineLevel="0" collapsed="false"/>
    <row r="1036995" customFormat="false" ht="12.8" hidden="false" customHeight="true" outlineLevel="0" collapsed="false"/>
    <row r="1036996" customFormat="false" ht="12.8" hidden="false" customHeight="true" outlineLevel="0" collapsed="false"/>
    <row r="1036997" customFormat="false" ht="12.8" hidden="false" customHeight="true" outlineLevel="0" collapsed="false"/>
    <row r="1036998" customFormat="false" ht="12.8" hidden="false" customHeight="true" outlineLevel="0" collapsed="false"/>
    <row r="1036999" customFormat="false" ht="12.8" hidden="false" customHeight="true" outlineLevel="0" collapsed="false"/>
    <row r="1037000" customFormat="false" ht="12.8" hidden="false" customHeight="true" outlineLevel="0" collapsed="false"/>
    <row r="1037001" customFormat="false" ht="12.8" hidden="false" customHeight="true" outlineLevel="0" collapsed="false"/>
    <row r="1037002" customFormat="false" ht="12.8" hidden="false" customHeight="true" outlineLevel="0" collapsed="false"/>
    <row r="1037003" customFormat="false" ht="12.8" hidden="false" customHeight="true" outlineLevel="0" collapsed="false"/>
    <row r="1037004" customFormat="false" ht="12.8" hidden="false" customHeight="true" outlineLevel="0" collapsed="false"/>
    <row r="1037005" customFormat="false" ht="12.8" hidden="false" customHeight="true" outlineLevel="0" collapsed="false"/>
    <row r="1037006" customFormat="false" ht="12.8" hidden="false" customHeight="true" outlineLevel="0" collapsed="false"/>
    <row r="1037007" customFormat="false" ht="12.8" hidden="false" customHeight="true" outlineLevel="0" collapsed="false"/>
    <row r="1037008" customFormat="false" ht="12.8" hidden="false" customHeight="true" outlineLevel="0" collapsed="false"/>
    <row r="1037009" customFormat="false" ht="12.8" hidden="false" customHeight="true" outlineLevel="0" collapsed="false"/>
    <row r="1037010" customFormat="false" ht="12.8" hidden="false" customHeight="true" outlineLevel="0" collapsed="false"/>
    <row r="1037011" customFormat="false" ht="12.8" hidden="false" customHeight="true" outlineLevel="0" collapsed="false"/>
    <row r="1037012" customFormat="false" ht="12.8" hidden="false" customHeight="true" outlineLevel="0" collapsed="false"/>
    <row r="1037013" customFormat="false" ht="12.8" hidden="false" customHeight="true" outlineLevel="0" collapsed="false"/>
    <row r="1037014" customFormat="false" ht="12.8" hidden="false" customHeight="true" outlineLevel="0" collapsed="false"/>
    <row r="1037015" customFormat="false" ht="12.8" hidden="false" customHeight="true" outlineLevel="0" collapsed="false"/>
    <row r="1037016" customFormat="false" ht="12.8" hidden="false" customHeight="true" outlineLevel="0" collapsed="false"/>
    <row r="1037017" customFormat="false" ht="12.8" hidden="false" customHeight="true" outlineLevel="0" collapsed="false"/>
    <row r="1037018" customFormat="false" ht="12.8" hidden="false" customHeight="true" outlineLevel="0" collapsed="false"/>
    <row r="1037019" customFormat="false" ht="12.8" hidden="false" customHeight="true" outlineLevel="0" collapsed="false"/>
    <row r="1037020" customFormat="false" ht="12.8" hidden="false" customHeight="true" outlineLevel="0" collapsed="false"/>
    <row r="1037021" customFormat="false" ht="12.8" hidden="false" customHeight="true" outlineLevel="0" collapsed="false"/>
    <row r="1037022" customFormat="false" ht="12.8" hidden="false" customHeight="true" outlineLevel="0" collapsed="false"/>
    <row r="1037023" customFormat="false" ht="12.8" hidden="false" customHeight="true" outlineLevel="0" collapsed="false"/>
    <row r="1037024" customFormat="false" ht="12.8" hidden="false" customHeight="true" outlineLevel="0" collapsed="false"/>
    <row r="1037025" customFormat="false" ht="12.8" hidden="false" customHeight="true" outlineLevel="0" collapsed="false"/>
    <row r="1037026" customFormat="false" ht="12.8" hidden="false" customHeight="true" outlineLevel="0" collapsed="false"/>
    <row r="1037027" customFormat="false" ht="12.8" hidden="false" customHeight="true" outlineLevel="0" collapsed="false"/>
    <row r="1037028" customFormat="false" ht="12.8" hidden="false" customHeight="true" outlineLevel="0" collapsed="false"/>
    <row r="1037029" customFormat="false" ht="12.8" hidden="false" customHeight="true" outlineLevel="0" collapsed="false"/>
    <row r="1037030" customFormat="false" ht="12.8" hidden="false" customHeight="true" outlineLevel="0" collapsed="false"/>
    <row r="1037031" customFormat="false" ht="12.8" hidden="false" customHeight="true" outlineLevel="0" collapsed="false"/>
    <row r="1037032" customFormat="false" ht="12.8" hidden="false" customHeight="true" outlineLevel="0" collapsed="false"/>
    <row r="1037033" customFormat="false" ht="12.8" hidden="false" customHeight="true" outlineLevel="0" collapsed="false"/>
    <row r="1037034" customFormat="false" ht="12.8" hidden="false" customHeight="true" outlineLevel="0" collapsed="false"/>
    <row r="1037035" customFormat="false" ht="12.8" hidden="false" customHeight="true" outlineLevel="0" collapsed="false"/>
    <row r="1037036" customFormat="false" ht="12.8" hidden="false" customHeight="true" outlineLevel="0" collapsed="false"/>
    <row r="1037037" customFormat="false" ht="12.8" hidden="false" customHeight="true" outlineLevel="0" collapsed="false"/>
    <row r="1037038" customFormat="false" ht="12.8" hidden="false" customHeight="true" outlineLevel="0" collapsed="false"/>
    <row r="1037039" customFormat="false" ht="12.8" hidden="false" customHeight="true" outlineLevel="0" collapsed="false"/>
    <row r="1037040" customFormat="false" ht="12.8" hidden="false" customHeight="true" outlineLevel="0" collapsed="false"/>
    <row r="1037041" customFormat="false" ht="12.8" hidden="false" customHeight="true" outlineLevel="0" collapsed="false"/>
    <row r="1037042" customFormat="false" ht="12.8" hidden="false" customHeight="true" outlineLevel="0" collapsed="false"/>
    <row r="1037043" customFormat="false" ht="12.8" hidden="false" customHeight="true" outlineLevel="0" collapsed="false"/>
    <row r="1037044" customFormat="false" ht="12.8" hidden="false" customHeight="true" outlineLevel="0" collapsed="false"/>
    <row r="1037045" customFormat="false" ht="12.8" hidden="false" customHeight="true" outlineLevel="0" collapsed="false"/>
    <row r="1037046" customFormat="false" ht="12.8" hidden="false" customHeight="true" outlineLevel="0" collapsed="false"/>
    <row r="1037047" customFormat="false" ht="12.8" hidden="false" customHeight="true" outlineLevel="0" collapsed="false"/>
    <row r="1037048" customFormat="false" ht="12.8" hidden="false" customHeight="true" outlineLevel="0" collapsed="false"/>
    <row r="1037049" customFormat="false" ht="12.8" hidden="false" customHeight="true" outlineLevel="0" collapsed="false"/>
    <row r="1037050" customFormat="false" ht="12.8" hidden="false" customHeight="true" outlineLevel="0" collapsed="false"/>
    <row r="1037051" customFormat="false" ht="12.8" hidden="false" customHeight="true" outlineLevel="0" collapsed="false"/>
    <row r="1037052" customFormat="false" ht="12.8" hidden="false" customHeight="true" outlineLevel="0" collapsed="false"/>
    <row r="1037053" customFormat="false" ht="12.8" hidden="false" customHeight="true" outlineLevel="0" collapsed="false"/>
    <row r="1037054" customFormat="false" ht="12.8" hidden="false" customHeight="true" outlineLevel="0" collapsed="false"/>
    <row r="1037055" customFormat="false" ht="12.8" hidden="false" customHeight="true" outlineLevel="0" collapsed="false"/>
    <row r="1037056" customFormat="false" ht="12.8" hidden="false" customHeight="true" outlineLevel="0" collapsed="false"/>
    <row r="1037057" customFormat="false" ht="12.8" hidden="false" customHeight="true" outlineLevel="0" collapsed="false"/>
    <row r="1037058" customFormat="false" ht="12.8" hidden="false" customHeight="true" outlineLevel="0" collapsed="false"/>
    <row r="1037059" customFormat="false" ht="12.8" hidden="false" customHeight="true" outlineLevel="0" collapsed="false"/>
    <row r="1037060" customFormat="false" ht="12.8" hidden="false" customHeight="true" outlineLevel="0" collapsed="false"/>
    <row r="1037061" customFormat="false" ht="12.8" hidden="false" customHeight="true" outlineLevel="0" collapsed="false"/>
    <row r="1037062" customFormat="false" ht="12.8" hidden="false" customHeight="true" outlineLevel="0" collapsed="false"/>
    <row r="1037063" customFormat="false" ht="12.8" hidden="false" customHeight="true" outlineLevel="0" collapsed="false"/>
    <row r="1037064" customFormat="false" ht="12.8" hidden="false" customHeight="true" outlineLevel="0" collapsed="false"/>
    <row r="1037065" customFormat="false" ht="12.8" hidden="false" customHeight="true" outlineLevel="0" collapsed="false"/>
    <row r="1037066" customFormat="false" ht="12.8" hidden="false" customHeight="true" outlineLevel="0" collapsed="false"/>
    <row r="1037067" customFormat="false" ht="12.8" hidden="false" customHeight="true" outlineLevel="0" collapsed="false"/>
    <row r="1037068" customFormat="false" ht="12.8" hidden="false" customHeight="true" outlineLevel="0" collapsed="false"/>
    <row r="1037069" customFormat="false" ht="12.8" hidden="false" customHeight="true" outlineLevel="0" collapsed="false"/>
    <row r="1037070" customFormat="false" ht="12.8" hidden="false" customHeight="true" outlineLevel="0" collapsed="false"/>
    <row r="1037071" customFormat="false" ht="12.8" hidden="false" customHeight="true" outlineLevel="0" collapsed="false"/>
    <row r="1037072" customFormat="false" ht="12.8" hidden="false" customHeight="true" outlineLevel="0" collapsed="false"/>
    <row r="1037073" customFormat="false" ht="12.8" hidden="false" customHeight="true" outlineLevel="0" collapsed="false"/>
    <row r="1037074" customFormat="false" ht="12.8" hidden="false" customHeight="true" outlineLevel="0" collapsed="false"/>
    <row r="1037075" customFormat="false" ht="12.8" hidden="false" customHeight="true" outlineLevel="0" collapsed="false"/>
    <row r="1037076" customFormat="false" ht="12.8" hidden="false" customHeight="true" outlineLevel="0" collapsed="false"/>
    <row r="1037077" customFormat="false" ht="12.8" hidden="false" customHeight="true" outlineLevel="0" collapsed="false"/>
    <row r="1037078" customFormat="false" ht="12.8" hidden="false" customHeight="true" outlineLevel="0" collapsed="false"/>
    <row r="1037079" customFormat="false" ht="12.8" hidden="false" customHeight="true" outlineLevel="0" collapsed="false"/>
    <row r="1037080" customFormat="false" ht="12.8" hidden="false" customHeight="true" outlineLevel="0" collapsed="false"/>
    <row r="1037081" customFormat="false" ht="12.8" hidden="false" customHeight="true" outlineLevel="0" collapsed="false"/>
    <row r="1037082" customFormat="false" ht="12.8" hidden="false" customHeight="true" outlineLevel="0" collapsed="false"/>
    <row r="1037083" customFormat="false" ht="12.8" hidden="false" customHeight="true" outlineLevel="0" collapsed="false"/>
    <row r="1037084" customFormat="false" ht="12.8" hidden="false" customHeight="true" outlineLevel="0" collapsed="false"/>
    <row r="1037085" customFormat="false" ht="12.8" hidden="false" customHeight="true" outlineLevel="0" collapsed="false"/>
    <row r="1037086" customFormat="false" ht="12.8" hidden="false" customHeight="true" outlineLevel="0" collapsed="false"/>
    <row r="1037087" customFormat="false" ht="12.8" hidden="false" customHeight="true" outlineLevel="0" collapsed="false"/>
    <row r="1037088" customFormat="false" ht="12.8" hidden="false" customHeight="true" outlineLevel="0" collapsed="false"/>
    <row r="1037089" customFormat="false" ht="12.8" hidden="false" customHeight="true" outlineLevel="0" collapsed="false"/>
    <row r="1037090" customFormat="false" ht="12.8" hidden="false" customHeight="true" outlineLevel="0" collapsed="false"/>
    <row r="1037091" customFormat="false" ht="12.8" hidden="false" customHeight="true" outlineLevel="0" collapsed="false"/>
    <row r="1037092" customFormat="false" ht="12.8" hidden="false" customHeight="true" outlineLevel="0" collapsed="false"/>
    <row r="1037093" customFormat="false" ht="12.8" hidden="false" customHeight="true" outlineLevel="0" collapsed="false"/>
    <row r="1037094" customFormat="false" ht="12.8" hidden="false" customHeight="true" outlineLevel="0" collapsed="false"/>
    <row r="1037095" customFormat="false" ht="12.8" hidden="false" customHeight="true" outlineLevel="0" collapsed="false"/>
    <row r="1037096" customFormat="false" ht="12.8" hidden="false" customHeight="true" outlineLevel="0" collapsed="false"/>
    <row r="1037097" customFormat="false" ht="12.8" hidden="false" customHeight="true" outlineLevel="0" collapsed="false"/>
    <row r="1037098" customFormat="false" ht="12.8" hidden="false" customHeight="true" outlineLevel="0" collapsed="false"/>
    <row r="1037099" customFormat="false" ht="12.8" hidden="false" customHeight="true" outlineLevel="0" collapsed="false"/>
    <row r="1037100" customFormat="false" ht="12.8" hidden="false" customHeight="true" outlineLevel="0" collapsed="false"/>
    <row r="1037101" customFormat="false" ht="12.8" hidden="false" customHeight="true" outlineLevel="0" collapsed="false"/>
    <row r="1037102" customFormat="false" ht="12.8" hidden="false" customHeight="true" outlineLevel="0" collapsed="false"/>
    <row r="1037103" customFormat="false" ht="12.8" hidden="false" customHeight="true" outlineLevel="0" collapsed="false"/>
    <row r="1037104" customFormat="false" ht="12.8" hidden="false" customHeight="true" outlineLevel="0" collapsed="false"/>
    <row r="1037105" customFormat="false" ht="12.8" hidden="false" customHeight="true" outlineLevel="0" collapsed="false"/>
    <row r="1037106" customFormat="false" ht="12.8" hidden="false" customHeight="true" outlineLevel="0" collapsed="false"/>
    <row r="1037107" customFormat="false" ht="12.8" hidden="false" customHeight="true" outlineLevel="0" collapsed="false"/>
    <row r="1037108" customFormat="false" ht="12.8" hidden="false" customHeight="true" outlineLevel="0" collapsed="false"/>
    <row r="1037109" customFormat="false" ht="12.8" hidden="false" customHeight="true" outlineLevel="0" collapsed="false"/>
    <row r="1037110" customFormat="false" ht="12.8" hidden="false" customHeight="true" outlineLevel="0" collapsed="false"/>
    <row r="1037111" customFormat="false" ht="12.8" hidden="false" customHeight="true" outlineLevel="0" collapsed="false"/>
    <row r="1037112" customFormat="false" ht="12.8" hidden="false" customHeight="true" outlineLevel="0" collapsed="false"/>
    <row r="1037113" customFormat="false" ht="12.8" hidden="false" customHeight="true" outlineLevel="0" collapsed="false"/>
    <row r="1037114" customFormat="false" ht="12.8" hidden="false" customHeight="true" outlineLevel="0" collapsed="false"/>
    <row r="1037115" customFormat="false" ht="12.8" hidden="false" customHeight="true" outlineLevel="0" collapsed="false"/>
    <row r="1037116" customFormat="false" ht="12.8" hidden="false" customHeight="true" outlineLevel="0" collapsed="false"/>
    <row r="1037117" customFormat="false" ht="12.8" hidden="false" customHeight="true" outlineLevel="0" collapsed="false"/>
    <row r="1037118" customFormat="false" ht="12.8" hidden="false" customHeight="true" outlineLevel="0" collapsed="false"/>
    <row r="1037119" customFormat="false" ht="12.8" hidden="false" customHeight="true" outlineLevel="0" collapsed="false"/>
    <row r="1037120" customFormat="false" ht="12.8" hidden="false" customHeight="true" outlineLevel="0" collapsed="false"/>
    <row r="1037121" customFormat="false" ht="12.8" hidden="false" customHeight="true" outlineLevel="0" collapsed="false"/>
    <row r="1037122" customFormat="false" ht="12.8" hidden="false" customHeight="true" outlineLevel="0" collapsed="false"/>
    <row r="1037123" customFormat="false" ht="12.8" hidden="false" customHeight="true" outlineLevel="0" collapsed="false"/>
    <row r="1037124" customFormat="false" ht="12.8" hidden="false" customHeight="true" outlineLevel="0" collapsed="false"/>
    <row r="1037125" customFormat="false" ht="12.8" hidden="false" customHeight="true" outlineLevel="0" collapsed="false"/>
    <row r="1037126" customFormat="false" ht="12.8" hidden="false" customHeight="true" outlineLevel="0" collapsed="false"/>
    <row r="1037127" customFormat="false" ht="12.8" hidden="false" customHeight="true" outlineLevel="0" collapsed="false"/>
    <row r="1037128" customFormat="false" ht="12.8" hidden="false" customHeight="true" outlineLevel="0" collapsed="false"/>
    <row r="1037129" customFormat="false" ht="12.8" hidden="false" customHeight="true" outlineLevel="0" collapsed="false"/>
    <row r="1037130" customFormat="false" ht="12.8" hidden="false" customHeight="true" outlineLevel="0" collapsed="false"/>
    <row r="1037131" customFormat="false" ht="12.8" hidden="false" customHeight="true" outlineLevel="0" collapsed="false"/>
    <row r="1037132" customFormat="false" ht="12.8" hidden="false" customHeight="true" outlineLevel="0" collapsed="false"/>
    <row r="1037133" customFormat="false" ht="12.8" hidden="false" customHeight="true" outlineLevel="0" collapsed="false"/>
    <row r="1037134" customFormat="false" ht="12.8" hidden="false" customHeight="true" outlineLevel="0" collapsed="false"/>
    <row r="1037135" customFormat="false" ht="12.8" hidden="false" customHeight="true" outlineLevel="0" collapsed="false"/>
    <row r="1037136" customFormat="false" ht="12.8" hidden="false" customHeight="true" outlineLevel="0" collapsed="false"/>
    <row r="1037137" customFormat="false" ht="12.8" hidden="false" customHeight="true" outlineLevel="0" collapsed="false"/>
    <row r="1037138" customFormat="false" ht="12.8" hidden="false" customHeight="true" outlineLevel="0" collapsed="false"/>
    <row r="1037139" customFormat="false" ht="12.8" hidden="false" customHeight="true" outlineLevel="0" collapsed="false"/>
    <row r="1037140" customFormat="false" ht="12.8" hidden="false" customHeight="true" outlineLevel="0" collapsed="false"/>
    <row r="1037141" customFormat="false" ht="12.8" hidden="false" customHeight="true" outlineLevel="0" collapsed="false"/>
    <row r="1037142" customFormat="false" ht="12.8" hidden="false" customHeight="true" outlineLevel="0" collapsed="false"/>
    <row r="1037143" customFormat="false" ht="12.8" hidden="false" customHeight="true" outlineLevel="0" collapsed="false"/>
    <row r="1037144" customFormat="false" ht="12.8" hidden="false" customHeight="true" outlineLevel="0" collapsed="false"/>
    <row r="1037145" customFormat="false" ht="12.8" hidden="false" customHeight="true" outlineLevel="0" collapsed="false"/>
    <row r="1037146" customFormat="false" ht="12.8" hidden="false" customHeight="true" outlineLevel="0" collapsed="false"/>
    <row r="1037147" customFormat="false" ht="12.8" hidden="false" customHeight="true" outlineLevel="0" collapsed="false"/>
    <row r="1037148" customFormat="false" ht="12.8" hidden="false" customHeight="true" outlineLevel="0" collapsed="false"/>
    <row r="1037149" customFormat="false" ht="12.8" hidden="false" customHeight="true" outlineLevel="0" collapsed="false"/>
    <row r="1037150" customFormat="false" ht="12.8" hidden="false" customHeight="true" outlineLevel="0" collapsed="false"/>
    <row r="1037151" customFormat="false" ht="12.8" hidden="false" customHeight="true" outlineLevel="0" collapsed="false"/>
    <row r="1037152" customFormat="false" ht="12.8" hidden="false" customHeight="true" outlineLevel="0" collapsed="false"/>
    <row r="1037153" customFormat="false" ht="12.8" hidden="false" customHeight="true" outlineLevel="0" collapsed="false"/>
    <row r="1037154" customFormat="false" ht="12.8" hidden="false" customHeight="true" outlineLevel="0" collapsed="false"/>
    <row r="1037155" customFormat="false" ht="12.8" hidden="false" customHeight="true" outlineLevel="0" collapsed="false"/>
    <row r="1037156" customFormat="false" ht="12.8" hidden="false" customHeight="true" outlineLevel="0" collapsed="false"/>
    <row r="1037157" customFormat="false" ht="12.8" hidden="false" customHeight="true" outlineLevel="0" collapsed="false"/>
    <row r="1037158" customFormat="false" ht="12.8" hidden="false" customHeight="true" outlineLevel="0" collapsed="false"/>
    <row r="1037159" customFormat="false" ht="12.8" hidden="false" customHeight="true" outlineLevel="0" collapsed="false"/>
    <row r="1037160" customFormat="false" ht="12.8" hidden="false" customHeight="true" outlineLevel="0" collapsed="false"/>
    <row r="1037161" customFormat="false" ht="12.8" hidden="false" customHeight="true" outlineLevel="0" collapsed="false"/>
    <row r="1037162" customFormat="false" ht="12.8" hidden="false" customHeight="true" outlineLevel="0" collapsed="false"/>
    <row r="1037163" customFormat="false" ht="12.8" hidden="false" customHeight="true" outlineLevel="0" collapsed="false"/>
    <row r="1037164" customFormat="false" ht="12.8" hidden="false" customHeight="true" outlineLevel="0" collapsed="false"/>
    <row r="1037165" customFormat="false" ht="12.8" hidden="false" customHeight="true" outlineLevel="0" collapsed="false"/>
    <row r="1037166" customFormat="false" ht="12.8" hidden="false" customHeight="true" outlineLevel="0" collapsed="false"/>
    <row r="1037167" customFormat="false" ht="12.8" hidden="false" customHeight="true" outlineLevel="0" collapsed="false"/>
    <row r="1037168" customFormat="false" ht="12.8" hidden="false" customHeight="true" outlineLevel="0" collapsed="false"/>
    <row r="1037169" customFormat="false" ht="12.8" hidden="false" customHeight="true" outlineLevel="0" collapsed="false"/>
    <row r="1037170" customFormat="false" ht="12.8" hidden="false" customHeight="true" outlineLevel="0" collapsed="false"/>
    <row r="1037171" customFormat="false" ht="12.8" hidden="false" customHeight="true" outlineLevel="0" collapsed="false"/>
    <row r="1037172" customFormat="false" ht="12.8" hidden="false" customHeight="true" outlineLevel="0" collapsed="false"/>
    <row r="1037173" customFormat="false" ht="12.8" hidden="false" customHeight="true" outlineLevel="0" collapsed="false"/>
    <row r="1037174" customFormat="false" ht="12.8" hidden="false" customHeight="true" outlineLevel="0" collapsed="false"/>
    <row r="1037175" customFormat="false" ht="12.8" hidden="false" customHeight="true" outlineLevel="0" collapsed="false"/>
    <row r="1037176" customFormat="false" ht="12.8" hidden="false" customHeight="true" outlineLevel="0" collapsed="false"/>
    <row r="1037177" customFormat="false" ht="12.8" hidden="false" customHeight="true" outlineLevel="0" collapsed="false"/>
    <row r="1037178" customFormat="false" ht="12.8" hidden="false" customHeight="true" outlineLevel="0" collapsed="false"/>
    <row r="1037179" customFormat="false" ht="12.8" hidden="false" customHeight="true" outlineLevel="0" collapsed="false"/>
    <row r="1037180" customFormat="false" ht="12.8" hidden="false" customHeight="true" outlineLevel="0" collapsed="false"/>
    <row r="1037181" customFormat="false" ht="12.8" hidden="false" customHeight="true" outlineLevel="0" collapsed="false"/>
    <row r="1037182" customFormat="false" ht="12.8" hidden="false" customHeight="true" outlineLevel="0" collapsed="false"/>
    <row r="1037183" customFormat="false" ht="12.8" hidden="false" customHeight="true" outlineLevel="0" collapsed="false"/>
    <row r="1037184" customFormat="false" ht="12.8" hidden="false" customHeight="true" outlineLevel="0" collapsed="false"/>
    <row r="1037185" customFormat="false" ht="12.8" hidden="false" customHeight="true" outlineLevel="0" collapsed="false"/>
    <row r="1037186" customFormat="false" ht="12.8" hidden="false" customHeight="true" outlineLevel="0" collapsed="false"/>
    <row r="1037187" customFormat="false" ht="12.8" hidden="false" customHeight="true" outlineLevel="0" collapsed="false"/>
    <row r="1037188" customFormat="false" ht="12.8" hidden="false" customHeight="true" outlineLevel="0" collapsed="false"/>
    <row r="1037189" customFormat="false" ht="12.8" hidden="false" customHeight="true" outlineLevel="0" collapsed="false"/>
    <row r="1037190" customFormat="false" ht="12.8" hidden="false" customHeight="true" outlineLevel="0" collapsed="false"/>
    <row r="1037191" customFormat="false" ht="12.8" hidden="false" customHeight="true" outlineLevel="0" collapsed="false"/>
    <row r="1037192" customFormat="false" ht="12.8" hidden="false" customHeight="true" outlineLevel="0" collapsed="false"/>
    <row r="1037193" customFormat="false" ht="12.8" hidden="false" customHeight="true" outlineLevel="0" collapsed="false"/>
    <row r="1037194" customFormat="false" ht="12.8" hidden="false" customHeight="true" outlineLevel="0" collapsed="false"/>
    <row r="1037195" customFormat="false" ht="12.8" hidden="false" customHeight="true" outlineLevel="0" collapsed="false"/>
    <row r="1037196" customFormat="false" ht="12.8" hidden="false" customHeight="true" outlineLevel="0" collapsed="false"/>
    <row r="1037197" customFormat="false" ht="12.8" hidden="false" customHeight="true" outlineLevel="0" collapsed="false"/>
    <row r="1037198" customFormat="false" ht="12.8" hidden="false" customHeight="true" outlineLevel="0" collapsed="false"/>
    <row r="1037199" customFormat="false" ht="12.8" hidden="false" customHeight="true" outlineLevel="0" collapsed="false"/>
    <row r="1037200" customFormat="false" ht="12.8" hidden="false" customHeight="true" outlineLevel="0" collapsed="false"/>
    <row r="1037201" customFormat="false" ht="12.8" hidden="false" customHeight="true" outlineLevel="0" collapsed="false"/>
    <row r="1037202" customFormat="false" ht="12.8" hidden="false" customHeight="true" outlineLevel="0" collapsed="false"/>
    <row r="1037203" customFormat="false" ht="12.8" hidden="false" customHeight="true" outlineLevel="0" collapsed="false"/>
    <row r="1037204" customFormat="false" ht="12.8" hidden="false" customHeight="true" outlineLevel="0" collapsed="false"/>
    <row r="1037205" customFormat="false" ht="12.8" hidden="false" customHeight="true" outlineLevel="0" collapsed="false"/>
    <row r="1037206" customFormat="false" ht="12.8" hidden="false" customHeight="true" outlineLevel="0" collapsed="false"/>
    <row r="1037207" customFormat="false" ht="12.8" hidden="false" customHeight="true" outlineLevel="0" collapsed="false"/>
    <row r="1037208" customFormat="false" ht="12.8" hidden="false" customHeight="true" outlineLevel="0" collapsed="false"/>
    <row r="1037209" customFormat="false" ht="12.8" hidden="false" customHeight="true" outlineLevel="0" collapsed="false"/>
    <row r="1037210" customFormat="false" ht="12.8" hidden="false" customHeight="true" outlineLevel="0" collapsed="false"/>
    <row r="1037211" customFormat="false" ht="12.8" hidden="false" customHeight="true" outlineLevel="0" collapsed="false"/>
    <row r="1037212" customFormat="false" ht="12.8" hidden="false" customHeight="true" outlineLevel="0" collapsed="false"/>
    <row r="1037213" customFormat="false" ht="12.8" hidden="false" customHeight="true" outlineLevel="0" collapsed="false"/>
    <row r="1037214" customFormat="false" ht="12.8" hidden="false" customHeight="true" outlineLevel="0" collapsed="false"/>
    <row r="1037215" customFormat="false" ht="12.8" hidden="false" customHeight="true" outlineLevel="0" collapsed="false"/>
    <row r="1037216" customFormat="false" ht="12.8" hidden="false" customHeight="true" outlineLevel="0" collapsed="false"/>
    <row r="1037217" customFormat="false" ht="12.8" hidden="false" customHeight="true" outlineLevel="0" collapsed="false"/>
    <row r="1037218" customFormat="false" ht="12.8" hidden="false" customHeight="true" outlineLevel="0" collapsed="false"/>
    <row r="1037219" customFormat="false" ht="12.8" hidden="false" customHeight="true" outlineLevel="0" collapsed="false"/>
    <row r="1037220" customFormat="false" ht="12.8" hidden="false" customHeight="true" outlineLevel="0" collapsed="false"/>
    <row r="1037221" customFormat="false" ht="12.8" hidden="false" customHeight="true" outlineLevel="0" collapsed="false"/>
    <row r="1037222" customFormat="false" ht="12.8" hidden="false" customHeight="true" outlineLevel="0" collapsed="false"/>
    <row r="1037223" customFormat="false" ht="12.8" hidden="false" customHeight="true" outlineLevel="0" collapsed="false"/>
    <row r="1037224" customFormat="false" ht="12.8" hidden="false" customHeight="true" outlineLevel="0" collapsed="false"/>
    <row r="1037225" customFormat="false" ht="12.8" hidden="false" customHeight="true" outlineLevel="0" collapsed="false"/>
    <row r="1037226" customFormat="false" ht="12.8" hidden="false" customHeight="true" outlineLevel="0" collapsed="false"/>
    <row r="1037227" customFormat="false" ht="12.8" hidden="false" customHeight="true" outlineLevel="0" collapsed="false"/>
    <row r="1037228" customFormat="false" ht="12.8" hidden="false" customHeight="true" outlineLevel="0" collapsed="false"/>
    <row r="1037229" customFormat="false" ht="12.8" hidden="false" customHeight="true" outlineLevel="0" collapsed="false"/>
    <row r="1037230" customFormat="false" ht="12.8" hidden="false" customHeight="true" outlineLevel="0" collapsed="false"/>
    <row r="1037231" customFormat="false" ht="12.8" hidden="false" customHeight="true" outlineLevel="0" collapsed="false"/>
    <row r="1037232" customFormat="false" ht="12.8" hidden="false" customHeight="true" outlineLevel="0" collapsed="false"/>
    <row r="1037233" customFormat="false" ht="12.8" hidden="false" customHeight="true" outlineLevel="0" collapsed="false"/>
    <row r="1037234" customFormat="false" ht="12.8" hidden="false" customHeight="true" outlineLevel="0" collapsed="false"/>
    <row r="1037235" customFormat="false" ht="12.8" hidden="false" customHeight="true" outlineLevel="0" collapsed="false"/>
    <row r="1037236" customFormat="false" ht="12.8" hidden="false" customHeight="true" outlineLevel="0" collapsed="false"/>
    <row r="1037237" customFormat="false" ht="12.8" hidden="false" customHeight="true" outlineLevel="0" collapsed="false"/>
    <row r="1037238" customFormat="false" ht="12.8" hidden="false" customHeight="true" outlineLevel="0" collapsed="false"/>
    <row r="1037239" customFormat="false" ht="12.8" hidden="false" customHeight="true" outlineLevel="0" collapsed="false"/>
    <row r="1037240" customFormat="false" ht="12.8" hidden="false" customHeight="true" outlineLevel="0" collapsed="false"/>
    <row r="1037241" customFormat="false" ht="12.8" hidden="false" customHeight="true" outlineLevel="0" collapsed="false"/>
    <row r="1037242" customFormat="false" ht="12.8" hidden="false" customHeight="true" outlineLevel="0" collapsed="false"/>
    <row r="1037243" customFormat="false" ht="12.8" hidden="false" customHeight="true" outlineLevel="0" collapsed="false"/>
    <row r="1037244" customFormat="false" ht="12.8" hidden="false" customHeight="true" outlineLevel="0" collapsed="false"/>
    <row r="1037245" customFormat="false" ht="12.8" hidden="false" customHeight="true" outlineLevel="0" collapsed="false"/>
    <row r="1037246" customFormat="false" ht="12.8" hidden="false" customHeight="true" outlineLevel="0" collapsed="false"/>
    <row r="1037247" customFormat="false" ht="12.8" hidden="false" customHeight="true" outlineLevel="0" collapsed="false"/>
    <row r="1037248" customFormat="false" ht="12.8" hidden="false" customHeight="true" outlineLevel="0" collapsed="false"/>
    <row r="1037249" customFormat="false" ht="12.8" hidden="false" customHeight="true" outlineLevel="0" collapsed="false"/>
    <row r="1037250" customFormat="false" ht="12.8" hidden="false" customHeight="true" outlineLevel="0" collapsed="false"/>
    <row r="1037251" customFormat="false" ht="12.8" hidden="false" customHeight="true" outlineLevel="0" collapsed="false"/>
    <row r="1037252" customFormat="false" ht="12.8" hidden="false" customHeight="true" outlineLevel="0" collapsed="false"/>
    <row r="1037253" customFormat="false" ht="12.8" hidden="false" customHeight="true" outlineLevel="0" collapsed="false"/>
    <row r="1037254" customFormat="false" ht="12.8" hidden="false" customHeight="true" outlineLevel="0" collapsed="false"/>
    <row r="1037255" customFormat="false" ht="12.8" hidden="false" customHeight="true" outlineLevel="0" collapsed="false"/>
    <row r="1037256" customFormat="false" ht="12.8" hidden="false" customHeight="true" outlineLevel="0" collapsed="false"/>
    <row r="1037257" customFormat="false" ht="12.8" hidden="false" customHeight="true" outlineLevel="0" collapsed="false"/>
    <row r="1037258" customFormat="false" ht="12.8" hidden="false" customHeight="true" outlineLevel="0" collapsed="false"/>
    <row r="1037259" customFormat="false" ht="12.8" hidden="false" customHeight="true" outlineLevel="0" collapsed="false"/>
    <row r="1037260" customFormat="false" ht="12.8" hidden="false" customHeight="true" outlineLevel="0" collapsed="false"/>
    <row r="1037261" customFormat="false" ht="12.8" hidden="false" customHeight="true" outlineLevel="0" collapsed="false"/>
    <row r="1037262" customFormat="false" ht="12.8" hidden="false" customHeight="true" outlineLevel="0" collapsed="false"/>
    <row r="1037263" customFormat="false" ht="12.8" hidden="false" customHeight="true" outlineLevel="0" collapsed="false"/>
    <row r="1037264" customFormat="false" ht="12.8" hidden="false" customHeight="true" outlineLevel="0" collapsed="false"/>
    <row r="1037265" customFormat="false" ht="12.8" hidden="false" customHeight="true" outlineLevel="0" collapsed="false"/>
    <row r="1037266" customFormat="false" ht="12.8" hidden="false" customHeight="true" outlineLevel="0" collapsed="false"/>
    <row r="1037267" customFormat="false" ht="12.8" hidden="false" customHeight="true" outlineLevel="0" collapsed="false"/>
    <row r="1037268" customFormat="false" ht="12.8" hidden="false" customHeight="true" outlineLevel="0" collapsed="false"/>
    <row r="1037269" customFormat="false" ht="12.8" hidden="false" customHeight="true" outlineLevel="0" collapsed="false"/>
    <row r="1037270" customFormat="false" ht="12.8" hidden="false" customHeight="true" outlineLevel="0" collapsed="false"/>
    <row r="1037271" customFormat="false" ht="12.8" hidden="false" customHeight="true" outlineLevel="0" collapsed="false"/>
    <row r="1037272" customFormat="false" ht="12.8" hidden="false" customHeight="true" outlineLevel="0" collapsed="false"/>
    <row r="1037273" customFormat="false" ht="12.8" hidden="false" customHeight="true" outlineLevel="0" collapsed="false"/>
    <row r="1037274" customFormat="false" ht="12.8" hidden="false" customHeight="true" outlineLevel="0" collapsed="false"/>
    <row r="1037275" customFormat="false" ht="12.8" hidden="false" customHeight="true" outlineLevel="0" collapsed="false"/>
    <row r="1037276" customFormat="false" ht="12.8" hidden="false" customHeight="true" outlineLevel="0" collapsed="false"/>
    <row r="1037277" customFormat="false" ht="12.8" hidden="false" customHeight="true" outlineLevel="0" collapsed="false"/>
    <row r="1037278" customFormat="false" ht="12.8" hidden="false" customHeight="true" outlineLevel="0" collapsed="false"/>
    <row r="1037279" customFormat="false" ht="12.8" hidden="false" customHeight="true" outlineLevel="0" collapsed="false"/>
    <row r="1037280" customFormat="false" ht="12.8" hidden="false" customHeight="true" outlineLevel="0" collapsed="false"/>
    <row r="1037281" customFormat="false" ht="12.8" hidden="false" customHeight="true" outlineLevel="0" collapsed="false"/>
    <row r="1037282" customFormat="false" ht="12.8" hidden="false" customHeight="true" outlineLevel="0" collapsed="false"/>
    <row r="1037283" customFormat="false" ht="12.8" hidden="false" customHeight="true" outlineLevel="0" collapsed="false"/>
    <row r="1037284" customFormat="false" ht="12.8" hidden="false" customHeight="true" outlineLevel="0" collapsed="false"/>
    <row r="1037285" customFormat="false" ht="12.8" hidden="false" customHeight="true" outlineLevel="0" collapsed="false"/>
    <row r="1037286" customFormat="false" ht="12.8" hidden="false" customHeight="true" outlineLevel="0" collapsed="false"/>
    <row r="1037287" customFormat="false" ht="12.8" hidden="false" customHeight="true" outlineLevel="0" collapsed="false"/>
    <row r="1037288" customFormat="false" ht="12.8" hidden="false" customHeight="true" outlineLevel="0" collapsed="false"/>
    <row r="1037289" customFormat="false" ht="12.8" hidden="false" customHeight="true" outlineLevel="0" collapsed="false"/>
    <row r="1037290" customFormat="false" ht="12.8" hidden="false" customHeight="true" outlineLevel="0" collapsed="false"/>
    <row r="1037291" customFormat="false" ht="12.8" hidden="false" customHeight="true" outlineLevel="0" collapsed="false"/>
    <row r="1037292" customFormat="false" ht="12.8" hidden="false" customHeight="true" outlineLevel="0" collapsed="false"/>
    <row r="1037293" customFormat="false" ht="12.8" hidden="false" customHeight="true" outlineLevel="0" collapsed="false"/>
    <row r="1037294" customFormat="false" ht="12.8" hidden="false" customHeight="true" outlineLevel="0" collapsed="false"/>
    <row r="1037295" customFormat="false" ht="12.8" hidden="false" customHeight="true" outlineLevel="0" collapsed="false"/>
    <row r="1037296" customFormat="false" ht="12.8" hidden="false" customHeight="true" outlineLevel="0" collapsed="false"/>
    <row r="1037297" customFormat="false" ht="12.8" hidden="false" customHeight="true" outlineLevel="0" collapsed="false"/>
    <row r="1037298" customFormat="false" ht="12.8" hidden="false" customHeight="true" outlineLevel="0" collapsed="false"/>
    <row r="1037299" customFormat="false" ht="12.8" hidden="false" customHeight="true" outlineLevel="0" collapsed="false"/>
    <row r="1037300" customFormat="false" ht="12.8" hidden="false" customHeight="true" outlineLevel="0" collapsed="false"/>
    <row r="1037301" customFormat="false" ht="12.8" hidden="false" customHeight="true" outlineLevel="0" collapsed="false"/>
    <row r="1037302" customFormat="false" ht="12.8" hidden="false" customHeight="true" outlineLevel="0" collapsed="false"/>
    <row r="1037303" customFormat="false" ht="12.8" hidden="false" customHeight="true" outlineLevel="0" collapsed="false"/>
    <row r="1037304" customFormat="false" ht="12.8" hidden="false" customHeight="true" outlineLevel="0" collapsed="false"/>
    <row r="1037305" customFormat="false" ht="12.8" hidden="false" customHeight="true" outlineLevel="0" collapsed="false"/>
    <row r="1037306" customFormat="false" ht="12.8" hidden="false" customHeight="true" outlineLevel="0" collapsed="false"/>
    <row r="1037307" customFormat="false" ht="12.8" hidden="false" customHeight="true" outlineLevel="0" collapsed="false"/>
    <row r="1037308" customFormat="false" ht="12.8" hidden="false" customHeight="true" outlineLevel="0" collapsed="false"/>
    <row r="1037309" customFormat="false" ht="12.8" hidden="false" customHeight="true" outlineLevel="0" collapsed="false"/>
    <row r="1037310" customFormat="false" ht="12.8" hidden="false" customHeight="true" outlineLevel="0" collapsed="false"/>
    <row r="1037311" customFormat="false" ht="12.8" hidden="false" customHeight="true" outlineLevel="0" collapsed="false"/>
    <row r="1037312" customFormat="false" ht="12.8" hidden="false" customHeight="true" outlineLevel="0" collapsed="false"/>
    <row r="1037313" customFormat="false" ht="12.8" hidden="false" customHeight="true" outlineLevel="0" collapsed="false"/>
    <row r="1037314" customFormat="false" ht="12.8" hidden="false" customHeight="true" outlineLevel="0" collapsed="false"/>
    <row r="1037315" customFormat="false" ht="12.8" hidden="false" customHeight="true" outlineLevel="0" collapsed="false"/>
    <row r="1037316" customFormat="false" ht="12.8" hidden="false" customHeight="true" outlineLevel="0" collapsed="false"/>
    <row r="1037317" customFormat="false" ht="12.8" hidden="false" customHeight="true" outlineLevel="0" collapsed="false"/>
    <row r="1037318" customFormat="false" ht="12.8" hidden="false" customHeight="true" outlineLevel="0" collapsed="false"/>
    <row r="1037319" customFormat="false" ht="12.8" hidden="false" customHeight="true" outlineLevel="0" collapsed="false"/>
    <row r="1037320" customFormat="false" ht="12.8" hidden="false" customHeight="true" outlineLevel="0" collapsed="false"/>
    <row r="1037321" customFormat="false" ht="12.8" hidden="false" customHeight="true" outlineLevel="0" collapsed="false"/>
    <row r="1037322" customFormat="false" ht="12.8" hidden="false" customHeight="true" outlineLevel="0" collapsed="false"/>
    <row r="1037323" customFormat="false" ht="12.8" hidden="false" customHeight="true" outlineLevel="0" collapsed="false"/>
    <row r="1037324" customFormat="false" ht="12.8" hidden="false" customHeight="true" outlineLevel="0" collapsed="false"/>
    <row r="1037325" customFormat="false" ht="12.8" hidden="false" customHeight="true" outlineLevel="0" collapsed="false"/>
    <row r="1037326" customFormat="false" ht="12.8" hidden="false" customHeight="true" outlineLevel="0" collapsed="false"/>
    <row r="1037327" customFormat="false" ht="12.8" hidden="false" customHeight="true" outlineLevel="0" collapsed="false"/>
    <row r="1037328" customFormat="false" ht="12.8" hidden="false" customHeight="true" outlineLevel="0" collapsed="false"/>
    <row r="1037329" customFormat="false" ht="12.8" hidden="false" customHeight="true" outlineLevel="0" collapsed="false"/>
    <row r="1037330" customFormat="false" ht="12.8" hidden="false" customHeight="true" outlineLevel="0" collapsed="false"/>
    <row r="1037331" customFormat="false" ht="12.8" hidden="false" customHeight="true" outlineLevel="0" collapsed="false"/>
    <row r="1037332" customFormat="false" ht="12.8" hidden="false" customHeight="true" outlineLevel="0" collapsed="false"/>
    <row r="1037333" customFormat="false" ht="12.8" hidden="false" customHeight="true" outlineLevel="0" collapsed="false"/>
    <row r="1037334" customFormat="false" ht="12.8" hidden="false" customHeight="true" outlineLevel="0" collapsed="false"/>
    <row r="1037335" customFormat="false" ht="12.8" hidden="false" customHeight="true" outlineLevel="0" collapsed="false"/>
    <row r="1037336" customFormat="false" ht="12.8" hidden="false" customHeight="true" outlineLevel="0" collapsed="false"/>
    <row r="1037337" customFormat="false" ht="12.8" hidden="false" customHeight="true" outlineLevel="0" collapsed="false"/>
    <row r="1037338" customFormat="false" ht="12.8" hidden="false" customHeight="true" outlineLevel="0" collapsed="false"/>
    <row r="1037339" customFormat="false" ht="12.8" hidden="false" customHeight="true" outlineLevel="0" collapsed="false"/>
    <row r="1037340" customFormat="false" ht="12.8" hidden="false" customHeight="true" outlineLevel="0" collapsed="false"/>
    <row r="1037341" customFormat="false" ht="12.8" hidden="false" customHeight="true" outlineLevel="0" collapsed="false"/>
    <row r="1037342" customFormat="false" ht="12.8" hidden="false" customHeight="true" outlineLevel="0" collapsed="false"/>
    <row r="1037343" customFormat="false" ht="12.8" hidden="false" customHeight="true" outlineLevel="0" collapsed="false"/>
    <row r="1037344" customFormat="false" ht="12.8" hidden="false" customHeight="true" outlineLevel="0" collapsed="false"/>
    <row r="1037345" customFormat="false" ht="12.8" hidden="false" customHeight="true" outlineLevel="0" collapsed="false"/>
    <row r="1037346" customFormat="false" ht="12.8" hidden="false" customHeight="true" outlineLevel="0" collapsed="false"/>
    <row r="1037347" customFormat="false" ht="12.8" hidden="false" customHeight="true" outlineLevel="0" collapsed="false"/>
    <row r="1037348" customFormat="false" ht="12.8" hidden="false" customHeight="true" outlineLevel="0" collapsed="false"/>
    <row r="1037349" customFormat="false" ht="12.8" hidden="false" customHeight="true" outlineLevel="0" collapsed="false"/>
    <row r="1037350" customFormat="false" ht="12.8" hidden="false" customHeight="true" outlineLevel="0" collapsed="false"/>
    <row r="1037351" customFormat="false" ht="12.8" hidden="false" customHeight="true" outlineLevel="0" collapsed="false"/>
    <row r="1037352" customFormat="false" ht="12.8" hidden="false" customHeight="true" outlineLevel="0" collapsed="false"/>
    <row r="1037353" customFormat="false" ht="12.8" hidden="false" customHeight="true" outlineLevel="0" collapsed="false"/>
    <row r="1037354" customFormat="false" ht="12.8" hidden="false" customHeight="true" outlineLevel="0" collapsed="false"/>
    <row r="1037355" customFormat="false" ht="12.8" hidden="false" customHeight="true" outlineLevel="0" collapsed="false"/>
    <row r="1037356" customFormat="false" ht="12.8" hidden="false" customHeight="true" outlineLevel="0" collapsed="false"/>
    <row r="1037357" customFormat="false" ht="12.8" hidden="false" customHeight="true" outlineLevel="0" collapsed="false"/>
    <row r="1037358" customFormat="false" ht="12.8" hidden="false" customHeight="true" outlineLevel="0" collapsed="false"/>
    <row r="1037359" customFormat="false" ht="12.8" hidden="false" customHeight="true" outlineLevel="0" collapsed="false"/>
    <row r="1037360" customFormat="false" ht="12.8" hidden="false" customHeight="true" outlineLevel="0" collapsed="false"/>
    <row r="1037361" customFormat="false" ht="12.8" hidden="false" customHeight="true" outlineLevel="0" collapsed="false"/>
    <row r="1037362" customFormat="false" ht="12.8" hidden="false" customHeight="true" outlineLevel="0" collapsed="false"/>
    <row r="1037363" customFormat="false" ht="12.8" hidden="false" customHeight="true" outlineLevel="0" collapsed="false"/>
    <row r="1037364" customFormat="false" ht="12.8" hidden="false" customHeight="true" outlineLevel="0" collapsed="false"/>
    <row r="1037365" customFormat="false" ht="12.8" hidden="false" customHeight="true" outlineLevel="0" collapsed="false"/>
    <row r="1037366" customFormat="false" ht="12.8" hidden="false" customHeight="true" outlineLevel="0" collapsed="false"/>
    <row r="1037367" customFormat="false" ht="12.8" hidden="false" customHeight="true" outlineLevel="0" collapsed="false"/>
    <row r="1037368" customFormat="false" ht="12.8" hidden="false" customHeight="true" outlineLevel="0" collapsed="false"/>
    <row r="1037369" customFormat="false" ht="12.8" hidden="false" customHeight="true" outlineLevel="0" collapsed="false"/>
    <row r="1037370" customFormat="false" ht="12.8" hidden="false" customHeight="true" outlineLevel="0" collapsed="false"/>
    <row r="1037371" customFormat="false" ht="12.8" hidden="false" customHeight="true" outlineLevel="0" collapsed="false"/>
    <row r="1037372" customFormat="false" ht="12.8" hidden="false" customHeight="true" outlineLevel="0" collapsed="false"/>
    <row r="1037373" customFormat="false" ht="12.8" hidden="false" customHeight="true" outlineLevel="0" collapsed="false"/>
    <row r="1037374" customFormat="false" ht="12.8" hidden="false" customHeight="true" outlineLevel="0" collapsed="false"/>
    <row r="1037375" customFormat="false" ht="12.8" hidden="false" customHeight="true" outlineLevel="0" collapsed="false"/>
    <row r="1037376" customFormat="false" ht="12.8" hidden="false" customHeight="true" outlineLevel="0" collapsed="false"/>
    <row r="1037377" customFormat="false" ht="12.8" hidden="false" customHeight="true" outlineLevel="0" collapsed="false"/>
    <row r="1037378" customFormat="false" ht="12.8" hidden="false" customHeight="true" outlineLevel="0" collapsed="false"/>
    <row r="1037379" customFormat="false" ht="12.8" hidden="false" customHeight="true" outlineLevel="0" collapsed="false"/>
    <row r="1037380" customFormat="false" ht="12.8" hidden="false" customHeight="true" outlineLevel="0" collapsed="false"/>
    <row r="1037381" customFormat="false" ht="12.8" hidden="false" customHeight="true" outlineLevel="0" collapsed="false"/>
    <row r="1037382" customFormat="false" ht="12.8" hidden="false" customHeight="true" outlineLevel="0" collapsed="false"/>
    <row r="1037383" customFormat="false" ht="12.8" hidden="false" customHeight="true" outlineLevel="0" collapsed="false"/>
    <row r="1037384" customFormat="false" ht="12.8" hidden="false" customHeight="true" outlineLevel="0" collapsed="false"/>
    <row r="1037385" customFormat="false" ht="12.8" hidden="false" customHeight="true" outlineLevel="0" collapsed="false"/>
    <row r="1037386" customFormat="false" ht="12.8" hidden="false" customHeight="true" outlineLevel="0" collapsed="false"/>
    <row r="1037387" customFormat="false" ht="12.8" hidden="false" customHeight="true" outlineLevel="0" collapsed="false"/>
    <row r="1037388" customFormat="false" ht="12.8" hidden="false" customHeight="true" outlineLevel="0" collapsed="false"/>
    <row r="1037389" customFormat="false" ht="12.8" hidden="false" customHeight="true" outlineLevel="0" collapsed="false"/>
    <row r="1037390" customFormat="false" ht="12.8" hidden="false" customHeight="true" outlineLevel="0" collapsed="false"/>
    <row r="1037391" customFormat="false" ht="12.8" hidden="false" customHeight="true" outlineLevel="0" collapsed="false"/>
    <row r="1037392" customFormat="false" ht="12.8" hidden="false" customHeight="true" outlineLevel="0" collapsed="false"/>
    <row r="1037393" customFormat="false" ht="12.8" hidden="false" customHeight="true" outlineLevel="0" collapsed="false"/>
    <row r="1037394" customFormat="false" ht="12.8" hidden="false" customHeight="true" outlineLevel="0" collapsed="false"/>
    <row r="1037395" customFormat="false" ht="12.8" hidden="false" customHeight="true" outlineLevel="0" collapsed="false"/>
    <row r="1037396" customFormat="false" ht="12.8" hidden="false" customHeight="true" outlineLevel="0" collapsed="false"/>
    <row r="1037397" customFormat="false" ht="12.8" hidden="false" customHeight="true" outlineLevel="0" collapsed="false"/>
    <row r="1037398" customFormat="false" ht="12.8" hidden="false" customHeight="true" outlineLevel="0" collapsed="false"/>
    <row r="1037399" customFormat="false" ht="12.8" hidden="false" customHeight="true" outlineLevel="0" collapsed="false"/>
    <row r="1037400" customFormat="false" ht="12.8" hidden="false" customHeight="true" outlineLevel="0" collapsed="false"/>
    <row r="1037401" customFormat="false" ht="12.8" hidden="false" customHeight="true" outlineLevel="0" collapsed="false"/>
    <row r="1037402" customFormat="false" ht="12.8" hidden="false" customHeight="true" outlineLevel="0" collapsed="false"/>
    <row r="1037403" customFormat="false" ht="12.8" hidden="false" customHeight="true" outlineLevel="0" collapsed="false"/>
    <row r="1037404" customFormat="false" ht="12.8" hidden="false" customHeight="true" outlineLevel="0" collapsed="false"/>
    <row r="1037405" customFormat="false" ht="12.8" hidden="false" customHeight="true" outlineLevel="0" collapsed="false"/>
    <row r="1037406" customFormat="false" ht="12.8" hidden="false" customHeight="true" outlineLevel="0" collapsed="false"/>
    <row r="1037407" customFormat="false" ht="12.8" hidden="false" customHeight="true" outlineLevel="0" collapsed="false"/>
    <row r="1037408" customFormat="false" ht="12.8" hidden="false" customHeight="true" outlineLevel="0" collapsed="false"/>
    <row r="1037409" customFormat="false" ht="12.8" hidden="false" customHeight="true" outlineLevel="0" collapsed="false"/>
    <row r="1037410" customFormat="false" ht="12.8" hidden="false" customHeight="true" outlineLevel="0" collapsed="false"/>
    <row r="1037411" customFormat="false" ht="12.8" hidden="false" customHeight="true" outlineLevel="0" collapsed="false"/>
    <row r="1037412" customFormat="false" ht="12.8" hidden="false" customHeight="true" outlineLevel="0" collapsed="false"/>
    <row r="1037413" customFormat="false" ht="12.8" hidden="false" customHeight="true" outlineLevel="0" collapsed="false"/>
    <row r="1037414" customFormat="false" ht="12.8" hidden="false" customHeight="true" outlineLevel="0" collapsed="false"/>
    <row r="1037415" customFormat="false" ht="12.8" hidden="false" customHeight="true" outlineLevel="0" collapsed="false"/>
    <row r="1037416" customFormat="false" ht="12.8" hidden="false" customHeight="true" outlineLevel="0" collapsed="false"/>
    <row r="1037417" customFormat="false" ht="12.8" hidden="false" customHeight="true" outlineLevel="0" collapsed="false"/>
    <row r="1037418" customFormat="false" ht="12.8" hidden="false" customHeight="true" outlineLevel="0" collapsed="false"/>
    <row r="1037419" customFormat="false" ht="12.8" hidden="false" customHeight="true" outlineLevel="0" collapsed="false"/>
    <row r="1037420" customFormat="false" ht="12.8" hidden="false" customHeight="true" outlineLevel="0" collapsed="false"/>
    <row r="1037421" customFormat="false" ht="12.8" hidden="false" customHeight="true" outlineLevel="0" collapsed="false"/>
    <row r="1037422" customFormat="false" ht="12.8" hidden="false" customHeight="true" outlineLevel="0" collapsed="false"/>
    <row r="1037423" customFormat="false" ht="12.8" hidden="false" customHeight="true" outlineLevel="0" collapsed="false"/>
    <row r="1037424" customFormat="false" ht="12.8" hidden="false" customHeight="true" outlineLevel="0" collapsed="false"/>
    <row r="1037425" customFormat="false" ht="12.8" hidden="false" customHeight="true" outlineLevel="0" collapsed="false"/>
    <row r="1037426" customFormat="false" ht="12.8" hidden="false" customHeight="true" outlineLevel="0" collapsed="false"/>
    <row r="1037427" customFormat="false" ht="12.8" hidden="false" customHeight="true" outlineLevel="0" collapsed="false"/>
    <row r="1037428" customFormat="false" ht="12.8" hidden="false" customHeight="true" outlineLevel="0" collapsed="false"/>
    <row r="1037429" customFormat="false" ht="12.8" hidden="false" customHeight="true" outlineLevel="0" collapsed="false"/>
    <row r="1037430" customFormat="false" ht="12.8" hidden="false" customHeight="true" outlineLevel="0" collapsed="false"/>
    <row r="1037431" customFormat="false" ht="12.8" hidden="false" customHeight="true" outlineLevel="0" collapsed="false"/>
    <row r="1037432" customFormat="false" ht="12.8" hidden="false" customHeight="true" outlineLevel="0" collapsed="false"/>
    <row r="1037433" customFormat="false" ht="12.8" hidden="false" customHeight="true" outlineLevel="0" collapsed="false"/>
    <row r="1037434" customFormat="false" ht="12.8" hidden="false" customHeight="true" outlineLevel="0" collapsed="false"/>
    <row r="1037435" customFormat="false" ht="12.8" hidden="false" customHeight="true" outlineLevel="0" collapsed="false"/>
    <row r="1037436" customFormat="false" ht="12.8" hidden="false" customHeight="true" outlineLevel="0" collapsed="false"/>
    <row r="1037437" customFormat="false" ht="12.8" hidden="false" customHeight="true" outlineLevel="0" collapsed="false"/>
    <row r="1037438" customFormat="false" ht="12.8" hidden="false" customHeight="true" outlineLevel="0" collapsed="false"/>
    <row r="1037439" customFormat="false" ht="12.8" hidden="false" customHeight="true" outlineLevel="0" collapsed="false"/>
    <row r="1037440" customFormat="false" ht="12.8" hidden="false" customHeight="true" outlineLevel="0" collapsed="false"/>
    <row r="1037441" customFormat="false" ht="12.8" hidden="false" customHeight="true" outlineLevel="0" collapsed="false"/>
    <row r="1037442" customFormat="false" ht="12.8" hidden="false" customHeight="true" outlineLevel="0" collapsed="false"/>
    <row r="1037443" customFormat="false" ht="12.8" hidden="false" customHeight="true" outlineLevel="0" collapsed="false"/>
    <row r="1037444" customFormat="false" ht="12.8" hidden="false" customHeight="true" outlineLevel="0" collapsed="false"/>
    <row r="1037445" customFormat="false" ht="12.8" hidden="false" customHeight="true" outlineLevel="0" collapsed="false"/>
    <row r="1037446" customFormat="false" ht="12.8" hidden="false" customHeight="true" outlineLevel="0" collapsed="false"/>
    <row r="1037447" customFormat="false" ht="12.8" hidden="false" customHeight="true" outlineLevel="0" collapsed="false"/>
    <row r="1037448" customFormat="false" ht="12.8" hidden="false" customHeight="true" outlineLevel="0" collapsed="false"/>
    <row r="1037449" customFormat="false" ht="12.8" hidden="false" customHeight="true" outlineLevel="0" collapsed="false"/>
    <row r="1037450" customFormat="false" ht="12.8" hidden="false" customHeight="true" outlineLevel="0" collapsed="false"/>
    <row r="1037451" customFormat="false" ht="12.8" hidden="false" customHeight="true" outlineLevel="0" collapsed="false"/>
    <row r="1037452" customFormat="false" ht="12.8" hidden="false" customHeight="true" outlineLevel="0" collapsed="false"/>
    <row r="1037453" customFormat="false" ht="12.8" hidden="false" customHeight="true" outlineLevel="0" collapsed="false"/>
    <row r="1037454" customFormat="false" ht="12.8" hidden="false" customHeight="true" outlineLevel="0" collapsed="false"/>
    <row r="1037455" customFormat="false" ht="12.8" hidden="false" customHeight="true" outlineLevel="0" collapsed="false"/>
    <row r="1037456" customFormat="false" ht="12.8" hidden="false" customHeight="true" outlineLevel="0" collapsed="false"/>
    <row r="1037457" customFormat="false" ht="12.8" hidden="false" customHeight="true" outlineLevel="0" collapsed="false"/>
    <row r="1037458" customFormat="false" ht="12.8" hidden="false" customHeight="true" outlineLevel="0" collapsed="false"/>
    <row r="1037459" customFormat="false" ht="12.8" hidden="false" customHeight="true" outlineLevel="0" collapsed="false"/>
    <row r="1037460" customFormat="false" ht="12.8" hidden="false" customHeight="true" outlineLevel="0" collapsed="false"/>
    <row r="1037461" customFormat="false" ht="12.8" hidden="false" customHeight="true" outlineLevel="0" collapsed="false"/>
    <row r="1037462" customFormat="false" ht="12.8" hidden="false" customHeight="true" outlineLevel="0" collapsed="false"/>
    <row r="1037463" customFormat="false" ht="12.8" hidden="false" customHeight="true" outlineLevel="0" collapsed="false"/>
    <row r="1037464" customFormat="false" ht="12.8" hidden="false" customHeight="true" outlineLevel="0" collapsed="false"/>
    <row r="1037465" customFormat="false" ht="12.8" hidden="false" customHeight="true" outlineLevel="0" collapsed="false"/>
    <row r="1037466" customFormat="false" ht="12.8" hidden="false" customHeight="true" outlineLevel="0" collapsed="false"/>
    <row r="1037467" customFormat="false" ht="12.8" hidden="false" customHeight="true" outlineLevel="0" collapsed="false"/>
    <row r="1037468" customFormat="false" ht="12.8" hidden="false" customHeight="true" outlineLevel="0" collapsed="false"/>
    <row r="1037469" customFormat="false" ht="12.8" hidden="false" customHeight="true" outlineLevel="0" collapsed="false"/>
    <row r="1037470" customFormat="false" ht="12.8" hidden="false" customHeight="true" outlineLevel="0" collapsed="false"/>
    <row r="1037471" customFormat="false" ht="12.8" hidden="false" customHeight="true" outlineLevel="0" collapsed="false"/>
    <row r="1037472" customFormat="false" ht="12.8" hidden="false" customHeight="true" outlineLevel="0" collapsed="false"/>
    <row r="1037473" customFormat="false" ht="12.8" hidden="false" customHeight="true" outlineLevel="0" collapsed="false"/>
    <row r="1037474" customFormat="false" ht="12.8" hidden="false" customHeight="true" outlineLevel="0" collapsed="false"/>
    <row r="1037475" customFormat="false" ht="12.8" hidden="false" customHeight="true" outlineLevel="0" collapsed="false"/>
    <row r="1037476" customFormat="false" ht="12.8" hidden="false" customHeight="true" outlineLevel="0" collapsed="false"/>
    <row r="1037477" customFormat="false" ht="12.8" hidden="false" customHeight="true" outlineLevel="0" collapsed="false"/>
    <row r="1037478" customFormat="false" ht="12.8" hidden="false" customHeight="true" outlineLevel="0" collapsed="false"/>
    <row r="1037479" customFormat="false" ht="12.8" hidden="false" customHeight="true" outlineLevel="0" collapsed="false"/>
    <row r="1037480" customFormat="false" ht="12.8" hidden="false" customHeight="true" outlineLevel="0" collapsed="false"/>
    <row r="1037481" customFormat="false" ht="12.8" hidden="false" customHeight="true" outlineLevel="0" collapsed="false"/>
    <row r="1037482" customFormat="false" ht="12.8" hidden="false" customHeight="true" outlineLevel="0" collapsed="false"/>
    <row r="1037483" customFormat="false" ht="12.8" hidden="false" customHeight="true" outlineLevel="0" collapsed="false"/>
    <row r="1037484" customFormat="false" ht="12.8" hidden="false" customHeight="true" outlineLevel="0" collapsed="false"/>
    <row r="1037485" customFormat="false" ht="12.8" hidden="false" customHeight="true" outlineLevel="0" collapsed="false"/>
    <row r="1037486" customFormat="false" ht="12.8" hidden="false" customHeight="true" outlineLevel="0" collapsed="false"/>
    <row r="1037487" customFormat="false" ht="12.8" hidden="false" customHeight="true" outlineLevel="0" collapsed="false"/>
    <row r="1037488" customFormat="false" ht="12.8" hidden="false" customHeight="true" outlineLevel="0" collapsed="false"/>
    <row r="1037489" customFormat="false" ht="12.8" hidden="false" customHeight="true" outlineLevel="0" collapsed="false"/>
    <row r="1037490" customFormat="false" ht="12.8" hidden="false" customHeight="true" outlineLevel="0" collapsed="false"/>
    <row r="1037491" customFormat="false" ht="12.8" hidden="false" customHeight="true" outlineLevel="0" collapsed="false"/>
    <row r="1037492" customFormat="false" ht="12.8" hidden="false" customHeight="true" outlineLevel="0" collapsed="false"/>
    <row r="1037493" customFormat="false" ht="12.8" hidden="false" customHeight="true" outlineLevel="0" collapsed="false"/>
    <row r="1037494" customFormat="false" ht="12.8" hidden="false" customHeight="true" outlineLevel="0" collapsed="false"/>
    <row r="1037495" customFormat="false" ht="12.8" hidden="false" customHeight="true" outlineLevel="0" collapsed="false"/>
    <row r="1037496" customFormat="false" ht="12.8" hidden="false" customHeight="true" outlineLevel="0" collapsed="false"/>
    <row r="1037497" customFormat="false" ht="12.8" hidden="false" customHeight="true" outlineLevel="0" collapsed="false"/>
    <row r="1037498" customFormat="false" ht="12.8" hidden="false" customHeight="true" outlineLevel="0" collapsed="false"/>
    <row r="1037499" customFormat="false" ht="12.8" hidden="false" customHeight="true" outlineLevel="0" collapsed="false"/>
    <row r="1037500" customFormat="false" ht="12.8" hidden="false" customHeight="true" outlineLevel="0" collapsed="false"/>
    <row r="1037501" customFormat="false" ht="12.8" hidden="false" customHeight="true" outlineLevel="0" collapsed="false"/>
    <row r="1037502" customFormat="false" ht="12.8" hidden="false" customHeight="true" outlineLevel="0" collapsed="false"/>
    <row r="1037503" customFormat="false" ht="12.8" hidden="false" customHeight="true" outlineLevel="0" collapsed="false"/>
    <row r="1037504" customFormat="false" ht="12.8" hidden="false" customHeight="true" outlineLevel="0" collapsed="false"/>
    <row r="1037505" customFormat="false" ht="12.8" hidden="false" customHeight="true" outlineLevel="0" collapsed="false"/>
    <row r="1037506" customFormat="false" ht="12.8" hidden="false" customHeight="true" outlineLevel="0" collapsed="false"/>
    <row r="1037507" customFormat="false" ht="12.8" hidden="false" customHeight="true" outlineLevel="0" collapsed="false"/>
    <row r="1037508" customFormat="false" ht="12.8" hidden="false" customHeight="true" outlineLevel="0" collapsed="false"/>
    <row r="1037509" customFormat="false" ht="12.8" hidden="false" customHeight="true" outlineLevel="0" collapsed="false"/>
    <row r="1037510" customFormat="false" ht="12.8" hidden="false" customHeight="true" outlineLevel="0" collapsed="false"/>
    <row r="1037511" customFormat="false" ht="12.8" hidden="false" customHeight="true" outlineLevel="0" collapsed="false"/>
    <row r="1037512" customFormat="false" ht="12.8" hidden="false" customHeight="true" outlineLevel="0" collapsed="false"/>
    <row r="1037513" customFormat="false" ht="12.8" hidden="false" customHeight="true" outlineLevel="0" collapsed="false"/>
    <row r="1037514" customFormat="false" ht="12.8" hidden="false" customHeight="true" outlineLevel="0" collapsed="false"/>
    <row r="1037515" customFormat="false" ht="12.8" hidden="false" customHeight="true" outlineLevel="0" collapsed="false"/>
    <row r="1037516" customFormat="false" ht="12.8" hidden="false" customHeight="true" outlineLevel="0" collapsed="false"/>
    <row r="1037517" customFormat="false" ht="12.8" hidden="false" customHeight="true" outlineLevel="0" collapsed="false"/>
    <row r="1037518" customFormat="false" ht="12.8" hidden="false" customHeight="true" outlineLevel="0" collapsed="false"/>
    <row r="1037519" customFormat="false" ht="12.8" hidden="false" customHeight="true" outlineLevel="0" collapsed="false"/>
    <row r="1037520" customFormat="false" ht="12.8" hidden="false" customHeight="true" outlineLevel="0" collapsed="false"/>
    <row r="1037521" customFormat="false" ht="12.8" hidden="false" customHeight="true" outlineLevel="0" collapsed="false"/>
    <row r="1037522" customFormat="false" ht="12.8" hidden="false" customHeight="true" outlineLevel="0" collapsed="false"/>
    <row r="1037523" customFormat="false" ht="12.8" hidden="false" customHeight="true" outlineLevel="0" collapsed="false"/>
    <row r="1037524" customFormat="false" ht="12.8" hidden="false" customHeight="true" outlineLevel="0" collapsed="false"/>
    <row r="1037525" customFormat="false" ht="12.8" hidden="false" customHeight="true" outlineLevel="0" collapsed="false"/>
    <row r="1037526" customFormat="false" ht="12.8" hidden="false" customHeight="true" outlineLevel="0" collapsed="false"/>
    <row r="1037527" customFormat="false" ht="12.8" hidden="false" customHeight="true" outlineLevel="0" collapsed="false"/>
    <row r="1037528" customFormat="false" ht="12.8" hidden="false" customHeight="true" outlineLevel="0" collapsed="false"/>
    <row r="1037529" customFormat="false" ht="12.8" hidden="false" customHeight="true" outlineLevel="0" collapsed="false"/>
    <row r="1037530" customFormat="false" ht="12.8" hidden="false" customHeight="true" outlineLevel="0" collapsed="false"/>
    <row r="1037531" customFormat="false" ht="12.8" hidden="false" customHeight="true" outlineLevel="0" collapsed="false"/>
    <row r="1037532" customFormat="false" ht="12.8" hidden="false" customHeight="true" outlineLevel="0" collapsed="false"/>
    <row r="1037533" customFormat="false" ht="12.8" hidden="false" customHeight="true" outlineLevel="0" collapsed="false"/>
    <row r="1037534" customFormat="false" ht="12.8" hidden="false" customHeight="true" outlineLevel="0" collapsed="false"/>
    <row r="1037535" customFormat="false" ht="12.8" hidden="false" customHeight="true" outlineLevel="0" collapsed="false"/>
    <row r="1037536" customFormat="false" ht="12.8" hidden="false" customHeight="true" outlineLevel="0" collapsed="false"/>
    <row r="1037537" customFormat="false" ht="12.8" hidden="false" customHeight="true" outlineLevel="0" collapsed="false"/>
    <row r="1037538" customFormat="false" ht="12.8" hidden="false" customHeight="true" outlineLevel="0" collapsed="false"/>
    <row r="1037539" customFormat="false" ht="12.8" hidden="false" customHeight="true" outlineLevel="0" collapsed="false"/>
    <row r="1037540" customFormat="false" ht="12.8" hidden="false" customHeight="true" outlineLevel="0" collapsed="false"/>
    <row r="1037541" customFormat="false" ht="12.8" hidden="false" customHeight="true" outlineLevel="0" collapsed="false"/>
    <row r="1037542" customFormat="false" ht="12.8" hidden="false" customHeight="true" outlineLevel="0" collapsed="false"/>
    <row r="1037543" customFormat="false" ht="12.8" hidden="false" customHeight="true" outlineLevel="0" collapsed="false"/>
    <row r="1037544" customFormat="false" ht="12.8" hidden="false" customHeight="true" outlineLevel="0" collapsed="false"/>
    <row r="1037545" customFormat="false" ht="12.8" hidden="false" customHeight="true" outlineLevel="0" collapsed="false"/>
    <row r="1037546" customFormat="false" ht="12.8" hidden="false" customHeight="true" outlineLevel="0" collapsed="false"/>
    <row r="1037547" customFormat="false" ht="12.8" hidden="false" customHeight="true" outlineLevel="0" collapsed="false"/>
    <row r="1037548" customFormat="false" ht="12.8" hidden="false" customHeight="true" outlineLevel="0" collapsed="false"/>
    <row r="1037549" customFormat="false" ht="12.8" hidden="false" customHeight="true" outlineLevel="0" collapsed="false"/>
    <row r="1037550" customFormat="false" ht="12.8" hidden="false" customHeight="true" outlineLevel="0" collapsed="false"/>
    <row r="1037551" customFormat="false" ht="12.8" hidden="false" customHeight="true" outlineLevel="0" collapsed="false"/>
    <row r="1037552" customFormat="false" ht="12.8" hidden="false" customHeight="true" outlineLevel="0" collapsed="false"/>
    <row r="1037553" customFormat="false" ht="12.8" hidden="false" customHeight="true" outlineLevel="0" collapsed="false"/>
    <row r="1037554" customFormat="false" ht="12.8" hidden="false" customHeight="true" outlineLevel="0" collapsed="false"/>
    <row r="1037555" customFormat="false" ht="12.8" hidden="false" customHeight="true" outlineLevel="0" collapsed="false"/>
    <row r="1037556" customFormat="false" ht="12.8" hidden="false" customHeight="true" outlineLevel="0" collapsed="false"/>
    <row r="1037557" customFormat="false" ht="12.8" hidden="false" customHeight="true" outlineLevel="0" collapsed="false"/>
    <row r="1037558" customFormat="false" ht="12.8" hidden="false" customHeight="true" outlineLevel="0" collapsed="false"/>
    <row r="1037559" customFormat="false" ht="12.8" hidden="false" customHeight="true" outlineLevel="0" collapsed="false"/>
    <row r="1037560" customFormat="false" ht="12.8" hidden="false" customHeight="true" outlineLevel="0" collapsed="false"/>
    <row r="1037561" customFormat="false" ht="12.8" hidden="false" customHeight="true" outlineLevel="0" collapsed="false"/>
    <row r="1037562" customFormat="false" ht="12.8" hidden="false" customHeight="true" outlineLevel="0" collapsed="false"/>
    <row r="1037563" customFormat="false" ht="12.8" hidden="false" customHeight="true" outlineLevel="0" collapsed="false"/>
    <row r="1037564" customFormat="false" ht="12.8" hidden="false" customHeight="true" outlineLevel="0" collapsed="false"/>
    <row r="1037565" customFormat="false" ht="12.8" hidden="false" customHeight="true" outlineLevel="0" collapsed="false"/>
    <row r="1037566" customFormat="false" ht="12.8" hidden="false" customHeight="true" outlineLevel="0" collapsed="false"/>
    <row r="1037567" customFormat="false" ht="12.8" hidden="false" customHeight="true" outlineLevel="0" collapsed="false"/>
    <row r="1037568" customFormat="false" ht="12.8" hidden="false" customHeight="true" outlineLevel="0" collapsed="false"/>
    <row r="1037569" customFormat="false" ht="12.8" hidden="false" customHeight="true" outlineLevel="0" collapsed="false"/>
    <row r="1037570" customFormat="false" ht="12.8" hidden="false" customHeight="true" outlineLevel="0" collapsed="false"/>
    <row r="1037571" customFormat="false" ht="12.8" hidden="false" customHeight="true" outlineLevel="0" collapsed="false"/>
    <row r="1037572" customFormat="false" ht="12.8" hidden="false" customHeight="true" outlineLevel="0" collapsed="false"/>
    <row r="1037573" customFormat="false" ht="12.8" hidden="false" customHeight="true" outlineLevel="0" collapsed="false"/>
    <row r="1037574" customFormat="false" ht="12.8" hidden="false" customHeight="true" outlineLevel="0" collapsed="false"/>
    <row r="1037575" customFormat="false" ht="12.8" hidden="false" customHeight="true" outlineLevel="0" collapsed="false"/>
    <row r="1037576" customFormat="false" ht="12.8" hidden="false" customHeight="true" outlineLevel="0" collapsed="false"/>
    <row r="1037577" customFormat="false" ht="12.8" hidden="false" customHeight="true" outlineLevel="0" collapsed="false"/>
    <row r="1037578" customFormat="false" ht="12.8" hidden="false" customHeight="true" outlineLevel="0" collapsed="false"/>
    <row r="1037579" customFormat="false" ht="12.8" hidden="false" customHeight="true" outlineLevel="0" collapsed="false"/>
    <row r="1037580" customFormat="false" ht="12.8" hidden="false" customHeight="true" outlineLevel="0" collapsed="false"/>
    <row r="1037581" customFormat="false" ht="12.8" hidden="false" customHeight="true" outlineLevel="0" collapsed="false"/>
    <row r="1037582" customFormat="false" ht="12.8" hidden="false" customHeight="true" outlineLevel="0" collapsed="false"/>
    <row r="1037583" customFormat="false" ht="12.8" hidden="false" customHeight="true" outlineLevel="0" collapsed="false"/>
    <row r="1037584" customFormat="false" ht="12.8" hidden="false" customHeight="true" outlineLevel="0" collapsed="false"/>
    <row r="1037585" customFormat="false" ht="12.8" hidden="false" customHeight="true" outlineLevel="0" collapsed="false"/>
    <row r="1037586" customFormat="false" ht="12.8" hidden="false" customHeight="true" outlineLevel="0" collapsed="false"/>
    <row r="1037587" customFormat="false" ht="12.8" hidden="false" customHeight="true" outlineLevel="0" collapsed="false"/>
    <row r="1037588" customFormat="false" ht="12.8" hidden="false" customHeight="true" outlineLevel="0" collapsed="false"/>
    <row r="1037589" customFormat="false" ht="12.8" hidden="false" customHeight="true" outlineLevel="0" collapsed="false"/>
    <row r="1037590" customFormat="false" ht="12.8" hidden="false" customHeight="true" outlineLevel="0" collapsed="false"/>
    <row r="1037591" customFormat="false" ht="12.8" hidden="false" customHeight="true" outlineLevel="0" collapsed="false"/>
    <row r="1037592" customFormat="false" ht="12.8" hidden="false" customHeight="true" outlineLevel="0" collapsed="false"/>
    <row r="1037593" customFormat="false" ht="12.8" hidden="false" customHeight="true" outlineLevel="0" collapsed="false"/>
    <row r="1037594" customFormat="false" ht="12.8" hidden="false" customHeight="true" outlineLevel="0" collapsed="false"/>
    <row r="1037595" customFormat="false" ht="12.8" hidden="false" customHeight="true" outlineLevel="0" collapsed="false"/>
    <row r="1037596" customFormat="false" ht="12.8" hidden="false" customHeight="true" outlineLevel="0" collapsed="false"/>
    <row r="1037597" customFormat="false" ht="12.8" hidden="false" customHeight="true" outlineLevel="0" collapsed="false"/>
    <row r="1037598" customFormat="false" ht="12.8" hidden="false" customHeight="true" outlineLevel="0" collapsed="false"/>
    <row r="1037599" customFormat="false" ht="12.8" hidden="false" customHeight="true" outlineLevel="0" collapsed="false"/>
    <row r="1037600" customFormat="false" ht="12.8" hidden="false" customHeight="true" outlineLevel="0" collapsed="false"/>
    <row r="1037601" customFormat="false" ht="12.8" hidden="false" customHeight="true" outlineLevel="0" collapsed="false"/>
    <row r="1037602" customFormat="false" ht="12.8" hidden="false" customHeight="true" outlineLevel="0" collapsed="false"/>
    <row r="1037603" customFormat="false" ht="12.8" hidden="false" customHeight="true" outlineLevel="0" collapsed="false"/>
    <row r="1037604" customFormat="false" ht="12.8" hidden="false" customHeight="true" outlineLevel="0" collapsed="false"/>
    <row r="1037605" customFormat="false" ht="12.8" hidden="false" customHeight="true" outlineLevel="0" collapsed="false"/>
    <row r="1037606" customFormat="false" ht="12.8" hidden="false" customHeight="true" outlineLevel="0" collapsed="false"/>
    <row r="1037607" customFormat="false" ht="12.8" hidden="false" customHeight="true" outlineLevel="0" collapsed="false"/>
    <row r="1037608" customFormat="false" ht="12.8" hidden="false" customHeight="true" outlineLevel="0" collapsed="false"/>
    <row r="1037609" customFormat="false" ht="12.8" hidden="false" customHeight="true" outlineLevel="0" collapsed="false"/>
    <row r="1037610" customFormat="false" ht="12.8" hidden="false" customHeight="true" outlineLevel="0" collapsed="false"/>
    <row r="1037611" customFormat="false" ht="12.8" hidden="false" customHeight="true" outlineLevel="0" collapsed="false"/>
    <row r="1037612" customFormat="false" ht="12.8" hidden="false" customHeight="true" outlineLevel="0" collapsed="false"/>
    <row r="1037613" customFormat="false" ht="12.8" hidden="false" customHeight="true" outlineLevel="0" collapsed="false"/>
    <row r="1037614" customFormat="false" ht="12.8" hidden="false" customHeight="true" outlineLevel="0" collapsed="false"/>
    <row r="1037615" customFormat="false" ht="12.8" hidden="false" customHeight="true" outlineLevel="0" collapsed="false"/>
    <row r="1037616" customFormat="false" ht="12.8" hidden="false" customHeight="true" outlineLevel="0" collapsed="false"/>
    <row r="1037617" customFormat="false" ht="12.8" hidden="false" customHeight="true" outlineLevel="0" collapsed="false"/>
    <row r="1037618" customFormat="false" ht="12.8" hidden="false" customHeight="true" outlineLevel="0" collapsed="false"/>
    <row r="1037619" customFormat="false" ht="12.8" hidden="false" customHeight="true" outlineLevel="0" collapsed="false"/>
    <row r="1037620" customFormat="false" ht="12.8" hidden="false" customHeight="true" outlineLevel="0" collapsed="false"/>
    <row r="1037621" customFormat="false" ht="12.8" hidden="false" customHeight="true" outlineLevel="0" collapsed="false"/>
    <row r="1037622" customFormat="false" ht="12.8" hidden="false" customHeight="true" outlineLevel="0" collapsed="false"/>
    <row r="1037623" customFormat="false" ht="12.8" hidden="false" customHeight="true" outlineLevel="0" collapsed="false"/>
    <row r="1037624" customFormat="false" ht="12.8" hidden="false" customHeight="true" outlineLevel="0" collapsed="false"/>
    <row r="1037625" customFormat="false" ht="12.8" hidden="false" customHeight="true" outlineLevel="0" collapsed="false"/>
    <row r="1037626" customFormat="false" ht="12.8" hidden="false" customHeight="true" outlineLevel="0" collapsed="false"/>
    <row r="1037627" customFormat="false" ht="12.8" hidden="false" customHeight="true" outlineLevel="0" collapsed="false"/>
    <row r="1037628" customFormat="false" ht="12.8" hidden="false" customHeight="true" outlineLevel="0" collapsed="false"/>
    <row r="1037629" customFormat="false" ht="12.8" hidden="false" customHeight="true" outlineLevel="0" collapsed="false"/>
    <row r="1037630" customFormat="false" ht="12.8" hidden="false" customHeight="true" outlineLevel="0" collapsed="false"/>
    <row r="1037631" customFormat="false" ht="12.8" hidden="false" customHeight="true" outlineLevel="0" collapsed="false"/>
    <row r="1037632" customFormat="false" ht="12.8" hidden="false" customHeight="true" outlineLevel="0" collapsed="false"/>
    <row r="1037633" customFormat="false" ht="12.8" hidden="false" customHeight="true" outlineLevel="0" collapsed="false"/>
    <row r="1037634" customFormat="false" ht="12.8" hidden="false" customHeight="true" outlineLevel="0" collapsed="false"/>
    <row r="1037635" customFormat="false" ht="12.8" hidden="false" customHeight="true" outlineLevel="0" collapsed="false"/>
    <row r="1037636" customFormat="false" ht="12.8" hidden="false" customHeight="true" outlineLevel="0" collapsed="false"/>
    <row r="1037637" customFormat="false" ht="12.8" hidden="false" customHeight="true" outlineLevel="0" collapsed="false"/>
    <row r="1037638" customFormat="false" ht="12.8" hidden="false" customHeight="true" outlineLevel="0" collapsed="false"/>
    <row r="1037639" customFormat="false" ht="12.8" hidden="false" customHeight="true" outlineLevel="0" collapsed="false"/>
    <row r="1037640" customFormat="false" ht="12.8" hidden="false" customHeight="true" outlineLevel="0" collapsed="false"/>
    <row r="1037641" customFormat="false" ht="12.8" hidden="false" customHeight="true" outlineLevel="0" collapsed="false"/>
    <row r="1037642" customFormat="false" ht="12.8" hidden="false" customHeight="true" outlineLevel="0" collapsed="false"/>
    <row r="1037643" customFormat="false" ht="12.8" hidden="false" customHeight="true" outlineLevel="0" collapsed="false"/>
    <row r="1037644" customFormat="false" ht="12.8" hidden="false" customHeight="true" outlineLevel="0" collapsed="false"/>
    <row r="1037645" customFormat="false" ht="12.8" hidden="false" customHeight="true" outlineLevel="0" collapsed="false"/>
    <row r="1037646" customFormat="false" ht="12.8" hidden="false" customHeight="true" outlineLevel="0" collapsed="false"/>
    <row r="1037647" customFormat="false" ht="12.8" hidden="false" customHeight="true" outlineLevel="0" collapsed="false"/>
    <row r="1037648" customFormat="false" ht="12.8" hidden="false" customHeight="true" outlineLevel="0" collapsed="false"/>
    <row r="1037649" customFormat="false" ht="12.8" hidden="false" customHeight="true" outlineLevel="0" collapsed="false"/>
    <row r="1037650" customFormat="false" ht="12.8" hidden="false" customHeight="true" outlineLevel="0" collapsed="false"/>
    <row r="1037651" customFormat="false" ht="12.8" hidden="false" customHeight="true" outlineLevel="0" collapsed="false"/>
    <row r="1037652" customFormat="false" ht="12.8" hidden="false" customHeight="true" outlineLevel="0" collapsed="false"/>
    <row r="1037653" customFormat="false" ht="12.8" hidden="false" customHeight="true" outlineLevel="0" collapsed="false"/>
    <row r="1037654" customFormat="false" ht="12.8" hidden="false" customHeight="true" outlineLevel="0" collapsed="false"/>
    <row r="1037655" customFormat="false" ht="12.8" hidden="false" customHeight="true" outlineLevel="0" collapsed="false"/>
    <row r="1037656" customFormat="false" ht="12.8" hidden="false" customHeight="true" outlineLevel="0" collapsed="false"/>
    <row r="1037657" customFormat="false" ht="12.8" hidden="false" customHeight="true" outlineLevel="0" collapsed="false"/>
    <row r="1037658" customFormat="false" ht="12.8" hidden="false" customHeight="true" outlineLevel="0" collapsed="false"/>
    <row r="1037659" customFormat="false" ht="12.8" hidden="false" customHeight="true" outlineLevel="0" collapsed="false"/>
    <row r="1037660" customFormat="false" ht="12.8" hidden="false" customHeight="true" outlineLevel="0" collapsed="false"/>
    <row r="1037661" customFormat="false" ht="12.8" hidden="false" customHeight="true" outlineLevel="0" collapsed="false"/>
    <row r="1037662" customFormat="false" ht="12.8" hidden="false" customHeight="true" outlineLevel="0" collapsed="false"/>
    <row r="1037663" customFormat="false" ht="12.8" hidden="false" customHeight="true" outlineLevel="0" collapsed="false"/>
    <row r="1037664" customFormat="false" ht="12.8" hidden="false" customHeight="true" outlineLevel="0" collapsed="false"/>
    <row r="1037665" customFormat="false" ht="12.8" hidden="false" customHeight="true" outlineLevel="0" collapsed="false"/>
    <row r="1037666" customFormat="false" ht="12.8" hidden="false" customHeight="true" outlineLevel="0" collapsed="false"/>
    <row r="1037667" customFormat="false" ht="12.8" hidden="false" customHeight="true" outlineLevel="0" collapsed="false"/>
    <row r="1037668" customFormat="false" ht="12.8" hidden="false" customHeight="true" outlineLevel="0" collapsed="false"/>
    <row r="1037669" customFormat="false" ht="12.8" hidden="false" customHeight="true" outlineLevel="0" collapsed="false"/>
    <row r="1037670" customFormat="false" ht="12.8" hidden="false" customHeight="true" outlineLevel="0" collapsed="false"/>
    <row r="1037671" customFormat="false" ht="12.8" hidden="false" customHeight="true" outlineLevel="0" collapsed="false"/>
    <row r="1037672" customFormat="false" ht="12.8" hidden="false" customHeight="true" outlineLevel="0" collapsed="false"/>
    <row r="1037673" customFormat="false" ht="12.8" hidden="false" customHeight="true" outlineLevel="0" collapsed="false"/>
    <row r="1037674" customFormat="false" ht="12.8" hidden="false" customHeight="true" outlineLevel="0" collapsed="false"/>
    <row r="1037675" customFormat="false" ht="12.8" hidden="false" customHeight="true" outlineLevel="0" collapsed="false"/>
    <row r="1037676" customFormat="false" ht="12.8" hidden="false" customHeight="true" outlineLevel="0" collapsed="false"/>
    <row r="1037677" customFormat="false" ht="12.8" hidden="false" customHeight="true" outlineLevel="0" collapsed="false"/>
    <row r="1037678" customFormat="false" ht="12.8" hidden="false" customHeight="true" outlineLevel="0" collapsed="false"/>
    <row r="1037679" customFormat="false" ht="12.8" hidden="false" customHeight="true" outlineLevel="0" collapsed="false"/>
    <row r="1037680" customFormat="false" ht="12.8" hidden="false" customHeight="true" outlineLevel="0" collapsed="false"/>
    <row r="1037681" customFormat="false" ht="12.8" hidden="false" customHeight="true" outlineLevel="0" collapsed="false"/>
    <row r="1037682" customFormat="false" ht="12.8" hidden="false" customHeight="true" outlineLevel="0" collapsed="false"/>
    <row r="1037683" customFormat="false" ht="12.8" hidden="false" customHeight="true" outlineLevel="0" collapsed="false"/>
    <row r="1037684" customFormat="false" ht="12.8" hidden="false" customHeight="true" outlineLevel="0" collapsed="false"/>
    <row r="1037685" customFormat="false" ht="12.8" hidden="false" customHeight="true" outlineLevel="0" collapsed="false"/>
    <row r="1037686" customFormat="false" ht="12.8" hidden="false" customHeight="true" outlineLevel="0" collapsed="false"/>
    <row r="1037687" customFormat="false" ht="12.8" hidden="false" customHeight="true" outlineLevel="0" collapsed="false"/>
    <row r="1037688" customFormat="false" ht="12.8" hidden="false" customHeight="true" outlineLevel="0" collapsed="false"/>
    <row r="1037689" customFormat="false" ht="12.8" hidden="false" customHeight="true" outlineLevel="0" collapsed="false"/>
    <row r="1037690" customFormat="false" ht="12.8" hidden="false" customHeight="true" outlineLevel="0" collapsed="false"/>
    <row r="1037691" customFormat="false" ht="12.8" hidden="false" customHeight="true" outlineLevel="0" collapsed="false"/>
    <row r="1037692" customFormat="false" ht="12.8" hidden="false" customHeight="true" outlineLevel="0" collapsed="false"/>
    <row r="1037693" customFormat="false" ht="12.8" hidden="false" customHeight="true" outlineLevel="0" collapsed="false"/>
    <row r="1037694" customFormat="false" ht="12.8" hidden="false" customHeight="true" outlineLevel="0" collapsed="false"/>
    <row r="1037695" customFormat="false" ht="12.8" hidden="false" customHeight="true" outlineLevel="0" collapsed="false"/>
    <row r="1037696" customFormat="false" ht="12.8" hidden="false" customHeight="true" outlineLevel="0" collapsed="false"/>
    <row r="1037697" customFormat="false" ht="12.8" hidden="false" customHeight="true" outlineLevel="0" collapsed="false"/>
    <row r="1037698" customFormat="false" ht="12.8" hidden="false" customHeight="true" outlineLevel="0" collapsed="false"/>
    <row r="1037699" customFormat="false" ht="12.8" hidden="false" customHeight="true" outlineLevel="0" collapsed="false"/>
    <row r="1037700" customFormat="false" ht="12.8" hidden="false" customHeight="true" outlineLevel="0" collapsed="false"/>
    <row r="1037701" customFormat="false" ht="12.8" hidden="false" customHeight="true" outlineLevel="0" collapsed="false"/>
    <row r="1037702" customFormat="false" ht="12.8" hidden="false" customHeight="true" outlineLevel="0" collapsed="false"/>
    <row r="1037703" customFormat="false" ht="12.8" hidden="false" customHeight="true" outlineLevel="0" collapsed="false"/>
    <row r="1037704" customFormat="false" ht="12.8" hidden="false" customHeight="true" outlineLevel="0" collapsed="false"/>
    <row r="1037705" customFormat="false" ht="12.8" hidden="false" customHeight="true" outlineLevel="0" collapsed="false"/>
    <row r="1037706" customFormat="false" ht="12.8" hidden="false" customHeight="true" outlineLevel="0" collapsed="false"/>
    <row r="1037707" customFormat="false" ht="12.8" hidden="false" customHeight="true" outlineLevel="0" collapsed="false"/>
    <row r="1037708" customFormat="false" ht="12.8" hidden="false" customHeight="true" outlineLevel="0" collapsed="false"/>
    <row r="1037709" customFormat="false" ht="12.8" hidden="false" customHeight="true" outlineLevel="0" collapsed="false"/>
    <row r="1037710" customFormat="false" ht="12.8" hidden="false" customHeight="true" outlineLevel="0" collapsed="false"/>
    <row r="1037711" customFormat="false" ht="12.8" hidden="false" customHeight="true" outlineLevel="0" collapsed="false"/>
    <row r="1037712" customFormat="false" ht="12.8" hidden="false" customHeight="true" outlineLevel="0" collapsed="false"/>
    <row r="1037713" customFormat="false" ht="12.8" hidden="false" customHeight="true" outlineLevel="0" collapsed="false"/>
    <row r="1037714" customFormat="false" ht="12.8" hidden="false" customHeight="true" outlineLevel="0" collapsed="false"/>
    <row r="1037715" customFormat="false" ht="12.8" hidden="false" customHeight="true" outlineLevel="0" collapsed="false"/>
    <row r="1037716" customFormat="false" ht="12.8" hidden="false" customHeight="true" outlineLevel="0" collapsed="false"/>
    <row r="1037717" customFormat="false" ht="12.8" hidden="false" customHeight="true" outlineLevel="0" collapsed="false"/>
    <row r="1037718" customFormat="false" ht="12.8" hidden="false" customHeight="true" outlineLevel="0" collapsed="false"/>
    <row r="1037719" customFormat="false" ht="12.8" hidden="false" customHeight="true" outlineLevel="0" collapsed="false"/>
    <row r="1037720" customFormat="false" ht="12.8" hidden="false" customHeight="true" outlineLevel="0" collapsed="false"/>
    <row r="1037721" customFormat="false" ht="12.8" hidden="false" customHeight="true" outlineLevel="0" collapsed="false"/>
    <row r="1037722" customFormat="false" ht="12.8" hidden="false" customHeight="true" outlineLevel="0" collapsed="false"/>
    <row r="1037723" customFormat="false" ht="12.8" hidden="false" customHeight="true" outlineLevel="0" collapsed="false"/>
    <row r="1037724" customFormat="false" ht="12.8" hidden="false" customHeight="true" outlineLevel="0" collapsed="false"/>
    <row r="1037725" customFormat="false" ht="12.8" hidden="false" customHeight="true" outlineLevel="0" collapsed="false"/>
    <row r="1037726" customFormat="false" ht="12.8" hidden="false" customHeight="true" outlineLevel="0" collapsed="false"/>
    <row r="1037727" customFormat="false" ht="12.8" hidden="false" customHeight="true" outlineLevel="0" collapsed="false"/>
    <row r="1037728" customFormat="false" ht="12.8" hidden="false" customHeight="true" outlineLevel="0" collapsed="false"/>
    <row r="1037729" customFormat="false" ht="12.8" hidden="false" customHeight="true" outlineLevel="0" collapsed="false"/>
    <row r="1037730" customFormat="false" ht="12.8" hidden="false" customHeight="true" outlineLevel="0" collapsed="false"/>
    <row r="1037731" customFormat="false" ht="12.8" hidden="false" customHeight="true" outlineLevel="0" collapsed="false"/>
    <row r="1037732" customFormat="false" ht="12.8" hidden="false" customHeight="true" outlineLevel="0" collapsed="false"/>
    <row r="1037733" customFormat="false" ht="12.8" hidden="false" customHeight="true" outlineLevel="0" collapsed="false"/>
    <row r="1037734" customFormat="false" ht="12.8" hidden="false" customHeight="true" outlineLevel="0" collapsed="false"/>
    <row r="1037735" customFormat="false" ht="12.8" hidden="false" customHeight="true" outlineLevel="0" collapsed="false"/>
    <row r="1037736" customFormat="false" ht="12.8" hidden="false" customHeight="true" outlineLevel="0" collapsed="false"/>
    <row r="1037737" customFormat="false" ht="12.8" hidden="false" customHeight="true" outlineLevel="0" collapsed="false"/>
    <row r="1037738" customFormat="false" ht="12.8" hidden="false" customHeight="true" outlineLevel="0" collapsed="false"/>
    <row r="1037739" customFormat="false" ht="12.8" hidden="false" customHeight="true" outlineLevel="0" collapsed="false"/>
    <row r="1037740" customFormat="false" ht="12.8" hidden="false" customHeight="true" outlineLevel="0" collapsed="false"/>
    <row r="1037741" customFormat="false" ht="12.8" hidden="false" customHeight="true" outlineLevel="0" collapsed="false"/>
    <row r="1037742" customFormat="false" ht="12.8" hidden="false" customHeight="true" outlineLevel="0" collapsed="false"/>
    <row r="1037743" customFormat="false" ht="12.8" hidden="false" customHeight="true" outlineLevel="0" collapsed="false"/>
    <row r="1037744" customFormat="false" ht="12.8" hidden="false" customHeight="true" outlineLevel="0" collapsed="false"/>
    <row r="1037745" customFormat="false" ht="12.8" hidden="false" customHeight="true" outlineLevel="0" collapsed="false"/>
    <row r="1037746" customFormat="false" ht="12.8" hidden="false" customHeight="true" outlineLevel="0" collapsed="false"/>
    <row r="1037747" customFormat="false" ht="12.8" hidden="false" customHeight="true" outlineLevel="0" collapsed="false"/>
    <row r="1037748" customFormat="false" ht="12.8" hidden="false" customHeight="true" outlineLevel="0" collapsed="false"/>
    <row r="1037749" customFormat="false" ht="12.8" hidden="false" customHeight="true" outlineLevel="0" collapsed="false"/>
    <row r="1037750" customFormat="false" ht="12.8" hidden="false" customHeight="true" outlineLevel="0" collapsed="false"/>
    <row r="1037751" customFormat="false" ht="12.8" hidden="false" customHeight="true" outlineLevel="0" collapsed="false"/>
    <row r="1037752" customFormat="false" ht="12.8" hidden="false" customHeight="true" outlineLevel="0" collapsed="false"/>
    <row r="1037753" customFormat="false" ht="12.8" hidden="false" customHeight="true" outlineLevel="0" collapsed="false"/>
    <row r="1037754" customFormat="false" ht="12.8" hidden="false" customHeight="true" outlineLevel="0" collapsed="false"/>
    <row r="1037755" customFormat="false" ht="12.8" hidden="false" customHeight="true" outlineLevel="0" collapsed="false"/>
    <row r="1037756" customFormat="false" ht="12.8" hidden="false" customHeight="true" outlineLevel="0" collapsed="false"/>
    <row r="1037757" customFormat="false" ht="12.8" hidden="false" customHeight="true" outlineLevel="0" collapsed="false"/>
    <row r="1037758" customFormat="false" ht="12.8" hidden="false" customHeight="true" outlineLevel="0" collapsed="false"/>
    <row r="1037759" customFormat="false" ht="12.8" hidden="false" customHeight="true" outlineLevel="0" collapsed="false"/>
    <row r="1037760" customFormat="false" ht="12.8" hidden="false" customHeight="true" outlineLevel="0" collapsed="false"/>
    <row r="1037761" customFormat="false" ht="12.8" hidden="false" customHeight="true" outlineLevel="0" collapsed="false"/>
    <row r="1037762" customFormat="false" ht="12.8" hidden="false" customHeight="true" outlineLevel="0" collapsed="false"/>
    <row r="1037763" customFormat="false" ht="12.8" hidden="false" customHeight="true" outlineLevel="0" collapsed="false"/>
    <row r="1037764" customFormat="false" ht="12.8" hidden="false" customHeight="true" outlineLevel="0" collapsed="false"/>
    <row r="1037765" customFormat="false" ht="12.8" hidden="false" customHeight="true" outlineLevel="0" collapsed="false"/>
    <row r="1037766" customFormat="false" ht="12.8" hidden="false" customHeight="true" outlineLevel="0" collapsed="false"/>
    <row r="1037767" customFormat="false" ht="12.8" hidden="false" customHeight="true" outlineLevel="0" collapsed="false"/>
    <row r="1037768" customFormat="false" ht="12.8" hidden="false" customHeight="true" outlineLevel="0" collapsed="false"/>
    <row r="1037769" customFormat="false" ht="12.8" hidden="false" customHeight="true" outlineLevel="0" collapsed="false"/>
    <row r="1037770" customFormat="false" ht="12.8" hidden="false" customHeight="true" outlineLevel="0" collapsed="false"/>
    <row r="1037771" customFormat="false" ht="12.8" hidden="false" customHeight="true" outlineLevel="0" collapsed="false"/>
    <row r="1037772" customFormat="false" ht="12.8" hidden="false" customHeight="true" outlineLevel="0" collapsed="false"/>
    <row r="1037773" customFormat="false" ht="12.8" hidden="false" customHeight="true" outlineLevel="0" collapsed="false"/>
    <row r="1037774" customFormat="false" ht="12.8" hidden="false" customHeight="true" outlineLevel="0" collapsed="false"/>
    <row r="1037775" customFormat="false" ht="12.8" hidden="false" customHeight="true" outlineLevel="0" collapsed="false"/>
    <row r="1037776" customFormat="false" ht="12.8" hidden="false" customHeight="true" outlineLevel="0" collapsed="false"/>
    <row r="1037777" customFormat="false" ht="12.8" hidden="false" customHeight="true" outlineLevel="0" collapsed="false"/>
    <row r="1037778" customFormat="false" ht="12.8" hidden="false" customHeight="true" outlineLevel="0" collapsed="false"/>
    <row r="1037779" customFormat="false" ht="12.8" hidden="false" customHeight="true" outlineLevel="0" collapsed="false"/>
    <row r="1037780" customFormat="false" ht="12.8" hidden="false" customHeight="true" outlineLevel="0" collapsed="false"/>
    <row r="1037781" customFormat="false" ht="12.8" hidden="false" customHeight="true" outlineLevel="0" collapsed="false"/>
    <row r="1037782" customFormat="false" ht="12.8" hidden="false" customHeight="true" outlineLevel="0" collapsed="false"/>
    <row r="1037783" customFormat="false" ht="12.8" hidden="false" customHeight="true" outlineLevel="0" collapsed="false"/>
    <row r="1037784" customFormat="false" ht="12.8" hidden="false" customHeight="true" outlineLevel="0" collapsed="false"/>
    <row r="1037785" customFormat="false" ht="12.8" hidden="false" customHeight="true" outlineLevel="0" collapsed="false"/>
    <row r="1037786" customFormat="false" ht="12.8" hidden="false" customHeight="true" outlineLevel="0" collapsed="false"/>
    <row r="1037787" customFormat="false" ht="12.8" hidden="false" customHeight="true" outlineLevel="0" collapsed="false"/>
    <row r="1037788" customFormat="false" ht="12.8" hidden="false" customHeight="true" outlineLevel="0" collapsed="false"/>
    <row r="1037789" customFormat="false" ht="12.8" hidden="false" customHeight="true" outlineLevel="0" collapsed="false"/>
    <row r="1037790" customFormat="false" ht="12.8" hidden="false" customHeight="true" outlineLevel="0" collapsed="false"/>
    <row r="1037791" customFormat="false" ht="12.8" hidden="false" customHeight="true" outlineLevel="0" collapsed="false"/>
    <row r="1037792" customFormat="false" ht="12.8" hidden="false" customHeight="true" outlineLevel="0" collapsed="false"/>
    <row r="1037793" customFormat="false" ht="12.8" hidden="false" customHeight="true" outlineLevel="0" collapsed="false"/>
    <row r="1037794" customFormat="false" ht="12.8" hidden="false" customHeight="true" outlineLevel="0" collapsed="false"/>
    <row r="1037795" customFormat="false" ht="12.8" hidden="false" customHeight="true" outlineLevel="0" collapsed="false"/>
    <row r="1037796" customFormat="false" ht="12.8" hidden="false" customHeight="true" outlineLevel="0" collapsed="false"/>
    <row r="1037797" customFormat="false" ht="12.8" hidden="false" customHeight="true" outlineLevel="0" collapsed="false"/>
    <row r="1037798" customFormat="false" ht="12.8" hidden="false" customHeight="true" outlineLevel="0" collapsed="false"/>
    <row r="1037799" customFormat="false" ht="12.8" hidden="false" customHeight="true" outlineLevel="0" collapsed="false"/>
    <row r="1037800" customFormat="false" ht="12.8" hidden="false" customHeight="true" outlineLevel="0" collapsed="false"/>
    <row r="1037801" customFormat="false" ht="12.8" hidden="false" customHeight="true" outlineLevel="0" collapsed="false"/>
    <row r="1037802" customFormat="false" ht="12.8" hidden="false" customHeight="true" outlineLevel="0" collapsed="false"/>
    <row r="1037803" customFormat="false" ht="12.8" hidden="false" customHeight="true" outlineLevel="0" collapsed="false"/>
    <row r="1037804" customFormat="false" ht="12.8" hidden="false" customHeight="true" outlineLevel="0" collapsed="false"/>
    <row r="1037805" customFormat="false" ht="12.8" hidden="false" customHeight="true" outlineLevel="0" collapsed="false"/>
    <row r="1037806" customFormat="false" ht="12.8" hidden="false" customHeight="true" outlineLevel="0" collapsed="false"/>
    <row r="1037807" customFormat="false" ht="12.8" hidden="false" customHeight="true" outlineLevel="0" collapsed="false"/>
    <row r="1037808" customFormat="false" ht="12.8" hidden="false" customHeight="true" outlineLevel="0" collapsed="false"/>
    <row r="1037809" customFormat="false" ht="12.8" hidden="false" customHeight="true" outlineLevel="0" collapsed="false"/>
    <row r="1037810" customFormat="false" ht="12.8" hidden="false" customHeight="true" outlineLevel="0" collapsed="false"/>
    <row r="1037811" customFormat="false" ht="12.8" hidden="false" customHeight="true" outlineLevel="0" collapsed="false"/>
    <row r="1037812" customFormat="false" ht="12.8" hidden="false" customHeight="true" outlineLevel="0" collapsed="false"/>
    <row r="1037813" customFormat="false" ht="12.8" hidden="false" customHeight="true" outlineLevel="0" collapsed="false"/>
    <row r="1037814" customFormat="false" ht="12.8" hidden="false" customHeight="true" outlineLevel="0" collapsed="false"/>
    <row r="1037815" customFormat="false" ht="12.8" hidden="false" customHeight="true" outlineLevel="0" collapsed="false"/>
    <row r="1037816" customFormat="false" ht="12.8" hidden="false" customHeight="true" outlineLevel="0" collapsed="false"/>
    <row r="1037817" customFormat="false" ht="12.8" hidden="false" customHeight="true" outlineLevel="0" collapsed="false"/>
    <row r="1037818" customFormat="false" ht="12.8" hidden="false" customHeight="true" outlineLevel="0" collapsed="false"/>
    <row r="1037819" customFormat="false" ht="12.8" hidden="false" customHeight="true" outlineLevel="0" collapsed="false"/>
    <row r="1037820" customFormat="false" ht="12.8" hidden="false" customHeight="true" outlineLevel="0" collapsed="false"/>
    <row r="1037821" customFormat="false" ht="12.8" hidden="false" customHeight="true" outlineLevel="0" collapsed="false"/>
    <row r="1037822" customFormat="false" ht="12.8" hidden="false" customHeight="true" outlineLevel="0" collapsed="false"/>
    <row r="1037823" customFormat="false" ht="12.8" hidden="false" customHeight="true" outlineLevel="0" collapsed="false"/>
    <row r="1037824" customFormat="false" ht="12.8" hidden="false" customHeight="true" outlineLevel="0" collapsed="false"/>
    <row r="1037825" customFormat="false" ht="12.8" hidden="false" customHeight="true" outlineLevel="0" collapsed="false"/>
    <row r="1037826" customFormat="false" ht="12.8" hidden="false" customHeight="true" outlineLevel="0" collapsed="false"/>
    <row r="1037827" customFormat="false" ht="12.8" hidden="false" customHeight="true" outlineLevel="0" collapsed="false"/>
    <row r="1037828" customFormat="false" ht="12.8" hidden="false" customHeight="true" outlineLevel="0" collapsed="false"/>
    <row r="1037829" customFormat="false" ht="12.8" hidden="false" customHeight="true" outlineLevel="0" collapsed="false"/>
    <row r="1037830" customFormat="false" ht="12.8" hidden="false" customHeight="true" outlineLevel="0" collapsed="false"/>
    <row r="1037831" customFormat="false" ht="12.8" hidden="false" customHeight="true" outlineLevel="0" collapsed="false"/>
    <row r="1037832" customFormat="false" ht="12.8" hidden="false" customHeight="true" outlineLevel="0" collapsed="false"/>
    <row r="1037833" customFormat="false" ht="12.8" hidden="false" customHeight="true" outlineLevel="0" collapsed="false"/>
    <row r="1037834" customFormat="false" ht="12.8" hidden="false" customHeight="true" outlineLevel="0" collapsed="false"/>
    <row r="1037835" customFormat="false" ht="12.8" hidden="false" customHeight="true" outlineLevel="0" collapsed="false"/>
    <row r="1037836" customFormat="false" ht="12.8" hidden="false" customHeight="true" outlineLevel="0" collapsed="false"/>
    <row r="1037837" customFormat="false" ht="12.8" hidden="false" customHeight="true" outlineLevel="0" collapsed="false"/>
    <row r="1037838" customFormat="false" ht="12.8" hidden="false" customHeight="true" outlineLevel="0" collapsed="false"/>
    <row r="1037839" customFormat="false" ht="12.8" hidden="false" customHeight="true" outlineLevel="0" collapsed="false"/>
    <row r="1037840" customFormat="false" ht="12.8" hidden="false" customHeight="true" outlineLevel="0" collapsed="false"/>
    <row r="1037841" customFormat="false" ht="12.8" hidden="false" customHeight="true" outlineLevel="0" collapsed="false"/>
    <row r="1037842" customFormat="false" ht="12.8" hidden="false" customHeight="true" outlineLevel="0" collapsed="false"/>
    <row r="1037843" customFormat="false" ht="12.8" hidden="false" customHeight="true" outlineLevel="0" collapsed="false"/>
    <row r="1037844" customFormat="false" ht="12.8" hidden="false" customHeight="true" outlineLevel="0" collapsed="false"/>
    <row r="1037845" customFormat="false" ht="12.8" hidden="false" customHeight="true" outlineLevel="0" collapsed="false"/>
    <row r="1037846" customFormat="false" ht="12.8" hidden="false" customHeight="true" outlineLevel="0" collapsed="false"/>
    <row r="1037847" customFormat="false" ht="12.8" hidden="false" customHeight="true" outlineLevel="0" collapsed="false"/>
    <row r="1037848" customFormat="false" ht="12.8" hidden="false" customHeight="true" outlineLevel="0" collapsed="false"/>
    <row r="1037849" customFormat="false" ht="12.8" hidden="false" customHeight="true" outlineLevel="0" collapsed="false"/>
    <row r="1037850" customFormat="false" ht="12.8" hidden="false" customHeight="true" outlineLevel="0" collapsed="false"/>
    <row r="1037851" customFormat="false" ht="12.8" hidden="false" customHeight="true" outlineLevel="0" collapsed="false"/>
    <row r="1037852" customFormat="false" ht="12.8" hidden="false" customHeight="true" outlineLevel="0" collapsed="false"/>
    <row r="1037853" customFormat="false" ht="12.8" hidden="false" customHeight="true" outlineLevel="0" collapsed="false"/>
    <row r="1037854" customFormat="false" ht="12.8" hidden="false" customHeight="true" outlineLevel="0" collapsed="false"/>
    <row r="1037855" customFormat="false" ht="12.8" hidden="false" customHeight="true" outlineLevel="0" collapsed="false"/>
    <row r="1037856" customFormat="false" ht="12.8" hidden="false" customHeight="true" outlineLevel="0" collapsed="false"/>
    <row r="1037857" customFormat="false" ht="12.8" hidden="false" customHeight="true" outlineLevel="0" collapsed="false"/>
    <row r="1037858" customFormat="false" ht="12.8" hidden="false" customHeight="true" outlineLevel="0" collapsed="false"/>
    <row r="1037859" customFormat="false" ht="12.8" hidden="false" customHeight="true" outlineLevel="0" collapsed="false"/>
    <row r="1037860" customFormat="false" ht="12.8" hidden="false" customHeight="true" outlineLevel="0" collapsed="false"/>
    <row r="1037861" customFormat="false" ht="12.8" hidden="false" customHeight="true" outlineLevel="0" collapsed="false"/>
    <row r="1037862" customFormat="false" ht="12.8" hidden="false" customHeight="true" outlineLevel="0" collapsed="false"/>
    <row r="1037863" customFormat="false" ht="12.8" hidden="false" customHeight="true" outlineLevel="0" collapsed="false"/>
    <row r="1037864" customFormat="false" ht="12.8" hidden="false" customHeight="true" outlineLevel="0" collapsed="false"/>
    <row r="1037865" customFormat="false" ht="12.8" hidden="false" customHeight="true" outlineLevel="0" collapsed="false"/>
    <row r="1037866" customFormat="false" ht="12.8" hidden="false" customHeight="true" outlineLevel="0" collapsed="false"/>
    <row r="1037867" customFormat="false" ht="12.8" hidden="false" customHeight="true" outlineLevel="0" collapsed="false"/>
    <row r="1037868" customFormat="false" ht="12.8" hidden="false" customHeight="true" outlineLevel="0" collapsed="false"/>
    <row r="1037869" customFormat="false" ht="12.8" hidden="false" customHeight="true" outlineLevel="0" collapsed="false"/>
    <row r="1037870" customFormat="false" ht="12.8" hidden="false" customHeight="true" outlineLevel="0" collapsed="false"/>
    <row r="1037871" customFormat="false" ht="12.8" hidden="false" customHeight="true" outlineLevel="0" collapsed="false"/>
    <row r="1037872" customFormat="false" ht="12.8" hidden="false" customHeight="true" outlineLevel="0" collapsed="false"/>
    <row r="1037873" customFormat="false" ht="12.8" hidden="false" customHeight="true" outlineLevel="0" collapsed="false"/>
    <row r="1037874" customFormat="false" ht="12.8" hidden="false" customHeight="true" outlineLevel="0" collapsed="false"/>
    <row r="1037875" customFormat="false" ht="12.8" hidden="false" customHeight="true" outlineLevel="0" collapsed="false"/>
    <row r="1037876" customFormat="false" ht="12.8" hidden="false" customHeight="true" outlineLevel="0" collapsed="false"/>
    <row r="1037877" customFormat="false" ht="12.8" hidden="false" customHeight="true" outlineLevel="0" collapsed="false"/>
    <row r="1037878" customFormat="false" ht="12.8" hidden="false" customHeight="true" outlineLevel="0" collapsed="false"/>
    <row r="1037879" customFormat="false" ht="12.8" hidden="false" customHeight="true" outlineLevel="0" collapsed="false"/>
    <row r="1037880" customFormat="false" ht="12.8" hidden="false" customHeight="true" outlineLevel="0" collapsed="false"/>
    <row r="1037881" customFormat="false" ht="12.8" hidden="false" customHeight="true" outlineLevel="0" collapsed="false"/>
    <row r="1037882" customFormat="false" ht="12.8" hidden="false" customHeight="true" outlineLevel="0" collapsed="false"/>
    <row r="1037883" customFormat="false" ht="12.8" hidden="false" customHeight="true" outlineLevel="0" collapsed="false"/>
    <row r="1037884" customFormat="false" ht="12.8" hidden="false" customHeight="true" outlineLevel="0" collapsed="false"/>
    <row r="1037885" customFormat="false" ht="12.8" hidden="false" customHeight="true" outlineLevel="0" collapsed="false"/>
    <row r="1037886" customFormat="false" ht="12.8" hidden="false" customHeight="true" outlineLevel="0" collapsed="false"/>
    <row r="1037887" customFormat="false" ht="12.8" hidden="false" customHeight="true" outlineLevel="0" collapsed="false"/>
    <row r="1037888" customFormat="false" ht="12.8" hidden="false" customHeight="true" outlineLevel="0" collapsed="false"/>
    <row r="1037889" customFormat="false" ht="12.8" hidden="false" customHeight="true" outlineLevel="0" collapsed="false"/>
    <row r="1037890" customFormat="false" ht="12.8" hidden="false" customHeight="true" outlineLevel="0" collapsed="false"/>
    <row r="1037891" customFormat="false" ht="12.8" hidden="false" customHeight="true" outlineLevel="0" collapsed="false"/>
    <row r="1037892" customFormat="false" ht="12.8" hidden="false" customHeight="true" outlineLevel="0" collapsed="false"/>
    <row r="1037893" customFormat="false" ht="12.8" hidden="false" customHeight="true" outlineLevel="0" collapsed="false"/>
    <row r="1037894" customFormat="false" ht="12.8" hidden="false" customHeight="true" outlineLevel="0" collapsed="false"/>
    <row r="1037895" customFormat="false" ht="12.8" hidden="false" customHeight="true" outlineLevel="0" collapsed="false"/>
    <row r="1037896" customFormat="false" ht="12.8" hidden="false" customHeight="true" outlineLevel="0" collapsed="false"/>
    <row r="1037897" customFormat="false" ht="12.8" hidden="false" customHeight="true" outlineLevel="0" collapsed="false"/>
    <row r="1037898" customFormat="false" ht="12.8" hidden="false" customHeight="true" outlineLevel="0" collapsed="false"/>
    <row r="1037899" customFormat="false" ht="12.8" hidden="false" customHeight="true" outlineLevel="0" collapsed="false"/>
    <row r="1037900" customFormat="false" ht="12.8" hidden="false" customHeight="true" outlineLevel="0" collapsed="false"/>
    <row r="1037901" customFormat="false" ht="12.8" hidden="false" customHeight="true" outlineLevel="0" collapsed="false"/>
    <row r="1037902" customFormat="false" ht="12.8" hidden="false" customHeight="true" outlineLevel="0" collapsed="false"/>
    <row r="1037903" customFormat="false" ht="12.8" hidden="false" customHeight="true" outlineLevel="0" collapsed="false"/>
    <row r="1037904" customFormat="false" ht="12.8" hidden="false" customHeight="true" outlineLevel="0" collapsed="false"/>
    <row r="1037905" customFormat="false" ht="12.8" hidden="false" customHeight="true" outlineLevel="0" collapsed="false"/>
    <row r="1037906" customFormat="false" ht="12.8" hidden="false" customHeight="true" outlineLevel="0" collapsed="false"/>
    <row r="1037907" customFormat="false" ht="12.8" hidden="false" customHeight="true" outlineLevel="0" collapsed="false"/>
    <row r="1037908" customFormat="false" ht="12.8" hidden="false" customHeight="true" outlineLevel="0" collapsed="false"/>
    <row r="1037909" customFormat="false" ht="12.8" hidden="false" customHeight="true" outlineLevel="0" collapsed="false"/>
    <row r="1037910" customFormat="false" ht="12.8" hidden="false" customHeight="true" outlineLevel="0" collapsed="false"/>
    <row r="1037911" customFormat="false" ht="12.8" hidden="false" customHeight="true" outlineLevel="0" collapsed="false"/>
    <row r="1037912" customFormat="false" ht="12.8" hidden="false" customHeight="true" outlineLevel="0" collapsed="false"/>
    <row r="1037913" customFormat="false" ht="12.8" hidden="false" customHeight="true" outlineLevel="0" collapsed="false"/>
    <row r="1037914" customFormat="false" ht="12.8" hidden="false" customHeight="true" outlineLevel="0" collapsed="false"/>
    <row r="1037915" customFormat="false" ht="12.8" hidden="false" customHeight="true" outlineLevel="0" collapsed="false"/>
    <row r="1037916" customFormat="false" ht="12.8" hidden="false" customHeight="true" outlineLevel="0" collapsed="false"/>
    <row r="1037917" customFormat="false" ht="12.8" hidden="false" customHeight="true" outlineLevel="0" collapsed="false"/>
    <row r="1037918" customFormat="false" ht="12.8" hidden="false" customHeight="true" outlineLevel="0" collapsed="false"/>
    <row r="1037919" customFormat="false" ht="12.8" hidden="false" customHeight="true" outlineLevel="0" collapsed="false"/>
    <row r="1037920" customFormat="false" ht="12.8" hidden="false" customHeight="true" outlineLevel="0" collapsed="false"/>
    <row r="1037921" customFormat="false" ht="12.8" hidden="false" customHeight="true" outlineLevel="0" collapsed="false"/>
    <row r="1037922" customFormat="false" ht="12.8" hidden="false" customHeight="true" outlineLevel="0" collapsed="false"/>
    <row r="1037923" customFormat="false" ht="12.8" hidden="false" customHeight="true" outlineLevel="0" collapsed="false"/>
    <row r="1037924" customFormat="false" ht="12.8" hidden="false" customHeight="true" outlineLevel="0" collapsed="false"/>
    <row r="1037925" customFormat="false" ht="12.8" hidden="false" customHeight="true" outlineLevel="0" collapsed="false"/>
    <row r="1037926" customFormat="false" ht="12.8" hidden="false" customHeight="true" outlineLevel="0" collapsed="false"/>
    <row r="1037927" customFormat="false" ht="12.8" hidden="false" customHeight="true" outlineLevel="0" collapsed="false"/>
    <row r="1037928" customFormat="false" ht="12.8" hidden="false" customHeight="true" outlineLevel="0" collapsed="false"/>
    <row r="1037929" customFormat="false" ht="12.8" hidden="false" customHeight="true" outlineLevel="0" collapsed="false"/>
    <row r="1037930" customFormat="false" ht="12.8" hidden="false" customHeight="true" outlineLevel="0" collapsed="false"/>
    <row r="1037931" customFormat="false" ht="12.8" hidden="false" customHeight="true" outlineLevel="0" collapsed="false"/>
    <row r="1037932" customFormat="false" ht="12.8" hidden="false" customHeight="true" outlineLevel="0" collapsed="false"/>
    <row r="1037933" customFormat="false" ht="12.8" hidden="false" customHeight="true" outlineLevel="0" collapsed="false"/>
    <row r="1037934" customFormat="false" ht="12.8" hidden="false" customHeight="true" outlineLevel="0" collapsed="false"/>
    <row r="1037935" customFormat="false" ht="12.8" hidden="false" customHeight="true" outlineLevel="0" collapsed="false"/>
    <row r="1037936" customFormat="false" ht="12.8" hidden="false" customHeight="true" outlineLevel="0" collapsed="false"/>
    <row r="1037937" customFormat="false" ht="12.8" hidden="false" customHeight="true" outlineLevel="0" collapsed="false"/>
    <row r="1037938" customFormat="false" ht="12.8" hidden="false" customHeight="true" outlineLevel="0" collapsed="false"/>
    <row r="1037939" customFormat="false" ht="12.8" hidden="false" customHeight="true" outlineLevel="0" collapsed="false"/>
    <row r="1037940" customFormat="false" ht="12.8" hidden="false" customHeight="true" outlineLevel="0" collapsed="false"/>
    <row r="1037941" customFormat="false" ht="12.8" hidden="false" customHeight="true" outlineLevel="0" collapsed="false"/>
    <row r="1037942" customFormat="false" ht="12.8" hidden="false" customHeight="true" outlineLevel="0" collapsed="false"/>
    <row r="1037943" customFormat="false" ht="12.8" hidden="false" customHeight="true" outlineLevel="0" collapsed="false"/>
    <row r="1037944" customFormat="false" ht="12.8" hidden="false" customHeight="true" outlineLevel="0" collapsed="false"/>
    <row r="1037945" customFormat="false" ht="12.8" hidden="false" customHeight="true" outlineLevel="0" collapsed="false"/>
    <row r="1037946" customFormat="false" ht="12.8" hidden="false" customHeight="true" outlineLevel="0" collapsed="false"/>
    <row r="1037947" customFormat="false" ht="12.8" hidden="false" customHeight="true" outlineLevel="0" collapsed="false"/>
    <row r="1037948" customFormat="false" ht="12.8" hidden="false" customHeight="true" outlineLevel="0" collapsed="false"/>
    <row r="1037949" customFormat="false" ht="12.8" hidden="false" customHeight="true" outlineLevel="0" collapsed="false"/>
    <row r="1037950" customFormat="false" ht="12.8" hidden="false" customHeight="true" outlineLevel="0" collapsed="false"/>
    <row r="1037951" customFormat="false" ht="12.8" hidden="false" customHeight="true" outlineLevel="0" collapsed="false"/>
    <row r="1037952" customFormat="false" ht="12.8" hidden="false" customHeight="true" outlineLevel="0" collapsed="false"/>
    <row r="1037953" customFormat="false" ht="12.8" hidden="false" customHeight="true" outlineLevel="0" collapsed="false"/>
    <row r="1037954" customFormat="false" ht="12.8" hidden="false" customHeight="true" outlineLevel="0" collapsed="false"/>
    <row r="1037955" customFormat="false" ht="12.8" hidden="false" customHeight="true" outlineLevel="0" collapsed="false"/>
    <row r="1037956" customFormat="false" ht="12.8" hidden="false" customHeight="true" outlineLevel="0" collapsed="false"/>
    <row r="1037957" customFormat="false" ht="12.8" hidden="false" customHeight="true" outlineLevel="0" collapsed="false"/>
    <row r="1037958" customFormat="false" ht="12.8" hidden="false" customHeight="true" outlineLevel="0" collapsed="false"/>
    <row r="1037959" customFormat="false" ht="12.8" hidden="false" customHeight="true" outlineLevel="0" collapsed="false"/>
    <row r="1037960" customFormat="false" ht="12.8" hidden="false" customHeight="true" outlineLevel="0" collapsed="false"/>
    <row r="1037961" customFormat="false" ht="12.8" hidden="false" customHeight="true" outlineLevel="0" collapsed="false"/>
    <row r="1037962" customFormat="false" ht="12.8" hidden="false" customHeight="true" outlineLevel="0" collapsed="false"/>
    <row r="1037963" customFormat="false" ht="12.8" hidden="false" customHeight="true" outlineLevel="0" collapsed="false"/>
    <row r="1037964" customFormat="false" ht="12.8" hidden="false" customHeight="true" outlineLevel="0" collapsed="false"/>
    <row r="1037965" customFormat="false" ht="12.8" hidden="false" customHeight="true" outlineLevel="0" collapsed="false"/>
    <row r="1037966" customFormat="false" ht="12.8" hidden="false" customHeight="true" outlineLevel="0" collapsed="false"/>
    <row r="1037967" customFormat="false" ht="12.8" hidden="false" customHeight="true" outlineLevel="0" collapsed="false"/>
    <row r="1037968" customFormat="false" ht="12.8" hidden="false" customHeight="true" outlineLevel="0" collapsed="false"/>
    <row r="1037969" customFormat="false" ht="12.8" hidden="false" customHeight="true" outlineLevel="0" collapsed="false"/>
    <row r="1037970" customFormat="false" ht="12.8" hidden="false" customHeight="true" outlineLevel="0" collapsed="false"/>
    <row r="1037971" customFormat="false" ht="12.8" hidden="false" customHeight="true" outlineLevel="0" collapsed="false"/>
    <row r="1037972" customFormat="false" ht="12.8" hidden="false" customHeight="true" outlineLevel="0" collapsed="false"/>
    <row r="1037973" customFormat="false" ht="12.8" hidden="false" customHeight="true" outlineLevel="0" collapsed="false"/>
    <row r="1037974" customFormat="false" ht="12.8" hidden="false" customHeight="true" outlineLevel="0" collapsed="false"/>
    <row r="1037975" customFormat="false" ht="12.8" hidden="false" customHeight="true" outlineLevel="0" collapsed="false"/>
    <row r="1037976" customFormat="false" ht="12.8" hidden="false" customHeight="true" outlineLevel="0" collapsed="false"/>
    <row r="1037977" customFormat="false" ht="12.8" hidden="false" customHeight="true" outlineLevel="0" collapsed="false"/>
    <row r="1037978" customFormat="false" ht="12.8" hidden="false" customHeight="true" outlineLevel="0" collapsed="false"/>
    <row r="1037979" customFormat="false" ht="12.8" hidden="false" customHeight="true" outlineLevel="0" collapsed="false"/>
    <row r="1037980" customFormat="false" ht="12.8" hidden="false" customHeight="true" outlineLevel="0" collapsed="false"/>
    <row r="1037981" customFormat="false" ht="12.8" hidden="false" customHeight="true" outlineLevel="0" collapsed="false"/>
    <row r="1037982" customFormat="false" ht="12.8" hidden="false" customHeight="true" outlineLevel="0" collapsed="false"/>
    <row r="1037983" customFormat="false" ht="12.8" hidden="false" customHeight="true" outlineLevel="0" collapsed="false"/>
    <row r="1037984" customFormat="false" ht="12.8" hidden="false" customHeight="true" outlineLevel="0" collapsed="false"/>
    <row r="1037985" customFormat="false" ht="12.8" hidden="false" customHeight="true" outlineLevel="0" collapsed="false"/>
    <row r="1037986" customFormat="false" ht="12.8" hidden="false" customHeight="true" outlineLevel="0" collapsed="false"/>
    <row r="1037987" customFormat="false" ht="12.8" hidden="false" customHeight="true" outlineLevel="0" collapsed="false"/>
    <row r="1037988" customFormat="false" ht="12.8" hidden="false" customHeight="true" outlineLevel="0" collapsed="false"/>
    <row r="1037989" customFormat="false" ht="12.8" hidden="false" customHeight="true" outlineLevel="0" collapsed="false"/>
    <row r="1037990" customFormat="false" ht="12.8" hidden="false" customHeight="true" outlineLevel="0" collapsed="false"/>
    <row r="1037991" customFormat="false" ht="12.8" hidden="false" customHeight="true" outlineLevel="0" collapsed="false"/>
    <row r="1037992" customFormat="false" ht="12.8" hidden="false" customHeight="true" outlineLevel="0" collapsed="false"/>
    <row r="1037993" customFormat="false" ht="12.8" hidden="false" customHeight="true" outlineLevel="0" collapsed="false"/>
    <row r="1037994" customFormat="false" ht="12.8" hidden="false" customHeight="true" outlineLevel="0" collapsed="false"/>
    <row r="1037995" customFormat="false" ht="12.8" hidden="false" customHeight="true" outlineLevel="0" collapsed="false"/>
    <row r="1037996" customFormat="false" ht="12.8" hidden="false" customHeight="true" outlineLevel="0" collapsed="false"/>
    <row r="1037997" customFormat="false" ht="12.8" hidden="false" customHeight="true" outlineLevel="0" collapsed="false"/>
    <row r="1037998" customFormat="false" ht="12.8" hidden="false" customHeight="true" outlineLevel="0" collapsed="false"/>
    <row r="1037999" customFormat="false" ht="12.8" hidden="false" customHeight="true" outlineLevel="0" collapsed="false"/>
    <row r="1038000" customFormat="false" ht="12.8" hidden="false" customHeight="true" outlineLevel="0" collapsed="false"/>
    <row r="1038001" customFormat="false" ht="12.8" hidden="false" customHeight="true" outlineLevel="0" collapsed="false"/>
    <row r="1038002" customFormat="false" ht="12.8" hidden="false" customHeight="true" outlineLevel="0" collapsed="false"/>
    <row r="1038003" customFormat="false" ht="12.8" hidden="false" customHeight="true" outlineLevel="0" collapsed="false"/>
    <row r="1038004" customFormat="false" ht="12.8" hidden="false" customHeight="true" outlineLevel="0" collapsed="false"/>
    <row r="1038005" customFormat="false" ht="12.8" hidden="false" customHeight="true" outlineLevel="0" collapsed="false"/>
    <row r="1038006" customFormat="false" ht="12.8" hidden="false" customHeight="true" outlineLevel="0" collapsed="false"/>
    <row r="1038007" customFormat="false" ht="12.8" hidden="false" customHeight="true" outlineLevel="0" collapsed="false"/>
    <row r="1038008" customFormat="false" ht="12.8" hidden="false" customHeight="true" outlineLevel="0" collapsed="false"/>
    <row r="1038009" customFormat="false" ht="12.8" hidden="false" customHeight="true" outlineLevel="0" collapsed="false"/>
    <row r="1038010" customFormat="false" ht="12.8" hidden="false" customHeight="true" outlineLevel="0" collapsed="false"/>
    <row r="1038011" customFormat="false" ht="12.8" hidden="false" customHeight="true" outlineLevel="0" collapsed="false"/>
    <row r="1038012" customFormat="false" ht="12.8" hidden="false" customHeight="true" outlineLevel="0" collapsed="false"/>
    <row r="1038013" customFormat="false" ht="12.8" hidden="false" customHeight="true" outlineLevel="0" collapsed="false"/>
    <row r="1038014" customFormat="false" ht="12.8" hidden="false" customHeight="true" outlineLevel="0" collapsed="false"/>
    <row r="1038015" customFormat="false" ht="12.8" hidden="false" customHeight="true" outlineLevel="0" collapsed="false"/>
    <row r="1038016" customFormat="false" ht="12.8" hidden="false" customHeight="true" outlineLevel="0" collapsed="false"/>
    <row r="1038017" customFormat="false" ht="12.8" hidden="false" customHeight="true" outlineLevel="0" collapsed="false"/>
    <row r="1038018" customFormat="false" ht="12.8" hidden="false" customHeight="true" outlineLevel="0" collapsed="false"/>
    <row r="1038019" customFormat="false" ht="12.8" hidden="false" customHeight="true" outlineLevel="0" collapsed="false"/>
    <row r="1038020" customFormat="false" ht="12.8" hidden="false" customHeight="true" outlineLevel="0" collapsed="false"/>
    <row r="1038021" customFormat="false" ht="12.8" hidden="false" customHeight="true" outlineLevel="0" collapsed="false"/>
    <row r="1038022" customFormat="false" ht="12.8" hidden="false" customHeight="true" outlineLevel="0" collapsed="false"/>
    <row r="1038023" customFormat="false" ht="12.8" hidden="false" customHeight="true" outlineLevel="0" collapsed="false"/>
    <row r="1038024" customFormat="false" ht="12.8" hidden="false" customHeight="true" outlineLevel="0" collapsed="false"/>
    <row r="1038025" customFormat="false" ht="12.8" hidden="false" customHeight="true" outlineLevel="0" collapsed="false"/>
    <row r="1038026" customFormat="false" ht="12.8" hidden="false" customHeight="true" outlineLevel="0" collapsed="false"/>
    <row r="1038027" customFormat="false" ht="12.8" hidden="false" customHeight="true" outlineLevel="0" collapsed="false"/>
    <row r="1038028" customFormat="false" ht="12.8" hidden="false" customHeight="true" outlineLevel="0" collapsed="false"/>
    <row r="1038029" customFormat="false" ht="12.8" hidden="false" customHeight="true" outlineLevel="0" collapsed="false"/>
    <row r="1038030" customFormat="false" ht="12.8" hidden="false" customHeight="true" outlineLevel="0" collapsed="false"/>
    <row r="1038031" customFormat="false" ht="12.8" hidden="false" customHeight="true" outlineLevel="0" collapsed="false"/>
    <row r="1038032" customFormat="false" ht="12.8" hidden="false" customHeight="true" outlineLevel="0" collapsed="false"/>
    <row r="1038033" customFormat="false" ht="12.8" hidden="false" customHeight="true" outlineLevel="0" collapsed="false"/>
    <row r="1038034" customFormat="false" ht="12.8" hidden="false" customHeight="true" outlineLevel="0" collapsed="false"/>
    <row r="1038035" customFormat="false" ht="12.8" hidden="false" customHeight="true" outlineLevel="0" collapsed="false"/>
    <row r="1038036" customFormat="false" ht="12.8" hidden="false" customHeight="true" outlineLevel="0" collapsed="false"/>
    <row r="1038037" customFormat="false" ht="12.8" hidden="false" customHeight="true" outlineLevel="0" collapsed="false"/>
    <row r="1038038" customFormat="false" ht="12.8" hidden="false" customHeight="true" outlineLevel="0" collapsed="false"/>
    <row r="1038039" customFormat="false" ht="12.8" hidden="false" customHeight="true" outlineLevel="0" collapsed="false"/>
    <row r="1038040" customFormat="false" ht="12.8" hidden="false" customHeight="true" outlineLevel="0" collapsed="false"/>
    <row r="1038041" customFormat="false" ht="12.8" hidden="false" customHeight="true" outlineLevel="0" collapsed="false"/>
    <row r="1038042" customFormat="false" ht="12.8" hidden="false" customHeight="true" outlineLevel="0" collapsed="false"/>
    <row r="1038043" customFormat="false" ht="12.8" hidden="false" customHeight="true" outlineLevel="0" collapsed="false"/>
    <row r="1038044" customFormat="false" ht="12.8" hidden="false" customHeight="true" outlineLevel="0" collapsed="false"/>
    <row r="1038045" customFormat="false" ht="12.8" hidden="false" customHeight="true" outlineLevel="0" collapsed="false"/>
    <row r="1038046" customFormat="false" ht="12.8" hidden="false" customHeight="true" outlineLevel="0" collapsed="false"/>
    <row r="1038047" customFormat="false" ht="12.8" hidden="false" customHeight="true" outlineLevel="0" collapsed="false"/>
    <row r="1038048" customFormat="false" ht="12.8" hidden="false" customHeight="true" outlineLevel="0" collapsed="false"/>
    <row r="1038049" customFormat="false" ht="12.8" hidden="false" customHeight="true" outlineLevel="0" collapsed="false"/>
    <row r="1038050" customFormat="false" ht="12.8" hidden="false" customHeight="true" outlineLevel="0" collapsed="false"/>
    <row r="1038051" customFormat="false" ht="12.8" hidden="false" customHeight="true" outlineLevel="0" collapsed="false"/>
    <row r="1038052" customFormat="false" ht="12.8" hidden="false" customHeight="true" outlineLevel="0" collapsed="false"/>
    <row r="1038053" customFormat="false" ht="12.8" hidden="false" customHeight="true" outlineLevel="0" collapsed="false"/>
    <row r="1038054" customFormat="false" ht="12.8" hidden="false" customHeight="true" outlineLevel="0" collapsed="false"/>
    <row r="1038055" customFormat="false" ht="12.8" hidden="false" customHeight="true" outlineLevel="0" collapsed="false"/>
    <row r="1038056" customFormat="false" ht="12.8" hidden="false" customHeight="true" outlineLevel="0" collapsed="false"/>
    <row r="1038057" customFormat="false" ht="12.8" hidden="false" customHeight="true" outlineLevel="0" collapsed="false"/>
    <row r="1038058" customFormat="false" ht="12.8" hidden="false" customHeight="true" outlineLevel="0" collapsed="false"/>
    <row r="1038059" customFormat="false" ht="12.8" hidden="false" customHeight="true" outlineLevel="0" collapsed="false"/>
    <row r="1038060" customFormat="false" ht="12.8" hidden="false" customHeight="true" outlineLevel="0" collapsed="false"/>
    <row r="1038061" customFormat="false" ht="12.8" hidden="false" customHeight="true" outlineLevel="0" collapsed="false"/>
    <row r="1038062" customFormat="false" ht="12.8" hidden="false" customHeight="true" outlineLevel="0" collapsed="false"/>
    <row r="1038063" customFormat="false" ht="12.8" hidden="false" customHeight="true" outlineLevel="0" collapsed="false"/>
    <row r="1038064" customFormat="false" ht="12.8" hidden="false" customHeight="true" outlineLevel="0" collapsed="false"/>
    <row r="1038065" customFormat="false" ht="12.8" hidden="false" customHeight="true" outlineLevel="0" collapsed="false"/>
    <row r="1038066" customFormat="false" ht="12.8" hidden="false" customHeight="true" outlineLevel="0" collapsed="false"/>
    <row r="1038067" customFormat="false" ht="12.8" hidden="false" customHeight="true" outlineLevel="0" collapsed="false"/>
    <row r="1038068" customFormat="false" ht="12.8" hidden="false" customHeight="true" outlineLevel="0" collapsed="false"/>
    <row r="1038069" customFormat="false" ht="12.8" hidden="false" customHeight="true" outlineLevel="0" collapsed="false"/>
    <row r="1038070" customFormat="false" ht="12.8" hidden="false" customHeight="true" outlineLevel="0" collapsed="false"/>
    <row r="1038071" customFormat="false" ht="12.8" hidden="false" customHeight="true" outlineLevel="0" collapsed="false"/>
    <row r="1038072" customFormat="false" ht="12.8" hidden="false" customHeight="true" outlineLevel="0" collapsed="false"/>
    <row r="1038073" customFormat="false" ht="12.8" hidden="false" customHeight="true" outlineLevel="0" collapsed="false"/>
    <row r="1038074" customFormat="false" ht="12.8" hidden="false" customHeight="true" outlineLevel="0" collapsed="false"/>
    <row r="1038075" customFormat="false" ht="12.8" hidden="false" customHeight="true" outlineLevel="0" collapsed="false"/>
    <row r="1038076" customFormat="false" ht="12.8" hidden="false" customHeight="true" outlineLevel="0" collapsed="false"/>
    <row r="1038077" customFormat="false" ht="12.8" hidden="false" customHeight="true" outlineLevel="0" collapsed="false"/>
    <row r="1038078" customFormat="false" ht="12.8" hidden="false" customHeight="true" outlineLevel="0" collapsed="false"/>
    <row r="1038079" customFormat="false" ht="12.8" hidden="false" customHeight="true" outlineLevel="0" collapsed="false"/>
    <row r="1038080" customFormat="false" ht="12.8" hidden="false" customHeight="true" outlineLevel="0" collapsed="false"/>
    <row r="1038081" customFormat="false" ht="12.8" hidden="false" customHeight="true" outlineLevel="0" collapsed="false"/>
    <row r="1038082" customFormat="false" ht="12.8" hidden="false" customHeight="true" outlineLevel="0" collapsed="false"/>
    <row r="1038083" customFormat="false" ht="12.8" hidden="false" customHeight="true" outlineLevel="0" collapsed="false"/>
    <row r="1038084" customFormat="false" ht="12.8" hidden="false" customHeight="true" outlineLevel="0" collapsed="false"/>
    <row r="1038085" customFormat="false" ht="12.8" hidden="false" customHeight="true" outlineLevel="0" collapsed="false"/>
    <row r="1038086" customFormat="false" ht="12.8" hidden="false" customHeight="true" outlineLevel="0" collapsed="false"/>
    <row r="1038087" customFormat="false" ht="12.8" hidden="false" customHeight="true" outlineLevel="0" collapsed="false"/>
    <row r="1038088" customFormat="false" ht="12.8" hidden="false" customHeight="true" outlineLevel="0" collapsed="false"/>
    <row r="1038089" customFormat="false" ht="12.8" hidden="false" customHeight="true" outlineLevel="0" collapsed="false"/>
    <row r="1038090" customFormat="false" ht="12.8" hidden="false" customHeight="true" outlineLevel="0" collapsed="false"/>
    <row r="1038091" customFormat="false" ht="12.8" hidden="false" customHeight="true" outlineLevel="0" collapsed="false"/>
    <row r="1038092" customFormat="false" ht="12.8" hidden="false" customHeight="true" outlineLevel="0" collapsed="false"/>
    <row r="1038093" customFormat="false" ht="12.8" hidden="false" customHeight="true" outlineLevel="0" collapsed="false"/>
    <row r="1038094" customFormat="false" ht="12.8" hidden="false" customHeight="true" outlineLevel="0" collapsed="false"/>
    <row r="1038095" customFormat="false" ht="12.8" hidden="false" customHeight="true" outlineLevel="0" collapsed="false"/>
    <row r="1038096" customFormat="false" ht="12.8" hidden="false" customHeight="true" outlineLevel="0" collapsed="false"/>
    <row r="1038097" customFormat="false" ht="12.8" hidden="false" customHeight="true" outlineLevel="0" collapsed="false"/>
    <row r="1038098" customFormat="false" ht="12.8" hidden="false" customHeight="true" outlineLevel="0" collapsed="false"/>
    <row r="1038099" customFormat="false" ht="12.8" hidden="false" customHeight="true" outlineLevel="0" collapsed="false"/>
    <row r="1038100" customFormat="false" ht="12.8" hidden="false" customHeight="true" outlineLevel="0" collapsed="false"/>
    <row r="1038101" customFormat="false" ht="12.8" hidden="false" customHeight="true" outlineLevel="0" collapsed="false"/>
    <row r="1038102" customFormat="false" ht="12.8" hidden="false" customHeight="true" outlineLevel="0" collapsed="false"/>
    <row r="1038103" customFormat="false" ht="12.8" hidden="false" customHeight="true" outlineLevel="0" collapsed="false"/>
    <row r="1038104" customFormat="false" ht="12.8" hidden="false" customHeight="true" outlineLevel="0" collapsed="false"/>
    <row r="1038105" customFormat="false" ht="12.8" hidden="false" customHeight="true" outlineLevel="0" collapsed="false"/>
    <row r="1038106" customFormat="false" ht="12.8" hidden="false" customHeight="true" outlineLevel="0" collapsed="false"/>
    <row r="1038107" customFormat="false" ht="12.8" hidden="false" customHeight="true" outlineLevel="0" collapsed="false"/>
    <row r="1038108" customFormat="false" ht="12.8" hidden="false" customHeight="true" outlineLevel="0" collapsed="false"/>
    <row r="1038109" customFormat="false" ht="12.8" hidden="false" customHeight="true" outlineLevel="0" collapsed="false"/>
    <row r="1038110" customFormat="false" ht="12.8" hidden="false" customHeight="true" outlineLevel="0" collapsed="false"/>
    <row r="1038111" customFormat="false" ht="12.8" hidden="false" customHeight="true" outlineLevel="0" collapsed="false"/>
    <row r="1038112" customFormat="false" ht="12.8" hidden="false" customHeight="true" outlineLevel="0" collapsed="false"/>
    <row r="1038113" customFormat="false" ht="12.8" hidden="false" customHeight="true" outlineLevel="0" collapsed="false"/>
    <row r="1038114" customFormat="false" ht="12.8" hidden="false" customHeight="true" outlineLevel="0" collapsed="false"/>
    <row r="1038115" customFormat="false" ht="12.8" hidden="false" customHeight="true" outlineLevel="0" collapsed="false"/>
    <row r="1038116" customFormat="false" ht="12.8" hidden="false" customHeight="true" outlineLevel="0" collapsed="false"/>
    <row r="1038117" customFormat="false" ht="12.8" hidden="false" customHeight="true" outlineLevel="0" collapsed="false"/>
    <row r="1038118" customFormat="false" ht="12.8" hidden="false" customHeight="true" outlineLevel="0" collapsed="false"/>
    <row r="1038119" customFormat="false" ht="12.8" hidden="false" customHeight="true" outlineLevel="0" collapsed="false"/>
    <row r="1038120" customFormat="false" ht="12.8" hidden="false" customHeight="true" outlineLevel="0" collapsed="false"/>
    <row r="1038121" customFormat="false" ht="12.8" hidden="false" customHeight="true" outlineLevel="0" collapsed="false"/>
    <row r="1038122" customFormat="false" ht="12.8" hidden="false" customHeight="true" outlineLevel="0" collapsed="false"/>
    <row r="1038123" customFormat="false" ht="12.8" hidden="false" customHeight="true" outlineLevel="0" collapsed="false"/>
    <row r="1038124" customFormat="false" ht="12.8" hidden="false" customHeight="true" outlineLevel="0" collapsed="false"/>
    <row r="1038125" customFormat="false" ht="12.8" hidden="false" customHeight="true" outlineLevel="0" collapsed="false"/>
    <row r="1038126" customFormat="false" ht="12.8" hidden="false" customHeight="true" outlineLevel="0" collapsed="false"/>
    <row r="1038127" customFormat="false" ht="12.8" hidden="false" customHeight="true" outlineLevel="0" collapsed="false"/>
    <row r="1038128" customFormat="false" ht="12.8" hidden="false" customHeight="true" outlineLevel="0" collapsed="false"/>
    <row r="1038129" customFormat="false" ht="12.8" hidden="false" customHeight="true" outlineLevel="0" collapsed="false"/>
    <row r="1038130" customFormat="false" ht="12.8" hidden="false" customHeight="true" outlineLevel="0" collapsed="false"/>
    <row r="1038131" customFormat="false" ht="12.8" hidden="false" customHeight="true" outlineLevel="0" collapsed="false"/>
    <row r="1038132" customFormat="false" ht="12.8" hidden="false" customHeight="true" outlineLevel="0" collapsed="false"/>
    <row r="1038133" customFormat="false" ht="12.8" hidden="false" customHeight="true" outlineLevel="0" collapsed="false"/>
    <row r="1038134" customFormat="false" ht="12.8" hidden="false" customHeight="true" outlineLevel="0" collapsed="false"/>
    <row r="1038135" customFormat="false" ht="12.8" hidden="false" customHeight="true" outlineLevel="0" collapsed="false"/>
    <row r="1038136" customFormat="false" ht="12.8" hidden="false" customHeight="true" outlineLevel="0" collapsed="false"/>
    <row r="1038137" customFormat="false" ht="12.8" hidden="false" customHeight="true" outlineLevel="0" collapsed="false"/>
    <row r="1038138" customFormat="false" ht="12.8" hidden="false" customHeight="true" outlineLevel="0" collapsed="false"/>
    <row r="1038139" customFormat="false" ht="12.8" hidden="false" customHeight="true" outlineLevel="0" collapsed="false"/>
    <row r="1038140" customFormat="false" ht="12.8" hidden="false" customHeight="true" outlineLevel="0" collapsed="false"/>
    <row r="1038141" customFormat="false" ht="12.8" hidden="false" customHeight="true" outlineLevel="0" collapsed="false"/>
    <row r="1038142" customFormat="false" ht="12.8" hidden="false" customHeight="true" outlineLevel="0" collapsed="false"/>
    <row r="1038143" customFormat="false" ht="12.8" hidden="false" customHeight="true" outlineLevel="0" collapsed="false"/>
    <row r="1038144" customFormat="false" ht="12.8" hidden="false" customHeight="true" outlineLevel="0" collapsed="false"/>
    <row r="1038145" customFormat="false" ht="12.8" hidden="false" customHeight="true" outlineLevel="0" collapsed="false"/>
    <row r="1038146" customFormat="false" ht="12.8" hidden="false" customHeight="true" outlineLevel="0" collapsed="false"/>
    <row r="1038147" customFormat="false" ht="12.8" hidden="false" customHeight="true" outlineLevel="0" collapsed="false"/>
    <row r="1038148" customFormat="false" ht="12.8" hidden="false" customHeight="true" outlineLevel="0" collapsed="false"/>
    <row r="1038149" customFormat="false" ht="12.8" hidden="false" customHeight="true" outlineLevel="0" collapsed="false"/>
    <row r="1038150" customFormat="false" ht="12.8" hidden="false" customHeight="true" outlineLevel="0" collapsed="false"/>
    <row r="1038151" customFormat="false" ht="12.8" hidden="false" customHeight="true" outlineLevel="0" collapsed="false"/>
    <row r="1038152" customFormat="false" ht="12.8" hidden="false" customHeight="true" outlineLevel="0" collapsed="false"/>
    <row r="1038153" customFormat="false" ht="12.8" hidden="false" customHeight="true" outlineLevel="0" collapsed="false"/>
    <row r="1038154" customFormat="false" ht="12.8" hidden="false" customHeight="true" outlineLevel="0" collapsed="false"/>
    <row r="1038155" customFormat="false" ht="12.8" hidden="false" customHeight="true" outlineLevel="0" collapsed="false"/>
    <row r="1038156" customFormat="false" ht="12.8" hidden="false" customHeight="true" outlineLevel="0" collapsed="false"/>
    <row r="1038157" customFormat="false" ht="12.8" hidden="false" customHeight="true" outlineLevel="0" collapsed="false"/>
    <row r="1038158" customFormat="false" ht="12.8" hidden="false" customHeight="true" outlineLevel="0" collapsed="false"/>
    <row r="1038159" customFormat="false" ht="12.8" hidden="false" customHeight="true" outlineLevel="0" collapsed="false"/>
    <row r="1038160" customFormat="false" ht="12.8" hidden="false" customHeight="true" outlineLevel="0" collapsed="false"/>
    <row r="1038161" customFormat="false" ht="12.8" hidden="false" customHeight="true" outlineLevel="0" collapsed="false"/>
    <row r="1038162" customFormat="false" ht="12.8" hidden="false" customHeight="true" outlineLevel="0" collapsed="false"/>
    <row r="1038163" customFormat="false" ht="12.8" hidden="false" customHeight="true" outlineLevel="0" collapsed="false"/>
    <row r="1038164" customFormat="false" ht="12.8" hidden="false" customHeight="true" outlineLevel="0" collapsed="false"/>
    <row r="1038165" customFormat="false" ht="12.8" hidden="false" customHeight="true" outlineLevel="0" collapsed="false"/>
    <row r="1038166" customFormat="false" ht="12.8" hidden="false" customHeight="true" outlineLevel="0" collapsed="false"/>
    <row r="1038167" customFormat="false" ht="12.8" hidden="false" customHeight="true" outlineLevel="0" collapsed="false"/>
    <row r="1038168" customFormat="false" ht="12.8" hidden="false" customHeight="true" outlineLevel="0" collapsed="false"/>
    <row r="1038169" customFormat="false" ht="12.8" hidden="false" customHeight="true" outlineLevel="0" collapsed="false"/>
    <row r="1038170" customFormat="false" ht="12.8" hidden="false" customHeight="true" outlineLevel="0" collapsed="false"/>
    <row r="1038171" customFormat="false" ht="12.8" hidden="false" customHeight="true" outlineLevel="0" collapsed="false"/>
    <row r="1038172" customFormat="false" ht="12.8" hidden="false" customHeight="true" outlineLevel="0" collapsed="false"/>
    <row r="1038173" customFormat="false" ht="12.8" hidden="false" customHeight="true" outlineLevel="0" collapsed="false"/>
    <row r="1038174" customFormat="false" ht="12.8" hidden="false" customHeight="true" outlineLevel="0" collapsed="false"/>
    <row r="1038175" customFormat="false" ht="12.8" hidden="false" customHeight="true" outlineLevel="0" collapsed="false"/>
    <row r="1038176" customFormat="false" ht="12.8" hidden="false" customHeight="true" outlineLevel="0" collapsed="false"/>
    <row r="1038177" customFormat="false" ht="12.8" hidden="false" customHeight="true" outlineLevel="0" collapsed="false"/>
    <row r="1038178" customFormat="false" ht="12.8" hidden="false" customHeight="true" outlineLevel="0" collapsed="false"/>
    <row r="1038179" customFormat="false" ht="12.8" hidden="false" customHeight="true" outlineLevel="0" collapsed="false"/>
    <row r="1038180" customFormat="false" ht="12.8" hidden="false" customHeight="true" outlineLevel="0" collapsed="false"/>
    <row r="1038181" customFormat="false" ht="12.8" hidden="false" customHeight="true" outlineLevel="0" collapsed="false"/>
    <row r="1038182" customFormat="false" ht="12.8" hidden="false" customHeight="true" outlineLevel="0" collapsed="false"/>
    <row r="1038183" customFormat="false" ht="12.8" hidden="false" customHeight="true" outlineLevel="0" collapsed="false"/>
    <row r="1038184" customFormat="false" ht="12.8" hidden="false" customHeight="true" outlineLevel="0" collapsed="false"/>
    <row r="1038185" customFormat="false" ht="12.8" hidden="false" customHeight="true" outlineLevel="0" collapsed="false"/>
    <row r="1038186" customFormat="false" ht="12.8" hidden="false" customHeight="true" outlineLevel="0" collapsed="false"/>
    <row r="1038187" customFormat="false" ht="12.8" hidden="false" customHeight="true" outlineLevel="0" collapsed="false"/>
    <row r="1038188" customFormat="false" ht="12.8" hidden="false" customHeight="true" outlineLevel="0" collapsed="false"/>
    <row r="1038189" customFormat="false" ht="12.8" hidden="false" customHeight="true" outlineLevel="0" collapsed="false"/>
    <row r="1038190" customFormat="false" ht="12.8" hidden="false" customHeight="true" outlineLevel="0" collapsed="false"/>
    <row r="1038191" customFormat="false" ht="12.8" hidden="false" customHeight="true" outlineLevel="0" collapsed="false"/>
    <row r="1038192" customFormat="false" ht="12.8" hidden="false" customHeight="true" outlineLevel="0" collapsed="false"/>
    <row r="1038193" customFormat="false" ht="12.8" hidden="false" customHeight="true" outlineLevel="0" collapsed="false"/>
    <row r="1038194" customFormat="false" ht="12.8" hidden="false" customHeight="true" outlineLevel="0" collapsed="false"/>
    <row r="1038195" customFormat="false" ht="12.8" hidden="false" customHeight="true" outlineLevel="0" collapsed="false"/>
    <row r="1038196" customFormat="false" ht="12.8" hidden="false" customHeight="true" outlineLevel="0" collapsed="false"/>
    <row r="1038197" customFormat="false" ht="12.8" hidden="false" customHeight="true" outlineLevel="0" collapsed="false"/>
    <row r="1038198" customFormat="false" ht="12.8" hidden="false" customHeight="true" outlineLevel="0" collapsed="false"/>
    <row r="1038199" customFormat="false" ht="12.8" hidden="false" customHeight="true" outlineLevel="0" collapsed="false"/>
    <row r="1038200" customFormat="false" ht="12.8" hidden="false" customHeight="true" outlineLevel="0" collapsed="false"/>
    <row r="1038201" customFormat="false" ht="12.8" hidden="false" customHeight="true" outlineLevel="0" collapsed="false"/>
    <row r="1038202" customFormat="false" ht="12.8" hidden="false" customHeight="true" outlineLevel="0" collapsed="false"/>
    <row r="1038203" customFormat="false" ht="12.8" hidden="false" customHeight="true" outlineLevel="0" collapsed="false"/>
    <row r="1038204" customFormat="false" ht="12.8" hidden="false" customHeight="true" outlineLevel="0" collapsed="false"/>
    <row r="1038205" customFormat="false" ht="12.8" hidden="false" customHeight="true" outlineLevel="0" collapsed="false"/>
    <row r="1038206" customFormat="false" ht="12.8" hidden="false" customHeight="true" outlineLevel="0" collapsed="false"/>
    <row r="1038207" customFormat="false" ht="12.8" hidden="false" customHeight="true" outlineLevel="0" collapsed="false"/>
    <row r="1038208" customFormat="false" ht="12.8" hidden="false" customHeight="true" outlineLevel="0" collapsed="false"/>
    <row r="1038209" customFormat="false" ht="12.8" hidden="false" customHeight="true" outlineLevel="0" collapsed="false"/>
    <row r="1038210" customFormat="false" ht="12.8" hidden="false" customHeight="true" outlineLevel="0" collapsed="false"/>
    <row r="1038211" customFormat="false" ht="12.8" hidden="false" customHeight="true" outlineLevel="0" collapsed="false"/>
    <row r="1038212" customFormat="false" ht="12.8" hidden="false" customHeight="true" outlineLevel="0" collapsed="false"/>
    <row r="1038213" customFormat="false" ht="12.8" hidden="false" customHeight="true" outlineLevel="0" collapsed="false"/>
    <row r="1038214" customFormat="false" ht="12.8" hidden="false" customHeight="true" outlineLevel="0" collapsed="false"/>
    <row r="1038215" customFormat="false" ht="12.8" hidden="false" customHeight="true" outlineLevel="0" collapsed="false"/>
    <row r="1038216" customFormat="false" ht="12.8" hidden="false" customHeight="true" outlineLevel="0" collapsed="false"/>
    <row r="1038217" customFormat="false" ht="12.8" hidden="false" customHeight="true" outlineLevel="0" collapsed="false"/>
    <row r="1038218" customFormat="false" ht="12.8" hidden="false" customHeight="true" outlineLevel="0" collapsed="false"/>
    <row r="1038219" customFormat="false" ht="12.8" hidden="false" customHeight="true" outlineLevel="0" collapsed="false"/>
    <row r="1038220" customFormat="false" ht="12.8" hidden="false" customHeight="true" outlineLevel="0" collapsed="false"/>
    <row r="1038221" customFormat="false" ht="12.8" hidden="false" customHeight="true" outlineLevel="0" collapsed="false"/>
    <row r="1038222" customFormat="false" ht="12.8" hidden="false" customHeight="true" outlineLevel="0" collapsed="false"/>
    <row r="1038223" customFormat="false" ht="12.8" hidden="false" customHeight="true" outlineLevel="0" collapsed="false"/>
    <row r="1038224" customFormat="false" ht="12.8" hidden="false" customHeight="true" outlineLevel="0" collapsed="false"/>
    <row r="1038225" customFormat="false" ht="12.8" hidden="false" customHeight="true" outlineLevel="0" collapsed="false"/>
    <row r="1038226" customFormat="false" ht="12.8" hidden="false" customHeight="true" outlineLevel="0" collapsed="false"/>
    <row r="1038227" customFormat="false" ht="12.8" hidden="false" customHeight="true" outlineLevel="0" collapsed="false"/>
    <row r="1038228" customFormat="false" ht="12.8" hidden="false" customHeight="true" outlineLevel="0" collapsed="false"/>
    <row r="1038229" customFormat="false" ht="12.8" hidden="false" customHeight="true" outlineLevel="0" collapsed="false"/>
    <row r="1038230" customFormat="false" ht="12.8" hidden="false" customHeight="true" outlineLevel="0" collapsed="false"/>
    <row r="1038231" customFormat="false" ht="12.8" hidden="false" customHeight="true" outlineLevel="0" collapsed="false"/>
    <row r="1038232" customFormat="false" ht="12.8" hidden="false" customHeight="true" outlineLevel="0" collapsed="false"/>
    <row r="1038233" customFormat="false" ht="12.8" hidden="false" customHeight="true" outlineLevel="0" collapsed="false"/>
    <row r="1038234" customFormat="false" ht="12.8" hidden="false" customHeight="true" outlineLevel="0" collapsed="false"/>
    <row r="1038235" customFormat="false" ht="12.8" hidden="false" customHeight="true" outlineLevel="0" collapsed="false"/>
    <row r="1038236" customFormat="false" ht="12.8" hidden="false" customHeight="true" outlineLevel="0" collapsed="false"/>
    <row r="1038237" customFormat="false" ht="12.8" hidden="false" customHeight="true" outlineLevel="0" collapsed="false"/>
    <row r="1038238" customFormat="false" ht="12.8" hidden="false" customHeight="true" outlineLevel="0" collapsed="false"/>
    <row r="1038239" customFormat="false" ht="12.8" hidden="false" customHeight="true" outlineLevel="0" collapsed="false"/>
    <row r="1038240" customFormat="false" ht="12.8" hidden="false" customHeight="true" outlineLevel="0" collapsed="false"/>
    <row r="1038241" customFormat="false" ht="12.8" hidden="false" customHeight="true" outlineLevel="0" collapsed="false"/>
    <row r="1038242" customFormat="false" ht="12.8" hidden="false" customHeight="true" outlineLevel="0" collapsed="false"/>
    <row r="1038243" customFormat="false" ht="12.8" hidden="false" customHeight="true" outlineLevel="0" collapsed="false"/>
    <row r="1038244" customFormat="false" ht="12.8" hidden="false" customHeight="true" outlineLevel="0" collapsed="false"/>
    <row r="1038245" customFormat="false" ht="12.8" hidden="false" customHeight="true" outlineLevel="0" collapsed="false"/>
    <row r="1038246" customFormat="false" ht="12.8" hidden="false" customHeight="true" outlineLevel="0" collapsed="false"/>
    <row r="1038247" customFormat="false" ht="12.8" hidden="false" customHeight="true" outlineLevel="0" collapsed="false"/>
    <row r="1038248" customFormat="false" ht="12.8" hidden="false" customHeight="true" outlineLevel="0" collapsed="false"/>
    <row r="1038249" customFormat="false" ht="12.8" hidden="false" customHeight="true" outlineLevel="0" collapsed="false"/>
    <row r="1038250" customFormat="false" ht="12.8" hidden="false" customHeight="true" outlineLevel="0" collapsed="false"/>
    <row r="1038251" customFormat="false" ht="12.8" hidden="false" customHeight="true" outlineLevel="0" collapsed="false"/>
    <row r="1038252" customFormat="false" ht="12.8" hidden="false" customHeight="true" outlineLevel="0" collapsed="false"/>
    <row r="1038253" customFormat="false" ht="12.8" hidden="false" customHeight="true" outlineLevel="0" collapsed="false"/>
    <row r="1038254" customFormat="false" ht="12.8" hidden="false" customHeight="true" outlineLevel="0" collapsed="false"/>
    <row r="1038255" customFormat="false" ht="12.8" hidden="false" customHeight="true" outlineLevel="0" collapsed="false"/>
    <row r="1038256" customFormat="false" ht="12.8" hidden="false" customHeight="true" outlineLevel="0" collapsed="false"/>
    <row r="1038257" customFormat="false" ht="12.8" hidden="false" customHeight="true" outlineLevel="0" collapsed="false"/>
    <row r="1038258" customFormat="false" ht="12.8" hidden="false" customHeight="true" outlineLevel="0" collapsed="false"/>
    <row r="1038259" customFormat="false" ht="12.8" hidden="false" customHeight="true" outlineLevel="0" collapsed="false"/>
    <row r="1038260" customFormat="false" ht="12.8" hidden="false" customHeight="true" outlineLevel="0" collapsed="false"/>
    <row r="1038261" customFormat="false" ht="12.8" hidden="false" customHeight="true" outlineLevel="0" collapsed="false"/>
    <row r="1038262" customFormat="false" ht="12.8" hidden="false" customHeight="true" outlineLevel="0" collapsed="false"/>
    <row r="1038263" customFormat="false" ht="12.8" hidden="false" customHeight="true" outlineLevel="0" collapsed="false"/>
    <row r="1038264" customFormat="false" ht="12.8" hidden="false" customHeight="true" outlineLevel="0" collapsed="false"/>
    <row r="1038265" customFormat="false" ht="12.8" hidden="false" customHeight="true" outlineLevel="0" collapsed="false"/>
    <row r="1038266" customFormat="false" ht="12.8" hidden="false" customHeight="true" outlineLevel="0" collapsed="false"/>
    <row r="1038267" customFormat="false" ht="12.8" hidden="false" customHeight="true" outlineLevel="0" collapsed="false"/>
    <row r="1038268" customFormat="false" ht="12.8" hidden="false" customHeight="true" outlineLevel="0" collapsed="false"/>
    <row r="1038269" customFormat="false" ht="12.8" hidden="false" customHeight="true" outlineLevel="0" collapsed="false"/>
    <row r="1038270" customFormat="false" ht="12.8" hidden="false" customHeight="true" outlineLevel="0" collapsed="false"/>
    <row r="1038271" customFormat="false" ht="12.8" hidden="false" customHeight="true" outlineLevel="0" collapsed="false"/>
    <row r="1038272" customFormat="false" ht="12.8" hidden="false" customHeight="true" outlineLevel="0" collapsed="false"/>
    <row r="1038273" customFormat="false" ht="12.8" hidden="false" customHeight="true" outlineLevel="0" collapsed="false"/>
    <row r="1038274" customFormat="false" ht="12.8" hidden="false" customHeight="true" outlineLevel="0" collapsed="false"/>
    <row r="1038275" customFormat="false" ht="12.8" hidden="false" customHeight="true" outlineLevel="0" collapsed="false"/>
    <row r="1038276" customFormat="false" ht="12.8" hidden="false" customHeight="true" outlineLevel="0" collapsed="false"/>
    <row r="1038277" customFormat="false" ht="12.8" hidden="false" customHeight="true" outlineLevel="0" collapsed="false"/>
    <row r="1038278" customFormat="false" ht="12.8" hidden="false" customHeight="true" outlineLevel="0" collapsed="false"/>
    <row r="1038279" customFormat="false" ht="12.8" hidden="false" customHeight="true" outlineLevel="0" collapsed="false"/>
    <row r="1038280" customFormat="false" ht="12.8" hidden="false" customHeight="true" outlineLevel="0" collapsed="false"/>
    <row r="1038281" customFormat="false" ht="12.8" hidden="false" customHeight="true" outlineLevel="0" collapsed="false"/>
    <row r="1038282" customFormat="false" ht="12.8" hidden="false" customHeight="true" outlineLevel="0" collapsed="false"/>
    <row r="1038283" customFormat="false" ht="12.8" hidden="false" customHeight="true" outlineLevel="0" collapsed="false"/>
    <row r="1038284" customFormat="false" ht="12.8" hidden="false" customHeight="true" outlineLevel="0" collapsed="false"/>
    <row r="1038285" customFormat="false" ht="12.8" hidden="false" customHeight="true" outlineLevel="0" collapsed="false"/>
    <row r="1038286" customFormat="false" ht="12.8" hidden="false" customHeight="true" outlineLevel="0" collapsed="false"/>
    <row r="1038287" customFormat="false" ht="12.8" hidden="false" customHeight="true" outlineLevel="0" collapsed="false"/>
    <row r="1038288" customFormat="false" ht="12.8" hidden="false" customHeight="true" outlineLevel="0" collapsed="false"/>
    <row r="1038289" customFormat="false" ht="12.8" hidden="false" customHeight="true" outlineLevel="0" collapsed="false"/>
    <row r="1038290" customFormat="false" ht="12.8" hidden="false" customHeight="true" outlineLevel="0" collapsed="false"/>
    <row r="1038291" customFormat="false" ht="12.8" hidden="false" customHeight="true" outlineLevel="0" collapsed="false"/>
    <row r="1038292" customFormat="false" ht="12.8" hidden="false" customHeight="true" outlineLevel="0" collapsed="false"/>
    <row r="1038293" customFormat="false" ht="12.8" hidden="false" customHeight="true" outlineLevel="0" collapsed="false"/>
    <row r="1038294" customFormat="false" ht="12.8" hidden="false" customHeight="true" outlineLevel="0" collapsed="false"/>
    <row r="1038295" customFormat="false" ht="12.8" hidden="false" customHeight="true" outlineLevel="0" collapsed="false"/>
    <row r="1038296" customFormat="false" ht="12.8" hidden="false" customHeight="true" outlineLevel="0" collapsed="false"/>
    <row r="1038297" customFormat="false" ht="12.8" hidden="false" customHeight="true" outlineLevel="0" collapsed="false"/>
    <row r="1038298" customFormat="false" ht="12.8" hidden="false" customHeight="true" outlineLevel="0" collapsed="false"/>
    <row r="1038299" customFormat="false" ht="12.8" hidden="false" customHeight="true" outlineLevel="0" collapsed="false"/>
    <row r="1038300" customFormat="false" ht="12.8" hidden="false" customHeight="true" outlineLevel="0" collapsed="false"/>
    <row r="1038301" customFormat="false" ht="12.8" hidden="false" customHeight="true" outlineLevel="0" collapsed="false"/>
    <row r="1038302" customFormat="false" ht="12.8" hidden="false" customHeight="true" outlineLevel="0" collapsed="false"/>
    <row r="1038303" customFormat="false" ht="12.8" hidden="false" customHeight="true" outlineLevel="0" collapsed="false"/>
    <row r="1038304" customFormat="false" ht="12.8" hidden="false" customHeight="true" outlineLevel="0" collapsed="false"/>
    <row r="1038305" customFormat="false" ht="12.8" hidden="false" customHeight="true" outlineLevel="0" collapsed="false"/>
    <row r="1038306" customFormat="false" ht="12.8" hidden="false" customHeight="true" outlineLevel="0" collapsed="false"/>
    <row r="1038307" customFormat="false" ht="12.8" hidden="false" customHeight="true" outlineLevel="0" collapsed="false"/>
    <row r="1038308" customFormat="false" ht="12.8" hidden="false" customHeight="true" outlineLevel="0" collapsed="false"/>
    <row r="1038309" customFormat="false" ht="12.8" hidden="false" customHeight="true" outlineLevel="0" collapsed="false"/>
    <row r="1038310" customFormat="false" ht="12.8" hidden="false" customHeight="true" outlineLevel="0" collapsed="false"/>
    <row r="1038311" customFormat="false" ht="12.8" hidden="false" customHeight="true" outlineLevel="0" collapsed="false"/>
    <row r="1038312" customFormat="false" ht="12.8" hidden="false" customHeight="true" outlineLevel="0" collapsed="false"/>
    <row r="1038313" customFormat="false" ht="12.8" hidden="false" customHeight="true" outlineLevel="0" collapsed="false"/>
    <row r="1038314" customFormat="false" ht="12.8" hidden="false" customHeight="true" outlineLevel="0" collapsed="false"/>
    <row r="1038315" customFormat="false" ht="12.8" hidden="false" customHeight="true" outlineLevel="0" collapsed="false"/>
    <row r="1038316" customFormat="false" ht="12.8" hidden="false" customHeight="true" outlineLevel="0" collapsed="false"/>
    <row r="1038317" customFormat="false" ht="12.8" hidden="false" customHeight="true" outlineLevel="0" collapsed="false"/>
    <row r="1038318" customFormat="false" ht="12.8" hidden="false" customHeight="true" outlineLevel="0" collapsed="false"/>
    <row r="1038319" customFormat="false" ht="12.8" hidden="false" customHeight="true" outlineLevel="0" collapsed="false"/>
    <row r="1038320" customFormat="false" ht="12.8" hidden="false" customHeight="true" outlineLevel="0" collapsed="false"/>
    <row r="1038321" customFormat="false" ht="12.8" hidden="false" customHeight="true" outlineLevel="0" collapsed="false"/>
    <row r="1038322" customFormat="false" ht="12.8" hidden="false" customHeight="true" outlineLevel="0" collapsed="false"/>
    <row r="1038323" customFormat="false" ht="12.8" hidden="false" customHeight="true" outlineLevel="0" collapsed="false"/>
    <row r="1038324" customFormat="false" ht="12.8" hidden="false" customHeight="true" outlineLevel="0" collapsed="false"/>
    <row r="1038325" customFormat="false" ht="12.8" hidden="false" customHeight="true" outlineLevel="0" collapsed="false"/>
    <row r="1038326" customFormat="false" ht="12.8" hidden="false" customHeight="true" outlineLevel="0" collapsed="false"/>
    <row r="1038327" customFormat="false" ht="12.8" hidden="false" customHeight="true" outlineLevel="0" collapsed="false"/>
    <row r="1038328" customFormat="false" ht="12.8" hidden="false" customHeight="true" outlineLevel="0" collapsed="false"/>
    <row r="1038329" customFormat="false" ht="12.8" hidden="false" customHeight="true" outlineLevel="0" collapsed="false"/>
    <row r="1038330" customFormat="false" ht="12.8" hidden="false" customHeight="true" outlineLevel="0" collapsed="false"/>
    <row r="1038331" customFormat="false" ht="12.8" hidden="false" customHeight="true" outlineLevel="0" collapsed="false"/>
    <row r="1038332" customFormat="false" ht="12.8" hidden="false" customHeight="true" outlineLevel="0" collapsed="false"/>
    <row r="1038333" customFormat="false" ht="12.8" hidden="false" customHeight="true" outlineLevel="0" collapsed="false"/>
    <row r="1038334" customFormat="false" ht="12.8" hidden="false" customHeight="true" outlineLevel="0" collapsed="false"/>
    <row r="1038335" customFormat="false" ht="12.8" hidden="false" customHeight="true" outlineLevel="0" collapsed="false"/>
    <row r="1038336" customFormat="false" ht="12.8" hidden="false" customHeight="true" outlineLevel="0" collapsed="false"/>
    <row r="1038337" customFormat="false" ht="12.8" hidden="false" customHeight="true" outlineLevel="0" collapsed="false"/>
    <row r="1038338" customFormat="false" ht="12.8" hidden="false" customHeight="true" outlineLevel="0" collapsed="false"/>
    <row r="1038339" customFormat="false" ht="12.8" hidden="false" customHeight="true" outlineLevel="0" collapsed="false"/>
    <row r="1038340" customFormat="false" ht="12.8" hidden="false" customHeight="true" outlineLevel="0" collapsed="false"/>
    <row r="1038341" customFormat="false" ht="12.8" hidden="false" customHeight="true" outlineLevel="0" collapsed="false"/>
    <row r="1038342" customFormat="false" ht="12.8" hidden="false" customHeight="true" outlineLevel="0" collapsed="false"/>
    <row r="1038343" customFormat="false" ht="12.8" hidden="false" customHeight="true" outlineLevel="0" collapsed="false"/>
    <row r="1038344" customFormat="false" ht="12.8" hidden="false" customHeight="true" outlineLevel="0" collapsed="false"/>
    <row r="1038345" customFormat="false" ht="12.8" hidden="false" customHeight="true" outlineLevel="0" collapsed="false"/>
    <row r="1038346" customFormat="false" ht="12.8" hidden="false" customHeight="true" outlineLevel="0" collapsed="false"/>
    <row r="1038347" customFormat="false" ht="12.8" hidden="false" customHeight="true" outlineLevel="0" collapsed="false"/>
    <row r="1038348" customFormat="false" ht="12.8" hidden="false" customHeight="true" outlineLevel="0" collapsed="false"/>
    <row r="1038349" customFormat="false" ht="12.8" hidden="false" customHeight="true" outlineLevel="0" collapsed="false"/>
    <row r="1038350" customFormat="false" ht="12.8" hidden="false" customHeight="true" outlineLevel="0" collapsed="false"/>
    <row r="1038351" customFormat="false" ht="12.8" hidden="false" customHeight="true" outlineLevel="0" collapsed="false"/>
    <row r="1038352" customFormat="false" ht="12.8" hidden="false" customHeight="true" outlineLevel="0" collapsed="false"/>
    <row r="1038353" customFormat="false" ht="12.8" hidden="false" customHeight="true" outlineLevel="0" collapsed="false"/>
    <row r="1038354" customFormat="false" ht="12.8" hidden="false" customHeight="true" outlineLevel="0" collapsed="false"/>
    <row r="1038355" customFormat="false" ht="12.8" hidden="false" customHeight="true" outlineLevel="0" collapsed="false"/>
    <row r="1038356" customFormat="false" ht="12.8" hidden="false" customHeight="true" outlineLevel="0" collapsed="false"/>
    <row r="1038357" customFormat="false" ht="12.8" hidden="false" customHeight="true" outlineLevel="0" collapsed="false"/>
    <row r="1038358" customFormat="false" ht="12.8" hidden="false" customHeight="true" outlineLevel="0" collapsed="false"/>
    <row r="1038359" customFormat="false" ht="12.8" hidden="false" customHeight="true" outlineLevel="0" collapsed="false"/>
    <row r="1038360" customFormat="false" ht="12.8" hidden="false" customHeight="true" outlineLevel="0" collapsed="false"/>
    <row r="1038361" customFormat="false" ht="12.8" hidden="false" customHeight="true" outlineLevel="0" collapsed="false"/>
    <row r="1038362" customFormat="false" ht="12.8" hidden="false" customHeight="true" outlineLevel="0" collapsed="false"/>
    <row r="1038363" customFormat="false" ht="12.8" hidden="false" customHeight="true" outlineLevel="0" collapsed="false"/>
    <row r="1038364" customFormat="false" ht="12.8" hidden="false" customHeight="true" outlineLevel="0" collapsed="false"/>
    <row r="1038365" customFormat="false" ht="12.8" hidden="false" customHeight="true" outlineLevel="0" collapsed="false"/>
    <row r="1038366" customFormat="false" ht="12.8" hidden="false" customHeight="true" outlineLevel="0" collapsed="false"/>
    <row r="1038367" customFormat="false" ht="12.8" hidden="false" customHeight="true" outlineLevel="0" collapsed="false"/>
    <row r="1038368" customFormat="false" ht="12.8" hidden="false" customHeight="true" outlineLevel="0" collapsed="false"/>
    <row r="1038369" customFormat="false" ht="12.8" hidden="false" customHeight="true" outlineLevel="0" collapsed="false"/>
    <row r="1038370" customFormat="false" ht="12.8" hidden="false" customHeight="true" outlineLevel="0" collapsed="false"/>
    <row r="1038371" customFormat="false" ht="12.8" hidden="false" customHeight="true" outlineLevel="0" collapsed="false"/>
    <row r="1038372" customFormat="false" ht="12.8" hidden="false" customHeight="true" outlineLevel="0" collapsed="false"/>
    <row r="1038373" customFormat="false" ht="12.8" hidden="false" customHeight="true" outlineLevel="0" collapsed="false"/>
    <row r="1038374" customFormat="false" ht="12.8" hidden="false" customHeight="true" outlineLevel="0" collapsed="false"/>
    <row r="1038375" customFormat="false" ht="12.8" hidden="false" customHeight="true" outlineLevel="0" collapsed="false"/>
    <row r="1038376" customFormat="false" ht="12.8" hidden="false" customHeight="true" outlineLevel="0" collapsed="false"/>
    <row r="1038377" customFormat="false" ht="12.8" hidden="false" customHeight="true" outlineLevel="0" collapsed="false"/>
    <row r="1038378" customFormat="false" ht="12.8" hidden="false" customHeight="true" outlineLevel="0" collapsed="false"/>
    <row r="1038379" customFormat="false" ht="12.8" hidden="false" customHeight="true" outlineLevel="0" collapsed="false"/>
    <row r="1038380" customFormat="false" ht="12.8" hidden="false" customHeight="true" outlineLevel="0" collapsed="false"/>
    <row r="1038381" customFormat="false" ht="12.8" hidden="false" customHeight="true" outlineLevel="0" collapsed="false"/>
    <row r="1038382" customFormat="false" ht="12.8" hidden="false" customHeight="true" outlineLevel="0" collapsed="false"/>
    <row r="1038383" customFormat="false" ht="12.8" hidden="false" customHeight="true" outlineLevel="0" collapsed="false"/>
    <row r="1038384" customFormat="false" ht="12.8" hidden="false" customHeight="true" outlineLevel="0" collapsed="false"/>
    <row r="1038385" customFormat="false" ht="12.8" hidden="false" customHeight="true" outlineLevel="0" collapsed="false"/>
    <row r="1038386" customFormat="false" ht="12.8" hidden="false" customHeight="true" outlineLevel="0" collapsed="false"/>
    <row r="1038387" customFormat="false" ht="12.8" hidden="false" customHeight="true" outlineLevel="0" collapsed="false"/>
    <row r="1038388" customFormat="false" ht="12.8" hidden="false" customHeight="true" outlineLevel="0" collapsed="false"/>
    <row r="1038389" customFormat="false" ht="12.8" hidden="false" customHeight="true" outlineLevel="0" collapsed="false"/>
    <row r="1038390" customFormat="false" ht="12.8" hidden="false" customHeight="true" outlineLevel="0" collapsed="false"/>
    <row r="1038391" customFormat="false" ht="12.8" hidden="false" customHeight="true" outlineLevel="0" collapsed="false"/>
    <row r="1038392" customFormat="false" ht="12.8" hidden="false" customHeight="true" outlineLevel="0" collapsed="false"/>
    <row r="1038393" customFormat="false" ht="12.8" hidden="false" customHeight="true" outlineLevel="0" collapsed="false"/>
    <row r="1038394" customFormat="false" ht="12.8" hidden="false" customHeight="true" outlineLevel="0" collapsed="false"/>
    <row r="1038395" customFormat="false" ht="12.8" hidden="false" customHeight="true" outlineLevel="0" collapsed="false"/>
    <row r="1038396" customFormat="false" ht="12.8" hidden="false" customHeight="true" outlineLevel="0" collapsed="false"/>
    <row r="1038397" customFormat="false" ht="12.8" hidden="false" customHeight="true" outlineLevel="0" collapsed="false"/>
    <row r="1038398" customFormat="false" ht="12.8" hidden="false" customHeight="true" outlineLevel="0" collapsed="false"/>
    <row r="1038399" customFormat="false" ht="12.8" hidden="false" customHeight="true" outlineLevel="0" collapsed="false"/>
    <row r="1038400" customFormat="false" ht="12.8" hidden="false" customHeight="true" outlineLevel="0" collapsed="false"/>
    <row r="1038401" customFormat="false" ht="12.8" hidden="false" customHeight="true" outlineLevel="0" collapsed="false"/>
    <row r="1038402" customFormat="false" ht="12.8" hidden="false" customHeight="true" outlineLevel="0" collapsed="false"/>
    <row r="1038403" customFormat="false" ht="12.8" hidden="false" customHeight="true" outlineLevel="0" collapsed="false"/>
    <row r="1038404" customFormat="false" ht="12.8" hidden="false" customHeight="true" outlineLevel="0" collapsed="false"/>
    <row r="1038405" customFormat="false" ht="12.8" hidden="false" customHeight="true" outlineLevel="0" collapsed="false"/>
    <row r="1038406" customFormat="false" ht="12.8" hidden="false" customHeight="true" outlineLevel="0" collapsed="false"/>
    <row r="1038407" customFormat="false" ht="12.8" hidden="false" customHeight="true" outlineLevel="0" collapsed="false"/>
    <row r="1038408" customFormat="false" ht="12.8" hidden="false" customHeight="true" outlineLevel="0" collapsed="false"/>
    <row r="1038409" customFormat="false" ht="12.8" hidden="false" customHeight="true" outlineLevel="0" collapsed="false"/>
    <row r="1038410" customFormat="false" ht="12.8" hidden="false" customHeight="true" outlineLevel="0" collapsed="false"/>
    <row r="1038411" customFormat="false" ht="12.8" hidden="false" customHeight="true" outlineLevel="0" collapsed="false"/>
    <row r="1038412" customFormat="false" ht="12.8" hidden="false" customHeight="true" outlineLevel="0" collapsed="false"/>
    <row r="1038413" customFormat="false" ht="12.8" hidden="false" customHeight="true" outlineLevel="0" collapsed="false"/>
    <row r="1038414" customFormat="false" ht="12.8" hidden="false" customHeight="true" outlineLevel="0" collapsed="false"/>
    <row r="1038415" customFormat="false" ht="12.8" hidden="false" customHeight="true" outlineLevel="0" collapsed="false"/>
    <row r="1038416" customFormat="false" ht="12.8" hidden="false" customHeight="true" outlineLevel="0" collapsed="false"/>
    <row r="1038417" customFormat="false" ht="12.8" hidden="false" customHeight="true" outlineLevel="0" collapsed="false"/>
    <row r="1038418" customFormat="false" ht="12.8" hidden="false" customHeight="true" outlineLevel="0" collapsed="false"/>
    <row r="1038419" customFormat="false" ht="12.8" hidden="false" customHeight="true" outlineLevel="0" collapsed="false"/>
    <row r="1038420" customFormat="false" ht="12.8" hidden="false" customHeight="true" outlineLevel="0" collapsed="false"/>
    <row r="1038421" customFormat="false" ht="12.8" hidden="false" customHeight="true" outlineLevel="0" collapsed="false"/>
    <row r="1038422" customFormat="false" ht="12.8" hidden="false" customHeight="true" outlineLevel="0" collapsed="false"/>
    <row r="1038423" customFormat="false" ht="12.8" hidden="false" customHeight="true" outlineLevel="0" collapsed="false"/>
    <row r="1038424" customFormat="false" ht="12.8" hidden="false" customHeight="true" outlineLevel="0" collapsed="false"/>
    <row r="1038425" customFormat="false" ht="12.8" hidden="false" customHeight="true" outlineLevel="0" collapsed="false"/>
    <row r="1038426" customFormat="false" ht="12.8" hidden="false" customHeight="true" outlineLevel="0" collapsed="false"/>
    <row r="1038427" customFormat="false" ht="12.8" hidden="false" customHeight="true" outlineLevel="0" collapsed="false"/>
    <row r="1038428" customFormat="false" ht="12.8" hidden="false" customHeight="true" outlineLevel="0" collapsed="false"/>
    <row r="1038429" customFormat="false" ht="12.8" hidden="false" customHeight="true" outlineLevel="0" collapsed="false"/>
    <row r="1038430" customFormat="false" ht="12.8" hidden="false" customHeight="true" outlineLevel="0" collapsed="false"/>
    <row r="1038431" customFormat="false" ht="12.8" hidden="false" customHeight="true" outlineLevel="0" collapsed="false"/>
    <row r="1038432" customFormat="false" ht="12.8" hidden="false" customHeight="true" outlineLevel="0" collapsed="false"/>
    <row r="1038433" customFormat="false" ht="12.8" hidden="false" customHeight="true" outlineLevel="0" collapsed="false"/>
    <row r="1038434" customFormat="false" ht="12.8" hidden="false" customHeight="true" outlineLevel="0" collapsed="false"/>
    <row r="1038435" customFormat="false" ht="12.8" hidden="false" customHeight="true" outlineLevel="0" collapsed="false"/>
    <row r="1038436" customFormat="false" ht="12.8" hidden="false" customHeight="true" outlineLevel="0" collapsed="false"/>
    <row r="1038437" customFormat="false" ht="12.8" hidden="false" customHeight="true" outlineLevel="0" collapsed="false"/>
    <row r="1038438" customFormat="false" ht="12.8" hidden="false" customHeight="true" outlineLevel="0" collapsed="false"/>
    <row r="1038439" customFormat="false" ht="12.8" hidden="false" customHeight="true" outlineLevel="0" collapsed="false"/>
    <row r="1038440" customFormat="false" ht="12.8" hidden="false" customHeight="true" outlineLevel="0" collapsed="false"/>
    <row r="1038441" customFormat="false" ht="12.8" hidden="false" customHeight="true" outlineLevel="0" collapsed="false"/>
    <row r="1038442" customFormat="false" ht="12.8" hidden="false" customHeight="true" outlineLevel="0" collapsed="false"/>
    <row r="1038443" customFormat="false" ht="12.8" hidden="false" customHeight="true" outlineLevel="0" collapsed="false"/>
    <row r="1038444" customFormat="false" ht="12.8" hidden="false" customHeight="true" outlineLevel="0" collapsed="false"/>
    <row r="1038445" customFormat="false" ht="12.8" hidden="false" customHeight="true" outlineLevel="0" collapsed="false"/>
    <row r="1038446" customFormat="false" ht="12.8" hidden="false" customHeight="true" outlineLevel="0" collapsed="false"/>
    <row r="1038447" customFormat="false" ht="12.8" hidden="false" customHeight="true" outlineLevel="0" collapsed="false"/>
    <row r="1038448" customFormat="false" ht="12.8" hidden="false" customHeight="true" outlineLevel="0" collapsed="false"/>
    <row r="1038449" customFormat="false" ht="12.8" hidden="false" customHeight="true" outlineLevel="0" collapsed="false"/>
    <row r="1038450" customFormat="false" ht="12.8" hidden="false" customHeight="true" outlineLevel="0" collapsed="false"/>
    <row r="1038451" customFormat="false" ht="12.8" hidden="false" customHeight="true" outlineLevel="0" collapsed="false"/>
    <row r="1038452" customFormat="false" ht="12.8" hidden="false" customHeight="true" outlineLevel="0" collapsed="false"/>
    <row r="1038453" customFormat="false" ht="12.8" hidden="false" customHeight="true" outlineLevel="0" collapsed="false"/>
    <row r="1038454" customFormat="false" ht="12.8" hidden="false" customHeight="true" outlineLevel="0" collapsed="false"/>
    <row r="1038455" customFormat="false" ht="12.8" hidden="false" customHeight="true" outlineLevel="0" collapsed="false"/>
    <row r="1038456" customFormat="false" ht="12.8" hidden="false" customHeight="true" outlineLevel="0" collapsed="false"/>
    <row r="1038457" customFormat="false" ht="12.8" hidden="false" customHeight="true" outlineLevel="0" collapsed="false"/>
    <row r="1038458" customFormat="false" ht="12.8" hidden="false" customHeight="true" outlineLevel="0" collapsed="false"/>
    <row r="1038459" customFormat="false" ht="12.8" hidden="false" customHeight="true" outlineLevel="0" collapsed="false"/>
    <row r="1038460" customFormat="false" ht="12.8" hidden="false" customHeight="true" outlineLevel="0" collapsed="false"/>
    <row r="1038461" customFormat="false" ht="12.8" hidden="false" customHeight="true" outlineLevel="0" collapsed="false"/>
    <row r="1038462" customFormat="false" ht="12.8" hidden="false" customHeight="true" outlineLevel="0" collapsed="false"/>
    <row r="1038463" customFormat="false" ht="12.8" hidden="false" customHeight="true" outlineLevel="0" collapsed="false"/>
    <row r="1038464" customFormat="false" ht="12.8" hidden="false" customHeight="true" outlineLevel="0" collapsed="false"/>
    <row r="1038465" customFormat="false" ht="12.8" hidden="false" customHeight="true" outlineLevel="0" collapsed="false"/>
    <row r="1038466" customFormat="false" ht="12.8" hidden="false" customHeight="true" outlineLevel="0" collapsed="false"/>
    <row r="1038467" customFormat="false" ht="12.8" hidden="false" customHeight="true" outlineLevel="0" collapsed="false"/>
    <row r="1038468" customFormat="false" ht="12.8" hidden="false" customHeight="true" outlineLevel="0" collapsed="false"/>
    <row r="1038469" customFormat="false" ht="12.8" hidden="false" customHeight="true" outlineLevel="0" collapsed="false"/>
    <row r="1038470" customFormat="false" ht="12.8" hidden="false" customHeight="true" outlineLevel="0" collapsed="false"/>
    <row r="1038471" customFormat="false" ht="12.8" hidden="false" customHeight="true" outlineLevel="0" collapsed="false"/>
    <row r="1038472" customFormat="false" ht="12.8" hidden="false" customHeight="true" outlineLevel="0" collapsed="false"/>
    <row r="1038473" customFormat="false" ht="12.8" hidden="false" customHeight="true" outlineLevel="0" collapsed="false"/>
    <row r="1038474" customFormat="false" ht="12.8" hidden="false" customHeight="true" outlineLevel="0" collapsed="false"/>
    <row r="1038475" customFormat="false" ht="12.8" hidden="false" customHeight="true" outlineLevel="0" collapsed="false"/>
    <row r="1038476" customFormat="false" ht="12.8" hidden="false" customHeight="true" outlineLevel="0" collapsed="false"/>
    <row r="1038477" customFormat="false" ht="12.8" hidden="false" customHeight="true" outlineLevel="0" collapsed="false"/>
    <row r="1038478" customFormat="false" ht="12.8" hidden="false" customHeight="true" outlineLevel="0" collapsed="false"/>
    <row r="1038479" customFormat="false" ht="12.8" hidden="false" customHeight="true" outlineLevel="0" collapsed="false"/>
    <row r="1038480" customFormat="false" ht="12.8" hidden="false" customHeight="true" outlineLevel="0" collapsed="false"/>
    <row r="1038481" customFormat="false" ht="12.8" hidden="false" customHeight="true" outlineLevel="0" collapsed="false"/>
    <row r="1038482" customFormat="false" ht="12.8" hidden="false" customHeight="true" outlineLevel="0" collapsed="false"/>
    <row r="1038483" customFormat="false" ht="12.8" hidden="false" customHeight="true" outlineLevel="0" collapsed="false"/>
    <row r="1038484" customFormat="false" ht="12.8" hidden="false" customHeight="true" outlineLevel="0" collapsed="false"/>
    <row r="1038485" customFormat="false" ht="12.8" hidden="false" customHeight="true" outlineLevel="0" collapsed="false"/>
    <row r="1038486" customFormat="false" ht="12.8" hidden="false" customHeight="true" outlineLevel="0" collapsed="false"/>
    <row r="1038487" customFormat="false" ht="12.8" hidden="false" customHeight="true" outlineLevel="0" collapsed="false"/>
    <row r="1038488" customFormat="false" ht="12.8" hidden="false" customHeight="true" outlineLevel="0" collapsed="false"/>
    <row r="1038489" customFormat="false" ht="12.8" hidden="false" customHeight="true" outlineLevel="0" collapsed="false"/>
    <row r="1038490" customFormat="false" ht="12.8" hidden="false" customHeight="true" outlineLevel="0" collapsed="false"/>
    <row r="1038491" customFormat="false" ht="12.8" hidden="false" customHeight="true" outlineLevel="0" collapsed="false"/>
    <row r="1038492" customFormat="false" ht="12.8" hidden="false" customHeight="true" outlineLevel="0" collapsed="false"/>
    <row r="1038493" customFormat="false" ht="12.8" hidden="false" customHeight="true" outlineLevel="0" collapsed="false"/>
    <row r="1038494" customFormat="false" ht="12.8" hidden="false" customHeight="true" outlineLevel="0" collapsed="false"/>
    <row r="1038495" customFormat="false" ht="12.8" hidden="false" customHeight="true" outlineLevel="0" collapsed="false"/>
    <row r="1038496" customFormat="false" ht="12.8" hidden="false" customHeight="true" outlineLevel="0" collapsed="false"/>
    <row r="1038497" customFormat="false" ht="12.8" hidden="false" customHeight="true" outlineLevel="0" collapsed="false"/>
    <row r="1038498" customFormat="false" ht="12.8" hidden="false" customHeight="true" outlineLevel="0" collapsed="false"/>
    <row r="1038499" customFormat="false" ht="12.8" hidden="false" customHeight="true" outlineLevel="0" collapsed="false"/>
    <row r="1038500" customFormat="false" ht="12.8" hidden="false" customHeight="true" outlineLevel="0" collapsed="false"/>
    <row r="1038501" customFormat="false" ht="12.8" hidden="false" customHeight="true" outlineLevel="0" collapsed="false"/>
    <row r="1038502" customFormat="false" ht="12.8" hidden="false" customHeight="true" outlineLevel="0" collapsed="false"/>
    <row r="1038503" customFormat="false" ht="12.8" hidden="false" customHeight="true" outlineLevel="0" collapsed="false"/>
    <row r="1038504" customFormat="false" ht="12.8" hidden="false" customHeight="true" outlineLevel="0" collapsed="false"/>
    <row r="1038505" customFormat="false" ht="12.8" hidden="false" customHeight="true" outlineLevel="0" collapsed="false"/>
    <row r="1038506" customFormat="false" ht="12.8" hidden="false" customHeight="true" outlineLevel="0" collapsed="false"/>
    <row r="1038507" customFormat="false" ht="12.8" hidden="false" customHeight="true" outlineLevel="0" collapsed="false"/>
    <row r="1038508" customFormat="false" ht="12.8" hidden="false" customHeight="true" outlineLevel="0" collapsed="false"/>
    <row r="1038509" customFormat="false" ht="12.8" hidden="false" customHeight="true" outlineLevel="0" collapsed="false"/>
    <row r="1038510" customFormat="false" ht="12.8" hidden="false" customHeight="true" outlineLevel="0" collapsed="false"/>
    <row r="1038511" customFormat="false" ht="12.8" hidden="false" customHeight="true" outlineLevel="0" collapsed="false"/>
    <row r="1038512" customFormat="false" ht="12.8" hidden="false" customHeight="true" outlineLevel="0" collapsed="false"/>
    <row r="1038513" customFormat="false" ht="12.8" hidden="false" customHeight="true" outlineLevel="0" collapsed="false"/>
    <row r="1038514" customFormat="false" ht="12.8" hidden="false" customHeight="true" outlineLevel="0" collapsed="false"/>
    <row r="1038515" customFormat="false" ht="12.8" hidden="false" customHeight="true" outlineLevel="0" collapsed="false"/>
    <row r="1038516" customFormat="false" ht="12.8" hidden="false" customHeight="true" outlineLevel="0" collapsed="false"/>
    <row r="1038517" customFormat="false" ht="12.8" hidden="false" customHeight="true" outlineLevel="0" collapsed="false"/>
    <row r="1038518" customFormat="false" ht="12.8" hidden="false" customHeight="true" outlineLevel="0" collapsed="false"/>
    <row r="1038519" customFormat="false" ht="12.8" hidden="false" customHeight="true" outlineLevel="0" collapsed="false"/>
    <row r="1038520" customFormat="false" ht="12.8" hidden="false" customHeight="true" outlineLevel="0" collapsed="false"/>
    <row r="1038521" customFormat="false" ht="12.8" hidden="false" customHeight="true" outlineLevel="0" collapsed="false"/>
    <row r="1038522" customFormat="false" ht="12.8" hidden="false" customHeight="true" outlineLevel="0" collapsed="false"/>
    <row r="1038523" customFormat="false" ht="12.8" hidden="false" customHeight="true" outlineLevel="0" collapsed="false"/>
    <row r="1038524" customFormat="false" ht="12.8" hidden="false" customHeight="true" outlineLevel="0" collapsed="false"/>
    <row r="1038525" customFormat="false" ht="12.8" hidden="false" customHeight="true" outlineLevel="0" collapsed="false"/>
    <row r="1038526" customFormat="false" ht="12.8" hidden="false" customHeight="true" outlineLevel="0" collapsed="false"/>
    <row r="1038527" customFormat="false" ht="12.8" hidden="false" customHeight="true" outlineLevel="0" collapsed="false"/>
    <row r="1038528" customFormat="false" ht="12.8" hidden="false" customHeight="true" outlineLevel="0" collapsed="false"/>
    <row r="1038529" customFormat="false" ht="12.8" hidden="false" customHeight="true" outlineLevel="0" collapsed="false"/>
    <row r="1038530" customFormat="false" ht="12.8" hidden="false" customHeight="true" outlineLevel="0" collapsed="false"/>
    <row r="1038531" customFormat="false" ht="12.8" hidden="false" customHeight="true" outlineLevel="0" collapsed="false"/>
    <row r="1038532" customFormat="false" ht="12.8" hidden="false" customHeight="true" outlineLevel="0" collapsed="false"/>
    <row r="1038533" customFormat="false" ht="12.8" hidden="false" customHeight="true" outlineLevel="0" collapsed="false"/>
    <row r="1038534" customFormat="false" ht="12.8" hidden="false" customHeight="true" outlineLevel="0" collapsed="false"/>
    <row r="1038535" customFormat="false" ht="12.8" hidden="false" customHeight="true" outlineLevel="0" collapsed="false"/>
    <row r="1038536" customFormat="false" ht="12.8" hidden="false" customHeight="true" outlineLevel="0" collapsed="false"/>
    <row r="1038537" customFormat="false" ht="12.8" hidden="false" customHeight="true" outlineLevel="0" collapsed="false"/>
    <row r="1038538" customFormat="false" ht="12.8" hidden="false" customHeight="true" outlineLevel="0" collapsed="false"/>
    <row r="1038539" customFormat="false" ht="12.8" hidden="false" customHeight="true" outlineLevel="0" collapsed="false"/>
    <row r="1038540" customFormat="false" ht="12.8" hidden="false" customHeight="true" outlineLevel="0" collapsed="false"/>
    <row r="1038541" customFormat="false" ht="12.8" hidden="false" customHeight="true" outlineLevel="0" collapsed="false"/>
    <row r="1038542" customFormat="false" ht="12.8" hidden="false" customHeight="true" outlineLevel="0" collapsed="false"/>
    <row r="1038543" customFormat="false" ht="12.8" hidden="false" customHeight="true" outlineLevel="0" collapsed="false"/>
    <row r="1038544" customFormat="false" ht="12.8" hidden="false" customHeight="true" outlineLevel="0" collapsed="false"/>
    <row r="1038545" customFormat="false" ht="12.8" hidden="false" customHeight="true" outlineLevel="0" collapsed="false"/>
    <row r="1038546" customFormat="false" ht="12.8" hidden="false" customHeight="true" outlineLevel="0" collapsed="false"/>
    <row r="1038547" customFormat="false" ht="12.8" hidden="false" customHeight="true" outlineLevel="0" collapsed="false"/>
    <row r="1038548" customFormat="false" ht="12.8" hidden="false" customHeight="true" outlineLevel="0" collapsed="false"/>
    <row r="1038549" customFormat="false" ht="12.8" hidden="false" customHeight="true" outlineLevel="0" collapsed="false"/>
    <row r="1038550" customFormat="false" ht="12.8" hidden="false" customHeight="true" outlineLevel="0" collapsed="false"/>
    <row r="1038551" customFormat="false" ht="12.8" hidden="false" customHeight="true" outlineLevel="0" collapsed="false"/>
    <row r="1038552" customFormat="false" ht="12.8" hidden="false" customHeight="true" outlineLevel="0" collapsed="false"/>
    <row r="1038553" customFormat="false" ht="12.8" hidden="false" customHeight="true" outlineLevel="0" collapsed="false"/>
    <row r="1038554" customFormat="false" ht="12.8" hidden="false" customHeight="true" outlineLevel="0" collapsed="false"/>
    <row r="1038555" customFormat="false" ht="12.8" hidden="false" customHeight="true" outlineLevel="0" collapsed="false"/>
    <row r="1038556" customFormat="false" ht="12.8" hidden="false" customHeight="true" outlineLevel="0" collapsed="false"/>
    <row r="1038557" customFormat="false" ht="12.8" hidden="false" customHeight="true" outlineLevel="0" collapsed="false"/>
    <row r="1038558" customFormat="false" ht="12.8" hidden="false" customHeight="true" outlineLevel="0" collapsed="false"/>
    <row r="1038559" customFormat="false" ht="12.8" hidden="false" customHeight="true" outlineLevel="0" collapsed="false"/>
    <row r="1038560" customFormat="false" ht="12.8" hidden="false" customHeight="true" outlineLevel="0" collapsed="false"/>
    <row r="1038561" customFormat="false" ht="12.8" hidden="false" customHeight="true" outlineLevel="0" collapsed="false"/>
    <row r="1038562" customFormat="false" ht="12.8" hidden="false" customHeight="true" outlineLevel="0" collapsed="false"/>
    <row r="1038563" customFormat="false" ht="12.8" hidden="false" customHeight="true" outlineLevel="0" collapsed="false"/>
    <row r="1038564" customFormat="false" ht="12.8" hidden="false" customHeight="true" outlineLevel="0" collapsed="false"/>
    <row r="1038565" customFormat="false" ht="12.8" hidden="false" customHeight="true" outlineLevel="0" collapsed="false"/>
    <row r="1038566" customFormat="false" ht="12.8" hidden="false" customHeight="true" outlineLevel="0" collapsed="false"/>
    <row r="1038567" customFormat="false" ht="12.8" hidden="false" customHeight="true" outlineLevel="0" collapsed="false"/>
    <row r="1038568" customFormat="false" ht="12.8" hidden="false" customHeight="true" outlineLevel="0" collapsed="false"/>
    <row r="1038569" customFormat="false" ht="12.8" hidden="false" customHeight="true" outlineLevel="0" collapsed="false"/>
    <row r="1038570" customFormat="false" ht="12.8" hidden="false" customHeight="true" outlineLevel="0" collapsed="false"/>
    <row r="1038571" customFormat="false" ht="12.8" hidden="false" customHeight="true" outlineLevel="0" collapsed="false"/>
    <row r="1038572" customFormat="false" ht="12.8" hidden="false" customHeight="true" outlineLevel="0" collapsed="false"/>
    <row r="1038573" customFormat="false" ht="12.8" hidden="false" customHeight="true" outlineLevel="0" collapsed="false"/>
    <row r="1038574" customFormat="false" ht="12.8" hidden="false" customHeight="true" outlineLevel="0" collapsed="false"/>
    <row r="1038575" customFormat="false" ht="12.8" hidden="false" customHeight="true" outlineLevel="0" collapsed="false"/>
    <row r="1038576" customFormat="false" ht="12.8" hidden="false" customHeight="true" outlineLevel="0" collapsed="false"/>
    <row r="1038577" customFormat="false" ht="12.8" hidden="false" customHeight="true" outlineLevel="0" collapsed="false"/>
    <row r="1038578" customFormat="false" ht="12.8" hidden="false" customHeight="true" outlineLevel="0" collapsed="false"/>
    <row r="1038579" customFormat="false" ht="12.8" hidden="false" customHeight="true" outlineLevel="0" collapsed="false"/>
    <row r="1038580" customFormat="false" ht="12.8" hidden="false" customHeight="true" outlineLevel="0" collapsed="false"/>
    <row r="1038581" customFormat="false" ht="12.8" hidden="false" customHeight="true" outlineLevel="0" collapsed="false"/>
    <row r="1038582" customFormat="false" ht="12.8" hidden="false" customHeight="true" outlineLevel="0" collapsed="false"/>
    <row r="1038583" customFormat="false" ht="12.8" hidden="false" customHeight="true" outlineLevel="0" collapsed="false"/>
    <row r="1038584" customFormat="false" ht="12.8" hidden="false" customHeight="true" outlineLevel="0" collapsed="false"/>
    <row r="1038585" customFormat="false" ht="12.8" hidden="false" customHeight="true" outlineLevel="0" collapsed="false"/>
    <row r="1038586" customFormat="false" ht="12.8" hidden="false" customHeight="true" outlineLevel="0" collapsed="false"/>
    <row r="1038587" customFormat="false" ht="12.8" hidden="false" customHeight="true" outlineLevel="0" collapsed="false"/>
    <row r="1038588" customFormat="false" ht="12.8" hidden="false" customHeight="true" outlineLevel="0" collapsed="false"/>
    <row r="1038589" customFormat="false" ht="12.8" hidden="false" customHeight="true" outlineLevel="0" collapsed="false"/>
    <row r="1038590" customFormat="false" ht="12.8" hidden="false" customHeight="true" outlineLevel="0" collapsed="false"/>
    <row r="1038591" customFormat="false" ht="12.8" hidden="false" customHeight="true" outlineLevel="0" collapsed="false"/>
    <row r="1038592" customFormat="false" ht="12.8" hidden="false" customHeight="true" outlineLevel="0" collapsed="false"/>
    <row r="1038593" customFormat="false" ht="12.8" hidden="false" customHeight="true" outlineLevel="0" collapsed="false"/>
    <row r="1038594" customFormat="false" ht="12.8" hidden="false" customHeight="true" outlineLevel="0" collapsed="false"/>
    <row r="1038595" customFormat="false" ht="12.8" hidden="false" customHeight="true" outlineLevel="0" collapsed="false"/>
    <row r="1038596" customFormat="false" ht="12.8" hidden="false" customHeight="true" outlineLevel="0" collapsed="false"/>
    <row r="1038597" customFormat="false" ht="12.8" hidden="false" customHeight="true" outlineLevel="0" collapsed="false"/>
    <row r="1038598" customFormat="false" ht="12.8" hidden="false" customHeight="true" outlineLevel="0" collapsed="false"/>
    <row r="1038599" customFormat="false" ht="12.8" hidden="false" customHeight="true" outlineLevel="0" collapsed="false"/>
    <row r="1038600" customFormat="false" ht="12.8" hidden="false" customHeight="true" outlineLevel="0" collapsed="false"/>
    <row r="1038601" customFormat="false" ht="12.8" hidden="false" customHeight="true" outlineLevel="0" collapsed="false"/>
    <row r="1038602" customFormat="false" ht="12.8" hidden="false" customHeight="true" outlineLevel="0" collapsed="false"/>
    <row r="1038603" customFormat="false" ht="12.8" hidden="false" customHeight="true" outlineLevel="0" collapsed="false"/>
    <row r="1038604" customFormat="false" ht="12.8" hidden="false" customHeight="true" outlineLevel="0" collapsed="false"/>
    <row r="1038605" customFormat="false" ht="12.8" hidden="false" customHeight="true" outlineLevel="0" collapsed="false"/>
    <row r="1038606" customFormat="false" ht="12.8" hidden="false" customHeight="true" outlineLevel="0" collapsed="false"/>
    <row r="1038607" customFormat="false" ht="12.8" hidden="false" customHeight="true" outlineLevel="0" collapsed="false"/>
    <row r="1038608" customFormat="false" ht="12.8" hidden="false" customHeight="true" outlineLevel="0" collapsed="false"/>
    <row r="1038609" customFormat="false" ht="12.8" hidden="false" customHeight="true" outlineLevel="0" collapsed="false"/>
    <row r="1038610" customFormat="false" ht="12.8" hidden="false" customHeight="true" outlineLevel="0" collapsed="false"/>
    <row r="1038611" customFormat="false" ht="12.8" hidden="false" customHeight="true" outlineLevel="0" collapsed="false"/>
    <row r="1038612" customFormat="false" ht="12.8" hidden="false" customHeight="true" outlineLevel="0" collapsed="false"/>
    <row r="1038613" customFormat="false" ht="12.8" hidden="false" customHeight="true" outlineLevel="0" collapsed="false"/>
    <row r="1038614" customFormat="false" ht="12.8" hidden="false" customHeight="true" outlineLevel="0" collapsed="false"/>
    <row r="1038615" customFormat="false" ht="12.8" hidden="false" customHeight="true" outlineLevel="0" collapsed="false"/>
    <row r="1038616" customFormat="false" ht="12.8" hidden="false" customHeight="true" outlineLevel="0" collapsed="false"/>
    <row r="1038617" customFormat="false" ht="12.8" hidden="false" customHeight="true" outlineLevel="0" collapsed="false"/>
    <row r="1038618" customFormat="false" ht="12.8" hidden="false" customHeight="true" outlineLevel="0" collapsed="false"/>
    <row r="1038619" customFormat="false" ht="12.8" hidden="false" customHeight="true" outlineLevel="0" collapsed="false"/>
    <row r="1038620" customFormat="false" ht="12.8" hidden="false" customHeight="true" outlineLevel="0" collapsed="false"/>
    <row r="1038621" customFormat="false" ht="12.8" hidden="false" customHeight="true" outlineLevel="0" collapsed="false"/>
    <row r="1038622" customFormat="false" ht="12.8" hidden="false" customHeight="true" outlineLevel="0" collapsed="false"/>
    <row r="1038623" customFormat="false" ht="12.8" hidden="false" customHeight="true" outlineLevel="0" collapsed="false"/>
    <row r="1038624" customFormat="false" ht="12.8" hidden="false" customHeight="true" outlineLevel="0" collapsed="false"/>
    <row r="1038625" customFormat="false" ht="12.8" hidden="false" customHeight="true" outlineLevel="0" collapsed="false"/>
    <row r="1038626" customFormat="false" ht="12.8" hidden="false" customHeight="true" outlineLevel="0" collapsed="false"/>
    <row r="1038627" customFormat="false" ht="12.8" hidden="false" customHeight="true" outlineLevel="0" collapsed="false"/>
    <row r="1038628" customFormat="false" ht="12.8" hidden="false" customHeight="true" outlineLevel="0" collapsed="false"/>
    <row r="1038629" customFormat="false" ht="12.8" hidden="false" customHeight="true" outlineLevel="0" collapsed="false"/>
    <row r="1038630" customFormat="false" ht="12.8" hidden="false" customHeight="true" outlineLevel="0" collapsed="false"/>
    <row r="1038631" customFormat="false" ht="12.8" hidden="false" customHeight="true" outlineLevel="0" collapsed="false"/>
    <row r="1038632" customFormat="false" ht="12.8" hidden="false" customHeight="true" outlineLevel="0" collapsed="false"/>
    <row r="1038633" customFormat="false" ht="12.8" hidden="false" customHeight="true" outlineLevel="0" collapsed="false"/>
    <row r="1038634" customFormat="false" ht="12.8" hidden="false" customHeight="true" outlineLevel="0" collapsed="false"/>
    <row r="1038635" customFormat="false" ht="12.8" hidden="false" customHeight="true" outlineLevel="0" collapsed="false"/>
    <row r="1038636" customFormat="false" ht="12.8" hidden="false" customHeight="true" outlineLevel="0" collapsed="false"/>
    <row r="1038637" customFormat="false" ht="12.8" hidden="false" customHeight="true" outlineLevel="0" collapsed="false"/>
    <row r="1038638" customFormat="false" ht="12.8" hidden="false" customHeight="true" outlineLevel="0" collapsed="false"/>
    <row r="1038639" customFormat="false" ht="12.8" hidden="false" customHeight="true" outlineLevel="0" collapsed="false"/>
    <row r="1038640" customFormat="false" ht="12.8" hidden="false" customHeight="true" outlineLevel="0" collapsed="false"/>
    <row r="1038641" customFormat="false" ht="12.8" hidden="false" customHeight="true" outlineLevel="0" collapsed="false"/>
    <row r="1038642" customFormat="false" ht="12.8" hidden="false" customHeight="true" outlineLevel="0" collapsed="false"/>
    <row r="1038643" customFormat="false" ht="12.8" hidden="false" customHeight="true" outlineLevel="0" collapsed="false"/>
    <row r="1038644" customFormat="false" ht="12.8" hidden="false" customHeight="true" outlineLevel="0" collapsed="false"/>
    <row r="1038645" customFormat="false" ht="12.8" hidden="false" customHeight="true" outlineLevel="0" collapsed="false"/>
    <row r="1038646" customFormat="false" ht="12.8" hidden="false" customHeight="true" outlineLevel="0" collapsed="false"/>
    <row r="1038647" customFormat="false" ht="12.8" hidden="false" customHeight="true" outlineLevel="0" collapsed="false"/>
    <row r="1038648" customFormat="false" ht="12.8" hidden="false" customHeight="true" outlineLevel="0" collapsed="false"/>
    <row r="1038649" customFormat="false" ht="12.8" hidden="false" customHeight="true" outlineLevel="0" collapsed="false"/>
    <row r="1038650" customFormat="false" ht="12.8" hidden="false" customHeight="true" outlineLevel="0" collapsed="false"/>
    <row r="1038651" customFormat="false" ht="12.8" hidden="false" customHeight="true" outlineLevel="0" collapsed="false"/>
    <row r="1038652" customFormat="false" ht="12.8" hidden="false" customHeight="true" outlineLevel="0" collapsed="false"/>
    <row r="1038653" customFormat="false" ht="12.8" hidden="false" customHeight="true" outlineLevel="0" collapsed="false"/>
    <row r="1038654" customFormat="false" ht="12.8" hidden="false" customHeight="true" outlineLevel="0" collapsed="false"/>
    <row r="1038655" customFormat="false" ht="12.8" hidden="false" customHeight="true" outlineLevel="0" collapsed="false"/>
    <row r="1038656" customFormat="false" ht="12.8" hidden="false" customHeight="true" outlineLevel="0" collapsed="false"/>
    <row r="1038657" customFormat="false" ht="12.8" hidden="false" customHeight="true" outlineLevel="0" collapsed="false"/>
    <row r="1038658" customFormat="false" ht="12.8" hidden="false" customHeight="true" outlineLevel="0" collapsed="false"/>
    <row r="1038659" customFormat="false" ht="12.8" hidden="false" customHeight="true" outlineLevel="0" collapsed="false"/>
    <row r="1038660" customFormat="false" ht="12.8" hidden="false" customHeight="true" outlineLevel="0" collapsed="false"/>
    <row r="1038661" customFormat="false" ht="12.8" hidden="false" customHeight="true" outlineLevel="0" collapsed="false"/>
    <row r="1038662" customFormat="false" ht="12.8" hidden="false" customHeight="true" outlineLevel="0" collapsed="false"/>
    <row r="1038663" customFormat="false" ht="12.8" hidden="false" customHeight="true" outlineLevel="0" collapsed="false"/>
    <row r="1038664" customFormat="false" ht="12.8" hidden="false" customHeight="true" outlineLevel="0" collapsed="false"/>
    <row r="1038665" customFormat="false" ht="12.8" hidden="false" customHeight="true" outlineLevel="0" collapsed="false"/>
    <row r="1038666" customFormat="false" ht="12.8" hidden="false" customHeight="true" outlineLevel="0" collapsed="false"/>
    <row r="1038667" customFormat="false" ht="12.8" hidden="false" customHeight="true" outlineLevel="0" collapsed="false"/>
    <row r="1038668" customFormat="false" ht="12.8" hidden="false" customHeight="true" outlineLevel="0" collapsed="false"/>
    <row r="1038669" customFormat="false" ht="12.8" hidden="false" customHeight="true" outlineLevel="0" collapsed="false"/>
    <row r="1038670" customFormat="false" ht="12.8" hidden="false" customHeight="true" outlineLevel="0" collapsed="false"/>
    <row r="1038671" customFormat="false" ht="12.8" hidden="false" customHeight="true" outlineLevel="0" collapsed="false"/>
    <row r="1038672" customFormat="false" ht="12.8" hidden="false" customHeight="true" outlineLevel="0" collapsed="false"/>
    <row r="1038673" customFormat="false" ht="12.8" hidden="false" customHeight="true" outlineLevel="0" collapsed="false"/>
    <row r="1038674" customFormat="false" ht="12.8" hidden="false" customHeight="true" outlineLevel="0" collapsed="false"/>
    <row r="1038675" customFormat="false" ht="12.8" hidden="false" customHeight="true" outlineLevel="0" collapsed="false"/>
    <row r="1038676" customFormat="false" ht="12.8" hidden="false" customHeight="true" outlineLevel="0" collapsed="false"/>
    <row r="1038677" customFormat="false" ht="12.8" hidden="false" customHeight="true" outlineLevel="0" collapsed="false"/>
    <row r="1038678" customFormat="false" ht="12.8" hidden="false" customHeight="true" outlineLevel="0" collapsed="false"/>
    <row r="1038679" customFormat="false" ht="12.8" hidden="false" customHeight="true" outlineLevel="0" collapsed="false"/>
    <row r="1038680" customFormat="false" ht="12.8" hidden="false" customHeight="true" outlineLevel="0" collapsed="false"/>
    <row r="1038681" customFormat="false" ht="12.8" hidden="false" customHeight="true" outlineLevel="0" collapsed="false"/>
    <row r="1038682" customFormat="false" ht="12.8" hidden="false" customHeight="true" outlineLevel="0" collapsed="false"/>
    <row r="1038683" customFormat="false" ht="12.8" hidden="false" customHeight="true" outlineLevel="0" collapsed="false"/>
    <row r="1038684" customFormat="false" ht="12.8" hidden="false" customHeight="true" outlineLevel="0" collapsed="false"/>
    <row r="1038685" customFormat="false" ht="12.8" hidden="false" customHeight="true" outlineLevel="0" collapsed="false"/>
    <row r="1038686" customFormat="false" ht="12.8" hidden="false" customHeight="true" outlineLevel="0" collapsed="false"/>
    <row r="1038687" customFormat="false" ht="12.8" hidden="false" customHeight="true" outlineLevel="0" collapsed="false"/>
    <row r="1038688" customFormat="false" ht="12.8" hidden="false" customHeight="true" outlineLevel="0" collapsed="false"/>
    <row r="1038689" customFormat="false" ht="12.8" hidden="false" customHeight="true" outlineLevel="0" collapsed="false"/>
    <row r="1038690" customFormat="false" ht="12.8" hidden="false" customHeight="true" outlineLevel="0" collapsed="false"/>
    <row r="1038691" customFormat="false" ht="12.8" hidden="false" customHeight="true" outlineLevel="0" collapsed="false"/>
    <row r="1038692" customFormat="false" ht="12.8" hidden="false" customHeight="true" outlineLevel="0" collapsed="false"/>
    <row r="1038693" customFormat="false" ht="12.8" hidden="false" customHeight="true" outlineLevel="0" collapsed="false"/>
    <row r="1038694" customFormat="false" ht="12.8" hidden="false" customHeight="true" outlineLevel="0" collapsed="false"/>
    <row r="1038695" customFormat="false" ht="12.8" hidden="false" customHeight="true" outlineLevel="0" collapsed="false"/>
    <row r="1038696" customFormat="false" ht="12.8" hidden="false" customHeight="true" outlineLevel="0" collapsed="false"/>
    <row r="1038697" customFormat="false" ht="12.8" hidden="false" customHeight="true" outlineLevel="0" collapsed="false"/>
    <row r="1038698" customFormat="false" ht="12.8" hidden="false" customHeight="true" outlineLevel="0" collapsed="false"/>
    <row r="1038699" customFormat="false" ht="12.8" hidden="false" customHeight="true" outlineLevel="0" collapsed="false"/>
    <row r="1038700" customFormat="false" ht="12.8" hidden="false" customHeight="true" outlineLevel="0" collapsed="false"/>
    <row r="1038701" customFormat="false" ht="12.8" hidden="false" customHeight="true" outlineLevel="0" collapsed="false"/>
    <row r="1038702" customFormat="false" ht="12.8" hidden="false" customHeight="true" outlineLevel="0" collapsed="false"/>
    <row r="1038703" customFormat="false" ht="12.8" hidden="false" customHeight="true" outlineLevel="0" collapsed="false"/>
    <row r="1038704" customFormat="false" ht="12.8" hidden="false" customHeight="true" outlineLevel="0" collapsed="false"/>
    <row r="1038705" customFormat="false" ht="12.8" hidden="false" customHeight="true" outlineLevel="0" collapsed="false"/>
    <row r="1038706" customFormat="false" ht="12.8" hidden="false" customHeight="true" outlineLevel="0" collapsed="false"/>
    <row r="1038707" customFormat="false" ht="12.8" hidden="false" customHeight="true" outlineLevel="0" collapsed="false"/>
    <row r="1038708" customFormat="false" ht="12.8" hidden="false" customHeight="true" outlineLevel="0" collapsed="false"/>
    <row r="1038709" customFormat="false" ht="12.8" hidden="false" customHeight="true" outlineLevel="0" collapsed="false"/>
    <row r="1038710" customFormat="false" ht="12.8" hidden="false" customHeight="true" outlineLevel="0" collapsed="false"/>
    <row r="1038711" customFormat="false" ht="12.8" hidden="false" customHeight="true" outlineLevel="0" collapsed="false"/>
    <row r="1038712" customFormat="false" ht="12.8" hidden="false" customHeight="true" outlineLevel="0" collapsed="false"/>
    <row r="1038713" customFormat="false" ht="12.8" hidden="false" customHeight="true" outlineLevel="0" collapsed="false"/>
    <row r="1038714" customFormat="false" ht="12.8" hidden="false" customHeight="true" outlineLevel="0" collapsed="false"/>
    <row r="1038715" customFormat="false" ht="12.8" hidden="false" customHeight="true" outlineLevel="0" collapsed="false"/>
    <row r="1038716" customFormat="false" ht="12.8" hidden="false" customHeight="true" outlineLevel="0" collapsed="false"/>
    <row r="1038717" customFormat="false" ht="12.8" hidden="false" customHeight="true" outlineLevel="0" collapsed="false"/>
    <row r="1038718" customFormat="false" ht="12.8" hidden="false" customHeight="true" outlineLevel="0" collapsed="false"/>
    <row r="1038719" customFormat="false" ht="12.8" hidden="false" customHeight="true" outlineLevel="0" collapsed="false"/>
    <row r="1038720" customFormat="false" ht="12.8" hidden="false" customHeight="true" outlineLevel="0" collapsed="false"/>
    <row r="1038721" customFormat="false" ht="12.8" hidden="false" customHeight="true" outlineLevel="0" collapsed="false"/>
    <row r="1038722" customFormat="false" ht="12.8" hidden="false" customHeight="true" outlineLevel="0" collapsed="false"/>
    <row r="1038723" customFormat="false" ht="12.8" hidden="false" customHeight="true" outlineLevel="0" collapsed="false"/>
    <row r="1038724" customFormat="false" ht="12.8" hidden="false" customHeight="true" outlineLevel="0" collapsed="false"/>
    <row r="1038725" customFormat="false" ht="12.8" hidden="false" customHeight="true" outlineLevel="0" collapsed="false"/>
    <row r="1038726" customFormat="false" ht="12.8" hidden="false" customHeight="true" outlineLevel="0" collapsed="false"/>
    <row r="1038727" customFormat="false" ht="12.8" hidden="false" customHeight="true" outlineLevel="0" collapsed="false"/>
    <row r="1038728" customFormat="false" ht="12.8" hidden="false" customHeight="true" outlineLevel="0" collapsed="false"/>
    <row r="1038729" customFormat="false" ht="12.8" hidden="false" customHeight="true" outlineLevel="0" collapsed="false"/>
    <row r="1038730" customFormat="false" ht="12.8" hidden="false" customHeight="true" outlineLevel="0" collapsed="false"/>
    <row r="1038731" customFormat="false" ht="12.8" hidden="false" customHeight="true" outlineLevel="0" collapsed="false"/>
    <row r="1038732" customFormat="false" ht="12.8" hidden="false" customHeight="true" outlineLevel="0" collapsed="false"/>
    <row r="1038733" customFormat="false" ht="12.8" hidden="false" customHeight="true" outlineLevel="0" collapsed="false"/>
    <row r="1038734" customFormat="false" ht="12.8" hidden="false" customHeight="true" outlineLevel="0" collapsed="false"/>
    <row r="1038735" customFormat="false" ht="12.8" hidden="false" customHeight="true" outlineLevel="0" collapsed="false"/>
    <row r="1038736" customFormat="false" ht="12.8" hidden="false" customHeight="true" outlineLevel="0" collapsed="false"/>
    <row r="1038737" customFormat="false" ht="12.8" hidden="false" customHeight="true" outlineLevel="0" collapsed="false"/>
    <row r="1038738" customFormat="false" ht="12.8" hidden="false" customHeight="true" outlineLevel="0" collapsed="false"/>
    <row r="1038739" customFormat="false" ht="12.8" hidden="false" customHeight="true" outlineLevel="0" collapsed="false"/>
    <row r="1038740" customFormat="false" ht="12.8" hidden="false" customHeight="true" outlineLevel="0" collapsed="false"/>
    <row r="1038741" customFormat="false" ht="12.8" hidden="false" customHeight="true" outlineLevel="0" collapsed="false"/>
    <row r="1038742" customFormat="false" ht="12.8" hidden="false" customHeight="true" outlineLevel="0" collapsed="false"/>
    <row r="1038743" customFormat="false" ht="12.8" hidden="false" customHeight="true" outlineLevel="0" collapsed="false"/>
    <row r="1038744" customFormat="false" ht="12.8" hidden="false" customHeight="true" outlineLevel="0" collapsed="false"/>
    <row r="1038745" customFormat="false" ht="12.8" hidden="false" customHeight="true" outlineLevel="0" collapsed="false"/>
    <row r="1038746" customFormat="false" ht="12.8" hidden="false" customHeight="true" outlineLevel="0" collapsed="false"/>
    <row r="1038747" customFormat="false" ht="12.8" hidden="false" customHeight="true" outlineLevel="0" collapsed="false"/>
    <row r="1038748" customFormat="false" ht="12.8" hidden="false" customHeight="true" outlineLevel="0" collapsed="false"/>
    <row r="1038749" customFormat="false" ht="12.8" hidden="false" customHeight="true" outlineLevel="0" collapsed="false"/>
    <row r="1038750" customFormat="false" ht="12.8" hidden="false" customHeight="true" outlineLevel="0" collapsed="false"/>
    <row r="1038751" customFormat="false" ht="12.8" hidden="false" customHeight="true" outlineLevel="0" collapsed="false"/>
    <row r="1038752" customFormat="false" ht="12.8" hidden="false" customHeight="true" outlineLevel="0" collapsed="false"/>
    <row r="1038753" customFormat="false" ht="12.8" hidden="false" customHeight="true" outlineLevel="0" collapsed="false"/>
    <row r="1038754" customFormat="false" ht="12.8" hidden="false" customHeight="true" outlineLevel="0" collapsed="false"/>
    <row r="1038755" customFormat="false" ht="12.8" hidden="false" customHeight="true" outlineLevel="0" collapsed="false"/>
    <row r="1038756" customFormat="false" ht="12.8" hidden="false" customHeight="true" outlineLevel="0" collapsed="false"/>
    <row r="1038757" customFormat="false" ht="12.8" hidden="false" customHeight="true" outlineLevel="0" collapsed="false"/>
    <row r="1038758" customFormat="false" ht="12.8" hidden="false" customHeight="true" outlineLevel="0" collapsed="false"/>
    <row r="1038759" customFormat="false" ht="12.8" hidden="false" customHeight="true" outlineLevel="0" collapsed="false"/>
    <row r="1038760" customFormat="false" ht="12.8" hidden="false" customHeight="true" outlineLevel="0" collapsed="false"/>
    <row r="1038761" customFormat="false" ht="12.8" hidden="false" customHeight="true" outlineLevel="0" collapsed="false"/>
    <row r="1038762" customFormat="false" ht="12.8" hidden="false" customHeight="true" outlineLevel="0" collapsed="false"/>
    <row r="1038763" customFormat="false" ht="12.8" hidden="false" customHeight="true" outlineLevel="0" collapsed="false"/>
    <row r="1038764" customFormat="false" ht="12.8" hidden="false" customHeight="true" outlineLevel="0" collapsed="false"/>
    <row r="1038765" customFormat="false" ht="12.8" hidden="false" customHeight="true" outlineLevel="0" collapsed="false"/>
    <row r="1038766" customFormat="false" ht="12.8" hidden="false" customHeight="true" outlineLevel="0" collapsed="false"/>
    <row r="1038767" customFormat="false" ht="12.8" hidden="false" customHeight="true" outlineLevel="0" collapsed="false"/>
    <row r="1038768" customFormat="false" ht="12.8" hidden="false" customHeight="true" outlineLevel="0" collapsed="false"/>
    <row r="1038769" customFormat="false" ht="12.8" hidden="false" customHeight="true" outlineLevel="0" collapsed="false"/>
    <row r="1038770" customFormat="false" ht="12.8" hidden="false" customHeight="true" outlineLevel="0" collapsed="false"/>
    <row r="1038771" customFormat="false" ht="12.8" hidden="false" customHeight="true" outlineLevel="0" collapsed="false"/>
    <row r="1038772" customFormat="false" ht="12.8" hidden="false" customHeight="true" outlineLevel="0" collapsed="false"/>
    <row r="1038773" customFormat="false" ht="12.8" hidden="false" customHeight="true" outlineLevel="0" collapsed="false"/>
    <row r="1038774" customFormat="false" ht="12.8" hidden="false" customHeight="true" outlineLevel="0" collapsed="false"/>
    <row r="1038775" customFormat="false" ht="12.8" hidden="false" customHeight="true" outlineLevel="0" collapsed="false"/>
    <row r="1038776" customFormat="false" ht="12.8" hidden="false" customHeight="true" outlineLevel="0" collapsed="false"/>
    <row r="1038777" customFormat="false" ht="12.8" hidden="false" customHeight="true" outlineLevel="0" collapsed="false"/>
    <row r="1038778" customFormat="false" ht="12.8" hidden="false" customHeight="true" outlineLevel="0" collapsed="false"/>
    <row r="1038779" customFormat="false" ht="12.8" hidden="false" customHeight="true" outlineLevel="0" collapsed="false"/>
    <row r="1038780" customFormat="false" ht="12.8" hidden="false" customHeight="true" outlineLevel="0" collapsed="false"/>
    <row r="1038781" customFormat="false" ht="12.8" hidden="false" customHeight="true" outlineLevel="0" collapsed="false"/>
    <row r="1038782" customFormat="false" ht="12.8" hidden="false" customHeight="true" outlineLevel="0" collapsed="false"/>
    <row r="1038783" customFormat="false" ht="12.8" hidden="false" customHeight="true" outlineLevel="0" collapsed="false"/>
    <row r="1038784" customFormat="false" ht="12.8" hidden="false" customHeight="true" outlineLevel="0" collapsed="false"/>
    <row r="1038785" customFormat="false" ht="12.8" hidden="false" customHeight="true" outlineLevel="0" collapsed="false"/>
    <row r="1038786" customFormat="false" ht="12.8" hidden="false" customHeight="true" outlineLevel="0" collapsed="false"/>
    <row r="1038787" customFormat="false" ht="12.8" hidden="false" customHeight="true" outlineLevel="0" collapsed="false"/>
    <row r="1038788" customFormat="false" ht="12.8" hidden="false" customHeight="true" outlineLevel="0" collapsed="false"/>
    <row r="1038789" customFormat="false" ht="12.8" hidden="false" customHeight="true" outlineLevel="0" collapsed="false"/>
    <row r="1038790" customFormat="false" ht="12.8" hidden="false" customHeight="true" outlineLevel="0" collapsed="false"/>
    <row r="1038791" customFormat="false" ht="12.8" hidden="false" customHeight="true" outlineLevel="0" collapsed="false"/>
    <row r="1038792" customFormat="false" ht="12.8" hidden="false" customHeight="true" outlineLevel="0" collapsed="false"/>
    <row r="1038793" customFormat="false" ht="12.8" hidden="false" customHeight="true" outlineLevel="0" collapsed="false"/>
    <row r="1038794" customFormat="false" ht="12.8" hidden="false" customHeight="true" outlineLevel="0" collapsed="false"/>
    <row r="1038795" customFormat="false" ht="12.8" hidden="false" customHeight="true" outlineLevel="0" collapsed="false"/>
    <row r="1038796" customFormat="false" ht="12.8" hidden="false" customHeight="true" outlineLevel="0" collapsed="false"/>
    <row r="1038797" customFormat="false" ht="12.8" hidden="false" customHeight="true" outlineLevel="0" collapsed="false"/>
    <row r="1038798" customFormat="false" ht="12.8" hidden="false" customHeight="true" outlineLevel="0" collapsed="false"/>
    <row r="1038799" customFormat="false" ht="12.8" hidden="false" customHeight="true" outlineLevel="0" collapsed="false"/>
    <row r="1038800" customFormat="false" ht="12.8" hidden="false" customHeight="true" outlineLevel="0" collapsed="false"/>
    <row r="1038801" customFormat="false" ht="12.8" hidden="false" customHeight="true" outlineLevel="0" collapsed="false"/>
    <row r="1038802" customFormat="false" ht="12.8" hidden="false" customHeight="true" outlineLevel="0" collapsed="false"/>
    <row r="1038803" customFormat="false" ht="12.8" hidden="false" customHeight="true" outlineLevel="0" collapsed="false"/>
    <row r="1038804" customFormat="false" ht="12.8" hidden="false" customHeight="true" outlineLevel="0" collapsed="false"/>
    <row r="1038805" customFormat="false" ht="12.8" hidden="false" customHeight="true" outlineLevel="0" collapsed="false"/>
    <row r="1038806" customFormat="false" ht="12.8" hidden="false" customHeight="true" outlineLevel="0" collapsed="false"/>
    <row r="1038807" customFormat="false" ht="12.8" hidden="false" customHeight="true" outlineLevel="0" collapsed="false"/>
    <row r="1038808" customFormat="false" ht="12.8" hidden="false" customHeight="true" outlineLevel="0" collapsed="false"/>
    <row r="1038809" customFormat="false" ht="12.8" hidden="false" customHeight="true" outlineLevel="0" collapsed="false"/>
    <row r="1038810" customFormat="false" ht="12.8" hidden="false" customHeight="true" outlineLevel="0" collapsed="false"/>
    <row r="1038811" customFormat="false" ht="12.8" hidden="false" customHeight="true" outlineLevel="0" collapsed="false"/>
    <row r="1038812" customFormat="false" ht="12.8" hidden="false" customHeight="true" outlineLevel="0" collapsed="false"/>
    <row r="1038813" customFormat="false" ht="12.8" hidden="false" customHeight="true" outlineLevel="0" collapsed="false"/>
    <row r="1038814" customFormat="false" ht="12.8" hidden="false" customHeight="true" outlineLevel="0" collapsed="false"/>
    <row r="1038815" customFormat="false" ht="12.8" hidden="false" customHeight="true" outlineLevel="0" collapsed="false"/>
    <row r="1038816" customFormat="false" ht="12.8" hidden="false" customHeight="true" outlineLevel="0" collapsed="false"/>
    <row r="1038817" customFormat="false" ht="12.8" hidden="false" customHeight="true" outlineLevel="0" collapsed="false"/>
    <row r="1038818" customFormat="false" ht="12.8" hidden="false" customHeight="true" outlineLevel="0" collapsed="false"/>
    <row r="1038819" customFormat="false" ht="12.8" hidden="false" customHeight="true" outlineLevel="0" collapsed="false"/>
    <row r="1038820" customFormat="false" ht="12.8" hidden="false" customHeight="true" outlineLevel="0" collapsed="false"/>
    <row r="1038821" customFormat="false" ht="12.8" hidden="false" customHeight="true" outlineLevel="0" collapsed="false"/>
    <row r="1038822" customFormat="false" ht="12.8" hidden="false" customHeight="true" outlineLevel="0" collapsed="false"/>
    <row r="1038823" customFormat="false" ht="12.8" hidden="false" customHeight="true" outlineLevel="0" collapsed="false"/>
    <row r="1038824" customFormat="false" ht="12.8" hidden="false" customHeight="true" outlineLevel="0" collapsed="false"/>
    <row r="1038825" customFormat="false" ht="12.8" hidden="false" customHeight="true" outlineLevel="0" collapsed="false"/>
    <row r="1038826" customFormat="false" ht="12.8" hidden="false" customHeight="true" outlineLevel="0" collapsed="false"/>
    <row r="1038827" customFormat="false" ht="12.8" hidden="false" customHeight="true" outlineLevel="0" collapsed="false"/>
    <row r="1038828" customFormat="false" ht="12.8" hidden="false" customHeight="true" outlineLevel="0" collapsed="false"/>
    <row r="1038829" customFormat="false" ht="12.8" hidden="false" customHeight="true" outlineLevel="0" collapsed="false"/>
    <row r="1038830" customFormat="false" ht="12.8" hidden="false" customHeight="true" outlineLevel="0" collapsed="false"/>
    <row r="1038831" customFormat="false" ht="12.8" hidden="false" customHeight="true" outlineLevel="0" collapsed="false"/>
    <row r="1038832" customFormat="false" ht="12.8" hidden="false" customHeight="true" outlineLevel="0" collapsed="false"/>
    <row r="1038833" customFormat="false" ht="12.8" hidden="false" customHeight="true" outlineLevel="0" collapsed="false"/>
    <row r="1038834" customFormat="false" ht="12.8" hidden="false" customHeight="true" outlineLevel="0" collapsed="false"/>
    <row r="1038835" customFormat="false" ht="12.8" hidden="false" customHeight="true" outlineLevel="0" collapsed="false"/>
    <row r="1038836" customFormat="false" ht="12.8" hidden="false" customHeight="true" outlineLevel="0" collapsed="false"/>
    <row r="1038837" customFormat="false" ht="12.8" hidden="false" customHeight="true" outlineLevel="0" collapsed="false"/>
    <row r="1038838" customFormat="false" ht="12.8" hidden="false" customHeight="true" outlineLevel="0" collapsed="false"/>
    <row r="1038839" customFormat="false" ht="12.8" hidden="false" customHeight="true" outlineLevel="0" collapsed="false"/>
    <row r="1038840" customFormat="false" ht="12.8" hidden="false" customHeight="true" outlineLevel="0" collapsed="false"/>
    <row r="1038841" customFormat="false" ht="12.8" hidden="false" customHeight="true" outlineLevel="0" collapsed="false"/>
    <row r="1038842" customFormat="false" ht="12.8" hidden="false" customHeight="true" outlineLevel="0" collapsed="false"/>
    <row r="1038843" customFormat="false" ht="12.8" hidden="false" customHeight="true" outlineLevel="0" collapsed="false"/>
    <row r="1038844" customFormat="false" ht="12.8" hidden="false" customHeight="true" outlineLevel="0" collapsed="false"/>
    <row r="1038845" customFormat="false" ht="12.8" hidden="false" customHeight="true" outlineLevel="0" collapsed="false"/>
    <row r="1038846" customFormat="false" ht="12.8" hidden="false" customHeight="true" outlineLevel="0" collapsed="false"/>
    <row r="1038847" customFormat="false" ht="12.8" hidden="false" customHeight="true" outlineLevel="0" collapsed="false"/>
    <row r="1038848" customFormat="false" ht="12.8" hidden="false" customHeight="true" outlineLevel="0" collapsed="false"/>
    <row r="1038849" customFormat="false" ht="12.8" hidden="false" customHeight="true" outlineLevel="0" collapsed="false"/>
    <row r="1038850" customFormat="false" ht="12.8" hidden="false" customHeight="true" outlineLevel="0" collapsed="false"/>
    <row r="1038851" customFormat="false" ht="12.8" hidden="false" customHeight="true" outlineLevel="0" collapsed="false"/>
    <row r="1038852" customFormat="false" ht="12.8" hidden="false" customHeight="true" outlineLevel="0" collapsed="false"/>
    <row r="1038853" customFormat="false" ht="12.8" hidden="false" customHeight="true" outlineLevel="0" collapsed="false"/>
    <row r="1038854" customFormat="false" ht="12.8" hidden="false" customHeight="true" outlineLevel="0" collapsed="false"/>
    <row r="1038855" customFormat="false" ht="12.8" hidden="false" customHeight="true" outlineLevel="0" collapsed="false"/>
    <row r="1038856" customFormat="false" ht="12.8" hidden="false" customHeight="true" outlineLevel="0" collapsed="false"/>
    <row r="1038857" customFormat="false" ht="12.8" hidden="false" customHeight="true" outlineLevel="0" collapsed="false"/>
    <row r="1038858" customFormat="false" ht="12.8" hidden="false" customHeight="true" outlineLevel="0" collapsed="false"/>
    <row r="1038859" customFormat="false" ht="12.8" hidden="false" customHeight="true" outlineLevel="0" collapsed="false"/>
    <row r="1038860" customFormat="false" ht="12.8" hidden="false" customHeight="true" outlineLevel="0" collapsed="false"/>
    <row r="1038861" customFormat="false" ht="12.8" hidden="false" customHeight="true" outlineLevel="0" collapsed="false"/>
    <row r="1038862" customFormat="false" ht="12.8" hidden="false" customHeight="true" outlineLevel="0" collapsed="false"/>
    <row r="1038863" customFormat="false" ht="12.8" hidden="false" customHeight="true" outlineLevel="0" collapsed="false"/>
    <row r="1038864" customFormat="false" ht="12.8" hidden="false" customHeight="true" outlineLevel="0" collapsed="false"/>
    <row r="1038865" customFormat="false" ht="12.8" hidden="false" customHeight="true" outlineLevel="0" collapsed="false"/>
    <row r="1038866" customFormat="false" ht="12.8" hidden="false" customHeight="true" outlineLevel="0" collapsed="false"/>
    <row r="1038867" customFormat="false" ht="12.8" hidden="false" customHeight="true" outlineLevel="0" collapsed="false"/>
    <row r="1038868" customFormat="false" ht="12.8" hidden="false" customHeight="true" outlineLevel="0" collapsed="false"/>
    <row r="1038869" customFormat="false" ht="12.8" hidden="false" customHeight="true" outlineLevel="0" collapsed="false"/>
    <row r="1038870" customFormat="false" ht="12.8" hidden="false" customHeight="true" outlineLevel="0" collapsed="false"/>
    <row r="1038871" customFormat="false" ht="12.8" hidden="false" customHeight="true" outlineLevel="0" collapsed="false"/>
    <row r="1038872" customFormat="false" ht="12.8" hidden="false" customHeight="true" outlineLevel="0" collapsed="false"/>
    <row r="1038873" customFormat="false" ht="12.8" hidden="false" customHeight="true" outlineLevel="0" collapsed="false"/>
    <row r="1038874" customFormat="false" ht="12.8" hidden="false" customHeight="true" outlineLevel="0" collapsed="false"/>
    <row r="1038875" customFormat="false" ht="12.8" hidden="false" customHeight="true" outlineLevel="0" collapsed="false"/>
    <row r="1038876" customFormat="false" ht="12.8" hidden="false" customHeight="true" outlineLevel="0" collapsed="false"/>
    <row r="1038877" customFormat="false" ht="12.8" hidden="false" customHeight="true" outlineLevel="0" collapsed="false"/>
    <row r="1038878" customFormat="false" ht="12.8" hidden="false" customHeight="true" outlineLevel="0" collapsed="false"/>
    <row r="1038879" customFormat="false" ht="12.8" hidden="false" customHeight="true" outlineLevel="0" collapsed="false"/>
    <row r="1038880" customFormat="false" ht="12.8" hidden="false" customHeight="true" outlineLevel="0" collapsed="false"/>
    <row r="1038881" customFormat="false" ht="12.8" hidden="false" customHeight="true" outlineLevel="0" collapsed="false"/>
    <row r="1038882" customFormat="false" ht="12.8" hidden="false" customHeight="true" outlineLevel="0" collapsed="false"/>
    <row r="1038883" customFormat="false" ht="12.8" hidden="false" customHeight="true" outlineLevel="0" collapsed="false"/>
    <row r="1038884" customFormat="false" ht="12.8" hidden="false" customHeight="true" outlineLevel="0" collapsed="false"/>
    <row r="1038885" customFormat="false" ht="12.8" hidden="false" customHeight="true" outlineLevel="0" collapsed="false"/>
    <row r="1038886" customFormat="false" ht="12.8" hidden="false" customHeight="true" outlineLevel="0" collapsed="false"/>
    <row r="1038887" customFormat="false" ht="12.8" hidden="false" customHeight="true" outlineLevel="0" collapsed="false"/>
    <row r="1038888" customFormat="false" ht="12.8" hidden="false" customHeight="true" outlineLevel="0" collapsed="false"/>
    <row r="1038889" customFormat="false" ht="12.8" hidden="false" customHeight="true" outlineLevel="0" collapsed="false"/>
    <row r="1038890" customFormat="false" ht="12.8" hidden="false" customHeight="true" outlineLevel="0" collapsed="false"/>
    <row r="1038891" customFormat="false" ht="12.8" hidden="false" customHeight="true" outlineLevel="0" collapsed="false"/>
    <row r="1038892" customFormat="false" ht="12.8" hidden="false" customHeight="true" outlineLevel="0" collapsed="false"/>
    <row r="1038893" customFormat="false" ht="12.8" hidden="false" customHeight="true" outlineLevel="0" collapsed="false"/>
    <row r="1038894" customFormat="false" ht="12.8" hidden="false" customHeight="true" outlineLevel="0" collapsed="false"/>
    <row r="1038895" customFormat="false" ht="12.8" hidden="false" customHeight="true" outlineLevel="0" collapsed="false"/>
    <row r="1038896" customFormat="false" ht="12.8" hidden="false" customHeight="true" outlineLevel="0" collapsed="false"/>
    <row r="1038897" customFormat="false" ht="12.8" hidden="false" customHeight="true" outlineLevel="0" collapsed="false"/>
    <row r="1038898" customFormat="false" ht="12.8" hidden="false" customHeight="true" outlineLevel="0" collapsed="false"/>
    <row r="1038899" customFormat="false" ht="12.8" hidden="false" customHeight="true" outlineLevel="0" collapsed="false"/>
    <row r="1038900" customFormat="false" ht="12.8" hidden="false" customHeight="true" outlineLevel="0" collapsed="false"/>
    <row r="1038901" customFormat="false" ht="12.8" hidden="false" customHeight="true" outlineLevel="0" collapsed="false"/>
    <row r="1038902" customFormat="false" ht="12.8" hidden="false" customHeight="true" outlineLevel="0" collapsed="false"/>
    <row r="1038903" customFormat="false" ht="12.8" hidden="false" customHeight="true" outlineLevel="0" collapsed="false"/>
    <row r="1038904" customFormat="false" ht="12.8" hidden="false" customHeight="true" outlineLevel="0" collapsed="false"/>
    <row r="1038905" customFormat="false" ht="12.8" hidden="false" customHeight="true" outlineLevel="0" collapsed="false"/>
    <row r="1038906" customFormat="false" ht="12.8" hidden="false" customHeight="true" outlineLevel="0" collapsed="false"/>
    <row r="1038907" customFormat="false" ht="12.8" hidden="false" customHeight="true" outlineLevel="0" collapsed="false"/>
    <row r="1038908" customFormat="false" ht="12.8" hidden="false" customHeight="true" outlineLevel="0" collapsed="false"/>
    <row r="1038909" customFormat="false" ht="12.8" hidden="false" customHeight="true" outlineLevel="0" collapsed="false"/>
    <row r="1038910" customFormat="false" ht="12.8" hidden="false" customHeight="true" outlineLevel="0" collapsed="false"/>
    <row r="1038911" customFormat="false" ht="12.8" hidden="false" customHeight="true" outlineLevel="0" collapsed="false"/>
    <row r="1038912" customFormat="false" ht="12.8" hidden="false" customHeight="true" outlineLevel="0" collapsed="false"/>
    <row r="1038913" customFormat="false" ht="12.8" hidden="false" customHeight="true" outlineLevel="0" collapsed="false"/>
    <row r="1038914" customFormat="false" ht="12.8" hidden="false" customHeight="true" outlineLevel="0" collapsed="false"/>
    <row r="1038915" customFormat="false" ht="12.8" hidden="false" customHeight="true" outlineLevel="0" collapsed="false"/>
    <row r="1038916" customFormat="false" ht="12.8" hidden="false" customHeight="true" outlineLevel="0" collapsed="false"/>
    <row r="1038917" customFormat="false" ht="12.8" hidden="false" customHeight="true" outlineLevel="0" collapsed="false"/>
    <row r="1038918" customFormat="false" ht="12.8" hidden="false" customHeight="true" outlineLevel="0" collapsed="false"/>
    <row r="1038919" customFormat="false" ht="12.8" hidden="false" customHeight="true" outlineLevel="0" collapsed="false"/>
    <row r="1038920" customFormat="false" ht="12.8" hidden="false" customHeight="true" outlineLevel="0" collapsed="false"/>
    <row r="1038921" customFormat="false" ht="12.8" hidden="false" customHeight="true" outlineLevel="0" collapsed="false"/>
    <row r="1038922" customFormat="false" ht="12.8" hidden="false" customHeight="true" outlineLevel="0" collapsed="false"/>
    <row r="1038923" customFormat="false" ht="12.8" hidden="false" customHeight="true" outlineLevel="0" collapsed="false"/>
    <row r="1038924" customFormat="false" ht="12.8" hidden="false" customHeight="true" outlineLevel="0" collapsed="false"/>
    <row r="1038925" customFormat="false" ht="12.8" hidden="false" customHeight="true" outlineLevel="0" collapsed="false"/>
    <row r="1038926" customFormat="false" ht="12.8" hidden="false" customHeight="true" outlineLevel="0" collapsed="false"/>
    <row r="1038927" customFormat="false" ht="12.8" hidden="false" customHeight="true" outlineLevel="0" collapsed="false"/>
    <row r="1038928" customFormat="false" ht="12.8" hidden="false" customHeight="true" outlineLevel="0" collapsed="false"/>
    <row r="1038929" customFormat="false" ht="12.8" hidden="false" customHeight="true" outlineLevel="0" collapsed="false"/>
    <row r="1038930" customFormat="false" ht="12.8" hidden="false" customHeight="true" outlineLevel="0" collapsed="false"/>
    <row r="1038931" customFormat="false" ht="12.8" hidden="false" customHeight="true" outlineLevel="0" collapsed="false"/>
    <row r="1038932" customFormat="false" ht="12.8" hidden="false" customHeight="true" outlineLevel="0" collapsed="false"/>
    <row r="1038933" customFormat="false" ht="12.8" hidden="false" customHeight="true" outlineLevel="0" collapsed="false"/>
    <row r="1038934" customFormat="false" ht="12.8" hidden="false" customHeight="true" outlineLevel="0" collapsed="false"/>
    <row r="1038935" customFormat="false" ht="12.8" hidden="false" customHeight="true" outlineLevel="0" collapsed="false"/>
    <row r="1038936" customFormat="false" ht="12.8" hidden="false" customHeight="true" outlineLevel="0" collapsed="false"/>
    <row r="1038937" customFormat="false" ht="12.8" hidden="false" customHeight="true" outlineLevel="0" collapsed="false"/>
    <row r="1038938" customFormat="false" ht="12.8" hidden="false" customHeight="true" outlineLevel="0" collapsed="false"/>
    <row r="1038939" customFormat="false" ht="12.8" hidden="false" customHeight="true" outlineLevel="0" collapsed="false"/>
    <row r="1038940" customFormat="false" ht="12.8" hidden="false" customHeight="true" outlineLevel="0" collapsed="false"/>
    <row r="1038941" customFormat="false" ht="12.8" hidden="false" customHeight="true" outlineLevel="0" collapsed="false"/>
    <row r="1038942" customFormat="false" ht="12.8" hidden="false" customHeight="true" outlineLevel="0" collapsed="false"/>
    <row r="1038943" customFormat="false" ht="12.8" hidden="false" customHeight="true" outlineLevel="0" collapsed="false"/>
    <row r="1038944" customFormat="false" ht="12.8" hidden="false" customHeight="true" outlineLevel="0" collapsed="false"/>
    <row r="1038945" customFormat="false" ht="12.8" hidden="false" customHeight="true" outlineLevel="0" collapsed="false"/>
    <row r="1038946" customFormat="false" ht="12.8" hidden="false" customHeight="true" outlineLevel="0" collapsed="false"/>
    <row r="1038947" customFormat="false" ht="12.8" hidden="false" customHeight="true" outlineLevel="0" collapsed="false"/>
    <row r="1038948" customFormat="false" ht="12.8" hidden="false" customHeight="true" outlineLevel="0" collapsed="false"/>
    <row r="1038949" customFormat="false" ht="12.8" hidden="false" customHeight="true" outlineLevel="0" collapsed="false"/>
    <row r="1038950" customFormat="false" ht="12.8" hidden="false" customHeight="true" outlineLevel="0" collapsed="false"/>
    <row r="1038951" customFormat="false" ht="12.8" hidden="false" customHeight="true" outlineLevel="0" collapsed="false"/>
    <row r="1038952" customFormat="false" ht="12.8" hidden="false" customHeight="true" outlineLevel="0" collapsed="false"/>
    <row r="1038953" customFormat="false" ht="12.8" hidden="false" customHeight="true" outlineLevel="0" collapsed="false"/>
    <row r="1038954" customFormat="false" ht="12.8" hidden="false" customHeight="true" outlineLevel="0" collapsed="false"/>
    <row r="1038955" customFormat="false" ht="12.8" hidden="false" customHeight="true" outlineLevel="0" collapsed="false"/>
    <row r="1038956" customFormat="false" ht="12.8" hidden="false" customHeight="true" outlineLevel="0" collapsed="false"/>
    <row r="1038957" customFormat="false" ht="12.8" hidden="false" customHeight="true" outlineLevel="0" collapsed="false"/>
    <row r="1038958" customFormat="false" ht="12.8" hidden="false" customHeight="true" outlineLevel="0" collapsed="false"/>
    <row r="1038959" customFormat="false" ht="12.8" hidden="false" customHeight="true" outlineLevel="0" collapsed="false"/>
    <row r="1038960" customFormat="false" ht="12.8" hidden="false" customHeight="true" outlineLevel="0" collapsed="false"/>
    <row r="1038961" customFormat="false" ht="12.8" hidden="false" customHeight="true" outlineLevel="0" collapsed="false"/>
    <row r="1038962" customFormat="false" ht="12.8" hidden="false" customHeight="true" outlineLevel="0" collapsed="false"/>
    <row r="1038963" customFormat="false" ht="12.8" hidden="false" customHeight="true" outlineLevel="0" collapsed="false"/>
    <row r="1038964" customFormat="false" ht="12.8" hidden="false" customHeight="true" outlineLevel="0" collapsed="false"/>
    <row r="1038965" customFormat="false" ht="12.8" hidden="false" customHeight="true" outlineLevel="0" collapsed="false"/>
    <row r="1038966" customFormat="false" ht="12.8" hidden="false" customHeight="true" outlineLevel="0" collapsed="false"/>
    <row r="1038967" customFormat="false" ht="12.8" hidden="false" customHeight="true" outlineLevel="0" collapsed="false"/>
    <row r="1038968" customFormat="false" ht="12.8" hidden="false" customHeight="true" outlineLevel="0" collapsed="false"/>
    <row r="1038969" customFormat="false" ht="12.8" hidden="false" customHeight="true" outlineLevel="0" collapsed="false"/>
    <row r="1038970" customFormat="false" ht="12.8" hidden="false" customHeight="true" outlineLevel="0" collapsed="false"/>
    <row r="1038971" customFormat="false" ht="12.8" hidden="false" customHeight="true" outlineLevel="0" collapsed="false"/>
    <row r="1038972" customFormat="false" ht="12.8" hidden="false" customHeight="true" outlineLevel="0" collapsed="false"/>
    <row r="1038973" customFormat="false" ht="12.8" hidden="false" customHeight="true" outlineLevel="0" collapsed="false"/>
    <row r="1038974" customFormat="false" ht="12.8" hidden="false" customHeight="true" outlineLevel="0" collapsed="false"/>
    <row r="1038975" customFormat="false" ht="12.8" hidden="false" customHeight="true" outlineLevel="0" collapsed="false"/>
    <row r="1038976" customFormat="false" ht="12.8" hidden="false" customHeight="true" outlineLevel="0" collapsed="false"/>
    <row r="1038977" customFormat="false" ht="12.8" hidden="false" customHeight="true" outlineLevel="0" collapsed="false"/>
    <row r="1038978" customFormat="false" ht="12.8" hidden="false" customHeight="true" outlineLevel="0" collapsed="false"/>
    <row r="1038979" customFormat="false" ht="12.8" hidden="false" customHeight="true" outlineLevel="0" collapsed="false"/>
    <row r="1038980" customFormat="false" ht="12.8" hidden="false" customHeight="true" outlineLevel="0" collapsed="false"/>
    <row r="1038981" customFormat="false" ht="12.8" hidden="false" customHeight="true" outlineLevel="0" collapsed="false"/>
    <row r="1038982" customFormat="false" ht="12.8" hidden="false" customHeight="true" outlineLevel="0" collapsed="false"/>
    <row r="1038983" customFormat="false" ht="12.8" hidden="false" customHeight="true" outlineLevel="0" collapsed="false"/>
    <row r="1038984" customFormat="false" ht="12.8" hidden="false" customHeight="true" outlineLevel="0" collapsed="false"/>
    <row r="1038985" customFormat="false" ht="12.8" hidden="false" customHeight="true" outlineLevel="0" collapsed="false"/>
    <row r="1038986" customFormat="false" ht="12.8" hidden="false" customHeight="true" outlineLevel="0" collapsed="false"/>
    <row r="1038987" customFormat="false" ht="12.8" hidden="false" customHeight="true" outlineLevel="0" collapsed="false"/>
    <row r="1038988" customFormat="false" ht="12.8" hidden="false" customHeight="true" outlineLevel="0" collapsed="false"/>
    <row r="1038989" customFormat="false" ht="12.8" hidden="false" customHeight="true" outlineLevel="0" collapsed="false"/>
    <row r="1038990" customFormat="false" ht="12.8" hidden="false" customHeight="true" outlineLevel="0" collapsed="false"/>
    <row r="1038991" customFormat="false" ht="12.8" hidden="false" customHeight="true" outlineLevel="0" collapsed="false"/>
    <row r="1038992" customFormat="false" ht="12.8" hidden="false" customHeight="true" outlineLevel="0" collapsed="false"/>
    <row r="1038993" customFormat="false" ht="12.8" hidden="false" customHeight="true" outlineLevel="0" collapsed="false"/>
    <row r="1038994" customFormat="false" ht="12.8" hidden="false" customHeight="true" outlineLevel="0" collapsed="false"/>
    <row r="1038995" customFormat="false" ht="12.8" hidden="false" customHeight="true" outlineLevel="0" collapsed="false"/>
    <row r="1038996" customFormat="false" ht="12.8" hidden="false" customHeight="true" outlineLevel="0" collapsed="false"/>
    <row r="1038997" customFormat="false" ht="12.8" hidden="false" customHeight="true" outlineLevel="0" collapsed="false"/>
    <row r="1038998" customFormat="false" ht="12.8" hidden="false" customHeight="true" outlineLevel="0" collapsed="false"/>
    <row r="1038999" customFormat="false" ht="12.8" hidden="false" customHeight="true" outlineLevel="0" collapsed="false"/>
    <row r="1039000" customFormat="false" ht="12.8" hidden="false" customHeight="true" outlineLevel="0" collapsed="false"/>
    <row r="1039001" customFormat="false" ht="12.8" hidden="false" customHeight="true" outlineLevel="0" collapsed="false"/>
    <row r="1039002" customFormat="false" ht="12.8" hidden="false" customHeight="true" outlineLevel="0" collapsed="false"/>
    <row r="1039003" customFormat="false" ht="12.8" hidden="false" customHeight="true" outlineLevel="0" collapsed="false"/>
    <row r="1039004" customFormat="false" ht="12.8" hidden="false" customHeight="true" outlineLevel="0" collapsed="false"/>
    <row r="1039005" customFormat="false" ht="12.8" hidden="false" customHeight="true" outlineLevel="0" collapsed="false"/>
    <row r="1039006" customFormat="false" ht="12.8" hidden="false" customHeight="true" outlineLevel="0" collapsed="false"/>
    <row r="1039007" customFormat="false" ht="12.8" hidden="false" customHeight="true" outlineLevel="0" collapsed="false"/>
    <row r="1039008" customFormat="false" ht="12.8" hidden="false" customHeight="true" outlineLevel="0" collapsed="false"/>
    <row r="1039009" customFormat="false" ht="12.8" hidden="false" customHeight="true" outlineLevel="0" collapsed="false"/>
    <row r="1039010" customFormat="false" ht="12.8" hidden="false" customHeight="true" outlineLevel="0" collapsed="false"/>
    <row r="1039011" customFormat="false" ht="12.8" hidden="false" customHeight="true" outlineLevel="0" collapsed="false"/>
    <row r="1039012" customFormat="false" ht="12.8" hidden="false" customHeight="true" outlineLevel="0" collapsed="false"/>
    <row r="1039013" customFormat="false" ht="12.8" hidden="false" customHeight="true" outlineLevel="0" collapsed="false"/>
    <row r="1039014" customFormat="false" ht="12.8" hidden="false" customHeight="true" outlineLevel="0" collapsed="false"/>
    <row r="1039015" customFormat="false" ht="12.8" hidden="false" customHeight="true" outlineLevel="0" collapsed="false"/>
    <row r="1039016" customFormat="false" ht="12.8" hidden="false" customHeight="true" outlineLevel="0" collapsed="false"/>
    <row r="1039017" customFormat="false" ht="12.8" hidden="false" customHeight="true" outlineLevel="0" collapsed="false"/>
    <row r="1039018" customFormat="false" ht="12.8" hidden="false" customHeight="true" outlineLevel="0" collapsed="false"/>
    <row r="1039019" customFormat="false" ht="12.8" hidden="false" customHeight="true" outlineLevel="0" collapsed="false"/>
    <row r="1039020" customFormat="false" ht="12.8" hidden="false" customHeight="true" outlineLevel="0" collapsed="false"/>
    <row r="1039021" customFormat="false" ht="12.8" hidden="false" customHeight="true" outlineLevel="0" collapsed="false"/>
    <row r="1039022" customFormat="false" ht="12.8" hidden="false" customHeight="true" outlineLevel="0" collapsed="false"/>
    <row r="1039023" customFormat="false" ht="12.8" hidden="false" customHeight="true" outlineLevel="0" collapsed="false"/>
    <row r="1039024" customFormat="false" ht="12.8" hidden="false" customHeight="true" outlineLevel="0" collapsed="false"/>
    <row r="1039025" customFormat="false" ht="12.8" hidden="false" customHeight="true" outlineLevel="0" collapsed="false"/>
    <row r="1039026" customFormat="false" ht="12.8" hidden="false" customHeight="true" outlineLevel="0" collapsed="false"/>
    <row r="1039027" customFormat="false" ht="12.8" hidden="false" customHeight="true" outlineLevel="0" collapsed="false"/>
    <row r="1039028" customFormat="false" ht="12.8" hidden="false" customHeight="true" outlineLevel="0" collapsed="false"/>
    <row r="1039029" customFormat="false" ht="12.8" hidden="false" customHeight="true" outlineLevel="0" collapsed="false"/>
    <row r="1039030" customFormat="false" ht="12.8" hidden="false" customHeight="true" outlineLevel="0" collapsed="false"/>
    <row r="1039031" customFormat="false" ht="12.8" hidden="false" customHeight="true" outlineLevel="0" collapsed="false"/>
    <row r="1039032" customFormat="false" ht="12.8" hidden="false" customHeight="true" outlineLevel="0" collapsed="false"/>
    <row r="1039033" customFormat="false" ht="12.8" hidden="false" customHeight="true" outlineLevel="0" collapsed="false"/>
    <row r="1039034" customFormat="false" ht="12.8" hidden="false" customHeight="true" outlineLevel="0" collapsed="false"/>
    <row r="1039035" customFormat="false" ht="12.8" hidden="false" customHeight="true" outlineLevel="0" collapsed="false"/>
    <row r="1039036" customFormat="false" ht="12.8" hidden="false" customHeight="true" outlineLevel="0" collapsed="false"/>
    <row r="1039037" customFormat="false" ht="12.8" hidden="false" customHeight="true" outlineLevel="0" collapsed="false"/>
    <row r="1039038" customFormat="false" ht="12.8" hidden="false" customHeight="true" outlineLevel="0" collapsed="false"/>
    <row r="1039039" customFormat="false" ht="12.8" hidden="false" customHeight="true" outlineLevel="0" collapsed="false"/>
    <row r="1039040" customFormat="false" ht="12.8" hidden="false" customHeight="true" outlineLevel="0" collapsed="false"/>
    <row r="1039041" customFormat="false" ht="12.8" hidden="false" customHeight="true" outlineLevel="0" collapsed="false"/>
    <row r="1039042" customFormat="false" ht="12.8" hidden="false" customHeight="true" outlineLevel="0" collapsed="false"/>
    <row r="1039043" customFormat="false" ht="12.8" hidden="false" customHeight="true" outlineLevel="0" collapsed="false"/>
    <row r="1039044" customFormat="false" ht="12.8" hidden="false" customHeight="true" outlineLevel="0" collapsed="false"/>
    <row r="1039045" customFormat="false" ht="12.8" hidden="false" customHeight="true" outlineLevel="0" collapsed="false"/>
    <row r="1039046" customFormat="false" ht="12.8" hidden="false" customHeight="true" outlineLevel="0" collapsed="false"/>
    <row r="1039047" customFormat="false" ht="12.8" hidden="false" customHeight="true" outlineLevel="0" collapsed="false"/>
    <row r="1039048" customFormat="false" ht="12.8" hidden="false" customHeight="true" outlineLevel="0" collapsed="false"/>
    <row r="1039049" customFormat="false" ht="12.8" hidden="false" customHeight="true" outlineLevel="0" collapsed="false"/>
    <row r="1039050" customFormat="false" ht="12.8" hidden="false" customHeight="true" outlineLevel="0" collapsed="false"/>
    <row r="1039051" customFormat="false" ht="12.8" hidden="false" customHeight="true" outlineLevel="0" collapsed="false"/>
    <row r="1039052" customFormat="false" ht="12.8" hidden="false" customHeight="true" outlineLevel="0" collapsed="false"/>
    <row r="1039053" customFormat="false" ht="12.8" hidden="false" customHeight="true" outlineLevel="0" collapsed="false"/>
    <row r="1039054" customFormat="false" ht="12.8" hidden="false" customHeight="true" outlineLevel="0" collapsed="false"/>
    <row r="1039055" customFormat="false" ht="12.8" hidden="false" customHeight="true" outlineLevel="0" collapsed="false"/>
    <row r="1039056" customFormat="false" ht="12.8" hidden="false" customHeight="true" outlineLevel="0" collapsed="false"/>
    <row r="1039057" customFormat="false" ht="12.8" hidden="false" customHeight="true" outlineLevel="0" collapsed="false"/>
    <row r="1039058" customFormat="false" ht="12.8" hidden="false" customHeight="true" outlineLevel="0" collapsed="false"/>
    <row r="1039059" customFormat="false" ht="12.8" hidden="false" customHeight="true" outlineLevel="0" collapsed="false"/>
    <row r="1039060" customFormat="false" ht="12.8" hidden="false" customHeight="true" outlineLevel="0" collapsed="false"/>
    <row r="1039061" customFormat="false" ht="12.8" hidden="false" customHeight="true" outlineLevel="0" collapsed="false"/>
    <row r="1039062" customFormat="false" ht="12.8" hidden="false" customHeight="true" outlineLevel="0" collapsed="false"/>
    <row r="1039063" customFormat="false" ht="12.8" hidden="false" customHeight="true" outlineLevel="0" collapsed="false"/>
    <row r="1039064" customFormat="false" ht="12.8" hidden="false" customHeight="true" outlineLevel="0" collapsed="false"/>
    <row r="1039065" customFormat="false" ht="12.8" hidden="false" customHeight="true" outlineLevel="0" collapsed="false"/>
    <row r="1039066" customFormat="false" ht="12.8" hidden="false" customHeight="true" outlineLevel="0" collapsed="false"/>
    <row r="1039067" customFormat="false" ht="12.8" hidden="false" customHeight="true" outlineLevel="0" collapsed="false"/>
    <row r="1039068" customFormat="false" ht="12.8" hidden="false" customHeight="true" outlineLevel="0" collapsed="false"/>
    <row r="1039069" customFormat="false" ht="12.8" hidden="false" customHeight="true" outlineLevel="0" collapsed="false"/>
    <row r="1039070" customFormat="false" ht="12.8" hidden="false" customHeight="true" outlineLevel="0" collapsed="false"/>
    <row r="1039071" customFormat="false" ht="12.8" hidden="false" customHeight="true" outlineLevel="0" collapsed="false"/>
    <row r="1039072" customFormat="false" ht="12.8" hidden="false" customHeight="true" outlineLevel="0" collapsed="false"/>
    <row r="1039073" customFormat="false" ht="12.8" hidden="false" customHeight="true" outlineLevel="0" collapsed="false"/>
    <row r="1039074" customFormat="false" ht="12.8" hidden="false" customHeight="true" outlineLevel="0" collapsed="false"/>
    <row r="1039075" customFormat="false" ht="12.8" hidden="false" customHeight="true" outlineLevel="0" collapsed="false"/>
    <row r="1039076" customFormat="false" ht="12.8" hidden="false" customHeight="true" outlineLevel="0" collapsed="false"/>
    <row r="1039077" customFormat="false" ht="12.8" hidden="false" customHeight="true" outlineLevel="0" collapsed="false"/>
    <row r="1039078" customFormat="false" ht="12.8" hidden="false" customHeight="true" outlineLevel="0" collapsed="false"/>
    <row r="1039079" customFormat="false" ht="12.8" hidden="false" customHeight="true" outlineLevel="0" collapsed="false"/>
    <row r="1039080" customFormat="false" ht="12.8" hidden="false" customHeight="true" outlineLevel="0" collapsed="false"/>
    <row r="1039081" customFormat="false" ht="12.8" hidden="false" customHeight="true" outlineLevel="0" collapsed="false"/>
    <row r="1039082" customFormat="false" ht="12.8" hidden="false" customHeight="true" outlineLevel="0" collapsed="false"/>
    <row r="1039083" customFormat="false" ht="12.8" hidden="false" customHeight="true" outlineLevel="0" collapsed="false"/>
    <row r="1039084" customFormat="false" ht="12.8" hidden="false" customHeight="true" outlineLevel="0" collapsed="false"/>
    <row r="1039085" customFormat="false" ht="12.8" hidden="false" customHeight="true" outlineLevel="0" collapsed="false"/>
    <row r="1039086" customFormat="false" ht="12.8" hidden="false" customHeight="true" outlineLevel="0" collapsed="false"/>
    <row r="1039087" customFormat="false" ht="12.8" hidden="false" customHeight="true" outlineLevel="0" collapsed="false"/>
    <row r="1039088" customFormat="false" ht="12.8" hidden="false" customHeight="true" outlineLevel="0" collapsed="false"/>
    <row r="1039089" customFormat="false" ht="12.8" hidden="false" customHeight="true" outlineLevel="0" collapsed="false"/>
    <row r="1039090" customFormat="false" ht="12.8" hidden="false" customHeight="true" outlineLevel="0" collapsed="false"/>
    <row r="1039091" customFormat="false" ht="12.8" hidden="false" customHeight="true" outlineLevel="0" collapsed="false"/>
    <row r="1039092" customFormat="false" ht="12.8" hidden="false" customHeight="true" outlineLevel="0" collapsed="false"/>
    <row r="1039093" customFormat="false" ht="12.8" hidden="false" customHeight="true" outlineLevel="0" collapsed="false"/>
    <row r="1039094" customFormat="false" ht="12.8" hidden="false" customHeight="true" outlineLevel="0" collapsed="false"/>
    <row r="1039095" customFormat="false" ht="12.8" hidden="false" customHeight="true" outlineLevel="0" collapsed="false"/>
    <row r="1039096" customFormat="false" ht="12.8" hidden="false" customHeight="true" outlineLevel="0" collapsed="false"/>
    <row r="1039097" customFormat="false" ht="12.8" hidden="false" customHeight="true" outlineLevel="0" collapsed="false"/>
    <row r="1039098" customFormat="false" ht="12.8" hidden="false" customHeight="true" outlineLevel="0" collapsed="false"/>
    <row r="1039099" customFormat="false" ht="12.8" hidden="false" customHeight="true" outlineLevel="0" collapsed="false"/>
    <row r="1039100" customFormat="false" ht="12.8" hidden="false" customHeight="true" outlineLevel="0" collapsed="false"/>
    <row r="1039101" customFormat="false" ht="12.8" hidden="false" customHeight="true" outlineLevel="0" collapsed="false"/>
    <row r="1039102" customFormat="false" ht="12.8" hidden="false" customHeight="true" outlineLevel="0" collapsed="false"/>
    <row r="1039103" customFormat="false" ht="12.8" hidden="false" customHeight="true" outlineLevel="0" collapsed="false"/>
    <row r="1039104" customFormat="false" ht="12.8" hidden="false" customHeight="true" outlineLevel="0" collapsed="false"/>
    <row r="1039105" customFormat="false" ht="12.8" hidden="false" customHeight="true" outlineLevel="0" collapsed="false"/>
    <row r="1039106" customFormat="false" ht="12.8" hidden="false" customHeight="true" outlineLevel="0" collapsed="false"/>
    <row r="1039107" customFormat="false" ht="12.8" hidden="false" customHeight="true" outlineLevel="0" collapsed="false"/>
    <row r="1039108" customFormat="false" ht="12.8" hidden="false" customHeight="true" outlineLevel="0" collapsed="false"/>
    <row r="1039109" customFormat="false" ht="12.8" hidden="false" customHeight="true" outlineLevel="0" collapsed="false"/>
    <row r="1039110" customFormat="false" ht="12.8" hidden="false" customHeight="true" outlineLevel="0" collapsed="false"/>
    <row r="1039111" customFormat="false" ht="12.8" hidden="false" customHeight="true" outlineLevel="0" collapsed="false"/>
    <row r="1039112" customFormat="false" ht="12.8" hidden="false" customHeight="true" outlineLevel="0" collapsed="false"/>
    <row r="1039113" customFormat="false" ht="12.8" hidden="false" customHeight="true" outlineLevel="0" collapsed="false"/>
    <row r="1039114" customFormat="false" ht="12.8" hidden="false" customHeight="true" outlineLevel="0" collapsed="false"/>
    <row r="1039115" customFormat="false" ht="12.8" hidden="false" customHeight="true" outlineLevel="0" collapsed="false"/>
    <row r="1039116" customFormat="false" ht="12.8" hidden="false" customHeight="true" outlineLevel="0" collapsed="false"/>
    <row r="1039117" customFormat="false" ht="12.8" hidden="false" customHeight="true" outlineLevel="0" collapsed="false"/>
    <row r="1039118" customFormat="false" ht="12.8" hidden="false" customHeight="true" outlineLevel="0" collapsed="false"/>
    <row r="1039119" customFormat="false" ht="12.8" hidden="false" customHeight="true" outlineLevel="0" collapsed="false"/>
    <row r="1039120" customFormat="false" ht="12.8" hidden="false" customHeight="true" outlineLevel="0" collapsed="false"/>
    <row r="1039121" customFormat="false" ht="12.8" hidden="false" customHeight="true" outlineLevel="0" collapsed="false"/>
    <row r="1039122" customFormat="false" ht="12.8" hidden="false" customHeight="true" outlineLevel="0" collapsed="false"/>
    <row r="1039123" customFormat="false" ht="12.8" hidden="false" customHeight="true" outlineLevel="0" collapsed="false"/>
    <row r="1039124" customFormat="false" ht="12.8" hidden="false" customHeight="true" outlineLevel="0" collapsed="false"/>
    <row r="1039125" customFormat="false" ht="12.8" hidden="false" customHeight="true" outlineLevel="0" collapsed="false"/>
    <row r="1039126" customFormat="false" ht="12.8" hidden="false" customHeight="true" outlineLevel="0" collapsed="false"/>
    <row r="1039127" customFormat="false" ht="12.8" hidden="false" customHeight="true" outlineLevel="0" collapsed="false"/>
    <row r="1039128" customFormat="false" ht="12.8" hidden="false" customHeight="true" outlineLevel="0" collapsed="false"/>
    <row r="1039129" customFormat="false" ht="12.8" hidden="false" customHeight="true" outlineLevel="0" collapsed="false"/>
    <row r="1039130" customFormat="false" ht="12.8" hidden="false" customHeight="true" outlineLevel="0" collapsed="false"/>
    <row r="1039131" customFormat="false" ht="12.8" hidden="false" customHeight="true" outlineLevel="0" collapsed="false"/>
    <row r="1039132" customFormat="false" ht="12.8" hidden="false" customHeight="true" outlineLevel="0" collapsed="false"/>
    <row r="1039133" customFormat="false" ht="12.8" hidden="false" customHeight="true" outlineLevel="0" collapsed="false"/>
    <row r="1039134" customFormat="false" ht="12.8" hidden="false" customHeight="true" outlineLevel="0" collapsed="false"/>
    <row r="1039135" customFormat="false" ht="12.8" hidden="false" customHeight="true" outlineLevel="0" collapsed="false"/>
    <row r="1039136" customFormat="false" ht="12.8" hidden="false" customHeight="true" outlineLevel="0" collapsed="false"/>
    <row r="1039137" customFormat="false" ht="12.8" hidden="false" customHeight="true" outlineLevel="0" collapsed="false"/>
    <row r="1039138" customFormat="false" ht="12.8" hidden="false" customHeight="true" outlineLevel="0" collapsed="false"/>
    <row r="1039139" customFormat="false" ht="12.8" hidden="false" customHeight="true" outlineLevel="0" collapsed="false"/>
    <row r="1039140" customFormat="false" ht="12.8" hidden="false" customHeight="true" outlineLevel="0" collapsed="false"/>
    <row r="1039141" customFormat="false" ht="12.8" hidden="false" customHeight="true" outlineLevel="0" collapsed="false"/>
    <row r="1039142" customFormat="false" ht="12.8" hidden="false" customHeight="true" outlineLevel="0" collapsed="false"/>
    <row r="1039143" customFormat="false" ht="12.8" hidden="false" customHeight="true" outlineLevel="0" collapsed="false"/>
    <row r="1039144" customFormat="false" ht="12.8" hidden="false" customHeight="true" outlineLevel="0" collapsed="false"/>
    <row r="1039145" customFormat="false" ht="12.8" hidden="false" customHeight="true" outlineLevel="0" collapsed="false"/>
    <row r="1039146" customFormat="false" ht="12.8" hidden="false" customHeight="true" outlineLevel="0" collapsed="false"/>
    <row r="1039147" customFormat="false" ht="12.8" hidden="false" customHeight="true" outlineLevel="0" collapsed="false"/>
    <row r="1039148" customFormat="false" ht="12.8" hidden="false" customHeight="true" outlineLevel="0" collapsed="false"/>
    <row r="1039149" customFormat="false" ht="12.8" hidden="false" customHeight="true" outlineLevel="0" collapsed="false"/>
    <row r="1039150" customFormat="false" ht="12.8" hidden="false" customHeight="true" outlineLevel="0" collapsed="false"/>
    <row r="1039151" customFormat="false" ht="12.8" hidden="false" customHeight="true" outlineLevel="0" collapsed="false"/>
    <row r="1039152" customFormat="false" ht="12.8" hidden="false" customHeight="true" outlineLevel="0" collapsed="false"/>
    <row r="1039153" customFormat="false" ht="12.8" hidden="false" customHeight="true" outlineLevel="0" collapsed="false"/>
    <row r="1039154" customFormat="false" ht="12.8" hidden="false" customHeight="true" outlineLevel="0" collapsed="false"/>
    <row r="1039155" customFormat="false" ht="12.8" hidden="false" customHeight="true" outlineLevel="0" collapsed="false"/>
    <row r="1039156" customFormat="false" ht="12.8" hidden="false" customHeight="true" outlineLevel="0" collapsed="false"/>
    <row r="1039157" customFormat="false" ht="12.8" hidden="false" customHeight="true" outlineLevel="0" collapsed="false"/>
    <row r="1039158" customFormat="false" ht="12.8" hidden="false" customHeight="true" outlineLevel="0" collapsed="false"/>
    <row r="1039159" customFormat="false" ht="12.8" hidden="false" customHeight="true" outlineLevel="0" collapsed="false"/>
    <row r="1039160" customFormat="false" ht="12.8" hidden="false" customHeight="true" outlineLevel="0" collapsed="false"/>
    <row r="1039161" customFormat="false" ht="12.8" hidden="false" customHeight="true" outlineLevel="0" collapsed="false"/>
    <row r="1039162" customFormat="false" ht="12.8" hidden="false" customHeight="true" outlineLevel="0" collapsed="false"/>
    <row r="1039163" customFormat="false" ht="12.8" hidden="false" customHeight="true" outlineLevel="0" collapsed="false"/>
    <row r="1039164" customFormat="false" ht="12.8" hidden="false" customHeight="true" outlineLevel="0" collapsed="false"/>
    <row r="1039165" customFormat="false" ht="12.8" hidden="false" customHeight="true" outlineLevel="0" collapsed="false"/>
    <row r="1039166" customFormat="false" ht="12.8" hidden="false" customHeight="true" outlineLevel="0" collapsed="false"/>
    <row r="1039167" customFormat="false" ht="12.8" hidden="false" customHeight="true" outlineLevel="0" collapsed="false"/>
    <row r="1039168" customFormat="false" ht="12.8" hidden="false" customHeight="true" outlineLevel="0" collapsed="false"/>
    <row r="1039169" customFormat="false" ht="12.8" hidden="false" customHeight="true" outlineLevel="0" collapsed="false"/>
    <row r="1039170" customFormat="false" ht="12.8" hidden="false" customHeight="true" outlineLevel="0" collapsed="false"/>
    <row r="1039171" customFormat="false" ht="12.8" hidden="false" customHeight="true" outlineLevel="0" collapsed="false"/>
    <row r="1039172" customFormat="false" ht="12.8" hidden="false" customHeight="true" outlineLevel="0" collapsed="false"/>
    <row r="1039173" customFormat="false" ht="12.8" hidden="false" customHeight="true" outlineLevel="0" collapsed="false"/>
    <row r="1039174" customFormat="false" ht="12.8" hidden="false" customHeight="true" outlineLevel="0" collapsed="false"/>
    <row r="1039175" customFormat="false" ht="12.8" hidden="false" customHeight="true" outlineLevel="0" collapsed="false"/>
    <row r="1039176" customFormat="false" ht="12.8" hidden="false" customHeight="true" outlineLevel="0" collapsed="false"/>
    <row r="1039177" customFormat="false" ht="12.8" hidden="false" customHeight="true" outlineLevel="0" collapsed="false"/>
    <row r="1039178" customFormat="false" ht="12.8" hidden="false" customHeight="true" outlineLevel="0" collapsed="false"/>
    <row r="1039179" customFormat="false" ht="12.8" hidden="false" customHeight="true" outlineLevel="0" collapsed="false"/>
    <row r="1039180" customFormat="false" ht="12.8" hidden="false" customHeight="true" outlineLevel="0" collapsed="false"/>
    <row r="1039181" customFormat="false" ht="12.8" hidden="false" customHeight="true" outlineLevel="0" collapsed="false"/>
    <row r="1039182" customFormat="false" ht="12.8" hidden="false" customHeight="true" outlineLevel="0" collapsed="false"/>
    <row r="1039183" customFormat="false" ht="12.8" hidden="false" customHeight="true" outlineLevel="0" collapsed="false"/>
    <row r="1039184" customFormat="false" ht="12.8" hidden="false" customHeight="true" outlineLevel="0" collapsed="false"/>
    <row r="1039185" customFormat="false" ht="12.8" hidden="false" customHeight="true" outlineLevel="0" collapsed="false"/>
    <row r="1039186" customFormat="false" ht="12.8" hidden="false" customHeight="true" outlineLevel="0" collapsed="false"/>
    <row r="1039187" customFormat="false" ht="12.8" hidden="false" customHeight="true" outlineLevel="0" collapsed="false"/>
    <row r="1039188" customFormat="false" ht="12.8" hidden="false" customHeight="true" outlineLevel="0" collapsed="false"/>
    <row r="1039189" customFormat="false" ht="12.8" hidden="false" customHeight="true" outlineLevel="0" collapsed="false"/>
    <row r="1039190" customFormat="false" ht="12.8" hidden="false" customHeight="true" outlineLevel="0" collapsed="false"/>
    <row r="1039191" customFormat="false" ht="12.8" hidden="false" customHeight="true" outlineLevel="0" collapsed="false"/>
    <row r="1039192" customFormat="false" ht="12.8" hidden="false" customHeight="true" outlineLevel="0" collapsed="false"/>
    <row r="1039193" customFormat="false" ht="12.8" hidden="false" customHeight="true" outlineLevel="0" collapsed="false"/>
    <row r="1039194" customFormat="false" ht="12.8" hidden="false" customHeight="true" outlineLevel="0" collapsed="false"/>
    <row r="1039195" customFormat="false" ht="12.8" hidden="false" customHeight="true" outlineLevel="0" collapsed="false"/>
    <row r="1039196" customFormat="false" ht="12.8" hidden="false" customHeight="true" outlineLevel="0" collapsed="false"/>
    <row r="1039197" customFormat="false" ht="12.8" hidden="false" customHeight="true" outlineLevel="0" collapsed="false"/>
    <row r="1039198" customFormat="false" ht="12.8" hidden="false" customHeight="true" outlineLevel="0" collapsed="false"/>
    <row r="1039199" customFormat="false" ht="12.8" hidden="false" customHeight="true" outlineLevel="0" collapsed="false"/>
    <row r="1039200" customFormat="false" ht="12.8" hidden="false" customHeight="true" outlineLevel="0" collapsed="false"/>
    <row r="1039201" customFormat="false" ht="12.8" hidden="false" customHeight="true" outlineLevel="0" collapsed="false"/>
    <row r="1039202" customFormat="false" ht="12.8" hidden="false" customHeight="true" outlineLevel="0" collapsed="false"/>
    <row r="1039203" customFormat="false" ht="12.8" hidden="false" customHeight="true" outlineLevel="0" collapsed="false"/>
    <row r="1039204" customFormat="false" ht="12.8" hidden="false" customHeight="true" outlineLevel="0" collapsed="false"/>
    <row r="1039205" customFormat="false" ht="12.8" hidden="false" customHeight="true" outlineLevel="0" collapsed="false"/>
    <row r="1039206" customFormat="false" ht="12.8" hidden="false" customHeight="true" outlineLevel="0" collapsed="false"/>
    <row r="1039207" customFormat="false" ht="12.8" hidden="false" customHeight="true" outlineLevel="0" collapsed="false"/>
    <row r="1039208" customFormat="false" ht="12.8" hidden="false" customHeight="true" outlineLevel="0" collapsed="false"/>
    <row r="1039209" customFormat="false" ht="12.8" hidden="false" customHeight="true" outlineLevel="0" collapsed="false"/>
    <row r="1039210" customFormat="false" ht="12.8" hidden="false" customHeight="true" outlineLevel="0" collapsed="false"/>
    <row r="1039211" customFormat="false" ht="12.8" hidden="false" customHeight="true" outlineLevel="0" collapsed="false"/>
    <row r="1039212" customFormat="false" ht="12.8" hidden="false" customHeight="true" outlineLevel="0" collapsed="false"/>
    <row r="1039213" customFormat="false" ht="12.8" hidden="false" customHeight="true" outlineLevel="0" collapsed="false"/>
    <row r="1039214" customFormat="false" ht="12.8" hidden="false" customHeight="true" outlineLevel="0" collapsed="false"/>
    <row r="1039215" customFormat="false" ht="12.8" hidden="false" customHeight="true" outlineLevel="0" collapsed="false"/>
    <row r="1039216" customFormat="false" ht="12.8" hidden="false" customHeight="true" outlineLevel="0" collapsed="false"/>
    <row r="1039217" customFormat="false" ht="12.8" hidden="false" customHeight="true" outlineLevel="0" collapsed="false"/>
    <row r="1039218" customFormat="false" ht="12.8" hidden="false" customHeight="true" outlineLevel="0" collapsed="false"/>
    <row r="1039219" customFormat="false" ht="12.8" hidden="false" customHeight="true" outlineLevel="0" collapsed="false"/>
    <row r="1039220" customFormat="false" ht="12.8" hidden="false" customHeight="true" outlineLevel="0" collapsed="false"/>
    <row r="1039221" customFormat="false" ht="12.8" hidden="false" customHeight="true" outlineLevel="0" collapsed="false"/>
    <row r="1039222" customFormat="false" ht="12.8" hidden="false" customHeight="true" outlineLevel="0" collapsed="false"/>
    <row r="1039223" customFormat="false" ht="12.8" hidden="false" customHeight="true" outlineLevel="0" collapsed="false"/>
    <row r="1039224" customFormat="false" ht="12.8" hidden="false" customHeight="true" outlineLevel="0" collapsed="false"/>
    <row r="1039225" customFormat="false" ht="12.8" hidden="false" customHeight="true" outlineLevel="0" collapsed="false"/>
    <row r="1039226" customFormat="false" ht="12.8" hidden="false" customHeight="true" outlineLevel="0" collapsed="false"/>
    <row r="1039227" customFormat="false" ht="12.8" hidden="false" customHeight="true" outlineLevel="0" collapsed="false"/>
    <row r="1039228" customFormat="false" ht="12.8" hidden="false" customHeight="true" outlineLevel="0" collapsed="false"/>
    <row r="1039229" customFormat="false" ht="12.8" hidden="false" customHeight="true" outlineLevel="0" collapsed="false"/>
    <row r="1039230" customFormat="false" ht="12.8" hidden="false" customHeight="true" outlineLevel="0" collapsed="false"/>
    <row r="1039231" customFormat="false" ht="12.8" hidden="false" customHeight="true" outlineLevel="0" collapsed="false"/>
    <row r="1039232" customFormat="false" ht="12.8" hidden="false" customHeight="true" outlineLevel="0" collapsed="false"/>
    <row r="1039233" customFormat="false" ht="12.8" hidden="false" customHeight="true" outlineLevel="0" collapsed="false"/>
    <row r="1039234" customFormat="false" ht="12.8" hidden="false" customHeight="true" outlineLevel="0" collapsed="false"/>
    <row r="1039235" customFormat="false" ht="12.8" hidden="false" customHeight="true" outlineLevel="0" collapsed="false"/>
    <row r="1039236" customFormat="false" ht="12.8" hidden="false" customHeight="true" outlineLevel="0" collapsed="false"/>
    <row r="1039237" customFormat="false" ht="12.8" hidden="false" customHeight="true" outlineLevel="0" collapsed="false"/>
    <row r="1039238" customFormat="false" ht="12.8" hidden="false" customHeight="true" outlineLevel="0" collapsed="false"/>
    <row r="1039239" customFormat="false" ht="12.8" hidden="false" customHeight="true" outlineLevel="0" collapsed="false"/>
    <row r="1039240" customFormat="false" ht="12.8" hidden="false" customHeight="true" outlineLevel="0" collapsed="false"/>
    <row r="1039241" customFormat="false" ht="12.8" hidden="false" customHeight="true" outlineLevel="0" collapsed="false"/>
    <row r="1039242" customFormat="false" ht="12.8" hidden="false" customHeight="true" outlineLevel="0" collapsed="false"/>
    <row r="1039243" customFormat="false" ht="12.8" hidden="false" customHeight="true" outlineLevel="0" collapsed="false"/>
    <row r="1039244" customFormat="false" ht="12.8" hidden="false" customHeight="true" outlineLevel="0" collapsed="false"/>
    <row r="1039245" customFormat="false" ht="12.8" hidden="false" customHeight="true" outlineLevel="0" collapsed="false"/>
    <row r="1039246" customFormat="false" ht="12.8" hidden="false" customHeight="true" outlineLevel="0" collapsed="false"/>
    <row r="1039247" customFormat="false" ht="12.8" hidden="false" customHeight="true" outlineLevel="0" collapsed="false"/>
    <row r="1039248" customFormat="false" ht="12.8" hidden="false" customHeight="true" outlineLevel="0" collapsed="false"/>
    <row r="1039249" customFormat="false" ht="12.8" hidden="false" customHeight="true" outlineLevel="0" collapsed="false"/>
    <row r="1039250" customFormat="false" ht="12.8" hidden="false" customHeight="true" outlineLevel="0" collapsed="false"/>
    <row r="1039251" customFormat="false" ht="12.8" hidden="false" customHeight="true" outlineLevel="0" collapsed="false"/>
    <row r="1039252" customFormat="false" ht="12.8" hidden="false" customHeight="true" outlineLevel="0" collapsed="false"/>
    <row r="1039253" customFormat="false" ht="12.8" hidden="false" customHeight="true" outlineLevel="0" collapsed="false"/>
    <row r="1039254" customFormat="false" ht="12.8" hidden="false" customHeight="true" outlineLevel="0" collapsed="false"/>
    <row r="1039255" customFormat="false" ht="12.8" hidden="false" customHeight="true" outlineLevel="0" collapsed="false"/>
    <row r="1039256" customFormat="false" ht="12.8" hidden="false" customHeight="true" outlineLevel="0" collapsed="false"/>
    <row r="1039257" customFormat="false" ht="12.8" hidden="false" customHeight="true" outlineLevel="0" collapsed="false"/>
    <row r="1039258" customFormat="false" ht="12.8" hidden="false" customHeight="true" outlineLevel="0" collapsed="false"/>
    <row r="1039259" customFormat="false" ht="12.8" hidden="false" customHeight="true" outlineLevel="0" collapsed="false"/>
    <row r="1039260" customFormat="false" ht="12.8" hidden="false" customHeight="true" outlineLevel="0" collapsed="false"/>
    <row r="1039261" customFormat="false" ht="12.8" hidden="false" customHeight="true" outlineLevel="0" collapsed="false"/>
    <row r="1039262" customFormat="false" ht="12.8" hidden="false" customHeight="true" outlineLevel="0" collapsed="false"/>
    <row r="1039263" customFormat="false" ht="12.8" hidden="false" customHeight="true" outlineLevel="0" collapsed="false"/>
    <row r="1039264" customFormat="false" ht="12.8" hidden="false" customHeight="true" outlineLevel="0" collapsed="false"/>
    <row r="1039265" customFormat="false" ht="12.8" hidden="false" customHeight="true" outlineLevel="0" collapsed="false"/>
    <row r="1039266" customFormat="false" ht="12.8" hidden="false" customHeight="true" outlineLevel="0" collapsed="false"/>
    <row r="1039267" customFormat="false" ht="12.8" hidden="false" customHeight="true" outlineLevel="0" collapsed="false"/>
    <row r="1039268" customFormat="false" ht="12.8" hidden="false" customHeight="true" outlineLevel="0" collapsed="false"/>
    <row r="1039269" customFormat="false" ht="12.8" hidden="false" customHeight="true" outlineLevel="0" collapsed="false"/>
    <row r="1039270" customFormat="false" ht="12.8" hidden="false" customHeight="true" outlineLevel="0" collapsed="false"/>
    <row r="1039271" customFormat="false" ht="12.8" hidden="false" customHeight="true" outlineLevel="0" collapsed="false"/>
    <row r="1039272" customFormat="false" ht="12.8" hidden="false" customHeight="true" outlineLevel="0" collapsed="false"/>
    <row r="1039273" customFormat="false" ht="12.8" hidden="false" customHeight="true" outlineLevel="0" collapsed="false"/>
    <row r="1039274" customFormat="false" ht="12.8" hidden="false" customHeight="true" outlineLevel="0" collapsed="false"/>
    <row r="1039275" customFormat="false" ht="12.8" hidden="false" customHeight="true" outlineLevel="0" collapsed="false"/>
    <row r="1039276" customFormat="false" ht="12.8" hidden="false" customHeight="true" outlineLevel="0" collapsed="false"/>
    <row r="1039277" customFormat="false" ht="12.8" hidden="false" customHeight="true" outlineLevel="0" collapsed="false"/>
    <row r="1039278" customFormat="false" ht="12.8" hidden="false" customHeight="true" outlineLevel="0" collapsed="false"/>
    <row r="1039279" customFormat="false" ht="12.8" hidden="false" customHeight="true" outlineLevel="0" collapsed="false"/>
    <row r="1039280" customFormat="false" ht="12.8" hidden="false" customHeight="true" outlineLevel="0" collapsed="false"/>
    <row r="1039281" customFormat="false" ht="12.8" hidden="false" customHeight="true" outlineLevel="0" collapsed="false"/>
    <row r="1039282" customFormat="false" ht="12.8" hidden="false" customHeight="true" outlineLevel="0" collapsed="false"/>
    <row r="1039283" customFormat="false" ht="12.8" hidden="false" customHeight="true" outlineLevel="0" collapsed="false"/>
    <row r="1039284" customFormat="false" ht="12.8" hidden="false" customHeight="true" outlineLevel="0" collapsed="false"/>
    <row r="1039285" customFormat="false" ht="12.8" hidden="false" customHeight="true" outlineLevel="0" collapsed="false"/>
    <row r="1039286" customFormat="false" ht="12.8" hidden="false" customHeight="true" outlineLevel="0" collapsed="false"/>
    <row r="1039287" customFormat="false" ht="12.8" hidden="false" customHeight="true" outlineLevel="0" collapsed="false"/>
    <row r="1039288" customFormat="false" ht="12.8" hidden="false" customHeight="true" outlineLevel="0" collapsed="false"/>
    <row r="1039289" customFormat="false" ht="12.8" hidden="false" customHeight="true" outlineLevel="0" collapsed="false"/>
    <row r="1039290" customFormat="false" ht="12.8" hidden="false" customHeight="true" outlineLevel="0" collapsed="false"/>
    <row r="1039291" customFormat="false" ht="12.8" hidden="false" customHeight="true" outlineLevel="0" collapsed="false"/>
    <row r="1039292" customFormat="false" ht="12.8" hidden="false" customHeight="true" outlineLevel="0" collapsed="false"/>
    <row r="1039293" customFormat="false" ht="12.8" hidden="false" customHeight="true" outlineLevel="0" collapsed="false"/>
    <row r="1039294" customFormat="false" ht="12.8" hidden="false" customHeight="true" outlineLevel="0" collapsed="false"/>
    <row r="1039295" customFormat="false" ht="12.8" hidden="false" customHeight="true" outlineLevel="0" collapsed="false"/>
    <row r="1039296" customFormat="false" ht="12.8" hidden="false" customHeight="true" outlineLevel="0" collapsed="false"/>
    <row r="1039297" customFormat="false" ht="12.8" hidden="false" customHeight="true" outlineLevel="0" collapsed="false"/>
    <row r="1039298" customFormat="false" ht="12.8" hidden="false" customHeight="true" outlineLevel="0" collapsed="false"/>
    <row r="1039299" customFormat="false" ht="12.8" hidden="false" customHeight="true" outlineLevel="0" collapsed="false"/>
    <row r="1039300" customFormat="false" ht="12.8" hidden="false" customHeight="true" outlineLevel="0" collapsed="false"/>
    <row r="1039301" customFormat="false" ht="12.8" hidden="false" customHeight="true" outlineLevel="0" collapsed="false"/>
    <row r="1039302" customFormat="false" ht="12.8" hidden="false" customHeight="true" outlineLevel="0" collapsed="false"/>
    <row r="1039303" customFormat="false" ht="12.8" hidden="false" customHeight="true" outlineLevel="0" collapsed="false"/>
    <row r="1039304" customFormat="false" ht="12.8" hidden="false" customHeight="true" outlineLevel="0" collapsed="false"/>
    <row r="1039305" customFormat="false" ht="12.8" hidden="false" customHeight="true" outlineLevel="0" collapsed="false"/>
    <row r="1039306" customFormat="false" ht="12.8" hidden="false" customHeight="true" outlineLevel="0" collapsed="false"/>
    <row r="1039307" customFormat="false" ht="12.8" hidden="false" customHeight="true" outlineLevel="0" collapsed="false"/>
    <row r="1039308" customFormat="false" ht="12.8" hidden="false" customHeight="true" outlineLevel="0" collapsed="false"/>
    <row r="1039309" customFormat="false" ht="12.8" hidden="false" customHeight="true" outlineLevel="0" collapsed="false"/>
    <row r="1039310" customFormat="false" ht="12.8" hidden="false" customHeight="true" outlineLevel="0" collapsed="false"/>
    <row r="1039311" customFormat="false" ht="12.8" hidden="false" customHeight="true" outlineLevel="0" collapsed="false"/>
    <row r="1039312" customFormat="false" ht="12.8" hidden="false" customHeight="true" outlineLevel="0" collapsed="false"/>
    <row r="1039313" customFormat="false" ht="12.8" hidden="false" customHeight="true" outlineLevel="0" collapsed="false"/>
    <row r="1039314" customFormat="false" ht="12.8" hidden="false" customHeight="true" outlineLevel="0" collapsed="false"/>
    <row r="1039315" customFormat="false" ht="12.8" hidden="false" customHeight="true" outlineLevel="0" collapsed="false"/>
    <row r="1039316" customFormat="false" ht="12.8" hidden="false" customHeight="true" outlineLevel="0" collapsed="false"/>
    <row r="1039317" customFormat="false" ht="12.8" hidden="false" customHeight="true" outlineLevel="0" collapsed="false"/>
    <row r="1039318" customFormat="false" ht="12.8" hidden="false" customHeight="true" outlineLevel="0" collapsed="false"/>
    <row r="1039319" customFormat="false" ht="12.8" hidden="false" customHeight="true" outlineLevel="0" collapsed="false"/>
    <row r="1039320" customFormat="false" ht="12.8" hidden="false" customHeight="true" outlineLevel="0" collapsed="false"/>
    <row r="1039321" customFormat="false" ht="12.8" hidden="false" customHeight="true" outlineLevel="0" collapsed="false"/>
    <row r="1039322" customFormat="false" ht="12.8" hidden="false" customHeight="true" outlineLevel="0" collapsed="false"/>
    <row r="1039323" customFormat="false" ht="12.8" hidden="false" customHeight="true" outlineLevel="0" collapsed="false"/>
    <row r="1039324" customFormat="false" ht="12.8" hidden="false" customHeight="true" outlineLevel="0" collapsed="false"/>
    <row r="1039325" customFormat="false" ht="12.8" hidden="false" customHeight="true" outlineLevel="0" collapsed="false"/>
    <row r="1039326" customFormat="false" ht="12.8" hidden="false" customHeight="true" outlineLevel="0" collapsed="false"/>
    <row r="1039327" customFormat="false" ht="12.8" hidden="false" customHeight="true" outlineLevel="0" collapsed="false"/>
    <row r="1039328" customFormat="false" ht="12.8" hidden="false" customHeight="true" outlineLevel="0" collapsed="false"/>
    <row r="1039329" customFormat="false" ht="12.8" hidden="false" customHeight="true" outlineLevel="0" collapsed="false"/>
    <row r="1039330" customFormat="false" ht="12.8" hidden="false" customHeight="true" outlineLevel="0" collapsed="false"/>
    <row r="1039331" customFormat="false" ht="12.8" hidden="false" customHeight="true" outlineLevel="0" collapsed="false"/>
    <row r="1039332" customFormat="false" ht="12.8" hidden="false" customHeight="true" outlineLevel="0" collapsed="false"/>
    <row r="1039333" customFormat="false" ht="12.8" hidden="false" customHeight="true" outlineLevel="0" collapsed="false"/>
    <row r="1039334" customFormat="false" ht="12.8" hidden="false" customHeight="true" outlineLevel="0" collapsed="false"/>
    <row r="1039335" customFormat="false" ht="12.8" hidden="false" customHeight="true" outlineLevel="0" collapsed="false"/>
    <row r="1039336" customFormat="false" ht="12.8" hidden="false" customHeight="true" outlineLevel="0" collapsed="false"/>
    <row r="1039337" customFormat="false" ht="12.8" hidden="false" customHeight="true" outlineLevel="0" collapsed="false"/>
    <row r="1039338" customFormat="false" ht="12.8" hidden="false" customHeight="true" outlineLevel="0" collapsed="false"/>
    <row r="1039339" customFormat="false" ht="12.8" hidden="false" customHeight="true" outlineLevel="0" collapsed="false"/>
    <row r="1039340" customFormat="false" ht="12.8" hidden="false" customHeight="true" outlineLevel="0" collapsed="false"/>
    <row r="1039341" customFormat="false" ht="12.8" hidden="false" customHeight="true" outlineLevel="0" collapsed="false"/>
    <row r="1039342" customFormat="false" ht="12.8" hidden="false" customHeight="true" outlineLevel="0" collapsed="false"/>
    <row r="1039343" customFormat="false" ht="12.8" hidden="false" customHeight="true" outlineLevel="0" collapsed="false"/>
    <row r="1039344" customFormat="false" ht="12.8" hidden="false" customHeight="true" outlineLevel="0" collapsed="false"/>
    <row r="1039345" customFormat="false" ht="12.8" hidden="false" customHeight="true" outlineLevel="0" collapsed="false"/>
    <row r="1039346" customFormat="false" ht="12.8" hidden="false" customHeight="true" outlineLevel="0" collapsed="false"/>
    <row r="1039347" customFormat="false" ht="12.8" hidden="false" customHeight="true" outlineLevel="0" collapsed="false"/>
    <row r="1039348" customFormat="false" ht="12.8" hidden="false" customHeight="true" outlineLevel="0" collapsed="false"/>
    <row r="1039349" customFormat="false" ht="12.8" hidden="false" customHeight="true" outlineLevel="0" collapsed="false"/>
    <row r="1039350" customFormat="false" ht="12.8" hidden="false" customHeight="true" outlineLevel="0" collapsed="false"/>
    <row r="1039351" customFormat="false" ht="12.8" hidden="false" customHeight="true" outlineLevel="0" collapsed="false"/>
    <row r="1039352" customFormat="false" ht="12.8" hidden="false" customHeight="true" outlineLevel="0" collapsed="false"/>
    <row r="1039353" customFormat="false" ht="12.8" hidden="false" customHeight="true" outlineLevel="0" collapsed="false"/>
    <row r="1039354" customFormat="false" ht="12.8" hidden="false" customHeight="true" outlineLevel="0" collapsed="false"/>
    <row r="1039355" customFormat="false" ht="12.8" hidden="false" customHeight="true" outlineLevel="0" collapsed="false"/>
    <row r="1039356" customFormat="false" ht="12.8" hidden="false" customHeight="true" outlineLevel="0" collapsed="false"/>
    <row r="1039357" customFormat="false" ht="12.8" hidden="false" customHeight="true" outlineLevel="0" collapsed="false"/>
    <row r="1039358" customFormat="false" ht="12.8" hidden="false" customHeight="true" outlineLevel="0" collapsed="false"/>
    <row r="1039359" customFormat="false" ht="12.8" hidden="false" customHeight="true" outlineLevel="0" collapsed="false"/>
    <row r="1039360" customFormat="false" ht="12.8" hidden="false" customHeight="true" outlineLevel="0" collapsed="false"/>
    <row r="1039361" customFormat="false" ht="12.8" hidden="false" customHeight="true" outlineLevel="0" collapsed="false"/>
    <row r="1039362" customFormat="false" ht="12.8" hidden="false" customHeight="true" outlineLevel="0" collapsed="false"/>
    <row r="1039363" customFormat="false" ht="12.8" hidden="false" customHeight="true" outlineLevel="0" collapsed="false"/>
    <row r="1039364" customFormat="false" ht="12.8" hidden="false" customHeight="true" outlineLevel="0" collapsed="false"/>
    <row r="1039365" customFormat="false" ht="12.8" hidden="false" customHeight="true" outlineLevel="0" collapsed="false"/>
    <row r="1039366" customFormat="false" ht="12.8" hidden="false" customHeight="true" outlineLevel="0" collapsed="false"/>
    <row r="1039367" customFormat="false" ht="12.8" hidden="false" customHeight="true" outlineLevel="0" collapsed="false"/>
    <row r="1039368" customFormat="false" ht="12.8" hidden="false" customHeight="true" outlineLevel="0" collapsed="false"/>
    <row r="1039369" customFormat="false" ht="12.8" hidden="false" customHeight="true" outlineLevel="0" collapsed="false"/>
    <row r="1039370" customFormat="false" ht="12.8" hidden="false" customHeight="true" outlineLevel="0" collapsed="false"/>
    <row r="1039371" customFormat="false" ht="12.8" hidden="false" customHeight="true" outlineLevel="0" collapsed="false"/>
    <row r="1039372" customFormat="false" ht="12.8" hidden="false" customHeight="true" outlineLevel="0" collapsed="false"/>
    <row r="1039373" customFormat="false" ht="12.8" hidden="false" customHeight="true" outlineLevel="0" collapsed="false"/>
    <row r="1039374" customFormat="false" ht="12.8" hidden="false" customHeight="true" outlineLevel="0" collapsed="false"/>
    <row r="1039375" customFormat="false" ht="12.8" hidden="false" customHeight="true" outlineLevel="0" collapsed="false"/>
    <row r="1039376" customFormat="false" ht="12.8" hidden="false" customHeight="true" outlineLevel="0" collapsed="false"/>
    <row r="1039377" customFormat="false" ht="12.8" hidden="false" customHeight="true" outlineLevel="0" collapsed="false"/>
    <row r="1039378" customFormat="false" ht="12.8" hidden="false" customHeight="true" outlineLevel="0" collapsed="false"/>
    <row r="1039379" customFormat="false" ht="12.8" hidden="false" customHeight="true" outlineLevel="0" collapsed="false"/>
    <row r="1039380" customFormat="false" ht="12.8" hidden="false" customHeight="true" outlineLevel="0" collapsed="false"/>
    <row r="1039381" customFormat="false" ht="12.8" hidden="false" customHeight="true" outlineLevel="0" collapsed="false"/>
    <row r="1039382" customFormat="false" ht="12.8" hidden="false" customHeight="true" outlineLevel="0" collapsed="false"/>
    <row r="1039383" customFormat="false" ht="12.8" hidden="false" customHeight="true" outlineLevel="0" collapsed="false"/>
    <row r="1039384" customFormat="false" ht="12.8" hidden="false" customHeight="true" outlineLevel="0" collapsed="false"/>
    <row r="1039385" customFormat="false" ht="12.8" hidden="false" customHeight="true" outlineLevel="0" collapsed="false"/>
    <row r="1039386" customFormat="false" ht="12.8" hidden="false" customHeight="true" outlineLevel="0" collapsed="false"/>
    <row r="1039387" customFormat="false" ht="12.8" hidden="false" customHeight="true" outlineLevel="0" collapsed="false"/>
    <row r="1039388" customFormat="false" ht="12.8" hidden="false" customHeight="true" outlineLevel="0" collapsed="false"/>
    <row r="1039389" customFormat="false" ht="12.8" hidden="false" customHeight="true" outlineLevel="0" collapsed="false"/>
    <row r="1039390" customFormat="false" ht="12.8" hidden="false" customHeight="true" outlineLevel="0" collapsed="false"/>
    <row r="1039391" customFormat="false" ht="12.8" hidden="false" customHeight="true" outlineLevel="0" collapsed="false"/>
    <row r="1039392" customFormat="false" ht="12.8" hidden="false" customHeight="true" outlineLevel="0" collapsed="false"/>
    <row r="1039393" customFormat="false" ht="12.8" hidden="false" customHeight="true" outlineLevel="0" collapsed="false"/>
    <row r="1039394" customFormat="false" ht="12.8" hidden="false" customHeight="true" outlineLevel="0" collapsed="false"/>
    <row r="1039395" customFormat="false" ht="12.8" hidden="false" customHeight="true" outlineLevel="0" collapsed="false"/>
    <row r="1039396" customFormat="false" ht="12.8" hidden="false" customHeight="true" outlineLevel="0" collapsed="false"/>
    <row r="1039397" customFormat="false" ht="12.8" hidden="false" customHeight="true" outlineLevel="0" collapsed="false"/>
    <row r="1039398" customFormat="false" ht="12.8" hidden="false" customHeight="true" outlineLevel="0" collapsed="false"/>
    <row r="1039399" customFormat="false" ht="12.8" hidden="false" customHeight="true" outlineLevel="0" collapsed="false"/>
    <row r="1039400" customFormat="false" ht="12.8" hidden="false" customHeight="true" outlineLevel="0" collapsed="false"/>
    <row r="1039401" customFormat="false" ht="12.8" hidden="false" customHeight="true" outlineLevel="0" collapsed="false"/>
    <row r="1039402" customFormat="false" ht="12.8" hidden="false" customHeight="true" outlineLevel="0" collapsed="false"/>
    <row r="1039403" customFormat="false" ht="12.8" hidden="false" customHeight="true" outlineLevel="0" collapsed="false"/>
    <row r="1039404" customFormat="false" ht="12.8" hidden="false" customHeight="true" outlineLevel="0" collapsed="false"/>
    <row r="1039405" customFormat="false" ht="12.8" hidden="false" customHeight="true" outlineLevel="0" collapsed="false"/>
    <row r="1039406" customFormat="false" ht="12.8" hidden="false" customHeight="true" outlineLevel="0" collapsed="false"/>
    <row r="1039407" customFormat="false" ht="12.8" hidden="false" customHeight="true" outlineLevel="0" collapsed="false"/>
    <row r="1039408" customFormat="false" ht="12.8" hidden="false" customHeight="true" outlineLevel="0" collapsed="false"/>
    <row r="1039409" customFormat="false" ht="12.8" hidden="false" customHeight="true" outlineLevel="0" collapsed="false"/>
    <row r="1039410" customFormat="false" ht="12.8" hidden="false" customHeight="true" outlineLevel="0" collapsed="false"/>
    <row r="1039411" customFormat="false" ht="12.8" hidden="false" customHeight="true" outlineLevel="0" collapsed="false"/>
    <row r="1039412" customFormat="false" ht="12.8" hidden="false" customHeight="true" outlineLevel="0" collapsed="false"/>
    <row r="1039413" customFormat="false" ht="12.8" hidden="false" customHeight="true" outlineLevel="0" collapsed="false"/>
    <row r="1039414" customFormat="false" ht="12.8" hidden="false" customHeight="true" outlineLevel="0" collapsed="false"/>
    <row r="1039415" customFormat="false" ht="12.8" hidden="false" customHeight="true" outlineLevel="0" collapsed="false"/>
    <row r="1039416" customFormat="false" ht="12.8" hidden="false" customHeight="true" outlineLevel="0" collapsed="false"/>
    <row r="1039417" customFormat="false" ht="12.8" hidden="false" customHeight="true" outlineLevel="0" collapsed="false"/>
    <row r="1039418" customFormat="false" ht="12.8" hidden="false" customHeight="true" outlineLevel="0" collapsed="false"/>
    <row r="1039419" customFormat="false" ht="12.8" hidden="false" customHeight="true" outlineLevel="0" collapsed="false"/>
    <row r="1039420" customFormat="false" ht="12.8" hidden="false" customHeight="true" outlineLevel="0" collapsed="false"/>
    <row r="1039421" customFormat="false" ht="12.8" hidden="false" customHeight="true" outlineLevel="0" collapsed="false"/>
    <row r="1039422" customFormat="false" ht="12.8" hidden="false" customHeight="true" outlineLevel="0" collapsed="false"/>
    <row r="1039423" customFormat="false" ht="12.8" hidden="false" customHeight="true" outlineLevel="0" collapsed="false"/>
    <row r="1039424" customFormat="false" ht="12.8" hidden="false" customHeight="true" outlineLevel="0" collapsed="false"/>
    <row r="1039425" customFormat="false" ht="12.8" hidden="false" customHeight="true" outlineLevel="0" collapsed="false"/>
    <row r="1039426" customFormat="false" ht="12.8" hidden="false" customHeight="true" outlineLevel="0" collapsed="false"/>
    <row r="1039427" customFormat="false" ht="12.8" hidden="false" customHeight="true" outlineLevel="0" collapsed="false"/>
    <row r="1039428" customFormat="false" ht="12.8" hidden="false" customHeight="true" outlineLevel="0" collapsed="false"/>
    <row r="1039429" customFormat="false" ht="12.8" hidden="false" customHeight="true" outlineLevel="0" collapsed="false"/>
    <row r="1039430" customFormat="false" ht="12.8" hidden="false" customHeight="true" outlineLevel="0" collapsed="false"/>
    <row r="1039431" customFormat="false" ht="12.8" hidden="false" customHeight="true" outlineLevel="0" collapsed="false"/>
    <row r="1039432" customFormat="false" ht="12.8" hidden="false" customHeight="true" outlineLevel="0" collapsed="false"/>
    <row r="1039433" customFormat="false" ht="12.8" hidden="false" customHeight="true" outlineLevel="0" collapsed="false"/>
    <row r="1039434" customFormat="false" ht="12.8" hidden="false" customHeight="true" outlineLevel="0" collapsed="false"/>
    <row r="1039435" customFormat="false" ht="12.8" hidden="false" customHeight="true" outlineLevel="0" collapsed="false"/>
    <row r="1039436" customFormat="false" ht="12.8" hidden="false" customHeight="true" outlineLevel="0" collapsed="false"/>
    <row r="1039437" customFormat="false" ht="12.8" hidden="false" customHeight="true" outlineLevel="0" collapsed="false"/>
    <row r="1039438" customFormat="false" ht="12.8" hidden="false" customHeight="true" outlineLevel="0" collapsed="false"/>
    <row r="1039439" customFormat="false" ht="12.8" hidden="false" customHeight="true" outlineLevel="0" collapsed="false"/>
    <row r="1039440" customFormat="false" ht="12.8" hidden="false" customHeight="true" outlineLevel="0" collapsed="false"/>
    <row r="1039441" customFormat="false" ht="12.8" hidden="false" customHeight="true" outlineLevel="0" collapsed="false"/>
    <row r="1039442" customFormat="false" ht="12.8" hidden="false" customHeight="true" outlineLevel="0" collapsed="false"/>
    <row r="1039443" customFormat="false" ht="12.8" hidden="false" customHeight="true" outlineLevel="0" collapsed="false"/>
    <row r="1039444" customFormat="false" ht="12.8" hidden="false" customHeight="true" outlineLevel="0" collapsed="false"/>
    <row r="1039445" customFormat="false" ht="12.8" hidden="false" customHeight="true" outlineLevel="0" collapsed="false"/>
    <row r="1039446" customFormat="false" ht="12.8" hidden="false" customHeight="true" outlineLevel="0" collapsed="false"/>
    <row r="1039447" customFormat="false" ht="12.8" hidden="false" customHeight="true" outlineLevel="0" collapsed="false"/>
    <row r="1039448" customFormat="false" ht="12.8" hidden="false" customHeight="true" outlineLevel="0" collapsed="false"/>
    <row r="1039449" customFormat="false" ht="12.8" hidden="false" customHeight="true" outlineLevel="0" collapsed="false"/>
    <row r="1039450" customFormat="false" ht="12.8" hidden="false" customHeight="true" outlineLevel="0" collapsed="false"/>
    <row r="1039451" customFormat="false" ht="12.8" hidden="false" customHeight="true" outlineLevel="0" collapsed="false"/>
    <row r="1039452" customFormat="false" ht="12.8" hidden="false" customHeight="true" outlineLevel="0" collapsed="false"/>
    <row r="1039453" customFormat="false" ht="12.8" hidden="false" customHeight="true" outlineLevel="0" collapsed="false"/>
    <row r="1039454" customFormat="false" ht="12.8" hidden="false" customHeight="true" outlineLevel="0" collapsed="false"/>
    <row r="1039455" customFormat="false" ht="12.8" hidden="false" customHeight="true" outlineLevel="0" collapsed="false"/>
    <row r="1039456" customFormat="false" ht="12.8" hidden="false" customHeight="true" outlineLevel="0" collapsed="false"/>
    <row r="1039457" customFormat="false" ht="12.8" hidden="false" customHeight="true" outlineLevel="0" collapsed="false"/>
    <row r="1039458" customFormat="false" ht="12.8" hidden="false" customHeight="true" outlineLevel="0" collapsed="false"/>
    <row r="1039459" customFormat="false" ht="12.8" hidden="false" customHeight="true" outlineLevel="0" collapsed="false"/>
    <row r="1039460" customFormat="false" ht="12.8" hidden="false" customHeight="true" outlineLevel="0" collapsed="false"/>
    <row r="1039461" customFormat="false" ht="12.8" hidden="false" customHeight="true" outlineLevel="0" collapsed="false"/>
    <row r="1039462" customFormat="false" ht="12.8" hidden="false" customHeight="true" outlineLevel="0" collapsed="false"/>
    <row r="1039463" customFormat="false" ht="12.8" hidden="false" customHeight="true" outlineLevel="0" collapsed="false"/>
    <row r="1039464" customFormat="false" ht="12.8" hidden="false" customHeight="true" outlineLevel="0" collapsed="false"/>
    <row r="1039465" customFormat="false" ht="12.8" hidden="false" customHeight="true" outlineLevel="0" collapsed="false"/>
    <row r="1039466" customFormat="false" ht="12.8" hidden="false" customHeight="true" outlineLevel="0" collapsed="false"/>
    <row r="1039467" customFormat="false" ht="12.8" hidden="false" customHeight="true" outlineLevel="0" collapsed="false"/>
    <row r="1039468" customFormat="false" ht="12.8" hidden="false" customHeight="true" outlineLevel="0" collapsed="false"/>
    <row r="1039469" customFormat="false" ht="12.8" hidden="false" customHeight="true" outlineLevel="0" collapsed="false"/>
    <row r="1039470" customFormat="false" ht="12.8" hidden="false" customHeight="true" outlineLevel="0" collapsed="false"/>
    <row r="1039471" customFormat="false" ht="12.8" hidden="false" customHeight="true" outlineLevel="0" collapsed="false"/>
    <row r="1039472" customFormat="false" ht="12.8" hidden="false" customHeight="true" outlineLevel="0" collapsed="false"/>
    <row r="1039473" customFormat="false" ht="12.8" hidden="false" customHeight="true" outlineLevel="0" collapsed="false"/>
    <row r="1039474" customFormat="false" ht="12.8" hidden="false" customHeight="true" outlineLevel="0" collapsed="false"/>
    <row r="1039475" customFormat="false" ht="12.8" hidden="false" customHeight="true" outlineLevel="0" collapsed="false"/>
    <row r="1039476" customFormat="false" ht="12.8" hidden="false" customHeight="true" outlineLevel="0" collapsed="false"/>
    <row r="1039477" customFormat="false" ht="12.8" hidden="false" customHeight="true" outlineLevel="0" collapsed="false"/>
    <row r="1039478" customFormat="false" ht="12.8" hidden="false" customHeight="true" outlineLevel="0" collapsed="false"/>
    <row r="1039479" customFormat="false" ht="12.8" hidden="false" customHeight="true" outlineLevel="0" collapsed="false"/>
    <row r="1039480" customFormat="false" ht="12.8" hidden="false" customHeight="true" outlineLevel="0" collapsed="false"/>
    <row r="1039481" customFormat="false" ht="12.8" hidden="false" customHeight="true" outlineLevel="0" collapsed="false"/>
    <row r="1039482" customFormat="false" ht="12.8" hidden="false" customHeight="true" outlineLevel="0" collapsed="false"/>
    <row r="1039483" customFormat="false" ht="12.8" hidden="false" customHeight="true" outlineLevel="0" collapsed="false"/>
    <row r="1039484" customFormat="false" ht="12.8" hidden="false" customHeight="true" outlineLevel="0" collapsed="false"/>
    <row r="1039485" customFormat="false" ht="12.8" hidden="false" customHeight="true" outlineLevel="0" collapsed="false"/>
    <row r="1039486" customFormat="false" ht="12.8" hidden="false" customHeight="true" outlineLevel="0" collapsed="false"/>
    <row r="1039487" customFormat="false" ht="12.8" hidden="false" customHeight="true" outlineLevel="0" collapsed="false"/>
    <row r="1039488" customFormat="false" ht="12.8" hidden="false" customHeight="true" outlineLevel="0" collapsed="false"/>
    <row r="1039489" customFormat="false" ht="12.8" hidden="false" customHeight="true" outlineLevel="0" collapsed="false"/>
    <row r="1039490" customFormat="false" ht="12.8" hidden="false" customHeight="true" outlineLevel="0" collapsed="false"/>
    <row r="1039491" customFormat="false" ht="12.8" hidden="false" customHeight="true" outlineLevel="0" collapsed="false"/>
    <row r="1039492" customFormat="false" ht="12.8" hidden="false" customHeight="true" outlineLevel="0" collapsed="false"/>
    <row r="1039493" customFormat="false" ht="12.8" hidden="false" customHeight="true" outlineLevel="0" collapsed="false"/>
    <row r="1039494" customFormat="false" ht="12.8" hidden="false" customHeight="true" outlineLevel="0" collapsed="false"/>
    <row r="1039495" customFormat="false" ht="12.8" hidden="false" customHeight="true" outlineLevel="0" collapsed="false"/>
    <row r="1039496" customFormat="false" ht="12.8" hidden="false" customHeight="true" outlineLevel="0" collapsed="false"/>
    <row r="1039497" customFormat="false" ht="12.8" hidden="false" customHeight="true" outlineLevel="0" collapsed="false"/>
    <row r="1039498" customFormat="false" ht="12.8" hidden="false" customHeight="true" outlineLevel="0" collapsed="false"/>
    <row r="1039499" customFormat="false" ht="12.8" hidden="false" customHeight="true" outlineLevel="0" collapsed="false"/>
    <row r="1039500" customFormat="false" ht="12.8" hidden="false" customHeight="true" outlineLevel="0" collapsed="false"/>
    <row r="1039501" customFormat="false" ht="12.8" hidden="false" customHeight="true" outlineLevel="0" collapsed="false"/>
    <row r="1039502" customFormat="false" ht="12.8" hidden="false" customHeight="true" outlineLevel="0" collapsed="false"/>
    <row r="1039503" customFormat="false" ht="12.8" hidden="false" customHeight="true" outlineLevel="0" collapsed="false"/>
    <row r="1039504" customFormat="false" ht="12.8" hidden="false" customHeight="true" outlineLevel="0" collapsed="false"/>
    <row r="1039505" customFormat="false" ht="12.8" hidden="false" customHeight="true" outlineLevel="0" collapsed="false"/>
    <row r="1039506" customFormat="false" ht="12.8" hidden="false" customHeight="true" outlineLevel="0" collapsed="false"/>
    <row r="1039507" customFormat="false" ht="12.8" hidden="false" customHeight="true" outlineLevel="0" collapsed="false"/>
    <row r="1039508" customFormat="false" ht="12.8" hidden="false" customHeight="true" outlineLevel="0" collapsed="false"/>
    <row r="1039509" customFormat="false" ht="12.8" hidden="false" customHeight="true" outlineLevel="0" collapsed="false"/>
    <row r="1039510" customFormat="false" ht="12.8" hidden="false" customHeight="true" outlineLevel="0" collapsed="false"/>
    <row r="1039511" customFormat="false" ht="12.8" hidden="false" customHeight="true" outlineLevel="0" collapsed="false"/>
    <row r="1039512" customFormat="false" ht="12.8" hidden="false" customHeight="true" outlineLevel="0" collapsed="false"/>
    <row r="1039513" customFormat="false" ht="12.8" hidden="false" customHeight="true" outlineLevel="0" collapsed="false"/>
    <row r="1039514" customFormat="false" ht="12.8" hidden="false" customHeight="true" outlineLevel="0" collapsed="false"/>
    <row r="1039515" customFormat="false" ht="12.8" hidden="false" customHeight="true" outlineLevel="0" collapsed="false"/>
    <row r="1039516" customFormat="false" ht="12.8" hidden="false" customHeight="true" outlineLevel="0" collapsed="false"/>
    <row r="1039517" customFormat="false" ht="12.8" hidden="false" customHeight="true" outlineLevel="0" collapsed="false"/>
    <row r="1039518" customFormat="false" ht="12.8" hidden="false" customHeight="true" outlineLevel="0" collapsed="false"/>
    <row r="1039519" customFormat="false" ht="12.8" hidden="false" customHeight="true" outlineLevel="0" collapsed="false"/>
    <row r="1039520" customFormat="false" ht="12.8" hidden="false" customHeight="true" outlineLevel="0" collapsed="false"/>
    <row r="1039521" customFormat="false" ht="12.8" hidden="false" customHeight="true" outlineLevel="0" collapsed="false"/>
    <row r="1039522" customFormat="false" ht="12.8" hidden="false" customHeight="true" outlineLevel="0" collapsed="false"/>
    <row r="1039523" customFormat="false" ht="12.8" hidden="false" customHeight="true" outlineLevel="0" collapsed="false"/>
    <row r="1039524" customFormat="false" ht="12.8" hidden="false" customHeight="true" outlineLevel="0" collapsed="false"/>
    <row r="1039525" customFormat="false" ht="12.8" hidden="false" customHeight="true" outlineLevel="0" collapsed="false"/>
    <row r="1039526" customFormat="false" ht="12.8" hidden="false" customHeight="true" outlineLevel="0" collapsed="false"/>
    <row r="1039527" customFormat="false" ht="12.8" hidden="false" customHeight="true" outlineLevel="0" collapsed="false"/>
    <row r="1039528" customFormat="false" ht="12.8" hidden="false" customHeight="true" outlineLevel="0" collapsed="false"/>
    <row r="1039529" customFormat="false" ht="12.8" hidden="false" customHeight="true" outlineLevel="0" collapsed="false"/>
    <row r="1039530" customFormat="false" ht="12.8" hidden="false" customHeight="true" outlineLevel="0" collapsed="false"/>
    <row r="1039531" customFormat="false" ht="12.8" hidden="false" customHeight="true" outlineLevel="0" collapsed="false"/>
    <row r="1039532" customFormat="false" ht="12.8" hidden="false" customHeight="true" outlineLevel="0" collapsed="false"/>
    <row r="1039533" customFormat="false" ht="12.8" hidden="false" customHeight="true" outlineLevel="0" collapsed="false"/>
    <row r="1039534" customFormat="false" ht="12.8" hidden="false" customHeight="true" outlineLevel="0" collapsed="false"/>
    <row r="1039535" customFormat="false" ht="12.8" hidden="false" customHeight="true" outlineLevel="0" collapsed="false"/>
    <row r="1039536" customFormat="false" ht="12.8" hidden="false" customHeight="true" outlineLevel="0" collapsed="false"/>
    <row r="1039537" customFormat="false" ht="12.8" hidden="false" customHeight="true" outlineLevel="0" collapsed="false"/>
    <row r="1039538" customFormat="false" ht="12.8" hidden="false" customHeight="true" outlineLevel="0" collapsed="false"/>
    <row r="1039539" customFormat="false" ht="12.8" hidden="false" customHeight="true" outlineLevel="0" collapsed="false"/>
    <row r="1039540" customFormat="false" ht="12.8" hidden="false" customHeight="true" outlineLevel="0" collapsed="false"/>
    <row r="1039541" customFormat="false" ht="12.8" hidden="false" customHeight="true" outlineLevel="0" collapsed="false"/>
    <row r="1039542" customFormat="false" ht="12.8" hidden="false" customHeight="true" outlineLevel="0" collapsed="false"/>
    <row r="1039543" customFormat="false" ht="12.8" hidden="false" customHeight="true" outlineLevel="0" collapsed="false"/>
    <row r="1039544" customFormat="false" ht="12.8" hidden="false" customHeight="true" outlineLevel="0" collapsed="false"/>
    <row r="1039545" customFormat="false" ht="12.8" hidden="false" customHeight="true" outlineLevel="0" collapsed="false"/>
    <row r="1039546" customFormat="false" ht="12.8" hidden="false" customHeight="true" outlineLevel="0" collapsed="false"/>
    <row r="1039547" customFormat="false" ht="12.8" hidden="false" customHeight="true" outlineLevel="0" collapsed="false"/>
    <row r="1039548" customFormat="false" ht="12.8" hidden="false" customHeight="true" outlineLevel="0" collapsed="false"/>
    <row r="1039549" customFormat="false" ht="12.8" hidden="false" customHeight="true" outlineLevel="0" collapsed="false"/>
    <row r="1039550" customFormat="false" ht="12.8" hidden="false" customHeight="true" outlineLevel="0" collapsed="false"/>
    <row r="1039551" customFormat="false" ht="12.8" hidden="false" customHeight="true" outlineLevel="0" collapsed="false"/>
    <row r="1039552" customFormat="false" ht="12.8" hidden="false" customHeight="true" outlineLevel="0" collapsed="false"/>
    <row r="1039553" customFormat="false" ht="12.8" hidden="false" customHeight="true" outlineLevel="0" collapsed="false"/>
    <row r="1039554" customFormat="false" ht="12.8" hidden="false" customHeight="true" outlineLevel="0" collapsed="false"/>
    <row r="1039555" customFormat="false" ht="12.8" hidden="false" customHeight="true" outlineLevel="0" collapsed="false"/>
    <row r="1039556" customFormat="false" ht="12.8" hidden="false" customHeight="true" outlineLevel="0" collapsed="false"/>
    <row r="1039557" customFormat="false" ht="12.8" hidden="false" customHeight="true" outlineLevel="0" collapsed="false"/>
    <row r="1039558" customFormat="false" ht="12.8" hidden="false" customHeight="true" outlineLevel="0" collapsed="false"/>
    <row r="1039559" customFormat="false" ht="12.8" hidden="false" customHeight="true" outlineLevel="0" collapsed="false"/>
    <row r="1039560" customFormat="false" ht="12.8" hidden="false" customHeight="true" outlineLevel="0" collapsed="false"/>
    <row r="1039561" customFormat="false" ht="12.8" hidden="false" customHeight="true" outlineLevel="0" collapsed="false"/>
    <row r="1039562" customFormat="false" ht="12.8" hidden="false" customHeight="true" outlineLevel="0" collapsed="false"/>
    <row r="1039563" customFormat="false" ht="12.8" hidden="false" customHeight="true" outlineLevel="0" collapsed="false"/>
    <row r="1039564" customFormat="false" ht="12.8" hidden="false" customHeight="true" outlineLevel="0" collapsed="false"/>
    <row r="1039565" customFormat="false" ht="12.8" hidden="false" customHeight="true" outlineLevel="0" collapsed="false"/>
    <row r="1039566" customFormat="false" ht="12.8" hidden="false" customHeight="true" outlineLevel="0" collapsed="false"/>
    <row r="1039567" customFormat="false" ht="12.8" hidden="false" customHeight="true" outlineLevel="0" collapsed="false"/>
    <row r="1039568" customFormat="false" ht="12.8" hidden="false" customHeight="true" outlineLevel="0" collapsed="false"/>
    <row r="1039569" customFormat="false" ht="12.8" hidden="false" customHeight="true" outlineLevel="0" collapsed="false"/>
    <row r="1039570" customFormat="false" ht="12.8" hidden="false" customHeight="true" outlineLevel="0" collapsed="false"/>
    <row r="1039571" customFormat="false" ht="12.8" hidden="false" customHeight="true" outlineLevel="0" collapsed="false"/>
    <row r="1039572" customFormat="false" ht="12.8" hidden="false" customHeight="true" outlineLevel="0" collapsed="false"/>
    <row r="1039573" customFormat="false" ht="12.8" hidden="false" customHeight="true" outlineLevel="0" collapsed="false"/>
    <row r="1039574" customFormat="false" ht="12.8" hidden="false" customHeight="true" outlineLevel="0" collapsed="false"/>
    <row r="1039575" customFormat="false" ht="12.8" hidden="false" customHeight="true" outlineLevel="0" collapsed="false"/>
    <row r="1039576" customFormat="false" ht="12.8" hidden="false" customHeight="true" outlineLevel="0" collapsed="false"/>
    <row r="1039577" customFormat="false" ht="12.8" hidden="false" customHeight="true" outlineLevel="0" collapsed="false"/>
    <row r="1039578" customFormat="false" ht="12.8" hidden="false" customHeight="true" outlineLevel="0" collapsed="false"/>
    <row r="1039579" customFormat="false" ht="12.8" hidden="false" customHeight="true" outlineLevel="0" collapsed="false"/>
    <row r="1039580" customFormat="false" ht="12.8" hidden="false" customHeight="true" outlineLevel="0" collapsed="false"/>
    <row r="1039581" customFormat="false" ht="12.8" hidden="false" customHeight="true" outlineLevel="0" collapsed="false"/>
    <row r="1039582" customFormat="false" ht="12.8" hidden="false" customHeight="true" outlineLevel="0" collapsed="false"/>
    <row r="1039583" customFormat="false" ht="12.8" hidden="false" customHeight="true" outlineLevel="0" collapsed="false"/>
    <row r="1039584" customFormat="false" ht="12.8" hidden="false" customHeight="true" outlineLevel="0" collapsed="false"/>
    <row r="1039585" customFormat="false" ht="12.8" hidden="false" customHeight="true" outlineLevel="0" collapsed="false"/>
    <row r="1039586" customFormat="false" ht="12.8" hidden="false" customHeight="true" outlineLevel="0" collapsed="false"/>
    <row r="1039587" customFormat="false" ht="12.8" hidden="false" customHeight="true" outlineLevel="0" collapsed="false"/>
    <row r="1039588" customFormat="false" ht="12.8" hidden="false" customHeight="true" outlineLevel="0" collapsed="false"/>
    <row r="1039589" customFormat="false" ht="12.8" hidden="false" customHeight="true" outlineLevel="0" collapsed="false"/>
    <row r="1039590" customFormat="false" ht="12.8" hidden="false" customHeight="true" outlineLevel="0" collapsed="false"/>
    <row r="1039591" customFormat="false" ht="12.8" hidden="false" customHeight="true" outlineLevel="0" collapsed="false"/>
    <row r="1039592" customFormat="false" ht="12.8" hidden="false" customHeight="true" outlineLevel="0" collapsed="false"/>
    <row r="1039593" customFormat="false" ht="12.8" hidden="false" customHeight="true" outlineLevel="0" collapsed="false"/>
    <row r="1039594" customFormat="false" ht="12.8" hidden="false" customHeight="true" outlineLevel="0" collapsed="false"/>
    <row r="1039595" customFormat="false" ht="12.8" hidden="false" customHeight="true" outlineLevel="0" collapsed="false"/>
    <row r="1039596" customFormat="false" ht="12.8" hidden="false" customHeight="true" outlineLevel="0" collapsed="false"/>
    <row r="1039597" customFormat="false" ht="12.8" hidden="false" customHeight="true" outlineLevel="0" collapsed="false"/>
    <row r="1039598" customFormat="false" ht="12.8" hidden="false" customHeight="true" outlineLevel="0" collapsed="false"/>
    <row r="1039599" customFormat="false" ht="12.8" hidden="false" customHeight="true" outlineLevel="0" collapsed="false"/>
    <row r="1039600" customFormat="false" ht="12.8" hidden="false" customHeight="true" outlineLevel="0" collapsed="false"/>
    <row r="1039601" customFormat="false" ht="12.8" hidden="false" customHeight="true" outlineLevel="0" collapsed="false"/>
    <row r="1039602" customFormat="false" ht="12.8" hidden="false" customHeight="true" outlineLevel="0" collapsed="false"/>
    <row r="1039603" customFormat="false" ht="12.8" hidden="false" customHeight="true" outlineLevel="0" collapsed="false"/>
    <row r="1039604" customFormat="false" ht="12.8" hidden="false" customHeight="true" outlineLevel="0" collapsed="false"/>
    <row r="1039605" customFormat="false" ht="12.8" hidden="false" customHeight="true" outlineLevel="0" collapsed="false"/>
    <row r="1039606" customFormat="false" ht="12.8" hidden="false" customHeight="true" outlineLevel="0" collapsed="false"/>
    <row r="1039607" customFormat="false" ht="12.8" hidden="false" customHeight="true" outlineLevel="0" collapsed="false"/>
    <row r="1039608" customFormat="false" ht="12.8" hidden="false" customHeight="true" outlineLevel="0" collapsed="false"/>
    <row r="1039609" customFormat="false" ht="12.8" hidden="false" customHeight="true" outlineLevel="0" collapsed="false"/>
    <row r="1039610" customFormat="false" ht="12.8" hidden="false" customHeight="true" outlineLevel="0" collapsed="false"/>
    <row r="1039611" customFormat="false" ht="12.8" hidden="false" customHeight="true" outlineLevel="0" collapsed="false"/>
    <row r="1039612" customFormat="false" ht="12.8" hidden="false" customHeight="true" outlineLevel="0" collapsed="false"/>
    <row r="1039613" customFormat="false" ht="12.8" hidden="false" customHeight="true" outlineLevel="0" collapsed="false"/>
    <row r="1039614" customFormat="false" ht="12.8" hidden="false" customHeight="true" outlineLevel="0" collapsed="false"/>
    <row r="1039615" customFormat="false" ht="12.8" hidden="false" customHeight="true" outlineLevel="0" collapsed="false"/>
    <row r="1039616" customFormat="false" ht="12.8" hidden="false" customHeight="true" outlineLevel="0" collapsed="false"/>
    <row r="1039617" customFormat="false" ht="12.8" hidden="false" customHeight="true" outlineLevel="0" collapsed="false"/>
    <row r="1039618" customFormat="false" ht="12.8" hidden="false" customHeight="true" outlineLevel="0" collapsed="false"/>
    <row r="1039619" customFormat="false" ht="12.8" hidden="false" customHeight="true" outlineLevel="0" collapsed="false"/>
    <row r="1039620" customFormat="false" ht="12.8" hidden="false" customHeight="true" outlineLevel="0" collapsed="false"/>
    <row r="1039621" customFormat="false" ht="12.8" hidden="false" customHeight="true" outlineLevel="0" collapsed="false"/>
    <row r="1039622" customFormat="false" ht="12.8" hidden="false" customHeight="true" outlineLevel="0" collapsed="false"/>
    <row r="1039623" customFormat="false" ht="12.8" hidden="false" customHeight="true" outlineLevel="0" collapsed="false"/>
    <row r="1039624" customFormat="false" ht="12.8" hidden="false" customHeight="true" outlineLevel="0" collapsed="false"/>
    <row r="1039625" customFormat="false" ht="12.8" hidden="false" customHeight="true" outlineLevel="0" collapsed="false"/>
    <row r="1039626" customFormat="false" ht="12.8" hidden="false" customHeight="true" outlineLevel="0" collapsed="false"/>
    <row r="1039627" customFormat="false" ht="12.8" hidden="false" customHeight="true" outlineLevel="0" collapsed="false"/>
    <row r="1039628" customFormat="false" ht="12.8" hidden="false" customHeight="true" outlineLevel="0" collapsed="false"/>
    <row r="1039629" customFormat="false" ht="12.8" hidden="false" customHeight="true" outlineLevel="0" collapsed="false"/>
    <row r="1039630" customFormat="false" ht="12.8" hidden="false" customHeight="true" outlineLevel="0" collapsed="false"/>
    <row r="1039631" customFormat="false" ht="12.8" hidden="false" customHeight="true" outlineLevel="0" collapsed="false"/>
    <row r="1039632" customFormat="false" ht="12.8" hidden="false" customHeight="true" outlineLevel="0" collapsed="false"/>
    <row r="1039633" customFormat="false" ht="12.8" hidden="false" customHeight="true" outlineLevel="0" collapsed="false"/>
    <row r="1039634" customFormat="false" ht="12.8" hidden="false" customHeight="true" outlineLevel="0" collapsed="false"/>
    <row r="1039635" customFormat="false" ht="12.8" hidden="false" customHeight="true" outlineLevel="0" collapsed="false"/>
    <row r="1039636" customFormat="false" ht="12.8" hidden="false" customHeight="true" outlineLevel="0" collapsed="false"/>
    <row r="1039637" customFormat="false" ht="12.8" hidden="false" customHeight="true" outlineLevel="0" collapsed="false"/>
    <row r="1039638" customFormat="false" ht="12.8" hidden="false" customHeight="true" outlineLevel="0" collapsed="false"/>
    <row r="1039639" customFormat="false" ht="12.8" hidden="false" customHeight="true" outlineLevel="0" collapsed="false"/>
    <row r="1039640" customFormat="false" ht="12.8" hidden="false" customHeight="true" outlineLevel="0" collapsed="false"/>
    <row r="1039641" customFormat="false" ht="12.8" hidden="false" customHeight="true" outlineLevel="0" collapsed="false"/>
    <row r="1039642" customFormat="false" ht="12.8" hidden="false" customHeight="true" outlineLevel="0" collapsed="false"/>
    <row r="1039643" customFormat="false" ht="12.8" hidden="false" customHeight="true" outlineLevel="0" collapsed="false"/>
    <row r="1039644" customFormat="false" ht="12.8" hidden="false" customHeight="true" outlineLevel="0" collapsed="false"/>
    <row r="1039645" customFormat="false" ht="12.8" hidden="false" customHeight="true" outlineLevel="0" collapsed="false"/>
    <row r="1039646" customFormat="false" ht="12.8" hidden="false" customHeight="true" outlineLevel="0" collapsed="false"/>
    <row r="1039647" customFormat="false" ht="12.8" hidden="false" customHeight="true" outlineLevel="0" collapsed="false"/>
    <row r="1039648" customFormat="false" ht="12.8" hidden="false" customHeight="true" outlineLevel="0" collapsed="false"/>
    <row r="1039649" customFormat="false" ht="12.8" hidden="false" customHeight="true" outlineLevel="0" collapsed="false"/>
    <row r="1039650" customFormat="false" ht="12.8" hidden="false" customHeight="true" outlineLevel="0" collapsed="false"/>
    <row r="1039651" customFormat="false" ht="12.8" hidden="false" customHeight="true" outlineLevel="0" collapsed="false"/>
    <row r="1039652" customFormat="false" ht="12.8" hidden="false" customHeight="true" outlineLevel="0" collapsed="false"/>
    <row r="1039653" customFormat="false" ht="12.8" hidden="false" customHeight="true" outlineLevel="0" collapsed="false"/>
    <row r="1039654" customFormat="false" ht="12.8" hidden="false" customHeight="true" outlineLevel="0" collapsed="false"/>
    <row r="1039655" customFormat="false" ht="12.8" hidden="false" customHeight="true" outlineLevel="0" collapsed="false"/>
    <row r="1039656" customFormat="false" ht="12.8" hidden="false" customHeight="true" outlineLevel="0" collapsed="false"/>
    <row r="1039657" customFormat="false" ht="12.8" hidden="false" customHeight="true" outlineLevel="0" collapsed="false"/>
    <row r="1039658" customFormat="false" ht="12.8" hidden="false" customHeight="true" outlineLevel="0" collapsed="false"/>
    <row r="1039659" customFormat="false" ht="12.8" hidden="false" customHeight="true" outlineLevel="0" collapsed="false"/>
    <row r="1039660" customFormat="false" ht="12.8" hidden="false" customHeight="true" outlineLevel="0" collapsed="false"/>
    <row r="1039661" customFormat="false" ht="12.8" hidden="false" customHeight="true" outlineLevel="0" collapsed="false"/>
    <row r="1039662" customFormat="false" ht="12.8" hidden="false" customHeight="true" outlineLevel="0" collapsed="false"/>
    <row r="1039663" customFormat="false" ht="12.8" hidden="false" customHeight="true" outlineLevel="0" collapsed="false"/>
    <row r="1039664" customFormat="false" ht="12.8" hidden="false" customHeight="true" outlineLevel="0" collapsed="false"/>
    <row r="1039665" customFormat="false" ht="12.8" hidden="false" customHeight="true" outlineLevel="0" collapsed="false"/>
    <row r="1039666" customFormat="false" ht="12.8" hidden="false" customHeight="true" outlineLevel="0" collapsed="false"/>
    <row r="1039667" customFormat="false" ht="12.8" hidden="false" customHeight="true" outlineLevel="0" collapsed="false"/>
    <row r="1039668" customFormat="false" ht="12.8" hidden="false" customHeight="true" outlineLevel="0" collapsed="false"/>
    <row r="1039669" customFormat="false" ht="12.8" hidden="false" customHeight="true" outlineLevel="0" collapsed="false"/>
    <row r="1039670" customFormat="false" ht="12.8" hidden="false" customHeight="true" outlineLevel="0" collapsed="false"/>
    <row r="1039671" customFormat="false" ht="12.8" hidden="false" customHeight="true" outlineLevel="0" collapsed="false"/>
    <row r="1039672" customFormat="false" ht="12.8" hidden="false" customHeight="true" outlineLevel="0" collapsed="false"/>
    <row r="1039673" customFormat="false" ht="12.8" hidden="false" customHeight="true" outlineLevel="0" collapsed="false"/>
    <row r="1039674" customFormat="false" ht="12.8" hidden="false" customHeight="true" outlineLevel="0" collapsed="false"/>
    <row r="1039675" customFormat="false" ht="12.8" hidden="false" customHeight="true" outlineLevel="0" collapsed="false"/>
    <row r="1039676" customFormat="false" ht="12.8" hidden="false" customHeight="true" outlineLevel="0" collapsed="false"/>
    <row r="1039677" customFormat="false" ht="12.8" hidden="false" customHeight="true" outlineLevel="0" collapsed="false"/>
    <row r="1039678" customFormat="false" ht="12.8" hidden="false" customHeight="true" outlineLevel="0" collapsed="false"/>
    <row r="1039679" customFormat="false" ht="12.8" hidden="false" customHeight="true" outlineLevel="0" collapsed="false"/>
    <row r="1039680" customFormat="false" ht="12.8" hidden="false" customHeight="true" outlineLevel="0" collapsed="false"/>
    <row r="1039681" customFormat="false" ht="12.8" hidden="false" customHeight="true" outlineLevel="0" collapsed="false"/>
    <row r="1039682" customFormat="false" ht="12.8" hidden="false" customHeight="true" outlineLevel="0" collapsed="false"/>
    <row r="1039683" customFormat="false" ht="12.8" hidden="false" customHeight="true" outlineLevel="0" collapsed="false"/>
    <row r="1039684" customFormat="false" ht="12.8" hidden="false" customHeight="true" outlineLevel="0" collapsed="false"/>
    <row r="1039685" customFormat="false" ht="12.8" hidden="false" customHeight="true" outlineLevel="0" collapsed="false"/>
    <row r="1039686" customFormat="false" ht="12.8" hidden="false" customHeight="true" outlineLevel="0" collapsed="false"/>
    <row r="1039687" customFormat="false" ht="12.8" hidden="false" customHeight="true" outlineLevel="0" collapsed="false"/>
    <row r="1039688" customFormat="false" ht="12.8" hidden="false" customHeight="true" outlineLevel="0" collapsed="false"/>
    <row r="1039689" customFormat="false" ht="12.8" hidden="false" customHeight="true" outlineLevel="0" collapsed="false"/>
    <row r="1039690" customFormat="false" ht="12.8" hidden="false" customHeight="true" outlineLevel="0" collapsed="false"/>
    <row r="1039691" customFormat="false" ht="12.8" hidden="false" customHeight="true" outlineLevel="0" collapsed="false"/>
    <row r="1039692" customFormat="false" ht="12.8" hidden="false" customHeight="true" outlineLevel="0" collapsed="false"/>
    <row r="1039693" customFormat="false" ht="12.8" hidden="false" customHeight="true" outlineLevel="0" collapsed="false"/>
    <row r="1039694" customFormat="false" ht="12.8" hidden="false" customHeight="true" outlineLevel="0" collapsed="false"/>
    <row r="1039695" customFormat="false" ht="12.8" hidden="false" customHeight="true" outlineLevel="0" collapsed="false"/>
    <row r="1039696" customFormat="false" ht="12.8" hidden="false" customHeight="true" outlineLevel="0" collapsed="false"/>
    <row r="1039697" customFormat="false" ht="12.8" hidden="false" customHeight="true" outlineLevel="0" collapsed="false"/>
    <row r="1039698" customFormat="false" ht="12.8" hidden="false" customHeight="true" outlineLevel="0" collapsed="false"/>
    <row r="1039699" customFormat="false" ht="12.8" hidden="false" customHeight="true" outlineLevel="0" collapsed="false"/>
    <row r="1039700" customFormat="false" ht="12.8" hidden="false" customHeight="true" outlineLevel="0" collapsed="false"/>
    <row r="1039701" customFormat="false" ht="12.8" hidden="false" customHeight="true" outlineLevel="0" collapsed="false"/>
    <row r="1039702" customFormat="false" ht="12.8" hidden="false" customHeight="true" outlineLevel="0" collapsed="false"/>
    <row r="1039703" customFormat="false" ht="12.8" hidden="false" customHeight="true" outlineLevel="0" collapsed="false"/>
    <row r="1039704" customFormat="false" ht="12.8" hidden="false" customHeight="true" outlineLevel="0" collapsed="false"/>
    <row r="1039705" customFormat="false" ht="12.8" hidden="false" customHeight="true" outlineLevel="0" collapsed="false"/>
    <row r="1039706" customFormat="false" ht="12.8" hidden="false" customHeight="true" outlineLevel="0" collapsed="false"/>
    <row r="1039707" customFormat="false" ht="12.8" hidden="false" customHeight="true" outlineLevel="0" collapsed="false"/>
    <row r="1039708" customFormat="false" ht="12.8" hidden="false" customHeight="true" outlineLevel="0" collapsed="false"/>
    <row r="1039709" customFormat="false" ht="12.8" hidden="false" customHeight="true" outlineLevel="0" collapsed="false"/>
    <row r="1039710" customFormat="false" ht="12.8" hidden="false" customHeight="true" outlineLevel="0" collapsed="false"/>
    <row r="1039711" customFormat="false" ht="12.8" hidden="false" customHeight="true" outlineLevel="0" collapsed="false"/>
    <row r="1039712" customFormat="false" ht="12.8" hidden="false" customHeight="true" outlineLevel="0" collapsed="false"/>
    <row r="1039713" customFormat="false" ht="12.8" hidden="false" customHeight="true" outlineLevel="0" collapsed="false"/>
    <row r="1039714" customFormat="false" ht="12.8" hidden="false" customHeight="true" outlineLevel="0" collapsed="false"/>
    <row r="1039715" customFormat="false" ht="12.8" hidden="false" customHeight="true" outlineLevel="0" collapsed="false"/>
    <row r="1039716" customFormat="false" ht="12.8" hidden="false" customHeight="true" outlineLevel="0" collapsed="false"/>
    <row r="1039717" customFormat="false" ht="12.8" hidden="false" customHeight="true" outlineLevel="0" collapsed="false"/>
    <row r="1039718" customFormat="false" ht="12.8" hidden="false" customHeight="true" outlineLevel="0" collapsed="false"/>
    <row r="1039719" customFormat="false" ht="12.8" hidden="false" customHeight="true" outlineLevel="0" collapsed="false"/>
    <row r="1039720" customFormat="false" ht="12.8" hidden="false" customHeight="true" outlineLevel="0" collapsed="false"/>
    <row r="1039721" customFormat="false" ht="12.8" hidden="false" customHeight="true" outlineLevel="0" collapsed="false"/>
    <row r="1039722" customFormat="false" ht="12.8" hidden="false" customHeight="true" outlineLevel="0" collapsed="false"/>
    <row r="1039723" customFormat="false" ht="12.8" hidden="false" customHeight="true" outlineLevel="0" collapsed="false"/>
    <row r="1039724" customFormat="false" ht="12.8" hidden="false" customHeight="true" outlineLevel="0" collapsed="false"/>
    <row r="1039725" customFormat="false" ht="12.8" hidden="false" customHeight="true" outlineLevel="0" collapsed="false"/>
    <row r="1039726" customFormat="false" ht="12.8" hidden="false" customHeight="true" outlineLevel="0" collapsed="false"/>
    <row r="1039727" customFormat="false" ht="12.8" hidden="false" customHeight="true" outlineLevel="0" collapsed="false"/>
    <row r="1039728" customFormat="false" ht="12.8" hidden="false" customHeight="true" outlineLevel="0" collapsed="false"/>
    <row r="1039729" customFormat="false" ht="12.8" hidden="false" customHeight="true" outlineLevel="0" collapsed="false"/>
    <row r="1039730" customFormat="false" ht="12.8" hidden="false" customHeight="true" outlineLevel="0" collapsed="false"/>
    <row r="1039731" customFormat="false" ht="12.8" hidden="false" customHeight="true" outlineLevel="0" collapsed="false"/>
    <row r="1039732" customFormat="false" ht="12.8" hidden="false" customHeight="true" outlineLevel="0" collapsed="false"/>
    <row r="1039733" customFormat="false" ht="12.8" hidden="false" customHeight="true" outlineLevel="0" collapsed="false"/>
    <row r="1039734" customFormat="false" ht="12.8" hidden="false" customHeight="true" outlineLevel="0" collapsed="false"/>
    <row r="1039735" customFormat="false" ht="12.8" hidden="false" customHeight="true" outlineLevel="0" collapsed="false"/>
    <row r="1039736" customFormat="false" ht="12.8" hidden="false" customHeight="true" outlineLevel="0" collapsed="false"/>
    <row r="1039737" customFormat="false" ht="12.8" hidden="false" customHeight="true" outlineLevel="0" collapsed="false"/>
    <row r="1039738" customFormat="false" ht="12.8" hidden="false" customHeight="true" outlineLevel="0" collapsed="false"/>
    <row r="1039739" customFormat="false" ht="12.8" hidden="false" customHeight="true" outlineLevel="0" collapsed="false"/>
    <row r="1039740" customFormat="false" ht="12.8" hidden="false" customHeight="true" outlineLevel="0" collapsed="false"/>
    <row r="1039741" customFormat="false" ht="12.8" hidden="false" customHeight="true" outlineLevel="0" collapsed="false"/>
    <row r="1039742" customFormat="false" ht="12.8" hidden="false" customHeight="true" outlineLevel="0" collapsed="false"/>
    <row r="1039743" customFormat="false" ht="12.8" hidden="false" customHeight="true" outlineLevel="0" collapsed="false"/>
    <row r="1039744" customFormat="false" ht="12.8" hidden="false" customHeight="true" outlineLevel="0" collapsed="false"/>
    <row r="1039745" customFormat="false" ht="12.8" hidden="false" customHeight="true" outlineLevel="0" collapsed="false"/>
    <row r="1039746" customFormat="false" ht="12.8" hidden="false" customHeight="true" outlineLevel="0" collapsed="false"/>
    <row r="1039747" customFormat="false" ht="12.8" hidden="false" customHeight="true" outlineLevel="0" collapsed="false"/>
    <row r="1039748" customFormat="false" ht="12.8" hidden="false" customHeight="true" outlineLevel="0" collapsed="false"/>
    <row r="1039749" customFormat="false" ht="12.8" hidden="false" customHeight="true" outlineLevel="0" collapsed="false"/>
    <row r="1039750" customFormat="false" ht="12.8" hidden="false" customHeight="true" outlineLevel="0" collapsed="false"/>
    <row r="1039751" customFormat="false" ht="12.8" hidden="false" customHeight="true" outlineLevel="0" collapsed="false"/>
    <row r="1039752" customFormat="false" ht="12.8" hidden="false" customHeight="true" outlineLevel="0" collapsed="false"/>
    <row r="1039753" customFormat="false" ht="12.8" hidden="false" customHeight="true" outlineLevel="0" collapsed="false"/>
    <row r="1039754" customFormat="false" ht="12.8" hidden="false" customHeight="true" outlineLevel="0" collapsed="false"/>
    <row r="1039755" customFormat="false" ht="12.8" hidden="false" customHeight="true" outlineLevel="0" collapsed="false"/>
    <row r="1039756" customFormat="false" ht="12.8" hidden="false" customHeight="true" outlineLevel="0" collapsed="false"/>
    <row r="1039757" customFormat="false" ht="12.8" hidden="false" customHeight="true" outlineLevel="0" collapsed="false"/>
    <row r="1039758" customFormat="false" ht="12.8" hidden="false" customHeight="true" outlineLevel="0" collapsed="false"/>
    <row r="1039759" customFormat="false" ht="12.8" hidden="false" customHeight="true" outlineLevel="0" collapsed="false"/>
    <row r="1039760" customFormat="false" ht="12.8" hidden="false" customHeight="true" outlineLevel="0" collapsed="false"/>
    <row r="1039761" customFormat="false" ht="12.8" hidden="false" customHeight="true" outlineLevel="0" collapsed="false"/>
    <row r="1039762" customFormat="false" ht="12.8" hidden="false" customHeight="true" outlineLevel="0" collapsed="false"/>
    <row r="1039763" customFormat="false" ht="12.8" hidden="false" customHeight="true" outlineLevel="0" collapsed="false"/>
    <row r="1039764" customFormat="false" ht="12.8" hidden="false" customHeight="true" outlineLevel="0" collapsed="false"/>
    <row r="1039765" customFormat="false" ht="12.8" hidden="false" customHeight="true" outlineLevel="0" collapsed="false"/>
    <row r="1039766" customFormat="false" ht="12.8" hidden="false" customHeight="true" outlineLevel="0" collapsed="false"/>
    <row r="1039767" customFormat="false" ht="12.8" hidden="false" customHeight="true" outlineLevel="0" collapsed="false"/>
    <row r="1039768" customFormat="false" ht="12.8" hidden="false" customHeight="true" outlineLevel="0" collapsed="false"/>
    <row r="1039769" customFormat="false" ht="12.8" hidden="false" customHeight="true" outlineLevel="0" collapsed="false"/>
    <row r="1039770" customFormat="false" ht="12.8" hidden="false" customHeight="true" outlineLevel="0" collapsed="false"/>
    <row r="1039771" customFormat="false" ht="12.8" hidden="false" customHeight="true" outlineLevel="0" collapsed="false"/>
    <row r="1039772" customFormat="false" ht="12.8" hidden="false" customHeight="true" outlineLevel="0" collapsed="false"/>
    <row r="1039773" customFormat="false" ht="12.8" hidden="false" customHeight="true" outlineLevel="0" collapsed="false"/>
    <row r="1039774" customFormat="false" ht="12.8" hidden="false" customHeight="true" outlineLevel="0" collapsed="false"/>
    <row r="1039775" customFormat="false" ht="12.8" hidden="false" customHeight="true" outlineLevel="0" collapsed="false"/>
    <row r="1039776" customFormat="false" ht="12.8" hidden="false" customHeight="true" outlineLevel="0" collapsed="false"/>
    <row r="1039777" customFormat="false" ht="12.8" hidden="false" customHeight="true" outlineLevel="0" collapsed="false"/>
    <row r="1039778" customFormat="false" ht="12.8" hidden="false" customHeight="true" outlineLevel="0" collapsed="false"/>
    <row r="1039779" customFormat="false" ht="12.8" hidden="false" customHeight="true" outlineLevel="0" collapsed="false"/>
    <row r="1039780" customFormat="false" ht="12.8" hidden="false" customHeight="true" outlineLevel="0" collapsed="false"/>
    <row r="1039781" customFormat="false" ht="12.8" hidden="false" customHeight="true" outlineLevel="0" collapsed="false"/>
    <row r="1039782" customFormat="false" ht="12.8" hidden="false" customHeight="true" outlineLevel="0" collapsed="false"/>
    <row r="1039783" customFormat="false" ht="12.8" hidden="false" customHeight="true" outlineLevel="0" collapsed="false"/>
    <row r="1039784" customFormat="false" ht="12.8" hidden="false" customHeight="true" outlineLevel="0" collapsed="false"/>
    <row r="1039785" customFormat="false" ht="12.8" hidden="false" customHeight="true" outlineLevel="0" collapsed="false"/>
    <row r="1039786" customFormat="false" ht="12.8" hidden="false" customHeight="true" outlineLevel="0" collapsed="false"/>
    <row r="1039787" customFormat="false" ht="12.8" hidden="false" customHeight="true" outlineLevel="0" collapsed="false"/>
    <row r="1039788" customFormat="false" ht="12.8" hidden="false" customHeight="true" outlineLevel="0" collapsed="false"/>
    <row r="1039789" customFormat="false" ht="12.8" hidden="false" customHeight="true" outlineLevel="0" collapsed="false"/>
    <row r="1039790" customFormat="false" ht="12.8" hidden="false" customHeight="true" outlineLevel="0" collapsed="false"/>
    <row r="1039791" customFormat="false" ht="12.8" hidden="false" customHeight="true" outlineLevel="0" collapsed="false"/>
    <row r="1039792" customFormat="false" ht="12.8" hidden="false" customHeight="true" outlineLevel="0" collapsed="false"/>
    <row r="1039793" customFormat="false" ht="12.8" hidden="false" customHeight="true" outlineLevel="0" collapsed="false"/>
    <row r="1039794" customFormat="false" ht="12.8" hidden="false" customHeight="true" outlineLevel="0" collapsed="false"/>
    <row r="1039795" customFormat="false" ht="12.8" hidden="false" customHeight="true" outlineLevel="0" collapsed="false"/>
    <row r="1039796" customFormat="false" ht="12.8" hidden="false" customHeight="true" outlineLevel="0" collapsed="false"/>
    <row r="1039797" customFormat="false" ht="12.8" hidden="false" customHeight="true" outlineLevel="0" collapsed="false"/>
    <row r="1039798" customFormat="false" ht="12.8" hidden="false" customHeight="true" outlineLevel="0" collapsed="false"/>
    <row r="1039799" customFormat="false" ht="12.8" hidden="false" customHeight="true" outlineLevel="0" collapsed="false"/>
    <row r="1039800" customFormat="false" ht="12.8" hidden="false" customHeight="true" outlineLevel="0" collapsed="false"/>
    <row r="1039801" customFormat="false" ht="12.8" hidden="false" customHeight="true" outlineLevel="0" collapsed="false"/>
    <row r="1039802" customFormat="false" ht="12.8" hidden="false" customHeight="true" outlineLevel="0" collapsed="false"/>
    <row r="1039803" customFormat="false" ht="12.8" hidden="false" customHeight="true" outlineLevel="0" collapsed="false"/>
    <row r="1039804" customFormat="false" ht="12.8" hidden="false" customHeight="true" outlineLevel="0" collapsed="false"/>
    <row r="1039805" customFormat="false" ht="12.8" hidden="false" customHeight="true" outlineLevel="0" collapsed="false"/>
    <row r="1039806" customFormat="false" ht="12.8" hidden="false" customHeight="true" outlineLevel="0" collapsed="false"/>
    <row r="1039807" customFormat="false" ht="12.8" hidden="false" customHeight="true" outlineLevel="0" collapsed="false"/>
    <row r="1039808" customFormat="false" ht="12.8" hidden="false" customHeight="true" outlineLevel="0" collapsed="false"/>
    <row r="1039809" customFormat="false" ht="12.8" hidden="false" customHeight="true" outlineLevel="0" collapsed="false"/>
    <row r="1039810" customFormat="false" ht="12.8" hidden="false" customHeight="true" outlineLevel="0" collapsed="false"/>
    <row r="1039811" customFormat="false" ht="12.8" hidden="false" customHeight="true" outlineLevel="0" collapsed="false"/>
    <row r="1039812" customFormat="false" ht="12.8" hidden="false" customHeight="true" outlineLevel="0" collapsed="false"/>
    <row r="1039813" customFormat="false" ht="12.8" hidden="false" customHeight="true" outlineLevel="0" collapsed="false"/>
    <row r="1039814" customFormat="false" ht="12.8" hidden="false" customHeight="true" outlineLevel="0" collapsed="false"/>
    <row r="1039815" customFormat="false" ht="12.8" hidden="false" customHeight="true" outlineLevel="0" collapsed="false"/>
    <row r="1039816" customFormat="false" ht="12.8" hidden="false" customHeight="true" outlineLevel="0" collapsed="false"/>
    <row r="1039817" customFormat="false" ht="12.8" hidden="false" customHeight="true" outlineLevel="0" collapsed="false"/>
    <row r="1039818" customFormat="false" ht="12.8" hidden="false" customHeight="true" outlineLevel="0" collapsed="false"/>
    <row r="1039819" customFormat="false" ht="12.8" hidden="false" customHeight="true" outlineLevel="0" collapsed="false"/>
    <row r="1039820" customFormat="false" ht="12.8" hidden="false" customHeight="true" outlineLevel="0" collapsed="false"/>
    <row r="1039821" customFormat="false" ht="12.8" hidden="false" customHeight="true" outlineLevel="0" collapsed="false"/>
    <row r="1039822" customFormat="false" ht="12.8" hidden="false" customHeight="true" outlineLevel="0" collapsed="false"/>
    <row r="1039823" customFormat="false" ht="12.8" hidden="false" customHeight="true" outlineLevel="0" collapsed="false"/>
    <row r="1039824" customFormat="false" ht="12.8" hidden="false" customHeight="true" outlineLevel="0" collapsed="false"/>
    <row r="1039825" customFormat="false" ht="12.8" hidden="false" customHeight="true" outlineLevel="0" collapsed="false"/>
    <row r="1039826" customFormat="false" ht="12.8" hidden="false" customHeight="true" outlineLevel="0" collapsed="false"/>
    <row r="1039827" customFormat="false" ht="12.8" hidden="false" customHeight="true" outlineLevel="0" collapsed="false"/>
    <row r="1039828" customFormat="false" ht="12.8" hidden="false" customHeight="true" outlineLevel="0" collapsed="false"/>
    <row r="1039829" customFormat="false" ht="12.8" hidden="false" customHeight="true" outlineLevel="0" collapsed="false"/>
    <row r="1039830" customFormat="false" ht="12.8" hidden="false" customHeight="true" outlineLevel="0" collapsed="false"/>
    <row r="1039831" customFormat="false" ht="12.8" hidden="false" customHeight="true" outlineLevel="0" collapsed="false"/>
    <row r="1039832" customFormat="false" ht="12.8" hidden="false" customHeight="true" outlineLevel="0" collapsed="false"/>
    <row r="1039833" customFormat="false" ht="12.8" hidden="false" customHeight="true" outlineLevel="0" collapsed="false"/>
    <row r="1039834" customFormat="false" ht="12.8" hidden="false" customHeight="true" outlineLevel="0" collapsed="false"/>
    <row r="1039835" customFormat="false" ht="12.8" hidden="false" customHeight="true" outlineLevel="0" collapsed="false"/>
    <row r="1039836" customFormat="false" ht="12.8" hidden="false" customHeight="true" outlineLevel="0" collapsed="false"/>
    <row r="1039837" customFormat="false" ht="12.8" hidden="false" customHeight="true" outlineLevel="0" collapsed="false"/>
    <row r="1039838" customFormat="false" ht="12.8" hidden="false" customHeight="true" outlineLevel="0" collapsed="false"/>
    <row r="1039839" customFormat="false" ht="12.8" hidden="false" customHeight="true" outlineLevel="0" collapsed="false"/>
    <row r="1039840" customFormat="false" ht="12.8" hidden="false" customHeight="true" outlineLevel="0" collapsed="false"/>
    <row r="1039841" customFormat="false" ht="12.8" hidden="false" customHeight="true" outlineLevel="0" collapsed="false"/>
    <row r="1039842" customFormat="false" ht="12.8" hidden="false" customHeight="true" outlineLevel="0" collapsed="false"/>
    <row r="1039843" customFormat="false" ht="12.8" hidden="false" customHeight="true" outlineLevel="0" collapsed="false"/>
    <row r="1039844" customFormat="false" ht="12.8" hidden="false" customHeight="true" outlineLevel="0" collapsed="false"/>
    <row r="1039845" customFormat="false" ht="12.8" hidden="false" customHeight="true" outlineLevel="0" collapsed="false"/>
    <row r="1039846" customFormat="false" ht="12.8" hidden="false" customHeight="true" outlineLevel="0" collapsed="false"/>
    <row r="1039847" customFormat="false" ht="12.8" hidden="false" customHeight="true" outlineLevel="0" collapsed="false"/>
    <row r="1039848" customFormat="false" ht="12.8" hidden="false" customHeight="true" outlineLevel="0" collapsed="false"/>
    <row r="1039849" customFormat="false" ht="12.8" hidden="false" customHeight="true" outlineLevel="0" collapsed="false"/>
    <row r="1039850" customFormat="false" ht="12.8" hidden="false" customHeight="true" outlineLevel="0" collapsed="false"/>
    <row r="1039851" customFormat="false" ht="12.8" hidden="false" customHeight="true" outlineLevel="0" collapsed="false"/>
    <row r="1039852" customFormat="false" ht="12.8" hidden="false" customHeight="true" outlineLevel="0" collapsed="false"/>
    <row r="1039853" customFormat="false" ht="12.8" hidden="false" customHeight="true" outlineLevel="0" collapsed="false"/>
    <row r="1039854" customFormat="false" ht="12.8" hidden="false" customHeight="true" outlineLevel="0" collapsed="false"/>
    <row r="1039855" customFormat="false" ht="12.8" hidden="false" customHeight="true" outlineLevel="0" collapsed="false"/>
    <row r="1039856" customFormat="false" ht="12.8" hidden="false" customHeight="true" outlineLevel="0" collapsed="false"/>
    <row r="1039857" customFormat="false" ht="12.8" hidden="false" customHeight="true" outlineLevel="0" collapsed="false"/>
    <row r="1039858" customFormat="false" ht="12.8" hidden="false" customHeight="true" outlineLevel="0" collapsed="false"/>
    <row r="1039859" customFormat="false" ht="12.8" hidden="false" customHeight="true" outlineLevel="0" collapsed="false"/>
    <row r="1039860" customFormat="false" ht="12.8" hidden="false" customHeight="true" outlineLevel="0" collapsed="false"/>
    <row r="1039861" customFormat="false" ht="12.8" hidden="false" customHeight="true" outlineLevel="0" collapsed="false"/>
    <row r="1039862" customFormat="false" ht="12.8" hidden="false" customHeight="true" outlineLevel="0" collapsed="false"/>
    <row r="1039863" customFormat="false" ht="12.8" hidden="false" customHeight="true" outlineLevel="0" collapsed="false"/>
    <row r="1039864" customFormat="false" ht="12.8" hidden="false" customHeight="true" outlineLevel="0" collapsed="false"/>
    <row r="1039865" customFormat="false" ht="12.8" hidden="false" customHeight="true" outlineLevel="0" collapsed="false"/>
    <row r="1039866" customFormat="false" ht="12.8" hidden="false" customHeight="true" outlineLevel="0" collapsed="false"/>
    <row r="1039867" customFormat="false" ht="12.8" hidden="false" customHeight="true" outlineLevel="0" collapsed="false"/>
    <row r="1039868" customFormat="false" ht="12.8" hidden="false" customHeight="true" outlineLevel="0" collapsed="false"/>
    <row r="1039869" customFormat="false" ht="12.8" hidden="false" customHeight="true" outlineLevel="0" collapsed="false"/>
    <row r="1039870" customFormat="false" ht="12.8" hidden="false" customHeight="true" outlineLevel="0" collapsed="false"/>
    <row r="1039871" customFormat="false" ht="12.8" hidden="false" customHeight="true" outlineLevel="0" collapsed="false"/>
    <row r="1039872" customFormat="false" ht="12.8" hidden="false" customHeight="true" outlineLevel="0" collapsed="false"/>
    <row r="1039873" customFormat="false" ht="12.8" hidden="false" customHeight="true" outlineLevel="0" collapsed="false"/>
    <row r="1039874" customFormat="false" ht="12.8" hidden="false" customHeight="true" outlineLevel="0" collapsed="false"/>
    <row r="1039875" customFormat="false" ht="12.8" hidden="false" customHeight="true" outlineLevel="0" collapsed="false"/>
    <row r="1039876" customFormat="false" ht="12.8" hidden="false" customHeight="true" outlineLevel="0" collapsed="false"/>
    <row r="1039877" customFormat="false" ht="12.8" hidden="false" customHeight="true" outlineLevel="0" collapsed="false"/>
    <row r="1039878" customFormat="false" ht="12.8" hidden="false" customHeight="true" outlineLevel="0" collapsed="false"/>
    <row r="1039879" customFormat="false" ht="12.8" hidden="false" customHeight="true" outlineLevel="0" collapsed="false"/>
    <row r="1039880" customFormat="false" ht="12.8" hidden="false" customHeight="true" outlineLevel="0" collapsed="false"/>
    <row r="1039881" customFormat="false" ht="12.8" hidden="false" customHeight="true" outlineLevel="0" collapsed="false"/>
    <row r="1039882" customFormat="false" ht="12.8" hidden="false" customHeight="true" outlineLevel="0" collapsed="false"/>
    <row r="1039883" customFormat="false" ht="12.8" hidden="false" customHeight="true" outlineLevel="0" collapsed="false"/>
    <row r="1039884" customFormat="false" ht="12.8" hidden="false" customHeight="true" outlineLevel="0" collapsed="false"/>
    <row r="1039885" customFormat="false" ht="12.8" hidden="false" customHeight="true" outlineLevel="0" collapsed="false"/>
    <row r="1039886" customFormat="false" ht="12.8" hidden="false" customHeight="true" outlineLevel="0" collapsed="false"/>
    <row r="1039887" customFormat="false" ht="12.8" hidden="false" customHeight="true" outlineLevel="0" collapsed="false"/>
    <row r="1039888" customFormat="false" ht="12.8" hidden="false" customHeight="true" outlineLevel="0" collapsed="false"/>
    <row r="1039889" customFormat="false" ht="12.8" hidden="false" customHeight="true" outlineLevel="0" collapsed="false"/>
    <row r="1039890" customFormat="false" ht="12.8" hidden="false" customHeight="true" outlineLevel="0" collapsed="false"/>
    <row r="1039891" customFormat="false" ht="12.8" hidden="false" customHeight="true" outlineLevel="0" collapsed="false"/>
    <row r="1039892" customFormat="false" ht="12.8" hidden="false" customHeight="true" outlineLevel="0" collapsed="false"/>
    <row r="1039893" customFormat="false" ht="12.8" hidden="false" customHeight="true" outlineLevel="0" collapsed="false"/>
    <row r="1039894" customFormat="false" ht="12.8" hidden="false" customHeight="true" outlineLevel="0" collapsed="false"/>
    <row r="1039895" customFormat="false" ht="12.8" hidden="false" customHeight="true" outlineLevel="0" collapsed="false"/>
    <row r="1039896" customFormat="false" ht="12.8" hidden="false" customHeight="true" outlineLevel="0" collapsed="false"/>
    <row r="1039897" customFormat="false" ht="12.8" hidden="false" customHeight="true" outlineLevel="0" collapsed="false"/>
    <row r="1039898" customFormat="false" ht="12.8" hidden="false" customHeight="true" outlineLevel="0" collapsed="false"/>
    <row r="1039899" customFormat="false" ht="12.8" hidden="false" customHeight="true" outlineLevel="0" collapsed="false"/>
    <row r="1039900" customFormat="false" ht="12.8" hidden="false" customHeight="true" outlineLevel="0" collapsed="false"/>
    <row r="1039901" customFormat="false" ht="12.8" hidden="false" customHeight="true" outlineLevel="0" collapsed="false"/>
    <row r="1039902" customFormat="false" ht="12.8" hidden="false" customHeight="true" outlineLevel="0" collapsed="false"/>
    <row r="1039903" customFormat="false" ht="12.8" hidden="false" customHeight="true" outlineLevel="0" collapsed="false"/>
    <row r="1039904" customFormat="false" ht="12.8" hidden="false" customHeight="true" outlineLevel="0" collapsed="false"/>
    <row r="1039905" customFormat="false" ht="12.8" hidden="false" customHeight="true" outlineLevel="0" collapsed="false"/>
    <row r="1039906" customFormat="false" ht="12.8" hidden="false" customHeight="true" outlineLevel="0" collapsed="false"/>
    <row r="1039907" customFormat="false" ht="12.8" hidden="false" customHeight="true" outlineLevel="0" collapsed="false"/>
    <row r="1039908" customFormat="false" ht="12.8" hidden="false" customHeight="true" outlineLevel="0" collapsed="false"/>
    <row r="1039909" customFormat="false" ht="12.8" hidden="false" customHeight="true" outlineLevel="0" collapsed="false"/>
    <row r="1039910" customFormat="false" ht="12.8" hidden="false" customHeight="true" outlineLevel="0" collapsed="false"/>
    <row r="1039911" customFormat="false" ht="12.8" hidden="false" customHeight="true" outlineLevel="0" collapsed="false"/>
    <row r="1039912" customFormat="false" ht="12.8" hidden="false" customHeight="true" outlineLevel="0" collapsed="false"/>
    <row r="1039913" customFormat="false" ht="12.8" hidden="false" customHeight="true" outlineLevel="0" collapsed="false"/>
    <row r="1039914" customFormat="false" ht="12.8" hidden="false" customHeight="true" outlineLevel="0" collapsed="false"/>
    <row r="1039915" customFormat="false" ht="12.8" hidden="false" customHeight="true" outlineLevel="0" collapsed="false"/>
    <row r="1039916" customFormat="false" ht="12.8" hidden="false" customHeight="true" outlineLevel="0" collapsed="false"/>
    <row r="1039917" customFormat="false" ht="12.8" hidden="false" customHeight="true" outlineLevel="0" collapsed="false"/>
    <row r="1039918" customFormat="false" ht="12.8" hidden="false" customHeight="true" outlineLevel="0" collapsed="false"/>
    <row r="1039919" customFormat="false" ht="12.8" hidden="false" customHeight="true" outlineLevel="0" collapsed="false"/>
    <row r="1039920" customFormat="false" ht="12.8" hidden="false" customHeight="true" outlineLevel="0" collapsed="false"/>
    <row r="1039921" customFormat="false" ht="12.8" hidden="false" customHeight="true" outlineLevel="0" collapsed="false"/>
    <row r="1039922" customFormat="false" ht="12.8" hidden="false" customHeight="true" outlineLevel="0" collapsed="false"/>
    <row r="1039923" customFormat="false" ht="12.8" hidden="false" customHeight="true" outlineLevel="0" collapsed="false"/>
    <row r="1039924" customFormat="false" ht="12.8" hidden="false" customHeight="true" outlineLevel="0" collapsed="false"/>
    <row r="1039925" customFormat="false" ht="12.8" hidden="false" customHeight="true" outlineLevel="0" collapsed="false"/>
    <row r="1039926" customFormat="false" ht="12.8" hidden="false" customHeight="true" outlineLevel="0" collapsed="false"/>
    <row r="1039927" customFormat="false" ht="12.8" hidden="false" customHeight="true" outlineLevel="0" collapsed="false"/>
    <row r="1039928" customFormat="false" ht="12.8" hidden="false" customHeight="true" outlineLevel="0" collapsed="false"/>
    <row r="1039929" customFormat="false" ht="12.8" hidden="false" customHeight="true" outlineLevel="0" collapsed="false"/>
    <row r="1039930" customFormat="false" ht="12.8" hidden="false" customHeight="true" outlineLevel="0" collapsed="false"/>
    <row r="1039931" customFormat="false" ht="12.8" hidden="false" customHeight="true" outlineLevel="0" collapsed="false"/>
    <row r="1039932" customFormat="false" ht="12.8" hidden="false" customHeight="true" outlineLevel="0" collapsed="false"/>
    <row r="1039933" customFormat="false" ht="12.8" hidden="false" customHeight="true" outlineLevel="0" collapsed="false"/>
    <row r="1039934" customFormat="false" ht="12.8" hidden="false" customHeight="true" outlineLevel="0" collapsed="false"/>
    <row r="1039935" customFormat="false" ht="12.8" hidden="false" customHeight="true" outlineLevel="0" collapsed="false"/>
    <row r="1039936" customFormat="false" ht="12.8" hidden="false" customHeight="true" outlineLevel="0" collapsed="false"/>
    <row r="1039937" customFormat="false" ht="12.8" hidden="false" customHeight="true" outlineLevel="0" collapsed="false"/>
    <row r="1039938" customFormat="false" ht="12.8" hidden="false" customHeight="true" outlineLevel="0" collapsed="false"/>
    <row r="1039939" customFormat="false" ht="12.8" hidden="false" customHeight="true" outlineLevel="0" collapsed="false"/>
    <row r="1039940" customFormat="false" ht="12.8" hidden="false" customHeight="true" outlineLevel="0" collapsed="false"/>
    <row r="1039941" customFormat="false" ht="12.8" hidden="false" customHeight="true" outlineLevel="0" collapsed="false"/>
    <row r="1039942" customFormat="false" ht="12.8" hidden="false" customHeight="true" outlineLevel="0" collapsed="false"/>
    <row r="1039943" customFormat="false" ht="12.8" hidden="false" customHeight="true" outlineLevel="0" collapsed="false"/>
    <row r="1039944" customFormat="false" ht="12.8" hidden="false" customHeight="true" outlineLevel="0" collapsed="false"/>
    <row r="1039945" customFormat="false" ht="12.8" hidden="false" customHeight="true" outlineLevel="0" collapsed="false"/>
    <row r="1039946" customFormat="false" ht="12.8" hidden="false" customHeight="true" outlineLevel="0" collapsed="false"/>
    <row r="1039947" customFormat="false" ht="12.8" hidden="false" customHeight="true" outlineLevel="0" collapsed="false"/>
    <row r="1039948" customFormat="false" ht="12.8" hidden="false" customHeight="true" outlineLevel="0" collapsed="false"/>
    <row r="1039949" customFormat="false" ht="12.8" hidden="false" customHeight="true" outlineLevel="0" collapsed="false"/>
    <row r="1039950" customFormat="false" ht="12.8" hidden="false" customHeight="true" outlineLevel="0" collapsed="false"/>
    <row r="1039951" customFormat="false" ht="12.8" hidden="false" customHeight="true" outlineLevel="0" collapsed="false"/>
    <row r="1039952" customFormat="false" ht="12.8" hidden="false" customHeight="true" outlineLevel="0" collapsed="false"/>
    <row r="1039953" customFormat="false" ht="12.8" hidden="false" customHeight="true" outlineLevel="0" collapsed="false"/>
    <row r="1039954" customFormat="false" ht="12.8" hidden="false" customHeight="true" outlineLevel="0" collapsed="false"/>
    <row r="1039955" customFormat="false" ht="12.8" hidden="false" customHeight="true" outlineLevel="0" collapsed="false"/>
    <row r="1039956" customFormat="false" ht="12.8" hidden="false" customHeight="true" outlineLevel="0" collapsed="false"/>
    <row r="1039957" customFormat="false" ht="12.8" hidden="false" customHeight="true" outlineLevel="0" collapsed="false"/>
    <row r="1039958" customFormat="false" ht="12.8" hidden="false" customHeight="true" outlineLevel="0" collapsed="false"/>
    <row r="1039959" customFormat="false" ht="12.8" hidden="false" customHeight="true" outlineLevel="0" collapsed="false"/>
    <row r="1039960" customFormat="false" ht="12.8" hidden="false" customHeight="true" outlineLevel="0" collapsed="false"/>
    <row r="1039961" customFormat="false" ht="12.8" hidden="false" customHeight="true" outlineLevel="0" collapsed="false"/>
    <row r="1039962" customFormat="false" ht="12.8" hidden="false" customHeight="true" outlineLevel="0" collapsed="false"/>
    <row r="1039963" customFormat="false" ht="12.8" hidden="false" customHeight="true" outlineLevel="0" collapsed="false"/>
    <row r="1039964" customFormat="false" ht="12.8" hidden="false" customHeight="true" outlineLevel="0" collapsed="false"/>
    <row r="1039965" customFormat="false" ht="12.8" hidden="false" customHeight="true" outlineLevel="0" collapsed="false"/>
    <row r="1039966" customFormat="false" ht="12.8" hidden="false" customHeight="true" outlineLevel="0" collapsed="false"/>
    <row r="1039967" customFormat="false" ht="12.8" hidden="false" customHeight="true" outlineLevel="0" collapsed="false"/>
    <row r="1039968" customFormat="false" ht="12.8" hidden="false" customHeight="true" outlineLevel="0" collapsed="false"/>
    <row r="1039969" customFormat="false" ht="12.8" hidden="false" customHeight="true" outlineLevel="0" collapsed="false"/>
    <row r="1039970" customFormat="false" ht="12.8" hidden="false" customHeight="true" outlineLevel="0" collapsed="false"/>
    <row r="1039971" customFormat="false" ht="12.8" hidden="false" customHeight="true" outlineLevel="0" collapsed="false"/>
    <row r="1039972" customFormat="false" ht="12.8" hidden="false" customHeight="true" outlineLevel="0" collapsed="false"/>
    <row r="1039973" customFormat="false" ht="12.8" hidden="false" customHeight="true" outlineLevel="0" collapsed="false"/>
    <row r="1039974" customFormat="false" ht="12.8" hidden="false" customHeight="true" outlineLevel="0" collapsed="false"/>
    <row r="1039975" customFormat="false" ht="12.8" hidden="false" customHeight="true" outlineLevel="0" collapsed="false"/>
    <row r="1039976" customFormat="false" ht="12.8" hidden="false" customHeight="true" outlineLevel="0" collapsed="false"/>
    <row r="1039977" customFormat="false" ht="12.8" hidden="false" customHeight="true" outlineLevel="0" collapsed="false"/>
    <row r="1039978" customFormat="false" ht="12.8" hidden="false" customHeight="true" outlineLevel="0" collapsed="false"/>
    <row r="1039979" customFormat="false" ht="12.8" hidden="false" customHeight="true" outlineLevel="0" collapsed="false"/>
    <row r="1039980" customFormat="false" ht="12.8" hidden="false" customHeight="true" outlineLevel="0" collapsed="false"/>
    <row r="1039981" customFormat="false" ht="12.8" hidden="false" customHeight="true" outlineLevel="0" collapsed="false"/>
    <row r="1039982" customFormat="false" ht="12.8" hidden="false" customHeight="true" outlineLevel="0" collapsed="false"/>
    <row r="1039983" customFormat="false" ht="12.8" hidden="false" customHeight="true" outlineLevel="0" collapsed="false"/>
    <row r="1039984" customFormat="false" ht="12.8" hidden="false" customHeight="true" outlineLevel="0" collapsed="false"/>
    <row r="1039985" customFormat="false" ht="12.8" hidden="false" customHeight="true" outlineLevel="0" collapsed="false"/>
    <row r="1039986" customFormat="false" ht="12.8" hidden="false" customHeight="true" outlineLevel="0" collapsed="false"/>
    <row r="1039987" customFormat="false" ht="12.8" hidden="false" customHeight="true" outlineLevel="0" collapsed="false"/>
    <row r="1039988" customFormat="false" ht="12.8" hidden="false" customHeight="true" outlineLevel="0" collapsed="false"/>
    <row r="1039989" customFormat="false" ht="12.8" hidden="false" customHeight="true" outlineLevel="0" collapsed="false"/>
    <row r="1039990" customFormat="false" ht="12.8" hidden="false" customHeight="true" outlineLevel="0" collapsed="false"/>
    <row r="1039991" customFormat="false" ht="12.8" hidden="false" customHeight="true" outlineLevel="0" collapsed="false"/>
    <row r="1039992" customFormat="false" ht="12.8" hidden="false" customHeight="true" outlineLevel="0" collapsed="false"/>
    <row r="1039993" customFormat="false" ht="12.8" hidden="false" customHeight="true" outlineLevel="0" collapsed="false"/>
    <row r="1039994" customFormat="false" ht="12.8" hidden="false" customHeight="true" outlineLevel="0" collapsed="false"/>
    <row r="1039995" customFormat="false" ht="12.8" hidden="false" customHeight="true" outlineLevel="0" collapsed="false"/>
    <row r="1039996" customFormat="false" ht="12.8" hidden="false" customHeight="true" outlineLevel="0" collapsed="false"/>
    <row r="1039997" customFormat="false" ht="12.8" hidden="false" customHeight="true" outlineLevel="0" collapsed="false"/>
    <row r="1039998" customFormat="false" ht="12.8" hidden="false" customHeight="true" outlineLevel="0" collapsed="false"/>
    <row r="1039999" customFormat="false" ht="12.8" hidden="false" customHeight="true" outlineLevel="0" collapsed="false"/>
    <row r="1040000" customFormat="false" ht="12.8" hidden="false" customHeight="true" outlineLevel="0" collapsed="false"/>
    <row r="1040001" customFormat="false" ht="12.8" hidden="false" customHeight="true" outlineLevel="0" collapsed="false"/>
    <row r="1040002" customFormat="false" ht="12.8" hidden="false" customHeight="true" outlineLevel="0" collapsed="false"/>
    <row r="1040003" customFormat="false" ht="12.8" hidden="false" customHeight="true" outlineLevel="0" collapsed="false"/>
    <row r="1040004" customFormat="false" ht="12.8" hidden="false" customHeight="true" outlineLevel="0" collapsed="false"/>
    <row r="1040005" customFormat="false" ht="12.8" hidden="false" customHeight="true" outlineLevel="0" collapsed="false"/>
    <row r="1040006" customFormat="false" ht="12.8" hidden="false" customHeight="true" outlineLevel="0" collapsed="false"/>
    <row r="1040007" customFormat="false" ht="12.8" hidden="false" customHeight="true" outlineLevel="0" collapsed="false"/>
    <row r="1040008" customFormat="false" ht="12.8" hidden="false" customHeight="true" outlineLevel="0" collapsed="false"/>
    <row r="1040009" customFormat="false" ht="12.8" hidden="false" customHeight="true" outlineLevel="0" collapsed="false"/>
    <row r="1040010" customFormat="false" ht="12.8" hidden="false" customHeight="true" outlineLevel="0" collapsed="false"/>
    <row r="1040011" customFormat="false" ht="12.8" hidden="false" customHeight="true" outlineLevel="0" collapsed="false"/>
    <row r="1040012" customFormat="false" ht="12.8" hidden="false" customHeight="true" outlineLevel="0" collapsed="false"/>
    <row r="1040013" customFormat="false" ht="12.8" hidden="false" customHeight="true" outlineLevel="0" collapsed="false"/>
    <row r="1040014" customFormat="false" ht="12.8" hidden="false" customHeight="true" outlineLevel="0" collapsed="false"/>
    <row r="1040015" customFormat="false" ht="12.8" hidden="false" customHeight="true" outlineLevel="0" collapsed="false"/>
    <row r="1040016" customFormat="false" ht="12.8" hidden="false" customHeight="true" outlineLevel="0" collapsed="false"/>
    <row r="1040017" customFormat="false" ht="12.8" hidden="false" customHeight="true" outlineLevel="0" collapsed="false"/>
    <row r="1040018" customFormat="false" ht="12.8" hidden="false" customHeight="true" outlineLevel="0" collapsed="false"/>
    <row r="1040019" customFormat="false" ht="12.8" hidden="false" customHeight="true" outlineLevel="0" collapsed="false"/>
    <row r="1040020" customFormat="false" ht="12.8" hidden="false" customHeight="true" outlineLevel="0" collapsed="false"/>
    <row r="1040021" customFormat="false" ht="12.8" hidden="false" customHeight="true" outlineLevel="0" collapsed="false"/>
    <row r="1040022" customFormat="false" ht="12.8" hidden="false" customHeight="true" outlineLevel="0" collapsed="false"/>
    <row r="1040023" customFormat="false" ht="12.8" hidden="false" customHeight="true" outlineLevel="0" collapsed="false"/>
    <row r="1040024" customFormat="false" ht="12.8" hidden="false" customHeight="true" outlineLevel="0" collapsed="false"/>
    <row r="1040025" customFormat="false" ht="12.8" hidden="false" customHeight="true" outlineLevel="0" collapsed="false"/>
    <row r="1040026" customFormat="false" ht="12.8" hidden="false" customHeight="true" outlineLevel="0" collapsed="false"/>
    <row r="1040027" customFormat="false" ht="12.8" hidden="false" customHeight="true" outlineLevel="0" collapsed="false"/>
    <row r="1040028" customFormat="false" ht="12.8" hidden="false" customHeight="true" outlineLevel="0" collapsed="false"/>
    <row r="1040029" customFormat="false" ht="12.8" hidden="false" customHeight="true" outlineLevel="0" collapsed="false"/>
    <row r="1040030" customFormat="false" ht="12.8" hidden="false" customHeight="true" outlineLevel="0" collapsed="false"/>
    <row r="1040031" customFormat="false" ht="12.8" hidden="false" customHeight="true" outlineLevel="0" collapsed="false"/>
    <row r="1040032" customFormat="false" ht="12.8" hidden="false" customHeight="true" outlineLevel="0" collapsed="false"/>
    <row r="1040033" customFormat="false" ht="12.8" hidden="false" customHeight="true" outlineLevel="0" collapsed="false"/>
    <row r="1040034" customFormat="false" ht="12.8" hidden="false" customHeight="true" outlineLevel="0" collapsed="false"/>
    <row r="1040035" customFormat="false" ht="12.8" hidden="false" customHeight="true" outlineLevel="0" collapsed="false"/>
    <row r="1040036" customFormat="false" ht="12.8" hidden="false" customHeight="true" outlineLevel="0" collapsed="false"/>
    <row r="1040037" customFormat="false" ht="12.8" hidden="false" customHeight="true" outlineLevel="0" collapsed="false"/>
    <row r="1040038" customFormat="false" ht="12.8" hidden="false" customHeight="true" outlineLevel="0" collapsed="false"/>
    <row r="1040039" customFormat="false" ht="12.8" hidden="false" customHeight="true" outlineLevel="0" collapsed="false"/>
    <row r="1040040" customFormat="false" ht="12.8" hidden="false" customHeight="true" outlineLevel="0" collapsed="false"/>
    <row r="1040041" customFormat="false" ht="12.8" hidden="false" customHeight="true" outlineLevel="0" collapsed="false"/>
    <row r="1040042" customFormat="false" ht="12.8" hidden="false" customHeight="true" outlineLevel="0" collapsed="false"/>
    <row r="1040043" customFormat="false" ht="12.8" hidden="false" customHeight="true" outlineLevel="0" collapsed="false"/>
    <row r="1040044" customFormat="false" ht="12.8" hidden="false" customHeight="true" outlineLevel="0" collapsed="false"/>
    <row r="1040045" customFormat="false" ht="12.8" hidden="false" customHeight="true" outlineLevel="0" collapsed="false"/>
    <row r="1040046" customFormat="false" ht="12.8" hidden="false" customHeight="true" outlineLevel="0" collapsed="false"/>
    <row r="1040047" customFormat="false" ht="12.8" hidden="false" customHeight="true" outlineLevel="0" collapsed="false"/>
    <row r="1040048" customFormat="false" ht="12.8" hidden="false" customHeight="true" outlineLevel="0" collapsed="false"/>
    <row r="1040049" customFormat="false" ht="12.8" hidden="false" customHeight="true" outlineLevel="0" collapsed="false"/>
    <row r="1040050" customFormat="false" ht="12.8" hidden="false" customHeight="true" outlineLevel="0" collapsed="false"/>
    <row r="1040051" customFormat="false" ht="12.8" hidden="false" customHeight="true" outlineLevel="0" collapsed="false"/>
    <row r="1040052" customFormat="false" ht="12.8" hidden="false" customHeight="true" outlineLevel="0" collapsed="false"/>
    <row r="1040053" customFormat="false" ht="12.8" hidden="false" customHeight="true" outlineLevel="0" collapsed="false"/>
    <row r="1040054" customFormat="false" ht="12.8" hidden="false" customHeight="true" outlineLevel="0" collapsed="false"/>
    <row r="1040055" customFormat="false" ht="12.8" hidden="false" customHeight="true" outlineLevel="0" collapsed="false"/>
    <row r="1040056" customFormat="false" ht="12.8" hidden="false" customHeight="true" outlineLevel="0" collapsed="false"/>
    <row r="1040057" customFormat="false" ht="12.8" hidden="false" customHeight="true" outlineLevel="0" collapsed="false"/>
    <row r="1040058" customFormat="false" ht="12.8" hidden="false" customHeight="true" outlineLevel="0" collapsed="false"/>
    <row r="1040059" customFormat="false" ht="12.8" hidden="false" customHeight="true" outlineLevel="0" collapsed="false"/>
    <row r="1040060" customFormat="false" ht="12.8" hidden="false" customHeight="true" outlineLevel="0" collapsed="false"/>
    <row r="1040061" customFormat="false" ht="12.8" hidden="false" customHeight="true" outlineLevel="0" collapsed="false"/>
    <row r="1040062" customFormat="false" ht="12.8" hidden="false" customHeight="true" outlineLevel="0" collapsed="false"/>
    <row r="1040063" customFormat="false" ht="12.8" hidden="false" customHeight="true" outlineLevel="0" collapsed="false"/>
    <row r="1040064" customFormat="false" ht="12.8" hidden="false" customHeight="true" outlineLevel="0" collapsed="false"/>
    <row r="1040065" customFormat="false" ht="12.8" hidden="false" customHeight="true" outlineLevel="0" collapsed="false"/>
    <row r="1040066" customFormat="false" ht="12.8" hidden="false" customHeight="true" outlineLevel="0" collapsed="false"/>
    <row r="1040067" customFormat="false" ht="12.8" hidden="false" customHeight="true" outlineLevel="0" collapsed="false"/>
    <row r="1040068" customFormat="false" ht="12.8" hidden="false" customHeight="true" outlineLevel="0" collapsed="false"/>
    <row r="1040069" customFormat="false" ht="12.8" hidden="false" customHeight="true" outlineLevel="0" collapsed="false"/>
    <row r="1040070" customFormat="false" ht="12.8" hidden="false" customHeight="true" outlineLevel="0" collapsed="false"/>
    <row r="1040071" customFormat="false" ht="12.8" hidden="false" customHeight="true" outlineLevel="0" collapsed="false"/>
    <row r="1040072" customFormat="false" ht="12.8" hidden="false" customHeight="true" outlineLevel="0" collapsed="false"/>
    <row r="1040073" customFormat="false" ht="12.8" hidden="false" customHeight="true" outlineLevel="0" collapsed="false"/>
    <row r="1040074" customFormat="false" ht="12.8" hidden="false" customHeight="true" outlineLevel="0" collapsed="false"/>
    <row r="1040075" customFormat="false" ht="12.8" hidden="false" customHeight="true" outlineLevel="0" collapsed="false"/>
    <row r="1040076" customFormat="false" ht="12.8" hidden="false" customHeight="true" outlineLevel="0" collapsed="false"/>
    <row r="1040077" customFormat="false" ht="12.8" hidden="false" customHeight="true" outlineLevel="0" collapsed="false"/>
    <row r="1040078" customFormat="false" ht="12.8" hidden="false" customHeight="true" outlineLevel="0" collapsed="false"/>
    <row r="1040079" customFormat="false" ht="12.8" hidden="false" customHeight="true" outlineLevel="0" collapsed="false"/>
    <row r="1040080" customFormat="false" ht="12.8" hidden="false" customHeight="true" outlineLevel="0" collapsed="false"/>
    <row r="1040081" customFormat="false" ht="12.8" hidden="false" customHeight="true" outlineLevel="0" collapsed="false"/>
    <row r="1040082" customFormat="false" ht="12.8" hidden="false" customHeight="true" outlineLevel="0" collapsed="false"/>
    <row r="1040083" customFormat="false" ht="12.8" hidden="false" customHeight="true" outlineLevel="0" collapsed="false"/>
    <row r="1040084" customFormat="false" ht="12.8" hidden="false" customHeight="true" outlineLevel="0" collapsed="false"/>
    <row r="1040085" customFormat="false" ht="12.8" hidden="false" customHeight="true" outlineLevel="0" collapsed="false"/>
    <row r="1040086" customFormat="false" ht="12.8" hidden="false" customHeight="true" outlineLevel="0" collapsed="false"/>
    <row r="1040087" customFormat="false" ht="12.8" hidden="false" customHeight="true" outlineLevel="0" collapsed="false"/>
    <row r="1040088" customFormat="false" ht="12.8" hidden="false" customHeight="true" outlineLevel="0" collapsed="false"/>
    <row r="1040089" customFormat="false" ht="12.8" hidden="false" customHeight="true" outlineLevel="0" collapsed="false"/>
    <row r="1040090" customFormat="false" ht="12.8" hidden="false" customHeight="true" outlineLevel="0" collapsed="false"/>
    <row r="1040091" customFormat="false" ht="12.8" hidden="false" customHeight="true" outlineLevel="0" collapsed="false"/>
    <row r="1040092" customFormat="false" ht="12.8" hidden="false" customHeight="true" outlineLevel="0" collapsed="false"/>
    <row r="1040093" customFormat="false" ht="12.8" hidden="false" customHeight="true" outlineLevel="0" collapsed="false"/>
    <row r="1040094" customFormat="false" ht="12.8" hidden="false" customHeight="true" outlineLevel="0" collapsed="false"/>
    <row r="1040095" customFormat="false" ht="12.8" hidden="false" customHeight="true" outlineLevel="0" collapsed="false"/>
    <row r="1040096" customFormat="false" ht="12.8" hidden="false" customHeight="true" outlineLevel="0" collapsed="false"/>
    <row r="1040097" customFormat="false" ht="12.8" hidden="false" customHeight="true" outlineLevel="0" collapsed="false"/>
    <row r="1040098" customFormat="false" ht="12.8" hidden="false" customHeight="true" outlineLevel="0" collapsed="false"/>
    <row r="1040099" customFormat="false" ht="12.8" hidden="false" customHeight="true" outlineLevel="0" collapsed="false"/>
    <row r="1040100" customFormat="false" ht="12.8" hidden="false" customHeight="true" outlineLevel="0" collapsed="false"/>
    <row r="1040101" customFormat="false" ht="12.8" hidden="false" customHeight="true" outlineLevel="0" collapsed="false"/>
    <row r="1040102" customFormat="false" ht="12.8" hidden="false" customHeight="true" outlineLevel="0" collapsed="false"/>
    <row r="1040103" customFormat="false" ht="12.8" hidden="false" customHeight="true" outlineLevel="0" collapsed="false"/>
    <row r="1040104" customFormat="false" ht="12.8" hidden="false" customHeight="true" outlineLevel="0" collapsed="false"/>
    <row r="1040105" customFormat="false" ht="12.8" hidden="false" customHeight="true" outlineLevel="0" collapsed="false"/>
    <row r="1040106" customFormat="false" ht="12.8" hidden="false" customHeight="true" outlineLevel="0" collapsed="false"/>
    <row r="1040107" customFormat="false" ht="12.8" hidden="false" customHeight="true" outlineLevel="0" collapsed="false"/>
    <row r="1040108" customFormat="false" ht="12.8" hidden="false" customHeight="true" outlineLevel="0" collapsed="false"/>
    <row r="1040109" customFormat="false" ht="12.8" hidden="false" customHeight="true" outlineLevel="0" collapsed="false"/>
    <row r="1040110" customFormat="false" ht="12.8" hidden="false" customHeight="true" outlineLevel="0" collapsed="false"/>
    <row r="1040111" customFormat="false" ht="12.8" hidden="false" customHeight="true" outlineLevel="0" collapsed="false"/>
    <row r="1040112" customFormat="false" ht="12.8" hidden="false" customHeight="true" outlineLevel="0" collapsed="false"/>
    <row r="1040113" customFormat="false" ht="12.8" hidden="false" customHeight="true" outlineLevel="0" collapsed="false"/>
    <row r="1040114" customFormat="false" ht="12.8" hidden="false" customHeight="true" outlineLevel="0" collapsed="false"/>
    <row r="1040115" customFormat="false" ht="12.8" hidden="false" customHeight="true" outlineLevel="0" collapsed="false"/>
    <row r="1040116" customFormat="false" ht="12.8" hidden="false" customHeight="true" outlineLevel="0" collapsed="false"/>
    <row r="1040117" customFormat="false" ht="12.8" hidden="false" customHeight="true" outlineLevel="0" collapsed="false"/>
    <row r="1040118" customFormat="false" ht="12.8" hidden="false" customHeight="true" outlineLevel="0" collapsed="false"/>
    <row r="1040119" customFormat="false" ht="12.8" hidden="false" customHeight="true" outlineLevel="0" collapsed="false"/>
    <row r="1040120" customFormat="false" ht="12.8" hidden="false" customHeight="true" outlineLevel="0" collapsed="false"/>
    <row r="1040121" customFormat="false" ht="12.8" hidden="false" customHeight="true" outlineLevel="0" collapsed="false"/>
    <row r="1040122" customFormat="false" ht="12.8" hidden="false" customHeight="true" outlineLevel="0" collapsed="false"/>
    <row r="1040123" customFormat="false" ht="12.8" hidden="false" customHeight="true" outlineLevel="0" collapsed="false"/>
    <row r="1040124" customFormat="false" ht="12.8" hidden="false" customHeight="true" outlineLevel="0" collapsed="false"/>
    <row r="1040125" customFormat="false" ht="12.8" hidden="false" customHeight="true" outlineLevel="0" collapsed="false"/>
    <row r="1040126" customFormat="false" ht="12.8" hidden="false" customHeight="true" outlineLevel="0" collapsed="false"/>
    <row r="1040127" customFormat="false" ht="12.8" hidden="false" customHeight="true" outlineLevel="0" collapsed="false"/>
    <row r="1040128" customFormat="false" ht="12.8" hidden="false" customHeight="true" outlineLevel="0" collapsed="false"/>
    <row r="1040129" customFormat="false" ht="12.8" hidden="false" customHeight="true" outlineLevel="0" collapsed="false"/>
    <row r="1040130" customFormat="false" ht="12.8" hidden="false" customHeight="true" outlineLevel="0" collapsed="false"/>
    <row r="1040131" customFormat="false" ht="12.8" hidden="false" customHeight="true" outlineLevel="0" collapsed="false"/>
    <row r="1040132" customFormat="false" ht="12.8" hidden="false" customHeight="true" outlineLevel="0" collapsed="false"/>
    <row r="1040133" customFormat="false" ht="12.8" hidden="false" customHeight="true" outlineLevel="0" collapsed="false"/>
    <row r="1040134" customFormat="false" ht="12.8" hidden="false" customHeight="true" outlineLevel="0" collapsed="false"/>
    <row r="1040135" customFormat="false" ht="12.8" hidden="false" customHeight="true" outlineLevel="0" collapsed="false"/>
    <row r="1040136" customFormat="false" ht="12.8" hidden="false" customHeight="true" outlineLevel="0" collapsed="false"/>
    <row r="1040137" customFormat="false" ht="12.8" hidden="false" customHeight="true" outlineLevel="0" collapsed="false"/>
    <row r="1040138" customFormat="false" ht="12.8" hidden="false" customHeight="true" outlineLevel="0" collapsed="false"/>
    <row r="1040139" customFormat="false" ht="12.8" hidden="false" customHeight="true" outlineLevel="0" collapsed="false"/>
    <row r="1040140" customFormat="false" ht="12.8" hidden="false" customHeight="true" outlineLevel="0" collapsed="false"/>
    <row r="1040141" customFormat="false" ht="12.8" hidden="false" customHeight="true" outlineLevel="0" collapsed="false"/>
    <row r="1040142" customFormat="false" ht="12.8" hidden="false" customHeight="true" outlineLevel="0" collapsed="false"/>
    <row r="1040143" customFormat="false" ht="12.8" hidden="false" customHeight="true" outlineLevel="0" collapsed="false"/>
    <row r="1040144" customFormat="false" ht="12.8" hidden="false" customHeight="true" outlineLevel="0" collapsed="false"/>
    <row r="1040145" customFormat="false" ht="12.8" hidden="false" customHeight="true" outlineLevel="0" collapsed="false"/>
    <row r="1040146" customFormat="false" ht="12.8" hidden="false" customHeight="true" outlineLevel="0" collapsed="false"/>
    <row r="1040147" customFormat="false" ht="12.8" hidden="false" customHeight="true" outlineLevel="0" collapsed="false"/>
    <row r="1040148" customFormat="false" ht="12.8" hidden="false" customHeight="true" outlineLevel="0" collapsed="false"/>
    <row r="1040149" customFormat="false" ht="12.8" hidden="false" customHeight="true" outlineLevel="0" collapsed="false"/>
    <row r="1040150" customFormat="false" ht="12.8" hidden="false" customHeight="true" outlineLevel="0" collapsed="false"/>
    <row r="1040151" customFormat="false" ht="12.8" hidden="false" customHeight="true" outlineLevel="0" collapsed="false"/>
    <row r="1040152" customFormat="false" ht="12.8" hidden="false" customHeight="true" outlineLevel="0" collapsed="false"/>
    <row r="1040153" customFormat="false" ht="12.8" hidden="false" customHeight="true" outlineLevel="0" collapsed="false"/>
    <row r="1040154" customFormat="false" ht="12.8" hidden="false" customHeight="true" outlineLevel="0" collapsed="false"/>
    <row r="1040155" customFormat="false" ht="12.8" hidden="false" customHeight="true" outlineLevel="0" collapsed="false"/>
    <row r="1040156" customFormat="false" ht="12.8" hidden="false" customHeight="true" outlineLevel="0" collapsed="false"/>
    <row r="1040157" customFormat="false" ht="12.8" hidden="false" customHeight="true" outlineLevel="0" collapsed="false"/>
    <row r="1040158" customFormat="false" ht="12.8" hidden="false" customHeight="true" outlineLevel="0" collapsed="false"/>
    <row r="1040159" customFormat="false" ht="12.8" hidden="false" customHeight="true" outlineLevel="0" collapsed="false"/>
    <row r="1040160" customFormat="false" ht="12.8" hidden="false" customHeight="true" outlineLevel="0" collapsed="false"/>
    <row r="1040161" customFormat="false" ht="12.8" hidden="false" customHeight="true" outlineLevel="0" collapsed="false"/>
    <row r="1040162" customFormat="false" ht="12.8" hidden="false" customHeight="true" outlineLevel="0" collapsed="false"/>
    <row r="1040163" customFormat="false" ht="12.8" hidden="false" customHeight="true" outlineLevel="0" collapsed="false"/>
    <row r="1040164" customFormat="false" ht="12.8" hidden="false" customHeight="true" outlineLevel="0" collapsed="false"/>
    <row r="1040165" customFormat="false" ht="12.8" hidden="false" customHeight="true" outlineLevel="0" collapsed="false"/>
    <row r="1040166" customFormat="false" ht="12.8" hidden="false" customHeight="true" outlineLevel="0" collapsed="false"/>
    <row r="1040167" customFormat="false" ht="12.8" hidden="false" customHeight="true" outlineLevel="0" collapsed="false"/>
    <row r="1040168" customFormat="false" ht="12.8" hidden="false" customHeight="true" outlineLevel="0" collapsed="false"/>
    <row r="1040169" customFormat="false" ht="12.8" hidden="false" customHeight="true" outlineLevel="0" collapsed="false"/>
    <row r="1040170" customFormat="false" ht="12.8" hidden="false" customHeight="true" outlineLevel="0" collapsed="false"/>
    <row r="1040171" customFormat="false" ht="12.8" hidden="false" customHeight="true" outlineLevel="0" collapsed="false"/>
    <row r="1040172" customFormat="false" ht="12.8" hidden="false" customHeight="true" outlineLevel="0" collapsed="false"/>
    <row r="1040173" customFormat="false" ht="12.8" hidden="false" customHeight="true" outlineLevel="0" collapsed="false"/>
    <row r="1040174" customFormat="false" ht="12.8" hidden="false" customHeight="true" outlineLevel="0" collapsed="false"/>
    <row r="1040175" customFormat="false" ht="12.8" hidden="false" customHeight="true" outlineLevel="0" collapsed="false"/>
    <row r="1040176" customFormat="false" ht="12.8" hidden="false" customHeight="true" outlineLevel="0" collapsed="false"/>
    <row r="1040177" customFormat="false" ht="12.8" hidden="false" customHeight="true" outlineLevel="0" collapsed="false"/>
    <row r="1040178" customFormat="false" ht="12.8" hidden="false" customHeight="true" outlineLevel="0" collapsed="false"/>
    <row r="1040179" customFormat="false" ht="12.8" hidden="false" customHeight="true" outlineLevel="0" collapsed="false"/>
    <row r="1040180" customFormat="false" ht="12.8" hidden="false" customHeight="true" outlineLevel="0" collapsed="false"/>
    <row r="1040181" customFormat="false" ht="12.8" hidden="false" customHeight="true" outlineLevel="0" collapsed="false"/>
    <row r="1040182" customFormat="false" ht="12.8" hidden="false" customHeight="true" outlineLevel="0" collapsed="false"/>
    <row r="1040183" customFormat="false" ht="12.8" hidden="false" customHeight="true" outlineLevel="0" collapsed="false"/>
    <row r="1040184" customFormat="false" ht="12.8" hidden="false" customHeight="true" outlineLevel="0" collapsed="false"/>
    <row r="1040185" customFormat="false" ht="12.8" hidden="false" customHeight="true" outlineLevel="0" collapsed="false"/>
    <row r="1040186" customFormat="false" ht="12.8" hidden="false" customHeight="true" outlineLevel="0" collapsed="false"/>
    <row r="1040187" customFormat="false" ht="12.8" hidden="false" customHeight="true" outlineLevel="0" collapsed="false"/>
    <row r="1040188" customFormat="false" ht="12.8" hidden="false" customHeight="true" outlineLevel="0" collapsed="false"/>
    <row r="1040189" customFormat="false" ht="12.8" hidden="false" customHeight="true" outlineLevel="0" collapsed="false"/>
    <row r="1040190" customFormat="false" ht="12.8" hidden="false" customHeight="true" outlineLevel="0" collapsed="false"/>
    <row r="1040191" customFormat="false" ht="12.8" hidden="false" customHeight="true" outlineLevel="0" collapsed="false"/>
    <row r="1040192" customFormat="false" ht="12.8" hidden="false" customHeight="true" outlineLevel="0" collapsed="false"/>
    <row r="1040193" customFormat="false" ht="12.8" hidden="false" customHeight="true" outlineLevel="0" collapsed="false"/>
    <row r="1040194" customFormat="false" ht="12.8" hidden="false" customHeight="true" outlineLevel="0" collapsed="false"/>
    <row r="1040195" customFormat="false" ht="12.8" hidden="false" customHeight="true" outlineLevel="0" collapsed="false"/>
    <row r="1040196" customFormat="false" ht="12.8" hidden="false" customHeight="true" outlineLevel="0" collapsed="false"/>
    <row r="1040197" customFormat="false" ht="12.8" hidden="false" customHeight="true" outlineLevel="0" collapsed="false"/>
    <row r="1040198" customFormat="false" ht="12.8" hidden="false" customHeight="true" outlineLevel="0" collapsed="false"/>
    <row r="1040199" customFormat="false" ht="12.8" hidden="false" customHeight="true" outlineLevel="0" collapsed="false"/>
    <row r="1040200" customFormat="false" ht="12.8" hidden="false" customHeight="true" outlineLevel="0" collapsed="false"/>
    <row r="1040201" customFormat="false" ht="12.8" hidden="false" customHeight="true" outlineLevel="0" collapsed="false"/>
    <row r="1040202" customFormat="false" ht="12.8" hidden="false" customHeight="true" outlineLevel="0" collapsed="false"/>
    <row r="1040203" customFormat="false" ht="12.8" hidden="false" customHeight="true" outlineLevel="0" collapsed="false"/>
    <row r="1040204" customFormat="false" ht="12.8" hidden="false" customHeight="true" outlineLevel="0" collapsed="false"/>
    <row r="1040205" customFormat="false" ht="12.8" hidden="false" customHeight="true" outlineLevel="0" collapsed="false"/>
    <row r="1040206" customFormat="false" ht="12.8" hidden="false" customHeight="true" outlineLevel="0" collapsed="false"/>
    <row r="1040207" customFormat="false" ht="12.8" hidden="false" customHeight="true" outlineLevel="0" collapsed="false"/>
    <row r="1040208" customFormat="false" ht="12.8" hidden="false" customHeight="true" outlineLevel="0" collapsed="false"/>
    <row r="1040209" customFormat="false" ht="12.8" hidden="false" customHeight="true" outlineLevel="0" collapsed="false"/>
    <row r="1040210" customFormat="false" ht="12.8" hidden="false" customHeight="true" outlineLevel="0" collapsed="false"/>
    <row r="1040211" customFormat="false" ht="12.8" hidden="false" customHeight="true" outlineLevel="0" collapsed="false"/>
    <row r="1040212" customFormat="false" ht="12.8" hidden="false" customHeight="true" outlineLevel="0" collapsed="false"/>
    <row r="1040213" customFormat="false" ht="12.8" hidden="false" customHeight="true" outlineLevel="0" collapsed="false"/>
    <row r="1040214" customFormat="false" ht="12.8" hidden="false" customHeight="true" outlineLevel="0" collapsed="false"/>
    <row r="1040215" customFormat="false" ht="12.8" hidden="false" customHeight="true" outlineLevel="0" collapsed="false"/>
    <row r="1040216" customFormat="false" ht="12.8" hidden="false" customHeight="true" outlineLevel="0" collapsed="false"/>
    <row r="1040217" customFormat="false" ht="12.8" hidden="false" customHeight="true" outlineLevel="0" collapsed="false"/>
    <row r="1040218" customFormat="false" ht="12.8" hidden="false" customHeight="true" outlineLevel="0" collapsed="false"/>
    <row r="1040219" customFormat="false" ht="12.8" hidden="false" customHeight="true" outlineLevel="0" collapsed="false"/>
    <row r="1040220" customFormat="false" ht="12.8" hidden="false" customHeight="true" outlineLevel="0" collapsed="false"/>
    <row r="1040221" customFormat="false" ht="12.8" hidden="false" customHeight="true" outlineLevel="0" collapsed="false"/>
    <row r="1040222" customFormat="false" ht="12.8" hidden="false" customHeight="true" outlineLevel="0" collapsed="false"/>
    <row r="1040223" customFormat="false" ht="12.8" hidden="false" customHeight="true" outlineLevel="0" collapsed="false"/>
    <row r="1040224" customFormat="false" ht="12.8" hidden="false" customHeight="true" outlineLevel="0" collapsed="false"/>
    <row r="1040225" customFormat="false" ht="12.8" hidden="false" customHeight="true" outlineLevel="0" collapsed="false"/>
    <row r="1040226" customFormat="false" ht="12.8" hidden="false" customHeight="true" outlineLevel="0" collapsed="false"/>
    <row r="1040227" customFormat="false" ht="12.8" hidden="false" customHeight="true" outlineLevel="0" collapsed="false"/>
    <row r="1040228" customFormat="false" ht="12.8" hidden="false" customHeight="true" outlineLevel="0" collapsed="false"/>
    <row r="1040229" customFormat="false" ht="12.8" hidden="false" customHeight="true" outlineLevel="0" collapsed="false"/>
    <row r="1040230" customFormat="false" ht="12.8" hidden="false" customHeight="true" outlineLevel="0" collapsed="false"/>
    <row r="1040231" customFormat="false" ht="12.8" hidden="false" customHeight="true" outlineLevel="0" collapsed="false"/>
    <row r="1040232" customFormat="false" ht="12.8" hidden="false" customHeight="true" outlineLevel="0" collapsed="false"/>
    <row r="1040233" customFormat="false" ht="12.8" hidden="false" customHeight="true" outlineLevel="0" collapsed="false"/>
    <row r="1040234" customFormat="false" ht="12.8" hidden="false" customHeight="true" outlineLevel="0" collapsed="false"/>
    <row r="1040235" customFormat="false" ht="12.8" hidden="false" customHeight="true" outlineLevel="0" collapsed="false"/>
    <row r="1040236" customFormat="false" ht="12.8" hidden="false" customHeight="true" outlineLevel="0" collapsed="false"/>
    <row r="1040237" customFormat="false" ht="12.8" hidden="false" customHeight="true" outlineLevel="0" collapsed="false"/>
    <row r="1040238" customFormat="false" ht="12.8" hidden="false" customHeight="true" outlineLevel="0" collapsed="false"/>
    <row r="1040239" customFormat="false" ht="12.8" hidden="false" customHeight="true" outlineLevel="0" collapsed="false"/>
    <row r="1040240" customFormat="false" ht="12.8" hidden="false" customHeight="true" outlineLevel="0" collapsed="false"/>
    <row r="1040241" customFormat="false" ht="12.8" hidden="false" customHeight="true" outlineLevel="0" collapsed="false"/>
    <row r="1040242" customFormat="false" ht="12.8" hidden="false" customHeight="true" outlineLevel="0" collapsed="false"/>
    <row r="1040243" customFormat="false" ht="12.8" hidden="false" customHeight="true" outlineLevel="0" collapsed="false"/>
    <row r="1040244" customFormat="false" ht="12.8" hidden="false" customHeight="true" outlineLevel="0" collapsed="false"/>
    <row r="1040245" customFormat="false" ht="12.8" hidden="false" customHeight="true" outlineLevel="0" collapsed="false"/>
    <row r="1040246" customFormat="false" ht="12.8" hidden="false" customHeight="true" outlineLevel="0" collapsed="false"/>
    <row r="1040247" customFormat="false" ht="12.8" hidden="false" customHeight="true" outlineLevel="0" collapsed="false"/>
    <row r="1040248" customFormat="false" ht="12.8" hidden="false" customHeight="true" outlineLevel="0" collapsed="false"/>
    <row r="1040249" customFormat="false" ht="12.8" hidden="false" customHeight="true" outlineLevel="0" collapsed="false"/>
    <row r="1040250" customFormat="false" ht="12.8" hidden="false" customHeight="true" outlineLevel="0" collapsed="false"/>
    <row r="1040251" customFormat="false" ht="12.8" hidden="false" customHeight="true" outlineLevel="0" collapsed="false"/>
    <row r="1040252" customFormat="false" ht="12.8" hidden="false" customHeight="true" outlineLevel="0" collapsed="false"/>
    <row r="1040253" customFormat="false" ht="12.8" hidden="false" customHeight="true" outlineLevel="0" collapsed="false"/>
    <row r="1040254" customFormat="false" ht="12.8" hidden="false" customHeight="true" outlineLevel="0" collapsed="false"/>
    <row r="1040255" customFormat="false" ht="12.8" hidden="false" customHeight="true" outlineLevel="0" collapsed="false"/>
    <row r="1040256" customFormat="false" ht="12.8" hidden="false" customHeight="true" outlineLevel="0" collapsed="false"/>
    <row r="1040257" customFormat="false" ht="12.8" hidden="false" customHeight="true" outlineLevel="0" collapsed="false"/>
    <row r="1040258" customFormat="false" ht="12.8" hidden="false" customHeight="true" outlineLevel="0" collapsed="false"/>
    <row r="1040259" customFormat="false" ht="12.8" hidden="false" customHeight="true" outlineLevel="0" collapsed="false"/>
    <row r="1040260" customFormat="false" ht="12.8" hidden="false" customHeight="true" outlineLevel="0" collapsed="false"/>
    <row r="1040261" customFormat="false" ht="12.8" hidden="false" customHeight="true" outlineLevel="0" collapsed="false"/>
    <row r="1040262" customFormat="false" ht="12.8" hidden="false" customHeight="true" outlineLevel="0" collapsed="false"/>
    <row r="1040263" customFormat="false" ht="12.8" hidden="false" customHeight="true" outlineLevel="0" collapsed="false"/>
    <row r="1040264" customFormat="false" ht="12.8" hidden="false" customHeight="true" outlineLevel="0" collapsed="false"/>
    <row r="1040265" customFormat="false" ht="12.8" hidden="false" customHeight="true" outlineLevel="0" collapsed="false"/>
    <row r="1040266" customFormat="false" ht="12.8" hidden="false" customHeight="true" outlineLevel="0" collapsed="false"/>
    <row r="1040267" customFormat="false" ht="12.8" hidden="false" customHeight="true" outlineLevel="0" collapsed="false"/>
    <row r="1040268" customFormat="false" ht="12.8" hidden="false" customHeight="true" outlineLevel="0" collapsed="false"/>
    <row r="1040269" customFormat="false" ht="12.8" hidden="false" customHeight="true" outlineLevel="0" collapsed="false"/>
    <row r="1040270" customFormat="false" ht="12.8" hidden="false" customHeight="true" outlineLevel="0" collapsed="false"/>
    <row r="1040271" customFormat="false" ht="12.8" hidden="false" customHeight="true" outlineLevel="0" collapsed="false"/>
    <row r="1040272" customFormat="false" ht="12.8" hidden="false" customHeight="true" outlineLevel="0" collapsed="false"/>
    <row r="1040273" customFormat="false" ht="12.8" hidden="false" customHeight="true" outlineLevel="0" collapsed="false"/>
    <row r="1040274" customFormat="false" ht="12.8" hidden="false" customHeight="true" outlineLevel="0" collapsed="false"/>
    <row r="1040275" customFormat="false" ht="12.8" hidden="false" customHeight="true" outlineLevel="0" collapsed="false"/>
    <row r="1040276" customFormat="false" ht="12.8" hidden="false" customHeight="true" outlineLevel="0" collapsed="false"/>
    <row r="1040277" customFormat="false" ht="12.8" hidden="false" customHeight="true" outlineLevel="0" collapsed="false"/>
    <row r="1040278" customFormat="false" ht="12.8" hidden="false" customHeight="true" outlineLevel="0" collapsed="false"/>
    <row r="1040279" customFormat="false" ht="12.8" hidden="false" customHeight="true" outlineLevel="0" collapsed="false"/>
    <row r="1040280" customFormat="false" ht="12.8" hidden="false" customHeight="true" outlineLevel="0" collapsed="false"/>
    <row r="1040281" customFormat="false" ht="12.8" hidden="false" customHeight="true" outlineLevel="0" collapsed="false"/>
    <row r="1040282" customFormat="false" ht="12.8" hidden="false" customHeight="true" outlineLevel="0" collapsed="false"/>
    <row r="1040283" customFormat="false" ht="12.8" hidden="false" customHeight="true" outlineLevel="0" collapsed="false"/>
    <row r="1040284" customFormat="false" ht="12.8" hidden="false" customHeight="true" outlineLevel="0" collapsed="false"/>
    <row r="1040285" customFormat="false" ht="12.8" hidden="false" customHeight="true" outlineLevel="0" collapsed="false"/>
    <row r="1040286" customFormat="false" ht="12.8" hidden="false" customHeight="true" outlineLevel="0" collapsed="false"/>
    <row r="1040287" customFormat="false" ht="12.8" hidden="false" customHeight="true" outlineLevel="0" collapsed="false"/>
    <row r="1040288" customFormat="false" ht="12.8" hidden="false" customHeight="true" outlineLevel="0" collapsed="false"/>
    <row r="1040289" customFormat="false" ht="12.8" hidden="false" customHeight="true" outlineLevel="0" collapsed="false"/>
    <row r="1040290" customFormat="false" ht="12.8" hidden="false" customHeight="true" outlineLevel="0" collapsed="false"/>
    <row r="1040291" customFormat="false" ht="12.8" hidden="false" customHeight="true" outlineLevel="0" collapsed="false"/>
    <row r="1040292" customFormat="false" ht="12.8" hidden="false" customHeight="true" outlineLevel="0" collapsed="false"/>
    <row r="1040293" customFormat="false" ht="12.8" hidden="false" customHeight="true" outlineLevel="0" collapsed="false"/>
    <row r="1040294" customFormat="false" ht="12.8" hidden="false" customHeight="true" outlineLevel="0" collapsed="false"/>
    <row r="1040295" customFormat="false" ht="12.8" hidden="false" customHeight="true" outlineLevel="0" collapsed="false"/>
    <row r="1040296" customFormat="false" ht="12.8" hidden="false" customHeight="true" outlineLevel="0" collapsed="false"/>
    <row r="1040297" customFormat="false" ht="12.8" hidden="false" customHeight="true" outlineLevel="0" collapsed="false"/>
    <row r="1040298" customFormat="false" ht="12.8" hidden="false" customHeight="true" outlineLevel="0" collapsed="false"/>
    <row r="1040299" customFormat="false" ht="12.8" hidden="false" customHeight="true" outlineLevel="0" collapsed="false"/>
    <row r="1040300" customFormat="false" ht="12.8" hidden="false" customHeight="true" outlineLevel="0" collapsed="false"/>
    <row r="1040301" customFormat="false" ht="12.8" hidden="false" customHeight="true" outlineLevel="0" collapsed="false"/>
    <row r="1040302" customFormat="false" ht="12.8" hidden="false" customHeight="true" outlineLevel="0" collapsed="false"/>
    <row r="1040303" customFormat="false" ht="12.8" hidden="false" customHeight="true" outlineLevel="0" collapsed="false"/>
    <row r="1040304" customFormat="false" ht="12.8" hidden="false" customHeight="true" outlineLevel="0" collapsed="false"/>
    <row r="1040305" customFormat="false" ht="12.8" hidden="false" customHeight="true" outlineLevel="0" collapsed="false"/>
    <row r="1040306" customFormat="false" ht="12.8" hidden="false" customHeight="true" outlineLevel="0" collapsed="false"/>
    <row r="1040307" customFormat="false" ht="12.8" hidden="false" customHeight="true" outlineLevel="0" collapsed="false"/>
    <row r="1040308" customFormat="false" ht="12.8" hidden="false" customHeight="true" outlineLevel="0" collapsed="false"/>
    <row r="1040309" customFormat="false" ht="12.8" hidden="false" customHeight="true" outlineLevel="0" collapsed="false"/>
    <row r="1040310" customFormat="false" ht="12.8" hidden="false" customHeight="true" outlineLevel="0" collapsed="false"/>
    <row r="1040311" customFormat="false" ht="12.8" hidden="false" customHeight="true" outlineLevel="0" collapsed="false"/>
    <row r="1040312" customFormat="false" ht="12.8" hidden="false" customHeight="true" outlineLevel="0" collapsed="false"/>
    <row r="1040313" customFormat="false" ht="12.8" hidden="false" customHeight="true" outlineLevel="0" collapsed="false"/>
    <row r="1040314" customFormat="false" ht="12.8" hidden="false" customHeight="true" outlineLevel="0" collapsed="false"/>
    <row r="1040315" customFormat="false" ht="12.8" hidden="false" customHeight="true" outlineLevel="0" collapsed="false"/>
    <row r="1040316" customFormat="false" ht="12.8" hidden="false" customHeight="true" outlineLevel="0" collapsed="false"/>
    <row r="1040317" customFormat="false" ht="12.8" hidden="false" customHeight="true" outlineLevel="0" collapsed="false"/>
    <row r="1040318" customFormat="false" ht="12.8" hidden="false" customHeight="true" outlineLevel="0" collapsed="false"/>
    <row r="1040319" customFormat="false" ht="12.8" hidden="false" customHeight="true" outlineLevel="0" collapsed="false"/>
    <row r="1040320" customFormat="false" ht="12.8" hidden="false" customHeight="true" outlineLevel="0" collapsed="false"/>
    <row r="1040321" customFormat="false" ht="12.8" hidden="false" customHeight="true" outlineLevel="0" collapsed="false"/>
    <row r="1040322" customFormat="false" ht="12.8" hidden="false" customHeight="true" outlineLevel="0" collapsed="false"/>
    <row r="1040323" customFormat="false" ht="12.8" hidden="false" customHeight="true" outlineLevel="0" collapsed="false"/>
    <row r="1040324" customFormat="false" ht="12.8" hidden="false" customHeight="true" outlineLevel="0" collapsed="false"/>
    <row r="1040325" customFormat="false" ht="12.8" hidden="false" customHeight="true" outlineLevel="0" collapsed="false"/>
    <row r="1040326" customFormat="false" ht="12.8" hidden="false" customHeight="true" outlineLevel="0" collapsed="false"/>
    <row r="1040327" customFormat="false" ht="12.8" hidden="false" customHeight="true" outlineLevel="0" collapsed="false"/>
    <row r="1040328" customFormat="false" ht="12.8" hidden="false" customHeight="true" outlineLevel="0" collapsed="false"/>
    <row r="1040329" customFormat="false" ht="12.8" hidden="false" customHeight="true" outlineLevel="0" collapsed="false"/>
    <row r="1040330" customFormat="false" ht="12.8" hidden="false" customHeight="true" outlineLevel="0" collapsed="false"/>
    <row r="1040331" customFormat="false" ht="12.8" hidden="false" customHeight="true" outlineLevel="0" collapsed="false"/>
    <row r="1040332" customFormat="false" ht="12.8" hidden="false" customHeight="true" outlineLevel="0" collapsed="false"/>
    <row r="1040333" customFormat="false" ht="12.8" hidden="false" customHeight="true" outlineLevel="0" collapsed="false"/>
    <row r="1040334" customFormat="false" ht="12.8" hidden="false" customHeight="true" outlineLevel="0" collapsed="false"/>
    <row r="1040335" customFormat="false" ht="12.8" hidden="false" customHeight="true" outlineLevel="0" collapsed="false"/>
    <row r="1040336" customFormat="false" ht="12.8" hidden="false" customHeight="true" outlineLevel="0" collapsed="false"/>
    <row r="1040337" customFormat="false" ht="12.8" hidden="false" customHeight="true" outlineLevel="0" collapsed="false"/>
    <row r="1040338" customFormat="false" ht="12.8" hidden="false" customHeight="true" outlineLevel="0" collapsed="false"/>
    <row r="1040339" customFormat="false" ht="12.8" hidden="false" customHeight="true" outlineLevel="0" collapsed="false"/>
    <row r="1040340" customFormat="false" ht="12.8" hidden="false" customHeight="true" outlineLevel="0" collapsed="false"/>
    <row r="1040341" customFormat="false" ht="12.8" hidden="false" customHeight="true" outlineLevel="0" collapsed="false"/>
    <row r="1040342" customFormat="false" ht="12.8" hidden="false" customHeight="true" outlineLevel="0" collapsed="false"/>
    <row r="1040343" customFormat="false" ht="12.8" hidden="false" customHeight="true" outlineLevel="0" collapsed="false"/>
    <row r="1040344" customFormat="false" ht="12.8" hidden="false" customHeight="true" outlineLevel="0" collapsed="false"/>
    <row r="1040345" customFormat="false" ht="12.8" hidden="false" customHeight="true" outlineLevel="0" collapsed="false"/>
    <row r="1040346" customFormat="false" ht="12.8" hidden="false" customHeight="true" outlineLevel="0" collapsed="false"/>
    <row r="1040347" customFormat="false" ht="12.8" hidden="false" customHeight="true" outlineLevel="0" collapsed="false"/>
    <row r="1040348" customFormat="false" ht="12.8" hidden="false" customHeight="true" outlineLevel="0" collapsed="false"/>
    <row r="1040349" customFormat="false" ht="12.8" hidden="false" customHeight="true" outlineLevel="0" collapsed="false"/>
    <row r="1040350" customFormat="false" ht="12.8" hidden="false" customHeight="true" outlineLevel="0" collapsed="false"/>
    <row r="1040351" customFormat="false" ht="12.8" hidden="false" customHeight="true" outlineLevel="0" collapsed="false"/>
    <row r="1040352" customFormat="false" ht="12.8" hidden="false" customHeight="true" outlineLevel="0" collapsed="false"/>
    <row r="1040353" customFormat="false" ht="12.8" hidden="false" customHeight="true" outlineLevel="0" collapsed="false"/>
    <row r="1040354" customFormat="false" ht="12.8" hidden="false" customHeight="true" outlineLevel="0" collapsed="false"/>
    <row r="1040355" customFormat="false" ht="12.8" hidden="false" customHeight="true" outlineLevel="0" collapsed="false"/>
    <row r="1040356" customFormat="false" ht="12.8" hidden="false" customHeight="true" outlineLevel="0" collapsed="false"/>
    <row r="1040357" customFormat="false" ht="12.8" hidden="false" customHeight="true" outlineLevel="0" collapsed="false"/>
    <row r="1040358" customFormat="false" ht="12.8" hidden="false" customHeight="true" outlineLevel="0" collapsed="false"/>
    <row r="1040359" customFormat="false" ht="12.8" hidden="false" customHeight="true" outlineLevel="0" collapsed="false"/>
    <row r="1040360" customFormat="false" ht="12.8" hidden="false" customHeight="true" outlineLevel="0" collapsed="false"/>
    <row r="1040361" customFormat="false" ht="12.8" hidden="false" customHeight="true" outlineLevel="0" collapsed="false"/>
    <row r="1040362" customFormat="false" ht="12.8" hidden="false" customHeight="true" outlineLevel="0" collapsed="false"/>
    <row r="1040363" customFormat="false" ht="12.8" hidden="false" customHeight="true" outlineLevel="0" collapsed="false"/>
    <row r="1040364" customFormat="false" ht="12.8" hidden="false" customHeight="true" outlineLevel="0" collapsed="false"/>
    <row r="1040365" customFormat="false" ht="12.8" hidden="false" customHeight="true" outlineLevel="0" collapsed="false"/>
    <row r="1040366" customFormat="false" ht="12.8" hidden="false" customHeight="true" outlineLevel="0" collapsed="false"/>
    <row r="1040367" customFormat="false" ht="12.8" hidden="false" customHeight="true" outlineLevel="0" collapsed="false"/>
    <row r="1040368" customFormat="false" ht="12.8" hidden="false" customHeight="true" outlineLevel="0" collapsed="false"/>
    <row r="1040369" customFormat="false" ht="12.8" hidden="false" customHeight="true" outlineLevel="0" collapsed="false"/>
    <row r="1040370" customFormat="false" ht="12.8" hidden="false" customHeight="true" outlineLevel="0" collapsed="false"/>
    <row r="1040371" customFormat="false" ht="12.8" hidden="false" customHeight="true" outlineLevel="0" collapsed="false"/>
    <row r="1040372" customFormat="false" ht="12.8" hidden="false" customHeight="true" outlineLevel="0" collapsed="false"/>
    <row r="1040373" customFormat="false" ht="12.8" hidden="false" customHeight="true" outlineLevel="0" collapsed="false"/>
    <row r="1040374" customFormat="false" ht="12.8" hidden="false" customHeight="true" outlineLevel="0" collapsed="false"/>
    <row r="1040375" customFormat="false" ht="12.8" hidden="false" customHeight="true" outlineLevel="0" collapsed="false"/>
    <row r="1040376" customFormat="false" ht="12.8" hidden="false" customHeight="true" outlineLevel="0" collapsed="false"/>
    <row r="1040377" customFormat="false" ht="12.8" hidden="false" customHeight="true" outlineLevel="0" collapsed="false"/>
    <row r="1040378" customFormat="false" ht="12.8" hidden="false" customHeight="true" outlineLevel="0" collapsed="false"/>
    <row r="1040379" customFormat="false" ht="12.8" hidden="false" customHeight="true" outlineLevel="0" collapsed="false"/>
    <row r="1040380" customFormat="false" ht="12.8" hidden="false" customHeight="true" outlineLevel="0" collapsed="false"/>
    <row r="1040381" customFormat="false" ht="12.8" hidden="false" customHeight="true" outlineLevel="0" collapsed="false"/>
    <row r="1040382" customFormat="false" ht="12.8" hidden="false" customHeight="true" outlineLevel="0" collapsed="false"/>
    <row r="1040383" customFormat="false" ht="12.8" hidden="false" customHeight="true" outlineLevel="0" collapsed="false"/>
    <row r="1040384" customFormat="false" ht="12.8" hidden="false" customHeight="true" outlineLevel="0" collapsed="false"/>
    <row r="1040385" customFormat="false" ht="12.8" hidden="false" customHeight="true" outlineLevel="0" collapsed="false"/>
    <row r="1040386" customFormat="false" ht="12.8" hidden="false" customHeight="true" outlineLevel="0" collapsed="false"/>
    <row r="1040387" customFormat="false" ht="12.8" hidden="false" customHeight="true" outlineLevel="0" collapsed="false"/>
    <row r="1040388" customFormat="false" ht="12.8" hidden="false" customHeight="true" outlineLevel="0" collapsed="false"/>
    <row r="1040389" customFormat="false" ht="12.8" hidden="false" customHeight="true" outlineLevel="0" collapsed="false"/>
    <row r="1040390" customFormat="false" ht="12.8" hidden="false" customHeight="true" outlineLevel="0" collapsed="false"/>
    <row r="1040391" customFormat="false" ht="12.8" hidden="false" customHeight="true" outlineLevel="0" collapsed="false"/>
    <row r="1040392" customFormat="false" ht="12.8" hidden="false" customHeight="true" outlineLevel="0" collapsed="false"/>
    <row r="1040393" customFormat="false" ht="12.8" hidden="false" customHeight="true" outlineLevel="0" collapsed="false"/>
    <row r="1040394" customFormat="false" ht="12.8" hidden="false" customHeight="true" outlineLevel="0" collapsed="false"/>
    <row r="1040395" customFormat="false" ht="12.8" hidden="false" customHeight="true" outlineLevel="0" collapsed="false"/>
    <row r="1040396" customFormat="false" ht="12.8" hidden="false" customHeight="true" outlineLevel="0" collapsed="false"/>
    <row r="1040397" customFormat="false" ht="12.8" hidden="false" customHeight="true" outlineLevel="0" collapsed="false"/>
    <row r="1040398" customFormat="false" ht="12.8" hidden="false" customHeight="true" outlineLevel="0" collapsed="false"/>
    <row r="1040399" customFormat="false" ht="12.8" hidden="false" customHeight="true" outlineLevel="0" collapsed="false"/>
    <row r="1040400" customFormat="false" ht="12.8" hidden="false" customHeight="true" outlineLevel="0" collapsed="false"/>
    <row r="1040401" customFormat="false" ht="12.8" hidden="false" customHeight="true" outlineLevel="0" collapsed="false"/>
    <row r="1040402" customFormat="false" ht="12.8" hidden="false" customHeight="true" outlineLevel="0" collapsed="false"/>
    <row r="1040403" customFormat="false" ht="12.8" hidden="false" customHeight="true" outlineLevel="0" collapsed="false"/>
    <row r="1040404" customFormat="false" ht="12.8" hidden="false" customHeight="true" outlineLevel="0" collapsed="false"/>
    <row r="1040405" customFormat="false" ht="12.8" hidden="false" customHeight="true" outlineLevel="0" collapsed="false"/>
    <row r="1040406" customFormat="false" ht="12.8" hidden="false" customHeight="true" outlineLevel="0" collapsed="false"/>
    <row r="1040407" customFormat="false" ht="12.8" hidden="false" customHeight="true" outlineLevel="0" collapsed="false"/>
    <row r="1040408" customFormat="false" ht="12.8" hidden="false" customHeight="true" outlineLevel="0" collapsed="false"/>
    <row r="1040409" customFormat="false" ht="12.8" hidden="false" customHeight="true" outlineLevel="0" collapsed="false"/>
    <row r="1040410" customFormat="false" ht="12.8" hidden="false" customHeight="true" outlineLevel="0" collapsed="false"/>
    <row r="1040411" customFormat="false" ht="12.8" hidden="false" customHeight="true" outlineLevel="0" collapsed="false"/>
    <row r="1040412" customFormat="false" ht="12.8" hidden="false" customHeight="true" outlineLevel="0" collapsed="false"/>
    <row r="1040413" customFormat="false" ht="12.8" hidden="false" customHeight="true" outlineLevel="0" collapsed="false"/>
    <row r="1040414" customFormat="false" ht="12.8" hidden="false" customHeight="true" outlineLevel="0" collapsed="false"/>
    <row r="1040415" customFormat="false" ht="12.8" hidden="false" customHeight="true" outlineLevel="0" collapsed="false"/>
    <row r="1040416" customFormat="false" ht="12.8" hidden="false" customHeight="true" outlineLevel="0" collapsed="false"/>
    <row r="1040417" customFormat="false" ht="12.8" hidden="false" customHeight="true" outlineLevel="0" collapsed="false"/>
    <row r="1040418" customFormat="false" ht="12.8" hidden="false" customHeight="true" outlineLevel="0" collapsed="false"/>
    <row r="1040419" customFormat="false" ht="12.8" hidden="false" customHeight="true" outlineLevel="0" collapsed="false"/>
    <row r="1040420" customFormat="false" ht="12.8" hidden="false" customHeight="true" outlineLevel="0" collapsed="false"/>
    <row r="1040421" customFormat="false" ht="12.8" hidden="false" customHeight="true" outlineLevel="0" collapsed="false"/>
    <row r="1040422" customFormat="false" ht="12.8" hidden="false" customHeight="true" outlineLevel="0" collapsed="false"/>
    <row r="1040423" customFormat="false" ht="12.8" hidden="false" customHeight="true" outlineLevel="0" collapsed="false"/>
    <row r="1040424" customFormat="false" ht="12.8" hidden="false" customHeight="true" outlineLevel="0" collapsed="false"/>
    <row r="1040425" customFormat="false" ht="12.8" hidden="false" customHeight="true" outlineLevel="0" collapsed="false"/>
    <row r="1040426" customFormat="false" ht="12.8" hidden="false" customHeight="true" outlineLevel="0" collapsed="false"/>
    <row r="1040427" customFormat="false" ht="12.8" hidden="false" customHeight="true" outlineLevel="0" collapsed="false"/>
    <row r="1040428" customFormat="false" ht="12.8" hidden="false" customHeight="true" outlineLevel="0" collapsed="false"/>
    <row r="1040429" customFormat="false" ht="12.8" hidden="false" customHeight="true" outlineLevel="0" collapsed="false"/>
    <row r="1040430" customFormat="false" ht="12.8" hidden="false" customHeight="true" outlineLevel="0" collapsed="false"/>
    <row r="1040431" customFormat="false" ht="12.8" hidden="false" customHeight="true" outlineLevel="0" collapsed="false"/>
    <row r="1040432" customFormat="false" ht="12.8" hidden="false" customHeight="true" outlineLevel="0" collapsed="false"/>
    <row r="1040433" customFormat="false" ht="12.8" hidden="false" customHeight="true" outlineLevel="0" collapsed="false"/>
    <row r="1040434" customFormat="false" ht="12.8" hidden="false" customHeight="true" outlineLevel="0" collapsed="false"/>
    <row r="1040435" customFormat="false" ht="12.8" hidden="false" customHeight="true" outlineLevel="0" collapsed="false"/>
    <row r="1040436" customFormat="false" ht="12.8" hidden="false" customHeight="true" outlineLevel="0" collapsed="false"/>
    <row r="1040437" customFormat="false" ht="12.8" hidden="false" customHeight="true" outlineLevel="0" collapsed="false"/>
    <row r="1040438" customFormat="false" ht="12.8" hidden="false" customHeight="true" outlineLevel="0" collapsed="false"/>
    <row r="1040439" customFormat="false" ht="12.8" hidden="false" customHeight="true" outlineLevel="0" collapsed="false"/>
    <row r="1040440" customFormat="false" ht="12.8" hidden="false" customHeight="true" outlineLevel="0" collapsed="false"/>
    <row r="1040441" customFormat="false" ht="12.8" hidden="false" customHeight="true" outlineLevel="0" collapsed="false"/>
    <row r="1040442" customFormat="false" ht="12.8" hidden="false" customHeight="true" outlineLevel="0" collapsed="false"/>
    <row r="1040443" customFormat="false" ht="12.8" hidden="false" customHeight="true" outlineLevel="0" collapsed="false"/>
    <row r="1040444" customFormat="false" ht="12.8" hidden="false" customHeight="true" outlineLevel="0" collapsed="false"/>
    <row r="1040445" customFormat="false" ht="12.8" hidden="false" customHeight="true" outlineLevel="0" collapsed="false"/>
    <row r="1040446" customFormat="false" ht="12.8" hidden="false" customHeight="true" outlineLevel="0" collapsed="false"/>
    <row r="1040447" customFormat="false" ht="12.8" hidden="false" customHeight="true" outlineLevel="0" collapsed="false"/>
    <row r="1040448" customFormat="false" ht="12.8" hidden="false" customHeight="true" outlineLevel="0" collapsed="false"/>
    <row r="1040449" customFormat="false" ht="12.8" hidden="false" customHeight="true" outlineLevel="0" collapsed="false"/>
    <row r="1040450" customFormat="false" ht="12.8" hidden="false" customHeight="true" outlineLevel="0" collapsed="false"/>
    <row r="1040451" customFormat="false" ht="12.8" hidden="false" customHeight="true" outlineLevel="0" collapsed="false"/>
    <row r="1040452" customFormat="false" ht="12.8" hidden="false" customHeight="true" outlineLevel="0" collapsed="false"/>
    <row r="1040453" customFormat="false" ht="12.8" hidden="false" customHeight="true" outlineLevel="0" collapsed="false"/>
    <row r="1040454" customFormat="false" ht="12.8" hidden="false" customHeight="true" outlineLevel="0" collapsed="false"/>
    <row r="1040455" customFormat="false" ht="12.8" hidden="false" customHeight="true" outlineLevel="0" collapsed="false"/>
    <row r="1040456" customFormat="false" ht="12.8" hidden="false" customHeight="true" outlineLevel="0" collapsed="false"/>
    <row r="1040457" customFormat="false" ht="12.8" hidden="false" customHeight="true" outlineLevel="0" collapsed="false"/>
    <row r="1040458" customFormat="false" ht="12.8" hidden="false" customHeight="true" outlineLevel="0" collapsed="false"/>
    <row r="1040459" customFormat="false" ht="12.8" hidden="false" customHeight="true" outlineLevel="0" collapsed="false"/>
    <row r="1040460" customFormat="false" ht="12.8" hidden="false" customHeight="true" outlineLevel="0" collapsed="false"/>
    <row r="1040461" customFormat="false" ht="12.8" hidden="false" customHeight="true" outlineLevel="0" collapsed="false"/>
    <row r="1040462" customFormat="false" ht="12.8" hidden="false" customHeight="true" outlineLevel="0" collapsed="false"/>
    <row r="1040463" customFormat="false" ht="12.8" hidden="false" customHeight="true" outlineLevel="0" collapsed="false"/>
    <row r="1040464" customFormat="false" ht="12.8" hidden="false" customHeight="true" outlineLevel="0" collapsed="false"/>
    <row r="1040465" customFormat="false" ht="12.8" hidden="false" customHeight="true" outlineLevel="0" collapsed="false"/>
    <row r="1040466" customFormat="false" ht="12.8" hidden="false" customHeight="true" outlineLevel="0" collapsed="false"/>
    <row r="1040467" customFormat="false" ht="12.8" hidden="false" customHeight="true" outlineLevel="0" collapsed="false"/>
    <row r="1040468" customFormat="false" ht="12.8" hidden="false" customHeight="true" outlineLevel="0" collapsed="false"/>
    <row r="1040469" customFormat="false" ht="12.8" hidden="false" customHeight="true" outlineLevel="0" collapsed="false"/>
    <row r="1040470" customFormat="false" ht="12.8" hidden="false" customHeight="true" outlineLevel="0" collapsed="false"/>
    <row r="1040471" customFormat="false" ht="12.8" hidden="false" customHeight="true" outlineLevel="0" collapsed="false"/>
    <row r="1040472" customFormat="false" ht="12.8" hidden="false" customHeight="true" outlineLevel="0" collapsed="false"/>
    <row r="1040473" customFormat="false" ht="12.8" hidden="false" customHeight="true" outlineLevel="0" collapsed="false"/>
    <row r="1040474" customFormat="false" ht="12.8" hidden="false" customHeight="true" outlineLevel="0" collapsed="false"/>
    <row r="1040475" customFormat="false" ht="12.8" hidden="false" customHeight="true" outlineLevel="0" collapsed="false"/>
    <row r="1040476" customFormat="false" ht="12.8" hidden="false" customHeight="true" outlineLevel="0" collapsed="false"/>
    <row r="1040477" customFormat="false" ht="12.8" hidden="false" customHeight="true" outlineLevel="0" collapsed="false"/>
    <row r="1040478" customFormat="false" ht="12.8" hidden="false" customHeight="true" outlineLevel="0" collapsed="false"/>
    <row r="1040479" customFormat="false" ht="12.8" hidden="false" customHeight="true" outlineLevel="0" collapsed="false"/>
    <row r="1040480" customFormat="false" ht="12.8" hidden="false" customHeight="true" outlineLevel="0" collapsed="false"/>
    <row r="1040481" customFormat="false" ht="12.8" hidden="false" customHeight="true" outlineLevel="0" collapsed="false"/>
    <row r="1040482" customFormat="false" ht="12.8" hidden="false" customHeight="true" outlineLevel="0" collapsed="false"/>
    <row r="1040483" customFormat="false" ht="12.8" hidden="false" customHeight="true" outlineLevel="0" collapsed="false"/>
    <row r="1040484" customFormat="false" ht="12.8" hidden="false" customHeight="true" outlineLevel="0" collapsed="false"/>
    <row r="1040485" customFormat="false" ht="12.8" hidden="false" customHeight="true" outlineLevel="0" collapsed="false"/>
    <row r="1040486" customFormat="false" ht="12.8" hidden="false" customHeight="true" outlineLevel="0" collapsed="false"/>
    <row r="1040487" customFormat="false" ht="12.8" hidden="false" customHeight="true" outlineLevel="0" collapsed="false"/>
    <row r="1040488" customFormat="false" ht="12.8" hidden="false" customHeight="true" outlineLevel="0" collapsed="false"/>
    <row r="1040489" customFormat="false" ht="12.8" hidden="false" customHeight="true" outlineLevel="0" collapsed="false"/>
    <row r="1040490" customFormat="false" ht="12.8" hidden="false" customHeight="true" outlineLevel="0" collapsed="false"/>
    <row r="1040491" customFormat="false" ht="12.8" hidden="false" customHeight="true" outlineLevel="0" collapsed="false"/>
    <row r="1040492" customFormat="false" ht="12.8" hidden="false" customHeight="true" outlineLevel="0" collapsed="false"/>
    <row r="1040493" customFormat="false" ht="12.8" hidden="false" customHeight="true" outlineLevel="0" collapsed="false"/>
    <row r="1040494" customFormat="false" ht="12.8" hidden="false" customHeight="true" outlineLevel="0" collapsed="false"/>
    <row r="1040495" customFormat="false" ht="12.8" hidden="false" customHeight="true" outlineLevel="0" collapsed="false"/>
    <row r="1040496" customFormat="false" ht="12.8" hidden="false" customHeight="true" outlineLevel="0" collapsed="false"/>
    <row r="1040497" customFormat="false" ht="12.8" hidden="false" customHeight="true" outlineLevel="0" collapsed="false"/>
    <row r="1040498" customFormat="false" ht="12.8" hidden="false" customHeight="true" outlineLevel="0" collapsed="false"/>
    <row r="1040499" customFormat="false" ht="12.8" hidden="false" customHeight="true" outlineLevel="0" collapsed="false"/>
    <row r="1040500" customFormat="false" ht="12.8" hidden="false" customHeight="true" outlineLevel="0" collapsed="false"/>
    <row r="1040501" customFormat="false" ht="12.8" hidden="false" customHeight="true" outlineLevel="0" collapsed="false"/>
    <row r="1040502" customFormat="false" ht="12.8" hidden="false" customHeight="true" outlineLevel="0" collapsed="false"/>
    <row r="1040503" customFormat="false" ht="12.8" hidden="false" customHeight="true" outlineLevel="0" collapsed="false"/>
    <row r="1040504" customFormat="false" ht="12.8" hidden="false" customHeight="true" outlineLevel="0" collapsed="false"/>
    <row r="1040505" customFormat="false" ht="12.8" hidden="false" customHeight="true" outlineLevel="0" collapsed="false"/>
    <row r="1040506" customFormat="false" ht="12.8" hidden="false" customHeight="true" outlineLevel="0" collapsed="false"/>
    <row r="1040507" customFormat="false" ht="12.8" hidden="false" customHeight="true" outlineLevel="0" collapsed="false"/>
    <row r="1040508" customFormat="false" ht="12.8" hidden="false" customHeight="true" outlineLevel="0" collapsed="false"/>
    <row r="1040509" customFormat="false" ht="12.8" hidden="false" customHeight="true" outlineLevel="0" collapsed="false"/>
    <row r="1040510" customFormat="false" ht="12.8" hidden="false" customHeight="true" outlineLevel="0" collapsed="false"/>
    <row r="1040511" customFormat="false" ht="12.8" hidden="false" customHeight="true" outlineLevel="0" collapsed="false"/>
    <row r="1040512" customFormat="false" ht="12.8" hidden="false" customHeight="true" outlineLevel="0" collapsed="false"/>
    <row r="1040513" customFormat="false" ht="12.8" hidden="false" customHeight="true" outlineLevel="0" collapsed="false"/>
    <row r="1040514" customFormat="false" ht="12.8" hidden="false" customHeight="true" outlineLevel="0" collapsed="false"/>
    <row r="1040515" customFormat="false" ht="12.8" hidden="false" customHeight="true" outlineLevel="0" collapsed="false"/>
    <row r="1040516" customFormat="false" ht="12.8" hidden="false" customHeight="true" outlineLevel="0" collapsed="false"/>
    <row r="1040517" customFormat="false" ht="12.8" hidden="false" customHeight="true" outlineLevel="0" collapsed="false"/>
    <row r="1040518" customFormat="false" ht="12.8" hidden="false" customHeight="true" outlineLevel="0" collapsed="false"/>
    <row r="1040519" customFormat="false" ht="12.8" hidden="false" customHeight="true" outlineLevel="0" collapsed="false"/>
    <row r="1040520" customFormat="false" ht="12.8" hidden="false" customHeight="true" outlineLevel="0" collapsed="false"/>
    <row r="1040521" customFormat="false" ht="12.8" hidden="false" customHeight="true" outlineLevel="0" collapsed="false"/>
    <row r="1040522" customFormat="false" ht="12.8" hidden="false" customHeight="true" outlineLevel="0" collapsed="false"/>
    <row r="1040523" customFormat="false" ht="12.8" hidden="false" customHeight="true" outlineLevel="0" collapsed="false"/>
    <row r="1040524" customFormat="false" ht="12.8" hidden="false" customHeight="true" outlineLevel="0" collapsed="false"/>
    <row r="1040525" customFormat="false" ht="12.8" hidden="false" customHeight="true" outlineLevel="0" collapsed="false"/>
    <row r="1040526" customFormat="false" ht="12.8" hidden="false" customHeight="true" outlineLevel="0" collapsed="false"/>
    <row r="1040527" customFormat="false" ht="12.8" hidden="false" customHeight="true" outlineLevel="0" collapsed="false"/>
    <row r="1040528" customFormat="false" ht="12.8" hidden="false" customHeight="true" outlineLevel="0" collapsed="false"/>
    <row r="1040529" customFormat="false" ht="12.8" hidden="false" customHeight="true" outlineLevel="0" collapsed="false"/>
    <row r="1040530" customFormat="false" ht="12.8" hidden="false" customHeight="true" outlineLevel="0" collapsed="false"/>
    <row r="1040531" customFormat="false" ht="12.8" hidden="false" customHeight="true" outlineLevel="0" collapsed="false"/>
    <row r="1040532" customFormat="false" ht="12.8" hidden="false" customHeight="true" outlineLevel="0" collapsed="false"/>
    <row r="1040533" customFormat="false" ht="12.8" hidden="false" customHeight="true" outlineLevel="0" collapsed="false"/>
    <row r="1040534" customFormat="false" ht="12.8" hidden="false" customHeight="true" outlineLevel="0" collapsed="false"/>
    <row r="1040535" customFormat="false" ht="12.8" hidden="false" customHeight="true" outlineLevel="0" collapsed="false"/>
    <row r="1040536" customFormat="false" ht="12.8" hidden="false" customHeight="true" outlineLevel="0" collapsed="false"/>
    <row r="1040537" customFormat="false" ht="12.8" hidden="false" customHeight="true" outlineLevel="0" collapsed="false"/>
    <row r="1040538" customFormat="false" ht="12.8" hidden="false" customHeight="true" outlineLevel="0" collapsed="false"/>
    <row r="1040539" customFormat="false" ht="12.8" hidden="false" customHeight="true" outlineLevel="0" collapsed="false"/>
    <row r="1040540" customFormat="false" ht="12.8" hidden="false" customHeight="true" outlineLevel="0" collapsed="false"/>
    <row r="1040541" customFormat="false" ht="12.8" hidden="false" customHeight="true" outlineLevel="0" collapsed="false"/>
    <row r="1040542" customFormat="false" ht="12.8" hidden="false" customHeight="true" outlineLevel="0" collapsed="false"/>
    <row r="1040543" customFormat="false" ht="12.8" hidden="false" customHeight="true" outlineLevel="0" collapsed="false"/>
    <row r="1040544" customFormat="false" ht="12.8" hidden="false" customHeight="true" outlineLevel="0" collapsed="false"/>
    <row r="1040545" customFormat="false" ht="12.8" hidden="false" customHeight="true" outlineLevel="0" collapsed="false"/>
    <row r="1040546" customFormat="false" ht="12.8" hidden="false" customHeight="true" outlineLevel="0" collapsed="false"/>
    <row r="1040547" customFormat="false" ht="12.8" hidden="false" customHeight="true" outlineLevel="0" collapsed="false"/>
    <row r="1040548" customFormat="false" ht="12.8" hidden="false" customHeight="true" outlineLevel="0" collapsed="false"/>
    <row r="1040549" customFormat="false" ht="12.8" hidden="false" customHeight="true" outlineLevel="0" collapsed="false"/>
    <row r="1040550" customFormat="false" ht="12.8" hidden="false" customHeight="true" outlineLevel="0" collapsed="false"/>
    <row r="1040551" customFormat="false" ht="12.8" hidden="false" customHeight="true" outlineLevel="0" collapsed="false"/>
    <row r="1040552" customFormat="false" ht="12.8" hidden="false" customHeight="true" outlineLevel="0" collapsed="false"/>
    <row r="1040553" customFormat="false" ht="12.8" hidden="false" customHeight="true" outlineLevel="0" collapsed="false"/>
    <row r="1040554" customFormat="false" ht="12.8" hidden="false" customHeight="true" outlineLevel="0" collapsed="false"/>
    <row r="1040555" customFormat="false" ht="12.8" hidden="false" customHeight="true" outlineLevel="0" collapsed="false"/>
    <row r="1040556" customFormat="false" ht="12.8" hidden="false" customHeight="true" outlineLevel="0" collapsed="false"/>
    <row r="1040557" customFormat="false" ht="12.8" hidden="false" customHeight="true" outlineLevel="0" collapsed="false"/>
    <row r="1040558" customFormat="false" ht="12.8" hidden="false" customHeight="true" outlineLevel="0" collapsed="false"/>
    <row r="1040559" customFormat="false" ht="12.8" hidden="false" customHeight="true" outlineLevel="0" collapsed="false"/>
    <row r="1040560" customFormat="false" ht="12.8" hidden="false" customHeight="true" outlineLevel="0" collapsed="false"/>
    <row r="1040561" customFormat="false" ht="12.8" hidden="false" customHeight="true" outlineLevel="0" collapsed="false"/>
    <row r="1040562" customFormat="false" ht="12.8" hidden="false" customHeight="true" outlineLevel="0" collapsed="false"/>
    <row r="1040563" customFormat="false" ht="12.8" hidden="false" customHeight="true" outlineLevel="0" collapsed="false"/>
    <row r="1040564" customFormat="false" ht="12.8" hidden="false" customHeight="true" outlineLevel="0" collapsed="false"/>
    <row r="1040565" customFormat="false" ht="12.8" hidden="false" customHeight="true" outlineLevel="0" collapsed="false"/>
    <row r="1040566" customFormat="false" ht="12.8" hidden="false" customHeight="true" outlineLevel="0" collapsed="false"/>
    <row r="1040567" customFormat="false" ht="12.8" hidden="false" customHeight="true" outlineLevel="0" collapsed="false"/>
    <row r="1040568" customFormat="false" ht="12.8" hidden="false" customHeight="true" outlineLevel="0" collapsed="false"/>
    <row r="1040569" customFormat="false" ht="12.8" hidden="false" customHeight="true" outlineLevel="0" collapsed="false"/>
    <row r="1040570" customFormat="false" ht="12.8" hidden="false" customHeight="true" outlineLevel="0" collapsed="false"/>
    <row r="1040571" customFormat="false" ht="12.8" hidden="false" customHeight="true" outlineLevel="0" collapsed="false"/>
    <row r="1040572" customFormat="false" ht="12.8" hidden="false" customHeight="true" outlineLevel="0" collapsed="false"/>
    <row r="1040573" customFormat="false" ht="12.8" hidden="false" customHeight="true" outlineLevel="0" collapsed="false"/>
    <row r="1040574" customFormat="false" ht="12.8" hidden="false" customHeight="true" outlineLevel="0" collapsed="false"/>
    <row r="1040575" customFormat="false" ht="12.8" hidden="false" customHeight="true" outlineLevel="0" collapsed="false"/>
    <row r="1040576" customFormat="false" ht="12.8" hidden="false" customHeight="true" outlineLevel="0" collapsed="false"/>
    <row r="1040577" customFormat="false" ht="12.8" hidden="false" customHeight="true" outlineLevel="0" collapsed="false"/>
    <row r="1040578" customFormat="false" ht="12.8" hidden="false" customHeight="true" outlineLevel="0" collapsed="false"/>
    <row r="1040579" customFormat="false" ht="12.8" hidden="false" customHeight="true" outlineLevel="0" collapsed="false"/>
    <row r="1040580" customFormat="false" ht="12.8" hidden="false" customHeight="true" outlineLevel="0" collapsed="false"/>
    <row r="1040581" customFormat="false" ht="12.8" hidden="false" customHeight="true" outlineLevel="0" collapsed="false"/>
    <row r="1040582" customFormat="false" ht="12.8" hidden="false" customHeight="true" outlineLevel="0" collapsed="false"/>
    <row r="1040583" customFormat="false" ht="12.8" hidden="false" customHeight="true" outlineLevel="0" collapsed="false"/>
    <row r="1040584" customFormat="false" ht="12.8" hidden="false" customHeight="true" outlineLevel="0" collapsed="false"/>
    <row r="1040585" customFormat="false" ht="12.8" hidden="false" customHeight="true" outlineLevel="0" collapsed="false"/>
    <row r="1040586" customFormat="false" ht="12.8" hidden="false" customHeight="true" outlineLevel="0" collapsed="false"/>
    <row r="1040587" customFormat="false" ht="12.8" hidden="false" customHeight="true" outlineLevel="0" collapsed="false"/>
    <row r="1040588" customFormat="false" ht="12.8" hidden="false" customHeight="true" outlineLevel="0" collapsed="false"/>
    <row r="1040589" customFormat="false" ht="12.8" hidden="false" customHeight="true" outlineLevel="0" collapsed="false"/>
    <row r="1040590" customFormat="false" ht="12.8" hidden="false" customHeight="true" outlineLevel="0" collapsed="false"/>
    <row r="1040591" customFormat="false" ht="12.8" hidden="false" customHeight="true" outlineLevel="0" collapsed="false"/>
    <row r="1040592" customFormat="false" ht="12.8" hidden="false" customHeight="true" outlineLevel="0" collapsed="false"/>
    <row r="1040593" customFormat="false" ht="12.8" hidden="false" customHeight="true" outlineLevel="0" collapsed="false"/>
    <row r="1040594" customFormat="false" ht="12.8" hidden="false" customHeight="true" outlineLevel="0" collapsed="false"/>
    <row r="1040595" customFormat="false" ht="12.8" hidden="false" customHeight="true" outlineLevel="0" collapsed="false"/>
    <row r="1040596" customFormat="false" ht="12.8" hidden="false" customHeight="true" outlineLevel="0" collapsed="false"/>
    <row r="1040597" customFormat="false" ht="12.8" hidden="false" customHeight="true" outlineLevel="0" collapsed="false"/>
    <row r="1040598" customFormat="false" ht="12.8" hidden="false" customHeight="true" outlineLevel="0" collapsed="false"/>
    <row r="1040599" customFormat="false" ht="12.8" hidden="false" customHeight="true" outlineLevel="0" collapsed="false"/>
    <row r="1040600" customFormat="false" ht="12.8" hidden="false" customHeight="true" outlineLevel="0" collapsed="false"/>
    <row r="1040601" customFormat="false" ht="12.8" hidden="false" customHeight="true" outlineLevel="0" collapsed="false"/>
    <row r="1040602" customFormat="false" ht="12.8" hidden="false" customHeight="true" outlineLevel="0" collapsed="false"/>
    <row r="1040603" customFormat="false" ht="12.8" hidden="false" customHeight="true" outlineLevel="0" collapsed="false"/>
    <row r="1040604" customFormat="false" ht="12.8" hidden="false" customHeight="true" outlineLevel="0" collapsed="false"/>
    <row r="1040605" customFormat="false" ht="12.8" hidden="false" customHeight="true" outlineLevel="0" collapsed="false"/>
    <row r="1040606" customFormat="false" ht="12.8" hidden="false" customHeight="true" outlineLevel="0" collapsed="false"/>
    <row r="1040607" customFormat="false" ht="12.8" hidden="false" customHeight="true" outlineLevel="0" collapsed="false"/>
    <row r="1040608" customFormat="false" ht="12.8" hidden="false" customHeight="true" outlineLevel="0" collapsed="false"/>
    <row r="1040609" customFormat="false" ht="12.8" hidden="false" customHeight="true" outlineLevel="0" collapsed="false"/>
    <row r="1040610" customFormat="false" ht="12.8" hidden="false" customHeight="true" outlineLevel="0" collapsed="false"/>
    <row r="1040611" customFormat="false" ht="12.8" hidden="false" customHeight="true" outlineLevel="0" collapsed="false"/>
    <row r="1040612" customFormat="false" ht="12.8" hidden="false" customHeight="true" outlineLevel="0" collapsed="false"/>
    <row r="1040613" customFormat="false" ht="12.8" hidden="false" customHeight="true" outlineLevel="0" collapsed="false"/>
    <row r="1040614" customFormat="false" ht="12.8" hidden="false" customHeight="true" outlineLevel="0" collapsed="false"/>
    <row r="1040615" customFormat="false" ht="12.8" hidden="false" customHeight="true" outlineLevel="0" collapsed="false"/>
    <row r="1040616" customFormat="false" ht="12.8" hidden="false" customHeight="true" outlineLevel="0" collapsed="false"/>
    <row r="1040617" customFormat="false" ht="12.8" hidden="false" customHeight="true" outlineLevel="0" collapsed="false"/>
    <row r="1040618" customFormat="false" ht="12.8" hidden="false" customHeight="true" outlineLevel="0" collapsed="false"/>
    <row r="1040619" customFormat="false" ht="12.8" hidden="false" customHeight="true" outlineLevel="0" collapsed="false"/>
    <row r="1040620" customFormat="false" ht="12.8" hidden="false" customHeight="true" outlineLevel="0" collapsed="false"/>
    <row r="1040621" customFormat="false" ht="12.8" hidden="false" customHeight="true" outlineLevel="0" collapsed="false"/>
    <row r="1040622" customFormat="false" ht="12.8" hidden="false" customHeight="true" outlineLevel="0" collapsed="false"/>
    <row r="1040623" customFormat="false" ht="12.8" hidden="false" customHeight="true" outlineLevel="0" collapsed="false"/>
    <row r="1040624" customFormat="false" ht="12.8" hidden="false" customHeight="true" outlineLevel="0" collapsed="false"/>
    <row r="1040625" customFormat="false" ht="12.8" hidden="false" customHeight="true" outlineLevel="0" collapsed="false"/>
    <row r="1040626" customFormat="false" ht="12.8" hidden="false" customHeight="true" outlineLevel="0" collapsed="false"/>
    <row r="1040627" customFormat="false" ht="12.8" hidden="false" customHeight="true" outlineLevel="0" collapsed="false"/>
    <row r="1040628" customFormat="false" ht="12.8" hidden="false" customHeight="true" outlineLevel="0" collapsed="false"/>
    <row r="1040629" customFormat="false" ht="12.8" hidden="false" customHeight="true" outlineLevel="0" collapsed="false"/>
    <row r="1040630" customFormat="false" ht="12.8" hidden="false" customHeight="true" outlineLevel="0" collapsed="false"/>
    <row r="1040631" customFormat="false" ht="12.8" hidden="false" customHeight="true" outlineLevel="0" collapsed="false"/>
    <row r="1040632" customFormat="false" ht="12.8" hidden="false" customHeight="true" outlineLevel="0" collapsed="false"/>
    <row r="1040633" customFormat="false" ht="12.8" hidden="false" customHeight="true" outlineLevel="0" collapsed="false"/>
    <row r="1040634" customFormat="false" ht="12.8" hidden="false" customHeight="true" outlineLevel="0" collapsed="false"/>
    <row r="1040635" customFormat="false" ht="12.8" hidden="false" customHeight="true" outlineLevel="0" collapsed="false"/>
    <row r="1040636" customFormat="false" ht="12.8" hidden="false" customHeight="true" outlineLevel="0" collapsed="false"/>
    <row r="1040637" customFormat="false" ht="12.8" hidden="false" customHeight="true" outlineLevel="0" collapsed="false"/>
    <row r="1040638" customFormat="false" ht="12.8" hidden="false" customHeight="true" outlineLevel="0" collapsed="false"/>
    <row r="1040639" customFormat="false" ht="12.8" hidden="false" customHeight="true" outlineLevel="0" collapsed="false"/>
    <row r="1040640" customFormat="false" ht="12.8" hidden="false" customHeight="true" outlineLevel="0" collapsed="false"/>
    <row r="1040641" customFormat="false" ht="12.8" hidden="false" customHeight="true" outlineLevel="0" collapsed="false"/>
    <row r="1040642" customFormat="false" ht="12.8" hidden="false" customHeight="true" outlineLevel="0" collapsed="false"/>
    <row r="1040643" customFormat="false" ht="12.8" hidden="false" customHeight="true" outlineLevel="0" collapsed="false"/>
    <row r="1040644" customFormat="false" ht="12.8" hidden="false" customHeight="true" outlineLevel="0" collapsed="false"/>
    <row r="1040645" customFormat="false" ht="12.8" hidden="false" customHeight="true" outlineLevel="0" collapsed="false"/>
    <row r="1040646" customFormat="false" ht="12.8" hidden="false" customHeight="true" outlineLevel="0" collapsed="false"/>
    <row r="1040647" customFormat="false" ht="12.8" hidden="false" customHeight="true" outlineLevel="0" collapsed="false"/>
    <row r="1040648" customFormat="false" ht="12.8" hidden="false" customHeight="true" outlineLevel="0" collapsed="false"/>
    <row r="1040649" customFormat="false" ht="12.8" hidden="false" customHeight="true" outlineLevel="0" collapsed="false"/>
    <row r="1040650" customFormat="false" ht="12.8" hidden="false" customHeight="true" outlineLevel="0" collapsed="false"/>
    <row r="1040651" customFormat="false" ht="12.8" hidden="false" customHeight="true" outlineLevel="0" collapsed="false"/>
    <row r="1040652" customFormat="false" ht="12.8" hidden="false" customHeight="true" outlineLevel="0" collapsed="false"/>
    <row r="1040653" customFormat="false" ht="12.8" hidden="false" customHeight="true" outlineLevel="0" collapsed="false"/>
    <row r="1040654" customFormat="false" ht="12.8" hidden="false" customHeight="true" outlineLevel="0" collapsed="false"/>
    <row r="1040655" customFormat="false" ht="12.8" hidden="false" customHeight="true" outlineLevel="0" collapsed="false"/>
    <row r="1040656" customFormat="false" ht="12.8" hidden="false" customHeight="true" outlineLevel="0" collapsed="false"/>
    <row r="1040657" customFormat="false" ht="12.8" hidden="false" customHeight="true" outlineLevel="0" collapsed="false"/>
    <row r="1040658" customFormat="false" ht="12.8" hidden="false" customHeight="true" outlineLevel="0" collapsed="false"/>
    <row r="1040659" customFormat="false" ht="12.8" hidden="false" customHeight="true" outlineLevel="0" collapsed="false"/>
    <row r="1040660" customFormat="false" ht="12.8" hidden="false" customHeight="true" outlineLevel="0" collapsed="false"/>
    <row r="1040661" customFormat="false" ht="12.8" hidden="false" customHeight="true" outlineLevel="0" collapsed="false"/>
    <row r="1040662" customFormat="false" ht="12.8" hidden="false" customHeight="true" outlineLevel="0" collapsed="false"/>
    <row r="1040663" customFormat="false" ht="12.8" hidden="false" customHeight="true" outlineLevel="0" collapsed="false"/>
    <row r="1040664" customFormat="false" ht="12.8" hidden="false" customHeight="true" outlineLevel="0" collapsed="false"/>
    <row r="1040665" customFormat="false" ht="12.8" hidden="false" customHeight="true" outlineLevel="0" collapsed="false"/>
    <row r="1040666" customFormat="false" ht="12.8" hidden="false" customHeight="true" outlineLevel="0" collapsed="false"/>
    <row r="1040667" customFormat="false" ht="12.8" hidden="false" customHeight="true" outlineLevel="0" collapsed="false"/>
    <row r="1040668" customFormat="false" ht="12.8" hidden="false" customHeight="true" outlineLevel="0" collapsed="false"/>
    <row r="1040669" customFormat="false" ht="12.8" hidden="false" customHeight="true" outlineLevel="0" collapsed="false"/>
    <row r="1040670" customFormat="false" ht="12.8" hidden="false" customHeight="true" outlineLevel="0" collapsed="false"/>
    <row r="1040671" customFormat="false" ht="12.8" hidden="false" customHeight="true" outlineLevel="0" collapsed="false"/>
    <row r="1040672" customFormat="false" ht="12.8" hidden="false" customHeight="true" outlineLevel="0" collapsed="false"/>
    <row r="1040673" customFormat="false" ht="12.8" hidden="false" customHeight="true" outlineLevel="0" collapsed="false"/>
    <row r="1040674" customFormat="false" ht="12.8" hidden="false" customHeight="true" outlineLevel="0" collapsed="false"/>
    <row r="1040675" customFormat="false" ht="12.8" hidden="false" customHeight="true" outlineLevel="0" collapsed="false"/>
    <row r="1040676" customFormat="false" ht="12.8" hidden="false" customHeight="true" outlineLevel="0" collapsed="false"/>
    <row r="1040677" customFormat="false" ht="12.8" hidden="false" customHeight="true" outlineLevel="0" collapsed="false"/>
    <row r="1040678" customFormat="false" ht="12.8" hidden="false" customHeight="true" outlineLevel="0" collapsed="false"/>
    <row r="1040679" customFormat="false" ht="12.8" hidden="false" customHeight="true" outlineLevel="0" collapsed="false"/>
    <row r="1040680" customFormat="false" ht="12.8" hidden="false" customHeight="true" outlineLevel="0" collapsed="false"/>
    <row r="1040681" customFormat="false" ht="12.8" hidden="false" customHeight="true" outlineLevel="0" collapsed="false"/>
    <row r="1040682" customFormat="false" ht="12.8" hidden="false" customHeight="true" outlineLevel="0" collapsed="false"/>
    <row r="1040683" customFormat="false" ht="12.8" hidden="false" customHeight="true" outlineLevel="0" collapsed="false"/>
    <row r="1040684" customFormat="false" ht="12.8" hidden="false" customHeight="true" outlineLevel="0" collapsed="false"/>
    <row r="1040685" customFormat="false" ht="12.8" hidden="false" customHeight="true" outlineLevel="0" collapsed="false"/>
    <row r="1040686" customFormat="false" ht="12.8" hidden="false" customHeight="true" outlineLevel="0" collapsed="false"/>
    <row r="1040687" customFormat="false" ht="12.8" hidden="false" customHeight="true" outlineLevel="0" collapsed="false"/>
    <row r="1040688" customFormat="false" ht="12.8" hidden="false" customHeight="true" outlineLevel="0" collapsed="false"/>
    <row r="1040689" customFormat="false" ht="12.8" hidden="false" customHeight="true" outlineLevel="0" collapsed="false"/>
    <row r="1040690" customFormat="false" ht="12.8" hidden="false" customHeight="true" outlineLevel="0" collapsed="false"/>
    <row r="1040691" customFormat="false" ht="12.8" hidden="false" customHeight="true" outlineLevel="0" collapsed="false"/>
    <row r="1040692" customFormat="false" ht="12.8" hidden="false" customHeight="true" outlineLevel="0" collapsed="false"/>
    <row r="1040693" customFormat="false" ht="12.8" hidden="false" customHeight="true" outlineLevel="0" collapsed="false"/>
    <row r="1040694" customFormat="false" ht="12.8" hidden="false" customHeight="true" outlineLevel="0" collapsed="false"/>
    <row r="1040695" customFormat="false" ht="12.8" hidden="false" customHeight="true" outlineLevel="0" collapsed="false"/>
    <row r="1040696" customFormat="false" ht="12.8" hidden="false" customHeight="true" outlineLevel="0" collapsed="false"/>
    <row r="1040697" customFormat="false" ht="12.8" hidden="false" customHeight="true" outlineLevel="0" collapsed="false"/>
    <row r="1040698" customFormat="false" ht="12.8" hidden="false" customHeight="true" outlineLevel="0" collapsed="false"/>
    <row r="1040699" customFormat="false" ht="12.8" hidden="false" customHeight="true" outlineLevel="0" collapsed="false"/>
    <row r="1040700" customFormat="false" ht="12.8" hidden="false" customHeight="true" outlineLevel="0" collapsed="false"/>
    <row r="1040701" customFormat="false" ht="12.8" hidden="false" customHeight="true" outlineLevel="0" collapsed="false"/>
    <row r="1040702" customFormat="false" ht="12.8" hidden="false" customHeight="true" outlineLevel="0" collapsed="false"/>
    <row r="1040703" customFormat="false" ht="12.8" hidden="false" customHeight="true" outlineLevel="0" collapsed="false"/>
    <row r="1040704" customFormat="false" ht="12.8" hidden="false" customHeight="true" outlineLevel="0" collapsed="false"/>
    <row r="1040705" customFormat="false" ht="12.8" hidden="false" customHeight="true" outlineLevel="0" collapsed="false"/>
    <row r="1040706" customFormat="false" ht="12.8" hidden="false" customHeight="true" outlineLevel="0" collapsed="false"/>
    <row r="1040707" customFormat="false" ht="12.8" hidden="false" customHeight="true" outlineLevel="0" collapsed="false"/>
    <row r="1040708" customFormat="false" ht="12.8" hidden="false" customHeight="true" outlineLevel="0" collapsed="false"/>
    <row r="1040709" customFormat="false" ht="12.8" hidden="false" customHeight="true" outlineLevel="0" collapsed="false"/>
    <row r="1040710" customFormat="false" ht="12.8" hidden="false" customHeight="true" outlineLevel="0" collapsed="false"/>
    <row r="1040711" customFormat="false" ht="12.8" hidden="false" customHeight="true" outlineLevel="0" collapsed="false"/>
    <row r="1040712" customFormat="false" ht="12.8" hidden="false" customHeight="true" outlineLevel="0" collapsed="false"/>
    <row r="1040713" customFormat="false" ht="12.8" hidden="false" customHeight="true" outlineLevel="0" collapsed="false"/>
    <row r="1040714" customFormat="false" ht="12.8" hidden="false" customHeight="true" outlineLevel="0" collapsed="false"/>
    <row r="1040715" customFormat="false" ht="12.8" hidden="false" customHeight="true" outlineLevel="0" collapsed="false"/>
    <row r="1040716" customFormat="false" ht="12.8" hidden="false" customHeight="true" outlineLevel="0" collapsed="false"/>
    <row r="1040717" customFormat="false" ht="12.8" hidden="false" customHeight="true" outlineLevel="0" collapsed="false"/>
    <row r="1040718" customFormat="false" ht="12.8" hidden="false" customHeight="true" outlineLevel="0" collapsed="false"/>
    <row r="1040719" customFormat="false" ht="12.8" hidden="false" customHeight="true" outlineLevel="0" collapsed="false"/>
    <row r="1040720" customFormat="false" ht="12.8" hidden="false" customHeight="true" outlineLevel="0" collapsed="false"/>
    <row r="1040721" customFormat="false" ht="12.8" hidden="false" customHeight="true" outlineLevel="0" collapsed="false"/>
    <row r="1040722" customFormat="false" ht="12.8" hidden="false" customHeight="true" outlineLevel="0" collapsed="false"/>
    <row r="1040723" customFormat="false" ht="12.8" hidden="false" customHeight="true" outlineLevel="0" collapsed="false"/>
    <row r="1040724" customFormat="false" ht="12.8" hidden="false" customHeight="true" outlineLevel="0" collapsed="false"/>
    <row r="1040725" customFormat="false" ht="12.8" hidden="false" customHeight="true" outlineLevel="0" collapsed="false"/>
    <row r="1040726" customFormat="false" ht="12.8" hidden="false" customHeight="true" outlineLevel="0" collapsed="false"/>
    <row r="1040727" customFormat="false" ht="12.8" hidden="false" customHeight="true" outlineLevel="0" collapsed="false"/>
    <row r="1040728" customFormat="false" ht="12.8" hidden="false" customHeight="true" outlineLevel="0" collapsed="false"/>
    <row r="1040729" customFormat="false" ht="12.8" hidden="false" customHeight="true" outlineLevel="0" collapsed="false"/>
    <row r="1040730" customFormat="false" ht="12.8" hidden="false" customHeight="true" outlineLevel="0" collapsed="false"/>
    <row r="1040731" customFormat="false" ht="12.8" hidden="false" customHeight="true" outlineLevel="0" collapsed="false"/>
    <row r="1040732" customFormat="false" ht="12.8" hidden="false" customHeight="true" outlineLevel="0" collapsed="false"/>
    <row r="1040733" customFormat="false" ht="12.8" hidden="false" customHeight="true" outlineLevel="0" collapsed="false"/>
    <row r="1040734" customFormat="false" ht="12.8" hidden="false" customHeight="true" outlineLevel="0" collapsed="false"/>
    <row r="1040735" customFormat="false" ht="12.8" hidden="false" customHeight="true" outlineLevel="0" collapsed="false"/>
    <row r="1040736" customFormat="false" ht="12.8" hidden="false" customHeight="true" outlineLevel="0" collapsed="false"/>
    <row r="1040737" customFormat="false" ht="12.8" hidden="false" customHeight="true" outlineLevel="0" collapsed="false"/>
    <row r="1040738" customFormat="false" ht="12.8" hidden="false" customHeight="true" outlineLevel="0" collapsed="false"/>
    <row r="1040739" customFormat="false" ht="12.8" hidden="false" customHeight="true" outlineLevel="0" collapsed="false"/>
    <row r="1040740" customFormat="false" ht="12.8" hidden="false" customHeight="true" outlineLevel="0" collapsed="false"/>
    <row r="1040741" customFormat="false" ht="12.8" hidden="false" customHeight="true" outlineLevel="0" collapsed="false"/>
    <row r="1040742" customFormat="false" ht="12.8" hidden="false" customHeight="true" outlineLevel="0" collapsed="false"/>
    <row r="1040743" customFormat="false" ht="12.8" hidden="false" customHeight="true" outlineLevel="0" collapsed="false"/>
    <row r="1040744" customFormat="false" ht="12.8" hidden="false" customHeight="true" outlineLevel="0" collapsed="false"/>
    <row r="1040745" customFormat="false" ht="12.8" hidden="false" customHeight="true" outlineLevel="0" collapsed="false"/>
    <row r="1040746" customFormat="false" ht="12.8" hidden="false" customHeight="true" outlineLevel="0" collapsed="false"/>
    <row r="1040747" customFormat="false" ht="12.8" hidden="false" customHeight="true" outlineLevel="0" collapsed="false"/>
    <row r="1040748" customFormat="false" ht="12.8" hidden="false" customHeight="true" outlineLevel="0" collapsed="false"/>
    <row r="1040749" customFormat="false" ht="12.8" hidden="false" customHeight="true" outlineLevel="0" collapsed="false"/>
    <row r="1040750" customFormat="false" ht="12.8" hidden="false" customHeight="true" outlineLevel="0" collapsed="false"/>
    <row r="1040751" customFormat="false" ht="12.8" hidden="false" customHeight="true" outlineLevel="0" collapsed="false"/>
    <row r="1040752" customFormat="false" ht="12.8" hidden="false" customHeight="true" outlineLevel="0" collapsed="false"/>
    <row r="1040753" customFormat="false" ht="12.8" hidden="false" customHeight="true" outlineLevel="0" collapsed="false"/>
    <row r="1040754" customFormat="false" ht="12.8" hidden="false" customHeight="true" outlineLevel="0" collapsed="false"/>
    <row r="1040755" customFormat="false" ht="12.8" hidden="false" customHeight="true" outlineLevel="0" collapsed="false"/>
    <row r="1040756" customFormat="false" ht="12.8" hidden="false" customHeight="true" outlineLevel="0" collapsed="false"/>
    <row r="1040757" customFormat="false" ht="12.8" hidden="false" customHeight="true" outlineLevel="0" collapsed="false"/>
    <row r="1040758" customFormat="false" ht="12.8" hidden="false" customHeight="true" outlineLevel="0" collapsed="false"/>
    <row r="1040759" customFormat="false" ht="12.8" hidden="false" customHeight="true" outlineLevel="0" collapsed="false"/>
    <row r="1040760" customFormat="false" ht="12.8" hidden="false" customHeight="true" outlineLevel="0" collapsed="false"/>
    <row r="1040761" customFormat="false" ht="12.8" hidden="false" customHeight="true" outlineLevel="0" collapsed="false"/>
    <row r="1040762" customFormat="false" ht="12.8" hidden="false" customHeight="true" outlineLevel="0" collapsed="false"/>
    <row r="1040763" customFormat="false" ht="12.8" hidden="false" customHeight="true" outlineLevel="0" collapsed="false"/>
    <row r="1040764" customFormat="false" ht="12.8" hidden="false" customHeight="true" outlineLevel="0" collapsed="false"/>
    <row r="1040765" customFormat="false" ht="12.8" hidden="false" customHeight="true" outlineLevel="0" collapsed="false"/>
    <row r="1040766" customFormat="false" ht="12.8" hidden="false" customHeight="true" outlineLevel="0" collapsed="false"/>
    <row r="1040767" customFormat="false" ht="12.8" hidden="false" customHeight="true" outlineLevel="0" collapsed="false"/>
    <row r="1040768" customFormat="false" ht="12.8" hidden="false" customHeight="true" outlineLevel="0" collapsed="false"/>
    <row r="1040769" customFormat="false" ht="12.8" hidden="false" customHeight="true" outlineLevel="0" collapsed="false"/>
    <row r="1040770" customFormat="false" ht="12.8" hidden="false" customHeight="true" outlineLevel="0" collapsed="false"/>
    <row r="1040771" customFormat="false" ht="12.8" hidden="false" customHeight="true" outlineLevel="0" collapsed="false"/>
    <row r="1040772" customFormat="false" ht="12.8" hidden="false" customHeight="true" outlineLevel="0" collapsed="false"/>
    <row r="1040773" customFormat="false" ht="12.8" hidden="false" customHeight="true" outlineLevel="0" collapsed="false"/>
    <row r="1040774" customFormat="false" ht="12.8" hidden="false" customHeight="true" outlineLevel="0" collapsed="false"/>
    <row r="1040775" customFormat="false" ht="12.8" hidden="false" customHeight="true" outlineLevel="0" collapsed="false"/>
    <row r="1040776" customFormat="false" ht="12.8" hidden="false" customHeight="true" outlineLevel="0" collapsed="false"/>
    <row r="1040777" customFormat="false" ht="12.8" hidden="false" customHeight="true" outlineLevel="0" collapsed="false"/>
    <row r="1040778" customFormat="false" ht="12.8" hidden="false" customHeight="true" outlineLevel="0" collapsed="false"/>
    <row r="1040779" customFormat="false" ht="12.8" hidden="false" customHeight="true" outlineLevel="0" collapsed="false"/>
    <row r="1040780" customFormat="false" ht="12.8" hidden="false" customHeight="true" outlineLevel="0" collapsed="false"/>
    <row r="1040781" customFormat="false" ht="12.8" hidden="false" customHeight="true" outlineLevel="0" collapsed="false"/>
    <row r="1040782" customFormat="false" ht="12.8" hidden="false" customHeight="true" outlineLevel="0" collapsed="false"/>
    <row r="1040783" customFormat="false" ht="12.8" hidden="false" customHeight="true" outlineLevel="0" collapsed="false"/>
    <row r="1040784" customFormat="false" ht="12.8" hidden="false" customHeight="true" outlineLevel="0" collapsed="false"/>
    <row r="1040785" customFormat="false" ht="12.8" hidden="false" customHeight="true" outlineLevel="0" collapsed="false"/>
    <row r="1040786" customFormat="false" ht="12.8" hidden="false" customHeight="true" outlineLevel="0" collapsed="false"/>
    <row r="1040787" customFormat="false" ht="12.8" hidden="false" customHeight="true" outlineLevel="0" collapsed="false"/>
    <row r="1040788" customFormat="false" ht="12.8" hidden="false" customHeight="true" outlineLevel="0" collapsed="false"/>
    <row r="1040789" customFormat="false" ht="12.8" hidden="false" customHeight="true" outlineLevel="0" collapsed="false"/>
    <row r="1040790" customFormat="false" ht="12.8" hidden="false" customHeight="true" outlineLevel="0" collapsed="false"/>
    <row r="1040791" customFormat="false" ht="12.8" hidden="false" customHeight="true" outlineLevel="0" collapsed="false"/>
    <row r="1040792" customFormat="false" ht="12.8" hidden="false" customHeight="true" outlineLevel="0" collapsed="false"/>
    <row r="1040793" customFormat="false" ht="12.8" hidden="false" customHeight="true" outlineLevel="0" collapsed="false"/>
    <row r="1040794" customFormat="false" ht="12.8" hidden="false" customHeight="true" outlineLevel="0" collapsed="false"/>
    <row r="1040795" customFormat="false" ht="12.8" hidden="false" customHeight="true" outlineLevel="0" collapsed="false"/>
    <row r="1040796" customFormat="false" ht="12.8" hidden="false" customHeight="true" outlineLevel="0" collapsed="false"/>
    <row r="1040797" customFormat="false" ht="12.8" hidden="false" customHeight="true" outlineLevel="0" collapsed="false"/>
    <row r="1040798" customFormat="false" ht="12.8" hidden="false" customHeight="true" outlineLevel="0" collapsed="false"/>
    <row r="1040799" customFormat="false" ht="12.8" hidden="false" customHeight="true" outlineLevel="0" collapsed="false"/>
    <row r="1040800" customFormat="false" ht="12.8" hidden="false" customHeight="true" outlineLevel="0" collapsed="false"/>
    <row r="1040801" customFormat="false" ht="12.8" hidden="false" customHeight="true" outlineLevel="0" collapsed="false"/>
    <row r="1040802" customFormat="false" ht="12.8" hidden="false" customHeight="true" outlineLevel="0" collapsed="false"/>
    <row r="1040803" customFormat="false" ht="12.8" hidden="false" customHeight="true" outlineLevel="0" collapsed="false"/>
    <row r="1040804" customFormat="false" ht="12.8" hidden="false" customHeight="true" outlineLevel="0" collapsed="false"/>
    <row r="1040805" customFormat="false" ht="12.8" hidden="false" customHeight="true" outlineLevel="0" collapsed="false"/>
    <row r="1040806" customFormat="false" ht="12.8" hidden="false" customHeight="true" outlineLevel="0" collapsed="false"/>
    <row r="1040807" customFormat="false" ht="12.8" hidden="false" customHeight="true" outlineLevel="0" collapsed="false"/>
    <row r="1040808" customFormat="false" ht="12.8" hidden="false" customHeight="true" outlineLevel="0" collapsed="false"/>
    <row r="1040809" customFormat="false" ht="12.8" hidden="false" customHeight="true" outlineLevel="0" collapsed="false"/>
    <row r="1040810" customFormat="false" ht="12.8" hidden="false" customHeight="true" outlineLevel="0" collapsed="false"/>
    <row r="1040811" customFormat="false" ht="12.8" hidden="false" customHeight="true" outlineLevel="0" collapsed="false"/>
    <row r="1040812" customFormat="false" ht="12.8" hidden="false" customHeight="true" outlineLevel="0" collapsed="false"/>
    <row r="1040813" customFormat="false" ht="12.8" hidden="false" customHeight="true" outlineLevel="0" collapsed="false"/>
    <row r="1040814" customFormat="false" ht="12.8" hidden="false" customHeight="true" outlineLevel="0" collapsed="false"/>
    <row r="1040815" customFormat="false" ht="12.8" hidden="false" customHeight="true" outlineLevel="0" collapsed="false"/>
    <row r="1040816" customFormat="false" ht="12.8" hidden="false" customHeight="true" outlineLevel="0" collapsed="false"/>
    <row r="1040817" customFormat="false" ht="12.8" hidden="false" customHeight="true" outlineLevel="0" collapsed="false"/>
    <row r="1040818" customFormat="false" ht="12.8" hidden="false" customHeight="true" outlineLevel="0" collapsed="false"/>
    <row r="1040819" customFormat="false" ht="12.8" hidden="false" customHeight="true" outlineLevel="0" collapsed="false"/>
    <row r="1040820" customFormat="false" ht="12.8" hidden="false" customHeight="true" outlineLevel="0" collapsed="false"/>
    <row r="1040821" customFormat="false" ht="12.8" hidden="false" customHeight="true" outlineLevel="0" collapsed="false"/>
    <row r="1040822" customFormat="false" ht="12.8" hidden="false" customHeight="true" outlineLevel="0" collapsed="false"/>
    <row r="1040823" customFormat="false" ht="12.8" hidden="false" customHeight="true" outlineLevel="0" collapsed="false"/>
    <row r="1040824" customFormat="false" ht="12.8" hidden="false" customHeight="true" outlineLevel="0" collapsed="false"/>
    <row r="1040825" customFormat="false" ht="12.8" hidden="false" customHeight="true" outlineLevel="0" collapsed="false"/>
    <row r="1040826" customFormat="false" ht="12.8" hidden="false" customHeight="true" outlineLevel="0" collapsed="false"/>
    <row r="1040827" customFormat="false" ht="12.8" hidden="false" customHeight="true" outlineLevel="0" collapsed="false"/>
    <row r="1040828" customFormat="false" ht="12.8" hidden="false" customHeight="true" outlineLevel="0" collapsed="false"/>
    <row r="1040829" customFormat="false" ht="12.8" hidden="false" customHeight="true" outlineLevel="0" collapsed="false"/>
    <row r="1040830" customFormat="false" ht="12.8" hidden="false" customHeight="true" outlineLevel="0" collapsed="false"/>
    <row r="1040831" customFormat="false" ht="12.8" hidden="false" customHeight="true" outlineLevel="0" collapsed="false"/>
    <row r="1040832" customFormat="false" ht="12.8" hidden="false" customHeight="true" outlineLevel="0" collapsed="false"/>
    <row r="1040833" customFormat="false" ht="12.8" hidden="false" customHeight="true" outlineLevel="0" collapsed="false"/>
    <row r="1040834" customFormat="false" ht="12.8" hidden="false" customHeight="true" outlineLevel="0" collapsed="false"/>
    <row r="1040835" customFormat="false" ht="12.8" hidden="false" customHeight="true" outlineLevel="0" collapsed="false"/>
    <row r="1040836" customFormat="false" ht="12.8" hidden="false" customHeight="true" outlineLevel="0" collapsed="false"/>
    <row r="1040837" customFormat="false" ht="12.8" hidden="false" customHeight="true" outlineLevel="0" collapsed="false"/>
    <row r="1040838" customFormat="false" ht="12.8" hidden="false" customHeight="true" outlineLevel="0" collapsed="false"/>
    <row r="1040839" customFormat="false" ht="12.8" hidden="false" customHeight="true" outlineLevel="0" collapsed="false"/>
    <row r="1040840" customFormat="false" ht="12.8" hidden="false" customHeight="true" outlineLevel="0" collapsed="false"/>
    <row r="1040841" customFormat="false" ht="12.8" hidden="false" customHeight="true" outlineLevel="0" collapsed="false"/>
    <row r="1040842" customFormat="false" ht="12.8" hidden="false" customHeight="true" outlineLevel="0" collapsed="false"/>
    <row r="1040843" customFormat="false" ht="12.8" hidden="false" customHeight="true" outlineLevel="0" collapsed="false"/>
    <row r="1040844" customFormat="false" ht="12.8" hidden="false" customHeight="true" outlineLevel="0" collapsed="false"/>
    <row r="1040845" customFormat="false" ht="12.8" hidden="false" customHeight="true" outlineLevel="0" collapsed="false"/>
    <row r="1040846" customFormat="false" ht="12.8" hidden="false" customHeight="true" outlineLevel="0" collapsed="false"/>
    <row r="1040847" customFormat="false" ht="12.8" hidden="false" customHeight="true" outlineLevel="0" collapsed="false"/>
    <row r="1040848" customFormat="false" ht="12.8" hidden="false" customHeight="true" outlineLevel="0" collapsed="false"/>
    <row r="1040849" customFormat="false" ht="12.8" hidden="false" customHeight="true" outlineLevel="0" collapsed="false"/>
    <row r="1040850" customFormat="false" ht="12.8" hidden="false" customHeight="true" outlineLevel="0" collapsed="false"/>
    <row r="1040851" customFormat="false" ht="12.8" hidden="false" customHeight="true" outlineLevel="0" collapsed="false"/>
    <row r="1040852" customFormat="false" ht="12.8" hidden="false" customHeight="true" outlineLevel="0" collapsed="false"/>
    <row r="1040853" customFormat="false" ht="12.8" hidden="false" customHeight="true" outlineLevel="0" collapsed="false"/>
    <row r="1040854" customFormat="false" ht="12.8" hidden="false" customHeight="true" outlineLevel="0" collapsed="false"/>
    <row r="1040855" customFormat="false" ht="12.8" hidden="false" customHeight="true" outlineLevel="0" collapsed="false"/>
    <row r="1040856" customFormat="false" ht="12.8" hidden="false" customHeight="true" outlineLevel="0" collapsed="false"/>
    <row r="1040857" customFormat="false" ht="12.8" hidden="false" customHeight="true" outlineLevel="0" collapsed="false"/>
    <row r="1040858" customFormat="false" ht="12.8" hidden="false" customHeight="true" outlineLevel="0" collapsed="false"/>
    <row r="1040859" customFormat="false" ht="12.8" hidden="false" customHeight="true" outlineLevel="0" collapsed="false"/>
    <row r="1040860" customFormat="false" ht="12.8" hidden="false" customHeight="true" outlineLevel="0" collapsed="false"/>
    <row r="1040861" customFormat="false" ht="12.8" hidden="false" customHeight="true" outlineLevel="0" collapsed="false"/>
    <row r="1040862" customFormat="false" ht="12.8" hidden="false" customHeight="true" outlineLevel="0" collapsed="false"/>
    <row r="1040863" customFormat="false" ht="12.8" hidden="false" customHeight="true" outlineLevel="0" collapsed="false"/>
    <row r="1040864" customFormat="false" ht="12.8" hidden="false" customHeight="true" outlineLevel="0" collapsed="false"/>
    <row r="1040865" customFormat="false" ht="12.8" hidden="false" customHeight="true" outlineLevel="0" collapsed="false"/>
    <row r="1040866" customFormat="false" ht="12.8" hidden="false" customHeight="true" outlineLevel="0" collapsed="false"/>
    <row r="1040867" customFormat="false" ht="12.8" hidden="false" customHeight="true" outlineLevel="0" collapsed="false"/>
    <row r="1040868" customFormat="false" ht="12.8" hidden="false" customHeight="true" outlineLevel="0" collapsed="false"/>
    <row r="1040869" customFormat="false" ht="12.8" hidden="false" customHeight="true" outlineLevel="0" collapsed="false"/>
    <row r="1040870" customFormat="false" ht="12.8" hidden="false" customHeight="true" outlineLevel="0" collapsed="false"/>
    <row r="1040871" customFormat="false" ht="12.8" hidden="false" customHeight="true" outlineLevel="0" collapsed="false"/>
    <row r="1040872" customFormat="false" ht="12.8" hidden="false" customHeight="true" outlineLevel="0" collapsed="false"/>
    <row r="1040873" customFormat="false" ht="12.8" hidden="false" customHeight="true" outlineLevel="0" collapsed="false"/>
    <row r="1040874" customFormat="false" ht="12.8" hidden="false" customHeight="true" outlineLevel="0" collapsed="false"/>
    <row r="1040875" customFormat="false" ht="12.8" hidden="false" customHeight="true" outlineLevel="0" collapsed="false"/>
    <row r="1040876" customFormat="false" ht="12.8" hidden="false" customHeight="true" outlineLevel="0" collapsed="false"/>
    <row r="1040877" customFormat="false" ht="12.8" hidden="false" customHeight="true" outlineLevel="0" collapsed="false"/>
    <row r="1040878" customFormat="false" ht="12.8" hidden="false" customHeight="true" outlineLevel="0" collapsed="false"/>
    <row r="1040879" customFormat="false" ht="12.8" hidden="false" customHeight="true" outlineLevel="0" collapsed="false"/>
    <row r="1040880" customFormat="false" ht="12.8" hidden="false" customHeight="true" outlineLevel="0" collapsed="false"/>
    <row r="1040881" customFormat="false" ht="12.8" hidden="false" customHeight="true" outlineLevel="0" collapsed="false"/>
    <row r="1040882" customFormat="false" ht="12.8" hidden="false" customHeight="true" outlineLevel="0" collapsed="false"/>
    <row r="1040883" customFormat="false" ht="12.8" hidden="false" customHeight="true" outlineLevel="0" collapsed="false"/>
    <row r="1040884" customFormat="false" ht="12.8" hidden="false" customHeight="true" outlineLevel="0" collapsed="false"/>
    <row r="1040885" customFormat="false" ht="12.8" hidden="false" customHeight="true" outlineLevel="0" collapsed="false"/>
    <row r="1040886" customFormat="false" ht="12.8" hidden="false" customHeight="true" outlineLevel="0" collapsed="false"/>
    <row r="1040887" customFormat="false" ht="12.8" hidden="false" customHeight="true" outlineLevel="0" collapsed="false"/>
    <row r="1040888" customFormat="false" ht="12.8" hidden="false" customHeight="true" outlineLevel="0" collapsed="false"/>
    <row r="1040889" customFormat="false" ht="12.8" hidden="false" customHeight="true" outlineLevel="0" collapsed="false"/>
    <row r="1040890" customFormat="false" ht="12.8" hidden="false" customHeight="true" outlineLevel="0" collapsed="false"/>
    <row r="1040891" customFormat="false" ht="12.8" hidden="false" customHeight="true" outlineLevel="0" collapsed="false"/>
    <row r="1040892" customFormat="false" ht="12.8" hidden="false" customHeight="true" outlineLevel="0" collapsed="false"/>
    <row r="1040893" customFormat="false" ht="12.8" hidden="false" customHeight="true" outlineLevel="0" collapsed="false"/>
    <row r="1040894" customFormat="false" ht="12.8" hidden="false" customHeight="true" outlineLevel="0" collapsed="false"/>
    <row r="1040895" customFormat="false" ht="12.8" hidden="false" customHeight="true" outlineLevel="0" collapsed="false"/>
    <row r="1040896" customFormat="false" ht="12.8" hidden="false" customHeight="true" outlineLevel="0" collapsed="false"/>
    <row r="1040897" customFormat="false" ht="12.8" hidden="false" customHeight="true" outlineLevel="0" collapsed="false"/>
    <row r="1040898" customFormat="false" ht="12.8" hidden="false" customHeight="true" outlineLevel="0" collapsed="false"/>
    <row r="1040899" customFormat="false" ht="12.8" hidden="false" customHeight="true" outlineLevel="0" collapsed="false"/>
    <row r="1040900" customFormat="false" ht="12.8" hidden="false" customHeight="true" outlineLevel="0" collapsed="false"/>
    <row r="1040901" customFormat="false" ht="12.8" hidden="false" customHeight="true" outlineLevel="0" collapsed="false"/>
    <row r="1040902" customFormat="false" ht="12.8" hidden="false" customHeight="true" outlineLevel="0" collapsed="false"/>
    <row r="1040903" customFormat="false" ht="12.8" hidden="false" customHeight="true" outlineLevel="0" collapsed="false"/>
    <row r="1040904" customFormat="false" ht="12.8" hidden="false" customHeight="true" outlineLevel="0" collapsed="false"/>
    <row r="1040905" customFormat="false" ht="12.8" hidden="false" customHeight="true" outlineLevel="0" collapsed="false"/>
    <row r="1040906" customFormat="false" ht="12.8" hidden="false" customHeight="true" outlineLevel="0" collapsed="false"/>
    <row r="1040907" customFormat="false" ht="12.8" hidden="false" customHeight="true" outlineLevel="0" collapsed="false"/>
    <row r="1040908" customFormat="false" ht="12.8" hidden="false" customHeight="true" outlineLevel="0" collapsed="false"/>
    <row r="1040909" customFormat="false" ht="12.8" hidden="false" customHeight="true" outlineLevel="0" collapsed="false"/>
    <row r="1040910" customFormat="false" ht="12.8" hidden="false" customHeight="true" outlineLevel="0" collapsed="false"/>
    <row r="1040911" customFormat="false" ht="12.8" hidden="false" customHeight="true" outlineLevel="0" collapsed="false"/>
    <row r="1040912" customFormat="false" ht="12.8" hidden="false" customHeight="true" outlineLevel="0" collapsed="false"/>
    <row r="1040913" customFormat="false" ht="12.8" hidden="false" customHeight="true" outlineLevel="0" collapsed="false"/>
    <row r="1040914" customFormat="false" ht="12.8" hidden="false" customHeight="true" outlineLevel="0" collapsed="false"/>
    <row r="1040915" customFormat="false" ht="12.8" hidden="false" customHeight="true" outlineLevel="0" collapsed="false"/>
    <row r="1040916" customFormat="false" ht="12.8" hidden="false" customHeight="true" outlineLevel="0" collapsed="false"/>
    <row r="1040917" customFormat="false" ht="12.8" hidden="false" customHeight="true" outlineLevel="0" collapsed="false"/>
    <row r="1040918" customFormat="false" ht="12.8" hidden="false" customHeight="true" outlineLevel="0" collapsed="false"/>
    <row r="1040919" customFormat="false" ht="12.8" hidden="false" customHeight="true" outlineLevel="0" collapsed="false"/>
    <row r="1040920" customFormat="false" ht="12.8" hidden="false" customHeight="true" outlineLevel="0" collapsed="false"/>
    <row r="1040921" customFormat="false" ht="12.8" hidden="false" customHeight="true" outlineLevel="0" collapsed="false"/>
    <row r="1040922" customFormat="false" ht="12.8" hidden="false" customHeight="true" outlineLevel="0" collapsed="false"/>
    <row r="1040923" customFormat="false" ht="12.8" hidden="false" customHeight="true" outlineLevel="0" collapsed="false"/>
    <row r="1040924" customFormat="false" ht="12.8" hidden="false" customHeight="true" outlineLevel="0" collapsed="false"/>
    <row r="1040925" customFormat="false" ht="12.8" hidden="false" customHeight="true" outlineLevel="0" collapsed="false"/>
    <row r="1040926" customFormat="false" ht="12.8" hidden="false" customHeight="true" outlineLevel="0" collapsed="false"/>
    <row r="1040927" customFormat="false" ht="12.8" hidden="false" customHeight="true" outlineLevel="0" collapsed="false"/>
    <row r="1040928" customFormat="false" ht="12.8" hidden="false" customHeight="true" outlineLevel="0" collapsed="false"/>
    <row r="1040929" customFormat="false" ht="12.8" hidden="false" customHeight="true" outlineLevel="0" collapsed="false"/>
    <row r="1040930" customFormat="false" ht="12.8" hidden="false" customHeight="true" outlineLevel="0" collapsed="false"/>
    <row r="1040931" customFormat="false" ht="12.8" hidden="false" customHeight="true" outlineLevel="0" collapsed="false"/>
    <row r="1040932" customFormat="false" ht="12.8" hidden="false" customHeight="true" outlineLevel="0" collapsed="false"/>
    <row r="1040933" customFormat="false" ht="12.8" hidden="false" customHeight="true" outlineLevel="0" collapsed="false"/>
    <row r="1040934" customFormat="false" ht="12.8" hidden="false" customHeight="true" outlineLevel="0" collapsed="false"/>
    <row r="1040935" customFormat="false" ht="12.8" hidden="false" customHeight="true" outlineLevel="0" collapsed="false"/>
    <row r="1040936" customFormat="false" ht="12.8" hidden="false" customHeight="true" outlineLevel="0" collapsed="false"/>
    <row r="1040937" customFormat="false" ht="12.8" hidden="false" customHeight="true" outlineLevel="0" collapsed="false"/>
    <row r="1040938" customFormat="false" ht="12.8" hidden="false" customHeight="true" outlineLevel="0" collapsed="false"/>
    <row r="1040939" customFormat="false" ht="12.8" hidden="false" customHeight="true" outlineLevel="0" collapsed="false"/>
    <row r="1040940" customFormat="false" ht="12.8" hidden="false" customHeight="true" outlineLevel="0" collapsed="false"/>
    <row r="1040941" customFormat="false" ht="12.8" hidden="false" customHeight="true" outlineLevel="0" collapsed="false"/>
    <row r="1040942" customFormat="false" ht="12.8" hidden="false" customHeight="true" outlineLevel="0" collapsed="false"/>
    <row r="1040943" customFormat="false" ht="12.8" hidden="false" customHeight="true" outlineLevel="0" collapsed="false"/>
    <row r="1040944" customFormat="false" ht="12.8" hidden="false" customHeight="true" outlineLevel="0" collapsed="false"/>
    <row r="1040945" customFormat="false" ht="12.8" hidden="false" customHeight="true" outlineLevel="0" collapsed="false"/>
    <row r="1040946" customFormat="false" ht="12.8" hidden="false" customHeight="true" outlineLevel="0" collapsed="false"/>
    <row r="1040947" customFormat="false" ht="12.8" hidden="false" customHeight="true" outlineLevel="0" collapsed="false"/>
    <row r="1040948" customFormat="false" ht="12.8" hidden="false" customHeight="true" outlineLevel="0" collapsed="false"/>
    <row r="1040949" customFormat="false" ht="12.8" hidden="false" customHeight="true" outlineLevel="0" collapsed="false"/>
    <row r="1040950" customFormat="false" ht="12.8" hidden="false" customHeight="true" outlineLevel="0" collapsed="false"/>
    <row r="1040951" customFormat="false" ht="12.8" hidden="false" customHeight="true" outlineLevel="0" collapsed="false"/>
    <row r="1040952" customFormat="false" ht="12.8" hidden="false" customHeight="true" outlineLevel="0" collapsed="false"/>
    <row r="1040953" customFormat="false" ht="12.8" hidden="false" customHeight="true" outlineLevel="0" collapsed="false"/>
    <row r="1040954" customFormat="false" ht="12.8" hidden="false" customHeight="true" outlineLevel="0" collapsed="false"/>
    <row r="1040955" customFormat="false" ht="12.8" hidden="false" customHeight="true" outlineLevel="0" collapsed="false"/>
    <row r="1040956" customFormat="false" ht="12.8" hidden="false" customHeight="true" outlineLevel="0" collapsed="false"/>
    <row r="1040957" customFormat="false" ht="12.8" hidden="false" customHeight="true" outlineLevel="0" collapsed="false"/>
    <row r="1040958" customFormat="false" ht="12.8" hidden="false" customHeight="true" outlineLevel="0" collapsed="false"/>
    <row r="1040959" customFormat="false" ht="12.8" hidden="false" customHeight="true" outlineLevel="0" collapsed="false"/>
    <row r="1040960" customFormat="false" ht="12.8" hidden="false" customHeight="true" outlineLevel="0" collapsed="false"/>
    <row r="1040961" customFormat="false" ht="12.8" hidden="false" customHeight="true" outlineLevel="0" collapsed="false"/>
    <row r="1040962" customFormat="false" ht="12.8" hidden="false" customHeight="true" outlineLevel="0" collapsed="false"/>
    <row r="1040963" customFormat="false" ht="12.8" hidden="false" customHeight="true" outlineLevel="0" collapsed="false"/>
    <row r="1040964" customFormat="false" ht="12.8" hidden="false" customHeight="true" outlineLevel="0" collapsed="false"/>
    <row r="1040965" customFormat="false" ht="12.8" hidden="false" customHeight="true" outlineLevel="0" collapsed="false"/>
    <row r="1040966" customFormat="false" ht="12.8" hidden="false" customHeight="true" outlineLevel="0" collapsed="false"/>
    <row r="1040967" customFormat="false" ht="12.8" hidden="false" customHeight="true" outlineLevel="0" collapsed="false"/>
    <row r="1040968" customFormat="false" ht="12.8" hidden="false" customHeight="true" outlineLevel="0" collapsed="false"/>
    <row r="1040969" customFormat="false" ht="12.8" hidden="false" customHeight="true" outlineLevel="0" collapsed="false"/>
    <row r="1040970" customFormat="false" ht="12.8" hidden="false" customHeight="true" outlineLevel="0" collapsed="false"/>
    <row r="1040971" customFormat="false" ht="12.8" hidden="false" customHeight="true" outlineLevel="0" collapsed="false"/>
    <row r="1040972" customFormat="false" ht="12.8" hidden="false" customHeight="true" outlineLevel="0" collapsed="false"/>
    <row r="1040973" customFormat="false" ht="12.8" hidden="false" customHeight="true" outlineLevel="0" collapsed="false"/>
    <row r="1040974" customFormat="false" ht="12.8" hidden="false" customHeight="true" outlineLevel="0" collapsed="false"/>
    <row r="1040975" customFormat="false" ht="12.8" hidden="false" customHeight="true" outlineLevel="0" collapsed="false"/>
    <row r="1040976" customFormat="false" ht="12.8" hidden="false" customHeight="true" outlineLevel="0" collapsed="false"/>
    <row r="1040977" customFormat="false" ht="12.8" hidden="false" customHeight="true" outlineLevel="0" collapsed="false"/>
    <row r="1040978" customFormat="false" ht="12.8" hidden="false" customHeight="true" outlineLevel="0" collapsed="false"/>
    <row r="1040979" customFormat="false" ht="12.8" hidden="false" customHeight="true" outlineLevel="0" collapsed="false"/>
    <row r="1040980" customFormat="false" ht="12.8" hidden="false" customHeight="true" outlineLevel="0" collapsed="false"/>
    <row r="1040981" customFormat="false" ht="12.8" hidden="false" customHeight="true" outlineLevel="0" collapsed="false"/>
    <row r="1040982" customFormat="false" ht="12.8" hidden="false" customHeight="true" outlineLevel="0" collapsed="false"/>
    <row r="1040983" customFormat="false" ht="12.8" hidden="false" customHeight="true" outlineLevel="0" collapsed="false"/>
    <row r="1040984" customFormat="false" ht="12.8" hidden="false" customHeight="true" outlineLevel="0" collapsed="false"/>
    <row r="1040985" customFormat="false" ht="12.8" hidden="false" customHeight="true" outlineLevel="0" collapsed="false"/>
    <row r="1040986" customFormat="false" ht="12.8" hidden="false" customHeight="true" outlineLevel="0" collapsed="false"/>
    <row r="1040987" customFormat="false" ht="12.8" hidden="false" customHeight="true" outlineLevel="0" collapsed="false"/>
    <row r="1040988" customFormat="false" ht="12.8" hidden="false" customHeight="true" outlineLevel="0" collapsed="false"/>
    <row r="1040989" customFormat="false" ht="12.8" hidden="false" customHeight="true" outlineLevel="0" collapsed="false"/>
    <row r="1040990" customFormat="false" ht="12.8" hidden="false" customHeight="true" outlineLevel="0" collapsed="false"/>
    <row r="1040991" customFormat="false" ht="12.8" hidden="false" customHeight="true" outlineLevel="0" collapsed="false"/>
    <row r="1040992" customFormat="false" ht="12.8" hidden="false" customHeight="true" outlineLevel="0" collapsed="false"/>
    <row r="1040993" customFormat="false" ht="12.8" hidden="false" customHeight="true" outlineLevel="0" collapsed="false"/>
    <row r="1040994" customFormat="false" ht="12.8" hidden="false" customHeight="true" outlineLevel="0" collapsed="false"/>
    <row r="1040995" customFormat="false" ht="12.8" hidden="false" customHeight="true" outlineLevel="0" collapsed="false"/>
    <row r="1040996" customFormat="false" ht="12.8" hidden="false" customHeight="true" outlineLevel="0" collapsed="false"/>
    <row r="1040997" customFormat="false" ht="12.8" hidden="false" customHeight="true" outlineLevel="0" collapsed="false"/>
    <row r="1040998" customFormat="false" ht="12.8" hidden="false" customHeight="true" outlineLevel="0" collapsed="false"/>
    <row r="1040999" customFormat="false" ht="12.8" hidden="false" customHeight="true" outlineLevel="0" collapsed="false"/>
    <row r="1041000" customFormat="false" ht="12.8" hidden="false" customHeight="true" outlineLevel="0" collapsed="false"/>
    <row r="1041001" customFormat="false" ht="12.8" hidden="false" customHeight="true" outlineLevel="0" collapsed="false"/>
    <row r="1041002" customFormat="false" ht="12.8" hidden="false" customHeight="true" outlineLevel="0" collapsed="false"/>
    <row r="1041003" customFormat="false" ht="12.8" hidden="false" customHeight="true" outlineLevel="0" collapsed="false"/>
    <row r="1041004" customFormat="false" ht="12.8" hidden="false" customHeight="true" outlineLevel="0" collapsed="false"/>
    <row r="1041005" customFormat="false" ht="12.8" hidden="false" customHeight="true" outlineLevel="0" collapsed="false"/>
    <row r="1041006" customFormat="false" ht="12.8" hidden="false" customHeight="true" outlineLevel="0" collapsed="false"/>
    <row r="1041007" customFormat="false" ht="12.8" hidden="false" customHeight="true" outlineLevel="0" collapsed="false"/>
    <row r="1041008" customFormat="false" ht="12.8" hidden="false" customHeight="true" outlineLevel="0" collapsed="false"/>
    <row r="1041009" customFormat="false" ht="12.8" hidden="false" customHeight="true" outlineLevel="0" collapsed="false"/>
    <row r="1041010" customFormat="false" ht="12.8" hidden="false" customHeight="true" outlineLevel="0" collapsed="false"/>
    <row r="1041011" customFormat="false" ht="12.8" hidden="false" customHeight="true" outlineLevel="0" collapsed="false"/>
    <row r="1041012" customFormat="false" ht="12.8" hidden="false" customHeight="true" outlineLevel="0" collapsed="false"/>
    <row r="1041013" customFormat="false" ht="12.8" hidden="false" customHeight="true" outlineLevel="0" collapsed="false"/>
    <row r="1041014" customFormat="false" ht="12.8" hidden="false" customHeight="true" outlineLevel="0" collapsed="false"/>
    <row r="1041015" customFormat="false" ht="12.8" hidden="false" customHeight="true" outlineLevel="0" collapsed="false"/>
    <row r="1041016" customFormat="false" ht="12.8" hidden="false" customHeight="true" outlineLevel="0" collapsed="false"/>
    <row r="1041017" customFormat="false" ht="12.8" hidden="false" customHeight="true" outlineLevel="0" collapsed="false"/>
    <row r="1041018" customFormat="false" ht="12.8" hidden="false" customHeight="true" outlineLevel="0" collapsed="false"/>
    <row r="1041019" customFormat="false" ht="12.8" hidden="false" customHeight="true" outlineLevel="0" collapsed="false"/>
    <row r="1041020" customFormat="false" ht="12.8" hidden="false" customHeight="true" outlineLevel="0" collapsed="false"/>
    <row r="1041021" customFormat="false" ht="12.8" hidden="false" customHeight="true" outlineLevel="0" collapsed="false"/>
    <row r="1041022" customFormat="false" ht="12.8" hidden="false" customHeight="true" outlineLevel="0" collapsed="false"/>
    <row r="1041023" customFormat="false" ht="12.8" hidden="false" customHeight="true" outlineLevel="0" collapsed="false"/>
    <row r="1041024" customFormat="false" ht="12.8" hidden="false" customHeight="true" outlineLevel="0" collapsed="false"/>
    <row r="1041025" customFormat="false" ht="12.8" hidden="false" customHeight="true" outlineLevel="0" collapsed="false"/>
    <row r="1041026" customFormat="false" ht="12.8" hidden="false" customHeight="true" outlineLevel="0" collapsed="false"/>
    <row r="1041027" customFormat="false" ht="12.8" hidden="false" customHeight="true" outlineLevel="0" collapsed="false"/>
    <row r="1041028" customFormat="false" ht="12.8" hidden="false" customHeight="true" outlineLevel="0" collapsed="false"/>
    <row r="1041029" customFormat="false" ht="12.8" hidden="false" customHeight="true" outlineLevel="0" collapsed="false"/>
    <row r="1041030" customFormat="false" ht="12.8" hidden="false" customHeight="true" outlineLevel="0" collapsed="false"/>
    <row r="1041031" customFormat="false" ht="12.8" hidden="false" customHeight="true" outlineLevel="0" collapsed="false"/>
    <row r="1041032" customFormat="false" ht="12.8" hidden="false" customHeight="true" outlineLevel="0" collapsed="false"/>
    <row r="1041033" customFormat="false" ht="12.8" hidden="false" customHeight="true" outlineLevel="0" collapsed="false"/>
    <row r="1041034" customFormat="false" ht="12.8" hidden="false" customHeight="true" outlineLevel="0" collapsed="false"/>
    <row r="1041035" customFormat="false" ht="12.8" hidden="false" customHeight="true" outlineLevel="0" collapsed="false"/>
    <row r="1041036" customFormat="false" ht="12.8" hidden="false" customHeight="true" outlineLevel="0" collapsed="false"/>
    <row r="1041037" customFormat="false" ht="12.8" hidden="false" customHeight="true" outlineLevel="0" collapsed="false"/>
    <row r="1041038" customFormat="false" ht="12.8" hidden="false" customHeight="true" outlineLevel="0" collapsed="false"/>
    <row r="1041039" customFormat="false" ht="12.8" hidden="false" customHeight="true" outlineLevel="0" collapsed="false"/>
    <row r="1041040" customFormat="false" ht="12.8" hidden="false" customHeight="true" outlineLevel="0" collapsed="false"/>
    <row r="1041041" customFormat="false" ht="12.8" hidden="false" customHeight="true" outlineLevel="0" collapsed="false"/>
    <row r="1041042" customFormat="false" ht="12.8" hidden="false" customHeight="true" outlineLevel="0" collapsed="false"/>
    <row r="1041043" customFormat="false" ht="12.8" hidden="false" customHeight="true" outlineLevel="0" collapsed="false"/>
    <row r="1041044" customFormat="false" ht="12.8" hidden="false" customHeight="true" outlineLevel="0" collapsed="false"/>
    <row r="1041045" customFormat="false" ht="12.8" hidden="false" customHeight="true" outlineLevel="0" collapsed="false"/>
    <row r="1041046" customFormat="false" ht="12.8" hidden="false" customHeight="true" outlineLevel="0" collapsed="false"/>
    <row r="1041047" customFormat="false" ht="12.8" hidden="false" customHeight="true" outlineLevel="0" collapsed="false"/>
    <row r="1041048" customFormat="false" ht="12.8" hidden="false" customHeight="true" outlineLevel="0" collapsed="false"/>
    <row r="1041049" customFormat="false" ht="12.8" hidden="false" customHeight="true" outlineLevel="0" collapsed="false"/>
    <row r="1041050" customFormat="false" ht="12.8" hidden="false" customHeight="true" outlineLevel="0" collapsed="false"/>
    <row r="1041051" customFormat="false" ht="12.8" hidden="false" customHeight="true" outlineLevel="0" collapsed="false"/>
    <row r="1041052" customFormat="false" ht="12.8" hidden="false" customHeight="true" outlineLevel="0" collapsed="false"/>
    <row r="1041053" customFormat="false" ht="12.8" hidden="false" customHeight="true" outlineLevel="0" collapsed="false"/>
    <row r="1041054" customFormat="false" ht="12.8" hidden="false" customHeight="true" outlineLevel="0" collapsed="false"/>
    <row r="1041055" customFormat="false" ht="12.8" hidden="false" customHeight="true" outlineLevel="0" collapsed="false"/>
    <row r="1041056" customFormat="false" ht="12.8" hidden="false" customHeight="true" outlineLevel="0" collapsed="false"/>
    <row r="1041057" customFormat="false" ht="12.8" hidden="false" customHeight="true" outlineLevel="0" collapsed="false"/>
    <row r="1041058" customFormat="false" ht="12.8" hidden="false" customHeight="true" outlineLevel="0" collapsed="false"/>
    <row r="1041059" customFormat="false" ht="12.8" hidden="false" customHeight="true" outlineLevel="0" collapsed="false"/>
    <row r="1041060" customFormat="false" ht="12.8" hidden="false" customHeight="true" outlineLevel="0" collapsed="false"/>
    <row r="1041061" customFormat="false" ht="12.8" hidden="false" customHeight="true" outlineLevel="0" collapsed="false"/>
    <row r="1041062" customFormat="false" ht="12.8" hidden="false" customHeight="true" outlineLevel="0" collapsed="false"/>
    <row r="1041063" customFormat="false" ht="12.8" hidden="false" customHeight="true" outlineLevel="0" collapsed="false"/>
    <row r="1041064" customFormat="false" ht="12.8" hidden="false" customHeight="true" outlineLevel="0" collapsed="false"/>
    <row r="1041065" customFormat="false" ht="12.8" hidden="false" customHeight="true" outlineLevel="0" collapsed="false"/>
    <row r="1041066" customFormat="false" ht="12.8" hidden="false" customHeight="true" outlineLevel="0" collapsed="false"/>
    <row r="1041067" customFormat="false" ht="12.8" hidden="false" customHeight="true" outlineLevel="0" collapsed="false"/>
    <row r="1041068" customFormat="false" ht="12.8" hidden="false" customHeight="true" outlineLevel="0" collapsed="false"/>
    <row r="1041069" customFormat="false" ht="12.8" hidden="false" customHeight="true" outlineLevel="0" collapsed="false"/>
    <row r="1041070" customFormat="false" ht="12.8" hidden="false" customHeight="true" outlineLevel="0" collapsed="false"/>
    <row r="1041071" customFormat="false" ht="12.8" hidden="false" customHeight="true" outlineLevel="0" collapsed="false"/>
    <row r="1041072" customFormat="false" ht="12.8" hidden="false" customHeight="true" outlineLevel="0" collapsed="false"/>
    <row r="1041073" customFormat="false" ht="12.8" hidden="false" customHeight="true" outlineLevel="0" collapsed="false"/>
    <row r="1041074" customFormat="false" ht="12.8" hidden="false" customHeight="true" outlineLevel="0" collapsed="false"/>
    <row r="1041075" customFormat="false" ht="12.8" hidden="false" customHeight="true" outlineLevel="0" collapsed="false"/>
    <row r="1041076" customFormat="false" ht="12.8" hidden="false" customHeight="true" outlineLevel="0" collapsed="false"/>
    <row r="1041077" customFormat="false" ht="12.8" hidden="false" customHeight="true" outlineLevel="0" collapsed="false"/>
    <row r="1041078" customFormat="false" ht="12.8" hidden="false" customHeight="true" outlineLevel="0" collapsed="false"/>
    <row r="1041079" customFormat="false" ht="12.8" hidden="false" customHeight="true" outlineLevel="0" collapsed="false"/>
    <row r="1041080" customFormat="false" ht="12.8" hidden="false" customHeight="true" outlineLevel="0" collapsed="false"/>
    <row r="1041081" customFormat="false" ht="12.8" hidden="false" customHeight="true" outlineLevel="0" collapsed="false"/>
    <row r="1041082" customFormat="false" ht="12.8" hidden="false" customHeight="true" outlineLevel="0" collapsed="false"/>
    <row r="1041083" customFormat="false" ht="12.8" hidden="false" customHeight="true" outlineLevel="0" collapsed="false"/>
    <row r="1041084" customFormat="false" ht="12.8" hidden="false" customHeight="true" outlineLevel="0" collapsed="false"/>
    <row r="1041085" customFormat="false" ht="12.8" hidden="false" customHeight="true" outlineLevel="0" collapsed="false"/>
    <row r="1041086" customFormat="false" ht="12.8" hidden="false" customHeight="true" outlineLevel="0" collapsed="false"/>
    <row r="1041087" customFormat="false" ht="12.8" hidden="false" customHeight="true" outlineLevel="0" collapsed="false"/>
    <row r="1041088" customFormat="false" ht="12.8" hidden="false" customHeight="true" outlineLevel="0" collapsed="false"/>
    <row r="1041089" customFormat="false" ht="12.8" hidden="false" customHeight="true" outlineLevel="0" collapsed="false"/>
    <row r="1041090" customFormat="false" ht="12.8" hidden="false" customHeight="true" outlineLevel="0" collapsed="false"/>
    <row r="1041091" customFormat="false" ht="12.8" hidden="false" customHeight="true" outlineLevel="0" collapsed="false"/>
    <row r="1041092" customFormat="false" ht="12.8" hidden="false" customHeight="true" outlineLevel="0" collapsed="false"/>
    <row r="1041093" customFormat="false" ht="12.8" hidden="false" customHeight="true" outlineLevel="0" collapsed="false"/>
    <row r="1041094" customFormat="false" ht="12.8" hidden="false" customHeight="true" outlineLevel="0" collapsed="false"/>
    <row r="1041095" customFormat="false" ht="12.8" hidden="false" customHeight="true" outlineLevel="0" collapsed="false"/>
    <row r="1041096" customFormat="false" ht="12.8" hidden="false" customHeight="true" outlineLevel="0" collapsed="false"/>
    <row r="1041097" customFormat="false" ht="12.8" hidden="false" customHeight="true" outlineLevel="0" collapsed="false"/>
    <row r="1041098" customFormat="false" ht="12.8" hidden="false" customHeight="true" outlineLevel="0" collapsed="false"/>
    <row r="1041099" customFormat="false" ht="12.8" hidden="false" customHeight="true" outlineLevel="0" collapsed="false"/>
    <row r="1041100" customFormat="false" ht="12.8" hidden="false" customHeight="true" outlineLevel="0" collapsed="false"/>
    <row r="1041101" customFormat="false" ht="12.8" hidden="false" customHeight="true" outlineLevel="0" collapsed="false"/>
    <row r="1041102" customFormat="false" ht="12.8" hidden="false" customHeight="true" outlineLevel="0" collapsed="false"/>
    <row r="1041103" customFormat="false" ht="12.8" hidden="false" customHeight="true" outlineLevel="0" collapsed="false"/>
    <row r="1041104" customFormat="false" ht="12.8" hidden="false" customHeight="true" outlineLevel="0" collapsed="false"/>
    <row r="1041105" customFormat="false" ht="12.8" hidden="false" customHeight="true" outlineLevel="0" collapsed="false"/>
    <row r="1041106" customFormat="false" ht="12.8" hidden="false" customHeight="true" outlineLevel="0" collapsed="false"/>
    <row r="1041107" customFormat="false" ht="12.8" hidden="false" customHeight="true" outlineLevel="0" collapsed="false"/>
    <row r="1041108" customFormat="false" ht="12.8" hidden="false" customHeight="true" outlineLevel="0" collapsed="false"/>
    <row r="1041109" customFormat="false" ht="12.8" hidden="false" customHeight="true" outlineLevel="0" collapsed="false"/>
    <row r="1041110" customFormat="false" ht="12.8" hidden="false" customHeight="true" outlineLevel="0" collapsed="false"/>
    <row r="1041111" customFormat="false" ht="12.8" hidden="false" customHeight="true" outlineLevel="0" collapsed="false"/>
    <row r="1041112" customFormat="false" ht="12.8" hidden="false" customHeight="true" outlineLevel="0" collapsed="false"/>
    <row r="1041113" customFormat="false" ht="12.8" hidden="false" customHeight="true" outlineLevel="0" collapsed="false"/>
    <row r="1041114" customFormat="false" ht="12.8" hidden="false" customHeight="true" outlineLevel="0" collapsed="false"/>
    <row r="1041115" customFormat="false" ht="12.8" hidden="false" customHeight="true" outlineLevel="0" collapsed="false"/>
    <row r="1041116" customFormat="false" ht="12.8" hidden="false" customHeight="true" outlineLevel="0" collapsed="false"/>
    <row r="1041117" customFormat="false" ht="12.8" hidden="false" customHeight="true" outlineLevel="0" collapsed="false"/>
    <row r="1041118" customFormat="false" ht="12.8" hidden="false" customHeight="true" outlineLevel="0" collapsed="false"/>
    <row r="1041119" customFormat="false" ht="12.8" hidden="false" customHeight="true" outlineLevel="0" collapsed="false"/>
    <row r="1041120" customFormat="false" ht="12.8" hidden="false" customHeight="true" outlineLevel="0" collapsed="false"/>
    <row r="1041121" customFormat="false" ht="12.8" hidden="false" customHeight="true" outlineLevel="0" collapsed="false"/>
    <row r="1041122" customFormat="false" ht="12.8" hidden="false" customHeight="true" outlineLevel="0" collapsed="false"/>
    <row r="1041123" customFormat="false" ht="12.8" hidden="false" customHeight="true" outlineLevel="0" collapsed="false"/>
    <row r="1041124" customFormat="false" ht="12.8" hidden="false" customHeight="true" outlineLevel="0" collapsed="false"/>
    <row r="1041125" customFormat="false" ht="12.8" hidden="false" customHeight="true" outlineLevel="0" collapsed="false"/>
    <row r="1041126" customFormat="false" ht="12.8" hidden="false" customHeight="true" outlineLevel="0" collapsed="false"/>
    <row r="1041127" customFormat="false" ht="12.8" hidden="false" customHeight="true" outlineLevel="0" collapsed="false"/>
    <row r="1041128" customFormat="false" ht="12.8" hidden="false" customHeight="true" outlineLevel="0" collapsed="false"/>
    <row r="1041129" customFormat="false" ht="12.8" hidden="false" customHeight="true" outlineLevel="0" collapsed="false"/>
    <row r="1041130" customFormat="false" ht="12.8" hidden="false" customHeight="true" outlineLevel="0" collapsed="false"/>
    <row r="1041131" customFormat="false" ht="12.8" hidden="false" customHeight="true" outlineLevel="0" collapsed="false"/>
    <row r="1041132" customFormat="false" ht="12.8" hidden="false" customHeight="true" outlineLevel="0" collapsed="false"/>
    <row r="1041133" customFormat="false" ht="12.8" hidden="false" customHeight="true" outlineLevel="0" collapsed="false"/>
    <row r="1041134" customFormat="false" ht="12.8" hidden="false" customHeight="true" outlineLevel="0" collapsed="false"/>
    <row r="1041135" customFormat="false" ht="12.8" hidden="false" customHeight="true" outlineLevel="0" collapsed="false"/>
    <row r="1041136" customFormat="false" ht="12.8" hidden="false" customHeight="true" outlineLevel="0" collapsed="false"/>
    <row r="1041137" customFormat="false" ht="12.8" hidden="false" customHeight="true" outlineLevel="0" collapsed="false"/>
    <row r="1041138" customFormat="false" ht="12.8" hidden="false" customHeight="true" outlineLevel="0" collapsed="false"/>
    <row r="1041139" customFormat="false" ht="12.8" hidden="false" customHeight="true" outlineLevel="0" collapsed="false"/>
    <row r="1041140" customFormat="false" ht="12.8" hidden="false" customHeight="true" outlineLevel="0" collapsed="false"/>
    <row r="1041141" customFormat="false" ht="12.8" hidden="false" customHeight="true" outlineLevel="0" collapsed="false"/>
    <row r="1041142" customFormat="false" ht="12.8" hidden="false" customHeight="true" outlineLevel="0" collapsed="false"/>
    <row r="1041143" customFormat="false" ht="12.8" hidden="false" customHeight="true" outlineLevel="0" collapsed="false"/>
    <row r="1041144" customFormat="false" ht="12.8" hidden="false" customHeight="true" outlineLevel="0" collapsed="false"/>
    <row r="1041145" customFormat="false" ht="12.8" hidden="false" customHeight="true" outlineLevel="0" collapsed="false"/>
    <row r="1041146" customFormat="false" ht="12.8" hidden="false" customHeight="true" outlineLevel="0" collapsed="false"/>
    <row r="1041147" customFormat="false" ht="12.8" hidden="false" customHeight="true" outlineLevel="0" collapsed="false"/>
    <row r="1041148" customFormat="false" ht="12.8" hidden="false" customHeight="true" outlineLevel="0" collapsed="false"/>
    <row r="1041149" customFormat="false" ht="12.8" hidden="false" customHeight="true" outlineLevel="0" collapsed="false"/>
    <row r="1041150" customFormat="false" ht="12.8" hidden="false" customHeight="true" outlineLevel="0" collapsed="false"/>
    <row r="1041151" customFormat="false" ht="12.8" hidden="false" customHeight="true" outlineLevel="0" collapsed="false"/>
    <row r="1041152" customFormat="false" ht="12.8" hidden="false" customHeight="true" outlineLevel="0" collapsed="false"/>
    <row r="1041153" customFormat="false" ht="12.8" hidden="false" customHeight="true" outlineLevel="0" collapsed="false"/>
    <row r="1041154" customFormat="false" ht="12.8" hidden="false" customHeight="true" outlineLevel="0" collapsed="false"/>
    <row r="1041155" customFormat="false" ht="12.8" hidden="false" customHeight="true" outlineLevel="0" collapsed="false"/>
    <row r="1041156" customFormat="false" ht="12.8" hidden="false" customHeight="true" outlineLevel="0" collapsed="false"/>
    <row r="1041157" customFormat="false" ht="12.8" hidden="false" customHeight="true" outlineLevel="0" collapsed="false"/>
    <row r="1041158" customFormat="false" ht="12.8" hidden="false" customHeight="true" outlineLevel="0" collapsed="false"/>
    <row r="1041159" customFormat="false" ht="12.8" hidden="false" customHeight="true" outlineLevel="0" collapsed="false"/>
    <row r="1041160" customFormat="false" ht="12.8" hidden="false" customHeight="true" outlineLevel="0" collapsed="false"/>
    <row r="1041161" customFormat="false" ht="12.8" hidden="false" customHeight="true" outlineLevel="0" collapsed="false"/>
    <row r="1041162" customFormat="false" ht="12.8" hidden="false" customHeight="true" outlineLevel="0" collapsed="false"/>
    <row r="1041163" customFormat="false" ht="12.8" hidden="false" customHeight="true" outlineLevel="0" collapsed="false"/>
    <row r="1041164" customFormat="false" ht="12.8" hidden="false" customHeight="true" outlineLevel="0" collapsed="false"/>
    <row r="1041165" customFormat="false" ht="12.8" hidden="false" customHeight="true" outlineLevel="0" collapsed="false"/>
    <row r="1041166" customFormat="false" ht="12.8" hidden="false" customHeight="true" outlineLevel="0" collapsed="false"/>
    <row r="1041167" customFormat="false" ht="12.8" hidden="false" customHeight="true" outlineLevel="0" collapsed="false"/>
    <row r="1041168" customFormat="false" ht="12.8" hidden="false" customHeight="true" outlineLevel="0" collapsed="false"/>
    <row r="1041169" customFormat="false" ht="12.8" hidden="false" customHeight="true" outlineLevel="0" collapsed="false"/>
    <row r="1041170" customFormat="false" ht="12.8" hidden="false" customHeight="true" outlineLevel="0" collapsed="false"/>
    <row r="1041171" customFormat="false" ht="12.8" hidden="false" customHeight="true" outlineLevel="0" collapsed="false"/>
    <row r="1041172" customFormat="false" ht="12.8" hidden="false" customHeight="true" outlineLevel="0" collapsed="false"/>
    <row r="1041173" customFormat="false" ht="12.8" hidden="false" customHeight="true" outlineLevel="0" collapsed="false"/>
    <row r="1041174" customFormat="false" ht="12.8" hidden="false" customHeight="true" outlineLevel="0" collapsed="false"/>
    <row r="1041175" customFormat="false" ht="12.8" hidden="false" customHeight="true" outlineLevel="0" collapsed="false"/>
    <row r="1041176" customFormat="false" ht="12.8" hidden="false" customHeight="true" outlineLevel="0" collapsed="false"/>
    <row r="1041177" customFormat="false" ht="12.8" hidden="false" customHeight="true" outlineLevel="0" collapsed="false"/>
    <row r="1041178" customFormat="false" ht="12.8" hidden="false" customHeight="true" outlineLevel="0" collapsed="false"/>
    <row r="1041179" customFormat="false" ht="12.8" hidden="false" customHeight="true" outlineLevel="0" collapsed="false"/>
    <row r="1041180" customFormat="false" ht="12.8" hidden="false" customHeight="true" outlineLevel="0" collapsed="false"/>
    <row r="1041181" customFormat="false" ht="12.8" hidden="false" customHeight="true" outlineLevel="0" collapsed="false"/>
    <row r="1041182" customFormat="false" ht="12.8" hidden="false" customHeight="true" outlineLevel="0" collapsed="false"/>
    <row r="1041183" customFormat="false" ht="12.8" hidden="false" customHeight="true" outlineLevel="0" collapsed="false"/>
    <row r="1041184" customFormat="false" ht="12.8" hidden="false" customHeight="true" outlineLevel="0" collapsed="false"/>
    <row r="1041185" customFormat="false" ht="12.8" hidden="false" customHeight="true" outlineLevel="0" collapsed="false"/>
    <row r="1041186" customFormat="false" ht="12.8" hidden="false" customHeight="true" outlineLevel="0" collapsed="false"/>
    <row r="1041187" customFormat="false" ht="12.8" hidden="false" customHeight="true" outlineLevel="0" collapsed="false"/>
    <row r="1041188" customFormat="false" ht="12.8" hidden="false" customHeight="true" outlineLevel="0" collapsed="false"/>
    <row r="1041189" customFormat="false" ht="12.8" hidden="false" customHeight="true" outlineLevel="0" collapsed="false"/>
    <row r="1041190" customFormat="false" ht="12.8" hidden="false" customHeight="true" outlineLevel="0" collapsed="false"/>
    <row r="1041191" customFormat="false" ht="12.8" hidden="false" customHeight="true" outlineLevel="0" collapsed="false"/>
    <row r="1041192" customFormat="false" ht="12.8" hidden="false" customHeight="true" outlineLevel="0" collapsed="false"/>
    <row r="1041193" customFormat="false" ht="12.8" hidden="false" customHeight="true" outlineLevel="0" collapsed="false"/>
    <row r="1041194" customFormat="false" ht="12.8" hidden="false" customHeight="true" outlineLevel="0" collapsed="false"/>
    <row r="1041195" customFormat="false" ht="12.8" hidden="false" customHeight="true" outlineLevel="0" collapsed="false"/>
    <row r="1041196" customFormat="false" ht="12.8" hidden="false" customHeight="true" outlineLevel="0" collapsed="false"/>
    <row r="1041197" customFormat="false" ht="12.8" hidden="false" customHeight="true" outlineLevel="0" collapsed="false"/>
    <row r="1041198" customFormat="false" ht="12.8" hidden="false" customHeight="true" outlineLevel="0" collapsed="false"/>
    <row r="1041199" customFormat="false" ht="12.8" hidden="false" customHeight="true" outlineLevel="0" collapsed="false"/>
    <row r="1041200" customFormat="false" ht="12.8" hidden="false" customHeight="true" outlineLevel="0" collapsed="false"/>
    <row r="1041201" customFormat="false" ht="12.8" hidden="false" customHeight="true" outlineLevel="0" collapsed="false"/>
    <row r="1041202" customFormat="false" ht="12.8" hidden="false" customHeight="true" outlineLevel="0" collapsed="false"/>
    <row r="1041203" customFormat="false" ht="12.8" hidden="false" customHeight="true" outlineLevel="0" collapsed="false"/>
    <row r="1041204" customFormat="false" ht="12.8" hidden="false" customHeight="true" outlineLevel="0" collapsed="false"/>
    <row r="1041205" customFormat="false" ht="12.8" hidden="false" customHeight="true" outlineLevel="0" collapsed="false"/>
    <row r="1041206" customFormat="false" ht="12.8" hidden="false" customHeight="true" outlineLevel="0" collapsed="false"/>
    <row r="1041207" customFormat="false" ht="12.8" hidden="false" customHeight="true" outlineLevel="0" collapsed="false"/>
    <row r="1041208" customFormat="false" ht="12.8" hidden="false" customHeight="true" outlineLevel="0" collapsed="false"/>
    <row r="1041209" customFormat="false" ht="12.8" hidden="false" customHeight="true" outlineLevel="0" collapsed="false"/>
    <row r="1041210" customFormat="false" ht="12.8" hidden="false" customHeight="true" outlineLevel="0" collapsed="false"/>
    <row r="1041211" customFormat="false" ht="12.8" hidden="false" customHeight="true" outlineLevel="0" collapsed="false"/>
    <row r="1041212" customFormat="false" ht="12.8" hidden="false" customHeight="true" outlineLevel="0" collapsed="false"/>
    <row r="1041213" customFormat="false" ht="12.8" hidden="false" customHeight="true" outlineLevel="0" collapsed="false"/>
    <row r="1041214" customFormat="false" ht="12.8" hidden="false" customHeight="true" outlineLevel="0" collapsed="false"/>
    <row r="1041215" customFormat="false" ht="12.8" hidden="false" customHeight="true" outlineLevel="0" collapsed="false"/>
    <row r="1041216" customFormat="false" ht="12.8" hidden="false" customHeight="true" outlineLevel="0" collapsed="false"/>
    <row r="1041217" customFormat="false" ht="12.8" hidden="false" customHeight="true" outlineLevel="0" collapsed="false"/>
    <row r="1041218" customFormat="false" ht="12.8" hidden="false" customHeight="true" outlineLevel="0" collapsed="false"/>
    <row r="1041219" customFormat="false" ht="12.8" hidden="false" customHeight="true" outlineLevel="0" collapsed="false"/>
    <row r="1041220" customFormat="false" ht="12.8" hidden="false" customHeight="true" outlineLevel="0" collapsed="false"/>
    <row r="1041221" customFormat="false" ht="12.8" hidden="false" customHeight="true" outlineLevel="0" collapsed="false"/>
    <row r="1041222" customFormat="false" ht="12.8" hidden="false" customHeight="true" outlineLevel="0" collapsed="false"/>
    <row r="1041223" customFormat="false" ht="12.8" hidden="false" customHeight="true" outlineLevel="0" collapsed="false"/>
    <row r="1041224" customFormat="false" ht="12.8" hidden="false" customHeight="true" outlineLevel="0" collapsed="false"/>
    <row r="1041225" customFormat="false" ht="12.8" hidden="false" customHeight="true" outlineLevel="0" collapsed="false"/>
    <row r="1041226" customFormat="false" ht="12.8" hidden="false" customHeight="true" outlineLevel="0" collapsed="false"/>
    <row r="1041227" customFormat="false" ht="12.8" hidden="false" customHeight="true" outlineLevel="0" collapsed="false"/>
    <row r="1041228" customFormat="false" ht="12.8" hidden="false" customHeight="true" outlineLevel="0" collapsed="false"/>
    <row r="1041229" customFormat="false" ht="12.8" hidden="false" customHeight="true" outlineLevel="0" collapsed="false"/>
    <row r="1041230" customFormat="false" ht="12.8" hidden="false" customHeight="true" outlineLevel="0" collapsed="false"/>
    <row r="1041231" customFormat="false" ht="12.8" hidden="false" customHeight="true" outlineLevel="0" collapsed="false"/>
    <row r="1041232" customFormat="false" ht="12.8" hidden="false" customHeight="true" outlineLevel="0" collapsed="false"/>
    <row r="1041233" customFormat="false" ht="12.8" hidden="false" customHeight="true" outlineLevel="0" collapsed="false"/>
    <row r="1041234" customFormat="false" ht="12.8" hidden="false" customHeight="true" outlineLevel="0" collapsed="false"/>
    <row r="1041235" customFormat="false" ht="12.8" hidden="false" customHeight="true" outlineLevel="0" collapsed="false"/>
    <row r="1041236" customFormat="false" ht="12.8" hidden="false" customHeight="true" outlineLevel="0" collapsed="false"/>
    <row r="1041237" customFormat="false" ht="12.8" hidden="false" customHeight="true" outlineLevel="0" collapsed="false"/>
    <row r="1041238" customFormat="false" ht="12.8" hidden="false" customHeight="true" outlineLevel="0" collapsed="false"/>
    <row r="1041239" customFormat="false" ht="12.8" hidden="false" customHeight="true" outlineLevel="0" collapsed="false"/>
    <row r="1041240" customFormat="false" ht="12.8" hidden="false" customHeight="true" outlineLevel="0" collapsed="false"/>
    <row r="1041241" customFormat="false" ht="12.8" hidden="false" customHeight="true" outlineLevel="0" collapsed="false"/>
    <row r="1041242" customFormat="false" ht="12.8" hidden="false" customHeight="true" outlineLevel="0" collapsed="false"/>
    <row r="1041243" customFormat="false" ht="12.8" hidden="false" customHeight="true" outlineLevel="0" collapsed="false"/>
    <row r="1041244" customFormat="false" ht="12.8" hidden="false" customHeight="true" outlineLevel="0" collapsed="false"/>
    <row r="1041245" customFormat="false" ht="12.8" hidden="false" customHeight="true" outlineLevel="0" collapsed="false"/>
    <row r="1041246" customFormat="false" ht="12.8" hidden="false" customHeight="true" outlineLevel="0" collapsed="false"/>
    <row r="1041247" customFormat="false" ht="12.8" hidden="false" customHeight="true" outlineLevel="0" collapsed="false"/>
    <row r="1041248" customFormat="false" ht="12.8" hidden="false" customHeight="true" outlineLevel="0" collapsed="false"/>
    <row r="1041249" customFormat="false" ht="12.8" hidden="false" customHeight="true" outlineLevel="0" collapsed="false"/>
    <row r="1041250" customFormat="false" ht="12.8" hidden="false" customHeight="true" outlineLevel="0" collapsed="false"/>
    <row r="1041251" customFormat="false" ht="12.8" hidden="false" customHeight="true" outlineLevel="0" collapsed="false"/>
    <row r="1041252" customFormat="false" ht="12.8" hidden="false" customHeight="true" outlineLevel="0" collapsed="false"/>
    <row r="1041253" customFormat="false" ht="12.8" hidden="false" customHeight="true" outlineLevel="0" collapsed="false"/>
    <row r="1041254" customFormat="false" ht="12.8" hidden="false" customHeight="true" outlineLevel="0" collapsed="false"/>
    <row r="1041255" customFormat="false" ht="12.8" hidden="false" customHeight="true" outlineLevel="0" collapsed="false"/>
    <row r="1041256" customFormat="false" ht="12.8" hidden="false" customHeight="true" outlineLevel="0" collapsed="false"/>
    <row r="1041257" customFormat="false" ht="12.8" hidden="false" customHeight="true" outlineLevel="0" collapsed="false"/>
    <row r="1041258" customFormat="false" ht="12.8" hidden="false" customHeight="true" outlineLevel="0" collapsed="false"/>
    <row r="1041259" customFormat="false" ht="12.8" hidden="false" customHeight="true" outlineLevel="0" collapsed="false"/>
    <row r="1041260" customFormat="false" ht="12.8" hidden="false" customHeight="true" outlineLevel="0" collapsed="false"/>
    <row r="1041261" customFormat="false" ht="12.8" hidden="false" customHeight="true" outlineLevel="0" collapsed="false"/>
    <row r="1041262" customFormat="false" ht="12.8" hidden="false" customHeight="true" outlineLevel="0" collapsed="false"/>
    <row r="1041263" customFormat="false" ht="12.8" hidden="false" customHeight="true" outlineLevel="0" collapsed="false"/>
    <row r="1041264" customFormat="false" ht="12.8" hidden="false" customHeight="true" outlineLevel="0" collapsed="false"/>
    <row r="1041265" customFormat="false" ht="12.8" hidden="false" customHeight="true" outlineLevel="0" collapsed="false"/>
    <row r="1041266" customFormat="false" ht="12.8" hidden="false" customHeight="true" outlineLevel="0" collapsed="false"/>
    <row r="1041267" customFormat="false" ht="12.8" hidden="false" customHeight="true" outlineLevel="0" collapsed="false"/>
    <row r="1041268" customFormat="false" ht="12.8" hidden="false" customHeight="true" outlineLevel="0" collapsed="false"/>
    <row r="1041269" customFormat="false" ht="12.8" hidden="false" customHeight="true" outlineLevel="0" collapsed="false"/>
    <row r="1041270" customFormat="false" ht="12.8" hidden="false" customHeight="true" outlineLevel="0" collapsed="false"/>
    <row r="1041271" customFormat="false" ht="12.8" hidden="false" customHeight="true" outlineLevel="0" collapsed="false"/>
    <row r="1041272" customFormat="false" ht="12.8" hidden="false" customHeight="true" outlineLevel="0" collapsed="false"/>
    <row r="1041273" customFormat="false" ht="12.8" hidden="false" customHeight="true" outlineLevel="0" collapsed="false"/>
    <row r="1041274" customFormat="false" ht="12.8" hidden="false" customHeight="true" outlineLevel="0" collapsed="false"/>
    <row r="1041275" customFormat="false" ht="12.8" hidden="false" customHeight="true" outlineLevel="0" collapsed="false"/>
    <row r="1041276" customFormat="false" ht="12.8" hidden="false" customHeight="true" outlineLevel="0" collapsed="false"/>
    <row r="1041277" customFormat="false" ht="12.8" hidden="false" customHeight="true" outlineLevel="0" collapsed="false"/>
    <row r="1041278" customFormat="false" ht="12.8" hidden="false" customHeight="true" outlineLevel="0" collapsed="false"/>
    <row r="1041279" customFormat="false" ht="12.8" hidden="false" customHeight="true" outlineLevel="0" collapsed="false"/>
    <row r="1041280" customFormat="false" ht="12.8" hidden="false" customHeight="true" outlineLevel="0" collapsed="false"/>
    <row r="1041281" customFormat="false" ht="12.8" hidden="false" customHeight="true" outlineLevel="0" collapsed="false"/>
    <row r="1041282" customFormat="false" ht="12.8" hidden="false" customHeight="true" outlineLevel="0" collapsed="false"/>
    <row r="1041283" customFormat="false" ht="12.8" hidden="false" customHeight="true" outlineLevel="0" collapsed="false"/>
    <row r="1041284" customFormat="false" ht="12.8" hidden="false" customHeight="true" outlineLevel="0" collapsed="false"/>
    <row r="1041285" customFormat="false" ht="12.8" hidden="false" customHeight="true" outlineLevel="0" collapsed="false"/>
    <row r="1041286" customFormat="false" ht="12.8" hidden="false" customHeight="true" outlineLevel="0" collapsed="false"/>
    <row r="1041287" customFormat="false" ht="12.8" hidden="false" customHeight="true" outlineLevel="0" collapsed="false"/>
    <row r="1041288" customFormat="false" ht="12.8" hidden="false" customHeight="true" outlineLevel="0" collapsed="false"/>
    <row r="1041289" customFormat="false" ht="12.8" hidden="false" customHeight="true" outlineLevel="0" collapsed="false"/>
    <row r="1041290" customFormat="false" ht="12.8" hidden="false" customHeight="true" outlineLevel="0" collapsed="false"/>
    <row r="1041291" customFormat="false" ht="12.8" hidden="false" customHeight="true" outlineLevel="0" collapsed="false"/>
    <row r="1041292" customFormat="false" ht="12.8" hidden="false" customHeight="true" outlineLevel="0" collapsed="false"/>
    <row r="1041293" customFormat="false" ht="12.8" hidden="false" customHeight="true" outlineLevel="0" collapsed="false"/>
    <row r="1041294" customFormat="false" ht="12.8" hidden="false" customHeight="true" outlineLevel="0" collapsed="false"/>
    <row r="1041295" customFormat="false" ht="12.8" hidden="false" customHeight="true" outlineLevel="0" collapsed="false"/>
    <row r="1041296" customFormat="false" ht="12.8" hidden="false" customHeight="true" outlineLevel="0" collapsed="false"/>
    <row r="1041297" customFormat="false" ht="12.8" hidden="false" customHeight="true" outlineLevel="0" collapsed="false"/>
    <row r="1041298" customFormat="false" ht="12.8" hidden="false" customHeight="true" outlineLevel="0" collapsed="false"/>
    <row r="1041299" customFormat="false" ht="12.8" hidden="false" customHeight="true" outlineLevel="0" collapsed="false"/>
    <row r="1041300" customFormat="false" ht="12.8" hidden="false" customHeight="true" outlineLevel="0" collapsed="false"/>
    <row r="1041301" customFormat="false" ht="12.8" hidden="false" customHeight="true" outlineLevel="0" collapsed="false"/>
    <row r="1041302" customFormat="false" ht="12.8" hidden="false" customHeight="true" outlineLevel="0" collapsed="false"/>
    <row r="1041303" customFormat="false" ht="12.8" hidden="false" customHeight="true" outlineLevel="0" collapsed="false"/>
    <row r="1041304" customFormat="false" ht="12.8" hidden="false" customHeight="true" outlineLevel="0" collapsed="false"/>
    <row r="1041305" customFormat="false" ht="12.8" hidden="false" customHeight="true" outlineLevel="0" collapsed="false"/>
    <row r="1041306" customFormat="false" ht="12.8" hidden="false" customHeight="true" outlineLevel="0" collapsed="false"/>
    <row r="1041307" customFormat="false" ht="12.8" hidden="false" customHeight="true" outlineLevel="0" collapsed="false"/>
    <row r="1041308" customFormat="false" ht="12.8" hidden="false" customHeight="true" outlineLevel="0" collapsed="false"/>
    <row r="1041309" customFormat="false" ht="12.8" hidden="false" customHeight="true" outlineLevel="0" collapsed="false"/>
    <row r="1041310" customFormat="false" ht="12.8" hidden="false" customHeight="true" outlineLevel="0" collapsed="false"/>
    <row r="1041311" customFormat="false" ht="12.8" hidden="false" customHeight="true" outlineLevel="0" collapsed="false"/>
    <row r="1041312" customFormat="false" ht="12.8" hidden="false" customHeight="true" outlineLevel="0" collapsed="false"/>
    <row r="1041313" customFormat="false" ht="12.8" hidden="false" customHeight="true" outlineLevel="0" collapsed="false"/>
    <row r="1041314" customFormat="false" ht="12.8" hidden="false" customHeight="true" outlineLevel="0" collapsed="false"/>
    <row r="1041315" customFormat="false" ht="12.8" hidden="false" customHeight="true" outlineLevel="0" collapsed="false"/>
    <row r="1041316" customFormat="false" ht="12.8" hidden="false" customHeight="true" outlineLevel="0" collapsed="false"/>
    <row r="1041317" customFormat="false" ht="12.8" hidden="false" customHeight="true" outlineLevel="0" collapsed="false"/>
    <row r="1041318" customFormat="false" ht="12.8" hidden="false" customHeight="true" outlineLevel="0" collapsed="false"/>
    <row r="1041319" customFormat="false" ht="12.8" hidden="false" customHeight="true" outlineLevel="0" collapsed="false"/>
    <row r="1041320" customFormat="false" ht="12.8" hidden="false" customHeight="true" outlineLevel="0" collapsed="false"/>
    <row r="1041321" customFormat="false" ht="12.8" hidden="false" customHeight="true" outlineLevel="0" collapsed="false"/>
    <row r="1041322" customFormat="false" ht="12.8" hidden="false" customHeight="true" outlineLevel="0" collapsed="false"/>
    <row r="1041323" customFormat="false" ht="12.8" hidden="false" customHeight="true" outlineLevel="0" collapsed="false"/>
    <row r="1041324" customFormat="false" ht="12.8" hidden="false" customHeight="true" outlineLevel="0" collapsed="false"/>
    <row r="1041325" customFormat="false" ht="12.8" hidden="false" customHeight="true" outlineLevel="0" collapsed="false"/>
    <row r="1041326" customFormat="false" ht="12.8" hidden="false" customHeight="true" outlineLevel="0" collapsed="false"/>
    <row r="1041327" customFormat="false" ht="12.8" hidden="false" customHeight="true" outlineLevel="0" collapsed="false"/>
    <row r="1041328" customFormat="false" ht="12.8" hidden="false" customHeight="true" outlineLevel="0" collapsed="false"/>
    <row r="1041329" customFormat="false" ht="12.8" hidden="false" customHeight="true" outlineLevel="0" collapsed="false"/>
    <row r="1041330" customFormat="false" ht="12.8" hidden="false" customHeight="true" outlineLevel="0" collapsed="false"/>
    <row r="1041331" customFormat="false" ht="12.8" hidden="false" customHeight="true" outlineLevel="0" collapsed="false"/>
    <row r="1041332" customFormat="false" ht="12.8" hidden="false" customHeight="true" outlineLevel="0" collapsed="false"/>
    <row r="1041333" customFormat="false" ht="12.8" hidden="false" customHeight="true" outlineLevel="0" collapsed="false"/>
    <row r="1041334" customFormat="false" ht="12.8" hidden="false" customHeight="true" outlineLevel="0" collapsed="false"/>
    <row r="1041335" customFormat="false" ht="12.8" hidden="false" customHeight="true" outlineLevel="0" collapsed="false"/>
    <row r="1041336" customFormat="false" ht="12.8" hidden="false" customHeight="true" outlineLevel="0" collapsed="false"/>
    <row r="1041337" customFormat="false" ht="12.8" hidden="false" customHeight="true" outlineLevel="0" collapsed="false"/>
    <row r="1041338" customFormat="false" ht="12.8" hidden="false" customHeight="true" outlineLevel="0" collapsed="false"/>
    <row r="1041339" customFormat="false" ht="12.8" hidden="false" customHeight="true" outlineLevel="0" collapsed="false"/>
    <row r="1041340" customFormat="false" ht="12.8" hidden="false" customHeight="true" outlineLevel="0" collapsed="false"/>
    <row r="1041341" customFormat="false" ht="12.8" hidden="false" customHeight="true" outlineLevel="0" collapsed="false"/>
    <row r="1041342" customFormat="false" ht="12.8" hidden="false" customHeight="true" outlineLevel="0" collapsed="false"/>
    <row r="1041343" customFormat="false" ht="12.8" hidden="false" customHeight="true" outlineLevel="0" collapsed="false"/>
    <row r="1041344" customFormat="false" ht="12.8" hidden="false" customHeight="true" outlineLevel="0" collapsed="false"/>
    <row r="1041345" customFormat="false" ht="12.8" hidden="false" customHeight="true" outlineLevel="0" collapsed="false"/>
    <row r="1041346" customFormat="false" ht="12.8" hidden="false" customHeight="true" outlineLevel="0" collapsed="false"/>
    <row r="1041347" customFormat="false" ht="12.8" hidden="false" customHeight="true" outlineLevel="0" collapsed="false"/>
    <row r="1041348" customFormat="false" ht="12.8" hidden="false" customHeight="true" outlineLevel="0" collapsed="false"/>
    <row r="1041349" customFormat="false" ht="12.8" hidden="false" customHeight="true" outlineLevel="0" collapsed="false"/>
    <row r="1041350" customFormat="false" ht="12.8" hidden="false" customHeight="true" outlineLevel="0" collapsed="false"/>
    <row r="1041351" customFormat="false" ht="12.8" hidden="false" customHeight="true" outlineLevel="0" collapsed="false"/>
    <row r="1041352" customFormat="false" ht="12.8" hidden="false" customHeight="true" outlineLevel="0" collapsed="false"/>
    <row r="1041353" customFormat="false" ht="12.8" hidden="false" customHeight="true" outlineLevel="0" collapsed="false"/>
    <row r="1041354" customFormat="false" ht="12.8" hidden="false" customHeight="true" outlineLevel="0" collapsed="false"/>
    <row r="1041355" customFormat="false" ht="12.8" hidden="false" customHeight="true" outlineLevel="0" collapsed="false"/>
    <row r="1041356" customFormat="false" ht="12.8" hidden="false" customHeight="true" outlineLevel="0" collapsed="false"/>
    <row r="1041357" customFormat="false" ht="12.8" hidden="false" customHeight="true" outlineLevel="0" collapsed="false"/>
    <row r="1041358" customFormat="false" ht="12.8" hidden="false" customHeight="true" outlineLevel="0" collapsed="false"/>
    <row r="1041359" customFormat="false" ht="12.8" hidden="false" customHeight="true" outlineLevel="0" collapsed="false"/>
    <row r="1041360" customFormat="false" ht="12.8" hidden="false" customHeight="true" outlineLevel="0" collapsed="false"/>
    <row r="1041361" customFormat="false" ht="12.8" hidden="false" customHeight="true" outlineLevel="0" collapsed="false"/>
    <row r="1041362" customFormat="false" ht="12.8" hidden="false" customHeight="true" outlineLevel="0" collapsed="false"/>
    <row r="1041363" customFormat="false" ht="12.8" hidden="false" customHeight="true" outlineLevel="0" collapsed="false"/>
    <row r="1041364" customFormat="false" ht="12.8" hidden="false" customHeight="true" outlineLevel="0" collapsed="false"/>
    <row r="1041365" customFormat="false" ht="12.8" hidden="false" customHeight="true" outlineLevel="0" collapsed="false"/>
    <row r="1041366" customFormat="false" ht="12.8" hidden="false" customHeight="true" outlineLevel="0" collapsed="false"/>
    <row r="1041367" customFormat="false" ht="12.8" hidden="false" customHeight="true" outlineLevel="0" collapsed="false"/>
    <row r="1041368" customFormat="false" ht="12.8" hidden="false" customHeight="true" outlineLevel="0" collapsed="false"/>
    <row r="1041369" customFormat="false" ht="12.8" hidden="false" customHeight="true" outlineLevel="0" collapsed="false"/>
    <row r="1041370" customFormat="false" ht="12.8" hidden="false" customHeight="true" outlineLevel="0" collapsed="false"/>
    <row r="1041371" customFormat="false" ht="12.8" hidden="false" customHeight="true" outlineLevel="0" collapsed="false"/>
    <row r="1041372" customFormat="false" ht="12.8" hidden="false" customHeight="true" outlineLevel="0" collapsed="false"/>
    <row r="1041373" customFormat="false" ht="12.8" hidden="false" customHeight="true" outlineLevel="0" collapsed="false"/>
    <row r="1041374" customFormat="false" ht="12.8" hidden="false" customHeight="true" outlineLevel="0" collapsed="false"/>
    <row r="1041375" customFormat="false" ht="12.8" hidden="false" customHeight="true" outlineLevel="0" collapsed="false"/>
    <row r="1041376" customFormat="false" ht="12.8" hidden="false" customHeight="true" outlineLevel="0" collapsed="false"/>
    <row r="1041377" customFormat="false" ht="12.8" hidden="false" customHeight="true" outlineLevel="0" collapsed="false"/>
    <row r="1041378" customFormat="false" ht="12.8" hidden="false" customHeight="true" outlineLevel="0" collapsed="false"/>
    <row r="1041379" customFormat="false" ht="12.8" hidden="false" customHeight="true" outlineLevel="0" collapsed="false"/>
    <row r="1041380" customFormat="false" ht="12.8" hidden="false" customHeight="true" outlineLevel="0" collapsed="false"/>
    <row r="1041381" customFormat="false" ht="12.8" hidden="false" customHeight="true" outlineLevel="0" collapsed="false"/>
    <row r="1041382" customFormat="false" ht="12.8" hidden="false" customHeight="true" outlineLevel="0" collapsed="false"/>
    <row r="1041383" customFormat="false" ht="12.8" hidden="false" customHeight="true" outlineLevel="0" collapsed="false"/>
    <row r="1041384" customFormat="false" ht="12.8" hidden="false" customHeight="true" outlineLevel="0" collapsed="false"/>
    <row r="1041385" customFormat="false" ht="12.8" hidden="false" customHeight="true" outlineLevel="0" collapsed="false"/>
    <row r="1041386" customFormat="false" ht="12.8" hidden="false" customHeight="true" outlineLevel="0" collapsed="false"/>
    <row r="1041387" customFormat="false" ht="12.8" hidden="false" customHeight="true" outlineLevel="0" collapsed="false"/>
    <row r="1041388" customFormat="false" ht="12.8" hidden="false" customHeight="true" outlineLevel="0" collapsed="false"/>
    <row r="1041389" customFormat="false" ht="12.8" hidden="false" customHeight="true" outlineLevel="0" collapsed="false"/>
    <row r="1041390" customFormat="false" ht="12.8" hidden="false" customHeight="true" outlineLevel="0" collapsed="false"/>
    <row r="1041391" customFormat="false" ht="12.8" hidden="false" customHeight="true" outlineLevel="0" collapsed="false"/>
    <row r="1041392" customFormat="false" ht="12.8" hidden="false" customHeight="true" outlineLevel="0" collapsed="false"/>
    <row r="1041393" customFormat="false" ht="12.8" hidden="false" customHeight="true" outlineLevel="0" collapsed="false"/>
    <row r="1041394" customFormat="false" ht="12.8" hidden="false" customHeight="true" outlineLevel="0" collapsed="false"/>
    <row r="1041395" customFormat="false" ht="12.8" hidden="false" customHeight="true" outlineLevel="0" collapsed="false"/>
    <row r="1041396" customFormat="false" ht="12.8" hidden="false" customHeight="true" outlineLevel="0" collapsed="false"/>
    <row r="1041397" customFormat="false" ht="12.8" hidden="false" customHeight="true" outlineLevel="0" collapsed="false"/>
    <row r="1041398" customFormat="false" ht="12.8" hidden="false" customHeight="true" outlineLevel="0" collapsed="false"/>
    <row r="1041399" customFormat="false" ht="12.8" hidden="false" customHeight="true" outlineLevel="0" collapsed="false"/>
    <row r="1041400" customFormat="false" ht="12.8" hidden="false" customHeight="true" outlineLevel="0" collapsed="false"/>
    <row r="1041401" customFormat="false" ht="12.8" hidden="false" customHeight="true" outlineLevel="0" collapsed="false"/>
    <row r="1041402" customFormat="false" ht="12.8" hidden="false" customHeight="true" outlineLevel="0" collapsed="false"/>
    <row r="1041403" customFormat="false" ht="12.8" hidden="false" customHeight="true" outlineLevel="0" collapsed="false"/>
    <row r="1041404" customFormat="false" ht="12.8" hidden="false" customHeight="true" outlineLevel="0" collapsed="false"/>
    <row r="1041405" customFormat="false" ht="12.8" hidden="false" customHeight="true" outlineLevel="0" collapsed="false"/>
    <row r="1041406" customFormat="false" ht="12.8" hidden="false" customHeight="true" outlineLevel="0" collapsed="false"/>
    <row r="1041407" customFormat="false" ht="12.8" hidden="false" customHeight="true" outlineLevel="0" collapsed="false"/>
    <row r="1041408" customFormat="false" ht="12.8" hidden="false" customHeight="true" outlineLevel="0" collapsed="false"/>
    <row r="1041409" customFormat="false" ht="12.8" hidden="false" customHeight="true" outlineLevel="0" collapsed="false"/>
    <row r="1041410" customFormat="false" ht="12.8" hidden="false" customHeight="true" outlineLevel="0" collapsed="false"/>
    <row r="1041411" customFormat="false" ht="12.8" hidden="false" customHeight="true" outlineLevel="0" collapsed="false"/>
    <row r="1041412" customFormat="false" ht="12.8" hidden="false" customHeight="true" outlineLevel="0" collapsed="false"/>
    <row r="1041413" customFormat="false" ht="12.8" hidden="false" customHeight="true" outlineLevel="0" collapsed="false"/>
    <row r="1041414" customFormat="false" ht="12.8" hidden="false" customHeight="true" outlineLevel="0" collapsed="false"/>
    <row r="1041415" customFormat="false" ht="12.8" hidden="false" customHeight="true" outlineLevel="0" collapsed="false"/>
    <row r="1041416" customFormat="false" ht="12.8" hidden="false" customHeight="true" outlineLevel="0" collapsed="false"/>
    <row r="1041417" customFormat="false" ht="12.8" hidden="false" customHeight="true" outlineLevel="0" collapsed="false"/>
    <row r="1041418" customFormat="false" ht="12.8" hidden="false" customHeight="true" outlineLevel="0" collapsed="false"/>
    <row r="1041419" customFormat="false" ht="12.8" hidden="false" customHeight="true" outlineLevel="0" collapsed="false"/>
    <row r="1041420" customFormat="false" ht="12.8" hidden="false" customHeight="true" outlineLevel="0" collapsed="false"/>
    <row r="1041421" customFormat="false" ht="12.8" hidden="false" customHeight="true" outlineLevel="0" collapsed="false"/>
    <row r="1041422" customFormat="false" ht="12.8" hidden="false" customHeight="true" outlineLevel="0" collapsed="false"/>
    <row r="1041423" customFormat="false" ht="12.8" hidden="false" customHeight="true" outlineLevel="0" collapsed="false"/>
    <row r="1041424" customFormat="false" ht="12.8" hidden="false" customHeight="true" outlineLevel="0" collapsed="false"/>
    <row r="1041425" customFormat="false" ht="12.8" hidden="false" customHeight="true" outlineLevel="0" collapsed="false"/>
    <row r="1041426" customFormat="false" ht="12.8" hidden="false" customHeight="true" outlineLevel="0" collapsed="false"/>
    <row r="1041427" customFormat="false" ht="12.8" hidden="false" customHeight="true" outlineLevel="0" collapsed="false"/>
    <row r="1041428" customFormat="false" ht="12.8" hidden="false" customHeight="true" outlineLevel="0" collapsed="false"/>
    <row r="1041429" customFormat="false" ht="12.8" hidden="false" customHeight="true" outlineLevel="0" collapsed="false"/>
    <row r="1041430" customFormat="false" ht="12.8" hidden="false" customHeight="true" outlineLevel="0" collapsed="false"/>
    <row r="1041431" customFormat="false" ht="12.8" hidden="false" customHeight="true" outlineLevel="0" collapsed="false"/>
    <row r="1041432" customFormat="false" ht="12.8" hidden="false" customHeight="true" outlineLevel="0" collapsed="false"/>
    <row r="1041433" customFormat="false" ht="12.8" hidden="false" customHeight="true" outlineLevel="0" collapsed="false"/>
    <row r="1041434" customFormat="false" ht="12.8" hidden="false" customHeight="true" outlineLevel="0" collapsed="false"/>
    <row r="1041435" customFormat="false" ht="12.8" hidden="false" customHeight="true" outlineLevel="0" collapsed="false"/>
    <row r="1041436" customFormat="false" ht="12.8" hidden="false" customHeight="true" outlineLevel="0" collapsed="false"/>
    <row r="1041437" customFormat="false" ht="12.8" hidden="false" customHeight="true" outlineLevel="0" collapsed="false"/>
    <row r="1041438" customFormat="false" ht="12.8" hidden="false" customHeight="true" outlineLevel="0" collapsed="false"/>
    <row r="1041439" customFormat="false" ht="12.8" hidden="false" customHeight="true" outlineLevel="0" collapsed="false"/>
    <row r="1041440" customFormat="false" ht="12.8" hidden="false" customHeight="true" outlineLevel="0" collapsed="false"/>
    <row r="1041441" customFormat="false" ht="12.8" hidden="false" customHeight="true" outlineLevel="0" collapsed="false"/>
    <row r="1041442" customFormat="false" ht="12.8" hidden="false" customHeight="true" outlineLevel="0" collapsed="false"/>
    <row r="1041443" customFormat="false" ht="12.8" hidden="false" customHeight="true" outlineLevel="0" collapsed="false"/>
    <row r="1041444" customFormat="false" ht="12.8" hidden="false" customHeight="true" outlineLevel="0" collapsed="false"/>
    <row r="1041445" customFormat="false" ht="12.8" hidden="false" customHeight="true" outlineLevel="0" collapsed="false"/>
    <row r="1041446" customFormat="false" ht="12.8" hidden="false" customHeight="true" outlineLevel="0" collapsed="false"/>
    <row r="1041447" customFormat="false" ht="12.8" hidden="false" customHeight="true" outlineLevel="0" collapsed="false"/>
    <row r="1041448" customFormat="false" ht="12.8" hidden="false" customHeight="true" outlineLevel="0" collapsed="false"/>
    <row r="1041449" customFormat="false" ht="12.8" hidden="false" customHeight="true" outlineLevel="0" collapsed="false"/>
    <row r="1041450" customFormat="false" ht="12.8" hidden="false" customHeight="true" outlineLevel="0" collapsed="false"/>
    <row r="1041451" customFormat="false" ht="12.8" hidden="false" customHeight="true" outlineLevel="0" collapsed="false"/>
    <row r="1041452" customFormat="false" ht="12.8" hidden="false" customHeight="true" outlineLevel="0" collapsed="false"/>
    <row r="1041453" customFormat="false" ht="12.8" hidden="false" customHeight="true" outlineLevel="0" collapsed="false"/>
    <row r="1041454" customFormat="false" ht="12.8" hidden="false" customHeight="true" outlineLevel="0" collapsed="false"/>
    <row r="1041455" customFormat="false" ht="12.8" hidden="false" customHeight="true" outlineLevel="0" collapsed="false"/>
    <row r="1041456" customFormat="false" ht="12.8" hidden="false" customHeight="true" outlineLevel="0" collapsed="false"/>
    <row r="1041457" customFormat="false" ht="12.8" hidden="false" customHeight="true" outlineLevel="0" collapsed="false"/>
    <row r="1041458" customFormat="false" ht="12.8" hidden="false" customHeight="true" outlineLevel="0" collapsed="false"/>
    <row r="1041459" customFormat="false" ht="12.8" hidden="false" customHeight="true" outlineLevel="0" collapsed="false"/>
    <row r="1041460" customFormat="false" ht="12.8" hidden="false" customHeight="true" outlineLevel="0" collapsed="false"/>
    <row r="1041461" customFormat="false" ht="12.8" hidden="false" customHeight="true" outlineLevel="0" collapsed="false"/>
    <row r="1041462" customFormat="false" ht="12.8" hidden="false" customHeight="true" outlineLevel="0" collapsed="false"/>
    <row r="1041463" customFormat="false" ht="12.8" hidden="false" customHeight="true" outlineLevel="0" collapsed="false"/>
    <row r="1041464" customFormat="false" ht="12.8" hidden="false" customHeight="true" outlineLevel="0" collapsed="false"/>
    <row r="1041465" customFormat="false" ht="12.8" hidden="false" customHeight="true" outlineLevel="0" collapsed="false"/>
    <row r="1041466" customFormat="false" ht="12.8" hidden="false" customHeight="true" outlineLevel="0" collapsed="false"/>
    <row r="1041467" customFormat="false" ht="12.8" hidden="false" customHeight="true" outlineLevel="0" collapsed="false"/>
    <row r="1041468" customFormat="false" ht="12.8" hidden="false" customHeight="true" outlineLevel="0" collapsed="false"/>
    <row r="1041469" customFormat="false" ht="12.8" hidden="false" customHeight="true" outlineLevel="0" collapsed="false"/>
    <row r="1041470" customFormat="false" ht="12.8" hidden="false" customHeight="true" outlineLevel="0" collapsed="false"/>
    <row r="1041471" customFormat="false" ht="12.8" hidden="false" customHeight="true" outlineLevel="0" collapsed="false"/>
    <row r="1041472" customFormat="false" ht="12.8" hidden="false" customHeight="true" outlineLevel="0" collapsed="false"/>
    <row r="1041473" customFormat="false" ht="12.8" hidden="false" customHeight="true" outlineLevel="0" collapsed="false"/>
    <row r="1041474" customFormat="false" ht="12.8" hidden="false" customHeight="true" outlineLevel="0" collapsed="false"/>
    <row r="1041475" customFormat="false" ht="12.8" hidden="false" customHeight="true" outlineLevel="0" collapsed="false"/>
    <row r="1041476" customFormat="false" ht="12.8" hidden="false" customHeight="true" outlineLevel="0" collapsed="false"/>
    <row r="1041477" customFormat="false" ht="12.8" hidden="false" customHeight="true" outlineLevel="0" collapsed="false"/>
    <row r="1041478" customFormat="false" ht="12.8" hidden="false" customHeight="true" outlineLevel="0" collapsed="false"/>
    <row r="1041479" customFormat="false" ht="12.8" hidden="false" customHeight="true" outlineLevel="0" collapsed="false"/>
    <row r="1041480" customFormat="false" ht="12.8" hidden="false" customHeight="true" outlineLevel="0" collapsed="false"/>
    <row r="1041481" customFormat="false" ht="12.8" hidden="false" customHeight="true" outlineLevel="0" collapsed="false"/>
    <row r="1041482" customFormat="false" ht="12.8" hidden="false" customHeight="true" outlineLevel="0" collapsed="false"/>
    <row r="1041483" customFormat="false" ht="12.8" hidden="false" customHeight="true" outlineLevel="0" collapsed="false"/>
    <row r="1041484" customFormat="false" ht="12.8" hidden="false" customHeight="true" outlineLevel="0" collapsed="false"/>
    <row r="1041485" customFormat="false" ht="12.8" hidden="false" customHeight="true" outlineLevel="0" collapsed="false"/>
    <row r="1041486" customFormat="false" ht="12.8" hidden="false" customHeight="true" outlineLevel="0" collapsed="false"/>
    <row r="1041487" customFormat="false" ht="12.8" hidden="false" customHeight="true" outlineLevel="0" collapsed="false"/>
    <row r="1041488" customFormat="false" ht="12.8" hidden="false" customHeight="true" outlineLevel="0" collapsed="false"/>
    <row r="1041489" customFormat="false" ht="12.8" hidden="false" customHeight="true" outlineLevel="0" collapsed="false"/>
    <row r="1041490" customFormat="false" ht="12.8" hidden="false" customHeight="true" outlineLevel="0" collapsed="false"/>
    <row r="1041491" customFormat="false" ht="12.8" hidden="false" customHeight="true" outlineLevel="0" collapsed="false"/>
    <row r="1041492" customFormat="false" ht="12.8" hidden="false" customHeight="true" outlineLevel="0" collapsed="false"/>
    <row r="1041493" customFormat="false" ht="12.8" hidden="false" customHeight="true" outlineLevel="0" collapsed="false"/>
    <row r="1041494" customFormat="false" ht="12.8" hidden="false" customHeight="true" outlineLevel="0" collapsed="false"/>
    <row r="1041495" customFormat="false" ht="12.8" hidden="false" customHeight="true" outlineLevel="0" collapsed="false"/>
    <row r="1041496" customFormat="false" ht="12.8" hidden="false" customHeight="true" outlineLevel="0" collapsed="false"/>
    <row r="1041497" customFormat="false" ht="12.8" hidden="false" customHeight="true" outlineLevel="0" collapsed="false"/>
    <row r="1041498" customFormat="false" ht="12.8" hidden="false" customHeight="true" outlineLevel="0" collapsed="false"/>
    <row r="1041499" customFormat="false" ht="12.8" hidden="false" customHeight="true" outlineLevel="0" collapsed="false"/>
    <row r="1041500" customFormat="false" ht="12.8" hidden="false" customHeight="true" outlineLevel="0" collapsed="false"/>
    <row r="1041501" customFormat="false" ht="12.8" hidden="false" customHeight="true" outlineLevel="0" collapsed="false"/>
    <row r="1041502" customFormat="false" ht="12.8" hidden="false" customHeight="true" outlineLevel="0" collapsed="false"/>
    <row r="1041503" customFormat="false" ht="12.8" hidden="false" customHeight="true" outlineLevel="0" collapsed="false"/>
    <row r="1041504" customFormat="false" ht="12.8" hidden="false" customHeight="true" outlineLevel="0" collapsed="false"/>
    <row r="1041505" customFormat="false" ht="12.8" hidden="false" customHeight="true" outlineLevel="0" collapsed="false"/>
    <row r="1041506" customFormat="false" ht="12.8" hidden="false" customHeight="true" outlineLevel="0" collapsed="false"/>
    <row r="1041507" customFormat="false" ht="12.8" hidden="false" customHeight="true" outlineLevel="0" collapsed="false"/>
    <row r="1041508" customFormat="false" ht="12.8" hidden="false" customHeight="true" outlineLevel="0" collapsed="false"/>
    <row r="1041509" customFormat="false" ht="12.8" hidden="false" customHeight="true" outlineLevel="0" collapsed="false"/>
    <row r="1041510" customFormat="false" ht="12.8" hidden="false" customHeight="true" outlineLevel="0" collapsed="false"/>
    <row r="1041511" customFormat="false" ht="12.8" hidden="false" customHeight="true" outlineLevel="0" collapsed="false"/>
    <row r="1041512" customFormat="false" ht="12.8" hidden="false" customHeight="true" outlineLevel="0" collapsed="false"/>
    <row r="1041513" customFormat="false" ht="12.8" hidden="false" customHeight="true" outlineLevel="0" collapsed="false"/>
    <row r="1041514" customFormat="false" ht="12.8" hidden="false" customHeight="true" outlineLevel="0" collapsed="false"/>
    <row r="1041515" customFormat="false" ht="12.8" hidden="false" customHeight="true" outlineLevel="0" collapsed="false"/>
    <row r="1041516" customFormat="false" ht="12.8" hidden="false" customHeight="true" outlineLevel="0" collapsed="false"/>
    <row r="1041517" customFormat="false" ht="12.8" hidden="false" customHeight="true" outlineLevel="0" collapsed="false"/>
    <row r="1041518" customFormat="false" ht="12.8" hidden="false" customHeight="true" outlineLevel="0" collapsed="false"/>
    <row r="1041519" customFormat="false" ht="12.8" hidden="false" customHeight="true" outlineLevel="0" collapsed="false"/>
    <row r="1041520" customFormat="false" ht="12.8" hidden="false" customHeight="true" outlineLevel="0" collapsed="false"/>
    <row r="1041521" customFormat="false" ht="12.8" hidden="false" customHeight="true" outlineLevel="0" collapsed="false"/>
    <row r="1041522" customFormat="false" ht="12.8" hidden="false" customHeight="true" outlineLevel="0" collapsed="false"/>
    <row r="1041523" customFormat="false" ht="12.8" hidden="false" customHeight="true" outlineLevel="0" collapsed="false"/>
    <row r="1041524" customFormat="false" ht="12.8" hidden="false" customHeight="true" outlineLevel="0" collapsed="false"/>
    <row r="1041525" customFormat="false" ht="12.8" hidden="false" customHeight="true" outlineLevel="0" collapsed="false"/>
    <row r="1041526" customFormat="false" ht="12.8" hidden="false" customHeight="true" outlineLevel="0" collapsed="false"/>
    <row r="1041527" customFormat="false" ht="12.8" hidden="false" customHeight="true" outlineLevel="0" collapsed="false"/>
    <row r="1041528" customFormat="false" ht="12.8" hidden="false" customHeight="true" outlineLevel="0" collapsed="false"/>
    <row r="1041529" customFormat="false" ht="12.8" hidden="false" customHeight="true" outlineLevel="0" collapsed="false"/>
    <row r="1041530" customFormat="false" ht="12.8" hidden="false" customHeight="true" outlineLevel="0" collapsed="false"/>
    <row r="1041531" customFormat="false" ht="12.8" hidden="false" customHeight="true" outlineLevel="0" collapsed="false"/>
    <row r="1041532" customFormat="false" ht="12.8" hidden="false" customHeight="true" outlineLevel="0" collapsed="false"/>
    <row r="1041533" customFormat="false" ht="12.8" hidden="false" customHeight="true" outlineLevel="0" collapsed="false"/>
    <row r="1041534" customFormat="false" ht="12.8" hidden="false" customHeight="true" outlineLevel="0" collapsed="false"/>
    <row r="1041535" customFormat="false" ht="12.8" hidden="false" customHeight="true" outlineLevel="0" collapsed="false"/>
    <row r="1041536" customFormat="false" ht="12.8" hidden="false" customHeight="true" outlineLevel="0" collapsed="false"/>
    <row r="1041537" customFormat="false" ht="12.8" hidden="false" customHeight="true" outlineLevel="0" collapsed="false"/>
    <row r="1041538" customFormat="false" ht="12.8" hidden="false" customHeight="true" outlineLevel="0" collapsed="false"/>
    <row r="1041539" customFormat="false" ht="12.8" hidden="false" customHeight="true" outlineLevel="0" collapsed="false"/>
    <row r="1041540" customFormat="false" ht="12.8" hidden="false" customHeight="true" outlineLevel="0" collapsed="false"/>
    <row r="1041541" customFormat="false" ht="12.8" hidden="false" customHeight="true" outlineLevel="0" collapsed="false"/>
    <row r="1041542" customFormat="false" ht="12.8" hidden="false" customHeight="true" outlineLevel="0" collapsed="false"/>
    <row r="1041543" customFormat="false" ht="12.8" hidden="false" customHeight="true" outlineLevel="0" collapsed="false"/>
    <row r="1041544" customFormat="false" ht="12.8" hidden="false" customHeight="true" outlineLevel="0" collapsed="false"/>
    <row r="1041545" customFormat="false" ht="12.8" hidden="false" customHeight="true" outlineLevel="0" collapsed="false"/>
    <row r="1041546" customFormat="false" ht="12.8" hidden="false" customHeight="true" outlineLevel="0" collapsed="false"/>
    <row r="1041547" customFormat="false" ht="12.8" hidden="false" customHeight="true" outlineLevel="0" collapsed="false"/>
    <row r="1041548" customFormat="false" ht="12.8" hidden="false" customHeight="true" outlineLevel="0" collapsed="false"/>
    <row r="1041549" customFormat="false" ht="12.8" hidden="false" customHeight="true" outlineLevel="0" collapsed="false"/>
    <row r="1041550" customFormat="false" ht="12.8" hidden="false" customHeight="true" outlineLevel="0" collapsed="false"/>
    <row r="1041551" customFormat="false" ht="12.8" hidden="false" customHeight="true" outlineLevel="0" collapsed="false"/>
    <row r="1041552" customFormat="false" ht="12.8" hidden="false" customHeight="true" outlineLevel="0" collapsed="false"/>
    <row r="1041553" customFormat="false" ht="12.8" hidden="false" customHeight="true" outlineLevel="0" collapsed="false"/>
    <row r="1041554" customFormat="false" ht="12.8" hidden="false" customHeight="true" outlineLevel="0" collapsed="false"/>
    <row r="1041555" customFormat="false" ht="12.8" hidden="false" customHeight="true" outlineLevel="0" collapsed="false"/>
    <row r="1041556" customFormat="false" ht="12.8" hidden="false" customHeight="true" outlineLevel="0" collapsed="false"/>
    <row r="1041557" customFormat="false" ht="12.8" hidden="false" customHeight="true" outlineLevel="0" collapsed="false"/>
    <row r="1041558" customFormat="false" ht="12.8" hidden="false" customHeight="true" outlineLevel="0" collapsed="false"/>
    <row r="1041559" customFormat="false" ht="12.8" hidden="false" customHeight="true" outlineLevel="0" collapsed="false"/>
    <row r="1041560" customFormat="false" ht="12.8" hidden="false" customHeight="true" outlineLevel="0" collapsed="false"/>
    <row r="1041561" customFormat="false" ht="12.8" hidden="false" customHeight="true" outlineLevel="0" collapsed="false"/>
    <row r="1041562" customFormat="false" ht="12.8" hidden="false" customHeight="true" outlineLevel="0" collapsed="false"/>
    <row r="1041563" customFormat="false" ht="12.8" hidden="false" customHeight="true" outlineLevel="0" collapsed="false"/>
    <row r="1041564" customFormat="false" ht="12.8" hidden="false" customHeight="true" outlineLevel="0" collapsed="false"/>
    <row r="1041565" customFormat="false" ht="12.8" hidden="false" customHeight="true" outlineLevel="0" collapsed="false"/>
    <row r="1041566" customFormat="false" ht="12.8" hidden="false" customHeight="true" outlineLevel="0" collapsed="false"/>
    <row r="1041567" customFormat="false" ht="12.8" hidden="false" customHeight="true" outlineLevel="0" collapsed="false"/>
    <row r="1041568" customFormat="false" ht="12.8" hidden="false" customHeight="true" outlineLevel="0" collapsed="false"/>
    <row r="1041569" customFormat="false" ht="12.8" hidden="false" customHeight="true" outlineLevel="0" collapsed="false"/>
    <row r="1041570" customFormat="false" ht="12.8" hidden="false" customHeight="true" outlineLevel="0" collapsed="false"/>
    <row r="1041571" customFormat="false" ht="12.8" hidden="false" customHeight="true" outlineLevel="0" collapsed="false"/>
    <row r="1041572" customFormat="false" ht="12.8" hidden="false" customHeight="true" outlineLevel="0" collapsed="false"/>
    <row r="1041573" customFormat="false" ht="12.8" hidden="false" customHeight="true" outlineLevel="0" collapsed="false"/>
    <row r="1041574" customFormat="false" ht="12.8" hidden="false" customHeight="true" outlineLevel="0" collapsed="false"/>
    <row r="1041575" customFormat="false" ht="12.8" hidden="false" customHeight="true" outlineLevel="0" collapsed="false"/>
    <row r="1041576" customFormat="false" ht="12.8" hidden="false" customHeight="true" outlineLevel="0" collapsed="false"/>
    <row r="1041577" customFormat="false" ht="12.8" hidden="false" customHeight="true" outlineLevel="0" collapsed="false"/>
    <row r="1041578" customFormat="false" ht="12.8" hidden="false" customHeight="true" outlineLevel="0" collapsed="false"/>
    <row r="1041579" customFormat="false" ht="12.8" hidden="false" customHeight="true" outlineLevel="0" collapsed="false"/>
    <row r="1041580" customFormat="false" ht="12.8" hidden="false" customHeight="true" outlineLevel="0" collapsed="false"/>
    <row r="1041581" customFormat="false" ht="12.8" hidden="false" customHeight="true" outlineLevel="0" collapsed="false"/>
    <row r="1041582" customFormat="false" ht="12.8" hidden="false" customHeight="true" outlineLevel="0" collapsed="false"/>
    <row r="1041583" customFormat="false" ht="12.8" hidden="false" customHeight="true" outlineLevel="0" collapsed="false"/>
    <row r="1041584" customFormat="false" ht="12.8" hidden="false" customHeight="true" outlineLevel="0" collapsed="false"/>
    <row r="1041585" customFormat="false" ht="12.8" hidden="false" customHeight="true" outlineLevel="0" collapsed="false"/>
    <row r="1041586" customFormat="false" ht="12.8" hidden="false" customHeight="true" outlineLevel="0" collapsed="false"/>
    <row r="1041587" customFormat="false" ht="12.8" hidden="false" customHeight="true" outlineLevel="0" collapsed="false"/>
    <row r="1041588" customFormat="false" ht="12.8" hidden="false" customHeight="true" outlineLevel="0" collapsed="false"/>
    <row r="1041589" customFormat="false" ht="12.8" hidden="false" customHeight="true" outlineLevel="0" collapsed="false"/>
    <row r="1041590" customFormat="false" ht="12.8" hidden="false" customHeight="true" outlineLevel="0" collapsed="false"/>
    <row r="1041591" customFormat="false" ht="12.8" hidden="false" customHeight="true" outlineLevel="0" collapsed="false"/>
    <row r="1041592" customFormat="false" ht="12.8" hidden="false" customHeight="true" outlineLevel="0" collapsed="false"/>
    <row r="1041593" customFormat="false" ht="12.8" hidden="false" customHeight="true" outlineLevel="0" collapsed="false"/>
    <row r="1041594" customFormat="false" ht="12.8" hidden="false" customHeight="true" outlineLevel="0" collapsed="false"/>
    <row r="1041595" customFormat="false" ht="12.8" hidden="false" customHeight="true" outlineLevel="0" collapsed="false"/>
    <row r="1041596" customFormat="false" ht="12.8" hidden="false" customHeight="true" outlineLevel="0" collapsed="false"/>
    <row r="1041597" customFormat="false" ht="12.8" hidden="false" customHeight="true" outlineLevel="0" collapsed="false"/>
    <row r="1041598" customFormat="false" ht="12.8" hidden="false" customHeight="true" outlineLevel="0" collapsed="false"/>
    <row r="1041599" customFormat="false" ht="12.8" hidden="false" customHeight="true" outlineLevel="0" collapsed="false"/>
    <row r="1041600" customFormat="false" ht="12.8" hidden="false" customHeight="true" outlineLevel="0" collapsed="false"/>
    <row r="1041601" customFormat="false" ht="12.8" hidden="false" customHeight="true" outlineLevel="0" collapsed="false"/>
    <row r="1041602" customFormat="false" ht="12.8" hidden="false" customHeight="true" outlineLevel="0" collapsed="false"/>
    <row r="1041603" customFormat="false" ht="12.8" hidden="false" customHeight="true" outlineLevel="0" collapsed="false"/>
    <row r="1041604" customFormat="false" ht="12.8" hidden="false" customHeight="true" outlineLevel="0" collapsed="false"/>
    <row r="1041605" customFormat="false" ht="12.8" hidden="false" customHeight="true" outlineLevel="0" collapsed="false"/>
    <row r="1041606" customFormat="false" ht="12.8" hidden="false" customHeight="true" outlineLevel="0" collapsed="false"/>
    <row r="1041607" customFormat="false" ht="12.8" hidden="false" customHeight="true" outlineLevel="0" collapsed="false"/>
    <row r="1041608" customFormat="false" ht="12.8" hidden="false" customHeight="true" outlineLevel="0" collapsed="false"/>
    <row r="1041609" customFormat="false" ht="12.8" hidden="false" customHeight="true" outlineLevel="0" collapsed="false"/>
    <row r="1041610" customFormat="false" ht="12.8" hidden="false" customHeight="true" outlineLevel="0" collapsed="false"/>
    <row r="1041611" customFormat="false" ht="12.8" hidden="false" customHeight="true" outlineLevel="0" collapsed="false"/>
    <row r="1041612" customFormat="false" ht="12.8" hidden="false" customHeight="true" outlineLevel="0" collapsed="false"/>
    <row r="1041613" customFormat="false" ht="12.8" hidden="false" customHeight="true" outlineLevel="0" collapsed="false"/>
    <row r="1041614" customFormat="false" ht="12.8" hidden="false" customHeight="true" outlineLevel="0" collapsed="false"/>
    <row r="1041615" customFormat="false" ht="12.8" hidden="false" customHeight="true" outlineLevel="0" collapsed="false"/>
    <row r="1041616" customFormat="false" ht="12.8" hidden="false" customHeight="true" outlineLevel="0" collapsed="false"/>
    <row r="1041617" customFormat="false" ht="12.8" hidden="false" customHeight="true" outlineLevel="0" collapsed="false"/>
    <row r="1041618" customFormat="false" ht="12.8" hidden="false" customHeight="true" outlineLevel="0" collapsed="false"/>
    <row r="1041619" customFormat="false" ht="12.8" hidden="false" customHeight="true" outlineLevel="0" collapsed="false"/>
    <row r="1041620" customFormat="false" ht="12.8" hidden="false" customHeight="true" outlineLevel="0" collapsed="false"/>
    <row r="1041621" customFormat="false" ht="12.8" hidden="false" customHeight="true" outlineLevel="0" collapsed="false"/>
    <row r="1041622" customFormat="false" ht="12.8" hidden="false" customHeight="true" outlineLevel="0" collapsed="false"/>
    <row r="1041623" customFormat="false" ht="12.8" hidden="false" customHeight="true" outlineLevel="0" collapsed="false"/>
    <row r="1041624" customFormat="false" ht="12.8" hidden="false" customHeight="true" outlineLevel="0" collapsed="false"/>
    <row r="1041625" customFormat="false" ht="12.8" hidden="false" customHeight="true" outlineLevel="0" collapsed="false"/>
    <row r="1041626" customFormat="false" ht="12.8" hidden="false" customHeight="true" outlineLevel="0" collapsed="false"/>
    <row r="1041627" customFormat="false" ht="12.8" hidden="false" customHeight="true" outlineLevel="0" collapsed="false"/>
    <row r="1041628" customFormat="false" ht="12.8" hidden="false" customHeight="true" outlineLevel="0" collapsed="false"/>
    <row r="1041629" customFormat="false" ht="12.8" hidden="false" customHeight="true" outlineLevel="0" collapsed="false"/>
    <row r="1041630" customFormat="false" ht="12.8" hidden="false" customHeight="true" outlineLevel="0" collapsed="false"/>
    <row r="1041631" customFormat="false" ht="12.8" hidden="false" customHeight="true" outlineLevel="0" collapsed="false"/>
    <row r="1041632" customFormat="false" ht="12.8" hidden="false" customHeight="true" outlineLevel="0" collapsed="false"/>
    <row r="1041633" customFormat="false" ht="12.8" hidden="false" customHeight="true" outlineLevel="0" collapsed="false"/>
    <row r="1041634" customFormat="false" ht="12.8" hidden="false" customHeight="true" outlineLevel="0" collapsed="false"/>
    <row r="1041635" customFormat="false" ht="12.8" hidden="false" customHeight="true" outlineLevel="0" collapsed="false"/>
    <row r="1041636" customFormat="false" ht="12.8" hidden="false" customHeight="true" outlineLevel="0" collapsed="false"/>
    <row r="1041637" customFormat="false" ht="12.8" hidden="false" customHeight="true" outlineLevel="0" collapsed="false"/>
    <row r="1041638" customFormat="false" ht="12.8" hidden="false" customHeight="true" outlineLevel="0" collapsed="false"/>
    <row r="1041639" customFormat="false" ht="12.8" hidden="false" customHeight="true" outlineLevel="0" collapsed="false"/>
    <row r="1041640" customFormat="false" ht="12.8" hidden="false" customHeight="true" outlineLevel="0" collapsed="false"/>
    <row r="1041641" customFormat="false" ht="12.8" hidden="false" customHeight="true" outlineLevel="0" collapsed="false"/>
    <row r="1041642" customFormat="false" ht="12.8" hidden="false" customHeight="true" outlineLevel="0" collapsed="false"/>
    <row r="1041643" customFormat="false" ht="12.8" hidden="false" customHeight="true" outlineLevel="0" collapsed="false"/>
    <row r="1041644" customFormat="false" ht="12.8" hidden="false" customHeight="true" outlineLevel="0" collapsed="false"/>
    <row r="1041645" customFormat="false" ht="12.8" hidden="false" customHeight="true" outlineLevel="0" collapsed="false"/>
    <row r="1041646" customFormat="false" ht="12.8" hidden="false" customHeight="true" outlineLevel="0" collapsed="false"/>
    <row r="1041647" customFormat="false" ht="12.8" hidden="false" customHeight="true" outlineLevel="0" collapsed="false"/>
    <row r="1041648" customFormat="false" ht="12.8" hidden="false" customHeight="true" outlineLevel="0" collapsed="false"/>
    <row r="1041649" customFormat="false" ht="12.8" hidden="false" customHeight="true" outlineLevel="0" collapsed="false"/>
    <row r="1041650" customFormat="false" ht="12.8" hidden="false" customHeight="true" outlineLevel="0" collapsed="false"/>
    <row r="1041651" customFormat="false" ht="12.8" hidden="false" customHeight="true" outlineLevel="0" collapsed="false"/>
    <row r="1041652" customFormat="false" ht="12.8" hidden="false" customHeight="true" outlineLevel="0" collapsed="false"/>
    <row r="1041653" customFormat="false" ht="12.8" hidden="false" customHeight="true" outlineLevel="0" collapsed="false"/>
    <row r="1041654" customFormat="false" ht="12.8" hidden="false" customHeight="true" outlineLevel="0" collapsed="false"/>
    <row r="1041655" customFormat="false" ht="12.8" hidden="false" customHeight="true" outlineLevel="0" collapsed="false"/>
    <row r="1041656" customFormat="false" ht="12.8" hidden="false" customHeight="true" outlineLevel="0" collapsed="false"/>
    <row r="1041657" customFormat="false" ht="12.8" hidden="false" customHeight="true" outlineLevel="0" collapsed="false"/>
    <row r="1041658" customFormat="false" ht="12.8" hidden="false" customHeight="true" outlineLevel="0" collapsed="false"/>
    <row r="1041659" customFormat="false" ht="12.8" hidden="false" customHeight="true" outlineLevel="0" collapsed="false"/>
    <row r="1041660" customFormat="false" ht="12.8" hidden="false" customHeight="true" outlineLevel="0" collapsed="false"/>
    <row r="1041661" customFormat="false" ht="12.8" hidden="false" customHeight="true" outlineLevel="0" collapsed="false"/>
    <row r="1041662" customFormat="false" ht="12.8" hidden="false" customHeight="true" outlineLevel="0" collapsed="false"/>
    <row r="1041663" customFormat="false" ht="12.8" hidden="false" customHeight="true" outlineLevel="0" collapsed="false"/>
    <row r="1041664" customFormat="false" ht="12.8" hidden="false" customHeight="true" outlineLevel="0" collapsed="false"/>
    <row r="1041665" customFormat="false" ht="12.8" hidden="false" customHeight="true" outlineLevel="0" collapsed="false"/>
    <row r="1041666" customFormat="false" ht="12.8" hidden="false" customHeight="true" outlineLevel="0" collapsed="false"/>
    <row r="1041667" customFormat="false" ht="12.8" hidden="false" customHeight="true" outlineLevel="0" collapsed="false"/>
    <row r="1041668" customFormat="false" ht="12.8" hidden="false" customHeight="true" outlineLevel="0" collapsed="false"/>
    <row r="1041669" customFormat="false" ht="12.8" hidden="false" customHeight="true" outlineLevel="0" collapsed="false"/>
    <row r="1041670" customFormat="false" ht="12.8" hidden="false" customHeight="true" outlineLevel="0" collapsed="false"/>
    <row r="1041671" customFormat="false" ht="12.8" hidden="false" customHeight="true" outlineLevel="0" collapsed="false"/>
    <row r="1041672" customFormat="false" ht="12.8" hidden="false" customHeight="true" outlineLevel="0" collapsed="false"/>
    <row r="1041673" customFormat="false" ht="12.8" hidden="false" customHeight="true" outlineLevel="0" collapsed="false"/>
    <row r="1041674" customFormat="false" ht="12.8" hidden="false" customHeight="true" outlineLevel="0" collapsed="false"/>
    <row r="1041675" customFormat="false" ht="12.8" hidden="false" customHeight="true" outlineLevel="0" collapsed="false"/>
    <row r="1041676" customFormat="false" ht="12.8" hidden="false" customHeight="true" outlineLevel="0" collapsed="false"/>
    <row r="1041677" customFormat="false" ht="12.8" hidden="false" customHeight="true" outlineLevel="0" collapsed="false"/>
    <row r="1041678" customFormat="false" ht="12.8" hidden="false" customHeight="true" outlineLevel="0" collapsed="false"/>
    <row r="1041679" customFormat="false" ht="12.8" hidden="false" customHeight="true" outlineLevel="0" collapsed="false"/>
    <row r="1041680" customFormat="false" ht="12.8" hidden="false" customHeight="true" outlineLevel="0" collapsed="false"/>
    <row r="1041681" customFormat="false" ht="12.8" hidden="false" customHeight="true" outlineLevel="0" collapsed="false"/>
    <row r="1041682" customFormat="false" ht="12.8" hidden="false" customHeight="true" outlineLevel="0" collapsed="false"/>
    <row r="1041683" customFormat="false" ht="12.8" hidden="false" customHeight="true" outlineLevel="0" collapsed="false"/>
    <row r="1041684" customFormat="false" ht="12.8" hidden="false" customHeight="true" outlineLevel="0" collapsed="false"/>
    <row r="1041685" customFormat="false" ht="12.8" hidden="false" customHeight="true" outlineLevel="0" collapsed="false"/>
    <row r="1041686" customFormat="false" ht="12.8" hidden="false" customHeight="true" outlineLevel="0" collapsed="false"/>
    <row r="1041687" customFormat="false" ht="12.8" hidden="false" customHeight="true" outlineLevel="0" collapsed="false"/>
    <row r="1041688" customFormat="false" ht="12.8" hidden="false" customHeight="true" outlineLevel="0" collapsed="false"/>
    <row r="1041689" customFormat="false" ht="12.8" hidden="false" customHeight="true" outlineLevel="0" collapsed="false"/>
    <row r="1041690" customFormat="false" ht="12.8" hidden="false" customHeight="true" outlineLevel="0" collapsed="false"/>
    <row r="1041691" customFormat="false" ht="12.8" hidden="false" customHeight="true" outlineLevel="0" collapsed="false"/>
    <row r="1041692" customFormat="false" ht="12.8" hidden="false" customHeight="true" outlineLevel="0" collapsed="false"/>
    <row r="1041693" customFormat="false" ht="12.8" hidden="false" customHeight="true" outlineLevel="0" collapsed="false"/>
    <row r="1041694" customFormat="false" ht="12.8" hidden="false" customHeight="true" outlineLevel="0" collapsed="false"/>
    <row r="1041695" customFormat="false" ht="12.8" hidden="false" customHeight="true" outlineLevel="0" collapsed="false"/>
    <row r="1041696" customFormat="false" ht="12.8" hidden="false" customHeight="true" outlineLevel="0" collapsed="false"/>
    <row r="1041697" customFormat="false" ht="12.8" hidden="false" customHeight="true" outlineLevel="0" collapsed="false"/>
    <row r="1041698" customFormat="false" ht="12.8" hidden="false" customHeight="true" outlineLevel="0" collapsed="false"/>
    <row r="1041699" customFormat="false" ht="12.8" hidden="false" customHeight="true" outlineLevel="0" collapsed="false"/>
    <row r="1041700" customFormat="false" ht="12.8" hidden="false" customHeight="true" outlineLevel="0" collapsed="false"/>
    <row r="1041701" customFormat="false" ht="12.8" hidden="false" customHeight="true" outlineLevel="0" collapsed="false"/>
    <row r="1041702" customFormat="false" ht="12.8" hidden="false" customHeight="true" outlineLevel="0" collapsed="false"/>
    <row r="1041703" customFormat="false" ht="12.8" hidden="false" customHeight="true" outlineLevel="0" collapsed="false"/>
    <row r="1041704" customFormat="false" ht="12.8" hidden="false" customHeight="true" outlineLevel="0" collapsed="false"/>
    <row r="1041705" customFormat="false" ht="12.8" hidden="false" customHeight="true" outlineLevel="0" collapsed="false"/>
    <row r="1041706" customFormat="false" ht="12.8" hidden="false" customHeight="true" outlineLevel="0" collapsed="false"/>
    <row r="1041707" customFormat="false" ht="12.8" hidden="false" customHeight="true" outlineLevel="0" collapsed="false"/>
    <row r="1041708" customFormat="false" ht="12.8" hidden="false" customHeight="true" outlineLevel="0" collapsed="false"/>
    <row r="1041709" customFormat="false" ht="12.8" hidden="false" customHeight="true" outlineLevel="0" collapsed="false"/>
    <row r="1041710" customFormat="false" ht="12.8" hidden="false" customHeight="true" outlineLevel="0" collapsed="false"/>
    <row r="1041711" customFormat="false" ht="12.8" hidden="false" customHeight="true" outlineLevel="0" collapsed="false"/>
    <row r="1041712" customFormat="false" ht="12.8" hidden="false" customHeight="true" outlineLevel="0" collapsed="false"/>
    <row r="1041713" customFormat="false" ht="12.8" hidden="false" customHeight="true" outlineLevel="0" collapsed="false"/>
    <row r="1041714" customFormat="false" ht="12.8" hidden="false" customHeight="true" outlineLevel="0" collapsed="false"/>
    <row r="1041715" customFormat="false" ht="12.8" hidden="false" customHeight="true" outlineLevel="0" collapsed="false"/>
    <row r="1041716" customFormat="false" ht="12.8" hidden="false" customHeight="true" outlineLevel="0" collapsed="false"/>
    <row r="1041717" customFormat="false" ht="12.8" hidden="false" customHeight="true" outlineLevel="0" collapsed="false"/>
    <row r="1041718" customFormat="false" ht="12.8" hidden="false" customHeight="true" outlineLevel="0" collapsed="false"/>
    <row r="1041719" customFormat="false" ht="12.8" hidden="false" customHeight="true" outlineLevel="0" collapsed="false"/>
    <row r="1041720" customFormat="false" ht="12.8" hidden="false" customHeight="true" outlineLevel="0" collapsed="false"/>
    <row r="1041721" customFormat="false" ht="12.8" hidden="false" customHeight="true" outlineLevel="0" collapsed="false"/>
    <row r="1041722" customFormat="false" ht="12.8" hidden="false" customHeight="true" outlineLevel="0" collapsed="false"/>
    <row r="1041723" customFormat="false" ht="12.8" hidden="false" customHeight="true" outlineLevel="0" collapsed="false"/>
    <row r="1041724" customFormat="false" ht="12.8" hidden="false" customHeight="true" outlineLevel="0" collapsed="false"/>
    <row r="1041725" customFormat="false" ht="12.8" hidden="false" customHeight="true" outlineLevel="0" collapsed="false"/>
    <row r="1041726" customFormat="false" ht="12.8" hidden="false" customHeight="true" outlineLevel="0" collapsed="false"/>
    <row r="1041727" customFormat="false" ht="12.8" hidden="false" customHeight="true" outlineLevel="0" collapsed="false"/>
    <row r="1041728" customFormat="false" ht="12.8" hidden="false" customHeight="true" outlineLevel="0" collapsed="false"/>
    <row r="1041729" customFormat="false" ht="12.8" hidden="false" customHeight="true" outlineLevel="0" collapsed="false"/>
    <row r="1041730" customFormat="false" ht="12.8" hidden="false" customHeight="true" outlineLevel="0" collapsed="false"/>
    <row r="1041731" customFormat="false" ht="12.8" hidden="false" customHeight="true" outlineLevel="0" collapsed="false"/>
    <row r="1041732" customFormat="false" ht="12.8" hidden="false" customHeight="true" outlineLevel="0" collapsed="false"/>
    <row r="1041733" customFormat="false" ht="12.8" hidden="false" customHeight="true" outlineLevel="0" collapsed="false"/>
    <row r="1041734" customFormat="false" ht="12.8" hidden="false" customHeight="true" outlineLevel="0" collapsed="false"/>
    <row r="1041735" customFormat="false" ht="12.8" hidden="false" customHeight="true" outlineLevel="0" collapsed="false"/>
    <row r="1041736" customFormat="false" ht="12.8" hidden="false" customHeight="true" outlineLevel="0" collapsed="false"/>
    <row r="1041737" customFormat="false" ht="12.8" hidden="false" customHeight="true" outlineLevel="0" collapsed="false"/>
    <row r="1041738" customFormat="false" ht="12.8" hidden="false" customHeight="true" outlineLevel="0" collapsed="false"/>
    <row r="1041739" customFormat="false" ht="12.8" hidden="false" customHeight="true" outlineLevel="0" collapsed="false"/>
    <row r="1041740" customFormat="false" ht="12.8" hidden="false" customHeight="true" outlineLevel="0" collapsed="false"/>
    <row r="1041741" customFormat="false" ht="12.8" hidden="false" customHeight="true" outlineLevel="0" collapsed="false"/>
    <row r="1041742" customFormat="false" ht="12.8" hidden="false" customHeight="true" outlineLevel="0" collapsed="false"/>
    <row r="1041743" customFormat="false" ht="12.8" hidden="false" customHeight="true" outlineLevel="0" collapsed="false"/>
    <row r="1041744" customFormat="false" ht="12.8" hidden="false" customHeight="true" outlineLevel="0" collapsed="false"/>
    <row r="1041745" customFormat="false" ht="12.8" hidden="false" customHeight="true" outlineLevel="0" collapsed="false"/>
    <row r="1041746" customFormat="false" ht="12.8" hidden="false" customHeight="true" outlineLevel="0" collapsed="false"/>
    <row r="1041747" customFormat="false" ht="12.8" hidden="false" customHeight="true" outlineLevel="0" collapsed="false"/>
    <row r="1041748" customFormat="false" ht="12.8" hidden="false" customHeight="true" outlineLevel="0" collapsed="false"/>
    <row r="1041749" customFormat="false" ht="12.8" hidden="false" customHeight="true" outlineLevel="0" collapsed="false"/>
    <row r="1041750" customFormat="false" ht="12.8" hidden="false" customHeight="true" outlineLevel="0" collapsed="false"/>
    <row r="1041751" customFormat="false" ht="12.8" hidden="false" customHeight="true" outlineLevel="0" collapsed="false"/>
    <row r="1041752" customFormat="false" ht="12.8" hidden="false" customHeight="true" outlineLevel="0" collapsed="false"/>
    <row r="1041753" customFormat="false" ht="12.8" hidden="false" customHeight="true" outlineLevel="0" collapsed="false"/>
    <row r="1041754" customFormat="false" ht="12.8" hidden="false" customHeight="true" outlineLevel="0" collapsed="false"/>
    <row r="1041755" customFormat="false" ht="12.8" hidden="false" customHeight="true" outlineLevel="0" collapsed="false"/>
    <row r="1041756" customFormat="false" ht="12.8" hidden="false" customHeight="true" outlineLevel="0" collapsed="false"/>
    <row r="1041757" customFormat="false" ht="12.8" hidden="false" customHeight="true" outlineLevel="0" collapsed="false"/>
    <row r="1041758" customFormat="false" ht="12.8" hidden="false" customHeight="true" outlineLevel="0" collapsed="false"/>
    <row r="1041759" customFormat="false" ht="12.8" hidden="false" customHeight="true" outlineLevel="0" collapsed="false"/>
    <row r="1041760" customFormat="false" ht="12.8" hidden="false" customHeight="true" outlineLevel="0" collapsed="false"/>
    <row r="1041761" customFormat="false" ht="12.8" hidden="false" customHeight="true" outlineLevel="0" collapsed="false"/>
    <row r="1041762" customFormat="false" ht="12.8" hidden="false" customHeight="true" outlineLevel="0" collapsed="false"/>
    <row r="1041763" customFormat="false" ht="12.8" hidden="false" customHeight="true" outlineLevel="0" collapsed="false"/>
    <row r="1041764" customFormat="false" ht="12.8" hidden="false" customHeight="true" outlineLevel="0" collapsed="false"/>
    <row r="1041765" customFormat="false" ht="12.8" hidden="false" customHeight="true" outlineLevel="0" collapsed="false"/>
    <row r="1041766" customFormat="false" ht="12.8" hidden="false" customHeight="true" outlineLevel="0" collapsed="false"/>
    <row r="1041767" customFormat="false" ht="12.8" hidden="false" customHeight="true" outlineLevel="0" collapsed="false"/>
    <row r="1041768" customFormat="false" ht="12.8" hidden="false" customHeight="true" outlineLevel="0" collapsed="false"/>
    <row r="1041769" customFormat="false" ht="12.8" hidden="false" customHeight="true" outlineLevel="0" collapsed="false"/>
    <row r="1041770" customFormat="false" ht="12.8" hidden="false" customHeight="true" outlineLevel="0" collapsed="false"/>
    <row r="1041771" customFormat="false" ht="12.8" hidden="false" customHeight="true" outlineLevel="0" collapsed="false"/>
    <row r="1041772" customFormat="false" ht="12.8" hidden="false" customHeight="true" outlineLevel="0" collapsed="false"/>
    <row r="1041773" customFormat="false" ht="12.8" hidden="false" customHeight="true" outlineLevel="0" collapsed="false"/>
    <row r="1041774" customFormat="false" ht="12.8" hidden="false" customHeight="true" outlineLevel="0" collapsed="false"/>
    <row r="1041775" customFormat="false" ht="12.8" hidden="false" customHeight="true" outlineLevel="0" collapsed="false"/>
    <row r="1041776" customFormat="false" ht="12.8" hidden="false" customHeight="true" outlineLevel="0" collapsed="false"/>
    <row r="1041777" customFormat="false" ht="12.8" hidden="false" customHeight="true" outlineLevel="0" collapsed="false"/>
    <row r="1041778" customFormat="false" ht="12.8" hidden="false" customHeight="true" outlineLevel="0" collapsed="false"/>
    <row r="1041779" customFormat="false" ht="12.8" hidden="false" customHeight="true" outlineLevel="0" collapsed="false"/>
    <row r="1041780" customFormat="false" ht="12.8" hidden="false" customHeight="true" outlineLevel="0" collapsed="false"/>
    <row r="1041781" customFormat="false" ht="12.8" hidden="false" customHeight="true" outlineLevel="0" collapsed="false"/>
    <row r="1041782" customFormat="false" ht="12.8" hidden="false" customHeight="true" outlineLevel="0" collapsed="false"/>
    <row r="1041783" customFormat="false" ht="12.8" hidden="false" customHeight="true" outlineLevel="0" collapsed="false"/>
    <row r="1041784" customFormat="false" ht="12.8" hidden="false" customHeight="true" outlineLevel="0" collapsed="false"/>
    <row r="1041785" customFormat="false" ht="12.8" hidden="false" customHeight="true" outlineLevel="0" collapsed="false"/>
    <row r="1041786" customFormat="false" ht="12.8" hidden="false" customHeight="true" outlineLevel="0" collapsed="false"/>
    <row r="1041787" customFormat="false" ht="12.8" hidden="false" customHeight="true" outlineLevel="0" collapsed="false"/>
    <row r="1041788" customFormat="false" ht="12.8" hidden="false" customHeight="true" outlineLevel="0" collapsed="false"/>
    <row r="1041789" customFormat="false" ht="12.8" hidden="false" customHeight="true" outlineLevel="0" collapsed="false"/>
    <row r="1041790" customFormat="false" ht="12.8" hidden="false" customHeight="true" outlineLevel="0" collapsed="false"/>
    <row r="1041791" customFormat="false" ht="12.8" hidden="false" customHeight="true" outlineLevel="0" collapsed="false"/>
    <row r="1041792" customFormat="false" ht="12.8" hidden="false" customHeight="true" outlineLevel="0" collapsed="false"/>
    <row r="1041793" customFormat="false" ht="12.8" hidden="false" customHeight="true" outlineLevel="0" collapsed="false"/>
    <row r="1041794" customFormat="false" ht="12.8" hidden="false" customHeight="true" outlineLevel="0" collapsed="false"/>
    <row r="1041795" customFormat="false" ht="12.8" hidden="false" customHeight="true" outlineLevel="0" collapsed="false"/>
    <row r="1041796" customFormat="false" ht="12.8" hidden="false" customHeight="true" outlineLevel="0" collapsed="false"/>
    <row r="1041797" customFormat="false" ht="12.8" hidden="false" customHeight="true" outlineLevel="0" collapsed="false"/>
    <row r="1041798" customFormat="false" ht="12.8" hidden="false" customHeight="true" outlineLevel="0" collapsed="false"/>
    <row r="1041799" customFormat="false" ht="12.8" hidden="false" customHeight="true" outlineLevel="0" collapsed="false"/>
    <row r="1041800" customFormat="false" ht="12.8" hidden="false" customHeight="true" outlineLevel="0" collapsed="false"/>
    <row r="1041801" customFormat="false" ht="12.8" hidden="false" customHeight="true" outlineLevel="0" collapsed="false"/>
    <row r="1041802" customFormat="false" ht="12.8" hidden="false" customHeight="true" outlineLevel="0" collapsed="false"/>
    <row r="1041803" customFormat="false" ht="12.8" hidden="false" customHeight="true" outlineLevel="0" collapsed="false"/>
    <row r="1041804" customFormat="false" ht="12.8" hidden="false" customHeight="true" outlineLevel="0" collapsed="false"/>
    <row r="1041805" customFormat="false" ht="12.8" hidden="false" customHeight="true" outlineLevel="0" collapsed="false"/>
    <row r="1041806" customFormat="false" ht="12.8" hidden="false" customHeight="true" outlineLevel="0" collapsed="false"/>
    <row r="1041807" customFormat="false" ht="12.8" hidden="false" customHeight="true" outlineLevel="0" collapsed="false"/>
    <row r="1041808" customFormat="false" ht="12.8" hidden="false" customHeight="true" outlineLevel="0" collapsed="false"/>
    <row r="1041809" customFormat="false" ht="12.8" hidden="false" customHeight="true" outlineLevel="0" collapsed="false"/>
    <row r="1041810" customFormat="false" ht="12.8" hidden="false" customHeight="true" outlineLevel="0" collapsed="false"/>
    <row r="1041811" customFormat="false" ht="12.8" hidden="false" customHeight="true" outlineLevel="0" collapsed="false"/>
    <row r="1041812" customFormat="false" ht="12.8" hidden="false" customHeight="true" outlineLevel="0" collapsed="false"/>
    <row r="1041813" customFormat="false" ht="12.8" hidden="false" customHeight="true" outlineLevel="0" collapsed="false"/>
    <row r="1041814" customFormat="false" ht="12.8" hidden="false" customHeight="true" outlineLevel="0" collapsed="false"/>
    <row r="1041815" customFormat="false" ht="12.8" hidden="false" customHeight="true" outlineLevel="0" collapsed="false"/>
    <row r="1041816" customFormat="false" ht="12.8" hidden="false" customHeight="true" outlineLevel="0" collapsed="false"/>
    <row r="1041817" customFormat="false" ht="12.8" hidden="false" customHeight="true" outlineLevel="0" collapsed="false"/>
    <row r="1041818" customFormat="false" ht="12.8" hidden="false" customHeight="true" outlineLevel="0" collapsed="false"/>
    <row r="1041819" customFormat="false" ht="12.8" hidden="false" customHeight="true" outlineLevel="0" collapsed="false"/>
    <row r="1041820" customFormat="false" ht="12.8" hidden="false" customHeight="true" outlineLevel="0" collapsed="false"/>
    <row r="1041821" customFormat="false" ht="12.8" hidden="false" customHeight="true" outlineLevel="0" collapsed="false"/>
    <row r="1041822" customFormat="false" ht="12.8" hidden="false" customHeight="true" outlineLevel="0" collapsed="false"/>
    <row r="1041823" customFormat="false" ht="12.8" hidden="false" customHeight="true" outlineLevel="0" collapsed="false"/>
    <row r="1041824" customFormat="false" ht="12.8" hidden="false" customHeight="true" outlineLevel="0" collapsed="false"/>
    <row r="1041825" customFormat="false" ht="12.8" hidden="false" customHeight="true" outlineLevel="0" collapsed="false"/>
    <row r="1041826" customFormat="false" ht="12.8" hidden="false" customHeight="true" outlineLevel="0" collapsed="false"/>
    <row r="1041827" customFormat="false" ht="12.8" hidden="false" customHeight="true" outlineLevel="0" collapsed="false"/>
    <row r="1041828" customFormat="false" ht="12.8" hidden="false" customHeight="true" outlineLevel="0" collapsed="false"/>
    <row r="1041829" customFormat="false" ht="12.8" hidden="false" customHeight="true" outlineLevel="0" collapsed="false"/>
    <row r="1041830" customFormat="false" ht="12.8" hidden="false" customHeight="true" outlineLevel="0" collapsed="false"/>
    <row r="1041831" customFormat="false" ht="12.8" hidden="false" customHeight="true" outlineLevel="0" collapsed="false"/>
    <row r="1041832" customFormat="false" ht="12.8" hidden="false" customHeight="true" outlineLevel="0" collapsed="false"/>
    <row r="1041833" customFormat="false" ht="12.8" hidden="false" customHeight="true" outlineLevel="0" collapsed="false"/>
    <row r="1041834" customFormat="false" ht="12.8" hidden="false" customHeight="true" outlineLevel="0" collapsed="false"/>
    <row r="1041835" customFormat="false" ht="12.8" hidden="false" customHeight="true" outlineLevel="0" collapsed="false"/>
    <row r="1041836" customFormat="false" ht="12.8" hidden="false" customHeight="true" outlineLevel="0" collapsed="false"/>
    <row r="1041837" customFormat="false" ht="12.8" hidden="false" customHeight="true" outlineLevel="0" collapsed="false"/>
    <row r="1041838" customFormat="false" ht="12.8" hidden="false" customHeight="true" outlineLevel="0" collapsed="false"/>
    <row r="1041839" customFormat="false" ht="12.8" hidden="false" customHeight="true" outlineLevel="0" collapsed="false"/>
    <row r="1041840" customFormat="false" ht="12.8" hidden="false" customHeight="true" outlineLevel="0" collapsed="false"/>
    <row r="1041841" customFormat="false" ht="12.8" hidden="false" customHeight="true" outlineLevel="0" collapsed="false"/>
    <row r="1041842" customFormat="false" ht="12.8" hidden="false" customHeight="true" outlineLevel="0" collapsed="false"/>
    <row r="1041843" customFormat="false" ht="12.8" hidden="false" customHeight="true" outlineLevel="0" collapsed="false"/>
    <row r="1041844" customFormat="false" ht="12.8" hidden="false" customHeight="true" outlineLevel="0" collapsed="false"/>
    <row r="1041845" customFormat="false" ht="12.8" hidden="false" customHeight="true" outlineLevel="0" collapsed="false"/>
    <row r="1041846" customFormat="false" ht="12.8" hidden="false" customHeight="true" outlineLevel="0" collapsed="false"/>
    <row r="1041847" customFormat="false" ht="12.8" hidden="false" customHeight="true" outlineLevel="0" collapsed="false"/>
    <row r="1041848" customFormat="false" ht="12.8" hidden="false" customHeight="true" outlineLevel="0" collapsed="false"/>
    <row r="1041849" customFormat="false" ht="12.8" hidden="false" customHeight="true" outlineLevel="0" collapsed="false"/>
    <row r="1041850" customFormat="false" ht="12.8" hidden="false" customHeight="true" outlineLevel="0" collapsed="false"/>
    <row r="1041851" customFormat="false" ht="12.8" hidden="false" customHeight="true" outlineLevel="0" collapsed="false"/>
    <row r="1041852" customFormat="false" ht="12.8" hidden="false" customHeight="true" outlineLevel="0" collapsed="false"/>
    <row r="1041853" customFormat="false" ht="12.8" hidden="false" customHeight="true" outlineLevel="0" collapsed="false"/>
    <row r="1041854" customFormat="false" ht="12.8" hidden="false" customHeight="true" outlineLevel="0" collapsed="false"/>
    <row r="1041855" customFormat="false" ht="12.8" hidden="false" customHeight="true" outlineLevel="0" collapsed="false"/>
    <row r="1041856" customFormat="false" ht="12.8" hidden="false" customHeight="true" outlineLevel="0" collapsed="false"/>
    <row r="1041857" customFormat="false" ht="12.8" hidden="false" customHeight="true" outlineLevel="0" collapsed="false"/>
    <row r="1041858" customFormat="false" ht="12.8" hidden="false" customHeight="true" outlineLevel="0" collapsed="false"/>
    <row r="1041859" customFormat="false" ht="12.8" hidden="false" customHeight="true" outlineLevel="0" collapsed="false"/>
    <row r="1041860" customFormat="false" ht="12.8" hidden="false" customHeight="true" outlineLevel="0" collapsed="false"/>
    <row r="1041861" customFormat="false" ht="12.8" hidden="false" customHeight="true" outlineLevel="0" collapsed="false"/>
    <row r="1041862" customFormat="false" ht="12.8" hidden="false" customHeight="true" outlineLevel="0" collapsed="false"/>
    <row r="1041863" customFormat="false" ht="12.8" hidden="false" customHeight="true" outlineLevel="0" collapsed="false"/>
    <row r="1041864" customFormat="false" ht="12.8" hidden="false" customHeight="true" outlineLevel="0" collapsed="false"/>
    <row r="1041865" customFormat="false" ht="12.8" hidden="false" customHeight="true" outlineLevel="0" collapsed="false"/>
    <row r="1041866" customFormat="false" ht="12.8" hidden="false" customHeight="true" outlineLevel="0" collapsed="false"/>
    <row r="1041867" customFormat="false" ht="12.8" hidden="false" customHeight="true" outlineLevel="0" collapsed="false"/>
    <row r="1041868" customFormat="false" ht="12.8" hidden="false" customHeight="true" outlineLevel="0" collapsed="false"/>
    <row r="1041869" customFormat="false" ht="12.8" hidden="false" customHeight="true" outlineLevel="0" collapsed="false"/>
    <row r="1041870" customFormat="false" ht="12.8" hidden="false" customHeight="true" outlineLevel="0" collapsed="false"/>
    <row r="1041871" customFormat="false" ht="12.8" hidden="false" customHeight="true" outlineLevel="0" collapsed="false"/>
    <row r="1041872" customFormat="false" ht="12.8" hidden="false" customHeight="true" outlineLevel="0" collapsed="false"/>
    <row r="1041873" customFormat="false" ht="12.8" hidden="false" customHeight="true" outlineLevel="0" collapsed="false"/>
    <row r="1041874" customFormat="false" ht="12.8" hidden="false" customHeight="true" outlineLevel="0" collapsed="false"/>
    <row r="1041875" customFormat="false" ht="12.8" hidden="false" customHeight="true" outlineLevel="0" collapsed="false"/>
    <row r="1041876" customFormat="false" ht="12.8" hidden="false" customHeight="true" outlineLevel="0" collapsed="false"/>
    <row r="1041877" customFormat="false" ht="12.8" hidden="false" customHeight="true" outlineLevel="0" collapsed="false"/>
    <row r="1041878" customFormat="false" ht="12.8" hidden="false" customHeight="true" outlineLevel="0" collapsed="false"/>
    <row r="1041879" customFormat="false" ht="12.8" hidden="false" customHeight="true" outlineLevel="0" collapsed="false"/>
    <row r="1041880" customFormat="false" ht="12.8" hidden="false" customHeight="true" outlineLevel="0" collapsed="false"/>
    <row r="1041881" customFormat="false" ht="12.8" hidden="false" customHeight="true" outlineLevel="0" collapsed="false"/>
    <row r="1041882" customFormat="false" ht="12.8" hidden="false" customHeight="true" outlineLevel="0" collapsed="false"/>
    <row r="1041883" customFormat="false" ht="12.8" hidden="false" customHeight="true" outlineLevel="0" collapsed="false"/>
    <row r="1041884" customFormat="false" ht="12.8" hidden="false" customHeight="true" outlineLevel="0" collapsed="false"/>
    <row r="1041885" customFormat="false" ht="12.8" hidden="false" customHeight="true" outlineLevel="0" collapsed="false"/>
    <row r="1041886" customFormat="false" ht="12.8" hidden="false" customHeight="true" outlineLevel="0" collapsed="false"/>
    <row r="1041887" customFormat="false" ht="12.8" hidden="false" customHeight="true" outlineLevel="0" collapsed="false"/>
    <row r="1041888" customFormat="false" ht="12.8" hidden="false" customHeight="true" outlineLevel="0" collapsed="false"/>
    <row r="1041889" customFormat="false" ht="12.8" hidden="false" customHeight="true" outlineLevel="0" collapsed="false"/>
    <row r="1041890" customFormat="false" ht="12.8" hidden="false" customHeight="true" outlineLevel="0" collapsed="false"/>
    <row r="1041891" customFormat="false" ht="12.8" hidden="false" customHeight="true" outlineLevel="0" collapsed="false"/>
    <row r="1041892" customFormat="false" ht="12.8" hidden="false" customHeight="true" outlineLevel="0" collapsed="false"/>
    <row r="1041893" customFormat="false" ht="12.8" hidden="false" customHeight="true" outlineLevel="0" collapsed="false"/>
    <row r="1041894" customFormat="false" ht="12.8" hidden="false" customHeight="true" outlineLevel="0" collapsed="false"/>
    <row r="1041895" customFormat="false" ht="12.8" hidden="false" customHeight="true" outlineLevel="0" collapsed="false"/>
    <row r="1041896" customFormat="false" ht="12.8" hidden="false" customHeight="true" outlineLevel="0" collapsed="false"/>
    <row r="1041897" customFormat="false" ht="12.8" hidden="false" customHeight="true" outlineLevel="0" collapsed="false"/>
    <row r="1041898" customFormat="false" ht="12.8" hidden="false" customHeight="true" outlineLevel="0" collapsed="false"/>
    <row r="1041899" customFormat="false" ht="12.8" hidden="false" customHeight="true" outlineLevel="0" collapsed="false"/>
    <row r="1041900" customFormat="false" ht="12.8" hidden="false" customHeight="true" outlineLevel="0" collapsed="false"/>
    <row r="1041901" customFormat="false" ht="12.8" hidden="false" customHeight="true" outlineLevel="0" collapsed="false"/>
    <row r="1041902" customFormat="false" ht="12.8" hidden="false" customHeight="true" outlineLevel="0" collapsed="false"/>
    <row r="1041903" customFormat="false" ht="12.8" hidden="false" customHeight="true" outlineLevel="0" collapsed="false"/>
    <row r="1041904" customFormat="false" ht="12.8" hidden="false" customHeight="true" outlineLevel="0" collapsed="false"/>
    <row r="1041905" customFormat="false" ht="12.8" hidden="false" customHeight="true" outlineLevel="0" collapsed="false"/>
    <row r="1041906" customFormat="false" ht="12.8" hidden="false" customHeight="true" outlineLevel="0" collapsed="false"/>
    <row r="1041907" customFormat="false" ht="12.8" hidden="false" customHeight="true" outlineLevel="0" collapsed="false"/>
    <row r="1041908" customFormat="false" ht="12.8" hidden="false" customHeight="true" outlineLevel="0" collapsed="false"/>
    <row r="1041909" customFormat="false" ht="12.8" hidden="false" customHeight="true" outlineLevel="0" collapsed="false"/>
    <row r="1041910" customFormat="false" ht="12.8" hidden="false" customHeight="true" outlineLevel="0" collapsed="false"/>
    <row r="1041911" customFormat="false" ht="12.8" hidden="false" customHeight="true" outlineLevel="0" collapsed="false"/>
    <row r="1041912" customFormat="false" ht="12.8" hidden="false" customHeight="true" outlineLevel="0" collapsed="false"/>
    <row r="1041913" customFormat="false" ht="12.8" hidden="false" customHeight="true" outlineLevel="0" collapsed="false"/>
    <row r="1041914" customFormat="false" ht="12.8" hidden="false" customHeight="true" outlineLevel="0" collapsed="false"/>
    <row r="1041915" customFormat="false" ht="12.8" hidden="false" customHeight="true" outlineLevel="0" collapsed="false"/>
    <row r="1041916" customFormat="false" ht="12.8" hidden="false" customHeight="true" outlineLevel="0" collapsed="false"/>
    <row r="1041917" customFormat="false" ht="12.8" hidden="false" customHeight="true" outlineLevel="0" collapsed="false"/>
    <row r="1041918" customFormat="false" ht="12.8" hidden="false" customHeight="true" outlineLevel="0" collapsed="false"/>
    <row r="1041919" customFormat="false" ht="12.8" hidden="false" customHeight="true" outlineLevel="0" collapsed="false"/>
    <row r="1041920" customFormat="false" ht="12.8" hidden="false" customHeight="true" outlineLevel="0" collapsed="false"/>
    <row r="1041921" customFormat="false" ht="12.8" hidden="false" customHeight="true" outlineLevel="0" collapsed="false"/>
    <row r="1041922" customFormat="false" ht="12.8" hidden="false" customHeight="true" outlineLevel="0" collapsed="false"/>
    <row r="1041923" customFormat="false" ht="12.8" hidden="false" customHeight="true" outlineLevel="0" collapsed="false"/>
    <row r="1041924" customFormat="false" ht="12.8" hidden="false" customHeight="true" outlineLevel="0" collapsed="false"/>
    <row r="1041925" customFormat="false" ht="12.8" hidden="false" customHeight="true" outlineLevel="0" collapsed="false"/>
    <row r="1041926" customFormat="false" ht="12.8" hidden="false" customHeight="true" outlineLevel="0" collapsed="false"/>
    <row r="1041927" customFormat="false" ht="12.8" hidden="false" customHeight="true" outlineLevel="0" collapsed="false"/>
    <row r="1041928" customFormat="false" ht="12.8" hidden="false" customHeight="true" outlineLevel="0" collapsed="false"/>
    <row r="1041929" customFormat="false" ht="12.8" hidden="false" customHeight="true" outlineLevel="0" collapsed="false"/>
    <row r="1041930" customFormat="false" ht="12.8" hidden="false" customHeight="true" outlineLevel="0" collapsed="false"/>
    <row r="1041931" customFormat="false" ht="12.8" hidden="false" customHeight="true" outlineLevel="0" collapsed="false"/>
    <row r="1041932" customFormat="false" ht="12.8" hidden="false" customHeight="true" outlineLevel="0" collapsed="false"/>
    <row r="1041933" customFormat="false" ht="12.8" hidden="false" customHeight="true" outlineLevel="0" collapsed="false"/>
    <row r="1041934" customFormat="false" ht="12.8" hidden="false" customHeight="true" outlineLevel="0" collapsed="false"/>
    <row r="1041935" customFormat="false" ht="12.8" hidden="false" customHeight="true" outlineLevel="0" collapsed="false"/>
    <row r="1041936" customFormat="false" ht="12.8" hidden="false" customHeight="true" outlineLevel="0" collapsed="false"/>
    <row r="1041937" customFormat="false" ht="12.8" hidden="false" customHeight="true" outlineLevel="0" collapsed="false"/>
    <row r="1041938" customFormat="false" ht="12.8" hidden="false" customHeight="true" outlineLevel="0" collapsed="false"/>
    <row r="1041939" customFormat="false" ht="12.8" hidden="false" customHeight="true" outlineLevel="0" collapsed="false"/>
    <row r="1041940" customFormat="false" ht="12.8" hidden="false" customHeight="true" outlineLevel="0" collapsed="false"/>
    <row r="1041941" customFormat="false" ht="12.8" hidden="false" customHeight="true" outlineLevel="0" collapsed="false"/>
    <row r="1041942" customFormat="false" ht="12.8" hidden="false" customHeight="true" outlineLevel="0" collapsed="false"/>
    <row r="1041943" customFormat="false" ht="12.8" hidden="false" customHeight="true" outlineLevel="0" collapsed="false"/>
    <row r="1041944" customFormat="false" ht="12.8" hidden="false" customHeight="true" outlineLevel="0" collapsed="false"/>
    <row r="1041945" customFormat="false" ht="12.8" hidden="false" customHeight="true" outlineLevel="0" collapsed="false"/>
    <row r="1041946" customFormat="false" ht="12.8" hidden="false" customHeight="true" outlineLevel="0" collapsed="false"/>
    <row r="1041947" customFormat="false" ht="12.8" hidden="false" customHeight="true" outlineLevel="0" collapsed="false"/>
    <row r="1041948" customFormat="false" ht="12.8" hidden="false" customHeight="true" outlineLevel="0" collapsed="false"/>
    <row r="1041949" customFormat="false" ht="12.8" hidden="false" customHeight="true" outlineLevel="0" collapsed="false"/>
    <row r="1041950" customFormat="false" ht="12.8" hidden="false" customHeight="true" outlineLevel="0" collapsed="false"/>
    <row r="1041951" customFormat="false" ht="12.8" hidden="false" customHeight="true" outlineLevel="0" collapsed="false"/>
    <row r="1041952" customFormat="false" ht="12.8" hidden="false" customHeight="true" outlineLevel="0" collapsed="false"/>
    <row r="1041953" customFormat="false" ht="12.8" hidden="false" customHeight="true" outlineLevel="0" collapsed="false"/>
    <row r="1041954" customFormat="false" ht="12.8" hidden="false" customHeight="true" outlineLevel="0" collapsed="false"/>
    <row r="1041955" customFormat="false" ht="12.8" hidden="false" customHeight="true" outlineLevel="0" collapsed="false"/>
    <row r="1041956" customFormat="false" ht="12.8" hidden="false" customHeight="true" outlineLevel="0" collapsed="false"/>
    <row r="1041957" customFormat="false" ht="12.8" hidden="false" customHeight="true" outlineLevel="0" collapsed="false"/>
    <row r="1041958" customFormat="false" ht="12.8" hidden="false" customHeight="true" outlineLevel="0" collapsed="false"/>
    <row r="1041959" customFormat="false" ht="12.8" hidden="false" customHeight="true" outlineLevel="0" collapsed="false"/>
    <row r="1041960" customFormat="false" ht="12.8" hidden="false" customHeight="true" outlineLevel="0" collapsed="false"/>
    <row r="1041961" customFormat="false" ht="12.8" hidden="false" customHeight="true" outlineLevel="0" collapsed="false"/>
    <row r="1041962" customFormat="false" ht="12.8" hidden="false" customHeight="true" outlineLevel="0" collapsed="false"/>
    <row r="1041963" customFormat="false" ht="12.8" hidden="false" customHeight="true" outlineLevel="0" collapsed="false"/>
    <row r="1041964" customFormat="false" ht="12.8" hidden="false" customHeight="true" outlineLevel="0" collapsed="false"/>
    <row r="1041965" customFormat="false" ht="12.8" hidden="false" customHeight="true" outlineLevel="0" collapsed="false"/>
    <row r="1041966" customFormat="false" ht="12.8" hidden="false" customHeight="true" outlineLevel="0" collapsed="false"/>
    <row r="1041967" customFormat="false" ht="12.8" hidden="false" customHeight="true" outlineLevel="0" collapsed="false"/>
    <row r="1041968" customFormat="false" ht="12.8" hidden="false" customHeight="true" outlineLevel="0" collapsed="false"/>
    <row r="1041969" customFormat="false" ht="12.8" hidden="false" customHeight="true" outlineLevel="0" collapsed="false"/>
    <row r="1041970" customFormat="false" ht="12.8" hidden="false" customHeight="true" outlineLevel="0" collapsed="false"/>
    <row r="1041971" customFormat="false" ht="12.8" hidden="false" customHeight="true" outlineLevel="0" collapsed="false"/>
    <row r="1041972" customFormat="false" ht="12.8" hidden="false" customHeight="true" outlineLevel="0" collapsed="false"/>
    <row r="1041973" customFormat="false" ht="12.8" hidden="false" customHeight="true" outlineLevel="0" collapsed="false"/>
    <row r="1041974" customFormat="false" ht="12.8" hidden="false" customHeight="true" outlineLevel="0" collapsed="false"/>
    <row r="1041975" customFormat="false" ht="12.8" hidden="false" customHeight="true" outlineLevel="0" collapsed="false"/>
    <row r="1041976" customFormat="false" ht="12.8" hidden="false" customHeight="true" outlineLevel="0" collapsed="false"/>
    <row r="1041977" customFormat="false" ht="12.8" hidden="false" customHeight="true" outlineLevel="0" collapsed="false"/>
    <row r="1041978" customFormat="false" ht="12.8" hidden="false" customHeight="true" outlineLevel="0" collapsed="false"/>
    <row r="1041979" customFormat="false" ht="12.8" hidden="false" customHeight="true" outlineLevel="0" collapsed="false"/>
    <row r="1041980" customFormat="false" ht="12.8" hidden="false" customHeight="true" outlineLevel="0" collapsed="false"/>
    <row r="1041981" customFormat="false" ht="12.8" hidden="false" customHeight="true" outlineLevel="0" collapsed="false"/>
    <row r="1041982" customFormat="false" ht="12.8" hidden="false" customHeight="true" outlineLevel="0" collapsed="false"/>
    <row r="1041983" customFormat="false" ht="12.8" hidden="false" customHeight="true" outlineLevel="0" collapsed="false"/>
    <row r="1041984" customFormat="false" ht="12.8" hidden="false" customHeight="true" outlineLevel="0" collapsed="false"/>
    <row r="1041985" customFormat="false" ht="12.8" hidden="false" customHeight="true" outlineLevel="0" collapsed="false"/>
    <row r="1041986" customFormat="false" ht="12.8" hidden="false" customHeight="true" outlineLevel="0" collapsed="false"/>
    <row r="1041987" customFormat="false" ht="12.8" hidden="false" customHeight="true" outlineLevel="0" collapsed="false"/>
    <row r="1041988" customFormat="false" ht="12.8" hidden="false" customHeight="true" outlineLevel="0" collapsed="false"/>
    <row r="1041989" customFormat="false" ht="12.8" hidden="false" customHeight="true" outlineLevel="0" collapsed="false"/>
    <row r="1041990" customFormat="false" ht="12.8" hidden="false" customHeight="true" outlineLevel="0" collapsed="false"/>
    <row r="1041991" customFormat="false" ht="12.8" hidden="false" customHeight="true" outlineLevel="0" collapsed="false"/>
    <row r="1041992" customFormat="false" ht="12.8" hidden="false" customHeight="true" outlineLevel="0" collapsed="false"/>
    <row r="1041993" customFormat="false" ht="12.8" hidden="false" customHeight="true" outlineLevel="0" collapsed="false"/>
    <row r="1041994" customFormat="false" ht="12.8" hidden="false" customHeight="true" outlineLevel="0" collapsed="false"/>
    <row r="1041995" customFormat="false" ht="12.8" hidden="false" customHeight="true" outlineLevel="0" collapsed="false"/>
    <row r="1041996" customFormat="false" ht="12.8" hidden="false" customHeight="true" outlineLevel="0" collapsed="false"/>
    <row r="1041997" customFormat="false" ht="12.8" hidden="false" customHeight="true" outlineLevel="0" collapsed="false"/>
    <row r="1041998" customFormat="false" ht="12.8" hidden="false" customHeight="true" outlineLevel="0" collapsed="false"/>
    <row r="1041999" customFormat="false" ht="12.8" hidden="false" customHeight="true" outlineLevel="0" collapsed="false"/>
    <row r="1042000" customFormat="false" ht="12.8" hidden="false" customHeight="true" outlineLevel="0" collapsed="false"/>
    <row r="1042001" customFormat="false" ht="12.8" hidden="false" customHeight="true" outlineLevel="0" collapsed="false"/>
    <row r="1042002" customFormat="false" ht="12.8" hidden="false" customHeight="true" outlineLevel="0" collapsed="false"/>
    <row r="1042003" customFormat="false" ht="12.8" hidden="false" customHeight="true" outlineLevel="0" collapsed="false"/>
    <row r="1042004" customFormat="false" ht="12.8" hidden="false" customHeight="true" outlineLevel="0" collapsed="false"/>
    <row r="1042005" customFormat="false" ht="12.8" hidden="false" customHeight="true" outlineLevel="0" collapsed="false"/>
    <row r="1042006" customFormat="false" ht="12.8" hidden="false" customHeight="true" outlineLevel="0" collapsed="false"/>
    <row r="1042007" customFormat="false" ht="12.8" hidden="false" customHeight="true" outlineLevel="0" collapsed="false"/>
    <row r="1042008" customFormat="false" ht="12.8" hidden="false" customHeight="true" outlineLevel="0" collapsed="false"/>
    <row r="1042009" customFormat="false" ht="12.8" hidden="false" customHeight="true" outlineLevel="0" collapsed="false"/>
    <row r="1042010" customFormat="false" ht="12.8" hidden="false" customHeight="true" outlineLevel="0" collapsed="false"/>
    <row r="1042011" customFormat="false" ht="12.8" hidden="false" customHeight="true" outlineLevel="0" collapsed="false"/>
    <row r="1042012" customFormat="false" ht="12.8" hidden="false" customHeight="true" outlineLevel="0" collapsed="false"/>
    <row r="1042013" customFormat="false" ht="12.8" hidden="false" customHeight="true" outlineLevel="0" collapsed="false"/>
    <row r="1042014" customFormat="false" ht="12.8" hidden="false" customHeight="true" outlineLevel="0" collapsed="false"/>
    <row r="1042015" customFormat="false" ht="12.8" hidden="false" customHeight="true" outlineLevel="0" collapsed="false"/>
    <row r="1042016" customFormat="false" ht="12.8" hidden="false" customHeight="true" outlineLevel="0" collapsed="false"/>
    <row r="1042017" customFormat="false" ht="12.8" hidden="false" customHeight="true" outlineLevel="0" collapsed="false"/>
    <row r="1042018" customFormat="false" ht="12.8" hidden="false" customHeight="true" outlineLevel="0" collapsed="false"/>
    <row r="1042019" customFormat="false" ht="12.8" hidden="false" customHeight="true" outlineLevel="0" collapsed="false"/>
    <row r="1042020" customFormat="false" ht="12.8" hidden="false" customHeight="true" outlineLevel="0" collapsed="false"/>
    <row r="1042021" customFormat="false" ht="12.8" hidden="false" customHeight="true" outlineLevel="0" collapsed="false"/>
    <row r="1042022" customFormat="false" ht="12.8" hidden="false" customHeight="true" outlineLevel="0" collapsed="false"/>
    <row r="1042023" customFormat="false" ht="12.8" hidden="false" customHeight="true" outlineLevel="0" collapsed="false"/>
    <row r="1042024" customFormat="false" ht="12.8" hidden="false" customHeight="true" outlineLevel="0" collapsed="false"/>
    <row r="1042025" customFormat="false" ht="12.8" hidden="false" customHeight="true" outlineLevel="0" collapsed="false"/>
    <row r="1042026" customFormat="false" ht="12.8" hidden="false" customHeight="true" outlineLevel="0" collapsed="false"/>
    <row r="1042027" customFormat="false" ht="12.8" hidden="false" customHeight="true" outlineLevel="0" collapsed="false"/>
    <row r="1042028" customFormat="false" ht="12.8" hidden="false" customHeight="true" outlineLevel="0" collapsed="false"/>
    <row r="1042029" customFormat="false" ht="12.8" hidden="false" customHeight="true" outlineLevel="0" collapsed="false"/>
    <row r="1042030" customFormat="false" ht="12.8" hidden="false" customHeight="true" outlineLevel="0" collapsed="false"/>
    <row r="1042031" customFormat="false" ht="12.8" hidden="false" customHeight="true" outlineLevel="0" collapsed="false"/>
    <row r="1042032" customFormat="false" ht="12.8" hidden="false" customHeight="true" outlineLevel="0" collapsed="false"/>
    <row r="1042033" customFormat="false" ht="12.8" hidden="false" customHeight="true" outlineLevel="0" collapsed="false"/>
    <row r="1042034" customFormat="false" ht="12.8" hidden="false" customHeight="true" outlineLevel="0" collapsed="false"/>
    <row r="1042035" customFormat="false" ht="12.8" hidden="false" customHeight="true" outlineLevel="0" collapsed="false"/>
    <row r="1042036" customFormat="false" ht="12.8" hidden="false" customHeight="true" outlineLevel="0" collapsed="false"/>
    <row r="1042037" customFormat="false" ht="12.8" hidden="false" customHeight="true" outlineLevel="0" collapsed="false"/>
    <row r="1042038" customFormat="false" ht="12.8" hidden="false" customHeight="true" outlineLevel="0" collapsed="false"/>
    <row r="1042039" customFormat="false" ht="12.8" hidden="false" customHeight="true" outlineLevel="0" collapsed="false"/>
    <row r="1042040" customFormat="false" ht="12.8" hidden="false" customHeight="true" outlineLevel="0" collapsed="false"/>
    <row r="1042041" customFormat="false" ht="12.8" hidden="false" customHeight="true" outlineLevel="0" collapsed="false"/>
    <row r="1042042" customFormat="false" ht="12.8" hidden="false" customHeight="true" outlineLevel="0" collapsed="false"/>
    <row r="1042043" customFormat="false" ht="12.8" hidden="false" customHeight="true" outlineLevel="0" collapsed="false"/>
    <row r="1042044" customFormat="false" ht="12.8" hidden="false" customHeight="true" outlineLevel="0" collapsed="false"/>
    <row r="1042045" customFormat="false" ht="12.8" hidden="false" customHeight="true" outlineLevel="0" collapsed="false"/>
    <row r="1042046" customFormat="false" ht="12.8" hidden="false" customHeight="true" outlineLevel="0" collapsed="false"/>
    <row r="1042047" customFormat="false" ht="12.8" hidden="false" customHeight="true" outlineLevel="0" collapsed="false"/>
    <row r="1042048" customFormat="false" ht="12.8" hidden="false" customHeight="true" outlineLevel="0" collapsed="false"/>
    <row r="1042049" customFormat="false" ht="12.8" hidden="false" customHeight="true" outlineLevel="0" collapsed="false"/>
    <row r="1042050" customFormat="false" ht="12.8" hidden="false" customHeight="true" outlineLevel="0" collapsed="false"/>
    <row r="1042051" customFormat="false" ht="12.8" hidden="false" customHeight="true" outlineLevel="0" collapsed="false"/>
    <row r="1042052" customFormat="false" ht="12.8" hidden="false" customHeight="true" outlineLevel="0" collapsed="false"/>
    <row r="1042053" customFormat="false" ht="12.8" hidden="false" customHeight="true" outlineLevel="0" collapsed="false"/>
    <row r="1042054" customFormat="false" ht="12.8" hidden="false" customHeight="true" outlineLevel="0" collapsed="false"/>
    <row r="1042055" customFormat="false" ht="12.8" hidden="false" customHeight="true" outlineLevel="0" collapsed="false"/>
    <row r="1042056" customFormat="false" ht="12.8" hidden="false" customHeight="true" outlineLevel="0" collapsed="false"/>
    <row r="1042057" customFormat="false" ht="12.8" hidden="false" customHeight="true" outlineLevel="0" collapsed="false"/>
    <row r="1042058" customFormat="false" ht="12.8" hidden="false" customHeight="true" outlineLevel="0" collapsed="false"/>
    <row r="1042059" customFormat="false" ht="12.8" hidden="false" customHeight="true" outlineLevel="0" collapsed="false"/>
    <row r="1042060" customFormat="false" ht="12.8" hidden="false" customHeight="true" outlineLevel="0" collapsed="false"/>
    <row r="1042061" customFormat="false" ht="12.8" hidden="false" customHeight="true" outlineLevel="0" collapsed="false"/>
    <row r="1042062" customFormat="false" ht="12.8" hidden="false" customHeight="true" outlineLevel="0" collapsed="false"/>
    <row r="1042063" customFormat="false" ht="12.8" hidden="false" customHeight="true" outlineLevel="0" collapsed="false"/>
    <row r="1042064" customFormat="false" ht="12.8" hidden="false" customHeight="true" outlineLevel="0" collapsed="false"/>
    <row r="1042065" customFormat="false" ht="12.8" hidden="false" customHeight="true" outlineLevel="0" collapsed="false"/>
    <row r="1042066" customFormat="false" ht="12.8" hidden="false" customHeight="true" outlineLevel="0" collapsed="false"/>
    <row r="1042067" customFormat="false" ht="12.8" hidden="false" customHeight="true" outlineLevel="0" collapsed="false"/>
    <row r="1042068" customFormat="false" ht="12.8" hidden="false" customHeight="true" outlineLevel="0" collapsed="false"/>
    <row r="1042069" customFormat="false" ht="12.8" hidden="false" customHeight="true" outlineLevel="0" collapsed="false"/>
    <row r="1042070" customFormat="false" ht="12.8" hidden="false" customHeight="true" outlineLevel="0" collapsed="false"/>
    <row r="1042071" customFormat="false" ht="12.8" hidden="false" customHeight="true" outlineLevel="0" collapsed="false"/>
    <row r="1042072" customFormat="false" ht="12.8" hidden="false" customHeight="true" outlineLevel="0" collapsed="false"/>
    <row r="1042073" customFormat="false" ht="12.8" hidden="false" customHeight="true" outlineLevel="0" collapsed="false"/>
    <row r="1042074" customFormat="false" ht="12.8" hidden="false" customHeight="true" outlineLevel="0" collapsed="false"/>
    <row r="1042075" customFormat="false" ht="12.8" hidden="false" customHeight="true" outlineLevel="0" collapsed="false"/>
    <row r="1042076" customFormat="false" ht="12.8" hidden="false" customHeight="true" outlineLevel="0" collapsed="false"/>
    <row r="1042077" customFormat="false" ht="12.8" hidden="false" customHeight="true" outlineLevel="0" collapsed="false"/>
    <row r="1042078" customFormat="false" ht="12.8" hidden="false" customHeight="true" outlineLevel="0" collapsed="false"/>
    <row r="1042079" customFormat="false" ht="12.8" hidden="false" customHeight="true" outlineLevel="0" collapsed="false"/>
    <row r="1042080" customFormat="false" ht="12.8" hidden="false" customHeight="true" outlineLevel="0" collapsed="false"/>
    <row r="1042081" customFormat="false" ht="12.8" hidden="false" customHeight="true" outlineLevel="0" collapsed="false"/>
    <row r="1042082" customFormat="false" ht="12.8" hidden="false" customHeight="true" outlineLevel="0" collapsed="false"/>
    <row r="1042083" customFormat="false" ht="12.8" hidden="false" customHeight="true" outlineLevel="0" collapsed="false"/>
    <row r="1042084" customFormat="false" ht="12.8" hidden="false" customHeight="true" outlineLevel="0" collapsed="false"/>
    <row r="1042085" customFormat="false" ht="12.8" hidden="false" customHeight="true" outlineLevel="0" collapsed="false"/>
    <row r="1042086" customFormat="false" ht="12.8" hidden="false" customHeight="true" outlineLevel="0" collapsed="false"/>
    <row r="1042087" customFormat="false" ht="12.8" hidden="false" customHeight="true" outlineLevel="0" collapsed="false"/>
    <row r="1042088" customFormat="false" ht="12.8" hidden="false" customHeight="true" outlineLevel="0" collapsed="false"/>
    <row r="1042089" customFormat="false" ht="12.8" hidden="false" customHeight="true" outlineLevel="0" collapsed="false"/>
    <row r="1042090" customFormat="false" ht="12.8" hidden="false" customHeight="true" outlineLevel="0" collapsed="false"/>
    <row r="1042091" customFormat="false" ht="12.8" hidden="false" customHeight="true" outlineLevel="0" collapsed="false"/>
    <row r="1042092" customFormat="false" ht="12.8" hidden="false" customHeight="true" outlineLevel="0" collapsed="false"/>
    <row r="1042093" customFormat="false" ht="12.8" hidden="false" customHeight="true" outlineLevel="0" collapsed="false"/>
    <row r="1042094" customFormat="false" ht="12.8" hidden="false" customHeight="true" outlineLevel="0" collapsed="false"/>
    <row r="1042095" customFormat="false" ht="12.8" hidden="false" customHeight="true" outlineLevel="0" collapsed="false"/>
    <row r="1042096" customFormat="false" ht="12.8" hidden="false" customHeight="true" outlineLevel="0" collapsed="false"/>
    <row r="1042097" customFormat="false" ht="12.8" hidden="false" customHeight="true" outlineLevel="0" collapsed="false"/>
    <row r="1042098" customFormat="false" ht="12.8" hidden="false" customHeight="true" outlineLevel="0" collapsed="false"/>
    <row r="1042099" customFormat="false" ht="12.8" hidden="false" customHeight="true" outlineLevel="0" collapsed="false"/>
    <row r="1042100" customFormat="false" ht="12.8" hidden="false" customHeight="true" outlineLevel="0" collapsed="false"/>
    <row r="1042101" customFormat="false" ht="12.8" hidden="false" customHeight="true" outlineLevel="0" collapsed="false"/>
    <row r="1042102" customFormat="false" ht="12.8" hidden="false" customHeight="true" outlineLevel="0" collapsed="false"/>
    <row r="1042103" customFormat="false" ht="12.8" hidden="false" customHeight="true" outlineLevel="0" collapsed="false"/>
    <row r="1042104" customFormat="false" ht="12.8" hidden="false" customHeight="true" outlineLevel="0" collapsed="false"/>
    <row r="1042105" customFormat="false" ht="12.8" hidden="false" customHeight="true" outlineLevel="0" collapsed="false"/>
    <row r="1042106" customFormat="false" ht="12.8" hidden="false" customHeight="true" outlineLevel="0" collapsed="false"/>
    <row r="1042107" customFormat="false" ht="12.8" hidden="false" customHeight="true" outlineLevel="0" collapsed="false"/>
    <row r="1042108" customFormat="false" ht="12.8" hidden="false" customHeight="true" outlineLevel="0" collapsed="false"/>
    <row r="1042109" customFormat="false" ht="12.8" hidden="false" customHeight="true" outlineLevel="0" collapsed="false"/>
    <row r="1042110" customFormat="false" ht="12.8" hidden="false" customHeight="true" outlineLevel="0" collapsed="false"/>
    <row r="1042111" customFormat="false" ht="12.8" hidden="false" customHeight="true" outlineLevel="0" collapsed="false"/>
    <row r="1042112" customFormat="false" ht="12.8" hidden="false" customHeight="true" outlineLevel="0" collapsed="false"/>
    <row r="1042113" customFormat="false" ht="12.8" hidden="false" customHeight="true" outlineLevel="0" collapsed="false"/>
    <row r="1042114" customFormat="false" ht="12.8" hidden="false" customHeight="true" outlineLevel="0" collapsed="false"/>
    <row r="1042115" customFormat="false" ht="12.8" hidden="false" customHeight="true" outlineLevel="0" collapsed="false"/>
    <row r="1042116" customFormat="false" ht="12.8" hidden="false" customHeight="true" outlineLevel="0" collapsed="false"/>
    <row r="1042117" customFormat="false" ht="12.8" hidden="false" customHeight="true" outlineLevel="0" collapsed="false"/>
    <row r="1042118" customFormat="false" ht="12.8" hidden="false" customHeight="true" outlineLevel="0" collapsed="false"/>
    <row r="1042119" customFormat="false" ht="12.8" hidden="false" customHeight="true" outlineLevel="0" collapsed="false"/>
    <row r="1042120" customFormat="false" ht="12.8" hidden="false" customHeight="true" outlineLevel="0" collapsed="false"/>
    <row r="1042121" customFormat="false" ht="12.8" hidden="false" customHeight="true" outlineLevel="0" collapsed="false"/>
    <row r="1042122" customFormat="false" ht="12.8" hidden="false" customHeight="true" outlineLevel="0" collapsed="false"/>
    <row r="1042123" customFormat="false" ht="12.8" hidden="false" customHeight="true" outlineLevel="0" collapsed="false"/>
    <row r="1042124" customFormat="false" ht="12.8" hidden="false" customHeight="true" outlineLevel="0" collapsed="false"/>
    <row r="1042125" customFormat="false" ht="12.8" hidden="false" customHeight="true" outlineLevel="0" collapsed="false"/>
    <row r="1042126" customFormat="false" ht="12.8" hidden="false" customHeight="true" outlineLevel="0" collapsed="false"/>
    <row r="1042127" customFormat="false" ht="12.8" hidden="false" customHeight="true" outlineLevel="0" collapsed="false"/>
    <row r="1042128" customFormat="false" ht="12.8" hidden="false" customHeight="true" outlineLevel="0" collapsed="false"/>
    <row r="1042129" customFormat="false" ht="12.8" hidden="false" customHeight="true" outlineLevel="0" collapsed="false"/>
    <row r="1042130" customFormat="false" ht="12.8" hidden="false" customHeight="true" outlineLevel="0" collapsed="false"/>
    <row r="1042131" customFormat="false" ht="12.8" hidden="false" customHeight="true" outlineLevel="0" collapsed="false"/>
    <row r="1042132" customFormat="false" ht="12.8" hidden="false" customHeight="true" outlineLevel="0" collapsed="false"/>
    <row r="1042133" customFormat="false" ht="12.8" hidden="false" customHeight="true" outlineLevel="0" collapsed="false"/>
    <row r="1042134" customFormat="false" ht="12.8" hidden="false" customHeight="true" outlineLevel="0" collapsed="false"/>
    <row r="1042135" customFormat="false" ht="12.8" hidden="false" customHeight="true" outlineLevel="0" collapsed="false"/>
    <row r="1042136" customFormat="false" ht="12.8" hidden="false" customHeight="true" outlineLevel="0" collapsed="false"/>
    <row r="1042137" customFormat="false" ht="12.8" hidden="false" customHeight="true" outlineLevel="0" collapsed="false"/>
    <row r="1042138" customFormat="false" ht="12.8" hidden="false" customHeight="true" outlineLevel="0" collapsed="false"/>
    <row r="1042139" customFormat="false" ht="12.8" hidden="false" customHeight="true" outlineLevel="0" collapsed="false"/>
    <row r="1042140" customFormat="false" ht="12.8" hidden="false" customHeight="true" outlineLevel="0" collapsed="false"/>
    <row r="1042141" customFormat="false" ht="12.8" hidden="false" customHeight="true" outlineLevel="0" collapsed="false"/>
    <row r="1042142" customFormat="false" ht="12.8" hidden="false" customHeight="true" outlineLevel="0" collapsed="false"/>
    <row r="1042143" customFormat="false" ht="12.8" hidden="false" customHeight="true" outlineLevel="0" collapsed="false"/>
    <row r="1042144" customFormat="false" ht="12.8" hidden="false" customHeight="true" outlineLevel="0" collapsed="false"/>
    <row r="1042145" customFormat="false" ht="12.8" hidden="false" customHeight="true" outlineLevel="0" collapsed="false"/>
    <row r="1042146" customFormat="false" ht="12.8" hidden="false" customHeight="true" outlineLevel="0" collapsed="false"/>
    <row r="1042147" customFormat="false" ht="12.8" hidden="false" customHeight="true" outlineLevel="0" collapsed="false"/>
    <row r="1042148" customFormat="false" ht="12.8" hidden="false" customHeight="true" outlineLevel="0" collapsed="false"/>
    <row r="1042149" customFormat="false" ht="12.8" hidden="false" customHeight="true" outlineLevel="0" collapsed="false"/>
    <row r="1042150" customFormat="false" ht="12.8" hidden="false" customHeight="true" outlineLevel="0" collapsed="false"/>
    <row r="1042151" customFormat="false" ht="12.8" hidden="false" customHeight="true" outlineLevel="0" collapsed="false"/>
    <row r="1042152" customFormat="false" ht="12.8" hidden="false" customHeight="true" outlineLevel="0" collapsed="false"/>
    <row r="1042153" customFormat="false" ht="12.8" hidden="false" customHeight="true" outlineLevel="0" collapsed="false"/>
    <row r="1042154" customFormat="false" ht="12.8" hidden="false" customHeight="true" outlineLevel="0" collapsed="false"/>
    <row r="1042155" customFormat="false" ht="12.8" hidden="false" customHeight="true" outlineLevel="0" collapsed="false"/>
    <row r="1042156" customFormat="false" ht="12.8" hidden="false" customHeight="true" outlineLevel="0" collapsed="false"/>
    <row r="1042157" customFormat="false" ht="12.8" hidden="false" customHeight="true" outlineLevel="0" collapsed="false"/>
    <row r="1042158" customFormat="false" ht="12.8" hidden="false" customHeight="true" outlineLevel="0" collapsed="false"/>
    <row r="1042159" customFormat="false" ht="12.8" hidden="false" customHeight="true" outlineLevel="0" collapsed="false"/>
    <row r="1042160" customFormat="false" ht="12.8" hidden="false" customHeight="true" outlineLevel="0" collapsed="false"/>
    <row r="1042161" customFormat="false" ht="12.8" hidden="false" customHeight="true" outlineLevel="0" collapsed="false"/>
    <row r="1042162" customFormat="false" ht="12.8" hidden="false" customHeight="true" outlineLevel="0" collapsed="false"/>
    <row r="1042163" customFormat="false" ht="12.8" hidden="false" customHeight="true" outlineLevel="0" collapsed="false"/>
    <row r="1042164" customFormat="false" ht="12.8" hidden="false" customHeight="true" outlineLevel="0" collapsed="false"/>
    <row r="1042165" customFormat="false" ht="12.8" hidden="false" customHeight="true" outlineLevel="0" collapsed="false"/>
    <row r="1042166" customFormat="false" ht="12.8" hidden="false" customHeight="true" outlineLevel="0" collapsed="false"/>
    <row r="1042167" customFormat="false" ht="12.8" hidden="false" customHeight="true" outlineLevel="0" collapsed="false"/>
    <row r="1042168" customFormat="false" ht="12.8" hidden="false" customHeight="true" outlineLevel="0" collapsed="false"/>
    <row r="1042169" customFormat="false" ht="12.8" hidden="false" customHeight="true" outlineLevel="0" collapsed="false"/>
    <row r="1042170" customFormat="false" ht="12.8" hidden="false" customHeight="true" outlineLevel="0" collapsed="false"/>
    <row r="1042171" customFormat="false" ht="12.8" hidden="false" customHeight="true" outlineLevel="0" collapsed="false"/>
    <row r="1042172" customFormat="false" ht="12.8" hidden="false" customHeight="true" outlineLevel="0" collapsed="false"/>
    <row r="1042173" customFormat="false" ht="12.8" hidden="false" customHeight="true" outlineLevel="0" collapsed="false"/>
    <row r="1042174" customFormat="false" ht="12.8" hidden="false" customHeight="true" outlineLevel="0" collapsed="false"/>
    <row r="1042175" customFormat="false" ht="12.8" hidden="false" customHeight="true" outlineLevel="0" collapsed="false"/>
    <row r="1042176" customFormat="false" ht="12.8" hidden="false" customHeight="true" outlineLevel="0" collapsed="false"/>
    <row r="1042177" customFormat="false" ht="12.8" hidden="false" customHeight="true" outlineLevel="0" collapsed="false"/>
    <row r="1042178" customFormat="false" ht="12.8" hidden="false" customHeight="true" outlineLevel="0" collapsed="false"/>
    <row r="1042179" customFormat="false" ht="12.8" hidden="false" customHeight="true" outlineLevel="0" collapsed="false"/>
    <row r="1042180" customFormat="false" ht="12.8" hidden="false" customHeight="true" outlineLevel="0" collapsed="false"/>
    <row r="1042181" customFormat="false" ht="12.8" hidden="false" customHeight="true" outlineLevel="0" collapsed="false"/>
    <row r="1042182" customFormat="false" ht="12.8" hidden="false" customHeight="true" outlineLevel="0" collapsed="false"/>
    <row r="1042183" customFormat="false" ht="12.8" hidden="false" customHeight="true" outlineLevel="0" collapsed="false"/>
    <row r="1042184" customFormat="false" ht="12.8" hidden="false" customHeight="true" outlineLevel="0" collapsed="false"/>
    <row r="1042185" customFormat="false" ht="12.8" hidden="false" customHeight="true" outlineLevel="0" collapsed="false"/>
    <row r="1042186" customFormat="false" ht="12.8" hidden="false" customHeight="true" outlineLevel="0" collapsed="false"/>
    <row r="1042187" customFormat="false" ht="12.8" hidden="false" customHeight="true" outlineLevel="0" collapsed="false"/>
    <row r="1042188" customFormat="false" ht="12.8" hidden="false" customHeight="true" outlineLevel="0" collapsed="false"/>
    <row r="1042189" customFormat="false" ht="12.8" hidden="false" customHeight="true" outlineLevel="0" collapsed="false"/>
    <row r="1042190" customFormat="false" ht="12.8" hidden="false" customHeight="true" outlineLevel="0" collapsed="false"/>
    <row r="1042191" customFormat="false" ht="12.8" hidden="false" customHeight="true" outlineLevel="0" collapsed="false"/>
    <row r="1042192" customFormat="false" ht="12.8" hidden="false" customHeight="true" outlineLevel="0" collapsed="false"/>
    <row r="1042193" customFormat="false" ht="12.8" hidden="false" customHeight="true" outlineLevel="0" collapsed="false"/>
    <row r="1042194" customFormat="false" ht="12.8" hidden="false" customHeight="true" outlineLevel="0" collapsed="false"/>
    <row r="1042195" customFormat="false" ht="12.8" hidden="false" customHeight="true" outlineLevel="0" collapsed="false"/>
    <row r="1042196" customFormat="false" ht="12.8" hidden="false" customHeight="true" outlineLevel="0" collapsed="false"/>
    <row r="1042197" customFormat="false" ht="12.8" hidden="false" customHeight="true" outlineLevel="0" collapsed="false"/>
    <row r="1042198" customFormat="false" ht="12.8" hidden="false" customHeight="true" outlineLevel="0" collapsed="false"/>
    <row r="1042199" customFormat="false" ht="12.8" hidden="false" customHeight="true" outlineLevel="0" collapsed="false"/>
    <row r="1042200" customFormat="false" ht="12.8" hidden="false" customHeight="true" outlineLevel="0" collapsed="false"/>
    <row r="1042201" customFormat="false" ht="12.8" hidden="false" customHeight="true" outlineLevel="0" collapsed="false"/>
    <row r="1042202" customFormat="false" ht="12.8" hidden="false" customHeight="true" outlineLevel="0" collapsed="false"/>
    <row r="1042203" customFormat="false" ht="12.8" hidden="false" customHeight="true" outlineLevel="0" collapsed="false"/>
    <row r="1042204" customFormat="false" ht="12.8" hidden="false" customHeight="true" outlineLevel="0" collapsed="false"/>
    <row r="1042205" customFormat="false" ht="12.8" hidden="false" customHeight="true" outlineLevel="0" collapsed="false"/>
    <row r="1042206" customFormat="false" ht="12.8" hidden="false" customHeight="true" outlineLevel="0" collapsed="false"/>
    <row r="1042207" customFormat="false" ht="12.8" hidden="false" customHeight="true" outlineLevel="0" collapsed="false"/>
    <row r="1042208" customFormat="false" ht="12.8" hidden="false" customHeight="true" outlineLevel="0" collapsed="false"/>
    <row r="1042209" customFormat="false" ht="12.8" hidden="false" customHeight="true" outlineLevel="0" collapsed="false"/>
    <row r="1042210" customFormat="false" ht="12.8" hidden="false" customHeight="true" outlineLevel="0" collapsed="false"/>
    <row r="1042211" customFormat="false" ht="12.8" hidden="false" customHeight="true" outlineLevel="0" collapsed="false"/>
    <row r="1042212" customFormat="false" ht="12.8" hidden="false" customHeight="true" outlineLevel="0" collapsed="false"/>
    <row r="1042213" customFormat="false" ht="12.8" hidden="false" customHeight="true" outlineLevel="0" collapsed="false"/>
    <row r="1042214" customFormat="false" ht="12.8" hidden="false" customHeight="true" outlineLevel="0" collapsed="false"/>
    <row r="1042215" customFormat="false" ht="12.8" hidden="false" customHeight="true" outlineLevel="0" collapsed="false"/>
    <row r="1042216" customFormat="false" ht="12.8" hidden="false" customHeight="true" outlineLevel="0" collapsed="false"/>
    <row r="1042217" customFormat="false" ht="12.8" hidden="false" customHeight="true" outlineLevel="0" collapsed="false"/>
    <row r="1042218" customFormat="false" ht="12.8" hidden="false" customHeight="true" outlineLevel="0" collapsed="false"/>
    <row r="1042219" customFormat="false" ht="12.8" hidden="false" customHeight="true" outlineLevel="0" collapsed="false"/>
    <row r="1042220" customFormat="false" ht="12.8" hidden="false" customHeight="true" outlineLevel="0" collapsed="false"/>
    <row r="1042221" customFormat="false" ht="12.8" hidden="false" customHeight="true" outlineLevel="0" collapsed="false"/>
    <row r="1042222" customFormat="false" ht="12.8" hidden="false" customHeight="true" outlineLevel="0" collapsed="false"/>
    <row r="1042223" customFormat="false" ht="12.8" hidden="false" customHeight="true" outlineLevel="0" collapsed="false"/>
    <row r="1042224" customFormat="false" ht="12.8" hidden="false" customHeight="true" outlineLevel="0" collapsed="false"/>
    <row r="1042225" customFormat="false" ht="12.8" hidden="false" customHeight="true" outlineLevel="0" collapsed="false"/>
    <row r="1042226" customFormat="false" ht="12.8" hidden="false" customHeight="true" outlineLevel="0" collapsed="false"/>
    <row r="1042227" customFormat="false" ht="12.8" hidden="false" customHeight="true" outlineLevel="0" collapsed="false"/>
    <row r="1042228" customFormat="false" ht="12.8" hidden="false" customHeight="true" outlineLevel="0" collapsed="false"/>
    <row r="1042229" customFormat="false" ht="12.8" hidden="false" customHeight="true" outlineLevel="0" collapsed="false"/>
    <row r="1042230" customFormat="false" ht="12.8" hidden="false" customHeight="true" outlineLevel="0" collapsed="false"/>
    <row r="1042231" customFormat="false" ht="12.8" hidden="false" customHeight="true" outlineLevel="0" collapsed="false"/>
    <row r="1042232" customFormat="false" ht="12.8" hidden="false" customHeight="true" outlineLevel="0" collapsed="false"/>
    <row r="1042233" customFormat="false" ht="12.8" hidden="false" customHeight="true" outlineLevel="0" collapsed="false"/>
    <row r="1042234" customFormat="false" ht="12.8" hidden="false" customHeight="true" outlineLevel="0" collapsed="false"/>
    <row r="1042235" customFormat="false" ht="12.8" hidden="false" customHeight="true" outlineLevel="0" collapsed="false"/>
    <row r="1042236" customFormat="false" ht="12.8" hidden="false" customHeight="true" outlineLevel="0" collapsed="false"/>
    <row r="1042237" customFormat="false" ht="12.8" hidden="false" customHeight="true" outlineLevel="0" collapsed="false"/>
    <row r="1042238" customFormat="false" ht="12.8" hidden="false" customHeight="true" outlineLevel="0" collapsed="false"/>
    <row r="1042239" customFormat="false" ht="12.8" hidden="false" customHeight="true" outlineLevel="0" collapsed="false"/>
    <row r="1042240" customFormat="false" ht="12.8" hidden="false" customHeight="true" outlineLevel="0" collapsed="false"/>
    <row r="1042241" customFormat="false" ht="12.8" hidden="false" customHeight="true" outlineLevel="0" collapsed="false"/>
    <row r="1042242" customFormat="false" ht="12.8" hidden="false" customHeight="true" outlineLevel="0" collapsed="false"/>
    <row r="1042243" customFormat="false" ht="12.8" hidden="false" customHeight="true" outlineLevel="0" collapsed="false"/>
    <row r="1042244" customFormat="false" ht="12.8" hidden="false" customHeight="true" outlineLevel="0" collapsed="false"/>
    <row r="1042245" customFormat="false" ht="12.8" hidden="false" customHeight="true" outlineLevel="0" collapsed="false"/>
    <row r="1042246" customFormat="false" ht="12.8" hidden="false" customHeight="true" outlineLevel="0" collapsed="false"/>
    <row r="1042247" customFormat="false" ht="12.8" hidden="false" customHeight="true" outlineLevel="0" collapsed="false"/>
    <row r="1042248" customFormat="false" ht="12.8" hidden="false" customHeight="true" outlineLevel="0" collapsed="false"/>
    <row r="1042249" customFormat="false" ht="12.8" hidden="false" customHeight="true" outlineLevel="0" collapsed="false"/>
    <row r="1042250" customFormat="false" ht="12.8" hidden="false" customHeight="true" outlineLevel="0" collapsed="false"/>
    <row r="1042251" customFormat="false" ht="12.8" hidden="false" customHeight="true" outlineLevel="0" collapsed="false"/>
    <row r="1042252" customFormat="false" ht="12.8" hidden="false" customHeight="true" outlineLevel="0" collapsed="false"/>
    <row r="1042253" customFormat="false" ht="12.8" hidden="false" customHeight="true" outlineLevel="0" collapsed="false"/>
    <row r="1042254" customFormat="false" ht="12.8" hidden="false" customHeight="true" outlineLevel="0" collapsed="false"/>
    <row r="1042255" customFormat="false" ht="12.8" hidden="false" customHeight="true" outlineLevel="0" collapsed="false"/>
    <row r="1042256" customFormat="false" ht="12.8" hidden="false" customHeight="true" outlineLevel="0" collapsed="false"/>
    <row r="1042257" customFormat="false" ht="12.8" hidden="false" customHeight="true" outlineLevel="0" collapsed="false"/>
    <row r="1042258" customFormat="false" ht="12.8" hidden="false" customHeight="true" outlineLevel="0" collapsed="false"/>
    <row r="1042259" customFormat="false" ht="12.8" hidden="false" customHeight="true" outlineLevel="0" collapsed="false"/>
    <row r="1042260" customFormat="false" ht="12.8" hidden="false" customHeight="true" outlineLevel="0" collapsed="false"/>
    <row r="1042261" customFormat="false" ht="12.8" hidden="false" customHeight="true" outlineLevel="0" collapsed="false"/>
    <row r="1042262" customFormat="false" ht="12.8" hidden="false" customHeight="true" outlineLevel="0" collapsed="false"/>
    <row r="1042263" customFormat="false" ht="12.8" hidden="false" customHeight="true" outlineLevel="0" collapsed="false"/>
    <row r="1042264" customFormat="false" ht="12.8" hidden="false" customHeight="true" outlineLevel="0" collapsed="false"/>
    <row r="1042265" customFormat="false" ht="12.8" hidden="false" customHeight="true" outlineLevel="0" collapsed="false"/>
    <row r="1042266" customFormat="false" ht="12.8" hidden="false" customHeight="true" outlineLevel="0" collapsed="false"/>
    <row r="1042267" customFormat="false" ht="12.8" hidden="false" customHeight="true" outlineLevel="0" collapsed="false"/>
    <row r="1042268" customFormat="false" ht="12.8" hidden="false" customHeight="true" outlineLevel="0" collapsed="false"/>
    <row r="1042269" customFormat="false" ht="12.8" hidden="false" customHeight="true" outlineLevel="0" collapsed="false"/>
    <row r="1042270" customFormat="false" ht="12.8" hidden="false" customHeight="true" outlineLevel="0" collapsed="false"/>
    <row r="1042271" customFormat="false" ht="12.8" hidden="false" customHeight="true" outlineLevel="0" collapsed="false"/>
    <row r="1042272" customFormat="false" ht="12.8" hidden="false" customHeight="true" outlineLevel="0" collapsed="false"/>
    <row r="1042273" customFormat="false" ht="12.8" hidden="false" customHeight="true" outlineLevel="0" collapsed="false"/>
    <row r="1042274" customFormat="false" ht="12.8" hidden="false" customHeight="true" outlineLevel="0" collapsed="false"/>
    <row r="1042275" customFormat="false" ht="12.8" hidden="false" customHeight="true" outlineLevel="0" collapsed="false"/>
    <row r="1042276" customFormat="false" ht="12.8" hidden="false" customHeight="true" outlineLevel="0" collapsed="false"/>
    <row r="1042277" customFormat="false" ht="12.8" hidden="false" customHeight="true" outlineLevel="0" collapsed="false"/>
    <row r="1042278" customFormat="false" ht="12.8" hidden="false" customHeight="true" outlineLevel="0" collapsed="false"/>
    <row r="1042279" customFormat="false" ht="12.8" hidden="false" customHeight="true" outlineLevel="0" collapsed="false"/>
    <row r="1042280" customFormat="false" ht="12.8" hidden="false" customHeight="true" outlineLevel="0" collapsed="false"/>
    <row r="1042281" customFormat="false" ht="12.8" hidden="false" customHeight="true" outlineLevel="0" collapsed="false"/>
    <row r="1042282" customFormat="false" ht="12.8" hidden="false" customHeight="true" outlineLevel="0" collapsed="false"/>
    <row r="1042283" customFormat="false" ht="12.8" hidden="false" customHeight="true" outlineLevel="0" collapsed="false"/>
    <row r="1042284" customFormat="false" ht="12.8" hidden="false" customHeight="true" outlineLevel="0" collapsed="false"/>
    <row r="1042285" customFormat="false" ht="12.8" hidden="false" customHeight="true" outlineLevel="0" collapsed="false"/>
    <row r="1042286" customFormat="false" ht="12.8" hidden="false" customHeight="true" outlineLevel="0" collapsed="false"/>
    <row r="1042287" customFormat="false" ht="12.8" hidden="false" customHeight="true" outlineLevel="0" collapsed="false"/>
    <row r="1042288" customFormat="false" ht="12.8" hidden="false" customHeight="true" outlineLevel="0" collapsed="false"/>
    <row r="1042289" customFormat="false" ht="12.8" hidden="false" customHeight="true" outlineLevel="0" collapsed="false"/>
    <row r="1042290" customFormat="false" ht="12.8" hidden="false" customHeight="true" outlineLevel="0" collapsed="false"/>
    <row r="1042291" customFormat="false" ht="12.8" hidden="false" customHeight="true" outlineLevel="0" collapsed="false"/>
    <row r="1042292" customFormat="false" ht="12.8" hidden="false" customHeight="true" outlineLevel="0" collapsed="false"/>
    <row r="1042293" customFormat="false" ht="12.8" hidden="false" customHeight="true" outlineLevel="0" collapsed="false"/>
    <row r="1042294" customFormat="false" ht="12.8" hidden="false" customHeight="true" outlineLevel="0" collapsed="false"/>
    <row r="1042295" customFormat="false" ht="12.8" hidden="false" customHeight="true" outlineLevel="0" collapsed="false"/>
    <row r="1042296" customFormat="false" ht="12.8" hidden="false" customHeight="true" outlineLevel="0" collapsed="false"/>
    <row r="1042297" customFormat="false" ht="12.8" hidden="false" customHeight="true" outlineLevel="0" collapsed="false"/>
    <row r="1042298" customFormat="false" ht="12.8" hidden="false" customHeight="true" outlineLevel="0" collapsed="false"/>
    <row r="1042299" customFormat="false" ht="12.8" hidden="false" customHeight="true" outlineLevel="0" collapsed="false"/>
    <row r="1042300" customFormat="false" ht="12.8" hidden="false" customHeight="true" outlineLevel="0" collapsed="false"/>
    <row r="1042301" customFormat="false" ht="12.8" hidden="false" customHeight="true" outlineLevel="0" collapsed="false"/>
    <row r="1042302" customFormat="false" ht="12.8" hidden="false" customHeight="true" outlineLevel="0" collapsed="false"/>
    <row r="1042303" customFormat="false" ht="12.8" hidden="false" customHeight="true" outlineLevel="0" collapsed="false"/>
    <row r="1042304" customFormat="false" ht="12.8" hidden="false" customHeight="true" outlineLevel="0" collapsed="false"/>
    <row r="1042305" customFormat="false" ht="12.8" hidden="false" customHeight="true" outlineLevel="0" collapsed="false"/>
    <row r="1042306" customFormat="false" ht="12.8" hidden="false" customHeight="true" outlineLevel="0" collapsed="false"/>
    <row r="1042307" customFormat="false" ht="12.8" hidden="false" customHeight="true" outlineLevel="0" collapsed="false"/>
    <row r="1042308" customFormat="false" ht="12.8" hidden="false" customHeight="true" outlineLevel="0" collapsed="false"/>
    <row r="1042309" customFormat="false" ht="12.8" hidden="false" customHeight="true" outlineLevel="0" collapsed="false"/>
    <row r="1042310" customFormat="false" ht="12.8" hidden="false" customHeight="true" outlineLevel="0" collapsed="false"/>
    <row r="1042311" customFormat="false" ht="12.8" hidden="false" customHeight="true" outlineLevel="0" collapsed="false"/>
    <row r="1042312" customFormat="false" ht="12.8" hidden="false" customHeight="true" outlineLevel="0" collapsed="false"/>
    <row r="1042313" customFormat="false" ht="12.8" hidden="false" customHeight="true" outlineLevel="0" collapsed="false"/>
    <row r="1042314" customFormat="false" ht="12.8" hidden="false" customHeight="true" outlineLevel="0" collapsed="false"/>
    <row r="1042315" customFormat="false" ht="12.8" hidden="false" customHeight="true" outlineLevel="0" collapsed="false"/>
    <row r="1042316" customFormat="false" ht="12.8" hidden="false" customHeight="true" outlineLevel="0" collapsed="false"/>
    <row r="1042317" customFormat="false" ht="12.8" hidden="false" customHeight="true" outlineLevel="0" collapsed="false"/>
    <row r="1042318" customFormat="false" ht="12.8" hidden="false" customHeight="true" outlineLevel="0" collapsed="false"/>
    <row r="1042319" customFormat="false" ht="12.8" hidden="false" customHeight="true" outlineLevel="0" collapsed="false"/>
    <row r="1042320" customFormat="false" ht="12.8" hidden="false" customHeight="true" outlineLevel="0" collapsed="false"/>
    <row r="1042321" customFormat="false" ht="12.8" hidden="false" customHeight="true" outlineLevel="0" collapsed="false"/>
    <row r="1042322" customFormat="false" ht="12.8" hidden="false" customHeight="true" outlineLevel="0" collapsed="false"/>
    <row r="1042323" customFormat="false" ht="12.8" hidden="false" customHeight="true" outlineLevel="0" collapsed="false"/>
    <row r="1042324" customFormat="false" ht="12.8" hidden="false" customHeight="true" outlineLevel="0" collapsed="false"/>
    <row r="1042325" customFormat="false" ht="12.8" hidden="false" customHeight="true" outlineLevel="0" collapsed="false"/>
    <row r="1042326" customFormat="false" ht="12.8" hidden="false" customHeight="true" outlineLevel="0" collapsed="false"/>
    <row r="1042327" customFormat="false" ht="12.8" hidden="false" customHeight="true" outlineLevel="0" collapsed="false"/>
    <row r="1042328" customFormat="false" ht="12.8" hidden="false" customHeight="true" outlineLevel="0" collapsed="false"/>
    <row r="1042329" customFormat="false" ht="12.8" hidden="false" customHeight="true" outlineLevel="0" collapsed="false"/>
    <row r="1042330" customFormat="false" ht="12.8" hidden="false" customHeight="true" outlineLevel="0" collapsed="false"/>
    <row r="1042331" customFormat="false" ht="12.8" hidden="false" customHeight="true" outlineLevel="0" collapsed="false"/>
    <row r="1042332" customFormat="false" ht="12.8" hidden="false" customHeight="true" outlineLevel="0" collapsed="false"/>
    <row r="1042333" customFormat="false" ht="12.8" hidden="false" customHeight="true" outlineLevel="0" collapsed="false"/>
    <row r="1042334" customFormat="false" ht="12.8" hidden="false" customHeight="true" outlineLevel="0" collapsed="false"/>
    <row r="1042335" customFormat="false" ht="12.8" hidden="false" customHeight="true" outlineLevel="0" collapsed="false"/>
    <row r="1042336" customFormat="false" ht="12.8" hidden="false" customHeight="true" outlineLevel="0" collapsed="false"/>
    <row r="1042337" customFormat="false" ht="12.8" hidden="false" customHeight="true" outlineLevel="0" collapsed="false"/>
    <row r="1042338" customFormat="false" ht="12.8" hidden="false" customHeight="true" outlineLevel="0" collapsed="false"/>
    <row r="1042339" customFormat="false" ht="12.8" hidden="false" customHeight="true" outlineLevel="0" collapsed="false"/>
    <row r="1042340" customFormat="false" ht="12.8" hidden="false" customHeight="true" outlineLevel="0" collapsed="false"/>
    <row r="1042341" customFormat="false" ht="12.8" hidden="false" customHeight="true" outlineLevel="0" collapsed="false"/>
    <row r="1042342" customFormat="false" ht="12.8" hidden="false" customHeight="true" outlineLevel="0" collapsed="false"/>
    <row r="1042343" customFormat="false" ht="12.8" hidden="false" customHeight="true" outlineLevel="0" collapsed="false"/>
    <row r="1042344" customFormat="false" ht="12.8" hidden="false" customHeight="true" outlineLevel="0" collapsed="false"/>
    <row r="1042345" customFormat="false" ht="12.8" hidden="false" customHeight="true" outlineLevel="0" collapsed="false"/>
    <row r="1042346" customFormat="false" ht="12.8" hidden="false" customHeight="true" outlineLevel="0" collapsed="false"/>
    <row r="1042347" customFormat="false" ht="12.8" hidden="false" customHeight="true" outlineLevel="0" collapsed="false"/>
    <row r="1042348" customFormat="false" ht="12.8" hidden="false" customHeight="true" outlineLevel="0" collapsed="false"/>
    <row r="1042349" customFormat="false" ht="12.8" hidden="false" customHeight="true" outlineLevel="0" collapsed="false"/>
    <row r="1042350" customFormat="false" ht="12.8" hidden="false" customHeight="true" outlineLevel="0" collapsed="false"/>
    <row r="1042351" customFormat="false" ht="12.8" hidden="false" customHeight="true" outlineLevel="0" collapsed="false"/>
    <row r="1042352" customFormat="false" ht="12.8" hidden="false" customHeight="true" outlineLevel="0" collapsed="false"/>
    <row r="1042353" customFormat="false" ht="12.8" hidden="false" customHeight="true" outlineLevel="0" collapsed="false"/>
    <row r="1042354" customFormat="false" ht="12.8" hidden="false" customHeight="true" outlineLevel="0" collapsed="false"/>
    <row r="1042355" customFormat="false" ht="12.8" hidden="false" customHeight="true" outlineLevel="0" collapsed="false"/>
    <row r="1042356" customFormat="false" ht="12.8" hidden="false" customHeight="true" outlineLevel="0" collapsed="false"/>
    <row r="1042357" customFormat="false" ht="12.8" hidden="false" customHeight="true" outlineLevel="0" collapsed="false"/>
    <row r="1042358" customFormat="false" ht="12.8" hidden="false" customHeight="true" outlineLevel="0" collapsed="false"/>
    <row r="1042359" customFormat="false" ht="12.8" hidden="false" customHeight="true" outlineLevel="0" collapsed="false"/>
    <row r="1042360" customFormat="false" ht="12.8" hidden="false" customHeight="true" outlineLevel="0" collapsed="false"/>
    <row r="1042361" customFormat="false" ht="12.8" hidden="false" customHeight="true" outlineLevel="0" collapsed="false"/>
    <row r="1042362" customFormat="false" ht="12.8" hidden="false" customHeight="true" outlineLevel="0" collapsed="false"/>
    <row r="1042363" customFormat="false" ht="12.8" hidden="false" customHeight="true" outlineLevel="0" collapsed="false"/>
    <row r="1042364" customFormat="false" ht="12.8" hidden="false" customHeight="true" outlineLevel="0" collapsed="false"/>
    <row r="1042365" customFormat="false" ht="12.8" hidden="false" customHeight="true" outlineLevel="0" collapsed="false"/>
    <row r="1042366" customFormat="false" ht="12.8" hidden="false" customHeight="true" outlineLevel="0" collapsed="false"/>
    <row r="1042367" customFormat="false" ht="12.8" hidden="false" customHeight="true" outlineLevel="0" collapsed="false"/>
    <row r="1042368" customFormat="false" ht="12.8" hidden="false" customHeight="true" outlineLevel="0" collapsed="false"/>
    <row r="1042369" customFormat="false" ht="12.8" hidden="false" customHeight="true" outlineLevel="0" collapsed="false"/>
    <row r="1042370" customFormat="false" ht="12.8" hidden="false" customHeight="true" outlineLevel="0" collapsed="false"/>
    <row r="1042371" customFormat="false" ht="12.8" hidden="false" customHeight="true" outlineLevel="0" collapsed="false"/>
    <row r="1042372" customFormat="false" ht="12.8" hidden="false" customHeight="true" outlineLevel="0" collapsed="false"/>
    <row r="1042373" customFormat="false" ht="12.8" hidden="false" customHeight="true" outlineLevel="0" collapsed="false"/>
    <row r="1042374" customFormat="false" ht="12.8" hidden="false" customHeight="true" outlineLevel="0" collapsed="false"/>
    <row r="1042375" customFormat="false" ht="12.8" hidden="false" customHeight="true" outlineLevel="0" collapsed="false"/>
    <row r="1042376" customFormat="false" ht="12.8" hidden="false" customHeight="true" outlineLevel="0" collapsed="false"/>
    <row r="1042377" customFormat="false" ht="12.8" hidden="false" customHeight="true" outlineLevel="0" collapsed="false"/>
    <row r="1042378" customFormat="false" ht="12.8" hidden="false" customHeight="true" outlineLevel="0" collapsed="false"/>
    <row r="1042379" customFormat="false" ht="12.8" hidden="false" customHeight="true" outlineLevel="0" collapsed="false"/>
    <row r="1042380" customFormat="false" ht="12.8" hidden="false" customHeight="true" outlineLevel="0" collapsed="false"/>
    <row r="1042381" customFormat="false" ht="12.8" hidden="false" customHeight="true" outlineLevel="0" collapsed="false"/>
    <row r="1042382" customFormat="false" ht="12.8" hidden="false" customHeight="true" outlineLevel="0" collapsed="false"/>
    <row r="1042383" customFormat="false" ht="12.8" hidden="false" customHeight="true" outlineLevel="0" collapsed="false"/>
    <row r="1042384" customFormat="false" ht="12.8" hidden="false" customHeight="true" outlineLevel="0" collapsed="false"/>
    <row r="1042385" customFormat="false" ht="12.8" hidden="false" customHeight="true" outlineLevel="0" collapsed="false"/>
    <row r="1042386" customFormat="false" ht="12.8" hidden="false" customHeight="true" outlineLevel="0" collapsed="false"/>
    <row r="1042387" customFormat="false" ht="12.8" hidden="false" customHeight="true" outlineLevel="0" collapsed="false"/>
    <row r="1042388" customFormat="false" ht="12.8" hidden="false" customHeight="true" outlineLevel="0" collapsed="false"/>
    <row r="1042389" customFormat="false" ht="12.8" hidden="false" customHeight="true" outlineLevel="0" collapsed="false"/>
    <row r="1042390" customFormat="false" ht="12.8" hidden="false" customHeight="true" outlineLevel="0" collapsed="false"/>
    <row r="1042391" customFormat="false" ht="12.8" hidden="false" customHeight="true" outlineLevel="0" collapsed="false"/>
    <row r="1042392" customFormat="false" ht="12.8" hidden="false" customHeight="true" outlineLevel="0" collapsed="false"/>
    <row r="1042393" customFormat="false" ht="12.8" hidden="false" customHeight="true" outlineLevel="0" collapsed="false"/>
    <row r="1042394" customFormat="false" ht="12.8" hidden="false" customHeight="true" outlineLevel="0" collapsed="false"/>
    <row r="1042395" customFormat="false" ht="12.8" hidden="false" customHeight="true" outlineLevel="0" collapsed="false"/>
    <row r="1042396" customFormat="false" ht="12.8" hidden="false" customHeight="true" outlineLevel="0" collapsed="false"/>
    <row r="1042397" customFormat="false" ht="12.8" hidden="false" customHeight="true" outlineLevel="0" collapsed="false"/>
    <row r="1042398" customFormat="false" ht="12.8" hidden="false" customHeight="true" outlineLevel="0" collapsed="false"/>
    <row r="1042399" customFormat="false" ht="12.8" hidden="false" customHeight="true" outlineLevel="0" collapsed="false"/>
    <row r="1042400" customFormat="false" ht="12.8" hidden="false" customHeight="true" outlineLevel="0" collapsed="false"/>
    <row r="1042401" customFormat="false" ht="12.8" hidden="false" customHeight="true" outlineLevel="0" collapsed="false"/>
    <row r="1042402" customFormat="false" ht="12.8" hidden="false" customHeight="true" outlineLevel="0" collapsed="false"/>
    <row r="1042403" customFormat="false" ht="12.8" hidden="false" customHeight="true" outlineLevel="0" collapsed="false"/>
    <row r="1042404" customFormat="false" ht="12.8" hidden="false" customHeight="true" outlineLevel="0" collapsed="false"/>
    <row r="1042405" customFormat="false" ht="12.8" hidden="false" customHeight="true" outlineLevel="0" collapsed="false"/>
    <row r="1042406" customFormat="false" ht="12.8" hidden="false" customHeight="true" outlineLevel="0" collapsed="false"/>
    <row r="1042407" customFormat="false" ht="12.8" hidden="false" customHeight="true" outlineLevel="0" collapsed="false"/>
    <row r="1042408" customFormat="false" ht="12.8" hidden="false" customHeight="true" outlineLevel="0" collapsed="false"/>
    <row r="1042409" customFormat="false" ht="12.8" hidden="false" customHeight="true" outlineLevel="0" collapsed="false"/>
    <row r="1042410" customFormat="false" ht="12.8" hidden="false" customHeight="true" outlineLevel="0" collapsed="false"/>
    <row r="1042411" customFormat="false" ht="12.8" hidden="false" customHeight="true" outlineLevel="0" collapsed="false"/>
    <row r="1042412" customFormat="false" ht="12.8" hidden="false" customHeight="true" outlineLevel="0" collapsed="false"/>
    <row r="1042413" customFormat="false" ht="12.8" hidden="false" customHeight="true" outlineLevel="0" collapsed="false"/>
    <row r="1042414" customFormat="false" ht="12.8" hidden="false" customHeight="true" outlineLevel="0" collapsed="false"/>
    <row r="1042415" customFormat="false" ht="12.8" hidden="false" customHeight="true" outlineLevel="0" collapsed="false"/>
    <row r="1042416" customFormat="false" ht="12.8" hidden="false" customHeight="true" outlineLevel="0" collapsed="false"/>
    <row r="1042417" customFormat="false" ht="12.8" hidden="false" customHeight="true" outlineLevel="0" collapsed="false"/>
    <row r="1042418" customFormat="false" ht="12.8" hidden="false" customHeight="true" outlineLevel="0" collapsed="false"/>
    <row r="1042419" customFormat="false" ht="12.8" hidden="false" customHeight="true" outlineLevel="0" collapsed="false"/>
    <row r="1042420" customFormat="false" ht="12.8" hidden="false" customHeight="true" outlineLevel="0" collapsed="false"/>
    <row r="1042421" customFormat="false" ht="12.8" hidden="false" customHeight="true" outlineLevel="0" collapsed="false"/>
    <row r="1042422" customFormat="false" ht="12.8" hidden="false" customHeight="true" outlineLevel="0" collapsed="false"/>
    <row r="1042423" customFormat="false" ht="12.8" hidden="false" customHeight="true" outlineLevel="0" collapsed="false"/>
    <row r="1042424" customFormat="false" ht="12.8" hidden="false" customHeight="true" outlineLevel="0" collapsed="false"/>
    <row r="1042425" customFormat="false" ht="12.8" hidden="false" customHeight="true" outlineLevel="0" collapsed="false"/>
    <row r="1042426" customFormat="false" ht="12.8" hidden="false" customHeight="true" outlineLevel="0" collapsed="false"/>
    <row r="1042427" customFormat="false" ht="12.8" hidden="false" customHeight="true" outlineLevel="0" collapsed="false"/>
    <row r="1042428" customFormat="false" ht="12.8" hidden="false" customHeight="true" outlineLevel="0" collapsed="false"/>
    <row r="1042429" customFormat="false" ht="12.8" hidden="false" customHeight="true" outlineLevel="0" collapsed="false"/>
    <row r="1042430" customFormat="false" ht="12.8" hidden="false" customHeight="true" outlineLevel="0" collapsed="false"/>
    <row r="1042431" customFormat="false" ht="12.8" hidden="false" customHeight="true" outlineLevel="0" collapsed="false"/>
    <row r="1042432" customFormat="false" ht="12.8" hidden="false" customHeight="true" outlineLevel="0" collapsed="false"/>
    <row r="1042433" customFormat="false" ht="12.8" hidden="false" customHeight="true" outlineLevel="0" collapsed="false"/>
    <row r="1042434" customFormat="false" ht="12.8" hidden="false" customHeight="true" outlineLevel="0" collapsed="false"/>
    <row r="1042435" customFormat="false" ht="12.8" hidden="false" customHeight="true" outlineLevel="0" collapsed="false"/>
    <row r="1042436" customFormat="false" ht="12.8" hidden="false" customHeight="true" outlineLevel="0" collapsed="false"/>
    <row r="1042437" customFormat="false" ht="12.8" hidden="false" customHeight="true" outlineLevel="0" collapsed="false"/>
    <row r="1042438" customFormat="false" ht="12.8" hidden="false" customHeight="true" outlineLevel="0" collapsed="false"/>
    <row r="1042439" customFormat="false" ht="12.8" hidden="false" customHeight="true" outlineLevel="0" collapsed="false"/>
    <row r="1042440" customFormat="false" ht="12.8" hidden="false" customHeight="true" outlineLevel="0" collapsed="false"/>
    <row r="1042441" customFormat="false" ht="12.8" hidden="false" customHeight="true" outlineLevel="0" collapsed="false"/>
    <row r="1042442" customFormat="false" ht="12.8" hidden="false" customHeight="true" outlineLevel="0" collapsed="false"/>
    <row r="1042443" customFormat="false" ht="12.8" hidden="false" customHeight="true" outlineLevel="0" collapsed="false"/>
    <row r="1042444" customFormat="false" ht="12.8" hidden="false" customHeight="true" outlineLevel="0" collapsed="false"/>
    <row r="1042445" customFormat="false" ht="12.8" hidden="false" customHeight="true" outlineLevel="0" collapsed="false"/>
    <row r="1042446" customFormat="false" ht="12.8" hidden="false" customHeight="true" outlineLevel="0" collapsed="false"/>
    <row r="1042447" customFormat="false" ht="12.8" hidden="false" customHeight="true" outlineLevel="0" collapsed="false"/>
    <row r="1042448" customFormat="false" ht="12.8" hidden="false" customHeight="true" outlineLevel="0" collapsed="false"/>
    <row r="1042449" customFormat="false" ht="12.8" hidden="false" customHeight="true" outlineLevel="0" collapsed="false"/>
    <row r="1042450" customFormat="false" ht="12.8" hidden="false" customHeight="true" outlineLevel="0" collapsed="false"/>
    <row r="1042451" customFormat="false" ht="12.8" hidden="false" customHeight="true" outlineLevel="0" collapsed="false"/>
    <row r="1042452" customFormat="false" ht="12.8" hidden="false" customHeight="true" outlineLevel="0" collapsed="false"/>
    <row r="1042453" customFormat="false" ht="12.8" hidden="false" customHeight="true" outlineLevel="0" collapsed="false"/>
    <row r="1042454" customFormat="false" ht="12.8" hidden="false" customHeight="true" outlineLevel="0" collapsed="false"/>
    <row r="1042455" customFormat="false" ht="12.8" hidden="false" customHeight="true" outlineLevel="0" collapsed="false"/>
    <row r="1042456" customFormat="false" ht="12.8" hidden="false" customHeight="true" outlineLevel="0" collapsed="false"/>
    <row r="1042457" customFormat="false" ht="12.8" hidden="false" customHeight="true" outlineLevel="0" collapsed="false"/>
    <row r="1042458" customFormat="false" ht="12.8" hidden="false" customHeight="true" outlineLevel="0" collapsed="false"/>
    <row r="1042459" customFormat="false" ht="12.8" hidden="false" customHeight="true" outlineLevel="0" collapsed="false"/>
    <row r="1042460" customFormat="false" ht="12.8" hidden="false" customHeight="true" outlineLevel="0" collapsed="false"/>
    <row r="1042461" customFormat="false" ht="12.8" hidden="false" customHeight="true" outlineLevel="0" collapsed="false"/>
    <row r="1042462" customFormat="false" ht="12.8" hidden="false" customHeight="true" outlineLevel="0" collapsed="false"/>
    <row r="1042463" customFormat="false" ht="12.8" hidden="false" customHeight="true" outlineLevel="0" collapsed="false"/>
    <row r="1042464" customFormat="false" ht="12.8" hidden="false" customHeight="true" outlineLevel="0" collapsed="false"/>
    <row r="1042465" customFormat="false" ht="12.8" hidden="false" customHeight="true" outlineLevel="0" collapsed="false"/>
    <row r="1042466" customFormat="false" ht="12.8" hidden="false" customHeight="true" outlineLevel="0" collapsed="false"/>
    <row r="1042467" customFormat="false" ht="12.8" hidden="false" customHeight="true" outlineLevel="0" collapsed="false"/>
    <row r="1042468" customFormat="false" ht="12.8" hidden="false" customHeight="true" outlineLevel="0" collapsed="false"/>
    <row r="1042469" customFormat="false" ht="12.8" hidden="false" customHeight="true" outlineLevel="0" collapsed="false"/>
    <row r="1042470" customFormat="false" ht="12.8" hidden="false" customHeight="true" outlineLevel="0" collapsed="false"/>
    <row r="1042471" customFormat="false" ht="12.8" hidden="false" customHeight="true" outlineLevel="0" collapsed="false"/>
    <row r="1042472" customFormat="false" ht="12.8" hidden="false" customHeight="true" outlineLevel="0" collapsed="false"/>
    <row r="1042473" customFormat="false" ht="12.8" hidden="false" customHeight="true" outlineLevel="0" collapsed="false"/>
    <row r="1042474" customFormat="false" ht="12.8" hidden="false" customHeight="true" outlineLevel="0" collapsed="false"/>
    <row r="1042475" customFormat="false" ht="12.8" hidden="false" customHeight="true" outlineLevel="0" collapsed="false"/>
    <row r="1042476" customFormat="false" ht="12.8" hidden="false" customHeight="true" outlineLevel="0" collapsed="false"/>
    <row r="1042477" customFormat="false" ht="12.8" hidden="false" customHeight="true" outlineLevel="0" collapsed="false"/>
    <row r="1042478" customFormat="false" ht="12.8" hidden="false" customHeight="true" outlineLevel="0" collapsed="false"/>
    <row r="1042479" customFormat="false" ht="12.8" hidden="false" customHeight="true" outlineLevel="0" collapsed="false"/>
    <row r="1042480" customFormat="false" ht="12.8" hidden="false" customHeight="true" outlineLevel="0" collapsed="false"/>
    <row r="1042481" customFormat="false" ht="12.8" hidden="false" customHeight="true" outlineLevel="0" collapsed="false"/>
    <row r="1042482" customFormat="false" ht="12.8" hidden="false" customHeight="true" outlineLevel="0" collapsed="false"/>
    <row r="1042483" customFormat="false" ht="12.8" hidden="false" customHeight="true" outlineLevel="0" collapsed="false"/>
    <row r="1042484" customFormat="false" ht="12.8" hidden="false" customHeight="true" outlineLevel="0" collapsed="false"/>
    <row r="1042485" customFormat="false" ht="12.8" hidden="false" customHeight="true" outlineLevel="0" collapsed="false"/>
    <row r="1042486" customFormat="false" ht="12.8" hidden="false" customHeight="true" outlineLevel="0" collapsed="false"/>
    <row r="1042487" customFormat="false" ht="12.8" hidden="false" customHeight="true" outlineLevel="0" collapsed="false"/>
    <row r="1042488" customFormat="false" ht="12.8" hidden="false" customHeight="true" outlineLevel="0" collapsed="false"/>
    <row r="1042489" customFormat="false" ht="12.8" hidden="false" customHeight="true" outlineLevel="0" collapsed="false"/>
    <row r="1042490" customFormat="false" ht="12.8" hidden="false" customHeight="true" outlineLevel="0" collapsed="false"/>
    <row r="1042491" customFormat="false" ht="12.8" hidden="false" customHeight="true" outlineLevel="0" collapsed="false"/>
    <row r="1042492" customFormat="false" ht="12.8" hidden="false" customHeight="true" outlineLevel="0" collapsed="false"/>
    <row r="1042493" customFormat="false" ht="12.8" hidden="false" customHeight="true" outlineLevel="0" collapsed="false"/>
    <row r="1042494" customFormat="false" ht="12.8" hidden="false" customHeight="true" outlineLevel="0" collapsed="false"/>
    <row r="1042495" customFormat="false" ht="12.8" hidden="false" customHeight="true" outlineLevel="0" collapsed="false"/>
    <row r="1042496" customFormat="false" ht="12.8" hidden="false" customHeight="true" outlineLevel="0" collapsed="false"/>
    <row r="1042497" customFormat="false" ht="12.8" hidden="false" customHeight="true" outlineLevel="0" collapsed="false"/>
    <row r="1042498" customFormat="false" ht="12.8" hidden="false" customHeight="true" outlineLevel="0" collapsed="false"/>
    <row r="1042499" customFormat="false" ht="12.8" hidden="false" customHeight="true" outlineLevel="0" collapsed="false"/>
    <row r="1042500" customFormat="false" ht="12.8" hidden="false" customHeight="true" outlineLevel="0" collapsed="false"/>
    <row r="1042501" customFormat="false" ht="12.8" hidden="false" customHeight="true" outlineLevel="0" collapsed="false"/>
    <row r="1042502" customFormat="false" ht="12.8" hidden="false" customHeight="true" outlineLevel="0" collapsed="false"/>
    <row r="1042503" customFormat="false" ht="12.8" hidden="false" customHeight="true" outlineLevel="0" collapsed="false"/>
    <row r="1042504" customFormat="false" ht="12.8" hidden="false" customHeight="true" outlineLevel="0" collapsed="false"/>
    <row r="1042505" customFormat="false" ht="12.8" hidden="false" customHeight="true" outlineLevel="0" collapsed="false"/>
    <row r="1042506" customFormat="false" ht="12.8" hidden="false" customHeight="true" outlineLevel="0" collapsed="false"/>
    <row r="1042507" customFormat="false" ht="12.8" hidden="false" customHeight="true" outlineLevel="0" collapsed="false"/>
    <row r="1042508" customFormat="false" ht="12.8" hidden="false" customHeight="true" outlineLevel="0" collapsed="false"/>
    <row r="1042509" customFormat="false" ht="12.8" hidden="false" customHeight="true" outlineLevel="0" collapsed="false"/>
    <row r="1042510" customFormat="false" ht="12.8" hidden="false" customHeight="true" outlineLevel="0" collapsed="false"/>
    <row r="1042511" customFormat="false" ht="12.8" hidden="false" customHeight="true" outlineLevel="0" collapsed="false"/>
    <row r="1042512" customFormat="false" ht="12.8" hidden="false" customHeight="true" outlineLevel="0" collapsed="false"/>
    <row r="1042513" customFormat="false" ht="12.8" hidden="false" customHeight="true" outlineLevel="0" collapsed="false"/>
    <row r="1042514" customFormat="false" ht="12.8" hidden="false" customHeight="true" outlineLevel="0" collapsed="false"/>
    <row r="1042515" customFormat="false" ht="12.8" hidden="false" customHeight="true" outlineLevel="0" collapsed="false"/>
    <row r="1042516" customFormat="false" ht="12.8" hidden="false" customHeight="true" outlineLevel="0" collapsed="false"/>
    <row r="1042517" customFormat="false" ht="12.8" hidden="false" customHeight="true" outlineLevel="0" collapsed="false"/>
    <row r="1042518" customFormat="false" ht="12.8" hidden="false" customHeight="true" outlineLevel="0" collapsed="false"/>
    <row r="1042519" customFormat="false" ht="12.8" hidden="false" customHeight="true" outlineLevel="0" collapsed="false"/>
    <row r="1042520" customFormat="false" ht="12.8" hidden="false" customHeight="true" outlineLevel="0" collapsed="false"/>
    <row r="1042521" customFormat="false" ht="12.8" hidden="false" customHeight="true" outlineLevel="0" collapsed="false"/>
    <row r="1042522" customFormat="false" ht="12.8" hidden="false" customHeight="true" outlineLevel="0" collapsed="false"/>
    <row r="1042523" customFormat="false" ht="12.8" hidden="false" customHeight="true" outlineLevel="0" collapsed="false"/>
    <row r="1042524" customFormat="false" ht="12.8" hidden="false" customHeight="true" outlineLevel="0" collapsed="false"/>
    <row r="1042525" customFormat="false" ht="12.8" hidden="false" customHeight="true" outlineLevel="0" collapsed="false"/>
    <row r="1042526" customFormat="false" ht="12.8" hidden="false" customHeight="true" outlineLevel="0" collapsed="false"/>
    <row r="1042527" customFormat="false" ht="12.8" hidden="false" customHeight="true" outlineLevel="0" collapsed="false"/>
    <row r="1042528" customFormat="false" ht="12.8" hidden="false" customHeight="true" outlineLevel="0" collapsed="false"/>
    <row r="1042529" customFormat="false" ht="12.8" hidden="false" customHeight="true" outlineLevel="0" collapsed="false"/>
    <row r="1042530" customFormat="false" ht="12.8" hidden="false" customHeight="true" outlineLevel="0" collapsed="false"/>
    <row r="1042531" customFormat="false" ht="12.8" hidden="false" customHeight="true" outlineLevel="0" collapsed="false"/>
    <row r="1042532" customFormat="false" ht="12.8" hidden="false" customHeight="true" outlineLevel="0" collapsed="false"/>
    <row r="1042533" customFormat="false" ht="12.8" hidden="false" customHeight="true" outlineLevel="0" collapsed="false"/>
    <row r="1042534" customFormat="false" ht="12.8" hidden="false" customHeight="true" outlineLevel="0" collapsed="false"/>
    <row r="1042535" customFormat="false" ht="12.8" hidden="false" customHeight="true" outlineLevel="0" collapsed="false"/>
    <row r="1042536" customFormat="false" ht="12.8" hidden="false" customHeight="true" outlineLevel="0" collapsed="false"/>
    <row r="1042537" customFormat="false" ht="12.8" hidden="false" customHeight="true" outlineLevel="0" collapsed="false"/>
    <row r="1042538" customFormat="false" ht="12.8" hidden="false" customHeight="true" outlineLevel="0" collapsed="false"/>
    <row r="1042539" customFormat="false" ht="12.8" hidden="false" customHeight="true" outlineLevel="0" collapsed="false"/>
    <row r="1042540" customFormat="false" ht="12.8" hidden="false" customHeight="true" outlineLevel="0" collapsed="false"/>
    <row r="1042541" customFormat="false" ht="12.8" hidden="false" customHeight="true" outlineLevel="0" collapsed="false"/>
    <row r="1042542" customFormat="false" ht="12.8" hidden="false" customHeight="true" outlineLevel="0" collapsed="false"/>
    <row r="1042543" customFormat="false" ht="12.8" hidden="false" customHeight="true" outlineLevel="0" collapsed="false"/>
    <row r="1042544" customFormat="false" ht="12.8" hidden="false" customHeight="true" outlineLevel="0" collapsed="false"/>
    <row r="1042545" customFormat="false" ht="12.8" hidden="false" customHeight="true" outlineLevel="0" collapsed="false"/>
    <row r="1042546" customFormat="false" ht="12.8" hidden="false" customHeight="true" outlineLevel="0" collapsed="false"/>
    <row r="1042547" customFormat="false" ht="12.8" hidden="false" customHeight="true" outlineLevel="0" collapsed="false"/>
    <row r="1042548" customFormat="false" ht="12.8" hidden="false" customHeight="true" outlineLevel="0" collapsed="false"/>
    <row r="1042549" customFormat="false" ht="12.8" hidden="false" customHeight="true" outlineLevel="0" collapsed="false"/>
    <row r="1042550" customFormat="false" ht="12.8" hidden="false" customHeight="true" outlineLevel="0" collapsed="false"/>
    <row r="1042551" customFormat="false" ht="12.8" hidden="false" customHeight="true" outlineLevel="0" collapsed="false"/>
    <row r="1042552" customFormat="false" ht="12.8" hidden="false" customHeight="true" outlineLevel="0" collapsed="false"/>
    <row r="1042553" customFormat="false" ht="12.8" hidden="false" customHeight="true" outlineLevel="0" collapsed="false"/>
    <row r="1042554" customFormat="false" ht="12.8" hidden="false" customHeight="true" outlineLevel="0" collapsed="false"/>
    <row r="1042555" customFormat="false" ht="12.8" hidden="false" customHeight="true" outlineLevel="0" collapsed="false"/>
    <row r="1042556" customFormat="false" ht="12.8" hidden="false" customHeight="true" outlineLevel="0" collapsed="false"/>
    <row r="1042557" customFormat="false" ht="12.8" hidden="false" customHeight="true" outlineLevel="0" collapsed="false"/>
    <row r="1042558" customFormat="false" ht="12.8" hidden="false" customHeight="true" outlineLevel="0" collapsed="false"/>
    <row r="1042559" customFormat="false" ht="12.8" hidden="false" customHeight="true" outlineLevel="0" collapsed="false"/>
    <row r="1042560" customFormat="false" ht="12.8" hidden="false" customHeight="true" outlineLevel="0" collapsed="false"/>
    <row r="1042561" customFormat="false" ht="12.8" hidden="false" customHeight="true" outlineLevel="0" collapsed="false"/>
    <row r="1042562" customFormat="false" ht="12.8" hidden="false" customHeight="true" outlineLevel="0" collapsed="false"/>
    <row r="1042563" customFormat="false" ht="12.8" hidden="false" customHeight="true" outlineLevel="0" collapsed="false"/>
    <row r="1042564" customFormat="false" ht="12.8" hidden="false" customHeight="true" outlineLevel="0" collapsed="false"/>
    <row r="1042565" customFormat="false" ht="12.8" hidden="false" customHeight="true" outlineLevel="0" collapsed="false"/>
    <row r="1042566" customFormat="false" ht="12.8" hidden="false" customHeight="true" outlineLevel="0" collapsed="false"/>
    <row r="1042567" customFormat="false" ht="12.8" hidden="false" customHeight="true" outlineLevel="0" collapsed="false"/>
    <row r="1042568" customFormat="false" ht="12.8" hidden="false" customHeight="true" outlineLevel="0" collapsed="false"/>
    <row r="1042569" customFormat="false" ht="12.8" hidden="false" customHeight="true" outlineLevel="0" collapsed="false"/>
    <row r="1042570" customFormat="false" ht="12.8" hidden="false" customHeight="true" outlineLevel="0" collapsed="false"/>
    <row r="1042571" customFormat="false" ht="12.8" hidden="false" customHeight="true" outlineLevel="0" collapsed="false"/>
    <row r="1042572" customFormat="false" ht="12.8" hidden="false" customHeight="true" outlineLevel="0" collapsed="false"/>
    <row r="1042573" customFormat="false" ht="12.8" hidden="false" customHeight="true" outlineLevel="0" collapsed="false"/>
    <row r="1042574" customFormat="false" ht="12.8" hidden="false" customHeight="true" outlineLevel="0" collapsed="false"/>
    <row r="1042575" customFormat="false" ht="12.8" hidden="false" customHeight="true" outlineLevel="0" collapsed="false"/>
    <row r="1042576" customFormat="false" ht="12.8" hidden="false" customHeight="true" outlineLevel="0" collapsed="false"/>
    <row r="1042577" customFormat="false" ht="12.8" hidden="false" customHeight="true" outlineLevel="0" collapsed="false"/>
    <row r="1042578" customFormat="false" ht="12.8" hidden="false" customHeight="true" outlineLevel="0" collapsed="false"/>
    <row r="1042579" customFormat="false" ht="12.8" hidden="false" customHeight="true" outlineLevel="0" collapsed="false"/>
    <row r="1042580" customFormat="false" ht="12.8" hidden="false" customHeight="true" outlineLevel="0" collapsed="false"/>
    <row r="1042581" customFormat="false" ht="12.8" hidden="false" customHeight="true" outlineLevel="0" collapsed="false"/>
    <row r="1042582" customFormat="false" ht="12.8" hidden="false" customHeight="true" outlineLevel="0" collapsed="false"/>
    <row r="1042583" customFormat="false" ht="12.8" hidden="false" customHeight="true" outlineLevel="0" collapsed="false"/>
    <row r="1042584" customFormat="false" ht="12.8" hidden="false" customHeight="true" outlineLevel="0" collapsed="false"/>
    <row r="1042585" customFormat="false" ht="12.8" hidden="false" customHeight="true" outlineLevel="0" collapsed="false"/>
    <row r="1042586" customFormat="false" ht="12.8" hidden="false" customHeight="true" outlineLevel="0" collapsed="false"/>
    <row r="1042587" customFormat="false" ht="12.8" hidden="false" customHeight="true" outlineLevel="0" collapsed="false"/>
    <row r="1042588" customFormat="false" ht="12.8" hidden="false" customHeight="true" outlineLevel="0" collapsed="false"/>
    <row r="1042589" customFormat="false" ht="12.8" hidden="false" customHeight="true" outlineLevel="0" collapsed="false"/>
    <row r="1042590" customFormat="false" ht="12.8" hidden="false" customHeight="true" outlineLevel="0" collapsed="false"/>
    <row r="1042591" customFormat="false" ht="12.8" hidden="false" customHeight="true" outlineLevel="0" collapsed="false"/>
    <row r="1042592" customFormat="false" ht="12.8" hidden="false" customHeight="true" outlineLevel="0" collapsed="false"/>
    <row r="1042593" customFormat="false" ht="12.8" hidden="false" customHeight="true" outlineLevel="0" collapsed="false"/>
    <row r="1042594" customFormat="false" ht="12.8" hidden="false" customHeight="true" outlineLevel="0" collapsed="false"/>
    <row r="1042595" customFormat="false" ht="12.8" hidden="false" customHeight="true" outlineLevel="0" collapsed="false"/>
    <row r="1042596" customFormat="false" ht="12.8" hidden="false" customHeight="true" outlineLevel="0" collapsed="false"/>
    <row r="1042597" customFormat="false" ht="12.8" hidden="false" customHeight="true" outlineLevel="0" collapsed="false"/>
    <row r="1042598" customFormat="false" ht="12.8" hidden="false" customHeight="true" outlineLevel="0" collapsed="false"/>
    <row r="1042599" customFormat="false" ht="12.8" hidden="false" customHeight="true" outlineLevel="0" collapsed="false"/>
    <row r="1042600" customFormat="false" ht="12.8" hidden="false" customHeight="true" outlineLevel="0" collapsed="false"/>
    <row r="1042601" customFormat="false" ht="12.8" hidden="false" customHeight="true" outlineLevel="0" collapsed="false"/>
    <row r="1042602" customFormat="false" ht="12.8" hidden="false" customHeight="true" outlineLevel="0" collapsed="false"/>
    <row r="1042603" customFormat="false" ht="12.8" hidden="false" customHeight="true" outlineLevel="0" collapsed="false"/>
    <row r="1042604" customFormat="false" ht="12.8" hidden="false" customHeight="true" outlineLevel="0" collapsed="false"/>
    <row r="1042605" customFormat="false" ht="12.8" hidden="false" customHeight="true" outlineLevel="0" collapsed="false"/>
    <row r="1042606" customFormat="false" ht="12.8" hidden="false" customHeight="true" outlineLevel="0" collapsed="false"/>
    <row r="1042607" customFormat="false" ht="12.8" hidden="false" customHeight="true" outlineLevel="0" collapsed="false"/>
    <row r="1042608" customFormat="false" ht="12.8" hidden="false" customHeight="true" outlineLevel="0" collapsed="false"/>
    <row r="1042609" customFormat="false" ht="12.8" hidden="false" customHeight="true" outlineLevel="0" collapsed="false"/>
    <row r="1042610" customFormat="false" ht="12.8" hidden="false" customHeight="true" outlineLevel="0" collapsed="false"/>
    <row r="1042611" customFormat="false" ht="12.8" hidden="false" customHeight="true" outlineLevel="0" collapsed="false"/>
    <row r="1042612" customFormat="false" ht="12.8" hidden="false" customHeight="true" outlineLevel="0" collapsed="false"/>
    <row r="1042613" customFormat="false" ht="12.8" hidden="false" customHeight="true" outlineLevel="0" collapsed="false"/>
    <row r="1042614" customFormat="false" ht="12.8" hidden="false" customHeight="true" outlineLevel="0" collapsed="false"/>
    <row r="1042615" customFormat="false" ht="12.8" hidden="false" customHeight="true" outlineLevel="0" collapsed="false"/>
    <row r="1042616" customFormat="false" ht="12.8" hidden="false" customHeight="true" outlineLevel="0" collapsed="false"/>
    <row r="1042617" customFormat="false" ht="12.8" hidden="false" customHeight="true" outlineLevel="0" collapsed="false"/>
    <row r="1042618" customFormat="false" ht="12.8" hidden="false" customHeight="true" outlineLevel="0" collapsed="false"/>
    <row r="1042619" customFormat="false" ht="12.8" hidden="false" customHeight="true" outlineLevel="0" collapsed="false"/>
    <row r="1042620" customFormat="false" ht="12.8" hidden="false" customHeight="true" outlineLevel="0" collapsed="false"/>
    <row r="1042621" customFormat="false" ht="12.8" hidden="false" customHeight="true" outlineLevel="0" collapsed="false"/>
    <row r="1042622" customFormat="false" ht="12.8" hidden="false" customHeight="true" outlineLevel="0" collapsed="false"/>
    <row r="1042623" customFormat="false" ht="12.8" hidden="false" customHeight="true" outlineLevel="0" collapsed="false"/>
    <row r="1042624" customFormat="false" ht="12.8" hidden="false" customHeight="true" outlineLevel="0" collapsed="false"/>
    <row r="1042625" customFormat="false" ht="12.8" hidden="false" customHeight="true" outlineLevel="0" collapsed="false"/>
    <row r="1042626" customFormat="false" ht="12.8" hidden="false" customHeight="true" outlineLevel="0" collapsed="false"/>
    <row r="1042627" customFormat="false" ht="12.8" hidden="false" customHeight="true" outlineLevel="0" collapsed="false"/>
    <row r="1042628" customFormat="false" ht="12.8" hidden="false" customHeight="true" outlineLevel="0" collapsed="false"/>
    <row r="1042629" customFormat="false" ht="12.8" hidden="false" customHeight="true" outlineLevel="0" collapsed="false"/>
    <row r="1042630" customFormat="false" ht="12.8" hidden="false" customHeight="true" outlineLevel="0" collapsed="false"/>
    <row r="1042631" customFormat="false" ht="12.8" hidden="false" customHeight="true" outlineLevel="0" collapsed="false"/>
    <row r="1042632" customFormat="false" ht="12.8" hidden="false" customHeight="true" outlineLevel="0" collapsed="false"/>
    <row r="1042633" customFormat="false" ht="12.8" hidden="false" customHeight="true" outlineLevel="0" collapsed="false"/>
    <row r="1042634" customFormat="false" ht="12.8" hidden="false" customHeight="true" outlineLevel="0" collapsed="false"/>
    <row r="1042635" customFormat="false" ht="12.8" hidden="false" customHeight="true" outlineLevel="0" collapsed="false"/>
    <row r="1042636" customFormat="false" ht="12.8" hidden="false" customHeight="true" outlineLevel="0" collapsed="false"/>
    <row r="1042637" customFormat="false" ht="12.8" hidden="false" customHeight="true" outlineLevel="0" collapsed="false"/>
    <row r="1042638" customFormat="false" ht="12.8" hidden="false" customHeight="true" outlineLevel="0" collapsed="false"/>
    <row r="1042639" customFormat="false" ht="12.8" hidden="false" customHeight="true" outlineLevel="0" collapsed="false"/>
    <row r="1042640" customFormat="false" ht="12.8" hidden="false" customHeight="true" outlineLevel="0" collapsed="false"/>
    <row r="1042641" customFormat="false" ht="12.8" hidden="false" customHeight="true" outlineLevel="0" collapsed="false"/>
    <row r="1042642" customFormat="false" ht="12.8" hidden="false" customHeight="true" outlineLevel="0" collapsed="false"/>
    <row r="1042643" customFormat="false" ht="12.8" hidden="false" customHeight="true" outlineLevel="0" collapsed="false"/>
    <row r="1042644" customFormat="false" ht="12.8" hidden="false" customHeight="true" outlineLevel="0" collapsed="false"/>
    <row r="1042645" customFormat="false" ht="12.8" hidden="false" customHeight="true" outlineLevel="0" collapsed="false"/>
    <row r="1042646" customFormat="false" ht="12.8" hidden="false" customHeight="true" outlineLevel="0" collapsed="false"/>
    <row r="1042647" customFormat="false" ht="12.8" hidden="false" customHeight="true" outlineLevel="0" collapsed="false"/>
    <row r="1042648" customFormat="false" ht="12.8" hidden="false" customHeight="true" outlineLevel="0" collapsed="false"/>
    <row r="1042649" customFormat="false" ht="12.8" hidden="false" customHeight="true" outlineLevel="0" collapsed="false"/>
    <row r="1042650" customFormat="false" ht="12.8" hidden="false" customHeight="true" outlineLevel="0" collapsed="false"/>
    <row r="1042651" customFormat="false" ht="12.8" hidden="false" customHeight="true" outlineLevel="0" collapsed="false"/>
    <row r="1042652" customFormat="false" ht="12.8" hidden="false" customHeight="true" outlineLevel="0" collapsed="false"/>
    <row r="1042653" customFormat="false" ht="12.8" hidden="false" customHeight="true" outlineLevel="0" collapsed="false"/>
    <row r="1042654" customFormat="false" ht="12.8" hidden="false" customHeight="true" outlineLevel="0" collapsed="false"/>
    <row r="1042655" customFormat="false" ht="12.8" hidden="false" customHeight="true" outlineLevel="0" collapsed="false"/>
    <row r="1042656" customFormat="false" ht="12.8" hidden="false" customHeight="true" outlineLevel="0" collapsed="false"/>
    <row r="1042657" customFormat="false" ht="12.8" hidden="false" customHeight="true" outlineLevel="0" collapsed="false"/>
    <row r="1042658" customFormat="false" ht="12.8" hidden="false" customHeight="true" outlineLevel="0" collapsed="false"/>
    <row r="1042659" customFormat="false" ht="12.8" hidden="false" customHeight="true" outlineLevel="0" collapsed="false"/>
    <row r="1042660" customFormat="false" ht="12.8" hidden="false" customHeight="true" outlineLevel="0" collapsed="false"/>
    <row r="1042661" customFormat="false" ht="12.8" hidden="false" customHeight="true" outlineLevel="0" collapsed="false"/>
    <row r="1042662" customFormat="false" ht="12.8" hidden="false" customHeight="true" outlineLevel="0" collapsed="false"/>
    <row r="1042663" customFormat="false" ht="12.8" hidden="false" customHeight="true" outlineLevel="0" collapsed="false"/>
    <row r="1042664" customFormat="false" ht="12.8" hidden="false" customHeight="true" outlineLevel="0" collapsed="false"/>
    <row r="1042665" customFormat="false" ht="12.8" hidden="false" customHeight="true" outlineLevel="0" collapsed="false"/>
    <row r="1042666" customFormat="false" ht="12.8" hidden="false" customHeight="true" outlineLevel="0" collapsed="false"/>
    <row r="1042667" customFormat="false" ht="12.8" hidden="false" customHeight="true" outlineLevel="0" collapsed="false"/>
    <row r="1042668" customFormat="false" ht="12.8" hidden="false" customHeight="true" outlineLevel="0" collapsed="false"/>
    <row r="1042669" customFormat="false" ht="12.8" hidden="false" customHeight="true" outlineLevel="0" collapsed="false"/>
    <row r="1042670" customFormat="false" ht="12.8" hidden="false" customHeight="true" outlineLevel="0" collapsed="false"/>
    <row r="1042671" customFormat="false" ht="12.8" hidden="false" customHeight="true" outlineLevel="0" collapsed="false"/>
    <row r="1042672" customFormat="false" ht="12.8" hidden="false" customHeight="true" outlineLevel="0" collapsed="false"/>
    <row r="1042673" customFormat="false" ht="12.8" hidden="false" customHeight="true" outlineLevel="0" collapsed="false"/>
    <row r="1042674" customFormat="false" ht="12.8" hidden="false" customHeight="true" outlineLevel="0" collapsed="false"/>
    <row r="1042675" customFormat="false" ht="12.8" hidden="false" customHeight="true" outlineLevel="0" collapsed="false"/>
    <row r="1042676" customFormat="false" ht="12.8" hidden="false" customHeight="true" outlineLevel="0" collapsed="false"/>
    <row r="1042677" customFormat="false" ht="12.8" hidden="false" customHeight="true" outlineLevel="0" collapsed="false"/>
    <row r="1042678" customFormat="false" ht="12.8" hidden="false" customHeight="true" outlineLevel="0" collapsed="false"/>
    <row r="1042679" customFormat="false" ht="12.8" hidden="false" customHeight="true" outlineLevel="0" collapsed="false"/>
    <row r="1042680" customFormat="false" ht="12.8" hidden="false" customHeight="true" outlineLevel="0" collapsed="false"/>
    <row r="1042681" customFormat="false" ht="12.8" hidden="false" customHeight="true" outlineLevel="0" collapsed="false"/>
    <row r="1042682" customFormat="false" ht="12.8" hidden="false" customHeight="true" outlineLevel="0" collapsed="false"/>
    <row r="1042683" customFormat="false" ht="12.8" hidden="false" customHeight="true" outlineLevel="0" collapsed="false"/>
    <row r="1042684" customFormat="false" ht="12.8" hidden="false" customHeight="true" outlineLevel="0" collapsed="false"/>
    <row r="1042685" customFormat="false" ht="12.8" hidden="false" customHeight="true" outlineLevel="0" collapsed="false"/>
    <row r="1042686" customFormat="false" ht="12.8" hidden="false" customHeight="true" outlineLevel="0" collapsed="false"/>
    <row r="1042687" customFormat="false" ht="12.8" hidden="false" customHeight="true" outlineLevel="0" collapsed="false"/>
    <row r="1042688" customFormat="false" ht="12.8" hidden="false" customHeight="true" outlineLevel="0" collapsed="false"/>
    <row r="1042689" customFormat="false" ht="12.8" hidden="false" customHeight="true" outlineLevel="0" collapsed="false"/>
    <row r="1042690" customFormat="false" ht="12.8" hidden="false" customHeight="true" outlineLevel="0" collapsed="false"/>
    <row r="1042691" customFormat="false" ht="12.8" hidden="false" customHeight="true" outlineLevel="0" collapsed="false"/>
    <row r="1042692" customFormat="false" ht="12.8" hidden="false" customHeight="true" outlineLevel="0" collapsed="false"/>
    <row r="1042693" customFormat="false" ht="12.8" hidden="false" customHeight="true" outlineLevel="0" collapsed="false"/>
    <row r="1042694" customFormat="false" ht="12.8" hidden="false" customHeight="true" outlineLevel="0" collapsed="false"/>
    <row r="1042695" customFormat="false" ht="12.8" hidden="false" customHeight="true" outlineLevel="0" collapsed="false"/>
    <row r="1042696" customFormat="false" ht="12.8" hidden="false" customHeight="true" outlineLevel="0" collapsed="false"/>
    <row r="1042697" customFormat="false" ht="12.8" hidden="false" customHeight="true" outlineLevel="0" collapsed="false"/>
    <row r="1042698" customFormat="false" ht="12.8" hidden="false" customHeight="true" outlineLevel="0" collapsed="false"/>
    <row r="1042699" customFormat="false" ht="12.8" hidden="false" customHeight="true" outlineLevel="0" collapsed="false"/>
    <row r="1042700" customFormat="false" ht="12.8" hidden="false" customHeight="true" outlineLevel="0" collapsed="false"/>
    <row r="1042701" customFormat="false" ht="12.8" hidden="false" customHeight="true" outlineLevel="0" collapsed="false"/>
    <row r="1042702" customFormat="false" ht="12.8" hidden="false" customHeight="true" outlineLevel="0" collapsed="false"/>
    <row r="1042703" customFormat="false" ht="12.8" hidden="false" customHeight="true" outlineLevel="0" collapsed="false"/>
    <row r="1042704" customFormat="false" ht="12.8" hidden="false" customHeight="true" outlineLevel="0" collapsed="false"/>
    <row r="1042705" customFormat="false" ht="12.8" hidden="false" customHeight="true" outlineLevel="0" collapsed="false"/>
    <row r="1042706" customFormat="false" ht="12.8" hidden="false" customHeight="true" outlineLevel="0" collapsed="false"/>
    <row r="1042707" customFormat="false" ht="12.8" hidden="false" customHeight="true" outlineLevel="0" collapsed="false"/>
    <row r="1042708" customFormat="false" ht="12.8" hidden="false" customHeight="true" outlineLevel="0" collapsed="false"/>
    <row r="1042709" customFormat="false" ht="12.8" hidden="false" customHeight="true" outlineLevel="0" collapsed="false"/>
    <row r="1042710" customFormat="false" ht="12.8" hidden="false" customHeight="true" outlineLevel="0" collapsed="false"/>
    <row r="1042711" customFormat="false" ht="12.8" hidden="false" customHeight="true" outlineLevel="0" collapsed="false"/>
    <row r="1042712" customFormat="false" ht="12.8" hidden="false" customHeight="true" outlineLevel="0" collapsed="false"/>
    <row r="1042713" customFormat="false" ht="12.8" hidden="false" customHeight="true" outlineLevel="0" collapsed="false"/>
    <row r="1042714" customFormat="false" ht="12.8" hidden="false" customHeight="true" outlineLevel="0" collapsed="false"/>
    <row r="1042715" customFormat="false" ht="12.8" hidden="false" customHeight="true" outlineLevel="0" collapsed="false"/>
    <row r="1042716" customFormat="false" ht="12.8" hidden="false" customHeight="true" outlineLevel="0" collapsed="false"/>
    <row r="1042717" customFormat="false" ht="12.8" hidden="false" customHeight="true" outlineLevel="0" collapsed="false"/>
    <row r="1042718" customFormat="false" ht="12.8" hidden="false" customHeight="true" outlineLevel="0" collapsed="false"/>
    <row r="1042719" customFormat="false" ht="12.8" hidden="false" customHeight="true" outlineLevel="0" collapsed="false"/>
    <row r="1042720" customFormat="false" ht="12.8" hidden="false" customHeight="true" outlineLevel="0" collapsed="false"/>
    <row r="1042721" customFormat="false" ht="12.8" hidden="false" customHeight="true" outlineLevel="0" collapsed="false"/>
    <row r="1042722" customFormat="false" ht="12.8" hidden="false" customHeight="true" outlineLevel="0" collapsed="false"/>
    <row r="1042723" customFormat="false" ht="12.8" hidden="false" customHeight="true" outlineLevel="0" collapsed="false"/>
    <row r="1042724" customFormat="false" ht="12.8" hidden="false" customHeight="true" outlineLevel="0" collapsed="false"/>
    <row r="1042725" customFormat="false" ht="12.8" hidden="false" customHeight="true" outlineLevel="0" collapsed="false"/>
    <row r="1042726" customFormat="false" ht="12.8" hidden="false" customHeight="true" outlineLevel="0" collapsed="false"/>
    <row r="1042727" customFormat="false" ht="12.8" hidden="false" customHeight="true" outlineLevel="0" collapsed="false"/>
    <row r="1042728" customFormat="false" ht="12.8" hidden="false" customHeight="true" outlineLevel="0" collapsed="false"/>
    <row r="1042729" customFormat="false" ht="12.8" hidden="false" customHeight="true" outlineLevel="0" collapsed="false"/>
    <row r="1042730" customFormat="false" ht="12.8" hidden="false" customHeight="true" outlineLevel="0" collapsed="false"/>
    <row r="1042731" customFormat="false" ht="12.8" hidden="false" customHeight="true" outlineLevel="0" collapsed="false"/>
    <row r="1042732" customFormat="false" ht="12.8" hidden="false" customHeight="true" outlineLevel="0" collapsed="false"/>
    <row r="1042733" customFormat="false" ht="12.8" hidden="false" customHeight="true" outlineLevel="0" collapsed="false"/>
    <row r="1042734" customFormat="false" ht="12.8" hidden="false" customHeight="true" outlineLevel="0" collapsed="false"/>
    <row r="1042735" customFormat="false" ht="12.8" hidden="false" customHeight="true" outlineLevel="0" collapsed="false"/>
    <row r="1042736" customFormat="false" ht="12.8" hidden="false" customHeight="true" outlineLevel="0" collapsed="false"/>
    <row r="1042737" customFormat="false" ht="12.8" hidden="false" customHeight="true" outlineLevel="0" collapsed="false"/>
    <row r="1042738" customFormat="false" ht="12.8" hidden="false" customHeight="true" outlineLevel="0" collapsed="false"/>
    <row r="1042739" customFormat="false" ht="12.8" hidden="false" customHeight="true" outlineLevel="0" collapsed="false"/>
    <row r="1042740" customFormat="false" ht="12.8" hidden="false" customHeight="true" outlineLevel="0" collapsed="false"/>
    <row r="1042741" customFormat="false" ht="12.8" hidden="false" customHeight="true" outlineLevel="0" collapsed="false"/>
    <row r="1042742" customFormat="false" ht="12.8" hidden="false" customHeight="true" outlineLevel="0" collapsed="false"/>
    <row r="1042743" customFormat="false" ht="12.8" hidden="false" customHeight="true" outlineLevel="0" collapsed="false"/>
    <row r="1042744" customFormat="false" ht="12.8" hidden="false" customHeight="true" outlineLevel="0" collapsed="false"/>
    <row r="1042745" customFormat="false" ht="12.8" hidden="false" customHeight="true" outlineLevel="0" collapsed="false"/>
    <row r="1042746" customFormat="false" ht="12.8" hidden="false" customHeight="true" outlineLevel="0" collapsed="false"/>
    <row r="1042747" customFormat="false" ht="12.8" hidden="false" customHeight="true" outlineLevel="0" collapsed="false"/>
    <row r="1042748" customFormat="false" ht="12.8" hidden="false" customHeight="true" outlineLevel="0" collapsed="false"/>
    <row r="1042749" customFormat="false" ht="12.8" hidden="false" customHeight="true" outlineLevel="0" collapsed="false"/>
    <row r="1042750" customFormat="false" ht="12.8" hidden="false" customHeight="true" outlineLevel="0" collapsed="false"/>
    <row r="1042751" customFormat="false" ht="12.8" hidden="false" customHeight="true" outlineLevel="0" collapsed="false"/>
    <row r="1042752" customFormat="false" ht="12.8" hidden="false" customHeight="true" outlineLevel="0" collapsed="false"/>
    <row r="1042753" customFormat="false" ht="12.8" hidden="false" customHeight="true" outlineLevel="0" collapsed="false"/>
    <row r="1042754" customFormat="false" ht="12.8" hidden="false" customHeight="true" outlineLevel="0" collapsed="false"/>
    <row r="1042755" customFormat="false" ht="12.8" hidden="false" customHeight="true" outlineLevel="0" collapsed="false"/>
    <row r="1042756" customFormat="false" ht="12.8" hidden="false" customHeight="true" outlineLevel="0" collapsed="false"/>
    <row r="1042757" customFormat="false" ht="12.8" hidden="false" customHeight="true" outlineLevel="0" collapsed="false"/>
    <row r="1042758" customFormat="false" ht="12.8" hidden="false" customHeight="true" outlineLevel="0" collapsed="false"/>
    <row r="1042759" customFormat="false" ht="12.8" hidden="false" customHeight="true" outlineLevel="0" collapsed="false"/>
    <row r="1042760" customFormat="false" ht="12.8" hidden="false" customHeight="true" outlineLevel="0" collapsed="false"/>
    <row r="1042761" customFormat="false" ht="12.8" hidden="false" customHeight="true" outlineLevel="0" collapsed="false"/>
    <row r="1042762" customFormat="false" ht="12.8" hidden="false" customHeight="true" outlineLevel="0" collapsed="false"/>
    <row r="1042763" customFormat="false" ht="12.8" hidden="false" customHeight="true" outlineLevel="0" collapsed="false"/>
    <row r="1042764" customFormat="false" ht="12.8" hidden="false" customHeight="true" outlineLevel="0" collapsed="false"/>
    <row r="1042765" customFormat="false" ht="12.8" hidden="false" customHeight="true" outlineLevel="0" collapsed="false"/>
    <row r="1042766" customFormat="false" ht="12.8" hidden="false" customHeight="true" outlineLevel="0" collapsed="false"/>
    <row r="1042767" customFormat="false" ht="12.8" hidden="false" customHeight="true" outlineLevel="0" collapsed="false"/>
    <row r="1042768" customFormat="false" ht="12.8" hidden="false" customHeight="true" outlineLevel="0" collapsed="false"/>
    <row r="1042769" customFormat="false" ht="12.8" hidden="false" customHeight="true" outlineLevel="0" collapsed="false"/>
    <row r="1042770" customFormat="false" ht="12.8" hidden="false" customHeight="true" outlineLevel="0" collapsed="false"/>
    <row r="1042771" customFormat="false" ht="12.8" hidden="false" customHeight="true" outlineLevel="0" collapsed="false"/>
    <row r="1042772" customFormat="false" ht="12.8" hidden="false" customHeight="true" outlineLevel="0" collapsed="false"/>
    <row r="1042773" customFormat="false" ht="12.8" hidden="false" customHeight="true" outlineLevel="0" collapsed="false"/>
    <row r="1042774" customFormat="false" ht="12.8" hidden="false" customHeight="true" outlineLevel="0" collapsed="false"/>
    <row r="1042775" customFormat="false" ht="12.8" hidden="false" customHeight="true" outlineLevel="0" collapsed="false"/>
    <row r="1042776" customFormat="false" ht="12.8" hidden="false" customHeight="true" outlineLevel="0" collapsed="false"/>
    <row r="1042777" customFormat="false" ht="12.8" hidden="false" customHeight="true" outlineLevel="0" collapsed="false"/>
    <row r="1042778" customFormat="false" ht="12.8" hidden="false" customHeight="true" outlineLevel="0" collapsed="false"/>
    <row r="1042779" customFormat="false" ht="12.8" hidden="false" customHeight="true" outlineLevel="0" collapsed="false"/>
    <row r="1042780" customFormat="false" ht="12.8" hidden="false" customHeight="true" outlineLevel="0" collapsed="false"/>
    <row r="1042781" customFormat="false" ht="12.8" hidden="false" customHeight="true" outlineLevel="0" collapsed="false"/>
    <row r="1042782" customFormat="false" ht="12.8" hidden="false" customHeight="true" outlineLevel="0" collapsed="false"/>
    <row r="1042783" customFormat="false" ht="12.8" hidden="false" customHeight="true" outlineLevel="0" collapsed="false"/>
    <row r="1042784" customFormat="false" ht="12.8" hidden="false" customHeight="true" outlineLevel="0" collapsed="false"/>
    <row r="1042785" customFormat="false" ht="12.8" hidden="false" customHeight="true" outlineLevel="0" collapsed="false"/>
    <row r="1042786" customFormat="false" ht="12.8" hidden="false" customHeight="true" outlineLevel="0" collapsed="false"/>
    <row r="1042787" customFormat="false" ht="12.8" hidden="false" customHeight="true" outlineLevel="0" collapsed="false"/>
    <row r="1042788" customFormat="false" ht="12.8" hidden="false" customHeight="true" outlineLevel="0" collapsed="false"/>
    <row r="1042789" customFormat="false" ht="12.8" hidden="false" customHeight="true" outlineLevel="0" collapsed="false"/>
    <row r="1042790" customFormat="false" ht="12.8" hidden="false" customHeight="true" outlineLevel="0" collapsed="false"/>
    <row r="1042791" customFormat="false" ht="12.8" hidden="false" customHeight="true" outlineLevel="0" collapsed="false"/>
    <row r="1042792" customFormat="false" ht="12.8" hidden="false" customHeight="true" outlineLevel="0" collapsed="false"/>
    <row r="1042793" customFormat="false" ht="12.8" hidden="false" customHeight="true" outlineLevel="0" collapsed="false"/>
    <row r="1042794" customFormat="false" ht="12.8" hidden="false" customHeight="true" outlineLevel="0" collapsed="false"/>
    <row r="1042795" customFormat="false" ht="12.8" hidden="false" customHeight="true" outlineLevel="0" collapsed="false"/>
    <row r="1042796" customFormat="false" ht="12.8" hidden="false" customHeight="true" outlineLevel="0" collapsed="false"/>
    <row r="1042797" customFormat="false" ht="12.8" hidden="false" customHeight="true" outlineLevel="0" collapsed="false"/>
    <row r="1042798" customFormat="false" ht="12.8" hidden="false" customHeight="true" outlineLevel="0" collapsed="false"/>
    <row r="1042799" customFormat="false" ht="12.8" hidden="false" customHeight="true" outlineLevel="0" collapsed="false"/>
    <row r="1042800" customFormat="false" ht="12.8" hidden="false" customHeight="true" outlineLevel="0" collapsed="false"/>
    <row r="1042801" customFormat="false" ht="12.8" hidden="false" customHeight="true" outlineLevel="0" collapsed="false"/>
    <row r="1042802" customFormat="false" ht="12.8" hidden="false" customHeight="true" outlineLevel="0" collapsed="false"/>
    <row r="1042803" customFormat="false" ht="12.8" hidden="false" customHeight="true" outlineLevel="0" collapsed="false"/>
    <row r="1042804" customFormat="false" ht="12.8" hidden="false" customHeight="true" outlineLevel="0" collapsed="false"/>
    <row r="1042805" customFormat="false" ht="12.8" hidden="false" customHeight="true" outlineLevel="0" collapsed="false"/>
    <row r="1042806" customFormat="false" ht="12.8" hidden="false" customHeight="true" outlineLevel="0" collapsed="false"/>
    <row r="1042807" customFormat="false" ht="12.8" hidden="false" customHeight="true" outlineLevel="0" collapsed="false"/>
    <row r="1042808" customFormat="false" ht="12.8" hidden="false" customHeight="true" outlineLevel="0" collapsed="false"/>
    <row r="1042809" customFormat="false" ht="12.8" hidden="false" customHeight="true" outlineLevel="0" collapsed="false"/>
    <row r="1042810" customFormat="false" ht="12.8" hidden="false" customHeight="true" outlineLevel="0" collapsed="false"/>
    <row r="1042811" customFormat="false" ht="12.8" hidden="false" customHeight="true" outlineLevel="0" collapsed="false"/>
    <row r="1042812" customFormat="false" ht="12.8" hidden="false" customHeight="true" outlineLevel="0" collapsed="false"/>
    <row r="1042813" customFormat="false" ht="12.8" hidden="false" customHeight="true" outlineLevel="0" collapsed="false"/>
    <row r="1042814" customFormat="false" ht="12.8" hidden="false" customHeight="true" outlineLevel="0" collapsed="false"/>
    <row r="1042815" customFormat="false" ht="12.8" hidden="false" customHeight="true" outlineLevel="0" collapsed="false"/>
    <row r="1042816" customFormat="false" ht="12.8" hidden="false" customHeight="true" outlineLevel="0" collapsed="false"/>
    <row r="1042817" customFormat="false" ht="12.8" hidden="false" customHeight="true" outlineLevel="0" collapsed="false"/>
    <row r="1042818" customFormat="false" ht="12.8" hidden="false" customHeight="true" outlineLevel="0" collapsed="false"/>
    <row r="1042819" customFormat="false" ht="12.8" hidden="false" customHeight="true" outlineLevel="0" collapsed="false"/>
    <row r="1042820" customFormat="false" ht="12.8" hidden="false" customHeight="true" outlineLevel="0" collapsed="false"/>
    <row r="1042821" customFormat="false" ht="12.8" hidden="false" customHeight="true" outlineLevel="0" collapsed="false"/>
    <row r="1042822" customFormat="false" ht="12.8" hidden="false" customHeight="true" outlineLevel="0" collapsed="false"/>
    <row r="1042823" customFormat="false" ht="12.8" hidden="false" customHeight="true" outlineLevel="0" collapsed="false"/>
    <row r="1042824" customFormat="false" ht="12.8" hidden="false" customHeight="true" outlineLevel="0" collapsed="false"/>
    <row r="1042825" customFormat="false" ht="12.8" hidden="false" customHeight="true" outlineLevel="0" collapsed="false"/>
    <row r="1042826" customFormat="false" ht="12.8" hidden="false" customHeight="true" outlineLevel="0" collapsed="false"/>
    <row r="1042827" customFormat="false" ht="12.8" hidden="false" customHeight="true" outlineLevel="0" collapsed="false"/>
    <row r="1042828" customFormat="false" ht="12.8" hidden="false" customHeight="true" outlineLevel="0" collapsed="false"/>
    <row r="1042829" customFormat="false" ht="12.8" hidden="false" customHeight="true" outlineLevel="0" collapsed="false"/>
    <row r="1042830" customFormat="false" ht="12.8" hidden="false" customHeight="true" outlineLevel="0" collapsed="false"/>
    <row r="1042831" customFormat="false" ht="12.8" hidden="false" customHeight="true" outlineLevel="0" collapsed="false"/>
    <row r="1042832" customFormat="false" ht="12.8" hidden="false" customHeight="true" outlineLevel="0" collapsed="false"/>
    <row r="1042833" customFormat="false" ht="12.8" hidden="false" customHeight="true" outlineLevel="0" collapsed="false"/>
    <row r="1042834" customFormat="false" ht="12.8" hidden="false" customHeight="true" outlineLevel="0" collapsed="false"/>
    <row r="1042835" customFormat="false" ht="12.8" hidden="false" customHeight="true" outlineLevel="0" collapsed="false"/>
    <row r="1042836" customFormat="false" ht="12.8" hidden="false" customHeight="true" outlineLevel="0" collapsed="false"/>
    <row r="1042837" customFormat="false" ht="12.8" hidden="false" customHeight="true" outlineLevel="0" collapsed="false"/>
    <row r="1042838" customFormat="false" ht="12.8" hidden="false" customHeight="true" outlineLevel="0" collapsed="false"/>
    <row r="1042839" customFormat="false" ht="12.8" hidden="false" customHeight="true" outlineLevel="0" collapsed="false"/>
    <row r="1042840" customFormat="false" ht="12.8" hidden="false" customHeight="true" outlineLevel="0" collapsed="false"/>
    <row r="1042841" customFormat="false" ht="12.8" hidden="false" customHeight="true" outlineLevel="0" collapsed="false"/>
    <row r="1042842" customFormat="false" ht="12.8" hidden="false" customHeight="true" outlineLevel="0" collapsed="false"/>
    <row r="1042843" customFormat="false" ht="12.8" hidden="false" customHeight="true" outlineLevel="0" collapsed="false"/>
    <row r="1042844" customFormat="false" ht="12.8" hidden="false" customHeight="true" outlineLevel="0" collapsed="false"/>
    <row r="1042845" customFormat="false" ht="12.8" hidden="false" customHeight="true" outlineLevel="0" collapsed="false"/>
    <row r="1042846" customFormat="false" ht="12.8" hidden="false" customHeight="true" outlineLevel="0" collapsed="false"/>
    <row r="1042847" customFormat="false" ht="12.8" hidden="false" customHeight="true" outlineLevel="0" collapsed="false"/>
    <row r="1042848" customFormat="false" ht="12.8" hidden="false" customHeight="true" outlineLevel="0" collapsed="false"/>
    <row r="1042849" customFormat="false" ht="12.8" hidden="false" customHeight="true" outlineLevel="0" collapsed="false"/>
    <row r="1042850" customFormat="false" ht="12.8" hidden="false" customHeight="true" outlineLevel="0" collapsed="false"/>
    <row r="1042851" customFormat="false" ht="12.8" hidden="false" customHeight="true" outlineLevel="0" collapsed="false"/>
    <row r="1042852" customFormat="false" ht="12.8" hidden="false" customHeight="true" outlineLevel="0" collapsed="false"/>
    <row r="1042853" customFormat="false" ht="12.8" hidden="false" customHeight="true" outlineLevel="0" collapsed="false"/>
    <row r="1042854" customFormat="false" ht="12.8" hidden="false" customHeight="true" outlineLevel="0" collapsed="false"/>
    <row r="1042855" customFormat="false" ht="12.8" hidden="false" customHeight="true" outlineLevel="0" collapsed="false"/>
    <row r="1042856" customFormat="false" ht="12.8" hidden="false" customHeight="true" outlineLevel="0" collapsed="false"/>
    <row r="1042857" customFormat="false" ht="12.8" hidden="false" customHeight="true" outlineLevel="0" collapsed="false"/>
    <row r="1042858" customFormat="false" ht="12.8" hidden="false" customHeight="true" outlineLevel="0" collapsed="false"/>
    <row r="1042859" customFormat="false" ht="12.8" hidden="false" customHeight="true" outlineLevel="0" collapsed="false"/>
    <row r="1042860" customFormat="false" ht="12.8" hidden="false" customHeight="true" outlineLevel="0" collapsed="false"/>
    <row r="1042861" customFormat="false" ht="12.8" hidden="false" customHeight="true" outlineLevel="0" collapsed="false"/>
    <row r="1042862" customFormat="false" ht="12.8" hidden="false" customHeight="true" outlineLevel="0" collapsed="false"/>
    <row r="1042863" customFormat="false" ht="12.8" hidden="false" customHeight="true" outlineLevel="0" collapsed="false"/>
    <row r="1042864" customFormat="false" ht="12.8" hidden="false" customHeight="true" outlineLevel="0" collapsed="false"/>
    <row r="1042865" customFormat="false" ht="12.8" hidden="false" customHeight="true" outlineLevel="0" collapsed="false"/>
    <row r="1042866" customFormat="false" ht="12.8" hidden="false" customHeight="true" outlineLevel="0" collapsed="false"/>
    <row r="1042867" customFormat="false" ht="12.8" hidden="false" customHeight="true" outlineLevel="0" collapsed="false"/>
    <row r="1042868" customFormat="false" ht="12.8" hidden="false" customHeight="true" outlineLevel="0" collapsed="false"/>
    <row r="1042869" customFormat="false" ht="12.8" hidden="false" customHeight="true" outlineLevel="0" collapsed="false"/>
    <row r="1042870" customFormat="false" ht="12.8" hidden="false" customHeight="true" outlineLevel="0" collapsed="false"/>
    <row r="1042871" customFormat="false" ht="12.8" hidden="false" customHeight="true" outlineLevel="0" collapsed="false"/>
    <row r="1042872" customFormat="false" ht="12.8" hidden="false" customHeight="true" outlineLevel="0" collapsed="false"/>
    <row r="1042873" customFormat="false" ht="12.8" hidden="false" customHeight="true" outlineLevel="0" collapsed="false"/>
    <row r="1042874" customFormat="false" ht="12.8" hidden="false" customHeight="true" outlineLevel="0" collapsed="false"/>
    <row r="1042875" customFormat="false" ht="12.8" hidden="false" customHeight="true" outlineLevel="0" collapsed="false"/>
    <row r="1042876" customFormat="false" ht="12.8" hidden="false" customHeight="true" outlineLevel="0" collapsed="false"/>
    <row r="1042877" customFormat="false" ht="12.8" hidden="false" customHeight="true" outlineLevel="0" collapsed="false"/>
    <row r="1042878" customFormat="false" ht="12.8" hidden="false" customHeight="true" outlineLevel="0" collapsed="false"/>
    <row r="1042879" customFormat="false" ht="12.8" hidden="false" customHeight="true" outlineLevel="0" collapsed="false"/>
    <row r="1042880" customFormat="false" ht="12.8" hidden="false" customHeight="true" outlineLevel="0" collapsed="false"/>
    <row r="1042881" customFormat="false" ht="12.8" hidden="false" customHeight="true" outlineLevel="0" collapsed="false"/>
    <row r="1042882" customFormat="false" ht="12.8" hidden="false" customHeight="true" outlineLevel="0" collapsed="false"/>
    <row r="1042883" customFormat="false" ht="12.8" hidden="false" customHeight="true" outlineLevel="0" collapsed="false"/>
    <row r="1042884" customFormat="false" ht="12.8" hidden="false" customHeight="true" outlineLevel="0" collapsed="false"/>
    <row r="1042885" customFormat="false" ht="12.8" hidden="false" customHeight="true" outlineLevel="0" collapsed="false"/>
    <row r="1042886" customFormat="false" ht="12.8" hidden="false" customHeight="true" outlineLevel="0" collapsed="false"/>
    <row r="1042887" customFormat="false" ht="12.8" hidden="false" customHeight="true" outlineLevel="0" collapsed="false"/>
    <row r="1042888" customFormat="false" ht="12.8" hidden="false" customHeight="true" outlineLevel="0" collapsed="false"/>
    <row r="1042889" customFormat="false" ht="12.8" hidden="false" customHeight="true" outlineLevel="0" collapsed="false"/>
    <row r="1042890" customFormat="false" ht="12.8" hidden="false" customHeight="true" outlineLevel="0" collapsed="false"/>
    <row r="1042891" customFormat="false" ht="12.8" hidden="false" customHeight="true" outlineLevel="0" collapsed="false"/>
    <row r="1042892" customFormat="false" ht="12.8" hidden="false" customHeight="true" outlineLevel="0" collapsed="false"/>
    <row r="1042893" customFormat="false" ht="12.8" hidden="false" customHeight="true" outlineLevel="0" collapsed="false"/>
    <row r="1042894" customFormat="false" ht="12.8" hidden="false" customHeight="true" outlineLevel="0" collapsed="false"/>
    <row r="1042895" customFormat="false" ht="12.8" hidden="false" customHeight="true" outlineLevel="0" collapsed="false"/>
    <row r="1042896" customFormat="false" ht="12.8" hidden="false" customHeight="true" outlineLevel="0" collapsed="false"/>
    <row r="1042897" customFormat="false" ht="12.8" hidden="false" customHeight="true" outlineLevel="0" collapsed="false"/>
    <row r="1042898" customFormat="false" ht="12.8" hidden="false" customHeight="true" outlineLevel="0" collapsed="false"/>
    <row r="1042899" customFormat="false" ht="12.8" hidden="false" customHeight="true" outlineLevel="0" collapsed="false"/>
    <row r="1042900" customFormat="false" ht="12.8" hidden="false" customHeight="true" outlineLevel="0" collapsed="false"/>
    <row r="1042901" customFormat="false" ht="12.8" hidden="false" customHeight="true" outlineLevel="0" collapsed="false"/>
    <row r="1042902" customFormat="false" ht="12.8" hidden="false" customHeight="true" outlineLevel="0" collapsed="false"/>
    <row r="1042903" customFormat="false" ht="12.8" hidden="false" customHeight="true" outlineLevel="0" collapsed="false"/>
    <row r="1042904" customFormat="false" ht="12.8" hidden="false" customHeight="true" outlineLevel="0" collapsed="false"/>
    <row r="1042905" customFormat="false" ht="12.8" hidden="false" customHeight="true" outlineLevel="0" collapsed="false"/>
    <row r="1042906" customFormat="false" ht="12.8" hidden="false" customHeight="true" outlineLevel="0" collapsed="false"/>
    <row r="1042907" customFormat="false" ht="12.8" hidden="false" customHeight="true" outlineLevel="0" collapsed="false"/>
    <row r="1042908" customFormat="false" ht="12.8" hidden="false" customHeight="true" outlineLevel="0" collapsed="false"/>
    <row r="1042909" customFormat="false" ht="12.8" hidden="false" customHeight="true" outlineLevel="0" collapsed="false"/>
    <row r="1042910" customFormat="false" ht="12.8" hidden="false" customHeight="true" outlineLevel="0" collapsed="false"/>
    <row r="1042911" customFormat="false" ht="12.8" hidden="false" customHeight="true" outlineLevel="0" collapsed="false"/>
    <row r="1042912" customFormat="false" ht="12.8" hidden="false" customHeight="true" outlineLevel="0" collapsed="false"/>
    <row r="1042913" customFormat="false" ht="12.8" hidden="false" customHeight="true" outlineLevel="0" collapsed="false"/>
    <row r="1042914" customFormat="false" ht="12.8" hidden="false" customHeight="true" outlineLevel="0" collapsed="false"/>
    <row r="1042915" customFormat="false" ht="12.8" hidden="false" customHeight="true" outlineLevel="0" collapsed="false"/>
    <row r="1042916" customFormat="false" ht="12.8" hidden="false" customHeight="true" outlineLevel="0" collapsed="false"/>
    <row r="1042917" customFormat="false" ht="12.8" hidden="false" customHeight="true" outlineLevel="0" collapsed="false"/>
    <row r="1042918" customFormat="false" ht="12.8" hidden="false" customHeight="true" outlineLevel="0" collapsed="false"/>
    <row r="1042919" customFormat="false" ht="12.8" hidden="false" customHeight="true" outlineLevel="0" collapsed="false"/>
    <row r="1042920" customFormat="false" ht="12.8" hidden="false" customHeight="true" outlineLevel="0" collapsed="false"/>
    <row r="1042921" customFormat="false" ht="12.8" hidden="false" customHeight="true" outlineLevel="0" collapsed="false"/>
    <row r="1042922" customFormat="false" ht="12.8" hidden="false" customHeight="true" outlineLevel="0" collapsed="false"/>
    <row r="1042923" customFormat="false" ht="12.8" hidden="false" customHeight="true" outlineLevel="0" collapsed="false"/>
    <row r="1042924" customFormat="false" ht="12.8" hidden="false" customHeight="true" outlineLevel="0" collapsed="false"/>
    <row r="1042925" customFormat="false" ht="12.8" hidden="false" customHeight="true" outlineLevel="0" collapsed="false"/>
    <row r="1042926" customFormat="false" ht="12.8" hidden="false" customHeight="true" outlineLevel="0" collapsed="false"/>
    <row r="1042927" customFormat="false" ht="12.8" hidden="false" customHeight="true" outlineLevel="0" collapsed="false"/>
    <row r="1042928" customFormat="false" ht="12.8" hidden="false" customHeight="true" outlineLevel="0" collapsed="false"/>
    <row r="1042929" customFormat="false" ht="12.8" hidden="false" customHeight="true" outlineLevel="0" collapsed="false"/>
    <row r="1042930" customFormat="false" ht="12.8" hidden="false" customHeight="true" outlineLevel="0" collapsed="false"/>
    <row r="1042931" customFormat="false" ht="12.8" hidden="false" customHeight="true" outlineLevel="0" collapsed="false"/>
    <row r="1042932" customFormat="false" ht="12.8" hidden="false" customHeight="true" outlineLevel="0" collapsed="false"/>
    <row r="1042933" customFormat="false" ht="12.8" hidden="false" customHeight="true" outlineLevel="0" collapsed="false"/>
    <row r="1042934" customFormat="false" ht="12.8" hidden="false" customHeight="true" outlineLevel="0" collapsed="false"/>
    <row r="1042935" customFormat="false" ht="12.8" hidden="false" customHeight="true" outlineLevel="0" collapsed="false"/>
    <row r="1042936" customFormat="false" ht="12.8" hidden="false" customHeight="true" outlineLevel="0" collapsed="false"/>
    <row r="1042937" customFormat="false" ht="12.8" hidden="false" customHeight="true" outlineLevel="0" collapsed="false"/>
    <row r="1042938" customFormat="false" ht="12.8" hidden="false" customHeight="true" outlineLevel="0" collapsed="false"/>
    <row r="1042939" customFormat="false" ht="12.8" hidden="false" customHeight="true" outlineLevel="0" collapsed="false"/>
    <row r="1042940" customFormat="false" ht="12.8" hidden="false" customHeight="true" outlineLevel="0" collapsed="false"/>
    <row r="1042941" customFormat="false" ht="12.8" hidden="false" customHeight="true" outlineLevel="0" collapsed="false"/>
    <row r="1042942" customFormat="false" ht="12.8" hidden="false" customHeight="true" outlineLevel="0" collapsed="false"/>
    <row r="1042943" customFormat="false" ht="12.8" hidden="false" customHeight="true" outlineLevel="0" collapsed="false"/>
    <row r="1042944" customFormat="false" ht="12.8" hidden="false" customHeight="true" outlineLevel="0" collapsed="false"/>
    <row r="1042945" customFormat="false" ht="12.8" hidden="false" customHeight="true" outlineLevel="0" collapsed="false"/>
    <row r="1042946" customFormat="false" ht="12.8" hidden="false" customHeight="true" outlineLevel="0" collapsed="false"/>
    <row r="1042947" customFormat="false" ht="12.8" hidden="false" customHeight="true" outlineLevel="0" collapsed="false"/>
    <row r="1042948" customFormat="false" ht="12.8" hidden="false" customHeight="true" outlineLevel="0" collapsed="false"/>
    <row r="1042949" customFormat="false" ht="12.8" hidden="false" customHeight="true" outlineLevel="0" collapsed="false"/>
    <row r="1042950" customFormat="false" ht="12.8" hidden="false" customHeight="true" outlineLevel="0" collapsed="false"/>
    <row r="1042951" customFormat="false" ht="12.8" hidden="false" customHeight="true" outlineLevel="0" collapsed="false"/>
    <row r="1042952" customFormat="false" ht="12.8" hidden="false" customHeight="true" outlineLevel="0" collapsed="false"/>
    <row r="1042953" customFormat="false" ht="12.8" hidden="false" customHeight="true" outlineLevel="0" collapsed="false"/>
    <row r="1042954" customFormat="false" ht="12.8" hidden="false" customHeight="true" outlineLevel="0" collapsed="false"/>
    <row r="1042955" customFormat="false" ht="12.8" hidden="false" customHeight="true" outlineLevel="0" collapsed="false"/>
    <row r="1042956" customFormat="false" ht="12.8" hidden="false" customHeight="true" outlineLevel="0" collapsed="false"/>
    <row r="1042957" customFormat="false" ht="12.8" hidden="false" customHeight="true" outlineLevel="0" collapsed="false"/>
    <row r="1042958" customFormat="false" ht="12.8" hidden="false" customHeight="true" outlineLevel="0" collapsed="false"/>
    <row r="1042959" customFormat="false" ht="12.8" hidden="false" customHeight="true" outlineLevel="0" collapsed="false"/>
    <row r="1042960" customFormat="false" ht="12.8" hidden="false" customHeight="true" outlineLevel="0" collapsed="false"/>
    <row r="1042961" customFormat="false" ht="12.8" hidden="false" customHeight="true" outlineLevel="0" collapsed="false"/>
    <row r="1042962" customFormat="false" ht="12.8" hidden="false" customHeight="true" outlineLevel="0" collapsed="false"/>
    <row r="1042963" customFormat="false" ht="12.8" hidden="false" customHeight="true" outlineLevel="0" collapsed="false"/>
    <row r="1042964" customFormat="false" ht="12.8" hidden="false" customHeight="true" outlineLevel="0" collapsed="false"/>
    <row r="1042965" customFormat="false" ht="12.8" hidden="false" customHeight="true" outlineLevel="0" collapsed="false"/>
    <row r="1042966" customFormat="false" ht="12.8" hidden="false" customHeight="true" outlineLevel="0" collapsed="false"/>
    <row r="1042967" customFormat="false" ht="12.8" hidden="false" customHeight="true" outlineLevel="0" collapsed="false"/>
    <row r="1042968" customFormat="false" ht="12.8" hidden="false" customHeight="true" outlineLevel="0" collapsed="false"/>
    <row r="1042969" customFormat="false" ht="12.8" hidden="false" customHeight="true" outlineLevel="0" collapsed="false"/>
    <row r="1042970" customFormat="false" ht="12.8" hidden="false" customHeight="true" outlineLevel="0" collapsed="false"/>
    <row r="1042971" customFormat="false" ht="12.8" hidden="false" customHeight="true" outlineLevel="0" collapsed="false"/>
    <row r="1042972" customFormat="false" ht="12.8" hidden="false" customHeight="true" outlineLevel="0" collapsed="false"/>
    <row r="1042973" customFormat="false" ht="12.8" hidden="false" customHeight="true" outlineLevel="0" collapsed="false"/>
    <row r="1042974" customFormat="false" ht="12.8" hidden="false" customHeight="true" outlineLevel="0" collapsed="false"/>
    <row r="1042975" customFormat="false" ht="12.8" hidden="false" customHeight="true" outlineLevel="0" collapsed="false"/>
    <row r="1042976" customFormat="false" ht="12.8" hidden="false" customHeight="true" outlineLevel="0" collapsed="false"/>
    <row r="1042977" customFormat="false" ht="12.8" hidden="false" customHeight="true" outlineLevel="0" collapsed="false"/>
    <row r="1042978" customFormat="false" ht="12.8" hidden="false" customHeight="true" outlineLevel="0" collapsed="false"/>
    <row r="1042979" customFormat="false" ht="12.8" hidden="false" customHeight="true" outlineLevel="0" collapsed="false"/>
    <row r="1042980" customFormat="false" ht="12.8" hidden="false" customHeight="true" outlineLevel="0" collapsed="false"/>
    <row r="1042981" customFormat="false" ht="12.8" hidden="false" customHeight="true" outlineLevel="0" collapsed="false"/>
    <row r="1042982" customFormat="false" ht="12.8" hidden="false" customHeight="true" outlineLevel="0" collapsed="false"/>
    <row r="1042983" customFormat="false" ht="12.8" hidden="false" customHeight="true" outlineLevel="0" collapsed="false"/>
    <row r="1042984" customFormat="false" ht="12.8" hidden="false" customHeight="true" outlineLevel="0" collapsed="false"/>
    <row r="1042985" customFormat="false" ht="12.8" hidden="false" customHeight="true" outlineLevel="0" collapsed="false"/>
    <row r="1042986" customFormat="false" ht="12.8" hidden="false" customHeight="true" outlineLevel="0" collapsed="false"/>
    <row r="1042987" customFormat="false" ht="12.8" hidden="false" customHeight="true" outlineLevel="0" collapsed="false"/>
    <row r="1042988" customFormat="false" ht="12.8" hidden="false" customHeight="true" outlineLevel="0" collapsed="false"/>
    <row r="1042989" customFormat="false" ht="12.8" hidden="false" customHeight="true" outlineLevel="0" collapsed="false"/>
    <row r="1042990" customFormat="false" ht="12.8" hidden="false" customHeight="true" outlineLevel="0" collapsed="false"/>
    <row r="1042991" customFormat="false" ht="12.8" hidden="false" customHeight="true" outlineLevel="0" collapsed="false"/>
    <row r="1042992" customFormat="false" ht="12.8" hidden="false" customHeight="true" outlineLevel="0" collapsed="false"/>
    <row r="1042993" customFormat="false" ht="12.8" hidden="false" customHeight="true" outlineLevel="0" collapsed="false"/>
    <row r="1042994" customFormat="false" ht="12.8" hidden="false" customHeight="true" outlineLevel="0" collapsed="false"/>
    <row r="1042995" customFormat="false" ht="12.8" hidden="false" customHeight="true" outlineLevel="0" collapsed="false"/>
    <row r="1042996" customFormat="false" ht="12.8" hidden="false" customHeight="true" outlineLevel="0" collapsed="false"/>
    <row r="1042997" customFormat="false" ht="12.8" hidden="false" customHeight="true" outlineLevel="0" collapsed="false"/>
    <row r="1042998" customFormat="false" ht="12.8" hidden="false" customHeight="true" outlineLevel="0" collapsed="false"/>
    <row r="1042999" customFormat="false" ht="12.8" hidden="false" customHeight="true" outlineLevel="0" collapsed="false"/>
    <row r="1043000" customFormat="false" ht="12.8" hidden="false" customHeight="true" outlineLevel="0" collapsed="false"/>
    <row r="1043001" customFormat="false" ht="12.8" hidden="false" customHeight="true" outlineLevel="0" collapsed="false"/>
    <row r="1043002" customFormat="false" ht="12.8" hidden="false" customHeight="true" outlineLevel="0" collapsed="false"/>
    <row r="1043003" customFormat="false" ht="12.8" hidden="false" customHeight="true" outlineLevel="0" collapsed="false"/>
    <row r="1043004" customFormat="false" ht="12.8" hidden="false" customHeight="true" outlineLevel="0" collapsed="false"/>
    <row r="1043005" customFormat="false" ht="12.8" hidden="false" customHeight="true" outlineLevel="0" collapsed="false"/>
    <row r="1043006" customFormat="false" ht="12.8" hidden="false" customHeight="true" outlineLevel="0" collapsed="false"/>
    <row r="1043007" customFormat="false" ht="12.8" hidden="false" customHeight="true" outlineLevel="0" collapsed="false"/>
    <row r="1043008" customFormat="false" ht="12.8" hidden="false" customHeight="true" outlineLevel="0" collapsed="false"/>
    <row r="1043009" customFormat="false" ht="12.8" hidden="false" customHeight="true" outlineLevel="0" collapsed="false"/>
    <row r="1043010" customFormat="false" ht="12.8" hidden="false" customHeight="true" outlineLevel="0" collapsed="false"/>
    <row r="1043011" customFormat="false" ht="12.8" hidden="false" customHeight="true" outlineLevel="0" collapsed="false"/>
    <row r="1043012" customFormat="false" ht="12.8" hidden="false" customHeight="true" outlineLevel="0" collapsed="false"/>
    <row r="1043013" customFormat="false" ht="12.8" hidden="false" customHeight="true" outlineLevel="0" collapsed="false"/>
    <row r="1043014" customFormat="false" ht="12.8" hidden="false" customHeight="true" outlineLevel="0" collapsed="false"/>
    <row r="1043015" customFormat="false" ht="12.8" hidden="false" customHeight="true" outlineLevel="0" collapsed="false"/>
    <row r="1043016" customFormat="false" ht="12.8" hidden="false" customHeight="true" outlineLevel="0" collapsed="false"/>
    <row r="1043017" customFormat="false" ht="12.8" hidden="false" customHeight="true" outlineLevel="0" collapsed="false"/>
    <row r="1043018" customFormat="false" ht="12.8" hidden="false" customHeight="true" outlineLevel="0" collapsed="false"/>
    <row r="1043019" customFormat="false" ht="12.8" hidden="false" customHeight="true" outlineLevel="0" collapsed="false"/>
    <row r="1043020" customFormat="false" ht="12.8" hidden="false" customHeight="true" outlineLevel="0" collapsed="false"/>
    <row r="1043021" customFormat="false" ht="12.8" hidden="false" customHeight="true" outlineLevel="0" collapsed="false"/>
    <row r="1043022" customFormat="false" ht="12.8" hidden="false" customHeight="true" outlineLevel="0" collapsed="false"/>
    <row r="1043023" customFormat="false" ht="12.8" hidden="false" customHeight="true" outlineLevel="0" collapsed="false"/>
    <row r="1043024" customFormat="false" ht="12.8" hidden="false" customHeight="true" outlineLevel="0" collapsed="false"/>
    <row r="1043025" customFormat="false" ht="12.8" hidden="false" customHeight="true" outlineLevel="0" collapsed="false"/>
    <row r="1043026" customFormat="false" ht="12.8" hidden="false" customHeight="true" outlineLevel="0" collapsed="false"/>
    <row r="1043027" customFormat="false" ht="12.8" hidden="false" customHeight="true" outlineLevel="0" collapsed="false"/>
    <row r="1043028" customFormat="false" ht="12.8" hidden="false" customHeight="true" outlineLevel="0" collapsed="false"/>
    <row r="1043029" customFormat="false" ht="12.8" hidden="false" customHeight="true" outlineLevel="0" collapsed="false"/>
    <row r="1043030" customFormat="false" ht="12.8" hidden="false" customHeight="true" outlineLevel="0" collapsed="false"/>
    <row r="1043031" customFormat="false" ht="12.8" hidden="false" customHeight="true" outlineLevel="0" collapsed="false"/>
    <row r="1043032" customFormat="false" ht="12.8" hidden="false" customHeight="true" outlineLevel="0" collapsed="false"/>
    <row r="1043033" customFormat="false" ht="12.8" hidden="false" customHeight="true" outlineLevel="0" collapsed="false"/>
    <row r="1043034" customFormat="false" ht="12.8" hidden="false" customHeight="true" outlineLevel="0" collapsed="false"/>
    <row r="1043035" customFormat="false" ht="12.8" hidden="false" customHeight="true" outlineLevel="0" collapsed="false"/>
    <row r="1043036" customFormat="false" ht="12.8" hidden="false" customHeight="true" outlineLevel="0" collapsed="false"/>
    <row r="1043037" customFormat="false" ht="12.8" hidden="false" customHeight="true" outlineLevel="0" collapsed="false"/>
    <row r="1043038" customFormat="false" ht="12.8" hidden="false" customHeight="true" outlineLevel="0" collapsed="false"/>
    <row r="1043039" customFormat="false" ht="12.8" hidden="false" customHeight="true" outlineLevel="0" collapsed="false"/>
    <row r="1043040" customFormat="false" ht="12.8" hidden="false" customHeight="true" outlineLevel="0" collapsed="false"/>
    <row r="1043041" customFormat="false" ht="12.8" hidden="false" customHeight="true" outlineLevel="0" collapsed="false"/>
    <row r="1043042" customFormat="false" ht="12.8" hidden="false" customHeight="true" outlineLevel="0" collapsed="false"/>
    <row r="1043043" customFormat="false" ht="12.8" hidden="false" customHeight="true" outlineLevel="0" collapsed="false"/>
    <row r="1043044" customFormat="false" ht="12.8" hidden="false" customHeight="true" outlineLevel="0" collapsed="false"/>
    <row r="1043045" customFormat="false" ht="12.8" hidden="false" customHeight="true" outlineLevel="0" collapsed="false"/>
    <row r="1043046" customFormat="false" ht="12.8" hidden="false" customHeight="true" outlineLevel="0" collapsed="false"/>
    <row r="1043047" customFormat="false" ht="12.8" hidden="false" customHeight="true" outlineLevel="0" collapsed="false"/>
    <row r="1043048" customFormat="false" ht="12.8" hidden="false" customHeight="true" outlineLevel="0" collapsed="false"/>
    <row r="1043049" customFormat="false" ht="12.8" hidden="false" customHeight="true" outlineLevel="0" collapsed="false"/>
    <row r="1043050" customFormat="false" ht="12.8" hidden="false" customHeight="true" outlineLevel="0" collapsed="false"/>
    <row r="1043051" customFormat="false" ht="12.8" hidden="false" customHeight="true" outlineLevel="0" collapsed="false"/>
    <row r="1043052" customFormat="false" ht="12.8" hidden="false" customHeight="true" outlineLevel="0" collapsed="false"/>
    <row r="1043053" customFormat="false" ht="12.8" hidden="false" customHeight="true" outlineLevel="0" collapsed="false"/>
    <row r="1043054" customFormat="false" ht="12.8" hidden="false" customHeight="true" outlineLevel="0" collapsed="false"/>
    <row r="1043055" customFormat="false" ht="12.8" hidden="false" customHeight="true" outlineLevel="0" collapsed="false"/>
    <row r="1043056" customFormat="false" ht="12.8" hidden="false" customHeight="true" outlineLevel="0" collapsed="false"/>
    <row r="1043057" customFormat="false" ht="12.8" hidden="false" customHeight="true" outlineLevel="0" collapsed="false"/>
    <row r="1043058" customFormat="false" ht="12.8" hidden="false" customHeight="true" outlineLevel="0" collapsed="false"/>
    <row r="1043059" customFormat="false" ht="12.8" hidden="false" customHeight="true" outlineLevel="0" collapsed="false"/>
    <row r="1043060" customFormat="false" ht="12.8" hidden="false" customHeight="true" outlineLevel="0" collapsed="false"/>
    <row r="1043061" customFormat="false" ht="12.8" hidden="false" customHeight="true" outlineLevel="0" collapsed="false"/>
    <row r="1043062" customFormat="false" ht="12.8" hidden="false" customHeight="true" outlineLevel="0" collapsed="false"/>
    <row r="1043063" customFormat="false" ht="12.8" hidden="false" customHeight="true" outlineLevel="0" collapsed="false"/>
    <row r="1043064" customFormat="false" ht="12.8" hidden="false" customHeight="true" outlineLevel="0" collapsed="false"/>
    <row r="1043065" customFormat="false" ht="12.8" hidden="false" customHeight="true" outlineLevel="0" collapsed="false"/>
    <row r="1043066" customFormat="false" ht="12.8" hidden="false" customHeight="true" outlineLevel="0" collapsed="false"/>
    <row r="1043067" customFormat="false" ht="12.8" hidden="false" customHeight="true" outlineLevel="0" collapsed="false"/>
    <row r="1043068" customFormat="false" ht="12.8" hidden="false" customHeight="true" outlineLevel="0" collapsed="false"/>
    <row r="1043069" customFormat="false" ht="12.8" hidden="false" customHeight="true" outlineLevel="0" collapsed="false"/>
    <row r="1043070" customFormat="false" ht="12.8" hidden="false" customHeight="true" outlineLevel="0" collapsed="false"/>
    <row r="1043071" customFormat="false" ht="12.8" hidden="false" customHeight="true" outlineLevel="0" collapsed="false"/>
    <row r="1043072" customFormat="false" ht="12.8" hidden="false" customHeight="true" outlineLevel="0" collapsed="false"/>
    <row r="1043073" customFormat="false" ht="12.8" hidden="false" customHeight="true" outlineLevel="0" collapsed="false"/>
    <row r="1043074" customFormat="false" ht="12.8" hidden="false" customHeight="true" outlineLevel="0" collapsed="false"/>
    <row r="1043075" customFormat="false" ht="12.8" hidden="false" customHeight="true" outlineLevel="0" collapsed="false"/>
    <row r="1043076" customFormat="false" ht="12.8" hidden="false" customHeight="true" outlineLevel="0" collapsed="false"/>
    <row r="1043077" customFormat="false" ht="12.8" hidden="false" customHeight="true" outlineLevel="0" collapsed="false"/>
    <row r="1043078" customFormat="false" ht="12.8" hidden="false" customHeight="true" outlineLevel="0" collapsed="false"/>
    <row r="1043079" customFormat="false" ht="12.8" hidden="false" customHeight="true" outlineLevel="0" collapsed="false"/>
    <row r="1043080" customFormat="false" ht="12.8" hidden="false" customHeight="true" outlineLevel="0" collapsed="false"/>
    <row r="1043081" customFormat="false" ht="12.8" hidden="false" customHeight="true" outlineLevel="0" collapsed="false"/>
    <row r="1043082" customFormat="false" ht="12.8" hidden="false" customHeight="true" outlineLevel="0" collapsed="false"/>
    <row r="1043083" customFormat="false" ht="12.8" hidden="false" customHeight="true" outlineLevel="0" collapsed="false"/>
    <row r="1043084" customFormat="false" ht="12.8" hidden="false" customHeight="true" outlineLevel="0" collapsed="false"/>
    <row r="1043085" customFormat="false" ht="12.8" hidden="false" customHeight="true" outlineLevel="0" collapsed="false"/>
    <row r="1043086" customFormat="false" ht="12.8" hidden="false" customHeight="true" outlineLevel="0" collapsed="false"/>
    <row r="1043087" customFormat="false" ht="12.8" hidden="false" customHeight="true" outlineLevel="0" collapsed="false"/>
    <row r="1043088" customFormat="false" ht="12.8" hidden="false" customHeight="true" outlineLevel="0" collapsed="false"/>
    <row r="1043089" customFormat="false" ht="12.8" hidden="false" customHeight="true" outlineLevel="0" collapsed="false"/>
    <row r="1043090" customFormat="false" ht="12.8" hidden="false" customHeight="true" outlineLevel="0" collapsed="false"/>
    <row r="1043091" customFormat="false" ht="12.8" hidden="false" customHeight="true" outlineLevel="0" collapsed="false"/>
    <row r="1043092" customFormat="false" ht="12.8" hidden="false" customHeight="true" outlineLevel="0" collapsed="false"/>
    <row r="1043093" customFormat="false" ht="12.8" hidden="false" customHeight="true" outlineLevel="0" collapsed="false"/>
    <row r="1043094" customFormat="false" ht="12.8" hidden="false" customHeight="true" outlineLevel="0" collapsed="false"/>
    <row r="1043095" customFormat="false" ht="12.8" hidden="false" customHeight="true" outlineLevel="0" collapsed="false"/>
    <row r="1043096" customFormat="false" ht="12.8" hidden="false" customHeight="true" outlineLevel="0" collapsed="false"/>
    <row r="1043097" customFormat="false" ht="12.8" hidden="false" customHeight="true" outlineLevel="0" collapsed="false"/>
    <row r="1043098" customFormat="false" ht="12.8" hidden="false" customHeight="true" outlineLevel="0" collapsed="false"/>
    <row r="1043099" customFormat="false" ht="12.8" hidden="false" customHeight="true" outlineLevel="0" collapsed="false"/>
    <row r="1043100" customFormat="false" ht="12.8" hidden="false" customHeight="true" outlineLevel="0" collapsed="false"/>
    <row r="1043101" customFormat="false" ht="12.8" hidden="false" customHeight="true" outlineLevel="0" collapsed="false"/>
    <row r="1043102" customFormat="false" ht="12.8" hidden="false" customHeight="true" outlineLevel="0" collapsed="false"/>
    <row r="1043103" customFormat="false" ht="12.8" hidden="false" customHeight="true" outlineLevel="0" collapsed="false"/>
    <row r="1043104" customFormat="false" ht="12.8" hidden="false" customHeight="true" outlineLevel="0" collapsed="false"/>
    <row r="1043105" customFormat="false" ht="12.8" hidden="false" customHeight="true" outlineLevel="0" collapsed="false"/>
    <row r="1043106" customFormat="false" ht="12.8" hidden="false" customHeight="true" outlineLevel="0" collapsed="false"/>
    <row r="1043107" customFormat="false" ht="12.8" hidden="false" customHeight="true" outlineLevel="0" collapsed="false"/>
    <row r="1043108" customFormat="false" ht="12.8" hidden="false" customHeight="true" outlineLevel="0" collapsed="false"/>
    <row r="1043109" customFormat="false" ht="12.8" hidden="false" customHeight="true" outlineLevel="0" collapsed="false"/>
    <row r="1043110" customFormat="false" ht="12.8" hidden="false" customHeight="true" outlineLevel="0" collapsed="false"/>
    <row r="1043111" customFormat="false" ht="12.8" hidden="false" customHeight="true" outlineLevel="0" collapsed="false"/>
    <row r="1043112" customFormat="false" ht="12.8" hidden="false" customHeight="true" outlineLevel="0" collapsed="false"/>
    <row r="1043113" customFormat="false" ht="12.8" hidden="false" customHeight="true" outlineLevel="0" collapsed="false"/>
    <row r="1043114" customFormat="false" ht="12.8" hidden="false" customHeight="true" outlineLevel="0" collapsed="false"/>
    <row r="1043115" customFormat="false" ht="12.8" hidden="false" customHeight="true" outlineLevel="0" collapsed="false"/>
    <row r="1043116" customFormat="false" ht="12.8" hidden="false" customHeight="true" outlineLevel="0" collapsed="false"/>
    <row r="1043117" customFormat="false" ht="12.8" hidden="false" customHeight="true" outlineLevel="0" collapsed="false"/>
    <row r="1043118" customFormat="false" ht="12.8" hidden="false" customHeight="true" outlineLevel="0" collapsed="false"/>
    <row r="1043119" customFormat="false" ht="12.8" hidden="false" customHeight="true" outlineLevel="0" collapsed="false"/>
    <row r="1043120" customFormat="false" ht="12.8" hidden="false" customHeight="true" outlineLevel="0" collapsed="false"/>
    <row r="1043121" customFormat="false" ht="12.8" hidden="false" customHeight="true" outlineLevel="0" collapsed="false"/>
    <row r="1043122" customFormat="false" ht="12.8" hidden="false" customHeight="true" outlineLevel="0" collapsed="false"/>
    <row r="1043123" customFormat="false" ht="12.8" hidden="false" customHeight="true" outlineLevel="0" collapsed="false"/>
    <row r="1043124" customFormat="false" ht="12.8" hidden="false" customHeight="true" outlineLevel="0" collapsed="false"/>
    <row r="1043125" customFormat="false" ht="12.8" hidden="false" customHeight="true" outlineLevel="0" collapsed="false"/>
    <row r="1043126" customFormat="false" ht="12.8" hidden="false" customHeight="true" outlineLevel="0" collapsed="false"/>
    <row r="1043127" customFormat="false" ht="12.8" hidden="false" customHeight="true" outlineLevel="0" collapsed="false"/>
    <row r="1043128" customFormat="false" ht="12.8" hidden="false" customHeight="true" outlineLevel="0" collapsed="false"/>
    <row r="1043129" customFormat="false" ht="12.8" hidden="false" customHeight="true" outlineLevel="0" collapsed="false"/>
    <row r="1043130" customFormat="false" ht="12.8" hidden="false" customHeight="true" outlineLevel="0" collapsed="false"/>
    <row r="1043131" customFormat="false" ht="12.8" hidden="false" customHeight="true" outlineLevel="0" collapsed="false"/>
    <row r="1043132" customFormat="false" ht="12.8" hidden="false" customHeight="true" outlineLevel="0" collapsed="false"/>
    <row r="1043133" customFormat="false" ht="12.8" hidden="false" customHeight="true" outlineLevel="0" collapsed="false"/>
    <row r="1043134" customFormat="false" ht="12.8" hidden="false" customHeight="true" outlineLevel="0" collapsed="false"/>
    <row r="1043135" customFormat="false" ht="12.8" hidden="false" customHeight="true" outlineLevel="0" collapsed="false"/>
    <row r="1043136" customFormat="false" ht="12.8" hidden="false" customHeight="true" outlineLevel="0" collapsed="false"/>
    <row r="1043137" customFormat="false" ht="12.8" hidden="false" customHeight="true" outlineLevel="0" collapsed="false"/>
    <row r="1043138" customFormat="false" ht="12.8" hidden="false" customHeight="true" outlineLevel="0" collapsed="false"/>
    <row r="1043139" customFormat="false" ht="12.8" hidden="false" customHeight="true" outlineLevel="0" collapsed="false"/>
    <row r="1043140" customFormat="false" ht="12.8" hidden="false" customHeight="true" outlineLevel="0" collapsed="false"/>
    <row r="1043141" customFormat="false" ht="12.8" hidden="false" customHeight="true" outlineLevel="0" collapsed="false"/>
    <row r="1043142" customFormat="false" ht="12.8" hidden="false" customHeight="true" outlineLevel="0" collapsed="false"/>
    <row r="1043143" customFormat="false" ht="12.8" hidden="false" customHeight="true" outlineLevel="0" collapsed="false"/>
    <row r="1043144" customFormat="false" ht="12.8" hidden="false" customHeight="true" outlineLevel="0" collapsed="false"/>
    <row r="1043145" customFormat="false" ht="12.8" hidden="false" customHeight="true" outlineLevel="0" collapsed="false"/>
    <row r="1043146" customFormat="false" ht="12.8" hidden="false" customHeight="true" outlineLevel="0" collapsed="false"/>
    <row r="1043147" customFormat="false" ht="12.8" hidden="false" customHeight="true" outlineLevel="0" collapsed="false"/>
    <row r="1043148" customFormat="false" ht="12.8" hidden="false" customHeight="true" outlineLevel="0" collapsed="false"/>
    <row r="1043149" customFormat="false" ht="12.8" hidden="false" customHeight="true" outlineLevel="0" collapsed="false"/>
    <row r="1043150" customFormat="false" ht="12.8" hidden="false" customHeight="true" outlineLevel="0" collapsed="false"/>
    <row r="1043151" customFormat="false" ht="12.8" hidden="false" customHeight="true" outlineLevel="0" collapsed="false"/>
    <row r="1043152" customFormat="false" ht="12.8" hidden="false" customHeight="true" outlineLevel="0" collapsed="false"/>
    <row r="1043153" customFormat="false" ht="12.8" hidden="false" customHeight="true" outlineLevel="0" collapsed="false"/>
    <row r="1043154" customFormat="false" ht="12.8" hidden="false" customHeight="true" outlineLevel="0" collapsed="false"/>
    <row r="1043155" customFormat="false" ht="12.8" hidden="false" customHeight="true" outlineLevel="0" collapsed="false"/>
    <row r="1043156" customFormat="false" ht="12.8" hidden="false" customHeight="true" outlineLevel="0" collapsed="false"/>
    <row r="1043157" customFormat="false" ht="12.8" hidden="false" customHeight="true" outlineLevel="0" collapsed="false"/>
    <row r="1043158" customFormat="false" ht="12.8" hidden="false" customHeight="true" outlineLevel="0" collapsed="false"/>
    <row r="1043159" customFormat="false" ht="12.8" hidden="false" customHeight="true" outlineLevel="0" collapsed="false"/>
    <row r="1043160" customFormat="false" ht="12.8" hidden="false" customHeight="true" outlineLevel="0" collapsed="false"/>
    <row r="1043161" customFormat="false" ht="12.8" hidden="false" customHeight="true" outlineLevel="0" collapsed="false"/>
    <row r="1043162" customFormat="false" ht="12.8" hidden="false" customHeight="true" outlineLevel="0" collapsed="false"/>
    <row r="1043163" customFormat="false" ht="12.8" hidden="false" customHeight="true" outlineLevel="0" collapsed="false"/>
    <row r="1043164" customFormat="false" ht="12.8" hidden="false" customHeight="true" outlineLevel="0" collapsed="false"/>
    <row r="1043165" customFormat="false" ht="12.8" hidden="false" customHeight="true" outlineLevel="0" collapsed="false"/>
    <row r="1043166" customFormat="false" ht="12.8" hidden="false" customHeight="true" outlineLevel="0" collapsed="false"/>
    <row r="1043167" customFormat="false" ht="12.8" hidden="false" customHeight="true" outlineLevel="0" collapsed="false"/>
    <row r="1043168" customFormat="false" ht="12.8" hidden="false" customHeight="true" outlineLevel="0" collapsed="false"/>
    <row r="1043169" customFormat="false" ht="12.8" hidden="false" customHeight="true" outlineLevel="0" collapsed="false"/>
    <row r="1043170" customFormat="false" ht="12.8" hidden="false" customHeight="true" outlineLevel="0" collapsed="false"/>
    <row r="1043171" customFormat="false" ht="12.8" hidden="false" customHeight="true" outlineLevel="0" collapsed="false"/>
    <row r="1043172" customFormat="false" ht="12.8" hidden="false" customHeight="true" outlineLevel="0" collapsed="false"/>
    <row r="1043173" customFormat="false" ht="12.8" hidden="false" customHeight="true" outlineLevel="0" collapsed="false"/>
    <row r="1043174" customFormat="false" ht="12.8" hidden="false" customHeight="true" outlineLevel="0" collapsed="false"/>
    <row r="1043175" customFormat="false" ht="12.8" hidden="false" customHeight="true" outlineLevel="0" collapsed="false"/>
    <row r="1043176" customFormat="false" ht="12.8" hidden="false" customHeight="true" outlineLevel="0" collapsed="false"/>
    <row r="1043177" customFormat="false" ht="12.8" hidden="false" customHeight="true" outlineLevel="0" collapsed="false"/>
    <row r="1043178" customFormat="false" ht="12.8" hidden="false" customHeight="true" outlineLevel="0" collapsed="false"/>
    <row r="1043179" customFormat="false" ht="12.8" hidden="false" customHeight="true" outlineLevel="0" collapsed="false"/>
    <row r="1043180" customFormat="false" ht="12.8" hidden="false" customHeight="true" outlineLevel="0" collapsed="false"/>
    <row r="1043181" customFormat="false" ht="12.8" hidden="false" customHeight="true" outlineLevel="0" collapsed="false"/>
    <row r="1043182" customFormat="false" ht="12.8" hidden="false" customHeight="true" outlineLevel="0" collapsed="false"/>
    <row r="1043183" customFormat="false" ht="12.8" hidden="false" customHeight="true" outlineLevel="0" collapsed="false"/>
    <row r="1043184" customFormat="false" ht="12.8" hidden="false" customHeight="true" outlineLevel="0" collapsed="false"/>
    <row r="1043185" customFormat="false" ht="12.8" hidden="false" customHeight="true" outlineLevel="0" collapsed="false"/>
    <row r="1043186" customFormat="false" ht="12.8" hidden="false" customHeight="true" outlineLevel="0" collapsed="false"/>
    <row r="1043187" customFormat="false" ht="12.8" hidden="false" customHeight="true" outlineLevel="0" collapsed="false"/>
    <row r="1043188" customFormat="false" ht="12.8" hidden="false" customHeight="true" outlineLevel="0" collapsed="false"/>
    <row r="1043189" customFormat="false" ht="12.8" hidden="false" customHeight="true" outlineLevel="0" collapsed="false"/>
    <row r="1043190" customFormat="false" ht="12.8" hidden="false" customHeight="true" outlineLevel="0" collapsed="false"/>
    <row r="1043191" customFormat="false" ht="12.8" hidden="false" customHeight="true" outlineLevel="0" collapsed="false"/>
    <row r="1043192" customFormat="false" ht="12.8" hidden="false" customHeight="true" outlineLevel="0" collapsed="false"/>
    <row r="1043193" customFormat="false" ht="12.8" hidden="false" customHeight="true" outlineLevel="0" collapsed="false"/>
    <row r="1043194" customFormat="false" ht="12.8" hidden="false" customHeight="true" outlineLevel="0" collapsed="false"/>
    <row r="1043195" customFormat="false" ht="12.8" hidden="false" customHeight="true" outlineLevel="0" collapsed="false"/>
    <row r="1043196" customFormat="false" ht="12.8" hidden="false" customHeight="true" outlineLevel="0" collapsed="false"/>
    <row r="1043197" customFormat="false" ht="12.8" hidden="false" customHeight="true" outlineLevel="0" collapsed="false"/>
    <row r="1043198" customFormat="false" ht="12.8" hidden="false" customHeight="true" outlineLevel="0" collapsed="false"/>
    <row r="1043199" customFormat="false" ht="12.8" hidden="false" customHeight="true" outlineLevel="0" collapsed="false"/>
    <row r="1043200" customFormat="false" ht="12.8" hidden="false" customHeight="true" outlineLevel="0" collapsed="false"/>
    <row r="1043201" customFormat="false" ht="12.8" hidden="false" customHeight="true" outlineLevel="0" collapsed="false"/>
    <row r="1043202" customFormat="false" ht="12.8" hidden="false" customHeight="true" outlineLevel="0" collapsed="false"/>
    <row r="1043203" customFormat="false" ht="12.8" hidden="false" customHeight="true" outlineLevel="0" collapsed="false"/>
    <row r="1043204" customFormat="false" ht="12.8" hidden="false" customHeight="true" outlineLevel="0" collapsed="false"/>
    <row r="1043205" customFormat="false" ht="12.8" hidden="false" customHeight="true" outlineLevel="0" collapsed="false"/>
    <row r="1043206" customFormat="false" ht="12.8" hidden="false" customHeight="true" outlineLevel="0" collapsed="false"/>
    <row r="1043207" customFormat="false" ht="12.8" hidden="false" customHeight="true" outlineLevel="0" collapsed="false"/>
    <row r="1043208" customFormat="false" ht="12.8" hidden="false" customHeight="true" outlineLevel="0" collapsed="false"/>
    <row r="1043209" customFormat="false" ht="12.8" hidden="false" customHeight="true" outlineLevel="0" collapsed="false"/>
    <row r="1043210" customFormat="false" ht="12.8" hidden="false" customHeight="true" outlineLevel="0" collapsed="false"/>
    <row r="1043211" customFormat="false" ht="12.8" hidden="false" customHeight="true" outlineLevel="0" collapsed="false"/>
    <row r="1043212" customFormat="false" ht="12.8" hidden="false" customHeight="true" outlineLevel="0" collapsed="false"/>
    <row r="1043213" customFormat="false" ht="12.8" hidden="false" customHeight="true" outlineLevel="0" collapsed="false"/>
    <row r="1043214" customFormat="false" ht="12.8" hidden="false" customHeight="true" outlineLevel="0" collapsed="false"/>
    <row r="1043215" customFormat="false" ht="12.8" hidden="false" customHeight="true" outlineLevel="0" collapsed="false"/>
    <row r="1043216" customFormat="false" ht="12.8" hidden="false" customHeight="true" outlineLevel="0" collapsed="false"/>
    <row r="1043217" customFormat="false" ht="12.8" hidden="false" customHeight="true" outlineLevel="0" collapsed="false"/>
    <row r="1043218" customFormat="false" ht="12.8" hidden="false" customHeight="true" outlineLevel="0" collapsed="false"/>
    <row r="1043219" customFormat="false" ht="12.8" hidden="false" customHeight="true" outlineLevel="0" collapsed="false"/>
    <row r="1043220" customFormat="false" ht="12.8" hidden="false" customHeight="true" outlineLevel="0" collapsed="false"/>
    <row r="1043221" customFormat="false" ht="12.8" hidden="false" customHeight="true" outlineLevel="0" collapsed="false"/>
    <row r="1043222" customFormat="false" ht="12.8" hidden="false" customHeight="true" outlineLevel="0" collapsed="false"/>
    <row r="1043223" customFormat="false" ht="12.8" hidden="false" customHeight="true" outlineLevel="0" collapsed="false"/>
    <row r="1043224" customFormat="false" ht="12.8" hidden="false" customHeight="true" outlineLevel="0" collapsed="false"/>
    <row r="1043225" customFormat="false" ht="12.8" hidden="false" customHeight="true" outlineLevel="0" collapsed="false"/>
    <row r="1043226" customFormat="false" ht="12.8" hidden="false" customHeight="true" outlineLevel="0" collapsed="false"/>
    <row r="1043227" customFormat="false" ht="12.8" hidden="false" customHeight="true" outlineLevel="0" collapsed="false"/>
    <row r="1043228" customFormat="false" ht="12.8" hidden="false" customHeight="true" outlineLevel="0" collapsed="false"/>
    <row r="1043229" customFormat="false" ht="12.8" hidden="false" customHeight="true" outlineLevel="0" collapsed="false"/>
    <row r="1043230" customFormat="false" ht="12.8" hidden="false" customHeight="true" outlineLevel="0" collapsed="false"/>
    <row r="1043231" customFormat="false" ht="12.8" hidden="false" customHeight="true" outlineLevel="0" collapsed="false"/>
    <row r="1043232" customFormat="false" ht="12.8" hidden="false" customHeight="true" outlineLevel="0" collapsed="false"/>
    <row r="1043233" customFormat="false" ht="12.8" hidden="false" customHeight="true" outlineLevel="0" collapsed="false"/>
    <row r="1043234" customFormat="false" ht="12.8" hidden="false" customHeight="true" outlineLevel="0" collapsed="false"/>
    <row r="1043235" customFormat="false" ht="12.8" hidden="false" customHeight="true" outlineLevel="0" collapsed="false"/>
    <row r="1043236" customFormat="false" ht="12.8" hidden="false" customHeight="true" outlineLevel="0" collapsed="false"/>
    <row r="1043237" customFormat="false" ht="12.8" hidden="false" customHeight="true" outlineLevel="0" collapsed="false"/>
    <row r="1043238" customFormat="false" ht="12.8" hidden="false" customHeight="true" outlineLevel="0" collapsed="false"/>
    <row r="1043239" customFormat="false" ht="12.8" hidden="false" customHeight="true" outlineLevel="0" collapsed="false"/>
    <row r="1043240" customFormat="false" ht="12.8" hidden="false" customHeight="true" outlineLevel="0" collapsed="false"/>
    <row r="1043241" customFormat="false" ht="12.8" hidden="false" customHeight="true" outlineLevel="0" collapsed="false"/>
    <row r="1043242" customFormat="false" ht="12.8" hidden="false" customHeight="true" outlineLevel="0" collapsed="false"/>
    <row r="1043243" customFormat="false" ht="12.8" hidden="false" customHeight="true" outlineLevel="0" collapsed="false"/>
    <row r="1043244" customFormat="false" ht="12.8" hidden="false" customHeight="true" outlineLevel="0" collapsed="false"/>
    <row r="1043245" customFormat="false" ht="12.8" hidden="false" customHeight="true" outlineLevel="0" collapsed="false"/>
    <row r="1043246" customFormat="false" ht="12.8" hidden="false" customHeight="true" outlineLevel="0" collapsed="false"/>
    <row r="1043247" customFormat="false" ht="12.8" hidden="false" customHeight="true" outlineLevel="0" collapsed="false"/>
    <row r="1043248" customFormat="false" ht="12.8" hidden="false" customHeight="true" outlineLevel="0" collapsed="false"/>
    <row r="1043249" customFormat="false" ht="12.8" hidden="false" customHeight="true" outlineLevel="0" collapsed="false"/>
    <row r="1043250" customFormat="false" ht="12.8" hidden="false" customHeight="true" outlineLevel="0" collapsed="false"/>
    <row r="1043251" customFormat="false" ht="12.8" hidden="false" customHeight="true" outlineLevel="0" collapsed="false"/>
    <row r="1043252" customFormat="false" ht="12.8" hidden="false" customHeight="true" outlineLevel="0" collapsed="false"/>
    <row r="1043253" customFormat="false" ht="12.8" hidden="false" customHeight="true" outlineLevel="0" collapsed="false"/>
    <row r="1043254" customFormat="false" ht="12.8" hidden="false" customHeight="true" outlineLevel="0" collapsed="false"/>
    <row r="1043255" customFormat="false" ht="12.8" hidden="false" customHeight="true" outlineLevel="0" collapsed="false"/>
    <row r="1043256" customFormat="false" ht="12.8" hidden="false" customHeight="true" outlineLevel="0" collapsed="false"/>
    <row r="1043257" customFormat="false" ht="12.8" hidden="false" customHeight="true" outlineLevel="0" collapsed="false"/>
    <row r="1043258" customFormat="false" ht="12.8" hidden="false" customHeight="true" outlineLevel="0" collapsed="false"/>
    <row r="1043259" customFormat="false" ht="12.8" hidden="false" customHeight="true" outlineLevel="0" collapsed="false"/>
    <row r="1043260" customFormat="false" ht="12.8" hidden="false" customHeight="true" outlineLevel="0" collapsed="false"/>
    <row r="1043261" customFormat="false" ht="12.8" hidden="false" customHeight="true" outlineLevel="0" collapsed="false"/>
    <row r="1043262" customFormat="false" ht="12.8" hidden="false" customHeight="true" outlineLevel="0" collapsed="false"/>
    <row r="1043263" customFormat="false" ht="12.8" hidden="false" customHeight="true" outlineLevel="0" collapsed="false"/>
    <row r="1043264" customFormat="false" ht="12.8" hidden="false" customHeight="true" outlineLevel="0" collapsed="false"/>
    <row r="1043265" customFormat="false" ht="12.8" hidden="false" customHeight="true" outlineLevel="0" collapsed="false"/>
    <row r="1043266" customFormat="false" ht="12.8" hidden="false" customHeight="true" outlineLevel="0" collapsed="false"/>
    <row r="1043267" customFormat="false" ht="12.8" hidden="false" customHeight="true" outlineLevel="0" collapsed="false"/>
    <row r="1043268" customFormat="false" ht="12.8" hidden="false" customHeight="true" outlineLevel="0" collapsed="false"/>
    <row r="1043269" customFormat="false" ht="12.8" hidden="false" customHeight="true" outlineLevel="0" collapsed="false"/>
    <row r="1043270" customFormat="false" ht="12.8" hidden="false" customHeight="true" outlineLevel="0" collapsed="false"/>
    <row r="1043271" customFormat="false" ht="12.8" hidden="false" customHeight="true" outlineLevel="0" collapsed="false"/>
    <row r="1043272" customFormat="false" ht="12.8" hidden="false" customHeight="true" outlineLevel="0" collapsed="false"/>
    <row r="1043273" customFormat="false" ht="12.8" hidden="false" customHeight="true" outlineLevel="0" collapsed="false"/>
    <row r="1043274" customFormat="false" ht="12.8" hidden="false" customHeight="true" outlineLevel="0" collapsed="false"/>
    <row r="1043275" customFormat="false" ht="12.8" hidden="false" customHeight="true" outlineLevel="0" collapsed="false"/>
    <row r="1043276" customFormat="false" ht="12.8" hidden="false" customHeight="true" outlineLevel="0" collapsed="false"/>
    <row r="1043277" customFormat="false" ht="12.8" hidden="false" customHeight="true" outlineLevel="0" collapsed="false"/>
    <row r="1043278" customFormat="false" ht="12.8" hidden="false" customHeight="true" outlineLevel="0" collapsed="false"/>
    <row r="1043279" customFormat="false" ht="12.8" hidden="false" customHeight="true" outlineLevel="0" collapsed="false"/>
    <row r="1043280" customFormat="false" ht="12.8" hidden="false" customHeight="true" outlineLevel="0" collapsed="false"/>
    <row r="1043281" customFormat="false" ht="12.8" hidden="false" customHeight="true" outlineLevel="0" collapsed="false"/>
    <row r="1043282" customFormat="false" ht="12.8" hidden="false" customHeight="true" outlineLevel="0" collapsed="false"/>
    <row r="1043283" customFormat="false" ht="12.8" hidden="false" customHeight="true" outlineLevel="0" collapsed="false"/>
    <row r="1043284" customFormat="false" ht="12.8" hidden="false" customHeight="true" outlineLevel="0" collapsed="false"/>
    <row r="1043285" customFormat="false" ht="12.8" hidden="false" customHeight="true" outlineLevel="0" collapsed="false"/>
    <row r="1043286" customFormat="false" ht="12.8" hidden="false" customHeight="true" outlineLevel="0" collapsed="false"/>
    <row r="1043287" customFormat="false" ht="12.8" hidden="false" customHeight="true" outlineLevel="0" collapsed="false"/>
    <row r="1043288" customFormat="false" ht="12.8" hidden="false" customHeight="true" outlineLevel="0" collapsed="false"/>
    <row r="1043289" customFormat="false" ht="12.8" hidden="false" customHeight="true" outlineLevel="0" collapsed="false"/>
    <row r="1043290" customFormat="false" ht="12.8" hidden="false" customHeight="true" outlineLevel="0" collapsed="false"/>
    <row r="1043291" customFormat="false" ht="12.8" hidden="false" customHeight="true" outlineLevel="0" collapsed="false"/>
    <row r="1043292" customFormat="false" ht="12.8" hidden="false" customHeight="true" outlineLevel="0" collapsed="false"/>
    <row r="1043293" customFormat="false" ht="12.8" hidden="false" customHeight="true" outlineLevel="0" collapsed="false"/>
    <row r="1043294" customFormat="false" ht="12.8" hidden="false" customHeight="true" outlineLevel="0" collapsed="false"/>
    <row r="1043295" customFormat="false" ht="12.8" hidden="false" customHeight="true" outlineLevel="0" collapsed="false"/>
    <row r="1043296" customFormat="false" ht="12.8" hidden="false" customHeight="true" outlineLevel="0" collapsed="false"/>
    <row r="1043297" customFormat="false" ht="12.8" hidden="false" customHeight="true" outlineLevel="0" collapsed="false"/>
    <row r="1043298" customFormat="false" ht="12.8" hidden="false" customHeight="true" outlineLevel="0" collapsed="false"/>
    <row r="1043299" customFormat="false" ht="12.8" hidden="false" customHeight="true" outlineLevel="0" collapsed="false"/>
    <row r="1043300" customFormat="false" ht="12.8" hidden="false" customHeight="true" outlineLevel="0" collapsed="false"/>
    <row r="1043301" customFormat="false" ht="12.8" hidden="false" customHeight="true" outlineLevel="0" collapsed="false"/>
    <row r="1043302" customFormat="false" ht="12.8" hidden="false" customHeight="true" outlineLevel="0" collapsed="false"/>
    <row r="1043303" customFormat="false" ht="12.8" hidden="false" customHeight="true" outlineLevel="0" collapsed="false"/>
    <row r="1043304" customFormat="false" ht="12.8" hidden="false" customHeight="true" outlineLevel="0" collapsed="false"/>
    <row r="1043305" customFormat="false" ht="12.8" hidden="false" customHeight="true" outlineLevel="0" collapsed="false"/>
    <row r="1043306" customFormat="false" ht="12.8" hidden="false" customHeight="true" outlineLevel="0" collapsed="false"/>
    <row r="1043307" customFormat="false" ht="12.8" hidden="false" customHeight="true" outlineLevel="0" collapsed="false"/>
    <row r="1043308" customFormat="false" ht="12.8" hidden="false" customHeight="true" outlineLevel="0" collapsed="false"/>
    <row r="1043309" customFormat="false" ht="12.8" hidden="false" customHeight="true" outlineLevel="0" collapsed="false"/>
    <row r="1043310" customFormat="false" ht="12.8" hidden="false" customHeight="true" outlineLevel="0" collapsed="false"/>
    <row r="1043311" customFormat="false" ht="12.8" hidden="false" customHeight="true" outlineLevel="0" collapsed="false"/>
    <row r="1043312" customFormat="false" ht="12.8" hidden="false" customHeight="true" outlineLevel="0" collapsed="false"/>
    <row r="1043313" customFormat="false" ht="12.8" hidden="false" customHeight="true" outlineLevel="0" collapsed="false"/>
    <row r="1043314" customFormat="false" ht="12.8" hidden="false" customHeight="true" outlineLevel="0" collapsed="false"/>
    <row r="1043315" customFormat="false" ht="12.8" hidden="false" customHeight="true" outlineLevel="0" collapsed="false"/>
    <row r="1043316" customFormat="false" ht="12.8" hidden="false" customHeight="true" outlineLevel="0" collapsed="false"/>
    <row r="1043317" customFormat="false" ht="12.8" hidden="false" customHeight="true" outlineLevel="0" collapsed="false"/>
    <row r="1043318" customFormat="false" ht="12.8" hidden="false" customHeight="true" outlineLevel="0" collapsed="false"/>
    <row r="1043319" customFormat="false" ht="12.8" hidden="false" customHeight="true" outlineLevel="0" collapsed="false"/>
    <row r="1043320" customFormat="false" ht="12.8" hidden="false" customHeight="true" outlineLevel="0" collapsed="false"/>
    <row r="1043321" customFormat="false" ht="12.8" hidden="false" customHeight="true" outlineLevel="0" collapsed="false"/>
    <row r="1043322" customFormat="false" ht="12.8" hidden="false" customHeight="true" outlineLevel="0" collapsed="false"/>
    <row r="1043323" customFormat="false" ht="12.8" hidden="false" customHeight="true" outlineLevel="0" collapsed="false"/>
    <row r="1043324" customFormat="false" ht="12.8" hidden="false" customHeight="true" outlineLevel="0" collapsed="false"/>
    <row r="1043325" customFormat="false" ht="12.8" hidden="false" customHeight="true" outlineLevel="0" collapsed="false"/>
    <row r="1043326" customFormat="false" ht="12.8" hidden="false" customHeight="true" outlineLevel="0" collapsed="false"/>
    <row r="1043327" customFormat="false" ht="12.8" hidden="false" customHeight="true" outlineLevel="0" collapsed="false"/>
    <row r="1043328" customFormat="false" ht="12.8" hidden="false" customHeight="true" outlineLevel="0" collapsed="false"/>
    <row r="1043329" customFormat="false" ht="12.8" hidden="false" customHeight="true" outlineLevel="0" collapsed="false"/>
    <row r="1043330" customFormat="false" ht="12.8" hidden="false" customHeight="true" outlineLevel="0" collapsed="false"/>
    <row r="1043331" customFormat="false" ht="12.8" hidden="false" customHeight="true" outlineLevel="0" collapsed="false"/>
    <row r="1043332" customFormat="false" ht="12.8" hidden="false" customHeight="true" outlineLevel="0" collapsed="false"/>
    <row r="1043333" customFormat="false" ht="12.8" hidden="false" customHeight="true" outlineLevel="0" collapsed="false"/>
    <row r="1043334" customFormat="false" ht="12.8" hidden="false" customHeight="true" outlineLevel="0" collapsed="false"/>
    <row r="1043335" customFormat="false" ht="12.8" hidden="false" customHeight="true" outlineLevel="0" collapsed="false"/>
    <row r="1043336" customFormat="false" ht="12.8" hidden="false" customHeight="true" outlineLevel="0" collapsed="false"/>
    <row r="1043337" customFormat="false" ht="12.8" hidden="false" customHeight="true" outlineLevel="0" collapsed="false"/>
    <row r="1043338" customFormat="false" ht="12.8" hidden="false" customHeight="true" outlineLevel="0" collapsed="false"/>
    <row r="1043339" customFormat="false" ht="12.8" hidden="false" customHeight="true" outlineLevel="0" collapsed="false"/>
    <row r="1043340" customFormat="false" ht="12.8" hidden="false" customHeight="true" outlineLevel="0" collapsed="false"/>
    <row r="1043341" customFormat="false" ht="12.8" hidden="false" customHeight="true" outlineLevel="0" collapsed="false"/>
    <row r="1043342" customFormat="false" ht="12.8" hidden="false" customHeight="true" outlineLevel="0" collapsed="false"/>
    <row r="1043343" customFormat="false" ht="12.8" hidden="false" customHeight="true" outlineLevel="0" collapsed="false"/>
    <row r="1043344" customFormat="false" ht="12.8" hidden="false" customHeight="true" outlineLevel="0" collapsed="false"/>
    <row r="1043345" customFormat="false" ht="12.8" hidden="false" customHeight="true" outlineLevel="0" collapsed="false"/>
    <row r="1043346" customFormat="false" ht="12.8" hidden="false" customHeight="true" outlineLevel="0" collapsed="false"/>
    <row r="1043347" customFormat="false" ht="12.8" hidden="false" customHeight="true" outlineLevel="0" collapsed="false"/>
    <row r="1043348" customFormat="false" ht="12.8" hidden="false" customHeight="true" outlineLevel="0" collapsed="false"/>
    <row r="1043349" customFormat="false" ht="12.8" hidden="false" customHeight="true" outlineLevel="0" collapsed="false"/>
    <row r="1043350" customFormat="false" ht="12.8" hidden="false" customHeight="true" outlineLevel="0" collapsed="false"/>
    <row r="1043351" customFormat="false" ht="12.8" hidden="false" customHeight="true" outlineLevel="0" collapsed="false"/>
    <row r="1043352" customFormat="false" ht="12.8" hidden="false" customHeight="true" outlineLevel="0" collapsed="false"/>
    <row r="1043353" customFormat="false" ht="12.8" hidden="false" customHeight="true" outlineLevel="0" collapsed="false"/>
    <row r="1043354" customFormat="false" ht="12.8" hidden="false" customHeight="true" outlineLevel="0" collapsed="false"/>
    <row r="1043355" customFormat="false" ht="12.8" hidden="false" customHeight="true" outlineLevel="0" collapsed="false"/>
    <row r="1043356" customFormat="false" ht="12.8" hidden="false" customHeight="true" outlineLevel="0" collapsed="false"/>
    <row r="1043357" customFormat="false" ht="12.8" hidden="false" customHeight="true" outlineLevel="0" collapsed="false"/>
    <row r="1043358" customFormat="false" ht="12.8" hidden="false" customHeight="true" outlineLevel="0" collapsed="false"/>
    <row r="1043359" customFormat="false" ht="12.8" hidden="false" customHeight="true" outlineLevel="0" collapsed="false"/>
    <row r="1043360" customFormat="false" ht="12.8" hidden="false" customHeight="true" outlineLevel="0" collapsed="false"/>
    <row r="1043361" customFormat="false" ht="12.8" hidden="false" customHeight="true" outlineLevel="0" collapsed="false"/>
    <row r="1043362" customFormat="false" ht="12.8" hidden="false" customHeight="true" outlineLevel="0" collapsed="false"/>
    <row r="1043363" customFormat="false" ht="12.8" hidden="false" customHeight="true" outlineLevel="0" collapsed="false"/>
    <row r="1043364" customFormat="false" ht="12.8" hidden="false" customHeight="true" outlineLevel="0" collapsed="false"/>
    <row r="1043365" customFormat="false" ht="12.8" hidden="false" customHeight="true" outlineLevel="0" collapsed="false"/>
    <row r="1043366" customFormat="false" ht="12.8" hidden="false" customHeight="true" outlineLevel="0" collapsed="false"/>
    <row r="1043367" customFormat="false" ht="12.8" hidden="false" customHeight="true" outlineLevel="0" collapsed="false"/>
    <row r="1043368" customFormat="false" ht="12.8" hidden="false" customHeight="true" outlineLevel="0" collapsed="false"/>
    <row r="1043369" customFormat="false" ht="12.8" hidden="false" customHeight="true" outlineLevel="0" collapsed="false"/>
    <row r="1043370" customFormat="false" ht="12.8" hidden="false" customHeight="true" outlineLevel="0" collapsed="false"/>
    <row r="1043371" customFormat="false" ht="12.8" hidden="false" customHeight="true" outlineLevel="0" collapsed="false"/>
    <row r="1043372" customFormat="false" ht="12.8" hidden="false" customHeight="true" outlineLevel="0" collapsed="false"/>
    <row r="1043373" customFormat="false" ht="12.8" hidden="false" customHeight="true" outlineLevel="0" collapsed="false"/>
    <row r="1043374" customFormat="false" ht="12.8" hidden="false" customHeight="true" outlineLevel="0" collapsed="false"/>
    <row r="1043375" customFormat="false" ht="12.8" hidden="false" customHeight="true" outlineLevel="0" collapsed="false"/>
    <row r="1043376" customFormat="false" ht="12.8" hidden="false" customHeight="true" outlineLevel="0" collapsed="false"/>
    <row r="1043377" customFormat="false" ht="12.8" hidden="false" customHeight="true" outlineLevel="0" collapsed="false"/>
    <row r="1043378" customFormat="false" ht="12.8" hidden="false" customHeight="true" outlineLevel="0" collapsed="false"/>
    <row r="1043379" customFormat="false" ht="12.8" hidden="false" customHeight="true" outlineLevel="0" collapsed="false"/>
    <row r="1043380" customFormat="false" ht="12.8" hidden="false" customHeight="true" outlineLevel="0" collapsed="false"/>
    <row r="1043381" customFormat="false" ht="12.8" hidden="false" customHeight="true" outlineLevel="0" collapsed="false"/>
    <row r="1043382" customFormat="false" ht="12.8" hidden="false" customHeight="true" outlineLevel="0" collapsed="false"/>
    <row r="1043383" customFormat="false" ht="12.8" hidden="false" customHeight="true" outlineLevel="0" collapsed="false"/>
    <row r="1043384" customFormat="false" ht="12.8" hidden="false" customHeight="true" outlineLevel="0" collapsed="false"/>
    <row r="1043385" customFormat="false" ht="12.8" hidden="false" customHeight="true" outlineLevel="0" collapsed="false"/>
    <row r="1043386" customFormat="false" ht="12.8" hidden="false" customHeight="true" outlineLevel="0" collapsed="false"/>
    <row r="1043387" customFormat="false" ht="12.8" hidden="false" customHeight="true" outlineLevel="0" collapsed="false"/>
    <row r="1043388" customFormat="false" ht="12.8" hidden="false" customHeight="true" outlineLevel="0" collapsed="false"/>
    <row r="1043389" customFormat="false" ht="12.8" hidden="false" customHeight="true" outlineLevel="0" collapsed="false"/>
    <row r="1043390" customFormat="false" ht="12.8" hidden="false" customHeight="true" outlineLevel="0" collapsed="false"/>
    <row r="1043391" customFormat="false" ht="12.8" hidden="false" customHeight="true" outlineLevel="0" collapsed="false"/>
    <row r="1043392" customFormat="false" ht="12.8" hidden="false" customHeight="true" outlineLevel="0" collapsed="false"/>
    <row r="1043393" customFormat="false" ht="12.8" hidden="false" customHeight="true" outlineLevel="0" collapsed="false"/>
    <row r="1043394" customFormat="false" ht="12.8" hidden="false" customHeight="true" outlineLevel="0" collapsed="false"/>
    <row r="1043395" customFormat="false" ht="12.8" hidden="false" customHeight="true" outlineLevel="0" collapsed="false"/>
    <row r="1043396" customFormat="false" ht="12.8" hidden="false" customHeight="true" outlineLevel="0" collapsed="false"/>
    <row r="1043397" customFormat="false" ht="12.8" hidden="false" customHeight="true" outlineLevel="0" collapsed="false"/>
    <row r="1043398" customFormat="false" ht="12.8" hidden="false" customHeight="true" outlineLevel="0" collapsed="false"/>
    <row r="1043399" customFormat="false" ht="12.8" hidden="false" customHeight="true" outlineLevel="0" collapsed="false"/>
    <row r="1043400" customFormat="false" ht="12.8" hidden="false" customHeight="true" outlineLevel="0" collapsed="false"/>
    <row r="1043401" customFormat="false" ht="12.8" hidden="false" customHeight="true" outlineLevel="0" collapsed="false"/>
    <row r="1043402" customFormat="false" ht="12.8" hidden="false" customHeight="true" outlineLevel="0" collapsed="false"/>
    <row r="1043403" customFormat="false" ht="12.8" hidden="false" customHeight="true" outlineLevel="0" collapsed="false"/>
    <row r="1043404" customFormat="false" ht="12.8" hidden="false" customHeight="true" outlineLevel="0" collapsed="false"/>
    <row r="1043405" customFormat="false" ht="12.8" hidden="false" customHeight="true" outlineLevel="0" collapsed="false"/>
    <row r="1043406" customFormat="false" ht="12.8" hidden="false" customHeight="true" outlineLevel="0" collapsed="false"/>
    <row r="1043407" customFormat="false" ht="12.8" hidden="false" customHeight="true" outlineLevel="0" collapsed="false"/>
    <row r="1043408" customFormat="false" ht="12.8" hidden="false" customHeight="true" outlineLevel="0" collapsed="false"/>
    <row r="1043409" customFormat="false" ht="12.8" hidden="false" customHeight="true" outlineLevel="0" collapsed="false"/>
    <row r="1043410" customFormat="false" ht="12.8" hidden="false" customHeight="true" outlineLevel="0" collapsed="false"/>
    <row r="1043411" customFormat="false" ht="12.8" hidden="false" customHeight="true" outlineLevel="0" collapsed="false"/>
    <row r="1043412" customFormat="false" ht="12.8" hidden="false" customHeight="true" outlineLevel="0" collapsed="false"/>
    <row r="1043413" customFormat="false" ht="12.8" hidden="false" customHeight="true" outlineLevel="0" collapsed="false"/>
    <row r="1043414" customFormat="false" ht="12.8" hidden="false" customHeight="true" outlineLevel="0" collapsed="false"/>
    <row r="1043415" customFormat="false" ht="12.8" hidden="false" customHeight="true" outlineLevel="0" collapsed="false"/>
    <row r="1043416" customFormat="false" ht="12.8" hidden="false" customHeight="true" outlineLevel="0" collapsed="false"/>
    <row r="1043417" customFormat="false" ht="12.8" hidden="false" customHeight="true" outlineLevel="0" collapsed="false"/>
    <row r="1043418" customFormat="false" ht="12.8" hidden="false" customHeight="true" outlineLevel="0" collapsed="false"/>
    <row r="1043419" customFormat="false" ht="12.8" hidden="false" customHeight="true" outlineLevel="0" collapsed="false"/>
    <row r="1043420" customFormat="false" ht="12.8" hidden="false" customHeight="true" outlineLevel="0" collapsed="false"/>
    <row r="1043421" customFormat="false" ht="12.8" hidden="false" customHeight="true" outlineLevel="0" collapsed="false"/>
    <row r="1043422" customFormat="false" ht="12.8" hidden="false" customHeight="true" outlineLevel="0" collapsed="false"/>
    <row r="1043423" customFormat="false" ht="12.8" hidden="false" customHeight="true" outlineLevel="0" collapsed="false"/>
    <row r="1043424" customFormat="false" ht="12.8" hidden="false" customHeight="true" outlineLevel="0" collapsed="false"/>
    <row r="1043425" customFormat="false" ht="12.8" hidden="false" customHeight="true" outlineLevel="0" collapsed="false"/>
    <row r="1043426" customFormat="false" ht="12.8" hidden="false" customHeight="true" outlineLevel="0" collapsed="false"/>
    <row r="1043427" customFormat="false" ht="12.8" hidden="false" customHeight="true" outlineLevel="0" collapsed="false"/>
    <row r="1043428" customFormat="false" ht="12.8" hidden="false" customHeight="true" outlineLevel="0" collapsed="false"/>
    <row r="1043429" customFormat="false" ht="12.8" hidden="false" customHeight="true" outlineLevel="0" collapsed="false"/>
    <row r="1043430" customFormat="false" ht="12.8" hidden="false" customHeight="true" outlineLevel="0" collapsed="false"/>
    <row r="1043431" customFormat="false" ht="12.8" hidden="false" customHeight="true" outlineLevel="0" collapsed="false"/>
    <row r="1043432" customFormat="false" ht="12.8" hidden="false" customHeight="true" outlineLevel="0" collapsed="false"/>
    <row r="1043433" customFormat="false" ht="12.8" hidden="false" customHeight="true" outlineLevel="0" collapsed="false"/>
    <row r="1043434" customFormat="false" ht="12.8" hidden="false" customHeight="true" outlineLevel="0" collapsed="false"/>
    <row r="1043435" customFormat="false" ht="12.8" hidden="false" customHeight="true" outlineLevel="0" collapsed="false"/>
    <row r="1043436" customFormat="false" ht="12.8" hidden="false" customHeight="true" outlineLevel="0" collapsed="false"/>
    <row r="1043437" customFormat="false" ht="12.8" hidden="false" customHeight="true" outlineLevel="0" collapsed="false"/>
    <row r="1043438" customFormat="false" ht="12.8" hidden="false" customHeight="true" outlineLevel="0" collapsed="false"/>
    <row r="1043439" customFormat="false" ht="12.8" hidden="false" customHeight="true" outlineLevel="0" collapsed="false"/>
    <row r="1043440" customFormat="false" ht="12.8" hidden="false" customHeight="true" outlineLevel="0" collapsed="false"/>
    <row r="1043441" customFormat="false" ht="12.8" hidden="false" customHeight="true" outlineLevel="0" collapsed="false"/>
    <row r="1043442" customFormat="false" ht="12.8" hidden="false" customHeight="true" outlineLevel="0" collapsed="false"/>
    <row r="1043443" customFormat="false" ht="12.8" hidden="false" customHeight="true" outlineLevel="0" collapsed="false"/>
    <row r="1043444" customFormat="false" ht="12.8" hidden="false" customHeight="true" outlineLevel="0" collapsed="false"/>
    <row r="1043445" customFormat="false" ht="12.8" hidden="false" customHeight="true" outlineLevel="0" collapsed="false"/>
    <row r="1043446" customFormat="false" ht="12.8" hidden="false" customHeight="true" outlineLevel="0" collapsed="false"/>
    <row r="1043447" customFormat="false" ht="12.8" hidden="false" customHeight="true" outlineLevel="0" collapsed="false"/>
    <row r="1043448" customFormat="false" ht="12.8" hidden="false" customHeight="true" outlineLevel="0" collapsed="false"/>
    <row r="1043449" customFormat="false" ht="12.8" hidden="false" customHeight="true" outlineLevel="0" collapsed="false"/>
    <row r="1043450" customFormat="false" ht="12.8" hidden="false" customHeight="true" outlineLevel="0" collapsed="false"/>
    <row r="1043451" customFormat="false" ht="12.8" hidden="false" customHeight="true" outlineLevel="0" collapsed="false"/>
    <row r="1043452" customFormat="false" ht="12.8" hidden="false" customHeight="true" outlineLevel="0" collapsed="false"/>
    <row r="1043453" customFormat="false" ht="12.8" hidden="false" customHeight="true" outlineLevel="0" collapsed="false"/>
    <row r="1043454" customFormat="false" ht="12.8" hidden="false" customHeight="true" outlineLevel="0" collapsed="false"/>
    <row r="1043455" customFormat="false" ht="12.8" hidden="false" customHeight="true" outlineLevel="0" collapsed="false"/>
    <row r="1043456" customFormat="false" ht="12.8" hidden="false" customHeight="true" outlineLevel="0" collapsed="false"/>
    <row r="1043457" customFormat="false" ht="12.8" hidden="false" customHeight="true" outlineLevel="0" collapsed="false"/>
    <row r="1043458" customFormat="false" ht="12.8" hidden="false" customHeight="true" outlineLevel="0" collapsed="false"/>
    <row r="1043459" customFormat="false" ht="12.8" hidden="false" customHeight="true" outlineLevel="0" collapsed="false"/>
    <row r="1043460" customFormat="false" ht="12.8" hidden="false" customHeight="true" outlineLevel="0" collapsed="false"/>
    <row r="1043461" customFormat="false" ht="12.8" hidden="false" customHeight="true" outlineLevel="0" collapsed="false"/>
    <row r="1043462" customFormat="false" ht="12.8" hidden="false" customHeight="true" outlineLevel="0" collapsed="false"/>
    <row r="1043463" customFormat="false" ht="12.8" hidden="false" customHeight="true" outlineLevel="0" collapsed="false"/>
    <row r="1043464" customFormat="false" ht="12.8" hidden="false" customHeight="true" outlineLevel="0" collapsed="false"/>
    <row r="1043465" customFormat="false" ht="12.8" hidden="false" customHeight="true" outlineLevel="0" collapsed="false"/>
    <row r="1043466" customFormat="false" ht="12.8" hidden="false" customHeight="true" outlineLevel="0" collapsed="false"/>
    <row r="1043467" customFormat="false" ht="12.8" hidden="false" customHeight="true" outlineLevel="0" collapsed="false"/>
    <row r="1043468" customFormat="false" ht="12.8" hidden="false" customHeight="true" outlineLevel="0" collapsed="false"/>
    <row r="1043469" customFormat="false" ht="12.8" hidden="false" customHeight="true" outlineLevel="0" collapsed="false"/>
    <row r="1043470" customFormat="false" ht="12.8" hidden="false" customHeight="true" outlineLevel="0" collapsed="false"/>
    <row r="1043471" customFormat="false" ht="12.8" hidden="false" customHeight="true" outlineLevel="0" collapsed="false"/>
    <row r="1043472" customFormat="false" ht="12.8" hidden="false" customHeight="true" outlineLevel="0" collapsed="false"/>
    <row r="1043473" customFormat="false" ht="12.8" hidden="false" customHeight="true" outlineLevel="0" collapsed="false"/>
    <row r="1043474" customFormat="false" ht="12.8" hidden="false" customHeight="true" outlineLevel="0" collapsed="false"/>
    <row r="1043475" customFormat="false" ht="12.8" hidden="false" customHeight="true" outlineLevel="0" collapsed="false"/>
    <row r="1043476" customFormat="false" ht="12.8" hidden="false" customHeight="true" outlineLevel="0" collapsed="false"/>
    <row r="1043477" customFormat="false" ht="12.8" hidden="false" customHeight="true" outlineLevel="0" collapsed="false"/>
    <row r="1043478" customFormat="false" ht="12.8" hidden="false" customHeight="true" outlineLevel="0" collapsed="false"/>
    <row r="1043479" customFormat="false" ht="12.8" hidden="false" customHeight="true" outlineLevel="0" collapsed="false"/>
    <row r="1043480" customFormat="false" ht="12.8" hidden="false" customHeight="true" outlineLevel="0" collapsed="false"/>
    <row r="1043481" customFormat="false" ht="12.8" hidden="false" customHeight="true" outlineLevel="0" collapsed="false"/>
    <row r="1043482" customFormat="false" ht="12.8" hidden="false" customHeight="true" outlineLevel="0" collapsed="false"/>
    <row r="1043483" customFormat="false" ht="12.8" hidden="false" customHeight="true" outlineLevel="0" collapsed="false"/>
    <row r="1043484" customFormat="false" ht="12.8" hidden="false" customHeight="true" outlineLevel="0" collapsed="false"/>
    <row r="1043485" customFormat="false" ht="12.8" hidden="false" customHeight="true" outlineLevel="0" collapsed="false"/>
    <row r="1043486" customFormat="false" ht="12.8" hidden="false" customHeight="true" outlineLevel="0" collapsed="false"/>
    <row r="1043487" customFormat="false" ht="12.8" hidden="false" customHeight="true" outlineLevel="0" collapsed="false"/>
    <row r="1043488" customFormat="false" ht="12.8" hidden="false" customHeight="true" outlineLevel="0" collapsed="false"/>
    <row r="1043489" customFormat="false" ht="12.8" hidden="false" customHeight="true" outlineLevel="0" collapsed="false"/>
    <row r="1043490" customFormat="false" ht="12.8" hidden="false" customHeight="true" outlineLevel="0" collapsed="false"/>
    <row r="1043491" customFormat="false" ht="12.8" hidden="false" customHeight="true" outlineLevel="0" collapsed="false"/>
    <row r="1043492" customFormat="false" ht="12.8" hidden="false" customHeight="true" outlineLevel="0" collapsed="false"/>
    <row r="1043493" customFormat="false" ht="12.8" hidden="false" customHeight="true" outlineLevel="0" collapsed="false"/>
    <row r="1043494" customFormat="false" ht="12.8" hidden="false" customHeight="true" outlineLevel="0" collapsed="false"/>
    <row r="1043495" customFormat="false" ht="12.8" hidden="false" customHeight="true" outlineLevel="0" collapsed="false"/>
    <row r="1043496" customFormat="false" ht="12.8" hidden="false" customHeight="true" outlineLevel="0" collapsed="false"/>
    <row r="1043497" customFormat="false" ht="12.8" hidden="false" customHeight="true" outlineLevel="0" collapsed="false"/>
    <row r="1043498" customFormat="false" ht="12.8" hidden="false" customHeight="true" outlineLevel="0" collapsed="false"/>
    <row r="1043499" customFormat="false" ht="12.8" hidden="false" customHeight="true" outlineLevel="0" collapsed="false"/>
    <row r="1043500" customFormat="false" ht="12.8" hidden="false" customHeight="true" outlineLevel="0" collapsed="false"/>
    <row r="1043501" customFormat="false" ht="12.8" hidden="false" customHeight="true" outlineLevel="0" collapsed="false"/>
    <row r="1043502" customFormat="false" ht="12.8" hidden="false" customHeight="true" outlineLevel="0" collapsed="false"/>
    <row r="1043503" customFormat="false" ht="12.8" hidden="false" customHeight="true" outlineLevel="0" collapsed="false"/>
    <row r="1043504" customFormat="false" ht="12.8" hidden="false" customHeight="true" outlineLevel="0" collapsed="false"/>
    <row r="1043505" customFormat="false" ht="12.8" hidden="false" customHeight="true" outlineLevel="0" collapsed="false"/>
    <row r="1043506" customFormat="false" ht="12.8" hidden="false" customHeight="true" outlineLevel="0" collapsed="false"/>
    <row r="1043507" customFormat="false" ht="12.8" hidden="false" customHeight="true" outlineLevel="0" collapsed="false"/>
    <row r="1043508" customFormat="false" ht="12.8" hidden="false" customHeight="true" outlineLevel="0" collapsed="false"/>
    <row r="1043509" customFormat="false" ht="12.8" hidden="false" customHeight="true" outlineLevel="0" collapsed="false"/>
    <row r="1043510" customFormat="false" ht="12.8" hidden="false" customHeight="true" outlineLevel="0" collapsed="false"/>
    <row r="1043511" customFormat="false" ht="12.8" hidden="false" customHeight="true" outlineLevel="0" collapsed="false"/>
    <row r="1043512" customFormat="false" ht="12.8" hidden="false" customHeight="true" outlineLevel="0" collapsed="false"/>
    <row r="1043513" customFormat="false" ht="12.8" hidden="false" customHeight="true" outlineLevel="0" collapsed="false"/>
    <row r="1043514" customFormat="false" ht="12.8" hidden="false" customHeight="true" outlineLevel="0" collapsed="false"/>
    <row r="1043515" customFormat="false" ht="12.8" hidden="false" customHeight="true" outlineLevel="0" collapsed="false"/>
    <row r="1043516" customFormat="false" ht="12.8" hidden="false" customHeight="true" outlineLevel="0" collapsed="false"/>
    <row r="1043517" customFormat="false" ht="12.8" hidden="false" customHeight="true" outlineLevel="0" collapsed="false"/>
    <row r="1043518" customFormat="false" ht="12.8" hidden="false" customHeight="true" outlineLevel="0" collapsed="false"/>
    <row r="1043519" customFormat="false" ht="12.8" hidden="false" customHeight="true" outlineLevel="0" collapsed="false"/>
    <row r="1043520" customFormat="false" ht="12.8" hidden="false" customHeight="true" outlineLevel="0" collapsed="false"/>
    <row r="1043521" customFormat="false" ht="12.8" hidden="false" customHeight="true" outlineLevel="0" collapsed="false"/>
    <row r="1043522" customFormat="false" ht="12.8" hidden="false" customHeight="true" outlineLevel="0" collapsed="false"/>
    <row r="1043523" customFormat="false" ht="12.8" hidden="false" customHeight="true" outlineLevel="0" collapsed="false"/>
    <row r="1043524" customFormat="false" ht="12.8" hidden="false" customHeight="true" outlineLevel="0" collapsed="false"/>
    <row r="1043525" customFormat="false" ht="12.8" hidden="false" customHeight="true" outlineLevel="0" collapsed="false"/>
    <row r="1043526" customFormat="false" ht="12.8" hidden="false" customHeight="true" outlineLevel="0" collapsed="false"/>
    <row r="1043527" customFormat="false" ht="12.8" hidden="false" customHeight="true" outlineLevel="0" collapsed="false"/>
    <row r="1043528" customFormat="false" ht="12.8" hidden="false" customHeight="true" outlineLevel="0" collapsed="false"/>
    <row r="1043529" customFormat="false" ht="12.8" hidden="false" customHeight="true" outlineLevel="0" collapsed="false"/>
    <row r="1043530" customFormat="false" ht="12.8" hidden="false" customHeight="true" outlineLevel="0" collapsed="false"/>
    <row r="1043531" customFormat="false" ht="12.8" hidden="false" customHeight="true" outlineLevel="0" collapsed="false"/>
    <row r="1043532" customFormat="false" ht="12.8" hidden="false" customHeight="true" outlineLevel="0" collapsed="false"/>
    <row r="1043533" customFormat="false" ht="12.8" hidden="false" customHeight="true" outlineLevel="0" collapsed="false"/>
    <row r="1043534" customFormat="false" ht="12.8" hidden="false" customHeight="true" outlineLevel="0" collapsed="false"/>
    <row r="1043535" customFormat="false" ht="12.8" hidden="false" customHeight="true" outlineLevel="0" collapsed="false"/>
    <row r="1043536" customFormat="false" ht="12.8" hidden="false" customHeight="true" outlineLevel="0" collapsed="false"/>
    <row r="1043537" customFormat="false" ht="12.8" hidden="false" customHeight="true" outlineLevel="0" collapsed="false"/>
    <row r="1043538" customFormat="false" ht="12.8" hidden="false" customHeight="true" outlineLevel="0" collapsed="false"/>
    <row r="1043539" customFormat="false" ht="12.8" hidden="false" customHeight="true" outlineLevel="0" collapsed="false"/>
    <row r="1043540" customFormat="false" ht="12.8" hidden="false" customHeight="true" outlineLevel="0" collapsed="false"/>
    <row r="1043541" customFormat="false" ht="12.8" hidden="false" customHeight="true" outlineLevel="0" collapsed="false"/>
    <row r="1043542" customFormat="false" ht="12.8" hidden="false" customHeight="true" outlineLevel="0" collapsed="false"/>
    <row r="1043543" customFormat="false" ht="12.8" hidden="false" customHeight="true" outlineLevel="0" collapsed="false"/>
    <row r="1043544" customFormat="false" ht="12.8" hidden="false" customHeight="true" outlineLevel="0" collapsed="false"/>
    <row r="1043545" customFormat="false" ht="12.8" hidden="false" customHeight="true" outlineLevel="0" collapsed="false"/>
    <row r="1043546" customFormat="false" ht="12.8" hidden="false" customHeight="true" outlineLevel="0" collapsed="false"/>
    <row r="1043547" customFormat="false" ht="12.8" hidden="false" customHeight="true" outlineLevel="0" collapsed="false"/>
    <row r="1043548" customFormat="false" ht="12.8" hidden="false" customHeight="true" outlineLevel="0" collapsed="false"/>
    <row r="1043549" customFormat="false" ht="12.8" hidden="false" customHeight="true" outlineLevel="0" collapsed="false"/>
    <row r="1043550" customFormat="false" ht="12.8" hidden="false" customHeight="true" outlineLevel="0" collapsed="false"/>
    <row r="1043551" customFormat="false" ht="12.8" hidden="false" customHeight="true" outlineLevel="0" collapsed="false"/>
    <row r="1043552" customFormat="false" ht="12.8" hidden="false" customHeight="true" outlineLevel="0" collapsed="false"/>
    <row r="1043553" customFormat="false" ht="12.8" hidden="false" customHeight="true" outlineLevel="0" collapsed="false"/>
    <row r="1043554" customFormat="false" ht="12.8" hidden="false" customHeight="true" outlineLevel="0" collapsed="false"/>
    <row r="1043555" customFormat="false" ht="12.8" hidden="false" customHeight="true" outlineLevel="0" collapsed="false"/>
    <row r="1043556" customFormat="false" ht="12.8" hidden="false" customHeight="true" outlineLevel="0" collapsed="false"/>
    <row r="1043557" customFormat="false" ht="12.8" hidden="false" customHeight="true" outlineLevel="0" collapsed="false"/>
    <row r="1043558" customFormat="false" ht="12.8" hidden="false" customHeight="true" outlineLevel="0" collapsed="false"/>
    <row r="1043559" customFormat="false" ht="12.8" hidden="false" customHeight="true" outlineLevel="0" collapsed="false"/>
    <row r="1043560" customFormat="false" ht="12.8" hidden="false" customHeight="true" outlineLevel="0" collapsed="false"/>
    <row r="1043561" customFormat="false" ht="12.8" hidden="false" customHeight="true" outlineLevel="0" collapsed="false"/>
    <row r="1043562" customFormat="false" ht="12.8" hidden="false" customHeight="true" outlineLevel="0" collapsed="false"/>
    <row r="1043563" customFormat="false" ht="12.8" hidden="false" customHeight="true" outlineLevel="0" collapsed="false"/>
    <row r="1043564" customFormat="false" ht="12.8" hidden="false" customHeight="true" outlineLevel="0" collapsed="false"/>
    <row r="1043565" customFormat="false" ht="12.8" hidden="false" customHeight="true" outlineLevel="0" collapsed="false"/>
    <row r="1043566" customFormat="false" ht="12.8" hidden="false" customHeight="true" outlineLevel="0" collapsed="false"/>
    <row r="1043567" customFormat="false" ht="12.8" hidden="false" customHeight="true" outlineLevel="0" collapsed="false"/>
    <row r="1043568" customFormat="false" ht="12.8" hidden="false" customHeight="true" outlineLevel="0" collapsed="false"/>
    <row r="1043569" customFormat="false" ht="12.8" hidden="false" customHeight="true" outlineLevel="0" collapsed="false"/>
    <row r="1043570" customFormat="false" ht="12.8" hidden="false" customHeight="true" outlineLevel="0" collapsed="false"/>
    <row r="1043571" customFormat="false" ht="12.8" hidden="false" customHeight="true" outlineLevel="0" collapsed="false"/>
    <row r="1043572" customFormat="false" ht="12.8" hidden="false" customHeight="true" outlineLevel="0" collapsed="false"/>
    <row r="1043573" customFormat="false" ht="12.8" hidden="false" customHeight="true" outlineLevel="0" collapsed="false"/>
    <row r="1043574" customFormat="false" ht="12.8" hidden="false" customHeight="true" outlineLevel="0" collapsed="false"/>
    <row r="1043575" customFormat="false" ht="12.8" hidden="false" customHeight="true" outlineLevel="0" collapsed="false"/>
    <row r="1043576" customFormat="false" ht="12.8" hidden="false" customHeight="true" outlineLevel="0" collapsed="false"/>
    <row r="1043577" customFormat="false" ht="12.8" hidden="false" customHeight="true" outlineLevel="0" collapsed="false"/>
    <row r="1043578" customFormat="false" ht="12.8" hidden="false" customHeight="true" outlineLevel="0" collapsed="false"/>
    <row r="1043579" customFormat="false" ht="12.8" hidden="false" customHeight="true" outlineLevel="0" collapsed="false"/>
    <row r="1043580" customFormat="false" ht="12.8" hidden="false" customHeight="true" outlineLevel="0" collapsed="false"/>
    <row r="1043581" customFormat="false" ht="12.8" hidden="false" customHeight="true" outlineLevel="0" collapsed="false"/>
    <row r="1043582" customFormat="false" ht="12.8" hidden="false" customHeight="true" outlineLevel="0" collapsed="false"/>
    <row r="1043583" customFormat="false" ht="12.8" hidden="false" customHeight="true" outlineLevel="0" collapsed="false"/>
    <row r="1043584" customFormat="false" ht="12.8" hidden="false" customHeight="true" outlineLevel="0" collapsed="false"/>
    <row r="1043585" customFormat="false" ht="12.8" hidden="false" customHeight="true" outlineLevel="0" collapsed="false"/>
    <row r="1043586" customFormat="false" ht="12.8" hidden="false" customHeight="true" outlineLevel="0" collapsed="false"/>
    <row r="1043587" customFormat="false" ht="12.8" hidden="false" customHeight="true" outlineLevel="0" collapsed="false"/>
    <row r="1043588" customFormat="false" ht="12.8" hidden="false" customHeight="true" outlineLevel="0" collapsed="false"/>
    <row r="1043589" customFormat="false" ht="12.8" hidden="false" customHeight="true" outlineLevel="0" collapsed="false"/>
    <row r="1043590" customFormat="false" ht="12.8" hidden="false" customHeight="true" outlineLevel="0" collapsed="false"/>
    <row r="1043591" customFormat="false" ht="12.8" hidden="false" customHeight="true" outlineLevel="0" collapsed="false"/>
    <row r="1043592" customFormat="false" ht="12.8" hidden="false" customHeight="true" outlineLevel="0" collapsed="false"/>
    <row r="1043593" customFormat="false" ht="12.8" hidden="false" customHeight="true" outlineLevel="0" collapsed="false"/>
    <row r="1043594" customFormat="false" ht="12.8" hidden="false" customHeight="true" outlineLevel="0" collapsed="false"/>
    <row r="1043595" customFormat="false" ht="12.8" hidden="false" customHeight="true" outlineLevel="0" collapsed="false"/>
    <row r="1043596" customFormat="false" ht="12.8" hidden="false" customHeight="true" outlineLevel="0" collapsed="false"/>
    <row r="1043597" customFormat="false" ht="12.8" hidden="false" customHeight="true" outlineLevel="0" collapsed="false"/>
    <row r="1043598" customFormat="false" ht="12.8" hidden="false" customHeight="true" outlineLevel="0" collapsed="false"/>
    <row r="1043599" customFormat="false" ht="12.8" hidden="false" customHeight="true" outlineLevel="0" collapsed="false"/>
    <row r="1043600" customFormat="false" ht="12.8" hidden="false" customHeight="true" outlineLevel="0" collapsed="false"/>
    <row r="1043601" customFormat="false" ht="12.8" hidden="false" customHeight="true" outlineLevel="0" collapsed="false"/>
    <row r="1043602" customFormat="false" ht="12.8" hidden="false" customHeight="true" outlineLevel="0" collapsed="false"/>
    <row r="1043603" customFormat="false" ht="12.8" hidden="false" customHeight="true" outlineLevel="0" collapsed="false"/>
    <row r="1043604" customFormat="false" ht="12.8" hidden="false" customHeight="true" outlineLevel="0" collapsed="false"/>
    <row r="1043605" customFormat="false" ht="12.8" hidden="false" customHeight="true" outlineLevel="0" collapsed="false"/>
    <row r="1043606" customFormat="false" ht="12.8" hidden="false" customHeight="true" outlineLevel="0" collapsed="false"/>
    <row r="1043607" customFormat="false" ht="12.8" hidden="false" customHeight="true" outlineLevel="0" collapsed="false"/>
    <row r="1043608" customFormat="false" ht="12.8" hidden="false" customHeight="true" outlineLevel="0" collapsed="false"/>
    <row r="1043609" customFormat="false" ht="12.8" hidden="false" customHeight="true" outlineLevel="0" collapsed="false"/>
    <row r="1043610" customFormat="false" ht="12.8" hidden="false" customHeight="true" outlineLevel="0" collapsed="false"/>
    <row r="1043611" customFormat="false" ht="12.8" hidden="false" customHeight="true" outlineLevel="0" collapsed="false"/>
    <row r="1043612" customFormat="false" ht="12.8" hidden="false" customHeight="true" outlineLevel="0" collapsed="false"/>
    <row r="1043613" customFormat="false" ht="12.8" hidden="false" customHeight="true" outlineLevel="0" collapsed="false"/>
    <row r="1043614" customFormat="false" ht="12.8" hidden="false" customHeight="true" outlineLevel="0" collapsed="false"/>
    <row r="1043615" customFormat="false" ht="12.8" hidden="false" customHeight="true" outlineLevel="0" collapsed="false"/>
    <row r="1043616" customFormat="false" ht="12.8" hidden="false" customHeight="true" outlineLevel="0" collapsed="false"/>
    <row r="1043617" customFormat="false" ht="12.8" hidden="false" customHeight="true" outlineLevel="0" collapsed="false"/>
    <row r="1043618" customFormat="false" ht="12.8" hidden="false" customHeight="true" outlineLevel="0" collapsed="false"/>
    <row r="1043619" customFormat="false" ht="12.8" hidden="false" customHeight="true" outlineLevel="0" collapsed="false"/>
    <row r="1043620" customFormat="false" ht="12.8" hidden="false" customHeight="true" outlineLevel="0" collapsed="false"/>
    <row r="1043621" customFormat="false" ht="12.8" hidden="false" customHeight="true" outlineLevel="0" collapsed="false"/>
    <row r="1043622" customFormat="false" ht="12.8" hidden="false" customHeight="true" outlineLevel="0" collapsed="false"/>
    <row r="1043623" customFormat="false" ht="12.8" hidden="false" customHeight="true" outlineLevel="0" collapsed="false"/>
    <row r="1043624" customFormat="false" ht="12.8" hidden="false" customHeight="true" outlineLevel="0" collapsed="false"/>
    <row r="1043625" customFormat="false" ht="12.8" hidden="false" customHeight="true" outlineLevel="0" collapsed="false"/>
    <row r="1043626" customFormat="false" ht="12.8" hidden="false" customHeight="true" outlineLevel="0" collapsed="false"/>
    <row r="1043627" customFormat="false" ht="12.8" hidden="false" customHeight="true" outlineLevel="0" collapsed="false"/>
    <row r="1043628" customFormat="false" ht="12.8" hidden="false" customHeight="true" outlineLevel="0" collapsed="false"/>
    <row r="1043629" customFormat="false" ht="12.8" hidden="false" customHeight="true" outlineLevel="0" collapsed="false"/>
    <row r="1043630" customFormat="false" ht="12.8" hidden="false" customHeight="true" outlineLevel="0" collapsed="false"/>
    <row r="1043631" customFormat="false" ht="12.8" hidden="false" customHeight="true" outlineLevel="0" collapsed="false"/>
    <row r="1043632" customFormat="false" ht="12.8" hidden="false" customHeight="true" outlineLevel="0" collapsed="false"/>
    <row r="1043633" customFormat="false" ht="12.8" hidden="false" customHeight="true" outlineLevel="0" collapsed="false"/>
    <row r="1043634" customFormat="false" ht="12.8" hidden="false" customHeight="true" outlineLevel="0" collapsed="false"/>
    <row r="1043635" customFormat="false" ht="12.8" hidden="false" customHeight="true" outlineLevel="0" collapsed="false"/>
    <row r="1043636" customFormat="false" ht="12.8" hidden="false" customHeight="true" outlineLevel="0" collapsed="false"/>
    <row r="1043637" customFormat="false" ht="12.8" hidden="false" customHeight="true" outlineLevel="0" collapsed="false"/>
    <row r="1043638" customFormat="false" ht="12.8" hidden="false" customHeight="true" outlineLevel="0" collapsed="false"/>
    <row r="1043639" customFormat="false" ht="12.8" hidden="false" customHeight="true" outlineLevel="0" collapsed="false"/>
    <row r="1043640" customFormat="false" ht="12.8" hidden="false" customHeight="true" outlineLevel="0" collapsed="false"/>
    <row r="1043641" customFormat="false" ht="12.8" hidden="false" customHeight="true" outlineLevel="0" collapsed="false"/>
    <row r="1043642" customFormat="false" ht="12.8" hidden="false" customHeight="true" outlineLevel="0" collapsed="false"/>
    <row r="1043643" customFormat="false" ht="12.8" hidden="false" customHeight="true" outlineLevel="0" collapsed="false"/>
    <row r="1043644" customFormat="false" ht="12.8" hidden="false" customHeight="true" outlineLevel="0" collapsed="false"/>
    <row r="1043645" customFormat="false" ht="12.8" hidden="false" customHeight="true" outlineLevel="0" collapsed="false"/>
    <row r="1043646" customFormat="false" ht="12.8" hidden="false" customHeight="true" outlineLevel="0" collapsed="false"/>
    <row r="1043647" customFormat="false" ht="12.8" hidden="false" customHeight="true" outlineLevel="0" collapsed="false"/>
    <row r="1043648" customFormat="false" ht="12.8" hidden="false" customHeight="true" outlineLevel="0" collapsed="false"/>
    <row r="1043649" customFormat="false" ht="12.8" hidden="false" customHeight="true" outlineLevel="0" collapsed="false"/>
    <row r="1043650" customFormat="false" ht="12.8" hidden="false" customHeight="true" outlineLevel="0" collapsed="false"/>
    <row r="1043651" customFormat="false" ht="12.8" hidden="false" customHeight="true" outlineLevel="0" collapsed="false"/>
    <row r="1043652" customFormat="false" ht="12.8" hidden="false" customHeight="true" outlineLevel="0" collapsed="false"/>
    <row r="1043653" customFormat="false" ht="12.8" hidden="false" customHeight="true" outlineLevel="0" collapsed="false"/>
    <row r="1043654" customFormat="false" ht="12.8" hidden="false" customHeight="true" outlineLevel="0" collapsed="false"/>
    <row r="1043655" customFormat="false" ht="12.8" hidden="false" customHeight="true" outlineLevel="0" collapsed="false"/>
    <row r="1043656" customFormat="false" ht="12.8" hidden="false" customHeight="true" outlineLevel="0" collapsed="false"/>
    <row r="1043657" customFormat="false" ht="12.8" hidden="false" customHeight="true" outlineLevel="0" collapsed="false"/>
    <row r="1043658" customFormat="false" ht="12.8" hidden="false" customHeight="true" outlineLevel="0" collapsed="false"/>
    <row r="1043659" customFormat="false" ht="12.8" hidden="false" customHeight="true" outlineLevel="0" collapsed="false"/>
    <row r="1043660" customFormat="false" ht="12.8" hidden="false" customHeight="true" outlineLevel="0" collapsed="false"/>
    <row r="1043661" customFormat="false" ht="12.8" hidden="false" customHeight="true" outlineLevel="0" collapsed="false"/>
    <row r="1043662" customFormat="false" ht="12.8" hidden="false" customHeight="true" outlineLevel="0" collapsed="false"/>
    <row r="1043663" customFormat="false" ht="12.8" hidden="false" customHeight="true" outlineLevel="0" collapsed="false"/>
    <row r="1043664" customFormat="false" ht="12.8" hidden="false" customHeight="true" outlineLevel="0" collapsed="false"/>
    <row r="1043665" customFormat="false" ht="12.8" hidden="false" customHeight="true" outlineLevel="0" collapsed="false"/>
    <row r="1043666" customFormat="false" ht="12.8" hidden="false" customHeight="true" outlineLevel="0" collapsed="false"/>
    <row r="1043667" customFormat="false" ht="12.8" hidden="false" customHeight="true" outlineLevel="0" collapsed="false"/>
    <row r="1043668" customFormat="false" ht="12.8" hidden="false" customHeight="true" outlineLevel="0" collapsed="false"/>
    <row r="1043669" customFormat="false" ht="12.8" hidden="false" customHeight="true" outlineLevel="0" collapsed="false"/>
    <row r="1043670" customFormat="false" ht="12.8" hidden="false" customHeight="true" outlineLevel="0" collapsed="false"/>
    <row r="1043671" customFormat="false" ht="12.8" hidden="false" customHeight="true" outlineLevel="0" collapsed="false"/>
    <row r="1043672" customFormat="false" ht="12.8" hidden="false" customHeight="true" outlineLevel="0" collapsed="false"/>
    <row r="1043673" customFormat="false" ht="12.8" hidden="false" customHeight="true" outlineLevel="0" collapsed="false"/>
    <row r="1043674" customFormat="false" ht="12.8" hidden="false" customHeight="true" outlineLevel="0" collapsed="false"/>
    <row r="1043675" customFormat="false" ht="12.8" hidden="false" customHeight="true" outlineLevel="0" collapsed="false"/>
    <row r="1043676" customFormat="false" ht="12.8" hidden="false" customHeight="true" outlineLevel="0" collapsed="false"/>
    <row r="1043677" customFormat="false" ht="12.8" hidden="false" customHeight="true" outlineLevel="0" collapsed="false"/>
    <row r="1043678" customFormat="false" ht="12.8" hidden="false" customHeight="true" outlineLevel="0" collapsed="false"/>
    <row r="1043679" customFormat="false" ht="12.8" hidden="false" customHeight="true" outlineLevel="0" collapsed="false"/>
    <row r="1043680" customFormat="false" ht="12.8" hidden="false" customHeight="true" outlineLevel="0" collapsed="false"/>
    <row r="1043681" customFormat="false" ht="12.8" hidden="false" customHeight="true" outlineLevel="0" collapsed="false"/>
    <row r="1043682" customFormat="false" ht="12.8" hidden="false" customHeight="true" outlineLevel="0" collapsed="false"/>
    <row r="1043683" customFormat="false" ht="12.8" hidden="false" customHeight="true" outlineLevel="0" collapsed="false"/>
    <row r="1043684" customFormat="false" ht="12.8" hidden="false" customHeight="true" outlineLevel="0" collapsed="false"/>
    <row r="1043685" customFormat="false" ht="12.8" hidden="false" customHeight="true" outlineLevel="0" collapsed="false"/>
    <row r="1043686" customFormat="false" ht="12.8" hidden="false" customHeight="true" outlineLevel="0" collapsed="false"/>
    <row r="1043687" customFormat="false" ht="12.8" hidden="false" customHeight="true" outlineLevel="0" collapsed="false"/>
    <row r="1043688" customFormat="false" ht="12.8" hidden="false" customHeight="true" outlineLevel="0" collapsed="false"/>
    <row r="1043689" customFormat="false" ht="12.8" hidden="false" customHeight="true" outlineLevel="0" collapsed="false"/>
    <row r="1043690" customFormat="false" ht="12.8" hidden="false" customHeight="true" outlineLevel="0" collapsed="false"/>
    <row r="1043691" customFormat="false" ht="12.8" hidden="false" customHeight="true" outlineLevel="0" collapsed="false"/>
    <row r="1043692" customFormat="false" ht="12.8" hidden="false" customHeight="true" outlineLevel="0" collapsed="false"/>
    <row r="1043693" customFormat="false" ht="12.8" hidden="false" customHeight="true" outlineLevel="0" collapsed="false"/>
    <row r="1043694" customFormat="false" ht="12.8" hidden="false" customHeight="true" outlineLevel="0" collapsed="false"/>
    <row r="1043695" customFormat="false" ht="12.8" hidden="false" customHeight="true" outlineLevel="0" collapsed="false"/>
    <row r="1043696" customFormat="false" ht="12.8" hidden="false" customHeight="true" outlineLevel="0" collapsed="false"/>
    <row r="1043697" customFormat="false" ht="12.8" hidden="false" customHeight="true" outlineLevel="0" collapsed="false"/>
    <row r="1043698" customFormat="false" ht="12.8" hidden="false" customHeight="true" outlineLevel="0" collapsed="false"/>
    <row r="1043699" customFormat="false" ht="12.8" hidden="false" customHeight="true" outlineLevel="0" collapsed="false"/>
    <row r="1043700" customFormat="false" ht="12.8" hidden="false" customHeight="true" outlineLevel="0" collapsed="false"/>
    <row r="1043701" customFormat="false" ht="12.8" hidden="false" customHeight="true" outlineLevel="0" collapsed="false"/>
    <row r="1043702" customFormat="false" ht="12.8" hidden="false" customHeight="true" outlineLevel="0" collapsed="false"/>
    <row r="1043703" customFormat="false" ht="12.8" hidden="false" customHeight="true" outlineLevel="0" collapsed="false"/>
    <row r="1043704" customFormat="false" ht="12.8" hidden="false" customHeight="true" outlineLevel="0" collapsed="false"/>
    <row r="1043705" customFormat="false" ht="12.8" hidden="false" customHeight="true" outlineLevel="0" collapsed="false"/>
    <row r="1043706" customFormat="false" ht="12.8" hidden="false" customHeight="true" outlineLevel="0" collapsed="false"/>
    <row r="1043707" customFormat="false" ht="12.8" hidden="false" customHeight="true" outlineLevel="0" collapsed="false"/>
    <row r="1043708" customFormat="false" ht="12.8" hidden="false" customHeight="true" outlineLevel="0" collapsed="false"/>
    <row r="1043709" customFormat="false" ht="12.8" hidden="false" customHeight="true" outlineLevel="0" collapsed="false"/>
    <row r="1043710" customFormat="false" ht="12.8" hidden="false" customHeight="true" outlineLevel="0" collapsed="false"/>
    <row r="1043711" customFormat="false" ht="12.8" hidden="false" customHeight="true" outlineLevel="0" collapsed="false"/>
    <row r="1043712" customFormat="false" ht="12.8" hidden="false" customHeight="true" outlineLevel="0" collapsed="false"/>
    <row r="1043713" customFormat="false" ht="12.8" hidden="false" customHeight="true" outlineLevel="0" collapsed="false"/>
    <row r="1043714" customFormat="false" ht="12.8" hidden="false" customHeight="true" outlineLevel="0" collapsed="false"/>
    <row r="1043715" customFormat="false" ht="12.8" hidden="false" customHeight="true" outlineLevel="0" collapsed="false"/>
    <row r="1043716" customFormat="false" ht="12.8" hidden="false" customHeight="true" outlineLevel="0" collapsed="false"/>
    <row r="1043717" customFormat="false" ht="12.8" hidden="false" customHeight="true" outlineLevel="0" collapsed="false"/>
    <row r="1043718" customFormat="false" ht="12.8" hidden="false" customHeight="true" outlineLevel="0" collapsed="false"/>
    <row r="1043719" customFormat="false" ht="12.8" hidden="false" customHeight="true" outlineLevel="0" collapsed="false"/>
    <row r="1043720" customFormat="false" ht="12.8" hidden="false" customHeight="true" outlineLevel="0" collapsed="false"/>
    <row r="1043721" customFormat="false" ht="12.8" hidden="false" customHeight="true" outlineLevel="0" collapsed="false"/>
    <row r="1043722" customFormat="false" ht="12.8" hidden="false" customHeight="true" outlineLevel="0" collapsed="false"/>
    <row r="1043723" customFormat="false" ht="12.8" hidden="false" customHeight="true" outlineLevel="0" collapsed="false"/>
    <row r="1043724" customFormat="false" ht="12.8" hidden="false" customHeight="true" outlineLevel="0" collapsed="false"/>
    <row r="1043725" customFormat="false" ht="12.8" hidden="false" customHeight="true" outlineLevel="0" collapsed="false"/>
    <row r="1043726" customFormat="false" ht="12.8" hidden="false" customHeight="true" outlineLevel="0" collapsed="false"/>
    <row r="1043727" customFormat="false" ht="12.8" hidden="false" customHeight="true" outlineLevel="0" collapsed="false"/>
    <row r="1043728" customFormat="false" ht="12.8" hidden="false" customHeight="true" outlineLevel="0" collapsed="false"/>
    <row r="1043729" customFormat="false" ht="12.8" hidden="false" customHeight="true" outlineLevel="0" collapsed="false"/>
    <row r="1043730" customFormat="false" ht="12.8" hidden="false" customHeight="true" outlineLevel="0" collapsed="false"/>
    <row r="1043731" customFormat="false" ht="12.8" hidden="false" customHeight="true" outlineLevel="0" collapsed="false"/>
    <row r="1043732" customFormat="false" ht="12.8" hidden="false" customHeight="true" outlineLevel="0" collapsed="false"/>
    <row r="1043733" customFormat="false" ht="12.8" hidden="false" customHeight="true" outlineLevel="0" collapsed="false"/>
    <row r="1043734" customFormat="false" ht="12.8" hidden="false" customHeight="true" outlineLevel="0" collapsed="false"/>
    <row r="1043735" customFormat="false" ht="12.8" hidden="false" customHeight="true" outlineLevel="0" collapsed="false"/>
    <row r="1043736" customFormat="false" ht="12.8" hidden="false" customHeight="true" outlineLevel="0" collapsed="false"/>
    <row r="1043737" customFormat="false" ht="12.8" hidden="false" customHeight="true" outlineLevel="0" collapsed="false"/>
    <row r="1043738" customFormat="false" ht="12.8" hidden="false" customHeight="true" outlineLevel="0" collapsed="false"/>
    <row r="1043739" customFormat="false" ht="12.8" hidden="false" customHeight="true" outlineLevel="0" collapsed="false"/>
    <row r="1043740" customFormat="false" ht="12.8" hidden="false" customHeight="true" outlineLevel="0" collapsed="false"/>
    <row r="1043741" customFormat="false" ht="12.8" hidden="false" customHeight="true" outlineLevel="0" collapsed="false"/>
    <row r="1043742" customFormat="false" ht="12.8" hidden="false" customHeight="true" outlineLevel="0" collapsed="false"/>
    <row r="1043743" customFormat="false" ht="12.8" hidden="false" customHeight="true" outlineLevel="0" collapsed="false"/>
    <row r="1043744" customFormat="false" ht="12.8" hidden="false" customHeight="true" outlineLevel="0" collapsed="false"/>
    <row r="1043745" customFormat="false" ht="12.8" hidden="false" customHeight="true" outlineLevel="0" collapsed="false"/>
    <row r="1043746" customFormat="false" ht="12.8" hidden="false" customHeight="true" outlineLevel="0" collapsed="false"/>
    <row r="1043747" customFormat="false" ht="12.8" hidden="false" customHeight="true" outlineLevel="0" collapsed="false"/>
    <row r="1043748" customFormat="false" ht="12.8" hidden="false" customHeight="true" outlineLevel="0" collapsed="false"/>
    <row r="1043749" customFormat="false" ht="12.8" hidden="false" customHeight="true" outlineLevel="0" collapsed="false"/>
    <row r="1043750" customFormat="false" ht="12.8" hidden="false" customHeight="true" outlineLevel="0" collapsed="false"/>
    <row r="1043751" customFormat="false" ht="12.8" hidden="false" customHeight="true" outlineLevel="0" collapsed="false"/>
    <row r="1043752" customFormat="false" ht="12.8" hidden="false" customHeight="true" outlineLevel="0" collapsed="false"/>
    <row r="1043753" customFormat="false" ht="12.8" hidden="false" customHeight="true" outlineLevel="0" collapsed="false"/>
    <row r="1043754" customFormat="false" ht="12.8" hidden="false" customHeight="true" outlineLevel="0" collapsed="false"/>
    <row r="1043755" customFormat="false" ht="12.8" hidden="false" customHeight="true" outlineLevel="0" collapsed="false"/>
    <row r="1043756" customFormat="false" ht="12.8" hidden="false" customHeight="true" outlineLevel="0" collapsed="false"/>
    <row r="1043757" customFormat="false" ht="12.8" hidden="false" customHeight="true" outlineLevel="0" collapsed="false"/>
    <row r="1043758" customFormat="false" ht="12.8" hidden="false" customHeight="true" outlineLevel="0" collapsed="false"/>
    <row r="1043759" customFormat="false" ht="12.8" hidden="false" customHeight="true" outlineLevel="0" collapsed="false"/>
    <row r="1043760" customFormat="false" ht="12.8" hidden="false" customHeight="true" outlineLevel="0" collapsed="false"/>
    <row r="1043761" customFormat="false" ht="12.8" hidden="false" customHeight="true" outlineLevel="0" collapsed="false"/>
    <row r="1043762" customFormat="false" ht="12.8" hidden="false" customHeight="true" outlineLevel="0" collapsed="false"/>
    <row r="1043763" customFormat="false" ht="12.8" hidden="false" customHeight="true" outlineLevel="0" collapsed="false"/>
    <row r="1043764" customFormat="false" ht="12.8" hidden="false" customHeight="true" outlineLevel="0" collapsed="false"/>
    <row r="1043765" customFormat="false" ht="12.8" hidden="false" customHeight="true" outlineLevel="0" collapsed="false"/>
    <row r="1043766" customFormat="false" ht="12.8" hidden="false" customHeight="true" outlineLevel="0" collapsed="false"/>
    <row r="1043767" customFormat="false" ht="12.8" hidden="false" customHeight="true" outlineLevel="0" collapsed="false"/>
    <row r="1043768" customFormat="false" ht="12.8" hidden="false" customHeight="true" outlineLevel="0" collapsed="false"/>
    <row r="1043769" customFormat="false" ht="12.8" hidden="false" customHeight="true" outlineLevel="0" collapsed="false"/>
    <row r="1043770" customFormat="false" ht="12.8" hidden="false" customHeight="true" outlineLevel="0" collapsed="false"/>
    <row r="1043771" customFormat="false" ht="12.8" hidden="false" customHeight="true" outlineLevel="0" collapsed="false"/>
    <row r="1043772" customFormat="false" ht="12.8" hidden="false" customHeight="true" outlineLevel="0" collapsed="false"/>
    <row r="1043773" customFormat="false" ht="12.8" hidden="false" customHeight="true" outlineLevel="0" collapsed="false"/>
    <row r="1043774" customFormat="false" ht="12.8" hidden="false" customHeight="true" outlineLevel="0" collapsed="false"/>
    <row r="1043775" customFormat="false" ht="12.8" hidden="false" customHeight="true" outlineLevel="0" collapsed="false"/>
    <row r="1043776" customFormat="false" ht="12.8" hidden="false" customHeight="true" outlineLevel="0" collapsed="false"/>
    <row r="1043777" customFormat="false" ht="12.8" hidden="false" customHeight="true" outlineLevel="0" collapsed="false"/>
    <row r="1043778" customFormat="false" ht="12.8" hidden="false" customHeight="true" outlineLevel="0" collapsed="false"/>
    <row r="1043779" customFormat="false" ht="12.8" hidden="false" customHeight="true" outlineLevel="0" collapsed="false"/>
    <row r="1043780" customFormat="false" ht="12.8" hidden="false" customHeight="true" outlineLevel="0" collapsed="false"/>
    <row r="1043781" customFormat="false" ht="12.8" hidden="false" customHeight="true" outlineLevel="0" collapsed="false"/>
    <row r="1043782" customFormat="false" ht="12.8" hidden="false" customHeight="true" outlineLevel="0" collapsed="false"/>
    <row r="1043783" customFormat="false" ht="12.8" hidden="false" customHeight="true" outlineLevel="0" collapsed="false"/>
    <row r="1043784" customFormat="false" ht="12.8" hidden="false" customHeight="true" outlineLevel="0" collapsed="false"/>
    <row r="1043785" customFormat="false" ht="12.8" hidden="false" customHeight="true" outlineLevel="0" collapsed="false"/>
    <row r="1043786" customFormat="false" ht="12.8" hidden="false" customHeight="true" outlineLevel="0" collapsed="false"/>
    <row r="1043787" customFormat="false" ht="12.8" hidden="false" customHeight="true" outlineLevel="0" collapsed="false"/>
    <row r="1043788" customFormat="false" ht="12.8" hidden="false" customHeight="true" outlineLevel="0" collapsed="false"/>
    <row r="1043789" customFormat="false" ht="12.8" hidden="false" customHeight="true" outlineLevel="0" collapsed="false"/>
    <row r="1043790" customFormat="false" ht="12.8" hidden="false" customHeight="true" outlineLevel="0" collapsed="false"/>
    <row r="1043791" customFormat="false" ht="12.8" hidden="false" customHeight="true" outlineLevel="0" collapsed="false"/>
    <row r="1043792" customFormat="false" ht="12.8" hidden="false" customHeight="true" outlineLevel="0" collapsed="false"/>
    <row r="1043793" customFormat="false" ht="12.8" hidden="false" customHeight="true" outlineLevel="0" collapsed="false"/>
    <row r="1043794" customFormat="false" ht="12.8" hidden="false" customHeight="true" outlineLevel="0" collapsed="false"/>
    <row r="1043795" customFormat="false" ht="12.8" hidden="false" customHeight="true" outlineLevel="0" collapsed="false"/>
    <row r="1043796" customFormat="false" ht="12.8" hidden="false" customHeight="true" outlineLevel="0" collapsed="false"/>
    <row r="1043797" customFormat="false" ht="12.8" hidden="false" customHeight="true" outlineLevel="0" collapsed="false"/>
    <row r="1043798" customFormat="false" ht="12.8" hidden="false" customHeight="true" outlineLevel="0" collapsed="false"/>
    <row r="1043799" customFormat="false" ht="12.8" hidden="false" customHeight="true" outlineLevel="0" collapsed="false"/>
    <row r="1043800" customFormat="false" ht="12.8" hidden="false" customHeight="true" outlineLevel="0" collapsed="false"/>
    <row r="1043801" customFormat="false" ht="12.8" hidden="false" customHeight="true" outlineLevel="0" collapsed="false"/>
    <row r="1043802" customFormat="false" ht="12.8" hidden="false" customHeight="true" outlineLevel="0" collapsed="false"/>
    <row r="1043803" customFormat="false" ht="12.8" hidden="false" customHeight="true" outlineLevel="0" collapsed="false"/>
    <row r="1043804" customFormat="false" ht="12.8" hidden="false" customHeight="true" outlineLevel="0" collapsed="false"/>
    <row r="1043805" customFormat="false" ht="12.8" hidden="false" customHeight="true" outlineLevel="0" collapsed="false"/>
    <row r="1043806" customFormat="false" ht="12.8" hidden="false" customHeight="true" outlineLevel="0" collapsed="false"/>
    <row r="1043807" customFormat="false" ht="12.8" hidden="false" customHeight="true" outlineLevel="0" collapsed="false"/>
    <row r="1043808" customFormat="false" ht="12.8" hidden="false" customHeight="true" outlineLevel="0" collapsed="false"/>
    <row r="1043809" customFormat="false" ht="12.8" hidden="false" customHeight="true" outlineLevel="0" collapsed="false"/>
    <row r="1043810" customFormat="false" ht="12.8" hidden="false" customHeight="true" outlineLevel="0" collapsed="false"/>
    <row r="1043811" customFormat="false" ht="12.8" hidden="false" customHeight="true" outlineLevel="0" collapsed="false"/>
    <row r="1043812" customFormat="false" ht="12.8" hidden="false" customHeight="true" outlineLevel="0" collapsed="false"/>
    <row r="1043813" customFormat="false" ht="12.8" hidden="false" customHeight="true" outlineLevel="0" collapsed="false"/>
    <row r="1043814" customFormat="false" ht="12.8" hidden="false" customHeight="true" outlineLevel="0" collapsed="false"/>
    <row r="1043815" customFormat="false" ht="12.8" hidden="false" customHeight="true" outlineLevel="0" collapsed="false"/>
    <row r="1043816" customFormat="false" ht="12.8" hidden="false" customHeight="true" outlineLevel="0" collapsed="false"/>
    <row r="1043817" customFormat="false" ht="12.8" hidden="false" customHeight="true" outlineLevel="0" collapsed="false"/>
    <row r="1043818" customFormat="false" ht="12.8" hidden="false" customHeight="true" outlineLevel="0" collapsed="false"/>
    <row r="1043819" customFormat="false" ht="12.8" hidden="false" customHeight="true" outlineLevel="0" collapsed="false"/>
    <row r="1043820" customFormat="false" ht="12.8" hidden="false" customHeight="true" outlineLevel="0" collapsed="false"/>
    <row r="1043821" customFormat="false" ht="12.8" hidden="false" customHeight="true" outlineLevel="0" collapsed="false"/>
    <row r="1043822" customFormat="false" ht="12.8" hidden="false" customHeight="true" outlineLevel="0" collapsed="false"/>
    <row r="1043823" customFormat="false" ht="12.8" hidden="false" customHeight="true" outlineLevel="0" collapsed="false"/>
    <row r="1043824" customFormat="false" ht="12.8" hidden="false" customHeight="true" outlineLevel="0" collapsed="false"/>
    <row r="1043825" customFormat="false" ht="12.8" hidden="false" customHeight="true" outlineLevel="0" collapsed="false"/>
    <row r="1043826" customFormat="false" ht="12.8" hidden="false" customHeight="true" outlineLevel="0" collapsed="false"/>
    <row r="1043827" customFormat="false" ht="12.8" hidden="false" customHeight="true" outlineLevel="0" collapsed="false"/>
    <row r="1043828" customFormat="false" ht="12.8" hidden="false" customHeight="true" outlineLevel="0" collapsed="false"/>
    <row r="1043829" customFormat="false" ht="12.8" hidden="false" customHeight="true" outlineLevel="0" collapsed="false"/>
    <row r="1043830" customFormat="false" ht="12.8" hidden="false" customHeight="true" outlineLevel="0" collapsed="false"/>
    <row r="1043831" customFormat="false" ht="12.8" hidden="false" customHeight="true" outlineLevel="0" collapsed="false"/>
    <row r="1043832" customFormat="false" ht="12.8" hidden="false" customHeight="true" outlineLevel="0" collapsed="false"/>
    <row r="1043833" customFormat="false" ht="12.8" hidden="false" customHeight="true" outlineLevel="0" collapsed="false"/>
    <row r="1043834" customFormat="false" ht="12.8" hidden="false" customHeight="true" outlineLevel="0" collapsed="false"/>
    <row r="1043835" customFormat="false" ht="12.8" hidden="false" customHeight="true" outlineLevel="0" collapsed="false"/>
    <row r="1043836" customFormat="false" ht="12.8" hidden="false" customHeight="true" outlineLevel="0" collapsed="false"/>
    <row r="1043837" customFormat="false" ht="12.8" hidden="false" customHeight="true" outlineLevel="0" collapsed="false"/>
    <row r="1043838" customFormat="false" ht="12.8" hidden="false" customHeight="true" outlineLevel="0" collapsed="false"/>
    <row r="1043839" customFormat="false" ht="12.8" hidden="false" customHeight="true" outlineLevel="0" collapsed="false"/>
    <row r="1043840" customFormat="false" ht="12.8" hidden="false" customHeight="true" outlineLevel="0" collapsed="false"/>
    <row r="1043841" customFormat="false" ht="12.8" hidden="false" customHeight="true" outlineLevel="0" collapsed="false"/>
    <row r="1043842" customFormat="false" ht="12.8" hidden="false" customHeight="true" outlineLevel="0" collapsed="false"/>
    <row r="1043843" customFormat="false" ht="12.8" hidden="false" customHeight="true" outlineLevel="0" collapsed="false"/>
    <row r="1043844" customFormat="false" ht="12.8" hidden="false" customHeight="true" outlineLevel="0" collapsed="false"/>
    <row r="1043845" customFormat="false" ht="12.8" hidden="false" customHeight="true" outlineLevel="0" collapsed="false"/>
    <row r="1043846" customFormat="false" ht="12.8" hidden="false" customHeight="true" outlineLevel="0" collapsed="false"/>
    <row r="1043847" customFormat="false" ht="12.8" hidden="false" customHeight="true" outlineLevel="0" collapsed="false"/>
    <row r="1043848" customFormat="false" ht="12.8" hidden="false" customHeight="true" outlineLevel="0" collapsed="false"/>
    <row r="1043849" customFormat="false" ht="12.8" hidden="false" customHeight="true" outlineLevel="0" collapsed="false"/>
    <row r="1043850" customFormat="false" ht="12.8" hidden="false" customHeight="true" outlineLevel="0" collapsed="false"/>
    <row r="1043851" customFormat="false" ht="12.8" hidden="false" customHeight="true" outlineLevel="0" collapsed="false"/>
    <row r="1043852" customFormat="false" ht="12.8" hidden="false" customHeight="true" outlineLevel="0" collapsed="false"/>
    <row r="1043853" customFormat="false" ht="12.8" hidden="false" customHeight="true" outlineLevel="0" collapsed="false"/>
    <row r="1043854" customFormat="false" ht="12.8" hidden="false" customHeight="true" outlineLevel="0" collapsed="false"/>
    <row r="1043855" customFormat="false" ht="12.8" hidden="false" customHeight="true" outlineLevel="0" collapsed="false"/>
    <row r="1043856" customFormat="false" ht="12.8" hidden="false" customHeight="true" outlineLevel="0" collapsed="false"/>
    <row r="1043857" customFormat="false" ht="12.8" hidden="false" customHeight="true" outlineLevel="0" collapsed="false"/>
    <row r="1043858" customFormat="false" ht="12.8" hidden="false" customHeight="true" outlineLevel="0" collapsed="false"/>
    <row r="1043859" customFormat="false" ht="12.8" hidden="false" customHeight="true" outlineLevel="0" collapsed="false"/>
    <row r="1043860" customFormat="false" ht="12.8" hidden="false" customHeight="true" outlineLevel="0" collapsed="false"/>
    <row r="1043861" customFormat="false" ht="12.8" hidden="false" customHeight="true" outlineLevel="0" collapsed="false"/>
    <row r="1043862" customFormat="false" ht="12.8" hidden="false" customHeight="true" outlineLevel="0" collapsed="false"/>
    <row r="1043863" customFormat="false" ht="12.8" hidden="false" customHeight="true" outlineLevel="0" collapsed="false"/>
    <row r="1043864" customFormat="false" ht="12.8" hidden="false" customHeight="true" outlineLevel="0" collapsed="false"/>
    <row r="1043865" customFormat="false" ht="12.8" hidden="false" customHeight="true" outlineLevel="0" collapsed="false"/>
    <row r="1043866" customFormat="false" ht="12.8" hidden="false" customHeight="true" outlineLevel="0" collapsed="false"/>
    <row r="1043867" customFormat="false" ht="12.8" hidden="false" customHeight="true" outlineLevel="0" collapsed="false"/>
    <row r="1043868" customFormat="false" ht="12.8" hidden="false" customHeight="true" outlineLevel="0" collapsed="false"/>
    <row r="1043869" customFormat="false" ht="12.8" hidden="false" customHeight="true" outlineLevel="0" collapsed="false"/>
    <row r="1043870" customFormat="false" ht="12.8" hidden="false" customHeight="true" outlineLevel="0" collapsed="false"/>
    <row r="1043871" customFormat="false" ht="12.8" hidden="false" customHeight="true" outlineLevel="0" collapsed="false"/>
    <row r="1043872" customFormat="false" ht="12.8" hidden="false" customHeight="true" outlineLevel="0" collapsed="false"/>
    <row r="1043873" customFormat="false" ht="12.8" hidden="false" customHeight="true" outlineLevel="0" collapsed="false"/>
    <row r="1043874" customFormat="false" ht="12.8" hidden="false" customHeight="true" outlineLevel="0" collapsed="false"/>
    <row r="1043875" customFormat="false" ht="12.8" hidden="false" customHeight="true" outlineLevel="0" collapsed="false"/>
    <row r="1043876" customFormat="false" ht="12.8" hidden="false" customHeight="true" outlineLevel="0" collapsed="false"/>
    <row r="1043877" customFormat="false" ht="12.8" hidden="false" customHeight="true" outlineLevel="0" collapsed="false"/>
    <row r="1043878" customFormat="false" ht="12.8" hidden="false" customHeight="true" outlineLevel="0" collapsed="false"/>
    <row r="1043879" customFormat="false" ht="12.8" hidden="false" customHeight="true" outlineLevel="0" collapsed="false"/>
    <row r="1043880" customFormat="false" ht="12.8" hidden="false" customHeight="true" outlineLevel="0" collapsed="false"/>
    <row r="1043881" customFormat="false" ht="12.8" hidden="false" customHeight="true" outlineLevel="0" collapsed="false"/>
    <row r="1043882" customFormat="false" ht="12.8" hidden="false" customHeight="true" outlineLevel="0" collapsed="false"/>
    <row r="1043883" customFormat="false" ht="12.8" hidden="false" customHeight="true" outlineLevel="0" collapsed="false"/>
    <row r="1043884" customFormat="false" ht="12.8" hidden="false" customHeight="true" outlineLevel="0" collapsed="false"/>
    <row r="1043885" customFormat="false" ht="12.8" hidden="false" customHeight="true" outlineLevel="0" collapsed="false"/>
    <row r="1043886" customFormat="false" ht="12.8" hidden="false" customHeight="true" outlineLevel="0" collapsed="false"/>
    <row r="1043887" customFormat="false" ht="12.8" hidden="false" customHeight="true" outlineLevel="0" collapsed="false"/>
    <row r="1043888" customFormat="false" ht="12.8" hidden="false" customHeight="true" outlineLevel="0" collapsed="false"/>
    <row r="1043889" customFormat="false" ht="12.8" hidden="false" customHeight="true" outlineLevel="0" collapsed="false"/>
    <row r="1043890" customFormat="false" ht="12.8" hidden="false" customHeight="true" outlineLevel="0" collapsed="false"/>
    <row r="1043891" customFormat="false" ht="12.8" hidden="false" customHeight="true" outlineLevel="0" collapsed="false"/>
    <row r="1043892" customFormat="false" ht="12.8" hidden="false" customHeight="true" outlineLevel="0" collapsed="false"/>
    <row r="1043893" customFormat="false" ht="12.8" hidden="false" customHeight="true" outlineLevel="0" collapsed="false"/>
    <row r="1043894" customFormat="false" ht="12.8" hidden="false" customHeight="true" outlineLevel="0" collapsed="false"/>
    <row r="1043895" customFormat="false" ht="12.8" hidden="false" customHeight="true" outlineLevel="0" collapsed="false"/>
    <row r="1043896" customFormat="false" ht="12.8" hidden="false" customHeight="true" outlineLevel="0" collapsed="false"/>
    <row r="1043897" customFormat="false" ht="12.8" hidden="false" customHeight="true" outlineLevel="0" collapsed="false"/>
    <row r="1043898" customFormat="false" ht="12.8" hidden="false" customHeight="true" outlineLevel="0" collapsed="false"/>
    <row r="1043899" customFormat="false" ht="12.8" hidden="false" customHeight="true" outlineLevel="0" collapsed="false"/>
    <row r="1043900" customFormat="false" ht="12.8" hidden="false" customHeight="true" outlineLevel="0" collapsed="false"/>
    <row r="1043901" customFormat="false" ht="12.8" hidden="false" customHeight="true" outlineLevel="0" collapsed="false"/>
    <row r="1043902" customFormat="false" ht="12.8" hidden="false" customHeight="true" outlineLevel="0" collapsed="false"/>
    <row r="1043903" customFormat="false" ht="12.8" hidden="false" customHeight="true" outlineLevel="0" collapsed="false"/>
    <row r="1043904" customFormat="false" ht="12.8" hidden="false" customHeight="true" outlineLevel="0" collapsed="false"/>
    <row r="1043905" customFormat="false" ht="12.8" hidden="false" customHeight="true" outlineLevel="0" collapsed="false"/>
    <row r="1043906" customFormat="false" ht="12.8" hidden="false" customHeight="true" outlineLevel="0" collapsed="false"/>
    <row r="1043907" customFormat="false" ht="12.8" hidden="false" customHeight="true" outlineLevel="0" collapsed="false"/>
    <row r="1043908" customFormat="false" ht="12.8" hidden="false" customHeight="true" outlineLevel="0" collapsed="false"/>
    <row r="1043909" customFormat="false" ht="12.8" hidden="false" customHeight="true" outlineLevel="0" collapsed="false"/>
    <row r="1043910" customFormat="false" ht="12.8" hidden="false" customHeight="true" outlineLevel="0" collapsed="false"/>
    <row r="1043911" customFormat="false" ht="12.8" hidden="false" customHeight="true" outlineLevel="0" collapsed="false"/>
    <row r="1043912" customFormat="false" ht="12.8" hidden="false" customHeight="true" outlineLevel="0" collapsed="false"/>
    <row r="1043913" customFormat="false" ht="12.8" hidden="false" customHeight="true" outlineLevel="0" collapsed="false"/>
    <row r="1043914" customFormat="false" ht="12.8" hidden="false" customHeight="true" outlineLevel="0" collapsed="false"/>
    <row r="1043915" customFormat="false" ht="12.8" hidden="false" customHeight="true" outlineLevel="0" collapsed="false"/>
    <row r="1043916" customFormat="false" ht="12.8" hidden="false" customHeight="true" outlineLevel="0" collapsed="false"/>
    <row r="1043917" customFormat="false" ht="12.8" hidden="false" customHeight="true" outlineLevel="0" collapsed="false"/>
    <row r="1043918" customFormat="false" ht="12.8" hidden="false" customHeight="true" outlineLevel="0" collapsed="false"/>
    <row r="1043919" customFormat="false" ht="12.8" hidden="false" customHeight="true" outlineLevel="0" collapsed="false"/>
    <row r="1043920" customFormat="false" ht="12.8" hidden="false" customHeight="true" outlineLevel="0" collapsed="false"/>
    <row r="1043921" customFormat="false" ht="12.8" hidden="false" customHeight="true" outlineLevel="0" collapsed="false"/>
    <row r="1043922" customFormat="false" ht="12.8" hidden="false" customHeight="true" outlineLevel="0" collapsed="false"/>
    <row r="1043923" customFormat="false" ht="12.8" hidden="false" customHeight="true" outlineLevel="0" collapsed="false"/>
    <row r="1043924" customFormat="false" ht="12.8" hidden="false" customHeight="true" outlineLevel="0" collapsed="false"/>
    <row r="1043925" customFormat="false" ht="12.8" hidden="false" customHeight="true" outlineLevel="0" collapsed="false"/>
    <row r="1043926" customFormat="false" ht="12.8" hidden="false" customHeight="true" outlineLevel="0" collapsed="false"/>
    <row r="1043927" customFormat="false" ht="12.8" hidden="false" customHeight="true" outlineLevel="0" collapsed="false"/>
    <row r="1043928" customFormat="false" ht="12.8" hidden="false" customHeight="true" outlineLevel="0" collapsed="false"/>
    <row r="1043929" customFormat="false" ht="12.8" hidden="false" customHeight="true" outlineLevel="0" collapsed="false"/>
    <row r="1043930" customFormat="false" ht="12.8" hidden="false" customHeight="true" outlineLevel="0" collapsed="false"/>
    <row r="1043931" customFormat="false" ht="12.8" hidden="false" customHeight="true" outlineLevel="0" collapsed="false"/>
    <row r="1043932" customFormat="false" ht="12.8" hidden="false" customHeight="true" outlineLevel="0" collapsed="false"/>
    <row r="1043933" customFormat="false" ht="12.8" hidden="false" customHeight="true" outlineLevel="0" collapsed="false"/>
    <row r="1043934" customFormat="false" ht="12.8" hidden="false" customHeight="true" outlineLevel="0" collapsed="false"/>
    <row r="1043935" customFormat="false" ht="12.8" hidden="false" customHeight="true" outlineLevel="0" collapsed="false"/>
    <row r="1043936" customFormat="false" ht="12.8" hidden="false" customHeight="true" outlineLevel="0" collapsed="false"/>
    <row r="1043937" customFormat="false" ht="12.8" hidden="false" customHeight="true" outlineLevel="0" collapsed="false"/>
    <row r="1043938" customFormat="false" ht="12.8" hidden="false" customHeight="true" outlineLevel="0" collapsed="false"/>
    <row r="1043939" customFormat="false" ht="12.8" hidden="false" customHeight="true" outlineLevel="0" collapsed="false"/>
    <row r="1043940" customFormat="false" ht="12.8" hidden="false" customHeight="true" outlineLevel="0" collapsed="false"/>
    <row r="1043941" customFormat="false" ht="12.8" hidden="false" customHeight="true" outlineLevel="0" collapsed="false"/>
    <row r="1043942" customFormat="false" ht="12.8" hidden="false" customHeight="true" outlineLevel="0" collapsed="false"/>
    <row r="1043943" customFormat="false" ht="12.8" hidden="false" customHeight="true" outlineLevel="0" collapsed="false"/>
    <row r="1043944" customFormat="false" ht="12.8" hidden="false" customHeight="true" outlineLevel="0" collapsed="false"/>
    <row r="1043945" customFormat="false" ht="12.8" hidden="false" customHeight="true" outlineLevel="0" collapsed="false"/>
    <row r="1043946" customFormat="false" ht="12.8" hidden="false" customHeight="true" outlineLevel="0" collapsed="false"/>
    <row r="1043947" customFormat="false" ht="12.8" hidden="false" customHeight="true" outlineLevel="0" collapsed="false"/>
    <row r="1043948" customFormat="false" ht="12.8" hidden="false" customHeight="true" outlineLevel="0" collapsed="false"/>
    <row r="1043949" customFormat="false" ht="12.8" hidden="false" customHeight="true" outlineLevel="0" collapsed="false"/>
    <row r="1043950" customFormat="false" ht="12.8" hidden="false" customHeight="true" outlineLevel="0" collapsed="false"/>
    <row r="1043951" customFormat="false" ht="12.8" hidden="false" customHeight="true" outlineLevel="0" collapsed="false"/>
    <row r="1043952" customFormat="false" ht="12.8" hidden="false" customHeight="true" outlineLevel="0" collapsed="false"/>
    <row r="1043953" customFormat="false" ht="12.8" hidden="false" customHeight="true" outlineLevel="0" collapsed="false"/>
    <row r="1043954" customFormat="false" ht="12.8" hidden="false" customHeight="true" outlineLevel="0" collapsed="false"/>
    <row r="1043955" customFormat="false" ht="12.8" hidden="false" customHeight="true" outlineLevel="0" collapsed="false"/>
    <row r="1043956" customFormat="false" ht="12.8" hidden="false" customHeight="true" outlineLevel="0" collapsed="false"/>
    <row r="1043957" customFormat="false" ht="12.8" hidden="false" customHeight="true" outlineLevel="0" collapsed="false"/>
    <row r="1043958" customFormat="false" ht="12.8" hidden="false" customHeight="true" outlineLevel="0" collapsed="false"/>
    <row r="1043959" customFormat="false" ht="12.8" hidden="false" customHeight="true" outlineLevel="0" collapsed="false"/>
    <row r="1043960" customFormat="false" ht="12.8" hidden="false" customHeight="true" outlineLevel="0" collapsed="false"/>
    <row r="1043961" customFormat="false" ht="12.8" hidden="false" customHeight="true" outlineLevel="0" collapsed="false"/>
    <row r="1043962" customFormat="false" ht="12.8" hidden="false" customHeight="true" outlineLevel="0" collapsed="false"/>
    <row r="1043963" customFormat="false" ht="12.8" hidden="false" customHeight="true" outlineLevel="0" collapsed="false"/>
    <row r="1043964" customFormat="false" ht="12.8" hidden="false" customHeight="true" outlineLevel="0" collapsed="false"/>
    <row r="1043965" customFormat="false" ht="12.8" hidden="false" customHeight="true" outlineLevel="0" collapsed="false"/>
    <row r="1043966" customFormat="false" ht="12.8" hidden="false" customHeight="true" outlineLevel="0" collapsed="false"/>
    <row r="1043967" customFormat="false" ht="12.8" hidden="false" customHeight="true" outlineLevel="0" collapsed="false"/>
    <row r="1043968" customFormat="false" ht="12.8" hidden="false" customHeight="true" outlineLevel="0" collapsed="false"/>
    <row r="1043969" customFormat="false" ht="12.8" hidden="false" customHeight="true" outlineLevel="0" collapsed="false"/>
    <row r="1043970" customFormat="false" ht="12.8" hidden="false" customHeight="true" outlineLevel="0" collapsed="false"/>
    <row r="1043971" customFormat="false" ht="12.8" hidden="false" customHeight="true" outlineLevel="0" collapsed="false"/>
    <row r="1043972" customFormat="false" ht="12.8" hidden="false" customHeight="true" outlineLevel="0" collapsed="false"/>
    <row r="1043973" customFormat="false" ht="12.8" hidden="false" customHeight="true" outlineLevel="0" collapsed="false"/>
    <row r="1043974" customFormat="false" ht="12.8" hidden="false" customHeight="true" outlineLevel="0" collapsed="false"/>
    <row r="1043975" customFormat="false" ht="12.8" hidden="false" customHeight="true" outlineLevel="0" collapsed="false"/>
    <row r="1043976" customFormat="false" ht="12.8" hidden="false" customHeight="true" outlineLevel="0" collapsed="false"/>
    <row r="1043977" customFormat="false" ht="12.8" hidden="false" customHeight="true" outlineLevel="0" collapsed="false"/>
    <row r="1043978" customFormat="false" ht="12.8" hidden="false" customHeight="true" outlineLevel="0" collapsed="false"/>
    <row r="1043979" customFormat="false" ht="12.8" hidden="false" customHeight="true" outlineLevel="0" collapsed="false"/>
    <row r="1043980" customFormat="false" ht="12.8" hidden="false" customHeight="true" outlineLevel="0" collapsed="false"/>
    <row r="1043981" customFormat="false" ht="12.8" hidden="false" customHeight="true" outlineLevel="0" collapsed="false"/>
    <row r="1043982" customFormat="false" ht="12.8" hidden="false" customHeight="true" outlineLevel="0" collapsed="false"/>
    <row r="1043983" customFormat="false" ht="12.8" hidden="false" customHeight="true" outlineLevel="0" collapsed="false"/>
    <row r="1043984" customFormat="false" ht="12.8" hidden="false" customHeight="true" outlineLevel="0" collapsed="false"/>
    <row r="1043985" customFormat="false" ht="12.8" hidden="false" customHeight="true" outlineLevel="0" collapsed="false"/>
    <row r="1043986" customFormat="false" ht="12.8" hidden="false" customHeight="true" outlineLevel="0" collapsed="false"/>
    <row r="1043987" customFormat="false" ht="12.8" hidden="false" customHeight="true" outlineLevel="0" collapsed="false"/>
    <row r="1043988" customFormat="false" ht="12.8" hidden="false" customHeight="true" outlineLevel="0" collapsed="false"/>
    <row r="1043989" customFormat="false" ht="12.8" hidden="false" customHeight="true" outlineLevel="0" collapsed="false"/>
    <row r="1043990" customFormat="false" ht="12.8" hidden="false" customHeight="true" outlineLevel="0" collapsed="false"/>
    <row r="1043991" customFormat="false" ht="12.8" hidden="false" customHeight="true" outlineLevel="0" collapsed="false"/>
    <row r="1043992" customFormat="false" ht="12.8" hidden="false" customHeight="true" outlineLevel="0" collapsed="false"/>
    <row r="1043993" customFormat="false" ht="12.8" hidden="false" customHeight="true" outlineLevel="0" collapsed="false"/>
    <row r="1043994" customFormat="false" ht="12.8" hidden="false" customHeight="true" outlineLevel="0" collapsed="false"/>
    <row r="1043995" customFormat="false" ht="12.8" hidden="false" customHeight="true" outlineLevel="0" collapsed="false"/>
    <row r="1043996" customFormat="false" ht="12.8" hidden="false" customHeight="true" outlineLevel="0" collapsed="false"/>
    <row r="1043997" customFormat="false" ht="12.8" hidden="false" customHeight="true" outlineLevel="0" collapsed="false"/>
    <row r="1043998" customFormat="false" ht="12.8" hidden="false" customHeight="true" outlineLevel="0" collapsed="false"/>
    <row r="1043999" customFormat="false" ht="12.8" hidden="false" customHeight="true" outlineLevel="0" collapsed="false"/>
    <row r="1044000" customFormat="false" ht="12.8" hidden="false" customHeight="true" outlineLevel="0" collapsed="false"/>
    <row r="1044001" customFormat="false" ht="12.8" hidden="false" customHeight="true" outlineLevel="0" collapsed="false"/>
    <row r="1044002" customFormat="false" ht="12.8" hidden="false" customHeight="true" outlineLevel="0" collapsed="false"/>
    <row r="1044003" customFormat="false" ht="12.8" hidden="false" customHeight="true" outlineLevel="0" collapsed="false"/>
    <row r="1044004" customFormat="false" ht="12.8" hidden="false" customHeight="true" outlineLevel="0" collapsed="false"/>
    <row r="1044005" customFormat="false" ht="12.8" hidden="false" customHeight="true" outlineLevel="0" collapsed="false"/>
    <row r="1044006" customFormat="false" ht="12.8" hidden="false" customHeight="true" outlineLevel="0" collapsed="false"/>
    <row r="1044007" customFormat="false" ht="12.8" hidden="false" customHeight="true" outlineLevel="0" collapsed="false"/>
    <row r="1044008" customFormat="false" ht="12.8" hidden="false" customHeight="true" outlineLevel="0" collapsed="false"/>
    <row r="1044009" customFormat="false" ht="12.8" hidden="false" customHeight="true" outlineLevel="0" collapsed="false"/>
    <row r="1044010" customFormat="false" ht="12.8" hidden="false" customHeight="true" outlineLevel="0" collapsed="false"/>
    <row r="1044011" customFormat="false" ht="12.8" hidden="false" customHeight="true" outlineLevel="0" collapsed="false"/>
    <row r="1044012" customFormat="false" ht="12.8" hidden="false" customHeight="true" outlineLevel="0" collapsed="false"/>
    <row r="1044013" customFormat="false" ht="12.8" hidden="false" customHeight="true" outlineLevel="0" collapsed="false"/>
    <row r="1044014" customFormat="false" ht="12.8" hidden="false" customHeight="true" outlineLevel="0" collapsed="false"/>
    <row r="1044015" customFormat="false" ht="12.8" hidden="false" customHeight="true" outlineLevel="0" collapsed="false"/>
    <row r="1044016" customFormat="false" ht="12.8" hidden="false" customHeight="true" outlineLevel="0" collapsed="false"/>
    <row r="1044017" customFormat="false" ht="12.8" hidden="false" customHeight="true" outlineLevel="0" collapsed="false"/>
    <row r="1044018" customFormat="false" ht="12.8" hidden="false" customHeight="true" outlineLevel="0" collapsed="false"/>
    <row r="1044019" customFormat="false" ht="12.8" hidden="false" customHeight="true" outlineLevel="0" collapsed="false"/>
    <row r="1044020" customFormat="false" ht="12.8" hidden="false" customHeight="true" outlineLevel="0" collapsed="false"/>
    <row r="1044021" customFormat="false" ht="12.8" hidden="false" customHeight="true" outlineLevel="0" collapsed="false"/>
    <row r="1044022" customFormat="false" ht="12.8" hidden="false" customHeight="true" outlineLevel="0" collapsed="false"/>
    <row r="1044023" customFormat="false" ht="12.8" hidden="false" customHeight="true" outlineLevel="0" collapsed="false"/>
    <row r="1044024" customFormat="false" ht="12.8" hidden="false" customHeight="true" outlineLevel="0" collapsed="false"/>
    <row r="1044025" customFormat="false" ht="12.8" hidden="false" customHeight="true" outlineLevel="0" collapsed="false"/>
    <row r="1044026" customFormat="false" ht="12.8" hidden="false" customHeight="true" outlineLevel="0" collapsed="false"/>
    <row r="1044027" customFormat="false" ht="12.8" hidden="false" customHeight="true" outlineLevel="0" collapsed="false"/>
    <row r="1044028" customFormat="false" ht="12.8" hidden="false" customHeight="true" outlineLevel="0" collapsed="false"/>
    <row r="1044029" customFormat="false" ht="12.8" hidden="false" customHeight="true" outlineLevel="0" collapsed="false"/>
    <row r="1044030" customFormat="false" ht="12.8" hidden="false" customHeight="true" outlineLevel="0" collapsed="false"/>
    <row r="1044031" customFormat="false" ht="12.8" hidden="false" customHeight="true" outlineLevel="0" collapsed="false"/>
    <row r="1044032" customFormat="false" ht="12.8" hidden="false" customHeight="true" outlineLevel="0" collapsed="false"/>
    <row r="1044033" customFormat="false" ht="12.8" hidden="false" customHeight="true" outlineLevel="0" collapsed="false"/>
    <row r="1044034" customFormat="false" ht="12.8" hidden="false" customHeight="true" outlineLevel="0" collapsed="false"/>
    <row r="1044035" customFormat="false" ht="12.8" hidden="false" customHeight="true" outlineLevel="0" collapsed="false"/>
    <row r="1044036" customFormat="false" ht="12.8" hidden="false" customHeight="true" outlineLevel="0" collapsed="false"/>
    <row r="1044037" customFormat="false" ht="12.8" hidden="false" customHeight="true" outlineLevel="0" collapsed="false"/>
    <row r="1044038" customFormat="false" ht="12.8" hidden="false" customHeight="true" outlineLevel="0" collapsed="false"/>
    <row r="1044039" customFormat="false" ht="12.8" hidden="false" customHeight="true" outlineLevel="0" collapsed="false"/>
    <row r="1044040" customFormat="false" ht="12.8" hidden="false" customHeight="true" outlineLevel="0" collapsed="false"/>
    <row r="1044041" customFormat="false" ht="12.8" hidden="false" customHeight="true" outlineLevel="0" collapsed="false"/>
    <row r="1044042" customFormat="false" ht="12.8" hidden="false" customHeight="true" outlineLevel="0" collapsed="false"/>
    <row r="1044043" customFormat="false" ht="12.8" hidden="false" customHeight="true" outlineLevel="0" collapsed="false"/>
    <row r="1044044" customFormat="false" ht="12.8" hidden="false" customHeight="true" outlineLevel="0" collapsed="false"/>
    <row r="1044045" customFormat="false" ht="12.8" hidden="false" customHeight="true" outlineLevel="0" collapsed="false"/>
    <row r="1044046" customFormat="false" ht="12.8" hidden="false" customHeight="true" outlineLevel="0" collapsed="false"/>
    <row r="1044047" customFormat="false" ht="12.8" hidden="false" customHeight="true" outlineLevel="0" collapsed="false"/>
    <row r="1044048" customFormat="false" ht="12.8" hidden="false" customHeight="true" outlineLevel="0" collapsed="false"/>
    <row r="1044049" customFormat="false" ht="12.8" hidden="false" customHeight="true" outlineLevel="0" collapsed="false"/>
    <row r="1044050" customFormat="false" ht="12.8" hidden="false" customHeight="true" outlineLevel="0" collapsed="false"/>
    <row r="1044051" customFormat="false" ht="12.8" hidden="false" customHeight="true" outlineLevel="0" collapsed="false"/>
    <row r="1044052" customFormat="false" ht="12.8" hidden="false" customHeight="true" outlineLevel="0" collapsed="false"/>
    <row r="1044053" customFormat="false" ht="12.8" hidden="false" customHeight="true" outlineLevel="0" collapsed="false"/>
    <row r="1044054" customFormat="false" ht="12.8" hidden="false" customHeight="true" outlineLevel="0" collapsed="false"/>
    <row r="1044055" customFormat="false" ht="12.8" hidden="false" customHeight="true" outlineLevel="0" collapsed="false"/>
    <row r="1044056" customFormat="false" ht="12.8" hidden="false" customHeight="true" outlineLevel="0" collapsed="false"/>
    <row r="1044057" customFormat="false" ht="12.8" hidden="false" customHeight="true" outlineLevel="0" collapsed="false"/>
    <row r="1044058" customFormat="false" ht="12.8" hidden="false" customHeight="true" outlineLevel="0" collapsed="false"/>
    <row r="1044059" customFormat="false" ht="12.8" hidden="false" customHeight="true" outlineLevel="0" collapsed="false"/>
    <row r="1044060" customFormat="false" ht="12.8" hidden="false" customHeight="true" outlineLevel="0" collapsed="false"/>
    <row r="1044061" customFormat="false" ht="12.8" hidden="false" customHeight="true" outlineLevel="0" collapsed="false"/>
    <row r="1044062" customFormat="false" ht="12.8" hidden="false" customHeight="true" outlineLevel="0" collapsed="false"/>
    <row r="1044063" customFormat="false" ht="12.8" hidden="false" customHeight="true" outlineLevel="0" collapsed="false"/>
    <row r="1044064" customFormat="false" ht="12.8" hidden="false" customHeight="true" outlineLevel="0" collapsed="false"/>
    <row r="1044065" customFormat="false" ht="12.8" hidden="false" customHeight="true" outlineLevel="0" collapsed="false"/>
    <row r="1044066" customFormat="false" ht="12.8" hidden="false" customHeight="true" outlineLevel="0" collapsed="false"/>
    <row r="1044067" customFormat="false" ht="12.8" hidden="false" customHeight="true" outlineLevel="0" collapsed="false"/>
    <row r="1044068" customFormat="false" ht="12.8" hidden="false" customHeight="true" outlineLevel="0" collapsed="false"/>
    <row r="1044069" customFormat="false" ht="12.8" hidden="false" customHeight="true" outlineLevel="0" collapsed="false"/>
    <row r="1044070" customFormat="false" ht="12.8" hidden="false" customHeight="true" outlineLevel="0" collapsed="false"/>
    <row r="1044071" customFormat="false" ht="12.8" hidden="false" customHeight="true" outlineLevel="0" collapsed="false"/>
    <row r="1044072" customFormat="false" ht="12.8" hidden="false" customHeight="true" outlineLevel="0" collapsed="false"/>
    <row r="1044073" customFormat="false" ht="12.8" hidden="false" customHeight="true" outlineLevel="0" collapsed="false"/>
    <row r="1044074" customFormat="false" ht="12.8" hidden="false" customHeight="true" outlineLevel="0" collapsed="false"/>
    <row r="1044075" customFormat="false" ht="12.8" hidden="false" customHeight="true" outlineLevel="0" collapsed="false"/>
    <row r="1044076" customFormat="false" ht="12.8" hidden="false" customHeight="true" outlineLevel="0" collapsed="false"/>
    <row r="1044077" customFormat="false" ht="12.8" hidden="false" customHeight="true" outlineLevel="0" collapsed="false"/>
    <row r="1044078" customFormat="false" ht="12.8" hidden="false" customHeight="true" outlineLevel="0" collapsed="false"/>
    <row r="1044079" customFormat="false" ht="12.8" hidden="false" customHeight="true" outlineLevel="0" collapsed="false"/>
    <row r="1044080" customFormat="false" ht="12.8" hidden="false" customHeight="true" outlineLevel="0" collapsed="false"/>
    <row r="1044081" customFormat="false" ht="12.8" hidden="false" customHeight="true" outlineLevel="0" collapsed="false"/>
    <row r="1044082" customFormat="false" ht="12.8" hidden="false" customHeight="true" outlineLevel="0" collapsed="false"/>
    <row r="1044083" customFormat="false" ht="12.8" hidden="false" customHeight="true" outlineLevel="0" collapsed="false"/>
    <row r="1044084" customFormat="false" ht="12.8" hidden="false" customHeight="true" outlineLevel="0" collapsed="false"/>
    <row r="1044085" customFormat="false" ht="12.8" hidden="false" customHeight="true" outlineLevel="0" collapsed="false"/>
    <row r="1044086" customFormat="false" ht="12.8" hidden="false" customHeight="true" outlineLevel="0" collapsed="false"/>
    <row r="1044087" customFormat="false" ht="12.8" hidden="false" customHeight="true" outlineLevel="0" collapsed="false"/>
    <row r="1044088" customFormat="false" ht="12.8" hidden="false" customHeight="true" outlineLevel="0" collapsed="false"/>
    <row r="1044089" customFormat="false" ht="12.8" hidden="false" customHeight="true" outlineLevel="0" collapsed="false"/>
    <row r="1044090" customFormat="false" ht="12.8" hidden="false" customHeight="true" outlineLevel="0" collapsed="false"/>
    <row r="1044091" customFormat="false" ht="12.8" hidden="false" customHeight="true" outlineLevel="0" collapsed="false"/>
    <row r="1044092" customFormat="false" ht="12.8" hidden="false" customHeight="true" outlineLevel="0" collapsed="false"/>
    <row r="1044093" customFormat="false" ht="12.8" hidden="false" customHeight="true" outlineLevel="0" collapsed="false"/>
    <row r="1044094" customFormat="false" ht="12.8" hidden="false" customHeight="true" outlineLevel="0" collapsed="false"/>
    <row r="1044095" customFormat="false" ht="12.8" hidden="false" customHeight="true" outlineLevel="0" collapsed="false"/>
    <row r="1044096" customFormat="false" ht="12.8" hidden="false" customHeight="true" outlineLevel="0" collapsed="false"/>
    <row r="1044097" customFormat="false" ht="12.8" hidden="false" customHeight="true" outlineLevel="0" collapsed="false"/>
    <row r="1044098" customFormat="false" ht="12.8" hidden="false" customHeight="true" outlineLevel="0" collapsed="false"/>
    <row r="1044099" customFormat="false" ht="12.8" hidden="false" customHeight="true" outlineLevel="0" collapsed="false"/>
    <row r="1044100" customFormat="false" ht="12.8" hidden="false" customHeight="true" outlineLevel="0" collapsed="false"/>
    <row r="1044101" customFormat="false" ht="12.8" hidden="false" customHeight="true" outlineLevel="0" collapsed="false"/>
    <row r="1044102" customFormat="false" ht="12.8" hidden="false" customHeight="true" outlineLevel="0" collapsed="false"/>
    <row r="1044103" customFormat="false" ht="12.8" hidden="false" customHeight="true" outlineLevel="0" collapsed="false"/>
    <row r="1044104" customFormat="false" ht="12.8" hidden="false" customHeight="true" outlineLevel="0" collapsed="false"/>
    <row r="1044105" customFormat="false" ht="12.8" hidden="false" customHeight="true" outlineLevel="0" collapsed="false"/>
    <row r="1044106" customFormat="false" ht="12.8" hidden="false" customHeight="true" outlineLevel="0" collapsed="false"/>
    <row r="1044107" customFormat="false" ht="12.8" hidden="false" customHeight="true" outlineLevel="0" collapsed="false"/>
    <row r="1044108" customFormat="false" ht="12.8" hidden="false" customHeight="true" outlineLevel="0" collapsed="false"/>
    <row r="1044109" customFormat="false" ht="12.8" hidden="false" customHeight="true" outlineLevel="0" collapsed="false"/>
    <row r="1044110" customFormat="false" ht="12.8" hidden="false" customHeight="true" outlineLevel="0" collapsed="false"/>
    <row r="1044111" customFormat="false" ht="12.8" hidden="false" customHeight="true" outlineLevel="0" collapsed="false"/>
    <row r="1044112" customFormat="false" ht="12.8" hidden="false" customHeight="true" outlineLevel="0" collapsed="false"/>
    <row r="1044113" customFormat="false" ht="12.8" hidden="false" customHeight="true" outlineLevel="0" collapsed="false"/>
    <row r="1044114" customFormat="false" ht="12.8" hidden="false" customHeight="true" outlineLevel="0" collapsed="false"/>
    <row r="1044115" customFormat="false" ht="12.8" hidden="false" customHeight="true" outlineLevel="0" collapsed="false"/>
    <row r="1044116" customFormat="false" ht="12.8" hidden="false" customHeight="true" outlineLevel="0" collapsed="false"/>
    <row r="1044117" customFormat="false" ht="12.8" hidden="false" customHeight="true" outlineLevel="0" collapsed="false"/>
    <row r="1044118" customFormat="false" ht="12.8" hidden="false" customHeight="true" outlineLevel="0" collapsed="false"/>
    <row r="1044119" customFormat="false" ht="12.8" hidden="false" customHeight="true" outlineLevel="0" collapsed="false"/>
    <row r="1044120" customFormat="false" ht="12.8" hidden="false" customHeight="true" outlineLevel="0" collapsed="false"/>
    <row r="1044121" customFormat="false" ht="12.8" hidden="false" customHeight="true" outlineLevel="0" collapsed="false"/>
    <row r="1044122" customFormat="false" ht="12.8" hidden="false" customHeight="true" outlineLevel="0" collapsed="false"/>
    <row r="1044123" customFormat="false" ht="12.8" hidden="false" customHeight="true" outlineLevel="0" collapsed="false"/>
    <row r="1044124" customFormat="false" ht="12.8" hidden="false" customHeight="true" outlineLevel="0" collapsed="false"/>
    <row r="1044125" customFormat="false" ht="12.8" hidden="false" customHeight="true" outlineLevel="0" collapsed="false"/>
    <row r="1044126" customFormat="false" ht="12.8" hidden="false" customHeight="true" outlineLevel="0" collapsed="false"/>
    <row r="1044127" customFormat="false" ht="12.8" hidden="false" customHeight="true" outlineLevel="0" collapsed="false"/>
    <row r="1044128" customFormat="false" ht="12.8" hidden="false" customHeight="true" outlineLevel="0" collapsed="false"/>
    <row r="1044129" customFormat="false" ht="12.8" hidden="false" customHeight="true" outlineLevel="0" collapsed="false"/>
    <row r="1044130" customFormat="false" ht="12.8" hidden="false" customHeight="true" outlineLevel="0" collapsed="false"/>
    <row r="1044131" customFormat="false" ht="12.8" hidden="false" customHeight="true" outlineLevel="0" collapsed="false"/>
    <row r="1044132" customFormat="false" ht="12.8" hidden="false" customHeight="true" outlineLevel="0" collapsed="false"/>
    <row r="1044133" customFormat="false" ht="12.8" hidden="false" customHeight="true" outlineLevel="0" collapsed="false"/>
    <row r="1044134" customFormat="false" ht="12.8" hidden="false" customHeight="true" outlineLevel="0" collapsed="false"/>
    <row r="1044135" customFormat="false" ht="12.8" hidden="false" customHeight="true" outlineLevel="0" collapsed="false"/>
    <row r="1044136" customFormat="false" ht="12.8" hidden="false" customHeight="true" outlineLevel="0" collapsed="false"/>
    <row r="1044137" customFormat="false" ht="12.8" hidden="false" customHeight="true" outlineLevel="0" collapsed="false"/>
    <row r="1044138" customFormat="false" ht="12.8" hidden="false" customHeight="true" outlineLevel="0" collapsed="false"/>
    <row r="1044139" customFormat="false" ht="12.8" hidden="false" customHeight="true" outlineLevel="0" collapsed="false"/>
    <row r="1044140" customFormat="false" ht="12.8" hidden="false" customHeight="true" outlineLevel="0" collapsed="false"/>
    <row r="1044141" customFormat="false" ht="12.8" hidden="false" customHeight="true" outlineLevel="0" collapsed="false"/>
    <row r="1044142" customFormat="false" ht="12.8" hidden="false" customHeight="true" outlineLevel="0" collapsed="false"/>
    <row r="1044143" customFormat="false" ht="12.8" hidden="false" customHeight="true" outlineLevel="0" collapsed="false"/>
    <row r="1044144" customFormat="false" ht="12.8" hidden="false" customHeight="true" outlineLevel="0" collapsed="false"/>
    <row r="1044145" customFormat="false" ht="12.8" hidden="false" customHeight="true" outlineLevel="0" collapsed="false"/>
    <row r="1044146" customFormat="false" ht="12.8" hidden="false" customHeight="true" outlineLevel="0" collapsed="false"/>
    <row r="1044147" customFormat="false" ht="12.8" hidden="false" customHeight="true" outlineLevel="0" collapsed="false"/>
    <row r="1044148" customFormat="false" ht="12.8" hidden="false" customHeight="true" outlineLevel="0" collapsed="false"/>
    <row r="1044149" customFormat="false" ht="12.8" hidden="false" customHeight="true" outlineLevel="0" collapsed="false"/>
    <row r="1044150" customFormat="false" ht="12.8" hidden="false" customHeight="true" outlineLevel="0" collapsed="false"/>
    <row r="1044151" customFormat="false" ht="12.8" hidden="false" customHeight="true" outlineLevel="0" collapsed="false"/>
    <row r="1044152" customFormat="false" ht="12.8" hidden="false" customHeight="true" outlineLevel="0" collapsed="false"/>
    <row r="1044153" customFormat="false" ht="12.8" hidden="false" customHeight="true" outlineLevel="0" collapsed="false"/>
    <row r="1044154" customFormat="false" ht="12.8" hidden="false" customHeight="true" outlineLevel="0" collapsed="false"/>
    <row r="1044155" customFormat="false" ht="12.8" hidden="false" customHeight="true" outlineLevel="0" collapsed="false"/>
    <row r="1044156" customFormat="false" ht="12.8" hidden="false" customHeight="true" outlineLevel="0" collapsed="false"/>
    <row r="1044157" customFormat="false" ht="12.8" hidden="false" customHeight="true" outlineLevel="0" collapsed="false"/>
    <row r="1044158" customFormat="false" ht="12.8" hidden="false" customHeight="true" outlineLevel="0" collapsed="false"/>
    <row r="1044159" customFormat="false" ht="12.8" hidden="false" customHeight="true" outlineLevel="0" collapsed="false"/>
    <row r="1044160" customFormat="false" ht="12.8" hidden="false" customHeight="true" outlineLevel="0" collapsed="false"/>
    <row r="1044161" customFormat="false" ht="12.8" hidden="false" customHeight="true" outlineLevel="0" collapsed="false"/>
    <row r="1044162" customFormat="false" ht="12.8" hidden="false" customHeight="true" outlineLevel="0" collapsed="false"/>
    <row r="1044163" customFormat="false" ht="12.8" hidden="false" customHeight="true" outlineLevel="0" collapsed="false"/>
    <row r="1044164" customFormat="false" ht="12.8" hidden="false" customHeight="true" outlineLevel="0" collapsed="false"/>
    <row r="1044165" customFormat="false" ht="12.8" hidden="false" customHeight="true" outlineLevel="0" collapsed="false"/>
    <row r="1044166" customFormat="false" ht="12.8" hidden="false" customHeight="true" outlineLevel="0" collapsed="false"/>
    <row r="1044167" customFormat="false" ht="12.8" hidden="false" customHeight="true" outlineLevel="0" collapsed="false"/>
    <row r="1044168" customFormat="false" ht="12.8" hidden="false" customHeight="true" outlineLevel="0" collapsed="false"/>
    <row r="1044169" customFormat="false" ht="12.8" hidden="false" customHeight="true" outlineLevel="0" collapsed="false"/>
    <row r="1044170" customFormat="false" ht="12.8" hidden="false" customHeight="true" outlineLevel="0" collapsed="false"/>
    <row r="1044171" customFormat="false" ht="12.8" hidden="false" customHeight="true" outlineLevel="0" collapsed="false"/>
    <row r="1044172" customFormat="false" ht="12.8" hidden="false" customHeight="true" outlineLevel="0" collapsed="false"/>
    <row r="1044173" customFormat="false" ht="12.8" hidden="false" customHeight="true" outlineLevel="0" collapsed="false"/>
    <row r="1044174" customFormat="false" ht="12.8" hidden="false" customHeight="true" outlineLevel="0" collapsed="false"/>
    <row r="1044175" customFormat="false" ht="12.8" hidden="false" customHeight="true" outlineLevel="0" collapsed="false"/>
    <row r="1044176" customFormat="false" ht="12.8" hidden="false" customHeight="true" outlineLevel="0" collapsed="false"/>
    <row r="1044177" customFormat="false" ht="12.8" hidden="false" customHeight="true" outlineLevel="0" collapsed="false"/>
    <row r="1044178" customFormat="false" ht="12.8" hidden="false" customHeight="true" outlineLevel="0" collapsed="false"/>
    <row r="1044179" customFormat="false" ht="12.8" hidden="false" customHeight="true" outlineLevel="0" collapsed="false"/>
    <row r="1044180" customFormat="false" ht="12.8" hidden="false" customHeight="true" outlineLevel="0" collapsed="false"/>
    <row r="1044181" customFormat="false" ht="12.8" hidden="false" customHeight="true" outlineLevel="0" collapsed="false"/>
    <row r="1044182" customFormat="false" ht="12.8" hidden="false" customHeight="true" outlineLevel="0" collapsed="false"/>
    <row r="1044183" customFormat="false" ht="12.8" hidden="false" customHeight="true" outlineLevel="0" collapsed="false"/>
    <row r="1044184" customFormat="false" ht="12.8" hidden="false" customHeight="true" outlineLevel="0" collapsed="false"/>
    <row r="1044185" customFormat="false" ht="12.8" hidden="false" customHeight="true" outlineLevel="0" collapsed="false"/>
    <row r="1044186" customFormat="false" ht="12.8" hidden="false" customHeight="true" outlineLevel="0" collapsed="false"/>
    <row r="1044187" customFormat="false" ht="12.8" hidden="false" customHeight="true" outlineLevel="0" collapsed="false"/>
    <row r="1044188" customFormat="false" ht="12.8" hidden="false" customHeight="true" outlineLevel="0" collapsed="false"/>
    <row r="1044189" customFormat="false" ht="12.8" hidden="false" customHeight="true" outlineLevel="0" collapsed="false"/>
    <row r="1044190" customFormat="false" ht="12.8" hidden="false" customHeight="true" outlineLevel="0" collapsed="false"/>
    <row r="1044191" customFormat="false" ht="12.8" hidden="false" customHeight="true" outlineLevel="0" collapsed="false"/>
    <row r="1044192" customFormat="false" ht="12.8" hidden="false" customHeight="true" outlineLevel="0" collapsed="false"/>
    <row r="1044193" customFormat="false" ht="12.8" hidden="false" customHeight="true" outlineLevel="0" collapsed="false"/>
    <row r="1044194" customFormat="false" ht="12.8" hidden="false" customHeight="true" outlineLevel="0" collapsed="false"/>
    <row r="1044195" customFormat="false" ht="12.8" hidden="false" customHeight="true" outlineLevel="0" collapsed="false"/>
    <row r="1044196" customFormat="false" ht="12.8" hidden="false" customHeight="true" outlineLevel="0" collapsed="false"/>
    <row r="1044197" customFormat="false" ht="12.8" hidden="false" customHeight="true" outlineLevel="0" collapsed="false"/>
    <row r="1044198" customFormat="false" ht="12.8" hidden="false" customHeight="true" outlineLevel="0" collapsed="false"/>
    <row r="1044199" customFormat="false" ht="12.8" hidden="false" customHeight="true" outlineLevel="0" collapsed="false"/>
    <row r="1044200" customFormat="false" ht="12.8" hidden="false" customHeight="true" outlineLevel="0" collapsed="false"/>
    <row r="1044201" customFormat="false" ht="12.8" hidden="false" customHeight="true" outlineLevel="0" collapsed="false"/>
    <row r="1044202" customFormat="false" ht="12.8" hidden="false" customHeight="true" outlineLevel="0" collapsed="false"/>
    <row r="1044203" customFormat="false" ht="12.8" hidden="false" customHeight="true" outlineLevel="0" collapsed="false"/>
    <row r="1044204" customFormat="false" ht="12.8" hidden="false" customHeight="true" outlineLevel="0" collapsed="false"/>
    <row r="1044205" customFormat="false" ht="12.8" hidden="false" customHeight="true" outlineLevel="0" collapsed="false"/>
    <row r="1044206" customFormat="false" ht="12.8" hidden="false" customHeight="true" outlineLevel="0" collapsed="false"/>
    <row r="1044207" customFormat="false" ht="12.8" hidden="false" customHeight="true" outlineLevel="0" collapsed="false"/>
    <row r="1044208" customFormat="false" ht="12.8" hidden="false" customHeight="true" outlineLevel="0" collapsed="false"/>
    <row r="1044209" customFormat="false" ht="12.8" hidden="false" customHeight="true" outlineLevel="0" collapsed="false"/>
    <row r="1044210" customFormat="false" ht="12.8" hidden="false" customHeight="true" outlineLevel="0" collapsed="false"/>
    <row r="1044211" customFormat="false" ht="12.8" hidden="false" customHeight="true" outlineLevel="0" collapsed="false"/>
    <row r="1044212" customFormat="false" ht="12.8" hidden="false" customHeight="true" outlineLevel="0" collapsed="false"/>
    <row r="1044213" customFormat="false" ht="12.8" hidden="false" customHeight="true" outlineLevel="0" collapsed="false"/>
    <row r="1044214" customFormat="false" ht="12.8" hidden="false" customHeight="true" outlineLevel="0" collapsed="false"/>
    <row r="1044215" customFormat="false" ht="12.8" hidden="false" customHeight="true" outlineLevel="0" collapsed="false"/>
    <row r="1044216" customFormat="false" ht="12.8" hidden="false" customHeight="true" outlineLevel="0" collapsed="false"/>
    <row r="1044217" customFormat="false" ht="12.8" hidden="false" customHeight="true" outlineLevel="0" collapsed="false"/>
    <row r="1044218" customFormat="false" ht="12.8" hidden="false" customHeight="true" outlineLevel="0" collapsed="false"/>
    <row r="1044219" customFormat="false" ht="12.8" hidden="false" customHeight="true" outlineLevel="0" collapsed="false"/>
    <row r="1044220" customFormat="false" ht="12.8" hidden="false" customHeight="true" outlineLevel="0" collapsed="false"/>
    <row r="1044221" customFormat="false" ht="12.8" hidden="false" customHeight="true" outlineLevel="0" collapsed="false"/>
    <row r="1044222" customFormat="false" ht="12.8" hidden="false" customHeight="true" outlineLevel="0" collapsed="false"/>
    <row r="1044223" customFormat="false" ht="12.8" hidden="false" customHeight="true" outlineLevel="0" collapsed="false"/>
    <row r="1044224" customFormat="false" ht="12.8" hidden="false" customHeight="true" outlineLevel="0" collapsed="false"/>
    <row r="1044225" customFormat="false" ht="12.8" hidden="false" customHeight="true" outlineLevel="0" collapsed="false"/>
    <row r="1044226" customFormat="false" ht="12.8" hidden="false" customHeight="true" outlineLevel="0" collapsed="false"/>
    <row r="1044227" customFormat="false" ht="12.8" hidden="false" customHeight="true" outlineLevel="0" collapsed="false"/>
    <row r="1044228" customFormat="false" ht="12.8" hidden="false" customHeight="true" outlineLevel="0" collapsed="false"/>
    <row r="1044229" customFormat="false" ht="12.8" hidden="false" customHeight="true" outlineLevel="0" collapsed="false"/>
    <row r="1044230" customFormat="false" ht="12.8" hidden="false" customHeight="true" outlineLevel="0" collapsed="false"/>
    <row r="1044231" customFormat="false" ht="12.8" hidden="false" customHeight="true" outlineLevel="0" collapsed="false"/>
    <row r="1044232" customFormat="false" ht="12.8" hidden="false" customHeight="true" outlineLevel="0" collapsed="false"/>
    <row r="1044233" customFormat="false" ht="12.8" hidden="false" customHeight="true" outlineLevel="0" collapsed="false"/>
    <row r="1044234" customFormat="false" ht="12.8" hidden="false" customHeight="true" outlineLevel="0" collapsed="false"/>
    <row r="1044235" customFormat="false" ht="12.8" hidden="false" customHeight="true" outlineLevel="0" collapsed="false"/>
    <row r="1044236" customFormat="false" ht="12.8" hidden="false" customHeight="true" outlineLevel="0" collapsed="false"/>
    <row r="1044237" customFormat="false" ht="12.8" hidden="false" customHeight="true" outlineLevel="0" collapsed="false"/>
    <row r="1044238" customFormat="false" ht="12.8" hidden="false" customHeight="true" outlineLevel="0" collapsed="false"/>
    <row r="1044239" customFormat="false" ht="12.8" hidden="false" customHeight="true" outlineLevel="0" collapsed="false"/>
    <row r="1044240" customFormat="false" ht="12.8" hidden="false" customHeight="true" outlineLevel="0" collapsed="false"/>
    <row r="1044241" customFormat="false" ht="12.8" hidden="false" customHeight="true" outlineLevel="0" collapsed="false"/>
    <row r="1044242" customFormat="false" ht="12.8" hidden="false" customHeight="true" outlineLevel="0" collapsed="false"/>
    <row r="1044243" customFormat="false" ht="12.8" hidden="false" customHeight="true" outlineLevel="0" collapsed="false"/>
    <row r="1044244" customFormat="false" ht="12.8" hidden="false" customHeight="true" outlineLevel="0" collapsed="false"/>
    <row r="1044245" customFormat="false" ht="12.8" hidden="false" customHeight="true" outlineLevel="0" collapsed="false"/>
    <row r="1044246" customFormat="false" ht="12.8" hidden="false" customHeight="true" outlineLevel="0" collapsed="false"/>
    <row r="1044247" customFormat="false" ht="12.8" hidden="false" customHeight="true" outlineLevel="0" collapsed="false"/>
    <row r="1044248" customFormat="false" ht="12.8" hidden="false" customHeight="true" outlineLevel="0" collapsed="false"/>
    <row r="1044249" customFormat="false" ht="12.8" hidden="false" customHeight="true" outlineLevel="0" collapsed="false"/>
    <row r="1044250" customFormat="false" ht="12.8" hidden="false" customHeight="true" outlineLevel="0" collapsed="false"/>
    <row r="1044251" customFormat="false" ht="12.8" hidden="false" customHeight="true" outlineLevel="0" collapsed="false"/>
    <row r="1044252" customFormat="false" ht="12.8" hidden="false" customHeight="true" outlineLevel="0" collapsed="false"/>
    <row r="1044253" customFormat="false" ht="12.8" hidden="false" customHeight="true" outlineLevel="0" collapsed="false"/>
    <row r="1044254" customFormat="false" ht="12.8" hidden="false" customHeight="true" outlineLevel="0" collapsed="false"/>
    <row r="1044255" customFormat="false" ht="12.8" hidden="false" customHeight="true" outlineLevel="0" collapsed="false"/>
    <row r="1044256" customFormat="false" ht="12.8" hidden="false" customHeight="true" outlineLevel="0" collapsed="false"/>
    <row r="1044257" customFormat="false" ht="12.8" hidden="false" customHeight="true" outlineLevel="0" collapsed="false"/>
    <row r="1044258" customFormat="false" ht="12.8" hidden="false" customHeight="true" outlineLevel="0" collapsed="false"/>
    <row r="1044259" customFormat="false" ht="12.8" hidden="false" customHeight="true" outlineLevel="0" collapsed="false"/>
    <row r="1044260" customFormat="false" ht="12.8" hidden="false" customHeight="true" outlineLevel="0" collapsed="false"/>
    <row r="1044261" customFormat="false" ht="12.8" hidden="false" customHeight="true" outlineLevel="0" collapsed="false"/>
    <row r="1044262" customFormat="false" ht="12.8" hidden="false" customHeight="true" outlineLevel="0" collapsed="false"/>
    <row r="1044263" customFormat="false" ht="12.8" hidden="false" customHeight="true" outlineLevel="0" collapsed="false"/>
    <row r="1044264" customFormat="false" ht="12.8" hidden="false" customHeight="true" outlineLevel="0" collapsed="false"/>
    <row r="1044265" customFormat="false" ht="12.8" hidden="false" customHeight="true" outlineLevel="0" collapsed="false"/>
    <row r="1044266" customFormat="false" ht="12.8" hidden="false" customHeight="true" outlineLevel="0" collapsed="false"/>
    <row r="1044267" customFormat="false" ht="12.8" hidden="false" customHeight="true" outlineLevel="0" collapsed="false"/>
    <row r="1044268" customFormat="false" ht="12.8" hidden="false" customHeight="true" outlineLevel="0" collapsed="false"/>
    <row r="1044269" customFormat="false" ht="12.8" hidden="false" customHeight="true" outlineLevel="0" collapsed="false"/>
    <row r="1044270" customFormat="false" ht="12.8" hidden="false" customHeight="true" outlineLevel="0" collapsed="false"/>
    <row r="1044271" customFormat="false" ht="12.8" hidden="false" customHeight="true" outlineLevel="0" collapsed="false"/>
    <row r="1044272" customFormat="false" ht="12.8" hidden="false" customHeight="true" outlineLevel="0" collapsed="false"/>
    <row r="1044273" customFormat="false" ht="12.8" hidden="false" customHeight="true" outlineLevel="0" collapsed="false"/>
    <row r="1044274" customFormat="false" ht="12.8" hidden="false" customHeight="true" outlineLevel="0" collapsed="false"/>
    <row r="1044275" customFormat="false" ht="12.8" hidden="false" customHeight="true" outlineLevel="0" collapsed="false"/>
    <row r="1044276" customFormat="false" ht="12.8" hidden="false" customHeight="true" outlineLevel="0" collapsed="false"/>
    <row r="1044277" customFormat="false" ht="12.8" hidden="false" customHeight="true" outlineLevel="0" collapsed="false"/>
    <row r="1044278" customFormat="false" ht="12.8" hidden="false" customHeight="true" outlineLevel="0" collapsed="false"/>
    <row r="1044279" customFormat="false" ht="12.8" hidden="false" customHeight="true" outlineLevel="0" collapsed="false"/>
    <row r="1044280" customFormat="false" ht="12.8" hidden="false" customHeight="true" outlineLevel="0" collapsed="false"/>
    <row r="1044281" customFormat="false" ht="12.8" hidden="false" customHeight="true" outlineLevel="0" collapsed="false"/>
    <row r="1044282" customFormat="false" ht="12.8" hidden="false" customHeight="true" outlineLevel="0" collapsed="false"/>
    <row r="1044283" customFormat="false" ht="12.8" hidden="false" customHeight="true" outlineLevel="0" collapsed="false"/>
    <row r="1044284" customFormat="false" ht="12.8" hidden="false" customHeight="true" outlineLevel="0" collapsed="false"/>
    <row r="1044285" customFormat="false" ht="12.8" hidden="false" customHeight="true" outlineLevel="0" collapsed="false"/>
    <row r="1044286" customFormat="false" ht="12.8" hidden="false" customHeight="true" outlineLevel="0" collapsed="false"/>
    <row r="1044287" customFormat="false" ht="12.8" hidden="false" customHeight="true" outlineLevel="0" collapsed="false"/>
    <row r="1044288" customFormat="false" ht="12.8" hidden="false" customHeight="true" outlineLevel="0" collapsed="false"/>
    <row r="1044289" customFormat="false" ht="12.8" hidden="false" customHeight="true" outlineLevel="0" collapsed="false"/>
    <row r="1044290" customFormat="false" ht="12.8" hidden="false" customHeight="true" outlineLevel="0" collapsed="false"/>
    <row r="1044291" customFormat="false" ht="12.8" hidden="false" customHeight="true" outlineLevel="0" collapsed="false"/>
    <row r="1044292" customFormat="false" ht="12.8" hidden="false" customHeight="true" outlineLevel="0" collapsed="false"/>
    <row r="1044293" customFormat="false" ht="12.8" hidden="false" customHeight="true" outlineLevel="0" collapsed="false"/>
    <row r="1044294" customFormat="false" ht="12.8" hidden="false" customHeight="true" outlineLevel="0" collapsed="false"/>
    <row r="1044295" customFormat="false" ht="12.8" hidden="false" customHeight="true" outlineLevel="0" collapsed="false"/>
    <row r="1044296" customFormat="false" ht="12.8" hidden="false" customHeight="true" outlineLevel="0" collapsed="false"/>
    <row r="1044297" customFormat="false" ht="12.8" hidden="false" customHeight="true" outlineLevel="0" collapsed="false"/>
    <row r="1044298" customFormat="false" ht="12.8" hidden="false" customHeight="true" outlineLevel="0" collapsed="false"/>
    <row r="1044299" customFormat="false" ht="12.8" hidden="false" customHeight="true" outlineLevel="0" collapsed="false"/>
    <row r="1044300" customFormat="false" ht="12.8" hidden="false" customHeight="true" outlineLevel="0" collapsed="false"/>
    <row r="1044301" customFormat="false" ht="12.8" hidden="false" customHeight="true" outlineLevel="0" collapsed="false"/>
    <row r="1044302" customFormat="false" ht="12.8" hidden="false" customHeight="true" outlineLevel="0" collapsed="false"/>
    <row r="1044303" customFormat="false" ht="12.8" hidden="false" customHeight="true" outlineLevel="0" collapsed="false"/>
    <row r="1044304" customFormat="false" ht="12.8" hidden="false" customHeight="true" outlineLevel="0" collapsed="false"/>
    <row r="1044305" customFormat="false" ht="12.8" hidden="false" customHeight="true" outlineLevel="0" collapsed="false"/>
    <row r="1044306" customFormat="false" ht="12.8" hidden="false" customHeight="true" outlineLevel="0" collapsed="false"/>
    <row r="1044307" customFormat="false" ht="12.8" hidden="false" customHeight="true" outlineLevel="0" collapsed="false"/>
    <row r="1044308" customFormat="false" ht="12.8" hidden="false" customHeight="true" outlineLevel="0" collapsed="false"/>
    <row r="1044309" customFormat="false" ht="12.8" hidden="false" customHeight="true" outlineLevel="0" collapsed="false"/>
    <row r="1044310" customFormat="false" ht="12.8" hidden="false" customHeight="true" outlineLevel="0" collapsed="false"/>
    <row r="1044311" customFormat="false" ht="12.8" hidden="false" customHeight="true" outlineLevel="0" collapsed="false"/>
    <row r="1044312" customFormat="false" ht="12.8" hidden="false" customHeight="true" outlineLevel="0" collapsed="false"/>
    <row r="1044313" customFormat="false" ht="12.8" hidden="false" customHeight="true" outlineLevel="0" collapsed="false"/>
    <row r="1044314" customFormat="false" ht="12.8" hidden="false" customHeight="true" outlineLevel="0" collapsed="false"/>
    <row r="1044315" customFormat="false" ht="12.8" hidden="false" customHeight="true" outlineLevel="0" collapsed="false"/>
    <row r="1044316" customFormat="false" ht="12.8" hidden="false" customHeight="true" outlineLevel="0" collapsed="false"/>
    <row r="1044317" customFormat="false" ht="12.8" hidden="false" customHeight="true" outlineLevel="0" collapsed="false"/>
    <row r="1044318" customFormat="false" ht="12.8" hidden="false" customHeight="true" outlineLevel="0" collapsed="false"/>
    <row r="1044319" customFormat="false" ht="12.8" hidden="false" customHeight="true" outlineLevel="0" collapsed="false"/>
    <row r="1044320" customFormat="false" ht="12.8" hidden="false" customHeight="true" outlineLevel="0" collapsed="false"/>
    <row r="1044321" customFormat="false" ht="12.8" hidden="false" customHeight="true" outlineLevel="0" collapsed="false"/>
    <row r="1044322" customFormat="false" ht="12.8" hidden="false" customHeight="true" outlineLevel="0" collapsed="false"/>
    <row r="1044323" customFormat="false" ht="12.8" hidden="false" customHeight="true" outlineLevel="0" collapsed="false"/>
    <row r="1044324" customFormat="false" ht="12.8" hidden="false" customHeight="true" outlineLevel="0" collapsed="false"/>
    <row r="1044325" customFormat="false" ht="12.8" hidden="false" customHeight="true" outlineLevel="0" collapsed="false"/>
    <row r="1044326" customFormat="false" ht="12.8" hidden="false" customHeight="true" outlineLevel="0" collapsed="false"/>
    <row r="1044327" customFormat="false" ht="12.8" hidden="false" customHeight="true" outlineLevel="0" collapsed="false"/>
    <row r="1044328" customFormat="false" ht="12.8" hidden="false" customHeight="true" outlineLevel="0" collapsed="false"/>
    <row r="1044329" customFormat="false" ht="12.8" hidden="false" customHeight="true" outlineLevel="0" collapsed="false"/>
    <row r="1044330" customFormat="false" ht="12.8" hidden="false" customHeight="true" outlineLevel="0" collapsed="false"/>
    <row r="1044331" customFormat="false" ht="12.8" hidden="false" customHeight="true" outlineLevel="0" collapsed="false"/>
    <row r="1044332" customFormat="false" ht="12.8" hidden="false" customHeight="true" outlineLevel="0" collapsed="false"/>
    <row r="1044333" customFormat="false" ht="12.8" hidden="false" customHeight="true" outlineLevel="0" collapsed="false"/>
    <row r="1044334" customFormat="false" ht="12.8" hidden="false" customHeight="true" outlineLevel="0" collapsed="false"/>
    <row r="1044335" customFormat="false" ht="12.8" hidden="false" customHeight="true" outlineLevel="0" collapsed="false"/>
    <row r="1044336" customFormat="false" ht="12.8" hidden="false" customHeight="true" outlineLevel="0" collapsed="false"/>
    <row r="1044337" customFormat="false" ht="12.8" hidden="false" customHeight="true" outlineLevel="0" collapsed="false"/>
    <row r="1044338" customFormat="false" ht="12.8" hidden="false" customHeight="true" outlineLevel="0" collapsed="false"/>
    <row r="1044339" customFormat="false" ht="12.8" hidden="false" customHeight="true" outlineLevel="0" collapsed="false"/>
    <row r="1044340" customFormat="false" ht="12.8" hidden="false" customHeight="true" outlineLevel="0" collapsed="false"/>
    <row r="1044341" customFormat="false" ht="12.8" hidden="false" customHeight="true" outlineLevel="0" collapsed="false"/>
    <row r="1044342" customFormat="false" ht="12.8" hidden="false" customHeight="true" outlineLevel="0" collapsed="false"/>
    <row r="1044343" customFormat="false" ht="12.8" hidden="false" customHeight="true" outlineLevel="0" collapsed="false"/>
    <row r="1044344" customFormat="false" ht="12.8" hidden="false" customHeight="true" outlineLevel="0" collapsed="false"/>
    <row r="1044345" customFormat="false" ht="12.8" hidden="false" customHeight="true" outlineLevel="0" collapsed="false"/>
    <row r="1044346" customFormat="false" ht="12.8" hidden="false" customHeight="true" outlineLevel="0" collapsed="false"/>
    <row r="1044347" customFormat="false" ht="12.8" hidden="false" customHeight="true" outlineLevel="0" collapsed="false"/>
    <row r="1044348" customFormat="false" ht="12.8" hidden="false" customHeight="true" outlineLevel="0" collapsed="false"/>
    <row r="1044349" customFormat="false" ht="12.8" hidden="false" customHeight="true" outlineLevel="0" collapsed="false"/>
    <row r="1044350" customFormat="false" ht="12.8" hidden="false" customHeight="true" outlineLevel="0" collapsed="false"/>
    <row r="1044351" customFormat="false" ht="12.8" hidden="false" customHeight="true" outlineLevel="0" collapsed="false"/>
    <row r="1044352" customFormat="false" ht="12.8" hidden="false" customHeight="true" outlineLevel="0" collapsed="false"/>
    <row r="1044353" customFormat="false" ht="12.8" hidden="false" customHeight="true" outlineLevel="0" collapsed="false"/>
    <row r="1044354" customFormat="false" ht="12.8" hidden="false" customHeight="true" outlineLevel="0" collapsed="false"/>
    <row r="1044355" customFormat="false" ht="12.8" hidden="false" customHeight="true" outlineLevel="0" collapsed="false"/>
    <row r="1044356" customFormat="false" ht="12.8" hidden="false" customHeight="true" outlineLevel="0" collapsed="false"/>
    <row r="1044357" customFormat="false" ht="12.8" hidden="false" customHeight="true" outlineLevel="0" collapsed="false"/>
    <row r="1044358" customFormat="false" ht="12.8" hidden="false" customHeight="true" outlineLevel="0" collapsed="false"/>
    <row r="1044359" customFormat="false" ht="12.8" hidden="false" customHeight="true" outlineLevel="0" collapsed="false"/>
    <row r="1044360" customFormat="false" ht="12.8" hidden="false" customHeight="true" outlineLevel="0" collapsed="false"/>
    <row r="1044361" customFormat="false" ht="12.8" hidden="false" customHeight="true" outlineLevel="0" collapsed="false"/>
    <row r="1044362" customFormat="false" ht="12.8" hidden="false" customHeight="true" outlineLevel="0" collapsed="false"/>
    <row r="1044363" customFormat="false" ht="12.8" hidden="false" customHeight="true" outlineLevel="0" collapsed="false"/>
    <row r="1044364" customFormat="false" ht="12.8" hidden="false" customHeight="true" outlineLevel="0" collapsed="false"/>
    <row r="1044365" customFormat="false" ht="12.8" hidden="false" customHeight="true" outlineLevel="0" collapsed="false"/>
    <row r="1044366" customFormat="false" ht="12.8" hidden="false" customHeight="true" outlineLevel="0" collapsed="false"/>
    <row r="1044367" customFormat="false" ht="12.8" hidden="false" customHeight="true" outlineLevel="0" collapsed="false"/>
    <row r="1044368" customFormat="false" ht="12.8" hidden="false" customHeight="true" outlineLevel="0" collapsed="false"/>
    <row r="1044369" customFormat="false" ht="12.8" hidden="false" customHeight="true" outlineLevel="0" collapsed="false"/>
    <row r="1044370" customFormat="false" ht="12.8" hidden="false" customHeight="true" outlineLevel="0" collapsed="false"/>
    <row r="1044371" customFormat="false" ht="12.8" hidden="false" customHeight="true" outlineLevel="0" collapsed="false"/>
    <row r="1044372" customFormat="false" ht="12.8" hidden="false" customHeight="true" outlineLevel="0" collapsed="false"/>
    <row r="1044373" customFormat="false" ht="12.8" hidden="false" customHeight="true" outlineLevel="0" collapsed="false"/>
    <row r="1044374" customFormat="false" ht="12.8" hidden="false" customHeight="true" outlineLevel="0" collapsed="false"/>
    <row r="1044375" customFormat="false" ht="12.8" hidden="false" customHeight="true" outlineLevel="0" collapsed="false"/>
    <row r="1044376" customFormat="false" ht="12.8" hidden="false" customHeight="true" outlineLevel="0" collapsed="false"/>
    <row r="1044377" customFormat="false" ht="12.8" hidden="false" customHeight="true" outlineLevel="0" collapsed="false"/>
    <row r="1044378" customFormat="false" ht="12.8" hidden="false" customHeight="true" outlineLevel="0" collapsed="false"/>
    <row r="1044379" customFormat="false" ht="12.8" hidden="false" customHeight="true" outlineLevel="0" collapsed="false"/>
    <row r="1044380" customFormat="false" ht="12.8" hidden="false" customHeight="true" outlineLevel="0" collapsed="false"/>
    <row r="1044381" customFormat="false" ht="12.8" hidden="false" customHeight="true" outlineLevel="0" collapsed="false"/>
    <row r="1044382" customFormat="false" ht="12.8" hidden="false" customHeight="true" outlineLevel="0" collapsed="false"/>
    <row r="1044383" customFormat="false" ht="12.8" hidden="false" customHeight="true" outlineLevel="0" collapsed="false"/>
    <row r="1044384" customFormat="false" ht="12.8" hidden="false" customHeight="true" outlineLevel="0" collapsed="false"/>
    <row r="1044385" customFormat="false" ht="12.8" hidden="false" customHeight="true" outlineLevel="0" collapsed="false"/>
    <row r="1044386" customFormat="false" ht="12.8" hidden="false" customHeight="true" outlineLevel="0" collapsed="false"/>
    <row r="1044387" customFormat="false" ht="12.8" hidden="false" customHeight="true" outlineLevel="0" collapsed="false"/>
    <row r="1044388" customFormat="false" ht="12.8" hidden="false" customHeight="true" outlineLevel="0" collapsed="false"/>
    <row r="1044389" customFormat="false" ht="12.8" hidden="false" customHeight="true" outlineLevel="0" collapsed="false"/>
    <row r="1044390" customFormat="false" ht="12.8" hidden="false" customHeight="true" outlineLevel="0" collapsed="false"/>
    <row r="1044391" customFormat="false" ht="12.8" hidden="false" customHeight="true" outlineLevel="0" collapsed="false"/>
    <row r="1044392" customFormat="false" ht="12.8" hidden="false" customHeight="true" outlineLevel="0" collapsed="false"/>
    <row r="1044393" customFormat="false" ht="12.8" hidden="false" customHeight="true" outlineLevel="0" collapsed="false"/>
    <row r="1044394" customFormat="false" ht="12.8" hidden="false" customHeight="true" outlineLevel="0" collapsed="false"/>
    <row r="1044395" customFormat="false" ht="12.8" hidden="false" customHeight="true" outlineLevel="0" collapsed="false"/>
    <row r="1044396" customFormat="false" ht="12.8" hidden="false" customHeight="true" outlineLevel="0" collapsed="false"/>
    <row r="1044397" customFormat="false" ht="12.8" hidden="false" customHeight="true" outlineLevel="0" collapsed="false"/>
    <row r="1044398" customFormat="false" ht="12.8" hidden="false" customHeight="true" outlineLevel="0" collapsed="false"/>
    <row r="1044399" customFormat="false" ht="12.8" hidden="false" customHeight="true" outlineLevel="0" collapsed="false"/>
    <row r="1044400" customFormat="false" ht="12.8" hidden="false" customHeight="true" outlineLevel="0" collapsed="false"/>
    <row r="1044401" customFormat="false" ht="12.8" hidden="false" customHeight="true" outlineLevel="0" collapsed="false"/>
    <row r="1044402" customFormat="false" ht="12.8" hidden="false" customHeight="true" outlineLevel="0" collapsed="false"/>
    <row r="1044403" customFormat="false" ht="12.8" hidden="false" customHeight="true" outlineLevel="0" collapsed="false"/>
    <row r="1044404" customFormat="false" ht="12.8" hidden="false" customHeight="true" outlineLevel="0" collapsed="false"/>
    <row r="1044405" customFormat="false" ht="12.8" hidden="false" customHeight="true" outlineLevel="0" collapsed="false"/>
    <row r="1044406" customFormat="false" ht="12.8" hidden="false" customHeight="true" outlineLevel="0" collapsed="false"/>
    <row r="1044407" customFormat="false" ht="12.8" hidden="false" customHeight="true" outlineLevel="0" collapsed="false"/>
    <row r="1044408" customFormat="false" ht="12.8" hidden="false" customHeight="true" outlineLevel="0" collapsed="false"/>
    <row r="1044409" customFormat="false" ht="12.8" hidden="false" customHeight="true" outlineLevel="0" collapsed="false"/>
    <row r="1044410" customFormat="false" ht="12.8" hidden="false" customHeight="true" outlineLevel="0" collapsed="false"/>
    <row r="1044411" customFormat="false" ht="12.8" hidden="false" customHeight="true" outlineLevel="0" collapsed="false"/>
    <row r="1044412" customFormat="false" ht="12.8" hidden="false" customHeight="true" outlineLevel="0" collapsed="false"/>
    <row r="1044413" customFormat="false" ht="12.8" hidden="false" customHeight="true" outlineLevel="0" collapsed="false"/>
    <row r="1044414" customFormat="false" ht="12.8" hidden="false" customHeight="true" outlineLevel="0" collapsed="false"/>
    <row r="1044415" customFormat="false" ht="12.8" hidden="false" customHeight="true" outlineLevel="0" collapsed="false"/>
    <row r="1044416" customFormat="false" ht="12.8" hidden="false" customHeight="true" outlineLevel="0" collapsed="false"/>
    <row r="1044417" customFormat="false" ht="12.8" hidden="false" customHeight="true" outlineLevel="0" collapsed="false"/>
    <row r="1044418" customFormat="false" ht="12.8" hidden="false" customHeight="true" outlineLevel="0" collapsed="false"/>
    <row r="1044419" customFormat="false" ht="12.8" hidden="false" customHeight="true" outlineLevel="0" collapsed="false"/>
    <row r="1044420" customFormat="false" ht="12.8" hidden="false" customHeight="true" outlineLevel="0" collapsed="false"/>
    <row r="1044421" customFormat="false" ht="12.8" hidden="false" customHeight="true" outlineLevel="0" collapsed="false"/>
    <row r="1044422" customFormat="false" ht="12.8" hidden="false" customHeight="true" outlineLevel="0" collapsed="false"/>
    <row r="1044423" customFormat="false" ht="12.8" hidden="false" customHeight="true" outlineLevel="0" collapsed="false"/>
    <row r="1044424" customFormat="false" ht="12.8" hidden="false" customHeight="true" outlineLevel="0" collapsed="false"/>
    <row r="1044425" customFormat="false" ht="12.8" hidden="false" customHeight="true" outlineLevel="0" collapsed="false"/>
    <row r="1044426" customFormat="false" ht="12.8" hidden="false" customHeight="true" outlineLevel="0" collapsed="false"/>
    <row r="1044427" customFormat="false" ht="12.8" hidden="false" customHeight="true" outlineLevel="0" collapsed="false"/>
    <row r="1044428" customFormat="false" ht="12.8" hidden="false" customHeight="true" outlineLevel="0" collapsed="false"/>
    <row r="1044429" customFormat="false" ht="12.8" hidden="false" customHeight="true" outlineLevel="0" collapsed="false"/>
    <row r="1044430" customFormat="false" ht="12.8" hidden="false" customHeight="true" outlineLevel="0" collapsed="false"/>
    <row r="1044431" customFormat="false" ht="12.8" hidden="false" customHeight="true" outlineLevel="0" collapsed="false"/>
    <row r="1044432" customFormat="false" ht="12.8" hidden="false" customHeight="true" outlineLevel="0" collapsed="false"/>
    <row r="1044433" customFormat="false" ht="12.8" hidden="false" customHeight="true" outlineLevel="0" collapsed="false"/>
    <row r="1044434" customFormat="false" ht="12.8" hidden="false" customHeight="true" outlineLevel="0" collapsed="false"/>
    <row r="1044435" customFormat="false" ht="12.8" hidden="false" customHeight="true" outlineLevel="0" collapsed="false"/>
    <row r="1044436" customFormat="false" ht="12.8" hidden="false" customHeight="true" outlineLevel="0" collapsed="false"/>
    <row r="1044437" customFormat="false" ht="12.8" hidden="false" customHeight="true" outlineLevel="0" collapsed="false"/>
    <row r="1044438" customFormat="false" ht="12.8" hidden="false" customHeight="true" outlineLevel="0" collapsed="false"/>
    <row r="1044439" customFormat="false" ht="12.8" hidden="false" customHeight="true" outlineLevel="0" collapsed="false"/>
    <row r="1044440" customFormat="false" ht="12.8" hidden="false" customHeight="true" outlineLevel="0" collapsed="false"/>
    <row r="1044441" customFormat="false" ht="12.8" hidden="false" customHeight="true" outlineLevel="0" collapsed="false"/>
    <row r="1044442" customFormat="false" ht="12.8" hidden="false" customHeight="true" outlineLevel="0" collapsed="false"/>
    <row r="1044443" customFormat="false" ht="12.8" hidden="false" customHeight="true" outlineLevel="0" collapsed="false"/>
    <row r="1044444" customFormat="false" ht="12.8" hidden="false" customHeight="true" outlineLevel="0" collapsed="false"/>
    <row r="1044445" customFormat="false" ht="12.8" hidden="false" customHeight="true" outlineLevel="0" collapsed="false"/>
    <row r="1044446" customFormat="false" ht="12.8" hidden="false" customHeight="true" outlineLevel="0" collapsed="false"/>
    <row r="1044447" customFormat="false" ht="12.8" hidden="false" customHeight="true" outlineLevel="0" collapsed="false"/>
    <row r="1044448" customFormat="false" ht="12.8" hidden="false" customHeight="true" outlineLevel="0" collapsed="false"/>
    <row r="1044449" customFormat="false" ht="12.8" hidden="false" customHeight="true" outlineLevel="0" collapsed="false"/>
    <row r="1044450" customFormat="false" ht="12.8" hidden="false" customHeight="true" outlineLevel="0" collapsed="false"/>
    <row r="1044451" customFormat="false" ht="12.8" hidden="false" customHeight="true" outlineLevel="0" collapsed="false"/>
    <row r="1044452" customFormat="false" ht="12.8" hidden="false" customHeight="true" outlineLevel="0" collapsed="false"/>
    <row r="1044453" customFormat="false" ht="12.8" hidden="false" customHeight="true" outlineLevel="0" collapsed="false"/>
    <row r="1044454" customFormat="false" ht="12.8" hidden="false" customHeight="true" outlineLevel="0" collapsed="false"/>
    <row r="1044455" customFormat="false" ht="12.8" hidden="false" customHeight="true" outlineLevel="0" collapsed="false"/>
    <row r="1044456" customFormat="false" ht="12.8" hidden="false" customHeight="true" outlineLevel="0" collapsed="false"/>
    <row r="1044457" customFormat="false" ht="12.8" hidden="false" customHeight="true" outlineLevel="0" collapsed="false"/>
    <row r="1044458" customFormat="false" ht="12.8" hidden="false" customHeight="true" outlineLevel="0" collapsed="false"/>
    <row r="1044459" customFormat="false" ht="12.8" hidden="false" customHeight="true" outlineLevel="0" collapsed="false"/>
    <row r="1044460" customFormat="false" ht="12.8" hidden="false" customHeight="true" outlineLevel="0" collapsed="false"/>
    <row r="1044461" customFormat="false" ht="12.8" hidden="false" customHeight="true" outlineLevel="0" collapsed="false"/>
    <row r="1044462" customFormat="false" ht="12.8" hidden="false" customHeight="true" outlineLevel="0" collapsed="false"/>
    <row r="1044463" customFormat="false" ht="12.8" hidden="false" customHeight="true" outlineLevel="0" collapsed="false"/>
    <row r="1044464" customFormat="false" ht="12.8" hidden="false" customHeight="true" outlineLevel="0" collapsed="false"/>
    <row r="1044465" customFormat="false" ht="12.8" hidden="false" customHeight="true" outlineLevel="0" collapsed="false"/>
    <row r="1044466" customFormat="false" ht="12.8" hidden="false" customHeight="true" outlineLevel="0" collapsed="false"/>
    <row r="1044467" customFormat="false" ht="12.8" hidden="false" customHeight="true" outlineLevel="0" collapsed="false"/>
    <row r="1044468" customFormat="false" ht="12.8" hidden="false" customHeight="true" outlineLevel="0" collapsed="false"/>
    <row r="1044469" customFormat="false" ht="12.8" hidden="false" customHeight="true" outlineLevel="0" collapsed="false"/>
    <row r="1044470" customFormat="false" ht="12.8" hidden="false" customHeight="true" outlineLevel="0" collapsed="false"/>
    <row r="1044471" customFormat="false" ht="12.8" hidden="false" customHeight="true" outlineLevel="0" collapsed="false"/>
    <row r="1044472" customFormat="false" ht="12.8" hidden="false" customHeight="true" outlineLevel="0" collapsed="false"/>
    <row r="1044473" customFormat="false" ht="12.8" hidden="false" customHeight="true" outlineLevel="0" collapsed="false"/>
    <row r="1044474" customFormat="false" ht="12.8" hidden="false" customHeight="true" outlineLevel="0" collapsed="false"/>
    <row r="1044475" customFormat="false" ht="12.8" hidden="false" customHeight="true" outlineLevel="0" collapsed="false"/>
    <row r="1044476" customFormat="false" ht="12.8" hidden="false" customHeight="true" outlineLevel="0" collapsed="false"/>
    <row r="1044477" customFormat="false" ht="12.8" hidden="false" customHeight="true" outlineLevel="0" collapsed="false"/>
    <row r="1044478" customFormat="false" ht="12.8" hidden="false" customHeight="true" outlineLevel="0" collapsed="false"/>
    <row r="1044479" customFormat="false" ht="12.8" hidden="false" customHeight="true" outlineLevel="0" collapsed="false"/>
    <row r="1044480" customFormat="false" ht="12.8" hidden="false" customHeight="true" outlineLevel="0" collapsed="false"/>
    <row r="1044481" customFormat="false" ht="12.8" hidden="false" customHeight="true" outlineLevel="0" collapsed="false"/>
    <row r="1044482" customFormat="false" ht="12.8" hidden="false" customHeight="true" outlineLevel="0" collapsed="false"/>
    <row r="1044483" customFormat="false" ht="12.8" hidden="false" customHeight="true" outlineLevel="0" collapsed="false"/>
    <row r="1044484" customFormat="false" ht="12.8" hidden="false" customHeight="true" outlineLevel="0" collapsed="false"/>
    <row r="1044485" customFormat="false" ht="12.8" hidden="false" customHeight="true" outlineLevel="0" collapsed="false"/>
    <row r="1044486" customFormat="false" ht="12.8" hidden="false" customHeight="true" outlineLevel="0" collapsed="false"/>
    <row r="1044487" customFormat="false" ht="12.8" hidden="false" customHeight="true" outlineLevel="0" collapsed="false"/>
    <row r="1044488" customFormat="false" ht="12.8" hidden="false" customHeight="true" outlineLevel="0" collapsed="false"/>
    <row r="1044489" customFormat="false" ht="12.8" hidden="false" customHeight="true" outlineLevel="0" collapsed="false"/>
    <row r="1044490" customFormat="false" ht="12.8" hidden="false" customHeight="true" outlineLevel="0" collapsed="false"/>
    <row r="1044491" customFormat="false" ht="12.8" hidden="false" customHeight="true" outlineLevel="0" collapsed="false"/>
    <row r="1044492" customFormat="false" ht="12.8" hidden="false" customHeight="true" outlineLevel="0" collapsed="false"/>
    <row r="1044493" customFormat="false" ht="12.8" hidden="false" customHeight="true" outlineLevel="0" collapsed="false"/>
    <row r="1044494" customFormat="false" ht="12.8" hidden="false" customHeight="true" outlineLevel="0" collapsed="false"/>
    <row r="1044495" customFormat="false" ht="12.8" hidden="false" customHeight="true" outlineLevel="0" collapsed="false"/>
    <row r="1044496" customFormat="false" ht="12.8" hidden="false" customHeight="true" outlineLevel="0" collapsed="false"/>
    <row r="1044497" customFormat="false" ht="12.8" hidden="false" customHeight="true" outlineLevel="0" collapsed="false"/>
    <row r="1044498" customFormat="false" ht="12.8" hidden="false" customHeight="true" outlineLevel="0" collapsed="false"/>
    <row r="1044499" customFormat="false" ht="12.8" hidden="false" customHeight="true" outlineLevel="0" collapsed="false"/>
    <row r="1044500" customFormat="false" ht="12.8" hidden="false" customHeight="true" outlineLevel="0" collapsed="false"/>
    <row r="1044501" customFormat="false" ht="12.8" hidden="false" customHeight="true" outlineLevel="0" collapsed="false"/>
    <row r="1044502" customFormat="false" ht="12.8" hidden="false" customHeight="true" outlineLevel="0" collapsed="false"/>
    <row r="1044503" customFormat="false" ht="12.8" hidden="false" customHeight="true" outlineLevel="0" collapsed="false"/>
    <row r="1044504" customFormat="false" ht="12.8" hidden="false" customHeight="true" outlineLevel="0" collapsed="false"/>
    <row r="1044505" customFormat="false" ht="12.8" hidden="false" customHeight="true" outlineLevel="0" collapsed="false"/>
    <row r="1044506" customFormat="false" ht="12.8" hidden="false" customHeight="true" outlineLevel="0" collapsed="false"/>
    <row r="1044507" customFormat="false" ht="12.8" hidden="false" customHeight="true" outlineLevel="0" collapsed="false"/>
    <row r="1044508" customFormat="false" ht="12.8" hidden="false" customHeight="true" outlineLevel="0" collapsed="false"/>
    <row r="1044509" customFormat="false" ht="12.8" hidden="false" customHeight="true" outlineLevel="0" collapsed="false"/>
    <row r="1044510" customFormat="false" ht="12.8" hidden="false" customHeight="true" outlineLevel="0" collapsed="false"/>
    <row r="1044511" customFormat="false" ht="12.8" hidden="false" customHeight="true" outlineLevel="0" collapsed="false"/>
    <row r="1044512" customFormat="false" ht="12.8" hidden="false" customHeight="true" outlineLevel="0" collapsed="false"/>
    <row r="1044513" customFormat="false" ht="12.8" hidden="false" customHeight="true" outlineLevel="0" collapsed="false"/>
    <row r="1044514" customFormat="false" ht="12.8" hidden="false" customHeight="true" outlineLevel="0" collapsed="false"/>
    <row r="1044515" customFormat="false" ht="12.8" hidden="false" customHeight="true" outlineLevel="0" collapsed="false"/>
    <row r="1044516" customFormat="false" ht="12.8" hidden="false" customHeight="true" outlineLevel="0" collapsed="false"/>
    <row r="1044517" customFormat="false" ht="12.8" hidden="false" customHeight="true" outlineLevel="0" collapsed="false"/>
    <row r="1044518" customFormat="false" ht="12.8" hidden="false" customHeight="true" outlineLevel="0" collapsed="false"/>
    <row r="1044519" customFormat="false" ht="12.8" hidden="false" customHeight="true" outlineLevel="0" collapsed="false"/>
    <row r="1044520" customFormat="false" ht="12.8" hidden="false" customHeight="true" outlineLevel="0" collapsed="false"/>
    <row r="1044521" customFormat="false" ht="12.8" hidden="false" customHeight="true" outlineLevel="0" collapsed="false"/>
    <row r="1044522" customFormat="false" ht="12.8" hidden="false" customHeight="true" outlineLevel="0" collapsed="false"/>
    <row r="1044523" customFormat="false" ht="12.8" hidden="false" customHeight="true" outlineLevel="0" collapsed="false"/>
    <row r="1044524" customFormat="false" ht="12.8" hidden="false" customHeight="true" outlineLevel="0" collapsed="false"/>
    <row r="1044525" customFormat="false" ht="12.8" hidden="false" customHeight="true" outlineLevel="0" collapsed="false"/>
    <row r="1044526" customFormat="false" ht="12.8" hidden="false" customHeight="true" outlineLevel="0" collapsed="false"/>
    <row r="1044527" customFormat="false" ht="12.8" hidden="false" customHeight="true" outlineLevel="0" collapsed="false"/>
    <row r="1044528" customFormat="false" ht="12.8" hidden="false" customHeight="true" outlineLevel="0" collapsed="false"/>
    <row r="1044529" customFormat="false" ht="12.8" hidden="false" customHeight="true" outlineLevel="0" collapsed="false"/>
    <row r="1044530" customFormat="false" ht="12.8" hidden="false" customHeight="true" outlineLevel="0" collapsed="false"/>
    <row r="1044531" customFormat="false" ht="12.8" hidden="false" customHeight="true" outlineLevel="0" collapsed="false"/>
    <row r="1044532" customFormat="false" ht="12.8" hidden="false" customHeight="true" outlineLevel="0" collapsed="false"/>
    <row r="1044533" customFormat="false" ht="12.8" hidden="false" customHeight="true" outlineLevel="0" collapsed="false"/>
    <row r="1044534" customFormat="false" ht="12.8" hidden="false" customHeight="true" outlineLevel="0" collapsed="false"/>
    <row r="1044535" customFormat="false" ht="12.8" hidden="false" customHeight="true" outlineLevel="0" collapsed="false"/>
    <row r="1044536" customFormat="false" ht="12.8" hidden="false" customHeight="true" outlineLevel="0" collapsed="false"/>
    <row r="1044537" customFormat="false" ht="12.8" hidden="false" customHeight="true" outlineLevel="0" collapsed="false"/>
    <row r="1044538" customFormat="false" ht="12.8" hidden="false" customHeight="true" outlineLevel="0" collapsed="false"/>
    <row r="1044539" customFormat="false" ht="12.8" hidden="false" customHeight="true" outlineLevel="0" collapsed="false"/>
    <row r="1044540" customFormat="false" ht="12.8" hidden="false" customHeight="true" outlineLevel="0" collapsed="false"/>
    <row r="1044541" customFormat="false" ht="12.8" hidden="false" customHeight="true" outlineLevel="0" collapsed="false"/>
    <row r="1044542" customFormat="false" ht="12.8" hidden="false" customHeight="true" outlineLevel="0" collapsed="false"/>
    <row r="1044543" customFormat="false" ht="12.8" hidden="false" customHeight="true" outlineLevel="0" collapsed="false"/>
    <row r="1044544" customFormat="false" ht="12.8" hidden="false" customHeight="true" outlineLevel="0" collapsed="false"/>
    <row r="1044545" customFormat="false" ht="12.8" hidden="false" customHeight="true" outlineLevel="0" collapsed="false"/>
    <row r="1044546" customFormat="false" ht="12.8" hidden="false" customHeight="true" outlineLevel="0" collapsed="false"/>
    <row r="1044547" customFormat="false" ht="12.8" hidden="false" customHeight="true" outlineLevel="0" collapsed="false"/>
    <row r="1044548" customFormat="false" ht="12.8" hidden="false" customHeight="true" outlineLevel="0" collapsed="false"/>
    <row r="1044549" customFormat="false" ht="12.8" hidden="false" customHeight="true" outlineLevel="0" collapsed="false"/>
    <row r="1044550" customFormat="false" ht="12.8" hidden="false" customHeight="true" outlineLevel="0" collapsed="false"/>
    <row r="1044551" customFormat="false" ht="12.8" hidden="false" customHeight="true" outlineLevel="0" collapsed="false"/>
    <row r="1044552" customFormat="false" ht="12.8" hidden="false" customHeight="true" outlineLevel="0" collapsed="false"/>
    <row r="1044553" customFormat="false" ht="12.8" hidden="false" customHeight="true" outlineLevel="0" collapsed="false"/>
    <row r="1044554" customFormat="false" ht="12.8" hidden="false" customHeight="true" outlineLevel="0" collapsed="false"/>
    <row r="1044555" customFormat="false" ht="12.8" hidden="false" customHeight="true" outlineLevel="0" collapsed="false"/>
    <row r="1044556" customFormat="false" ht="12.8" hidden="false" customHeight="true" outlineLevel="0" collapsed="false"/>
    <row r="1044557" customFormat="false" ht="12.8" hidden="false" customHeight="true" outlineLevel="0" collapsed="false"/>
    <row r="1044558" customFormat="false" ht="12.8" hidden="false" customHeight="true" outlineLevel="0" collapsed="false"/>
    <row r="1044559" customFormat="false" ht="12.8" hidden="false" customHeight="true" outlineLevel="0" collapsed="false"/>
    <row r="1044560" customFormat="false" ht="12.8" hidden="false" customHeight="true" outlineLevel="0" collapsed="false"/>
    <row r="1044561" customFormat="false" ht="12.8" hidden="false" customHeight="true" outlineLevel="0" collapsed="false"/>
    <row r="1044562" customFormat="false" ht="12.8" hidden="false" customHeight="true" outlineLevel="0" collapsed="false"/>
    <row r="1044563" customFormat="false" ht="12.8" hidden="false" customHeight="true" outlineLevel="0" collapsed="false"/>
    <row r="1044564" customFormat="false" ht="12.8" hidden="false" customHeight="true" outlineLevel="0" collapsed="false"/>
    <row r="1044565" customFormat="false" ht="12.8" hidden="false" customHeight="true" outlineLevel="0" collapsed="false"/>
    <row r="1044566" customFormat="false" ht="12.8" hidden="false" customHeight="true" outlineLevel="0" collapsed="false"/>
    <row r="1044567" customFormat="false" ht="12.8" hidden="false" customHeight="true" outlineLevel="0" collapsed="false"/>
    <row r="1044568" customFormat="false" ht="12.8" hidden="false" customHeight="true" outlineLevel="0" collapsed="false"/>
    <row r="1044569" customFormat="false" ht="12.8" hidden="false" customHeight="true" outlineLevel="0" collapsed="false"/>
    <row r="1044570" customFormat="false" ht="12.8" hidden="false" customHeight="true" outlineLevel="0" collapsed="false"/>
    <row r="1044571" customFormat="false" ht="12.8" hidden="false" customHeight="true" outlineLevel="0" collapsed="false"/>
    <row r="1044572" customFormat="false" ht="12.8" hidden="false" customHeight="true" outlineLevel="0" collapsed="false"/>
    <row r="1044573" customFormat="false" ht="12.8" hidden="false" customHeight="true" outlineLevel="0" collapsed="false"/>
    <row r="1044574" customFormat="false" ht="12.8" hidden="false" customHeight="true" outlineLevel="0" collapsed="false"/>
    <row r="1044575" customFormat="false" ht="12.8" hidden="false" customHeight="true" outlineLevel="0" collapsed="false"/>
    <row r="1044576" customFormat="false" ht="12.8" hidden="false" customHeight="true" outlineLevel="0" collapsed="false"/>
    <row r="1044577" customFormat="false" ht="12.8" hidden="false" customHeight="true" outlineLevel="0" collapsed="false"/>
    <row r="1044578" customFormat="false" ht="12.8" hidden="false" customHeight="true" outlineLevel="0" collapsed="false"/>
    <row r="1044579" customFormat="false" ht="12.8" hidden="false" customHeight="true" outlineLevel="0" collapsed="false"/>
    <row r="1044580" customFormat="false" ht="12.8" hidden="false" customHeight="true" outlineLevel="0" collapsed="false"/>
    <row r="1044581" customFormat="false" ht="12.8" hidden="false" customHeight="true" outlineLevel="0" collapsed="false"/>
    <row r="1044582" customFormat="false" ht="12.8" hidden="false" customHeight="true" outlineLevel="0" collapsed="false"/>
    <row r="1044583" customFormat="false" ht="12.8" hidden="false" customHeight="true" outlineLevel="0" collapsed="false"/>
    <row r="1044584" customFormat="false" ht="12.8" hidden="false" customHeight="true" outlineLevel="0" collapsed="false"/>
    <row r="1044585" customFormat="false" ht="12.8" hidden="false" customHeight="true" outlineLevel="0" collapsed="false"/>
    <row r="1044586" customFormat="false" ht="12.8" hidden="false" customHeight="true" outlineLevel="0" collapsed="false"/>
    <row r="1044587" customFormat="false" ht="12.8" hidden="false" customHeight="true" outlineLevel="0" collapsed="false"/>
    <row r="1044588" customFormat="false" ht="12.8" hidden="false" customHeight="true" outlineLevel="0" collapsed="false"/>
    <row r="1044589" customFormat="false" ht="12.8" hidden="false" customHeight="true" outlineLevel="0" collapsed="false"/>
    <row r="1044590" customFormat="false" ht="12.8" hidden="false" customHeight="true" outlineLevel="0" collapsed="false"/>
    <row r="1044591" customFormat="false" ht="12.8" hidden="false" customHeight="true" outlineLevel="0" collapsed="false"/>
    <row r="1044592" customFormat="false" ht="12.8" hidden="false" customHeight="true" outlineLevel="0" collapsed="false"/>
    <row r="1044593" customFormat="false" ht="12.8" hidden="false" customHeight="true" outlineLevel="0" collapsed="false"/>
    <row r="1044594" customFormat="false" ht="12.8" hidden="false" customHeight="true" outlineLevel="0" collapsed="false"/>
    <row r="1044595" customFormat="false" ht="12.8" hidden="false" customHeight="true" outlineLevel="0" collapsed="false"/>
    <row r="1044596" customFormat="false" ht="12.8" hidden="false" customHeight="true" outlineLevel="0" collapsed="false"/>
    <row r="1044597" customFormat="false" ht="12.8" hidden="false" customHeight="true" outlineLevel="0" collapsed="false"/>
    <row r="1044598" customFormat="false" ht="12.8" hidden="false" customHeight="true" outlineLevel="0" collapsed="false"/>
    <row r="1044599" customFormat="false" ht="12.8" hidden="false" customHeight="true" outlineLevel="0" collapsed="false"/>
    <row r="1044600" customFormat="false" ht="12.8" hidden="false" customHeight="true" outlineLevel="0" collapsed="false"/>
    <row r="1044601" customFormat="false" ht="12.8" hidden="false" customHeight="true" outlineLevel="0" collapsed="false"/>
    <row r="1044602" customFormat="false" ht="12.8" hidden="false" customHeight="true" outlineLevel="0" collapsed="false"/>
    <row r="1044603" customFormat="false" ht="12.8" hidden="false" customHeight="true" outlineLevel="0" collapsed="false"/>
    <row r="1044604" customFormat="false" ht="12.8" hidden="false" customHeight="true" outlineLevel="0" collapsed="false"/>
    <row r="1044605" customFormat="false" ht="12.8" hidden="false" customHeight="true" outlineLevel="0" collapsed="false"/>
    <row r="1044606" customFormat="false" ht="12.8" hidden="false" customHeight="true" outlineLevel="0" collapsed="false"/>
    <row r="1044607" customFormat="false" ht="12.8" hidden="false" customHeight="true" outlineLevel="0" collapsed="false"/>
    <row r="1044608" customFormat="false" ht="12.8" hidden="false" customHeight="true" outlineLevel="0" collapsed="false"/>
    <row r="1044609" customFormat="false" ht="12.8" hidden="false" customHeight="true" outlineLevel="0" collapsed="false"/>
    <row r="1044610" customFormat="false" ht="12.8" hidden="false" customHeight="true" outlineLevel="0" collapsed="false"/>
    <row r="1044611" customFormat="false" ht="12.8" hidden="false" customHeight="true" outlineLevel="0" collapsed="false"/>
    <row r="1044612" customFormat="false" ht="12.8" hidden="false" customHeight="true" outlineLevel="0" collapsed="false"/>
    <row r="1044613" customFormat="false" ht="12.8" hidden="false" customHeight="true" outlineLevel="0" collapsed="false"/>
    <row r="1044614" customFormat="false" ht="12.8" hidden="false" customHeight="true" outlineLevel="0" collapsed="false"/>
    <row r="1044615" customFormat="false" ht="12.8" hidden="false" customHeight="true" outlineLevel="0" collapsed="false"/>
    <row r="1044616" customFormat="false" ht="12.8" hidden="false" customHeight="true" outlineLevel="0" collapsed="false"/>
    <row r="1044617" customFormat="false" ht="12.8" hidden="false" customHeight="true" outlineLevel="0" collapsed="false"/>
    <row r="1044618" customFormat="false" ht="12.8" hidden="false" customHeight="true" outlineLevel="0" collapsed="false"/>
    <row r="1044619" customFormat="false" ht="12.8" hidden="false" customHeight="true" outlineLevel="0" collapsed="false"/>
    <row r="1044620" customFormat="false" ht="12.8" hidden="false" customHeight="true" outlineLevel="0" collapsed="false"/>
    <row r="1044621" customFormat="false" ht="12.8" hidden="false" customHeight="true" outlineLevel="0" collapsed="false"/>
    <row r="1044622" customFormat="false" ht="12.8" hidden="false" customHeight="true" outlineLevel="0" collapsed="false"/>
    <row r="1044623" customFormat="false" ht="12.8" hidden="false" customHeight="true" outlineLevel="0" collapsed="false"/>
    <row r="1044624" customFormat="false" ht="12.8" hidden="false" customHeight="true" outlineLevel="0" collapsed="false"/>
    <row r="1044625" customFormat="false" ht="12.8" hidden="false" customHeight="true" outlineLevel="0" collapsed="false"/>
    <row r="1044626" customFormat="false" ht="12.8" hidden="false" customHeight="true" outlineLevel="0" collapsed="false"/>
    <row r="1044627" customFormat="false" ht="12.8" hidden="false" customHeight="true" outlineLevel="0" collapsed="false"/>
    <row r="1044628" customFormat="false" ht="12.8" hidden="false" customHeight="true" outlineLevel="0" collapsed="false"/>
    <row r="1044629" customFormat="false" ht="12.8" hidden="false" customHeight="true" outlineLevel="0" collapsed="false"/>
    <row r="1044630" customFormat="false" ht="12.8" hidden="false" customHeight="true" outlineLevel="0" collapsed="false"/>
    <row r="1044631" customFormat="false" ht="12.8" hidden="false" customHeight="true" outlineLevel="0" collapsed="false"/>
    <row r="1044632" customFormat="false" ht="12.8" hidden="false" customHeight="true" outlineLevel="0" collapsed="false"/>
    <row r="1044633" customFormat="false" ht="12.8" hidden="false" customHeight="true" outlineLevel="0" collapsed="false"/>
    <row r="1044634" customFormat="false" ht="12.8" hidden="false" customHeight="true" outlineLevel="0" collapsed="false"/>
    <row r="1044635" customFormat="false" ht="12.8" hidden="false" customHeight="true" outlineLevel="0" collapsed="false"/>
    <row r="1044636" customFormat="false" ht="12.8" hidden="false" customHeight="true" outlineLevel="0" collapsed="false"/>
    <row r="1044637" customFormat="false" ht="12.8" hidden="false" customHeight="true" outlineLevel="0" collapsed="false"/>
    <row r="1044638" customFormat="false" ht="12.8" hidden="false" customHeight="true" outlineLevel="0" collapsed="false"/>
    <row r="1044639" customFormat="false" ht="12.8" hidden="false" customHeight="true" outlineLevel="0" collapsed="false"/>
    <row r="1044640" customFormat="false" ht="12.8" hidden="false" customHeight="true" outlineLevel="0" collapsed="false"/>
    <row r="1044641" customFormat="false" ht="12.8" hidden="false" customHeight="true" outlineLevel="0" collapsed="false"/>
    <row r="1044642" customFormat="false" ht="12.8" hidden="false" customHeight="true" outlineLevel="0" collapsed="false"/>
    <row r="1044643" customFormat="false" ht="12.8" hidden="false" customHeight="true" outlineLevel="0" collapsed="false"/>
    <row r="1044644" customFormat="false" ht="12.8" hidden="false" customHeight="true" outlineLevel="0" collapsed="false"/>
    <row r="1044645" customFormat="false" ht="12.8" hidden="false" customHeight="true" outlineLevel="0" collapsed="false"/>
    <row r="1044646" customFormat="false" ht="12.8" hidden="false" customHeight="true" outlineLevel="0" collapsed="false"/>
    <row r="1044647" customFormat="false" ht="12.8" hidden="false" customHeight="true" outlineLevel="0" collapsed="false"/>
    <row r="1044648" customFormat="false" ht="12.8" hidden="false" customHeight="true" outlineLevel="0" collapsed="false"/>
    <row r="1044649" customFormat="false" ht="12.8" hidden="false" customHeight="true" outlineLevel="0" collapsed="false"/>
    <row r="1044650" customFormat="false" ht="12.8" hidden="false" customHeight="true" outlineLevel="0" collapsed="false"/>
    <row r="1044651" customFormat="false" ht="12.8" hidden="false" customHeight="true" outlineLevel="0" collapsed="false"/>
    <row r="1044652" customFormat="false" ht="12.8" hidden="false" customHeight="true" outlineLevel="0" collapsed="false"/>
    <row r="1044653" customFormat="false" ht="12.8" hidden="false" customHeight="true" outlineLevel="0" collapsed="false"/>
    <row r="1044654" customFormat="false" ht="12.8" hidden="false" customHeight="true" outlineLevel="0" collapsed="false"/>
    <row r="1044655" customFormat="false" ht="12.8" hidden="false" customHeight="true" outlineLevel="0" collapsed="false"/>
    <row r="1044656" customFormat="false" ht="12.8" hidden="false" customHeight="true" outlineLevel="0" collapsed="false"/>
    <row r="1044657" customFormat="false" ht="12.8" hidden="false" customHeight="true" outlineLevel="0" collapsed="false"/>
    <row r="1044658" customFormat="false" ht="12.8" hidden="false" customHeight="true" outlineLevel="0" collapsed="false"/>
    <row r="1044659" customFormat="false" ht="12.8" hidden="false" customHeight="true" outlineLevel="0" collapsed="false"/>
    <row r="1044660" customFormat="false" ht="12.8" hidden="false" customHeight="true" outlineLevel="0" collapsed="false"/>
    <row r="1044661" customFormat="false" ht="12.8" hidden="false" customHeight="true" outlineLevel="0" collapsed="false"/>
    <row r="1044662" customFormat="false" ht="12.8" hidden="false" customHeight="true" outlineLevel="0" collapsed="false"/>
    <row r="1044663" customFormat="false" ht="12.8" hidden="false" customHeight="true" outlineLevel="0" collapsed="false"/>
    <row r="1044664" customFormat="false" ht="12.8" hidden="false" customHeight="true" outlineLevel="0" collapsed="false"/>
    <row r="1044665" customFormat="false" ht="12.8" hidden="false" customHeight="true" outlineLevel="0" collapsed="false"/>
    <row r="1044666" customFormat="false" ht="12.8" hidden="false" customHeight="true" outlineLevel="0" collapsed="false"/>
    <row r="1044667" customFormat="false" ht="12.8" hidden="false" customHeight="true" outlineLevel="0" collapsed="false"/>
    <row r="1044668" customFormat="false" ht="12.8" hidden="false" customHeight="true" outlineLevel="0" collapsed="false"/>
    <row r="1044669" customFormat="false" ht="12.8" hidden="false" customHeight="true" outlineLevel="0" collapsed="false"/>
    <row r="1044670" customFormat="false" ht="12.8" hidden="false" customHeight="true" outlineLevel="0" collapsed="false"/>
    <row r="1044671" customFormat="false" ht="12.8" hidden="false" customHeight="true" outlineLevel="0" collapsed="false"/>
    <row r="1044672" customFormat="false" ht="12.8" hidden="false" customHeight="true" outlineLevel="0" collapsed="false"/>
    <row r="1044673" customFormat="false" ht="12.8" hidden="false" customHeight="true" outlineLevel="0" collapsed="false"/>
    <row r="1044674" customFormat="false" ht="12.8" hidden="false" customHeight="true" outlineLevel="0" collapsed="false"/>
    <row r="1044675" customFormat="false" ht="12.8" hidden="false" customHeight="true" outlineLevel="0" collapsed="false"/>
    <row r="1044676" customFormat="false" ht="12.8" hidden="false" customHeight="true" outlineLevel="0" collapsed="false"/>
    <row r="1044677" customFormat="false" ht="12.8" hidden="false" customHeight="true" outlineLevel="0" collapsed="false"/>
    <row r="1044678" customFormat="false" ht="12.8" hidden="false" customHeight="true" outlineLevel="0" collapsed="false"/>
    <row r="1044679" customFormat="false" ht="12.8" hidden="false" customHeight="true" outlineLevel="0" collapsed="false"/>
    <row r="1044680" customFormat="false" ht="12.8" hidden="false" customHeight="true" outlineLevel="0" collapsed="false"/>
    <row r="1044681" customFormat="false" ht="12.8" hidden="false" customHeight="true" outlineLevel="0" collapsed="false"/>
    <row r="1044682" customFormat="false" ht="12.8" hidden="false" customHeight="true" outlineLevel="0" collapsed="false"/>
    <row r="1044683" customFormat="false" ht="12.8" hidden="false" customHeight="true" outlineLevel="0" collapsed="false"/>
    <row r="1044684" customFormat="false" ht="12.8" hidden="false" customHeight="true" outlineLevel="0" collapsed="false"/>
    <row r="1044685" customFormat="false" ht="12.8" hidden="false" customHeight="true" outlineLevel="0" collapsed="false"/>
    <row r="1044686" customFormat="false" ht="12.8" hidden="false" customHeight="true" outlineLevel="0" collapsed="false"/>
    <row r="1044687" customFormat="false" ht="12.8" hidden="false" customHeight="true" outlineLevel="0" collapsed="false"/>
    <row r="1044688" customFormat="false" ht="12.8" hidden="false" customHeight="true" outlineLevel="0" collapsed="false"/>
    <row r="1044689" customFormat="false" ht="12.8" hidden="false" customHeight="true" outlineLevel="0" collapsed="false"/>
    <row r="1044690" customFormat="false" ht="12.8" hidden="false" customHeight="true" outlineLevel="0" collapsed="false"/>
    <row r="1044691" customFormat="false" ht="12.8" hidden="false" customHeight="true" outlineLevel="0" collapsed="false"/>
    <row r="1044692" customFormat="false" ht="12.8" hidden="false" customHeight="true" outlineLevel="0" collapsed="false"/>
    <row r="1044693" customFormat="false" ht="12.8" hidden="false" customHeight="true" outlineLevel="0" collapsed="false"/>
    <row r="1044694" customFormat="false" ht="12.8" hidden="false" customHeight="true" outlineLevel="0" collapsed="false"/>
    <row r="1044695" customFormat="false" ht="12.8" hidden="false" customHeight="true" outlineLevel="0" collapsed="false"/>
    <row r="1044696" customFormat="false" ht="12.8" hidden="false" customHeight="true" outlineLevel="0" collapsed="false"/>
    <row r="1044697" customFormat="false" ht="12.8" hidden="false" customHeight="true" outlineLevel="0" collapsed="false"/>
    <row r="1044698" customFormat="false" ht="12.8" hidden="false" customHeight="true" outlineLevel="0" collapsed="false"/>
    <row r="1044699" customFormat="false" ht="12.8" hidden="false" customHeight="true" outlineLevel="0" collapsed="false"/>
    <row r="1044700" customFormat="false" ht="12.8" hidden="false" customHeight="true" outlineLevel="0" collapsed="false"/>
    <row r="1044701" customFormat="false" ht="12.8" hidden="false" customHeight="true" outlineLevel="0" collapsed="false"/>
    <row r="1044702" customFormat="false" ht="12.8" hidden="false" customHeight="true" outlineLevel="0" collapsed="false"/>
    <row r="1044703" customFormat="false" ht="12.8" hidden="false" customHeight="true" outlineLevel="0" collapsed="false"/>
    <row r="1044704" customFormat="false" ht="12.8" hidden="false" customHeight="true" outlineLevel="0" collapsed="false"/>
    <row r="1044705" customFormat="false" ht="12.8" hidden="false" customHeight="true" outlineLevel="0" collapsed="false"/>
    <row r="1044706" customFormat="false" ht="12.8" hidden="false" customHeight="true" outlineLevel="0" collapsed="false"/>
    <row r="1044707" customFormat="false" ht="12.8" hidden="false" customHeight="true" outlineLevel="0" collapsed="false"/>
    <row r="1044708" customFormat="false" ht="12.8" hidden="false" customHeight="true" outlineLevel="0" collapsed="false"/>
    <row r="1044709" customFormat="false" ht="12.8" hidden="false" customHeight="true" outlineLevel="0" collapsed="false"/>
    <row r="1044710" customFormat="false" ht="12.8" hidden="false" customHeight="true" outlineLevel="0" collapsed="false"/>
    <row r="1044711" customFormat="false" ht="12.8" hidden="false" customHeight="true" outlineLevel="0" collapsed="false"/>
    <row r="1044712" customFormat="false" ht="12.8" hidden="false" customHeight="true" outlineLevel="0" collapsed="false"/>
    <row r="1044713" customFormat="false" ht="12.8" hidden="false" customHeight="true" outlineLevel="0" collapsed="false"/>
    <row r="1044714" customFormat="false" ht="12.8" hidden="false" customHeight="true" outlineLevel="0" collapsed="false"/>
    <row r="1044715" customFormat="false" ht="12.8" hidden="false" customHeight="true" outlineLevel="0" collapsed="false"/>
    <row r="1044716" customFormat="false" ht="12.8" hidden="false" customHeight="true" outlineLevel="0" collapsed="false"/>
    <row r="1044717" customFormat="false" ht="12.8" hidden="false" customHeight="true" outlineLevel="0" collapsed="false"/>
    <row r="1044718" customFormat="false" ht="12.8" hidden="false" customHeight="true" outlineLevel="0" collapsed="false"/>
    <row r="1044719" customFormat="false" ht="12.8" hidden="false" customHeight="true" outlineLevel="0" collapsed="false"/>
    <row r="1044720" customFormat="false" ht="12.8" hidden="false" customHeight="true" outlineLevel="0" collapsed="false"/>
    <row r="1044721" customFormat="false" ht="12.8" hidden="false" customHeight="true" outlineLevel="0" collapsed="false"/>
    <row r="1044722" customFormat="false" ht="12.8" hidden="false" customHeight="true" outlineLevel="0" collapsed="false"/>
    <row r="1044723" customFormat="false" ht="12.8" hidden="false" customHeight="true" outlineLevel="0" collapsed="false"/>
    <row r="1044724" customFormat="false" ht="12.8" hidden="false" customHeight="true" outlineLevel="0" collapsed="false"/>
    <row r="1044725" customFormat="false" ht="12.8" hidden="false" customHeight="true" outlineLevel="0" collapsed="false"/>
    <row r="1044726" customFormat="false" ht="12.8" hidden="false" customHeight="true" outlineLevel="0" collapsed="false"/>
    <row r="1044727" customFormat="false" ht="12.8" hidden="false" customHeight="true" outlineLevel="0" collapsed="false"/>
    <row r="1044728" customFormat="false" ht="12.8" hidden="false" customHeight="true" outlineLevel="0" collapsed="false"/>
    <row r="1044729" customFormat="false" ht="12.8" hidden="false" customHeight="true" outlineLevel="0" collapsed="false"/>
    <row r="1044730" customFormat="false" ht="12.8" hidden="false" customHeight="true" outlineLevel="0" collapsed="false"/>
    <row r="1044731" customFormat="false" ht="12.8" hidden="false" customHeight="true" outlineLevel="0" collapsed="false"/>
    <row r="1044732" customFormat="false" ht="12.8" hidden="false" customHeight="true" outlineLevel="0" collapsed="false"/>
    <row r="1044733" customFormat="false" ht="12.8" hidden="false" customHeight="true" outlineLevel="0" collapsed="false"/>
    <row r="1044734" customFormat="false" ht="12.8" hidden="false" customHeight="true" outlineLevel="0" collapsed="false"/>
    <row r="1044735" customFormat="false" ht="12.8" hidden="false" customHeight="true" outlineLevel="0" collapsed="false"/>
    <row r="1044736" customFormat="false" ht="12.8" hidden="false" customHeight="true" outlineLevel="0" collapsed="false"/>
    <row r="1044737" customFormat="false" ht="12.8" hidden="false" customHeight="true" outlineLevel="0" collapsed="false"/>
    <row r="1044738" customFormat="false" ht="12.8" hidden="false" customHeight="true" outlineLevel="0" collapsed="false"/>
    <row r="1044739" customFormat="false" ht="12.8" hidden="false" customHeight="true" outlineLevel="0" collapsed="false"/>
    <row r="1044740" customFormat="false" ht="12.8" hidden="false" customHeight="true" outlineLevel="0" collapsed="false"/>
    <row r="1044741" customFormat="false" ht="12.8" hidden="false" customHeight="true" outlineLevel="0" collapsed="false"/>
    <row r="1044742" customFormat="false" ht="12.8" hidden="false" customHeight="true" outlineLevel="0" collapsed="false"/>
    <row r="1044743" customFormat="false" ht="12.8" hidden="false" customHeight="true" outlineLevel="0" collapsed="false"/>
    <row r="1044744" customFormat="false" ht="12.8" hidden="false" customHeight="true" outlineLevel="0" collapsed="false"/>
    <row r="1044745" customFormat="false" ht="12.8" hidden="false" customHeight="true" outlineLevel="0" collapsed="false"/>
    <row r="1044746" customFormat="false" ht="12.8" hidden="false" customHeight="true" outlineLevel="0" collapsed="false"/>
    <row r="1044747" customFormat="false" ht="12.8" hidden="false" customHeight="true" outlineLevel="0" collapsed="false"/>
    <row r="1044748" customFormat="false" ht="12.8" hidden="false" customHeight="true" outlineLevel="0" collapsed="false"/>
    <row r="1044749" customFormat="false" ht="12.8" hidden="false" customHeight="true" outlineLevel="0" collapsed="false"/>
    <row r="1044750" customFormat="false" ht="12.8" hidden="false" customHeight="true" outlineLevel="0" collapsed="false"/>
    <row r="1044751" customFormat="false" ht="12.8" hidden="false" customHeight="true" outlineLevel="0" collapsed="false"/>
    <row r="1044752" customFormat="false" ht="12.8" hidden="false" customHeight="true" outlineLevel="0" collapsed="false"/>
    <row r="1044753" customFormat="false" ht="12.8" hidden="false" customHeight="true" outlineLevel="0" collapsed="false"/>
    <row r="1044754" customFormat="false" ht="12.8" hidden="false" customHeight="true" outlineLevel="0" collapsed="false"/>
    <row r="1044755" customFormat="false" ht="12.8" hidden="false" customHeight="true" outlineLevel="0" collapsed="false"/>
    <row r="1044756" customFormat="false" ht="12.8" hidden="false" customHeight="true" outlineLevel="0" collapsed="false"/>
    <row r="1044757" customFormat="false" ht="12.8" hidden="false" customHeight="true" outlineLevel="0" collapsed="false"/>
    <row r="1044758" customFormat="false" ht="12.8" hidden="false" customHeight="true" outlineLevel="0" collapsed="false"/>
    <row r="1044759" customFormat="false" ht="12.8" hidden="false" customHeight="true" outlineLevel="0" collapsed="false"/>
    <row r="1044760" customFormat="false" ht="12.8" hidden="false" customHeight="true" outlineLevel="0" collapsed="false"/>
    <row r="1044761" customFormat="false" ht="12.8" hidden="false" customHeight="true" outlineLevel="0" collapsed="false"/>
    <row r="1044762" customFormat="false" ht="12.8" hidden="false" customHeight="true" outlineLevel="0" collapsed="false"/>
    <row r="1044763" customFormat="false" ht="12.8" hidden="false" customHeight="true" outlineLevel="0" collapsed="false"/>
    <row r="1044764" customFormat="false" ht="12.8" hidden="false" customHeight="true" outlineLevel="0" collapsed="false"/>
    <row r="1044765" customFormat="false" ht="12.8" hidden="false" customHeight="true" outlineLevel="0" collapsed="false"/>
    <row r="1044766" customFormat="false" ht="12.8" hidden="false" customHeight="true" outlineLevel="0" collapsed="false"/>
    <row r="1044767" customFormat="false" ht="12.8" hidden="false" customHeight="true" outlineLevel="0" collapsed="false"/>
    <row r="1044768" customFormat="false" ht="12.8" hidden="false" customHeight="true" outlineLevel="0" collapsed="false"/>
    <row r="1044769" customFormat="false" ht="12.8" hidden="false" customHeight="true" outlineLevel="0" collapsed="false"/>
    <row r="1044770" customFormat="false" ht="12.8" hidden="false" customHeight="true" outlineLevel="0" collapsed="false"/>
    <row r="1044771" customFormat="false" ht="12.8" hidden="false" customHeight="true" outlineLevel="0" collapsed="false"/>
    <row r="1044772" customFormat="false" ht="12.8" hidden="false" customHeight="true" outlineLevel="0" collapsed="false"/>
    <row r="1044773" customFormat="false" ht="12.8" hidden="false" customHeight="true" outlineLevel="0" collapsed="false"/>
    <row r="1044774" customFormat="false" ht="12.8" hidden="false" customHeight="true" outlineLevel="0" collapsed="false"/>
    <row r="1044775" customFormat="false" ht="12.8" hidden="false" customHeight="true" outlineLevel="0" collapsed="false"/>
    <row r="1044776" customFormat="false" ht="12.8" hidden="false" customHeight="true" outlineLevel="0" collapsed="false"/>
    <row r="1044777" customFormat="false" ht="12.8" hidden="false" customHeight="true" outlineLevel="0" collapsed="false"/>
    <row r="1044778" customFormat="false" ht="12.8" hidden="false" customHeight="true" outlineLevel="0" collapsed="false"/>
    <row r="1044779" customFormat="false" ht="12.8" hidden="false" customHeight="true" outlineLevel="0" collapsed="false"/>
    <row r="1044780" customFormat="false" ht="12.8" hidden="false" customHeight="true" outlineLevel="0" collapsed="false"/>
    <row r="1044781" customFormat="false" ht="12.8" hidden="false" customHeight="true" outlineLevel="0" collapsed="false"/>
    <row r="1044782" customFormat="false" ht="12.8" hidden="false" customHeight="true" outlineLevel="0" collapsed="false"/>
    <row r="1044783" customFormat="false" ht="12.8" hidden="false" customHeight="true" outlineLevel="0" collapsed="false"/>
    <row r="1044784" customFormat="false" ht="12.8" hidden="false" customHeight="true" outlineLevel="0" collapsed="false"/>
    <row r="1044785" customFormat="false" ht="12.8" hidden="false" customHeight="true" outlineLevel="0" collapsed="false"/>
    <row r="1044786" customFormat="false" ht="12.8" hidden="false" customHeight="true" outlineLevel="0" collapsed="false"/>
    <row r="1044787" customFormat="false" ht="12.8" hidden="false" customHeight="true" outlineLevel="0" collapsed="false"/>
    <row r="1044788" customFormat="false" ht="12.8" hidden="false" customHeight="true" outlineLevel="0" collapsed="false"/>
    <row r="1044789" customFormat="false" ht="12.8" hidden="false" customHeight="true" outlineLevel="0" collapsed="false"/>
    <row r="1044790" customFormat="false" ht="12.8" hidden="false" customHeight="true" outlineLevel="0" collapsed="false"/>
    <row r="1044791" customFormat="false" ht="12.8" hidden="false" customHeight="true" outlineLevel="0" collapsed="false"/>
    <row r="1044792" customFormat="false" ht="12.8" hidden="false" customHeight="true" outlineLevel="0" collapsed="false"/>
    <row r="1044793" customFormat="false" ht="12.8" hidden="false" customHeight="true" outlineLevel="0" collapsed="false"/>
    <row r="1044794" customFormat="false" ht="12.8" hidden="false" customHeight="true" outlineLevel="0" collapsed="false"/>
    <row r="1044795" customFormat="false" ht="12.8" hidden="false" customHeight="true" outlineLevel="0" collapsed="false"/>
    <row r="1044796" customFormat="false" ht="12.8" hidden="false" customHeight="true" outlineLevel="0" collapsed="false"/>
    <row r="1044797" customFormat="false" ht="12.8" hidden="false" customHeight="true" outlineLevel="0" collapsed="false"/>
    <row r="1044798" customFormat="false" ht="12.8" hidden="false" customHeight="true" outlineLevel="0" collapsed="false"/>
    <row r="1044799" customFormat="false" ht="12.8" hidden="false" customHeight="true" outlineLevel="0" collapsed="false"/>
    <row r="1044800" customFormat="false" ht="12.8" hidden="false" customHeight="true" outlineLevel="0" collapsed="false"/>
    <row r="1044801" customFormat="false" ht="12.8" hidden="false" customHeight="true" outlineLevel="0" collapsed="false"/>
    <row r="1044802" customFormat="false" ht="12.8" hidden="false" customHeight="true" outlineLevel="0" collapsed="false"/>
    <row r="1044803" customFormat="false" ht="12.8" hidden="false" customHeight="true" outlineLevel="0" collapsed="false"/>
    <row r="1044804" customFormat="false" ht="12.8" hidden="false" customHeight="true" outlineLevel="0" collapsed="false"/>
    <row r="1044805" customFormat="false" ht="12.8" hidden="false" customHeight="true" outlineLevel="0" collapsed="false"/>
    <row r="1044806" customFormat="false" ht="12.8" hidden="false" customHeight="true" outlineLevel="0" collapsed="false"/>
    <row r="1044807" customFormat="false" ht="12.8" hidden="false" customHeight="true" outlineLevel="0" collapsed="false"/>
    <row r="1044808" customFormat="false" ht="12.8" hidden="false" customHeight="true" outlineLevel="0" collapsed="false"/>
    <row r="1044809" customFormat="false" ht="12.8" hidden="false" customHeight="true" outlineLevel="0" collapsed="false"/>
    <row r="1044810" customFormat="false" ht="12.8" hidden="false" customHeight="true" outlineLevel="0" collapsed="false"/>
    <row r="1044811" customFormat="false" ht="12.8" hidden="false" customHeight="true" outlineLevel="0" collapsed="false"/>
    <row r="1044812" customFormat="false" ht="12.8" hidden="false" customHeight="true" outlineLevel="0" collapsed="false"/>
    <row r="1044813" customFormat="false" ht="12.8" hidden="false" customHeight="true" outlineLevel="0" collapsed="false"/>
    <row r="1044814" customFormat="false" ht="12.8" hidden="false" customHeight="true" outlineLevel="0" collapsed="false"/>
    <row r="1044815" customFormat="false" ht="12.8" hidden="false" customHeight="true" outlineLevel="0" collapsed="false"/>
    <row r="1044816" customFormat="false" ht="12.8" hidden="false" customHeight="true" outlineLevel="0" collapsed="false"/>
    <row r="1044817" customFormat="false" ht="12.8" hidden="false" customHeight="true" outlineLevel="0" collapsed="false"/>
    <row r="1044818" customFormat="false" ht="12.8" hidden="false" customHeight="true" outlineLevel="0" collapsed="false"/>
    <row r="1044819" customFormat="false" ht="12.8" hidden="false" customHeight="true" outlineLevel="0" collapsed="false"/>
    <row r="1044820" customFormat="false" ht="12.8" hidden="false" customHeight="true" outlineLevel="0" collapsed="false"/>
    <row r="1044821" customFormat="false" ht="12.8" hidden="false" customHeight="true" outlineLevel="0" collapsed="false"/>
    <row r="1044822" customFormat="false" ht="12.8" hidden="false" customHeight="true" outlineLevel="0" collapsed="false"/>
    <row r="1044823" customFormat="false" ht="12.8" hidden="false" customHeight="true" outlineLevel="0" collapsed="false"/>
    <row r="1044824" customFormat="false" ht="12.8" hidden="false" customHeight="true" outlineLevel="0" collapsed="false"/>
    <row r="1044825" customFormat="false" ht="12.8" hidden="false" customHeight="true" outlineLevel="0" collapsed="false"/>
    <row r="1044826" customFormat="false" ht="12.8" hidden="false" customHeight="true" outlineLevel="0" collapsed="false"/>
    <row r="1044827" customFormat="false" ht="12.8" hidden="false" customHeight="true" outlineLevel="0" collapsed="false"/>
    <row r="1044828" customFormat="false" ht="12.8" hidden="false" customHeight="true" outlineLevel="0" collapsed="false"/>
    <row r="1044829" customFormat="false" ht="12.8" hidden="false" customHeight="true" outlineLevel="0" collapsed="false"/>
    <row r="1044830" customFormat="false" ht="12.8" hidden="false" customHeight="true" outlineLevel="0" collapsed="false"/>
    <row r="1044831" customFormat="false" ht="12.8" hidden="false" customHeight="true" outlineLevel="0" collapsed="false"/>
    <row r="1044832" customFormat="false" ht="12.8" hidden="false" customHeight="true" outlineLevel="0" collapsed="false"/>
    <row r="1044833" customFormat="false" ht="12.8" hidden="false" customHeight="true" outlineLevel="0" collapsed="false"/>
    <row r="1044834" customFormat="false" ht="12.8" hidden="false" customHeight="true" outlineLevel="0" collapsed="false"/>
    <row r="1044835" customFormat="false" ht="12.8" hidden="false" customHeight="true" outlineLevel="0" collapsed="false"/>
    <row r="1044836" customFormat="false" ht="12.8" hidden="false" customHeight="true" outlineLevel="0" collapsed="false"/>
    <row r="1044837" customFormat="false" ht="12.8" hidden="false" customHeight="true" outlineLevel="0" collapsed="false"/>
    <row r="1044838" customFormat="false" ht="12.8" hidden="false" customHeight="true" outlineLevel="0" collapsed="false"/>
    <row r="1044839" customFormat="false" ht="12.8" hidden="false" customHeight="true" outlineLevel="0" collapsed="false"/>
    <row r="1044840" customFormat="false" ht="12.8" hidden="false" customHeight="true" outlineLevel="0" collapsed="false"/>
    <row r="1044841" customFormat="false" ht="12.8" hidden="false" customHeight="true" outlineLevel="0" collapsed="false"/>
    <row r="1044842" customFormat="false" ht="12.8" hidden="false" customHeight="true" outlineLevel="0" collapsed="false"/>
    <row r="1044843" customFormat="false" ht="12.8" hidden="false" customHeight="true" outlineLevel="0" collapsed="false"/>
    <row r="1044844" customFormat="false" ht="12.8" hidden="false" customHeight="true" outlineLevel="0" collapsed="false"/>
    <row r="1044845" customFormat="false" ht="12.8" hidden="false" customHeight="true" outlineLevel="0" collapsed="false"/>
    <row r="1044846" customFormat="false" ht="12.8" hidden="false" customHeight="true" outlineLevel="0" collapsed="false"/>
    <row r="1044847" customFormat="false" ht="12.8" hidden="false" customHeight="true" outlineLevel="0" collapsed="false"/>
    <row r="1044848" customFormat="false" ht="12.8" hidden="false" customHeight="true" outlineLevel="0" collapsed="false"/>
    <row r="1044849" customFormat="false" ht="12.8" hidden="false" customHeight="true" outlineLevel="0" collapsed="false"/>
    <row r="1044850" customFormat="false" ht="12.8" hidden="false" customHeight="true" outlineLevel="0" collapsed="false"/>
    <row r="1044851" customFormat="false" ht="12.8" hidden="false" customHeight="true" outlineLevel="0" collapsed="false"/>
    <row r="1044852" customFormat="false" ht="12.8" hidden="false" customHeight="true" outlineLevel="0" collapsed="false"/>
    <row r="1044853" customFormat="false" ht="12.8" hidden="false" customHeight="true" outlineLevel="0" collapsed="false"/>
    <row r="1044854" customFormat="false" ht="12.8" hidden="false" customHeight="true" outlineLevel="0" collapsed="false"/>
    <row r="1044855" customFormat="false" ht="12.8" hidden="false" customHeight="true" outlineLevel="0" collapsed="false"/>
    <row r="1044856" customFormat="false" ht="12.8" hidden="false" customHeight="true" outlineLevel="0" collapsed="false"/>
    <row r="1044857" customFormat="false" ht="12.8" hidden="false" customHeight="true" outlineLevel="0" collapsed="false"/>
    <row r="1044858" customFormat="false" ht="12.8" hidden="false" customHeight="true" outlineLevel="0" collapsed="false"/>
    <row r="1044859" customFormat="false" ht="12.8" hidden="false" customHeight="true" outlineLevel="0" collapsed="false"/>
    <row r="1044860" customFormat="false" ht="12.8" hidden="false" customHeight="true" outlineLevel="0" collapsed="false"/>
    <row r="1044861" customFormat="false" ht="12.8" hidden="false" customHeight="true" outlineLevel="0" collapsed="false"/>
    <row r="1044862" customFormat="false" ht="12.8" hidden="false" customHeight="true" outlineLevel="0" collapsed="false"/>
    <row r="1044863" customFormat="false" ht="12.8" hidden="false" customHeight="true" outlineLevel="0" collapsed="false"/>
    <row r="1044864" customFormat="false" ht="12.8" hidden="false" customHeight="true" outlineLevel="0" collapsed="false"/>
    <row r="1044865" customFormat="false" ht="12.8" hidden="false" customHeight="true" outlineLevel="0" collapsed="false"/>
    <row r="1044866" customFormat="false" ht="12.8" hidden="false" customHeight="true" outlineLevel="0" collapsed="false"/>
    <row r="1044867" customFormat="false" ht="12.8" hidden="false" customHeight="true" outlineLevel="0" collapsed="false"/>
    <row r="1044868" customFormat="false" ht="12.8" hidden="false" customHeight="true" outlineLevel="0" collapsed="false"/>
    <row r="1044869" customFormat="false" ht="12.8" hidden="false" customHeight="true" outlineLevel="0" collapsed="false"/>
    <row r="1044870" customFormat="false" ht="12.8" hidden="false" customHeight="true" outlineLevel="0" collapsed="false"/>
    <row r="1044871" customFormat="false" ht="12.8" hidden="false" customHeight="true" outlineLevel="0" collapsed="false"/>
    <row r="1044872" customFormat="false" ht="12.8" hidden="false" customHeight="true" outlineLevel="0" collapsed="false"/>
    <row r="1044873" customFormat="false" ht="12.8" hidden="false" customHeight="true" outlineLevel="0" collapsed="false"/>
    <row r="1044874" customFormat="false" ht="12.8" hidden="false" customHeight="true" outlineLevel="0" collapsed="false"/>
    <row r="1044875" customFormat="false" ht="12.8" hidden="false" customHeight="true" outlineLevel="0" collapsed="false"/>
    <row r="1044876" customFormat="false" ht="12.8" hidden="false" customHeight="true" outlineLevel="0" collapsed="false"/>
    <row r="1044877" customFormat="false" ht="12.8" hidden="false" customHeight="true" outlineLevel="0" collapsed="false"/>
    <row r="1044878" customFormat="false" ht="12.8" hidden="false" customHeight="true" outlineLevel="0" collapsed="false"/>
    <row r="1044879" customFormat="false" ht="12.8" hidden="false" customHeight="true" outlineLevel="0" collapsed="false"/>
    <row r="1044880" customFormat="false" ht="12.8" hidden="false" customHeight="true" outlineLevel="0" collapsed="false"/>
    <row r="1044881" customFormat="false" ht="12.8" hidden="false" customHeight="true" outlineLevel="0" collapsed="false"/>
    <row r="1044882" customFormat="false" ht="12.8" hidden="false" customHeight="true" outlineLevel="0" collapsed="false"/>
    <row r="1044883" customFormat="false" ht="12.8" hidden="false" customHeight="true" outlineLevel="0" collapsed="false"/>
    <row r="1044884" customFormat="false" ht="12.8" hidden="false" customHeight="true" outlineLevel="0" collapsed="false"/>
    <row r="1044885" customFormat="false" ht="12.8" hidden="false" customHeight="true" outlineLevel="0" collapsed="false"/>
    <row r="1044886" customFormat="false" ht="12.8" hidden="false" customHeight="true" outlineLevel="0" collapsed="false"/>
    <row r="1044887" customFormat="false" ht="12.8" hidden="false" customHeight="true" outlineLevel="0" collapsed="false"/>
    <row r="1044888" customFormat="false" ht="12.8" hidden="false" customHeight="true" outlineLevel="0" collapsed="false"/>
    <row r="1044889" customFormat="false" ht="12.8" hidden="false" customHeight="true" outlineLevel="0" collapsed="false"/>
    <row r="1044890" customFormat="false" ht="12.8" hidden="false" customHeight="true" outlineLevel="0" collapsed="false"/>
    <row r="1044891" customFormat="false" ht="12.8" hidden="false" customHeight="true" outlineLevel="0" collapsed="false"/>
    <row r="1044892" customFormat="false" ht="12.8" hidden="false" customHeight="true" outlineLevel="0" collapsed="false"/>
    <row r="1044893" customFormat="false" ht="12.8" hidden="false" customHeight="true" outlineLevel="0" collapsed="false"/>
    <row r="1044894" customFormat="false" ht="12.8" hidden="false" customHeight="true" outlineLevel="0" collapsed="false"/>
    <row r="1044895" customFormat="false" ht="12.8" hidden="false" customHeight="true" outlineLevel="0" collapsed="false"/>
    <row r="1044896" customFormat="false" ht="12.8" hidden="false" customHeight="true" outlineLevel="0" collapsed="false"/>
    <row r="1044897" customFormat="false" ht="12.8" hidden="false" customHeight="true" outlineLevel="0" collapsed="false"/>
    <row r="1044898" customFormat="false" ht="12.8" hidden="false" customHeight="true" outlineLevel="0" collapsed="false"/>
    <row r="1044899" customFormat="false" ht="12.8" hidden="false" customHeight="true" outlineLevel="0" collapsed="false"/>
    <row r="1044900" customFormat="false" ht="12.8" hidden="false" customHeight="true" outlineLevel="0" collapsed="false"/>
    <row r="1044901" customFormat="false" ht="12.8" hidden="false" customHeight="true" outlineLevel="0" collapsed="false"/>
    <row r="1044902" customFormat="false" ht="12.8" hidden="false" customHeight="true" outlineLevel="0" collapsed="false"/>
    <row r="1044903" customFormat="false" ht="12.8" hidden="false" customHeight="true" outlineLevel="0" collapsed="false"/>
    <row r="1044904" customFormat="false" ht="12.8" hidden="false" customHeight="true" outlineLevel="0" collapsed="false"/>
    <row r="1044905" customFormat="false" ht="12.8" hidden="false" customHeight="true" outlineLevel="0" collapsed="false"/>
    <row r="1044906" customFormat="false" ht="12.8" hidden="false" customHeight="true" outlineLevel="0" collapsed="false"/>
    <row r="1044907" customFormat="false" ht="12.8" hidden="false" customHeight="true" outlineLevel="0" collapsed="false"/>
    <row r="1044908" customFormat="false" ht="12.8" hidden="false" customHeight="true" outlineLevel="0" collapsed="false"/>
    <row r="1044909" customFormat="false" ht="12.8" hidden="false" customHeight="true" outlineLevel="0" collapsed="false"/>
    <row r="1044910" customFormat="false" ht="12.8" hidden="false" customHeight="true" outlineLevel="0" collapsed="false"/>
    <row r="1044911" customFormat="false" ht="12.8" hidden="false" customHeight="true" outlineLevel="0" collapsed="false"/>
    <row r="1044912" customFormat="false" ht="12.8" hidden="false" customHeight="true" outlineLevel="0" collapsed="false"/>
    <row r="1044913" customFormat="false" ht="12.8" hidden="false" customHeight="true" outlineLevel="0" collapsed="false"/>
    <row r="1044914" customFormat="false" ht="12.8" hidden="false" customHeight="true" outlineLevel="0" collapsed="false"/>
    <row r="1044915" customFormat="false" ht="12.8" hidden="false" customHeight="true" outlineLevel="0" collapsed="false"/>
    <row r="1044916" customFormat="false" ht="12.8" hidden="false" customHeight="true" outlineLevel="0" collapsed="false"/>
    <row r="1044917" customFormat="false" ht="12.8" hidden="false" customHeight="true" outlineLevel="0" collapsed="false"/>
    <row r="1044918" customFormat="false" ht="12.8" hidden="false" customHeight="true" outlineLevel="0" collapsed="false"/>
    <row r="1044919" customFormat="false" ht="12.8" hidden="false" customHeight="true" outlineLevel="0" collapsed="false"/>
    <row r="1044920" customFormat="false" ht="12.8" hidden="false" customHeight="true" outlineLevel="0" collapsed="false"/>
    <row r="1044921" customFormat="false" ht="12.8" hidden="false" customHeight="true" outlineLevel="0" collapsed="false"/>
    <row r="1044922" customFormat="false" ht="12.8" hidden="false" customHeight="true" outlineLevel="0" collapsed="false"/>
    <row r="1044923" customFormat="false" ht="12.8" hidden="false" customHeight="true" outlineLevel="0" collapsed="false"/>
    <row r="1044924" customFormat="false" ht="12.8" hidden="false" customHeight="true" outlineLevel="0" collapsed="false"/>
    <row r="1044925" customFormat="false" ht="12.8" hidden="false" customHeight="true" outlineLevel="0" collapsed="false"/>
    <row r="1044926" customFormat="false" ht="12.8" hidden="false" customHeight="true" outlineLevel="0" collapsed="false"/>
    <row r="1044927" customFormat="false" ht="12.8" hidden="false" customHeight="true" outlineLevel="0" collapsed="false"/>
    <row r="1044928" customFormat="false" ht="12.8" hidden="false" customHeight="true" outlineLevel="0" collapsed="false"/>
    <row r="1044929" customFormat="false" ht="12.8" hidden="false" customHeight="true" outlineLevel="0" collapsed="false"/>
    <row r="1044930" customFormat="false" ht="12.8" hidden="false" customHeight="true" outlineLevel="0" collapsed="false"/>
    <row r="1044931" customFormat="false" ht="12.8" hidden="false" customHeight="true" outlineLevel="0" collapsed="false"/>
    <row r="1044932" customFormat="false" ht="12.8" hidden="false" customHeight="true" outlineLevel="0" collapsed="false"/>
    <row r="1044933" customFormat="false" ht="12.8" hidden="false" customHeight="true" outlineLevel="0" collapsed="false"/>
    <row r="1044934" customFormat="false" ht="12.8" hidden="false" customHeight="true" outlineLevel="0" collapsed="false"/>
    <row r="1044935" customFormat="false" ht="12.8" hidden="false" customHeight="true" outlineLevel="0" collapsed="false"/>
    <row r="1044936" customFormat="false" ht="12.8" hidden="false" customHeight="true" outlineLevel="0" collapsed="false"/>
    <row r="1044937" customFormat="false" ht="12.8" hidden="false" customHeight="true" outlineLevel="0" collapsed="false"/>
    <row r="1044938" customFormat="false" ht="12.8" hidden="false" customHeight="true" outlineLevel="0" collapsed="false"/>
    <row r="1044939" customFormat="false" ht="12.8" hidden="false" customHeight="true" outlineLevel="0" collapsed="false"/>
    <row r="1044940" customFormat="false" ht="12.8" hidden="false" customHeight="true" outlineLevel="0" collapsed="false"/>
    <row r="1044941" customFormat="false" ht="12.8" hidden="false" customHeight="true" outlineLevel="0" collapsed="false"/>
    <row r="1044942" customFormat="false" ht="12.8" hidden="false" customHeight="true" outlineLevel="0" collapsed="false"/>
    <row r="1044943" customFormat="false" ht="12.8" hidden="false" customHeight="true" outlineLevel="0" collapsed="false"/>
    <row r="1044944" customFormat="false" ht="12.8" hidden="false" customHeight="true" outlineLevel="0" collapsed="false"/>
    <row r="1044945" customFormat="false" ht="12.8" hidden="false" customHeight="true" outlineLevel="0" collapsed="false"/>
    <row r="1044946" customFormat="false" ht="12.8" hidden="false" customHeight="true" outlineLevel="0" collapsed="false"/>
    <row r="1044947" customFormat="false" ht="12.8" hidden="false" customHeight="true" outlineLevel="0" collapsed="false"/>
    <row r="1044948" customFormat="false" ht="12.8" hidden="false" customHeight="true" outlineLevel="0" collapsed="false"/>
    <row r="1044949" customFormat="false" ht="12.8" hidden="false" customHeight="true" outlineLevel="0" collapsed="false"/>
    <row r="1044950" customFormat="false" ht="12.8" hidden="false" customHeight="true" outlineLevel="0" collapsed="false"/>
    <row r="1044951" customFormat="false" ht="12.8" hidden="false" customHeight="true" outlineLevel="0" collapsed="false"/>
    <row r="1044952" customFormat="false" ht="12.8" hidden="false" customHeight="true" outlineLevel="0" collapsed="false"/>
    <row r="1044953" customFormat="false" ht="12.8" hidden="false" customHeight="true" outlineLevel="0" collapsed="false"/>
    <row r="1044954" customFormat="false" ht="12.8" hidden="false" customHeight="true" outlineLevel="0" collapsed="false"/>
    <row r="1044955" customFormat="false" ht="12.8" hidden="false" customHeight="true" outlineLevel="0" collapsed="false"/>
    <row r="1044956" customFormat="false" ht="12.8" hidden="false" customHeight="true" outlineLevel="0" collapsed="false"/>
    <row r="1044957" customFormat="false" ht="12.8" hidden="false" customHeight="true" outlineLevel="0" collapsed="false"/>
    <row r="1044958" customFormat="false" ht="12.8" hidden="false" customHeight="true" outlineLevel="0" collapsed="false"/>
    <row r="1044959" customFormat="false" ht="12.8" hidden="false" customHeight="true" outlineLevel="0" collapsed="false"/>
    <row r="1044960" customFormat="false" ht="12.8" hidden="false" customHeight="true" outlineLevel="0" collapsed="false"/>
    <row r="1044961" customFormat="false" ht="12.8" hidden="false" customHeight="true" outlineLevel="0" collapsed="false"/>
    <row r="1044962" customFormat="false" ht="12.8" hidden="false" customHeight="true" outlineLevel="0" collapsed="false"/>
    <row r="1044963" customFormat="false" ht="12.8" hidden="false" customHeight="true" outlineLevel="0" collapsed="false"/>
    <row r="1044964" customFormat="false" ht="12.8" hidden="false" customHeight="true" outlineLevel="0" collapsed="false"/>
    <row r="1044965" customFormat="false" ht="12.8" hidden="false" customHeight="true" outlineLevel="0" collapsed="false"/>
    <row r="1044966" customFormat="false" ht="12.8" hidden="false" customHeight="true" outlineLevel="0" collapsed="false"/>
    <row r="1044967" customFormat="false" ht="12.8" hidden="false" customHeight="true" outlineLevel="0" collapsed="false"/>
    <row r="1044968" customFormat="false" ht="12.8" hidden="false" customHeight="true" outlineLevel="0" collapsed="false"/>
    <row r="1044969" customFormat="false" ht="12.8" hidden="false" customHeight="true" outlineLevel="0" collapsed="false"/>
    <row r="1044970" customFormat="false" ht="12.8" hidden="false" customHeight="true" outlineLevel="0" collapsed="false"/>
    <row r="1044971" customFormat="false" ht="12.8" hidden="false" customHeight="true" outlineLevel="0" collapsed="false"/>
    <row r="1044972" customFormat="false" ht="12.8" hidden="false" customHeight="true" outlineLevel="0" collapsed="false"/>
    <row r="1044973" customFormat="false" ht="12.8" hidden="false" customHeight="true" outlineLevel="0" collapsed="false"/>
    <row r="1044974" customFormat="false" ht="12.8" hidden="false" customHeight="true" outlineLevel="0" collapsed="false"/>
    <row r="1044975" customFormat="false" ht="12.8" hidden="false" customHeight="true" outlineLevel="0" collapsed="false"/>
    <row r="1044976" customFormat="false" ht="12.8" hidden="false" customHeight="true" outlineLevel="0" collapsed="false"/>
    <row r="1044977" customFormat="false" ht="12.8" hidden="false" customHeight="true" outlineLevel="0" collapsed="false"/>
    <row r="1044978" customFormat="false" ht="12.8" hidden="false" customHeight="true" outlineLevel="0" collapsed="false"/>
    <row r="1044979" customFormat="false" ht="12.8" hidden="false" customHeight="true" outlineLevel="0" collapsed="false"/>
    <row r="1044980" customFormat="false" ht="12.8" hidden="false" customHeight="true" outlineLevel="0" collapsed="false"/>
    <row r="1044981" customFormat="false" ht="12.8" hidden="false" customHeight="true" outlineLevel="0" collapsed="false"/>
    <row r="1044982" customFormat="false" ht="12.8" hidden="false" customHeight="true" outlineLevel="0" collapsed="false"/>
    <row r="1044983" customFormat="false" ht="12.8" hidden="false" customHeight="true" outlineLevel="0" collapsed="false"/>
    <row r="1044984" customFormat="false" ht="12.8" hidden="false" customHeight="true" outlineLevel="0" collapsed="false"/>
    <row r="1044985" customFormat="false" ht="12.8" hidden="false" customHeight="true" outlineLevel="0" collapsed="false"/>
    <row r="1044986" customFormat="false" ht="12.8" hidden="false" customHeight="true" outlineLevel="0" collapsed="false"/>
    <row r="1044987" customFormat="false" ht="12.8" hidden="false" customHeight="true" outlineLevel="0" collapsed="false"/>
    <row r="1044988" customFormat="false" ht="12.8" hidden="false" customHeight="true" outlineLevel="0" collapsed="false"/>
    <row r="1044989" customFormat="false" ht="12.8" hidden="false" customHeight="true" outlineLevel="0" collapsed="false"/>
    <row r="1044990" customFormat="false" ht="12.8" hidden="false" customHeight="true" outlineLevel="0" collapsed="false"/>
    <row r="1044991" customFormat="false" ht="12.8" hidden="false" customHeight="true" outlineLevel="0" collapsed="false"/>
    <row r="1044992" customFormat="false" ht="12.8" hidden="false" customHeight="true" outlineLevel="0" collapsed="false"/>
    <row r="1044993" customFormat="false" ht="12.8" hidden="false" customHeight="true" outlineLevel="0" collapsed="false"/>
    <row r="1044994" customFormat="false" ht="12.8" hidden="false" customHeight="true" outlineLevel="0" collapsed="false"/>
    <row r="1044995" customFormat="false" ht="12.8" hidden="false" customHeight="true" outlineLevel="0" collapsed="false"/>
    <row r="1044996" customFormat="false" ht="12.8" hidden="false" customHeight="true" outlineLevel="0" collapsed="false"/>
    <row r="1044997" customFormat="false" ht="12.8" hidden="false" customHeight="true" outlineLevel="0" collapsed="false"/>
    <row r="1044998" customFormat="false" ht="12.8" hidden="false" customHeight="true" outlineLevel="0" collapsed="false"/>
    <row r="1044999" customFormat="false" ht="12.8" hidden="false" customHeight="true" outlineLevel="0" collapsed="false"/>
    <row r="1045000" customFormat="false" ht="12.8" hidden="false" customHeight="true" outlineLevel="0" collapsed="false"/>
    <row r="1045001" customFormat="false" ht="12.8" hidden="false" customHeight="true" outlineLevel="0" collapsed="false"/>
    <row r="1045002" customFormat="false" ht="12.8" hidden="false" customHeight="true" outlineLevel="0" collapsed="false"/>
    <row r="1045003" customFormat="false" ht="12.8" hidden="false" customHeight="true" outlineLevel="0" collapsed="false"/>
    <row r="1045004" customFormat="false" ht="12.8" hidden="false" customHeight="true" outlineLevel="0" collapsed="false"/>
    <row r="1045005" customFormat="false" ht="12.8" hidden="false" customHeight="true" outlineLevel="0" collapsed="false"/>
    <row r="1045006" customFormat="false" ht="12.8" hidden="false" customHeight="true" outlineLevel="0" collapsed="false"/>
    <row r="1045007" customFormat="false" ht="12.8" hidden="false" customHeight="true" outlineLevel="0" collapsed="false"/>
    <row r="1045008" customFormat="false" ht="12.8" hidden="false" customHeight="true" outlineLevel="0" collapsed="false"/>
    <row r="1045009" customFormat="false" ht="12.8" hidden="false" customHeight="true" outlineLevel="0" collapsed="false"/>
    <row r="1045010" customFormat="false" ht="12.8" hidden="false" customHeight="true" outlineLevel="0" collapsed="false"/>
    <row r="1045011" customFormat="false" ht="12.8" hidden="false" customHeight="true" outlineLevel="0" collapsed="false"/>
    <row r="1045012" customFormat="false" ht="12.8" hidden="false" customHeight="true" outlineLevel="0" collapsed="false"/>
    <row r="1045013" customFormat="false" ht="12.8" hidden="false" customHeight="true" outlineLevel="0" collapsed="false"/>
    <row r="1045014" customFormat="false" ht="12.8" hidden="false" customHeight="true" outlineLevel="0" collapsed="false"/>
    <row r="1045015" customFormat="false" ht="12.8" hidden="false" customHeight="true" outlineLevel="0" collapsed="false"/>
    <row r="1045016" customFormat="false" ht="12.8" hidden="false" customHeight="true" outlineLevel="0" collapsed="false"/>
    <row r="1045017" customFormat="false" ht="12.8" hidden="false" customHeight="true" outlineLevel="0" collapsed="false"/>
    <row r="1045018" customFormat="false" ht="12.8" hidden="false" customHeight="true" outlineLevel="0" collapsed="false"/>
    <row r="1045019" customFormat="false" ht="12.8" hidden="false" customHeight="true" outlineLevel="0" collapsed="false"/>
    <row r="1045020" customFormat="false" ht="12.8" hidden="false" customHeight="true" outlineLevel="0" collapsed="false"/>
    <row r="1045021" customFormat="false" ht="12.8" hidden="false" customHeight="true" outlineLevel="0" collapsed="false"/>
    <row r="1045022" customFormat="false" ht="12.8" hidden="false" customHeight="true" outlineLevel="0" collapsed="false"/>
    <row r="1045023" customFormat="false" ht="12.8" hidden="false" customHeight="true" outlineLevel="0" collapsed="false"/>
    <row r="1045024" customFormat="false" ht="12.8" hidden="false" customHeight="true" outlineLevel="0" collapsed="false"/>
    <row r="1045025" customFormat="false" ht="12.8" hidden="false" customHeight="true" outlineLevel="0" collapsed="false"/>
    <row r="1045026" customFormat="false" ht="12.8" hidden="false" customHeight="true" outlineLevel="0" collapsed="false"/>
    <row r="1045027" customFormat="false" ht="12.8" hidden="false" customHeight="true" outlineLevel="0" collapsed="false"/>
    <row r="1045028" customFormat="false" ht="12.8" hidden="false" customHeight="true" outlineLevel="0" collapsed="false"/>
    <row r="1045029" customFormat="false" ht="12.8" hidden="false" customHeight="true" outlineLevel="0" collapsed="false"/>
    <row r="1045030" customFormat="false" ht="12.8" hidden="false" customHeight="true" outlineLevel="0" collapsed="false"/>
    <row r="1045031" customFormat="false" ht="12.8" hidden="false" customHeight="true" outlineLevel="0" collapsed="false"/>
    <row r="1045032" customFormat="false" ht="12.8" hidden="false" customHeight="true" outlineLevel="0" collapsed="false"/>
    <row r="1045033" customFormat="false" ht="12.8" hidden="false" customHeight="true" outlineLevel="0" collapsed="false"/>
    <row r="1045034" customFormat="false" ht="12.8" hidden="false" customHeight="true" outlineLevel="0" collapsed="false"/>
    <row r="1045035" customFormat="false" ht="12.8" hidden="false" customHeight="true" outlineLevel="0" collapsed="false"/>
    <row r="1045036" customFormat="false" ht="12.8" hidden="false" customHeight="true" outlineLevel="0" collapsed="false"/>
    <row r="1045037" customFormat="false" ht="12.8" hidden="false" customHeight="true" outlineLevel="0" collapsed="false"/>
    <row r="1045038" customFormat="false" ht="12.8" hidden="false" customHeight="true" outlineLevel="0" collapsed="false"/>
    <row r="1045039" customFormat="false" ht="12.8" hidden="false" customHeight="true" outlineLevel="0" collapsed="false"/>
    <row r="1045040" customFormat="false" ht="12.8" hidden="false" customHeight="true" outlineLevel="0" collapsed="false"/>
    <row r="1045041" customFormat="false" ht="12.8" hidden="false" customHeight="true" outlineLevel="0" collapsed="false"/>
    <row r="1045042" customFormat="false" ht="12.8" hidden="false" customHeight="true" outlineLevel="0" collapsed="false"/>
    <row r="1045043" customFormat="false" ht="12.8" hidden="false" customHeight="true" outlineLevel="0" collapsed="false"/>
    <row r="1045044" customFormat="false" ht="12.8" hidden="false" customHeight="true" outlineLevel="0" collapsed="false"/>
    <row r="1045045" customFormat="false" ht="12.8" hidden="false" customHeight="true" outlineLevel="0" collapsed="false"/>
    <row r="1045046" customFormat="false" ht="12.8" hidden="false" customHeight="true" outlineLevel="0" collapsed="false"/>
    <row r="1045047" customFormat="false" ht="12.8" hidden="false" customHeight="true" outlineLevel="0" collapsed="false"/>
    <row r="1045048" customFormat="false" ht="12.8" hidden="false" customHeight="true" outlineLevel="0" collapsed="false"/>
    <row r="1045049" customFormat="false" ht="12.8" hidden="false" customHeight="true" outlineLevel="0" collapsed="false"/>
    <row r="1045050" customFormat="false" ht="12.8" hidden="false" customHeight="true" outlineLevel="0" collapsed="false"/>
    <row r="1045051" customFormat="false" ht="12.8" hidden="false" customHeight="true" outlineLevel="0" collapsed="false"/>
    <row r="1045052" customFormat="false" ht="12.8" hidden="false" customHeight="true" outlineLevel="0" collapsed="false"/>
    <row r="1045053" customFormat="false" ht="12.8" hidden="false" customHeight="true" outlineLevel="0" collapsed="false"/>
    <row r="1045054" customFormat="false" ht="12.8" hidden="false" customHeight="true" outlineLevel="0" collapsed="false"/>
    <row r="1045055" customFormat="false" ht="12.8" hidden="false" customHeight="true" outlineLevel="0" collapsed="false"/>
    <row r="1045056" customFormat="false" ht="12.8" hidden="false" customHeight="true" outlineLevel="0" collapsed="false"/>
    <row r="1045057" customFormat="false" ht="12.8" hidden="false" customHeight="true" outlineLevel="0" collapsed="false"/>
    <row r="1045058" customFormat="false" ht="12.8" hidden="false" customHeight="true" outlineLevel="0" collapsed="false"/>
    <row r="1045059" customFormat="false" ht="12.8" hidden="false" customHeight="true" outlineLevel="0" collapsed="false"/>
    <row r="1045060" customFormat="false" ht="12.8" hidden="false" customHeight="true" outlineLevel="0" collapsed="false"/>
    <row r="1045061" customFormat="false" ht="12.8" hidden="false" customHeight="true" outlineLevel="0" collapsed="false"/>
    <row r="1045062" customFormat="false" ht="12.8" hidden="false" customHeight="true" outlineLevel="0" collapsed="false"/>
    <row r="1045063" customFormat="false" ht="12.8" hidden="false" customHeight="true" outlineLevel="0" collapsed="false"/>
    <row r="1045064" customFormat="false" ht="12.8" hidden="false" customHeight="true" outlineLevel="0" collapsed="false"/>
    <row r="1045065" customFormat="false" ht="12.8" hidden="false" customHeight="true" outlineLevel="0" collapsed="false"/>
    <row r="1045066" customFormat="false" ht="12.8" hidden="false" customHeight="true" outlineLevel="0" collapsed="false"/>
    <row r="1045067" customFormat="false" ht="12.8" hidden="false" customHeight="true" outlineLevel="0" collapsed="false"/>
    <row r="1045068" customFormat="false" ht="12.8" hidden="false" customHeight="true" outlineLevel="0" collapsed="false"/>
    <row r="1045069" customFormat="false" ht="12.8" hidden="false" customHeight="true" outlineLevel="0" collapsed="false"/>
    <row r="1045070" customFormat="false" ht="12.8" hidden="false" customHeight="true" outlineLevel="0" collapsed="false"/>
    <row r="1045071" customFormat="false" ht="12.8" hidden="false" customHeight="true" outlineLevel="0" collapsed="false"/>
    <row r="1045072" customFormat="false" ht="12.8" hidden="false" customHeight="true" outlineLevel="0" collapsed="false"/>
    <row r="1045073" customFormat="false" ht="12.8" hidden="false" customHeight="true" outlineLevel="0" collapsed="false"/>
    <row r="1045074" customFormat="false" ht="12.8" hidden="false" customHeight="true" outlineLevel="0" collapsed="false"/>
    <row r="1045075" customFormat="false" ht="12.8" hidden="false" customHeight="true" outlineLevel="0" collapsed="false"/>
    <row r="1045076" customFormat="false" ht="12.8" hidden="false" customHeight="true" outlineLevel="0" collapsed="false"/>
    <row r="1045077" customFormat="false" ht="12.8" hidden="false" customHeight="true" outlineLevel="0" collapsed="false"/>
    <row r="1045078" customFormat="false" ht="12.8" hidden="false" customHeight="true" outlineLevel="0" collapsed="false"/>
    <row r="1045079" customFormat="false" ht="12.8" hidden="false" customHeight="true" outlineLevel="0" collapsed="false"/>
    <row r="1045080" customFormat="false" ht="12.8" hidden="false" customHeight="true" outlineLevel="0" collapsed="false"/>
    <row r="1045081" customFormat="false" ht="12.8" hidden="false" customHeight="true" outlineLevel="0" collapsed="false"/>
    <row r="1045082" customFormat="false" ht="12.8" hidden="false" customHeight="true" outlineLevel="0" collapsed="false"/>
    <row r="1045083" customFormat="false" ht="12.8" hidden="false" customHeight="true" outlineLevel="0" collapsed="false"/>
    <row r="1045084" customFormat="false" ht="12.8" hidden="false" customHeight="true" outlineLevel="0" collapsed="false"/>
    <row r="1045085" customFormat="false" ht="12.8" hidden="false" customHeight="true" outlineLevel="0" collapsed="false"/>
    <row r="1045086" customFormat="false" ht="12.8" hidden="false" customHeight="true" outlineLevel="0" collapsed="false"/>
    <row r="1045087" customFormat="false" ht="12.8" hidden="false" customHeight="true" outlineLevel="0" collapsed="false"/>
    <row r="1045088" customFormat="false" ht="12.8" hidden="false" customHeight="true" outlineLevel="0" collapsed="false"/>
    <row r="1045089" customFormat="false" ht="12.8" hidden="false" customHeight="true" outlineLevel="0" collapsed="false"/>
    <row r="1045090" customFormat="false" ht="12.8" hidden="false" customHeight="true" outlineLevel="0" collapsed="false"/>
    <row r="1045091" customFormat="false" ht="12.8" hidden="false" customHeight="true" outlineLevel="0" collapsed="false"/>
    <row r="1045092" customFormat="false" ht="12.8" hidden="false" customHeight="true" outlineLevel="0" collapsed="false"/>
    <row r="1045093" customFormat="false" ht="12.8" hidden="false" customHeight="true" outlineLevel="0" collapsed="false"/>
    <row r="1045094" customFormat="false" ht="12.8" hidden="false" customHeight="true" outlineLevel="0" collapsed="false"/>
    <row r="1045095" customFormat="false" ht="12.8" hidden="false" customHeight="true" outlineLevel="0" collapsed="false"/>
    <row r="1045096" customFormat="false" ht="12.8" hidden="false" customHeight="true" outlineLevel="0" collapsed="false"/>
    <row r="1045097" customFormat="false" ht="12.8" hidden="false" customHeight="true" outlineLevel="0" collapsed="false"/>
    <row r="1045098" customFormat="false" ht="12.8" hidden="false" customHeight="true" outlineLevel="0" collapsed="false"/>
    <row r="1045099" customFormat="false" ht="12.8" hidden="false" customHeight="true" outlineLevel="0" collapsed="false"/>
    <row r="1045100" customFormat="false" ht="12.8" hidden="false" customHeight="true" outlineLevel="0" collapsed="false"/>
    <row r="1045101" customFormat="false" ht="12.8" hidden="false" customHeight="true" outlineLevel="0" collapsed="false"/>
    <row r="1045102" customFormat="false" ht="12.8" hidden="false" customHeight="true" outlineLevel="0" collapsed="false"/>
    <row r="1045103" customFormat="false" ht="12.8" hidden="false" customHeight="true" outlineLevel="0" collapsed="false"/>
    <row r="1045104" customFormat="false" ht="12.8" hidden="false" customHeight="true" outlineLevel="0" collapsed="false"/>
    <row r="1045105" customFormat="false" ht="12.8" hidden="false" customHeight="true" outlineLevel="0" collapsed="false"/>
    <row r="1045106" customFormat="false" ht="12.8" hidden="false" customHeight="true" outlineLevel="0" collapsed="false"/>
    <row r="1045107" customFormat="false" ht="12.8" hidden="false" customHeight="true" outlineLevel="0" collapsed="false"/>
    <row r="1045108" customFormat="false" ht="12.8" hidden="false" customHeight="true" outlineLevel="0" collapsed="false"/>
    <row r="1045109" customFormat="false" ht="12.8" hidden="false" customHeight="true" outlineLevel="0" collapsed="false"/>
    <row r="1045110" customFormat="false" ht="12.8" hidden="false" customHeight="true" outlineLevel="0" collapsed="false"/>
    <row r="1045111" customFormat="false" ht="12.8" hidden="false" customHeight="true" outlineLevel="0" collapsed="false"/>
    <row r="1045112" customFormat="false" ht="12.8" hidden="false" customHeight="true" outlineLevel="0" collapsed="false"/>
    <row r="1045113" customFormat="false" ht="12.8" hidden="false" customHeight="true" outlineLevel="0" collapsed="false"/>
    <row r="1045114" customFormat="false" ht="12.8" hidden="false" customHeight="true" outlineLevel="0" collapsed="false"/>
    <row r="1045115" customFormat="false" ht="12.8" hidden="false" customHeight="true" outlineLevel="0" collapsed="false"/>
    <row r="1045116" customFormat="false" ht="12.8" hidden="false" customHeight="true" outlineLevel="0" collapsed="false"/>
    <row r="1045117" customFormat="false" ht="12.8" hidden="false" customHeight="true" outlineLevel="0" collapsed="false"/>
    <row r="1045118" customFormat="false" ht="12.8" hidden="false" customHeight="true" outlineLevel="0" collapsed="false"/>
    <row r="1045119" customFormat="false" ht="12.8" hidden="false" customHeight="true" outlineLevel="0" collapsed="false"/>
    <row r="1045120" customFormat="false" ht="12.8" hidden="false" customHeight="true" outlineLevel="0" collapsed="false"/>
    <row r="1045121" customFormat="false" ht="12.8" hidden="false" customHeight="true" outlineLevel="0" collapsed="false"/>
    <row r="1045122" customFormat="false" ht="12.8" hidden="false" customHeight="true" outlineLevel="0" collapsed="false"/>
    <row r="1045123" customFormat="false" ht="12.8" hidden="false" customHeight="true" outlineLevel="0" collapsed="false"/>
    <row r="1045124" customFormat="false" ht="12.8" hidden="false" customHeight="true" outlineLevel="0" collapsed="false"/>
    <row r="1045125" customFormat="false" ht="12.8" hidden="false" customHeight="true" outlineLevel="0" collapsed="false"/>
    <row r="1045126" customFormat="false" ht="12.8" hidden="false" customHeight="true" outlineLevel="0" collapsed="false"/>
    <row r="1045127" customFormat="false" ht="12.8" hidden="false" customHeight="true" outlineLevel="0" collapsed="false"/>
    <row r="1045128" customFormat="false" ht="12.8" hidden="false" customHeight="true" outlineLevel="0" collapsed="false"/>
    <row r="1045129" customFormat="false" ht="12.8" hidden="false" customHeight="true" outlineLevel="0" collapsed="false"/>
    <row r="1045130" customFormat="false" ht="12.8" hidden="false" customHeight="true" outlineLevel="0" collapsed="false"/>
    <row r="1045131" customFormat="false" ht="12.8" hidden="false" customHeight="true" outlineLevel="0" collapsed="false"/>
    <row r="1045132" customFormat="false" ht="12.8" hidden="false" customHeight="true" outlineLevel="0" collapsed="false"/>
    <row r="1045133" customFormat="false" ht="12.8" hidden="false" customHeight="true" outlineLevel="0" collapsed="false"/>
    <row r="1045134" customFormat="false" ht="12.8" hidden="false" customHeight="true" outlineLevel="0" collapsed="false"/>
    <row r="1045135" customFormat="false" ht="12.8" hidden="false" customHeight="true" outlineLevel="0" collapsed="false"/>
    <row r="1045136" customFormat="false" ht="12.8" hidden="false" customHeight="true" outlineLevel="0" collapsed="false"/>
    <row r="1045137" customFormat="false" ht="12.8" hidden="false" customHeight="true" outlineLevel="0" collapsed="false"/>
    <row r="1045138" customFormat="false" ht="12.8" hidden="false" customHeight="true" outlineLevel="0" collapsed="false"/>
    <row r="1045139" customFormat="false" ht="12.8" hidden="false" customHeight="true" outlineLevel="0" collapsed="false"/>
    <row r="1045140" customFormat="false" ht="12.8" hidden="false" customHeight="true" outlineLevel="0" collapsed="false"/>
    <row r="1045141" customFormat="false" ht="12.8" hidden="false" customHeight="true" outlineLevel="0" collapsed="false"/>
    <row r="1045142" customFormat="false" ht="12.8" hidden="false" customHeight="true" outlineLevel="0" collapsed="false"/>
    <row r="1045143" customFormat="false" ht="12.8" hidden="false" customHeight="true" outlineLevel="0" collapsed="false"/>
    <row r="1045144" customFormat="false" ht="12.8" hidden="false" customHeight="true" outlineLevel="0" collapsed="false"/>
    <row r="1045145" customFormat="false" ht="12.8" hidden="false" customHeight="true" outlineLevel="0" collapsed="false"/>
    <row r="1045146" customFormat="false" ht="12.8" hidden="false" customHeight="true" outlineLevel="0" collapsed="false"/>
    <row r="1045147" customFormat="false" ht="12.8" hidden="false" customHeight="true" outlineLevel="0" collapsed="false"/>
    <row r="1045148" customFormat="false" ht="12.8" hidden="false" customHeight="true" outlineLevel="0" collapsed="false"/>
    <row r="1045149" customFormat="false" ht="12.8" hidden="false" customHeight="true" outlineLevel="0" collapsed="false"/>
    <row r="1045150" customFormat="false" ht="12.8" hidden="false" customHeight="true" outlineLevel="0" collapsed="false"/>
    <row r="1045151" customFormat="false" ht="12.8" hidden="false" customHeight="true" outlineLevel="0" collapsed="false"/>
    <row r="1045152" customFormat="false" ht="12.8" hidden="false" customHeight="true" outlineLevel="0" collapsed="false"/>
    <row r="1045153" customFormat="false" ht="12.8" hidden="false" customHeight="true" outlineLevel="0" collapsed="false"/>
    <row r="1045154" customFormat="false" ht="12.8" hidden="false" customHeight="true" outlineLevel="0" collapsed="false"/>
    <row r="1045155" customFormat="false" ht="12.8" hidden="false" customHeight="true" outlineLevel="0" collapsed="false"/>
    <row r="1045156" customFormat="false" ht="12.8" hidden="false" customHeight="true" outlineLevel="0" collapsed="false"/>
    <row r="1045157" customFormat="false" ht="12.8" hidden="false" customHeight="true" outlineLevel="0" collapsed="false"/>
    <row r="1045158" customFormat="false" ht="12.8" hidden="false" customHeight="true" outlineLevel="0" collapsed="false"/>
    <row r="1045159" customFormat="false" ht="12.8" hidden="false" customHeight="true" outlineLevel="0" collapsed="false"/>
    <row r="1045160" customFormat="false" ht="12.8" hidden="false" customHeight="true" outlineLevel="0" collapsed="false"/>
    <row r="1045161" customFormat="false" ht="12.8" hidden="false" customHeight="true" outlineLevel="0" collapsed="false"/>
    <row r="1045162" customFormat="false" ht="12.8" hidden="false" customHeight="true" outlineLevel="0" collapsed="false"/>
    <row r="1045163" customFormat="false" ht="12.8" hidden="false" customHeight="true" outlineLevel="0" collapsed="false"/>
    <row r="1045164" customFormat="false" ht="12.8" hidden="false" customHeight="true" outlineLevel="0" collapsed="false"/>
    <row r="1045165" customFormat="false" ht="12.8" hidden="false" customHeight="true" outlineLevel="0" collapsed="false"/>
    <row r="1045166" customFormat="false" ht="12.8" hidden="false" customHeight="true" outlineLevel="0" collapsed="false"/>
    <row r="1045167" customFormat="false" ht="12.8" hidden="false" customHeight="true" outlineLevel="0" collapsed="false"/>
    <row r="1045168" customFormat="false" ht="12.8" hidden="false" customHeight="true" outlineLevel="0" collapsed="false"/>
    <row r="1045169" customFormat="false" ht="12.8" hidden="false" customHeight="true" outlineLevel="0" collapsed="false"/>
    <row r="1045170" customFormat="false" ht="12.8" hidden="false" customHeight="true" outlineLevel="0" collapsed="false"/>
    <row r="1045171" customFormat="false" ht="12.8" hidden="false" customHeight="true" outlineLevel="0" collapsed="false"/>
    <row r="1045172" customFormat="false" ht="12.8" hidden="false" customHeight="true" outlineLevel="0" collapsed="false"/>
    <row r="1045173" customFormat="false" ht="12.8" hidden="false" customHeight="true" outlineLevel="0" collapsed="false"/>
    <row r="1045174" customFormat="false" ht="12.8" hidden="false" customHeight="true" outlineLevel="0" collapsed="false"/>
    <row r="1045175" customFormat="false" ht="12.8" hidden="false" customHeight="true" outlineLevel="0" collapsed="false"/>
    <row r="1045176" customFormat="false" ht="12.8" hidden="false" customHeight="true" outlineLevel="0" collapsed="false"/>
    <row r="1045177" customFormat="false" ht="12.8" hidden="false" customHeight="true" outlineLevel="0" collapsed="false"/>
    <row r="1045178" customFormat="false" ht="12.8" hidden="false" customHeight="true" outlineLevel="0" collapsed="false"/>
    <row r="1045179" customFormat="false" ht="12.8" hidden="false" customHeight="true" outlineLevel="0" collapsed="false"/>
    <row r="1045180" customFormat="false" ht="12.8" hidden="false" customHeight="true" outlineLevel="0" collapsed="false"/>
    <row r="1045181" customFormat="false" ht="12.8" hidden="false" customHeight="true" outlineLevel="0" collapsed="false"/>
    <row r="1045182" customFormat="false" ht="12.8" hidden="false" customHeight="true" outlineLevel="0" collapsed="false"/>
    <row r="1045183" customFormat="false" ht="12.8" hidden="false" customHeight="true" outlineLevel="0" collapsed="false"/>
    <row r="1045184" customFormat="false" ht="12.8" hidden="false" customHeight="true" outlineLevel="0" collapsed="false"/>
    <row r="1045185" customFormat="false" ht="12.8" hidden="false" customHeight="true" outlineLevel="0" collapsed="false"/>
    <row r="1045186" customFormat="false" ht="12.8" hidden="false" customHeight="true" outlineLevel="0" collapsed="false"/>
    <row r="1045187" customFormat="false" ht="12.8" hidden="false" customHeight="true" outlineLevel="0" collapsed="false"/>
    <row r="1045188" customFormat="false" ht="12.8" hidden="false" customHeight="true" outlineLevel="0" collapsed="false"/>
    <row r="1045189" customFormat="false" ht="12.8" hidden="false" customHeight="true" outlineLevel="0" collapsed="false"/>
    <row r="1045190" customFormat="false" ht="12.8" hidden="false" customHeight="true" outlineLevel="0" collapsed="false"/>
    <row r="1045191" customFormat="false" ht="12.8" hidden="false" customHeight="true" outlineLevel="0" collapsed="false"/>
    <row r="1045192" customFormat="false" ht="12.8" hidden="false" customHeight="true" outlineLevel="0" collapsed="false"/>
    <row r="1045193" customFormat="false" ht="12.8" hidden="false" customHeight="true" outlineLevel="0" collapsed="false"/>
    <row r="1045194" customFormat="false" ht="12.8" hidden="false" customHeight="true" outlineLevel="0" collapsed="false"/>
    <row r="1045195" customFormat="false" ht="12.8" hidden="false" customHeight="true" outlineLevel="0" collapsed="false"/>
    <row r="1045196" customFormat="false" ht="12.8" hidden="false" customHeight="true" outlineLevel="0" collapsed="false"/>
    <row r="1045197" customFormat="false" ht="12.8" hidden="false" customHeight="true" outlineLevel="0" collapsed="false"/>
    <row r="1045198" customFormat="false" ht="12.8" hidden="false" customHeight="true" outlineLevel="0" collapsed="false"/>
    <row r="1045199" customFormat="false" ht="12.8" hidden="false" customHeight="true" outlineLevel="0" collapsed="false"/>
    <row r="1045200" customFormat="false" ht="12.8" hidden="false" customHeight="true" outlineLevel="0" collapsed="false"/>
    <row r="1045201" customFormat="false" ht="12.8" hidden="false" customHeight="true" outlineLevel="0" collapsed="false"/>
    <row r="1045202" customFormat="false" ht="12.8" hidden="false" customHeight="true" outlineLevel="0" collapsed="false"/>
    <row r="1045203" customFormat="false" ht="12.8" hidden="false" customHeight="true" outlineLevel="0" collapsed="false"/>
    <row r="1045204" customFormat="false" ht="12.8" hidden="false" customHeight="true" outlineLevel="0" collapsed="false"/>
    <row r="1045205" customFormat="false" ht="12.8" hidden="false" customHeight="true" outlineLevel="0" collapsed="false"/>
    <row r="1045206" customFormat="false" ht="12.8" hidden="false" customHeight="true" outlineLevel="0" collapsed="false"/>
    <row r="1045207" customFormat="false" ht="12.8" hidden="false" customHeight="true" outlineLevel="0" collapsed="false"/>
    <row r="1045208" customFormat="false" ht="12.8" hidden="false" customHeight="true" outlineLevel="0" collapsed="false"/>
    <row r="1045209" customFormat="false" ht="12.8" hidden="false" customHeight="true" outlineLevel="0" collapsed="false"/>
    <row r="1045210" customFormat="false" ht="12.8" hidden="false" customHeight="true" outlineLevel="0" collapsed="false"/>
    <row r="1045211" customFormat="false" ht="12.8" hidden="false" customHeight="true" outlineLevel="0" collapsed="false"/>
    <row r="1045212" customFormat="false" ht="12.8" hidden="false" customHeight="true" outlineLevel="0" collapsed="false"/>
    <row r="1045213" customFormat="false" ht="12.8" hidden="false" customHeight="true" outlineLevel="0" collapsed="false"/>
    <row r="1045214" customFormat="false" ht="12.8" hidden="false" customHeight="true" outlineLevel="0" collapsed="false"/>
    <row r="1045215" customFormat="false" ht="12.8" hidden="false" customHeight="true" outlineLevel="0" collapsed="false"/>
    <row r="1045216" customFormat="false" ht="12.8" hidden="false" customHeight="true" outlineLevel="0" collapsed="false"/>
    <row r="1045217" customFormat="false" ht="12.8" hidden="false" customHeight="true" outlineLevel="0" collapsed="false"/>
    <row r="1045218" customFormat="false" ht="12.8" hidden="false" customHeight="true" outlineLevel="0" collapsed="false"/>
    <row r="1045219" customFormat="false" ht="12.8" hidden="false" customHeight="true" outlineLevel="0" collapsed="false"/>
    <row r="1045220" customFormat="false" ht="12.8" hidden="false" customHeight="true" outlineLevel="0" collapsed="false"/>
    <row r="1045221" customFormat="false" ht="12.8" hidden="false" customHeight="true" outlineLevel="0" collapsed="false"/>
    <row r="1045222" customFormat="false" ht="12.8" hidden="false" customHeight="true" outlineLevel="0" collapsed="false"/>
    <row r="1045223" customFormat="false" ht="12.8" hidden="false" customHeight="true" outlineLevel="0" collapsed="false"/>
    <row r="1045224" customFormat="false" ht="12.8" hidden="false" customHeight="true" outlineLevel="0" collapsed="false"/>
    <row r="1045225" customFormat="false" ht="12.8" hidden="false" customHeight="true" outlineLevel="0" collapsed="false"/>
    <row r="1045226" customFormat="false" ht="12.8" hidden="false" customHeight="true" outlineLevel="0" collapsed="false"/>
    <row r="1045227" customFormat="false" ht="12.8" hidden="false" customHeight="true" outlineLevel="0" collapsed="false"/>
    <row r="1045228" customFormat="false" ht="12.8" hidden="false" customHeight="true" outlineLevel="0" collapsed="false"/>
    <row r="1045229" customFormat="false" ht="12.8" hidden="false" customHeight="true" outlineLevel="0" collapsed="false"/>
    <row r="1045230" customFormat="false" ht="12.8" hidden="false" customHeight="true" outlineLevel="0" collapsed="false"/>
    <row r="1045231" customFormat="false" ht="12.8" hidden="false" customHeight="true" outlineLevel="0" collapsed="false"/>
    <row r="1045232" customFormat="false" ht="12.8" hidden="false" customHeight="true" outlineLevel="0" collapsed="false"/>
    <row r="1045233" customFormat="false" ht="12.8" hidden="false" customHeight="true" outlineLevel="0" collapsed="false"/>
    <row r="1045234" customFormat="false" ht="12.8" hidden="false" customHeight="true" outlineLevel="0" collapsed="false"/>
    <row r="1045235" customFormat="false" ht="12.8" hidden="false" customHeight="true" outlineLevel="0" collapsed="false"/>
    <row r="1045236" customFormat="false" ht="12.8" hidden="false" customHeight="true" outlineLevel="0" collapsed="false"/>
    <row r="1045237" customFormat="false" ht="12.8" hidden="false" customHeight="true" outlineLevel="0" collapsed="false"/>
    <row r="1045238" customFormat="false" ht="12.8" hidden="false" customHeight="true" outlineLevel="0" collapsed="false"/>
    <row r="1045239" customFormat="false" ht="12.8" hidden="false" customHeight="true" outlineLevel="0" collapsed="false"/>
    <row r="1045240" customFormat="false" ht="12.8" hidden="false" customHeight="true" outlineLevel="0" collapsed="false"/>
    <row r="1045241" customFormat="false" ht="12.8" hidden="false" customHeight="true" outlineLevel="0" collapsed="false"/>
    <row r="1045242" customFormat="false" ht="12.8" hidden="false" customHeight="true" outlineLevel="0" collapsed="false"/>
    <row r="1045243" customFormat="false" ht="12.8" hidden="false" customHeight="true" outlineLevel="0" collapsed="false"/>
    <row r="1045244" customFormat="false" ht="12.8" hidden="false" customHeight="true" outlineLevel="0" collapsed="false"/>
    <row r="1045245" customFormat="false" ht="12.8" hidden="false" customHeight="true" outlineLevel="0" collapsed="false"/>
    <row r="1045246" customFormat="false" ht="12.8" hidden="false" customHeight="true" outlineLevel="0" collapsed="false"/>
    <row r="1045247" customFormat="false" ht="12.8" hidden="false" customHeight="true" outlineLevel="0" collapsed="false"/>
    <row r="1045248" customFormat="false" ht="12.8" hidden="false" customHeight="true" outlineLevel="0" collapsed="false"/>
    <row r="1045249" customFormat="false" ht="12.8" hidden="false" customHeight="true" outlineLevel="0" collapsed="false"/>
    <row r="1045250" customFormat="false" ht="12.8" hidden="false" customHeight="true" outlineLevel="0" collapsed="false"/>
    <row r="1045251" customFormat="false" ht="12.8" hidden="false" customHeight="true" outlineLevel="0" collapsed="false"/>
    <row r="1045252" customFormat="false" ht="12.8" hidden="false" customHeight="true" outlineLevel="0" collapsed="false"/>
    <row r="1045253" customFormat="false" ht="12.8" hidden="false" customHeight="true" outlineLevel="0" collapsed="false"/>
    <row r="1045254" customFormat="false" ht="12.8" hidden="false" customHeight="true" outlineLevel="0" collapsed="false"/>
    <row r="1045255" customFormat="false" ht="12.8" hidden="false" customHeight="true" outlineLevel="0" collapsed="false"/>
    <row r="1045256" customFormat="false" ht="12.8" hidden="false" customHeight="true" outlineLevel="0" collapsed="false"/>
    <row r="1045257" customFormat="false" ht="12.8" hidden="false" customHeight="true" outlineLevel="0" collapsed="false"/>
    <row r="1045258" customFormat="false" ht="12.8" hidden="false" customHeight="true" outlineLevel="0" collapsed="false"/>
    <row r="1045259" customFormat="false" ht="12.8" hidden="false" customHeight="true" outlineLevel="0" collapsed="false"/>
    <row r="1045260" customFormat="false" ht="12.8" hidden="false" customHeight="true" outlineLevel="0" collapsed="false"/>
    <row r="1045261" customFormat="false" ht="12.8" hidden="false" customHeight="true" outlineLevel="0" collapsed="false"/>
    <row r="1045262" customFormat="false" ht="12.8" hidden="false" customHeight="true" outlineLevel="0" collapsed="false"/>
    <row r="1045263" customFormat="false" ht="12.8" hidden="false" customHeight="true" outlineLevel="0" collapsed="false"/>
    <row r="1045264" customFormat="false" ht="12.8" hidden="false" customHeight="true" outlineLevel="0" collapsed="false"/>
    <row r="1045265" customFormat="false" ht="12.8" hidden="false" customHeight="true" outlineLevel="0" collapsed="false"/>
    <row r="1045266" customFormat="false" ht="12.8" hidden="false" customHeight="true" outlineLevel="0" collapsed="false"/>
    <row r="1045267" customFormat="false" ht="12.8" hidden="false" customHeight="true" outlineLevel="0" collapsed="false"/>
    <row r="1045268" customFormat="false" ht="12.8" hidden="false" customHeight="true" outlineLevel="0" collapsed="false"/>
    <row r="1045269" customFormat="false" ht="12.8" hidden="false" customHeight="true" outlineLevel="0" collapsed="false"/>
    <row r="1045270" customFormat="false" ht="12.8" hidden="false" customHeight="true" outlineLevel="0" collapsed="false"/>
    <row r="1045271" customFormat="false" ht="12.8" hidden="false" customHeight="true" outlineLevel="0" collapsed="false"/>
    <row r="1045272" customFormat="false" ht="12.8" hidden="false" customHeight="true" outlineLevel="0" collapsed="false"/>
    <row r="1045273" customFormat="false" ht="12.8" hidden="false" customHeight="true" outlineLevel="0" collapsed="false"/>
    <row r="1045274" customFormat="false" ht="12.8" hidden="false" customHeight="true" outlineLevel="0" collapsed="false"/>
    <row r="1045275" customFormat="false" ht="12.8" hidden="false" customHeight="true" outlineLevel="0" collapsed="false"/>
    <row r="1045276" customFormat="false" ht="12.8" hidden="false" customHeight="true" outlineLevel="0" collapsed="false"/>
    <row r="1045277" customFormat="false" ht="12.8" hidden="false" customHeight="true" outlineLevel="0" collapsed="false"/>
    <row r="1045278" customFormat="false" ht="12.8" hidden="false" customHeight="true" outlineLevel="0" collapsed="false"/>
    <row r="1045279" customFormat="false" ht="12.8" hidden="false" customHeight="true" outlineLevel="0" collapsed="false"/>
    <row r="1045280" customFormat="false" ht="12.8" hidden="false" customHeight="true" outlineLevel="0" collapsed="false"/>
    <row r="1045281" customFormat="false" ht="12.8" hidden="false" customHeight="true" outlineLevel="0" collapsed="false"/>
    <row r="1045282" customFormat="false" ht="12.8" hidden="false" customHeight="true" outlineLevel="0" collapsed="false"/>
    <row r="1045283" customFormat="false" ht="12.8" hidden="false" customHeight="true" outlineLevel="0" collapsed="false"/>
    <row r="1045284" customFormat="false" ht="12.8" hidden="false" customHeight="true" outlineLevel="0" collapsed="false"/>
    <row r="1045285" customFormat="false" ht="12.8" hidden="false" customHeight="true" outlineLevel="0" collapsed="false"/>
    <row r="1045286" customFormat="false" ht="12.8" hidden="false" customHeight="true" outlineLevel="0" collapsed="false"/>
    <row r="1045287" customFormat="false" ht="12.8" hidden="false" customHeight="true" outlineLevel="0" collapsed="false"/>
    <row r="1045288" customFormat="false" ht="12.8" hidden="false" customHeight="true" outlineLevel="0" collapsed="false"/>
    <row r="1045289" customFormat="false" ht="12.8" hidden="false" customHeight="true" outlineLevel="0" collapsed="false"/>
    <row r="1045290" customFormat="false" ht="12.8" hidden="false" customHeight="true" outlineLevel="0" collapsed="false"/>
    <row r="1045291" customFormat="false" ht="12.8" hidden="false" customHeight="true" outlineLevel="0" collapsed="false"/>
    <row r="1045292" customFormat="false" ht="12.8" hidden="false" customHeight="true" outlineLevel="0" collapsed="false"/>
    <row r="1045293" customFormat="false" ht="12.8" hidden="false" customHeight="true" outlineLevel="0" collapsed="false"/>
    <row r="1045294" customFormat="false" ht="12.8" hidden="false" customHeight="true" outlineLevel="0" collapsed="false"/>
    <row r="1045295" customFormat="false" ht="12.8" hidden="false" customHeight="true" outlineLevel="0" collapsed="false"/>
    <row r="1045296" customFormat="false" ht="12.8" hidden="false" customHeight="true" outlineLevel="0" collapsed="false"/>
    <row r="1045297" customFormat="false" ht="12.8" hidden="false" customHeight="true" outlineLevel="0" collapsed="false"/>
    <row r="1045298" customFormat="false" ht="12.8" hidden="false" customHeight="true" outlineLevel="0" collapsed="false"/>
    <row r="1045299" customFormat="false" ht="12.8" hidden="false" customHeight="true" outlineLevel="0" collapsed="false"/>
    <row r="1045300" customFormat="false" ht="12.8" hidden="false" customHeight="true" outlineLevel="0" collapsed="false"/>
    <row r="1045301" customFormat="false" ht="12.8" hidden="false" customHeight="true" outlineLevel="0" collapsed="false"/>
    <row r="1045302" customFormat="false" ht="12.8" hidden="false" customHeight="true" outlineLevel="0" collapsed="false"/>
    <row r="1045303" customFormat="false" ht="12.8" hidden="false" customHeight="true" outlineLevel="0" collapsed="false"/>
    <row r="1045304" customFormat="false" ht="12.8" hidden="false" customHeight="true" outlineLevel="0" collapsed="false"/>
    <row r="1045305" customFormat="false" ht="12.8" hidden="false" customHeight="true" outlineLevel="0" collapsed="false"/>
    <row r="1045306" customFormat="false" ht="12.8" hidden="false" customHeight="true" outlineLevel="0" collapsed="false"/>
    <row r="1045307" customFormat="false" ht="12.8" hidden="false" customHeight="true" outlineLevel="0" collapsed="false"/>
    <row r="1045308" customFormat="false" ht="12.8" hidden="false" customHeight="true" outlineLevel="0" collapsed="false"/>
    <row r="1045309" customFormat="false" ht="12.8" hidden="false" customHeight="true" outlineLevel="0" collapsed="false"/>
    <row r="1045310" customFormat="false" ht="12.8" hidden="false" customHeight="true" outlineLevel="0" collapsed="false"/>
    <row r="1045311" customFormat="false" ht="12.8" hidden="false" customHeight="true" outlineLevel="0" collapsed="false"/>
    <row r="1045312" customFormat="false" ht="12.8" hidden="false" customHeight="true" outlineLevel="0" collapsed="false"/>
    <row r="1045313" customFormat="false" ht="12.8" hidden="false" customHeight="true" outlineLevel="0" collapsed="false"/>
    <row r="1045314" customFormat="false" ht="12.8" hidden="false" customHeight="true" outlineLevel="0" collapsed="false"/>
    <row r="1045315" customFormat="false" ht="12.8" hidden="false" customHeight="true" outlineLevel="0" collapsed="false"/>
    <row r="1045316" customFormat="false" ht="12.8" hidden="false" customHeight="true" outlineLevel="0" collapsed="false"/>
    <row r="1045317" customFormat="false" ht="12.8" hidden="false" customHeight="true" outlineLevel="0" collapsed="false"/>
    <row r="1045318" customFormat="false" ht="12.8" hidden="false" customHeight="true" outlineLevel="0" collapsed="false"/>
    <row r="1045319" customFormat="false" ht="12.8" hidden="false" customHeight="true" outlineLevel="0" collapsed="false"/>
    <row r="1045320" customFormat="false" ht="12.8" hidden="false" customHeight="true" outlineLevel="0" collapsed="false"/>
    <row r="1045321" customFormat="false" ht="12.8" hidden="false" customHeight="true" outlineLevel="0" collapsed="false"/>
    <row r="1045322" customFormat="false" ht="12.8" hidden="false" customHeight="true" outlineLevel="0" collapsed="false"/>
    <row r="1045323" customFormat="false" ht="12.8" hidden="false" customHeight="true" outlineLevel="0" collapsed="false"/>
    <row r="1045324" customFormat="false" ht="12.8" hidden="false" customHeight="true" outlineLevel="0" collapsed="false"/>
    <row r="1045325" customFormat="false" ht="12.8" hidden="false" customHeight="true" outlineLevel="0" collapsed="false"/>
    <row r="1045326" customFormat="false" ht="12.8" hidden="false" customHeight="true" outlineLevel="0" collapsed="false"/>
    <row r="1045327" customFormat="false" ht="12.8" hidden="false" customHeight="true" outlineLevel="0" collapsed="false"/>
    <row r="1045328" customFormat="false" ht="12.8" hidden="false" customHeight="true" outlineLevel="0" collapsed="false"/>
    <row r="1045329" customFormat="false" ht="12.8" hidden="false" customHeight="true" outlineLevel="0" collapsed="false"/>
    <row r="1045330" customFormat="false" ht="12.8" hidden="false" customHeight="true" outlineLevel="0" collapsed="false"/>
    <row r="1045331" customFormat="false" ht="12.8" hidden="false" customHeight="true" outlineLevel="0" collapsed="false"/>
    <row r="1045332" customFormat="false" ht="12.8" hidden="false" customHeight="true" outlineLevel="0" collapsed="false"/>
    <row r="1045333" customFormat="false" ht="12.8" hidden="false" customHeight="true" outlineLevel="0" collapsed="false"/>
    <row r="1045334" customFormat="false" ht="12.8" hidden="false" customHeight="true" outlineLevel="0" collapsed="false"/>
    <row r="1045335" customFormat="false" ht="12.8" hidden="false" customHeight="true" outlineLevel="0" collapsed="false"/>
    <row r="1045336" customFormat="false" ht="12.8" hidden="false" customHeight="true" outlineLevel="0" collapsed="false"/>
    <row r="1045337" customFormat="false" ht="12.8" hidden="false" customHeight="true" outlineLevel="0" collapsed="false"/>
    <row r="1045338" customFormat="false" ht="12.8" hidden="false" customHeight="true" outlineLevel="0" collapsed="false"/>
    <row r="1045339" customFormat="false" ht="12.8" hidden="false" customHeight="true" outlineLevel="0" collapsed="false"/>
    <row r="1045340" customFormat="false" ht="12.8" hidden="false" customHeight="true" outlineLevel="0" collapsed="false"/>
    <row r="1045341" customFormat="false" ht="12.8" hidden="false" customHeight="true" outlineLevel="0" collapsed="false"/>
    <row r="1045342" customFormat="false" ht="12.8" hidden="false" customHeight="true" outlineLevel="0" collapsed="false"/>
    <row r="1045343" customFormat="false" ht="12.8" hidden="false" customHeight="true" outlineLevel="0" collapsed="false"/>
    <row r="1045344" customFormat="false" ht="12.8" hidden="false" customHeight="true" outlineLevel="0" collapsed="false"/>
    <row r="1045345" customFormat="false" ht="12.8" hidden="false" customHeight="true" outlineLevel="0" collapsed="false"/>
    <row r="1045346" customFormat="false" ht="12.8" hidden="false" customHeight="true" outlineLevel="0" collapsed="false"/>
    <row r="1045347" customFormat="false" ht="12.8" hidden="false" customHeight="true" outlineLevel="0" collapsed="false"/>
    <row r="1045348" customFormat="false" ht="12.8" hidden="false" customHeight="true" outlineLevel="0" collapsed="false"/>
    <row r="1045349" customFormat="false" ht="12.8" hidden="false" customHeight="true" outlineLevel="0" collapsed="false"/>
    <row r="1045350" customFormat="false" ht="12.8" hidden="false" customHeight="true" outlineLevel="0" collapsed="false"/>
    <row r="1045351" customFormat="false" ht="12.8" hidden="false" customHeight="true" outlineLevel="0" collapsed="false"/>
    <row r="1045352" customFormat="false" ht="12.8" hidden="false" customHeight="true" outlineLevel="0" collapsed="false"/>
    <row r="1045353" customFormat="false" ht="12.8" hidden="false" customHeight="true" outlineLevel="0" collapsed="false"/>
    <row r="1045354" customFormat="false" ht="12.8" hidden="false" customHeight="true" outlineLevel="0" collapsed="false"/>
    <row r="1045355" customFormat="false" ht="12.8" hidden="false" customHeight="true" outlineLevel="0" collapsed="false"/>
    <row r="1045356" customFormat="false" ht="12.8" hidden="false" customHeight="true" outlineLevel="0" collapsed="false"/>
    <row r="1045357" customFormat="false" ht="12.8" hidden="false" customHeight="true" outlineLevel="0" collapsed="false"/>
    <row r="1045358" customFormat="false" ht="12.8" hidden="false" customHeight="true" outlineLevel="0" collapsed="false"/>
    <row r="1045359" customFormat="false" ht="12.8" hidden="false" customHeight="true" outlineLevel="0" collapsed="false"/>
    <row r="1045360" customFormat="false" ht="12.8" hidden="false" customHeight="true" outlineLevel="0" collapsed="false"/>
    <row r="1045361" customFormat="false" ht="12.8" hidden="false" customHeight="true" outlineLevel="0" collapsed="false"/>
    <row r="1045362" customFormat="false" ht="12.8" hidden="false" customHeight="true" outlineLevel="0" collapsed="false"/>
    <row r="1045363" customFormat="false" ht="12.8" hidden="false" customHeight="true" outlineLevel="0" collapsed="false"/>
    <row r="1045364" customFormat="false" ht="12.8" hidden="false" customHeight="true" outlineLevel="0" collapsed="false"/>
    <row r="1045365" customFormat="false" ht="12.8" hidden="false" customHeight="true" outlineLevel="0" collapsed="false"/>
    <row r="1045366" customFormat="false" ht="12.8" hidden="false" customHeight="true" outlineLevel="0" collapsed="false"/>
    <row r="1045367" customFormat="false" ht="12.8" hidden="false" customHeight="true" outlineLevel="0" collapsed="false"/>
    <row r="1045368" customFormat="false" ht="12.8" hidden="false" customHeight="true" outlineLevel="0" collapsed="false"/>
    <row r="1045369" customFormat="false" ht="12.8" hidden="false" customHeight="true" outlineLevel="0" collapsed="false"/>
    <row r="1045370" customFormat="false" ht="12.8" hidden="false" customHeight="true" outlineLevel="0" collapsed="false"/>
    <row r="1045371" customFormat="false" ht="12.8" hidden="false" customHeight="true" outlineLevel="0" collapsed="false"/>
    <row r="1045372" customFormat="false" ht="12.8" hidden="false" customHeight="true" outlineLevel="0" collapsed="false"/>
    <row r="1045373" customFormat="false" ht="12.8" hidden="false" customHeight="true" outlineLevel="0" collapsed="false"/>
    <row r="1045374" customFormat="false" ht="12.8" hidden="false" customHeight="true" outlineLevel="0" collapsed="false"/>
    <row r="1045375" customFormat="false" ht="12.8" hidden="false" customHeight="true" outlineLevel="0" collapsed="false"/>
    <row r="1045376" customFormat="false" ht="12.8" hidden="false" customHeight="true" outlineLevel="0" collapsed="false"/>
    <row r="1045377" customFormat="false" ht="12.8" hidden="false" customHeight="true" outlineLevel="0" collapsed="false"/>
    <row r="1045378" customFormat="false" ht="12.8" hidden="false" customHeight="true" outlineLevel="0" collapsed="false"/>
    <row r="1045379" customFormat="false" ht="12.8" hidden="false" customHeight="true" outlineLevel="0" collapsed="false"/>
    <row r="1045380" customFormat="false" ht="12.8" hidden="false" customHeight="true" outlineLevel="0" collapsed="false"/>
    <row r="1045381" customFormat="false" ht="12.8" hidden="false" customHeight="true" outlineLevel="0" collapsed="false"/>
    <row r="1045382" customFormat="false" ht="12.8" hidden="false" customHeight="true" outlineLevel="0" collapsed="false"/>
    <row r="1045383" customFormat="false" ht="12.8" hidden="false" customHeight="true" outlineLevel="0" collapsed="false"/>
    <row r="1045384" customFormat="false" ht="12.8" hidden="false" customHeight="true" outlineLevel="0" collapsed="false"/>
    <row r="1045385" customFormat="false" ht="12.8" hidden="false" customHeight="true" outlineLevel="0" collapsed="false"/>
    <row r="1045386" customFormat="false" ht="12.8" hidden="false" customHeight="true" outlineLevel="0" collapsed="false"/>
    <row r="1045387" customFormat="false" ht="12.8" hidden="false" customHeight="true" outlineLevel="0" collapsed="false"/>
    <row r="1045388" customFormat="false" ht="12.8" hidden="false" customHeight="true" outlineLevel="0" collapsed="false"/>
    <row r="1045389" customFormat="false" ht="12.8" hidden="false" customHeight="true" outlineLevel="0" collapsed="false"/>
    <row r="1045390" customFormat="false" ht="12.8" hidden="false" customHeight="true" outlineLevel="0" collapsed="false"/>
    <row r="1045391" customFormat="false" ht="12.8" hidden="false" customHeight="true" outlineLevel="0" collapsed="false"/>
    <row r="1045392" customFormat="false" ht="12.8" hidden="false" customHeight="true" outlineLevel="0" collapsed="false"/>
    <row r="1045393" customFormat="false" ht="12.8" hidden="false" customHeight="true" outlineLevel="0" collapsed="false"/>
    <row r="1045394" customFormat="false" ht="12.8" hidden="false" customHeight="true" outlineLevel="0" collapsed="false"/>
    <row r="1045395" customFormat="false" ht="12.8" hidden="false" customHeight="true" outlineLevel="0" collapsed="false"/>
    <row r="1045396" customFormat="false" ht="12.8" hidden="false" customHeight="true" outlineLevel="0" collapsed="false"/>
    <row r="1045397" customFormat="false" ht="12.8" hidden="false" customHeight="true" outlineLevel="0" collapsed="false"/>
    <row r="1045398" customFormat="false" ht="12.8" hidden="false" customHeight="true" outlineLevel="0" collapsed="false"/>
    <row r="1045399" customFormat="false" ht="12.8" hidden="false" customHeight="true" outlineLevel="0" collapsed="false"/>
    <row r="1045400" customFormat="false" ht="12.8" hidden="false" customHeight="true" outlineLevel="0" collapsed="false"/>
    <row r="1045401" customFormat="false" ht="12.8" hidden="false" customHeight="true" outlineLevel="0" collapsed="false"/>
    <row r="1045402" customFormat="false" ht="12.8" hidden="false" customHeight="true" outlineLevel="0" collapsed="false"/>
    <row r="1045403" customFormat="false" ht="12.8" hidden="false" customHeight="true" outlineLevel="0" collapsed="false"/>
    <row r="1045404" customFormat="false" ht="12.8" hidden="false" customHeight="true" outlineLevel="0" collapsed="false"/>
    <row r="1045405" customFormat="false" ht="12.8" hidden="false" customHeight="true" outlineLevel="0" collapsed="false"/>
    <row r="1045406" customFormat="false" ht="12.8" hidden="false" customHeight="true" outlineLevel="0" collapsed="false"/>
    <row r="1045407" customFormat="false" ht="12.8" hidden="false" customHeight="true" outlineLevel="0" collapsed="false"/>
    <row r="1045408" customFormat="false" ht="12.8" hidden="false" customHeight="true" outlineLevel="0" collapsed="false"/>
    <row r="1045409" customFormat="false" ht="12.8" hidden="false" customHeight="true" outlineLevel="0" collapsed="false"/>
    <row r="1045410" customFormat="false" ht="12.8" hidden="false" customHeight="true" outlineLevel="0" collapsed="false"/>
    <row r="1045411" customFormat="false" ht="12.8" hidden="false" customHeight="true" outlineLevel="0" collapsed="false"/>
    <row r="1045412" customFormat="false" ht="12.8" hidden="false" customHeight="true" outlineLevel="0" collapsed="false"/>
    <row r="1045413" customFormat="false" ht="12.8" hidden="false" customHeight="true" outlineLevel="0" collapsed="false"/>
    <row r="1045414" customFormat="false" ht="12.8" hidden="false" customHeight="true" outlineLevel="0" collapsed="false"/>
    <row r="1045415" customFormat="false" ht="12.8" hidden="false" customHeight="true" outlineLevel="0" collapsed="false"/>
    <row r="1045416" customFormat="false" ht="12.8" hidden="false" customHeight="true" outlineLevel="0" collapsed="false"/>
    <row r="1045417" customFormat="false" ht="12.8" hidden="false" customHeight="true" outlineLevel="0" collapsed="false"/>
    <row r="1045418" customFormat="false" ht="12.8" hidden="false" customHeight="true" outlineLevel="0" collapsed="false"/>
    <row r="1045419" customFormat="false" ht="12.8" hidden="false" customHeight="true" outlineLevel="0" collapsed="false"/>
    <row r="1045420" customFormat="false" ht="12.8" hidden="false" customHeight="true" outlineLevel="0" collapsed="false"/>
    <row r="1045421" customFormat="false" ht="12.8" hidden="false" customHeight="true" outlineLevel="0" collapsed="false"/>
    <row r="1045422" customFormat="false" ht="12.8" hidden="false" customHeight="true" outlineLevel="0" collapsed="false"/>
    <row r="1045423" customFormat="false" ht="12.8" hidden="false" customHeight="true" outlineLevel="0" collapsed="false"/>
    <row r="1045424" customFormat="false" ht="12.8" hidden="false" customHeight="true" outlineLevel="0" collapsed="false"/>
    <row r="1045425" customFormat="false" ht="12.8" hidden="false" customHeight="true" outlineLevel="0" collapsed="false"/>
    <row r="1045426" customFormat="false" ht="12.8" hidden="false" customHeight="true" outlineLevel="0" collapsed="false"/>
    <row r="1045427" customFormat="false" ht="12.8" hidden="false" customHeight="true" outlineLevel="0" collapsed="false"/>
    <row r="1045428" customFormat="false" ht="12.8" hidden="false" customHeight="true" outlineLevel="0" collapsed="false"/>
    <row r="1045429" customFormat="false" ht="12.8" hidden="false" customHeight="true" outlineLevel="0" collapsed="false"/>
    <row r="1045430" customFormat="false" ht="12.8" hidden="false" customHeight="true" outlineLevel="0" collapsed="false"/>
    <row r="1045431" customFormat="false" ht="12.8" hidden="false" customHeight="true" outlineLevel="0" collapsed="false"/>
    <row r="1045432" customFormat="false" ht="12.8" hidden="false" customHeight="true" outlineLevel="0" collapsed="false"/>
    <row r="1045433" customFormat="false" ht="12.8" hidden="false" customHeight="true" outlineLevel="0" collapsed="false"/>
    <row r="1045434" customFormat="false" ht="12.8" hidden="false" customHeight="true" outlineLevel="0" collapsed="false"/>
    <row r="1045435" customFormat="false" ht="12.8" hidden="false" customHeight="true" outlineLevel="0" collapsed="false"/>
    <row r="1045436" customFormat="false" ht="12.8" hidden="false" customHeight="true" outlineLevel="0" collapsed="false"/>
    <row r="1045437" customFormat="false" ht="12.8" hidden="false" customHeight="true" outlineLevel="0" collapsed="false"/>
    <row r="1045438" customFormat="false" ht="12.8" hidden="false" customHeight="true" outlineLevel="0" collapsed="false"/>
    <row r="1045439" customFormat="false" ht="12.8" hidden="false" customHeight="true" outlineLevel="0" collapsed="false"/>
    <row r="1045440" customFormat="false" ht="12.8" hidden="false" customHeight="true" outlineLevel="0" collapsed="false"/>
    <row r="1045441" customFormat="false" ht="12.8" hidden="false" customHeight="true" outlineLevel="0" collapsed="false"/>
    <row r="1045442" customFormat="false" ht="12.8" hidden="false" customHeight="true" outlineLevel="0" collapsed="false"/>
    <row r="1045443" customFormat="false" ht="12.8" hidden="false" customHeight="true" outlineLevel="0" collapsed="false"/>
    <row r="1045444" customFormat="false" ht="12.8" hidden="false" customHeight="true" outlineLevel="0" collapsed="false"/>
    <row r="1045445" customFormat="false" ht="12.8" hidden="false" customHeight="true" outlineLevel="0" collapsed="false"/>
    <row r="1045446" customFormat="false" ht="12.8" hidden="false" customHeight="true" outlineLevel="0" collapsed="false"/>
    <row r="1045447" customFormat="false" ht="12.8" hidden="false" customHeight="true" outlineLevel="0" collapsed="false"/>
    <row r="1045448" customFormat="false" ht="12.8" hidden="false" customHeight="true" outlineLevel="0" collapsed="false"/>
    <row r="1045449" customFormat="false" ht="12.8" hidden="false" customHeight="true" outlineLevel="0" collapsed="false"/>
    <row r="1045450" customFormat="false" ht="12.8" hidden="false" customHeight="true" outlineLevel="0" collapsed="false"/>
    <row r="1045451" customFormat="false" ht="12.8" hidden="false" customHeight="true" outlineLevel="0" collapsed="false"/>
    <row r="1045452" customFormat="false" ht="12.8" hidden="false" customHeight="true" outlineLevel="0" collapsed="false"/>
    <row r="1045453" customFormat="false" ht="12.8" hidden="false" customHeight="true" outlineLevel="0" collapsed="false"/>
    <row r="1045454" customFormat="false" ht="12.8" hidden="false" customHeight="true" outlineLevel="0" collapsed="false"/>
    <row r="1045455" customFormat="false" ht="12.8" hidden="false" customHeight="true" outlineLevel="0" collapsed="false"/>
    <row r="1045456" customFormat="false" ht="12.8" hidden="false" customHeight="true" outlineLevel="0" collapsed="false"/>
    <row r="1045457" customFormat="false" ht="12.8" hidden="false" customHeight="true" outlineLevel="0" collapsed="false"/>
    <row r="1045458" customFormat="false" ht="12.8" hidden="false" customHeight="true" outlineLevel="0" collapsed="false"/>
    <row r="1045459" customFormat="false" ht="12.8" hidden="false" customHeight="true" outlineLevel="0" collapsed="false"/>
    <row r="1045460" customFormat="false" ht="12.8" hidden="false" customHeight="true" outlineLevel="0" collapsed="false"/>
    <row r="1045461" customFormat="false" ht="12.8" hidden="false" customHeight="true" outlineLevel="0" collapsed="false"/>
    <row r="1045462" customFormat="false" ht="12.8" hidden="false" customHeight="true" outlineLevel="0" collapsed="false"/>
    <row r="1045463" customFormat="false" ht="12.8" hidden="false" customHeight="true" outlineLevel="0" collapsed="false"/>
    <row r="1045464" customFormat="false" ht="12.8" hidden="false" customHeight="true" outlineLevel="0" collapsed="false"/>
    <row r="1045465" customFormat="false" ht="12.8" hidden="false" customHeight="true" outlineLevel="0" collapsed="false"/>
    <row r="1045466" customFormat="false" ht="12.8" hidden="false" customHeight="true" outlineLevel="0" collapsed="false"/>
    <row r="1045467" customFormat="false" ht="12.8" hidden="false" customHeight="true" outlineLevel="0" collapsed="false"/>
    <row r="1045468" customFormat="false" ht="12.8" hidden="false" customHeight="true" outlineLevel="0" collapsed="false"/>
    <row r="1045469" customFormat="false" ht="12.8" hidden="false" customHeight="true" outlineLevel="0" collapsed="false"/>
    <row r="1045470" customFormat="false" ht="12.8" hidden="false" customHeight="true" outlineLevel="0" collapsed="false"/>
    <row r="1045471" customFormat="false" ht="12.8" hidden="false" customHeight="true" outlineLevel="0" collapsed="false"/>
    <row r="1045472" customFormat="false" ht="12.8" hidden="false" customHeight="true" outlineLevel="0" collapsed="false"/>
    <row r="1045473" customFormat="false" ht="12.8" hidden="false" customHeight="true" outlineLevel="0" collapsed="false"/>
    <row r="1045474" customFormat="false" ht="12.8" hidden="false" customHeight="true" outlineLevel="0" collapsed="false"/>
    <row r="1045475" customFormat="false" ht="12.8" hidden="false" customHeight="true" outlineLevel="0" collapsed="false"/>
    <row r="1045476" customFormat="false" ht="12.8" hidden="false" customHeight="true" outlineLevel="0" collapsed="false"/>
    <row r="1045477" customFormat="false" ht="12.8" hidden="false" customHeight="true" outlineLevel="0" collapsed="false"/>
    <row r="1045478" customFormat="false" ht="12.8" hidden="false" customHeight="true" outlineLevel="0" collapsed="false"/>
    <row r="1045479" customFormat="false" ht="12.8" hidden="false" customHeight="true" outlineLevel="0" collapsed="false"/>
    <row r="1045480" customFormat="false" ht="12.8" hidden="false" customHeight="true" outlineLevel="0" collapsed="false"/>
    <row r="1045481" customFormat="false" ht="12.8" hidden="false" customHeight="true" outlineLevel="0" collapsed="false"/>
    <row r="1045482" customFormat="false" ht="12.8" hidden="false" customHeight="true" outlineLevel="0" collapsed="false"/>
    <row r="1045483" customFormat="false" ht="12.8" hidden="false" customHeight="true" outlineLevel="0" collapsed="false"/>
    <row r="1045484" customFormat="false" ht="12.8" hidden="false" customHeight="true" outlineLevel="0" collapsed="false"/>
    <row r="1045485" customFormat="false" ht="12.8" hidden="false" customHeight="true" outlineLevel="0" collapsed="false"/>
    <row r="1045486" customFormat="false" ht="12.8" hidden="false" customHeight="true" outlineLevel="0" collapsed="false"/>
    <row r="1045487" customFormat="false" ht="12.8" hidden="false" customHeight="true" outlineLevel="0" collapsed="false"/>
    <row r="1045488" customFormat="false" ht="12.8" hidden="false" customHeight="true" outlineLevel="0" collapsed="false"/>
    <row r="1045489" customFormat="false" ht="12.8" hidden="false" customHeight="true" outlineLevel="0" collapsed="false"/>
    <row r="1045490" customFormat="false" ht="12.8" hidden="false" customHeight="true" outlineLevel="0" collapsed="false"/>
    <row r="1045491" customFormat="false" ht="12.8" hidden="false" customHeight="true" outlineLevel="0" collapsed="false"/>
    <row r="1045492" customFormat="false" ht="12.8" hidden="false" customHeight="true" outlineLevel="0" collapsed="false"/>
    <row r="1045493" customFormat="false" ht="12.8" hidden="false" customHeight="true" outlineLevel="0" collapsed="false"/>
    <row r="1045494" customFormat="false" ht="12.8" hidden="false" customHeight="true" outlineLevel="0" collapsed="false"/>
    <row r="1045495" customFormat="false" ht="12.8" hidden="false" customHeight="true" outlineLevel="0" collapsed="false"/>
    <row r="1045496" customFormat="false" ht="12.8" hidden="false" customHeight="true" outlineLevel="0" collapsed="false"/>
    <row r="1045497" customFormat="false" ht="12.8" hidden="false" customHeight="true" outlineLevel="0" collapsed="false"/>
    <row r="1045498" customFormat="false" ht="12.8" hidden="false" customHeight="true" outlineLevel="0" collapsed="false"/>
    <row r="1045499" customFormat="false" ht="12.8" hidden="false" customHeight="true" outlineLevel="0" collapsed="false"/>
    <row r="1045500" customFormat="false" ht="12.8" hidden="false" customHeight="true" outlineLevel="0" collapsed="false"/>
    <row r="1045501" customFormat="false" ht="12.8" hidden="false" customHeight="true" outlineLevel="0" collapsed="false"/>
    <row r="1045502" customFormat="false" ht="12.8" hidden="false" customHeight="true" outlineLevel="0" collapsed="false"/>
    <row r="1045503" customFormat="false" ht="12.8" hidden="false" customHeight="true" outlineLevel="0" collapsed="false"/>
    <row r="1045504" customFormat="false" ht="12.8" hidden="false" customHeight="true" outlineLevel="0" collapsed="false"/>
    <row r="1045505" customFormat="false" ht="12.8" hidden="false" customHeight="true" outlineLevel="0" collapsed="false"/>
    <row r="1045506" customFormat="false" ht="12.8" hidden="false" customHeight="true" outlineLevel="0" collapsed="false"/>
    <row r="1045507" customFormat="false" ht="12.8" hidden="false" customHeight="true" outlineLevel="0" collapsed="false"/>
    <row r="1045508" customFormat="false" ht="12.8" hidden="false" customHeight="true" outlineLevel="0" collapsed="false"/>
    <row r="1045509" customFormat="false" ht="12.8" hidden="false" customHeight="true" outlineLevel="0" collapsed="false"/>
    <row r="1045510" customFormat="false" ht="12.8" hidden="false" customHeight="true" outlineLevel="0" collapsed="false"/>
    <row r="1045511" customFormat="false" ht="12.8" hidden="false" customHeight="true" outlineLevel="0" collapsed="false"/>
    <row r="1045512" customFormat="false" ht="12.8" hidden="false" customHeight="true" outlineLevel="0" collapsed="false"/>
    <row r="1045513" customFormat="false" ht="12.8" hidden="false" customHeight="true" outlineLevel="0" collapsed="false"/>
    <row r="1045514" customFormat="false" ht="12.8" hidden="false" customHeight="true" outlineLevel="0" collapsed="false"/>
    <row r="1045515" customFormat="false" ht="12.8" hidden="false" customHeight="true" outlineLevel="0" collapsed="false"/>
    <row r="1045516" customFormat="false" ht="12.8" hidden="false" customHeight="true" outlineLevel="0" collapsed="false"/>
    <row r="1045517" customFormat="false" ht="12.8" hidden="false" customHeight="true" outlineLevel="0" collapsed="false"/>
    <row r="1045518" customFormat="false" ht="12.8" hidden="false" customHeight="true" outlineLevel="0" collapsed="false"/>
    <row r="1045519" customFormat="false" ht="12.8" hidden="false" customHeight="true" outlineLevel="0" collapsed="false"/>
    <row r="1045520" customFormat="false" ht="12.8" hidden="false" customHeight="true" outlineLevel="0" collapsed="false"/>
    <row r="1045521" customFormat="false" ht="12.8" hidden="false" customHeight="true" outlineLevel="0" collapsed="false"/>
    <row r="1045522" customFormat="false" ht="12.8" hidden="false" customHeight="true" outlineLevel="0" collapsed="false"/>
    <row r="1045523" customFormat="false" ht="12.8" hidden="false" customHeight="true" outlineLevel="0" collapsed="false"/>
    <row r="1045524" customFormat="false" ht="12.8" hidden="false" customHeight="true" outlineLevel="0" collapsed="false"/>
    <row r="1045525" customFormat="false" ht="12.8" hidden="false" customHeight="true" outlineLevel="0" collapsed="false"/>
    <row r="1045526" customFormat="false" ht="12.8" hidden="false" customHeight="true" outlineLevel="0" collapsed="false"/>
    <row r="1045527" customFormat="false" ht="12.8" hidden="false" customHeight="true" outlineLevel="0" collapsed="false"/>
    <row r="1045528" customFormat="false" ht="12.8" hidden="false" customHeight="true" outlineLevel="0" collapsed="false"/>
    <row r="1045529" customFormat="false" ht="12.8" hidden="false" customHeight="true" outlineLevel="0" collapsed="false"/>
    <row r="1045530" customFormat="false" ht="12.8" hidden="false" customHeight="true" outlineLevel="0" collapsed="false"/>
    <row r="1045531" customFormat="false" ht="12.8" hidden="false" customHeight="true" outlineLevel="0" collapsed="false"/>
    <row r="1045532" customFormat="false" ht="12.8" hidden="false" customHeight="true" outlineLevel="0" collapsed="false"/>
    <row r="1045533" customFormat="false" ht="12.8" hidden="false" customHeight="true" outlineLevel="0" collapsed="false"/>
    <row r="1045534" customFormat="false" ht="12.8" hidden="false" customHeight="true" outlineLevel="0" collapsed="false"/>
    <row r="1045535" customFormat="false" ht="12.8" hidden="false" customHeight="true" outlineLevel="0" collapsed="false"/>
    <row r="1045536" customFormat="false" ht="12.8" hidden="false" customHeight="true" outlineLevel="0" collapsed="false"/>
    <row r="1045537" customFormat="false" ht="12.8" hidden="false" customHeight="true" outlineLevel="0" collapsed="false"/>
    <row r="1045538" customFormat="false" ht="12.8" hidden="false" customHeight="true" outlineLevel="0" collapsed="false"/>
    <row r="1045539" customFormat="false" ht="12.8" hidden="false" customHeight="true" outlineLevel="0" collapsed="false"/>
    <row r="1045540" customFormat="false" ht="12.8" hidden="false" customHeight="true" outlineLevel="0" collapsed="false"/>
    <row r="1045541" customFormat="false" ht="12.8" hidden="false" customHeight="true" outlineLevel="0" collapsed="false"/>
    <row r="1045542" customFormat="false" ht="12.8" hidden="false" customHeight="true" outlineLevel="0" collapsed="false"/>
    <row r="1045543" customFormat="false" ht="12.8" hidden="false" customHeight="true" outlineLevel="0" collapsed="false"/>
    <row r="1045544" customFormat="false" ht="12.8" hidden="false" customHeight="true" outlineLevel="0" collapsed="false"/>
    <row r="1045545" customFormat="false" ht="12.8" hidden="false" customHeight="true" outlineLevel="0" collapsed="false"/>
    <row r="1045546" customFormat="false" ht="12.8" hidden="false" customHeight="true" outlineLevel="0" collapsed="false"/>
    <row r="1045547" customFormat="false" ht="12.8" hidden="false" customHeight="true" outlineLevel="0" collapsed="false"/>
    <row r="1045548" customFormat="false" ht="12.8" hidden="false" customHeight="true" outlineLevel="0" collapsed="false"/>
    <row r="1045549" customFormat="false" ht="12.8" hidden="false" customHeight="true" outlineLevel="0" collapsed="false"/>
    <row r="1045550" customFormat="false" ht="12.8" hidden="false" customHeight="true" outlineLevel="0" collapsed="false"/>
    <row r="1045551" customFormat="false" ht="12.8" hidden="false" customHeight="true" outlineLevel="0" collapsed="false"/>
    <row r="1045552" customFormat="false" ht="12.8" hidden="false" customHeight="true" outlineLevel="0" collapsed="false"/>
    <row r="1045553" customFormat="false" ht="12.8" hidden="false" customHeight="true" outlineLevel="0" collapsed="false"/>
    <row r="1045554" customFormat="false" ht="12.8" hidden="false" customHeight="true" outlineLevel="0" collapsed="false"/>
    <row r="1045555" customFormat="false" ht="12.8" hidden="false" customHeight="true" outlineLevel="0" collapsed="false"/>
    <row r="1045556" customFormat="false" ht="12.8" hidden="false" customHeight="true" outlineLevel="0" collapsed="false"/>
    <row r="1045557" customFormat="false" ht="12.8" hidden="false" customHeight="true" outlineLevel="0" collapsed="false"/>
    <row r="1045558" customFormat="false" ht="12.8" hidden="false" customHeight="true" outlineLevel="0" collapsed="false"/>
    <row r="1045559" customFormat="false" ht="12.8" hidden="false" customHeight="true" outlineLevel="0" collapsed="false"/>
    <row r="1045560" customFormat="false" ht="12.8" hidden="false" customHeight="true" outlineLevel="0" collapsed="false"/>
    <row r="1045561" customFormat="false" ht="12.8" hidden="false" customHeight="true" outlineLevel="0" collapsed="false"/>
    <row r="1045562" customFormat="false" ht="12.8" hidden="false" customHeight="true" outlineLevel="0" collapsed="false"/>
    <row r="1045563" customFormat="false" ht="12.8" hidden="false" customHeight="true" outlineLevel="0" collapsed="false"/>
    <row r="1045564" customFormat="false" ht="12.8" hidden="false" customHeight="true" outlineLevel="0" collapsed="false"/>
    <row r="1045565" customFormat="false" ht="12.8" hidden="false" customHeight="true" outlineLevel="0" collapsed="false"/>
    <row r="1045566" customFormat="false" ht="12.8" hidden="false" customHeight="true" outlineLevel="0" collapsed="false"/>
    <row r="1045567" customFormat="false" ht="12.8" hidden="false" customHeight="true" outlineLevel="0" collapsed="false"/>
    <row r="1045568" customFormat="false" ht="12.8" hidden="false" customHeight="true" outlineLevel="0" collapsed="false"/>
    <row r="1045569" customFormat="false" ht="12.8" hidden="false" customHeight="true" outlineLevel="0" collapsed="false"/>
    <row r="1045570" customFormat="false" ht="12.8" hidden="false" customHeight="true" outlineLevel="0" collapsed="false"/>
    <row r="1045571" customFormat="false" ht="12.8" hidden="false" customHeight="true" outlineLevel="0" collapsed="false"/>
    <row r="1045572" customFormat="false" ht="12.8" hidden="false" customHeight="true" outlineLevel="0" collapsed="false"/>
    <row r="1045573" customFormat="false" ht="12.8" hidden="false" customHeight="true" outlineLevel="0" collapsed="false"/>
    <row r="1045574" customFormat="false" ht="12.8" hidden="false" customHeight="true" outlineLevel="0" collapsed="false"/>
    <row r="1045575" customFormat="false" ht="12.8" hidden="false" customHeight="true" outlineLevel="0" collapsed="false"/>
    <row r="1045576" customFormat="false" ht="12.8" hidden="false" customHeight="true" outlineLevel="0" collapsed="false"/>
    <row r="1045577" customFormat="false" ht="12.8" hidden="false" customHeight="true" outlineLevel="0" collapsed="false"/>
    <row r="1045578" customFormat="false" ht="12.8" hidden="false" customHeight="true" outlineLevel="0" collapsed="false"/>
    <row r="1045579" customFormat="false" ht="12.8" hidden="false" customHeight="true" outlineLevel="0" collapsed="false"/>
    <row r="1045580" customFormat="false" ht="12.8" hidden="false" customHeight="true" outlineLevel="0" collapsed="false"/>
    <row r="1045581" customFormat="false" ht="12.8" hidden="false" customHeight="true" outlineLevel="0" collapsed="false"/>
    <row r="1045582" customFormat="false" ht="12.8" hidden="false" customHeight="true" outlineLevel="0" collapsed="false"/>
    <row r="1045583" customFormat="false" ht="12.8" hidden="false" customHeight="true" outlineLevel="0" collapsed="false"/>
    <row r="1045584" customFormat="false" ht="12.8" hidden="false" customHeight="true" outlineLevel="0" collapsed="false"/>
    <row r="1045585" customFormat="false" ht="12.8" hidden="false" customHeight="true" outlineLevel="0" collapsed="false"/>
    <row r="1045586" customFormat="false" ht="12.8" hidden="false" customHeight="true" outlineLevel="0" collapsed="false"/>
    <row r="1045587" customFormat="false" ht="12.8" hidden="false" customHeight="true" outlineLevel="0" collapsed="false"/>
    <row r="1045588" customFormat="false" ht="12.8" hidden="false" customHeight="true" outlineLevel="0" collapsed="false"/>
    <row r="1045589" customFormat="false" ht="12.8" hidden="false" customHeight="true" outlineLevel="0" collapsed="false"/>
    <row r="1045590" customFormat="false" ht="12.8" hidden="false" customHeight="true" outlineLevel="0" collapsed="false"/>
    <row r="1045591" customFormat="false" ht="12.8" hidden="false" customHeight="true" outlineLevel="0" collapsed="false"/>
    <row r="1045592" customFormat="false" ht="12.8" hidden="false" customHeight="true" outlineLevel="0" collapsed="false"/>
    <row r="1045593" customFormat="false" ht="12.8" hidden="false" customHeight="true" outlineLevel="0" collapsed="false"/>
    <row r="1045594" customFormat="false" ht="12.8" hidden="false" customHeight="true" outlineLevel="0" collapsed="false"/>
    <row r="1045595" customFormat="false" ht="12.8" hidden="false" customHeight="true" outlineLevel="0" collapsed="false"/>
    <row r="1045596" customFormat="false" ht="12.8" hidden="false" customHeight="true" outlineLevel="0" collapsed="false"/>
    <row r="1045597" customFormat="false" ht="12.8" hidden="false" customHeight="true" outlineLevel="0" collapsed="false"/>
    <row r="1045598" customFormat="false" ht="12.8" hidden="false" customHeight="true" outlineLevel="0" collapsed="false"/>
    <row r="1045599" customFormat="false" ht="12.8" hidden="false" customHeight="true" outlineLevel="0" collapsed="false"/>
    <row r="1045600" customFormat="false" ht="12.8" hidden="false" customHeight="true" outlineLevel="0" collapsed="false"/>
    <row r="1045601" customFormat="false" ht="12.8" hidden="false" customHeight="true" outlineLevel="0" collapsed="false"/>
    <row r="1045602" customFormat="false" ht="12.8" hidden="false" customHeight="true" outlineLevel="0" collapsed="false"/>
    <row r="1045603" customFormat="false" ht="12.8" hidden="false" customHeight="true" outlineLevel="0" collapsed="false"/>
    <row r="1045604" customFormat="false" ht="12.8" hidden="false" customHeight="true" outlineLevel="0" collapsed="false"/>
    <row r="1045605" customFormat="false" ht="12.8" hidden="false" customHeight="true" outlineLevel="0" collapsed="false"/>
    <row r="1045606" customFormat="false" ht="12.8" hidden="false" customHeight="true" outlineLevel="0" collapsed="false"/>
    <row r="1045607" customFormat="false" ht="12.8" hidden="false" customHeight="true" outlineLevel="0" collapsed="false"/>
    <row r="1045608" customFormat="false" ht="12.8" hidden="false" customHeight="true" outlineLevel="0" collapsed="false"/>
    <row r="1045609" customFormat="false" ht="12.8" hidden="false" customHeight="true" outlineLevel="0" collapsed="false"/>
    <row r="1045610" customFormat="false" ht="12.8" hidden="false" customHeight="true" outlineLevel="0" collapsed="false"/>
    <row r="1045611" customFormat="false" ht="12.8" hidden="false" customHeight="true" outlineLevel="0" collapsed="false"/>
    <row r="1045612" customFormat="false" ht="12.8" hidden="false" customHeight="true" outlineLevel="0" collapsed="false"/>
    <row r="1045613" customFormat="false" ht="12.8" hidden="false" customHeight="true" outlineLevel="0" collapsed="false"/>
    <row r="1045614" customFormat="false" ht="12.8" hidden="false" customHeight="true" outlineLevel="0" collapsed="false"/>
    <row r="1045615" customFormat="false" ht="12.8" hidden="false" customHeight="true" outlineLevel="0" collapsed="false"/>
    <row r="1045616" customFormat="false" ht="12.8" hidden="false" customHeight="true" outlineLevel="0" collapsed="false"/>
    <row r="1045617" customFormat="false" ht="12.8" hidden="false" customHeight="true" outlineLevel="0" collapsed="false"/>
    <row r="1045618" customFormat="false" ht="12.8" hidden="false" customHeight="true" outlineLevel="0" collapsed="false"/>
    <row r="1045619" customFormat="false" ht="12.8" hidden="false" customHeight="true" outlineLevel="0" collapsed="false"/>
    <row r="1045620" customFormat="false" ht="12.8" hidden="false" customHeight="true" outlineLevel="0" collapsed="false"/>
    <row r="1045621" customFormat="false" ht="12.8" hidden="false" customHeight="true" outlineLevel="0" collapsed="false"/>
    <row r="1045622" customFormat="false" ht="12.8" hidden="false" customHeight="true" outlineLevel="0" collapsed="false"/>
    <row r="1045623" customFormat="false" ht="12.8" hidden="false" customHeight="true" outlineLevel="0" collapsed="false"/>
    <row r="1045624" customFormat="false" ht="12.8" hidden="false" customHeight="true" outlineLevel="0" collapsed="false"/>
    <row r="1045625" customFormat="false" ht="12.8" hidden="false" customHeight="true" outlineLevel="0" collapsed="false"/>
    <row r="1045626" customFormat="false" ht="12.8" hidden="false" customHeight="true" outlineLevel="0" collapsed="false"/>
    <row r="1045627" customFormat="false" ht="12.8" hidden="false" customHeight="true" outlineLevel="0" collapsed="false"/>
    <row r="1045628" customFormat="false" ht="12.8" hidden="false" customHeight="true" outlineLevel="0" collapsed="false"/>
    <row r="1045629" customFormat="false" ht="12.8" hidden="false" customHeight="true" outlineLevel="0" collapsed="false"/>
    <row r="1045630" customFormat="false" ht="12.8" hidden="false" customHeight="true" outlineLevel="0" collapsed="false"/>
    <row r="1045631" customFormat="false" ht="12.8" hidden="false" customHeight="true" outlineLevel="0" collapsed="false"/>
    <row r="1045632" customFormat="false" ht="12.8" hidden="false" customHeight="true" outlineLevel="0" collapsed="false"/>
    <row r="1045633" customFormat="false" ht="12.8" hidden="false" customHeight="true" outlineLevel="0" collapsed="false"/>
    <row r="1045634" customFormat="false" ht="12.8" hidden="false" customHeight="true" outlineLevel="0" collapsed="false"/>
    <row r="1045635" customFormat="false" ht="12.8" hidden="false" customHeight="true" outlineLevel="0" collapsed="false"/>
    <row r="1045636" customFormat="false" ht="12.8" hidden="false" customHeight="true" outlineLevel="0" collapsed="false"/>
    <row r="1045637" customFormat="false" ht="12.8" hidden="false" customHeight="true" outlineLevel="0" collapsed="false"/>
    <row r="1045638" customFormat="false" ht="12.8" hidden="false" customHeight="true" outlineLevel="0" collapsed="false"/>
    <row r="1045639" customFormat="false" ht="12.8" hidden="false" customHeight="true" outlineLevel="0" collapsed="false"/>
    <row r="1045640" customFormat="false" ht="12.8" hidden="false" customHeight="true" outlineLevel="0" collapsed="false"/>
    <row r="1045641" customFormat="false" ht="12.8" hidden="false" customHeight="true" outlineLevel="0" collapsed="false"/>
    <row r="1045642" customFormat="false" ht="12.8" hidden="false" customHeight="true" outlineLevel="0" collapsed="false"/>
    <row r="1045643" customFormat="false" ht="12.8" hidden="false" customHeight="true" outlineLevel="0" collapsed="false"/>
    <row r="1045644" customFormat="false" ht="12.8" hidden="false" customHeight="true" outlineLevel="0" collapsed="false"/>
    <row r="1045645" customFormat="false" ht="12.8" hidden="false" customHeight="true" outlineLevel="0" collapsed="false"/>
    <row r="1045646" customFormat="false" ht="12.8" hidden="false" customHeight="true" outlineLevel="0" collapsed="false"/>
    <row r="1045647" customFormat="false" ht="12.8" hidden="false" customHeight="true" outlineLevel="0" collapsed="false"/>
    <row r="1045648" customFormat="false" ht="12.8" hidden="false" customHeight="true" outlineLevel="0" collapsed="false"/>
    <row r="1045649" customFormat="false" ht="12.8" hidden="false" customHeight="true" outlineLevel="0" collapsed="false"/>
    <row r="1045650" customFormat="false" ht="12.8" hidden="false" customHeight="true" outlineLevel="0" collapsed="false"/>
    <row r="1045651" customFormat="false" ht="12.8" hidden="false" customHeight="true" outlineLevel="0" collapsed="false"/>
    <row r="1045652" customFormat="false" ht="12.8" hidden="false" customHeight="true" outlineLevel="0" collapsed="false"/>
    <row r="1045653" customFormat="false" ht="12.8" hidden="false" customHeight="true" outlineLevel="0" collapsed="false"/>
    <row r="1045654" customFormat="false" ht="12.8" hidden="false" customHeight="true" outlineLevel="0" collapsed="false"/>
    <row r="1045655" customFormat="false" ht="12.8" hidden="false" customHeight="true" outlineLevel="0" collapsed="false"/>
    <row r="1045656" customFormat="false" ht="12.8" hidden="false" customHeight="true" outlineLevel="0" collapsed="false"/>
    <row r="1045657" customFormat="false" ht="12.8" hidden="false" customHeight="true" outlineLevel="0" collapsed="false"/>
    <row r="1045658" customFormat="false" ht="12.8" hidden="false" customHeight="true" outlineLevel="0" collapsed="false"/>
    <row r="1045659" customFormat="false" ht="12.8" hidden="false" customHeight="true" outlineLevel="0" collapsed="false"/>
    <row r="1045660" customFormat="false" ht="12.8" hidden="false" customHeight="true" outlineLevel="0" collapsed="false"/>
    <row r="1045661" customFormat="false" ht="12.8" hidden="false" customHeight="true" outlineLevel="0" collapsed="false"/>
    <row r="1045662" customFormat="false" ht="12.8" hidden="false" customHeight="true" outlineLevel="0" collapsed="false"/>
    <row r="1045663" customFormat="false" ht="12.8" hidden="false" customHeight="true" outlineLevel="0" collapsed="false"/>
    <row r="1045664" customFormat="false" ht="12.8" hidden="false" customHeight="true" outlineLevel="0" collapsed="false"/>
    <row r="1045665" customFormat="false" ht="12.8" hidden="false" customHeight="true" outlineLevel="0" collapsed="false"/>
    <row r="1045666" customFormat="false" ht="12.8" hidden="false" customHeight="true" outlineLevel="0" collapsed="false"/>
    <row r="1045667" customFormat="false" ht="12.8" hidden="false" customHeight="true" outlineLevel="0" collapsed="false"/>
    <row r="1045668" customFormat="false" ht="12.8" hidden="false" customHeight="true" outlineLevel="0" collapsed="false"/>
    <row r="1045669" customFormat="false" ht="12.8" hidden="false" customHeight="true" outlineLevel="0" collapsed="false"/>
    <row r="1045670" customFormat="false" ht="12.8" hidden="false" customHeight="true" outlineLevel="0" collapsed="false"/>
    <row r="1045671" customFormat="false" ht="12.8" hidden="false" customHeight="true" outlineLevel="0" collapsed="false"/>
    <row r="1045672" customFormat="false" ht="12.8" hidden="false" customHeight="true" outlineLevel="0" collapsed="false"/>
    <row r="1045673" customFormat="false" ht="12.8" hidden="false" customHeight="true" outlineLevel="0" collapsed="false"/>
    <row r="1045674" customFormat="false" ht="12.8" hidden="false" customHeight="true" outlineLevel="0" collapsed="false"/>
    <row r="1045675" customFormat="false" ht="12.8" hidden="false" customHeight="true" outlineLevel="0" collapsed="false"/>
    <row r="1045676" customFormat="false" ht="12.8" hidden="false" customHeight="true" outlineLevel="0" collapsed="false"/>
    <row r="1045677" customFormat="false" ht="12.8" hidden="false" customHeight="true" outlineLevel="0" collapsed="false"/>
    <row r="1045678" customFormat="false" ht="12.8" hidden="false" customHeight="true" outlineLevel="0" collapsed="false"/>
    <row r="1045679" customFormat="false" ht="12.8" hidden="false" customHeight="true" outlineLevel="0" collapsed="false"/>
    <row r="1045680" customFormat="false" ht="12.8" hidden="false" customHeight="true" outlineLevel="0" collapsed="false"/>
    <row r="1045681" customFormat="false" ht="12.8" hidden="false" customHeight="true" outlineLevel="0" collapsed="false"/>
    <row r="1045682" customFormat="false" ht="12.8" hidden="false" customHeight="true" outlineLevel="0" collapsed="false"/>
    <row r="1045683" customFormat="false" ht="12.8" hidden="false" customHeight="true" outlineLevel="0" collapsed="false"/>
    <row r="1045684" customFormat="false" ht="12.8" hidden="false" customHeight="true" outlineLevel="0" collapsed="false"/>
    <row r="1045685" customFormat="false" ht="12.8" hidden="false" customHeight="true" outlineLevel="0" collapsed="false"/>
    <row r="1045686" customFormat="false" ht="12.8" hidden="false" customHeight="true" outlineLevel="0" collapsed="false"/>
    <row r="1045687" customFormat="false" ht="12.8" hidden="false" customHeight="true" outlineLevel="0" collapsed="false"/>
    <row r="1045688" customFormat="false" ht="12.8" hidden="false" customHeight="true" outlineLevel="0" collapsed="false"/>
    <row r="1045689" customFormat="false" ht="12.8" hidden="false" customHeight="true" outlineLevel="0" collapsed="false"/>
    <row r="1045690" customFormat="false" ht="12.8" hidden="false" customHeight="true" outlineLevel="0" collapsed="false"/>
    <row r="1045691" customFormat="false" ht="12.8" hidden="false" customHeight="true" outlineLevel="0" collapsed="false"/>
    <row r="1045692" customFormat="false" ht="12.8" hidden="false" customHeight="true" outlineLevel="0" collapsed="false"/>
    <row r="1045693" customFormat="false" ht="12.8" hidden="false" customHeight="true" outlineLevel="0" collapsed="false"/>
    <row r="1045694" customFormat="false" ht="12.8" hidden="false" customHeight="true" outlineLevel="0" collapsed="false"/>
    <row r="1045695" customFormat="false" ht="12.8" hidden="false" customHeight="true" outlineLevel="0" collapsed="false"/>
    <row r="1045696" customFormat="false" ht="12.8" hidden="false" customHeight="true" outlineLevel="0" collapsed="false"/>
    <row r="1045697" customFormat="false" ht="12.8" hidden="false" customHeight="true" outlineLevel="0" collapsed="false"/>
    <row r="1045698" customFormat="false" ht="12.8" hidden="false" customHeight="true" outlineLevel="0" collapsed="false"/>
    <row r="1045699" customFormat="false" ht="12.8" hidden="false" customHeight="true" outlineLevel="0" collapsed="false"/>
    <row r="1045700" customFormat="false" ht="12.8" hidden="false" customHeight="true" outlineLevel="0" collapsed="false"/>
    <row r="1045701" customFormat="false" ht="12.8" hidden="false" customHeight="true" outlineLevel="0" collapsed="false"/>
    <row r="1045702" customFormat="false" ht="12.8" hidden="false" customHeight="true" outlineLevel="0" collapsed="false"/>
    <row r="1045703" customFormat="false" ht="12.8" hidden="false" customHeight="true" outlineLevel="0" collapsed="false"/>
    <row r="1045704" customFormat="false" ht="12.8" hidden="false" customHeight="true" outlineLevel="0" collapsed="false"/>
    <row r="1045705" customFormat="false" ht="12.8" hidden="false" customHeight="true" outlineLevel="0" collapsed="false"/>
    <row r="1045706" customFormat="false" ht="12.8" hidden="false" customHeight="true" outlineLevel="0" collapsed="false"/>
    <row r="1045707" customFormat="false" ht="12.8" hidden="false" customHeight="true" outlineLevel="0" collapsed="false"/>
    <row r="1045708" customFormat="false" ht="12.8" hidden="false" customHeight="true" outlineLevel="0" collapsed="false"/>
    <row r="1045709" customFormat="false" ht="12.8" hidden="false" customHeight="true" outlineLevel="0" collapsed="false"/>
    <row r="1045710" customFormat="false" ht="12.8" hidden="false" customHeight="true" outlineLevel="0" collapsed="false"/>
    <row r="1045711" customFormat="false" ht="12.8" hidden="false" customHeight="true" outlineLevel="0" collapsed="false"/>
    <row r="1045712" customFormat="false" ht="12.8" hidden="false" customHeight="true" outlineLevel="0" collapsed="false"/>
    <row r="1045713" customFormat="false" ht="12.8" hidden="false" customHeight="true" outlineLevel="0" collapsed="false"/>
    <row r="1045714" customFormat="false" ht="12.8" hidden="false" customHeight="true" outlineLevel="0" collapsed="false"/>
    <row r="1045715" customFormat="false" ht="12.8" hidden="false" customHeight="true" outlineLevel="0" collapsed="false"/>
    <row r="1045716" customFormat="false" ht="12.8" hidden="false" customHeight="true" outlineLevel="0" collapsed="false"/>
    <row r="1045717" customFormat="false" ht="12.8" hidden="false" customHeight="true" outlineLevel="0" collapsed="false"/>
    <row r="1045718" customFormat="false" ht="12.8" hidden="false" customHeight="true" outlineLevel="0" collapsed="false"/>
    <row r="1045719" customFormat="false" ht="12.8" hidden="false" customHeight="true" outlineLevel="0" collapsed="false"/>
    <row r="1045720" customFormat="false" ht="12.8" hidden="false" customHeight="true" outlineLevel="0" collapsed="false"/>
    <row r="1045721" customFormat="false" ht="12.8" hidden="false" customHeight="true" outlineLevel="0" collapsed="false"/>
    <row r="1045722" customFormat="false" ht="12.8" hidden="false" customHeight="true" outlineLevel="0" collapsed="false"/>
    <row r="1045723" customFormat="false" ht="12.8" hidden="false" customHeight="true" outlineLevel="0" collapsed="false"/>
    <row r="1045724" customFormat="false" ht="12.8" hidden="false" customHeight="true" outlineLevel="0" collapsed="false"/>
    <row r="1045725" customFormat="false" ht="12.8" hidden="false" customHeight="true" outlineLevel="0" collapsed="false"/>
    <row r="1045726" customFormat="false" ht="12.8" hidden="false" customHeight="true" outlineLevel="0" collapsed="false"/>
    <row r="1045727" customFormat="false" ht="12.8" hidden="false" customHeight="true" outlineLevel="0" collapsed="false"/>
    <row r="1045728" customFormat="false" ht="12.8" hidden="false" customHeight="true" outlineLevel="0" collapsed="false"/>
    <row r="1045729" customFormat="false" ht="12.8" hidden="false" customHeight="true" outlineLevel="0" collapsed="false"/>
    <row r="1045730" customFormat="false" ht="12.8" hidden="false" customHeight="true" outlineLevel="0" collapsed="false"/>
    <row r="1045731" customFormat="false" ht="12.8" hidden="false" customHeight="true" outlineLevel="0" collapsed="false"/>
    <row r="1045732" customFormat="false" ht="12.8" hidden="false" customHeight="true" outlineLevel="0" collapsed="false"/>
    <row r="1045733" customFormat="false" ht="12.8" hidden="false" customHeight="true" outlineLevel="0" collapsed="false"/>
    <row r="1045734" customFormat="false" ht="12.8" hidden="false" customHeight="true" outlineLevel="0" collapsed="false"/>
    <row r="1045735" customFormat="false" ht="12.8" hidden="false" customHeight="true" outlineLevel="0" collapsed="false"/>
    <row r="1045736" customFormat="false" ht="12.8" hidden="false" customHeight="true" outlineLevel="0" collapsed="false"/>
    <row r="1045737" customFormat="false" ht="12.8" hidden="false" customHeight="true" outlineLevel="0" collapsed="false"/>
    <row r="1045738" customFormat="false" ht="12.8" hidden="false" customHeight="true" outlineLevel="0" collapsed="false"/>
    <row r="1045739" customFormat="false" ht="12.8" hidden="false" customHeight="true" outlineLevel="0" collapsed="false"/>
    <row r="1045740" customFormat="false" ht="12.8" hidden="false" customHeight="true" outlineLevel="0" collapsed="false"/>
    <row r="1045741" customFormat="false" ht="12.8" hidden="false" customHeight="true" outlineLevel="0" collapsed="false"/>
    <row r="1045742" customFormat="false" ht="12.8" hidden="false" customHeight="true" outlineLevel="0" collapsed="false"/>
    <row r="1045743" customFormat="false" ht="12.8" hidden="false" customHeight="true" outlineLevel="0" collapsed="false"/>
    <row r="1045744" customFormat="false" ht="12.8" hidden="false" customHeight="true" outlineLevel="0" collapsed="false"/>
    <row r="1045745" customFormat="false" ht="12.8" hidden="false" customHeight="true" outlineLevel="0" collapsed="false"/>
    <row r="1045746" customFormat="false" ht="12.8" hidden="false" customHeight="true" outlineLevel="0" collapsed="false"/>
    <row r="1045747" customFormat="false" ht="12.8" hidden="false" customHeight="true" outlineLevel="0" collapsed="false"/>
    <row r="1045748" customFormat="false" ht="12.8" hidden="false" customHeight="true" outlineLevel="0" collapsed="false"/>
    <row r="1045749" customFormat="false" ht="12.8" hidden="false" customHeight="true" outlineLevel="0" collapsed="false"/>
    <row r="1045750" customFormat="false" ht="12.8" hidden="false" customHeight="true" outlineLevel="0" collapsed="false"/>
    <row r="1045751" customFormat="false" ht="12.8" hidden="false" customHeight="true" outlineLevel="0" collapsed="false"/>
    <row r="1045752" customFormat="false" ht="12.8" hidden="false" customHeight="true" outlineLevel="0" collapsed="false"/>
    <row r="1045753" customFormat="false" ht="12.8" hidden="false" customHeight="true" outlineLevel="0" collapsed="false"/>
    <row r="1045754" customFormat="false" ht="12.8" hidden="false" customHeight="true" outlineLevel="0" collapsed="false"/>
    <row r="1045755" customFormat="false" ht="12.8" hidden="false" customHeight="true" outlineLevel="0" collapsed="false"/>
    <row r="1045756" customFormat="false" ht="12.8" hidden="false" customHeight="true" outlineLevel="0" collapsed="false"/>
    <row r="1045757" customFormat="false" ht="12.8" hidden="false" customHeight="true" outlineLevel="0" collapsed="false"/>
    <row r="1045758" customFormat="false" ht="12.8" hidden="false" customHeight="true" outlineLevel="0" collapsed="false"/>
    <row r="1045759" customFormat="false" ht="12.8" hidden="false" customHeight="true" outlineLevel="0" collapsed="false"/>
    <row r="1045760" customFormat="false" ht="12.8" hidden="false" customHeight="true" outlineLevel="0" collapsed="false"/>
    <row r="1045761" customFormat="false" ht="12.8" hidden="false" customHeight="true" outlineLevel="0" collapsed="false"/>
    <row r="1045762" customFormat="false" ht="12.8" hidden="false" customHeight="true" outlineLevel="0" collapsed="false"/>
    <row r="1045763" customFormat="false" ht="12.8" hidden="false" customHeight="true" outlineLevel="0" collapsed="false"/>
    <row r="1045764" customFormat="false" ht="12.8" hidden="false" customHeight="true" outlineLevel="0" collapsed="false"/>
    <row r="1045765" customFormat="false" ht="12.8" hidden="false" customHeight="true" outlineLevel="0" collapsed="false"/>
    <row r="1045766" customFormat="false" ht="12.8" hidden="false" customHeight="true" outlineLevel="0" collapsed="false"/>
    <row r="1045767" customFormat="false" ht="12.8" hidden="false" customHeight="true" outlineLevel="0" collapsed="false"/>
    <row r="1045768" customFormat="false" ht="12.8" hidden="false" customHeight="true" outlineLevel="0" collapsed="false"/>
    <row r="1045769" customFormat="false" ht="12.8" hidden="false" customHeight="true" outlineLevel="0" collapsed="false"/>
    <row r="1045770" customFormat="false" ht="12.8" hidden="false" customHeight="true" outlineLevel="0" collapsed="false"/>
    <row r="1045771" customFormat="false" ht="12.8" hidden="false" customHeight="true" outlineLevel="0" collapsed="false"/>
    <row r="1045772" customFormat="false" ht="12.8" hidden="false" customHeight="true" outlineLevel="0" collapsed="false"/>
    <row r="1045773" customFormat="false" ht="12.8" hidden="false" customHeight="true" outlineLevel="0" collapsed="false"/>
    <row r="1045774" customFormat="false" ht="12.8" hidden="false" customHeight="true" outlineLevel="0" collapsed="false"/>
    <row r="1045775" customFormat="false" ht="12.8" hidden="false" customHeight="true" outlineLevel="0" collapsed="false"/>
    <row r="1045776" customFormat="false" ht="12.8" hidden="false" customHeight="true" outlineLevel="0" collapsed="false"/>
    <row r="1045777" customFormat="false" ht="12.8" hidden="false" customHeight="true" outlineLevel="0" collapsed="false"/>
    <row r="1045778" customFormat="false" ht="12.8" hidden="false" customHeight="true" outlineLevel="0" collapsed="false"/>
    <row r="1045779" customFormat="false" ht="12.8" hidden="false" customHeight="true" outlineLevel="0" collapsed="false"/>
    <row r="1045780" customFormat="false" ht="12.8" hidden="false" customHeight="true" outlineLevel="0" collapsed="false"/>
    <row r="1045781" customFormat="false" ht="12.8" hidden="false" customHeight="true" outlineLevel="0" collapsed="false"/>
    <row r="1045782" customFormat="false" ht="12.8" hidden="false" customHeight="true" outlineLevel="0" collapsed="false"/>
    <row r="1045783" customFormat="false" ht="12.8" hidden="false" customHeight="true" outlineLevel="0" collapsed="false"/>
    <row r="1045784" customFormat="false" ht="12.8" hidden="false" customHeight="true" outlineLevel="0" collapsed="false"/>
    <row r="1045785" customFormat="false" ht="12.8" hidden="false" customHeight="true" outlineLevel="0" collapsed="false"/>
    <row r="1045786" customFormat="false" ht="12.8" hidden="false" customHeight="true" outlineLevel="0" collapsed="false"/>
    <row r="1045787" customFormat="false" ht="12.8" hidden="false" customHeight="true" outlineLevel="0" collapsed="false"/>
    <row r="1045788" customFormat="false" ht="12.8" hidden="false" customHeight="true" outlineLevel="0" collapsed="false"/>
    <row r="1045789" customFormat="false" ht="12.8" hidden="false" customHeight="true" outlineLevel="0" collapsed="false"/>
    <row r="1045790" customFormat="false" ht="12.8" hidden="false" customHeight="true" outlineLevel="0" collapsed="false"/>
    <row r="1045791" customFormat="false" ht="12.8" hidden="false" customHeight="true" outlineLevel="0" collapsed="false"/>
    <row r="1045792" customFormat="false" ht="12.8" hidden="false" customHeight="true" outlineLevel="0" collapsed="false"/>
    <row r="1045793" customFormat="false" ht="12.8" hidden="false" customHeight="true" outlineLevel="0" collapsed="false"/>
    <row r="1045794" customFormat="false" ht="12.8" hidden="false" customHeight="true" outlineLevel="0" collapsed="false"/>
    <row r="1045795" customFormat="false" ht="12.8" hidden="false" customHeight="true" outlineLevel="0" collapsed="false"/>
    <row r="1045796" customFormat="false" ht="12.8" hidden="false" customHeight="true" outlineLevel="0" collapsed="false"/>
    <row r="1045797" customFormat="false" ht="12.8" hidden="false" customHeight="true" outlineLevel="0" collapsed="false"/>
    <row r="1045798" customFormat="false" ht="12.8" hidden="false" customHeight="true" outlineLevel="0" collapsed="false"/>
    <row r="1045799" customFormat="false" ht="12.8" hidden="false" customHeight="true" outlineLevel="0" collapsed="false"/>
    <row r="1045800" customFormat="false" ht="12.8" hidden="false" customHeight="true" outlineLevel="0" collapsed="false"/>
    <row r="1045801" customFormat="false" ht="12.8" hidden="false" customHeight="true" outlineLevel="0" collapsed="false"/>
    <row r="1045802" customFormat="false" ht="12.8" hidden="false" customHeight="true" outlineLevel="0" collapsed="false"/>
    <row r="1045803" customFormat="false" ht="12.8" hidden="false" customHeight="true" outlineLevel="0" collapsed="false"/>
    <row r="1045804" customFormat="false" ht="12.8" hidden="false" customHeight="true" outlineLevel="0" collapsed="false"/>
    <row r="1045805" customFormat="false" ht="12.8" hidden="false" customHeight="true" outlineLevel="0" collapsed="false"/>
    <row r="1045806" customFormat="false" ht="12.8" hidden="false" customHeight="true" outlineLevel="0" collapsed="false"/>
    <row r="1045807" customFormat="false" ht="12.8" hidden="false" customHeight="true" outlineLevel="0" collapsed="false"/>
    <row r="1045808" customFormat="false" ht="12.8" hidden="false" customHeight="true" outlineLevel="0" collapsed="false"/>
    <row r="1045809" customFormat="false" ht="12.8" hidden="false" customHeight="true" outlineLevel="0" collapsed="false"/>
    <row r="1045810" customFormat="false" ht="12.8" hidden="false" customHeight="true" outlineLevel="0" collapsed="false"/>
    <row r="1045811" customFormat="false" ht="12.8" hidden="false" customHeight="true" outlineLevel="0" collapsed="false"/>
    <row r="1045812" customFormat="false" ht="12.8" hidden="false" customHeight="true" outlineLevel="0" collapsed="false"/>
    <row r="1045813" customFormat="false" ht="12.8" hidden="false" customHeight="true" outlineLevel="0" collapsed="false"/>
    <row r="1045814" customFormat="false" ht="12.8" hidden="false" customHeight="true" outlineLevel="0" collapsed="false"/>
    <row r="1045815" customFormat="false" ht="12.8" hidden="false" customHeight="true" outlineLevel="0" collapsed="false"/>
    <row r="1045816" customFormat="false" ht="12.8" hidden="false" customHeight="true" outlineLevel="0" collapsed="false"/>
    <row r="1045817" customFormat="false" ht="12.8" hidden="false" customHeight="true" outlineLevel="0" collapsed="false"/>
    <row r="1045818" customFormat="false" ht="12.8" hidden="false" customHeight="true" outlineLevel="0" collapsed="false"/>
    <row r="1045819" customFormat="false" ht="12.8" hidden="false" customHeight="true" outlineLevel="0" collapsed="false"/>
    <row r="1045820" customFormat="false" ht="12.8" hidden="false" customHeight="true" outlineLevel="0" collapsed="false"/>
    <row r="1045821" customFormat="false" ht="12.8" hidden="false" customHeight="true" outlineLevel="0" collapsed="false"/>
    <row r="1045822" customFormat="false" ht="12.8" hidden="false" customHeight="true" outlineLevel="0" collapsed="false"/>
    <row r="1045823" customFormat="false" ht="12.8" hidden="false" customHeight="true" outlineLevel="0" collapsed="false"/>
    <row r="1045824" customFormat="false" ht="12.8" hidden="false" customHeight="true" outlineLevel="0" collapsed="false"/>
    <row r="1045825" customFormat="false" ht="12.8" hidden="false" customHeight="true" outlineLevel="0" collapsed="false"/>
    <row r="1045826" customFormat="false" ht="12.8" hidden="false" customHeight="true" outlineLevel="0" collapsed="false"/>
    <row r="1045827" customFormat="false" ht="12.8" hidden="false" customHeight="true" outlineLevel="0" collapsed="false"/>
    <row r="1045828" customFormat="false" ht="12.8" hidden="false" customHeight="true" outlineLevel="0" collapsed="false"/>
    <row r="1045829" customFormat="false" ht="12.8" hidden="false" customHeight="true" outlineLevel="0" collapsed="false"/>
    <row r="1045830" customFormat="false" ht="12.8" hidden="false" customHeight="true" outlineLevel="0" collapsed="false"/>
    <row r="1045831" customFormat="false" ht="12.8" hidden="false" customHeight="true" outlineLevel="0" collapsed="false"/>
    <row r="1045832" customFormat="false" ht="12.8" hidden="false" customHeight="true" outlineLevel="0" collapsed="false"/>
    <row r="1045833" customFormat="false" ht="12.8" hidden="false" customHeight="true" outlineLevel="0" collapsed="false"/>
    <row r="1045834" customFormat="false" ht="12.8" hidden="false" customHeight="true" outlineLevel="0" collapsed="false"/>
    <row r="1045835" customFormat="false" ht="12.8" hidden="false" customHeight="true" outlineLevel="0" collapsed="false"/>
    <row r="1045836" customFormat="false" ht="12.8" hidden="false" customHeight="true" outlineLevel="0" collapsed="false"/>
    <row r="1045837" customFormat="false" ht="12.8" hidden="false" customHeight="true" outlineLevel="0" collapsed="false"/>
    <row r="1045838" customFormat="false" ht="12.8" hidden="false" customHeight="true" outlineLevel="0" collapsed="false"/>
    <row r="1045839" customFormat="false" ht="12.8" hidden="false" customHeight="true" outlineLevel="0" collapsed="false"/>
    <row r="1045840" customFormat="false" ht="12.8" hidden="false" customHeight="true" outlineLevel="0" collapsed="false"/>
    <row r="1045841" customFormat="false" ht="12.8" hidden="false" customHeight="true" outlineLevel="0" collapsed="false"/>
    <row r="1045842" customFormat="false" ht="12.8" hidden="false" customHeight="true" outlineLevel="0" collapsed="false"/>
    <row r="1045843" customFormat="false" ht="12.8" hidden="false" customHeight="true" outlineLevel="0" collapsed="false"/>
    <row r="1045844" customFormat="false" ht="12.8" hidden="false" customHeight="true" outlineLevel="0" collapsed="false"/>
    <row r="1045845" customFormat="false" ht="12.8" hidden="false" customHeight="true" outlineLevel="0" collapsed="false"/>
    <row r="1045846" customFormat="false" ht="12.8" hidden="false" customHeight="true" outlineLevel="0" collapsed="false"/>
    <row r="1045847" customFormat="false" ht="12.8" hidden="false" customHeight="true" outlineLevel="0" collapsed="false"/>
    <row r="1045848" customFormat="false" ht="12.8" hidden="false" customHeight="true" outlineLevel="0" collapsed="false"/>
    <row r="1045849" customFormat="false" ht="12.8" hidden="false" customHeight="true" outlineLevel="0" collapsed="false"/>
    <row r="1045850" customFormat="false" ht="12.8" hidden="false" customHeight="true" outlineLevel="0" collapsed="false"/>
    <row r="1045851" customFormat="false" ht="12.8" hidden="false" customHeight="true" outlineLevel="0" collapsed="false"/>
    <row r="1045852" customFormat="false" ht="12.8" hidden="false" customHeight="true" outlineLevel="0" collapsed="false"/>
    <row r="1045853" customFormat="false" ht="12.8" hidden="false" customHeight="true" outlineLevel="0" collapsed="false"/>
    <row r="1045854" customFormat="false" ht="12.8" hidden="false" customHeight="true" outlineLevel="0" collapsed="false"/>
    <row r="1045855" customFormat="false" ht="12.8" hidden="false" customHeight="true" outlineLevel="0" collapsed="false"/>
    <row r="1045856" customFormat="false" ht="12.8" hidden="false" customHeight="true" outlineLevel="0" collapsed="false"/>
    <row r="1045857" customFormat="false" ht="12.8" hidden="false" customHeight="true" outlineLevel="0" collapsed="false"/>
    <row r="1045858" customFormat="false" ht="12.8" hidden="false" customHeight="true" outlineLevel="0" collapsed="false"/>
    <row r="1045859" customFormat="false" ht="12.8" hidden="false" customHeight="true" outlineLevel="0" collapsed="false"/>
    <row r="1045860" customFormat="false" ht="12.8" hidden="false" customHeight="true" outlineLevel="0" collapsed="false"/>
    <row r="1045861" customFormat="false" ht="12.8" hidden="false" customHeight="true" outlineLevel="0" collapsed="false"/>
    <row r="1045862" customFormat="false" ht="12.8" hidden="false" customHeight="true" outlineLevel="0" collapsed="false"/>
    <row r="1045863" customFormat="false" ht="12.8" hidden="false" customHeight="true" outlineLevel="0" collapsed="false"/>
    <row r="1045864" customFormat="false" ht="12.8" hidden="false" customHeight="true" outlineLevel="0" collapsed="false"/>
    <row r="1045865" customFormat="false" ht="12.8" hidden="false" customHeight="true" outlineLevel="0" collapsed="false"/>
    <row r="1045866" customFormat="false" ht="12.8" hidden="false" customHeight="true" outlineLevel="0" collapsed="false"/>
    <row r="1045867" customFormat="false" ht="12.8" hidden="false" customHeight="true" outlineLevel="0" collapsed="false"/>
    <row r="1045868" customFormat="false" ht="12.8" hidden="false" customHeight="true" outlineLevel="0" collapsed="false"/>
    <row r="1045869" customFormat="false" ht="12.8" hidden="false" customHeight="true" outlineLevel="0" collapsed="false"/>
    <row r="1045870" customFormat="false" ht="12.8" hidden="false" customHeight="true" outlineLevel="0" collapsed="false"/>
    <row r="1045871" customFormat="false" ht="12.8" hidden="false" customHeight="true" outlineLevel="0" collapsed="false"/>
    <row r="1045872" customFormat="false" ht="12.8" hidden="false" customHeight="true" outlineLevel="0" collapsed="false"/>
    <row r="1045873" customFormat="false" ht="12.8" hidden="false" customHeight="true" outlineLevel="0" collapsed="false"/>
    <row r="1045874" customFormat="false" ht="12.8" hidden="false" customHeight="true" outlineLevel="0" collapsed="false"/>
    <row r="1045875" customFormat="false" ht="12.8" hidden="false" customHeight="true" outlineLevel="0" collapsed="false"/>
    <row r="1045876" customFormat="false" ht="12.8" hidden="false" customHeight="true" outlineLevel="0" collapsed="false"/>
    <row r="1045877" customFormat="false" ht="12.8" hidden="false" customHeight="true" outlineLevel="0" collapsed="false"/>
    <row r="1045878" customFormat="false" ht="12.8" hidden="false" customHeight="true" outlineLevel="0" collapsed="false"/>
    <row r="1045879" customFormat="false" ht="12.8" hidden="false" customHeight="true" outlineLevel="0" collapsed="false"/>
    <row r="1045880" customFormat="false" ht="12.8" hidden="false" customHeight="true" outlineLevel="0" collapsed="false"/>
    <row r="1045881" customFormat="false" ht="12.8" hidden="false" customHeight="true" outlineLevel="0" collapsed="false"/>
    <row r="1045882" customFormat="false" ht="12.8" hidden="false" customHeight="true" outlineLevel="0" collapsed="false"/>
    <row r="1045883" customFormat="false" ht="12.8" hidden="false" customHeight="true" outlineLevel="0" collapsed="false"/>
    <row r="1045884" customFormat="false" ht="12.8" hidden="false" customHeight="true" outlineLevel="0" collapsed="false"/>
    <row r="1045885" customFormat="false" ht="12.8" hidden="false" customHeight="true" outlineLevel="0" collapsed="false"/>
    <row r="1045886" customFormat="false" ht="12.8" hidden="false" customHeight="true" outlineLevel="0" collapsed="false"/>
    <row r="1045887" customFormat="false" ht="12.8" hidden="false" customHeight="true" outlineLevel="0" collapsed="false"/>
    <row r="1045888" customFormat="false" ht="12.8" hidden="false" customHeight="true" outlineLevel="0" collapsed="false"/>
    <row r="1045889" customFormat="false" ht="12.8" hidden="false" customHeight="true" outlineLevel="0" collapsed="false"/>
    <row r="1045890" customFormat="false" ht="12.8" hidden="false" customHeight="true" outlineLevel="0" collapsed="false"/>
    <row r="1045891" customFormat="false" ht="12.8" hidden="false" customHeight="true" outlineLevel="0" collapsed="false"/>
    <row r="1045892" customFormat="false" ht="12.8" hidden="false" customHeight="true" outlineLevel="0" collapsed="false"/>
    <row r="1045893" customFormat="false" ht="12.8" hidden="false" customHeight="true" outlineLevel="0" collapsed="false"/>
    <row r="1045894" customFormat="false" ht="12.8" hidden="false" customHeight="true" outlineLevel="0" collapsed="false"/>
    <row r="1045895" customFormat="false" ht="12.8" hidden="false" customHeight="true" outlineLevel="0" collapsed="false"/>
    <row r="1045896" customFormat="false" ht="12.8" hidden="false" customHeight="true" outlineLevel="0" collapsed="false"/>
    <row r="1045897" customFormat="false" ht="12.8" hidden="false" customHeight="true" outlineLevel="0" collapsed="false"/>
    <row r="1045898" customFormat="false" ht="12.8" hidden="false" customHeight="true" outlineLevel="0" collapsed="false"/>
    <row r="1045899" customFormat="false" ht="12.8" hidden="false" customHeight="true" outlineLevel="0" collapsed="false"/>
    <row r="1045900" customFormat="false" ht="12.8" hidden="false" customHeight="true" outlineLevel="0" collapsed="false"/>
    <row r="1045901" customFormat="false" ht="12.8" hidden="false" customHeight="true" outlineLevel="0" collapsed="false"/>
    <row r="1045902" customFormat="false" ht="12.8" hidden="false" customHeight="true" outlineLevel="0" collapsed="false"/>
    <row r="1045903" customFormat="false" ht="12.8" hidden="false" customHeight="true" outlineLevel="0" collapsed="false"/>
    <row r="1045904" customFormat="false" ht="12.8" hidden="false" customHeight="true" outlineLevel="0" collapsed="false"/>
    <row r="1045905" customFormat="false" ht="12.8" hidden="false" customHeight="true" outlineLevel="0" collapsed="false"/>
    <row r="1045906" customFormat="false" ht="12.8" hidden="false" customHeight="true" outlineLevel="0" collapsed="false"/>
    <row r="1045907" customFormat="false" ht="12.8" hidden="false" customHeight="true" outlineLevel="0" collapsed="false"/>
    <row r="1045908" customFormat="false" ht="12.8" hidden="false" customHeight="true" outlineLevel="0" collapsed="false"/>
    <row r="1045909" customFormat="false" ht="12.8" hidden="false" customHeight="true" outlineLevel="0" collapsed="false"/>
    <row r="1045910" customFormat="false" ht="12.8" hidden="false" customHeight="true" outlineLevel="0" collapsed="false"/>
    <row r="1045911" customFormat="false" ht="12.8" hidden="false" customHeight="true" outlineLevel="0" collapsed="false"/>
    <row r="1045912" customFormat="false" ht="12.8" hidden="false" customHeight="true" outlineLevel="0" collapsed="false"/>
    <row r="1045913" customFormat="false" ht="12.8" hidden="false" customHeight="true" outlineLevel="0" collapsed="false"/>
    <row r="1045914" customFormat="false" ht="12.8" hidden="false" customHeight="true" outlineLevel="0" collapsed="false"/>
    <row r="1045915" customFormat="false" ht="12.8" hidden="false" customHeight="true" outlineLevel="0" collapsed="false"/>
    <row r="1045916" customFormat="false" ht="12.8" hidden="false" customHeight="true" outlineLevel="0" collapsed="false"/>
    <row r="1045917" customFormat="false" ht="12.8" hidden="false" customHeight="true" outlineLevel="0" collapsed="false"/>
    <row r="1045918" customFormat="false" ht="12.8" hidden="false" customHeight="true" outlineLevel="0" collapsed="false"/>
    <row r="1045919" customFormat="false" ht="12.8" hidden="false" customHeight="true" outlineLevel="0" collapsed="false"/>
    <row r="1045920" customFormat="false" ht="12.8" hidden="false" customHeight="true" outlineLevel="0" collapsed="false"/>
    <row r="1045921" customFormat="false" ht="12.8" hidden="false" customHeight="true" outlineLevel="0" collapsed="false"/>
    <row r="1045922" customFormat="false" ht="12.8" hidden="false" customHeight="true" outlineLevel="0" collapsed="false"/>
    <row r="1045923" customFormat="false" ht="12.8" hidden="false" customHeight="true" outlineLevel="0" collapsed="false"/>
    <row r="1045924" customFormat="false" ht="12.8" hidden="false" customHeight="true" outlineLevel="0" collapsed="false"/>
    <row r="1045925" customFormat="false" ht="12.8" hidden="false" customHeight="true" outlineLevel="0" collapsed="false"/>
    <row r="1045926" customFormat="false" ht="12.8" hidden="false" customHeight="true" outlineLevel="0" collapsed="false"/>
    <row r="1045927" customFormat="false" ht="12.8" hidden="false" customHeight="true" outlineLevel="0" collapsed="false"/>
    <row r="1045928" customFormat="false" ht="12.8" hidden="false" customHeight="true" outlineLevel="0" collapsed="false"/>
    <row r="1045929" customFormat="false" ht="12.8" hidden="false" customHeight="true" outlineLevel="0" collapsed="false"/>
    <row r="1045930" customFormat="false" ht="12.8" hidden="false" customHeight="true" outlineLevel="0" collapsed="false"/>
    <row r="1045931" customFormat="false" ht="12.8" hidden="false" customHeight="true" outlineLevel="0" collapsed="false"/>
    <row r="1045932" customFormat="false" ht="12.8" hidden="false" customHeight="true" outlineLevel="0" collapsed="false"/>
    <row r="1045933" customFormat="false" ht="12.8" hidden="false" customHeight="true" outlineLevel="0" collapsed="false"/>
    <row r="1045934" customFormat="false" ht="12.8" hidden="false" customHeight="true" outlineLevel="0" collapsed="false"/>
    <row r="1045935" customFormat="false" ht="12.8" hidden="false" customHeight="true" outlineLevel="0" collapsed="false"/>
    <row r="1045936" customFormat="false" ht="12.8" hidden="false" customHeight="true" outlineLevel="0" collapsed="false"/>
    <row r="1045937" customFormat="false" ht="12.8" hidden="false" customHeight="true" outlineLevel="0" collapsed="false"/>
    <row r="1045938" customFormat="false" ht="12.8" hidden="false" customHeight="true" outlineLevel="0" collapsed="false"/>
    <row r="1045939" customFormat="false" ht="12.8" hidden="false" customHeight="true" outlineLevel="0" collapsed="false"/>
    <row r="1045940" customFormat="false" ht="12.8" hidden="false" customHeight="true" outlineLevel="0" collapsed="false"/>
    <row r="1045941" customFormat="false" ht="12.8" hidden="false" customHeight="true" outlineLevel="0" collapsed="false"/>
    <row r="1045942" customFormat="false" ht="12.8" hidden="false" customHeight="true" outlineLevel="0" collapsed="false"/>
    <row r="1045943" customFormat="false" ht="12.8" hidden="false" customHeight="true" outlineLevel="0" collapsed="false"/>
    <row r="1045944" customFormat="false" ht="12.8" hidden="false" customHeight="true" outlineLevel="0" collapsed="false"/>
    <row r="1045945" customFormat="false" ht="12.8" hidden="false" customHeight="true" outlineLevel="0" collapsed="false"/>
    <row r="1045946" customFormat="false" ht="12.8" hidden="false" customHeight="true" outlineLevel="0" collapsed="false"/>
    <row r="1045947" customFormat="false" ht="12.8" hidden="false" customHeight="true" outlineLevel="0" collapsed="false"/>
    <row r="1045948" customFormat="false" ht="12.8" hidden="false" customHeight="true" outlineLevel="0" collapsed="false"/>
    <row r="1045949" customFormat="false" ht="12.8" hidden="false" customHeight="true" outlineLevel="0" collapsed="false"/>
    <row r="1045950" customFormat="false" ht="12.8" hidden="false" customHeight="true" outlineLevel="0" collapsed="false"/>
    <row r="1045951" customFormat="false" ht="12.8" hidden="false" customHeight="true" outlineLevel="0" collapsed="false"/>
    <row r="1045952" customFormat="false" ht="12.8" hidden="false" customHeight="true" outlineLevel="0" collapsed="false"/>
    <row r="1045953" customFormat="false" ht="12.8" hidden="false" customHeight="true" outlineLevel="0" collapsed="false"/>
    <row r="1045954" customFormat="false" ht="12.8" hidden="false" customHeight="true" outlineLevel="0" collapsed="false"/>
    <row r="1045955" customFormat="false" ht="12.8" hidden="false" customHeight="true" outlineLevel="0" collapsed="false"/>
    <row r="1045956" customFormat="false" ht="12.8" hidden="false" customHeight="true" outlineLevel="0" collapsed="false"/>
    <row r="1045957" customFormat="false" ht="12.8" hidden="false" customHeight="true" outlineLevel="0" collapsed="false"/>
    <row r="1045958" customFormat="false" ht="12.8" hidden="false" customHeight="true" outlineLevel="0" collapsed="false"/>
    <row r="1045959" customFormat="false" ht="12.8" hidden="false" customHeight="true" outlineLevel="0" collapsed="false"/>
    <row r="1045960" customFormat="false" ht="12.8" hidden="false" customHeight="true" outlineLevel="0" collapsed="false"/>
    <row r="1045961" customFormat="false" ht="12.8" hidden="false" customHeight="true" outlineLevel="0" collapsed="false"/>
    <row r="1045962" customFormat="false" ht="12.8" hidden="false" customHeight="true" outlineLevel="0" collapsed="false"/>
    <row r="1045963" customFormat="false" ht="12.8" hidden="false" customHeight="true" outlineLevel="0" collapsed="false"/>
    <row r="1045964" customFormat="false" ht="12.8" hidden="false" customHeight="true" outlineLevel="0" collapsed="false"/>
    <row r="1045965" customFormat="false" ht="12.8" hidden="false" customHeight="true" outlineLevel="0" collapsed="false"/>
    <row r="1045966" customFormat="false" ht="12.8" hidden="false" customHeight="true" outlineLevel="0" collapsed="false"/>
    <row r="1045967" customFormat="false" ht="12.8" hidden="false" customHeight="true" outlineLevel="0" collapsed="false"/>
    <row r="1045968" customFormat="false" ht="12.8" hidden="false" customHeight="true" outlineLevel="0" collapsed="false"/>
    <row r="1045969" customFormat="false" ht="12.8" hidden="false" customHeight="true" outlineLevel="0" collapsed="false"/>
    <row r="1045970" customFormat="false" ht="12.8" hidden="false" customHeight="true" outlineLevel="0" collapsed="false"/>
    <row r="1045971" customFormat="false" ht="12.8" hidden="false" customHeight="true" outlineLevel="0" collapsed="false"/>
    <row r="1045972" customFormat="false" ht="12.8" hidden="false" customHeight="true" outlineLevel="0" collapsed="false"/>
    <row r="1045973" customFormat="false" ht="12.8" hidden="false" customHeight="true" outlineLevel="0" collapsed="false"/>
    <row r="1045974" customFormat="false" ht="12.8" hidden="false" customHeight="true" outlineLevel="0" collapsed="false"/>
    <row r="1045975" customFormat="false" ht="12.8" hidden="false" customHeight="true" outlineLevel="0" collapsed="false"/>
    <row r="1045976" customFormat="false" ht="12.8" hidden="false" customHeight="true" outlineLevel="0" collapsed="false"/>
    <row r="1045977" customFormat="false" ht="12.8" hidden="false" customHeight="true" outlineLevel="0" collapsed="false"/>
    <row r="1045978" customFormat="false" ht="12.8" hidden="false" customHeight="true" outlineLevel="0" collapsed="false"/>
    <row r="1045979" customFormat="false" ht="12.8" hidden="false" customHeight="true" outlineLevel="0" collapsed="false"/>
    <row r="1045980" customFormat="false" ht="12.8" hidden="false" customHeight="true" outlineLevel="0" collapsed="false"/>
    <row r="1045981" customFormat="false" ht="12.8" hidden="false" customHeight="true" outlineLevel="0" collapsed="false"/>
    <row r="1045982" customFormat="false" ht="12.8" hidden="false" customHeight="true" outlineLevel="0" collapsed="false"/>
    <row r="1045983" customFormat="false" ht="12.8" hidden="false" customHeight="true" outlineLevel="0" collapsed="false"/>
    <row r="1045984" customFormat="false" ht="12.8" hidden="false" customHeight="true" outlineLevel="0" collapsed="false"/>
    <row r="1045985" customFormat="false" ht="12.8" hidden="false" customHeight="true" outlineLevel="0" collapsed="false"/>
    <row r="1045986" customFormat="false" ht="12.8" hidden="false" customHeight="true" outlineLevel="0" collapsed="false"/>
    <row r="1045987" customFormat="false" ht="12.8" hidden="false" customHeight="true" outlineLevel="0" collapsed="false"/>
    <row r="1045988" customFormat="false" ht="12.8" hidden="false" customHeight="true" outlineLevel="0" collapsed="false"/>
    <row r="1045989" customFormat="false" ht="12.8" hidden="false" customHeight="true" outlineLevel="0" collapsed="false"/>
    <row r="1045990" customFormat="false" ht="12.8" hidden="false" customHeight="true" outlineLevel="0" collapsed="false"/>
    <row r="1045991" customFormat="false" ht="12.8" hidden="false" customHeight="true" outlineLevel="0" collapsed="false"/>
    <row r="1045992" customFormat="false" ht="12.8" hidden="false" customHeight="true" outlineLevel="0" collapsed="false"/>
    <row r="1045993" customFormat="false" ht="12.8" hidden="false" customHeight="true" outlineLevel="0" collapsed="false"/>
    <row r="1045994" customFormat="false" ht="12.8" hidden="false" customHeight="true" outlineLevel="0" collapsed="false"/>
    <row r="1045995" customFormat="false" ht="12.8" hidden="false" customHeight="true" outlineLevel="0" collapsed="false"/>
    <row r="1045996" customFormat="false" ht="12.8" hidden="false" customHeight="true" outlineLevel="0" collapsed="false"/>
    <row r="1045997" customFormat="false" ht="12.8" hidden="false" customHeight="true" outlineLevel="0" collapsed="false"/>
    <row r="1045998" customFormat="false" ht="12.8" hidden="false" customHeight="true" outlineLevel="0" collapsed="false"/>
    <row r="1045999" customFormat="false" ht="12.8" hidden="false" customHeight="true" outlineLevel="0" collapsed="false"/>
    <row r="1046000" customFormat="false" ht="12.8" hidden="false" customHeight="true" outlineLevel="0" collapsed="false"/>
    <row r="1046001" customFormat="false" ht="12.8" hidden="false" customHeight="true" outlineLevel="0" collapsed="false"/>
    <row r="1046002" customFormat="false" ht="12.8" hidden="false" customHeight="true" outlineLevel="0" collapsed="false"/>
    <row r="1046003" customFormat="false" ht="12.8" hidden="false" customHeight="true" outlineLevel="0" collapsed="false"/>
    <row r="1046004" customFormat="false" ht="12.8" hidden="false" customHeight="true" outlineLevel="0" collapsed="false"/>
    <row r="1046005" customFormat="false" ht="12.8" hidden="false" customHeight="true" outlineLevel="0" collapsed="false"/>
    <row r="1046006" customFormat="false" ht="12.8" hidden="false" customHeight="true" outlineLevel="0" collapsed="false"/>
    <row r="1046007" customFormat="false" ht="12.8" hidden="false" customHeight="true" outlineLevel="0" collapsed="false"/>
    <row r="1046008" customFormat="false" ht="12.8" hidden="false" customHeight="true" outlineLevel="0" collapsed="false"/>
    <row r="1046009" customFormat="false" ht="12.8" hidden="false" customHeight="true" outlineLevel="0" collapsed="false"/>
    <row r="1046010" customFormat="false" ht="12.8" hidden="false" customHeight="true" outlineLevel="0" collapsed="false"/>
    <row r="1046011" customFormat="false" ht="12.8" hidden="false" customHeight="true" outlineLevel="0" collapsed="false"/>
    <row r="1046012" customFormat="false" ht="12.8" hidden="false" customHeight="true" outlineLevel="0" collapsed="false"/>
    <row r="1046013" customFormat="false" ht="12.8" hidden="false" customHeight="true" outlineLevel="0" collapsed="false"/>
    <row r="1046014" customFormat="false" ht="12.8" hidden="false" customHeight="true" outlineLevel="0" collapsed="false"/>
    <row r="1046015" customFormat="false" ht="12.8" hidden="false" customHeight="true" outlineLevel="0" collapsed="false"/>
    <row r="1046016" customFormat="false" ht="12.8" hidden="false" customHeight="true" outlineLevel="0" collapsed="false"/>
    <row r="1046017" customFormat="false" ht="12.8" hidden="false" customHeight="true" outlineLevel="0" collapsed="false"/>
    <row r="1046018" customFormat="false" ht="12.8" hidden="false" customHeight="true" outlineLevel="0" collapsed="false"/>
    <row r="1046019" customFormat="false" ht="12.8" hidden="false" customHeight="true" outlineLevel="0" collapsed="false"/>
    <row r="1046020" customFormat="false" ht="12.8" hidden="false" customHeight="true" outlineLevel="0" collapsed="false"/>
    <row r="1046021" customFormat="false" ht="12.8" hidden="false" customHeight="true" outlineLevel="0" collapsed="false"/>
    <row r="1046022" customFormat="false" ht="12.8" hidden="false" customHeight="true" outlineLevel="0" collapsed="false"/>
    <row r="1046023" customFormat="false" ht="12.8" hidden="false" customHeight="true" outlineLevel="0" collapsed="false"/>
    <row r="1046024" customFormat="false" ht="12.8" hidden="false" customHeight="true" outlineLevel="0" collapsed="false"/>
    <row r="1046025" customFormat="false" ht="12.8" hidden="false" customHeight="true" outlineLevel="0" collapsed="false"/>
    <row r="1046026" customFormat="false" ht="12.8" hidden="false" customHeight="true" outlineLevel="0" collapsed="false"/>
    <row r="1046027" customFormat="false" ht="12.8" hidden="false" customHeight="true" outlineLevel="0" collapsed="false"/>
    <row r="1046028" customFormat="false" ht="12.8" hidden="false" customHeight="true" outlineLevel="0" collapsed="false"/>
    <row r="1046029" customFormat="false" ht="12.8" hidden="false" customHeight="true" outlineLevel="0" collapsed="false"/>
    <row r="1046030" customFormat="false" ht="12.8" hidden="false" customHeight="true" outlineLevel="0" collapsed="false"/>
    <row r="1046031" customFormat="false" ht="12.8" hidden="false" customHeight="true" outlineLevel="0" collapsed="false"/>
    <row r="1046032" customFormat="false" ht="12.8" hidden="false" customHeight="true" outlineLevel="0" collapsed="false"/>
    <row r="1046033" customFormat="false" ht="12.8" hidden="false" customHeight="true" outlineLevel="0" collapsed="false"/>
    <row r="1046034" customFormat="false" ht="12.8" hidden="false" customHeight="true" outlineLevel="0" collapsed="false"/>
    <row r="1046035" customFormat="false" ht="12.8" hidden="false" customHeight="true" outlineLevel="0" collapsed="false"/>
    <row r="1046036" customFormat="false" ht="12.8" hidden="false" customHeight="true" outlineLevel="0" collapsed="false"/>
    <row r="1046037" customFormat="false" ht="12.8" hidden="false" customHeight="true" outlineLevel="0" collapsed="false"/>
    <row r="1046038" customFormat="false" ht="12.8" hidden="false" customHeight="true" outlineLevel="0" collapsed="false"/>
    <row r="1046039" customFormat="false" ht="12.8" hidden="false" customHeight="true" outlineLevel="0" collapsed="false"/>
    <row r="1046040" customFormat="false" ht="12.8" hidden="false" customHeight="true" outlineLevel="0" collapsed="false"/>
    <row r="1046041" customFormat="false" ht="12.8" hidden="false" customHeight="true" outlineLevel="0" collapsed="false"/>
    <row r="1046042" customFormat="false" ht="12.8" hidden="false" customHeight="true" outlineLevel="0" collapsed="false"/>
    <row r="1046043" customFormat="false" ht="12.8" hidden="false" customHeight="true" outlineLevel="0" collapsed="false"/>
    <row r="1046044" customFormat="false" ht="12.8" hidden="false" customHeight="true" outlineLevel="0" collapsed="false"/>
    <row r="1046045" customFormat="false" ht="12.8" hidden="false" customHeight="true" outlineLevel="0" collapsed="false"/>
    <row r="1046046" customFormat="false" ht="12.8" hidden="false" customHeight="true" outlineLevel="0" collapsed="false"/>
    <row r="1046047" customFormat="false" ht="12.8" hidden="false" customHeight="true" outlineLevel="0" collapsed="false"/>
    <row r="1046048" customFormat="false" ht="12.8" hidden="false" customHeight="true" outlineLevel="0" collapsed="false"/>
    <row r="1046049" customFormat="false" ht="12.8" hidden="false" customHeight="true" outlineLevel="0" collapsed="false"/>
    <row r="1046050" customFormat="false" ht="12.8" hidden="false" customHeight="true" outlineLevel="0" collapsed="false"/>
    <row r="1046051" customFormat="false" ht="12.8" hidden="false" customHeight="true" outlineLevel="0" collapsed="false"/>
    <row r="1046052" customFormat="false" ht="12.8" hidden="false" customHeight="true" outlineLevel="0" collapsed="false"/>
    <row r="1046053" customFormat="false" ht="12.8" hidden="false" customHeight="true" outlineLevel="0" collapsed="false"/>
    <row r="1046054" customFormat="false" ht="12.8" hidden="false" customHeight="true" outlineLevel="0" collapsed="false"/>
    <row r="1046055" customFormat="false" ht="12.8" hidden="false" customHeight="true" outlineLevel="0" collapsed="false"/>
    <row r="1046056" customFormat="false" ht="12.8" hidden="false" customHeight="true" outlineLevel="0" collapsed="false"/>
    <row r="1046057" customFormat="false" ht="12.8" hidden="false" customHeight="true" outlineLevel="0" collapsed="false"/>
    <row r="1046058" customFormat="false" ht="12.8" hidden="false" customHeight="true" outlineLevel="0" collapsed="false"/>
    <row r="1046059" customFormat="false" ht="12.8" hidden="false" customHeight="true" outlineLevel="0" collapsed="false"/>
    <row r="1046060" customFormat="false" ht="12.8" hidden="false" customHeight="true" outlineLevel="0" collapsed="false"/>
    <row r="1046061" customFormat="false" ht="12.8" hidden="false" customHeight="true" outlineLevel="0" collapsed="false"/>
    <row r="1046062" customFormat="false" ht="12.8" hidden="false" customHeight="true" outlineLevel="0" collapsed="false"/>
    <row r="1046063" customFormat="false" ht="12.8" hidden="false" customHeight="true" outlineLevel="0" collapsed="false"/>
    <row r="1046064" customFormat="false" ht="12.8" hidden="false" customHeight="true" outlineLevel="0" collapsed="false"/>
    <row r="1046065" customFormat="false" ht="12.8" hidden="false" customHeight="true" outlineLevel="0" collapsed="false"/>
    <row r="1046066" customFormat="false" ht="12.8" hidden="false" customHeight="true" outlineLevel="0" collapsed="false"/>
    <row r="1046067" customFormat="false" ht="12.8" hidden="false" customHeight="true" outlineLevel="0" collapsed="false"/>
    <row r="1046068" customFormat="false" ht="12.8" hidden="false" customHeight="true" outlineLevel="0" collapsed="false"/>
    <row r="1046069" customFormat="false" ht="12.8" hidden="false" customHeight="true" outlineLevel="0" collapsed="false"/>
    <row r="1046070" customFormat="false" ht="12.8" hidden="false" customHeight="true" outlineLevel="0" collapsed="false"/>
    <row r="1046071" customFormat="false" ht="12.8" hidden="false" customHeight="true" outlineLevel="0" collapsed="false"/>
    <row r="1046072" customFormat="false" ht="12.8" hidden="false" customHeight="true" outlineLevel="0" collapsed="false"/>
    <row r="1046073" customFormat="false" ht="12.8" hidden="false" customHeight="true" outlineLevel="0" collapsed="false"/>
    <row r="1046074" customFormat="false" ht="12.8" hidden="false" customHeight="true" outlineLevel="0" collapsed="false"/>
    <row r="1046075" customFormat="false" ht="12.8" hidden="false" customHeight="true" outlineLevel="0" collapsed="false"/>
    <row r="1046076" customFormat="false" ht="12.8" hidden="false" customHeight="true" outlineLevel="0" collapsed="false"/>
    <row r="1046077" customFormat="false" ht="12.8" hidden="false" customHeight="true" outlineLevel="0" collapsed="false"/>
    <row r="1046078" customFormat="false" ht="12.8" hidden="false" customHeight="true" outlineLevel="0" collapsed="false"/>
    <row r="1046079" customFormat="false" ht="12.8" hidden="false" customHeight="true" outlineLevel="0" collapsed="false"/>
    <row r="1046080" customFormat="false" ht="12.8" hidden="false" customHeight="true" outlineLevel="0" collapsed="false"/>
    <row r="1046081" customFormat="false" ht="12.8" hidden="false" customHeight="true" outlineLevel="0" collapsed="false"/>
    <row r="1046082" customFormat="false" ht="12.8" hidden="false" customHeight="true" outlineLevel="0" collapsed="false"/>
    <row r="1046083" customFormat="false" ht="12.8" hidden="false" customHeight="true" outlineLevel="0" collapsed="false"/>
    <row r="1046084" customFormat="false" ht="12.8" hidden="false" customHeight="true" outlineLevel="0" collapsed="false"/>
    <row r="1046085" customFormat="false" ht="12.8" hidden="false" customHeight="true" outlineLevel="0" collapsed="false"/>
    <row r="1046086" customFormat="false" ht="12.8" hidden="false" customHeight="true" outlineLevel="0" collapsed="false"/>
    <row r="1046087" customFormat="false" ht="12.8" hidden="false" customHeight="true" outlineLevel="0" collapsed="false"/>
    <row r="1046088" customFormat="false" ht="12.8" hidden="false" customHeight="true" outlineLevel="0" collapsed="false"/>
    <row r="1046089" customFormat="false" ht="12.8" hidden="false" customHeight="true" outlineLevel="0" collapsed="false"/>
    <row r="1046090" customFormat="false" ht="12.8" hidden="false" customHeight="true" outlineLevel="0" collapsed="false"/>
    <row r="1046091" customFormat="false" ht="12.8" hidden="false" customHeight="true" outlineLevel="0" collapsed="false"/>
    <row r="1046092" customFormat="false" ht="12.8" hidden="false" customHeight="true" outlineLevel="0" collapsed="false"/>
    <row r="1046093" customFormat="false" ht="12.8" hidden="false" customHeight="true" outlineLevel="0" collapsed="false"/>
    <row r="1046094" customFormat="false" ht="12.8" hidden="false" customHeight="true" outlineLevel="0" collapsed="false"/>
    <row r="1046095" customFormat="false" ht="12.8" hidden="false" customHeight="true" outlineLevel="0" collapsed="false"/>
    <row r="1046096" customFormat="false" ht="12.8" hidden="false" customHeight="true" outlineLevel="0" collapsed="false"/>
    <row r="1046097" customFormat="false" ht="12.8" hidden="false" customHeight="true" outlineLevel="0" collapsed="false"/>
    <row r="1046098" customFormat="false" ht="12.8" hidden="false" customHeight="true" outlineLevel="0" collapsed="false"/>
    <row r="1046099" customFormat="false" ht="12.8" hidden="false" customHeight="true" outlineLevel="0" collapsed="false"/>
    <row r="1046100" customFormat="false" ht="12.8" hidden="false" customHeight="true" outlineLevel="0" collapsed="false"/>
    <row r="1046101" customFormat="false" ht="12.8" hidden="false" customHeight="true" outlineLevel="0" collapsed="false"/>
    <row r="1046102" customFormat="false" ht="12.8" hidden="false" customHeight="true" outlineLevel="0" collapsed="false"/>
    <row r="1046103" customFormat="false" ht="12.8" hidden="false" customHeight="true" outlineLevel="0" collapsed="false"/>
    <row r="1046104" customFormat="false" ht="12.8" hidden="false" customHeight="true" outlineLevel="0" collapsed="false"/>
    <row r="1046105" customFormat="false" ht="12.8" hidden="false" customHeight="true" outlineLevel="0" collapsed="false"/>
    <row r="1046106" customFormat="false" ht="12.8" hidden="false" customHeight="true" outlineLevel="0" collapsed="false"/>
    <row r="1046107" customFormat="false" ht="12.8" hidden="false" customHeight="true" outlineLevel="0" collapsed="false"/>
    <row r="1046108" customFormat="false" ht="12.8" hidden="false" customHeight="true" outlineLevel="0" collapsed="false"/>
    <row r="1046109" customFormat="false" ht="12.8" hidden="false" customHeight="true" outlineLevel="0" collapsed="false"/>
    <row r="1046110" customFormat="false" ht="12.8" hidden="false" customHeight="true" outlineLevel="0" collapsed="false"/>
    <row r="1046111" customFormat="false" ht="12.8" hidden="false" customHeight="true" outlineLevel="0" collapsed="false"/>
    <row r="1046112" customFormat="false" ht="12.8" hidden="false" customHeight="true" outlineLevel="0" collapsed="false"/>
    <row r="1046113" customFormat="false" ht="12.8" hidden="false" customHeight="true" outlineLevel="0" collapsed="false"/>
    <row r="1046114" customFormat="false" ht="12.8" hidden="false" customHeight="true" outlineLevel="0" collapsed="false"/>
    <row r="1046115" customFormat="false" ht="12.8" hidden="false" customHeight="true" outlineLevel="0" collapsed="false"/>
    <row r="1046116" customFormat="false" ht="12.8" hidden="false" customHeight="true" outlineLevel="0" collapsed="false"/>
    <row r="1046117" customFormat="false" ht="12.8" hidden="false" customHeight="true" outlineLevel="0" collapsed="false"/>
    <row r="1046118" customFormat="false" ht="12.8" hidden="false" customHeight="true" outlineLevel="0" collapsed="false"/>
    <row r="1046119" customFormat="false" ht="12.8" hidden="false" customHeight="true" outlineLevel="0" collapsed="false"/>
    <row r="1046120" customFormat="false" ht="12.8" hidden="false" customHeight="true" outlineLevel="0" collapsed="false"/>
    <row r="1046121" customFormat="false" ht="12.8" hidden="false" customHeight="true" outlineLevel="0" collapsed="false"/>
    <row r="1046122" customFormat="false" ht="12.8" hidden="false" customHeight="true" outlineLevel="0" collapsed="false"/>
    <row r="1046123" customFormat="false" ht="12.8" hidden="false" customHeight="true" outlineLevel="0" collapsed="false"/>
    <row r="1046124" customFormat="false" ht="12.8" hidden="false" customHeight="true" outlineLevel="0" collapsed="false"/>
    <row r="1046125" customFormat="false" ht="12.8" hidden="false" customHeight="true" outlineLevel="0" collapsed="false"/>
    <row r="1046126" customFormat="false" ht="12.8" hidden="false" customHeight="true" outlineLevel="0" collapsed="false"/>
    <row r="1046127" customFormat="false" ht="12.8" hidden="false" customHeight="true" outlineLevel="0" collapsed="false"/>
    <row r="1046128" customFormat="false" ht="12.8" hidden="false" customHeight="true" outlineLevel="0" collapsed="false"/>
    <row r="1046129" customFormat="false" ht="12.8" hidden="false" customHeight="true" outlineLevel="0" collapsed="false"/>
    <row r="1046130" customFormat="false" ht="12.8" hidden="false" customHeight="true" outlineLevel="0" collapsed="false"/>
    <row r="1046131" customFormat="false" ht="12.8" hidden="false" customHeight="true" outlineLevel="0" collapsed="false"/>
    <row r="1046132" customFormat="false" ht="12.8" hidden="false" customHeight="true" outlineLevel="0" collapsed="false"/>
    <row r="1046133" customFormat="false" ht="12.8" hidden="false" customHeight="true" outlineLevel="0" collapsed="false"/>
    <row r="1046134" customFormat="false" ht="12.8" hidden="false" customHeight="true" outlineLevel="0" collapsed="false"/>
    <row r="1046135" customFormat="false" ht="12.8" hidden="false" customHeight="true" outlineLevel="0" collapsed="false"/>
    <row r="1046136" customFormat="false" ht="12.8" hidden="false" customHeight="true" outlineLevel="0" collapsed="false"/>
    <row r="1046137" customFormat="false" ht="12.8" hidden="false" customHeight="true" outlineLevel="0" collapsed="false"/>
    <row r="1046138" customFormat="false" ht="12.8" hidden="false" customHeight="true" outlineLevel="0" collapsed="false"/>
    <row r="1046139" customFormat="false" ht="12.8" hidden="false" customHeight="true" outlineLevel="0" collapsed="false"/>
    <row r="1046140" customFormat="false" ht="12.8" hidden="false" customHeight="true" outlineLevel="0" collapsed="false"/>
    <row r="1046141" customFormat="false" ht="12.8" hidden="false" customHeight="true" outlineLevel="0" collapsed="false"/>
    <row r="1046142" customFormat="false" ht="12.8" hidden="false" customHeight="true" outlineLevel="0" collapsed="false"/>
    <row r="1046143" customFormat="false" ht="12.8" hidden="false" customHeight="true" outlineLevel="0" collapsed="false"/>
    <row r="1046144" customFormat="false" ht="12.8" hidden="false" customHeight="true" outlineLevel="0" collapsed="false"/>
    <row r="1046145" customFormat="false" ht="12.8" hidden="false" customHeight="true" outlineLevel="0" collapsed="false"/>
    <row r="1046146" customFormat="false" ht="12.8" hidden="false" customHeight="true" outlineLevel="0" collapsed="false"/>
    <row r="1046147" customFormat="false" ht="12.8" hidden="false" customHeight="true" outlineLevel="0" collapsed="false"/>
    <row r="1046148" customFormat="false" ht="12.8" hidden="false" customHeight="true" outlineLevel="0" collapsed="false"/>
    <row r="1046149" customFormat="false" ht="12.8" hidden="false" customHeight="true" outlineLevel="0" collapsed="false"/>
    <row r="1046150" customFormat="false" ht="12.8" hidden="false" customHeight="true" outlineLevel="0" collapsed="false"/>
    <row r="1046151" customFormat="false" ht="12.8" hidden="false" customHeight="true" outlineLevel="0" collapsed="false"/>
    <row r="1046152" customFormat="false" ht="12.8" hidden="false" customHeight="true" outlineLevel="0" collapsed="false"/>
    <row r="1046153" customFormat="false" ht="12.8" hidden="false" customHeight="true" outlineLevel="0" collapsed="false"/>
    <row r="1046154" customFormat="false" ht="12.8" hidden="false" customHeight="true" outlineLevel="0" collapsed="false"/>
    <row r="1046155" customFormat="false" ht="12.8" hidden="false" customHeight="true" outlineLevel="0" collapsed="false"/>
    <row r="1046156" customFormat="false" ht="12.8" hidden="false" customHeight="true" outlineLevel="0" collapsed="false"/>
    <row r="1046157" customFormat="false" ht="12.8" hidden="false" customHeight="true" outlineLevel="0" collapsed="false"/>
    <row r="1046158" customFormat="false" ht="12.8" hidden="false" customHeight="true" outlineLevel="0" collapsed="false"/>
    <row r="1046159" customFormat="false" ht="12.8" hidden="false" customHeight="true" outlineLevel="0" collapsed="false"/>
    <row r="1046160" customFormat="false" ht="12.8" hidden="false" customHeight="true" outlineLevel="0" collapsed="false"/>
    <row r="1046161" customFormat="false" ht="12.8" hidden="false" customHeight="true" outlineLevel="0" collapsed="false"/>
    <row r="1046162" customFormat="false" ht="12.8" hidden="false" customHeight="true" outlineLevel="0" collapsed="false"/>
    <row r="1046163" customFormat="false" ht="12.8" hidden="false" customHeight="true" outlineLevel="0" collapsed="false"/>
    <row r="1046164" customFormat="false" ht="12.8" hidden="false" customHeight="true" outlineLevel="0" collapsed="false"/>
    <row r="1046165" customFormat="false" ht="12.8" hidden="false" customHeight="true" outlineLevel="0" collapsed="false"/>
    <row r="1046166" customFormat="false" ht="12.8" hidden="false" customHeight="true" outlineLevel="0" collapsed="false"/>
    <row r="1046167" customFormat="false" ht="12.8" hidden="false" customHeight="true" outlineLevel="0" collapsed="false"/>
    <row r="1046168" customFormat="false" ht="12.8" hidden="false" customHeight="true" outlineLevel="0" collapsed="false"/>
    <row r="1046169" customFormat="false" ht="12.8" hidden="false" customHeight="true" outlineLevel="0" collapsed="false"/>
    <row r="1046170" customFormat="false" ht="12.8" hidden="false" customHeight="true" outlineLevel="0" collapsed="false"/>
    <row r="1046171" customFormat="false" ht="12.8" hidden="false" customHeight="true" outlineLevel="0" collapsed="false"/>
    <row r="1046172" customFormat="false" ht="12.8" hidden="false" customHeight="true" outlineLevel="0" collapsed="false"/>
    <row r="1046173" customFormat="false" ht="12.8" hidden="false" customHeight="true" outlineLevel="0" collapsed="false"/>
    <row r="1046174" customFormat="false" ht="12.8" hidden="false" customHeight="true" outlineLevel="0" collapsed="false"/>
    <row r="1046175" customFormat="false" ht="12.8" hidden="false" customHeight="true" outlineLevel="0" collapsed="false"/>
    <row r="1046176" customFormat="false" ht="12.8" hidden="false" customHeight="true" outlineLevel="0" collapsed="false"/>
    <row r="1046177" customFormat="false" ht="12.8" hidden="false" customHeight="true" outlineLevel="0" collapsed="false"/>
    <row r="1046178" customFormat="false" ht="12.8" hidden="false" customHeight="true" outlineLevel="0" collapsed="false"/>
    <row r="1046179" customFormat="false" ht="12.8" hidden="false" customHeight="true" outlineLevel="0" collapsed="false"/>
    <row r="1046180" customFormat="false" ht="12.8" hidden="false" customHeight="true" outlineLevel="0" collapsed="false"/>
    <row r="1046181" customFormat="false" ht="12.8" hidden="false" customHeight="true" outlineLevel="0" collapsed="false"/>
    <row r="1046182" customFormat="false" ht="12.8" hidden="false" customHeight="true" outlineLevel="0" collapsed="false"/>
    <row r="1046183" customFormat="false" ht="12.8" hidden="false" customHeight="true" outlineLevel="0" collapsed="false"/>
    <row r="1046184" customFormat="false" ht="12.8" hidden="false" customHeight="true" outlineLevel="0" collapsed="false"/>
    <row r="1046185" customFormat="false" ht="12.8" hidden="false" customHeight="true" outlineLevel="0" collapsed="false"/>
    <row r="1046186" customFormat="false" ht="12.8" hidden="false" customHeight="true" outlineLevel="0" collapsed="false"/>
    <row r="1046187" customFormat="false" ht="12.8" hidden="false" customHeight="true" outlineLevel="0" collapsed="false"/>
    <row r="1046188" customFormat="false" ht="12.8" hidden="false" customHeight="true" outlineLevel="0" collapsed="false"/>
    <row r="1046189" customFormat="false" ht="12.8" hidden="false" customHeight="true" outlineLevel="0" collapsed="false"/>
    <row r="1046190" customFormat="false" ht="12.8" hidden="false" customHeight="true" outlineLevel="0" collapsed="false"/>
    <row r="1046191" customFormat="false" ht="12.8" hidden="false" customHeight="true" outlineLevel="0" collapsed="false"/>
    <row r="1046192" customFormat="false" ht="12.8" hidden="false" customHeight="true" outlineLevel="0" collapsed="false"/>
    <row r="1046193" customFormat="false" ht="12.8" hidden="false" customHeight="true" outlineLevel="0" collapsed="false"/>
    <row r="1046194" customFormat="false" ht="12.8" hidden="false" customHeight="true" outlineLevel="0" collapsed="false"/>
    <row r="1046195" customFormat="false" ht="12.8" hidden="false" customHeight="true" outlineLevel="0" collapsed="false"/>
    <row r="1046196" customFormat="false" ht="12.8" hidden="false" customHeight="true" outlineLevel="0" collapsed="false"/>
    <row r="1046197" customFormat="false" ht="12.8" hidden="false" customHeight="true" outlineLevel="0" collapsed="false"/>
    <row r="1046198" customFormat="false" ht="12.8" hidden="false" customHeight="true" outlineLevel="0" collapsed="false"/>
    <row r="1046199" customFormat="false" ht="12.8" hidden="false" customHeight="true" outlineLevel="0" collapsed="false"/>
    <row r="1046200" customFormat="false" ht="12.8" hidden="false" customHeight="true" outlineLevel="0" collapsed="false"/>
    <row r="1046201" customFormat="false" ht="12.8" hidden="false" customHeight="true" outlineLevel="0" collapsed="false"/>
    <row r="1046202" customFormat="false" ht="12.8" hidden="false" customHeight="true" outlineLevel="0" collapsed="false"/>
    <row r="1046203" customFormat="false" ht="12.8" hidden="false" customHeight="true" outlineLevel="0" collapsed="false"/>
    <row r="1046204" customFormat="false" ht="12.8" hidden="false" customHeight="true" outlineLevel="0" collapsed="false"/>
    <row r="1046205" customFormat="false" ht="12.8" hidden="false" customHeight="true" outlineLevel="0" collapsed="false"/>
    <row r="1046206" customFormat="false" ht="12.8" hidden="false" customHeight="true" outlineLevel="0" collapsed="false"/>
    <row r="1046207" customFormat="false" ht="12.8" hidden="false" customHeight="true" outlineLevel="0" collapsed="false"/>
    <row r="1046208" customFormat="false" ht="12.8" hidden="false" customHeight="true" outlineLevel="0" collapsed="false"/>
    <row r="1046209" customFormat="false" ht="12.8" hidden="false" customHeight="true" outlineLevel="0" collapsed="false"/>
    <row r="1046210" customFormat="false" ht="12.8" hidden="false" customHeight="true" outlineLevel="0" collapsed="false"/>
    <row r="1046211" customFormat="false" ht="12.8" hidden="false" customHeight="true" outlineLevel="0" collapsed="false"/>
    <row r="1046212" customFormat="false" ht="12.8" hidden="false" customHeight="true" outlineLevel="0" collapsed="false"/>
    <row r="1046213" customFormat="false" ht="12.8" hidden="false" customHeight="true" outlineLevel="0" collapsed="false"/>
    <row r="1046214" customFormat="false" ht="12.8" hidden="false" customHeight="true" outlineLevel="0" collapsed="false"/>
    <row r="1046215" customFormat="false" ht="12.8" hidden="false" customHeight="true" outlineLevel="0" collapsed="false"/>
    <row r="1046216" customFormat="false" ht="12.8" hidden="false" customHeight="true" outlineLevel="0" collapsed="false"/>
    <row r="1046217" customFormat="false" ht="12.8" hidden="false" customHeight="true" outlineLevel="0" collapsed="false"/>
    <row r="1046218" customFormat="false" ht="12.8" hidden="false" customHeight="true" outlineLevel="0" collapsed="false"/>
    <row r="1046219" customFormat="false" ht="12.8" hidden="false" customHeight="true" outlineLevel="0" collapsed="false"/>
    <row r="1046220" customFormat="false" ht="12.8" hidden="false" customHeight="true" outlineLevel="0" collapsed="false"/>
    <row r="1046221" customFormat="false" ht="12.8" hidden="false" customHeight="true" outlineLevel="0" collapsed="false"/>
    <row r="1046222" customFormat="false" ht="12.8" hidden="false" customHeight="true" outlineLevel="0" collapsed="false"/>
    <row r="1046223" customFormat="false" ht="12.8" hidden="false" customHeight="true" outlineLevel="0" collapsed="false"/>
    <row r="1046224" customFormat="false" ht="12.8" hidden="false" customHeight="true" outlineLevel="0" collapsed="false"/>
    <row r="1046225" customFormat="false" ht="12.8" hidden="false" customHeight="true" outlineLevel="0" collapsed="false"/>
    <row r="1046226" customFormat="false" ht="12.8" hidden="false" customHeight="true" outlineLevel="0" collapsed="false"/>
    <row r="1046227" customFormat="false" ht="12.8" hidden="false" customHeight="true" outlineLevel="0" collapsed="false"/>
    <row r="1046228" customFormat="false" ht="12.8" hidden="false" customHeight="true" outlineLevel="0" collapsed="false"/>
    <row r="1046229" customFormat="false" ht="12.8" hidden="false" customHeight="true" outlineLevel="0" collapsed="false"/>
    <row r="1046230" customFormat="false" ht="12.8" hidden="false" customHeight="true" outlineLevel="0" collapsed="false"/>
    <row r="1046231" customFormat="false" ht="12.8" hidden="false" customHeight="true" outlineLevel="0" collapsed="false"/>
    <row r="1046232" customFormat="false" ht="12.8" hidden="false" customHeight="true" outlineLevel="0" collapsed="false"/>
    <row r="1046233" customFormat="false" ht="12.8" hidden="false" customHeight="true" outlineLevel="0" collapsed="false"/>
    <row r="1046234" customFormat="false" ht="12.8" hidden="false" customHeight="true" outlineLevel="0" collapsed="false"/>
    <row r="1046235" customFormat="false" ht="12.8" hidden="false" customHeight="true" outlineLevel="0" collapsed="false"/>
    <row r="1046236" customFormat="false" ht="12.8" hidden="false" customHeight="true" outlineLevel="0" collapsed="false"/>
    <row r="1046237" customFormat="false" ht="12.8" hidden="false" customHeight="true" outlineLevel="0" collapsed="false"/>
    <row r="1046238" customFormat="false" ht="12.8" hidden="false" customHeight="true" outlineLevel="0" collapsed="false"/>
    <row r="1046239" customFormat="false" ht="12.8" hidden="false" customHeight="true" outlineLevel="0" collapsed="false"/>
    <row r="1046240" customFormat="false" ht="12.8" hidden="false" customHeight="true" outlineLevel="0" collapsed="false"/>
    <row r="1046241" customFormat="false" ht="12.8" hidden="false" customHeight="true" outlineLevel="0" collapsed="false"/>
    <row r="1046242" customFormat="false" ht="12.8" hidden="false" customHeight="true" outlineLevel="0" collapsed="false"/>
    <row r="1046243" customFormat="false" ht="12.8" hidden="false" customHeight="true" outlineLevel="0" collapsed="false"/>
    <row r="1046244" customFormat="false" ht="12.8" hidden="false" customHeight="true" outlineLevel="0" collapsed="false"/>
    <row r="1046245" customFormat="false" ht="12.8" hidden="false" customHeight="true" outlineLevel="0" collapsed="false"/>
    <row r="1046246" customFormat="false" ht="12.8" hidden="false" customHeight="true" outlineLevel="0" collapsed="false"/>
    <row r="1046247" customFormat="false" ht="12.8" hidden="false" customHeight="true" outlineLevel="0" collapsed="false"/>
    <row r="1046248" customFormat="false" ht="12.8" hidden="false" customHeight="true" outlineLevel="0" collapsed="false"/>
    <row r="1046249" customFormat="false" ht="12.8" hidden="false" customHeight="true" outlineLevel="0" collapsed="false"/>
    <row r="1046250" customFormat="false" ht="12.8" hidden="false" customHeight="true" outlineLevel="0" collapsed="false"/>
    <row r="1046251" customFormat="false" ht="12.8" hidden="false" customHeight="true" outlineLevel="0" collapsed="false"/>
    <row r="1046252" customFormat="false" ht="12.8" hidden="false" customHeight="true" outlineLevel="0" collapsed="false"/>
    <row r="1046253" customFormat="false" ht="12.8" hidden="false" customHeight="true" outlineLevel="0" collapsed="false"/>
    <row r="1046254" customFormat="false" ht="12.8" hidden="false" customHeight="true" outlineLevel="0" collapsed="false"/>
    <row r="1046255" customFormat="false" ht="12.8" hidden="false" customHeight="true" outlineLevel="0" collapsed="false"/>
    <row r="1046256" customFormat="false" ht="12.8" hidden="false" customHeight="true" outlineLevel="0" collapsed="false"/>
    <row r="1046257" customFormat="false" ht="12.8" hidden="false" customHeight="true" outlineLevel="0" collapsed="false"/>
    <row r="1046258" customFormat="false" ht="12.8" hidden="false" customHeight="true" outlineLevel="0" collapsed="false"/>
    <row r="1046259" customFormat="false" ht="12.8" hidden="false" customHeight="true" outlineLevel="0" collapsed="false"/>
    <row r="1046260" customFormat="false" ht="12.8" hidden="false" customHeight="true" outlineLevel="0" collapsed="false"/>
    <row r="1046261" customFormat="false" ht="12.8" hidden="false" customHeight="true" outlineLevel="0" collapsed="false"/>
    <row r="1046262" customFormat="false" ht="12.8" hidden="false" customHeight="true" outlineLevel="0" collapsed="false"/>
    <row r="1046263" customFormat="false" ht="12.8" hidden="false" customHeight="true" outlineLevel="0" collapsed="false"/>
    <row r="1046264" customFormat="false" ht="12.8" hidden="false" customHeight="true" outlineLevel="0" collapsed="false"/>
    <row r="1046265" customFormat="false" ht="12.8" hidden="false" customHeight="true" outlineLevel="0" collapsed="false"/>
    <row r="1046266" customFormat="false" ht="12.8" hidden="false" customHeight="true" outlineLevel="0" collapsed="false"/>
    <row r="1046267" customFormat="false" ht="12.8" hidden="false" customHeight="true" outlineLevel="0" collapsed="false"/>
    <row r="1046268" customFormat="false" ht="12.8" hidden="false" customHeight="true" outlineLevel="0" collapsed="false"/>
    <row r="1046269" customFormat="false" ht="12.8" hidden="false" customHeight="true" outlineLevel="0" collapsed="false"/>
    <row r="1046270" customFormat="false" ht="12.8" hidden="false" customHeight="true" outlineLevel="0" collapsed="false"/>
    <row r="1046271" customFormat="false" ht="12.8" hidden="false" customHeight="true" outlineLevel="0" collapsed="false"/>
    <row r="1046272" customFormat="false" ht="12.8" hidden="false" customHeight="true" outlineLevel="0" collapsed="false"/>
    <row r="1046273" customFormat="false" ht="12.8" hidden="false" customHeight="true" outlineLevel="0" collapsed="false"/>
    <row r="1046274" customFormat="false" ht="12.8" hidden="false" customHeight="true" outlineLevel="0" collapsed="false"/>
    <row r="1046275" customFormat="false" ht="12.8" hidden="false" customHeight="true" outlineLevel="0" collapsed="false"/>
    <row r="1046276" customFormat="false" ht="12.8" hidden="false" customHeight="true" outlineLevel="0" collapsed="false"/>
    <row r="1046277" customFormat="false" ht="12.8" hidden="false" customHeight="true" outlineLevel="0" collapsed="false"/>
    <row r="1046278" customFormat="false" ht="12.8" hidden="false" customHeight="true" outlineLevel="0" collapsed="false"/>
    <row r="1046279" customFormat="false" ht="12.8" hidden="false" customHeight="true" outlineLevel="0" collapsed="false"/>
    <row r="1046280" customFormat="false" ht="12.8" hidden="false" customHeight="true" outlineLevel="0" collapsed="false"/>
    <row r="1046281" customFormat="false" ht="12.8" hidden="false" customHeight="true" outlineLevel="0" collapsed="false"/>
    <row r="1046282" customFormat="false" ht="12.8" hidden="false" customHeight="true" outlineLevel="0" collapsed="false"/>
    <row r="1046283" customFormat="false" ht="12.8" hidden="false" customHeight="true" outlineLevel="0" collapsed="false"/>
    <row r="1046284" customFormat="false" ht="12.8" hidden="false" customHeight="true" outlineLevel="0" collapsed="false"/>
    <row r="1046285" customFormat="false" ht="12.8" hidden="false" customHeight="true" outlineLevel="0" collapsed="false"/>
    <row r="1046286" customFormat="false" ht="12.8" hidden="false" customHeight="true" outlineLevel="0" collapsed="false"/>
    <row r="1046287" customFormat="false" ht="12.8" hidden="false" customHeight="true" outlineLevel="0" collapsed="false"/>
    <row r="1046288" customFormat="false" ht="12.8" hidden="false" customHeight="true" outlineLevel="0" collapsed="false"/>
    <row r="1046289" customFormat="false" ht="12.8" hidden="false" customHeight="true" outlineLevel="0" collapsed="false"/>
    <row r="1046290" customFormat="false" ht="12.8" hidden="false" customHeight="true" outlineLevel="0" collapsed="false"/>
    <row r="1046291" customFormat="false" ht="12.8" hidden="false" customHeight="true" outlineLevel="0" collapsed="false"/>
    <row r="1046292" customFormat="false" ht="12.8" hidden="false" customHeight="true" outlineLevel="0" collapsed="false"/>
    <row r="1046293" customFormat="false" ht="12.8" hidden="false" customHeight="true" outlineLevel="0" collapsed="false"/>
    <row r="1046294" customFormat="false" ht="12.8" hidden="false" customHeight="true" outlineLevel="0" collapsed="false"/>
    <row r="1046295" customFormat="false" ht="12.8" hidden="false" customHeight="true" outlineLevel="0" collapsed="false"/>
    <row r="1046296" customFormat="false" ht="12.8" hidden="false" customHeight="true" outlineLevel="0" collapsed="false"/>
    <row r="1046297" customFormat="false" ht="12.8" hidden="false" customHeight="true" outlineLevel="0" collapsed="false"/>
    <row r="1046298" customFormat="false" ht="12.8" hidden="false" customHeight="true" outlineLevel="0" collapsed="false"/>
    <row r="1046299" customFormat="false" ht="12.8" hidden="false" customHeight="true" outlineLevel="0" collapsed="false"/>
    <row r="1046300" customFormat="false" ht="12.8" hidden="false" customHeight="true" outlineLevel="0" collapsed="false"/>
    <row r="1046301" customFormat="false" ht="12.8" hidden="false" customHeight="true" outlineLevel="0" collapsed="false"/>
    <row r="1046302" customFormat="false" ht="12.8" hidden="false" customHeight="true" outlineLevel="0" collapsed="false"/>
    <row r="1046303" customFormat="false" ht="12.8" hidden="false" customHeight="true" outlineLevel="0" collapsed="false"/>
    <row r="1046304" customFormat="false" ht="12.8" hidden="false" customHeight="true" outlineLevel="0" collapsed="false"/>
    <row r="1046305" customFormat="false" ht="12.8" hidden="false" customHeight="true" outlineLevel="0" collapsed="false"/>
    <row r="1046306" customFormat="false" ht="12.8" hidden="false" customHeight="true" outlineLevel="0" collapsed="false"/>
    <row r="1046307" customFormat="false" ht="12.8" hidden="false" customHeight="true" outlineLevel="0" collapsed="false"/>
    <row r="1046308" customFormat="false" ht="12.8" hidden="false" customHeight="true" outlineLevel="0" collapsed="false"/>
    <row r="1046309" customFormat="false" ht="12.8" hidden="false" customHeight="true" outlineLevel="0" collapsed="false"/>
    <row r="1046310" customFormat="false" ht="12.8" hidden="false" customHeight="true" outlineLevel="0" collapsed="false"/>
    <row r="1046311" customFormat="false" ht="12.8" hidden="false" customHeight="true" outlineLevel="0" collapsed="false"/>
    <row r="1046312" customFormat="false" ht="12.8" hidden="false" customHeight="true" outlineLevel="0" collapsed="false"/>
    <row r="1046313" customFormat="false" ht="12.8" hidden="false" customHeight="true" outlineLevel="0" collapsed="false"/>
    <row r="1046314" customFormat="false" ht="12.8" hidden="false" customHeight="true" outlineLevel="0" collapsed="false"/>
    <row r="1046315" customFormat="false" ht="12.8" hidden="false" customHeight="true" outlineLevel="0" collapsed="false"/>
    <row r="1046316" customFormat="false" ht="12.8" hidden="false" customHeight="true" outlineLevel="0" collapsed="false"/>
    <row r="1046317" customFormat="false" ht="12.8" hidden="false" customHeight="true" outlineLevel="0" collapsed="false"/>
    <row r="1046318" customFormat="false" ht="12.8" hidden="false" customHeight="true" outlineLevel="0" collapsed="false"/>
    <row r="1046319" customFormat="false" ht="12.8" hidden="false" customHeight="true" outlineLevel="0" collapsed="false"/>
    <row r="1046320" customFormat="false" ht="12.8" hidden="false" customHeight="true" outlineLevel="0" collapsed="false"/>
    <row r="1046321" customFormat="false" ht="12.8" hidden="false" customHeight="true" outlineLevel="0" collapsed="false"/>
    <row r="1046322" customFormat="false" ht="12.8" hidden="false" customHeight="true" outlineLevel="0" collapsed="false"/>
    <row r="1046323" customFormat="false" ht="12.8" hidden="false" customHeight="true" outlineLevel="0" collapsed="false"/>
    <row r="1046324" customFormat="false" ht="12.8" hidden="false" customHeight="true" outlineLevel="0" collapsed="false"/>
    <row r="1046325" customFormat="false" ht="12.8" hidden="false" customHeight="true" outlineLevel="0" collapsed="false"/>
    <row r="1046326" customFormat="false" ht="12.8" hidden="false" customHeight="true" outlineLevel="0" collapsed="false"/>
    <row r="1046327" customFormat="false" ht="12.8" hidden="false" customHeight="true" outlineLevel="0" collapsed="false"/>
    <row r="1046328" customFormat="false" ht="12.8" hidden="false" customHeight="true" outlineLevel="0" collapsed="false"/>
    <row r="1046329" customFormat="false" ht="12.8" hidden="false" customHeight="true" outlineLevel="0" collapsed="false"/>
    <row r="1046330" customFormat="false" ht="12.8" hidden="false" customHeight="true" outlineLevel="0" collapsed="false"/>
    <row r="1046331" customFormat="false" ht="12.8" hidden="false" customHeight="true" outlineLevel="0" collapsed="false"/>
    <row r="1046332" customFormat="false" ht="12.8" hidden="false" customHeight="true" outlineLevel="0" collapsed="false"/>
    <row r="1046333" customFormat="false" ht="12.8" hidden="false" customHeight="true" outlineLevel="0" collapsed="false"/>
    <row r="1046334" customFormat="false" ht="12.8" hidden="false" customHeight="true" outlineLevel="0" collapsed="false"/>
    <row r="1046335" customFormat="false" ht="12.8" hidden="false" customHeight="true" outlineLevel="0" collapsed="false"/>
    <row r="1046336" customFormat="false" ht="12.8" hidden="false" customHeight="true" outlineLevel="0" collapsed="false"/>
    <row r="1046337" customFormat="false" ht="12.8" hidden="false" customHeight="true" outlineLevel="0" collapsed="false"/>
    <row r="1046338" customFormat="false" ht="12.8" hidden="false" customHeight="true" outlineLevel="0" collapsed="false"/>
    <row r="1046339" customFormat="false" ht="12.8" hidden="false" customHeight="true" outlineLevel="0" collapsed="false"/>
    <row r="1046340" customFormat="false" ht="12.8" hidden="false" customHeight="true" outlineLevel="0" collapsed="false"/>
    <row r="1046341" customFormat="false" ht="12.8" hidden="false" customHeight="true" outlineLevel="0" collapsed="false"/>
    <row r="1046342" customFormat="false" ht="12.8" hidden="false" customHeight="true" outlineLevel="0" collapsed="false"/>
    <row r="1046343" customFormat="false" ht="12.8" hidden="false" customHeight="true" outlineLevel="0" collapsed="false"/>
    <row r="1046344" customFormat="false" ht="12.8" hidden="false" customHeight="true" outlineLevel="0" collapsed="false"/>
    <row r="1046345" customFormat="false" ht="12.8" hidden="false" customHeight="true" outlineLevel="0" collapsed="false"/>
    <row r="1046346" customFormat="false" ht="12.8" hidden="false" customHeight="true" outlineLevel="0" collapsed="false"/>
    <row r="1046347" customFormat="false" ht="12.8" hidden="false" customHeight="true" outlineLevel="0" collapsed="false"/>
    <row r="1046348" customFormat="false" ht="12.8" hidden="false" customHeight="true" outlineLevel="0" collapsed="false"/>
    <row r="1046349" customFormat="false" ht="12.8" hidden="false" customHeight="true" outlineLevel="0" collapsed="false"/>
    <row r="1046350" customFormat="false" ht="12.8" hidden="false" customHeight="true" outlineLevel="0" collapsed="false"/>
    <row r="1046351" customFormat="false" ht="12.8" hidden="false" customHeight="true" outlineLevel="0" collapsed="false"/>
    <row r="1046352" customFormat="false" ht="12.8" hidden="false" customHeight="true" outlineLevel="0" collapsed="false"/>
    <row r="1046353" customFormat="false" ht="12.8" hidden="false" customHeight="true" outlineLevel="0" collapsed="false"/>
    <row r="1046354" customFormat="false" ht="12.8" hidden="false" customHeight="true" outlineLevel="0" collapsed="false"/>
    <row r="1046355" customFormat="false" ht="12.8" hidden="false" customHeight="true" outlineLevel="0" collapsed="false"/>
    <row r="1046356" customFormat="false" ht="12.8" hidden="false" customHeight="true" outlineLevel="0" collapsed="false"/>
    <row r="1046357" customFormat="false" ht="12.8" hidden="false" customHeight="true" outlineLevel="0" collapsed="false"/>
    <row r="1046358" customFormat="false" ht="12.8" hidden="false" customHeight="true" outlineLevel="0" collapsed="false"/>
    <row r="1046359" customFormat="false" ht="12.8" hidden="false" customHeight="true" outlineLevel="0" collapsed="false"/>
    <row r="1046360" customFormat="false" ht="12.8" hidden="false" customHeight="true" outlineLevel="0" collapsed="false"/>
    <row r="1046361" customFormat="false" ht="12.8" hidden="false" customHeight="true" outlineLevel="0" collapsed="false"/>
    <row r="1046362" customFormat="false" ht="12.8" hidden="false" customHeight="true" outlineLevel="0" collapsed="false"/>
    <row r="1046363" customFormat="false" ht="12.8" hidden="false" customHeight="true" outlineLevel="0" collapsed="false"/>
    <row r="1046364" customFormat="false" ht="12.8" hidden="false" customHeight="true" outlineLevel="0" collapsed="false"/>
    <row r="1046365" customFormat="false" ht="12.8" hidden="false" customHeight="true" outlineLevel="0" collapsed="false"/>
    <row r="1046366" customFormat="false" ht="12.8" hidden="false" customHeight="true" outlineLevel="0" collapsed="false"/>
    <row r="1046367" customFormat="false" ht="12.8" hidden="false" customHeight="true" outlineLevel="0" collapsed="false"/>
    <row r="1046368" customFormat="false" ht="12.8" hidden="false" customHeight="true" outlineLevel="0" collapsed="false"/>
    <row r="1046369" customFormat="false" ht="12.8" hidden="false" customHeight="true" outlineLevel="0" collapsed="false"/>
    <row r="1046370" customFormat="false" ht="12.8" hidden="false" customHeight="true" outlineLevel="0" collapsed="false"/>
    <row r="1046371" customFormat="false" ht="12.8" hidden="false" customHeight="true" outlineLevel="0" collapsed="false"/>
    <row r="1046372" customFormat="false" ht="12.8" hidden="false" customHeight="true" outlineLevel="0" collapsed="false"/>
    <row r="1046373" customFormat="false" ht="12.8" hidden="false" customHeight="true" outlineLevel="0" collapsed="false"/>
    <row r="1046374" customFormat="false" ht="12.8" hidden="false" customHeight="true" outlineLevel="0" collapsed="false"/>
    <row r="1046375" customFormat="false" ht="12.8" hidden="false" customHeight="true" outlineLevel="0" collapsed="false"/>
    <row r="1046376" customFormat="false" ht="12.8" hidden="false" customHeight="true" outlineLevel="0" collapsed="false"/>
    <row r="1046377" customFormat="false" ht="12.8" hidden="false" customHeight="true" outlineLevel="0" collapsed="false"/>
    <row r="1046378" customFormat="false" ht="12.8" hidden="false" customHeight="true" outlineLevel="0" collapsed="false"/>
    <row r="1046379" customFormat="false" ht="12.8" hidden="false" customHeight="true" outlineLevel="0" collapsed="false"/>
    <row r="1046380" customFormat="false" ht="12.8" hidden="false" customHeight="true" outlineLevel="0" collapsed="false"/>
    <row r="1046381" customFormat="false" ht="12.8" hidden="false" customHeight="true" outlineLevel="0" collapsed="false"/>
    <row r="1046382" customFormat="false" ht="12.8" hidden="false" customHeight="true" outlineLevel="0" collapsed="false"/>
    <row r="1046383" customFormat="false" ht="12.8" hidden="false" customHeight="true" outlineLevel="0" collapsed="false"/>
    <row r="1046384" customFormat="false" ht="12.8" hidden="false" customHeight="true" outlineLevel="0" collapsed="false"/>
    <row r="1046385" customFormat="false" ht="12.8" hidden="false" customHeight="true" outlineLevel="0" collapsed="false"/>
    <row r="1046386" customFormat="false" ht="12.8" hidden="false" customHeight="true" outlineLevel="0" collapsed="false"/>
    <row r="1046387" customFormat="false" ht="12.8" hidden="false" customHeight="true" outlineLevel="0" collapsed="false"/>
    <row r="1046388" customFormat="false" ht="12.8" hidden="false" customHeight="true" outlineLevel="0" collapsed="false"/>
    <row r="1046389" customFormat="false" ht="12.8" hidden="false" customHeight="true" outlineLevel="0" collapsed="false"/>
    <row r="1046390" customFormat="false" ht="12.8" hidden="false" customHeight="true" outlineLevel="0" collapsed="false"/>
    <row r="1046391" customFormat="false" ht="12.8" hidden="false" customHeight="true" outlineLevel="0" collapsed="false"/>
    <row r="1046392" customFormat="false" ht="12.8" hidden="false" customHeight="true" outlineLevel="0" collapsed="false"/>
    <row r="1046393" customFormat="false" ht="12.8" hidden="false" customHeight="true" outlineLevel="0" collapsed="false"/>
    <row r="1046394" customFormat="false" ht="12.8" hidden="false" customHeight="true" outlineLevel="0" collapsed="false"/>
    <row r="1046395" customFormat="false" ht="12.8" hidden="false" customHeight="true" outlineLevel="0" collapsed="false"/>
    <row r="1046396" customFormat="false" ht="12.8" hidden="false" customHeight="true" outlineLevel="0" collapsed="false"/>
    <row r="1046397" customFormat="false" ht="12.8" hidden="false" customHeight="true" outlineLevel="0" collapsed="false"/>
    <row r="1046398" customFormat="false" ht="12.8" hidden="false" customHeight="true" outlineLevel="0" collapsed="false"/>
    <row r="1046399" customFormat="false" ht="12.8" hidden="false" customHeight="true" outlineLevel="0" collapsed="false"/>
    <row r="1046400" customFormat="false" ht="12.8" hidden="false" customHeight="true" outlineLevel="0" collapsed="false"/>
    <row r="1046401" customFormat="false" ht="12.8" hidden="false" customHeight="true" outlineLevel="0" collapsed="false"/>
    <row r="1046402" customFormat="false" ht="12.8" hidden="false" customHeight="true" outlineLevel="0" collapsed="false"/>
    <row r="1046403" customFormat="false" ht="12.8" hidden="false" customHeight="true" outlineLevel="0" collapsed="false"/>
    <row r="1046404" customFormat="false" ht="12.8" hidden="false" customHeight="true" outlineLevel="0" collapsed="false"/>
    <row r="1046405" customFormat="false" ht="12.8" hidden="false" customHeight="true" outlineLevel="0" collapsed="false"/>
    <row r="1046406" customFormat="false" ht="12.8" hidden="false" customHeight="true" outlineLevel="0" collapsed="false"/>
    <row r="1046407" customFormat="false" ht="12.8" hidden="false" customHeight="true" outlineLevel="0" collapsed="false"/>
    <row r="1046408" customFormat="false" ht="12.8" hidden="false" customHeight="true" outlineLevel="0" collapsed="false"/>
    <row r="1046409" customFormat="false" ht="12.8" hidden="false" customHeight="true" outlineLevel="0" collapsed="false"/>
    <row r="1046410" customFormat="false" ht="12.8" hidden="false" customHeight="true" outlineLevel="0" collapsed="false"/>
    <row r="1046411" customFormat="false" ht="12.8" hidden="false" customHeight="true" outlineLevel="0" collapsed="false"/>
    <row r="1046412" customFormat="false" ht="12.8" hidden="false" customHeight="true" outlineLevel="0" collapsed="false"/>
    <row r="1046413" customFormat="false" ht="12.8" hidden="false" customHeight="true" outlineLevel="0" collapsed="false"/>
    <row r="1046414" customFormat="false" ht="12.8" hidden="false" customHeight="true" outlineLevel="0" collapsed="false"/>
    <row r="1046415" customFormat="false" ht="12.8" hidden="false" customHeight="true" outlineLevel="0" collapsed="false"/>
    <row r="1046416" customFormat="false" ht="12.8" hidden="false" customHeight="true" outlineLevel="0" collapsed="false"/>
    <row r="1046417" customFormat="false" ht="12.8" hidden="false" customHeight="true" outlineLevel="0" collapsed="false"/>
    <row r="1046418" customFormat="false" ht="12.8" hidden="false" customHeight="true" outlineLevel="0" collapsed="false"/>
    <row r="1046419" customFormat="false" ht="12.8" hidden="false" customHeight="true" outlineLevel="0" collapsed="false"/>
    <row r="1046420" customFormat="false" ht="12.8" hidden="false" customHeight="true" outlineLevel="0" collapsed="false"/>
    <row r="1046421" customFormat="false" ht="12.8" hidden="false" customHeight="true" outlineLevel="0" collapsed="false"/>
    <row r="1046422" customFormat="false" ht="12.8" hidden="false" customHeight="true" outlineLevel="0" collapsed="false"/>
    <row r="1046423" customFormat="false" ht="12.8" hidden="false" customHeight="true" outlineLevel="0" collapsed="false"/>
    <row r="1046424" customFormat="false" ht="12.8" hidden="false" customHeight="true" outlineLevel="0" collapsed="false"/>
    <row r="1046425" customFormat="false" ht="12.8" hidden="false" customHeight="true" outlineLevel="0" collapsed="false"/>
    <row r="1046426" customFormat="false" ht="12.8" hidden="false" customHeight="true" outlineLevel="0" collapsed="false"/>
    <row r="1046427" customFormat="false" ht="12.8" hidden="false" customHeight="true" outlineLevel="0" collapsed="false"/>
    <row r="1046428" customFormat="false" ht="12.8" hidden="false" customHeight="true" outlineLevel="0" collapsed="false"/>
    <row r="1046429" customFormat="false" ht="12.8" hidden="false" customHeight="true" outlineLevel="0" collapsed="false"/>
    <row r="1046430" customFormat="false" ht="12.8" hidden="false" customHeight="true" outlineLevel="0" collapsed="false"/>
    <row r="1046431" customFormat="false" ht="12.8" hidden="false" customHeight="true" outlineLevel="0" collapsed="false"/>
    <row r="1046432" customFormat="false" ht="12.8" hidden="false" customHeight="true" outlineLevel="0" collapsed="false"/>
    <row r="1046433" customFormat="false" ht="12.8" hidden="false" customHeight="true" outlineLevel="0" collapsed="false"/>
    <row r="1046434" customFormat="false" ht="12.8" hidden="false" customHeight="true" outlineLevel="0" collapsed="false"/>
    <row r="1046435" customFormat="false" ht="12.8" hidden="false" customHeight="true" outlineLevel="0" collapsed="false"/>
    <row r="1046436" customFormat="false" ht="12.8" hidden="false" customHeight="true" outlineLevel="0" collapsed="false"/>
    <row r="1046437" customFormat="false" ht="12.8" hidden="false" customHeight="true" outlineLevel="0" collapsed="false"/>
    <row r="1046438" customFormat="false" ht="12.8" hidden="false" customHeight="true" outlineLevel="0" collapsed="false"/>
    <row r="1046439" customFormat="false" ht="12.8" hidden="false" customHeight="true" outlineLevel="0" collapsed="false"/>
    <row r="1046440" customFormat="false" ht="12.8" hidden="false" customHeight="true" outlineLevel="0" collapsed="false"/>
    <row r="1046441" customFormat="false" ht="12.8" hidden="false" customHeight="true" outlineLevel="0" collapsed="false"/>
    <row r="1046442" customFormat="false" ht="12.8" hidden="false" customHeight="true" outlineLevel="0" collapsed="false"/>
    <row r="1046443" customFormat="false" ht="12.8" hidden="false" customHeight="true" outlineLevel="0" collapsed="false"/>
    <row r="1046444" customFormat="false" ht="12.8" hidden="false" customHeight="true" outlineLevel="0" collapsed="false"/>
    <row r="1046445" customFormat="false" ht="12.8" hidden="false" customHeight="true" outlineLevel="0" collapsed="false"/>
    <row r="1046446" customFormat="false" ht="12.8" hidden="false" customHeight="true" outlineLevel="0" collapsed="false"/>
    <row r="1046447" customFormat="false" ht="12.8" hidden="false" customHeight="true" outlineLevel="0" collapsed="false"/>
    <row r="1046448" customFormat="false" ht="12.8" hidden="false" customHeight="true" outlineLevel="0" collapsed="false"/>
    <row r="1046449" customFormat="false" ht="12.8" hidden="false" customHeight="true" outlineLevel="0" collapsed="false"/>
    <row r="1046450" customFormat="false" ht="12.8" hidden="false" customHeight="true" outlineLevel="0" collapsed="false"/>
    <row r="1046451" customFormat="false" ht="12.8" hidden="false" customHeight="true" outlineLevel="0" collapsed="false"/>
    <row r="1046452" customFormat="false" ht="12.8" hidden="false" customHeight="true" outlineLevel="0" collapsed="false"/>
    <row r="1046453" customFormat="false" ht="12.8" hidden="false" customHeight="true" outlineLevel="0" collapsed="false"/>
    <row r="1046454" customFormat="false" ht="12.8" hidden="false" customHeight="true" outlineLevel="0" collapsed="false"/>
    <row r="1046455" customFormat="false" ht="12.8" hidden="false" customHeight="true" outlineLevel="0" collapsed="false"/>
    <row r="1046456" customFormat="false" ht="12.8" hidden="false" customHeight="true" outlineLevel="0" collapsed="false"/>
    <row r="1046457" customFormat="false" ht="12.8" hidden="false" customHeight="true" outlineLevel="0" collapsed="false"/>
    <row r="1046458" customFormat="false" ht="12.8" hidden="false" customHeight="true" outlineLevel="0" collapsed="false"/>
    <row r="1046459" customFormat="false" ht="12.8" hidden="false" customHeight="true" outlineLevel="0" collapsed="false"/>
    <row r="1046460" customFormat="false" ht="12.8" hidden="false" customHeight="true" outlineLevel="0" collapsed="false"/>
    <row r="1046461" customFormat="false" ht="12.8" hidden="false" customHeight="true" outlineLevel="0" collapsed="false"/>
    <row r="1046462" customFormat="false" ht="12.8" hidden="false" customHeight="true" outlineLevel="0" collapsed="false"/>
    <row r="1046463" customFormat="false" ht="12.8" hidden="false" customHeight="true" outlineLevel="0" collapsed="false"/>
    <row r="1046464" customFormat="false" ht="12.8" hidden="false" customHeight="true" outlineLevel="0" collapsed="false"/>
    <row r="1046465" customFormat="false" ht="12.8" hidden="false" customHeight="true" outlineLevel="0" collapsed="false"/>
    <row r="1046466" customFormat="false" ht="12.8" hidden="false" customHeight="true" outlineLevel="0" collapsed="false"/>
    <row r="1046467" customFormat="false" ht="12.8" hidden="false" customHeight="true" outlineLevel="0" collapsed="false"/>
    <row r="1046468" customFormat="false" ht="12.8" hidden="false" customHeight="true" outlineLevel="0" collapsed="false"/>
    <row r="1046469" customFormat="false" ht="12.8" hidden="false" customHeight="true" outlineLevel="0" collapsed="false"/>
    <row r="1046470" customFormat="false" ht="12.8" hidden="false" customHeight="true" outlineLevel="0" collapsed="false"/>
    <row r="1046471" customFormat="false" ht="12.8" hidden="false" customHeight="true" outlineLevel="0" collapsed="false"/>
    <row r="1046472" customFormat="false" ht="12.8" hidden="false" customHeight="true" outlineLevel="0" collapsed="false"/>
    <row r="1046473" customFormat="false" ht="12.8" hidden="false" customHeight="true" outlineLevel="0" collapsed="false"/>
    <row r="1046474" customFormat="false" ht="12.8" hidden="false" customHeight="true" outlineLevel="0" collapsed="false"/>
    <row r="1046475" customFormat="false" ht="12.8" hidden="false" customHeight="true" outlineLevel="0" collapsed="false"/>
    <row r="1046476" customFormat="false" ht="12.8" hidden="false" customHeight="true" outlineLevel="0" collapsed="false"/>
    <row r="1046477" customFormat="false" ht="12.8" hidden="false" customHeight="true" outlineLevel="0" collapsed="false"/>
    <row r="1046478" customFormat="false" ht="12.8" hidden="false" customHeight="true" outlineLevel="0" collapsed="false"/>
    <row r="1046479" customFormat="false" ht="12.8" hidden="false" customHeight="true" outlineLevel="0" collapsed="false"/>
    <row r="1046480" customFormat="false" ht="12.8" hidden="false" customHeight="true" outlineLevel="0" collapsed="false"/>
    <row r="1046481" customFormat="false" ht="12.8" hidden="false" customHeight="true" outlineLevel="0" collapsed="false"/>
    <row r="1046482" customFormat="false" ht="12.8" hidden="false" customHeight="true" outlineLevel="0" collapsed="false"/>
    <row r="1046483" customFormat="false" ht="12.8" hidden="false" customHeight="true" outlineLevel="0" collapsed="false"/>
    <row r="1046484" customFormat="false" ht="12.8" hidden="false" customHeight="true" outlineLevel="0" collapsed="false"/>
    <row r="1046485" customFormat="false" ht="12.8" hidden="false" customHeight="true" outlineLevel="0" collapsed="false"/>
    <row r="1046486" customFormat="false" ht="12.8" hidden="false" customHeight="true" outlineLevel="0" collapsed="false"/>
    <row r="1046487" customFormat="false" ht="12.8" hidden="false" customHeight="true" outlineLevel="0" collapsed="false"/>
    <row r="1046488" customFormat="false" ht="12.8" hidden="false" customHeight="true" outlineLevel="0" collapsed="false"/>
    <row r="1046489" customFormat="false" ht="12.8" hidden="false" customHeight="true" outlineLevel="0" collapsed="false"/>
    <row r="1046490" customFormat="false" ht="12.8" hidden="false" customHeight="true" outlineLevel="0" collapsed="false"/>
    <row r="1046491" customFormat="false" ht="12.8" hidden="false" customHeight="true" outlineLevel="0" collapsed="false"/>
    <row r="1046492" customFormat="false" ht="12.8" hidden="false" customHeight="true" outlineLevel="0" collapsed="false"/>
    <row r="1046493" customFormat="false" ht="12.8" hidden="false" customHeight="true" outlineLevel="0" collapsed="false"/>
    <row r="1046494" customFormat="false" ht="12.8" hidden="false" customHeight="true" outlineLevel="0" collapsed="false"/>
    <row r="1046495" customFormat="false" ht="12.8" hidden="false" customHeight="true" outlineLevel="0" collapsed="false"/>
    <row r="1046496" customFormat="false" ht="12.8" hidden="false" customHeight="true" outlineLevel="0" collapsed="false"/>
    <row r="1046497" customFormat="false" ht="12.8" hidden="false" customHeight="true" outlineLevel="0" collapsed="false"/>
    <row r="1046498" customFormat="false" ht="12.8" hidden="false" customHeight="true" outlineLevel="0" collapsed="false"/>
    <row r="1046499" customFormat="false" ht="12.8" hidden="false" customHeight="true" outlineLevel="0" collapsed="false"/>
    <row r="1046500" customFormat="false" ht="12.8" hidden="false" customHeight="true" outlineLevel="0" collapsed="false"/>
    <row r="1046501" customFormat="false" ht="12.8" hidden="false" customHeight="true" outlineLevel="0" collapsed="false"/>
    <row r="1046502" customFormat="false" ht="12.8" hidden="false" customHeight="true" outlineLevel="0" collapsed="false"/>
    <row r="1046503" customFormat="false" ht="12.8" hidden="false" customHeight="true" outlineLevel="0" collapsed="false"/>
    <row r="1046504" customFormat="false" ht="12.8" hidden="false" customHeight="true" outlineLevel="0" collapsed="false"/>
    <row r="1046505" customFormat="false" ht="12.8" hidden="false" customHeight="true" outlineLevel="0" collapsed="false"/>
    <row r="1046506" customFormat="false" ht="12.8" hidden="false" customHeight="true" outlineLevel="0" collapsed="false"/>
    <row r="1046507" customFormat="false" ht="12.8" hidden="false" customHeight="true" outlineLevel="0" collapsed="false"/>
    <row r="1046508" customFormat="false" ht="12.8" hidden="false" customHeight="true" outlineLevel="0" collapsed="false"/>
    <row r="1046509" customFormat="false" ht="12.8" hidden="false" customHeight="true" outlineLevel="0" collapsed="false"/>
    <row r="1046510" customFormat="false" ht="12.8" hidden="false" customHeight="true" outlineLevel="0" collapsed="false"/>
    <row r="1046511" customFormat="false" ht="12.8" hidden="false" customHeight="true" outlineLevel="0" collapsed="false"/>
    <row r="1046512" customFormat="false" ht="12.8" hidden="false" customHeight="true" outlineLevel="0" collapsed="false"/>
    <row r="1046513" customFormat="false" ht="12.8" hidden="false" customHeight="true" outlineLevel="0" collapsed="false"/>
    <row r="1046514" customFormat="false" ht="12.8" hidden="false" customHeight="true" outlineLevel="0" collapsed="false"/>
    <row r="1046515" customFormat="false" ht="12.8" hidden="false" customHeight="true" outlineLevel="0" collapsed="false"/>
    <row r="1046516" customFormat="false" ht="12.8" hidden="false" customHeight="true" outlineLevel="0" collapsed="false"/>
    <row r="1046517" customFormat="false" ht="12.8" hidden="false" customHeight="true" outlineLevel="0" collapsed="false"/>
    <row r="1046518" customFormat="false" ht="12.8" hidden="false" customHeight="true" outlineLevel="0" collapsed="false"/>
    <row r="1046519" customFormat="false" ht="12.8" hidden="false" customHeight="true" outlineLevel="0" collapsed="false"/>
    <row r="1046520" customFormat="false" ht="12.8" hidden="false" customHeight="true" outlineLevel="0" collapsed="false"/>
    <row r="1046521" customFormat="false" ht="12.8" hidden="false" customHeight="true" outlineLevel="0" collapsed="false"/>
    <row r="1046522" customFormat="false" ht="12.8" hidden="false" customHeight="true" outlineLevel="0" collapsed="false"/>
    <row r="1046523" customFormat="false" ht="12.8" hidden="false" customHeight="true" outlineLevel="0" collapsed="false"/>
    <row r="1046524" customFormat="false" ht="12.8" hidden="false" customHeight="true" outlineLevel="0" collapsed="false"/>
    <row r="1046525" customFormat="false" ht="12.8" hidden="false" customHeight="true" outlineLevel="0" collapsed="false"/>
    <row r="1046526" customFormat="false" ht="12.8" hidden="false" customHeight="true" outlineLevel="0" collapsed="false"/>
    <row r="1046527" customFormat="false" ht="12.8" hidden="false" customHeight="true" outlineLevel="0" collapsed="false"/>
    <row r="1046528" customFormat="false" ht="12.8" hidden="false" customHeight="true" outlineLevel="0" collapsed="false"/>
    <row r="1046529" customFormat="false" ht="12.8" hidden="false" customHeight="true" outlineLevel="0" collapsed="false"/>
    <row r="1046530" customFormat="false" ht="12.8" hidden="false" customHeight="true" outlineLevel="0" collapsed="false"/>
    <row r="1046531" customFormat="false" ht="12.8" hidden="false" customHeight="true" outlineLevel="0" collapsed="false"/>
    <row r="1046532" customFormat="false" ht="12.8" hidden="false" customHeight="true" outlineLevel="0" collapsed="false"/>
    <row r="1046533" customFormat="false" ht="12.8" hidden="false" customHeight="true" outlineLevel="0" collapsed="false"/>
    <row r="1046534" customFormat="false" ht="12.8" hidden="false" customHeight="true" outlineLevel="0" collapsed="false"/>
    <row r="1046535" customFormat="false" ht="12.8" hidden="false" customHeight="true" outlineLevel="0" collapsed="false"/>
    <row r="1046536" customFormat="false" ht="12.8" hidden="false" customHeight="true" outlineLevel="0" collapsed="false"/>
    <row r="1046537" customFormat="false" ht="12.8" hidden="false" customHeight="true" outlineLevel="0" collapsed="false"/>
    <row r="1046538" customFormat="false" ht="12.8" hidden="false" customHeight="true" outlineLevel="0" collapsed="false"/>
    <row r="1046539" customFormat="false" ht="12.8" hidden="false" customHeight="true" outlineLevel="0" collapsed="false"/>
    <row r="1046540" customFormat="false" ht="12.8" hidden="false" customHeight="true" outlineLevel="0" collapsed="false"/>
    <row r="1046541" customFormat="false" ht="12.8" hidden="false" customHeight="true" outlineLevel="0" collapsed="false"/>
    <row r="1046542" customFormat="false" ht="12.8" hidden="false" customHeight="true" outlineLevel="0" collapsed="false"/>
    <row r="1046543" customFormat="false" ht="12.8" hidden="false" customHeight="true" outlineLevel="0" collapsed="false"/>
    <row r="1046544" customFormat="false" ht="12.8" hidden="false" customHeight="true" outlineLevel="0" collapsed="false"/>
    <row r="1046545" customFormat="false" ht="12.8" hidden="false" customHeight="true" outlineLevel="0" collapsed="false"/>
    <row r="1046546" customFormat="false" ht="12.8" hidden="false" customHeight="true" outlineLevel="0" collapsed="false"/>
    <row r="1046547" customFormat="false" ht="12.8" hidden="false" customHeight="true" outlineLevel="0" collapsed="false"/>
    <row r="1046548" customFormat="false" ht="12.8" hidden="false" customHeight="true" outlineLevel="0" collapsed="false"/>
    <row r="1046549" customFormat="false" ht="12.8" hidden="false" customHeight="true" outlineLevel="0" collapsed="false"/>
    <row r="1046550" customFormat="false" ht="12.8" hidden="false" customHeight="true" outlineLevel="0" collapsed="false"/>
    <row r="1046551" customFormat="false" ht="12.8" hidden="false" customHeight="true" outlineLevel="0" collapsed="false"/>
    <row r="1046552" customFormat="false" ht="12.8" hidden="false" customHeight="true" outlineLevel="0" collapsed="false"/>
    <row r="1046553" customFormat="false" ht="12.8" hidden="false" customHeight="true" outlineLevel="0" collapsed="false"/>
    <row r="1046554" customFormat="false" ht="12.8" hidden="false" customHeight="true" outlineLevel="0" collapsed="false"/>
    <row r="1046555" customFormat="false" ht="12.8" hidden="false" customHeight="true" outlineLevel="0" collapsed="false"/>
    <row r="1046556" customFormat="false" ht="12.8" hidden="false" customHeight="true" outlineLevel="0" collapsed="false"/>
    <row r="1046557" customFormat="false" ht="12.8" hidden="false" customHeight="true" outlineLevel="0" collapsed="false"/>
    <row r="1046558" customFormat="false" ht="12.8" hidden="false" customHeight="true" outlineLevel="0" collapsed="false"/>
    <row r="1046559" customFormat="false" ht="12.8" hidden="false" customHeight="true" outlineLevel="0" collapsed="false"/>
    <row r="1046560" customFormat="false" ht="12.8" hidden="false" customHeight="true" outlineLevel="0" collapsed="false"/>
    <row r="1046561" customFormat="false" ht="12.8" hidden="false" customHeight="true" outlineLevel="0" collapsed="false"/>
    <row r="1046562" customFormat="false" ht="12.8" hidden="false" customHeight="true" outlineLevel="0" collapsed="false"/>
    <row r="1046563" customFormat="false" ht="12.8" hidden="false" customHeight="true" outlineLevel="0" collapsed="false"/>
    <row r="1046564" customFormat="false" ht="12.8" hidden="false" customHeight="true" outlineLevel="0" collapsed="false"/>
    <row r="1046565" customFormat="false" ht="12.8" hidden="false" customHeight="true" outlineLevel="0" collapsed="false"/>
    <row r="1046566" customFormat="false" ht="12.8" hidden="false" customHeight="true" outlineLevel="0" collapsed="false"/>
    <row r="1046567" customFormat="false" ht="12.8" hidden="false" customHeight="true" outlineLevel="0" collapsed="false"/>
    <row r="1046568" customFormat="false" ht="12.8" hidden="false" customHeight="true" outlineLevel="0" collapsed="false"/>
    <row r="1046569" customFormat="false" ht="12.8" hidden="false" customHeight="true" outlineLevel="0" collapsed="false"/>
    <row r="1046570" customFormat="false" ht="12.8" hidden="false" customHeight="true" outlineLevel="0" collapsed="false"/>
    <row r="1046571" customFormat="false" ht="12.8" hidden="false" customHeight="true" outlineLevel="0" collapsed="false"/>
    <row r="1046572" customFormat="false" ht="12.8" hidden="false" customHeight="true" outlineLevel="0" collapsed="false"/>
    <row r="1046573" customFormat="false" ht="12.8" hidden="false" customHeight="true" outlineLevel="0" collapsed="false"/>
    <row r="1046574" customFormat="false" ht="12.8" hidden="false" customHeight="true" outlineLevel="0" collapsed="false"/>
    <row r="1046575" customFormat="false" ht="12.8" hidden="false" customHeight="true" outlineLevel="0" collapsed="false"/>
    <row r="1046576" customFormat="false" ht="12.8" hidden="false" customHeight="true" outlineLevel="0" collapsed="false"/>
    <row r="1046577" customFormat="false" ht="12.8" hidden="false" customHeight="true" outlineLevel="0" collapsed="false"/>
    <row r="1046578" customFormat="false" ht="12.8" hidden="false" customHeight="true" outlineLevel="0" collapsed="false"/>
    <row r="1046579" customFormat="false" ht="12.8" hidden="false" customHeight="true" outlineLevel="0" collapsed="false"/>
    <row r="1046580" customFormat="false" ht="12.8" hidden="false" customHeight="true" outlineLevel="0" collapsed="false"/>
    <row r="1046581" customFormat="false" ht="12.8" hidden="false" customHeight="true" outlineLevel="0" collapsed="false"/>
    <row r="1046582" customFormat="false" ht="12.8" hidden="false" customHeight="true" outlineLevel="0" collapsed="false"/>
    <row r="1046583" customFormat="false" ht="12.8" hidden="false" customHeight="true" outlineLevel="0" collapsed="false"/>
    <row r="1046584" customFormat="false" ht="12.8" hidden="false" customHeight="true" outlineLevel="0" collapsed="false"/>
    <row r="1046585" customFormat="false" ht="12.8" hidden="false" customHeight="true" outlineLevel="0" collapsed="false"/>
    <row r="1046586" customFormat="false" ht="12.8" hidden="false" customHeight="true" outlineLevel="0" collapsed="false"/>
    <row r="1046587" customFormat="false" ht="12.8" hidden="false" customHeight="true" outlineLevel="0" collapsed="false"/>
    <row r="1046588" customFormat="false" ht="12.8" hidden="false" customHeight="true" outlineLevel="0" collapsed="false"/>
    <row r="1046589" customFormat="false" ht="12.8" hidden="false" customHeight="true" outlineLevel="0" collapsed="false"/>
    <row r="1046590" customFormat="false" ht="12.8" hidden="false" customHeight="true" outlineLevel="0" collapsed="false"/>
    <row r="1046591" customFormat="false" ht="12.8" hidden="false" customHeight="true" outlineLevel="0" collapsed="false"/>
    <row r="1046592" customFormat="false" ht="12.8" hidden="false" customHeight="true" outlineLevel="0" collapsed="false"/>
    <row r="1046593" customFormat="false" ht="12.8" hidden="false" customHeight="true" outlineLevel="0" collapsed="false"/>
    <row r="1046594" customFormat="false" ht="12.8" hidden="false" customHeight="true" outlineLevel="0" collapsed="false"/>
    <row r="1046595" customFormat="false" ht="12.8" hidden="false" customHeight="true" outlineLevel="0" collapsed="false"/>
    <row r="1046596" customFormat="false" ht="12.8" hidden="false" customHeight="true" outlineLevel="0" collapsed="false"/>
    <row r="1046597" customFormat="false" ht="12.8" hidden="false" customHeight="true" outlineLevel="0" collapsed="false"/>
    <row r="1046598" customFormat="false" ht="12.8" hidden="false" customHeight="true" outlineLevel="0" collapsed="false"/>
    <row r="1046599" customFormat="false" ht="12.8" hidden="false" customHeight="true" outlineLevel="0" collapsed="false"/>
    <row r="1046600" customFormat="false" ht="12.8" hidden="false" customHeight="true" outlineLevel="0" collapsed="false"/>
    <row r="1046601" customFormat="false" ht="12.8" hidden="false" customHeight="true" outlineLevel="0" collapsed="false"/>
    <row r="1046602" customFormat="false" ht="12.8" hidden="false" customHeight="true" outlineLevel="0" collapsed="false"/>
    <row r="1046603" customFormat="false" ht="12.8" hidden="false" customHeight="true" outlineLevel="0" collapsed="false"/>
    <row r="1046604" customFormat="false" ht="12.8" hidden="false" customHeight="true" outlineLevel="0" collapsed="false"/>
    <row r="1046605" customFormat="false" ht="12.8" hidden="false" customHeight="true" outlineLevel="0" collapsed="false"/>
    <row r="1046606" customFormat="false" ht="12.8" hidden="false" customHeight="true" outlineLevel="0" collapsed="false"/>
    <row r="1046607" customFormat="false" ht="12.8" hidden="false" customHeight="true" outlineLevel="0" collapsed="false"/>
    <row r="1046608" customFormat="false" ht="12.8" hidden="false" customHeight="true" outlineLevel="0" collapsed="false"/>
    <row r="1046609" customFormat="false" ht="12.8" hidden="false" customHeight="true" outlineLevel="0" collapsed="false"/>
    <row r="1046610" customFormat="false" ht="12.8" hidden="false" customHeight="true" outlineLevel="0" collapsed="false"/>
    <row r="1046611" customFormat="false" ht="12.8" hidden="false" customHeight="true" outlineLevel="0" collapsed="false"/>
    <row r="1046612" customFormat="false" ht="12.8" hidden="false" customHeight="true" outlineLevel="0" collapsed="false"/>
    <row r="1046613" customFormat="false" ht="12.8" hidden="false" customHeight="true" outlineLevel="0" collapsed="false"/>
    <row r="1046614" customFormat="false" ht="12.8" hidden="false" customHeight="true" outlineLevel="0" collapsed="false"/>
    <row r="1046615" customFormat="false" ht="12.8" hidden="false" customHeight="true" outlineLevel="0" collapsed="false"/>
    <row r="1046616" customFormat="false" ht="12.8" hidden="false" customHeight="true" outlineLevel="0" collapsed="false"/>
    <row r="1046617" customFormat="false" ht="12.8" hidden="false" customHeight="true" outlineLevel="0" collapsed="false"/>
    <row r="1046618" customFormat="false" ht="12.8" hidden="false" customHeight="true" outlineLevel="0" collapsed="false"/>
    <row r="1046619" customFormat="false" ht="12.8" hidden="false" customHeight="true" outlineLevel="0" collapsed="false"/>
    <row r="1046620" customFormat="false" ht="12.8" hidden="false" customHeight="true" outlineLevel="0" collapsed="false"/>
    <row r="1046621" customFormat="false" ht="12.8" hidden="false" customHeight="true" outlineLevel="0" collapsed="false"/>
    <row r="1046622" customFormat="false" ht="12.8" hidden="false" customHeight="true" outlineLevel="0" collapsed="false"/>
    <row r="1046623" customFormat="false" ht="12.8" hidden="false" customHeight="true" outlineLevel="0" collapsed="false"/>
    <row r="1046624" customFormat="false" ht="12.8" hidden="false" customHeight="true" outlineLevel="0" collapsed="false"/>
    <row r="1046625" customFormat="false" ht="12.8" hidden="false" customHeight="true" outlineLevel="0" collapsed="false"/>
    <row r="1046626" customFormat="false" ht="12.8" hidden="false" customHeight="true" outlineLevel="0" collapsed="false"/>
    <row r="1046627" customFormat="false" ht="12.8" hidden="false" customHeight="true" outlineLevel="0" collapsed="false"/>
    <row r="1046628" customFormat="false" ht="12.8" hidden="false" customHeight="true" outlineLevel="0" collapsed="false"/>
    <row r="1046629" customFormat="false" ht="12.8" hidden="false" customHeight="true" outlineLevel="0" collapsed="false"/>
    <row r="1046630" customFormat="false" ht="12.8" hidden="false" customHeight="true" outlineLevel="0" collapsed="false"/>
    <row r="1046631" customFormat="false" ht="12.8" hidden="false" customHeight="true" outlineLevel="0" collapsed="false"/>
    <row r="1046632" customFormat="false" ht="12.8" hidden="false" customHeight="true" outlineLevel="0" collapsed="false"/>
    <row r="1046633" customFormat="false" ht="12.8" hidden="false" customHeight="true" outlineLevel="0" collapsed="false"/>
    <row r="1046634" customFormat="false" ht="12.8" hidden="false" customHeight="true" outlineLevel="0" collapsed="false"/>
    <row r="1046635" customFormat="false" ht="12.8" hidden="false" customHeight="true" outlineLevel="0" collapsed="false"/>
    <row r="1046636" customFormat="false" ht="12.8" hidden="false" customHeight="true" outlineLevel="0" collapsed="false"/>
    <row r="1046637" customFormat="false" ht="12.8" hidden="false" customHeight="true" outlineLevel="0" collapsed="false"/>
    <row r="1046638" customFormat="false" ht="12.8" hidden="false" customHeight="true" outlineLevel="0" collapsed="false"/>
    <row r="1046639" customFormat="false" ht="12.8" hidden="false" customHeight="true" outlineLevel="0" collapsed="false"/>
    <row r="1046640" customFormat="false" ht="12.8" hidden="false" customHeight="true" outlineLevel="0" collapsed="false"/>
    <row r="1046641" customFormat="false" ht="12.8" hidden="false" customHeight="true" outlineLevel="0" collapsed="false"/>
    <row r="1046642" customFormat="false" ht="12.8" hidden="false" customHeight="true" outlineLevel="0" collapsed="false"/>
    <row r="1046643" customFormat="false" ht="12.8" hidden="false" customHeight="true" outlineLevel="0" collapsed="false"/>
    <row r="1046644" customFormat="false" ht="12.8" hidden="false" customHeight="true" outlineLevel="0" collapsed="false"/>
    <row r="1046645" customFormat="false" ht="12.8" hidden="false" customHeight="true" outlineLevel="0" collapsed="false"/>
    <row r="1046646" customFormat="false" ht="12.8" hidden="false" customHeight="true" outlineLevel="0" collapsed="false"/>
    <row r="1046647" customFormat="false" ht="12.8" hidden="false" customHeight="true" outlineLevel="0" collapsed="false"/>
    <row r="1046648" customFormat="false" ht="12.8" hidden="false" customHeight="true" outlineLevel="0" collapsed="false"/>
    <row r="1046649" customFormat="false" ht="12.8" hidden="false" customHeight="true" outlineLevel="0" collapsed="false"/>
    <row r="1046650" customFormat="false" ht="12.8" hidden="false" customHeight="true" outlineLevel="0" collapsed="false"/>
    <row r="1046651" customFormat="false" ht="12.8" hidden="false" customHeight="true" outlineLevel="0" collapsed="false"/>
    <row r="1046652" customFormat="false" ht="12.8" hidden="false" customHeight="true" outlineLevel="0" collapsed="false"/>
    <row r="1046653" customFormat="false" ht="12.8" hidden="false" customHeight="true" outlineLevel="0" collapsed="false"/>
    <row r="1046654" customFormat="false" ht="12.8" hidden="false" customHeight="true" outlineLevel="0" collapsed="false"/>
    <row r="1046655" customFormat="false" ht="12.8" hidden="false" customHeight="true" outlineLevel="0" collapsed="false"/>
    <row r="1046656" customFormat="false" ht="12.8" hidden="false" customHeight="true" outlineLevel="0" collapsed="false"/>
    <row r="1046657" customFormat="false" ht="12.8" hidden="false" customHeight="true" outlineLevel="0" collapsed="false"/>
    <row r="1046658" customFormat="false" ht="12.8" hidden="false" customHeight="true" outlineLevel="0" collapsed="false"/>
    <row r="1046659" customFormat="false" ht="12.8" hidden="false" customHeight="true" outlineLevel="0" collapsed="false"/>
    <row r="1046660" customFormat="false" ht="12.8" hidden="false" customHeight="true" outlineLevel="0" collapsed="false"/>
    <row r="1046661" customFormat="false" ht="12.8" hidden="false" customHeight="true" outlineLevel="0" collapsed="false"/>
    <row r="1046662" customFormat="false" ht="12.8" hidden="false" customHeight="true" outlineLevel="0" collapsed="false"/>
    <row r="1046663" customFormat="false" ht="12.8" hidden="false" customHeight="true" outlineLevel="0" collapsed="false"/>
    <row r="1046664" customFormat="false" ht="12.8" hidden="false" customHeight="true" outlineLevel="0" collapsed="false"/>
    <row r="1046665" customFormat="false" ht="12.8" hidden="false" customHeight="true" outlineLevel="0" collapsed="false"/>
    <row r="1046666" customFormat="false" ht="12.8" hidden="false" customHeight="true" outlineLevel="0" collapsed="false"/>
    <row r="1046667" customFormat="false" ht="12.8" hidden="false" customHeight="true" outlineLevel="0" collapsed="false"/>
    <row r="1046668" customFormat="false" ht="12.8" hidden="false" customHeight="true" outlineLevel="0" collapsed="false"/>
    <row r="1046669" customFormat="false" ht="12.8" hidden="false" customHeight="true" outlineLevel="0" collapsed="false"/>
    <row r="1046670" customFormat="false" ht="12.8" hidden="false" customHeight="true" outlineLevel="0" collapsed="false"/>
    <row r="1046671" customFormat="false" ht="12.8" hidden="false" customHeight="true" outlineLevel="0" collapsed="false"/>
    <row r="1046672" customFormat="false" ht="12.8" hidden="false" customHeight="true" outlineLevel="0" collapsed="false"/>
    <row r="1046673" customFormat="false" ht="12.8" hidden="false" customHeight="true" outlineLevel="0" collapsed="false"/>
    <row r="1046674" customFormat="false" ht="12.8" hidden="false" customHeight="true" outlineLevel="0" collapsed="false"/>
    <row r="1046675" customFormat="false" ht="12.8" hidden="false" customHeight="true" outlineLevel="0" collapsed="false"/>
    <row r="1046676" customFormat="false" ht="12.8" hidden="false" customHeight="true" outlineLevel="0" collapsed="false"/>
    <row r="1046677" customFormat="false" ht="12.8" hidden="false" customHeight="true" outlineLevel="0" collapsed="false"/>
    <row r="1046678" customFormat="false" ht="12.8" hidden="false" customHeight="true" outlineLevel="0" collapsed="false"/>
    <row r="1046679" customFormat="false" ht="12.8" hidden="false" customHeight="true" outlineLevel="0" collapsed="false"/>
    <row r="1046680" customFormat="false" ht="12.8" hidden="false" customHeight="true" outlineLevel="0" collapsed="false"/>
    <row r="1046681" customFormat="false" ht="12.8" hidden="false" customHeight="true" outlineLevel="0" collapsed="false"/>
    <row r="1046682" customFormat="false" ht="12.8" hidden="false" customHeight="true" outlineLevel="0" collapsed="false"/>
    <row r="1046683" customFormat="false" ht="12.8" hidden="false" customHeight="true" outlineLevel="0" collapsed="false"/>
    <row r="1046684" customFormat="false" ht="12.8" hidden="false" customHeight="true" outlineLevel="0" collapsed="false"/>
    <row r="1046685" customFormat="false" ht="12.8" hidden="false" customHeight="true" outlineLevel="0" collapsed="false"/>
    <row r="1046686" customFormat="false" ht="12.8" hidden="false" customHeight="true" outlineLevel="0" collapsed="false"/>
    <row r="1046687" customFormat="false" ht="12.8" hidden="false" customHeight="true" outlineLevel="0" collapsed="false"/>
    <row r="1046688" customFormat="false" ht="12.8" hidden="false" customHeight="true" outlineLevel="0" collapsed="false"/>
    <row r="1046689" customFormat="false" ht="12.8" hidden="false" customHeight="true" outlineLevel="0" collapsed="false"/>
    <row r="1046690" customFormat="false" ht="12.8" hidden="false" customHeight="true" outlineLevel="0" collapsed="false"/>
    <row r="1046691" customFormat="false" ht="12.8" hidden="false" customHeight="true" outlineLevel="0" collapsed="false"/>
    <row r="1046692" customFormat="false" ht="12.8" hidden="false" customHeight="true" outlineLevel="0" collapsed="false"/>
    <row r="1046693" customFormat="false" ht="12.8" hidden="false" customHeight="true" outlineLevel="0" collapsed="false"/>
    <row r="1046694" customFormat="false" ht="12.8" hidden="false" customHeight="true" outlineLevel="0" collapsed="false"/>
    <row r="1046695" customFormat="false" ht="12.8" hidden="false" customHeight="true" outlineLevel="0" collapsed="false"/>
    <row r="1046696" customFormat="false" ht="12.8" hidden="false" customHeight="true" outlineLevel="0" collapsed="false"/>
    <row r="1046697" customFormat="false" ht="12.8" hidden="false" customHeight="true" outlineLevel="0" collapsed="false"/>
    <row r="1046698" customFormat="false" ht="12.8" hidden="false" customHeight="true" outlineLevel="0" collapsed="false"/>
    <row r="1046699" customFormat="false" ht="12.8" hidden="false" customHeight="true" outlineLevel="0" collapsed="false"/>
    <row r="1046700" customFormat="false" ht="12.8" hidden="false" customHeight="true" outlineLevel="0" collapsed="false"/>
    <row r="1046701" customFormat="false" ht="12.8" hidden="false" customHeight="true" outlineLevel="0" collapsed="false"/>
    <row r="1046702" customFormat="false" ht="12.8" hidden="false" customHeight="true" outlineLevel="0" collapsed="false"/>
    <row r="1046703" customFormat="false" ht="12.8" hidden="false" customHeight="true" outlineLevel="0" collapsed="false"/>
    <row r="1046704" customFormat="false" ht="12.8" hidden="false" customHeight="true" outlineLevel="0" collapsed="false"/>
    <row r="1046705" customFormat="false" ht="12.8" hidden="false" customHeight="true" outlineLevel="0" collapsed="false"/>
    <row r="1046706" customFormat="false" ht="12.8" hidden="false" customHeight="true" outlineLevel="0" collapsed="false"/>
    <row r="1046707" customFormat="false" ht="12.8" hidden="false" customHeight="true" outlineLevel="0" collapsed="false"/>
    <row r="1046708" customFormat="false" ht="12.8" hidden="false" customHeight="true" outlineLevel="0" collapsed="false"/>
    <row r="1046709" customFormat="false" ht="12.8" hidden="false" customHeight="true" outlineLevel="0" collapsed="false"/>
    <row r="1046710" customFormat="false" ht="12.8" hidden="false" customHeight="true" outlineLevel="0" collapsed="false"/>
    <row r="1046711" customFormat="false" ht="12.8" hidden="false" customHeight="true" outlineLevel="0" collapsed="false"/>
    <row r="1046712" customFormat="false" ht="12.8" hidden="false" customHeight="true" outlineLevel="0" collapsed="false"/>
    <row r="1046713" customFormat="false" ht="12.8" hidden="false" customHeight="true" outlineLevel="0" collapsed="false"/>
    <row r="1046714" customFormat="false" ht="12.8" hidden="false" customHeight="true" outlineLevel="0" collapsed="false"/>
    <row r="1046715" customFormat="false" ht="12.8" hidden="false" customHeight="true" outlineLevel="0" collapsed="false"/>
    <row r="1046716" customFormat="false" ht="12.8" hidden="false" customHeight="true" outlineLevel="0" collapsed="false"/>
    <row r="1046717" customFormat="false" ht="12.8" hidden="false" customHeight="true" outlineLevel="0" collapsed="false"/>
    <row r="1046718" customFormat="false" ht="12.8" hidden="false" customHeight="true" outlineLevel="0" collapsed="false"/>
    <row r="1046719" customFormat="false" ht="12.8" hidden="false" customHeight="true" outlineLevel="0" collapsed="false"/>
    <row r="1046720" customFormat="false" ht="12.8" hidden="false" customHeight="true" outlineLevel="0" collapsed="false"/>
    <row r="1046721" customFormat="false" ht="12.8" hidden="false" customHeight="true" outlineLevel="0" collapsed="false"/>
    <row r="1046722" customFormat="false" ht="12.8" hidden="false" customHeight="true" outlineLevel="0" collapsed="false"/>
    <row r="1046723" customFormat="false" ht="12.8" hidden="false" customHeight="true" outlineLevel="0" collapsed="false"/>
    <row r="1046724" customFormat="false" ht="12.8" hidden="false" customHeight="true" outlineLevel="0" collapsed="false"/>
    <row r="1046725" customFormat="false" ht="12.8" hidden="false" customHeight="true" outlineLevel="0" collapsed="false"/>
    <row r="1046726" customFormat="false" ht="12.8" hidden="false" customHeight="true" outlineLevel="0" collapsed="false"/>
    <row r="1046727" customFormat="false" ht="12.8" hidden="false" customHeight="true" outlineLevel="0" collapsed="false"/>
    <row r="1046728" customFormat="false" ht="12.8" hidden="false" customHeight="true" outlineLevel="0" collapsed="false"/>
    <row r="1046729" customFormat="false" ht="12.8" hidden="false" customHeight="true" outlineLevel="0" collapsed="false"/>
    <row r="1046730" customFormat="false" ht="12.8" hidden="false" customHeight="true" outlineLevel="0" collapsed="false"/>
    <row r="1046731" customFormat="false" ht="12.8" hidden="false" customHeight="true" outlineLevel="0" collapsed="false"/>
    <row r="1046732" customFormat="false" ht="12.8" hidden="false" customHeight="true" outlineLevel="0" collapsed="false"/>
    <row r="1046733" customFormat="false" ht="12.8" hidden="false" customHeight="true" outlineLevel="0" collapsed="false"/>
    <row r="1046734" customFormat="false" ht="12.8" hidden="false" customHeight="true" outlineLevel="0" collapsed="false"/>
    <row r="1046735" customFormat="false" ht="12.8" hidden="false" customHeight="true" outlineLevel="0" collapsed="false"/>
    <row r="1046736" customFormat="false" ht="12.8" hidden="false" customHeight="true" outlineLevel="0" collapsed="false"/>
    <row r="1046737" customFormat="false" ht="12.8" hidden="false" customHeight="true" outlineLevel="0" collapsed="false"/>
    <row r="1046738" customFormat="false" ht="12.8" hidden="false" customHeight="true" outlineLevel="0" collapsed="false"/>
    <row r="1046739" customFormat="false" ht="12.8" hidden="false" customHeight="true" outlineLevel="0" collapsed="false"/>
    <row r="1046740" customFormat="false" ht="12.8" hidden="false" customHeight="true" outlineLevel="0" collapsed="false"/>
    <row r="1046741" customFormat="false" ht="12.8" hidden="false" customHeight="true" outlineLevel="0" collapsed="false"/>
    <row r="1046742" customFormat="false" ht="12.8" hidden="false" customHeight="true" outlineLevel="0" collapsed="false"/>
    <row r="1046743" customFormat="false" ht="12.8" hidden="false" customHeight="true" outlineLevel="0" collapsed="false"/>
    <row r="1046744" customFormat="false" ht="12.8" hidden="false" customHeight="true" outlineLevel="0" collapsed="false"/>
    <row r="1046745" customFormat="false" ht="12.8" hidden="false" customHeight="true" outlineLevel="0" collapsed="false"/>
    <row r="1046746" customFormat="false" ht="12.8" hidden="false" customHeight="true" outlineLevel="0" collapsed="false"/>
    <row r="1046747" customFormat="false" ht="12.8" hidden="false" customHeight="true" outlineLevel="0" collapsed="false"/>
    <row r="1046748" customFormat="false" ht="12.8" hidden="false" customHeight="true" outlineLevel="0" collapsed="false"/>
    <row r="1046749" customFormat="false" ht="12.8" hidden="false" customHeight="true" outlineLevel="0" collapsed="false"/>
    <row r="1046750" customFormat="false" ht="12.8" hidden="false" customHeight="true" outlineLevel="0" collapsed="false"/>
    <row r="1046751" customFormat="false" ht="12.8" hidden="false" customHeight="true" outlineLevel="0" collapsed="false"/>
    <row r="1046752" customFormat="false" ht="12.8" hidden="false" customHeight="true" outlineLevel="0" collapsed="false"/>
    <row r="1046753" customFormat="false" ht="12.8" hidden="false" customHeight="true" outlineLevel="0" collapsed="false"/>
    <row r="1046754" customFormat="false" ht="12.8" hidden="false" customHeight="true" outlineLevel="0" collapsed="false"/>
    <row r="1046755" customFormat="false" ht="12.8" hidden="false" customHeight="true" outlineLevel="0" collapsed="false"/>
    <row r="1046756" customFormat="false" ht="12.8" hidden="false" customHeight="true" outlineLevel="0" collapsed="false"/>
    <row r="1046757" customFormat="false" ht="12.8" hidden="false" customHeight="true" outlineLevel="0" collapsed="false"/>
    <row r="1046758" customFormat="false" ht="12.8" hidden="false" customHeight="true" outlineLevel="0" collapsed="false"/>
    <row r="1046759" customFormat="false" ht="12.8" hidden="false" customHeight="true" outlineLevel="0" collapsed="false"/>
    <row r="1046760" customFormat="false" ht="12.8" hidden="false" customHeight="true" outlineLevel="0" collapsed="false"/>
    <row r="1046761" customFormat="false" ht="12.8" hidden="false" customHeight="true" outlineLevel="0" collapsed="false"/>
    <row r="1046762" customFormat="false" ht="12.8" hidden="false" customHeight="true" outlineLevel="0" collapsed="false"/>
    <row r="1046763" customFormat="false" ht="12.8" hidden="false" customHeight="true" outlineLevel="0" collapsed="false"/>
    <row r="1046764" customFormat="false" ht="12.8" hidden="false" customHeight="true" outlineLevel="0" collapsed="false"/>
    <row r="1046765" customFormat="false" ht="12.8" hidden="false" customHeight="true" outlineLevel="0" collapsed="false"/>
    <row r="1046766" customFormat="false" ht="12.8" hidden="false" customHeight="true" outlineLevel="0" collapsed="false"/>
    <row r="1046767" customFormat="false" ht="12.8" hidden="false" customHeight="true" outlineLevel="0" collapsed="false"/>
    <row r="1046768" customFormat="false" ht="12.8" hidden="false" customHeight="true" outlineLevel="0" collapsed="false"/>
    <row r="1046769" customFormat="false" ht="12.8" hidden="false" customHeight="true" outlineLevel="0" collapsed="false"/>
    <row r="1046770" customFormat="false" ht="12.8" hidden="false" customHeight="true" outlineLevel="0" collapsed="false"/>
    <row r="1046771" customFormat="false" ht="12.8" hidden="false" customHeight="true" outlineLevel="0" collapsed="false"/>
    <row r="1046772" customFormat="false" ht="12.8" hidden="false" customHeight="true" outlineLevel="0" collapsed="false"/>
    <row r="1046773" customFormat="false" ht="12.8" hidden="false" customHeight="true" outlineLevel="0" collapsed="false"/>
    <row r="1046774" customFormat="false" ht="12.8" hidden="false" customHeight="true" outlineLevel="0" collapsed="false"/>
    <row r="1046775" customFormat="false" ht="12.8" hidden="false" customHeight="true" outlineLevel="0" collapsed="false"/>
    <row r="1046776" customFormat="false" ht="12.8" hidden="false" customHeight="true" outlineLevel="0" collapsed="false"/>
    <row r="1046777" customFormat="false" ht="12.8" hidden="false" customHeight="true" outlineLevel="0" collapsed="false"/>
    <row r="1046778" customFormat="false" ht="12.8" hidden="false" customHeight="true" outlineLevel="0" collapsed="false"/>
    <row r="1046779" customFormat="false" ht="12.8" hidden="false" customHeight="true" outlineLevel="0" collapsed="false"/>
    <row r="1046780" customFormat="false" ht="12.8" hidden="false" customHeight="true" outlineLevel="0" collapsed="false"/>
    <row r="1046781" customFormat="false" ht="12.8" hidden="false" customHeight="true" outlineLevel="0" collapsed="false"/>
    <row r="1046782" customFormat="false" ht="12.8" hidden="false" customHeight="true" outlineLevel="0" collapsed="false"/>
    <row r="1046783" customFormat="false" ht="12.8" hidden="false" customHeight="true" outlineLevel="0" collapsed="false"/>
    <row r="1046784" customFormat="false" ht="12.8" hidden="false" customHeight="true" outlineLevel="0" collapsed="false"/>
    <row r="1046785" customFormat="false" ht="12.8" hidden="false" customHeight="true" outlineLevel="0" collapsed="false"/>
    <row r="1046786" customFormat="false" ht="12.8" hidden="false" customHeight="true" outlineLevel="0" collapsed="false"/>
    <row r="1046787" customFormat="false" ht="12.8" hidden="false" customHeight="true" outlineLevel="0" collapsed="false"/>
    <row r="1046788" customFormat="false" ht="12.8" hidden="false" customHeight="true" outlineLevel="0" collapsed="false"/>
    <row r="1046789" customFormat="false" ht="12.8" hidden="false" customHeight="true" outlineLevel="0" collapsed="false"/>
    <row r="1046790" customFormat="false" ht="12.8" hidden="false" customHeight="true" outlineLevel="0" collapsed="false"/>
    <row r="1046791" customFormat="false" ht="12.8" hidden="false" customHeight="true" outlineLevel="0" collapsed="false"/>
    <row r="1046792" customFormat="false" ht="12.8" hidden="false" customHeight="true" outlineLevel="0" collapsed="false"/>
    <row r="1046793" customFormat="false" ht="12.8" hidden="false" customHeight="true" outlineLevel="0" collapsed="false"/>
    <row r="1046794" customFormat="false" ht="12.8" hidden="false" customHeight="true" outlineLevel="0" collapsed="false"/>
    <row r="1046795" customFormat="false" ht="12.8" hidden="false" customHeight="true" outlineLevel="0" collapsed="false"/>
    <row r="1046796" customFormat="false" ht="12.8" hidden="false" customHeight="true" outlineLevel="0" collapsed="false"/>
    <row r="1046797" customFormat="false" ht="12.8" hidden="false" customHeight="true" outlineLevel="0" collapsed="false"/>
    <row r="1046798" customFormat="false" ht="12.8" hidden="false" customHeight="true" outlineLevel="0" collapsed="false"/>
    <row r="1046799" customFormat="false" ht="12.8" hidden="false" customHeight="true" outlineLevel="0" collapsed="false"/>
    <row r="1046800" customFormat="false" ht="12.8" hidden="false" customHeight="true" outlineLevel="0" collapsed="false"/>
    <row r="1046801" customFormat="false" ht="12.8" hidden="false" customHeight="true" outlineLevel="0" collapsed="false"/>
    <row r="1046802" customFormat="false" ht="12.8" hidden="false" customHeight="true" outlineLevel="0" collapsed="false"/>
    <row r="1046803" customFormat="false" ht="12.8" hidden="false" customHeight="true" outlineLevel="0" collapsed="false"/>
    <row r="1046804" customFormat="false" ht="12.8" hidden="false" customHeight="true" outlineLevel="0" collapsed="false"/>
    <row r="1046805" customFormat="false" ht="12.8" hidden="false" customHeight="true" outlineLevel="0" collapsed="false"/>
    <row r="1046806" customFormat="false" ht="12.8" hidden="false" customHeight="true" outlineLevel="0" collapsed="false"/>
    <row r="1046807" customFormat="false" ht="12.8" hidden="false" customHeight="true" outlineLevel="0" collapsed="false"/>
    <row r="1046808" customFormat="false" ht="12.8" hidden="false" customHeight="true" outlineLevel="0" collapsed="false"/>
    <row r="1046809" customFormat="false" ht="12.8" hidden="false" customHeight="true" outlineLevel="0" collapsed="false"/>
    <row r="1046810" customFormat="false" ht="12.8" hidden="false" customHeight="true" outlineLevel="0" collapsed="false"/>
    <row r="1046811" customFormat="false" ht="12.8" hidden="false" customHeight="true" outlineLevel="0" collapsed="false"/>
    <row r="1046812" customFormat="false" ht="12.8" hidden="false" customHeight="true" outlineLevel="0" collapsed="false"/>
    <row r="1046813" customFormat="false" ht="12.8" hidden="false" customHeight="true" outlineLevel="0" collapsed="false"/>
    <row r="1046814" customFormat="false" ht="12.8" hidden="false" customHeight="true" outlineLevel="0" collapsed="false"/>
    <row r="1046815" customFormat="false" ht="12.8" hidden="false" customHeight="true" outlineLevel="0" collapsed="false"/>
    <row r="1046816" customFormat="false" ht="12.8" hidden="false" customHeight="true" outlineLevel="0" collapsed="false"/>
    <row r="1046817" customFormat="false" ht="12.8" hidden="false" customHeight="true" outlineLevel="0" collapsed="false"/>
    <row r="1046818" customFormat="false" ht="12.8" hidden="false" customHeight="true" outlineLevel="0" collapsed="false"/>
    <row r="1046819" customFormat="false" ht="12.8" hidden="false" customHeight="true" outlineLevel="0" collapsed="false"/>
    <row r="1046820" customFormat="false" ht="12.8" hidden="false" customHeight="true" outlineLevel="0" collapsed="false"/>
    <row r="1046821" customFormat="false" ht="12.8" hidden="false" customHeight="true" outlineLevel="0" collapsed="false"/>
    <row r="1046822" customFormat="false" ht="12.8" hidden="false" customHeight="true" outlineLevel="0" collapsed="false"/>
    <row r="1046823" customFormat="false" ht="12.8" hidden="false" customHeight="true" outlineLevel="0" collapsed="false"/>
    <row r="1046824" customFormat="false" ht="12.8" hidden="false" customHeight="true" outlineLevel="0" collapsed="false"/>
    <row r="1046825" customFormat="false" ht="12.8" hidden="false" customHeight="true" outlineLevel="0" collapsed="false"/>
    <row r="1046826" customFormat="false" ht="12.8" hidden="false" customHeight="true" outlineLevel="0" collapsed="false"/>
    <row r="1046827" customFormat="false" ht="12.8" hidden="false" customHeight="true" outlineLevel="0" collapsed="false"/>
    <row r="1046828" customFormat="false" ht="12.8" hidden="false" customHeight="true" outlineLevel="0" collapsed="false"/>
    <row r="1046829" customFormat="false" ht="12.8" hidden="false" customHeight="true" outlineLevel="0" collapsed="false"/>
    <row r="1046830" customFormat="false" ht="12.8" hidden="false" customHeight="true" outlineLevel="0" collapsed="false"/>
    <row r="1046831" customFormat="false" ht="12.8" hidden="false" customHeight="true" outlineLevel="0" collapsed="false"/>
    <row r="1046832" customFormat="false" ht="12.8" hidden="false" customHeight="true" outlineLevel="0" collapsed="false"/>
    <row r="1046833" customFormat="false" ht="12.8" hidden="false" customHeight="true" outlineLevel="0" collapsed="false"/>
    <row r="1046834" customFormat="false" ht="12.8" hidden="false" customHeight="true" outlineLevel="0" collapsed="false"/>
    <row r="1046835" customFormat="false" ht="12.8" hidden="false" customHeight="true" outlineLevel="0" collapsed="false"/>
    <row r="1046836" customFormat="false" ht="12.8" hidden="false" customHeight="true" outlineLevel="0" collapsed="false"/>
    <row r="1046837" customFormat="false" ht="12.8" hidden="false" customHeight="true" outlineLevel="0" collapsed="false"/>
    <row r="1046838" customFormat="false" ht="12.8" hidden="false" customHeight="true" outlineLevel="0" collapsed="false"/>
    <row r="1046839" customFormat="false" ht="12.8" hidden="false" customHeight="true" outlineLevel="0" collapsed="false"/>
    <row r="1046840" customFormat="false" ht="12.8" hidden="false" customHeight="true" outlineLevel="0" collapsed="false"/>
    <row r="1046841" customFormat="false" ht="12.8" hidden="false" customHeight="true" outlineLevel="0" collapsed="false"/>
    <row r="1046842" customFormat="false" ht="12.8" hidden="false" customHeight="true" outlineLevel="0" collapsed="false"/>
    <row r="1046843" customFormat="false" ht="12.8" hidden="false" customHeight="true" outlineLevel="0" collapsed="false"/>
    <row r="1046844" customFormat="false" ht="12.8" hidden="false" customHeight="true" outlineLevel="0" collapsed="false"/>
    <row r="1046845" customFormat="false" ht="12.8" hidden="false" customHeight="true" outlineLevel="0" collapsed="false"/>
    <row r="1046846" customFormat="false" ht="12.8" hidden="false" customHeight="true" outlineLevel="0" collapsed="false"/>
    <row r="1046847" customFormat="false" ht="12.8" hidden="false" customHeight="true" outlineLevel="0" collapsed="false"/>
    <row r="1046848" customFormat="false" ht="12.8" hidden="false" customHeight="true" outlineLevel="0" collapsed="false"/>
    <row r="1046849" customFormat="false" ht="12.8" hidden="false" customHeight="true" outlineLevel="0" collapsed="false"/>
    <row r="1046850" customFormat="false" ht="12.8" hidden="false" customHeight="true" outlineLevel="0" collapsed="false"/>
    <row r="1046851" customFormat="false" ht="12.8" hidden="false" customHeight="true" outlineLevel="0" collapsed="false"/>
    <row r="1046852" customFormat="false" ht="12.8" hidden="false" customHeight="true" outlineLevel="0" collapsed="false"/>
    <row r="1046853" customFormat="false" ht="12.8" hidden="false" customHeight="true" outlineLevel="0" collapsed="false"/>
    <row r="1046854" customFormat="false" ht="12.8" hidden="false" customHeight="true" outlineLevel="0" collapsed="false"/>
    <row r="1046855" customFormat="false" ht="12.8" hidden="false" customHeight="true" outlineLevel="0" collapsed="false"/>
    <row r="1046856" customFormat="false" ht="12.8" hidden="false" customHeight="true" outlineLevel="0" collapsed="false"/>
    <row r="1046857" customFormat="false" ht="12.8" hidden="false" customHeight="true" outlineLevel="0" collapsed="false"/>
    <row r="1046858" customFormat="false" ht="12.8" hidden="false" customHeight="true" outlineLevel="0" collapsed="false"/>
    <row r="1046859" customFormat="false" ht="12.8" hidden="false" customHeight="true" outlineLevel="0" collapsed="false"/>
    <row r="1046860" customFormat="false" ht="12.8" hidden="false" customHeight="true" outlineLevel="0" collapsed="false"/>
    <row r="1046861" customFormat="false" ht="12.8" hidden="false" customHeight="true" outlineLevel="0" collapsed="false"/>
    <row r="1046862" customFormat="false" ht="12.8" hidden="false" customHeight="true" outlineLevel="0" collapsed="false"/>
    <row r="1046863" customFormat="false" ht="12.8" hidden="false" customHeight="true" outlineLevel="0" collapsed="false"/>
    <row r="1046864" customFormat="false" ht="12.8" hidden="false" customHeight="true" outlineLevel="0" collapsed="false"/>
    <row r="1046865" customFormat="false" ht="12.8" hidden="false" customHeight="true" outlineLevel="0" collapsed="false"/>
    <row r="1046866" customFormat="false" ht="12.8" hidden="false" customHeight="true" outlineLevel="0" collapsed="false"/>
    <row r="1046867" customFormat="false" ht="12.8" hidden="false" customHeight="true" outlineLevel="0" collapsed="false"/>
    <row r="1046868" customFormat="false" ht="12.8" hidden="false" customHeight="true" outlineLevel="0" collapsed="false"/>
    <row r="1046869" customFormat="false" ht="12.8" hidden="false" customHeight="true" outlineLevel="0" collapsed="false"/>
    <row r="1046870" customFormat="false" ht="12.8" hidden="false" customHeight="true" outlineLevel="0" collapsed="false"/>
    <row r="1046871" customFormat="false" ht="12.8" hidden="false" customHeight="true" outlineLevel="0" collapsed="false"/>
    <row r="1046872" customFormat="false" ht="12.8" hidden="false" customHeight="true" outlineLevel="0" collapsed="false"/>
    <row r="1046873" customFormat="false" ht="12.8" hidden="false" customHeight="true" outlineLevel="0" collapsed="false"/>
    <row r="1046874" customFormat="false" ht="12.8" hidden="false" customHeight="true" outlineLevel="0" collapsed="false"/>
    <row r="1046875" customFormat="false" ht="12.8" hidden="false" customHeight="true" outlineLevel="0" collapsed="false"/>
    <row r="1046876" customFormat="false" ht="12.8" hidden="false" customHeight="true" outlineLevel="0" collapsed="false"/>
    <row r="1046877" customFormat="false" ht="12.8" hidden="false" customHeight="true" outlineLevel="0" collapsed="false"/>
    <row r="1046878" customFormat="false" ht="12.8" hidden="false" customHeight="true" outlineLevel="0" collapsed="false"/>
    <row r="1046879" customFormat="false" ht="12.8" hidden="false" customHeight="true" outlineLevel="0" collapsed="false"/>
    <row r="1046880" customFormat="false" ht="12.8" hidden="false" customHeight="true" outlineLevel="0" collapsed="false"/>
    <row r="1046881" customFormat="false" ht="12.8" hidden="false" customHeight="true" outlineLevel="0" collapsed="false"/>
    <row r="1046882" customFormat="false" ht="12.8" hidden="false" customHeight="true" outlineLevel="0" collapsed="false"/>
    <row r="1046883" customFormat="false" ht="12.8" hidden="false" customHeight="true" outlineLevel="0" collapsed="false"/>
    <row r="1046884" customFormat="false" ht="12.8" hidden="false" customHeight="true" outlineLevel="0" collapsed="false"/>
    <row r="1046885" customFormat="false" ht="12.8" hidden="false" customHeight="true" outlineLevel="0" collapsed="false"/>
    <row r="1046886" customFormat="false" ht="12.8" hidden="false" customHeight="true" outlineLevel="0" collapsed="false"/>
    <row r="1046887" customFormat="false" ht="12.8" hidden="false" customHeight="true" outlineLevel="0" collapsed="false"/>
    <row r="1046888" customFormat="false" ht="12.8" hidden="false" customHeight="true" outlineLevel="0" collapsed="false"/>
    <row r="1046889" customFormat="false" ht="12.8" hidden="false" customHeight="true" outlineLevel="0" collapsed="false"/>
    <row r="1046890" customFormat="false" ht="12.8" hidden="false" customHeight="true" outlineLevel="0" collapsed="false"/>
    <row r="1046891" customFormat="false" ht="12.8" hidden="false" customHeight="true" outlineLevel="0" collapsed="false"/>
    <row r="1046892" customFormat="false" ht="12.8" hidden="false" customHeight="true" outlineLevel="0" collapsed="false"/>
    <row r="1046893" customFormat="false" ht="12.8" hidden="false" customHeight="true" outlineLevel="0" collapsed="false"/>
    <row r="1046894" customFormat="false" ht="12.8" hidden="false" customHeight="true" outlineLevel="0" collapsed="false"/>
    <row r="1046895" customFormat="false" ht="12.8" hidden="false" customHeight="true" outlineLevel="0" collapsed="false"/>
    <row r="1046896" customFormat="false" ht="12.8" hidden="false" customHeight="true" outlineLevel="0" collapsed="false"/>
    <row r="1046897" customFormat="false" ht="12.8" hidden="false" customHeight="true" outlineLevel="0" collapsed="false"/>
    <row r="1046898" customFormat="false" ht="12.8" hidden="false" customHeight="true" outlineLevel="0" collapsed="false"/>
    <row r="1046899" customFormat="false" ht="12.8" hidden="false" customHeight="true" outlineLevel="0" collapsed="false"/>
    <row r="1046900" customFormat="false" ht="12.8" hidden="false" customHeight="true" outlineLevel="0" collapsed="false"/>
    <row r="1046901" customFormat="false" ht="12.8" hidden="false" customHeight="true" outlineLevel="0" collapsed="false"/>
    <row r="1046902" customFormat="false" ht="12.8" hidden="false" customHeight="true" outlineLevel="0" collapsed="false"/>
    <row r="1046903" customFormat="false" ht="12.8" hidden="false" customHeight="true" outlineLevel="0" collapsed="false"/>
    <row r="1046904" customFormat="false" ht="12.8" hidden="false" customHeight="true" outlineLevel="0" collapsed="false"/>
    <row r="1046905" customFormat="false" ht="12.8" hidden="false" customHeight="true" outlineLevel="0" collapsed="false"/>
    <row r="1046906" customFormat="false" ht="12.8" hidden="false" customHeight="true" outlineLevel="0" collapsed="false"/>
    <row r="1046907" customFormat="false" ht="12.8" hidden="false" customHeight="true" outlineLevel="0" collapsed="false"/>
    <row r="1046908" customFormat="false" ht="12.8" hidden="false" customHeight="true" outlineLevel="0" collapsed="false"/>
    <row r="1046909" customFormat="false" ht="12.8" hidden="false" customHeight="true" outlineLevel="0" collapsed="false"/>
    <row r="1046910" customFormat="false" ht="12.8" hidden="false" customHeight="true" outlineLevel="0" collapsed="false"/>
    <row r="1046911" customFormat="false" ht="12.8" hidden="false" customHeight="true" outlineLevel="0" collapsed="false"/>
    <row r="1046912" customFormat="false" ht="12.8" hidden="false" customHeight="true" outlineLevel="0" collapsed="false"/>
    <row r="1046913" customFormat="false" ht="12.8" hidden="false" customHeight="true" outlineLevel="0" collapsed="false"/>
    <row r="1046914" customFormat="false" ht="12.8" hidden="false" customHeight="true" outlineLevel="0" collapsed="false"/>
    <row r="1046915" customFormat="false" ht="12.8" hidden="false" customHeight="true" outlineLevel="0" collapsed="false"/>
    <row r="1046916" customFormat="false" ht="12.8" hidden="false" customHeight="true" outlineLevel="0" collapsed="false"/>
    <row r="1046917" customFormat="false" ht="12.8" hidden="false" customHeight="true" outlineLevel="0" collapsed="false"/>
    <row r="1046918" customFormat="false" ht="12.8" hidden="false" customHeight="true" outlineLevel="0" collapsed="false"/>
    <row r="1046919" customFormat="false" ht="12.8" hidden="false" customHeight="true" outlineLevel="0" collapsed="false"/>
    <row r="1046920" customFormat="false" ht="12.8" hidden="false" customHeight="true" outlineLevel="0" collapsed="false"/>
    <row r="1046921" customFormat="false" ht="12.8" hidden="false" customHeight="true" outlineLevel="0" collapsed="false"/>
    <row r="1046922" customFormat="false" ht="12.8" hidden="false" customHeight="true" outlineLevel="0" collapsed="false"/>
    <row r="1046923" customFormat="false" ht="12.8" hidden="false" customHeight="true" outlineLevel="0" collapsed="false"/>
    <row r="1046924" customFormat="false" ht="12.8" hidden="false" customHeight="true" outlineLevel="0" collapsed="false"/>
    <row r="1046925" customFormat="false" ht="12.8" hidden="false" customHeight="true" outlineLevel="0" collapsed="false"/>
    <row r="1046926" customFormat="false" ht="12.8" hidden="false" customHeight="true" outlineLevel="0" collapsed="false"/>
    <row r="1046927" customFormat="false" ht="12.8" hidden="false" customHeight="true" outlineLevel="0" collapsed="false"/>
    <row r="1046928" customFormat="false" ht="12.8" hidden="false" customHeight="true" outlineLevel="0" collapsed="false"/>
    <row r="1046929" customFormat="false" ht="12.8" hidden="false" customHeight="true" outlineLevel="0" collapsed="false"/>
    <row r="1046930" customFormat="false" ht="12.8" hidden="false" customHeight="true" outlineLevel="0" collapsed="false"/>
    <row r="1046931" customFormat="false" ht="12.8" hidden="false" customHeight="true" outlineLevel="0" collapsed="false"/>
    <row r="1046932" customFormat="false" ht="12.8" hidden="false" customHeight="true" outlineLevel="0" collapsed="false"/>
    <row r="1046933" customFormat="false" ht="12.8" hidden="false" customHeight="true" outlineLevel="0" collapsed="false"/>
    <row r="1046934" customFormat="false" ht="12.8" hidden="false" customHeight="true" outlineLevel="0" collapsed="false"/>
    <row r="1046935" customFormat="false" ht="12.8" hidden="false" customHeight="true" outlineLevel="0" collapsed="false"/>
    <row r="1046936" customFormat="false" ht="12.8" hidden="false" customHeight="true" outlineLevel="0" collapsed="false"/>
    <row r="1046937" customFormat="false" ht="12.8" hidden="false" customHeight="true" outlineLevel="0" collapsed="false"/>
    <row r="1046938" customFormat="false" ht="12.8" hidden="false" customHeight="true" outlineLevel="0" collapsed="false"/>
    <row r="1046939" customFormat="false" ht="12.8" hidden="false" customHeight="true" outlineLevel="0" collapsed="false"/>
    <row r="1046940" customFormat="false" ht="12.8" hidden="false" customHeight="true" outlineLevel="0" collapsed="false"/>
    <row r="1046941" customFormat="false" ht="12.8" hidden="false" customHeight="true" outlineLevel="0" collapsed="false"/>
    <row r="1046942" customFormat="false" ht="12.8" hidden="false" customHeight="true" outlineLevel="0" collapsed="false"/>
    <row r="1046943" customFormat="false" ht="12.8" hidden="false" customHeight="true" outlineLevel="0" collapsed="false"/>
    <row r="1046944" customFormat="false" ht="12.8" hidden="false" customHeight="true" outlineLevel="0" collapsed="false"/>
    <row r="1046945" customFormat="false" ht="12.8" hidden="false" customHeight="true" outlineLevel="0" collapsed="false"/>
    <row r="1046946" customFormat="false" ht="12.8" hidden="false" customHeight="true" outlineLevel="0" collapsed="false"/>
    <row r="1046947" customFormat="false" ht="12.8" hidden="false" customHeight="true" outlineLevel="0" collapsed="false"/>
    <row r="1046948" customFormat="false" ht="12.8" hidden="false" customHeight="true" outlineLevel="0" collapsed="false"/>
    <row r="1046949" customFormat="false" ht="12.8" hidden="false" customHeight="true" outlineLevel="0" collapsed="false"/>
    <row r="1046950" customFormat="false" ht="12.8" hidden="false" customHeight="true" outlineLevel="0" collapsed="false"/>
    <row r="1046951" customFormat="false" ht="12.8" hidden="false" customHeight="true" outlineLevel="0" collapsed="false"/>
    <row r="1046952" customFormat="false" ht="12.8" hidden="false" customHeight="true" outlineLevel="0" collapsed="false"/>
    <row r="1046953" customFormat="false" ht="12.8" hidden="false" customHeight="true" outlineLevel="0" collapsed="false"/>
    <row r="1046954" customFormat="false" ht="12.8" hidden="false" customHeight="true" outlineLevel="0" collapsed="false"/>
    <row r="1046955" customFormat="false" ht="12.8" hidden="false" customHeight="true" outlineLevel="0" collapsed="false"/>
    <row r="1046956" customFormat="false" ht="12.8" hidden="false" customHeight="true" outlineLevel="0" collapsed="false"/>
    <row r="1046957" customFormat="false" ht="12.8" hidden="false" customHeight="true" outlineLevel="0" collapsed="false"/>
    <row r="1046958" customFormat="false" ht="12.8" hidden="false" customHeight="true" outlineLevel="0" collapsed="false"/>
    <row r="1046959" customFormat="false" ht="12.8" hidden="false" customHeight="true" outlineLevel="0" collapsed="false"/>
    <row r="1046960" customFormat="false" ht="12.8" hidden="false" customHeight="true" outlineLevel="0" collapsed="false"/>
    <row r="1046961" customFormat="false" ht="12.8" hidden="false" customHeight="true" outlineLevel="0" collapsed="false"/>
    <row r="1046962" customFormat="false" ht="12.8" hidden="false" customHeight="true" outlineLevel="0" collapsed="false"/>
    <row r="1046963" customFormat="false" ht="12.8" hidden="false" customHeight="true" outlineLevel="0" collapsed="false"/>
    <row r="1046964" customFormat="false" ht="12.8" hidden="false" customHeight="true" outlineLevel="0" collapsed="false"/>
    <row r="1046965" customFormat="false" ht="12.8" hidden="false" customHeight="true" outlineLevel="0" collapsed="false"/>
    <row r="1046966" customFormat="false" ht="12.8" hidden="false" customHeight="true" outlineLevel="0" collapsed="false"/>
    <row r="1046967" customFormat="false" ht="12.8" hidden="false" customHeight="true" outlineLevel="0" collapsed="false"/>
    <row r="1046968" customFormat="false" ht="12.8" hidden="false" customHeight="true" outlineLevel="0" collapsed="false"/>
    <row r="1046969" customFormat="false" ht="12.8" hidden="false" customHeight="true" outlineLevel="0" collapsed="false"/>
    <row r="1046970" customFormat="false" ht="12.8" hidden="false" customHeight="true" outlineLevel="0" collapsed="false"/>
    <row r="1046971" customFormat="false" ht="12.8" hidden="false" customHeight="true" outlineLevel="0" collapsed="false"/>
    <row r="1046972" customFormat="false" ht="12.8" hidden="false" customHeight="true" outlineLevel="0" collapsed="false"/>
    <row r="1046973" customFormat="false" ht="12.8" hidden="false" customHeight="true" outlineLevel="0" collapsed="false"/>
    <row r="1046974" customFormat="false" ht="12.8" hidden="false" customHeight="true" outlineLevel="0" collapsed="false"/>
    <row r="1046975" customFormat="false" ht="12.8" hidden="false" customHeight="true" outlineLevel="0" collapsed="false"/>
    <row r="1046976" customFormat="false" ht="12.8" hidden="false" customHeight="true" outlineLevel="0" collapsed="false"/>
    <row r="1046977" customFormat="false" ht="12.8" hidden="false" customHeight="true" outlineLevel="0" collapsed="false"/>
    <row r="1046978" customFormat="false" ht="12.8" hidden="false" customHeight="true" outlineLevel="0" collapsed="false"/>
    <row r="1046979" customFormat="false" ht="12.8" hidden="false" customHeight="true" outlineLevel="0" collapsed="false"/>
    <row r="1046980" customFormat="false" ht="12.8" hidden="false" customHeight="true" outlineLevel="0" collapsed="false"/>
    <row r="1046981" customFormat="false" ht="12.8" hidden="false" customHeight="true" outlineLevel="0" collapsed="false"/>
    <row r="1046982" customFormat="false" ht="12.8" hidden="false" customHeight="true" outlineLevel="0" collapsed="false"/>
    <row r="1046983" customFormat="false" ht="12.8" hidden="false" customHeight="true" outlineLevel="0" collapsed="false"/>
    <row r="1046984" customFormat="false" ht="12.8" hidden="false" customHeight="true" outlineLevel="0" collapsed="false"/>
    <row r="1046985" customFormat="false" ht="12.8" hidden="false" customHeight="true" outlineLevel="0" collapsed="false"/>
    <row r="1046986" customFormat="false" ht="12.8" hidden="false" customHeight="true" outlineLevel="0" collapsed="false"/>
    <row r="1046987" customFormat="false" ht="12.8" hidden="false" customHeight="true" outlineLevel="0" collapsed="false"/>
    <row r="1046988" customFormat="false" ht="12.8" hidden="false" customHeight="true" outlineLevel="0" collapsed="false"/>
    <row r="1046989" customFormat="false" ht="12.8" hidden="false" customHeight="true" outlineLevel="0" collapsed="false"/>
    <row r="1046990" customFormat="false" ht="12.8" hidden="false" customHeight="true" outlineLevel="0" collapsed="false"/>
    <row r="1046991" customFormat="false" ht="12.8" hidden="false" customHeight="true" outlineLevel="0" collapsed="false"/>
    <row r="1046992" customFormat="false" ht="12.8" hidden="false" customHeight="true" outlineLevel="0" collapsed="false"/>
    <row r="1046993" customFormat="false" ht="12.8" hidden="false" customHeight="true" outlineLevel="0" collapsed="false"/>
    <row r="1046994" customFormat="false" ht="12.8" hidden="false" customHeight="true" outlineLevel="0" collapsed="false"/>
    <row r="1046995" customFormat="false" ht="12.8" hidden="false" customHeight="true" outlineLevel="0" collapsed="false"/>
    <row r="1046996" customFormat="false" ht="12.8" hidden="false" customHeight="true" outlineLevel="0" collapsed="false"/>
    <row r="1046997" customFormat="false" ht="12.8" hidden="false" customHeight="true" outlineLevel="0" collapsed="false"/>
    <row r="1046998" customFormat="false" ht="12.8" hidden="false" customHeight="true" outlineLevel="0" collapsed="false"/>
    <row r="1046999" customFormat="false" ht="12.8" hidden="false" customHeight="true" outlineLevel="0" collapsed="false"/>
    <row r="1047000" customFormat="false" ht="12.8" hidden="false" customHeight="true" outlineLevel="0" collapsed="false"/>
    <row r="1047001" customFormat="false" ht="12.8" hidden="false" customHeight="true" outlineLevel="0" collapsed="false"/>
    <row r="1047002" customFormat="false" ht="12.8" hidden="false" customHeight="true" outlineLevel="0" collapsed="false"/>
    <row r="1047003" customFormat="false" ht="12.8" hidden="false" customHeight="true" outlineLevel="0" collapsed="false"/>
    <row r="1047004" customFormat="false" ht="12.8" hidden="false" customHeight="true" outlineLevel="0" collapsed="false"/>
    <row r="1047005" customFormat="false" ht="12.8" hidden="false" customHeight="true" outlineLevel="0" collapsed="false"/>
    <row r="1047006" customFormat="false" ht="12.8" hidden="false" customHeight="true" outlineLevel="0" collapsed="false"/>
    <row r="1047007" customFormat="false" ht="12.8" hidden="false" customHeight="true" outlineLevel="0" collapsed="false"/>
    <row r="1047008" customFormat="false" ht="12.8" hidden="false" customHeight="true" outlineLevel="0" collapsed="false"/>
    <row r="1047009" customFormat="false" ht="12.8" hidden="false" customHeight="true" outlineLevel="0" collapsed="false"/>
    <row r="1047010" customFormat="false" ht="12.8" hidden="false" customHeight="true" outlineLevel="0" collapsed="false"/>
    <row r="1047011" customFormat="false" ht="12.8" hidden="false" customHeight="true" outlineLevel="0" collapsed="false"/>
    <row r="1047012" customFormat="false" ht="12.8" hidden="false" customHeight="true" outlineLevel="0" collapsed="false"/>
    <row r="1047013" customFormat="false" ht="12.8" hidden="false" customHeight="true" outlineLevel="0" collapsed="false"/>
    <row r="1047014" customFormat="false" ht="12.8" hidden="false" customHeight="true" outlineLevel="0" collapsed="false"/>
    <row r="1047015" customFormat="false" ht="12.8" hidden="false" customHeight="true" outlineLevel="0" collapsed="false"/>
    <row r="1047016" customFormat="false" ht="12.8" hidden="false" customHeight="true" outlineLevel="0" collapsed="false"/>
    <row r="1047017" customFormat="false" ht="12.8" hidden="false" customHeight="true" outlineLevel="0" collapsed="false"/>
    <row r="1047018" customFormat="false" ht="12.8" hidden="false" customHeight="true" outlineLevel="0" collapsed="false"/>
    <row r="1047019" customFormat="false" ht="12.8" hidden="false" customHeight="true" outlineLevel="0" collapsed="false"/>
    <row r="1047020" customFormat="false" ht="12.8" hidden="false" customHeight="true" outlineLevel="0" collapsed="false"/>
    <row r="1047021" customFormat="false" ht="12.8" hidden="false" customHeight="true" outlineLevel="0" collapsed="false"/>
    <row r="1047022" customFormat="false" ht="12.8" hidden="false" customHeight="true" outlineLevel="0" collapsed="false"/>
    <row r="1047023" customFormat="false" ht="12.8" hidden="false" customHeight="true" outlineLevel="0" collapsed="false"/>
    <row r="1047024" customFormat="false" ht="12.8" hidden="false" customHeight="true" outlineLevel="0" collapsed="false"/>
    <row r="1047025" customFormat="false" ht="12.8" hidden="false" customHeight="true" outlineLevel="0" collapsed="false"/>
    <row r="1047026" customFormat="false" ht="12.8" hidden="false" customHeight="true" outlineLevel="0" collapsed="false"/>
    <row r="1047027" customFormat="false" ht="12.8" hidden="false" customHeight="true" outlineLevel="0" collapsed="false"/>
    <row r="1047028" customFormat="false" ht="12.8" hidden="false" customHeight="true" outlineLevel="0" collapsed="false"/>
    <row r="1047029" customFormat="false" ht="12.8" hidden="false" customHeight="true" outlineLevel="0" collapsed="false"/>
    <row r="1047030" customFormat="false" ht="12.8" hidden="false" customHeight="true" outlineLevel="0" collapsed="false"/>
    <row r="1047031" customFormat="false" ht="12.8" hidden="false" customHeight="true" outlineLevel="0" collapsed="false"/>
    <row r="1047032" customFormat="false" ht="12.8" hidden="false" customHeight="true" outlineLevel="0" collapsed="false"/>
    <row r="1047033" customFormat="false" ht="12.8" hidden="false" customHeight="true" outlineLevel="0" collapsed="false"/>
    <row r="1047034" customFormat="false" ht="12.8" hidden="false" customHeight="true" outlineLevel="0" collapsed="false"/>
    <row r="1047035" customFormat="false" ht="12.8" hidden="false" customHeight="true" outlineLevel="0" collapsed="false"/>
    <row r="1047036" customFormat="false" ht="12.8" hidden="false" customHeight="true" outlineLevel="0" collapsed="false"/>
    <row r="1047037" customFormat="false" ht="12.8" hidden="false" customHeight="true" outlineLevel="0" collapsed="false"/>
    <row r="1047038" customFormat="false" ht="12.8" hidden="false" customHeight="true" outlineLevel="0" collapsed="false"/>
    <row r="1047039" customFormat="false" ht="12.8" hidden="false" customHeight="true" outlineLevel="0" collapsed="false"/>
    <row r="1047040" customFormat="false" ht="12.8" hidden="false" customHeight="true" outlineLevel="0" collapsed="false"/>
    <row r="1047041" customFormat="false" ht="12.8" hidden="false" customHeight="true" outlineLevel="0" collapsed="false"/>
    <row r="1047042" customFormat="false" ht="12.8" hidden="false" customHeight="true" outlineLevel="0" collapsed="false"/>
    <row r="1047043" customFormat="false" ht="12.8" hidden="false" customHeight="true" outlineLevel="0" collapsed="false"/>
    <row r="1047044" customFormat="false" ht="12.8" hidden="false" customHeight="true" outlineLevel="0" collapsed="false"/>
    <row r="1047045" customFormat="false" ht="12.8" hidden="false" customHeight="true" outlineLevel="0" collapsed="false"/>
    <row r="1047046" customFormat="false" ht="12.8" hidden="false" customHeight="true" outlineLevel="0" collapsed="false"/>
    <row r="1047047" customFormat="false" ht="12.8" hidden="false" customHeight="true" outlineLevel="0" collapsed="false"/>
    <row r="1047048" customFormat="false" ht="12.8" hidden="false" customHeight="true" outlineLevel="0" collapsed="false"/>
    <row r="1047049" customFormat="false" ht="12.8" hidden="false" customHeight="true" outlineLevel="0" collapsed="false"/>
    <row r="1047050" customFormat="false" ht="12.8" hidden="false" customHeight="true" outlineLevel="0" collapsed="false"/>
    <row r="1047051" customFormat="false" ht="12.8" hidden="false" customHeight="true" outlineLevel="0" collapsed="false"/>
    <row r="1047052" customFormat="false" ht="12.8" hidden="false" customHeight="true" outlineLevel="0" collapsed="false"/>
    <row r="1047053" customFormat="false" ht="12.8" hidden="false" customHeight="true" outlineLevel="0" collapsed="false"/>
    <row r="1047054" customFormat="false" ht="12.8" hidden="false" customHeight="true" outlineLevel="0" collapsed="false"/>
    <row r="1047055" customFormat="false" ht="12.8" hidden="false" customHeight="true" outlineLevel="0" collapsed="false"/>
    <row r="1047056" customFormat="false" ht="12.8" hidden="false" customHeight="true" outlineLevel="0" collapsed="false"/>
    <row r="1047057" customFormat="false" ht="12.8" hidden="false" customHeight="true" outlineLevel="0" collapsed="false"/>
    <row r="1047058" customFormat="false" ht="12.8" hidden="false" customHeight="true" outlineLevel="0" collapsed="false"/>
    <row r="1047059" customFormat="false" ht="12.8" hidden="false" customHeight="true" outlineLevel="0" collapsed="false"/>
    <row r="1047060" customFormat="false" ht="12.8" hidden="false" customHeight="true" outlineLevel="0" collapsed="false"/>
    <row r="1047061" customFormat="false" ht="12.8" hidden="false" customHeight="true" outlineLevel="0" collapsed="false"/>
    <row r="1047062" customFormat="false" ht="12.8" hidden="false" customHeight="true" outlineLevel="0" collapsed="false"/>
    <row r="1047063" customFormat="false" ht="12.8" hidden="false" customHeight="true" outlineLevel="0" collapsed="false"/>
    <row r="1047064" customFormat="false" ht="12.8" hidden="false" customHeight="true" outlineLevel="0" collapsed="false"/>
    <row r="1047065" customFormat="false" ht="12.8" hidden="false" customHeight="true" outlineLevel="0" collapsed="false"/>
    <row r="1047066" customFormat="false" ht="12.8" hidden="false" customHeight="true" outlineLevel="0" collapsed="false"/>
    <row r="1047067" customFormat="false" ht="12.8" hidden="false" customHeight="true" outlineLevel="0" collapsed="false"/>
    <row r="1047068" customFormat="false" ht="12.8" hidden="false" customHeight="true" outlineLevel="0" collapsed="false"/>
    <row r="1047069" customFormat="false" ht="12.8" hidden="false" customHeight="true" outlineLevel="0" collapsed="false"/>
    <row r="1047070" customFormat="false" ht="12.8" hidden="false" customHeight="true" outlineLevel="0" collapsed="false"/>
    <row r="1047071" customFormat="false" ht="12.8" hidden="false" customHeight="true" outlineLevel="0" collapsed="false"/>
    <row r="1047072" customFormat="false" ht="12.8" hidden="false" customHeight="true" outlineLevel="0" collapsed="false"/>
    <row r="1047073" customFormat="false" ht="12.8" hidden="false" customHeight="true" outlineLevel="0" collapsed="false"/>
    <row r="1047074" customFormat="false" ht="12.8" hidden="false" customHeight="true" outlineLevel="0" collapsed="false"/>
    <row r="1047075" customFormat="false" ht="12.8" hidden="false" customHeight="true" outlineLevel="0" collapsed="false"/>
    <row r="1047076" customFormat="false" ht="12.8" hidden="false" customHeight="true" outlineLevel="0" collapsed="false"/>
    <row r="1047077" customFormat="false" ht="12.8" hidden="false" customHeight="true" outlineLevel="0" collapsed="false"/>
    <row r="1047078" customFormat="false" ht="12.8" hidden="false" customHeight="true" outlineLevel="0" collapsed="false"/>
    <row r="1047079" customFormat="false" ht="12.8" hidden="false" customHeight="true" outlineLevel="0" collapsed="false"/>
    <row r="1047080" customFormat="false" ht="12.8" hidden="false" customHeight="true" outlineLevel="0" collapsed="false"/>
    <row r="1047081" customFormat="false" ht="12.8" hidden="false" customHeight="true" outlineLevel="0" collapsed="false"/>
    <row r="1047082" customFormat="false" ht="12.8" hidden="false" customHeight="true" outlineLevel="0" collapsed="false"/>
    <row r="1047083" customFormat="false" ht="12.8" hidden="false" customHeight="true" outlineLevel="0" collapsed="false"/>
    <row r="1047084" customFormat="false" ht="12.8" hidden="false" customHeight="true" outlineLevel="0" collapsed="false"/>
    <row r="1047085" customFormat="false" ht="12.8" hidden="false" customHeight="true" outlineLevel="0" collapsed="false"/>
    <row r="1047086" customFormat="false" ht="12.8" hidden="false" customHeight="true" outlineLevel="0" collapsed="false"/>
    <row r="1047087" customFormat="false" ht="12.8" hidden="false" customHeight="true" outlineLevel="0" collapsed="false"/>
    <row r="1047088" customFormat="false" ht="12.8" hidden="false" customHeight="true" outlineLevel="0" collapsed="false"/>
    <row r="1047089" customFormat="false" ht="12.8" hidden="false" customHeight="true" outlineLevel="0" collapsed="false"/>
    <row r="1047090" customFormat="false" ht="12.8" hidden="false" customHeight="true" outlineLevel="0" collapsed="false"/>
    <row r="1047091" customFormat="false" ht="12.8" hidden="false" customHeight="true" outlineLevel="0" collapsed="false"/>
    <row r="1047092" customFormat="false" ht="12.8" hidden="false" customHeight="true" outlineLevel="0" collapsed="false"/>
    <row r="1047093" customFormat="false" ht="12.8" hidden="false" customHeight="true" outlineLevel="0" collapsed="false"/>
    <row r="1047094" customFormat="false" ht="12.8" hidden="false" customHeight="true" outlineLevel="0" collapsed="false"/>
    <row r="1047095" customFormat="false" ht="12.8" hidden="false" customHeight="true" outlineLevel="0" collapsed="false"/>
    <row r="1047096" customFormat="false" ht="12.8" hidden="false" customHeight="true" outlineLevel="0" collapsed="false"/>
    <row r="1047097" customFormat="false" ht="12.8" hidden="false" customHeight="true" outlineLevel="0" collapsed="false"/>
    <row r="1047098" customFormat="false" ht="12.8" hidden="false" customHeight="true" outlineLevel="0" collapsed="false"/>
    <row r="1047099" customFormat="false" ht="12.8" hidden="false" customHeight="true" outlineLevel="0" collapsed="false"/>
    <row r="1047100" customFormat="false" ht="12.8" hidden="false" customHeight="true" outlineLevel="0" collapsed="false"/>
    <row r="1047101" customFormat="false" ht="12.8" hidden="false" customHeight="true" outlineLevel="0" collapsed="false"/>
    <row r="1047102" customFormat="false" ht="12.8" hidden="false" customHeight="true" outlineLevel="0" collapsed="false"/>
    <row r="1047103" customFormat="false" ht="12.8" hidden="false" customHeight="true" outlineLevel="0" collapsed="false"/>
    <row r="1047104" customFormat="false" ht="12.8" hidden="false" customHeight="true" outlineLevel="0" collapsed="false"/>
    <row r="1047105" customFormat="false" ht="12.8" hidden="false" customHeight="true" outlineLevel="0" collapsed="false"/>
    <row r="1047106" customFormat="false" ht="12.8" hidden="false" customHeight="true" outlineLevel="0" collapsed="false"/>
    <row r="1047107" customFormat="false" ht="12.8" hidden="false" customHeight="true" outlineLevel="0" collapsed="false"/>
    <row r="1047108" customFormat="false" ht="12.8" hidden="false" customHeight="true" outlineLevel="0" collapsed="false"/>
    <row r="1047109" customFormat="false" ht="12.8" hidden="false" customHeight="true" outlineLevel="0" collapsed="false"/>
    <row r="1047110" customFormat="false" ht="12.8" hidden="false" customHeight="true" outlineLevel="0" collapsed="false"/>
    <row r="1047111" customFormat="false" ht="12.8" hidden="false" customHeight="true" outlineLevel="0" collapsed="false"/>
    <row r="1047112" customFormat="false" ht="12.8" hidden="false" customHeight="true" outlineLevel="0" collapsed="false"/>
    <row r="1047113" customFormat="false" ht="12.8" hidden="false" customHeight="true" outlineLevel="0" collapsed="false"/>
    <row r="1047114" customFormat="false" ht="12.8" hidden="false" customHeight="true" outlineLevel="0" collapsed="false"/>
    <row r="1047115" customFormat="false" ht="12.8" hidden="false" customHeight="true" outlineLevel="0" collapsed="false"/>
    <row r="1047116" customFormat="false" ht="12.8" hidden="false" customHeight="true" outlineLevel="0" collapsed="false"/>
    <row r="1047117" customFormat="false" ht="12.8" hidden="false" customHeight="true" outlineLevel="0" collapsed="false"/>
    <row r="1047118" customFormat="false" ht="12.8" hidden="false" customHeight="true" outlineLevel="0" collapsed="false"/>
    <row r="1047119" customFormat="false" ht="12.8" hidden="false" customHeight="true" outlineLevel="0" collapsed="false"/>
    <row r="1047120" customFormat="false" ht="12.8" hidden="false" customHeight="true" outlineLevel="0" collapsed="false"/>
    <row r="1047121" customFormat="false" ht="12.8" hidden="false" customHeight="true" outlineLevel="0" collapsed="false"/>
    <row r="1047122" customFormat="false" ht="12.8" hidden="false" customHeight="true" outlineLevel="0" collapsed="false"/>
    <row r="1047123" customFormat="false" ht="12.8" hidden="false" customHeight="true" outlineLevel="0" collapsed="false"/>
    <row r="1047124" customFormat="false" ht="12.8" hidden="false" customHeight="true" outlineLevel="0" collapsed="false"/>
    <row r="1047125" customFormat="false" ht="12.8" hidden="false" customHeight="true" outlineLevel="0" collapsed="false"/>
    <row r="1047126" customFormat="false" ht="12.8" hidden="false" customHeight="true" outlineLevel="0" collapsed="false"/>
    <row r="1047127" customFormat="false" ht="12.8" hidden="false" customHeight="true" outlineLevel="0" collapsed="false"/>
    <row r="1047128" customFormat="false" ht="12.8" hidden="false" customHeight="true" outlineLevel="0" collapsed="false"/>
    <row r="1047129" customFormat="false" ht="12.8" hidden="false" customHeight="true" outlineLevel="0" collapsed="false"/>
    <row r="1047130" customFormat="false" ht="12.8" hidden="false" customHeight="true" outlineLevel="0" collapsed="false"/>
    <row r="1047131" customFormat="false" ht="12.8" hidden="false" customHeight="true" outlineLevel="0" collapsed="false"/>
    <row r="1047132" customFormat="false" ht="12.8" hidden="false" customHeight="true" outlineLevel="0" collapsed="false"/>
    <row r="1047133" customFormat="false" ht="12.8" hidden="false" customHeight="true" outlineLevel="0" collapsed="false"/>
    <row r="1047134" customFormat="false" ht="12.8" hidden="false" customHeight="true" outlineLevel="0" collapsed="false"/>
    <row r="1047135" customFormat="false" ht="12.8" hidden="false" customHeight="true" outlineLevel="0" collapsed="false"/>
    <row r="1047136" customFormat="false" ht="12.8" hidden="false" customHeight="true" outlineLevel="0" collapsed="false"/>
    <row r="1047137" customFormat="false" ht="12.8" hidden="false" customHeight="true" outlineLevel="0" collapsed="false"/>
    <row r="1047138" customFormat="false" ht="12.8" hidden="false" customHeight="true" outlineLevel="0" collapsed="false"/>
    <row r="1047139" customFormat="false" ht="12.8" hidden="false" customHeight="true" outlineLevel="0" collapsed="false"/>
    <row r="1047140" customFormat="false" ht="12.8" hidden="false" customHeight="true" outlineLevel="0" collapsed="false"/>
    <row r="1047141" customFormat="false" ht="12.8" hidden="false" customHeight="true" outlineLevel="0" collapsed="false"/>
    <row r="1047142" customFormat="false" ht="12.8" hidden="false" customHeight="true" outlineLevel="0" collapsed="false"/>
    <row r="1047143" customFormat="false" ht="12.8" hidden="false" customHeight="true" outlineLevel="0" collapsed="false"/>
    <row r="1047144" customFormat="false" ht="12.8" hidden="false" customHeight="true" outlineLevel="0" collapsed="false"/>
    <row r="1047145" customFormat="false" ht="12.8" hidden="false" customHeight="true" outlineLevel="0" collapsed="false"/>
    <row r="1047146" customFormat="false" ht="12.8" hidden="false" customHeight="true" outlineLevel="0" collapsed="false"/>
    <row r="1047147" customFormat="false" ht="12.8" hidden="false" customHeight="true" outlineLevel="0" collapsed="false"/>
    <row r="1047148" customFormat="false" ht="12.8" hidden="false" customHeight="true" outlineLevel="0" collapsed="false"/>
    <row r="1047149" customFormat="false" ht="12.8" hidden="false" customHeight="true" outlineLevel="0" collapsed="false"/>
    <row r="1047150" customFormat="false" ht="12.8" hidden="false" customHeight="true" outlineLevel="0" collapsed="false"/>
    <row r="1047151" customFormat="false" ht="12.8" hidden="false" customHeight="true" outlineLevel="0" collapsed="false"/>
    <row r="1047152" customFormat="false" ht="12.8" hidden="false" customHeight="true" outlineLevel="0" collapsed="false"/>
    <row r="1047153" customFormat="false" ht="12.8" hidden="false" customHeight="true" outlineLevel="0" collapsed="false"/>
    <row r="1047154" customFormat="false" ht="12.8" hidden="false" customHeight="true" outlineLevel="0" collapsed="false"/>
    <row r="1047155" customFormat="false" ht="12.8" hidden="false" customHeight="true" outlineLevel="0" collapsed="false"/>
    <row r="1047156" customFormat="false" ht="12.8" hidden="false" customHeight="true" outlineLevel="0" collapsed="false"/>
    <row r="1047157" customFormat="false" ht="12.8" hidden="false" customHeight="true" outlineLevel="0" collapsed="false"/>
    <row r="1047158" customFormat="false" ht="12.8" hidden="false" customHeight="true" outlineLevel="0" collapsed="false"/>
    <row r="1047159" customFormat="false" ht="12.8" hidden="false" customHeight="true" outlineLevel="0" collapsed="false"/>
    <row r="1047160" customFormat="false" ht="12.8" hidden="false" customHeight="true" outlineLevel="0" collapsed="false"/>
    <row r="1047161" customFormat="false" ht="12.8" hidden="false" customHeight="true" outlineLevel="0" collapsed="false"/>
    <row r="1047162" customFormat="false" ht="12.8" hidden="false" customHeight="true" outlineLevel="0" collapsed="false"/>
    <row r="1047163" customFormat="false" ht="12.8" hidden="false" customHeight="true" outlineLevel="0" collapsed="false"/>
    <row r="1047164" customFormat="false" ht="12.8" hidden="false" customHeight="true" outlineLevel="0" collapsed="false"/>
    <row r="1047165" customFormat="false" ht="12.8" hidden="false" customHeight="true" outlineLevel="0" collapsed="false"/>
    <row r="1047166" customFormat="false" ht="12.8" hidden="false" customHeight="true" outlineLevel="0" collapsed="false"/>
    <row r="1047167" customFormat="false" ht="12.8" hidden="false" customHeight="true" outlineLevel="0" collapsed="false"/>
    <row r="1047168" customFormat="false" ht="12.8" hidden="false" customHeight="true" outlineLevel="0" collapsed="false"/>
    <row r="1047169" customFormat="false" ht="12.8" hidden="false" customHeight="true" outlineLevel="0" collapsed="false"/>
    <row r="1047170" customFormat="false" ht="12.8" hidden="false" customHeight="true" outlineLevel="0" collapsed="false"/>
    <row r="1047171" customFormat="false" ht="12.8" hidden="false" customHeight="true" outlineLevel="0" collapsed="false"/>
    <row r="1047172" customFormat="false" ht="12.8" hidden="false" customHeight="true" outlineLevel="0" collapsed="false"/>
    <row r="1047173" customFormat="false" ht="12.8" hidden="false" customHeight="true" outlineLevel="0" collapsed="false"/>
    <row r="1047174" customFormat="false" ht="12.8" hidden="false" customHeight="true" outlineLevel="0" collapsed="false"/>
    <row r="1047175" customFormat="false" ht="12.8" hidden="false" customHeight="true" outlineLevel="0" collapsed="false"/>
    <row r="1047176" customFormat="false" ht="12.8" hidden="false" customHeight="true" outlineLevel="0" collapsed="false"/>
    <row r="1047177" customFormat="false" ht="12.8" hidden="false" customHeight="true" outlineLevel="0" collapsed="false"/>
    <row r="1047178" customFormat="false" ht="12.8" hidden="false" customHeight="true" outlineLevel="0" collapsed="false"/>
    <row r="1047179" customFormat="false" ht="12.8" hidden="false" customHeight="true" outlineLevel="0" collapsed="false"/>
    <row r="1047180" customFormat="false" ht="12.8" hidden="false" customHeight="true" outlineLevel="0" collapsed="false"/>
    <row r="1047181" customFormat="false" ht="12.8" hidden="false" customHeight="true" outlineLevel="0" collapsed="false"/>
    <row r="1047182" customFormat="false" ht="12.8" hidden="false" customHeight="true" outlineLevel="0" collapsed="false"/>
    <row r="1047183" customFormat="false" ht="12.8" hidden="false" customHeight="true" outlineLevel="0" collapsed="false"/>
    <row r="1047184" customFormat="false" ht="12.8" hidden="false" customHeight="true" outlineLevel="0" collapsed="false"/>
    <row r="1047185" customFormat="false" ht="12.8" hidden="false" customHeight="true" outlineLevel="0" collapsed="false"/>
    <row r="1047186" customFormat="false" ht="12.8" hidden="false" customHeight="true" outlineLevel="0" collapsed="false"/>
    <row r="1047187" customFormat="false" ht="12.8" hidden="false" customHeight="true" outlineLevel="0" collapsed="false"/>
    <row r="1047188" customFormat="false" ht="12.8" hidden="false" customHeight="true" outlineLevel="0" collapsed="false"/>
    <row r="1047189" customFormat="false" ht="12.8" hidden="false" customHeight="true" outlineLevel="0" collapsed="false"/>
    <row r="1047190" customFormat="false" ht="12.8" hidden="false" customHeight="true" outlineLevel="0" collapsed="false"/>
    <row r="1047191" customFormat="false" ht="12.8" hidden="false" customHeight="true" outlineLevel="0" collapsed="false"/>
    <row r="1047192" customFormat="false" ht="12.8" hidden="false" customHeight="true" outlineLevel="0" collapsed="false"/>
    <row r="1047193" customFormat="false" ht="12.8" hidden="false" customHeight="true" outlineLevel="0" collapsed="false"/>
    <row r="1047194" customFormat="false" ht="12.8" hidden="false" customHeight="true" outlineLevel="0" collapsed="false"/>
    <row r="1047195" customFormat="false" ht="12.8" hidden="false" customHeight="true" outlineLevel="0" collapsed="false"/>
    <row r="1047196" customFormat="false" ht="12.8" hidden="false" customHeight="true" outlineLevel="0" collapsed="false"/>
    <row r="1047197" customFormat="false" ht="12.8" hidden="false" customHeight="true" outlineLevel="0" collapsed="false"/>
    <row r="1047198" customFormat="false" ht="12.8" hidden="false" customHeight="true" outlineLevel="0" collapsed="false"/>
    <row r="1047199" customFormat="false" ht="12.8" hidden="false" customHeight="true" outlineLevel="0" collapsed="false"/>
    <row r="1047200" customFormat="false" ht="12.8" hidden="false" customHeight="true" outlineLevel="0" collapsed="false"/>
    <row r="1047201" customFormat="false" ht="12.8" hidden="false" customHeight="true" outlineLevel="0" collapsed="false"/>
    <row r="1047202" customFormat="false" ht="12.8" hidden="false" customHeight="true" outlineLevel="0" collapsed="false"/>
    <row r="1047203" customFormat="false" ht="12.8" hidden="false" customHeight="true" outlineLevel="0" collapsed="false"/>
    <row r="1047204" customFormat="false" ht="12.8" hidden="false" customHeight="true" outlineLevel="0" collapsed="false"/>
    <row r="1047205" customFormat="false" ht="12.8" hidden="false" customHeight="true" outlineLevel="0" collapsed="false"/>
    <row r="1047206" customFormat="false" ht="12.8" hidden="false" customHeight="true" outlineLevel="0" collapsed="false"/>
    <row r="1047207" customFormat="false" ht="12.8" hidden="false" customHeight="true" outlineLevel="0" collapsed="false"/>
    <row r="1047208" customFormat="false" ht="12.8" hidden="false" customHeight="true" outlineLevel="0" collapsed="false"/>
    <row r="1047209" customFormat="false" ht="12.8" hidden="false" customHeight="true" outlineLevel="0" collapsed="false"/>
    <row r="1047210" customFormat="false" ht="12.8" hidden="false" customHeight="true" outlineLevel="0" collapsed="false"/>
    <row r="1047211" customFormat="false" ht="12.8" hidden="false" customHeight="true" outlineLevel="0" collapsed="false"/>
    <row r="1047212" customFormat="false" ht="12.8" hidden="false" customHeight="true" outlineLevel="0" collapsed="false"/>
    <row r="1047213" customFormat="false" ht="12.8" hidden="false" customHeight="true" outlineLevel="0" collapsed="false"/>
    <row r="1047214" customFormat="false" ht="12.8" hidden="false" customHeight="true" outlineLevel="0" collapsed="false"/>
    <row r="1047215" customFormat="false" ht="12.8" hidden="false" customHeight="true" outlineLevel="0" collapsed="false"/>
    <row r="1047216" customFormat="false" ht="12.8" hidden="false" customHeight="true" outlineLevel="0" collapsed="false"/>
    <row r="1047217" customFormat="false" ht="12.8" hidden="false" customHeight="true" outlineLevel="0" collapsed="false"/>
    <row r="1047218" customFormat="false" ht="12.8" hidden="false" customHeight="true" outlineLevel="0" collapsed="false"/>
    <row r="1047219" customFormat="false" ht="12.8" hidden="false" customHeight="true" outlineLevel="0" collapsed="false"/>
    <row r="1047220" customFormat="false" ht="12.8" hidden="false" customHeight="true" outlineLevel="0" collapsed="false"/>
    <row r="1047221" customFormat="false" ht="12.8" hidden="false" customHeight="true" outlineLevel="0" collapsed="false"/>
    <row r="1047222" customFormat="false" ht="12.8" hidden="false" customHeight="true" outlineLevel="0" collapsed="false"/>
    <row r="1047223" customFormat="false" ht="12.8" hidden="false" customHeight="true" outlineLevel="0" collapsed="false"/>
    <row r="1047224" customFormat="false" ht="12.8" hidden="false" customHeight="true" outlineLevel="0" collapsed="false"/>
    <row r="1047225" customFormat="false" ht="12.8" hidden="false" customHeight="true" outlineLevel="0" collapsed="false"/>
    <row r="1047226" customFormat="false" ht="12.8" hidden="false" customHeight="true" outlineLevel="0" collapsed="false"/>
    <row r="1047227" customFormat="false" ht="12.8" hidden="false" customHeight="true" outlineLevel="0" collapsed="false"/>
    <row r="1047228" customFormat="false" ht="12.8" hidden="false" customHeight="true" outlineLevel="0" collapsed="false"/>
    <row r="1047229" customFormat="false" ht="12.8" hidden="false" customHeight="true" outlineLevel="0" collapsed="false"/>
    <row r="1047230" customFormat="false" ht="12.8" hidden="false" customHeight="true" outlineLevel="0" collapsed="false"/>
    <row r="1047231" customFormat="false" ht="12.8" hidden="false" customHeight="true" outlineLevel="0" collapsed="false"/>
    <row r="1047232" customFormat="false" ht="12.8" hidden="false" customHeight="true" outlineLevel="0" collapsed="false"/>
    <row r="1047233" customFormat="false" ht="12.8" hidden="false" customHeight="true" outlineLevel="0" collapsed="false"/>
    <row r="1047234" customFormat="false" ht="12.8" hidden="false" customHeight="true" outlineLevel="0" collapsed="false"/>
    <row r="1047235" customFormat="false" ht="12.8" hidden="false" customHeight="true" outlineLevel="0" collapsed="false"/>
    <row r="1047236" customFormat="false" ht="12.8" hidden="false" customHeight="true" outlineLevel="0" collapsed="false"/>
    <row r="1047237" customFormat="false" ht="12.8" hidden="false" customHeight="true" outlineLevel="0" collapsed="false"/>
    <row r="1047238" customFormat="false" ht="12.8" hidden="false" customHeight="true" outlineLevel="0" collapsed="false"/>
    <row r="1047239" customFormat="false" ht="12.8" hidden="false" customHeight="true" outlineLevel="0" collapsed="false"/>
    <row r="1047240" customFormat="false" ht="12.8" hidden="false" customHeight="true" outlineLevel="0" collapsed="false"/>
    <row r="1047241" customFormat="false" ht="12.8" hidden="false" customHeight="true" outlineLevel="0" collapsed="false"/>
    <row r="1047242" customFormat="false" ht="12.8" hidden="false" customHeight="true" outlineLevel="0" collapsed="false"/>
    <row r="1047243" customFormat="false" ht="12.8" hidden="false" customHeight="true" outlineLevel="0" collapsed="false"/>
    <row r="1047244" customFormat="false" ht="12.8" hidden="false" customHeight="true" outlineLevel="0" collapsed="false"/>
    <row r="1047245" customFormat="false" ht="12.8" hidden="false" customHeight="true" outlineLevel="0" collapsed="false"/>
    <row r="1047246" customFormat="false" ht="12.8" hidden="false" customHeight="true" outlineLevel="0" collapsed="false"/>
    <row r="1047247" customFormat="false" ht="12.8" hidden="false" customHeight="true" outlineLevel="0" collapsed="false"/>
    <row r="1047248" customFormat="false" ht="12.8" hidden="false" customHeight="true" outlineLevel="0" collapsed="false"/>
    <row r="1047249" customFormat="false" ht="12.8" hidden="false" customHeight="true" outlineLevel="0" collapsed="false"/>
    <row r="1047250" customFormat="false" ht="12.8" hidden="false" customHeight="true" outlineLevel="0" collapsed="false"/>
    <row r="1047251" customFormat="false" ht="12.8" hidden="false" customHeight="true" outlineLevel="0" collapsed="false"/>
    <row r="1047252" customFormat="false" ht="12.8" hidden="false" customHeight="true" outlineLevel="0" collapsed="false"/>
    <row r="1047253" customFormat="false" ht="12.8" hidden="false" customHeight="true" outlineLevel="0" collapsed="false"/>
    <row r="1047254" customFormat="false" ht="12.8" hidden="false" customHeight="true" outlineLevel="0" collapsed="false"/>
    <row r="1047255" customFormat="false" ht="12.8" hidden="false" customHeight="true" outlineLevel="0" collapsed="false"/>
    <row r="1047256" customFormat="false" ht="12.8" hidden="false" customHeight="true" outlineLevel="0" collapsed="false"/>
    <row r="1047257" customFormat="false" ht="12.8" hidden="false" customHeight="true" outlineLevel="0" collapsed="false"/>
    <row r="1047258" customFormat="false" ht="12.8" hidden="false" customHeight="true" outlineLevel="0" collapsed="false"/>
    <row r="1047259" customFormat="false" ht="12.8" hidden="false" customHeight="true" outlineLevel="0" collapsed="false"/>
    <row r="1047260" customFormat="false" ht="12.8" hidden="false" customHeight="true" outlineLevel="0" collapsed="false"/>
    <row r="1047261" customFormat="false" ht="12.8" hidden="false" customHeight="true" outlineLevel="0" collapsed="false"/>
    <row r="1047262" customFormat="false" ht="12.8" hidden="false" customHeight="true" outlineLevel="0" collapsed="false"/>
    <row r="1047263" customFormat="false" ht="12.8" hidden="false" customHeight="true" outlineLevel="0" collapsed="false"/>
    <row r="1047264" customFormat="false" ht="12.8" hidden="false" customHeight="true" outlineLevel="0" collapsed="false"/>
    <row r="1047265" customFormat="false" ht="12.8" hidden="false" customHeight="true" outlineLevel="0" collapsed="false"/>
    <row r="1047266" customFormat="false" ht="12.8" hidden="false" customHeight="true" outlineLevel="0" collapsed="false"/>
    <row r="1047267" customFormat="false" ht="12.8" hidden="false" customHeight="true" outlineLevel="0" collapsed="false"/>
    <row r="1047268" customFormat="false" ht="12.8" hidden="false" customHeight="true" outlineLevel="0" collapsed="false"/>
    <row r="1047269" customFormat="false" ht="12.8" hidden="false" customHeight="true" outlineLevel="0" collapsed="false"/>
    <row r="1047270" customFormat="false" ht="12.8" hidden="false" customHeight="true" outlineLevel="0" collapsed="false"/>
    <row r="1047271" customFormat="false" ht="12.8" hidden="false" customHeight="true" outlineLevel="0" collapsed="false"/>
    <row r="1047272" customFormat="false" ht="12.8" hidden="false" customHeight="true" outlineLevel="0" collapsed="false"/>
    <row r="1047273" customFormat="false" ht="12.8" hidden="false" customHeight="true" outlineLevel="0" collapsed="false"/>
    <row r="1047274" customFormat="false" ht="12.8" hidden="false" customHeight="true" outlineLevel="0" collapsed="false"/>
    <row r="1047275" customFormat="false" ht="12.8" hidden="false" customHeight="true" outlineLevel="0" collapsed="false"/>
    <row r="1047276" customFormat="false" ht="12.8" hidden="false" customHeight="true" outlineLevel="0" collapsed="false"/>
    <row r="1047277" customFormat="false" ht="12.8" hidden="false" customHeight="true" outlineLevel="0" collapsed="false"/>
    <row r="1047278" customFormat="false" ht="12.8" hidden="false" customHeight="true" outlineLevel="0" collapsed="false"/>
    <row r="1047279" customFormat="false" ht="12.8" hidden="false" customHeight="true" outlineLevel="0" collapsed="false"/>
    <row r="1047280" customFormat="false" ht="12.8" hidden="false" customHeight="true" outlineLevel="0" collapsed="false"/>
    <row r="1047281" customFormat="false" ht="12.8" hidden="false" customHeight="true" outlineLevel="0" collapsed="false"/>
    <row r="1047282" customFormat="false" ht="12.8" hidden="false" customHeight="true" outlineLevel="0" collapsed="false"/>
    <row r="1047283" customFormat="false" ht="12.8" hidden="false" customHeight="true" outlineLevel="0" collapsed="false"/>
    <row r="1047284" customFormat="false" ht="12.8" hidden="false" customHeight="true" outlineLevel="0" collapsed="false"/>
    <row r="1047285" customFormat="false" ht="12.8" hidden="false" customHeight="true" outlineLevel="0" collapsed="false"/>
    <row r="1047286" customFormat="false" ht="12.8" hidden="false" customHeight="true" outlineLevel="0" collapsed="false"/>
    <row r="1047287" customFormat="false" ht="12.8" hidden="false" customHeight="true" outlineLevel="0" collapsed="false"/>
    <row r="1047288" customFormat="false" ht="12.8" hidden="false" customHeight="true" outlineLevel="0" collapsed="false"/>
    <row r="1047289" customFormat="false" ht="12.8" hidden="false" customHeight="true" outlineLevel="0" collapsed="false"/>
    <row r="1047290" customFormat="false" ht="12.8" hidden="false" customHeight="true" outlineLevel="0" collapsed="false"/>
    <row r="1047291" customFormat="false" ht="12.8" hidden="false" customHeight="true" outlineLevel="0" collapsed="false"/>
    <row r="1047292" customFormat="false" ht="12.8" hidden="false" customHeight="true" outlineLevel="0" collapsed="false"/>
    <row r="1047293" customFormat="false" ht="12.8" hidden="false" customHeight="true" outlineLevel="0" collapsed="false"/>
    <row r="1047294" customFormat="false" ht="12.8" hidden="false" customHeight="true" outlineLevel="0" collapsed="false"/>
    <row r="1047295" customFormat="false" ht="12.8" hidden="false" customHeight="true" outlineLevel="0" collapsed="false"/>
    <row r="1047296" customFormat="false" ht="12.8" hidden="false" customHeight="true" outlineLevel="0" collapsed="false"/>
    <row r="1047297" customFormat="false" ht="12.8" hidden="false" customHeight="true" outlineLevel="0" collapsed="false"/>
    <row r="1047298" customFormat="false" ht="12.8" hidden="false" customHeight="true" outlineLevel="0" collapsed="false"/>
    <row r="1047299" customFormat="false" ht="12.8" hidden="false" customHeight="true" outlineLevel="0" collapsed="false"/>
    <row r="1047300" customFormat="false" ht="12.8" hidden="false" customHeight="true" outlineLevel="0" collapsed="false"/>
    <row r="1047301" customFormat="false" ht="12.8" hidden="false" customHeight="true" outlineLevel="0" collapsed="false"/>
    <row r="1047302" customFormat="false" ht="12.8" hidden="false" customHeight="true" outlineLevel="0" collapsed="false"/>
    <row r="1047303" customFormat="false" ht="12.8" hidden="false" customHeight="true" outlineLevel="0" collapsed="false"/>
    <row r="1047304" customFormat="false" ht="12.8" hidden="false" customHeight="true" outlineLevel="0" collapsed="false"/>
    <row r="1047305" customFormat="false" ht="12.8" hidden="false" customHeight="true" outlineLevel="0" collapsed="false"/>
    <row r="1047306" customFormat="false" ht="12.8" hidden="false" customHeight="true" outlineLevel="0" collapsed="false"/>
    <row r="1047307" customFormat="false" ht="12.8" hidden="false" customHeight="true" outlineLevel="0" collapsed="false"/>
    <row r="1047308" customFormat="false" ht="12.8" hidden="false" customHeight="true" outlineLevel="0" collapsed="false"/>
    <row r="1047309" customFormat="false" ht="12.8" hidden="false" customHeight="true" outlineLevel="0" collapsed="false"/>
    <row r="1047310" customFormat="false" ht="12.8" hidden="false" customHeight="true" outlineLevel="0" collapsed="false"/>
    <row r="1047311" customFormat="false" ht="12.8" hidden="false" customHeight="true" outlineLevel="0" collapsed="false"/>
    <row r="1047312" customFormat="false" ht="12.8" hidden="false" customHeight="true" outlineLevel="0" collapsed="false"/>
    <row r="1047313" customFormat="false" ht="12.8" hidden="false" customHeight="true" outlineLevel="0" collapsed="false"/>
    <row r="1047314" customFormat="false" ht="12.8" hidden="false" customHeight="true" outlineLevel="0" collapsed="false"/>
    <row r="1047315" customFormat="false" ht="12.8" hidden="false" customHeight="true" outlineLevel="0" collapsed="false"/>
    <row r="1047316" customFormat="false" ht="12.8" hidden="false" customHeight="true" outlineLevel="0" collapsed="false"/>
    <row r="1047317" customFormat="false" ht="12.8" hidden="false" customHeight="true" outlineLevel="0" collapsed="false"/>
    <row r="1047318" customFormat="false" ht="12.8" hidden="false" customHeight="true" outlineLevel="0" collapsed="false"/>
    <row r="1047319" customFormat="false" ht="12.8" hidden="false" customHeight="true" outlineLevel="0" collapsed="false"/>
    <row r="1047320" customFormat="false" ht="12.8" hidden="false" customHeight="true" outlineLevel="0" collapsed="false"/>
    <row r="1047321" customFormat="false" ht="12.8" hidden="false" customHeight="true" outlineLevel="0" collapsed="false"/>
    <row r="1047322" customFormat="false" ht="12.8" hidden="false" customHeight="true" outlineLevel="0" collapsed="false"/>
    <row r="1047323" customFormat="false" ht="12.8" hidden="false" customHeight="true" outlineLevel="0" collapsed="false"/>
    <row r="1047324" customFormat="false" ht="12.8" hidden="false" customHeight="true" outlineLevel="0" collapsed="false"/>
    <row r="1047325" customFormat="false" ht="12.8" hidden="false" customHeight="true" outlineLevel="0" collapsed="false"/>
    <row r="1047326" customFormat="false" ht="12.8" hidden="false" customHeight="true" outlineLevel="0" collapsed="false"/>
    <row r="1047327" customFormat="false" ht="12.8" hidden="false" customHeight="true" outlineLevel="0" collapsed="false"/>
    <row r="1047328" customFormat="false" ht="12.8" hidden="false" customHeight="true" outlineLevel="0" collapsed="false"/>
    <row r="1047329" customFormat="false" ht="12.8" hidden="false" customHeight="true" outlineLevel="0" collapsed="false"/>
    <row r="1047330" customFormat="false" ht="12.8" hidden="false" customHeight="true" outlineLevel="0" collapsed="false"/>
    <row r="1047331" customFormat="false" ht="12.8" hidden="false" customHeight="true" outlineLevel="0" collapsed="false"/>
    <row r="1047332" customFormat="false" ht="12.8" hidden="false" customHeight="true" outlineLevel="0" collapsed="false"/>
    <row r="1047333" customFormat="false" ht="12.8" hidden="false" customHeight="true" outlineLevel="0" collapsed="false"/>
    <row r="1047334" customFormat="false" ht="12.8" hidden="false" customHeight="true" outlineLevel="0" collapsed="false"/>
    <row r="1047335" customFormat="false" ht="12.8" hidden="false" customHeight="true" outlineLevel="0" collapsed="false"/>
    <row r="1047336" customFormat="false" ht="12.8" hidden="false" customHeight="true" outlineLevel="0" collapsed="false"/>
    <row r="1047337" customFormat="false" ht="12.8" hidden="false" customHeight="true" outlineLevel="0" collapsed="false"/>
    <row r="1047338" customFormat="false" ht="12.8" hidden="false" customHeight="true" outlineLevel="0" collapsed="false"/>
    <row r="1047339" customFormat="false" ht="12.8" hidden="false" customHeight="true" outlineLevel="0" collapsed="false"/>
    <row r="1047340" customFormat="false" ht="12.8" hidden="false" customHeight="true" outlineLevel="0" collapsed="false"/>
    <row r="1047341" customFormat="false" ht="12.8" hidden="false" customHeight="true" outlineLevel="0" collapsed="false"/>
    <row r="1047342" customFormat="false" ht="12.8" hidden="false" customHeight="true" outlineLevel="0" collapsed="false"/>
    <row r="1047343" customFormat="false" ht="12.8" hidden="false" customHeight="true" outlineLevel="0" collapsed="false"/>
    <row r="1047344" customFormat="false" ht="12.8" hidden="false" customHeight="true" outlineLevel="0" collapsed="false"/>
    <row r="1047345" customFormat="false" ht="12.8" hidden="false" customHeight="true" outlineLevel="0" collapsed="false"/>
    <row r="1047346" customFormat="false" ht="12.8" hidden="false" customHeight="true" outlineLevel="0" collapsed="false"/>
    <row r="1047347" customFormat="false" ht="12.8" hidden="false" customHeight="true" outlineLevel="0" collapsed="false"/>
    <row r="1047348" customFormat="false" ht="12.8" hidden="false" customHeight="true" outlineLevel="0" collapsed="false"/>
    <row r="1047349" customFormat="false" ht="12.8" hidden="false" customHeight="true" outlineLevel="0" collapsed="false"/>
    <row r="1047350" customFormat="false" ht="12.8" hidden="false" customHeight="true" outlineLevel="0" collapsed="false"/>
    <row r="1047351" customFormat="false" ht="12.8" hidden="false" customHeight="true" outlineLevel="0" collapsed="false"/>
    <row r="1047352" customFormat="false" ht="12.8" hidden="false" customHeight="true" outlineLevel="0" collapsed="false"/>
    <row r="1047353" customFormat="false" ht="12.8" hidden="false" customHeight="true" outlineLevel="0" collapsed="false"/>
    <row r="1047354" customFormat="false" ht="12.8" hidden="false" customHeight="true" outlineLevel="0" collapsed="false"/>
    <row r="1047355" customFormat="false" ht="12.8" hidden="false" customHeight="true" outlineLevel="0" collapsed="false"/>
    <row r="1047356" customFormat="false" ht="12.8" hidden="false" customHeight="true" outlineLevel="0" collapsed="false"/>
    <row r="1047357" customFormat="false" ht="12.8" hidden="false" customHeight="true" outlineLevel="0" collapsed="false"/>
    <row r="1047358" customFormat="false" ht="12.8" hidden="false" customHeight="true" outlineLevel="0" collapsed="false"/>
    <row r="1047359" customFormat="false" ht="12.8" hidden="false" customHeight="true" outlineLevel="0" collapsed="false"/>
    <row r="1047360" customFormat="false" ht="12.8" hidden="false" customHeight="true" outlineLevel="0" collapsed="false"/>
    <row r="1047361" customFormat="false" ht="12.8" hidden="false" customHeight="true" outlineLevel="0" collapsed="false"/>
    <row r="1047362" customFormat="false" ht="12.8" hidden="false" customHeight="true" outlineLevel="0" collapsed="false"/>
    <row r="1047363" customFormat="false" ht="12.8" hidden="false" customHeight="true" outlineLevel="0" collapsed="false"/>
    <row r="1047364" customFormat="false" ht="12.8" hidden="false" customHeight="true" outlineLevel="0" collapsed="false"/>
    <row r="1047365" customFormat="false" ht="12.8" hidden="false" customHeight="true" outlineLevel="0" collapsed="false"/>
    <row r="1047366" customFormat="false" ht="12.8" hidden="false" customHeight="true" outlineLevel="0" collapsed="false"/>
    <row r="1047367" customFormat="false" ht="12.8" hidden="false" customHeight="true" outlineLevel="0" collapsed="false"/>
    <row r="1047368" customFormat="false" ht="12.8" hidden="false" customHeight="true" outlineLevel="0" collapsed="false"/>
    <row r="1047369" customFormat="false" ht="12.8" hidden="false" customHeight="true" outlineLevel="0" collapsed="false"/>
    <row r="1047370" customFormat="false" ht="12.8" hidden="false" customHeight="true" outlineLevel="0" collapsed="false"/>
    <row r="1047371" customFormat="false" ht="12.8" hidden="false" customHeight="true" outlineLevel="0" collapsed="false"/>
    <row r="1047372" customFormat="false" ht="12.8" hidden="false" customHeight="true" outlineLevel="0" collapsed="false"/>
    <row r="1047373" customFormat="false" ht="12.8" hidden="false" customHeight="true" outlineLevel="0" collapsed="false"/>
    <row r="1047374" customFormat="false" ht="12.8" hidden="false" customHeight="true" outlineLevel="0" collapsed="false"/>
    <row r="1047375" customFormat="false" ht="12.8" hidden="false" customHeight="true" outlineLevel="0" collapsed="false"/>
    <row r="1047376" customFormat="false" ht="12.8" hidden="false" customHeight="true" outlineLevel="0" collapsed="false"/>
    <row r="1047377" customFormat="false" ht="12.8" hidden="false" customHeight="true" outlineLevel="0" collapsed="false"/>
    <row r="1047378" customFormat="false" ht="12.8" hidden="false" customHeight="true" outlineLevel="0" collapsed="false"/>
    <row r="1047379" customFormat="false" ht="12.8" hidden="false" customHeight="true" outlineLevel="0" collapsed="false"/>
    <row r="1047380" customFormat="false" ht="12.8" hidden="false" customHeight="true" outlineLevel="0" collapsed="false"/>
    <row r="1047381" customFormat="false" ht="12.8" hidden="false" customHeight="true" outlineLevel="0" collapsed="false"/>
    <row r="1047382" customFormat="false" ht="12.8" hidden="false" customHeight="true" outlineLevel="0" collapsed="false"/>
    <row r="1047383" customFormat="false" ht="12.8" hidden="false" customHeight="true" outlineLevel="0" collapsed="false"/>
    <row r="1047384" customFormat="false" ht="12.8" hidden="false" customHeight="true" outlineLevel="0" collapsed="false"/>
    <row r="1047385" customFormat="false" ht="12.8" hidden="false" customHeight="true" outlineLevel="0" collapsed="false"/>
    <row r="1047386" customFormat="false" ht="12.8" hidden="false" customHeight="true" outlineLevel="0" collapsed="false"/>
    <row r="1047387" customFormat="false" ht="12.8" hidden="false" customHeight="true" outlineLevel="0" collapsed="false"/>
    <row r="1047388" customFormat="false" ht="12.8" hidden="false" customHeight="true" outlineLevel="0" collapsed="false"/>
    <row r="1047389" customFormat="false" ht="12.8" hidden="false" customHeight="true" outlineLevel="0" collapsed="false"/>
    <row r="1047390" customFormat="false" ht="12.8" hidden="false" customHeight="true" outlineLevel="0" collapsed="false"/>
    <row r="1047391" customFormat="false" ht="12.8" hidden="false" customHeight="true" outlineLevel="0" collapsed="false"/>
    <row r="1047392" customFormat="false" ht="12.8" hidden="false" customHeight="true" outlineLevel="0" collapsed="false"/>
    <row r="1047393" customFormat="false" ht="12.8" hidden="false" customHeight="true" outlineLevel="0" collapsed="false"/>
    <row r="1047394" customFormat="false" ht="12.8" hidden="false" customHeight="true" outlineLevel="0" collapsed="false"/>
    <row r="1047395" customFormat="false" ht="12.8" hidden="false" customHeight="true" outlineLevel="0" collapsed="false"/>
    <row r="1047396" customFormat="false" ht="12.8" hidden="false" customHeight="true" outlineLevel="0" collapsed="false"/>
    <row r="1047397" customFormat="false" ht="12.8" hidden="false" customHeight="true" outlineLevel="0" collapsed="false"/>
    <row r="1047398" customFormat="false" ht="12.8" hidden="false" customHeight="true" outlineLevel="0" collapsed="false"/>
    <row r="1047399" customFormat="false" ht="12.8" hidden="false" customHeight="true" outlineLevel="0" collapsed="false"/>
    <row r="1047400" customFormat="false" ht="12.8" hidden="false" customHeight="true" outlineLevel="0" collapsed="false"/>
    <row r="1047401" customFormat="false" ht="12.8" hidden="false" customHeight="true" outlineLevel="0" collapsed="false"/>
    <row r="1047402" customFormat="false" ht="12.8" hidden="false" customHeight="true" outlineLevel="0" collapsed="false"/>
    <row r="1047403" customFormat="false" ht="12.8" hidden="false" customHeight="true" outlineLevel="0" collapsed="false"/>
    <row r="1047404" customFormat="false" ht="12.8" hidden="false" customHeight="true" outlineLevel="0" collapsed="false"/>
    <row r="1047405" customFormat="false" ht="12.8" hidden="false" customHeight="true" outlineLevel="0" collapsed="false"/>
    <row r="1047406" customFormat="false" ht="12.8" hidden="false" customHeight="true" outlineLevel="0" collapsed="false"/>
    <row r="1047407" customFormat="false" ht="12.8" hidden="false" customHeight="true" outlineLevel="0" collapsed="false"/>
    <row r="1047408" customFormat="false" ht="12.8" hidden="false" customHeight="true" outlineLevel="0" collapsed="false"/>
    <row r="1047409" customFormat="false" ht="12.8" hidden="false" customHeight="true" outlineLevel="0" collapsed="false"/>
    <row r="1047410" customFormat="false" ht="12.8" hidden="false" customHeight="true" outlineLevel="0" collapsed="false"/>
    <row r="1047411" customFormat="false" ht="12.8" hidden="false" customHeight="true" outlineLevel="0" collapsed="false"/>
    <row r="1047412" customFormat="false" ht="12.8" hidden="false" customHeight="true" outlineLevel="0" collapsed="false"/>
    <row r="1047413" customFormat="false" ht="12.8" hidden="false" customHeight="true" outlineLevel="0" collapsed="false"/>
    <row r="1047414" customFormat="false" ht="12.8" hidden="false" customHeight="true" outlineLevel="0" collapsed="false"/>
    <row r="1047415" customFormat="false" ht="12.8" hidden="false" customHeight="true" outlineLevel="0" collapsed="false"/>
    <row r="1047416" customFormat="false" ht="12.8" hidden="false" customHeight="true" outlineLevel="0" collapsed="false"/>
    <row r="1047417" customFormat="false" ht="12.8" hidden="false" customHeight="true" outlineLevel="0" collapsed="false"/>
    <row r="1047418" customFormat="false" ht="12.8" hidden="false" customHeight="true" outlineLevel="0" collapsed="false"/>
    <row r="1047419" customFormat="false" ht="12.8" hidden="false" customHeight="true" outlineLevel="0" collapsed="false"/>
    <row r="1047420" customFormat="false" ht="12.8" hidden="false" customHeight="true" outlineLevel="0" collapsed="false"/>
    <row r="1047421" customFormat="false" ht="12.8" hidden="false" customHeight="true" outlineLevel="0" collapsed="false"/>
    <row r="1047422" customFormat="false" ht="12.8" hidden="false" customHeight="true" outlineLevel="0" collapsed="false"/>
    <row r="1047423" customFormat="false" ht="12.8" hidden="false" customHeight="true" outlineLevel="0" collapsed="false"/>
    <row r="1047424" customFormat="false" ht="12.8" hidden="false" customHeight="true" outlineLevel="0" collapsed="false"/>
    <row r="1047425" customFormat="false" ht="12.8" hidden="false" customHeight="true" outlineLevel="0" collapsed="false"/>
    <row r="1047426" customFormat="false" ht="12.8" hidden="false" customHeight="true" outlineLevel="0" collapsed="false"/>
    <row r="1047427" customFormat="false" ht="12.8" hidden="false" customHeight="true" outlineLevel="0" collapsed="false"/>
    <row r="1047428" customFormat="false" ht="12.8" hidden="false" customHeight="true" outlineLevel="0" collapsed="false"/>
    <row r="1047429" customFormat="false" ht="12.8" hidden="false" customHeight="true" outlineLevel="0" collapsed="false"/>
    <row r="1047430" customFormat="false" ht="12.8" hidden="false" customHeight="true" outlineLevel="0" collapsed="false"/>
    <row r="1047431" customFormat="false" ht="12.8" hidden="false" customHeight="true" outlineLevel="0" collapsed="false"/>
    <row r="1047432" customFormat="false" ht="12.8" hidden="false" customHeight="true" outlineLevel="0" collapsed="false"/>
    <row r="1047433" customFormat="false" ht="12.8" hidden="false" customHeight="true" outlineLevel="0" collapsed="false"/>
    <row r="1047434" customFormat="false" ht="12.8" hidden="false" customHeight="true" outlineLevel="0" collapsed="false"/>
    <row r="1047435" customFormat="false" ht="12.8" hidden="false" customHeight="true" outlineLevel="0" collapsed="false"/>
    <row r="1047436" customFormat="false" ht="12.8" hidden="false" customHeight="true" outlineLevel="0" collapsed="false"/>
    <row r="1047437" customFormat="false" ht="12.8" hidden="false" customHeight="true" outlineLevel="0" collapsed="false"/>
    <row r="1047438" customFormat="false" ht="12.8" hidden="false" customHeight="true" outlineLevel="0" collapsed="false"/>
    <row r="1047439" customFormat="false" ht="12.8" hidden="false" customHeight="true" outlineLevel="0" collapsed="false"/>
    <row r="1047440" customFormat="false" ht="12.8" hidden="false" customHeight="true" outlineLevel="0" collapsed="false"/>
    <row r="1047441" customFormat="false" ht="12.8" hidden="false" customHeight="true" outlineLevel="0" collapsed="false"/>
    <row r="1047442" customFormat="false" ht="12.8" hidden="false" customHeight="true" outlineLevel="0" collapsed="false"/>
    <row r="1047443" customFormat="false" ht="12.8" hidden="false" customHeight="true" outlineLevel="0" collapsed="false"/>
    <row r="1047444" customFormat="false" ht="12.8" hidden="false" customHeight="true" outlineLevel="0" collapsed="false"/>
    <row r="1047445" customFormat="false" ht="12.8" hidden="false" customHeight="true" outlineLevel="0" collapsed="false"/>
    <row r="1047446" customFormat="false" ht="12.8" hidden="false" customHeight="true" outlineLevel="0" collapsed="false"/>
    <row r="1047447" customFormat="false" ht="12.8" hidden="false" customHeight="true" outlineLevel="0" collapsed="false"/>
    <row r="1047448" customFormat="false" ht="12.8" hidden="false" customHeight="true" outlineLevel="0" collapsed="false"/>
    <row r="1047449" customFormat="false" ht="12.8" hidden="false" customHeight="true" outlineLevel="0" collapsed="false"/>
    <row r="1047450" customFormat="false" ht="12.8" hidden="false" customHeight="true" outlineLevel="0" collapsed="false"/>
    <row r="1047451" customFormat="false" ht="12.8" hidden="false" customHeight="true" outlineLevel="0" collapsed="false"/>
    <row r="1047452" customFormat="false" ht="12.8" hidden="false" customHeight="true" outlineLevel="0" collapsed="false"/>
    <row r="1047453" customFormat="false" ht="12.8" hidden="false" customHeight="true" outlineLevel="0" collapsed="false"/>
    <row r="1047454" customFormat="false" ht="12.8" hidden="false" customHeight="true" outlineLevel="0" collapsed="false"/>
    <row r="1047455" customFormat="false" ht="12.8" hidden="false" customHeight="true" outlineLevel="0" collapsed="false"/>
    <row r="1047456" customFormat="false" ht="12.8" hidden="false" customHeight="true" outlineLevel="0" collapsed="false"/>
    <row r="1047457" customFormat="false" ht="12.8" hidden="false" customHeight="true" outlineLevel="0" collapsed="false"/>
    <row r="1047458" customFormat="false" ht="12.8" hidden="false" customHeight="true" outlineLevel="0" collapsed="false"/>
    <row r="1047459" customFormat="false" ht="12.8" hidden="false" customHeight="true" outlineLevel="0" collapsed="false"/>
    <row r="1047460" customFormat="false" ht="12.8" hidden="false" customHeight="true" outlineLevel="0" collapsed="false"/>
    <row r="1047461" customFormat="false" ht="12.8" hidden="false" customHeight="true" outlineLevel="0" collapsed="false"/>
    <row r="1047462" customFormat="false" ht="12.8" hidden="false" customHeight="true" outlineLevel="0" collapsed="false"/>
    <row r="1047463" customFormat="false" ht="12.8" hidden="false" customHeight="true" outlineLevel="0" collapsed="false"/>
    <row r="1047464" customFormat="false" ht="12.8" hidden="false" customHeight="true" outlineLevel="0" collapsed="false"/>
    <row r="1047465" customFormat="false" ht="12.8" hidden="false" customHeight="true" outlineLevel="0" collapsed="false"/>
    <row r="1047466" customFormat="false" ht="12.8" hidden="false" customHeight="true" outlineLevel="0" collapsed="false"/>
    <row r="1047467" customFormat="false" ht="12.8" hidden="false" customHeight="true" outlineLevel="0" collapsed="false"/>
    <row r="1047468" customFormat="false" ht="12.8" hidden="false" customHeight="true" outlineLevel="0" collapsed="false"/>
    <row r="1047469" customFormat="false" ht="12.8" hidden="false" customHeight="true" outlineLevel="0" collapsed="false"/>
    <row r="1047470" customFormat="false" ht="12.8" hidden="false" customHeight="true" outlineLevel="0" collapsed="false"/>
    <row r="1047471" customFormat="false" ht="12.8" hidden="false" customHeight="true" outlineLevel="0" collapsed="false"/>
    <row r="1047472" customFormat="false" ht="12.8" hidden="false" customHeight="true" outlineLevel="0" collapsed="false"/>
    <row r="1047473" customFormat="false" ht="12.8" hidden="false" customHeight="true" outlineLevel="0" collapsed="false"/>
    <row r="1047474" customFormat="false" ht="12.8" hidden="false" customHeight="true" outlineLevel="0" collapsed="false"/>
    <row r="1047475" customFormat="false" ht="12.8" hidden="false" customHeight="true" outlineLevel="0" collapsed="false"/>
    <row r="1047476" customFormat="false" ht="12.8" hidden="false" customHeight="true" outlineLevel="0" collapsed="false"/>
    <row r="1047477" customFormat="false" ht="12.8" hidden="false" customHeight="true" outlineLevel="0" collapsed="false"/>
    <row r="1047478" customFormat="false" ht="12.8" hidden="false" customHeight="true" outlineLevel="0" collapsed="false"/>
    <row r="1047479" customFormat="false" ht="12.8" hidden="false" customHeight="true" outlineLevel="0" collapsed="false"/>
    <row r="1047480" customFormat="false" ht="12.8" hidden="false" customHeight="true" outlineLevel="0" collapsed="false"/>
    <row r="1047481" customFormat="false" ht="12.8" hidden="false" customHeight="true" outlineLevel="0" collapsed="false"/>
    <row r="1047482" customFormat="false" ht="12.8" hidden="false" customHeight="true" outlineLevel="0" collapsed="false"/>
    <row r="1047483" customFormat="false" ht="12.8" hidden="false" customHeight="true" outlineLevel="0" collapsed="false"/>
    <row r="1047484" customFormat="false" ht="12.8" hidden="false" customHeight="true" outlineLevel="0" collapsed="false"/>
    <row r="1047485" customFormat="false" ht="12.8" hidden="false" customHeight="true" outlineLevel="0" collapsed="false"/>
    <row r="1047486" customFormat="false" ht="12.8" hidden="false" customHeight="true" outlineLevel="0" collapsed="false"/>
    <row r="1047487" customFormat="false" ht="12.8" hidden="false" customHeight="true" outlineLevel="0" collapsed="false"/>
    <row r="1047488" customFormat="false" ht="12.8" hidden="false" customHeight="true" outlineLevel="0" collapsed="false"/>
    <row r="1047489" customFormat="false" ht="12.8" hidden="false" customHeight="true" outlineLevel="0" collapsed="false"/>
    <row r="1047490" customFormat="false" ht="12.8" hidden="false" customHeight="true" outlineLevel="0" collapsed="false"/>
    <row r="1047491" customFormat="false" ht="12.8" hidden="false" customHeight="true" outlineLevel="0" collapsed="false"/>
    <row r="1047492" customFormat="false" ht="12.8" hidden="false" customHeight="true" outlineLevel="0" collapsed="false"/>
    <row r="1047493" customFormat="false" ht="12.8" hidden="false" customHeight="true" outlineLevel="0" collapsed="false"/>
    <row r="1047494" customFormat="false" ht="12.8" hidden="false" customHeight="true" outlineLevel="0" collapsed="false"/>
    <row r="1047495" customFormat="false" ht="12.8" hidden="false" customHeight="true" outlineLevel="0" collapsed="false"/>
    <row r="1047496" customFormat="false" ht="12.8" hidden="false" customHeight="true" outlineLevel="0" collapsed="false"/>
    <row r="1047497" customFormat="false" ht="12.8" hidden="false" customHeight="true" outlineLevel="0" collapsed="false"/>
    <row r="1047498" customFormat="false" ht="12.8" hidden="false" customHeight="true" outlineLevel="0" collapsed="false"/>
    <row r="1047499" customFormat="false" ht="12.8" hidden="false" customHeight="true" outlineLevel="0" collapsed="false"/>
    <row r="1047500" customFormat="false" ht="12.8" hidden="false" customHeight="true" outlineLevel="0" collapsed="false"/>
    <row r="1047501" customFormat="false" ht="12.8" hidden="false" customHeight="true" outlineLevel="0" collapsed="false"/>
    <row r="1047502" customFormat="false" ht="12.8" hidden="false" customHeight="true" outlineLevel="0" collapsed="false"/>
    <row r="1047503" customFormat="false" ht="12.8" hidden="false" customHeight="true" outlineLevel="0" collapsed="false"/>
    <row r="1047504" customFormat="false" ht="12.8" hidden="false" customHeight="true" outlineLevel="0" collapsed="false"/>
    <row r="1047505" customFormat="false" ht="12.8" hidden="false" customHeight="true" outlineLevel="0" collapsed="false"/>
    <row r="1047506" customFormat="false" ht="12.8" hidden="false" customHeight="true" outlineLevel="0" collapsed="false"/>
    <row r="1047507" customFormat="false" ht="12.8" hidden="false" customHeight="true" outlineLevel="0" collapsed="false"/>
    <row r="1047508" customFormat="false" ht="12.8" hidden="false" customHeight="true" outlineLevel="0" collapsed="false"/>
    <row r="1047509" customFormat="false" ht="12.8" hidden="false" customHeight="true" outlineLevel="0" collapsed="false"/>
    <row r="1047510" customFormat="false" ht="12.8" hidden="false" customHeight="true" outlineLevel="0" collapsed="false"/>
    <row r="1047511" customFormat="false" ht="12.8" hidden="false" customHeight="true" outlineLevel="0" collapsed="false"/>
    <row r="1047512" customFormat="false" ht="12.8" hidden="false" customHeight="true" outlineLevel="0" collapsed="false"/>
    <row r="1047513" customFormat="false" ht="12.8" hidden="false" customHeight="true" outlineLevel="0" collapsed="false"/>
    <row r="1047514" customFormat="false" ht="12.8" hidden="false" customHeight="true" outlineLevel="0" collapsed="false"/>
    <row r="1047515" customFormat="false" ht="12.8" hidden="false" customHeight="true" outlineLevel="0" collapsed="false"/>
    <row r="1047516" customFormat="false" ht="12.8" hidden="false" customHeight="true" outlineLevel="0" collapsed="false"/>
    <row r="1047517" customFormat="false" ht="12.8" hidden="false" customHeight="true" outlineLevel="0" collapsed="false"/>
    <row r="1047518" customFormat="false" ht="12.8" hidden="false" customHeight="true" outlineLevel="0" collapsed="false"/>
    <row r="1047519" customFormat="false" ht="12.8" hidden="false" customHeight="true" outlineLevel="0" collapsed="false"/>
    <row r="1047520" customFormat="false" ht="12.8" hidden="false" customHeight="true" outlineLevel="0" collapsed="false"/>
    <row r="1047521" customFormat="false" ht="12.8" hidden="false" customHeight="true" outlineLevel="0" collapsed="false"/>
    <row r="1047522" customFormat="false" ht="12.8" hidden="false" customHeight="true" outlineLevel="0" collapsed="false"/>
    <row r="1047523" customFormat="false" ht="12.8" hidden="false" customHeight="true" outlineLevel="0" collapsed="false"/>
    <row r="1047524" customFormat="false" ht="12.8" hidden="false" customHeight="true" outlineLevel="0" collapsed="false"/>
    <row r="1047525" customFormat="false" ht="12.8" hidden="false" customHeight="true" outlineLevel="0" collapsed="false"/>
    <row r="1047526" customFormat="false" ht="12.8" hidden="false" customHeight="true" outlineLevel="0" collapsed="false"/>
    <row r="1047527" customFormat="false" ht="12.8" hidden="false" customHeight="true" outlineLevel="0" collapsed="false"/>
    <row r="1047528" customFormat="false" ht="12.8" hidden="false" customHeight="true" outlineLevel="0" collapsed="false"/>
    <row r="1047529" customFormat="false" ht="12.8" hidden="false" customHeight="true" outlineLevel="0" collapsed="false"/>
    <row r="1047530" customFormat="false" ht="12.8" hidden="false" customHeight="true" outlineLevel="0" collapsed="false"/>
    <row r="1047531" customFormat="false" ht="12.8" hidden="false" customHeight="true" outlineLevel="0" collapsed="false"/>
    <row r="1047532" customFormat="false" ht="12.8" hidden="false" customHeight="true" outlineLevel="0" collapsed="false"/>
    <row r="1047533" customFormat="false" ht="12.8" hidden="false" customHeight="true" outlineLevel="0" collapsed="false"/>
    <row r="1047534" customFormat="false" ht="12.8" hidden="false" customHeight="true" outlineLevel="0" collapsed="false"/>
    <row r="1047535" customFormat="false" ht="12.8" hidden="false" customHeight="true" outlineLevel="0" collapsed="false"/>
    <row r="1047536" customFormat="false" ht="12.8" hidden="false" customHeight="true" outlineLevel="0" collapsed="false"/>
    <row r="1047537" customFormat="false" ht="12.8" hidden="false" customHeight="true" outlineLevel="0" collapsed="false"/>
    <row r="1047538" customFormat="false" ht="12.8" hidden="false" customHeight="true" outlineLevel="0" collapsed="false"/>
    <row r="1047539" customFormat="false" ht="12.8" hidden="false" customHeight="true" outlineLevel="0" collapsed="false"/>
    <row r="1047540" customFormat="false" ht="12.8" hidden="false" customHeight="true" outlineLevel="0" collapsed="false"/>
    <row r="1047541" customFormat="false" ht="12.8" hidden="false" customHeight="true" outlineLevel="0" collapsed="false"/>
    <row r="1047542" customFormat="false" ht="12.8" hidden="false" customHeight="true" outlineLevel="0" collapsed="false"/>
    <row r="1047543" customFormat="false" ht="12.8" hidden="false" customHeight="true" outlineLevel="0" collapsed="false"/>
    <row r="1047544" customFormat="false" ht="12.8" hidden="false" customHeight="true" outlineLevel="0" collapsed="false"/>
    <row r="1047545" customFormat="false" ht="12.8" hidden="false" customHeight="true" outlineLevel="0" collapsed="false"/>
    <row r="1047546" customFormat="false" ht="12.8" hidden="false" customHeight="true" outlineLevel="0" collapsed="false"/>
    <row r="1047547" customFormat="false" ht="12.8" hidden="false" customHeight="true" outlineLevel="0" collapsed="false"/>
    <row r="1047548" customFormat="false" ht="12.8" hidden="false" customHeight="true" outlineLevel="0" collapsed="false"/>
    <row r="1047549" customFormat="false" ht="12.8" hidden="false" customHeight="true" outlineLevel="0" collapsed="false"/>
    <row r="1047550" customFormat="false" ht="12.8" hidden="false" customHeight="true" outlineLevel="0" collapsed="false"/>
    <row r="1047551" customFormat="false" ht="12.8" hidden="false" customHeight="true" outlineLevel="0" collapsed="false"/>
    <row r="1047552" customFormat="false" ht="12.8" hidden="false" customHeight="true" outlineLevel="0" collapsed="false"/>
    <row r="1047553" customFormat="false" ht="12.8" hidden="false" customHeight="true" outlineLevel="0" collapsed="false"/>
    <row r="1047554" customFormat="false" ht="12.8" hidden="false" customHeight="true" outlineLevel="0" collapsed="false"/>
    <row r="1047555" customFormat="false" ht="12.8" hidden="false" customHeight="true" outlineLevel="0" collapsed="false"/>
    <row r="1047556" customFormat="false" ht="12.8" hidden="false" customHeight="true" outlineLevel="0" collapsed="false"/>
    <row r="1047557" customFormat="false" ht="12.8" hidden="false" customHeight="true" outlineLevel="0" collapsed="false"/>
    <row r="1047558" customFormat="false" ht="12.8" hidden="false" customHeight="true" outlineLevel="0" collapsed="false"/>
    <row r="1047559" customFormat="false" ht="12.8" hidden="false" customHeight="true" outlineLevel="0" collapsed="false"/>
    <row r="1047560" customFormat="false" ht="12.8" hidden="false" customHeight="true" outlineLevel="0" collapsed="false"/>
    <row r="1047561" customFormat="false" ht="12.8" hidden="false" customHeight="true" outlineLevel="0" collapsed="false"/>
    <row r="1047562" customFormat="false" ht="12.8" hidden="false" customHeight="true" outlineLevel="0" collapsed="false"/>
    <row r="1047563" customFormat="false" ht="12.8" hidden="false" customHeight="true" outlineLevel="0" collapsed="false"/>
    <row r="1047564" customFormat="false" ht="12.8" hidden="false" customHeight="true" outlineLevel="0" collapsed="false"/>
    <row r="1047565" customFormat="false" ht="12.8" hidden="false" customHeight="true" outlineLevel="0" collapsed="false"/>
    <row r="1047566" customFormat="false" ht="12.8" hidden="false" customHeight="true" outlineLevel="0" collapsed="false"/>
    <row r="1047567" customFormat="false" ht="12.8" hidden="false" customHeight="true" outlineLevel="0" collapsed="false"/>
    <row r="1047568" customFormat="false" ht="12.8" hidden="false" customHeight="true" outlineLevel="0" collapsed="false"/>
    <row r="1047569" customFormat="false" ht="12.8" hidden="false" customHeight="true" outlineLevel="0" collapsed="false"/>
    <row r="1047570" customFormat="false" ht="12.8" hidden="false" customHeight="true" outlineLevel="0" collapsed="false"/>
    <row r="1047571" customFormat="false" ht="12.8" hidden="false" customHeight="true" outlineLevel="0" collapsed="false"/>
    <row r="1047572" customFormat="false" ht="12.8" hidden="false" customHeight="true" outlineLevel="0" collapsed="false"/>
    <row r="1047573" customFormat="false" ht="12.8" hidden="false" customHeight="true" outlineLevel="0" collapsed="false"/>
    <row r="1047574" customFormat="false" ht="12.8" hidden="false" customHeight="true" outlineLevel="0" collapsed="false"/>
    <row r="1047575" customFormat="false" ht="12.8" hidden="false" customHeight="true" outlineLevel="0" collapsed="false"/>
    <row r="1047576" customFormat="false" ht="12.8" hidden="false" customHeight="true" outlineLevel="0" collapsed="false"/>
    <row r="1047577" customFormat="false" ht="12.8" hidden="false" customHeight="true" outlineLevel="0" collapsed="false"/>
    <row r="1047578" customFormat="false" ht="12.8" hidden="false" customHeight="true" outlineLevel="0" collapsed="false"/>
    <row r="1047579" customFormat="false" ht="12.8" hidden="false" customHeight="true" outlineLevel="0" collapsed="false"/>
    <row r="1047580" customFormat="false" ht="12.8" hidden="false" customHeight="true" outlineLevel="0" collapsed="false"/>
    <row r="1047581" customFormat="false" ht="12.8" hidden="false" customHeight="true" outlineLevel="0" collapsed="false"/>
    <row r="1047582" customFormat="false" ht="12.8" hidden="false" customHeight="true" outlineLevel="0" collapsed="false"/>
    <row r="1047583" customFormat="false" ht="12.8" hidden="false" customHeight="true" outlineLevel="0" collapsed="false"/>
    <row r="1047584" customFormat="false" ht="12.8" hidden="false" customHeight="true" outlineLevel="0" collapsed="false"/>
    <row r="1047585" customFormat="false" ht="12.8" hidden="false" customHeight="true" outlineLevel="0" collapsed="false"/>
    <row r="1047586" customFormat="false" ht="12.8" hidden="false" customHeight="true" outlineLevel="0" collapsed="false"/>
    <row r="1047587" customFormat="false" ht="12.8" hidden="false" customHeight="true" outlineLevel="0" collapsed="false"/>
    <row r="1047588" customFormat="false" ht="12.8" hidden="false" customHeight="true" outlineLevel="0" collapsed="false"/>
    <row r="1047589" customFormat="false" ht="12.8" hidden="false" customHeight="true" outlineLevel="0" collapsed="false"/>
    <row r="1047590" customFormat="false" ht="12.8" hidden="false" customHeight="true" outlineLevel="0" collapsed="false"/>
    <row r="1047591" customFormat="false" ht="12.8" hidden="false" customHeight="true" outlineLevel="0" collapsed="false"/>
    <row r="1047592" customFormat="false" ht="12.8" hidden="false" customHeight="true" outlineLevel="0" collapsed="false"/>
    <row r="1047593" customFormat="false" ht="12.8" hidden="false" customHeight="true" outlineLevel="0" collapsed="false"/>
    <row r="1047594" customFormat="false" ht="12.8" hidden="false" customHeight="true" outlineLevel="0" collapsed="false"/>
    <row r="1047595" customFormat="false" ht="12.8" hidden="false" customHeight="true" outlineLevel="0" collapsed="false"/>
    <row r="1047596" customFormat="false" ht="12.8" hidden="false" customHeight="true" outlineLevel="0" collapsed="false"/>
    <row r="1047597" customFormat="false" ht="12.8" hidden="false" customHeight="true" outlineLevel="0" collapsed="false"/>
    <row r="1047598" customFormat="false" ht="12.8" hidden="false" customHeight="true" outlineLevel="0" collapsed="false"/>
    <row r="1047599" customFormat="false" ht="12.8" hidden="false" customHeight="true" outlineLevel="0" collapsed="false"/>
    <row r="1047600" customFormat="false" ht="12.8" hidden="false" customHeight="true" outlineLevel="0" collapsed="false"/>
    <row r="1047601" customFormat="false" ht="12.8" hidden="false" customHeight="true" outlineLevel="0" collapsed="false"/>
    <row r="1047602" customFormat="false" ht="12.8" hidden="false" customHeight="true" outlineLevel="0" collapsed="false"/>
    <row r="1047603" customFormat="false" ht="12.8" hidden="false" customHeight="true" outlineLevel="0" collapsed="false"/>
    <row r="1047604" customFormat="false" ht="12.8" hidden="false" customHeight="true" outlineLevel="0" collapsed="false"/>
    <row r="1047605" customFormat="false" ht="12.8" hidden="false" customHeight="true" outlineLevel="0" collapsed="false"/>
    <row r="1047606" customFormat="false" ht="12.8" hidden="false" customHeight="true" outlineLevel="0" collapsed="false"/>
    <row r="1047607" customFormat="false" ht="12.8" hidden="false" customHeight="true" outlineLevel="0" collapsed="false"/>
    <row r="1047608" customFormat="false" ht="12.8" hidden="false" customHeight="true" outlineLevel="0" collapsed="false"/>
    <row r="1047609" customFormat="false" ht="12.8" hidden="false" customHeight="true" outlineLevel="0" collapsed="false"/>
    <row r="1047610" customFormat="false" ht="12.8" hidden="false" customHeight="true" outlineLevel="0" collapsed="false"/>
    <row r="1047611" customFormat="false" ht="12.8" hidden="false" customHeight="true" outlineLevel="0" collapsed="false"/>
    <row r="1047612" customFormat="false" ht="12.8" hidden="false" customHeight="true" outlineLevel="0" collapsed="false"/>
    <row r="1047613" customFormat="false" ht="12.8" hidden="false" customHeight="true" outlineLevel="0" collapsed="false"/>
    <row r="1047614" customFormat="false" ht="12.8" hidden="false" customHeight="true" outlineLevel="0" collapsed="false"/>
    <row r="1047615" customFormat="false" ht="12.8" hidden="false" customHeight="true" outlineLevel="0" collapsed="false"/>
    <row r="1047616" customFormat="false" ht="12.8" hidden="false" customHeight="true" outlineLevel="0" collapsed="false"/>
    <row r="1047617" customFormat="false" ht="12.8" hidden="false" customHeight="true" outlineLevel="0" collapsed="false"/>
    <row r="1047618" customFormat="false" ht="12.8" hidden="false" customHeight="true" outlineLevel="0" collapsed="false"/>
    <row r="1047619" customFormat="false" ht="12.8" hidden="false" customHeight="true" outlineLevel="0" collapsed="false"/>
    <row r="1047620" customFormat="false" ht="12.8" hidden="false" customHeight="true" outlineLevel="0" collapsed="false"/>
    <row r="1047621" customFormat="false" ht="12.8" hidden="false" customHeight="true" outlineLevel="0" collapsed="false"/>
    <row r="1047622" customFormat="false" ht="12.8" hidden="false" customHeight="true" outlineLevel="0" collapsed="false"/>
    <row r="1047623" customFormat="false" ht="12.8" hidden="false" customHeight="true" outlineLevel="0" collapsed="false"/>
    <row r="1047624" customFormat="false" ht="12.8" hidden="false" customHeight="true" outlineLevel="0" collapsed="false"/>
    <row r="1047625" customFormat="false" ht="12.8" hidden="false" customHeight="true" outlineLevel="0" collapsed="false"/>
    <row r="1047626" customFormat="false" ht="12.8" hidden="false" customHeight="true" outlineLevel="0" collapsed="false"/>
    <row r="1047627" customFormat="false" ht="12.8" hidden="false" customHeight="true" outlineLevel="0" collapsed="false"/>
    <row r="1047628" customFormat="false" ht="12.8" hidden="false" customHeight="true" outlineLevel="0" collapsed="false"/>
    <row r="1047629" customFormat="false" ht="12.8" hidden="false" customHeight="true" outlineLevel="0" collapsed="false"/>
    <row r="1047630" customFormat="false" ht="12.8" hidden="false" customHeight="true" outlineLevel="0" collapsed="false"/>
    <row r="1047631" customFormat="false" ht="12.8" hidden="false" customHeight="true" outlineLevel="0" collapsed="false"/>
    <row r="1047632" customFormat="false" ht="12.8" hidden="false" customHeight="true" outlineLevel="0" collapsed="false"/>
    <row r="1047633" customFormat="false" ht="12.8" hidden="false" customHeight="true" outlineLevel="0" collapsed="false"/>
    <row r="1047634" customFormat="false" ht="12.8" hidden="false" customHeight="true" outlineLevel="0" collapsed="false"/>
    <row r="1047635" customFormat="false" ht="12.8" hidden="false" customHeight="true" outlineLevel="0" collapsed="false"/>
    <row r="1047636" customFormat="false" ht="12.8" hidden="false" customHeight="true" outlineLevel="0" collapsed="false"/>
    <row r="1047637" customFormat="false" ht="12.8" hidden="false" customHeight="true" outlineLevel="0" collapsed="false"/>
    <row r="1047638" customFormat="false" ht="12.8" hidden="false" customHeight="true" outlineLevel="0" collapsed="false"/>
    <row r="1047639" customFormat="false" ht="12.8" hidden="false" customHeight="true" outlineLevel="0" collapsed="false"/>
    <row r="1047640" customFormat="false" ht="12.8" hidden="false" customHeight="true" outlineLevel="0" collapsed="false"/>
    <row r="1047641" customFormat="false" ht="12.8" hidden="false" customHeight="true" outlineLevel="0" collapsed="false"/>
    <row r="1047642" customFormat="false" ht="12.8" hidden="false" customHeight="true" outlineLevel="0" collapsed="false"/>
    <row r="1047643" customFormat="false" ht="12.8" hidden="false" customHeight="true" outlineLevel="0" collapsed="false"/>
    <row r="1047644" customFormat="false" ht="12.8" hidden="false" customHeight="true" outlineLevel="0" collapsed="false"/>
    <row r="1047645" customFormat="false" ht="12.8" hidden="false" customHeight="true" outlineLevel="0" collapsed="false"/>
    <row r="1047646" customFormat="false" ht="12.8" hidden="false" customHeight="true" outlineLevel="0" collapsed="false"/>
    <row r="1047647" customFormat="false" ht="12.8" hidden="false" customHeight="true" outlineLevel="0" collapsed="false"/>
    <row r="1047648" customFormat="false" ht="12.8" hidden="false" customHeight="true" outlineLevel="0" collapsed="false"/>
    <row r="1047649" customFormat="false" ht="12.8" hidden="false" customHeight="true" outlineLevel="0" collapsed="false"/>
    <row r="1047650" customFormat="false" ht="12.8" hidden="false" customHeight="true" outlineLevel="0" collapsed="false"/>
    <row r="1047651" customFormat="false" ht="12.8" hidden="false" customHeight="true" outlineLevel="0" collapsed="false"/>
    <row r="1047652" customFormat="false" ht="12.8" hidden="false" customHeight="true" outlineLevel="0" collapsed="false"/>
    <row r="1047653" customFormat="false" ht="12.8" hidden="false" customHeight="true" outlineLevel="0" collapsed="false"/>
    <row r="1047654" customFormat="false" ht="12.8" hidden="false" customHeight="true" outlineLevel="0" collapsed="false"/>
    <row r="1047655" customFormat="false" ht="12.8" hidden="false" customHeight="true" outlineLevel="0" collapsed="false"/>
    <row r="1047656" customFormat="false" ht="12.8" hidden="false" customHeight="true" outlineLevel="0" collapsed="false"/>
    <row r="1047657" customFormat="false" ht="12.8" hidden="false" customHeight="true" outlineLevel="0" collapsed="false"/>
    <row r="1047658" customFormat="false" ht="12.8" hidden="false" customHeight="true" outlineLevel="0" collapsed="false"/>
    <row r="1047659" customFormat="false" ht="12.8" hidden="false" customHeight="true" outlineLevel="0" collapsed="false"/>
    <row r="1047660" customFormat="false" ht="12.8" hidden="false" customHeight="true" outlineLevel="0" collapsed="false"/>
    <row r="1047661" customFormat="false" ht="12.8" hidden="false" customHeight="true" outlineLevel="0" collapsed="false"/>
    <row r="1047662" customFormat="false" ht="12.8" hidden="false" customHeight="true" outlineLevel="0" collapsed="false"/>
    <row r="1047663" customFormat="false" ht="12.8" hidden="false" customHeight="true" outlineLevel="0" collapsed="false"/>
    <row r="1047664" customFormat="false" ht="12.8" hidden="false" customHeight="true" outlineLevel="0" collapsed="false"/>
    <row r="1047665" customFormat="false" ht="12.8" hidden="false" customHeight="true" outlineLevel="0" collapsed="false"/>
    <row r="1047666" customFormat="false" ht="12.8" hidden="false" customHeight="true" outlineLevel="0" collapsed="false"/>
    <row r="1047667" customFormat="false" ht="12.8" hidden="false" customHeight="true" outlineLevel="0" collapsed="false"/>
    <row r="1047668" customFormat="false" ht="12.8" hidden="false" customHeight="true" outlineLevel="0" collapsed="false"/>
    <row r="1047669" customFormat="false" ht="12.8" hidden="false" customHeight="true" outlineLevel="0" collapsed="false"/>
    <row r="1047670" customFormat="false" ht="12.8" hidden="false" customHeight="true" outlineLevel="0" collapsed="false"/>
    <row r="1047671" customFormat="false" ht="12.8" hidden="false" customHeight="true" outlineLevel="0" collapsed="false"/>
    <row r="1047672" customFormat="false" ht="12.8" hidden="false" customHeight="true" outlineLevel="0" collapsed="false"/>
    <row r="1047673" customFormat="false" ht="12.8" hidden="false" customHeight="true" outlineLevel="0" collapsed="false"/>
    <row r="1047674" customFormat="false" ht="12.8" hidden="false" customHeight="true" outlineLevel="0" collapsed="false"/>
    <row r="1047675" customFormat="false" ht="12.8" hidden="false" customHeight="true" outlineLevel="0" collapsed="false"/>
    <row r="1047676" customFormat="false" ht="12.8" hidden="false" customHeight="true" outlineLevel="0" collapsed="false"/>
    <row r="1047677" customFormat="false" ht="12.8" hidden="false" customHeight="true" outlineLevel="0" collapsed="false"/>
    <row r="1047678" customFormat="false" ht="12.8" hidden="false" customHeight="true" outlineLevel="0" collapsed="false"/>
    <row r="1047679" customFormat="false" ht="12.8" hidden="false" customHeight="true" outlineLevel="0" collapsed="false"/>
    <row r="1047680" customFormat="false" ht="12.8" hidden="false" customHeight="true" outlineLevel="0" collapsed="false"/>
    <row r="1047681" customFormat="false" ht="12.8" hidden="false" customHeight="true" outlineLevel="0" collapsed="false"/>
    <row r="1047682" customFormat="false" ht="12.8" hidden="false" customHeight="true" outlineLevel="0" collapsed="false"/>
    <row r="1047683" customFormat="false" ht="12.8" hidden="false" customHeight="true" outlineLevel="0" collapsed="false"/>
    <row r="1047684" customFormat="false" ht="12.8" hidden="false" customHeight="true" outlineLevel="0" collapsed="false"/>
    <row r="1047685" customFormat="false" ht="12.8" hidden="false" customHeight="true" outlineLevel="0" collapsed="false"/>
    <row r="1047686" customFormat="false" ht="12.8" hidden="false" customHeight="true" outlineLevel="0" collapsed="false"/>
    <row r="1047687" customFormat="false" ht="12.8" hidden="false" customHeight="true" outlineLevel="0" collapsed="false"/>
    <row r="1047688" customFormat="false" ht="12.8" hidden="false" customHeight="true" outlineLevel="0" collapsed="false"/>
    <row r="1047689" customFormat="false" ht="12.8" hidden="false" customHeight="true" outlineLevel="0" collapsed="false"/>
    <row r="1047690" customFormat="false" ht="12.8" hidden="false" customHeight="true" outlineLevel="0" collapsed="false"/>
    <row r="1047691" customFormat="false" ht="12.8" hidden="false" customHeight="true" outlineLevel="0" collapsed="false"/>
    <row r="1047692" customFormat="false" ht="12.8" hidden="false" customHeight="true" outlineLevel="0" collapsed="false"/>
    <row r="1047693" customFormat="false" ht="12.8" hidden="false" customHeight="true" outlineLevel="0" collapsed="false"/>
    <row r="1047694" customFormat="false" ht="12.8" hidden="false" customHeight="true" outlineLevel="0" collapsed="false"/>
    <row r="1047695" customFormat="false" ht="12.8" hidden="false" customHeight="true" outlineLevel="0" collapsed="false"/>
    <row r="1047696" customFormat="false" ht="12.8" hidden="false" customHeight="true" outlineLevel="0" collapsed="false"/>
    <row r="1047697" customFormat="false" ht="12.8" hidden="false" customHeight="true" outlineLevel="0" collapsed="false"/>
    <row r="1047698" customFormat="false" ht="12.8" hidden="false" customHeight="true" outlineLevel="0" collapsed="false"/>
    <row r="1047699" customFormat="false" ht="12.8" hidden="false" customHeight="true" outlineLevel="0" collapsed="false"/>
    <row r="1047700" customFormat="false" ht="12.8" hidden="false" customHeight="true" outlineLevel="0" collapsed="false"/>
    <row r="1047701" customFormat="false" ht="12.8" hidden="false" customHeight="true" outlineLevel="0" collapsed="false"/>
    <row r="1047702" customFormat="false" ht="12.8" hidden="false" customHeight="true" outlineLevel="0" collapsed="false"/>
    <row r="1047703" customFormat="false" ht="12.8" hidden="false" customHeight="true" outlineLevel="0" collapsed="false"/>
    <row r="1047704" customFormat="false" ht="12.8" hidden="false" customHeight="true" outlineLevel="0" collapsed="false"/>
    <row r="1047705" customFormat="false" ht="12.8" hidden="false" customHeight="true" outlineLevel="0" collapsed="false"/>
    <row r="1047706" customFormat="false" ht="12.8" hidden="false" customHeight="true" outlineLevel="0" collapsed="false"/>
    <row r="1047707" customFormat="false" ht="12.8" hidden="false" customHeight="true" outlineLevel="0" collapsed="false"/>
    <row r="1047708" customFormat="false" ht="12.8" hidden="false" customHeight="true" outlineLevel="0" collapsed="false"/>
    <row r="1047709" customFormat="false" ht="12.8" hidden="false" customHeight="true" outlineLevel="0" collapsed="false"/>
    <row r="1047710" customFormat="false" ht="12.8" hidden="false" customHeight="true" outlineLevel="0" collapsed="false"/>
    <row r="1047711" customFormat="false" ht="12.8" hidden="false" customHeight="true" outlineLevel="0" collapsed="false"/>
    <row r="1047712" customFormat="false" ht="12.8" hidden="false" customHeight="true" outlineLevel="0" collapsed="false"/>
    <row r="1047713" customFormat="false" ht="12.8" hidden="false" customHeight="true" outlineLevel="0" collapsed="false"/>
    <row r="1047714" customFormat="false" ht="12.8" hidden="false" customHeight="true" outlineLevel="0" collapsed="false"/>
    <row r="1047715" customFormat="false" ht="12.8" hidden="false" customHeight="true" outlineLevel="0" collapsed="false"/>
    <row r="1047716" customFormat="false" ht="12.8" hidden="false" customHeight="true" outlineLevel="0" collapsed="false"/>
    <row r="1047717" customFormat="false" ht="12.8" hidden="false" customHeight="true" outlineLevel="0" collapsed="false"/>
    <row r="1047718" customFormat="false" ht="12.8" hidden="false" customHeight="true" outlineLevel="0" collapsed="false"/>
    <row r="1047719" customFormat="false" ht="12.8" hidden="false" customHeight="true" outlineLevel="0" collapsed="false"/>
    <row r="1047720" customFormat="false" ht="12.8" hidden="false" customHeight="true" outlineLevel="0" collapsed="false"/>
    <row r="1047721" customFormat="false" ht="12.8" hidden="false" customHeight="true" outlineLevel="0" collapsed="false"/>
    <row r="1047722" customFormat="false" ht="12.8" hidden="false" customHeight="true" outlineLevel="0" collapsed="false"/>
    <row r="1047723" customFormat="false" ht="12.8" hidden="false" customHeight="true" outlineLevel="0" collapsed="false"/>
    <row r="1047724" customFormat="false" ht="12.8" hidden="false" customHeight="true" outlineLevel="0" collapsed="false"/>
    <row r="1047725" customFormat="false" ht="12.8" hidden="false" customHeight="true" outlineLevel="0" collapsed="false"/>
    <row r="1047726" customFormat="false" ht="12.8" hidden="false" customHeight="true" outlineLevel="0" collapsed="false"/>
    <row r="1047727" customFormat="false" ht="12.8" hidden="false" customHeight="true" outlineLevel="0" collapsed="false"/>
    <row r="1047728" customFormat="false" ht="12.8" hidden="false" customHeight="true" outlineLevel="0" collapsed="false"/>
    <row r="1047729" customFormat="false" ht="12.8" hidden="false" customHeight="true" outlineLevel="0" collapsed="false"/>
    <row r="1047730" customFormat="false" ht="12.8" hidden="false" customHeight="true" outlineLevel="0" collapsed="false"/>
    <row r="1047731" customFormat="false" ht="12.8" hidden="false" customHeight="true" outlineLevel="0" collapsed="false"/>
    <row r="1047732" customFormat="false" ht="12.8" hidden="false" customHeight="true" outlineLevel="0" collapsed="false"/>
    <row r="1047733" customFormat="false" ht="12.8" hidden="false" customHeight="true" outlineLevel="0" collapsed="false"/>
    <row r="1047734" customFormat="false" ht="12.8" hidden="false" customHeight="true" outlineLevel="0" collapsed="false"/>
    <row r="1047735" customFormat="false" ht="12.8" hidden="false" customHeight="true" outlineLevel="0" collapsed="false"/>
    <row r="1047736" customFormat="false" ht="12.8" hidden="false" customHeight="true" outlineLevel="0" collapsed="false"/>
    <row r="1047737" customFormat="false" ht="12.8" hidden="false" customHeight="true" outlineLevel="0" collapsed="false"/>
    <row r="1047738" customFormat="false" ht="12.8" hidden="false" customHeight="true" outlineLevel="0" collapsed="false"/>
    <row r="1047739" customFormat="false" ht="12.8" hidden="false" customHeight="true" outlineLevel="0" collapsed="false"/>
    <row r="1047740" customFormat="false" ht="12.8" hidden="false" customHeight="true" outlineLevel="0" collapsed="false"/>
    <row r="1047741" customFormat="false" ht="12.8" hidden="false" customHeight="true" outlineLevel="0" collapsed="false"/>
    <row r="1047742" customFormat="false" ht="12.8" hidden="false" customHeight="true" outlineLevel="0" collapsed="false"/>
    <row r="1047743" customFormat="false" ht="12.8" hidden="false" customHeight="true" outlineLevel="0" collapsed="false"/>
    <row r="1047744" customFormat="false" ht="12.8" hidden="false" customHeight="true" outlineLevel="0" collapsed="false"/>
    <row r="1047745" customFormat="false" ht="12.8" hidden="false" customHeight="true" outlineLevel="0" collapsed="false"/>
    <row r="1047746" customFormat="false" ht="12.8" hidden="false" customHeight="true" outlineLevel="0" collapsed="false"/>
    <row r="1047747" customFormat="false" ht="12.8" hidden="false" customHeight="true" outlineLevel="0" collapsed="false"/>
    <row r="1047748" customFormat="false" ht="12.8" hidden="false" customHeight="true" outlineLevel="0" collapsed="false"/>
    <row r="1047749" customFormat="false" ht="12.8" hidden="false" customHeight="true" outlineLevel="0" collapsed="false"/>
    <row r="1047750" customFormat="false" ht="12.8" hidden="false" customHeight="true" outlineLevel="0" collapsed="false"/>
    <row r="1047751" customFormat="false" ht="12.8" hidden="false" customHeight="true" outlineLevel="0" collapsed="false"/>
    <row r="1047752" customFormat="false" ht="12.8" hidden="false" customHeight="true" outlineLevel="0" collapsed="false"/>
    <row r="1047753" customFormat="false" ht="12.8" hidden="false" customHeight="true" outlineLevel="0" collapsed="false"/>
    <row r="1047754" customFormat="false" ht="12.8" hidden="false" customHeight="true" outlineLevel="0" collapsed="false"/>
    <row r="1047755" customFormat="false" ht="12.8" hidden="false" customHeight="true" outlineLevel="0" collapsed="false"/>
    <row r="1047756" customFormat="false" ht="12.8" hidden="false" customHeight="true" outlineLevel="0" collapsed="false"/>
    <row r="1047757" customFormat="false" ht="12.8" hidden="false" customHeight="true" outlineLevel="0" collapsed="false"/>
    <row r="1047758" customFormat="false" ht="12.8" hidden="false" customHeight="true" outlineLevel="0" collapsed="false"/>
    <row r="1047759" customFormat="false" ht="12.8" hidden="false" customHeight="true" outlineLevel="0" collapsed="false"/>
    <row r="1047760" customFormat="false" ht="12.8" hidden="false" customHeight="true" outlineLevel="0" collapsed="false"/>
    <row r="1047761" customFormat="false" ht="12.8" hidden="false" customHeight="true" outlineLevel="0" collapsed="false"/>
    <row r="1047762" customFormat="false" ht="12.8" hidden="false" customHeight="true" outlineLevel="0" collapsed="false"/>
    <row r="1047763" customFormat="false" ht="12.8" hidden="false" customHeight="true" outlineLevel="0" collapsed="false"/>
    <row r="1047764" customFormat="false" ht="12.8" hidden="false" customHeight="true" outlineLevel="0" collapsed="false"/>
    <row r="1047765" customFormat="false" ht="12.8" hidden="false" customHeight="true" outlineLevel="0" collapsed="false"/>
    <row r="1047766" customFormat="false" ht="12.8" hidden="false" customHeight="true" outlineLevel="0" collapsed="false"/>
    <row r="1047767" customFormat="false" ht="12.8" hidden="false" customHeight="true" outlineLevel="0" collapsed="false"/>
    <row r="1047768" customFormat="false" ht="12.8" hidden="false" customHeight="true" outlineLevel="0" collapsed="false"/>
    <row r="1047769" customFormat="false" ht="12.8" hidden="false" customHeight="true" outlineLevel="0" collapsed="false"/>
    <row r="1047770" customFormat="false" ht="12.8" hidden="false" customHeight="true" outlineLevel="0" collapsed="false"/>
    <row r="1047771" customFormat="false" ht="12.8" hidden="false" customHeight="true" outlineLevel="0" collapsed="false"/>
    <row r="1047772" customFormat="false" ht="12.8" hidden="false" customHeight="true" outlineLevel="0" collapsed="false"/>
    <row r="1047773" customFormat="false" ht="12.8" hidden="false" customHeight="true" outlineLevel="0" collapsed="false"/>
    <row r="1047774" customFormat="false" ht="12.8" hidden="false" customHeight="true" outlineLevel="0" collapsed="false"/>
    <row r="1047775" customFormat="false" ht="12.8" hidden="false" customHeight="true" outlineLevel="0" collapsed="false"/>
    <row r="1047776" customFormat="false" ht="12.8" hidden="false" customHeight="true" outlineLevel="0" collapsed="false"/>
    <row r="1047777" customFormat="false" ht="12.8" hidden="false" customHeight="true" outlineLevel="0" collapsed="false"/>
    <row r="1047778" customFormat="false" ht="12.8" hidden="false" customHeight="true" outlineLevel="0" collapsed="false"/>
    <row r="1047779" customFormat="false" ht="12.8" hidden="false" customHeight="true" outlineLevel="0" collapsed="false"/>
    <row r="1047780" customFormat="false" ht="12.8" hidden="false" customHeight="true" outlineLevel="0" collapsed="false"/>
    <row r="1047781" customFormat="false" ht="12.8" hidden="false" customHeight="true" outlineLevel="0" collapsed="false"/>
    <row r="1047782" customFormat="false" ht="12.8" hidden="false" customHeight="true" outlineLevel="0" collapsed="false"/>
    <row r="1047783" customFormat="false" ht="12.8" hidden="false" customHeight="true" outlineLevel="0" collapsed="false"/>
    <row r="1047784" customFormat="false" ht="12.8" hidden="false" customHeight="true" outlineLevel="0" collapsed="false"/>
    <row r="1047785" customFormat="false" ht="12.8" hidden="false" customHeight="true" outlineLevel="0" collapsed="false"/>
    <row r="1047786" customFormat="false" ht="12.8" hidden="false" customHeight="true" outlineLevel="0" collapsed="false"/>
    <row r="1047787" customFormat="false" ht="12.8" hidden="false" customHeight="true" outlineLevel="0" collapsed="false"/>
    <row r="1047788" customFormat="false" ht="12.8" hidden="false" customHeight="true" outlineLevel="0" collapsed="false"/>
    <row r="1047789" customFormat="false" ht="12.8" hidden="false" customHeight="true" outlineLevel="0" collapsed="false"/>
    <row r="1047790" customFormat="false" ht="12.8" hidden="false" customHeight="true" outlineLevel="0" collapsed="false"/>
    <row r="1047791" customFormat="false" ht="12.8" hidden="false" customHeight="true" outlineLevel="0" collapsed="false"/>
    <row r="1047792" customFormat="false" ht="12.8" hidden="false" customHeight="true" outlineLevel="0" collapsed="false"/>
    <row r="1047793" customFormat="false" ht="12.8" hidden="false" customHeight="true" outlineLevel="0" collapsed="false"/>
    <row r="1047794" customFormat="false" ht="12.8" hidden="false" customHeight="true" outlineLevel="0" collapsed="false"/>
    <row r="1047795" customFormat="false" ht="12.8" hidden="false" customHeight="true" outlineLevel="0" collapsed="false"/>
    <row r="1047796" customFormat="false" ht="12.8" hidden="false" customHeight="true" outlineLevel="0" collapsed="false"/>
    <row r="1047797" customFormat="false" ht="12.8" hidden="false" customHeight="true" outlineLevel="0" collapsed="false"/>
    <row r="1047798" customFormat="false" ht="12.8" hidden="false" customHeight="true" outlineLevel="0" collapsed="false"/>
    <row r="1047799" customFormat="false" ht="12.8" hidden="false" customHeight="true" outlineLevel="0" collapsed="false"/>
    <row r="1047800" customFormat="false" ht="12.8" hidden="false" customHeight="true" outlineLevel="0" collapsed="false"/>
    <row r="1047801" customFormat="false" ht="12.8" hidden="false" customHeight="true" outlineLevel="0" collapsed="false"/>
    <row r="1047802" customFormat="false" ht="12.8" hidden="false" customHeight="true" outlineLevel="0" collapsed="false"/>
    <row r="1047803" customFormat="false" ht="12.8" hidden="false" customHeight="true" outlineLevel="0" collapsed="false"/>
    <row r="1047804" customFormat="false" ht="12.8" hidden="false" customHeight="true" outlineLevel="0" collapsed="false"/>
    <row r="1047805" customFormat="false" ht="12.8" hidden="false" customHeight="true" outlineLevel="0" collapsed="false"/>
    <row r="1047806" customFormat="false" ht="12.8" hidden="false" customHeight="true" outlineLevel="0" collapsed="false"/>
    <row r="1047807" customFormat="false" ht="12.8" hidden="false" customHeight="true" outlineLevel="0" collapsed="false"/>
    <row r="1047808" customFormat="false" ht="12.8" hidden="false" customHeight="true" outlineLevel="0" collapsed="false"/>
    <row r="1047809" customFormat="false" ht="12.8" hidden="false" customHeight="true" outlineLevel="0" collapsed="false"/>
    <row r="1047810" customFormat="false" ht="12.8" hidden="false" customHeight="true" outlineLevel="0" collapsed="false"/>
    <row r="1047811" customFormat="false" ht="12.8" hidden="false" customHeight="true" outlineLevel="0" collapsed="false"/>
    <row r="1047812" customFormat="false" ht="12.8" hidden="false" customHeight="true" outlineLevel="0" collapsed="false"/>
    <row r="1047813" customFormat="false" ht="12.8" hidden="false" customHeight="true" outlineLevel="0" collapsed="false"/>
    <row r="1047814" customFormat="false" ht="12.8" hidden="false" customHeight="true" outlineLevel="0" collapsed="false"/>
    <row r="1047815" customFormat="false" ht="12.8" hidden="false" customHeight="true" outlineLevel="0" collapsed="false"/>
    <row r="1047816" customFormat="false" ht="12.8" hidden="false" customHeight="true" outlineLevel="0" collapsed="false"/>
    <row r="1047817" customFormat="false" ht="12.8" hidden="false" customHeight="true" outlineLevel="0" collapsed="false"/>
    <row r="1047818" customFormat="false" ht="12.8" hidden="false" customHeight="true" outlineLevel="0" collapsed="false"/>
    <row r="1047819" customFormat="false" ht="12.8" hidden="false" customHeight="true" outlineLevel="0" collapsed="false"/>
    <row r="1047820" customFormat="false" ht="12.8" hidden="false" customHeight="true" outlineLevel="0" collapsed="false"/>
    <row r="1047821" customFormat="false" ht="12.8" hidden="false" customHeight="true" outlineLevel="0" collapsed="false"/>
    <row r="1047822" customFormat="false" ht="12.8" hidden="false" customHeight="true" outlineLevel="0" collapsed="false"/>
    <row r="1047823" customFormat="false" ht="12.8" hidden="false" customHeight="true" outlineLevel="0" collapsed="false"/>
    <row r="1047824" customFormat="false" ht="12.8" hidden="false" customHeight="true" outlineLevel="0" collapsed="false"/>
    <row r="1047825" customFormat="false" ht="12.8" hidden="false" customHeight="true" outlineLevel="0" collapsed="false"/>
    <row r="1047826" customFormat="false" ht="12.8" hidden="false" customHeight="true" outlineLevel="0" collapsed="false"/>
    <row r="1047827" customFormat="false" ht="12.8" hidden="false" customHeight="true" outlineLevel="0" collapsed="false"/>
    <row r="1047828" customFormat="false" ht="12.8" hidden="false" customHeight="true" outlineLevel="0" collapsed="false"/>
    <row r="1047829" customFormat="false" ht="12.8" hidden="false" customHeight="true" outlineLevel="0" collapsed="false"/>
    <row r="1047830" customFormat="false" ht="12.8" hidden="false" customHeight="true" outlineLevel="0" collapsed="false"/>
    <row r="1047831" customFormat="false" ht="12.8" hidden="false" customHeight="true" outlineLevel="0" collapsed="false"/>
    <row r="1047832" customFormat="false" ht="12.8" hidden="false" customHeight="true" outlineLevel="0" collapsed="false"/>
    <row r="1047833" customFormat="false" ht="12.8" hidden="false" customHeight="true" outlineLevel="0" collapsed="false"/>
    <row r="1047834" customFormat="false" ht="12.8" hidden="false" customHeight="true" outlineLevel="0" collapsed="false"/>
    <row r="1047835" customFormat="false" ht="12.8" hidden="false" customHeight="true" outlineLevel="0" collapsed="false"/>
    <row r="1047836" customFormat="false" ht="12.8" hidden="false" customHeight="true" outlineLevel="0" collapsed="false"/>
    <row r="1047837" customFormat="false" ht="12.8" hidden="false" customHeight="true" outlineLevel="0" collapsed="false"/>
    <row r="1047838" customFormat="false" ht="12.8" hidden="false" customHeight="true" outlineLevel="0" collapsed="false"/>
    <row r="1047839" customFormat="false" ht="12.8" hidden="false" customHeight="true" outlineLevel="0" collapsed="false"/>
    <row r="1047840" customFormat="false" ht="12.8" hidden="false" customHeight="true" outlineLevel="0" collapsed="false"/>
    <row r="1047841" customFormat="false" ht="12.8" hidden="false" customHeight="true" outlineLevel="0" collapsed="false"/>
    <row r="1047842" customFormat="false" ht="12.8" hidden="false" customHeight="true" outlineLevel="0" collapsed="false"/>
    <row r="1047843" customFormat="false" ht="12.8" hidden="false" customHeight="true" outlineLevel="0" collapsed="false"/>
    <row r="1047844" customFormat="false" ht="12.8" hidden="false" customHeight="true" outlineLevel="0" collapsed="false"/>
    <row r="1047845" customFormat="false" ht="12.8" hidden="false" customHeight="true" outlineLevel="0" collapsed="false"/>
    <row r="1047846" customFormat="false" ht="12.8" hidden="false" customHeight="true" outlineLevel="0" collapsed="false"/>
    <row r="1047847" customFormat="false" ht="12.8" hidden="false" customHeight="true" outlineLevel="0" collapsed="false"/>
    <row r="1047848" customFormat="false" ht="12.8" hidden="false" customHeight="true" outlineLevel="0" collapsed="false"/>
    <row r="1047849" customFormat="false" ht="12.8" hidden="false" customHeight="true" outlineLevel="0" collapsed="false"/>
    <row r="1047850" customFormat="false" ht="12.8" hidden="false" customHeight="true" outlineLevel="0" collapsed="false"/>
    <row r="1047851" customFormat="false" ht="12.8" hidden="false" customHeight="true" outlineLevel="0" collapsed="false"/>
    <row r="1047852" customFormat="false" ht="12.8" hidden="false" customHeight="true" outlineLevel="0" collapsed="false"/>
    <row r="1047853" customFormat="false" ht="12.8" hidden="false" customHeight="true" outlineLevel="0" collapsed="false"/>
    <row r="1047854" customFormat="false" ht="12.8" hidden="false" customHeight="true" outlineLevel="0" collapsed="false"/>
    <row r="1047855" customFormat="false" ht="12.8" hidden="false" customHeight="true" outlineLevel="0" collapsed="false"/>
    <row r="1047856" customFormat="false" ht="12.8" hidden="false" customHeight="true" outlineLevel="0" collapsed="false"/>
    <row r="1047857" customFormat="false" ht="12.8" hidden="false" customHeight="true" outlineLevel="0" collapsed="false"/>
    <row r="1047858" customFormat="false" ht="12.8" hidden="false" customHeight="true" outlineLevel="0" collapsed="false"/>
    <row r="1047859" customFormat="false" ht="12.8" hidden="false" customHeight="true" outlineLevel="0" collapsed="false"/>
    <row r="1047860" customFormat="false" ht="12.8" hidden="false" customHeight="true" outlineLevel="0" collapsed="false"/>
    <row r="1047861" customFormat="false" ht="12.8" hidden="false" customHeight="true" outlineLevel="0" collapsed="false"/>
    <row r="1047862" customFormat="false" ht="12.8" hidden="false" customHeight="true" outlineLevel="0" collapsed="false"/>
    <row r="1047863" customFormat="false" ht="12.8" hidden="false" customHeight="true" outlineLevel="0" collapsed="false"/>
    <row r="1047864" customFormat="false" ht="12.8" hidden="false" customHeight="true" outlineLevel="0" collapsed="false"/>
    <row r="1047865" customFormat="false" ht="12.8" hidden="false" customHeight="true" outlineLevel="0" collapsed="false"/>
    <row r="1047866" customFormat="false" ht="12.8" hidden="false" customHeight="true" outlineLevel="0" collapsed="false"/>
    <row r="1047867" customFormat="false" ht="12.8" hidden="false" customHeight="true" outlineLevel="0" collapsed="false"/>
    <row r="1047868" customFormat="false" ht="12.8" hidden="false" customHeight="true" outlineLevel="0" collapsed="false"/>
    <row r="1047869" customFormat="false" ht="12.8" hidden="false" customHeight="true" outlineLevel="0" collapsed="false"/>
    <row r="1047870" customFormat="false" ht="12.8" hidden="false" customHeight="true" outlineLevel="0" collapsed="false"/>
    <row r="1047871" customFormat="false" ht="12.8" hidden="false" customHeight="true" outlineLevel="0" collapsed="false"/>
    <row r="1047872" customFormat="false" ht="12.8" hidden="false" customHeight="true" outlineLevel="0" collapsed="false"/>
    <row r="1047873" customFormat="false" ht="12.8" hidden="false" customHeight="true" outlineLevel="0" collapsed="false"/>
    <row r="1047874" customFormat="false" ht="12.8" hidden="false" customHeight="true" outlineLevel="0" collapsed="false"/>
    <row r="1047875" customFormat="false" ht="12.8" hidden="false" customHeight="true" outlineLevel="0" collapsed="false"/>
    <row r="1047876" customFormat="false" ht="12.8" hidden="false" customHeight="true" outlineLevel="0" collapsed="false"/>
    <row r="1047877" customFormat="false" ht="12.8" hidden="false" customHeight="true" outlineLevel="0" collapsed="false"/>
    <row r="1047878" customFormat="false" ht="12.8" hidden="false" customHeight="true" outlineLevel="0" collapsed="false"/>
    <row r="1047879" customFormat="false" ht="12.8" hidden="false" customHeight="true" outlineLevel="0" collapsed="false"/>
    <row r="1047880" customFormat="false" ht="12.8" hidden="false" customHeight="true" outlineLevel="0" collapsed="false"/>
    <row r="1047881" customFormat="false" ht="12.8" hidden="false" customHeight="true" outlineLevel="0" collapsed="false"/>
    <row r="1047882" customFormat="false" ht="12.8" hidden="false" customHeight="true" outlineLevel="0" collapsed="false"/>
    <row r="1047883" customFormat="false" ht="12.8" hidden="false" customHeight="true" outlineLevel="0" collapsed="false"/>
    <row r="1047884" customFormat="false" ht="12.8" hidden="false" customHeight="true" outlineLevel="0" collapsed="false"/>
    <row r="1047885" customFormat="false" ht="12.8" hidden="false" customHeight="true" outlineLevel="0" collapsed="false"/>
    <row r="1047886" customFormat="false" ht="12.8" hidden="false" customHeight="true" outlineLevel="0" collapsed="false"/>
    <row r="1047887" customFormat="false" ht="12.8" hidden="false" customHeight="true" outlineLevel="0" collapsed="false"/>
    <row r="1047888" customFormat="false" ht="12.8" hidden="false" customHeight="true" outlineLevel="0" collapsed="false"/>
    <row r="1047889" customFormat="false" ht="12.8" hidden="false" customHeight="true" outlineLevel="0" collapsed="false"/>
    <row r="1047890" customFormat="false" ht="12.8" hidden="false" customHeight="true" outlineLevel="0" collapsed="false"/>
    <row r="1047891" customFormat="false" ht="12.8" hidden="false" customHeight="true" outlineLevel="0" collapsed="false"/>
    <row r="1047892" customFormat="false" ht="12.8" hidden="false" customHeight="true" outlineLevel="0" collapsed="false"/>
    <row r="1047893" customFormat="false" ht="12.8" hidden="false" customHeight="true" outlineLevel="0" collapsed="false"/>
    <row r="1047894" customFormat="false" ht="12.8" hidden="false" customHeight="true" outlineLevel="0" collapsed="false"/>
    <row r="1047895" customFormat="false" ht="12.8" hidden="false" customHeight="true" outlineLevel="0" collapsed="false"/>
    <row r="1047896" customFormat="false" ht="12.8" hidden="false" customHeight="true" outlineLevel="0" collapsed="false"/>
    <row r="1047897" customFormat="false" ht="12.8" hidden="false" customHeight="true" outlineLevel="0" collapsed="false"/>
    <row r="1047898" customFormat="false" ht="12.8" hidden="false" customHeight="true" outlineLevel="0" collapsed="false"/>
    <row r="1047899" customFormat="false" ht="12.8" hidden="false" customHeight="true" outlineLevel="0" collapsed="false"/>
    <row r="1047900" customFormat="false" ht="12.8" hidden="false" customHeight="true" outlineLevel="0" collapsed="false"/>
    <row r="1047901" customFormat="false" ht="12.8" hidden="false" customHeight="true" outlineLevel="0" collapsed="false"/>
    <row r="1047902" customFormat="false" ht="12.8" hidden="false" customHeight="true" outlineLevel="0" collapsed="false"/>
    <row r="1047903" customFormat="false" ht="12.8" hidden="false" customHeight="true" outlineLevel="0" collapsed="false"/>
    <row r="1047904" customFormat="false" ht="12.8" hidden="false" customHeight="true" outlineLevel="0" collapsed="false"/>
    <row r="1047905" customFormat="false" ht="12.8" hidden="false" customHeight="true" outlineLevel="0" collapsed="false"/>
    <row r="1047906" customFormat="false" ht="12.8" hidden="false" customHeight="true" outlineLevel="0" collapsed="false"/>
    <row r="1047907" customFormat="false" ht="12.8" hidden="false" customHeight="true" outlineLevel="0" collapsed="false"/>
    <row r="1047908" customFormat="false" ht="12.8" hidden="false" customHeight="true" outlineLevel="0" collapsed="false"/>
    <row r="1047909" customFormat="false" ht="12.8" hidden="false" customHeight="true" outlineLevel="0" collapsed="false"/>
    <row r="1047910" customFormat="false" ht="12.8" hidden="false" customHeight="true" outlineLevel="0" collapsed="false"/>
    <row r="1047911" customFormat="false" ht="12.8" hidden="false" customHeight="true" outlineLevel="0" collapsed="false"/>
    <row r="1047912" customFormat="false" ht="12.8" hidden="false" customHeight="true" outlineLevel="0" collapsed="false"/>
    <row r="1047913" customFormat="false" ht="12.8" hidden="false" customHeight="true" outlineLevel="0" collapsed="false"/>
    <row r="1047914" customFormat="false" ht="12.8" hidden="false" customHeight="true" outlineLevel="0" collapsed="false"/>
    <row r="1047915" customFormat="false" ht="12.8" hidden="false" customHeight="true" outlineLevel="0" collapsed="false"/>
    <row r="1047916" customFormat="false" ht="12.8" hidden="false" customHeight="true" outlineLevel="0" collapsed="false"/>
    <row r="1047917" customFormat="false" ht="12.8" hidden="false" customHeight="true" outlineLevel="0" collapsed="false"/>
    <row r="1047918" customFormat="false" ht="12.8" hidden="false" customHeight="true" outlineLevel="0" collapsed="false"/>
    <row r="1047919" customFormat="false" ht="12.8" hidden="false" customHeight="true" outlineLevel="0" collapsed="false"/>
    <row r="1047920" customFormat="false" ht="12.8" hidden="false" customHeight="true" outlineLevel="0" collapsed="false"/>
    <row r="1047921" customFormat="false" ht="12.8" hidden="false" customHeight="true" outlineLevel="0" collapsed="false"/>
    <row r="1047922" customFormat="false" ht="12.8" hidden="false" customHeight="true" outlineLevel="0" collapsed="false"/>
    <row r="1047923" customFormat="false" ht="12.8" hidden="false" customHeight="true" outlineLevel="0" collapsed="false"/>
    <row r="1047924" customFormat="false" ht="12.8" hidden="false" customHeight="true" outlineLevel="0" collapsed="false"/>
    <row r="1047925" customFormat="false" ht="12.8" hidden="false" customHeight="true" outlineLevel="0" collapsed="false"/>
    <row r="1047926" customFormat="false" ht="12.8" hidden="false" customHeight="true" outlineLevel="0" collapsed="false"/>
    <row r="1047927" customFormat="false" ht="12.8" hidden="false" customHeight="true" outlineLevel="0" collapsed="false"/>
    <row r="1047928" customFormat="false" ht="12.8" hidden="false" customHeight="true" outlineLevel="0" collapsed="false"/>
    <row r="1047929" customFormat="false" ht="12.8" hidden="false" customHeight="true" outlineLevel="0" collapsed="false"/>
    <row r="1047930" customFormat="false" ht="12.8" hidden="false" customHeight="true" outlineLevel="0" collapsed="false"/>
    <row r="1047931" customFormat="false" ht="12.8" hidden="false" customHeight="true" outlineLevel="0" collapsed="false"/>
    <row r="1047932" customFormat="false" ht="12.8" hidden="false" customHeight="true" outlineLevel="0" collapsed="false"/>
    <row r="1047933" customFormat="false" ht="12.8" hidden="false" customHeight="true" outlineLevel="0" collapsed="false"/>
    <row r="1047934" customFormat="false" ht="12.8" hidden="false" customHeight="true" outlineLevel="0" collapsed="false"/>
    <row r="1047935" customFormat="false" ht="12.8" hidden="false" customHeight="true" outlineLevel="0" collapsed="false"/>
    <row r="1047936" customFormat="false" ht="12.8" hidden="false" customHeight="true" outlineLevel="0" collapsed="false"/>
    <row r="1047937" customFormat="false" ht="12.8" hidden="false" customHeight="true" outlineLevel="0" collapsed="false"/>
    <row r="1047938" customFormat="false" ht="12.8" hidden="false" customHeight="true" outlineLevel="0" collapsed="false"/>
    <row r="1047939" customFormat="false" ht="12.8" hidden="false" customHeight="true" outlineLevel="0" collapsed="false"/>
    <row r="1047940" customFormat="false" ht="12.8" hidden="false" customHeight="true" outlineLevel="0" collapsed="false"/>
    <row r="1047941" customFormat="false" ht="12.8" hidden="false" customHeight="true" outlineLevel="0" collapsed="false"/>
    <row r="1047942" customFormat="false" ht="12.8" hidden="false" customHeight="true" outlineLevel="0" collapsed="false"/>
    <row r="1047943" customFormat="false" ht="12.8" hidden="false" customHeight="true" outlineLevel="0" collapsed="false"/>
    <row r="1047944" customFormat="false" ht="12.8" hidden="false" customHeight="true" outlineLevel="0" collapsed="false"/>
    <row r="1047945" customFormat="false" ht="12.8" hidden="false" customHeight="true" outlineLevel="0" collapsed="false"/>
    <row r="1047946" customFormat="false" ht="12.8" hidden="false" customHeight="true" outlineLevel="0" collapsed="false"/>
    <row r="1047947" customFormat="false" ht="12.8" hidden="false" customHeight="true" outlineLevel="0" collapsed="false"/>
    <row r="1047948" customFormat="false" ht="12.8" hidden="false" customHeight="true" outlineLevel="0" collapsed="false"/>
    <row r="1047949" customFormat="false" ht="12.8" hidden="false" customHeight="true" outlineLevel="0" collapsed="false"/>
    <row r="1047950" customFormat="false" ht="12.8" hidden="false" customHeight="true" outlineLevel="0" collapsed="false"/>
    <row r="1047951" customFormat="false" ht="12.8" hidden="false" customHeight="true" outlineLevel="0" collapsed="false"/>
    <row r="1047952" customFormat="false" ht="12.8" hidden="false" customHeight="true" outlineLevel="0" collapsed="false"/>
    <row r="1047953" customFormat="false" ht="12.8" hidden="false" customHeight="true" outlineLevel="0" collapsed="false"/>
    <row r="1047954" customFormat="false" ht="12.8" hidden="false" customHeight="true" outlineLevel="0" collapsed="false"/>
    <row r="1047955" customFormat="false" ht="12.8" hidden="false" customHeight="true" outlineLevel="0" collapsed="false"/>
    <row r="1047956" customFormat="false" ht="12.8" hidden="false" customHeight="true" outlineLevel="0" collapsed="false"/>
    <row r="1047957" customFormat="false" ht="12.8" hidden="false" customHeight="true" outlineLevel="0" collapsed="false"/>
    <row r="1047958" customFormat="false" ht="12.8" hidden="false" customHeight="true" outlineLevel="0" collapsed="false"/>
    <row r="1047959" customFormat="false" ht="12.8" hidden="false" customHeight="true" outlineLevel="0" collapsed="false"/>
    <row r="1047960" customFormat="false" ht="12.8" hidden="false" customHeight="true" outlineLevel="0" collapsed="false"/>
    <row r="1047961" customFormat="false" ht="12.8" hidden="false" customHeight="true" outlineLevel="0" collapsed="false"/>
    <row r="1047962" customFormat="false" ht="12.8" hidden="false" customHeight="true" outlineLevel="0" collapsed="false"/>
    <row r="1047963" customFormat="false" ht="12.8" hidden="false" customHeight="true" outlineLevel="0" collapsed="false"/>
    <row r="1047964" customFormat="false" ht="12.8" hidden="false" customHeight="true" outlineLevel="0" collapsed="false"/>
    <row r="1047965" customFormat="false" ht="12.8" hidden="false" customHeight="true" outlineLevel="0" collapsed="false"/>
    <row r="1047966" customFormat="false" ht="12.8" hidden="false" customHeight="true" outlineLevel="0" collapsed="false"/>
    <row r="1047967" customFormat="false" ht="12.8" hidden="false" customHeight="true" outlineLevel="0" collapsed="false"/>
    <row r="1047968" customFormat="false" ht="12.8" hidden="false" customHeight="true" outlineLevel="0" collapsed="false"/>
    <row r="1047969" customFormat="false" ht="12.8" hidden="false" customHeight="true" outlineLevel="0" collapsed="false"/>
    <row r="1047970" customFormat="false" ht="12.8" hidden="false" customHeight="true" outlineLevel="0" collapsed="false"/>
    <row r="1047971" customFormat="false" ht="12.8" hidden="false" customHeight="true" outlineLevel="0" collapsed="false"/>
    <row r="1047972" customFormat="false" ht="12.8" hidden="false" customHeight="true" outlineLevel="0" collapsed="false"/>
    <row r="1047973" customFormat="false" ht="12.8" hidden="false" customHeight="true" outlineLevel="0" collapsed="false"/>
    <row r="1047974" customFormat="false" ht="12.8" hidden="false" customHeight="true" outlineLevel="0" collapsed="false"/>
    <row r="1047975" customFormat="false" ht="12.8" hidden="false" customHeight="true" outlineLevel="0" collapsed="false"/>
    <row r="1047976" customFormat="false" ht="12.8" hidden="false" customHeight="true" outlineLevel="0" collapsed="false"/>
    <row r="1047977" customFormat="false" ht="12.8" hidden="false" customHeight="true" outlineLevel="0" collapsed="false"/>
    <row r="1047978" customFormat="false" ht="12.8" hidden="false" customHeight="true" outlineLevel="0" collapsed="false"/>
    <row r="1047979" customFormat="false" ht="12.8" hidden="false" customHeight="true" outlineLevel="0" collapsed="false"/>
    <row r="1047980" customFormat="false" ht="12.8" hidden="false" customHeight="true" outlineLevel="0" collapsed="false"/>
    <row r="1047981" customFormat="false" ht="12.8" hidden="false" customHeight="true" outlineLevel="0" collapsed="false"/>
    <row r="1047982" customFormat="false" ht="12.8" hidden="false" customHeight="true" outlineLevel="0" collapsed="false"/>
    <row r="1047983" customFormat="false" ht="12.8" hidden="false" customHeight="true" outlineLevel="0" collapsed="false"/>
    <row r="1047984" customFormat="false" ht="12.8" hidden="false" customHeight="true" outlineLevel="0" collapsed="false"/>
    <row r="1047985" customFormat="false" ht="12.8" hidden="false" customHeight="true" outlineLevel="0" collapsed="false"/>
    <row r="1047986" customFormat="false" ht="12.8" hidden="false" customHeight="true" outlineLevel="0" collapsed="false"/>
    <row r="1047987" customFormat="false" ht="12.8" hidden="false" customHeight="true" outlineLevel="0" collapsed="false"/>
    <row r="1047988" customFormat="false" ht="12.8" hidden="false" customHeight="true" outlineLevel="0" collapsed="false"/>
    <row r="1047989" customFormat="false" ht="12.8" hidden="false" customHeight="true" outlineLevel="0" collapsed="false"/>
    <row r="1047990" customFormat="false" ht="12.8" hidden="false" customHeight="true" outlineLevel="0" collapsed="false"/>
    <row r="1047991" customFormat="false" ht="12.8" hidden="false" customHeight="true" outlineLevel="0" collapsed="false"/>
    <row r="1047992" customFormat="false" ht="12.8" hidden="false" customHeight="true" outlineLevel="0" collapsed="false"/>
    <row r="1047993" customFormat="false" ht="12.8" hidden="false" customHeight="true" outlineLevel="0" collapsed="false"/>
    <row r="1047994" customFormat="false" ht="12.8" hidden="false" customHeight="true" outlineLevel="0" collapsed="false"/>
    <row r="1047995" customFormat="false" ht="12.8" hidden="false" customHeight="true" outlineLevel="0" collapsed="false"/>
    <row r="1047996" customFormat="false" ht="12.8" hidden="false" customHeight="true" outlineLevel="0" collapsed="false"/>
    <row r="1047997" customFormat="false" ht="12.8" hidden="false" customHeight="true" outlineLevel="0" collapsed="false"/>
    <row r="1047998" customFormat="false" ht="12.8" hidden="false" customHeight="true" outlineLevel="0" collapsed="false"/>
    <row r="1047999" customFormat="false" ht="12.8" hidden="false" customHeight="true" outlineLevel="0" collapsed="false"/>
    <row r="1048000" customFormat="false" ht="12.8" hidden="false" customHeight="true" outlineLevel="0" collapsed="false"/>
    <row r="1048001" customFormat="false" ht="12.8" hidden="false" customHeight="true" outlineLevel="0" collapsed="false"/>
    <row r="1048002" customFormat="false" ht="12.8" hidden="false" customHeight="true" outlineLevel="0" collapsed="false"/>
    <row r="1048003" customFormat="false" ht="12.8" hidden="false" customHeight="true" outlineLevel="0" collapsed="false"/>
    <row r="1048004" customFormat="false" ht="12.8" hidden="false" customHeight="true" outlineLevel="0" collapsed="false"/>
    <row r="1048005" customFormat="false" ht="12.8" hidden="false" customHeight="true" outlineLevel="0" collapsed="false"/>
    <row r="1048006" customFormat="false" ht="12.8" hidden="false" customHeight="true" outlineLevel="0" collapsed="false"/>
    <row r="1048007" customFormat="false" ht="12.8" hidden="false" customHeight="true" outlineLevel="0" collapsed="false"/>
    <row r="1048008" customFormat="false" ht="12.8" hidden="false" customHeight="true" outlineLevel="0" collapsed="false"/>
    <row r="1048009" customFormat="false" ht="12.8" hidden="false" customHeight="true" outlineLevel="0" collapsed="false"/>
    <row r="1048010" customFormat="false" ht="12.8" hidden="false" customHeight="true" outlineLevel="0" collapsed="false"/>
    <row r="1048011" customFormat="false" ht="12.8" hidden="false" customHeight="true" outlineLevel="0" collapsed="false"/>
    <row r="1048012" customFormat="false" ht="12.8" hidden="false" customHeight="true" outlineLevel="0" collapsed="false"/>
    <row r="1048013" customFormat="false" ht="12.8" hidden="false" customHeight="true" outlineLevel="0" collapsed="false"/>
    <row r="1048014" customFormat="false" ht="12.8" hidden="false" customHeight="true" outlineLevel="0" collapsed="false"/>
    <row r="1048015" customFormat="false" ht="12.8" hidden="false" customHeight="true" outlineLevel="0" collapsed="false"/>
    <row r="1048016" customFormat="false" ht="12.8" hidden="false" customHeight="true" outlineLevel="0" collapsed="false"/>
    <row r="1048017" customFormat="false" ht="12.8" hidden="false" customHeight="true" outlineLevel="0" collapsed="false"/>
    <row r="1048018" customFormat="false" ht="12.8" hidden="false" customHeight="true" outlineLevel="0" collapsed="false"/>
    <row r="1048019" customFormat="false" ht="12.8" hidden="false" customHeight="true" outlineLevel="0" collapsed="false"/>
    <row r="1048020" customFormat="false" ht="12.8" hidden="false" customHeight="true" outlineLevel="0" collapsed="false"/>
    <row r="1048021" customFormat="false" ht="12.8" hidden="false" customHeight="true" outlineLevel="0" collapsed="false"/>
    <row r="1048022" customFormat="false" ht="12.8" hidden="false" customHeight="true" outlineLevel="0" collapsed="false"/>
    <row r="1048023" customFormat="false" ht="12.8" hidden="false" customHeight="true" outlineLevel="0" collapsed="false"/>
    <row r="1048024" customFormat="false" ht="12.8" hidden="false" customHeight="true" outlineLevel="0" collapsed="false"/>
    <row r="1048025" customFormat="false" ht="12.8" hidden="false" customHeight="true" outlineLevel="0" collapsed="false"/>
    <row r="1048026" customFormat="false" ht="12.8" hidden="false" customHeight="true" outlineLevel="0" collapsed="false"/>
    <row r="1048027" customFormat="false" ht="12.8" hidden="false" customHeight="true" outlineLevel="0" collapsed="false"/>
    <row r="1048028" customFormat="false" ht="12.8" hidden="false" customHeight="true" outlineLevel="0" collapsed="false"/>
    <row r="1048029" customFormat="false" ht="12.8" hidden="false" customHeight="true" outlineLevel="0" collapsed="false"/>
    <row r="1048030" customFormat="false" ht="12.8" hidden="false" customHeight="true" outlineLevel="0" collapsed="false"/>
    <row r="1048031" customFormat="false" ht="12.8" hidden="false" customHeight="true" outlineLevel="0" collapsed="false"/>
    <row r="1048032" customFormat="false" ht="12.8" hidden="false" customHeight="true" outlineLevel="0" collapsed="false"/>
    <row r="1048033" customFormat="false" ht="12.8" hidden="false" customHeight="true" outlineLevel="0" collapsed="false"/>
    <row r="1048034" customFormat="false" ht="12.8" hidden="false" customHeight="true" outlineLevel="0" collapsed="false"/>
    <row r="1048035" customFormat="false" ht="12.8" hidden="false" customHeight="true" outlineLevel="0" collapsed="false"/>
    <row r="1048036" customFormat="false" ht="12.8" hidden="false" customHeight="true" outlineLevel="0" collapsed="false"/>
    <row r="1048037" customFormat="false" ht="12.8" hidden="false" customHeight="true" outlineLevel="0" collapsed="false"/>
    <row r="1048038" customFormat="false" ht="12.8" hidden="false" customHeight="true" outlineLevel="0" collapsed="false"/>
    <row r="1048039" customFormat="false" ht="12.8" hidden="false" customHeight="true" outlineLevel="0" collapsed="false"/>
    <row r="1048040" customFormat="false" ht="12.8" hidden="false" customHeight="true" outlineLevel="0" collapsed="false"/>
    <row r="1048041" customFormat="false" ht="12.8" hidden="false" customHeight="true" outlineLevel="0" collapsed="false"/>
    <row r="1048042" customFormat="false" ht="12.8" hidden="false" customHeight="true" outlineLevel="0" collapsed="false"/>
    <row r="1048043" customFormat="false" ht="12.8" hidden="false" customHeight="true" outlineLevel="0" collapsed="false"/>
    <row r="1048044" customFormat="false" ht="12.8" hidden="false" customHeight="true" outlineLevel="0" collapsed="false"/>
    <row r="1048045" customFormat="false" ht="12.8" hidden="false" customHeight="true" outlineLevel="0" collapsed="false"/>
    <row r="1048046" customFormat="false" ht="12.8" hidden="false" customHeight="true" outlineLevel="0" collapsed="false"/>
    <row r="1048047" customFormat="false" ht="12.8" hidden="false" customHeight="true" outlineLevel="0" collapsed="false"/>
    <row r="1048048" customFormat="false" ht="12.8" hidden="false" customHeight="true" outlineLevel="0" collapsed="false"/>
    <row r="1048049" customFormat="false" ht="12.8" hidden="false" customHeight="true" outlineLevel="0" collapsed="false"/>
    <row r="1048050" customFormat="false" ht="12.8" hidden="false" customHeight="true" outlineLevel="0" collapsed="false"/>
    <row r="1048051" customFormat="false" ht="12.8" hidden="false" customHeight="true" outlineLevel="0" collapsed="false"/>
    <row r="1048052" customFormat="false" ht="12.8" hidden="false" customHeight="true" outlineLevel="0" collapsed="false"/>
    <row r="1048053" customFormat="false" ht="12.8" hidden="false" customHeight="true" outlineLevel="0" collapsed="false"/>
    <row r="1048054" customFormat="false" ht="12.8" hidden="false" customHeight="true" outlineLevel="0" collapsed="false"/>
    <row r="1048055" customFormat="false" ht="12.8" hidden="false" customHeight="true" outlineLevel="0" collapsed="false"/>
    <row r="1048056" customFormat="false" ht="12.8" hidden="false" customHeight="true" outlineLevel="0" collapsed="false"/>
    <row r="1048057" customFormat="false" ht="12.8" hidden="false" customHeight="true" outlineLevel="0" collapsed="false"/>
    <row r="1048058" customFormat="false" ht="12.8" hidden="false" customHeight="true" outlineLevel="0" collapsed="false"/>
    <row r="1048059" customFormat="false" ht="12.8" hidden="false" customHeight="true" outlineLevel="0" collapsed="false"/>
    <row r="1048060" customFormat="false" ht="12.8" hidden="false" customHeight="true" outlineLevel="0" collapsed="false"/>
    <row r="1048061" customFormat="false" ht="12.8" hidden="false" customHeight="true" outlineLevel="0" collapsed="false"/>
    <row r="1048062" customFormat="false" ht="12.8" hidden="false" customHeight="true" outlineLevel="0" collapsed="false"/>
    <row r="1048063" customFormat="false" ht="12.8" hidden="false" customHeight="true" outlineLevel="0" collapsed="false"/>
    <row r="1048064" customFormat="false" ht="12.8" hidden="false" customHeight="true" outlineLevel="0" collapsed="false"/>
    <row r="1048065" customFormat="false" ht="12.8" hidden="false" customHeight="true" outlineLevel="0" collapsed="false"/>
    <row r="1048066" customFormat="false" ht="12.8" hidden="false" customHeight="true" outlineLevel="0" collapsed="false"/>
    <row r="1048067" customFormat="false" ht="12.8" hidden="false" customHeight="true" outlineLevel="0" collapsed="false"/>
    <row r="1048068" customFormat="false" ht="12.8" hidden="false" customHeight="true" outlineLevel="0" collapsed="false"/>
    <row r="1048069" customFormat="false" ht="12.8" hidden="false" customHeight="true" outlineLevel="0" collapsed="false"/>
    <row r="1048070" customFormat="false" ht="12.8" hidden="false" customHeight="true" outlineLevel="0" collapsed="false"/>
    <row r="1048071" customFormat="false" ht="12.8" hidden="false" customHeight="true" outlineLevel="0" collapsed="false"/>
    <row r="1048072" customFormat="false" ht="12.8" hidden="false" customHeight="true" outlineLevel="0" collapsed="false"/>
    <row r="1048073" customFormat="false" ht="12.8" hidden="false" customHeight="true" outlineLevel="0" collapsed="false"/>
    <row r="1048074" customFormat="false" ht="12.8" hidden="false" customHeight="true" outlineLevel="0" collapsed="false"/>
    <row r="1048075" customFormat="false" ht="12.8" hidden="false" customHeight="true" outlineLevel="0" collapsed="false"/>
    <row r="1048076" customFormat="false" ht="12.8" hidden="false" customHeight="true" outlineLevel="0" collapsed="false"/>
    <row r="1048077" customFormat="false" ht="12.8" hidden="false" customHeight="true" outlineLevel="0" collapsed="false"/>
    <row r="1048078" customFormat="false" ht="12.8" hidden="false" customHeight="true" outlineLevel="0" collapsed="false"/>
    <row r="1048079" customFormat="false" ht="12.8" hidden="false" customHeight="true" outlineLevel="0" collapsed="false"/>
    <row r="1048080" customFormat="false" ht="12.8" hidden="false" customHeight="true" outlineLevel="0" collapsed="false"/>
    <row r="1048081" customFormat="false" ht="12.8" hidden="false" customHeight="true" outlineLevel="0" collapsed="false"/>
    <row r="1048082" customFormat="false" ht="12.8" hidden="false" customHeight="true" outlineLevel="0" collapsed="false"/>
    <row r="1048083" customFormat="false" ht="12.8" hidden="false" customHeight="true" outlineLevel="0" collapsed="false"/>
    <row r="1048084" customFormat="false" ht="12.8" hidden="false" customHeight="true" outlineLevel="0" collapsed="false"/>
    <row r="1048085" customFormat="false" ht="12.8" hidden="false" customHeight="true" outlineLevel="0" collapsed="false"/>
    <row r="1048086" customFormat="false" ht="12.8" hidden="false" customHeight="true" outlineLevel="0" collapsed="false"/>
    <row r="1048087" customFormat="false" ht="12.8" hidden="false" customHeight="true" outlineLevel="0" collapsed="false"/>
    <row r="1048088" customFormat="false" ht="12.8" hidden="false" customHeight="true" outlineLevel="0" collapsed="false"/>
    <row r="1048089" customFormat="false" ht="12.8" hidden="false" customHeight="true" outlineLevel="0" collapsed="false"/>
    <row r="1048090" customFormat="false" ht="12.8" hidden="false" customHeight="true" outlineLevel="0" collapsed="false"/>
    <row r="1048091" customFormat="false" ht="12.8" hidden="false" customHeight="true" outlineLevel="0" collapsed="false"/>
    <row r="1048092" customFormat="false" ht="12.8" hidden="false" customHeight="true" outlineLevel="0" collapsed="false"/>
    <row r="1048093" customFormat="false" ht="12.8" hidden="false" customHeight="true" outlineLevel="0" collapsed="false"/>
    <row r="1048094" customFormat="false" ht="12.8" hidden="false" customHeight="true" outlineLevel="0" collapsed="false"/>
    <row r="1048095" customFormat="false" ht="12.8" hidden="false" customHeight="true" outlineLevel="0" collapsed="false"/>
    <row r="1048096" customFormat="false" ht="12.8" hidden="false" customHeight="true" outlineLevel="0" collapsed="false"/>
    <row r="1048097" customFormat="false" ht="12.8" hidden="false" customHeight="true" outlineLevel="0" collapsed="false"/>
    <row r="1048098" customFormat="false" ht="12.8" hidden="false" customHeight="true" outlineLevel="0" collapsed="false"/>
    <row r="1048099" customFormat="false" ht="12.8" hidden="false" customHeight="true" outlineLevel="0" collapsed="false"/>
    <row r="1048100" customFormat="false" ht="12.8" hidden="false" customHeight="true" outlineLevel="0" collapsed="false"/>
    <row r="1048101" customFormat="false" ht="12.8" hidden="false" customHeight="true" outlineLevel="0" collapsed="false"/>
    <row r="1048102" customFormat="false" ht="12.8" hidden="false" customHeight="true" outlineLevel="0" collapsed="false"/>
    <row r="1048103" customFormat="false" ht="12.8" hidden="false" customHeight="true" outlineLevel="0" collapsed="false"/>
    <row r="1048104" customFormat="false" ht="12.8" hidden="false" customHeight="true" outlineLevel="0" collapsed="false"/>
    <row r="1048105" customFormat="false" ht="12.8" hidden="false" customHeight="true" outlineLevel="0" collapsed="false"/>
    <row r="1048106" customFormat="false" ht="12.8" hidden="false" customHeight="true" outlineLevel="0" collapsed="false"/>
    <row r="1048107" customFormat="false" ht="12.8" hidden="false" customHeight="true" outlineLevel="0" collapsed="false"/>
    <row r="1048108" customFormat="false" ht="12.8" hidden="false" customHeight="true" outlineLevel="0" collapsed="false"/>
    <row r="1048109" customFormat="false" ht="12.8" hidden="false" customHeight="true" outlineLevel="0" collapsed="false"/>
    <row r="1048110" customFormat="false" ht="12.8" hidden="false" customHeight="true" outlineLevel="0" collapsed="false"/>
    <row r="1048111" customFormat="false" ht="12.8" hidden="false" customHeight="true" outlineLevel="0" collapsed="false"/>
    <row r="1048112" customFormat="false" ht="12.8" hidden="false" customHeight="true" outlineLevel="0" collapsed="false"/>
    <row r="1048113" customFormat="false" ht="12.8" hidden="false" customHeight="true" outlineLevel="0" collapsed="false"/>
    <row r="1048114" customFormat="false" ht="12.8" hidden="false" customHeight="true" outlineLevel="0" collapsed="false"/>
    <row r="1048115" customFormat="false" ht="12.8" hidden="false" customHeight="true" outlineLevel="0" collapsed="false"/>
    <row r="1048116" customFormat="false" ht="12.8" hidden="false" customHeight="true" outlineLevel="0" collapsed="false"/>
    <row r="1048117" customFormat="false" ht="12.8" hidden="false" customHeight="true" outlineLevel="0" collapsed="false"/>
    <row r="1048118" customFormat="false" ht="12.8" hidden="false" customHeight="true" outlineLevel="0" collapsed="false"/>
    <row r="1048119" customFormat="false" ht="12.8" hidden="false" customHeight="true" outlineLevel="0" collapsed="false"/>
    <row r="1048120" customFormat="false" ht="12.8" hidden="false" customHeight="true" outlineLevel="0" collapsed="false"/>
    <row r="1048121" customFormat="false" ht="12.8" hidden="false" customHeight="true" outlineLevel="0" collapsed="false"/>
    <row r="1048122" customFormat="false" ht="12.8" hidden="false" customHeight="true" outlineLevel="0" collapsed="false"/>
    <row r="1048123" customFormat="false" ht="12.8" hidden="false" customHeight="true" outlineLevel="0" collapsed="false"/>
    <row r="1048124" customFormat="false" ht="12.8" hidden="false" customHeight="true" outlineLevel="0" collapsed="false"/>
    <row r="1048125" customFormat="false" ht="12.8" hidden="false" customHeight="true" outlineLevel="0" collapsed="false"/>
    <row r="1048126" customFormat="false" ht="12.8" hidden="false" customHeight="true" outlineLevel="0" collapsed="false"/>
    <row r="1048127" customFormat="false" ht="12.8" hidden="false" customHeight="true" outlineLevel="0" collapsed="false"/>
    <row r="1048128" customFormat="false" ht="12.8" hidden="false" customHeight="true" outlineLevel="0" collapsed="false"/>
    <row r="1048129" customFormat="false" ht="12.8" hidden="false" customHeight="true" outlineLevel="0" collapsed="false"/>
    <row r="1048130" customFormat="false" ht="12.8" hidden="false" customHeight="true" outlineLevel="0" collapsed="false"/>
    <row r="1048131" customFormat="false" ht="12.8" hidden="false" customHeight="true" outlineLevel="0" collapsed="false"/>
    <row r="1048132" customFormat="false" ht="12.8" hidden="false" customHeight="true" outlineLevel="0" collapsed="false"/>
    <row r="1048133" customFormat="false" ht="12.8" hidden="false" customHeight="true" outlineLevel="0" collapsed="false"/>
    <row r="1048134" customFormat="false" ht="12.8" hidden="false" customHeight="true" outlineLevel="0" collapsed="false"/>
    <row r="1048135" customFormat="false" ht="12.8" hidden="false" customHeight="true" outlineLevel="0" collapsed="false"/>
    <row r="1048136" customFormat="false" ht="12.8" hidden="false" customHeight="true" outlineLevel="0" collapsed="false"/>
    <row r="1048137" customFormat="false" ht="12.8" hidden="false" customHeight="true" outlineLevel="0" collapsed="false"/>
    <row r="1048138" customFormat="false" ht="12.8" hidden="false" customHeight="true" outlineLevel="0" collapsed="false"/>
    <row r="1048139" customFormat="false" ht="12.8" hidden="false" customHeight="true" outlineLevel="0" collapsed="false"/>
    <row r="1048140" customFormat="false" ht="12.8" hidden="false" customHeight="true" outlineLevel="0" collapsed="false"/>
    <row r="1048141" customFormat="false" ht="12.8" hidden="false" customHeight="true" outlineLevel="0" collapsed="false"/>
    <row r="1048142" customFormat="false" ht="12.8" hidden="false" customHeight="true" outlineLevel="0" collapsed="false"/>
    <row r="1048143" customFormat="false" ht="12.8" hidden="false" customHeight="true" outlineLevel="0" collapsed="false"/>
    <row r="1048144" customFormat="false" ht="12.8" hidden="false" customHeight="true" outlineLevel="0" collapsed="false"/>
    <row r="1048145" customFormat="false" ht="12.8" hidden="false" customHeight="true" outlineLevel="0" collapsed="false"/>
    <row r="1048146" customFormat="false" ht="12.8" hidden="false" customHeight="true" outlineLevel="0" collapsed="false"/>
    <row r="1048147" customFormat="false" ht="12.8" hidden="false" customHeight="true" outlineLevel="0" collapsed="false"/>
    <row r="1048148" customFormat="false" ht="12.8" hidden="false" customHeight="true" outlineLevel="0" collapsed="false"/>
    <row r="1048149" customFormat="false" ht="12.8" hidden="false" customHeight="true" outlineLevel="0" collapsed="false"/>
    <row r="1048150" customFormat="false" ht="12.8" hidden="false" customHeight="true" outlineLevel="0" collapsed="false"/>
    <row r="1048151" customFormat="false" ht="12.8" hidden="false" customHeight="true" outlineLevel="0" collapsed="false"/>
    <row r="1048152" customFormat="false" ht="12.8" hidden="false" customHeight="true" outlineLevel="0" collapsed="false"/>
    <row r="1048153" customFormat="false" ht="12.8" hidden="false" customHeight="true" outlineLevel="0" collapsed="false"/>
    <row r="1048154" customFormat="false" ht="12.8" hidden="false" customHeight="true" outlineLevel="0" collapsed="false"/>
    <row r="1048155" customFormat="false" ht="12.8" hidden="false" customHeight="true" outlineLevel="0" collapsed="false"/>
    <row r="1048156" customFormat="false" ht="12.8" hidden="false" customHeight="true" outlineLevel="0" collapsed="false"/>
    <row r="1048157" customFormat="false" ht="12.8" hidden="false" customHeight="true" outlineLevel="0" collapsed="false"/>
    <row r="1048158" customFormat="false" ht="12.8" hidden="false" customHeight="true" outlineLevel="0" collapsed="false"/>
    <row r="1048159" customFormat="false" ht="12.8" hidden="false" customHeight="true" outlineLevel="0" collapsed="false"/>
    <row r="1048160" customFormat="false" ht="12.8" hidden="false" customHeight="true" outlineLevel="0" collapsed="false"/>
    <row r="1048161" customFormat="false" ht="12.8" hidden="false" customHeight="true" outlineLevel="0" collapsed="false"/>
    <row r="1048162" customFormat="false" ht="12.8" hidden="false" customHeight="true" outlineLevel="0" collapsed="false"/>
    <row r="1048163" customFormat="false" ht="12.8" hidden="false" customHeight="true" outlineLevel="0" collapsed="false"/>
    <row r="1048164" customFormat="false" ht="12.8" hidden="false" customHeight="true" outlineLevel="0" collapsed="false"/>
    <row r="1048165" customFormat="false" ht="12.8" hidden="false" customHeight="true" outlineLevel="0" collapsed="false"/>
    <row r="1048166" customFormat="false" ht="12.8" hidden="false" customHeight="true" outlineLevel="0" collapsed="false"/>
    <row r="1048167" customFormat="false" ht="12.8" hidden="false" customHeight="true" outlineLevel="0" collapsed="false"/>
    <row r="1048168" customFormat="false" ht="12.8" hidden="false" customHeight="true" outlineLevel="0" collapsed="false"/>
    <row r="1048169" customFormat="false" ht="12.8" hidden="false" customHeight="true" outlineLevel="0" collapsed="false"/>
    <row r="1048170" customFormat="false" ht="12.8" hidden="false" customHeight="true" outlineLevel="0" collapsed="false"/>
    <row r="1048171" customFormat="false" ht="12.8" hidden="false" customHeight="true" outlineLevel="0" collapsed="false"/>
    <row r="1048172" customFormat="false" ht="12.8" hidden="false" customHeight="true" outlineLevel="0" collapsed="false"/>
    <row r="1048173" customFormat="false" ht="12.8" hidden="false" customHeight="true" outlineLevel="0" collapsed="false"/>
    <row r="1048174" customFormat="false" ht="12.8" hidden="false" customHeight="true" outlineLevel="0" collapsed="false"/>
    <row r="1048175" customFormat="false" ht="12.8" hidden="false" customHeight="true" outlineLevel="0" collapsed="false"/>
    <row r="1048176" customFormat="false" ht="12.8" hidden="false" customHeight="true" outlineLevel="0" collapsed="false"/>
    <row r="1048177" customFormat="false" ht="12.8" hidden="false" customHeight="true" outlineLevel="0" collapsed="false"/>
    <row r="1048178" customFormat="false" ht="12.8" hidden="false" customHeight="true" outlineLevel="0" collapsed="false"/>
    <row r="1048179" customFormat="false" ht="12.8" hidden="false" customHeight="true" outlineLevel="0" collapsed="false"/>
    <row r="1048180" customFormat="false" ht="12.8" hidden="false" customHeight="true" outlineLevel="0" collapsed="false"/>
    <row r="1048181" customFormat="false" ht="12.8" hidden="false" customHeight="true" outlineLevel="0" collapsed="false"/>
    <row r="1048182" customFormat="false" ht="12.8" hidden="false" customHeight="true" outlineLevel="0" collapsed="false"/>
    <row r="1048183" customFormat="false" ht="12.8" hidden="false" customHeight="true" outlineLevel="0" collapsed="false"/>
    <row r="1048184" customFormat="false" ht="12.8" hidden="false" customHeight="true" outlineLevel="0" collapsed="false"/>
    <row r="1048185" customFormat="false" ht="12.8" hidden="false" customHeight="true" outlineLevel="0" collapsed="false"/>
    <row r="1048186" customFormat="false" ht="12.8" hidden="false" customHeight="true" outlineLevel="0" collapsed="false"/>
    <row r="1048187" customFormat="false" ht="12.8" hidden="false" customHeight="true" outlineLevel="0" collapsed="false"/>
    <row r="1048188" customFormat="false" ht="12.8" hidden="false" customHeight="true" outlineLevel="0" collapsed="false"/>
    <row r="1048189" customFormat="false" ht="12.8" hidden="false" customHeight="true" outlineLevel="0" collapsed="false"/>
    <row r="1048190" customFormat="false" ht="12.8" hidden="false" customHeight="true" outlineLevel="0" collapsed="false"/>
    <row r="1048191" customFormat="false" ht="12.8" hidden="false" customHeight="true" outlineLevel="0" collapsed="false"/>
    <row r="1048192" customFormat="false" ht="12.8" hidden="false" customHeight="true" outlineLevel="0" collapsed="false"/>
    <row r="1048193" customFormat="false" ht="12.8" hidden="false" customHeight="true" outlineLevel="0" collapsed="false"/>
    <row r="1048194" customFormat="false" ht="12.8" hidden="false" customHeight="true" outlineLevel="0" collapsed="false"/>
    <row r="1048195" customFormat="false" ht="12.8" hidden="false" customHeight="true" outlineLevel="0" collapsed="false"/>
    <row r="1048196" customFormat="false" ht="12.8" hidden="false" customHeight="true" outlineLevel="0" collapsed="false"/>
    <row r="1048197" customFormat="false" ht="12.8" hidden="false" customHeight="true" outlineLevel="0" collapsed="false"/>
    <row r="1048198" customFormat="false" ht="12.8" hidden="false" customHeight="true" outlineLevel="0" collapsed="false"/>
    <row r="1048199" customFormat="false" ht="12.8" hidden="false" customHeight="true" outlineLevel="0" collapsed="false"/>
    <row r="1048200" customFormat="false" ht="12.8" hidden="false" customHeight="true" outlineLevel="0" collapsed="false"/>
    <row r="1048201" customFormat="false" ht="12.8" hidden="false" customHeight="true" outlineLevel="0" collapsed="false"/>
    <row r="1048202" customFormat="false" ht="12.8" hidden="false" customHeight="true" outlineLevel="0" collapsed="false"/>
    <row r="1048203" customFormat="false" ht="12.8" hidden="false" customHeight="true" outlineLevel="0" collapsed="false"/>
    <row r="1048204" customFormat="false" ht="12.8" hidden="false" customHeight="true" outlineLevel="0" collapsed="false"/>
    <row r="1048205" customFormat="false" ht="12.8" hidden="false" customHeight="true" outlineLevel="0" collapsed="false"/>
    <row r="1048206" customFormat="false" ht="12.8" hidden="false" customHeight="true" outlineLevel="0" collapsed="false"/>
    <row r="1048207" customFormat="false" ht="12.8" hidden="false" customHeight="true" outlineLevel="0" collapsed="false"/>
    <row r="1048208" customFormat="false" ht="12.8" hidden="false" customHeight="true" outlineLevel="0" collapsed="false"/>
    <row r="1048209" customFormat="false" ht="12.8" hidden="false" customHeight="true" outlineLevel="0" collapsed="false"/>
    <row r="1048210" customFormat="false" ht="12.8" hidden="false" customHeight="true" outlineLevel="0" collapsed="false"/>
    <row r="1048211" customFormat="false" ht="12.8" hidden="false" customHeight="true" outlineLevel="0" collapsed="false"/>
    <row r="1048212" customFormat="false" ht="12.8" hidden="false" customHeight="true" outlineLevel="0" collapsed="false"/>
    <row r="1048213" customFormat="false" ht="12.8" hidden="false" customHeight="true" outlineLevel="0" collapsed="false"/>
    <row r="1048214" customFormat="false" ht="12.8" hidden="false" customHeight="true" outlineLevel="0" collapsed="false"/>
    <row r="1048215" customFormat="false" ht="12.8" hidden="false" customHeight="true" outlineLevel="0" collapsed="false"/>
    <row r="1048216" customFormat="false" ht="12.8" hidden="false" customHeight="true" outlineLevel="0" collapsed="false"/>
    <row r="1048217" customFormat="false" ht="12.8" hidden="false" customHeight="true" outlineLevel="0" collapsed="false"/>
    <row r="1048218" customFormat="false" ht="12.8" hidden="false" customHeight="true" outlineLevel="0" collapsed="false"/>
    <row r="1048219" customFormat="false" ht="12.8" hidden="false" customHeight="true" outlineLevel="0" collapsed="false"/>
    <row r="1048220" customFormat="false" ht="12.8" hidden="false" customHeight="true" outlineLevel="0" collapsed="false"/>
    <row r="1048221" customFormat="false" ht="12.8" hidden="false" customHeight="true" outlineLevel="0" collapsed="false"/>
    <row r="1048222" customFormat="false" ht="12.8" hidden="false" customHeight="true" outlineLevel="0" collapsed="false"/>
    <row r="1048223" customFormat="false" ht="12.8" hidden="false" customHeight="true" outlineLevel="0" collapsed="false"/>
    <row r="1048224" customFormat="false" ht="12.8" hidden="false" customHeight="true" outlineLevel="0" collapsed="false"/>
    <row r="1048225" customFormat="false" ht="12.8" hidden="false" customHeight="true" outlineLevel="0" collapsed="false"/>
    <row r="1048226" customFormat="false" ht="12.8" hidden="false" customHeight="true" outlineLevel="0" collapsed="false"/>
    <row r="1048227" customFormat="false" ht="12.8" hidden="false" customHeight="true" outlineLevel="0" collapsed="false"/>
    <row r="1048228" customFormat="false" ht="12.8" hidden="false" customHeight="true" outlineLevel="0" collapsed="false"/>
    <row r="1048229" customFormat="false" ht="12.8" hidden="false" customHeight="true" outlineLevel="0" collapsed="false"/>
    <row r="1048230" customFormat="false" ht="12.8" hidden="false" customHeight="true" outlineLevel="0" collapsed="false"/>
    <row r="1048231" customFormat="false" ht="12.8" hidden="false" customHeight="true" outlineLevel="0" collapsed="false"/>
    <row r="1048232" customFormat="false" ht="12.8" hidden="false" customHeight="true" outlineLevel="0" collapsed="false"/>
    <row r="1048233" customFormat="false" ht="12.8" hidden="false" customHeight="true" outlineLevel="0" collapsed="false"/>
    <row r="1048234" customFormat="false" ht="12.8" hidden="false" customHeight="true" outlineLevel="0" collapsed="false"/>
    <row r="1048235" customFormat="false" ht="12.8" hidden="false" customHeight="true" outlineLevel="0" collapsed="false"/>
    <row r="1048236" customFormat="false" ht="12.8" hidden="false" customHeight="true" outlineLevel="0" collapsed="false"/>
    <row r="1048237" customFormat="false" ht="12.8" hidden="false" customHeight="true" outlineLevel="0" collapsed="false"/>
    <row r="1048238" customFormat="false" ht="12.8" hidden="false" customHeight="true" outlineLevel="0" collapsed="false"/>
    <row r="1048239" customFormat="false" ht="12.8" hidden="false" customHeight="true" outlineLevel="0" collapsed="false"/>
    <row r="1048240" customFormat="false" ht="12.8" hidden="false" customHeight="true" outlineLevel="0" collapsed="false"/>
    <row r="1048241" customFormat="false" ht="12.8" hidden="false" customHeight="true" outlineLevel="0" collapsed="false"/>
    <row r="1048242" customFormat="false" ht="12.8" hidden="false" customHeight="true" outlineLevel="0" collapsed="false"/>
    <row r="1048243" customFormat="false" ht="12.8" hidden="false" customHeight="true" outlineLevel="0" collapsed="false"/>
    <row r="1048244" customFormat="false" ht="12.8" hidden="false" customHeight="true" outlineLevel="0" collapsed="false"/>
    <row r="1048245" customFormat="false" ht="12.8" hidden="false" customHeight="true" outlineLevel="0" collapsed="false"/>
    <row r="1048246" customFormat="false" ht="12.8" hidden="false" customHeight="true" outlineLevel="0" collapsed="false"/>
    <row r="1048247" customFormat="false" ht="12.8" hidden="false" customHeight="true" outlineLevel="0" collapsed="false"/>
    <row r="1048248" customFormat="false" ht="12.8" hidden="false" customHeight="true" outlineLevel="0" collapsed="false"/>
    <row r="1048249" customFormat="false" ht="12.8" hidden="false" customHeight="true" outlineLevel="0" collapsed="false"/>
    <row r="1048250" customFormat="false" ht="12.8" hidden="false" customHeight="true" outlineLevel="0" collapsed="false"/>
    <row r="1048251" customFormat="false" ht="12.8" hidden="false" customHeight="true" outlineLevel="0" collapsed="false"/>
    <row r="1048252" customFormat="false" ht="12.8" hidden="false" customHeight="true" outlineLevel="0" collapsed="false"/>
    <row r="1048253" customFormat="false" ht="12.8" hidden="false" customHeight="true" outlineLevel="0" collapsed="false"/>
    <row r="1048254" customFormat="false" ht="12.8" hidden="false" customHeight="true" outlineLevel="0" collapsed="false"/>
    <row r="1048255" customFormat="false" ht="12.8" hidden="false" customHeight="true" outlineLevel="0" collapsed="false"/>
    <row r="1048256" customFormat="false" ht="12.8" hidden="false" customHeight="true" outlineLevel="0" collapsed="false"/>
    <row r="1048257" customFormat="false" ht="12.8" hidden="false" customHeight="true" outlineLevel="0" collapsed="false"/>
    <row r="1048258" customFormat="false" ht="12.8" hidden="false" customHeight="true" outlineLevel="0" collapsed="false"/>
    <row r="1048259" customFormat="false" ht="12.8" hidden="false" customHeight="true" outlineLevel="0" collapsed="false"/>
    <row r="1048260" customFormat="false" ht="12.8" hidden="false" customHeight="true" outlineLevel="0" collapsed="false"/>
    <row r="1048261" customFormat="false" ht="12.8" hidden="false" customHeight="true" outlineLevel="0" collapsed="false"/>
    <row r="1048262" customFormat="false" ht="12.8" hidden="false" customHeight="true" outlineLevel="0" collapsed="false"/>
    <row r="1048263" customFormat="false" ht="12.8" hidden="false" customHeight="true" outlineLevel="0" collapsed="false"/>
    <row r="1048264" customFormat="false" ht="12.8" hidden="false" customHeight="true" outlineLevel="0" collapsed="false"/>
    <row r="1048265" customFormat="false" ht="12.8" hidden="false" customHeight="true" outlineLevel="0" collapsed="false"/>
    <row r="1048266" customFormat="false" ht="12.8" hidden="false" customHeight="true" outlineLevel="0" collapsed="false"/>
    <row r="1048267" customFormat="false" ht="12.8" hidden="false" customHeight="true" outlineLevel="0" collapsed="false"/>
    <row r="1048268" customFormat="false" ht="12.8" hidden="false" customHeight="true" outlineLevel="0" collapsed="false"/>
    <row r="1048269" customFormat="false" ht="12.8" hidden="false" customHeight="true" outlineLevel="0" collapsed="false"/>
    <row r="1048270" customFormat="false" ht="12.8" hidden="false" customHeight="true" outlineLevel="0" collapsed="false"/>
    <row r="1048271" customFormat="false" ht="12.8" hidden="false" customHeight="true" outlineLevel="0" collapsed="false"/>
    <row r="1048272" customFormat="false" ht="12.8" hidden="false" customHeight="true" outlineLevel="0" collapsed="false"/>
    <row r="1048273" customFormat="false" ht="12.8" hidden="false" customHeight="true" outlineLevel="0" collapsed="false"/>
    <row r="1048274" customFormat="false" ht="12.8" hidden="false" customHeight="true" outlineLevel="0" collapsed="false"/>
    <row r="1048275" customFormat="false" ht="12.8" hidden="false" customHeight="true" outlineLevel="0" collapsed="false"/>
    <row r="1048276" customFormat="false" ht="12.8" hidden="false" customHeight="true" outlineLevel="0" collapsed="false"/>
    <row r="1048277" customFormat="false" ht="12.8" hidden="false" customHeight="true" outlineLevel="0" collapsed="false"/>
    <row r="1048278" customFormat="false" ht="12.8" hidden="false" customHeight="true" outlineLevel="0" collapsed="false"/>
    <row r="1048279" customFormat="false" ht="12.8" hidden="false" customHeight="true" outlineLevel="0" collapsed="false"/>
    <row r="1048280" customFormat="false" ht="12.8" hidden="false" customHeight="true" outlineLevel="0" collapsed="false"/>
    <row r="1048281" customFormat="false" ht="12.8" hidden="false" customHeight="true" outlineLevel="0" collapsed="false"/>
    <row r="1048282" customFormat="false" ht="12.8" hidden="false" customHeight="true" outlineLevel="0" collapsed="false"/>
    <row r="1048283" customFormat="false" ht="12.8" hidden="false" customHeight="true" outlineLevel="0" collapsed="false"/>
    <row r="1048284" customFormat="false" ht="12.8" hidden="false" customHeight="true" outlineLevel="0" collapsed="false"/>
    <row r="1048285" customFormat="false" ht="12.8" hidden="false" customHeight="true" outlineLevel="0" collapsed="false"/>
    <row r="1048286" customFormat="false" ht="12.8" hidden="false" customHeight="true" outlineLevel="0" collapsed="false"/>
    <row r="1048287" customFormat="false" ht="12.8" hidden="false" customHeight="true" outlineLevel="0" collapsed="false"/>
    <row r="1048288" customFormat="false" ht="12.8" hidden="false" customHeight="true" outlineLevel="0" collapsed="false"/>
    <row r="1048289" customFormat="false" ht="12.8" hidden="false" customHeight="true" outlineLevel="0" collapsed="false"/>
    <row r="1048290" customFormat="false" ht="12.8" hidden="false" customHeight="true" outlineLevel="0" collapsed="false"/>
    <row r="1048291" customFormat="false" ht="12.8" hidden="false" customHeight="true" outlineLevel="0" collapsed="false"/>
    <row r="1048292" customFormat="false" ht="12.8" hidden="false" customHeight="true" outlineLevel="0" collapsed="false"/>
    <row r="1048293" customFormat="false" ht="12.8" hidden="false" customHeight="true" outlineLevel="0" collapsed="false"/>
    <row r="1048294" customFormat="false" ht="12.8" hidden="false" customHeight="true" outlineLevel="0" collapsed="false"/>
    <row r="1048295" customFormat="false" ht="12.8" hidden="false" customHeight="true" outlineLevel="0" collapsed="false"/>
    <row r="1048296" customFormat="false" ht="12.8" hidden="false" customHeight="true" outlineLevel="0" collapsed="false"/>
    <row r="1048297" customFormat="false" ht="12.8" hidden="false" customHeight="true" outlineLevel="0" collapsed="false"/>
    <row r="1048298" customFormat="false" ht="12.8" hidden="false" customHeight="true" outlineLevel="0" collapsed="false"/>
    <row r="1048299" customFormat="false" ht="12.8" hidden="false" customHeight="true" outlineLevel="0" collapsed="false"/>
    <row r="1048300" customFormat="false" ht="12.8" hidden="false" customHeight="true" outlineLevel="0" collapsed="false"/>
    <row r="1048301" customFormat="false" ht="12.8" hidden="false" customHeight="true" outlineLevel="0" collapsed="false"/>
    <row r="1048302" customFormat="false" ht="12.8" hidden="false" customHeight="true" outlineLevel="0" collapsed="false"/>
    <row r="1048303" customFormat="false" ht="12.8" hidden="false" customHeight="true" outlineLevel="0" collapsed="false"/>
    <row r="1048304" customFormat="false" ht="12.8" hidden="false" customHeight="true" outlineLevel="0" collapsed="false"/>
    <row r="1048305" customFormat="false" ht="12.8" hidden="false" customHeight="true" outlineLevel="0" collapsed="false"/>
    <row r="1048306" customFormat="false" ht="12.8" hidden="false" customHeight="true" outlineLevel="0" collapsed="false"/>
    <row r="1048307" customFormat="false" ht="12.8" hidden="false" customHeight="true" outlineLevel="0" collapsed="false"/>
    <row r="1048308" customFormat="false" ht="12.8" hidden="false" customHeight="true" outlineLevel="0" collapsed="false"/>
    <row r="1048309" customFormat="false" ht="12.8" hidden="false" customHeight="true" outlineLevel="0" collapsed="false"/>
    <row r="1048310" customFormat="false" ht="12.8" hidden="false" customHeight="true" outlineLevel="0" collapsed="false"/>
    <row r="1048311" customFormat="false" ht="12.8" hidden="false" customHeight="true" outlineLevel="0" collapsed="false"/>
    <row r="1048312" customFormat="false" ht="12.8" hidden="false" customHeight="true" outlineLevel="0" collapsed="false"/>
    <row r="1048313" customFormat="false" ht="12.8" hidden="false" customHeight="true" outlineLevel="0" collapsed="false"/>
    <row r="1048314" customFormat="false" ht="12.8" hidden="false" customHeight="true" outlineLevel="0" collapsed="false"/>
    <row r="1048315" customFormat="false" ht="12.8" hidden="false" customHeight="true" outlineLevel="0" collapsed="false"/>
    <row r="1048316" customFormat="false" ht="12.8" hidden="false" customHeight="true" outlineLevel="0" collapsed="false"/>
    <row r="1048317" customFormat="false" ht="12.8" hidden="false" customHeight="true" outlineLevel="0" collapsed="false"/>
    <row r="1048318" customFormat="false" ht="12.8" hidden="false" customHeight="true" outlineLevel="0" collapsed="false"/>
    <row r="1048319" customFormat="false" ht="12.8" hidden="false" customHeight="true" outlineLevel="0" collapsed="false"/>
    <row r="1048320" customFormat="false" ht="12.8" hidden="false" customHeight="true" outlineLevel="0" collapsed="false"/>
    <row r="1048321" customFormat="false" ht="12.8" hidden="false" customHeight="true" outlineLevel="0" collapsed="false"/>
    <row r="1048322" customFormat="false" ht="12.8" hidden="false" customHeight="true" outlineLevel="0" collapsed="false"/>
    <row r="1048323" customFormat="false" ht="12.8" hidden="false" customHeight="true" outlineLevel="0" collapsed="false"/>
    <row r="1048324" customFormat="false" ht="12.8" hidden="false" customHeight="true" outlineLevel="0" collapsed="false"/>
    <row r="1048325" customFormat="false" ht="12.8" hidden="false" customHeight="true" outlineLevel="0" collapsed="false"/>
    <row r="1048326" customFormat="false" ht="12.8" hidden="false" customHeight="true" outlineLevel="0" collapsed="false"/>
    <row r="1048327" customFormat="false" ht="12.8" hidden="false" customHeight="true" outlineLevel="0" collapsed="false"/>
    <row r="1048328" customFormat="false" ht="12.8" hidden="false" customHeight="true" outlineLevel="0" collapsed="false"/>
    <row r="1048329" customFormat="false" ht="12.8" hidden="false" customHeight="true" outlineLevel="0" collapsed="false"/>
    <row r="1048330" customFormat="false" ht="12.8" hidden="false" customHeight="true" outlineLevel="0" collapsed="false"/>
    <row r="1048331" customFormat="false" ht="12.8" hidden="false" customHeight="true" outlineLevel="0" collapsed="false"/>
    <row r="1048332" customFormat="false" ht="12.8" hidden="false" customHeight="true" outlineLevel="0" collapsed="false"/>
    <row r="1048333" customFormat="false" ht="12.8" hidden="false" customHeight="true" outlineLevel="0" collapsed="false"/>
    <row r="1048334" customFormat="false" ht="12.8" hidden="false" customHeight="true" outlineLevel="0" collapsed="false"/>
    <row r="1048335" customFormat="false" ht="12.8" hidden="false" customHeight="true" outlineLevel="0" collapsed="false"/>
    <row r="1048336" customFormat="false" ht="12.8" hidden="false" customHeight="true" outlineLevel="0" collapsed="false"/>
    <row r="1048337" customFormat="false" ht="12.8" hidden="false" customHeight="true" outlineLevel="0" collapsed="false"/>
    <row r="1048338" customFormat="false" ht="12.8" hidden="false" customHeight="true" outlineLevel="0" collapsed="false"/>
    <row r="1048339" customFormat="false" ht="12.8" hidden="false" customHeight="true" outlineLevel="0" collapsed="false"/>
    <row r="1048340" customFormat="false" ht="12.8"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72" colorId="64" zoomScale="106" zoomScaleNormal="106" zoomScalePageLayoutView="100" workbookViewId="0">
      <selection pane="topLeft" activeCell="G194" activeCellId="0" sqref="G194"/>
    </sheetView>
  </sheetViews>
  <sheetFormatPr defaultColWidth="2.37890625" defaultRowHeight="15" zeroHeight="false" outlineLevelRow="0" outlineLevelCol="0"/>
  <cols>
    <col collapsed="false" customWidth="true" hidden="false" outlineLevel="0" max="6" min="1" style="57" width="12.62"/>
    <col collapsed="false" customWidth="true" hidden="false" outlineLevel="0" max="7" min="7" style="56" width="60.5"/>
    <col collapsed="false" customWidth="true" hidden="false" outlineLevel="0" max="8" min="8" style="73" width="9.87"/>
    <col collapsed="false" customWidth="true" hidden="false" outlineLevel="0" max="9" min="9" style="56" width="48"/>
    <col collapsed="false" customWidth="false" hidden="true" outlineLevel="0" max="16384" min="10" style="56" width="2.38"/>
  </cols>
  <sheetData>
    <row r="1" s="77" customFormat="true" ht="36.75" hidden="false" customHeight="true" outlineLevel="0" collapsed="false">
      <c r="A1" s="74" t="s">
        <v>76</v>
      </c>
      <c r="B1" s="74" t="s">
        <v>77</v>
      </c>
      <c r="C1" s="74" t="s">
        <v>78</v>
      </c>
      <c r="D1" s="74" t="s">
        <v>79</v>
      </c>
      <c r="E1" s="74" t="s">
        <v>80</v>
      </c>
      <c r="F1" s="74" t="s">
        <v>81</v>
      </c>
      <c r="G1" s="75" t="s">
        <v>82</v>
      </c>
      <c r="H1" s="76" t="s">
        <v>83</v>
      </c>
      <c r="I1" s="75" t="s">
        <v>84</v>
      </c>
    </row>
    <row r="2" customFormat="false" ht="15" hidden="false" customHeight="true" outlineLevel="0" collapsed="false">
      <c r="A2" s="78" t="n">
        <v>38151210</v>
      </c>
      <c r="B2" s="78" t="s">
        <v>85</v>
      </c>
      <c r="C2" s="78"/>
      <c r="D2" s="78"/>
      <c r="E2" s="78"/>
      <c r="F2" s="78"/>
      <c r="G2" s="79" t="s">
        <v>86</v>
      </c>
      <c r="H2" s="80" t="n">
        <v>0.5039</v>
      </c>
      <c r="I2" s="79" t="s">
        <v>87</v>
      </c>
    </row>
    <row r="3" customFormat="false" ht="15" hidden="false" customHeight="true" outlineLevel="0" collapsed="false">
      <c r="A3" s="81" t="n">
        <v>38151290</v>
      </c>
      <c r="B3" s="81" t="s">
        <v>88</v>
      </c>
      <c r="C3" s="81"/>
      <c r="D3" s="81"/>
      <c r="E3" s="81"/>
      <c r="F3" s="81"/>
      <c r="G3" s="82" t="s">
        <v>86</v>
      </c>
      <c r="H3" s="83" t="n">
        <v>0.5039</v>
      </c>
      <c r="I3" s="82" t="s">
        <v>87</v>
      </c>
    </row>
    <row r="4" customFormat="false" ht="15" hidden="false" customHeight="true" outlineLevel="0" collapsed="false">
      <c r="A4" s="84" t="n">
        <v>3917</v>
      </c>
      <c r="B4" s="84"/>
      <c r="C4" s="84"/>
      <c r="D4" s="84"/>
      <c r="E4" s="84"/>
      <c r="F4" s="84" t="s">
        <v>89</v>
      </c>
      <c r="G4" s="85" t="s">
        <v>90</v>
      </c>
      <c r="H4" s="86" t="n">
        <v>0.5039</v>
      </c>
      <c r="I4" s="85" t="s">
        <v>87</v>
      </c>
    </row>
    <row r="5" customFormat="false" ht="15" hidden="false" customHeight="true" outlineLevel="0" collapsed="false">
      <c r="A5" s="81" t="n">
        <v>39181000</v>
      </c>
      <c r="B5" s="81" t="s">
        <v>91</v>
      </c>
      <c r="C5" s="81"/>
      <c r="D5" s="81"/>
      <c r="E5" s="81"/>
      <c r="F5" s="81"/>
      <c r="G5" s="82" t="s">
        <v>92</v>
      </c>
      <c r="H5" s="83" t="n">
        <v>0.5039</v>
      </c>
      <c r="I5" s="82" t="s">
        <v>87</v>
      </c>
    </row>
    <row r="6" customFormat="false" ht="15" hidden="false" customHeight="true" outlineLevel="0" collapsed="false">
      <c r="A6" s="84" t="n">
        <v>39233000</v>
      </c>
      <c r="B6" s="84" t="s">
        <v>93</v>
      </c>
      <c r="C6" s="84"/>
      <c r="D6" s="84"/>
      <c r="E6" s="84"/>
      <c r="F6" s="84"/>
      <c r="G6" s="85" t="s">
        <v>94</v>
      </c>
      <c r="H6" s="86" t="n">
        <v>0.5039</v>
      </c>
      <c r="I6" s="85" t="s">
        <v>87</v>
      </c>
    </row>
    <row r="7" customFormat="false" ht="15" hidden="false" customHeight="true" outlineLevel="0" collapsed="false">
      <c r="A7" s="81" t="n">
        <v>39263000</v>
      </c>
      <c r="B7" s="81" t="s">
        <v>95</v>
      </c>
      <c r="C7" s="81"/>
      <c r="D7" s="81"/>
      <c r="E7" s="81"/>
      <c r="F7" s="81"/>
      <c r="G7" s="82" t="s">
        <v>96</v>
      </c>
      <c r="H7" s="83" t="n">
        <v>0.5039</v>
      </c>
      <c r="I7" s="82" t="s">
        <v>87</v>
      </c>
    </row>
    <row r="8" customFormat="false" ht="15" hidden="false" customHeight="true" outlineLevel="0" collapsed="false">
      <c r="A8" s="84" t="n">
        <v>40103</v>
      </c>
      <c r="B8" s="84"/>
      <c r="C8" s="84"/>
      <c r="D8" s="84"/>
      <c r="E8" s="84" t="s">
        <v>97</v>
      </c>
      <c r="F8" s="84"/>
      <c r="G8" s="85" t="s">
        <v>98</v>
      </c>
      <c r="H8" s="86" t="n">
        <v>0.5039</v>
      </c>
      <c r="I8" s="85" t="s">
        <v>87</v>
      </c>
    </row>
    <row r="9" customFormat="false" ht="15" hidden="false" customHeight="true" outlineLevel="0" collapsed="false">
      <c r="A9" s="81" t="n">
        <v>59100000</v>
      </c>
      <c r="B9" s="81" t="s">
        <v>99</v>
      </c>
      <c r="C9" s="81"/>
      <c r="D9" s="81"/>
      <c r="E9" s="81"/>
      <c r="F9" s="81"/>
      <c r="G9" s="82" t="s">
        <v>98</v>
      </c>
      <c r="H9" s="83" t="n">
        <v>0.5039</v>
      </c>
      <c r="I9" s="82" t="s">
        <v>87</v>
      </c>
    </row>
    <row r="10" customFormat="false" ht="15" hidden="false" customHeight="true" outlineLevel="0" collapsed="false">
      <c r="A10" s="84" t="n">
        <v>40169300</v>
      </c>
      <c r="B10" s="84" t="s">
        <v>100</v>
      </c>
      <c r="C10" s="84"/>
      <c r="D10" s="84"/>
      <c r="E10" s="84"/>
      <c r="F10" s="84"/>
      <c r="G10" s="85" t="s">
        <v>101</v>
      </c>
      <c r="H10" s="86" t="n">
        <v>0.5039</v>
      </c>
      <c r="I10" s="85" t="s">
        <v>87</v>
      </c>
    </row>
    <row r="11" customFormat="false" ht="15" hidden="false" customHeight="true" outlineLevel="0" collapsed="false">
      <c r="A11" s="81" t="n">
        <v>4823909</v>
      </c>
      <c r="B11" s="81"/>
      <c r="C11" s="81" t="s">
        <v>102</v>
      </c>
      <c r="D11" s="81"/>
      <c r="E11" s="81"/>
      <c r="F11" s="81"/>
      <c r="G11" s="82" t="s">
        <v>101</v>
      </c>
      <c r="H11" s="83" t="n">
        <v>0.5039</v>
      </c>
      <c r="I11" s="82" t="s">
        <v>87</v>
      </c>
    </row>
    <row r="12" customFormat="false" ht="15" hidden="false" customHeight="true" outlineLevel="0" collapsed="false">
      <c r="A12" s="84" t="n">
        <v>40161010</v>
      </c>
      <c r="B12" s="84" t="s">
        <v>103</v>
      </c>
      <c r="C12" s="84"/>
      <c r="D12" s="84"/>
      <c r="E12" s="84"/>
      <c r="F12" s="84"/>
      <c r="G12" s="85" t="s">
        <v>104</v>
      </c>
      <c r="H12" s="86" t="n">
        <v>0.5039</v>
      </c>
      <c r="I12" s="85" t="s">
        <v>87</v>
      </c>
    </row>
    <row r="13" customFormat="false" ht="15" hidden="false" customHeight="true" outlineLevel="0" collapsed="false">
      <c r="A13" s="81" t="n">
        <v>40169990</v>
      </c>
      <c r="B13" s="81" t="s">
        <v>105</v>
      </c>
      <c r="C13" s="81"/>
      <c r="D13" s="81"/>
      <c r="E13" s="81"/>
      <c r="F13" s="81"/>
      <c r="G13" s="82" t="s">
        <v>106</v>
      </c>
      <c r="H13" s="83" t="n">
        <v>0.5039</v>
      </c>
      <c r="I13" s="82" t="s">
        <v>87</v>
      </c>
    </row>
    <row r="14" customFormat="false" ht="15" hidden="false" customHeight="true" outlineLevel="0" collapsed="false">
      <c r="A14" s="84" t="n">
        <v>57050000</v>
      </c>
      <c r="B14" s="84" t="s">
        <v>107</v>
      </c>
      <c r="C14" s="84"/>
      <c r="D14" s="84"/>
      <c r="E14" s="84"/>
      <c r="F14" s="84"/>
      <c r="G14" s="85" t="s">
        <v>106</v>
      </c>
      <c r="H14" s="86" t="n">
        <v>0.5039</v>
      </c>
      <c r="I14" s="85" t="s">
        <v>87</v>
      </c>
    </row>
    <row r="15" customFormat="false" ht="15" hidden="false" customHeight="true" outlineLevel="0" collapsed="false">
      <c r="A15" s="81" t="n">
        <v>59039000</v>
      </c>
      <c r="B15" s="81" t="s">
        <v>108</v>
      </c>
      <c r="C15" s="81"/>
      <c r="D15" s="81"/>
      <c r="E15" s="81"/>
      <c r="F15" s="81"/>
      <c r="G15" s="82" t="s">
        <v>109</v>
      </c>
      <c r="H15" s="83" t="n">
        <v>0.5039</v>
      </c>
      <c r="I15" s="82" t="s">
        <v>87</v>
      </c>
    </row>
    <row r="16" customFormat="false" ht="15" hidden="false" customHeight="true" outlineLevel="0" collapsed="false">
      <c r="A16" s="84" t="n">
        <v>59090000</v>
      </c>
      <c r="B16" s="84" t="s">
        <v>110</v>
      </c>
      <c r="C16" s="84"/>
      <c r="D16" s="84"/>
      <c r="E16" s="84"/>
      <c r="F16" s="84"/>
      <c r="G16" s="85" t="s">
        <v>111</v>
      </c>
      <c r="H16" s="86" t="n">
        <v>0.5039</v>
      </c>
      <c r="I16" s="85" t="s">
        <v>87</v>
      </c>
    </row>
    <row r="17" customFormat="false" ht="15" hidden="false" customHeight="true" outlineLevel="0" collapsed="false">
      <c r="A17" s="81" t="n">
        <v>63061</v>
      </c>
      <c r="B17" s="81"/>
      <c r="C17" s="81"/>
      <c r="D17" s="81"/>
      <c r="E17" s="81" t="s">
        <v>112</v>
      </c>
      <c r="F17" s="81"/>
      <c r="G17" s="82" t="s">
        <v>113</v>
      </c>
      <c r="H17" s="83" t="n">
        <v>0.5039</v>
      </c>
      <c r="I17" s="82" t="s">
        <v>87</v>
      </c>
    </row>
    <row r="18" customFormat="false" ht="15" hidden="false" customHeight="true" outlineLevel="0" collapsed="false">
      <c r="A18" s="84" t="n">
        <v>65061000</v>
      </c>
      <c r="B18" s="84" t="s">
        <v>114</v>
      </c>
      <c r="C18" s="84"/>
      <c r="D18" s="84"/>
      <c r="E18" s="84"/>
      <c r="F18" s="84"/>
      <c r="G18" s="85" t="s">
        <v>115</v>
      </c>
      <c r="H18" s="86" t="n">
        <v>0.5039</v>
      </c>
      <c r="I18" s="85" t="s">
        <v>87</v>
      </c>
    </row>
    <row r="19" customFormat="false" ht="15" hidden="false" customHeight="true" outlineLevel="0" collapsed="false">
      <c r="A19" s="81" t="n">
        <v>6813</v>
      </c>
      <c r="B19" s="81"/>
      <c r="C19" s="81"/>
      <c r="D19" s="81"/>
      <c r="E19" s="81"/>
      <c r="F19" s="81" t="s">
        <v>116</v>
      </c>
      <c r="G19" s="82" t="s">
        <v>117</v>
      </c>
      <c r="H19" s="83" t="n">
        <v>0.5039</v>
      </c>
      <c r="I19" s="82" t="s">
        <v>87</v>
      </c>
    </row>
    <row r="20" customFormat="false" ht="15" hidden="false" customHeight="true" outlineLevel="0" collapsed="false">
      <c r="A20" s="84" t="n">
        <v>70071100</v>
      </c>
      <c r="B20" s="84" t="s">
        <v>118</v>
      </c>
      <c r="C20" s="84"/>
      <c r="D20" s="84"/>
      <c r="E20" s="84"/>
      <c r="F20" s="84"/>
      <c r="G20" s="85" t="s">
        <v>119</v>
      </c>
      <c r="H20" s="86" t="n">
        <v>0.5039</v>
      </c>
      <c r="I20" s="85" t="s">
        <v>87</v>
      </c>
    </row>
    <row r="21" customFormat="false" ht="15" hidden="false" customHeight="true" outlineLevel="0" collapsed="false">
      <c r="A21" s="81" t="n">
        <v>70072100</v>
      </c>
      <c r="B21" s="81" t="s">
        <v>120</v>
      </c>
      <c r="C21" s="81"/>
      <c r="D21" s="81"/>
      <c r="E21" s="81"/>
      <c r="F21" s="81"/>
      <c r="G21" s="82" t="s">
        <v>119</v>
      </c>
      <c r="H21" s="83" t="n">
        <v>0.5039</v>
      </c>
      <c r="I21" s="82" t="s">
        <v>87</v>
      </c>
    </row>
    <row r="22" customFormat="false" ht="15" hidden="false" customHeight="true" outlineLevel="0" collapsed="false">
      <c r="A22" s="84" t="n">
        <v>70091000</v>
      </c>
      <c r="B22" s="84" t="s">
        <v>121</v>
      </c>
      <c r="C22" s="84"/>
      <c r="D22" s="84"/>
      <c r="E22" s="84"/>
      <c r="F22" s="84"/>
      <c r="G22" s="85" t="s">
        <v>122</v>
      </c>
      <c r="H22" s="86" t="n">
        <v>0.5039</v>
      </c>
      <c r="I22" s="85" t="s">
        <v>87</v>
      </c>
    </row>
    <row r="23" customFormat="false" ht="15" hidden="false" customHeight="true" outlineLevel="0" collapsed="false">
      <c r="A23" s="81" t="n">
        <v>70140000</v>
      </c>
      <c r="B23" s="81" t="s">
        <v>123</v>
      </c>
      <c r="C23" s="81"/>
      <c r="D23" s="81"/>
      <c r="E23" s="81"/>
      <c r="F23" s="81"/>
      <c r="G23" s="82" t="s">
        <v>124</v>
      </c>
      <c r="H23" s="83" t="n">
        <v>0.5039</v>
      </c>
      <c r="I23" s="82" t="s">
        <v>87</v>
      </c>
    </row>
    <row r="24" customFormat="false" ht="15" hidden="false" customHeight="true" outlineLevel="0" collapsed="false">
      <c r="A24" s="84" t="n">
        <v>73110000</v>
      </c>
      <c r="B24" s="84" t="s">
        <v>125</v>
      </c>
      <c r="C24" s="84"/>
      <c r="D24" s="84"/>
      <c r="E24" s="84"/>
      <c r="F24" s="84"/>
      <c r="G24" s="85" t="s">
        <v>126</v>
      </c>
      <c r="H24" s="86" t="n">
        <v>0.5039</v>
      </c>
      <c r="I24" s="85" t="s">
        <v>87</v>
      </c>
    </row>
    <row r="25" customFormat="false" ht="15" hidden="false" customHeight="true" outlineLevel="0" collapsed="false">
      <c r="A25" s="81" t="n">
        <v>73110000</v>
      </c>
      <c r="B25" s="81" t="s">
        <v>125</v>
      </c>
      <c r="C25" s="81"/>
      <c r="D25" s="81"/>
      <c r="E25" s="81"/>
      <c r="F25" s="81"/>
      <c r="G25" s="82" t="s">
        <v>127</v>
      </c>
      <c r="H25" s="83" t="n">
        <v>0.5039</v>
      </c>
      <c r="I25" s="82" t="s">
        <v>87</v>
      </c>
    </row>
    <row r="26" customFormat="false" ht="15" hidden="false" customHeight="true" outlineLevel="0" collapsed="false">
      <c r="A26" s="84" t="n">
        <v>7320</v>
      </c>
      <c r="B26" s="84"/>
      <c r="C26" s="84"/>
      <c r="D26" s="84"/>
      <c r="E26" s="84"/>
      <c r="F26" s="84" t="s">
        <v>128</v>
      </c>
      <c r="G26" s="85" t="s">
        <v>129</v>
      </c>
      <c r="H26" s="86" t="n">
        <v>0.5039</v>
      </c>
      <c r="I26" s="85" t="s">
        <v>87</v>
      </c>
    </row>
    <row r="27" customFormat="false" ht="15" hidden="false" customHeight="true" outlineLevel="0" collapsed="false">
      <c r="A27" s="81" t="n">
        <v>7325</v>
      </c>
      <c r="B27" s="81"/>
      <c r="C27" s="81"/>
      <c r="D27" s="81"/>
      <c r="E27" s="81"/>
      <c r="F27" s="81" t="s">
        <v>130</v>
      </c>
      <c r="G27" s="82" t="s">
        <v>131</v>
      </c>
      <c r="H27" s="83" t="n">
        <v>0.5039</v>
      </c>
      <c r="I27" s="82" t="s">
        <v>87</v>
      </c>
    </row>
    <row r="28" customFormat="false" ht="15" hidden="false" customHeight="true" outlineLevel="0" collapsed="false">
      <c r="A28" s="84" t="n">
        <v>780600</v>
      </c>
      <c r="B28" s="84"/>
      <c r="C28" s="84"/>
      <c r="D28" s="84" t="s">
        <v>132</v>
      </c>
      <c r="E28" s="84"/>
      <c r="F28" s="84"/>
      <c r="G28" s="85" t="s">
        <v>133</v>
      </c>
      <c r="H28" s="86" t="n">
        <v>0.5039</v>
      </c>
      <c r="I28" s="85" t="s">
        <v>87</v>
      </c>
    </row>
    <row r="29" customFormat="false" ht="15" hidden="false" customHeight="true" outlineLevel="0" collapsed="false">
      <c r="A29" s="81" t="n">
        <v>80070090</v>
      </c>
      <c r="B29" s="81" t="s">
        <v>134</v>
      </c>
      <c r="C29" s="81"/>
      <c r="D29" s="81"/>
      <c r="E29" s="81"/>
      <c r="F29" s="81"/>
      <c r="G29" s="82" t="s">
        <v>135</v>
      </c>
      <c r="H29" s="83" t="n">
        <v>0.5039</v>
      </c>
      <c r="I29" s="82" t="s">
        <v>87</v>
      </c>
    </row>
    <row r="30" customFormat="false" ht="15" hidden="false" customHeight="true" outlineLevel="0" collapsed="false">
      <c r="A30" s="84" t="n">
        <v>830120</v>
      </c>
      <c r="B30" s="84"/>
      <c r="C30" s="84"/>
      <c r="D30" s="84" t="s">
        <v>136</v>
      </c>
      <c r="E30" s="84"/>
      <c r="F30" s="84"/>
      <c r="G30" s="85" t="s">
        <v>137</v>
      </c>
      <c r="H30" s="86" t="n">
        <v>0.5039</v>
      </c>
      <c r="I30" s="85" t="s">
        <v>87</v>
      </c>
    </row>
    <row r="31" customFormat="false" ht="15" hidden="false" customHeight="true" outlineLevel="0" collapsed="false">
      <c r="A31" s="81" t="n">
        <v>830160</v>
      </c>
      <c r="B31" s="81"/>
      <c r="C31" s="81"/>
      <c r="D31" s="81" t="s">
        <v>138</v>
      </c>
      <c r="E31" s="81"/>
      <c r="F31" s="81"/>
      <c r="G31" s="82" t="s">
        <v>137</v>
      </c>
      <c r="H31" s="83" t="n">
        <v>0.5039</v>
      </c>
      <c r="I31" s="82" t="s">
        <v>87</v>
      </c>
    </row>
    <row r="32" customFormat="false" ht="15" hidden="false" customHeight="true" outlineLevel="0" collapsed="false">
      <c r="A32" s="84" t="n">
        <v>830170</v>
      </c>
      <c r="B32" s="84"/>
      <c r="C32" s="84"/>
      <c r="D32" s="84" t="s">
        <v>139</v>
      </c>
      <c r="E32" s="84"/>
      <c r="F32" s="84"/>
      <c r="G32" s="85" t="s">
        <v>140</v>
      </c>
      <c r="H32" s="86" t="n">
        <v>0.5039</v>
      </c>
      <c r="I32" s="85" t="s">
        <v>87</v>
      </c>
    </row>
    <row r="33" customFormat="false" ht="15" hidden="false" customHeight="true" outlineLevel="0" collapsed="false">
      <c r="A33" s="81" t="n">
        <v>83021000</v>
      </c>
      <c r="B33" s="81" t="s">
        <v>141</v>
      </c>
      <c r="C33" s="81"/>
      <c r="D33" s="81"/>
      <c r="E33" s="81"/>
      <c r="F33" s="81"/>
      <c r="G33" s="82" t="s">
        <v>142</v>
      </c>
      <c r="H33" s="83" t="n">
        <v>0.5039</v>
      </c>
      <c r="I33" s="82" t="s">
        <v>87</v>
      </c>
    </row>
    <row r="34" customFormat="false" ht="15" hidden="false" customHeight="true" outlineLevel="0" collapsed="false">
      <c r="A34" s="84" t="n">
        <v>83023000</v>
      </c>
      <c r="B34" s="84" t="s">
        <v>143</v>
      </c>
      <c r="C34" s="84"/>
      <c r="D34" s="84"/>
      <c r="E34" s="84"/>
      <c r="F34" s="84"/>
      <c r="G34" s="85" t="s">
        <v>142</v>
      </c>
      <c r="H34" s="86" t="n">
        <v>0.5039</v>
      </c>
      <c r="I34" s="85" t="s">
        <v>87</v>
      </c>
    </row>
    <row r="35" customFormat="false" ht="15" hidden="false" customHeight="true" outlineLevel="0" collapsed="false">
      <c r="A35" s="81" t="n">
        <v>831000</v>
      </c>
      <c r="B35" s="81"/>
      <c r="C35" s="81"/>
      <c r="D35" s="81" t="s">
        <v>144</v>
      </c>
      <c r="E35" s="81"/>
      <c r="F35" s="81"/>
      <c r="G35" s="82" t="s">
        <v>145</v>
      </c>
      <c r="H35" s="83" t="n">
        <v>0.5039</v>
      </c>
      <c r="I35" s="82" t="s">
        <v>87</v>
      </c>
    </row>
    <row r="36" customFormat="false" ht="15" hidden="false" customHeight="true" outlineLevel="0" collapsed="false">
      <c r="A36" s="84" t="n">
        <v>84073</v>
      </c>
      <c r="B36" s="84"/>
      <c r="C36" s="84"/>
      <c r="D36" s="84"/>
      <c r="E36" s="84" t="s">
        <v>146</v>
      </c>
      <c r="F36" s="84"/>
      <c r="G36" s="85" t="s">
        <v>147</v>
      </c>
      <c r="H36" s="86" t="n">
        <v>0.5039</v>
      </c>
      <c r="I36" s="85" t="s">
        <v>87</v>
      </c>
    </row>
    <row r="37" customFormat="false" ht="15" hidden="false" customHeight="true" outlineLevel="0" collapsed="false">
      <c r="A37" s="81" t="n">
        <v>840820</v>
      </c>
      <c r="B37" s="81"/>
      <c r="C37" s="81"/>
      <c r="D37" s="81" t="s">
        <v>148</v>
      </c>
      <c r="E37" s="81"/>
      <c r="F37" s="81"/>
      <c r="G37" s="82" t="s">
        <v>149</v>
      </c>
      <c r="H37" s="83" t="n">
        <v>0.5039</v>
      </c>
      <c r="I37" s="82" t="s">
        <v>87</v>
      </c>
    </row>
    <row r="38" customFormat="false" ht="15" hidden="false" customHeight="true" outlineLevel="0" collapsed="false">
      <c r="A38" s="84" t="n">
        <v>84099</v>
      </c>
      <c r="B38" s="84"/>
      <c r="C38" s="84"/>
      <c r="D38" s="84"/>
      <c r="E38" s="84" t="s">
        <v>150</v>
      </c>
      <c r="F38" s="84"/>
      <c r="G38" s="85" t="s">
        <v>151</v>
      </c>
      <c r="H38" s="86" t="n">
        <v>0.5039</v>
      </c>
      <c r="I38" s="85" t="s">
        <v>87</v>
      </c>
    </row>
    <row r="39" customFormat="false" ht="15" hidden="false" customHeight="true" outlineLevel="0" collapsed="false">
      <c r="A39" s="81" t="n">
        <v>84122</v>
      </c>
      <c r="B39" s="81"/>
      <c r="C39" s="81"/>
      <c r="D39" s="81"/>
      <c r="E39" s="81" t="s">
        <v>152</v>
      </c>
      <c r="F39" s="81"/>
      <c r="G39" s="82" t="s">
        <v>153</v>
      </c>
      <c r="H39" s="83" t="n">
        <v>0.5039</v>
      </c>
      <c r="I39" s="82" t="s">
        <v>87</v>
      </c>
    </row>
    <row r="40" customFormat="false" ht="15" hidden="false" customHeight="true" outlineLevel="0" collapsed="false">
      <c r="A40" s="84" t="n">
        <v>841330</v>
      </c>
      <c r="B40" s="84"/>
      <c r="C40" s="84"/>
      <c r="D40" s="84" t="s">
        <v>154</v>
      </c>
      <c r="E40" s="84"/>
      <c r="F40" s="84"/>
      <c r="G40" s="85" t="s">
        <v>155</v>
      </c>
      <c r="H40" s="86" t="n">
        <v>0.5039</v>
      </c>
      <c r="I40" s="85" t="s">
        <v>87</v>
      </c>
    </row>
    <row r="41" customFormat="false" ht="15" hidden="false" customHeight="true" outlineLevel="0" collapsed="false">
      <c r="A41" s="81" t="n">
        <v>84141000</v>
      </c>
      <c r="B41" s="81" t="s">
        <v>156</v>
      </c>
      <c r="C41" s="81"/>
      <c r="D41" s="81"/>
      <c r="E41" s="81"/>
      <c r="F41" s="81"/>
      <c r="G41" s="82" t="s">
        <v>157</v>
      </c>
      <c r="H41" s="83" t="n">
        <v>0.5039</v>
      </c>
      <c r="I41" s="82" t="s">
        <v>87</v>
      </c>
    </row>
    <row r="42" customFormat="false" ht="15" hidden="false" customHeight="true" outlineLevel="0" collapsed="false">
      <c r="A42" s="84" t="n">
        <v>8414801</v>
      </c>
      <c r="B42" s="84"/>
      <c r="C42" s="84" t="s">
        <v>158</v>
      </c>
      <c r="D42" s="84"/>
      <c r="E42" s="84"/>
      <c r="F42" s="84"/>
      <c r="G42" s="85" t="s">
        <v>159</v>
      </c>
      <c r="H42" s="86" t="n">
        <v>0.5039</v>
      </c>
      <c r="I42" s="85" t="s">
        <v>87</v>
      </c>
    </row>
    <row r="43" customFormat="false" ht="15" hidden="false" customHeight="true" outlineLevel="0" collapsed="false">
      <c r="A43" s="81" t="n">
        <v>8414802</v>
      </c>
      <c r="B43" s="81"/>
      <c r="C43" s="81" t="s">
        <v>160</v>
      </c>
      <c r="D43" s="81"/>
      <c r="E43" s="81"/>
      <c r="F43" s="81"/>
      <c r="G43" s="82" t="s">
        <v>159</v>
      </c>
      <c r="H43" s="83" t="n">
        <v>0.5039</v>
      </c>
      <c r="I43" s="82" t="s">
        <v>87</v>
      </c>
    </row>
    <row r="44" customFormat="false" ht="15" hidden="false" customHeight="true" outlineLevel="0" collapsed="false">
      <c r="A44" s="84" t="n">
        <v>84139190</v>
      </c>
      <c r="B44" s="84" t="s">
        <v>161</v>
      </c>
      <c r="C44" s="84"/>
      <c r="D44" s="84"/>
      <c r="E44" s="84"/>
      <c r="F44" s="84"/>
      <c r="G44" s="85" t="s">
        <v>162</v>
      </c>
      <c r="H44" s="86" t="n">
        <v>0.5039</v>
      </c>
      <c r="I44" s="85" t="s">
        <v>87</v>
      </c>
    </row>
    <row r="45" customFormat="false" ht="15" hidden="false" customHeight="true" outlineLevel="0" collapsed="false">
      <c r="A45" s="81" t="n">
        <v>84149010</v>
      </c>
      <c r="B45" s="81" t="s">
        <v>163</v>
      </c>
      <c r="C45" s="81"/>
      <c r="D45" s="81"/>
      <c r="E45" s="81"/>
      <c r="F45" s="81"/>
      <c r="G45" s="82" t="s">
        <v>162</v>
      </c>
      <c r="H45" s="83" t="n">
        <v>0.5039</v>
      </c>
      <c r="I45" s="82" t="s">
        <v>87</v>
      </c>
    </row>
    <row r="46" customFormat="false" ht="15" hidden="false" customHeight="true" outlineLevel="0" collapsed="false">
      <c r="A46" s="84" t="n">
        <v>8414903</v>
      </c>
      <c r="B46" s="84"/>
      <c r="C46" s="84" t="s">
        <v>164</v>
      </c>
      <c r="D46" s="84"/>
      <c r="E46" s="84"/>
      <c r="F46" s="84"/>
      <c r="G46" s="85" t="s">
        <v>162</v>
      </c>
      <c r="H46" s="86" t="n">
        <v>0.5039</v>
      </c>
      <c r="I46" s="85" t="s">
        <v>87</v>
      </c>
    </row>
    <row r="47" customFormat="false" ht="15" hidden="false" customHeight="true" outlineLevel="0" collapsed="false">
      <c r="A47" s="81" t="n">
        <v>84149039</v>
      </c>
      <c r="B47" s="81" t="s">
        <v>165</v>
      </c>
      <c r="C47" s="81"/>
      <c r="D47" s="81"/>
      <c r="E47" s="81"/>
      <c r="F47" s="81"/>
      <c r="G47" s="82" t="s">
        <v>162</v>
      </c>
      <c r="H47" s="83" t="n">
        <v>0.5039</v>
      </c>
      <c r="I47" s="82" t="s">
        <v>87</v>
      </c>
    </row>
    <row r="48" customFormat="false" ht="15" hidden="false" customHeight="true" outlineLevel="0" collapsed="false">
      <c r="A48" s="84" t="n">
        <v>841520</v>
      </c>
      <c r="B48" s="84"/>
      <c r="C48" s="84"/>
      <c r="D48" s="84" t="s">
        <v>166</v>
      </c>
      <c r="E48" s="84"/>
      <c r="F48" s="84"/>
      <c r="G48" s="85" t="s">
        <v>167</v>
      </c>
      <c r="H48" s="86" t="n">
        <v>0.5039</v>
      </c>
      <c r="I48" s="85" t="s">
        <v>87</v>
      </c>
    </row>
    <row r="49" customFormat="false" ht="15" hidden="false" customHeight="true" outlineLevel="0" collapsed="false">
      <c r="A49" s="81" t="n">
        <v>84212300</v>
      </c>
      <c r="B49" s="81" t="s">
        <v>168</v>
      </c>
      <c r="C49" s="81"/>
      <c r="D49" s="81"/>
      <c r="E49" s="81"/>
      <c r="F49" s="81"/>
      <c r="G49" s="82" t="s">
        <v>169</v>
      </c>
      <c r="H49" s="83" t="n">
        <v>0.5039</v>
      </c>
      <c r="I49" s="82" t="s">
        <v>87</v>
      </c>
    </row>
    <row r="50" customFormat="false" ht="15" hidden="false" customHeight="true" outlineLevel="0" collapsed="false">
      <c r="A50" s="84" t="n">
        <v>84212990</v>
      </c>
      <c r="B50" s="84" t="s">
        <v>170</v>
      </c>
      <c r="C50" s="84"/>
      <c r="D50" s="84"/>
      <c r="E50" s="84"/>
      <c r="F50" s="84"/>
      <c r="G50" s="85" t="s">
        <v>171</v>
      </c>
      <c r="H50" s="86" t="n">
        <v>0.5039</v>
      </c>
      <c r="I50" s="85" t="s">
        <v>87</v>
      </c>
    </row>
    <row r="51" customFormat="false" ht="15" hidden="false" customHeight="true" outlineLevel="0" collapsed="false">
      <c r="A51" s="81" t="n">
        <v>84219</v>
      </c>
      <c r="B51" s="81"/>
      <c r="C51" s="81"/>
      <c r="D51" s="81"/>
      <c r="E51" s="81" t="s">
        <v>172</v>
      </c>
      <c r="F51" s="81"/>
      <c r="G51" s="82" t="s">
        <v>173</v>
      </c>
      <c r="H51" s="83" t="n">
        <v>0.5039</v>
      </c>
      <c r="I51" s="82" t="s">
        <v>87</v>
      </c>
    </row>
    <row r="52" customFormat="false" ht="15" hidden="false" customHeight="true" outlineLevel="0" collapsed="false">
      <c r="A52" s="84" t="n">
        <v>84241000</v>
      </c>
      <c r="B52" s="84" t="s">
        <v>174</v>
      </c>
      <c r="C52" s="84"/>
      <c r="D52" s="84"/>
      <c r="E52" s="84"/>
      <c r="F52" s="84"/>
      <c r="G52" s="85" t="s">
        <v>175</v>
      </c>
      <c r="H52" s="86" t="n">
        <v>0.5039</v>
      </c>
      <c r="I52" s="85" t="s">
        <v>87</v>
      </c>
    </row>
    <row r="53" customFormat="false" ht="15" hidden="false" customHeight="true" outlineLevel="0" collapsed="false">
      <c r="A53" s="81" t="n">
        <v>84213100</v>
      </c>
      <c r="B53" s="81" t="s">
        <v>176</v>
      </c>
      <c r="C53" s="81"/>
      <c r="D53" s="81"/>
      <c r="E53" s="81"/>
      <c r="F53" s="81"/>
      <c r="G53" s="82" t="s">
        <v>177</v>
      </c>
      <c r="H53" s="83" t="n">
        <v>0.5039</v>
      </c>
      <c r="I53" s="82" t="s">
        <v>87</v>
      </c>
    </row>
    <row r="54" customFormat="false" ht="15" hidden="false" customHeight="true" outlineLevel="0" collapsed="false">
      <c r="A54" s="84" t="n">
        <v>84213920</v>
      </c>
      <c r="B54" s="84" t="s">
        <v>178</v>
      </c>
      <c r="C54" s="84"/>
      <c r="D54" s="84"/>
      <c r="E54" s="84"/>
      <c r="F54" s="84"/>
      <c r="G54" s="85" t="s">
        <v>179</v>
      </c>
      <c r="H54" s="86" t="n">
        <v>0.5039</v>
      </c>
      <c r="I54" s="85" t="s">
        <v>87</v>
      </c>
    </row>
    <row r="55" customFormat="false" ht="15" hidden="false" customHeight="true" outlineLevel="0" collapsed="false">
      <c r="A55" s="81" t="n">
        <v>84254200</v>
      </c>
      <c r="B55" s="81" t="s">
        <v>180</v>
      </c>
      <c r="C55" s="81"/>
      <c r="D55" s="81"/>
      <c r="E55" s="81"/>
      <c r="F55" s="81"/>
      <c r="G55" s="82" t="s">
        <v>181</v>
      </c>
      <c r="H55" s="83" t="n">
        <v>0.5039</v>
      </c>
      <c r="I55" s="82" t="s">
        <v>87</v>
      </c>
    </row>
    <row r="56" customFormat="false" ht="15" hidden="false" customHeight="true" outlineLevel="0" collapsed="false">
      <c r="A56" s="84" t="n">
        <v>84311010</v>
      </c>
      <c r="B56" s="84" t="s">
        <v>182</v>
      </c>
      <c r="C56" s="84"/>
      <c r="D56" s="84"/>
      <c r="E56" s="84"/>
      <c r="F56" s="84"/>
      <c r="G56" s="85" t="s">
        <v>183</v>
      </c>
      <c r="H56" s="86" t="n">
        <v>0.5039</v>
      </c>
      <c r="I56" s="85" t="s">
        <v>87</v>
      </c>
    </row>
    <row r="57" customFormat="false" ht="15" hidden="false" customHeight="true" outlineLevel="0" collapsed="false">
      <c r="A57" s="81" t="n">
        <v>84339090</v>
      </c>
      <c r="B57" s="81" t="s">
        <v>184</v>
      </c>
      <c r="C57" s="81"/>
      <c r="D57" s="81"/>
      <c r="E57" s="81"/>
      <c r="F57" s="81"/>
      <c r="G57" s="82" t="s">
        <v>185</v>
      </c>
      <c r="H57" s="83" t="n">
        <v>0.5039</v>
      </c>
      <c r="I57" s="82" t="s">
        <v>87</v>
      </c>
    </row>
    <row r="58" customFormat="false" ht="15" hidden="false" customHeight="true" outlineLevel="0" collapsed="false">
      <c r="A58" s="84" t="n">
        <v>84811000</v>
      </c>
      <c r="B58" s="84" t="s">
        <v>186</v>
      </c>
      <c r="C58" s="84"/>
      <c r="D58" s="84"/>
      <c r="E58" s="84"/>
      <c r="F58" s="84"/>
      <c r="G58" s="85" t="s">
        <v>187</v>
      </c>
      <c r="H58" s="86" t="n">
        <v>0.5039</v>
      </c>
      <c r="I58" s="85" t="s">
        <v>87</v>
      </c>
    </row>
    <row r="59" customFormat="false" ht="15" hidden="false" customHeight="true" outlineLevel="0" collapsed="false">
      <c r="A59" s="81" t="n">
        <v>84812</v>
      </c>
      <c r="B59" s="81"/>
      <c r="C59" s="81"/>
      <c r="D59" s="81"/>
      <c r="E59" s="81" t="s">
        <v>188</v>
      </c>
      <c r="F59" s="81"/>
      <c r="G59" s="82" t="s">
        <v>189</v>
      </c>
      <c r="H59" s="83" t="n">
        <v>0.5039</v>
      </c>
      <c r="I59" s="82" t="s">
        <v>87</v>
      </c>
    </row>
    <row r="60" customFormat="false" ht="15" hidden="false" customHeight="true" outlineLevel="0" collapsed="false">
      <c r="A60" s="84" t="n">
        <v>84818092</v>
      </c>
      <c r="B60" s="84" t="s">
        <v>190</v>
      </c>
      <c r="C60" s="84"/>
      <c r="D60" s="84"/>
      <c r="E60" s="84"/>
      <c r="F60" s="84"/>
      <c r="G60" s="85" t="s">
        <v>191</v>
      </c>
      <c r="H60" s="86" t="n">
        <v>0.5039</v>
      </c>
      <c r="I60" s="85" t="s">
        <v>87</v>
      </c>
    </row>
    <row r="61" customFormat="false" ht="15" hidden="false" customHeight="true" outlineLevel="0" collapsed="false">
      <c r="A61" s="81" t="n">
        <v>8482</v>
      </c>
      <c r="B61" s="81"/>
      <c r="C61" s="81"/>
      <c r="D61" s="81"/>
      <c r="E61" s="81"/>
      <c r="F61" s="81" t="s">
        <v>192</v>
      </c>
      <c r="G61" s="82" t="s">
        <v>193</v>
      </c>
      <c r="H61" s="83" t="n">
        <v>0.5039</v>
      </c>
      <c r="I61" s="82" t="s">
        <v>87</v>
      </c>
    </row>
    <row r="62" customFormat="false" ht="15" hidden="false" customHeight="true" outlineLevel="0" collapsed="false">
      <c r="A62" s="84" t="n">
        <v>8483</v>
      </c>
      <c r="B62" s="84"/>
      <c r="C62" s="84"/>
      <c r="D62" s="84"/>
      <c r="E62" s="84"/>
      <c r="F62" s="84" t="s">
        <v>194</v>
      </c>
      <c r="G62" s="85" t="s">
        <v>195</v>
      </c>
      <c r="H62" s="86" t="n">
        <v>0.5039</v>
      </c>
      <c r="I62" s="85" t="s">
        <v>87</v>
      </c>
    </row>
    <row r="63" customFormat="false" ht="15" hidden="false" customHeight="true" outlineLevel="0" collapsed="false">
      <c r="A63" s="81" t="n">
        <v>8484</v>
      </c>
      <c r="B63" s="81"/>
      <c r="C63" s="81"/>
      <c r="D63" s="81"/>
      <c r="E63" s="81"/>
      <c r="F63" s="81" t="s">
        <v>196</v>
      </c>
      <c r="G63" s="82" t="s">
        <v>197</v>
      </c>
      <c r="H63" s="83" t="n">
        <v>0.5039</v>
      </c>
      <c r="I63" s="82" t="s">
        <v>87</v>
      </c>
    </row>
    <row r="64" customFormat="false" ht="15" hidden="false" customHeight="true" outlineLevel="0" collapsed="false">
      <c r="A64" s="84" t="n">
        <v>850520</v>
      </c>
      <c r="B64" s="84"/>
      <c r="C64" s="84"/>
      <c r="D64" s="84" t="s">
        <v>198</v>
      </c>
      <c r="E64" s="84"/>
      <c r="F64" s="84"/>
      <c r="G64" s="85" t="s">
        <v>199</v>
      </c>
      <c r="H64" s="86" t="n">
        <v>0.5039</v>
      </c>
      <c r="I64" s="85" t="s">
        <v>87</v>
      </c>
    </row>
    <row r="65" customFormat="false" ht="15" hidden="false" customHeight="true" outlineLevel="0" collapsed="false">
      <c r="A65" s="81" t="n">
        <v>850710</v>
      </c>
      <c r="B65" s="81"/>
      <c r="C65" s="81"/>
      <c r="D65" s="81" t="s">
        <v>200</v>
      </c>
      <c r="E65" s="81"/>
      <c r="F65" s="81"/>
      <c r="G65" s="82" t="s">
        <v>201</v>
      </c>
      <c r="H65" s="83" t="n">
        <v>0.5039</v>
      </c>
      <c r="I65" s="82" t="s">
        <v>87</v>
      </c>
    </row>
    <row r="66" customFormat="false" ht="15" hidden="false" customHeight="true" outlineLevel="0" collapsed="false">
      <c r="A66" s="84" t="n">
        <v>85071010</v>
      </c>
      <c r="B66" s="84" t="s">
        <v>202</v>
      </c>
      <c r="C66" s="84"/>
      <c r="D66" s="84"/>
      <c r="E66" s="84"/>
      <c r="F66" s="84"/>
      <c r="G66" s="85" t="s">
        <v>203</v>
      </c>
      <c r="H66" s="86" t="n">
        <v>0.5039</v>
      </c>
      <c r="I66" s="85" t="s">
        <v>87</v>
      </c>
    </row>
    <row r="67" customFormat="false" ht="15" hidden="false" customHeight="true" outlineLevel="0" collapsed="false">
      <c r="A67" s="81" t="n">
        <v>8511</v>
      </c>
      <c r="B67" s="81"/>
      <c r="C67" s="81"/>
      <c r="D67" s="81"/>
      <c r="E67" s="81"/>
      <c r="F67" s="81" t="s">
        <v>204</v>
      </c>
      <c r="G67" s="82" t="s">
        <v>205</v>
      </c>
      <c r="H67" s="83" t="n">
        <v>0.5039</v>
      </c>
      <c r="I67" s="82" t="s">
        <v>87</v>
      </c>
    </row>
    <row r="68" customFormat="false" ht="15" hidden="false" customHeight="true" outlineLevel="0" collapsed="false">
      <c r="A68" s="84" t="n">
        <v>851220</v>
      </c>
      <c r="B68" s="84"/>
      <c r="C68" s="84"/>
      <c r="D68" s="84" t="s">
        <v>206</v>
      </c>
      <c r="E68" s="84"/>
      <c r="F68" s="84"/>
      <c r="G68" s="85" t="s">
        <v>207</v>
      </c>
      <c r="H68" s="86" t="n">
        <v>0.5039</v>
      </c>
      <c r="I68" s="85" t="s">
        <v>87</v>
      </c>
    </row>
    <row r="69" customFormat="false" ht="15" hidden="false" customHeight="true" outlineLevel="0" collapsed="false">
      <c r="A69" s="81" t="n">
        <v>851240</v>
      </c>
      <c r="B69" s="81"/>
      <c r="C69" s="81"/>
      <c r="D69" s="81" t="s">
        <v>208</v>
      </c>
      <c r="E69" s="81"/>
      <c r="F69" s="81"/>
      <c r="G69" s="82" t="s">
        <v>207</v>
      </c>
      <c r="H69" s="83" t="n">
        <v>0.5039</v>
      </c>
      <c r="I69" s="82" t="s">
        <v>87</v>
      </c>
    </row>
    <row r="70" customFormat="false" ht="15" hidden="false" customHeight="true" outlineLevel="0" collapsed="false">
      <c r="A70" s="84" t="n">
        <v>85129000</v>
      </c>
      <c r="B70" s="84" t="s">
        <v>209</v>
      </c>
      <c r="C70" s="84"/>
      <c r="D70" s="84"/>
      <c r="E70" s="84"/>
      <c r="F70" s="84"/>
      <c r="G70" s="85" t="s">
        <v>207</v>
      </c>
      <c r="H70" s="86" t="n">
        <v>0.5039</v>
      </c>
      <c r="I70" s="85" t="s">
        <v>87</v>
      </c>
    </row>
    <row r="71" customFormat="false" ht="15" hidden="false" customHeight="true" outlineLevel="0" collapsed="false">
      <c r="A71" s="81" t="n">
        <v>85171213</v>
      </c>
      <c r="B71" s="81" t="s">
        <v>210</v>
      </c>
      <c r="C71" s="81"/>
      <c r="D71" s="81"/>
      <c r="E71" s="81"/>
      <c r="F71" s="81"/>
      <c r="G71" s="82" t="s">
        <v>211</v>
      </c>
      <c r="H71" s="83" t="n">
        <v>0.5039</v>
      </c>
      <c r="I71" s="82" t="s">
        <v>87</v>
      </c>
    </row>
    <row r="72" customFormat="false" ht="15" hidden="false" customHeight="true" outlineLevel="0" collapsed="false">
      <c r="A72" s="84" t="n">
        <v>8518</v>
      </c>
      <c r="B72" s="84"/>
      <c r="C72" s="84"/>
      <c r="D72" s="84"/>
      <c r="E72" s="84"/>
      <c r="F72" s="84" t="s">
        <v>212</v>
      </c>
      <c r="G72" s="85" t="s">
        <v>213</v>
      </c>
      <c r="H72" s="86" t="n">
        <v>0.5039</v>
      </c>
      <c r="I72" s="85" t="s">
        <v>87</v>
      </c>
    </row>
    <row r="73" customFormat="false" ht="15" hidden="false" customHeight="true" outlineLevel="0" collapsed="false">
      <c r="A73" s="81" t="n">
        <v>85185000</v>
      </c>
      <c r="B73" s="81" t="s">
        <v>214</v>
      </c>
      <c r="C73" s="81"/>
      <c r="D73" s="81"/>
      <c r="E73" s="81"/>
      <c r="F73" s="81"/>
      <c r="G73" s="82" t="s">
        <v>215</v>
      </c>
      <c r="H73" s="83" t="n">
        <v>0.5039</v>
      </c>
      <c r="I73" s="82" t="s">
        <v>87</v>
      </c>
    </row>
    <row r="74" customFormat="false" ht="15" hidden="false" customHeight="true" outlineLevel="0" collapsed="false">
      <c r="A74" s="84" t="n">
        <v>851981</v>
      </c>
      <c r="B74" s="84"/>
      <c r="C74" s="84"/>
      <c r="D74" s="84" t="s">
        <v>216</v>
      </c>
      <c r="E74" s="84"/>
      <c r="F74" s="84"/>
      <c r="G74" s="85" t="s">
        <v>217</v>
      </c>
      <c r="H74" s="86" t="n">
        <v>0.5039</v>
      </c>
      <c r="I74" s="85" t="s">
        <v>87</v>
      </c>
    </row>
    <row r="75" customFormat="false" ht="15" hidden="false" customHeight="true" outlineLevel="0" collapsed="false">
      <c r="A75" s="81" t="n">
        <v>8525501</v>
      </c>
      <c r="B75" s="81"/>
      <c r="C75" s="81" t="s">
        <v>218</v>
      </c>
      <c r="D75" s="81"/>
      <c r="E75" s="81"/>
      <c r="F75" s="81"/>
      <c r="G75" s="82" t="s">
        <v>219</v>
      </c>
      <c r="H75" s="83" t="n">
        <v>0.5039</v>
      </c>
      <c r="I75" s="82" t="s">
        <v>87</v>
      </c>
    </row>
    <row r="76" customFormat="false" ht="15" hidden="false" customHeight="true" outlineLevel="0" collapsed="false">
      <c r="A76" s="84" t="n">
        <v>85256010</v>
      </c>
      <c r="B76" s="84" t="s">
        <v>220</v>
      </c>
      <c r="C76" s="84"/>
      <c r="D76" s="84"/>
      <c r="E76" s="84"/>
      <c r="F76" s="84"/>
      <c r="G76" s="85" t="s">
        <v>219</v>
      </c>
      <c r="H76" s="86" t="n">
        <v>0.5039</v>
      </c>
      <c r="I76" s="85" t="s">
        <v>87</v>
      </c>
    </row>
    <row r="77" customFormat="false" ht="15" hidden="false" customHeight="true" outlineLevel="0" collapsed="false">
      <c r="A77" s="81" t="n">
        <v>85272100</v>
      </c>
      <c r="B77" s="81" t="s">
        <v>221</v>
      </c>
      <c r="C77" s="81"/>
      <c r="D77" s="81"/>
      <c r="E77" s="81"/>
      <c r="F77" s="81"/>
      <c r="G77" s="82" t="s">
        <v>222</v>
      </c>
      <c r="H77" s="83" t="n">
        <v>0.5039</v>
      </c>
      <c r="I77" s="82" t="s">
        <v>87</v>
      </c>
    </row>
    <row r="78" customFormat="false" ht="15" hidden="false" customHeight="true" outlineLevel="0" collapsed="false">
      <c r="A78" s="84" t="n">
        <v>85272900</v>
      </c>
      <c r="B78" s="84" t="s">
        <v>223</v>
      </c>
      <c r="C78" s="84"/>
      <c r="D78" s="84"/>
      <c r="E78" s="84"/>
      <c r="F78" s="84"/>
      <c r="G78" s="85" t="s">
        <v>224</v>
      </c>
      <c r="H78" s="86" t="n">
        <v>0.5039</v>
      </c>
      <c r="I78" s="85" t="s">
        <v>87</v>
      </c>
    </row>
    <row r="79" customFormat="false" ht="15" hidden="false" customHeight="true" outlineLevel="0" collapsed="false">
      <c r="A79" s="81" t="n">
        <v>85219090</v>
      </c>
      <c r="B79" s="81" t="s">
        <v>225</v>
      </c>
      <c r="C79" s="81"/>
      <c r="D79" s="81"/>
      <c r="E79" s="81"/>
      <c r="F79" s="81"/>
      <c r="G79" s="82" t="s">
        <v>226</v>
      </c>
      <c r="H79" s="83" t="n">
        <v>0.5039</v>
      </c>
      <c r="I79" s="82" t="s">
        <v>87</v>
      </c>
    </row>
    <row r="80" customFormat="false" ht="15" hidden="false" customHeight="true" outlineLevel="0" collapsed="false">
      <c r="A80" s="84" t="n">
        <v>85291090</v>
      </c>
      <c r="B80" s="84" t="s">
        <v>227</v>
      </c>
      <c r="C80" s="84"/>
      <c r="D80" s="84"/>
      <c r="E80" s="84"/>
      <c r="F80" s="84"/>
      <c r="G80" s="85" t="s">
        <v>228</v>
      </c>
      <c r="H80" s="86" t="n">
        <v>0.5039</v>
      </c>
      <c r="I80" s="85" t="s">
        <v>87</v>
      </c>
    </row>
    <row r="81" customFormat="false" ht="15" hidden="false" customHeight="true" outlineLevel="0" collapsed="false">
      <c r="A81" s="81" t="n">
        <v>853400</v>
      </c>
      <c r="B81" s="81"/>
      <c r="C81" s="81"/>
      <c r="D81" s="81" t="s">
        <v>229</v>
      </c>
      <c r="E81" s="81"/>
      <c r="F81" s="81"/>
      <c r="G81" s="82" t="s">
        <v>230</v>
      </c>
      <c r="H81" s="83" t="n">
        <v>0.5039</v>
      </c>
      <c r="I81" s="82" t="s">
        <v>87</v>
      </c>
    </row>
    <row r="82" customFormat="false" ht="15" hidden="false" customHeight="true" outlineLevel="0" collapsed="false">
      <c r="A82" s="84" t="n">
        <v>853530</v>
      </c>
      <c r="B82" s="84"/>
      <c r="C82" s="84"/>
      <c r="D82" s="84" t="s">
        <v>231</v>
      </c>
      <c r="E82" s="84"/>
      <c r="F82" s="84"/>
      <c r="G82" s="85" t="s">
        <v>232</v>
      </c>
      <c r="H82" s="86" t="n">
        <v>0.5039</v>
      </c>
      <c r="I82" s="85" t="s">
        <v>87</v>
      </c>
    </row>
    <row r="83" customFormat="false" ht="15" hidden="false" customHeight="true" outlineLevel="0" collapsed="false">
      <c r="A83" s="81" t="n">
        <v>853650</v>
      </c>
      <c r="B83" s="81"/>
      <c r="C83" s="81"/>
      <c r="D83" s="81" t="s">
        <v>233</v>
      </c>
      <c r="E83" s="81"/>
      <c r="F83" s="81"/>
      <c r="G83" s="82" t="s">
        <v>232</v>
      </c>
      <c r="H83" s="83" t="n">
        <v>0.5039</v>
      </c>
      <c r="I83" s="82" t="s">
        <v>87</v>
      </c>
    </row>
    <row r="84" customFormat="false" ht="15" hidden="false" customHeight="true" outlineLevel="0" collapsed="false">
      <c r="A84" s="84" t="n">
        <v>85361000</v>
      </c>
      <c r="B84" s="84" t="s">
        <v>234</v>
      </c>
      <c r="C84" s="84"/>
      <c r="D84" s="84"/>
      <c r="E84" s="84"/>
      <c r="F84" s="84"/>
      <c r="G84" s="85" t="s">
        <v>235</v>
      </c>
      <c r="H84" s="86" t="n">
        <v>0.5039</v>
      </c>
      <c r="I84" s="85" t="s">
        <v>87</v>
      </c>
    </row>
    <row r="85" customFormat="false" ht="15" hidden="false" customHeight="true" outlineLevel="0" collapsed="false">
      <c r="A85" s="81" t="n">
        <v>85362000</v>
      </c>
      <c r="B85" s="81" t="s">
        <v>236</v>
      </c>
      <c r="C85" s="81"/>
      <c r="D85" s="81"/>
      <c r="E85" s="81"/>
      <c r="F85" s="81"/>
      <c r="G85" s="82" t="s">
        <v>237</v>
      </c>
      <c r="H85" s="83" t="n">
        <v>0.5039</v>
      </c>
      <c r="I85" s="82" t="s">
        <v>87</v>
      </c>
    </row>
    <row r="86" customFormat="false" ht="15" hidden="false" customHeight="true" outlineLevel="0" collapsed="false">
      <c r="A86" s="84" t="n">
        <v>85364</v>
      </c>
      <c r="B86" s="84"/>
      <c r="C86" s="84"/>
      <c r="D86" s="84"/>
      <c r="E86" s="84" t="s">
        <v>238</v>
      </c>
      <c r="F86" s="84"/>
      <c r="G86" s="85" t="s">
        <v>239</v>
      </c>
      <c r="H86" s="86" t="n">
        <v>0.5039</v>
      </c>
      <c r="I86" s="85" t="s">
        <v>87</v>
      </c>
    </row>
    <row r="87" customFormat="false" ht="15" hidden="false" customHeight="true" outlineLevel="0" collapsed="false">
      <c r="A87" s="81" t="n">
        <v>8538</v>
      </c>
      <c r="B87" s="81"/>
      <c r="C87" s="81"/>
      <c r="D87" s="81"/>
      <c r="E87" s="81"/>
      <c r="F87" s="81" t="s">
        <v>240</v>
      </c>
      <c r="G87" s="82" t="s">
        <v>241</v>
      </c>
      <c r="H87" s="83" t="n">
        <v>0.5039</v>
      </c>
      <c r="I87" s="82" t="s">
        <v>87</v>
      </c>
    </row>
    <row r="88" customFormat="false" ht="15" hidden="false" customHeight="true" outlineLevel="0" collapsed="false">
      <c r="A88" s="84" t="n">
        <v>853910</v>
      </c>
      <c r="B88" s="84"/>
      <c r="C88" s="84"/>
      <c r="D88" s="84" t="s">
        <v>242</v>
      </c>
      <c r="E88" s="84"/>
      <c r="F88" s="84"/>
      <c r="G88" s="85" t="s">
        <v>243</v>
      </c>
      <c r="H88" s="86" t="n">
        <v>0.5039</v>
      </c>
      <c r="I88" s="85" t="s">
        <v>87</v>
      </c>
    </row>
    <row r="89" customFormat="false" ht="15" hidden="false" customHeight="true" outlineLevel="0" collapsed="false">
      <c r="A89" s="81" t="n">
        <v>85392</v>
      </c>
      <c r="B89" s="81"/>
      <c r="C89" s="81"/>
      <c r="D89" s="81"/>
      <c r="E89" s="81" t="s">
        <v>244</v>
      </c>
      <c r="F89" s="81"/>
      <c r="G89" s="82" t="s">
        <v>245</v>
      </c>
      <c r="H89" s="83" t="n">
        <v>0.5039</v>
      </c>
      <c r="I89" s="82" t="s">
        <v>87</v>
      </c>
    </row>
    <row r="90" customFormat="false" ht="15" hidden="false" customHeight="true" outlineLevel="0" collapsed="false">
      <c r="A90" s="84" t="n">
        <v>85442000</v>
      </c>
      <c r="B90" s="84" t="s">
        <v>246</v>
      </c>
      <c r="C90" s="84"/>
      <c r="D90" s="84"/>
      <c r="E90" s="84"/>
      <c r="F90" s="84"/>
      <c r="G90" s="85" t="s">
        <v>247</v>
      </c>
      <c r="H90" s="86" t="n">
        <v>0.5039</v>
      </c>
      <c r="I90" s="85" t="s">
        <v>87</v>
      </c>
    </row>
    <row r="91" customFormat="false" ht="15" hidden="false" customHeight="true" outlineLevel="0" collapsed="false">
      <c r="A91" s="81" t="n">
        <v>85443000</v>
      </c>
      <c r="B91" s="81" t="s">
        <v>248</v>
      </c>
      <c r="C91" s="81"/>
      <c r="D91" s="81"/>
      <c r="E91" s="81"/>
      <c r="F91" s="81"/>
      <c r="G91" s="82" t="s">
        <v>249</v>
      </c>
      <c r="H91" s="83" t="n">
        <v>0.5039</v>
      </c>
      <c r="I91" s="82" t="s">
        <v>87</v>
      </c>
    </row>
    <row r="92" customFormat="false" ht="15" hidden="false" customHeight="true" outlineLevel="0" collapsed="false">
      <c r="A92" s="84" t="n">
        <v>8707</v>
      </c>
      <c r="B92" s="84"/>
      <c r="C92" s="84"/>
      <c r="D92" s="84"/>
      <c r="E92" s="84"/>
      <c r="F92" s="84" t="s">
        <v>250</v>
      </c>
      <c r="G92" s="85" t="s">
        <v>251</v>
      </c>
      <c r="H92" s="86" t="n">
        <v>0.5039</v>
      </c>
      <c r="I92" s="85" t="s">
        <v>87</v>
      </c>
    </row>
    <row r="93" customFormat="false" ht="15" hidden="false" customHeight="true" outlineLevel="0" collapsed="false">
      <c r="A93" s="81" t="n">
        <v>8708</v>
      </c>
      <c r="B93" s="81"/>
      <c r="C93" s="81"/>
      <c r="D93" s="81"/>
      <c r="E93" s="81"/>
      <c r="F93" s="81" t="s">
        <v>252</v>
      </c>
      <c r="G93" s="82" t="s">
        <v>253</v>
      </c>
      <c r="H93" s="83" t="n">
        <v>0.5039</v>
      </c>
      <c r="I93" s="82" t="s">
        <v>87</v>
      </c>
    </row>
    <row r="94" customFormat="false" ht="15" hidden="false" customHeight="true" outlineLevel="0" collapsed="false">
      <c r="A94" s="84" t="n">
        <v>87141</v>
      </c>
      <c r="B94" s="84"/>
      <c r="C94" s="84"/>
      <c r="D94" s="84"/>
      <c r="E94" s="84" t="s">
        <v>254</v>
      </c>
      <c r="F94" s="84"/>
      <c r="G94" s="85" t="s">
        <v>255</v>
      </c>
      <c r="H94" s="86" t="n">
        <v>0.5039</v>
      </c>
      <c r="I94" s="85" t="s">
        <v>87</v>
      </c>
    </row>
    <row r="95" customFormat="false" ht="15" hidden="false" customHeight="true" outlineLevel="0" collapsed="false">
      <c r="A95" s="81" t="n">
        <v>87169090</v>
      </c>
      <c r="B95" s="81" t="s">
        <v>256</v>
      </c>
      <c r="C95" s="81"/>
      <c r="D95" s="81"/>
      <c r="E95" s="81"/>
      <c r="F95" s="81"/>
      <c r="G95" s="82" t="s">
        <v>257</v>
      </c>
      <c r="H95" s="83" t="n">
        <v>0.5039</v>
      </c>
      <c r="I95" s="82" t="s">
        <v>87</v>
      </c>
    </row>
    <row r="96" customFormat="false" ht="15" hidden="false" customHeight="true" outlineLevel="0" collapsed="false">
      <c r="A96" s="84" t="n">
        <v>902610</v>
      </c>
      <c r="B96" s="84"/>
      <c r="C96" s="84"/>
      <c r="D96" s="84" t="s">
        <v>258</v>
      </c>
      <c r="E96" s="84"/>
      <c r="F96" s="84"/>
      <c r="G96" s="85" t="s">
        <v>259</v>
      </c>
      <c r="H96" s="86" t="n">
        <v>0.5039</v>
      </c>
      <c r="I96" s="85" t="s">
        <v>87</v>
      </c>
    </row>
    <row r="97" customFormat="false" ht="15" hidden="false" customHeight="true" outlineLevel="0" collapsed="false">
      <c r="A97" s="81" t="n">
        <v>902620</v>
      </c>
      <c r="B97" s="81"/>
      <c r="C97" s="81"/>
      <c r="D97" s="81" t="s">
        <v>260</v>
      </c>
      <c r="E97" s="81"/>
      <c r="F97" s="81"/>
      <c r="G97" s="82" t="s">
        <v>261</v>
      </c>
      <c r="H97" s="83" t="n">
        <v>0.5039</v>
      </c>
      <c r="I97" s="82" t="s">
        <v>87</v>
      </c>
    </row>
    <row r="98" customFormat="false" ht="15" hidden="false" customHeight="true" outlineLevel="0" collapsed="false">
      <c r="A98" s="84" t="n">
        <v>9029</v>
      </c>
      <c r="B98" s="84"/>
      <c r="C98" s="84"/>
      <c r="D98" s="84"/>
      <c r="E98" s="84"/>
      <c r="F98" s="84" t="s">
        <v>262</v>
      </c>
      <c r="G98" s="85" t="s">
        <v>263</v>
      </c>
      <c r="H98" s="86" t="n">
        <v>0.5039</v>
      </c>
      <c r="I98" s="85" t="s">
        <v>87</v>
      </c>
    </row>
    <row r="99" customFormat="false" ht="15" hidden="false" customHeight="true" outlineLevel="0" collapsed="false">
      <c r="A99" s="81" t="n">
        <v>90303321</v>
      </c>
      <c r="B99" s="81" t="s">
        <v>264</v>
      </c>
      <c r="C99" s="81"/>
      <c r="D99" s="81"/>
      <c r="E99" s="81"/>
      <c r="F99" s="81"/>
      <c r="G99" s="82" t="s">
        <v>265</v>
      </c>
      <c r="H99" s="83" t="n">
        <v>0.5039</v>
      </c>
      <c r="I99" s="82" t="s">
        <v>87</v>
      </c>
    </row>
    <row r="100" customFormat="false" ht="15" hidden="false" customHeight="true" outlineLevel="0" collapsed="false">
      <c r="A100" s="84" t="n">
        <v>90318040</v>
      </c>
      <c r="B100" s="84" t="s">
        <v>266</v>
      </c>
      <c r="C100" s="84"/>
      <c r="D100" s="84"/>
      <c r="E100" s="84"/>
      <c r="F100" s="84"/>
      <c r="G100" s="85" t="s">
        <v>267</v>
      </c>
      <c r="H100" s="86" t="n">
        <v>0.5039</v>
      </c>
      <c r="I100" s="85" t="s">
        <v>87</v>
      </c>
    </row>
    <row r="101" customFormat="false" ht="15" hidden="false" customHeight="true" outlineLevel="0" collapsed="false">
      <c r="A101" s="81" t="n">
        <v>9032892</v>
      </c>
      <c r="B101" s="81"/>
      <c r="C101" s="81" t="s">
        <v>268</v>
      </c>
      <c r="D101" s="81"/>
      <c r="E101" s="81"/>
      <c r="F101" s="81"/>
      <c r="G101" s="82" t="s">
        <v>269</v>
      </c>
      <c r="H101" s="83" t="n">
        <v>0.5039</v>
      </c>
      <c r="I101" s="82" t="s">
        <v>87</v>
      </c>
    </row>
    <row r="102" customFormat="false" ht="15" hidden="false" customHeight="true" outlineLevel="0" collapsed="false">
      <c r="A102" s="84" t="n">
        <v>91040000</v>
      </c>
      <c r="B102" s="84" t="s">
        <v>270</v>
      </c>
      <c r="C102" s="84"/>
      <c r="D102" s="84"/>
      <c r="E102" s="84"/>
      <c r="F102" s="84"/>
      <c r="G102" s="85" t="s">
        <v>271</v>
      </c>
      <c r="H102" s="86" t="n">
        <v>0.5039</v>
      </c>
      <c r="I102" s="85" t="s">
        <v>87</v>
      </c>
    </row>
    <row r="103" customFormat="false" ht="15" hidden="false" customHeight="true" outlineLevel="0" collapsed="false">
      <c r="A103" s="81" t="n">
        <v>94012000</v>
      </c>
      <c r="B103" s="81" t="s">
        <v>272</v>
      </c>
      <c r="C103" s="81"/>
      <c r="D103" s="81"/>
      <c r="E103" s="81"/>
      <c r="F103" s="81"/>
      <c r="G103" s="82" t="s">
        <v>273</v>
      </c>
      <c r="H103" s="83" t="n">
        <v>0.5039</v>
      </c>
      <c r="I103" s="82" t="s">
        <v>87</v>
      </c>
    </row>
    <row r="104" customFormat="false" ht="15" hidden="false" customHeight="true" outlineLevel="0" collapsed="false">
      <c r="A104" s="84" t="n">
        <v>94019090</v>
      </c>
      <c r="B104" s="84" t="s">
        <v>274</v>
      </c>
      <c r="C104" s="84"/>
      <c r="D104" s="84"/>
      <c r="E104" s="84"/>
      <c r="F104" s="84"/>
      <c r="G104" s="85" t="s">
        <v>273</v>
      </c>
      <c r="H104" s="86" t="n">
        <v>0.5039</v>
      </c>
      <c r="I104" s="85" t="s">
        <v>87</v>
      </c>
    </row>
    <row r="105" customFormat="false" ht="15" hidden="false" customHeight="true" outlineLevel="0" collapsed="false">
      <c r="A105" s="81" t="n">
        <v>96138000</v>
      </c>
      <c r="B105" s="81" t="s">
        <v>275</v>
      </c>
      <c r="C105" s="81"/>
      <c r="D105" s="81"/>
      <c r="E105" s="81"/>
      <c r="F105" s="81"/>
      <c r="G105" s="82" t="s">
        <v>276</v>
      </c>
      <c r="H105" s="83" t="n">
        <v>0.5039</v>
      </c>
      <c r="I105" s="82" t="s">
        <v>87</v>
      </c>
    </row>
    <row r="106" customFormat="false" ht="15" hidden="false" customHeight="true" outlineLevel="0" collapsed="false">
      <c r="A106" s="84" t="n">
        <v>4009</v>
      </c>
      <c r="B106" s="84"/>
      <c r="C106" s="84"/>
      <c r="D106" s="84"/>
      <c r="E106" s="84"/>
      <c r="F106" s="84" t="s">
        <v>277</v>
      </c>
      <c r="G106" s="85" t="s">
        <v>278</v>
      </c>
      <c r="H106" s="86" t="n">
        <v>0.5039</v>
      </c>
      <c r="I106" s="85" t="s">
        <v>87</v>
      </c>
    </row>
    <row r="107" customFormat="false" ht="15" hidden="false" customHeight="true" outlineLevel="0" collapsed="false">
      <c r="A107" s="81" t="n">
        <v>45049000</v>
      </c>
      <c r="B107" s="81" t="s">
        <v>279</v>
      </c>
      <c r="C107" s="81"/>
      <c r="D107" s="81"/>
      <c r="E107" s="81"/>
      <c r="F107" s="81"/>
      <c r="G107" s="82" t="s">
        <v>280</v>
      </c>
      <c r="H107" s="83" t="n">
        <v>0.5039</v>
      </c>
      <c r="I107" s="82" t="s">
        <v>87</v>
      </c>
    </row>
    <row r="108" customFormat="false" ht="15" hidden="false" customHeight="true" outlineLevel="0" collapsed="false">
      <c r="A108" s="84" t="n">
        <v>68129910</v>
      </c>
      <c r="B108" s="84" t="s">
        <v>281</v>
      </c>
      <c r="C108" s="84"/>
      <c r="D108" s="84"/>
      <c r="E108" s="84"/>
      <c r="F108" s="84"/>
      <c r="G108" s="85" t="s">
        <v>280</v>
      </c>
      <c r="H108" s="86" t="n">
        <v>0.5039</v>
      </c>
      <c r="I108" s="85" t="s">
        <v>87</v>
      </c>
    </row>
    <row r="109" customFormat="false" ht="15" hidden="false" customHeight="true" outlineLevel="0" collapsed="false">
      <c r="A109" s="81" t="n">
        <v>48234000</v>
      </c>
      <c r="B109" s="81" t="s">
        <v>282</v>
      </c>
      <c r="C109" s="81"/>
      <c r="D109" s="81"/>
      <c r="E109" s="81"/>
      <c r="F109" s="81"/>
      <c r="G109" s="82" t="s">
        <v>283</v>
      </c>
      <c r="H109" s="83" t="n">
        <v>0.5039</v>
      </c>
      <c r="I109" s="82" t="s">
        <v>87</v>
      </c>
    </row>
    <row r="110" customFormat="false" ht="15" hidden="false" customHeight="true" outlineLevel="0" collapsed="false">
      <c r="A110" s="84" t="n">
        <v>39191000</v>
      </c>
      <c r="B110" s="84" t="s">
        <v>284</v>
      </c>
      <c r="C110" s="84"/>
      <c r="D110" s="84"/>
      <c r="E110" s="84"/>
      <c r="F110" s="84"/>
      <c r="G110" s="85" t="s">
        <v>285</v>
      </c>
      <c r="H110" s="86" t="n">
        <v>0.5039</v>
      </c>
      <c r="I110" s="85" t="s">
        <v>87</v>
      </c>
    </row>
    <row r="111" customFormat="false" ht="15" hidden="false" customHeight="true" outlineLevel="0" collapsed="false">
      <c r="A111" s="81" t="n">
        <v>39199000</v>
      </c>
      <c r="B111" s="81" t="s">
        <v>286</v>
      </c>
      <c r="C111" s="81"/>
      <c r="D111" s="81"/>
      <c r="E111" s="81"/>
      <c r="F111" s="81"/>
      <c r="G111" s="82" t="s">
        <v>285</v>
      </c>
      <c r="H111" s="83" t="n">
        <v>0.5039</v>
      </c>
      <c r="I111" s="82" t="s">
        <v>87</v>
      </c>
    </row>
    <row r="112" customFormat="false" ht="15" hidden="false" customHeight="true" outlineLevel="0" collapsed="false">
      <c r="A112" s="84" t="n">
        <v>87082999</v>
      </c>
      <c r="B112" s="84" t="s">
        <v>287</v>
      </c>
      <c r="C112" s="84"/>
      <c r="D112" s="84"/>
      <c r="E112" s="84"/>
      <c r="F112" s="84"/>
      <c r="G112" s="85" t="s">
        <v>285</v>
      </c>
      <c r="H112" s="86" t="n">
        <v>0.5039</v>
      </c>
      <c r="I112" s="85" t="s">
        <v>87</v>
      </c>
    </row>
    <row r="113" customFormat="false" ht="15" hidden="false" customHeight="true" outlineLevel="0" collapsed="false">
      <c r="A113" s="81" t="n">
        <v>84123110</v>
      </c>
      <c r="B113" s="81" t="s">
        <v>288</v>
      </c>
      <c r="C113" s="81"/>
      <c r="D113" s="81"/>
      <c r="E113" s="81"/>
      <c r="F113" s="81"/>
      <c r="G113" s="82" t="s">
        <v>289</v>
      </c>
      <c r="H113" s="83" t="n">
        <v>0.5039</v>
      </c>
      <c r="I113" s="82" t="s">
        <v>87</v>
      </c>
    </row>
    <row r="114" customFormat="false" ht="15" hidden="false" customHeight="true" outlineLevel="0" collapsed="false">
      <c r="A114" s="84" t="n">
        <v>84131900</v>
      </c>
      <c r="B114" s="84" t="s">
        <v>290</v>
      </c>
      <c r="C114" s="84"/>
      <c r="D114" s="84"/>
      <c r="E114" s="84"/>
      <c r="F114" s="84"/>
      <c r="G114" s="85" t="s">
        <v>291</v>
      </c>
      <c r="H114" s="86" t="n">
        <v>0.6529</v>
      </c>
      <c r="I114" s="85" t="s">
        <v>87</v>
      </c>
    </row>
    <row r="115" customFormat="false" ht="15" hidden="false" customHeight="true" outlineLevel="0" collapsed="false">
      <c r="A115" s="81" t="n">
        <v>84135090</v>
      </c>
      <c r="B115" s="81" t="s">
        <v>292</v>
      </c>
      <c r="C115" s="81"/>
      <c r="D115" s="81"/>
      <c r="E115" s="81"/>
      <c r="F115" s="81"/>
      <c r="G115" s="82" t="s">
        <v>291</v>
      </c>
      <c r="H115" s="83" t="n">
        <v>0.6529</v>
      </c>
      <c r="I115" s="82" t="s">
        <v>87</v>
      </c>
    </row>
    <row r="116" customFormat="false" ht="15" hidden="false" customHeight="true" outlineLevel="0" collapsed="false">
      <c r="A116" s="84" t="n">
        <v>84138100</v>
      </c>
      <c r="B116" s="84" t="s">
        <v>293</v>
      </c>
      <c r="C116" s="84"/>
      <c r="D116" s="84"/>
      <c r="E116" s="84"/>
      <c r="F116" s="84"/>
      <c r="G116" s="85" t="s">
        <v>291</v>
      </c>
      <c r="H116" s="86" t="n">
        <v>0.6529</v>
      </c>
      <c r="I116" s="85" t="s">
        <v>87</v>
      </c>
    </row>
    <row r="117" customFormat="false" ht="15" hidden="false" customHeight="true" outlineLevel="0" collapsed="false">
      <c r="A117" s="81" t="n">
        <v>84136019</v>
      </c>
      <c r="B117" s="81" t="s">
        <v>294</v>
      </c>
      <c r="C117" s="81"/>
      <c r="D117" s="81"/>
      <c r="E117" s="81"/>
      <c r="F117" s="81"/>
      <c r="G117" s="82" t="s">
        <v>295</v>
      </c>
      <c r="H117" s="83" t="n">
        <v>0.6529</v>
      </c>
      <c r="I117" s="82" t="s">
        <v>87</v>
      </c>
    </row>
    <row r="118" customFormat="false" ht="15" hidden="false" customHeight="true" outlineLevel="0" collapsed="false">
      <c r="A118" s="84" t="n">
        <v>84137010</v>
      </c>
      <c r="B118" s="84" t="s">
        <v>296</v>
      </c>
      <c r="C118" s="84"/>
      <c r="D118" s="84"/>
      <c r="E118" s="84"/>
      <c r="F118" s="84"/>
      <c r="G118" s="85" t="s">
        <v>295</v>
      </c>
      <c r="H118" s="86" t="n">
        <v>0.6529</v>
      </c>
      <c r="I118" s="85" t="s">
        <v>87</v>
      </c>
    </row>
    <row r="119" customFormat="false" ht="15" hidden="false" customHeight="true" outlineLevel="0" collapsed="false">
      <c r="A119" s="81" t="n">
        <v>84145910</v>
      </c>
      <c r="B119" s="81" t="s">
        <v>297</v>
      </c>
      <c r="C119" s="81"/>
      <c r="D119" s="81"/>
      <c r="E119" s="81"/>
      <c r="F119" s="81"/>
      <c r="G119" s="82" t="s">
        <v>298</v>
      </c>
      <c r="H119" s="83" t="n">
        <v>0.6529</v>
      </c>
      <c r="I119" s="82" t="s">
        <v>87</v>
      </c>
    </row>
    <row r="120" customFormat="false" ht="15" hidden="false" customHeight="true" outlineLevel="0" collapsed="false">
      <c r="A120" s="84" t="n">
        <v>84145990</v>
      </c>
      <c r="B120" s="84" t="s">
        <v>299</v>
      </c>
      <c r="C120" s="84"/>
      <c r="D120" s="84"/>
      <c r="E120" s="84"/>
      <c r="F120" s="84"/>
      <c r="G120" s="85" t="s">
        <v>298</v>
      </c>
      <c r="H120" s="86" t="n">
        <v>0.6529</v>
      </c>
      <c r="I120" s="85" t="s">
        <v>87</v>
      </c>
    </row>
    <row r="121" customFormat="false" ht="15" hidden="false" customHeight="true" outlineLevel="0" collapsed="false">
      <c r="A121" s="81" t="n">
        <v>84213990</v>
      </c>
      <c r="B121" s="81" t="s">
        <v>300</v>
      </c>
      <c r="C121" s="81"/>
      <c r="D121" s="81"/>
      <c r="E121" s="81"/>
      <c r="F121" s="81"/>
      <c r="G121" s="82" t="s">
        <v>301</v>
      </c>
      <c r="H121" s="83" t="n">
        <v>0.6529</v>
      </c>
      <c r="I121" s="82" t="s">
        <v>87</v>
      </c>
    </row>
    <row r="122" customFormat="false" ht="15" hidden="false" customHeight="true" outlineLevel="0" collapsed="false">
      <c r="A122" s="84" t="n">
        <v>85011019</v>
      </c>
      <c r="B122" s="84" t="s">
        <v>302</v>
      </c>
      <c r="C122" s="84"/>
      <c r="D122" s="84"/>
      <c r="E122" s="84"/>
      <c r="F122" s="84"/>
      <c r="G122" s="85" t="s">
        <v>303</v>
      </c>
      <c r="H122" s="86" t="n">
        <v>0.5039</v>
      </c>
      <c r="I122" s="85" t="s">
        <v>87</v>
      </c>
    </row>
    <row r="123" customFormat="false" ht="15" hidden="false" customHeight="true" outlineLevel="0" collapsed="false">
      <c r="A123" s="81" t="n">
        <v>85013110</v>
      </c>
      <c r="B123" s="81" t="s">
        <v>304</v>
      </c>
      <c r="C123" s="81"/>
      <c r="D123" s="81"/>
      <c r="E123" s="81"/>
      <c r="F123" s="81"/>
      <c r="G123" s="82" t="s">
        <v>305</v>
      </c>
      <c r="H123" s="83" t="n">
        <v>0.5039</v>
      </c>
      <c r="I123" s="82" t="s">
        <v>87</v>
      </c>
    </row>
    <row r="124" customFormat="false" ht="15" hidden="false" customHeight="true" outlineLevel="0" collapsed="false">
      <c r="A124" s="84" t="n">
        <v>85045000</v>
      </c>
      <c r="B124" s="84" t="s">
        <v>306</v>
      </c>
      <c r="C124" s="84"/>
      <c r="D124" s="84"/>
      <c r="E124" s="84"/>
      <c r="F124" s="84"/>
      <c r="G124" s="85" t="s">
        <v>307</v>
      </c>
      <c r="H124" s="86" t="n">
        <v>0.5039</v>
      </c>
      <c r="I124" s="85" t="s">
        <v>87</v>
      </c>
    </row>
    <row r="125" customFormat="false" ht="15" hidden="false" customHeight="true" outlineLevel="0" collapsed="false">
      <c r="A125" s="81" t="n">
        <v>850720</v>
      </c>
      <c r="B125" s="81"/>
      <c r="C125" s="81"/>
      <c r="D125" s="81" t="s">
        <v>308</v>
      </c>
      <c r="E125" s="81"/>
      <c r="F125" s="81"/>
      <c r="G125" s="82" t="s">
        <v>309</v>
      </c>
      <c r="H125" s="83" t="n">
        <v>0.5039</v>
      </c>
      <c r="I125" s="82" t="s">
        <v>87</v>
      </c>
    </row>
    <row r="126" customFormat="false" ht="15" hidden="false" customHeight="true" outlineLevel="0" collapsed="false">
      <c r="A126" s="84" t="n">
        <v>850730</v>
      </c>
      <c r="B126" s="84"/>
      <c r="C126" s="84"/>
      <c r="D126" s="84" t="s">
        <v>310</v>
      </c>
      <c r="E126" s="84"/>
      <c r="F126" s="84"/>
      <c r="G126" s="85" t="s">
        <v>309</v>
      </c>
      <c r="H126" s="86" t="n">
        <v>0.5039</v>
      </c>
      <c r="I126" s="85" t="s">
        <v>87</v>
      </c>
    </row>
    <row r="127" customFormat="false" ht="15" hidden="false" customHeight="true" outlineLevel="0" collapsed="false">
      <c r="A127" s="81" t="n">
        <v>85123000</v>
      </c>
      <c r="B127" s="81" t="s">
        <v>311</v>
      </c>
      <c r="C127" s="81"/>
      <c r="D127" s="81"/>
      <c r="E127" s="81"/>
      <c r="F127" s="81"/>
      <c r="G127" s="82" t="s">
        <v>312</v>
      </c>
      <c r="H127" s="83" t="n">
        <v>0.5039</v>
      </c>
      <c r="I127" s="82" t="s">
        <v>87</v>
      </c>
    </row>
    <row r="128" customFormat="false" ht="15" hidden="false" customHeight="true" outlineLevel="0" collapsed="false">
      <c r="A128" s="84" t="n">
        <v>9032898</v>
      </c>
      <c r="B128" s="84"/>
      <c r="C128" s="84" t="s">
        <v>313</v>
      </c>
      <c r="D128" s="84"/>
      <c r="E128" s="84"/>
      <c r="F128" s="84"/>
      <c r="G128" s="85" t="s">
        <v>314</v>
      </c>
      <c r="H128" s="86" t="n">
        <v>0.5039</v>
      </c>
      <c r="I128" s="85" t="s">
        <v>87</v>
      </c>
    </row>
    <row r="129" customFormat="false" ht="15" hidden="false" customHeight="true" outlineLevel="0" collapsed="false">
      <c r="A129" s="81" t="n">
        <v>9032899</v>
      </c>
      <c r="B129" s="81"/>
      <c r="C129" s="81" t="s">
        <v>315</v>
      </c>
      <c r="D129" s="81"/>
      <c r="E129" s="81"/>
      <c r="F129" s="81"/>
      <c r="G129" s="82" t="s">
        <v>314</v>
      </c>
      <c r="H129" s="83" t="n">
        <v>0.5039</v>
      </c>
      <c r="I129" s="82" t="s">
        <v>87</v>
      </c>
    </row>
    <row r="130" customFormat="false" ht="15" hidden="false" customHeight="true" outlineLevel="0" collapsed="false">
      <c r="A130" s="84" t="n">
        <v>90271000</v>
      </c>
      <c r="B130" s="84" t="s">
        <v>316</v>
      </c>
      <c r="C130" s="84"/>
      <c r="D130" s="84"/>
      <c r="E130" s="84"/>
      <c r="F130" s="84"/>
      <c r="G130" s="85" t="s">
        <v>317</v>
      </c>
      <c r="H130" s="86" t="n">
        <v>0.5039</v>
      </c>
      <c r="I130" s="85" t="s">
        <v>87</v>
      </c>
    </row>
    <row r="131" customFormat="false" ht="15" hidden="false" customHeight="true" outlineLevel="0" collapsed="false">
      <c r="A131" s="81" t="n">
        <v>40081100</v>
      </c>
      <c r="B131" s="81" t="s">
        <v>318</v>
      </c>
      <c r="C131" s="81"/>
      <c r="D131" s="81"/>
      <c r="E131" s="81"/>
      <c r="F131" s="81"/>
      <c r="G131" s="82" t="s">
        <v>319</v>
      </c>
      <c r="H131" s="83" t="n">
        <v>0.5039</v>
      </c>
      <c r="I131" s="82" t="s">
        <v>87</v>
      </c>
    </row>
    <row r="132" customFormat="false" ht="15" hidden="false" customHeight="true" outlineLevel="0" collapsed="false">
      <c r="A132" s="84" t="n">
        <v>56012219</v>
      </c>
      <c r="B132" s="84" t="s">
        <v>320</v>
      </c>
      <c r="C132" s="84"/>
      <c r="D132" s="84"/>
      <c r="E132" s="84"/>
      <c r="F132" s="84"/>
      <c r="G132" s="85" t="s">
        <v>321</v>
      </c>
      <c r="H132" s="86" t="n">
        <v>0.5039</v>
      </c>
      <c r="I132" s="85" t="s">
        <v>87</v>
      </c>
    </row>
    <row r="133" customFormat="false" ht="15" hidden="false" customHeight="true" outlineLevel="0" collapsed="false">
      <c r="A133" s="81" t="n">
        <v>57032000</v>
      </c>
      <c r="B133" s="81" t="s">
        <v>322</v>
      </c>
      <c r="C133" s="81"/>
      <c r="D133" s="81"/>
      <c r="E133" s="81"/>
      <c r="F133" s="81"/>
      <c r="G133" s="82" t="s">
        <v>323</v>
      </c>
      <c r="H133" s="83" t="n">
        <v>0.5039</v>
      </c>
      <c r="I133" s="82" t="s">
        <v>87</v>
      </c>
    </row>
    <row r="134" customFormat="false" ht="15" hidden="false" customHeight="true" outlineLevel="0" collapsed="false">
      <c r="A134" s="84" t="n">
        <v>57033000</v>
      </c>
      <c r="B134" s="84" t="s">
        <v>324</v>
      </c>
      <c r="C134" s="84"/>
      <c r="D134" s="84"/>
      <c r="E134" s="84"/>
      <c r="F134" s="84"/>
      <c r="G134" s="85" t="s">
        <v>325</v>
      </c>
      <c r="H134" s="86" t="n">
        <v>0.5039</v>
      </c>
      <c r="I134" s="85" t="s">
        <v>87</v>
      </c>
    </row>
    <row r="135" customFormat="false" ht="15" hidden="false" customHeight="true" outlineLevel="0" collapsed="false">
      <c r="A135" s="81" t="n">
        <v>59119000</v>
      </c>
      <c r="B135" s="81" t="s">
        <v>326</v>
      </c>
      <c r="C135" s="81"/>
      <c r="D135" s="81"/>
      <c r="E135" s="81"/>
      <c r="F135" s="81"/>
      <c r="G135" s="82" t="s">
        <v>327</v>
      </c>
      <c r="H135" s="83" t="n">
        <v>0.5039</v>
      </c>
      <c r="I135" s="82" t="s">
        <v>87</v>
      </c>
    </row>
    <row r="136" customFormat="false" ht="15" hidden="false" customHeight="true" outlineLevel="0" collapsed="false">
      <c r="A136" s="84" t="n">
        <v>69039099</v>
      </c>
      <c r="B136" s="84" t="s">
        <v>328</v>
      </c>
      <c r="C136" s="84"/>
      <c r="D136" s="84"/>
      <c r="E136" s="84"/>
      <c r="F136" s="84"/>
      <c r="G136" s="85" t="s">
        <v>329</v>
      </c>
      <c r="H136" s="86" t="n">
        <v>0.5039</v>
      </c>
      <c r="I136" s="85" t="s">
        <v>87</v>
      </c>
    </row>
    <row r="137" customFormat="false" ht="15" hidden="false" customHeight="true" outlineLevel="0" collapsed="false">
      <c r="A137" s="81" t="n">
        <v>70072900</v>
      </c>
      <c r="B137" s="81" t="s">
        <v>330</v>
      </c>
      <c r="C137" s="81"/>
      <c r="D137" s="81"/>
      <c r="E137" s="81"/>
      <c r="F137" s="81"/>
      <c r="G137" s="82" t="s">
        <v>331</v>
      </c>
      <c r="H137" s="83" t="n">
        <v>0.5039</v>
      </c>
      <c r="I137" s="82" t="s">
        <v>87</v>
      </c>
    </row>
    <row r="138" customFormat="false" ht="15" hidden="false" customHeight="true" outlineLevel="0" collapsed="false">
      <c r="A138" s="84" t="n">
        <v>73151100</v>
      </c>
      <c r="B138" s="84" t="s">
        <v>332</v>
      </c>
      <c r="C138" s="84"/>
      <c r="D138" s="84"/>
      <c r="E138" s="84"/>
      <c r="F138" s="84"/>
      <c r="G138" s="85" t="s">
        <v>333</v>
      </c>
      <c r="H138" s="86" t="n">
        <v>0.5039</v>
      </c>
      <c r="I138" s="85" t="s">
        <v>87</v>
      </c>
    </row>
    <row r="139" customFormat="false" ht="15" hidden="false" customHeight="true" outlineLevel="0" collapsed="false">
      <c r="A139" s="81" t="n">
        <v>73151210</v>
      </c>
      <c r="B139" s="81" t="s">
        <v>334</v>
      </c>
      <c r="C139" s="81"/>
      <c r="D139" s="81"/>
      <c r="E139" s="81"/>
      <c r="F139" s="81"/>
      <c r="G139" s="82" t="s">
        <v>335</v>
      </c>
      <c r="H139" s="83" t="n">
        <v>0.5039</v>
      </c>
      <c r="I139" s="82" t="s">
        <v>87</v>
      </c>
    </row>
    <row r="140" customFormat="false" ht="15" hidden="false" customHeight="true" outlineLevel="0" collapsed="false">
      <c r="A140" s="84" t="n">
        <v>84189900</v>
      </c>
      <c r="B140" s="84" t="s">
        <v>336</v>
      </c>
      <c r="C140" s="84"/>
      <c r="D140" s="84"/>
      <c r="E140" s="84"/>
      <c r="F140" s="84"/>
      <c r="G140" s="85" t="s">
        <v>337</v>
      </c>
      <c r="H140" s="86" t="n">
        <v>0.5039</v>
      </c>
      <c r="I140" s="85" t="s">
        <v>87</v>
      </c>
    </row>
    <row r="141" customFormat="false" ht="15" hidden="false" customHeight="true" outlineLevel="0" collapsed="false">
      <c r="A141" s="81" t="n">
        <v>841950</v>
      </c>
      <c r="B141" s="81"/>
      <c r="C141" s="81"/>
      <c r="D141" s="81" t="s">
        <v>338</v>
      </c>
      <c r="E141" s="81"/>
      <c r="F141" s="81"/>
      <c r="G141" s="82" t="s">
        <v>339</v>
      </c>
      <c r="H141" s="83" t="n">
        <v>0.5039</v>
      </c>
      <c r="I141" s="82" t="s">
        <v>87</v>
      </c>
    </row>
    <row r="142" customFormat="false" ht="15" hidden="false" customHeight="true" outlineLevel="0" collapsed="false">
      <c r="A142" s="84" t="n">
        <v>84249090</v>
      </c>
      <c r="B142" s="84" t="s">
        <v>340</v>
      </c>
      <c r="C142" s="84"/>
      <c r="D142" s="84"/>
      <c r="E142" s="84"/>
      <c r="F142" s="84"/>
      <c r="G142" s="85" t="s">
        <v>341</v>
      </c>
      <c r="H142" s="86" t="n">
        <v>0.5039</v>
      </c>
      <c r="I142" s="85" t="s">
        <v>87</v>
      </c>
    </row>
    <row r="143" customFormat="false" ht="15" hidden="false" customHeight="true" outlineLevel="0" collapsed="false">
      <c r="A143" s="81" t="n">
        <v>84254910</v>
      </c>
      <c r="B143" s="81" t="s">
        <v>342</v>
      </c>
      <c r="C143" s="81"/>
      <c r="D143" s="81"/>
      <c r="E143" s="81"/>
      <c r="F143" s="81"/>
      <c r="G143" s="82" t="s">
        <v>343</v>
      </c>
      <c r="H143" s="83" t="n">
        <v>0.5039</v>
      </c>
      <c r="I143" s="82" t="s">
        <v>87</v>
      </c>
    </row>
    <row r="144" customFormat="false" ht="15" hidden="false" customHeight="true" outlineLevel="0" collapsed="false">
      <c r="A144" s="84" t="n">
        <v>84314100</v>
      </c>
      <c r="B144" s="84" t="s">
        <v>344</v>
      </c>
      <c r="C144" s="84"/>
      <c r="D144" s="84"/>
      <c r="E144" s="84"/>
      <c r="F144" s="84"/>
      <c r="G144" s="85" t="s">
        <v>345</v>
      </c>
      <c r="H144" s="86" t="n">
        <v>0.5039</v>
      </c>
      <c r="I144" s="85" t="s">
        <v>87</v>
      </c>
    </row>
    <row r="145" customFormat="false" ht="15" hidden="false" customHeight="true" outlineLevel="0" collapsed="false">
      <c r="A145" s="81" t="n">
        <v>85016100</v>
      </c>
      <c r="B145" s="81" t="s">
        <v>346</v>
      </c>
      <c r="C145" s="81"/>
      <c r="D145" s="81"/>
      <c r="E145" s="81"/>
      <c r="F145" s="81"/>
      <c r="G145" s="82" t="s">
        <v>347</v>
      </c>
      <c r="H145" s="83" t="n">
        <v>0.5039</v>
      </c>
      <c r="I145" s="82" t="s">
        <v>87</v>
      </c>
    </row>
    <row r="146" customFormat="false" ht="15" hidden="false" customHeight="true" outlineLevel="0" collapsed="false">
      <c r="A146" s="84" t="n">
        <v>85311090</v>
      </c>
      <c r="B146" s="84" t="s">
        <v>348</v>
      </c>
      <c r="C146" s="84"/>
      <c r="D146" s="84"/>
      <c r="E146" s="84"/>
      <c r="F146" s="84"/>
      <c r="G146" s="85" t="s">
        <v>349</v>
      </c>
      <c r="H146" s="86" t="n">
        <v>0.5039</v>
      </c>
      <c r="I146" s="85" t="s">
        <v>87</v>
      </c>
    </row>
    <row r="147" customFormat="false" ht="15" hidden="false" customHeight="true" outlineLevel="0" collapsed="false">
      <c r="A147" s="81" t="n">
        <v>90141000</v>
      </c>
      <c r="B147" s="81" t="s">
        <v>350</v>
      </c>
      <c r="C147" s="81"/>
      <c r="D147" s="81"/>
      <c r="E147" s="81"/>
      <c r="F147" s="81"/>
      <c r="G147" s="82" t="s">
        <v>351</v>
      </c>
      <c r="H147" s="83" t="n">
        <v>0.5039</v>
      </c>
      <c r="I147" s="82" t="s">
        <v>87</v>
      </c>
    </row>
    <row r="148" customFormat="false" ht="15" hidden="false" customHeight="true" outlineLevel="0" collapsed="false">
      <c r="A148" s="84" t="n">
        <v>90251990</v>
      </c>
      <c r="B148" s="84" t="s">
        <v>352</v>
      </c>
      <c r="C148" s="84"/>
      <c r="D148" s="84"/>
      <c r="E148" s="84"/>
      <c r="F148" s="84"/>
      <c r="G148" s="85" t="s">
        <v>353</v>
      </c>
      <c r="H148" s="86" t="n">
        <v>0.5039</v>
      </c>
      <c r="I148" s="85" t="s">
        <v>87</v>
      </c>
    </row>
    <row r="149" customFormat="false" ht="15" hidden="false" customHeight="true" outlineLevel="0" collapsed="false">
      <c r="A149" s="81" t="n">
        <v>90259010</v>
      </c>
      <c r="B149" s="81" t="s">
        <v>354</v>
      </c>
      <c r="C149" s="81"/>
      <c r="D149" s="81"/>
      <c r="E149" s="81"/>
      <c r="F149" s="81"/>
      <c r="G149" s="82" t="s">
        <v>355</v>
      </c>
      <c r="H149" s="83" t="n">
        <v>0.5039</v>
      </c>
      <c r="I149" s="82" t="s">
        <v>87</v>
      </c>
    </row>
    <row r="150" customFormat="false" ht="15" hidden="false" customHeight="true" outlineLevel="0" collapsed="false">
      <c r="A150" s="84" t="n">
        <v>902690</v>
      </c>
      <c r="B150" s="84"/>
      <c r="C150" s="84"/>
      <c r="D150" s="84" t="s">
        <v>356</v>
      </c>
      <c r="E150" s="84"/>
      <c r="F150" s="84"/>
      <c r="G150" s="85" t="s">
        <v>357</v>
      </c>
      <c r="H150" s="86" t="n">
        <v>0.5039</v>
      </c>
      <c r="I150" s="85" t="s">
        <v>87</v>
      </c>
    </row>
    <row r="151" customFormat="false" ht="15" hidden="false" customHeight="true" outlineLevel="0" collapsed="false">
      <c r="A151" s="81" t="n">
        <v>90321010</v>
      </c>
      <c r="B151" s="81" t="s">
        <v>358</v>
      </c>
      <c r="C151" s="81"/>
      <c r="D151" s="81"/>
      <c r="E151" s="81"/>
      <c r="F151" s="81"/>
      <c r="G151" s="82" t="s">
        <v>359</v>
      </c>
      <c r="H151" s="83" t="n">
        <v>0.5039</v>
      </c>
      <c r="I151" s="82" t="s">
        <v>87</v>
      </c>
    </row>
    <row r="152" customFormat="false" ht="15" hidden="false" customHeight="true" outlineLevel="0" collapsed="false">
      <c r="A152" s="84" t="n">
        <v>90321090</v>
      </c>
      <c r="B152" s="84" t="s">
        <v>360</v>
      </c>
      <c r="C152" s="84"/>
      <c r="D152" s="84"/>
      <c r="E152" s="84"/>
      <c r="F152" s="84"/>
      <c r="G152" s="85" t="s">
        <v>361</v>
      </c>
      <c r="H152" s="86" t="n">
        <v>0.5039</v>
      </c>
      <c r="I152" s="85" t="s">
        <v>87</v>
      </c>
    </row>
    <row r="153" customFormat="false" ht="15" hidden="false" customHeight="true" outlineLevel="0" collapsed="false">
      <c r="A153" s="81" t="n">
        <v>90322000</v>
      </c>
      <c r="B153" s="81" t="s">
        <v>362</v>
      </c>
      <c r="C153" s="81"/>
      <c r="D153" s="81"/>
      <c r="E153" s="81"/>
      <c r="F153" s="81"/>
      <c r="G153" s="82" t="s">
        <v>363</v>
      </c>
      <c r="H153" s="83" t="n">
        <v>0.5039</v>
      </c>
      <c r="I153" s="82" t="s">
        <v>87</v>
      </c>
    </row>
    <row r="154" customFormat="false" ht="15" hidden="false" customHeight="true" outlineLevel="0" collapsed="false">
      <c r="A154" s="84" t="n">
        <v>871690</v>
      </c>
      <c r="B154" s="84"/>
      <c r="C154" s="84"/>
      <c r="D154" s="84" t="s">
        <v>364</v>
      </c>
      <c r="E154" s="84"/>
      <c r="F154" s="84"/>
      <c r="G154" s="85" t="s">
        <v>365</v>
      </c>
      <c r="H154" s="86" t="n">
        <v>0.5039</v>
      </c>
      <c r="I154" s="85" t="s">
        <v>87</v>
      </c>
    </row>
    <row r="155" customFormat="false" ht="15" hidden="false" customHeight="true" outlineLevel="0" collapsed="false">
      <c r="A155" s="81" t="n">
        <v>73229010</v>
      </c>
      <c r="B155" s="81" t="s">
        <v>366</v>
      </c>
      <c r="C155" s="81"/>
      <c r="D155" s="81"/>
      <c r="E155" s="81"/>
      <c r="F155" s="81"/>
      <c r="G155" s="82" t="s">
        <v>367</v>
      </c>
      <c r="H155" s="83" t="n">
        <v>0.5039</v>
      </c>
      <c r="I155" s="82" t="s">
        <v>87</v>
      </c>
    </row>
    <row r="156" customFormat="false" ht="15" hidden="false" customHeight="true" outlineLevel="0" collapsed="false">
      <c r="A156" s="84"/>
      <c r="B156" s="84"/>
      <c r="C156" s="84"/>
      <c r="D156" s="84"/>
      <c r="E156" s="84"/>
      <c r="F156" s="84"/>
      <c r="G156" s="85" t="s">
        <v>368</v>
      </c>
      <c r="H156" s="86" t="n">
        <v>0.5039</v>
      </c>
      <c r="I156" s="85" t="s">
        <v>87</v>
      </c>
    </row>
    <row r="157" customFormat="false" ht="15" hidden="false" customHeight="true" outlineLevel="0" collapsed="false">
      <c r="A157" s="81" t="n">
        <v>2205</v>
      </c>
      <c r="B157" s="81"/>
      <c r="C157" s="81"/>
      <c r="D157" s="81"/>
      <c r="E157" s="81"/>
      <c r="F157" s="81" t="s">
        <v>369</v>
      </c>
      <c r="G157" s="82" t="s">
        <v>370</v>
      </c>
      <c r="H157" s="83" t="n">
        <v>0.6749</v>
      </c>
      <c r="I157" s="82" t="s">
        <v>371</v>
      </c>
    </row>
    <row r="158" customFormat="false" ht="15" hidden="false" customHeight="true" outlineLevel="0" collapsed="false">
      <c r="A158" s="84" t="n">
        <v>22089000</v>
      </c>
      <c r="B158" s="84" t="s">
        <v>372</v>
      </c>
      <c r="C158" s="84"/>
      <c r="D158" s="84"/>
      <c r="E158" s="84"/>
      <c r="F158" s="84"/>
      <c r="G158" s="85" t="s">
        <v>370</v>
      </c>
      <c r="H158" s="86" t="n">
        <v>0.6749</v>
      </c>
      <c r="I158" s="85" t="s">
        <v>371</v>
      </c>
    </row>
    <row r="159" customFormat="false" ht="15" hidden="false" customHeight="true" outlineLevel="0" collapsed="false">
      <c r="A159" s="81" t="n">
        <v>22089000</v>
      </c>
      <c r="B159" s="81" t="s">
        <v>372</v>
      </c>
      <c r="C159" s="81"/>
      <c r="D159" s="81"/>
      <c r="E159" s="81"/>
      <c r="F159" s="81"/>
      <c r="G159" s="82" t="s">
        <v>373</v>
      </c>
      <c r="H159" s="83" t="n">
        <v>0.6749</v>
      </c>
      <c r="I159" s="82" t="s">
        <v>371</v>
      </c>
    </row>
    <row r="160" customFormat="false" ht="15" hidden="false" customHeight="true" outlineLevel="0" collapsed="false">
      <c r="A160" s="84" t="n">
        <v>22089000</v>
      </c>
      <c r="B160" s="84" t="s">
        <v>372</v>
      </c>
      <c r="C160" s="84"/>
      <c r="D160" s="84"/>
      <c r="E160" s="84"/>
      <c r="F160" s="84"/>
      <c r="G160" s="85" t="s">
        <v>374</v>
      </c>
      <c r="H160" s="86" t="n">
        <v>0.6749</v>
      </c>
      <c r="I160" s="85" t="s">
        <v>371</v>
      </c>
    </row>
    <row r="161" customFormat="false" ht="15" hidden="false" customHeight="true" outlineLevel="0" collapsed="false">
      <c r="A161" s="81" t="n">
        <v>220720</v>
      </c>
      <c r="B161" s="81"/>
      <c r="C161" s="81"/>
      <c r="D161" s="81" t="s">
        <v>375</v>
      </c>
      <c r="E161" s="81"/>
      <c r="F161" s="81"/>
      <c r="G161" s="82" t="s">
        <v>376</v>
      </c>
      <c r="H161" s="83" t="n">
        <v>0.6749</v>
      </c>
      <c r="I161" s="82" t="s">
        <v>371</v>
      </c>
    </row>
    <row r="162" customFormat="false" ht="15" hidden="false" customHeight="true" outlineLevel="0" collapsed="false">
      <c r="A162" s="84" t="n">
        <v>22084000</v>
      </c>
      <c r="B162" s="84" t="s">
        <v>377</v>
      </c>
      <c r="C162" s="84"/>
      <c r="D162" s="84"/>
      <c r="E162" s="84"/>
      <c r="F162" s="84"/>
      <c r="G162" s="85" t="s">
        <v>376</v>
      </c>
      <c r="H162" s="86" t="n">
        <v>0.6749</v>
      </c>
      <c r="I162" s="85" t="s">
        <v>371</v>
      </c>
    </row>
    <row r="163" customFormat="false" ht="15" hidden="false" customHeight="true" outlineLevel="0" collapsed="false">
      <c r="A163" s="81" t="n">
        <v>2205</v>
      </c>
      <c r="B163" s="81"/>
      <c r="C163" s="81"/>
      <c r="D163" s="81"/>
      <c r="E163" s="81"/>
      <c r="F163" s="81" t="s">
        <v>369</v>
      </c>
      <c r="G163" s="82" t="s">
        <v>378</v>
      </c>
      <c r="H163" s="83" t="n">
        <v>0.6749</v>
      </c>
      <c r="I163" s="82" t="s">
        <v>371</v>
      </c>
    </row>
    <row r="164" customFormat="false" ht="15" hidden="false" customHeight="true" outlineLevel="0" collapsed="false">
      <c r="A164" s="84" t="n">
        <v>22060090</v>
      </c>
      <c r="B164" s="84" t="s">
        <v>379</v>
      </c>
      <c r="C164" s="84"/>
      <c r="D164" s="84"/>
      <c r="E164" s="84"/>
      <c r="F164" s="84"/>
      <c r="G164" s="85" t="s">
        <v>378</v>
      </c>
      <c r="H164" s="86" t="n">
        <v>0.6749</v>
      </c>
      <c r="I164" s="85" t="s">
        <v>371</v>
      </c>
    </row>
    <row r="165" customFormat="false" ht="15" hidden="false" customHeight="true" outlineLevel="0" collapsed="false">
      <c r="A165" s="81" t="n">
        <v>22089000</v>
      </c>
      <c r="B165" s="81" t="s">
        <v>372</v>
      </c>
      <c r="C165" s="81"/>
      <c r="D165" s="81"/>
      <c r="E165" s="81"/>
      <c r="F165" s="81"/>
      <c r="G165" s="82" t="s">
        <v>378</v>
      </c>
      <c r="H165" s="83" t="n">
        <v>0.6749</v>
      </c>
      <c r="I165" s="82" t="s">
        <v>371</v>
      </c>
    </row>
    <row r="166" customFormat="false" ht="15" hidden="false" customHeight="true" outlineLevel="0" collapsed="false">
      <c r="A166" s="84" t="n">
        <v>22082000</v>
      </c>
      <c r="B166" s="84" t="s">
        <v>380</v>
      </c>
      <c r="C166" s="84"/>
      <c r="D166" s="84"/>
      <c r="E166" s="84"/>
      <c r="F166" s="84"/>
      <c r="G166" s="85" t="s">
        <v>381</v>
      </c>
      <c r="H166" s="86" t="n">
        <v>0.6749</v>
      </c>
      <c r="I166" s="85" t="s">
        <v>371</v>
      </c>
    </row>
    <row r="167" customFormat="false" ht="15" hidden="false" customHeight="true" outlineLevel="0" collapsed="false">
      <c r="A167" s="81" t="n">
        <v>22060090</v>
      </c>
      <c r="B167" s="81" t="s">
        <v>379</v>
      </c>
      <c r="C167" s="81"/>
      <c r="D167" s="81"/>
      <c r="E167" s="81"/>
      <c r="F167" s="81"/>
      <c r="G167" s="82" t="s">
        <v>382</v>
      </c>
      <c r="H167" s="83" t="n">
        <v>0.6749</v>
      </c>
      <c r="I167" s="82" t="s">
        <v>371</v>
      </c>
    </row>
    <row r="168" customFormat="false" ht="15" hidden="false" customHeight="true" outlineLevel="0" collapsed="false">
      <c r="A168" s="84" t="n">
        <v>22089000</v>
      </c>
      <c r="B168" s="84" t="s">
        <v>372</v>
      </c>
      <c r="C168" s="84"/>
      <c r="D168" s="84"/>
      <c r="E168" s="84"/>
      <c r="F168" s="84"/>
      <c r="G168" s="85" t="s">
        <v>382</v>
      </c>
      <c r="H168" s="86" t="n">
        <v>0.6749</v>
      </c>
      <c r="I168" s="85" t="s">
        <v>371</v>
      </c>
    </row>
    <row r="169" customFormat="false" ht="15" hidden="false" customHeight="true" outlineLevel="0" collapsed="false">
      <c r="A169" s="81" t="n">
        <v>22085000</v>
      </c>
      <c r="B169" s="81" t="s">
        <v>383</v>
      </c>
      <c r="C169" s="81"/>
      <c r="D169" s="81"/>
      <c r="E169" s="81"/>
      <c r="F169" s="81"/>
      <c r="G169" s="82" t="s">
        <v>384</v>
      </c>
      <c r="H169" s="83" t="n">
        <v>0.6749</v>
      </c>
      <c r="I169" s="82" t="s">
        <v>371</v>
      </c>
    </row>
    <row r="170" customFormat="false" ht="15" hidden="false" customHeight="true" outlineLevel="0" collapsed="false">
      <c r="A170" s="84" t="n">
        <v>2205</v>
      </c>
      <c r="B170" s="84"/>
      <c r="C170" s="84"/>
      <c r="D170" s="84"/>
      <c r="E170" s="84"/>
      <c r="F170" s="84" t="s">
        <v>369</v>
      </c>
      <c r="G170" s="85" t="s">
        <v>385</v>
      </c>
      <c r="H170" s="86" t="n">
        <v>0.6749</v>
      </c>
      <c r="I170" s="85" t="s">
        <v>371</v>
      </c>
    </row>
    <row r="171" customFormat="false" ht="15" hidden="false" customHeight="true" outlineLevel="0" collapsed="false">
      <c r="A171" s="81" t="n">
        <v>22060090</v>
      </c>
      <c r="B171" s="81" t="s">
        <v>379</v>
      </c>
      <c r="C171" s="81"/>
      <c r="D171" s="81"/>
      <c r="E171" s="81"/>
      <c r="F171" s="81"/>
      <c r="G171" s="82" t="s">
        <v>385</v>
      </c>
      <c r="H171" s="83" t="n">
        <v>0.6749</v>
      </c>
      <c r="I171" s="82" t="s">
        <v>371</v>
      </c>
    </row>
    <row r="172" customFormat="false" ht="15" hidden="false" customHeight="true" outlineLevel="0" collapsed="false">
      <c r="A172" s="84" t="n">
        <v>22089000</v>
      </c>
      <c r="B172" s="84" t="s">
        <v>372</v>
      </c>
      <c r="C172" s="84"/>
      <c r="D172" s="84"/>
      <c r="E172" s="84"/>
      <c r="F172" s="84"/>
      <c r="G172" s="85" t="s">
        <v>385</v>
      </c>
      <c r="H172" s="86" t="n">
        <v>0.6749</v>
      </c>
      <c r="I172" s="85" t="s">
        <v>371</v>
      </c>
    </row>
    <row r="173" customFormat="false" ht="15" hidden="false" customHeight="true" outlineLevel="0" collapsed="false">
      <c r="A173" s="81" t="n">
        <v>22087000</v>
      </c>
      <c r="B173" s="81" t="s">
        <v>386</v>
      </c>
      <c r="C173" s="81"/>
      <c r="D173" s="81"/>
      <c r="E173" s="81"/>
      <c r="F173" s="81"/>
      <c r="G173" s="82" t="s">
        <v>387</v>
      </c>
      <c r="H173" s="83" t="n">
        <v>0.6749</v>
      </c>
      <c r="I173" s="82" t="s">
        <v>371</v>
      </c>
    </row>
    <row r="174" customFormat="false" ht="15" hidden="false" customHeight="true" outlineLevel="0" collapsed="false">
      <c r="A174" s="84" t="n">
        <v>22082000</v>
      </c>
      <c r="B174" s="84" t="s">
        <v>380</v>
      </c>
      <c r="C174" s="84"/>
      <c r="D174" s="84"/>
      <c r="E174" s="84"/>
      <c r="F174" s="84"/>
      <c r="G174" s="85" t="s">
        <v>388</v>
      </c>
      <c r="H174" s="86" t="n">
        <v>0.6749</v>
      </c>
      <c r="I174" s="85" t="s">
        <v>371</v>
      </c>
    </row>
    <row r="175" customFormat="false" ht="15" hidden="false" customHeight="true" outlineLevel="0" collapsed="false">
      <c r="A175" s="81" t="n">
        <v>22084000</v>
      </c>
      <c r="B175" s="81" t="s">
        <v>377</v>
      </c>
      <c r="C175" s="81"/>
      <c r="D175" s="81"/>
      <c r="E175" s="81"/>
      <c r="F175" s="81"/>
      <c r="G175" s="82" t="s">
        <v>389</v>
      </c>
      <c r="H175" s="83" t="n">
        <v>0.6749</v>
      </c>
      <c r="I175" s="82" t="s">
        <v>371</v>
      </c>
    </row>
    <row r="176" customFormat="false" ht="15" hidden="false" customHeight="true" outlineLevel="0" collapsed="false">
      <c r="A176" s="84" t="n">
        <v>22060090</v>
      </c>
      <c r="B176" s="84" t="s">
        <v>379</v>
      </c>
      <c r="C176" s="84"/>
      <c r="D176" s="84"/>
      <c r="E176" s="84"/>
      <c r="F176" s="84"/>
      <c r="G176" s="85" t="s">
        <v>390</v>
      </c>
      <c r="H176" s="86" t="n">
        <v>0.6749</v>
      </c>
      <c r="I176" s="85" t="s">
        <v>371</v>
      </c>
    </row>
    <row r="177" customFormat="false" ht="15" hidden="false" customHeight="true" outlineLevel="0" collapsed="false">
      <c r="A177" s="81" t="n">
        <v>22089000</v>
      </c>
      <c r="B177" s="81" t="s">
        <v>372</v>
      </c>
      <c r="C177" s="81"/>
      <c r="D177" s="81"/>
      <c r="E177" s="81"/>
      <c r="F177" s="81"/>
      <c r="G177" s="82" t="s">
        <v>391</v>
      </c>
      <c r="H177" s="83" t="n">
        <v>0.6749</v>
      </c>
      <c r="I177" s="82" t="s">
        <v>371</v>
      </c>
    </row>
    <row r="178" customFormat="false" ht="15" hidden="false" customHeight="true" outlineLevel="0" collapsed="false">
      <c r="A178" s="84" t="n">
        <v>22089000</v>
      </c>
      <c r="B178" s="84" t="s">
        <v>372</v>
      </c>
      <c r="C178" s="84"/>
      <c r="D178" s="84"/>
      <c r="E178" s="84"/>
      <c r="F178" s="84"/>
      <c r="G178" s="85" t="s">
        <v>392</v>
      </c>
      <c r="H178" s="86" t="n">
        <v>0.6749</v>
      </c>
      <c r="I178" s="85" t="s">
        <v>371</v>
      </c>
    </row>
    <row r="179" customFormat="false" ht="15" hidden="false" customHeight="true" outlineLevel="0" collapsed="false">
      <c r="A179" s="81" t="n">
        <v>220830</v>
      </c>
      <c r="B179" s="81"/>
      <c r="C179" s="81"/>
      <c r="D179" s="81" t="s">
        <v>393</v>
      </c>
      <c r="E179" s="81"/>
      <c r="F179" s="81"/>
      <c r="G179" s="82" t="s">
        <v>394</v>
      </c>
      <c r="H179" s="83" t="n">
        <v>0.6749</v>
      </c>
      <c r="I179" s="82" t="s">
        <v>371</v>
      </c>
    </row>
    <row r="180" customFormat="false" ht="15" hidden="false" customHeight="true" outlineLevel="0" collapsed="false">
      <c r="A180" s="84" t="n">
        <v>2205</v>
      </c>
      <c r="B180" s="84"/>
      <c r="C180" s="84"/>
      <c r="D180" s="84"/>
      <c r="E180" s="84"/>
      <c r="F180" s="84" t="s">
        <v>369</v>
      </c>
      <c r="G180" s="85" t="s">
        <v>395</v>
      </c>
      <c r="H180" s="86" t="n">
        <v>0.6749</v>
      </c>
      <c r="I180" s="85" t="s">
        <v>371</v>
      </c>
    </row>
    <row r="181" customFormat="false" ht="15" hidden="false" customHeight="true" outlineLevel="0" collapsed="false">
      <c r="A181" s="81" t="n">
        <v>22086000</v>
      </c>
      <c r="B181" s="81" t="s">
        <v>396</v>
      </c>
      <c r="C181" s="81"/>
      <c r="D181" s="81"/>
      <c r="E181" s="81"/>
      <c r="F181" s="81"/>
      <c r="G181" s="82" t="s">
        <v>397</v>
      </c>
      <c r="H181" s="83" t="n">
        <v>0.6749</v>
      </c>
      <c r="I181" s="82" t="s">
        <v>371</v>
      </c>
    </row>
    <row r="182" customFormat="false" ht="15" hidden="false" customHeight="true" outlineLevel="0" collapsed="false">
      <c r="A182" s="84" t="n">
        <v>22089000</v>
      </c>
      <c r="B182" s="84" t="s">
        <v>372</v>
      </c>
      <c r="C182" s="84"/>
      <c r="D182" s="84"/>
      <c r="E182" s="84"/>
      <c r="F182" s="84"/>
      <c r="G182" s="85" t="s">
        <v>398</v>
      </c>
      <c r="H182" s="86" t="n">
        <v>0.6749</v>
      </c>
      <c r="I182" s="85" t="s">
        <v>371</v>
      </c>
    </row>
    <row r="183" customFormat="false" ht="15" hidden="false" customHeight="true" outlineLevel="0" collapsed="false">
      <c r="A183" s="81" t="n">
        <v>22089000</v>
      </c>
      <c r="B183" s="81" t="s">
        <v>372</v>
      </c>
      <c r="C183" s="81"/>
      <c r="D183" s="81"/>
      <c r="E183" s="81"/>
      <c r="F183" s="81"/>
      <c r="G183" s="82" t="s">
        <v>399</v>
      </c>
      <c r="H183" s="83" t="n">
        <v>0.6749</v>
      </c>
      <c r="I183" s="82" t="s">
        <v>371</v>
      </c>
    </row>
    <row r="184" customFormat="false" ht="15" hidden="false" customHeight="true" outlineLevel="0" collapsed="false">
      <c r="A184" s="84" t="n">
        <v>22082000</v>
      </c>
      <c r="B184" s="84" t="s">
        <v>380</v>
      </c>
      <c r="C184" s="84"/>
      <c r="D184" s="84"/>
      <c r="E184" s="84"/>
      <c r="F184" s="84"/>
      <c r="G184" s="85" t="s">
        <v>400</v>
      </c>
      <c r="H184" s="86" t="n">
        <v>0.6749</v>
      </c>
      <c r="I184" s="85" t="s">
        <v>371</v>
      </c>
    </row>
    <row r="185" customFormat="false" ht="15" hidden="false" customHeight="true" outlineLevel="0" collapsed="false">
      <c r="A185" s="81" t="n">
        <v>22060010</v>
      </c>
      <c r="B185" s="81" t="s">
        <v>401</v>
      </c>
      <c r="C185" s="81"/>
      <c r="D185" s="81"/>
      <c r="E185" s="81"/>
      <c r="F185" s="81"/>
      <c r="G185" s="82" t="s">
        <v>402</v>
      </c>
      <c r="H185" s="83" t="n">
        <v>0.6749</v>
      </c>
      <c r="I185" s="82" t="s">
        <v>371</v>
      </c>
    </row>
    <row r="186" customFormat="false" ht="15" hidden="false" customHeight="true" outlineLevel="0" collapsed="false">
      <c r="A186" s="84" t="n">
        <v>2205</v>
      </c>
      <c r="B186" s="84"/>
      <c r="C186" s="84"/>
      <c r="D186" s="84"/>
      <c r="E186" s="84"/>
      <c r="F186" s="84" t="s">
        <v>369</v>
      </c>
      <c r="G186" s="85" t="s">
        <v>403</v>
      </c>
      <c r="H186" s="86" t="n">
        <v>0.6749</v>
      </c>
      <c r="I186" s="85" t="s">
        <v>371</v>
      </c>
    </row>
    <row r="187" customFormat="false" ht="15" hidden="false" customHeight="true" outlineLevel="0" collapsed="false">
      <c r="A187" s="81" t="n">
        <v>22060090</v>
      </c>
      <c r="B187" s="81" t="s">
        <v>379</v>
      </c>
      <c r="C187" s="81"/>
      <c r="D187" s="81"/>
      <c r="E187" s="81"/>
      <c r="F187" s="81"/>
      <c r="G187" s="82" t="s">
        <v>403</v>
      </c>
      <c r="H187" s="83" t="n">
        <v>0.6749</v>
      </c>
      <c r="I187" s="82" t="s">
        <v>371</v>
      </c>
    </row>
    <row r="188" customFormat="false" ht="15" hidden="false" customHeight="true" outlineLevel="0" collapsed="false">
      <c r="A188" s="84" t="n">
        <v>22089000</v>
      </c>
      <c r="B188" s="84" t="s">
        <v>372</v>
      </c>
      <c r="C188" s="84"/>
      <c r="D188" s="84"/>
      <c r="E188" s="84"/>
      <c r="F188" s="84"/>
      <c r="G188" s="85" t="s">
        <v>403</v>
      </c>
      <c r="H188" s="86" t="n">
        <v>0.6749</v>
      </c>
      <c r="I188" s="85" t="s">
        <v>371</v>
      </c>
    </row>
    <row r="189" customFormat="false" ht="15" hidden="false" customHeight="true" outlineLevel="0" collapsed="false">
      <c r="A189" s="84" t="n">
        <v>2205</v>
      </c>
      <c r="B189" s="84"/>
      <c r="C189" s="84"/>
      <c r="D189" s="84"/>
      <c r="E189" s="84"/>
      <c r="F189" s="84" t="s">
        <v>369</v>
      </c>
      <c r="G189" s="85" t="s">
        <v>404</v>
      </c>
      <c r="H189" s="86" t="n">
        <v>0.6749</v>
      </c>
      <c r="I189" s="85" t="s">
        <v>371</v>
      </c>
    </row>
    <row r="190" customFormat="false" ht="15" hidden="false" customHeight="true" outlineLevel="0" collapsed="false">
      <c r="A190" s="81" t="n">
        <v>2206</v>
      </c>
      <c r="B190" s="81"/>
      <c r="C190" s="81"/>
      <c r="D190" s="81"/>
      <c r="E190" s="81"/>
      <c r="F190" s="81" t="s">
        <v>405</v>
      </c>
      <c r="G190" s="82" t="s">
        <v>404</v>
      </c>
      <c r="H190" s="83" t="n">
        <v>0.6749</v>
      </c>
      <c r="I190" s="82" t="s">
        <v>371</v>
      </c>
    </row>
    <row r="191" customFormat="false" ht="15" hidden="false" customHeight="true" outlineLevel="0" collapsed="false">
      <c r="A191" s="84" t="n">
        <v>2207</v>
      </c>
      <c r="B191" s="84"/>
      <c r="C191" s="84"/>
      <c r="D191" s="84"/>
      <c r="E191" s="84"/>
      <c r="F191" s="84" t="s">
        <v>406</v>
      </c>
      <c r="G191" s="85" t="s">
        <v>404</v>
      </c>
      <c r="H191" s="86" t="n">
        <v>0.6749</v>
      </c>
      <c r="I191" s="85" t="s">
        <v>371</v>
      </c>
    </row>
    <row r="192" customFormat="false" ht="15" hidden="false" customHeight="true" outlineLevel="0" collapsed="false">
      <c r="A192" s="81" t="n">
        <v>2208</v>
      </c>
      <c r="B192" s="81"/>
      <c r="C192" s="81"/>
      <c r="D192" s="81"/>
      <c r="E192" s="81"/>
      <c r="F192" s="81" t="s">
        <v>407</v>
      </c>
      <c r="G192" s="82" t="s">
        <v>404</v>
      </c>
      <c r="H192" s="83" t="n">
        <v>0.6749</v>
      </c>
      <c r="I192" s="82" t="s">
        <v>371</v>
      </c>
    </row>
    <row r="193" customFormat="false" ht="15" hidden="false" customHeight="true" outlineLevel="0" collapsed="false">
      <c r="A193" s="84" t="n">
        <v>22011000</v>
      </c>
      <c r="B193" s="84" t="s">
        <v>408</v>
      </c>
      <c r="C193" s="84"/>
      <c r="D193" s="84"/>
      <c r="E193" s="84"/>
      <c r="F193" s="84"/>
      <c r="G193" s="85" t="s">
        <v>409</v>
      </c>
      <c r="H193" s="86" t="n">
        <v>0.7363</v>
      </c>
      <c r="I193" s="85" t="s">
        <v>410</v>
      </c>
    </row>
    <row r="194" customFormat="false" ht="15" hidden="false" customHeight="true" outlineLevel="0" collapsed="false">
      <c r="A194" s="81" t="n">
        <v>22011000</v>
      </c>
      <c r="B194" s="81" t="s">
        <v>408</v>
      </c>
      <c r="C194" s="81"/>
      <c r="D194" s="81"/>
      <c r="E194" s="81"/>
      <c r="F194" s="81"/>
      <c r="G194" s="82" t="s">
        <v>411</v>
      </c>
      <c r="H194" s="83" t="n">
        <v>0.7363</v>
      </c>
      <c r="I194" s="82" t="s">
        <v>410</v>
      </c>
    </row>
    <row r="195" customFormat="false" ht="15" hidden="false" customHeight="true" outlineLevel="0" collapsed="false">
      <c r="A195" s="84" t="n">
        <v>22011000</v>
      </c>
      <c r="B195" s="84" t="s">
        <v>408</v>
      </c>
      <c r="C195" s="84"/>
      <c r="D195" s="84"/>
      <c r="E195" s="84"/>
      <c r="F195" s="84"/>
      <c r="G195" s="85" t="s">
        <v>412</v>
      </c>
      <c r="H195" s="86" t="n">
        <v>0.7363</v>
      </c>
      <c r="I195" s="85" t="s">
        <v>410</v>
      </c>
    </row>
    <row r="196" customFormat="false" ht="15" hidden="false" customHeight="true" outlineLevel="0" collapsed="false">
      <c r="A196" s="81" t="n">
        <v>22011000</v>
      </c>
      <c r="B196" s="81" t="s">
        <v>408</v>
      </c>
      <c r="C196" s="81"/>
      <c r="D196" s="81"/>
      <c r="E196" s="81"/>
      <c r="F196" s="81"/>
      <c r="G196" s="82" t="s">
        <v>413</v>
      </c>
      <c r="H196" s="83" t="n">
        <v>0.7363</v>
      </c>
      <c r="I196" s="82" t="s">
        <v>410</v>
      </c>
    </row>
    <row r="197" customFormat="false" ht="15" hidden="false" customHeight="true" outlineLevel="0" collapsed="false">
      <c r="A197" s="84" t="n">
        <v>22011000</v>
      </c>
      <c r="B197" s="84" t="s">
        <v>408</v>
      </c>
      <c r="C197" s="84"/>
      <c r="D197" s="84"/>
      <c r="E197" s="84"/>
      <c r="F197" s="84"/>
      <c r="G197" s="85" t="s">
        <v>414</v>
      </c>
      <c r="H197" s="86" t="n">
        <v>0.7363</v>
      </c>
      <c r="I197" s="85" t="s">
        <v>410</v>
      </c>
    </row>
    <row r="198" customFormat="false" ht="15" hidden="false" customHeight="true" outlineLevel="0" collapsed="false">
      <c r="A198" s="81" t="n">
        <v>22011000</v>
      </c>
      <c r="B198" s="81" t="s">
        <v>408</v>
      </c>
      <c r="C198" s="81"/>
      <c r="D198" s="81"/>
      <c r="E198" s="81"/>
      <c r="F198" s="81"/>
      <c r="G198" s="82" t="s">
        <v>415</v>
      </c>
      <c r="H198" s="83" t="n">
        <v>0.7363</v>
      </c>
      <c r="I198" s="82" t="s">
        <v>410</v>
      </c>
    </row>
    <row r="199" customFormat="false" ht="15" hidden="false" customHeight="true" outlineLevel="0" collapsed="false">
      <c r="A199" s="84" t="n">
        <v>22011000</v>
      </c>
      <c r="B199" s="84" t="s">
        <v>408</v>
      </c>
      <c r="C199" s="84"/>
      <c r="D199" s="84"/>
      <c r="E199" s="84"/>
      <c r="F199" s="84"/>
      <c r="G199" s="85" t="s">
        <v>416</v>
      </c>
      <c r="H199" s="86" t="n">
        <v>0.7363</v>
      </c>
      <c r="I199" s="85" t="s">
        <v>410</v>
      </c>
    </row>
    <row r="200" customFormat="false" ht="15" hidden="false" customHeight="true" outlineLevel="0" collapsed="false">
      <c r="A200" s="81" t="n">
        <v>22029900</v>
      </c>
      <c r="B200" s="81" t="s">
        <v>417</v>
      </c>
      <c r="C200" s="81"/>
      <c r="D200" s="81"/>
      <c r="E200" s="81"/>
      <c r="F200" s="81"/>
      <c r="G200" s="82" t="s">
        <v>418</v>
      </c>
      <c r="H200" s="83" t="n">
        <v>0.7363</v>
      </c>
      <c r="I200" s="82" t="s">
        <v>410</v>
      </c>
    </row>
    <row r="201" customFormat="false" ht="15" hidden="false" customHeight="true" outlineLevel="0" collapsed="false">
      <c r="A201" s="84" t="n">
        <v>2202</v>
      </c>
      <c r="B201" s="84"/>
      <c r="C201" s="84"/>
      <c r="D201" s="84"/>
      <c r="E201" s="84"/>
      <c r="F201" s="84" t="s">
        <v>419</v>
      </c>
      <c r="G201" s="85" t="s">
        <v>420</v>
      </c>
      <c r="H201" s="86" t="n">
        <v>0.7363</v>
      </c>
      <c r="I201" s="85" t="s">
        <v>410</v>
      </c>
    </row>
    <row r="202" customFormat="false" ht="15" hidden="false" customHeight="true" outlineLevel="0" collapsed="false">
      <c r="A202" s="81" t="n">
        <v>2202</v>
      </c>
      <c r="B202" s="81"/>
      <c r="C202" s="81"/>
      <c r="D202" s="81"/>
      <c r="E202" s="81"/>
      <c r="F202" s="81" t="s">
        <v>419</v>
      </c>
      <c r="G202" s="82" t="s">
        <v>421</v>
      </c>
      <c r="H202" s="83" t="n">
        <v>0.7363</v>
      </c>
      <c r="I202" s="82" t="s">
        <v>410</v>
      </c>
    </row>
    <row r="203" customFormat="false" ht="15" hidden="false" customHeight="true" outlineLevel="0" collapsed="false">
      <c r="A203" s="84" t="n">
        <v>2202</v>
      </c>
      <c r="B203" s="84"/>
      <c r="C203" s="84"/>
      <c r="D203" s="84"/>
      <c r="E203" s="84"/>
      <c r="F203" s="84" t="s">
        <v>419</v>
      </c>
      <c r="G203" s="85" t="s">
        <v>422</v>
      </c>
      <c r="H203" s="86" t="n">
        <v>0.7363</v>
      </c>
      <c r="I203" s="85" t="s">
        <v>410</v>
      </c>
    </row>
    <row r="204" customFormat="false" ht="15" hidden="false" customHeight="true" outlineLevel="0" collapsed="false">
      <c r="A204" s="81" t="n">
        <v>21069010</v>
      </c>
      <c r="B204" s="81" t="s">
        <v>423</v>
      </c>
      <c r="C204" s="81"/>
      <c r="D204" s="81"/>
      <c r="E204" s="81"/>
      <c r="F204" s="81"/>
      <c r="G204" s="82" t="s">
        <v>424</v>
      </c>
      <c r="H204" s="83" t="n">
        <v>0.7363</v>
      </c>
      <c r="I204" s="82" t="s">
        <v>410</v>
      </c>
    </row>
    <row r="205" customFormat="false" ht="15" hidden="false" customHeight="true" outlineLevel="0" collapsed="false">
      <c r="A205" s="84" t="n">
        <v>210690</v>
      </c>
      <c r="B205" s="84"/>
      <c r="C205" s="84"/>
      <c r="D205" s="84" t="s">
        <v>425</v>
      </c>
      <c r="E205" s="84"/>
      <c r="F205" s="84"/>
      <c r="G205" s="85" t="s">
        <v>426</v>
      </c>
      <c r="H205" s="86" t="n">
        <v>0.7363</v>
      </c>
      <c r="I205" s="85" t="s">
        <v>410</v>
      </c>
    </row>
    <row r="206" customFormat="false" ht="15" hidden="false" customHeight="true" outlineLevel="0" collapsed="false">
      <c r="A206" s="81" t="n">
        <v>22029900</v>
      </c>
      <c r="B206" s="81" t="s">
        <v>417</v>
      </c>
      <c r="C206" s="81"/>
      <c r="D206" s="81"/>
      <c r="E206" s="81"/>
      <c r="F206" s="81"/>
      <c r="G206" s="82" t="s">
        <v>426</v>
      </c>
      <c r="H206" s="83" t="n">
        <v>0.7363</v>
      </c>
      <c r="I206" s="82" t="s">
        <v>410</v>
      </c>
    </row>
    <row r="207" customFormat="false" ht="15" hidden="false" customHeight="true" outlineLevel="0" collapsed="false">
      <c r="A207" s="84" t="n">
        <v>210690</v>
      </c>
      <c r="B207" s="84"/>
      <c r="C207" s="84"/>
      <c r="D207" s="84" t="s">
        <v>425</v>
      </c>
      <c r="E207" s="84"/>
      <c r="F207" s="84"/>
      <c r="G207" s="85" t="s">
        <v>427</v>
      </c>
      <c r="H207" s="86" t="n">
        <v>0.7363</v>
      </c>
      <c r="I207" s="85" t="s">
        <v>410</v>
      </c>
    </row>
    <row r="208" customFormat="false" ht="15" hidden="false" customHeight="true" outlineLevel="0" collapsed="false">
      <c r="A208" s="81" t="n">
        <v>22029900</v>
      </c>
      <c r="B208" s="81" t="s">
        <v>417</v>
      </c>
      <c r="C208" s="81"/>
      <c r="D208" s="81"/>
      <c r="E208" s="81"/>
      <c r="F208" s="81"/>
      <c r="G208" s="82" t="s">
        <v>427</v>
      </c>
      <c r="H208" s="83" t="n">
        <v>0.7363</v>
      </c>
      <c r="I208" s="82" t="s">
        <v>410</v>
      </c>
    </row>
    <row r="209" customFormat="false" ht="15" hidden="false" customHeight="true" outlineLevel="0" collapsed="false">
      <c r="A209" s="84" t="n">
        <v>210690</v>
      </c>
      <c r="B209" s="84"/>
      <c r="C209" s="84"/>
      <c r="D209" s="84" t="s">
        <v>425</v>
      </c>
      <c r="E209" s="84"/>
      <c r="F209" s="84"/>
      <c r="G209" s="85" t="s">
        <v>428</v>
      </c>
      <c r="H209" s="86" t="n">
        <v>0.7363</v>
      </c>
      <c r="I209" s="85" t="s">
        <v>410</v>
      </c>
    </row>
    <row r="210" customFormat="false" ht="15" hidden="false" customHeight="true" outlineLevel="0" collapsed="false">
      <c r="A210" s="81" t="n">
        <v>22029900</v>
      </c>
      <c r="B210" s="81" t="s">
        <v>417</v>
      </c>
      <c r="C210" s="81"/>
      <c r="D210" s="81"/>
      <c r="E210" s="81"/>
      <c r="F210" s="81"/>
      <c r="G210" s="82" t="s">
        <v>428</v>
      </c>
      <c r="H210" s="83" t="n">
        <v>0.7363</v>
      </c>
      <c r="I210" s="82" t="s">
        <v>410</v>
      </c>
    </row>
    <row r="211" customFormat="false" ht="15" hidden="false" customHeight="true" outlineLevel="0" collapsed="false">
      <c r="A211" s="84" t="n">
        <v>210690</v>
      </c>
      <c r="B211" s="84"/>
      <c r="C211" s="84"/>
      <c r="D211" s="84" t="s">
        <v>425</v>
      </c>
      <c r="E211" s="84"/>
      <c r="F211" s="84"/>
      <c r="G211" s="85" t="s">
        <v>429</v>
      </c>
      <c r="H211" s="86" t="n">
        <v>0.7363</v>
      </c>
      <c r="I211" s="85" t="s">
        <v>410</v>
      </c>
    </row>
    <row r="212" customFormat="false" ht="15" hidden="false" customHeight="true" outlineLevel="0" collapsed="false">
      <c r="A212" s="81" t="n">
        <v>22029900</v>
      </c>
      <c r="B212" s="81" t="s">
        <v>417</v>
      </c>
      <c r="C212" s="81"/>
      <c r="D212" s="81"/>
      <c r="E212" s="81"/>
      <c r="F212" s="81"/>
      <c r="G212" s="82" t="s">
        <v>429</v>
      </c>
      <c r="H212" s="83" t="n">
        <v>0.7363</v>
      </c>
      <c r="I212" s="82" t="s">
        <v>410</v>
      </c>
    </row>
    <row r="213" customFormat="false" ht="15" hidden="false" customHeight="true" outlineLevel="0" collapsed="false">
      <c r="A213" s="84" t="n">
        <v>22030000</v>
      </c>
      <c r="B213" s="84" t="s">
        <v>430</v>
      </c>
      <c r="C213" s="84"/>
      <c r="D213" s="84"/>
      <c r="E213" s="84"/>
      <c r="F213" s="84"/>
      <c r="G213" s="85" t="s">
        <v>431</v>
      </c>
      <c r="H213" s="86" t="n">
        <v>0.7363</v>
      </c>
      <c r="I213" s="85" t="s">
        <v>410</v>
      </c>
    </row>
    <row r="214" customFormat="false" ht="15" hidden="false" customHeight="true" outlineLevel="0" collapsed="false">
      <c r="A214" s="81" t="n">
        <v>22029100</v>
      </c>
      <c r="B214" s="81" t="s">
        <v>432</v>
      </c>
      <c r="C214" s="81"/>
      <c r="D214" s="81"/>
      <c r="E214" s="81"/>
      <c r="F214" s="81"/>
      <c r="G214" s="82" t="s">
        <v>433</v>
      </c>
      <c r="H214" s="83" t="n">
        <v>0.7363</v>
      </c>
      <c r="I214" s="82" t="s">
        <v>410</v>
      </c>
    </row>
    <row r="215" customFormat="false" ht="15" hidden="false" customHeight="true" outlineLevel="0" collapsed="false">
      <c r="A215" s="84" t="n">
        <v>22030000</v>
      </c>
      <c r="B215" s="84" t="s">
        <v>430</v>
      </c>
      <c r="C215" s="84"/>
      <c r="D215" s="84"/>
      <c r="E215" s="84"/>
      <c r="F215" s="84"/>
      <c r="G215" s="85" t="s">
        <v>434</v>
      </c>
      <c r="H215" s="86" t="n">
        <v>0.7363</v>
      </c>
      <c r="I215" s="85" t="s">
        <v>410</v>
      </c>
    </row>
    <row r="216" customFormat="false" ht="15" hidden="false" customHeight="true" outlineLevel="0" collapsed="false">
      <c r="A216" s="81" t="n">
        <v>22011000</v>
      </c>
      <c r="B216" s="81" t="s">
        <v>408</v>
      </c>
      <c r="C216" s="81"/>
      <c r="D216" s="81"/>
      <c r="E216" s="81"/>
      <c r="F216" s="81"/>
      <c r="G216" s="82" t="s">
        <v>435</v>
      </c>
      <c r="H216" s="83" t="n">
        <v>0.7363</v>
      </c>
      <c r="I216" s="82" t="s">
        <v>410</v>
      </c>
    </row>
    <row r="217" customFormat="false" ht="15" hidden="false" customHeight="true" outlineLevel="0" collapsed="false">
      <c r="A217" s="84" t="n">
        <v>22011000</v>
      </c>
      <c r="B217" s="84" t="s">
        <v>408</v>
      </c>
      <c r="C217" s="84"/>
      <c r="D217" s="84"/>
      <c r="E217" s="84"/>
      <c r="F217" s="84"/>
      <c r="G217" s="85" t="s">
        <v>436</v>
      </c>
      <c r="H217" s="86" t="n">
        <v>0.7363</v>
      </c>
      <c r="I217" s="85" t="s">
        <v>410</v>
      </c>
    </row>
    <row r="218" customFormat="false" ht="15" hidden="false" customHeight="true" outlineLevel="0" collapsed="false">
      <c r="A218" s="81" t="n">
        <v>2523</v>
      </c>
      <c r="B218" s="81"/>
      <c r="C218" s="81"/>
      <c r="D218" s="81"/>
      <c r="E218" s="81"/>
      <c r="F218" s="81" t="s">
        <v>437</v>
      </c>
      <c r="G218" s="82" t="s">
        <v>438</v>
      </c>
      <c r="H218" s="83" t="n">
        <v>0.1928</v>
      </c>
      <c r="I218" s="82" t="s">
        <v>439</v>
      </c>
    </row>
    <row r="219" customFormat="false" ht="15" hidden="false" customHeight="true" outlineLevel="0" collapsed="false">
      <c r="A219" s="84" t="n">
        <v>40169990</v>
      </c>
      <c r="B219" s="84" t="s">
        <v>105</v>
      </c>
      <c r="C219" s="84"/>
      <c r="D219" s="84"/>
      <c r="E219" s="84"/>
      <c r="F219" s="84"/>
      <c r="G219" s="85" t="s">
        <v>440</v>
      </c>
      <c r="H219" s="86" t="n">
        <v>0.4187</v>
      </c>
      <c r="I219" s="85" t="s">
        <v>441</v>
      </c>
    </row>
    <row r="220" customFormat="false" ht="15" hidden="false" customHeight="true" outlineLevel="0" collapsed="false">
      <c r="A220" s="81" t="n">
        <v>44170010</v>
      </c>
      <c r="B220" s="81" t="s">
        <v>442</v>
      </c>
      <c r="C220" s="81"/>
      <c r="D220" s="81"/>
      <c r="E220" s="81"/>
      <c r="F220" s="81"/>
      <c r="G220" s="82" t="s">
        <v>443</v>
      </c>
      <c r="H220" s="83" t="n">
        <v>0.4187</v>
      </c>
      <c r="I220" s="82" t="s">
        <v>441</v>
      </c>
    </row>
    <row r="221" customFormat="false" ht="15" hidden="false" customHeight="true" outlineLevel="0" collapsed="false">
      <c r="A221" s="84" t="n">
        <v>44170090</v>
      </c>
      <c r="B221" s="84" t="s">
        <v>444</v>
      </c>
      <c r="C221" s="84"/>
      <c r="D221" s="84"/>
      <c r="E221" s="84"/>
      <c r="F221" s="84"/>
      <c r="G221" s="85" t="s">
        <v>443</v>
      </c>
      <c r="H221" s="86" t="n">
        <v>0.4187</v>
      </c>
      <c r="I221" s="85" t="s">
        <v>441</v>
      </c>
    </row>
    <row r="222" customFormat="false" ht="15" hidden="false" customHeight="true" outlineLevel="0" collapsed="false">
      <c r="A222" s="81" t="n">
        <v>6804</v>
      </c>
      <c r="B222" s="81"/>
      <c r="C222" s="81"/>
      <c r="D222" s="81"/>
      <c r="E222" s="81"/>
      <c r="F222" s="81" t="s">
        <v>445</v>
      </c>
      <c r="G222" s="82" t="s">
        <v>446</v>
      </c>
      <c r="H222" s="83" t="n">
        <v>0.4187</v>
      </c>
      <c r="I222" s="82" t="s">
        <v>441</v>
      </c>
    </row>
    <row r="223" customFormat="false" ht="15" hidden="false" customHeight="true" outlineLevel="0" collapsed="false">
      <c r="A223" s="84" t="n">
        <v>8201</v>
      </c>
      <c r="B223" s="84"/>
      <c r="C223" s="84"/>
      <c r="D223" s="84"/>
      <c r="E223" s="84"/>
      <c r="F223" s="84" t="s">
        <v>447</v>
      </c>
      <c r="G223" s="85" t="s">
        <v>448</v>
      </c>
      <c r="H223" s="86" t="n">
        <v>0.4187</v>
      </c>
      <c r="I223" s="85" t="s">
        <v>441</v>
      </c>
    </row>
    <row r="224" customFormat="false" ht="15" hidden="false" customHeight="true" outlineLevel="0" collapsed="false">
      <c r="A224" s="81" t="n">
        <v>82022000</v>
      </c>
      <c r="B224" s="81" t="s">
        <v>449</v>
      </c>
      <c r="C224" s="81"/>
      <c r="D224" s="81"/>
      <c r="E224" s="81"/>
      <c r="F224" s="81"/>
      <c r="G224" s="82" t="s">
        <v>450</v>
      </c>
      <c r="H224" s="83" t="n">
        <v>0.4187</v>
      </c>
      <c r="I224" s="82" t="s">
        <v>441</v>
      </c>
    </row>
    <row r="225" customFormat="false" ht="15" hidden="false" customHeight="true" outlineLevel="0" collapsed="false">
      <c r="A225" s="84" t="n">
        <v>82029100</v>
      </c>
      <c r="B225" s="84" t="s">
        <v>451</v>
      </c>
      <c r="C225" s="84"/>
      <c r="D225" s="84"/>
      <c r="E225" s="84"/>
      <c r="F225" s="84"/>
      <c r="G225" s="85" t="s">
        <v>452</v>
      </c>
      <c r="H225" s="86" t="n">
        <v>0.4187</v>
      </c>
      <c r="I225" s="85" t="s">
        <v>441</v>
      </c>
    </row>
    <row r="226" customFormat="false" ht="15" hidden="false" customHeight="true" outlineLevel="0" collapsed="false">
      <c r="A226" s="81" t="n">
        <v>8202</v>
      </c>
      <c r="B226" s="81"/>
      <c r="C226" s="81"/>
      <c r="D226" s="81"/>
      <c r="E226" s="81"/>
      <c r="F226" s="81" t="s">
        <v>453</v>
      </c>
      <c r="G226" s="82" t="s">
        <v>454</v>
      </c>
      <c r="H226" s="83" t="n">
        <v>0.4187</v>
      </c>
      <c r="I226" s="82" t="s">
        <v>441</v>
      </c>
    </row>
    <row r="227" customFormat="false" ht="15" hidden="false" customHeight="true" outlineLevel="0" collapsed="false">
      <c r="A227" s="84" t="n">
        <v>8203</v>
      </c>
      <c r="B227" s="84"/>
      <c r="C227" s="84"/>
      <c r="D227" s="84"/>
      <c r="E227" s="84"/>
      <c r="F227" s="84" t="s">
        <v>455</v>
      </c>
      <c r="G227" s="85" t="s">
        <v>456</v>
      </c>
      <c r="H227" s="86" t="n">
        <v>0.4187</v>
      </c>
      <c r="I227" s="85" t="s">
        <v>441</v>
      </c>
    </row>
    <row r="228" customFormat="false" ht="15" hidden="false" customHeight="true" outlineLevel="0" collapsed="false">
      <c r="A228" s="81" t="n">
        <v>8204</v>
      </c>
      <c r="B228" s="81"/>
      <c r="C228" s="81"/>
      <c r="D228" s="81"/>
      <c r="E228" s="81"/>
      <c r="F228" s="81" t="s">
        <v>457</v>
      </c>
      <c r="G228" s="82" t="s">
        <v>458</v>
      </c>
      <c r="H228" s="83" t="n">
        <v>0.4187</v>
      </c>
      <c r="I228" s="82" t="s">
        <v>441</v>
      </c>
    </row>
    <row r="229" customFormat="false" ht="15" hidden="false" customHeight="true" outlineLevel="0" collapsed="false">
      <c r="A229" s="84" t="n">
        <v>8205</v>
      </c>
      <c r="B229" s="84"/>
      <c r="C229" s="84"/>
      <c r="D229" s="84"/>
      <c r="E229" s="84"/>
      <c r="F229" s="84" t="s">
        <v>459</v>
      </c>
      <c r="G229" s="85" t="s">
        <v>460</v>
      </c>
      <c r="H229" s="86" t="n">
        <v>0.4187</v>
      </c>
      <c r="I229" s="85" t="s">
        <v>441</v>
      </c>
    </row>
    <row r="230" customFormat="false" ht="15" hidden="false" customHeight="true" outlineLevel="0" collapsed="false">
      <c r="A230" s="81" t="n">
        <v>82060000</v>
      </c>
      <c r="B230" s="81" t="s">
        <v>461</v>
      </c>
      <c r="C230" s="81"/>
      <c r="D230" s="81"/>
      <c r="E230" s="81"/>
      <c r="F230" s="81"/>
      <c r="G230" s="82" t="s">
        <v>462</v>
      </c>
      <c r="H230" s="83" t="n">
        <v>0.4187</v>
      </c>
      <c r="I230" s="82" t="s">
        <v>441</v>
      </c>
    </row>
    <row r="231" customFormat="false" ht="15" hidden="false" customHeight="true" outlineLevel="0" collapsed="false">
      <c r="A231" s="84" t="n">
        <v>820740</v>
      </c>
      <c r="B231" s="84"/>
      <c r="C231" s="84"/>
      <c r="D231" s="84" t="s">
        <v>463</v>
      </c>
      <c r="E231" s="84"/>
      <c r="F231" s="84"/>
      <c r="G231" s="85" t="s">
        <v>464</v>
      </c>
      <c r="H231" s="86" t="n">
        <v>0.4187</v>
      </c>
      <c r="I231" s="85" t="s">
        <v>441</v>
      </c>
    </row>
    <row r="232" customFormat="false" ht="15" hidden="false" customHeight="true" outlineLevel="0" collapsed="false">
      <c r="A232" s="81" t="n">
        <v>820760</v>
      </c>
      <c r="B232" s="81"/>
      <c r="C232" s="81"/>
      <c r="D232" s="81" t="s">
        <v>465</v>
      </c>
      <c r="E232" s="81"/>
      <c r="F232" s="81"/>
      <c r="G232" s="82" t="s">
        <v>464</v>
      </c>
      <c r="H232" s="83" t="n">
        <v>0.4187</v>
      </c>
      <c r="I232" s="82" t="s">
        <v>441</v>
      </c>
    </row>
    <row r="233" customFormat="false" ht="15" hidden="false" customHeight="true" outlineLevel="0" collapsed="false">
      <c r="A233" s="84" t="n">
        <v>820770</v>
      </c>
      <c r="B233" s="84"/>
      <c r="C233" s="84"/>
      <c r="D233" s="84" t="s">
        <v>466</v>
      </c>
      <c r="E233" s="84"/>
      <c r="F233" s="84"/>
      <c r="G233" s="85" t="s">
        <v>464</v>
      </c>
      <c r="H233" s="86" t="n">
        <v>0.4187</v>
      </c>
      <c r="I233" s="85" t="s">
        <v>441</v>
      </c>
    </row>
    <row r="234" customFormat="false" ht="15" hidden="false" customHeight="true" outlineLevel="0" collapsed="false">
      <c r="A234" s="81" t="n">
        <v>8207</v>
      </c>
      <c r="B234" s="81"/>
      <c r="C234" s="81"/>
      <c r="D234" s="81"/>
      <c r="E234" s="81"/>
      <c r="F234" s="81" t="s">
        <v>467</v>
      </c>
      <c r="G234" s="82" t="s">
        <v>468</v>
      </c>
      <c r="H234" s="83" t="n">
        <v>0.4187</v>
      </c>
      <c r="I234" s="82" t="s">
        <v>441</v>
      </c>
    </row>
    <row r="235" customFormat="false" ht="15" hidden="false" customHeight="true" outlineLevel="0" collapsed="false">
      <c r="A235" s="84" t="n">
        <v>8208</v>
      </c>
      <c r="B235" s="84"/>
      <c r="C235" s="84"/>
      <c r="D235" s="84"/>
      <c r="E235" s="84"/>
      <c r="F235" s="84" t="s">
        <v>469</v>
      </c>
      <c r="G235" s="85" t="s">
        <v>470</v>
      </c>
      <c r="H235" s="86" t="n">
        <v>0.4187</v>
      </c>
      <c r="I235" s="85" t="s">
        <v>441</v>
      </c>
    </row>
    <row r="236" customFormat="false" ht="15" hidden="false" customHeight="true" outlineLevel="0" collapsed="false">
      <c r="A236" s="81" t="n">
        <v>82090011</v>
      </c>
      <c r="B236" s="81" t="s">
        <v>471</v>
      </c>
      <c r="C236" s="81"/>
      <c r="D236" s="81"/>
      <c r="E236" s="81"/>
      <c r="F236" s="81"/>
      <c r="G236" s="82" t="s">
        <v>472</v>
      </c>
      <c r="H236" s="83" t="n">
        <v>0.4187</v>
      </c>
      <c r="I236" s="82" t="s">
        <v>441</v>
      </c>
    </row>
    <row r="237" customFormat="false" ht="15" hidden="false" customHeight="true" outlineLevel="0" collapsed="false">
      <c r="A237" s="84" t="n">
        <v>820900</v>
      </c>
      <c r="B237" s="84"/>
      <c r="C237" s="84"/>
      <c r="D237" s="84" t="s">
        <v>473</v>
      </c>
      <c r="E237" s="84"/>
      <c r="F237" s="84"/>
      <c r="G237" s="85" t="s">
        <v>474</v>
      </c>
      <c r="H237" s="86" t="n">
        <v>0.4187</v>
      </c>
      <c r="I237" s="85" t="s">
        <v>441</v>
      </c>
    </row>
    <row r="238" customFormat="false" ht="15" hidden="false" customHeight="true" outlineLevel="0" collapsed="false">
      <c r="A238" s="81" t="n">
        <v>8211</v>
      </c>
      <c r="B238" s="81"/>
      <c r="C238" s="81"/>
      <c r="D238" s="81"/>
      <c r="E238" s="81"/>
      <c r="F238" s="81" t="s">
        <v>475</v>
      </c>
      <c r="G238" s="82" t="s">
        <v>476</v>
      </c>
      <c r="H238" s="83" t="n">
        <v>0.4187</v>
      </c>
      <c r="I238" s="82" t="s">
        <v>441</v>
      </c>
    </row>
    <row r="239" customFormat="false" ht="15" hidden="false" customHeight="true" outlineLevel="0" collapsed="false">
      <c r="A239" s="84" t="n">
        <v>8213</v>
      </c>
      <c r="B239" s="84"/>
      <c r="C239" s="84"/>
      <c r="D239" s="84"/>
      <c r="E239" s="84"/>
      <c r="F239" s="84" t="s">
        <v>477</v>
      </c>
      <c r="G239" s="85" t="s">
        <v>478</v>
      </c>
      <c r="H239" s="86" t="n">
        <v>0.4187</v>
      </c>
      <c r="I239" s="85" t="s">
        <v>441</v>
      </c>
    </row>
    <row r="240" customFormat="false" ht="15" hidden="false" customHeight="true" outlineLevel="0" collapsed="false">
      <c r="A240" s="81" t="n">
        <v>8467</v>
      </c>
      <c r="B240" s="81"/>
      <c r="C240" s="81"/>
      <c r="D240" s="81"/>
      <c r="E240" s="81"/>
      <c r="F240" s="81" t="s">
        <v>479</v>
      </c>
      <c r="G240" s="82" t="s">
        <v>480</v>
      </c>
      <c r="H240" s="83" t="n">
        <v>0.4187</v>
      </c>
      <c r="I240" s="82" t="s">
        <v>441</v>
      </c>
    </row>
    <row r="241" customFormat="false" ht="15" hidden="false" customHeight="true" outlineLevel="0" collapsed="false">
      <c r="A241" s="84" t="n">
        <v>84678100</v>
      </c>
      <c r="B241" s="84" t="s">
        <v>481</v>
      </c>
      <c r="C241" s="84"/>
      <c r="D241" s="84"/>
      <c r="E241" s="84"/>
      <c r="F241" s="84"/>
      <c r="G241" s="85" t="s">
        <v>482</v>
      </c>
      <c r="H241" s="86" t="n">
        <v>0.6529</v>
      </c>
      <c r="I241" s="85" t="s">
        <v>441</v>
      </c>
    </row>
    <row r="242" customFormat="false" ht="15" hidden="false" customHeight="true" outlineLevel="0" collapsed="false">
      <c r="A242" s="81" t="n">
        <v>9015</v>
      </c>
      <c r="B242" s="81"/>
      <c r="C242" s="81"/>
      <c r="D242" s="81"/>
      <c r="E242" s="81"/>
      <c r="F242" s="81" t="s">
        <v>483</v>
      </c>
      <c r="G242" s="82" t="s">
        <v>484</v>
      </c>
      <c r="H242" s="83" t="n">
        <v>0.4187</v>
      </c>
      <c r="I242" s="82" t="s">
        <v>441</v>
      </c>
    </row>
    <row r="243" customFormat="false" ht="15" hidden="false" customHeight="true" outlineLevel="0" collapsed="false">
      <c r="A243" s="84" t="n">
        <v>90172000</v>
      </c>
      <c r="B243" s="84" t="s">
        <v>485</v>
      </c>
      <c r="C243" s="84"/>
      <c r="D243" s="84"/>
      <c r="E243" s="84"/>
      <c r="F243" s="84"/>
      <c r="G243" s="85" t="s">
        <v>486</v>
      </c>
      <c r="H243" s="86" t="n">
        <v>0.4187</v>
      </c>
      <c r="I243" s="85" t="s">
        <v>441</v>
      </c>
    </row>
    <row r="244" customFormat="false" ht="15" hidden="false" customHeight="true" outlineLevel="0" collapsed="false">
      <c r="A244" s="81" t="n">
        <v>901730</v>
      </c>
      <c r="B244" s="81"/>
      <c r="C244" s="81"/>
      <c r="D244" s="81" t="s">
        <v>487</v>
      </c>
      <c r="E244" s="81"/>
      <c r="F244" s="81"/>
      <c r="G244" s="82" t="s">
        <v>486</v>
      </c>
      <c r="H244" s="83" t="n">
        <v>0.4187</v>
      </c>
      <c r="I244" s="82" t="s">
        <v>441</v>
      </c>
    </row>
    <row r="245" customFormat="false" ht="15" hidden="false" customHeight="true" outlineLevel="0" collapsed="false">
      <c r="A245" s="84" t="n">
        <v>901780</v>
      </c>
      <c r="B245" s="84"/>
      <c r="C245" s="84"/>
      <c r="D245" s="84" t="s">
        <v>488</v>
      </c>
      <c r="E245" s="84"/>
      <c r="F245" s="84"/>
      <c r="G245" s="85" t="s">
        <v>486</v>
      </c>
      <c r="H245" s="86" t="n">
        <v>0.4187</v>
      </c>
      <c r="I245" s="85" t="s">
        <v>441</v>
      </c>
    </row>
    <row r="246" customFormat="false" ht="15" hidden="false" customHeight="true" outlineLevel="0" collapsed="false">
      <c r="A246" s="81" t="n">
        <v>90179090</v>
      </c>
      <c r="B246" s="81" t="s">
        <v>489</v>
      </c>
      <c r="C246" s="81"/>
      <c r="D246" s="81"/>
      <c r="E246" s="81"/>
      <c r="F246" s="81"/>
      <c r="G246" s="82" t="s">
        <v>486</v>
      </c>
      <c r="H246" s="83" t="n">
        <v>0.4187</v>
      </c>
      <c r="I246" s="82" t="s">
        <v>441</v>
      </c>
    </row>
    <row r="247" customFormat="false" ht="15" hidden="false" customHeight="true" outlineLevel="0" collapsed="false">
      <c r="A247" s="84" t="n">
        <v>90251190</v>
      </c>
      <c r="B247" s="84" t="s">
        <v>490</v>
      </c>
      <c r="C247" s="84"/>
      <c r="D247" s="84"/>
      <c r="E247" s="84"/>
      <c r="F247" s="84"/>
      <c r="G247" s="85" t="s">
        <v>491</v>
      </c>
      <c r="H247" s="86" t="n">
        <v>0.4187</v>
      </c>
      <c r="I247" s="85" t="s">
        <v>441</v>
      </c>
    </row>
    <row r="248" customFormat="false" ht="15" hidden="false" customHeight="true" outlineLevel="0" collapsed="false">
      <c r="A248" s="81" t="n">
        <v>90259010</v>
      </c>
      <c r="B248" s="81" t="s">
        <v>354</v>
      </c>
      <c r="C248" s="81"/>
      <c r="D248" s="81"/>
      <c r="E248" s="81"/>
      <c r="F248" s="81"/>
      <c r="G248" s="82" t="s">
        <v>491</v>
      </c>
      <c r="H248" s="83" t="n">
        <v>0.4187</v>
      </c>
      <c r="I248" s="82" t="s">
        <v>441</v>
      </c>
    </row>
    <row r="249" customFormat="false" ht="15" hidden="false" customHeight="true" outlineLevel="0" collapsed="false">
      <c r="A249" s="84" t="n">
        <v>902519</v>
      </c>
      <c r="B249" s="84"/>
      <c r="C249" s="84"/>
      <c r="D249" s="84" t="s">
        <v>492</v>
      </c>
      <c r="E249" s="84"/>
      <c r="F249" s="84"/>
      <c r="G249" s="85" t="s">
        <v>493</v>
      </c>
      <c r="H249" s="86" t="n">
        <v>0.4187</v>
      </c>
      <c r="I249" s="85" t="s">
        <v>441</v>
      </c>
    </row>
    <row r="250" customFormat="false" ht="15" hidden="false" customHeight="true" outlineLevel="0" collapsed="false">
      <c r="A250" s="81" t="n">
        <v>90259090</v>
      </c>
      <c r="B250" s="81" t="s">
        <v>494</v>
      </c>
      <c r="C250" s="81"/>
      <c r="D250" s="81"/>
      <c r="E250" s="81"/>
      <c r="F250" s="81"/>
      <c r="G250" s="82" t="s">
        <v>493</v>
      </c>
      <c r="H250" s="83" t="n">
        <v>0.4187</v>
      </c>
      <c r="I250" s="82" t="s">
        <v>441</v>
      </c>
    </row>
    <row r="251" customFormat="false" ht="15" hidden="false" customHeight="true" outlineLevel="0" collapsed="false">
      <c r="A251" s="84" t="n">
        <v>8539</v>
      </c>
      <c r="B251" s="84"/>
      <c r="C251" s="84"/>
      <c r="D251" s="84"/>
      <c r="E251" s="84"/>
      <c r="F251" s="84" t="s">
        <v>495</v>
      </c>
      <c r="G251" s="85" t="s">
        <v>496</v>
      </c>
      <c r="H251" s="86" t="n">
        <v>0.6619</v>
      </c>
      <c r="I251" s="85" t="s">
        <v>497</v>
      </c>
    </row>
    <row r="252" customFormat="false" ht="15" hidden="false" customHeight="true" outlineLevel="0" collapsed="false">
      <c r="A252" s="81" t="n">
        <v>8540</v>
      </c>
      <c r="B252" s="81"/>
      <c r="C252" s="81"/>
      <c r="D252" s="81"/>
      <c r="E252" s="81"/>
      <c r="F252" s="81" t="s">
        <v>498</v>
      </c>
      <c r="G252" s="82" t="s">
        <v>499</v>
      </c>
      <c r="H252" s="83" t="n">
        <v>0.6619</v>
      </c>
      <c r="I252" s="82" t="s">
        <v>497</v>
      </c>
    </row>
    <row r="253" customFormat="false" ht="15" hidden="false" customHeight="true" outlineLevel="0" collapsed="false">
      <c r="A253" s="84" t="n">
        <v>85041000</v>
      </c>
      <c r="B253" s="84" t="s">
        <v>500</v>
      </c>
      <c r="C253" s="84"/>
      <c r="D253" s="84"/>
      <c r="E253" s="84"/>
      <c r="F253" s="84"/>
      <c r="G253" s="85" t="s">
        <v>501</v>
      </c>
      <c r="H253" s="86" t="n">
        <v>0.8872</v>
      </c>
      <c r="I253" s="85" t="s">
        <v>497</v>
      </c>
    </row>
    <row r="254" customFormat="false" ht="15" hidden="false" customHeight="true" outlineLevel="0" collapsed="false">
      <c r="A254" s="81" t="n">
        <v>853650</v>
      </c>
      <c r="B254" s="81"/>
      <c r="C254" s="81"/>
      <c r="D254" s="81" t="s">
        <v>233</v>
      </c>
      <c r="E254" s="81"/>
      <c r="F254" s="81"/>
      <c r="G254" s="82" t="s">
        <v>502</v>
      </c>
      <c r="H254" s="83" t="n">
        <v>0.8872</v>
      </c>
      <c r="I254" s="82" t="s">
        <v>497</v>
      </c>
    </row>
    <row r="255" customFormat="false" ht="15" hidden="false" customHeight="true" outlineLevel="0" collapsed="false">
      <c r="A255" s="84" t="n">
        <v>85395000</v>
      </c>
      <c r="B255" s="84" t="s">
        <v>503</v>
      </c>
      <c r="C255" s="84"/>
      <c r="D255" s="84"/>
      <c r="E255" s="84"/>
      <c r="F255" s="84"/>
      <c r="G255" s="85" t="s">
        <v>504</v>
      </c>
      <c r="H255" s="86" t="n">
        <v>0.4931</v>
      </c>
      <c r="I255" s="85" t="s">
        <v>497</v>
      </c>
    </row>
    <row r="256" customFormat="false" ht="15" hidden="false" customHeight="true" outlineLevel="0" collapsed="false">
      <c r="A256" s="81" t="n">
        <v>2522</v>
      </c>
      <c r="B256" s="81"/>
      <c r="C256" s="81"/>
      <c r="D256" s="81"/>
      <c r="E256" s="81"/>
      <c r="F256" s="81" t="s">
        <v>505</v>
      </c>
      <c r="G256" s="82" t="s">
        <v>506</v>
      </c>
      <c r="H256" s="83" t="n">
        <v>0.5214</v>
      </c>
      <c r="I256" s="82" t="s">
        <v>507</v>
      </c>
    </row>
    <row r="257" customFormat="false" ht="15" hidden="false" customHeight="true" outlineLevel="0" collapsed="false">
      <c r="A257" s="84" t="n">
        <v>3816001</v>
      </c>
      <c r="B257" s="84"/>
      <c r="C257" s="84" t="s">
        <v>508</v>
      </c>
      <c r="D257" s="84"/>
      <c r="E257" s="84"/>
      <c r="F257" s="84"/>
      <c r="G257" s="85" t="s">
        <v>509</v>
      </c>
      <c r="H257" s="86" t="n">
        <v>0.5214</v>
      </c>
      <c r="I257" s="85" t="s">
        <v>507</v>
      </c>
    </row>
    <row r="258" customFormat="false" ht="15" hidden="false" customHeight="true" outlineLevel="0" collapsed="false">
      <c r="A258" s="81" t="n">
        <v>38245000</v>
      </c>
      <c r="B258" s="81" t="s">
        <v>510</v>
      </c>
      <c r="C258" s="81"/>
      <c r="D258" s="81"/>
      <c r="E258" s="81"/>
      <c r="F258" s="81"/>
      <c r="G258" s="82" t="s">
        <v>509</v>
      </c>
      <c r="H258" s="83" t="n">
        <v>0.5214</v>
      </c>
      <c r="I258" s="82" t="s">
        <v>507</v>
      </c>
    </row>
    <row r="259" customFormat="false" ht="15" hidden="false" customHeight="true" outlineLevel="0" collapsed="false">
      <c r="A259" s="84" t="n">
        <v>32149000</v>
      </c>
      <c r="B259" s="84" t="s">
        <v>511</v>
      </c>
      <c r="C259" s="84"/>
      <c r="D259" s="84"/>
      <c r="E259" s="84"/>
      <c r="F259" s="84"/>
      <c r="G259" s="85" t="s">
        <v>512</v>
      </c>
      <c r="H259" s="86" t="n">
        <v>0.5214</v>
      </c>
      <c r="I259" s="85" t="s">
        <v>507</v>
      </c>
    </row>
    <row r="260" customFormat="false" ht="15" hidden="false" customHeight="true" outlineLevel="0" collapsed="false">
      <c r="A260" s="81" t="n">
        <v>391000</v>
      </c>
      <c r="B260" s="81"/>
      <c r="C260" s="81"/>
      <c r="D260" s="81" t="s">
        <v>513</v>
      </c>
      <c r="E260" s="81"/>
      <c r="F260" s="81"/>
      <c r="G260" s="82" t="s">
        <v>514</v>
      </c>
      <c r="H260" s="83" t="n">
        <v>0.5214</v>
      </c>
      <c r="I260" s="82" t="s">
        <v>507</v>
      </c>
    </row>
    <row r="261" customFormat="false" ht="15" hidden="false" customHeight="true" outlineLevel="0" collapsed="false">
      <c r="A261" s="84" t="n">
        <v>3916</v>
      </c>
      <c r="B261" s="84"/>
      <c r="C261" s="84"/>
      <c r="D261" s="84"/>
      <c r="E261" s="84"/>
      <c r="F261" s="84" t="s">
        <v>515</v>
      </c>
      <c r="G261" s="85" t="s">
        <v>516</v>
      </c>
      <c r="H261" s="86" t="n">
        <v>0.4973</v>
      </c>
      <c r="I261" s="85" t="s">
        <v>507</v>
      </c>
    </row>
    <row r="262" customFormat="false" ht="15" hidden="false" customHeight="true" outlineLevel="0" collapsed="false">
      <c r="A262" s="81" t="n">
        <v>3917</v>
      </c>
      <c r="B262" s="81"/>
      <c r="C262" s="81"/>
      <c r="D262" s="81"/>
      <c r="E262" s="81"/>
      <c r="F262" s="81" t="s">
        <v>89</v>
      </c>
      <c r="G262" s="82" t="s">
        <v>517</v>
      </c>
      <c r="H262" s="83" t="n">
        <v>0.4973</v>
      </c>
      <c r="I262" s="82" t="s">
        <v>507</v>
      </c>
    </row>
    <row r="263" customFormat="false" ht="15" hidden="false" customHeight="true" outlineLevel="0" collapsed="false">
      <c r="A263" s="84" t="n">
        <v>3918</v>
      </c>
      <c r="B263" s="84"/>
      <c r="C263" s="84"/>
      <c r="D263" s="84"/>
      <c r="E263" s="84"/>
      <c r="F263" s="84" t="s">
        <v>518</v>
      </c>
      <c r="G263" s="85" t="s">
        <v>519</v>
      </c>
      <c r="H263" s="86" t="n">
        <v>0.5214</v>
      </c>
      <c r="I263" s="85" t="s">
        <v>507</v>
      </c>
    </row>
    <row r="264" customFormat="false" ht="15" hidden="false" customHeight="true" outlineLevel="0" collapsed="false">
      <c r="A264" s="81" t="n">
        <v>3919</v>
      </c>
      <c r="B264" s="81"/>
      <c r="C264" s="81"/>
      <c r="D264" s="81"/>
      <c r="E264" s="81"/>
      <c r="F264" s="81" t="s">
        <v>520</v>
      </c>
      <c r="G264" s="82" t="s">
        <v>521</v>
      </c>
      <c r="H264" s="83" t="n">
        <v>0.5214</v>
      </c>
      <c r="I264" s="82" t="s">
        <v>507</v>
      </c>
    </row>
    <row r="265" customFormat="false" ht="15" hidden="false" customHeight="true" outlineLevel="0" collapsed="false">
      <c r="A265" s="84" t="n">
        <v>3919</v>
      </c>
      <c r="B265" s="84"/>
      <c r="C265" s="84"/>
      <c r="D265" s="84"/>
      <c r="E265" s="84"/>
      <c r="F265" s="84" t="s">
        <v>520</v>
      </c>
      <c r="G265" s="85" t="s">
        <v>522</v>
      </c>
      <c r="H265" s="86" t="n">
        <v>0.5214</v>
      </c>
      <c r="I265" s="85" t="s">
        <v>507</v>
      </c>
    </row>
    <row r="266" customFormat="false" ht="15" hidden="false" customHeight="true" outlineLevel="0" collapsed="false">
      <c r="A266" s="81" t="n">
        <v>3920</v>
      </c>
      <c r="B266" s="81"/>
      <c r="C266" s="81"/>
      <c r="D266" s="81"/>
      <c r="E266" s="81"/>
      <c r="F266" s="81" t="s">
        <v>523</v>
      </c>
      <c r="G266" s="82" t="s">
        <v>522</v>
      </c>
      <c r="H266" s="83" t="n">
        <v>0.5214</v>
      </c>
      <c r="I266" s="82" t="s">
        <v>507</v>
      </c>
    </row>
    <row r="267" customFormat="false" ht="15" hidden="false" customHeight="true" outlineLevel="0" collapsed="false">
      <c r="A267" s="84" t="n">
        <v>3921</v>
      </c>
      <c r="B267" s="84"/>
      <c r="C267" s="84"/>
      <c r="D267" s="84"/>
      <c r="E267" s="84"/>
      <c r="F267" s="84" t="s">
        <v>524</v>
      </c>
      <c r="G267" s="85" t="s">
        <v>522</v>
      </c>
      <c r="H267" s="86" t="n">
        <v>0.5214</v>
      </c>
      <c r="I267" s="85" t="s">
        <v>507</v>
      </c>
    </row>
    <row r="268" customFormat="false" ht="15" hidden="false" customHeight="true" outlineLevel="0" collapsed="false">
      <c r="A268" s="81" t="n">
        <v>3921</v>
      </c>
      <c r="B268" s="81"/>
      <c r="C268" s="81"/>
      <c r="D268" s="81"/>
      <c r="E268" s="81"/>
      <c r="F268" s="81" t="s">
        <v>524</v>
      </c>
      <c r="G268" s="82" t="s">
        <v>525</v>
      </c>
      <c r="H268" s="83" t="n">
        <v>0.5214</v>
      </c>
      <c r="I268" s="82" t="s">
        <v>507</v>
      </c>
    </row>
    <row r="269" customFormat="false" ht="15" hidden="false" customHeight="true" outlineLevel="0" collapsed="false">
      <c r="A269" s="84" t="n">
        <v>3921</v>
      </c>
      <c r="B269" s="84"/>
      <c r="C269" s="84"/>
      <c r="D269" s="84"/>
      <c r="E269" s="84"/>
      <c r="F269" s="84" t="s">
        <v>524</v>
      </c>
      <c r="G269" s="85" t="s">
        <v>526</v>
      </c>
      <c r="H269" s="86" t="n">
        <v>0.5214</v>
      </c>
      <c r="I269" s="85" t="s">
        <v>507</v>
      </c>
    </row>
    <row r="270" customFormat="false" ht="15" hidden="false" customHeight="true" outlineLevel="0" collapsed="false">
      <c r="A270" s="81" t="n">
        <v>3921</v>
      </c>
      <c r="B270" s="81"/>
      <c r="C270" s="81"/>
      <c r="D270" s="81"/>
      <c r="E270" s="81"/>
      <c r="F270" s="81" t="s">
        <v>524</v>
      </c>
      <c r="G270" s="82" t="s">
        <v>527</v>
      </c>
      <c r="H270" s="83" t="n">
        <v>0.5214</v>
      </c>
      <c r="I270" s="82" t="s">
        <v>507</v>
      </c>
    </row>
    <row r="271" customFormat="false" ht="15" hidden="false" customHeight="true" outlineLevel="0" collapsed="false">
      <c r="A271" s="84" t="n">
        <v>3922</v>
      </c>
      <c r="B271" s="84"/>
      <c r="C271" s="84"/>
      <c r="D271" s="84"/>
      <c r="E271" s="84"/>
      <c r="F271" s="84" t="s">
        <v>528</v>
      </c>
      <c r="G271" s="85" t="s">
        <v>529</v>
      </c>
      <c r="H271" s="86" t="n">
        <v>0.5214</v>
      </c>
      <c r="I271" s="85" t="s">
        <v>507</v>
      </c>
    </row>
    <row r="272" customFormat="false" ht="15" hidden="false" customHeight="true" outlineLevel="0" collapsed="false">
      <c r="A272" s="81" t="n">
        <v>3924</v>
      </c>
      <c r="B272" s="81"/>
      <c r="C272" s="81"/>
      <c r="D272" s="81"/>
      <c r="E272" s="81"/>
      <c r="F272" s="81" t="s">
        <v>530</v>
      </c>
      <c r="G272" s="82" t="s">
        <v>531</v>
      </c>
      <c r="H272" s="83" t="n">
        <v>0.5214</v>
      </c>
      <c r="I272" s="82" t="s">
        <v>507</v>
      </c>
    </row>
    <row r="273" customFormat="false" ht="15" hidden="false" customHeight="true" outlineLevel="0" collapsed="false">
      <c r="A273" s="84" t="n">
        <v>39251000</v>
      </c>
      <c r="B273" s="84" t="s">
        <v>532</v>
      </c>
      <c r="C273" s="84"/>
      <c r="D273" s="84"/>
      <c r="E273" s="84"/>
      <c r="F273" s="84"/>
      <c r="G273" s="85" t="s">
        <v>533</v>
      </c>
      <c r="H273" s="86" t="n">
        <v>0.5214</v>
      </c>
      <c r="I273" s="85" t="s">
        <v>507</v>
      </c>
    </row>
    <row r="274" customFormat="false" ht="15" hidden="false" customHeight="true" outlineLevel="0" collapsed="false">
      <c r="A274" s="81" t="n">
        <v>392590</v>
      </c>
      <c r="B274" s="81"/>
      <c r="C274" s="81"/>
      <c r="D274" s="81" t="s">
        <v>534</v>
      </c>
      <c r="E274" s="81"/>
      <c r="F274" s="81"/>
      <c r="G274" s="82" t="s">
        <v>535</v>
      </c>
      <c r="H274" s="83" t="n">
        <v>0.5214</v>
      </c>
      <c r="I274" s="82" t="s">
        <v>507</v>
      </c>
    </row>
    <row r="275" customFormat="false" ht="15" hidden="false" customHeight="true" outlineLevel="0" collapsed="false">
      <c r="A275" s="84" t="n">
        <v>39251000</v>
      </c>
      <c r="B275" s="84" t="s">
        <v>532</v>
      </c>
      <c r="C275" s="84"/>
      <c r="D275" s="84"/>
      <c r="E275" s="84"/>
      <c r="F275" s="84"/>
      <c r="G275" s="85" t="s">
        <v>536</v>
      </c>
      <c r="H275" s="86" t="n">
        <v>0.5214</v>
      </c>
      <c r="I275" s="85" t="s">
        <v>507</v>
      </c>
    </row>
    <row r="276" customFormat="false" ht="15" hidden="false" customHeight="true" outlineLevel="0" collapsed="false">
      <c r="A276" s="81" t="n">
        <v>392590</v>
      </c>
      <c r="B276" s="81"/>
      <c r="C276" s="81"/>
      <c r="D276" s="81" t="s">
        <v>534</v>
      </c>
      <c r="E276" s="81"/>
      <c r="F276" s="81"/>
      <c r="G276" s="82" t="s">
        <v>536</v>
      </c>
      <c r="H276" s="83" t="n">
        <v>0.5214</v>
      </c>
      <c r="I276" s="82" t="s">
        <v>507</v>
      </c>
    </row>
    <row r="277" customFormat="false" ht="15" hidden="false" customHeight="true" outlineLevel="0" collapsed="false">
      <c r="A277" s="84" t="n">
        <v>39252000</v>
      </c>
      <c r="B277" s="84" t="s">
        <v>537</v>
      </c>
      <c r="C277" s="84"/>
      <c r="D277" s="84"/>
      <c r="E277" s="84"/>
      <c r="F277" s="84"/>
      <c r="G277" s="85" t="s">
        <v>538</v>
      </c>
      <c r="H277" s="86" t="n">
        <v>0.5214</v>
      </c>
      <c r="I277" s="85" t="s">
        <v>507</v>
      </c>
    </row>
    <row r="278" customFormat="false" ht="15" hidden="false" customHeight="true" outlineLevel="0" collapsed="false">
      <c r="A278" s="81" t="n">
        <v>39253000</v>
      </c>
      <c r="B278" s="81" t="s">
        <v>539</v>
      </c>
      <c r="C278" s="81"/>
      <c r="D278" s="81"/>
      <c r="E278" s="81"/>
      <c r="F278" s="81"/>
      <c r="G278" s="82" t="s">
        <v>540</v>
      </c>
      <c r="H278" s="83" t="n">
        <v>0.5214</v>
      </c>
      <c r="I278" s="82" t="s">
        <v>507</v>
      </c>
    </row>
    <row r="279" customFormat="false" ht="15" hidden="false" customHeight="true" outlineLevel="0" collapsed="false">
      <c r="A279" s="84" t="n">
        <v>392690</v>
      </c>
      <c r="B279" s="84"/>
      <c r="C279" s="84"/>
      <c r="D279" s="84" t="s">
        <v>541</v>
      </c>
      <c r="E279" s="84"/>
      <c r="F279" s="84"/>
      <c r="G279" s="85" t="s">
        <v>542</v>
      </c>
      <c r="H279" s="86" t="n">
        <v>0.5214</v>
      </c>
      <c r="I279" s="85" t="s">
        <v>507</v>
      </c>
    </row>
    <row r="280" customFormat="false" ht="15" hidden="false" customHeight="true" outlineLevel="0" collapsed="false">
      <c r="A280" s="81" t="n">
        <v>4814</v>
      </c>
      <c r="B280" s="81"/>
      <c r="C280" s="81"/>
      <c r="D280" s="81"/>
      <c r="E280" s="81"/>
      <c r="F280" s="81" t="s">
        <v>543</v>
      </c>
      <c r="G280" s="82" t="s">
        <v>544</v>
      </c>
      <c r="H280" s="83" t="n">
        <v>0.5214</v>
      </c>
      <c r="I280" s="82" t="s">
        <v>507</v>
      </c>
    </row>
    <row r="281" customFormat="false" ht="15" hidden="false" customHeight="true" outlineLevel="0" collapsed="false">
      <c r="A281" s="84" t="n">
        <v>68101900</v>
      </c>
      <c r="B281" s="84" t="s">
        <v>545</v>
      </c>
      <c r="C281" s="84"/>
      <c r="D281" s="84"/>
      <c r="E281" s="84"/>
      <c r="F281" s="84"/>
      <c r="G281" s="85" t="s">
        <v>546</v>
      </c>
      <c r="H281" s="86" t="n">
        <v>0.5214</v>
      </c>
      <c r="I281" s="85" t="s">
        <v>507</v>
      </c>
    </row>
    <row r="282" customFormat="false" ht="15" hidden="false" customHeight="true" outlineLevel="0" collapsed="false">
      <c r="A282" s="81" t="n">
        <v>6811</v>
      </c>
      <c r="B282" s="81"/>
      <c r="C282" s="81"/>
      <c r="D282" s="81"/>
      <c r="E282" s="81"/>
      <c r="F282" s="81" t="s">
        <v>547</v>
      </c>
      <c r="G282" s="82" t="s">
        <v>548</v>
      </c>
      <c r="H282" s="83" t="n">
        <v>0.5214</v>
      </c>
      <c r="I282" s="82" t="s">
        <v>507</v>
      </c>
    </row>
    <row r="283" customFormat="false" ht="15" hidden="false" customHeight="true" outlineLevel="0" collapsed="false">
      <c r="A283" s="84" t="n">
        <v>6811</v>
      </c>
      <c r="B283" s="84"/>
      <c r="C283" s="84"/>
      <c r="D283" s="84"/>
      <c r="E283" s="84"/>
      <c r="F283" s="84" t="s">
        <v>547</v>
      </c>
      <c r="G283" s="87" t="s">
        <v>549</v>
      </c>
      <c r="H283" s="86" t="n">
        <v>0.5214</v>
      </c>
      <c r="I283" s="85" t="s">
        <v>507</v>
      </c>
    </row>
    <row r="284" customFormat="false" ht="15" hidden="false" customHeight="true" outlineLevel="0" collapsed="false">
      <c r="A284" s="81" t="n">
        <v>6811</v>
      </c>
      <c r="B284" s="81"/>
      <c r="C284" s="81"/>
      <c r="D284" s="81"/>
      <c r="E284" s="81"/>
      <c r="F284" s="81" t="s">
        <v>547</v>
      </c>
      <c r="G284" s="82" t="s">
        <v>550</v>
      </c>
      <c r="H284" s="83" t="n">
        <v>0.4193</v>
      </c>
      <c r="I284" s="82" t="s">
        <v>507</v>
      </c>
    </row>
    <row r="285" customFormat="false" ht="15" hidden="false" customHeight="true" outlineLevel="0" collapsed="false">
      <c r="A285" s="84" t="n">
        <v>69010000</v>
      </c>
      <c r="B285" s="84" t="s">
        <v>551</v>
      </c>
      <c r="C285" s="84"/>
      <c r="D285" s="84"/>
      <c r="E285" s="84"/>
      <c r="F285" s="84"/>
      <c r="G285" s="85" t="s">
        <v>552</v>
      </c>
      <c r="H285" s="86" t="n">
        <v>0.5214</v>
      </c>
      <c r="I285" s="85" t="s">
        <v>507</v>
      </c>
    </row>
    <row r="286" customFormat="false" ht="15" hidden="false" customHeight="true" outlineLevel="0" collapsed="false">
      <c r="A286" s="81" t="n">
        <v>6902</v>
      </c>
      <c r="B286" s="81"/>
      <c r="C286" s="81"/>
      <c r="D286" s="81"/>
      <c r="E286" s="81"/>
      <c r="F286" s="81" t="s">
        <v>553</v>
      </c>
      <c r="G286" s="82" t="s">
        <v>554</v>
      </c>
      <c r="H286" s="83" t="n">
        <v>0.5214</v>
      </c>
      <c r="I286" s="82" t="s">
        <v>507</v>
      </c>
    </row>
    <row r="287" customFormat="false" ht="15" hidden="false" customHeight="true" outlineLevel="0" collapsed="false">
      <c r="A287" s="84" t="n">
        <v>6904</v>
      </c>
      <c r="B287" s="84"/>
      <c r="C287" s="84"/>
      <c r="D287" s="84"/>
      <c r="E287" s="84"/>
      <c r="F287" s="84" t="s">
        <v>555</v>
      </c>
      <c r="G287" s="85" t="s">
        <v>556</v>
      </c>
      <c r="H287" s="86" t="n">
        <v>0.5214</v>
      </c>
      <c r="I287" s="85" t="s">
        <v>507</v>
      </c>
    </row>
    <row r="288" customFormat="false" ht="15" hidden="false" customHeight="true" outlineLevel="0" collapsed="false">
      <c r="A288" s="81" t="n">
        <v>6905</v>
      </c>
      <c r="B288" s="81"/>
      <c r="C288" s="81"/>
      <c r="D288" s="81"/>
      <c r="E288" s="81"/>
      <c r="F288" s="81" t="s">
        <v>557</v>
      </c>
      <c r="G288" s="82" t="s">
        <v>558</v>
      </c>
      <c r="H288" s="83" t="n">
        <v>0.5214</v>
      </c>
      <c r="I288" s="82" t="s">
        <v>507</v>
      </c>
    </row>
    <row r="289" customFormat="false" ht="15" hidden="false" customHeight="true" outlineLevel="0" collapsed="false">
      <c r="A289" s="84" t="n">
        <v>69060000</v>
      </c>
      <c r="B289" s="84" t="s">
        <v>559</v>
      </c>
      <c r="C289" s="84"/>
      <c r="D289" s="84"/>
      <c r="E289" s="84"/>
      <c r="F289" s="84"/>
      <c r="G289" s="85" t="s">
        <v>560</v>
      </c>
      <c r="H289" s="86" t="n">
        <v>0.5214</v>
      </c>
      <c r="I289" s="85" t="s">
        <v>507</v>
      </c>
    </row>
    <row r="290" customFormat="false" ht="15" hidden="false" customHeight="true" outlineLevel="0" collapsed="false">
      <c r="A290" s="81" t="n">
        <v>6907</v>
      </c>
      <c r="B290" s="81"/>
      <c r="C290" s="81"/>
      <c r="D290" s="81"/>
      <c r="E290" s="81"/>
      <c r="F290" s="81" t="s">
        <v>561</v>
      </c>
      <c r="G290" s="82" t="s">
        <v>562</v>
      </c>
      <c r="H290" s="83" t="n">
        <v>0.4615</v>
      </c>
      <c r="I290" s="82" t="s">
        <v>507</v>
      </c>
    </row>
    <row r="291" customFormat="false" ht="15" hidden="false" customHeight="true" outlineLevel="0" collapsed="false">
      <c r="A291" s="84" t="n">
        <v>6907</v>
      </c>
      <c r="B291" s="84"/>
      <c r="C291" s="84"/>
      <c r="D291" s="84"/>
      <c r="E291" s="84"/>
      <c r="F291" s="84" t="s">
        <v>561</v>
      </c>
      <c r="G291" s="85" t="s">
        <v>563</v>
      </c>
      <c r="H291" s="86" t="n">
        <v>0.4615</v>
      </c>
      <c r="I291" s="85" t="s">
        <v>507</v>
      </c>
    </row>
    <row r="292" customFormat="false" ht="15" hidden="false" customHeight="true" outlineLevel="0" collapsed="false">
      <c r="A292" s="81" t="n">
        <v>6910</v>
      </c>
      <c r="B292" s="81"/>
      <c r="C292" s="81"/>
      <c r="D292" s="81"/>
      <c r="E292" s="81"/>
      <c r="F292" s="81" t="s">
        <v>564</v>
      </c>
      <c r="G292" s="82" t="s">
        <v>565</v>
      </c>
      <c r="H292" s="83" t="n">
        <v>0.4799</v>
      </c>
      <c r="I292" s="82" t="s">
        <v>507</v>
      </c>
    </row>
    <row r="293" customFormat="false" ht="15" hidden="false" customHeight="true" outlineLevel="0" collapsed="false">
      <c r="A293" s="84" t="n">
        <v>69120000</v>
      </c>
      <c r="B293" s="84" t="s">
        <v>566</v>
      </c>
      <c r="C293" s="84"/>
      <c r="D293" s="84"/>
      <c r="E293" s="84"/>
      <c r="F293" s="84"/>
      <c r="G293" s="85" t="s">
        <v>567</v>
      </c>
      <c r="H293" s="86" t="n">
        <v>0.5214</v>
      </c>
      <c r="I293" s="85" t="s">
        <v>507</v>
      </c>
    </row>
    <row r="294" customFormat="false" ht="15" hidden="false" customHeight="true" outlineLevel="0" collapsed="false">
      <c r="A294" s="81" t="n">
        <v>7003</v>
      </c>
      <c r="B294" s="81"/>
      <c r="C294" s="81"/>
      <c r="D294" s="81"/>
      <c r="E294" s="81"/>
      <c r="F294" s="81" t="s">
        <v>568</v>
      </c>
      <c r="G294" s="82" t="s">
        <v>569</v>
      </c>
      <c r="H294" s="83" t="n">
        <v>0.5214</v>
      </c>
      <c r="I294" s="82" t="s">
        <v>507</v>
      </c>
    </row>
    <row r="295" customFormat="false" ht="15" hidden="false" customHeight="true" outlineLevel="0" collapsed="false">
      <c r="A295" s="84" t="n">
        <v>7004</v>
      </c>
      <c r="B295" s="84"/>
      <c r="C295" s="84"/>
      <c r="D295" s="84"/>
      <c r="E295" s="84"/>
      <c r="F295" s="84" t="s">
        <v>570</v>
      </c>
      <c r="G295" s="85" t="s">
        <v>571</v>
      </c>
      <c r="H295" s="86" t="n">
        <v>0.5214</v>
      </c>
      <c r="I295" s="85" t="s">
        <v>507</v>
      </c>
    </row>
    <row r="296" customFormat="false" ht="15" hidden="false" customHeight="true" outlineLevel="0" collapsed="false">
      <c r="A296" s="81" t="n">
        <v>7005</v>
      </c>
      <c r="B296" s="81"/>
      <c r="C296" s="81"/>
      <c r="D296" s="81"/>
      <c r="E296" s="81"/>
      <c r="F296" s="81" t="s">
        <v>572</v>
      </c>
      <c r="G296" s="82" t="s">
        <v>573</v>
      </c>
      <c r="H296" s="83" t="n">
        <v>0.5214</v>
      </c>
      <c r="I296" s="82" t="s">
        <v>507</v>
      </c>
    </row>
    <row r="297" customFormat="false" ht="15" hidden="false" customHeight="true" outlineLevel="0" collapsed="false">
      <c r="A297" s="84" t="n">
        <v>70071900</v>
      </c>
      <c r="B297" s="84" t="s">
        <v>574</v>
      </c>
      <c r="C297" s="84"/>
      <c r="D297" s="84"/>
      <c r="E297" s="84"/>
      <c r="F297" s="84"/>
      <c r="G297" s="85" t="s">
        <v>575</v>
      </c>
      <c r="H297" s="86" t="n">
        <v>0.5214</v>
      </c>
      <c r="I297" s="85" t="s">
        <v>507</v>
      </c>
    </row>
    <row r="298" customFormat="false" ht="15" hidden="false" customHeight="true" outlineLevel="0" collapsed="false">
      <c r="A298" s="81" t="n">
        <v>70072900</v>
      </c>
      <c r="B298" s="81" t="s">
        <v>330</v>
      </c>
      <c r="C298" s="81"/>
      <c r="D298" s="81"/>
      <c r="E298" s="81"/>
      <c r="F298" s="81"/>
      <c r="G298" s="82" t="s">
        <v>576</v>
      </c>
      <c r="H298" s="83" t="n">
        <v>0.5214</v>
      </c>
      <c r="I298" s="82" t="s">
        <v>507</v>
      </c>
    </row>
    <row r="299" customFormat="false" ht="15" hidden="false" customHeight="true" outlineLevel="0" collapsed="false">
      <c r="A299" s="84" t="n">
        <v>7008</v>
      </c>
      <c r="B299" s="84"/>
      <c r="C299" s="84"/>
      <c r="D299" s="84"/>
      <c r="E299" s="84"/>
      <c r="F299" s="84" t="s">
        <v>577</v>
      </c>
      <c r="G299" s="85" t="s">
        <v>578</v>
      </c>
      <c r="H299" s="86" t="n">
        <v>0.5214</v>
      </c>
      <c r="I299" s="85" t="s">
        <v>507</v>
      </c>
    </row>
    <row r="300" customFormat="false" ht="15" hidden="false" customHeight="true" outlineLevel="0" collapsed="false">
      <c r="A300" s="81" t="n">
        <v>7016</v>
      </c>
      <c r="B300" s="81"/>
      <c r="C300" s="81"/>
      <c r="D300" s="81"/>
      <c r="E300" s="81"/>
      <c r="F300" s="81" t="s">
        <v>579</v>
      </c>
      <c r="G300" s="82" t="s">
        <v>580</v>
      </c>
      <c r="H300" s="83" t="n">
        <v>0.5214</v>
      </c>
      <c r="I300" s="82" t="s">
        <v>507</v>
      </c>
    </row>
    <row r="301" customFormat="false" ht="15" hidden="false" customHeight="true" outlineLevel="0" collapsed="false">
      <c r="A301" s="84" t="n">
        <v>72142000</v>
      </c>
      <c r="B301" s="84" t="s">
        <v>581</v>
      </c>
      <c r="C301" s="84"/>
      <c r="D301" s="84"/>
      <c r="E301" s="84"/>
      <c r="F301" s="84"/>
      <c r="G301" s="85" t="s">
        <v>582</v>
      </c>
      <c r="H301" s="86" t="n">
        <v>0.5214</v>
      </c>
      <c r="I301" s="85" t="s">
        <v>507</v>
      </c>
    </row>
    <row r="302" customFormat="false" ht="15" hidden="false" customHeight="true" outlineLevel="0" collapsed="false">
      <c r="A302" s="81" t="n">
        <v>73089010</v>
      </c>
      <c r="B302" s="81" t="s">
        <v>583</v>
      </c>
      <c r="C302" s="81"/>
      <c r="D302" s="81"/>
      <c r="E302" s="81"/>
      <c r="F302" s="81"/>
      <c r="G302" s="82" t="s">
        <v>584</v>
      </c>
      <c r="H302" s="83" t="n">
        <v>0.5214</v>
      </c>
      <c r="I302" s="82" t="s">
        <v>507</v>
      </c>
    </row>
    <row r="303" customFormat="false" ht="15" hidden="false" customHeight="true" outlineLevel="0" collapsed="false">
      <c r="A303" s="84" t="n">
        <v>72142000</v>
      </c>
      <c r="B303" s="84" t="s">
        <v>581</v>
      </c>
      <c r="C303" s="84"/>
      <c r="D303" s="84"/>
      <c r="E303" s="84"/>
      <c r="F303" s="84"/>
      <c r="G303" s="85" t="s">
        <v>585</v>
      </c>
      <c r="H303" s="86" t="n">
        <v>0.3041</v>
      </c>
      <c r="I303" s="85" t="s">
        <v>507</v>
      </c>
    </row>
    <row r="304" customFormat="false" ht="15" hidden="false" customHeight="true" outlineLevel="0" collapsed="false">
      <c r="A304" s="81" t="n">
        <v>7213</v>
      </c>
      <c r="B304" s="81"/>
      <c r="C304" s="81"/>
      <c r="D304" s="81"/>
      <c r="E304" s="81"/>
      <c r="F304" s="81" t="s">
        <v>586</v>
      </c>
      <c r="G304" s="82" t="s">
        <v>587</v>
      </c>
      <c r="H304" s="83" t="n">
        <v>0.3041</v>
      </c>
      <c r="I304" s="82" t="s">
        <v>507</v>
      </c>
    </row>
    <row r="305" customFormat="false" ht="15" hidden="false" customHeight="true" outlineLevel="0" collapsed="false">
      <c r="A305" s="84" t="n">
        <v>73089010</v>
      </c>
      <c r="B305" s="84" t="s">
        <v>583</v>
      </c>
      <c r="C305" s="84"/>
      <c r="D305" s="84"/>
      <c r="E305" s="84"/>
      <c r="F305" s="84"/>
      <c r="G305" s="85" t="s">
        <v>587</v>
      </c>
      <c r="H305" s="86" t="n">
        <v>0.3041</v>
      </c>
      <c r="I305" s="85" t="s">
        <v>507</v>
      </c>
    </row>
    <row r="306" customFormat="false" ht="15" hidden="false" customHeight="true" outlineLevel="0" collapsed="false">
      <c r="A306" s="81" t="n">
        <v>72171090</v>
      </c>
      <c r="B306" s="81" t="s">
        <v>588</v>
      </c>
      <c r="C306" s="81"/>
      <c r="D306" s="81"/>
      <c r="E306" s="81"/>
      <c r="F306" s="81"/>
      <c r="G306" s="82" t="s">
        <v>589</v>
      </c>
      <c r="H306" s="83" t="n">
        <v>0.3041</v>
      </c>
      <c r="I306" s="82" t="s">
        <v>507</v>
      </c>
    </row>
    <row r="307" customFormat="false" ht="15" hidden="false" customHeight="true" outlineLevel="0" collapsed="false">
      <c r="A307" s="84" t="n">
        <v>7312</v>
      </c>
      <c r="B307" s="84"/>
      <c r="C307" s="84"/>
      <c r="D307" s="84"/>
      <c r="E307" s="84"/>
      <c r="F307" s="84" t="s">
        <v>590</v>
      </c>
      <c r="G307" s="85" t="s">
        <v>589</v>
      </c>
      <c r="H307" s="86" t="n">
        <v>0.3041</v>
      </c>
      <c r="I307" s="85" t="s">
        <v>507</v>
      </c>
    </row>
    <row r="308" customFormat="false" ht="15" hidden="false" customHeight="true" outlineLevel="0" collapsed="false">
      <c r="A308" s="81" t="n">
        <v>72172010</v>
      </c>
      <c r="B308" s="81" t="s">
        <v>591</v>
      </c>
      <c r="C308" s="81"/>
      <c r="D308" s="81"/>
      <c r="E308" s="81"/>
      <c r="F308" s="81"/>
      <c r="G308" s="82" t="s">
        <v>592</v>
      </c>
      <c r="H308" s="83" t="n">
        <v>0.5214</v>
      </c>
      <c r="I308" s="82" t="s">
        <v>507</v>
      </c>
    </row>
    <row r="309" customFormat="false" ht="15" hidden="false" customHeight="true" outlineLevel="0" collapsed="false">
      <c r="A309" s="84" t="n">
        <v>72172090</v>
      </c>
      <c r="B309" s="84" t="s">
        <v>593</v>
      </c>
      <c r="C309" s="84"/>
      <c r="D309" s="84"/>
      <c r="E309" s="84"/>
      <c r="F309" s="84"/>
      <c r="G309" s="85" t="s">
        <v>594</v>
      </c>
      <c r="H309" s="86" t="n">
        <v>0.5214</v>
      </c>
      <c r="I309" s="85" t="s">
        <v>507</v>
      </c>
    </row>
    <row r="310" customFormat="false" ht="15" hidden="false" customHeight="true" outlineLevel="0" collapsed="false">
      <c r="A310" s="81" t="n">
        <v>7307</v>
      </c>
      <c r="B310" s="81"/>
      <c r="C310" s="81"/>
      <c r="D310" s="81"/>
      <c r="E310" s="81"/>
      <c r="F310" s="81" t="s">
        <v>595</v>
      </c>
      <c r="G310" s="82" t="s">
        <v>596</v>
      </c>
      <c r="H310" s="83" t="n">
        <v>0.5214</v>
      </c>
      <c r="I310" s="82" t="s">
        <v>507</v>
      </c>
    </row>
    <row r="311" customFormat="false" ht="15" hidden="false" customHeight="true" outlineLevel="0" collapsed="false">
      <c r="A311" s="84" t="n">
        <v>73083000</v>
      </c>
      <c r="B311" s="84" t="s">
        <v>597</v>
      </c>
      <c r="C311" s="84"/>
      <c r="D311" s="84"/>
      <c r="E311" s="84"/>
      <c r="F311" s="84"/>
      <c r="G311" s="85" t="s">
        <v>598</v>
      </c>
      <c r="H311" s="86" t="n">
        <v>0.5214</v>
      </c>
      <c r="I311" s="85" t="s">
        <v>507</v>
      </c>
    </row>
    <row r="312" customFormat="false" ht="15" hidden="false" customHeight="true" outlineLevel="0" collapsed="false">
      <c r="A312" s="81" t="n">
        <v>73084000</v>
      </c>
      <c r="B312" s="81" t="s">
        <v>599</v>
      </c>
      <c r="C312" s="81"/>
      <c r="D312" s="81"/>
      <c r="E312" s="81"/>
      <c r="F312" s="81"/>
      <c r="G312" s="82" t="s">
        <v>600</v>
      </c>
      <c r="H312" s="83" t="n">
        <v>0.5214</v>
      </c>
      <c r="I312" s="82" t="s">
        <v>507</v>
      </c>
    </row>
    <row r="313" customFormat="false" ht="15" hidden="false" customHeight="true" outlineLevel="0" collapsed="false">
      <c r="A313" s="84" t="n">
        <v>730890</v>
      </c>
      <c r="B313" s="84"/>
      <c r="C313" s="84"/>
      <c r="D313" s="84" t="s">
        <v>601</v>
      </c>
      <c r="E313" s="84"/>
      <c r="F313" s="84"/>
      <c r="G313" s="85" t="s">
        <v>600</v>
      </c>
      <c r="H313" s="86" t="n">
        <v>0.5214</v>
      </c>
      <c r="I313" s="85" t="s">
        <v>507</v>
      </c>
    </row>
    <row r="314" customFormat="false" ht="15" hidden="false" customHeight="true" outlineLevel="0" collapsed="false">
      <c r="A314" s="81" t="n">
        <v>73084000</v>
      </c>
      <c r="B314" s="81" t="s">
        <v>599</v>
      </c>
      <c r="C314" s="81"/>
      <c r="D314" s="81"/>
      <c r="E314" s="81"/>
      <c r="F314" s="81"/>
      <c r="G314" s="82" t="s">
        <v>602</v>
      </c>
      <c r="H314" s="83" t="n">
        <v>0.3041</v>
      </c>
      <c r="I314" s="82" t="s">
        <v>507</v>
      </c>
    </row>
    <row r="315" customFormat="false" ht="15" hidden="false" customHeight="true" outlineLevel="0" collapsed="false">
      <c r="A315" s="84" t="n">
        <v>73089090</v>
      </c>
      <c r="B315" s="84" t="s">
        <v>603</v>
      </c>
      <c r="C315" s="84"/>
      <c r="D315" s="84"/>
      <c r="E315" s="84"/>
      <c r="F315" s="84"/>
      <c r="G315" s="85" t="s">
        <v>604</v>
      </c>
      <c r="H315" s="86" t="n">
        <v>0.3041</v>
      </c>
      <c r="I315" s="85" t="s">
        <v>507</v>
      </c>
    </row>
    <row r="316" customFormat="false" ht="15" hidden="false" customHeight="true" outlineLevel="0" collapsed="false">
      <c r="A316" s="81" t="n">
        <v>7310</v>
      </c>
      <c r="B316" s="81"/>
      <c r="C316" s="81"/>
      <c r="D316" s="81"/>
      <c r="E316" s="81"/>
      <c r="F316" s="81" t="s">
        <v>605</v>
      </c>
      <c r="G316" s="82" t="s">
        <v>606</v>
      </c>
      <c r="H316" s="83" t="n">
        <v>0.5214</v>
      </c>
      <c r="I316" s="82" t="s">
        <v>507</v>
      </c>
    </row>
    <row r="317" customFormat="false" ht="15" hidden="false" customHeight="true" outlineLevel="0" collapsed="false">
      <c r="A317" s="84" t="n">
        <v>73130000</v>
      </c>
      <c r="B317" s="84" t="s">
        <v>607</v>
      </c>
      <c r="C317" s="84"/>
      <c r="D317" s="84"/>
      <c r="E317" s="84"/>
      <c r="F317" s="84"/>
      <c r="G317" s="85" t="s">
        <v>608</v>
      </c>
      <c r="H317" s="86" t="n">
        <v>0.5214</v>
      </c>
      <c r="I317" s="85" t="s">
        <v>507</v>
      </c>
    </row>
    <row r="318" customFormat="false" ht="15" hidden="false" customHeight="true" outlineLevel="0" collapsed="false">
      <c r="A318" s="81" t="n">
        <v>7314</v>
      </c>
      <c r="B318" s="81"/>
      <c r="C318" s="81"/>
      <c r="D318" s="81"/>
      <c r="E318" s="81"/>
      <c r="F318" s="81" t="s">
        <v>609</v>
      </c>
      <c r="G318" s="82" t="s">
        <v>610</v>
      </c>
      <c r="H318" s="83" t="n">
        <v>0.3041</v>
      </c>
      <c r="I318" s="82" t="s">
        <v>507</v>
      </c>
    </row>
    <row r="319" customFormat="false" ht="15" hidden="false" customHeight="true" outlineLevel="0" collapsed="false">
      <c r="A319" s="84" t="n">
        <v>73151100</v>
      </c>
      <c r="B319" s="84" t="s">
        <v>332</v>
      </c>
      <c r="C319" s="84"/>
      <c r="D319" s="84"/>
      <c r="E319" s="84"/>
      <c r="F319" s="84"/>
      <c r="G319" s="85" t="s">
        <v>611</v>
      </c>
      <c r="H319" s="86" t="n">
        <v>0.5214</v>
      </c>
      <c r="I319" s="85" t="s">
        <v>507</v>
      </c>
    </row>
    <row r="320" customFormat="false" ht="15" hidden="false" customHeight="true" outlineLevel="0" collapsed="false">
      <c r="A320" s="81" t="n">
        <v>73151290</v>
      </c>
      <c r="B320" s="81" t="s">
        <v>612</v>
      </c>
      <c r="C320" s="81"/>
      <c r="D320" s="81"/>
      <c r="E320" s="81"/>
      <c r="F320" s="81"/>
      <c r="G320" s="82" t="s">
        <v>613</v>
      </c>
      <c r="H320" s="83" t="n">
        <v>0.5214</v>
      </c>
      <c r="I320" s="82" t="s">
        <v>507</v>
      </c>
    </row>
    <row r="321" customFormat="false" ht="15" hidden="false" customHeight="true" outlineLevel="0" collapsed="false">
      <c r="A321" s="84" t="n">
        <v>73158200</v>
      </c>
      <c r="B321" s="84" t="s">
        <v>614</v>
      </c>
      <c r="C321" s="84"/>
      <c r="D321" s="84"/>
      <c r="E321" s="84"/>
      <c r="F321" s="84"/>
      <c r="G321" s="85" t="s">
        <v>615</v>
      </c>
      <c r="H321" s="86" t="n">
        <v>0.5214</v>
      </c>
      <c r="I321" s="85" t="s">
        <v>507</v>
      </c>
    </row>
    <row r="322" customFormat="false" ht="15" hidden="false" customHeight="true" outlineLevel="0" collapsed="false">
      <c r="A322" s="81" t="n">
        <v>731700</v>
      </c>
      <c r="B322" s="81"/>
      <c r="C322" s="81"/>
      <c r="D322" s="81" t="s">
        <v>616</v>
      </c>
      <c r="E322" s="81"/>
      <c r="F322" s="81"/>
      <c r="G322" s="82" t="s">
        <v>617</v>
      </c>
      <c r="H322" s="83" t="n">
        <v>0.5214</v>
      </c>
      <c r="I322" s="82" t="s">
        <v>507</v>
      </c>
    </row>
    <row r="323" customFormat="false" ht="15" hidden="false" customHeight="true" outlineLevel="0" collapsed="false">
      <c r="A323" s="84" t="n">
        <v>7318</v>
      </c>
      <c r="B323" s="84"/>
      <c r="C323" s="84"/>
      <c r="D323" s="84"/>
      <c r="E323" s="84"/>
      <c r="F323" s="84" t="s">
        <v>618</v>
      </c>
      <c r="G323" s="85" t="s">
        <v>619</v>
      </c>
      <c r="H323" s="86" t="n">
        <v>0.5214</v>
      </c>
      <c r="I323" s="85" t="s">
        <v>507</v>
      </c>
    </row>
    <row r="324" customFormat="false" ht="15" hidden="false" customHeight="true" outlineLevel="0" collapsed="false">
      <c r="A324" s="81" t="n">
        <v>7323</v>
      </c>
      <c r="B324" s="81"/>
      <c r="C324" s="81"/>
      <c r="D324" s="81"/>
      <c r="E324" s="81"/>
      <c r="F324" s="81" t="s">
        <v>620</v>
      </c>
      <c r="G324" s="82" t="s">
        <v>621</v>
      </c>
      <c r="H324" s="83" t="n">
        <v>0.5214</v>
      </c>
      <c r="I324" s="82" t="s">
        <v>507</v>
      </c>
    </row>
    <row r="325" customFormat="false" ht="15" hidden="false" customHeight="true" outlineLevel="0" collapsed="false">
      <c r="A325" s="84" t="n">
        <v>7323</v>
      </c>
      <c r="B325" s="84"/>
      <c r="C325" s="84"/>
      <c r="D325" s="84"/>
      <c r="E325" s="84"/>
      <c r="F325" s="84" t="s">
        <v>620</v>
      </c>
      <c r="G325" s="85" t="s">
        <v>622</v>
      </c>
      <c r="H325" s="86" t="n">
        <v>0.5214</v>
      </c>
      <c r="I325" s="85" t="s">
        <v>507</v>
      </c>
    </row>
    <row r="326" customFormat="false" ht="15" hidden="false" customHeight="true" outlineLevel="0" collapsed="false">
      <c r="A326" s="81" t="n">
        <v>7324</v>
      </c>
      <c r="B326" s="81"/>
      <c r="C326" s="81"/>
      <c r="D326" s="81"/>
      <c r="E326" s="81"/>
      <c r="F326" s="81" t="s">
        <v>623</v>
      </c>
      <c r="G326" s="82" t="s">
        <v>624</v>
      </c>
      <c r="H326" s="83" t="n">
        <v>0.5214</v>
      </c>
      <c r="I326" s="82" t="s">
        <v>507</v>
      </c>
    </row>
    <row r="327" customFormat="false" ht="15" hidden="false" customHeight="true" outlineLevel="0" collapsed="false">
      <c r="A327" s="84" t="n">
        <v>7325</v>
      </c>
      <c r="B327" s="84"/>
      <c r="C327" s="84"/>
      <c r="D327" s="84"/>
      <c r="E327" s="84"/>
      <c r="F327" s="84" t="s">
        <v>130</v>
      </c>
      <c r="G327" s="85" t="s">
        <v>625</v>
      </c>
      <c r="H327" s="86" t="n">
        <v>0.5214</v>
      </c>
      <c r="I327" s="85" t="s">
        <v>507</v>
      </c>
    </row>
    <row r="328" customFormat="false" ht="15" hidden="false" customHeight="true" outlineLevel="0" collapsed="false">
      <c r="A328" s="81" t="n">
        <v>7326</v>
      </c>
      <c r="B328" s="81"/>
      <c r="C328" s="81"/>
      <c r="D328" s="81"/>
      <c r="E328" s="81"/>
      <c r="F328" s="81" t="s">
        <v>626</v>
      </c>
      <c r="G328" s="82" t="s">
        <v>627</v>
      </c>
      <c r="H328" s="83" t="n">
        <v>0.5214</v>
      </c>
      <c r="I328" s="82" t="s">
        <v>507</v>
      </c>
    </row>
    <row r="329" customFormat="false" ht="15" hidden="false" customHeight="true" outlineLevel="0" collapsed="false">
      <c r="A329" s="84" t="n">
        <v>7407</v>
      </c>
      <c r="B329" s="84"/>
      <c r="C329" s="84"/>
      <c r="D329" s="84"/>
      <c r="E329" s="84"/>
      <c r="F329" s="84" t="s">
        <v>628</v>
      </c>
      <c r="G329" s="85" t="s">
        <v>629</v>
      </c>
      <c r="H329" s="86" t="n">
        <v>0.5214</v>
      </c>
      <c r="I329" s="85" t="s">
        <v>507</v>
      </c>
    </row>
    <row r="330" customFormat="false" ht="15" hidden="false" customHeight="true" outlineLevel="0" collapsed="false">
      <c r="A330" s="81" t="n">
        <v>74111010</v>
      </c>
      <c r="B330" s="81" t="s">
        <v>630</v>
      </c>
      <c r="C330" s="81"/>
      <c r="D330" s="81"/>
      <c r="E330" s="81"/>
      <c r="F330" s="81"/>
      <c r="G330" s="82" t="s">
        <v>631</v>
      </c>
      <c r="H330" s="83" t="n">
        <v>0.5214</v>
      </c>
      <c r="I330" s="82" t="s">
        <v>507</v>
      </c>
    </row>
    <row r="331" customFormat="false" ht="15" hidden="false" customHeight="true" outlineLevel="0" collapsed="false">
      <c r="A331" s="84" t="n">
        <v>7412</v>
      </c>
      <c r="B331" s="84"/>
      <c r="C331" s="84"/>
      <c r="D331" s="84"/>
      <c r="E331" s="84"/>
      <c r="F331" s="84" t="s">
        <v>632</v>
      </c>
      <c r="G331" s="85" t="s">
        <v>633</v>
      </c>
      <c r="H331" s="86" t="n">
        <v>0.5214</v>
      </c>
      <c r="I331" s="85" t="s">
        <v>507</v>
      </c>
    </row>
    <row r="332" customFormat="false" ht="15" hidden="false" customHeight="true" outlineLevel="0" collapsed="false">
      <c r="A332" s="81" t="n">
        <v>7415</v>
      </c>
      <c r="B332" s="81"/>
      <c r="C332" s="81"/>
      <c r="D332" s="81"/>
      <c r="E332" s="81"/>
      <c r="F332" s="81" t="s">
        <v>634</v>
      </c>
      <c r="G332" s="82" t="s">
        <v>635</v>
      </c>
      <c r="H332" s="83" t="n">
        <v>0.5214</v>
      </c>
      <c r="I332" s="82" t="s">
        <v>507</v>
      </c>
    </row>
    <row r="333" customFormat="false" ht="15" hidden="false" customHeight="true" outlineLevel="0" collapsed="false">
      <c r="A333" s="84" t="n">
        <v>74182000</v>
      </c>
      <c r="B333" s="84" t="s">
        <v>636</v>
      </c>
      <c r="C333" s="84"/>
      <c r="D333" s="84"/>
      <c r="E333" s="84"/>
      <c r="F333" s="84"/>
      <c r="G333" s="85" t="s">
        <v>637</v>
      </c>
      <c r="H333" s="86" t="n">
        <v>0.5214</v>
      </c>
      <c r="I333" s="85" t="s">
        <v>507</v>
      </c>
    </row>
    <row r="334" customFormat="false" ht="15" hidden="false" customHeight="true" outlineLevel="0" collapsed="false">
      <c r="A334" s="81" t="n">
        <v>76071990</v>
      </c>
      <c r="B334" s="81" t="s">
        <v>638</v>
      </c>
      <c r="C334" s="81"/>
      <c r="D334" s="81"/>
      <c r="E334" s="81"/>
      <c r="F334" s="81"/>
      <c r="G334" s="82" t="s">
        <v>639</v>
      </c>
      <c r="H334" s="83" t="n">
        <v>0.5214</v>
      </c>
      <c r="I334" s="82" t="s">
        <v>507</v>
      </c>
    </row>
    <row r="335" customFormat="false" ht="15" hidden="false" customHeight="true" outlineLevel="0" collapsed="false">
      <c r="A335" s="84" t="n">
        <v>7608</v>
      </c>
      <c r="B335" s="84"/>
      <c r="C335" s="84"/>
      <c r="D335" s="84"/>
      <c r="E335" s="84"/>
      <c r="F335" s="84" t="s">
        <v>640</v>
      </c>
      <c r="G335" s="85" t="s">
        <v>641</v>
      </c>
      <c r="H335" s="86" t="n">
        <v>0.5214</v>
      </c>
      <c r="I335" s="85" t="s">
        <v>507</v>
      </c>
    </row>
    <row r="336" customFormat="false" ht="15" hidden="false" customHeight="true" outlineLevel="0" collapsed="false">
      <c r="A336" s="81" t="n">
        <v>76090000</v>
      </c>
      <c r="B336" s="81" t="s">
        <v>642</v>
      </c>
      <c r="C336" s="81"/>
      <c r="D336" s="81"/>
      <c r="E336" s="81"/>
      <c r="F336" s="81"/>
      <c r="G336" s="82" t="s">
        <v>643</v>
      </c>
      <c r="H336" s="83" t="n">
        <v>0.5214</v>
      </c>
      <c r="I336" s="82" t="s">
        <v>507</v>
      </c>
    </row>
    <row r="337" customFormat="false" ht="15" hidden="false" customHeight="true" outlineLevel="0" collapsed="false">
      <c r="A337" s="84" t="n">
        <v>7610</v>
      </c>
      <c r="B337" s="84"/>
      <c r="C337" s="84"/>
      <c r="D337" s="84"/>
      <c r="E337" s="84"/>
      <c r="F337" s="84" t="s">
        <v>644</v>
      </c>
      <c r="G337" s="85" t="s">
        <v>645</v>
      </c>
      <c r="H337" s="86" t="n">
        <v>0.5214</v>
      </c>
      <c r="I337" s="85" t="s">
        <v>507</v>
      </c>
    </row>
    <row r="338" customFormat="false" ht="15" hidden="false" customHeight="true" outlineLevel="0" collapsed="false">
      <c r="A338" s="81" t="n">
        <v>76152000</v>
      </c>
      <c r="B338" s="81" t="s">
        <v>646</v>
      </c>
      <c r="C338" s="81"/>
      <c r="D338" s="81"/>
      <c r="E338" s="81"/>
      <c r="F338" s="81"/>
      <c r="G338" s="82" t="s">
        <v>647</v>
      </c>
      <c r="H338" s="83" t="n">
        <v>0.5214</v>
      </c>
      <c r="I338" s="82" t="s">
        <v>507</v>
      </c>
    </row>
    <row r="339" customFormat="false" ht="15" hidden="false" customHeight="true" outlineLevel="0" collapsed="false">
      <c r="A339" s="84" t="n">
        <v>7616</v>
      </c>
      <c r="B339" s="84"/>
      <c r="C339" s="84"/>
      <c r="D339" s="84"/>
      <c r="E339" s="84"/>
      <c r="F339" s="84" t="s">
        <v>648</v>
      </c>
      <c r="G339" s="85" t="s">
        <v>649</v>
      </c>
      <c r="H339" s="86" t="n">
        <v>0.5214</v>
      </c>
      <c r="I339" s="85" t="s">
        <v>507</v>
      </c>
    </row>
    <row r="340" customFormat="false" ht="15" hidden="false" customHeight="true" outlineLevel="0" collapsed="false">
      <c r="A340" s="81" t="n">
        <v>83024100</v>
      </c>
      <c r="B340" s="81" t="s">
        <v>650</v>
      </c>
      <c r="C340" s="81"/>
      <c r="D340" s="81"/>
      <c r="E340" s="81"/>
      <c r="F340" s="81"/>
      <c r="G340" s="82" t="s">
        <v>651</v>
      </c>
      <c r="H340" s="83" t="n">
        <v>0.5214</v>
      </c>
      <c r="I340" s="82" t="s">
        <v>507</v>
      </c>
    </row>
    <row r="341" customFormat="false" ht="15" hidden="false" customHeight="true" outlineLevel="0" collapsed="false">
      <c r="A341" s="84" t="n">
        <v>8301</v>
      </c>
      <c r="B341" s="84"/>
      <c r="C341" s="84"/>
      <c r="D341" s="84"/>
      <c r="E341" s="84"/>
      <c r="F341" s="84" t="s">
        <v>652</v>
      </c>
      <c r="G341" s="85" t="s">
        <v>653</v>
      </c>
      <c r="H341" s="86" t="n">
        <v>0.5214</v>
      </c>
      <c r="I341" s="85" t="s">
        <v>507</v>
      </c>
    </row>
    <row r="342" customFormat="false" ht="15" hidden="false" customHeight="true" outlineLevel="0" collapsed="false">
      <c r="A342" s="81" t="n">
        <v>83021000</v>
      </c>
      <c r="B342" s="81" t="s">
        <v>141</v>
      </c>
      <c r="C342" s="81"/>
      <c r="D342" s="81"/>
      <c r="E342" s="81"/>
      <c r="F342" s="81"/>
      <c r="G342" s="82" t="s">
        <v>654</v>
      </c>
      <c r="H342" s="83" t="n">
        <v>0.5214</v>
      </c>
      <c r="I342" s="82" t="s">
        <v>507</v>
      </c>
    </row>
    <row r="343" customFormat="false" ht="15" hidden="false" customHeight="true" outlineLevel="0" collapsed="false">
      <c r="A343" s="84" t="n">
        <v>8307</v>
      </c>
      <c r="B343" s="84"/>
      <c r="C343" s="84"/>
      <c r="D343" s="84"/>
      <c r="E343" s="84"/>
      <c r="F343" s="84" t="s">
        <v>655</v>
      </c>
      <c r="G343" s="85" t="s">
        <v>656</v>
      </c>
      <c r="H343" s="86" t="n">
        <v>0.5214</v>
      </c>
      <c r="I343" s="85" t="s">
        <v>507</v>
      </c>
    </row>
    <row r="344" customFormat="false" ht="15" hidden="false" customHeight="true" outlineLevel="0" collapsed="false">
      <c r="A344" s="81" t="n">
        <v>8311</v>
      </c>
      <c r="B344" s="81"/>
      <c r="C344" s="81"/>
      <c r="D344" s="81"/>
      <c r="E344" s="81"/>
      <c r="F344" s="81" t="s">
        <v>657</v>
      </c>
      <c r="G344" s="82" t="s">
        <v>658</v>
      </c>
      <c r="H344" s="83" t="n">
        <v>0.5214</v>
      </c>
      <c r="I344" s="82" t="s">
        <v>507</v>
      </c>
    </row>
    <row r="345" customFormat="false" ht="15" hidden="false" customHeight="true" outlineLevel="0" collapsed="false">
      <c r="A345" s="84" t="n">
        <v>8481</v>
      </c>
      <c r="B345" s="84"/>
      <c r="C345" s="84"/>
      <c r="D345" s="84"/>
      <c r="E345" s="84"/>
      <c r="F345" s="84" t="s">
        <v>659</v>
      </c>
      <c r="G345" s="85" t="s">
        <v>660</v>
      </c>
      <c r="H345" s="86" t="n">
        <v>0.5214</v>
      </c>
      <c r="I345" s="85" t="s">
        <v>507</v>
      </c>
    </row>
    <row r="346" customFormat="false" ht="15" hidden="false" customHeight="true" outlineLevel="0" collapsed="false">
      <c r="A346" s="81" t="n">
        <v>7009</v>
      </c>
      <c r="B346" s="81"/>
      <c r="C346" s="81"/>
      <c r="D346" s="81"/>
      <c r="E346" s="81"/>
      <c r="F346" s="81" t="s">
        <v>661</v>
      </c>
      <c r="G346" s="82" t="s">
        <v>662</v>
      </c>
      <c r="H346" s="83" t="n">
        <v>0.5214</v>
      </c>
      <c r="I346" s="82" t="s">
        <v>507</v>
      </c>
    </row>
    <row r="347" customFormat="false" ht="15" hidden="false" customHeight="true" outlineLevel="0" collapsed="false">
      <c r="A347" s="84" t="n">
        <v>28289011</v>
      </c>
      <c r="B347" s="84" t="s">
        <v>663</v>
      </c>
      <c r="C347" s="84"/>
      <c r="D347" s="84"/>
      <c r="E347" s="84"/>
      <c r="F347" s="84"/>
      <c r="G347" s="85" t="s">
        <v>664</v>
      </c>
      <c r="H347" s="86" t="n">
        <v>0.5964</v>
      </c>
      <c r="I347" s="85" t="s">
        <v>665</v>
      </c>
    </row>
    <row r="348" customFormat="false" ht="15" hidden="false" customHeight="true" outlineLevel="0" collapsed="false">
      <c r="A348" s="81" t="n">
        <v>28289019</v>
      </c>
      <c r="B348" s="81" t="s">
        <v>666</v>
      </c>
      <c r="C348" s="81"/>
      <c r="D348" s="81"/>
      <c r="E348" s="81"/>
      <c r="F348" s="81"/>
      <c r="G348" s="82" t="s">
        <v>664</v>
      </c>
      <c r="H348" s="83" t="n">
        <v>0.5964</v>
      </c>
      <c r="I348" s="82" t="s">
        <v>665</v>
      </c>
    </row>
    <row r="349" customFormat="false" ht="15" hidden="false" customHeight="true" outlineLevel="0" collapsed="false">
      <c r="A349" s="84" t="n">
        <v>32064100</v>
      </c>
      <c r="B349" s="84" t="s">
        <v>667</v>
      </c>
      <c r="C349" s="84"/>
      <c r="D349" s="84"/>
      <c r="E349" s="84"/>
      <c r="F349" s="84"/>
      <c r="G349" s="85" t="s">
        <v>664</v>
      </c>
      <c r="H349" s="86" t="n">
        <v>0.5964</v>
      </c>
      <c r="I349" s="85" t="s">
        <v>665</v>
      </c>
    </row>
    <row r="350" customFormat="false" ht="15" hidden="false" customHeight="true" outlineLevel="0" collapsed="false">
      <c r="A350" s="81" t="n">
        <v>34022000</v>
      </c>
      <c r="B350" s="81" t="s">
        <v>668</v>
      </c>
      <c r="C350" s="81"/>
      <c r="D350" s="81"/>
      <c r="E350" s="81"/>
      <c r="F350" s="81"/>
      <c r="G350" s="82" t="s">
        <v>664</v>
      </c>
      <c r="H350" s="83" t="n">
        <v>0.5964</v>
      </c>
      <c r="I350" s="82" t="s">
        <v>665</v>
      </c>
    </row>
    <row r="351" customFormat="false" ht="15" hidden="false" customHeight="true" outlineLevel="0" collapsed="false">
      <c r="A351" s="84" t="n">
        <v>38089419</v>
      </c>
      <c r="B351" s="84" t="s">
        <v>669</v>
      </c>
      <c r="C351" s="84"/>
      <c r="D351" s="84"/>
      <c r="E351" s="84"/>
      <c r="F351" s="84"/>
      <c r="G351" s="85" t="s">
        <v>664</v>
      </c>
      <c r="H351" s="86" t="n">
        <v>0.5964</v>
      </c>
      <c r="I351" s="85" t="s">
        <v>665</v>
      </c>
    </row>
    <row r="352" customFormat="false" ht="15" hidden="false" customHeight="true" outlineLevel="0" collapsed="false">
      <c r="A352" s="81" t="n">
        <v>34012090</v>
      </c>
      <c r="B352" s="81" t="s">
        <v>670</v>
      </c>
      <c r="C352" s="81"/>
      <c r="D352" s="81"/>
      <c r="E352" s="81"/>
      <c r="F352" s="81"/>
      <c r="G352" s="82" t="s">
        <v>671</v>
      </c>
      <c r="H352" s="83" t="n">
        <v>0.5964</v>
      </c>
      <c r="I352" s="82" t="s">
        <v>665</v>
      </c>
    </row>
    <row r="353" customFormat="false" ht="15" hidden="false" customHeight="true" outlineLevel="0" collapsed="false">
      <c r="A353" s="84" t="n">
        <v>34012090</v>
      </c>
      <c r="B353" s="84" t="s">
        <v>670</v>
      </c>
      <c r="C353" s="84"/>
      <c r="D353" s="84"/>
      <c r="E353" s="84"/>
      <c r="F353" s="84"/>
      <c r="G353" s="85" t="s">
        <v>672</v>
      </c>
      <c r="H353" s="86" t="n">
        <v>0.5964</v>
      </c>
      <c r="I353" s="85" t="s">
        <v>665</v>
      </c>
    </row>
    <row r="354" customFormat="false" ht="15" hidden="false" customHeight="true" outlineLevel="0" collapsed="false">
      <c r="A354" s="81" t="n">
        <v>34022000</v>
      </c>
      <c r="B354" s="81" t="s">
        <v>668</v>
      </c>
      <c r="C354" s="81"/>
      <c r="D354" s="81"/>
      <c r="E354" s="81"/>
      <c r="F354" s="81"/>
      <c r="G354" s="82" t="s">
        <v>673</v>
      </c>
      <c r="H354" s="83" t="n">
        <v>0.5964</v>
      </c>
      <c r="I354" s="82" t="s">
        <v>665</v>
      </c>
    </row>
    <row r="355" customFormat="false" ht="15" hidden="false" customHeight="true" outlineLevel="0" collapsed="false">
      <c r="A355" s="84" t="n">
        <v>34022000</v>
      </c>
      <c r="B355" s="84" t="s">
        <v>668</v>
      </c>
      <c r="C355" s="84"/>
      <c r="D355" s="84"/>
      <c r="E355" s="84"/>
      <c r="F355" s="84"/>
      <c r="G355" s="85" t="s">
        <v>674</v>
      </c>
      <c r="H355" s="86" t="n">
        <v>0.5964</v>
      </c>
      <c r="I355" s="85" t="s">
        <v>665</v>
      </c>
    </row>
    <row r="356" customFormat="false" ht="15" hidden="false" customHeight="true" outlineLevel="0" collapsed="false">
      <c r="A356" s="81" t="n">
        <v>34022000</v>
      </c>
      <c r="B356" s="81" t="s">
        <v>668</v>
      </c>
      <c r="C356" s="81"/>
      <c r="D356" s="81"/>
      <c r="E356" s="81"/>
      <c r="F356" s="81"/>
      <c r="G356" s="82" t="s">
        <v>675</v>
      </c>
      <c r="H356" s="83" t="n">
        <v>0.5964</v>
      </c>
      <c r="I356" s="82" t="s">
        <v>665</v>
      </c>
    </row>
    <row r="357" customFormat="false" ht="15" hidden="false" customHeight="true" outlineLevel="0" collapsed="false">
      <c r="A357" s="84" t="n">
        <v>3402</v>
      </c>
      <c r="B357" s="84"/>
      <c r="C357" s="84"/>
      <c r="D357" s="84"/>
      <c r="E357" s="84"/>
      <c r="F357" s="84" t="s">
        <v>676</v>
      </c>
      <c r="G357" s="85" t="s">
        <v>677</v>
      </c>
      <c r="H357" s="86" t="n">
        <v>0.5964</v>
      </c>
      <c r="I357" s="85" t="s">
        <v>665</v>
      </c>
    </row>
    <row r="358" customFormat="false" ht="15" hidden="false" customHeight="true" outlineLevel="0" collapsed="false">
      <c r="A358" s="81" t="n">
        <v>38099190</v>
      </c>
      <c r="B358" s="81" t="s">
        <v>678</v>
      </c>
      <c r="C358" s="81"/>
      <c r="D358" s="81"/>
      <c r="E358" s="81"/>
      <c r="F358" s="81"/>
      <c r="G358" s="82" t="s">
        <v>679</v>
      </c>
      <c r="H358" s="83" t="n">
        <v>0.5964</v>
      </c>
      <c r="I358" s="82" t="s">
        <v>665</v>
      </c>
    </row>
    <row r="359" customFormat="false" ht="15" hidden="false" customHeight="true" outlineLevel="0" collapsed="false">
      <c r="A359" s="84" t="n">
        <v>39241000</v>
      </c>
      <c r="B359" s="84" t="s">
        <v>680</v>
      </c>
      <c r="C359" s="84"/>
      <c r="D359" s="84"/>
      <c r="E359" s="84"/>
      <c r="F359" s="84"/>
      <c r="G359" s="85" t="s">
        <v>681</v>
      </c>
      <c r="H359" s="86" t="n">
        <v>0.5964</v>
      </c>
      <c r="I359" s="85" t="s">
        <v>665</v>
      </c>
    </row>
    <row r="360" customFormat="false" ht="15" hidden="false" customHeight="true" outlineLevel="0" collapsed="false">
      <c r="A360" s="81" t="n">
        <v>39249000</v>
      </c>
      <c r="B360" s="81" t="s">
        <v>682</v>
      </c>
      <c r="C360" s="81"/>
      <c r="D360" s="81"/>
      <c r="E360" s="81"/>
      <c r="F360" s="81"/>
      <c r="G360" s="82" t="s">
        <v>681</v>
      </c>
      <c r="H360" s="83" t="n">
        <v>0.5964</v>
      </c>
      <c r="I360" s="82" t="s">
        <v>665</v>
      </c>
    </row>
    <row r="361" customFormat="false" ht="15" hidden="false" customHeight="true" outlineLevel="0" collapsed="false">
      <c r="A361" s="84" t="n">
        <v>68053010</v>
      </c>
      <c r="B361" s="84" t="s">
        <v>683</v>
      </c>
      <c r="C361" s="84"/>
      <c r="D361" s="84"/>
      <c r="E361" s="84"/>
      <c r="F361" s="84"/>
      <c r="G361" s="85" t="s">
        <v>681</v>
      </c>
      <c r="H361" s="86" t="n">
        <v>0.5964</v>
      </c>
      <c r="I361" s="85" t="s">
        <v>665</v>
      </c>
    </row>
    <row r="362" customFormat="false" ht="15" hidden="false" customHeight="true" outlineLevel="0" collapsed="false">
      <c r="A362" s="81" t="n">
        <v>68053090</v>
      </c>
      <c r="B362" s="81" t="s">
        <v>684</v>
      </c>
      <c r="C362" s="81"/>
      <c r="D362" s="81"/>
      <c r="E362" s="81"/>
      <c r="F362" s="81"/>
      <c r="G362" s="82" t="s">
        <v>681</v>
      </c>
      <c r="H362" s="83" t="n">
        <v>0.5964</v>
      </c>
      <c r="I362" s="82" t="s">
        <v>665</v>
      </c>
    </row>
    <row r="363" customFormat="false" ht="15" hidden="false" customHeight="true" outlineLevel="0" collapsed="false">
      <c r="A363" s="84" t="n">
        <v>2207</v>
      </c>
      <c r="B363" s="84"/>
      <c r="C363" s="84"/>
      <c r="D363" s="84"/>
      <c r="E363" s="84"/>
      <c r="F363" s="84" t="s">
        <v>406</v>
      </c>
      <c r="G363" s="85" t="s">
        <v>685</v>
      </c>
      <c r="H363" s="86" t="n">
        <v>0.5964</v>
      </c>
      <c r="I363" s="85" t="s">
        <v>665</v>
      </c>
    </row>
    <row r="364" customFormat="false" ht="15" hidden="false" customHeight="true" outlineLevel="0" collapsed="false">
      <c r="A364" s="81" t="n">
        <v>22089000</v>
      </c>
      <c r="B364" s="81" t="s">
        <v>372</v>
      </c>
      <c r="C364" s="81"/>
      <c r="D364" s="81"/>
      <c r="E364" s="81"/>
      <c r="F364" s="81"/>
      <c r="G364" s="82" t="s">
        <v>685</v>
      </c>
      <c r="H364" s="83" t="n">
        <v>0.5964</v>
      </c>
      <c r="I364" s="82" t="s">
        <v>665</v>
      </c>
    </row>
    <row r="365" customFormat="false" ht="15" hidden="false" customHeight="true" outlineLevel="0" collapsed="false">
      <c r="A365" s="84" t="n">
        <v>73231000</v>
      </c>
      <c r="B365" s="84" t="s">
        <v>686</v>
      </c>
      <c r="C365" s="84"/>
      <c r="D365" s="84"/>
      <c r="E365" s="84"/>
      <c r="F365" s="84"/>
      <c r="G365" s="85" t="s">
        <v>687</v>
      </c>
      <c r="H365" s="86" t="n">
        <v>0.5964</v>
      </c>
      <c r="I365" s="85" t="s">
        <v>665</v>
      </c>
    </row>
    <row r="366" customFormat="false" ht="15" hidden="false" customHeight="true" outlineLevel="0" collapsed="false">
      <c r="A366" s="81" t="n">
        <v>39232</v>
      </c>
      <c r="B366" s="81"/>
      <c r="C366" s="81"/>
      <c r="D366" s="81"/>
      <c r="E366" s="81" t="s">
        <v>688</v>
      </c>
      <c r="F366" s="81"/>
      <c r="G366" s="82" t="s">
        <v>689</v>
      </c>
      <c r="H366" s="83" t="n">
        <v>0.5964</v>
      </c>
      <c r="I366" s="82" t="s">
        <v>665</v>
      </c>
    </row>
    <row r="367" customFormat="false" ht="15" hidden="false" customHeight="true" outlineLevel="0" collapsed="false">
      <c r="A367" s="84" t="n">
        <v>8504</v>
      </c>
      <c r="B367" s="84"/>
      <c r="C367" s="84"/>
      <c r="D367" s="84"/>
      <c r="E367" s="84"/>
      <c r="F367" s="84" t="s">
        <v>690</v>
      </c>
      <c r="G367" s="85" t="s">
        <v>691</v>
      </c>
      <c r="H367" s="86" t="n">
        <v>0.4208</v>
      </c>
      <c r="I367" s="85" t="s">
        <v>692</v>
      </c>
    </row>
    <row r="368" customFormat="false" ht="15" hidden="false" customHeight="true" outlineLevel="0" collapsed="false">
      <c r="A368" s="81" t="n">
        <v>8516</v>
      </c>
      <c r="B368" s="81"/>
      <c r="C368" s="81"/>
      <c r="D368" s="81"/>
      <c r="E368" s="81"/>
      <c r="F368" s="81" t="s">
        <v>693</v>
      </c>
      <c r="G368" s="82" t="s">
        <v>694</v>
      </c>
      <c r="H368" s="83" t="n">
        <v>0.4208</v>
      </c>
      <c r="I368" s="82" t="s">
        <v>692</v>
      </c>
    </row>
    <row r="369" customFormat="false" ht="15" hidden="false" customHeight="true" outlineLevel="0" collapsed="false">
      <c r="A369" s="84" t="n">
        <v>8535</v>
      </c>
      <c r="B369" s="84"/>
      <c r="C369" s="84"/>
      <c r="D369" s="84"/>
      <c r="E369" s="84"/>
      <c r="F369" s="84" t="s">
        <v>695</v>
      </c>
      <c r="G369" s="85" t="s">
        <v>696</v>
      </c>
      <c r="H369" s="86" t="n">
        <v>0.4208</v>
      </c>
      <c r="I369" s="85" t="s">
        <v>692</v>
      </c>
    </row>
    <row r="370" customFormat="false" ht="15" hidden="false" customHeight="true" outlineLevel="0" collapsed="false">
      <c r="A370" s="81" t="n">
        <v>8536</v>
      </c>
      <c r="B370" s="81"/>
      <c r="C370" s="81"/>
      <c r="D370" s="81"/>
      <c r="E370" s="81"/>
      <c r="F370" s="81" t="s">
        <v>697</v>
      </c>
      <c r="G370" s="82" t="s">
        <v>698</v>
      </c>
      <c r="H370" s="83" t="n">
        <v>0.4208</v>
      </c>
      <c r="I370" s="82" t="s">
        <v>692</v>
      </c>
    </row>
    <row r="371" customFormat="false" ht="15" hidden="false" customHeight="true" outlineLevel="0" collapsed="false">
      <c r="A371" s="84" t="n">
        <v>8538</v>
      </c>
      <c r="B371" s="84"/>
      <c r="C371" s="84"/>
      <c r="D371" s="84"/>
      <c r="E371" s="84"/>
      <c r="F371" s="84" t="s">
        <v>240</v>
      </c>
      <c r="G371" s="85" t="s">
        <v>699</v>
      </c>
      <c r="H371" s="86" t="n">
        <v>0.4208</v>
      </c>
      <c r="I371" s="85" t="s">
        <v>692</v>
      </c>
    </row>
    <row r="372" customFormat="false" ht="15" hidden="false" customHeight="true" outlineLevel="0" collapsed="false">
      <c r="A372" s="81" t="n">
        <v>74130000</v>
      </c>
      <c r="B372" s="81" t="s">
        <v>700</v>
      </c>
      <c r="C372" s="81"/>
      <c r="D372" s="81"/>
      <c r="E372" s="81"/>
      <c r="F372" s="81"/>
      <c r="G372" s="82" t="s">
        <v>701</v>
      </c>
      <c r="H372" s="83" t="n">
        <v>0.4208</v>
      </c>
      <c r="I372" s="82" t="s">
        <v>692</v>
      </c>
    </row>
    <row r="373" customFormat="false" ht="15" hidden="false" customHeight="true" outlineLevel="0" collapsed="false">
      <c r="A373" s="84" t="n">
        <v>8544</v>
      </c>
      <c r="B373" s="84"/>
      <c r="C373" s="84"/>
      <c r="D373" s="84"/>
      <c r="E373" s="84"/>
      <c r="F373" s="84" t="s">
        <v>702</v>
      </c>
      <c r="G373" s="85" t="s">
        <v>703</v>
      </c>
      <c r="H373" s="86" t="n">
        <v>0.4208</v>
      </c>
      <c r="I373" s="85" t="s">
        <v>692</v>
      </c>
    </row>
    <row r="374" customFormat="false" ht="15" hidden="false" customHeight="true" outlineLevel="0" collapsed="false">
      <c r="A374" s="81" t="n">
        <v>7605</v>
      </c>
      <c r="B374" s="81"/>
      <c r="C374" s="81"/>
      <c r="D374" s="81"/>
      <c r="E374" s="81"/>
      <c r="F374" s="81" t="s">
        <v>704</v>
      </c>
      <c r="G374" s="82" t="s">
        <v>703</v>
      </c>
      <c r="H374" s="83" t="n">
        <v>0.4208</v>
      </c>
      <c r="I374" s="82" t="s">
        <v>692</v>
      </c>
    </row>
    <row r="375" customFormat="false" ht="15" hidden="false" customHeight="true" outlineLevel="0" collapsed="false">
      <c r="A375" s="84" t="n">
        <v>7614</v>
      </c>
      <c r="B375" s="84"/>
      <c r="C375" s="84"/>
      <c r="D375" s="84"/>
      <c r="E375" s="84"/>
      <c r="F375" s="84" t="s">
        <v>705</v>
      </c>
      <c r="G375" s="85" t="s">
        <v>703</v>
      </c>
      <c r="H375" s="86" t="n">
        <v>0.4208</v>
      </c>
      <c r="I375" s="85" t="s">
        <v>692</v>
      </c>
    </row>
    <row r="376" customFormat="false" ht="15" hidden="false" customHeight="true" outlineLevel="0" collapsed="false">
      <c r="A376" s="81" t="n">
        <v>8546</v>
      </c>
      <c r="B376" s="81"/>
      <c r="C376" s="81"/>
      <c r="D376" s="81"/>
      <c r="E376" s="81"/>
      <c r="F376" s="81" t="s">
        <v>706</v>
      </c>
      <c r="G376" s="82" t="s">
        <v>707</v>
      </c>
      <c r="H376" s="83" t="n">
        <v>0.4208</v>
      </c>
      <c r="I376" s="82" t="s">
        <v>692</v>
      </c>
    </row>
    <row r="377" customFormat="false" ht="15" hidden="false" customHeight="true" outlineLevel="0" collapsed="false">
      <c r="A377" s="84" t="n">
        <v>8547</v>
      </c>
      <c r="B377" s="84"/>
      <c r="C377" s="84"/>
      <c r="D377" s="84"/>
      <c r="E377" s="84"/>
      <c r="F377" s="84" t="s">
        <v>708</v>
      </c>
      <c r="G377" s="85" t="s">
        <v>709</v>
      </c>
      <c r="H377" s="86" t="n">
        <v>0.4208</v>
      </c>
      <c r="I377" s="85" t="s">
        <v>692</v>
      </c>
    </row>
    <row r="378" customFormat="false" ht="15" hidden="false" customHeight="true" outlineLevel="0" collapsed="false">
      <c r="A378" s="81" t="n">
        <v>7013</v>
      </c>
      <c r="B378" s="81"/>
      <c r="C378" s="81"/>
      <c r="D378" s="81"/>
      <c r="E378" s="81"/>
      <c r="F378" s="81" t="s">
        <v>710</v>
      </c>
      <c r="G378" s="82" t="s">
        <v>711</v>
      </c>
      <c r="H378" s="83" t="n">
        <v>0.5147</v>
      </c>
      <c r="I378" s="82" t="s">
        <v>712</v>
      </c>
    </row>
    <row r="379" customFormat="false" ht="15" hidden="false" customHeight="true" outlineLevel="0" collapsed="false">
      <c r="A379" s="84" t="n">
        <v>70133700</v>
      </c>
      <c r="B379" s="84" t="s">
        <v>713</v>
      </c>
      <c r="C379" s="84"/>
      <c r="D379" s="84"/>
      <c r="E379" s="84"/>
      <c r="F379" s="84"/>
      <c r="G379" s="85" t="s">
        <v>714</v>
      </c>
      <c r="H379" s="86" t="n">
        <v>0.5147</v>
      </c>
      <c r="I379" s="85" t="s">
        <v>712</v>
      </c>
    </row>
    <row r="380" customFormat="false" ht="15" hidden="false" customHeight="true" outlineLevel="0" collapsed="false">
      <c r="A380" s="81" t="n">
        <v>70134290</v>
      </c>
      <c r="B380" s="81" t="s">
        <v>715</v>
      </c>
      <c r="C380" s="81"/>
      <c r="D380" s="81"/>
      <c r="E380" s="81"/>
      <c r="F380" s="81"/>
      <c r="G380" s="82" t="s">
        <v>716</v>
      </c>
      <c r="H380" s="83" t="n">
        <v>0.5147</v>
      </c>
      <c r="I380" s="82" t="s">
        <v>712</v>
      </c>
    </row>
    <row r="381" customFormat="false" ht="15" hidden="false" customHeight="true" outlineLevel="0" collapsed="false">
      <c r="A381" s="84" t="n">
        <v>3919</v>
      </c>
      <c r="B381" s="84"/>
      <c r="C381" s="84"/>
      <c r="D381" s="84"/>
      <c r="E381" s="84"/>
      <c r="F381" s="84" t="s">
        <v>520</v>
      </c>
      <c r="G381" s="85" t="s">
        <v>717</v>
      </c>
      <c r="H381" s="86" t="n">
        <v>0.5147</v>
      </c>
      <c r="I381" s="85" t="s">
        <v>712</v>
      </c>
    </row>
    <row r="382" customFormat="false" ht="15" hidden="false" customHeight="true" outlineLevel="0" collapsed="false">
      <c r="A382" s="81" t="n">
        <v>3920</v>
      </c>
      <c r="B382" s="81"/>
      <c r="C382" s="81"/>
      <c r="D382" s="81"/>
      <c r="E382" s="81"/>
      <c r="F382" s="81" t="s">
        <v>523</v>
      </c>
      <c r="G382" s="82" t="s">
        <v>717</v>
      </c>
      <c r="H382" s="83" t="n">
        <v>0.5147</v>
      </c>
      <c r="I382" s="82" t="s">
        <v>712</v>
      </c>
    </row>
    <row r="383" customFormat="false" ht="15" hidden="false" customHeight="true" outlineLevel="0" collapsed="false">
      <c r="A383" s="84" t="n">
        <v>3921</v>
      </c>
      <c r="B383" s="84"/>
      <c r="C383" s="84"/>
      <c r="D383" s="84"/>
      <c r="E383" s="84"/>
      <c r="F383" s="84" t="s">
        <v>524</v>
      </c>
      <c r="G383" s="85" t="s">
        <v>717</v>
      </c>
      <c r="H383" s="86" t="n">
        <v>0.5147</v>
      </c>
      <c r="I383" s="85" t="s">
        <v>712</v>
      </c>
    </row>
    <row r="384" customFormat="false" ht="15" hidden="false" customHeight="true" outlineLevel="0" collapsed="false">
      <c r="A384" s="81" t="n">
        <v>3924</v>
      </c>
      <c r="B384" s="81"/>
      <c r="C384" s="81"/>
      <c r="D384" s="81"/>
      <c r="E384" s="81"/>
      <c r="F384" s="81" t="s">
        <v>530</v>
      </c>
      <c r="G384" s="82" t="s">
        <v>718</v>
      </c>
      <c r="H384" s="83" t="n">
        <v>0.5147</v>
      </c>
      <c r="I384" s="82" t="s">
        <v>712</v>
      </c>
    </row>
    <row r="385" customFormat="false" ht="15" hidden="false" customHeight="true" outlineLevel="0" collapsed="false">
      <c r="A385" s="84" t="n">
        <v>39241000</v>
      </c>
      <c r="B385" s="84" t="s">
        <v>680</v>
      </c>
      <c r="C385" s="84"/>
      <c r="D385" s="84"/>
      <c r="E385" s="84"/>
      <c r="F385" s="84"/>
      <c r="G385" s="85" t="s">
        <v>719</v>
      </c>
      <c r="H385" s="86" t="n">
        <v>0.5147</v>
      </c>
      <c r="I385" s="85" t="s">
        <v>712</v>
      </c>
    </row>
    <row r="386" customFormat="false" ht="15" hidden="false" customHeight="true" outlineLevel="0" collapsed="false">
      <c r="A386" s="81" t="n">
        <v>39241000</v>
      </c>
      <c r="B386" s="81" t="s">
        <v>680</v>
      </c>
      <c r="C386" s="81"/>
      <c r="D386" s="81"/>
      <c r="E386" s="81"/>
      <c r="F386" s="81"/>
      <c r="G386" s="82" t="s">
        <v>720</v>
      </c>
      <c r="H386" s="83" t="n">
        <v>0.5147</v>
      </c>
      <c r="I386" s="82" t="s">
        <v>712</v>
      </c>
    </row>
    <row r="387" customFormat="false" ht="15" hidden="false" customHeight="true" outlineLevel="0" collapsed="false">
      <c r="A387" s="84" t="n">
        <v>69111010</v>
      </c>
      <c r="B387" s="84" t="s">
        <v>721</v>
      </c>
      <c r="C387" s="84"/>
      <c r="D387" s="84"/>
      <c r="E387" s="84"/>
      <c r="F387" s="84"/>
      <c r="G387" s="85" t="s">
        <v>722</v>
      </c>
      <c r="H387" s="86" t="n">
        <v>0.5147</v>
      </c>
      <c r="I387" s="85" t="s">
        <v>712</v>
      </c>
    </row>
    <row r="388" customFormat="false" ht="15" hidden="false" customHeight="true" outlineLevel="0" collapsed="false">
      <c r="A388" s="81" t="n">
        <v>69111090</v>
      </c>
      <c r="B388" s="81" t="s">
        <v>723</v>
      </c>
      <c r="C388" s="81"/>
      <c r="D388" s="81"/>
      <c r="E388" s="81"/>
      <c r="F388" s="81"/>
      <c r="G388" s="82" t="s">
        <v>724</v>
      </c>
      <c r="H388" s="83" t="n">
        <v>0.5147</v>
      </c>
      <c r="I388" s="82" t="s">
        <v>712</v>
      </c>
    </row>
    <row r="389" customFormat="false" ht="15" hidden="false" customHeight="true" outlineLevel="0" collapsed="false">
      <c r="A389" s="84" t="n">
        <v>69120000</v>
      </c>
      <c r="B389" s="84" t="s">
        <v>566</v>
      </c>
      <c r="C389" s="84"/>
      <c r="D389" s="84"/>
      <c r="E389" s="84"/>
      <c r="F389" s="84"/>
      <c r="G389" s="85" t="s">
        <v>725</v>
      </c>
      <c r="H389" s="86" t="n">
        <v>0.5147</v>
      </c>
      <c r="I389" s="85" t="s">
        <v>712</v>
      </c>
    </row>
    <row r="390" customFormat="false" ht="15" hidden="false" customHeight="true" outlineLevel="0" collapsed="false">
      <c r="A390" s="81" t="n">
        <v>69120000</v>
      </c>
      <c r="B390" s="81" t="s">
        <v>566</v>
      </c>
      <c r="C390" s="81"/>
      <c r="D390" s="81"/>
      <c r="E390" s="81"/>
      <c r="F390" s="81"/>
      <c r="G390" s="82" t="s">
        <v>726</v>
      </c>
      <c r="H390" s="83" t="n">
        <v>0.5147</v>
      </c>
      <c r="I390" s="82" t="s">
        <v>712</v>
      </c>
    </row>
    <row r="391" customFormat="false" ht="15" hidden="false" customHeight="true" outlineLevel="0" collapsed="false">
      <c r="A391" s="84" t="n">
        <v>4823209</v>
      </c>
      <c r="B391" s="84"/>
      <c r="C391" s="84" t="s">
        <v>727</v>
      </c>
      <c r="D391" s="84"/>
      <c r="E391" s="84"/>
      <c r="F391" s="84"/>
      <c r="G391" s="85" t="s">
        <v>728</v>
      </c>
      <c r="H391" s="86" t="n">
        <v>0.5147</v>
      </c>
      <c r="I391" s="85" t="s">
        <v>712</v>
      </c>
    </row>
    <row r="392" customFormat="false" ht="15" hidden="false" customHeight="true" outlineLevel="0" collapsed="false">
      <c r="A392" s="81" t="n">
        <v>48236</v>
      </c>
      <c r="B392" s="81"/>
      <c r="C392" s="81"/>
      <c r="D392" s="81"/>
      <c r="E392" s="81" t="s">
        <v>729</v>
      </c>
      <c r="F392" s="81"/>
      <c r="G392" s="82" t="s">
        <v>730</v>
      </c>
      <c r="H392" s="83" t="n">
        <v>0.5147</v>
      </c>
      <c r="I392" s="82" t="s">
        <v>712</v>
      </c>
    </row>
    <row r="393" customFormat="false" ht="15" hidden="false" customHeight="true" outlineLevel="0" collapsed="false">
      <c r="A393" s="84" t="n">
        <v>48131000</v>
      </c>
      <c r="B393" s="84" t="s">
        <v>731</v>
      </c>
      <c r="C393" s="84"/>
      <c r="D393" s="84"/>
      <c r="E393" s="84"/>
      <c r="F393" s="84"/>
      <c r="G393" s="85" t="s">
        <v>732</v>
      </c>
      <c r="H393" s="86" t="n">
        <v>0.5147</v>
      </c>
      <c r="I393" s="85" t="s">
        <v>712</v>
      </c>
    </row>
    <row r="394" customFormat="false" ht="15" hidden="false" customHeight="true" outlineLevel="0" collapsed="false">
      <c r="A394" s="81" t="n">
        <v>40111000</v>
      </c>
      <c r="B394" s="81" t="s">
        <v>733</v>
      </c>
      <c r="C394" s="81"/>
      <c r="D394" s="81"/>
      <c r="E394" s="81"/>
      <c r="F394" s="81"/>
      <c r="G394" s="82" t="s">
        <v>734</v>
      </c>
      <c r="H394" s="83" t="n">
        <v>0.6227</v>
      </c>
      <c r="I394" s="82" t="s">
        <v>735</v>
      </c>
    </row>
    <row r="395" customFormat="false" ht="15" hidden="false" customHeight="true" outlineLevel="0" collapsed="false">
      <c r="A395" s="84" t="n">
        <v>4011</v>
      </c>
      <c r="B395" s="84"/>
      <c r="C395" s="84"/>
      <c r="D395" s="84"/>
      <c r="E395" s="84"/>
      <c r="F395" s="84" t="s">
        <v>736</v>
      </c>
      <c r="G395" s="85" t="s">
        <v>737</v>
      </c>
      <c r="H395" s="86" t="n">
        <v>0.6227</v>
      </c>
      <c r="I395" s="85" t="s">
        <v>735</v>
      </c>
    </row>
    <row r="396" customFormat="false" ht="15" hidden="false" customHeight="true" outlineLevel="0" collapsed="false">
      <c r="A396" s="81" t="n">
        <v>40114000</v>
      </c>
      <c r="B396" s="81" t="s">
        <v>738</v>
      </c>
      <c r="C396" s="81"/>
      <c r="D396" s="81"/>
      <c r="E396" s="81"/>
      <c r="F396" s="81"/>
      <c r="G396" s="82" t="s">
        <v>739</v>
      </c>
      <c r="H396" s="83" t="n">
        <v>0.6227</v>
      </c>
      <c r="I396" s="82" t="s">
        <v>735</v>
      </c>
    </row>
    <row r="397" customFormat="false" ht="15" hidden="false" customHeight="true" outlineLevel="0" collapsed="false">
      <c r="A397" s="84" t="n">
        <v>4011</v>
      </c>
      <c r="B397" s="84"/>
      <c r="C397" s="84"/>
      <c r="D397" s="84"/>
      <c r="E397" s="84"/>
      <c r="F397" s="84" t="s">
        <v>736</v>
      </c>
      <c r="G397" s="85" t="s">
        <v>740</v>
      </c>
      <c r="H397" s="86" t="n">
        <v>0.6227</v>
      </c>
      <c r="I397" s="85" t="s">
        <v>735</v>
      </c>
    </row>
    <row r="398" customFormat="false" ht="15" hidden="false" customHeight="true" outlineLevel="0" collapsed="false">
      <c r="A398" s="81" t="n">
        <v>40115000</v>
      </c>
      <c r="B398" s="81" t="s">
        <v>741</v>
      </c>
      <c r="C398" s="81"/>
      <c r="D398" s="81"/>
      <c r="E398" s="81"/>
      <c r="F398" s="81"/>
      <c r="G398" s="82" t="s">
        <v>742</v>
      </c>
      <c r="H398" s="83" t="n">
        <v>0.6227</v>
      </c>
      <c r="I398" s="82" t="s">
        <v>735</v>
      </c>
    </row>
    <row r="399" customFormat="false" ht="15" hidden="false" customHeight="true" outlineLevel="0" collapsed="false">
      <c r="A399" s="84" t="n">
        <v>40121</v>
      </c>
      <c r="B399" s="84"/>
      <c r="C399" s="84"/>
      <c r="D399" s="84"/>
      <c r="E399" s="84" t="s">
        <v>743</v>
      </c>
      <c r="F399" s="84"/>
      <c r="G399" s="85" t="s">
        <v>744</v>
      </c>
      <c r="H399" s="86" t="n">
        <v>0.6227</v>
      </c>
      <c r="I399" s="85" t="s">
        <v>735</v>
      </c>
    </row>
    <row r="400" customFormat="false" ht="15" hidden="false" customHeight="true" outlineLevel="0" collapsed="false">
      <c r="A400" s="81" t="n">
        <v>401290</v>
      </c>
      <c r="B400" s="81"/>
      <c r="C400" s="81"/>
      <c r="D400" s="81" t="s">
        <v>745</v>
      </c>
      <c r="E400" s="81"/>
      <c r="F400" s="81"/>
      <c r="G400" s="82" t="s">
        <v>746</v>
      </c>
      <c r="H400" s="83" t="n">
        <v>0.6227</v>
      </c>
      <c r="I400" s="82" t="s">
        <v>735</v>
      </c>
    </row>
    <row r="401" customFormat="false" ht="15" hidden="false" customHeight="true" outlineLevel="0" collapsed="false">
      <c r="A401" s="84" t="n">
        <v>401290</v>
      </c>
      <c r="B401" s="84"/>
      <c r="C401" s="84"/>
      <c r="D401" s="84" t="s">
        <v>745</v>
      </c>
      <c r="E401" s="84"/>
      <c r="F401" s="84"/>
      <c r="G401" s="85" t="s">
        <v>747</v>
      </c>
      <c r="H401" s="86" t="n">
        <v>0.6227</v>
      </c>
      <c r="I401" s="85" t="s">
        <v>735</v>
      </c>
    </row>
    <row r="402" customFormat="false" ht="15" hidden="false" customHeight="true" outlineLevel="0" collapsed="false">
      <c r="A402" s="81" t="n">
        <v>4013</v>
      </c>
      <c r="B402" s="81"/>
      <c r="C402" s="81"/>
      <c r="D402" s="81"/>
      <c r="E402" s="81"/>
      <c r="F402" s="81" t="s">
        <v>748</v>
      </c>
      <c r="G402" s="82" t="s">
        <v>749</v>
      </c>
      <c r="H402" s="83" t="n">
        <v>0.6227</v>
      </c>
      <c r="I402" s="82" t="s">
        <v>735</v>
      </c>
    </row>
    <row r="403" customFormat="false" ht="15" hidden="false" customHeight="true" outlineLevel="0" collapsed="false">
      <c r="A403" s="84" t="n">
        <v>40132000</v>
      </c>
      <c r="B403" s="84" t="s">
        <v>750</v>
      </c>
      <c r="C403" s="84"/>
      <c r="D403" s="84"/>
      <c r="E403" s="84"/>
      <c r="F403" s="84"/>
      <c r="G403" s="85" t="s">
        <v>751</v>
      </c>
      <c r="H403" s="86" t="n">
        <v>0.6227</v>
      </c>
      <c r="I403" s="85" t="s">
        <v>735</v>
      </c>
    </row>
    <row r="404" customFormat="false" ht="15" hidden="false" customHeight="true" outlineLevel="0" collapsed="false">
      <c r="A404" s="81" t="n">
        <v>17049010</v>
      </c>
      <c r="B404" s="81" t="s">
        <v>752</v>
      </c>
      <c r="C404" s="81"/>
      <c r="D404" s="81"/>
      <c r="E404" s="81"/>
      <c r="F404" s="81"/>
      <c r="G404" s="82" t="s">
        <v>753</v>
      </c>
      <c r="H404" s="83" t="n">
        <v>0.4552</v>
      </c>
      <c r="I404" s="82" t="s">
        <v>754</v>
      </c>
    </row>
    <row r="405" customFormat="false" ht="15" hidden="false" customHeight="true" outlineLevel="0" collapsed="false">
      <c r="A405" s="84" t="n">
        <v>18063110</v>
      </c>
      <c r="B405" s="84" t="s">
        <v>755</v>
      </c>
      <c r="C405" s="84"/>
      <c r="D405" s="84"/>
      <c r="E405" s="84"/>
      <c r="F405" s="84"/>
      <c r="G405" s="85" t="s">
        <v>756</v>
      </c>
      <c r="H405" s="86" t="n">
        <v>0.4552</v>
      </c>
      <c r="I405" s="85" t="s">
        <v>754</v>
      </c>
    </row>
    <row r="406" customFormat="false" ht="15" hidden="false" customHeight="true" outlineLevel="0" collapsed="false">
      <c r="A406" s="81" t="n">
        <v>18063120</v>
      </c>
      <c r="B406" s="81" t="s">
        <v>757</v>
      </c>
      <c r="C406" s="81"/>
      <c r="D406" s="81"/>
      <c r="E406" s="81"/>
      <c r="F406" s="81"/>
      <c r="G406" s="82" t="s">
        <v>756</v>
      </c>
      <c r="H406" s="83" t="n">
        <v>0.4552</v>
      </c>
      <c r="I406" s="82" t="s">
        <v>754</v>
      </c>
    </row>
    <row r="407" customFormat="false" ht="15" hidden="false" customHeight="true" outlineLevel="0" collapsed="false">
      <c r="A407" s="84" t="n">
        <v>18063210</v>
      </c>
      <c r="B407" s="84" t="s">
        <v>758</v>
      </c>
      <c r="C407" s="84"/>
      <c r="D407" s="84"/>
      <c r="E407" s="84"/>
      <c r="F407" s="84"/>
      <c r="G407" s="85" t="s">
        <v>759</v>
      </c>
      <c r="H407" s="86" t="n">
        <v>0.4552</v>
      </c>
      <c r="I407" s="85" t="s">
        <v>754</v>
      </c>
    </row>
    <row r="408" customFormat="false" ht="15" hidden="false" customHeight="true" outlineLevel="0" collapsed="false">
      <c r="A408" s="81" t="n">
        <v>18063220</v>
      </c>
      <c r="B408" s="81" t="s">
        <v>760</v>
      </c>
      <c r="C408" s="81"/>
      <c r="D408" s="81"/>
      <c r="E408" s="81"/>
      <c r="F408" s="81"/>
      <c r="G408" s="82" t="s">
        <v>759</v>
      </c>
      <c r="H408" s="83" t="n">
        <v>0.4552</v>
      </c>
      <c r="I408" s="82" t="s">
        <v>754</v>
      </c>
    </row>
    <row r="409" customFormat="false" ht="15" hidden="false" customHeight="true" outlineLevel="0" collapsed="false">
      <c r="A409" s="84" t="n">
        <v>18069000</v>
      </c>
      <c r="B409" s="84" t="s">
        <v>761</v>
      </c>
      <c r="C409" s="84"/>
      <c r="D409" s="84"/>
      <c r="E409" s="84"/>
      <c r="F409" s="84"/>
      <c r="G409" s="85" t="s">
        <v>762</v>
      </c>
      <c r="H409" s="86" t="n">
        <v>0.4552</v>
      </c>
      <c r="I409" s="85" t="s">
        <v>754</v>
      </c>
    </row>
    <row r="410" customFormat="false" ht="15" hidden="false" customHeight="true" outlineLevel="0" collapsed="false">
      <c r="A410" s="81" t="n">
        <v>17049010</v>
      </c>
      <c r="B410" s="81" t="s">
        <v>752</v>
      </c>
      <c r="C410" s="81"/>
      <c r="D410" s="81"/>
      <c r="E410" s="81"/>
      <c r="F410" s="81"/>
      <c r="G410" s="82" t="s">
        <v>763</v>
      </c>
      <c r="H410" s="83" t="n">
        <v>0.4552</v>
      </c>
      <c r="I410" s="82" t="s">
        <v>754</v>
      </c>
    </row>
    <row r="411" customFormat="false" ht="15" hidden="false" customHeight="true" outlineLevel="0" collapsed="false">
      <c r="A411" s="84" t="n">
        <v>18069000</v>
      </c>
      <c r="B411" s="84" t="s">
        <v>761</v>
      </c>
      <c r="C411" s="84"/>
      <c r="D411" s="84"/>
      <c r="E411" s="84"/>
      <c r="F411" s="84"/>
      <c r="G411" s="85" t="s">
        <v>764</v>
      </c>
      <c r="H411" s="86" t="n">
        <v>0.4552</v>
      </c>
      <c r="I411" s="85" t="s">
        <v>754</v>
      </c>
    </row>
    <row r="412" customFormat="false" ht="15" hidden="false" customHeight="true" outlineLevel="0" collapsed="false">
      <c r="A412" s="81" t="n">
        <v>18069000</v>
      </c>
      <c r="B412" s="81" t="s">
        <v>761</v>
      </c>
      <c r="C412" s="81"/>
      <c r="D412" s="81"/>
      <c r="E412" s="81"/>
      <c r="F412" s="81"/>
      <c r="G412" s="82" t="s">
        <v>765</v>
      </c>
      <c r="H412" s="83" t="n">
        <v>0.4552</v>
      </c>
      <c r="I412" s="82" t="s">
        <v>754</v>
      </c>
    </row>
    <row r="413" customFormat="false" ht="15" hidden="false" customHeight="true" outlineLevel="0" collapsed="false">
      <c r="A413" s="84" t="n">
        <v>18061000</v>
      </c>
      <c r="B413" s="84" t="s">
        <v>766</v>
      </c>
      <c r="C413" s="84"/>
      <c r="D413" s="84"/>
      <c r="E413" s="84"/>
      <c r="F413" s="84"/>
      <c r="G413" s="85" t="s">
        <v>767</v>
      </c>
      <c r="H413" s="86" t="n">
        <v>0.4552</v>
      </c>
      <c r="I413" s="85" t="s">
        <v>754</v>
      </c>
    </row>
    <row r="414" customFormat="false" ht="15" hidden="false" customHeight="true" outlineLevel="0" collapsed="false">
      <c r="A414" s="81" t="n">
        <v>18069000</v>
      </c>
      <c r="B414" s="81" t="s">
        <v>761</v>
      </c>
      <c r="C414" s="81"/>
      <c r="D414" s="81"/>
      <c r="E414" s="81"/>
      <c r="F414" s="81"/>
      <c r="G414" s="82" t="s">
        <v>768</v>
      </c>
      <c r="H414" s="83" t="n">
        <v>0.4552</v>
      </c>
      <c r="I414" s="82" t="s">
        <v>754</v>
      </c>
    </row>
    <row r="415" customFormat="false" ht="15" hidden="false" customHeight="true" outlineLevel="0" collapsed="false">
      <c r="A415" s="84" t="n">
        <v>18069000</v>
      </c>
      <c r="B415" s="84" t="s">
        <v>761</v>
      </c>
      <c r="C415" s="84"/>
      <c r="D415" s="84"/>
      <c r="E415" s="84"/>
      <c r="F415" s="84"/>
      <c r="G415" s="85" t="s">
        <v>769</v>
      </c>
      <c r="H415" s="86" t="n">
        <v>0.4552</v>
      </c>
      <c r="I415" s="85" t="s">
        <v>754</v>
      </c>
    </row>
    <row r="416" customFormat="false" ht="15" hidden="false" customHeight="true" outlineLevel="0" collapsed="false">
      <c r="A416" s="81" t="n">
        <v>17049090</v>
      </c>
      <c r="B416" s="81" t="s">
        <v>770</v>
      </c>
      <c r="C416" s="81"/>
      <c r="D416" s="81"/>
      <c r="E416" s="81"/>
      <c r="F416" s="81"/>
      <c r="G416" s="82" t="s">
        <v>771</v>
      </c>
      <c r="H416" s="83" t="n">
        <v>0.4552</v>
      </c>
      <c r="I416" s="82" t="s">
        <v>754</v>
      </c>
    </row>
    <row r="417" customFormat="false" ht="15" hidden="false" customHeight="true" outlineLevel="0" collapsed="false">
      <c r="A417" s="84" t="n">
        <v>18069000</v>
      </c>
      <c r="B417" s="84" t="s">
        <v>761</v>
      </c>
      <c r="C417" s="84"/>
      <c r="D417" s="84"/>
      <c r="E417" s="84"/>
      <c r="F417" s="84"/>
      <c r="G417" s="85" t="s">
        <v>772</v>
      </c>
      <c r="H417" s="86" t="n">
        <v>0.4552</v>
      </c>
      <c r="I417" s="85" t="s">
        <v>754</v>
      </c>
    </row>
    <row r="418" customFormat="false" ht="15" hidden="false" customHeight="true" outlineLevel="0" collapsed="false">
      <c r="A418" s="81" t="n">
        <v>2009</v>
      </c>
      <c r="B418" s="81"/>
      <c r="C418" s="81"/>
      <c r="D418" s="81"/>
      <c r="E418" s="81"/>
      <c r="F418" s="81" t="s">
        <v>773</v>
      </c>
      <c r="G418" s="82" t="s">
        <v>774</v>
      </c>
      <c r="H418" s="83" t="n">
        <v>0.4552</v>
      </c>
      <c r="I418" s="82" t="s">
        <v>754</v>
      </c>
    </row>
    <row r="419" customFormat="false" ht="15" hidden="false" customHeight="true" outlineLevel="0" collapsed="false">
      <c r="A419" s="84" t="n">
        <v>20098</v>
      </c>
      <c r="B419" s="84"/>
      <c r="C419" s="84"/>
      <c r="D419" s="84"/>
      <c r="E419" s="84" t="s">
        <v>775</v>
      </c>
      <c r="F419" s="84"/>
      <c r="G419" s="85" t="s">
        <v>776</v>
      </c>
      <c r="H419" s="86" t="n">
        <v>0.4552</v>
      </c>
      <c r="I419" s="85" t="s">
        <v>754</v>
      </c>
    </row>
    <row r="420" customFormat="false" ht="15" hidden="false" customHeight="true" outlineLevel="0" collapsed="false">
      <c r="A420" s="81" t="n">
        <v>4021</v>
      </c>
      <c r="B420" s="81"/>
      <c r="C420" s="81"/>
      <c r="D420" s="81"/>
      <c r="E420" s="81"/>
      <c r="F420" s="81" t="s">
        <v>777</v>
      </c>
      <c r="G420" s="82" t="s">
        <v>778</v>
      </c>
      <c r="H420" s="83" t="n">
        <v>0.4552</v>
      </c>
      <c r="I420" s="82" t="s">
        <v>754</v>
      </c>
    </row>
    <row r="421" customFormat="false" ht="15" hidden="false" customHeight="true" outlineLevel="0" collapsed="false">
      <c r="A421" s="84" t="n">
        <v>4022</v>
      </c>
      <c r="B421" s="84"/>
      <c r="C421" s="84"/>
      <c r="D421" s="84"/>
      <c r="E421" s="84"/>
      <c r="F421" s="84" t="s">
        <v>779</v>
      </c>
      <c r="G421" s="85" t="s">
        <v>778</v>
      </c>
      <c r="H421" s="86" t="n">
        <v>0.4552</v>
      </c>
      <c r="I421" s="85" t="s">
        <v>754</v>
      </c>
    </row>
    <row r="422" customFormat="false" ht="15" hidden="false" customHeight="true" outlineLevel="0" collapsed="false">
      <c r="A422" s="81" t="n">
        <v>4029</v>
      </c>
      <c r="B422" s="81"/>
      <c r="C422" s="81"/>
      <c r="D422" s="81"/>
      <c r="E422" s="81"/>
      <c r="F422" s="81" t="s">
        <v>780</v>
      </c>
      <c r="G422" s="82" t="s">
        <v>778</v>
      </c>
      <c r="H422" s="83" t="n">
        <v>0.4552</v>
      </c>
      <c r="I422" s="82" t="s">
        <v>754</v>
      </c>
    </row>
    <row r="423" customFormat="false" ht="15" hidden="false" customHeight="true" outlineLevel="0" collapsed="false">
      <c r="A423" s="84" t="n">
        <v>19011020</v>
      </c>
      <c r="B423" s="84" t="s">
        <v>781</v>
      </c>
      <c r="C423" s="84"/>
      <c r="D423" s="84"/>
      <c r="E423" s="84"/>
      <c r="F423" s="84"/>
      <c r="G423" s="85" t="s">
        <v>782</v>
      </c>
      <c r="H423" s="86" t="n">
        <v>0.4552</v>
      </c>
      <c r="I423" s="85" t="s">
        <v>754</v>
      </c>
    </row>
    <row r="424" customFormat="false" ht="15" hidden="false" customHeight="true" outlineLevel="0" collapsed="false">
      <c r="A424" s="81" t="n">
        <v>19011010</v>
      </c>
      <c r="B424" s="81" t="s">
        <v>783</v>
      </c>
      <c r="C424" s="81"/>
      <c r="D424" s="81"/>
      <c r="E424" s="81"/>
      <c r="F424" s="81"/>
      <c r="G424" s="82" t="s">
        <v>784</v>
      </c>
      <c r="H424" s="83" t="n">
        <v>0.4552</v>
      </c>
      <c r="I424" s="82" t="s">
        <v>754</v>
      </c>
    </row>
    <row r="425" customFormat="false" ht="15" hidden="false" customHeight="true" outlineLevel="0" collapsed="false">
      <c r="A425" s="84" t="n">
        <v>19011090</v>
      </c>
      <c r="B425" s="84" t="s">
        <v>785</v>
      </c>
      <c r="C425" s="84"/>
      <c r="D425" s="84"/>
      <c r="E425" s="84"/>
      <c r="F425" s="84"/>
      <c r="G425" s="85" t="s">
        <v>786</v>
      </c>
      <c r="H425" s="86" t="n">
        <v>0.4552</v>
      </c>
      <c r="I425" s="85" t="s">
        <v>754</v>
      </c>
    </row>
    <row r="426" customFormat="false" ht="15" hidden="false" customHeight="true" outlineLevel="0" collapsed="false">
      <c r="A426" s="81" t="n">
        <v>19011030</v>
      </c>
      <c r="B426" s="81" t="s">
        <v>787</v>
      </c>
      <c r="C426" s="81"/>
      <c r="D426" s="81"/>
      <c r="E426" s="81"/>
      <c r="F426" s="81"/>
      <c r="G426" s="82" t="s">
        <v>786</v>
      </c>
      <c r="H426" s="83" t="n">
        <v>0.4552</v>
      </c>
      <c r="I426" s="82" t="s">
        <v>754</v>
      </c>
    </row>
    <row r="427" customFormat="false" ht="15" hidden="false" customHeight="true" outlineLevel="0" collapsed="false">
      <c r="A427" s="84" t="n">
        <v>4011010</v>
      </c>
      <c r="B427" s="84"/>
      <c r="C427" s="84" t="s">
        <v>788</v>
      </c>
      <c r="D427" s="84"/>
      <c r="E427" s="84"/>
      <c r="F427" s="84"/>
      <c r="G427" s="85" t="s">
        <v>789</v>
      </c>
      <c r="H427" s="86" t="n">
        <v>0.4552</v>
      </c>
      <c r="I427" s="85" t="s">
        <v>754</v>
      </c>
    </row>
    <row r="428" customFormat="false" ht="15" hidden="false" customHeight="true" outlineLevel="0" collapsed="false">
      <c r="A428" s="81" t="n">
        <v>4012010</v>
      </c>
      <c r="B428" s="81"/>
      <c r="C428" s="81" t="s">
        <v>790</v>
      </c>
      <c r="D428" s="81"/>
      <c r="E428" s="81"/>
      <c r="F428" s="81"/>
      <c r="G428" s="82" t="s">
        <v>789</v>
      </c>
      <c r="H428" s="83" t="n">
        <v>0.4552</v>
      </c>
      <c r="I428" s="82" t="s">
        <v>754</v>
      </c>
    </row>
    <row r="429" customFormat="false" ht="15" hidden="false" customHeight="true" outlineLevel="0" collapsed="false">
      <c r="A429" s="84" t="n">
        <v>4011010</v>
      </c>
      <c r="B429" s="84"/>
      <c r="C429" s="84" t="s">
        <v>788</v>
      </c>
      <c r="D429" s="84"/>
      <c r="E429" s="84"/>
      <c r="F429" s="84"/>
      <c r="G429" s="85" t="s">
        <v>791</v>
      </c>
      <c r="H429" s="86" t="n">
        <v>0.4552</v>
      </c>
      <c r="I429" s="85" t="s">
        <v>754</v>
      </c>
    </row>
    <row r="430" customFormat="false" ht="15" hidden="false" customHeight="true" outlineLevel="0" collapsed="false">
      <c r="A430" s="81" t="n">
        <v>4012010</v>
      </c>
      <c r="B430" s="81"/>
      <c r="C430" s="81" t="s">
        <v>790</v>
      </c>
      <c r="D430" s="81"/>
      <c r="E430" s="81"/>
      <c r="F430" s="81"/>
      <c r="G430" s="82" t="s">
        <v>791</v>
      </c>
      <c r="H430" s="83" t="n">
        <v>0.4552</v>
      </c>
      <c r="I430" s="82" t="s">
        <v>754</v>
      </c>
    </row>
    <row r="431" customFormat="false" ht="15" hidden="false" customHeight="true" outlineLevel="0" collapsed="false">
      <c r="A431" s="84" t="n">
        <v>4014010</v>
      </c>
      <c r="B431" s="84"/>
      <c r="C431" s="84" t="s">
        <v>792</v>
      </c>
      <c r="D431" s="84"/>
      <c r="E431" s="84"/>
      <c r="F431" s="84"/>
      <c r="G431" s="85" t="s">
        <v>793</v>
      </c>
      <c r="H431" s="86" t="n">
        <v>0.4552</v>
      </c>
      <c r="I431" s="85" t="s">
        <v>754</v>
      </c>
    </row>
    <row r="432" customFormat="false" ht="15" hidden="false" customHeight="true" outlineLevel="0" collapsed="false">
      <c r="A432" s="81" t="n">
        <v>4015010</v>
      </c>
      <c r="B432" s="81"/>
      <c r="C432" s="81" t="s">
        <v>794</v>
      </c>
      <c r="D432" s="81"/>
      <c r="E432" s="81"/>
      <c r="F432" s="81"/>
      <c r="G432" s="82" t="s">
        <v>793</v>
      </c>
      <c r="H432" s="83" t="n">
        <v>0.4552</v>
      </c>
      <c r="I432" s="82" t="s">
        <v>754</v>
      </c>
    </row>
    <row r="433" customFormat="false" ht="15" hidden="false" customHeight="true" outlineLevel="0" collapsed="false">
      <c r="A433" s="84" t="n">
        <v>4014010</v>
      </c>
      <c r="B433" s="84"/>
      <c r="C433" s="84" t="s">
        <v>792</v>
      </c>
      <c r="D433" s="84"/>
      <c r="E433" s="84"/>
      <c r="F433" s="84"/>
      <c r="G433" s="85" t="s">
        <v>795</v>
      </c>
      <c r="H433" s="86" t="n">
        <v>0.4552</v>
      </c>
      <c r="I433" s="85" t="s">
        <v>754</v>
      </c>
    </row>
    <row r="434" customFormat="false" ht="15" hidden="false" customHeight="true" outlineLevel="0" collapsed="false">
      <c r="A434" s="81" t="n">
        <v>4015010</v>
      </c>
      <c r="B434" s="81"/>
      <c r="C434" s="81" t="s">
        <v>794</v>
      </c>
      <c r="D434" s="81"/>
      <c r="E434" s="81"/>
      <c r="F434" s="81"/>
      <c r="G434" s="82" t="s">
        <v>795</v>
      </c>
      <c r="H434" s="83" t="n">
        <v>0.4552</v>
      </c>
      <c r="I434" s="82" t="s">
        <v>754</v>
      </c>
    </row>
    <row r="435" customFormat="false" ht="15" hidden="false" customHeight="true" outlineLevel="0" collapsed="false">
      <c r="A435" s="84" t="n">
        <v>4011090</v>
      </c>
      <c r="B435" s="84"/>
      <c r="C435" s="84" t="s">
        <v>796</v>
      </c>
      <c r="D435" s="84"/>
      <c r="E435" s="84"/>
      <c r="F435" s="84"/>
      <c r="G435" s="85" t="s">
        <v>797</v>
      </c>
      <c r="H435" s="86" t="n">
        <v>0.4552</v>
      </c>
      <c r="I435" s="85" t="s">
        <v>754</v>
      </c>
    </row>
    <row r="436" customFormat="false" ht="15" hidden="false" customHeight="true" outlineLevel="0" collapsed="false">
      <c r="A436" s="81" t="n">
        <v>4012090</v>
      </c>
      <c r="B436" s="81"/>
      <c r="C436" s="81" t="s">
        <v>798</v>
      </c>
      <c r="D436" s="81"/>
      <c r="E436" s="81"/>
      <c r="F436" s="81"/>
      <c r="G436" s="82" t="s">
        <v>797</v>
      </c>
      <c r="H436" s="83" t="n">
        <v>0.4552</v>
      </c>
      <c r="I436" s="82" t="s">
        <v>754</v>
      </c>
    </row>
    <row r="437" customFormat="false" ht="15" hidden="false" customHeight="true" outlineLevel="0" collapsed="false">
      <c r="A437" s="84" t="n">
        <v>4011090</v>
      </c>
      <c r="B437" s="84"/>
      <c r="C437" s="84" t="s">
        <v>796</v>
      </c>
      <c r="D437" s="84"/>
      <c r="E437" s="84"/>
      <c r="F437" s="84"/>
      <c r="G437" s="85" t="s">
        <v>799</v>
      </c>
      <c r="H437" s="86" t="n">
        <v>0.4552</v>
      </c>
      <c r="I437" s="85" t="s">
        <v>754</v>
      </c>
    </row>
    <row r="438" customFormat="false" ht="15" hidden="false" customHeight="true" outlineLevel="0" collapsed="false">
      <c r="A438" s="81" t="n">
        <v>4012090</v>
      </c>
      <c r="B438" s="81"/>
      <c r="C438" s="81" t="s">
        <v>798</v>
      </c>
      <c r="D438" s="81"/>
      <c r="E438" s="81"/>
      <c r="F438" s="81"/>
      <c r="G438" s="82" t="s">
        <v>799</v>
      </c>
      <c r="H438" s="83" t="n">
        <v>0.4552</v>
      </c>
      <c r="I438" s="82" t="s">
        <v>754</v>
      </c>
    </row>
    <row r="439" customFormat="false" ht="15" hidden="false" customHeight="true" outlineLevel="0" collapsed="false">
      <c r="A439" s="84" t="n">
        <v>401402</v>
      </c>
      <c r="B439" s="84"/>
      <c r="C439" s="84"/>
      <c r="D439" s="84" t="s">
        <v>800</v>
      </c>
      <c r="E439" s="84"/>
      <c r="F439" s="84"/>
      <c r="G439" s="85" t="s">
        <v>801</v>
      </c>
      <c r="H439" s="86" t="n">
        <v>0.4552</v>
      </c>
      <c r="I439" s="85" t="s">
        <v>754</v>
      </c>
    </row>
    <row r="440" customFormat="false" ht="15" hidden="false" customHeight="true" outlineLevel="0" collapsed="false">
      <c r="A440" s="81" t="n">
        <v>4022130</v>
      </c>
      <c r="B440" s="81"/>
      <c r="C440" s="81" t="s">
        <v>802</v>
      </c>
      <c r="D440" s="81"/>
      <c r="E440" s="81"/>
      <c r="F440" s="81"/>
      <c r="G440" s="82" t="s">
        <v>801</v>
      </c>
      <c r="H440" s="83" t="n">
        <v>0.4552</v>
      </c>
      <c r="I440" s="82" t="s">
        <v>754</v>
      </c>
    </row>
    <row r="441" customFormat="false" ht="15" hidden="false" customHeight="true" outlineLevel="0" collapsed="false">
      <c r="A441" s="84" t="n">
        <v>4022930</v>
      </c>
      <c r="B441" s="84"/>
      <c r="C441" s="84" t="s">
        <v>803</v>
      </c>
      <c r="D441" s="84"/>
      <c r="E441" s="84"/>
      <c r="F441" s="84"/>
      <c r="G441" s="85" t="s">
        <v>801</v>
      </c>
      <c r="H441" s="86" t="n">
        <v>0.4552</v>
      </c>
      <c r="I441" s="85" t="s">
        <v>754</v>
      </c>
    </row>
    <row r="442" customFormat="false" ht="15" hidden="false" customHeight="true" outlineLevel="0" collapsed="false">
      <c r="A442" s="81" t="n">
        <v>4029</v>
      </c>
      <c r="B442" s="81"/>
      <c r="C442" s="81"/>
      <c r="D442" s="81"/>
      <c r="E442" s="81"/>
      <c r="F442" s="81" t="s">
        <v>780</v>
      </c>
      <c r="G442" s="82" t="s">
        <v>801</v>
      </c>
      <c r="H442" s="83" t="n">
        <v>0.4552</v>
      </c>
      <c r="I442" s="82" t="s">
        <v>754</v>
      </c>
    </row>
    <row r="443" customFormat="false" ht="15" hidden="false" customHeight="true" outlineLevel="0" collapsed="false">
      <c r="A443" s="84" t="n">
        <v>401402</v>
      </c>
      <c r="B443" s="84"/>
      <c r="C443" s="84"/>
      <c r="D443" s="84" t="s">
        <v>800</v>
      </c>
      <c r="E443" s="84"/>
      <c r="F443" s="84"/>
      <c r="G443" s="85" t="s">
        <v>804</v>
      </c>
      <c r="H443" s="86" t="n">
        <v>0.4552</v>
      </c>
      <c r="I443" s="85" t="s">
        <v>754</v>
      </c>
    </row>
    <row r="444" customFormat="false" ht="15" hidden="false" customHeight="true" outlineLevel="0" collapsed="false">
      <c r="A444" s="81" t="n">
        <v>4022130</v>
      </c>
      <c r="B444" s="81"/>
      <c r="C444" s="81" t="s">
        <v>802</v>
      </c>
      <c r="D444" s="81"/>
      <c r="E444" s="81"/>
      <c r="F444" s="81"/>
      <c r="G444" s="82" t="s">
        <v>804</v>
      </c>
      <c r="H444" s="83" t="n">
        <v>0.4552</v>
      </c>
      <c r="I444" s="82" t="s">
        <v>754</v>
      </c>
    </row>
    <row r="445" customFormat="false" ht="15" hidden="false" customHeight="true" outlineLevel="0" collapsed="false">
      <c r="A445" s="84" t="n">
        <v>4022930</v>
      </c>
      <c r="B445" s="84"/>
      <c r="C445" s="84" t="s">
        <v>803</v>
      </c>
      <c r="D445" s="84"/>
      <c r="E445" s="84"/>
      <c r="F445" s="84"/>
      <c r="G445" s="85" t="s">
        <v>804</v>
      </c>
      <c r="H445" s="86" t="n">
        <v>0.4552</v>
      </c>
      <c r="I445" s="85" t="s">
        <v>754</v>
      </c>
    </row>
    <row r="446" customFormat="false" ht="15" hidden="false" customHeight="true" outlineLevel="0" collapsed="false">
      <c r="A446" s="81" t="n">
        <v>4029</v>
      </c>
      <c r="B446" s="81"/>
      <c r="C446" s="81"/>
      <c r="D446" s="81"/>
      <c r="E446" s="81"/>
      <c r="F446" s="81" t="s">
        <v>780</v>
      </c>
      <c r="G446" s="82" t="s">
        <v>804</v>
      </c>
      <c r="H446" s="83" t="n">
        <v>0.4552</v>
      </c>
      <c r="I446" s="82" t="s">
        <v>754</v>
      </c>
    </row>
    <row r="447" customFormat="false" ht="15" hidden="false" customHeight="true" outlineLevel="0" collapsed="false">
      <c r="A447" s="84" t="n">
        <v>40110</v>
      </c>
      <c r="B447" s="84"/>
      <c r="C447" s="84"/>
      <c r="D447" s="84"/>
      <c r="E447" s="84" t="s">
        <v>805</v>
      </c>
      <c r="F447" s="84"/>
      <c r="G447" s="85" t="s">
        <v>806</v>
      </c>
      <c r="H447" s="86" t="n">
        <v>0.4552</v>
      </c>
      <c r="I447" s="85" t="s">
        <v>754</v>
      </c>
    </row>
    <row r="448" customFormat="false" ht="15" hidden="false" customHeight="true" outlineLevel="0" collapsed="false">
      <c r="A448" s="81" t="n">
        <v>40120</v>
      </c>
      <c r="B448" s="81"/>
      <c r="C448" s="81"/>
      <c r="D448" s="81"/>
      <c r="E448" s="81" t="s">
        <v>807</v>
      </c>
      <c r="F448" s="81"/>
      <c r="G448" s="82" t="s">
        <v>806</v>
      </c>
      <c r="H448" s="83" t="n">
        <v>0.4552</v>
      </c>
      <c r="I448" s="82" t="s">
        <v>754</v>
      </c>
    </row>
    <row r="449" customFormat="false" ht="15" hidden="false" customHeight="true" outlineLevel="0" collapsed="false">
      <c r="A449" s="84" t="n">
        <v>40150</v>
      </c>
      <c r="B449" s="84"/>
      <c r="C449" s="84"/>
      <c r="D449" s="84"/>
      <c r="E449" s="84" t="s">
        <v>808</v>
      </c>
      <c r="F449" s="84"/>
      <c r="G449" s="85" t="s">
        <v>806</v>
      </c>
      <c r="H449" s="86" t="n">
        <v>0.4552</v>
      </c>
      <c r="I449" s="85" t="s">
        <v>754</v>
      </c>
    </row>
    <row r="450" customFormat="false" ht="15" hidden="false" customHeight="true" outlineLevel="0" collapsed="false">
      <c r="A450" s="81" t="n">
        <v>40210</v>
      </c>
      <c r="B450" s="81"/>
      <c r="C450" s="81"/>
      <c r="D450" s="81"/>
      <c r="E450" s="81" t="s">
        <v>809</v>
      </c>
      <c r="F450" s="81"/>
      <c r="G450" s="82" t="s">
        <v>806</v>
      </c>
      <c r="H450" s="83" t="n">
        <v>0.4552</v>
      </c>
      <c r="I450" s="82" t="s">
        <v>754</v>
      </c>
    </row>
    <row r="451" customFormat="false" ht="15" hidden="false" customHeight="true" outlineLevel="0" collapsed="false">
      <c r="A451" s="84" t="n">
        <v>4022920</v>
      </c>
      <c r="B451" s="84"/>
      <c r="C451" s="84" t="s">
        <v>810</v>
      </c>
      <c r="D451" s="84"/>
      <c r="E451" s="84"/>
      <c r="F451" s="84"/>
      <c r="G451" s="85" t="s">
        <v>806</v>
      </c>
      <c r="H451" s="86" t="n">
        <v>0.4552</v>
      </c>
      <c r="I451" s="85" t="s">
        <v>754</v>
      </c>
    </row>
    <row r="452" customFormat="false" ht="15" hidden="false" customHeight="true" outlineLevel="0" collapsed="false">
      <c r="A452" s="81" t="n">
        <v>4029</v>
      </c>
      <c r="B452" s="81"/>
      <c r="C452" s="81"/>
      <c r="D452" s="81"/>
      <c r="E452" s="81"/>
      <c r="F452" s="81" t="s">
        <v>780</v>
      </c>
      <c r="G452" s="82" t="s">
        <v>811</v>
      </c>
      <c r="H452" s="83" t="n">
        <v>0.4552</v>
      </c>
      <c r="I452" s="82" t="s">
        <v>754</v>
      </c>
    </row>
    <row r="453" customFormat="false" ht="15" hidden="false" customHeight="true" outlineLevel="0" collapsed="false">
      <c r="A453" s="84" t="n">
        <v>4029</v>
      </c>
      <c r="B453" s="84"/>
      <c r="C453" s="84"/>
      <c r="D453" s="84"/>
      <c r="E453" s="84"/>
      <c r="F453" s="84" t="s">
        <v>780</v>
      </c>
      <c r="G453" s="85" t="s">
        <v>812</v>
      </c>
      <c r="H453" s="86" t="n">
        <v>0.4552</v>
      </c>
      <c r="I453" s="85" t="s">
        <v>754</v>
      </c>
    </row>
    <row r="454" customFormat="false" ht="15" hidden="false" customHeight="true" outlineLevel="0" collapsed="false">
      <c r="A454" s="81" t="n">
        <v>403</v>
      </c>
      <c r="B454" s="81"/>
      <c r="C454" s="81"/>
      <c r="D454" s="81"/>
      <c r="E454" s="81"/>
      <c r="F454" s="81"/>
      <c r="G454" s="82" t="s">
        <v>813</v>
      </c>
      <c r="H454" s="83" t="n">
        <v>0.4552</v>
      </c>
      <c r="I454" s="82" t="s">
        <v>754</v>
      </c>
    </row>
    <row r="455" customFormat="false" ht="15" hidden="false" customHeight="true" outlineLevel="0" collapsed="false">
      <c r="A455" s="84" t="n">
        <v>403</v>
      </c>
      <c r="B455" s="84"/>
      <c r="C455" s="84"/>
      <c r="D455" s="84"/>
      <c r="E455" s="84"/>
      <c r="F455" s="84"/>
      <c r="G455" s="85" t="s">
        <v>814</v>
      </c>
      <c r="H455" s="86" t="n">
        <v>0.4552</v>
      </c>
      <c r="I455" s="85" t="s">
        <v>754</v>
      </c>
    </row>
    <row r="456" customFormat="false" ht="15" hidden="false" customHeight="true" outlineLevel="0" collapsed="false">
      <c r="A456" s="81" t="n">
        <v>4039000</v>
      </c>
      <c r="B456" s="81"/>
      <c r="C456" s="81" t="s">
        <v>815</v>
      </c>
      <c r="D456" s="81"/>
      <c r="E456" s="81"/>
      <c r="F456" s="81"/>
      <c r="G456" s="82" t="s">
        <v>816</v>
      </c>
      <c r="H456" s="83" t="n">
        <v>0.4552</v>
      </c>
      <c r="I456" s="82" t="s">
        <v>754</v>
      </c>
    </row>
    <row r="457" customFormat="false" ht="15" hidden="false" customHeight="true" outlineLevel="0" collapsed="false">
      <c r="A457" s="84" t="n">
        <v>406</v>
      </c>
      <c r="B457" s="84"/>
      <c r="C457" s="84"/>
      <c r="D457" s="84"/>
      <c r="E457" s="84"/>
      <c r="F457" s="84"/>
      <c r="G457" s="85" t="s">
        <v>817</v>
      </c>
      <c r="H457" s="86" t="n">
        <v>0.4552</v>
      </c>
      <c r="I457" s="85" t="s">
        <v>754</v>
      </c>
    </row>
    <row r="458" customFormat="false" ht="15" hidden="false" customHeight="true" outlineLevel="0" collapsed="false">
      <c r="A458" s="81" t="n">
        <v>406</v>
      </c>
      <c r="B458" s="81"/>
      <c r="C458" s="81"/>
      <c r="D458" s="81"/>
      <c r="E458" s="81"/>
      <c r="F458" s="81"/>
      <c r="G458" s="82" t="s">
        <v>818</v>
      </c>
      <c r="H458" s="83" t="n">
        <v>0.4552</v>
      </c>
      <c r="I458" s="82" t="s">
        <v>754</v>
      </c>
    </row>
    <row r="459" customFormat="false" ht="15" hidden="false" customHeight="true" outlineLevel="0" collapsed="false">
      <c r="A459" s="84" t="n">
        <v>406</v>
      </c>
      <c r="B459" s="84"/>
      <c r="C459" s="84"/>
      <c r="D459" s="84"/>
      <c r="E459" s="84"/>
      <c r="F459" s="84"/>
      <c r="G459" s="85" t="s">
        <v>819</v>
      </c>
      <c r="H459" s="86" t="n">
        <v>0.4552</v>
      </c>
      <c r="I459" s="85" t="s">
        <v>754</v>
      </c>
    </row>
    <row r="460" customFormat="false" ht="15" hidden="false" customHeight="true" outlineLevel="0" collapsed="false">
      <c r="A460" s="81" t="n">
        <v>4061010</v>
      </c>
      <c r="B460" s="81"/>
      <c r="C460" s="81" t="s">
        <v>820</v>
      </c>
      <c r="D460" s="81"/>
      <c r="E460" s="81"/>
      <c r="F460" s="81"/>
      <c r="G460" s="82" t="s">
        <v>821</v>
      </c>
      <c r="H460" s="83" t="n">
        <v>0.4552</v>
      </c>
      <c r="I460" s="82" t="s">
        <v>754</v>
      </c>
    </row>
    <row r="461" customFormat="false" ht="15" hidden="false" customHeight="true" outlineLevel="0" collapsed="false">
      <c r="A461" s="84" t="n">
        <v>4061090</v>
      </c>
      <c r="B461" s="84"/>
      <c r="C461" s="84" t="s">
        <v>822</v>
      </c>
      <c r="D461" s="84"/>
      <c r="E461" s="84"/>
      <c r="F461" s="84"/>
      <c r="G461" s="85" t="s">
        <v>823</v>
      </c>
      <c r="H461" s="86" t="n">
        <v>0.4552</v>
      </c>
      <c r="I461" s="85" t="s">
        <v>754</v>
      </c>
    </row>
    <row r="462" customFormat="false" ht="15" hidden="false" customHeight="true" outlineLevel="0" collapsed="false">
      <c r="A462" s="81" t="n">
        <v>4061090</v>
      </c>
      <c r="B462" s="81"/>
      <c r="C462" s="81" t="s">
        <v>822</v>
      </c>
      <c r="D462" s="81"/>
      <c r="E462" s="81"/>
      <c r="F462" s="81"/>
      <c r="G462" s="82" t="s">
        <v>824</v>
      </c>
      <c r="H462" s="83" t="n">
        <v>0.4552</v>
      </c>
      <c r="I462" s="82" t="s">
        <v>754</v>
      </c>
    </row>
    <row r="463" customFormat="false" ht="15" hidden="false" customHeight="true" outlineLevel="0" collapsed="false">
      <c r="A463" s="84" t="n">
        <v>4061090</v>
      </c>
      <c r="B463" s="84"/>
      <c r="C463" s="84" t="s">
        <v>822</v>
      </c>
      <c r="D463" s="84"/>
      <c r="E463" s="84"/>
      <c r="F463" s="84"/>
      <c r="G463" s="85" t="s">
        <v>825</v>
      </c>
      <c r="H463" s="86" t="n">
        <v>0.4552</v>
      </c>
      <c r="I463" s="85" t="s">
        <v>754</v>
      </c>
    </row>
    <row r="464" customFormat="false" ht="15" hidden="false" customHeight="true" outlineLevel="0" collapsed="false">
      <c r="A464" s="81" t="n">
        <v>4051000</v>
      </c>
      <c r="B464" s="81"/>
      <c r="C464" s="81" t="s">
        <v>826</v>
      </c>
      <c r="D464" s="81"/>
      <c r="E464" s="81"/>
      <c r="F464" s="81"/>
      <c r="G464" s="82" t="s">
        <v>827</v>
      </c>
      <c r="H464" s="83" t="n">
        <v>0.4552</v>
      </c>
      <c r="I464" s="82" t="s">
        <v>754</v>
      </c>
    </row>
    <row r="465" customFormat="false" ht="15" hidden="false" customHeight="true" outlineLevel="0" collapsed="false">
      <c r="A465" s="84" t="n">
        <v>4051000</v>
      </c>
      <c r="B465" s="84"/>
      <c r="C465" s="84" t="s">
        <v>826</v>
      </c>
      <c r="D465" s="84"/>
      <c r="E465" s="84"/>
      <c r="F465" s="84"/>
      <c r="G465" s="85" t="s">
        <v>828</v>
      </c>
      <c r="H465" s="86" t="n">
        <v>0.4552</v>
      </c>
      <c r="I465" s="85" t="s">
        <v>754</v>
      </c>
    </row>
    <row r="466" customFormat="false" ht="15" hidden="false" customHeight="true" outlineLevel="0" collapsed="false">
      <c r="A466" s="81" t="n">
        <v>4059090</v>
      </c>
      <c r="B466" s="81"/>
      <c r="C466" s="81" t="s">
        <v>829</v>
      </c>
      <c r="D466" s="81"/>
      <c r="E466" s="81"/>
      <c r="F466" s="81"/>
      <c r="G466" s="82" t="s">
        <v>830</v>
      </c>
      <c r="H466" s="83" t="n">
        <v>0.4552</v>
      </c>
      <c r="I466" s="82" t="s">
        <v>754</v>
      </c>
    </row>
    <row r="467" customFormat="false" ht="15" hidden="false" customHeight="true" outlineLevel="0" collapsed="false">
      <c r="A467" s="84" t="n">
        <v>15171000</v>
      </c>
      <c r="B467" s="84" t="s">
        <v>831</v>
      </c>
      <c r="C467" s="84"/>
      <c r="D467" s="84"/>
      <c r="E467" s="84"/>
      <c r="F467" s="84"/>
      <c r="G467" s="85" t="s">
        <v>832</v>
      </c>
      <c r="H467" s="86" t="n">
        <v>0.4552</v>
      </c>
      <c r="I467" s="85" t="s">
        <v>754</v>
      </c>
    </row>
    <row r="468" customFormat="false" ht="15" hidden="false" customHeight="true" outlineLevel="0" collapsed="false">
      <c r="A468" s="81" t="n">
        <v>15171000</v>
      </c>
      <c r="B468" s="81" t="s">
        <v>831</v>
      </c>
      <c r="C468" s="81"/>
      <c r="D468" s="81"/>
      <c r="E468" s="81"/>
      <c r="F468" s="81"/>
      <c r="G468" s="82" t="s">
        <v>833</v>
      </c>
      <c r="H468" s="83" t="n">
        <v>0.4552</v>
      </c>
      <c r="I468" s="82" t="s">
        <v>754</v>
      </c>
    </row>
    <row r="469" customFormat="false" ht="15" hidden="false" customHeight="true" outlineLevel="0" collapsed="false">
      <c r="A469" s="84" t="n">
        <v>15171000</v>
      </c>
      <c r="B469" s="84" t="s">
        <v>831</v>
      </c>
      <c r="C469" s="84"/>
      <c r="D469" s="84"/>
      <c r="E469" s="84"/>
      <c r="F469" s="84"/>
      <c r="G469" s="85" t="s">
        <v>834</v>
      </c>
      <c r="H469" s="86" t="n">
        <v>0.4552</v>
      </c>
      <c r="I469" s="85" t="s">
        <v>754</v>
      </c>
    </row>
    <row r="470" customFormat="false" ht="15" hidden="false" customHeight="true" outlineLevel="0" collapsed="false">
      <c r="A470" s="81" t="n">
        <v>151790</v>
      </c>
      <c r="B470" s="81"/>
      <c r="C470" s="81"/>
      <c r="D470" s="81" t="s">
        <v>835</v>
      </c>
      <c r="E470" s="81"/>
      <c r="F470" s="81"/>
      <c r="G470" s="82" t="s">
        <v>836</v>
      </c>
      <c r="H470" s="83" t="n">
        <v>0.4552</v>
      </c>
      <c r="I470" s="82" t="s">
        <v>754</v>
      </c>
    </row>
    <row r="471" customFormat="false" ht="15" hidden="false" customHeight="true" outlineLevel="0" collapsed="false">
      <c r="A471" s="84" t="n">
        <v>15162000</v>
      </c>
      <c r="B471" s="84" t="s">
        <v>837</v>
      </c>
      <c r="C471" s="84"/>
      <c r="D471" s="84"/>
      <c r="E471" s="84"/>
      <c r="F471" s="84"/>
      <c r="G471" s="85" t="s">
        <v>838</v>
      </c>
      <c r="H471" s="86" t="n">
        <v>0.4552</v>
      </c>
      <c r="I471" s="85" t="s">
        <v>754</v>
      </c>
    </row>
    <row r="472" customFormat="false" ht="15" hidden="false" customHeight="true" outlineLevel="0" collapsed="false">
      <c r="A472" s="81" t="n">
        <v>15162000</v>
      </c>
      <c r="B472" s="81" t="s">
        <v>837</v>
      </c>
      <c r="C472" s="81"/>
      <c r="D472" s="81"/>
      <c r="E472" s="81"/>
      <c r="F472" s="81"/>
      <c r="G472" s="82" t="s">
        <v>839</v>
      </c>
      <c r="H472" s="83" t="n">
        <v>0.4552</v>
      </c>
      <c r="I472" s="82" t="s">
        <v>754</v>
      </c>
    </row>
    <row r="473" customFormat="false" ht="15" hidden="false" customHeight="true" outlineLevel="0" collapsed="false">
      <c r="A473" s="84" t="n">
        <v>19019020</v>
      </c>
      <c r="B473" s="84" t="s">
        <v>840</v>
      </c>
      <c r="C473" s="84"/>
      <c r="D473" s="84"/>
      <c r="E473" s="84"/>
      <c r="F473" s="84"/>
      <c r="G473" s="85" t="s">
        <v>841</v>
      </c>
      <c r="H473" s="86" t="n">
        <v>0.4552</v>
      </c>
      <c r="I473" s="85" t="s">
        <v>754</v>
      </c>
    </row>
    <row r="474" customFormat="false" ht="15" hidden="false" customHeight="true" outlineLevel="0" collapsed="false">
      <c r="A474" s="81" t="n">
        <v>19041000</v>
      </c>
      <c r="B474" s="81" t="s">
        <v>842</v>
      </c>
      <c r="C474" s="81"/>
      <c r="D474" s="81"/>
      <c r="E474" s="81"/>
      <c r="F474" s="81"/>
      <c r="G474" s="82" t="s">
        <v>843</v>
      </c>
      <c r="H474" s="83" t="n">
        <v>0.4552</v>
      </c>
      <c r="I474" s="82" t="s">
        <v>754</v>
      </c>
    </row>
    <row r="475" customFormat="false" ht="15" hidden="false" customHeight="true" outlineLevel="0" collapsed="false">
      <c r="A475" s="84" t="n">
        <v>19049000</v>
      </c>
      <c r="B475" s="84" t="s">
        <v>844</v>
      </c>
      <c r="C475" s="84"/>
      <c r="D475" s="84"/>
      <c r="E475" s="84"/>
      <c r="F475" s="84"/>
      <c r="G475" s="85" t="s">
        <v>843</v>
      </c>
      <c r="H475" s="86" t="n">
        <v>0.4552</v>
      </c>
      <c r="I475" s="85" t="s">
        <v>754</v>
      </c>
    </row>
    <row r="476" customFormat="false" ht="15" hidden="false" customHeight="true" outlineLevel="0" collapsed="false">
      <c r="A476" s="81" t="n">
        <v>19059090</v>
      </c>
      <c r="B476" s="81" t="s">
        <v>845</v>
      </c>
      <c r="C476" s="81"/>
      <c r="D476" s="81"/>
      <c r="E476" s="81"/>
      <c r="F476" s="81"/>
      <c r="G476" s="82" t="s">
        <v>846</v>
      </c>
      <c r="H476" s="83" t="n">
        <v>0.4552</v>
      </c>
      <c r="I476" s="82" t="s">
        <v>754</v>
      </c>
    </row>
    <row r="477" customFormat="false" ht="15" hidden="false" customHeight="true" outlineLevel="0" collapsed="false">
      <c r="A477" s="84" t="n">
        <v>19059090</v>
      </c>
      <c r="B477" s="84" t="s">
        <v>845</v>
      </c>
      <c r="C477" s="84"/>
      <c r="D477" s="84"/>
      <c r="E477" s="84"/>
      <c r="F477" s="84"/>
      <c r="G477" s="85" t="s">
        <v>847</v>
      </c>
      <c r="H477" s="86" t="n">
        <v>0.4552</v>
      </c>
      <c r="I477" s="85" t="s">
        <v>754</v>
      </c>
    </row>
    <row r="478" customFormat="false" ht="15" hidden="false" customHeight="true" outlineLevel="0" collapsed="false">
      <c r="A478" s="81" t="n">
        <v>20052000</v>
      </c>
      <c r="B478" s="81" t="s">
        <v>848</v>
      </c>
      <c r="C478" s="81"/>
      <c r="D478" s="81"/>
      <c r="E478" s="81"/>
      <c r="F478" s="81"/>
      <c r="G478" s="82" t="s">
        <v>849</v>
      </c>
      <c r="H478" s="83" t="n">
        <v>0.4552</v>
      </c>
      <c r="I478" s="82" t="s">
        <v>754</v>
      </c>
    </row>
    <row r="479" customFormat="false" ht="15" hidden="false" customHeight="true" outlineLevel="0" collapsed="false">
      <c r="A479" s="84" t="n">
        <v>20059</v>
      </c>
      <c r="B479" s="84"/>
      <c r="C479" s="84"/>
      <c r="D479" s="84"/>
      <c r="E479" s="84" t="s">
        <v>850</v>
      </c>
      <c r="F479" s="84"/>
      <c r="G479" s="85" t="s">
        <v>849</v>
      </c>
      <c r="H479" s="86" t="n">
        <v>0.4552</v>
      </c>
      <c r="I479" s="85" t="s">
        <v>754</v>
      </c>
    </row>
    <row r="480" customFormat="false" ht="15" hidden="false" customHeight="true" outlineLevel="0" collapsed="false">
      <c r="A480" s="81" t="n">
        <v>20081</v>
      </c>
      <c r="B480" s="81"/>
      <c r="C480" s="81"/>
      <c r="D480" s="81"/>
      <c r="E480" s="81" t="s">
        <v>851</v>
      </c>
      <c r="F480" s="81"/>
      <c r="G480" s="82" t="s">
        <v>852</v>
      </c>
      <c r="H480" s="83" t="n">
        <v>0.4552</v>
      </c>
      <c r="I480" s="82" t="s">
        <v>754</v>
      </c>
    </row>
    <row r="481" customFormat="false" ht="15" hidden="false" customHeight="true" outlineLevel="0" collapsed="false">
      <c r="A481" s="84" t="n">
        <v>20081</v>
      </c>
      <c r="B481" s="84"/>
      <c r="C481" s="84"/>
      <c r="D481" s="84"/>
      <c r="E481" s="84" t="s">
        <v>851</v>
      </c>
      <c r="F481" s="84"/>
      <c r="G481" s="85" t="s">
        <v>853</v>
      </c>
      <c r="H481" s="86" t="n">
        <v>0.4552</v>
      </c>
      <c r="I481" s="85" t="s">
        <v>754</v>
      </c>
    </row>
    <row r="482" customFormat="false" ht="15" hidden="false" customHeight="true" outlineLevel="0" collapsed="false">
      <c r="A482" s="81" t="n">
        <v>21032010</v>
      </c>
      <c r="B482" s="81" t="s">
        <v>854</v>
      </c>
      <c r="C482" s="81"/>
      <c r="D482" s="81"/>
      <c r="E482" s="81"/>
      <c r="F482" s="81"/>
      <c r="G482" s="82" t="s">
        <v>855</v>
      </c>
      <c r="H482" s="83" t="n">
        <v>0.4552</v>
      </c>
      <c r="I482" s="82" t="s">
        <v>754</v>
      </c>
    </row>
    <row r="483" customFormat="false" ht="15" hidden="false" customHeight="true" outlineLevel="0" collapsed="false">
      <c r="A483" s="84" t="n">
        <v>21039021</v>
      </c>
      <c r="B483" s="84" t="s">
        <v>856</v>
      </c>
      <c r="C483" s="84"/>
      <c r="D483" s="84"/>
      <c r="E483" s="84"/>
      <c r="F483" s="84"/>
      <c r="G483" s="85" t="s">
        <v>857</v>
      </c>
      <c r="H483" s="86" t="n">
        <v>0.4552</v>
      </c>
      <c r="I483" s="85" t="s">
        <v>754</v>
      </c>
    </row>
    <row r="484" customFormat="false" ht="15" hidden="false" customHeight="true" outlineLevel="0" collapsed="false">
      <c r="A484" s="81" t="n">
        <v>21039091</v>
      </c>
      <c r="B484" s="81" t="s">
        <v>858</v>
      </c>
      <c r="C484" s="81"/>
      <c r="D484" s="81"/>
      <c r="E484" s="81"/>
      <c r="F484" s="81"/>
      <c r="G484" s="82" t="s">
        <v>857</v>
      </c>
      <c r="H484" s="83" t="n">
        <v>0.4552</v>
      </c>
      <c r="I484" s="82" t="s">
        <v>754</v>
      </c>
    </row>
    <row r="485" customFormat="false" ht="15" hidden="false" customHeight="true" outlineLevel="0" collapsed="false">
      <c r="A485" s="84" t="n">
        <v>21031010</v>
      </c>
      <c r="B485" s="84" t="s">
        <v>859</v>
      </c>
      <c r="C485" s="84"/>
      <c r="D485" s="84"/>
      <c r="E485" s="84"/>
      <c r="F485" s="84"/>
      <c r="G485" s="85" t="s">
        <v>860</v>
      </c>
      <c r="H485" s="86" t="n">
        <v>0.4552</v>
      </c>
      <c r="I485" s="85" t="s">
        <v>754</v>
      </c>
    </row>
    <row r="486" customFormat="false" ht="15" hidden="false" customHeight="true" outlineLevel="0" collapsed="false">
      <c r="A486" s="81" t="n">
        <v>21033010</v>
      </c>
      <c r="B486" s="81" t="s">
        <v>861</v>
      </c>
      <c r="C486" s="81"/>
      <c r="D486" s="81"/>
      <c r="E486" s="81"/>
      <c r="F486" s="81"/>
      <c r="G486" s="82" t="s">
        <v>862</v>
      </c>
      <c r="H486" s="83" t="n">
        <v>0.4552</v>
      </c>
      <c r="I486" s="82" t="s">
        <v>754</v>
      </c>
    </row>
    <row r="487" customFormat="false" ht="15" hidden="false" customHeight="true" outlineLevel="0" collapsed="false">
      <c r="A487" s="84" t="n">
        <v>21033021</v>
      </c>
      <c r="B487" s="84" t="s">
        <v>863</v>
      </c>
      <c r="C487" s="84"/>
      <c r="D487" s="84"/>
      <c r="E487" s="84"/>
      <c r="F487" s="84"/>
      <c r="G487" s="85" t="s">
        <v>864</v>
      </c>
      <c r="H487" s="86" t="n">
        <v>0.4552</v>
      </c>
      <c r="I487" s="85" t="s">
        <v>754</v>
      </c>
    </row>
    <row r="488" customFormat="false" ht="15" hidden="false" customHeight="true" outlineLevel="0" collapsed="false">
      <c r="A488" s="81" t="n">
        <v>21039011</v>
      </c>
      <c r="B488" s="81" t="s">
        <v>865</v>
      </c>
      <c r="C488" s="81"/>
      <c r="D488" s="81"/>
      <c r="E488" s="81"/>
      <c r="F488" s="81"/>
      <c r="G488" s="82" t="s">
        <v>866</v>
      </c>
      <c r="H488" s="83" t="n">
        <v>0.4552</v>
      </c>
      <c r="I488" s="82" t="s">
        <v>754</v>
      </c>
    </row>
    <row r="489" customFormat="false" ht="15" hidden="false" customHeight="true" outlineLevel="0" collapsed="false">
      <c r="A489" s="84" t="n">
        <v>2002</v>
      </c>
      <c r="B489" s="84"/>
      <c r="C489" s="84"/>
      <c r="D489" s="84"/>
      <c r="E489" s="84"/>
      <c r="F489" s="84" t="s">
        <v>867</v>
      </c>
      <c r="G489" s="85" t="s">
        <v>868</v>
      </c>
      <c r="H489" s="86" t="n">
        <v>0.4552</v>
      </c>
      <c r="I489" s="85" t="s">
        <v>754</v>
      </c>
    </row>
    <row r="490" customFormat="false" ht="15" hidden="false" customHeight="true" outlineLevel="0" collapsed="false">
      <c r="A490" s="81" t="n">
        <v>21032010</v>
      </c>
      <c r="B490" s="81" t="s">
        <v>854</v>
      </c>
      <c r="C490" s="81"/>
      <c r="D490" s="81"/>
      <c r="E490" s="81"/>
      <c r="F490" s="81"/>
      <c r="G490" s="82" t="s">
        <v>869</v>
      </c>
      <c r="H490" s="83" t="n">
        <v>0.4552</v>
      </c>
      <c r="I490" s="82" t="s">
        <v>754</v>
      </c>
    </row>
    <row r="491" customFormat="false" ht="15" hidden="false" customHeight="true" outlineLevel="0" collapsed="false">
      <c r="A491" s="84" t="n">
        <v>17049090</v>
      </c>
      <c r="B491" s="84" t="s">
        <v>770</v>
      </c>
      <c r="C491" s="84"/>
      <c r="D491" s="84"/>
      <c r="E491" s="84"/>
      <c r="F491" s="84"/>
      <c r="G491" s="85" t="s">
        <v>870</v>
      </c>
      <c r="H491" s="86" t="n">
        <v>0.4552</v>
      </c>
      <c r="I491" s="85" t="s">
        <v>754</v>
      </c>
    </row>
    <row r="492" customFormat="false" ht="15" hidden="false" customHeight="true" outlineLevel="0" collapsed="false">
      <c r="A492" s="81" t="n">
        <v>19042000</v>
      </c>
      <c r="B492" s="81" t="s">
        <v>871</v>
      </c>
      <c r="C492" s="81"/>
      <c r="D492" s="81"/>
      <c r="E492" s="81"/>
      <c r="F492" s="81"/>
      <c r="G492" s="82" t="s">
        <v>870</v>
      </c>
      <c r="H492" s="83" t="n">
        <v>0.4552</v>
      </c>
      <c r="I492" s="82" t="s">
        <v>754</v>
      </c>
    </row>
    <row r="493" customFormat="false" ht="15" hidden="false" customHeight="true" outlineLevel="0" collapsed="false">
      <c r="A493" s="84" t="n">
        <v>19049000</v>
      </c>
      <c r="B493" s="84" t="s">
        <v>844</v>
      </c>
      <c r="C493" s="84"/>
      <c r="D493" s="84"/>
      <c r="E493" s="84"/>
      <c r="F493" s="84"/>
      <c r="G493" s="85" t="s">
        <v>870</v>
      </c>
      <c r="H493" s="86" t="n">
        <v>0.4552</v>
      </c>
      <c r="I493" s="85" t="s">
        <v>754</v>
      </c>
    </row>
    <row r="494" customFormat="false" ht="15" hidden="false" customHeight="true" outlineLevel="0" collapsed="false">
      <c r="A494" s="81" t="n">
        <v>18063120</v>
      </c>
      <c r="B494" s="81" t="s">
        <v>757</v>
      </c>
      <c r="C494" s="81"/>
      <c r="D494" s="81"/>
      <c r="E494" s="81"/>
      <c r="F494" s="81"/>
      <c r="G494" s="82" t="s">
        <v>872</v>
      </c>
      <c r="H494" s="83" t="n">
        <v>0.4552</v>
      </c>
      <c r="I494" s="82" t="s">
        <v>754</v>
      </c>
    </row>
    <row r="495" customFormat="false" ht="15" hidden="false" customHeight="true" outlineLevel="0" collapsed="false">
      <c r="A495" s="84" t="n">
        <v>18063220</v>
      </c>
      <c r="B495" s="84" t="s">
        <v>760</v>
      </c>
      <c r="C495" s="84"/>
      <c r="D495" s="84"/>
      <c r="E495" s="84"/>
      <c r="F495" s="84"/>
      <c r="G495" s="85" t="s">
        <v>872</v>
      </c>
      <c r="H495" s="86" t="n">
        <v>0.4552</v>
      </c>
      <c r="I495" s="85" t="s">
        <v>754</v>
      </c>
    </row>
    <row r="496" customFormat="false" ht="15" hidden="false" customHeight="true" outlineLevel="0" collapsed="false">
      <c r="A496" s="81" t="n">
        <v>18069000</v>
      </c>
      <c r="B496" s="81" t="s">
        <v>761</v>
      </c>
      <c r="C496" s="81"/>
      <c r="D496" s="81"/>
      <c r="E496" s="81"/>
      <c r="F496" s="81"/>
      <c r="G496" s="82" t="s">
        <v>872</v>
      </c>
      <c r="H496" s="83" t="n">
        <v>0.4552</v>
      </c>
      <c r="I496" s="82" t="s">
        <v>754</v>
      </c>
    </row>
    <row r="497" customFormat="false" ht="15" hidden="false" customHeight="true" outlineLevel="0" collapsed="false">
      <c r="A497" s="84" t="n">
        <v>11010010</v>
      </c>
      <c r="B497" s="84" t="s">
        <v>873</v>
      </c>
      <c r="C497" s="84"/>
      <c r="D497" s="84"/>
      <c r="E497" s="84"/>
      <c r="F497" s="84"/>
      <c r="G497" s="85" t="s">
        <v>874</v>
      </c>
      <c r="H497" s="86" t="n">
        <v>0.4552</v>
      </c>
      <c r="I497" s="85" t="s">
        <v>754</v>
      </c>
    </row>
    <row r="498" customFormat="false" ht="15" hidden="false" customHeight="true" outlineLevel="0" collapsed="false">
      <c r="A498" s="81" t="n">
        <v>11010010</v>
      </c>
      <c r="B498" s="81" t="s">
        <v>873</v>
      </c>
      <c r="C498" s="81"/>
      <c r="D498" s="81"/>
      <c r="E498" s="81"/>
      <c r="F498" s="81"/>
      <c r="G498" s="82" t="s">
        <v>875</v>
      </c>
      <c r="H498" s="83" t="n">
        <v>0.4552</v>
      </c>
      <c r="I498" s="82" t="s">
        <v>754</v>
      </c>
    </row>
    <row r="499" customFormat="false" ht="15" hidden="false" customHeight="true" outlineLevel="0" collapsed="false">
      <c r="A499" s="84" t="n">
        <v>11010010</v>
      </c>
      <c r="B499" s="84" t="s">
        <v>873</v>
      </c>
      <c r="C499" s="84"/>
      <c r="D499" s="84"/>
      <c r="E499" s="84"/>
      <c r="F499" s="84"/>
      <c r="G499" s="85" t="s">
        <v>876</v>
      </c>
      <c r="H499" s="86" t="n">
        <v>0.4552</v>
      </c>
      <c r="I499" s="85" t="s">
        <v>754</v>
      </c>
    </row>
    <row r="500" customFormat="false" ht="15" hidden="false" customHeight="true" outlineLevel="0" collapsed="false">
      <c r="A500" s="81" t="n">
        <v>11010010</v>
      </c>
      <c r="B500" s="81" t="s">
        <v>873</v>
      </c>
      <c r="C500" s="81"/>
      <c r="D500" s="81"/>
      <c r="E500" s="81"/>
      <c r="F500" s="81"/>
      <c r="G500" s="82" t="s">
        <v>877</v>
      </c>
      <c r="H500" s="83" t="n">
        <v>0.4552</v>
      </c>
      <c r="I500" s="82" t="s">
        <v>754</v>
      </c>
    </row>
    <row r="501" customFormat="false" ht="15" hidden="false" customHeight="true" outlineLevel="0" collapsed="false">
      <c r="A501" s="84" t="n">
        <v>11010010</v>
      </c>
      <c r="B501" s="84" t="s">
        <v>873</v>
      </c>
      <c r="C501" s="84"/>
      <c r="D501" s="84"/>
      <c r="E501" s="84"/>
      <c r="F501" s="84"/>
      <c r="G501" s="85" t="s">
        <v>878</v>
      </c>
      <c r="H501" s="86" t="n">
        <v>0.4552</v>
      </c>
      <c r="I501" s="85" t="s">
        <v>754</v>
      </c>
    </row>
    <row r="502" customFormat="false" ht="15" hidden="false" customHeight="true" outlineLevel="0" collapsed="false">
      <c r="A502" s="81" t="n">
        <v>11010010</v>
      </c>
      <c r="B502" s="81" t="s">
        <v>873</v>
      </c>
      <c r="C502" s="81"/>
      <c r="D502" s="81"/>
      <c r="E502" s="81"/>
      <c r="F502" s="81"/>
      <c r="G502" s="82" t="s">
        <v>879</v>
      </c>
      <c r="H502" s="83" t="n">
        <v>0.4552</v>
      </c>
      <c r="I502" s="82" t="s">
        <v>754</v>
      </c>
    </row>
    <row r="503" customFormat="false" ht="15" hidden="false" customHeight="true" outlineLevel="0" collapsed="false">
      <c r="A503" s="84" t="n">
        <v>11010010</v>
      </c>
      <c r="B503" s="84" t="s">
        <v>873</v>
      </c>
      <c r="C503" s="84"/>
      <c r="D503" s="84"/>
      <c r="E503" s="84"/>
      <c r="F503" s="84"/>
      <c r="G503" s="85" t="s">
        <v>880</v>
      </c>
      <c r="H503" s="86" t="n">
        <v>0.4552</v>
      </c>
      <c r="I503" s="85" t="s">
        <v>754</v>
      </c>
    </row>
    <row r="504" customFormat="false" ht="15" hidden="false" customHeight="true" outlineLevel="0" collapsed="false">
      <c r="A504" s="81" t="n">
        <v>11010010</v>
      </c>
      <c r="B504" s="81" t="s">
        <v>873</v>
      </c>
      <c r="C504" s="81"/>
      <c r="D504" s="81"/>
      <c r="E504" s="81"/>
      <c r="F504" s="81"/>
      <c r="G504" s="82" t="s">
        <v>881</v>
      </c>
      <c r="H504" s="83" t="n">
        <v>0.4552</v>
      </c>
      <c r="I504" s="82" t="s">
        <v>754</v>
      </c>
    </row>
    <row r="505" customFormat="false" ht="15" hidden="false" customHeight="true" outlineLevel="0" collapsed="false">
      <c r="A505" s="84" t="n">
        <v>11010010</v>
      </c>
      <c r="B505" s="84" t="s">
        <v>873</v>
      </c>
      <c r="C505" s="84"/>
      <c r="D505" s="84"/>
      <c r="E505" s="84"/>
      <c r="F505" s="84"/>
      <c r="G505" s="85" t="s">
        <v>882</v>
      </c>
      <c r="H505" s="86" t="n">
        <v>0.4552</v>
      </c>
      <c r="I505" s="85" t="s">
        <v>754</v>
      </c>
    </row>
    <row r="506" customFormat="false" ht="15" hidden="false" customHeight="true" outlineLevel="0" collapsed="false">
      <c r="A506" s="81" t="n">
        <v>11010010</v>
      </c>
      <c r="B506" s="81" t="s">
        <v>873</v>
      </c>
      <c r="C506" s="81"/>
      <c r="D506" s="81"/>
      <c r="E506" s="81"/>
      <c r="F506" s="81"/>
      <c r="G506" s="82" t="s">
        <v>883</v>
      </c>
      <c r="H506" s="83" t="n">
        <v>0.4552</v>
      </c>
      <c r="I506" s="82" t="s">
        <v>754</v>
      </c>
    </row>
    <row r="507" customFormat="false" ht="15" hidden="false" customHeight="true" outlineLevel="0" collapsed="false">
      <c r="A507" s="84" t="n">
        <v>11010010</v>
      </c>
      <c r="B507" s="84" t="s">
        <v>873</v>
      </c>
      <c r="C507" s="84"/>
      <c r="D507" s="84"/>
      <c r="E507" s="84"/>
      <c r="F507" s="84"/>
      <c r="G507" s="85" t="s">
        <v>884</v>
      </c>
      <c r="H507" s="86" t="n">
        <v>0.4552</v>
      </c>
      <c r="I507" s="85" t="s">
        <v>754</v>
      </c>
    </row>
    <row r="508" customFormat="false" ht="15" hidden="false" customHeight="true" outlineLevel="0" collapsed="false">
      <c r="A508" s="81" t="n">
        <v>11010010</v>
      </c>
      <c r="B508" s="81" t="s">
        <v>873</v>
      </c>
      <c r="C508" s="81"/>
      <c r="D508" s="81"/>
      <c r="E508" s="81"/>
      <c r="F508" s="81"/>
      <c r="G508" s="82" t="s">
        <v>885</v>
      </c>
      <c r="H508" s="83" t="n">
        <v>0.4552</v>
      </c>
      <c r="I508" s="82" t="s">
        <v>754</v>
      </c>
    </row>
    <row r="509" customFormat="false" ht="15" hidden="false" customHeight="true" outlineLevel="0" collapsed="false">
      <c r="A509" s="84" t="n">
        <v>11010010</v>
      </c>
      <c r="B509" s="84" t="s">
        <v>873</v>
      </c>
      <c r="C509" s="84"/>
      <c r="D509" s="84"/>
      <c r="E509" s="84"/>
      <c r="F509" s="84"/>
      <c r="G509" s="85" t="s">
        <v>886</v>
      </c>
      <c r="H509" s="86" t="n">
        <v>0.4552</v>
      </c>
      <c r="I509" s="85" t="s">
        <v>754</v>
      </c>
    </row>
    <row r="510" customFormat="false" ht="15" hidden="false" customHeight="true" outlineLevel="0" collapsed="false">
      <c r="A510" s="81" t="n">
        <v>11010010</v>
      </c>
      <c r="B510" s="81" t="s">
        <v>873</v>
      </c>
      <c r="C510" s="81"/>
      <c r="D510" s="81"/>
      <c r="E510" s="81"/>
      <c r="F510" s="81"/>
      <c r="G510" s="82" t="s">
        <v>887</v>
      </c>
      <c r="H510" s="83" t="n">
        <v>0.4552</v>
      </c>
      <c r="I510" s="82" t="s">
        <v>754</v>
      </c>
    </row>
    <row r="511" customFormat="false" ht="15" hidden="false" customHeight="true" outlineLevel="0" collapsed="false">
      <c r="A511" s="84" t="n">
        <v>11010010</v>
      </c>
      <c r="B511" s="84" t="s">
        <v>873</v>
      </c>
      <c r="C511" s="84"/>
      <c r="D511" s="84"/>
      <c r="E511" s="84"/>
      <c r="F511" s="84"/>
      <c r="G511" s="85" t="s">
        <v>888</v>
      </c>
      <c r="H511" s="86" t="n">
        <v>0.4552</v>
      </c>
      <c r="I511" s="85" t="s">
        <v>754</v>
      </c>
    </row>
    <row r="512" customFormat="false" ht="15" hidden="false" customHeight="true" outlineLevel="0" collapsed="false">
      <c r="A512" s="81" t="n">
        <v>11010010</v>
      </c>
      <c r="B512" s="81" t="s">
        <v>873</v>
      </c>
      <c r="C512" s="81"/>
      <c r="D512" s="81"/>
      <c r="E512" s="81"/>
      <c r="F512" s="81"/>
      <c r="G512" s="82" t="s">
        <v>889</v>
      </c>
      <c r="H512" s="83" t="n">
        <v>0.4552</v>
      </c>
      <c r="I512" s="82" t="s">
        <v>754</v>
      </c>
    </row>
    <row r="513" customFormat="false" ht="15" hidden="false" customHeight="true" outlineLevel="0" collapsed="false">
      <c r="A513" s="84" t="n">
        <v>11010010</v>
      </c>
      <c r="B513" s="84" t="s">
        <v>873</v>
      </c>
      <c r="C513" s="84"/>
      <c r="D513" s="84"/>
      <c r="E513" s="84"/>
      <c r="F513" s="84"/>
      <c r="G513" s="85" t="s">
        <v>890</v>
      </c>
      <c r="H513" s="86" t="n">
        <v>0.4552</v>
      </c>
      <c r="I513" s="85" t="s">
        <v>754</v>
      </c>
    </row>
    <row r="514" customFormat="false" ht="15" hidden="false" customHeight="true" outlineLevel="0" collapsed="false">
      <c r="A514" s="81" t="n">
        <v>11010010</v>
      </c>
      <c r="B514" s="81" t="s">
        <v>873</v>
      </c>
      <c r="C514" s="81"/>
      <c r="D514" s="81"/>
      <c r="E514" s="81"/>
      <c r="F514" s="81"/>
      <c r="G514" s="82" t="s">
        <v>891</v>
      </c>
      <c r="H514" s="83" t="n">
        <v>0.4552</v>
      </c>
      <c r="I514" s="82" t="s">
        <v>754</v>
      </c>
    </row>
    <row r="515" customFormat="false" ht="15" hidden="false" customHeight="true" outlineLevel="0" collapsed="false">
      <c r="A515" s="84" t="n">
        <v>11010010</v>
      </c>
      <c r="B515" s="84" t="s">
        <v>873</v>
      </c>
      <c r="C515" s="84"/>
      <c r="D515" s="84"/>
      <c r="E515" s="84"/>
      <c r="F515" s="84"/>
      <c r="G515" s="85" t="s">
        <v>892</v>
      </c>
      <c r="H515" s="86" t="n">
        <v>0.4552</v>
      </c>
      <c r="I515" s="85" t="s">
        <v>754</v>
      </c>
    </row>
    <row r="516" customFormat="false" ht="15" hidden="false" customHeight="true" outlineLevel="0" collapsed="false">
      <c r="A516" s="81" t="n">
        <v>11010010</v>
      </c>
      <c r="B516" s="81" t="s">
        <v>873</v>
      </c>
      <c r="C516" s="81"/>
      <c r="D516" s="81"/>
      <c r="E516" s="81"/>
      <c r="F516" s="81"/>
      <c r="G516" s="82" t="s">
        <v>893</v>
      </c>
      <c r="H516" s="83" t="n">
        <v>0.4552</v>
      </c>
      <c r="I516" s="82" t="s">
        <v>754</v>
      </c>
    </row>
    <row r="517" customFormat="false" ht="15" hidden="false" customHeight="true" outlineLevel="0" collapsed="false">
      <c r="A517" s="84" t="n">
        <v>11010010</v>
      </c>
      <c r="B517" s="84" t="s">
        <v>873</v>
      </c>
      <c r="C517" s="84"/>
      <c r="D517" s="84"/>
      <c r="E517" s="84"/>
      <c r="F517" s="84"/>
      <c r="G517" s="85" t="s">
        <v>894</v>
      </c>
      <c r="H517" s="86" t="n">
        <v>0.4552</v>
      </c>
      <c r="I517" s="85" t="s">
        <v>754</v>
      </c>
    </row>
    <row r="518" customFormat="false" ht="15" hidden="false" customHeight="true" outlineLevel="0" collapsed="false">
      <c r="A518" s="81" t="n">
        <v>11010010</v>
      </c>
      <c r="B518" s="81" t="s">
        <v>873</v>
      </c>
      <c r="C518" s="81"/>
      <c r="D518" s="81"/>
      <c r="E518" s="81"/>
      <c r="F518" s="81"/>
      <c r="G518" s="82" t="s">
        <v>895</v>
      </c>
      <c r="H518" s="83" t="n">
        <v>0.4552</v>
      </c>
      <c r="I518" s="82" t="s">
        <v>754</v>
      </c>
    </row>
    <row r="519" customFormat="false" ht="15" hidden="false" customHeight="true" outlineLevel="0" collapsed="false">
      <c r="A519" s="84" t="n">
        <v>11010010</v>
      </c>
      <c r="B519" s="84" t="s">
        <v>873</v>
      </c>
      <c r="C519" s="84"/>
      <c r="D519" s="84"/>
      <c r="E519" s="84"/>
      <c r="F519" s="84"/>
      <c r="G519" s="85" t="s">
        <v>896</v>
      </c>
      <c r="H519" s="86" t="n">
        <v>0.4552</v>
      </c>
      <c r="I519" s="85" t="s">
        <v>754</v>
      </c>
    </row>
    <row r="520" customFormat="false" ht="15" hidden="false" customHeight="true" outlineLevel="0" collapsed="false">
      <c r="A520" s="81" t="n">
        <v>11010010</v>
      </c>
      <c r="B520" s="81" t="s">
        <v>873</v>
      </c>
      <c r="C520" s="81"/>
      <c r="D520" s="81"/>
      <c r="E520" s="81"/>
      <c r="F520" s="81"/>
      <c r="G520" s="82" t="s">
        <v>897</v>
      </c>
      <c r="H520" s="83" t="n">
        <v>0.4552</v>
      </c>
      <c r="I520" s="82" t="s">
        <v>754</v>
      </c>
    </row>
    <row r="521" customFormat="false" ht="15" hidden="false" customHeight="true" outlineLevel="0" collapsed="false">
      <c r="A521" s="84" t="n">
        <v>11010010</v>
      </c>
      <c r="B521" s="84" t="s">
        <v>873</v>
      </c>
      <c r="C521" s="84"/>
      <c r="D521" s="84"/>
      <c r="E521" s="84"/>
      <c r="F521" s="84"/>
      <c r="G521" s="85" t="s">
        <v>898</v>
      </c>
      <c r="H521" s="86" t="n">
        <v>0.4552</v>
      </c>
      <c r="I521" s="85" t="s">
        <v>754</v>
      </c>
    </row>
    <row r="522" customFormat="false" ht="15" hidden="false" customHeight="true" outlineLevel="0" collapsed="false">
      <c r="A522" s="81" t="n">
        <v>11010010</v>
      </c>
      <c r="B522" s="81" t="s">
        <v>873</v>
      </c>
      <c r="C522" s="81"/>
      <c r="D522" s="81"/>
      <c r="E522" s="81"/>
      <c r="F522" s="81"/>
      <c r="G522" s="82" t="s">
        <v>899</v>
      </c>
      <c r="H522" s="83" t="n">
        <v>0.4552</v>
      </c>
      <c r="I522" s="82" t="s">
        <v>754</v>
      </c>
    </row>
    <row r="523" customFormat="false" ht="15" hidden="false" customHeight="true" outlineLevel="0" collapsed="false">
      <c r="A523" s="84" t="n">
        <v>11010010</v>
      </c>
      <c r="B523" s="84" t="s">
        <v>873</v>
      </c>
      <c r="C523" s="84"/>
      <c r="D523" s="84"/>
      <c r="E523" s="84"/>
      <c r="F523" s="84"/>
      <c r="G523" s="85" t="s">
        <v>900</v>
      </c>
      <c r="H523" s="86" t="n">
        <v>0.4552</v>
      </c>
      <c r="I523" s="85" t="s">
        <v>754</v>
      </c>
    </row>
    <row r="524" customFormat="false" ht="15" hidden="false" customHeight="true" outlineLevel="0" collapsed="false">
      <c r="A524" s="81" t="n">
        <v>11010010</v>
      </c>
      <c r="B524" s="81" t="s">
        <v>873</v>
      </c>
      <c r="C524" s="81"/>
      <c r="D524" s="81"/>
      <c r="E524" s="81"/>
      <c r="F524" s="81"/>
      <c r="G524" s="82" t="s">
        <v>901</v>
      </c>
      <c r="H524" s="83" t="n">
        <v>0.4552</v>
      </c>
      <c r="I524" s="82" t="s">
        <v>754</v>
      </c>
    </row>
    <row r="525" customFormat="false" ht="15" hidden="false" customHeight="true" outlineLevel="0" collapsed="false">
      <c r="A525" s="84" t="n">
        <v>11010020</v>
      </c>
      <c r="B525" s="84" t="s">
        <v>902</v>
      </c>
      <c r="C525" s="84"/>
      <c r="D525" s="84"/>
      <c r="E525" s="84"/>
      <c r="F525" s="84"/>
      <c r="G525" s="85" t="s">
        <v>903</v>
      </c>
      <c r="H525" s="86" t="n">
        <v>0.4552</v>
      </c>
      <c r="I525" s="85" t="s">
        <v>754</v>
      </c>
    </row>
    <row r="526" customFormat="false" ht="15" hidden="false" customHeight="true" outlineLevel="0" collapsed="false">
      <c r="A526" s="81" t="n">
        <v>19012000</v>
      </c>
      <c r="B526" s="81" t="s">
        <v>904</v>
      </c>
      <c r="C526" s="81"/>
      <c r="D526" s="81"/>
      <c r="E526" s="81"/>
      <c r="F526" s="81"/>
      <c r="G526" s="82" t="s">
        <v>905</v>
      </c>
      <c r="H526" s="83" t="n">
        <v>0.4552</v>
      </c>
      <c r="I526" s="82" t="s">
        <v>754</v>
      </c>
    </row>
    <row r="527" customFormat="false" ht="15" hidden="false" customHeight="true" outlineLevel="0" collapsed="false">
      <c r="A527" s="84" t="n">
        <v>19019090</v>
      </c>
      <c r="B527" s="84" t="s">
        <v>906</v>
      </c>
      <c r="C527" s="84"/>
      <c r="D527" s="84"/>
      <c r="E527" s="84"/>
      <c r="F527" s="84"/>
      <c r="G527" s="85" t="s">
        <v>905</v>
      </c>
      <c r="H527" s="86" t="n">
        <v>0.4552</v>
      </c>
      <c r="I527" s="85" t="s">
        <v>754</v>
      </c>
    </row>
    <row r="528" customFormat="false" ht="15" hidden="false" customHeight="true" outlineLevel="0" collapsed="false">
      <c r="A528" s="81" t="n">
        <v>19012000</v>
      </c>
      <c r="B528" s="81" t="s">
        <v>904</v>
      </c>
      <c r="C528" s="81"/>
      <c r="D528" s="81"/>
      <c r="E528" s="81"/>
      <c r="F528" s="81"/>
      <c r="G528" s="82" t="s">
        <v>907</v>
      </c>
      <c r="H528" s="83" t="n">
        <v>0.4552</v>
      </c>
      <c r="I528" s="82" t="s">
        <v>754</v>
      </c>
    </row>
    <row r="529" customFormat="false" ht="15" hidden="false" customHeight="true" outlineLevel="0" collapsed="false">
      <c r="A529" s="84" t="n">
        <v>19019090</v>
      </c>
      <c r="B529" s="84" t="s">
        <v>906</v>
      </c>
      <c r="C529" s="84"/>
      <c r="D529" s="84"/>
      <c r="E529" s="84"/>
      <c r="F529" s="84"/>
      <c r="G529" s="85" t="s">
        <v>907</v>
      </c>
      <c r="H529" s="86" t="n">
        <v>0.4552</v>
      </c>
      <c r="I529" s="85" t="s">
        <v>754</v>
      </c>
    </row>
    <row r="530" customFormat="false" ht="15" hidden="false" customHeight="true" outlineLevel="0" collapsed="false">
      <c r="A530" s="81" t="n">
        <v>19012000</v>
      </c>
      <c r="B530" s="81" t="s">
        <v>904</v>
      </c>
      <c r="C530" s="81"/>
      <c r="D530" s="81"/>
      <c r="E530" s="81"/>
      <c r="F530" s="81"/>
      <c r="G530" s="82" t="s">
        <v>908</v>
      </c>
      <c r="H530" s="83" t="n">
        <v>0.4552</v>
      </c>
      <c r="I530" s="82" t="s">
        <v>754</v>
      </c>
    </row>
    <row r="531" customFormat="false" ht="15" hidden="false" customHeight="true" outlineLevel="0" collapsed="false">
      <c r="A531" s="84" t="n">
        <v>19019090</v>
      </c>
      <c r="B531" s="84" t="s">
        <v>906</v>
      </c>
      <c r="C531" s="84"/>
      <c r="D531" s="84"/>
      <c r="E531" s="84"/>
      <c r="F531" s="84"/>
      <c r="G531" s="85" t="s">
        <v>908</v>
      </c>
      <c r="H531" s="86" t="n">
        <v>0.4552</v>
      </c>
      <c r="I531" s="85" t="s">
        <v>754</v>
      </c>
    </row>
    <row r="532" customFormat="false" ht="15" hidden="false" customHeight="true" outlineLevel="0" collapsed="false">
      <c r="A532" s="81" t="n">
        <v>19012000</v>
      </c>
      <c r="B532" s="81" t="s">
        <v>904</v>
      </c>
      <c r="C532" s="81"/>
      <c r="D532" s="81"/>
      <c r="E532" s="81"/>
      <c r="F532" s="81"/>
      <c r="G532" s="82" t="s">
        <v>909</v>
      </c>
      <c r="H532" s="83" t="n">
        <v>0.4552</v>
      </c>
      <c r="I532" s="82" t="s">
        <v>754</v>
      </c>
    </row>
    <row r="533" customFormat="false" ht="15" hidden="false" customHeight="true" outlineLevel="0" collapsed="false">
      <c r="A533" s="84" t="n">
        <v>19019090</v>
      </c>
      <c r="B533" s="84" t="s">
        <v>906</v>
      </c>
      <c r="C533" s="84"/>
      <c r="D533" s="84"/>
      <c r="E533" s="84"/>
      <c r="F533" s="84"/>
      <c r="G533" s="85" t="s">
        <v>909</v>
      </c>
      <c r="H533" s="86" t="n">
        <v>0.4552</v>
      </c>
      <c r="I533" s="85" t="s">
        <v>754</v>
      </c>
    </row>
    <row r="534" customFormat="false" ht="15" hidden="false" customHeight="true" outlineLevel="0" collapsed="false">
      <c r="A534" s="81" t="n">
        <v>19012000</v>
      </c>
      <c r="B534" s="81" t="s">
        <v>904</v>
      </c>
      <c r="C534" s="81"/>
      <c r="D534" s="81"/>
      <c r="E534" s="81"/>
      <c r="F534" s="81"/>
      <c r="G534" s="82" t="s">
        <v>910</v>
      </c>
      <c r="H534" s="83" t="n">
        <v>0.4552</v>
      </c>
      <c r="I534" s="82" t="s">
        <v>754</v>
      </c>
    </row>
    <row r="535" customFormat="false" ht="15" hidden="false" customHeight="true" outlineLevel="0" collapsed="false">
      <c r="A535" s="84" t="n">
        <v>19019090</v>
      </c>
      <c r="B535" s="84" t="s">
        <v>906</v>
      </c>
      <c r="C535" s="84"/>
      <c r="D535" s="84"/>
      <c r="E535" s="84"/>
      <c r="F535" s="84"/>
      <c r="G535" s="85" t="s">
        <v>910</v>
      </c>
      <c r="H535" s="86" t="n">
        <v>0.4552</v>
      </c>
      <c r="I535" s="85" t="s">
        <v>754</v>
      </c>
    </row>
    <row r="536" customFormat="false" ht="15" hidden="false" customHeight="true" outlineLevel="0" collapsed="false">
      <c r="A536" s="81" t="n">
        <v>19012000</v>
      </c>
      <c r="B536" s="81" t="s">
        <v>904</v>
      </c>
      <c r="C536" s="81"/>
      <c r="D536" s="81"/>
      <c r="E536" s="81"/>
      <c r="F536" s="81"/>
      <c r="G536" s="82" t="s">
        <v>911</v>
      </c>
      <c r="H536" s="83" t="n">
        <v>0.4552</v>
      </c>
      <c r="I536" s="82" t="s">
        <v>754</v>
      </c>
    </row>
    <row r="537" customFormat="false" ht="15" hidden="false" customHeight="true" outlineLevel="0" collapsed="false">
      <c r="A537" s="84" t="n">
        <v>19019090</v>
      </c>
      <c r="B537" s="84" t="s">
        <v>906</v>
      </c>
      <c r="C537" s="84"/>
      <c r="D537" s="84"/>
      <c r="E537" s="84"/>
      <c r="F537" s="84"/>
      <c r="G537" s="85" t="s">
        <v>911</v>
      </c>
      <c r="H537" s="86" t="n">
        <v>0.4552</v>
      </c>
      <c r="I537" s="85" t="s">
        <v>754</v>
      </c>
    </row>
    <row r="538" customFormat="false" ht="15" hidden="false" customHeight="true" outlineLevel="0" collapsed="false">
      <c r="A538" s="81" t="n">
        <v>19012000</v>
      </c>
      <c r="B538" s="81" t="s">
        <v>904</v>
      </c>
      <c r="C538" s="81"/>
      <c r="D538" s="81"/>
      <c r="E538" s="81"/>
      <c r="F538" s="81"/>
      <c r="G538" s="82" t="s">
        <v>912</v>
      </c>
      <c r="H538" s="83" t="n">
        <v>0.4552</v>
      </c>
      <c r="I538" s="82" t="s">
        <v>754</v>
      </c>
    </row>
    <row r="539" customFormat="false" ht="15" hidden="false" customHeight="true" outlineLevel="0" collapsed="false">
      <c r="A539" s="84" t="n">
        <v>19019090</v>
      </c>
      <c r="B539" s="84" t="s">
        <v>906</v>
      </c>
      <c r="C539" s="84"/>
      <c r="D539" s="84"/>
      <c r="E539" s="84"/>
      <c r="F539" s="84"/>
      <c r="G539" s="85" t="s">
        <v>912</v>
      </c>
      <c r="H539" s="86" t="n">
        <v>0.4552</v>
      </c>
      <c r="I539" s="85" t="s">
        <v>754</v>
      </c>
    </row>
    <row r="540" customFormat="false" ht="15" hidden="false" customHeight="true" outlineLevel="0" collapsed="false">
      <c r="A540" s="81" t="n">
        <v>19012000</v>
      </c>
      <c r="B540" s="81" t="s">
        <v>904</v>
      </c>
      <c r="C540" s="81"/>
      <c r="D540" s="81"/>
      <c r="E540" s="81"/>
      <c r="F540" s="81"/>
      <c r="G540" s="82" t="s">
        <v>913</v>
      </c>
      <c r="H540" s="83" t="n">
        <v>0.4552</v>
      </c>
      <c r="I540" s="82" t="s">
        <v>754</v>
      </c>
    </row>
    <row r="541" customFormat="false" ht="15" hidden="false" customHeight="true" outlineLevel="0" collapsed="false">
      <c r="A541" s="84" t="n">
        <v>19019090</v>
      </c>
      <c r="B541" s="84" t="s">
        <v>906</v>
      </c>
      <c r="C541" s="84"/>
      <c r="D541" s="84"/>
      <c r="E541" s="84"/>
      <c r="F541" s="84"/>
      <c r="G541" s="85" t="s">
        <v>913</v>
      </c>
      <c r="H541" s="86" t="n">
        <v>0.4552</v>
      </c>
      <c r="I541" s="85" t="s">
        <v>754</v>
      </c>
    </row>
    <row r="542" customFormat="false" ht="15" hidden="false" customHeight="true" outlineLevel="0" collapsed="false">
      <c r="A542" s="81" t="n">
        <v>19012000</v>
      </c>
      <c r="B542" s="81" t="s">
        <v>904</v>
      </c>
      <c r="C542" s="81"/>
      <c r="D542" s="81"/>
      <c r="E542" s="81"/>
      <c r="F542" s="81"/>
      <c r="G542" s="82" t="s">
        <v>914</v>
      </c>
      <c r="H542" s="83" t="n">
        <v>0.4552</v>
      </c>
      <c r="I542" s="82" t="s">
        <v>754</v>
      </c>
    </row>
    <row r="543" customFormat="false" ht="15" hidden="false" customHeight="true" outlineLevel="0" collapsed="false">
      <c r="A543" s="84" t="n">
        <v>19019090</v>
      </c>
      <c r="B543" s="84" t="s">
        <v>906</v>
      </c>
      <c r="C543" s="84"/>
      <c r="D543" s="84"/>
      <c r="E543" s="84"/>
      <c r="F543" s="84"/>
      <c r="G543" s="85" t="s">
        <v>914</v>
      </c>
      <c r="H543" s="86" t="n">
        <v>0.4552</v>
      </c>
      <c r="I543" s="85" t="s">
        <v>754</v>
      </c>
    </row>
    <row r="544" customFormat="false" ht="15" hidden="false" customHeight="true" outlineLevel="0" collapsed="false">
      <c r="A544" s="81" t="n">
        <v>19012000</v>
      </c>
      <c r="B544" s="81" t="s">
        <v>904</v>
      </c>
      <c r="C544" s="81"/>
      <c r="D544" s="81"/>
      <c r="E544" s="81"/>
      <c r="F544" s="81"/>
      <c r="G544" s="82" t="s">
        <v>915</v>
      </c>
      <c r="H544" s="83" t="n">
        <v>0.4552</v>
      </c>
      <c r="I544" s="82" t="s">
        <v>754</v>
      </c>
    </row>
    <row r="545" customFormat="false" ht="15" hidden="false" customHeight="true" outlineLevel="0" collapsed="false">
      <c r="A545" s="84" t="n">
        <v>19019090</v>
      </c>
      <c r="B545" s="84" t="s">
        <v>906</v>
      </c>
      <c r="C545" s="84"/>
      <c r="D545" s="84"/>
      <c r="E545" s="84"/>
      <c r="F545" s="84"/>
      <c r="G545" s="85" t="s">
        <v>915</v>
      </c>
      <c r="H545" s="86" t="n">
        <v>0.4552</v>
      </c>
      <c r="I545" s="85" t="s">
        <v>754</v>
      </c>
    </row>
    <row r="546" customFormat="false" ht="15" hidden="false" customHeight="true" outlineLevel="0" collapsed="false">
      <c r="A546" s="81" t="n">
        <v>19012000</v>
      </c>
      <c r="B546" s="81" t="s">
        <v>904</v>
      </c>
      <c r="C546" s="81"/>
      <c r="D546" s="81"/>
      <c r="E546" s="81"/>
      <c r="F546" s="81"/>
      <c r="G546" s="82" t="s">
        <v>916</v>
      </c>
      <c r="H546" s="83" t="n">
        <v>0.4552</v>
      </c>
      <c r="I546" s="82" t="s">
        <v>754</v>
      </c>
    </row>
    <row r="547" customFormat="false" ht="15" hidden="false" customHeight="true" outlineLevel="0" collapsed="false">
      <c r="A547" s="84" t="n">
        <v>19019090</v>
      </c>
      <c r="B547" s="84" t="s">
        <v>906</v>
      </c>
      <c r="C547" s="84"/>
      <c r="D547" s="84"/>
      <c r="E547" s="84"/>
      <c r="F547" s="84"/>
      <c r="G547" s="85" t="s">
        <v>916</v>
      </c>
      <c r="H547" s="86" t="n">
        <v>0.4552</v>
      </c>
      <c r="I547" s="85" t="s">
        <v>754</v>
      </c>
    </row>
    <row r="548" customFormat="false" ht="15" hidden="false" customHeight="true" outlineLevel="0" collapsed="false">
      <c r="A548" s="81" t="n">
        <v>19012000</v>
      </c>
      <c r="B548" s="81" t="s">
        <v>904</v>
      </c>
      <c r="C548" s="81"/>
      <c r="D548" s="81"/>
      <c r="E548" s="81"/>
      <c r="F548" s="81"/>
      <c r="G548" s="82" t="s">
        <v>917</v>
      </c>
      <c r="H548" s="83" t="n">
        <v>0.4552</v>
      </c>
      <c r="I548" s="82" t="s">
        <v>754</v>
      </c>
    </row>
    <row r="549" customFormat="false" ht="15" hidden="false" customHeight="true" outlineLevel="0" collapsed="false">
      <c r="A549" s="84" t="n">
        <v>19019090</v>
      </c>
      <c r="B549" s="84" t="s">
        <v>906</v>
      </c>
      <c r="C549" s="84"/>
      <c r="D549" s="84"/>
      <c r="E549" s="84"/>
      <c r="F549" s="84"/>
      <c r="G549" s="85" t="s">
        <v>917</v>
      </c>
      <c r="H549" s="86" t="n">
        <v>0.4552</v>
      </c>
      <c r="I549" s="85" t="s">
        <v>754</v>
      </c>
    </row>
    <row r="550" customFormat="false" ht="15" hidden="false" customHeight="true" outlineLevel="0" collapsed="false">
      <c r="A550" s="81" t="n">
        <v>19012000</v>
      </c>
      <c r="B550" s="81" t="s">
        <v>904</v>
      </c>
      <c r="C550" s="81"/>
      <c r="D550" s="81"/>
      <c r="E550" s="81"/>
      <c r="F550" s="81"/>
      <c r="G550" s="82" t="s">
        <v>918</v>
      </c>
      <c r="H550" s="83" t="n">
        <v>0.4552</v>
      </c>
      <c r="I550" s="82" t="s">
        <v>754</v>
      </c>
    </row>
    <row r="551" customFormat="false" ht="15" hidden="false" customHeight="true" outlineLevel="0" collapsed="false">
      <c r="A551" s="84" t="n">
        <v>19019090</v>
      </c>
      <c r="B551" s="84" t="s">
        <v>906</v>
      </c>
      <c r="C551" s="84"/>
      <c r="D551" s="84"/>
      <c r="E551" s="84"/>
      <c r="F551" s="84"/>
      <c r="G551" s="85" t="s">
        <v>918</v>
      </c>
      <c r="H551" s="86" t="n">
        <v>0.4552</v>
      </c>
      <c r="I551" s="85" t="s">
        <v>754</v>
      </c>
    </row>
    <row r="552" customFormat="false" ht="15" hidden="false" customHeight="true" outlineLevel="0" collapsed="false">
      <c r="A552" s="81" t="n">
        <v>19012000</v>
      </c>
      <c r="B552" s="81" t="s">
        <v>904</v>
      </c>
      <c r="C552" s="81"/>
      <c r="D552" s="81"/>
      <c r="E552" s="81"/>
      <c r="F552" s="81"/>
      <c r="G552" s="82" t="s">
        <v>919</v>
      </c>
      <c r="H552" s="83" t="n">
        <v>0.4552</v>
      </c>
      <c r="I552" s="82" t="s">
        <v>754</v>
      </c>
    </row>
    <row r="553" customFormat="false" ht="15" hidden="false" customHeight="true" outlineLevel="0" collapsed="false">
      <c r="A553" s="84" t="n">
        <v>19019090</v>
      </c>
      <c r="B553" s="84" t="s">
        <v>906</v>
      </c>
      <c r="C553" s="84"/>
      <c r="D553" s="84"/>
      <c r="E553" s="84"/>
      <c r="F553" s="84"/>
      <c r="G553" s="85" t="s">
        <v>919</v>
      </c>
      <c r="H553" s="86" t="n">
        <v>0.4552</v>
      </c>
      <c r="I553" s="85" t="s">
        <v>754</v>
      </c>
    </row>
    <row r="554" customFormat="false" ht="15" hidden="false" customHeight="true" outlineLevel="0" collapsed="false">
      <c r="A554" s="81" t="n">
        <v>19012000</v>
      </c>
      <c r="B554" s="81" t="s">
        <v>904</v>
      </c>
      <c r="C554" s="81"/>
      <c r="D554" s="81"/>
      <c r="E554" s="81"/>
      <c r="F554" s="81"/>
      <c r="G554" s="82" t="s">
        <v>920</v>
      </c>
      <c r="H554" s="83" t="n">
        <v>0.4552</v>
      </c>
      <c r="I554" s="82" t="s">
        <v>754</v>
      </c>
    </row>
    <row r="555" customFormat="false" ht="15" hidden="false" customHeight="true" outlineLevel="0" collapsed="false">
      <c r="A555" s="84" t="n">
        <v>19019090</v>
      </c>
      <c r="B555" s="84" t="s">
        <v>906</v>
      </c>
      <c r="C555" s="84"/>
      <c r="D555" s="84"/>
      <c r="E555" s="84"/>
      <c r="F555" s="84"/>
      <c r="G555" s="85" t="s">
        <v>920</v>
      </c>
      <c r="H555" s="86" t="n">
        <v>0.4552</v>
      </c>
      <c r="I555" s="85" t="s">
        <v>754</v>
      </c>
    </row>
    <row r="556" customFormat="false" ht="15" hidden="false" customHeight="true" outlineLevel="0" collapsed="false">
      <c r="A556" s="81" t="n">
        <v>19012000</v>
      </c>
      <c r="B556" s="81" t="s">
        <v>904</v>
      </c>
      <c r="C556" s="81"/>
      <c r="D556" s="81"/>
      <c r="E556" s="81"/>
      <c r="F556" s="81"/>
      <c r="G556" s="82" t="s">
        <v>921</v>
      </c>
      <c r="H556" s="83" t="n">
        <v>0.4552</v>
      </c>
      <c r="I556" s="82" t="s">
        <v>754</v>
      </c>
    </row>
    <row r="557" customFormat="false" ht="15" hidden="false" customHeight="true" outlineLevel="0" collapsed="false">
      <c r="A557" s="84" t="n">
        <v>19019090</v>
      </c>
      <c r="B557" s="84" t="s">
        <v>906</v>
      </c>
      <c r="C557" s="84"/>
      <c r="D557" s="84"/>
      <c r="E557" s="84"/>
      <c r="F557" s="84"/>
      <c r="G557" s="85" t="s">
        <v>921</v>
      </c>
      <c r="H557" s="86" t="n">
        <v>0.4552</v>
      </c>
      <c r="I557" s="85" t="s">
        <v>754</v>
      </c>
    </row>
    <row r="558" customFormat="false" ht="15" hidden="false" customHeight="true" outlineLevel="0" collapsed="false">
      <c r="A558" s="81" t="n">
        <v>19012000</v>
      </c>
      <c r="B558" s="81" t="s">
        <v>904</v>
      </c>
      <c r="C558" s="81"/>
      <c r="D558" s="81"/>
      <c r="E558" s="81"/>
      <c r="F558" s="81"/>
      <c r="G558" s="82" t="s">
        <v>922</v>
      </c>
      <c r="H558" s="83" t="n">
        <v>0.4552</v>
      </c>
      <c r="I558" s="82" t="s">
        <v>754</v>
      </c>
    </row>
    <row r="559" customFormat="false" ht="15" hidden="false" customHeight="true" outlineLevel="0" collapsed="false">
      <c r="A559" s="84" t="n">
        <v>19019090</v>
      </c>
      <c r="B559" s="84" t="s">
        <v>906</v>
      </c>
      <c r="C559" s="84"/>
      <c r="D559" s="84"/>
      <c r="E559" s="84"/>
      <c r="F559" s="84"/>
      <c r="G559" s="85" t="s">
        <v>922</v>
      </c>
      <c r="H559" s="86" t="n">
        <v>0.4552</v>
      </c>
      <c r="I559" s="85" t="s">
        <v>754</v>
      </c>
    </row>
    <row r="560" customFormat="false" ht="15" hidden="false" customHeight="true" outlineLevel="0" collapsed="false">
      <c r="A560" s="81" t="n">
        <v>19023000</v>
      </c>
      <c r="B560" s="81" t="s">
        <v>923</v>
      </c>
      <c r="C560" s="81"/>
      <c r="D560" s="81"/>
      <c r="E560" s="81"/>
      <c r="F560" s="81"/>
      <c r="G560" s="82" t="s">
        <v>924</v>
      </c>
      <c r="H560" s="83" t="n">
        <v>0.4552</v>
      </c>
      <c r="I560" s="82" t="s">
        <v>754</v>
      </c>
    </row>
    <row r="561" customFormat="false" ht="15" hidden="false" customHeight="true" outlineLevel="0" collapsed="false">
      <c r="A561" s="84" t="n">
        <v>1902</v>
      </c>
      <c r="B561" s="84"/>
      <c r="C561" s="84"/>
      <c r="D561" s="84"/>
      <c r="E561" s="84"/>
      <c r="F561" s="84" t="s">
        <v>925</v>
      </c>
      <c r="G561" s="85" t="s">
        <v>926</v>
      </c>
      <c r="H561" s="86" t="n">
        <v>0.4552</v>
      </c>
      <c r="I561" s="85" t="s">
        <v>754</v>
      </c>
    </row>
    <row r="562" customFormat="false" ht="15" hidden="false" customHeight="true" outlineLevel="0" collapsed="false">
      <c r="A562" s="81" t="n">
        <v>19024000</v>
      </c>
      <c r="B562" s="81" t="s">
        <v>927</v>
      </c>
      <c r="C562" s="81"/>
      <c r="D562" s="81"/>
      <c r="E562" s="81"/>
      <c r="F562" s="81"/>
      <c r="G562" s="82" t="s">
        <v>928</v>
      </c>
      <c r="H562" s="83" t="n">
        <v>0.4552</v>
      </c>
      <c r="I562" s="82" t="s">
        <v>754</v>
      </c>
    </row>
    <row r="563" customFormat="false" ht="15" hidden="false" customHeight="true" outlineLevel="0" collapsed="false">
      <c r="A563" s="84" t="n">
        <v>19022000</v>
      </c>
      <c r="B563" s="84" t="s">
        <v>929</v>
      </c>
      <c r="C563" s="84"/>
      <c r="D563" s="84"/>
      <c r="E563" s="84"/>
      <c r="F563" s="84"/>
      <c r="G563" s="85" t="s">
        <v>930</v>
      </c>
      <c r="H563" s="86" t="n">
        <v>0.4552</v>
      </c>
      <c r="I563" s="85" t="s">
        <v>754</v>
      </c>
    </row>
    <row r="564" customFormat="false" ht="15" hidden="false" customHeight="true" outlineLevel="0" collapsed="false">
      <c r="A564" s="81" t="n">
        <v>19021</v>
      </c>
      <c r="B564" s="81"/>
      <c r="C564" s="81"/>
      <c r="D564" s="81"/>
      <c r="E564" s="81" t="s">
        <v>931</v>
      </c>
      <c r="F564" s="81"/>
      <c r="G564" s="82" t="s">
        <v>932</v>
      </c>
      <c r="H564" s="83" t="n">
        <v>0.4552</v>
      </c>
      <c r="I564" s="82" t="s">
        <v>754</v>
      </c>
    </row>
    <row r="565" customFormat="false" ht="15" hidden="false" customHeight="true" outlineLevel="0" collapsed="false">
      <c r="A565" s="84" t="n">
        <v>19021</v>
      </c>
      <c r="B565" s="84"/>
      <c r="C565" s="84"/>
      <c r="D565" s="84"/>
      <c r="E565" s="84" t="s">
        <v>931</v>
      </c>
      <c r="F565" s="84"/>
      <c r="G565" s="85" t="s">
        <v>933</v>
      </c>
      <c r="H565" s="86" t="n">
        <v>0.4552</v>
      </c>
      <c r="I565" s="85" t="s">
        <v>754</v>
      </c>
    </row>
    <row r="566" customFormat="false" ht="15" hidden="false" customHeight="true" outlineLevel="0" collapsed="false">
      <c r="A566" s="81" t="n">
        <v>19021</v>
      </c>
      <c r="B566" s="81"/>
      <c r="C566" s="81"/>
      <c r="D566" s="81"/>
      <c r="E566" s="81" t="s">
        <v>931</v>
      </c>
      <c r="F566" s="81"/>
      <c r="G566" s="82" t="s">
        <v>934</v>
      </c>
      <c r="H566" s="83" t="n">
        <v>0.4552</v>
      </c>
      <c r="I566" s="82" t="s">
        <v>754</v>
      </c>
    </row>
    <row r="567" customFormat="false" ht="15" hidden="false" customHeight="true" outlineLevel="0" collapsed="false">
      <c r="A567" s="84" t="n">
        <v>19021900</v>
      </c>
      <c r="B567" s="84" t="s">
        <v>935</v>
      </c>
      <c r="C567" s="84"/>
      <c r="D567" s="84"/>
      <c r="E567" s="84"/>
      <c r="F567" s="84"/>
      <c r="G567" s="85" t="s">
        <v>936</v>
      </c>
      <c r="H567" s="86" t="n">
        <v>0.4552</v>
      </c>
      <c r="I567" s="85" t="s">
        <v>754</v>
      </c>
    </row>
    <row r="568" customFormat="false" ht="15" hidden="false" customHeight="true" outlineLevel="0" collapsed="false">
      <c r="A568" s="81" t="n">
        <v>19021900</v>
      </c>
      <c r="B568" s="81" t="s">
        <v>935</v>
      </c>
      <c r="C568" s="81"/>
      <c r="D568" s="81"/>
      <c r="E568" s="81"/>
      <c r="F568" s="81"/>
      <c r="G568" s="82" t="s">
        <v>937</v>
      </c>
      <c r="H568" s="83" t="n">
        <v>0.4552</v>
      </c>
      <c r="I568" s="82" t="s">
        <v>754</v>
      </c>
    </row>
    <row r="569" customFormat="false" ht="15" hidden="false" customHeight="true" outlineLevel="0" collapsed="false">
      <c r="A569" s="84" t="n">
        <v>19021900</v>
      </c>
      <c r="B569" s="84" t="s">
        <v>935</v>
      </c>
      <c r="C569" s="84"/>
      <c r="D569" s="84"/>
      <c r="E569" s="84"/>
      <c r="F569" s="84"/>
      <c r="G569" s="85" t="s">
        <v>938</v>
      </c>
      <c r="H569" s="86" t="n">
        <v>0.4552</v>
      </c>
      <c r="I569" s="85" t="s">
        <v>754</v>
      </c>
    </row>
    <row r="570" customFormat="false" ht="15" hidden="false" customHeight="true" outlineLevel="0" collapsed="false">
      <c r="A570" s="81" t="n">
        <v>190520</v>
      </c>
      <c r="B570" s="81"/>
      <c r="C570" s="81"/>
      <c r="D570" s="81" t="s">
        <v>939</v>
      </c>
      <c r="E570" s="81"/>
      <c r="F570" s="81"/>
      <c r="G570" s="82" t="s">
        <v>940</v>
      </c>
      <c r="H570" s="83" t="n">
        <v>0.4552</v>
      </c>
      <c r="I570" s="82" t="s">
        <v>754</v>
      </c>
    </row>
    <row r="571" customFormat="false" ht="15" hidden="false" customHeight="true" outlineLevel="0" collapsed="false">
      <c r="A571" s="84" t="n">
        <v>19052090</v>
      </c>
      <c r="B571" s="84" t="s">
        <v>941</v>
      </c>
      <c r="C571" s="84"/>
      <c r="D571" s="84"/>
      <c r="E571" s="84"/>
      <c r="F571" s="84"/>
      <c r="G571" s="85" t="s">
        <v>942</v>
      </c>
      <c r="H571" s="86" t="n">
        <v>0.4552</v>
      </c>
      <c r="I571" s="85" t="s">
        <v>754</v>
      </c>
    </row>
    <row r="572" customFormat="false" ht="15" hidden="false" customHeight="true" outlineLevel="0" collapsed="false">
      <c r="A572" s="81" t="n">
        <v>19052010</v>
      </c>
      <c r="B572" s="81" t="s">
        <v>943</v>
      </c>
      <c r="C572" s="81"/>
      <c r="D572" s="81"/>
      <c r="E572" s="81"/>
      <c r="F572" s="81"/>
      <c r="G572" s="82" t="s">
        <v>944</v>
      </c>
      <c r="H572" s="83" t="n">
        <v>0.4552</v>
      </c>
      <c r="I572" s="82" t="s">
        <v>754</v>
      </c>
    </row>
    <row r="573" customFormat="false" ht="15" hidden="false" customHeight="true" outlineLevel="0" collapsed="false">
      <c r="A573" s="84" t="n">
        <v>19053100</v>
      </c>
      <c r="B573" s="84" t="s">
        <v>945</v>
      </c>
      <c r="C573" s="84"/>
      <c r="D573" s="84"/>
      <c r="E573" s="84"/>
      <c r="F573" s="84"/>
      <c r="G573" s="85" t="s">
        <v>946</v>
      </c>
      <c r="H573" s="86" t="n">
        <v>0.4552</v>
      </c>
      <c r="I573" s="85" t="s">
        <v>754</v>
      </c>
    </row>
    <row r="574" customFormat="false" ht="15" hidden="false" customHeight="true" outlineLevel="0" collapsed="false">
      <c r="A574" s="81" t="n">
        <v>19053100</v>
      </c>
      <c r="B574" s="81" t="s">
        <v>945</v>
      </c>
      <c r="C574" s="81"/>
      <c r="D574" s="81"/>
      <c r="E574" s="81"/>
      <c r="F574" s="81"/>
      <c r="G574" s="82" t="s">
        <v>947</v>
      </c>
      <c r="H574" s="83" t="n">
        <v>0.4552</v>
      </c>
      <c r="I574" s="82" t="s">
        <v>754</v>
      </c>
    </row>
    <row r="575" customFormat="false" ht="15" hidden="false" customHeight="true" outlineLevel="0" collapsed="false">
      <c r="A575" s="84" t="n">
        <v>19053100</v>
      </c>
      <c r="B575" s="84" t="s">
        <v>945</v>
      </c>
      <c r="C575" s="84"/>
      <c r="D575" s="84"/>
      <c r="E575" s="84"/>
      <c r="F575" s="84"/>
      <c r="G575" s="85" t="s">
        <v>948</v>
      </c>
      <c r="H575" s="86" t="n">
        <v>0.4552</v>
      </c>
      <c r="I575" s="85" t="s">
        <v>754</v>
      </c>
    </row>
    <row r="576" customFormat="false" ht="15" hidden="false" customHeight="true" outlineLevel="0" collapsed="false">
      <c r="A576" s="81" t="n">
        <v>19053100</v>
      </c>
      <c r="B576" s="81" t="s">
        <v>945</v>
      </c>
      <c r="C576" s="81"/>
      <c r="D576" s="81"/>
      <c r="E576" s="81"/>
      <c r="F576" s="81"/>
      <c r="G576" s="82" t="s">
        <v>949</v>
      </c>
      <c r="H576" s="83" t="n">
        <v>0.4552</v>
      </c>
      <c r="I576" s="82" t="s">
        <v>754</v>
      </c>
    </row>
    <row r="577" customFormat="false" ht="15" hidden="false" customHeight="true" outlineLevel="0" collapsed="false">
      <c r="A577" s="84" t="n">
        <v>19053100</v>
      </c>
      <c r="B577" s="84" t="s">
        <v>945</v>
      </c>
      <c r="C577" s="84"/>
      <c r="D577" s="84"/>
      <c r="E577" s="84"/>
      <c r="F577" s="84"/>
      <c r="G577" s="85" t="s">
        <v>950</v>
      </c>
      <c r="H577" s="86" t="n">
        <v>0.4552</v>
      </c>
      <c r="I577" s="85" t="s">
        <v>754</v>
      </c>
    </row>
    <row r="578" customFormat="false" ht="15" hidden="false" customHeight="true" outlineLevel="0" collapsed="false">
      <c r="A578" s="81" t="n">
        <v>19053100</v>
      </c>
      <c r="B578" s="81" t="s">
        <v>945</v>
      </c>
      <c r="C578" s="81"/>
      <c r="D578" s="81"/>
      <c r="E578" s="81"/>
      <c r="F578" s="81"/>
      <c r="G578" s="82" t="s">
        <v>951</v>
      </c>
      <c r="H578" s="83" t="n">
        <v>0.4552</v>
      </c>
      <c r="I578" s="82" t="s">
        <v>754</v>
      </c>
    </row>
    <row r="579" customFormat="false" ht="15" hidden="false" customHeight="true" outlineLevel="0" collapsed="false">
      <c r="A579" s="84" t="n">
        <v>19059020</v>
      </c>
      <c r="B579" s="84" t="s">
        <v>952</v>
      </c>
      <c r="C579" s="84"/>
      <c r="D579" s="84"/>
      <c r="E579" s="84"/>
      <c r="F579" s="84"/>
      <c r="G579" s="85" t="s">
        <v>953</v>
      </c>
      <c r="H579" s="86" t="n">
        <v>0.4552</v>
      </c>
      <c r="I579" s="85" t="s">
        <v>754</v>
      </c>
    </row>
    <row r="580" customFormat="false" ht="15" hidden="false" customHeight="true" outlineLevel="0" collapsed="false">
      <c r="A580" s="81" t="n">
        <v>19059020</v>
      </c>
      <c r="B580" s="81" t="s">
        <v>952</v>
      </c>
      <c r="C580" s="81"/>
      <c r="D580" s="81"/>
      <c r="E580" s="81"/>
      <c r="F580" s="81"/>
      <c r="G580" s="82" t="s">
        <v>954</v>
      </c>
      <c r="H580" s="83" t="n">
        <v>0.4552</v>
      </c>
      <c r="I580" s="82" t="s">
        <v>754</v>
      </c>
    </row>
    <row r="581" customFormat="false" ht="15" hidden="false" customHeight="true" outlineLevel="0" collapsed="false">
      <c r="A581" s="84" t="n">
        <v>19059020</v>
      </c>
      <c r="B581" s="84" t="s">
        <v>952</v>
      </c>
      <c r="C581" s="84"/>
      <c r="D581" s="84"/>
      <c r="E581" s="84"/>
      <c r="F581" s="84"/>
      <c r="G581" s="85" t="s">
        <v>955</v>
      </c>
      <c r="H581" s="86" t="n">
        <v>0.4552</v>
      </c>
      <c r="I581" s="85" t="s">
        <v>754</v>
      </c>
    </row>
    <row r="582" customFormat="false" ht="15" hidden="false" customHeight="true" outlineLevel="0" collapsed="false">
      <c r="A582" s="81" t="n">
        <v>19053200</v>
      </c>
      <c r="B582" s="81" t="s">
        <v>956</v>
      </c>
      <c r="C582" s="81"/>
      <c r="D582" s="81"/>
      <c r="E582" s="81"/>
      <c r="F582" s="81"/>
      <c r="G582" s="82" t="s">
        <v>957</v>
      </c>
      <c r="H582" s="83" t="n">
        <v>0.4552</v>
      </c>
      <c r="I582" s="82" t="s">
        <v>754</v>
      </c>
    </row>
    <row r="583" customFormat="false" ht="15" hidden="false" customHeight="true" outlineLevel="0" collapsed="false">
      <c r="A583" s="84" t="n">
        <v>19053200</v>
      </c>
      <c r="B583" s="84" t="s">
        <v>956</v>
      </c>
      <c r="C583" s="84"/>
      <c r="D583" s="84"/>
      <c r="E583" s="84"/>
      <c r="F583" s="84"/>
      <c r="G583" s="85" t="s">
        <v>958</v>
      </c>
      <c r="H583" s="86" t="n">
        <v>0.4552</v>
      </c>
      <c r="I583" s="85" t="s">
        <v>754</v>
      </c>
    </row>
    <row r="584" customFormat="false" ht="15" hidden="false" customHeight="true" outlineLevel="0" collapsed="false">
      <c r="A584" s="81" t="n">
        <v>19054000</v>
      </c>
      <c r="B584" s="81" t="s">
        <v>959</v>
      </c>
      <c r="C584" s="81"/>
      <c r="D584" s="81"/>
      <c r="E584" s="81"/>
      <c r="F584" s="81"/>
      <c r="G584" s="82" t="s">
        <v>960</v>
      </c>
      <c r="H584" s="83" t="n">
        <v>0.4552</v>
      </c>
      <c r="I584" s="82" t="s">
        <v>754</v>
      </c>
    </row>
    <row r="585" customFormat="false" ht="15" hidden="false" customHeight="true" outlineLevel="0" collapsed="false">
      <c r="A585" s="84" t="n">
        <v>19059010</v>
      </c>
      <c r="B585" s="84" t="s">
        <v>961</v>
      </c>
      <c r="C585" s="84"/>
      <c r="D585" s="84"/>
      <c r="E585" s="84"/>
      <c r="F585" s="84"/>
      <c r="G585" s="85" t="s">
        <v>962</v>
      </c>
      <c r="H585" s="86" t="n">
        <v>0.4552</v>
      </c>
      <c r="I585" s="85" t="s">
        <v>754</v>
      </c>
    </row>
    <row r="586" customFormat="false" ht="15" hidden="false" customHeight="true" outlineLevel="0" collapsed="false">
      <c r="A586" s="81" t="n">
        <v>19059090</v>
      </c>
      <c r="B586" s="81" t="s">
        <v>845</v>
      </c>
      <c r="C586" s="81"/>
      <c r="D586" s="81"/>
      <c r="E586" s="81"/>
      <c r="F586" s="81"/>
      <c r="G586" s="82" t="s">
        <v>963</v>
      </c>
      <c r="H586" s="83" t="n">
        <v>0.4552</v>
      </c>
      <c r="I586" s="82" t="s">
        <v>754</v>
      </c>
    </row>
    <row r="587" customFormat="false" ht="15" hidden="false" customHeight="true" outlineLevel="0" collapsed="false">
      <c r="A587" s="84" t="n">
        <v>19059090</v>
      </c>
      <c r="B587" s="84" t="s">
        <v>845</v>
      </c>
      <c r="C587" s="84"/>
      <c r="D587" s="84"/>
      <c r="E587" s="84"/>
      <c r="F587" s="84"/>
      <c r="G587" s="85" t="s">
        <v>964</v>
      </c>
      <c r="H587" s="86" t="n">
        <v>0.4552</v>
      </c>
      <c r="I587" s="85" t="s">
        <v>754</v>
      </c>
    </row>
    <row r="588" customFormat="false" ht="15" hidden="false" customHeight="true" outlineLevel="0" collapsed="false">
      <c r="A588" s="81" t="n">
        <v>19059020</v>
      </c>
      <c r="B588" s="81" t="s">
        <v>952</v>
      </c>
      <c r="C588" s="81"/>
      <c r="D588" s="81"/>
      <c r="E588" s="81"/>
      <c r="F588" s="81"/>
      <c r="G588" s="82" t="s">
        <v>965</v>
      </c>
      <c r="H588" s="83" t="n">
        <v>0.4552</v>
      </c>
      <c r="I588" s="82" t="s">
        <v>754</v>
      </c>
    </row>
    <row r="589" customFormat="false" ht="15" hidden="false" customHeight="true" outlineLevel="0" collapsed="false">
      <c r="A589" s="84" t="n">
        <v>19059090</v>
      </c>
      <c r="B589" s="84" t="s">
        <v>845</v>
      </c>
      <c r="C589" s="84"/>
      <c r="D589" s="84"/>
      <c r="E589" s="84"/>
      <c r="F589" s="84"/>
      <c r="G589" s="85" t="s">
        <v>965</v>
      </c>
      <c r="H589" s="86" t="n">
        <v>0.4552</v>
      </c>
      <c r="I589" s="85" t="s">
        <v>754</v>
      </c>
    </row>
    <row r="590" customFormat="false" ht="15" hidden="false" customHeight="true" outlineLevel="0" collapsed="false">
      <c r="A590" s="81" t="n">
        <v>19059090</v>
      </c>
      <c r="B590" s="81" t="s">
        <v>845</v>
      </c>
      <c r="C590" s="81"/>
      <c r="D590" s="81"/>
      <c r="E590" s="81"/>
      <c r="F590" s="81"/>
      <c r="G590" s="82" t="s">
        <v>966</v>
      </c>
      <c r="H590" s="83" t="n">
        <v>0.4552</v>
      </c>
      <c r="I590" s="82" t="s">
        <v>754</v>
      </c>
    </row>
    <row r="591" customFormat="false" ht="15" hidden="false" customHeight="true" outlineLevel="0" collapsed="false">
      <c r="A591" s="84" t="n">
        <v>19051000</v>
      </c>
      <c r="B591" s="84" t="s">
        <v>967</v>
      </c>
      <c r="C591" s="84"/>
      <c r="D591" s="84"/>
      <c r="E591" s="84"/>
      <c r="F591" s="84"/>
      <c r="G591" s="85" t="s">
        <v>968</v>
      </c>
      <c r="H591" s="86" t="n">
        <v>0.4552</v>
      </c>
      <c r="I591" s="85" t="s">
        <v>754</v>
      </c>
    </row>
    <row r="592" customFormat="false" ht="15" hidden="false" customHeight="true" outlineLevel="0" collapsed="false">
      <c r="A592" s="81" t="n">
        <v>190590</v>
      </c>
      <c r="B592" s="81"/>
      <c r="C592" s="81"/>
      <c r="D592" s="81" t="s">
        <v>969</v>
      </c>
      <c r="E592" s="81"/>
      <c r="F592" s="81"/>
      <c r="G592" s="82" t="s">
        <v>970</v>
      </c>
      <c r="H592" s="83" t="n">
        <v>0.4552</v>
      </c>
      <c r="I592" s="82" t="s">
        <v>754</v>
      </c>
    </row>
    <row r="593" customFormat="false" ht="15" hidden="false" customHeight="true" outlineLevel="0" collapsed="false">
      <c r="A593" s="84" t="n">
        <v>15079011</v>
      </c>
      <c r="B593" s="84" t="s">
        <v>971</v>
      </c>
      <c r="C593" s="84"/>
      <c r="D593" s="84"/>
      <c r="E593" s="84"/>
      <c r="F593" s="84"/>
      <c r="G593" s="85" t="s">
        <v>972</v>
      </c>
      <c r="H593" s="86" t="n">
        <v>0.4552</v>
      </c>
      <c r="I593" s="85" t="s">
        <v>754</v>
      </c>
    </row>
    <row r="594" customFormat="false" ht="15" hidden="false" customHeight="true" outlineLevel="0" collapsed="false">
      <c r="A594" s="81" t="n">
        <v>1508</v>
      </c>
      <c r="B594" s="81"/>
      <c r="C594" s="81"/>
      <c r="D594" s="81"/>
      <c r="E594" s="81"/>
      <c r="F594" s="81" t="s">
        <v>973</v>
      </c>
      <c r="G594" s="82" t="s">
        <v>974</v>
      </c>
      <c r="H594" s="83" t="n">
        <v>0.4552</v>
      </c>
      <c r="I594" s="82" t="s">
        <v>754</v>
      </c>
    </row>
    <row r="595" customFormat="false" ht="15" hidden="false" customHeight="true" outlineLevel="0" collapsed="false">
      <c r="A595" s="84" t="n">
        <v>1509</v>
      </c>
      <c r="B595" s="84"/>
      <c r="C595" s="84"/>
      <c r="D595" s="84"/>
      <c r="E595" s="84"/>
      <c r="F595" s="84" t="s">
        <v>975</v>
      </c>
      <c r="G595" s="85" t="s">
        <v>976</v>
      </c>
      <c r="H595" s="86" t="n">
        <v>0.4552</v>
      </c>
      <c r="I595" s="85" t="s">
        <v>754</v>
      </c>
    </row>
    <row r="596" customFormat="false" ht="15" hidden="false" customHeight="true" outlineLevel="0" collapsed="false">
      <c r="A596" s="81" t="n">
        <v>1509</v>
      </c>
      <c r="B596" s="81"/>
      <c r="C596" s="81"/>
      <c r="D596" s="81"/>
      <c r="E596" s="81"/>
      <c r="F596" s="81" t="s">
        <v>975</v>
      </c>
      <c r="G596" s="82" t="s">
        <v>977</v>
      </c>
      <c r="H596" s="83" t="n">
        <v>0.4552</v>
      </c>
      <c r="I596" s="82" t="s">
        <v>754</v>
      </c>
    </row>
    <row r="597" customFormat="false" ht="15" hidden="false" customHeight="true" outlineLevel="0" collapsed="false">
      <c r="A597" s="84" t="n">
        <v>1509</v>
      </c>
      <c r="B597" s="84"/>
      <c r="C597" s="84"/>
      <c r="D597" s="84"/>
      <c r="E597" s="84"/>
      <c r="F597" s="84" t="s">
        <v>975</v>
      </c>
      <c r="G597" s="85" t="s">
        <v>978</v>
      </c>
      <c r="H597" s="86" t="n">
        <v>0.4552</v>
      </c>
      <c r="I597" s="85" t="s">
        <v>754</v>
      </c>
    </row>
    <row r="598" customFormat="false" ht="15" hidden="false" customHeight="true" outlineLevel="0" collapsed="false">
      <c r="A598" s="81" t="n">
        <v>15100000</v>
      </c>
      <c r="B598" s="81" t="s">
        <v>979</v>
      </c>
      <c r="C598" s="81"/>
      <c r="D598" s="81"/>
      <c r="E598" s="81"/>
      <c r="F598" s="81"/>
      <c r="G598" s="82" t="s">
        <v>980</v>
      </c>
      <c r="H598" s="83" t="n">
        <v>0.4552</v>
      </c>
      <c r="I598" s="82" t="s">
        <v>754</v>
      </c>
    </row>
    <row r="599" customFormat="false" ht="15" hidden="false" customHeight="true" outlineLevel="0" collapsed="false">
      <c r="A599" s="84" t="n">
        <v>15121911</v>
      </c>
      <c r="B599" s="84" t="s">
        <v>981</v>
      </c>
      <c r="C599" s="84"/>
      <c r="D599" s="84"/>
      <c r="E599" s="84"/>
      <c r="F599" s="84"/>
      <c r="G599" s="85" t="s">
        <v>982</v>
      </c>
      <c r="H599" s="86" t="n">
        <v>0.4552</v>
      </c>
      <c r="I599" s="85" t="s">
        <v>754</v>
      </c>
    </row>
    <row r="600" customFormat="false" ht="15" hidden="false" customHeight="true" outlineLevel="0" collapsed="false">
      <c r="A600" s="81" t="n">
        <v>15122910</v>
      </c>
      <c r="B600" s="81" t="s">
        <v>983</v>
      </c>
      <c r="C600" s="81"/>
      <c r="D600" s="81"/>
      <c r="E600" s="81"/>
      <c r="F600" s="81"/>
      <c r="G600" s="82" t="s">
        <v>984</v>
      </c>
      <c r="H600" s="83" t="n">
        <v>0.4552</v>
      </c>
      <c r="I600" s="82" t="s">
        <v>754</v>
      </c>
    </row>
    <row r="601" customFormat="false" ht="15" hidden="false" customHeight="true" outlineLevel="0" collapsed="false">
      <c r="A601" s="84" t="n">
        <v>15141</v>
      </c>
      <c r="B601" s="84"/>
      <c r="C601" s="84"/>
      <c r="D601" s="84"/>
      <c r="E601" s="84" t="s">
        <v>985</v>
      </c>
      <c r="F601" s="84"/>
      <c r="G601" s="85" t="s">
        <v>986</v>
      </c>
      <c r="H601" s="86" t="n">
        <v>0.4552</v>
      </c>
      <c r="I601" s="85" t="s">
        <v>754</v>
      </c>
    </row>
    <row r="602" customFormat="false" ht="15" hidden="false" customHeight="true" outlineLevel="0" collapsed="false">
      <c r="A602" s="81" t="n">
        <v>15151900</v>
      </c>
      <c r="B602" s="81" t="s">
        <v>987</v>
      </c>
      <c r="C602" s="81"/>
      <c r="D602" s="81"/>
      <c r="E602" s="81"/>
      <c r="F602" s="81"/>
      <c r="G602" s="82" t="s">
        <v>988</v>
      </c>
      <c r="H602" s="83" t="n">
        <v>0.4552</v>
      </c>
      <c r="I602" s="82" t="s">
        <v>754</v>
      </c>
    </row>
    <row r="603" customFormat="false" ht="15" hidden="false" customHeight="true" outlineLevel="0" collapsed="false">
      <c r="A603" s="84" t="n">
        <v>15152910</v>
      </c>
      <c r="B603" s="84" t="s">
        <v>989</v>
      </c>
      <c r="C603" s="84"/>
      <c r="D603" s="84"/>
      <c r="E603" s="84"/>
      <c r="F603" s="84"/>
      <c r="G603" s="85" t="s">
        <v>990</v>
      </c>
      <c r="H603" s="86" t="n">
        <v>0.4552</v>
      </c>
      <c r="I603" s="85" t="s">
        <v>754</v>
      </c>
    </row>
    <row r="604" customFormat="false" ht="15" hidden="false" customHeight="true" outlineLevel="0" collapsed="false">
      <c r="A604" s="81" t="n">
        <v>15122990</v>
      </c>
      <c r="B604" s="81" t="s">
        <v>991</v>
      </c>
      <c r="C604" s="81"/>
      <c r="D604" s="81"/>
      <c r="E604" s="81"/>
      <c r="F604" s="81"/>
      <c r="G604" s="82" t="s">
        <v>992</v>
      </c>
      <c r="H604" s="83" t="n">
        <v>0.4552</v>
      </c>
      <c r="I604" s="82" t="s">
        <v>754</v>
      </c>
    </row>
    <row r="605" customFormat="false" ht="15" hidden="false" customHeight="true" outlineLevel="0" collapsed="false">
      <c r="A605" s="84" t="n">
        <v>15179010</v>
      </c>
      <c r="B605" s="84" t="s">
        <v>993</v>
      </c>
      <c r="C605" s="84"/>
      <c r="D605" s="84"/>
      <c r="E605" s="84"/>
      <c r="F605" s="84"/>
      <c r="G605" s="85" t="s">
        <v>994</v>
      </c>
      <c r="H605" s="86" t="n">
        <v>0.4552</v>
      </c>
      <c r="I605" s="85" t="s">
        <v>754</v>
      </c>
    </row>
    <row r="606" customFormat="false" ht="15" hidden="false" customHeight="true" outlineLevel="0" collapsed="false">
      <c r="A606" s="81" t="n">
        <v>1511</v>
      </c>
      <c r="B606" s="81"/>
      <c r="C606" s="81"/>
      <c r="D606" s="81"/>
      <c r="E606" s="81"/>
      <c r="F606" s="81" t="s">
        <v>995</v>
      </c>
      <c r="G606" s="82" t="s">
        <v>996</v>
      </c>
      <c r="H606" s="83" t="n">
        <v>0.4552</v>
      </c>
      <c r="I606" s="82" t="s">
        <v>754</v>
      </c>
    </row>
    <row r="607" customFormat="false" ht="15" hidden="false" customHeight="true" outlineLevel="0" collapsed="false">
      <c r="A607" s="84" t="n">
        <v>1513</v>
      </c>
      <c r="B607" s="84"/>
      <c r="C607" s="84"/>
      <c r="D607" s="84"/>
      <c r="E607" s="84"/>
      <c r="F607" s="84" t="s">
        <v>997</v>
      </c>
      <c r="G607" s="85" t="s">
        <v>996</v>
      </c>
      <c r="H607" s="86" t="n">
        <v>0.4552</v>
      </c>
      <c r="I607" s="85" t="s">
        <v>754</v>
      </c>
    </row>
    <row r="608" customFormat="false" ht="15" hidden="false" customHeight="true" outlineLevel="0" collapsed="false">
      <c r="A608" s="81" t="n">
        <v>1514</v>
      </c>
      <c r="B608" s="81"/>
      <c r="C608" s="81"/>
      <c r="D608" s="81"/>
      <c r="E608" s="81"/>
      <c r="F608" s="81" t="s">
        <v>998</v>
      </c>
      <c r="G608" s="82" t="s">
        <v>996</v>
      </c>
      <c r="H608" s="83" t="n">
        <v>0.4552</v>
      </c>
      <c r="I608" s="82" t="s">
        <v>754</v>
      </c>
    </row>
    <row r="609" customFormat="false" ht="15" hidden="false" customHeight="true" outlineLevel="0" collapsed="false">
      <c r="A609" s="84" t="n">
        <v>1515</v>
      </c>
      <c r="B609" s="84"/>
      <c r="C609" s="84"/>
      <c r="D609" s="84"/>
      <c r="E609" s="84"/>
      <c r="F609" s="84" t="s">
        <v>999</v>
      </c>
      <c r="G609" s="85" t="s">
        <v>996</v>
      </c>
      <c r="H609" s="86" t="n">
        <v>0.4552</v>
      </c>
      <c r="I609" s="85" t="s">
        <v>754</v>
      </c>
    </row>
    <row r="610" customFormat="false" ht="15" hidden="false" customHeight="true" outlineLevel="0" collapsed="false">
      <c r="A610" s="81" t="n">
        <v>1516</v>
      </c>
      <c r="B610" s="81"/>
      <c r="C610" s="81"/>
      <c r="D610" s="81"/>
      <c r="E610" s="81"/>
      <c r="F610" s="81" t="s">
        <v>1000</v>
      </c>
      <c r="G610" s="82" t="s">
        <v>996</v>
      </c>
      <c r="H610" s="83" t="n">
        <v>0.4552</v>
      </c>
      <c r="I610" s="82" t="s">
        <v>754</v>
      </c>
    </row>
    <row r="611" customFormat="false" ht="15" hidden="false" customHeight="true" outlineLevel="0" collapsed="false">
      <c r="A611" s="84" t="n">
        <v>1518</v>
      </c>
      <c r="B611" s="84"/>
      <c r="C611" s="84"/>
      <c r="D611" s="84"/>
      <c r="E611" s="84"/>
      <c r="F611" s="84" t="s">
        <v>1001</v>
      </c>
      <c r="G611" s="85" t="s">
        <v>996</v>
      </c>
      <c r="H611" s="86" t="n">
        <v>0.4552</v>
      </c>
      <c r="I611" s="85" t="s">
        <v>754</v>
      </c>
    </row>
    <row r="612" customFormat="false" ht="15" hidden="false" customHeight="true" outlineLevel="0" collapsed="false">
      <c r="A612" s="81" t="n">
        <v>16010000</v>
      </c>
      <c r="B612" s="81" t="s">
        <v>1002</v>
      </c>
      <c r="C612" s="81"/>
      <c r="D612" s="81"/>
      <c r="E612" s="81"/>
      <c r="F612" s="81"/>
      <c r="G612" s="82" t="s">
        <v>1003</v>
      </c>
      <c r="H612" s="83" t="n">
        <v>0.4552</v>
      </c>
      <c r="I612" s="82" t="s">
        <v>754</v>
      </c>
    </row>
    <row r="613" customFormat="false" ht="15" hidden="false" customHeight="true" outlineLevel="0" collapsed="false">
      <c r="A613" s="84" t="n">
        <v>16010000</v>
      </c>
      <c r="B613" s="84" t="s">
        <v>1002</v>
      </c>
      <c r="C613" s="84"/>
      <c r="D613" s="84"/>
      <c r="E613" s="84"/>
      <c r="F613" s="84"/>
      <c r="G613" s="85" t="s">
        <v>1004</v>
      </c>
      <c r="H613" s="86" t="n">
        <v>0.4552</v>
      </c>
      <c r="I613" s="85" t="s">
        <v>754</v>
      </c>
    </row>
    <row r="614" customFormat="false" ht="15" hidden="false" customHeight="true" outlineLevel="0" collapsed="false">
      <c r="A614" s="81" t="n">
        <v>16010000</v>
      </c>
      <c r="B614" s="81" t="s">
        <v>1002</v>
      </c>
      <c r="C614" s="81"/>
      <c r="D614" s="81"/>
      <c r="E614" s="81"/>
      <c r="F614" s="81"/>
      <c r="G614" s="82" t="s">
        <v>1005</v>
      </c>
      <c r="H614" s="83" t="n">
        <v>0.4552</v>
      </c>
      <c r="I614" s="82" t="s">
        <v>754</v>
      </c>
    </row>
    <row r="615" customFormat="false" ht="15" hidden="false" customHeight="true" outlineLevel="0" collapsed="false">
      <c r="A615" s="84" t="n">
        <v>16010000</v>
      </c>
      <c r="B615" s="84" t="s">
        <v>1002</v>
      </c>
      <c r="C615" s="84"/>
      <c r="D615" s="84"/>
      <c r="E615" s="84"/>
      <c r="F615" s="84"/>
      <c r="G615" s="85" t="s">
        <v>1006</v>
      </c>
      <c r="H615" s="86" t="n">
        <v>0.4552</v>
      </c>
      <c r="I615" s="85" t="s">
        <v>754</v>
      </c>
    </row>
    <row r="616" customFormat="false" ht="15" hidden="false" customHeight="true" outlineLevel="0" collapsed="false">
      <c r="A616" s="81" t="n">
        <v>1602</v>
      </c>
      <c r="B616" s="81"/>
      <c r="C616" s="81"/>
      <c r="D616" s="81"/>
      <c r="E616" s="81"/>
      <c r="F616" s="81" t="s">
        <v>1007</v>
      </c>
      <c r="G616" s="82" t="s">
        <v>1008</v>
      </c>
      <c r="H616" s="83" t="n">
        <v>0.4552</v>
      </c>
      <c r="I616" s="82" t="s">
        <v>754</v>
      </c>
    </row>
    <row r="617" customFormat="false" ht="15" hidden="false" customHeight="true" outlineLevel="0" collapsed="false">
      <c r="A617" s="84" t="n">
        <v>16023100</v>
      </c>
      <c r="B617" s="84" t="s">
        <v>1009</v>
      </c>
      <c r="C617" s="84"/>
      <c r="D617" s="84"/>
      <c r="E617" s="84"/>
      <c r="F617" s="84"/>
      <c r="G617" s="85" t="s">
        <v>1010</v>
      </c>
      <c r="H617" s="86" t="n">
        <v>0.4552</v>
      </c>
      <c r="I617" s="85" t="s">
        <v>754</v>
      </c>
    </row>
    <row r="618" customFormat="false" ht="15" hidden="false" customHeight="true" outlineLevel="0" collapsed="false">
      <c r="A618" s="81" t="n">
        <v>16023210</v>
      </c>
      <c r="B618" s="81" t="s">
        <v>1011</v>
      </c>
      <c r="C618" s="81"/>
      <c r="D618" s="81"/>
      <c r="E618" s="81"/>
      <c r="F618" s="81"/>
      <c r="G618" s="82" t="s">
        <v>1012</v>
      </c>
      <c r="H618" s="83" t="n">
        <v>0.4552</v>
      </c>
      <c r="I618" s="82" t="s">
        <v>754</v>
      </c>
    </row>
    <row r="619" customFormat="false" ht="15" hidden="false" customHeight="true" outlineLevel="0" collapsed="false">
      <c r="A619" s="84" t="n">
        <v>16023220</v>
      </c>
      <c r="B619" s="84" t="s">
        <v>1013</v>
      </c>
      <c r="C619" s="84"/>
      <c r="D619" s="84"/>
      <c r="E619" s="84"/>
      <c r="F619" s="84"/>
      <c r="G619" s="85" t="s">
        <v>1014</v>
      </c>
      <c r="H619" s="86" t="n">
        <v>0.4552</v>
      </c>
      <c r="I619" s="85" t="s">
        <v>754</v>
      </c>
    </row>
    <row r="620" customFormat="false" ht="15" hidden="false" customHeight="true" outlineLevel="0" collapsed="false">
      <c r="A620" s="81" t="n">
        <v>16024100</v>
      </c>
      <c r="B620" s="81" t="s">
        <v>1015</v>
      </c>
      <c r="C620" s="81"/>
      <c r="D620" s="81"/>
      <c r="E620" s="81"/>
      <c r="F620" s="81"/>
      <c r="G620" s="82" t="s">
        <v>1016</v>
      </c>
      <c r="H620" s="83" t="n">
        <v>0.4552</v>
      </c>
      <c r="I620" s="82" t="s">
        <v>754</v>
      </c>
    </row>
    <row r="621" customFormat="false" ht="15" hidden="false" customHeight="true" outlineLevel="0" collapsed="false">
      <c r="A621" s="84" t="n">
        <v>16024900</v>
      </c>
      <c r="B621" s="84" t="s">
        <v>1017</v>
      </c>
      <c r="C621" s="84"/>
      <c r="D621" s="84"/>
      <c r="E621" s="84"/>
      <c r="F621" s="84"/>
      <c r="G621" s="85" t="s">
        <v>1018</v>
      </c>
      <c r="H621" s="86" t="n">
        <v>0.4552</v>
      </c>
      <c r="I621" s="85" t="s">
        <v>754</v>
      </c>
    </row>
    <row r="622" customFormat="false" ht="15" hidden="false" customHeight="true" outlineLevel="0" collapsed="false">
      <c r="A622" s="81" t="n">
        <v>16025000</v>
      </c>
      <c r="B622" s="81" t="s">
        <v>1019</v>
      </c>
      <c r="C622" s="81"/>
      <c r="D622" s="81"/>
      <c r="E622" s="81"/>
      <c r="F622" s="81"/>
      <c r="G622" s="82" t="s">
        <v>1020</v>
      </c>
      <c r="H622" s="83" t="n">
        <v>0.4552</v>
      </c>
      <c r="I622" s="82" t="s">
        <v>754</v>
      </c>
    </row>
    <row r="623" customFormat="false" ht="15" hidden="false" customHeight="true" outlineLevel="0" collapsed="false">
      <c r="A623" s="84" t="n">
        <v>16024900</v>
      </c>
      <c r="B623" s="84" t="s">
        <v>1017</v>
      </c>
      <c r="C623" s="84"/>
      <c r="D623" s="84"/>
      <c r="E623" s="84"/>
      <c r="F623" s="84"/>
      <c r="G623" s="85" t="s">
        <v>1021</v>
      </c>
      <c r="H623" s="86" t="n">
        <v>0.4552</v>
      </c>
      <c r="I623" s="85" t="s">
        <v>754</v>
      </c>
    </row>
    <row r="624" customFormat="false" ht="15" hidden="false" customHeight="true" outlineLevel="0" collapsed="false">
      <c r="A624" s="81" t="n">
        <v>1604</v>
      </c>
      <c r="B624" s="81"/>
      <c r="C624" s="81"/>
      <c r="D624" s="81"/>
      <c r="E624" s="81"/>
      <c r="F624" s="81" t="s">
        <v>1022</v>
      </c>
      <c r="G624" s="82" t="s">
        <v>1023</v>
      </c>
      <c r="H624" s="83" t="n">
        <v>0.4552</v>
      </c>
      <c r="I624" s="82" t="s">
        <v>754</v>
      </c>
    </row>
    <row r="625" customFormat="false" ht="15" hidden="false" customHeight="true" outlineLevel="0" collapsed="false">
      <c r="A625" s="84" t="n">
        <v>16042010</v>
      </c>
      <c r="B625" s="84" t="s">
        <v>1024</v>
      </c>
      <c r="C625" s="84"/>
      <c r="D625" s="84"/>
      <c r="E625" s="84"/>
      <c r="F625" s="84"/>
      <c r="G625" s="85" t="s">
        <v>1025</v>
      </c>
      <c r="H625" s="86" t="n">
        <v>0.4552</v>
      </c>
      <c r="I625" s="85" t="s">
        <v>754</v>
      </c>
    </row>
    <row r="626" customFormat="false" ht="15" hidden="false" customHeight="true" outlineLevel="0" collapsed="false">
      <c r="A626" s="81" t="n">
        <v>1604</v>
      </c>
      <c r="B626" s="81"/>
      <c r="C626" s="81"/>
      <c r="D626" s="81"/>
      <c r="E626" s="81"/>
      <c r="F626" s="81" t="s">
        <v>1022</v>
      </c>
      <c r="G626" s="82" t="s">
        <v>1026</v>
      </c>
      <c r="H626" s="83" t="n">
        <v>0.4552</v>
      </c>
      <c r="I626" s="82" t="s">
        <v>754</v>
      </c>
    </row>
    <row r="627" customFormat="false" ht="15" hidden="false" customHeight="true" outlineLevel="0" collapsed="false">
      <c r="A627" s="84" t="n">
        <v>1605</v>
      </c>
      <c r="B627" s="84"/>
      <c r="C627" s="84"/>
      <c r="D627" s="84"/>
      <c r="E627" s="84"/>
      <c r="F627" s="84" t="s">
        <v>1027</v>
      </c>
      <c r="G627" s="85" t="s">
        <v>1028</v>
      </c>
      <c r="H627" s="86" t="n">
        <v>0.4552</v>
      </c>
      <c r="I627" s="85" t="s">
        <v>754</v>
      </c>
    </row>
    <row r="628" customFormat="false" ht="15" hidden="false" customHeight="true" outlineLevel="0" collapsed="false">
      <c r="A628" s="81" t="n">
        <v>2102000</v>
      </c>
      <c r="B628" s="81"/>
      <c r="C628" s="81" t="s">
        <v>1029</v>
      </c>
      <c r="D628" s="81"/>
      <c r="E628" s="81"/>
      <c r="F628" s="81"/>
      <c r="G628" s="82" t="s">
        <v>1030</v>
      </c>
      <c r="H628" s="83" t="n">
        <v>0.4552</v>
      </c>
      <c r="I628" s="82" t="s">
        <v>754</v>
      </c>
    </row>
    <row r="629" customFormat="false" ht="15" hidden="false" customHeight="true" outlineLevel="0" collapsed="false">
      <c r="A629" s="84" t="n">
        <v>2109900</v>
      </c>
      <c r="B629" s="84"/>
      <c r="C629" s="84" t="s">
        <v>1031</v>
      </c>
      <c r="D629" s="84"/>
      <c r="E629" s="84"/>
      <c r="F629" s="84"/>
      <c r="G629" s="85" t="s">
        <v>1030</v>
      </c>
      <c r="H629" s="86" t="n">
        <v>0.4552</v>
      </c>
      <c r="I629" s="85" t="s">
        <v>754</v>
      </c>
    </row>
    <row r="630" customFormat="false" ht="15" hidden="false" customHeight="true" outlineLevel="0" collapsed="false">
      <c r="A630" s="81" t="n">
        <v>1502</v>
      </c>
      <c r="B630" s="81"/>
      <c r="C630" s="81"/>
      <c r="D630" s="81"/>
      <c r="E630" s="81"/>
      <c r="F630" s="81" t="s">
        <v>1032</v>
      </c>
      <c r="G630" s="82" t="s">
        <v>1030</v>
      </c>
      <c r="H630" s="83" t="n">
        <v>0.4552</v>
      </c>
      <c r="I630" s="82" t="s">
        <v>754</v>
      </c>
    </row>
    <row r="631" customFormat="false" ht="15" hidden="false" customHeight="true" outlineLevel="0" collapsed="false">
      <c r="A631" s="84" t="n">
        <v>2102000</v>
      </c>
      <c r="B631" s="84"/>
      <c r="C631" s="84" t="s">
        <v>1029</v>
      </c>
      <c r="D631" s="84"/>
      <c r="E631" s="84"/>
      <c r="F631" s="84"/>
      <c r="G631" s="85" t="s">
        <v>1033</v>
      </c>
      <c r="H631" s="86" t="n">
        <v>0.4552</v>
      </c>
      <c r="I631" s="85" t="s">
        <v>754</v>
      </c>
    </row>
    <row r="632" customFormat="false" ht="15" hidden="false" customHeight="true" outlineLevel="0" collapsed="false">
      <c r="A632" s="81" t="n">
        <v>201</v>
      </c>
      <c r="B632" s="81"/>
      <c r="C632" s="81"/>
      <c r="D632" s="81"/>
      <c r="E632" s="81"/>
      <c r="F632" s="81"/>
      <c r="G632" s="82" t="s">
        <v>1034</v>
      </c>
      <c r="H632" s="83" t="n">
        <v>0.4552</v>
      </c>
      <c r="I632" s="82" t="s">
        <v>754</v>
      </c>
    </row>
    <row r="633" customFormat="false" ht="15" hidden="false" customHeight="true" outlineLevel="0" collapsed="false">
      <c r="A633" s="84" t="n">
        <v>202</v>
      </c>
      <c r="B633" s="84"/>
      <c r="C633" s="84"/>
      <c r="D633" s="84"/>
      <c r="E633" s="84"/>
      <c r="F633" s="84"/>
      <c r="G633" s="85" t="s">
        <v>1034</v>
      </c>
      <c r="H633" s="86" t="n">
        <v>0.4552</v>
      </c>
      <c r="I633" s="85" t="s">
        <v>754</v>
      </c>
    </row>
    <row r="634" customFormat="false" ht="15" hidden="false" customHeight="true" outlineLevel="0" collapsed="false">
      <c r="A634" s="81" t="n">
        <v>204</v>
      </c>
      <c r="B634" s="81"/>
      <c r="C634" s="81"/>
      <c r="D634" s="81"/>
      <c r="E634" s="81"/>
      <c r="F634" s="81"/>
      <c r="G634" s="82" t="s">
        <v>1034</v>
      </c>
      <c r="H634" s="83" t="n">
        <v>0.4552</v>
      </c>
      <c r="I634" s="82" t="s">
        <v>754</v>
      </c>
    </row>
    <row r="635" customFormat="false" ht="15" hidden="false" customHeight="true" outlineLevel="0" collapsed="false">
      <c r="A635" s="84" t="n">
        <v>206</v>
      </c>
      <c r="B635" s="84"/>
      <c r="C635" s="84"/>
      <c r="D635" s="84"/>
      <c r="E635" s="84"/>
      <c r="F635" s="84"/>
      <c r="G635" s="85" t="s">
        <v>1034</v>
      </c>
      <c r="H635" s="86" t="n">
        <v>0.4552</v>
      </c>
      <c r="I635" s="85" t="s">
        <v>754</v>
      </c>
    </row>
    <row r="636" customFormat="false" ht="15" hidden="false" customHeight="true" outlineLevel="0" collapsed="false">
      <c r="A636" s="81" t="n">
        <v>204</v>
      </c>
      <c r="B636" s="81"/>
      <c r="C636" s="81"/>
      <c r="D636" s="81"/>
      <c r="E636" s="81"/>
      <c r="F636" s="81"/>
      <c r="G636" s="82" t="s">
        <v>1035</v>
      </c>
      <c r="H636" s="83" t="n">
        <v>0.4552</v>
      </c>
      <c r="I636" s="82" t="s">
        <v>754</v>
      </c>
    </row>
    <row r="637" customFormat="false" ht="15" hidden="false" customHeight="true" outlineLevel="0" collapsed="false">
      <c r="A637" s="84" t="n">
        <v>2109900</v>
      </c>
      <c r="B637" s="84"/>
      <c r="C637" s="84" t="s">
        <v>1031</v>
      </c>
      <c r="D637" s="84"/>
      <c r="E637" s="84"/>
      <c r="F637" s="84"/>
      <c r="G637" s="85" t="s">
        <v>1036</v>
      </c>
      <c r="H637" s="86" t="n">
        <v>0.4552</v>
      </c>
      <c r="I637" s="85" t="s">
        <v>754</v>
      </c>
    </row>
    <row r="638" customFormat="false" ht="15" hidden="false" customHeight="true" outlineLevel="0" collapsed="false">
      <c r="A638" s="81" t="n">
        <v>15021019</v>
      </c>
      <c r="B638" s="81" t="s">
        <v>1037</v>
      </c>
      <c r="C638" s="81"/>
      <c r="D638" s="81"/>
      <c r="E638" s="81"/>
      <c r="F638" s="81"/>
      <c r="G638" s="82" t="s">
        <v>1036</v>
      </c>
      <c r="H638" s="83" t="n">
        <v>0.4552</v>
      </c>
      <c r="I638" s="82" t="s">
        <v>754</v>
      </c>
    </row>
    <row r="639" customFormat="false" ht="15" hidden="false" customHeight="true" outlineLevel="0" collapsed="false">
      <c r="A639" s="84" t="n">
        <v>15029000</v>
      </c>
      <c r="B639" s="84" t="s">
        <v>1038</v>
      </c>
      <c r="C639" s="84"/>
      <c r="D639" s="84"/>
      <c r="E639" s="84"/>
      <c r="F639" s="84"/>
      <c r="G639" s="85" t="s">
        <v>1036</v>
      </c>
      <c r="H639" s="86" t="n">
        <v>0.4552</v>
      </c>
      <c r="I639" s="85" t="s">
        <v>754</v>
      </c>
    </row>
    <row r="640" customFormat="false" ht="15" hidden="false" customHeight="true" outlineLevel="0" collapsed="false">
      <c r="A640" s="81" t="n">
        <v>207</v>
      </c>
      <c r="B640" s="81"/>
      <c r="C640" s="81"/>
      <c r="D640" s="81"/>
      <c r="E640" s="81"/>
      <c r="F640" s="81"/>
      <c r="G640" s="82" t="s">
        <v>1039</v>
      </c>
      <c r="H640" s="83" t="n">
        <v>0.4552</v>
      </c>
      <c r="I640" s="82" t="s">
        <v>754</v>
      </c>
    </row>
    <row r="641" customFormat="false" ht="15" hidden="false" customHeight="true" outlineLevel="0" collapsed="false">
      <c r="A641" s="84" t="n">
        <v>209</v>
      </c>
      <c r="B641" s="84"/>
      <c r="C641" s="84"/>
      <c r="D641" s="84"/>
      <c r="E641" s="84"/>
      <c r="F641" s="84"/>
      <c r="G641" s="85" t="s">
        <v>1039</v>
      </c>
      <c r="H641" s="86" t="n">
        <v>0.4552</v>
      </c>
      <c r="I641" s="85" t="s">
        <v>754</v>
      </c>
    </row>
    <row r="642" customFormat="false" ht="15" hidden="false" customHeight="true" outlineLevel="0" collapsed="false">
      <c r="A642" s="81" t="n">
        <v>2109900</v>
      </c>
      <c r="B642" s="81"/>
      <c r="C642" s="81" t="s">
        <v>1031</v>
      </c>
      <c r="D642" s="81"/>
      <c r="E642" s="81"/>
      <c r="F642" s="81"/>
      <c r="G642" s="82" t="s">
        <v>1039</v>
      </c>
      <c r="H642" s="83" t="n">
        <v>0.4552</v>
      </c>
      <c r="I642" s="82" t="s">
        <v>754</v>
      </c>
    </row>
    <row r="643" customFormat="false" ht="15" hidden="false" customHeight="true" outlineLevel="0" collapsed="false">
      <c r="A643" s="84" t="n">
        <v>1501</v>
      </c>
      <c r="B643" s="84"/>
      <c r="C643" s="84"/>
      <c r="D643" s="84"/>
      <c r="E643" s="84"/>
      <c r="F643" s="84" t="s">
        <v>1040</v>
      </c>
      <c r="G643" s="85" t="s">
        <v>1039</v>
      </c>
      <c r="H643" s="86" t="n">
        <v>0.4552</v>
      </c>
      <c r="I643" s="85" t="s">
        <v>754</v>
      </c>
    </row>
    <row r="644" customFormat="false" ht="15" hidden="false" customHeight="true" outlineLevel="0" collapsed="false">
      <c r="A644" s="81" t="n">
        <v>203</v>
      </c>
      <c r="B644" s="81"/>
      <c r="C644" s="81"/>
      <c r="D644" s="81"/>
      <c r="E644" s="81"/>
      <c r="F644" s="81"/>
      <c r="G644" s="82" t="s">
        <v>1041</v>
      </c>
      <c r="H644" s="83" t="n">
        <v>0.4552</v>
      </c>
      <c r="I644" s="82" t="s">
        <v>754</v>
      </c>
    </row>
    <row r="645" customFormat="false" ht="15" hidden="false" customHeight="true" outlineLevel="0" collapsed="false">
      <c r="A645" s="84" t="n">
        <v>206</v>
      </c>
      <c r="B645" s="84"/>
      <c r="C645" s="84"/>
      <c r="D645" s="84"/>
      <c r="E645" s="84"/>
      <c r="F645" s="84"/>
      <c r="G645" s="85" t="s">
        <v>1041</v>
      </c>
      <c r="H645" s="86" t="n">
        <v>0.4552</v>
      </c>
      <c r="I645" s="85" t="s">
        <v>754</v>
      </c>
    </row>
    <row r="646" customFormat="false" ht="15" hidden="false" customHeight="true" outlineLevel="0" collapsed="false">
      <c r="A646" s="81" t="n">
        <v>209</v>
      </c>
      <c r="B646" s="81"/>
      <c r="C646" s="81"/>
      <c r="D646" s="81"/>
      <c r="E646" s="81"/>
      <c r="F646" s="81"/>
      <c r="G646" s="82" t="s">
        <v>1041</v>
      </c>
      <c r="H646" s="83" t="n">
        <v>0.4552</v>
      </c>
      <c r="I646" s="82" t="s">
        <v>754</v>
      </c>
    </row>
    <row r="647" customFormat="false" ht="15" hidden="false" customHeight="true" outlineLevel="0" collapsed="false">
      <c r="A647" s="84" t="n">
        <v>2101</v>
      </c>
      <c r="B647" s="84"/>
      <c r="C647" s="84"/>
      <c r="D647" s="84"/>
      <c r="E647" s="84"/>
      <c r="F647" s="84" t="s">
        <v>1042</v>
      </c>
      <c r="G647" s="85" t="s">
        <v>1041</v>
      </c>
      <c r="H647" s="86" t="n">
        <v>0.4552</v>
      </c>
      <c r="I647" s="85" t="s">
        <v>754</v>
      </c>
    </row>
    <row r="648" customFormat="false" ht="15" hidden="false" customHeight="true" outlineLevel="0" collapsed="false">
      <c r="A648" s="81" t="n">
        <v>2109900</v>
      </c>
      <c r="B648" s="81"/>
      <c r="C648" s="81" t="s">
        <v>1031</v>
      </c>
      <c r="D648" s="81"/>
      <c r="E648" s="81"/>
      <c r="F648" s="81"/>
      <c r="G648" s="82" t="s">
        <v>1041</v>
      </c>
      <c r="H648" s="83" t="n">
        <v>0.4552</v>
      </c>
      <c r="I648" s="82" t="s">
        <v>754</v>
      </c>
    </row>
    <row r="649" customFormat="false" ht="15" hidden="false" customHeight="true" outlineLevel="0" collapsed="false">
      <c r="A649" s="84" t="n">
        <v>1501</v>
      </c>
      <c r="B649" s="84"/>
      <c r="C649" s="84"/>
      <c r="D649" s="84"/>
      <c r="E649" s="84"/>
      <c r="F649" s="84" t="s">
        <v>1040</v>
      </c>
      <c r="G649" s="85" t="s">
        <v>1041</v>
      </c>
      <c r="H649" s="86" t="n">
        <v>0.4552</v>
      </c>
      <c r="I649" s="85" t="s">
        <v>754</v>
      </c>
    </row>
    <row r="650" customFormat="false" ht="15" hidden="false" customHeight="true" outlineLevel="0" collapsed="false">
      <c r="A650" s="81" t="n">
        <v>2071</v>
      </c>
      <c r="B650" s="81"/>
      <c r="C650" s="81"/>
      <c r="D650" s="81"/>
      <c r="E650" s="81"/>
      <c r="F650" s="81" t="s">
        <v>1043</v>
      </c>
      <c r="G650" s="82" t="s">
        <v>1044</v>
      </c>
      <c r="H650" s="83" t="n">
        <v>0.4552</v>
      </c>
      <c r="I650" s="82" t="s">
        <v>754</v>
      </c>
    </row>
    <row r="651" customFormat="false" ht="15" hidden="false" customHeight="true" outlineLevel="0" collapsed="false">
      <c r="A651" s="84" t="n">
        <v>2072</v>
      </c>
      <c r="B651" s="84"/>
      <c r="C651" s="84"/>
      <c r="D651" s="84"/>
      <c r="E651" s="84"/>
      <c r="F651" s="84" t="s">
        <v>1045</v>
      </c>
      <c r="G651" s="85" t="s">
        <v>1044</v>
      </c>
      <c r="H651" s="86" t="n">
        <v>0.4552</v>
      </c>
      <c r="I651" s="85" t="s">
        <v>754</v>
      </c>
    </row>
    <row r="652" customFormat="false" ht="15" hidden="false" customHeight="true" outlineLevel="0" collapsed="false">
      <c r="A652" s="81" t="n">
        <v>710</v>
      </c>
      <c r="B652" s="81"/>
      <c r="C652" s="81"/>
      <c r="D652" s="81"/>
      <c r="E652" s="81"/>
      <c r="F652" s="81"/>
      <c r="G652" s="82" t="s">
        <v>1046</v>
      </c>
      <c r="H652" s="83" t="n">
        <v>0.4552</v>
      </c>
      <c r="I652" s="82" t="s">
        <v>754</v>
      </c>
    </row>
    <row r="653" customFormat="false" ht="15" hidden="false" customHeight="true" outlineLevel="0" collapsed="false">
      <c r="A653" s="84" t="n">
        <v>710</v>
      </c>
      <c r="B653" s="84"/>
      <c r="C653" s="84"/>
      <c r="D653" s="84"/>
      <c r="E653" s="84"/>
      <c r="F653" s="84"/>
      <c r="G653" s="85" t="s">
        <v>1047</v>
      </c>
      <c r="H653" s="86" t="n">
        <v>0.4552</v>
      </c>
      <c r="I653" s="85" t="s">
        <v>754</v>
      </c>
    </row>
    <row r="654" customFormat="false" ht="15" hidden="false" customHeight="true" outlineLevel="0" collapsed="false">
      <c r="A654" s="81" t="n">
        <v>811</v>
      </c>
      <c r="B654" s="81"/>
      <c r="C654" s="81"/>
      <c r="D654" s="81"/>
      <c r="E654" s="81"/>
      <c r="F654" s="81"/>
      <c r="G654" s="82" t="s">
        <v>1048</v>
      </c>
      <c r="H654" s="83" t="n">
        <v>0.4552</v>
      </c>
      <c r="I654" s="82" t="s">
        <v>754</v>
      </c>
    </row>
    <row r="655" customFormat="false" ht="15" hidden="false" customHeight="true" outlineLevel="0" collapsed="false">
      <c r="A655" s="84" t="n">
        <v>811</v>
      </c>
      <c r="B655" s="84"/>
      <c r="C655" s="84"/>
      <c r="D655" s="84"/>
      <c r="E655" s="84"/>
      <c r="F655" s="84"/>
      <c r="G655" s="85" t="s">
        <v>1049</v>
      </c>
      <c r="H655" s="86" t="n">
        <v>0.4552</v>
      </c>
      <c r="I655" s="85" t="s">
        <v>754</v>
      </c>
    </row>
    <row r="656" customFormat="false" ht="15" hidden="false" customHeight="true" outlineLevel="0" collapsed="false">
      <c r="A656" s="81" t="n">
        <v>2001</v>
      </c>
      <c r="B656" s="81"/>
      <c r="C656" s="81"/>
      <c r="D656" s="81"/>
      <c r="E656" s="81"/>
      <c r="F656" s="81" t="s">
        <v>1050</v>
      </c>
      <c r="G656" s="82" t="s">
        <v>1051</v>
      </c>
      <c r="H656" s="83" t="n">
        <v>0.4552</v>
      </c>
      <c r="I656" s="82" t="s">
        <v>754</v>
      </c>
    </row>
    <row r="657" customFormat="false" ht="15" hidden="false" customHeight="true" outlineLevel="0" collapsed="false">
      <c r="A657" s="84" t="n">
        <v>2001</v>
      </c>
      <c r="B657" s="84"/>
      <c r="C657" s="84"/>
      <c r="D657" s="84"/>
      <c r="E657" s="84"/>
      <c r="F657" s="84" t="s">
        <v>1050</v>
      </c>
      <c r="G657" s="85" t="s">
        <v>1052</v>
      </c>
      <c r="H657" s="86" t="n">
        <v>0.4552</v>
      </c>
      <c r="I657" s="85" t="s">
        <v>754</v>
      </c>
    </row>
    <row r="658" customFormat="false" ht="15" hidden="false" customHeight="true" outlineLevel="0" collapsed="false">
      <c r="A658" s="81" t="n">
        <v>2004</v>
      </c>
      <c r="B658" s="81"/>
      <c r="C658" s="81"/>
      <c r="D658" s="81"/>
      <c r="E658" s="81"/>
      <c r="F658" s="81" t="s">
        <v>1053</v>
      </c>
      <c r="G658" s="82" t="s">
        <v>1054</v>
      </c>
      <c r="H658" s="83" t="n">
        <v>0.4552</v>
      </c>
      <c r="I658" s="82" t="s">
        <v>754</v>
      </c>
    </row>
    <row r="659" customFormat="false" ht="15" hidden="false" customHeight="true" outlineLevel="0" collapsed="false">
      <c r="A659" s="84" t="n">
        <v>2004</v>
      </c>
      <c r="B659" s="84"/>
      <c r="C659" s="84"/>
      <c r="D659" s="84"/>
      <c r="E659" s="84"/>
      <c r="F659" s="84" t="s">
        <v>1053</v>
      </c>
      <c r="G659" s="85" t="s">
        <v>1055</v>
      </c>
      <c r="H659" s="86" t="n">
        <v>0.4552</v>
      </c>
      <c r="I659" s="85" t="s">
        <v>754</v>
      </c>
    </row>
    <row r="660" customFormat="false" ht="15" hidden="false" customHeight="true" outlineLevel="0" collapsed="false">
      <c r="A660" s="81" t="n">
        <v>2005</v>
      </c>
      <c r="B660" s="81"/>
      <c r="C660" s="81"/>
      <c r="D660" s="81"/>
      <c r="E660" s="81"/>
      <c r="F660" s="81" t="s">
        <v>1056</v>
      </c>
      <c r="G660" s="82" t="s">
        <v>1057</v>
      </c>
      <c r="H660" s="83" t="n">
        <v>0.4552</v>
      </c>
      <c r="I660" s="82" t="s">
        <v>754</v>
      </c>
    </row>
    <row r="661" customFormat="false" ht="15" hidden="false" customHeight="true" outlineLevel="0" collapsed="false">
      <c r="A661" s="84" t="n">
        <v>2005</v>
      </c>
      <c r="B661" s="84"/>
      <c r="C661" s="84"/>
      <c r="D661" s="84"/>
      <c r="E661" s="84"/>
      <c r="F661" s="84" t="s">
        <v>1056</v>
      </c>
      <c r="G661" s="85" t="s">
        <v>1058</v>
      </c>
      <c r="H661" s="86" t="n">
        <v>0.4552</v>
      </c>
      <c r="I661" s="85" t="s">
        <v>754</v>
      </c>
    </row>
    <row r="662" customFormat="false" ht="15" hidden="false" customHeight="true" outlineLevel="0" collapsed="false">
      <c r="A662" s="81" t="n">
        <v>20060000</v>
      </c>
      <c r="B662" s="81" t="s">
        <v>1059</v>
      </c>
      <c r="C662" s="81"/>
      <c r="D662" s="81"/>
      <c r="E662" s="81"/>
      <c r="F662" s="81"/>
      <c r="G662" s="82" t="s">
        <v>1060</v>
      </c>
      <c r="H662" s="83" t="n">
        <v>0.4552</v>
      </c>
      <c r="I662" s="82" t="s">
        <v>754</v>
      </c>
    </row>
    <row r="663" customFormat="false" ht="15" hidden="false" customHeight="true" outlineLevel="0" collapsed="false">
      <c r="A663" s="84" t="n">
        <v>20060000</v>
      </c>
      <c r="B663" s="84" t="s">
        <v>1059</v>
      </c>
      <c r="C663" s="84"/>
      <c r="D663" s="84"/>
      <c r="E663" s="84"/>
      <c r="F663" s="84"/>
      <c r="G663" s="85" t="s">
        <v>1061</v>
      </c>
      <c r="H663" s="86" t="n">
        <v>0.4552</v>
      </c>
      <c r="I663" s="85" t="s">
        <v>754</v>
      </c>
    </row>
    <row r="664" customFormat="false" ht="15" hidden="false" customHeight="true" outlineLevel="0" collapsed="false">
      <c r="A664" s="81" t="n">
        <v>2007</v>
      </c>
      <c r="B664" s="81"/>
      <c r="C664" s="81"/>
      <c r="D664" s="81"/>
      <c r="E664" s="81"/>
      <c r="F664" s="81" t="s">
        <v>1062</v>
      </c>
      <c r="G664" s="82" t="s">
        <v>1063</v>
      </c>
      <c r="H664" s="83" t="n">
        <v>0.4552</v>
      </c>
      <c r="I664" s="82" t="s">
        <v>754</v>
      </c>
    </row>
    <row r="665" customFormat="false" ht="15" hidden="false" customHeight="true" outlineLevel="0" collapsed="false">
      <c r="A665" s="84" t="n">
        <v>2007</v>
      </c>
      <c r="B665" s="84"/>
      <c r="C665" s="84"/>
      <c r="D665" s="84"/>
      <c r="E665" s="84"/>
      <c r="F665" s="84" t="s">
        <v>1062</v>
      </c>
      <c r="G665" s="85" t="s">
        <v>1064</v>
      </c>
      <c r="H665" s="86" t="n">
        <v>0.4552</v>
      </c>
      <c r="I665" s="85" t="s">
        <v>754</v>
      </c>
    </row>
    <row r="666" customFormat="false" ht="15" hidden="false" customHeight="true" outlineLevel="0" collapsed="false">
      <c r="A666" s="81" t="n">
        <v>2008</v>
      </c>
      <c r="B666" s="81"/>
      <c r="C666" s="81"/>
      <c r="D666" s="81"/>
      <c r="E666" s="81"/>
      <c r="F666" s="81" t="s">
        <v>1065</v>
      </c>
      <c r="G666" s="82" t="s">
        <v>1066</v>
      </c>
      <c r="H666" s="83" t="n">
        <v>0.4552</v>
      </c>
      <c r="I666" s="82" t="s">
        <v>754</v>
      </c>
    </row>
    <row r="667" customFormat="false" ht="15" hidden="false" customHeight="true" outlineLevel="0" collapsed="false">
      <c r="A667" s="84" t="n">
        <v>2008</v>
      </c>
      <c r="B667" s="84"/>
      <c r="C667" s="84"/>
      <c r="D667" s="84"/>
      <c r="E667" s="84"/>
      <c r="F667" s="84" t="s">
        <v>1065</v>
      </c>
      <c r="G667" s="85" t="s">
        <v>1067</v>
      </c>
      <c r="H667" s="86" t="n">
        <v>0.4552</v>
      </c>
      <c r="I667" s="85" t="s">
        <v>754</v>
      </c>
    </row>
    <row r="668" customFormat="false" ht="15" hidden="false" customHeight="true" outlineLevel="0" collapsed="false">
      <c r="A668" s="81" t="n">
        <v>901</v>
      </c>
      <c r="B668" s="81"/>
      <c r="C668" s="81"/>
      <c r="D668" s="81"/>
      <c r="E668" s="81"/>
      <c r="F668" s="81"/>
      <c r="G668" s="82" t="s">
        <v>1068</v>
      </c>
      <c r="H668" s="83" t="n">
        <v>0.4552</v>
      </c>
      <c r="I668" s="82" t="s">
        <v>754</v>
      </c>
    </row>
    <row r="669" customFormat="false" ht="15" hidden="false" customHeight="true" outlineLevel="0" collapsed="false">
      <c r="A669" s="84" t="n">
        <v>901</v>
      </c>
      <c r="B669" s="84"/>
      <c r="C669" s="84"/>
      <c r="D669" s="84"/>
      <c r="E669" s="84"/>
      <c r="F669" s="84"/>
      <c r="G669" s="85" t="s">
        <v>1069</v>
      </c>
      <c r="H669" s="86" t="n">
        <v>0.4552</v>
      </c>
      <c r="I669" s="85" t="s">
        <v>754</v>
      </c>
    </row>
    <row r="670" customFormat="false" ht="15" hidden="false" customHeight="true" outlineLevel="0" collapsed="false">
      <c r="A670" s="81" t="n">
        <v>901</v>
      </c>
      <c r="B670" s="81"/>
      <c r="C670" s="81"/>
      <c r="D670" s="81"/>
      <c r="E670" s="81"/>
      <c r="F670" s="81"/>
      <c r="G670" s="82" t="s">
        <v>1070</v>
      </c>
      <c r="H670" s="83" t="n">
        <v>0.4552</v>
      </c>
      <c r="I670" s="82" t="s">
        <v>754</v>
      </c>
    </row>
    <row r="671" customFormat="false" ht="15" hidden="false" customHeight="true" outlineLevel="0" collapsed="false">
      <c r="A671" s="84" t="n">
        <v>901</v>
      </c>
      <c r="B671" s="84"/>
      <c r="C671" s="84"/>
      <c r="D671" s="84"/>
      <c r="E671" s="84"/>
      <c r="F671" s="84"/>
      <c r="G671" s="85" t="s">
        <v>1071</v>
      </c>
      <c r="H671" s="86" t="n">
        <v>0.4552</v>
      </c>
      <c r="I671" s="85" t="s">
        <v>754</v>
      </c>
    </row>
    <row r="672" customFormat="false" ht="15" hidden="false" customHeight="true" outlineLevel="0" collapsed="false">
      <c r="A672" s="81" t="n">
        <v>901</v>
      </c>
      <c r="B672" s="81"/>
      <c r="C672" s="81"/>
      <c r="D672" s="81"/>
      <c r="E672" s="81"/>
      <c r="F672" s="81"/>
      <c r="G672" s="82" t="s">
        <v>1072</v>
      </c>
      <c r="H672" s="83" t="n">
        <v>0.4552</v>
      </c>
      <c r="I672" s="82" t="s">
        <v>754</v>
      </c>
    </row>
    <row r="673" customFormat="false" ht="15" hidden="false" customHeight="true" outlineLevel="0" collapsed="false">
      <c r="A673" s="84" t="n">
        <v>901</v>
      </c>
      <c r="B673" s="84"/>
      <c r="C673" s="84"/>
      <c r="D673" s="84"/>
      <c r="E673" s="84"/>
      <c r="F673" s="84"/>
      <c r="G673" s="85" t="s">
        <v>1073</v>
      </c>
      <c r="H673" s="86" t="n">
        <v>0.4552</v>
      </c>
      <c r="I673" s="85" t="s">
        <v>754</v>
      </c>
    </row>
    <row r="674" customFormat="false" ht="15" hidden="false" customHeight="true" outlineLevel="0" collapsed="false">
      <c r="A674" s="81" t="n">
        <v>902</v>
      </c>
      <c r="B674" s="81"/>
      <c r="C674" s="81"/>
      <c r="D674" s="81"/>
      <c r="E674" s="81"/>
      <c r="F674" s="81"/>
      <c r="G674" s="82" t="s">
        <v>1074</v>
      </c>
      <c r="H674" s="83" t="n">
        <v>0.4552</v>
      </c>
      <c r="I674" s="82" t="s">
        <v>754</v>
      </c>
    </row>
    <row r="675" customFormat="false" ht="15" hidden="false" customHeight="true" outlineLevel="0" collapsed="false">
      <c r="A675" s="84" t="n">
        <v>12119090</v>
      </c>
      <c r="B675" s="84" t="s">
        <v>1075</v>
      </c>
      <c r="C675" s="84"/>
      <c r="D675" s="84"/>
      <c r="E675" s="84"/>
      <c r="F675" s="84"/>
      <c r="G675" s="85" t="s">
        <v>1074</v>
      </c>
      <c r="H675" s="86" t="n">
        <v>0.4552</v>
      </c>
      <c r="I675" s="85" t="s">
        <v>754</v>
      </c>
    </row>
    <row r="676" customFormat="false" ht="15" hidden="false" customHeight="true" outlineLevel="0" collapsed="false">
      <c r="A676" s="81" t="n">
        <v>21069090</v>
      </c>
      <c r="B676" s="81" t="s">
        <v>1076</v>
      </c>
      <c r="C676" s="81"/>
      <c r="D676" s="81"/>
      <c r="E676" s="81"/>
      <c r="F676" s="81"/>
      <c r="G676" s="82" t="s">
        <v>1074</v>
      </c>
      <c r="H676" s="83" t="n">
        <v>0.4552</v>
      </c>
      <c r="I676" s="82" t="s">
        <v>754</v>
      </c>
    </row>
    <row r="677" customFormat="false" ht="15" hidden="false" customHeight="true" outlineLevel="0" collapsed="false">
      <c r="A677" s="84" t="n">
        <v>90300</v>
      </c>
      <c r="B677" s="84"/>
      <c r="C677" s="84"/>
      <c r="D677" s="84"/>
      <c r="E677" s="84" t="s">
        <v>1077</v>
      </c>
      <c r="F677" s="84"/>
      <c r="G677" s="85" t="s">
        <v>1078</v>
      </c>
      <c r="H677" s="86" t="n">
        <v>0.4552</v>
      </c>
      <c r="I677" s="85" t="s">
        <v>754</v>
      </c>
    </row>
    <row r="678" customFormat="false" ht="15" hidden="false" customHeight="true" outlineLevel="0" collapsed="false">
      <c r="A678" s="81" t="n">
        <v>17011</v>
      </c>
      <c r="B678" s="81"/>
      <c r="C678" s="81"/>
      <c r="D678" s="81"/>
      <c r="E678" s="81" t="s">
        <v>1079</v>
      </c>
      <c r="F678" s="81"/>
      <c r="G678" s="82" t="s">
        <v>1080</v>
      </c>
      <c r="H678" s="83" t="n">
        <v>0.4552</v>
      </c>
      <c r="I678" s="82" t="s">
        <v>754</v>
      </c>
    </row>
    <row r="679" customFormat="false" ht="15" hidden="false" customHeight="true" outlineLevel="0" collapsed="false">
      <c r="A679" s="84" t="n">
        <v>17019900</v>
      </c>
      <c r="B679" s="84" t="s">
        <v>1081</v>
      </c>
      <c r="C679" s="84"/>
      <c r="D679" s="84"/>
      <c r="E679" s="84"/>
      <c r="F679" s="84"/>
      <c r="G679" s="85" t="s">
        <v>1080</v>
      </c>
      <c r="H679" s="86" t="n">
        <v>0.4552</v>
      </c>
      <c r="I679" s="85" t="s">
        <v>754</v>
      </c>
    </row>
    <row r="680" customFormat="false" ht="15" hidden="false" customHeight="true" outlineLevel="0" collapsed="false">
      <c r="A680" s="81" t="n">
        <v>17011</v>
      </c>
      <c r="B680" s="81"/>
      <c r="C680" s="81"/>
      <c r="D680" s="81"/>
      <c r="E680" s="81" t="s">
        <v>1079</v>
      </c>
      <c r="F680" s="81"/>
      <c r="G680" s="82" t="s">
        <v>1082</v>
      </c>
      <c r="H680" s="83" t="n">
        <v>0.4552</v>
      </c>
      <c r="I680" s="82" t="s">
        <v>754</v>
      </c>
    </row>
    <row r="681" customFormat="false" ht="15" hidden="false" customHeight="true" outlineLevel="0" collapsed="false">
      <c r="A681" s="84" t="n">
        <v>17019900</v>
      </c>
      <c r="B681" s="84" t="s">
        <v>1081</v>
      </c>
      <c r="C681" s="84"/>
      <c r="D681" s="84"/>
      <c r="E681" s="84"/>
      <c r="F681" s="84"/>
      <c r="G681" s="85" t="s">
        <v>1082</v>
      </c>
      <c r="H681" s="86" t="n">
        <v>0.4552</v>
      </c>
      <c r="I681" s="85" t="s">
        <v>754</v>
      </c>
    </row>
    <row r="682" customFormat="false" ht="15" hidden="false" customHeight="true" outlineLevel="0" collapsed="false">
      <c r="A682" s="81" t="n">
        <v>17011</v>
      </c>
      <c r="B682" s="81"/>
      <c r="C682" s="81"/>
      <c r="D682" s="81"/>
      <c r="E682" s="81" t="s">
        <v>1079</v>
      </c>
      <c r="F682" s="81"/>
      <c r="G682" s="82" t="s">
        <v>1083</v>
      </c>
      <c r="H682" s="83" t="n">
        <v>0.4552</v>
      </c>
      <c r="I682" s="82" t="s">
        <v>754</v>
      </c>
    </row>
    <row r="683" customFormat="false" ht="15" hidden="false" customHeight="true" outlineLevel="0" collapsed="false">
      <c r="A683" s="84" t="n">
        <v>17019900</v>
      </c>
      <c r="B683" s="84" t="s">
        <v>1081</v>
      </c>
      <c r="C683" s="84"/>
      <c r="D683" s="84"/>
      <c r="E683" s="84"/>
      <c r="F683" s="84"/>
      <c r="G683" s="85" t="s">
        <v>1083</v>
      </c>
      <c r="H683" s="86" t="n">
        <v>0.4552</v>
      </c>
      <c r="I683" s="85" t="s">
        <v>754</v>
      </c>
    </row>
    <row r="684" customFormat="false" ht="15" hidden="false" customHeight="true" outlineLevel="0" collapsed="false">
      <c r="A684" s="81" t="n">
        <v>17019100</v>
      </c>
      <c r="B684" s="81" t="s">
        <v>1084</v>
      </c>
      <c r="C684" s="81"/>
      <c r="D684" s="81"/>
      <c r="E684" s="81"/>
      <c r="F684" s="81"/>
      <c r="G684" s="82" t="s">
        <v>1085</v>
      </c>
      <c r="H684" s="83" t="n">
        <v>0.4552</v>
      </c>
      <c r="I684" s="82" t="s">
        <v>754</v>
      </c>
    </row>
    <row r="685" customFormat="false" ht="15" hidden="false" customHeight="true" outlineLevel="0" collapsed="false">
      <c r="A685" s="84" t="n">
        <v>17019100</v>
      </c>
      <c r="B685" s="84" t="s">
        <v>1084</v>
      </c>
      <c r="C685" s="84"/>
      <c r="D685" s="84"/>
      <c r="E685" s="84"/>
      <c r="F685" s="84"/>
      <c r="G685" s="85" t="s">
        <v>1086</v>
      </c>
      <c r="H685" s="86" t="n">
        <v>0.4552</v>
      </c>
      <c r="I685" s="85" t="s">
        <v>754</v>
      </c>
    </row>
    <row r="686" customFormat="false" ht="15" hidden="false" customHeight="true" outlineLevel="0" collapsed="false">
      <c r="A686" s="81" t="n">
        <v>17019100</v>
      </c>
      <c r="B686" s="81" t="s">
        <v>1084</v>
      </c>
      <c r="C686" s="81"/>
      <c r="D686" s="81"/>
      <c r="E686" s="81"/>
      <c r="F686" s="81"/>
      <c r="G686" s="82" t="s">
        <v>1087</v>
      </c>
      <c r="H686" s="83" t="n">
        <v>0.4552</v>
      </c>
      <c r="I686" s="82" t="s">
        <v>754</v>
      </c>
    </row>
    <row r="687" customFormat="false" ht="15" hidden="false" customHeight="true" outlineLevel="0" collapsed="false">
      <c r="A687" s="84" t="n">
        <v>17011</v>
      </c>
      <c r="B687" s="84"/>
      <c r="C687" s="84"/>
      <c r="D687" s="84"/>
      <c r="E687" s="84" t="s">
        <v>1079</v>
      </c>
      <c r="F687" s="84"/>
      <c r="G687" s="85" t="s">
        <v>1088</v>
      </c>
      <c r="H687" s="86" t="n">
        <v>0.4552</v>
      </c>
      <c r="I687" s="85" t="s">
        <v>754</v>
      </c>
    </row>
    <row r="688" customFormat="false" ht="15" hidden="false" customHeight="true" outlineLevel="0" collapsed="false">
      <c r="A688" s="81" t="n">
        <v>17019900</v>
      </c>
      <c r="B688" s="81" t="s">
        <v>1081</v>
      </c>
      <c r="C688" s="81"/>
      <c r="D688" s="81"/>
      <c r="E688" s="81"/>
      <c r="F688" s="81"/>
      <c r="G688" s="82" t="s">
        <v>1088</v>
      </c>
      <c r="H688" s="83" t="n">
        <v>0.4552</v>
      </c>
      <c r="I688" s="82" t="s">
        <v>754</v>
      </c>
    </row>
    <row r="689" customFormat="false" ht="15" hidden="false" customHeight="true" outlineLevel="0" collapsed="false">
      <c r="A689" s="84" t="n">
        <v>17011</v>
      </c>
      <c r="B689" s="84"/>
      <c r="C689" s="84"/>
      <c r="D689" s="84"/>
      <c r="E689" s="84" t="s">
        <v>1079</v>
      </c>
      <c r="F689" s="84"/>
      <c r="G689" s="85" t="s">
        <v>1089</v>
      </c>
      <c r="H689" s="86" t="n">
        <v>0.4552</v>
      </c>
      <c r="I689" s="85" t="s">
        <v>754</v>
      </c>
    </row>
    <row r="690" customFormat="false" ht="15" hidden="false" customHeight="true" outlineLevel="0" collapsed="false">
      <c r="A690" s="81" t="n">
        <v>17019900</v>
      </c>
      <c r="B690" s="81" t="s">
        <v>1081</v>
      </c>
      <c r="C690" s="81"/>
      <c r="D690" s="81"/>
      <c r="E690" s="81"/>
      <c r="F690" s="81"/>
      <c r="G690" s="82" t="s">
        <v>1089</v>
      </c>
      <c r="H690" s="83" t="n">
        <v>0.4552</v>
      </c>
      <c r="I690" s="82" t="s">
        <v>754</v>
      </c>
    </row>
    <row r="691" customFormat="false" ht="15" hidden="false" customHeight="true" outlineLevel="0" collapsed="false">
      <c r="A691" s="84" t="n">
        <v>17011</v>
      </c>
      <c r="B691" s="84"/>
      <c r="C691" s="84"/>
      <c r="D691" s="84"/>
      <c r="E691" s="84" t="s">
        <v>1079</v>
      </c>
      <c r="F691" s="84"/>
      <c r="G691" s="85" t="s">
        <v>1090</v>
      </c>
      <c r="H691" s="86" t="n">
        <v>0.4552</v>
      </c>
      <c r="I691" s="85" t="s">
        <v>754</v>
      </c>
    </row>
    <row r="692" customFormat="false" ht="15" hidden="false" customHeight="true" outlineLevel="0" collapsed="false">
      <c r="A692" s="81" t="n">
        <v>17019900</v>
      </c>
      <c r="B692" s="81" t="s">
        <v>1081</v>
      </c>
      <c r="C692" s="81"/>
      <c r="D692" s="81"/>
      <c r="E692" s="81"/>
      <c r="F692" s="81"/>
      <c r="G692" s="82" t="s">
        <v>1090</v>
      </c>
      <c r="H692" s="83" t="n">
        <v>0.4552</v>
      </c>
      <c r="I692" s="82" t="s">
        <v>754</v>
      </c>
    </row>
    <row r="693" customFormat="false" ht="15" hidden="false" customHeight="true" outlineLevel="0" collapsed="false">
      <c r="A693" s="84" t="n">
        <v>17019100</v>
      </c>
      <c r="B693" s="84" t="s">
        <v>1084</v>
      </c>
      <c r="C693" s="84"/>
      <c r="D693" s="84"/>
      <c r="E693" s="84"/>
      <c r="F693" s="84"/>
      <c r="G693" s="85" t="s">
        <v>1091</v>
      </c>
      <c r="H693" s="86" t="n">
        <v>0.4552</v>
      </c>
      <c r="I693" s="85" t="s">
        <v>754</v>
      </c>
    </row>
    <row r="694" customFormat="false" ht="15" hidden="false" customHeight="true" outlineLevel="0" collapsed="false">
      <c r="A694" s="81" t="n">
        <v>17019100</v>
      </c>
      <c r="B694" s="81" t="s">
        <v>1084</v>
      </c>
      <c r="C694" s="81"/>
      <c r="D694" s="81"/>
      <c r="E694" s="81"/>
      <c r="F694" s="81"/>
      <c r="G694" s="82" t="s">
        <v>1092</v>
      </c>
      <c r="H694" s="83" t="n">
        <v>0.4552</v>
      </c>
      <c r="I694" s="82" t="s">
        <v>754</v>
      </c>
    </row>
    <row r="695" customFormat="false" ht="15" hidden="false" customHeight="true" outlineLevel="0" collapsed="false">
      <c r="A695" s="84" t="n">
        <v>170191</v>
      </c>
      <c r="B695" s="84"/>
      <c r="C695" s="84"/>
      <c r="D695" s="84" t="s">
        <v>1093</v>
      </c>
      <c r="E695" s="84"/>
      <c r="F695" s="84"/>
      <c r="G695" s="85" t="s">
        <v>1094</v>
      </c>
      <c r="H695" s="86" t="n">
        <v>0.4552</v>
      </c>
      <c r="I695" s="85" t="s">
        <v>754</v>
      </c>
    </row>
    <row r="696" customFormat="false" ht="15" hidden="false" customHeight="true" outlineLevel="0" collapsed="false">
      <c r="A696" s="81" t="n">
        <v>17011</v>
      </c>
      <c r="B696" s="81"/>
      <c r="C696" s="81"/>
      <c r="D696" s="81"/>
      <c r="E696" s="81" t="s">
        <v>1079</v>
      </c>
      <c r="F696" s="81"/>
      <c r="G696" s="82" t="s">
        <v>1095</v>
      </c>
      <c r="H696" s="83" t="n">
        <v>0.4552</v>
      </c>
      <c r="I696" s="82" t="s">
        <v>754</v>
      </c>
    </row>
    <row r="697" customFormat="false" ht="15" hidden="false" customHeight="true" outlineLevel="0" collapsed="false">
      <c r="A697" s="84" t="n">
        <v>17019900</v>
      </c>
      <c r="B697" s="84" t="s">
        <v>1081</v>
      </c>
      <c r="C697" s="84"/>
      <c r="D697" s="84"/>
      <c r="E697" s="84"/>
      <c r="F697" s="84"/>
      <c r="G697" s="85" t="s">
        <v>1095</v>
      </c>
      <c r="H697" s="86" t="n">
        <v>0.4552</v>
      </c>
      <c r="I697" s="85" t="s">
        <v>754</v>
      </c>
    </row>
    <row r="698" customFormat="false" ht="15" hidden="false" customHeight="true" outlineLevel="0" collapsed="false">
      <c r="A698" s="81" t="n">
        <v>17011</v>
      </c>
      <c r="B698" s="81"/>
      <c r="C698" s="81"/>
      <c r="D698" s="81"/>
      <c r="E698" s="81" t="s">
        <v>1079</v>
      </c>
      <c r="F698" s="81"/>
      <c r="G698" s="82" t="s">
        <v>1096</v>
      </c>
      <c r="H698" s="83" t="n">
        <v>0.4552</v>
      </c>
      <c r="I698" s="82" t="s">
        <v>754</v>
      </c>
    </row>
    <row r="699" customFormat="false" ht="15" hidden="false" customHeight="true" outlineLevel="0" collapsed="false">
      <c r="A699" s="84" t="n">
        <v>17019900</v>
      </c>
      <c r="B699" s="84" t="s">
        <v>1081</v>
      </c>
      <c r="C699" s="84"/>
      <c r="D699" s="84"/>
      <c r="E699" s="84"/>
      <c r="F699" s="84"/>
      <c r="G699" s="85" t="s">
        <v>1096</v>
      </c>
      <c r="H699" s="86" t="n">
        <v>0.4552</v>
      </c>
      <c r="I699" s="85" t="s">
        <v>754</v>
      </c>
    </row>
    <row r="700" customFormat="false" ht="15" hidden="false" customHeight="true" outlineLevel="0" collapsed="false">
      <c r="A700" s="81" t="n">
        <v>17011</v>
      </c>
      <c r="B700" s="81"/>
      <c r="C700" s="81"/>
      <c r="D700" s="81"/>
      <c r="E700" s="81" t="s">
        <v>1079</v>
      </c>
      <c r="F700" s="81"/>
      <c r="G700" s="82" t="s">
        <v>1097</v>
      </c>
      <c r="H700" s="83" t="n">
        <v>0.4552</v>
      </c>
      <c r="I700" s="82" t="s">
        <v>754</v>
      </c>
    </row>
    <row r="701" customFormat="false" ht="15" hidden="false" customHeight="true" outlineLevel="0" collapsed="false">
      <c r="A701" s="84" t="n">
        <v>17019900</v>
      </c>
      <c r="B701" s="84" t="s">
        <v>1081</v>
      </c>
      <c r="C701" s="84"/>
      <c r="D701" s="84"/>
      <c r="E701" s="84"/>
      <c r="F701" s="84"/>
      <c r="G701" s="85" t="s">
        <v>1097</v>
      </c>
      <c r="H701" s="86" t="n">
        <v>0.4552</v>
      </c>
      <c r="I701" s="85" t="s">
        <v>754</v>
      </c>
    </row>
    <row r="702" customFormat="false" ht="15" hidden="false" customHeight="true" outlineLevel="0" collapsed="false">
      <c r="A702" s="81" t="n">
        <v>17019100</v>
      </c>
      <c r="B702" s="81" t="s">
        <v>1084</v>
      </c>
      <c r="C702" s="81"/>
      <c r="D702" s="81"/>
      <c r="E702" s="81"/>
      <c r="F702" s="81"/>
      <c r="G702" s="82" t="s">
        <v>1098</v>
      </c>
      <c r="H702" s="83" t="n">
        <v>0.4552</v>
      </c>
      <c r="I702" s="82" t="s">
        <v>754</v>
      </c>
    </row>
    <row r="703" customFormat="false" ht="15" hidden="false" customHeight="true" outlineLevel="0" collapsed="false">
      <c r="A703" s="84" t="n">
        <v>17019100</v>
      </c>
      <c r="B703" s="84" t="s">
        <v>1084</v>
      </c>
      <c r="C703" s="84"/>
      <c r="D703" s="84"/>
      <c r="E703" s="84"/>
      <c r="F703" s="84"/>
      <c r="G703" s="85" t="s">
        <v>1099</v>
      </c>
      <c r="H703" s="86" t="n">
        <v>0.4552</v>
      </c>
      <c r="I703" s="85" t="s">
        <v>754</v>
      </c>
    </row>
    <row r="704" customFormat="false" ht="15" hidden="false" customHeight="true" outlineLevel="0" collapsed="false">
      <c r="A704" s="81" t="n">
        <v>17019100</v>
      </c>
      <c r="B704" s="81" t="s">
        <v>1084</v>
      </c>
      <c r="C704" s="81"/>
      <c r="D704" s="81"/>
      <c r="E704" s="81"/>
      <c r="F704" s="81"/>
      <c r="G704" s="82" t="s">
        <v>1100</v>
      </c>
      <c r="H704" s="83" t="n">
        <v>0.4552</v>
      </c>
      <c r="I704" s="82" t="s">
        <v>754</v>
      </c>
    </row>
    <row r="705" customFormat="false" ht="15" hidden="false" customHeight="true" outlineLevel="0" collapsed="false">
      <c r="A705" s="84" t="n">
        <v>1702</v>
      </c>
      <c r="B705" s="84"/>
      <c r="C705" s="84"/>
      <c r="D705" s="84"/>
      <c r="E705" s="84"/>
      <c r="F705" s="84" t="s">
        <v>1101</v>
      </c>
      <c r="G705" s="85" t="s">
        <v>1102</v>
      </c>
      <c r="H705" s="86" t="n">
        <v>0.4552</v>
      </c>
      <c r="I705" s="85" t="s">
        <v>754</v>
      </c>
    </row>
    <row r="706" customFormat="false" ht="15" hidden="false" customHeight="true" outlineLevel="0" collapsed="false">
      <c r="A706" s="81" t="n">
        <v>1702</v>
      </c>
      <c r="B706" s="81"/>
      <c r="C706" s="81"/>
      <c r="D706" s="81"/>
      <c r="E706" s="81"/>
      <c r="F706" s="81" t="s">
        <v>1101</v>
      </c>
      <c r="G706" s="82" t="s">
        <v>1103</v>
      </c>
      <c r="H706" s="83" t="n">
        <v>0.4552</v>
      </c>
      <c r="I706" s="82" t="s">
        <v>754</v>
      </c>
    </row>
    <row r="707" customFormat="false" ht="15" hidden="false" customHeight="true" outlineLevel="0" collapsed="false">
      <c r="A707" s="84" t="n">
        <v>1702</v>
      </c>
      <c r="B707" s="84"/>
      <c r="C707" s="84"/>
      <c r="D707" s="84"/>
      <c r="E707" s="84"/>
      <c r="F707" s="84" t="s">
        <v>1101</v>
      </c>
      <c r="G707" s="85" t="s">
        <v>1104</v>
      </c>
      <c r="H707" s="86" t="n">
        <v>0.4552</v>
      </c>
      <c r="I707" s="85" t="s">
        <v>754</v>
      </c>
    </row>
    <row r="708" customFormat="false" ht="15" hidden="false" customHeight="true" outlineLevel="0" collapsed="false">
      <c r="A708" s="81" t="n">
        <v>20081900</v>
      </c>
      <c r="B708" s="81" t="s">
        <v>1105</v>
      </c>
      <c r="C708" s="81"/>
      <c r="D708" s="81"/>
      <c r="E708" s="81"/>
      <c r="F708" s="81"/>
      <c r="G708" s="82" t="s">
        <v>1106</v>
      </c>
      <c r="H708" s="83" t="n">
        <v>0.4552</v>
      </c>
      <c r="I708" s="82" t="s">
        <v>754</v>
      </c>
    </row>
    <row r="709" customFormat="false" ht="15" hidden="false" customHeight="true" outlineLevel="0" collapsed="false">
      <c r="A709" s="84" t="n">
        <v>21011</v>
      </c>
      <c r="B709" s="84"/>
      <c r="C709" s="84"/>
      <c r="D709" s="84"/>
      <c r="E709" s="84" t="s">
        <v>1107</v>
      </c>
      <c r="F709" s="84"/>
      <c r="G709" s="85" t="s">
        <v>1108</v>
      </c>
      <c r="H709" s="86" t="n">
        <v>0.4552</v>
      </c>
      <c r="I709" s="85" t="s">
        <v>754</v>
      </c>
    </row>
    <row r="710" customFormat="false" ht="15" hidden="false" customHeight="true" outlineLevel="0" collapsed="false">
      <c r="A710" s="81" t="n">
        <v>21011</v>
      </c>
      <c r="B710" s="81"/>
      <c r="C710" s="81"/>
      <c r="D710" s="81"/>
      <c r="E710" s="81" t="s">
        <v>1107</v>
      </c>
      <c r="F710" s="81"/>
      <c r="G710" s="82" t="s">
        <v>1109</v>
      </c>
      <c r="H710" s="83" t="n">
        <v>0.4552</v>
      </c>
      <c r="I710" s="82" t="s">
        <v>754</v>
      </c>
    </row>
    <row r="711" customFormat="false" ht="15" hidden="false" customHeight="true" outlineLevel="0" collapsed="false">
      <c r="A711" s="84" t="n">
        <v>210120</v>
      </c>
      <c r="B711" s="84"/>
      <c r="C711" s="84"/>
      <c r="D711" s="84" t="s">
        <v>1110</v>
      </c>
      <c r="E711" s="84"/>
      <c r="F711" s="84"/>
      <c r="G711" s="85" t="s">
        <v>1111</v>
      </c>
      <c r="H711" s="86" t="n">
        <v>0.4552</v>
      </c>
      <c r="I711" s="85" t="s">
        <v>754</v>
      </c>
    </row>
    <row r="712" customFormat="false" ht="15" hidden="false" customHeight="true" outlineLevel="0" collapsed="false">
      <c r="A712" s="81" t="n">
        <v>210120</v>
      </c>
      <c r="B712" s="81"/>
      <c r="C712" s="81"/>
      <c r="D712" s="81" t="s">
        <v>1110</v>
      </c>
      <c r="E712" s="81"/>
      <c r="F712" s="81"/>
      <c r="G712" s="82" t="s">
        <v>1112</v>
      </c>
      <c r="H712" s="83" t="n">
        <v>0.4552</v>
      </c>
      <c r="I712" s="82" t="s">
        <v>754</v>
      </c>
    </row>
    <row r="713" customFormat="false" ht="15" hidden="false" customHeight="true" outlineLevel="0" collapsed="false">
      <c r="A713" s="84" t="n">
        <v>19019090</v>
      </c>
      <c r="B713" s="84" t="s">
        <v>906</v>
      </c>
      <c r="C713" s="84"/>
      <c r="D713" s="84"/>
      <c r="E713" s="84"/>
      <c r="F713" s="84"/>
      <c r="G713" s="85" t="s">
        <v>1113</v>
      </c>
      <c r="H713" s="86" t="n">
        <v>0.4552</v>
      </c>
      <c r="I713" s="85" t="s">
        <v>754</v>
      </c>
    </row>
    <row r="714" customFormat="false" ht="15" hidden="false" customHeight="true" outlineLevel="0" collapsed="false">
      <c r="A714" s="81" t="n">
        <v>21011190</v>
      </c>
      <c r="B714" s="81" t="s">
        <v>1114</v>
      </c>
      <c r="C714" s="81"/>
      <c r="D714" s="81"/>
      <c r="E714" s="81"/>
      <c r="F714" s="81"/>
      <c r="G714" s="82" t="s">
        <v>1113</v>
      </c>
      <c r="H714" s="83" t="n">
        <v>0.4552</v>
      </c>
      <c r="I714" s="82" t="s">
        <v>754</v>
      </c>
    </row>
    <row r="715" customFormat="false" ht="15" hidden="false" customHeight="true" outlineLevel="0" collapsed="false">
      <c r="A715" s="84" t="n">
        <v>21011200</v>
      </c>
      <c r="B715" s="84" t="s">
        <v>1115</v>
      </c>
      <c r="C715" s="84"/>
      <c r="D715" s="84"/>
      <c r="E715" s="84"/>
      <c r="F715" s="84"/>
      <c r="G715" s="85" t="s">
        <v>1113</v>
      </c>
      <c r="H715" s="86" t="n">
        <v>0.4552</v>
      </c>
      <c r="I715" s="85" t="s">
        <v>754</v>
      </c>
    </row>
    <row r="716" customFormat="false" ht="15" hidden="false" customHeight="true" outlineLevel="0" collapsed="false">
      <c r="A716" s="81" t="n">
        <v>22021000</v>
      </c>
      <c r="B716" s="81" t="s">
        <v>1116</v>
      </c>
      <c r="C716" s="81"/>
      <c r="D716" s="81"/>
      <c r="E716" s="81"/>
      <c r="F716" s="81"/>
      <c r="G716" s="82" t="s">
        <v>1117</v>
      </c>
      <c r="H716" s="83" t="n">
        <v>0.4552</v>
      </c>
      <c r="I716" s="82" t="s">
        <v>754</v>
      </c>
    </row>
    <row r="717" customFormat="false" ht="15" hidden="false" customHeight="true" outlineLevel="0" collapsed="false">
      <c r="A717" s="84" t="n">
        <v>22021000</v>
      </c>
      <c r="B717" s="84" t="s">
        <v>1116</v>
      </c>
      <c r="C717" s="84"/>
      <c r="D717" s="84"/>
      <c r="E717" s="84"/>
      <c r="F717" s="84"/>
      <c r="G717" s="85" t="s">
        <v>1118</v>
      </c>
      <c r="H717" s="86" t="n">
        <v>0.4552</v>
      </c>
      <c r="I717" s="85" t="s">
        <v>754</v>
      </c>
    </row>
    <row r="718" customFormat="false" ht="15" hidden="false" customHeight="true" outlineLevel="0" collapsed="false">
      <c r="A718" s="81" t="n">
        <v>22029900</v>
      </c>
      <c r="B718" s="81" t="s">
        <v>417</v>
      </c>
      <c r="C718" s="81"/>
      <c r="D718" s="81"/>
      <c r="E718" s="81"/>
      <c r="F718" s="81"/>
      <c r="G718" s="82" t="s">
        <v>1119</v>
      </c>
      <c r="H718" s="83" t="n">
        <v>0.4552</v>
      </c>
      <c r="I718" s="82" t="s">
        <v>754</v>
      </c>
    </row>
    <row r="719" customFormat="false" ht="15" hidden="false" customHeight="true" outlineLevel="0" collapsed="false">
      <c r="A719" s="84" t="n">
        <v>210120</v>
      </c>
      <c r="B719" s="84"/>
      <c r="C719" s="84"/>
      <c r="D719" s="84" t="s">
        <v>1110</v>
      </c>
      <c r="E719" s="84"/>
      <c r="F719" s="84"/>
      <c r="G719" s="85" t="s">
        <v>1120</v>
      </c>
      <c r="H719" s="86" t="n">
        <v>0.4552</v>
      </c>
      <c r="I719" s="85" t="s">
        <v>754</v>
      </c>
    </row>
    <row r="720" customFormat="false" ht="15" hidden="false" customHeight="true" outlineLevel="0" collapsed="false">
      <c r="A720" s="81" t="n">
        <v>22029900</v>
      </c>
      <c r="B720" s="81" t="s">
        <v>417</v>
      </c>
      <c r="C720" s="81"/>
      <c r="D720" s="81"/>
      <c r="E720" s="81"/>
      <c r="F720" s="81"/>
      <c r="G720" s="82" t="s">
        <v>1120</v>
      </c>
      <c r="H720" s="83" t="n">
        <v>0.4552</v>
      </c>
      <c r="I720" s="82" t="s">
        <v>754</v>
      </c>
    </row>
    <row r="721" customFormat="false" ht="15" hidden="false" customHeight="true" outlineLevel="0" collapsed="false">
      <c r="A721" s="84" t="n">
        <v>22029900</v>
      </c>
      <c r="B721" s="84" t="s">
        <v>417</v>
      </c>
      <c r="C721" s="84"/>
      <c r="D721" s="84"/>
      <c r="E721" s="84"/>
      <c r="F721" s="84"/>
      <c r="G721" s="85" t="s">
        <v>1121</v>
      </c>
      <c r="H721" s="86" t="n">
        <v>0.4552</v>
      </c>
      <c r="I721" s="85" t="s">
        <v>754</v>
      </c>
    </row>
    <row r="722" customFormat="false" ht="15" hidden="false" customHeight="true" outlineLevel="0" collapsed="false">
      <c r="A722" s="81" t="n">
        <v>22029900</v>
      </c>
      <c r="B722" s="81" t="s">
        <v>417</v>
      </c>
      <c r="C722" s="81"/>
      <c r="D722" s="81"/>
      <c r="E722" s="81"/>
      <c r="F722" s="81"/>
      <c r="G722" s="82" t="s">
        <v>1122</v>
      </c>
      <c r="H722" s="83" t="n">
        <v>0.4552</v>
      </c>
      <c r="I722" s="82" t="s">
        <v>754</v>
      </c>
    </row>
    <row r="723" customFormat="false" ht="15" hidden="false" customHeight="true" outlineLevel="0" collapsed="false">
      <c r="A723" s="84" t="n">
        <v>32131000</v>
      </c>
      <c r="B723" s="84" t="s">
        <v>1123</v>
      </c>
      <c r="C723" s="84"/>
      <c r="D723" s="84"/>
      <c r="E723" s="84"/>
      <c r="F723" s="84"/>
      <c r="G723" s="85" t="s">
        <v>1124</v>
      </c>
      <c r="H723" s="86" t="n">
        <v>0.5797</v>
      </c>
      <c r="I723" s="85" t="s">
        <v>1125</v>
      </c>
    </row>
    <row r="724" customFormat="false" ht="15" hidden="false" customHeight="true" outlineLevel="0" collapsed="false">
      <c r="A724" s="81" t="n">
        <v>39162000</v>
      </c>
      <c r="B724" s="81" t="s">
        <v>1126</v>
      </c>
      <c r="C724" s="81"/>
      <c r="D724" s="81"/>
      <c r="E724" s="81"/>
      <c r="F724" s="81"/>
      <c r="G724" s="82" t="s">
        <v>1127</v>
      </c>
      <c r="H724" s="83" t="n">
        <v>0.5797</v>
      </c>
      <c r="I724" s="82" t="s">
        <v>1125</v>
      </c>
    </row>
    <row r="725" customFormat="false" ht="15" hidden="false" customHeight="true" outlineLevel="0" collapsed="false">
      <c r="A725" s="84" t="n">
        <v>39161000</v>
      </c>
      <c r="B725" s="84" t="s">
        <v>1128</v>
      </c>
      <c r="C725" s="84"/>
      <c r="D725" s="84"/>
      <c r="E725" s="84"/>
      <c r="F725" s="84"/>
      <c r="G725" s="85" t="s">
        <v>1129</v>
      </c>
      <c r="H725" s="86" t="n">
        <v>0.5797</v>
      </c>
      <c r="I725" s="85" t="s">
        <v>1125</v>
      </c>
    </row>
    <row r="726" customFormat="false" ht="15" hidden="false" customHeight="true" outlineLevel="0" collapsed="false">
      <c r="A726" s="81" t="n">
        <v>391690</v>
      </c>
      <c r="B726" s="81"/>
      <c r="C726" s="81"/>
      <c r="D726" s="81" t="s">
        <v>1130</v>
      </c>
      <c r="E726" s="81"/>
      <c r="F726" s="81"/>
      <c r="G726" s="82" t="s">
        <v>1129</v>
      </c>
      <c r="H726" s="83" t="n">
        <v>0.5797</v>
      </c>
      <c r="I726" s="82" t="s">
        <v>1125</v>
      </c>
    </row>
    <row r="727" customFormat="false" ht="15" hidden="false" customHeight="true" outlineLevel="0" collapsed="false">
      <c r="A727" s="84" t="n">
        <v>39261000</v>
      </c>
      <c r="B727" s="84" t="s">
        <v>1131</v>
      </c>
      <c r="C727" s="84"/>
      <c r="D727" s="84"/>
      <c r="E727" s="84"/>
      <c r="F727" s="84"/>
      <c r="G727" s="85" t="s">
        <v>1132</v>
      </c>
      <c r="H727" s="86" t="n">
        <v>0.5797</v>
      </c>
      <c r="I727" s="85" t="s">
        <v>1125</v>
      </c>
    </row>
    <row r="728" customFormat="false" ht="15" hidden="false" customHeight="true" outlineLevel="0" collapsed="false">
      <c r="A728" s="81" t="n">
        <v>42021</v>
      </c>
      <c r="B728" s="81"/>
      <c r="C728" s="81"/>
      <c r="D728" s="81"/>
      <c r="E728" s="81" t="s">
        <v>1133</v>
      </c>
      <c r="F728" s="81"/>
      <c r="G728" s="82" t="s">
        <v>1134</v>
      </c>
      <c r="H728" s="83" t="n">
        <v>0.5797</v>
      </c>
      <c r="I728" s="82" t="s">
        <v>1125</v>
      </c>
    </row>
    <row r="729" customFormat="false" ht="15" hidden="false" customHeight="true" outlineLevel="0" collapsed="false">
      <c r="A729" s="84" t="n">
        <v>42029</v>
      </c>
      <c r="B729" s="84"/>
      <c r="C729" s="84"/>
      <c r="D729" s="84"/>
      <c r="E729" s="84" t="s">
        <v>1135</v>
      </c>
      <c r="F729" s="84"/>
      <c r="G729" s="85" t="s">
        <v>1134</v>
      </c>
      <c r="H729" s="86" t="n">
        <v>0.5797</v>
      </c>
      <c r="I729" s="85" t="s">
        <v>1125</v>
      </c>
    </row>
    <row r="730" customFormat="false" ht="15" hidden="false" customHeight="true" outlineLevel="0" collapsed="false">
      <c r="A730" s="81" t="n">
        <v>42021</v>
      </c>
      <c r="B730" s="81"/>
      <c r="C730" s="81"/>
      <c r="D730" s="81"/>
      <c r="E730" s="81" t="s">
        <v>1133</v>
      </c>
      <c r="F730" s="81"/>
      <c r="G730" s="82" t="s">
        <v>1136</v>
      </c>
      <c r="H730" s="83" t="n">
        <v>0.5797</v>
      </c>
      <c r="I730" s="82" t="s">
        <v>1125</v>
      </c>
    </row>
    <row r="731" customFormat="false" ht="15" hidden="false" customHeight="true" outlineLevel="0" collapsed="false">
      <c r="A731" s="84" t="n">
        <v>42029</v>
      </c>
      <c r="B731" s="84"/>
      <c r="C731" s="84"/>
      <c r="D731" s="84"/>
      <c r="E731" s="84" t="s">
        <v>1135</v>
      </c>
      <c r="F731" s="84"/>
      <c r="G731" s="85" t="s">
        <v>1136</v>
      </c>
      <c r="H731" s="86" t="n">
        <v>0.5797</v>
      </c>
      <c r="I731" s="85" t="s">
        <v>1125</v>
      </c>
    </row>
    <row r="732" customFormat="false" ht="15" hidden="false" customHeight="true" outlineLevel="0" collapsed="false">
      <c r="A732" s="81" t="n">
        <v>39269090</v>
      </c>
      <c r="B732" s="81" t="s">
        <v>1137</v>
      </c>
      <c r="C732" s="81"/>
      <c r="D732" s="81"/>
      <c r="E732" s="81"/>
      <c r="F732" s="81"/>
      <c r="G732" s="82" t="s">
        <v>1138</v>
      </c>
      <c r="H732" s="83" t="n">
        <v>0.5797</v>
      </c>
      <c r="I732" s="82" t="s">
        <v>1125</v>
      </c>
    </row>
    <row r="733" customFormat="false" ht="15" hidden="false" customHeight="true" outlineLevel="0" collapsed="false">
      <c r="A733" s="84" t="n">
        <v>4802549</v>
      </c>
      <c r="B733" s="84"/>
      <c r="C733" s="84" t="s">
        <v>1139</v>
      </c>
      <c r="D733" s="84"/>
      <c r="E733" s="84"/>
      <c r="F733" s="84"/>
      <c r="G733" s="85" t="s">
        <v>1140</v>
      </c>
      <c r="H733" s="86" t="n">
        <v>0.5797</v>
      </c>
      <c r="I733" s="85" t="s">
        <v>1125</v>
      </c>
    </row>
    <row r="734" customFormat="false" ht="15" hidden="false" customHeight="true" outlineLevel="0" collapsed="false">
      <c r="A734" s="81" t="n">
        <v>48025499</v>
      </c>
      <c r="B734" s="81" t="s">
        <v>1141</v>
      </c>
      <c r="C734" s="81"/>
      <c r="D734" s="81"/>
      <c r="E734" s="81"/>
      <c r="F734" s="81"/>
      <c r="G734" s="82" t="s">
        <v>1142</v>
      </c>
      <c r="H734" s="83" t="n">
        <v>0.5797</v>
      </c>
      <c r="I734" s="82" t="s">
        <v>1125</v>
      </c>
    </row>
    <row r="735" customFormat="false" ht="15" hidden="false" customHeight="true" outlineLevel="0" collapsed="false">
      <c r="A735" s="84" t="n">
        <v>48025799</v>
      </c>
      <c r="B735" s="84" t="s">
        <v>1143</v>
      </c>
      <c r="C735" s="84"/>
      <c r="D735" s="84"/>
      <c r="E735" s="84"/>
      <c r="F735" s="84"/>
      <c r="G735" s="85" t="s">
        <v>1142</v>
      </c>
      <c r="H735" s="86" t="n">
        <v>0.5797</v>
      </c>
      <c r="I735" s="85" t="s">
        <v>1125</v>
      </c>
    </row>
    <row r="736" customFormat="false" ht="15" hidden="false" customHeight="true" outlineLevel="0" collapsed="false">
      <c r="A736" s="81" t="n">
        <v>48162000</v>
      </c>
      <c r="B736" s="81" t="s">
        <v>1144</v>
      </c>
      <c r="C736" s="81"/>
      <c r="D736" s="81"/>
      <c r="E736" s="81"/>
      <c r="F736" s="81"/>
      <c r="G736" s="82" t="s">
        <v>1142</v>
      </c>
      <c r="H736" s="83" t="n">
        <v>0.5797</v>
      </c>
      <c r="I736" s="82" t="s">
        <v>1125</v>
      </c>
    </row>
    <row r="737" customFormat="false" ht="15" hidden="false" customHeight="true" outlineLevel="0" collapsed="false">
      <c r="A737" s="84" t="n">
        <v>4802569</v>
      </c>
      <c r="B737" s="84"/>
      <c r="C737" s="84" t="s">
        <v>1145</v>
      </c>
      <c r="D737" s="84"/>
      <c r="E737" s="84"/>
      <c r="F737" s="84"/>
      <c r="G737" s="85" t="s">
        <v>1146</v>
      </c>
      <c r="H737" s="86" t="n">
        <v>0.5797</v>
      </c>
      <c r="I737" s="85" t="s">
        <v>1125</v>
      </c>
    </row>
    <row r="738" customFormat="false" ht="15" hidden="false" customHeight="true" outlineLevel="0" collapsed="false">
      <c r="A738" s="81" t="n">
        <v>4802579</v>
      </c>
      <c r="B738" s="81"/>
      <c r="C738" s="81" t="s">
        <v>1147</v>
      </c>
      <c r="D738" s="81"/>
      <c r="E738" s="81"/>
      <c r="F738" s="81"/>
      <c r="G738" s="82" t="s">
        <v>1146</v>
      </c>
      <c r="H738" s="83" t="n">
        <v>0.5797</v>
      </c>
      <c r="I738" s="82" t="s">
        <v>1125</v>
      </c>
    </row>
    <row r="739" customFormat="false" ht="15" hidden="false" customHeight="true" outlineLevel="0" collapsed="false">
      <c r="A739" s="84" t="n">
        <v>4802589</v>
      </c>
      <c r="B739" s="84"/>
      <c r="C739" s="84" t="s">
        <v>1148</v>
      </c>
      <c r="D739" s="84"/>
      <c r="E739" s="84"/>
      <c r="F739" s="84"/>
      <c r="G739" s="85" t="s">
        <v>1146</v>
      </c>
      <c r="H739" s="86" t="n">
        <v>0.5797</v>
      </c>
      <c r="I739" s="85" t="s">
        <v>1125</v>
      </c>
    </row>
    <row r="740" customFormat="false" ht="15" hidden="false" customHeight="true" outlineLevel="0" collapsed="false">
      <c r="A740" s="81" t="n">
        <v>37031010</v>
      </c>
      <c r="B740" s="81" t="s">
        <v>1149</v>
      </c>
      <c r="C740" s="81"/>
      <c r="D740" s="81"/>
      <c r="E740" s="81"/>
      <c r="F740" s="81"/>
      <c r="G740" s="82" t="s">
        <v>1150</v>
      </c>
      <c r="H740" s="83" t="n">
        <v>0.5797</v>
      </c>
      <c r="I740" s="82" t="s">
        <v>1125</v>
      </c>
    </row>
    <row r="741" customFormat="false" ht="15" hidden="false" customHeight="true" outlineLevel="0" collapsed="false">
      <c r="A741" s="84" t="n">
        <v>37031029</v>
      </c>
      <c r="B741" s="84" t="s">
        <v>1151</v>
      </c>
      <c r="C741" s="84"/>
      <c r="D741" s="84"/>
      <c r="E741" s="84"/>
      <c r="F741" s="84"/>
      <c r="G741" s="85" t="s">
        <v>1150</v>
      </c>
      <c r="H741" s="86" t="n">
        <v>0.5797</v>
      </c>
      <c r="I741" s="85" t="s">
        <v>1125</v>
      </c>
    </row>
    <row r="742" customFormat="false" ht="15" hidden="false" customHeight="true" outlineLevel="0" collapsed="false">
      <c r="A742" s="81" t="n">
        <v>37032000</v>
      </c>
      <c r="B742" s="81" t="s">
        <v>1152</v>
      </c>
      <c r="C742" s="81"/>
      <c r="D742" s="81"/>
      <c r="E742" s="81"/>
      <c r="F742" s="81"/>
      <c r="G742" s="82" t="s">
        <v>1150</v>
      </c>
      <c r="H742" s="83" t="n">
        <v>0.5797</v>
      </c>
      <c r="I742" s="82" t="s">
        <v>1125</v>
      </c>
    </row>
    <row r="743" customFormat="false" ht="15" hidden="false" customHeight="true" outlineLevel="0" collapsed="false">
      <c r="A743" s="84" t="n">
        <v>37039010</v>
      </c>
      <c r="B743" s="84" t="s">
        <v>1153</v>
      </c>
      <c r="C743" s="84"/>
      <c r="D743" s="84"/>
      <c r="E743" s="84"/>
      <c r="F743" s="84"/>
      <c r="G743" s="85" t="s">
        <v>1150</v>
      </c>
      <c r="H743" s="86" t="n">
        <v>0.5797</v>
      </c>
      <c r="I743" s="85" t="s">
        <v>1125</v>
      </c>
    </row>
    <row r="744" customFormat="false" ht="15" hidden="false" customHeight="true" outlineLevel="0" collapsed="false">
      <c r="A744" s="81" t="n">
        <v>37040000</v>
      </c>
      <c r="B744" s="81" t="s">
        <v>1154</v>
      </c>
      <c r="C744" s="81"/>
      <c r="D744" s="81"/>
      <c r="E744" s="81"/>
      <c r="F744" s="81"/>
      <c r="G744" s="82" t="s">
        <v>1150</v>
      </c>
      <c r="H744" s="83" t="n">
        <v>0.5797</v>
      </c>
      <c r="I744" s="82" t="s">
        <v>1125</v>
      </c>
    </row>
    <row r="745" customFormat="false" ht="15" hidden="false" customHeight="true" outlineLevel="0" collapsed="false">
      <c r="A745" s="84" t="n">
        <v>48022000</v>
      </c>
      <c r="B745" s="84" t="s">
        <v>1155</v>
      </c>
      <c r="C745" s="84"/>
      <c r="D745" s="84"/>
      <c r="E745" s="84"/>
      <c r="F745" s="84"/>
      <c r="G745" s="85" t="s">
        <v>1150</v>
      </c>
      <c r="H745" s="86" t="n">
        <v>0.5797</v>
      </c>
      <c r="I745" s="85" t="s">
        <v>1125</v>
      </c>
    </row>
    <row r="746" customFormat="false" ht="15" hidden="false" customHeight="true" outlineLevel="0" collapsed="false">
      <c r="A746" s="81" t="n">
        <v>48101390</v>
      </c>
      <c r="B746" s="81" t="s">
        <v>1156</v>
      </c>
      <c r="C746" s="81"/>
      <c r="D746" s="81"/>
      <c r="E746" s="81"/>
      <c r="F746" s="81"/>
      <c r="G746" s="82" t="s">
        <v>1157</v>
      </c>
      <c r="H746" s="83" t="n">
        <v>0.5797</v>
      </c>
      <c r="I746" s="82" t="s">
        <v>1125</v>
      </c>
    </row>
    <row r="747" customFormat="false" ht="15" hidden="false" customHeight="true" outlineLevel="0" collapsed="false">
      <c r="A747" s="84" t="n">
        <v>48169010</v>
      </c>
      <c r="B747" s="84" t="s">
        <v>1158</v>
      </c>
      <c r="C747" s="84"/>
      <c r="D747" s="84"/>
      <c r="E747" s="84"/>
      <c r="F747" s="84"/>
      <c r="G747" s="85" t="s">
        <v>1159</v>
      </c>
      <c r="H747" s="86" t="n">
        <v>0.5797</v>
      </c>
      <c r="I747" s="85" t="s">
        <v>1125</v>
      </c>
    </row>
    <row r="748" customFormat="false" ht="15" hidden="false" customHeight="true" outlineLevel="0" collapsed="false">
      <c r="A748" s="81" t="n">
        <v>39202019</v>
      </c>
      <c r="B748" s="81" t="s">
        <v>1160</v>
      </c>
      <c r="C748" s="81"/>
      <c r="D748" s="81"/>
      <c r="E748" s="81"/>
      <c r="F748" s="81"/>
      <c r="G748" s="82" t="s">
        <v>1161</v>
      </c>
      <c r="H748" s="83" t="n">
        <v>0.5797</v>
      </c>
      <c r="I748" s="82" t="s">
        <v>1125</v>
      </c>
    </row>
    <row r="749" customFormat="false" ht="15" hidden="false" customHeight="true" outlineLevel="0" collapsed="false">
      <c r="A749" s="84" t="n">
        <v>48062000</v>
      </c>
      <c r="B749" s="84" t="s">
        <v>1162</v>
      </c>
      <c r="C749" s="84"/>
      <c r="D749" s="84"/>
      <c r="E749" s="84"/>
      <c r="F749" s="84"/>
      <c r="G749" s="85" t="s">
        <v>1163</v>
      </c>
      <c r="H749" s="86" t="n">
        <v>0.5797</v>
      </c>
      <c r="I749" s="85" t="s">
        <v>1125</v>
      </c>
    </row>
    <row r="750" customFormat="false" ht="15" hidden="false" customHeight="true" outlineLevel="0" collapsed="false">
      <c r="A750" s="81" t="n">
        <v>48081000</v>
      </c>
      <c r="B750" s="81" t="s">
        <v>1164</v>
      </c>
      <c r="C750" s="81"/>
      <c r="D750" s="81"/>
      <c r="E750" s="81"/>
      <c r="F750" s="81"/>
      <c r="G750" s="82" t="s">
        <v>1165</v>
      </c>
      <c r="H750" s="83" t="n">
        <v>0.5797</v>
      </c>
      <c r="I750" s="82" t="s">
        <v>1125</v>
      </c>
    </row>
    <row r="751" customFormat="false" ht="15" hidden="false" customHeight="true" outlineLevel="0" collapsed="false">
      <c r="A751" s="84" t="n">
        <v>48102290</v>
      </c>
      <c r="B751" s="84" t="s">
        <v>1166</v>
      </c>
      <c r="C751" s="84"/>
      <c r="D751" s="84"/>
      <c r="E751" s="84"/>
      <c r="F751" s="84"/>
      <c r="G751" s="85" t="s">
        <v>1167</v>
      </c>
      <c r="H751" s="86" t="n">
        <v>0.5797</v>
      </c>
      <c r="I751" s="85" t="s">
        <v>1125</v>
      </c>
    </row>
    <row r="752" customFormat="false" ht="15" hidden="false" customHeight="true" outlineLevel="0" collapsed="false">
      <c r="A752" s="81" t="n">
        <v>4809</v>
      </c>
      <c r="B752" s="81"/>
      <c r="C752" s="81"/>
      <c r="D752" s="81"/>
      <c r="E752" s="81"/>
      <c r="F752" s="81" t="s">
        <v>1168</v>
      </c>
      <c r="G752" s="82" t="s">
        <v>1169</v>
      </c>
      <c r="H752" s="83" t="n">
        <v>0.5797</v>
      </c>
      <c r="I752" s="82" t="s">
        <v>1125</v>
      </c>
    </row>
    <row r="753" customFormat="false" ht="15" hidden="false" customHeight="true" outlineLevel="0" collapsed="false">
      <c r="A753" s="84" t="n">
        <v>4816</v>
      </c>
      <c r="B753" s="84"/>
      <c r="C753" s="84"/>
      <c r="D753" s="84"/>
      <c r="E753" s="84"/>
      <c r="F753" s="84" t="s">
        <v>1170</v>
      </c>
      <c r="G753" s="85" t="s">
        <v>1169</v>
      </c>
      <c r="H753" s="86" t="n">
        <v>0.5797</v>
      </c>
      <c r="I753" s="85" t="s">
        <v>1125</v>
      </c>
    </row>
    <row r="754" customFormat="false" ht="15" hidden="false" customHeight="true" outlineLevel="0" collapsed="false">
      <c r="A754" s="81" t="n">
        <v>4817</v>
      </c>
      <c r="B754" s="81"/>
      <c r="C754" s="81"/>
      <c r="D754" s="81"/>
      <c r="E754" s="81"/>
      <c r="F754" s="81" t="s">
        <v>1171</v>
      </c>
      <c r="G754" s="82" t="s">
        <v>1172</v>
      </c>
      <c r="H754" s="83" t="n">
        <v>0.5797</v>
      </c>
      <c r="I754" s="82" t="s">
        <v>1125</v>
      </c>
    </row>
    <row r="755" customFormat="false" ht="15" hidden="false" customHeight="true" outlineLevel="0" collapsed="false">
      <c r="A755" s="84" t="n">
        <v>48201000</v>
      </c>
      <c r="B755" s="84" t="s">
        <v>1173</v>
      </c>
      <c r="C755" s="84"/>
      <c r="D755" s="84"/>
      <c r="E755" s="84"/>
      <c r="F755" s="84"/>
      <c r="G755" s="85" t="s">
        <v>1174</v>
      </c>
      <c r="H755" s="86" t="n">
        <v>0.5797</v>
      </c>
      <c r="I755" s="85" t="s">
        <v>1125</v>
      </c>
    </row>
    <row r="756" customFormat="false" ht="15" hidden="false" customHeight="true" outlineLevel="0" collapsed="false">
      <c r="A756" s="81" t="n">
        <v>48202000</v>
      </c>
      <c r="B756" s="81" t="s">
        <v>1175</v>
      </c>
      <c r="C756" s="81"/>
      <c r="D756" s="81"/>
      <c r="E756" s="81"/>
      <c r="F756" s="81"/>
      <c r="G756" s="82" t="s">
        <v>1176</v>
      </c>
      <c r="H756" s="83" t="n">
        <v>0.5797</v>
      </c>
      <c r="I756" s="82" t="s">
        <v>1125</v>
      </c>
    </row>
    <row r="757" customFormat="false" ht="15" hidden="false" customHeight="true" outlineLevel="0" collapsed="false">
      <c r="A757" s="84" t="n">
        <v>48203000</v>
      </c>
      <c r="B757" s="84" t="s">
        <v>1177</v>
      </c>
      <c r="C757" s="84"/>
      <c r="D757" s="84"/>
      <c r="E757" s="84"/>
      <c r="F757" s="84"/>
      <c r="G757" s="85" t="s">
        <v>1178</v>
      </c>
      <c r="H757" s="86" t="n">
        <v>0.5797</v>
      </c>
      <c r="I757" s="85" t="s">
        <v>1125</v>
      </c>
    </row>
    <row r="758" customFormat="false" ht="15" hidden="false" customHeight="true" outlineLevel="0" collapsed="false">
      <c r="A758" s="81" t="n">
        <v>48204000</v>
      </c>
      <c r="B758" s="81" t="s">
        <v>1179</v>
      </c>
      <c r="C758" s="81"/>
      <c r="D758" s="81"/>
      <c r="E758" s="81"/>
      <c r="F758" s="81"/>
      <c r="G758" s="82" t="s">
        <v>1180</v>
      </c>
      <c r="H758" s="83" t="n">
        <v>0.5797</v>
      </c>
      <c r="I758" s="82" t="s">
        <v>1125</v>
      </c>
    </row>
    <row r="759" customFormat="false" ht="15" hidden="false" customHeight="true" outlineLevel="0" collapsed="false">
      <c r="A759" s="84" t="n">
        <v>48205000</v>
      </c>
      <c r="B759" s="84" t="s">
        <v>1181</v>
      </c>
      <c r="C759" s="84"/>
      <c r="D759" s="84"/>
      <c r="E759" s="84"/>
      <c r="F759" s="84"/>
      <c r="G759" s="85" t="s">
        <v>1182</v>
      </c>
      <c r="H759" s="86" t="n">
        <v>0.5797</v>
      </c>
      <c r="I759" s="85" t="s">
        <v>1125</v>
      </c>
    </row>
    <row r="760" customFormat="false" ht="15" hidden="false" customHeight="true" outlineLevel="0" collapsed="false">
      <c r="A760" s="81" t="n">
        <v>48209000</v>
      </c>
      <c r="B760" s="81" t="s">
        <v>1183</v>
      </c>
      <c r="C760" s="81"/>
      <c r="D760" s="81"/>
      <c r="E760" s="81"/>
      <c r="F760" s="81"/>
      <c r="G760" s="82" t="s">
        <v>1184</v>
      </c>
      <c r="H760" s="83" t="n">
        <v>0.5797</v>
      </c>
      <c r="I760" s="82" t="s">
        <v>1125</v>
      </c>
    </row>
    <row r="761" customFormat="false" ht="15" hidden="false" customHeight="true" outlineLevel="0" collapsed="false">
      <c r="A761" s="84" t="n">
        <v>49090000</v>
      </c>
      <c r="B761" s="84" t="s">
        <v>1185</v>
      </c>
      <c r="C761" s="84"/>
      <c r="D761" s="84"/>
      <c r="E761" s="84"/>
      <c r="F761" s="84"/>
      <c r="G761" s="85" t="s">
        <v>1186</v>
      </c>
      <c r="H761" s="86" t="n">
        <v>0.5797</v>
      </c>
      <c r="I761" s="85" t="s">
        <v>1125</v>
      </c>
    </row>
    <row r="762" customFormat="false" ht="15" hidden="false" customHeight="true" outlineLevel="0" collapsed="false">
      <c r="A762" s="81" t="n">
        <v>96081000</v>
      </c>
      <c r="B762" s="81" t="s">
        <v>1187</v>
      </c>
      <c r="C762" s="81"/>
      <c r="D762" s="81"/>
      <c r="E762" s="81"/>
      <c r="F762" s="81"/>
      <c r="G762" s="82" t="s">
        <v>1188</v>
      </c>
      <c r="H762" s="83" t="n">
        <v>0.5797</v>
      </c>
      <c r="I762" s="82" t="s">
        <v>1125</v>
      </c>
    </row>
    <row r="763" customFormat="false" ht="15" hidden="false" customHeight="true" outlineLevel="0" collapsed="false">
      <c r="A763" s="84" t="n">
        <v>96082000</v>
      </c>
      <c r="B763" s="84" t="s">
        <v>1189</v>
      </c>
      <c r="C763" s="84"/>
      <c r="D763" s="84"/>
      <c r="E763" s="84"/>
      <c r="F763" s="84"/>
      <c r="G763" s="85" t="s">
        <v>1190</v>
      </c>
      <c r="H763" s="86" t="n">
        <v>0.5797</v>
      </c>
      <c r="I763" s="85" t="s">
        <v>1125</v>
      </c>
    </row>
    <row r="764" customFormat="false" ht="15" hidden="false" customHeight="true" outlineLevel="0" collapsed="false">
      <c r="A764" s="81" t="n">
        <v>96083000</v>
      </c>
      <c r="B764" s="81" t="s">
        <v>1191</v>
      </c>
      <c r="C764" s="81"/>
      <c r="D764" s="81"/>
      <c r="E764" s="81"/>
      <c r="F764" s="81"/>
      <c r="G764" s="82" t="s">
        <v>1192</v>
      </c>
      <c r="H764" s="83" t="n">
        <v>0.5797</v>
      </c>
      <c r="I764" s="82" t="s">
        <v>1125</v>
      </c>
    </row>
    <row r="765" customFormat="false" ht="15" hidden="false" customHeight="true" outlineLevel="0" collapsed="false">
      <c r="A765" s="84" t="n">
        <v>9608</v>
      </c>
      <c r="B765" s="84"/>
      <c r="C765" s="84"/>
      <c r="D765" s="84"/>
      <c r="E765" s="84"/>
      <c r="F765" s="84" t="s">
        <v>1193</v>
      </c>
      <c r="G765" s="85" t="s">
        <v>1194</v>
      </c>
      <c r="H765" s="86" t="n">
        <v>0.5797</v>
      </c>
      <c r="I765" s="85" t="s">
        <v>1125</v>
      </c>
    </row>
    <row r="766" customFormat="false" ht="15" hidden="false" customHeight="true" outlineLevel="0" collapsed="false">
      <c r="A766" s="81" t="n">
        <v>480256</v>
      </c>
      <c r="B766" s="81"/>
      <c r="C766" s="81"/>
      <c r="D766" s="81" t="s">
        <v>1195</v>
      </c>
      <c r="E766" s="81"/>
      <c r="F766" s="81"/>
      <c r="G766" s="82" t="s">
        <v>1196</v>
      </c>
      <c r="H766" s="83" t="n">
        <v>0.5797</v>
      </c>
      <c r="I766" s="82" t="s">
        <v>1125</v>
      </c>
    </row>
    <row r="767" customFormat="false" ht="15" hidden="false" customHeight="true" outlineLevel="0" collapsed="false">
      <c r="A767" s="84" t="n">
        <v>52105990</v>
      </c>
      <c r="B767" s="84" t="s">
        <v>1197</v>
      </c>
      <c r="C767" s="84"/>
      <c r="D767" s="84"/>
      <c r="E767" s="84"/>
      <c r="F767" s="84"/>
      <c r="G767" s="85" t="s">
        <v>1198</v>
      </c>
      <c r="H767" s="86" t="n">
        <v>0.5797</v>
      </c>
      <c r="I767" s="85" t="s">
        <v>1125</v>
      </c>
    </row>
    <row r="768" customFormat="false" ht="15" hidden="false" customHeight="true" outlineLevel="0" collapsed="false">
      <c r="A768" s="81" t="n">
        <v>76071190</v>
      </c>
      <c r="B768" s="81" t="s">
        <v>1199</v>
      </c>
      <c r="C768" s="81"/>
      <c r="D768" s="81"/>
      <c r="E768" s="81"/>
      <c r="F768" s="81"/>
      <c r="G768" s="82" t="s">
        <v>1200</v>
      </c>
      <c r="H768" s="83" t="n">
        <v>0.5797</v>
      </c>
      <c r="I768" s="82" t="s">
        <v>1125</v>
      </c>
    </row>
    <row r="769" customFormat="false" ht="15" hidden="false" customHeight="true" outlineLevel="0" collapsed="false">
      <c r="A769" s="84" t="n">
        <v>12119090</v>
      </c>
      <c r="B769" s="84" t="s">
        <v>1075</v>
      </c>
      <c r="C769" s="84"/>
      <c r="D769" s="84"/>
      <c r="E769" s="84"/>
      <c r="F769" s="84"/>
      <c r="G769" s="85" t="s">
        <v>1201</v>
      </c>
      <c r="H769" s="86" t="n">
        <v>0.5964</v>
      </c>
      <c r="I769" s="85" t="s">
        <v>1202</v>
      </c>
    </row>
    <row r="770" customFormat="false" ht="15" hidden="false" customHeight="true" outlineLevel="0" collapsed="false">
      <c r="A770" s="81" t="n">
        <v>12119090</v>
      </c>
      <c r="B770" s="81" t="s">
        <v>1075</v>
      </c>
      <c r="C770" s="81"/>
      <c r="D770" s="81"/>
      <c r="E770" s="81"/>
      <c r="F770" s="81"/>
      <c r="G770" s="82" t="s">
        <v>1203</v>
      </c>
      <c r="H770" s="83" t="n">
        <v>0.5964</v>
      </c>
      <c r="I770" s="82" t="s">
        <v>1202</v>
      </c>
    </row>
    <row r="771" customFormat="false" ht="15" hidden="false" customHeight="true" outlineLevel="0" collapsed="false">
      <c r="A771" s="84" t="n">
        <v>27121000</v>
      </c>
      <c r="B771" s="84" t="s">
        <v>1204</v>
      </c>
      <c r="C771" s="84"/>
      <c r="D771" s="84"/>
      <c r="E771" s="84"/>
      <c r="F771" s="84"/>
      <c r="G771" s="85" t="s">
        <v>1205</v>
      </c>
      <c r="H771" s="86" t="n">
        <v>0.5964</v>
      </c>
      <c r="I771" s="85" t="s">
        <v>1202</v>
      </c>
    </row>
    <row r="772" customFormat="false" ht="15" hidden="false" customHeight="true" outlineLevel="0" collapsed="false">
      <c r="A772" s="81" t="n">
        <v>28142000</v>
      </c>
      <c r="B772" s="81" t="s">
        <v>1206</v>
      </c>
      <c r="C772" s="81"/>
      <c r="D772" s="81"/>
      <c r="E772" s="81"/>
      <c r="F772" s="81"/>
      <c r="G772" s="82" t="s">
        <v>1207</v>
      </c>
      <c r="H772" s="83" t="n">
        <v>0.5964</v>
      </c>
      <c r="I772" s="82" t="s">
        <v>1202</v>
      </c>
    </row>
    <row r="773" customFormat="false" ht="15" hidden="false" customHeight="true" outlineLevel="0" collapsed="false">
      <c r="A773" s="84" t="n">
        <v>28470000</v>
      </c>
      <c r="B773" s="84" t="s">
        <v>1208</v>
      </c>
      <c r="C773" s="84"/>
      <c r="D773" s="84"/>
      <c r="E773" s="84"/>
      <c r="F773" s="84"/>
      <c r="G773" s="85" t="s">
        <v>1209</v>
      </c>
      <c r="H773" s="86" t="n">
        <v>0.5964</v>
      </c>
      <c r="I773" s="85" t="s">
        <v>1202</v>
      </c>
    </row>
    <row r="774" customFormat="false" ht="15" hidden="false" customHeight="true" outlineLevel="0" collapsed="false">
      <c r="A774" s="81" t="n">
        <v>30067000</v>
      </c>
      <c r="B774" s="81" t="s">
        <v>1210</v>
      </c>
      <c r="C774" s="81"/>
      <c r="D774" s="81"/>
      <c r="E774" s="81"/>
      <c r="F774" s="81"/>
      <c r="G774" s="82" t="s">
        <v>1211</v>
      </c>
      <c r="H774" s="83" t="n">
        <v>0.5964</v>
      </c>
      <c r="I774" s="82" t="s">
        <v>1202</v>
      </c>
    </row>
    <row r="775" customFormat="false" ht="15" hidden="false" customHeight="true" outlineLevel="0" collapsed="false">
      <c r="A775" s="84" t="n">
        <v>3301</v>
      </c>
      <c r="B775" s="84"/>
      <c r="C775" s="84"/>
      <c r="D775" s="84"/>
      <c r="E775" s="84"/>
      <c r="F775" s="84" t="s">
        <v>1212</v>
      </c>
      <c r="G775" s="85" t="s">
        <v>1213</v>
      </c>
      <c r="H775" s="86" t="n">
        <v>0.5964</v>
      </c>
      <c r="I775" s="85" t="s">
        <v>1202</v>
      </c>
    </row>
    <row r="776" customFormat="false" ht="15" hidden="false" customHeight="true" outlineLevel="0" collapsed="false">
      <c r="A776" s="81" t="n">
        <v>33030010</v>
      </c>
      <c r="B776" s="81" t="s">
        <v>1214</v>
      </c>
      <c r="C776" s="81"/>
      <c r="D776" s="81"/>
      <c r="E776" s="81"/>
      <c r="F776" s="81"/>
      <c r="G776" s="82" t="s">
        <v>1215</v>
      </c>
      <c r="H776" s="83" t="n">
        <v>0.5964</v>
      </c>
      <c r="I776" s="82" t="s">
        <v>1202</v>
      </c>
    </row>
    <row r="777" customFormat="false" ht="15" hidden="false" customHeight="true" outlineLevel="0" collapsed="false">
      <c r="A777" s="84" t="n">
        <v>33030020</v>
      </c>
      <c r="B777" s="84" t="s">
        <v>1216</v>
      </c>
      <c r="C777" s="84"/>
      <c r="D777" s="84"/>
      <c r="E777" s="84"/>
      <c r="F777" s="84"/>
      <c r="G777" s="85" t="s">
        <v>1217</v>
      </c>
      <c r="H777" s="86" t="n">
        <v>0.5964</v>
      </c>
      <c r="I777" s="85" t="s">
        <v>1202</v>
      </c>
    </row>
    <row r="778" customFormat="false" ht="15" hidden="false" customHeight="true" outlineLevel="0" collapsed="false">
      <c r="A778" s="81" t="n">
        <v>33041000</v>
      </c>
      <c r="B778" s="81" t="s">
        <v>1218</v>
      </c>
      <c r="C778" s="81"/>
      <c r="D778" s="81"/>
      <c r="E778" s="81"/>
      <c r="F778" s="81"/>
      <c r="G778" s="82" t="s">
        <v>1219</v>
      </c>
      <c r="H778" s="83" t="n">
        <v>0.5964</v>
      </c>
      <c r="I778" s="82" t="s">
        <v>1202</v>
      </c>
    </row>
    <row r="779" customFormat="false" ht="15" hidden="false" customHeight="true" outlineLevel="0" collapsed="false">
      <c r="A779" s="84" t="n">
        <v>33042010</v>
      </c>
      <c r="B779" s="84" t="s">
        <v>1220</v>
      </c>
      <c r="C779" s="84"/>
      <c r="D779" s="84"/>
      <c r="E779" s="84"/>
      <c r="F779" s="84"/>
      <c r="G779" s="85" t="s">
        <v>1221</v>
      </c>
      <c r="H779" s="86" t="n">
        <v>0.5964</v>
      </c>
      <c r="I779" s="85" t="s">
        <v>1202</v>
      </c>
    </row>
    <row r="780" customFormat="false" ht="15" hidden="false" customHeight="true" outlineLevel="0" collapsed="false">
      <c r="A780" s="81" t="n">
        <v>33042090</v>
      </c>
      <c r="B780" s="81" t="s">
        <v>1222</v>
      </c>
      <c r="C780" s="81"/>
      <c r="D780" s="81"/>
      <c r="E780" s="81"/>
      <c r="F780" s="81"/>
      <c r="G780" s="82" t="s">
        <v>1223</v>
      </c>
      <c r="H780" s="83" t="n">
        <v>0.5964</v>
      </c>
      <c r="I780" s="82" t="s">
        <v>1202</v>
      </c>
    </row>
    <row r="781" customFormat="false" ht="15" hidden="false" customHeight="true" outlineLevel="0" collapsed="false">
      <c r="A781" s="84" t="n">
        <v>33043000</v>
      </c>
      <c r="B781" s="84" t="s">
        <v>1224</v>
      </c>
      <c r="C781" s="84"/>
      <c r="D781" s="84"/>
      <c r="E781" s="84"/>
      <c r="F781" s="84"/>
      <c r="G781" s="85" t="s">
        <v>1225</v>
      </c>
      <c r="H781" s="86" t="n">
        <v>0.5964</v>
      </c>
      <c r="I781" s="85" t="s">
        <v>1202</v>
      </c>
    </row>
    <row r="782" customFormat="false" ht="15" hidden="false" customHeight="true" outlineLevel="0" collapsed="false">
      <c r="A782" s="81" t="n">
        <v>33049100</v>
      </c>
      <c r="B782" s="81" t="s">
        <v>1226</v>
      </c>
      <c r="C782" s="81"/>
      <c r="D782" s="81"/>
      <c r="E782" s="81"/>
      <c r="F782" s="81"/>
      <c r="G782" s="82" t="s">
        <v>1227</v>
      </c>
      <c r="H782" s="83" t="n">
        <v>0.5964</v>
      </c>
      <c r="I782" s="82" t="s">
        <v>1202</v>
      </c>
    </row>
    <row r="783" customFormat="false" ht="15" hidden="false" customHeight="true" outlineLevel="0" collapsed="false">
      <c r="A783" s="84" t="n">
        <v>33049910</v>
      </c>
      <c r="B783" s="84" t="s">
        <v>1228</v>
      </c>
      <c r="C783" s="84"/>
      <c r="D783" s="84"/>
      <c r="E783" s="84"/>
      <c r="F783" s="84"/>
      <c r="G783" s="85" t="s">
        <v>1229</v>
      </c>
      <c r="H783" s="86" t="n">
        <v>0.5964</v>
      </c>
      <c r="I783" s="85" t="s">
        <v>1202</v>
      </c>
    </row>
    <row r="784" customFormat="false" ht="15" hidden="false" customHeight="true" outlineLevel="0" collapsed="false">
      <c r="A784" s="81" t="n">
        <v>33049990</v>
      </c>
      <c r="B784" s="81" t="s">
        <v>1230</v>
      </c>
      <c r="C784" s="81"/>
      <c r="D784" s="81"/>
      <c r="E784" s="81"/>
      <c r="F784" s="81"/>
      <c r="G784" s="82" t="s">
        <v>1231</v>
      </c>
      <c r="H784" s="83" t="n">
        <v>0.5964</v>
      </c>
      <c r="I784" s="82" t="s">
        <v>1202</v>
      </c>
    </row>
    <row r="785" customFormat="false" ht="15" hidden="false" customHeight="true" outlineLevel="0" collapsed="false">
      <c r="A785" s="84" t="n">
        <v>33049990</v>
      </c>
      <c r="B785" s="84" t="s">
        <v>1230</v>
      </c>
      <c r="C785" s="84"/>
      <c r="D785" s="84"/>
      <c r="E785" s="84"/>
      <c r="F785" s="84"/>
      <c r="G785" s="85" t="s">
        <v>1232</v>
      </c>
      <c r="H785" s="86" t="n">
        <v>0.5964</v>
      </c>
      <c r="I785" s="85" t="s">
        <v>1202</v>
      </c>
    </row>
    <row r="786" customFormat="false" ht="15" hidden="false" customHeight="true" outlineLevel="0" collapsed="false">
      <c r="A786" s="81" t="n">
        <v>33051000</v>
      </c>
      <c r="B786" s="81" t="s">
        <v>1233</v>
      </c>
      <c r="C786" s="81"/>
      <c r="D786" s="81"/>
      <c r="E786" s="81"/>
      <c r="F786" s="81"/>
      <c r="G786" s="82" t="s">
        <v>1234</v>
      </c>
      <c r="H786" s="83" t="n">
        <v>0.5964</v>
      </c>
      <c r="I786" s="82" t="s">
        <v>1202</v>
      </c>
    </row>
    <row r="787" customFormat="false" ht="15" hidden="false" customHeight="true" outlineLevel="0" collapsed="false">
      <c r="A787" s="84" t="n">
        <v>33052000</v>
      </c>
      <c r="B787" s="84" t="s">
        <v>1235</v>
      </c>
      <c r="C787" s="84"/>
      <c r="D787" s="84"/>
      <c r="E787" s="84"/>
      <c r="F787" s="84"/>
      <c r="G787" s="85" t="s">
        <v>1236</v>
      </c>
      <c r="H787" s="86" t="n">
        <v>0.5964</v>
      </c>
      <c r="I787" s="85" t="s">
        <v>1202</v>
      </c>
    </row>
    <row r="788" customFormat="false" ht="15" hidden="false" customHeight="true" outlineLevel="0" collapsed="false">
      <c r="A788" s="81" t="n">
        <v>33053000</v>
      </c>
      <c r="B788" s="81" t="s">
        <v>1237</v>
      </c>
      <c r="C788" s="81"/>
      <c r="D788" s="81"/>
      <c r="E788" s="81"/>
      <c r="F788" s="81"/>
      <c r="G788" s="82" t="s">
        <v>1238</v>
      </c>
      <c r="H788" s="83" t="n">
        <v>0.5964</v>
      </c>
      <c r="I788" s="82" t="s">
        <v>1202</v>
      </c>
    </row>
    <row r="789" customFormat="false" ht="15" hidden="false" customHeight="true" outlineLevel="0" collapsed="false">
      <c r="A789" s="84" t="n">
        <v>33059000</v>
      </c>
      <c r="B789" s="84" t="s">
        <v>1239</v>
      </c>
      <c r="C789" s="84"/>
      <c r="D789" s="84"/>
      <c r="E789" s="84"/>
      <c r="F789" s="84"/>
      <c r="G789" s="85" t="s">
        <v>1240</v>
      </c>
      <c r="H789" s="86" t="n">
        <v>0.5964</v>
      </c>
      <c r="I789" s="85" t="s">
        <v>1202</v>
      </c>
    </row>
    <row r="790" customFormat="false" ht="15" hidden="false" customHeight="true" outlineLevel="0" collapsed="false">
      <c r="A790" s="81" t="n">
        <v>33059000</v>
      </c>
      <c r="B790" s="81" t="s">
        <v>1239</v>
      </c>
      <c r="C790" s="81"/>
      <c r="D790" s="81"/>
      <c r="E790" s="81"/>
      <c r="F790" s="81"/>
      <c r="G790" s="82" t="s">
        <v>1241</v>
      </c>
      <c r="H790" s="83" t="n">
        <v>0.5964</v>
      </c>
      <c r="I790" s="82" t="s">
        <v>1202</v>
      </c>
    </row>
    <row r="791" customFormat="false" ht="15" hidden="false" customHeight="true" outlineLevel="0" collapsed="false">
      <c r="A791" s="84" t="n">
        <v>33059000</v>
      </c>
      <c r="B791" s="84" t="s">
        <v>1239</v>
      </c>
      <c r="C791" s="84"/>
      <c r="D791" s="84"/>
      <c r="E791" s="84"/>
      <c r="F791" s="84"/>
      <c r="G791" s="85" t="s">
        <v>1242</v>
      </c>
      <c r="H791" s="86" t="n">
        <v>0.5964</v>
      </c>
      <c r="I791" s="85" t="s">
        <v>1202</v>
      </c>
    </row>
    <row r="792" customFormat="false" ht="15" hidden="false" customHeight="true" outlineLevel="0" collapsed="false">
      <c r="A792" s="81" t="n">
        <v>33061000</v>
      </c>
      <c r="B792" s="81" t="s">
        <v>1243</v>
      </c>
      <c r="C792" s="81"/>
      <c r="D792" s="81"/>
      <c r="E792" s="81"/>
      <c r="F792" s="81"/>
      <c r="G792" s="82" t="s">
        <v>1244</v>
      </c>
      <c r="H792" s="83" t="n">
        <v>0.5964</v>
      </c>
      <c r="I792" s="82" t="s">
        <v>1202</v>
      </c>
    </row>
    <row r="793" customFormat="false" ht="15" hidden="false" customHeight="true" outlineLevel="0" collapsed="false">
      <c r="A793" s="84" t="n">
        <v>33062000</v>
      </c>
      <c r="B793" s="84" t="s">
        <v>1245</v>
      </c>
      <c r="C793" s="84"/>
      <c r="D793" s="84"/>
      <c r="E793" s="84"/>
      <c r="F793" s="84"/>
      <c r="G793" s="85" t="s">
        <v>1246</v>
      </c>
      <c r="H793" s="86" t="n">
        <v>0.5964</v>
      </c>
      <c r="I793" s="85" t="s">
        <v>1202</v>
      </c>
    </row>
    <row r="794" customFormat="false" ht="15" hidden="false" customHeight="true" outlineLevel="0" collapsed="false">
      <c r="A794" s="81" t="n">
        <v>33069000</v>
      </c>
      <c r="B794" s="81" t="s">
        <v>1247</v>
      </c>
      <c r="C794" s="81"/>
      <c r="D794" s="81"/>
      <c r="E794" s="81"/>
      <c r="F794" s="81"/>
      <c r="G794" s="82" t="s">
        <v>1248</v>
      </c>
      <c r="H794" s="83" t="n">
        <v>0.5964</v>
      </c>
      <c r="I794" s="82" t="s">
        <v>1202</v>
      </c>
    </row>
    <row r="795" customFormat="false" ht="15" hidden="false" customHeight="true" outlineLevel="0" collapsed="false">
      <c r="A795" s="84" t="n">
        <v>33071000</v>
      </c>
      <c r="B795" s="84" t="s">
        <v>1249</v>
      </c>
      <c r="C795" s="84"/>
      <c r="D795" s="84"/>
      <c r="E795" s="84"/>
      <c r="F795" s="84"/>
      <c r="G795" s="85" t="s">
        <v>1250</v>
      </c>
      <c r="H795" s="86" t="n">
        <v>0.5964</v>
      </c>
      <c r="I795" s="85" t="s">
        <v>1202</v>
      </c>
    </row>
    <row r="796" customFormat="false" ht="15" hidden="false" customHeight="true" outlineLevel="0" collapsed="false">
      <c r="A796" s="81" t="n">
        <v>33072010</v>
      </c>
      <c r="B796" s="81" t="s">
        <v>1251</v>
      </c>
      <c r="C796" s="81"/>
      <c r="D796" s="81"/>
      <c r="E796" s="81"/>
      <c r="F796" s="81"/>
      <c r="G796" s="82" t="s">
        <v>1252</v>
      </c>
      <c r="H796" s="83" t="n">
        <v>0.5964</v>
      </c>
      <c r="I796" s="82" t="s">
        <v>1202</v>
      </c>
    </row>
    <row r="797" customFormat="false" ht="15" hidden="false" customHeight="true" outlineLevel="0" collapsed="false">
      <c r="A797" s="84" t="n">
        <v>33072010</v>
      </c>
      <c r="B797" s="84" t="s">
        <v>1251</v>
      </c>
      <c r="C797" s="84"/>
      <c r="D797" s="84"/>
      <c r="E797" s="84"/>
      <c r="F797" s="84"/>
      <c r="G797" s="85" t="s">
        <v>1253</v>
      </c>
      <c r="H797" s="86" t="n">
        <v>0.5964</v>
      </c>
      <c r="I797" s="85" t="s">
        <v>1202</v>
      </c>
    </row>
    <row r="798" customFormat="false" ht="15" hidden="false" customHeight="true" outlineLevel="0" collapsed="false">
      <c r="A798" s="81" t="n">
        <v>33072010</v>
      </c>
      <c r="B798" s="81" t="s">
        <v>1251</v>
      </c>
      <c r="C798" s="81"/>
      <c r="D798" s="81"/>
      <c r="E798" s="81"/>
      <c r="F798" s="81"/>
      <c r="G798" s="82" t="s">
        <v>1254</v>
      </c>
      <c r="H798" s="83" t="n">
        <v>0.5964</v>
      </c>
      <c r="I798" s="82" t="s">
        <v>1202</v>
      </c>
    </row>
    <row r="799" customFormat="false" ht="15" hidden="false" customHeight="true" outlineLevel="0" collapsed="false">
      <c r="A799" s="84" t="n">
        <v>33072090</v>
      </c>
      <c r="B799" s="84" t="s">
        <v>1255</v>
      </c>
      <c r="C799" s="84"/>
      <c r="D799" s="84"/>
      <c r="E799" s="84"/>
      <c r="F799" s="84"/>
      <c r="G799" s="85" t="s">
        <v>1256</v>
      </c>
      <c r="H799" s="86" t="n">
        <v>0.5964</v>
      </c>
      <c r="I799" s="85" t="s">
        <v>1202</v>
      </c>
    </row>
    <row r="800" customFormat="false" ht="15" hidden="false" customHeight="true" outlineLevel="0" collapsed="false">
      <c r="A800" s="81" t="n">
        <v>33072090</v>
      </c>
      <c r="B800" s="81" t="s">
        <v>1255</v>
      </c>
      <c r="C800" s="81"/>
      <c r="D800" s="81"/>
      <c r="E800" s="81"/>
      <c r="F800" s="81"/>
      <c r="G800" s="82" t="s">
        <v>1257</v>
      </c>
      <c r="H800" s="83" t="n">
        <v>0.5964</v>
      </c>
      <c r="I800" s="82" t="s">
        <v>1202</v>
      </c>
    </row>
    <row r="801" customFormat="false" ht="15" hidden="false" customHeight="true" outlineLevel="0" collapsed="false">
      <c r="A801" s="84" t="n">
        <v>33072090</v>
      </c>
      <c r="B801" s="84" t="s">
        <v>1255</v>
      </c>
      <c r="C801" s="84"/>
      <c r="D801" s="84"/>
      <c r="E801" s="84"/>
      <c r="F801" s="84"/>
      <c r="G801" s="85" t="s">
        <v>1258</v>
      </c>
      <c r="H801" s="86" t="n">
        <v>0.5964</v>
      </c>
      <c r="I801" s="85" t="s">
        <v>1202</v>
      </c>
    </row>
    <row r="802" customFormat="false" ht="15" hidden="false" customHeight="true" outlineLevel="0" collapsed="false">
      <c r="A802" s="81" t="n">
        <v>33073000</v>
      </c>
      <c r="B802" s="81" t="s">
        <v>1259</v>
      </c>
      <c r="C802" s="81"/>
      <c r="D802" s="81"/>
      <c r="E802" s="81"/>
      <c r="F802" s="81"/>
      <c r="G802" s="82" t="s">
        <v>1260</v>
      </c>
      <c r="H802" s="83" t="n">
        <v>0.5964</v>
      </c>
      <c r="I802" s="82" t="s">
        <v>1202</v>
      </c>
    </row>
    <row r="803" customFormat="false" ht="15" hidden="false" customHeight="true" outlineLevel="0" collapsed="false">
      <c r="A803" s="84" t="n">
        <v>33079000</v>
      </c>
      <c r="B803" s="84" t="s">
        <v>1261</v>
      </c>
      <c r="C803" s="84"/>
      <c r="D803" s="84"/>
      <c r="E803" s="84"/>
      <c r="F803" s="84"/>
      <c r="G803" s="85" t="s">
        <v>1262</v>
      </c>
      <c r="H803" s="86" t="n">
        <v>0.5964</v>
      </c>
      <c r="I803" s="85" t="s">
        <v>1202</v>
      </c>
    </row>
    <row r="804" customFormat="false" ht="15" hidden="false" customHeight="true" outlineLevel="0" collapsed="false">
      <c r="A804" s="81" t="n">
        <v>33079000</v>
      </c>
      <c r="B804" s="81" t="s">
        <v>1261</v>
      </c>
      <c r="C804" s="81"/>
      <c r="D804" s="81"/>
      <c r="E804" s="81"/>
      <c r="F804" s="81"/>
      <c r="G804" s="82" t="s">
        <v>1263</v>
      </c>
      <c r="H804" s="83" t="n">
        <v>0.5964</v>
      </c>
      <c r="I804" s="82" t="s">
        <v>1202</v>
      </c>
    </row>
    <row r="805" customFormat="false" ht="15" hidden="false" customHeight="true" outlineLevel="0" collapsed="false">
      <c r="A805" s="84" t="n">
        <v>33079000</v>
      </c>
      <c r="B805" s="84" t="s">
        <v>1261</v>
      </c>
      <c r="C805" s="84"/>
      <c r="D805" s="84"/>
      <c r="E805" s="84"/>
      <c r="F805" s="84"/>
      <c r="G805" s="85" t="s">
        <v>1264</v>
      </c>
      <c r="H805" s="86" t="n">
        <v>0.5964</v>
      </c>
      <c r="I805" s="85" t="s">
        <v>1202</v>
      </c>
    </row>
    <row r="806" customFormat="false" ht="15" hidden="false" customHeight="true" outlineLevel="0" collapsed="false">
      <c r="A806" s="81" t="n">
        <v>34011190</v>
      </c>
      <c r="B806" s="81" t="s">
        <v>1265</v>
      </c>
      <c r="C806" s="81"/>
      <c r="D806" s="81"/>
      <c r="E806" s="81"/>
      <c r="F806" s="81"/>
      <c r="G806" s="82" t="s">
        <v>1266</v>
      </c>
      <c r="H806" s="83" t="n">
        <v>0.5964</v>
      </c>
      <c r="I806" s="82" t="s">
        <v>1202</v>
      </c>
    </row>
    <row r="807" customFormat="false" ht="15" hidden="false" customHeight="true" outlineLevel="0" collapsed="false">
      <c r="A807" s="84" t="n">
        <v>34011190</v>
      </c>
      <c r="B807" s="84" t="s">
        <v>1265</v>
      </c>
      <c r="C807" s="84"/>
      <c r="D807" s="84"/>
      <c r="E807" s="84"/>
      <c r="F807" s="84"/>
      <c r="G807" s="85" t="s">
        <v>1267</v>
      </c>
      <c r="H807" s="86" t="n">
        <v>0.5964</v>
      </c>
      <c r="I807" s="85" t="s">
        <v>1202</v>
      </c>
    </row>
    <row r="808" customFormat="false" ht="15" hidden="false" customHeight="true" outlineLevel="0" collapsed="false">
      <c r="A808" s="81" t="n">
        <v>34011900</v>
      </c>
      <c r="B808" s="81" t="s">
        <v>1268</v>
      </c>
      <c r="C808" s="81"/>
      <c r="D808" s="81"/>
      <c r="E808" s="81"/>
      <c r="F808" s="81"/>
      <c r="G808" s="82" t="s">
        <v>1269</v>
      </c>
      <c r="H808" s="83" t="n">
        <v>0.5964</v>
      </c>
      <c r="I808" s="82" t="s">
        <v>1202</v>
      </c>
    </row>
    <row r="809" customFormat="false" ht="15" hidden="false" customHeight="true" outlineLevel="0" collapsed="false">
      <c r="A809" s="84" t="n">
        <v>34012010</v>
      </c>
      <c r="B809" s="84" t="s">
        <v>1270</v>
      </c>
      <c r="C809" s="84"/>
      <c r="D809" s="84"/>
      <c r="E809" s="84"/>
      <c r="F809" s="84"/>
      <c r="G809" s="85" t="s">
        <v>1271</v>
      </c>
      <c r="H809" s="86" t="n">
        <v>0.5964</v>
      </c>
      <c r="I809" s="85" t="s">
        <v>1202</v>
      </c>
    </row>
    <row r="810" customFormat="false" ht="15" hidden="false" customHeight="true" outlineLevel="0" collapsed="false">
      <c r="A810" s="81" t="n">
        <v>34013000</v>
      </c>
      <c r="B810" s="81" t="s">
        <v>1272</v>
      </c>
      <c r="C810" s="81"/>
      <c r="D810" s="81"/>
      <c r="E810" s="81"/>
      <c r="F810" s="81"/>
      <c r="G810" s="82" t="s">
        <v>1273</v>
      </c>
      <c r="H810" s="83" t="n">
        <v>0.5964</v>
      </c>
      <c r="I810" s="82" t="s">
        <v>1202</v>
      </c>
    </row>
    <row r="811" customFormat="false" ht="15" hidden="false" customHeight="true" outlineLevel="0" collapsed="false">
      <c r="A811" s="84" t="n">
        <v>40149010</v>
      </c>
      <c r="B811" s="84" t="s">
        <v>1274</v>
      </c>
      <c r="C811" s="84"/>
      <c r="D811" s="84"/>
      <c r="E811" s="84"/>
      <c r="F811" s="84"/>
      <c r="G811" s="85" t="s">
        <v>1275</v>
      </c>
      <c r="H811" s="86" t="n">
        <v>0.5964</v>
      </c>
      <c r="I811" s="85" t="s">
        <v>1202</v>
      </c>
    </row>
    <row r="812" customFormat="false" ht="15" hidden="false" customHeight="true" outlineLevel="0" collapsed="false">
      <c r="A812" s="81" t="n">
        <v>40149090</v>
      </c>
      <c r="B812" s="81" t="s">
        <v>1276</v>
      </c>
      <c r="C812" s="81"/>
      <c r="D812" s="81"/>
      <c r="E812" s="81"/>
      <c r="F812" s="81"/>
      <c r="G812" s="82" t="s">
        <v>1277</v>
      </c>
      <c r="H812" s="83" t="n">
        <v>0.5964</v>
      </c>
      <c r="I812" s="82" t="s">
        <v>1202</v>
      </c>
    </row>
    <row r="813" customFormat="false" ht="15" hidden="false" customHeight="true" outlineLevel="0" collapsed="false">
      <c r="A813" s="84" t="n">
        <v>39249000</v>
      </c>
      <c r="B813" s="84" t="s">
        <v>682</v>
      </c>
      <c r="C813" s="84"/>
      <c r="D813" s="84"/>
      <c r="E813" s="84"/>
      <c r="F813" s="84"/>
      <c r="G813" s="85" t="s">
        <v>1278</v>
      </c>
      <c r="H813" s="86" t="n">
        <v>0.5964</v>
      </c>
      <c r="I813" s="85" t="s">
        <v>1202</v>
      </c>
    </row>
    <row r="814" customFormat="false" ht="15" hidden="false" customHeight="true" outlineLevel="0" collapsed="false">
      <c r="A814" s="81" t="n">
        <v>39269040</v>
      </c>
      <c r="B814" s="81" t="s">
        <v>1279</v>
      </c>
      <c r="C814" s="81"/>
      <c r="D814" s="81"/>
      <c r="E814" s="81"/>
      <c r="F814" s="81"/>
      <c r="G814" s="82" t="s">
        <v>1278</v>
      </c>
      <c r="H814" s="83" t="n">
        <v>0.5964</v>
      </c>
      <c r="I814" s="82" t="s">
        <v>1202</v>
      </c>
    </row>
    <row r="815" customFormat="false" ht="15" hidden="false" customHeight="true" outlineLevel="0" collapsed="false">
      <c r="A815" s="84" t="n">
        <v>39269090</v>
      </c>
      <c r="B815" s="84" t="s">
        <v>1137</v>
      </c>
      <c r="C815" s="84"/>
      <c r="D815" s="84"/>
      <c r="E815" s="84"/>
      <c r="F815" s="84"/>
      <c r="G815" s="85" t="s">
        <v>1278</v>
      </c>
      <c r="H815" s="86" t="n">
        <v>0.5964</v>
      </c>
      <c r="I815" s="85" t="s">
        <v>1202</v>
      </c>
    </row>
    <row r="816" customFormat="false" ht="15" hidden="false" customHeight="true" outlineLevel="0" collapsed="false">
      <c r="A816" s="81" t="n">
        <v>42021</v>
      </c>
      <c r="B816" s="81"/>
      <c r="C816" s="81"/>
      <c r="D816" s="81"/>
      <c r="E816" s="81" t="s">
        <v>1133</v>
      </c>
      <c r="F816" s="81"/>
      <c r="G816" s="82" t="s">
        <v>1280</v>
      </c>
      <c r="H816" s="83" t="n">
        <v>0.5964</v>
      </c>
      <c r="I816" s="82" t="s">
        <v>1202</v>
      </c>
    </row>
    <row r="817" customFormat="false" ht="15" hidden="false" customHeight="true" outlineLevel="0" collapsed="false">
      <c r="A817" s="84" t="n">
        <v>48181000</v>
      </c>
      <c r="B817" s="84" t="s">
        <v>1281</v>
      </c>
      <c r="C817" s="84"/>
      <c r="D817" s="84"/>
      <c r="E817" s="84"/>
      <c r="F817" s="84"/>
      <c r="G817" s="85" t="s">
        <v>1282</v>
      </c>
      <c r="H817" s="86" t="n">
        <v>0.5964</v>
      </c>
      <c r="I817" s="85" t="s">
        <v>1202</v>
      </c>
    </row>
    <row r="818" customFormat="false" ht="15" hidden="false" customHeight="true" outlineLevel="0" collapsed="false">
      <c r="A818" s="81" t="n">
        <v>48181000</v>
      </c>
      <c r="B818" s="81" t="s">
        <v>1281</v>
      </c>
      <c r="C818" s="81"/>
      <c r="D818" s="81"/>
      <c r="E818" s="81"/>
      <c r="F818" s="81"/>
      <c r="G818" s="82" t="s">
        <v>1283</v>
      </c>
      <c r="H818" s="83" t="n">
        <v>0.5964</v>
      </c>
      <c r="I818" s="82" t="s">
        <v>1202</v>
      </c>
    </row>
    <row r="819" customFormat="false" ht="15" hidden="false" customHeight="true" outlineLevel="0" collapsed="false">
      <c r="A819" s="84" t="n">
        <v>48182000</v>
      </c>
      <c r="B819" s="84" t="s">
        <v>1284</v>
      </c>
      <c r="C819" s="84"/>
      <c r="D819" s="84"/>
      <c r="E819" s="84"/>
      <c r="F819" s="84"/>
      <c r="G819" s="85" t="s">
        <v>1285</v>
      </c>
      <c r="H819" s="86" t="n">
        <v>0.5964</v>
      </c>
      <c r="I819" s="85" t="s">
        <v>1202</v>
      </c>
    </row>
    <row r="820" customFormat="false" ht="15" hidden="false" customHeight="true" outlineLevel="0" collapsed="false">
      <c r="A820" s="81" t="n">
        <v>48182000</v>
      </c>
      <c r="B820" s="81" t="s">
        <v>1284</v>
      </c>
      <c r="C820" s="81"/>
      <c r="D820" s="81"/>
      <c r="E820" s="81"/>
      <c r="F820" s="81"/>
      <c r="G820" s="82" t="s">
        <v>1286</v>
      </c>
      <c r="H820" s="83" t="n">
        <v>0.5964</v>
      </c>
      <c r="I820" s="82" t="s">
        <v>1202</v>
      </c>
    </row>
    <row r="821" customFormat="false" ht="15" hidden="false" customHeight="true" outlineLevel="0" collapsed="false">
      <c r="A821" s="84" t="n">
        <v>48183000</v>
      </c>
      <c r="B821" s="84" t="s">
        <v>1287</v>
      </c>
      <c r="C821" s="84"/>
      <c r="D821" s="84"/>
      <c r="E821" s="84"/>
      <c r="F821" s="84"/>
      <c r="G821" s="85" t="s">
        <v>1288</v>
      </c>
      <c r="H821" s="86" t="n">
        <v>0.5964</v>
      </c>
      <c r="I821" s="85" t="s">
        <v>1202</v>
      </c>
    </row>
    <row r="822" customFormat="false" ht="15" hidden="false" customHeight="true" outlineLevel="0" collapsed="false">
      <c r="A822" s="81" t="n">
        <v>48189090</v>
      </c>
      <c r="B822" s="81" t="s">
        <v>1289</v>
      </c>
      <c r="C822" s="81"/>
      <c r="D822" s="81"/>
      <c r="E822" s="81"/>
      <c r="F822" s="81"/>
      <c r="G822" s="82" t="s">
        <v>1290</v>
      </c>
      <c r="H822" s="83" t="n">
        <v>0.5964</v>
      </c>
      <c r="I822" s="82" t="s">
        <v>1202</v>
      </c>
    </row>
    <row r="823" customFormat="false" ht="15" hidden="false" customHeight="true" outlineLevel="0" collapsed="false">
      <c r="A823" s="84" t="n">
        <v>96190000</v>
      </c>
      <c r="B823" s="84" t="s">
        <v>1291</v>
      </c>
      <c r="C823" s="84"/>
      <c r="D823" s="84"/>
      <c r="E823" s="84"/>
      <c r="F823" s="84"/>
      <c r="G823" s="85" t="s">
        <v>1292</v>
      </c>
      <c r="H823" s="86" t="n">
        <v>0.5964</v>
      </c>
      <c r="I823" s="85" t="s">
        <v>1202</v>
      </c>
    </row>
    <row r="824" customFormat="false" ht="15" hidden="false" customHeight="true" outlineLevel="0" collapsed="false">
      <c r="A824" s="81" t="n">
        <v>96190000</v>
      </c>
      <c r="B824" s="81" t="s">
        <v>1291</v>
      </c>
      <c r="C824" s="81"/>
      <c r="D824" s="81"/>
      <c r="E824" s="81"/>
      <c r="F824" s="81"/>
      <c r="G824" s="82" t="s">
        <v>1293</v>
      </c>
      <c r="H824" s="83" t="n">
        <v>0.5964</v>
      </c>
      <c r="I824" s="82" t="s">
        <v>1202</v>
      </c>
    </row>
    <row r="825" customFormat="false" ht="15" hidden="false" customHeight="true" outlineLevel="0" collapsed="false">
      <c r="A825" s="84" t="n">
        <v>96190000</v>
      </c>
      <c r="B825" s="84" t="s">
        <v>1291</v>
      </c>
      <c r="C825" s="84"/>
      <c r="D825" s="84"/>
      <c r="E825" s="84"/>
      <c r="F825" s="84"/>
      <c r="G825" s="85" t="s">
        <v>1294</v>
      </c>
      <c r="H825" s="86" t="n">
        <v>0.5964</v>
      </c>
      <c r="I825" s="85" t="s">
        <v>1202</v>
      </c>
    </row>
    <row r="826" customFormat="false" ht="15" hidden="false" customHeight="true" outlineLevel="0" collapsed="false">
      <c r="A826" s="81" t="n">
        <v>96190000</v>
      </c>
      <c r="B826" s="81" t="s">
        <v>1291</v>
      </c>
      <c r="C826" s="81"/>
      <c r="D826" s="81"/>
      <c r="E826" s="81"/>
      <c r="F826" s="81"/>
      <c r="G826" s="82" t="s">
        <v>1295</v>
      </c>
      <c r="H826" s="83" t="n">
        <v>0.5964</v>
      </c>
      <c r="I826" s="82" t="s">
        <v>1202</v>
      </c>
    </row>
    <row r="827" customFormat="false" ht="15" hidden="false" customHeight="true" outlineLevel="0" collapsed="false">
      <c r="A827" s="84" t="n">
        <v>56012190</v>
      </c>
      <c r="B827" s="84" t="s">
        <v>1296</v>
      </c>
      <c r="C827" s="84"/>
      <c r="D827" s="84"/>
      <c r="E827" s="84"/>
      <c r="F827" s="84"/>
      <c r="G827" s="85" t="s">
        <v>1297</v>
      </c>
      <c r="H827" s="86" t="n">
        <v>0.5964</v>
      </c>
      <c r="I827" s="85" t="s">
        <v>1202</v>
      </c>
    </row>
    <row r="828" customFormat="false" ht="15" hidden="false" customHeight="true" outlineLevel="0" collapsed="false">
      <c r="A828" s="81" t="n">
        <v>56039290</v>
      </c>
      <c r="B828" s="81" t="s">
        <v>1298</v>
      </c>
      <c r="C828" s="81"/>
      <c r="D828" s="81"/>
      <c r="E828" s="81"/>
      <c r="F828" s="81"/>
      <c r="G828" s="82" t="s">
        <v>1299</v>
      </c>
      <c r="H828" s="83" t="n">
        <v>0.5964</v>
      </c>
      <c r="I828" s="82" t="s">
        <v>1202</v>
      </c>
    </row>
    <row r="829" customFormat="false" ht="15" hidden="false" customHeight="true" outlineLevel="0" collapsed="false">
      <c r="A829" s="84" t="n">
        <v>82032090</v>
      </c>
      <c r="B829" s="84" t="s">
        <v>1300</v>
      </c>
      <c r="C829" s="84"/>
      <c r="D829" s="84"/>
      <c r="E829" s="84"/>
      <c r="F829" s="84"/>
      <c r="G829" s="85" t="s">
        <v>1301</v>
      </c>
      <c r="H829" s="86" t="n">
        <v>0.5964</v>
      </c>
      <c r="I829" s="85" t="s">
        <v>1202</v>
      </c>
    </row>
    <row r="830" customFormat="false" ht="15" hidden="false" customHeight="true" outlineLevel="0" collapsed="false">
      <c r="A830" s="81" t="n">
        <v>82141000</v>
      </c>
      <c r="B830" s="81" t="s">
        <v>1302</v>
      </c>
      <c r="C830" s="81"/>
      <c r="D830" s="81"/>
      <c r="E830" s="81"/>
      <c r="F830" s="81"/>
      <c r="G830" s="82" t="s">
        <v>1303</v>
      </c>
      <c r="H830" s="83" t="n">
        <v>0.5964</v>
      </c>
      <c r="I830" s="82" t="s">
        <v>1202</v>
      </c>
    </row>
    <row r="831" customFormat="false" ht="15" hidden="false" customHeight="true" outlineLevel="0" collapsed="false">
      <c r="A831" s="84" t="n">
        <v>82142000</v>
      </c>
      <c r="B831" s="84" t="s">
        <v>1304</v>
      </c>
      <c r="C831" s="84"/>
      <c r="D831" s="84"/>
      <c r="E831" s="84"/>
      <c r="F831" s="84"/>
      <c r="G831" s="85" t="s">
        <v>1305</v>
      </c>
      <c r="H831" s="86" t="n">
        <v>0.5964</v>
      </c>
      <c r="I831" s="85" t="s">
        <v>1202</v>
      </c>
    </row>
    <row r="832" customFormat="false" ht="15" hidden="false" customHeight="true" outlineLevel="0" collapsed="false">
      <c r="A832" s="81" t="n">
        <v>90251110</v>
      </c>
      <c r="B832" s="81" t="s">
        <v>1306</v>
      </c>
      <c r="C832" s="81"/>
      <c r="D832" s="81"/>
      <c r="E832" s="81"/>
      <c r="F832" s="81"/>
      <c r="G832" s="82" t="s">
        <v>1307</v>
      </c>
      <c r="H832" s="83" t="n">
        <v>0.5964</v>
      </c>
      <c r="I832" s="82" t="s">
        <v>1202</v>
      </c>
    </row>
    <row r="833" customFormat="false" ht="15" hidden="false" customHeight="true" outlineLevel="0" collapsed="false">
      <c r="A833" s="84" t="n">
        <v>90251990</v>
      </c>
      <c r="B833" s="84" t="s">
        <v>352</v>
      </c>
      <c r="C833" s="84"/>
      <c r="D833" s="84"/>
      <c r="E833" s="84"/>
      <c r="F833" s="84"/>
      <c r="G833" s="85" t="s">
        <v>1307</v>
      </c>
      <c r="H833" s="86" t="n">
        <v>0.5964</v>
      </c>
      <c r="I833" s="85" t="s">
        <v>1202</v>
      </c>
    </row>
    <row r="834" customFormat="false" ht="15" hidden="false" customHeight="true" outlineLevel="0" collapsed="false">
      <c r="A834" s="81" t="n">
        <v>96032</v>
      </c>
      <c r="B834" s="81"/>
      <c r="C834" s="81"/>
      <c r="D834" s="81"/>
      <c r="E834" s="81" t="s">
        <v>1308</v>
      </c>
      <c r="F834" s="81"/>
      <c r="G834" s="82" t="s">
        <v>1309</v>
      </c>
      <c r="H834" s="83" t="n">
        <v>0.5964</v>
      </c>
      <c r="I834" s="82" t="s">
        <v>1202</v>
      </c>
    </row>
    <row r="835" customFormat="false" ht="15" hidden="false" customHeight="true" outlineLevel="0" collapsed="false">
      <c r="A835" s="84" t="n">
        <v>96032100</v>
      </c>
      <c r="B835" s="84" t="s">
        <v>1310</v>
      </c>
      <c r="C835" s="84"/>
      <c r="D835" s="84"/>
      <c r="E835" s="84"/>
      <c r="F835" s="84"/>
      <c r="G835" s="85" t="s">
        <v>1311</v>
      </c>
      <c r="H835" s="86" t="n">
        <v>0.5964</v>
      </c>
      <c r="I835" s="85" t="s">
        <v>1202</v>
      </c>
    </row>
    <row r="836" customFormat="false" ht="15" hidden="false" customHeight="true" outlineLevel="0" collapsed="false">
      <c r="A836" s="81" t="n">
        <v>96033000</v>
      </c>
      <c r="B836" s="81" t="s">
        <v>1312</v>
      </c>
      <c r="C836" s="81"/>
      <c r="D836" s="81"/>
      <c r="E836" s="81"/>
      <c r="F836" s="81"/>
      <c r="G836" s="82" t="s">
        <v>1313</v>
      </c>
      <c r="H836" s="83" t="n">
        <v>0.5964</v>
      </c>
      <c r="I836" s="82" t="s">
        <v>1202</v>
      </c>
    </row>
    <row r="837" customFormat="false" ht="15" hidden="false" customHeight="true" outlineLevel="0" collapsed="false">
      <c r="A837" s="84" t="n">
        <v>96050000</v>
      </c>
      <c r="B837" s="84" t="s">
        <v>1314</v>
      </c>
      <c r="C837" s="84"/>
      <c r="D837" s="84"/>
      <c r="E837" s="84"/>
      <c r="F837" s="84"/>
      <c r="G837" s="85" t="s">
        <v>1315</v>
      </c>
      <c r="H837" s="86" t="n">
        <v>0.5964</v>
      </c>
      <c r="I837" s="85" t="s">
        <v>1202</v>
      </c>
    </row>
    <row r="838" customFormat="false" ht="15" hidden="false" customHeight="true" outlineLevel="0" collapsed="false">
      <c r="A838" s="81" t="n">
        <v>9615</v>
      </c>
      <c r="B838" s="81"/>
      <c r="C838" s="81"/>
      <c r="D838" s="81"/>
      <c r="E838" s="81"/>
      <c r="F838" s="81" t="s">
        <v>1316</v>
      </c>
      <c r="G838" s="82" t="s">
        <v>1317</v>
      </c>
      <c r="H838" s="83" t="n">
        <v>0.5964</v>
      </c>
      <c r="I838" s="82" t="s">
        <v>1202</v>
      </c>
    </row>
    <row r="839" customFormat="false" ht="15" hidden="false" customHeight="true" outlineLevel="0" collapsed="false">
      <c r="A839" s="84" t="n">
        <v>96162000</v>
      </c>
      <c r="B839" s="84" t="s">
        <v>1318</v>
      </c>
      <c r="C839" s="84"/>
      <c r="D839" s="84"/>
      <c r="E839" s="84"/>
      <c r="F839" s="84"/>
      <c r="G839" s="85" t="s">
        <v>1319</v>
      </c>
      <c r="H839" s="86" t="n">
        <v>0.5964</v>
      </c>
      <c r="I839" s="85" t="s">
        <v>1202</v>
      </c>
    </row>
    <row r="840" customFormat="false" ht="15" hidden="false" customHeight="true" outlineLevel="0" collapsed="false">
      <c r="A840" s="81" t="n">
        <v>39233000</v>
      </c>
      <c r="B840" s="81" t="s">
        <v>93</v>
      </c>
      <c r="C840" s="81"/>
      <c r="D840" s="81"/>
      <c r="E840" s="81"/>
      <c r="F840" s="81"/>
      <c r="G840" s="82" t="s">
        <v>1320</v>
      </c>
      <c r="H840" s="83" t="n">
        <v>0.5964</v>
      </c>
      <c r="I840" s="82" t="s">
        <v>1202</v>
      </c>
    </row>
    <row r="841" customFormat="false" ht="15" hidden="false" customHeight="true" outlineLevel="0" collapsed="false">
      <c r="A841" s="84" t="n">
        <v>39249000</v>
      </c>
      <c r="B841" s="84" t="s">
        <v>682</v>
      </c>
      <c r="C841" s="84"/>
      <c r="D841" s="84"/>
      <c r="E841" s="84"/>
      <c r="F841" s="84"/>
      <c r="G841" s="85" t="s">
        <v>1320</v>
      </c>
      <c r="H841" s="86" t="n">
        <v>0.5964</v>
      </c>
      <c r="I841" s="85" t="s">
        <v>1202</v>
      </c>
    </row>
    <row r="842" customFormat="false" ht="15" hidden="false" customHeight="true" outlineLevel="0" collapsed="false">
      <c r="A842" s="81" t="n">
        <v>39241000</v>
      </c>
      <c r="B842" s="81" t="s">
        <v>680</v>
      </c>
      <c r="C842" s="81"/>
      <c r="D842" s="81"/>
      <c r="E842" s="81"/>
      <c r="F842" s="81"/>
      <c r="G842" s="82" t="s">
        <v>1320</v>
      </c>
      <c r="H842" s="83" t="n">
        <v>0.5964</v>
      </c>
      <c r="I842" s="82" t="s">
        <v>1202</v>
      </c>
    </row>
    <row r="843" customFormat="false" ht="15" hidden="false" customHeight="true" outlineLevel="0" collapsed="false">
      <c r="A843" s="84" t="n">
        <v>40149090</v>
      </c>
      <c r="B843" s="84" t="s">
        <v>1276</v>
      </c>
      <c r="C843" s="84"/>
      <c r="D843" s="84"/>
      <c r="E843" s="84"/>
      <c r="F843" s="84"/>
      <c r="G843" s="85" t="s">
        <v>1320</v>
      </c>
      <c r="H843" s="86" t="n">
        <v>0.5964</v>
      </c>
      <c r="I843" s="85" t="s">
        <v>1202</v>
      </c>
    </row>
    <row r="844" customFormat="false" ht="15" hidden="false" customHeight="true" outlineLevel="0" collapsed="false">
      <c r="A844" s="81" t="n">
        <v>70102000</v>
      </c>
      <c r="B844" s="81" t="s">
        <v>1321</v>
      </c>
      <c r="C844" s="81"/>
      <c r="D844" s="81"/>
      <c r="E844" s="81"/>
      <c r="F844" s="81"/>
      <c r="G844" s="82" t="s">
        <v>1320</v>
      </c>
      <c r="H844" s="83" t="n">
        <v>0.5964</v>
      </c>
      <c r="I844" s="82" t="s">
        <v>1202</v>
      </c>
    </row>
    <row r="845" customFormat="false" ht="15" hidden="false" customHeight="true" outlineLevel="0" collapsed="false">
      <c r="A845" s="84" t="n">
        <v>82121020</v>
      </c>
      <c r="B845" s="84" t="s">
        <v>1322</v>
      </c>
      <c r="C845" s="84"/>
      <c r="D845" s="84"/>
      <c r="E845" s="84"/>
      <c r="F845" s="84"/>
      <c r="G845" s="85" t="s">
        <v>1323</v>
      </c>
      <c r="H845" s="86" t="n">
        <v>0.5964</v>
      </c>
      <c r="I845" s="85" t="s">
        <v>1202</v>
      </c>
    </row>
    <row r="846" customFormat="false" ht="15" hidden="false" customHeight="true" outlineLevel="0" collapsed="false">
      <c r="A846" s="81" t="n">
        <v>82122010</v>
      </c>
      <c r="B846" s="81" t="s">
        <v>1324</v>
      </c>
      <c r="C846" s="81"/>
      <c r="D846" s="81"/>
      <c r="E846" s="81"/>
      <c r="F846" s="81"/>
      <c r="G846" s="82" t="s">
        <v>1323</v>
      </c>
      <c r="H846" s="83" t="n">
        <v>0.5964</v>
      </c>
      <c r="I846" s="82" t="s">
        <v>1202</v>
      </c>
    </row>
    <row r="847" customFormat="false" ht="15" hidden="false" customHeight="true" outlineLevel="0" collapsed="false">
      <c r="A847" s="84" t="n">
        <v>73211100</v>
      </c>
      <c r="B847" s="84" t="s">
        <v>1325</v>
      </c>
      <c r="C847" s="84"/>
      <c r="D847" s="84"/>
      <c r="E847" s="84"/>
      <c r="F847" s="84"/>
      <c r="G847" s="85" t="s">
        <v>1326</v>
      </c>
      <c r="H847" s="86" t="n">
        <v>0.4033</v>
      </c>
      <c r="I847" s="85" t="s">
        <v>1327</v>
      </c>
    </row>
    <row r="848" customFormat="false" ht="15" hidden="false" customHeight="true" outlineLevel="0" collapsed="false">
      <c r="A848" s="81" t="n">
        <v>73218100</v>
      </c>
      <c r="B848" s="81" t="s">
        <v>1328</v>
      </c>
      <c r="C848" s="81"/>
      <c r="D848" s="81"/>
      <c r="E848" s="81"/>
      <c r="F848" s="81"/>
      <c r="G848" s="82" t="s">
        <v>1326</v>
      </c>
      <c r="H848" s="83" t="n">
        <v>0.4033</v>
      </c>
      <c r="I848" s="82" t="s">
        <v>1327</v>
      </c>
    </row>
    <row r="849" customFormat="false" ht="15" hidden="false" customHeight="true" outlineLevel="0" collapsed="false">
      <c r="A849" s="84" t="n">
        <v>73219000</v>
      </c>
      <c r="B849" s="84" t="s">
        <v>1329</v>
      </c>
      <c r="C849" s="84"/>
      <c r="D849" s="84"/>
      <c r="E849" s="84"/>
      <c r="F849" s="84"/>
      <c r="G849" s="85" t="s">
        <v>1326</v>
      </c>
      <c r="H849" s="86" t="n">
        <v>0.4033</v>
      </c>
      <c r="I849" s="85" t="s">
        <v>1327</v>
      </c>
    </row>
    <row r="850" customFormat="false" ht="15" hidden="false" customHeight="true" outlineLevel="0" collapsed="false">
      <c r="A850" s="81" t="n">
        <v>84181000</v>
      </c>
      <c r="B850" s="81" t="s">
        <v>1330</v>
      </c>
      <c r="C850" s="81"/>
      <c r="D850" s="81"/>
      <c r="E850" s="81"/>
      <c r="F850" s="81"/>
      <c r="G850" s="82" t="s">
        <v>1331</v>
      </c>
      <c r="H850" s="83" t="n">
        <v>0.4033</v>
      </c>
      <c r="I850" s="82" t="s">
        <v>1327</v>
      </c>
    </row>
    <row r="851" customFormat="false" ht="15" hidden="false" customHeight="true" outlineLevel="0" collapsed="false">
      <c r="A851" s="84" t="n">
        <v>84182100</v>
      </c>
      <c r="B851" s="84" t="s">
        <v>1332</v>
      </c>
      <c r="C851" s="84"/>
      <c r="D851" s="84"/>
      <c r="E851" s="84"/>
      <c r="F851" s="84"/>
      <c r="G851" s="85" t="s">
        <v>1333</v>
      </c>
      <c r="H851" s="86" t="n">
        <v>0.4033</v>
      </c>
      <c r="I851" s="85" t="s">
        <v>1327</v>
      </c>
    </row>
    <row r="852" customFormat="false" ht="15" hidden="false" customHeight="true" outlineLevel="0" collapsed="false">
      <c r="A852" s="81" t="n">
        <v>84182900</v>
      </c>
      <c r="B852" s="81" t="s">
        <v>1334</v>
      </c>
      <c r="C852" s="81"/>
      <c r="D852" s="81"/>
      <c r="E852" s="81"/>
      <c r="F852" s="81"/>
      <c r="G852" s="82" t="s">
        <v>1335</v>
      </c>
      <c r="H852" s="83" t="n">
        <v>0.4033</v>
      </c>
      <c r="I852" s="82" t="s">
        <v>1327</v>
      </c>
    </row>
    <row r="853" customFormat="false" ht="15" hidden="false" customHeight="true" outlineLevel="0" collapsed="false">
      <c r="A853" s="84" t="n">
        <v>84183000</v>
      </c>
      <c r="B853" s="84" t="s">
        <v>1336</v>
      </c>
      <c r="C853" s="84"/>
      <c r="D853" s="84"/>
      <c r="E853" s="84"/>
      <c r="F853" s="84"/>
      <c r="G853" s="85" t="s">
        <v>1337</v>
      </c>
      <c r="H853" s="86" t="n">
        <v>0.4033</v>
      </c>
      <c r="I853" s="85" t="s">
        <v>1327</v>
      </c>
    </row>
    <row r="854" customFormat="false" ht="15" hidden="false" customHeight="true" outlineLevel="0" collapsed="false">
      <c r="A854" s="81" t="n">
        <v>84184000</v>
      </c>
      <c r="B854" s="81" t="s">
        <v>1338</v>
      </c>
      <c r="C854" s="81"/>
      <c r="D854" s="81"/>
      <c r="E854" s="81"/>
      <c r="F854" s="81"/>
      <c r="G854" s="82" t="s">
        <v>1339</v>
      </c>
      <c r="H854" s="83" t="n">
        <v>0.4033</v>
      </c>
      <c r="I854" s="82" t="s">
        <v>1327</v>
      </c>
    </row>
    <row r="855" customFormat="false" ht="15" hidden="false" customHeight="true" outlineLevel="0" collapsed="false">
      <c r="A855" s="84" t="n">
        <v>841850</v>
      </c>
      <c r="B855" s="84"/>
      <c r="C855" s="84"/>
      <c r="D855" s="84" t="s">
        <v>1340</v>
      </c>
      <c r="E855" s="84"/>
      <c r="F855" s="84"/>
      <c r="G855" s="85" t="s">
        <v>1341</v>
      </c>
      <c r="H855" s="86" t="n">
        <v>0.4033</v>
      </c>
      <c r="I855" s="85" t="s">
        <v>1327</v>
      </c>
    </row>
    <row r="856" customFormat="false" ht="15" hidden="false" customHeight="true" outlineLevel="0" collapsed="false">
      <c r="A856" s="81" t="n">
        <v>8418699</v>
      </c>
      <c r="B856" s="81"/>
      <c r="C856" s="81" t="s">
        <v>1342</v>
      </c>
      <c r="D856" s="81"/>
      <c r="E856" s="81"/>
      <c r="F856" s="81"/>
      <c r="G856" s="82" t="s">
        <v>1343</v>
      </c>
      <c r="H856" s="83" t="n">
        <v>0.4033</v>
      </c>
      <c r="I856" s="82" t="s">
        <v>1327</v>
      </c>
    </row>
    <row r="857" customFormat="false" ht="15" hidden="false" customHeight="true" outlineLevel="0" collapsed="false">
      <c r="A857" s="84" t="n">
        <v>84186999</v>
      </c>
      <c r="B857" s="84" t="s">
        <v>1344</v>
      </c>
      <c r="C857" s="84"/>
      <c r="D857" s="84"/>
      <c r="E857" s="84"/>
      <c r="F857" s="84"/>
      <c r="G857" s="85" t="s">
        <v>1345</v>
      </c>
      <c r="H857" s="86" t="n">
        <v>0.4033</v>
      </c>
      <c r="I857" s="85" t="s">
        <v>1327</v>
      </c>
    </row>
    <row r="858" customFormat="false" ht="15" hidden="false" customHeight="true" outlineLevel="0" collapsed="false">
      <c r="A858" s="81" t="n">
        <v>84189900</v>
      </c>
      <c r="B858" s="81" t="s">
        <v>336</v>
      </c>
      <c r="C858" s="81"/>
      <c r="D858" s="81"/>
      <c r="E858" s="81"/>
      <c r="F858" s="81"/>
      <c r="G858" s="82" t="s">
        <v>1346</v>
      </c>
      <c r="H858" s="83" t="n">
        <v>0.4033</v>
      </c>
      <c r="I858" s="82" t="s">
        <v>1327</v>
      </c>
    </row>
    <row r="859" customFormat="false" ht="15" hidden="false" customHeight="true" outlineLevel="0" collapsed="false">
      <c r="A859" s="84" t="n">
        <v>842112</v>
      </c>
      <c r="B859" s="84"/>
      <c r="C859" s="84"/>
      <c r="D859" s="84" t="s">
        <v>1347</v>
      </c>
      <c r="E859" s="84"/>
      <c r="F859" s="84"/>
      <c r="G859" s="85" t="s">
        <v>1348</v>
      </c>
      <c r="H859" s="86" t="n">
        <v>0.4033</v>
      </c>
      <c r="I859" s="85" t="s">
        <v>1327</v>
      </c>
    </row>
    <row r="860" customFormat="false" ht="15" hidden="false" customHeight="true" outlineLevel="0" collapsed="false">
      <c r="A860" s="81" t="n">
        <v>84211990</v>
      </c>
      <c r="B860" s="81" t="s">
        <v>1349</v>
      </c>
      <c r="C860" s="81"/>
      <c r="D860" s="81"/>
      <c r="E860" s="81"/>
      <c r="F860" s="81"/>
      <c r="G860" s="82" t="s">
        <v>1350</v>
      </c>
      <c r="H860" s="83" t="n">
        <v>0.4033</v>
      </c>
      <c r="I860" s="82" t="s">
        <v>1327</v>
      </c>
    </row>
    <row r="861" customFormat="false" ht="15" hidden="false" customHeight="true" outlineLevel="0" collapsed="false">
      <c r="A861" s="84" t="n">
        <v>84186931</v>
      </c>
      <c r="B861" s="84" t="s">
        <v>1351</v>
      </c>
      <c r="C861" s="84"/>
      <c r="D861" s="84"/>
      <c r="E861" s="84"/>
      <c r="F861" s="84"/>
      <c r="G861" s="85" t="s">
        <v>1352</v>
      </c>
      <c r="H861" s="86" t="n">
        <v>0.4033</v>
      </c>
      <c r="I861" s="85" t="s">
        <v>1327</v>
      </c>
    </row>
    <row r="862" customFormat="false" ht="15" hidden="false" customHeight="true" outlineLevel="0" collapsed="false">
      <c r="A862" s="81" t="n">
        <v>84219</v>
      </c>
      <c r="B862" s="81"/>
      <c r="C862" s="81"/>
      <c r="D862" s="81"/>
      <c r="E862" s="81" t="s">
        <v>172</v>
      </c>
      <c r="F862" s="81"/>
      <c r="G862" s="82" t="s">
        <v>1353</v>
      </c>
      <c r="H862" s="83" t="n">
        <v>0.4033</v>
      </c>
      <c r="I862" s="82" t="s">
        <v>1327</v>
      </c>
    </row>
    <row r="863" customFormat="false" ht="15" hidden="false" customHeight="true" outlineLevel="0" collapsed="false">
      <c r="A863" s="84" t="n">
        <v>84221100</v>
      </c>
      <c r="B863" s="84" t="s">
        <v>1354</v>
      </c>
      <c r="C863" s="84"/>
      <c r="D863" s="84"/>
      <c r="E863" s="84"/>
      <c r="F863" s="84"/>
      <c r="G863" s="85" t="s">
        <v>1355</v>
      </c>
      <c r="H863" s="86" t="n">
        <v>0.4033</v>
      </c>
      <c r="I863" s="85" t="s">
        <v>1327</v>
      </c>
    </row>
    <row r="864" customFormat="false" ht="15" hidden="false" customHeight="true" outlineLevel="0" collapsed="false">
      <c r="A864" s="81" t="n">
        <v>84229010</v>
      </c>
      <c r="B864" s="81" t="s">
        <v>1356</v>
      </c>
      <c r="C864" s="81"/>
      <c r="D864" s="81"/>
      <c r="E864" s="81"/>
      <c r="F864" s="81"/>
      <c r="G864" s="82" t="s">
        <v>1355</v>
      </c>
      <c r="H864" s="83" t="n">
        <v>0.4033</v>
      </c>
      <c r="I864" s="82" t="s">
        <v>1327</v>
      </c>
    </row>
    <row r="865" customFormat="false" ht="15" hidden="false" customHeight="true" outlineLevel="0" collapsed="false">
      <c r="A865" s="84" t="n">
        <v>844331</v>
      </c>
      <c r="B865" s="84"/>
      <c r="C865" s="84"/>
      <c r="D865" s="84" t="s">
        <v>1357</v>
      </c>
      <c r="E865" s="84"/>
      <c r="F865" s="84"/>
      <c r="G865" s="85" t="s">
        <v>1358</v>
      </c>
      <c r="H865" s="86" t="n">
        <v>0.5386</v>
      </c>
      <c r="I865" s="85" t="s">
        <v>1327</v>
      </c>
    </row>
    <row r="866" customFormat="false" ht="15" hidden="false" customHeight="true" outlineLevel="0" collapsed="false">
      <c r="A866" s="81" t="n">
        <v>844332</v>
      </c>
      <c r="B866" s="81"/>
      <c r="C866" s="81"/>
      <c r="D866" s="81" t="s">
        <v>1359</v>
      </c>
      <c r="E866" s="81"/>
      <c r="F866" s="81"/>
      <c r="G866" s="82" t="s">
        <v>1360</v>
      </c>
      <c r="H866" s="83" t="n">
        <v>0.5386</v>
      </c>
      <c r="I866" s="82" t="s">
        <v>1327</v>
      </c>
    </row>
    <row r="867" customFormat="false" ht="15" hidden="false" customHeight="true" outlineLevel="0" collapsed="false">
      <c r="A867" s="84" t="n">
        <v>84439</v>
      </c>
      <c r="B867" s="84"/>
      <c r="C867" s="84"/>
      <c r="D867" s="84"/>
      <c r="E867" s="84" t="s">
        <v>1361</v>
      </c>
      <c r="F867" s="84"/>
      <c r="G867" s="85" t="s">
        <v>1362</v>
      </c>
      <c r="H867" s="86" t="n">
        <v>0.5386</v>
      </c>
      <c r="I867" s="85" t="s">
        <v>1327</v>
      </c>
    </row>
    <row r="868" customFormat="false" ht="15" hidden="false" customHeight="true" outlineLevel="0" collapsed="false">
      <c r="A868" s="81" t="n">
        <v>84501100</v>
      </c>
      <c r="B868" s="81" t="s">
        <v>1363</v>
      </c>
      <c r="C868" s="81"/>
      <c r="D868" s="81"/>
      <c r="E868" s="81"/>
      <c r="F868" s="81"/>
      <c r="G868" s="82" t="s">
        <v>1364</v>
      </c>
      <c r="H868" s="83" t="n">
        <v>0.4033</v>
      </c>
      <c r="I868" s="82" t="s">
        <v>1327</v>
      </c>
    </row>
    <row r="869" customFormat="false" ht="15" hidden="false" customHeight="true" outlineLevel="0" collapsed="false">
      <c r="A869" s="84" t="n">
        <v>84501200</v>
      </c>
      <c r="B869" s="84" t="s">
        <v>1365</v>
      </c>
      <c r="C869" s="84"/>
      <c r="D869" s="84"/>
      <c r="E869" s="84"/>
      <c r="F869" s="84"/>
      <c r="G869" s="85" t="s">
        <v>1366</v>
      </c>
      <c r="H869" s="86" t="n">
        <v>0.4033</v>
      </c>
      <c r="I869" s="85" t="s">
        <v>1327</v>
      </c>
    </row>
    <row r="870" customFormat="false" ht="15" hidden="false" customHeight="true" outlineLevel="0" collapsed="false">
      <c r="A870" s="81" t="n">
        <v>84501900</v>
      </c>
      <c r="B870" s="81" t="s">
        <v>1367</v>
      </c>
      <c r="C870" s="81"/>
      <c r="D870" s="81"/>
      <c r="E870" s="81"/>
      <c r="F870" s="81"/>
      <c r="G870" s="82" t="s">
        <v>1368</v>
      </c>
      <c r="H870" s="83" t="n">
        <v>0.4033</v>
      </c>
      <c r="I870" s="82" t="s">
        <v>1327</v>
      </c>
    </row>
    <row r="871" customFormat="false" ht="15" hidden="false" customHeight="true" outlineLevel="0" collapsed="false">
      <c r="A871" s="84" t="n">
        <v>845020</v>
      </c>
      <c r="B871" s="84"/>
      <c r="C871" s="84"/>
      <c r="D871" s="84" t="s">
        <v>1369</v>
      </c>
      <c r="E871" s="84"/>
      <c r="F871" s="84"/>
      <c r="G871" s="85" t="s">
        <v>1370</v>
      </c>
      <c r="H871" s="86" t="n">
        <v>0.4033</v>
      </c>
      <c r="I871" s="85" t="s">
        <v>1327</v>
      </c>
    </row>
    <row r="872" customFormat="false" ht="15" hidden="false" customHeight="true" outlineLevel="0" collapsed="false">
      <c r="A872" s="81" t="n">
        <v>845090</v>
      </c>
      <c r="B872" s="81"/>
      <c r="C872" s="81"/>
      <c r="D872" s="81" t="s">
        <v>1371</v>
      </c>
      <c r="E872" s="81"/>
      <c r="F872" s="81"/>
      <c r="G872" s="82" t="s">
        <v>1372</v>
      </c>
      <c r="H872" s="83" t="n">
        <v>0.4033</v>
      </c>
      <c r="I872" s="82" t="s">
        <v>1327</v>
      </c>
    </row>
    <row r="873" customFormat="false" ht="15" hidden="false" customHeight="true" outlineLevel="0" collapsed="false">
      <c r="A873" s="84" t="n">
        <v>84512100</v>
      </c>
      <c r="B873" s="84" t="s">
        <v>1373</v>
      </c>
      <c r="C873" s="84"/>
      <c r="D873" s="84"/>
      <c r="E873" s="84"/>
      <c r="F873" s="84"/>
      <c r="G873" s="85" t="s">
        <v>1374</v>
      </c>
      <c r="H873" s="86" t="n">
        <v>0.4033</v>
      </c>
      <c r="I873" s="85" t="s">
        <v>1327</v>
      </c>
    </row>
    <row r="874" customFormat="false" ht="15" hidden="false" customHeight="true" outlineLevel="0" collapsed="false">
      <c r="A874" s="81" t="n">
        <v>84512990</v>
      </c>
      <c r="B874" s="81" t="s">
        <v>1375</v>
      </c>
      <c r="C874" s="81"/>
      <c r="D874" s="81"/>
      <c r="E874" s="81"/>
      <c r="F874" s="81"/>
      <c r="G874" s="82" t="s">
        <v>1376</v>
      </c>
      <c r="H874" s="83" t="n">
        <v>0.4033</v>
      </c>
      <c r="I874" s="82" t="s">
        <v>1327</v>
      </c>
    </row>
    <row r="875" customFormat="false" ht="15" hidden="false" customHeight="true" outlineLevel="0" collapsed="false">
      <c r="A875" s="84" t="n">
        <v>845190</v>
      </c>
      <c r="B875" s="84"/>
      <c r="C875" s="84"/>
      <c r="D875" s="84" t="s">
        <v>1377</v>
      </c>
      <c r="E875" s="84"/>
      <c r="F875" s="84"/>
      <c r="G875" s="85" t="s">
        <v>1378</v>
      </c>
      <c r="H875" s="86" t="n">
        <v>0.4033</v>
      </c>
      <c r="I875" s="85" t="s">
        <v>1327</v>
      </c>
    </row>
    <row r="876" customFormat="false" ht="15" hidden="false" customHeight="true" outlineLevel="0" collapsed="false">
      <c r="A876" s="81" t="n">
        <v>84521000</v>
      </c>
      <c r="B876" s="81" t="s">
        <v>1379</v>
      </c>
      <c r="C876" s="81"/>
      <c r="D876" s="81"/>
      <c r="E876" s="81"/>
      <c r="F876" s="81"/>
      <c r="G876" s="82" t="s">
        <v>1380</v>
      </c>
      <c r="H876" s="83" t="n">
        <v>0.4033</v>
      </c>
      <c r="I876" s="82" t="s">
        <v>1327</v>
      </c>
    </row>
    <row r="877" customFormat="false" ht="15" hidden="false" customHeight="true" outlineLevel="0" collapsed="false">
      <c r="A877" s="84" t="n">
        <v>847130</v>
      </c>
      <c r="B877" s="84"/>
      <c r="C877" s="84"/>
      <c r="D877" s="84" t="s">
        <v>1381</v>
      </c>
      <c r="E877" s="84"/>
      <c r="F877" s="84"/>
      <c r="G877" s="85" t="s">
        <v>1382</v>
      </c>
      <c r="H877" s="86" t="n">
        <v>0.5386</v>
      </c>
      <c r="I877" s="85" t="s">
        <v>1327</v>
      </c>
    </row>
    <row r="878" customFormat="false" ht="15" hidden="false" customHeight="true" outlineLevel="0" collapsed="false">
      <c r="A878" s="81" t="n">
        <v>84714</v>
      </c>
      <c r="B878" s="81"/>
      <c r="C878" s="81"/>
      <c r="D878" s="81"/>
      <c r="E878" s="81" t="s">
        <v>1383</v>
      </c>
      <c r="F878" s="81"/>
      <c r="G878" s="82" t="s">
        <v>1384</v>
      </c>
      <c r="H878" s="83" t="n">
        <v>0.5386</v>
      </c>
      <c r="I878" s="82" t="s">
        <v>1327</v>
      </c>
    </row>
    <row r="879" customFormat="false" ht="15" hidden="false" customHeight="true" outlineLevel="0" collapsed="false">
      <c r="A879" s="84" t="n">
        <v>84715010</v>
      </c>
      <c r="B879" s="84" t="s">
        <v>1385</v>
      </c>
      <c r="C879" s="84"/>
      <c r="D879" s="84"/>
      <c r="E879" s="84"/>
      <c r="F879" s="84"/>
      <c r="G879" s="85" t="s">
        <v>1386</v>
      </c>
      <c r="H879" s="86" t="n">
        <v>0.5386</v>
      </c>
      <c r="I879" s="85" t="s">
        <v>1327</v>
      </c>
    </row>
    <row r="880" customFormat="false" ht="15" hidden="false" customHeight="true" outlineLevel="0" collapsed="false">
      <c r="A880" s="81" t="n">
        <v>8471605</v>
      </c>
      <c r="B880" s="81"/>
      <c r="C880" s="81" t="s">
        <v>1387</v>
      </c>
      <c r="D880" s="81"/>
      <c r="E880" s="81"/>
      <c r="F880" s="81"/>
      <c r="G880" s="82" t="s">
        <v>1388</v>
      </c>
      <c r="H880" s="83" t="n">
        <v>0.5386</v>
      </c>
      <c r="I880" s="82" t="s">
        <v>1327</v>
      </c>
    </row>
    <row r="881" customFormat="false" ht="15" hidden="false" customHeight="true" outlineLevel="0" collapsed="false">
      <c r="A881" s="84" t="n">
        <v>84716090</v>
      </c>
      <c r="B881" s="84" t="s">
        <v>1389</v>
      </c>
      <c r="C881" s="84"/>
      <c r="D881" s="84"/>
      <c r="E881" s="84"/>
      <c r="F881" s="84"/>
      <c r="G881" s="85" t="s">
        <v>1390</v>
      </c>
      <c r="H881" s="86" t="n">
        <v>0.5386</v>
      </c>
      <c r="I881" s="85" t="s">
        <v>1327</v>
      </c>
    </row>
    <row r="882" customFormat="false" ht="15" hidden="false" customHeight="true" outlineLevel="0" collapsed="false">
      <c r="A882" s="81" t="n">
        <v>847170</v>
      </c>
      <c r="B882" s="81"/>
      <c r="C882" s="81"/>
      <c r="D882" s="81" t="s">
        <v>1391</v>
      </c>
      <c r="E882" s="81"/>
      <c r="F882" s="81"/>
      <c r="G882" s="82" t="s">
        <v>1392</v>
      </c>
      <c r="H882" s="83" t="n">
        <v>0.5386</v>
      </c>
      <c r="I882" s="82" t="s">
        <v>1327</v>
      </c>
    </row>
    <row r="883" customFormat="false" ht="15" hidden="false" customHeight="true" outlineLevel="0" collapsed="false">
      <c r="A883" s="84" t="n">
        <v>847190</v>
      </c>
      <c r="B883" s="84"/>
      <c r="C883" s="84"/>
      <c r="D883" s="84" t="s">
        <v>1393</v>
      </c>
      <c r="E883" s="84"/>
      <c r="F883" s="84"/>
      <c r="G883" s="85" t="s">
        <v>1394</v>
      </c>
      <c r="H883" s="86" t="n">
        <v>0.5386</v>
      </c>
      <c r="I883" s="85" t="s">
        <v>1327</v>
      </c>
    </row>
    <row r="884" customFormat="false" ht="15" hidden="false" customHeight="true" outlineLevel="0" collapsed="false">
      <c r="A884" s="81" t="n">
        <v>847330</v>
      </c>
      <c r="B884" s="81"/>
      <c r="C884" s="81"/>
      <c r="D884" s="81" t="s">
        <v>1395</v>
      </c>
      <c r="E884" s="81"/>
      <c r="F884" s="81"/>
      <c r="G884" s="82" t="s">
        <v>1396</v>
      </c>
      <c r="H884" s="83" t="n">
        <v>0.5386</v>
      </c>
      <c r="I884" s="82" t="s">
        <v>1327</v>
      </c>
    </row>
    <row r="885" customFormat="false" ht="15" hidden="false" customHeight="true" outlineLevel="0" collapsed="false">
      <c r="A885" s="84" t="n">
        <v>85043</v>
      </c>
      <c r="B885" s="84"/>
      <c r="C885" s="84"/>
      <c r="D885" s="84"/>
      <c r="E885" s="84" t="s">
        <v>1397</v>
      </c>
      <c r="F885" s="84"/>
      <c r="G885" s="85" t="s">
        <v>1398</v>
      </c>
      <c r="H885" s="86" t="n">
        <v>0.4033</v>
      </c>
      <c r="I885" s="85" t="s">
        <v>1327</v>
      </c>
    </row>
    <row r="886" customFormat="false" ht="15" hidden="false" customHeight="true" outlineLevel="0" collapsed="false">
      <c r="A886" s="81" t="n">
        <v>85044010</v>
      </c>
      <c r="B886" s="81" t="s">
        <v>1399</v>
      </c>
      <c r="C886" s="81"/>
      <c r="D886" s="81"/>
      <c r="E886" s="81"/>
      <c r="F886" s="81"/>
      <c r="G886" s="82" t="s">
        <v>1400</v>
      </c>
      <c r="H886" s="83" t="n">
        <v>0.4033</v>
      </c>
      <c r="I886" s="82" t="s">
        <v>1327</v>
      </c>
    </row>
    <row r="887" customFormat="false" ht="15" hidden="false" customHeight="true" outlineLevel="0" collapsed="false">
      <c r="A887" s="84" t="n">
        <v>85044040</v>
      </c>
      <c r="B887" s="84" t="s">
        <v>1401</v>
      </c>
      <c r="C887" s="84"/>
      <c r="D887" s="84"/>
      <c r="E887" s="84"/>
      <c r="F887" s="84"/>
      <c r="G887" s="85" t="s">
        <v>1402</v>
      </c>
      <c r="H887" s="86" t="n">
        <v>0.5386</v>
      </c>
      <c r="I887" s="85" t="s">
        <v>1327</v>
      </c>
    </row>
    <row r="888" customFormat="false" ht="15" hidden="false" customHeight="true" outlineLevel="0" collapsed="false">
      <c r="A888" s="81" t="n">
        <v>85078000</v>
      </c>
      <c r="B888" s="81" t="s">
        <v>1403</v>
      </c>
      <c r="C888" s="81"/>
      <c r="D888" s="81"/>
      <c r="E888" s="81"/>
      <c r="F888" s="81"/>
      <c r="G888" s="82" t="s">
        <v>1404</v>
      </c>
      <c r="H888" s="83" t="n">
        <v>0.4033</v>
      </c>
      <c r="I888" s="82" t="s">
        <v>1327</v>
      </c>
    </row>
    <row r="889" customFormat="false" ht="15" hidden="false" customHeight="true" outlineLevel="0" collapsed="false">
      <c r="A889" s="84" t="n">
        <v>8508</v>
      </c>
      <c r="B889" s="84"/>
      <c r="C889" s="84"/>
      <c r="D889" s="84"/>
      <c r="E889" s="84"/>
      <c r="F889" s="84" t="s">
        <v>1405</v>
      </c>
      <c r="G889" s="85" t="s">
        <v>1406</v>
      </c>
      <c r="H889" s="86" t="n">
        <v>0.4033</v>
      </c>
      <c r="I889" s="85" t="s">
        <v>1327</v>
      </c>
    </row>
    <row r="890" customFormat="false" ht="15" hidden="false" customHeight="true" outlineLevel="0" collapsed="false">
      <c r="A890" s="81" t="n">
        <v>8509</v>
      </c>
      <c r="B890" s="81"/>
      <c r="C890" s="81"/>
      <c r="D890" s="81"/>
      <c r="E890" s="81"/>
      <c r="F890" s="81" t="s">
        <v>1407</v>
      </c>
      <c r="G890" s="82" t="s">
        <v>1408</v>
      </c>
      <c r="H890" s="83" t="n">
        <v>0.4033</v>
      </c>
      <c r="I890" s="82" t="s">
        <v>1327</v>
      </c>
    </row>
    <row r="891" customFormat="false" ht="15" hidden="false" customHeight="true" outlineLevel="0" collapsed="false">
      <c r="A891" s="84" t="n">
        <v>85098010</v>
      </c>
      <c r="B891" s="84" t="s">
        <v>1409</v>
      </c>
      <c r="C891" s="84"/>
      <c r="D891" s="84"/>
      <c r="E891" s="84"/>
      <c r="F891" s="84"/>
      <c r="G891" s="85" t="s">
        <v>1410</v>
      </c>
      <c r="H891" s="86" t="n">
        <v>0.4033</v>
      </c>
      <c r="I891" s="85" t="s">
        <v>1327</v>
      </c>
    </row>
    <row r="892" customFormat="false" ht="15" hidden="false" customHeight="true" outlineLevel="0" collapsed="false">
      <c r="A892" s="81" t="n">
        <v>85161000</v>
      </c>
      <c r="B892" s="81" t="s">
        <v>1411</v>
      </c>
      <c r="C892" s="81"/>
      <c r="D892" s="81"/>
      <c r="E892" s="81"/>
      <c r="F892" s="81"/>
      <c r="G892" s="82" t="s">
        <v>1412</v>
      </c>
      <c r="H892" s="83" t="n">
        <v>0.4033</v>
      </c>
      <c r="I892" s="82" t="s">
        <v>1327</v>
      </c>
    </row>
    <row r="893" customFormat="false" ht="15" hidden="false" customHeight="true" outlineLevel="0" collapsed="false">
      <c r="A893" s="84" t="n">
        <v>85164000</v>
      </c>
      <c r="B893" s="84" t="s">
        <v>1413</v>
      </c>
      <c r="C893" s="84"/>
      <c r="D893" s="84"/>
      <c r="E893" s="84"/>
      <c r="F893" s="84"/>
      <c r="G893" s="85" t="s">
        <v>1414</v>
      </c>
      <c r="H893" s="86" t="n">
        <v>0.4033</v>
      </c>
      <c r="I893" s="85" t="s">
        <v>1327</v>
      </c>
    </row>
    <row r="894" customFormat="false" ht="15" hidden="false" customHeight="true" outlineLevel="0" collapsed="false">
      <c r="A894" s="81" t="n">
        <v>85165000</v>
      </c>
      <c r="B894" s="81" t="s">
        <v>1415</v>
      </c>
      <c r="C894" s="81"/>
      <c r="D894" s="81"/>
      <c r="E894" s="81"/>
      <c r="F894" s="81"/>
      <c r="G894" s="82" t="s">
        <v>1416</v>
      </c>
      <c r="H894" s="83" t="n">
        <v>0.4033</v>
      </c>
      <c r="I894" s="82" t="s">
        <v>1327</v>
      </c>
    </row>
    <row r="895" customFormat="false" ht="15" hidden="false" customHeight="true" outlineLevel="0" collapsed="false">
      <c r="A895" s="84" t="n">
        <v>85166000</v>
      </c>
      <c r="B895" s="84" t="s">
        <v>1417</v>
      </c>
      <c r="C895" s="84"/>
      <c r="D895" s="84"/>
      <c r="E895" s="84"/>
      <c r="F895" s="84"/>
      <c r="G895" s="85" t="s">
        <v>1418</v>
      </c>
      <c r="H895" s="86" t="n">
        <v>0.4033</v>
      </c>
      <c r="I895" s="85" t="s">
        <v>1327</v>
      </c>
    </row>
    <row r="896" customFormat="false" ht="15" hidden="false" customHeight="true" outlineLevel="0" collapsed="false">
      <c r="A896" s="81" t="n">
        <v>85166000</v>
      </c>
      <c r="B896" s="81" t="s">
        <v>1417</v>
      </c>
      <c r="C896" s="81"/>
      <c r="D896" s="81"/>
      <c r="E896" s="81"/>
      <c r="F896" s="81"/>
      <c r="G896" s="82" t="s">
        <v>1419</v>
      </c>
      <c r="H896" s="83" t="n">
        <v>0.4033</v>
      </c>
      <c r="I896" s="82" t="s">
        <v>1327</v>
      </c>
    </row>
    <row r="897" customFormat="false" ht="15" hidden="false" customHeight="true" outlineLevel="0" collapsed="false">
      <c r="A897" s="84" t="n">
        <v>85167100</v>
      </c>
      <c r="B897" s="84" t="s">
        <v>1420</v>
      </c>
      <c r="C897" s="84"/>
      <c r="D897" s="84"/>
      <c r="E897" s="84"/>
      <c r="F897" s="84"/>
      <c r="G897" s="85" t="s">
        <v>1421</v>
      </c>
      <c r="H897" s="86" t="n">
        <v>0.4033</v>
      </c>
      <c r="I897" s="85" t="s">
        <v>1327</v>
      </c>
    </row>
    <row r="898" customFormat="false" ht="15" hidden="false" customHeight="true" outlineLevel="0" collapsed="false">
      <c r="A898" s="81" t="n">
        <v>85167200</v>
      </c>
      <c r="B898" s="81" t="s">
        <v>1422</v>
      </c>
      <c r="C898" s="81"/>
      <c r="D898" s="81"/>
      <c r="E898" s="81"/>
      <c r="F898" s="81"/>
      <c r="G898" s="82" t="s">
        <v>1423</v>
      </c>
      <c r="H898" s="83" t="n">
        <v>0.4033</v>
      </c>
      <c r="I898" s="82" t="s">
        <v>1327</v>
      </c>
    </row>
    <row r="899" customFormat="false" ht="15" hidden="false" customHeight="true" outlineLevel="0" collapsed="false">
      <c r="A899" s="84" t="n">
        <v>851679</v>
      </c>
      <c r="B899" s="84"/>
      <c r="C899" s="84"/>
      <c r="D899" s="84" t="s">
        <v>1424</v>
      </c>
      <c r="E899" s="84"/>
      <c r="F899" s="84"/>
      <c r="G899" s="85" t="s">
        <v>1425</v>
      </c>
      <c r="H899" s="86" t="n">
        <v>0.4033</v>
      </c>
      <c r="I899" s="85" t="s">
        <v>1327</v>
      </c>
    </row>
    <row r="900" customFormat="false" ht="15" hidden="false" customHeight="true" outlineLevel="0" collapsed="false">
      <c r="A900" s="81" t="n">
        <v>85169000</v>
      </c>
      <c r="B900" s="81" t="s">
        <v>1426</v>
      </c>
      <c r="C900" s="81"/>
      <c r="D900" s="81"/>
      <c r="E900" s="81"/>
      <c r="F900" s="81"/>
      <c r="G900" s="82" t="s">
        <v>1427</v>
      </c>
      <c r="H900" s="83" t="n">
        <v>0.4033</v>
      </c>
      <c r="I900" s="82" t="s">
        <v>1327</v>
      </c>
    </row>
    <row r="901" customFormat="false" ht="15" hidden="false" customHeight="true" outlineLevel="0" collapsed="false">
      <c r="A901" s="84" t="n">
        <v>85171100</v>
      </c>
      <c r="B901" s="84" t="s">
        <v>1428</v>
      </c>
      <c r="C901" s="84"/>
      <c r="D901" s="84"/>
      <c r="E901" s="84"/>
      <c r="F901" s="84"/>
      <c r="G901" s="85" t="s">
        <v>1429</v>
      </c>
      <c r="H901" s="86" t="n">
        <v>0.4033</v>
      </c>
      <c r="I901" s="85" t="s">
        <v>1327</v>
      </c>
    </row>
    <row r="902" customFormat="false" ht="15" hidden="false" customHeight="true" outlineLevel="0" collapsed="false">
      <c r="A902" s="81" t="n">
        <v>8517123</v>
      </c>
      <c r="B902" s="81"/>
      <c r="C902" s="81" t="s">
        <v>1430</v>
      </c>
      <c r="D902" s="81"/>
      <c r="E902" s="81"/>
      <c r="F902" s="81"/>
      <c r="G902" s="82" t="s">
        <v>1431</v>
      </c>
      <c r="H902" s="83" t="n">
        <v>0.5386</v>
      </c>
      <c r="I902" s="82" t="s">
        <v>1327</v>
      </c>
    </row>
    <row r="903" customFormat="false" ht="15" hidden="false" customHeight="true" outlineLevel="0" collapsed="false">
      <c r="A903" s="84" t="n">
        <v>85171231</v>
      </c>
      <c r="B903" s="84" t="s">
        <v>1432</v>
      </c>
      <c r="C903" s="84"/>
      <c r="D903" s="84"/>
      <c r="E903" s="84"/>
      <c r="F903" s="84"/>
      <c r="G903" s="85" t="s">
        <v>1433</v>
      </c>
      <c r="H903" s="86" t="n">
        <v>0.5386</v>
      </c>
      <c r="I903" s="85" t="s">
        <v>1327</v>
      </c>
    </row>
    <row r="904" customFormat="false" ht="15" hidden="false" customHeight="true" outlineLevel="0" collapsed="false">
      <c r="A904" s="81" t="n">
        <v>851712</v>
      </c>
      <c r="B904" s="81"/>
      <c r="C904" s="81"/>
      <c r="D904" s="81" t="s">
        <v>1434</v>
      </c>
      <c r="E904" s="81"/>
      <c r="F904" s="81"/>
      <c r="G904" s="82" t="s">
        <v>1435</v>
      </c>
      <c r="H904" s="83" t="n">
        <v>0.4033</v>
      </c>
      <c r="I904" s="82" t="s">
        <v>1327</v>
      </c>
    </row>
    <row r="905" customFormat="false" ht="15" hidden="false" customHeight="true" outlineLevel="0" collapsed="false">
      <c r="A905" s="84" t="n">
        <v>85171891</v>
      </c>
      <c r="B905" s="84" t="s">
        <v>1436</v>
      </c>
      <c r="C905" s="84"/>
      <c r="D905" s="84"/>
      <c r="E905" s="84"/>
      <c r="F905" s="84"/>
      <c r="G905" s="85" t="s">
        <v>1437</v>
      </c>
      <c r="H905" s="86" t="n">
        <v>0.4033</v>
      </c>
      <c r="I905" s="85" t="s">
        <v>1327</v>
      </c>
    </row>
    <row r="906" customFormat="false" ht="15" hidden="false" customHeight="true" outlineLevel="0" collapsed="false">
      <c r="A906" s="81" t="n">
        <v>85171899</v>
      </c>
      <c r="B906" s="81" t="s">
        <v>1438</v>
      </c>
      <c r="C906" s="81"/>
      <c r="D906" s="81"/>
      <c r="E906" s="81"/>
      <c r="F906" s="81"/>
      <c r="G906" s="82" t="s">
        <v>1439</v>
      </c>
      <c r="H906" s="83" t="n">
        <v>0.4033</v>
      </c>
      <c r="I906" s="82" t="s">
        <v>1327</v>
      </c>
    </row>
    <row r="907" customFormat="false" ht="15" hidden="false" customHeight="true" outlineLevel="0" collapsed="false">
      <c r="A907" s="84" t="n">
        <v>8517625</v>
      </c>
      <c r="B907" s="84"/>
      <c r="C907" s="84" t="s">
        <v>1440</v>
      </c>
      <c r="D907" s="84"/>
      <c r="E907" s="84"/>
      <c r="F907" s="84"/>
      <c r="G907" s="85" t="s">
        <v>1441</v>
      </c>
      <c r="H907" s="86" t="n">
        <v>0.5386</v>
      </c>
      <c r="I907" s="85" t="s">
        <v>1327</v>
      </c>
    </row>
    <row r="908" customFormat="false" ht="15" hidden="false" customHeight="true" outlineLevel="0" collapsed="false">
      <c r="A908" s="81" t="n">
        <v>8518</v>
      </c>
      <c r="B908" s="81"/>
      <c r="C908" s="81"/>
      <c r="D908" s="81"/>
      <c r="E908" s="81"/>
      <c r="F908" s="81" t="s">
        <v>212</v>
      </c>
      <c r="G908" s="82" t="s">
        <v>1442</v>
      </c>
      <c r="H908" s="83" t="n">
        <v>0.4033</v>
      </c>
      <c r="I908" s="82" t="s">
        <v>1327</v>
      </c>
    </row>
    <row r="909" customFormat="false" ht="15" hidden="false" customHeight="true" outlineLevel="0" collapsed="false">
      <c r="A909" s="84" t="n">
        <v>8519</v>
      </c>
      <c r="B909" s="84"/>
      <c r="C909" s="84"/>
      <c r="D909" s="84"/>
      <c r="E909" s="84"/>
      <c r="F909" s="84" t="s">
        <v>1443</v>
      </c>
      <c r="G909" s="85" t="s">
        <v>1444</v>
      </c>
      <c r="H909" s="86" t="n">
        <v>0.4033</v>
      </c>
      <c r="I909" s="85" t="s">
        <v>1327</v>
      </c>
    </row>
    <row r="910" customFormat="false" ht="15" hidden="false" customHeight="true" outlineLevel="0" collapsed="false">
      <c r="A910" s="81" t="n">
        <v>8522</v>
      </c>
      <c r="B910" s="81"/>
      <c r="C910" s="81"/>
      <c r="D910" s="81"/>
      <c r="E910" s="81"/>
      <c r="F910" s="81" t="s">
        <v>1445</v>
      </c>
      <c r="G910" s="82" t="s">
        <v>1444</v>
      </c>
      <c r="H910" s="83" t="n">
        <v>0.4033</v>
      </c>
      <c r="I910" s="82" t="s">
        <v>1327</v>
      </c>
    </row>
    <row r="911" customFormat="false" ht="15" hidden="false" customHeight="true" outlineLevel="0" collapsed="false">
      <c r="A911" s="84" t="n">
        <v>85271</v>
      </c>
      <c r="B911" s="84"/>
      <c r="C911" s="84"/>
      <c r="D911" s="84"/>
      <c r="E911" s="84" t="s">
        <v>1446</v>
      </c>
      <c r="F911" s="84"/>
      <c r="G911" s="85" t="s">
        <v>1444</v>
      </c>
      <c r="H911" s="86" t="n">
        <v>0.4033</v>
      </c>
      <c r="I911" s="85" t="s">
        <v>1327</v>
      </c>
    </row>
    <row r="912" customFormat="false" ht="15" hidden="false" customHeight="true" outlineLevel="0" collapsed="false">
      <c r="A912" s="81" t="n">
        <v>85198190</v>
      </c>
      <c r="B912" s="81" t="s">
        <v>1447</v>
      </c>
      <c r="C912" s="81"/>
      <c r="D912" s="81"/>
      <c r="E912" s="81"/>
      <c r="F912" s="81"/>
      <c r="G912" s="82" t="s">
        <v>1448</v>
      </c>
      <c r="H912" s="83" t="n">
        <v>0.4033</v>
      </c>
      <c r="I912" s="82" t="s">
        <v>1327</v>
      </c>
    </row>
    <row r="913" customFormat="false" ht="15" hidden="false" customHeight="true" outlineLevel="0" collapsed="false">
      <c r="A913" s="84" t="n">
        <v>85219010</v>
      </c>
      <c r="B913" s="84" t="s">
        <v>1449</v>
      </c>
      <c r="C913" s="84"/>
      <c r="D913" s="84"/>
      <c r="E913" s="84"/>
      <c r="F913" s="84"/>
      <c r="G913" s="85" t="s">
        <v>1450</v>
      </c>
      <c r="H913" s="86" t="n">
        <v>0.4033</v>
      </c>
      <c r="I913" s="85" t="s">
        <v>1327</v>
      </c>
    </row>
    <row r="914" customFormat="false" ht="15" hidden="false" customHeight="true" outlineLevel="0" collapsed="false">
      <c r="A914" s="81" t="n">
        <v>85219090</v>
      </c>
      <c r="B914" s="81" t="s">
        <v>225</v>
      </c>
      <c r="C914" s="81"/>
      <c r="D914" s="81"/>
      <c r="E914" s="81"/>
      <c r="F914" s="81"/>
      <c r="G914" s="82" t="s">
        <v>1451</v>
      </c>
      <c r="H914" s="83" t="n">
        <v>0.4033</v>
      </c>
      <c r="I914" s="82" t="s">
        <v>1327</v>
      </c>
    </row>
    <row r="915" customFormat="false" ht="15" hidden="false" customHeight="true" outlineLevel="0" collapsed="false">
      <c r="A915" s="84" t="n">
        <v>85235110</v>
      </c>
      <c r="B915" s="84" t="s">
        <v>1452</v>
      </c>
      <c r="C915" s="84"/>
      <c r="D915" s="84"/>
      <c r="E915" s="84"/>
      <c r="F915" s="84"/>
      <c r="G915" s="85" t="s">
        <v>1453</v>
      </c>
      <c r="H915" s="86" t="n">
        <v>0.5386</v>
      </c>
      <c r="I915" s="85" t="s">
        <v>1327</v>
      </c>
    </row>
    <row r="916" customFormat="false" ht="15" hidden="false" customHeight="true" outlineLevel="0" collapsed="false">
      <c r="A916" s="81" t="n">
        <v>85235200</v>
      </c>
      <c r="B916" s="81" t="s">
        <v>1454</v>
      </c>
      <c r="C916" s="81"/>
      <c r="D916" s="81"/>
      <c r="E916" s="81"/>
      <c r="F916" s="81"/>
      <c r="G916" s="82" t="s">
        <v>1455</v>
      </c>
      <c r="H916" s="83" t="n">
        <v>0.5386</v>
      </c>
      <c r="I916" s="82" t="s">
        <v>1327</v>
      </c>
    </row>
    <row r="917" customFormat="false" ht="15" hidden="false" customHeight="true" outlineLevel="0" collapsed="false">
      <c r="A917" s="84" t="n">
        <v>85235200</v>
      </c>
      <c r="B917" s="84" t="s">
        <v>1454</v>
      </c>
      <c r="C917" s="84"/>
      <c r="D917" s="84"/>
      <c r="E917" s="84"/>
      <c r="F917" s="84"/>
      <c r="G917" s="85" t="s">
        <v>1456</v>
      </c>
      <c r="H917" s="86" t="n">
        <v>0.5386</v>
      </c>
      <c r="I917" s="85" t="s">
        <v>1327</v>
      </c>
    </row>
    <row r="918" customFormat="false" ht="15" hidden="false" customHeight="true" outlineLevel="0" collapsed="false">
      <c r="A918" s="81" t="n">
        <v>8525802</v>
      </c>
      <c r="B918" s="81"/>
      <c r="C918" s="81" t="s">
        <v>1457</v>
      </c>
      <c r="D918" s="81"/>
      <c r="E918" s="81"/>
      <c r="F918" s="81"/>
      <c r="G918" s="82" t="s">
        <v>1458</v>
      </c>
      <c r="H918" s="83" t="n">
        <v>0.4033</v>
      </c>
      <c r="I918" s="82" t="s">
        <v>1327</v>
      </c>
    </row>
    <row r="919" customFormat="false" ht="15" hidden="false" customHeight="true" outlineLevel="0" collapsed="false">
      <c r="A919" s="84" t="n">
        <v>85279</v>
      </c>
      <c r="B919" s="84"/>
      <c r="C919" s="84"/>
      <c r="D919" s="84"/>
      <c r="E919" s="84" t="s">
        <v>1459</v>
      </c>
      <c r="F919" s="84"/>
      <c r="G919" s="85" t="s">
        <v>1460</v>
      </c>
      <c r="H919" s="86" t="n">
        <v>0.4033</v>
      </c>
      <c r="I919" s="85" t="s">
        <v>1327</v>
      </c>
    </row>
    <row r="920" customFormat="false" ht="15" hidden="false" customHeight="true" outlineLevel="0" collapsed="false">
      <c r="A920" s="81" t="n">
        <v>85284929</v>
      </c>
      <c r="B920" s="81" t="s">
        <v>1461</v>
      </c>
      <c r="C920" s="81"/>
      <c r="D920" s="81"/>
      <c r="E920" s="81"/>
      <c r="F920" s="81"/>
      <c r="G920" s="82" t="s">
        <v>1462</v>
      </c>
      <c r="H920" s="83" t="n">
        <v>0.4033</v>
      </c>
      <c r="I920" s="82" t="s">
        <v>1327</v>
      </c>
    </row>
    <row r="921" customFormat="false" ht="15" hidden="false" customHeight="true" outlineLevel="0" collapsed="false">
      <c r="A921" s="84" t="n">
        <v>85285920</v>
      </c>
      <c r="B921" s="84" t="s">
        <v>1463</v>
      </c>
      <c r="C921" s="84"/>
      <c r="D921" s="84"/>
      <c r="E921" s="84"/>
      <c r="F921" s="84"/>
      <c r="G921" s="85" t="s">
        <v>1462</v>
      </c>
      <c r="H921" s="86" t="n">
        <v>0.4033</v>
      </c>
      <c r="I921" s="85" t="s">
        <v>1327</v>
      </c>
    </row>
    <row r="922" customFormat="false" ht="15" hidden="false" customHeight="true" outlineLevel="0" collapsed="false">
      <c r="A922" s="81" t="n">
        <v>852869</v>
      </c>
      <c r="B922" s="81"/>
      <c r="C922" s="81"/>
      <c r="D922" s="81" t="s">
        <v>1464</v>
      </c>
      <c r="E922" s="81"/>
      <c r="F922" s="81"/>
      <c r="G922" s="82" t="s">
        <v>1462</v>
      </c>
      <c r="H922" s="83" t="n">
        <v>0.4033</v>
      </c>
      <c r="I922" s="82" t="s">
        <v>1327</v>
      </c>
    </row>
    <row r="923" customFormat="false" ht="15" hidden="false" customHeight="true" outlineLevel="0" collapsed="false">
      <c r="A923" s="84" t="n">
        <v>85286200</v>
      </c>
      <c r="B923" s="84" t="s">
        <v>1465</v>
      </c>
      <c r="C923" s="84"/>
      <c r="D923" s="84"/>
      <c r="E923" s="84"/>
      <c r="F923" s="84"/>
      <c r="G923" s="85" t="s">
        <v>1466</v>
      </c>
      <c r="H923" s="86" t="n">
        <v>0.5386</v>
      </c>
      <c r="I923" s="85" t="s">
        <v>1327</v>
      </c>
    </row>
    <row r="924" customFormat="false" ht="15" hidden="false" customHeight="true" outlineLevel="0" collapsed="false">
      <c r="A924" s="81" t="n">
        <v>85285220</v>
      </c>
      <c r="B924" s="81" t="s">
        <v>1467</v>
      </c>
      <c r="C924" s="81"/>
      <c r="D924" s="81"/>
      <c r="E924" s="81"/>
      <c r="F924" s="81"/>
      <c r="G924" s="82" t="s">
        <v>1468</v>
      </c>
      <c r="H924" s="83" t="n">
        <v>0.5386</v>
      </c>
      <c r="I924" s="82" t="s">
        <v>1327</v>
      </c>
    </row>
    <row r="925" customFormat="false" ht="15" hidden="false" customHeight="true" outlineLevel="0" collapsed="false">
      <c r="A925" s="84" t="n">
        <v>85287</v>
      </c>
      <c r="B925" s="84"/>
      <c r="C925" s="84"/>
      <c r="D925" s="84"/>
      <c r="E925" s="84" t="s">
        <v>1469</v>
      </c>
      <c r="F925" s="84"/>
      <c r="G925" s="85" t="s">
        <v>1470</v>
      </c>
      <c r="H925" s="86" t="n">
        <v>0.4033</v>
      </c>
      <c r="I925" s="85" t="s">
        <v>1327</v>
      </c>
    </row>
    <row r="926" customFormat="false" ht="15" hidden="false" customHeight="true" outlineLevel="0" collapsed="false">
      <c r="A926" s="81" t="n">
        <v>85287</v>
      </c>
      <c r="B926" s="81"/>
      <c r="C926" s="81"/>
      <c r="D926" s="81"/>
      <c r="E926" s="81" t="s">
        <v>1469</v>
      </c>
      <c r="F926" s="81"/>
      <c r="G926" s="82" t="s">
        <v>1471</v>
      </c>
      <c r="H926" s="83" t="n">
        <v>0.4033</v>
      </c>
      <c r="I926" s="82" t="s">
        <v>1327</v>
      </c>
    </row>
    <row r="927" customFormat="false" ht="15" hidden="false" customHeight="true" outlineLevel="0" collapsed="false">
      <c r="A927" s="84" t="n">
        <v>85287</v>
      </c>
      <c r="B927" s="84"/>
      <c r="C927" s="84"/>
      <c r="D927" s="84"/>
      <c r="E927" s="84" t="s">
        <v>1469</v>
      </c>
      <c r="F927" s="84"/>
      <c r="G927" s="85" t="s">
        <v>1472</v>
      </c>
      <c r="H927" s="86" t="n">
        <v>0.4033</v>
      </c>
      <c r="I927" s="85" t="s">
        <v>1327</v>
      </c>
    </row>
    <row r="928" customFormat="false" ht="15" hidden="false" customHeight="true" outlineLevel="0" collapsed="false">
      <c r="A928" s="81" t="n">
        <v>85287</v>
      </c>
      <c r="B928" s="81"/>
      <c r="C928" s="81"/>
      <c r="D928" s="81"/>
      <c r="E928" s="81" t="s">
        <v>1469</v>
      </c>
      <c r="F928" s="81"/>
      <c r="G928" s="82" t="s">
        <v>1473</v>
      </c>
      <c r="H928" s="83" t="n">
        <v>0.4033</v>
      </c>
      <c r="I928" s="82" t="s">
        <v>1327</v>
      </c>
    </row>
    <row r="929" customFormat="false" ht="15" hidden="false" customHeight="true" outlineLevel="0" collapsed="false">
      <c r="A929" s="84" t="n">
        <v>85287</v>
      </c>
      <c r="B929" s="84"/>
      <c r="C929" s="84"/>
      <c r="D929" s="84"/>
      <c r="E929" s="84" t="s">
        <v>1469</v>
      </c>
      <c r="F929" s="84"/>
      <c r="G929" s="85" t="s">
        <v>1474</v>
      </c>
      <c r="H929" s="86" t="n">
        <v>0.4033</v>
      </c>
      <c r="I929" s="85" t="s">
        <v>1327</v>
      </c>
    </row>
    <row r="930" customFormat="false" ht="15" hidden="false" customHeight="true" outlineLevel="0" collapsed="false">
      <c r="A930" s="81" t="n">
        <v>900659</v>
      </c>
      <c r="B930" s="81"/>
      <c r="C930" s="81"/>
      <c r="D930" s="81" t="s">
        <v>1475</v>
      </c>
      <c r="E930" s="81"/>
      <c r="F930" s="81"/>
      <c r="G930" s="82" t="s">
        <v>1476</v>
      </c>
      <c r="H930" s="83" t="n">
        <v>0.4033</v>
      </c>
      <c r="I930" s="82" t="s">
        <v>1327</v>
      </c>
    </row>
    <row r="931" customFormat="false" ht="15" hidden="false" customHeight="true" outlineLevel="0" collapsed="false">
      <c r="A931" s="84" t="n">
        <v>90064000</v>
      </c>
      <c r="B931" s="84" t="s">
        <v>1477</v>
      </c>
      <c r="C931" s="84"/>
      <c r="D931" s="84"/>
      <c r="E931" s="84"/>
      <c r="F931" s="84"/>
      <c r="G931" s="85" t="s">
        <v>1478</v>
      </c>
      <c r="H931" s="86" t="n">
        <v>0.4033</v>
      </c>
      <c r="I931" s="85" t="s">
        <v>1327</v>
      </c>
    </row>
    <row r="932" customFormat="false" ht="15" hidden="false" customHeight="true" outlineLevel="0" collapsed="false">
      <c r="A932" s="81" t="n">
        <v>90189050</v>
      </c>
      <c r="B932" s="81" t="s">
        <v>1479</v>
      </c>
      <c r="C932" s="81"/>
      <c r="D932" s="81"/>
      <c r="E932" s="81"/>
      <c r="F932" s="81"/>
      <c r="G932" s="82" t="s">
        <v>1480</v>
      </c>
      <c r="H932" s="83" t="n">
        <v>0.4033</v>
      </c>
      <c r="I932" s="82" t="s">
        <v>1327</v>
      </c>
    </row>
    <row r="933" customFormat="false" ht="15" hidden="false" customHeight="true" outlineLevel="0" collapsed="false">
      <c r="A933" s="84" t="n">
        <v>90191000</v>
      </c>
      <c r="B933" s="84" t="s">
        <v>1481</v>
      </c>
      <c r="C933" s="84"/>
      <c r="D933" s="84"/>
      <c r="E933" s="84"/>
      <c r="F933" s="84"/>
      <c r="G933" s="85" t="s">
        <v>1482</v>
      </c>
      <c r="H933" s="86" t="n">
        <v>0.4033</v>
      </c>
      <c r="I933" s="85" t="s">
        <v>1327</v>
      </c>
    </row>
    <row r="934" customFormat="false" ht="15" hidden="false" customHeight="true" outlineLevel="0" collapsed="false">
      <c r="A934" s="81" t="n">
        <v>90328911</v>
      </c>
      <c r="B934" s="81" t="s">
        <v>1483</v>
      </c>
      <c r="C934" s="81"/>
      <c r="D934" s="81"/>
      <c r="E934" s="81"/>
      <c r="F934" s="81"/>
      <c r="G934" s="82" t="s">
        <v>1484</v>
      </c>
      <c r="H934" s="83" t="n">
        <v>0.5386</v>
      </c>
      <c r="I934" s="82" t="s">
        <v>1327</v>
      </c>
    </row>
    <row r="935" customFormat="false" ht="15" hidden="false" customHeight="true" outlineLevel="0" collapsed="false">
      <c r="A935" s="84" t="n">
        <v>95045000</v>
      </c>
      <c r="B935" s="84" t="s">
        <v>1485</v>
      </c>
      <c r="C935" s="84"/>
      <c r="D935" s="84"/>
      <c r="E935" s="84"/>
      <c r="F935" s="84"/>
      <c r="G935" s="85" t="s">
        <v>1486</v>
      </c>
      <c r="H935" s="86" t="n">
        <v>0.4033</v>
      </c>
      <c r="I935" s="85" t="s">
        <v>1327</v>
      </c>
    </row>
    <row r="936" customFormat="false" ht="15" hidden="false" customHeight="true" outlineLevel="0" collapsed="false">
      <c r="A936" s="81" t="n">
        <v>8517621</v>
      </c>
      <c r="B936" s="81"/>
      <c r="C936" s="81" t="s">
        <v>1487</v>
      </c>
      <c r="D936" s="81"/>
      <c r="E936" s="81"/>
      <c r="F936" s="81"/>
      <c r="G936" s="82" t="s">
        <v>1488</v>
      </c>
      <c r="H936" s="83" t="n">
        <v>0.4033</v>
      </c>
      <c r="I936" s="82" t="s">
        <v>1327</v>
      </c>
    </row>
    <row r="937" customFormat="false" ht="15" hidden="false" customHeight="true" outlineLevel="0" collapsed="false">
      <c r="A937" s="84" t="n">
        <v>85176222</v>
      </c>
      <c r="B937" s="84" t="s">
        <v>1489</v>
      </c>
      <c r="C937" s="84"/>
      <c r="D937" s="84"/>
      <c r="E937" s="84"/>
      <c r="F937" s="84"/>
      <c r="G937" s="85" t="s">
        <v>1490</v>
      </c>
      <c r="H937" s="86" t="n">
        <v>0.5386</v>
      </c>
      <c r="I937" s="85" t="s">
        <v>1327</v>
      </c>
    </row>
    <row r="938" customFormat="false" ht="15" hidden="false" customHeight="true" outlineLevel="0" collapsed="false">
      <c r="A938" s="81" t="n">
        <v>85176239</v>
      </c>
      <c r="B938" s="81" t="s">
        <v>1491</v>
      </c>
      <c r="C938" s="81"/>
      <c r="D938" s="81"/>
      <c r="E938" s="81"/>
      <c r="F938" s="81"/>
      <c r="G938" s="82" t="s">
        <v>1492</v>
      </c>
      <c r="H938" s="83" t="n">
        <v>0.5386</v>
      </c>
      <c r="I938" s="82" t="s">
        <v>1327</v>
      </c>
    </row>
    <row r="939" customFormat="false" ht="15" hidden="false" customHeight="true" outlineLevel="0" collapsed="false">
      <c r="A939" s="84" t="n">
        <v>8517624</v>
      </c>
      <c r="B939" s="84"/>
      <c r="C939" s="84" t="s">
        <v>1493</v>
      </c>
      <c r="D939" s="84"/>
      <c r="E939" s="84"/>
      <c r="F939" s="84"/>
      <c r="G939" s="85" t="s">
        <v>1494</v>
      </c>
      <c r="H939" s="86" t="n">
        <v>0.5386</v>
      </c>
      <c r="I939" s="85" t="s">
        <v>1327</v>
      </c>
    </row>
    <row r="940" customFormat="false" ht="15" hidden="false" customHeight="true" outlineLevel="0" collapsed="false">
      <c r="A940" s="81" t="n">
        <v>85176262</v>
      </c>
      <c r="B940" s="81" t="s">
        <v>1495</v>
      </c>
      <c r="C940" s="81"/>
      <c r="D940" s="81"/>
      <c r="E940" s="81"/>
      <c r="F940" s="81"/>
      <c r="G940" s="82" t="s">
        <v>1496</v>
      </c>
      <c r="H940" s="83" t="n">
        <v>0.5386</v>
      </c>
      <c r="I940" s="82" t="s">
        <v>1327</v>
      </c>
    </row>
    <row r="941" customFormat="false" ht="15" hidden="false" customHeight="true" outlineLevel="0" collapsed="false">
      <c r="A941" s="84" t="n">
        <v>8517629</v>
      </c>
      <c r="B941" s="84"/>
      <c r="C941" s="84" t="s">
        <v>1497</v>
      </c>
      <c r="D941" s="84"/>
      <c r="E941" s="84"/>
      <c r="F941" s="84"/>
      <c r="G941" s="85" t="s">
        <v>1498</v>
      </c>
      <c r="H941" s="86" t="n">
        <v>0.5386</v>
      </c>
      <c r="I941" s="85" t="s">
        <v>1327</v>
      </c>
    </row>
    <row r="942" customFormat="false" ht="15" hidden="false" customHeight="true" outlineLevel="0" collapsed="false">
      <c r="A942" s="81" t="n">
        <v>85177021</v>
      </c>
      <c r="B942" s="81" t="s">
        <v>1499</v>
      </c>
      <c r="C942" s="81"/>
      <c r="D942" s="81"/>
      <c r="E942" s="81"/>
      <c r="F942" s="81"/>
      <c r="G942" s="82" t="s">
        <v>1500</v>
      </c>
      <c r="H942" s="83" t="n">
        <v>0.5386</v>
      </c>
      <c r="I942" s="82" t="s">
        <v>1327</v>
      </c>
    </row>
    <row r="943" customFormat="false" ht="15" hidden="false" customHeight="true" outlineLevel="0" collapsed="false">
      <c r="A943" s="84" t="n">
        <v>821490</v>
      </c>
      <c r="B943" s="84"/>
      <c r="C943" s="84"/>
      <c r="D943" s="84" t="s">
        <v>1501</v>
      </c>
      <c r="E943" s="84"/>
      <c r="F943" s="84"/>
      <c r="G943" s="85" t="s">
        <v>1502</v>
      </c>
      <c r="H943" s="86" t="n">
        <v>0.4033</v>
      </c>
      <c r="I943" s="85" t="s">
        <v>1327</v>
      </c>
    </row>
    <row r="944" customFormat="false" ht="15" hidden="false" customHeight="true" outlineLevel="0" collapsed="false">
      <c r="A944" s="81" t="n">
        <v>8510</v>
      </c>
      <c r="B944" s="81"/>
      <c r="C944" s="81"/>
      <c r="D944" s="81"/>
      <c r="E944" s="81"/>
      <c r="F944" s="81" t="s">
        <v>1503</v>
      </c>
      <c r="G944" s="82" t="s">
        <v>1502</v>
      </c>
      <c r="H944" s="83" t="n">
        <v>0.4033</v>
      </c>
      <c r="I944" s="82" t="s">
        <v>1327</v>
      </c>
    </row>
    <row r="945" customFormat="false" ht="15" hidden="false" customHeight="true" outlineLevel="0" collapsed="false">
      <c r="A945" s="84" t="n">
        <v>84145</v>
      </c>
      <c r="B945" s="84"/>
      <c r="C945" s="84"/>
      <c r="D945" s="84"/>
      <c r="E945" s="84" t="s">
        <v>1504</v>
      </c>
      <c r="F945" s="84"/>
      <c r="G945" s="85" t="s">
        <v>1505</v>
      </c>
      <c r="H945" s="86" t="n">
        <v>0.4033</v>
      </c>
      <c r="I945" s="85" t="s">
        <v>1327</v>
      </c>
    </row>
    <row r="946" customFormat="false" ht="15" hidden="false" customHeight="true" outlineLevel="0" collapsed="false">
      <c r="A946" s="81" t="n">
        <v>84145990</v>
      </c>
      <c r="B946" s="81" t="s">
        <v>299</v>
      </c>
      <c r="C946" s="81"/>
      <c r="D946" s="81"/>
      <c r="E946" s="81"/>
      <c r="F946" s="81"/>
      <c r="G946" s="82" t="s">
        <v>1506</v>
      </c>
      <c r="H946" s="83" t="n">
        <v>0.4033</v>
      </c>
      <c r="I946" s="82" t="s">
        <v>1327</v>
      </c>
    </row>
    <row r="947" customFormat="false" ht="15" hidden="false" customHeight="true" outlineLevel="0" collapsed="false">
      <c r="A947" s="84" t="n">
        <v>84146000</v>
      </c>
      <c r="B947" s="84" t="s">
        <v>1507</v>
      </c>
      <c r="C947" s="84"/>
      <c r="D947" s="84"/>
      <c r="E947" s="84"/>
      <c r="F947" s="84"/>
      <c r="G947" s="85" t="s">
        <v>1508</v>
      </c>
      <c r="H947" s="86" t="n">
        <v>0.4033</v>
      </c>
      <c r="I947" s="85" t="s">
        <v>1327</v>
      </c>
    </row>
    <row r="948" customFormat="false" ht="15" hidden="false" customHeight="true" outlineLevel="0" collapsed="false">
      <c r="A948" s="81" t="n">
        <v>84149020</v>
      </c>
      <c r="B948" s="81" t="s">
        <v>1509</v>
      </c>
      <c r="C948" s="81"/>
      <c r="D948" s="81"/>
      <c r="E948" s="81"/>
      <c r="F948" s="81"/>
      <c r="G948" s="82" t="s">
        <v>1510</v>
      </c>
      <c r="H948" s="83" t="n">
        <v>0.4033</v>
      </c>
      <c r="I948" s="82" t="s">
        <v>1327</v>
      </c>
    </row>
    <row r="949" customFormat="false" ht="15" hidden="false" customHeight="true" outlineLevel="0" collapsed="false">
      <c r="A949" s="84" t="n">
        <v>841510</v>
      </c>
      <c r="B949" s="84"/>
      <c r="C949" s="84"/>
      <c r="D949" s="84" t="s">
        <v>1511</v>
      </c>
      <c r="E949" s="84"/>
      <c r="F949" s="84"/>
      <c r="G949" s="85" t="s">
        <v>1512</v>
      </c>
      <c r="H949" s="86" t="n">
        <v>0.4033</v>
      </c>
      <c r="I949" s="85" t="s">
        <v>1327</v>
      </c>
    </row>
    <row r="950" customFormat="false" ht="15" hidden="false" customHeight="true" outlineLevel="0" collapsed="false">
      <c r="A950" s="81" t="n">
        <v>84158</v>
      </c>
      <c r="B950" s="81"/>
      <c r="C950" s="81"/>
      <c r="D950" s="81"/>
      <c r="E950" s="81" t="s">
        <v>1513</v>
      </c>
      <c r="F950" s="81"/>
      <c r="G950" s="82" t="s">
        <v>1512</v>
      </c>
      <c r="H950" s="83" t="n">
        <v>0.4033</v>
      </c>
      <c r="I950" s="82" t="s">
        <v>1327</v>
      </c>
    </row>
    <row r="951" customFormat="false" ht="15" hidden="false" customHeight="true" outlineLevel="0" collapsed="false">
      <c r="A951" s="84" t="n">
        <v>84151011</v>
      </c>
      <c r="B951" s="84" t="s">
        <v>1514</v>
      </c>
      <c r="C951" s="84"/>
      <c r="D951" s="84"/>
      <c r="E951" s="84"/>
      <c r="F951" s="84"/>
      <c r="G951" s="85" t="s">
        <v>1515</v>
      </c>
      <c r="H951" s="86" t="n">
        <v>0.4033</v>
      </c>
      <c r="I951" s="85" t="s">
        <v>1327</v>
      </c>
    </row>
    <row r="952" customFormat="false" ht="15" hidden="false" customHeight="true" outlineLevel="0" collapsed="false">
      <c r="A952" s="81" t="n">
        <v>84151019</v>
      </c>
      <c r="B952" s="81" t="s">
        <v>1516</v>
      </c>
      <c r="C952" s="81"/>
      <c r="D952" s="81"/>
      <c r="E952" s="81"/>
      <c r="F952" s="81"/>
      <c r="G952" s="82" t="s">
        <v>1517</v>
      </c>
      <c r="H952" s="83" t="n">
        <v>0.4033</v>
      </c>
      <c r="I952" s="82" t="s">
        <v>1327</v>
      </c>
    </row>
    <row r="953" customFormat="false" ht="15" hidden="false" customHeight="true" outlineLevel="0" collapsed="false">
      <c r="A953" s="84" t="n">
        <v>84151090</v>
      </c>
      <c r="B953" s="84" t="s">
        <v>1518</v>
      </c>
      <c r="C953" s="84"/>
      <c r="D953" s="84"/>
      <c r="E953" s="84"/>
      <c r="F953" s="84"/>
      <c r="G953" s="85" t="s">
        <v>1519</v>
      </c>
      <c r="H953" s="86" t="n">
        <v>0.4033</v>
      </c>
      <c r="I953" s="85" t="s">
        <v>1327</v>
      </c>
    </row>
    <row r="954" customFormat="false" ht="15" hidden="false" customHeight="true" outlineLevel="0" collapsed="false">
      <c r="A954" s="81" t="n">
        <v>84159010</v>
      </c>
      <c r="B954" s="81" t="s">
        <v>1520</v>
      </c>
      <c r="C954" s="81"/>
      <c r="D954" s="81"/>
      <c r="E954" s="81"/>
      <c r="F954" s="81"/>
      <c r="G954" s="82" t="s">
        <v>1521</v>
      </c>
      <c r="H954" s="83" t="n">
        <v>0.4033</v>
      </c>
      <c r="I954" s="82" t="s">
        <v>1327</v>
      </c>
    </row>
    <row r="955" customFormat="false" ht="15" hidden="false" customHeight="true" outlineLevel="0" collapsed="false">
      <c r="A955" s="84" t="n">
        <v>84159020</v>
      </c>
      <c r="B955" s="84" t="s">
        <v>1522</v>
      </c>
      <c r="C955" s="84"/>
      <c r="D955" s="84"/>
      <c r="E955" s="84"/>
      <c r="F955" s="84"/>
      <c r="G955" s="85" t="s">
        <v>1523</v>
      </c>
      <c r="H955" s="86" t="n">
        <v>0.4033</v>
      </c>
      <c r="I955" s="85" t="s">
        <v>1327</v>
      </c>
    </row>
    <row r="956" customFormat="false" ht="15" hidden="false" customHeight="true" outlineLevel="0" collapsed="false">
      <c r="A956" s="81" t="n">
        <v>84212100</v>
      </c>
      <c r="B956" s="81" t="s">
        <v>1524</v>
      </c>
      <c r="C956" s="81"/>
      <c r="D956" s="81"/>
      <c r="E956" s="81"/>
      <c r="F956" s="81"/>
      <c r="G956" s="82" t="s">
        <v>1525</v>
      </c>
      <c r="H956" s="83" t="n">
        <v>0.4033</v>
      </c>
      <c r="I956" s="82" t="s">
        <v>1327</v>
      </c>
    </row>
    <row r="957" customFormat="false" ht="15" hidden="false" customHeight="true" outlineLevel="0" collapsed="false">
      <c r="A957" s="84" t="n">
        <v>84212100</v>
      </c>
      <c r="B957" s="84" t="s">
        <v>1524</v>
      </c>
      <c r="C957" s="84"/>
      <c r="D957" s="84"/>
      <c r="E957" s="84"/>
      <c r="F957" s="84"/>
      <c r="G957" s="85" t="s">
        <v>1526</v>
      </c>
      <c r="H957" s="86" t="n">
        <v>0.4033</v>
      </c>
      <c r="I957" s="85" t="s">
        <v>1327</v>
      </c>
    </row>
    <row r="958" customFormat="false" ht="15" hidden="false" customHeight="true" outlineLevel="0" collapsed="false">
      <c r="A958" s="81" t="n">
        <v>84243010</v>
      </c>
      <c r="B958" s="81" t="s">
        <v>1527</v>
      </c>
      <c r="C958" s="81"/>
      <c r="D958" s="81"/>
      <c r="E958" s="81"/>
      <c r="F958" s="81"/>
      <c r="G958" s="82" t="s">
        <v>1528</v>
      </c>
      <c r="H958" s="83" t="n">
        <v>0.4033</v>
      </c>
      <c r="I958" s="82" t="s">
        <v>1327</v>
      </c>
    </row>
    <row r="959" customFormat="false" ht="15" hidden="false" customHeight="true" outlineLevel="0" collapsed="false">
      <c r="A959" s="84" t="n">
        <v>84243090</v>
      </c>
      <c r="B959" s="84" t="s">
        <v>1529</v>
      </c>
      <c r="C959" s="84"/>
      <c r="D959" s="84"/>
      <c r="E959" s="84"/>
      <c r="F959" s="84"/>
      <c r="G959" s="85" t="s">
        <v>1528</v>
      </c>
      <c r="H959" s="86" t="n">
        <v>0.4033</v>
      </c>
      <c r="I959" s="85" t="s">
        <v>1327</v>
      </c>
    </row>
    <row r="960" customFormat="false" ht="15" hidden="false" customHeight="true" outlineLevel="0" collapsed="false">
      <c r="A960" s="81" t="n">
        <v>84249090</v>
      </c>
      <c r="B960" s="81" t="s">
        <v>340</v>
      </c>
      <c r="C960" s="81"/>
      <c r="D960" s="81"/>
      <c r="E960" s="81"/>
      <c r="F960" s="81"/>
      <c r="G960" s="82" t="s">
        <v>1528</v>
      </c>
      <c r="H960" s="83" t="n">
        <v>0.4033</v>
      </c>
      <c r="I960" s="82" t="s">
        <v>1327</v>
      </c>
    </row>
    <row r="961" customFormat="false" ht="15" hidden="false" customHeight="true" outlineLevel="0" collapsed="false">
      <c r="A961" s="84" t="n">
        <v>84672100</v>
      </c>
      <c r="B961" s="84" t="s">
        <v>1530</v>
      </c>
      <c r="C961" s="84"/>
      <c r="D961" s="84"/>
      <c r="E961" s="84"/>
      <c r="F961" s="84"/>
      <c r="G961" s="85" t="s">
        <v>1531</v>
      </c>
      <c r="H961" s="86" t="n">
        <v>0.4033</v>
      </c>
      <c r="I961" s="85" t="s">
        <v>1327</v>
      </c>
    </row>
    <row r="962" customFormat="false" ht="15" hidden="false" customHeight="true" outlineLevel="0" collapsed="false">
      <c r="A962" s="81" t="n">
        <v>85162</v>
      </c>
      <c r="B962" s="81"/>
      <c r="C962" s="81"/>
      <c r="D962" s="81"/>
      <c r="E962" s="81" t="s">
        <v>1532</v>
      </c>
      <c r="F962" s="81"/>
      <c r="G962" s="82" t="s">
        <v>1533</v>
      </c>
      <c r="H962" s="83" t="n">
        <v>0.4033</v>
      </c>
      <c r="I962" s="82" t="s">
        <v>1327</v>
      </c>
    </row>
    <row r="963" customFormat="false" ht="15" hidden="false" customHeight="true" outlineLevel="0" collapsed="false">
      <c r="A963" s="84" t="n">
        <v>85163100</v>
      </c>
      <c r="B963" s="84" t="s">
        <v>1534</v>
      </c>
      <c r="C963" s="84"/>
      <c r="D963" s="84"/>
      <c r="E963" s="84"/>
      <c r="F963" s="84"/>
      <c r="G963" s="85" t="s">
        <v>1535</v>
      </c>
      <c r="H963" s="86" t="n">
        <v>0.4033</v>
      </c>
      <c r="I963" s="85" t="s">
        <v>1327</v>
      </c>
    </row>
    <row r="964" customFormat="false" ht="15" hidden="false" customHeight="true" outlineLevel="0" collapsed="false">
      <c r="A964" s="81" t="n">
        <v>85163200</v>
      </c>
      <c r="B964" s="81" t="s">
        <v>1536</v>
      </c>
      <c r="C964" s="81"/>
      <c r="D964" s="81"/>
      <c r="E964" s="81"/>
      <c r="F964" s="81"/>
      <c r="G964" s="82" t="s">
        <v>1537</v>
      </c>
      <c r="H964" s="83" t="n">
        <v>0.4033</v>
      </c>
      <c r="I964" s="82" t="s">
        <v>1327</v>
      </c>
    </row>
    <row r="965" customFormat="false" ht="15" hidden="false" customHeight="true" outlineLevel="0" collapsed="false">
      <c r="A965" s="84" t="n">
        <v>8527</v>
      </c>
      <c r="B965" s="84"/>
      <c r="C965" s="84"/>
      <c r="D965" s="84"/>
      <c r="E965" s="84"/>
      <c r="F965" s="84" t="s">
        <v>1538</v>
      </c>
      <c r="G965" s="85" t="s">
        <v>1539</v>
      </c>
      <c r="H965" s="86" t="n">
        <v>0.4033</v>
      </c>
      <c r="I965" s="85" t="s">
        <v>1327</v>
      </c>
    </row>
    <row r="966" customFormat="false" ht="15" hidden="false" customHeight="true" outlineLevel="0" collapsed="false">
      <c r="A966" s="81" t="n">
        <v>84796000</v>
      </c>
      <c r="B966" s="81" t="s">
        <v>1540</v>
      </c>
      <c r="C966" s="81"/>
      <c r="D966" s="81"/>
      <c r="E966" s="81"/>
      <c r="F966" s="81"/>
      <c r="G966" s="82" t="s">
        <v>1541</v>
      </c>
      <c r="H966" s="83" t="n">
        <v>0.4033</v>
      </c>
      <c r="I966" s="82" t="s">
        <v>1327</v>
      </c>
    </row>
    <row r="967" customFormat="false" ht="15" hidden="false" customHeight="true" outlineLevel="0" collapsed="false">
      <c r="A967" s="84" t="n">
        <v>84159090</v>
      </c>
      <c r="B967" s="84" t="s">
        <v>1542</v>
      </c>
      <c r="C967" s="84"/>
      <c r="D967" s="84"/>
      <c r="E967" s="84"/>
      <c r="F967" s="84"/>
      <c r="G967" s="85" t="s">
        <v>1543</v>
      </c>
      <c r="H967" s="86" t="n">
        <v>0.4033</v>
      </c>
      <c r="I967" s="85" t="s">
        <v>1327</v>
      </c>
    </row>
    <row r="968" customFormat="false" ht="15" hidden="false" customHeight="true" outlineLevel="0" collapsed="false">
      <c r="A968" s="81" t="n">
        <v>85258019</v>
      </c>
      <c r="B968" s="81" t="s">
        <v>1544</v>
      </c>
      <c r="C968" s="81"/>
      <c r="D968" s="81"/>
      <c r="E968" s="81"/>
      <c r="F968" s="81"/>
      <c r="G968" s="82" t="s">
        <v>1545</v>
      </c>
      <c r="H968" s="83" t="n">
        <v>0.4033</v>
      </c>
      <c r="I968" s="82" t="s">
        <v>1327</v>
      </c>
    </row>
    <row r="969" customFormat="false" ht="15" hidden="false" customHeight="true" outlineLevel="0" collapsed="false">
      <c r="A969" s="84" t="n">
        <v>84231000</v>
      </c>
      <c r="B969" s="84" t="s">
        <v>1546</v>
      </c>
      <c r="C969" s="84"/>
      <c r="D969" s="84"/>
      <c r="E969" s="84"/>
      <c r="F969" s="84"/>
      <c r="G969" s="85" t="s">
        <v>1547</v>
      </c>
      <c r="H969" s="86" t="n">
        <v>0.4033</v>
      </c>
      <c r="I969" s="85" t="s">
        <v>1327</v>
      </c>
    </row>
    <row r="970" customFormat="false" ht="15" hidden="false" customHeight="true" outlineLevel="0" collapsed="false">
      <c r="A970" s="81" t="n">
        <v>8540</v>
      </c>
      <c r="B970" s="81"/>
      <c r="C970" s="81"/>
      <c r="D970" s="81"/>
      <c r="E970" s="81"/>
      <c r="F970" s="81" t="s">
        <v>498</v>
      </c>
      <c r="G970" s="82" t="s">
        <v>1548</v>
      </c>
      <c r="H970" s="83" t="n">
        <v>0.5386</v>
      </c>
      <c r="I970" s="82" t="s">
        <v>1327</v>
      </c>
    </row>
    <row r="971" customFormat="false" ht="15" hidden="false" customHeight="true" outlineLevel="0" collapsed="false">
      <c r="A971" s="84" t="n">
        <v>8517</v>
      </c>
      <c r="B971" s="84"/>
      <c r="C971" s="84"/>
      <c r="D971" s="84"/>
      <c r="E971" s="84"/>
      <c r="F971" s="84" t="s">
        <v>1549</v>
      </c>
      <c r="G971" s="85" t="s">
        <v>1550</v>
      </c>
      <c r="H971" s="86" t="n">
        <v>0.5386</v>
      </c>
      <c r="I971" s="85" t="s">
        <v>1327</v>
      </c>
    </row>
    <row r="972" customFormat="false" ht="15" hidden="false" customHeight="true" outlineLevel="0" collapsed="false">
      <c r="A972" s="81" t="n">
        <v>8517</v>
      </c>
      <c r="B972" s="81"/>
      <c r="C972" s="81"/>
      <c r="D972" s="81"/>
      <c r="E972" s="81"/>
      <c r="F972" s="81" t="s">
        <v>1549</v>
      </c>
      <c r="G972" s="82" t="s">
        <v>1551</v>
      </c>
      <c r="H972" s="83" t="n">
        <v>0.5386</v>
      </c>
      <c r="I972" s="82" t="s">
        <v>1327</v>
      </c>
    </row>
    <row r="973" customFormat="false" ht="15" hidden="false" customHeight="true" outlineLevel="0" collapsed="false">
      <c r="A973" s="84" t="n">
        <v>8529</v>
      </c>
      <c r="B973" s="84"/>
      <c r="C973" s="84"/>
      <c r="D973" s="84"/>
      <c r="E973" s="84"/>
      <c r="F973" s="84" t="s">
        <v>1552</v>
      </c>
      <c r="G973" s="85" t="s">
        <v>1553</v>
      </c>
      <c r="H973" s="86" t="n">
        <v>0.5386</v>
      </c>
      <c r="I973" s="85" t="s">
        <v>1327</v>
      </c>
    </row>
    <row r="974" customFormat="false" ht="15" hidden="false" customHeight="true" outlineLevel="0" collapsed="false">
      <c r="A974" s="81" t="n">
        <v>8531</v>
      </c>
      <c r="B974" s="81"/>
      <c r="C974" s="81"/>
      <c r="D974" s="81"/>
      <c r="E974" s="81"/>
      <c r="F974" s="81" t="s">
        <v>1554</v>
      </c>
      <c r="G974" s="82" t="s">
        <v>1555</v>
      </c>
      <c r="H974" s="83" t="n">
        <v>0.5386</v>
      </c>
      <c r="I974" s="82" t="s">
        <v>1327</v>
      </c>
    </row>
    <row r="975" customFormat="false" ht="15" hidden="false" customHeight="true" outlineLevel="0" collapsed="false">
      <c r="A975" s="84" t="n">
        <v>853110</v>
      </c>
      <c r="B975" s="84"/>
      <c r="C975" s="84"/>
      <c r="D975" s="84" t="s">
        <v>1556</v>
      </c>
      <c r="E975" s="84"/>
      <c r="F975" s="84"/>
      <c r="G975" s="85" t="s">
        <v>1557</v>
      </c>
      <c r="H975" s="86" t="n">
        <v>0.4033</v>
      </c>
      <c r="I975" s="85" t="s">
        <v>1327</v>
      </c>
    </row>
    <row r="976" customFormat="false" ht="15" hidden="false" customHeight="true" outlineLevel="0" collapsed="false">
      <c r="A976" s="81" t="n">
        <v>85318000</v>
      </c>
      <c r="B976" s="81" t="s">
        <v>1558</v>
      </c>
      <c r="C976" s="81"/>
      <c r="D976" s="81"/>
      <c r="E976" s="81"/>
      <c r="F976" s="81"/>
      <c r="G976" s="82" t="s">
        <v>1559</v>
      </c>
      <c r="H976" s="83" t="n">
        <v>0.4033</v>
      </c>
      <c r="I976" s="82" t="s">
        <v>1327</v>
      </c>
    </row>
    <row r="977" customFormat="false" ht="15" hidden="false" customHeight="true" outlineLevel="0" collapsed="false">
      <c r="A977" s="84" t="n">
        <v>853400</v>
      </c>
      <c r="B977" s="84"/>
      <c r="C977" s="84"/>
      <c r="D977" s="84" t="s">
        <v>229</v>
      </c>
      <c r="E977" s="84"/>
      <c r="F977" s="84"/>
      <c r="G977" s="85" t="s">
        <v>1560</v>
      </c>
      <c r="H977" s="86" t="n">
        <v>0.5386</v>
      </c>
      <c r="I977" s="85" t="s">
        <v>1327</v>
      </c>
    </row>
    <row r="978" customFormat="false" ht="15" hidden="false" customHeight="true" outlineLevel="0" collapsed="false">
      <c r="A978" s="81" t="n">
        <v>85414011</v>
      </c>
      <c r="B978" s="81" t="s">
        <v>1561</v>
      </c>
      <c r="C978" s="81"/>
      <c r="D978" s="81"/>
      <c r="E978" s="81"/>
      <c r="F978" s="81"/>
      <c r="G978" s="82" t="s">
        <v>1562</v>
      </c>
      <c r="H978" s="83" t="n">
        <v>0.5386</v>
      </c>
      <c r="I978" s="82" t="s">
        <v>1327</v>
      </c>
    </row>
    <row r="979" customFormat="false" ht="15" hidden="false" customHeight="true" outlineLevel="0" collapsed="false">
      <c r="A979" s="84" t="n">
        <v>85414021</v>
      </c>
      <c r="B979" s="84" t="s">
        <v>1563</v>
      </c>
      <c r="C979" s="84"/>
      <c r="D979" s="84"/>
      <c r="E979" s="84"/>
      <c r="F979" s="84"/>
      <c r="G979" s="85" t="s">
        <v>1562</v>
      </c>
      <c r="H979" s="86" t="n">
        <v>0.5386</v>
      </c>
      <c r="I979" s="85" t="s">
        <v>1327</v>
      </c>
    </row>
    <row r="980" customFormat="false" ht="15" hidden="false" customHeight="true" outlineLevel="0" collapsed="false">
      <c r="A980" s="81" t="n">
        <v>85414022</v>
      </c>
      <c r="B980" s="81" t="s">
        <v>1564</v>
      </c>
      <c r="C980" s="81"/>
      <c r="D980" s="81"/>
      <c r="E980" s="81"/>
      <c r="F980" s="81"/>
      <c r="G980" s="82" t="s">
        <v>1562</v>
      </c>
      <c r="H980" s="83" t="n">
        <v>0.5386</v>
      </c>
      <c r="I980" s="82" t="s">
        <v>1327</v>
      </c>
    </row>
    <row r="981" customFormat="false" ht="15" hidden="false" customHeight="true" outlineLevel="0" collapsed="false">
      <c r="A981" s="84" t="n">
        <v>85437092</v>
      </c>
      <c r="B981" s="84" t="s">
        <v>1565</v>
      </c>
      <c r="C981" s="84"/>
      <c r="D981" s="84"/>
      <c r="E981" s="84"/>
      <c r="F981" s="84"/>
      <c r="G981" s="85" t="s">
        <v>1566</v>
      </c>
      <c r="H981" s="86" t="n">
        <v>0.5386</v>
      </c>
      <c r="I981" s="85" t="s">
        <v>1327</v>
      </c>
    </row>
    <row r="982" customFormat="false" ht="15" hidden="false" customHeight="true" outlineLevel="0" collapsed="false">
      <c r="A982" s="81" t="n">
        <v>90303</v>
      </c>
      <c r="B982" s="81"/>
      <c r="C982" s="81"/>
      <c r="D982" s="81"/>
      <c r="E982" s="81" t="s">
        <v>1567</v>
      </c>
      <c r="F982" s="81"/>
      <c r="G982" s="82" t="s">
        <v>1568</v>
      </c>
      <c r="H982" s="83" t="n">
        <v>0.5386</v>
      </c>
      <c r="I982" s="82" t="s">
        <v>1327</v>
      </c>
    </row>
    <row r="983" customFormat="false" ht="15" hidden="false" customHeight="true" outlineLevel="0" collapsed="false">
      <c r="A983" s="84" t="n">
        <v>903089</v>
      </c>
      <c r="B983" s="84"/>
      <c r="C983" s="84"/>
      <c r="D983" s="84" t="s">
        <v>1569</v>
      </c>
      <c r="E983" s="84"/>
      <c r="F983" s="84"/>
      <c r="G983" s="85" t="s">
        <v>1570</v>
      </c>
      <c r="H983" s="86" t="n">
        <v>0.5386</v>
      </c>
      <c r="I983" s="85" t="s">
        <v>1327</v>
      </c>
    </row>
    <row r="984" customFormat="false" ht="15" hidden="false" customHeight="true" outlineLevel="0" collapsed="false">
      <c r="A984" s="81" t="n">
        <v>910700</v>
      </c>
      <c r="B984" s="81"/>
      <c r="C984" s="81"/>
      <c r="D984" s="81" t="s">
        <v>1571</v>
      </c>
      <c r="E984" s="81"/>
      <c r="F984" s="81"/>
      <c r="G984" s="82" t="s">
        <v>1572</v>
      </c>
      <c r="H984" s="83" t="n">
        <v>0.4033</v>
      </c>
      <c r="I984" s="82" t="s">
        <v>1327</v>
      </c>
    </row>
    <row r="985" customFormat="false" ht="15" hidden="false" customHeight="true" outlineLevel="0" collapsed="false">
      <c r="A985" s="84" t="n">
        <v>9405</v>
      </c>
      <c r="B985" s="84"/>
      <c r="C985" s="84"/>
      <c r="D985" s="84"/>
      <c r="E985" s="84"/>
      <c r="F985" s="84" t="s">
        <v>1573</v>
      </c>
      <c r="G985" s="85" t="s">
        <v>1574</v>
      </c>
      <c r="H985" s="86" t="n">
        <v>0.4033</v>
      </c>
      <c r="I985" s="85" t="s">
        <v>1327</v>
      </c>
    </row>
    <row r="986" customFormat="false" ht="15" hidden="false" customHeight="true" outlineLevel="0" collapsed="false">
      <c r="A986" s="81" t="n">
        <v>940510</v>
      </c>
      <c r="B986" s="81"/>
      <c r="C986" s="81"/>
      <c r="D986" s="81" t="s">
        <v>1575</v>
      </c>
      <c r="E986" s="81"/>
      <c r="F986" s="81"/>
      <c r="G986" s="82" t="s">
        <v>1576</v>
      </c>
      <c r="H986" s="83" t="n">
        <v>0.4033</v>
      </c>
      <c r="I986" s="82" t="s">
        <v>1327</v>
      </c>
    </row>
    <row r="987" customFormat="false" ht="15" hidden="false" customHeight="true" outlineLevel="0" collapsed="false">
      <c r="A987" s="84" t="n">
        <v>94059</v>
      </c>
      <c r="B987" s="84"/>
      <c r="C987" s="84"/>
      <c r="D987" s="84"/>
      <c r="E987" s="84" t="s">
        <v>1577</v>
      </c>
      <c r="F987" s="84"/>
      <c r="G987" s="85" t="s">
        <v>1576</v>
      </c>
      <c r="H987" s="86" t="n">
        <v>0.4033</v>
      </c>
      <c r="I987" s="85" t="s">
        <v>1327</v>
      </c>
    </row>
    <row r="988" customFormat="false" ht="15" hidden="false" customHeight="true" outlineLevel="0" collapsed="false">
      <c r="A988" s="81" t="n">
        <v>94052000</v>
      </c>
      <c r="B988" s="81" t="s">
        <v>1578</v>
      </c>
      <c r="C988" s="81"/>
      <c r="D988" s="81"/>
      <c r="E988" s="81"/>
      <c r="F988" s="81"/>
      <c r="G988" s="82" t="s">
        <v>1579</v>
      </c>
      <c r="H988" s="83" t="n">
        <v>0.4033</v>
      </c>
      <c r="I988" s="82" t="s">
        <v>1327</v>
      </c>
    </row>
    <row r="989" customFormat="false" ht="15" hidden="false" customHeight="true" outlineLevel="0" collapsed="false">
      <c r="A989" s="84" t="n">
        <v>94059</v>
      </c>
      <c r="B989" s="84"/>
      <c r="C989" s="84"/>
      <c r="D989" s="84"/>
      <c r="E989" s="84" t="s">
        <v>1577</v>
      </c>
      <c r="F989" s="84"/>
      <c r="G989" s="85" t="s">
        <v>1579</v>
      </c>
      <c r="H989" s="86" t="n">
        <v>0.4033</v>
      </c>
      <c r="I989" s="85" t="s">
        <v>1327</v>
      </c>
    </row>
    <row r="990" customFormat="false" ht="15" hidden="false" customHeight="true" outlineLevel="0" collapsed="false">
      <c r="A990" s="81" t="n">
        <v>940540</v>
      </c>
      <c r="B990" s="81"/>
      <c r="C990" s="81"/>
      <c r="D990" s="81" t="s">
        <v>1580</v>
      </c>
      <c r="E990" s="81"/>
      <c r="F990" s="81"/>
      <c r="G990" s="82" t="s">
        <v>1581</v>
      </c>
      <c r="H990" s="83" t="n">
        <v>0.4033</v>
      </c>
      <c r="I990" s="82" t="s">
        <v>1327</v>
      </c>
    </row>
    <row r="991" customFormat="false" ht="15" hidden="false" customHeight="true" outlineLevel="0" collapsed="false">
      <c r="A991" s="84" t="n">
        <v>94059</v>
      </c>
      <c r="B991" s="84"/>
      <c r="C991" s="84"/>
      <c r="D991" s="84"/>
      <c r="E991" s="84" t="s">
        <v>1577</v>
      </c>
      <c r="F991" s="84"/>
      <c r="G991" s="85" t="s">
        <v>1581</v>
      </c>
      <c r="H991" s="86" t="n">
        <v>0.4033</v>
      </c>
      <c r="I991" s="85" t="s">
        <v>1327</v>
      </c>
    </row>
    <row r="992" customFormat="false" ht="15" hidden="false" customHeight="true" outlineLevel="0" collapsed="false">
      <c r="A992" s="81" t="n">
        <v>85423190</v>
      </c>
      <c r="B992" s="81" t="s">
        <v>1582</v>
      </c>
      <c r="C992" s="81"/>
      <c r="D992" s="81"/>
      <c r="E992" s="81"/>
      <c r="F992" s="81"/>
      <c r="G992" s="82" t="s">
        <v>1583</v>
      </c>
      <c r="H992" s="83" t="n">
        <v>0.5386</v>
      </c>
      <c r="I992" s="82" t="s">
        <v>1327</v>
      </c>
    </row>
    <row r="993" customFormat="false" ht="15" hidden="false" customHeight="true" outlineLevel="0" collapsed="false">
      <c r="A993" s="84" t="n">
        <v>2309</v>
      </c>
      <c r="B993" s="84"/>
      <c r="C993" s="84"/>
      <c r="D993" s="84"/>
      <c r="E993" s="84"/>
      <c r="F993" s="84" t="s">
        <v>1584</v>
      </c>
      <c r="G993" s="85" t="s">
        <v>1585</v>
      </c>
      <c r="H993" s="86" t="n">
        <v>0.5328</v>
      </c>
      <c r="I993" s="85" t="s">
        <v>1586</v>
      </c>
    </row>
    <row r="994" customFormat="false" ht="15" hidden="false" customHeight="true" outlineLevel="0" collapsed="false">
      <c r="A994" s="81" t="n">
        <v>1806</v>
      </c>
      <c r="B994" s="81"/>
      <c r="C994" s="81"/>
      <c r="D994" s="81"/>
      <c r="E994" s="81"/>
      <c r="F994" s="81" t="s">
        <v>1587</v>
      </c>
      <c r="G994" s="82" t="s">
        <v>1588</v>
      </c>
      <c r="H994" s="83" t="n">
        <v>0.473</v>
      </c>
      <c r="I994" s="82" t="s">
        <v>1589</v>
      </c>
    </row>
    <row r="995" customFormat="false" ht="15" hidden="false" customHeight="true" outlineLevel="0" collapsed="false">
      <c r="A995" s="84" t="n">
        <v>1901</v>
      </c>
      <c r="B995" s="84"/>
      <c r="C995" s="84"/>
      <c r="D995" s="84"/>
      <c r="E995" s="84"/>
      <c r="F995" s="84" t="s">
        <v>1590</v>
      </c>
      <c r="G995" s="85" t="s">
        <v>1588</v>
      </c>
      <c r="H995" s="86" t="n">
        <v>0.473</v>
      </c>
      <c r="I995" s="85" t="s">
        <v>1589</v>
      </c>
    </row>
    <row r="996" customFormat="false" ht="15" hidden="false" customHeight="true" outlineLevel="0" collapsed="false">
      <c r="A996" s="81" t="n">
        <v>2106</v>
      </c>
      <c r="B996" s="81"/>
      <c r="C996" s="81"/>
      <c r="D996" s="81"/>
      <c r="E996" s="81"/>
      <c r="F996" s="81" t="s">
        <v>1591</v>
      </c>
      <c r="G996" s="82" t="s">
        <v>1588</v>
      </c>
      <c r="H996" s="83" t="n">
        <v>0.473</v>
      </c>
      <c r="I996" s="82" t="s">
        <v>1589</v>
      </c>
    </row>
    <row r="997" customFormat="false" ht="15" hidden="false" customHeight="true" outlineLevel="0" collapsed="false">
      <c r="A997" s="84" t="n">
        <v>3208</v>
      </c>
      <c r="B997" s="84"/>
      <c r="C997" s="84"/>
      <c r="D997" s="84"/>
      <c r="E997" s="84"/>
      <c r="F997" s="84" t="s">
        <v>1592</v>
      </c>
      <c r="G997" s="85" t="s">
        <v>1593</v>
      </c>
      <c r="H997" s="86" t="n">
        <v>0.564</v>
      </c>
      <c r="I997" s="85" t="s">
        <v>1594</v>
      </c>
    </row>
    <row r="998" customFormat="false" ht="15" hidden="false" customHeight="true" outlineLevel="0" collapsed="false">
      <c r="A998" s="81" t="n">
        <v>3209</v>
      </c>
      <c r="B998" s="81"/>
      <c r="C998" s="81"/>
      <c r="D998" s="81"/>
      <c r="E998" s="81"/>
      <c r="F998" s="81" t="s">
        <v>1595</v>
      </c>
      <c r="G998" s="82" t="s">
        <v>1593</v>
      </c>
      <c r="H998" s="83" t="n">
        <v>0.564</v>
      </c>
      <c r="I998" s="82" t="s">
        <v>1594</v>
      </c>
    </row>
    <row r="999" customFormat="false" ht="15" hidden="false" customHeight="true" outlineLevel="0" collapsed="false">
      <c r="A999" s="84" t="n">
        <v>321000</v>
      </c>
      <c r="B999" s="84"/>
      <c r="C999" s="84"/>
      <c r="D999" s="84" t="s">
        <v>1596</v>
      </c>
      <c r="E999" s="84"/>
      <c r="F999" s="84"/>
      <c r="G999" s="85" t="s">
        <v>1593</v>
      </c>
      <c r="H999" s="86" t="n">
        <v>0.564</v>
      </c>
      <c r="I999" s="85" t="s">
        <v>1594</v>
      </c>
    </row>
    <row r="1000" customFormat="false" ht="15" hidden="false" customHeight="true" outlineLevel="0" collapsed="false">
      <c r="A1000" s="81" t="n">
        <v>2821</v>
      </c>
      <c r="B1000" s="81"/>
      <c r="C1000" s="81"/>
      <c r="D1000" s="81"/>
      <c r="E1000" s="81"/>
      <c r="F1000" s="81" t="s">
        <v>1597</v>
      </c>
      <c r="G1000" s="82" t="s">
        <v>1598</v>
      </c>
      <c r="H1000" s="83" t="n">
        <v>0.564</v>
      </c>
      <c r="I1000" s="82" t="s">
        <v>1594</v>
      </c>
    </row>
    <row r="1001" customFormat="false" ht="15" hidden="false" customHeight="true" outlineLevel="0" collapsed="false">
      <c r="A1001" s="84" t="n">
        <v>32041700</v>
      </c>
      <c r="B1001" s="84" t="s">
        <v>1599</v>
      </c>
      <c r="C1001" s="84"/>
      <c r="D1001" s="84"/>
      <c r="E1001" s="84"/>
      <c r="F1001" s="84"/>
      <c r="G1001" s="85" t="s">
        <v>1598</v>
      </c>
      <c r="H1001" s="86" t="n">
        <v>0.564</v>
      </c>
      <c r="I1001" s="85" t="s">
        <v>1594</v>
      </c>
    </row>
    <row r="1002" customFormat="false" ht="15" hidden="false" customHeight="true" outlineLevel="0" collapsed="false">
      <c r="A1002" s="81" t="n">
        <v>3206</v>
      </c>
      <c r="B1002" s="81"/>
      <c r="C1002" s="81"/>
      <c r="D1002" s="81"/>
      <c r="E1002" s="81"/>
      <c r="F1002" s="81" t="s">
        <v>1600</v>
      </c>
      <c r="G1002" s="82" t="s">
        <v>1598</v>
      </c>
      <c r="H1002" s="83" t="n">
        <v>0.564</v>
      </c>
      <c r="I1002" s="82" t="s">
        <v>1594</v>
      </c>
    </row>
    <row r="1003" customFormat="false" ht="15" hidden="false" customHeight="true" outlineLevel="0" collapsed="false">
      <c r="A1003" s="84" t="n">
        <v>3204</v>
      </c>
      <c r="B1003" s="84"/>
      <c r="C1003" s="84"/>
      <c r="D1003" s="84"/>
      <c r="E1003" s="84"/>
      <c r="F1003" s="84" t="s">
        <v>1601</v>
      </c>
      <c r="G1003" s="85" t="s">
        <v>1602</v>
      </c>
      <c r="H1003" s="86" t="n">
        <v>0.564</v>
      </c>
      <c r="I1003" s="85" t="s">
        <v>1594</v>
      </c>
    </row>
    <row r="1004" customFormat="false" ht="15" hidden="false" customHeight="true" outlineLevel="0" collapsed="false">
      <c r="A1004" s="81" t="n">
        <v>32050000</v>
      </c>
      <c r="B1004" s="81" t="s">
        <v>1603</v>
      </c>
      <c r="C1004" s="81"/>
      <c r="D1004" s="81"/>
      <c r="E1004" s="81"/>
      <c r="F1004" s="81"/>
      <c r="G1004" s="82" t="s">
        <v>1602</v>
      </c>
      <c r="H1004" s="83" t="n">
        <v>0.564</v>
      </c>
      <c r="I1004" s="82" t="s">
        <v>1594</v>
      </c>
    </row>
    <row r="1005" customFormat="false" ht="15" hidden="false" customHeight="true" outlineLevel="0" collapsed="false">
      <c r="A1005" s="84" t="n">
        <v>3206</v>
      </c>
      <c r="B1005" s="84"/>
      <c r="C1005" s="84"/>
      <c r="D1005" s="84"/>
      <c r="E1005" s="84"/>
      <c r="F1005" s="84" t="s">
        <v>1600</v>
      </c>
      <c r="G1005" s="85" t="s">
        <v>1602</v>
      </c>
      <c r="H1005" s="86" t="n">
        <v>0.564</v>
      </c>
      <c r="I1005" s="85" t="s">
        <v>1594</v>
      </c>
    </row>
    <row r="1006" customFormat="false" ht="15" hidden="false" customHeight="true" outlineLevel="0" collapsed="false">
      <c r="A1006" s="81" t="n">
        <v>3212</v>
      </c>
      <c r="B1006" s="81"/>
      <c r="C1006" s="81"/>
      <c r="D1006" s="81"/>
      <c r="E1006" s="81"/>
      <c r="F1006" s="81" t="s">
        <v>1604</v>
      </c>
      <c r="G1006" s="82" t="s">
        <v>1602</v>
      </c>
      <c r="H1006" s="83" t="n">
        <v>0.564</v>
      </c>
      <c r="I1006" s="82" t="s">
        <v>1594</v>
      </c>
    </row>
    <row r="1007" customFormat="false" ht="15" hidden="false" customHeight="true" outlineLevel="0" collapsed="false">
      <c r="A1007" s="84" t="n">
        <v>8431492</v>
      </c>
      <c r="B1007" s="84"/>
      <c r="C1007" s="84" t="s">
        <v>1605</v>
      </c>
      <c r="D1007" s="84"/>
      <c r="E1007" s="84"/>
      <c r="F1007" s="84"/>
      <c r="G1007" s="85" t="s">
        <v>185</v>
      </c>
      <c r="H1007" s="86" t="n">
        <v>0.5039</v>
      </c>
      <c r="I1007" s="85" t="s">
        <v>87</v>
      </c>
    </row>
    <row r="1008" customFormat="false" ht="15" hidden="false" customHeight="true" outlineLevel="0" collapsed="false">
      <c r="A1008" s="81" t="n">
        <v>210500</v>
      </c>
      <c r="B1008" s="81"/>
      <c r="C1008" s="81"/>
      <c r="D1008" s="81" t="s">
        <v>1606</v>
      </c>
      <c r="E1008" s="81"/>
      <c r="F1008" s="81"/>
      <c r="G1008" s="82" t="s">
        <v>1607</v>
      </c>
      <c r="H1008" s="83" t="n">
        <v>0.6178</v>
      </c>
      <c r="I1008" s="82" t="s">
        <v>1589</v>
      </c>
    </row>
    <row r="1009" customFormat="false" ht="15" hidden="false" customHeight="true" outlineLevel="0" collapsed="false">
      <c r="A1009" s="84" t="n">
        <v>2402</v>
      </c>
      <c r="B1009" s="84"/>
      <c r="C1009" s="84"/>
      <c r="D1009" s="84"/>
      <c r="E1009" s="84"/>
      <c r="F1009" s="84" t="s">
        <v>1608</v>
      </c>
      <c r="G1009" s="85" t="s">
        <v>1609</v>
      </c>
      <c r="H1009" s="86" t="n">
        <v>0.947</v>
      </c>
      <c r="I1009" s="85" t="s">
        <v>1610</v>
      </c>
    </row>
    <row r="1010" customFormat="false" ht="15" hidden="false" customHeight="true" outlineLevel="0" collapsed="false">
      <c r="A1010" s="81" t="n">
        <v>24031</v>
      </c>
      <c r="B1010" s="81"/>
      <c r="C1010" s="81"/>
      <c r="D1010" s="81"/>
      <c r="E1010" s="81" t="s">
        <v>1611</v>
      </c>
      <c r="F1010" s="81"/>
      <c r="G1010" s="82" t="s">
        <v>1612</v>
      </c>
      <c r="H1010" s="83" t="n">
        <v>0.947</v>
      </c>
      <c r="I1010" s="82" t="s">
        <v>1610</v>
      </c>
    </row>
    <row r="1011" customFormat="false" ht="15" hidden="false" customHeight="true" outlineLevel="0" collapsed="false">
      <c r="A1011" s="84" t="n">
        <v>3003</v>
      </c>
      <c r="B1011" s="84"/>
      <c r="C1011" s="84"/>
      <c r="D1011" s="84"/>
      <c r="E1011" s="84"/>
      <c r="F1011" s="84" t="s">
        <v>1613</v>
      </c>
      <c r="G1011" s="85" t="s">
        <v>1614</v>
      </c>
      <c r="H1011" s="86" t="n">
        <v>0.4605</v>
      </c>
      <c r="I1011" s="85" t="s">
        <v>1615</v>
      </c>
    </row>
    <row r="1012" customFormat="false" ht="15" hidden="false" customHeight="true" outlineLevel="0" collapsed="false">
      <c r="A1012" s="81" t="n">
        <v>3004</v>
      </c>
      <c r="B1012" s="81"/>
      <c r="C1012" s="81"/>
      <c r="D1012" s="81"/>
      <c r="E1012" s="81"/>
      <c r="F1012" s="81" t="s">
        <v>1616</v>
      </c>
      <c r="G1012" s="82" t="s">
        <v>1614</v>
      </c>
      <c r="H1012" s="83" t="n">
        <v>0.4605</v>
      </c>
      <c r="I1012" s="82" t="s">
        <v>1615</v>
      </c>
    </row>
    <row r="1013" customFormat="false" ht="15" hidden="false" customHeight="true" outlineLevel="0" collapsed="false">
      <c r="A1013" s="84" t="n">
        <v>3003</v>
      </c>
      <c r="B1013" s="84"/>
      <c r="C1013" s="84"/>
      <c r="D1013" s="84"/>
      <c r="E1013" s="84"/>
      <c r="F1013" s="84" t="s">
        <v>1613</v>
      </c>
      <c r="G1013" s="85" t="s">
        <v>1617</v>
      </c>
      <c r="H1013" s="86" t="n">
        <v>0.4605</v>
      </c>
      <c r="I1013" s="85" t="s">
        <v>1615</v>
      </c>
    </row>
    <row r="1014" customFormat="false" ht="15" hidden="false" customHeight="true" outlineLevel="0" collapsed="false">
      <c r="A1014" s="81" t="n">
        <v>3004</v>
      </c>
      <c r="B1014" s="81"/>
      <c r="C1014" s="81"/>
      <c r="D1014" s="81"/>
      <c r="E1014" s="81"/>
      <c r="F1014" s="81" t="s">
        <v>1616</v>
      </c>
      <c r="G1014" s="82" t="s">
        <v>1617</v>
      </c>
      <c r="H1014" s="83" t="n">
        <v>0.4605</v>
      </c>
      <c r="I1014" s="82" t="s">
        <v>1615</v>
      </c>
    </row>
    <row r="1015" customFormat="false" ht="15" hidden="false" customHeight="true" outlineLevel="0" collapsed="false">
      <c r="A1015" s="84" t="n">
        <v>3003</v>
      </c>
      <c r="B1015" s="84"/>
      <c r="C1015" s="84"/>
      <c r="D1015" s="84"/>
      <c r="E1015" s="84"/>
      <c r="F1015" s="84" t="s">
        <v>1613</v>
      </c>
      <c r="G1015" s="85" t="s">
        <v>1618</v>
      </c>
      <c r="H1015" s="86" t="n">
        <v>0.4605</v>
      </c>
      <c r="I1015" s="85" t="s">
        <v>1615</v>
      </c>
    </row>
    <row r="1016" customFormat="false" ht="15" hidden="false" customHeight="true" outlineLevel="0" collapsed="false">
      <c r="A1016" s="81" t="n">
        <v>3004</v>
      </c>
      <c r="B1016" s="81"/>
      <c r="C1016" s="81"/>
      <c r="D1016" s="81"/>
      <c r="E1016" s="81"/>
      <c r="F1016" s="81" t="s">
        <v>1616</v>
      </c>
      <c r="G1016" s="82" t="s">
        <v>1618</v>
      </c>
      <c r="H1016" s="83" t="n">
        <v>0.4605</v>
      </c>
      <c r="I1016" s="82" t="s">
        <v>1615</v>
      </c>
    </row>
    <row r="1017" customFormat="false" ht="15" hidden="false" customHeight="true" outlineLevel="0" collapsed="false">
      <c r="A1017" s="84" t="n">
        <v>3003</v>
      </c>
      <c r="B1017" s="84"/>
      <c r="C1017" s="84"/>
      <c r="D1017" s="84"/>
      <c r="E1017" s="84"/>
      <c r="F1017" s="84" t="s">
        <v>1613</v>
      </c>
      <c r="G1017" s="85" t="s">
        <v>1619</v>
      </c>
      <c r="H1017" s="86" t="n">
        <v>0.4605</v>
      </c>
      <c r="I1017" s="85" t="s">
        <v>1615</v>
      </c>
    </row>
    <row r="1018" customFormat="false" ht="15" hidden="false" customHeight="true" outlineLevel="0" collapsed="false">
      <c r="A1018" s="81" t="n">
        <v>3004</v>
      </c>
      <c r="B1018" s="81"/>
      <c r="C1018" s="81"/>
      <c r="D1018" s="81"/>
      <c r="E1018" s="81"/>
      <c r="F1018" s="81" t="s">
        <v>1616</v>
      </c>
      <c r="G1018" s="82" t="s">
        <v>1619</v>
      </c>
      <c r="H1018" s="83" t="n">
        <v>0.4605</v>
      </c>
      <c r="I1018" s="82" t="s">
        <v>1615</v>
      </c>
    </row>
    <row r="1019" customFormat="false" ht="15" hidden="false" customHeight="true" outlineLevel="0" collapsed="false">
      <c r="A1019" s="84" t="n">
        <v>3003</v>
      </c>
      <c r="B1019" s="84"/>
      <c r="C1019" s="84"/>
      <c r="D1019" s="84"/>
      <c r="E1019" s="84"/>
      <c r="F1019" s="84" t="s">
        <v>1613</v>
      </c>
      <c r="G1019" s="85" t="s">
        <v>1620</v>
      </c>
      <c r="H1019" s="86" t="n">
        <v>0.4605</v>
      </c>
      <c r="I1019" s="85" t="s">
        <v>1615</v>
      </c>
    </row>
    <row r="1020" customFormat="false" ht="15" hidden="false" customHeight="true" outlineLevel="0" collapsed="false">
      <c r="A1020" s="81" t="n">
        <v>3004</v>
      </c>
      <c r="B1020" s="81"/>
      <c r="C1020" s="81"/>
      <c r="D1020" s="81"/>
      <c r="E1020" s="81"/>
      <c r="F1020" s="81" t="s">
        <v>1616</v>
      </c>
      <c r="G1020" s="82" t="s">
        <v>1620</v>
      </c>
      <c r="H1020" s="83" t="n">
        <v>0.4605</v>
      </c>
      <c r="I1020" s="82" t="s">
        <v>1615</v>
      </c>
    </row>
    <row r="1021" customFormat="false" ht="15" hidden="false" customHeight="true" outlineLevel="0" collapsed="false">
      <c r="A1021" s="84" t="n">
        <v>3003</v>
      </c>
      <c r="B1021" s="84"/>
      <c r="C1021" s="84"/>
      <c r="D1021" s="84"/>
      <c r="E1021" s="84"/>
      <c r="F1021" s="84" t="s">
        <v>1613</v>
      </c>
      <c r="G1021" s="85" t="s">
        <v>1621</v>
      </c>
      <c r="H1021" s="86" t="n">
        <v>0.4605</v>
      </c>
      <c r="I1021" s="85" t="s">
        <v>1615</v>
      </c>
    </row>
    <row r="1022" customFormat="false" ht="15" hidden="false" customHeight="true" outlineLevel="0" collapsed="false">
      <c r="A1022" s="81" t="n">
        <v>3004</v>
      </c>
      <c r="B1022" s="81"/>
      <c r="C1022" s="81"/>
      <c r="D1022" s="81"/>
      <c r="E1022" s="81"/>
      <c r="F1022" s="81" t="s">
        <v>1616</v>
      </c>
      <c r="G1022" s="82" t="s">
        <v>1621</v>
      </c>
      <c r="H1022" s="83" t="n">
        <v>0.4605</v>
      </c>
      <c r="I1022" s="82" t="s">
        <v>1615</v>
      </c>
    </row>
    <row r="1023" customFormat="false" ht="15" hidden="false" customHeight="true" outlineLevel="0" collapsed="false">
      <c r="A1023" s="84" t="n">
        <v>3003</v>
      </c>
      <c r="B1023" s="84"/>
      <c r="C1023" s="84"/>
      <c r="D1023" s="84"/>
      <c r="E1023" s="84"/>
      <c r="F1023" s="84" t="s">
        <v>1613</v>
      </c>
      <c r="G1023" s="85" t="s">
        <v>1622</v>
      </c>
      <c r="H1023" s="86" t="n">
        <v>0.4605</v>
      </c>
      <c r="I1023" s="85" t="s">
        <v>1615</v>
      </c>
    </row>
    <row r="1024" customFormat="false" ht="15" hidden="false" customHeight="true" outlineLevel="0" collapsed="false">
      <c r="A1024" s="81" t="n">
        <v>3004</v>
      </c>
      <c r="B1024" s="81"/>
      <c r="C1024" s="81"/>
      <c r="D1024" s="81"/>
      <c r="E1024" s="81"/>
      <c r="F1024" s="81" t="s">
        <v>1616</v>
      </c>
      <c r="G1024" s="82" t="s">
        <v>1622</v>
      </c>
      <c r="H1024" s="83" t="n">
        <v>0.4605</v>
      </c>
      <c r="I1024" s="82" t="s">
        <v>1615</v>
      </c>
    </row>
    <row r="1025" customFormat="false" ht="15" hidden="false" customHeight="true" outlineLevel="0" collapsed="false">
      <c r="A1025" s="84" t="n">
        <v>3003</v>
      </c>
      <c r="B1025" s="84"/>
      <c r="C1025" s="84"/>
      <c r="D1025" s="84"/>
      <c r="E1025" s="84"/>
      <c r="F1025" s="84" t="s">
        <v>1613</v>
      </c>
      <c r="G1025" s="85" t="s">
        <v>1623</v>
      </c>
      <c r="H1025" s="86" t="n">
        <v>0.4605</v>
      </c>
      <c r="I1025" s="85" t="s">
        <v>1615</v>
      </c>
    </row>
    <row r="1026" customFormat="false" ht="15" hidden="false" customHeight="true" outlineLevel="0" collapsed="false">
      <c r="A1026" s="81" t="n">
        <v>3004</v>
      </c>
      <c r="B1026" s="81"/>
      <c r="C1026" s="81"/>
      <c r="D1026" s="81"/>
      <c r="E1026" s="81"/>
      <c r="F1026" s="81" t="s">
        <v>1616</v>
      </c>
      <c r="G1026" s="82" t="s">
        <v>1623</v>
      </c>
      <c r="H1026" s="83" t="n">
        <v>0.4605</v>
      </c>
      <c r="I1026" s="82" t="s">
        <v>1615</v>
      </c>
    </row>
    <row r="1027" customFormat="false" ht="15" hidden="false" customHeight="true" outlineLevel="0" collapsed="false">
      <c r="A1027" s="84" t="n">
        <v>3003</v>
      </c>
      <c r="B1027" s="84"/>
      <c r="C1027" s="84"/>
      <c r="D1027" s="84"/>
      <c r="E1027" s="84"/>
      <c r="F1027" s="84" t="s">
        <v>1613</v>
      </c>
      <c r="G1027" s="85" t="s">
        <v>1624</v>
      </c>
      <c r="H1027" s="86" t="n">
        <v>0.4605</v>
      </c>
      <c r="I1027" s="85" t="s">
        <v>1615</v>
      </c>
    </row>
    <row r="1028" customFormat="false" ht="15" hidden="false" customHeight="true" outlineLevel="0" collapsed="false">
      <c r="A1028" s="81" t="n">
        <v>3004</v>
      </c>
      <c r="B1028" s="81"/>
      <c r="C1028" s="81"/>
      <c r="D1028" s="81"/>
      <c r="E1028" s="81"/>
      <c r="F1028" s="81" t="s">
        <v>1616</v>
      </c>
      <c r="G1028" s="82" t="s">
        <v>1624</v>
      </c>
      <c r="H1028" s="83" t="n">
        <v>0.4605</v>
      </c>
      <c r="I1028" s="82" t="s">
        <v>1615</v>
      </c>
    </row>
    <row r="1029" customFormat="false" ht="15" hidden="false" customHeight="true" outlineLevel="0" collapsed="false">
      <c r="A1029" s="84" t="n">
        <v>3003</v>
      </c>
      <c r="B1029" s="84"/>
      <c r="C1029" s="84"/>
      <c r="D1029" s="84"/>
      <c r="E1029" s="84"/>
      <c r="F1029" s="84" t="s">
        <v>1613</v>
      </c>
      <c r="G1029" s="85" t="s">
        <v>1625</v>
      </c>
      <c r="H1029" s="86" t="n">
        <v>0.4605</v>
      </c>
      <c r="I1029" s="85" t="s">
        <v>1615</v>
      </c>
    </row>
    <row r="1030" customFormat="false" ht="15" hidden="false" customHeight="true" outlineLevel="0" collapsed="false">
      <c r="A1030" s="81" t="n">
        <v>3004</v>
      </c>
      <c r="B1030" s="81"/>
      <c r="C1030" s="81"/>
      <c r="D1030" s="81"/>
      <c r="E1030" s="81"/>
      <c r="F1030" s="81" t="s">
        <v>1616</v>
      </c>
      <c r="G1030" s="82" t="s">
        <v>1625</v>
      </c>
      <c r="H1030" s="83" t="n">
        <v>0.4605</v>
      </c>
      <c r="I1030" s="82" t="s">
        <v>1615</v>
      </c>
    </row>
    <row r="1031" customFormat="false" ht="15" hidden="false" customHeight="true" outlineLevel="0" collapsed="false">
      <c r="A1031" s="84" t="n">
        <v>3003</v>
      </c>
      <c r="B1031" s="84"/>
      <c r="C1031" s="84"/>
      <c r="D1031" s="84"/>
      <c r="E1031" s="84"/>
      <c r="F1031" s="84" t="s">
        <v>1613</v>
      </c>
      <c r="G1031" s="85" t="s">
        <v>1626</v>
      </c>
      <c r="H1031" s="86" t="n">
        <v>0.4605</v>
      </c>
      <c r="I1031" s="85" t="s">
        <v>1615</v>
      </c>
    </row>
    <row r="1032" customFormat="false" ht="15" hidden="false" customHeight="true" outlineLevel="0" collapsed="false">
      <c r="A1032" s="81" t="n">
        <v>3004</v>
      </c>
      <c r="B1032" s="81"/>
      <c r="C1032" s="81"/>
      <c r="D1032" s="81"/>
      <c r="E1032" s="81"/>
      <c r="F1032" s="81" t="s">
        <v>1616</v>
      </c>
      <c r="G1032" s="82" t="s">
        <v>1626</v>
      </c>
      <c r="H1032" s="83" t="n">
        <v>0.4605</v>
      </c>
      <c r="I1032" s="82" t="s">
        <v>1615</v>
      </c>
    </row>
    <row r="1033" customFormat="false" ht="15" hidden="false" customHeight="true" outlineLevel="0" collapsed="false">
      <c r="A1033" s="84" t="n">
        <v>3003</v>
      </c>
      <c r="B1033" s="84"/>
      <c r="C1033" s="84"/>
      <c r="D1033" s="84"/>
      <c r="E1033" s="84"/>
      <c r="F1033" s="84" t="s">
        <v>1613</v>
      </c>
      <c r="G1033" s="85" t="s">
        <v>1627</v>
      </c>
      <c r="H1033" s="86" t="n">
        <v>0.4605</v>
      </c>
      <c r="I1033" s="85" t="s">
        <v>1615</v>
      </c>
    </row>
    <row r="1034" customFormat="false" ht="15" hidden="false" customHeight="true" outlineLevel="0" collapsed="false">
      <c r="A1034" s="81" t="n">
        <v>3004</v>
      </c>
      <c r="B1034" s="81"/>
      <c r="C1034" s="81"/>
      <c r="D1034" s="81"/>
      <c r="E1034" s="81"/>
      <c r="F1034" s="81" t="s">
        <v>1616</v>
      </c>
      <c r="G1034" s="82" t="s">
        <v>1627</v>
      </c>
      <c r="H1034" s="83" t="n">
        <v>0.4605</v>
      </c>
      <c r="I1034" s="82" t="s">
        <v>1615</v>
      </c>
    </row>
    <row r="1035" customFormat="false" ht="15" hidden="false" customHeight="true" outlineLevel="0" collapsed="false">
      <c r="A1035" s="84" t="n">
        <v>30066000</v>
      </c>
      <c r="B1035" s="84" t="s">
        <v>1628</v>
      </c>
      <c r="C1035" s="84"/>
      <c r="D1035" s="84"/>
      <c r="E1035" s="84"/>
      <c r="F1035" s="84"/>
      <c r="G1035" s="85" t="s">
        <v>1629</v>
      </c>
      <c r="H1035" s="86" t="n">
        <v>0.4605</v>
      </c>
      <c r="I1035" s="85" t="s">
        <v>1615</v>
      </c>
    </row>
    <row r="1036" customFormat="false" ht="15" hidden="false" customHeight="true" outlineLevel="0" collapsed="false">
      <c r="A1036" s="81" t="n">
        <v>30066000</v>
      </c>
      <c r="B1036" s="81" t="s">
        <v>1628</v>
      </c>
      <c r="C1036" s="81"/>
      <c r="D1036" s="81"/>
      <c r="E1036" s="81"/>
      <c r="F1036" s="81"/>
      <c r="G1036" s="82" t="s">
        <v>1630</v>
      </c>
      <c r="H1036" s="83" t="n">
        <v>0.4605</v>
      </c>
      <c r="I1036" s="82" t="s">
        <v>1615</v>
      </c>
    </row>
    <row r="1037" customFormat="false" ht="15" hidden="false" customHeight="true" outlineLevel="0" collapsed="false">
      <c r="A1037" s="84" t="n">
        <v>30066000</v>
      </c>
      <c r="B1037" s="84" t="s">
        <v>1628</v>
      </c>
      <c r="C1037" s="84"/>
      <c r="D1037" s="84"/>
      <c r="E1037" s="84"/>
      <c r="F1037" s="84"/>
      <c r="G1037" s="85" t="s">
        <v>1631</v>
      </c>
      <c r="H1037" s="86" t="n">
        <v>0.4605</v>
      </c>
      <c r="I1037" s="85" t="s">
        <v>1615</v>
      </c>
    </row>
    <row r="1038" customFormat="false" ht="15" hidden="false" customHeight="true" outlineLevel="0" collapsed="false">
      <c r="A1038" s="81" t="n">
        <v>30066000</v>
      </c>
      <c r="B1038" s="81" t="s">
        <v>1628</v>
      </c>
      <c r="C1038" s="81"/>
      <c r="D1038" s="81"/>
      <c r="E1038" s="81"/>
      <c r="F1038" s="81"/>
      <c r="G1038" s="82" t="s">
        <v>1632</v>
      </c>
      <c r="H1038" s="83" t="n">
        <v>0.4605</v>
      </c>
      <c r="I1038" s="82" t="s">
        <v>1615</v>
      </c>
    </row>
    <row r="1039" customFormat="false" ht="15" hidden="false" customHeight="true" outlineLevel="0" collapsed="false">
      <c r="A1039" s="84" t="n">
        <v>30066000</v>
      </c>
      <c r="B1039" s="84" t="s">
        <v>1628</v>
      </c>
      <c r="C1039" s="84"/>
      <c r="D1039" s="84"/>
      <c r="E1039" s="84"/>
      <c r="F1039" s="84"/>
      <c r="G1039" s="85" t="s">
        <v>1633</v>
      </c>
      <c r="H1039" s="86" t="n">
        <v>0.4605</v>
      </c>
      <c r="I1039" s="85" t="s">
        <v>1615</v>
      </c>
    </row>
    <row r="1040" customFormat="false" ht="15" hidden="false" customHeight="true" outlineLevel="0" collapsed="false">
      <c r="A1040" s="81" t="n">
        <v>30066000</v>
      </c>
      <c r="B1040" s="81" t="s">
        <v>1628</v>
      </c>
      <c r="C1040" s="81"/>
      <c r="D1040" s="81"/>
      <c r="E1040" s="81"/>
      <c r="F1040" s="81"/>
      <c r="G1040" s="82" t="s">
        <v>1634</v>
      </c>
      <c r="H1040" s="83" t="n">
        <v>0.4605</v>
      </c>
      <c r="I1040" s="82" t="s">
        <v>1615</v>
      </c>
    </row>
    <row r="1041" customFormat="false" ht="15" hidden="false" customHeight="true" outlineLevel="0" collapsed="false">
      <c r="A1041" s="84" t="n">
        <v>2936</v>
      </c>
      <c r="B1041" s="84"/>
      <c r="C1041" s="84"/>
      <c r="D1041" s="84"/>
      <c r="E1041" s="84"/>
      <c r="F1041" s="84" t="s">
        <v>1635</v>
      </c>
      <c r="G1041" s="85" t="s">
        <v>1636</v>
      </c>
      <c r="H1041" s="86" t="n">
        <v>0.4605</v>
      </c>
      <c r="I1041" s="85" t="s">
        <v>1615</v>
      </c>
    </row>
    <row r="1042" customFormat="false" ht="15" hidden="false" customHeight="true" outlineLevel="0" collapsed="false">
      <c r="A1042" s="81" t="n">
        <v>300630</v>
      </c>
      <c r="B1042" s="81"/>
      <c r="C1042" s="81"/>
      <c r="D1042" s="81" t="s">
        <v>1637</v>
      </c>
      <c r="E1042" s="81"/>
      <c r="F1042" s="81"/>
      <c r="G1042" s="82" t="s">
        <v>1638</v>
      </c>
      <c r="H1042" s="83" t="n">
        <v>0.4605</v>
      </c>
      <c r="I1042" s="82" t="s">
        <v>1615</v>
      </c>
    </row>
    <row r="1043" customFormat="false" ht="15" hidden="false" customHeight="true" outlineLevel="0" collapsed="false">
      <c r="A1043" s="84" t="n">
        <v>300630</v>
      </c>
      <c r="B1043" s="84"/>
      <c r="C1043" s="84"/>
      <c r="D1043" s="84" t="s">
        <v>1637</v>
      </c>
      <c r="E1043" s="84"/>
      <c r="F1043" s="84"/>
      <c r="G1043" s="85" t="s">
        <v>1639</v>
      </c>
      <c r="H1043" s="86" t="n">
        <v>0.4605</v>
      </c>
      <c r="I1043" s="85" t="s">
        <v>1615</v>
      </c>
    </row>
    <row r="1044" customFormat="false" ht="15" hidden="false" customHeight="true" outlineLevel="0" collapsed="false">
      <c r="A1044" s="81" t="n">
        <v>3002</v>
      </c>
      <c r="B1044" s="81"/>
      <c r="C1044" s="81"/>
      <c r="D1044" s="81"/>
      <c r="E1044" s="81"/>
      <c r="F1044" s="81" t="s">
        <v>1640</v>
      </c>
      <c r="G1044" s="82" t="s">
        <v>1641</v>
      </c>
      <c r="H1044" s="83" t="n">
        <v>0.4605</v>
      </c>
      <c r="I1044" s="82" t="s">
        <v>1615</v>
      </c>
    </row>
    <row r="1045" customFormat="false" ht="15" hidden="false" customHeight="true" outlineLevel="0" collapsed="false">
      <c r="A1045" s="84" t="n">
        <v>3002</v>
      </c>
      <c r="B1045" s="84"/>
      <c r="C1045" s="84"/>
      <c r="D1045" s="84"/>
      <c r="E1045" s="84"/>
      <c r="F1045" s="84" t="s">
        <v>1640</v>
      </c>
      <c r="G1045" s="85" t="s">
        <v>1642</v>
      </c>
      <c r="H1045" s="86" t="n">
        <v>0.4605</v>
      </c>
      <c r="I1045" s="85" t="s">
        <v>1615</v>
      </c>
    </row>
    <row r="1046" customFormat="false" ht="15" hidden="false" customHeight="true" outlineLevel="0" collapsed="false">
      <c r="A1046" s="81" t="n">
        <v>3002</v>
      </c>
      <c r="B1046" s="81"/>
      <c r="C1046" s="81"/>
      <c r="D1046" s="81"/>
      <c r="E1046" s="81"/>
      <c r="F1046" s="81" t="s">
        <v>1640</v>
      </c>
      <c r="G1046" s="82" t="s">
        <v>1643</v>
      </c>
      <c r="H1046" s="83" t="n">
        <v>0.4605</v>
      </c>
      <c r="I1046" s="82" t="s">
        <v>1615</v>
      </c>
    </row>
    <row r="1047" customFormat="false" ht="15" hidden="false" customHeight="true" outlineLevel="0" collapsed="false">
      <c r="A1047" s="84" t="n">
        <v>3002</v>
      </c>
      <c r="B1047" s="84"/>
      <c r="C1047" s="84"/>
      <c r="D1047" s="84"/>
      <c r="E1047" s="84"/>
      <c r="F1047" s="84" t="s">
        <v>1640</v>
      </c>
      <c r="G1047" s="85" t="s">
        <v>1644</v>
      </c>
      <c r="H1047" s="86" t="n">
        <v>0.4605</v>
      </c>
      <c r="I1047" s="85" t="s">
        <v>1615</v>
      </c>
    </row>
    <row r="1048" customFormat="false" ht="15" hidden="false" customHeight="true" outlineLevel="0" collapsed="false">
      <c r="A1048" s="81" t="n">
        <v>30051010</v>
      </c>
      <c r="B1048" s="81" t="s">
        <v>1645</v>
      </c>
      <c r="C1048" s="81"/>
      <c r="D1048" s="81"/>
      <c r="E1048" s="81"/>
      <c r="F1048" s="81"/>
      <c r="G1048" s="82" t="s">
        <v>1646</v>
      </c>
      <c r="H1048" s="83" t="n">
        <v>0.4605</v>
      </c>
      <c r="I1048" s="82" t="s">
        <v>1615</v>
      </c>
    </row>
    <row r="1049" customFormat="false" ht="15" hidden="false" customHeight="true" outlineLevel="0" collapsed="false">
      <c r="A1049" s="84" t="n">
        <v>30051010</v>
      </c>
      <c r="B1049" s="84" t="s">
        <v>1645</v>
      </c>
      <c r="C1049" s="84"/>
      <c r="D1049" s="84"/>
      <c r="E1049" s="84"/>
      <c r="F1049" s="84"/>
      <c r="G1049" s="85" t="s">
        <v>1647</v>
      </c>
      <c r="H1049" s="86" t="n">
        <v>0.4605</v>
      </c>
      <c r="I1049" s="85" t="s">
        <v>1615</v>
      </c>
    </row>
    <row r="1050" customFormat="false" ht="15" hidden="false" customHeight="true" outlineLevel="0" collapsed="false">
      <c r="A1050" s="81" t="n">
        <v>3005</v>
      </c>
      <c r="B1050" s="81"/>
      <c r="C1050" s="81"/>
      <c r="D1050" s="81"/>
      <c r="E1050" s="81"/>
      <c r="F1050" s="81" t="s">
        <v>1648</v>
      </c>
      <c r="G1050" s="82" t="s">
        <v>1649</v>
      </c>
      <c r="H1050" s="83" t="n">
        <v>0.4605</v>
      </c>
      <c r="I1050" s="82" t="s">
        <v>1615</v>
      </c>
    </row>
    <row r="1051" customFormat="false" ht="15" hidden="false" customHeight="true" outlineLevel="0" collapsed="false">
      <c r="A1051" s="84" t="n">
        <v>40151100</v>
      </c>
      <c r="B1051" s="84" t="s">
        <v>1650</v>
      </c>
      <c r="C1051" s="84"/>
      <c r="D1051" s="84"/>
      <c r="E1051" s="84"/>
      <c r="F1051" s="84"/>
      <c r="G1051" s="85" t="s">
        <v>1651</v>
      </c>
      <c r="H1051" s="86" t="n">
        <v>0.4605</v>
      </c>
      <c r="I1051" s="85" t="s">
        <v>1615</v>
      </c>
    </row>
    <row r="1052" customFormat="false" ht="15" hidden="false" customHeight="true" outlineLevel="0" collapsed="false">
      <c r="A1052" s="81" t="n">
        <v>40151900</v>
      </c>
      <c r="B1052" s="81" t="s">
        <v>1652</v>
      </c>
      <c r="C1052" s="81"/>
      <c r="D1052" s="81"/>
      <c r="E1052" s="81"/>
      <c r="F1052" s="81"/>
      <c r="G1052" s="82" t="s">
        <v>1651</v>
      </c>
      <c r="H1052" s="83" t="n">
        <v>0.4605</v>
      </c>
      <c r="I1052" s="82" t="s">
        <v>1615</v>
      </c>
    </row>
    <row r="1053" customFormat="false" ht="15" hidden="false" customHeight="true" outlineLevel="0" collapsed="false">
      <c r="A1053" s="84" t="n">
        <v>40141000</v>
      </c>
      <c r="B1053" s="84" t="s">
        <v>1653</v>
      </c>
      <c r="C1053" s="84"/>
      <c r="D1053" s="84"/>
      <c r="E1053" s="84"/>
      <c r="F1053" s="84"/>
      <c r="G1053" s="85" t="s">
        <v>1654</v>
      </c>
      <c r="H1053" s="86" t="n">
        <v>0.4605</v>
      </c>
      <c r="I1053" s="85" t="s">
        <v>1615</v>
      </c>
    </row>
    <row r="1054" customFormat="false" ht="15" hidden="false" customHeight="true" outlineLevel="0" collapsed="false">
      <c r="A1054" s="81" t="n">
        <v>901831</v>
      </c>
      <c r="B1054" s="81"/>
      <c r="C1054" s="81"/>
      <c r="D1054" s="81" t="s">
        <v>1655</v>
      </c>
      <c r="E1054" s="81"/>
      <c r="F1054" s="81"/>
      <c r="G1054" s="82" t="s">
        <v>1656</v>
      </c>
      <c r="H1054" s="83" t="n">
        <v>0.4605</v>
      </c>
      <c r="I1054" s="82" t="s">
        <v>1615</v>
      </c>
    </row>
    <row r="1055" customFormat="false" ht="15" hidden="false" customHeight="true" outlineLevel="0" collapsed="false">
      <c r="A1055" s="84" t="n">
        <v>9018321</v>
      </c>
      <c r="B1055" s="84"/>
      <c r="C1055" s="84" t="s">
        <v>1657</v>
      </c>
      <c r="D1055" s="84"/>
      <c r="E1055" s="84"/>
      <c r="F1055" s="84"/>
      <c r="G1055" s="85" t="s">
        <v>1658</v>
      </c>
      <c r="H1055" s="86" t="n">
        <v>0.4605</v>
      </c>
      <c r="I1055" s="85" t="s">
        <v>1615</v>
      </c>
    </row>
    <row r="1056" customFormat="false" ht="15" hidden="false" customHeight="true" outlineLevel="0" collapsed="false">
      <c r="A1056" s="81" t="n">
        <v>39269090</v>
      </c>
      <c r="B1056" s="81" t="s">
        <v>1137</v>
      </c>
      <c r="C1056" s="81"/>
      <c r="D1056" s="81"/>
      <c r="E1056" s="81"/>
      <c r="F1056" s="81"/>
      <c r="G1056" s="82" t="s">
        <v>1659</v>
      </c>
      <c r="H1056" s="83" t="n">
        <v>0.4605</v>
      </c>
      <c r="I1056" s="82" t="s">
        <v>1615</v>
      </c>
    </row>
    <row r="1057" customFormat="false" ht="15" hidden="false" customHeight="true" outlineLevel="0" collapsed="false">
      <c r="A1057" s="84" t="n">
        <v>90189099</v>
      </c>
      <c r="B1057" s="84" t="s">
        <v>1660</v>
      </c>
      <c r="C1057" s="84"/>
      <c r="D1057" s="84"/>
      <c r="E1057" s="84"/>
      <c r="F1057" s="84"/>
      <c r="G1057" s="85" t="s">
        <v>1659</v>
      </c>
      <c r="H1057" s="86" t="n">
        <v>0.4605</v>
      </c>
      <c r="I1057" s="85" t="s">
        <v>1615</v>
      </c>
    </row>
    <row r="1058" customFormat="false" ht="15" hidden="false" customHeight="true" outlineLevel="0" collapsed="false">
      <c r="A1058" s="81" t="n">
        <v>48022090</v>
      </c>
      <c r="B1058" s="81" t="s">
        <v>1661</v>
      </c>
      <c r="C1058" s="81"/>
      <c r="D1058" s="81"/>
      <c r="E1058" s="81"/>
      <c r="F1058" s="81"/>
      <c r="G1058" s="82" t="s">
        <v>1662</v>
      </c>
      <c r="H1058" s="83" t="n">
        <v>0.5797</v>
      </c>
      <c r="I1058" s="82" t="s">
        <v>1125</v>
      </c>
    </row>
    <row r="1059" customFormat="false" ht="15" hidden="false" customHeight="true" outlineLevel="0" collapsed="false">
      <c r="A1059" s="84" t="n">
        <v>48119090</v>
      </c>
      <c r="B1059" s="84" t="s">
        <v>1663</v>
      </c>
      <c r="C1059" s="84"/>
      <c r="D1059" s="84"/>
      <c r="E1059" s="84"/>
      <c r="F1059" s="84"/>
      <c r="G1059" s="85" t="s">
        <v>1662</v>
      </c>
      <c r="H1059" s="86" t="n">
        <v>0.5797</v>
      </c>
      <c r="I1059" s="85" t="s">
        <v>1125</v>
      </c>
    </row>
    <row r="1048576" customFormat="false" ht="12.8" hidden="false" customHeight="false" outlineLevel="0" collapsed="false"/>
  </sheetData>
  <autoFilter ref="A1:I1059"/>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17"/>
  <sheetViews>
    <sheetView showFormulas="false" showGridLines="true" showRowColHeaders="true" showZeros="true" rightToLeft="false" tabSelected="false" showOutlineSymbols="true" defaultGridColor="true" view="normal" topLeftCell="A293" colorId="64" zoomScale="100" zoomScaleNormal="100" zoomScalePageLayoutView="100" workbookViewId="0">
      <selection pane="topLeft" activeCell="A293" activeCellId="0" sqref="A293"/>
    </sheetView>
  </sheetViews>
  <sheetFormatPr defaultColWidth="9.00390625" defaultRowHeight="15" zeroHeight="false" outlineLevelRow="0" outlineLevelCol="0"/>
  <cols>
    <col collapsed="false" customWidth="true" hidden="false" outlineLevel="0" max="1" min="1" style="88" width="12.76"/>
    <col collapsed="false" customWidth="true" hidden="false" outlineLevel="0" max="2" min="2" style="88" width="42"/>
    <col collapsed="false" customWidth="true" hidden="false" outlineLevel="0" max="3" min="3" style="88" width="11.88"/>
    <col collapsed="false" customWidth="false" hidden="false" outlineLevel="0" max="4" min="4" style="89" width="9"/>
    <col collapsed="false" customWidth="true" hidden="false" outlineLevel="0" max="5" min="5" style="90" width="12.76"/>
    <col collapsed="false" customWidth="true" hidden="false" outlineLevel="0" max="6" min="6" style="90" width="42"/>
    <col collapsed="false" customWidth="true" hidden="false" outlineLevel="0" max="7" min="7" style="90" width="11.88"/>
    <col collapsed="false" customWidth="false" hidden="false" outlineLevel="0" max="16384" min="8" style="89" width="9"/>
  </cols>
  <sheetData>
    <row r="1" customFormat="false" ht="16.4" hidden="true" customHeight="false" outlineLevel="0" collapsed="false">
      <c r="A1" s="91" t="s">
        <v>1664</v>
      </c>
    </row>
    <row r="2" customFormat="false" ht="16.4" hidden="true" customHeight="false" outlineLevel="0" collapsed="false">
      <c r="A2" s="91" t="s">
        <v>1665</v>
      </c>
    </row>
    <row r="3" customFormat="false" ht="15" hidden="true" customHeight="false" outlineLevel="0" collapsed="false">
      <c r="A3" s="92"/>
    </row>
    <row r="4" customFormat="false" ht="16.4" hidden="true" customHeight="false" outlineLevel="0" collapsed="false">
      <c r="A4" s="93" t="s">
        <v>1666</v>
      </c>
    </row>
    <row r="5" customFormat="false" ht="16.4" hidden="true" customHeight="false" outlineLevel="0" collapsed="false">
      <c r="A5" s="93" t="s">
        <v>1667</v>
      </c>
    </row>
    <row r="6" customFormat="false" ht="16.4" hidden="true" customHeight="false" outlineLevel="0" collapsed="false">
      <c r="A6" s="93" t="s">
        <v>1668</v>
      </c>
    </row>
    <row r="7" customFormat="false" ht="16.4" hidden="true" customHeight="false" outlineLevel="0" collapsed="false">
      <c r="A7" s="93" t="s">
        <v>1669</v>
      </c>
    </row>
    <row r="8" customFormat="false" ht="15" hidden="true" customHeight="false" outlineLevel="0" collapsed="false">
      <c r="A8" s="92"/>
    </row>
    <row r="9" customFormat="false" ht="16.4" hidden="true" customHeight="false" outlineLevel="0" collapsed="false">
      <c r="A9" s="93" t="s">
        <v>1670</v>
      </c>
    </row>
    <row r="10" customFormat="false" ht="16.4" hidden="true" customHeight="false" outlineLevel="0" collapsed="false">
      <c r="A10" s="93" t="s">
        <v>1671</v>
      </c>
    </row>
    <row r="11" customFormat="false" ht="16.4" hidden="true" customHeight="false" outlineLevel="0" collapsed="false">
      <c r="A11" s="93" t="s">
        <v>1672</v>
      </c>
    </row>
    <row r="12" customFormat="false" ht="16.4" hidden="true" customHeight="false" outlineLevel="0" collapsed="false">
      <c r="A12" s="93" t="s">
        <v>1673</v>
      </c>
    </row>
    <row r="13" customFormat="false" ht="15" hidden="true" customHeight="false" outlineLevel="0" collapsed="false">
      <c r="A13" s="92"/>
    </row>
    <row r="14" customFormat="false" ht="16.4" hidden="true" customHeight="false" outlineLevel="0" collapsed="false">
      <c r="A14" s="94" t="s">
        <v>1674</v>
      </c>
    </row>
    <row r="15" customFormat="false" ht="31.3" hidden="true" customHeight="false" outlineLevel="0" collapsed="false">
      <c r="A15" s="94" t="s">
        <v>1675</v>
      </c>
    </row>
    <row r="16" customFormat="false" ht="16.4" hidden="true" customHeight="false" outlineLevel="0" collapsed="false">
      <c r="A16" s="94" t="s">
        <v>1676</v>
      </c>
    </row>
    <row r="17" customFormat="false" ht="15" hidden="true" customHeight="false" outlineLevel="0" collapsed="false">
      <c r="A17" s="95"/>
    </row>
    <row r="18" customFormat="false" ht="16.4" hidden="true" customHeight="false" outlineLevel="0" collapsed="false">
      <c r="A18" s="96" t="s">
        <v>1677</v>
      </c>
    </row>
    <row r="19" customFormat="false" ht="15" hidden="true" customHeight="false" outlineLevel="0" collapsed="false">
      <c r="A19" s="95"/>
    </row>
    <row r="20" customFormat="false" ht="16.4" hidden="true" customHeight="false" outlineLevel="0" collapsed="false">
      <c r="A20" s="96" t="s">
        <v>1678</v>
      </c>
    </row>
    <row r="21" customFormat="false" ht="15" hidden="true" customHeight="false" outlineLevel="0" collapsed="false">
      <c r="A21" s="95"/>
    </row>
    <row r="22" customFormat="false" ht="16.4" hidden="true" customHeight="false" outlineLevel="0" collapsed="false">
      <c r="A22" s="96" t="s">
        <v>1679</v>
      </c>
    </row>
    <row r="23" customFormat="false" ht="41.75" hidden="true" customHeight="false" outlineLevel="0" collapsed="false">
      <c r="A23" s="97" t="s">
        <v>1680</v>
      </c>
    </row>
    <row r="24" customFormat="false" ht="15" hidden="true" customHeight="false" outlineLevel="0" collapsed="false">
      <c r="A24" s="92"/>
    </row>
    <row r="25" customFormat="false" ht="16.4" hidden="true" customHeight="false" outlineLevel="0" collapsed="false">
      <c r="A25" s="93" t="s">
        <v>1681</v>
      </c>
    </row>
    <row r="26" customFormat="false" ht="16.4" hidden="true" customHeight="false" outlineLevel="0" collapsed="false">
      <c r="A26" s="93" t="s">
        <v>1682</v>
      </c>
    </row>
    <row r="27" customFormat="false" ht="16.4" hidden="true" customHeight="false" outlineLevel="0" collapsed="false">
      <c r="A27" s="93" t="s">
        <v>1683</v>
      </c>
    </row>
    <row r="28" customFormat="false" ht="15" hidden="true" customHeight="false" outlineLevel="0" collapsed="false"/>
    <row r="29" customFormat="false" ht="95.5" hidden="true" customHeight="false" outlineLevel="0" collapsed="false">
      <c r="A29" s="98" t="s">
        <v>1684</v>
      </c>
    </row>
    <row r="30" customFormat="false" ht="15" hidden="true" customHeight="false" outlineLevel="0" collapsed="false">
      <c r="A30" s="98" t="s">
        <v>1685</v>
      </c>
    </row>
    <row r="31" customFormat="false" ht="15" hidden="true" customHeight="false" outlineLevel="0" collapsed="false"/>
    <row r="32" customFormat="false" ht="15" hidden="true" customHeight="false" outlineLevel="0" collapsed="false">
      <c r="A32" s="98" t="s">
        <v>1686</v>
      </c>
    </row>
    <row r="33" customFormat="false" ht="15" hidden="true" customHeight="false" outlineLevel="0" collapsed="false">
      <c r="A33" s="92"/>
    </row>
    <row r="34" customFormat="false" ht="16.4" hidden="true" customHeight="false" outlineLevel="0" collapsed="false">
      <c r="A34" s="93" t="s">
        <v>1687</v>
      </c>
    </row>
    <row r="35" customFormat="false" ht="16.4" hidden="true" customHeight="false" outlineLevel="0" collapsed="false">
      <c r="A35" s="93" t="s">
        <v>1688</v>
      </c>
    </row>
    <row r="36" customFormat="false" ht="16.4" hidden="true" customHeight="false" outlineLevel="0" collapsed="false">
      <c r="A36" s="93" t="s">
        <v>1689</v>
      </c>
    </row>
    <row r="37" customFormat="false" ht="16.4" hidden="true" customHeight="false" outlineLevel="0" collapsed="false">
      <c r="A37" s="93" t="s">
        <v>1690</v>
      </c>
    </row>
    <row r="38" customFormat="false" ht="16.4" hidden="true" customHeight="false" outlineLevel="0" collapsed="false">
      <c r="A38" s="93" t="s">
        <v>1691</v>
      </c>
    </row>
    <row r="39" customFormat="false" ht="16.4" hidden="true" customHeight="false" outlineLevel="0" collapsed="false">
      <c r="A39" s="93" t="s">
        <v>1692</v>
      </c>
    </row>
    <row r="40" customFormat="false" ht="16.4" hidden="true" customHeight="false" outlineLevel="0" collapsed="false">
      <c r="A40" s="93" t="s">
        <v>1693</v>
      </c>
    </row>
    <row r="41" customFormat="false" ht="15" hidden="true" customHeight="false" outlineLevel="0" collapsed="false"/>
    <row r="42" customFormat="false" ht="15" hidden="true" customHeight="false" outlineLevel="0" collapsed="false">
      <c r="A42" s="98" t="s">
        <v>1694</v>
      </c>
    </row>
    <row r="43" customFormat="false" ht="15" hidden="true" customHeight="false" outlineLevel="0" collapsed="false">
      <c r="A43" s="92"/>
    </row>
    <row r="44" customFormat="false" ht="16.4" hidden="true" customHeight="false" outlineLevel="0" collapsed="false">
      <c r="A44" s="93" t="s">
        <v>1695</v>
      </c>
    </row>
    <row r="45" customFormat="false" ht="16.4" hidden="true" customHeight="false" outlineLevel="0" collapsed="false">
      <c r="A45" s="93" t="s">
        <v>1696</v>
      </c>
    </row>
    <row r="46" customFormat="false" ht="16.4" hidden="true" customHeight="false" outlineLevel="0" collapsed="false">
      <c r="A46" s="93" t="s">
        <v>1697</v>
      </c>
    </row>
    <row r="47" customFormat="false" ht="16.4" hidden="true" customHeight="false" outlineLevel="0" collapsed="false">
      <c r="A47" s="93" t="n">
        <v>2019</v>
      </c>
    </row>
    <row r="48" customFormat="false" ht="16.4" hidden="true" customHeight="false" outlineLevel="0" collapsed="false">
      <c r="A48" s="93" t="n">
        <v>2020</v>
      </c>
    </row>
    <row r="49" customFormat="false" ht="16.4" hidden="true" customHeight="false" outlineLevel="0" collapsed="false">
      <c r="A49" s="93" t="n">
        <v>2021</v>
      </c>
    </row>
    <row r="50" customFormat="false" ht="16.4" hidden="true" customHeight="false" outlineLevel="0" collapsed="false">
      <c r="A50" s="93" t="n">
        <v>1991</v>
      </c>
    </row>
    <row r="51" customFormat="false" ht="16.4" hidden="true" customHeight="false" outlineLevel="0" collapsed="false">
      <c r="A51" s="93" t="s">
        <v>1698</v>
      </c>
    </row>
    <row r="52" customFormat="false" ht="16.4" hidden="true" customHeight="false" outlineLevel="0" collapsed="false">
      <c r="A52" s="93" t="s">
        <v>1699</v>
      </c>
    </row>
    <row r="53" customFormat="false" ht="16.4" hidden="true" customHeight="false" outlineLevel="0" collapsed="false">
      <c r="A53" s="93" t="s">
        <v>1700</v>
      </c>
    </row>
    <row r="54" customFormat="false" ht="16.4" hidden="true" customHeight="false" outlineLevel="0" collapsed="false">
      <c r="A54" s="93" t="s">
        <v>1701</v>
      </c>
    </row>
    <row r="55" customFormat="false" ht="16.4" hidden="true" customHeight="false" outlineLevel="0" collapsed="false">
      <c r="A55" s="93" t="s">
        <v>1702</v>
      </c>
    </row>
    <row r="56" customFormat="false" ht="16.4" hidden="true" customHeight="false" outlineLevel="0" collapsed="false">
      <c r="A56" s="93" t="s">
        <v>1703</v>
      </c>
    </row>
    <row r="57" customFormat="false" ht="16.4" hidden="true" customHeight="false" outlineLevel="0" collapsed="false">
      <c r="A57" s="93" t="s">
        <v>1704</v>
      </c>
    </row>
    <row r="58" customFormat="false" ht="16.4" hidden="true" customHeight="false" outlineLevel="0" collapsed="false">
      <c r="A58" s="93" t="s">
        <v>1705</v>
      </c>
    </row>
    <row r="59" customFormat="false" ht="16.4" hidden="true" customHeight="false" outlineLevel="0" collapsed="false">
      <c r="A59" s="93" t="s">
        <v>1706</v>
      </c>
    </row>
    <row r="60" customFormat="false" ht="16.4" hidden="true" customHeight="false" outlineLevel="0" collapsed="false">
      <c r="A60" s="93" t="s">
        <v>1707</v>
      </c>
    </row>
    <row r="61" customFormat="false" ht="16.4" hidden="true" customHeight="false" outlineLevel="0" collapsed="false">
      <c r="A61" s="93" t="s">
        <v>1708</v>
      </c>
    </row>
    <row r="62" customFormat="false" ht="16.4" hidden="true" customHeight="false" outlineLevel="0" collapsed="false">
      <c r="A62" s="93" t="s">
        <v>1709</v>
      </c>
    </row>
    <row r="63" customFormat="false" ht="16.4" hidden="true" customHeight="false" outlineLevel="0" collapsed="false">
      <c r="A63" s="93" t="s">
        <v>1710</v>
      </c>
    </row>
    <row r="64" customFormat="false" ht="16.4" hidden="true" customHeight="false" outlineLevel="0" collapsed="false">
      <c r="A64" s="93" t="s">
        <v>1711</v>
      </c>
    </row>
    <row r="65" customFormat="false" ht="16.4" hidden="true" customHeight="false" outlineLevel="0" collapsed="false">
      <c r="A65" s="93" t="s">
        <v>1712</v>
      </c>
    </row>
    <row r="66" customFormat="false" ht="16.4" hidden="true" customHeight="false" outlineLevel="0" collapsed="false">
      <c r="A66" s="93" t="s">
        <v>1713</v>
      </c>
    </row>
    <row r="67" customFormat="false" ht="16.4" hidden="true" customHeight="false" outlineLevel="0" collapsed="false">
      <c r="A67" s="93" t="s">
        <v>1714</v>
      </c>
    </row>
    <row r="68" customFormat="false" ht="16.4" hidden="true" customHeight="false" outlineLevel="0" collapsed="false">
      <c r="A68" s="93" t="s">
        <v>1715</v>
      </c>
    </row>
    <row r="69" customFormat="false" ht="16.4" hidden="true" customHeight="false" outlineLevel="0" collapsed="false">
      <c r="A69" s="93" t="s">
        <v>1716</v>
      </c>
    </row>
    <row r="70" customFormat="false" ht="16.4" hidden="true" customHeight="false" outlineLevel="0" collapsed="false">
      <c r="A70" s="93" t="s">
        <v>1717</v>
      </c>
    </row>
    <row r="71" customFormat="false" ht="16.4" hidden="true" customHeight="false" outlineLevel="0" collapsed="false">
      <c r="A71" s="93" t="s">
        <v>1718</v>
      </c>
    </row>
    <row r="72" customFormat="false" ht="16.4" hidden="true" customHeight="false" outlineLevel="0" collapsed="false">
      <c r="A72" s="93" t="s">
        <v>1719</v>
      </c>
    </row>
    <row r="73" customFormat="false" ht="16.4" hidden="true" customHeight="false" outlineLevel="0" collapsed="false">
      <c r="A73" s="93" t="s">
        <v>1720</v>
      </c>
    </row>
    <row r="74" customFormat="false" ht="16.4" hidden="true" customHeight="false" outlineLevel="0" collapsed="false">
      <c r="A74" s="93" t="s">
        <v>1721</v>
      </c>
    </row>
    <row r="75" customFormat="false" ht="16.4" hidden="true" customHeight="false" outlineLevel="0" collapsed="false">
      <c r="A75" s="93" t="s">
        <v>1722</v>
      </c>
    </row>
    <row r="76" customFormat="false" ht="16.4" hidden="true" customHeight="false" outlineLevel="0" collapsed="false">
      <c r="A76" s="93" t="s">
        <v>1723</v>
      </c>
    </row>
    <row r="77" customFormat="false" ht="16.4" hidden="true" customHeight="false" outlineLevel="0" collapsed="false">
      <c r="A77" s="93" t="s">
        <v>1724</v>
      </c>
    </row>
    <row r="78" customFormat="false" ht="16.4" hidden="true" customHeight="false" outlineLevel="0" collapsed="false">
      <c r="A78" s="93" t="s">
        <v>1725</v>
      </c>
    </row>
    <row r="79" customFormat="false" ht="16.4" hidden="true" customHeight="false" outlineLevel="0" collapsed="false">
      <c r="A79" s="93" t="s">
        <v>1726</v>
      </c>
    </row>
    <row r="80" customFormat="false" ht="16.4" hidden="true" customHeight="false" outlineLevel="0" collapsed="false">
      <c r="A80" s="93" t="s">
        <v>1727</v>
      </c>
    </row>
    <row r="81" customFormat="false" ht="16.4" hidden="true" customHeight="false" outlineLevel="0" collapsed="false">
      <c r="A81" s="93" t="s">
        <v>1728</v>
      </c>
    </row>
    <row r="82" customFormat="false" ht="16.4" hidden="true" customHeight="false" outlineLevel="0" collapsed="false">
      <c r="A82" s="93" t="s">
        <v>1729</v>
      </c>
    </row>
    <row r="83" customFormat="false" ht="16.4" hidden="true" customHeight="false" outlineLevel="0" collapsed="false">
      <c r="A83" s="93" t="s">
        <v>1730</v>
      </c>
    </row>
    <row r="84" customFormat="false" ht="16.4" hidden="true" customHeight="false" outlineLevel="0" collapsed="false">
      <c r="A84" s="93" t="s">
        <v>1731</v>
      </c>
    </row>
    <row r="85" customFormat="false" ht="16.4" hidden="true" customHeight="false" outlineLevel="0" collapsed="false">
      <c r="A85" s="93" t="s">
        <v>1732</v>
      </c>
    </row>
    <row r="86" customFormat="false" ht="16.4" hidden="true" customHeight="false" outlineLevel="0" collapsed="false">
      <c r="A86" s="93" t="s">
        <v>1733</v>
      </c>
    </row>
    <row r="87" customFormat="false" ht="16.4" hidden="true" customHeight="false" outlineLevel="0" collapsed="false">
      <c r="A87" s="93" t="s">
        <v>1734</v>
      </c>
    </row>
    <row r="88" customFormat="false" ht="16.4" hidden="true" customHeight="false" outlineLevel="0" collapsed="false">
      <c r="A88" s="93" t="s">
        <v>1735</v>
      </c>
    </row>
    <row r="89" customFormat="false" ht="16.4" hidden="true" customHeight="false" outlineLevel="0" collapsed="false">
      <c r="A89" s="93" t="s">
        <v>1736</v>
      </c>
    </row>
    <row r="90" customFormat="false" ht="16.4" hidden="true" customHeight="false" outlineLevel="0" collapsed="false">
      <c r="A90" s="93" t="s">
        <v>1737</v>
      </c>
    </row>
    <row r="91" customFormat="false" ht="16.4" hidden="true" customHeight="false" outlineLevel="0" collapsed="false">
      <c r="A91" s="93" t="s">
        <v>1738</v>
      </c>
    </row>
    <row r="92" customFormat="false" ht="16.4" hidden="true" customHeight="false" outlineLevel="0" collapsed="false">
      <c r="A92" s="93" t="s">
        <v>1739</v>
      </c>
    </row>
    <row r="93" customFormat="false" ht="16.4" hidden="true" customHeight="false" outlineLevel="0" collapsed="false">
      <c r="A93" s="93" t="s">
        <v>1740</v>
      </c>
    </row>
    <row r="94" customFormat="false" ht="16.4" hidden="true" customHeight="false" outlineLevel="0" collapsed="false">
      <c r="A94" s="93" t="s">
        <v>1741</v>
      </c>
    </row>
    <row r="95" customFormat="false" ht="16.4" hidden="true" customHeight="false" outlineLevel="0" collapsed="false">
      <c r="A95" s="93" t="s">
        <v>1742</v>
      </c>
    </row>
    <row r="96" customFormat="false" ht="16.4" hidden="true" customHeight="false" outlineLevel="0" collapsed="false">
      <c r="A96" s="93" t="s">
        <v>1743</v>
      </c>
    </row>
    <row r="97" customFormat="false" ht="16.4" hidden="true" customHeight="false" outlineLevel="0" collapsed="false">
      <c r="A97" s="93" t="s">
        <v>1744</v>
      </c>
    </row>
    <row r="98" customFormat="false" ht="16.4" hidden="true" customHeight="false" outlineLevel="0" collapsed="false">
      <c r="A98" s="93" t="s">
        <v>1745</v>
      </c>
    </row>
    <row r="99" customFormat="false" ht="16.4" hidden="true" customHeight="false" outlineLevel="0" collapsed="false">
      <c r="A99" s="93" t="s">
        <v>1746</v>
      </c>
    </row>
    <row r="100" customFormat="false" ht="16.4" hidden="true" customHeight="false" outlineLevel="0" collapsed="false">
      <c r="A100" s="93" t="s">
        <v>1747</v>
      </c>
    </row>
    <row r="101" customFormat="false" ht="16.4" hidden="true" customHeight="false" outlineLevel="0" collapsed="false">
      <c r="A101" s="93" t="s">
        <v>1748</v>
      </c>
    </row>
    <row r="102" customFormat="false" ht="16.4" hidden="true" customHeight="false" outlineLevel="0" collapsed="false">
      <c r="A102" s="93" t="s">
        <v>1749</v>
      </c>
    </row>
    <row r="103" customFormat="false" ht="16.4" hidden="true" customHeight="false" outlineLevel="0" collapsed="false">
      <c r="A103" s="93" t="s">
        <v>1750</v>
      </c>
    </row>
    <row r="104" customFormat="false" ht="16.4" hidden="true" customHeight="false" outlineLevel="0" collapsed="false">
      <c r="A104" s="93" t="s">
        <v>1751</v>
      </c>
    </row>
    <row r="105" customFormat="false" ht="16.4" hidden="true" customHeight="false" outlineLevel="0" collapsed="false">
      <c r="A105" s="93" t="s">
        <v>1752</v>
      </c>
    </row>
    <row r="106" customFormat="false" ht="16.4" hidden="true" customHeight="false" outlineLevel="0" collapsed="false">
      <c r="A106" s="93" t="s">
        <v>1753</v>
      </c>
    </row>
    <row r="107" customFormat="false" ht="16.4" hidden="true" customHeight="false" outlineLevel="0" collapsed="false">
      <c r="A107" s="93" t="s">
        <v>1754</v>
      </c>
    </row>
    <row r="108" customFormat="false" ht="16.4" hidden="true" customHeight="false" outlineLevel="0" collapsed="false">
      <c r="A108" s="93" t="s">
        <v>1755</v>
      </c>
    </row>
    <row r="109" customFormat="false" ht="16.4" hidden="true" customHeight="false" outlineLevel="0" collapsed="false">
      <c r="A109" s="93" t="s">
        <v>1756</v>
      </c>
    </row>
    <row r="110" customFormat="false" ht="16.4" hidden="true" customHeight="false" outlineLevel="0" collapsed="false">
      <c r="A110" s="93" t="s">
        <v>1757</v>
      </c>
    </row>
    <row r="111" customFormat="false" ht="16.4" hidden="true" customHeight="false" outlineLevel="0" collapsed="false">
      <c r="A111" s="93" t="s">
        <v>1758</v>
      </c>
    </row>
    <row r="112" customFormat="false" ht="16.4" hidden="true" customHeight="false" outlineLevel="0" collapsed="false">
      <c r="A112" s="93" t="s">
        <v>1759</v>
      </c>
    </row>
    <row r="113" customFormat="false" ht="16.4" hidden="true" customHeight="false" outlineLevel="0" collapsed="false">
      <c r="A113" s="93" t="s">
        <v>1760</v>
      </c>
    </row>
    <row r="114" customFormat="false" ht="16.4" hidden="true" customHeight="false" outlineLevel="0" collapsed="false">
      <c r="A114" s="93" t="s">
        <v>1761</v>
      </c>
    </row>
    <row r="115" customFormat="false" ht="16.4" hidden="true" customHeight="false" outlineLevel="0" collapsed="false">
      <c r="A115" s="93" t="s">
        <v>1762</v>
      </c>
    </row>
    <row r="116" customFormat="false" ht="16.4" hidden="true" customHeight="false" outlineLevel="0" collapsed="false">
      <c r="A116" s="93" t="s">
        <v>1763</v>
      </c>
    </row>
    <row r="117" customFormat="false" ht="16.4" hidden="true" customHeight="false" outlineLevel="0" collapsed="false">
      <c r="A117" s="93" t="s">
        <v>1764</v>
      </c>
    </row>
    <row r="118" customFormat="false" ht="16.4" hidden="true" customHeight="false" outlineLevel="0" collapsed="false">
      <c r="A118" s="93" t="s">
        <v>1765</v>
      </c>
    </row>
    <row r="119" customFormat="false" ht="16.4" hidden="true" customHeight="false" outlineLevel="0" collapsed="false">
      <c r="A119" s="93" t="s">
        <v>1766</v>
      </c>
    </row>
    <row r="120" customFormat="false" ht="16.4" hidden="true" customHeight="false" outlineLevel="0" collapsed="false">
      <c r="A120" s="93" t="s">
        <v>1767</v>
      </c>
    </row>
    <row r="121" customFormat="false" ht="16.4" hidden="true" customHeight="false" outlineLevel="0" collapsed="false">
      <c r="A121" s="93" t="s">
        <v>1768</v>
      </c>
    </row>
    <row r="122" customFormat="false" ht="16.4" hidden="true" customHeight="false" outlineLevel="0" collapsed="false">
      <c r="A122" s="93" t="s">
        <v>1769</v>
      </c>
    </row>
    <row r="123" customFormat="false" ht="16.4" hidden="true" customHeight="false" outlineLevel="0" collapsed="false">
      <c r="A123" s="93" t="s">
        <v>1770</v>
      </c>
    </row>
    <row r="124" customFormat="false" ht="16.4" hidden="true" customHeight="false" outlineLevel="0" collapsed="false">
      <c r="A124" s="93" t="s">
        <v>1771</v>
      </c>
    </row>
    <row r="125" customFormat="false" ht="16.4" hidden="true" customHeight="false" outlineLevel="0" collapsed="false">
      <c r="A125" s="93" t="s">
        <v>1772</v>
      </c>
    </row>
    <row r="126" customFormat="false" ht="16.4" hidden="true" customHeight="false" outlineLevel="0" collapsed="false">
      <c r="A126" s="93" t="s">
        <v>1773</v>
      </c>
    </row>
    <row r="127" customFormat="false" ht="16.4" hidden="true" customHeight="false" outlineLevel="0" collapsed="false">
      <c r="A127" s="93" t="s">
        <v>1774</v>
      </c>
    </row>
    <row r="128" customFormat="false" ht="16.4" hidden="true" customHeight="false" outlineLevel="0" collapsed="false">
      <c r="A128" s="93" t="s">
        <v>1775</v>
      </c>
    </row>
    <row r="129" customFormat="false" ht="16.4" hidden="true" customHeight="false" outlineLevel="0" collapsed="false">
      <c r="A129" s="93" t="s">
        <v>1776</v>
      </c>
    </row>
    <row r="130" customFormat="false" ht="16.4" hidden="true" customHeight="false" outlineLevel="0" collapsed="false">
      <c r="A130" s="93" t="s">
        <v>1777</v>
      </c>
    </row>
    <row r="131" customFormat="false" ht="16.4" hidden="true" customHeight="false" outlineLevel="0" collapsed="false">
      <c r="A131" s="93" t="s">
        <v>1778</v>
      </c>
    </row>
    <row r="132" customFormat="false" ht="16.4" hidden="true" customHeight="false" outlineLevel="0" collapsed="false">
      <c r="A132" s="93" t="s">
        <v>1779</v>
      </c>
    </row>
    <row r="133" customFormat="false" ht="16.4" hidden="true" customHeight="false" outlineLevel="0" collapsed="false">
      <c r="A133" s="93" t="s">
        <v>1780</v>
      </c>
    </row>
    <row r="134" customFormat="false" ht="16.4" hidden="true" customHeight="false" outlineLevel="0" collapsed="false">
      <c r="A134" s="93" t="s">
        <v>1781</v>
      </c>
    </row>
    <row r="135" customFormat="false" ht="16.4" hidden="true" customHeight="false" outlineLevel="0" collapsed="false">
      <c r="A135" s="93" t="s">
        <v>1782</v>
      </c>
    </row>
    <row r="136" customFormat="false" ht="16.4" hidden="true" customHeight="false" outlineLevel="0" collapsed="false">
      <c r="A136" s="93" t="s">
        <v>1783</v>
      </c>
    </row>
    <row r="137" customFormat="false" ht="16.4" hidden="true" customHeight="false" outlineLevel="0" collapsed="false">
      <c r="A137" s="93" t="s">
        <v>1784</v>
      </c>
    </row>
    <row r="138" customFormat="false" ht="16.4" hidden="true" customHeight="false" outlineLevel="0" collapsed="false">
      <c r="A138" s="93" t="s">
        <v>1785</v>
      </c>
    </row>
    <row r="139" customFormat="false" ht="16.4" hidden="true" customHeight="false" outlineLevel="0" collapsed="false">
      <c r="A139" s="93" t="s">
        <v>1786</v>
      </c>
    </row>
    <row r="140" customFormat="false" ht="16.4" hidden="true" customHeight="false" outlineLevel="0" collapsed="false">
      <c r="A140" s="93" t="s">
        <v>1787</v>
      </c>
    </row>
    <row r="141" customFormat="false" ht="16.4" hidden="true" customHeight="false" outlineLevel="0" collapsed="false">
      <c r="A141" s="93" t="s">
        <v>1788</v>
      </c>
    </row>
    <row r="142" customFormat="false" ht="16.4" hidden="true" customHeight="false" outlineLevel="0" collapsed="false">
      <c r="A142" s="93" t="s">
        <v>1789</v>
      </c>
    </row>
    <row r="143" customFormat="false" ht="16.4" hidden="true" customHeight="false" outlineLevel="0" collapsed="false">
      <c r="A143" s="93" t="s">
        <v>1790</v>
      </c>
    </row>
    <row r="144" customFormat="false" ht="16.4" hidden="true" customHeight="false" outlineLevel="0" collapsed="false">
      <c r="A144" s="93" t="s">
        <v>1791</v>
      </c>
    </row>
    <row r="145" customFormat="false" ht="16.4" hidden="true" customHeight="false" outlineLevel="0" collapsed="false">
      <c r="A145" s="93" t="s">
        <v>1792</v>
      </c>
    </row>
    <row r="146" customFormat="false" ht="16.4" hidden="true" customHeight="false" outlineLevel="0" collapsed="false">
      <c r="A146" s="93" t="s">
        <v>1793</v>
      </c>
    </row>
    <row r="147" customFormat="false" ht="16.4" hidden="true" customHeight="false" outlineLevel="0" collapsed="false">
      <c r="A147" s="93" t="s">
        <v>1794</v>
      </c>
    </row>
    <row r="148" customFormat="false" ht="16.4" hidden="true" customHeight="false" outlineLevel="0" collapsed="false">
      <c r="A148" s="93" t="s">
        <v>1795</v>
      </c>
    </row>
    <row r="149" customFormat="false" ht="16.4" hidden="true" customHeight="false" outlineLevel="0" collapsed="false">
      <c r="A149" s="93" t="s">
        <v>1796</v>
      </c>
    </row>
    <row r="150" customFormat="false" ht="16.4" hidden="true" customHeight="false" outlineLevel="0" collapsed="false">
      <c r="A150" s="93" t="s">
        <v>1797</v>
      </c>
    </row>
    <row r="151" customFormat="false" ht="16.4" hidden="true" customHeight="false" outlineLevel="0" collapsed="false">
      <c r="A151" s="93" t="s">
        <v>1798</v>
      </c>
    </row>
    <row r="152" customFormat="false" ht="16.4" hidden="true" customHeight="false" outlineLevel="0" collapsed="false">
      <c r="A152" s="93" t="s">
        <v>1799</v>
      </c>
    </row>
    <row r="153" customFormat="false" ht="16.4" hidden="true" customHeight="false" outlineLevel="0" collapsed="false">
      <c r="A153" s="93" t="s">
        <v>1800</v>
      </c>
    </row>
    <row r="154" customFormat="false" ht="16.4" hidden="true" customHeight="false" outlineLevel="0" collapsed="false">
      <c r="A154" s="93" t="s">
        <v>1801</v>
      </c>
    </row>
    <row r="155" customFormat="false" ht="16.4" hidden="true" customHeight="false" outlineLevel="0" collapsed="false">
      <c r="A155" s="93" t="s">
        <v>1802</v>
      </c>
    </row>
    <row r="156" customFormat="false" ht="16.4" hidden="true" customHeight="false" outlineLevel="0" collapsed="false">
      <c r="A156" s="93" t="s">
        <v>1803</v>
      </c>
    </row>
    <row r="157" customFormat="false" ht="16.4" hidden="true" customHeight="false" outlineLevel="0" collapsed="false">
      <c r="A157" s="93" t="s">
        <v>1804</v>
      </c>
    </row>
    <row r="158" customFormat="false" ht="16.4" hidden="true" customHeight="false" outlineLevel="0" collapsed="false">
      <c r="A158" s="93" t="s">
        <v>1805</v>
      </c>
    </row>
    <row r="159" customFormat="false" ht="16.4" hidden="true" customHeight="false" outlineLevel="0" collapsed="false">
      <c r="A159" s="93" t="s">
        <v>1806</v>
      </c>
    </row>
    <row r="160" customFormat="false" ht="16.4" hidden="true" customHeight="false" outlineLevel="0" collapsed="false">
      <c r="A160" s="93" t="s">
        <v>1807</v>
      </c>
    </row>
    <row r="161" customFormat="false" ht="16.4" hidden="true" customHeight="false" outlineLevel="0" collapsed="false">
      <c r="A161" s="93" t="s">
        <v>1808</v>
      </c>
    </row>
    <row r="162" customFormat="false" ht="16.4" hidden="true" customHeight="false" outlineLevel="0" collapsed="false">
      <c r="A162" s="93" t="s">
        <v>1809</v>
      </c>
    </row>
    <row r="163" customFormat="false" ht="15" hidden="true" customHeight="false" outlineLevel="0" collapsed="false"/>
    <row r="164" customFormat="false" ht="28.35" hidden="true" customHeight="false" outlineLevel="0" collapsed="false">
      <c r="A164" s="98" t="s">
        <v>1810</v>
      </c>
    </row>
    <row r="165" customFormat="false" ht="15" hidden="true" customHeight="false" outlineLevel="0" collapsed="false">
      <c r="A165" s="92"/>
    </row>
    <row r="166" customFormat="false" ht="16.4" hidden="true" customHeight="false" outlineLevel="0" collapsed="false">
      <c r="A166" s="93" t="s">
        <v>1811</v>
      </c>
    </row>
    <row r="167" customFormat="false" ht="16.4" hidden="true" customHeight="false" outlineLevel="0" collapsed="false">
      <c r="A167" s="93" t="s">
        <v>1812</v>
      </c>
    </row>
    <row r="168" customFormat="false" ht="16.4" hidden="true" customHeight="false" outlineLevel="0" collapsed="false">
      <c r="A168" s="93" t="s">
        <v>1813</v>
      </c>
    </row>
    <row r="169" customFormat="false" ht="16.4" hidden="true" customHeight="false" outlineLevel="0" collapsed="false">
      <c r="A169" s="93" t="s">
        <v>1814</v>
      </c>
    </row>
    <row r="170" customFormat="false" ht="15" hidden="true" customHeight="false" outlineLevel="0" collapsed="false"/>
    <row r="171" customFormat="false" ht="15" hidden="true" customHeight="false" outlineLevel="0" collapsed="false">
      <c r="A171" s="98" t="s">
        <v>1815</v>
      </c>
    </row>
    <row r="172" customFormat="false" ht="15" hidden="true" customHeight="false" outlineLevel="0" collapsed="false"/>
    <row r="173" customFormat="false" ht="26.85" hidden="true" customHeight="false" outlineLevel="0" collapsed="false">
      <c r="A173" s="99" t="s">
        <v>1816</v>
      </c>
    </row>
    <row r="174" customFormat="false" ht="15" hidden="true" customHeight="false" outlineLevel="0" collapsed="false">
      <c r="A174" s="98" t="s">
        <v>1817</v>
      </c>
    </row>
    <row r="175" customFormat="false" ht="122.35" hidden="true" customHeight="false" outlineLevel="0" collapsed="false">
      <c r="A175" s="98" t="s">
        <v>1818</v>
      </c>
    </row>
    <row r="176" customFormat="false" ht="15" hidden="true" customHeight="false" outlineLevel="0" collapsed="false">
      <c r="A176" s="92"/>
    </row>
    <row r="177" customFormat="false" ht="15" hidden="true" customHeight="false" outlineLevel="0" collapsed="false">
      <c r="A177" s="92"/>
    </row>
    <row r="178" customFormat="false" ht="16.4" hidden="true" customHeight="false" outlineLevel="0" collapsed="false">
      <c r="A178" s="93" t="s">
        <v>1819</v>
      </c>
    </row>
    <row r="179" customFormat="false" ht="48.5" hidden="true" customHeight="false" outlineLevel="0" collapsed="false">
      <c r="A179" s="100" t="s">
        <v>1816</v>
      </c>
    </row>
    <row r="180" customFormat="false" ht="35.05" hidden="true" customHeight="false" outlineLevel="0" collapsed="false">
      <c r="A180" s="101" t="s">
        <v>1820</v>
      </c>
    </row>
    <row r="181" customFormat="false" ht="46.25" hidden="true" customHeight="false" outlineLevel="0" collapsed="false">
      <c r="A181" s="101" t="s">
        <v>1821</v>
      </c>
    </row>
    <row r="182" customFormat="false" ht="16.4" hidden="true" customHeight="false" outlineLevel="0" collapsed="false">
      <c r="A182" s="102" t="s">
        <v>1822</v>
      </c>
    </row>
    <row r="183" customFormat="false" ht="258.95" hidden="true" customHeight="false" outlineLevel="0" collapsed="false">
      <c r="A183" s="101" t="s">
        <v>1823</v>
      </c>
    </row>
    <row r="184" customFormat="false" ht="35.05" hidden="true" customHeight="false" outlineLevel="0" collapsed="false">
      <c r="A184" s="101" t="s">
        <v>1824</v>
      </c>
    </row>
    <row r="185" customFormat="false" ht="16.4" hidden="true" customHeight="false" outlineLevel="0" collapsed="false">
      <c r="A185" s="102" t="s">
        <v>1825</v>
      </c>
    </row>
    <row r="186" customFormat="false" ht="16.4" hidden="true" customHeight="false" outlineLevel="0" collapsed="false">
      <c r="A186" s="102" t="s">
        <v>1826</v>
      </c>
    </row>
    <row r="187" customFormat="false" ht="16.4" hidden="true" customHeight="false" outlineLevel="0" collapsed="false">
      <c r="A187" s="102" t="s">
        <v>1827</v>
      </c>
    </row>
    <row r="188" customFormat="false" ht="16.4" hidden="true" customHeight="false" outlineLevel="0" collapsed="false">
      <c r="A188" s="102" t="s">
        <v>1828</v>
      </c>
    </row>
    <row r="189" customFormat="false" ht="16.4" hidden="true" customHeight="false" outlineLevel="0" collapsed="false">
      <c r="A189" s="102" t="s">
        <v>1829</v>
      </c>
    </row>
    <row r="190" customFormat="false" ht="16.4" hidden="true" customHeight="false" outlineLevel="0" collapsed="false">
      <c r="A190" s="102" t="s">
        <v>1830</v>
      </c>
    </row>
    <row r="191" customFormat="false" ht="16.4" hidden="true" customHeight="false" outlineLevel="0" collapsed="false">
      <c r="A191" s="102" t="s">
        <v>1831</v>
      </c>
    </row>
    <row r="192" customFormat="false" ht="16.4" hidden="true" customHeight="false" outlineLevel="0" collapsed="false">
      <c r="A192" s="102" t="s">
        <v>1832</v>
      </c>
    </row>
    <row r="193" customFormat="false" ht="16.4" hidden="true" customHeight="false" outlineLevel="0" collapsed="false">
      <c r="A193" s="102" t="s">
        <v>1833</v>
      </c>
    </row>
    <row r="194" customFormat="false" ht="16.4" hidden="true" customHeight="false" outlineLevel="0" collapsed="false">
      <c r="A194" s="102" t="s">
        <v>1834</v>
      </c>
    </row>
    <row r="195" customFormat="false" ht="16.4" hidden="true" customHeight="false" outlineLevel="0" collapsed="false">
      <c r="A195" s="102" t="s">
        <v>1835</v>
      </c>
    </row>
    <row r="196" customFormat="false" ht="16.4" hidden="true" customHeight="false" outlineLevel="0" collapsed="false">
      <c r="A196" s="102" t="s">
        <v>1836</v>
      </c>
    </row>
    <row r="197" customFormat="false" ht="16.4" hidden="true" customHeight="false" outlineLevel="0" collapsed="false">
      <c r="A197" s="102" t="s">
        <v>1837</v>
      </c>
    </row>
    <row r="198" customFormat="false" ht="16.4" hidden="true" customHeight="false" outlineLevel="0" collapsed="false">
      <c r="A198" s="102" t="s">
        <v>1838</v>
      </c>
    </row>
    <row r="199" customFormat="false" ht="16.4" hidden="true" customHeight="false" outlineLevel="0" collapsed="false">
      <c r="A199" s="102" t="s">
        <v>1839</v>
      </c>
    </row>
    <row r="200" customFormat="false" ht="16.4" hidden="true" customHeight="false" outlineLevel="0" collapsed="false">
      <c r="A200" s="102" t="s">
        <v>1840</v>
      </c>
    </row>
    <row r="201" customFormat="false" ht="16.4" hidden="true" customHeight="false" outlineLevel="0" collapsed="false">
      <c r="A201" s="102" t="s">
        <v>1841</v>
      </c>
    </row>
    <row r="202" customFormat="false" ht="16.4" hidden="true" customHeight="false" outlineLevel="0" collapsed="false">
      <c r="A202" s="102" t="s">
        <v>1842</v>
      </c>
    </row>
    <row r="203" customFormat="false" ht="16.4" hidden="true" customHeight="false" outlineLevel="0" collapsed="false">
      <c r="A203" s="102" t="s">
        <v>1843</v>
      </c>
    </row>
    <row r="204" customFormat="false" ht="16.4" hidden="true" customHeight="false" outlineLevel="0" collapsed="false">
      <c r="A204" s="102" t="s">
        <v>1844</v>
      </c>
    </row>
    <row r="205" customFormat="false" ht="16.4" hidden="true" customHeight="false" outlineLevel="0" collapsed="false">
      <c r="A205" s="102" t="s">
        <v>1845</v>
      </c>
    </row>
    <row r="206" customFormat="false" ht="16.4" hidden="true" customHeight="false" outlineLevel="0" collapsed="false">
      <c r="A206" s="102" t="s">
        <v>1846</v>
      </c>
    </row>
    <row r="207" customFormat="false" ht="16.4" hidden="true" customHeight="false" outlineLevel="0" collapsed="false">
      <c r="A207" s="102" t="s">
        <v>1847</v>
      </c>
    </row>
    <row r="208" customFormat="false" ht="16.4" hidden="true" customHeight="false" outlineLevel="0" collapsed="false">
      <c r="A208" s="102" t="s">
        <v>1848</v>
      </c>
    </row>
    <row r="209" customFormat="false" ht="16.4" hidden="true" customHeight="false" outlineLevel="0" collapsed="false">
      <c r="A209" s="102" t="s">
        <v>1849</v>
      </c>
    </row>
    <row r="210" customFormat="false" ht="16.4" hidden="true" customHeight="false" outlineLevel="0" collapsed="false">
      <c r="A210" s="102" t="s">
        <v>1850</v>
      </c>
    </row>
    <row r="211" customFormat="false" ht="16.4" hidden="true" customHeight="false" outlineLevel="0" collapsed="false">
      <c r="A211" s="102" t="s">
        <v>1851</v>
      </c>
    </row>
    <row r="212" customFormat="false" ht="16.4" hidden="true" customHeight="false" outlineLevel="0" collapsed="false">
      <c r="A212" s="102" t="s">
        <v>1852</v>
      </c>
    </row>
    <row r="213" customFormat="false" ht="16.4" hidden="true" customHeight="false" outlineLevel="0" collapsed="false">
      <c r="A213" s="102" t="s">
        <v>1853</v>
      </c>
    </row>
    <row r="214" customFormat="false" ht="113.4" hidden="true" customHeight="false" outlineLevel="0" collapsed="false">
      <c r="A214" s="101" t="s">
        <v>1854</v>
      </c>
    </row>
    <row r="215" customFormat="false" ht="16.4" hidden="true" customHeight="false" outlineLevel="0" collapsed="false">
      <c r="A215" s="102" t="s">
        <v>1855</v>
      </c>
    </row>
    <row r="216" customFormat="false" ht="16.4" hidden="true" customHeight="false" outlineLevel="0" collapsed="false">
      <c r="A216" s="102" t="s">
        <v>1856</v>
      </c>
    </row>
    <row r="217" customFormat="false" ht="16.4" hidden="true" customHeight="false" outlineLevel="0" collapsed="false">
      <c r="A217" s="102" t="s">
        <v>1857</v>
      </c>
    </row>
    <row r="218" customFormat="false" ht="16.4" hidden="true" customHeight="false" outlineLevel="0" collapsed="false">
      <c r="A218" s="102" t="s">
        <v>1858</v>
      </c>
    </row>
    <row r="219" customFormat="false" ht="16.4" hidden="true" customHeight="false" outlineLevel="0" collapsed="false">
      <c r="A219" s="102" t="s">
        <v>1859</v>
      </c>
    </row>
    <row r="220" customFormat="false" ht="15" hidden="true" customHeight="false" outlineLevel="0" collapsed="false"/>
    <row r="221" customFormat="false" ht="102.2" hidden="true" customHeight="false" outlineLevel="0" collapsed="false">
      <c r="A221" s="103" t="s">
        <v>1818</v>
      </c>
    </row>
    <row r="222" customFormat="false" ht="337.3" hidden="true" customHeight="false" outlineLevel="0" collapsed="false">
      <c r="A222" s="103" t="s">
        <v>1860</v>
      </c>
    </row>
    <row r="223" customFormat="false" ht="15" hidden="true" customHeight="false" outlineLevel="0" collapsed="false">
      <c r="A223" s="104" t="s">
        <v>1861</v>
      </c>
    </row>
    <row r="224" customFormat="false" ht="79.85" hidden="true" customHeight="false" outlineLevel="0" collapsed="false">
      <c r="A224" s="105" t="s">
        <v>1862</v>
      </c>
    </row>
    <row r="225" customFormat="false" ht="202.95" hidden="true" customHeight="false" outlineLevel="0" collapsed="false">
      <c r="A225" s="103" t="s">
        <v>1863</v>
      </c>
    </row>
    <row r="226" customFormat="false" ht="35.05" hidden="true" customHeight="false" outlineLevel="0" collapsed="false">
      <c r="A226" s="106" t="s">
        <v>1864</v>
      </c>
    </row>
    <row r="227" customFormat="false" ht="225.35" hidden="true" customHeight="false" outlineLevel="0" collapsed="false">
      <c r="A227" s="106" t="s">
        <v>1865</v>
      </c>
    </row>
    <row r="228" customFormat="false" ht="79.85" hidden="true" customHeight="false" outlineLevel="0" collapsed="false">
      <c r="A228" s="106" t="s">
        <v>1866</v>
      </c>
    </row>
    <row r="229" customFormat="false" ht="91" hidden="true" customHeight="false" outlineLevel="0" collapsed="false">
      <c r="A229" s="105" t="s">
        <v>1867</v>
      </c>
    </row>
    <row r="230" customFormat="false" ht="79.85" hidden="true" customHeight="false" outlineLevel="0" collapsed="false">
      <c r="A230" s="106" t="s">
        <v>1868</v>
      </c>
    </row>
    <row r="231" customFormat="false" ht="102.2" hidden="true" customHeight="false" outlineLevel="0" collapsed="false">
      <c r="A231" s="107" t="s">
        <v>1869</v>
      </c>
    </row>
    <row r="232" customFormat="false" ht="158.2" hidden="true" customHeight="false" outlineLevel="0" collapsed="false">
      <c r="A232" s="108" t="s">
        <v>1870</v>
      </c>
    </row>
    <row r="233" customFormat="false" ht="35.05" hidden="true" customHeight="false" outlineLevel="0" collapsed="false">
      <c r="A233" s="107" t="s">
        <v>1871</v>
      </c>
    </row>
    <row r="234" customFormat="false" ht="202.95" hidden="true" customHeight="false" outlineLevel="0" collapsed="false">
      <c r="A234" s="108" t="s">
        <v>1872</v>
      </c>
    </row>
    <row r="235" customFormat="false" ht="35.05" hidden="true" customHeight="false" outlineLevel="0" collapsed="false">
      <c r="A235" s="108" t="s">
        <v>1864</v>
      </c>
    </row>
    <row r="236" customFormat="false" ht="214.15" hidden="true" customHeight="false" outlineLevel="0" collapsed="false">
      <c r="A236" s="108" t="s">
        <v>1873</v>
      </c>
    </row>
    <row r="237" customFormat="false" ht="57.45" hidden="true" customHeight="false" outlineLevel="0" collapsed="false">
      <c r="A237" s="108" t="s">
        <v>1874</v>
      </c>
    </row>
    <row r="238" customFormat="false" ht="102.2" hidden="true" customHeight="false" outlineLevel="0" collapsed="false">
      <c r="A238" s="107" t="s">
        <v>1875</v>
      </c>
    </row>
    <row r="239" customFormat="false" ht="135.8" hidden="true" customHeight="false" outlineLevel="0" collapsed="false">
      <c r="A239" s="108" t="s">
        <v>1876</v>
      </c>
    </row>
    <row r="240" customFormat="false" ht="35.05" hidden="true" customHeight="false" outlineLevel="0" collapsed="false">
      <c r="A240" s="108" t="s">
        <v>1877</v>
      </c>
    </row>
    <row r="241" customFormat="false" ht="57.45" hidden="true" customHeight="false" outlineLevel="0" collapsed="false">
      <c r="A241" s="108" t="s">
        <v>1878</v>
      </c>
    </row>
    <row r="242" customFormat="false" ht="79.85" hidden="true" customHeight="false" outlineLevel="0" collapsed="false">
      <c r="A242" s="105" t="s">
        <v>1879</v>
      </c>
    </row>
    <row r="243" customFormat="false" ht="191.75" hidden="true" customHeight="false" outlineLevel="0" collapsed="false">
      <c r="A243" s="103" t="s">
        <v>1880</v>
      </c>
    </row>
    <row r="244" customFormat="false" ht="35.05" hidden="true" customHeight="false" outlineLevel="0" collapsed="false">
      <c r="A244" s="106" t="s">
        <v>1864</v>
      </c>
    </row>
    <row r="245" customFormat="false" ht="214.15" hidden="true" customHeight="false" outlineLevel="0" collapsed="false">
      <c r="A245" s="106" t="s">
        <v>1881</v>
      </c>
    </row>
    <row r="246" customFormat="false" ht="57.45" hidden="true" customHeight="false" outlineLevel="0" collapsed="false">
      <c r="A246" s="106" t="s">
        <v>1882</v>
      </c>
    </row>
    <row r="247" customFormat="false" ht="91" hidden="true" customHeight="false" outlineLevel="0" collapsed="false">
      <c r="A247" s="105" t="s">
        <v>1883</v>
      </c>
    </row>
    <row r="248" customFormat="false" ht="79.85" hidden="true" customHeight="false" outlineLevel="0" collapsed="false">
      <c r="A248" s="106" t="s">
        <v>1884</v>
      </c>
    </row>
    <row r="249" customFormat="false" ht="102.2" hidden="true" customHeight="false" outlineLevel="0" collapsed="false">
      <c r="A249" s="107" t="s">
        <v>1885</v>
      </c>
    </row>
    <row r="250" customFormat="false" ht="158.2" hidden="true" customHeight="false" outlineLevel="0" collapsed="false">
      <c r="A250" s="108" t="s">
        <v>1886</v>
      </c>
    </row>
    <row r="251" customFormat="false" ht="91" hidden="true" customHeight="false" outlineLevel="0" collapsed="false">
      <c r="A251" s="107" t="s">
        <v>1887</v>
      </c>
    </row>
    <row r="252" customFormat="false" ht="191.75" hidden="true" customHeight="false" outlineLevel="0" collapsed="false">
      <c r="A252" s="108" t="s">
        <v>1888</v>
      </c>
    </row>
    <row r="253" customFormat="false" ht="35.05" hidden="true" customHeight="false" outlineLevel="0" collapsed="false">
      <c r="A253" s="108" t="s">
        <v>1864</v>
      </c>
    </row>
    <row r="254" customFormat="false" ht="214.15" hidden="true" customHeight="false" outlineLevel="0" collapsed="false">
      <c r="A254" s="108" t="s">
        <v>1889</v>
      </c>
    </row>
    <row r="255" customFormat="false" ht="91" hidden="true" customHeight="false" outlineLevel="0" collapsed="false">
      <c r="A255" s="108" t="s">
        <v>1890</v>
      </c>
    </row>
    <row r="256" customFormat="false" ht="124.6" hidden="true" customHeight="false" outlineLevel="0" collapsed="false">
      <c r="A256" s="108" t="s">
        <v>1891</v>
      </c>
    </row>
    <row r="257" customFormat="false" ht="35.05" hidden="true" customHeight="false" outlineLevel="0" collapsed="false">
      <c r="A257" s="107" t="s">
        <v>1892</v>
      </c>
    </row>
    <row r="258" customFormat="false" ht="191.75" hidden="true" customHeight="false" outlineLevel="0" collapsed="false">
      <c r="A258" s="108" t="s">
        <v>1888</v>
      </c>
    </row>
    <row r="259" customFormat="false" ht="35.05" hidden="true" customHeight="false" outlineLevel="0" collapsed="false">
      <c r="A259" s="108" t="s">
        <v>1864</v>
      </c>
    </row>
    <row r="260" customFormat="false" ht="225.35" hidden="true" customHeight="false" outlineLevel="0" collapsed="false">
      <c r="A260" s="108" t="s">
        <v>1893</v>
      </c>
    </row>
    <row r="261" customFormat="false" ht="57.45" hidden="true" customHeight="false" outlineLevel="0" collapsed="false">
      <c r="A261" s="108" t="s">
        <v>1894</v>
      </c>
    </row>
    <row r="262" customFormat="false" ht="102.2" hidden="true" customHeight="false" outlineLevel="0" collapsed="false">
      <c r="A262" s="107" t="s">
        <v>1895</v>
      </c>
    </row>
    <row r="263" customFormat="false" ht="147" hidden="true" customHeight="false" outlineLevel="0" collapsed="false">
      <c r="A263" s="108" t="s">
        <v>1896</v>
      </c>
    </row>
    <row r="264" customFormat="false" ht="35.05" hidden="true" customHeight="false" outlineLevel="0" collapsed="false">
      <c r="A264" s="107" t="s">
        <v>1877</v>
      </c>
    </row>
    <row r="265" customFormat="false" ht="35.05" hidden="true" customHeight="false" outlineLevel="0" collapsed="false">
      <c r="A265" s="108" t="s">
        <v>1897</v>
      </c>
    </row>
    <row r="266" customFormat="false" ht="68.65" hidden="true" customHeight="false" outlineLevel="0" collapsed="false">
      <c r="A266" s="105" t="s">
        <v>1898</v>
      </c>
    </row>
    <row r="267" customFormat="false" ht="35.05" hidden="true" customHeight="false" outlineLevel="0" collapsed="false">
      <c r="A267" s="103" t="s">
        <v>1899</v>
      </c>
    </row>
    <row r="268" customFormat="false" ht="35.05" hidden="true" customHeight="false" outlineLevel="0" collapsed="false">
      <c r="A268" s="107" t="s">
        <v>1900</v>
      </c>
    </row>
    <row r="269" customFormat="false" ht="225.35" hidden="true" customHeight="false" outlineLevel="0" collapsed="false">
      <c r="A269" s="108" t="s">
        <v>1901</v>
      </c>
    </row>
    <row r="270" customFormat="false" ht="147" hidden="true" customHeight="false" outlineLevel="0" collapsed="false">
      <c r="A270" s="108" t="s">
        <v>1902</v>
      </c>
    </row>
    <row r="271" customFormat="false" ht="68.65" hidden="true" customHeight="false" outlineLevel="0" collapsed="false">
      <c r="A271" s="105" t="s">
        <v>1903</v>
      </c>
    </row>
    <row r="272" customFormat="false" ht="180.55" hidden="true" customHeight="false" outlineLevel="0" collapsed="false">
      <c r="A272" s="103" t="s">
        <v>1904</v>
      </c>
    </row>
    <row r="273" customFormat="false" ht="102.2" hidden="true" customHeight="false" outlineLevel="0" collapsed="false">
      <c r="A273" s="105" t="s">
        <v>1905</v>
      </c>
    </row>
    <row r="274" customFormat="false" ht="68.65" hidden="true" customHeight="false" outlineLevel="0" collapsed="false">
      <c r="A274" s="106" t="s">
        <v>1906</v>
      </c>
    </row>
    <row r="275" customFormat="false" ht="113.4" hidden="true" customHeight="false" outlineLevel="0" collapsed="false">
      <c r="A275" s="107" t="s">
        <v>1907</v>
      </c>
    </row>
    <row r="276" customFormat="false" ht="68.65" hidden="true" customHeight="false" outlineLevel="0" collapsed="false">
      <c r="A276" s="108" t="s">
        <v>1908</v>
      </c>
    </row>
    <row r="277" customFormat="false" ht="113.4" hidden="true" customHeight="false" outlineLevel="0" collapsed="false">
      <c r="A277" s="107" t="s">
        <v>1909</v>
      </c>
    </row>
    <row r="278" customFormat="false" ht="79.85" hidden="true" customHeight="false" outlineLevel="0" collapsed="false">
      <c r="A278" s="108" t="s">
        <v>1910</v>
      </c>
    </row>
    <row r="279" customFormat="false" ht="91" hidden="true" customHeight="false" outlineLevel="0" collapsed="false">
      <c r="A279" s="107" t="s">
        <v>1911</v>
      </c>
    </row>
    <row r="280" customFormat="false" ht="68.65" hidden="true" customHeight="false" outlineLevel="0" collapsed="false">
      <c r="A280" s="108" t="s">
        <v>1912</v>
      </c>
    </row>
    <row r="281" customFormat="false" ht="57.45" hidden="true" customHeight="false" outlineLevel="0" collapsed="false">
      <c r="A281" s="105" t="s">
        <v>1913</v>
      </c>
    </row>
    <row r="282" customFormat="false" ht="102.2" hidden="true" customHeight="false" outlineLevel="0" collapsed="false">
      <c r="A282" s="106" t="s">
        <v>1914</v>
      </c>
    </row>
    <row r="283" customFormat="false" ht="68.65" hidden="true" customHeight="false" outlineLevel="0" collapsed="false">
      <c r="A283" s="105" t="s">
        <v>1915</v>
      </c>
    </row>
    <row r="284" customFormat="false" ht="314.9" hidden="true" customHeight="false" outlineLevel="0" collapsed="false">
      <c r="A284" s="103" t="s">
        <v>1916</v>
      </c>
    </row>
    <row r="285" customFormat="false" ht="91" hidden="true" customHeight="false" outlineLevel="0" collapsed="false">
      <c r="A285" s="105" t="s">
        <v>1917</v>
      </c>
    </row>
    <row r="286" customFormat="false" ht="23.85" hidden="true" customHeight="false" outlineLevel="0" collapsed="false">
      <c r="A286" s="106" t="s">
        <v>1918</v>
      </c>
    </row>
    <row r="287" customFormat="false" ht="91" hidden="true" customHeight="false" outlineLevel="0" collapsed="false">
      <c r="A287" s="107" t="s">
        <v>1919</v>
      </c>
    </row>
    <row r="288" customFormat="false" ht="68.65" hidden="true" customHeight="false" outlineLevel="0" collapsed="false">
      <c r="A288" s="108" t="s">
        <v>1912</v>
      </c>
    </row>
    <row r="289" customFormat="false" ht="79.85" hidden="true" customHeight="false" outlineLevel="0" collapsed="false">
      <c r="A289" s="105" t="s">
        <v>1920</v>
      </c>
    </row>
    <row r="290" customFormat="false" ht="124.6" hidden="true" customHeight="false" outlineLevel="0" collapsed="false">
      <c r="A290" s="103" t="s">
        <v>1921</v>
      </c>
    </row>
    <row r="291" customFormat="false" ht="35.05" hidden="true" customHeight="false" outlineLevel="0" collapsed="false">
      <c r="A291" s="106" t="s">
        <v>1922</v>
      </c>
    </row>
    <row r="292" customFormat="false" ht="68.65" hidden="true" customHeight="false" outlineLevel="0" collapsed="false">
      <c r="A292" s="105" t="s">
        <v>1923</v>
      </c>
    </row>
    <row r="293" customFormat="false" ht="15" hidden="false" customHeight="true" outlineLevel="0" collapsed="false">
      <c r="A293" s="109" t="s">
        <v>61</v>
      </c>
      <c r="B293" s="109"/>
      <c r="C293" s="109"/>
      <c r="E293" s="110" t="s">
        <v>62</v>
      </c>
      <c r="F293" s="110"/>
      <c r="G293" s="110"/>
    </row>
    <row r="294" customFormat="false" ht="46.25" hidden="false" customHeight="false" outlineLevel="0" collapsed="false">
      <c r="A294" s="111" t="s">
        <v>1924</v>
      </c>
      <c r="E294" s="112" t="s">
        <v>1925</v>
      </c>
    </row>
    <row r="295" customFormat="false" ht="46.25" hidden="false" customHeight="false" outlineLevel="0" collapsed="false">
      <c r="A295" s="111" t="s">
        <v>1926</v>
      </c>
      <c r="E295" s="112" t="s">
        <v>1927</v>
      </c>
    </row>
    <row r="296" customFormat="false" ht="15" hidden="false" customHeight="false" outlineLevel="0" collapsed="false">
      <c r="A296" s="113" t="s">
        <v>1928</v>
      </c>
      <c r="B296" s="113" t="s">
        <v>1929</v>
      </c>
      <c r="C296" s="113" t="s">
        <v>1930</v>
      </c>
      <c r="E296" s="114" t="s">
        <v>1928</v>
      </c>
      <c r="F296" s="114" t="s">
        <v>1929</v>
      </c>
      <c r="G296" s="114" t="s">
        <v>1930</v>
      </c>
    </row>
    <row r="297" customFormat="false" ht="22.35" hidden="false" customHeight="false" outlineLevel="0" collapsed="false">
      <c r="A297" s="113" t="n">
        <v>1</v>
      </c>
      <c r="B297" s="115" t="s">
        <v>1931</v>
      </c>
      <c r="C297" s="113" t="s">
        <v>1932</v>
      </c>
      <c r="E297" s="114" t="n">
        <v>1</v>
      </c>
      <c r="F297" s="116" t="s">
        <v>1933</v>
      </c>
      <c r="G297" s="117"/>
    </row>
    <row r="298" customFormat="false" ht="32.8" hidden="false" customHeight="false" outlineLevel="0" collapsed="false">
      <c r="A298" s="113" t="n">
        <v>2</v>
      </c>
      <c r="B298" s="115" t="s">
        <v>1934</v>
      </c>
      <c r="C298" s="113" t="s">
        <v>1935</v>
      </c>
      <c r="E298" s="114" t="s">
        <v>1936</v>
      </c>
      <c r="F298" s="116" t="s">
        <v>1937</v>
      </c>
      <c r="G298" s="114" t="s">
        <v>1938</v>
      </c>
    </row>
    <row r="299" customFormat="false" ht="32.8" hidden="false" customHeight="false" outlineLevel="0" collapsed="false">
      <c r="A299" s="113" t="n">
        <v>3</v>
      </c>
      <c r="B299" s="115" t="s">
        <v>1939</v>
      </c>
      <c r="C299" s="113" t="s">
        <v>1940</v>
      </c>
      <c r="E299" s="114" t="s">
        <v>1941</v>
      </c>
      <c r="F299" s="116" t="s">
        <v>1942</v>
      </c>
      <c r="G299" s="114" t="s">
        <v>1943</v>
      </c>
    </row>
    <row r="300" customFormat="false" ht="24" hidden="false" customHeight="true" outlineLevel="0" collapsed="false">
      <c r="A300" s="113" t="n">
        <v>4</v>
      </c>
      <c r="B300" s="115" t="s">
        <v>1944</v>
      </c>
      <c r="C300" s="118"/>
      <c r="E300" s="119" t="s">
        <v>1945</v>
      </c>
      <c r="F300" s="119"/>
      <c r="G300" s="119"/>
    </row>
    <row r="301" customFormat="false" ht="24" hidden="false" customHeight="true" outlineLevel="0" collapsed="false">
      <c r="A301" s="113" t="s">
        <v>1946</v>
      </c>
      <c r="B301" s="115" t="s">
        <v>1947</v>
      </c>
      <c r="C301" s="113" t="s">
        <v>1948</v>
      </c>
      <c r="E301" s="114" t="s">
        <v>1949</v>
      </c>
      <c r="F301" s="116" t="s">
        <v>1950</v>
      </c>
      <c r="G301" s="120" t="s">
        <v>1951</v>
      </c>
    </row>
    <row r="302" customFormat="false" ht="22.35" hidden="false" customHeight="false" outlineLevel="0" collapsed="false">
      <c r="A302" s="113" t="s">
        <v>1952</v>
      </c>
      <c r="B302" s="115" t="s">
        <v>1953</v>
      </c>
      <c r="C302" s="113" t="s">
        <v>1954</v>
      </c>
      <c r="E302" s="114"/>
      <c r="F302" s="116"/>
      <c r="G302" s="121" t="s">
        <v>1955</v>
      </c>
    </row>
    <row r="303" customFormat="false" ht="22.35" hidden="false" customHeight="false" outlineLevel="0" collapsed="false">
      <c r="A303" s="113" t="s">
        <v>1956</v>
      </c>
      <c r="B303" s="115" t="s">
        <v>1957</v>
      </c>
      <c r="C303" s="113" t="s">
        <v>1958</v>
      </c>
      <c r="E303" s="114"/>
      <c r="F303" s="116"/>
      <c r="G303" s="122" t="s">
        <v>1959</v>
      </c>
    </row>
    <row r="304" customFormat="false" ht="15" hidden="false" customHeight="true" outlineLevel="0" collapsed="false">
      <c r="A304" s="113" t="s">
        <v>1960</v>
      </c>
      <c r="B304" s="115" t="s">
        <v>1961</v>
      </c>
      <c r="C304" s="113" t="s">
        <v>1962</v>
      </c>
      <c r="E304" s="123" t="s">
        <v>1963</v>
      </c>
      <c r="F304" s="123"/>
      <c r="G304" s="123"/>
    </row>
    <row r="305" customFormat="false" ht="32.8" hidden="false" customHeight="false" outlineLevel="0" collapsed="false">
      <c r="A305" s="113" t="n">
        <v>5</v>
      </c>
      <c r="B305" s="115" t="s">
        <v>1964</v>
      </c>
      <c r="C305" s="118"/>
      <c r="E305" s="124" t="s">
        <v>1949</v>
      </c>
      <c r="F305" s="125" t="s">
        <v>1950</v>
      </c>
      <c r="G305" s="125" t="s">
        <v>1965</v>
      </c>
    </row>
    <row r="306" customFormat="false" ht="32.8" hidden="false" customHeight="false" outlineLevel="0" collapsed="false">
      <c r="A306" s="113" t="s">
        <v>1966</v>
      </c>
      <c r="B306" s="115" t="s">
        <v>1967</v>
      </c>
      <c r="C306" s="113" t="s">
        <v>1968</v>
      </c>
      <c r="E306" s="114" t="s">
        <v>1969</v>
      </c>
      <c r="F306" s="116" t="s">
        <v>1970</v>
      </c>
      <c r="G306" s="114" t="s">
        <v>1971</v>
      </c>
    </row>
    <row r="307" customFormat="false" ht="43.25" hidden="false" customHeight="false" outlineLevel="0" collapsed="false">
      <c r="A307" s="113" t="s">
        <v>1972</v>
      </c>
      <c r="B307" s="115" t="s">
        <v>1973</v>
      </c>
      <c r="C307" s="113" t="s">
        <v>1974</v>
      </c>
      <c r="E307" s="114" t="n">
        <v>2</v>
      </c>
      <c r="F307" s="116" t="s">
        <v>1975</v>
      </c>
      <c r="G307" s="117"/>
    </row>
    <row r="308" customFormat="false" ht="48" hidden="false" customHeight="true" outlineLevel="0" collapsed="false">
      <c r="A308" s="113" t="n">
        <v>6</v>
      </c>
      <c r="B308" s="115" t="s">
        <v>1976</v>
      </c>
      <c r="C308" s="113" t="s">
        <v>1977</v>
      </c>
      <c r="E308" s="119" t="s">
        <v>1978</v>
      </c>
      <c r="F308" s="119"/>
      <c r="G308" s="119"/>
    </row>
    <row r="309" customFormat="false" ht="15" hidden="false" customHeight="true" outlineLevel="0" collapsed="false">
      <c r="A309" s="113" t="n">
        <v>7</v>
      </c>
      <c r="B309" s="115" t="s">
        <v>1979</v>
      </c>
      <c r="C309" s="118"/>
      <c r="E309" s="114" t="s">
        <v>1980</v>
      </c>
      <c r="F309" s="126" t="s">
        <v>1981</v>
      </c>
      <c r="G309" s="127" t="s">
        <v>1982</v>
      </c>
    </row>
    <row r="310" customFormat="false" ht="15" hidden="false" customHeight="false" outlineLevel="0" collapsed="false">
      <c r="A310" s="113" t="s">
        <v>1983</v>
      </c>
      <c r="B310" s="115" t="s">
        <v>1984</v>
      </c>
      <c r="C310" s="113" t="s">
        <v>1985</v>
      </c>
      <c r="E310" s="114"/>
      <c r="F310" s="126"/>
      <c r="G310" s="128"/>
    </row>
    <row r="311" customFormat="false" ht="15" hidden="false" customHeight="false" outlineLevel="0" collapsed="false">
      <c r="A311" s="113" t="s">
        <v>1986</v>
      </c>
      <c r="B311" s="115" t="s">
        <v>1987</v>
      </c>
      <c r="C311" s="113" t="s">
        <v>1988</v>
      </c>
      <c r="E311" s="114"/>
      <c r="F311" s="126"/>
      <c r="G311" s="129" t="s">
        <v>532</v>
      </c>
    </row>
    <row r="312" customFormat="false" ht="15" hidden="false" customHeight="true" outlineLevel="0" collapsed="false">
      <c r="A312" s="113" t="s">
        <v>1989</v>
      </c>
      <c r="B312" s="115" t="s">
        <v>1990</v>
      </c>
      <c r="C312" s="113" t="s">
        <v>1991</v>
      </c>
      <c r="E312" s="123" t="s">
        <v>1992</v>
      </c>
      <c r="F312" s="123"/>
      <c r="G312" s="123"/>
    </row>
    <row r="313" customFormat="false" ht="22.35" hidden="false" customHeight="false" outlineLevel="0" collapsed="false">
      <c r="A313" s="113" t="n">
        <v>8</v>
      </c>
      <c r="B313" s="115" t="s">
        <v>1993</v>
      </c>
      <c r="C313" s="118"/>
      <c r="E313" s="125" t="s">
        <v>1980</v>
      </c>
      <c r="F313" s="125" t="s">
        <v>1981</v>
      </c>
      <c r="G313" s="125" t="s">
        <v>532</v>
      </c>
    </row>
    <row r="314" customFormat="false" ht="22.35" hidden="false" customHeight="false" outlineLevel="0" collapsed="false">
      <c r="A314" s="113" t="s">
        <v>1994</v>
      </c>
      <c r="B314" s="115" t="s">
        <v>1995</v>
      </c>
      <c r="C314" s="113" t="s">
        <v>1996</v>
      </c>
      <c r="E314" s="114" t="s">
        <v>1997</v>
      </c>
      <c r="F314" s="116" t="s">
        <v>1998</v>
      </c>
      <c r="G314" s="114" t="s">
        <v>1999</v>
      </c>
    </row>
    <row r="315" customFormat="false" ht="32.8" hidden="false" customHeight="false" outlineLevel="0" collapsed="false">
      <c r="A315" s="113" t="s">
        <v>2000</v>
      </c>
      <c r="B315" s="115" t="s">
        <v>2001</v>
      </c>
      <c r="C315" s="113" t="s">
        <v>2002</v>
      </c>
      <c r="E315" s="114" t="s">
        <v>2003</v>
      </c>
      <c r="F315" s="116" t="s">
        <v>2004</v>
      </c>
      <c r="G315" s="114" t="s">
        <v>2005</v>
      </c>
    </row>
    <row r="316" customFormat="false" ht="32.8" hidden="false" customHeight="false" outlineLevel="0" collapsed="false">
      <c r="A316" s="113" t="s">
        <v>2006</v>
      </c>
      <c r="B316" s="115" t="s">
        <v>2007</v>
      </c>
      <c r="C316" s="113" t="s">
        <v>2008</v>
      </c>
      <c r="E316" s="114" t="s">
        <v>2009</v>
      </c>
      <c r="F316" s="116" t="s">
        <v>2010</v>
      </c>
      <c r="G316" s="114" t="s">
        <v>2011</v>
      </c>
    </row>
    <row r="317" customFormat="false" ht="22.35" hidden="false" customHeight="false" outlineLevel="0" collapsed="false">
      <c r="A317" s="113" t="s">
        <v>2012</v>
      </c>
      <c r="B317" s="115" t="s">
        <v>2013</v>
      </c>
      <c r="C317" s="113" t="s">
        <v>2014</v>
      </c>
      <c r="E317" s="114" t="s">
        <v>2015</v>
      </c>
      <c r="F317" s="116" t="s">
        <v>2016</v>
      </c>
      <c r="G317" s="114" t="s">
        <v>2017</v>
      </c>
    </row>
    <row r="318" customFormat="false" ht="22.35" hidden="false" customHeight="false" outlineLevel="0" collapsed="false">
      <c r="A318" s="113" t="n">
        <v>9</v>
      </c>
      <c r="B318" s="115" t="s">
        <v>2018</v>
      </c>
      <c r="C318" s="113" t="s">
        <v>2019</v>
      </c>
      <c r="E318" s="114" t="s">
        <v>2020</v>
      </c>
      <c r="F318" s="116" t="s">
        <v>2021</v>
      </c>
      <c r="G318" s="114" t="s">
        <v>2022</v>
      </c>
    </row>
    <row r="319" customFormat="false" ht="15" hidden="false" customHeight="false" outlineLevel="0" collapsed="false">
      <c r="A319" s="113" t="n">
        <v>10</v>
      </c>
      <c r="B319" s="115" t="s">
        <v>2023</v>
      </c>
      <c r="C319" s="118"/>
      <c r="E319" s="114" t="n">
        <v>3</v>
      </c>
      <c r="F319" s="116" t="s">
        <v>2024</v>
      </c>
      <c r="G319" s="114" t="s">
        <v>2025</v>
      </c>
    </row>
    <row r="320" customFormat="false" ht="22.35" hidden="false" customHeight="false" outlineLevel="0" collapsed="false">
      <c r="A320" s="113" t="s">
        <v>2026</v>
      </c>
      <c r="B320" s="115" t="s">
        <v>2027</v>
      </c>
      <c r="C320" s="113" t="s">
        <v>296</v>
      </c>
      <c r="E320" s="114" t="n">
        <v>4</v>
      </c>
      <c r="F320" s="116" t="s">
        <v>2028</v>
      </c>
      <c r="G320" s="117"/>
    </row>
    <row r="321" customFormat="false" ht="22.35" hidden="false" customHeight="false" outlineLevel="0" collapsed="false">
      <c r="A321" s="113" t="s">
        <v>2029</v>
      </c>
      <c r="B321" s="115" t="s">
        <v>2030</v>
      </c>
      <c r="C321" s="113" t="s">
        <v>2031</v>
      </c>
      <c r="E321" s="114" t="s">
        <v>1946</v>
      </c>
      <c r="F321" s="116" t="s">
        <v>2032</v>
      </c>
      <c r="G321" s="114" t="s">
        <v>2033</v>
      </c>
    </row>
    <row r="322" customFormat="false" ht="15" hidden="false" customHeight="false" outlineLevel="0" collapsed="false">
      <c r="A322" s="113" t="s">
        <v>2034</v>
      </c>
      <c r="B322" s="115" t="s">
        <v>2035</v>
      </c>
      <c r="C322" s="113" t="s">
        <v>2036</v>
      </c>
      <c r="E322" s="114" t="s">
        <v>1952</v>
      </c>
      <c r="F322" s="116" t="s">
        <v>2037</v>
      </c>
      <c r="G322" s="114" t="s">
        <v>2033</v>
      </c>
    </row>
    <row r="323" customFormat="false" ht="22.35" hidden="false" customHeight="false" outlineLevel="0" collapsed="false">
      <c r="A323" s="113" t="n">
        <v>11</v>
      </c>
      <c r="B323" s="115" t="s">
        <v>2038</v>
      </c>
      <c r="C323" s="118"/>
      <c r="E323" s="114" t="s">
        <v>1956</v>
      </c>
      <c r="F323" s="116" t="s">
        <v>2039</v>
      </c>
      <c r="G323" s="114" t="s">
        <v>2040</v>
      </c>
    </row>
    <row r="324" customFormat="false" ht="85.05" hidden="false" customHeight="false" outlineLevel="0" collapsed="false">
      <c r="A324" s="113" t="s">
        <v>2041</v>
      </c>
      <c r="B324" s="115" t="s">
        <v>2042</v>
      </c>
      <c r="C324" s="113" t="s">
        <v>2043</v>
      </c>
      <c r="E324" s="114" t="n">
        <v>5</v>
      </c>
      <c r="F324" s="116" t="s">
        <v>2044</v>
      </c>
      <c r="G324" s="117"/>
    </row>
    <row r="325" customFormat="false" ht="15" hidden="false" customHeight="false" outlineLevel="0" collapsed="false">
      <c r="A325" s="113" t="s">
        <v>2045</v>
      </c>
      <c r="B325" s="115" t="s">
        <v>2046</v>
      </c>
      <c r="C325" s="113" t="s">
        <v>2047</v>
      </c>
      <c r="E325" s="114" t="s">
        <v>1966</v>
      </c>
      <c r="F325" s="116" t="s">
        <v>2048</v>
      </c>
      <c r="G325" s="114" t="s">
        <v>2049</v>
      </c>
    </row>
    <row r="326" customFormat="false" ht="15" hidden="false" customHeight="false" outlineLevel="0" collapsed="false">
      <c r="A326" s="113" t="s">
        <v>2050</v>
      </c>
      <c r="B326" s="115" t="s">
        <v>2051</v>
      </c>
      <c r="C326" s="113" t="s">
        <v>2052</v>
      </c>
      <c r="E326" s="114" t="s">
        <v>1972</v>
      </c>
      <c r="F326" s="116" t="s">
        <v>2053</v>
      </c>
      <c r="G326" s="114" t="s">
        <v>2054</v>
      </c>
    </row>
    <row r="327" customFormat="false" ht="15" hidden="false" customHeight="false" outlineLevel="0" collapsed="false">
      <c r="A327" s="113" t="s">
        <v>2055</v>
      </c>
      <c r="B327" s="115" t="s">
        <v>2056</v>
      </c>
      <c r="C327" s="113" t="s">
        <v>2057</v>
      </c>
      <c r="E327" s="114" t="s">
        <v>2058</v>
      </c>
      <c r="F327" s="116" t="s">
        <v>2059</v>
      </c>
      <c r="G327" s="114" t="s">
        <v>2060</v>
      </c>
    </row>
    <row r="328" customFormat="false" ht="15" hidden="false" customHeight="false" outlineLevel="0" collapsed="false">
      <c r="A328" s="113" t="s">
        <v>2061</v>
      </c>
      <c r="B328" s="115" t="s">
        <v>2062</v>
      </c>
      <c r="C328" s="113" t="s">
        <v>2063</v>
      </c>
      <c r="E328" s="114" t="s">
        <v>2064</v>
      </c>
      <c r="F328" s="116" t="s">
        <v>2065</v>
      </c>
      <c r="G328" s="114" t="s">
        <v>2066</v>
      </c>
    </row>
    <row r="329" customFormat="false" ht="22.35" hidden="false" customHeight="false" outlineLevel="0" collapsed="false">
      <c r="A329" s="113" t="s">
        <v>2067</v>
      </c>
      <c r="B329" s="115" t="s">
        <v>2068</v>
      </c>
      <c r="C329" s="113" t="s">
        <v>2069</v>
      </c>
      <c r="E329" s="114" t="s">
        <v>2070</v>
      </c>
      <c r="F329" s="116" t="s">
        <v>2071</v>
      </c>
      <c r="G329" s="114" t="s">
        <v>2072</v>
      </c>
    </row>
    <row r="330" customFormat="false" ht="22.35" hidden="false" customHeight="false" outlineLevel="0" collapsed="false">
      <c r="A330" s="113" t="s">
        <v>2073</v>
      </c>
      <c r="B330" s="115" t="s">
        <v>2074</v>
      </c>
      <c r="C330" s="113" t="s">
        <v>2075</v>
      </c>
      <c r="E330" s="114" t="s">
        <v>2076</v>
      </c>
      <c r="F330" s="116" t="s">
        <v>2077</v>
      </c>
      <c r="G330" s="114" t="s">
        <v>2078</v>
      </c>
    </row>
    <row r="331" customFormat="false" ht="22.35" hidden="false" customHeight="false" outlineLevel="0" collapsed="false">
      <c r="A331" s="113" t="s">
        <v>2079</v>
      </c>
      <c r="B331" s="115" t="s">
        <v>2080</v>
      </c>
      <c r="C331" s="113" t="s">
        <v>2081</v>
      </c>
      <c r="E331" s="114" t="s">
        <v>2082</v>
      </c>
      <c r="F331" s="116" t="s">
        <v>2083</v>
      </c>
      <c r="G331" s="114" t="s">
        <v>2084</v>
      </c>
    </row>
    <row r="332" customFormat="false" ht="74.6" hidden="false" customHeight="false" outlineLevel="0" collapsed="false">
      <c r="A332" s="113" t="n">
        <v>12</v>
      </c>
      <c r="B332" s="115" t="s">
        <v>2085</v>
      </c>
      <c r="C332" s="118"/>
      <c r="E332" s="114" t="n">
        <v>6</v>
      </c>
      <c r="F332" s="116" t="s">
        <v>2086</v>
      </c>
      <c r="G332" s="114" t="s">
        <v>2019</v>
      </c>
    </row>
    <row r="333" customFormat="false" ht="74.6" hidden="false" customHeight="false" outlineLevel="0" collapsed="false">
      <c r="A333" s="113" t="s">
        <v>2087</v>
      </c>
      <c r="B333" s="115" t="s">
        <v>2088</v>
      </c>
      <c r="C333" s="113" t="s">
        <v>2089</v>
      </c>
      <c r="E333" s="114" t="n">
        <v>7</v>
      </c>
      <c r="F333" s="116" t="s">
        <v>2090</v>
      </c>
      <c r="G333" s="117"/>
    </row>
    <row r="334" customFormat="false" ht="15" hidden="false" customHeight="false" outlineLevel="0" collapsed="false">
      <c r="A334" s="113" t="s">
        <v>2091</v>
      </c>
      <c r="B334" s="115" t="s">
        <v>2092</v>
      </c>
      <c r="C334" s="113" t="s">
        <v>2093</v>
      </c>
      <c r="E334" s="114" t="s">
        <v>1983</v>
      </c>
      <c r="F334" s="116" t="s">
        <v>2094</v>
      </c>
      <c r="G334" s="114" t="s">
        <v>299</v>
      </c>
    </row>
    <row r="335" customFormat="false" ht="15" hidden="false" customHeight="false" outlineLevel="0" collapsed="false">
      <c r="A335" s="113" t="s">
        <v>2095</v>
      </c>
      <c r="B335" s="115" t="s">
        <v>2096</v>
      </c>
      <c r="C335" s="113" t="s">
        <v>2097</v>
      </c>
      <c r="E335" s="114" t="s">
        <v>1986</v>
      </c>
      <c r="F335" s="116" t="s">
        <v>2098</v>
      </c>
      <c r="G335" s="114" t="s">
        <v>2099</v>
      </c>
    </row>
    <row r="336" customFormat="false" ht="32.8" hidden="false" customHeight="false" outlineLevel="0" collapsed="false">
      <c r="A336" s="113" t="s">
        <v>2100</v>
      </c>
      <c r="B336" s="115" t="s">
        <v>2101</v>
      </c>
      <c r="C336" s="113" t="s">
        <v>2102</v>
      </c>
      <c r="E336" s="114" t="s">
        <v>1989</v>
      </c>
      <c r="F336" s="116" t="s">
        <v>2103</v>
      </c>
      <c r="G336" s="114" t="s">
        <v>2052</v>
      </c>
    </row>
    <row r="337" customFormat="false" ht="15" hidden="false" customHeight="false" outlineLevel="0" collapsed="false">
      <c r="A337" s="113" t="s">
        <v>2104</v>
      </c>
      <c r="B337" s="115" t="s">
        <v>2105</v>
      </c>
      <c r="C337" s="113" t="s">
        <v>2106</v>
      </c>
      <c r="E337" s="114" t="s">
        <v>2107</v>
      </c>
      <c r="F337" s="116" t="s">
        <v>2108</v>
      </c>
      <c r="G337" s="114" t="s">
        <v>2109</v>
      </c>
    </row>
    <row r="338" customFormat="false" ht="15" hidden="false" customHeight="false" outlineLevel="0" collapsed="false">
      <c r="A338" s="113" t="n">
        <v>13</v>
      </c>
      <c r="B338" s="115" t="s">
        <v>2110</v>
      </c>
      <c r="C338" s="118"/>
      <c r="E338" s="114" t="n">
        <v>8</v>
      </c>
      <c r="F338" s="116" t="s">
        <v>2111</v>
      </c>
      <c r="G338" s="114" t="s">
        <v>2112</v>
      </c>
    </row>
    <row r="339" customFormat="false" ht="15" hidden="false" customHeight="false" outlineLevel="0" collapsed="false">
      <c r="A339" s="113" t="s">
        <v>2113</v>
      </c>
      <c r="B339" s="115" t="s">
        <v>2114</v>
      </c>
      <c r="C339" s="113" t="s">
        <v>2115</v>
      </c>
      <c r="E339" s="114" t="n">
        <v>9</v>
      </c>
      <c r="F339" s="116" t="s">
        <v>2116</v>
      </c>
      <c r="G339" s="114" t="s">
        <v>2117</v>
      </c>
    </row>
    <row r="340" customFormat="false" ht="32.8" hidden="false" customHeight="false" outlineLevel="0" collapsed="false">
      <c r="A340" s="113" t="s">
        <v>2118</v>
      </c>
      <c r="B340" s="115" t="s">
        <v>2119</v>
      </c>
      <c r="C340" s="113" t="s">
        <v>2120</v>
      </c>
      <c r="E340" s="114" t="n">
        <v>10</v>
      </c>
      <c r="F340" s="116" t="s">
        <v>2121</v>
      </c>
      <c r="G340" s="117"/>
    </row>
    <row r="341" customFormat="false" ht="24" hidden="false" customHeight="true" outlineLevel="0" collapsed="false">
      <c r="A341" s="113" t="s">
        <v>2122</v>
      </c>
      <c r="B341" s="115" t="s">
        <v>2123</v>
      </c>
      <c r="C341" s="113" t="s">
        <v>2124</v>
      </c>
      <c r="E341" s="119" t="s">
        <v>2125</v>
      </c>
      <c r="F341" s="119"/>
      <c r="G341" s="119"/>
    </row>
    <row r="342" customFormat="false" ht="32.8" hidden="false" customHeight="false" outlineLevel="0" collapsed="false">
      <c r="A342" s="113" t="s">
        <v>2126</v>
      </c>
      <c r="B342" s="115" t="s">
        <v>2127</v>
      </c>
      <c r="C342" s="113" t="s">
        <v>2128</v>
      </c>
      <c r="E342" s="114" t="s">
        <v>2026</v>
      </c>
      <c r="F342" s="116" t="s">
        <v>2129</v>
      </c>
      <c r="G342" s="114" t="s">
        <v>2130</v>
      </c>
    </row>
    <row r="343" customFormat="false" ht="15" hidden="false" customHeight="true" outlineLevel="0" collapsed="false">
      <c r="A343" s="113" t="s">
        <v>2131</v>
      </c>
      <c r="B343" s="115" t="s">
        <v>2132</v>
      </c>
      <c r="C343" s="113" t="s">
        <v>2133</v>
      </c>
      <c r="E343" s="123" t="s">
        <v>2134</v>
      </c>
      <c r="F343" s="123"/>
      <c r="G343" s="123"/>
    </row>
    <row r="344" customFormat="false" ht="32.8" hidden="false" customHeight="false" outlineLevel="0" collapsed="false">
      <c r="A344" s="113" t="s">
        <v>2135</v>
      </c>
      <c r="B344" s="115" t="s">
        <v>2136</v>
      </c>
      <c r="C344" s="130" t="n">
        <v>84178020</v>
      </c>
      <c r="E344" s="125" t="s">
        <v>2026</v>
      </c>
      <c r="F344" s="125" t="s">
        <v>2129</v>
      </c>
      <c r="G344" s="125" t="s">
        <v>2137</v>
      </c>
    </row>
    <row r="345" customFormat="false" ht="15" hidden="false" customHeight="true" outlineLevel="0" collapsed="false">
      <c r="A345" s="131" t="s">
        <v>2138</v>
      </c>
      <c r="B345" s="131"/>
      <c r="C345" s="131"/>
      <c r="E345" s="119" t="s">
        <v>2139</v>
      </c>
      <c r="F345" s="119"/>
      <c r="G345" s="119"/>
    </row>
    <row r="346" customFormat="false" ht="32.8" hidden="false" customHeight="false" outlineLevel="0" collapsed="false">
      <c r="A346" s="113" t="s">
        <v>2140</v>
      </c>
      <c r="B346" s="115" t="s">
        <v>2141</v>
      </c>
      <c r="C346" s="115" t="s">
        <v>2142</v>
      </c>
      <c r="E346" s="114" t="s">
        <v>2029</v>
      </c>
      <c r="F346" s="116" t="s">
        <v>2143</v>
      </c>
      <c r="G346" s="114" t="s">
        <v>2144</v>
      </c>
    </row>
    <row r="347" customFormat="false" ht="15" hidden="false" customHeight="true" outlineLevel="0" collapsed="false">
      <c r="A347" s="132" t="s">
        <v>2145</v>
      </c>
      <c r="B347" s="132"/>
      <c r="C347" s="132"/>
      <c r="E347" s="123" t="s">
        <v>2146</v>
      </c>
      <c r="F347" s="123"/>
      <c r="G347" s="123"/>
    </row>
    <row r="348" customFormat="false" ht="32.8" hidden="false" customHeight="false" outlineLevel="0" collapsed="false">
      <c r="A348" s="133" t="s">
        <v>2140</v>
      </c>
      <c r="B348" s="134" t="s">
        <v>2147</v>
      </c>
      <c r="C348" s="135" t="n">
        <v>84178090</v>
      </c>
      <c r="E348" s="125" t="s">
        <v>2029</v>
      </c>
      <c r="F348" s="125" t="s">
        <v>2143</v>
      </c>
      <c r="G348" s="125" t="s">
        <v>2148</v>
      </c>
    </row>
    <row r="349" customFormat="false" ht="15" hidden="false" customHeight="true" outlineLevel="0" collapsed="false">
      <c r="A349" s="113" t="n">
        <v>14</v>
      </c>
      <c r="B349" s="115" t="s">
        <v>2149</v>
      </c>
      <c r="C349" s="118"/>
      <c r="E349" s="119" t="s">
        <v>2150</v>
      </c>
      <c r="F349" s="119"/>
      <c r="G349" s="119"/>
    </row>
    <row r="350" customFormat="false" ht="43.25" hidden="false" customHeight="false" outlineLevel="0" collapsed="false">
      <c r="A350" s="113" t="s">
        <v>2151</v>
      </c>
      <c r="B350" s="115" t="s">
        <v>2152</v>
      </c>
      <c r="C350" s="113" t="s">
        <v>2153</v>
      </c>
      <c r="E350" s="116" t="s">
        <v>2034</v>
      </c>
      <c r="F350" s="116" t="s">
        <v>2154</v>
      </c>
      <c r="G350" s="116" t="s">
        <v>2155</v>
      </c>
    </row>
    <row r="351" customFormat="false" ht="48" hidden="false" customHeight="true" outlineLevel="0" collapsed="false">
      <c r="A351" s="113" t="s">
        <v>2156</v>
      </c>
      <c r="B351" s="115" t="s">
        <v>2157</v>
      </c>
      <c r="C351" s="113" t="s">
        <v>1344</v>
      </c>
      <c r="E351" s="123" t="s">
        <v>2158</v>
      </c>
      <c r="F351" s="123"/>
      <c r="G351" s="123"/>
    </row>
    <row r="352" customFormat="false" ht="48" hidden="false" customHeight="true" outlineLevel="0" collapsed="false">
      <c r="A352" s="131" t="s">
        <v>2159</v>
      </c>
      <c r="B352" s="131"/>
      <c r="C352" s="131"/>
      <c r="E352" s="125" t="s">
        <v>2034</v>
      </c>
      <c r="F352" s="125" t="s">
        <v>2154</v>
      </c>
      <c r="G352" s="125" t="s">
        <v>2160</v>
      </c>
    </row>
    <row r="353" customFormat="false" ht="15" hidden="false" customHeight="true" outlineLevel="0" collapsed="false">
      <c r="A353" s="113" t="s">
        <v>2161</v>
      </c>
      <c r="B353" s="115" t="s">
        <v>2162</v>
      </c>
      <c r="C353" s="113" t="s">
        <v>2163</v>
      </c>
      <c r="E353" s="123" t="s">
        <v>2164</v>
      </c>
      <c r="F353" s="123"/>
      <c r="G353" s="123"/>
    </row>
    <row r="354" customFormat="false" ht="126.85" hidden="false" customHeight="false" outlineLevel="0" collapsed="false">
      <c r="A354" s="113" t="n">
        <v>15</v>
      </c>
      <c r="B354" s="115" t="s">
        <v>2165</v>
      </c>
      <c r="C354" s="118"/>
      <c r="E354" s="124" t="s">
        <v>2034</v>
      </c>
      <c r="F354" s="125" t="s">
        <v>2166</v>
      </c>
      <c r="G354" s="124" t="s">
        <v>2160</v>
      </c>
    </row>
    <row r="355" customFormat="false" ht="24" hidden="false" customHeight="true" outlineLevel="0" collapsed="false">
      <c r="A355" s="113" t="s">
        <v>2167</v>
      </c>
      <c r="B355" s="115" t="s">
        <v>2168</v>
      </c>
      <c r="C355" s="113" t="s">
        <v>2169</v>
      </c>
      <c r="E355" s="119" t="s">
        <v>2170</v>
      </c>
      <c r="F355" s="119"/>
      <c r="G355" s="119"/>
    </row>
    <row r="356" customFormat="false" ht="32.8" hidden="false" customHeight="false" outlineLevel="0" collapsed="false">
      <c r="A356" s="113" t="s">
        <v>2171</v>
      </c>
      <c r="B356" s="115" t="s">
        <v>2172</v>
      </c>
      <c r="C356" s="113" t="s">
        <v>2173</v>
      </c>
      <c r="E356" s="114" t="s">
        <v>2174</v>
      </c>
      <c r="F356" s="116" t="s">
        <v>2175</v>
      </c>
      <c r="G356" s="114" t="s">
        <v>2176</v>
      </c>
    </row>
    <row r="357" customFormat="false" ht="15" hidden="false" customHeight="true" outlineLevel="0" collapsed="false">
      <c r="A357" s="113" t="s">
        <v>2177</v>
      </c>
      <c r="B357" s="115" t="s">
        <v>2178</v>
      </c>
      <c r="C357" s="113" t="s">
        <v>2179</v>
      </c>
      <c r="E357" s="123" t="s">
        <v>2180</v>
      </c>
      <c r="F357" s="123"/>
      <c r="G357" s="123"/>
    </row>
    <row r="358" customFormat="false" ht="32.8" hidden="false" customHeight="false" outlineLevel="0" collapsed="false">
      <c r="A358" s="113" t="s">
        <v>2181</v>
      </c>
      <c r="B358" s="115" t="s">
        <v>2182</v>
      </c>
      <c r="C358" s="113" t="s">
        <v>2183</v>
      </c>
      <c r="E358" s="124" t="s">
        <v>2174</v>
      </c>
      <c r="F358" s="125" t="s">
        <v>2175</v>
      </c>
      <c r="G358" s="124" t="s">
        <v>2184</v>
      </c>
    </row>
    <row r="359" customFormat="false" ht="15" hidden="false" customHeight="true" outlineLevel="0" collapsed="false">
      <c r="A359" s="113" t="s">
        <v>2185</v>
      </c>
      <c r="B359" s="115" t="s">
        <v>2186</v>
      </c>
      <c r="C359" s="113" t="s">
        <v>2187</v>
      </c>
      <c r="E359" s="123" t="s">
        <v>2188</v>
      </c>
      <c r="F359" s="123"/>
      <c r="G359" s="123"/>
    </row>
    <row r="360" customFormat="false" ht="15" hidden="false" customHeight="false" outlineLevel="0" collapsed="false">
      <c r="A360" s="113" t="s">
        <v>2189</v>
      </c>
      <c r="B360" s="115" t="s">
        <v>2190</v>
      </c>
      <c r="C360" s="113" t="s">
        <v>2191</v>
      </c>
      <c r="E360" s="124" t="s">
        <v>2174</v>
      </c>
      <c r="F360" s="125" t="s">
        <v>2192</v>
      </c>
      <c r="G360" s="124" t="s">
        <v>2184</v>
      </c>
    </row>
    <row r="361" customFormat="false" ht="32.8" hidden="false" customHeight="false" outlineLevel="0" collapsed="false">
      <c r="A361" s="113" t="s">
        <v>2193</v>
      </c>
      <c r="B361" s="115" t="s">
        <v>2194</v>
      </c>
      <c r="C361" s="113" t="s">
        <v>2195</v>
      </c>
      <c r="E361" s="114" t="n">
        <v>11</v>
      </c>
      <c r="F361" s="116" t="s">
        <v>2196</v>
      </c>
      <c r="G361" s="117"/>
    </row>
    <row r="362" customFormat="false" ht="15" hidden="false" customHeight="false" outlineLevel="0" collapsed="false">
      <c r="A362" s="113" t="s">
        <v>2197</v>
      </c>
      <c r="B362" s="115" t="s">
        <v>2198</v>
      </c>
      <c r="C362" s="113" t="s">
        <v>2199</v>
      </c>
      <c r="E362" s="114" t="s">
        <v>2041</v>
      </c>
      <c r="F362" s="116" t="s">
        <v>2200</v>
      </c>
      <c r="G362" s="114" t="s">
        <v>2201</v>
      </c>
    </row>
    <row r="363" customFormat="false" ht="15" hidden="false" customHeight="false" outlineLevel="0" collapsed="false">
      <c r="A363" s="113" t="s">
        <v>2202</v>
      </c>
      <c r="B363" s="115" t="s">
        <v>2203</v>
      </c>
      <c r="C363" s="113" t="s">
        <v>2204</v>
      </c>
      <c r="E363" s="114" t="s">
        <v>2045</v>
      </c>
      <c r="F363" s="116" t="s">
        <v>2205</v>
      </c>
      <c r="G363" s="114" t="s">
        <v>2206</v>
      </c>
    </row>
    <row r="364" customFormat="false" ht="53.7" hidden="false" customHeight="false" outlineLevel="0" collapsed="false">
      <c r="A364" s="113" t="s">
        <v>2207</v>
      </c>
      <c r="B364" s="115" t="s">
        <v>2208</v>
      </c>
      <c r="C364" s="113" t="s">
        <v>2209</v>
      </c>
      <c r="E364" s="114" t="n">
        <v>12</v>
      </c>
      <c r="F364" s="116" t="s">
        <v>2210</v>
      </c>
      <c r="G364" s="114" t="s">
        <v>2211</v>
      </c>
    </row>
    <row r="365" customFormat="false" ht="32.8" hidden="false" customHeight="false" outlineLevel="0" collapsed="false">
      <c r="A365" s="113" t="s">
        <v>2212</v>
      </c>
      <c r="B365" s="115" t="s">
        <v>2213</v>
      </c>
      <c r="C365" s="113" t="s">
        <v>2214</v>
      </c>
      <c r="E365" s="114" t="n">
        <v>13</v>
      </c>
      <c r="F365" s="116" t="s">
        <v>2215</v>
      </c>
      <c r="G365" s="117"/>
    </row>
    <row r="366" customFormat="false" ht="15" hidden="false" customHeight="false" outlineLevel="0" collapsed="false">
      <c r="A366" s="113" t="s">
        <v>2216</v>
      </c>
      <c r="B366" s="115" t="s">
        <v>2217</v>
      </c>
      <c r="C366" s="113" t="s">
        <v>2218</v>
      </c>
      <c r="E366" s="114" t="s">
        <v>2113</v>
      </c>
      <c r="F366" s="116" t="s">
        <v>2219</v>
      </c>
      <c r="G366" s="114" t="s">
        <v>2220</v>
      </c>
    </row>
    <row r="367" customFormat="false" ht="22.35" hidden="false" customHeight="false" outlineLevel="0" collapsed="false">
      <c r="A367" s="113" t="s">
        <v>2221</v>
      </c>
      <c r="B367" s="115" t="s">
        <v>2222</v>
      </c>
      <c r="C367" s="113" t="s">
        <v>2223</v>
      </c>
      <c r="E367" s="114" t="s">
        <v>2118</v>
      </c>
      <c r="F367" s="116" t="s">
        <v>2224</v>
      </c>
      <c r="G367" s="114" t="s">
        <v>2225</v>
      </c>
    </row>
    <row r="368" customFormat="false" ht="48" hidden="false" customHeight="true" outlineLevel="0" collapsed="false">
      <c r="A368" s="113" t="s">
        <v>2226</v>
      </c>
      <c r="B368" s="115" t="s">
        <v>2227</v>
      </c>
      <c r="C368" s="113" t="s">
        <v>2228</v>
      </c>
      <c r="E368" s="119" t="s">
        <v>2229</v>
      </c>
      <c r="F368" s="119"/>
      <c r="G368" s="119"/>
    </row>
    <row r="369" customFormat="false" ht="22.35" hidden="false" customHeight="false" outlineLevel="0" collapsed="false">
      <c r="A369" s="113" t="s">
        <v>2230</v>
      </c>
      <c r="B369" s="115" t="s">
        <v>2231</v>
      </c>
      <c r="C369" s="113" t="s">
        <v>2232</v>
      </c>
      <c r="E369" s="114" t="s">
        <v>2122</v>
      </c>
      <c r="F369" s="116" t="s">
        <v>2233</v>
      </c>
      <c r="G369" s="114" t="s">
        <v>2234</v>
      </c>
    </row>
    <row r="370" customFormat="false" ht="15" hidden="false" customHeight="true" outlineLevel="0" collapsed="false">
      <c r="A370" s="113" t="s">
        <v>2235</v>
      </c>
      <c r="B370" s="115" t="s">
        <v>2236</v>
      </c>
      <c r="C370" s="113" t="s">
        <v>2237</v>
      </c>
      <c r="E370" s="123" t="s">
        <v>2238</v>
      </c>
      <c r="F370" s="123"/>
      <c r="G370" s="123"/>
    </row>
    <row r="371" customFormat="false" ht="15" hidden="false" customHeight="false" outlineLevel="0" collapsed="false">
      <c r="A371" s="113" t="s">
        <v>2239</v>
      </c>
      <c r="B371" s="115" t="s">
        <v>2240</v>
      </c>
      <c r="C371" s="113" t="s">
        <v>2241</v>
      </c>
      <c r="E371" s="124" t="s">
        <v>2122</v>
      </c>
      <c r="F371" s="125" t="s">
        <v>2233</v>
      </c>
      <c r="G371" s="125" t="s">
        <v>2242</v>
      </c>
    </row>
    <row r="372" customFormat="false" ht="15" hidden="false" customHeight="true" outlineLevel="0" collapsed="false">
      <c r="A372" s="113" t="s">
        <v>2243</v>
      </c>
      <c r="B372" s="115" t="s">
        <v>2244</v>
      </c>
      <c r="C372" s="113" t="s">
        <v>2245</v>
      </c>
      <c r="E372" s="119" t="s">
        <v>2246</v>
      </c>
      <c r="F372" s="119"/>
      <c r="G372" s="119"/>
    </row>
    <row r="373" customFormat="false" ht="22.35" hidden="false" customHeight="false" outlineLevel="0" collapsed="false">
      <c r="A373" s="113" t="s">
        <v>2247</v>
      </c>
      <c r="B373" s="115" t="s">
        <v>2248</v>
      </c>
      <c r="C373" s="113" t="s">
        <v>2005</v>
      </c>
      <c r="E373" s="114" t="s">
        <v>2126</v>
      </c>
      <c r="F373" s="116" t="s">
        <v>2249</v>
      </c>
      <c r="G373" s="114" t="s">
        <v>2250</v>
      </c>
    </row>
    <row r="374" customFormat="false" ht="36" hidden="false" customHeight="true" outlineLevel="0" collapsed="false">
      <c r="A374" s="113" t="n">
        <v>16</v>
      </c>
      <c r="B374" s="115" t="s">
        <v>2251</v>
      </c>
      <c r="C374" s="118"/>
      <c r="E374" s="123" t="s">
        <v>2252</v>
      </c>
      <c r="F374" s="123"/>
      <c r="G374" s="123"/>
    </row>
    <row r="375" customFormat="false" ht="15" hidden="false" customHeight="false" outlineLevel="0" collapsed="false">
      <c r="A375" s="113" t="s">
        <v>2253</v>
      </c>
      <c r="B375" s="115" t="s">
        <v>2254</v>
      </c>
      <c r="C375" s="113" t="s">
        <v>2255</v>
      </c>
      <c r="E375" s="114" t="s">
        <v>2126</v>
      </c>
      <c r="F375" s="125" t="s">
        <v>2249</v>
      </c>
      <c r="G375" s="114" t="s">
        <v>2256</v>
      </c>
    </row>
    <row r="376" customFormat="false" ht="15" hidden="false" customHeight="true" outlineLevel="0" collapsed="false">
      <c r="A376" s="113" t="s">
        <v>2257</v>
      </c>
      <c r="B376" s="115" t="s">
        <v>2258</v>
      </c>
      <c r="C376" s="113" t="s">
        <v>2259</v>
      </c>
      <c r="E376" s="119" t="s">
        <v>2260</v>
      </c>
      <c r="F376" s="119"/>
      <c r="G376" s="119"/>
    </row>
    <row r="377" customFormat="false" ht="22.35" hidden="false" customHeight="false" outlineLevel="0" collapsed="false">
      <c r="A377" s="113" t="s">
        <v>2261</v>
      </c>
      <c r="B377" s="115" t="s">
        <v>2262</v>
      </c>
      <c r="C377" s="113" t="s">
        <v>2263</v>
      </c>
      <c r="E377" s="114" t="s">
        <v>2131</v>
      </c>
      <c r="F377" s="116" t="s">
        <v>2264</v>
      </c>
      <c r="G377" s="114" t="s">
        <v>2265</v>
      </c>
    </row>
    <row r="378" customFormat="false" ht="36" hidden="false" customHeight="true" outlineLevel="0" collapsed="false">
      <c r="A378" s="113" t="n">
        <v>17</v>
      </c>
      <c r="B378" s="115" t="s">
        <v>2266</v>
      </c>
      <c r="C378" s="118"/>
      <c r="E378" s="123" t="s">
        <v>2267</v>
      </c>
      <c r="F378" s="123"/>
      <c r="G378" s="123"/>
    </row>
    <row r="379" customFormat="false" ht="22.35" hidden="false" customHeight="false" outlineLevel="0" collapsed="false">
      <c r="A379" s="113" t="s">
        <v>2268</v>
      </c>
      <c r="B379" s="115" t="s">
        <v>2269</v>
      </c>
      <c r="C379" s="113" t="s">
        <v>2270</v>
      </c>
      <c r="E379" s="125" t="s">
        <v>2131</v>
      </c>
      <c r="F379" s="125" t="s">
        <v>2264</v>
      </c>
      <c r="G379" s="125" t="s">
        <v>2271</v>
      </c>
    </row>
    <row r="380" customFormat="false" ht="22.35" hidden="false" customHeight="false" outlineLevel="0" collapsed="false">
      <c r="A380" s="113" t="s">
        <v>2272</v>
      </c>
      <c r="B380" s="115" t="s">
        <v>2273</v>
      </c>
      <c r="C380" s="113" t="s">
        <v>2274</v>
      </c>
      <c r="E380" s="114" t="s">
        <v>2135</v>
      </c>
      <c r="F380" s="116" t="s">
        <v>2275</v>
      </c>
      <c r="G380" s="114" t="s">
        <v>2276</v>
      </c>
    </row>
    <row r="381" customFormat="false" ht="22.35" hidden="false" customHeight="false" outlineLevel="0" collapsed="false">
      <c r="A381" s="113" t="s">
        <v>2277</v>
      </c>
      <c r="B381" s="115" t="s">
        <v>2278</v>
      </c>
      <c r="C381" s="113" t="s">
        <v>2279</v>
      </c>
      <c r="E381" s="114" t="s">
        <v>2140</v>
      </c>
      <c r="F381" s="116" t="s">
        <v>2280</v>
      </c>
      <c r="G381" s="114" t="s">
        <v>2281</v>
      </c>
    </row>
    <row r="382" customFormat="false" ht="15" hidden="false" customHeight="true" outlineLevel="0" collapsed="false">
      <c r="A382" s="113" t="s">
        <v>2282</v>
      </c>
      <c r="B382" s="115" t="s">
        <v>2283</v>
      </c>
      <c r="C382" s="113" t="s">
        <v>2284</v>
      </c>
      <c r="E382" s="119" t="s">
        <v>2285</v>
      </c>
      <c r="F382" s="119"/>
      <c r="G382" s="119"/>
    </row>
    <row r="383" customFormat="false" ht="22.35" hidden="false" customHeight="false" outlineLevel="0" collapsed="false">
      <c r="A383" s="113" t="s">
        <v>2286</v>
      </c>
      <c r="B383" s="115" t="s">
        <v>2287</v>
      </c>
      <c r="C383" s="113" t="s">
        <v>1349</v>
      </c>
      <c r="E383" s="114" t="s">
        <v>2288</v>
      </c>
      <c r="F383" s="116" t="s">
        <v>2289</v>
      </c>
      <c r="G383" s="114" t="s">
        <v>2290</v>
      </c>
    </row>
    <row r="384" customFormat="false" ht="53.7" hidden="false" customHeight="false" outlineLevel="0" collapsed="false">
      <c r="A384" s="113" t="s">
        <v>2291</v>
      </c>
      <c r="B384" s="115" t="s">
        <v>2292</v>
      </c>
      <c r="C384" s="113" t="s">
        <v>300</v>
      </c>
      <c r="E384" s="114" t="n">
        <v>14</v>
      </c>
      <c r="F384" s="116" t="s">
        <v>2293</v>
      </c>
      <c r="G384" s="117"/>
    </row>
    <row r="385" customFormat="false" ht="64.15" hidden="false" customHeight="false" outlineLevel="0" collapsed="false">
      <c r="A385" s="113" t="n">
        <v>18</v>
      </c>
      <c r="B385" s="115" t="s">
        <v>2294</v>
      </c>
      <c r="C385" s="118"/>
      <c r="E385" s="114" t="s">
        <v>2151</v>
      </c>
      <c r="F385" s="116" t="s">
        <v>2295</v>
      </c>
      <c r="G385" s="114" t="s">
        <v>2296</v>
      </c>
    </row>
    <row r="386" customFormat="false" ht="22.35" hidden="false" customHeight="false" outlineLevel="0" collapsed="false">
      <c r="A386" s="113" t="s">
        <v>2297</v>
      </c>
      <c r="B386" s="115" t="s">
        <v>2298</v>
      </c>
      <c r="C386" s="113" t="s">
        <v>2299</v>
      </c>
      <c r="E386" s="114" t="s">
        <v>2156</v>
      </c>
      <c r="F386" s="116" t="s">
        <v>2300</v>
      </c>
      <c r="G386" s="114" t="s">
        <v>2301</v>
      </c>
    </row>
    <row r="387" customFormat="false" ht="32.8" hidden="false" customHeight="false" outlineLevel="0" collapsed="false">
      <c r="A387" s="113" t="s">
        <v>2302</v>
      </c>
      <c r="B387" s="115" t="s">
        <v>2303</v>
      </c>
      <c r="C387" s="113" t="s">
        <v>2304</v>
      </c>
      <c r="E387" s="114" t="s">
        <v>2161</v>
      </c>
      <c r="F387" s="116" t="s">
        <v>2305</v>
      </c>
      <c r="G387" s="114" t="s">
        <v>2306</v>
      </c>
    </row>
    <row r="388" customFormat="false" ht="22.35" hidden="false" customHeight="false" outlineLevel="0" collapsed="false">
      <c r="A388" s="113" t="s">
        <v>2307</v>
      </c>
      <c r="B388" s="115" t="s">
        <v>2308</v>
      </c>
      <c r="C388" s="113" t="s">
        <v>2309</v>
      </c>
      <c r="E388" s="114" t="s">
        <v>2310</v>
      </c>
      <c r="F388" s="116" t="s">
        <v>2311</v>
      </c>
      <c r="G388" s="114" t="s">
        <v>2312</v>
      </c>
    </row>
    <row r="389" customFormat="false" ht="32.8" hidden="false" customHeight="false" outlineLevel="0" collapsed="false">
      <c r="A389" s="113" t="s">
        <v>2313</v>
      </c>
      <c r="B389" s="115" t="s">
        <v>2314</v>
      </c>
      <c r="C389" s="113" t="s">
        <v>2315</v>
      </c>
      <c r="E389" s="114" t="s">
        <v>2316</v>
      </c>
      <c r="F389" s="116" t="s">
        <v>2317</v>
      </c>
      <c r="G389" s="114" t="s">
        <v>2318</v>
      </c>
    </row>
    <row r="390" customFormat="false" ht="32.8" hidden="false" customHeight="false" outlineLevel="0" collapsed="false">
      <c r="A390" s="113" t="s">
        <v>2319</v>
      </c>
      <c r="B390" s="115" t="s">
        <v>2320</v>
      </c>
      <c r="C390" s="113" t="s">
        <v>2321</v>
      </c>
      <c r="E390" s="114" t="s">
        <v>2322</v>
      </c>
      <c r="F390" s="116" t="s">
        <v>2323</v>
      </c>
      <c r="G390" s="114" t="s">
        <v>2324</v>
      </c>
    </row>
    <row r="391" customFormat="false" ht="43.25" hidden="false" customHeight="false" outlineLevel="0" collapsed="false">
      <c r="A391" s="113" t="s">
        <v>2325</v>
      </c>
      <c r="B391" s="115" t="s">
        <v>2326</v>
      </c>
      <c r="C391" s="113" t="s">
        <v>2327</v>
      </c>
      <c r="E391" s="114" t="s">
        <v>2328</v>
      </c>
      <c r="F391" s="116" t="s">
        <v>2329</v>
      </c>
      <c r="G391" s="114" t="s">
        <v>2330</v>
      </c>
    </row>
    <row r="392" customFormat="false" ht="64.15" hidden="false" customHeight="false" outlineLevel="0" collapsed="false">
      <c r="A392" s="113" t="s">
        <v>2331</v>
      </c>
      <c r="B392" s="115" t="s">
        <v>2332</v>
      </c>
      <c r="C392" s="113" t="s">
        <v>2333</v>
      </c>
      <c r="E392" s="114" t="s">
        <v>2334</v>
      </c>
      <c r="F392" s="116" t="s">
        <v>2335</v>
      </c>
      <c r="G392" s="114" t="s">
        <v>2336</v>
      </c>
    </row>
    <row r="393" customFormat="false" ht="43.25" hidden="false" customHeight="false" outlineLevel="0" collapsed="false">
      <c r="A393" s="113" t="s">
        <v>2337</v>
      </c>
      <c r="B393" s="115" t="s">
        <v>2338</v>
      </c>
      <c r="C393" s="113" t="s">
        <v>2339</v>
      </c>
      <c r="E393" s="114" t="s">
        <v>2340</v>
      </c>
      <c r="F393" s="116" t="s">
        <v>2341</v>
      </c>
      <c r="G393" s="114" t="s">
        <v>2342</v>
      </c>
    </row>
    <row r="394" customFormat="false" ht="53.7" hidden="false" customHeight="false" outlineLevel="0" collapsed="false">
      <c r="A394" s="113" t="s">
        <v>2343</v>
      </c>
      <c r="B394" s="115" t="s">
        <v>2344</v>
      </c>
      <c r="C394" s="113" t="s">
        <v>2345</v>
      </c>
      <c r="E394" s="114" t="s">
        <v>2346</v>
      </c>
      <c r="F394" s="116" t="s">
        <v>2347</v>
      </c>
      <c r="G394" s="114" t="s">
        <v>2348</v>
      </c>
    </row>
    <row r="395" customFormat="false" ht="22.35" hidden="false" customHeight="false" outlineLevel="0" collapsed="false">
      <c r="A395" s="113" t="s">
        <v>2349</v>
      </c>
      <c r="B395" s="115" t="s">
        <v>2350</v>
      </c>
      <c r="C395" s="113" t="s">
        <v>2351</v>
      </c>
      <c r="E395" s="114" t="s">
        <v>2352</v>
      </c>
      <c r="F395" s="116" t="s">
        <v>2353</v>
      </c>
      <c r="G395" s="114" t="s">
        <v>2354</v>
      </c>
    </row>
    <row r="396" customFormat="false" ht="32.8" hidden="false" customHeight="false" outlineLevel="0" collapsed="false">
      <c r="A396" s="113" t="n">
        <v>19</v>
      </c>
      <c r="B396" s="115" t="s">
        <v>2355</v>
      </c>
      <c r="C396" s="118"/>
      <c r="E396" s="114" t="s">
        <v>2356</v>
      </c>
      <c r="F396" s="116" t="s">
        <v>2357</v>
      </c>
      <c r="G396" s="114" t="s">
        <v>2358</v>
      </c>
    </row>
    <row r="397" customFormat="false" ht="15" hidden="false" customHeight="false" outlineLevel="0" collapsed="false">
      <c r="A397" s="113" t="s">
        <v>2359</v>
      </c>
      <c r="B397" s="115" t="s">
        <v>2360</v>
      </c>
      <c r="C397" s="113" t="s">
        <v>2361</v>
      </c>
      <c r="E397" s="114" t="s">
        <v>2362</v>
      </c>
      <c r="F397" s="116" t="s">
        <v>2363</v>
      </c>
      <c r="G397" s="114" t="s">
        <v>2364</v>
      </c>
    </row>
    <row r="398" customFormat="false" ht="22.35" hidden="false" customHeight="false" outlineLevel="0" collapsed="false">
      <c r="A398" s="113" t="s">
        <v>2365</v>
      </c>
      <c r="B398" s="115" t="s">
        <v>2366</v>
      </c>
      <c r="C398" s="113" t="s">
        <v>2367</v>
      </c>
      <c r="E398" s="114" t="s">
        <v>2368</v>
      </c>
      <c r="F398" s="116" t="s">
        <v>2369</v>
      </c>
      <c r="G398" s="114" t="s">
        <v>2370</v>
      </c>
    </row>
    <row r="399" customFormat="false" ht="15" hidden="false" customHeight="false" outlineLevel="0" collapsed="false">
      <c r="A399" s="113" t="s">
        <v>2371</v>
      </c>
      <c r="B399" s="115" t="s">
        <v>2372</v>
      </c>
      <c r="C399" s="113" t="s">
        <v>2373</v>
      </c>
      <c r="E399" s="114" t="s">
        <v>2374</v>
      </c>
      <c r="F399" s="116" t="s">
        <v>2375</v>
      </c>
      <c r="G399" s="114" t="s">
        <v>2376</v>
      </c>
    </row>
    <row r="400" customFormat="false" ht="22.35" hidden="false" customHeight="false" outlineLevel="0" collapsed="false">
      <c r="A400" s="113" t="s">
        <v>2377</v>
      </c>
      <c r="B400" s="115" t="s">
        <v>2378</v>
      </c>
      <c r="C400" s="113" t="s">
        <v>2379</v>
      </c>
      <c r="E400" s="114" t="s">
        <v>2380</v>
      </c>
      <c r="F400" s="116" t="s">
        <v>2381</v>
      </c>
      <c r="G400" s="114" t="s">
        <v>2382</v>
      </c>
    </row>
    <row r="401" customFormat="false" ht="32.8" hidden="false" customHeight="false" outlineLevel="0" collapsed="false">
      <c r="A401" s="113" t="s">
        <v>2383</v>
      </c>
      <c r="B401" s="115" t="s">
        <v>2384</v>
      </c>
      <c r="C401" s="113" t="s">
        <v>2385</v>
      </c>
      <c r="E401" s="114" t="s">
        <v>2386</v>
      </c>
      <c r="F401" s="116" t="s">
        <v>2387</v>
      </c>
      <c r="G401" s="114" t="s">
        <v>184</v>
      </c>
    </row>
    <row r="402" customFormat="false" ht="48" hidden="false" customHeight="true" outlineLevel="0" collapsed="false">
      <c r="A402" s="113" t="s">
        <v>2388</v>
      </c>
      <c r="B402" s="115" t="s">
        <v>2389</v>
      </c>
      <c r="C402" s="113" t="s">
        <v>2390</v>
      </c>
      <c r="E402" s="119" t="s">
        <v>2391</v>
      </c>
      <c r="F402" s="119"/>
      <c r="G402" s="119"/>
    </row>
    <row r="403" customFormat="false" ht="32.8" hidden="false" customHeight="false" outlineLevel="0" collapsed="false">
      <c r="A403" s="113" t="s">
        <v>2392</v>
      </c>
      <c r="B403" s="115" t="s">
        <v>2393</v>
      </c>
      <c r="C403" s="113" t="s">
        <v>2394</v>
      </c>
      <c r="E403" s="114" t="s">
        <v>2395</v>
      </c>
      <c r="F403" s="116" t="s">
        <v>2396</v>
      </c>
      <c r="G403" s="114" t="s">
        <v>2397</v>
      </c>
    </row>
    <row r="404" customFormat="false" ht="15" hidden="false" customHeight="true" outlineLevel="0" collapsed="false">
      <c r="A404" s="131" t="s">
        <v>2398</v>
      </c>
      <c r="B404" s="131"/>
      <c r="C404" s="131"/>
      <c r="E404" s="119" t="s">
        <v>2399</v>
      </c>
      <c r="F404" s="119"/>
      <c r="G404" s="119"/>
    </row>
    <row r="405" customFormat="false" ht="22.35" hidden="false" customHeight="false" outlineLevel="0" collapsed="false">
      <c r="A405" s="115" t="s">
        <v>2400</v>
      </c>
      <c r="B405" s="115" t="s">
        <v>2401</v>
      </c>
      <c r="C405" s="115" t="s">
        <v>2117</v>
      </c>
      <c r="E405" s="114" t="s">
        <v>2402</v>
      </c>
      <c r="F405" s="116" t="s">
        <v>2403</v>
      </c>
      <c r="G405" s="114" t="s">
        <v>2397</v>
      </c>
    </row>
    <row r="406" customFormat="false" ht="64.15" hidden="false" customHeight="false" outlineLevel="0" collapsed="false">
      <c r="A406" s="113" t="n">
        <v>20</v>
      </c>
      <c r="B406" s="115" t="s">
        <v>2404</v>
      </c>
      <c r="C406" s="118"/>
      <c r="E406" s="114" t="n">
        <v>15</v>
      </c>
      <c r="F406" s="116" t="s">
        <v>2405</v>
      </c>
      <c r="G406" s="114" t="s">
        <v>2406</v>
      </c>
    </row>
    <row r="407" customFormat="false" ht="64.15" hidden="false" customHeight="false" outlineLevel="0" collapsed="false">
      <c r="A407" s="113" t="s">
        <v>2407</v>
      </c>
      <c r="B407" s="115" t="s">
        <v>2408</v>
      </c>
      <c r="C407" s="113" t="s">
        <v>2409</v>
      </c>
      <c r="E407" s="114" t="n">
        <v>16</v>
      </c>
      <c r="F407" s="116" t="s">
        <v>2410</v>
      </c>
      <c r="G407" s="117"/>
    </row>
    <row r="408" customFormat="false" ht="24" hidden="false" customHeight="true" outlineLevel="0" collapsed="false">
      <c r="A408" s="118" t="s">
        <v>2411</v>
      </c>
      <c r="B408" s="118"/>
      <c r="C408" s="118"/>
      <c r="E408" s="114" t="s">
        <v>2253</v>
      </c>
      <c r="F408" s="116" t="s">
        <v>2412</v>
      </c>
      <c r="G408" s="114" t="s">
        <v>2413</v>
      </c>
    </row>
    <row r="409" customFormat="false" ht="28.35" hidden="false" customHeight="false" outlineLevel="0" collapsed="false">
      <c r="A409" s="118" t="s">
        <v>2414</v>
      </c>
      <c r="B409" s="118" t="s">
        <v>2415</v>
      </c>
      <c r="C409" s="118" t="s">
        <v>1527</v>
      </c>
      <c r="E409" s="114" t="s">
        <v>2257</v>
      </c>
      <c r="F409" s="116" t="s">
        <v>2416</v>
      </c>
      <c r="G409" s="114" t="s">
        <v>2417</v>
      </c>
    </row>
    <row r="410" customFormat="false" ht="15" hidden="false" customHeight="true" outlineLevel="0" collapsed="false">
      <c r="A410" s="118" t="s">
        <v>2418</v>
      </c>
      <c r="B410" s="118"/>
      <c r="C410" s="118"/>
      <c r="E410" s="114" t="s">
        <v>2261</v>
      </c>
      <c r="F410" s="116" t="s">
        <v>2419</v>
      </c>
      <c r="G410" s="114" t="s">
        <v>2420</v>
      </c>
    </row>
    <row r="411" customFormat="false" ht="22.35" hidden="false" customHeight="false" outlineLevel="0" collapsed="false">
      <c r="A411" s="134" t="s">
        <v>2414</v>
      </c>
      <c r="B411" s="134" t="s">
        <v>2421</v>
      </c>
      <c r="C411" s="134" t="s">
        <v>1527</v>
      </c>
      <c r="E411" s="114" t="s">
        <v>2422</v>
      </c>
      <c r="F411" s="116" t="s">
        <v>2423</v>
      </c>
      <c r="G411" s="114" t="s">
        <v>2424</v>
      </c>
    </row>
    <row r="412" customFormat="false" ht="15" hidden="false" customHeight="true" outlineLevel="0" collapsed="false">
      <c r="A412" s="131" t="s">
        <v>2425</v>
      </c>
      <c r="B412" s="131"/>
      <c r="C412" s="131"/>
      <c r="E412" s="114" t="s">
        <v>2426</v>
      </c>
      <c r="F412" s="116" t="s">
        <v>2427</v>
      </c>
      <c r="G412" s="114" t="s">
        <v>2428</v>
      </c>
    </row>
    <row r="413" customFormat="false" ht="22.35" hidden="false" customHeight="false" outlineLevel="0" collapsed="false">
      <c r="A413" s="113" t="s">
        <v>2429</v>
      </c>
      <c r="B413" s="115" t="s">
        <v>2430</v>
      </c>
      <c r="C413" s="113" t="s">
        <v>2431</v>
      </c>
      <c r="E413" s="114" t="s">
        <v>2432</v>
      </c>
      <c r="F413" s="116" t="s">
        <v>2433</v>
      </c>
      <c r="G413" s="114" t="s">
        <v>2434</v>
      </c>
    </row>
    <row r="414" customFormat="false" ht="24" hidden="false" customHeight="true" outlineLevel="0" collapsed="false">
      <c r="A414" s="132" t="s">
        <v>2435</v>
      </c>
      <c r="B414" s="132"/>
      <c r="C414" s="132"/>
      <c r="E414" s="114" t="n">
        <v>17</v>
      </c>
      <c r="F414" s="116" t="s">
        <v>482</v>
      </c>
      <c r="G414" s="114" t="s">
        <v>481</v>
      </c>
    </row>
    <row r="415" customFormat="false" ht="22.35" hidden="false" customHeight="false" outlineLevel="0" collapsed="false">
      <c r="A415" s="133" t="s">
        <v>2429</v>
      </c>
      <c r="B415" s="134" t="s">
        <v>2436</v>
      </c>
      <c r="C415" s="133" t="s">
        <v>2431</v>
      </c>
      <c r="E415" s="114" t="n">
        <v>18</v>
      </c>
      <c r="F415" s="116" t="s">
        <v>2437</v>
      </c>
      <c r="G415" s="114" t="s">
        <v>2438</v>
      </c>
    </row>
    <row r="416" customFormat="false" ht="22.35" hidden="false" customHeight="false" outlineLevel="0" collapsed="false">
      <c r="A416" s="113" t="s">
        <v>2439</v>
      </c>
      <c r="B416" s="115" t="s">
        <v>2440</v>
      </c>
      <c r="C416" s="113" t="s">
        <v>2441</v>
      </c>
      <c r="E416" s="114" t="n">
        <v>19</v>
      </c>
      <c r="F416" s="116" t="s">
        <v>2442</v>
      </c>
      <c r="G416" s="117"/>
    </row>
    <row r="417" customFormat="false" ht="15" hidden="false" customHeight="true" outlineLevel="0" collapsed="false">
      <c r="A417" s="131" t="s">
        <v>2443</v>
      </c>
      <c r="B417" s="131"/>
      <c r="C417" s="131"/>
      <c r="E417" s="114" t="s">
        <v>2359</v>
      </c>
      <c r="F417" s="116" t="s">
        <v>2444</v>
      </c>
      <c r="G417" s="114" t="s">
        <v>2445</v>
      </c>
    </row>
    <row r="418" customFormat="false" ht="36" hidden="false" customHeight="true" outlineLevel="0" collapsed="false">
      <c r="A418" s="113" t="s">
        <v>2446</v>
      </c>
      <c r="B418" s="115" t="s">
        <v>2447</v>
      </c>
      <c r="C418" s="113" t="s">
        <v>1529</v>
      </c>
      <c r="E418" s="119" t="s">
        <v>2229</v>
      </c>
      <c r="F418" s="119"/>
      <c r="G418" s="119"/>
    </row>
    <row r="419" customFormat="false" ht="15" hidden="false" customHeight="true" outlineLevel="0" collapsed="false">
      <c r="A419" s="132" t="s">
        <v>2448</v>
      </c>
      <c r="B419" s="132"/>
      <c r="C419" s="132"/>
      <c r="E419" s="114" t="s">
        <v>2365</v>
      </c>
      <c r="F419" s="116" t="s">
        <v>2449</v>
      </c>
      <c r="G419" s="120" t="s">
        <v>2450</v>
      </c>
    </row>
    <row r="420" customFormat="false" ht="22.35" hidden="false" customHeight="false" outlineLevel="0" collapsed="false">
      <c r="A420" s="133" t="s">
        <v>2446</v>
      </c>
      <c r="B420" s="134" t="s">
        <v>2451</v>
      </c>
      <c r="C420" s="133" t="s">
        <v>1529</v>
      </c>
      <c r="E420" s="114"/>
      <c r="F420" s="116"/>
      <c r="G420" s="121" t="s">
        <v>2452</v>
      </c>
    </row>
    <row r="421" customFormat="false" ht="22.35" hidden="false" customHeight="false" outlineLevel="0" collapsed="false">
      <c r="A421" s="113" t="s">
        <v>2453</v>
      </c>
      <c r="B421" s="115" t="s">
        <v>2454</v>
      </c>
      <c r="C421" s="113" t="s">
        <v>2455</v>
      </c>
      <c r="E421" s="114"/>
      <c r="F421" s="116"/>
      <c r="G421" s="121" t="s">
        <v>2456</v>
      </c>
    </row>
    <row r="422" customFormat="false" ht="22.35" hidden="false" customHeight="false" outlineLevel="0" collapsed="false">
      <c r="A422" s="113" t="n">
        <v>21</v>
      </c>
      <c r="B422" s="115" t="s">
        <v>2457</v>
      </c>
      <c r="C422" s="118"/>
      <c r="E422" s="114"/>
      <c r="F422" s="116"/>
      <c r="G422" s="121" t="s">
        <v>2458</v>
      </c>
    </row>
    <row r="423" customFormat="false" ht="15" hidden="false" customHeight="false" outlineLevel="0" collapsed="false">
      <c r="A423" s="113" t="s">
        <v>2459</v>
      </c>
      <c r="B423" s="115" t="s">
        <v>2460</v>
      </c>
      <c r="C423" s="113" t="s">
        <v>2461</v>
      </c>
      <c r="E423" s="114"/>
      <c r="F423" s="116"/>
      <c r="G423" s="122" t="s">
        <v>2462</v>
      </c>
    </row>
    <row r="424" customFormat="false" ht="15" hidden="false" customHeight="true" outlineLevel="0" collapsed="false">
      <c r="A424" s="113" t="s">
        <v>2463</v>
      </c>
      <c r="B424" s="115" t="s">
        <v>2464</v>
      </c>
      <c r="C424" s="113" t="s">
        <v>2465</v>
      </c>
      <c r="E424" s="123" t="s">
        <v>2238</v>
      </c>
      <c r="F424" s="123"/>
      <c r="G424" s="123"/>
    </row>
    <row r="425" customFormat="false" ht="15" hidden="false" customHeight="false" outlineLevel="0" collapsed="false">
      <c r="A425" s="113" t="s">
        <v>2466</v>
      </c>
      <c r="B425" s="115" t="s">
        <v>2467</v>
      </c>
      <c r="C425" s="113" t="s">
        <v>2468</v>
      </c>
      <c r="E425" s="124" t="s">
        <v>2365</v>
      </c>
      <c r="F425" s="125" t="s">
        <v>2449</v>
      </c>
      <c r="G425" s="124" t="s">
        <v>2469</v>
      </c>
    </row>
    <row r="426" customFormat="false" ht="22.35" hidden="false" customHeight="false" outlineLevel="0" collapsed="false">
      <c r="A426" s="113" t="s">
        <v>2470</v>
      </c>
      <c r="B426" s="115" t="s">
        <v>2471</v>
      </c>
      <c r="C426" s="113" t="s">
        <v>2472</v>
      </c>
      <c r="E426" s="114" t="n">
        <v>20</v>
      </c>
      <c r="F426" s="116" t="s">
        <v>2473</v>
      </c>
      <c r="G426" s="114" t="s">
        <v>293</v>
      </c>
    </row>
    <row r="427" customFormat="false" ht="36" hidden="false" customHeight="true" outlineLevel="0" collapsed="false">
      <c r="A427" s="131" t="s">
        <v>2474</v>
      </c>
      <c r="B427" s="131"/>
      <c r="C427" s="131"/>
      <c r="E427" s="114" t="n">
        <v>21</v>
      </c>
      <c r="F427" s="116" t="s">
        <v>2475</v>
      </c>
      <c r="G427" s="117"/>
    </row>
    <row r="428" customFormat="false" ht="22.35" hidden="false" customHeight="false" outlineLevel="0" collapsed="false">
      <c r="A428" s="113" t="s">
        <v>2476</v>
      </c>
      <c r="B428" s="115" t="s">
        <v>2477</v>
      </c>
      <c r="C428" s="130" t="n">
        <v>84253190</v>
      </c>
      <c r="E428" s="114" t="s">
        <v>2459</v>
      </c>
      <c r="F428" s="116" t="s">
        <v>2478</v>
      </c>
      <c r="G428" s="114" t="s">
        <v>2479</v>
      </c>
    </row>
    <row r="429" customFormat="false" ht="15" hidden="false" customHeight="true" outlineLevel="0" collapsed="false">
      <c r="A429" s="132" t="s">
        <v>2480</v>
      </c>
      <c r="B429" s="132"/>
      <c r="C429" s="132"/>
      <c r="E429" s="114" t="s">
        <v>2463</v>
      </c>
      <c r="F429" s="116" t="s">
        <v>2481</v>
      </c>
      <c r="G429" s="114" t="s">
        <v>2482</v>
      </c>
    </row>
    <row r="430" customFormat="false" ht="15" hidden="false" customHeight="false" outlineLevel="0" collapsed="false">
      <c r="A430" s="133" t="s">
        <v>2476</v>
      </c>
      <c r="B430" s="134" t="s">
        <v>2483</v>
      </c>
      <c r="C430" s="135" t="n">
        <v>84253190</v>
      </c>
      <c r="E430" s="114" t="n">
        <v>22</v>
      </c>
      <c r="F430" s="116" t="s">
        <v>2484</v>
      </c>
      <c r="G430" s="117"/>
    </row>
    <row r="431" customFormat="false" ht="48" hidden="false" customHeight="true" outlineLevel="0" collapsed="false">
      <c r="A431" s="131" t="s">
        <v>2485</v>
      </c>
      <c r="B431" s="131"/>
      <c r="C431" s="131"/>
      <c r="E431" s="114" t="s">
        <v>2486</v>
      </c>
      <c r="F431" s="116" t="s">
        <v>2487</v>
      </c>
      <c r="G431" s="114" t="s">
        <v>2488</v>
      </c>
    </row>
    <row r="432" customFormat="false" ht="43.25" hidden="false" customHeight="false" outlineLevel="0" collapsed="false">
      <c r="A432" s="113" t="s">
        <v>2489</v>
      </c>
      <c r="B432" s="115" t="s">
        <v>2490</v>
      </c>
      <c r="C432" s="113" t="s">
        <v>2491</v>
      </c>
      <c r="E432" s="114" t="s">
        <v>2492</v>
      </c>
      <c r="F432" s="116" t="s">
        <v>2493</v>
      </c>
      <c r="G432" s="114" t="s">
        <v>2494</v>
      </c>
    </row>
    <row r="433" customFormat="false" ht="24" hidden="false" customHeight="true" outlineLevel="0" collapsed="false">
      <c r="A433" s="132" t="s">
        <v>2495</v>
      </c>
      <c r="B433" s="132"/>
      <c r="C433" s="132"/>
      <c r="E433" s="114" t="n">
        <v>23</v>
      </c>
      <c r="F433" s="116" t="s">
        <v>2496</v>
      </c>
      <c r="G433" s="117"/>
    </row>
    <row r="434" customFormat="false" ht="22.35" hidden="false" customHeight="false" outlineLevel="0" collapsed="false">
      <c r="A434" s="133" t="s">
        <v>2489</v>
      </c>
      <c r="B434" s="134" t="s">
        <v>2497</v>
      </c>
      <c r="C434" s="133" t="s">
        <v>2491</v>
      </c>
      <c r="E434" s="114" t="s">
        <v>2498</v>
      </c>
      <c r="F434" s="116" t="s">
        <v>2499</v>
      </c>
      <c r="G434" s="114" t="s">
        <v>2500</v>
      </c>
    </row>
    <row r="435" customFormat="false" ht="15" hidden="false" customHeight="true" outlineLevel="0" collapsed="false">
      <c r="A435" s="131" t="s">
        <v>2501</v>
      </c>
      <c r="B435" s="131"/>
      <c r="C435" s="131"/>
      <c r="E435" s="114" t="s">
        <v>2502</v>
      </c>
      <c r="F435" s="116" t="s">
        <v>2503</v>
      </c>
      <c r="G435" s="114" t="s">
        <v>2504</v>
      </c>
    </row>
    <row r="436" customFormat="false" ht="15" hidden="false" customHeight="false" outlineLevel="0" collapsed="false">
      <c r="A436" s="113" t="s">
        <v>2505</v>
      </c>
      <c r="B436" s="115" t="s">
        <v>2506</v>
      </c>
      <c r="C436" s="113" t="s">
        <v>2507</v>
      </c>
      <c r="E436" s="114" t="s">
        <v>2508</v>
      </c>
      <c r="F436" s="116" t="s">
        <v>2509</v>
      </c>
      <c r="G436" s="114" t="s">
        <v>2510</v>
      </c>
    </row>
    <row r="437" customFormat="false" ht="15" hidden="false" customHeight="true" outlineLevel="0" collapsed="false">
      <c r="A437" s="132" t="s">
        <v>2511</v>
      </c>
      <c r="B437" s="132"/>
      <c r="C437" s="132"/>
      <c r="E437" s="114" t="s">
        <v>2512</v>
      </c>
      <c r="F437" s="116" t="s">
        <v>2513</v>
      </c>
      <c r="G437" s="114" t="s">
        <v>2514</v>
      </c>
    </row>
    <row r="438" customFormat="false" ht="15" hidden="false" customHeight="false" outlineLevel="0" collapsed="false">
      <c r="A438" s="133" t="s">
        <v>2505</v>
      </c>
      <c r="B438" s="134" t="s">
        <v>2515</v>
      </c>
      <c r="C438" s="133" t="s">
        <v>2507</v>
      </c>
      <c r="E438" s="114" t="n">
        <v>24</v>
      </c>
      <c r="F438" s="116" t="s">
        <v>2516</v>
      </c>
      <c r="G438" s="114" t="s">
        <v>2517</v>
      </c>
    </row>
    <row r="439" customFormat="false" ht="53.7" hidden="false" customHeight="false" outlineLevel="0" collapsed="false">
      <c r="A439" s="113" t="n">
        <v>22</v>
      </c>
      <c r="B439" s="115" t="s">
        <v>2518</v>
      </c>
      <c r="C439" s="118"/>
      <c r="E439" s="114" t="n">
        <v>25</v>
      </c>
      <c r="F439" s="116" t="s">
        <v>2519</v>
      </c>
      <c r="G439" s="114" t="s">
        <v>2520</v>
      </c>
    </row>
    <row r="440" customFormat="false" ht="15" hidden="false" customHeight="false" outlineLevel="0" collapsed="false">
      <c r="A440" s="113" t="s">
        <v>2486</v>
      </c>
      <c r="B440" s="115" t="s">
        <v>2521</v>
      </c>
      <c r="C440" s="113" t="s">
        <v>2522</v>
      </c>
      <c r="E440" s="136"/>
    </row>
    <row r="441" customFormat="false" ht="15" hidden="false" customHeight="false" outlineLevel="0" collapsed="false">
      <c r="A441" s="113" t="s">
        <v>2492</v>
      </c>
      <c r="B441" s="115" t="s">
        <v>2523</v>
      </c>
      <c r="C441" s="113" t="s">
        <v>2524</v>
      </c>
      <c r="E441" s="137"/>
    </row>
    <row r="442" customFormat="false" ht="15" hidden="false" customHeight="false" outlineLevel="0" collapsed="false">
      <c r="A442" s="113" t="s">
        <v>2525</v>
      </c>
      <c r="B442" s="115" t="s">
        <v>2526</v>
      </c>
      <c r="C442" s="113" t="s">
        <v>2527</v>
      </c>
    </row>
    <row r="443" customFormat="false" ht="91" hidden="false" customHeight="false" outlineLevel="0" collapsed="false">
      <c r="A443" s="113" t="s">
        <v>2528</v>
      </c>
      <c r="B443" s="115" t="s">
        <v>2529</v>
      </c>
      <c r="C443" s="113" t="s">
        <v>2530</v>
      </c>
      <c r="E443" s="138" t="s">
        <v>2531</v>
      </c>
    </row>
    <row r="444" customFormat="false" ht="15" hidden="false" customHeight="false" outlineLevel="0" collapsed="false">
      <c r="A444" s="113" t="n">
        <v>23</v>
      </c>
      <c r="B444" s="115" t="s">
        <v>2532</v>
      </c>
      <c r="C444" s="113" t="s">
        <v>2206</v>
      </c>
      <c r="E444" s="139" t="s">
        <v>62</v>
      </c>
    </row>
    <row r="445" customFormat="false" ht="46.25" hidden="false" customHeight="false" outlineLevel="0" collapsed="false">
      <c r="A445" s="113" t="n">
        <v>24</v>
      </c>
      <c r="B445" s="115" t="s">
        <v>2533</v>
      </c>
      <c r="C445" s="118"/>
      <c r="E445" s="139" t="s">
        <v>2534</v>
      </c>
    </row>
    <row r="446" customFormat="false" ht="35.05" hidden="false" customHeight="false" outlineLevel="0" collapsed="false">
      <c r="A446" s="113" t="s">
        <v>2535</v>
      </c>
      <c r="B446" s="115" t="s">
        <v>2536</v>
      </c>
      <c r="C446" s="113" t="s">
        <v>2537</v>
      </c>
      <c r="E446" s="139" t="s">
        <v>1927</v>
      </c>
    </row>
    <row r="447" customFormat="false" ht="32.8" hidden="false" customHeight="false" outlineLevel="0" collapsed="false">
      <c r="A447" s="113" t="s">
        <v>2538</v>
      </c>
      <c r="B447" s="115" t="s">
        <v>2539</v>
      </c>
      <c r="C447" s="113" t="s">
        <v>2540</v>
      </c>
      <c r="E447" s="140" t="s">
        <v>2541</v>
      </c>
      <c r="F447" s="140" t="s">
        <v>1930</v>
      </c>
    </row>
    <row r="448" customFormat="false" ht="95.5" hidden="false" customHeight="false" outlineLevel="0" collapsed="false">
      <c r="A448" s="113" t="s">
        <v>2542</v>
      </c>
      <c r="B448" s="115" t="s">
        <v>2543</v>
      </c>
      <c r="C448" s="113" t="s">
        <v>2544</v>
      </c>
      <c r="E448" s="141" t="s">
        <v>2545</v>
      </c>
      <c r="F448" s="140" t="s">
        <v>2005</v>
      </c>
    </row>
    <row r="449" customFormat="false" ht="126.85" hidden="false" customHeight="false" outlineLevel="0" collapsed="false">
      <c r="A449" s="113" t="s">
        <v>2546</v>
      </c>
      <c r="B449" s="115" t="s">
        <v>2547</v>
      </c>
      <c r="C449" s="113" t="s">
        <v>2548</v>
      </c>
      <c r="E449" s="141" t="s">
        <v>2549</v>
      </c>
      <c r="F449" s="142"/>
    </row>
    <row r="450" customFormat="false" ht="22.35" hidden="false" customHeight="false" outlineLevel="0" collapsed="false">
      <c r="A450" s="113" t="s">
        <v>2550</v>
      </c>
      <c r="B450" s="115" t="s">
        <v>2551</v>
      </c>
      <c r="C450" s="113" t="s">
        <v>2552</v>
      </c>
      <c r="E450" s="141" t="s">
        <v>2553</v>
      </c>
      <c r="F450" s="140" t="s">
        <v>2017</v>
      </c>
    </row>
    <row r="451" customFormat="false" ht="22.35" hidden="false" customHeight="false" outlineLevel="0" collapsed="false">
      <c r="A451" s="113" t="s">
        <v>2554</v>
      </c>
      <c r="B451" s="115" t="s">
        <v>2555</v>
      </c>
      <c r="C451" s="113" t="s">
        <v>2556</v>
      </c>
      <c r="E451" s="141" t="s">
        <v>2557</v>
      </c>
      <c r="F451" s="140" t="s">
        <v>1999</v>
      </c>
    </row>
    <row r="452" customFormat="false" ht="43.25" hidden="false" customHeight="false" outlineLevel="0" collapsed="false">
      <c r="A452" s="113" t="s">
        <v>2558</v>
      </c>
      <c r="B452" s="115" t="s">
        <v>2559</v>
      </c>
      <c r="C452" s="113" t="s">
        <v>2560</v>
      </c>
      <c r="E452" s="141" t="s">
        <v>2561</v>
      </c>
      <c r="F452" s="140" t="s">
        <v>532</v>
      </c>
    </row>
    <row r="453" customFormat="false" ht="53.7" hidden="false" customHeight="false" outlineLevel="0" collapsed="false">
      <c r="A453" s="113" t="s">
        <v>2562</v>
      </c>
      <c r="B453" s="115" t="s">
        <v>2563</v>
      </c>
      <c r="C453" s="113" t="s">
        <v>2564</v>
      </c>
      <c r="E453" s="141" t="s">
        <v>2565</v>
      </c>
      <c r="F453" s="140" t="s">
        <v>2011</v>
      </c>
    </row>
    <row r="454" customFormat="false" ht="210.4" hidden="false" customHeight="false" outlineLevel="0" collapsed="false">
      <c r="A454" s="113" t="s">
        <v>2566</v>
      </c>
      <c r="B454" s="115" t="s">
        <v>2567</v>
      </c>
      <c r="C454" s="113" t="s">
        <v>2568</v>
      </c>
      <c r="E454" s="141" t="s">
        <v>2569</v>
      </c>
      <c r="F454" s="142"/>
    </row>
    <row r="455" customFormat="false" ht="22.35" hidden="false" customHeight="false" outlineLevel="0" collapsed="false">
      <c r="A455" s="113" t="s">
        <v>2570</v>
      </c>
      <c r="B455" s="115" t="s">
        <v>2571</v>
      </c>
      <c r="C455" s="113" t="s">
        <v>2572</v>
      </c>
      <c r="E455" s="141" t="s">
        <v>2573</v>
      </c>
      <c r="F455" s="140" t="s">
        <v>299</v>
      </c>
    </row>
    <row r="456" customFormat="false" ht="43.25" hidden="false" customHeight="false" outlineLevel="0" collapsed="false">
      <c r="A456" s="113" t="n">
        <v>25</v>
      </c>
      <c r="B456" s="115" t="s">
        <v>2574</v>
      </c>
      <c r="C456" s="118"/>
      <c r="E456" s="141" t="s">
        <v>2575</v>
      </c>
      <c r="F456" s="140" t="s">
        <v>2576</v>
      </c>
    </row>
    <row r="457" customFormat="false" ht="22.35" hidden="false" customHeight="false" outlineLevel="0" collapsed="false">
      <c r="A457" s="113" t="s">
        <v>2577</v>
      </c>
      <c r="B457" s="115" t="s">
        <v>2578</v>
      </c>
      <c r="C457" s="113" t="s">
        <v>2579</v>
      </c>
      <c r="E457" s="141" t="s">
        <v>2580</v>
      </c>
      <c r="F457" s="140" t="s">
        <v>2109</v>
      </c>
    </row>
    <row r="458" customFormat="false" ht="43.25" hidden="false" customHeight="false" outlineLevel="0" collapsed="false">
      <c r="A458" s="113" t="s">
        <v>2581</v>
      </c>
      <c r="B458" s="115" t="s">
        <v>2582</v>
      </c>
      <c r="C458" s="113" t="s">
        <v>2583</v>
      </c>
      <c r="E458" s="141" t="s">
        <v>2584</v>
      </c>
      <c r="F458" s="142"/>
    </row>
    <row r="459" customFormat="false" ht="32.8" hidden="false" customHeight="false" outlineLevel="0" collapsed="false">
      <c r="A459" s="113" t="n">
        <v>26</v>
      </c>
      <c r="B459" s="115" t="s">
        <v>2585</v>
      </c>
      <c r="C459" s="113" t="s">
        <v>2586</v>
      </c>
      <c r="E459" s="141" t="s">
        <v>2587</v>
      </c>
      <c r="F459" s="140" t="s">
        <v>2112</v>
      </c>
    </row>
    <row r="460" customFormat="false" ht="64.15" hidden="false" customHeight="false" outlineLevel="0" collapsed="false">
      <c r="A460" s="113" t="n">
        <v>27</v>
      </c>
      <c r="B460" s="115" t="s">
        <v>2588</v>
      </c>
      <c r="C460" s="118"/>
      <c r="E460" s="141" t="s">
        <v>2589</v>
      </c>
      <c r="F460" s="140" t="s">
        <v>2173</v>
      </c>
    </row>
    <row r="461" customFormat="false" ht="32.8" hidden="false" customHeight="false" outlineLevel="0" collapsed="false">
      <c r="A461" s="113" t="s">
        <v>2590</v>
      </c>
      <c r="B461" s="115" t="s">
        <v>2591</v>
      </c>
      <c r="C461" s="113" t="s">
        <v>2592</v>
      </c>
      <c r="E461" s="141" t="s">
        <v>2593</v>
      </c>
      <c r="F461" s="140" t="s">
        <v>2594</v>
      </c>
    </row>
    <row r="462" customFormat="false" ht="158.2" hidden="false" customHeight="false" outlineLevel="0" collapsed="false">
      <c r="A462" s="113" t="s">
        <v>2595</v>
      </c>
      <c r="B462" s="115" t="s">
        <v>2596</v>
      </c>
      <c r="C462" s="113" t="s">
        <v>2597</v>
      </c>
      <c r="E462" s="141" t="s">
        <v>2598</v>
      </c>
      <c r="F462" s="140" t="s">
        <v>2599</v>
      </c>
    </row>
    <row r="463" customFormat="false" ht="43.25" hidden="false" customHeight="false" outlineLevel="0" collapsed="false">
      <c r="A463" s="113" t="s">
        <v>2600</v>
      </c>
      <c r="B463" s="115" t="s">
        <v>2601</v>
      </c>
      <c r="C463" s="113" t="s">
        <v>2602</v>
      </c>
      <c r="E463" s="141" t="s">
        <v>2603</v>
      </c>
      <c r="F463" s="140" t="s">
        <v>2206</v>
      </c>
    </row>
    <row r="464" customFormat="false" ht="74.6" hidden="false" customHeight="false" outlineLevel="0" collapsed="false">
      <c r="A464" s="113" t="n">
        <v>28</v>
      </c>
      <c r="B464" s="115" t="s">
        <v>2604</v>
      </c>
      <c r="C464" s="118"/>
      <c r="E464" s="141" t="s">
        <v>2605</v>
      </c>
      <c r="F464" s="140" t="s">
        <v>2211</v>
      </c>
    </row>
    <row r="465" customFormat="false" ht="22.35" hidden="false" customHeight="false" outlineLevel="0" collapsed="false">
      <c r="A465" s="113" t="s">
        <v>2606</v>
      </c>
      <c r="B465" s="115" t="s">
        <v>2607</v>
      </c>
      <c r="C465" s="113" t="s">
        <v>2608</v>
      </c>
      <c r="E465" s="141" t="s">
        <v>2219</v>
      </c>
      <c r="F465" s="140" t="s">
        <v>2220</v>
      </c>
    </row>
    <row r="466" customFormat="false" ht="22.35" hidden="false" customHeight="false" outlineLevel="0" collapsed="false">
      <c r="A466" s="113" t="s">
        <v>2609</v>
      </c>
      <c r="B466" s="115" t="s">
        <v>2610</v>
      </c>
      <c r="C466" s="113" t="s">
        <v>2611</v>
      </c>
      <c r="E466" s="141" t="s">
        <v>2612</v>
      </c>
      <c r="F466" s="140" t="s">
        <v>2225</v>
      </c>
    </row>
    <row r="467" customFormat="false" ht="22.35" hidden="false" customHeight="false" outlineLevel="0" collapsed="false">
      <c r="A467" s="113" t="s">
        <v>2613</v>
      </c>
      <c r="B467" s="115" t="s">
        <v>2614</v>
      </c>
      <c r="C467" s="113" t="s">
        <v>2615</v>
      </c>
      <c r="E467" s="141" t="s">
        <v>2616</v>
      </c>
      <c r="F467" s="140" t="s">
        <v>2406</v>
      </c>
    </row>
    <row r="468" customFormat="false" ht="64.15" hidden="false" customHeight="false" outlineLevel="0" collapsed="false">
      <c r="A468" s="113" t="s">
        <v>2617</v>
      </c>
      <c r="B468" s="115" t="s">
        <v>2618</v>
      </c>
      <c r="C468" s="113" t="s">
        <v>2619</v>
      </c>
      <c r="E468" s="141" t="s">
        <v>2620</v>
      </c>
      <c r="F468" s="140" t="s">
        <v>2413</v>
      </c>
    </row>
    <row r="469" customFormat="false" ht="32.8" hidden="false" customHeight="false" outlineLevel="0" collapsed="false">
      <c r="A469" s="113" t="s">
        <v>2621</v>
      </c>
      <c r="B469" s="115" t="s">
        <v>2622</v>
      </c>
      <c r="C469" s="113" t="s">
        <v>2623</v>
      </c>
      <c r="E469" s="141" t="s">
        <v>2624</v>
      </c>
      <c r="F469" s="140" t="s">
        <v>2417</v>
      </c>
    </row>
    <row r="470" customFormat="false" ht="32.8" hidden="false" customHeight="false" outlineLevel="0" collapsed="false">
      <c r="A470" s="113" t="s">
        <v>2625</v>
      </c>
      <c r="B470" s="115" t="s">
        <v>2626</v>
      </c>
      <c r="C470" s="113" t="s">
        <v>2627</v>
      </c>
      <c r="E470" s="141" t="s">
        <v>2628</v>
      </c>
      <c r="F470" s="140" t="s">
        <v>2424</v>
      </c>
    </row>
    <row r="471" customFormat="false" ht="74.6" hidden="false" customHeight="false" outlineLevel="0" collapsed="false">
      <c r="A471" s="113" t="s">
        <v>2629</v>
      </c>
      <c r="B471" s="115" t="s">
        <v>2630</v>
      </c>
      <c r="C471" s="113" t="s">
        <v>2631</v>
      </c>
      <c r="E471" s="141" t="s">
        <v>2632</v>
      </c>
      <c r="F471" s="140" t="s">
        <v>481</v>
      </c>
    </row>
    <row r="472" customFormat="false" ht="64.15" hidden="false" customHeight="false" outlineLevel="0" collapsed="false">
      <c r="A472" s="113" t="s">
        <v>2633</v>
      </c>
      <c r="B472" s="115" t="s">
        <v>2634</v>
      </c>
      <c r="C472" s="113" t="s">
        <v>2635</v>
      </c>
      <c r="E472" s="141" t="s">
        <v>2636</v>
      </c>
      <c r="F472" s="142"/>
    </row>
    <row r="473" customFormat="false" ht="32.8" hidden="false" customHeight="false" outlineLevel="0" collapsed="false">
      <c r="A473" s="113" t="s">
        <v>2637</v>
      </c>
      <c r="B473" s="115" t="s">
        <v>2638</v>
      </c>
      <c r="C473" s="113" t="s">
        <v>2639</v>
      </c>
      <c r="E473" s="141" t="s">
        <v>2640</v>
      </c>
      <c r="F473" s="140" t="s">
        <v>1965</v>
      </c>
    </row>
    <row r="474" customFormat="false" ht="43.25" hidden="false" customHeight="false" outlineLevel="0" collapsed="false">
      <c r="A474" s="113" t="n">
        <v>29</v>
      </c>
      <c r="B474" s="115" t="s">
        <v>2641</v>
      </c>
      <c r="C474" s="118"/>
      <c r="E474" s="141" t="s">
        <v>2642</v>
      </c>
      <c r="F474" s="140" t="s">
        <v>1971</v>
      </c>
    </row>
    <row r="475" customFormat="false" ht="22.35" hidden="false" customHeight="false" outlineLevel="0" collapsed="false">
      <c r="A475" s="113" t="s">
        <v>2643</v>
      </c>
      <c r="B475" s="115" t="s">
        <v>2644</v>
      </c>
      <c r="C475" s="113" t="s">
        <v>2645</v>
      </c>
      <c r="E475" s="141" t="s">
        <v>2646</v>
      </c>
      <c r="F475" s="140" t="s">
        <v>1938</v>
      </c>
    </row>
    <row r="476" customFormat="false" ht="43.25" hidden="false" customHeight="false" outlineLevel="0" collapsed="false">
      <c r="A476" s="113" t="s">
        <v>2647</v>
      </c>
      <c r="B476" s="115" t="s">
        <v>2648</v>
      </c>
      <c r="C476" s="113" t="s">
        <v>2649</v>
      </c>
      <c r="E476" s="141" t="s">
        <v>2650</v>
      </c>
      <c r="F476" s="140" t="s">
        <v>2651</v>
      </c>
    </row>
    <row r="477" customFormat="false" ht="22.35" hidden="false" customHeight="false" outlineLevel="0" collapsed="false">
      <c r="A477" s="113" t="s">
        <v>2652</v>
      </c>
      <c r="B477" s="115" t="s">
        <v>2653</v>
      </c>
      <c r="C477" s="113" t="s">
        <v>2654</v>
      </c>
      <c r="E477" s="141" t="s">
        <v>2655</v>
      </c>
      <c r="F477" s="140" t="s">
        <v>2033</v>
      </c>
    </row>
    <row r="478" customFormat="false" ht="32.8" hidden="false" customHeight="false" outlineLevel="0" collapsed="false">
      <c r="A478" s="113" t="s">
        <v>2656</v>
      </c>
      <c r="B478" s="115" t="s">
        <v>2657</v>
      </c>
      <c r="C478" s="113" t="s">
        <v>2658</v>
      </c>
      <c r="E478" s="141" t="s">
        <v>2659</v>
      </c>
      <c r="F478" s="140" t="s">
        <v>2033</v>
      </c>
    </row>
    <row r="479" customFormat="false" ht="15" hidden="false" customHeight="false" outlineLevel="0" collapsed="false">
      <c r="A479" s="113" t="s">
        <v>2660</v>
      </c>
      <c r="B479" s="115" t="s">
        <v>2661</v>
      </c>
      <c r="C479" s="113" t="s">
        <v>2662</v>
      </c>
      <c r="E479" s="141" t="s">
        <v>2663</v>
      </c>
      <c r="F479" s="140" t="s">
        <v>2445</v>
      </c>
    </row>
    <row r="480" customFormat="false" ht="22.35" hidden="false" customHeight="false" outlineLevel="0" collapsed="false">
      <c r="A480" s="113" t="s">
        <v>2664</v>
      </c>
      <c r="B480" s="115" t="s">
        <v>2665</v>
      </c>
      <c r="C480" s="113" t="s">
        <v>2666</v>
      </c>
      <c r="E480" s="141" t="s">
        <v>2667</v>
      </c>
      <c r="F480" s="140" t="s">
        <v>2445</v>
      </c>
    </row>
    <row r="481" customFormat="false" ht="43.25" hidden="false" customHeight="false" outlineLevel="0" collapsed="false">
      <c r="A481" s="113" t="s">
        <v>2668</v>
      </c>
      <c r="B481" s="115" t="s">
        <v>2669</v>
      </c>
      <c r="C481" s="113" t="s">
        <v>2670</v>
      </c>
      <c r="E481" s="141" t="s">
        <v>2671</v>
      </c>
      <c r="F481" s="140" t="s">
        <v>2445</v>
      </c>
    </row>
    <row r="482" customFormat="false" ht="48" hidden="false" customHeight="true" outlineLevel="0" collapsed="false">
      <c r="A482" s="131" t="s">
        <v>2672</v>
      </c>
      <c r="B482" s="131"/>
      <c r="C482" s="131"/>
      <c r="E482" s="141" t="s">
        <v>2673</v>
      </c>
      <c r="F482" s="140" t="s">
        <v>2469</v>
      </c>
    </row>
    <row r="483" customFormat="false" ht="15" hidden="false" customHeight="false" outlineLevel="0" collapsed="false">
      <c r="A483" s="113" t="s">
        <v>2674</v>
      </c>
      <c r="B483" s="115" t="s">
        <v>2675</v>
      </c>
      <c r="C483" s="113" t="s">
        <v>2676</v>
      </c>
      <c r="E483" s="141" t="s">
        <v>2677</v>
      </c>
      <c r="F483" s="140" t="s">
        <v>293</v>
      </c>
    </row>
    <row r="484" customFormat="false" ht="48" hidden="false" customHeight="true" outlineLevel="0" collapsed="false">
      <c r="A484" s="132" t="s">
        <v>2678</v>
      </c>
      <c r="B484" s="132"/>
      <c r="C484" s="132"/>
      <c r="E484" s="141" t="s">
        <v>2679</v>
      </c>
      <c r="F484" s="142"/>
    </row>
    <row r="485" customFormat="false" ht="64.15" hidden="false" customHeight="false" outlineLevel="0" collapsed="false">
      <c r="A485" s="133" t="s">
        <v>2674</v>
      </c>
      <c r="B485" s="134" t="s">
        <v>2680</v>
      </c>
      <c r="C485" s="133" t="s">
        <v>2676</v>
      </c>
      <c r="E485" s="141" t="s">
        <v>2681</v>
      </c>
      <c r="F485" s="140" t="s">
        <v>2479</v>
      </c>
    </row>
    <row r="486" customFormat="false" ht="22.35" hidden="false" customHeight="false" outlineLevel="0" collapsed="false">
      <c r="A486" s="113" t="s">
        <v>2682</v>
      </c>
      <c r="B486" s="115" t="s">
        <v>2683</v>
      </c>
      <c r="C486" s="113" t="s">
        <v>2684</v>
      </c>
      <c r="E486" s="141" t="s">
        <v>2685</v>
      </c>
      <c r="F486" s="142"/>
    </row>
    <row r="487" customFormat="false" ht="32.8" hidden="false" customHeight="false" outlineLevel="0" collapsed="false">
      <c r="A487" s="113" t="s">
        <v>2686</v>
      </c>
      <c r="B487" s="115" t="s">
        <v>2687</v>
      </c>
      <c r="C487" s="113" t="s">
        <v>2688</v>
      </c>
      <c r="E487" s="141" t="s">
        <v>2689</v>
      </c>
      <c r="F487" s="140" t="s">
        <v>2482</v>
      </c>
    </row>
    <row r="488" customFormat="false" ht="53.7" hidden="false" customHeight="false" outlineLevel="0" collapsed="false">
      <c r="A488" s="113" t="s">
        <v>2690</v>
      </c>
      <c r="B488" s="115" t="s">
        <v>2691</v>
      </c>
      <c r="C488" s="113" t="s">
        <v>2692</v>
      </c>
      <c r="E488" s="141" t="s">
        <v>2693</v>
      </c>
      <c r="F488" s="140" t="s">
        <v>2019</v>
      </c>
    </row>
    <row r="489" customFormat="false" ht="24" hidden="false" customHeight="true" outlineLevel="0" collapsed="false">
      <c r="A489" s="113" t="s">
        <v>2694</v>
      </c>
      <c r="B489" s="115" t="s">
        <v>2695</v>
      </c>
      <c r="C489" s="113" t="s">
        <v>2696</v>
      </c>
      <c r="E489" s="143" t="s">
        <v>2697</v>
      </c>
      <c r="F489" s="140" t="s">
        <v>2698</v>
      </c>
    </row>
    <row r="490" customFormat="false" ht="32.8" hidden="false" customHeight="false" outlineLevel="0" collapsed="false">
      <c r="A490" s="113" t="n">
        <v>30</v>
      </c>
      <c r="B490" s="115" t="s">
        <v>2699</v>
      </c>
      <c r="C490" s="118"/>
      <c r="E490" s="143"/>
      <c r="F490" s="140" t="s">
        <v>2700</v>
      </c>
    </row>
    <row r="491" customFormat="false" ht="22.35" hidden="false" customHeight="false" outlineLevel="0" collapsed="false">
      <c r="A491" s="113" t="s">
        <v>2701</v>
      </c>
      <c r="B491" s="115" t="s">
        <v>2702</v>
      </c>
      <c r="C491" s="113" t="s">
        <v>2703</v>
      </c>
      <c r="E491" s="143"/>
      <c r="F491" s="140" t="s">
        <v>2704</v>
      </c>
    </row>
    <row r="492" customFormat="false" ht="15" hidden="false" customHeight="false" outlineLevel="0" collapsed="false">
      <c r="A492" s="113" t="s">
        <v>2705</v>
      </c>
      <c r="B492" s="115" t="s">
        <v>2706</v>
      </c>
      <c r="C492" s="113" t="s">
        <v>2707</v>
      </c>
      <c r="E492" s="143"/>
      <c r="F492" s="140" t="s">
        <v>2514</v>
      </c>
    </row>
    <row r="493" customFormat="false" ht="53.7" hidden="false" customHeight="false" outlineLevel="0" collapsed="false">
      <c r="A493" s="113" t="s">
        <v>2708</v>
      </c>
      <c r="B493" s="115" t="s">
        <v>2709</v>
      </c>
      <c r="C493" s="113" t="s">
        <v>2710</v>
      </c>
      <c r="E493" s="141" t="s">
        <v>2711</v>
      </c>
      <c r="F493" s="140" t="s">
        <v>2211</v>
      </c>
    </row>
    <row r="494" customFormat="false" ht="126.85" hidden="false" customHeight="false" outlineLevel="0" collapsed="false">
      <c r="A494" s="113" t="s">
        <v>2712</v>
      </c>
      <c r="B494" s="115" t="s">
        <v>2713</v>
      </c>
      <c r="C494" s="113" t="s">
        <v>2714</v>
      </c>
      <c r="E494" s="141" t="s">
        <v>2715</v>
      </c>
      <c r="F494" s="140" t="s">
        <v>2211</v>
      </c>
    </row>
    <row r="495" customFormat="false" ht="43.25" hidden="false" customHeight="false" outlineLevel="0" collapsed="false">
      <c r="A495" s="113" t="s">
        <v>2716</v>
      </c>
      <c r="B495" s="115" t="s">
        <v>2717</v>
      </c>
      <c r="C495" s="113" t="s">
        <v>2718</v>
      </c>
      <c r="E495" s="141" t="s">
        <v>2719</v>
      </c>
      <c r="F495" s="140" t="s">
        <v>2033</v>
      </c>
    </row>
    <row r="496" customFormat="false" ht="64.15" hidden="false" customHeight="false" outlineLevel="0" collapsed="false">
      <c r="A496" s="113" t="s">
        <v>2720</v>
      </c>
      <c r="B496" s="115" t="s">
        <v>2721</v>
      </c>
      <c r="C496" s="113" t="s">
        <v>2722</v>
      </c>
      <c r="E496" s="141" t="s">
        <v>2723</v>
      </c>
      <c r="F496" s="140" t="s">
        <v>2201</v>
      </c>
    </row>
    <row r="497" customFormat="false" ht="74.6" hidden="false" customHeight="false" outlineLevel="0" collapsed="false">
      <c r="A497" s="113" t="s">
        <v>2724</v>
      </c>
      <c r="B497" s="115" t="s">
        <v>2725</v>
      </c>
      <c r="C497" s="113" t="s">
        <v>2726</v>
      </c>
      <c r="E497" s="141" t="s">
        <v>2727</v>
      </c>
      <c r="F497" s="142"/>
    </row>
    <row r="498" customFormat="false" ht="95.5" hidden="false" customHeight="false" outlineLevel="0" collapsed="false">
      <c r="A498" s="113" t="n">
        <v>31</v>
      </c>
      <c r="B498" s="115" t="s">
        <v>2728</v>
      </c>
      <c r="C498" s="118"/>
      <c r="E498" s="141" t="s">
        <v>2729</v>
      </c>
      <c r="F498" s="140" t="s">
        <v>2730</v>
      </c>
    </row>
    <row r="499" customFormat="false" ht="22.35" hidden="false" customHeight="false" outlineLevel="0" collapsed="false">
      <c r="A499" s="113" t="s">
        <v>2731</v>
      </c>
      <c r="B499" s="115" t="s">
        <v>2732</v>
      </c>
      <c r="C499" s="113" t="s">
        <v>2733</v>
      </c>
      <c r="E499" s="141" t="s">
        <v>2734</v>
      </c>
      <c r="F499" s="140" t="s">
        <v>2735</v>
      </c>
    </row>
    <row r="500" customFormat="false" ht="22.35" hidden="false" customHeight="false" outlineLevel="0" collapsed="false">
      <c r="A500" s="113" t="s">
        <v>2736</v>
      </c>
      <c r="B500" s="115" t="s">
        <v>2737</v>
      </c>
      <c r="C500" s="113" t="s">
        <v>2738</v>
      </c>
      <c r="E500" s="141" t="s">
        <v>2739</v>
      </c>
      <c r="F500" s="140" t="s">
        <v>2740</v>
      </c>
    </row>
    <row r="501" customFormat="false" ht="64.15" hidden="false" customHeight="false" outlineLevel="0" collapsed="false">
      <c r="A501" s="113" t="n">
        <v>32</v>
      </c>
      <c r="B501" s="115" t="s">
        <v>2741</v>
      </c>
      <c r="C501" s="118"/>
      <c r="E501" s="141" t="s">
        <v>2742</v>
      </c>
      <c r="F501" s="140" t="s">
        <v>2743</v>
      </c>
    </row>
    <row r="502" customFormat="false" ht="53.7" hidden="false" customHeight="false" outlineLevel="0" collapsed="false">
      <c r="A502" s="113" t="s">
        <v>2744</v>
      </c>
      <c r="B502" s="115" t="s">
        <v>2745</v>
      </c>
      <c r="C502" s="113" t="s">
        <v>2746</v>
      </c>
      <c r="E502" s="141" t="s">
        <v>2516</v>
      </c>
      <c r="F502" s="140" t="s">
        <v>2517</v>
      </c>
    </row>
    <row r="503" customFormat="false" ht="32.8" hidden="false" customHeight="false" outlineLevel="0" collapsed="false">
      <c r="A503" s="113" t="s">
        <v>2747</v>
      </c>
      <c r="B503" s="115" t="s">
        <v>2748</v>
      </c>
      <c r="C503" s="113" t="s">
        <v>2749</v>
      </c>
      <c r="E503" s="141" t="s">
        <v>2750</v>
      </c>
      <c r="F503" s="140" t="s">
        <v>2438</v>
      </c>
    </row>
    <row r="504" customFormat="false" ht="231.3" hidden="false" customHeight="false" outlineLevel="0" collapsed="false">
      <c r="A504" s="113" t="s">
        <v>2751</v>
      </c>
      <c r="B504" s="115" t="s">
        <v>2752</v>
      </c>
      <c r="C504" s="113" t="s">
        <v>2753</v>
      </c>
      <c r="E504" s="141" t="s">
        <v>2754</v>
      </c>
      <c r="F504" s="140" t="s">
        <v>2520</v>
      </c>
    </row>
    <row r="505" customFormat="false" ht="32.8" hidden="false" customHeight="false" outlineLevel="0" collapsed="false">
      <c r="A505" s="113" t="s">
        <v>2755</v>
      </c>
      <c r="B505" s="115" t="s">
        <v>2756</v>
      </c>
      <c r="C505" s="113" t="s">
        <v>2757</v>
      </c>
      <c r="E505" s="141" t="s">
        <v>2758</v>
      </c>
      <c r="F505" s="140" t="s">
        <v>2025</v>
      </c>
    </row>
    <row r="506" customFormat="false" ht="48" hidden="false" customHeight="true" outlineLevel="0" collapsed="false">
      <c r="A506" s="113" t="s">
        <v>2759</v>
      </c>
      <c r="B506" s="115" t="s">
        <v>2760</v>
      </c>
      <c r="C506" s="113" t="s">
        <v>2761</v>
      </c>
      <c r="E506" s="143" t="s">
        <v>2762</v>
      </c>
      <c r="F506" s="140" t="s">
        <v>2379</v>
      </c>
    </row>
    <row r="507" customFormat="false" ht="22.35" hidden="false" customHeight="false" outlineLevel="0" collapsed="false">
      <c r="A507" s="113" t="s">
        <v>2763</v>
      </c>
      <c r="B507" s="115" t="s">
        <v>2764</v>
      </c>
      <c r="C507" s="113" t="s">
        <v>2765</v>
      </c>
      <c r="E507" s="143"/>
      <c r="F507" s="140" t="s">
        <v>2117</v>
      </c>
    </row>
    <row r="508" customFormat="false" ht="15" hidden="false" customHeight="false" outlineLevel="0" collapsed="false">
      <c r="A508" s="113" t="s">
        <v>2766</v>
      </c>
      <c r="B508" s="115" t="s">
        <v>2767</v>
      </c>
      <c r="C508" s="113" t="s">
        <v>2768</v>
      </c>
      <c r="E508" s="138"/>
    </row>
    <row r="509" customFormat="false" ht="57.45" hidden="false" customHeight="false" outlineLevel="0" collapsed="false">
      <c r="A509" s="113" t="s">
        <v>2769</v>
      </c>
      <c r="B509" s="115" t="s">
        <v>2770</v>
      </c>
      <c r="C509" s="113" t="s">
        <v>2771</v>
      </c>
      <c r="E509" s="138" t="s">
        <v>2772</v>
      </c>
    </row>
    <row r="510" customFormat="false" ht="32.8" hidden="false" customHeight="false" outlineLevel="0" collapsed="false">
      <c r="A510" s="113" t="s">
        <v>2773</v>
      </c>
      <c r="B510" s="115" t="s">
        <v>2774</v>
      </c>
      <c r="C510" s="113" t="s">
        <v>2775</v>
      </c>
      <c r="E510" s="139" t="s">
        <v>61</v>
      </c>
    </row>
    <row r="511" customFormat="false" ht="46.25" hidden="false" customHeight="false" outlineLevel="0" collapsed="false">
      <c r="A511" s="113" t="s">
        <v>2776</v>
      </c>
      <c r="B511" s="115" t="s">
        <v>2777</v>
      </c>
      <c r="C511" s="113" t="s">
        <v>2778</v>
      </c>
      <c r="E511" s="139" t="s">
        <v>1924</v>
      </c>
    </row>
    <row r="512" customFormat="false" ht="46.25" hidden="false" customHeight="false" outlineLevel="0" collapsed="false">
      <c r="A512" s="113" t="s">
        <v>2779</v>
      </c>
      <c r="B512" s="115" t="s">
        <v>2780</v>
      </c>
      <c r="C512" s="113" t="s">
        <v>2781</v>
      </c>
      <c r="E512" s="139" t="s">
        <v>1926</v>
      </c>
    </row>
    <row r="513" customFormat="false" ht="24" hidden="false" customHeight="true" outlineLevel="0" collapsed="false">
      <c r="A513" s="113" t="s">
        <v>2782</v>
      </c>
      <c r="B513" s="115" t="s">
        <v>2783</v>
      </c>
      <c r="C513" s="113" t="s">
        <v>2784</v>
      </c>
      <c r="E513" s="144" t="s">
        <v>2541</v>
      </c>
      <c r="F513" s="144"/>
      <c r="G513" s="140" t="s">
        <v>2785</v>
      </c>
    </row>
    <row r="514" customFormat="false" ht="36" hidden="false" customHeight="true" outlineLevel="0" collapsed="false">
      <c r="A514" s="113" t="s">
        <v>2786</v>
      </c>
      <c r="B514" s="115" t="s">
        <v>2787</v>
      </c>
      <c r="C514" s="113" t="s">
        <v>2788</v>
      </c>
      <c r="E514" s="145" t="s">
        <v>2789</v>
      </c>
      <c r="F514" s="145"/>
      <c r="G514" s="145"/>
    </row>
    <row r="515" customFormat="false" ht="15" hidden="false" customHeight="true" outlineLevel="0" collapsed="false">
      <c r="A515" s="113" t="s">
        <v>2790</v>
      </c>
      <c r="B515" s="115" t="s">
        <v>2791</v>
      </c>
      <c r="C515" s="113" t="s">
        <v>2792</v>
      </c>
      <c r="E515" s="143" t="s">
        <v>2793</v>
      </c>
      <c r="F515" s="143"/>
      <c r="G515" s="140" t="s">
        <v>2794</v>
      </c>
    </row>
    <row r="516" customFormat="false" ht="15" hidden="false" customHeight="true" outlineLevel="0" collapsed="false">
      <c r="A516" s="113" t="s">
        <v>2795</v>
      </c>
      <c r="B516" s="115" t="s">
        <v>2796</v>
      </c>
      <c r="C516" s="113" t="s">
        <v>2797</v>
      </c>
      <c r="E516" s="145" t="s">
        <v>2798</v>
      </c>
      <c r="F516" s="145"/>
      <c r="G516" s="140" t="s">
        <v>2799</v>
      </c>
    </row>
    <row r="517" customFormat="false" ht="36" hidden="false" customHeight="true" outlineLevel="0" collapsed="false">
      <c r="A517" s="113" t="s">
        <v>2800</v>
      </c>
      <c r="B517" s="115" t="s">
        <v>2801</v>
      </c>
      <c r="C517" s="113" t="s">
        <v>2802</v>
      </c>
      <c r="E517" s="146" t="s">
        <v>2793</v>
      </c>
      <c r="F517" s="146"/>
      <c r="G517" s="146"/>
    </row>
    <row r="518" customFormat="false" ht="15" hidden="false" customHeight="true" outlineLevel="0" collapsed="false">
      <c r="A518" s="131" t="s">
        <v>2803</v>
      </c>
      <c r="B518" s="131"/>
      <c r="C518" s="131"/>
      <c r="E518" s="143" t="s">
        <v>1931</v>
      </c>
      <c r="F518" s="143"/>
      <c r="G518" s="140" t="s">
        <v>2799</v>
      </c>
    </row>
    <row r="519" customFormat="false" ht="15" hidden="false" customHeight="true" outlineLevel="0" collapsed="false">
      <c r="A519" s="113" t="s">
        <v>2804</v>
      </c>
      <c r="B519" s="115" t="s">
        <v>2805</v>
      </c>
      <c r="C519" s="113" t="s">
        <v>2806</v>
      </c>
      <c r="E519" s="145" t="s">
        <v>2807</v>
      </c>
      <c r="F519" s="145"/>
      <c r="G519" s="145"/>
    </row>
    <row r="520" customFormat="false" ht="36" hidden="false" customHeight="true" outlineLevel="0" collapsed="false">
      <c r="A520" s="113" t="n">
        <v>33</v>
      </c>
      <c r="B520" s="115" t="s">
        <v>2808</v>
      </c>
      <c r="C520" s="118"/>
      <c r="E520" s="143" t="s">
        <v>1939</v>
      </c>
      <c r="F520" s="143"/>
      <c r="G520" s="140" t="s">
        <v>2809</v>
      </c>
    </row>
    <row r="521" customFormat="false" ht="15" hidden="false" customHeight="true" outlineLevel="0" collapsed="false">
      <c r="A521" s="113" t="s">
        <v>2810</v>
      </c>
      <c r="B521" s="115" t="s">
        <v>2811</v>
      </c>
      <c r="C521" s="113" t="s">
        <v>2812</v>
      </c>
      <c r="E521" s="145" t="s">
        <v>2813</v>
      </c>
      <c r="F521" s="145"/>
      <c r="G521" s="145"/>
    </row>
    <row r="522" customFormat="false" ht="15" hidden="false" customHeight="true" outlineLevel="0" collapsed="false">
      <c r="A522" s="113" t="s">
        <v>2814</v>
      </c>
      <c r="B522" s="115" t="s">
        <v>2815</v>
      </c>
      <c r="C522" s="113" t="s">
        <v>2816</v>
      </c>
      <c r="E522" s="143" t="s">
        <v>1934</v>
      </c>
      <c r="F522" s="143"/>
      <c r="G522" s="140" t="s">
        <v>2817</v>
      </c>
    </row>
    <row r="523" customFormat="false" ht="24" hidden="false" customHeight="true" outlineLevel="0" collapsed="false">
      <c r="A523" s="113" t="s">
        <v>2818</v>
      </c>
      <c r="B523" s="115" t="s">
        <v>2819</v>
      </c>
      <c r="C523" s="113" t="s">
        <v>2820</v>
      </c>
      <c r="E523" s="146" t="s">
        <v>2821</v>
      </c>
      <c r="F523" s="146"/>
      <c r="G523" s="146"/>
    </row>
    <row r="524" customFormat="false" ht="108" hidden="false" customHeight="true" outlineLevel="0" collapsed="false">
      <c r="A524" s="113" t="n">
        <v>34</v>
      </c>
      <c r="B524" s="115" t="s">
        <v>2822</v>
      </c>
      <c r="C524" s="118"/>
      <c r="E524" s="143" t="s">
        <v>2823</v>
      </c>
      <c r="F524" s="143"/>
      <c r="G524" s="140" t="s">
        <v>2824</v>
      </c>
    </row>
    <row r="525" customFormat="false" ht="15" hidden="false" customHeight="true" outlineLevel="0" collapsed="false">
      <c r="A525" s="113" t="s">
        <v>2825</v>
      </c>
      <c r="B525" s="115" t="s">
        <v>2826</v>
      </c>
      <c r="C525" s="113" t="s">
        <v>2827</v>
      </c>
      <c r="E525" s="143" t="s">
        <v>2828</v>
      </c>
      <c r="F525" s="143"/>
      <c r="G525" s="140" t="s">
        <v>2829</v>
      </c>
    </row>
    <row r="526" customFormat="false" ht="15" hidden="false" customHeight="true" outlineLevel="0" collapsed="false">
      <c r="A526" s="113" t="s">
        <v>2830</v>
      </c>
      <c r="B526" s="115" t="s">
        <v>2831</v>
      </c>
      <c r="C526" s="113" t="s">
        <v>2832</v>
      </c>
      <c r="E526" s="143" t="s">
        <v>2833</v>
      </c>
      <c r="F526" s="143"/>
      <c r="G526" s="140" t="s">
        <v>2834</v>
      </c>
    </row>
    <row r="527" customFormat="false" ht="15" hidden="false" customHeight="true" outlineLevel="0" collapsed="false">
      <c r="A527" s="113" t="s">
        <v>2835</v>
      </c>
      <c r="B527" s="115" t="s">
        <v>2836</v>
      </c>
      <c r="C527" s="113" t="s">
        <v>2837</v>
      </c>
      <c r="E527" s="143" t="s">
        <v>2838</v>
      </c>
      <c r="F527" s="143"/>
      <c r="G527" s="140" t="s">
        <v>2839</v>
      </c>
    </row>
    <row r="528" customFormat="false" ht="15" hidden="false" customHeight="true" outlineLevel="0" collapsed="false">
      <c r="A528" s="113" t="s">
        <v>2840</v>
      </c>
      <c r="B528" s="115" t="s">
        <v>2841</v>
      </c>
      <c r="C528" s="113" t="s">
        <v>2842</v>
      </c>
      <c r="E528" s="143" t="s">
        <v>2843</v>
      </c>
      <c r="F528" s="143"/>
      <c r="G528" s="140" t="s">
        <v>2844</v>
      </c>
    </row>
    <row r="529" customFormat="false" ht="15" hidden="false" customHeight="true" outlineLevel="0" collapsed="false">
      <c r="A529" s="113" t="s">
        <v>2845</v>
      </c>
      <c r="B529" s="115" t="s">
        <v>2846</v>
      </c>
      <c r="C529" s="113" t="s">
        <v>2847</v>
      </c>
      <c r="E529" s="146" t="s">
        <v>2848</v>
      </c>
      <c r="F529" s="146"/>
      <c r="G529" s="146"/>
    </row>
    <row r="530" customFormat="false" ht="15" hidden="false" customHeight="true" outlineLevel="0" collapsed="false">
      <c r="A530" s="113" t="s">
        <v>2849</v>
      </c>
      <c r="B530" s="115" t="s">
        <v>2850</v>
      </c>
      <c r="C530" s="113" t="s">
        <v>2851</v>
      </c>
      <c r="E530" s="143" t="s">
        <v>2852</v>
      </c>
      <c r="F530" s="143"/>
      <c r="G530" s="140" t="s">
        <v>2853</v>
      </c>
    </row>
    <row r="531" customFormat="false" ht="36" hidden="false" customHeight="true" outlineLevel="0" collapsed="false">
      <c r="A531" s="113" t="s">
        <v>2854</v>
      </c>
      <c r="B531" s="115" t="s">
        <v>2855</v>
      </c>
      <c r="C531" s="113" t="s">
        <v>2856</v>
      </c>
      <c r="E531" s="143" t="s">
        <v>2857</v>
      </c>
      <c r="F531" s="143"/>
      <c r="G531" s="140" t="s">
        <v>2858</v>
      </c>
    </row>
    <row r="532" customFormat="false" ht="15" hidden="false" customHeight="true" outlineLevel="0" collapsed="false">
      <c r="A532" s="113" t="s">
        <v>2859</v>
      </c>
      <c r="B532" s="115" t="s">
        <v>2860</v>
      </c>
      <c r="C532" s="113" t="s">
        <v>2861</v>
      </c>
      <c r="E532" s="146" t="s">
        <v>2862</v>
      </c>
      <c r="F532" s="146"/>
      <c r="G532" s="146"/>
    </row>
    <row r="533" customFormat="false" ht="24" hidden="false" customHeight="true" outlineLevel="0" collapsed="false">
      <c r="A533" s="113" t="s">
        <v>2863</v>
      </c>
      <c r="B533" s="115" t="s">
        <v>2864</v>
      </c>
      <c r="C533" s="113" t="s">
        <v>2865</v>
      </c>
      <c r="E533" s="143" t="s">
        <v>2866</v>
      </c>
      <c r="F533" s="143"/>
      <c r="G533" s="140" t="s">
        <v>2867</v>
      </c>
    </row>
    <row r="534" customFormat="false" ht="15" hidden="false" customHeight="true" outlineLevel="0" collapsed="false">
      <c r="A534" s="113" t="s">
        <v>2868</v>
      </c>
      <c r="B534" s="115" t="s">
        <v>2869</v>
      </c>
      <c r="C534" s="113" t="s">
        <v>2870</v>
      </c>
      <c r="E534" s="143" t="s">
        <v>2871</v>
      </c>
      <c r="F534" s="143"/>
      <c r="G534" s="140" t="s">
        <v>2872</v>
      </c>
    </row>
    <row r="535" customFormat="false" ht="15" hidden="false" customHeight="true" outlineLevel="0" collapsed="false">
      <c r="A535" s="113" t="s">
        <v>2873</v>
      </c>
      <c r="B535" s="115" t="s">
        <v>2874</v>
      </c>
      <c r="C535" s="113" t="s">
        <v>2875</v>
      </c>
      <c r="E535" s="146" t="s">
        <v>2876</v>
      </c>
      <c r="F535" s="146"/>
      <c r="G535" s="146"/>
    </row>
    <row r="536" customFormat="false" ht="15" hidden="false" customHeight="true" outlineLevel="0" collapsed="false">
      <c r="A536" s="113" t="s">
        <v>2877</v>
      </c>
      <c r="B536" s="115" t="s">
        <v>2878</v>
      </c>
      <c r="C536" s="113" t="s">
        <v>2879</v>
      </c>
      <c r="E536" s="143" t="s">
        <v>2880</v>
      </c>
      <c r="F536" s="143"/>
      <c r="G536" s="140" t="s">
        <v>2881</v>
      </c>
    </row>
    <row r="537" customFormat="false" ht="15" hidden="false" customHeight="true" outlineLevel="0" collapsed="false">
      <c r="A537" s="113" t="s">
        <v>2882</v>
      </c>
      <c r="B537" s="115" t="s">
        <v>2883</v>
      </c>
      <c r="C537" s="113" t="s">
        <v>2884</v>
      </c>
      <c r="E537" s="143" t="s">
        <v>2885</v>
      </c>
      <c r="F537" s="143"/>
      <c r="G537" s="140" t="s">
        <v>2886</v>
      </c>
    </row>
    <row r="538" customFormat="false" ht="36" hidden="false" customHeight="true" outlineLevel="0" collapsed="false">
      <c r="A538" s="113" t="s">
        <v>2887</v>
      </c>
      <c r="B538" s="115" t="s">
        <v>2888</v>
      </c>
      <c r="C538" s="113" t="s">
        <v>2889</v>
      </c>
      <c r="E538" s="145" t="s">
        <v>2890</v>
      </c>
      <c r="F538" s="145"/>
      <c r="G538" s="145"/>
    </row>
    <row r="539" customFormat="false" ht="15" hidden="false" customHeight="true" outlineLevel="0" collapsed="false">
      <c r="A539" s="113" t="s">
        <v>2891</v>
      </c>
      <c r="B539" s="115" t="s">
        <v>2892</v>
      </c>
      <c r="C539" s="113" t="s">
        <v>2893</v>
      </c>
      <c r="E539" s="143" t="s">
        <v>2035</v>
      </c>
      <c r="F539" s="143"/>
      <c r="G539" s="140" t="s">
        <v>2894</v>
      </c>
    </row>
    <row r="540" customFormat="false" ht="15" hidden="false" customHeight="true" outlineLevel="0" collapsed="false">
      <c r="A540" s="113" t="s">
        <v>2895</v>
      </c>
      <c r="B540" s="115" t="s">
        <v>2896</v>
      </c>
      <c r="C540" s="113" t="s">
        <v>2897</v>
      </c>
      <c r="E540" s="146" t="s">
        <v>2898</v>
      </c>
      <c r="F540" s="146"/>
      <c r="G540" s="146"/>
    </row>
    <row r="541" customFormat="false" ht="36" hidden="false" customHeight="true" outlineLevel="0" collapsed="false">
      <c r="A541" s="113" t="s">
        <v>2899</v>
      </c>
      <c r="B541" s="115" t="s">
        <v>2900</v>
      </c>
      <c r="C541" s="113" t="s">
        <v>2901</v>
      </c>
      <c r="E541" s="146" t="s">
        <v>2902</v>
      </c>
      <c r="F541" s="146"/>
      <c r="G541" s="146"/>
    </row>
    <row r="542" customFormat="false" ht="15" hidden="false" customHeight="true" outlineLevel="0" collapsed="false">
      <c r="A542" s="113" t="s">
        <v>2903</v>
      </c>
      <c r="B542" s="115" t="s">
        <v>2904</v>
      </c>
      <c r="C542" s="113" t="s">
        <v>2905</v>
      </c>
      <c r="E542" s="143" t="s">
        <v>2906</v>
      </c>
      <c r="F542" s="143"/>
      <c r="G542" s="140" t="s">
        <v>2907</v>
      </c>
    </row>
    <row r="543" customFormat="false" ht="15" hidden="false" customHeight="true" outlineLevel="0" collapsed="false">
      <c r="A543" s="113" t="s">
        <v>2908</v>
      </c>
      <c r="B543" s="115" t="s">
        <v>2909</v>
      </c>
      <c r="C543" s="113" t="s">
        <v>2910</v>
      </c>
      <c r="E543" s="143" t="s">
        <v>2911</v>
      </c>
      <c r="F543" s="143"/>
      <c r="G543" s="140" t="s">
        <v>2912</v>
      </c>
    </row>
    <row r="544" customFormat="false" ht="15" hidden="false" customHeight="true" outlineLevel="0" collapsed="false">
      <c r="A544" s="113" t="s">
        <v>2913</v>
      </c>
      <c r="B544" s="115" t="s">
        <v>2914</v>
      </c>
      <c r="C544" s="113" t="s">
        <v>2915</v>
      </c>
      <c r="E544" s="143" t="s">
        <v>2916</v>
      </c>
      <c r="F544" s="143"/>
      <c r="G544" s="140" t="s">
        <v>2917</v>
      </c>
    </row>
    <row r="545" customFormat="false" ht="15" hidden="false" customHeight="true" outlineLevel="0" collapsed="false">
      <c r="A545" s="113" t="s">
        <v>2918</v>
      </c>
      <c r="B545" s="115" t="s">
        <v>2919</v>
      </c>
      <c r="C545" s="113" t="s">
        <v>2920</v>
      </c>
      <c r="E545" s="143" t="s">
        <v>2921</v>
      </c>
      <c r="F545" s="143"/>
      <c r="G545" s="140" t="s">
        <v>2922</v>
      </c>
    </row>
    <row r="546" customFormat="false" ht="24" hidden="false" customHeight="true" outlineLevel="0" collapsed="false">
      <c r="A546" s="113" t="s">
        <v>2923</v>
      </c>
      <c r="B546" s="115" t="s">
        <v>2924</v>
      </c>
      <c r="C546" s="113" t="s">
        <v>2925</v>
      </c>
      <c r="E546" s="146" t="s">
        <v>2926</v>
      </c>
      <c r="F546" s="146"/>
      <c r="G546" s="146"/>
    </row>
    <row r="547" customFormat="false" ht="15" hidden="false" customHeight="true" outlineLevel="0" collapsed="false">
      <c r="A547" s="113" t="s">
        <v>2927</v>
      </c>
      <c r="B547" s="115" t="s">
        <v>2928</v>
      </c>
      <c r="C547" s="113" t="s">
        <v>2929</v>
      </c>
      <c r="E547" s="143" t="s">
        <v>2930</v>
      </c>
      <c r="F547" s="143"/>
      <c r="G547" s="140" t="s">
        <v>2931</v>
      </c>
    </row>
    <row r="548" customFormat="false" ht="24" hidden="false" customHeight="true" outlineLevel="0" collapsed="false">
      <c r="A548" s="113" t="s">
        <v>2932</v>
      </c>
      <c r="B548" s="115" t="s">
        <v>2933</v>
      </c>
      <c r="C548" s="113" t="s">
        <v>2934</v>
      </c>
      <c r="E548" s="143" t="s">
        <v>2935</v>
      </c>
      <c r="F548" s="143"/>
      <c r="G548" s="140" t="s">
        <v>2936</v>
      </c>
    </row>
    <row r="549" customFormat="false" ht="15" hidden="false" customHeight="true" outlineLevel="0" collapsed="false">
      <c r="A549" s="113" t="s">
        <v>2937</v>
      </c>
      <c r="B549" s="115" t="s">
        <v>2938</v>
      </c>
      <c r="C549" s="113" t="s">
        <v>2939</v>
      </c>
      <c r="E549" s="146" t="s">
        <v>2940</v>
      </c>
      <c r="F549" s="146"/>
      <c r="G549" s="146"/>
    </row>
    <row r="550" customFormat="false" ht="15" hidden="false" customHeight="true" outlineLevel="0" collapsed="false">
      <c r="A550" s="113" t="s">
        <v>2941</v>
      </c>
      <c r="B550" s="115" t="s">
        <v>2942</v>
      </c>
      <c r="C550" s="113" t="s">
        <v>2943</v>
      </c>
      <c r="E550" s="143" t="s">
        <v>2906</v>
      </c>
      <c r="F550" s="143"/>
      <c r="G550" s="140" t="s">
        <v>2944</v>
      </c>
    </row>
    <row r="551" customFormat="false" ht="24" hidden="false" customHeight="true" outlineLevel="0" collapsed="false">
      <c r="A551" s="113" t="s">
        <v>2945</v>
      </c>
      <c r="B551" s="115" t="s">
        <v>2946</v>
      </c>
      <c r="C551" s="113" t="s">
        <v>2947</v>
      </c>
      <c r="E551" s="143" t="s">
        <v>2911</v>
      </c>
      <c r="F551" s="143"/>
      <c r="G551" s="140" t="s">
        <v>2948</v>
      </c>
    </row>
    <row r="552" customFormat="false" ht="15" hidden="false" customHeight="true" outlineLevel="0" collapsed="false">
      <c r="A552" s="113" t="s">
        <v>2949</v>
      </c>
      <c r="B552" s="115" t="s">
        <v>2950</v>
      </c>
      <c r="C552" s="113" t="s">
        <v>2951</v>
      </c>
      <c r="E552" s="143" t="s">
        <v>2916</v>
      </c>
      <c r="F552" s="143"/>
      <c r="G552" s="140" t="s">
        <v>2952</v>
      </c>
    </row>
    <row r="553" customFormat="false" ht="15" hidden="false" customHeight="true" outlineLevel="0" collapsed="false">
      <c r="A553" s="113" t="s">
        <v>2953</v>
      </c>
      <c r="B553" s="115" t="s">
        <v>2954</v>
      </c>
      <c r="C553" s="113" t="s">
        <v>2955</v>
      </c>
      <c r="E553" s="143" t="s">
        <v>2956</v>
      </c>
      <c r="F553" s="143"/>
      <c r="G553" s="140" t="s">
        <v>2952</v>
      </c>
    </row>
    <row r="554" customFormat="false" ht="15" hidden="false" customHeight="true" outlineLevel="0" collapsed="false">
      <c r="A554" s="113" t="s">
        <v>2957</v>
      </c>
      <c r="B554" s="115" t="s">
        <v>2958</v>
      </c>
      <c r="C554" s="113" t="s">
        <v>2959</v>
      </c>
      <c r="E554" s="143" t="s">
        <v>2960</v>
      </c>
      <c r="F554" s="143"/>
      <c r="G554" s="140" t="s">
        <v>2961</v>
      </c>
    </row>
    <row r="555" customFormat="false" ht="15" hidden="false" customHeight="true" outlineLevel="0" collapsed="false">
      <c r="A555" s="113" t="s">
        <v>2962</v>
      </c>
      <c r="B555" s="115" t="s">
        <v>2963</v>
      </c>
      <c r="C555" s="113" t="s">
        <v>2964</v>
      </c>
      <c r="E555" s="143" t="s">
        <v>2965</v>
      </c>
      <c r="F555" s="143"/>
      <c r="G555" s="140" t="s">
        <v>2966</v>
      </c>
    </row>
    <row r="556" customFormat="false" ht="24" hidden="false" customHeight="true" outlineLevel="0" collapsed="false">
      <c r="A556" s="113" t="s">
        <v>2967</v>
      </c>
      <c r="B556" s="115" t="s">
        <v>2968</v>
      </c>
      <c r="C556" s="113" t="s">
        <v>2969</v>
      </c>
      <c r="E556" s="146" t="s">
        <v>2970</v>
      </c>
      <c r="F556" s="146"/>
      <c r="G556" s="146"/>
    </row>
    <row r="557" customFormat="false" ht="15" hidden="false" customHeight="true" outlineLevel="0" collapsed="false">
      <c r="A557" s="113" t="n">
        <v>35</v>
      </c>
      <c r="B557" s="115" t="s">
        <v>2971</v>
      </c>
      <c r="C557" s="118"/>
      <c r="E557" s="146" t="s">
        <v>2972</v>
      </c>
      <c r="F557" s="146"/>
      <c r="G557" s="146"/>
    </row>
    <row r="558" customFormat="false" ht="24" hidden="false" customHeight="true" outlineLevel="0" collapsed="false">
      <c r="A558" s="113" t="s">
        <v>2973</v>
      </c>
      <c r="B558" s="115" t="s">
        <v>2974</v>
      </c>
      <c r="C558" s="113" t="s">
        <v>2975</v>
      </c>
      <c r="E558" s="143" t="s">
        <v>2976</v>
      </c>
      <c r="F558" s="143"/>
      <c r="G558" s="140" t="s">
        <v>2977</v>
      </c>
    </row>
    <row r="559" customFormat="false" ht="24" hidden="false" customHeight="true" outlineLevel="0" collapsed="false">
      <c r="A559" s="113" t="s">
        <v>2978</v>
      </c>
      <c r="B559" s="115" t="s">
        <v>2979</v>
      </c>
      <c r="C559" s="113" t="s">
        <v>2980</v>
      </c>
      <c r="E559" s="143" t="s">
        <v>2981</v>
      </c>
      <c r="F559" s="143"/>
      <c r="G559" s="140" t="s">
        <v>2982</v>
      </c>
    </row>
    <row r="560" customFormat="false" ht="24" hidden="false" customHeight="true" outlineLevel="0" collapsed="false">
      <c r="A560" s="113" t="s">
        <v>2983</v>
      </c>
      <c r="B560" s="115" t="s">
        <v>2984</v>
      </c>
      <c r="C560" s="113" t="s">
        <v>2985</v>
      </c>
      <c r="E560" s="143" t="s">
        <v>2986</v>
      </c>
      <c r="F560" s="143"/>
      <c r="G560" s="140" t="s">
        <v>2987</v>
      </c>
    </row>
    <row r="561" customFormat="false" ht="24" hidden="false" customHeight="true" outlineLevel="0" collapsed="false">
      <c r="A561" s="113" t="s">
        <v>2988</v>
      </c>
      <c r="B561" s="115" t="s">
        <v>2989</v>
      </c>
      <c r="C561" s="113" t="s">
        <v>2990</v>
      </c>
      <c r="E561" s="143" t="s">
        <v>2991</v>
      </c>
      <c r="F561" s="143"/>
      <c r="G561" s="140" t="s">
        <v>2992</v>
      </c>
    </row>
    <row r="562" customFormat="false" ht="24" hidden="false" customHeight="true" outlineLevel="0" collapsed="false">
      <c r="A562" s="113" t="s">
        <v>2993</v>
      </c>
      <c r="B562" s="115" t="s">
        <v>2994</v>
      </c>
      <c r="C562" s="113" t="s">
        <v>2995</v>
      </c>
      <c r="E562" s="143" t="s">
        <v>2996</v>
      </c>
      <c r="F562" s="143"/>
      <c r="G562" s="140" t="s">
        <v>2997</v>
      </c>
    </row>
    <row r="563" customFormat="false" ht="24" hidden="false" customHeight="true" outlineLevel="0" collapsed="false">
      <c r="A563" s="113" t="s">
        <v>2998</v>
      </c>
      <c r="B563" s="115" t="s">
        <v>2999</v>
      </c>
      <c r="C563" s="113" t="s">
        <v>3000</v>
      </c>
      <c r="E563" s="143" t="s">
        <v>3001</v>
      </c>
      <c r="F563" s="143"/>
      <c r="G563" s="140" t="s">
        <v>3002</v>
      </c>
    </row>
    <row r="564" customFormat="false" ht="24" hidden="false" customHeight="true" outlineLevel="0" collapsed="false">
      <c r="A564" s="113" t="s">
        <v>3003</v>
      </c>
      <c r="B564" s="115" t="s">
        <v>3004</v>
      </c>
      <c r="C564" s="113" t="s">
        <v>3005</v>
      </c>
      <c r="E564" s="143" t="s">
        <v>3006</v>
      </c>
      <c r="F564" s="143"/>
      <c r="G564" s="140" t="s">
        <v>3007</v>
      </c>
    </row>
    <row r="565" customFormat="false" ht="24" hidden="false" customHeight="true" outlineLevel="0" collapsed="false">
      <c r="A565" s="113" t="s">
        <v>3008</v>
      </c>
      <c r="B565" s="115" t="s">
        <v>3009</v>
      </c>
      <c r="C565" s="113" t="s">
        <v>3010</v>
      </c>
      <c r="E565" s="143" t="s">
        <v>3011</v>
      </c>
      <c r="F565" s="143"/>
      <c r="G565" s="140" t="s">
        <v>3012</v>
      </c>
    </row>
    <row r="566" customFormat="false" ht="24" hidden="false" customHeight="true" outlineLevel="0" collapsed="false">
      <c r="A566" s="113" t="s">
        <v>3013</v>
      </c>
      <c r="B566" s="115" t="s">
        <v>3014</v>
      </c>
      <c r="C566" s="113" t="s">
        <v>3015</v>
      </c>
      <c r="E566" s="143" t="s">
        <v>3016</v>
      </c>
      <c r="F566" s="143"/>
      <c r="G566" s="140" t="s">
        <v>3017</v>
      </c>
    </row>
    <row r="567" customFormat="false" ht="60" hidden="false" customHeight="true" outlineLevel="0" collapsed="false">
      <c r="A567" s="113" t="n">
        <v>36</v>
      </c>
      <c r="B567" s="115" t="s">
        <v>3018</v>
      </c>
      <c r="C567" s="118"/>
      <c r="E567" s="146" t="s">
        <v>3019</v>
      </c>
      <c r="F567" s="146"/>
      <c r="G567" s="146"/>
    </row>
    <row r="568" customFormat="false" ht="24" hidden="false" customHeight="true" outlineLevel="0" collapsed="false">
      <c r="A568" s="113" t="s">
        <v>3020</v>
      </c>
      <c r="B568" s="115" t="s">
        <v>3021</v>
      </c>
      <c r="C568" s="113" t="s">
        <v>3022</v>
      </c>
      <c r="E568" s="143" t="s">
        <v>3023</v>
      </c>
      <c r="F568" s="143"/>
      <c r="G568" s="140" t="s">
        <v>3024</v>
      </c>
    </row>
    <row r="569" customFormat="false" ht="24" hidden="false" customHeight="true" outlineLevel="0" collapsed="false">
      <c r="A569" s="113" t="s">
        <v>3025</v>
      </c>
      <c r="B569" s="115" t="s">
        <v>3026</v>
      </c>
      <c r="C569" s="113" t="s">
        <v>3027</v>
      </c>
      <c r="E569" s="143" t="s">
        <v>3028</v>
      </c>
      <c r="F569" s="143"/>
      <c r="G569" s="140" t="s">
        <v>3029</v>
      </c>
    </row>
    <row r="570" customFormat="false" ht="36" hidden="false" customHeight="true" outlineLevel="0" collapsed="false">
      <c r="A570" s="113" t="s">
        <v>3030</v>
      </c>
      <c r="B570" s="115" t="s">
        <v>3031</v>
      </c>
      <c r="C570" s="113" t="s">
        <v>3032</v>
      </c>
      <c r="E570" s="143" t="s">
        <v>3033</v>
      </c>
      <c r="F570" s="143"/>
      <c r="G570" s="140" t="s">
        <v>3034</v>
      </c>
    </row>
    <row r="571" customFormat="false" ht="72" hidden="false" customHeight="true" outlineLevel="0" collapsed="false">
      <c r="A571" s="113" t="s">
        <v>3035</v>
      </c>
      <c r="B571" s="115" t="s">
        <v>3036</v>
      </c>
      <c r="C571" s="113" t="s">
        <v>3037</v>
      </c>
      <c r="E571" s="143" t="s">
        <v>3038</v>
      </c>
      <c r="F571" s="143"/>
      <c r="G571" s="140" t="s">
        <v>3039</v>
      </c>
    </row>
    <row r="572" customFormat="false" ht="24" hidden="false" customHeight="true" outlineLevel="0" collapsed="false">
      <c r="A572" s="113" t="s">
        <v>3040</v>
      </c>
      <c r="B572" s="115" t="s">
        <v>3041</v>
      </c>
      <c r="C572" s="113" t="s">
        <v>3042</v>
      </c>
      <c r="E572" s="143" t="s">
        <v>3043</v>
      </c>
      <c r="F572" s="143"/>
      <c r="G572" s="140" t="s">
        <v>3044</v>
      </c>
    </row>
    <row r="573" customFormat="false" ht="24" hidden="false" customHeight="true" outlineLevel="0" collapsed="false">
      <c r="A573" s="113" t="s">
        <v>3045</v>
      </c>
      <c r="B573" s="115" t="s">
        <v>3046</v>
      </c>
      <c r="C573" s="113" t="s">
        <v>3047</v>
      </c>
      <c r="E573" s="143" t="s">
        <v>3048</v>
      </c>
      <c r="F573" s="143"/>
      <c r="G573" s="140" t="s">
        <v>3049</v>
      </c>
    </row>
    <row r="574" customFormat="false" ht="15" hidden="false" customHeight="true" outlineLevel="0" collapsed="false">
      <c r="A574" s="113" t="s">
        <v>3050</v>
      </c>
      <c r="B574" s="115" t="s">
        <v>3051</v>
      </c>
      <c r="C574" s="113" t="s">
        <v>3052</v>
      </c>
      <c r="E574" s="143" t="s">
        <v>3053</v>
      </c>
      <c r="F574" s="143"/>
      <c r="G574" s="140" t="s">
        <v>3054</v>
      </c>
    </row>
    <row r="575" customFormat="false" ht="15" hidden="false" customHeight="true" outlineLevel="0" collapsed="false">
      <c r="A575" s="113" t="s">
        <v>3055</v>
      </c>
      <c r="B575" s="115" t="s">
        <v>3056</v>
      </c>
      <c r="C575" s="113" t="s">
        <v>3057</v>
      </c>
      <c r="E575" s="143" t="s">
        <v>3058</v>
      </c>
      <c r="F575" s="143"/>
      <c r="G575" s="140" t="s">
        <v>3059</v>
      </c>
    </row>
    <row r="576" customFormat="false" ht="156" hidden="false" customHeight="true" outlineLevel="0" collapsed="false">
      <c r="A576" s="113" t="n">
        <v>37</v>
      </c>
      <c r="B576" s="115" t="s">
        <v>3060</v>
      </c>
      <c r="C576" s="118"/>
      <c r="E576" s="143" t="s">
        <v>3061</v>
      </c>
      <c r="F576" s="143"/>
      <c r="G576" s="140" t="s">
        <v>3062</v>
      </c>
    </row>
    <row r="577" customFormat="false" ht="15" hidden="false" customHeight="true" outlineLevel="0" collapsed="false">
      <c r="A577" s="113" t="s">
        <v>3063</v>
      </c>
      <c r="B577" s="115" t="s">
        <v>3064</v>
      </c>
      <c r="C577" s="113" t="s">
        <v>3065</v>
      </c>
      <c r="E577" s="143" t="s">
        <v>3066</v>
      </c>
      <c r="F577" s="143"/>
      <c r="G577" s="140" t="s">
        <v>3067</v>
      </c>
    </row>
    <row r="578" customFormat="false" ht="15" hidden="false" customHeight="true" outlineLevel="0" collapsed="false">
      <c r="A578" s="113" t="s">
        <v>3068</v>
      </c>
      <c r="B578" s="115" t="s">
        <v>3069</v>
      </c>
      <c r="C578" s="113" t="s">
        <v>3070</v>
      </c>
      <c r="E578" s="146" t="s">
        <v>3071</v>
      </c>
      <c r="F578" s="146"/>
      <c r="G578" s="146"/>
    </row>
    <row r="579" customFormat="false" ht="36" hidden="false" customHeight="true" outlineLevel="0" collapsed="false">
      <c r="A579" s="113" t="s">
        <v>3072</v>
      </c>
      <c r="B579" s="115" t="s">
        <v>3073</v>
      </c>
      <c r="C579" s="113" t="s">
        <v>3074</v>
      </c>
      <c r="E579" s="143" t="s">
        <v>3075</v>
      </c>
      <c r="F579" s="143"/>
      <c r="G579" s="140" t="s">
        <v>3076</v>
      </c>
    </row>
    <row r="580" customFormat="false" ht="48" hidden="false" customHeight="true" outlineLevel="0" collapsed="false">
      <c r="A580" s="113" t="s">
        <v>3077</v>
      </c>
      <c r="B580" s="115" t="s">
        <v>3078</v>
      </c>
      <c r="C580" s="113" t="s">
        <v>3079</v>
      </c>
      <c r="E580" s="143" t="s">
        <v>3080</v>
      </c>
      <c r="F580" s="143"/>
      <c r="G580" s="140" t="s">
        <v>3081</v>
      </c>
    </row>
    <row r="581" customFormat="false" ht="60" hidden="false" customHeight="true" outlineLevel="0" collapsed="false">
      <c r="A581" s="113" t="n">
        <v>38</v>
      </c>
      <c r="B581" s="115" t="s">
        <v>3082</v>
      </c>
      <c r="C581" s="118"/>
      <c r="E581" s="143" t="s">
        <v>3083</v>
      </c>
      <c r="F581" s="143"/>
      <c r="G581" s="140" t="s">
        <v>3084</v>
      </c>
    </row>
    <row r="582" customFormat="false" ht="24" hidden="false" customHeight="true" outlineLevel="0" collapsed="false">
      <c r="A582" s="113" t="s">
        <v>3085</v>
      </c>
      <c r="B582" s="115" t="s">
        <v>3086</v>
      </c>
      <c r="C582" s="113" t="s">
        <v>3087</v>
      </c>
      <c r="E582" s="146" t="s">
        <v>3088</v>
      </c>
      <c r="F582" s="146"/>
      <c r="G582" s="146"/>
    </row>
    <row r="583" customFormat="false" ht="15" hidden="false" customHeight="true" outlineLevel="0" collapsed="false">
      <c r="A583" s="113" t="s">
        <v>3089</v>
      </c>
      <c r="B583" s="115" t="s">
        <v>3090</v>
      </c>
      <c r="C583" s="113" t="s">
        <v>3091</v>
      </c>
      <c r="E583" s="143" t="s">
        <v>3092</v>
      </c>
      <c r="F583" s="143"/>
      <c r="G583" s="140" t="s">
        <v>3093</v>
      </c>
    </row>
    <row r="584" customFormat="false" ht="24" hidden="false" customHeight="true" outlineLevel="0" collapsed="false">
      <c r="A584" s="113" t="s">
        <v>3094</v>
      </c>
      <c r="B584" s="115" t="s">
        <v>3095</v>
      </c>
      <c r="C584" s="113" t="s">
        <v>3096</v>
      </c>
      <c r="E584" s="143" t="s">
        <v>3097</v>
      </c>
      <c r="F584" s="143"/>
      <c r="G584" s="140" t="s">
        <v>3098</v>
      </c>
    </row>
    <row r="585" customFormat="false" ht="24" hidden="false" customHeight="true" outlineLevel="0" collapsed="false">
      <c r="A585" s="113" t="n">
        <v>39</v>
      </c>
      <c r="B585" s="115" t="s">
        <v>3099</v>
      </c>
      <c r="C585" s="118"/>
      <c r="E585" s="143" t="s">
        <v>3100</v>
      </c>
      <c r="F585" s="143"/>
      <c r="G585" s="140" t="s">
        <v>3101</v>
      </c>
    </row>
    <row r="586" customFormat="false" ht="15" hidden="false" customHeight="true" outlineLevel="0" collapsed="false">
      <c r="A586" s="131" t="s">
        <v>3102</v>
      </c>
      <c r="B586" s="131"/>
      <c r="C586" s="131"/>
      <c r="E586" s="146" t="s">
        <v>3103</v>
      </c>
      <c r="F586" s="146"/>
      <c r="G586" s="146"/>
    </row>
    <row r="587" customFormat="false" ht="15" hidden="false" customHeight="true" outlineLevel="0" collapsed="false">
      <c r="A587" s="132" t="s">
        <v>3104</v>
      </c>
      <c r="B587" s="132"/>
      <c r="C587" s="132"/>
      <c r="E587" s="143" t="s">
        <v>3105</v>
      </c>
      <c r="F587" s="143"/>
      <c r="G587" s="140" t="s">
        <v>3106</v>
      </c>
    </row>
    <row r="588" customFormat="false" ht="24" hidden="false" customHeight="true" outlineLevel="0" collapsed="false">
      <c r="A588" s="133" t="s">
        <v>3107</v>
      </c>
      <c r="B588" s="134" t="s">
        <v>3108</v>
      </c>
      <c r="C588" s="133" t="s">
        <v>1363</v>
      </c>
      <c r="E588" s="143" t="s">
        <v>2935</v>
      </c>
      <c r="F588" s="143"/>
      <c r="G588" s="140" t="s">
        <v>3109</v>
      </c>
    </row>
    <row r="589" customFormat="false" ht="24" hidden="false" customHeight="true" outlineLevel="0" collapsed="false">
      <c r="A589" s="133" t="s">
        <v>3110</v>
      </c>
      <c r="B589" s="134" t="s">
        <v>3111</v>
      </c>
      <c r="C589" s="133" t="s">
        <v>1365</v>
      </c>
      <c r="E589" s="143" t="s">
        <v>3112</v>
      </c>
      <c r="F589" s="143"/>
      <c r="G589" s="140" t="s">
        <v>3113</v>
      </c>
    </row>
    <row r="590" customFormat="false" ht="24" hidden="false" customHeight="true" outlineLevel="0" collapsed="false">
      <c r="A590" s="133" t="s">
        <v>3114</v>
      </c>
      <c r="B590" s="134" t="s">
        <v>3115</v>
      </c>
      <c r="C590" s="133" t="s">
        <v>1367</v>
      </c>
      <c r="E590" s="146" t="s">
        <v>3116</v>
      </c>
      <c r="F590" s="146"/>
      <c r="G590" s="146"/>
    </row>
    <row r="591" customFormat="false" ht="24" hidden="false" customHeight="true" outlineLevel="0" collapsed="false">
      <c r="A591" s="113" t="s">
        <v>3117</v>
      </c>
      <c r="B591" s="115" t="s">
        <v>3118</v>
      </c>
      <c r="C591" s="113" t="s">
        <v>3119</v>
      </c>
      <c r="E591" s="143" t="s">
        <v>3120</v>
      </c>
      <c r="F591" s="143"/>
      <c r="G591" s="140" t="s">
        <v>3121</v>
      </c>
    </row>
    <row r="592" customFormat="false" ht="15" hidden="false" customHeight="true" outlineLevel="0" collapsed="false">
      <c r="A592" s="131" t="s">
        <v>3122</v>
      </c>
      <c r="B592" s="131"/>
      <c r="C592" s="131"/>
      <c r="E592" s="143" t="s">
        <v>2589</v>
      </c>
      <c r="F592" s="143"/>
      <c r="G592" s="140" t="s">
        <v>3123</v>
      </c>
    </row>
    <row r="593" customFormat="false" ht="24" hidden="false" customHeight="true" outlineLevel="0" collapsed="false">
      <c r="A593" s="113" t="s">
        <v>3124</v>
      </c>
      <c r="B593" s="115" t="s">
        <v>3125</v>
      </c>
      <c r="C593" s="113" t="s">
        <v>3126</v>
      </c>
      <c r="E593" s="143" t="s">
        <v>3127</v>
      </c>
      <c r="F593" s="143"/>
      <c r="G593" s="140" t="s">
        <v>3128</v>
      </c>
    </row>
    <row r="594" customFormat="false" ht="15" hidden="false" customHeight="true" outlineLevel="0" collapsed="false">
      <c r="A594" s="132" t="s">
        <v>3129</v>
      </c>
      <c r="B594" s="132"/>
      <c r="C594" s="132"/>
      <c r="E594" s="143" t="s">
        <v>3130</v>
      </c>
      <c r="F594" s="143"/>
      <c r="G594" s="140" t="s">
        <v>3131</v>
      </c>
    </row>
    <row r="595" customFormat="false" ht="24" hidden="false" customHeight="true" outlineLevel="0" collapsed="false">
      <c r="A595" s="133" t="s">
        <v>3124</v>
      </c>
      <c r="B595" s="134" t="s">
        <v>3132</v>
      </c>
      <c r="C595" s="133" t="s">
        <v>3126</v>
      </c>
      <c r="E595" s="143" t="s">
        <v>3133</v>
      </c>
      <c r="F595" s="143"/>
      <c r="G595" s="140" t="s">
        <v>3134</v>
      </c>
    </row>
    <row r="596" customFormat="false" ht="144" hidden="false" customHeight="true" outlineLevel="0" collapsed="false">
      <c r="A596" s="113" t="n">
        <v>40</v>
      </c>
      <c r="B596" s="115" t="s">
        <v>3135</v>
      </c>
      <c r="C596" s="118"/>
      <c r="E596" s="143" t="s">
        <v>3136</v>
      </c>
      <c r="F596" s="143"/>
      <c r="G596" s="140" t="s">
        <v>3137</v>
      </c>
    </row>
    <row r="597" customFormat="false" ht="24" hidden="false" customHeight="true" outlineLevel="0" collapsed="false">
      <c r="A597" s="113" t="s">
        <v>3138</v>
      </c>
      <c r="B597" s="115" t="s">
        <v>3139</v>
      </c>
      <c r="C597" s="113" t="s">
        <v>3140</v>
      </c>
      <c r="E597" s="143" t="s">
        <v>3141</v>
      </c>
      <c r="F597" s="143"/>
      <c r="G597" s="140" t="s">
        <v>3142</v>
      </c>
    </row>
    <row r="598" customFormat="false" ht="15" hidden="false" customHeight="true" outlineLevel="0" collapsed="false">
      <c r="A598" s="131" t="s">
        <v>3143</v>
      </c>
      <c r="B598" s="131"/>
      <c r="C598" s="131"/>
      <c r="E598" s="143" t="s">
        <v>3144</v>
      </c>
      <c r="F598" s="143"/>
      <c r="G598" s="140" t="s">
        <v>3145</v>
      </c>
    </row>
    <row r="599" customFormat="false" ht="15" hidden="false" customHeight="true" outlineLevel="0" collapsed="false">
      <c r="A599" s="132" t="s">
        <v>3146</v>
      </c>
      <c r="B599" s="132"/>
      <c r="C599" s="132"/>
      <c r="E599" s="146" t="s">
        <v>3147</v>
      </c>
      <c r="F599" s="146"/>
      <c r="G599" s="146"/>
    </row>
    <row r="600" customFormat="false" ht="24" hidden="false" customHeight="true" outlineLevel="0" collapsed="false">
      <c r="A600" s="133" t="s">
        <v>3148</v>
      </c>
      <c r="B600" s="134" t="s">
        <v>3149</v>
      </c>
      <c r="C600" s="133" t="s">
        <v>1373</v>
      </c>
      <c r="E600" s="143" t="s">
        <v>3150</v>
      </c>
      <c r="F600" s="143"/>
      <c r="G600" s="140" t="s">
        <v>3151</v>
      </c>
    </row>
    <row r="601" customFormat="false" ht="36" hidden="false" customHeight="true" outlineLevel="0" collapsed="false">
      <c r="A601" s="113" t="s">
        <v>3152</v>
      </c>
      <c r="B601" s="115" t="s">
        <v>3153</v>
      </c>
      <c r="C601" s="113" t="s">
        <v>3154</v>
      </c>
      <c r="E601" s="143" t="s">
        <v>3155</v>
      </c>
      <c r="F601" s="143"/>
      <c r="G601" s="140" t="s">
        <v>3156</v>
      </c>
    </row>
    <row r="602" customFormat="false" ht="15" hidden="false" customHeight="true" outlineLevel="0" collapsed="false">
      <c r="A602" s="131" t="s">
        <v>3157</v>
      </c>
      <c r="B602" s="131"/>
      <c r="C602" s="131"/>
      <c r="E602" s="143" t="s">
        <v>3158</v>
      </c>
      <c r="F602" s="143"/>
      <c r="G602" s="140" t="s">
        <v>3159</v>
      </c>
    </row>
    <row r="603" customFormat="false" ht="24" hidden="false" customHeight="true" outlineLevel="0" collapsed="false">
      <c r="A603" s="113" t="s">
        <v>3160</v>
      </c>
      <c r="B603" s="115" t="s">
        <v>3161</v>
      </c>
      <c r="C603" s="113" t="s">
        <v>1375</v>
      </c>
      <c r="E603" s="146" t="s">
        <v>3162</v>
      </c>
      <c r="F603" s="146"/>
      <c r="G603" s="146"/>
    </row>
    <row r="604" customFormat="false" ht="15" hidden="false" customHeight="true" outlineLevel="0" collapsed="false">
      <c r="A604" s="132" t="s">
        <v>3163</v>
      </c>
      <c r="B604" s="132"/>
      <c r="C604" s="132"/>
      <c r="E604" s="143" t="s">
        <v>3164</v>
      </c>
      <c r="F604" s="143"/>
      <c r="G604" s="140" t="s">
        <v>3165</v>
      </c>
    </row>
    <row r="605" customFormat="false" ht="15" hidden="false" customHeight="true" outlineLevel="0" collapsed="false">
      <c r="A605" s="133" t="s">
        <v>3160</v>
      </c>
      <c r="B605" s="134" t="s">
        <v>3166</v>
      </c>
      <c r="C605" s="133" t="s">
        <v>1375</v>
      </c>
      <c r="E605" s="143" t="s">
        <v>3167</v>
      </c>
      <c r="F605" s="143"/>
      <c r="G605" s="140" t="s">
        <v>3168</v>
      </c>
    </row>
    <row r="606" customFormat="false" ht="24" hidden="false" customHeight="true" outlineLevel="0" collapsed="false">
      <c r="A606" s="113" t="s">
        <v>3169</v>
      </c>
      <c r="B606" s="115" t="s">
        <v>3170</v>
      </c>
      <c r="C606" s="113" t="s">
        <v>3171</v>
      </c>
      <c r="E606" s="143" t="s">
        <v>3172</v>
      </c>
      <c r="F606" s="143"/>
      <c r="G606" s="140" t="s">
        <v>3173</v>
      </c>
    </row>
    <row r="607" customFormat="false" ht="15" hidden="false" customHeight="true" outlineLevel="0" collapsed="false">
      <c r="A607" s="113" t="s">
        <v>3174</v>
      </c>
      <c r="B607" s="115" t="s">
        <v>3175</v>
      </c>
      <c r="C607" s="113" t="s">
        <v>3176</v>
      </c>
      <c r="E607" s="143" t="s">
        <v>3177</v>
      </c>
      <c r="F607" s="143"/>
      <c r="G607" s="140" t="s">
        <v>3178</v>
      </c>
    </row>
    <row r="608" customFormat="false" ht="15" hidden="false" customHeight="true" outlineLevel="0" collapsed="false">
      <c r="A608" s="113" t="s">
        <v>3179</v>
      </c>
      <c r="B608" s="115" t="s">
        <v>3180</v>
      </c>
      <c r="C608" s="113" t="s">
        <v>3181</v>
      </c>
      <c r="E608" s="143" t="s">
        <v>3182</v>
      </c>
      <c r="F608" s="143"/>
      <c r="G608" s="140" t="s">
        <v>3183</v>
      </c>
    </row>
    <row r="609" customFormat="false" ht="15" hidden="false" customHeight="true" outlineLevel="0" collapsed="false">
      <c r="A609" s="131" t="s">
        <v>3184</v>
      </c>
      <c r="B609" s="131"/>
      <c r="C609" s="131"/>
      <c r="E609" s="145" t="s">
        <v>3185</v>
      </c>
      <c r="F609" s="145"/>
      <c r="G609" s="145"/>
    </row>
    <row r="610" customFormat="false" ht="24" hidden="false" customHeight="true" outlineLevel="0" collapsed="false">
      <c r="A610" s="113" t="s">
        <v>3186</v>
      </c>
      <c r="B610" s="115" t="s">
        <v>3187</v>
      </c>
      <c r="C610" s="113" t="s">
        <v>3188</v>
      </c>
      <c r="E610" s="143" t="s">
        <v>3189</v>
      </c>
      <c r="F610" s="143"/>
      <c r="G610" s="140" t="s">
        <v>3190</v>
      </c>
    </row>
    <row r="611" customFormat="false" ht="15" hidden="false" customHeight="true" outlineLevel="0" collapsed="false">
      <c r="A611" s="132" t="s">
        <v>3191</v>
      </c>
      <c r="B611" s="132"/>
      <c r="C611" s="132"/>
      <c r="E611" s="146" t="s">
        <v>3192</v>
      </c>
      <c r="F611" s="146"/>
      <c r="G611" s="146"/>
    </row>
    <row r="612" customFormat="false" ht="15" hidden="false" customHeight="true" outlineLevel="0" collapsed="false">
      <c r="A612" s="133" t="s">
        <v>3186</v>
      </c>
      <c r="B612" s="134" t="s">
        <v>3193</v>
      </c>
      <c r="C612" s="133" t="s">
        <v>3188</v>
      </c>
      <c r="E612" s="143" t="s">
        <v>3194</v>
      </c>
      <c r="F612" s="143"/>
      <c r="G612" s="136"/>
    </row>
    <row r="613" customFormat="false" ht="32.8" hidden="false" customHeight="false" outlineLevel="0" collapsed="false">
      <c r="A613" s="113" t="s">
        <v>3195</v>
      </c>
      <c r="B613" s="115" t="s">
        <v>3196</v>
      </c>
      <c r="C613" s="113" t="s">
        <v>3197</v>
      </c>
      <c r="E613" s="143"/>
      <c r="F613" s="143"/>
      <c r="G613" s="140" t="s">
        <v>3198</v>
      </c>
    </row>
    <row r="614" customFormat="false" ht="15" hidden="false" customHeight="true" outlineLevel="0" collapsed="false">
      <c r="A614" s="113" t="s">
        <v>3199</v>
      </c>
      <c r="B614" s="115" t="s">
        <v>3200</v>
      </c>
      <c r="C614" s="113" t="s">
        <v>3201</v>
      </c>
      <c r="E614" s="143" t="s">
        <v>3202</v>
      </c>
      <c r="F614" s="143"/>
      <c r="G614" s="136"/>
    </row>
    <row r="615" customFormat="false" ht="15" hidden="false" customHeight="false" outlineLevel="0" collapsed="false">
      <c r="A615" s="113" t="s">
        <v>3203</v>
      </c>
      <c r="B615" s="115" t="s">
        <v>3204</v>
      </c>
      <c r="C615" s="113" t="s">
        <v>3205</v>
      </c>
      <c r="E615" s="143"/>
      <c r="F615" s="143"/>
      <c r="G615" s="140" t="s">
        <v>3206</v>
      </c>
    </row>
    <row r="616" customFormat="false" ht="15" hidden="false" customHeight="true" outlineLevel="0" collapsed="false">
      <c r="A616" s="113" t="s">
        <v>3207</v>
      </c>
      <c r="B616" s="115" t="s">
        <v>3208</v>
      </c>
      <c r="C616" s="113" t="s">
        <v>3209</v>
      </c>
      <c r="E616" s="143" t="s">
        <v>3210</v>
      </c>
      <c r="F616" s="143"/>
      <c r="G616" s="136"/>
    </row>
    <row r="617" customFormat="false" ht="15" hidden="false" customHeight="false" outlineLevel="0" collapsed="false">
      <c r="A617" s="113" t="s">
        <v>3211</v>
      </c>
      <c r="B617" s="115" t="s">
        <v>3212</v>
      </c>
      <c r="C617" s="113" t="s">
        <v>3213</v>
      </c>
      <c r="E617" s="143"/>
      <c r="F617" s="143"/>
      <c r="G617" s="140" t="s">
        <v>3214</v>
      </c>
    </row>
    <row r="618" customFormat="false" ht="24" hidden="false" customHeight="true" outlineLevel="0" collapsed="false">
      <c r="A618" s="113" t="s">
        <v>3215</v>
      </c>
      <c r="B618" s="115" t="s">
        <v>3216</v>
      </c>
      <c r="C618" s="113" t="s">
        <v>3217</v>
      </c>
      <c r="E618" s="143" t="s">
        <v>3218</v>
      </c>
      <c r="F618" s="143"/>
      <c r="G618" s="140" t="s">
        <v>3219</v>
      </c>
    </row>
    <row r="619" customFormat="false" ht="48" hidden="false" customHeight="true" outlineLevel="0" collapsed="false">
      <c r="A619" s="113" t="s">
        <v>3220</v>
      </c>
      <c r="B619" s="115" t="s">
        <v>3221</v>
      </c>
      <c r="C619" s="113" t="s">
        <v>3222</v>
      </c>
      <c r="E619" s="143" t="s">
        <v>3223</v>
      </c>
      <c r="F619" s="143"/>
      <c r="G619" s="140" t="s">
        <v>3224</v>
      </c>
    </row>
    <row r="620" customFormat="false" ht="48" hidden="false" customHeight="true" outlineLevel="0" collapsed="false">
      <c r="A620" s="113" t="n">
        <v>41</v>
      </c>
      <c r="B620" s="115" t="s">
        <v>3225</v>
      </c>
      <c r="C620" s="118"/>
      <c r="E620" s="143" t="s">
        <v>3226</v>
      </c>
      <c r="F620" s="143"/>
      <c r="G620" s="140" t="s">
        <v>3227</v>
      </c>
    </row>
    <row r="621" customFormat="false" ht="15" hidden="false" customHeight="false" outlineLevel="0" collapsed="false">
      <c r="A621" s="113" t="s">
        <v>3228</v>
      </c>
      <c r="B621" s="115" t="s">
        <v>3229</v>
      </c>
      <c r="C621" s="113" t="s">
        <v>3230</v>
      </c>
      <c r="E621" s="143"/>
      <c r="F621" s="143"/>
      <c r="G621" s="140" t="s">
        <v>3231</v>
      </c>
    </row>
    <row r="622" customFormat="false" ht="15" hidden="false" customHeight="true" outlineLevel="0" collapsed="false">
      <c r="A622" s="113" t="s">
        <v>3232</v>
      </c>
      <c r="B622" s="115" t="s">
        <v>3233</v>
      </c>
      <c r="C622" s="113" t="s">
        <v>3234</v>
      </c>
      <c r="E622" s="146" t="s">
        <v>3235</v>
      </c>
      <c r="F622" s="146"/>
      <c r="G622" s="146"/>
    </row>
    <row r="623" customFormat="false" ht="15" hidden="false" customHeight="true" outlineLevel="0" collapsed="false">
      <c r="A623" s="113" t="s">
        <v>3236</v>
      </c>
      <c r="B623" s="115" t="s">
        <v>3237</v>
      </c>
      <c r="C623" s="113" t="s">
        <v>3238</v>
      </c>
      <c r="E623" s="143" t="s">
        <v>3239</v>
      </c>
      <c r="F623" s="143"/>
      <c r="G623" s="140" t="s">
        <v>3240</v>
      </c>
    </row>
    <row r="624" customFormat="false" ht="24" hidden="false" customHeight="true" outlineLevel="0" collapsed="false">
      <c r="A624" s="113" t="s">
        <v>3241</v>
      </c>
      <c r="B624" s="115" t="s">
        <v>3242</v>
      </c>
      <c r="C624" s="113" t="s">
        <v>3243</v>
      </c>
      <c r="E624" s="143" t="s">
        <v>3244</v>
      </c>
      <c r="F624" s="143"/>
      <c r="G624" s="140" t="s">
        <v>3245</v>
      </c>
    </row>
    <row r="625" customFormat="false" ht="15" hidden="false" customHeight="true" outlineLevel="0" collapsed="false">
      <c r="A625" s="113" t="s">
        <v>3246</v>
      </c>
      <c r="B625" s="115" t="s">
        <v>3247</v>
      </c>
      <c r="C625" s="113" t="s">
        <v>3248</v>
      </c>
      <c r="E625" s="143" t="s">
        <v>3249</v>
      </c>
      <c r="F625" s="143"/>
      <c r="G625" s="140" t="s">
        <v>3250</v>
      </c>
    </row>
    <row r="626" customFormat="false" ht="15" hidden="false" customHeight="true" outlineLevel="0" collapsed="false">
      <c r="A626" s="113" t="s">
        <v>3251</v>
      </c>
      <c r="B626" s="115" t="s">
        <v>3252</v>
      </c>
      <c r="C626" s="113" t="s">
        <v>3253</v>
      </c>
      <c r="E626" s="143" t="s">
        <v>3254</v>
      </c>
      <c r="F626" s="143"/>
      <c r="G626" s="140" t="s">
        <v>3255</v>
      </c>
    </row>
    <row r="627" customFormat="false" ht="15" hidden="false" customHeight="true" outlineLevel="0" collapsed="false">
      <c r="A627" s="113" t="s">
        <v>3256</v>
      </c>
      <c r="B627" s="115" t="s">
        <v>3257</v>
      </c>
      <c r="C627" s="113" t="s">
        <v>3258</v>
      </c>
      <c r="E627" s="143" t="s">
        <v>3259</v>
      </c>
      <c r="F627" s="143"/>
      <c r="G627" s="136"/>
    </row>
    <row r="628" customFormat="false" ht="15" hidden="false" customHeight="false" outlineLevel="0" collapsed="false">
      <c r="A628" s="113" t="s">
        <v>3260</v>
      </c>
      <c r="B628" s="115" t="s">
        <v>3261</v>
      </c>
      <c r="C628" s="113" t="s">
        <v>3262</v>
      </c>
      <c r="E628" s="143"/>
      <c r="F628" s="143"/>
      <c r="G628" s="140" t="s">
        <v>3263</v>
      </c>
    </row>
    <row r="629" customFormat="false" ht="15" hidden="false" customHeight="true" outlineLevel="0" collapsed="false">
      <c r="A629" s="131" t="s">
        <v>3264</v>
      </c>
      <c r="B629" s="131"/>
      <c r="C629" s="131"/>
      <c r="E629" s="143" t="s">
        <v>3265</v>
      </c>
      <c r="F629" s="143"/>
      <c r="G629" s="140" t="s">
        <v>3266</v>
      </c>
    </row>
    <row r="630" customFormat="false" ht="15" hidden="false" customHeight="false" outlineLevel="0" collapsed="false">
      <c r="A630" s="113" t="s">
        <v>3267</v>
      </c>
      <c r="B630" s="115" t="s">
        <v>3268</v>
      </c>
      <c r="C630" s="113" t="s">
        <v>3269</v>
      </c>
      <c r="E630" s="143"/>
      <c r="F630" s="143"/>
      <c r="G630" s="140" t="s">
        <v>3270</v>
      </c>
    </row>
    <row r="631" customFormat="false" ht="15" hidden="false" customHeight="true" outlineLevel="0" collapsed="false">
      <c r="A631" s="131" t="s">
        <v>3271</v>
      </c>
      <c r="B631" s="131"/>
      <c r="C631" s="131"/>
      <c r="E631" s="143"/>
      <c r="F631" s="143"/>
      <c r="G631" s="140" t="s">
        <v>3272</v>
      </c>
    </row>
    <row r="632" customFormat="false" ht="15" hidden="false" customHeight="true" outlineLevel="0" collapsed="false">
      <c r="A632" s="113" t="s">
        <v>3273</v>
      </c>
      <c r="B632" s="115" t="s">
        <v>3274</v>
      </c>
      <c r="C632" s="113" t="s">
        <v>3275</v>
      </c>
      <c r="E632" s="146" t="s">
        <v>3276</v>
      </c>
      <c r="F632" s="146"/>
      <c r="G632" s="146"/>
    </row>
    <row r="633" customFormat="false" ht="36" hidden="false" customHeight="true" outlineLevel="0" collapsed="false">
      <c r="A633" s="113" t="s">
        <v>3277</v>
      </c>
      <c r="B633" s="115" t="s">
        <v>3278</v>
      </c>
      <c r="C633" s="113" t="s">
        <v>3279</v>
      </c>
      <c r="E633" s="143" t="s">
        <v>3280</v>
      </c>
      <c r="F633" s="143"/>
      <c r="G633" s="140" t="s">
        <v>3281</v>
      </c>
    </row>
    <row r="634" customFormat="false" ht="84" hidden="false" customHeight="true" outlineLevel="0" collapsed="false">
      <c r="A634" s="113" t="s">
        <v>3282</v>
      </c>
      <c r="B634" s="115" t="s">
        <v>3283</v>
      </c>
      <c r="C634" s="113" t="s">
        <v>3284</v>
      </c>
      <c r="E634" s="143" t="s">
        <v>3285</v>
      </c>
      <c r="F634" s="143"/>
      <c r="G634" s="136"/>
    </row>
    <row r="635" customFormat="false" ht="15" hidden="false" customHeight="false" outlineLevel="0" collapsed="false">
      <c r="A635" s="113" t="s">
        <v>3286</v>
      </c>
      <c r="B635" s="115" t="s">
        <v>3287</v>
      </c>
      <c r="C635" s="113" t="s">
        <v>3288</v>
      </c>
      <c r="E635" s="143"/>
      <c r="F635" s="143"/>
      <c r="G635" s="140" t="s">
        <v>3289</v>
      </c>
    </row>
    <row r="636" customFormat="false" ht="48" hidden="false" customHeight="true" outlineLevel="0" collapsed="false">
      <c r="A636" s="113" t="s">
        <v>3290</v>
      </c>
      <c r="B636" s="115" t="s">
        <v>3291</v>
      </c>
      <c r="C636" s="113" t="s">
        <v>3292</v>
      </c>
      <c r="E636" s="143" t="s">
        <v>3293</v>
      </c>
      <c r="F636" s="143"/>
      <c r="G636" s="140" t="s">
        <v>3294</v>
      </c>
    </row>
    <row r="637" customFormat="false" ht="36" hidden="false" customHeight="true" outlineLevel="0" collapsed="false">
      <c r="A637" s="113" t="n">
        <v>43</v>
      </c>
      <c r="B637" s="115" t="s">
        <v>3295</v>
      </c>
      <c r="C637" s="118"/>
      <c r="E637" s="143" t="s">
        <v>3296</v>
      </c>
      <c r="F637" s="143"/>
      <c r="G637" s="140"/>
    </row>
    <row r="638" customFormat="false" ht="15" hidden="false" customHeight="false" outlineLevel="0" collapsed="false">
      <c r="A638" s="113" t="s">
        <v>3297</v>
      </c>
      <c r="B638" s="115" t="s">
        <v>3298</v>
      </c>
      <c r="C638" s="113" t="s">
        <v>3299</v>
      </c>
      <c r="E638" s="143"/>
      <c r="F638" s="143"/>
      <c r="G638" s="140" t="s">
        <v>3300</v>
      </c>
    </row>
    <row r="639" customFormat="false" ht="15" hidden="false" customHeight="true" outlineLevel="0" collapsed="false">
      <c r="A639" s="113" t="s">
        <v>3301</v>
      </c>
      <c r="B639" s="115" t="s">
        <v>3302</v>
      </c>
      <c r="C639" s="113" t="s">
        <v>3303</v>
      </c>
      <c r="E639" s="143" t="s">
        <v>3304</v>
      </c>
      <c r="F639" s="143"/>
      <c r="G639" s="140" t="s">
        <v>3305</v>
      </c>
    </row>
    <row r="640" customFormat="false" ht="15" hidden="false" customHeight="true" outlineLevel="0" collapsed="false">
      <c r="A640" s="113" t="s">
        <v>3306</v>
      </c>
      <c r="B640" s="115" t="s">
        <v>3307</v>
      </c>
      <c r="C640" s="113" t="s">
        <v>3308</v>
      </c>
      <c r="E640" s="146" t="s">
        <v>3309</v>
      </c>
      <c r="F640" s="146"/>
      <c r="G640" s="146"/>
    </row>
    <row r="641" customFormat="false" ht="15" hidden="false" customHeight="true" outlineLevel="0" collapsed="false">
      <c r="A641" s="113" t="s">
        <v>3310</v>
      </c>
      <c r="B641" s="115" t="s">
        <v>3311</v>
      </c>
      <c r="C641" s="113" t="s">
        <v>3312</v>
      </c>
      <c r="E641" s="143" t="s">
        <v>3313</v>
      </c>
      <c r="F641" s="143"/>
      <c r="G641" s="140" t="s">
        <v>3314</v>
      </c>
    </row>
    <row r="642" customFormat="false" ht="15" hidden="false" customHeight="false" outlineLevel="0" collapsed="false">
      <c r="A642" s="113" t="s">
        <v>3315</v>
      </c>
      <c r="B642" s="115" t="s">
        <v>3316</v>
      </c>
      <c r="C642" s="113" t="s">
        <v>3317</v>
      </c>
      <c r="E642" s="143"/>
      <c r="F642" s="143"/>
      <c r="G642" s="140" t="s">
        <v>3318</v>
      </c>
    </row>
    <row r="643" customFormat="false" ht="15" hidden="false" customHeight="true" outlineLevel="0" collapsed="false">
      <c r="A643" s="113" t="s">
        <v>3319</v>
      </c>
      <c r="B643" s="115" t="s">
        <v>3320</v>
      </c>
      <c r="C643" s="113" t="s">
        <v>3321</v>
      </c>
      <c r="E643" s="143" t="s">
        <v>3322</v>
      </c>
      <c r="F643" s="143"/>
      <c r="G643" s="140" t="s">
        <v>3323</v>
      </c>
    </row>
    <row r="644" customFormat="false" ht="15" hidden="false" customHeight="false" outlineLevel="0" collapsed="false">
      <c r="A644" s="113" t="s">
        <v>3324</v>
      </c>
      <c r="B644" s="115" t="s">
        <v>3325</v>
      </c>
      <c r="C644" s="113" t="s">
        <v>3326</v>
      </c>
      <c r="E644" s="143"/>
      <c r="F644" s="143"/>
      <c r="G644" s="140" t="s">
        <v>3327</v>
      </c>
    </row>
    <row r="645" customFormat="false" ht="15" hidden="false" customHeight="true" outlineLevel="0" collapsed="false">
      <c r="A645" s="113" t="s">
        <v>3328</v>
      </c>
      <c r="B645" s="115" t="s">
        <v>3329</v>
      </c>
      <c r="C645" s="113" t="s">
        <v>3330</v>
      </c>
      <c r="E645" s="143" t="s">
        <v>3331</v>
      </c>
      <c r="F645" s="143"/>
      <c r="G645" s="140" t="s">
        <v>3332</v>
      </c>
    </row>
    <row r="646" customFormat="false" ht="15" hidden="false" customHeight="true" outlineLevel="0" collapsed="false">
      <c r="A646" s="113" t="n">
        <v>44</v>
      </c>
      <c r="B646" s="115" t="s">
        <v>3333</v>
      </c>
      <c r="C646" s="118"/>
      <c r="E646" s="143" t="s">
        <v>3334</v>
      </c>
      <c r="F646" s="143"/>
      <c r="G646" s="140" t="s">
        <v>3335</v>
      </c>
    </row>
    <row r="647" customFormat="false" ht="15" hidden="false" customHeight="true" outlineLevel="0" collapsed="false">
      <c r="A647" s="113" t="s">
        <v>3336</v>
      </c>
      <c r="B647" s="115" t="s">
        <v>3337</v>
      </c>
      <c r="C647" s="113" t="s">
        <v>3338</v>
      </c>
      <c r="E647" s="143" t="s">
        <v>3339</v>
      </c>
      <c r="F647" s="143"/>
      <c r="G647" s="140" t="s">
        <v>3340</v>
      </c>
    </row>
    <row r="648" customFormat="false" ht="24" hidden="false" customHeight="true" outlineLevel="0" collapsed="false">
      <c r="A648" s="113" t="s">
        <v>3341</v>
      </c>
      <c r="B648" s="115" t="s">
        <v>3342</v>
      </c>
      <c r="C648" s="113" t="s">
        <v>3343</v>
      </c>
      <c r="E648" s="143" t="s">
        <v>3344</v>
      </c>
      <c r="F648" s="143"/>
      <c r="G648" s="140" t="s">
        <v>3345</v>
      </c>
    </row>
    <row r="649" customFormat="false" ht="24" hidden="false" customHeight="true" outlineLevel="0" collapsed="false">
      <c r="A649" s="113" t="s">
        <v>3346</v>
      </c>
      <c r="B649" s="115" t="s">
        <v>3347</v>
      </c>
      <c r="C649" s="113" t="s">
        <v>3348</v>
      </c>
      <c r="E649" s="143" t="s">
        <v>3349</v>
      </c>
      <c r="F649" s="143"/>
      <c r="G649" s="140" t="s">
        <v>3350</v>
      </c>
    </row>
    <row r="650" customFormat="false" ht="15" hidden="false" customHeight="true" outlineLevel="0" collapsed="false">
      <c r="A650" s="113" t="s">
        <v>3351</v>
      </c>
      <c r="B650" s="115" t="s">
        <v>3352</v>
      </c>
      <c r="C650" s="113" t="s">
        <v>3353</v>
      </c>
      <c r="E650" s="145" t="s">
        <v>3354</v>
      </c>
      <c r="F650" s="145"/>
      <c r="G650" s="145"/>
    </row>
    <row r="651" customFormat="false" ht="15" hidden="false" customHeight="true" outlineLevel="0" collapsed="false">
      <c r="A651" s="113" t="s">
        <v>3355</v>
      </c>
      <c r="B651" s="115" t="s">
        <v>3356</v>
      </c>
      <c r="C651" s="113" t="s">
        <v>3357</v>
      </c>
      <c r="E651" s="143" t="s">
        <v>3358</v>
      </c>
      <c r="F651" s="143"/>
      <c r="G651" s="140" t="s">
        <v>3359</v>
      </c>
    </row>
    <row r="652" customFormat="false" ht="24" hidden="false" customHeight="true" outlineLevel="0" collapsed="false">
      <c r="A652" s="113" t="s">
        <v>3360</v>
      </c>
      <c r="B652" s="115" t="s">
        <v>3361</v>
      </c>
      <c r="C652" s="113" t="s">
        <v>3362</v>
      </c>
      <c r="E652" s="145" t="s">
        <v>3363</v>
      </c>
      <c r="F652" s="145"/>
      <c r="G652" s="145"/>
    </row>
    <row r="653" customFormat="false" ht="84" hidden="false" customHeight="true" outlineLevel="0" collapsed="false">
      <c r="A653" s="113" t="s">
        <v>3364</v>
      </c>
      <c r="B653" s="115" t="s">
        <v>3365</v>
      </c>
      <c r="C653" s="113" t="s">
        <v>3366</v>
      </c>
      <c r="E653" s="146" t="s">
        <v>3367</v>
      </c>
      <c r="F653" s="146"/>
      <c r="G653" s="146"/>
    </row>
    <row r="654" customFormat="false" ht="15" hidden="false" customHeight="true" outlineLevel="0" collapsed="false">
      <c r="A654" s="113" t="s">
        <v>3368</v>
      </c>
      <c r="B654" s="115" t="s">
        <v>3369</v>
      </c>
      <c r="C654" s="113" t="s">
        <v>3370</v>
      </c>
      <c r="E654" s="145" t="s">
        <v>3371</v>
      </c>
      <c r="F654" s="145"/>
      <c r="G654" s="145"/>
    </row>
    <row r="655" customFormat="false" ht="84" hidden="false" customHeight="true" outlineLevel="0" collapsed="false">
      <c r="A655" s="113" t="s">
        <v>3372</v>
      </c>
      <c r="B655" s="115" t="s">
        <v>3373</v>
      </c>
      <c r="C655" s="113" t="s">
        <v>3374</v>
      </c>
      <c r="E655" s="146" t="s">
        <v>3375</v>
      </c>
      <c r="F655" s="146"/>
      <c r="G655" s="146"/>
    </row>
    <row r="656" customFormat="false" ht="84" hidden="false" customHeight="true" outlineLevel="0" collapsed="false">
      <c r="A656" s="113" t="n">
        <v>45</v>
      </c>
      <c r="B656" s="115" t="s">
        <v>3376</v>
      </c>
      <c r="C656" s="118"/>
      <c r="E656" s="143" t="s">
        <v>3377</v>
      </c>
      <c r="F656" s="143"/>
      <c r="G656" s="140" t="s">
        <v>3378</v>
      </c>
    </row>
    <row r="657" customFormat="false" ht="24" hidden="false" customHeight="true" outlineLevel="0" collapsed="false">
      <c r="A657" s="113" t="s">
        <v>3379</v>
      </c>
      <c r="B657" s="115" t="s">
        <v>3380</v>
      </c>
      <c r="C657" s="113" t="s">
        <v>3381</v>
      </c>
      <c r="E657" s="143" t="s">
        <v>3382</v>
      </c>
      <c r="F657" s="143"/>
      <c r="G657" s="140" t="s">
        <v>3383</v>
      </c>
    </row>
    <row r="658" customFormat="false" ht="15" hidden="false" customHeight="false" outlineLevel="0" collapsed="false">
      <c r="A658" s="113" t="s">
        <v>3384</v>
      </c>
      <c r="B658" s="115" t="s">
        <v>3385</v>
      </c>
      <c r="C658" s="113" t="s">
        <v>3386</v>
      </c>
      <c r="E658" s="143"/>
      <c r="F658" s="143"/>
      <c r="G658" s="140" t="s">
        <v>3387</v>
      </c>
    </row>
    <row r="659" customFormat="false" ht="15" hidden="false" customHeight="true" outlineLevel="0" collapsed="false">
      <c r="A659" s="113" t="s">
        <v>3388</v>
      </c>
      <c r="B659" s="115" t="s">
        <v>3389</v>
      </c>
      <c r="C659" s="113" t="s">
        <v>3390</v>
      </c>
      <c r="E659" s="146" t="s">
        <v>3391</v>
      </c>
      <c r="F659" s="146"/>
      <c r="G659" s="146"/>
    </row>
    <row r="660" customFormat="false" ht="36" hidden="false" customHeight="true" outlineLevel="0" collapsed="false">
      <c r="A660" s="113" t="n">
        <v>46</v>
      </c>
      <c r="B660" s="115" t="s">
        <v>3392</v>
      </c>
      <c r="C660" s="118"/>
      <c r="E660" s="143" t="s">
        <v>3393</v>
      </c>
      <c r="F660" s="143"/>
      <c r="G660" s="140" t="s">
        <v>3394</v>
      </c>
    </row>
    <row r="661" customFormat="false" ht="15" hidden="false" customHeight="true" outlineLevel="0" collapsed="false">
      <c r="A661" s="113" t="s">
        <v>3395</v>
      </c>
      <c r="B661" s="115" t="s">
        <v>3396</v>
      </c>
      <c r="C661" s="113" t="s">
        <v>3397</v>
      </c>
      <c r="E661" s="146" t="s">
        <v>3398</v>
      </c>
      <c r="F661" s="146"/>
      <c r="G661" s="146"/>
    </row>
    <row r="662" customFormat="false" ht="24" hidden="false" customHeight="true" outlineLevel="0" collapsed="false">
      <c r="A662" s="113" t="s">
        <v>3399</v>
      </c>
      <c r="B662" s="115" t="s">
        <v>3400</v>
      </c>
      <c r="C662" s="113" t="s">
        <v>3401</v>
      </c>
      <c r="E662" s="143" t="s">
        <v>3402</v>
      </c>
      <c r="F662" s="143"/>
      <c r="G662" s="140" t="s">
        <v>3403</v>
      </c>
    </row>
    <row r="663" customFormat="false" ht="15" hidden="false" customHeight="true" outlineLevel="0" collapsed="false">
      <c r="A663" s="113" t="s">
        <v>3404</v>
      </c>
      <c r="B663" s="115" t="s">
        <v>3405</v>
      </c>
      <c r="C663" s="113" t="s">
        <v>3406</v>
      </c>
      <c r="E663" s="143" t="s">
        <v>3407</v>
      </c>
      <c r="F663" s="143"/>
      <c r="G663" s="140" t="s">
        <v>3408</v>
      </c>
    </row>
    <row r="664" customFormat="false" ht="15" hidden="false" customHeight="true" outlineLevel="0" collapsed="false">
      <c r="A664" s="113" t="s">
        <v>3409</v>
      </c>
      <c r="B664" s="115" t="s">
        <v>3410</v>
      </c>
      <c r="C664" s="113" t="s">
        <v>3411</v>
      </c>
      <c r="E664" s="143" t="s">
        <v>3412</v>
      </c>
      <c r="F664" s="143"/>
      <c r="G664" s="140" t="s">
        <v>3413</v>
      </c>
    </row>
    <row r="665" customFormat="false" ht="15" hidden="false" customHeight="true" outlineLevel="0" collapsed="false">
      <c r="A665" s="113" t="s">
        <v>3414</v>
      </c>
      <c r="B665" s="115" t="s">
        <v>3415</v>
      </c>
      <c r="C665" s="113" t="s">
        <v>3416</v>
      </c>
      <c r="E665" s="146" t="s">
        <v>3417</v>
      </c>
      <c r="F665" s="146"/>
      <c r="G665" s="146"/>
    </row>
    <row r="666" customFormat="false" ht="24" hidden="false" customHeight="true" outlineLevel="0" collapsed="false">
      <c r="A666" s="113" t="n">
        <v>47</v>
      </c>
      <c r="B666" s="115" t="s">
        <v>3418</v>
      </c>
      <c r="C666" s="118"/>
      <c r="E666" s="143" t="s">
        <v>3419</v>
      </c>
      <c r="F666" s="143"/>
      <c r="G666" s="140" t="s">
        <v>3420</v>
      </c>
    </row>
    <row r="667" customFormat="false" ht="15" hidden="false" customHeight="true" outlineLevel="0" collapsed="false">
      <c r="A667" s="113" t="s">
        <v>3421</v>
      </c>
      <c r="B667" s="115" t="s">
        <v>3422</v>
      </c>
      <c r="C667" s="113" t="s">
        <v>3423</v>
      </c>
      <c r="E667" s="146" t="s">
        <v>3424</v>
      </c>
      <c r="F667" s="146"/>
      <c r="G667" s="146"/>
    </row>
    <row r="668" customFormat="false" ht="24" hidden="false" customHeight="true" outlineLevel="0" collapsed="false">
      <c r="A668" s="113" t="s">
        <v>3425</v>
      </c>
      <c r="B668" s="115" t="s">
        <v>3426</v>
      </c>
      <c r="C668" s="113" t="s">
        <v>3427</v>
      </c>
      <c r="E668" s="143" t="s">
        <v>3428</v>
      </c>
      <c r="F668" s="143"/>
      <c r="G668" s="136"/>
    </row>
    <row r="669" customFormat="false" ht="15" hidden="false" customHeight="false" outlineLevel="0" collapsed="false">
      <c r="A669" s="113" t="s">
        <v>3429</v>
      </c>
      <c r="B669" s="115" t="s">
        <v>3430</v>
      </c>
      <c r="C669" s="113" t="s">
        <v>3431</v>
      </c>
      <c r="E669" s="143"/>
      <c r="F669" s="143"/>
      <c r="G669" s="140" t="s">
        <v>3432</v>
      </c>
    </row>
    <row r="670" customFormat="false" ht="15" hidden="false" customHeight="true" outlineLevel="0" collapsed="false">
      <c r="A670" s="113" t="s">
        <v>3433</v>
      </c>
      <c r="B670" s="115" t="s">
        <v>3434</v>
      </c>
      <c r="C670" s="113" t="s">
        <v>3435</v>
      </c>
      <c r="E670" s="143" t="s">
        <v>3436</v>
      </c>
      <c r="F670" s="143"/>
      <c r="G670" s="140" t="s">
        <v>3437</v>
      </c>
    </row>
    <row r="671" customFormat="false" ht="15" hidden="false" customHeight="true" outlineLevel="0" collapsed="false">
      <c r="A671" s="113" t="s">
        <v>3438</v>
      </c>
      <c r="B671" s="115" t="s">
        <v>3439</v>
      </c>
      <c r="C671" s="113" t="s">
        <v>3440</v>
      </c>
      <c r="E671" s="143" t="s">
        <v>3441</v>
      </c>
      <c r="F671" s="143"/>
      <c r="G671" s="136"/>
    </row>
    <row r="672" customFormat="false" ht="15" hidden="false" customHeight="false" outlineLevel="0" collapsed="false">
      <c r="A672" s="113" t="s">
        <v>3442</v>
      </c>
      <c r="B672" s="115" t="s">
        <v>3443</v>
      </c>
      <c r="C672" s="113" t="s">
        <v>3444</v>
      </c>
      <c r="E672" s="143"/>
      <c r="F672" s="143"/>
      <c r="G672" s="140" t="s">
        <v>3445</v>
      </c>
    </row>
    <row r="673" customFormat="false" ht="15" hidden="false" customHeight="true" outlineLevel="0" collapsed="false">
      <c r="A673" s="113" t="s">
        <v>3446</v>
      </c>
      <c r="B673" s="115" t="s">
        <v>3447</v>
      </c>
      <c r="C673" s="113" t="s">
        <v>3448</v>
      </c>
      <c r="E673" s="146" t="s">
        <v>3449</v>
      </c>
      <c r="F673" s="146"/>
      <c r="G673" s="146"/>
    </row>
    <row r="674" customFormat="false" ht="72" hidden="false" customHeight="true" outlineLevel="0" collapsed="false">
      <c r="A674" s="113" t="n">
        <v>48</v>
      </c>
      <c r="B674" s="115" t="s">
        <v>3450</v>
      </c>
      <c r="C674" s="118"/>
      <c r="E674" s="143" t="s">
        <v>3451</v>
      </c>
      <c r="F674" s="143"/>
      <c r="G674" s="136"/>
    </row>
    <row r="675" customFormat="false" ht="15" hidden="false" customHeight="false" outlineLevel="0" collapsed="false">
      <c r="A675" s="113" t="s">
        <v>3452</v>
      </c>
      <c r="B675" s="115" t="s">
        <v>3453</v>
      </c>
      <c r="C675" s="113" t="s">
        <v>3454</v>
      </c>
      <c r="E675" s="143"/>
      <c r="F675" s="143"/>
      <c r="G675" s="140" t="s">
        <v>3455</v>
      </c>
    </row>
    <row r="676" customFormat="false" ht="24" hidden="false" customHeight="true" outlineLevel="0" collapsed="false">
      <c r="A676" s="113" t="s">
        <v>3456</v>
      </c>
      <c r="B676" s="115" t="s">
        <v>3457</v>
      </c>
      <c r="C676" s="113" t="s">
        <v>3458</v>
      </c>
      <c r="E676" s="143" t="s">
        <v>3459</v>
      </c>
      <c r="F676" s="143"/>
      <c r="G676" s="140" t="s">
        <v>3460</v>
      </c>
    </row>
    <row r="677" customFormat="false" ht="24" hidden="false" customHeight="true" outlineLevel="0" collapsed="false">
      <c r="A677" s="113" t="s">
        <v>3461</v>
      </c>
      <c r="B677" s="115" t="s">
        <v>3462</v>
      </c>
      <c r="C677" s="113" t="s">
        <v>3463</v>
      </c>
      <c r="E677" s="146" t="s">
        <v>3464</v>
      </c>
      <c r="F677" s="146"/>
      <c r="G677" s="146"/>
    </row>
    <row r="678" customFormat="false" ht="15" hidden="false" customHeight="true" outlineLevel="0" collapsed="false">
      <c r="A678" s="113" t="s">
        <v>3465</v>
      </c>
      <c r="B678" s="115" t="s">
        <v>3466</v>
      </c>
      <c r="C678" s="113" t="s">
        <v>3467</v>
      </c>
      <c r="E678" s="143" t="s">
        <v>3468</v>
      </c>
      <c r="F678" s="143"/>
      <c r="G678" s="140" t="s">
        <v>3469</v>
      </c>
    </row>
    <row r="679" customFormat="false" ht="15" hidden="false" customHeight="true" outlineLevel="0" collapsed="false">
      <c r="A679" s="113" t="s">
        <v>3470</v>
      </c>
      <c r="B679" s="115" t="s">
        <v>3471</v>
      </c>
      <c r="C679" s="113" t="s">
        <v>3472</v>
      </c>
      <c r="E679" s="143" t="s">
        <v>3473</v>
      </c>
      <c r="F679" s="143"/>
      <c r="G679" s="140" t="s">
        <v>3474</v>
      </c>
    </row>
    <row r="680" customFormat="false" ht="15" hidden="false" customHeight="true" outlineLevel="0" collapsed="false">
      <c r="A680" s="113" t="s">
        <v>3475</v>
      </c>
      <c r="B680" s="115" t="s">
        <v>3476</v>
      </c>
      <c r="C680" s="113" t="s">
        <v>3477</v>
      </c>
      <c r="E680" s="146" t="s">
        <v>3478</v>
      </c>
      <c r="F680" s="146"/>
      <c r="G680" s="146"/>
    </row>
    <row r="681" customFormat="false" ht="15" hidden="false" customHeight="true" outlineLevel="0" collapsed="false">
      <c r="A681" s="113" t="s">
        <v>3479</v>
      </c>
      <c r="B681" s="115" t="s">
        <v>3480</v>
      </c>
      <c r="C681" s="113" t="s">
        <v>3481</v>
      </c>
      <c r="E681" s="143" t="s">
        <v>3482</v>
      </c>
      <c r="F681" s="143"/>
      <c r="G681" s="140" t="s">
        <v>3483</v>
      </c>
    </row>
    <row r="682" customFormat="false" ht="15" hidden="false" customHeight="true" outlineLevel="0" collapsed="false">
      <c r="A682" s="113" t="s">
        <v>3484</v>
      </c>
      <c r="B682" s="115" t="s">
        <v>3485</v>
      </c>
      <c r="C682" s="113" t="s">
        <v>3486</v>
      </c>
      <c r="E682" s="143" t="s">
        <v>3487</v>
      </c>
      <c r="F682" s="143"/>
      <c r="G682" s="136"/>
    </row>
    <row r="683" customFormat="false" ht="15" hidden="false" customHeight="false" outlineLevel="0" collapsed="false">
      <c r="A683" s="113" t="s">
        <v>3488</v>
      </c>
      <c r="B683" s="115" t="s">
        <v>3489</v>
      </c>
      <c r="C683" s="113" t="s">
        <v>3490</v>
      </c>
      <c r="E683" s="143"/>
      <c r="F683" s="143"/>
      <c r="G683" s="140" t="s">
        <v>3491</v>
      </c>
    </row>
    <row r="684" customFormat="false" ht="15" hidden="false" customHeight="true" outlineLevel="0" collapsed="false">
      <c r="A684" s="113" t="s">
        <v>3492</v>
      </c>
      <c r="B684" s="115" t="s">
        <v>3493</v>
      </c>
      <c r="C684" s="113" t="s">
        <v>3494</v>
      </c>
      <c r="E684" s="143" t="s">
        <v>3495</v>
      </c>
      <c r="F684" s="143"/>
      <c r="G684" s="140" t="s">
        <v>3496</v>
      </c>
    </row>
    <row r="685" customFormat="false" ht="15" hidden="false" customHeight="true" outlineLevel="0" collapsed="false">
      <c r="A685" s="113" t="s">
        <v>3497</v>
      </c>
      <c r="B685" s="115" t="s">
        <v>3498</v>
      </c>
      <c r="C685" s="113" t="s">
        <v>3499</v>
      </c>
      <c r="E685" s="143" t="s">
        <v>3500</v>
      </c>
      <c r="F685" s="143"/>
      <c r="G685" s="140" t="s">
        <v>3501</v>
      </c>
    </row>
    <row r="686" customFormat="false" ht="15" hidden="false" customHeight="true" outlineLevel="0" collapsed="false">
      <c r="A686" s="113" t="s">
        <v>3502</v>
      </c>
      <c r="B686" s="115" t="s">
        <v>3503</v>
      </c>
      <c r="C686" s="113" t="s">
        <v>3504</v>
      </c>
      <c r="E686" s="143" t="s">
        <v>3505</v>
      </c>
      <c r="F686" s="143"/>
      <c r="G686" s="136"/>
    </row>
    <row r="687" customFormat="false" ht="15" hidden="false" customHeight="false" outlineLevel="0" collapsed="false">
      <c r="A687" s="113" t="s">
        <v>3506</v>
      </c>
      <c r="B687" s="115" t="s">
        <v>3507</v>
      </c>
      <c r="C687" s="113" t="s">
        <v>3508</v>
      </c>
      <c r="E687" s="143"/>
      <c r="F687" s="143"/>
      <c r="G687" s="140" t="s">
        <v>3509</v>
      </c>
    </row>
    <row r="688" customFormat="false" ht="84" hidden="false" customHeight="true" outlineLevel="0" collapsed="false">
      <c r="A688" s="113" t="s">
        <v>3510</v>
      </c>
      <c r="B688" s="115" t="s">
        <v>3511</v>
      </c>
      <c r="C688" s="118"/>
      <c r="E688" s="143" t="s">
        <v>3512</v>
      </c>
      <c r="F688" s="143"/>
      <c r="G688" s="136"/>
    </row>
    <row r="689" customFormat="false" ht="43.25" hidden="false" customHeight="false" outlineLevel="0" collapsed="false">
      <c r="A689" s="113" t="s">
        <v>3513</v>
      </c>
      <c r="B689" s="115" t="s">
        <v>3514</v>
      </c>
      <c r="C689" s="113" t="s">
        <v>3515</v>
      </c>
      <c r="E689" s="143"/>
      <c r="F689" s="143"/>
      <c r="G689" s="140" t="s">
        <v>3516</v>
      </c>
    </row>
    <row r="690" customFormat="false" ht="36" hidden="false" customHeight="true" outlineLevel="0" collapsed="false">
      <c r="A690" s="113" t="s">
        <v>3517</v>
      </c>
      <c r="B690" s="115" t="s">
        <v>3518</v>
      </c>
      <c r="C690" s="113" t="s">
        <v>3519</v>
      </c>
      <c r="E690" s="146" t="s">
        <v>3520</v>
      </c>
      <c r="F690" s="146"/>
      <c r="G690" s="146"/>
    </row>
    <row r="691" customFormat="false" ht="36" hidden="false" customHeight="true" outlineLevel="0" collapsed="false">
      <c r="A691" s="113" t="s">
        <v>3521</v>
      </c>
      <c r="B691" s="115" t="s">
        <v>3522</v>
      </c>
      <c r="C691" s="113" t="s">
        <v>3523</v>
      </c>
      <c r="E691" s="146" t="s">
        <v>3524</v>
      </c>
      <c r="F691" s="146"/>
      <c r="G691" s="146"/>
    </row>
    <row r="692" customFormat="false" ht="36" hidden="false" customHeight="true" outlineLevel="0" collapsed="false">
      <c r="A692" s="113" t="s">
        <v>3525</v>
      </c>
      <c r="B692" s="115" t="s">
        <v>3526</v>
      </c>
      <c r="C692" s="113" t="s">
        <v>3527</v>
      </c>
      <c r="E692" s="143" t="s">
        <v>3528</v>
      </c>
      <c r="F692" s="143"/>
      <c r="G692" s="136"/>
    </row>
    <row r="693" customFormat="false" ht="15" hidden="false" customHeight="false" outlineLevel="0" collapsed="false">
      <c r="A693" s="113" t="s">
        <v>3529</v>
      </c>
      <c r="B693" s="115" t="s">
        <v>3530</v>
      </c>
      <c r="C693" s="113" t="s">
        <v>3531</v>
      </c>
      <c r="E693" s="143"/>
      <c r="F693" s="143"/>
      <c r="G693" s="140" t="s">
        <v>3532</v>
      </c>
    </row>
    <row r="694" customFormat="false" ht="15" hidden="false" customHeight="true" outlineLevel="0" collapsed="false">
      <c r="A694" s="113" t="s">
        <v>3533</v>
      </c>
      <c r="B694" s="115" t="s">
        <v>3534</v>
      </c>
      <c r="C694" s="113" t="s">
        <v>3535</v>
      </c>
      <c r="E694" s="143" t="s">
        <v>3536</v>
      </c>
      <c r="F694" s="143"/>
      <c r="G694" s="140" t="s">
        <v>3537</v>
      </c>
    </row>
    <row r="695" customFormat="false" ht="24" hidden="false" customHeight="true" outlineLevel="0" collapsed="false">
      <c r="A695" s="113" t="s">
        <v>3538</v>
      </c>
      <c r="B695" s="115" t="s">
        <v>3539</v>
      </c>
      <c r="C695" s="113" t="s">
        <v>3540</v>
      </c>
      <c r="E695" s="143" t="s">
        <v>3541</v>
      </c>
      <c r="F695" s="143"/>
      <c r="G695" s="140" t="s">
        <v>3542</v>
      </c>
    </row>
    <row r="696" customFormat="false" ht="15" hidden="false" customHeight="true" outlineLevel="0" collapsed="false">
      <c r="A696" s="113" t="s">
        <v>3543</v>
      </c>
      <c r="B696" s="115" t="s">
        <v>3544</v>
      </c>
      <c r="C696" s="113" t="s">
        <v>3545</v>
      </c>
      <c r="E696" s="143" t="s">
        <v>3546</v>
      </c>
      <c r="F696" s="143"/>
      <c r="G696" s="140" t="s">
        <v>3547</v>
      </c>
    </row>
    <row r="697" customFormat="false" ht="24" hidden="false" customHeight="true" outlineLevel="0" collapsed="false">
      <c r="A697" s="113" t="s">
        <v>3548</v>
      </c>
      <c r="B697" s="115" t="s">
        <v>3549</v>
      </c>
      <c r="C697" s="113" t="s">
        <v>3550</v>
      </c>
      <c r="E697" s="146" t="s">
        <v>3551</v>
      </c>
      <c r="F697" s="146"/>
      <c r="G697" s="146"/>
    </row>
    <row r="698" customFormat="false" ht="15" hidden="false" customHeight="true" outlineLevel="0" collapsed="false">
      <c r="A698" s="113" t="s">
        <v>3552</v>
      </c>
      <c r="B698" s="115" t="s">
        <v>3553</v>
      </c>
      <c r="C698" s="113" t="s">
        <v>3554</v>
      </c>
      <c r="E698" s="143" t="s">
        <v>3555</v>
      </c>
      <c r="F698" s="143"/>
      <c r="G698" s="140" t="s">
        <v>3556</v>
      </c>
    </row>
    <row r="699" customFormat="false" ht="24" hidden="false" customHeight="true" outlineLevel="0" collapsed="false">
      <c r="A699" s="113" t="s">
        <v>3557</v>
      </c>
      <c r="B699" s="115" t="s">
        <v>3558</v>
      </c>
      <c r="C699" s="113" t="s">
        <v>3559</v>
      </c>
      <c r="E699" s="143" t="s">
        <v>2589</v>
      </c>
      <c r="F699" s="143"/>
      <c r="G699" s="140" t="s">
        <v>3560</v>
      </c>
    </row>
    <row r="700" customFormat="false" ht="36" hidden="false" customHeight="true" outlineLevel="0" collapsed="false">
      <c r="A700" s="113" t="s">
        <v>3561</v>
      </c>
      <c r="B700" s="115" t="s">
        <v>3562</v>
      </c>
      <c r="C700" s="113" t="s">
        <v>3563</v>
      </c>
      <c r="E700" s="146" t="s">
        <v>3564</v>
      </c>
      <c r="F700" s="146"/>
      <c r="G700" s="146"/>
    </row>
    <row r="701" customFormat="false" ht="48" hidden="false" customHeight="true" outlineLevel="0" collapsed="false">
      <c r="A701" s="113" t="s">
        <v>3565</v>
      </c>
      <c r="B701" s="115" t="s">
        <v>3566</v>
      </c>
      <c r="C701" s="113" t="s">
        <v>3567</v>
      </c>
      <c r="E701" s="143" t="s">
        <v>3568</v>
      </c>
      <c r="F701" s="143"/>
      <c r="G701" s="140" t="s">
        <v>3569</v>
      </c>
    </row>
    <row r="702" customFormat="false" ht="36" hidden="false" customHeight="true" outlineLevel="0" collapsed="false">
      <c r="A702" s="113" t="s">
        <v>3570</v>
      </c>
      <c r="B702" s="115" t="s">
        <v>3571</v>
      </c>
      <c r="C702" s="113" t="s">
        <v>3572</v>
      </c>
      <c r="E702" s="143" t="s">
        <v>3573</v>
      </c>
      <c r="F702" s="143"/>
      <c r="G702" s="140" t="s">
        <v>3574</v>
      </c>
    </row>
    <row r="703" customFormat="false" ht="96" hidden="false" customHeight="true" outlineLevel="0" collapsed="false">
      <c r="A703" s="113" t="n">
        <v>50</v>
      </c>
      <c r="B703" s="115" t="s">
        <v>3575</v>
      </c>
      <c r="C703" s="118"/>
      <c r="E703" s="143" t="s">
        <v>3576</v>
      </c>
      <c r="F703" s="143"/>
      <c r="G703" s="140" t="s">
        <v>3577</v>
      </c>
    </row>
    <row r="704" customFormat="false" ht="15" hidden="false" customHeight="true" outlineLevel="0" collapsed="false">
      <c r="A704" s="113" t="s">
        <v>3578</v>
      </c>
      <c r="B704" s="115" t="s">
        <v>3579</v>
      </c>
      <c r="C704" s="113" t="s">
        <v>3580</v>
      </c>
      <c r="E704" s="143" t="s">
        <v>3546</v>
      </c>
      <c r="F704" s="143"/>
      <c r="G704" s="140" t="s">
        <v>3581</v>
      </c>
    </row>
    <row r="705" customFormat="false" ht="15" hidden="false" customHeight="true" outlineLevel="0" collapsed="false">
      <c r="A705" s="113" t="s">
        <v>3582</v>
      </c>
      <c r="B705" s="115" t="s">
        <v>3583</v>
      </c>
      <c r="C705" s="113" t="s">
        <v>3584</v>
      </c>
      <c r="E705" s="143" t="s">
        <v>3585</v>
      </c>
      <c r="F705" s="143"/>
      <c r="G705" s="140" t="s">
        <v>3586</v>
      </c>
    </row>
    <row r="706" customFormat="false" ht="15" hidden="false" customHeight="true" outlineLevel="0" collapsed="false">
      <c r="A706" s="113" t="s">
        <v>3587</v>
      </c>
      <c r="B706" s="115" t="s">
        <v>3588</v>
      </c>
      <c r="C706" s="113" t="s">
        <v>3589</v>
      </c>
      <c r="E706" s="143" t="s">
        <v>3590</v>
      </c>
      <c r="F706" s="143"/>
      <c r="G706" s="136"/>
    </row>
    <row r="707" customFormat="false" ht="15" hidden="false" customHeight="false" outlineLevel="0" collapsed="false">
      <c r="A707" s="113" t="s">
        <v>3591</v>
      </c>
      <c r="B707" s="115" t="s">
        <v>3592</v>
      </c>
      <c r="C707" s="113" t="s">
        <v>3593</v>
      </c>
      <c r="E707" s="143"/>
      <c r="F707" s="143"/>
      <c r="G707" s="140" t="s">
        <v>3594</v>
      </c>
    </row>
    <row r="708" customFormat="false" ht="24" hidden="false" customHeight="true" outlineLevel="0" collapsed="false">
      <c r="A708" s="113" t="s">
        <v>3595</v>
      </c>
      <c r="B708" s="115" t="s">
        <v>3596</v>
      </c>
      <c r="C708" s="113" t="s">
        <v>3597</v>
      </c>
      <c r="E708" s="143" t="s">
        <v>3598</v>
      </c>
      <c r="F708" s="143"/>
      <c r="G708" s="140" t="s">
        <v>3599</v>
      </c>
    </row>
    <row r="709" customFormat="false" ht="15" hidden="false" customHeight="true" outlineLevel="0" collapsed="false">
      <c r="A709" s="113" t="s">
        <v>3600</v>
      </c>
      <c r="B709" s="115" t="s">
        <v>3601</v>
      </c>
      <c r="C709" s="113" t="s">
        <v>3602</v>
      </c>
      <c r="E709" s="143" t="s">
        <v>3603</v>
      </c>
      <c r="F709" s="143"/>
      <c r="G709" s="136"/>
    </row>
    <row r="710" customFormat="false" ht="15" hidden="false" customHeight="false" outlineLevel="0" collapsed="false">
      <c r="A710" s="113" t="s">
        <v>3604</v>
      </c>
      <c r="B710" s="115" t="s">
        <v>3605</v>
      </c>
      <c r="C710" s="113" t="s">
        <v>3606</v>
      </c>
      <c r="E710" s="143"/>
      <c r="F710" s="143"/>
      <c r="G710" s="140" t="s">
        <v>3607</v>
      </c>
    </row>
    <row r="711" customFormat="false" ht="15" hidden="false" customHeight="true" outlineLevel="0" collapsed="false">
      <c r="A711" s="113" t="s">
        <v>3608</v>
      </c>
      <c r="B711" s="115" t="s">
        <v>3609</v>
      </c>
      <c r="C711" s="113" t="s">
        <v>3610</v>
      </c>
      <c r="E711" s="143" t="s">
        <v>3611</v>
      </c>
      <c r="F711" s="143"/>
      <c r="G711" s="136"/>
    </row>
    <row r="712" customFormat="false" ht="15" hidden="false" customHeight="false" outlineLevel="0" collapsed="false">
      <c r="A712" s="113" t="s">
        <v>3612</v>
      </c>
      <c r="B712" s="115" t="s">
        <v>3613</v>
      </c>
      <c r="C712" s="113" t="s">
        <v>3614</v>
      </c>
      <c r="E712" s="143"/>
      <c r="F712" s="143"/>
      <c r="G712" s="140" t="s">
        <v>3615</v>
      </c>
    </row>
    <row r="713" customFormat="false" ht="24" hidden="false" customHeight="true" outlineLevel="0" collapsed="false">
      <c r="A713" s="113" t="s">
        <v>3616</v>
      </c>
      <c r="B713" s="115" t="s">
        <v>3617</v>
      </c>
      <c r="C713" s="113" t="s">
        <v>3618</v>
      </c>
      <c r="E713" s="143" t="s">
        <v>3619</v>
      </c>
      <c r="F713" s="143"/>
      <c r="G713" s="140" t="s">
        <v>3620</v>
      </c>
    </row>
    <row r="714" customFormat="false" ht="24" hidden="false" customHeight="true" outlineLevel="0" collapsed="false">
      <c r="A714" s="113" t="s">
        <v>3621</v>
      </c>
      <c r="B714" s="115" t="s">
        <v>3622</v>
      </c>
      <c r="C714" s="113" t="s">
        <v>3623</v>
      </c>
      <c r="E714" s="143" t="s">
        <v>3624</v>
      </c>
      <c r="F714" s="143"/>
      <c r="G714" s="140" t="s">
        <v>3625</v>
      </c>
    </row>
    <row r="715" customFormat="false" ht="24" hidden="false" customHeight="true" outlineLevel="0" collapsed="false">
      <c r="A715" s="113" t="s">
        <v>3626</v>
      </c>
      <c r="B715" s="115" t="s">
        <v>3627</v>
      </c>
      <c r="C715" s="113" t="s">
        <v>3628</v>
      </c>
      <c r="E715" s="143" t="s">
        <v>3629</v>
      </c>
      <c r="F715" s="143"/>
      <c r="G715" s="140" t="s">
        <v>3630</v>
      </c>
    </row>
    <row r="716" customFormat="false" ht="96" hidden="false" customHeight="true" outlineLevel="0" collapsed="false">
      <c r="A716" s="113" t="n">
        <v>51</v>
      </c>
      <c r="B716" s="115" t="s">
        <v>3631</v>
      </c>
      <c r="C716" s="118"/>
      <c r="E716" s="143" t="s">
        <v>3632</v>
      </c>
      <c r="F716" s="143"/>
      <c r="G716" s="140" t="s">
        <v>3633</v>
      </c>
    </row>
    <row r="717" customFormat="false" ht="15" hidden="false" customHeight="true" outlineLevel="0" collapsed="false">
      <c r="A717" s="113" t="s">
        <v>3634</v>
      </c>
      <c r="B717" s="115" t="s">
        <v>3635</v>
      </c>
      <c r="C717" s="113" t="s">
        <v>3636</v>
      </c>
      <c r="E717" s="143" t="s">
        <v>3637</v>
      </c>
      <c r="F717" s="143"/>
      <c r="G717" s="140" t="s">
        <v>3638</v>
      </c>
    </row>
    <row r="718" customFormat="false" ht="36" hidden="false" customHeight="true" outlineLevel="0" collapsed="false">
      <c r="A718" s="113" t="s">
        <v>3639</v>
      </c>
      <c r="B718" s="115" t="s">
        <v>3640</v>
      </c>
      <c r="C718" s="113" t="s">
        <v>3641</v>
      </c>
      <c r="E718" s="146" t="s">
        <v>3642</v>
      </c>
      <c r="F718" s="146"/>
      <c r="G718" s="146"/>
    </row>
    <row r="719" customFormat="false" ht="24" hidden="false" customHeight="true" outlineLevel="0" collapsed="false">
      <c r="A719" s="113" t="s">
        <v>3643</v>
      </c>
      <c r="B719" s="115" t="s">
        <v>3644</v>
      </c>
      <c r="C719" s="113" t="s">
        <v>3645</v>
      </c>
      <c r="E719" s="143" t="s">
        <v>3646</v>
      </c>
      <c r="F719" s="143"/>
      <c r="G719" s="140" t="s">
        <v>3647</v>
      </c>
    </row>
    <row r="720" customFormat="false" ht="24" hidden="false" customHeight="true" outlineLevel="0" collapsed="false">
      <c r="A720" s="113" t="s">
        <v>3648</v>
      </c>
      <c r="B720" s="115" t="s">
        <v>3649</v>
      </c>
      <c r="C720" s="113" t="s">
        <v>3650</v>
      </c>
      <c r="E720" s="143" t="s">
        <v>3651</v>
      </c>
      <c r="F720" s="143"/>
      <c r="G720" s="140" t="s">
        <v>3652</v>
      </c>
    </row>
    <row r="721" customFormat="false" ht="24" hidden="false" customHeight="true" outlineLevel="0" collapsed="false">
      <c r="A721" s="113" t="s">
        <v>3653</v>
      </c>
      <c r="B721" s="115" t="s">
        <v>3654</v>
      </c>
      <c r="C721" s="113" t="s">
        <v>3655</v>
      </c>
      <c r="E721" s="146" t="s">
        <v>3656</v>
      </c>
      <c r="F721" s="146"/>
      <c r="G721" s="146"/>
    </row>
    <row r="722" customFormat="false" ht="36" hidden="false" customHeight="true" outlineLevel="0" collapsed="false">
      <c r="A722" s="113" t="s">
        <v>3657</v>
      </c>
      <c r="B722" s="115" t="s">
        <v>3658</v>
      </c>
      <c r="C722" s="113" t="s">
        <v>3659</v>
      </c>
      <c r="E722" s="143" t="s">
        <v>3660</v>
      </c>
      <c r="F722" s="143"/>
      <c r="G722" s="140" t="s">
        <v>3661</v>
      </c>
    </row>
    <row r="723" customFormat="false" ht="36" hidden="false" customHeight="true" outlineLevel="0" collapsed="false">
      <c r="A723" s="113" t="s">
        <v>3662</v>
      </c>
      <c r="B723" s="115" t="s">
        <v>3663</v>
      </c>
      <c r="C723" s="113" t="s">
        <v>3664</v>
      </c>
      <c r="E723" s="143" t="s">
        <v>3665</v>
      </c>
      <c r="F723" s="143"/>
      <c r="G723" s="140" t="s">
        <v>3666</v>
      </c>
    </row>
    <row r="724" customFormat="false" ht="24" hidden="false" customHeight="true" outlineLevel="0" collapsed="false">
      <c r="A724" s="113" t="s">
        <v>3667</v>
      </c>
      <c r="B724" s="115" t="s">
        <v>3668</v>
      </c>
      <c r="C724" s="113" t="s">
        <v>3669</v>
      </c>
      <c r="E724" s="143" t="s">
        <v>3670</v>
      </c>
      <c r="F724" s="143"/>
      <c r="G724" s="140" t="s">
        <v>3671</v>
      </c>
    </row>
    <row r="725" customFormat="false" ht="36" hidden="false" customHeight="true" outlineLevel="0" collapsed="false">
      <c r="A725" s="113" t="s">
        <v>3672</v>
      </c>
      <c r="B725" s="115" t="s">
        <v>3673</v>
      </c>
      <c r="C725" s="113" t="s">
        <v>3674</v>
      </c>
      <c r="E725" s="146" t="s">
        <v>3675</v>
      </c>
      <c r="F725" s="146"/>
      <c r="G725" s="146"/>
    </row>
    <row r="726" customFormat="false" ht="36" hidden="false" customHeight="true" outlineLevel="0" collapsed="false">
      <c r="A726" s="113" t="s">
        <v>3676</v>
      </c>
      <c r="B726" s="115" t="s">
        <v>3677</v>
      </c>
      <c r="C726" s="113" t="s">
        <v>3678</v>
      </c>
      <c r="E726" s="143" t="s">
        <v>3660</v>
      </c>
      <c r="F726" s="143"/>
      <c r="G726" s="140" t="s">
        <v>3679</v>
      </c>
    </row>
    <row r="727" customFormat="false" ht="36" hidden="false" customHeight="true" outlineLevel="0" collapsed="false">
      <c r="A727" s="113" t="s">
        <v>3680</v>
      </c>
      <c r="B727" s="115" t="s">
        <v>3681</v>
      </c>
      <c r="C727" s="113" t="s">
        <v>3682</v>
      </c>
      <c r="E727" s="143" t="s">
        <v>2589</v>
      </c>
      <c r="F727" s="143"/>
      <c r="G727" s="140" t="s">
        <v>3683</v>
      </c>
    </row>
    <row r="728" customFormat="false" ht="24" hidden="false" customHeight="true" outlineLevel="0" collapsed="false">
      <c r="A728" s="113" t="s">
        <v>3684</v>
      </c>
      <c r="B728" s="115" t="s">
        <v>3685</v>
      </c>
      <c r="C728" s="113" t="s">
        <v>3686</v>
      </c>
      <c r="E728" s="143" t="s">
        <v>3687</v>
      </c>
      <c r="F728" s="143"/>
      <c r="G728" s="140" t="s">
        <v>3688</v>
      </c>
    </row>
    <row r="729" customFormat="false" ht="24" hidden="false" customHeight="true" outlineLevel="0" collapsed="false">
      <c r="A729" s="113" t="s">
        <v>3689</v>
      </c>
      <c r="B729" s="115" t="s">
        <v>3690</v>
      </c>
      <c r="C729" s="113" t="s">
        <v>3691</v>
      </c>
      <c r="E729" s="143" t="s">
        <v>3692</v>
      </c>
      <c r="F729" s="143"/>
      <c r="G729" s="140" t="s">
        <v>3693</v>
      </c>
    </row>
    <row r="730" customFormat="false" ht="15" hidden="false" customHeight="true" outlineLevel="0" collapsed="false">
      <c r="A730" s="113" t="s">
        <v>3694</v>
      </c>
      <c r="B730" s="115" t="s">
        <v>3695</v>
      </c>
      <c r="C730" s="113" t="s">
        <v>3696</v>
      </c>
      <c r="E730" s="143" t="s">
        <v>3697</v>
      </c>
      <c r="F730" s="143"/>
      <c r="G730" s="140" t="s">
        <v>3698</v>
      </c>
    </row>
    <row r="731" customFormat="false" ht="24" hidden="false" customHeight="true" outlineLevel="0" collapsed="false">
      <c r="A731" s="113" t="s">
        <v>3699</v>
      </c>
      <c r="B731" s="115" t="s">
        <v>3700</v>
      </c>
      <c r="C731" s="113" t="s">
        <v>3701</v>
      </c>
      <c r="E731" s="143" t="s">
        <v>3702</v>
      </c>
      <c r="F731" s="143"/>
      <c r="G731" s="140" t="s">
        <v>3703</v>
      </c>
    </row>
    <row r="732" customFormat="false" ht="15" hidden="false" customHeight="true" outlineLevel="0" collapsed="false">
      <c r="A732" s="113" t="s">
        <v>3704</v>
      </c>
      <c r="B732" s="115" t="s">
        <v>3705</v>
      </c>
      <c r="C732" s="113" t="s">
        <v>3706</v>
      </c>
      <c r="E732" s="143" t="s">
        <v>3707</v>
      </c>
      <c r="F732" s="143"/>
      <c r="G732" s="140" t="s">
        <v>3708</v>
      </c>
    </row>
    <row r="733" customFormat="false" ht="15" hidden="false" customHeight="true" outlineLevel="0" collapsed="false">
      <c r="A733" s="113" t="s">
        <v>3709</v>
      </c>
      <c r="B733" s="115" t="s">
        <v>3710</v>
      </c>
      <c r="C733" s="113" t="s">
        <v>3711</v>
      </c>
      <c r="E733" s="143" t="s">
        <v>3712</v>
      </c>
      <c r="F733" s="143"/>
      <c r="G733" s="140" t="s">
        <v>3713</v>
      </c>
    </row>
    <row r="734" customFormat="false" ht="36" hidden="false" customHeight="true" outlineLevel="0" collapsed="false">
      <c r="A734" s="113" t="n">
        <v>52</v>
      </c>
      <c r="B734" s="115" t="s">
        <v>3714</v>
      </c>
      <c r="C734" s="118"/>
      <c r="E734" s="143" t="s">
        <v>3715</v>
      </c>
      <c r="F734" s="143"/>
      <c r="G734" s="140" t="s">
        <v>3716</v>
      </c>
    </row>
    <row r="735" customFormat="false" ht="15" hidden="false" customHeight="true" outlineLevel="0" collapsed="false">
      <c r="A735" s="113" t="s">
        <v>3717</v>
      </c>
      <c r="B735" s="115" t="s">
        <v>3718</v>
      </c>
      <c r="C735" s="113" t="s">
        <v>3719</v>
      </c>
      <c r="E735" s="143" t="s">
        <v>3720</v>
      </c>
      <c r="F735" s="143"/>
      <c r="G735" s="140" t="s">
        <v>3721</v>
      </c>
    </row>
    <row r="736" customFormat="false" ht="24" hidden="false" customHeight="true" outlineLevel="0" collapsed="false">
      <c r="A736" s="113" t="s">
        <v>3722</v>
      </c>
      <c r="B736" s="115" t="s">
        <v>3723</v>
      </c>
      <c r="C736" s="113" t="s">
        <v>3724</v>
      </c>
      <c r="E736" s="146" t="s">
        <v>3725</v>
      </c>
      <c r="F736" s="146"/>
      <c r="G736" s="146"/>
    </row>
    <row r="737" customFormat="false" ht="24" hidden="false" customHeight="true" outlineLevel="0" collapsed="false">
      <c r="A737" s="113" t="s">
        <v>3726</v>
      </c>
      <c r="B737" s="115" t="s">
        <v>3727</v>
      </c>
      <c r="C737" s="113" t="s">
        <v>3728</v>
      </c>
      <c r="E737" s="143" t="s">
        <v>3729</v>
      </c>
      <c r="F737" s="143"/>
      <c r="G737" s="136"/>
    </row>
    <row r="738" customFormat="false" ht="43.25" hidden="false" customHeight="false" outlineLevel="0" collapsed="false">
      <c r="A738" s="113" t="s">
        <v>3730</v>
      </c>
      <c r="B738" s="115" t="s">
        <v>3731</v>
      </c>
      <c r="C738" s="113" t="s">
        <v>3732</v>
      </c>
      <c r="E738" s="143"/>
      <c r="F738" s="143"/>
      <c r="G738" s="140" t="s">
        <v>3733</v>
      </c>
    </row>
    <row r="739" customFormat="false" ht="24" hidden="false" customHeight="true" outlineLevel="0" collapsed="false">
      <c r="A739" s="113" t="s">
        <v>3734</v>
      </c>
      <c r="B739" s="115" t="s">
        <v>3735</v>
      </c>
      <c r="C739" s="113" t="s">
        <v>3736</v>
      </c>
      <c r="E739" s="143" t="s">
        <v>3737</v>
      </c>
      <c r="F739" s="143"/>
      <c r="G739" s="136"/>
    </row>
    <row r="740" customFormat="false" ht="15" hidden="false" customHeight="false" outlineLevel="0" collapsed="false">
      <c r="A740" s="113" t="s">
        <v>3738</v>
      </c>
      <c r="B740" s="115" t="s">
        <v>3739</v>
      </c>
      <c r="C740" s="113" t="s">
        <v>3740</v>
      </c>
      <c r="E740" s="143"/>
      <c r="F740" s="143"/>
      <c r="G740" s="140" t="s">
        <v>3741</v>
      </c>
    </row>
    <row r="741" customFormat="false" ht="24" hidden="false" customHeight="true" outlineLevel="0" collapsed="false">
      <c r="A741" s="113" t="s">
        <v>3742</v>
      </c>
      <c r="B741" s="115" t="s">
        <v>3743</v>
      </c>
      <c r="C741" s="113" t="s">
        <v>3744</v>
      </c>
      <c r="E741" s="143" t="s">
        <v>3745</v>
      </c>
      <c r="F741" s="143"/>
      <c r="G741" s="136"/>
    </row>
    <row r="742" customFormat="false" ht="22.35" hidden="false" customHeight="false" outlineLevel="0" collapsed="false">
      <c r="A742" s="113" t="s">
        <v>3746</v>
      </c>
      <c r="B742" s="115" t="s">
        <v>3747</v>
      </c>
      <c r="C742" s="113" t="s">
        <v>3748</v>
      </c>
      <c r="E742" s="143"/>
      <c r="F742" s="143"/>
      <c r="G742" s="140" t="s">
        <v>3749</v>
      </c>
    </row>
    <row r="743" customFormat="false" ht="48" hidden="false" customHeight="true" outlineLevel="0" collapsed="false">
      <c r="A743" s="113" t="n">
        <v>53</v>
      </c>
      <c r="B743" s="115" t="s">
        <v>3750</v>
      </c>
      <c r="C743" s="118"/>
      <c r="E743" s="146" t="s">
        <v>3751</v>
      </c>
      <c r="F743" s="146"/>
      <c r="G743" s="146"/>
    </row>
    <row r="744" customFormat="false" ht="15" hidden="false" customHeight="true" outlineLevel="0" collapsed="false">
      <c r="A744" s="113" t="s">
        <v>3752</v>
      </c>
      <c r="B744" s="115" t="s">
        <v>3753</v>
      </c>
      <c r="C744" s="113" t="s">
        <v>3754</v>
      </c>
      <c r="E744" s="143" t="s">
        <v>3755</v>
      </c>
      <c r="F744" s="143"/>
      <c r="G744" s="140" t="s">
        <v>3756</v>
      </c>
    </row>
    <row r="745" customFormat="false" ht="15" hidden="false" customHeight="true" outlineLevel="0" collapsed="false">
      <c r="A745" s="113" t="s">
        <v>3757</v>
      </c>
      <c r="B745" s="115" t="s">
        <v>3758</v>
      </c>
      <c r="C745" s="113" t="s">
        <v>3759</v>
      </c>
      <c r="E745" s="143" t="s">
        <v>3760</v>
      </c>
      <c r="F745" s="143"/>
      <c r="G745" s="140" t="s">
        <v>3761</v>
      </c>
    </row>
    <row r="746" customFormat="false" ht="24" hidden="false" customHeight="true" outlineLevel="0" collapsed="false">
      <c r="A746" s="113" t="s">
        <v>3762</v>
      </c>
      <c r="B746" s="115" t="s">
        <v>3763</v>
      </c>
      <c r="C746" s="113" t="s">
        <v>3764</v>
      </c>
      <c r="E746" s="143" t="s">
        <v>3765</v>
      </c>
      <c r="F746" s="143"/>
      <c r="G746" s="140" t="s">
        <v>3766</v>
      </c>
    </row>
    <row r="747" customFormat="false" ht="15" hidden="false" customHeight="true" outlineLevel="0" collapsed="false">
      <c r="A747" s="113" t="s">
        <v>3767</v>
      </c>
      <c r="B747" s="115" t="s">
        <v>3768</v>
      </c>
      <c r="C747" s="113" t="s">
        <v>3769</v>
      </c>
      <c r="E747" s="143" t="s">
        <v>3770</v>
      </c>
      <c r="F747" s="143"/>
      <c r="G747" s="140" t="s">
        <v>3771</v>
      </c>
    </row>
    <row r="748" customFormat="false" ht="15" hidden="false" customHeight="true" outlineLevel="0" collapsed="false">
      <c r="A748" s="113" t="s">
        <v>3772</v>
      </c>
      <c r="B748" s="115" t="s">
        <v>3773</v>
      </c>
      <c r="C748" s="113" t="s">
        <v>3774</v>
      </c>
      <c r="E748" s="143" t="s">
        <v>3775</v>
      </c>
      <c r="F748" s="143"/>
      <c r="G748" s="136"/>
    </row>
    <row r="749" customFormat="false" ht="22.35" hidden="false" customHeight="false" outlineLevel="0" collapsed="false">
      <c r="A749" s="113" t="s">
        <v>3776</v>
      </c>
      <c r="B749" s="115" t="s">
        <v>3777</v>
      </c>
      <c r="C749" s="113" t="s">
        <v>3778</v>
      </c>
      <c r="E749" s="143"/>
      <c r="F749" s="143"/>
      <c r="G749" s="140" t="s">
        <v>3779</v>
      </c>
    </row>
    <row r="750" customFormat="false" ht="24" hidden="false" customHeight="true" outlineLevel="0" collapsed="false">
      <c r="A750" s="113" t="s">
        <v>3780</v>
      </c>
      <c r="B750" s="115" t="s">
        <v>3781</v>
      </c>
      <c r="C750" s="113" t="s">
        <v>3782</v>
      </c>
      <c r="E750" s="143" t="s">
        <v>3783</v>
      </c>
      <c r="F750" s="143"/>
      <c r="G750" s="140" t="s">
        <v>3784</v>
      </c>
    </row>
    <row r="751" customFormat="false" ht="36" hidden="false" customHeight="true" outlineLevel="0" collapsed="false">
      <c r="A751" s="113" t="s">
        <v>3785</v>
      </c>
      <c r="B751" s="115" t="s">
        <v>3786</v>
      </c>
      <c r="C751" s="113" t="s">
        <v>3787</v>
      </c>
      <c r="E751" s="143" t="s">
        <v>3788</v>
      </c>
      <c r="F751" s="143"/>
      <c r="G751" s="140" t="s">
        <v>3789</v>
      </c>
    </row>
    <row r="752" customFormat="false" ht="60" hidden="false" customHeight="true" outlineLevel="0" collapsed="false">
      <c r="A752" s="113" t="n">
        <v>54</v>
      </c>
      <c r="B752" s="115" t="s">
        <v>3790</v>
      </c>
      <c r="C752" s="118"/>
      <c r="E752" s="143" t="s">
        <v>3791</v>
      </c>
      <c r="F752" s="143"/>
      <c r="G752" s="140" t="s">
        <v>3792</v>
      </c>
    </row>
    <row r="753" customFormat="false" ht="36" hidden="false" customHeight="true" outlineLevel="0" collapsed="false">
      <c r="A753" s="113" t="s">
        <v>3793</v>
      </c>
      <c r="B753" s="115" t="s">
        <v>3794</v>
      </c>
      <c r="C753" s="113" t="s">
        <v>3795</v>
      </c>
      <c r="E753" s="143" t="s">
        <v>3796</v>
      </c>
      <c r="F753" s="143"/>
      <c r="G753" s="136"/>
    </row>
    <row r="754" customFormat="false" ht="15" hidden="false" customHeight="false" outlineLevel="0" collapsed="false">
      <c r="A754" s="113" t="s">
        <v>3797</v>
      </c>
      <c r="B754" s="115" t="s">
        <v>3798</v>
      </c>
      <c r="C754" s="113" t="s">
        <v>3799</v>
      </c>
      <c r="E754" s="143"/>
      <c r="F754" s="143"/>
      <c r="G754" s="140" t="s">
        <v>3800</v>
      </c>
    </row>
    <row r="755" customFormat="false" ht="15" hidden="false" customHeight="true" outlineLevel="0" collapsed="false">
      <c r="A755" s="113" t="s">
        <v>3801</v>
      </c>
      <c r="B755" s="115" t="s">
        <v>3802</v>
      </c>
      <c r="C755" s="113" t="s">
        <v>3803</v>
      </c>
      <c r="E755" s="143" t="s">
        <v>3804</v>
      </c>
      <c r="F755" s="143"/>
      <c r="G755" s="140" t="s">
        <v>3805</v>
      </c>
    </row>
    <row r="756" customFormat="false" ht="24" hidden="false" customHeight="true" outlineLevel="0" collapsed="false">
      <c r="A756" s="113" t="s">
        <v>3806</v>
      </c>
      <c r="B756" s="115" t="s">
        <v>3807</v>
      </c>
      <c r="C756" s="113" t="s">
        <v>3808</v>
      </c>
      <c r="E756" s="143" t="s">
        <v>3809</v>
      </c>
      <c r="F756" s="143"/>
      <c r="G756" s="140" t="s">
        <v>3810</v>
      </c>
    </row>
    <row r="757" customFormat="false" ht="15" hidden="false" customHeight="true" outlineLevel="0" collapsed="false">
      <c r="A757" s="113" t="s">
        <v>3811</v>
      </c>
      <c r="B757" s="115" t="s">
        <v>3812</v>
      </c>
      <c r="C757" s="113" t="s">
        <v>3813</v>
      </c>
      <c r="E757" s="143" t="s">
        <v>3814</v>
      </c>
      <c r="F757" s="143"/>
      <c r="G757" s="140" t="s">
        <v>3815</v>
      </c>
    </row>
    <row r="758" customFormat="false" ht="24" hidden="false" customHeight="true" outlineLevel="0" collapsed="false">
      <c r="A758" s="113" t="s">
        <v>3816</v>
      </c>
      <c r="B758" s="115" t="s">
        <v>3817</v>
      </c>
      <c r="C758" s="113" t="s">
        <v>3818</v>
      </c>
      <c r="E758" s="143" t="s">
        <v>3819</v>
      </c>
      <c r="F758" s="143"/>
      <c r="G758" s="140" t="s">
        <v>3820</v>
      </c>
    </row>
    <row r="759" customFormat="false" ht="36" hidden="false" customHeight="true" outlineLevel="0" collapsed="false">
      <c r="A759" s="113" t="s">
        <v>3821</v>
      </c>
      <c r="B759" s="115" t="s">
        <v>3822</v>
      </c>
      <c r="C759" s="113" t="s">
        <v>3823</v>
      </c>
      <c r="E759" s="146" t="s">
        <v>3824</v>
      </c>
      <c r="F759" s="146"/>
      <c r="G759" s="146"/>
    </row>
    <row r="760" customFormat="false" ht="15" hidden="false" customHeight="true" outlineLevel="0" collapsed="false">
      <c r="A760" s="113" t="s">
        <v>3825</v>
      </c>
      <c r="B760" s="115" t="s">
        <v>3826</v>
      </c>
      <c r="C760" s="113" t="s">
        <v>3827</v>
      </c>
      <c r="E760" s="143" t="s">
        <v>3828</v>
      </c>
      <c r="F760" s="143"/>
      <c r="G760" s="140" t="s">
        <v>3829</v>
      </c>
    </row>
    <row r="761" customFormat="false" ht="15" hidden="false" customHeight="true" outlineLevel="0" collapsed="false">
      <c r="A761" s="113" t="s">
        <v>3830</v>
      </c>
      <c r="B761" s="115" t="s">
        <v>3831</v>
      </c>
      <c r="C761" s="113" t="s">
        <v>3832</v>
      </c>
      <c r="E761" s="143" t="s">
        <v>3833</v>
      </c>
      <c r="F761" s="143"/>
      <c r="G761" s="140" t="s">
        <v>3834</v>
      </c>
    </row>
    <row r="762" customFormat="false" ht="36" hidden="false" customHeight="true" outlineLevel="0" collapsed="false">
      <c r="A762" s="113" t="s">
        <v>3835</v>
      </c>
      <c r="B762" s="115" t="s">
        <v>3836</v>
      </c>
      <c r="C762" s="113" t="s">
        <v>3837</v>
      </c>
      <c r="E762" s="143" t="s">
        <v>3838</v>
      </c>
      <c r="F762" s="143"/>
      <c r="G762" s="140" t="s">
        <v>3839</v>
      </c>
    </row>
    <row r="763" customFormat="false" ht="15" hidden="false" customHeight="true" outlineLevel="0" collapsed="false">
      <c r="A763" s="113" t="s">
        <v>3840</v>
      </c>
      <c r="B763" s="115" t="s">
        <v>3841</v>
      </c>
      <c r="C763" s="113" t="s">
        <v>3842</v>
      </c>
      <c r="E763" s="143" t="s">
        <v>3843</v>
      </c>
      <c r="F763" s="143"/>
      <c r="G763" s="140" t="s">
        <v>3844</v>
      </c>
    </row>
    <row r="764" customFormat="false" ht="15" hidden="false" customHeight="true" outlineLevel="0" collapsed="false">
      <c r="A764" s="113" t="s">
        <v>3845</v>
      </c>
      <c r="B764" s="115" t="s">
        <v>3846</v>
      </c>
      <c r="C764" s="113" t="s">
        <v>3847</v>
      </c>
      <c r="E764" s="143" t="s">
        <v>3848</v>
      </c>
      <c r="F764" s="143"/>
      <c r="G764" s="140" t="s">
        <v>3849</v>
      </c>
    </row>
    <row r="765" customFormat="false" ht="15" hidden="false" customHeight="true" outlineLevel="0" collapsed="false">
      <c r="A765" s="113" t="s">
        <v>3850</v>
      </c>
      <c r="B765" s="115" t="s">
        <v>3851</v>
      </c>
      <c r="C765" s="113" t="s">
        <v>3852</v>
      </c>
      <c r="E765" s="143" t="s">
        <v>3853</v>
      </c>
      <c r="F765" s="143"/>
      <c r="G765" s="136"/>
    </row>
    <row r="766" customFormat="false" ht="15" hidden="false" customHeight="false" outlineLevel="0" collapsed="false">
      <c r="A766" s="113" t="s">
        <v>3854</v>
      </c>
      <c r="B766" s="115" t="s">
        <v>3855</v>
      </c>
      <c r="C766" s="113" t="s">
        <v>3856</v>
      </c>
      <c r="E766" s="143"/>
      <c r="F766" s="143"/>
      <c r="G766" s="140" t="s">
        <v>3857</v>
      </c>
    </row>
    <row r="767" customFormat="false" ht="15" hidden="false" customHeight="true" outlineLevel="0" collapsed="false">
      <c r="A767" s="113" t="s">
        <v>3858</v>
      </c>
      <c r="B767" s="115" t="s">
        <v>3859</v>
      </c>
      <c r="C767" s="113" t="s">
        <v>3860</v>
      </c>
      <c r="E767" s="143" t="s">
        <v>3861</v>
      </c>
      <c r="F767" s="143"/>
      <c r="G767" s="140" t="s">
        <v>3862</v>
      </c>
    </row>
    <row r="768" customFormat="false" ht="72" hidden="false" customHeight="true" outlineLevel="0" collapsed="false">
      <c r="A768" s="113" t="s">
        <v>3863</v>
      </c>
      <c r="B768" s="115" t="s">
        <v>3864</v>
      </c>
      <c r="C768" s="113" t="s">
        <v>3865</v>
      </c>
      <c r="E768" s="146" t="s">
        <v>3866</v>
      </c>
      <c r="F768" s="146"/>
      <c r="G768" s="146"/>
    </row>
    <row r="769" customFormat="false" ht="15" hidden="false" customHeight="true" outlineLevel="0" collapsed="false">
      <c r="A769" s="131" t="s">
        <v>3867</v>
      </c>
      <c r="B769" s="131"/>
      <c r="C769" s="131"/>
      <c r="E769" s="143" t="s">
        <v>3868</v>
      </c>
      <c r="F769" s="143"/>
      <c r="G769" s="140" t="s">
        <v>3869</v>
      </c>
    </row>
    <row r="770" customFormat="false" ht="96" hidden="false" customHeight="true" outlineLevel="0" collapsed="false">
      <c r="A770" s="115" t="n">
        <v>55</v>
      </c>
      <c r="B770" s="115" t="s">
        <v>3870</v>
      </c>
      <c r="C770" s="118"/>
      <c r="E770" s="143" t="s">
        <v>3871</v>
      </c>
      <c r="F770" s="143"/>
      <c r="G770" s="140" t="s">
        <v>3872</v>
      </c>
    </row>
    <row r="771" customFormat="false" ht="15" hidden="false" customHeight="true" outlineLevel="0" collapsed="false">
      <c r="A771" s="115" t="s">
        <v>3873</v>
      </c>
      <c r="B771" s="115" t="s">
        <v>3874</v>
      </c>
      <c r="C771" s="113" t="s">
        <v>3875</v>
      </c>
      <c r="E771" s="143" t="s">
        <v>3876</v>
      </c>
      <c r="F771" s="143"/>
      <c r="G771" s="140" t="s">
        <v>3877</v>
      </c>
    </row>
    <row r="772" customFormat="false" ht="24" hidden="false" customHeight="true" outlineLevel="0" collapsed="false">
      <c r="A772" s="115" t="s">
        <v>3878</v>
      </c>
      <c r="B772" s="115" t="s">
        <v>3879</v>
      </c>
      <c r="C772" s="113" t="s">
        <v>3880</v>
      </c>
      <c r="E772" s="146" t="s">
        <v>3881</v>
      </c>
      <c r="F772" s="146"/>
      <c r="G772" s="146"/>
    </row>
    <row r="773" customFormat="false" ht="24" hidden="false" customHeight="true" outlineLevel="0" collapsed="false">
      <c r="A773" s="115" t="s">
        <v>3882</v>
      </c>
      <c r="B773" s="115" t="s">
        <v>3883</v>
      </c>
      <c r="C773" s="113" t="s">
        <v>3884</v>
      </c>
      <c r="E773" s="143" t="s">
        <v>3885</v>
      </c>
      <c r="F773" s="143"/>
      <c r="G773" s="140" t="s">
        <v>3886</v>
      </c>
    </row>
    <row r="774" customFormat="false" ht="24" hidden="false" customHeight="true" outlineLevel="0" collapsed="false">
      <c r="A774" s="115" t="s">
        <v>3887</v>
      </c>
      <c r="B774" s="115" t="s">
        <v>3888</v>
      </c>
      <c r="C774" s="113" t="s">
        <v>3889</v>
      </c>
      <c r="E774" s="143" t="s">
        <v>3890</v>
      </c>
      <c r="F774" s="143"/>
      <c r="G774" s="140" t="s">
        <v>3891</v>
      </c>
    </row>
    <row r="775" customFormat="false" ht="36" hidden="false" customHeight="true" outlineLevel="0" collapsed="false">
      <c r="A775" s="115" t="s">
        <v>3892</v>
      </c>
      <c r="B775" s="115" t="s">
        <v>3893</v>
      </c>
      <c r="C775" s="113" t="s">
        <v>3894</v>
      </c>
      <c r="E775" s="143" t="s">
        <v>3895</v>
      </c>
      <c r="F775" s="143"/>
      <c r="G775" s="140" t="s">
        <v>3896</v>
      </c>
    </row>
    <row r="776" customFormat="false" ht="24" hidden="false" customHeight="true" outlineLevel="0" collapsed="false">
      <c r="A776" s="115" t="s">
        <v>3897</v>
      </c>
      <c r="B776" s="115" t="s">
        <v>3898</v>
      </c>
      <c r="C776" s="113" t="s">
        <v>3899</v>
      </c>
      <c r="E776" s="143" t="s">
        <v>3900</v>
      </c>
      <c r="F776" s="143"/>
      <c r="G776" s="140" t="s">
        <v>3901</v>
      </c>
    </row>
    <row r="777" customFormat="false" ht="24" hidden="false" customHeight="true" outlineLevel="0" collapsed="false">
      <c r="A777" s="115" t="s">
        <v>3902</v>
      </c>
      <c r="B777" s="115" t="s">
        <v>3903</v>
      </c>
      <c r="C777" s="113" t="s">
        <v>3904</v>
      </c>
      <c r="E777" s="143" t="s">
        <v>3905</v>
      </c>
      <c r="F777" s="143"/>
      <c r="G777" s="140" t="s">
        <v>3906</v>
      </c>
    </row>
    <row r="778" customFormat="false" ht="24" hidden="false" customHeight="true" outlineLevel="0" collapsed="false">
      <c r="A778" s="115" t="s">
        <v>3907</v>
      </c>
      <c r="B778" s="115" t="s">
        <v>3908</v>
      </c>
      <c r="C778" s="113" t="s">
        <v>3909</v>
      </c>
      <c r="E778" s="143" t="s">
        <v>3910</v>
      </c>
      <c r="F778" s="143"/>
      <c r="G778" s="140" t="s">
        <v>3911</v>
      </c>
    </row>
    <row r="779" customFormat="false" ht="24" hidden="false" customHeight="true" outlineLevel="0" collapsed="false">
      <c r="A779" s="115" t="s">
        <v>3912</v>
      </c>
      <c r="B779" s="115" t="s">
        <v>3913</v>
      </c>
      <c r="C779" s="113" t="s">
        <v>3914</v>
      </c>
      <c r="E779" s="143" t="s">
        <v>3915</v>
      </c>
      <c r="F779" s="143"/>
      <c r="G779" s="140" t="s">
        <v>3916</v>
      </c>
    </row>
    <row r="780" customFormat="false" ht="24" hidden="false" customHeight="true" outlineLevel="0" collapsed="false">
      <c r="A780" s="115" t="s">
        <v>3917</v>
      </c>
      <c r="B780" s="115" t="s">
        <v>3918</v>
      </c>
      <c r="C780" s="113" t="s">
        <v>3919</v>
      </c>
      <c r="E780" s="143" t="s">
        <v>3920</v>
      </c>
      <c r="F780" s="143"/>
      <c r="G780" s="140" t="s">
        <v>3921</v>
      </c>
    </row>
    <row r="781" customFormat="false" ht="24" hidden="false" customHeight="true" outlineLevel="0" collapsed="false">
      <c r="A781" s="115" t="s">
        <v>3922</v>
      </c>
      <c r="B781" s="115" t="s">
        <v>3923</v>
      </c>
      <c r="C781" s="113" t="s">
        <v>3924</v>
      </c>
      <c r="E781" s="143" t="s">
        <v>3925</v>
      </c>
      <c r="F781" s="143"/>
      <c r="G781" s="140" t="s">
        <v>3926</v>
      </c>
    </row>
    <row r="782" customFormat="false" ht="24" hidden="false" customHeight="true" outlineLevel="0" collapsed="false">
      <c r="A782" s="115" t="s">
        <v>3927</v>
      </c>
      <c r="B782" s="115" t="s">
        <v>3928</v>
      </c>
      <c r="C782" s="113" t="s">
        <v>3929</v>
      </c>
      <c r="E782" s="143" t="s">
        <v>3930</v>
      </c>
      <c r="F782" s="143"/>
      <c r="G782" s="140" t="s">
        <v>3931</v>
      </c>
    </row>
    <row r="783" customFormat="false" ht="15" hidden="false" customHeight="true" outlineLevel="0" collapsed="false">
      <c r="A783" s="115" t="s">
        <v>3932</v>
      </c>
      <c r="B783" s="115" t="s">
        <v>3933</v>
      </c>
      <c r="C783" s="113" t="s">
        <v>3934</v>
      </c>
      <c r="E783" s="143" t="s">
        <v>3935</v>
      </c>
      <c r="F783" s="143"/>
      <c r="G783" s="140" t="s">
        <v>3936</v>
      </c>
    </row>
    <row r="784" customFormat="false" ht="15" hidden="false" customHeight="true" outlineLevel="0" collapsed="false">
      <c r="A784" s="115" t="s">
        <v>3937</v>
      </c>
      <c r="B784" s="115" t="s">
        <v>3938</v>
      </c>
      <c r="C784" s="113" t="s">
        <v>3939</v>
      </c>
      <c r="E784" s="146" t="s">
        <v>3940</v>
      </c>
      <c r="F784" s="146"/>
      <c r="G784" s="146"/>
    </row>
    <row r="785" customFormat="false" ht="15" hidden="false" customHeight="true" outlineLevel="0" collapsed="false">
      <c r="A785" s="115"/>
      <c r="B785" s="115"/>
      <c r="C785" s="113"/>
      <c r="E785" s="143" t="s">
        <v>3941</v>
      </c>
      <c r="F785" s="143"/>
      <c r="G785" s="140" t="s">
        <v>3942</v>
      </c>
    </row>
    <row r="786" customFormat="false" ht="15" hidden="false" customHeight="false" outlineLevel="0" collapsed="false">
      <c r="A786" s="115"/>
      <c r="B786" s="115"/>
      <c r="C786" s="113"/>
      <c r="E786" s="143"/>
      <c r="F786" s="143"/>
      <c r="G786" s="140" t="s">
        <v>3943</v>
      </c>
    </row>
    <row r="787" customFormat="false" ht="15" hidden="false" customHeight="true" outlineLevel="0" collapsed="false">
      <c r="A787" s="132" t="s">
        <v>3944</v>
      </c>
      <c r="B787" s="132"/>
      <c r="C787" s="132"/>
      <c r="E787" s="143" t="s">
        <v>3945</v>
      </c>
      <c r="F787" s="143"/>
      <c r="G787" s="140" t="s">
        <v>3946</v>
      </c>
    </row>
    <row r="788" customFormat="false" ht="95.5" hidden="false" customHeight="false" outlineLevel="0" collapsed="false">
      <c r="A788" s="133" t="n">
        <v>55</v>
      </c>
      <c r="B788" s="134" t="s">
        <v>3870</v>
      </c>
      <c r="C788" s="118"/>
      <c r="E788" s="143"/>
      <c r="F788" s="143"/>
      <c r="G788" s="140" t="s">
        <v>3947</v>
      </c>
    </row>
    <row r="789" customFormat="false" ht="15" hidden="false" customHeight="true" outlineLevel="0" collapsed="false">
      <c r="A789" s="133" t="s">
        <v>3873</v>
      </c>
      <c r="B789" s="134" t="s">
        <v>3874</v>
      </c>
      <c r="C789" s="133" t="s">
        <v>3875</v>
      </c>
      <c r="E789" s="146" t="s">
        <v>3948</v>
      </c>
      <c r="F789" s="146"/>
      <c r="G789" s="146"/>
    </row>
    <row r="790" customFormat="false" ht="24" hidden="false" customHeight="true" outlineLevel="0" collapsed="false">
      <c r="A790" s="133" t="s">
        <v>3878</v>
      </c>
      <c r="B790" s="134" t="s">
        <v>3879</v>
      </c>
      <c r="C790" s="133" t="s">
        <v>3880</v>
      </c>
      <c r="E790" s="143" t="s">
        <v>3949</v>
      </c>
      <c r="F790" s="143"/>
      <c r="G790" s="140" t="s">
        <v>3950</v>
      </c>
    </row>
    <row r="791" customFormat="false" ht="24" hidden="false" customHeight="true" outlineLevel="0" collapsed="false">
      <c r="A791" s="133" t="s">
        <v>3882</v>
      </c>
      <c r="B791" s="134" t="s">
        <v>3951</v>
      </c>
      <c r="C791" s="133" t="s">
        <v>3884</v>
      </c>
      <c r="E791" s="143" t="s">
        <v>3952</v>
      </c>
      <c r="F791" s="143"/>
      <c r="G791" s="136"/>
    </row>
    <row r="792" customFormat="false" ht="15" hidden="false" customHeight="false" outlineLevel="0" collapsed="false">
      <c r="A792" s="133" t="s">
        <v>3887</v>
      </c>
      <c r="B792" s="134" t="s">
        <v>3953</v>
      </c>
      <c r="C792" s="133" t="s">
        <v>3889</v>
      </c>
      <c r="E792" s="143"/>
      <c r="F792" s="143"/>
      <c r="G792" s="140" t="s">
        <v>3954</v>
      </c>
    </row>
    <row r="793" customFormat="false" ht="36" hidden="false" customHeight="true" outlineLevel="0" collapsed="false">
      <c r="A793" s="133" t="s">
        <v>3892</v>
      </c>
      <c r="B793" s="134" t="s">
        <v>3955</v>
      </c>
      <c r="C793" s="133" t="s">
        <v>3894</v>
      </c>
      <c r="E793" s="143" t="s">
        <v>3956</v>
      </c>
      <c r="F793" s="143"/>
      <c r="G793" s="136"/>
    </row>
    <row r="794" customFormat="false" ht="22.35" hidden="false" customHeight="false" outlineLevel="0" collapsed="false">
      <c r="A794" s="133" t="s">
        <v>3897</v>
      </c>
      <c r="B794" s="134" t="s">
        <v>3957</v>
      </c>
      <c r="C794" s="133" t="s">
        <v>3899</v>
      </c>
      <c r="E794" s="143"/>
      <c r="F794" s="143"/>
      <c r="G794" s="140" t="s">
        <v>3958</v>
      </c>
    </row>
    <row r="795" customFormat="false" ht="24" hidden="false" customHeight="true" outlineLevel="0" collapsed="false">
      <c r="A795" s="133" t="s">
        <v>3902</v>
      </c>
      <c r="B795" s="134" t="s">
        <v>3959</v>
      </c>
      <c r="C795" s="133" t="s">
        <v>3904</v>
      </c>
      <c r="E795" s="143" t="s">
        <v>3960</v>
      </c>
      <c r="F795" s="143"/>
      <c r="G795" s="136"/>
    </row>
    <row r="796" customFormat="false" ht="22.35" hidden="false" customHeight="false" outlineLevel="0" collapsed="false">
      <c r="A796" s="133" t="s">
        <v>3907</v>
      </c>
      <c r="B796" s="134" t="s">
        <v>3961</v>
      </c>
      <c r="C796" s="133" t="s">
        <v>3909</v>
      </c>
      <c r="E796" s="143"/>
      <c r="F796" s="143"/>
      <c r="G796" s="140" t="s">
        <v>3962</v>
      </c>
    </row>
    <row r="797" customFormat="false" ht="24" hidden="false" customHeight="true" outlineLevel="0" collapsed="false">
      <c r="A797" s="133" t="s">
        <v>3912</v>
      </c>
      <c r="B797" s="134" t="s">
        <v>3963</v>
      </c>
      <c r="C797" s="133" t="s">
        <v>3914</v>
      </c>
      <c r="E797" s="143" t="s">
        <v>3964</v>
      </c>
      <c r="F797" s="143"/>
      <c r="G797" s="140" t="s">
        <v>3965</v>
      </c>
    </row>
    <row r="798" customFormat="false" ht="24" hidden="false" customHeight="true" outlineLevel="0" collapsed="false">
      <c r="A798" s="133" t="s">
        <v>3917</v>
      </c>
      <c r="B798" s="134" t="s">
        <v>3966</v>
      </c>
      <c r="C798" s="133" t="s">
        <v>3919</v>
      </c>
      <c r="E798" s="143" t="s">
        <v>3967</v>
      </c>
      <c r="F798" s="143"/>
      <c r="G798" s="140" t="s">
        <v>3968</v>
      </c>
    </row>
    <row r="799" customFormat="false" ht="24" hidden="false" customHeight="true" outlineLevel="0" collapsed="false">
      <c r="A799" s="133" t="s">
        <v>3922</v>
      </c>
      <c r="B799" s="134" t="s">
        <v>3969</v>
      </c>
      <c r="C799" s="133" t="s">
        <v>3924</v>
      </c>
      <c r="E799" s="143" t="s">
        <v>3970</v>
      </c>
      <c r="F799" s="143"/>
      <c r="G799" s="140" t="s">
        <v>3971</v>
      </c>
    </row>
    <row r="800" customFormat="false" ht="24" hidden="false" customHeight="true" outlineLevel="0" collapsed="false">
      <c r="A800" s="133" t="s">
        <v>3927</v>
      </c>
      <c r="B800" s="134" t="s">
        <v>3972</v>
      </c>
      <c r="C800" s="133" t="s">
        <v>3929</v>
      </c>
      <c r="E800" s="143" t="s">
        <v>3973</v>
      </c>
      <c r="F800" s="143"/>
      <c r="G800" s="140" t="s">
        <v>3974</v>
      </c>
    </row>
    <row r="801" customFormat="false" ht="24" hidden="false" customHeight="true" outlineLevel="0" collapsed="false">
      <c r="A801" s="133" t="s">
        <v>3932</v>
      </c>
      <c r="B801" s="134" t="s">
        <v>3975</v>
      </c>
      <c r="C801" s="133" t="s">
        <v>3934</v>
      </c>
      <c r="E801" s="143" t="s">
        <v>3976</v>
      </c>
      <c r="F801" s="143"/>
      <c r="G801" s="140" t="s">
        <v>3977</v>
      </c>
    </row>
    <row r="802" customFormat="false" ht="120" hidden="false" customHeight="true" outlineLevel="0" collapsed="false">
      <c r="A802" s="133" t="s">
        <v>3937</v>
      </c>
      <c r="B802" s="134" t="s">
        <v>3978</v>
      </c>
      <c r="C802" s="133" t="s">
        <v>3939</v>
      </c>
      <c r="E802" s="143" t="s">
        <v>3979</v>
      </c>
      <c r="F802" s="143"/>
      <c r="G802" s="140" t="s">
        <v>3980</v>
      </c>
    </row>
    <row r="803" customFormat="false" ht="36" hidden="false" customHeight="true" outlineLevel="0" collapsed="false">
      <c r="A803" s="113" t="n">
        <v>56</v>
      </c>
      <c r="B803" s="115" t="s">
        <v>3981</v>
      </c>
      <c r="C803" s="118"/>
      <c r="E803" s="143" t="s">
        <v>3982</v>
      </c>
      <c r="F803" s="143"/>
      <c r="G803" s="140" t="s">
        <v>3983</v>
      </c>
    </row>
    <row r="804" customFormat="false" ht="15" hidden="false" customHeight="true" outlineLevel="0" collapsed="false">
      <c r="A804" s="113" t="s">
        <v>3984</v>
      </c>
      <c r="B804" s="115" t="s">
        <v>3985</v>
      </c>
      <c r="C804" s="113" t="s">
        <v>3986</v>
      </c>
      <c r="E804" s="143" t="s">
        <v>3987</v>
      </c>
      <c r="F804" s="143"/>
      <c r="G804" s="136"/>
    </row>
    <row r="805" customFormat="false" ht="15" hidden="false" customHeight="false" outlineLevel="0" collapsed="false">
      <c r="A805" s="113" t="s">
        <v>3988</v>
      </c>
      <c r="B805" s="115" t="s">
        <v>3989</v>
      </c>
      <c r="C805" s="113" t="s">
        <v>3990</v>
      </c>
      <c r="E805" s="143"/>
      <c r="F805" s="143"/>
      <c r="G805" s="140" t="s">
        <v>3991</v>
      </c>
    </row>
    <row r="806" customFormat="false" ht="24" hidden="false" customHeight="true" outlineLevel="0" collapsed="false">
      <c r="A806" s="113" t="s">
        <v>3992</v>
      </c>
      <c r="B806" s="115" t="s">
        <v>3993</v>
      </c>
      <c r="C806" s="113" t="s">
        <v>3994</v>
      </c>
      <c r="E806" s="143" t="s">
        <v>3995</v>
      </c>
      <c r="F806" s="143"/>
      <c r="G806" s="140" t="s">
        <v>3996</v>
      </c>
    </row>
    <row r="807" customFormat="false" ht="15" hidden="false" customHeight="true" outlineLevel="0" collapsed="false">
      <c r="A807" s="113" t="s">
        <v>3997</v>
      </c>
      <c r="B807" s="115" t="s">
        <v>3998</v>
      </c>
      <c r="C807" s="113" t="s">
        <v>481</v>
      </c>
      <c r="E807" s="143" t="s">
        <v>3999</v>
      </c>
      <c r="F807" s="143"/>
      <c r="G807" s="140" t="s">
        <v>4000</v>
      </c>
    </row>
    <row r="808" customFormat="false" ht="15" hidden="false" customHeight="true" outlineLevel="0" collapsed="false">
      <c r="A808" s="131" t="s">
        <v>4001</v>
      </c>
      <c r="B808" s="131"/>
      <c r="C808" s="131"/>
      <c r="E808" s="143" t="s">
        <v>4002</v>
      </c>
      <c r="F808" s="143"/>
      <c r="G808" s="140" t="s">
        <v>4003</v>
      </c>
    </row>
    <row r="809" customFormat="false" ht="24" hidden="false" customHeight="true" outlineLevel="0" collapsed="false">
      <c r="A809" s="113" t="s">
        <v>4004</v>
      </c>
      <c r="B809" s="115" t="s">
        <v>4005</v>
      </c>
      <c r="C809" s="113" t="s">
        <v>4006</v>
      </c>
      <c r="E809" s="143" t="s">
        <v>4007</v>
      </c>
      <c r="F809" s="143"/>
      <c r="G809" s="140" t="s">
        <v>4008</v>
      </c>
    </row>
    <row r="810" customFormat="false" ht="15" hidden="false" customHeight="true" outlineLevel="0" collapsed="false">
      <c r="A810" s="113"/>
      <c r="B810" s="115"/>
      <c r="C810" s="113" t="s">
        <v>2397</v>
      </c>
      <c r="E810" s="146" t="s">
        <v>4009</v>
      </c>
      <c r="F810" s="146"/>
      <c r="G810" s="146"/>
    </row>
    <row r="811" customFormat="false" ht="15" hidden="false" customHeight="true" outlineLevel="0" collapsed="false">
      <c r="A811" s="132" t="s">
        <v>4010</v>
      </c>
      <c r="B811" s="132"/>
      <c r="C811" s="132"/>
      <c r="E811" s="143" t="s">
        <v>4011</v>
      </c>
      <c r="F811" s="143"/>
      <c r="G811" s="140" t="s">
        <v>4012</v>
      </c>
    </row>
    <row r="812" customFormat="false" ht="24" hidden="false" customHeight="true" outlineLevel="0" collapsed="false">
      <c r="A812" s="133" t="s">
        <v>4004</v>
      </c>
      <c r="B812" s="134" t="s">
        <v>4013</v>
      </c>
      <c r="C812" s="133" t="s">
        <v>2397</v>
      </c>
      <c r="E812" s="143" t="s">
        <v>4014</v>
      </c>
      <c r="F812" s="143"/>
      <c r="G812" s="140" t="s">
        <v>4015</v>
      </c>
    </row>
    <row r="813" customFormat="false" ht="36" hidden="false" customHeight="true" outlineLevel="0" collapsed="false">
      <c r="A813" s="113" t="n">
        <v>57</v>
      </c>
      <c r="B813" s="115" t="s">
        <v>4016</v>
      </c>
      <c r="C813" s="118"/>
      <c r="E813" s="146" t="s">
        <v>4017</v>
      </c>
      <c r="F813" s="146"/>
      <c r="G813" s="146"/>
    </row>
    <row r="814" customFormat="false" ht="15" hidden="false" customHeight="true" outlineLevel="0" collapsed="false">
      <c r="A814" s="113" t="s">
        <v>4018</v>
      </c>
      <c r="B814" s="115" t="s">
        <v>4019</v>
      </c>
      <c r="C814" s="113" t="s">
        <v>4020</v>
      </c>
      <c r="E814" s="146" t="s">
        <v>4021</v>
      </c>
      <c r="F814" s="146"/>
      <c r="G814" s="146"/>
    </row>
    <row r="815" customFormat="false" ht="60" hidden="false" customHeight="true" outlineLevel="0" collapsed="false">
      <c r="A815" s="113" t="s">
        <v>4022</v>
      </c>
      <c r="B815" s="115" t="s">
        <v>4023</v>
      </c>
      <c r="C815" s="113" t="s">
        <v>4024</v>
      </c>
      <c r="E815" s="143" t="s">
        <v>4025</v>
      </c>
      <c r="F815" s="143"/>
      <c r="G815" s="140" t="s">
        <v>4026</v>
      </c>
    </row>
    <row r="816" customFormat="false" ht="15" hidden="false" customHeight="true" outlineLevel="0" collapsed="false">
      <c r="A816" s="113" t="s">
        <v>4027</v>
      </c>
      <c r="B816" s="115" t="s">
        <v>4028</v>
      </c>
      <c r="C816" s="113" t="s">
        <v>4029</v>
      </c>
      <c r="E816" s="143" t="s">
        <v>4030</v>
      </c>
      <c r="F816" s="143"/>
      <c r="G816" s="140" t="s">
        <v>4031</v>
      </c>
    </row>
    <row r="817" customFormat="false" ht="15" hidden="false" customHeight="true" outlineLevel="0" collapsed="false">
      <c r="A817" s="113" t="s">
        <v>4032</v>
      </c>
      <c r="B817" s="115" t="s">
        <v>4033</v>
      </c>
      <c r="C817" s="113" t="s">
        <v>4034</v>
      </c>
      <c r="E817" s="143" t="s">
        <v>4035</v>
      </c>
      <c r="F817" s="143"/>
      <c r="G817" s="140" t="s">
        <v>4036</v>
      </c>
    </row>
    <row r="818" customFormat="false" ht="120" hidden="false" customHeight="true" outlineLevel="0" collapsed="false">
      <c r="A818" s="113" t="n">
        <v>58</v>
      </c>
      <c r="B818" s="115" t="s">
        <v>4037</v>
      </c>
      <c r="C818" s="118"/>
      <c r="E818" s="143" t="s">
        <v>4038</v>
      </c>
      <c r="F818" s="143"/>
      <c r="G818" s="136"/>
    </row>
    <row r="819" customFormat="false" ht="22.35" hidden="false" customHeight="false" outlineLevel="0" collapsed="false">
      <c r="A819" s="113" t="s">
        <v>4039</v>
      </c>
      <c r="B819" s="115" t="s">
        <v>4040</v>
      </c>
      <c r="C819" s="113" t="s">
        <v>4041</v>
      </c>
      <c r="E819" s="143"/>
      <c r="F819" s="143"/>
      <c r="G819" s="140" t="s">
        <v>4042</v>
      </c>
    </row>
    <row r="820" customFormat="false" ht="24" hidden="false" customHeight="true" outlineLevel="0" collapsed="false">
      <c r="A820" s="113" t="s">
        <v>4043</v>
      </c>
      <c r="B820" s="115" t="s">
        <v>4044</v>
      </c>
      <c r="C820" s="113" t="s">
        <v>4045</v>
      </c>
      <c r="E820" s="143" t="s">
        <v>4046</v>
      </c>
      <c r="F820" s="143"/>
      <c r="G820" s="140" t="s">
        <v>4047</v>
      </c>
    </row>
    <row r="821" customFormat="false" ht="24" hidden="false" customHeight="true" outlineLevel="0" collapsed="false">
      <c r="A821" s="113" t="s">
        <v>4048</v>
      </c>
      <c r="B821" s="115" t="s">
        <v>4049</v>
      </c>
      <c r="C821" s="113" t="s">
        <v>4050</v>
      </c>
      <c r="E821" s="143" t="s">
        <v>4051</v>
      </c>
      <c r="F821" s="143"/>
      <c r="G821" s="136"/>
    </row>
    <row r="822" customFormat="false" ht="15" hidden="false" customHeight="false" outlineLevel="0" collapsed="false">
      <c r="A822" s="113" t="s">
        <v>4052</v>
      </c>
      <c r="B822" s="115" t="s">
        <v>4053</v>
      </c>
      <c r="C822" s="113" t="s">
        <v>4054</v>
      </c>
      <c r="E822" s="143"/>
      <c r="F822" s="143"/>
      <c r="G822" s="140" t="s">
        <v>4055</v>
      </c>
    </row>
    <row r="823" customFormat="false" ht="15" hidden="false" customHeight="true" outlineLevel="0" collapsed="false">
      <c r="A823" s="113" t="s">
        <v>4056</v>
      </c>
      <c r="B823" s="115" t="s">
        <v>4057</v>
      </c>
      <c r="C823" s="113" t="s">
        <v>4058</v>
      </c>
      <c r="E823" s="143" t="s">
        <v>4059</v>
      </c>
      <c r="F823" s="143"/>
      <c r="G823" s="140" t="s">
        <v>4060</v>
      </c>
    </row>
    <row r="824" customFormat="false" ht="15" hidden="false" customHeight="true" outlineLevel="0" collapsed="false">
      <c r="A824" s="113" t="s">
        <v>4061</v>
      </c>
      <c r="B824" s="115" t="s">
        <v>4062</v>
      </c>
      <c r="C824" s="113" t="s">
        <v>4063</v>
      </c>
      <c r="E824" s="143" t="s">
        <v>4064</v>
      </c>
      <c r="F824" s="143"/>
      <c r="G824" s="140" t="s">
        <v>4065</v>
      </c>
    </row>
    <row r="825" customFormat="false" ht="24" hidden="false" customHeight="true" outlineLevel="0" collapsed="false">
      <c r="A825" s="113" t="s">
        <v>4066</v>
      </c>
      <c r="B825" s="115" t="s">
        <v>4067</v>
      </c>
      <c r="C825" s="113" t="s">
        <v>4068</v>
      </c>
      <c r="E825" s="143" t="s">
        <v>4069</v>
      </c>
      <c r="F825" s="143"/>
      <c r="G825" s="140" t="s">
        <v>4070</v>
      </c>
    </row>
    <row r="826" customFormat="false" ht="48" hidden="false" customHeight="true" outlineLevel="0" collapsed="false">
      <c r="A826" s="113" t="s">
        <v>4071</v>
      </c>
      <c r="B826" s="115" t="s">
        <v>4072</v>
      </c>
      <c r="C826" s="113" t="s">
        <v>4073</v>
      </c>
      <c r="E826" s="143" t="s">
        <v>4074</v>
      </c>
      <c r="F826" s="143"/>
      <c r="G826" s="140" t="s">
        <v>4075</v>
      </c>
    </row>
    <row r="827" customFormat="false" ht="72" hidden="false" customHeight="true" outlineLevel="0" collapsed="false">
      <c r="A827" s="113" t="n">
        <v>59</v>
      </c>
      <c r="B827" s="115" t="s">
        <v>4076</v>
      </c>
      <c r="C827" s="118"/>
      <c r="E827" s="143" t="s">
        <v>4077</v>
      </c>
      <c r="F827" s="143"/>
      <c r="G827" s="140" t="s">
        <v>4078</v>
      </c>
    </row>
    <row r="828" customFormat="false" ht="36" hidden="false" customHeight="true" outlineLevel="0" collapsed="false">
      <c r="A828" s="113" t="s">
        <v>4079</v>
      </c>
      <c r="B828" s="115" t="s">
        <v>4080</v>
      </c>
      <c r="C828" s="113" t="s">
        <v>4081</v>
      </c>
      <c r="E828" s="143" t="s">
        <v>4082</v>
      </c>
      <c r="F828" s="143"/>
      <c r="G828" s="136"/>
    </row>
    <row r="829" customFormat="false" ht="22.35" hidden="false" customHeight="false" outlineLevel="0" collapsed="false">
      <c r="A829" s="113" t="s">
        <v>4083</v>
      </c>
      <c r="B829" s="115" t="s">
        <v>4084</v>
      </c>
      <c r="C829" s="113" t="s">
        <v>4085</v>
      </c>
      <c r="E829" s="143"/>
      <c r="F829" s="143"/>
      <c r="G829" s="140" t="s">
        <v>4086</v>
      </c>
    </row>
    <row r="830" customFormat="false" ht="24" hidden="false" customHeight="true" outlineLevel="0" collapsed="false">
      <c r="A830" s="113" t="s">
        <v>4087</v>
      </c>
      <c r="B830" s="115" t="s">
        <v>4088</v>
      </c>
      <c r="C830" s="113" t="s">
        <v>4089</v>
      </c>
      <c r="E830" s="143" t="s">
        <v>4090</v>
      </c>
      <c r="F830" s="143"/>
      <c r="G830" s="140" t="s">
        <v>4091</v>
      </c>
    </row>
    <row r="831" customFormat="false" ht="36" hidden="false" customHeight="true" outlineLevel="0" collapsed="false">
      <c r="A831" s="113" t="s">
        <v>4092</v>
      </c>
      <c r="B831" s="115" t="s">
        <v>4093</v>
      </c>
      <c r="C831" s="113" t="s">
        <v>4094</v>
      </c>
      <c r="E831" s="143" t="s">
        <v>4095</v>
      </c>
      <c r="F831" s="143"/>
      <c r="G831" s="140" t="s">
        <v>4096</v>
      </c>
    </row>
    <row r="832" customFormat="false" ht="60" hidden="false" customHeight="true" outlineLevel="0" collapsed="false">
      <c r="A832" s="113" t="n">
        <v>60</v>
      </c>
      <c r="B832" s="115" t="s">
        <v>4097</v>
      </c>
      <c r="C832" s="118"/>
      <c r="E832" s="143" t="s">
        <v>4098</v>
      </c>
      <c r="F832" s="143"/>
      <c r="G832" s="140" t="s">
        <v>4099</v>
      </c>
    </row>
    <row r="833" customFormat="false" ht="36" hidden="false" customHeight="true" outlineLevel="0" collapsed="false">
      <c r="A833" s="113" t="s">
        <v>4100</v>
      </c>
      <c r="B833" s="115" t="s">
        <v>4101</v>
      </c>
      <c r="C833" s="113" t="s">
        <v>4102</v>
      </c>
      <c r="E833" s="143" t="s">
        <v>4103</v>
      </c>
      <c r="F833" s="143"/>
      <c r="G833" s="140" t="s">
        <v>4104</v>
      </c>
    </row>
    <row r="834" customFormat="false" ht="24" hidden="false" customHeight="true" outlineLevel="0" collapsed="false">
      <c r="A834" s="113" t="s">
        <v>4105</v>
      </c>
      <c r="B834" s="115" t="s">
        <v>4106</v>
      </c>
      <c r="C834" s="113" t="s">
        <v>4107</v>
      </c>
      <c r="E834" s="143" t="s">
        <v>4108</v>
      </c>
      <c r="F834" s="143"/>
      <c r="G834" s="140" t="s">
        <v>4109</v>
      </c>
    </row>
    <row r="835" customFormat="false" ht="36" hidden="false" customHeight="true" outlineLevel="0" collapsed="false">
      <c r="A835" s="113" t="s">
        <v>4110</v>
      </c>
      <c r="B835" s="115" t="s">
        <v>4101</v>
      </c>
      <c r="C835" s="113" t="s">
        <v>4111</v>
      </c>
      <c r="E835" s="143" t="s">
        <v>4112</v>
      </c>
      <c r="F835" s="143"/>
      <c r="G835" s="140" t="s">
        <v>4113</v>
      </c>
    </row>
    <row r="836" customFormat="false" ht="15" hidden="false" customHeight="true" outlineLevel="0" collapsed="false">
      <c r="A836" s="113" t="s">
        <v>4114</v>
      </c>
      <c r="B836" s="115" t="s">
        <v>4115</v>
      </c>
      <c r="C836" s="113" t="s">
        <v>4116</v>
      </c>
      <c r="E836" s="146" t="s">
        <v>4117</v>
      </c>
      <c r="F836" s="146"/>
      <c r="G836" s="146"/>
    </row>
    <row r="837" customFormat="false" ht="24" hidden="false" customHeight="true" outlineLevel="0" collapsed="false">
      <c r="A837" s="113" t="s">
        <v>4118</v>
      </c>
      <c r="B837" s="115" t="s">
        <v>4119</v>
      </c>
      <c r="C837" s="113" t="s">
        <v>4120</v>
      </c>
      <c r="E837" s="146" t="s">
        <v>4121</v>
      </c>
      <c r="F837" s="146"/>
      <c r="G837" s="146"/>
    </row>
    <row r="838" customFormat="false" ht="15" hidden="false" customHeight="true" outlineLevel="0" collapsed="false">
      <c r="A838" s="113" t="s">
        <v>4122</v>
      </c>
      <c r="B838" s="115" t="s">
        <v>4123</v>
      </c>
      <c r="C838" s="113" t="s">
        <v>4124</v>
      </c>
      <c r="E838" s="143" t="s">
        <v>4125</v>
      </c>
      <c r="F838" s="143"/>
      <c r="G838" s="136"/>
    </row>
    <row r="839" customFormat="false" ht="22.35" hidden="false" customHeight="false" outlineLevel="0" collapsed="false">
      <c r="A839" s="113" t="s">
        <v>4126</v>
      </c>
      <c r="B839" s="115" t="s">
        <v>4127</v>
      </c>
      <c r="C839" s="113" t="s">
        <v>4128</v>
      </c>
      <c r="E839" s="143"/>
      <c r="F839" s="143"/>
      <c r="G839" s="140" t="s">
        <v>4129</v>
      </c>
    </row>
    <row r="840" customFormat="false" ht="15" hidden="false" customHeight="true" outlineLevel="0" collapsed="false">
      <c r="A840" s="113" t="s">
        <v>4130</v>
      </c>
      <c r="B840" s="115" t="s">
        <v>4131</v>
      </c>
      <c r="C840" s="113" t="s">
        <v>4132</v>
      </c>
      <c r="E840" s="143" t="s">
        <v>4133</v>
      </c>
      <c r="F840" s="143"/>
      <c r="G840" s="140" t="s">
        <v>4134</v>
      </c>
    </row>
    <row r="841" customFormat="false" ht="48" hidden="false" customHeight="true" outlineLevel="0" collapsed="false">
      <c r="A841" s="113" t="s">
        <v>4135</v>
      </c>
      <c r="B841" s="115" t="s">
        <v>4136</v>
      </c>
      <c r="C841" s="113" t="s">
        <v>4137</v>
      </c>
      <c r="E841" s="143" t="s">
        <v>4138</v>
      </c>
      <c r="F841" s="143"/>
      <c r="G841" s="140" t="s">
        <v>4139</v>
      </c>
    </row>
    <row r="842" customFormat="false" ht="15" hidden="false" customHeight="true" outlineLevel="0" collapsed="false">
      <c r="A842" s="113" t="s">
        <v>4140</v>
      </c>
      <c r="B842" s="115" t="s">
        <v>4141</v>
      </c>
      <c r="C842" s="113" t="s">
        <v>4142</v>
      </c>
      <c r="E842" s="146" t="s">
        <v>4143</v>
      </c>
      <c r="F842" s="146"/>
      <c r="G842" s="146"/>
    </row>
    <row r="843" customFormat="false" ht="24" hidden="false" customHeight="true" outlineLevel="0" collapsed="false">
      <c r="A843" s="113" t="s">
        <v>4144</v>
      </c>
      <c r="B843" s="115" t="s">
        <v>4145</v>
      </c>
      <c r="C843" s="113" t="s">
        <v>4146</v>
      </c>
      <c r="E843" s="143" t="s">
        <v>4125</v>
      </c>
      <c r="F843" s="143"/>
      <c r="G843" s="136"/>
    </row>
    <row r="844" customFormat="false" ht="22.35" hidden="false" customHeight="false" outlineLevel="0" collapsed="false">
      <c r="A844" s="113" t="s">
        <v>4147</v>
      </c>
      <c r="B844" s="115" t="s">
        <v>4148</v>
      </c>
      <c r="C844" s="113" t="s">
        <v>4149</v>
      </c>
      <c r="E844" s="143"/>
      <c r="F844" s="143"/>
      <c r="G844" s="140" t="s">
        <v>4150</v>
      </c>
    </row>
    <row r="845" customFormat="false" ht="24" hidden="false" customHeight="true" outlineLevel="0" collapsed="false">
      <c r="A845" s="113" t="s">
        <v>4151</v>
      </c>
      <c r="B845" s="115" t="s">
        <v>4152</v>
      </c>
      <c r="C845" s="113" t="s">
        <v>4153</v>
      </c>
      <c r="E845" s="143" t="s">
        <v>4133</v>
      </c>
      <c r="F845" s="143"/>
      <c r="G845" s="140" t="s">
        <v>4154</v>
      </c>
    </row>
    <row r="846" customFormat="false" ht="15" hidden="false" customHeight="true" outlineLevel="0" collapsed="false">
      <c r="A846" s="113" t="s">
        <v>4155</v>
      </c>
      <c r="B846" s="115" t="s">
        <v>4156</v>
      </c>
      <c r="C846" s="113" t="s">
        <v>4157</v>
      </c>
      <c r="E846" s="143" t="s">
        <v>4158</v>
      </c>
      <c r="F846" s="143"/>
      <c r="G846" s="140" t="s">
        <v>4159</v>
      </c>
    </row>
    <row r="847" customFormat="false" ht="15" hidden="false" customHeight="true" outlineLevel="0" collapsed="false">
      <c r="A847" s="113" t="s">
        <v>4160</v>
      </c>
      <c r="B847" s="115" t="s">
        <v>3710</v>
      </c>
      <c r="C847" s="113" t="s">
        <v>4161</v>
      </c>
      <c r="E847" s="146" t="s">
        <v>4162</v>
      </c>
      <c r="F847" s="146"/>
      <c r="G847" s="146"/>
    </row>
    <row r="848" customFormat="false" ht="15" hidden="false" customHeight="true" outlineLevel="0" collapsed="false">
      <c r="A848" s="113" t="s">
        <v>4163</v>
      </c>
      <c r="B848" s="115" t="s">
        <v>4164</v>
      </c>
      <c r="C848" s="113" t="s">
        <v>4165</v>
      </c>
      <c r="E848" s="143" t="s">
        <v>4166</v>
      </c>
      <c r="F848" s="143"/>
      <c r="G848" s="136"/>
    </row>
    <row r="849" customFormat="false" ht="22.35" hidden="false" customHeight="false" outlineLevel="0" collapsed="false">
      <c r="A849" s="113" t="s">
        <v>4167</v>
      </c>
      <c r="B849" s="115" t="s">
        <v>4168</v>
      </c>
      <c r="C849" s="113" t="s">
        <v>4169</v>
      </c>
      <c r="E849" s="143"/>
      <c r="F849" s="143"/>
      <c r="G849" s="140" t="s">
        <v>4170</v>
      </c>
    </row>
    <row r="850" customFormat="false" ht="24" hidden="false" customHeight="true" outlineLevel="0" collapsed="false">
      <c r="A850" s="113" t="s">
        <v>4171</v>
      </c>
      <c r="B850" s="115" t="s">
        <v>4172</v>
      </c>
      <c r="C850" s="113" t="s">
        <v>4173</v>
      </c>
      <c r="E850" s="143" t="s">
        <v>4174</v>
      </c>
      <c r="F850" s="143"/>
      <c r="G850" s="136"/>
    </row>
    <row r="851" customFormat="false" ht="85.05" hidden="false" customHeight="false" outlineLevel="0" collapsed="false">
      <c r="A851" s="113" t="n">
        <v>61</v>
      </c>
      <c r="B851" s="115" t="s">
        <v>4175</v>
      </c>
      <c r="C851" s="113" t="s">
        <v>4176</v>
      </c>
      <c r="E851" s="143"/>
      <c r="F851" s="143"/>
      <c r="G851" s="140" t="s">
        <v>4177</v>
      </c>
    </row>
    <row r="852" customFormat="false" ht="48" hidden="false" customHeight="true" outlineLevel="0" collapsed="false">
      <c r="A852" s="113" t="n">
        <v>62</v>
      </c>
      <c r="B852" s="115" t="s">
        <v>4178</v>
      </c>
      <c r="C852" s="118"/>
      <c r="E852" s="143" t="s">
        <v>4179</v>
      </c>
      <c r="F852" s="143"/>
      <c r="G852" s="136"/>
    </row>
    <row r="853" customFormat="false" ht="22.35" hidden="false" customHeight="false" outlineLevel="0" collapsed="false">
      <c r="A853" s="113" t="s">
        <v>4180</v>
      </c>
      <c r="B853" s="115" t="s">
        <v>4181</v>
      </c>
      <c r="C853" s="113" t="s">
        <v>4182</v>
      </c>
      <c r="E853" s="143"/>
      <c r="F853" s="143"/>
      <c r="G853" s="140" t="s">
        <v>4183</v>
      </c>
    </row>
    <row r="854" customFormat="false" ht="48" hidden="false" customHeight="true" outlineLevel="0" collapsed="false">
      <c r="A854" s="113" t="s">
        <v>4184</v>
      </c>
      <c r="B854" s="115" t="s">
        <v>4185</v>
      </c>
      <c r="C854" s="113" t="s">
        <v>4186</v>
      </c>
      <c r="E854" s="143" t="s">
        <v>4187</v>
      </c>
      <c r="F854" s="143"/>
      <c r="G854" s="140" t="s">
        <v>4188</v>
      </c>
    </row>
    <row r="855" customFormat="false" ht="15" hidden="false" customHeight="true" outlineLevel="0" collapsed="false">
      <c r="A855" s="113" t="s">
        <v>4189</v>
      </c>
      <c r="B855" s="115" t="s">
        <v>4190</v>
      </c>
      <c r="C855" s="113" t="s">
        <v>4191</v>
      </c>
      <c r="E855" s="143" t="s">
        <v>4192</v>
      </c>
      <c r="F855" s="143"/>
      <c r="G855" s="140" t="s">
        <v>4193</v>
      </c>
    </row>
    <row r="856" customFormat="false" ht="24" hidden="false" customHeight="true" outlineLevel="0" collapsed="false">
      <c r="A856" s="113" t="s">
        <v>4194</v>
      </c>
      <c r="B856" s="115" t="s">
        <v>4195</v>
      </c>
      <c r="C856" s="113" t="s">
        <v>4196</v>
      </c>
      <c r="E856" s="143" t="s">
        <v>4197</v>
      </c>
      <c r="F856" s="143"/>
      <c r="G856" s="140" t="s">
        <v>4198</v>
      </c>
    </row>
    <row r="857" customFormat="false" ht="24" hidden="false" customHeight="true" outlineLevel="0" collapsed="false">
      <c r="A857" s="113" t="s">
        <v>4199</v>
      </c>
      <c r="B857" s="115" t="s">
        <v>4200</v>
      </c>
      <c r="C857" s="113" t="s">
        <v>4201</v>
      </c>
      <c r="E857" s="146" t="s">
        <v>4202</v>
      </c>
      <c r="F857" s="146"/>
      <c r="G857" s="146"/>
    </row>
    <row r="858" customFormat="false" ht="24" hidden="false" customHeight="true" outlineLevel="0" collapsed="false">
      <c r="A858" s="113" t="s">
        <v>4203</v>
      </c>
      <c r="B858" s="115" t="s">
        <v>4204</v>
      </c>
      <c r="C858" s="113" t="s">
        <v>4205</v>
      </c>
      <c r="E858" s="143" t="s">
        <v>4206</v>
      </c>
      <c r="F858" s="143"/>
      <c r="G858" s="140" t="s">
        <v>4207</v>
      </c>
    </row>
    <row r="859" customFormat="false" ht="15" hidden="false" customHeight="true" outlineLevel="0" collapsed="false">
      <c r="A859" s="113" t="s">
        <v>4208</v>
      </c>
      <c r="B859" s="115" t="s">
        <v>4209</v>
      </c>
      <c r="C859" s="113" t="s">
        <v>4210</v>
      </c>
      <c r="E859" s="143" t="s">
        <v>4211</v>
      </c>
      <c r="F859" s="143"/>
      <c r="G859" s="140" t="s">
        <v>4212</v>
      </c>
    </row>
    <row r="860" customFormat="false" ht="60" hidden="false" customHeight="true" outlineLevel="0" collapsed="false">
      <c r="A860" s="113" t="n">
        <v>63</v>
      </c>
      <c r="B860" s="115" t="s">
        <v>4213</v>
      </c>
      <c r="C860" s="118"/>
      <c r="E860" s="143" t="s">
        <v>4214</v>
      </c>
      <c r="F860" s="143"/>
      <c r="G860" s="140" t="s">
        <v>4215</v>
      </c>
    </row>
    <row r="861" customFormat="false" ht="15" hidden="false" customHeight="true" outlineLevel="0" collapsed="false">
      <c r="A861" s="113" t="s">
        <v>4216</v>
      </c>
      <c r="B861" s="115" t="s">
        <v>4217</v>
      </c>
      <c r="C861" s="113" t="s">
        <v>4218</v>
      </c>
      <c r="E861" s="143" t="s">
        <v>4219</v>
      </c>
      <c r="F861" s="143"/>
      <c r="G861" s="140" t="s">
        <v>4220</v>
      </c>
    </row>
    <row r="862" customFormat="false" ht="36" hidden="false" customHeight="true" outlineLevel="0" collapsed="false">
      <c r="A862" s="113" t="s">
        <v>4221</v>
      </c>
      <c r="B862" s="115" t="s">
        <v>4222</v>
      </c>
      <c r="C862" s="113" t="s">
        <v>4223</v>
      </c>
      <c r="E862" s="143" t="s">
        <v>4224</v>
      </c>
      <c r="F862" s="143"/>
      <c r="G862" s="140" t="s">
        <v>4225</v>
      </c>
    </row>
    <row r="863" customFormat="false" ht="24" hidden="false" customHeight="true" outlineLevel="0" collapsed="false">
      <c r="A863" s="113" t="s">
        <v>4226</v>
      </c>
      <c r="B863" s="115" t="s">
        <v>4227</v>
      </c>
      <c r="C863" s="113" t="s">
        <v>4228</v>
      </c>
      <c r="E863" s="143" t="s">
        <v>4229</v>
      </c>
      <c r="F863" s="143"/>
      <c r="G863" s="140" t="s">
        <v>4230</v>
      </c>
    </row>
    <row r="864" customFormat="false" ht="15" hidden="false" customHeight="true" outlineLevel="0" collapsed="false">
      <c r="A864" s="113" t="s">
        <v>4231</v>
      </c>
      <c r="B864" s="115" t="s">
        <v>4232</v>
      </c>
      <c r="C864" s="113" t="s">
        <v>4233</v>
      </c>
      <c r="E864" s="146" t="s">
        <v>4234</v>
      </c>
      <c r="F864" s="146"/>
      <c r="G864" s="146"/>
    </row>
    <row r="865" customFormat="false" ht="24" hidden="false" customHeight="true" outlineLevel="0" collapsed="false">
      <c r="A865" s="113" t="s">
        <v>4235</v>
      </c>
      <c r="B865" s="115" t="s">
        <v>4236</v>
      </c>
      <c r="C865" s="113" t="s">
        <v>4237</v>
      </c>
      <c r="E865" s="143" t="s">
        <v>4238</v>
      </c>
      <c r="F865" s="143"/>
      <c r="G865" s="140" t="s">
        <v>4239</v>
      </c>
    </row>
    <row r="866" customFormat="false" ht="15" hidden="false" customHeight="true" outlineLevel="0" collapsed="false">
      <c r="A866" s="113" t="s">
        <v>4240</v>
      </c>
      <c r="B866" s="115" t="s">
        <v>4241</v>
      </c>
      <c r="C866" s="113" t="s">
        <v>4242</v>
      </c>
      <c r="E866" s="146" t="s">
        <v>4243</v>
      </c>
      <c r="F866" s="146"/>
      <c r="G866" s="146"/>
    </row>
    <row r="867" customFormat="false" ht="15" hidden="false" customHeight="true" outlineLevel="0" collapsed="false">
      <c r="A867" s="113" t="s">
        <v>4244</v>
      </c>
      <c r="B867" s="115" t="s">
        <v>4245</v>
      </c>
      <c r="C867" s="113" t="s">
        <v>4246</v>
      </c>
      <c r="E867" s="143" t="s">
        <v>4247</v>
      </c>
      <c r="F867" s="143"/>
      <c r="G867" s="140" t="s">
        <v>4248</v>
      </c>
    </row>
    <row r="868" customFormat="false" ht="24" hidden="false" customHeight="true" outlineLevel="0" collapsed="false">
      <c r="A868" s="113" t="s">
        <v>4249</v>
      </c>
      <c r="B868" s="115" t="s">
        <v>4250</v>
      </c>
      <c r="C868" s="113" t="s">
        <v>4251</v>
      </c>
      <c r="E868" s="143" t="s">
        <v>4252</v>
      </c>
      <c r="F868" s="143"/>
      <c r="G868" s="140" t="s">
        <v>4253</v>
      </c>
    </row>
    <row r="869" customFormat="false" ht="15" hidden="false" customHeight="true" outlineLevel="0" collapsed="false">
      <c r="A869" s="113" t="s">
        <v>4254</v>
      </c>
      <c r="B869" s="115" t="s">
        <v>4255</v>
      </c>
      <c r="C869" s="113" t="s">
        <v>4256</v>
      </c>
      <c r="E869" s="143" t="s">
        <v>4257</v>
      </c>
      <c r="F869" s="143"/>
      <c r="G869" s="140" t="s">
        <v>4258</v>
      </c>
    </row>
    <row r="870" customFormat="false" ht="48" hidden="false" customHeight="true" outlineLevel="0" collapsed="false">
      <c r="A870" s="113" t="n">
        <v>64</v>
      </c>
      <c r="B870" s="115" t="s">
        <v>4259</v>
      </c>
      <c r="C870" s="118"/>
      <c r="E870" s="146" t="s">
        <v>4260</v>
      </c>
      <c r="F870" s="146"/>
      <c r="G870" s="146"/>
    </row>
    <row r="871" customFormat="false" ht="15" hidden="false" customHeight="true" outlineLevel="0" collapsed="false">
      <c r="A871" s="113" t="s">
        <v>4261</v>
      </c>
      <c r="B871" s="115" t="s">
        <v>4262</v>
      </c>
      <c r="C871" s="113" t="s">
        <v>4263</v>
      </c>
      <c r="E871" s="143" t="s">
        <v>4247</v>
      </c>
      <c r="F871" s="143"/>
      <c r="G871" s="140" t="s">
        <v>4264</v>
      </c>
    </row>
    <row r="872" customFormat="false" ht="15" hidden="false" customHeight="true" outlineLevel="0" collapsed="false">
      <c r="A872" s="113" t="s">
        <v>4265</v>
      </c>
      <c r="B872" s="115" t="s">
        <v>4266</v>
      </c>
      <c r="C872" s="113" t="s">
        <v>4267</v>
      </c>
      <c r="E872" s="143" t="s">
        <v>4252</v>
      </c>
      <c r="F872" s="143"/>
      <c r="G872" s="140" t="s">
        <v>4268</v>
      </c>
    </row>
    <row r="873" customFormat="false" ht="15" hidden="false" customHeight="true" outlineLevel="0" collapsed="false">
      <c r="A873" s="113" t="s">
        <v>4269</v>
      </c>
      <c r="B873" s="115" t="s">
        <v>4270</v>
      </c>
      <c r="C873" s="113" t="s">
        <v>4271</v>
      </c>
      <c r="E873" s="143" t="s">
        <v>4257</v>
      </c>
      <c r="F873" s="143"/>
      <c r="G873" s="140" t="s">
        <v>4272</v>
      </c>
    </row>
    <row r="874" customFormat="false" ht="24" hidden="false" customHeight="true" outlineLevel="0" collapsed="false">
      <c r="A874" s="113" t="s">
        <v>4273</v>
      </c>
      <c r="B874" s="115" t="s">
        <v>4274</v>
      </c>
      <c r="C874" s="113" t="s">
        <v>4275</v>
      </c>
      <c r="E874" s="143" t="s">
        <v>4276</v>
      </c>
      <c r="F874" s="143"/>
      <c r="G874" s="140" t="s">
        <v>4277</v>
      </c>
    </row>
    <row r="875" customFormat="false" ht="120" hidden="false" customHeight="true" outlineLevel="0" collapsed="false">
      <c r="A875" s="113" t="n">
        <v>65</v>
      </c>
      <c r="B875" s="115" t="s">
        <v>4278</v>
      </c>
      <c r="C875" s="118"/>
      <c r="E875" s="146" t="s">
        <v>4279</v>
      </c>
      <c r="F875" s="146"/>
      <c r="G875" s="146"/>
    </row>
    <row r="876" customFormat="false" ht="36" hidden="false" customHeight="true" outlineLevel="0" collapsed="false">
      <c r="A876" s="113" t="s">
        <v>4280</v>
      </c>
      <c r="B876" s="115" t="s">
        <v>4281</v>
      </c>
      <c r="C876" s="113" t="s">
        <v>4282</v>
      </c>
      <c r="E876" s="143" t="s">
        <v>4283</v>
      </c>
      <c r="F876" s="143"/>
      <c r="G876" s="140" t="s">
        <v>4284</v>
      </c>
    </row>
    <row r="877" customFormat="false" ht="24" hidden="false" customHeight="true" outlineLevel="0" collapsed="false">
      <c r="A877" s="113" t="s">
        <v>4285</v>
      </c>
      <c r="B877" s="115" t="s">
        <v>4286</v>
      </c>
      <c r="C877" s="113" t="s">
        <v>4287</v>
      </c>
      <c r="E877" s="143" t="s">
        <v>4288</v>
      </c>
      <c r="F877" s="143"/>
      <c r="G877" s="140" t="s">
        <v>4289</v>
      </c>
    </row>
    <row r="878" customFormat="false" ht="48" hidden="false" customHeight="true" outlineLevel="0" collapsed="false">
      <c r="A878" s="113" t="n">
        <v>66</v>
      </c>
      <c r="B878" s="115" t="s">
        <v>4290</v>
      </c>
      <c r="C878" s="118"/>
      <c r="E878" s="143" t="s">
        <v>4291</v>
      </c>
      <c r="F878" s="143"/>
      <c r="G878" s="140" t="s">
        <v>4292</v>
      </c>
    </row>
    <row r="879" customFormat="false" ht="15" hidden="false" customHeight="true" outlineLevel="0" collapsed="false">
      <c r="A879" s="113" t="s">
        <v>4293</v>
      </c>
      <c r="B879" s="115" t="s">
        <v>1400</v>
      </c>
      <c r="C879" s="113" t="s">
        <v>1399</v>
      </c>
      <c r="E879" s="143" t="s">
        <v>4294</v>
      </c>
      <c r="F879" s="143"/>
      <c r="G879" s="140" t="s">
        <v>4295</v>
      </c>
    </row>
    <row r="880" customFormat="false" ht="48" hidden="false" customHeight="true" outlineLevel="0" collapsed="false">
      <c r="A880" s="113" t="s">
        <v>4296</v>
      </c>
      <c r="B880" s="115" t="s">
        <v>4297</v>
      </c>
      <c r="C880" s="113" t="s">
        <v>4298</v>
      </c>
      <c r="E880" s="143" t="s">
        <v>4299</v>
      </c>
      <c r="F880" s="143"/>
      <c r="G880" s="140" t="s">
        <v>4300</v>
      </c>
    </row>
    <row r="881" customFormat="false" ht="72" hidden="false" customHeight="true" outlineLevel="0" collapsed="false">
      <c r="A881" s="113" t="n">
        <v>67</v>
      </c>
      <c r="B881" s="115" t="s">
        <v>4301</v>
      </c>
      <c r="C881" s="118"/>
      <c r="E881" s="146" t="s">
        <v>4302</v>
      </c>
      <c r="F881" s="146"/>
      <c r="G881" s="146"/>
    </row>
    <row r="882" customFormat="false" ht="24" hidden="false" customHeight="true" outlineLevel="0" collapsed="false">
      <c r="A882" s="113" t="s">
        <v>4303</v>
      </c>
      <c r="B882" s="115" t="s">
        <v>4304</v>
      </c>
      <c r="C882" s="113" t="s">
        <v>4305</v>
      </c>
      <c r="E882" s="143" t="s">
        <v>4306</v>
      </c>
      <c r="F882" s="143"/>
      <c r="G882" s="140" t="s">
        <v>4307</v>
      </c>
    </row>
    <row r="883" customFormat="false" ht="24" hidden="false" customHeight="true" outlineLevel="0" collapsed="false">
      <c r="A883" s="113" t="s">
        <v>4308</v>
      </c>
      <c r="B883" s="115" t="s">
        <v>4309</v>
      </c>
      <c r="C883" s="113" t="s">
        <v>4310</v>
      </c>
      <c r="E883" s="143" t="s">
        <v>4311</v>
      </c>
      <c r="F883" s="143"/>
      <c r="G883" s="140" t="s">
        <v>4312</v>
      </c>
    </row>
    <row r="884" customFormat="false" ht="24" hidden="false" customHeight="true" outlineLevel="0" collapsed="false">
      <c r="A884" s="113" t="s">
        <v>4313</v>
      </c>
      <c r="B884" s="115" t="s">
        <v>4314</v>
      </c>
      <c r="C884" s="113" t="s">
        <v>4315</v>
      </c>
      <c r="E884" s="143" t="s">
        <v>4316</v>
      </c>
      <c r="F884" s="143"/>
      <c r="G884" s="140" t="s">
        <v>4317</v>
      </c>
    </row>
    <row r="885" customFormat="false" ht="15" hidden="false" customHeight="true" outlineLevel="0" collapsed="false">
      <c r="A885" s="113" t="s">
        <v>4318</v>
      </c>
      <c r="B885" s="115" t="s">
        <v>4319</v>
      </c>
      <c r="C885" s="113" t="s">
        <v>4320</v>
      </c>
      <c r="E885" s="146" t="s">
        <v>4321</v>
      </c>
      <c r="F885" s="146"/>
      <c r="G885" s="146"/>
    </row>
    <row r="886" customFormat="false" ht="15" hidden="false" customHeight="true" outlineLevel="0" collapsed="false">
      <c r="A886" s="113" t="s">
        <v>4322</v>
      </c>
      <c r="B886" s="115" t="s">
        <v>4323</v>
      </c>
      <c r="C886" s="113" t="s">
        <v>4324</v>
      </c>
      <c r="E886" s="143" t="s">
        <v>4325</v>
      </c>
      <c r="F886" s="143"/>
      <c r="G886" s="140" t="s">
        <v>4326</v>
      </c>
    </row>
    <row r="887" customFormat="false" ht="24" hidden="false" customHeight="true" outlineLevel="0" collapsed="false">
      <c r="A887" s="113" t="s">
        <v>4327</v>
      </c>
      <c r="B887" s="115" t="s">
        <v>4328</v>
      </c>
      <c r="C887" s="113" t="s">
        <v>4329</v>
      </c>
      <c r="E887" s="143" t="s">
        <v>4330</v>
      </c>
      <c r="F887" s="143"/>
      <c r="G887" s="140" t="s">
        <v>4331</v>
      </c>
    </row>
    <row r="888" customFormat="false" ht="60" hidden="false" customHeight="true" outlineLevel="0" collapsed="false">
      <c r="A888" s="113" t="s">
        <v>4332</v>
      </c>
      <c r="B888" s="115" t="s">
        <v>4333</v>
      </c>
      <c r="C888" s="113" t="s">
        <v>4334</v>
      </c>
      <c r="E888" s="143" t="s">
        <v>4335</v>
      </c>
      <c r="F888" s="143"/>
      <c r="G888" s="140" t="s">
        <v>4336</v>
      </c>
    </row>
    <row r="889" customFormat="false" ht="96" hidden="false" customHeight="true" outlineLevel="0" collapsed="false">
      <c r="A889" s="113" t="n">
        <v>68</v>
      </c>
      <c r="B889" s="115" t="s">
        <v>4337</v>
      </c>
      <c r="C889" s="118"/>
      <c r="E889" s="146" t="s">
        <v>4338</v>
      </c>
      <c r="F889" s="146"/>
      <c r="G889" s="146"/>
    </row>
    <row r="890" customFormat="false" ht="24" hidden="false" customHeight="true" outlineLevel="0" collapsed="false">
      <c r="A890" s="113" t="s">
        <v>4339</v>
      </c>
      <c r="B890" s="115" t="s">
        <v>4340</v>
      </c>
      <c r="C890" s="113" t="s">
        <v>4341</v>
      </c>
      <c r="E890" s="143" t="s">
        <v>4342</v>
      </c>
      <c r="F890" s="143"/>
      <c r="G890" s="140" t="s">
        <v>4343</v>
      </c>
    </row>
    <row r="891" customFormat="false" ht="32.8" hidden="false" customHeight="false" outlineLevel="0" collapsed="false">
      <c r="A891" s="113" t="s">
        <v>4344</v>
      </c>
      <c r="B891" s="115" t="s">
        <v>4345</v>
      </c>
      <c r="C891" s="113" t="s">
        <v>4346</v>
      </c>
      <c r="E891" s="143"/>
      <c r="F891" s="143"/>
      <c r="G891" s="140" t="s">
        <v>4347</v>
      </c>
    </row>
    <row r="892" customFormat="false" ht="24" hidden="false" customHeight="true" outlineLevel="0" collapsed="false">
      <c r="A892" s="113" t="s">
        <v>4348</v>
      </c>
      <c r="B892" s="115" t="s">
        <v>4349</v>
      </c>
      <c r="C892" s="113" t="s">
        <v>4350</v>
      </c>
      <c r="E892" s="143" t="s">
        <v>4351</v>
      </c>
      <c r="F892" s="143"/>
      <c r="G892" s="140" t="s">
        <v>4352</v>
      </c>
    </row>
    <row r="893" customFormat="false" ht="22.35" hidden="false" customHeight="false" outlineLevel="0" collapsed="false">
      <c r="A893" s="113" t="s">
        <v>4353</v>
      </c>
      <c r="B893" s="115" t="s">
        <v>4354</v>
      </c>
      <c r="C893" s="113" t="s">
        <v>4355</v>
      </c>
      <c r="E893" s="143"/>
      <c r="F893" s="143"/>
      <c r="G893" s="140" t="s">
        <v>4356</v>
      </c>
    </row>
    <row r="894" customFormat="false" ht="15" hidden="false" customHeight="true" outlineLevel="0" collapsed="false">
      <c r="A894" s="113" t="s">
        <v>4357</v>
      </c>
      <c r="B894" s="115" t="s">
        <v>4358</v>
      </c>
      <c r="C894" s="113" t="s">
        <v>4359</v>
      </c>
      <c r="E894" s="143" t="s">
        <v>4360</v>
      </c>
      <c r="F894" s="143"/>
      <c r="G894" s="140" t="s">
        <v>4361</v>
      </c>
    </row>
    <row r="895" customFormat="false" ht="15" hidden="false" customHeight="false" outlineLevel="0" collapsed="false">
      <c r="A895" s="113" t="s">
        <v>4362</v>
      </c>
      <c r="B895" s="115" t="s">
        <v>4363</v>
      </c>
      <c r="C895" s="113" t="s">
        <v>4364</v>
      </c>
      <c r="E895" s="143"/>
      <c r="F895" s="143"/>
      <c r="G895" s="140" t="s">
        <v>4365</v>
      </c>
    </row>
    <row r="896" customFormat="false" ht="48" hidden="false" customHeight="true" outlineLevel="0" collapsed="false">
      <c r="A896" s="113" t="n">
        <v>69</v>
      </c>
      <c r="B896" s="115" t="s">
        <v>4366</v>
      </c>
      <c r="C896" s="113" t="s">
        <v>4367</v>
      </c>
      <c r="E896" s="143" t="s">
        <v>4368</v>
      </c>
      <c r="F896" s="143"/>
      <c r="G896" s="140" t="s">
        <v>4369</v>
      </c>
    </row>
    <row r="897" customFormat="false" ht="15" hidden="false" customHeight="false" outlineLevel="0" collapsed="false">
      <c r="A897" s="113" t="n">
        <v>70</v>
      </c>
      <c r="B897" s="115" t="s">
        <v>4370</v>
      </c>
      <c r="C897" s="113" t="s">
        <v>4371</v>
      </c>
      <c r="E897" s="143"/>
      <c r="F897" s="143"/>
      <c r="G897" s="140" t="s">
        <v>4372</v>
      </c>
    </row>
    <row r="898" customFormat="false" ht="24" hidden="false" customHeight="true" outlineLevel="0" collapsed="false">
      <c r="A898" s="113" t="n">
        <v>71</v>
      </c>
      <c r="B898" s="115" t="s">
        <v>4373</v>
      </c>
      <c r="C898" s="113" t="s">
        <v>4374</v>
      </c>
      <c r="E898" s="143" t="s">
        <v>4375</v>
      </c>
      <c r="F898" s="143"/>
      <c r="G898" s="140" t="s">
        <v>4376</v>
      </c>
    </row>
    <row r="899" customFormat="false" ht="15" hidden="false" customHeight="true" outlineLevel="0" collapsed="false">
      <c r="A899" s="131" t="s">
        <v>4377</v>
      </c>
      <c r="B899" s="131"/>
      <c r="C899" s="131"/>
      <c r="E899" s="146" t="s">
        <v>4378</v>
      </c>
      <c r="F899" s="146"/>
      <c r="G899" s="146"/>
    </row>
    <row r="900" customFormat="false" ht="36" hidden="false" customHeight="true" outlineLevel="0" collapsed="false">
      <c r="A900" s="113" t="n">
        <v>72</v>
      </c>
      <c r="B900" s="115" t="s">
        <v>4379</v>
      </c>
      <c r="C900" s="118"/>
      <c r="E900" s="143" t="s">
        <v>4380</v>
      </c>
      <c r="F900" s="143"/>
      <c r="G900" s="140" t="s">
        <v>4381</v>
      </c>
    </row>
    <row r="901" customFormat="false" ht="15" hidden="false" customHeight="false" outlineLevel="0" collapsed="false">
      <c r="A901" s="113" t="s">
        <v>4382</v>
      </c>
      <c r="B901" s="115" t="s">
        <v>4383</v>
      </c>
      <c r="C901" s="115" t="s">
        <v>4384</v>
      </c>
      <c r="E901" s="143"/>
      <c r="F901" s="143"/>
      <c r="G901" s="140" t="s">
        <v>4385</v>
      </c>
    </row>
    <row r="902" customFormat="false" ht="15" hidden="false" customHeight="true" outlineLevel="0" collapsed="false">
      <c r="A902" s="113" t="s">
        <v>4386</v>
      </c>
      <c r="B902" s="115" t="s">
        <v>4387</v>
      </c>
      <c r="C902" s="115" t="s">
        <v>4384</v>
      </c>
      <c r="E902" s="143" t="s">
        <v>4388</v>
      </c>
      <c r="F902" s="143"/>
      <c r="G902" s="140" t="s">
        <v>4389</v>
      </c>
    </row>
    <row r="903" customFormat="false" ht="15" hidden="false" customHeight="false" outlineLevel="0" collapsed="false">
      <c r="A903" s="147"/>
      <c r="B903" s="147"/>
      <c r="C903" s="147"/>
      <c r="E903" s="143"/>
      <c r="F903" s="143"/>
      <c r="G903" s="140" t="s">
        <v>4390</v>
      </c>
    </row>
    <row r="904" customFormat="false" ht="15" hidden="false" customHeight="true" outlineLevel="0" collapsed="false">
      <c r="A904" s="148"/>
      <c r="B904" s="147"/>
      <c r="C904" s="147"/>
      <c r="E904" s="143" t="s">
        <v>4360</v>
      </c>
      <c r="F904" s="143"/>
      <c r="G904" s="140" t="s">
        <v>4391</v>
      </c>
    </row>
    <row r="905" customFormat="false" ht="15" hidden="false" customHeight="true" outlineLevel="0" collapsed="false">
      <c r="A905" s="147"/>
      <c r="B905" s="147"/>
      <c r="C905" s="147"/>
      <c r="E905" s="143" t="s">
        <v>4368</v>
      </c>
      <c r="F905" s="143"/>
      <c r="G905" s="140" t="s">
        <v>4392</v>
      </c>
    </row>
    <row r="906" customFormat="false" ht="102" hidden="false" customHeight="true" outlineLevel="0" collapsed="false">
      <c r="A906" s="132" t="s">
        <v>4393</v>
      </c>
      <c r="B906" s="147"/>
      <c r="C906" s="147"/>
      <c r="E906" s="146" t="s">
        <v>4394</v>
      </c>
      <c r="F906" s="146"/>
      <c r="G906" s="146"/>
    </row>
    <row r="907" customFormat="false" ht="15" hidden="false" customHeight="true" outlineLevel="0" collapsed="false">
      <c r="A907" s="149" t="s">
        <v>61</v>
      </c>
      <c r="B907" s="147"/>
      <c r="C907" s="147"/>
      <c r="E907" s="143" t="s">
        <v>4325</v>
      </c>
      <c r="F907" s="143"/>
      <c r="G907" s="140" t="s">
        <v>4395</v>
      </c>
    </row>
    <row r="908" customFormat="false" ht="51" hidden="false" customHeight="true" outlineLevel="0" collapsed="false">
      <c r="A908" s="149" t="s">
        <v>1924</v>
      </c>
      <c r="B908" s="147"/>
      <c r="C908" s="147"/>
      <c r="E908" s="143" t="s">
        <v>4396</v>
      </c>
      <c r="F908" s="143"/>
      <c r="G908" s="140" t="s">
        <v>4397</v>
      </c>
    </row>
    <row r="909" customFormat="false" ht="51" hidden="false" customHeight="true" outlineLevel="0" collapsed="false">
      <c r="A909" s="149" t="s">
        <v>1926</v>
      </c>
      <c r="B909" s="147"/>
      <c r="C909" s="147"/>
      <c r="E909" s="143" t="s">
        <v>4398</v>
      </c>
      <c r="F909" s="143"/>
      <c r="G909" s="140" t="s">
        <v>4399</v>
      </c>
    </row>
    <row r="910" customFormat="false" ht="15" hidden="false" customHeight="true" outlineLevel="0" collapsed="false">
      <c r="A910" s="133" t="s">
        <v>2541</v>
      </c>
      <c r="B910" s="133"/>
      <c r="C910" s="133" t="s">
        <v>1930</v>
      </c>
      <c r="E910" s="143" t="s">
        <v>4400</v>
      </c>
      <c r="F910" s="143"/>
      <c r="G910" s="140" t="s">
        <v>4401</v>
      </c>
    </row>
    <row r="911" customFormat="false" ht="15" hidden="false" customHeight="true" outlineLevel="0" collapsed="false">
      <c r="A911" s="150" t="s">
        <v>2793</v>
      </c>
      <c r="B911" s="150"/>
      <c r="C911" s="133" t="s">
        <v>4275</v>
      </c>
      <c r="E911" s="143" t="s">
        <v>4402</v>
      </c>
      <c r="F911" s="143"/>
      <c r="G911" s="140" t="s">
        <v>4403</v>
      </c>
    </row>
    <row r="912" customFormat="false" ht="15" hidden="false" customHeight="true" outlineLevel="0" collapsed="false">
      <c r="A912" s="150" t="s">
        <v>1931</v>
      </c>
      <c r="B912" s="150"/>
      <c r="C912" s="133" t="s">
        <v>1932</v>
      </c>
      <c r="E912" s="143" t="s">
        <v>4404</v>
      </c>
      <c r="F912" s="143"/>
      <c r="G912" s="140" t="s">
        <v>4405</v>
      </c>
    </row>
    <row r="913" customFormat="false" ht="24" hidden="false" customHeight="true" outlineLevel="0" collapsed="false">
      <c r="A913" s="150" t="s">
        <v>1939</v>
      </c>
      <c r="B913" s="150"/>
      <c r="C913" s="133" t="s">
        <v>4406</v>
      </c>
      <c r="E913" s="143" t="s">
        <v>4407</v>
      </c>
      <c r="F913" s="143"/>
      <c r="G913" s="140" t="s">
        <v>4408</v>
      </c>
    </row>
    <row r="914" customFormat="false" ht="15" hidden="false" customHeight="true" outlineLevel="0" collapsed="false">
      <c r="A914" s="150" t="s">
        <v>1934</v>
      </c>
      <c r="B914" s="150"/>
      <c r="C914" s="133" t="s">
        <v>1935</v>
      </c>
      <c r="E914" s="143" t="s">
        <v>4409</v>
      </c>
      <c r="F914" s="143"/>
      <c r="G914" s="140" t="s">
        <v>4410</v>
      </c>
    </row>
    <row r="915" customFormat="false" ht="15" hidden="false" customHeight="true" outlineLevel="0" collapsed="false">
      <c r="A915" s="150" t="s">
        <v>2821</v>
      </c>
      <c r="B915" s="150"/>
      <c r="C915" s="118"/>
      <c r="E915" s="143" t="s">
        <v>4411</v>
      </c>
      <c r="F915" s="143"/>
      <c r="G915" s="140" t="s">
        <v>4412</v>
      </c>
    </row>
    <row r="916" customFormat="false" ht="24" hidden="false" customHeight="true" outlineLevel="0" collapsed="false">
      <c r="A916" s="150" t="s">
        <v>2823</v>
      </c>
      <c r="B916" s="150"/>
      <c r="C916" s="133" t="s">
        <v>4413</v>
      </c>
      <c r="E916" s="143" t="s">
        <v>4414</v>
      </c>
      <c r="F916" s="143"/>
      <c r="G916" s="140" t="s">
        <v>4415</v>
      </c>
    </row>
    <row r="917" customFormat="false" ht="24" hidden="false" customHeight="true" outlineLevel="0" collapsed="false">
      <c r="A917" s="150" t="s">
        <v>2828</v>
      </c>
      <c r="B917" s="150"/>
      <c r="C917" s="133" t="s">
        <v>1968</v>
      </c>
      <c r="E917" s="143" t="s">
        <v>4416</v>
      </c>
      <c r="F917" s="143"/>
      <c r="G917" s="140" t="s">
        <v>4417</v>
      </c>
    </row>
    <row r="918" customFormat="false" ht="15" hidden="false" customHeight="true" outlineLevel="0" collapsed="false">
      <c r="A918" s="150" t="s">
        <v>2833</v>
      </c>
      <c r="B918" s="150"/>
      <c r="C918" s="133" t="s">
        <v>1974</v>
      </c>
      <c r="E918" s="146" t="s">
        <v>4418</v>
      </c>
      <c r="F918" s="146"/>
      <c r="G918" s="146"/>
    </row>
    <row r="919" customFormat="false" ht="15" hidden="false" customHeight="true" outlineLevel="0" collapsed="false">
      <c r="A919" s="150" t="s">
        <v>2838</v>
      </c>
      <c r="B919" s="150"/>
      <c r="C919" s="133" t="s">
        <v>1977</v>
      </c>
      <c r="E919" s="143" t="s">
        <v>4419</v>
      </c>
      <c r="F919" s="143"/>
      <c r="G919" s="140" t="s">
        <v>4420</v>
      </c>
    </row>
    <row r="920" customFormat="false" ht="15" hidden="false" customHeight="true" outlineLevel="0" collapsed="false">
      <c r="A920" s="150" t="s">
        <v>2843</v>
      </c>
      <c r="B920" s="150"/>
      <c r="C920" s="133" t="s">
        <v>1977</v>
      </c>
      <c r="E920" s="143" t="s">
        <v>4421</v>
      </c>
      <c r="F920" s="143"/>
      <c r="G920" s="140" t="s">
        <v>4422</v>
      </c>
    </row>
    <row r="921" customFormat="false" ht="15" hidden="false" customHeight="true" outlineLevel="0" collapsed="false">
      <c r="A921" s="150" t="s">
        <v>2848</v>
      </c>
      <c r="B921" s="150"/>
      <c r="C921" s="118"/>
      <c r="E921" s="143" t="s">
        <v>4423</v>
      </c>
      <c r="F921" s="143"/>
      <c r="G921" s="140" t="s">
        <v>4424</v>
      </c>
    </row>
    <row r="922" customFormat="false" ht="15" hidden="false" customHeight="true" outlineLevel="0" collapsed="false">
      <c r="A922" s="150" t="s">
        <v>2852</v>
      </c>
      <c r="B922" s="150"/>
      <c r="C922" s="133" t="s">
        <v>1985</v>
      </c>
      <c r="E922" s="143" t="s">
        <v>4425</v>
      </c>
      <c r="F922" s="143"/>
      <c r="G922" s="140" t="s">
        <v>4426</v>
      </c>
    </row>
    <row r="923" customFormat="false" ht="24" hidden="false" customHeight="true" outlineLevel="0" collapsed="false">
      <c r="A923" s="150" t="s">
        <v>2857</v>
      </c>
      <c r="B923" s="150"/>
      <c r="C923" s="133" t="s">
        <v>4427</v>
      </c>
      <c r="E923" s="146" t="s">
        <v>4428</v>
      </c>
      <c r="F923" s="146"/>
      <c r="G923" s="146"/>
    </row>
    <row r="924" customFormat="false" ht="15" hidden="false" customHeight="true" outlineLevel="0" collapsed="false">
      <c r="A924" s="150" t="s">
        <v>2862</v>
      </c>
      <c r="B924" s="150"/>
      <c r="C924" s="118"/>
      <c r="E924" s="143" t="s">
        <v>4429</v>
      </c>
      <c r="F924" s="143"/>
      <c r="G924" s="140" t="s">
        <v>4430</v>
      </c>
    </row>
    <row r="925" customFormat="false" ht="24" hidden="false" customHeight="true" outlineLevel="0" collapsed="false">
      <c r="A925" s="150" t="s">
        <v>2866</v>
      </c>
      <c r="B925" s="150"/>
      <c r="C925" s="133" t="s">
        <v>4431</v>
      </c>
      <c r="E925" s="143" t="s">
        <v>4432</v>
      </c>
      <c r="F925" s="143"/>
      <c r="G925" s="140" t="s">
        <v>4433</v>
      </c>
    </row>
    <row r="926" customFormat="false" ht="15" hidden="false" customHeight="true" outlineLevel="0" collapsed="false">
      <c r="A926" s="150" t="s">
        <v>2871</v>
      </c>
      <c r="B926" s="150"/>
      <c r="C926" s="133" t="s">
        <v>2014</v>
      </c>
      <c r="E926" s="143" t="s">
        <v>4434</v>
      </c>
      <c r="F926" s="143"/>
      <c r="G926" s="140" t="s">
        <v>4435</v>
      </c>
    </row>
    <row r="927" customFormat="false" ht="15" hidden="false" customHeight="true" outlineLevel="0" collapsed="false">
      <c r="A927" s="150" t="s">
        <v>2876</v>
      </c>
      <c r="B927" s="150"/>
      <c r="C927" s="118"/>
      <c r="E927" s="143" t="s">
        <v>4436</v>
      </c>
      <c r="F927" s="143"/>
      <c r="G927" s="140" t="s">
        <v>4437</v>
      </c>
    </row>
    <row r="928" customFormat="false" ht="15" hidden="false" customHeight="true" outlineLevel="0" collapsed="false">
      <c r="A928" s="150" t="s">
        <v>2880</v>
      </c>
      <c r="B928" s="150"/>
      <c r="C928" s="133" t="s">
        <v>2019</v>
      </c>
      <c r="E928" s="143" t="s">
        <v>4438</v>
      </c>
      <c r="F928" s="143"/>
      <c r="G928" s="140" t="s">
        <v>4439</v>
      </c>
    </row>
    <row r="929" customFormat="false" ht="15" hidden="false" customHeight="true" outlineLevel="0" collapsed="false">
      <c r="A929" s="150" t="s">
        <v>2885</v>
      </c>
      <c r="B929" s="150"/>
      <c r="C929" s="133" t="s">
        <v>2019</v>
      </c>
      <c r="E929" s="143" t="s">
        <v>4440</v>
      </c>
      <c r="F929" s="143"/>
      <c r="G929" s="140" t="s">
        <v>4441</v>
      </c>
    </row>
    <row r="930" customFormat="false" ht="24" hidden="false" customHeight="true" outlineLevel="0" collapsed="false">
      <c r="A930" s="150" t="s">
        <v>2035</v>
      </c>
      <c r="B930" s="150"/>
      <c r="C930" s="133" t="s">
        <v>4442</v>
      </c>
      <c r="E930" s="143" t="s">
        <v>4443</v>
      </c>
      <c r="F930" s="143"/>
      <c r="G930" s="140" t="s">
        <v>4444</v>
      </c>
    </row>
    <row r="931" customFormat="false" ht="15" hidden="false" customHeight="true" outlineLevel="0" collapsed="false">
      <c r="A931" s="150" t="s">
        <v>2898</v>
      </c>
      <c r="B931" s="150"/>
      <c r="C931" s="118"/>
      <c r="E931" s="143" t="s">
        <v>4445</v>
      </c>
      <c r="F931" s="143"/>
      <c r="G931" s="140" t="s">
        <v>4446</v>
      </c>
    </row>
    <row r="932" customFormat="false" ht="15" hidden="false" customHeight="true" outlineLevel="0" collapsed="false">
      <c r="A932" s="150" t="s">
        <v>2902</v>
      </c>
      <c r="B932" s="150"/>
      <c r="C932" s="118"/>
      <c r="E932" s="143" t="s">
        <v>4447</v>
      </c>
      <c r="F932" s="143"/>
      <c r="G932" s="136"/>
    </row>
    <row r="933" customFormat="false" ht="15" hidden="false" customHeight="true" outlineLevel="0" collapsed="false">
      <c r="A933" s="150" t="s">
        <v>2906</v>
      </c>
      <c r="B933" s="150"/>
      <c r="C933" s="133" t="s">
        <v>2043</v>
      </c>
      <c r="E933" s="143"/>
      <c r="F933" s="143"/>
      <c r="G933" s="140" t="s">
        <v>4448</v>
      </c>
    </row>
    <row r="934" customFormat="false" ht="15" hidden="false" customHeight="true" outlineLevel="0" collapsed="false">
      <c r="A934" s="150" t="s">
        <v>2911</v>
      </c>
      <c r="B934" s="150"/>
      <c r="C934" s="133" t="s">
        <v>2047</v>
      </c>
      <c r="E934" s="146" t="s">
        <v>4449</v>
      </c>
      <c r="F934" s="146"/>
      <c r="G934" s="146"/>
    </row>
    <row r="935" customFormat="false" ht="15" hidden="false" customHeight="true" outlineLevel="0" collapsed="false">
      <c r="A935" s="150" t="s">
        <v>2916</v>
      </c>
      <c r="B935" s="150"/>
      <c r="C935" s="133" t="s">
        <v>2052</v>
      </c>
      <c r="E935" s="143" t="s">
        <v>4325</v>
      </c>
      <c r="F935" s="143"/>
      <c r="G935" s="140" t="s">
        <v>4450</v>
      </c>
    </row>
    <row r="936" customFormat="false" ht="15" hidden="false" customHeight="true" outlineLevel="0" collapsed="false">
      <c r="A936" s="150" t="s">
        <v>2921</v>
      </c>
      <c r="B936" s="150"/>
      <c r="C936" s="133" t="s">
        <v>2052</v>
      </c>
      <c r="E936" s="143" t="s">
        <v>4396</v>
      </c>
      <c r="F936" s="143"/>
      <c r="G936" s="140" t="s">
        <v>4451</v>
      </c>
    </row>
    <row r="937" customFormat="false" ht="15" hidden="false" customHeight="true" outlineLevel="0" collapsed="false">
      <c r="A937" s="150" t="s">
        <v>2926</v>
      </c>
      <c r="B937" s="150"/>
      <c r="C937" s="118"/>
      <c r="E937" s="146" t="s">
        <v>4452</v>
      </c>
      <c r="F937" s="146"/>
      <c r="G937" s="146"/>
    </row>
    <row r="938" customFormat="false" ht="24" hidden="false" customHeight="true" outlineLevel="0" collapsed="false">
      <c r="A938" s="150" t="s">
        <v>2930</v>
      </c>
      <c r="B938" s="150"/>
      <c r="C938" s="133" t="s">
        <v>2057</v>
      </c>
      <c r="E938" s="143" t="s">
        <v>4325</v>
      </c>
      <c r="F938" s="143"/>
      <c r="G938" s="140" t="s">
        <v>4453</v>
      </c>
    </row>
    <row r="939" customFormat="false" ht="24" hidden="false" customHeight="true" outlineLevel="0" collapsed="false">
      <c r="A939" s="150" t="s">
        <v>2935</v>
      </c>
      <c r="B939" s="150"/>
      <c r="C939" s="133" t="s">
        <v>2081</v>
      </c>
      <c r="E939" s="143" t="s">
        <v>4396</v>
      </c>
      <c r="F939" s="143"/>
      <c r="G939" s="140" t="s">
        <v>4454</v>
      </c>
    </row>
    <row r="940" customFormat="false" ht="15" hidden="false" customHeight="true" outlineLevel="0" collapsed="false">
      <c r="A940" s="150" t="s">
        <v>2940</v>
      </c>
      <c r="B940" s="150"/>
      <c r="C940" s="118"/>
      <c r="E940" s="146" t="s">
        <v>4455</v>
      </c>
      <c r="F940" s="146"/>
      <c r="G940" s="146"/>
    </row>
    <row r="941" customFormat="false" ht="15" hidden="false" customHeight="true" outlineLevel="0" collapsed="false">
      <c r="A941" s="150" t="s">
        <v>2906</v>
      </c>
      <c r="B941" s="150"/>
      <c r="C941" s="133" t="s">
        <v>2063</v>
      </c>
      <c r="E941" s="143" t="s">
        <v>4325</v>
      </c>
      <c r="F941" s="143"/>
      <c r="G941" s="140" t="s">
        <v>4456</v>
      </c>
    </row>
    <row r="942" customFormat="false" ht="15" hidden="false" customHeight="true" outlineLevel="0" collapsed="false">
      <c r="A942" s="150" t="s">
        <v>2911</v>
      </c>
      <c r="B942" s="150"/>
      <c r="C942" s="133" t="s">
        <v>2081</v>
      </c>
      <c r="E942" s="143" t="s">
        <v>4396</v>
      </c>
      <c r="F942" s="143"/>
      <c r="G942" s="140" t="s">
        <v>4457</v>
      </c>
    </row>
    <row r="943" customFormat="false" ht="15" hidden="false" customHeight="true" outlineLevel="0" collapsed="false">
      <c r="A943" s="150" t="s">
        <v>2916</v>
      </c>
      <c r="B943" s="150"/>
      <c r="C943" s="133" t="s">
        <v>2081</v>
      </c>
      <c r="E943" s="146" t="s">
        <v>4458</v>
      </c>
      <c r="F943" s="146"/>
      <c r="G943" s="146"/>
    </row>
    <row r="944" customFormat="false" ht="24" hidden="false" customHeight="true" outlineLevel="0" collapsed="false">
      <c r="A944" s="150" t="s">
        <v>2956</v>
      </c>
      <c r="B944" s="150"/>
      <c r="C944" s="133" t="s">
        <v>4459</v>
      </c>
      <c r="E944" s="143" t="s">
        <v>4460</v>
      </c>
      <c r="F944" s="143"/>
      <c r="G944" s="140" t="s">
        <v>4461</v>
      </c>
    </row>
    <row r="945" customFormat="false" ht="15" hidden="false" customHeight="true" outlineLevel="0" collapsed="false">
      <c r="A945" s="150" t="s">
        <v>2960</v>
      </c>
      <c r="B945" s="150"/>
      <c r="C945" s="133" t="s">
        <v>2081</v>
      </c>
      <c r="E945" s="143" t="s">
        <v>4396</v>
      </c>
      <c r="F945" s="143"/>
      <c r="G945" s="140" t="s">
        <v>4462</v>
      </c>
    </row>
    <row r="946" customFormat="false" ht="15" hidden="false" customHeight="true" outlineLevel="0" collapsed="false">
      <c r="A946" s="150" t="s">
        <v>2965</v>
      </c>
      <c r="B946" s="150"/>
      <c r="C946" s="133" t="s">
        <v>2081</v>
      </c>
      <c r="E946" s="143" t="s">
        <v>4463</v>
      </c>
      <c r="F946" s="143"/>
      <c r="G946" s="140" t="s">
        <v>4464</v>
      </c>
    </row>
    <row r="947" customFormat="false" ht="15" hidden="false" customHeight="true" outlineLevel="0" collapsed="false">
      <c r="A947" s="150" t="s">
        <v>2970</v>
      </c>
      <c r="B947" s="150"/>
      <c r="C947" s="118"/>
      <c r="E947" s="143" t="s">
        <v>4465</v>
      </c>
      <c r="F947" s="143"/>
      <c r="G947" s="140" t="s">
        <v>4466</v>
      </c>
    </row>
    <row r="948" customFormat="false" ht="15" hidden="false" customHeight="true" outlineLevel="0" collapsed="false">
      <c r="A948" s="150" t="s">
        <v>2972</v>
      </c>
      <c r="B948" s="150"/>
      <c r="C948" s="118"/>
      <c r="E948" s="143" t="s">
        <v>4467</v>
      </c>
      <c r="F948" s="143"/>
      <c r="G948" s="140" t="s">
        <v>4468</v>
      </c>
    </row>
    <row r="949" customFormat="false" ht="15" hidden="false" customHeight="true" outlineLevel="0" collapsed="false">
      <c r="A949" s="150" t="s">
        <v>2976</v>
      </c>
      <c r="B949" s="150"/>
      <c r="C949" s="133" t="s">
        <v>2089</v>
      </c>
      <c r="E949" s="146" t="s">
        <v>4469</v>
      </c>
      <c r="F949" s="146"/>
      <c r="G949" s="146"/>
    </row>
    <row r="950" customFormat="false" ht="15" hidden="false" customHeight="true" outlineLevel="0" collapsed="false">
      <c r="A950" s="150" t="s">
        <v>2981</v>
      </c>
      <c r="B950" s="150"/>
      <c r="C950" s="133" t="s">
        <v>2093</v>
      </c>
      <c r="E950" s="143" t="s">
        <v>4470</v>
      </c>
      <c r="F950" s="143"/>
      <c r="G950" s="140" t="s">
        <v>4471</v>
      </c>
    </row>
    <row r="951" customFormat="false" ht="15" hidden="false" customHeight="true" outlineLevel="0" collapsed="false">
      <c r="A951" s="150" t="s">
        <v>2986</v>
      </c>
      <c r="B951" s="150"/>
      <c r="C951" s="133" t="s">
        <v>2097</v>
      </c>
      <c r="E951" s="143" t="s">
        <v>4472</v>
      </c>
      <c r="F951" s="143"/>
      <c r="G951" s="140" t="s">
        <v>4473</v>
      </c>
    </row>
    <row r="952" customFormat="false" ht="15" hidden="false" customHeight="true" outlineLevel="0" collapsed="false">
      <c r="A952" s="150" t="s">
        <v>2991</v>
      </c>
      <c r="B952" s="150"/>
      <c r="C952" s="133" t="s">
        <v>2097</v>
      </c>
      <c r="E952" s="143" t="s">
        <v>4316</v>
      </c>
      <c r="F952" s="143"/>
      <c r="G952" s="140" t="s">
        <v>4474</v>
      </c>
    </row>
    <row r="953" customFormat="false" ht="15" hidden="false" customHeight="true" outlineLevel="0" collapsed="false">
      <c r="A953" s="150" t="s">
        <v>2996</v>
      </c>
      <c r="B953" s="150"/>
      <c r="C953" s="133" t="s">
        <v>2102</v>
      </c>
      <c r="E953" s="143" t="s">
        <v>4475</v>
      </c>
      <c r="F953" s="143"/>
      <c r="G953" s="140" t="s">
        <v>4476</v>
      </c>
    </row>
    <row r="954" customFormat="false" ht="15" hidden="false" customHeight="true" outlineLevel="0" collapsed="false">
      <c r="A954" s="150" t="s">
        <v>3001</v>
      </c>
      <c r="B954" s="150"/>
      <c r="C954" s="133" t="s">
        <v>2102</v>
      </c>
      <c r="E954" s="143" t="s">
        <v>4477</v>
      </c>
      <c r="F954" s="143"/>
      <c r="G954" s="140" t="s">
        <v>4478</v>
      </c>
    </row>
    <row r="955" customFormat="false" ht="15" hidden="false" customHeight="true" outlineLevel="0" collapsed="false">
      <c r="A955" s="150" t="s">
        <v>3006</v>
      </c>
      <c r="B955" s="150"/>
      <c r="C955" s="133" t="s">
        <v>2102</v>
      </c>
      <c r="E955" s="143" t="s">
        <v>4479</v>
      </c>
      <c r="F955" s="143"/>
      <c r="G955" s="140" t="s">
        <v>4480</v>
      </c>
    </row>
    <row r="956" customFormat="false" ht="15" hidden="false" customHeight="true" outlineLevel="0" collapsed="false">
      <c r="A956" s="150" t="s">
        <v>3011</v>
      </c>
      <c r="B956" s="150"/>
      <c r="C956" s="133" t="s">
        <v>2102</v>
      </c>
      <c r="E956" s="143" t="s">
        <v>4481</v>
      </c>
      <c r="F956" s="143"/>
      <c r="G956" s="140" t="s">
        <v>4482</v>
      </c>
    </row>
    <row r="957" customFormat="false" ht="15" hidden="false" customHeight="true" outlineLevel="0" collapsed="false">
      <c r="A957" s="150" t="s">
        <v>3016</v>
      </c>
      <c r="B957" s="150"/>
      <c r="C957" s="133" t="s">
        <v>2106</v>
      </c>
      <c r="E957" s="146" t="s">
        <v>4483</v>
      </c>
      <c r="F957" s="146"/>
      <c r="G957" s="146"/>
    </row>
    <row r="958" customFormat="false" ht="15" hidden="false" customHeight="true" outlineLevel="0" collapsed="false">
      <c r="A958" s="150" t="s">
        <v>3019</v>
      </c>
      <c r="B958" s="150"/>
      <c r="C958" s="118"/>
      <c r="E958" s="146" t="s">
        <v>4484</v>
      </c>
      <c r="F958" s="146"/>
      <c r="G958" s="146"/>
    </row>
    <row r="959" customFormat="false" ht="15" hidden="false" customHeight="true" outlineLevel="0" collapsed="false">
      <c r="A959" s="150" t="s">
        <v>3023</v>
      </c>
      <c r="B959" s="150"/>
      <c r="C959" s="133" t="s">
        <v>2115</v>
      </c>
      <c r="E959" s="143" t="s">
        <v>4485</v>
      </c>
      <c r="F959" s="143"/>
      <c r="G959" s="140" t="s">
        <v>4486</v>
      </c>
    </row>
    <row r="960" customFormat="false" ht="15" hidden="false" customHeight="true" outlineLevel="0" collapsed="false">
      <c r="A960" s="150" t="s">
        <v>3028</v>
      </c>
      <c r="B960" s="150"/>
      <c r="C960" s="133" t="s">
        <v>2115</v>
      </c>
      <c r="E960" s="143" t="s">
        <v>4487</v>
      </c>
      <c r="F960" s="143"/>
      <c r="G960" s="140" t="s">
        <v>4488</v>
      </c>
    </row>
    <row r="961" customFormat="false" ht="15" hidden="false" customHeight="true" outlineLevel="0" collapsed="false">
      <c r="A961" s="150" t="s">
        <v>3033</v>
      </c>
      <c r="B961" s="150"/>
      <c r="C961" s="133" t="s">
        <v>2120</v>
      </c>
      <c r="E961" s="143" t="s">
        <v>4316</v>
      </c>
      <c r="F961" s="143"/>
      <c r="G961" s="140" t="s">
        <v>4489</v>
      </c>
    </row>
    <row r="962" customFormat="false" ht="15" hidden="false" customHeight="true" outlineLevel="0" collapsed="false">
      <c r="A962" s="150" t="s">
        <v>3038</v>
      </c>
      <c r="B962" s="150"/>
      <c r="C962" s="133" t="s">
        <v>2124</v>
      </c>
      <c r="E962" s="146" t="s">
        <v>4490</v>
      </c>
      <c r="F962" s="146"/>
      <c r="G962" s="146"/>
    </row>
    <row r="963" customFormat="false" ht="15" hidden="false" customHeight="true" outlineLevel="0" collapsed="false">
      <c r="A963" s="150" t="s">
        <v>3043</v>
      </c>
      <c r="B963" s="150"/>
      <c r="C963" s="133" t="s">
        <v>2124</v>
      </c>
      <c r="E963" s="143" t="s">
        <v>4485</v>
      </c>
      <c r="F963" s="143"/>
      <c r="G963" s="140" t="s">
        <v>4491</v>
      </c>
    </row>
    <row r="964" customFormat="false" ht="15" hidden="false" customHeight="true" outlineLevel="0" collapsed="false">
      <c r="A964" s="150" t="s">
        <v>3048</v>
      </c>
      <c r="B964" s="150"/>
      <c r="C964" s="133" t="s">
        <v>2124</v>
      </c>
      <c r="E964" s="143" t="s">
        <v>4487</v>
      </c>
      <c r="F964" s="143"/>
      <c r="G964" s="140" t="s">
        <v>4492</v>
      </c>
    </row>
    <row r="965" customFormat="false" ht="15" hidden="false" customHeight="true" outlineLevel="0" collapsed="false">
      <c r="A965" s="150" t="s">
        <v>3053</v>
      </c>
      <c r="B965" s="150"/>
      <c r="C965" s="133" t="s">
        <v>2124</v>
      </c>
      <c r="E965" s="143" t="s">
        <v>4316</v>
      </c>
      <c r="F965" s="143"/>
      <c r="G965" s="140" t="s">
        <v>4493</v>
      </c>
    </row>
    <row r="966" customFormat="false" ht="15" hidden="false" customHeight="true" outlineLevel="0" collapsed="false">
      <c r="A966" s="150" t="s">
        <v>3058</v>
      </c>
      <c r="B966" s="150"/>
      <c r="C966" s="133" t="s">
        <v>2128</v>
      </c>
      <c r="E966" s="146" t="s">
        <v>4494</v>
      </c>
      <c r="F966" s="146"/>
      <c r="G966" s="146"/>
    </row>
    <row r="967" customFormat="false" ht="15" hidden="false" customHeight="true" outlineLevel="0" collapsed="false">
      <c r="A967" s="150" t="s">
        <v>3061</v>
      </c>
      <c r="B967" s="150"/>
      <c r="C967" s="133" t="s">
        <v>2142</v>
      </c>
      <c r="E967" s="143" t="s">
        <v>4485</v>
      </c>
      <c r="F967" s="143"/>
      <c r="G967" s="140" t="s">
        <v>4495</v>
      </c>
    </row>
    <row r="968" customFormat="false" ht="24" hidden="false" customHeight="true" outlineLevel="0" collapsed="false">
      <c r="A968" s="150" t="s">
        <v>4496</v>
      </c>
      <c r="B968" s="150"/>
      <c r="C968" s="133" t="s">
        <v>4497</v>
      </c>
      <c r="E968" s="143" t="s">
        <v>4487</v>
      </c>
      <c r="F968" s="143"/>
      <c r="G968" s="140" t="s">
        <v>4498</v>
      </c>
    </row>
    <row r="969" customFormat="false" ht="15" hidden="false" customHeight="true" outlineLevel="0" collapsed="false">
      <c r="A969" s="150" t="s">
        <v>3071</v>
      </c>
      <c r="B969" s="150"/>
      <c r="C969" s="118"/>
      <c r="E969" s="143" t="s">
        <v>4316</v>
      </c>
      <c r="F969" s="143"/>
      <c r="G969" s="140" t="s">
        <v>4499</v>
      </c>
    </row>
    <row r="970" customFormat="false" ht="15" hidden="false" customHeight="true" outlineLevel="0" collapsed="false">
      <c r="A970" s="150" t="s">
        <v>3075</v>
      </c>
      <c r="B970" s="150"/>
      <c r="C970" s="133" t="s">
        <v>1344</v>
      </c>
      <c r="E970" s="146" t="s">
        <v>4500</v>
      </c>
      <c r="F970" s="146"/>
      <c r="G970" s="146"/>
    </row>
    <row r="971" customFormat="false" ht="15" hidden="false" customHeight="true" outlineLevel="0" collapsed="false">
      <c r="A971" s="150" t="s">
        <v>3080</v>
      </c>
      <c r="B971" s="150"/>
      <c r="C971" s="133" t="s">
        <v>1344</v>
      </c>
      <c r="E971" s="146" t="s">
        <v>4501</v>
      </c>
      <c r="F971" s="146"/>
      <c r="G971" s="146"/>
    </row>
    <row r="972" customFormat="false" ht="15" hidden="false" customHeight="true" outlineLevel="0" collapsed="false">
      <c r="A972" s="150" t="s">
        <v>4502</v>
      </c>
      <c r="B972" s="150"/>
      <c r="C972" s="133" t="s">
        <v>1344</v>
      </c>
      <c r="E972" s="143" t="s">
        <v>4503</v>
      </c>
      <c r="F972" s="143"/>
      <c r="G972" s="140" t="s">
        <v>4504</v>
      </c>
    </row>
    <row r="973" customFormat="false" ht="15" hidden="false" customHeight="true" outlineLevel="0" collapsed="false">
      <c r="A973" s="150" t="s">
        <v>3088</v>
      </c>
      <c r="B973" s="150"/>
      <c r="C973" s="118"/>
      <c r="E973" s="143" t="s">
        <v>4396</v>
      </c>
      <c r="F973" s="143"/>
      <c r="G973" s="140" t="s">
        <v>4505</v>
      </c>
    </row>
    <row r="974" customFormat="false" ht="15" hidden="false" customHeight="true" outlineLevel="0" collapsed="false">
      <c r="A974" s="150" t="s">
        <v>3092</v>
      </c>
      <c r="B974" s="150"/>
      <c r="C974" s="133" t="s">
        <v>2169</v>
      </c>
      <c r="E974" s="146" t="s">
        <v>4506</v>
      </c>
      <c r="F974" s="146"/>
      <c r="G974" s="146"/>
    </row>
    <row r="975" customFormat="false" ht="15" hidden="false" customHeight="true" outlineLevel="0" collapsed="false">
      <c r="A975" s="150" t="s">
        <v>3097</v>
      </c>
      <c r="B975" s="150"/>
      <c r="C975" s="133" t="s">
        <v>2173</v>
      </c>
      <c r="E975" s="143" t="s">
        <v>4507</v>
      </c>
      <c r="F975" s="143"/>
      <c r="G975" s="140" t="s">
        <v>4508</v>
      </c>
    </row>
    <row r="976" customFormat="false" ht="24" hidden="false" customHeight="true" outlineLevel="0" collapsed="false">
      <c r="A976" s="150" t="s">
        <v>3100</v>
      </c>
      <c r="B976" s="150"/>
      <c r="C976" s="133" t="s">
        <v>4509</v>
      </c>
      <c r="E976" s="143" t="s">
        <v>4510</v>
      </c>
      <c r="F976" s="143"/>
      <c r="G976" s="140" t="s">
        <v>4511</v>
      </c>
    </row>
    <row r="977" customFormat="false" ht="15" hidden="false" customHeight="true" outlineLevel="0" collapsed="false">
      <c r="A977" s="150" t="s">
        <v>3103</v>
      </c>
      <c r="B977" s="150"/>
      <c r="C977" s="118"/>
      <c r="E977" s="143" t="s">
        <v>4512</v>
      </c>
      <c r="F977" s="143"/>
      <c r="G977" s="140" t="s">
        <v>4513</v>
      </c>
    </row>
    <row r="978" customFormat="false" ht="15" hidden="false" customHeight="true" outlineLevel="0" collapsed="false">
      <c r="A978" s="150" t="s">
        <v>3105</v>
      </c>
      <c r="B978" s="150"/>
      <c r="C978" s="133" t="s">
        <v>2191</v>
      </c>
      <c r="E978" s="143" t="s">
        <v>4368</v>
      </c>
      <c r="F978" s="143"/>
      <c r="G978" s="140" t="s">
        <v>4514</v>
      </c>
    </row>
    <row r="979" customFormat="false" ht="24" hidden="false" customHeight="true" outlineLevel="0" collapsed="false">
      <c r="A979" s="150" t="s">
        <v>2935</v>
      </c>
      <c r="B979" s="150"/>
      <c r="C979" s="133" t="s">
        <v>4515</v>
      </c>
      <c r="E979" s="146" t="s">
        <v>4516</v>
      </c>
      <c r="F979" s="146"/>
      <c r="G979" s="146"/>
    </row>
    <row r="980" customFormat="false" ht="15" hidden="false" customHeight="true" outlineLevel="0" collapsed="false">
      <c r="A980" s="150" t="s">
        <v>3112</v>
      </c>
      <c r="B980" s="150"/>
      <c r="C980" s="133" t="s">
        <v>2214</v>
      </c>
      <c r="E980" s="143" t="s">
        <v>4517</v>
      </c>
      <c r="F980" s="143"/>
      <c r="G980" s="140" t="s">
        <v>4518</v>
      </c>
    </row>
    <row r="981" customFormat="false" ht="15" hidden="false" customHeight="true" outlineLevel="0" collapsed="false">
      <c r="A981" s="150" t="s">
        <v>3116</v>
      </c>
      <c r="B981" s="150"/>
      <c r="C981" s="118"/>
      <c r="E981" s="143" t="s">
        <v>4519</v>
      </c>
      <c r="F981" s="143"/>
      <c r="G981" s="140" t="s">
        <v>4520</v>
      </c>
    </row>
    <row r="982" customFormat="false" ht="15" hidden="false" customHeight="true" outlineLevel="0" collapsed="false">
      <c r="A982" s="150" t="s">
        <v>3120</v>
      </c>
      <c r="B982" s="150"/>
      <c r="C982" s="133" t="s">
        <v>2218</v>
      </c>
      <c r="E982" s="143" t="s">
        <v>4521</v>
      </c>
      <c r="F982" s="143"/>
      <c r="G982" s="140" t="s">
        <v>4522</v>
      </c>
    </row>
    <row r="983" customFormat="false" ht="15" hidden="false" customHeight="true" outlineLevel="0" collapsed="false">
      <c r="A983" s="150" t="s">
        <v>2589</v>
      </c>
      <c r="B983" s="150"/>
      <c r="C983" s="133" t="s">
        <v>2223</v>
      </c>
      <c r="E983" s="143" t="s">
        <v>4523</v>
      </c>
      <c r="F983" s="143"/>
      <c r="G983" s="140" t="s">
        <v>4524</v>
      </c>
    </row>
    <row r="984" customFormat="false" ht="15" hidden="false" customHeight="true" outlineLevel="0" collapsed="false">
      <c r="A984" s="150" t="s">
        <v>3127</v>
      </c>
      <c r="B984" s="150"/>
      <c r="C984" s="133" t="s">
        <v>2005</v>
      </c>
      <c r="E984" s="143" t="s">
        <v>4525</v>
      </c>
      <c r="F984" s="143"/>
      <c r="G984" s="140" t="s">
        <v>4526</v>
      </c>
    </row>
    <row r="985" customFormat="false" ht="24" hidden="false" customHeight="true" outlineLevel="0" collapsed="false">
      <c r="A985" s="150" t="s">
        <v>3130</v>
      </c>
      <c r="B985" s="150"/>
      <c r="C985" s="133" t="s">
        <v>4527</v>
      </c>
      <c r="E985" s="143" t="s">
        <v>4528</v>
      </c>
      <c r="F985" s="143"/>
      <c r="G985" s="140" t="s">
        <v>4529</v>
      </c>
    </row>
    <row r="986" customFormat="false" ht="15" hidden="false" customHeight="true" outlineLevel="0" collapsed="false">
      <c r="A986" s="150" t="s">
        <v>3133</v>
      </c>
      <c r="B986" s="150"/>
      <c r="C986" s="133" t="s">
        <v>2237</v>
      </c>
      <c r="E986" s="146" t="s">
        <v>4530</v>
      </c>
      <c r="F986" s="146"/>
      <c r="G986" s="146"/>
    </row>
    <row r="987" customFormat="false" ht="15" hidden="false" customHeight="true" outlineLevel="0" collapsed="false">
      <c r="A987" s="150" t="s">
        <v>3136</v>
      </c>
      <c r="B987" s="150"/>
      <c r="C987" s="133" t="s">
        <v>2245</v>
      </c>
      <c r="E987" s="143" t="s">
        <v>4531</v>
      </c>
      <c r="F987" s="143"/>
      <c r="G987" s="140" t="s">
        <v>4532</v>
      </c>
    </row>
    <row r="988" customFormat="false" ht="15" hidden="false" customHeight="true" outlineLevel="0" collapsed="false">
      <c r="A988" s="150" t="s">
        <v>3141</v>
      </c>
      <c r="B988" s="150"/>
      <c r="C988" s="133" t="s">
        <v>2241</v>
      </c>
      <c r="E988" s="143" t="s">
        <v>4396</v>
      </c>
      <c r="F988" s="143"/>
      <c r="G988" s="140" t="s">
        <v>4533</v>
      </c>
    </row>
    <row r="989" customFormat="false" ht="15" hidden="false" customHeight="true" outlineLevel="0" collapsed="false">
      <c r="A989" s="150" t="s">
        <v>3144</v>
      </c>
      <c r="B989" s="150"/>
      <c r="C989" s="133" t="s">
        <v>2005</v>
      </c>
      <c r="E989" s="146" t="s">
        <v>4534</v>
      </c>
      <c r="F989" s="146"/>
      <c r="G989" s="146"/>
    </row>
    <row r="990" customFormat="false" ht="15" hidden="false" customHeight="true" outlineLevel="0" collapsed="false">
      <c r="A990" s="150" t="s">
        <v>3147</v>
      </c>
      <c r="B990" s="150"/>
      <c r="C990" s="118"/>
      <c r="E990" s="143" t="s">
        <v>4535</v>
      </c>
      <c r="F990" s="143"/>
      <c r="G990" s="136"/>
    </row>
    <row r="991" customFormat="false" ht="24" hidden="false" customHeight="true" outlineLevel="0" collapsed="false">
      <c r="A991" s="150" t="s">
        <v>3150</v>
      </c>
      <c r="B991" s="150"/>
      <c r="C991" s="133" t="s">
        <v>4536</v>
      </c>
      <c r="E991" s="143"/>
      <c r="F991" s="143"/>
      <c r="G991" s="140" t="s">
        <v>4537</v>
      </c>
    </row>
    <row r="992" customFormat="false" ht="24" hidden="false" customHeight="true" outlineLevel="0" collapsed="false">
      <c r="A992" s="150" t="s">
        <v>3155</v>
      </c>
      <c r="B992" s="150"/>
      <c r="C992" s="133" t="s">
        <v>4536</v>
      </c>
      <c r="E992" s="143" t="s">
        <v>4396</v>
      </c>
      <c r="F992" s="143"/>
      <c r="G992" s="140" t="s">
        <v>4538</v>
      </c>
    </row>
    <row r="993" customFormat="false" ht="15" hidden="false" customHeight="true" outlineLevel="0" collapsed="false">
      <c r="A993" s="150" t="s">
        <v>3158</v>
      </c>
      <c r="B993" s="150"/>
      <c r="C993" s="133" t="s">
        <v>2263</v>
      </c>
      <c r="E993" s="146" t="s">
        <v>4539</v>
      </c>
      <c r="F993" s="146"/>
      <c r="G993" s="146"/>
    </row>
    <row r="994" customFormat="false" ht="15" hidden="false" customHeight="true" outlineLevel="0" collapsed="false">
      <c r="A994" s="150" t="s">
        <v>3162</v>
      </c>
      <c r="B994" s="150"/>
      <c r="C994" s="118"/>
      <c r="E994" s="143" t="s">
        <v>4540</v>
      </c>
      <c r="F994" s="143"/>
      <c r="G994" s="140" t="s">
        <v>4541</v>
      </c>
    </row>
    <row r="995" customFormat="false" ht="24" hidden="false" customHeight="true" outlineLevel="0" collapsed="false">
      <c r="A995" s="150" t="s">
        <v>3164</v>
      </c>
      <c r="B995" s="150"/>
      <c r="C995" s="133" t="s">
        <v>4542</v>
      </c>
      <c r="E995" s="143" t="s">
        <v>4396</v>
      </c>
      <c r="F995" s="143"/>
      <c r="G995" s="140" t="s">
        <v>4543</v>
      </c>
    </row>
    <row r="996" customFormat="false" ht="15" hidden="false" customHeight="true" outlineLevel="0" collapsed="false">
      <c r="A996" s="150" t="s">
        <v>3167</v>
      </c>
      <c r="B996" s="150"/>
      <c r="C996" s="133" t="s">
        <v>2279</v>
      </c>
      <c r="E996" s="146" t="s">
        <v>4544</v>
      </c>
      <c r="F996" s="146"/>
      <c r="G996" s="146"/>
    </row>
    <row r="997" customFormat="false" ht="15" hidden="false" customHeight="true" outlineLevel="0" collapsed="false">
      <c r="A997" s="150" t="s">
        <v>3172</v>
      </c>
      <c r="B997" s="150"/>
      <c r="C997" s="133" t="s">
        <v>2284</v>
      </c>
      <c r="E997" s="143" t="s">
        <v>4545</v>
      </c>
      <c r="F997" s="143"/>
      <c r="G997" s="140" t="s">
        <v>4546</v>
      </c>
    </row>
    <row r="998" customFormat="false" ht="15" hidden="false" customHeight="true" outlineLevel="0" collapsed="false">
      <c r="A998" s="150" t="s">
        <v>3177</v>
      </c>
      <c r="B998" s="150"/>
      <c r="C998" s="133" t="s">
        <v>1349</v>
      </c>
      <c r="E998" s="143" t="s">
        <v>4396</v>
      </c>
      <c r="F998" s="143"/>
      <c r="G998" s="140" t="s">
        <v>4547</v>
      </c>
    </row>
    <row r="999" customFormat="false" ht="15" hidden="false" customHeight="true" outlineLevel="0" collapsed="false">
      <c r="A999" s="150" t="s">
        <v>3182</v>
      </c>
      <c r="B999" s="150"/>
      <c r="C999" s="133" t="s">
        <v>1349</v>
      </c>
      <c r="E999" s="146" t="s">
        <v>4548</v>
      </c>
      <c r="F999" s="146"/>
      <c r="G999" s="146"/>
    </row>
    <row r="1000" customFormat="false" ht="15" hidden="false" customHeight="true" outlineLevel="0" collapsed="false">
      <c r="A1000" s="150" t="s">
        <v>3189</v>
      </c>
      <c r="B1000" s="150"/>
      <c r="C1000" s="133" t="s">
        <v>300</v>
      </c>
      <c r="E1000" s="143" t="s">
        <v>4549</v>
      </c>
      <c r="F1000" s="143"/>
      <c r="G1000" s="140" t="s">
        <v>4550</v>
      </c>
    </row>
    <row r="1001" customFormat="false" ht="15" hidden="false" customHeight="true" outlineLevel="0" collapsed="false">
      <c r="A1001" s="150" t="s">
        <v>3192</v>
      </c>
      <c r="B1001" s="150"/>
      <c r="C1001" s="118"/>
      <c r="E1001" s="143" t="s">
        <v>4551</v>
      </c>
      <c r="F1001" s="143"/>
      <c r="G1001" s="140" t="s">
        <v>4552</v>
      </c>
    </row>
    <row r="1002" customFormat="false" ht="15" hidden="false" customHeight="true" outlineLevel="0" collapsed="false">
      <c r="A1002" s="150" t="s">
        <v>3194</v>
      </c>
      <c r="B1002" s="150"/>
      <c r="C1002" s="133" t="s">
        <v>2299</v>
      </c>
      <c r="E1002" s="143" t="s">
        <v>4553</v>
      </c>
      <c r="F1002" s="143"/>
      <c r="G1002" s="140" t="s">
        <v>4554</v>
      </c>
    </row>
    <row r="1003" customFormat="false" ht="15" hidden="false" customHeight="true" outlineLevel="0" collapsed="false">
      <c r="A1003" s="150" t="s">
        <v>4555</v>
      </c>
      <c r="B1003" s="150"/>
      <c r="C1003" s="133" t="s">
        <v>2304</v>
      </c>
      <c r="E1003" s="143" t="s">
        <v>4556</v>
      </c>
      <c r="F1003" s="143"/>
      <c r="G1003" s="140" t="s">
        <v>4557</v>
      </c>
    </row>
    <row r="1004" customFormat="false" ht="24" hidden="false" customHeight="true" outlineLevel="0" collapsed="false">
      <c r="A1004" s="150" t="s">
        <v>4558</v>
      </c>
      <c r="B1004" s="150"/>
      <c r="C1004" s="133" t="s">
        <v>4559</v>
      </c>
      <c r="E1004" s="143" t="s">
        <v>4560</v>
      </c>
      <c r="F1004" s="143"/>
      <c r="G1004" s="140" t="s">
        <v>4561</v>
      </c>
    </row>
    <row r="1005" customFormat="false" ht="15" hidden="false" customHeight="true" outlineLevel="0" collapsed="false">
      <c r="A1005" s="150" t="s">
        <v>4562</v>
      </c>
      <c r="B1005" s="150"/>
      <c r="C1005" s="133" t="s">
        <v>2327</v>
      </c>
      <c r="E1005" s="143" t="s">
        <v>4563</v>
      </c>
      <c r="F1005" s="143"/>
      <c r="G1005" s="140" t="s">
        <v>4564</v>
      </c>
    </row>
    <row r="1006" customFormat="false" ht="15" hidden="false" customHeight="true" outlineLevel="0" collapsed="false">
      <c r="A1006" s="150" t="s">
        <v>4565</v>
      </c>
      <c r="B1006" s="150"/>
      <c r="C1006" s="133" t="s">
        <v>2327</v>
      </c>
      <c r="E1006" s="143" t="s">
        <v>4566</v>
      </c>
      <c r="F1006" s="143"/>
      <c r="G1006" s="140" t="s">
        <v>4567</v>
      </c>
    </row>
    <row r="1007" customFormat="false" ht="24" hidden="false" customHeight="true" outlineLevel="0" collapsed="false">
      <c r="A1007" s="150" t="s">
        <v>4568</v>
      </c>
      <c r="B1007" s="150"/>
      <c r="C1007" s="133" t="s">
        <v>4569</v>
      </c>
      <c r="E1007" s="143" t="s">
        <v>4570</v>
      </c>
      <c r="F1007" s="143"/>
      <c r="G1007" s="140" t="s">
        <v>4571</v>
      </c>
    </row>
    <row r="1008" customFormat="false" ht="15" hidden="false" customHeight="true" outlineLevel="0" collapsed="false">
      <c r="A1008" s="150" t="s">
        <v>4572</v>
      </c>
      <c r="B1008" s="150"/>
      <c r="C1008" s="118"/>
      <c r="E1008" s="146" t="s">
        <v>4573</v>
      </c>
      <c r="F1008" s="146"/>
      <c r="G1008" s="146"/>
    </row>
    <row r="1009" customFormat="false" ht="15" hidden="false" customHeight="true" outlineLevel="0" collapsed="false">
      <c r="A1009" s="150" t="s">
        <v>3239</v>
      </c>
      <c r="B1009" s="150"/>
      <c r="C1009" s="133" t="s">
        <v>2361</v>
      </c>
      <c r="E1009" s="143" t="s">
        <v>4574</v>
      </c>
      <c r="F1009" s="143"/>
      <c r="G1009" s="140" t="s">
        <v>4575</v>
      </c>
    </row>
    <row r="1010" customFormat="false" ht="15" hidden="false" customHeight="true" outlineLevel="0" collapsed="false">
      <c r="A1010" s="150" t="s">
        <v>3244</v>
      </c>
      <c r="B1010" s="150"/>
      <c r="C1010" s="133" t="s">
        <v>2379</v>
      </c>
      <c r="E1010" s="143" t="s">
        <v>4576</v>
      </c>
      <c r="F1010" s="143"/>
      <c r="G1010" s="140" t="s">
        <v>4577</v>
      </c>
    </row>
    <row r="1011" customFormat="false" ht="24" hidden="false" customHeight="true" outlineLevel="0" collapsed="false">
      <c r="A1011" s="150" t="s">
        <v>3249</v>
      </c>
      <c r="B1011" s="150"/>
      <c r="C1011" s="133" t="s">
        <v>4578</v>
      </c>
      <c r="E1011" s="145" t="s">
        <v>4579</v>
      </c>
      <c r="F1011" s="145"/>
      <c r="G1011" s="145"/>
    </row>
    <row r="1012" customFormat="false" ht="15" hidden="false" customHeight="true" outlineLevel="0" collapsed="false">
      <c r="A1012" s="150" t="s">
        <v>3254</v>
      </c>
      <c r="B1012" s="150"/>
      <c r="C1012" s="133" t="s">
        <v>2379</v>
      </c>
      <c r="E1012" s="143" t="s">
        <v>4580</v>
      </c>
      <c r="F1012" s="143"/>
      <c r="G1012" s="142"/>
    </row>
    <row r="1013" customFormat="false" ht="15" hidden="false" customHeight="true" outlineLevel="0" collapsed="false">
      <c r="A1013" s="150" t="s">
        <v>3259</v>
      </c>
      <c r="B1013" s="150"/>
      <c r="C1013" s="133" t="s">
        <v>2390</v>
      </c>
      <c r="E1013" s="145" t="s">
        <v>4581</v>
      </c>
      <c r="F1013" s="145"/>
      <c r="G1013" s="145"/>
    </row>
    <row r="1014" customFormat="false" ht="36" hidden="false" customHeight="true" outlineLevel="0" collapsed="false">
      <c r="A1014" s="150" t="s">
        <v>3265</v>
      </c>
      <c r="B1014" s="150"/>
      <c r="C1014" s="133" t="s">
        <v>4582</v>
      </c>
      <c r="E1014" s="146" t="s">
        <v>4583</v>
      </c>
      <c r="F1014" s="146"/>
      <c r="G1014" s="146"/>
    </row>
    <row r="1015" customFormat="false" ht="15" hidden="false" customHeight="true" outlineLevel="0" collapsed="false">
      <c r="A1015" s="150" t="s">
        <v>3276</v>
      </c>
      <c r="B1015" s="150"/>
      <c r="C1015" s="118"/>
      <c r="E1015" s="146" t="s">
        <v>4584</v>
      </c>
      <c r="F1015" s="146"/>
      <c r="G1015" s="146"/>
    </row>
    <row r="1016" customFormat="false" ht="15" hidden="false" customHeight="true" outlineLevel="0" collapsed="false">
      <c r="A1016" s="150" t="s">
        <v>3280</v>
      </c>
      <c r="B1016" s="150"/>
      <c r="C1016" s="133" t="s">
        <v>2409</v>
      </c>
      <c r="E1016" s="143" t="s">
        <v>4585</v>
      </c>
      <c r="F1016" s="143"/>
      <c r="G1016" s="140" t="s">
        <v>4586</v>
      </c>
    </row>
    <row r="1017" customFormat="false" ht="24" hidden="false" customHeight="true" outlineLevel="0" collapsed="false">
      <c r="A1017" s="150" t="s">
        <v>3285</v>
      </c>
      <c r="B1017" s="150"/>
      <c r="C1017" s="133" t="s">
        <v>4587</v>
      </c>
      <c r="E1017" s="143" t="s">
        <v>4588</v>
      </c>
      <c r="F1017" s="143"/>
      <c r="G1017" s="140" t="s">
        <v>4589</v>
      </c>
    </row>
    <row r="1018" customFormat="false" ht="36" hidden="false" customHeight="true" outlineLevel="0" collapsed="false">
      <c r="A1018" s="150" t="s">
        <v>3293</v>
      </c>
      <c r="B1018" s="150"/>
      <c r="C1018" s="133" t="s">
        <v>4590</v>
      </c>
      <c r="E1018" s="143" t="s">
        <v>4591</v>
      </c>
      <c r="F1018" s="143"/>
      <c r="G1018" s="140" t="s">
        <v>4592</v>
      </c>
    </row>
    <row r="1019" customFormat="false" ht="15" hidden="false" customHeight="true" outlineLevel="0" collapsed="false">
      <c r="A1019" s="150" t="s">
        <v>4593</v>
      </c>
      <c r="B1019" s="150"/>
      <c r="C1019" s="133" t="s">
        <v>2455</v>
      </c>
      <c r="E1019" s="143" t="s">
        <v>4594</v>
      </c>
      <c r="F1019" s="143"/>
      <c r="G1019" s="140" t="s">
        <v>4595</v>
      </c>
    </row>
    <row r="1020" customFormat="false" ht="15" hidden="false" customHeight="true" outlineLevel="0" collapsed="false">
      <c r="A1020" s="150" t="s">
        <v>3304</v>
      </c>
      <c r="B1020" s="150"/>
      <c r="C1020" s="133" t="s">
        <v>2455</v>
      </c>
      <c r="E1020" s="146" t="s">
        <v>4596</v>
      </c>
      <c r="F1020" s="146"/>
      <c r="G1020" s="146"/>
    </row>
    <row r="1021" customFormat="false" ht="15" hidden="false" customHeight="true" outlineLevel="0" collapsed="false">
      <c r="A1021" s="150" t="s">
        <v>4597</v>
      </c>
      <c r="B1021" s="150"/>
      <c r="C1021" s="118"/>
      <c r="E1021" s="143" t="s">
        <v>4598</v>
      </c>
      <c r="F1021" s="143"/>
      <c r="G1021" s="136"/>
    </row>
    <row r="1022" customFormat="false" ht="24" hidden="false" customHeight="true" outlineLevel="0" collapsed="false">
      <c r="A1022" s="150" t="s">
        <v>3313</v>
      </c>
      <c r="B1022" s="150"/>
      <c r="C1022" s="133" t="s">
        <v>4599</v>
      </c>
      <c r="E1022" s="143"/>
      <c r="F1022" s="143"/>
      <c r="G1022" s="140" t="s">
        <v>4600</v>
      </c>
    </row>
    <row r="1023" customFormat="false" ht="24" hidden="false" customHeight="true" outlineLevel="0" collapsed="false">
      <c r="A1023" s="150" t="s">
        <v>3322</v>
      </c>
      <c r="B1023" s="150"/>
      <c r="C1023" s="133" t="s">
        <v>4601</v>
      </c>
      <c r="E1023" s="143" t="s">
        <v>4602</v>
      </c>
      <c r="F1023" s="143"/>
      <c r="G1023" s="140" t="s">
        <v>4603</v>
      </c>
    </row>
    <row r="1024" customFormat="false" ht="15" hidden="false" customHeight="true" outlineLevel="0" collapsed="false">
      <c r="A1024" s="150" t="s">
        <v>3331</v>
      </c>
      <c r="B1024" s="150"/>
      <c r="C1024" s="133" t="s">
        <v>2522</v>
      </c>
      <c r="E1024" s="143" t="s">
        <v>4604</v>
      </c>
      <c r="F1024" s="143"/>
      <c r="G1024" s="140" t="s">
        <v>4605</v>
      </c>
    </row>
    <row r="1025" customFormat="false" ht="15" hidden="false" customHeight="true" outlineLevel="0" collapsed="false">
      <c r="A1025" s="150" t="s">
        <v>3334</v>
      </c>
      <c r="B1025" s="150"/>
      <c r="C1025" s="133" t="s">
        <v>2524</v>
      </c>
      <c r="E1025" s="143" t="s">
        <v>4606</v>
      </c>
      <c r="F1025" s="143"/>
      <c r="G1025" s="140" t="s">
        <v>4607</v>
      </c>
    </row>
    <row r="1026" customFormat="false" ht="15" hidden="false" customHeight="true" outlineLevel="0" collapsed="false">
      <c r="A1026" s="150" t="s">
        <v>3339</v>
      </c>
      <c r="B1026" s="150"/>
      <c r="C1026" s="133" t="s">
        <v>2527</v>
      </c>
      <c r="E1026" s="143" t="s">
        <v>4608</v>
      </c>
      <c r="F1026" s="143"/>
      <c r="G1026" s="140" t="s">
        <v>4609</v>
      </c>
    </row>
    <row r="1027" customFormat="false" ht="15" hidden="false" customHeight="true" outlineLevel="0" collapsed="false">
      <c r="A1027" s="150" t="s">
        <v>3344</v>
      </c>
      <c r="B1027" s="150"/>
      <c r="C1027" s="133" t="s">
        <v>2530</v>
      </c>
      <c r="E1027" s="143" t="s">
        <v>4610</v>
      </c>
      <c r="F1027" s="143"/>
      <c r="G1027" s="140" t="s">
        <v>4611</v>
      </c>
    </row>
    <row r="1028" customFormat="false" ht="15" hidden="false" customHeight="true" outlineLevel="0" collapsed="false">
      <c r="A1028" s="150" t="s">
        <v>3349</v>
      </c>
      <c r="B1028" s="150"/>
      <c r="C1028" s="133" t="s">
        <v>2206</v>
      </c>
      <c r="E1028" s="143" t="s">
        <v>4612</v>
      </c>
      <c r="F1028" s="143"/>
      <c r="G1028" s="140" t="s">
        <v>4613</v>
      </c>
    </row>
    <row r="1029" customFormat="false" ht="15" hidden="false" customHeight="true" outlineLevel="0" collapsed="false">
      <c r="A1029" s="150" t="s">
        <v>3358</v>
      </c>
      <c r="B1029" s="150"/>
      <c r="C1029" s="133" t="s">
        <v>2537</v>
      </c>
      <c r="E1029" s="143" t="s">
        <v>4614</v>
      </c>
      <c r="F1029" s="143"/>
      <c r="G1029" s="140" t="s">
        <v>4615</v>
      </c>
    </row>
    <row r="1030" customFormat="false" ht="24" hidden="false" customHeight="true" outlineLevel="0" collapsed="false">
      <c r="A1030" s="150" t="s">
        <v>3377</v>
      </c>
      <c r="B1030" s="150"/>
      <c r="C1030" s="133" t="s">
        <v>4616</v>
      </c>
      <c r="E1030" s="143" t="s">
        <v>4617</v>
      </c>
      <c r="F1030" s="143"/>
      <c r="G1030" s="140" t="s">
        <v>4618</v>
      </c>
    </row>
    <row r="1031" customFormat="false" ht="24" hidden="false" customHeight="true" outlineLevel="0" collapsed="false">
      <c r="A1031" s="150" t="s">
        <v>3382</v>
      </c>
      <c r="B1031" s="150"/>
      <c r="C1031" s="133" t="s">
        <v>4619</v>
      </c>
      <c r="E1031" s="143" t="s">
        <v>4620</v>
      </c>
      <c r="F1031" s="143"/>
      <c r="G1031" s="140" t="s">
        <v>4621</v>
      </c>
    </row>
    <row r="1032" customFormat="false" ht="15" hidden="false" customHeight="true" outlineLevel="0" collapsed="false">
      <c r="A1032" s="150" t="s">
        <v>3391</v>
      </c>
      <c r="B1032" s="150"/>
      <c r="C1032" s="118"/>
      <c r="E1032" s="143" t="s">
        <v>4622</v>
      </c>
      <c r="F1032" s="143"/>
      <c r="G1032" s="140" t="s">
        <v>4623</v>
      </c>
    </row>
    <row r="1033" customFormat="false" ht="15" hidden="false" customHeight="true" outlineLevel="0" collapsed="false">
      <c r="A1033" s="150" t="s">
        <v>3393</v>
      </c>
      <c r="B1033" s="150"/>
      <c r="C1033" s="133" t="s">
        <v>2579</v>
      </c>
      <c r="E1033" s="143" t="s">
        <v>4624</v>
      </c>
      <c r="F1033" s="143"/>
      <c r="G1033" s="140" t="s">
        <v>4625</v>
      </c>
    </row>
    <row r="1034" customFormat="false" ht="15" hidden="false" customHeight="true" outlineLevel="0" collapsed="false">
      <c r="A1034" s="150" t="s">
        <v>3398</v>
      </c>
      <c r="B1034" s="150"/>
      <c r="C1034" s="118"/>
      <c r="E1034" s="143" t="s">
        <v>4626</v>
      </c>
      <c r="F1034" s="143"/>
      <c r="G1034" s="140" t="s">
        <v>4627</v>
      </c>
    </row>
    <row r="1035" customFormat="false" ht="15" hidden="false" customHeight="true" outlineLevel="0" collapsed="false">
      <c r="A1035" s="150" t="s">
        <v>3402</v>
      </c>
      <c r="B1035" s="150"/>
      <c r="C1035" s="133" t="s">
        <v>2583</v>
      </c>
      <c r="E1035" s="143" t="s">
        <v>4628</v>
      </c>
      <c r="F1035" s="143"/>
      <c r="G1035" s="140" t="s">
        <v>4629</v>
      </c>
    </row>
    <row r="1036" customFormat="false" ht="15" hidden="false" customHeight="true" outlineLevel="0" collapsed="false">
      <c r="A1036" s="150" t="s">
        <v>3407</v>
      </c>
      <c r="B1036" s="150"/>
      <c r="C1036" s="133" t="s">
        <v>2583</v>
      </c>
      <c r="E1036" s="143" t="s">
        <v>4630</v>
      </c>
      <c r="F1036" s="143"/>
      <c r="G1036" s="140" t="s">
        <v>4631</v>
      </c>
    </row>
    <row r="1037" customFormat="false" ht="15" hidden="false" customHeight="true" outlineLevel="0" collapsed="false">
      <c r="A1037" s="150" t="s">
        <v>3412</v>
      </c>
      <c r="B1037" s="150"/>
      <c r="C1037" s="133" t="s">
        <v>2583</v>
      </c>
      <c r="E1037" s="143" t="s">
        <v>4632</v>
      </c>
      <c r="F1037" s="143"/>
      <c r="G1037" s="140" t="s">
        <v>4633</v>
      </c>
    </row>
    <row r="1038" customFormat="false" ht="15" hidden="false" customHeight="true" outlineLevel="0" collapsed="false">
      <c r="A1038" s="150" t="s">
        <v>3417</v>
      </c>
      <c r="B1038" s="150"/>
      <c r="C1038" s="118"/>
      <c r="E1038" s="143" t="s">
        <v>4634</v>
      </c>
      <c r="F1038" s="143"/>
      <c r="G1038" s="140" t="s">
        <v>4635</v>
      </c>
    </row>
    <row r="1039" customFormat="false" ht="15" hidden="false" customHeight="true" outlineLevel="0" collapsed="false">
      <c r="A1039" s="150" t="s">
        <v>3419</v>
      </c>
      <c r="B1039" s="150"/>
      <c r="C1039" s="133" t="s">
        <v>2586</v>
      </c>
      <c r="E1039" s="143" t="s">
        <v>4636</v>
      </c>
      <c r="F1039" s="143"/>
      <c r="G1039" s="140" t="s">
        <v>4637</v>
      </c>
    </row>
    <row r="1040" customFormat="false" ht="15" hidden="false" customHeight="true" outlineLevel="0" collapsed="false">
      <c r="A1040" s="150" t="s">
        <v>3424</v>
      </c>
      <c r="B1040" s="150"/>
      <c r="C1040" s="118"/>
      <c r="E1040" s="143" t="s">
        <v>4638</v>
      </c>
      <c r="F1040" s="143"/>
      <c r="G1040" s="140" t="s">
        <v>4639</v>
      </c>
    </row>
    <row r="1041" customFormat="false" ht="15" hidden="false" customHeight="true" outlineLevel="0" collapsed="false">
      <c r="A1041" s="150" t="s">
        <v>4640</v>
      </c>
      <c r="B1041" s="150"/>
      <c r="C1041" s="133" t="s">
        <v>2592</v>
      </c>
      <c r="E1041" s="146" t="s">
        <v>4641</v>
      </c>
      <c r="F1041" s="146"/>
      <c r="G1041" s="146"/>
    </row>
    <row r="1042" customFormat="false" ht="15" hidden="false" customHeight="true" outlineLevel="0" collapsed="false">
      <c r="A1042" s="150" t="s">
        <v>3436</v>
      </c>
      <c r="B1042" s="150"/>
      <c r="C1042" s="133" t="s">
        <v>2597</v>
      </c>
      <c r="E1042" s="143" t="s">
        <v>4642</v>
      </c>
      <c r="F1042" s="143"/>
      <c r="G1042" s="136"/>
    </row>
    <row r="1043" customFormat="false" ht="15" hidden="false" customHeight="true" outlineLevel="0" collapsed="false">
      <c r="A1043" s="150" t="s">
        <v>4643</v>
      </c>
      <c r="B1043" s="150"/>
      <c r="C1043" s="133" t="s">
        <v>2602</v>
      </c>
      <c r="E1043" s="143"/>
      <c r="F1043" s="143"/>
      <c r="G1043" s="140" t="s">
        <v>4644</v>
      </c>
    </row>
    <row r="1044" customFormat="false" ht="15" hidden="false" customHeight="true" outlineLevel="0" collapsed="false">
      <c r="A1044" s="150" t="s">
        <v>3449</v>
      </c>
      <c r="B1044" s="150"/>
      <c r="C1044" s="118"/>
      <c r="E1044" s="143" t="s">
        <v>4645</v>
      </c>
      <c r="F1044" s="143"/>
      <c r="G1044" s="136"/>
    </row>
    <row r="1045" customFormat="false" ht="15" hidden="false" customHeight="true" outlineLevel="0" collapsed="false">
      <c r="A1045" s="150" t="s">
        <v>4646</v>
      </c>
      <c r="B1045" s="150"/>
      <c r="C1045" s="133" t="s">
        <v>2608</v>
      </c>
      <c r="E1045" s="143"/>
      <c r="F1045" s="143"/>
      <c r="G1045" s="140" t="s">
        <v>4647</v>
      </c>
    </row>
    <row r="1046" customFormat="false" ht="24" hidden="false" customHeight="true" outlineLevel="0" collapsed="false">
      <c r="A1046" s="150" t="s">
        <v>3459</v>
      </c>
      <c r="B1046" s="150"/>
      <c r="C1046" s="133" t="s">
        <v>4648</v>
      </c>
      <c r="E1046" s="143" t="s">
        <v>4649</v>
      </c>
      <c r="F1046" s="143"/>
      <c r="G1046" s="140" t="s">
        <v>4650</v>
      </c>
    </row>
    <row r="1047" customFormat="false" ht="15" hidden="false" customHeight="true" outlineLevel="0" collapsed="false">
      <c r="A1047" s="150" t="s">
        <v>3464</v>
      </c>
      <c r="B1047" s="150"/>
      <c r="C1047" s="118"/>
      <c r="E1047" s="143" t="s">
        <v>4651</v>
      </c>
      <c r="F1047" s="143"/>
      <c r="G1047" s="140" t="s">
        <v>4652</v>
      </c>
    </row>
    <row r="1048" customFormat="false" ht="15" hidden="false" customHeight="true" outlineLevel="0" collapsed="false">
      <c r="A1048" s="150" t="s">
        <v>3468</v>
      </c>
      <c r="B1048" s="150"/>
      <c r="C1048" s="133" t="s">
        <v>2619</v>
      </c>
      <c r="E1048" s="143" t="s">
        <v>4653</v>
      </c>
      <c r="F1048" s="143"/>
      <c r="G1048" s="140" t="s">
        <v>4654</v>
      </c>
    </row>
    <row r="1049" customFormat="false" ht="15" hidden="false" customHeight="true" outlineLevel="0" collapsed="false">
      <c r="A1049" s="150" t="s">
        <v>3473</v>
      </c>
      <c r="B1049" s="150"/>
      <c r="C1049" s="133" t="s">
        <v>2619</v>
      </c>
      <c r="E1049" s="143" t="s">
        <v>4655</v>
      </c>
      <c r="F1049" s="143"/>
      <c r="G1049" s="136"/>
    </row>
    <row r="1050" customFormat="false" ht="15" hidden="false" customHeight="true" outlineLevel="0" collapsed="false">
      <c r="A1050" s="150" t="s">
        <v>3478</v>
      </c>
      <c r="B1050" s="150"/>
      <c r="C1050" s="118"/>
      <c r="E1050" s="143"/>
      <c r="F1050" s="143"/>
      <c r="G1050" s="140" t="s">
        <v>4656</v>
      </c>
    </row>
    <row r="1051" customFormat="false" ht="15" hidden="false" customHeight="true" outlineLevel="0" collapsed="false">
      <c r="A1051" s="150" t="s">
        <v>3482</v>
      </c>
      <c r="B1051" s="150"/>
      <c r="C1051" s="133" t="s">
        <v>4657</v>
      </c>
      <c r="E1051" s="143" t="s">
        <v>4658</v>
      </c>
      <c r="F1051" s="143"/>
      <c r="G1051" s="136"/>
    </row>
    <row r="1052" customFormat="false" ht="15" hidden="false" customHeight="true" outlineLevel="0" collapsed="false">
      <c r="A1052" s="150" t="s">
        <v>4659</v>
      </c>
      <c r="B1052" s="150"/>
      <c r="C1052" s="133" t="s">
        <v>4657</v>
      </c>
      <c r="E1052" s="143"/>
      <c r="F1052" s="143"/>
      <c r="G1052" s="140" t="s">
        <v>4656</v>
      </c>
    </row>
    <row r="1053" customFormat="false" ht="15" hidden="false" customHeight="true" outlineLevel="0" collapsed="false">
      <c r="A1053" s="150" t="s">
        <v>3495</v>
      </c>
      <c r="B1053" s="150"/>
      <c r="C1053" s="133" t="s">
        <v>2627</v>
      </c>
      <c r="E1053" s="143" t="s">
        <v>4660</v>
      </c>
      <c r="F1053" s="143"/>
      <c r="G1053" s="140" t="s">
        <v>4656</v>
      </c>
    </row>
    <row r="1054" customFormat="false" ht="15" hidden="false" customHeight="true" outlineLevel="0" collapsed="false">
      <c r="A1054" s="150" t="s">
        <v>3500</v>
      </c>
      <c r="B1054" s="150"/>
      <c r="C1054" s="133" t="s">
        <v>2631</v>
      </c>
      <c r="E1054" s="143" t="s">
        <v>4661</v>
      </c>
      <c r="F1054" s="143"/>
      <c r="G1054" s="136"/>
    </row>
    <row r="1055" customFormat="false" ht="15" hidden="false" customHeight="true" outlineLevel="0" collapsed="false">
      <c r="A1055" s="150" t="s">
        <v>3505</v>
      </c>
      <c r="B1055" s="150"/>
      <c r="C1055" s="133" t="s">
        <v>2635</v>
      </c>
      <c r="E1055" s="143"/>
      <c r="F1055" s="143"/>
      <c r="G1055" s="140" t="s">
        <v>4656</v>
      </c>
    </row>
    <row r="1056" customFormat="false" ht="24" hidden="false" customHeight="true" outlineLevel="0" collapsed="false">
      <c r="A1056" s="150" t="s">
        <v>3512</v>
      </c>
      <c r="B1056" s="150"/>
      <c r="C1056" s="133" t="s">
        <v>4662</v>
      </c>
      <c r="E1056" s="143" t="s">
        <v>4663</v>
      </c>
      <c r="F1056" s="143"/>
      <c r="G1056" s="140" t="s">
        <v>4656</v>
      </c>
    </row>
    <row r="1057" customFormat="false" ht="15" hidden="false" customHeight="true" outlineLevel="0" collapsed="false">
      <c r="A1057" s="150" t="s">
        <v>3520</v>
      </c>
      <c r="B1057" s="150"/>
      <c r="C1057" s="118"/>
      <c r="E1057" s="143" t="s">
        <v>4664</v>
      </c>
      <c r="F1057" s="143"/>
      <c r="G1057" s="140" t="s">
        <v>4656</v>
      </c>
    </row>
    <row r="1058" customFormat="false" ht="15" hidden="false" customHeight="true" outlineLevel="0" collapsed="false">
      <c r="A1058" s="150" t="s">
        <v>3524</v>
      </c>
      <c r="B1058" s="150"/>
      <c r="C1058" s="118"/>
      <c r="E1058" s="143" t="s">
        <v>4665</v>
      </c>
      <c r="F1058" s="143"/>
      <c r="G1058" s="140" t="s">
        <v>4656</v>
      </c>
    </row>
    <row r="1059" customFormat="false" ht="15" hidden="false" customHeight="true" outlineLevel="0" collapsed="false">
      <c r="A1059" s="150" t="s">
        <v>4666</v>
      </c>
      <c r="B1059" s="150"/>
      <c r="C1059" s="133" t="s">
        <v>2645</v>
      </c>
      <c r="E1059" s="143" t="s">
        <v>4667</v>
      </c>
      <c r="F1059" s="143"/>
      <c r="G1059" s="140" t="s">
        <v>4656</v>
      </c>
    </row>
    <row r="1060" customFormat="false" ht="15" hidden="false" customHeight="true" outlineLevel="0" collapsed="false">
      <c r="A1060" s="150" t="s">
        <v>3536</v>
      </c>
      <c r="B1060" s="150"/>
      <c r="C1060" s="133" t="s">
        <v>2649</v>
      </c>
      <c r="E1060" s="146" t="s">
        <v>4668</v>
      </c>
      <c r="F1060" s="146"/>
      <c r="G1060" s="146"/>
    </row>
    <row r="1061" customFormat="false" ht="15" hidden="false" customHeight="true" outlineLevel="0" collapsed="false">
      <c r="A1061" s="150" t="s">
        <v>3541</v>
      </c>
      <c r="B1061" s="150"/>
      <c r="C1061" s="133" t="s">
        <v>2654</v>
      </c>
      <c r="E1061" s="143" t="s">
        <v>4669</v>
      </c>
      <c r="F1061" s="143"/>
      <c r="G1061" s="140" t="s">
        <v>4670</v>
      </c>
    </row>
    <row r="1062" customFormat="false" ht="15" hidden="false" customHeight="true" outlineLevel="0" collapsed="false">
      <c r="A1062" s="150" t="s">
        <v>3546</v>
      </c>
      <c r="B1062" s="150"/>
      <c r="C1062" s="133" t="s">
        <v>2658</v>
      </c>
      <c r="E1062" s="143" t="s">
        <v>4671</v>
      </c>
      <c r="F1062" s="143"/>
      <c r="G1062" s="140" t="s">
        <v>4672</v>
      </c>
    </row>
    <row r="1063" customFormat="false" ht="15" hidden="false" customHeight="true" outlineLevel="0" collapsed="false">
      <c r="A1063" s="150" t="s">
        <v>3551</v>
      </c>
      <c r="B1063" s="150"/>
      <c r="C1063" s="118"/>
      <c r="E1063" s="143" t="s">
        <v>4673</v>
      </c>
      <c r="F1063" s="143"/>
      <c r="G1063" s="140" t="s">
        <v>4674</v>
      </c>
    </row>
    <row r="1064" customFormat="false" ht="15" hidden="false" customHeight="true" outlineLevel="0" collapsed="false">
      <c r="A1064" s="150" t="s">
        <v>3555</v>
      </c>
      <c r="B1064" s="150"/>
      <c r="C1064" s="133" t="s">
        <v>2662</v>
      </c>
      <c r="E1064" s="143" t="s">
        <v>4675</v>
      </c>
      <c r="F1064" s="143"/>
      <c r="G1064" s="140" t="s">
        <v>4676</v>
      </c>
    </row>
    <row r="1065" customFormat="false" ht="15" hidden="false" customHeight="true" outlineLevel="0" collapsed="false">
      <c r="A1065" s="150" t="s">
        <v>2589</v>
      </c>
      <c r="B1065" s="150"/>
      <c r="C1065" s="133" t="s">
        <v>2662</v>
      </c>
      <c r="E1065" s="143" t="s">
        <v>4677</v>
      </c>
      <c r="F1065" s="143"/>
      <c r="G1065" s="140" t="s">
        <v>4678</v>
      </c>
    </row>
    <row r="1066" customFormat="false" ht="15" hidden="false" customHeight="true" outlineLevel="0" collapsed="false">
      <c r="A1066" s="150" t="s">
        <v>3564</v>
      </c>
      <c r="B1066" s="150"/>
      <c r="C1066" s="118"/>
      <c r="E1066" s="143" t="s">
        <v>4679</v>
      </c>
      <c r="F1066" s="143"/>
      <c r="G1066" s="140" t="s">
        <v>4680</v>
      </c>
    </row>
    <row r="1067" customFormat="false" ht="15" hidden="false" customHeight="true" outlineLevel="0" collapsed="false">
      <c r="A1067" s="150" t="s">
        <v>3568</v>
      </c>
      <c r="B1067" s="150"/>
      <c r="C1067" s="133" t="s">
        <v>2666</v>
      </c>
      <c r="E1067" s="146" t="s">
        <v>4681</v>
      </c>
      <c r="F1067" s="146"/>
      <c r="G1067" s="146"/>
    </row>
    <row r="1068" customFormat="false" ht="15" hidden="false" customHeight="true" outlineLevel="0" collapsed="false">
      <c r="A1068" s="150" t="s">
        <v>3573</v>
      </c>
      <c r="B1068" s="150"/>
      <c r="C1068" s="133" t="s">
        <v>2670</v>
      </c>
      <c r="E1068" s="143" t="s">
        <v>4682</v>
      </c>
      <c r="F1068" s="143"/>
      <c r="G1068" s="140" t="s">
        <v>4683</v>
      </c>
    </row>
    <row r="1069" customFormat="false" ht="15" hidden="false" customHeight="true" outlineLevel="0" collapsed="false">
      <c r="A1069" s="150" t="s">
        <v>3576</v>
      </c>
      <c r="B1069" s="150"/>
      <c r="C1069" s="133" t="s">
        <v>2676</v>
      </c>
      <c r="E1069" s="146" t="s">
        <v>4684</v>
      </c>
      <c r="F1069" s="146"/>
      <c r="G1069" s="146"/>
    </row>
    <row r="1070" customFormat="false" ht="15" hidden="false" customHeight="true" outlineLevel="0" collapsed="false">
      <c r="A1070" s="150" t="s">
        <v>3546</v>
      </c>
      <c r="B1070" s="150"/>
      <c r="C1070" s="133" t="s">
        <v>2684</v>
      </c>
      <c r="E1070" s="143" t="s">
        <v>4685</v>
      </c>
      <c r="F1070" s="143"/>
      <c r="G1070" s="140" t="s">
        <v>4686</v>
      </c>
    </row>
    <row r="1071" customFormat="false" ht="24" hidden="false" customHeight="true" outlineLevel="0" collapsed="false">
      <c r="A1071" s="150" t="s">
        <v>3585</v>
      </c>
      <c r="B1071" s="150"/>
      <c r="C1071" s="133" t="s">
        <v>4687</v>
      </c>
      <c r="E1071" s="143" t="s">
        <v>4688</v>
      </c>
      <c r="F1071" s="143"/>
      <c r="G1071" s="140" t="s">
        <v>4689</v>
      </c>
    </row>
    <row r="1072" customFormat="false" ht="24" hidden="false" customHeight="true" outlineLevel="0" collapsed="false">
      <c r="A1072" s="150" t="s">
        <v>3590</v>
      </c>
      <c r="B1072" s="150"/>
      <c r="C1072" s="133" t="s">
        <v>4690</v>
      </c>
      <c r="E1072" s="143" t="s">
        <v>4691</v>
      </c>
      <c r="F1072" s="143"/>
      <c r="G1072" s="140" t="s">
        <v>4692</v>
      </c>
    </row>
    <row r="1073" customFormat="false" ht="24" hidden="false" customHeight="true" outlineLevel="0" collapsed="false">
      <c r="A1073" s="150" t="s">
        <v>3598</v>
      </c>
      <c r="B1073" s="150"/>
      <c r="C1073" s="133" t="s">
        <v>4693</v>
      </c>
      <c r="E1073" s="143" t="s">
        <v>4694</v>
      </c>
      <c r="F1073" s="143"/>
      <c r="G1073" s="140" t="s">
        <v>4695</v>
      </c>
    </row>
    <row r="1074" customFormat="false" ht="15" hidden="false" customHeight="true" outlineLevel="0" collapsed="false">
      <c r="A1074" s="150" t="s">
        <v>3603</v>
      </c>
      <c r="B1074" s="150"/>
      <c r="C1074" s="133" t="s">
        <v>2710</v>
      </c>
      <c r="E1074" s="143" t="s">
        <v>4696</v>
      </c>
      <c r="F1074" s="143"/>
      <c r="G1074" s="140" t="s">
        <v>4697</v>
      </c>
    </row>
    <row r="1075" customFormat="false" ht="24" hidden="false" customHeight="true" outlineLevel="0" collapsed="false">
      <c r="A1075" s="150" t="s">
        <v>3611</v>
      </c>
      <c r="B1075" s="150"/>
      <c r="C1075" s="133" t="s">
        <v>4698</v>
      </c>
      <c r="E1075" s="143" t="s">
        <v>4699</v>
      </c>
      <c r="F1075" s="143"/>
      <c r="G1075" s="140" t="s">
        <v>4700</v>
      </c>
    </row>
    <row r="1076" customFormat="false" ht="15" hidden="false" customHeight="true" outlineLevel="0" collapsed="false">
      <c r="A1076" s="150" t="s">
        <v>3619</v>
      </c>
      <c r="B1076" s="150"/>
      <c r="C1076" s="133" t="s">
        <v>2714</v>
      </c>
      <c r="E1076" s="146" t="s">
        <v>4701</v>
      </c>
      <c r="F1076" s="146"/>
      <c r="G1076" s="146"/>
    </row>
    <row r="1077" customFormat="false" ht="15" hidden="false" customHeight="true" outlineLevel="0" collapsed="false">
      <c r="A1077" s="150" t="s">
        <v>3624</v>
      </c>
      <c r="B1077" s="150"/>
      <c r="C1077" s="133" t="s">
        <v>2722</v>
      </c>
      <c r="E1077" s="143" t="s">
        <v>4702</v>
      </c>
      <c r="F1077" s="143"/>
      <c r="G1077" s="140" t="s">
        <v>4703</v>
      </c>
    </row>
    <row r="1078" customFormat="false" ht="15" hidden="false" customHeight="true" outlineLevel="0" collapsed="false">
      <c r="A1078" s="150" t="s">
        <v>3629</v>
      </c>
      <c r="B1078" s="150"/>
      <c r="C1078" s="133" t="s">
        <v>2726</v>
      </c>
      <c r="E1078" s="143"/>
      <c r="F1078" s="143"/>
      <c r="G1078" s="140" t="s">
        <v>4704</v>
      </c>
    </row>
    <row r="1079" customFormat="false" ht="15" hidden="false" customHeight="true" outlineLevel="0" collapsed="false">
      <c r="A1079" s="150" t="s">
        <v>3632</v>
      </c>
      <c r="B1079" s="150"/>
      <c r="C1079" s="133" t="s">
        <v>2726</v>
      </c>
      <c r="E1079" s="143" t="s">
        <v>4705</v>
      </c>
      <c r="F1079" s="143"/>
      <c r="G1079" s="140" t="s">
        <v>4706</v>
      </c>
    </row>
    <row r="1080" customFormat="false" ht="15" hidden="false" customHeight="true" outlineLevel="0" collapsed="false">
      <c r="A1080" s="150" t="s">
        <v>3637</v>
      </c>
      <c r="B1080" s="150"/>
      <c r="C1080" s="133" t="s">
        <v>2726</v>
      </c>
      <c r="E1080" s="143"/>
      <c r="F1080" s="143"/>
      <c r="G1080" s="140" t="s">
        <v>4707</v>
      </c>
    </row>
    <row r="1081" customFormat="false" ht="15" hidden="false" customHeight="true" outlineLevel="0" collapsed="false">
      <c r="A1081" s="150" t="s">
        <v>3642</v>
      </c>
      <c r="B1081" s="150"/>
      <c r="C1081" s="118"/>
      <c r="E1081" s="146" t="s">
        <v>4708</v>
      </c>
      <c r="F1081" s="146"/>
      <c r="G1081" s="146"/>
    </row>
    <row r="1082" customFormat="false" ht="15" hidden="false" customHeight="true" outlineLevel="0" collapsed="false">
      <c r="A1082" s="150" t="s">
        <v>3646</v>
      </c>
      <c r="B1082" s="150"/>
      <c r="C1082" s="133" t="s">
        <v>2733</v>
      </c>
      <c r="E1082" s="143" t="s">
        <v>4709</v>
      </c>
      <c r="F1082" s="143"/>
      <c r="G1082" s="140" t="s">
        <v>4710</v>
      </c>
    </row>
    <row r="1083" customFormat="false" ht="15" hidden="false" customHeight="true" outlineLevel="0" collapsed="false">
      <c r="A1083" s="150" t="s">
        <v>3651</v>
      </c>
      <c r="B1083" s="150"/>
      <c r="C1083" s="133" t="s">
        <v>2738</v>
      </c>
      <c r="E1083" s="143" t="s">
        <v>4711</v>
      </c>
      <c r="F1083" s="143"/>
      <c r="G1083" s="140" t="s">
        <v>4712</v>
      </c>
    </row>
    <row r="1084" customFormat="false" ht="15" hidden="false" customHeight="true" outlineLevel="0" collapsed="false">
      <c r="A1084" s="150" t="s">
        <v>3656</v>
      </c>
      <c r="B1084" s="150"/>
      <c r="C1084" s="118"/>
      <c r="E1084" s="143" t="s">
        <v>4316</v>
      </c>
      <c r="F1084" s="143"/>
      <c r="G1084" s="140" t="s">
        <v>4713</v>
      </c>
    </row>
    <row r="1085" customFormat="false" ht="24" hidden="false" customHeight="true" outlineLevel="0" collapsed="false">
      <c r="A1085" s="150" t="s">
        <v>3660</v>
      </c>
      <c r="B1085" s="150"/>
      <c r="C1085" s="133" t="s">
        <v>4714</v>
      </c>
      <c r="E1085" s="143" t="s">
        <v>4715</v>
      </c>
      <c r="F1085" s="143"/>
      <c r="G1085" s="136"/>
    </row>
    <row r="1086" customFormat="false" ht="15" hidden="false" customHeight="true" outlineLevel="0" collapsed="false">
      <c r="A1086" s="150" t="s">
        <v>3665</v>
      </c>
      <c r="B1086" s="150"/>
      <c r="C1086" s="133" t="s">
        <v>2753</v>
      </c>
      <c r="E1086" s="143"/>
      <c r="F1086" s="143"/>
      <c r="G1086" s="140" t="s">
        <v>4716</v>
      </c>
    </row>
    <row r="1087" customFormat="false" ht="24" hidden="false" customHeight="true" outlineLevel="0" collapsed="false">
      <c r="A1087" s="150" t="s">
        <v>3670</v>
      </c>
      <c r="B1087" s="150"/>
      <c r="C1087" s="133" t="s">
        <v>4717</v>
      </c>
      <c r="E1087" s="143" t="s">
        <v>4718</v>
      </c>
      <c r="F1087" s="143"/>
      <c r="G1087" s="140" t="s">
        <v>4719</v>
      </c>
    </row>
    <row r="1088" customFormat="false" ht="15" hidden="false" customHeight="true" outlineLevel="0" collapsed="false">
      <c r="A1088" s="150" t="s">
        <v>3675</v>
      </c>
      <c r="B1088" s="150"/>
      <c r="C1088" s="118"/>
      <c r="E1088" s="143" t="s">
        <v>4720</v>
      </c>
      <c r="F1088" s="143"/>
      <c r="G1088" s="140" t="s">
        <v>4721</v>
      </c>
    </row>
    <row r="1089" customFormat="false" ht="15" hidden="false" customHeight="true" outlineLevel="0" collapsed="false">
      <c r="A1089" s="150" t="s">
        <v>3660</v>
      </c>
      <c r="B1089" s="150"/>
      <c r="C1089" s="133" t="s">
        <v>2771</v>
      </c>
      <c r="E1089" s="143" t="s">
        <v>4722</v>
      </c>
      <c r="F1089" s="143"/>
      <c r="G1089" s="140" t="s">
        <v>4723</v>
      </c>
    </row>
    <row r="1090" customFormat="false" ht="15" hidden="false" customHeight="true" outlineLevel="0" collapsed="false">
      <c r="A1090" s="150" t="s">
        <v>2589</v>
      </c>
      <c r="B1090" s="150"/>
      <c r="C1090" s="133" t="s">
        <v>2775</v>
      </c>
      <c r="E1090" s="146" t="s">
        <v>4724</v>
      </c>
      <c r="F1090" s="146"/>
      <c r="G1090" s="146"/>
    </row>
    <row r="1091" customFormat="false" ht="15" hidden="false" customHeight="true" outlineLevel="0" collapsed="false">
      <c r="A1091" s="150" t="s">
        <v>3687</v>
      </c>
      <c r="B1091" s="150"/>
      <c r="C1091" s="133" t="s">
        <v>2778</v>
      </c>
      <c r="E1091" s="143" t="s">
        <v>4725</v>
      </c>
      <c r="F1091" s="143"/>
      <c r="G1091" s="136"/>
    </row>
    <row r="1092" customFormat="false" ht="24" hidden="false" customHeight="true" outlineLevel="0" collapsed="false">
      <c r="A1092" s="150" t="s">
        <v>3692</v>
      </c>
      <c r="B1092" s="150"/>
      <c r="C1092" s="133" t="s">
        <v>4726</v>
      </c>
      <c r="E1092" s="143"/>
      <c r="F1092" s="143"/>
      <c r="G1092" s="136"/>
    </row>
    <row r="1093" customFormat="false" ht="15" hidden="false" customHeight="true" outlineLevel="0" collapsed="false">
      <c r="A1093" s="150" t="s">
        <v>3697</v>
      </c>
      <c r="B1093" s="150"/>
      <c r="C1093" s="133" t="s">
        <v>2788</v>
      </c>
      <c r="E1093" s="143"/>
      <c r="F1093" s="143"/>
      <c r="G1093" s="140" t="s">
        <v>4727</v>
      </c>
    </row>
    <row r="1094" customFormat="false" ht="15" hidden="false" customHeight="true" outlineLevel="0" collapsed="false">
      <c r="A1094" s="150" t="s">
        <v>3702</v>
      </c>
      <c r="B1094" s="150"/>
      <c r="C1094" s="133" t="s">
        <v>2788</v>
      </c>
      <c r="E1094" s="143" t="s">
        <v>4728</v>
      </c>
      <c r="F1094" s="143"/>
      <c r="G1094" s="136"/>
    </row>
    <row r="1095" customFormat="false" ht="15" hidden="false" customHeight="true" outlineLevel="0" collapsed="false">
      <c r="A1095" s="150" t="s">
        <v>3707</v>
      </c>
      <c r="B1095" s="150"/>
      <c r="C1095" s="133" t="s">
        <v>2792</v>
      </c>
      <c r="E1095" s="143"/>
      <c r="F1095" s="143"/>
      <c r="G1095" s="140" t="s">
        <v>4729</v>
      </c>
    </row>
    <row r="1096" customFormat="false" ht="15" hidden="false" customHeight="true" outlineLevel="0" collapsed="false">
      <c r="A1096" s="150" t="s">
        <v>3712</v>
      </c>
      <c r="B1096" s="150"/>
      <c r="C1096" s="133" t="s">
        <v>2802</v>
      </c>
      <c r="E1096" s="143" t="s">
        <v>4730</v>
      </c>
      <c r="F1096" s="143"/>
      <c r="G1096" s="140" t="s">
        <v>4731</v>
      </c>
    </row>
    <row r="1097" customFormat="false" ht="15" hidden="false" customHeight="true" outlineLevel="0" collapsed="false">
      <c r="A1097" s="150" t="s">
        <v>3715</v>
      </c>
      <c r="B1097" s="150"/>
      <c r="C1097" s="133" t="s">
        <v>2797</v>
      </c>
      <c r="E1097" s="143" t="s">
        <v>4732</v>
      </c>
      <c r="F1097" s="143"/>
      <c r="G1097" s="140" t="s">
        <v>4733</v>
      </c>
    </row>
    <row r="1098" customFormat="false" ht="15" hidden="false" customHeight="true" outlineLevel="0" collapsed="false">
      <c r="A1098" s="150" t="s">
        <v>3720</v>
      </c>
      <c r="B1098" s="150"/>
      <c r="C1098" s="133" t="s">
        <v>2802</v>
      </c>
      <c r="E1098" s="146" t="s">
        <v>4734</v>
      </c>
      <c r="F1098" s="146"/>
      <c r="G1098" s="146"/>
    </row>
    <row r="1099" customFormat="false" ht="15" hidden="false" customHeight="true" outlineLevel="0" collapsed="false">
      <c r="A1099" s="150" t="s">
        <v>3725</v>
      </c>
      <c r="B1099" s="150"/>
      <c r="C1099" s="118"/>
      <c r="E1099" s="146" t="s">
        <v>4735</v>
      </c>
      <c r="F1099" s="146"/>
      <c r="G1099" s="146"/>
    </row>
    <row r="1100" customFormat="false" ht="15" hidden="false" customHeight="true" outlineLevel="0" collapsed="false">
      <c r="A1100" s="150" t="s">
        <v>3729</v>
      </c>
      <c r="B1100" s="150"/>
      <c r="C1100" s="133" t="s">
        <v>2812</v>
      </c>
      <c r="E1100" s="143" t="s">
        <v>4736</v>
      </c>
      <c r="F1100" s="143"/>
      <c r="G1100" s="140" t="s">
        <v>4737</v>
      </c>
    </row>
    <row r="1101" customFormat="false" ht="15" hidden="false" customHeight="true" outlineLevel="0" collapsed="false">
      <c r="A1101" s="150" t="s">
        <v>3737</v>
      </c>
      <c r="B1101" s="150"/>
      <c r="C1101" s="133" t="s">
        <v>2816</v>
      </c>
      <c r="E1101" s="143" t="s">
        <v>4738</v>
      </c>
      <c r="F1101" s="143"/>
      <c r="G1101" s="140" t="s">
        <v>4739</v>
      </c>
    </row>
    <row r="1102" customFormat="false" ht="15" hidden="false" customHeight="true" outlineLevel="0" collapsed="false">
      <c r="A1102" s="150" t="s">
        <v>3745</v>
      </c>
      <c r="B1102" s="150"/>
      <c r="C1102" s="133" t="s">
        <v>2820</v>
      </c>
      <c r="E1102" s="143" t="s">
        <v>4740</v>
      </c>
      <c r="F1102" s="143"/>
      <c r="G1102" s="140" t="s">
        <v>4741</v>
      </c>
    </row>
    <row r="1103" customFormat="false" ht="15" hidden="false" customHeight="true" outlineLevel="0" collapsed="false">
      <c r="A1103" s="150" t="s">
        <v>3751</v>
      </c>
      <c r="B1103" s="150"/>
      <c r="C1103" s="118"/>
      <c r="E1103" s="143" t="s">
        <v>4742</v>
      </c>
      <c r="F1103" s="143"/>
      <c r="G1103" s="140" t="s">
        <v>4743</v>
      </c>
    </row>
    <row r="1104" customFormat="false" ht="24" hidden="false" customHeight="true" outlineLevel="0" collapsed="false">
      <c r="A1104" s="150" t="s">
        <v>3755</v>
      </c>
      <c r="B1104" s="150"/>
      <c r="C1104" s="133" t="s">
        <v>4744</v>
      </c>
      <c r="E1104" s="143" t="s">
        <v>4745</v>
      </c>
      <c r="F1104" s="143"/>
      <c r="G1104" s="140" t="s">
        <v>4746</v>
      </c>
    </row>
    <row r="1105" customFormat="false" ht="15" hidden="false" customHeight="true" outlineLevel="0" collapsed="false">
      <c r="A1105" s="150" t="s">
        <v>3760</v>
      </c>
      <c r="B1105" s="150"/>
      <c r="C1105" s="133" t="s">
        <v>2842</v>
      </c>
      <c r="E1105" s="143" t="s">
        <v>4747</v>
      </c>
      <c r="F1105" s="143"/>
      <c r="G1105" s="136"/>
    </row>
    <row r="1106" customFormat="false" ht="15" hidden="false" customHeight="true" outlineLevel="0" collapsed="false">
      <c r="A1106" s="150" t="s">
        <v>3765</v>
      </c>
      <c r="B1106" s="150"/>
      <c r="C1106" s="133" t="s">
        <v>2847</v>
      </c>
      <c r="E1106" s="143"/>
      <c r="F1106" s="143"/>
      <c r="G1106" s="140" t="s">
        <v>4748</v>
      </c>
    </row>
    <row r="1107" customFormat="false" ht="15" hidden="false" customHeight="true" outlineLevel="0" collapsed="false">
      <c r="A1107" s="150" t="s">
        <v>3770</v>
      </c>
      <c r="B1107" s="150"/>
      <c r="C1107" s="133" t="s">
        <v>2851</v>
      </c>
      <c r="E1107" s="143" t="s">
        <v>4749</v>
      </c>
      <c r="F1107" s="143"/>
      <c r="G1107" s="140" t="s">
        <v>4750</v>
      </c>
    </row>
    <row r="1108" customFormat="false" ht="15" hidden="false" customHeight="true" outlineLevel="0" collapsed="false">
      <c r="A1108" s="150" t="s">
        <v>4751</v>
      </c>
      <c r="B1108" s="150"/>
      <c r="C1108" s="133" t="s">
        <v>2856</v>
      </c>
      <c r="E1108" s="143" t="s">
        <v>4752</v>
      </c>
      <c r="F1108" s="143"/>
      <c r="G1108" s="140" t="s">
        <v>4753</v>
      </c>
    </row>
    <row r="1109" customFormat="false" ht="15" hidden="false" customHeight="true" outlineLevel="0" collapsed="false">
      <c r="A1109" s="150" t="s">
        <v>3783</v>
      </c>
      <c r="B1109" s="150"/>
      <c r="C1109" s="133" t="s">
        <v>2861</v>
      </c>
      <c r="E1109" s="143" t="s">
        <v>4754</v>
      </c>
      <c r="F1109" s="143"/>
      <c r="G1109" s="140" t="s">
        <v>4755</v>
      </c>
    </row>
    <row r="1110" customFormat="false" ht="15" hidden="false" customHeight="true" outlineLevel="0" collapsed="false">
      <c r="A1110" s="150" t="s">
        <v>3788</v>
      </c>
      <c r="B1110" s="150"/>
      <c r="C1110" s="133" t="s">
        <v>2889</v>
      </c>
      <c r="E1110" s="146" t="s">
        <v>4756</v>
      </c>
      <c r="F1110" s="146"/>
      <c r="G1110" s="146"/>
    </row>
    <row r="1111" customFormat="false" ht="15" hidden="false" customHeight="true" outlineLevel="0" collapsed="false">
      <c r="A1111" s="150" t="s">
        <v>3791</v>
      </c>
      <c r="B1111" s="150"/>
      <c r="C1111" s="133" t="s">
        <v>2889</v>
      </c>
      <c r="E1111" s="143" t="s">
        <v>4757</v>
      </c>
      <c r="F1111" s="143"/>
      <c r="G1111" s="136"/>
    </row>
    <row r="1112" customFormat="false" ht="15" hidden="false" customHeight="true" outlineLevel="0" collapsed="false">
      <c r="A1112" s="150" t="s">
        <v>4758</v>
      </c>
      <c r="B1112" s="150"/>
      <c r="C1112" s="133" t="s">
        <v>2865</v>
      </c>
      <c r="E1112" s="143"/>
      <c r="F1112" s="143"/>
      <c r="G1112" s="140" t="s">
        <v>4759</v>
      </c>
    </row>
    <row r="1113" customFormat="false" ht="15" hidden="false" customHeight="true" outlineLevel="0" collapsed="false">
      <c r="A1113" s="150" t="s">
        <v>3804</v>
      </c>
      <c r="B1113" s="150"/>
      <c r="C1113" s="133" t="s">
        <v>2879</v>
      </c>
      <c r="E1113" s="143" t="s">
        <v>4760</v>
      </c>
      <c r="F1113" s="143"/>
      <c r="G1113" s="140" t="s">
        <v>4761</v>
      </c>
    </row>
    <row r="1114" customFormat="false" ht="15" hidden="false" customHeight="true" outlineLevel="0" collapsed="false">
      <c r="A1114" s="150" t="s">
        <v>3809</v>
      </c>
      <c r="B1114" s="150"/>
      <c r="C1114" s="133" t="s">
        <v>2889</v>
      </c>
      <c r="E1114" s="143" t="s">
        <v>4762</v>
      </c>
      <c r="F1114" s="143"/>
      <c r="G1114" s="140" t="s">
        <v>4761</v>
      </c>
    </row>
    <row r="1115" customFormat="false" ht="36" hidden="false" customHeight="true" outlineLevel="0" collapsed="false">
      <c r="A1115" s="150" t="s">
        <v>3814</v>
      </c>
      <c r="B1115" s="150"/>
      <c r="C1115" s="133" t="s">
        <v>4763</v>
      </c>
      <c r="E1115" s="143" t="s">
        <v>4764</v>
      </c>
      <c r="F1115" s="143"/>
      <c r="G1115" s="140" t="s">
        <v>4761</v>
      </c>
    </row>
    <row r="1116" customFormat="false" ht="24" hidden="false" customHeight="true" outlineLevel="0" collapsed="false">
      <c r="A1116" s="150" t="s">
        <v>3819</v>
      </c>
      <c r="B1116" s="150"/>
      <c r="C1116" s="133" t="s">
        <v>4765</v>
      </c>
      <c r="E1116" s="143" t="s">
        <v>4766</v>
      </c>
      <c r="F1116" s="143"/>
      <c r="G1116" s="140" t="s">
        <v>4761</v>
      </c>
    </row>
    <row r="1117" customFormat="false" ht="15" hidden="false" customHeight="true" outlineLevel="0" collapsed="false">
      <c r="A1117" s="150" t="s">
        <v>3824</v>
      </c>
      <c r="B1117" s="150"/>
      <c r="C1117" s="118"/>
      <c r="E1117" s="143" t="s">
        <v>4767</v>
      </c>
      <c r="F1117" s="143"/>
      <c r="G1117" s="140" t="s">
        <v>4761</v>
      </c>
    </row>
    <row r="1118" customFormat="false" ht="15" hidden="false" customHeight="true" outlineLevel="0" collapsed="false">
      <c r="A1118" s="150" t="s">
        <v>3828</v>
      </c>
      <c r="B1118" s="150"/>
      <c r="C1118" s="133" t="s">
        <v>2893</v>
      </c>
      <c r="E1118" s="143" t="s">
        <v>4768</v>
      </c>
      <c r="F1118" s="143"/>
      <c r="G1118" s="140" t="s">
        <v>4761</v>
      </c>
    </row>
    <row r="1119" customFormat="false" ht="15" hidden="false" customHeight="true" outlineLevel="0" collapsed="false">
      <c r="A1119" s="150" t="s">
        <v>3833</v>
      </c>
      <c r="B1119" s="150"/>
      <c r="C1119" s="133" t="s">
        <v>2893</v>
      </c>
      <c r="E1119" s="146" t="s">
        <v>4769</v>
      </c>
      <c r="F1119" s="146"/>
      <c r="G1119" s="146"/>
    </row>
    <row r="1120" customFormat="false" ht="15" hidden="false" customHeight="true" outlineLevel="0" collapsed="false">
      <c r="A1120" s="150" t="s">
        <v>3838</v>
      </c>
      <c r="B1120" s="150"/>
      <c r="C1120" s="133" t="s">
        <v>2893</v>
      </c>
      <c r="E1120" s="143" t="s">
        <v>4770</v>
      </c>
      <c r="F1120" s="143"/>
      <c r="G1120" s="136"/>
    </row>
    <row r="1121" customFormat="false" ht="15" hidden="false" customHeight="true" outlineLevel="0" collapsed="false">
      <c r="A1121" s="150" t="s">
        <v>3843</v>
      </c>
      <c r="B1121" s="150"/>
      <c r="C1121" s="133" t="s">
        <v>2893</v>
      </c>
      <c r="E1121" s="143"/>
      <c r="F1121" s="143"/>
      <c r="G1121" s="140" t="s">
        <v>4771</v>
      </c>
    </row>
    <row r="1122" customFormat="false" ht="15" hidden="false" customHeight="true" outlineLevel="0" collapsed="false">
      <c r="A1122" s="150" t="s">
        <v>3848</v>
      </c>
      <c r="B1122" s="150"/>
      <c r="C1122" s="133" t="s">
        <v>2893</v>
      </c>
      <c r="E1122" s="143" t="s">
        <v>4772</v>
      </c>
      <c r="F1122" s="143"/>
      <c r="G1122" s="136"/>
    </row>
    <row r="1123" customFormat="false" ht="15" hidden="false" customHeight="true" outlineLevel="0" collapsed="false">
      <c r="A1123" s="150" t="s">
        <v>3853</v>
      </c>
      <c r="B1123" s="150"/>
      <c r="C1123" s="133" t="s">
        <v>2893</v>
      </c>
      <c r="E1123" s="143"/>
      <c r="F1123" s="143"/>
      <c r="G1123" s="140" t="s">
        <v>4773</v>
      </c>
    </row>
    <row r="1124" customFormat="false" ht="15" hidden="false" customHeight="true" outlineLevel="0" collapsed="false">
      <c r="A1124" s="150" t="s">
        <v>3861</v>
      </c>
      <c r="B1124" s="150"/>
      <c r="C1124" s="133" t="s">
        <v>2893</v>
      </c>
      <c r="E1124" s="143" t="s">
        <v>4774</v>
      </c>
      <c r="F1124" s="143"/>
      <c r="G1124" s="136"/>
    </row>
    <row r="1125" customFormat="false" ht="15" hidden="false" customHeight="true" outlineLevel="0" collapsed="false">
      <c r="A1125" s="150" t="s">
        <v>3866</v>
      </c>
      <c r="B1125" s="150"/>
      <c r="C1125" s="118"/>
      <c r="E1125" s="143"/>
      <c r="F1125" s="143"/>
      <c r="G1125" s="136"/>
    </row>
    <row r="1126" customFormat="false" ht="15" hidden="false" customHeight="true" outlineLevel="0" collapsed="false">
      <c r="A1126" s="150" t="s">
        <v>3868</v>
      </c>
      <c r="B1126" s="150"/>
      <c r="C1126" s="133" t="s">
        <v>2897</v>
      </c>
      <c r="E1126" s="143"/>
      <c r="F1126" s="143"/>
      <c r="G1126" s="140" t="s">
        <v>4775</v>
      </c>
    </row>
    <row r="1127" customFormat="false" ht="15" hidden="false" customHeight="true" outlineLevel="0" collapsed="false">
      <c r="A1127" s="150" t="s">
        <v>3871</v>
      </c>
      <c r="B1127" s="150"/>
      <c r="C1127" s="133" t="s">
        <v>2901</v>
      </c>
      <c r="E1127" s="143" t="s">
        <v>4776</v>
      </c>
      <c r="F1127" s="143"/>
      <c r="G1127" s="140" t="s">
        <v>4777</v>
      </c>
    </row>
    <row r="1128" customFormat="false" ht="15" hidden="false" customHeight="true" outlineLevel="0" collapsed="false">
      <c r="A1128" s="150" t="s">
        <v>3876</v>
      </c>
      <c r="B1128" s="150"/>
      <c r="C1128" s="133" t="s">
        <v>2901</v>
      </c>
      <c r="E1128" s="143" t="s">
        <v>4778</v>
      </c>
      <c r="F1128" s="143"/>
      <c r="G1128" s="136"/>
    </row>
    <row r="1129" customFormat="false" ht="15" hidden="false" customHeight="true" outlineLevel="0" collapsed="false">
      <c r="A1129" s="150" t="s">
        <v>3881</v>
      </c>
      <c r="B1129" s="150"/>
      <c r="C1129" s="118"/>
      <c r="E1129" s="143"/>
      <c r="F1129" s="143"/>
      <c r="G1129" s="140" t="s">
        <v>4779</v>
      </c>
    </row>
    <row r="1130" customFormat="false" ht="24" hidden="false" customHeight="true" outlineLevel="0" collapsed="false">
      <c r="A1130" s="150" t="s">
        <v>3885</v>
      </c>
      <c r="B1130" s="150"/>
      <c r="C1130" s="133" t="s">
        <v>4780</v>
      </c>
      <c r="E1130" s="143" t="s">
        <v>4781</v>
      </c>
      <c r="F1130" s="143"/>
      <c r="G1130" s="140" t="s">
        <v>4782</v>
      </c>
    </row>
    <row r="1131" customFormat="false" ht="24" hidden="false" customHeight="true" outlineLevel="0" collapsed="false">
      <c r="A1131" s="150" t="s">
        <v>3890</v>
      </c>
      <c r="B1131" s="150"/>
      <c r="C1131" s="133" t="s">
        <v>4783</v>
      </c>
      <c r="E1131" s="145" t="s">
        <v>2807</v>
      </c>
      <c r="F1131" s="145"/>
      <c r="G1131" s="145"/>
    </row>
    <row r="1132" customFormat="false" ht="15" hidden="false" customHeight="true" outlineLevel="0" collapsed="false">
      <c r="A1132" s="150" t="s">
        <v>3895</v>
      </c>
      <c r="B1132" s="150"/>
      <c r="C1132" s="133" t="s">
        <v>2905</v>
      </c>
      <c r="E1132" s="143" t="s">
        <v>4784</v>
      </c>
      <c r="F1132" s="143"/>
      <c r="G1132" s="140" t="s">
        <v>4785</v>
      </c>
    </row>
    <row r="1133" customFormat="false" ht="24" hidden="false" customHeight="true" outlineLevel="0" collapsed="false">
      <c r="A1133" s="150" t="s">
        <v>3900</v>
      </c>
      <c r="B1133" s="150"/>
      <c r="C1133" s="133" t="s">
        <v>4786</v>
      </c>
      <c r="E1133" s="145" t="s">
        <v>4787</v>
      </c>
      <c r="F1133" s="145"/>
      <c r="G1133" s="145"/>
    </row>
    <row r="1134" customFormat="false" ht="24" hidden="false" customHeight="true" outlineLevel="0" collapsed="false">
      <c r="A1134" s="150" t="s">
        <v>3905</v>
      </c>
      <c r="B1134" s="150"/>
      <c r="C1134" s="133" t="s">
        <v>4788</v>
      </c>
      <c r="E1134" s="143" t="s">
        <v>4789</v>
      </c>
      <c r="F1134" s="143"/>
      <c r="G1134" s="140" t="s">
        <v>4790</v>
      </c>
    </row>
    <row r="1135" customFormat="false" ht="15" hidden="false" customHeight="true" outlineLevel="0" collapsed="false">
      <c r="A1135" s="150" t="s">
        <v>3910</v>
      </c>
      <c r="B1135" s="150"/>
      <c r="C1135" s="133" t="s">
        <v>2951</v>
      </c>
      <c r="E1135" s="145" t="s">
        <v>4791</v>
      </c>
      <c r="F1135" s="145"/>
      <c r="G1135" s="145"/>
    </row>
    <row r="1136" customFormat="false" ht="15" hidden="false" customHeight="true" outlineLevel="0" collapsed="false">
      <c r="A1136" s="150" t="s">
        <v>4792</v>
      </c>
      <c r="B1136" s="150"/>
      <c r="C1136" s="133" t="s">
        <v>2969</v>
      </c>
      <c r="E1136" s="146" t="s">
        <v>4793</v>
      </c>
      <c r="F1136" s="146"/>
      <c r="G1136" s="146"/>
    </row>
    <row r="1137" customFormat="false" ht="15" hidden="false" customHeight="true" outlineLevel="0" collapsed="false">
      <c r="A1137" s="150" t="s">
        <v>3920</v>
      </c>
      <c r="B1137" s="150"/>
      <c r="C1137" s="133" t="s">
        <v>2955</v>
      </c>
      <c r="E1137" s="146" t="s">
        <v>4794</v>
      </c>
      <c r="F1137" s="146"/>
      <c r="G1137" s="146"/>
    </row>
    <row r="1138" customFormat="false" ht="15" hidden="false" customHeight="true" outlineLevel="0" collapsed="false">
      <c r="A1138" s="150" t="s">
        <v>3925</v>
      </c>
      <c r="B1138" s="150"/>
      <c r="C1138" s="133" t="s">
        <v>2959</v>
      </c>
      <c r="E1138" s="143" t="s">
        <v>4795</v>
      </c>
      <c r="F1138" s="143"/>
      <c r="G1138" s="140" t="s">
        <v>4796</v>
      </c>
    </row>
    <row r="1139" customFormat="false" ht="15" hidden="false" customHeight="true" outlineLevel="0" collapsed="false">
      <c r="A1139" s="150" t="s">
        <v>4797</v>
      </c>
      <c r="B1139" s="150"/>
      <c r="C1139" s="133" t="s">
        <v>2964</v>
      </c>
      <c r="E1139" s="146" t="s">
        <v>4798</v>
      </c>
      <c r="F1139" s="146"/>
      <c r="G1139" s="146"/>
    </row>
    <row r="1140" customFormat="false" ht="15" hidden="false" customHeight="true" outlineLevel="0" collapsed="false">
      <c r="A1140" s="150" t="s">
        <v>3935</v>
      </c>
      <c r="B1140" s="150"/>
      <c r="C1140" s="133" t="s">
        <v>2969</v>
      </c>
      <c r="E1140" s="143" t="s">
        <v>2553</v>
      </c>
      <c r="F1140" s="143"/>
      <c r="G1140" s="140" t="s">
        <v>4799</v>
      </c>
    </row>
    <row r="1141" customFormat="false" ht="15" hidden="false" customHeight="true" outlineLevel="0" collapsed="false">
      <c r="A1141" s="150" t="s">
        <v>3940</v>
      </c>
      <c r="B1141" s="150"/>
      <c r="C1141" s="118"/>
      <c r="E1141" s="143" t="s">
        <v>4800</v>
      </c>
      <c r="F1141" s="143"/>
      <c r="G1141" s="140" t="s">
        <v>4801</v>
      </c>
    </row>
    <row r="1142" customFormat="false" ht="24" hidden="false" customHeight="true" outlineLevel="0" collapsed="false">
      <c r="A1142" s="150" t="s">
        <v>3941</v>
      </c>
      <c r="B1142" s="150"/>
      <c r="C1142" s="133" t="s">
        <v>4802</v>
      </c>
      <c r="E1142" s="143" t="s">
        <v>3670</v>
      </c>
      <c r="F1142" s="143"/>
      <c r="G1142" s="140" t="s">
        <v>4803</v>
      </c>
    </row>
    <row r="1143" customFormat="false" ht="24" hidden="false" customHeight="true" outlineLevel="0" collapsed="false">
      <c r="A1143" s="150" t="s">
        <v>3945</v>
      </c>
      <c r="B1143" s="150"/>
      <c r="C1143" s="133" t="s">
        <v>4804</v>
      </c>
      <c r="E1143" s="143" t="s">
        <v>4805</v>
      </c>
      <c r="F1143" s="143"/>
      <c r="G1143" s="140" t="s">
        <v>4803</v>
      </c>
    </row>
    <row r="1144" customFormat="false" ht="15" hidden="false" customHeight="true" outlineLevel="0" collapsed="false">
      <c r="A1144" s="150" t="s">
        <v>3948</v>
      </c>
      <c r="B1144" s="150"/>
      <c r="C1144" s="118"/>
      <c r="E1144" s="143" t="s">
        <v>4806</v>
      </c>
      <c r="F1144" s="143"/>
      <c r="G1144" s="140" t="s">
        <v>4803</v>
      </c>
    </row>
    <row r="1145" customFormat="false" ht="24" hidden="false" customHeight="true" outlineLevel="0" collapsed="false">
      <c r="A1145" s="150" t="s">
        <v>3949</v>
      </c>
      <c r="B1145" s="150"/>
      <c r="C1145" s="133" t="s">
        <v>4807</v>
      </c>
      <c r="E1145" s="143" t="s">
        <v>4808</v>
      </c>
      <c r="F1145" s="143"/>
      <c r="G1145" s="140" t="s">
        <v>4803</v>
      </c>
    </row>
    <row r="1146" customFormat="false" ht="24" hidden="false" customHeight="true" outlineLevel="0" collapsed="false">
      <c r="A1146" s="150" t="s">
        <v>4809</v>
      </c>
      <c r="B1146" s="150"/>
      <c r="C1146" s="133" t="s">
        <v>4807</v>
      </c>
      <c r="E1146" s="143" t="s">
        <v>4810</v>
      </c>
      <c r="F1146" s="143"/>
      <c r="G1146" s="140" t="s">
        <v>4803</v>
      </c>
    </row>
    <row r="1147" customFormat="false" ht="24" hidden="false" customHeight="true" outlineLevel="0" collapsed="false">
      <c r="A1147" s="150" t="s">
        <v>4811</v>
      </c>
      <c r="B1147" s="150"/>
      <c r="C1147" s="133" t="s">
        <v>4807</v>
      </c>
      <c r="E1147" s="143" t="s">
        <v>4812</v>
      </c>
      <c r="F1147" s="143"/>
      <c r="G1147" s="140" t="s">
        <v>4803</v>
      </c>
    </row>
    <row r="1148" customFormat="false" ht="24" hidden="false" customHeight="true" outlineLevel="0" collapsed="false">
      <c r="A1148" s="150" t="s">
        <v>3960</v>
      </c>
      <c r="B1148" s="150"/>
      <c r="C1148" s="133" t="s">
        <v>4807</v>
      </c>
      <c r="E1148" s="146" t="s">
        <v>4813</v>
      </c>
      <c r="F1148" s="146"/>
      <c r="G1148" s="146"/>
    </row>
    <row r="1149" customFormat="false" ht="24" hidden="false" customHeight="true" outlineLevel="0" collapsed="false">
      <c r="A1149" s="150" t="s">
        <v>3964</v>
      </c>
      <c r="B1149" s="150"/>
      <c r="C1149" s="133" t="s">
        <v>4807</v>
      </c>
      <c r="E1149" s="143" t="s">
        <v>4814</v>
      </c>
      <c r="F1149" s="143"/>
      <c r="G1149" s="140" t="s">
        <v>4815</v>
      </c>
    </row>
    <row r="1150" customFormat="false" ht="24" hidden="false" customHeight="true" outlineLevel="0" collapsed="false">
      <c r="A1150" s="150" t="s">
        <v>3967</v>
      </c>
      <c r="B1150" s="150"/>
      <c r="C1150" s="133" t="s">
        <v>3042</v>
      </c>
      <c r="E1150" s="143" t="s">
        <v>4816</v>
      </c>
      <c r="F1150" s="143"/>
      <c r="G1150" s="140" t="s">
        <v>4817</v>
      </c>
    </row>
    <row r="1151" customFormat="false" ht="24" hidden="false" customHeight="true" outlineLevel="0" collapsed="false">
      <c r="A1151" s="150" t="s">
        <v>3970</v>
      </c>
      <c r="B1151" s="150"/>
      <c r="C1151" s="133" t="s">
        <v>3052</v>
      </c>
      <c r="E1151" s="143" t="s">
        <v>3670</v>
      </c>
      <c r="F1151" s="143"/>
      <c r="G1151" s="140" t="s">
        <v>4818</v>
      </c>
    </row>
    <row r="1152" customFormat="false" ht="15" hidden="false" customHeight="true" outlineLevel="0" collapsed="false">
      <c r="A1152" s="150" t="s">
        <v>3973</v>
      </c>
      <c r="B1152" s="150"/>
      <c r="C1152" s="133" t="s">
        <v>3047</v>
      </c>
      <c r="E1152" s="143" t="s">
        <v>4819</v>
      </c>
      <c r="F1152" s="143"/>
      <c r="G1152" s="140" t="s">
        <v>4820</v>
      </c>
    </row>
    <row r="1153" customFormat="false" ht="15" hidden="false" customHeight="true" outlineLevel="0" collapsed="false">
      <c r="A1153" s="150" t="s">
        <v>3976</v>
      </c>
      <c r="B1153" s="150"/>
      <c r="C1153" s="133" t="s">
        <v>3057</v>
      </c>
      <c r="E1153" s="143" t="s">
        <v>4821</v>
      </c>
      <c r="F1153" s="143"/>
      <c r="G1153" s="140" t="s">
        <v>4820</v>
      </c>
    </row>
    <row r="1154" customFormat="false" ht="15" hidden="false" customHeight="true" outlineLevel="0" collapsed="false">
      <c r="A1154" s="150" t="s">
        <v>3979</v>
      </c>
      <c r="B1154" s="150"/>
      <c r="C1154" s="133" t="s">
        <v>3065</v>
      </c>
      <c r="E1154" s="146" t="s">
        <v>4822</v>
      </c>
      <c r="F1154" s="146"/>
      <c r="G1154" s="146"/>
    </row>
    <row r="1155" customFormat="false" ht="15" hidden="false" customHeight="true" outlineLevel="0" collapsed="false">
      <c r="A1155" s="150" t="s">
        <v>3982</v>
      </c>
      <c r="B1155" s="150"/>
      <c r="C1155" s="133" t="s">
        <v>3070</v>
      </c>
      <c r="E1155" s="143" t="s">
        <v>4823</v>
      </c>
      <c r="F1155" s="143"/>
      <c r="G1155" s="140" t="s">
        <v>4824</v>
      </c>
    </row>
    <row r="1156" customFormat="false" ht="15" hidden="false" customHeight="true" outlineLevel="0" collapsed="false">
      <c r="A1156" s="150" t="s">
        <v>3987</v>
      </c>
      <c r="B1156" s="150"/>
      <c r="C1156" s="133" t="s">
        <v>3074</v>
      </c>
      <c r="E1156" s="143" t="s">
        <v>2589</v>
      </c>
      <c r="F1156" s="143"/>
      <c r="G1156" s="140" t="s">
        <v>4825</v>
      </c>
    </row>
    <row r="1157" customFormat="false" ht="15" hidden="false" customHeight="true" outlineLevel="0" collapsed="false">
      <c r="A1157" s="150" t="s">
        <v>3995</v>
      </c>
      <c r="B1157" s="150"/>
      <c r="C1157" s="133" t="s">
        <v>3079</v>
      </c>
      <c r="E1157" s="145" t="s">
        <v>4826</v>
      </c>
      <c r="F1157" s="145"/>
      <c r="G1157" s="145"/>
    </row>
    <row r="1158" customFormat="false" ht="15" hidden="false" customHeight="true" outlineLevel="0" collapsed="false">
      <c r="A1158" s="150" t="s">
        <v>3999</v>
      </c>
      <c r="B1158" s="150"/>
      <c r="C1158" s="133" t="s">
        <v>3079</v>
      </c>
      <c r="E1158" s="143" t="s">
        <v>4827</v>
      </c>
      <c r="F1158" s="143"/>
      <c r="G1158" s="140" t="s">
        <v>4828</v>
      </c>
    </row>
    <row r="1159" customFormat="false" ht="15" hidden="false" customHeight="true" outlineLevel="0" collapsed="false">
      <c r="A1159" s="150" t="s">
        <v>4002</v>
      </c>
      <c r="B1159" s="150"/>
      <c r="C1159" s="133" t="s">
        <v>3079</v>
      </c>
      <c r="E1159" s="145" t="s">
        <v>4826</v>
      </c>
      <c r="F1159" s="145"/>
      <c r="G1159" s="145"/>
    </row>
    <row r="1160" customFormat="false" ht="15" hidden="false" customHeight="true" outlineLevel="0" collapsed="false">
      <c r="A1160" s="150" t="s">
        <v>4007</v>
      </c>
      <c r="B1160" s="150"/>
      <c r="C1160" s="133" t="s">
        <v>3079</v>
      </c>
      <c r="E1160" s="143" t="s">
        <v>4829</v>
      </c>
      <c r="F1160" s="143"/>
      <c r="G1160" s="140" t="s">
        <v>4830</v>
      </c>
    </row>
    <row r="1161" customFormat="false" ht="15" hidden="false" customHeight="true" outlineLevel="0" collapsed="false">
      <c r="A1161" s="150" t="s">
        <v>4009</v>
      </c>
      <c r="B1161" s="150"/>
      <c r="C1161" s="118"/>
      <c r="E1161" s="145" t="s">
        <v>4826</v>
      </c>
      <c r="F1161" s="145"/>
      <c r="G1161" s="145"/>
    </row>
    <row r="1162" customFormat="false" ht="15" hidden="false" customHeight="true" outlineLevel="0" collapsed="false">
      <c r="A1162" s="150" t="s">
        <v>4011</v>
      </c>
      <c r="B1162" s="150"/>
      <c r="C1162" s="133" t="s">
        <v>3087</v>
      </c>
      <c r="E1162" s="143" t="s">
        <v>4831</v>
      </c>
      <c r="F1162" s="143"/>
      <c r="G1162" s="140" t="s">
        <v>4832</v>
      </c>
    </row>
    <row r="1163" customFormat="false" ht="15" hidden="false" customHeight="true" outlineLevel="0" collapsed="false">
      <c r="A1163" s="150" t="s">
        <v>4014</v>
      </c>
      <c r="B1163" s="150"/>
      <c r="C1163" s="133" t="s">
        <v>3096</v>
      </c>
      <c r="E1163" s="145" t="s">
        <v>4826</v>
      </c>
      <c r="F1163" s="145"/>
      <c r="G1163" s="145"/>
    </row>
    <row r="1164" customFormat="false" ht="15" hidden="false" customHeight="true" outlineLevel="0" collapsed="false">
      <c r="A1164" s="150" t="s">
        <v>4017</v>
      </c>
      <c r="B1164" s="150"/>
      <c r="C1164" s="118"/>
      <c r="E1164" s="143" t="s">
        <v>4833</v>
      </c>
      <c r="F1164" s="143"/>
      <c r="G1164" s="140" t="s">
        <v>4834</v>
      </c>
    </row>
    <row r="1165" customFormat="false" ht="15" hidden="false" customHeight="true" outlineLevel="0" collapsed="false">
      <c r="A1165" s="150" t="s">
        <v>4021</v>
      </c>
      <c r="B1165" s="150"/>
      <c r="C1165" s="118"/>
      <c r="E1165" s="145" t="s">
        <v>4835</v>
      </c>
      <c r="F1165" s="145"/>
      <c r="G1165" s="145"/>
    </row>
    <row r="1166" customFormat="false" ht="15" hidden="false" customHeight="true" outlineLevel="0" collapsed="false">
      <c r="A1166" s="150" t="s">
        <v>4025</v>
      </c>
      <c r="B1166" s="150"/>
      <c r="C1166" s="133" t="s">
        <v>1363</v>
      </c>
      <c r="E1166" s="146" t="s">
        <v>4836</v>
      </c>
      <c r="F1166" s="146"/>
      <c r="G1166" s="146"/>
    </row>
    <row r="1167" customFormat="false" ht="15" hidden="false" customHeight="true" outlineLevel="0" collapsed="false">
      <c r="A1167" s="150" t="s">
        <v>4030</v>
      </c>
      <c r="B1167" s="150"/>
      <c r="C1167" s="133" t="s">
        <v>1365</v>
      </c>
      <c r="E1167" s="143" t="s">
        <v>4837</v>
      </c>
      <c r="F1167" s="143"/>
      <c r="G1167" s="140" t="s">
        <v>4838</v>
      </c>
    </row>
    <row r="1168" customFormat="false" ht="15" hidden="false" customHeight="true" outlineLevel="0" collapsed="false">
      <c r="A1168" s="150" t="s">
        <v>4035</v>
      </c>
      <c r="B1168" s="150"/>
      <c r="C1168" s="133" t="s">
        <v>1367</v>
      </c>
      <c r="E1168" s="145" t="s">
        <v>4839</v>
      </c>
      <c r="F1168" s="145"/>
      <c r="G1168" s="145"/>
    </row>
    <row r="1169" customFormat="false" ht="24" hidden="false" customHeight="true" outlineLevel="0" collapsed="false">
      <c r="A1169" s="150" t="s">
        <v>4038</v>
      </c>
      <c r="B1169" s="150"/>
      <c r="C1169" s="133" t="s">
        <v>4840</v>
      </c>
      <c r="E1169" s="146" t="s">
        <v>4841</v>
      </c>
      <c r="F1169" s="146"/>
      <c r="G1169" s="146"/>
    </row>
    <row r="1170" customFormat="false" ht="15" hidden="false" customHeight="true" outlineLevel="0" collapsed="false">
      <c r="A1170" s="150" t="s">
        <v>4046</v>
      </c>
      <c r="B1170" s="150"/>
      <c r="C1170" s="133" t="s">
        <v>3140</v>
      </c>
      <c r="E1170" s="143" t="s">
        <v>4842</v>
      </c>
      <c r="F1170" s="143"/>
      <c r="G1170" s="140" t="s">
        <v>4843</v>
      </c>
    </row>
    <row r="1171" customFormat="false" ht="15" hidden="false" customHeight="true" outlineLevel="0" collapsed="false">
      <c r="A1171" s="150" t="s">
        <v>4051</v>
      </c>
      <c r="B1171" s="150"/>
      <c r="C1171" s="133" t="s">
        <v>1373</v>
      </c>
      <c r="E1171" s="146" t="s">
        <v>4844</v>
      </c>
      <c r="F1171" s="146"/>
      <c r="G1171" s="146"/>
    </row>
    <row r="1172" customFormat="false" ht="24" hidden="false" customHeight="true" outlineLevel="0" collapsed="false">
      <c r="A1172" s="150" t="s">
        <v>4059</v>
      </c>
      <c r="B1172" s="150"/>
      <c r="C1172" s="133" t="s">
        <v>4845</v>
      </c>
      <c r="E1172" s="143" t="s">
        <v>4846</v>
      </c>
      <c r="F1172" s="143"/>
      <c r="G1172" s="140" t="s">
        <v>4847</v>
      </c>
    </row>
    <row r="1173" customFormat="false" ht="24" hidden="false" customHeight="true" outlineLevel="0" collapsed="false">
      <c r="A1173" s="150" t="s">
        <v>4064</v>
      </c>
      <c r="B1173" s="150"/>
      <c r="C1173" s="133" t="s">
        <v>4848</v>
      </c>
      <c r="E1173" s="143" t="s">
        <v>4849</v>
      </c>
      <c r="F1173" s="143"/>
      <c r="G1173" s="140" t="s">
        <v>4850</v>
      </c>
    </row>
    <row r="1174" customFormat="false" ht="15" hidden="false" customHeight="true" outlineLevel="0" collapsed="false">
      <c r="A1174" s="150" t="s">
        <v>4069</v>
      </c>
      <c r="B1174" s="150"/>
      <c r="C1174" s="133" t="s">
        <v>3188</v>
      </c>
      <c r="E1174" s="143" t="s">
        <v>4851</v>
      </c>
      <c r="F1174" s="143"/>
      <c r="G1174" s="140" t="s">
        <v>4852</v>
      </c>
    </row>
    <row r="1175" customFormat="false" ht="24" hidden="false" customHeight="true" outlineLevel="0" collapsed="false">
      <c r="A1175" s="150" t="s">
        <v>4853</v>
      </c>
      <c r="B1175" s="150"/>
      <c r="C1175" s="133" t="s">
        <v>4854</v>
      </c>
      <c r="E1175" s="143" t="s">
        <v>4855</v>
      </c>
      <c r="F1175" s="143"/>
      <c r="G1175" s="140" t="s">
        <v>4856</v>
      </c>
    </row>
    <row r="1176" customFormat="false" ht="15" hidden="false" customHeight="true" outlineLevel="0" collapsed="false">
      <c r="A1176" s="150" t="s">
        <v>4077</v>
      </c>
      <c r="B1176" s="150"/>
      <c r="C1176" s="133" t="s">
        <v>3205</v>
      </c>
      <c r="E1176" s="143" t="s">
        <v>4857</v>
      </c>
      <c r="F1176" s="143"/>
      <c r="G1176" s="140" t="s">
        <v>4858</v>
      </c>
    </row>
    <row r="1177" customFormat="false" ht="24" hidden="false" customHeight="true" outlineLevel="0" collapsed="false">
      <c r="A1177" s="150" t="s">
        <v>4859</v>
      </c>
      <c r="B1177" s="150"/>
      <c r="C1177" s="133" t="s">
        <v>4860</v>
      </c>
      <c r="E1177" s="143" t="s">
        <v>4861</v>
      </c>
      <c r="F1177" s="143"/>
      <c r="G1177" s="140" t="s">
        <v>4862</v>
      </c>
    </row>
    <row r="1178" customFormat="false" ht="15" hidden="false" customHeight="true" outlineLevel="0" collapsed="false">
      <c r="A1178" s="150" t="s">
        <v>4090</v>
      </c>
      <c r="B1178" s="150"/>
      <c r="C1178" s="133" t="s">
        <v>3222</v>
      </c>
      <c r="E1178" s="143" t="s">
        <v>4863</v>
      </c>
      <c r="F1178" s="143"/>
      <c r="G1178" s="140" t="s">
        <v>4864</v>
      </c>
    </row>
    <row r="1179" customFormat="false" ht="15" hidden="false" customHeight="true" outlineLevel="0" collapsed="false">
      <c r="A1179" s="150" t="s">
        <v>4095</v>
      </c>
      <c r="B1179" s="150"/>
      <c r="C1179" s="133" t="s">
        <v>3222</v>
      </c>
      <c r="E1179" s="146" t="s">
        <v>4865</v>
      </c>
      <c r="F1179" s="146"/>
      <c r="G1179" s="146"/>
    </row>
    <row r="1180" customFormat="false" ht="15" hidden="false" customHeight="true" outlineLevel="0" collapsed="false">
      <c r="A1180" s="150" t="s">
        <v>4098</v>
      </c>
      <c r="B1180" s="150"/>
      <c r="C1180" s="133" t="s">
        <v>3222</v>
      </c>
      <c r="E1180" s="143" t="s">
        <v>4866</v>
      </c>
      <c r="F1180" s="143"/>
      <c r="G1180" s="136"/>
    </row>
    <row r="1181" customFormat="false" ht="15" hidden="false" customHeight="true" outlineLevel="0" collapsed="false">
      <c r="A1181" s="150" t="s">
        <v>4103</v>
      </c>
      <c r="B1181" s="150"/>
      <c r="C1181" s="133" t="s">
        <v>3222</v>
      </c>
      <c r="E1181" s="143"/>
      <c r="F1181" s="143"/>
      <c r="G1181" s="140" t="s">
        <v>4867</v>
      </c>
    </row>
    <row r="1182" customFormat="false" ht="15" hidden="false" customHeight="true" outlineLevel="0" collapsed="false">
      <c r="A1182" s="150" t="s">
        <v>4108</v>
      </c>
      <c r="B1182" s="150"/>
      <c r="C1182" s="133" t="s">
        <v>3222</v>
      </c>
      <c r="E1182" s="143" t="s">
        <v>4868</v>
      </c>
      <c r="F1182" s="143"/>
      <c r="G1182" s="140" t="s">
        <v>4869</v>
      </c>
    </row>
    <row r="1183" customFormat="false" ht="15" hidden="false" customHeight="true" outlineLevel="0" collapsed="false">
      <c r="A1183" s="150" t="s">
        <v>4112</v>
      </c>
      <c r="B1183" s="150"/>
      <c r="C1183" s="133" t="s">
        <v>3222</v>
      </c>
      <c r="E1183" s="143" t="s">
        <v>4870</v>
      </c>
      <c r="F1183" s="143"/>
      <c r="G1183" s="140" t="s">
        <v>4871</v>
      </c>
    </row>
    <row r="1184" customFormat="false" ht="15" hidden="false" customHeight="true" outlineLevel="0" collapsed="false">
      <c r="A1184" s="150" t="s">
        <v>4117</v>
      </c>
      <c r="B1184" s="150"/>
      <c r="C1184" s="118"/>
      <c r="E1184" s="143" t="s">
        <v>4872</v>
      </c>
      <c r="F1184" s="143"/>
      <c r="G1184" s="140" t="s">
        <v>4873</v>
      </c>
    </row>
    <row r="1185" customFormat="false" ht="15" hidden="false" customHeight="true" outlineLevel="0" collapsed="false">
      <c r="A1185" s="150" t="s">
        <v>4121</v>
      </c>
      <c r="B1185" s="150"/>
      <c r="C1185" s="118"/>
      <c r="E1185" s="145" t="s">
        <v>4874</v>
      </c>
      <c r="F1185" s="145"/>
      <c r="G1185" s="145"/>
    </row>
    <row r="1186" customFormat="false" ht="15" hidden="false" customHeight="true" outlineLevel="0" collapsed="false">
      <c r="A1186" s="150" t="s">
        <v>4125</v>
      </c>
      <c r="B1186" s="150"/>
      <c r="C1186" s="133" t="s">
        <v>3230</v>
      </c>
      <c r="E1186" s="143" t="s">
        <v>4875</v>
      </c>
      <c r="F1186" s="143"/>
      <c r="G1186" s="140" t="s">
        <v>4876</v>
      </c>
    </row>
    <row r="1187" customFormat="false" ht="15" hidden="false" customHeight="true" outlineLevel="0" collapsed="false">
      <c r="A1187" s="150" t="s">
        <v>4133</v>
      </c>
      <c r="B1187" s="150"/>
      <c r="C1187" s="133" t="s">
        <v>3234</v>
      </c>
      <c r="E1187" s="145" t="s">
        <v>4877</v>
      </c>
      <c r="F1187" s="145"/>
      <c r="G1187" s="145"/>
    </row>
    <row r="1188" customFormat="false" ht="15" hidden="false" customHeight="true" outlineLevel="0" collapsed="false">
      <c r="A1188" s="150" t="s">
        <v>4138</v>
      </c>
      <c r="B1188" s="150"/>
      <c r="C1188" s="133" t="s">
        <v>3238</v>
      </c>
      <c r="E1188" s="143" t="s">
        <v>4370</v>
      </c>
      <c r="F1188" s="143"/>
      <c r="G1188" s="140" t="s">
        <v>4878</v>
      </c>
    </row>
    <row r="1189" customFormat="false" ht="15" hidden="false" customHeight="true" outlineLevel="0" collapsed="false">
      <c r="A1189" s="150" t="s">
        <v>4143</v>
      </c>
      <c r="B1189" s="150"/>
      <c r="C1189" s="118"/>
      <c r="E1189" s="145" t="s">
        <v>4879</v>
      </c>
      <c r="F1189" s="145"/>
      <c r="G1189" s="145"/>
    </row>
    <row r="1190" customFormat="false" ht="15" hidden="false" customHeight="true" outlineLevel="0" collapsed="false">
      <c r="A1190" s="150" t="s">
        <v>4125</v>
      </c>
      <c r="B1190" s="150"/>
      <c r="C1190" s="133" t="s">
        <v>3243</v>
      </c>
      <c r="E1190" s="146" t="s">
        <v>4880</v>
      </c>
      <c r="F1190" s="146"/>
      <c r="G1190" s="146"/>
    </row>
    <row r="1191" customFormat="false" ht="24" hidden="false" customHeight="true" outlineLevel="0" collapsed="false">
      <c r="A1191" s="150" t="s">
        <v>4133</v>
      </c>
      <c r="B1191" s="150"/>
      <c r="C1191" s="133" t="s">
        <v>4881</v>
      </c>
      <c r="E1191" s="145" t="s">
        <v>4882</v>
      </c>
      <c r="F1191" s="145"/>
      <c r="G1191" s="145"/>
    </row>
    <row r="1192" customFormat="false" ht="15" hidden="false" customHeight="true" outlineLevel="0" collapsed="false">
      <c r="A1192" s="150" t="s">
        <v>4158</v>
      </c>
      <c r="B1192" s="150"/>
      <c r="C1192" s="133" t="s">
        <v>3248</v>
      </c>
      <c r="E1192" s="141" t="s">
        <v>4883</v>
      </c>
      <c r="F1192" s="141" t="s">
        <v>4884</v>
      </c>
      <c r="G1192" s="140" t="s">
        <v>4885</v>
      </c>
    </row>
    <row r="1193" customFormat="false" ht="15" hidden="false" customHeight="true" outlineLevel="0" collapsed="false">
      <c r="A1193" s="150" t="s">
        <v>4162</v>
      </c>
      <c r="B1193" s="150"/>
      <c r="C1193" s="118"/>
      <c r="E1193" s="141" t="s">
        <v>4886</v>
      </c>
      <c r="F1193" s="141" t="s">
        <v>4887</v>
      </c>
      <c r="G1193" s="140" t="s">
        <v>4888</v>
      </c>
    </row>
    <row r="1194" customFormat="false" ht="15" hidden="false" customHeight="true" outlineLevel="0" collapsed="false">
      <c r="A1194" s="150" t="s">
        <v>4166</v>
      </c>
      <c r="B1194" s="150"/>
      <c r="C1194" s="133" t="s">
        <v>3284</v>
      </c>
      <c r="E1194" s="141" t="s">
        <v>4889</v>
      </c>
      <c r="F1194" s="141" t="s">
        <v>3325</v>
      </c>
      <c r="G1194" s="140" t="s">
        <v>4890</v>
      </c>
    </row>
    <row r="1195" customFormat="false" ht="24" hidden="false" customHeight="true" outlineLevel="0" collapsed="false">
      <c r="A1195" s="150" t="s">
        <v>4174</v>
      </c>
      <c r="B1195" s="150"/>
      <c r="C1195" s="133" t="s">
        <v>4891</v>
      </c>
      <c r="E1195" s="141" t="s">
        <v>4892</v>
      </c>
      <c r="F1195" s="141" t="s">
        <v>3329</v>
      </c>
      <c r="G1195" s="140" t="s">
        <v>4890</v>
      </c>
    </row>
    <row r="1196" customFormat="false" ht="24" hidden="false" customHeight="true" outlineLevel="0" collapsed="false">
      <c r="A1196" s="150" t="s">
        <v>4179</v>
      </c>
      <c r="B1196" s="150"/>
      <c r="C1196" s="133" t="s">
        <v>3284</v>
      </c>
      <c r="E1196" s="141" t="s">
        <v>4893</v>
      </c>
      <c r="F1196" s="141" t="s">
        <v>4894</v>
      </c>
      <c r="G1196" s="140" t="s">
        <v>4895</v>
      </c>
    </row>
    <row r="1197" customFormat="false" ht="15" hidden="false" customHeight="true" outlineLevel="0" collapsed="false">
      <c r="A1197" s="150" t="s">
        <v>4187</v>
      </c>
      <c r="B1197" s="150"/>
      <c r="C1197" s="133" t="s">
        <v>3284</v>
      </c>
      <c r="E1197" s="143" t="s">
        <v>4896</v>
      </c>
      <c r="F1197" s="143" t="s">
        <v>4897</v>
      </c>
      <c r="G1197" s="136"/>
    </row>
    <row r="1198" customFormat="false" ht="15" hidden="false" customHeight="true" outlineLevel="0" collapsed="false">
      <c r="A1198" s="150" t="s">
        <v>4192</v>
      </c>
      <c r="B1198" s="150"/>
      <c r="C1198" s="133" t="s">
        <v>3288</v>
      </c>
      <c r="E1198" s="143"/>
      <c r="F1198" s="143"/>
      <c r="G1198" s="140" t="s">
        <v>4895</v>
      </c>
    </row>
    <row r="1199" customFormat="false" ht="15" hidden="false" customHeight="true" outlineLevel="0" collapsed="false">
      <c r="A1199" s="150" t="s">
        <v>4197</v>
      </c>
      <c r="B1199" s="150"/>
      <c r="C1199" s="133" t="s">
        <v>3292</v>
      </c>
      <c r="E1199" s="143" t="s">
        <v>4898</v>
      </c>
      <c r="F1199" s="143" t="s">
        <v>4899</v>
      </c>
      <c r="G1199" s="136"/>
    </row>
    <row r="1200" customFormat="false" ht="15" hidden="false" customHeight="true" outlineLevel="0" collapsed="false">
      <c r="A1200" s="150" t="s">
        <v>4202</v>
      </c>
      <c r="B1200" s="150"/>
      <c r="C1200" s="118"/>
      <c r="E1200" s="143"/>
      <c r="F1200" s="143"/>
      <c r="G1200" s="140" t="s">
        <v>4895</v>
      </c>
    </row>
    <row r="1201" customFormat="false" ht="15" hidden="false" customHeight="true" outlineLevel="0" collapsed="false">
      <c r="A1201" s="150" t="s">
        <v>4206</v>
      </c>
      <c r="B1201" s="150"/>
      <c r="C1201" s="133" t="s">
        <v>3299</v>
      </c>
      <c r="E1201" s="143" t="s">
        <v>4900</v>
      </c>
      <c r="F1201" s="143" t="s">
        <v>4901</v>
      </c>
      <c r="G1201" s="136"/>
    </row>
    <row r="1202" customFormat="false" ht="15" hidden="false" customHeight="true" outlineLevel="0" collapsed="false">
      <c r="A1202" s="150" t="s">
        <v>4211</v>
      </c>
      <c r="B1202" s="150"/>
      <c r="C1202" s="133" t="s">
        <v>3303</v>
      </c>
      <c r="E1202" s="143"/>
      <c r="F1202" s="143"/>
      <c r="G1202" s="140" t="s">
        <v>4895</v>
      </c>
    </row>
    <row r="1203" customFormat="false" ht="15" hidden="false" customHeight="true" outlineLevel="0" collapsed="false">
      <c r="A1203" s="150" t="s">
        <v>4214</v>
      </c>
      <c r="B1203" s="150"/>
      <c r="C1203" s="133" t="s">
        <v>3308</v>
      </c>
      <c r="E1203" s="141" t="s">
        <v>4902</v>
      </c>
      <c r="F1203" s="141" t="s">
        <v>4903</v>
      </c>
      <c r="G1203" s="140" t="s">
        <v>4904</v>
      </c>
    </row>
    <row r="1204" customFormat="false" ht="15" hidden="false" customHeight="true" outlineLevel="0" collapsed="false">
      <c r="A1204" s="150" t="s">
        <v>4219</v>
      </c>
      <c r="B1204" s="150"/>
      <c r="C1204" s="133" t="s">
        <v>3312</v>
      </c>
      <c r="E1204" s="143" t="s">
        <v>4905</v>
      </c>
      <c r="F1204" s="143" t="s">
        <v>4906</v>
      </c>
      <c r="G1204" s="136"/>
    </row>
    <row r="1205" customFormat="false" ht="15" hidden="false" customHeight="true" outlineLevel="0" collapsed="false">
      <c r="A1205" s="150" t="s">
        <v>4224</v>
      </c>
      <c r="B1205" s="150"/>
      <c r="C1205" s="133" t="s">
        <v>3317</v>
      </c>
      <c r="E1205" s="143"/>
      <c r="F1205" s="143"/>
      <c r="G1205" s="136"/>
    </row>
    <row r="1206" customFormat="false" ht="15" hidden="false" customHeight="true" outlineLevel="0" collapsed="false">
      <c r="A1206" s="150" t="s">
        <v>4229</v>
      </c>
      <c r="B1206" s="150"/>
      <c r="C1206" s="133" t="s">
        <v>3321</v>
      </c>
      <c r="E1206" s="143"/>
      <c r="F1206" s="143"/>
      <c r="G1206" s="140" t="s">
        <v>4904</v>
      </c>
    </row>
    <row r="1207" customFormat="false" ht="15" hidden="false" customHeight="true" outlineLevel="0" collapsed="false">
      <c r="A1207" s="150" t="s">
        <v>4234</v>
      </c>
      <c r="B1207" s="150"/>
      <c r="C1207" s="118"/>
      <c r="E1207" s="141" t="s">
        <v>4907</v>
      </c>
      <c r="F1207" s="141" t="s">
        <v>4908</v>
      </c>
      <c r="G1207" s="140" t="s">
        <v>4909</v>
      </c>
    </row>
    <row r="1208" customFormat="false" ht="15" hidden="false" customHeight="true" outlineLevel="0" collapsed="false">
      <c r="A1208" s="150" t="s">
        <v>4238</v>
      </c>
      <c r="B1208" s="150"/>
      <c r="C1208" s="133" t="s">
        <v>3338</v>
      </c>
      <c r="E1208" s="141" t="s">
        <v>4910</v>
      </c>
      <c r="F1208" s="141" t="s">
        <v>4911</v>
      </c>
      <c r="G1208" s="140" t="s">
        <v>4909</v>
      </c>
    </row>
    <row r="1209" customFormat="false" ht="15" hidden="false" customHeight="true" outlineLevel="0" collapsed="false">
      <c r="A1209" s="150" t="s">
        <v>4243</v>
      </c>
      <c r="B1209" s="150"/>
      <c r="C1209" s="118"/>
      <c r="E1209" s="143" t="s">
        <v>4912</v>
      </c>
      <c r="F1209" s="143" t="s">
        <v>4913</v>
      </c>
      <c r="G1209" s="136"/>
    </row>
    <row r="1210" customFormat="false" ht="24" hidden="false" customHeight="true" outlineLevel="0" collapsed="false">
      <c r="A1210" s="150" t="s">
        <v>4247</v>
      </c>
      <c r="B1210" s="150"/>
      <c r="C1210" s="133" t="s">
        <v>4914</v>
      </c>
      <c r="E1210" s="143"/>
      <c r="F1210" s="143"/>
      <c r="G1210" s="140" t="s">
        <v>4909</v>
      </c>
    </row>
    <row r="1211" customFormat="false" ht="24" hidden="false" customHeight="true" outlineLevel="0" collapsed="false">
      <c r="A1211" s="150" t="s">
        <v>4252</v>
      </c>
      <c r="B1211" s="150"/>
      <c r="C1211" s="133" t="s">
        <v>4914</v>
      </c>
      <c r="E1211" s="141" t="s">
        <v>4915</v>
      </c>
      <c r="F1211" s="141" t="s">
        <v>4916</v>
      </c>
      <c r="G1211" s="140" t="s">
        <v>4917</v>
      </c>
    </row>
    <row r="1212" customFormat="false" ht="24" hidden="false" customHeight="true" outlineLevel="0" collapsed="false">
      <c r="A1212" s="150" t="s">
        <v>4257</v>
      </c>
      <c r="B1212" s="150"/>
      <c r="C1212" s="133" t="s">
        <v>4914</v>
      </c>
      <c r="E1212" s="141" t="s">
        <v>4918</v>
      </c>
      <c r="F1212" s="141" t="s">
        <v>4919</v>
      </c>
      <c r="G1212" s="140" t="s">
        <v>4917</v>
      </c>
    </row>
    <row r="1213" customFormat="false" ht="15" hidden="false" customHeight="true" outlineLevel="0" collapsed="false">
      <c r="A1213" s="150" t="s">
        <v>4260</v>
      </c>
      <c r="B1213" s="150"/>
      <c r="C1213" s="118"/>
      <c r="E1213" s="143" t="s">
        <v>4920</v>
      </c>
      <c r="F1213" s="143" t="s">
        <v>4921</v>
      </c>
      <c r="G1213" s="136"/>
    </row>
    <row r="1214" customFormat="false" ht="24" hidden="false" customHeight="true" outlineLevel="0" collapsed="false">
      <c r="A1214" s="150" t="s">
        <v>4247</v>
      </c>
      <c r="B1214" s="150"/>
      <c r="C1214" s="133" t="s">
        <v>4922</v>
      </c>
      <c r="E1214" s="143"/>
      <c r="F1214" s="143"/>
      <c r="G1214" s="140" t="s">
        <v>4917</v>
      </c>
    </row>
    <row r="1215" customFormat="false" ht="24" hidden="false" customHeight="true" outlineLevel="0" collapsed="false">
      <c r="A1215" s="150" t="s">
        <v>4252</v>
      </c>
      <c r="B1215" s="150"/>
      <c r="C1215" s="133" t="s">
        <v>4922</v>
      </c>
      <c r="E1215" s="140"/>
    </row>
    <row r="1216" customFormat="false" ht="24" hidden="false" customHeight="true" outlineLevel="0" collapsed="false">
      <c r="A1216" s="150" t="s">
        <v>4257</v>
      </c>
      <c r="B1216" s="150"/>
      <c r="C1216" s="133" t="s">
        <v>4922</v>
      </c>
      <c r="E1216" s="140"/>
    </row>
    <row r="1217" customFormat="false" ht="24" hidden="false" customHeight="true" outlineLevel="0" collapsed="false">
      <c r="A1217" s="150" t="s">
        <v>4276</v>
      </c>
      <c r="B1217" s="150"/>
      <c r="C1217" s="133" t="s">
        <v>4923</v>
      </c>
      <c r="E1217" s="139" t="s">
        <v>62</v>
      </c>
    </row>
    <row r="1218" customFormat="false" ht="51" hidden="false" customHeight="true" outlineLevel="0" collapsed="false">
      <c r="A1218" s="150" t="s">
        <v>4279</v>
      </c>
      <c r="B1218" s="150"/>
      <c r="C1218" s="118"/>
      <c r="E1218" s="139" t="s">
        <v>2534</v>
      </c>
    </row>
    <row r="1219" customFormat="false" ht="38.25" hidden="false" customHeight="true" outlineLevel="0" collapsed="false">
      <c r="A1219" s="150" t="s">
        <v>4283</v>
      </c>
      <c r="B1219" s="150"/>
      <c r="C1219" s="133" t="s">
        <v>4924</v>
      </c>
      <c r="E1219" s="139" t="s">
        <v>1927</v>
      </c>
    </row>
    <row r="1220" customFormat="false" ht="24" hidden="false" customHeight="true" outlineLevel="0" collapsed="false">
      <c r="A1220" s="150" t="s">
        <v>4288</v>
      </c>
      <c r="B1220" s="150"/>
      <c r="C1220" s="133" t="s">
        <v>3397</v>
      </c>
      <c r="E1220" s="140" t="s">
        <v>2541</v>
      </c>
      <c r="F1220" s="144" t="s">
        <v>2785</v>
      </c>
      <c r="G1220" s="144"/>
    </row>
    <row r="1221" customFormat="false" ht="96" hidden="false" customHeight="true" outlineLevel="0" collapsed="false">
      <c r="A1221" s="150" t="s">
        <v>4291</v>
      </c>
      <c r="B1221" s="150"/>
      <c r="C1221" s="133" t="s">
        <v>4925</v>
      </c>
      <c r="E1221" s="141" t="s">
        <v>2545</v>
      </c>
      <c r="F1221" s="144" t="s">
        <v>3145</v>
      </c>
      <c r="G1221" s="144"/>
    </row>
    <row r="1222" customFormat="false" ht="24" hidden="false" customHeight="true" outlineLevel="0" collapsed="false">
      <c r="A1222" s="150" t="s">
        <v>4294</v>
      </c>
      <c r="B1222" s="150"/>
      <c r="C1222" s="133" t="s">
        <v>4926</v>
      </c>
      <c r="E1222" s="146" t="s">
        <v>2549</v>
      </c>
      <c r="F1222" s="146"/>
      <c r="G1222" s="146"/>
    </row>
    <row r="1223" customFormat="false" ht="24" hidden="false" customHeight="true" outlineLevel="0" collapsed="false">
      <c r="A1223" s="150" t="s">
        <v>4299</v>
      </c>
      <c r="B1223" s="150"/>
      <c r="C1223" s="133" t="s">
        <v>4927</v>
      </c>
      <c r="E1223" s="141" t="s">
        <v>2553</v>
      </c>
      <c r="F1223" s="144" t="s">
        <v>4928</v>
      </c>
      <c r="G1223" s="144"/>
    </row>
    <row r="1224" customFormat="false" ht="24" hidden="false" customHeight="true" outlineLevel="0" collapsed="false">
      <c r="A1224" s="150" t="s">
        <v>4302</v>
      </c>
      <c r="B1224" s="150"/>
      <c r="C1224" s="118"/>
      <c r="E1224" s="141" t="s">
        <v>2557</v>
      </c>
      <c r="F1224" s="144" t="s">
        <v>4929</v>
      </c>
      <c r="G1224" s="144"/>
    </row>
    <row r="1225" customFormat="false" ht="48" hidden="false" customHeight="true" outlineLevel="0" collapsed="false">
      <c r="A1225" s="150" t="s">
        <v>4306</v>
      </c>
      <c r="B1225" s="150"/>
      <c r="C1225" s="133" t="s">
        <v>3454</v>
      </c>
      <c r="E1225" s="141" t="s">
        <v>2561</v>
      </c>
      <c r="F1225" s="144" t="s">
        <v>4930</v>
      </c>
      <c r="G1225" s="144"/>
    </row>
    <row r="1226" customFormat="false" ht="72" hidden="false" customHeight="true" outlineLevel="0" collapsed="false">
      <c r="A1226" s="150" t="s">
        <v>4311</v>
      </c>
      <c r="B1226" s="150"/>
      <c r="C1226" s="133" t="s">
        <v>4931</v>
      </c>
      <c r="E1226" s="141" t="s">
        <v>2565</v>
      </c>
      <c r="F1226" s="144" t="s">
        <v>4790</v>
      </c>
      <c r="G1226" s="144"/>
    </row>
    <row r="1227" customFormat="false" ht="15" hidden="false" customHeight="true" outlineLevel="0" collapsed="false">
      <c r="A1227" s="150" t="s">
        <v>4316</v>
      </c>
      <c r="B1227" s="150"/>
      <c r="C1227" s="133" t="s">
        <v>3472</v>
      </c>
      <c r="E1227" s="146" t="s">
        <v>2569</v>
      </c>
      <c r="F1227" s="146"/>
      <c r="G1227" s="146"/>
    </row>
    <row r="1228" customFormat="false" ht="15" hidden="false" customHeight="true" outlineLevel="0" collapsed="false">
      <c r="A1228" s="150" t="s">
        <v>4321</v>
      </c>
      <c r="B1228" s="150"/>
      <c r="C1228" s="118"/>
      <c r="E1228" s="141" t="s">
        <v>2573</v>
      </c>
      <c r="F1228" s="144" t="s">
        <v>4932</v>
      </c>
      <c r="G1228" s="144"/>
    </row>
    <row r="1229" customFormat="false" ht="48" hidden="false" customHeight="true" outlineLevel="0" collapsed="false">
      <c r="A1229" s="150" t="s">
        <v>4325</v>
      </c>
      <c r="B1229" s="150"/>
      <c r="C1229" s="133" t="s">
        <v>3477</v>
      </c>
      <c r="E1229" s="141" t="s">
        <v>2575</v>
      </c>
      <c r="F1229" s="144" t="s">
        <v>4933</v>
      </c>
      <c r="G1229" s="144"/>
    </row>
    <row r="1230" customFormat="false" ht="24" hidden="false" customHeight="true" outlineLevel="0" collapsed="false">
      <c r="A1230" s="150" t="s">
        <v>4330</v>
      </c>
      <c r="B1230" s="150"/>
      <c r="C1230" s="133" t="s">
        <v>3481</v>
      </c>
      <c r="E1230" s="141" t="s">
        <v>2580</v>
      </c>
      <c r="F1230" s="144" t="s">
        <v>4934</v>
      </c>
      <c r="G1230" s="144"/>
    </row>
    <row r="1231" customFormat="false" ht="15" hidden="false" customHeight="true" outlineLevel="0" collapsed="false">
      <c r="A1231" s="150" t="s">
        <v>4335</v>
      </c>
      <c r="B1231" s="150"/>
      <c r="C1231" s="133" t="s">
        <v>3486</v>
      </c>
      <c r="E1231" s="146" t="s">
        <v>2584</v>
      </c>
      <c r="F1231" s="146"/>
      <c r="G1231" s="146"/>
    </row>
    <row r="1232" customFormat="false" ht="15" hidden="false" customHeight="true" outlineLevel="0" collapsed="false">
      <c r="A1232" s="150" t="s">
        <v>4338</v>
      </c>
      <c r="B1232" s="150"/>
      <c r="C1232" s="118"/>
      <c r="E1232" s="141" t="s">
        <v>2587</v>
      </c>
      <c r="F1232" s="144" t="s">
        <v>4935</v>
      </c>
      <c r="G1232" s="144"/>
    </row>
    <row r="1233" customFormat="false" ht="15" hidden="false" customHeight="true" outlineLevel="0" collapsed="false">
      <c r="A1233" s="150" t="s">
        <v>4342</v>
      </c>
      <c r="B1233" s="150"/>
      <c r="C1233" s="133" t="s">
        <v>3490</v>
      </c>
      <c r="E1233" s="141" t="s">
        <v>2589</v>
      </c>
      <c r="F1233" s="144" t="s">
        <v>3098</v>
      </c>
      <c r="G1233" s="144"/>
    </row>
    <row r="1234" customFormat="false" ht="48" hidden="false" customHeight="true" outlineLevel="0" collapsed="false">
      <c r="A1234" s="150" t="s">
        <v>4351</v>
      </c>
      <c r="B1234" s="150"/>
      <c r="C1234" s="133" t="s">
        <v>3494</v>
      </c>
      <c r="E1234" s="141" t="s">
        <v>2593</v>
      </c>
      <c r="F1234" s="144" t="s">
        <v>4936</v>
      </c>
      <c r="G1234" s="144"/>
    </row>
    <row r="1235" customFormat="false" ht="15" hidden="false" customHeight="true" outlineLevel="0" collapsed="false">
      <c r="A1235" s="150" t="s">
        <v>4360</v>
      </c>
      <c r="B1235" s="150"/>
      <c r="C1235" s="133" t="s">
        <v>3499</v>
      </c>
      <c r="E1235" s="143" t="s">
        <v>4937</v>
      </c>
      <c r="F1235" s="151"/>
      <c r="G1235" s="151"/>
    </row>
    <row r="1236" customFormat="false" ht="15" hidden="false" customHeight="true" outlineLevel="0" collapsed="false">
      <c r="A1236" s="150" t="s">
        <v>4368</v>
      </c>
      <c r="B1236" s="150"/>
      <c r="C1236" s="133" t="s">
        <v>3504</v>
      </c>
      <c r="E1236" s="143"/>
      <c r="F1236" s="151"/>
      <c r="G1236" s="151"/>
    </row>
    <row r="1237" customFormat="false" ht="15" hidden="false" customHeight="true" outlineLevel="0" collapsed="false">
      <c r="A1237" s="150" t="s">
        <v>4375</v>
      </c>
      <c r="B1237" s="150"/>
      <c r="C1237" s="133" t="s">
        <v>3508</v>
      </c>
      <c r="E1237" s="143"/>
      <c r="F1237" s="144" t="s">
        <v>4938</v>
      </c>
      <c r="G1237" s="144"/>
    </row>
    <row r="1238" customFormat="false" ht="48" hidden="false" customHeight="true" outlineLevel="0" collapsed="false">
      <c r="A1238" s="150" t="s">
        <v>4378</v>
      </c>
      <c r="B1238" s="150"/>
      <c r="C1238" s="118"/>
      <c r="E1238" s="141" t="s">
        <v>2603</v>
      </c>
      <c r="F1238" s="144" t="s">
        <v>4939</v>
      </c>
      <c r="G1238" s="144"/>
    </row>
    <row r="1239" customFormat="false" ht="48" hidden="false" customHeight="true" outlineLevel="0" collapsed="false">
      <c r="A1239" s="150" t="s">
        <v>4380</v>
      </c>
      <c r="B1239" s="150"/>
      <c r="C1239" s="133" t="s">
        <v>3515</v>
      </c>
      <c r="E1239" s="141" t="s">
        <v>2605</v>
      </c>
      <c r="F1239" s="144" t="s">
        <v>4940</v>
      </c>
      <c r="G1239" s="144"/>
    </row>
    <row r="1240" customFormat="false" ht="15" hidden="false" customHeight="true" outlineLevel="0" collapsed="false">
      <c r="A1240" s="150" t="s">
        <v>4388</v>
      </c>
      <c r="B1240" s="150"/>
      <c r="C1240" s="133" t="s">
        <v>3519</v>
      </c>
      <c r="E1240" s="145" t="s">
        <v>4941</v>
      </c>
      <c r="F1240" s="145"/>
      <c r="G1240" s="145"/>
    </row>
    <row r="1241" customFormat="false" ht="15" hidden="false" customHeight="true" outlineLevel="0" collapsed="false">
      <c r="A1241" s="150" t="s">
        <v>4360</v>
      </c>
      <c r="B1241" s="150"/>
      <c r="C1241" s="133" t="s">
        <v>3523</v>
      </c>
      <c r="E1241" s="141" t="s">
        <v>2219</v>
      </c>
      <c r="F1241" s="144" t="s">
        <v>4942</v>
      </c>
      <c r="G1241" s="144"/>
    </row>
    <row r="1242" customFormat="false" ht="24" hidden="false" customHeight="true" outlineLevel="0" collapsed="false">
      <c r="A1242" s="150" t="s">
        <v>4368</v>
      </c>
      <c r="B1242" s="150"/>
      <c r="C1242" s="133" t="s">
        <v>3527</v>
      </c>
      <c r="E1242" s="141" t="s">
        <v>2612</v>
      </c>
      <c r="F1242" s="144" t="s">
        <v>4943</v>
      </c>
      <c r="G1242" s="144"/>
    </row>
    <row r="1243" customFormat="false" ht="24" hidden="false" customHeight="true" outlineLevel="0" collapsed="false">
      <c r="A1243" s="150" t="s">
        <v>4394</v>
      </c>
      <c r="B1243" s="150"/>
      <c r="C1243" s="118"/>
      <c r="E1243" s="141" t="s">
        <v>2616</v>
      </c>
      <c r="F1243" s="144" t="s">
        <v>4944</v>
      </c>
      <c r="G1243" s="144"/>
    </row>
    <row r="1244" customFormat="false" ht="15" hidden="false" customHeight="true" outlineLevel="0" collapsed="false">
      <c r="A1244" s="150" t="s">
        <v>4325</v>
      </c>
      <c r="B1244" s="150"/>
      <c r="C1244" s="133" t="s">
        <v>3531</v>
      </c>
      <c r="E1244" s="143" t="s">
        <v>2620</v>
      </c>
      <c r="F1244" s="151"/>
      <c r="G1244" s="151"/>
    </row>
    <row r="1245" customFormat="false" ht="15" hidden="false" customHeight="true" outlineLevel="0" collapsed="false">
      <c r="A1245" s="150" t="s">
        <v>4396</v>
      </c>
      <c r="B1245" s="150"/>
      <c r="C1245" s="133" t="s">
        <v>3535</v>
      </c>
      <c r="E1245" s="143"/>
      <c r="F1245" s="144" t="s">
        <v>4945</v>
      </c>
      <c r="G1245" s="144"/>
    </row>
    <row r="1246" customFormat="false" ht="24" hidden="false" customHeight="true" outlineLevel="0" collapsed="false">
      <c r="A1246" s="150" t="s">
        <v>4398</v>
      </c>
      <c r="B1246" s="150"/>
      <c r="C1246" s="133" t="s">
        <v>4946</v>
      </c>
      <c r="E1246" s="141" t="s">
        <v>2624</v>
      </c>
      <c r="F1246" s="144" t="s">
        <v>4947</v>
      </c>
      <c r="G1246" s="144"/>
    </row>
    <row r="1247" customFormat="false" ht="36" hidden="false" customHeight="true" outlineLevel="0" collapsed="false">
      <c r="A1247" s="150" t="s">
        <v>4400</v>
      </c>
      <c r="B1247" s="150"/>
      <c r="C1247" s="133" t="s">
        <v>4948</v>
      </c>
      <c r="E1247" s="141" t="s">
        <v>2628</v>
      </c>
      <c r="F1247" s="144" t="s">
        <v>4949</v>
      </c>
      <c r="G1247" s="144"/>
    </row>
    <row r="1248" customFormat="false" ht="36" hidden="false" customHeight="true" outlineLevel="0" collapsed="false">
      <c r="A1248" s="150" t="s">
        <v>4402</v>
      </c>
      <c r="B1248" s="150"/>
      <c r="C1248" s="133" t="s">
        <v>4950</v>
      </c>
      <c r="E1248" s="143" t="s">
        <v>4951</v>
      </c>
      <c r="F1248" s="151"/>
      <c r="G1248" s="151"/>
    </row>
    <row r="1249" customFormat="false" ht="24" hidden="false" customHeight="true" outlineLevel="0" collapsed="false">
      <c r="A1249" s="150" t="s">
        <v>4404</v>
      </c>
      <c r="B1249" s="150"/>
      <c r="C1249" s="133" t="s">
        <v>4952</v>
      </c>
      <c r="E1249" s="143"/>
      <c r="F1249" s="144" t="s">
        <v>4953</v>
      </c>
      <c r="G1249" s="144"/>
    </row>
    <row r="1250" customFormat="false" ht="24" hidden="false" customHeight="true" outlineLevel="0" collapsed="false">
      <c r="A1250" s="150" t="s">
        <v>4407</v>
      </c>
      <c r="B1250" s="150"/>
      <c r="C1250" s="133" t="s">
        <v>4954</v>
      </c>
      <c r="E1250" s="146" t="s">
        <v>2636</v>
      </c>
      <c r="F1250" s="146"/>
      <c r="G1250" s="146"/>
    </row>
    <row r="1251" customFormat="false" ht="36" hidden="false" customHeight="true" outlineLevel="0" collapsed="false">
      <c r="A1251" s="150" t="s">
        <v>4409</v>
      </c>
      <c r="B1251" s="150"/>
      <c r="C1251" s="133" t="s">
        <v>3584</v>
      </c>
      <c r="E1251" s="141" t="s">
        <v>4955</v>
      </c>
      <c r="F1251" s="144" t="s">
        <v>4956</v>
      </c>
      <c r="G1251" s="144"/>
    </row>
    <row r="1252" customFormat="false" ht="24" hidden="false" customHeight="true" outlineLevel="0" collapsed="false">
      <c r="A1252" s="150" t="s">
        <v>4411</v>
      </c>
      <c r="B1252" s="150"/>
      <c r="C1252" s="133" t="s">
        <v>3580</v>
      </c>
      <c r="E1252" s="141" t="s">
        <v>2642</v>
      </c>
      <c r="F1252" s="144" t="s">
        <v>4957</v>
      </c>
      <c r="G1252" s="144"/>
    </row>
    <row r="1253" customFormat="false" ht="24" hidden="false" customHeight="true" outlineLevel="0" collapsed="false">
      <c r="A1253" s="150" t="s">
        <v>4414</v>
      </c>
      <c r="B1253" s="150"/>
      <c r="C1253" s="133" t="s">
        <v>4958</v>
      </c>
      <c r="E1253" s="141" t="s">
        <v>2646</v>
      </c>
      <c r="F1253" s="144" t="s">
        <v>4959</v>
      </c>
      <c r="G1253" s="144"/>
    </row>
    <row r="1254" customFormat="false" ht="48" hidden="false" customHeight="true" outlineLevel="0" collapsed="false">
      <c r="A1254" s="150" t="s">
        <v>4416</v>
      </c>
      <c r="B1254" s="150"/>
      <c r="C1254" s="133" t="s">
        <v>4960</v>
      </c>
      <c r="E1254" s="141" t="s">
        <v>4961</v>
      </c>
      <c r="F1254" s="144" t="s">
        <v>4962</v>
      </c>
      <c r="G1254" s="144"/>
    </row>
    <row r="1255" customFormat="false" ht="24" hidden="false" customHeight="true" outlineLevel="0" collapsed="false">
      <c r="A1255" s="150" t="s">
        <v>4418</v>
      </c>
      <c r="B1255" s="150"/>
      <c r="C1255" s="118"/>
      <c r="E1255" s="141" t="s">
        <v>2655</v>
      </c>
      <c r="F1255" s="144" t="s">
        <v>4963</v>
      </c>
      <c r="G1255" s="144"/>
    </row>
    <row r="1256" customFormat="false" ht="36" hidden="false" customHeight="true" outlineLevel="0" collapsed="false">
      <c r="A1256" s="150" t="s">
        <v>4419</v>
      </c>
      <c r="B1256" s="150"/>
      <c r="C1256" s="133" t="s">
        <v>4964</v>
      </c>
      <c r="E1256" s="141" t="s">
        <v>2659</v>
      </c>
      <c r="F1256" s="144" t="s">
        <v>4965</v>
      </c>
      <c r="G1256" s="144"/>
    </row>
    <row r="1257" customFormat="false" ht="24" hidden="false" customHeight="true" outlineLevel="0" collapsed="false">
      <c r="A1257" s="150" t="s">
        <v>4421</v>
      </c>
      <c r="B1257" s="150"/>
      <c r="C1257" s="133" t="s">
        <v>4966</v>
      </c>
      <c r="E1257" s="141" t="s">
        <v>2663</v>
      </c>
      <c r="F1257" s="144" t="s">
        <v>4967</v>
      </c>
      <c r="G1257" s="144"/>
    </row>
    <row r="1258" customFormat="false" ht="24" hidden="false" customHeight="true" outlineLevel="0" collapsed="false">
      <c r="A1258" s="150" t="s">
        <v>4423</v>
      </c>
      <c r="B1258" s="150"/>
      <c r="C1258" s="133" t="s">
        <v>4966</v>
      </c>
      <c r="E1258" s="145" t="s">
        <v>4968</v>
      </c>
      <c r="F1258" s="145"/>
      <c r="G1258" s="145"/>
    </row>
    <row r="1259" customFormat="false" ht="24" hidden="false" customHeight="true" outlineLevel="0" collapsed="false">
      <c r="A1259" s="150" t="s">
        <v>4425</v>
      </c>
      <c r="B1259" s="150"/>
      <c r="C1259" s="133" t="s">
        <v>4966</v>
      </c>
      <c r="E1259" s="145" t="s">
        <v>4969</v>
      </c>
      <c r="F1259" s="145"/>
      <c r="G1259" s="145"/>
    </row>
    <row r="1260" customFormat="false" ht="15" hidden="false" customHeight="true" outlineLevel="0" collapsed="false">
      <c r="A1260" s="150" t="s">
        <v>4428</v>
      </c>
      <c r="B1260" s="150"/>
      <c r="C1260" s="118"/>
      <c r="E1260" s="146" t="s">
        <v>2667</v>
      </c>
      <c r="F1260" s="146"/>
      <c r="G1260" s="146"/>
    </row>
    <row r="1261" customFormat="false" ht="15" hidden="false" customHeight="true" outlineLevel="0" collapsed="false">
      <c r="A1261" s="150" t="s">
        <v>4429</v>
      </c>
      <c r="B1261" s="150"/>
      <c r="C1261" s="133" t="s">
        <v>3614</v>
      </c>
      <c r="E1261" s="146" t="s">
        <v>2671</v>
      </c>
      <c r="F1261" s="146"/>
      <c r="G1261" s="146"/>
    </row>
    <row r="1262" customFormat="false" ht="15" hidden="false" customHeight="true" outlineLevel="0" collapsed="false">
      <c r="A1262" s="150" t="s">
        <v>4432</v>
      </c>
      <c r="B1262" s="150"/>
      <c r="C1262" s="133" t="s">
        <v>3610</v>
      </c>
      <c r="E1262" s="145" t="s">
        <v>4970</v>
      </c>
      <c r="F1262" s="145"/>
      <c r="G1262" s="145"/>
    </row>
    <row r="1263" customFormat="false" ht="15" hidden="false" customHeight="true" outlineLevel="0" collapsed="false">
      <c r="A1263" s="150" t="s">
        <v>4434</v>
      </c>
      <c r="B1263" s="150"/>
      <c r="C1263" s="133" t="s">
        <v>3618</v>
      </c>
      <c r="E1263" s="146" t="s">
        <v>2673</v>
      </c>
      <c r="F1263" s="146"/>
      <c r="G1263" s="146"/>
    </row>
    <row r="1264" customFormat="false" ht="15" hidden="false" customHeight="true" outlineLevel="0" collapsed="false">
      <c r="A1264" s="150" t="s">
        <v>4436</v>
      </c>
      <c r="B1264" s="150"/>
      <c r="C1264" s="133" t="s">
        <v>3618</v>
      </c>
      <c r="E1264" s="145" t="s">
        <v>4971</v>
      </c>
      <c r="F1264" s="145"/>
      <c r="G1264" s="145"/>
    </row>
    <row r="1265" customFormat="false" ht="15" hidden="false" customHeight="true" outlineLevel="0" collapsed="false">
      <c r="A1265" s="150" t="s">
        <v>4438</v>
      </c>
      <c r="B1265" s="150"/>
      <c r="C1265" s="133" t="s">
        <v>3618</v>
      </c>
      <c r="E1265" s="146" t="s">
        <v>2673</v>
      </c>
      <c r="F1265" s="146"/>
      <c r="G1265" s="146"/>
    </row>
    <row r="1266" customFormat="false" ht="24" hidden="false" customHeight="true" outlineLevel="0" collapsed="false">
      <c r="A1266" s="150" t="s">
        <v>4440</v>
      </c>
      <c r="B1266" s="150"/>
      <c r="C1266" s="133" t="s">
        <v>4954</v>
      </c>
      <c r="E1266" s="145" t="s">
        <v>4972</v>
      </c>
      <c r="F1266" s="145"/>
      <c r="G1266" s="145"/>
    </row>
    <row r="1267" customFormat="false" ht="24" hidden="false" customHeight="true" outlineLevel="0" collapsed="false">
      <c r="A1267" s="150" t="s">
        <v>4443</v>
      </c>
      <c r="B1267" s="150"/>
      <c r="C1267" s="133" t="s">
        <v>4954</v>
      </c>
      <c r="E1267" s="146" t="s">
        <v>4973</v>
      </c>
      <c r="F1267" s="146"/>
      <c r="G1267" s="146"/>
    </row>
    <row r="1268" customFormat="false" ht="24" hidden="false" customHeight="true" outlineLevel="0" collapsed="false">
      <c r="A1268" s="150" t="s">
        <v>4445</v>
      </c>
      <c r="B1268" s="150"/>
      <c r="C1268" s="133" t="s">
        <v>4954</v>
      </c>
      <c r="E1268" s="145" t="s">
        <v>4974</v>
      </c>
      <c r="F1268" s="145"/>
      <c r="G1268" s="145"/>
    </row>
    <row r="1269" customFormat="false" ht="24" hidden="false" customHeight="true" outlineLevel="0" collapsed="false">
      <c r="A1269" s="150" t="s">
        <v>4447</v>
      </c>
      <c r="B1269" s="150"/>
      <c r="C1269" s="133" t="s">
        <v>4975</v>
      </c>
      <c r="E1269" s="146" t="s">
        <v>2677</v>
      </c>
      <c r="F1269" s="146"/>
      <c r="G1269" s="140" t="s">
        <v>4976</v>
      </c>
    </row>
    <row r="1270" customFormat="false" ht="15" hidden="false" customHeight="true" outlineLevel="0" collapsed="false">
      <c r="A1270" s="150" t="s">
        <v>4449</v>
      </c>
      <c r="B1270" s="150"/>
      <c r="C1270" s="118"/>
      <c r="E1270" s="146" t="s">
        <v>2679</v>
      </c>
      <c r="F1270" s="146"/>
      <c r="G1270" s="146"/>
    </row>
    <row r="1271" customFormat="false" ht="15" hidden="false" customHeight="true" outlineLevel="0" collapsed="false">
      <c r="A1271" s="150" t="s">
        <v>4325</v>
      </c>
      <c r="B1271" s="150"/>
      <c r="C1271" s="133" t="s">
        <v>3650</v>
      </c>
      <c r="E1271" s="146" t="s">
        <v>4977</v>
      </c>
      <c r="F1271" s="146"/>
      <c r="G1271" s="140" t="s">
        <v>4978</v>
      </c>
    </row>
    <row r="1272" customFormat="false" ht="15" hidden="false" customHeight="true" outlineLevel="0" collapsed="false">
      <c r="A1272" s="150" t="s">
        <v>4396</v>
      </c>
      <c r="B1272" s="150"/>
      <c r="C1272" s="133" t="s">
        <v>3655</v>
      </c>
      <c r="E1272" s="146" t="s">
        <v>2685</v>
      </c>
      <c r="F1272" s="146"/>
      <c r="G1272" s="146"/>
    </row>
    <row r="1273" customFormat="false" ht="15" hidden="false" customHeight="true" outlineLevel="0" collapsed="false">
      <c r="A1273" s="150" t="s">
        <v>4452</v>
      </c>
      <c r="B1273" s="150"/>
      <c r="C1273" s="118"/>
      <c r="E1273" s="145" t="s">
        <v>4979</v>
      </c>
      <c r="F1273" s="145"/>
      <c r="G1273" s="145"/>
    </row>
    <row r="1274" customFormat="false" ht="15" hidden="false" customHeight="true" outlineLevel="0" collapsed="false">
      <c r="A1274" s="150" t="s">
        <v>4325</v>
      </c>
      <c r="B1274" s="150"/>
      <c r="C1274" s="133" t="s">
        <v>3659</v>
      </c>
      <c r="E1274" s="146" t="s">
        <v>4980</v>
      </c>
      <c r="F1274" s="146"/>
      <c r="G1274" s="146"/>
    </row>
    <row r="1275" customFormat="false" ht="24" hidden="false" customHeight="true" outlineLevel="0" collapsed="false">
      <c r="A1275" s="150" t="s">
        <v>4396</v>
      </c>
      <c r="B1275" s="150"/>
      <c r="C1275" s="133" t="s">
        <v>4981</v>
      </c>
      <c r="E1275" s="146" t="s">
        <v>2689</v>
      </c>
      <c r="F1275" s="146"/>
      <c r="G1275" s="140" t="s">
        <v>4982</v>
      </c>
    </row>
    <row r="1276" customFormat="false" ht="15" hidden="false" customHeight="true" outlineLevel="0" collapsed="false">
      <c r="A1276" s="150" t="s">
        <v>4455</v>
      </c>
      <c r="B1276" s="150"/>
      <c r="C1276" s="118"/>
      <c r="E1276" s="146" t="s">
        <v>2693</v>
      </c>
      <c r="F1276" s="146"/>
      <c r="G1276" s="140" t="s">
        <v>4983</v>
      </c>
    </row>
    <row r="1277" customFormat="false" ht="15" hidden="false" customHeight="true" outlineLevel="0" collapsed="false">
      <c r="A1277" s="150" t="s">
        <v>4325</v>
      </c>
      <c r="B1277" s="150"/>
      <c r="C1277" s="133" t="s">
        <v>3674</v>
      </c>
      <c r="E1277" s="146" t="s">
        <v>4984</v>
      </c>
      <c r="F1277" s="146"/>
      <c r="G1277" s="140" t="s">
        <v>4985</v>
      </c>
    </row>
    <row r="1278" customFormat="false" ht="15" hidden="false" customHeight="true" outlineLevel="0" collapsed="false">
      <c r="A1278" s="150" t="s">
        <v>4396</v>
      </c>
      <c r="B1278" s="150"/>
      <c r="C1278" s="133" t="s">
        <v>3678</v>
      </c>
      <c r="E1278" s="146"/>
      <c r="F1278" s="146"/>
      <c r="G1278" s="140" t="s">
        <v>4986</v>
      </c>
    </row>
    <row r="1279" customFormat="false" ht="15" hidden="false" customHeight="true" outlineLevel="0" collapsed="false">
      <c r="A1279" s="150" t="s">
        <v>4458</v>
      </c>
      <c r="B1279" s="150"/>
      <c r="C1279" s="118"/>
      <c r="E1279" s="146"/>
      <c r="F1279" s="146"/>
      <c r="G1279" s="140" t="s">
        <v>4987</v>
      </c>
    </row>
    <row r="1280" customFormat="false" ht="24" hidden="false" customHeight="true" outlineLevel="0" collapsed="false">
      <c r="A1280" s="150" t="s">
        <v>4460</v>
      </c>
      <c r="B1280" s="150"/>
      <c r="C1280" s="133" t="s">
        <v>4988</v>
      </c>
      <c r="E1280" s="146"/>
      <c r="F1280" s="146"/>
      <c r="G1280" s="140" t="s">
        <v>4989</v>
      </c>
    </row>
    <row r="1281" customFormat="false" ht="24" hidden="false" customHeight="true" outlineLevel="0" collapsed="false">
      <c r="A1281" s="150" t="s">
        <v>4396</v>
      </c>
      <c r="B1281" s="150"/>
      <c r="C1281" s="133" t="s">
        <v>4990</v>
      </c>
      <c r="E1281" s="146"/>
      <c r="F1281" s="146"/>
      <c r="G1281" s="140" t="s">
        <v>4991</v>
      </c>
    </row>
    <row r="1282" customFormat="false" ht="15" hidden="false" customHeight="true" outlineLevel="0" collapsed="false">
      <c r="A1282" s="150" t="s">
        <v>4463</v>
      </c>
      <c r="B1282" s="150"/>
      <c r="C1282" s="133" t="s">
        <v>3701</v>
      </c>
      <c r="E1282" s="146" t="s">
        <v>4992</v>
      </c>
      <c r="F1282" s="146"/>
      <c r="G1282" s="140" t="s">
        <v>4993</v>
      </c>
    </row>
    <row r="1283" customFormat="false" ht="15" hidden="false" customHeight="true" outlineLevel="0" collapsed="false">
      <c r="A1283" s="150" t="s">
        <v>4465</v>
      </c>
      <c r="B1283" s="150"/>
      <c r="C1283" s="133" t="s">
        <v>3706</v>
      </c>
      <c r="E1283" s="146" t="s">
        <v>4994</v>
      </c>
      <c r="F1283" s="146"/>
      <c r="G1283" s="136"/>
    </row>
    <row r="1284" customFormat="false" ht="15" hidden="false" customHeight="true" outlineLevel="0" collapsed="false">
      <c r="A1284" s="150" t="s">
        <v>4467</v>
      </c>
      <c r="B1284" s="150"/>
      <c r="C1284" s="133" t="s">
        <v>3711</v>
      </c>
      <c r="E1284" s="146"/>
      <c r="F1284" s="146"/>
      <c r="G1284" s="136"/>
    </row>
    <row r="1285" customFormat="false" ht="15" hidden="false" customHeight="true" outlineLevel="0" collapsed="false">
      <c r="A1285" s="150" t="s">
        <v>4469</v>
      </c>
      <c r="B1285" s="150"/>
      <c r="C1285" s="118"/>
      <c r="E1285" s="146"/>
      <c r="F1285" s="146"/>
      <c r="G1285" s="140" t="s">
        <v>4995</v>
      </c>
    </row>
    <row r="1286" customFormat="false" ht="15" hidden="false" customHeight="true" outlineLevel="0" collapsed="false">
      <c r="A1286" s="150" t="s">
        <v>4470</v>
      </c>
      <c r="B1286" s="150"/>
      <c r="C1286" s="133" t="s">
        <v>3724</v>
      </c>
      <c r="E1286" s="146" t="s">
        <v>2719</v>
      </c>
      <c r="F1286" s="146"/>
      <c r="G1286" s="140" t="s">
        <v>4965</v>
      </c>
    </row>
    <row r="1287" customFormat="false" ht="15" hidden="false" customHeight="true" outlineLevel="0" collapsed="false">
      <c r="A1287" s="150" t="s">
        <v>4472</v>
      </c>
      <c r="B1287" s="150"/>
      <c r="C1287" s="133" t="s">
        <v>4996</v>
      </c>
      <c r="E1287" s="146" t="s">
        <v>2723</v>
      </c>
      <c r="F1287" s="146"/>
      <c r="G1287" s="140" t="s">
        <v>4997</v>
      </c>
    </row>
    <row r="1288" customFormat="false" ht="15" hidden="false" customHeight="true" outlineLevel="0" collapsed="false">
      <c r="A1288" s="150" t="s">
        <v>4316</v>
      </c>
      <c r="B1288" s="150"/>
      <c r="C1288" s="133" t="s">
        <v>3724</v>
      </c>
      <c r="E1288" s="146" t="s">
        <v>2727</v>
      </c>
      <c r="F1288" s="146"/>
      <c r="G1288" s="146"/>
    </row>
    <row r="1289" customFormat="false" ht="24" hidden="false" customHeight="true" outlineLevel="0" collapsed="false">
      <c r="A1289" s="150" t="s">
        <v>4475</v>
      </c>
      <c r="B1289" s="150"/>
      <c r="C1289" s="133" t="s">
        <v>4998</v>
      </c>
      <c r="E1289" s="146" t="s">
        <v>2729</v>
      </c>
      <c r="F1289" s="146"/>
      <c r="G1289" s="140" t="s">
        <v>4999</v>
      </c>
    </row>
    <row r="1290" customFormat="false" ht="15" hidden="false" customHeight="true" outlineLevel="0" collapsed="false">
      <c r="A1290" s="150" t="s">
        <v>4477</v>
      </c>
      <c r="B1290" s="150"/>
      <c r="C1290" s="133" t="s">
        <v>3740</v>
      </c>
      <c r="E1290" s="146" t="s">
        <v>2734</v>
      </c>
      <c r="F1290" s="146"/>
      <c r="G1290" s="140" t="s">
        <v>5000</v>
      </c>
    </row>
    <row r="1291" customFormat="false" ht="15" hidden="false" customHeight="true" outlineLevel="0" collapsed="false">
      <c r="A1291" s="150" t="s">
        <v>4479</v>
      </c>
      <c r="B1291" s="150"/>
      <c r="C1291" s="133" t="s">
        <v>3748</v>
      </c>
      <c r="E1291" s="145" t="s">
        <v>5001</v>
      </c>
      <c r="F1291" s="145"/>
      <c r="G1291" s="145"/>
    </row>
    <row r="1292" customFormat="false" ht="24" hidden="false" customHeight="true" outlineLevel="0" collapsed="false">
      <c r="A1292" s="150" t="s">
        <v>4481</v>
      </c>
      <c r="B1292" s="150"/>
      <c r="C1292" s="133" t="s">
        <v>5002</v>
      </c>
      <c r="E1292" s="145" t="s">
        <v>5003</v>
      </c>
      <c r="F1292" s="145"/>
      <c r="G1292" s="145"/>
    </row>
    <row r="1293" customFormat="false" ht="15" hidden="false" customHeight="true" outlineLevel="0" collapsed="false">
      <c r="A1293" s="150" t="s">
        <v>4483</v>
      </c>
      <c r="B1293" s="150"/>
      <c r="C1293" s="118"/>
      <c r="E1293" s="146" t="s">
        <v>2739</v>
      </c>
      <c r="F1293" s="146"/>
      <c r="G1293" s="140" t="s">
        <v>5004</v>
      </c>
    </row>
    <row r="1294" customFormat="false" ht="15" hidden="false" customHeight="true" outlineLevel="0" collapsed="false">
      <c r="A1294" s="150" t="s">
        <v>4484</v>
      </c>
      <c r="B1294" s="150"/>
      <c r="C1294" s="118"/>
      <c r="E1294" s="146" t="s">
        <v>2742</v>
      </c>
      <c r="F1294" s="146"/>
      <c r="G1294" s="140" t="s">
        <v>5005</v>
      </c>
    </row>
    <row r="1295" customFormat="false" ht="15" hidden="false" customHeight="true" outlineLevel="0" collapsed="false">
      <c r="A1295" s="150" t="s">
        <v>4485</v>
      </c>
      <c r="B1295" s="150"/>
      <c r="C1295" s="133" t="s">
        <v>3754</v>
      </c>
      <c r="E1295" s="145" t="s">
        <v>5006</v>
      </c>
      <c r="F1295" s="145"/>
      <c r="G1295" s="145"/>
    </row>
    <row r="1296" customFormat="false" ht="15" hidden="false" customHeight="true" outlineLevel="0" collapsed="false">
      <c r="A1296" s="150" t="s">
        <v>4487</v>
      </c>
      <c r="B1296" s="150"/>
      <c r="C1296" s="133" t="s">
        <v>3754</v>
      </c>
      <c r="E1296" s="146" t="s">
        <v>2516</v>
      </c>
      <c r="F1296" s="146"/>
      <c r="G1296" s="146"/>
    </row>
    <row r="1297" customFormat="false" ht="15" hidden="false" customHeight="true" outlineLevel="0" collapsed="false">
      <c r="A1297" s="150" t="s">
        <v>4316</v>
      </c>
      <c r="B1297" s="150"/>
      <c r="C1297" s="133" t="s">
        <v>3754</v>
      </c>
      <c r="E1297" s="145" t="s">
        <v>5007</v>
      </c>
      <c r="F1297" s="145"/>
      <c r="G1297" s="145"/>
    </row>
    <row r="1298" customFormat="false" ht="15" hidden="false" customHeight="true" outlineLevel="0" collapsed="false">
      <c r="A1298" s="150" t="s">
        <v>4490</v>
      </c>
      <c r="B1298" s="150"/>
      <c r="C1298" s="118"/>
      <c r="E1298" s="146" t="s">
        <v>2750</v>
      </c>
      <c r="F1298" s="146"/>
      <c r="G1298" s="146"/>
    </row>
    <row r="1299" customFormat="false" ht="24" hidden="false" customHeight="true" outlineLevel="0" collapsed="false">
      <c r="A1299" s="150" t="s">
        <v>4485</v>
      </c>
      <c r="B1299" s="150"/>
      <c r="C1299" s="133" t="s">
        <v>5008</v>
      </c>
      <c r="E1299" s="145" t="s">
        <v>5009</v>
      </c>
      <c r="F1299" s="145"/>
      <c r="G1299" s="145"/>
    </row>
    <row r="1300" customFormat="false" ht="15" hidden="false" customHeight="true" outlineLevel="0" collapsed="false">
      <c r="A1300" s="150" t="s">
        <v>4487</v>
      </c>
      <c r="B1300" s="150"/>
      <c r="C1300" s="133" t="s">
        <v>3759</v>
      </c>
      <c r="E1300" s="146" t="s">
        <v>2754</v>
      </c>
      <c r="F1300" s="146"/>
      <c r="G1300" s="146"/>
    </row>
    <row r="1301" customFormat="false" ht="15" hidden="false" customHeight="true" outlineLevel="0" collapsed="false">
      <c r="A1301" s="150" t="s">
        <v>4316</v>
      </c>
      <c r="B1301" s="150"/>
      <c r="C1301" s="133" t="s">
        <v>3774</v>
      </c>
      <c r="E1301" s="145" t="s">
        <v>5010</v>
      </c>
      <c r="F1301" s="145"/>
      <c r="G1301" s="145"/>
    </row>
    <row r="1302" customFormat="false" ht="15" hidden="false" customHeight="true" outlineLevel="0" collapsed="false">
      <c r="A1302" s="150" t="s">
        <v>4494</v>
      </c>
      <c r="B1302" s="150"/>
      <c r="C1302" s="118"/>
      <c r="E1302" s="146" t="s">
        <v>2758</v>
      </c>
      <c r="F1302" s="146"/>
      <c r="G1302" s="146"/>
    </row>
    <row r="1303" customFormat="false" ht="15" hidden="false" customHeight="true" outlineLevel="0" collapsed="false">
      <c r="A1303" s="150" t="s">
        <v>4485</v>
      </c>
      <c r="B1303" s="150"/>
      <c r="C1303" s="133" t="s">
        <v>3787</v>
      </c>
      <c r="E1303" s="145" t="s">
        <v>5011</v>
      </c>
      <c r="F1303" s="145"/>
      <c r="G1303" s="145"/>
    </row>
    <row r="1304" customFormat="false" ht="24" hidden="false" customHeight="true" outlineLevel="0" collapsed="false">
      <c r="A1304" s="150" t="s">
        <v>4487</v>
      </c>
      <c r="B1304" s="150"/>
      <c r="C1304" s="133" t="s">
        <v>5012</v>
      </c>
      <c r="E1304" s="146" t="s">
        <v>2762</v>
      </c>
      <c r="F1304" s="146"/>
      <c r="G1304" s="146"/>
    </row>
    <row r="1305" customFormat="false" ht="15" hidden="false" customHeight="true" outlineLevel="0" collapsed="false">
      <c r="A1305" s="150" t="s">
        <v>4316</v>
      </c>
      <c r="B1305" s="150"/>
      <c r="C1305" s="133" t="s">
        <v>3787</v>
      </c>
      <c r="E1305" s="146"/>
      <c r="F1305" s="146"/>
      <c r="G1305" s="146"/>
    </row>
    <row r="1306" customFormat="false" ht="15" hidden="false" customHeight="true" outlineLevel="0" collapsed="false">
      <c r="A1306" s="150" t="s">
        <v>4500</v>
      </c>
      <c r="B1306" s="150"/>
      <c r="C1306" s="118"/>
      <c r="E1306" s="152"/>
    </row>
    <row r="1307" customFormat="false" ht="30" hidden="false" customHeight="true" outlineLevel="0" collapsed="false">
      <c r="A1307" s="150" t="s">
        <v>4501</v>
      </c>
      <c r="B1307" s="150"/>
      <c r="C1307" s="118"/>
      <c r="E1307" s="153" t="s">
        <v>5013</v>
      </c>
    </row>
    <row r="1308" customFormat="false" ht="40.5" hidden="false" customHeight="true" outlineLevel="0" collapsed="false">
      <c r="A1308" s="150" t="s">
        <v>4503</v>
      </c>
      <c r="B1308" s="150"/>
      <c r="C1308" s="133" t="s">
        <v>3795</v>
      </c>
      <c r="E1308" s="154" t="s">
        <v>5014</v>
      </c>
    </row>
    <row r="1309" customFormat="false" ht="15" hidden="false" customHeight="true" outlineLevel="0" collapsed="false">
      <c r="A1309" s="150" t="s">
        <v>4396</v>
      </c>
      <c r="B1309" s="150"/>
      <c r="C1309" s="133" t="s">
        <v>3795</v>
      </c>
    </row>
    <row r="1310" customFormat="false" ht="60" hidden="false" customHeight="true" outlineLevel="0" collapsed="false">
      <c r="A1310" s="150" t="s">
        <v>4506</v>
      </c>
      <c r="B1310" s="150"/>
      <c r="C1310" s="118"/>
      <c r="E1310" s="153" t="s">
        <v>5015</v>
      </c>
    </row>
    <row r="1311" customFormat="false" ht="15" hidden="false" customHeight="true" outlineLevel="0" collapsed="false">
      <c r="A1311" s="150" t="s">
        <v>4507</v>
      </c>
      <c r="B1311" s="150"/>
      <c r="C1311" s="133" t="s">
        <v>3803</v>
      </c>
    </row>
    <row r="1312" customFormat="false" ht="15" hidden="false" customHeight="true" outlineLevel="0" collapsed="false">
      <c r="A1312" s="150" t="s">
        <v>4510</v>
      </c>
      <c r="B1312" s="150"/>
      <c r="C1312" s="133" t="s">
        <v>3799</v>
      </c>
    </row>
    <row r="1313" customFormat="false" ht="15" hidden="false" customHeight="true" outlineLevel="0" collapsed="false">
      <c r="A1313" s="150" t="s">
        <v>4512</v>
      </c>
      <c r="B1313" s="150"/>
      <c r="C1313" s="133" t="s">
        <v>3808</v>
      </c>
    </row>
    <row r="1314" customFormat="false" ht="15" hidden="false" customHeight="true" outlineLevel="0" collapsed="false">
      <c r="A1314" s="150" t="s">
        <v>4368</v>
      </c>
      <c r="B1314" s="150"/>
      <c r="C1314" s="133" t="s">
        <v>3808</v>
      </c>
    </row>
    <row r="1315" customFormat="false" ht="15" hidden="false" customHeight="true" outlineLevel="0" collapsed="false">
      <c r="A1315" s="150" t="s">
        <v>4516</v>
      </c>
      <c r="B1315" s="150"/>
      <c r="C1315" s="118"/>
    </row>
    <row r="1316" customFormat="false" ht="24" hidden="false" customHeight="true" outlineLevel="0" collapsed="false">
      <c r="A1316" s="150" t="s">
        <v>4517</v>
      </c>
      <c r="B1316" s="150"/>
      <c r="C1316" s="133" t="s">
        <v>5016</v>
      </c>
    </row>
    <row r="1317" customFormat="false" ht="24" hidden="false" customHeight="true" outlineLevel="0" collapsed="false">
      <c r="A1317" s="150" t="s">
        <v>4519</v>
      </c>
      <c r="B1317" s="150"/>
      <c r="C1317" s="133" t="s">
        <v>5016</v>
      </c>
    </row>
    <row r="1318" customFormat="false" ht="24" hidden="false" customHeight="true" outlineLevel="0" collapsed="false">
      <c r="A1318" s="150" t="s">
        <v>4521</v>
      </c>
      <c r="B1318" s="150"/>
      <c r="C1318" s="133" t="s">
        <v>5016</v>
      </c>
    </row>
    <row r="1319" customFormat="false" ht="24" hidden="false" customHeight="true" outlineLevel="0" collapsed="false">
      <c r="A1319" s="150" t="s">
        <v>4523</v>
      </c>
      <c r="B1319" s="150"/>
      <c r="C1319" s="133" t="s">
        <v>5017</v>
      </c>
    </row>
    <row r="1320" customFormat="false" ht="24" hidden="false" customHeight="true" outlineLevel="0" collapsed="false">
      <c r="A1320" s="150" t="s">
        <v>4525</v>
      </c>
      <c r="B1320" s="150"/>
      <c r="C1320" s="133" t="s">
        <v>5018</v>
      </c>
    </row>
    <row r="1321" customFormat="false" ht="24" hidden="false" customHeight="true" outlineLevel="0" collapsed="false">
      <c r="A1321" s="150" t="s">
        <v>4528</v>
      </c>
      <c r="B1321" s="150"/>
      <c r="C1321" s="133" t="s">
        <v>5018</v>
      </c>
    </row>
    <row r="1322" customFormat="false" ht="15" hidden="false" customHeight="true" outlineLevel="0" collapsed="false">
      <c r="A1322" s="150" t="s">
        <v>4530</v>
      </c>
      <c r="B1322" s="150"/>
      <c r="C1322" s="118"/>
    </row>
    <row r="1323" customFormat="false" ht="15" hidden="false" customHeight="true" outlineLevel="0" collapsed="false">
      <c r="A1323" s="150" t="s">
        <v>4531</v>
      </c>
      <c r="B1323" s="150"/>
      <c r="C1323" s="133" t="s">
        <v>3827</v>
      </c>
    </row>
    <row r="1324" customFormat="false" ht="15" hidden="false" customHeight="true" outlineLevel="0" collapsed="false">
      <c r="A1324" s="150" t="s">
        <v>4396</v>
      </c>
      <c r="B1324" s="150"/>
      <c r="C1324" s="133" t="s">
        <v>3832</v>
      </c>
    </row>
    <row r="1325" customFormat="false" ht="15" hidden="false" customHeight="true" outlineLevel="0" collapsed="false">
      <c r="A1325" s="150" t="s">
        <v>4534</v>
      </c>
      <c r="B1325" s="150"/>
      <c r="C1325" s="118"/>
    </row>
    <row r="1326" customFormat="false" ht="15" hidden="false" customHeight="true" outlineLevel="0" collapsed="false">
      <c r="A1326" s="150" t="s">
        <v>4535</v>
      </c>
      <c r="B1326" s="150"/>
      <c r="C1326" s="133" t="s">
        <v>3837</v>
      </c>
    </row>
    <row r="1327" customFormat="false" ht="15" hidden="false" customHeight="true" outlineLevel="0" collapsed="false">
      <c r="A1327" s="150" t="s">
        <v>4396</v>
      </c>
      <c r="B1327" s="150"/>
      <c r="C1327" s="133" t="s">
        <v>3837</v>
      </c>
    </row>
    <row r="1328" customFormat="false" ht="15" hidden="false" customHeight="true" outlineLevel="0" collapsed="false">
      <c r="A1328" s="150" t="s">
        <v>4539</v>
      </c>
      <c r="B1328" s="150"/>
      <c r="C1328" s="118"/>
    </row>
    <row r="1329" customFormat="false" ht="24" hidden="false" customHeight="true" outlineLevel="0" collapsed="false">
      <c r="A1329" s="150" t="s">
        <v>4540</v>
      </c>
      <c r="B1329" s="150"/>
      <c r="C1329" s="133" t="s">
        <v>5019</v>
      </c>
    </row>
    <row r="1330" customFormat="false" ht="24" hidden="false" customHeight="true" outlineLevel="0" collapsed="false">
      <c r="A1330" s="150" t="s">
        <v>4396</v>
      </c>
      <c r="B1330" s="150"/>
      <c r="C1330" s="133" t="s">
        <v>5020</v>
      </c>
    </row>
    <row r="1331" customFormat="false" ht="15" hidden="false" customHeight="true" outlineLevel="0" collapsed="false">
      <c r="A1331" s="150" t="s">
        <v>4544</v>
      </c>
      <c r="B1331" s="150"/>
      <c r="C1331" s="118"/>
    </row>
    <row r="1332" customFormat="false" ht="15" hidden="false" customHeight="true" outlineLevel="0" collapsed="false">
      <c r="A1332" s="150" t="s">
        <v>4545</v>
      </c>
      <c r="B1332" s="150"/>
      <c r="C1332" s="133" t="s">
        <v>3860</v>
      </c>
    </row>
    <row r="1333" customFormat="false" ht="15" hidden="false" customHeight="true" outlineLevel="0" collapsed="false">
      <c r="A1333" s="150" t="s">
        <v>4396</v>
      </c>
      <c r="B1333" s="150"/>
      <c r="C1333" s="133" t="s">
        <v>3860</v>
      </c>
    </row>
    <row r="1334" customFormat="false" ht="15" hidden="false" customHeight="true" outlineLevel="0" collapsed="false">
      <c r="A1334" s="150" t="s">
        <v>4548</v>
      </c>
      <c r="B1334" s="150"/>
      <c r="C1334" s="118"/>
    </row>
    <row r="1335" customFormat="false" ht="15" hidden="false" customHeight="true" outlineLevel="0" collapsed="false">
      <c r="A1335" s="150" t="s">
        <v>4549</v>
      </c>
      <c r="B1335" s="150"/>
      <c r="C1335" s="133" t="s">
        <v>3865</v>
      </c>
    </row>
    <row r="1336" customFormat="false" ht="15" hidden="false" customHeight="true" outlineLevel="0" collapsed="false">
      <c r="A1336" s="150" t="s">
        <v>4551</v>
      </c>
      <c r="B1336" s="150"/>
      <c r="C1336" s="133" t="s">
        <v>3865</v>
      </c>
    </row>
    <row r="1337" customFormat="false" ht="15" hidden="false" customHeight="true" outlineLevel="0" collapsed="false">
      <c r="A1337" s="150" t="s">
        <v>4553</v>
      </c>
      <c r="B1337" s="150"/>
      <c r="C1337" s="133" t="s">
        <v>3865</v>
      </c>
    </row>
    <row r="1338" customFormat="false" ht="15" hidden="false" customHeight="true" outlineLevel="0" collapsed="false">
      <c r="A1338" s="150" t="s">
        <v>4556</v>
      </c>
      <c r="B1338" s="150"/>
      <c r="C1338" s="133" t="s">
        <v>3865</v>
      </c>
    </row>
    <row r="1339" customFormat="false" ht="15" hidden="false" customHeight="true" outlineLevel="0" collapsed="false">
      <c r="A1339" s="150" t="s">
        <v>4560</v>
      </c>
      <c r="B1339" s="150"/>
      <c r="C1339" s="133" t="s">
        <v>3865</v>
      </c>
    </row>
    <row r="1340" customFormat="false" ht="15" hidden="false" customHeight="true" outlineLevel="0" collapsed="false">
      <c r="A1340" s="150" t="s">
        <v>4563</v>
      </c>
      <c r="B1340" s="150"/>
      <c r="C1340" s="133" t="s">
        <v>3865</v>
      </c>
    </row>
    <row r="1341" customFormat="false" ht="15" hidden="false" customHeight="true" outlineLevel="0" collapsed="false">
      <c r="A1341" s="150" t="s">
        <v>4566</v>
      </c>
      <c r="B1341" s="150"/>
      <c r="C1341" s="133" t="s">
        <v>3865</v>
      </c>
    </row>
    <row r="1342" customFormat="false" ht="15" hidden="false" customHeight="true" outlineLevel="0" collapsed="false">
      <c r="A1342" s="150" t="s">
        <v>4570</v>
      </c>
      <c r="B1342" s="150"/>
      <c r="C1342" s="133" t="s">
        <v>3865</v>
      </c>
    </row>
    <row r="1343" customFormat="false" ht="15" hidden="false" customHeight="true" outlineLevel="0" collapsed="false">
      <c r="A1343" s="150" t="s">
        <v>4573</v>
      </c>
      <c r="B1343" s="150"/>
      <c r="C1343" s="118"/>
    </row>
    <row r="1344" customFormat="false" ht="15" hidden="false" customHeight="true" outlineLevel="0" collapsed="false">
      <c r="A1344" s="150" t="s">
        <v>4574</v>
      </c>
      <c r="B1344" s="150"/>
      <c r="C1344" s="133" t="s">
        <v>3880</v>
      </c>
    </row>
    <row r="1345" customFormat="false" ht="15" hidden="false" customHeight="true" outlineLevel="0" collapsed="false">
      <c r="A1345" s="150" t="s">
        <v>4576</v>
      </c>
      <c r="B1345" s="150"/>
      <c r="C1345" s="133" t="s">
        <v>3880</v>
      </c>
    </row>
    <row r="1346" customFormat="false" ht="15" hidden="false" customHeight="true" outlineLevel="0" collapsed="false">
      <c r="A1346" s="150" t="s">
        <v>4580</v>
      </c>
      <c r="B1346" s="150"/>
      <c r="C1346" s="118"/>
    </row>
    <row r="1347" customFormat="false" ht="15" hidden="false" customHeight="true" outlineLevel="0" collapsed="false">
      <c r="A1347" s="150" t="s">
        <v>4584</v>
      </c>
      <c r="B1347" s="150"/>
      <c r="C1347" s="118"/>
    </row>
    <row r="1348" customFormat="false" ht="15" hidden="false" customHeight="true" outlineLevel="0" collapsed="false">
      <c r="A1348" s="150" t="s">
        <v>4585</v>
      </c>
      <c r="B1348" s="150"/>
      <c r="C1348" s="133" t="s">
        <v>3884</v>
      </c>
    </row>
    <row r="1349" customFormat="false" ht="15" hidden="false" customHeight="true" outlineLevel="0" collapsed="false">
      <c r="A1349" s="150" t="s">
        <v>4588</v>
      </c>
      <c r="B1349" s="150"/>
      <c r="C1349" s="133" t="s">
        <v>3884</v>
      </c>
    </row>
    <row r="1350" customFormat="false" ht="15" hidden="false" customHeight="true" outlineLevel="0" collapsed="false">
      <c r="A1350" s="150" t="s">
        <v>4591</v>
      </c>
      <c r="B1350" s="150"/>
      <c r="C1350" s="133" t="s">
        <v>3884</v>
      </c>
    </row>
    <row r="1351" customFormat="false" ht="15" hidden="false" customHeight="true" outlineLevel="0" collapsed="false">
      <c r="A1351" s="150" t="s">
        <v>4594</v>
      </c>
      <c r="B1351" s="150"/>
      <c r="C1351" s="133" t="s">
        <v>3884</v>
      </c>
    </row>
    <row r="1352" customFormat="false" ht="15" hidden="false" customHeight="true" outlineLevel="0" collapsed="false">
      <c r="A1352" s="150" t="s">
        <v>4596</v>
      </c>
      <c r="B1352" s="150"/>
      <c r="C1352" s="118"/>
    </row>
    <row r="1353" customFormat="false" ht="15" hidden="false" customHeight="true" outlineLevel="0" collapsed="false">
      <c r="A1353" s="150" t="s">
        <v>4598</v>
      </c>
      <c r="B1353" s="150"/>
      <c r="C1353" s="133" t="s">
        <v>3889</v>
      </c>
    </row>
    <row r="1354" customFormat="false" ht="15" hidden="false" customHeight="true" outlineLevel="0" collapsed="false">
      <c r="A1354" s="150" t="s">
        <v>4602</v>
      </c>
      <c r="B1354" s="150"/>
      <c r="C1354" s="133" t="s">
        <v>3889</v>
      </c>
    </row>
    <row r="1355" customFormat="false" ht="15" hidden="false" customHeight="true" outlineLevel="0" collapsed="false">
      <c r="A1355" s="150" t="s">
        <v>4604</v>
      </c>
      <c r="B1355" s="150"/>
      <c r="C1355" s="133" t="s">
        <v>3889</v>
      </c>
    </row>
    <row r="1356" customFormat="false" ht="15" hidden="false" customHeight="true" outlineLevel="0" collapsed="false">
      <c r="A1356" s="150" t="s">
        <v>4606</v>
      </c>
      <c r="B1356" s="150"/>
      <c r="C1356" s="133" t="s">
        <v>3889</v>
      </c>
    </row>
    <row r="1357" customFormat="false" ht="15" hidden="false" customHeight="true" outlineLevel="0" collapsed="false">
      <c r="A1357" s="150" t="s">
        <v>4608</v>
      </c>
      <c r="B1357" s="150"/>
      <c r="C1357" s="133" t="s">
        <v>3889</v>
      </c>
    </row>
    <row r="1358" customFormat="false" ht="15" hidden="false" customHeight="true" outlineLevel="0" collapsed="false">
      <c r="A1358" s="150" t="s">
        <v>4610</v>
      </c>
      <c r="B1358" s="150"/>
      <c r="C1358" s="133" t="s">
        <v>3889</v>
      </c>
    </row>
    <row r="1359" customFormat="false" ht="15" hidden="false" customHeight="true" outlineLevel="0" collapsed="false">
      <c r="A1359" s="150" t="s">
        <v>4612</v>
      </c>
      <c r="B1359" s="150"/>
      <c r="C1359" s="133" t="s">
        <v>3889</v>
      </c>
    </row>
    <row r="1360" customFormat="false" ht="15" hidden="false" customHeight="true" outlineLevel="0" collapsed="false">
      <c r="A1360" s="150" t="s">
        <v>4614</v>
      </c>
      <c r="B1360" s="150"/>
      <c r="C1360" s="133" t="s">
        <v>3889</v>
      </c>
    </row>
    <row r="1361" customFormat="false" ht="15" hidden="false" customHeight="true" outlineLevel="0" collapsed="false">
      <c r="A1361" s="150" t="s">
        <v>4617</v>
      </c>
      <c r="B1361" s="150"/>
      <c r="C1361" s="133" t="s">
        <v>3889</v>
      </c>
    </row>
    <row r="1362" customFormat="false" ht="15" hidden="false" customHeight="true" outlineLevel="0" collapsed="false">
      <c r="A1362" s="150" t="s">
        <v>4620</v>
      </c>
      <c r="B1362" s="150"/>
      <c r="C1362" s="133" t="s">
        <v>3889</v>
      </c>
    </row>
    <row r="1363" customFormat="false" ht="15" hidden="false" customHeight="true" outlineLevel="0" collapsed="false">
      <c r="A1363" s="150" t="s">
        <v>4622</v>
      </c>
      <c r="B1363" s="150"/>
      <c r="C1363" s="133" t="s">
        <v>3875</v>
      </c>
    </row>
    <row r="1364" customFormat="false" ht="15" hidden="false" customHeight="true" outlineLevel="0" collapsed="false">
      <c r="A1364" s="150" t="s">
        <v>4624</v>
      </c>
      <c r="B1364" s="150"/>
      <c r="C1364" s="133" t="s">
        <v>3889</v>
      </c>
    </row>
    <row r="1365" customFormat="false" ht="15" hidden="false" customHeight="true" outlineLevel="0" collapsed="false">
      <c r="A1365" s="150" t="s">
        <v>4626</v>
      </c>
      <c r="B1365" s="150"/>
      <c r="C1365" s="133" t="s">
        <v>3889</v>
      </c>
    </row>
    <row r="1366" customFormat="false" ht="15" hidden="false" customHeight="true" outlineLevel="0" collapsed="false">
      <c r="A1366" s="150" t="s">
        <v>4628</v>
      </c>
      <c r="B1366" s="150"/>
      <c r="C1366" s="133" t="s">
        <v>3894</v>
      </c>
    </row>
    <row r="1367" customFormat="false" ht="15" hidden="false" customHeight="true" outlineLevel="0" collapsed="false">
      <c r="A1367" s="150" t="s">
        <v>4630</v>
      </c>
      <c r="B1367" s="150"/>
      <c r="C1367" s="133" t="s">
        <v>3899</v>
      </c>
    </row>
    <row r="1368" customFormat="false" ht="15" hidden="false" customHeight="true" outlineLevel="0" collapsed="false">
      <c r="A1368" s="150" t="s">
        <v>4632</v>
      </c>
      <c r="B1368" s="150"/>
      <c r="C1368" s="133" t="s">
        <v>3904</v>
      </c>
    </row>
    <row r="1369" customFormat="false" ht="15" hidden="false" customHeight="true" outlineLevel="0" collapsed="false">
      <c r="A1369" s="150" t="s">
        <v>4634</v>
      </c>
      <c r="B1369" s="150"/>
      <c r="C1369" s="133" t="s">
        <v>3909</v>
      </c>
    </row>
    <row r="1370" customFormat="false" ht="15" hidden="false" customHeight="true" outlineLevel="0" collapsed="false">
      <c r="A1370" s="150" t="s">
        <v>4636</v>
      </c>
      <c r="B1370" s="150"/>
      <c r="C1370" s="133" t="s">
        <v>3914</v>
      </c>
    </row>
    <row r="1371" customFormat="false" ht="15" hidden="false" customHeight="true" outlineLevel="0" collapsed="false">
      <c r="A1371" s="150" t="s">
        <v>4638</v>
      </c>
      <c r="B1371" s="150"/>
      <c r="C1371" s="133" t="s">
        <v>3919</v>
      </c>
    </row>
    <row r="1372" customFormat="false" ht="15" hidden="false" customHeight="true" outlineLevel="0" collapsed="false">
      <c r="A1372" s="150" t="s">
        <v>4641</v>
      </c>
      <c r="B1372" s="150"/>
      <c r="C1372" s="118"/>
    </row>
    <row r="1373" customFormat="false" ht="15" hidden="false" customHeight="true" outlineLevel="0" collapsed="false">
      <c r="A1373" s="150" t="s">
        <v>4642</v>
      </c>
      <c r="B1373" s="150"/>
      <c r="C1373" s="133" t="s">
        <v>3924</v>
      </c>
    </row>
    <row r="1374" customFormat="false" ht="15" hidden="false" customHeight="true" outlineLevel="0" collapsed="false">
      <c r="A1374" s="150" t="s">
        <v>4645</v>
      </c>
      <c r="B1374" s="150"/>
      <c r="C1374" s="133" t="s">
        <v>3929</v>
      </c>
    </row>
    <row r="1375" customFormat="false" ht="15" hidden="false" customHeight="true" outlineLevel="0" collapsed="false">
      <c r="A1375" s="150" t="s">
        <v>4649</v>
      </c>
      <c r="B1375" s="150"/>
      <c r="C1375" s="133" t="s">
        <v>3934</v>
      </c>
    </row>
    <row r="1376" customFormat="false" ht="15" hidden="false" customHeight="true" outlineLevel="0" collapsed="false">
      <c r="A1376" s="150" t="s">
        <v>4651</v>
      </c>
      <c r="B1376" s="150"/>
      <c r="C1376" s="133" t="s">
        <v>3939</v>
      </c>
    </row>
    <row r="1377" customFormat="false" ht="15" hidden="false" customHeight="true" outlineLevel="0" collapsed="false">
      <c r="A1377" s="150" t="s">
        <v>4653</v>
      </c>
      <c r="B1377" s="150"/>
      <c r="C1377" s="133" t="s">
        <v>3939</v>
      </c>
    </row>
    <row r="1378" customFormat="false" ht="15" hidden="false" customHeight="true" outlineLevel="0" collapsed="false">
      <c r="A1378" s="150" t="s">
        <v>4655</v>
      </c>
      <c r="B1378" s="150"/>
      <c r="C1378" s="133" t="s">
        <v>3939</v>
      </c>
    </row>
    <row r="1379" customFormat="false" ht="15" hidden="false" customHeight="true" outlineLevel="0" collapsed="false">
      <c r="A1379" s="150" t="s">
        <v>4658</v>
      </c>
      <c r="B1379" s="150"/>
      <c r="C1379" s="133" t="s">
        <v>3939</v>
      </c>
    </row>
    <row r="1380" customFormat="false" ht="15" hidden="false" customHeight="true" outlineLevel="0" collapsed="false">
      <c r="A1380" s="150" t="s">
        <v>4660</v>
      </c>
      <c r="B1380" s="150"/>
      <c r="C1380" s="133" t="s">
        <v>3939</v>
      </c>
    </row>
    <row r="1381" customFormat="false" ht="15" hidden="false" customHeight="true" outlineLevel="0" collapsed="false">
      <c r="A1381" s="150" t="s">
        <v>4661</v>
      </c>
      <c r="B1381" s="150"/>
      <c r="C1381" s="133" t="s">
        <v>3939</v>
      </c>
    </row>
    <row r="1382" customFormat="false" ht="15" hidden="false" customHeight="true" outlineLevel="0" collapsed="false">
      <c r="A1382" s="150" t="s">
        <v>4663</v>
      </c>
      <c r="B1382" s="150"/>
      <c r="C1382" s="133" t="s">
        <v>3939</v>
      </c>
    </row>
    <row r="1383" customFormat="false" ht="15" hidden="false" customHeight="true" outlineLevel="0" collapsed="false">
      <c r="A1383" s="150" t="s">
        <v>4664</v>
      </c>
      <c r="B1383" s="150"/>
      <c r="C1383" s="133" t="s">
        <v>3939</v>
      </c>
    </row>
    <row r="1384" customFormat="false" ht="15" hidden="false" customHeight="true" outlineLevel="0" collapsed="false">
      <c r="A1384" s="150" t="s">
        <v>4665</v>
      </c>
      <c r="B1384" s="150"/>
      <c r="C1384" s="133" t="s">
        <v>3939</v>
      </c>
    </row>
    <row r="1385" customFormat="false" ht="15" hidden="false" customHeight="true" outlineLevel="0" collapsed="false">
      <c r="A1385" s="150" t="s">
        <v>4667</v>
      </c>
      <c r="B1385" s="150"/>
      <c r="C1385" s="133" t="s">
        <v>3939</v>
      </c>
    </row>
    <row r="1386" customFormat="false" ht="15" hidden="false" customHeight="true" outlineLevel="0" collapsed="false">
      <c r="A1386" s="150" t="s">
        <v>4668</v>
      </c>
      <c r="B1386" s="150"/>
      <c r="C1386" s="118"/>
    </row>
    <row r="1387" customFormat="false" ht="15" hidden="false" customHeight="true" outlineLevel="0" collapsed="false">
      <c r="A1387" s="150" t="s">
        <v>4669</v>
      </c>
      <c r="B1387" s="150"/>
      <c r="C1387" s="133" t="s">
        <v>3986</v>
      </c>
    </row>
    <row r="1388" customFormat="false" ht="15" hidden="false" customHeight="true" outlineLevel="0" collapsed="false">
      <c r="A1388" s="150" t="s">
        <v>4671</v>
      </c>
      <c r="B1388" s="150"/>
      <c r="C1388" s="133" t="s">
        <v>3990</v>
      </c>
    </row>
    <row r="1389" customFormat="false" ht="15" hidden="false" customHeight="true" outlineLevel="0" collapsed="false">
      <c r="A1389" s="150" t="s">
        <v>4673</v>
      </c>
      <c r="B1389" s="150"/>
      <c r="C1389" s="133" t="s">
        <v>3994</v>
      </c>
    </row>
    <row r="1390" customFormat="false" ht="15" hidden="false" customHeight="true" outlineLevel="0" collapsed="false">
      <c r="A1390" s="150" t="s">
        <v>4675</v>
      </c>
      <c r="B1390" s="150"/>
      <c r="C1390" s="133" t="s">
        <v>3994</v>
      </c>
    </row>
    <row r="1391" customFormat="false" ht="15" hidden="false" customHeight="true" outlineLevel="0" collapsed="false">
      <c r="A1391" s="150" t="s">
        <v>4677</v>
      </c>
      <c r="B1391" s="150"/>
      <c r="C1391" s="133" t="s">
        <v>3994</v>
      </c>
    </row>
    <row r="1392" customFormat="false" ht="15" hidden="false" customHeight="true" outlineLevel="0" collapsed="false">
      <c r="A1392" s="150" t="s">
        <v>4679</v>
      </c>
      <c r="B1392" s="150"/>
      <c r="C1392" s="133" t="s">
        <v>2397</v>
      </c>
    </row>
    <row r="1393" customFormat="false" ht="15" hidden="false" customHeight="true" outlineLevel="0" collapsed="false">
      <c r="A1393" s="150" t="s">
        <v>4681</v>
      </c>
      <c r="B1393" s="150"/>
      <c r="C1393" s="118"/>
    </row>
    <row r="1394" customFormat="false" ht="15" hidden="false" customHeight="true" outlineLevel="0" collapsed="false">
      <c r="A1394" s="150" t="s">
        <v>4682</v>
      </c>
      <c r="B1394" s="150"/>
      <c r="C1394" s="133" t="s">
        <v>4020</v>
      </c>
    </row>
    <row r="1395" customFormat="false" ht="15" hidden="false" customHeight="true" outlineLevel="0" collapsed="false">
      <c r="A1395" s="150" t="s">
        <v>4684</v>
      </c>
      <c r="B1395" s="150"/>
      <c r="C1395" s="118"/>
    </row>
    <row r="1396" customFormat="false" ht="15" hidden="false" customHeight="true" outlineLevel="0" collapsed="false">
      <c r="A1396" s="150" t="s">
        <v>4685</v>
      </c>
      <c r="B1396" s="150"/>
      <c r="C1396" s="133" t="s">
        <v>4024</v>
      </c>
    </row>
    <row r="1397" customFormat="false" ht="15" hidden="false" customHeight="true" outlineLevel="0" collapsed="false">
      <c r="A1397" s="150" t="s">
        <v>4688</v>
      </c>
      <c r="B1397" s="150"/>
      <c r="C1397" s="133" t="s">
        <v>4024</v>
      </c>
    </row>
    <row r="1398" customFormat="false" ht="15" hidden="false" customHeight="true" outlineLevel="0" collapsed="false">
      <c r="A1398" s="150" t="s">
        <v>4691</v>
      </c>
      <c r="B1398" s="150"/>
      <c r="C1398" s="133" t="s">
        <v>4024</v>
      </c>
    </row>
    <row r="1399" customFormat="false" ht="15" hidden="false" customHeight="true" outlineLevel="0" collapsed="false">
      <c r="A1399" s="150" t="s">
        <v>4694</v>
      </c>
      <c r="B1399" s="150"/>
      <c r="C1399" s="133" t="s">
        <v>4024</v>
      </c>
    </row>
    <row r="1400" customFormat="false" ht="15" hidden="false" customHeight="true" outlineLevel="0" collapsed="false">
      <c r="A1400" s="150" t="s">
        <v>4696</v>
      </c>
      <c r="B1400" s="150"/>
      <c r="C1400" s="133" t="s">
        <v>4029</v>
      </c>
    </row>
    <row r="1401" customFormat="false" ht="15" hidden="false" customHeight="true" outlineLevel="0" collapsed="false">
      <c r="A1401" s="150" t="s">
        <v>4699</v>
      </c>
      <c r="B1401" s="150"/>
      <c r="C1401" s="133" t="s">
        <v>4034</v>
      </c>
    </row>
    <row r="1402" customFormat="false" ht="15" hidden="false" customHeight="true" outlineLevel="0" collapsed="false">
      <c r="A1402" s="150" t="s">
        <v>4701</v>
      </c>
      <c r="B1402" s="150"/>
      <c r="C1402" s="118"/>
    </row>
    <row r="1403" customFormat="false" ht="15" hidden="false" customHeight="true" outlineLevel="0" collapsed="false">
      <c r="A1403" s="150" t="s">
        <v>4702</v>
      </c>
      <c r="B1403" s="150"/>
      <c r="C1403" s="133" t="s">
        <v>4041</v>
      </c>
    </row>
    <row r="1404" customFormat="false" ht="24" hidden="false" customHeight="true" outlineLevel="0" collapsed="false">
      <c r="A1404" s="150" t="s">
        <v>4705</v>
      </c>
      <c r="B1404" s="150"/>
      <c r="C1404" s="133" t="s">
        <v>5021</v>
      </c>
    </row>
    <row r="1405" customFormat="false" ht="15" hidden="false" customHeight="true" outlineLevel="0" collapsed="false">
      <c r="A1405" s="150" t="s">
        <v>4708</v>
      </c>
      <c r="B1405" s="150"/>
      <c r="C1405" s="118"/>
    </row>
    <row r="1406" customFormat="false" ht="15" hidden="false" customHeight="true" outlineLevel="0" collapsed="false">
      <c r="A1406" s="150" t="s">
        <v>4709</v>
      </c>
      <c r="B1406" s="150"/>
      <c r="C1406" s="133" t="s">
        <v>4054</v>
      </c>
    </row>
    <row r="1407" customFormat="false" ht="15" hidden="false" customHeight="true" outlineLevel="0" collapsed="false">
      <c r="A1407" s="150" t="s">
        <v>4711</v>
      </c>
      <c r="B1407" s="150"/>
      <c r="C1407" s="133" t="s">
        <v>4058</v>
      </c>
    </row>
    <row r="1408" customFormat="false" ht="15" hidden="false" customHeight="true" outlineLevel="0" collapsed="false">
      <c r="A1408" s="150" t="s">
        <v>4316</v>
      </c>
      <c r="B1408" s="150"/>
      <c r="C1408" s="133" t="s">
        <v>4063</v>
      </c>
    </row>
    <row r="1409" customFormat="false" ht="15" hidden="false" customHeight="true" outlineLevel="0" collapsed="false">
      <c r="A1409" s="150" t="s">
        <v>4715</v>
      </c>
      <c r="B1409" s="150"/>
      <c r="C1409" s="133" t="s">
        <v>4073</v>
      </c>
    </row>
    <row r="1410" customFormat="false" ht="15" hidden="false" customHeight="true" outlineLevel="0" collapsed="false">
      <c r="A1410" s="150" t="s">
        <v>4718</v>
      </c>
      <c r="B1410" s="150"/>
      <c r="C1410" s="133" t="s">
        <v>4073</v>
      </c>
    </row>
    <row r="1411" customFormat="false" ht="15" hidden="false" customHeight="true" outlineLevel="0" collapsed="false">
      <c r="A1411" s="150" t="s">
        <v>4720</v>
      </c>
      <c r="B1411" s="150"/>
      <c r="C1411" s="133" t="s">
        <v>4068</v>
      </c>
    </row>
    <row r="1412" customFormat="false" ht="15" hidden="false" customHeight="true" outlineLevel="0" collapsed="false">
      <c r="A1412" s="150" t="s">
        <v>4722</v>
      </c>
      <c r="B1412" s="150"/>
      <c r="C1412" s="133" t="s">
        <v>4073</v>
      </c>
    </row>
    <row r="1413" customFormat="false" ht="15" hidden="false" customHeight="true" outlineLevel="0" collapsed="false">
      <c r="A1413" s="150" t="s">
        <v>4724</v>
      </c>
      <c r="B1413" s="150"/>
      <c r="C1413" s="118"/>
    </row>
    <row r="1414" customFormat="false" ht="15" hidden="false" customHeight="true" outlineLevel="0" collapsed="false">
      <c r="A1414" s="150" t="s">
        <v>4725</v>
      </c>
      <c r="B1414" s="150"/>
      <c r="C1414" s="133" t="s">
        <v>4081</v>
      </c>
    </row>
    <row r="1415" customFormat="false" ht="24" hidden="false" customHeight="true" outlineLevel="0" collapsed="false">
      <c r="A1415" s="150" t="s">
        <v>4728</v>
      </c>
      <c r="B1415" s="150"/>
      <c r="C1415" s="133" t="s">
        <v>5022</v>
      </c>
    </row>
    <row r="1416" customFormat="false" ht="15" hidden="false" customHeight="true" outlineLevel="0" collapsed="false">
      <c r="A1416" s="150" t="s">
        <v>4730</v>
      </c>
      <c r="B1416" s="150"/>
      <c r="C1416" s="133" t="s">
        <v>4094</v>
      </c>
    </row>
    <row r="1417" customFormat="false" ht="24" hidden="false" customHeight="true" outlineLevel="0" collapsed="false">
      <c r="A1417" s="150" t="s">
        <v>4732</v>
      </c>
      <c r="B1417" s="150"/>
      <c r="C1417" s="133" t="s">
        <v>5023</v>
      </c>
    </row>
    <row r="1418" customFormat="false" ht="15" hidden="false" customHeight="true" outlineLevel="0" collapsed="false">
      <c r="A1418" s="150" t="s">
        <v>4734</v>
      </c>
      <c r="B1418" s="150"/>
      <c r="C1418" s="118"/>
    </row>
    <row r="1419" customFormat="false" ht="15" hidden="false" customHeight="true" outlineLevel="0" collapsed="false">
      <c r="A1419" s="150" t="s">
        <v>4735</v>
      </c>
      <c r="B1419" s="150"/>
      <c r="C1419" s="118"/>
    </row>
    <row r="1420" customFormat="false" ht="24" hidden="false" customHeight="true" outlineLevel="0" collapsed="false">
      <c r="A1420" s="150" t="s">
        <v>4736</v>
      </c>
      <c r="B1420" s="150"/>
      <c r="C1420" s="133" t="s">
        <v>5024</v>
      </c>
    </row>
    <row r="1421" customFormat="false" ht="24" hidden="false" customHeight="true" outlineLevel="0" collapsed="false">
      <c r="A1421" s="150" t="s">
        <v>4738</v>
      </c>
      <c r="B1421" s="150"/>
      <c r="C1421" s="133" t="s">
        <v>5025</v>
      </c>
    </row>
    <row r="1422" customFormat="false" ht="24" hidden="false" customHeight="true" outlineLevel="0" collapsed="false">
      <c r="A1422" s="150" t="s">
        <v>4740</v>
      </c>
      <c r="B1422" s="150"/>
      <c r="C1422" s="133" t="s">
        <v>5026</v>
      </c>
    </row>
    <row r="1423" customFormat="false" ht="24" hidden="false" customHeight="true" outlineLevel="0" collapsed="false">
      <c r="A1423" s="150" t="s">
        <v>4742</v>
      </c>
      <c r="B1423" s="150"/>
      <c r="C1423" s="133" t="s">
        <v>5027</v>
      </c>
    </row>
    <row r="1424" customFormat="false" ht="24" hidden="false" customHeight="true" outlineLevel="0" collapsed="false">
      <c r="A1424" s="150" t="s">
        <v>4745</v>
      </c>
      <c r="B1424" s="150"/>
      <c r="C1424" s="133" t="s">
        <v>5028</v>
      </c>
    </row>
    <row r="1425" customFormat="false" ht="15" hidden="false" customHeight="true" outlineLevel="0" collapsed="false">
      <c r="A1425" s="150" t="s">
        <v>5029</v>
      </c>
      <c r="B1425" s="150"/>
      <c r="C1425" s="133" t="s">
        <v>4153</v>
      </c>
    </row>
    <row r="1426" customFormat="false" ht="24" hidden="false" customHeight="true" outlineLevel="0" collapsed="false">
      <c r="A1426" s="150" t="s">
        <v>4749</v>
      </c>
      <c r="B1426" s="150"/>
      <c r="C1426" s="133" t="s">
        <v>5030</v>
      </c>
    </row>
    <row r="1427" customFormat="false" ht="15" hidden="false" customHeight="true" outlineLevel="0" collapsed="false">
      <c r="A1427" s="150" t="s">
        <v>4752</v>
      </c>
      <c r="B1427" s="150"/>
      <c r="C1427" s="133" t="s">
        <v>4165</v>
      </c>
    </row>
    <row r="1428" customFormat="false" ht="24" hidden="false" customHeight="true" outlineLevel="0" collapsed="false">
      <c r="A1428" s="150" t="s">
        <v>4754</v>
      </c>
      <c r="B1428" s="150"/>
      <c r="C1428" s="133" t="s">
        <v>5031</v>
      </c>
    </row>
    <row r="1429" customFormat="false" ht="15" hidden="false" customHeight="true" outlineLevel="0" collapsed="false">
      <c r="A1429" s="150" t="s">
        <v>4756</v>
      </c>
      <c r="B1429" s="150"/>
      <c r="C1429" s="118"/>
    </row>
    <row r="1430" customFormat="false" ht="15" hidden="false" customHeight="true" outlineLevel="0" collapsed="false">
      <c r="A1430" s="150" t="s">
        <v>5032</v>
      </c>
      <c r="B1430" s="150"/>
      <c r="C1430" s="133" t="s">
        <v>4176</v>
      </c>
    </row>
    <row r="1431" customFormat="false" ht="15" hidden="false" customHeight="true" outlineLevel="0" collapsed="false">
      <c r="A1431" s="150" t="s">
        <v>4760</v>
      </c>
      <c r="B1431" s="150"/>
      <c r="C1431" s="133" t="s">
        <v>4176</v>
      </c>
    </row>
    <row r="1432" customFormat="false" ht="15" hidden="false" customHeight="true" outlineLevel="0" collapsed="false">
      <c r="A1432" s="150" t="s">
        <v>4762</v>
      </c>
      <c r="B1432" s="150"/>
      <c r="C1432" s="133" t="s">
        <v>4176</v>
      </c>
    </row>
    <row r="1433" customFormat="false" ht="15" hidden="false" customHeight="true" outlineLevel="0" collapsed="false">
      <c r="A1433" s="150" t="s">
        <v>4764</v>
      </c>
      <c r="B1433" s="150"/>
      <c r="C1433" s="133" t="s">
        <v>4176</v>
      </c>
    </row>
    <row r="1434" customFormat="false" ht="15" hidden="false" customHeight="true" outlineLevel="0" collapsed="false">
      <c r="A1434" s="150" t="s">
        <v>4766</v>
      </c>
      <c r="B1434" s="150"/>
      <c r="C1434" s="133" t="s">
        <v>4176</v>
      </c>
    </row>
    <row r="1435" customFormat="false" ht="15" hidden="false" customHeight="true" outlineLevel="0" collapsed="false">
      <c r="A1435" s="150" t="s">
        <v>4767</v>
      </c>
      <c r="B1435" s="150"/>
      <c r="C1435" s="133" t="s">
        <v>4176</v>
      </c>
    </row>
    <row r="1436" customFormat="false" ht="15" hidden="false" customHeight="true" outlineLevel="0" collapsed="false">
      <c r="A1436" s="150" t="s">
        <v>4768</v>
      </c>
      <c r="B1436" s="150"/>
      <c r="C1436" s="133" t="s">
        <v>4176</v>
      </c>
    </row>
    <row r="1437" customFormat="false" ht="15" hidden="false" customHeight="true" outlineLevel="0" collapsed="false">
      <c r="A1437" s="150" t="s">
        <v>4769</v>
      </c>
      <c r="B1437" s="150"/>
      <c r="C1437" s="118"/>
    </row>
    <row r="1438" customFormat="false" ht="15" hidden="false" customHeight="true" outlineLevel="0" collapsed="false">
      <c r="A1438" s="150" t="s">
        <v>5033</v>
      </c>
      <c r="B1438" s="150"/>
      <c r="C1438" s="133" t="s">
        <v>4182</v>
      </c>
    </row>
    <row r="1439" customFormat="false" ht="15" hidden="false" customHeight="true" outlineLevel="0" collapsed="false">
      <c r="A1439" s="150" t="s">
        <v>5034</v>
      </c>
      <c r="B1439" s="150"/>
      <c r="C1439" s="133" t="s">
        <v>4182</v>
      </c>
    </row>
    <row r="1440" customFormat="false" ht="15" hidden="false" customHeight="true" outlineLevel="0" collapsed="false">
      <c r="A1440" s="150" t="s">
        <v>5035</v>
      </c>
      <c r="B1440" s="150"/>
      <c r="C1440" s="133" t="s">
        <v>4186</v>
      </c>
    </row>
    <row r="1441" customFormat="false" ht="15" hidden="false" customHeight="true" outlineLevel="0" collapsed="false">
      <c r="A1441" s="150" t="s">
        <v>5036</v>
      </c>
      <c r="B1441" s="150"/>
      <c r="C1441" s="133" t="s">
        <v>4191</v>
      </c>
    </row>
    <row r="1442" customFormat="false" ht="24" hidden="false" customHeight="true" outlineLevel="0" collapsed="false">
      <c r="A1442" s="150" t="s">
        <v>5037</v>
      </c>
      <c r="B1442" s="150"/>
      <c r="C1442" s="133" t="s">
        <v>5038</v>
      </c>
    </row>
    <row r="1443" customFormat="false" ht="15" hidden="false" customHeight="true" outlineLevel="0" collapsed="false">
      <c r="A1443" s="150" t="s">
        <v>5039</v>
      </c>
      <c r="B1443" s="150"/>
      <c r="C1443" s="133" t="s">
        <v>4205</v>
      </c>
    </row>
    <row r="1444" customFormat="false" ht="15" hidden="false" customHeight="true" outlineLevel="0" collapsed="false">
      <c r="A1444" s="150" t="s">
        <v>4784</v>
      </c>
      <c r="B1444" s="150"/>
      <c r="C1444" s="133" t="s">
        <v>4210</v>
      </c>
    </row>
    <row r="1445" customFormat="false" ht="15" hidden="false" customHeight="true" outlineLevel="0" collapsed="false">
      <c r="A1445" s="150" t="s">
        <v>5040</v>
      </c>
      <c r="B1445" s="150"/>
      <c r="C1445" s="133" t="s">
        <v>4210</v>
      </c>
    </row>
    <row r="1446" customFormat="false" ht="15" hidden="false" customHeight="true" outlineLevel="0" collapsed="false">
      <c r="A1446" s="150" t="s">
        <v>4794</v>
      </c>
      <c r="B1446" s="150"/>
      <c r="C1446" s="118"/>
    </row>
    <row r="1447" customFormat="false" ht="15" hidden="false" customHeight="true" outlineLevel="0" collapsed="false">
      <c r="A1447" s="150" t="s">
        <v>4795</v>
      </c>
      <c r="B1447" s="150"/>
      <c r="C1447" s="133" t="s">
        <v>4218</v>
      </c>
    </row>
    <row r="1448" customFormat="false" ht="15" hidden="false" customHeight="true" outlineLevel="0" collapsed="false">
      <c r="A1448" s="150" t="s">
        <v>4798</v>
      </c>
      <c r="B1448" s="150"/>
      <c r="C1448" s="118"/>
    </row>
    <row r="1449" customFormat="false" ht="15" hidden="false" customHeight="true" outlineLevel="0" collapsed="false">
      <c r="A1449" s="150" t="s">
        <v>2553</v>
      </c>
      <c r="B1449" s="150"/>
      <c r="C1449" s="133" t="s">
        <v>4223</v>
      </c>
    </row>
    <row r="1450" customFormat="false" ht="15" hidden="false" customHeight="true" outlineLevel="0" collapsed="false">
      <c r="A1450" s="150" t="s">
        <v>4800</v>
      </c>
      <c r="B1450" s="150"/>
      <c r="C1450" s="133" t="s">
        <v>4223</v>
      </c>
    </row>
    <row r="1451" customFormat="false" ht="15" hidden="false" customHeight="true" outlineLevel="0" collapsed="false">
      <c r="A1451" s="150" t="s">
        <v>3670</v>
      </c>
      <c r="B1451" s="150"/>
      <c r="C1451" s="133" t="s">
        <v>4223</v>
      </c>
    </row>
    <row r="1452" customFormat="false" ht="15" hidden="false" customHeight="true" outlineLevel="0" collapsed="false">
      <c r="A1452" s="150" t="s">
        <v>4805</v>
      </c>
      <c r="B1452" s="150"/>
      <c r="C1452" s="133" t="s">
        <v>4223</v>
      </c>
    </row>
    <row r="1453" customFormat="false" ht="15" hidden="false" customHeight="true" outlineLevel="0" collapsed="false">
      <c r="A1453" s="150" t="s">
        <v>4806</v>
      </c>
      <c r="B1453" s="150"/>
      <c r="C1453" s="133" t="s">
        <v>4223</v>
      </c>
    </row>
    <row r="1454" customFormat="false" ht="15" hidden="false" customHeight="true" outlineLevel="0" collapsed="false">
      <c r="A1454" s="150" t="s">
        <v>4808</v>
      </c>
      <c r="B1454" s="150"/>
      <c r="C1454" s="133" t="s">
        <v>4223</v>
      </c>
    </row>
    <row r="1455" customFormat="false" ht="15" hidden="false" customHeight="true" outlineLevel="0" collapsed="false">
      <c r="A1455" s="150" t="s">
        <v>4810</v>
      </c>
      <c r="B1455" s="150"/>
      <c r="C1455" s="133" t="s">
        <v>4223</v>
      </c>
    </row>
    <row r="1456" customFormat="false" ht="15" hidden="false" customHeight="true" outlineLevel="0" collapsed="false">
      <c r="A1456" s="150" t="s">
        <v>4812</v>
      </c>
      <c r="B1456" s="150"/>
      <c r="C1456" s="133" t="s">
        <v>4223</v>
      </c>
    </row>
    <row r="1457" customFormat="false" ht="15" hidden="false" customHeight="true" outlineLevel="0" collapsed="false">
      <c r="A1457" s="150" t="s">
        <v>4813</v>
      </c>
      <c r="B1457" s="150"/>
      <c r="C1457" s="118"/>
    </row>
    <row r="1458" customFormat="false" ht="24" hidden="false" customHeight="true" outlineLevel="0" collapsed="false">
      <c r="A1458" s="150" t="s">
        <v>4814</v>
      </c>
      <c r="B1458" s="150"/>
      <c r="C1458" s="133" t="s">
        <v>5041</v>
      </c>
    </row>
    <row r="1459" customFormat="false" ht="24" hidden="false" customHeight="true" outlineLevel="0" collapsed="false">
      <c r="A1459" s="150" t="s">
        <v>4816</v>
      </c>
      <c r="B1459" s="150"/>
      <c r="C1459" s="133" t="s">
        <v>5042</v>
      </c>
    </row>
    <row r="1460" customFormat="false" ht="24" hidden="false" customHeight="true" outlineLevel="0" collapsed="false">
      <c r="A1460" s="150" t="s">
        <v>3670</v>
      </c>
      <c r="B1460" s="150"/>
      <c r="C1460" s="133" t="s">
        <v>5042</v>
      </c>
    </row>
    <row r="1461" customFormat="false" ht="15" hidden="false" customHeight="true" outlineLevel="0" collapsed="false">
      <c r="A1461" s="150" t="s">
        <v>4819</v>
      </c>
      <c r="B1461" s="150"/>
      <c r="C1461" s="133" t="s">
        <v>4242</v>
      </c>
    </row>
    <row r="1462" customFormat="false" ht="15" hidden="false" customHeight="true" outlineLevel="0" collapsed="false">
      <c r="A1462" s="150" t="s">
        <v>4821</v>
      </c>
      <c r="B1462" s="150"/>
      <c r="C1462" s="133" t="s">
        <v>4246</v>
      </c>
    </row>
    <row r="1463" customFormat="false" ht="15" hidden="false" customHeight="true" outlineLevel="0" collapsed="false">
      <c r="A1463" s="150" t="s">
        <v>4822</v>
      </c>
      <c r="B1463" s="150"/>
      <c r="C1463" s="118"/>
    </row>
    <row r="1464" customFormat="false" ht="15" hidden="false" customHeight="true" outlineLevel="0" collapsed="false">
      <c r="A1464" s="150" t="s">
        <v>4823</v>
      </c>
      <c r="B1464" s="150"/>
      <c r="C1464" s="133" t="s">
        <v>4251</v>
      </c>
    </row>
    <row r="1465" customFormat="false" ht="15" hidden="false" customHeight="true" outlineLevel="0" collapsed="false">
      <c r="A1465" s="150" t="s">
        <v>2589</v>
      </c>
      <c r="B1465" s="150"/>
      <c r="C1465" s="133" t="s">
        <v>4256</v>
      </c>
    </row>
    <row r="1466" customFormat="false" ht="15" hidden="false" customHeight="true" outlineLevel="0" collapsed="false">
      <c r="A1466" s="150" t="s">
        <v>5043</v>
      </c>
      <c r="B1466" s="150"/>
      <c r="C1466" s="133" t="s">
        <v>4275</v>
      </c>
    </row>
    <row r="1467" customFormat="false" ht="15" hidden="false" customHeight="true" outlineLevel="0" collapsed="false">
      <c r="A1467" s="150" t="s">
        <v>5044</v>
      </c>
      <c r="B1467" s="150"/>
      <c r="C1467" s="133" t="s">
        <v>4263</v>
      </c>
    </row>
    <row r="1468" customFormat="false" ht="15" hidden="false" customHeight="true" outlineLevel="0" collapsed="false">
      <c r="A1468" s="150" t="s">
        <v>5045</v>
      </c>
      <c r="B1468" s="150"/>
      <c r="C1468" s="133" t="s">
        <v>4267</v>
      </c>
    </row>
    <row r="1469" customFormat="false" ht="15" hidden="false" customHeight="true" outlineLevel="0" collapsed="false">
      <c r="A1469" s="150" t="s">
        <v>5046</v>
      </c>
      <c r="B1469" s="150"/>
      <c r="C1469" s="133" t="s">
        <v>4271</v>
      </c>
    </row>
    <row r="1470" customFormat="false" ht="15" hidden="false" customHeight="true" outlineLevel="0" collapsed="false">
      <c r="A1470" s="150" t="s">
        <v>4836</v>
      </c>
      <c r="B1470" s="150"/>
      <c r="C1470" s="118"/>
    </row>
    <row r="1471" customFormat="false" ht="24" hidden="false" customHeight="true" outlineLevel="0" collapsed="false">
      <c r="A1471" s="150" t="s">
        <v>4837</v>
      </c>
      <c r="B1471" s="150"/>
      <c r="C1471" s="133" t="s">
        <v>4367</v>
      </c>
    </row>
    <row r="1472" customFormat="false" ht="15" hidden="false" customHeight="true" outlineLevel="0" collapsed="false">
      <c r="A1472" s="150" t="s">
        <v>4841</v>
      </c>
      <c r="B1472" s="150"/>
      <c r="C1472" s="118"/>
    </row>
    <row r="1473" customFormat="false" ht="15" hidden="false" customHeight="true" outlineLevel="0" collapsed="false">
      <c r="A1473" s="150" t="s">
        <v>4842</v>
      </c>
      <c r="B1473" s="150"/>
      <c r="C1473" s="133" t="s">
        <v>4374</v>
      </c>
    </row>
    <row r="1474" customFormat="false" ht="15" hidden="false" customHeight="true" outlineLevel="0" collapsed="false">
      <c r="A1474" s="150" t="s">
        <v>4844</v>
      </c>
      <c r="B1474" s="150"/>
      <c r="C1474" s="118"/>
    </row>
    <row r="1475" customFormat="false" ht="15" hidden="false" customHeight="true" outlineLevel="0" collapsed="false">
      <c r="A1475" s="150" t="s">
        <v>5047</v>
      </c>
      <c r="B1475" s="150"/>
      <c r="C1475" s="133" t="s">
        <v>4305</v>
      </c>
    </row>
    <row r="1476" customFormat="false" ht="15" hidden="false" customHeight="true" outlineLevel="0" collapsed="false">
      <c r="A1476" s="150" t="s">
        <v>4849</v>
      </c>
      <c r="B1476" s="150"/>
      <c r="C1476" s="133" t="s">
        <v>4310</v>
      </c>
    </row>
    <row r="1477" customFormat="false" ht="15" hidden="false" customHeight="true" outlineLevel="0" collapsed="false">
      <c r="A1477" s="150" t="s">
        <v>4851</v>
      </c>
      <c r="B1477" s="150"/>
      <c r="C1477" s="133" t="s">
        <v>4315</v>
      </c>
    </row>
    <row r="1478" customFormat="false" ht="15" hidden="false" customHeight="true" outlineLevel="0" collapsed="false">
      <c r="A1478" s="150" t="s">
        <v>4855</v>
      </c>
      <c r="B1478" s="150"/>
      <c r="C1478" s="133" t="s">
        <v>5048</v>
      </c>
    </row>
    <row r="1479" customFormat="false" ht="15" hidden="false" customHeight="true" outlineLevel="0" collapsed="false">
      <c r="A1479" s="150" t="s">
        <v>4857</v>
      </c>
      <c r="B1479" s="150"/>
      <c r="C1479" s="133" t="s">
        <v>4329</v>
      </c>
    </row>
    <row r="1480" customFormat="false" ht="15" hidden="false" customHeight="true" outlineLevel="0" collapsed="false">
      <c r="A1480" s="150" t="s">
        <v>4861</v>
      </c>
      <c r="B1480" s="150"/>
      <c r="C1480" s="133" t="s">
        <v>5049</v>
      </c>
    </row>
    <row r="1481" customFormat="false" ht="15" hidden="false" customHeight="true" outlineLevel="0" collapsed="false">
      <c r="A1481" s="150" t="s">
        <v>4863</v>
      </c>
      <c r="B1481" s="150"/>
      <c r="C1481" s="133" t="s">
        <v>4329</v>
      </c>
    </row>
    <row r="1482" customFormat="false" ht="15" hidden="false" customHeight="true" outlineLevel="0" collapsed="false">
      <c r="A1482" s="150" t="s">
        <v>4865</v>
      </c>
      <c r="B1482" s="150"/>
      <c r="C1482" s="118"/>
    </row>
    <row r="1483" customFormat="false" ht="24" hidden="false" customHeight="true" outlineLevel="0" collapsed="false">
      <c r="A1483" s="150" t="s">
        <v>4866</v>
      </c>
      <c r="B1483" s="150"/>
      <c r="C1483" s="133" t="s">
        <v>5050</v>
      </c>
    </row>
    <row r="1484" customFormat="false" ht="15" hidden="false" customHeight="true" outlineLevel="0" collapsed="false">
      <c r="A1484" s="150" t="s">
        <v>4868</v>
      </c>
      <c r="B1484" s="150"/>
      <c r="C1484" s="133" t="s">
        <v>4355</v>
      </c>
    </row>
    <row r="1485" customFormat="false" ht="15" hidden="false" customHeight="true" outlineLevel="0" collapsed="false">
      <c r="A1485" s="150" t="s">
        <v>4870</v>
      </c>
      <c r="B1485" s="150"/>
      <c r="C1485" s="133" t="s">
        <v>4359</v>
      </c>
    </row>
    <row r="1486" customFormat="false" ht="15" hidden="false" customHeight="true" outlineLevel="0" collapsed="false">
      <c r="A1486" s="150" t="s">
        <v>4872</v>
      </c>
      <c r="B1486" s="150"/>
      <c r="C1486" s="133" t="s">
        <v>4364</v>
      </c>
    </row>
    <row r="1487" customFormat="false" ht="15" hidden="false" customHeight="true" outlineLevel="0" collapsed="false">
      <c r="A1487" s="150" t="s">
        <v>4875</v>
      </c>
      <c r="B1487" s="150"/>
      <c r="C1487" s="133" t="s">
        <v>4341</v>
      </c>
    </row>
    <row r="1488" customFormat="false" ht="15" hidden="false" customHeight="true" outlineLevel="0" collapsed="false">
      <c r="A1488" s="150" t="s">
        <v>4370</v>
      </c>
      <c r="B1488" s="150"/>
      <c r="C1488" s="133" t="s">
        <v>4371</v>
      </c>
    </row>
    <row r="1489" customFormat="false" ht="15" hidden="false" customHeight="false" outlineLevel="0" collapsed="false">
      <c r="A1489" s="150" t="s">
        <v>4883</v>
      </c>
      <c r="B1489" s="150" t="s">
        <v>4884</v>
      </c>
      <c r="C1489" s="133" t="s">
        <v>170</v>
      </c>
    </row>
    <row r="1490" customFormat="false" ht="22.35" hidden="false" customHeight="false" outlineLevel="0" collapsed="false">
      <c r="A1490" s="150" t="s">
        <v>4886</v>
      </c>
      <c r="B1490" s="150" t="s">
        <v>4887</v>
      </c>
      <c r="C1490" s="133" t="s">
        <v>5051</v>
      </c>
    </row>
    <row r="1491" customFormat="false" ht="15" hidden="false" customHeight="false" outlineLevel="0" collapsed="false">
      <c r="A1491" s="150" t="s">
        <v>4889</v>
      </c>
      <c r="B1491" s="150" t="s">
        <v>3325</v>
      </c>
      <c r="C1491" s="133" t="s">
        <v>5052</v>
      </c>
    </row>
    <row r="1492" customFormat="false" ht="15" hidden="false" customHeight="false" outlineLevel="0" collapsed="false">
      <c r="A1492" s="150" t="s">
        <v>4892</v>
      </c>
      <c r="B1492" s="150" t="s">
        <v>3329</v>
      </c>
      <c r="C1492" s="133" t="s">
        <v>5052</v>
      </c>
    </row>
    <row r="1493" customFormat="false" ht="22.35" hidden="false" customHeight="false" outlineLevel="0" collapsed="false">
      <c r="A1493" s="150" t="s">
        <v>4893</v>
      </c>
      <c r="B1493" s="150" t="s">
        <v>4894</v>
      </c>
      <c r="C1493" s="133" t="s">
        <v>3374</v>
      </c>
    </row>
    <row r="1494" customFormat="false" ht="22.35" hidden="false" customHeight="false" outlineLevel="0" collapsed="false">
      <c r="A1494" s="150" t="s">
        <v>4896</v>
      </c>
      <c r="B1494" s="150" t="s">
        <v>4897</v>
      </c>
      <c r="C1494" s="133" t="s">
        <v>3374</v>
      </c>
    </row>
    <row r="1495" customFormat="false" ht="22.35" hidden="false" customHeight="false" outlineLevel="0" collapsed="false">
      <c r="A1495" s="150" t="s">
        <v>4898</v>
      </c>
      <c r="B1495" s="150" t="s">
        <v>4899</v>
      </c>
      <c r="C1495" s="133" t="s">
        <v>3374</v>
      </c>
    </row>
    <row r="1496" customFormat="false" ht="22.35" hidden="false" customHeight="false" outlineLevel="0" collapsed="false">
      <c r="A1496" s="150" t="s">
        <v>4900</v>
      </c>
      <c r="B1496" s="150" t="s">
        <v>4901</v>
      </c>
      <c r="C1496" s="133" t="s">
        <v>3374</v>
      </c>
    </row>
    <row r="1497" customFormat="false" ht="15" hidden="false" customHeight="false" outlineLevel="0" collapsed="false">
      <c r="A1497" s="150" t="s">
        <v>4902</v>
      </c>
      <c r="B1497" s="150" t="s">
        <v>4903</v>
      </c>
      <c r="C1497" s="133" t="s">
        <v>4282</v>
      </c>
    </row>
    <row r="1498" customFormat="false" ht="32.8" hidden="false" customHeight="false" outlineLevel="0" collapsed="false">
      <c r="A1498" s="150" t="s">
        <v>4905</v>
      </c>
      <c r="B1498" s="150" t="s">
        <v>4906</v>
      </c>
      <c r="C1498" s="133" t="s">
        <v>4282</v>
      </c>
    </row>
    <row r="1499" customFormat="false" ht="15" hidden="false" customHeight="false" outlineLevel="0" collapsed="false">
      <c r="A1499" s="150" t="s">
        <v>4907</v>
      </c>
      <c r="B1499" s="150" t="s">
        <v>4908</v>
      </c>
      <c r="C1499" s="133" t="s">
        <v>1399</v>
      </c>
    </row>
    <row r="1500" customFormat="false" ht="15" hidden="false" customHeight="false" outlineLevel="0" collapsed="false">
      <c r="A1500" s="150" t="s">
        <v>4910</v>
      </c>
      <c r="B1500" s="150" t="s">
        <v>4911</v>
      </c>
      <c r="C1500" s="133" t="s">
        <v>1399</v>
      </c>
    </row>
    <row r="1501" customFormat="false" ht="22.35" hidden="false" customHeight="false" outlineLevel="0" collapsed="false">
      <c r="A1501" s="150" t="s">
        <v>4912</v>
      </c>
      <c r="B1501" s="150" t="s">
        <v>4913</v>
      </c>
      <c r="C1501" s="133" t="s">
        <v>1399</v>
      </c>
    </row>
    <row r="1502" customFormat="false" ht="15" hidden="false" customHeight="false" outlineLevel="0" collapsed="false">
      <c r="A1502" s="150" t="s">
        <v>4915</v>
      </c>
      <c r="B1502" s="150" t="s">
        <v>4916</v>
      </c>
      <c r="C1502" s="133" t="s">
        <v>4334</v>
      </c>
    </row>
    <row r="1503" customFormat="false" ht="15" hidden="false" customHeight="false" outlineLevel="0" collapsed="false">
      <c r="A1503" s="150" t="s">
        <v>4918</v>
      </c>
      <c r="B1503" s="150" t="s">
        <v>4919</v>
      </c>
      <c r="C1503" s="133" t="s">
        <v>4334</v>
      </c>
    </row>
    <row r="1504" customFormat="false" ht="32.8" hidden="false" customHeight="false" outlineLevel="0" collapsed="false">
      <c r="A1504" s="150" t="s">
        <v>4920</v>
      </c>
      <c r="B1504" s="150" t="s">
        <v>4921</v>
      </c>
      <c r="C1504" s="133" t="s">
        <v>4334</v>
      </c>
    </row>
    <row r="1505" customFormat="false" ht="15" hidden="false" customHeight="false" outlineLevel="0" collapsed="false">
      <c r="A1505" s="147"/>
      <c r="B1505" s="147"/>
      <c r="C1505" s="147"/>
    </row>
    <row r="1506" customFormat="false" ht="15" hidden="false" customHeight="false" outlineLevel="0" collapsed="false">
      <c r="A1506" s="155"/>
      <c r="B1506" s="147"/>
      <c r="C1506" s="147"/>
    </row>
    <row r="1507" customFormat="false" ht="15" hidden="false" customHeight="false" outlineLevel="0" collapsed="false">
      <c r="A1507" s="147"/>
      <c r="B1507" s="147"/>
      <c r="C1507" s="147"/>
    </row>
    <row r="1508" customFormat="false" ht="15" hidden="false" customHeight="false" outlineLevel="0" collapsed="false">
      <c r="A1508" s="131"/>
      <c r="B1508" s="147"/>
      <c r="C1508" s="147"/>
    </row>
    <row r="1509" customFormat="false" ht="68.65" hidden="false" customHeight="false" outlineLevel="0" collapsed="false">
      <c r="A1509" s="131" t="s">
        <v>5053</v>
      </c>
      <c r="B1509" s="147"/>
      <c r="C1509" s="147"/>
    </row>
    <row r="2384" customFormat="false" ht="24" hidden="false" customHeight="true" outlineLevel="0" collapsed="false"/>
    <row r="2517" customFormat="false" ht="24" hidden="false" customHeight="true" outlineLevel="0" collapsed="false"/>
  </sheetData>
  <mergeCells count="1358">
    <mergeCell ref="A293:C293"/>
    <mergeCell ref="E293:G293"/>
    <mergeCell ref="E300:G300"/>
    <mergeCell ref="E301:E303"/>
    <mergeCell ref="F301:F303"/>
    <mergeCell ref="E304:G304"/>
    <mergeCell ref="E308:G308"/>
    <mergeCell ref="E309:E311"/>
    <mergeCell ref="F309:F311"/>
    <mergeCell ref="E312:G312"/>
    <mergeCell ref="E341:G341"/>
    <mergeCell ref="E343:G343"/>
    <mergeCell ref="A345:C345"/>
    <mergeCell ref="E345:G345"/>
    <mergeCell ref="A347:C347"/>
    <mergeCell ref="E347:G347"/>
    <mergeCell ref="E349:G349"/>
    <mergeCell ref="E351:G351"/>
    <mergeCell ref="A352:C352"/>
    <mergeCell ref="E353:G353"/>
    <mergeCell ref="E355:G355"/>
    <mergeCell ref="E357:G357"/>
    <mergeCell ref="E359:G359"/>
    <mergeCell ref="E368:G368"/>
    <mergeCell ref="E370:G370"/>
    <mergeCell ref="E372:G372"/>
    <mergeCell ref="E374:G374"/>
    <mergeCell ref="E376:G376"/>
    <mergeCell ref="E378:G378"/>
    <mergeCell ref="E382:G382"/>
    <mergeCell ref="E402:G402"/>
    <mergeCell ref="A404:C404"/>
    <mergeCell ref="E404:G404"/>
    <mergeCell ref="A408:C408"/>
    <mergeCell ref="A410:C410"/>
    <mergeCell ref="A412:C412"/>
    <mergeCell ref="A414:C414"/>
    <mergeCell ref="A417:C417"/>
    <mergeCell ref="E418:G418"/>
    <mergeCell ref="A419:C419"/>
    <mergeCell ref="E419:E423"/>
    <mergeCell ref="F419:F423"/>
    <mergeCell ref="E424:G424"/>
    <mergeCell ref="A427:C427"/>
    <mergeCell ref="A429:C429"/>
    <mergeCell ref="A431:C431"/>
    <mergeCell ref="A433:C433"/>
    <mergeCell ref="A435:C435"/>
    <mergeCell ref="A437:C437"/>
    <mergeCell ref="A482:C482"/>
    <mergeCell ref="A484:C484"/>
    <mergeCell ref="E489:E492"/>
    <mergeCell ref="E506:E507"/>
    <mergeCell ref="E513:F513"/>
    <mergeCell ref="E514:G514"/>
    <mergeCell ref="E515:F515"/>
    <mergeCell ref="E516:F516"/>
    <mergeCell ref="E517:G517"/>
    <mergeCell ref="A518:C518"/>
    <mergeCell ref="E518:F518"/>
    <mergeCell ref="E519:G519"/>
    <mergeCell ref="E520:F520"/>
    <mergeCell ref="E521:G521"/>
    <mergeCell ref="E522:F522"/>
    <mergeCell ref="E523:G523"/>
    <mergeCell ref="E524:F524"/>
    <mergeCell ref="E525:F525"/>
    <mergeCell ref="E526:F526"/>
    <mergeCell ref="E527:F527"/>
    <mergeCell ref="E528:F528"/>
    <mergeCell ref="E529:G529"/>
    <mergeCell ref="E530:F530"/>
    <mergeCell ref="E531:F531"/>
    <mergeCell ref="E532:G532"/>
    <mergeCell ref="E533:F533"/>
    <mergeCell ref="E534:F534"/>
    <mergeCell ref="E535:G535"/>
    <mergeCell ref="E536:F536"/>
    <mergeCell ref="E537:F537"/>
    <mergeCell ref="E538:G538"/>
    <mergeCell ref="E539:F539"/>
    <mergeCell ref="E540:G540"/>
    <mergeCell ref="E541:G541"/>
    <mergeCell ref="E542:F542"/>
    <mergeCell ref="E543:F543"/>
    <mergeCell ref="E544:F544"/>
    <mergeCell ref="E545:F545"/>
    <mergeCell ref="E546:G546"/>
    <mergeCell ref="E547:F547"/>
    <mergeCell ref="E548:F548"/>
    <mergeCell ref="E549:G549"/>
    <mergeCell ref="E550:F550"/>
    <mergeCell ref="E551:F551"/>
    <mergeCell ref="E552:F552"/>
    <mergeCell ref="E553:F553"/>
    <mergeCell ref="E554:F554"/>
    <mergeCell ref="E555:F555"/>
    <mergeCell ref="E556:G556"/>
    <mergeCell ref="E557:G557"/>
    <mergeCell ref="E558:F558"/>
    <mergeCell ref="E559:F559"/>
    <mergeCell ref="E560:F560"/>
    <mergeCell ref="E561:F561"/>
    <mergeCell ref="E562:F562"/>
    <mergeCell ref="E563:F563"/>
    <mergeCell ref="E564:F564"/>
    <mergeCell ref="E565:F565"/>
    <mergeCell ref="E566:F566"/>
    <mergeCell ref="E567:G567"/>
    <mergeCell ref="E568:F568"/>
    <mergeCell ref="E569:F569"/>
    <mergeCell ref="E570:F570"/>
    <mergeCell ref="E571:F571"/>
    <mergeCell ref="E572:F572"/>
    <mergeCell ref="E573:F573"/>
    <mergeCell ref="E574:F574"/>
    <mergeCell ref="E575:F575"/>
    <mergeCell ref="E576:F576"/>
    <mergeCell ref="E577:F577"/>
    <mergeCell ref="E578:G578"/>
    <mergeCell ref="E579:F579"/>
    <mergeCell ref="E580:F580"/>
    <mergeCell ref="E581:F581"/>
    <mergeCell ref="E582:G582"/>
    <mergeCell ref="E583:F583"/>
    <mergeCell ref="E584:F584"/>
    <mergeCell ref="E585:F585"/>
    <mergeCell ref="A586:C586"/>
    <mergeCell ref="E586:G586"/>
    <mergeCell ref="A587:C587"/>
    <mergeCell ref="E587:F587"/>
    <mergeCell ref="E588:F588"/>
    <mergeCell ref="E589:F589"/>
    <mergeCell ref="E590:G590"/>
    <mergeCell ref="E591:F591"/>
    <mergeCell ref="A592:C592"/>
    <mergeCell ref="E592:F592"/>
    <mergeCell ref="E593:F593"/>
    <mergeCell ref="A594:C594"/>
    <mergeCell ref="E594:F594"/>
    <mergeCell ref="E595:F595"/>
    <mergeCell ref="E596:F596"/>
    <mergeCell ref="E597:F597"/>
    <mergeCell ref="A598:C598"/>
    <mergeCell ref="E598:F598"/>
    <mergeCell ref="A599:C599"/>
    <mergeCell ref="E599:G599"/>
    <mergeCell ref="E600:F600"/>
    <mergeCell ref="E601:F601"/>
    <mergeCell ref="A602:C602"/>
    <mergeCell ref="E602:F602"/>
    <mergeCell ref="E603:G603"/>
    <mergeCell ref="A604:C604"/>
    <mergeCell ref="E604:F604"/>
    <mergeCell ref="E605:F605"/>
    <mergeCell ref="E606:F606"/>
    <mergeCell ref="E607:F607"/>
    <mergeCell ref="E608:F608"/>
    <mergeCell ref="A609:C609"/>
    <mergeCell ref="E609:G609"/>
    <mergeCell ref="E610:F610"/>
    <mergeCell ref="A611:C611"/>
    <mergeCell ref="E611:G611"/>
    <mergeCell ref="E612:F613"/>
    <mergeCell ref="E614:F615"/>
    <mergeCell ref="E616:F617"/>
    <mergeCell ref="E618:F618"/>
    <mergeCell ref="E619:F619"/>
    <mergeCell ref="E620:F621"/>
    <mergeCell ref="E622:G622"/>
    <mergeCell ref="E623:F623"/>
    <mergeCell ref="E624:F624"/>
    <mergeCell ref="E625:F625"/>
    <mergeCell ref="E626:F626"/>
    <mergeCell ref="E627:F628"/>
    <mergeCell ref="A629:C629"/>
    <mergeCell ref="E629:F631"/>
    <mergeCell ref="A631:C631"/>
    <mergeCell ref="E632:G632"/>
    <mergeCell ref="E633:F633"/>
    <mergeCell ref="E634:F635"/>
    <mergeCell ref="E636:F636"/>
    <mergeCell ref="E637:F638"/>
    <mergeCell ref="E639:F639"/>
    <mergeCell ref="E640:G640"/>
    <mergeCell ref="E641:F642"/>
    <mergeCell ref="E643:F644"/>
    <mergeCell ref="E645:F645"/>
    <mergeCell ref="E646:F646"/>
    <mergeCell ref="E647:F647"/>
    <mergeCell ref="E648:F648"/>
    <mergeCell ref="E649:F649"/>
    <mergeCell ref="E650:G650"/>
    <mergeCell ref="E651:F651"/>
    <mergeCell ref="E652:G652"/>
    <mergeCell ref="E653:G653"/>
    <mergeCell ref="E654:G654"/>
    <mergeCell ref="E655:G655"/>
    <mergeCell ref="E656:F656"/>
    <mergeCell ref="E657:F658"/>
    <mergeCell ref="E659:G659"/>
    <mergeCell ref="E660:F660"/>
    <mergeCell ref="E661:G661"/>
    <mergeCell ref="E662:F662"/>
    <mergeCell ref="E663:F663"/>
    <mergeCell ref="E664:F664"/>
    <mergeCell ref="E665:G665"/>
    <mergeCell ref="E666:F666"/>
    <mergeCell ref="E667:G667"/>
    <mergeCell ref="E668:F669"/>
    <mergeCell ref="E670:F670"/>
    <mergeCell ref="E671:F672"/>
    <mergeCell ref="E673:G673"/>
    <mergeCell ref="E674:F675"/>
    <mergeCell ref="E676:F676"/>
    <mergeCell ref="E677:G677"/>
    <mergeCell ref="E678:F678"/>
    <mergeCell ref="E679:F679"/>
    <mergeCell ref="E680:G680"/>
    <mergeCell ref="E681:F681"/>
    <mergeCell ref="E682:F683"/>
    <mergeCell ref="E684:F684"/>
    <mergeCell ref="E685:F685"/>
    <mergeCell ref="E686:F687"/>
    <mergeCell ref="E688:F689"/>
    <mergeCell ref="E690:G690"/>
    <mergeCell ref="E691:G691"/>
    <mergeCell ref="E692:F693"/>
    <mergeCell ref="E694:F694"/>
    <mergeCell ref="E695:F695"/>
    <mergeCell ref="E696:F696"/>
    <mergeCell ref="E697:G697"/>
    <mergeCell ref="E698:F698"/>
    <mergeCell ref="E699:F699"/>
    <mergeCell ref="E700:G700"/>
    <mergeCell ref="E701:F701"/>
    <mergeCell ref="E702:F702"/>
    <mergeCell ref="E703:F703"/>
    <mergeCell ref="E704:F704"/>
    <mergeCell ref="E705:F705"/>
    <mergeCell ref="E706:F707"/>
    <mergeCell ref="E708:F708"/>
    <mergeCell ref="E709:F710"/>
    <mergeCell ref="E711:F712"/>
    <mergeCell ref="E713:F713"/>
    <mergeCell ref="E714:F714"/>
    <mergeCell ref="E715:F715"/>
    <mergeCell ref="E716:F716"/>
    <mergeCell ref="E717:F717"/>
    <mergeCell ref="E718:G718"/>
    <mergeCell ref="E719:F719"/>
    <mergeCell ref="E720:F720"/>
    <mergeCell ref="E721:G721"/>
    <mergeCell ref="E722:F722"/>
    <mergeCell ref="E723:F723"/>
    <mergeCell ref="E724:F724"/>
    <mergeCell ref="E725:G725"/>
    <mergeCell ref="E726:F726"/>
    <mergeCell ref="E727:F727"/>
    <mergeCell ref="E728:F728"/>
    <mergeCell ref="E729:F729"/>
    <mergeCell ref="E730:F730"/>
    <mergeCell ref="E731:F731"/>
    <mergeCell ref="E732:F732"/>
    <mergeCell ref="E733:F733"/>
    <mergeCell ref="E734:F734"/>
    <mergeCell ref="E735:F735"/>
    <mergeCell ref="E736:G736"/>
    <mergeCell ref="E737:F738"/>
    <mergeCell ref="E739:F740"/>
    <mergeCell ref="E741:F742"/>
    <mergeCell ref="E743:G743"/>
    <mergeCell ref="E744:F744"/>
    <mergeCell ref="E745:F745"/>
    <mergeCell ref="E746:F746"/>
    <mergeCell ref="E747:F747"/>
    <mergeCell ref="E748:F749"/>
    <mergeCell ref="E750:F750"/>
    <mergeCell ref="E751:F751"/>
    <mergeCell ref="E752:F752"/>
    <mergeCell ref="E753:F754"/>
    <mergeCell ref="E755:F755"/>
    <mergeCell ref="E756:F756"/>
    <mergeCell ref="E757:F757"/>
    <mergeCell ref="E758:F758"/>
    <mergeCell ref="E759:G759"/>
    <mergeCell ref="E760:F760"/>
    <mergeCell ref="E761:F761"/>
    <mergeCell ref="E762:F762"/>
    <mergeCell ref="E763:F763"/>
    <mergeCell ref="E764:F764"/>
    <mergeCell ref="E765:F766"/>
    <mergeCell ref="E767:F767"/>
    <mergeCell ref="E768:G768"/>
    <mergeCell ref="A769:C769"/>
    <mergeCell ref="E769:F769"/>
    <mergeCell ref="E770:F770"/>
    <mergeCell ref="E771:F771"/>
    <mergeCell ref="E772:G772"/>
    <mergeCell ref="E773:F773"/>
    <mergeCell ref="E774:F774"/>
    <mergeCell ref="E775:F775"/>
    <mergeCell ref="E776:F776"/>
    <mergeCell ref="E777:F777"/>
    <mergeCell ref="E778:F778"/>
    <mergeCell ref="E779:F779"/>
    <mergeCell ref="E780:F780"/>
    <mergeCell ref="E781:F781"/>
    <mergeCell ref="E782:F782"/>
    <mergeCell ref="E783:F783"/>
    <mergeCell ref="A784:A786"/>
    <mergeCell ref="B784:B786"/>
    <mergeCell ref="C784:C786"/>
    <mergeCell ref="E784:G784"/>
    <mergeCell ref="E785:F786"/>
    <mergeCell ref="A787:C787"/>
    <mergeCell ref="E787:F788"/>
    <mergeCell ref="E789:G789"/>
    <mergeCell ref="E790:F790"/>
    <mergeCell ref="E791:F792"/>
    <mergeCell ref="E793:F794"/>
    <mergeCell ref="E795:F796"/>
    <mergeCell ref="E797:F797"/>
    <mergeCell ref="E798:F798"/>
    <mergeCell ref="E799:F799"/>
    <mergeCell ref="E800:F800"/>
    <mergeCell ref="E801:F801"/>
    <mergeCell ref="E802:F802"/>
    <mergeCell ref="E803:F803"/>
    <mergeCell ref="E804:F805"/>
    <mergeCell ref="E806:F806"/>
    <mergeCell ref="E807:F807"/>
    <mergeCell ref="A808:C808"/>
    <mergeCell ref="E808:F808"/>
    <mergeCell ref="A809:A810"/>
    <mergeCell ref="B809:B810"/>
    <mergeCell ref="E809:F809"/>
    <mergeCell ref="E810:G810"/>
    <mergeCell ref="A811:C811"/>
    <mergeCell ref="E811:F811"/>
    <mergeCell ref="E812:F812"/>
    <mergeCell ref="E813:G813"/>
    <mergeCell ref="E814:G814"/>
    <mergeCell ref="E815:F815"/>
    <mergeCell ref="E816:F816"/>
    <mergeCell ref="E817:F817"/>
    <mergeCell ref="E818:F819"/>
    <mergeCell ref="E820:F820"/>
    <mergeCell ref="E821:F822"/>
    <mergeCell ref="E823:F823"/>
    <mergeCell ref="E824:F824"/>
    <mergeCell ref="E825:F825"/>
    <mergeCell ref="E826:F826"/>
    <mergeCell ref="E827:F827"/>
    <mergeCell ref="E828:F829"/>
    <mergeCell ref="E830:F830"/>
    <mergeCell ref="E831:F831"/>
    <mergeCell ref="E832:F832"/>
    <mergeCell ref="E833:F833"/>
    <mergeCell ref="E834:F834"/>
    <mergeCell ref="E835:F835"/>
    <mergeCell ref="E836:G836"/>
    <mergeCell ref="E837:G837"/>
    <mergeCell ref="E838:F839"/>
    <mergeCell ref="E840:F840"/>
    <mergeCell ref="E841:F841"/>
    <mergeCell ref="E842:G842"/>
    <mergeCell ref="E843:F844"/>
    <mergeCell ref="E845:F845"/>
    <mergeCell ref="E846:F846"/>
    <mergeCell ref="E847:G847"/>
    <mergeCell ref="E848:F849"/>
    <mergeCell ref="E850:F851"/>
    <mergeCell ref="E852:F853"/>
    <mergeCell ref="E854:F854"/>
    <mergeCell ref="E855:F855"/>
    <mergeCell ref="E856:F856"/>
    <mergeCell ref="E857:G857"/>
    <mergeCell ref="E858:F858"/>
    <mergeCell ref="E859:F859"/>
    <mergeCell ref="E860:F860"/>
    <mergeCell ref="E861:F861"/>
    <mergeCell ref="E862:F862"/>
    <mergeCell ref="E863:F863"/>
    <mergeCell ref="E864:G864"/>
    <mergeCell ref="E865:F865"/>
    <mergeCell ref="E866:G866"/>
    <mergeCell ref="E867:F867"/>
    <mergeCell ref="E868:F868"/>
    <mergeCell ref="E869:F869"/>
    <mergeCell ref="E870:G870"/>
    <mergeCell ref="E871:F871"/>
    <mergeCell ref="E872:F872"/>
    <mergeCell ref="E873:F873"/>
    <mergeCell ref="E874:F874"/>
    <mergeCell ref="E875:G875"/>
    <mergeCell ref="E876:F876"/>
    <mergeCell ref="E877:F877"/>
    <mergeCell ref="E878:F878"/>
    <mergeCell ref="E879:F879"/>
    <mergeCell ref="E880:F880"/>
    <mergeCell ref="E881:G881"/>
    <mergeCell ref="E882:F882"/>
    <mergeCell ref="E883:F883"/>
    <mergeCell ref="E884:F884"/>
    <mergeCell ref="E885:G885"/>
    <mergeCell ref="E886:F886"/>
    <mergeCell ref="E887:F887"/>
    <mergeCell ref="E888:F888"/>
    <mergeCell ref="E889:G889"/>
    <mergeCell ref="E890:F891"/>
    <mergeCell ref="E892:F893"/>
    <mergeCell ref="E894:F895"/>
    <mergeCell ref="E896:F897"/>
    <mergeCell ref="E898:F898"/>
    <mergeCell ref="A899:C899"/>
    <mergeCell ref="E899:G899"/>
    <mergeCell ref="E900:F901"/>
    <mergeCell ref="E902:F903"/>
    <mergeCell ref="E904:F904"/>
    <mergeCell ref="E905:F905"/>
    <mergeCell ref="E906:G906"/>
    <mergeCell ref="E907:F907"/>
    <mergeCell ref="E908:F908"/>
    <mergeCell ref="E909:F909"/>
    <mergeCell ref="A910:B910"/>
    <mergeCell ref="E910:F910"/>
    <mergeCell ref="A911:B911"/>
    <mergeCell ref="E911:F911"/>
    <mergeCell ref="A912:B912"/>
    <mergeCell ref="E912:F912"/>
    <mergeCell ref="A913:B913"/>
    <mergeCell ref="E913:F913"/>
    <mergeCell ref="A914:B914"/>
    <mergeCell ref="E914:F914"/>
    <mergeCell ref="A915:B915"/>
    <mergeCell ref="E915:F915"/>
    <mergeCell ref="A916:B916"/>
    <mergeCell ref="E916:F916"/>
    <mergeCell ref="A917:B917"/>
    <mergeCell ref="E917:F917"/>
    <mergeCell ref="A918:B918"/>
    <mergeCell ref="E918:G918"/>
    <mergeCell ref="A919:B919"/>
    <mergeCell ref="E919:F919"/>
    <mergeCell ref="A920:B920"/>
    <mergeCell ref="E920:F920"/>
    <mergeCell ref="A921:B921"/>
    <mergeCell ref="E921:F921"/>
    <mergeCell ref="A922:B922"/>
    <mergeCell ref="E922:F922"/>
    <mergeCell ref="A923:B923"/>
    <mergeCell ref="E923:G923"/>
    <mergeCell ref="A924:B924"/>
    <mergeCell ref="E924:F924"/>
    <mergeCell ref="A925:B925"/>
    <mergeCell ref="E925:F925"/>
    <mergeCell ref="A926:B926"/>
    <mergeCell ref="E926:F926"/>
    <mergeCell ref="A927:B927"/>
    <mergeCell ref="E927:F927"/>
    <mergeCell ref="A928:B928"/>
    <mergeCell ref="E928:F928"/>
    <mergeCell ref="A929:B929"/>
    <mergeCell ref="E929:F929"/>
    <mergeCell ref="A930:B930"/>
    <mergeCell ref="E930:F930"/>
    <mergeCell ref="A931:B931"/>
    <mergeCell ref="E931:F931"/>
    <mergeCell ref="A932:B932"/>
    <mergeCell ref="E932:F933"/>
    <mergeCell ref="A933:B933"/>
    <mergeCell ref="A934:B934"/>
    <mergeCell ref="E934:G934"/>
    <mergeCell ref="A935:B935"/>
    <mergeCell ref="E935:F935"/>
    <mergeCell ref="A936:B936"/>
    <mergeCell ref="E936:F936"/>
    <mergeCell ref="A937:B937"/>
    <mergeCell ref="E937:G937"/>
    <mergeCell ref="A938:B938"/>
    <mergeCell ref="E938:F938"/>
    <mergeCell ref="A939:B939"/>
    <mergeCell ref="E939:F939"/>
    <mergeCell ref="A940:B940"/>
    <mergeCell ref="E940:G940"/>
    <mergeCell ref="A941:B941"/>
    <mergeCell ref="E941:F941"/>
    <mergeCell ref="A942:B942"/>
    <mergeCell ref="E942:F942"/>
    <mergeCell ref="A943:B943"/>
    <mergeCell ref="E943:G943"/>
    <mergeCell ref="A944:B944"/>
    <mergeCell ref="E944:F944"/>
    <mergeCell ref="A945:B945"/>
    <mergeCell ref="E945:F945"/>
    <mergeCell ref="A946:B946"/>
    <mergeCell ref="E946:F946"/>
    <mergeCell ref="A947:B947"/>
    <mergeCell ref="E947:F947"/>
    <mergeCell ref="A948:B948"/>
    <mergeCell ref="E948:F948"/>
    <mergeCell ref="A949:B949"/>
    <mergeCell ref="E949:G949"/>
    <mergeCell ref="A950:B950"/>
    <mergeCell ref="E950:F950"/>
    <mergeCell ref="A951:B951"/>
    <mergeCell ref="E951:F951"/>
    <mergeCell ref="A952:B952"/>
    <mergeCell ref="E952:F952"/>
    <mergeCell ref="A953:B953"/>
    <mergeCell ref="E953:F953"/>
    <mergeCell ref="A954:B954"/>
    <mergeCell ref="E954:F954"/>
    <mergeCell ref="A955:B955"/>
    <mergeCell ref="E955:F955"/>
    <mergeCell ref="A956:B956"/>
    <mergeCell ref="E956:F956"/>
    <mergeCell ref="A957:B957"/>
    <mergeCell ref="E957:G957"/>
    <mergeCell ref="A958:B958"/>
    <mergeCell ref="E958:G958"/>
    <mergeCell ref="A959:B959"/>
    <mergeCell ref="E959:F959"/>
    <mergeCell ref="A960:B960"/>
    <mergeCell ref="E960:F960"/>
    <mergeCell ref="A961:B961"/>
    <mergeCell ref="E961:F961"/>
    <mergeCell ref="A962:B962"/>
    <mergeCell ref="E962:G962"/>
    <mergeCell ref="A963:B963"/>
    <mergeCell ref="E963:F963"/>
    <mergeCell ref="A964:B964"/>
    <mergeCell ref="E964:F964"/>
    <mergeCell ref="A965:B965"/>
    <mergeCell ref="E965:F965"/>
    <mergeCell ref="A966:B966"/>
    <mergeCell ref="E966:G966"/>
    <mergeCell ref="A967:B967"/>
    <mergeCell ref="E967:F967"/>
    <mergeCell ref="A968:B968"/>
    <mergeCell ref="E968:F968"/>
    <mergeCell ref="A969:B969"/>
    <mergeCell ref="E969:F969"/>
    <mergeCell ref="A970:B970"/>
    <mergeCell ref="E970:G970"/>
    <mergeCell ref="A971:B971"/>
    <mergeCell ref="E971:G971"/>
    <mergeCell ref="A972:B972"/>
    <mergeCell ref="E972:F972"/>
    <mergeCell ref="A973:B973"/>
    <mergeCell ref="E973:F973"/>
    <mergeCell ref="A974:B974"/>
    <mergeCell ref="E974:G974"/>
    <mergeCell ref="A975:B975"/>
    <mergeCell ref="E975:F975"/>
    <mergeCell ref="A976:B976"/>
    <mergeCell ref="E976:F976"/>
    <mergeCell ref="A977:B977"/>
    <mergeCell ref="E977:F977"/>
    <mergeCell ref="A978:B978"/>
    <mergeCell ref="E978:F978"/>
    <mergeCell ref="A979:B979"/>
    <mergeCell ref="E979:G979"/>
    <mergeCell ref="A980:B980"/>
    <mergeCell ref="E980:F980"/>
    <mergeCell ref="A981:B981"/>
    <mergeCell ref="E981:F981"/>
    <mergeCell ref="A982:B982"/>
    <mergeCell ref="E982:F982"/>
    <mergeCell ref="A983:B983"/>
    <mergeCell ref="E983:F983"/>
    <mergeCell ref="A984:B984"/>
    <mergeCell ref="E984:F984"/>
    <mergeCell ref="A985:B985"/>
    <mergeCell ref="E985:F985"/>
    <mergeCell ref="A986:B986"/>
    <mergeCell ref="E986:G986"/>
    <mergeCell ref="A987:B987"/>
    <mergeCell ref="E987:F987"/>
    <mergeCell ref="A988:B988"/>
    <mergeCell ref="E988:F988"/>
    <mergeCell ref="A989:B989"/>
    <mergeCell ref="E989:G989"/>
    <mergeCell ref="A990:B990"/>
    <mergeCell ref="E990:F991"/>
    <mergeCell ref="A991:B991"/>
    <mergeCell ref="A992:B992"/>
    <mergeCell ref="E992:F992"/>
    <mergeCell ref="A993:B993"/>
    <mergeCell ref="E993:G993"/>
    <mergeCell ref="A994:B994"/>
    <mergeCell ref="E994:F994"/>
    <mergeCell ref="A995:B995"/>
    <mergeCell ref="E995:F995"/>
    <mergeCell ref="A996:B996"/>
    <mergeCell ref="E996:G996"/>
    <mergeCell ref="A997:B997"/>
    <mergeCell ref="E997:F997"/>
    <mergeCell ref="A998:B998"/>
    <mergeCell ref="E998:F998"/>
    <mergeCell ref="A999:B999"/>
    <mergeCell ref="E999:G999"/>
    <mergeCell ref="A1000:B1000"/>
    <mergeCell ref="E1000:F1000"/>
    <mergeCell ref="A1001:B1001"/>
    <mergeCell ref="E1001:F1001"/>
    <mergeCell ref="A1002:B1002"/>
    <mergeCell ref="E1002:F1002"/>
    <mergeCell ref="A1003:B1003"/>
    <mergeCell ref="E1003:F1003"/>
    <mergeCell ref="A1004:B1004"/>
    <mergeCell ref="E1004:F1004"/>
    <mergeCell ref="A1005:B1005"/>
    <mergeCell ref="E1005:F1005"/>
    <mergeCell ref="A1006:B1006"/>
    <mergeCell ref="E1006:F1006"/>
    <mergeCell ref="A1007:B1007"/>
    <mergeCell ref="E1007:F1007"/>
    <mergeCell ref="A1008:B1008"/>
    <mergeCell ref="E1008:G1008"/>
    <mergeCell ref="A1009:B1009"/>
    <mergeCell ref="E1009:F1009"/>
    <mergeCell ref="A1010:B1010"/>
    <mergeCell ref="E1010:F1010"/>
    <mergeCell ref="A1011:B1011"/>
    <mergeCell ref="E1011:G1011"/>
    <mergeCell ref="A1012:B1012"/>
    <mergeCell ref="E1012:F1012"/>
    <mergeCell ref="A1013:B1013"/>
    <mergeCell ref="E1013:G1013"/>
    <mergeCell ref="A1014:B1014"/>
    <mergeCell ref="E1014:G1014"/>
    <mergeCell ref="A1015:B1015"/>
    <mergeCell ref="E1015:G1015"/>
    <mergeCell ref="A1016:B1016"/>
    <mergeCell ref="E1016:F1016"/>
    <mergeCell ref="A1017:B1017"/>
    <mergeCell ref="E1017:F1017"/>
    <mergeCell ref="A1018:B1018"/>
    <mergeCell ref="E1018:F1018"/>
    <mergeCell ref="A1019:B1019"/>
    <mergeCell ref="E1019:F1019"/>
    <mergeCell ref="A1020:B1020"/>
    <mergeCell ref="E1020:G1020"/>
    <mergeCell ref="A1021:B1021"/>
    <mergeCell ref="E1021:F1022"/>
    <mergeCell ref="A1022:B1022"/>
    <mergeCell ref="A1023:B1023"/>
    <mergeCell ref="E1023:F1023"/>
    <mergeCell ref="A1024:B1024"/>
    <mergeCell ref="E1024:F1024"/>
    <mergeCell ref="A1025:B1025"/>
    <mergeCell ref="E1025:F1025"/>
    <mergeCell ref="A1026:B1026"/>
    <mergeCell ref="E1026:F1026"/>
    <mergeCell ref="A1027:B1027"/>
    <mergeCell ref="E1027:F1027"/>
    <mergeCell ref="A1028:B1028"/>
    <mergeCell ref="E1028:F1028"/>
    <mergeCell ref="A1029:B1029"/>
    <mergeCell ref="E1029:F1029"/>
    <mergeCell ref="A1030:B1030"/>
    <mergeCell ref="E1030:F1030"/>
    <mergeCell ref="A1031:B1031"/>
    <mergeCell ref="E1031:F1031"/>
    <mergeCell ref="A1032:B1032"/>
    <mergeCell ref="E1032:F1032"/>
    <mergeCell ref="A1033:B1033"/>
    <mergeCell ref="E1033:F1033"/>
    <mergeCell ref="A1034:B1034"/>
    <mergeCell ref="E1034:F1034"/>
    <mergeCell ref="A1035:B1035"/>
    <mergeCell ref="E1035:F1035"/>
    <mergeCell ref="A1036:B1036"/>
    <mergeCell ref="E1036:F1036"/>
    <mergeCell ref="A1037:B1037"/>
    <mergeCell ref="E1037:F1037"/>
    <mergeCell ref="A1038:B1038"/>
    <mergeCell ref="E1038:F1038"/>
    <mergeCell ref="A1039:B1039"/>
    <mergeCell ref="E1039:F1039"/>
    <mergeCell ref="A1040:B1040"/>
    <mergeCell ref="E1040:F1040"/>
    <mergeCell ref="A1041:B1041"/>
    <mergeCell ref="E1041:G1041"/>
    <mergeCell ref="A1042:B1042"/>
    <mergeCell ref="E1042:F1043"/>
    <mergeCell ref="A1043:B1043"/>
    <mergeCell ref="A1044:B1044"/>
    <mergeCell ref="E1044:F1045"/>
    <mergeCell ref="A1045:B1045"/>
    <mergeCell ref="A1046:B1046"/>
    <mergeCell ref="E1046:F1046"/>
    <mergeCell ref="A1047:B1047"/>
    <mergeCell ref="E1047:F1047"/>
    <mergeCell ref="A1048:B1048"/>
    <mergeCell ref="E1048:F1048"/>
    <mergeCell ref="A1049:B1049"/>
    <mergeCell ref="E1049:F1050"/>
    <mergeCell ref="A1050:B1050"/>
    <mergeCell ref="A1051:B1051"/>
    <mergeCell ref="E1051:F1052"/>
    <mergeCell ref="A1052:B1052"/>
    <mergeCell ref="A1053:B1053"/>
    <mergeCell ref="E1053:F1053"/>
    <mergeCell ref="A1054:B1054"/>
    <mergeCell ref="E1054:F1055"/>
    <mergeCell ref="A1055:B1055"/>
    <mergeCell ref="A1056:B1056"/>
    <mergeCell ref="E1056:F1056"/>
    <mergeCell ref="A1057:B1057"/>
    <mergeCell ref="E1057:F1057"/>
    <mergeCell ref="A1058:B1058"/>
    <mergeCell ref="E1058:F1058"/>
    <mergeCell ref="A1059:B1059"/>
    <mergeCell ref="E1059:F1059"/>
    <mergeCell ref="A1060:B1060"/>
    <mergeCell ref="E1060:G1060"/>
    <mergeCell ref="A1061:B1061"/>
    <mergeCell ref="E1061:F1061"/>
    <mergeCell ref="A1062:B1062"/>
    <mergeCell ref="E1062:F1062"/>
    <mergeCell ref="A1063:B1063"/>
    <mergeCell ref="E1063:F1063"/>
    <mergeCell ref="A1064:B1064"/>
    <mergeCell ref="E1064:F1064"/>
    <mergeCell ref="A1065:B1065"/>
    <mergeCell ref="E1065:F1065"/>
    <mergeCell ref="A1066:B1066"/>
    <mergeCell ref="E1066:F1066"/>
    <mergeCell ref="A1067:B1067"/>
    <mergeCell ref="E1067:G1067"/>
    <mergeCell ref="A1068:B1068"/>
    <mergeCell ref="E1068:F1068"/>
    <mergeCell ref="A1069:B1069"/>
    <mergeCell ref="E1069:G1069"/>
    <mergeCell ref="A1070:B1070"/>
    <mergeCell ref="E1070:F1070"/>
    <mergeCell ref="A1071:B1071"/>
    <mergeCell ref="E1071:F1071"/>
    <mergeCell ref="A1072:B1072"/>
    <mergeCell ref="E1072:F1072"/>
    <mergeCell ref="A1073:B1073"/>
    <mergeCell ref="E1073:F1073"/>
    <mergeCell ref="A1074:B1074"/>
    <mergeCell ref="E1074:F1074"/>
    <mergeCell ref="A1075:B1075"/>
    <mergeCell ref="E1075:F1075"/>
    <mergeCell ref="A1076:B1076"/>
    <mergeCell ref="E1076:G1076"/>
    <mergeCell ref="A1077:B1077"/>
    <mergeCell ref="E1077:F1078"/>
    <mergeCell ref="A1078:B1078"/>
    <mergeCell ref="A1079:B1079"/>
    <mergeCell ref="E1079:F1080"/>
    <mergeCell ref="A1080:B1080"/>
    <mergeCell ref="A1081:B1081"/>
    <mergeCell ref="E1081:G1081"/>
    <mergeCell ref="A1082:B1082"/>
    <mergeCell ref="E1082:F1082"/>
    <mergeCell ref="A1083:B1083"/>
    <mergeCell ref="E1083:F1083"/>
    <mergeCell ref="A1084:B1084"/>
    <mergeCell ref="E1084:F1084"/>
    <mergeCell ref="A1085:B1085"/>
    <mergeCell ref="E1085:F1086"/>
    <mergeCell ref="A1086:B1086"/>
    <mergeCell ref="A1087:B1087"/>
    <mergeCell ref="E1087:F1087"/>
    <mergeCell ref="A1088:B1088"/>
    <mergeCell ref="E1088:F1088"/>
    <mergeCell ref="A1089:B1089"/>
    <mergeCell ref="E1089:F1089"/>
    <mergeCell ref="A1090:B1090"/>
    <mergeCell ref="E1090:G1090"/>
    <mergeCell ref="A1091:B1091"/>
    <mergeCell ref="E1091:F1093"/>
    <mergeCell ref="A1092:B1092"/>
    <mergeCell ref="A1093:B1093"/>
    <mergeCell ref="A1094:B1094"/>
    <mergeCell ref="E1094:F1095"/>
    <mergeCell ref="A1095:B1095"/>
    <mergeCell ref="A1096:B1096"/>
    <mergeCell ref="E1096:F1096"/>
    <mergeCell ref="A1097:B1097"/>
    <mergeCell ref="E1097:F1097"/>
    <mergeCell ref="A1098:B1098"/>
    <mergeCell ref="E1098:G1098"/>
    <mergeCell ref="A1099:B1099"/>
    <mergeCell ref="E1099:G1099"/>
    <mergeCell ref="A1100:B1100"/>
    <mergeCell ref="E1100:F1100"/>
    <mergeCell ref="A1101:B1101"/>
    <mergeCell ref="E1101:F1101"/>
    <mergeCell ref="A1102:B1102"/>
    <mergeCell ref="E1102:F1102"/>
    <mergeCell ref="A1103:B1103"/>
    <mergeCell ref="E1103:F1103"/>
    <mergeCell ref="A1104:B1104"/>
    <mergeCell ref="E1104:F1104"/>
    <mergeCell ref="A1105:B1105"/>
    <mergeCell ref="E1105:F1106"/>
    <mergeCell ref="A1106:B1106"/>
    <mergeCell ref="A1107:B1107"/>
    <mergeCell ref="E1107:F1107"/>
    <mergeCell ref="A1108:B1108"/>
    <mergeCell ref="E1108:F1108"/>
    <mergeCell ref="A1109:B1109"/>
    <mergeCell ref="E1109:F1109"/>
    <mergeCell ref="A1110:B1110"/>
    <mergeCell ref="E1110:G1110"/>
    <mergeCell ref="A1111:B1111"/>
    <mergeCell ref="E1111:F1112"/>
    <mergeCell ref="A1112:B1112"/>
    <mergeCell ref="A1113:B1113"/>
    <mergeCell ref="E1113:F1113"/>
    <mergeCell ref="A1114:B1114"/>
    <mergeCell ref="E1114:F1114"/>
    <mergeCell ref="A1115:B1115"/>
    <mergeCell ref="E1115:F1115"/>
    <mergeCell ref="A1116:B1116"/>
    <mergeCell ref="E1116:F1116"/>
    <mergeCell ref="A1117:B1117"/>
    <mergeCell ref="E1117:F1117"/>
    <mergeCell ref="A1118:B1118"/>
    <mergeCell ref="E1118:F1118"/>
    <mergeCell ref="A1119:B1119"/>
    <mergeCell ref="E1119:G1119"/>
    <mergeCell ref="A1120:B1120"/>
    <mergeCell ref="E1120:F1121"/>
    <mergeCell ref="A1121:B1121"/>
    <mergeCell ref="A1122:B1122"/>
    <mergeCell ref="E1122:F1123"/>
    <mergeCell ref="A1123:B1123"/>
    <mergeCell ref="A1124:B1124"/>
    <mergeCell ref="E1124:F1126"/>
    <mergeCell ref="A1125:B1125"/>
    <mergeCell ref="A1126:B1126"/>
    <mergeCell ref="A1127:B1127"/>
    <mergeCell ref="E1127:F1127"/>
    <mergeCell ref="A1128:B1128"/>
    <mergeCell ref="E1128:F1129"/>
    <mergeCell ref="A1129:B1129"/>
    <mergeCell ref="A1130:B1130"/>
    <mergeCell ref="E1130:F1130"/>
    <mergeCell ref="A1131:B1131"/>
    <mergeCell ref="E1131:G1131"/>
    <mergeCell ref="A1132:B1132"/>
    <mergeCell ref="E1132:F1132"/>
    <mergeCell ref="A1133:B1133"/>
    <mergeCell ref="E1133:G1133"/>
    <mergeCell ref="A1134:B1134"/>
    <mergeCell ref="E1134:F1134"/>
    <mergeCell ref="A1135:B1135"/>
    <mergeCell ref="E1135:G1135"/>
    <mergeCell ref="A1136:B1136"/>
    <mergeCell ref="E1136:G1136"/>
    <mergeCell ref="A1137:B1137"/>
    <mergeCell ref="E1137:G1137"/>
    <mergeCell ref="A1138:B1138"/>
    <mergeCell ref="E1138:F1138"/>
    <mergeCell ref="A1139:B1139"/>
    <mergeCell ref="E1139:G1139"/>
    <mergeCell ref="A1140:B1140"/>
    <mergeCell ref="E1140:F1140"/>
    <mergeCell ref="A1141:B1141"/>
    <mergeCell ref="E1141:F1141"/>
    <mergeCell ref="A1142:B1142"/>
    <mergeCell ref="E1142:F1142"/>
    <mergeCell ref="A1143:B1143"/>
    <mergeCell ref="E1143:F1143"/>
    <mergeCell ref="A1144:B1144"/>
    <mergeCell ref="E1144:F1144"/>
    <mergeCell ref="A1145:B1145"/>
    <mergeCell ref="E1145:F1145"/>
    <mergeCell ref="A1146:B1146"/>
    <mergeCell ref="E1146:F1146"/>
    <mergeCell ref="A1147:B1147"/>
    <mergeCell ref="E1147:F1147"/>
    <mergeCell ref="A1148:B1148"/>
    <mergeCell ref="E1148:G1148"/>
    <mergeCell ref="A1149:B1149"/>
    <mergeCell ref="E1149:F1149"/>
    <mergeCell ref="A1150:B1150"/>
    <mergeCell ref="E1150:F1150"/>
    <mergeCell ref="A1151:B1151"/>
    <mergeCell ref="E1151:F1151"/>
    <mergeCell ref="A1152:B1152"/>
    <mergeCell ref="E1152:F1152"/>
    <mergeCell ref="A1153:B1153"/>
    <mergeCell ref="E1153:F1153"/>
    <mergeCell ref="A1154:B1154"/>
    <mergeCell ref="E1154:G1154"/>
    <mergeCell ref="A1155:B1155"/>
    <mergeCell ref="E1155:F1155"/>
    <mergeCell ref="A1156:B1156"/>
    <mergeCell ref="E1156:F1156"/>
    <mergeCell ref="A1157:B1157"/>
    <mergeCell ref="E1157:G1157"/>
    <mergeCell ref="A1158:B1158"/>
    <mergeCell ref="E1158:F1158"/>
    <mergeCell ref="A1159:B1159"/>
    <mergeCell ref="E1159:G1159"/>
    <mergeCell ref="A1160:B1160"/>
    <mergeCell ref="E1160:F1160"/>
    <mergeCell ref="A1161:B1161"/>
    <mergeCell ref="E1161:G1161"/>
    <mergeCell ref="A1162:B1162"/>
    <mergeCell ref="E1162:F1162"/>
    <mergeCell ref="A1163:B1163"/>
    <mergeCell ref="E1163:G1163"/>
    <mergeCell ref="A1164:B1164"/>
    <mergeCell ref="E1164:F1164"/>
    <mergeCell ref="A1165:B1165"/>
    <mergeCell ref="E1165:G1165"/>
    <mergeCell ref="A1166:B1166"/>
    <mergeCell ref="E1166:G1166"/>
    <mergeCell ref="A1167:B1167"/>
    <mergeCell ref="E1167:F1167"/>
    <mergeCell ref="A1168:B1168"/>
    <mergeCell ref="E1168:G1168"/>
    <mergeCell ref="A1169:B1169"/>
    <mergeCell ref="E1169:G1169"/>
    <mergeCell ref="A1170:B1170"/>
    <mergeCell ref="E1170:F1170"/>
    <mergeCell ref="A1171:B1171"/>
    <mergeCell ref="E1171:G1171"/>
    <mergeCell ref="A1172:B1172"/>
    <mergeCell ref="E1172:F1172"/>
    <mergeCell ref="A1173:B1173"/>
    <mergeCell ref="E1173:F1173"/>
    <mergeCell ref="A1174:B1174"/>
    <mergeCell ref="E1174:F1174"/>
    <mergeCell ref="A1175:B1175"/>
    <mergeCell ref="E1175:F1175"/>
    <mergeCell ref="A1176:B1176"/>
    <mergeCell ref="E1176:F1176"/>
    <mergeCell ref="A1177:B1177"/>
    <mergeCell ref="E1177:F1177"/>
    <mergeCell ref="A1178:B1178"/>
    <mergeCell ref="E1178:F1178"/>
    <mergeCell ref="A1179:B1179"/>
    <mergeCell ref="E1179:G1179"/>
    <mergeCell ref="A1180:B1180"/>
    <mergeCell ref="E1180:F1181"/>
    <mergeCell ref="A1181:B1181"/>
    <mergeCell ref="A1182:B1182"/>
    <mergeCell ref="E1182:F1182"/>
    <mergeCell ref="A1183:B1183"/>
    <mergeCell ref="E1183:F1183"/>
    <mergeCell ref="A1184:B1184"/>
    <mergeCell ref="E1184:F1184"/>
    <mergeCell ref="A1185:B1185"/>
    <mergeCell ref="E1185:G1185"/>
    <mergeCell ref="A1186:B1186"/>
    <mergeCell ref="E1186:F1186"/>
    <mergeCell ref="A1187:B1187"/>
    <mergeCell ref="E1187:G1187"/>
    <mergeCell ref="A1188:B1188"/>
    <mergeCell ref="E1188:F1188"/>
    <mergeCell ref="A1189:B1189"/>
    <mergeCell ref="E1189:G1189"/>
    <mergeCell ref="A1190:B1190"/>
    <mergeCell ref="E1190:G1190"/>
    <mergeCell ref="A1191:B1191"/>
    <mergeCell ref="E1191:G1191"/>
    <mergeCell ref="A1192:B1192"/>
    <mergeCell ref="A1193:B1193"/>
    <mergeCell ref="A1194:B1194"/>
    <mergeCell ref="A1195:B1195"/>
    <mergeCell ref="A1196:B1196"/>
    <mergeCell ref="A1197:B1197"/>
    <mergeCell ref="E1197:E1198"/>
    <mergeCell ref="F1197:F1198"/>
    <mergeCell ref="A1198:B1198"/>
    <mergeCell ref="A1199:B1199"/>
    <mergeCell ref="E1199:E1200"/>
    <mergeCell ref="F1199:F1200"/>
    <mergeCell ref="A1200:B1200"/>
    <mergeCell ref="A1201:B1201"/>
    <mergeCell ref="E1201:E1202"/>
    <mergeCell ref="F1201:F1202"/>
    <mergeCell ref="A1202:B1202"/>
    <mergeCell ref="A1203:B1203"/>
    <mergeCell ref="A1204:B1204"/>
    <mergeCell ref="E1204:E1206"/>
    <mergeCell ref="F1204:F1206"/>
    <mergeCell ref="A1205:B1205"/>
    <mergeCell ref="A1206:B1206"/>
    <mergeCell ref="A1207:B1207"/>
    <mergeCell ref="A1208:B1208"/>
    <mergeCell ref="A1209:B1209"/>
    <mergeCell ref="E1209:E1210"/>
    <mergeCell ref="F1209:F1210"/>
    <mergeCell ref="A1210:B1210"/>
    <mergeCell ref="A1211:B1211"/>
    <mergeCell ref="A1212:B1212"/>
    <mergeCell ref="A1213:B1213"/>
    <mergeCell ref="E1213:E1214"/>
    <mergeCell ref="F1213:F1214"/>
    <mergeCell ref="A1214:B1214"/>
    <mergeCell ref="A1215:B1215"/>
    <mergeCell ref="A1216:B1216"/>
    <mergeCell ref="A1217:B1217"/>
    <mergeCell ref="A1218:B1218"/>
    <mergeCell ref="A1219:B1219"/>
    <mergeCell ref="A1220:B1220"/>
    <mergeCell ref="F1220:G1220"/>
    <mergeCell ref="A1221:B1221"/>
    <mergeCell ref="F1221:G1221"/>
    <mergeCell ref="A1222:B1222"/>
    <mergeCell ref="E1222:G1222"/>
    <mergeCell ref="A1223:B1223"/>
    <mergeCell ref="F1223:G1223"/>
    <mergeCell ref="A1224:B1224"/>
    <mergeCell ref="F1224:G1224"/>
    <mergeCell ref="A1225:B1225"/>
    <mergeCell ref="F1225:G1225"/>
    <mergeCell ref="A1226:B1226"/>
    <mergeCell ref="F1226:G1226"/>
    <mergeCell ref="A1227:B1227"/>
    <mergeCell ref="E1227:G1227"/>
    <mergeCell ref="A1228:B1228"/>
    <mergeCell ref="F1228:G1228"/>
    <mergeCell ref="A1229:B1229"/>
    <mergeCell ref="F1229:G1229"/>
    <mergeCell ref="A1230:B1230"/>
    <mergeCell ref="F1230:G1230"/>
    <mergeCell ref="A1231:B1231"/>
    <mergeCell ref="E1231:G1231"/>
    <mergeCell ref="A1232:B1232"/>
    <mergeCell ref="F1232:G1232"/>
    <mergeCell ref="A1233:B1233"/>
    <mergeCell ref="F1233:G1233"/>
    <mergeCell ref="A1234:B1234"/>
    <mergeCell ref="F1234:G1234"/>
    <mergeCell ref="A1235:B1235"/>
    <mergeCell ref="E1235:E1237"/>
    <mergeCell ref="F1235:G1235"/>
    <mergeCell ref="A1236:B1236"/>
    <mergeCell ref="F1236:G1236"/>
    <mergeCell ref="A1237:B1237"/>
    <mergeCell ref="F1237:G1237"/>
    <mergeCell ref="A1238:B1238"/>
    <mergeCell ref="F1238:G1238"/>
    <mergeCell ref="A1239:B1239"/>
    <mergeCell ref="F1239:G1239"/>
    <mergeCell ref="A1240:B1240"/>
    <mergeCell ref="E1240:G1240"/>
    <mergeCell ref="A1241:B1241"/>
    <mergeCell ref="F1241:G1241"/>
    <mergeCell ref="A1242:B1242"/>
    <mergeCell ref="F1242:G1242"/>
    <mergeCell ref="A1243:B1243"/>
    <mergeCell ref="F1243:G1243"/>
    <mergeCell ref="A1244:B1244"/>
    <mergeCell ref="E1244:E1245"/>
    <mergeCell ref="F1244:G1244"/>
    <mergeCell ref="A1245:B1245"/>
    <mergeCell ref="F1245:G1245"/>
    <mergeCell ref="A1246:B1246"/>
    <mergeCell ref="F1246:G1246"/>
    <mergeCell ref="A1247:B1247"/>
    <mergeCell ref="F1247:G1247"/>
    <mergeCell ref="A1248:B1248"/>
    <mergeCell ref="E1248:E1249"/>
    <mergeCell ref="F1248:G1248"/>
    <mergeCell ref="A1249:B1249"/>
    <mergeCell ref="F1249:G1249"/>
    <mergeCell ref="A1250:B1250"/>
    <mergeCell ref="E1250:G1250"/>
    <mergeCell ref="A1251:B1251"/>
    <mergeCell ref="F1251:G1251"/>
    <mergeCell ref="A1252:B1252"/>
    <mergeCell ref="F1252:G1252"/>
    <mergeCell ref="A1253:B1253"/>
    <mergeCell ref="F1253:G1253"/>
    <mergeCell ref="A1254:B1254"/>
    <mergeCell ref="F1254:G1254"/>
    <mergeCell ref="A1255:B1255"/>
    <mergeCell ref="F1255:G1255"/>
    <mergeCell ref="A1256:B1256"/>
    <mergeCell ref="F1256:G1256"/>
    <mergeCell ref="A1257:B1257"/>
    <mergeCell ref="F1257:G1257"/>
    <mergeCell ref="A1258:B1258"/>
    <mergeCell ref="E1258:G1258"/>
    <mergeCell ref="A1259:B1259"/>
    <mergeCell ref="E1259:G1259"/>
    <mergeCell ref="A1260:B1260"/>
    <mergeCell ref="E1260:G1260"/>
    <mergeCell ref="A1261:B1261"/>
    <mergeCell ref="E1261:G1261"/>
    <mergeCell ref="A1262:B1262"/>
    <mergeCell ref="E1262:G1262"/>
    <mergeCell ref="A1263:B1263"/>
    <mergeCell ref="E1263:G1263"/>
    <mergeCell ref="A1264:B1264"/>
    <mergeCell ref="E1264:G1264"/>
    <mergeCell ref="A1265:B1265"/>
    <mergeCell ref="E1265:G1265"/>
    <mergeCell ref="A1266:B1266"/>
    <mergeCell ref="E1266:G1266"/>
    <mergeCell ref="A1267:B1267"/>
    <mergeCell ref="E1267:G1267"/>
    <mergeCell ref="A1268:B1268"/>
    <mergeCell ref="E1268:G1268"/>
    <mergeCell ref="A1269:B1269"/>
    <mergeCell ref="E1269:F1269"/>
    <mergeCell ref="A1270:B1270"/>
    <mergeCell ref="E1270:G1270"/>
    <mergeCell ref="A1271:B1271"/>
    <mergeCell ref="E1271:F1271"/>
    <mergeCell ref="A1272:B1272"/>
    <mergeCell ref="E1272:G1272"/>
    <mergeCell ref="A1273:B1273"/>
    <mergeCell ref="E1273:G1273"/>
    <mergeCell ref="A1274:B1274"/>
    <mergeCell ref="E1274:G1274"/>
    <mergeCell ref="A1275:B1275"/>
    <mergeCell ref="E1275:F1275"/>
    <mergeCell ref="A1276:B1276"/>
    <mergeCell ref="E1276:F1276"/>
    <mergeCell ref="A1277:B1277"/>
    <mergeCell ref="E1277:F1281"/>
    <mergeCell ref="A1278:B1278"/>
    <mergeCell ref="A1279:B1279"/>
    <mergeCell ref="A1280:B1280"/>
    <mergeCell ref="A1281:B1281"/>
    <mergeCell ref="A1282:B1282"/>
    <mergeCell ref="E1282:F1282"/>
    <mergeCell ref="A1283:B1283"/>
    <mergeCell ref="E1283:F1285"/>
    <mergeCell ref="A1284:B1284"/>
    <mergeCell ref="A1285:B1285"/>
    <mergeCell ref="A1286:B1286"/>
    <mergeCell ref="E1286:F1286"/>
    <mergeCell ref="A1287:B1287"/>
    <mergeCell ref="E1287:F1287"/>
    <mergeCell ref="A1288:B1288"/>
    <mergeCell ref="E1288:G1288"/>
    <mergeCell ref="A1289:B1289"/>
    <mergeCell ref="E1289:F1289"/>
    <mergeCell ref="A1290:B1290"/>
    <mergeCell ref="E1290:F1290"/>
    <mergeCell ref="A1291:B1291"/>
    <mergeCell ref="E1291:G1291"/>
    <mergeCell ref="A1292:B1292"/>
    <mergeCell ref="E1292:G1292"/>
    <mergeCell ref="A1293:B1293"/>
    <mergeCell ref="E1293:F1293"/>
    <mergeCell ref="A1294:B1294"/>
    <mergeCell ref="E1294:F1294"/>
    <mergeCell ref="A1295:B1295"/>
    <mergeCell ref="E1295:G1295"/>
    <mergeCell ref="A1296:B1296"/>
    <mergeCell ref="E1296:G1296"/>
    <mergeCell ref="A1297:B1297"/>
    <mergeCell ref="E1297:G1297"/>
    <mergeCell ref="A1298:B1298"/>
    <mergeCell ref="E1298:G1298"/>
    <mergeCell ref="A1299:B1299"/>
    <mergeCell ref="E1299:G1299"/>
    <mergeCell ref="A1300:B1300"/>
    <mergeCell ref="E1300:G1300"/>
    <mergeCell ref="A1301:B1301"/>
    <mergeCell ref="E1301:G1301"/>
    <mergeCell ref="A1302:B1302"/>
    <mergeCell ref="E1302:G1302"/>
    <mergeCell ref="A1303:B1303"/>
    <mergeCell ref="E1303:G1303"/>
    <mergeCell ref="A1304:B1304"/>
    <mergeCell ref="E1304:G1305"/>
    <mergeCell ref="A1305:B1305"/>
    <mergeCell ref="A1306:B1306"/>
    <mergeCell ref="A1307:B1307"/>
    <mergeCell ref="A1308:B1308"/>
    <mergeCell ref="A1309:B1309"/>
    <mergeCell ref="A1310:B1310"/>
    <mergeCell ref="A1311:B1311"/>
    <mergeCell ref="A1312:B1312"/>
    <mergeCell ref="A1313:B1313"/>
    <mergeCell ref="A1314:B1314"/>
    <mergeCell ref="A1315:B1315"/>
    <mergeCell ref="A1316:B1316"/>
    <mergeCell ref="A1317:B1317"/>
    <mergeCell ref="A1318:B1318"/>
    <mergeCell ref="A1319:B1319"/>
    <mergeCell ref="A1320:B1320"/>
    <mergeCell ref="A1321:B1321"/>
    <mergeCell ref="A1322:B1322"/>
    <mergeCell ref="A1323:B1323"/>
    <mergeCell ref="A1324:B1324"/>
    <mergeCell ref="A1325:B1325"/>
    <mergeCell ref="A1326:B1326"/>
    <mergeCell ref="A1327:B1327"/>
    <mergeCell ref="A1328:B1328"/>
    <mergeCell ref="A1329:B1329"/>
    <mergeCell ref="A1330:B1330"/>
    <mergeCell ref="A1331:B1331"/>
    <mergeCell ref="A1332:B1332"/>
    <mergeCell ref="A1333:B1333"/>
    <mergeCell ref="A1334:B1334"/>
    <mergeCell ref="A1335:B1335"/>
    <mergeCell ref="A1336:B1336"/>
    <mergeCell ref="A1337:B1337"/>
    <mergeCell ref="A1338:B1338"/>
    <mergeCell ref="A1339:B1339"/>
    <mergeCell ref="A1340:B1340"/>
    <mergeCell ref="A1341:B1341"/>
    <mergeCell ref="A1342:B1342"/>
    <mergeCell ref="A1343:B1343"/>
    <mergeCell ref="A1344:B1344"/>
    <mergeCell ref="A1345:B1345"/>
    <mergeCell ref="A1346:B1346"/>
    <mergeCell ref="A1347:B1347"/>
    <mergeCell ref="A1348:B1348"/>
    <mergeCell ref="A1349:B1349"/>
    <mergeCell ref="A1350:B1350"/>
    <mergeCell ref="A1351:B1351"/>
    <mergeCell ref="A1352:B1352"/>
    <mergeCell ref="A1353:B1353"/>
    <mergeCell ref="A1354:B1354"/>
    <mergeCell ref="A1355:B1355"/>
    <mergeCell ref="A1356:B1356"/>
    <mergeCell ref="A1357:B1357"/>
    <mergeCell ref="A1358:B1358"/>
    <mergeCell ref="A1359:B1359"/>
    <mergeCell ref="A1360:B1360"/>
    <mergeCell ref="A1361:B1361"/>
    <mergeCell ref="A1362:B1362"/>
    <mergeCell ref="A1363:B1363"/>
    <mergeCell ref="A1364:B1364"/>
    <mergeCell ref="A1365:B1365"/>
    <mergeCell ref="A1366:B1366"/>
    <mergeCell ref="A1367:B1367"/>
    <mergeCell ref="A1368:B1368"/>
    <mergeCell ref="A1369:B1369"/>
    <mergeCell ref="A1370:B1370"/>
    <mergeCell ref="A1371:B1371"/>
    <mergeCell ref="A1372:B1372"/>
    <mergeCell ref="A1373:B1373"/>
    <mergeCell ref="A1374:B1374"/>
    <mergeCell ref="A1375:B1375"/>
    <mergeCell ref="A1376:B1376"/>
    <mergeCell ref="A1377:B1377"/>
    <mergeCell ref="A1378:B1378"/>
    <mergeCell ref="A1379:B1379"/>
    <mergeCell ref="A1380:B1380"/>
    <mergeCell ref="A1381:B1381"/>
    <mergeCell ref="A1382:B1382"/>
    <mergeCell ref="A1383:B1383"/>
    <mergeCell ref="A1384:B1384"/>
    <mergeCell ref="A1385:B1385"/>
    <mergeCell ref="A1386:B1386"/>
    <mergeCell ref="A1387:B1387"/>
    <mergeCell ref="A1388:B1388"/>
    <mergeCell ref="A1389:B1389"/>
    <mergeCell ref="A1390:B1390"/>
    <mergeCell ref="A1391:B1391"/>
    <mergeCell ref="A1392:B1392"/>
    <mergeCell ref="A1393:B1393"/>
    <mergeCell ref="A1394:B1394"/>
    <mergeCell ref="A1395:B1395"/>
    <mergeCell ref="A1396:B1396"/>
    <mergeCell ref="A1397:B1397"/>
    <mergeCell ref="A1398:B1398"/>
    <mergeCell ref="A1399:B1399"/>
    <mergeCell ref="A1400:B1400"/>
    <mergeCell ref="A1401:B1401"/>
    <mergeCell ref="A1402:B1402"/>
    <mergeCell ref="A1403:B1403"/>
    <mergeCell ref="A1404:B1404"/>
    <mergeCell ref="A1405:B1405"/>
    <mergeCell ref="A1406:B1406"/>
    <mergeCell ref="A1407:B1407"/>
    <mergeCell ref="A1408:B1408"/>
    <mergeCell ref="A1409:B1409"/>
    <mergeCell ref="A1410:B1410"/>
    <mergeCell ref="A1411:B1411"/>
    <mergeCell ref="A1412:B1412"/>
    <mergeCell ref="A1413:B1413"/>
    <mergeCell ref="A1414:B1414"/>
    <mergeCell ref="A1415:B1415"/>
    <mergeCell ref="A1416:B1416"/>
    <mergeCell ref="A1417:B1417"/>
    <mergeCell ref="A1418:B1418"/>
    <mergeCell ref="A1419:B1419"/>
    <mergeCell ref="A1420:B1420"/>
    <mergeCell ref="A1421:B1421"/>
    <mergeCell ref="A1422:B1422"/>
    <mergeCell ref="A1423:B1423"/>
    <mergeCell ref="A1424:B1424"/>
    <mergeCell ref="A1425:B1425"/>
    <mergeCell ref="A1426:B1426"/>
    <mergeCell ref="A1427:B1427"/>
    <mergeCell ref="A1428:B1428"/>
    <mergeCell ref="A1429:B1429"/>
    <mergeCell ref="A1430:B1430"/>
    <mergeCell ref="A1431:B1431"/>
    <mergeCell ref="A1432:B1432"/>
    <mergeCell ref="A1433:B1433"/>
    <mergeCell ref="A1434:B1434"/>
    <mergeCell ref="A1435:B1435"/>
    <mergeCell ref="A1436:B1436"/>
    <mergeCell ref="A1437:B1437"/>
    <mergeCell ref="A1438:B1438"/>
    <mergeCell ref="A1439:B1439"/>
    <mergeCell ref="A1440:B1440"/>
    <mergeCell ref="A1441:B1441"/>
    <mergeCell ref="A1442:B1442"/>
    <mergeCell ref="A1443:B1443"/>
    <mergeCell ref="A1444:B1444"/>
    <mergeCell ref="A1445:B1445"/>
    <mergeCell ref="A1446:B1446"/>
    <mergeCell ref="A1447:B1447"/>
    <mergeCell ref="A1448:B1448"/>
    <mergeCell ref="A1449:B1449"/>
    <mergeCell ref="A1450:B1450"/>
    <mergeCell ref="A1451:B1451"/>
    <mergeCell ref="A1452:B1452"/>
    <mergeCell ref="A1453:B1453"/>
    <mergeCell ref="A1454:B1454"/>
    <mergeCell ref="A1455:B1455"/>
    <mergeCell ref="A1456:B1456"/>
    <mergeCell ref="A1457:B1457"/>
    <mergeCell ref="A1458:B1458"/>
    <mergeCell ref="A1459:B1459"/>
    <mergeCell ref="A1460:B1460"/>
    <mergeCell ref="A1461:B1461"/>
    <mergeCell ref="A1462:B1462"/>
    <mergeCell ref="A1463:B1463"/>
    <mergeCell ref="A1464:B1464"/>
    <mergeCell ref="A1465:B1465"/>
    <mergeCell ref="A1466:B1466"/>
    <mergeCell ref="A1467:B1467"/>
    <mergeCell ref="A1468:B1468"/>
    <mergeCell ref="A1469:B1469"/>
    <mergeCell ref="A1470:B1470"/>
    <mergeCell ref="A1471:B1471"/>
    <mergeCell ref="A1472:B1472"/>
    <mergeCell ref="A1473:B1473"/>
    <mergeCell ref="A1474:B1474"/>
    <mergeCell ref="A1475:B1475"/>
    <mergeCell ref="A1476:B1476"/>
    <mergeCell ref="A1477:B1477"/>
    <mergeCell ref="A1478:B1478"/>
    <mergeCell ref="A1479:B1479"/>
    <mergeCell ref="A1480:B1480"/>
    <mergeCell ref="A1481:B1481"/>
    <mergeCell ref="A1482:B1482"/>
    <mergeCell ref="A1483:B1483"/>
    <mergeCell ref="A1484:B1484"/>
    <mergeCell ref="A1485:B1485"/>
    <mergeCell ref="A1486:B1486"/>
    <mergeCell ref="A1487:B1487"/>
    <mergeCell ref="A1488:B1488"/>
  </mergeCells>
  <hyperlinks>
    <hyperlink ref="A1" r:id="rId1" display="Brasil"/>
    <hyperlink ref="A2" r:id="rId2" location="acesso-informacao" display="Acesso à informação "/>
    <hyperlink ref="A4" r:id="rId3" location="participe" display="Participe"/>
    <hyperlink ref="A5" r:id="rId4" display="Serviços"/>
    <hyperlink ref="A6" r:id="rId5" display="Legislação"/>
    <hyperlink ref="A7" r:id="rId6" location="orgaos-atuacao-canais" display="Canais"/>
    <hyperlink ref="A9" location="acontent" display="Ir para o conteúdo 1 "/>
    <hyperlink ref="A10" location="anavigation" display="Ir para o menu 2 "/>
    <hyperlink ref="A11" location="SearchableText" display="Ir para a busca 3 "/>
    <hyperlink ref="A12" location="afooter" display="Ir para o rodapé 4 "/>
    <hyperlink ref="A14" r:id="rId7" display="Acessibilidade"/>
    <hyperlink ref="A16" r:id="rId8" display="Mapa do Site"/>
    <hyperlink ref="A18" r:id="rId9" display="Conselho Nacional de Política Fazendária"/>
    <hyperlink ref="A20" r:id="rId10" display="CONFAZ"/>
    <hyperlink ref="A22" r:id="rId11" display="MINISTÉRIO DA ECONOMIA "/>
    <hyperlink ref="A25" r:id="rId12" display="Links"/>
    <hyperlink ref="A26" r:id="rId13" display="Fale conosco"/>
    <hyperlink ref="A27" r:id="rId14" display="Ambiente Restrito"/>
    <hyperlink ref="A34" r:id="rId15" display="Competência "/>
    <hyperlink ref="A35" r:id="rId16" display="Histórico "/>
    <hyperlink ref="A36" r:id="rId17" display="Organograma "/>
    <hyperlink ref="A37" r:id="rId18" display="Quem é Quem "/>
    <hyperlink ref="A38" r:id="rId19" display="Secretarias de Fazenda, Finanças e Tributação "/>
    <hyperlink ref="A39" r:id="rId20" display="Grupos de Trabalho "/>
    <hyperlink ref="A40" r:id="rId21" display="Corregedorias "/>
    <hyperlink ref="A44" r:id="rId22" display="Substituição Tributária "/>
    <hyperlink ref="A45" r:id="rId23" display="Certificado Registro/Depósito CV ICMS 190/17 "/>
    <hyperlink ref="A46" r:id="rId24" display="Convênios ICMS "/>
    <hyperlink ref="A47" r:id="rId25" display="https://www.confaz.fazenda.gov.br/legislacao/convenios/2019"/>
    <hyperlink ref="A48" r:id="rId26" display="https://www.confaz.fazenda.gov.br/legislacao/convenios/2020"/>
    <hyperlink ref="A49" r:id="rId27" display="https://www.confaz.fazenda.gov.br/legislacao/convenios/2021"/>
    <hyperlink ref="A50" r:id="rId28" display="https://www.confaz.fazenda.gov.br/legislacao/convenios/1991"/>
    <hyperlink ref="A51" r:id="rId29" display="CONVÊNIO ICMS 1/91 "/>
    <hyperlink ref="A52" r:id="rId30" display="CONVÊNIO ICMS 2/91 "/>
    <hyperlink ref="A53" r:id="rId31" display="CONVÊNIO ICMS 3/91 "/>
    <hyperlink ref="A54" r:id="rId32" display="CONVÊNIO ICMS 4/91 "/>
    <hyperlink ref="A55" r:id="rId33" display="CONVÊNIO ICMS 5/91 "/>
    <hyperlink ref="A56" r:id="rId34" display="CONVÊNIO ICMS 6/91 "/>
    <hyperlink ref="A57" r:id="rId35" display="CONVÊNIO ICMS 7/91 "/>
    <hyperlink ref="A58" r:id="rId36" display="CONVÊNIO ICMS 8/91 "/>
    <hyperlink ref="A59" r:id="rId37" display="CONVÊNIO ICMS 9/91 "/>
    <hyperlink ref="A60" r:id="rId38" display="CONVÊNIO ICMS 10/91 "/>
    <hyperlink ref="A61" r:id="rId39" display="CONVÊNIO ICMS 11/91 "/>
    <hyperlink ref="A62" r:id="rId40" display="CONVÊNIO ICMS 12/91 "/>
    <hyperlink ref="A63" r:id="rId41" display="CONVÊNIO ICMS 13/91 "/>
    <hyperlink ref="A64" r:id="rId42" display="CONVÊNIO ICMS 14/91 "/>
    <hyperlink ref="A65" r:id="rId43" display="CONVÊNIO ICMS 15/91 "/>
    <hyperlink ref="A66" r:id="rId44" display="CONVÊNIO ICMS 16/91 "/>
    <hyperlink ref="A67" r:id="rId45" display="CONVÊNIO ICMS 17/91 "/>
    <hyperlink ref="A68" r:id="rId46" display="CONVÊNIO ICMS 19/91 "/>
    <hyperlink ref="A69" r:id="rId47" display="CONVÊNIO ICMS 20/91 "/>
    <hyperlink ref="A70" r:id="rId48" display="CONVÊNIO ICMS 21/91 "/>
    <hyperlink ref="A71" r:id="rId49" display="CONVÊNIO ICMS 22/91 "/>
    <hyperlink ref="A72" r:id="rId50" display="CONVÊNIO ICMS 23/91 "/>
    <hyperlink ref="A73" r:id="rId51" display="CONVÊNIO ICMS 24/91 "/>
    <hyperlink ref="A74" r:id="rId52" display="CONVÊNIO ICMS 25/91 "/>
    <hyperlink ref="A75" r:id="rId53" display="CONVÊNIO ICMS 06/91 "/>
    <hyperlink ref="A76" r:id="rId54" display="CONVÊNIO ICMS 27/91 "/>
    <hyperlink ref="A77" r:id="rId55" display="CONVÊNIO ICMS 28/91 "/>
    <hyperlink ref="A78" r:id="rId56" display="CONVÊNIO ICMS 29/91 "/>
    <hyperlink ref="A79" r:id="rId57" display="CONVÊNIO ICMS 30/91 "/>
    <hyperlink ref="A80" r:id="rId58" display="CONVÊNIO ICMS 031/91 "/>
    <hyperlink ref="A81" r:id="rId59" display="CONVÊNIO ICMS 32/91 "/>
    <hyperlink ref="A82" r:id="rId60" display="CONVÊNIO ICMS 33/91 "/>
    <hyperlink ref="A83" r:id="rId61" display="CONVÊNIO ICMS 34/91 "/>
    <hyperlink ref="A84" r:id="rId62" display="CONVÊNIO ICMS 35/91 "/>
    <hyperlink ref="A85" r:id="rId63" display="CONVÊNIO ICMS 36/91 "/>
    <hyperlink ref="A86" r:id="rId64" display="CONVÊNIO ICMS 37/91 "/>
    <hyperlink ref="A87" r:id="rId65" display="CONVÊNIO ICMS 38/91 "/>
    <hyperlink ref="A88" r:id="rId66" display="CONVÊNIO ICMS 39/91 "/>
    <hyperlink ref="A89" r:id="rId67" display="CONVÊNIO ICMS 40/91 "/>
    <hyperlink ref="A90" r:id="rId68" display="CONVÊNIO ICMS 41/91 "/>
    <hyperlink ref="A91" r:id="rId69" display="CONVÊNIO ICMS 42/91 "/>
    <hyperlink ref="A92" r:id="rId70" display="CONVÊNIO ICMS 43/91 "/>
    <hyperlink ref="A93" r:id="rId71" display="CONVÊNIO ICMS 44/91 "/>
    <hyperlink ref="A94" r:id="rId72" display="CONVÊNIO ICMS 45/91 "/>
    <hyperlink ref="A95" r:id="rId73" display="CONVÊNIO ICMS 46/91 "/>
    <hyperlink ref="A96" r:id="rId74" display="CONVÊNIO ICMS 47/91 "/>
    <hyperlink ref="A97" r:id="rId75" display="CONVÊNIO ICMS 48/91 "/>
    <hyperlink ref="A98" r:id="rId76" display="CONVÊNIO ICMS 49/91 "/>
    <hyperlink ref="A99" r:id="rId77" display="CONVÊNIO ICMS 50/91 "/>
    <hyperlink ref="A100" r:id="rId78" display="CONVÊNIO ICMS 51/91 "/>
    <hyperlink ref="A101" r:id="rId79" display="CONVÊNIO ICMS 52/91 "/>
    <hyperlink ref="A102" r:id="rId80" display="CONVÊNIO ICMS 53/91 "/>
    <hyperlink ref="A103" r:id="rId81" display="CONVÊNIO ICMS 54/91 "/>
    <hyperlink ref="A104" r:id="rId82" display="CONVÊNIO ICMS 55/91 "/>
    <hyperlink ref="A105" r:id="rId83" display="CONVÊNIO ICMS 56/91 "/>
    <hyperlink ref="A106" r:id="rId84" display="CONVÊNIO ICMS 57/91 "/>
    <hyperlink ref="A107" r:id="rId85" display="CONVÊNIO ICMS 58/91 "/>
    <hyperlink ref="A108" r:id="rId86" display="CONVÊNIO ICMS 59/91 "/>
    <hyperlink ref="A109" r:id="rId87" display="CONVÊNIO ICMS 60/91 "/>
    <hyperlink ref="A110" r:id="rId88" display="CONVÊNIO ICMS 61/91 "/>
    <hyperlink ref="A111" r:id="rId89" display="CONVÊNIO ICMS 62/91 "/>
    <hyperlink ref="A112" r:id="rId90" display="CONVÊNIO ICMS 63/91 "/>
    <hyperlink ref="A113" r:id="rId91" display="CONVÊNIO ICMS 64/91 "/>
    <hyperlink ref="A114" r:id="rId92" display="CONVÊNIO ICMS 65/91 "/>
    <hyperlink ref="A115" r:id="rId93" display="CONVÊNIO ICMS 66/91 "/>
    <hyperlink ref="A116" r:id="rId94" display="CONVÊNIO ICMS 67/91 "/>
    <hyperlink ref="A117" r:id="rId95" display="CONVÊNIO ICMS 68/91 "/>
    <hyperlink ref="A118" r:id="rId96" display="CONVÊNIO ICMS 69/91 "/>
    <hyperlink ref="A119" r:id="rId97" display="CONVÊNIO ICMS 70/91 "/>
    <hyperlink ref="A120" r:id="rId98" display="CONVÊNIO ICMS 71/91 "/>
    <hyperlink ref="A121" r:id="rId99" display="CONVÊNIO ICMS 72/91 "/>
    <hyperlink ref="A122" r:id="rId100" display="CONVÊNIO ICMS 73/91 "/>
    <hyperlink ref="A123" r:id="rId101" display="CONVÊNIO ICMS 74/91 "/>
    <hyperlink ref="A124" r:id="rId102" display="CONVÊNIO ICMS 75/91 "/>
    <hyperlink ref="A125" r:id="rId103" display="CONVÊNIO ICMS 76/91 "/>
    <hyperlink ref="A126" r:id="rId104" display="CONVÊNIO ICMS 77/91 "/>
    <hyperlink ref="A127" r:id="rId105" display="CONVÊNIO ICMS 78/91 "/>
    <hyperlink ref="A128" r:id="rId106" display="CONVÊNIO ICMS 79/91 "/>
    <hyperlink ref="A129" r:id="rId107" display="CONVÊNIO ICMS 80/91 "/>
    <hyperlink ref="A130" r:id="rId108" display="CONVÊNIO ICMS 81/91 "/>
    <hyperlink ref="A131" r:id="rId109" display="CONVÊNIO ICMS 82/91 "/>
    <hyperlink ref="A132" r:id="rId110" display="CONVÊNIO ICMS 83/91 "/>
    <hyperlink ref="A133" r:id="rId111" display="CONVÊNIO ICMS 84/91 "/>
    <hyperlink ref="A134" r:id="rId112" display="CONVÊNIO ICMS 85/91 "/>
    <hyperlink ref="A135" r:id="rId113" display="CONVÊNIO ICMS 86/91 "/>
    <hyperlink ref="A136" r:id="rId114" display="CONVÊNIO ICMS 87/91 "/>
    <hyperlink ref="A137" r:id="rId115" display="CONVÊNIO ICMS 88/91 "/>
    <hyperlink ref="A138" r:id="rId116" display="CONVÊNIO ICMS 89/91 "/>
    <hyperlink ref="A139" r:id="rId117" display="CONVÊNIO ICMS 90/91 "/>
    <hyperlink ref="A140" r:id="rId118" display="CONVÊNIO ICMS 91/91 "/>
    <hyperlink ref="A141" r:id="rId119" display="CONVÊNIO ICMS 92/91 "/>
    <hyperlink ref="A142" r:id="rId120" display="CONVÊNIO ICMS 93/91 "/>
    <hyperlink ref="A143" r:id="rId121" display="CONVÊNIO ICMS 94/91 "/>
    <hyperlink ref="A144" r:id="rId122" display="CONVÊNIO ICMS 95/91 "/>
    <hyperlink ref="A145" r:id="rId123" display="CONVÊNIO ICMS 18/91 "/>
    <hyperlink ref="A146" r:id="rId124" display="Convênios ECF "/>
    <hyperlink ref="A147" r:id="rId125" display="Convênios ARRECADAÇÃO "/>
    <hyperlink ref="A148" r:id="rId126" display="Convênios de Cooperação / Outros "/>
    <hyperlink ref="A149" r:id="rId127" display="Ajustes SINIEF "/>
    <hyperlink ref="A150" r:id="rId128" display="Atos COTEPE/ICMS "/>
    <hyperlink ref="A151" r:id="rId129" display="Atos Declaratórios "/>
    <hyperlink ref="A152" r:id="rId130" display="Atos PMPF "/>
    <hyperlink ref="A153" r:id="rId131" display="Atos MVA "/>
    <hyperlink ref="A154" r:id="rId132" display="Despachos "/>
    <hyperlink ref="A155" r:id="rId133" display="Protocolos ICMS "/>
    <hyperlink ref="A156" r:id="rId134" display="Protocolos ECF "/>
    <hyperlink ref="A157" r:id="rId135" display="Protocolos IPVA "/>
    <hyperlink ref="A158" r:id="rId136" display="Resoluções "/>
    <hyperlink ref="A159" r:id="rId137" display="Regimentos "/>
    <hyperlink ref="A160" r:id="rId138" display="Orgãos / Empresas Credenciadas (os) "/>
    <hyperlink ref="A161" r:id="rId139" display="Manuais "/>
    <hyperlink ref="A162" r:id="rId140" display="Outros "/>
    <hyperlink ref="A166" r:id="rId141" display="Ações e programas "/>
    <hyperlink ref="A167" r:id="rId142" display="Servidores "/>
    <hyperlink ref="A168" r:id="rId143" display="Serviço de Informação ao Cidadão - SIC "/>
    <hyperlink ref="A169" r:id="rId144" display="e-SIC "/>
    <hyperlink ref="A178" r:id="rId145" display="Imprimir "/>
    <hyperlink ref="A182" r:id="rId146" display="Ratificação Nacional DOU de 17.10.91, pelo Ato COTEPE/ICMS 08/91."/>
    <hyperlink ref="A185" r:id="rId147" display="Prorrogado, até 31.12.93, pelo Conv. ICMS 148/92."/>
    <hyperlink ref="A186" r:id="rId148" display="Prorrogado, até 30.04.95, pelo Conv. ICMS 124/93."/>
    <hyperlink ref="A187" r:id="rId149" display="Prorrogado, até 30.04.96, pelo Conv. ICMS 22/95."/>
    <hyperlink ref="A188" r:id="rId150" display="Prorrogado, até 30.04.97, pelo Conv. ICMS 21/96."/>
    <hyperlink ref="A189" r:id="rId151" display="Prorrogado, até 30.04.98, exceto a cláusula terceira, pelo Conv. ICMS 21/97."/>
    <hyperlink ref="A190" r:id="rId152" display="Prorrogado, até 30.04.99, pelo Conv. ICMS 23/98."/>
    <hyperlink ref="A191" r:id="rId153" display="Prorrogado, até 30.04.01, pelo Conv. ICMS 05/99."/>
    <hyperlink ref="A192" r:id="rId154" display="Prorrogado, até 31.12.02, pelo Conv. ICMS 10/01."/>
    <hyperlink ref="A193" r:id="rId155" display="Vide Conv. ICMS 113/98, que autoriza o RN e SE a revogarem o benefício concedido."/>
    <hyperlink ref="A194" r:id="rId156" display="Prorrogado, até 30.04.03, pelo Conv. ICMS 158/02."/>
    <hyperlink ref="A195" r:id="rId157" display="Prorrogado, até 30.04.04, pelo Conv. ICMS 30/03."/>
    <hyperlink ref="A196" r:id="rId158" display="Prorrogado, até 31.10.07, pelo Conv. ICMS 10/04."/>
    <hyperlink ref="A197" r:id="rId159" display="Vide convalidação das operações com as mercadorias descritas no item 22 do Anexo II, pelo Conv. ICMS 157/06, no período de 22.07.04 a 08.01.07."/>
    <hyperlink ref="A198" r:id="rId160" display="Prorrogado, até 31.12.07, pelo Conv. ICMS 124/07."/>
    <hyperlink ref="A199" r:id="rId161" display="Prorrogado, até 30.04.08, pelo Conv. ICMS 149/07."/>
    <hyperlink ref="A200" r:id="rId162" display="Prorrogado, até 31.07.08, pelo Conv. ICMS 53/08."/>
    <hyperlink ref="A201" r:id="rId163" display="Prorrogado, até 31.12.08, pelo Conv. ICMS 91/08."/>
    <hyperlink ref="A202" r:id="rId164" display="Prorrogado, até 31.07.09, pelo Conv. ICMS 138/08."/>
    <hyperlink ref="A203" r:id="rId165" display="Prorrogado, até 31.12.09, pelo Conv. ICMS 69/09."/>
    <hyperlink ref="A204" r:id="rId166" display="Prorrogado, até 31.01.10, pelo Conv. ICMS 119/09."/>
    <hyperlink ref="A205" r:id="rId167" display="Prorrogado, até 31.12.12, pelo Conv. ICMS 01/10."/>
    <hyperlink ref="A206" r:id="rId168" display="Vide cláusula quarta do Conv. ICMS 51/10."/>
    <hyperlink ref="A207" r:id="rId169" display="Vide Convênio ICMS 112/10, que altera o Anexo I do Convênio ICMS 89/09."/>
    <hyperlink ref="A208" r:id="rId170" display="Prorrogado, até 31.07.13, pelo Conv. ICMS 101/12."/>
    <hyperlink ref="A209" r:id="rId171" display="Prorrogado, até 31.07.14, pelo Conv. ICMS 14/13."/>
    <hyperlink ref="A210" r:id="rId172" display="Prorrogado, até 31.05.15, pelo Conv. ICMS 191/13."/>
    <hyperlink ref="A211" r:id="rId173" display="Prorrogado, até 31.12.15, pelo Conv. ICMS 27/15."/>
    <hyperlink ref="A212" r:id="rId174" display="Prorrogado, até 30.06.17, pelo Conv. ICMS 154/15."/>
    <hyperlink ref="A213" r:id="rId175" display="Prorrogado, até 30.09.19, pelo Conv. ICMS 49/17."/>
    <hyperlink ref="A215" r:id="rId176" display="Prorrogado, até 30.04.20, pelo Conv. ICMS 133/19."/>
    <hyperlink ref="A216" r:id="rId177" display="Prorrogado, até 31.12.20, pelo Conv. ICMS 22/20."/>
    <hyperlink ref="A217" r:id="rId178" display="Prorrogado até 31.03.21, pelo Conv. ICMS 133/20."/>
    <hyperlink ref="A218" r:id="rId179" display="Prorrogado até 31.03.22, pelo Conv. ICMS 28/21."/>
    <hyperlink ref="A219" r:id="rId180" display="Prorrogado, até 30.04.24, pelo Conv. ICMS 178/21."/>
    <hyperlink ref="E1307" location="wrapper" display="Voltar para o topo"/>
    <hyperlink ref="E1310" r:id="rId181" display="Desenvolvido com o CMS de código aberto Plone"/>
  </hyperlink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1"/>
  <sheetViews>
    <sheetView showFormulas="false" showGridLines="true" showRowColHeaders="true" showZeros="true" rightToLeft="false" tabSelected="false" showOutlineSymbols="true" defaultGridColor="true" view="normal" topLeftCell="A1" colorId="64" zoomScale="98" zoomScaleNormal="98" zoomScalePageLayoutView="100" workbookViewId="0">
      <selection pane="topLeft" activeCell="A1" activeCellId="0" sqref="A1"/>
    </sheetView>
  </sheetViews>
  <sheetFormatPr defaultColWidth="8.00390625" defaultRowHeight="16.5" zeroHeight="true" outlineLevelRow="0" outlineLevelCol="0"/>
  <cols>
    <col collapsed="false" customWidth="true" hidden="false" outlineLevel="0" max="1" min="1" style="156" width="10.38"/>
    <col collapsed="false" customWidth="true" hidden="false" outlineLevel="0" max="2" min="2" style="157" width="131.25"/>
    <col collapsed="false" customWidth="true" hidden="false" outlineLevel="0" max="3" min="3" style="158" width="7.5"/>
    <col collapsed="false" customWidth="false" hidden="true" outlineLevel="0" max="16384" min="4" style="56" width="8"/>
  </cols>
  <sheetData>
    <row r="1" s="57" customFormat="true" ht="17.35" hidden="false" customHeight="false" outlineLevel="0" collapsed="false">
      <c r="A1" s="159" t="s">
        <v>6</v>
      </c>
      <c r="B1" s="160" t="s">
        <v>5054</v>
      </c>
      <c r="C1" s="161" t="s">
        <v>60</v>
      </c>
    </row>
    <row r="2" customFormat="false" ht="26.85" hidden="false" customHeight="false" outlineLevel="0" collapsed="false">
      <c r="A2" s="156" t="s">
        <v>5055</v>
      </c>
      <c r="B2" s="157" t="s">
        <v>5056</v>
      </c>
      <c r="C2" s="158" t="s">
        <v>5057</v>
      </c>
    </row>
    <row r="3" customFormat="false" ht="16.5" hidden="false" customHeight="false" outlineLevel="0" collapsed="false">
      <c r="A3" s="156" t="s">
        <v>5058</v>
      </c>
      <c r="B3" s="157" t="s">
        <v>5059</v>
      </c>
      <c r="C3" s="158" t="s">
        <v>5057</v>
      </c>
    </row>
    <row r="4" customFormat="false" ht="16.5" hidden="false" customHeight="false" outlineLevel="0" collapsed="false">
      <c r="A4" s="156" t="s">
        <v>5060</v>
      </c>
      <c r="B4" s="157" t="s">
        <v>5059</v>
      </c>
      <c r="C4" s="158" t="s">
        <v>5057</v>
      </c>
    </row>
    <row r="5" customFormat="false" ht="16.5" hidden="false" customHeight="false" outlineLevel="0" collapsed="false">
      <c r="A5" s="156" t="s">
        <v>5061</v>
      </c>
      <c r="B5" s="157" t="s">
        <v>5062</v>
      </c>
      <c r="C5" s="158" t="s">
        <v>5057</v>
      </c>
    </row>
    <row r="6" customFormat="false" ht="26.85" hidden="false" customHeight="false" outlineLevel="0" collapsed="false">
      <c r="A6" s="156" t="s">
        <v>5063</v>
      </c>
      <c r="B6" s="157" t="s">
        <v>5064</v>
      </c>
      <c r="C6" s="158" t="s">
        <v>5057</v>
      </c>
    </row>
    <row r="7" customFormat="false" ht="16.5" hidden="false" customHeight="false" outlineLevel="0" collapsed="false">
      <c r="A7" s="156" t="s">
        <v>5065</v>
      </c>
      <c r="B7" s="157" t="s">
        <v>5066</v>
      </c>
      <c r="C7" s="158" t="s">
        <v>5067</v>
      </c>
    </row>
    <row r="8" customFormat="false" ht="16.5" hidden="false" customHeight="false" outlineLevel="0" collapsed="false">
      <c r="A8" s="156" t="s">
        <v>5068</v>
      </c>
      <c r="B8" s="157" t="s">
        <v>5069</v>
      </c>
      <c r="C8" s="158" t="s">
        <v>5067</v>
      </c>
    </row>
    <row r="9" customFormat="false" ht="26.85" hidden="false" customHeight="false" outlineLevel="0" collapsed="false">
      <c r="A9" s="156" t="s">
        <v>5070</v>
      </c>
      <c r="B9" s="157" t="s">
        <v>5071</v>
      </c>
      <c r="C9" s="158" t="s">
        <v>5072</v>
      </c>
    </row>
    <row r="10" customFormat="false" ht="26.85" hidden="false" customHeight="false" outlineLevel="0" collapsed="false">
      <c r="A10" s="156" t="s">
        <v>5073</v>
      </c>
      <c r="B10" s="157" t="s">
        <v>5074</v>
      </c>
      <c r="C10" s="158" t="s">
        <v>5057</v>
      </c>
    </row>
    <row r="11" customFormat="false" ht="16.5" hidden="false" customHeight="false" outlineLevel="0" collapsed="false">
      <c r="A11" s="156" t="s">
        <v>5075</v>
      </c>
      <c r="B11" s="157" t="s">
        <v>5076</v>
      </c>
      <c r="C11" s="158" t="s">
        <v>5072</v>
      </c>
    </row>
    <row r="12" customFormat="false" ht="16.5" hidden="false" customHeight="false" outlineLevel="0" collapsed="false">
      <c r="A12" s="156" t="s">
        <v>5077</v>
      </c>
      <c r="B12" s="157" t="s">
        <v>5078</v>
      </c>
      <c r="C12" s="158" t="s">
        <v>5079</v>
      </c>
    </row>
    <row r="13" customFormat="false" ht="16.5" hidden="false" customHeight="false" outlineLevel="0" collapsed="false">
      <c r="A13" s="156" t="s">
        <v>5080</v>
      </c>
      <c r="B13" s="157" t="s">
        <v>5081</v>
      </c>
      <c r="C13" s="158" t="s">
        <v>5067</v>
      </c>
    </row>
    <row r="14" customFormat="false" ht="16.5" hidden="false" customHeight="false" outlineLevel="0" collapsed="false">
      <c r="A14" s="156" t="s">
        <v>5082</v>
      </c>
      <c r="B14" s="157" t="s">
        <v>5083</v>
      </c>
      <c r="C14" s="158" t="s">
        <v>5057</v>
      </c>
    </row>
    <row r="15" customFormat="false" ht="26.85" hidden="false" customHeight="false" outlineLevel="0" collapsed="false">
      <c r="A15" s="156" t="s">
        <v>5084</v>
      </c>
      <c r="B15" s="157" t="s">
        <v>5085</v>
      </c>
      <c r="C15" s="158" t="s">
        <v>5067</v>
      </c>
    </row>
    <row r="16" customFormat="false" ht="39.55" hidden="false" customHeight="false" outlineLevel="0" collapsed="false">
      <c r="A16" s="156" t="s">
        <v>5086</v>
      </c>
      <c r="B16" s="157" t="s">
        <v>5087</v>
      </c>
      <c r="C16" s="158" t="s">
        <v>5057</v>
      </c>
    </row>
    <row r="17" customFormat="false" ht="26.85" hidden="false" customHeight="false" outlineLevel="0" collapsed="false">
      <c r="A17" s="156" t="s">
        <v>5088</v>
      </c>
      <c r="B17" s="157" t="s">
        <v>5089</v>
      </c>
      <c r="C17" s="158" t="s">
        <v>5057</v>
      </c>
    </row>
    <row r="18" customFormat="false" ht="16.5" hidden="false" customHeight="false" outlineLevel="0" collapsed="false">
      <c r="A18" s="156" t="s">
        <v>5090</v>
      </c>
      <c r="B18" s="157" t="s">
        <v>5091</v>
      </c>
      <c r="C18" s="158" t="s">
        <v>5057</v>
      </c>
    </row>
    <row r="19" customFormat="false" ht="16.5" hidden="false" customHeight="false" outlineLevel="0" collapsed="false">
      <c r="A19" s="156" t="s">
        <v>5092</v>
      </c>
      <c r="B19" s="157" t="s">
        <v>5069</v>
      </c>
      <c r="C19" s="158" t="s">
        <v>5067</v>
      </c>
    </row>
    <row r="20" customFormat="false" ht="16.5" hidden="false" customHeight="false" outlineLevel="0" collapsed="false">
      <c r="A20" s="156" t="s">
        <v>5093</v>
      </c>
      <c r="B20" s="157" t="s">
        <v>5094</v>
      </c>
      <c r="C20" s="158" t="s">
        <v>5067</v>
      </c>
    </row>
    <row r="21" customFormat="false" ht="16.5" hidden="false" customHeight="false" outlineLevel="0" collapsed="false">
      <c r="A21" s="156" t="s">
        <v>5095</v>
      </c>
      <c r="B21" s="157" t="s">
        <v>5069</v>
      </c>
      <c r="C21" s="158" t="s">
        <v>5057</v>
      </c>
    </row>
    <row r="22" customFormat="false" ht="16.5" hidden="false" customHeight="false" outlineLevel="0" collapsed="false">
      <c r="A22" s="156" t="s">
        <v>5096</v>
      </c>
      <c r="B22" s="157" t="s">
        <v>5097</v>
      </c>
      <c r="C22" s="158" t="s">
        <v>5057</v>
      </c>
    </row>
    <row r="23" customFormat="false" ht="16.5" hidden="false" customHeight="false" outlineLevel="0" collapsed="false">
      <c r="A23" s="156" t="s">
        <v>5098</v>
      </c>
      <c r="B23" s="157" t="s">
        <v>5099</v>
      </c>
      <c r="C23" s="158" t="s">
        <v>5057</v>
      </c>
    </row>
    <row r="24" customFormat="false" ht="16.5" hidden="false" customHeight="false" outlineLevel="0" collapsed="false">
      <c r="A24" s="156" t="s">
        <v>5100</v>
      </c>
      <c r="B24" s="157" t="s">
        <v>5101</v>
      </c>
      <c r="C24" s="158" t="s">
        <v>5079</v>
      </c>
    </row>
    <row r="25" customFormat="false" ht="16.5" hidden="false" customHeight="false" outlineLevel="0" collapsed="false">
      <c r="A25" s="156" t="s">
        <v>5102</v>
      </c>
      <c r="B25" s="157" t="s">
        <v>5069</v>
      </c>
      <c r="C25" s="158" t="s">
        <v>5079</v>
      </c>
    </row>
    <row r="26" customFormat="false" ht="16.5" hidden="false" customHeight="false" outlineLevel="0" collapsed="false">
      <c r="A26" s="156" t="s">
        <v>5103</v>
      </c>
      <c r="B26" s="157" t="s">
        <v>5081</v>
      </c>
      <c r="C26" s="158" t="s">
        <v>5079</v>
      </c>
    </row>
    <row r="27" customFormat="false" ht="16.5" hidden="false" customHeight="false" outlineLevel="0" collapsed="false">
      <c r="A27" s="156" t="s">
        <v>5104</v>
      </c>
      <c r="B27" s="157" t="s">
        <v>5083</v>
      </c>
      <c r="C27" s="158" t="s">
        <v>5057</v>
      </c>
    </row>
    <row r="28" customFormat="false" ht="26.85" hidden="false" customHeight="false" outlineLevel="0" collapsed="false">
      <c r="A28" s="156" t="s">
        <v>5105</v>
      </c>
      <c r="B28" s="157" t="s">
        <v>5085</v>
      </c>
      <c r="C28" s="158" t="s">
        <v>5067</v>
      </c>
    </row>
    <row r="29" customFormat="false" ht="39.55" hidden="false" customHeight="false" outlineLevel="0" collapsed="false">
      <c r="A29" s="156" t="s">
        <v>5106</v>
      </c>
      <c r="B29" s="157" t="s">
        <v>5087</v>
      </c>
      <c r="C29" s="158" t="s">
        <v>5057</v>
      </c>
    </row>
    <row r="30" customFormat="false" ht="39.55" hidden="false" customHeight="false" outlineLevel="0" collapsed="false">
      <c r="A30" s="156" t="s">
        <v>5107</v>
      </c>
      <c r="B30" s="157" t="s">
        <v>5108</v>
      </c>
      <c r="C30" s="158" t="s">
        <v>5057</v>
      </c>
    </row>
    <row r="31" customFormat="false" ht="26.85" hidden="false" customHeight="false" outlineLevel="0" collapsed="false">
      <c r="A31" s="156" t="s">
        <v>5109</v>
      </c>
      <c r="B31" s="157" t="s">
        <v>5110</v>
      </c>
      <c r="C31" s="158" t="s">
        <v>5057</v>
      </c>
    </row>
    <row r="32" customFormat="false" ht="26.85" hidden="false" customHeight="false" outlineLevel="0" collapsed="false">
      <c r="A32" s="156" t="s">
        <v>5111</v>
      </c>
      <c r="B32" s="157" t="s">
        <v>5112</v>
      </c>
      <c r="C32" s="158" t="s">
        <v>5057</v>
      </c>
    </row>
    <row r="33" customFormat="false" ht="16.5" hidden="false" customHeight="false" outlineLevel="0" collapsed="false">
      <c r="A33" s="156" t="s">
        <v>5113</v>
      </c>
      <c r="B33" s="157" t="s">
        <v>5091</v>
      </c>
      <c r="C33" s="158" t="s">
        <v>5057</v>
      </c>
    </row>
    <row r="34" customFormat="false" ht="16.5" hidden="false" customHeight="false" outlineLevel="0" collapsed="false">
      <c r="A34" s="156" t="s">
        <v>5114</v>
      </c>
      <c r="B34" s="157" t="s">
        <v>5069</v>
      </c>
      <c r="C34" s="158" t="s">
        <v>5079</v>
      </c>
    </row>
    <row r="35" customFormat="false" ht="16.5" hidden="false" customHeight="false" outlineLevel="0" collapsed="false">
      <c r="A35" s="156" t="s">
        <v>5115</v>
      </c>
      <c r="B35" s="157" t="s">
        <v>5116</v>
      </c>
      <c r="C35" s="158" t="s">
        <v>5057</v>
      </c>
    </row>
    <row r="36" customFormat="false" ht="16.5" hidden="false" customHeight="false" outlineLevel="0" collapsed="false">
      <c r="A36" s="156" t="s">
        <v>5117</v>
      </c>
      <c r="B36" s="157" t="s">
        <v>5118</v>
      </c>
      <c r="C36" s="158" t="s">
        <v>5067</v>
      </c>
    </row>
    <row r="37" customFormat="false" ht="16.5" hidden="false" customHeight="false" outlineLevel="0" collapsed="false">
      <c r="A37" s="156" t="s">
        <v>5119</v>
      </c>
      <c r="B37" s="157" t="s">
        <v>5120</v>
      </c>
      <c r="C37" s="158" t="s">
        <v>5057</v>
      </c>
    </row>
    <row r="38" customFormat="false" ht="16.5" hidden="false" customHeight="false" outlineLevel="0" collapsed="false">
      <c r="A38" s="156" t="s">
        <v>5121</v>
      </c>
      <c r="B38" s="157" t="s">
        <v>1809</v>
      </c>
      <c r="C38" s="158" t="s">
        <v>5079</v>
      </c>
    </row>
    <row r="39" customFormat="false" ht="26.85" hidden="false" customHeight="false" outlineLevel="0" collapsed="false">
      <c r="A39" s="156" t="s">
        <v>5122</v>
      </c>
      <c r="B39" s="157" t="s">
        <v>5123</v>
      </c>
      <c r="C39" s="158" t="s">
        <v>5057</v>
      </c>
    </row>
    <row r="40" customFormat="false" ht="16.5" hidden="false" customHeight="false" outlineLevel="0" collapsed="false">
      <c r="A40" s="156" t="s">
        <v>5124</v>
      </c>
      <c r="B40" s="157" t="s">
        <v>5069</v>
      </c>
      <c r="C40" s="158" t="s">
        <v>5079</v>
      </c>
    </row>
    <row r="41" customFormat="false" ht="16.5" hidden="false" customHeight="false" outlineLevel="0" collapsed="false">
      <c r="A41" s="156" t="s">
        <v>5125</v>
      </c>
      <c r="B41" s="157" t="s">
        <v>5126</v>
      </c>
      <c r="C41" s="158" t="s">
        <v>5067</v>
      </c>
    </row>
    <row r="42" customFormat="false" ht="16.5" hidden="false" customHeight="false" outlineLevel="0" collapsed="false">
      <c r="A42" s="156" t="s">
        <v>5127</v>
      </c>
      <c r="B42" s="157" t="s">
        <v>5128</v>
      </c>
      <c r="C42" s="158" t="s">
        <v>5057</v>
      </c>
    </row>
    <row r="43" customFormat="false" ht="16.5" hidden="false" customHeight="false" outlineLevel="0" collapsed="false">
      <c r="A43" s="156" t="s">
        <v>5129</v>
      </c>
      <c r="B43" s="157" t="s">
        <v>1809</v>
      </c>
      <c r="C43" s="158" t="s">
        <v>5130</v>
      </c>
    </row>
    <row r="44" customFormat="false" ht="16.5" hidden="false" customHeight="false" outlineLevel="0" collapsed="false">
      <c r="A44" s="156" t="s">
        <v>5131</v>
      </c>
      <c r="B44" s="157" t="s">
        <v>5126</v>
      </c>
      <c r="C44" s="158" t="s">
        <v>5130</v>
      </c>
    </row>
    <row r="45" customFormat="false" ht="16.5" hidden="false" customHeight="false" outlineLevel="0" collapsed="false">
      <c r="A45" s="156" t="s">
        <v>5132</v>
      </c>
      <c r="B45" s="157" t="s">
        <v>5128</v>
      </c>
      <c r="C45" s="158" t="s">
        <v>5057</v>
      </c>
    </row>
    <row r="46" customFormat="false" ht="16.5" hidden="false" customHeight="false" outlineLevel="0" collapsed="false">
      <c r="A46" s="156" t="s">
        <v>5133</v>
      </c>
      <c r="B46" s="157" t="s">
        <v>5134</v>
      </c>
      <c r="C46" s="158" t="s">
        <v>5057</v>
      </c>
    </row>
    <row r="47" customFormat="false" ht="16.5" hidden="false" customHeight="false" outlineLevel="0" collapsed="false">
      <c r="A47" s="156" t="s">
        <v>5135</v>
      </c>
      <c r="B47" s="157" t="s">
        <v>1809</v>
      </c>
      <c r="C47" s="158" t="s">
        <v>5130</v>
      </c>
    </row>
    <row r="48" customFormat="false" ht="16.5" hidden="false" customHeight="false" outlineLevel="0" collapsed="false">
      <c r="A48" s="156" t="s">
        <v>5136</v>
      </c>
      <c r="B48" s="157" t="s">
        <v>5137</v>
      </c>
      <c r="C48" s="158" t="s">
        <v>5057</v>
      </c>
    </row>
    <row r="49" customFormat="false" ht="16.5" hidden="false" customHeight="false" outlineLevel="0" collapsed="false">
      <c r="A49" s="156" t="s">
        <v>5138</v>
      </c>
      <c r="B49" s="157" t="s">
        <v>5139</v>
      </c>
      <c r="C49" s="158" t="s">
        <v>5057</v>
      </c>
    </row>
    <row r="50" customFormat="false" ht="16.5" hidden="false" customHeight="false" outlineLevel="0" collapsed="false">
      <c r="A50" s="156" t="s">
        <v>5140</v>
      </c>
      <c r="B50" s="157" t="s">
        <v>5141</v>
      </c>
      <c r="C50" s="158" t="s">
        <v>5057</v>
      </c>
    </row>
    <row r="51" customFormat="false" ht="16.5" hidden="false" customHeight="false" outlineLevel="0" collapsed="false">
      <c r="A51" s="156" t="s">
        <v>5142</v>
      </c>
      <c r="B51" s="157" t="s">
        <v>1809</v>
      </c>
      <c r="C51" s="158" t="s">
        <v>5130</v>
      </c>
    </row>
    <row r="52" customFormat="false" ht="16.5" hidden="false" customHeight="false" outlineLevel="0" collapsed="false">
      <c r="A52" s="156" t="s">
        <v>5143</v>
      </c>
      <c r="B52" s="157" t="s">
        <v>5126</v>
      </c>
      <c r="C52" s="158" t="s">
        <v>5130</v>
      </c>
    </row>
    <row r="53" customFormat="false" ht="16.5" hidden="false" customHeight="false" outlineLevel="0" collapsed="false">
      <c r="A53" s="156" t="s">
        <v>5144</v>
      </c>
      <c r="B53" s="157" t="s">
        <v>5128</v>
      </c>
      <c r="C53" s="158" t="s">
        <v>5057</v>
      </c>
    </row>
    <row r="54" customFormat="false" ht="16.5" hidden="false" customHeight="false" outlineLevel="0" collapsed="false">
      <c r="A54" s="156" t="s">
        <v>5145</v>
      </c>
      <c r="B54" s="157" t="s">
        <v>1809</v>
      </c>
      <c r="C54" s="158" t="s">
        <v>5130</v>
      </c>
    </row>
    <row r="55" customFormat="false" ht="16.5" hidden="false" customHeight="false" outlineLevel="0" collapsed="false">
      <c r="A55" s="156" t="s">
        <v>5146</v>
      </c>
      <c r="B55" s="157" t="s">
        <v>5147</v>
      </c>
      <c r="C55" s="158" t="s">
        <v>5130</v>
      </c>
    </row>
    <row r="56" customFormat="false" ht="16.5" hidden="false" customHeight="false" outlineLevel="0" collapsed="false">
      <c r="A56" s="156" t="s">
        <v>5148</v>
      </c>
      <c r="B56" s="157" t="s">
        <v>5149</v>
      </c>
      <c r="C56" s="158" t="s">
        <v>5067</v>
      </c>
    </row>
    <row r="57" customFormat="false" ht="16.5" hidden="false" customHeight="false" outlineLevel="0" collapsed="false">
      <c r="A57" s="156" t="s">
        <v>5150</v>
      </c>
      <c r="B57" s="157" t="s">
        <v>5151</v>
      </c>
      <c r="C57" s="158" t="s">
        <v>5130</v>
      </c>
    </row>
    <row r="58" customFormat="false" ht="26.85" hidden="false" customHeight="false" outlineLevel="0" collapsed="false">
      <c r="A58" s="156" t="s">
        <v>5152</v>
      </c>
      <c r="B58" s="157" t="s">
        <v>5153</v>
      </c>
      <c r="C58" s="158" t="s">
        <v>5130</v>
      </c>
    </row>
    <row r="59" customFormat="false" ht="16.5" hidden="false" customHeight="false" outlineLevel="0" collapsed="false">
      <c r="A59" s="156" t="s">
        <v>5154</v>
      </c>
      <c r="B59" s="157" t="s">
        <v>1809</v>
      </c>
      <c r="C59" s="158" t="s">
        <v>5130</v>
      </c>
    </row>
    <row r="60" customFormat="false" ht="16.5" hidden="false" customHeight="false" outlineLevel="0" collapsed="false">
      <c r="A60" s="156" t="s">
        <v>5155</v>
      </c>
      <c r="B60" s="157" t="s">
        <v>5156</v>
      </c>
      <c r="C60" s="158" t="s">
        <v>5079</v>
      </c>
    </row>
    <row r="61" customFormat="false" ht="16.5" hidden="false" customHeight="false" outlineLevel="0" collapsed="false">
      <c r="A61" s="156" t="s">
        <v>5157</v>
      </c>
      <c r="B61" s="157" t="s">
        <v>5158</v>
      </c>
      <c r="C61" s="158" t="s">
        <v>5159</v>
      </c>
    </row>
    <row r="62" customFormat="false" ht="16.5" hidden="false" customHeight="false" outlineLevel="0" collapsed="false">
      <c r="A62" s="156" t="s">
        <v>5160</v>
      </c>
      <c r="B62" s="157" t="s">
        <v>5161</v>
      </c>
      <c r="C62" s="158" t="s">
        <v>5079</v>
      </c>
    </row>
    <row r="63" customFormat="false" ht="16.5" hidden="false" customHeight="false" outlineLevel="0" collapsed="false">
      <c r="A63" s="156" t="s">
        <v>5162</v>
      </c>
      <c r="B63" s="157" t="s">
        <v>5069</v>
      </c>
      <c r="C63" s="158" t="s">
        <v>5079</v>
      </c>
    </row>
    <row r="64" customFormat="false" ht="16.5" hidden="false" customHeight="false" outlineLevel="0" collapsed="false">
      <c r="A64" s="156" t="s">
        <v>5163</v>
      </c>
      <c r="B64" s="157" t="s">
        <v>5069</v>
      </c>
      <c r="C64" s="158" t="s">
        <v>5079</v>
      </c>
    </row>
    <row r="65" customFormat="false" ht="26.85" hidden="false" customHeight="false" outlineLevel="0" collapsed="false">
      <c r="A65" s="156" t="s">
        <v>5164</v>
      </c>
      <c r="B65" s="157" t="s">
        <v>5165</v>
      </c>
      <c r="C65" s="158" t="s">
        <v>5079</v>
      </c>
    </row>
    <row r="66" customFormat="false" ht="16.5" hidden="false" customHeight="false" outlineLevel="0" collapsed="false">
      <c r="A66" s="156" t="s">
        <v>5166</v>
      </c>
      <c r="B66" s="157" t="s">
        <v>5167</v>
      </c>
      <c r="C66" s="158" t="s">
        <v>5079</v>
      </c>
    </row>
    <row r="67" customFormat="false" ht="16.5" hidden="false" customHeight="false" outlineLevel="0" collapsed="false">
      <c r="A67" s="156" t="s">
        <v>1385</v>
      </c>
      <c r="C67" s="158" t="s">
        <v>5079</v>
      </c>
    </row>
    <row r="68" customFormat="false" ht="16.5" hidden="false" customHeight="false" outlineLevel="0" collapsed="false">
      <c r="A68" s="156" t="s">
        <v>5168</v>
      </c>
      <c r="C68" s="158" t="s">
        <v>5067</v>
      </c>
    </row>
    <row r="69" customFormat="false" ht="16.5" hidden="false" customHeight="false" outlineLevel="0" collapsed="false">
      <c r="A69" s="156" t="s">
        <v>5169</v>
      </c>
      <c r="C69" s="158" t="s">
        <v>5130</v>
      </c>
    </row>
    <row r="70" customFormat="false" ht="16.5" hidden="false" customHeight="false" outlineLevel="0" collapsed="false">
      <c r="A70" s="156" t="s">
        <v>5170</v>
      </c>
      <c r="C70" s="158" t="s">
        <v>5072</v>
      </c>
    </row>
    <row r="71" customFormat="false" ht="16.5" hidden="false" customHeight="false" outlineLevel="0" collapsed="false">
      <c r="A71" s="156" t="s">
        <v>5171</v>
      </c>
      <c r="B71" s="157" t="s">
        <v>5069</v>
      </c>
      <c r="C71" s="158" t="s">
        <v>5079</v>
      </c>
    </row>
    <row r="72" customFormat="false" ht="16.5" hidden="false" customHeight="false" outlineLevel="0" collapsed="false">
      <c r="A72" s="156" t="s">
        <v>5172</v>
      </c>
      <c r="B72" s="157" t="s">
        <v>5173</v>
      </c>
      <c r="C72" s="158" t="s">
        <v>5067</v>
      </c>
    </row>
    <row r="73" customFormat="false" ht="16.5" hidden="false" customHeight="false" outlineLevel="0" collapsed="false">
      <c r="A73" s="156" t="s">
        <v>5174</v>
      </c>
      <c r="B73" s="157" t="s">
        <v>5175</v>
      </c>
      <c r="C73" s="158" t="s">
        <v>5067</v>
      </c>
    </row>
    <row r="74" customFormat="false" ht="16.5" hidden="false" customHeight="false" outlineLevel="0" collapsed="false">
      <c r="A74" s="156" t="s">
        <v>5176</v>
      </c>
      <c r="B74" s="157" t="s">
        <v>5177</v>
      </c>
      <c r="C74" s="158" t="s">
        <v>5067</v>
      </c>
    </row>
    <row r="75" customFormat="false" ht="16.5" hidden="false" customHeight="false" outlineLevel="0" collapsed="false">
      <c r="A75" s="156" t="s">
        <v>5178</v>
      </c>
      <c r="B75" s="157" t="s">
        <v>5069</v>
      </c>
      <c r="C75" s="158" t="s">
        <v>5067</v>
      </c>
    </row>
    <row r="76" customFormat="false" ht="16.5" hidden="false" customHeight="false" outlineLevel="0" collapsed="false">
      <c r="A76" s="156" t="s">
        <v>5179</v>
      </c>
      <c r="B76" s="157" t="s">
        <v>5180</v>
      </c>
      <c r="C76" s="158" t="s">
        <v>5079</v>
      </c>
    </row>
    <row r="77" customFormat="false" ht="16.5" hidden="false" customHeight="false" outlineLevel="0" collapsed="false">
      <c r="A77" s="156" t="s">
        <v>5181</v>
      </c>
      <c r="B77" s="157" t="s">
        <v>5182</v>
      </c>
      <c r="C77" s="158" t="s">
        <v>5079</v>
      </c>
    </row>
    <row r="78" customFormat="false" ht="16.5" hidden="false" customHeight="false" outlineLevel="0" collapsed="false">
      <c r="A78" s="156" t="s">
        <v>5183</v>
      </c>
      <c r="B78" s="157" t="s">
        <v>5184</v>
      </c>
      <c r="C78" s="158" t="s">
        <v>5079</v>
      </c>
    </row>
    <row r="79" customFormat="false" ht="16.5" hidden="false" customHeight="false" outlineLevel="0" collapsed="false">
      <c r="A79" s="156" t="s">
        <v>1389</v>
      </c>
      <c r="B79" s="157" t="s">
        <v>5069</v>
      </c>
      <c r="C79" s="158" t="s">
        <v>5079</v>
      </c>
    </row>
    <row r="80" customFormat="false" ht="16.5" hidden="false" customHeight="false" outlineLevel="0" collapsed="false">
      <c r="A80" s="156" t="s">
        <v>5185</v>
      </c>
      <c r="B80" s="157" t="s">
        <v>5186</v>
      </c>
      <c r="C80" s="158" t="s">
        <v>5130</v>
      </c>
    </row>
    <row r="81" customFormat="false" ht="16.5" hidden="false" customHeight="false" outlineLevel="0" collapsed="false">
      <c r="A81" s="156" t="s">
        <v>5187</v>
      </c>
      <c r="B81" s="157" t="s">
        <v>5188</v>
      </c>
      <c r="C81" s="158" t="s">
        <v>5159</v>
      </c>
    </row>
    <row r="82" customFormat="false" ht="16.5" hidden="false" customHeight="false" outlineLevel="0" collapsed="false">
      <c r="A82" s="156" t="s">
        <v>5189</v>
      </c>
      <c r="B82" s="157" t="s">
        <v>5190</v>
      </c>
      <c r="C82" s="158" t="s">
        <v>5159</v>
      </c>
    </row>
    <row r="83" customFormat="false" ht="16.5" hidden="false" customHeight="false" outlineLevel="0" collapsed="false">
      <c r="A83" s="156" t="s">
        <v>5191</v>
      </c>
      <c r="B83" s="157" t="s">
        <v>5192</v>
      </c>
      <c r="C83" s="158" t="s">
        <v>5067</v>
      </c>
    </row>
    <row r="84" customFormat="false" ht="16.5" hidden="false" customHeight="false" outlineLevel="0" collapsed="false">
      <c r="A84" s="156" t="s">
        <v>5193</v>
      </c>
      <c r="B84" s="157" t="s">
        <v>5194</v>
      </c>
      <c r="C84" s="158" t="s">
        <v>5067</v>
      </c>
    </row>
    <row r="85" customFormat="false" ht="16.5" hidden="false" customHeight="false" outlineLevel="0" collapsed="false">
      <c r="A85" s="156" t="s">
        <v>5195</v>
      </c>
      <c r="B85" s="157" t="s">
        <v>5196</v>
      </c>
      <c r="C85" s="158" t="s">
        <v>5079</v>
      </c>
    </row>
    <row r="86" customFormat="false" ht="16.5" hidden="false" customHeight="false" outlineLevel="0" collapsed="false">
      <c r="A86" s="156" t="s">
        <v>5197</v>
      </c>
      <c r="B86" s="157" t="s">
        <v>5198</v>
      </c>
      <c r="C86" s="158" t="s">
        <v>5067</v>
      </c>
    </row>
    <row r="87" customFormat="false" ht="16.5" hidden="false" customHeight="false" outlineLevel="0" collapsed="false">
      <c r="A87" s="156" t="s">
        <v>5199</v>
      </c>
      <c r="B87" s="157" t="s">
        <v>5200</v>
      </c>
      <c r="C87" s="158" t="s">
        <v>5067</v>
      </c>
    </row>
    <row r="88" customFormat="false" ht="16.5" hidden="false" customHeight="false" outlineLevel="0" collapsed="false">
      <c r="A88" s="156" t="s">
        <v>5201</v>
      </c>
      <c r="B88" s="157" t="s">
        <v>5202</v>
      </c>
      <c r="C88" s="158" t="s">
        <v>5067</v>
      </c>
    </row>
    <row r="89" customFormat="false" ht="16.5" hidden="false" customHeight="false" outlineLevel="0" collapsed="false">
      <c r="A89" s="156" t="s">
        <v>5203</v>
      </c>
      <c r="B89" s="157" t="s">
        <v>5204</v>
      </c>
      <c r="C89" s="158" t="s">
        <v>5159</v>
      </c>
    </row>
    <row r="90" customFormat="false" ht="16.5" hidden="false" customHeight="false" outlineLevel="0" collapsed="false">
      <c r="A90" s="156" t="s">
        <v>5205</v>
      </c>
      <c r="B90" s="157" t="s">
        <v>1809</v>
      </c>
      <c r="C90" s="158" t="s">
        <v>5067</v>
      </c>
    </row>
    <row r="91" customFormat="false" ht="16.5" hidden="false" customHeight="false" outlineLevel="0" collapsed="false">
      <c r="A91" s="156" t="s">
        <v>5206</v>
      </c>
      <c r="B91" s="157" t="s">
        <v>1809</v>
      </c>
      <c r="C91" s="158" t="s">
        <v>5079</v>
      </c>
    </row>
    <row r="92" customFormat="false" ht="16.5" hidden="false" customHeight="false" outlineLevel="0" collapsed="false">
      <c r="A92" s="156" t="s">
        <v>5207</v>
      </c>
      <c r="B92" s="157" t="s">
        <v>5208</v>
      </c>
      <c r="C92" s="158" t="s">
        <v>5159</v>
      </c>
    </row>
    <row r="93" customFormat="false" ht="26.85" hidden="false" customHeight="false" outlineLevel="0" collapsed="false">
      <c r="A93" s="156" t="s">
        <v>5209</v>
      </c>
      <c r="B93" s="157" t="s">
        <v>5210</v>
      </c>
      <c r="C93" s="158" t="s">
        <v>5159</v>
      </c>
    </row>
    <row r="94" customFormat="false" ht="26.85" hidden="false" customHeight="false" outlineLevel="0" collapsed="false">
      <c r="A94" s="156" t="s">
        <v>5211</v>
      </c>
      <c r="B94" s="157" t="s">
        <v>5212</v>
      </c>
      <c r="C94" s="158" t="s">
        <v>5159</v>
      </c>
    </row>
    <row r="95" customFormat="false" ht="26.85" hidden="false" customHeight="false" outlineLevel="0" collapsed="false">
      <c r="A95" s="156" t="s">
        <v>5213</v>
      </c>
      <c r="B95" s="157" t="s">
        <v>5214</v>
      </c>
      <c r="C95" s="158" t="s">
        <v>5079</v>
      </c>
    </row>
    <row r="96" customFormat="false" ht="16.5" hidden="false" customHeight="false" outlineLevel="0" collapsed="false">
      <c r="A96" s="156" t="s">
        <v>5215</v>
      </c>
      <c r="B96" s="157" t="s">
        <v>5216</v>
      </c>
      <c r="C96" s="158" t="s">
        <v>5079</v>
      </c>
    </row>
    <row r="97" customFormat="false" ht="16.5" hidden="false" customHeight="false" outlineLevel="0" collapsed="false">
      <c r="A97" s="156" t="s">
        <v>5217</v>
      </c>
      <c r="B97" s="157" t="s">
        <v>5218</v>
      </c>
      <c r="C97" s="158" t="s">
        <v>5159</v>
      </c>
    </row>
    <row r="98" customFormat="false" ht="16.5" hidden="false" customHeight="false" outlineLevel="0" collapsed="false">
      <c r="A98" s="156" t="s">
        <v>5219</v>
      </c>
      <c r="B98" s="157" t="s">
        <v>5069</v>
      </c>
      <c r="C98" s="158" t="s">
        <v>5067</v>
      </c>
    </row>
    <row r="99" customFormat="false" ht="26.85" hidden="false" customHeight="false" outlineLevel="0" collapsed="false">
      <c r="A99" s="156" t="s">
        <v>5220</v>
      </c>
      <c r="B99" s="157" t="s">
        <v>5221</v>
      </c>
      <c r="C99" s="158" t="s">
        <v>5067</v>
      </c>
    </row>
    <row r="100" customFormat="false" ht="16.5" hidden="false" customHeight="false" outlineLevel="0" collapsed="false">
      <c r="A100" s="156" t="s">
        <v>5222</v>
      </c>
      <c r="B100" s="157" t="s">
        <v>1809</v>
      </c>
      <c r="C100" s="158" t="s">
        <v>5130</v>
      </c>
    </row>
    <row r="101" customFormat="false" ht="16.5" hidden="false" customHeight="false" outlineLevel="0" collapsed="false">
      <c r="A101" s="156" t="s">
        <v>5223</v>
      </c>
      <c r="B101" s="157" t="s">
        <v>5224</v>
      </c>
      <c r="C101" s="158" t="s">
        <v>5067</v>
      </c>
    </row>
    <row r="102" customFormat="false" ht="16.5" hidden="false" customHeight="false" outlineLevel="0" collapsed="false">
      <c r="A102" s="156" t="s">
        <v>5225</v>
      </c>
      <c r="B102" s="157" t="s">
        <v>1809</v>
      </c>
      <c r="C102" s="158" t="s">
        <v>5226</v>
      </c>
    </row>
    <row r="103" customFormat="false" ht="26.85" hidden="false" customHeight="false" outlineLevel="0" collapsed="false">
      <c r="A103" s="156" t="s">
        <v>5227</v>
      </c>
      <c r="B103" s="157" t="s">
        <v>5228</v>
      </c>
      <c r="C103" s="158" t="s">
        <v>5072</v>
      </c>
    </row>
    <row r="104" customFormat="false" ht="16.5" hidden="false" customHeight="false" outlineLevel="0" collapsed="false">
      <c r="A104" s="156" t="s">
        <v>5229</v>
      </c>
      <c r="B104" s="157" t="s">
        <v>5230</v>
      </c>
      <c r="C104" s="158" t="s">
        <v>5057</v>
      </c>
    </row>
    <row r="105" customFormat="false" ht="16.5" hidden="false" customHeight="false" outlineLevel="0" collapsed="false">
      <c r="A105" s="156" t="s">
        <v>5231</v>
      </c>
      <c r="B105" s="157" t="s">
        <v>5232</v>
      </c>
      <c r="C105" s="158" t="s">
        <v>5057</v>
      </c>
    </row>
    <row r="106" customFormat="false" ht="16.5" hidden="false" customHeight="false" outlineLevel="0" collapsed="false">
      <c r="A106" s="156" t="s">
        <v>5233</v>
      </c>
      <c r="B106" s="157" t="s">
        <v>5234</v>
      </c>
      <c r="C106" s="158" t="s">
        <v>5057</v>
      </c>
    </row>
    <row r="107" customFormat="false" ht="16.5" hidden="false" customHeight="false" outlineLevel="0" collapsed="false">
      <c r="A107" s="156" t="s">
        <v>5235</v>
      </c>
      <c r="B107" s="157" t="s">
        <v>5069</v>
      </c>
      <c r="C107" s="158" t="s">
        <v>5072</v>
      </c>
    </row>
    <row r="108" customFormat="false" ht="16.5" hidden="false" customHeight="false" outlineLevel="0" collapsed="false">
      <c r="A108" s="156" t="s">
        <v>5236</v>
      </c>
      <c r="B108" s="157" t="s">
        <v>5237</v>
      </c>
      <c r="C108" s="158" t="s">
        <v>5067</v>
      </c>
    </row>
    <row r="109" customFormat="false" ht="16.5" hidden="false" customHeight="false" outlineLevel="0" collapsed="false">
      <c r="A109" s="156" t="s">
        <v>5238</v>
      </c>
      <c r="B109" s="157" t="s">
        <v>5239</v>
      </c>
      <c r="C109" s="158" t="s">
        <v>5067</v>
      </c>
    </row>
    <row r="110" customFormat="false" ht="16.5" hidden="false" customHeight="false" outlineLevel="0" collapsed="false">
      <c r="A110" s="156" t="s">
        <v>5240</v>
      </c>
      <c r="B110" s="157" t="s">
        <v>1809</v>
      </c>
      <c r="C110" s="158" t="s">
        <v>5067</v>
      </c>
    </row>
    <row r="111" customFormat="false" ht="16.5" hidden="false" customHeight="false" outlineLevel="0" collapsed="false">
      <c r="A111" s="156" t="s">
        <v>5241</v>
      </c>
      <c r="B111" s="157" t="s">
        <v>1809</v>
      </c>
      <c r="C111" s="158" t="s">
        <v>5130</v>
      </c>
    </row>
    <row r="112" customFormat="false" ht="16.5" hidden="false" customHeight="false" outlineLevel="0" collapsed="false">
      <c r="A112" s="156" t="s">
        <v>5242</v>
      </c>
      <c r="B112" s="157" t="s">
        <v>5149</v>
      </c>
      <c r="C112" s="158" t="s">
        <v>5067</v>
      </c>
    </row>
    <row r="113" customFormat="false" ht="16.5" hidden="false" customHeight="false" outlineLevel="0" collapsed="false">
      <c r="A113" s="156" t="s">
        <v>5243</v>
      </c>
      <c r="B113" s="157" t="s">
        <v>5244</v>
      </c>
      <c r="C113" s="158" t="s">
        <v>5245</v>
      </c>
    </row>
    <row r="114" customFormat="false" ht="16.5" hidden="false" customHeight="false" outlineLevel="0" collapsed="false">
      <c r="A114" s="156" t="s">
        <v>5246</v>
      </c>
      <c r="B114" s="157" t="s">
        <v>1809</v>
      </c>
      <c r="C114" s="158" t="s">
        <v>5130</v>
      </c>
    </row>
    <row r="115" customFormat="false" ht="16.5" hidden="false" customHeight="false" outlineLevel="0" collapsed="false">
      <c r="A115" s="156" t="s">
        <v>5247</v>
      </c>
      <c r="B115" s="157" t="s">
        <v>5149</v>
      </c>
      <c r="C115" s="158" t="s">
        <v>5067</v>
      </c>
    </row>
    <row r="116" customFormat="false" ht="16.5" hidden="false" customHeight="false" outlineLevel="0" collapsed="false">
      <c r="A116" s="156" t="s">
        <v>5248</v>
      </c>
      <c r="B116" s="157" t="s">
        <v>5232</v>
      </c>
      <c r="C116" s="158" t="s">
        <v>5057</v>
      </c>
    </row>
    <row r="117" customFormat="false" ht="16.5" hidden="false" customHeight="false" outlineLevel="0" collapsed="false">
      <c r="A117" s="156" t="s">
        <v>5249</v>
      </c>
      <c r="B117" s="157" t="s">
        <v>5239</v>
      </c>
      <c r="C117" s="158" t="s">
        <v>5067</v>
      </c>
    </row>
    <row r="118" customFormat="false" ht="16.5" hidden="false" customHeight="false" outlineLevel="0" collapsed="false">
      <c r="A118" s="156" t="s">
        <v>5250</v>
      </c>
      <c r="B118" s="157" t="s">
        <v>1809</v>
      </c>
      <c r="C118" s="158" t="s">
        <v>5079</v>
      </c>
    </row>
    <row r="119" customFormat="false" ht="16.5" hidden="false" customHeight="false" outlineLevel="0" collapsed="false">
      <c r="A119" s="156" t="s">
        <v>5251</v>
      </c>
      <c r="B119" s="157" t="s">
        <v>5252</v>
      </c>
      <c r="C119" s="158" t="s">
        <v>5057</v>
      </c>
    </row>
    <row r="120" customFormat="false" ht="26.85" hidden="false" customHeight="false" outlineLevel="0" collapsed="false">
      <c r="A120" s="156" t="s">
        <v>5253</v>
      </c>
      <c r="B120" s="157" t="s">
        <v>5254</v>
      </c>
      <c r="C120" s="158" t="s">
        <v>5057</v>
      </c>
    </row>
    <row r="121" customFormat="false" ht="16.5" hidden="false" customHeight="false" outlineLevel="0" collapsed="false">
      <c r="A121" s="156" t="s">
        <v>1401</v>
      </c>
      <c r="B121" s="157" t="s">
        <v>5255</v>
      </c>
      <c r="C121" s="158" t="s">
        <v>5245</v>
      </c>
    </row>
    <row r="122" customFormat="false" ht="16.5" hidden="false" customHeight="false" outlineLevel="0" collapsed="false">
      <c r="A122" s="156" t="s">
        <v>5256</v>
      </c>
      <c r="B122" s="157" t="s">
        <v>5257</v>
      </c>
      <c r="C122" s="158" t="s">
        <v>5079</v>
      </c>
    </row>
    <row r="123" customFormat="false" ht="16.5" hidden="false" customHeight="false" outlineLevel="0" collapsed="false">
      <c r="A123" s="156" t="s">
        <v>5258</v>
      </c>
      <c r="B123" s="157" t="s">
        <v>5259</v>
      </c>
      <c r="C123" s="158" t="s">
        <v>5079</v>
      </c>
    </row>
    <row r="124" customFormat="false" ht="16.5" hidden="false" customHeight="false" outlineLevel="0" collapsed="false">
      <c r="A124" s="156" t="s">
        <v>5260</v>
      </c>
      <c r="B124" s="157" t="s">
        <v>5261</v>
      </c>
      <c r="C124" s="158" t="s">
        <v>5067</v>
      </c>
    </row>
    <row r="125" customFormat="false" ht="16.5" hidden="false" customHeight="false" outlineLevel="0" collapsed="false">
      <c r="A125" s="156" t="s">
        <v>5262</v>
      </c>
      <c r="B125" s="157" t="s">
        <v>5263</v>
      </c>
      <c r="C125" s="158" t="s">
        <v>5079</v>
      </c>
    </row>
    <row r="126" customFormat="false" ht="16.5" hidden="false" customHeight="false" outlineLevel="0" collapsed="false">
      <c r="A126" s="156" t="s">
        <v>5264</v>
      </c>
      <c r="B126" s="157" t="s">
        <v>5265</v>
      </c>
      <c r="C126" s="158" t="s">
        <v>5159</v>
      </c>
    </row>
    <row r="127" customFormat="false" ht="16.5" hidden="false" customHeight="false" outlineLevel="0" collapsed="false">
      <c r="A127" s="156" t="s">
        <v>5266</v>
      </c>
      <c r="B127" s="157" t="s">
        <v>1809</v>
      </c>
      <c r="C127" s="158" t="s">
        <v>5067</v>
      </c>
    </row>
    <row r="128" customFormat="false" ht="16.5" hidden="false" customHeight="false" outlineLevel="0" collapsed="false">
      <c r="A128" s="156" t="s">
        <v>5267</v>
      </c>
      <c r="B128" s="157" t="s">
        <v>5268</v>
      </c>
      <c r="C128" s="158" t="s">
        <v>5057</v>
      </c>
    </row>
    <row r="129" customFormat="false" ht="16.5" hidden="false" customHeight="false" outlineLevel="0" collapsed="false">
      <c r="A129" s="156" t="s">
        <v>5269</v>
      </c>
      <c r="B129" s="157" t="s">
        <v>1809</v>
      </c>
      <c r="C129" s="158" t="s">
        <v>5079</v>
      </c>
    </row>
    <row r="130" customFormat="false" ht="16.5" hidden="false" customHeight="false" outlineLevel="0" collapsed="false">
      <c r="A130" s="156" t="s">
        <v>5270</v>
      </c>
      <c r="B130" s="157" t="s">
        <v>1809</v>
      </c>
      <c r="C130" s="158" t="s">
        <v>5067</v>
      </c>
    </row>
    <row r="131" customFormat="false" ht="16.5" hidden="false" customHeight="false" outlineLevel="0" collapsed="false">
      <c r="A131" s="156" t="s">
        <v>5271</v>
      </c>
      <c r="B131" s="157" t="s">
        <v>5272</v>
      </c>
      <c r="C131" s="158" t="s">
        <v>5159</v>
      </c>
    </row>
    <row r="132" customFormat="false" ht="16.5" hidden="false" customHeight="false" outlineLevel="0" collapsed="false">
      <c r="A132" s="156" t="s">
        <v>5273</v>
      </c>
      <c r="B132" s="157" t="s">
        <v>5274</v>
      </c>
      <c r="C132" s="158" t="s">
        <v>5159</v>
      </c>
    </row>
    <row r="133" customFormat="false" ht="16.5" hidden="false" customHeight="false" outlineLevel="0" collapsed="false">
      <c r="A133" s="156" t="s">
        <v>5275</v>
      </c>
      <c r="B133" s="157" t="s">
        <v>5276</v>
      </c>
      <c r="C133" s="158" t="s">
        <v>5159</v>
      </c>
    </row>
    <row r="134" customFormat="false" ht="16.5" hidden="false" customHeight="false" outlineLevel="0" collapsed="false">
      <c r="A134" s="156" t="s">
        <v>5277</v>
      </c>
      <c r="B134" s="157" t="s">
        <v>5268</v>
      </c>
      <c r="C134" s="158" t="s">
        <v>5057</v>
      </c>
    </row>
    <row r="135" customFormat="false" ht="16.5" hidden="false" customHeight="false" outlineLevel="0" collapsed="false">
      <c r="A135" s="156" t="s">
        <v>5278</v>
      </c>
      <c r="B135" s="157" t="s">
        <v>5069</v>
      </c>
      <c r="C135" s="158" t="s">
        <v>5079</v>
      </c>
    </row>
    <row r="136" customFormat="false" ht="26.85" hidden="false" customHeight="false" outlineLevel="0" collapsed="false">
      <c r="A136" s="156" t="s">
        <v>5279</v>
      </c>
      <c r="B136" s="157" t="s">
        <v>5280</v>
      </c>
      <c r="C136" s="158" t="s">
        <v>5079</v>
      </c>
    </row>
    <row r="137" customFormat="false" ht="16.5" hidden="false" customHeight="false" outlineLevel="0" collapsed="false">
      <c r="A137" s="156" t="s">
        <v>5281</v>
      </c>
      <c r="B137" s="157" t="s">
        <v>5282</v>
      </c>
      <c r="C137" s="158" t="s">
        <v>5159</v>
      </c>
    </row>
    <row r="138" customFormat="false" ht="16.5" hidden="false" customHeight="false" outlineLevel="0" collapsed="false">
      <c r="A138" s="156" t="s">
        <v>5283</v>
      </c>
      <c r="B138" s="157" t="s">
        <v>5069</v>
      </c>
      <c r="C138" s="158" t="s">
        <v>5079</v>
      </c>
    </row>
    <row r="139" customFormat="false" ht="16.5" hidden="false" customHeight="false" outlineLevel="0" collapsed="false">
      <c r="A139" s="156" t="s">
        <v>5284</v>
      </c>
      <c r="B139" s="157" t="s">
        <v>5285</v>
      </c>
      <c r="C139" s="158" t="s">
        <v>5079</v>
      </c>
    </row>
    <row r="140" customFormat="false" ht="16.5" hidden="false" customHeight="false" outlineLevel="0" collapsed="false">
      <c r="A140" s="156" t="s">
        <v>5286</v>
      </c>
      <c r="B140" s="157" t="s">
        <v>5287</v>
      </c>
      <c r="C140" s="158" t="s">
        <v>5067</v>
      </c>
    </row>
    <row r="141" customFormat="false" ht="16.5" hidden="false" customHeight="false" outlineLevel="0" collapsed="false">
      <c r="A141" s="156" t="s">
        <v>5288</v>
      </c>
      <c r="B141" s="157" t="s">
        <v>5289</v>
      </c>
      <c r="C141" s="158" t="s">
        <v>5079</v>
      </c>
    </row>
    <row r="142" customFormat="false" ht="16.5" hidden="false" customHeight="false" outlineLevel="0" collapsed="false">
      <c r="A142" s="156" t="s">
        <v>5290</v>
      </c>
      <c r="B142" s="157" t="s">
        <v>1809</v>
      </c>
      <c r="C142" s="158" t="s">
        <v>5079</v>
      </c>
    </row>
    <row r="143" customFormat="false" ht="16.5" hidden="false" customHeight="false" outlineLevel="0" collapsed="false">
      <c r="A143" s="156" t="s">
        <v>5291</v>
      </c>
      <c r="B143" s="157" t="s">
        <v>5292</v>
      </c>
      <c r="C143" s="158" t="s">
        <v>5079</v>
      </c>
    </row>
    <row r="144" customFormat="false" ht="16.5" hidden="false" customHeight="false" outlineLevel="0" collapsed="false">
      <c r="A144" s="156" t="s">
        <v>1491</v>
      </c>
      <c r="B144" s="157" t="s">
        <v>1809</v>
      </c>
      <c r="C144" s="158" t="s">
        <v>5079</v>
      </c>
    </row>
    <row r="145" customFormat="false" ht="16.5" hidden="false" customHeight="false" outlineLevel="0" collapsed="false">
      <c r="A145" s="156" t="s">
        <v>5293</v>
      </c>
      <c r="B145" s="157" t="s">
        <v>5294</v>
      </c>
      <c r="C145" s="158" t="s">
        <v>5079</v>
      </c>
    </row>
    <row r="146" customFormat="false" ht="16.5" hidden="false" customHeight="false" outlineLevel="0" collapsed="false">
      <c r="A146" s="156" t="s">
        <v>5295</v>
      </c>
      <c r="B146" s="157" t="s">
        <v>1809</v>
      </c>
      <c r="C146" s="158" t="s">
        <v>5067</v>
      </c>
    </row>
    <row r="147" customFormat="false" ht="16.5" hidden="false" customHeight="false" outlineLevel="0" collapsed="false">
      <c r="A147" s="156" t="s">
        <v>5296</v>
      </c>
      <c r="B147" s="157" t="s">
        <v>5297</v>
      </c>
      <c r="C147" s="158" t="s">
        <v>5130</v>
      </c>
    </row>
    <row r="148" customFormat="false" ht="26.85" hidden="false" customHeight="false" outlineLevel="0" collapsed="false">
      <c r="A148" s="156" t="s">
        <v>5298</v>
      </c>
      <c r="B148" s="157" t="s">
        <v>5299</v>
      </c>
      <c r="C148" s="158" t="s">
        <v>5159</v>
      </c>
    </row>
    <row r="149" customFormat="false" ht="26.85" hidden="false" customHeight="false" outlineLevel="0" collapsed="false">
      <c r="A149" s="156" t="s">
        <v>5300</v>
      </c>
      <c r="B149" s="157" t="s">
        <v>5301</v>
      </c>
      <c r="C149" s="158" t="s">
        <v>5057</v>
      </c>
    </row>
    <row r="150" customFormat="false" ht="16.5" hidden="false" customHeight="false" outlineLevel="0" collapsed="false">
      <c r="A150" s="156" t="s">
        <v>5302</v>
      </c>
      <c r="B150" s="157" t="s">
        <v>5303</v>
      </c>
      <c r="C150" s="158" t="s">
        <v>5159</v>
      </c>
    </row>
    <row r="151" customFormat="false" ht="16.5" hidden="false" customHeight="false" outlineLevel="0" collapsed="false">
      <c r="A151" s="156" t="s">
        <v>5304</v>
      </c>
      <c r="B151" s="157" t="s">
        <v>5305</v>
      </c>
      <c r="C151" s="158" t="s">
        <v>5079</v>
      </c>
    </row>
    <row r="152" customFormat="false" ht="16.5" hidden="false" customHeight="false" outlineLevel="0" collapsed="false">
      <c r="A152" s="156" t="s">
        <v>5306</v>
      </c>
      <c r="B152" s="157" t="s">
        <v>1809</v>
      </c>
      <c r="C152" s="158" t="s">
        <v>5245</v>
      </c>
    </row>
    <row r="153" customFormat="false" ht="16.5" hidden="false" customHeight="false" outlineLevel="0" collapsed="false">
      <c r="A153" s="156" t="s">
        <v>1495</v>
      </c>
      <c r="B153" s="157" t="s">
        <v>5307</v>
      </c>
      <c r="C153" s="158" t="s">
        <v>5067</v>
      </c>
    </row>
    <row r="154" customFormat="false" ht="16.5" hidden="false" customHeight="false" outlineLevel="0" collapsed="false">
      <c r="A154" s="156" t="s">
        <v>5308</v>
      </c>
      <c r="B154" s="157" t="s">
        <v>5309</v>
      </c>
      <c r="C154" s="158" t="s">
        <v>5057</v>
      </c>
    </row>
    <row r="155" customFormat="false" ht="16.5" hidden="false" customHeight="false" outlineLevel="0" collapsed="false">
      <c r="A155" s="156" t="s">
        <v>5310</v>
      </c>
      <c r="B155" s="157" t="s">
        <v>5311</v>
      </c>
      <c r="C155" s="158" t="s">
        <v>5079</v>
      </c>
    </row>
    <row r="156" customFormat="false" ht="26.85" hidden="false" customHeight="false" outlineLevel="0" collapsed="false">
      <c r="A156" s="156" t="s">
        <v>5312</v>
      </c>
      <c r="B156" s="157" t="s">
        <v>5313</v>
      </c>
      <c r="C156" s="158" t="s">
        <v>5079</v>
      </c>
    </row>
    <row r="157" customFormat="false" ht="16.5" hidden="false" customHeight="false" outlineLevel="0" collapsed="false">
      <c r="A157" s="156" t="s">
        <v>5314</v>
      </c>
      <c r="B157" s="157" t="s">
        <v>5315</v>
      </c>
      <c r="C157" s="158" t="s">
        <v>5079</v>
      </c>
    </row>
    <row r="158" customFormat="false" ht="26.85" hidden="false" customHeight="false" outlineLevel="0" collapsed="false">
      <c r="A158" s="156" t="s">
        <v>5316</v>
      </c>
      <c r="B158" s="157" t="s">
        <v>5317</v>
      </c>
      <c r="C158" s="158" t="s">
        <v>5079</v>
      </c>
    </row>
    <row r="159" customFormat="false" ht="16.5" hidden="false" customHeight="false" outlineLevel="0" collapsed="false">
      <c r="A159" s="156" t="s">
        <v>5318</v>
      </c>
      <c r="B159" s="157" t="s">
        <v>1809</v>
      </c>
      <c r="C159" s="158" t="s">
        <v>5159</v>
      </c>
    </row>
    <row r="160" customFormat="false" ht="16.5" hidden="false" customHeight="false" outlineLevel="0" collapsed="false">
      <c r="A160" s="156" t="s">
        <v>5319</v>
      </c>
      <c r="B160" s="157" t="s">
        <v>5320</v>
      </c>
      <c r="C160" s="158" t="s">
        <v>5067</v>
      </c>
    </row>
    <row r="161" customFormat="false" ht="16.5" hidden="false" customHeight="false" outlineLevel="0" collapsed="false">
      <c r="A161" s="156" t="s">
        <v>5321</v>
      </c>
      <c r="B161" s="157" t="s">
        <v>5322</v>
      </c>
      <c r="C161" s="158" t="s">
        <v>5079</v>
      </c>
    </row>
    <row r="162" customFormat="false" ht="16.5" hidden="false" customHeight="false" outlineLevel="0" collapsed="false">
      <c r="A162" s="156" t="s">
        <v>5323</v>
      </c>
      <c r="B162" s="157" t="s">
        <v>5324</v>
      </c>
      <c r="C162" s="158" t="s">
        <v>5067</v>
      </c>
    </row>
    <row r="163" customFormat="false" ht="16.5" hidden="false" customHeight="false" outlineLevel="0" collapsed="false">
      <c r="A163" s="156" t="s">
        <v>5325</v>
      </c>
      <c r="B163" s="157" t="s">
        <v>5326</v>
      </c>
      <c r="C163" s="158" t="s">
        <v>5245</v>
      </c>
    </row>
    <row r="164" customFormat="false" ht="16.5" hidden="false" customHeight="false" outlineLevel="0" collapsed="false">
      <c r="A164" s="156" t="s">
        <v>5327</v>
      </c>
      <c r="B164" s="157" t="s">
        <v>5328</v>
      </c>
      <c r="C164" s="158" t="s">
        <v>5159</v>
      </c>
    </row>
    <row r="165" customFormat="false" ht="16.5" hidden="false" customHeight="false" outlineLevel="0" collapsed="false">
      <c r="A165" s="156" t="s">
        <v>5329</v>
      </c>
      <c r="B165" s="157" t="s">
        <v>5330</v>
      </c>
      <c r="C165" s="158" t="s">
        <v>5067</v>
      </c>
    </row>
    <row r="166" customFormat="false" ht="16.5" hidden="false" customHeight="false" outlineLevel="0" collapsed="false">
      <c r="A166" s="156" t="s">
        <v>5331</v>
      </c>
      <c r="B166" s="157" t="s">
        <v>5332</v>
      </c>
      <c r="C166" s="158" t="s">
        <v>5159</v>
      </c>
    </row>
    <row r="167" customFormat="false" ht="16.5" hidden="false" customHeight="false" outlineLevel="0" collapsed="false">
      <c r="A167" s="156" t="s">
        <v>5333</v>
      </c>
      <c r="B167" s="157" t="s">
        <v>5332</v>
      </c>
      <c r="C167" s="158" t="s">
        <v>5159</v>
      </c>
    </row>
    <row r="168" customFormat="false" ht="16.5" hidden="false" customHeight="false" outlineLevel="0" collapsed="false">
      <c r="A168" s="156" t="s">
        <v>5334</v>
      </c>
      <c r="B168" s="157" t="s">
        <v>5335</v>
      </c>
      <c r="C168" s="158" t="s">
        <v>5057</v>
      </c>
    </row>
    <row r="169" customFormat="false" ht="16.5" hidden="false" customHeight="false" outlineLevel="0" collapsed="false">
      <c r="A169" s="156" t="s">
        <v>1452</v>
      </c>
      <c r="B169" s="157" t="s">
        <v>5336</v>
      </c>
      <c r="C169" s="158" t="s">
        <v>5159</v>
      </c>
    </row>
    <row r="170" customFormat="false" ht="16.5" hidden="false" customHeight="false" outlineLevel="0" collapsed="false">
      <c r="A170" s="156" t="s">
        <v>5337</v>
      </c>
      <c r="B170" s="157" t="s">
        <v>5338</v>
      </c>
      <c r="C170" s="158" t="s">
        <v>5067</v>
      </c>
    </row>
    <row r="171" customFormat="false" ht="16.5" hidden="false" customHeight="false" outlineLevel="0" collapsed="false">
      <c r="A171" s="156" t="s">
        <v>5339</v>
      </c>
      <c r="B171" s="157" t="s">
        <v>1809</v>
      </c>
      <c r="C171" s="158" t="s">
        <v>5340</v>
      </c>
    </row>
    <row r="172" customFormat="false" ht="16.5" hidden="false" customHeight="false" outlineLevel="0" collapsed="false">
      <c r="A172" s="156" t="s">
        <v>5341</v>
      </c>
      <c r="B172" s="157" t="s">
        <v>5342</v>
      </c>
      <c r="C172" s="158" t="s">
        <v>5057</v>
      </c>
    </row>
    <row r="173" customFormat="false" ht="16.5" hidden="false" customHeight="false" outlineLevel="0" collapsed="false">
      <c r="A173" s="156" t="s">
        <v>5343</v>
      </c>
      <c r="B173" s="157" t="s">
        <v>5344</v>
      </c>
      <c r="C173" s="158" t="s">
        <v>5067</v>
      </c>
    </row>
    <row r="174" customFormat="false" ht="16.5" hidden="false" customHeight="false" outlineLevel="0" collapsed="false">
      <c r="A174" s="156" t="s">
        <v>5345</v>
      </c>
      <c r="B174" s="157" t="s">
        <v>5326</v>
      </c>
      <c r="C174" s="158" t="s">
        <v>5067</v>
      </c>
    </row>
    <row r="175" customFormat="false" ht="16.5" hidden="false" customHeight="false" outlineLevel="0" collapsed="false">
      <c r="A175" s="156" t="s">
        <v>5346</v>
      </c>
      <c r="B175" s="157" t="s">
        <v>5342</v>
      </c>
      <c r="C175" s="158" t="s">
        <v>5057</v>
      </c>
    </row>
    <row r="176" customFormat="false" ht="16.5" hidden="false" customHeight="false" outlineLevel="0" collapsed="false">
      <c r="A176" s="156" t="s">
        <v>5347</v>
      </c>
      <c r="B176" s="157" t="s">
        <v>5344</v>
      </c>
      <c r="C176" s="158" t="s">
        <v>5057</v>
      </c>
    </row>
    <row r="177" customFormat="false" ht="16.5" hidden="false" customHeight="false" outlineLevel="0" collapsed="false">
      <c r="A177" s="156" t="s">
        <v>5348</v>
      </c>
      <c r="B177" s="157" t="s">
        <v>5326</v>
      </c>
      <c r="C177" s="158" t="s">
        <v>5057</v>
      </c>
    </row>
    <row r="178" customFormat="false" ht="26.85" hidden="false" customHeight="false" outlineLevel="0" collapsed="false">
      <c r="A178" s="156" t="s">
        <v>5349</v>
      </c>
      <c r="B178" s="157" t="s">
        <v>5350</v>
      </c>
      <c r="C178" s="158" t="s">
        <v>5057</v>
      </c>
    </row>
    <row r="179" customFormat="false" ht="16.5" hidden="false" customHeight="false" outlineLevel="0" collapsed="false">
      <c r="A179" s="156" t="s">
        <v>5351</v>
      </c>
      <c r="B179" s="157" t="s">
        <v>1809</v>
      </c>
      <c r="C179" s="158" t="s">
        <v>5067</v>
      </c>
    </row>
    <row r="180" customFormat="false" ht="16.5" hidden="false" customHeight="false" outlineLevel="0" collapsed="false">
      <c r="A180" s="156" t="s">
        <v>5352</v>
      </c>
      <c r="B180" s="157" t="s">
        <v>5353</v>
      </c>
      <c r="C180" s="158" t="s">
        <v>5057</v>
      </c>
    </row>
    <row r="181" customFormat="false" ht="26.85" hidden="false" customHeight="false" outlineLevel="0" collapsed="false">
      <c r="A181" s="156" t="s">
        <v>5354</v>
      </c>
      <c r="B181" s="157" t="s">
        <v>5355</v>
      </c>
      <c r="C181" s="158" t="s">
        <v>5057</v>
      </c>
    </row>
    <row r="182" customFormat="false" ht="16.5" hidden="false" customHeight="false" outlineLevel="0" collapsed="false">
      <c r="A182" s="156" t="s">
        <v>5356</v>
      </c>
      <c r="B182" s="157" t="s">
        <v>5357</v>
      </c>
      <c r="C182" s="158" t="s">
        <v>5057</v>
      </c>
    </row>
    <row r="183" customFormat="false" ht="16.5" hidden="false" customHeight="false" outlineLevel="0" collapsed="false">
      <c r="A183" s="156" t="s">
        <v>5358</v>
      </c>
      <c r="B183" s="157" t="s">
        <v>5359</v>
      </c>
      <c r="C183" s="158" t="s">
        <v>5057</v>
      </c>
    </row>
    <row r="184" customFormat="false" ht="16.5" hidden="false" customHeight="false" outlineLevel="0" collapsed="false">
      <c r="A184" s="156" t="s">
        <v>5360</v>
      </c>
      <c r="B184" s="157" t="s">
        <v>1809</v>
      </c>
      <c r="C184" s="158" t="s">
        <v>5067</v>
      </c>
    </row>
    <row r="185" customFormat="false" ht="16.5" hidden="false" customHeight="false" outlineLevel="0" collapsed="false">
      <c r="A185" s="156" t="s">
        <v>220</v>
      </c>
      <c r="B185" s="157" t="s">
        <v>5361</v>
      </c>
      <c r="C185" s="158" t="s">
        <v>5067</v>
      </c>
    </row>
    <row r="186" customFormat="false" ht="16.5" hidden="false" customHeight="false" outlineLevel="0" collapsed="false">
      <c r="A186" s="156" t="s">
        <v>5362</v>
      </c>
      <c r="B186" s="157" t="s">
        <v>5363</v>
      </c>
      <c r="C186" s="158" t="s">
        <v>5057</v>
      </c>
    </row>
    <row r="187" customFormat="false" ht="16.5" hidden="false" customHeight="false" outlineLevel="0" collapsed="false">
      <c r="A187" s="156" t="s">
        <v>5364</v>
      </c>
      <c r="B187" s="157" t="s">
        <v>1809</v>
      </c>
      <c r="C187" s="158" t="s">
        <v>5067</v>
      </c>
    </row>
    <row r="188" customFormat="false" ht="26.85" hidden="false" customHeight="false" outlineLevel="0" collapsed="false">
      <c r="A188" s="156" t="s">
        <v>5365</v>
      </c>
      <c r="B188" s="157" t="s">
        <v>5366</v>
      </c>
      <c r="C188" s="158" t="s">
        <v>5079</v>
      </c>
    </row>
    <row r="189" customFormat="false" ht="26.85" hidden="false" customHeight="false" outlineLevel="0" collapsed="false">
      <c r="A189" s="156" t="s">
        <v>5367</v>
      </c>
      <c r="B189" s="157" t="s">
        <v>5368</v>
      </c>
      <c r="C189" s="158" t="s">
        <v>5079</v>
      </c>
    </row>
    <row r="190" customFormat="false" ht="26.85" hidden="false" customHeight="false" outlineLevel="0" collapsed="false">
      <c r="A190" s="156" t="s">
        <v>5369</v>
      </c>
      <c r="B190" s="157" t="s">
        <v>5366</v>
      </c>
      <c r="C190" s="158" t="s">
        <v>5067</v>
      </c>
    </row>
    <row r="191" customFormat="false" ht="26.85" hidden="false" customHeight="false" outlineLevel="0" collapsed="false">
      <c r="A191" s="156" t="s">
        <v>1465</v>
      </c>
      <c r="B191" s="157" t="s">
        <v>5366</v>
      </c>
      <c r="C191" s="158" t="s">
        <v>5079</v>
      </c>
    </row>
    <row r="192" customFormat="false" ht="39.55" hidden="false" customHeight="false" outlineLevel="0" collapsed="false">
      <c r="A192" s="156" t="s">
        <v>5370</v>
      </c>
      <c r="B192" s="157" t="s">
        <v>5371</v>
      </c>
      <c r="C192" s="158" t="s">
        <v>5057</v>
      </c>
    </row>
    <row r="193" customFormat="false" ht="16.5" hidden="false" customHeight="false" outlineLevel="0" collapsed="false">
      <c r="A193" s="156" t="s">
        <v>5372</v>
      </c>
      <c r="B193" s="157" t="s">
        <v>5373</v>
      </c>
      <c r="C193" s="158" t="s">
        <v>5130</v>
      </c>
    </row>
    <row r="194" customFormat="false" ht="16.5" hidden="false" customHeight="false" outlineLevel="0" collapsed="false">
      <c r="A194" s="156" t="s">
        <v>5374</v>
      </c>
      <c r="B194" s="157" t="s">
        <v>5149</v>
      </c>
      <c r="C194" s="158" t="s">
        <v>5067</v>
      </c>
    </row>
    <row r="195" customFormat="false" ht="16.5" hidden="false" customHeight="false" outlineLevel="0" collapsed="false">
      <c r="A195" s="156" t="s">
        <v>5375</v>
      </c>
      <c r="B195" s="157" t="s">
        <v>5069</v>
      </c>
      <c r="C195" s="158" t="s">
        <v>5130</v>
      </c>
    </row>
    <row r="196" customFormat="false" ht="16.5" hidden="false" customHeight="false" outlineLevel="0" collapsed="false">
      <c r="A196" s="156" t="s">
        <v>5376</v>
      </c>
      <c r="B196" s="157" t="s">
        <v>5377</v>
      </c>
      <c r="C196" s="158" t="s">
        <v>5067</v>
      </c>
    </row>
    <row r="197" customFormat="false" ht="16.5" hidden="false" customHeight="false" outlineLevel="0" collapsed="false">
      <c r="A197" s="156" t="s">
        <v>5378</v>
      </c>
      <c r="B197" s="157" t="s">
        <v>5379</v>
      </c>
      <c r="C197" s="158" t="s">
        <v>5067</v>
      </c>
    </row>
    <row r="198" customFormat="false" ht="16.5" hidden="false" customHeight="false" outlineLevel="0" collapsed="false">
      <c r="A198" s="156" t="s">
        <v>5380</v>
      </c>
      <c r="B198" s="157" t="s">
        <v>5381</v>
      </c>
      <c r="C198" s="158" t="s">
        <v>5245</v>
      </c>
    </row>
    <row r="199" customFormat="false" ht="16.5" hidden="false" customHeight="false" outlineLevel="0" collapsed="false">
      <c r="A199" s="156" t="s">
        <v>5382</v>
      </c>
      <c r="B199" s="157" t="s">
        <v>5383</v>
      </c>
      <c r="C199" s="158" t="s">
        <v>5245</v>
      </c>
    </row>
    <row r="200" customFormat="false" ht="26.85" hidden="false" customHeight="false" outlineLevel="0" collapsed="false">
      <c r="A200" s="156" t="s">
        <v>5384</v>
      </c>
      <c r="B200" s="157" t="s">
        <v>5385</v>
      </c>
      <c r="C200" s="158" t="s">
        <v>5067</v>
      </c>
    </row>
    <row r="201" customFormat="false" ht="16.5" hidden="false" customHeight="false" outlineLevel="0" collapsed="false">
      <c r="A201" s="156" t="s">
        <v>5386</v>
      </c>
      <c r="B201" s="157" t="s">
        <v>5387</v>
      </c>
      <c r="C201" s="158" t="s">
        <v>5057</v>
      </c>
    </row>
    <row r="202" customFormat="false" ht="16.5" hidden="false" customHeight="false" outlineLevel="0" collapsed="false">
      <c r="A202" s="156" t="s">
        <v>5388</v>
      </c>
      <c r="B202" s="157" t="s">
        <v>1809</v>
      </c>
      <c r="C202" s="158" t="s">
        <v>5079</v>
      </c>
    </row>
    <row r="203" customFormat="false" ht="16.5" hidden="false" customHeight="false" outlineLevel="0" collapsed="false">
      <c r="A203" s="156" t="s">
        <v>5389</v>
      </c>
      <c r="B203" s="157" t="s">
        <v>5390</v>
      </c>
      <c r="C203" s="158" t="s">
        <v>5159</v>
      </c>
    </row>
    <row r="204" customFormat="false" ht="16.5" hidden="false" customHeight="false" outlineLevel="0" collapsed="false">
      <c r="A204" s="156" t="s">
        <v>5391</v>
      </c>
      <c r="B204" s="157" t="s">
        <v>5392</v>
      </c>
      <c r="C204" s="158" t="s">
        <v>5159</v>
      </c>
    </row>
    <row r="205" customFormat="false" ht="16.5" hidden="false" customHeight="false" outlineLevel="0" collapsed="false">
      <c r="A205" s="156" t="s">
        <v>5393</v>
      </c>
      <c r="B205" s="157" t="s">
        <v>5392</v>
      </c>
      <c r="C205" s="158" t="s">
        <v>5159</v>
      </c>
    </row>
    <row r="206" customFormat="false" ht="16.5" hidden="false" customHeight="false" outlineLevel="0" collapsed="false">
      <c r="A206" s="156" t="s">
        <v>5394</v>
      </c>
      <c r="B206" s="157" t="s">
        <v>5390</v>
      </c>
      <c r="C206" s="158" t="s">
        <v>5159</v>
      </c>
    </row>
    <row r="207" customFormat="false" ht="16.5" hidden="false" customHeight="false" outlineLevel="0" collapsed="false">
      <c r="A207" s="156" t="s">
        <v>5395</v>
      </c>
      <c r="B207" s="157" t="s">
        <v>5392</v>
      </c>
      <c r="C207" s="158" t="s">
        <v>5159</v>
      </c>
    </row>
    <row r="208" customFormat="false" ht="16.5" hidden="false" customHeight="false" outlineLevel="0" collapsed="false">
      <c r="A208" s="156" t="s">
        <v>5396</v>
      </c>
      <c r="B208" s="157" t="s">
        <v>5392</v>
      </c>
      <c r="C208" s="158" t="s">
        <v>5159</v>
      </c>
    </row>
    <row r="209" customFormat="false" ht="16.5" hidden="false" customHeight="false" outlineLevel="0" collapsed="false">
      <c r="A209" s="156" t="s">
        <v>5397</v>
      </c>
      <c r="B209" s="157" t="s">
        <v>5392</v>
      </c>
      <c r="C209" s="158" t="s">
        <v>5159</v>
      </c>
    </row>
    <row r="210" customFormat="false" ht="16.5" hidden="false" customHeight="false" outlineLevel="0" collapsed="false">
      <c r="A210" s="156" t="s">
        <v>5398</v>
      </c>
      <c r="B210" s="157" t="s">
        <v>5399</v>
      </c>
      <c r="C210" s="158" t="s">
        <v>5159</v>
      </c>
    </row>
    <row r="211" customFormat="false" ht="16.5" hidden="false" customHeight="false" outlineLevel="0" collapsed="false">
      <c r="A211" s="156" t="s">
        <v>5400</v>
      </c>
      <c r="B211" s="157" t="s">
        <v>5401</v>
      </c>
      <c r="C211" s="158" t="s">
        <v>5226</v>
      </c>
    </row>
    <row r="212" customFormat="false" ht="16.5" hidden="false" customHeight="false" outlineLevel="0" collapsed="false">
      <c r="A212" s="156" t="s">
        <v>5402</v>
      </c>
      <c r="B212" s="157" t="s">
        <v>5403</v>
      </c>
      <c r="C212" s="158" t="s">
        <v>5226</v>
      </c>
    </row>
    <row r="213" customFormat="false" ht="16.5" hidden="false" customHeight="false" outlineLevel="0" collapsed="false">
      <c r="A213" s="156" t="s">
        <v>5404</v>
      </c>
      <c r="B213" s="157" t="s">
        <v>5405</v>
      </c>
      <c r="C213" s="158" t="s">
        <v>5226</v>
      </c>
    </row>
    <row r="214" customFormat="false" ht="16.5" hidden="false" customHeight="false" outlineLevel="0" collapsed="false">
      <c r="A214" s="156" t="s">
        <v>5406</v>
      </c>
      <c r="B214" s="157" t="s">
        <v>1809</v>
      </c>
      <c r="C214" s="158" t="s">
        <v>5226</v>
      </c>
    </row>
    <row r="215" customFormat="false" ht="16.5" hidden="false" customHeight="false" outlineLevel="0" collapsed="false">
      <c r="A215" s="156" t="s">
        <v>5407</v>
      </c>
      <c r="B215" s="157" t="s">
        <v>5408</v>
      </c>
      <c r="C215" s="158" t="s">
        <v>5226</v>
      </c>
    </row>
    <row r="216" customFormat="false" ht="16.5" hidden="false" customHeight="false" outlineLevel="0" collapsed="false">
      <c r="A216" s="156" t="s">
        <v>5409</v>
      </c>
      <c r="B216" s="157" t="s">
        <v>5401</v>
      </c>
      <c r="C216" s="158" t="s">
        <v>5226</v>
      </c>
    </row>
    <row r="217" customFormat="false" ht="16.5" hidden="false" customHeight="false" outlineLevel="0" collapsed="false">
      <c r="A217" s="156" t="s">
        <v>5410</v>
      </c>
      <c r="B217" s="157" t="s">
        <v>5403</v>
      </c>
      <c r="C217" s="158" t="s">
        <v>5226</v>
      </c>
    </row>
    <row r="218" customFormat="false" ht="16.5" hidden="false" customHeight="false" outlineLevel="0" collapsed="false">
      <c r="A218" s="156" t="s">
        <v>5411</v>
      </c>
      <c r="B218" s="157" t="s">
        <v>5405</v>
      </c>
      <c r="C218" s="158" t="s">
        <v>5226</v>
      </c>
    </row>
    <row r="219" customFormat="false" ht="16.5" hidden="false" customHeight="false" outlineLevel="0" collapsed="false">
      <c r="A219" s="156" t="s">
        <v>5412</v>
      </c>
      <c r="B219" s="157" t="s">
        <v>1809</v>
      </c>
      <c r="C219" s="158" t="s">
        <v>5226</v>
      </c>
    </row>
    <row r="220" customFormat="false" ht="16.5" hidden="false" customHeight="false" outlineLevel="0" collapsed="false">
      <c r="A220" s="156" t="s">
        <v>5413</v>
      </c>
      <c r="B220" s="157" t="s">
        <v>5414</v>
      </c>
      <c r="C220" s="158" t="s">
        <v>5226</v>
      </c>
    </row>
    <row r="221" customFormat="false" ht="16.5" hidden="false" customHeight="false" outlineLevel="0" collapsed="false">
      <c r="A221" s="156" t="s">
        <v>5415</v>
      </c>
      <c r="B221" s="157" t="s">
        <v>5405</v>
      </c>
      <c r="C221" s="158" t="s">
        <v>5226</v>
      </c>
    </row>
    <row r="222" customFormat="false" ht="16.5" hidden="false" customHeight="false" outlineLevel="0" collapsed="false">
      <c r="A222" s="156" t="s">
        <v>5416</v>
      </c>
      <c r="B222" s="157" t="s">
        <v>1809</v>
      </c>
      <c r="C222" s="158" t="s">
        <v>5226</v>
      </c>
    </row>
    <row r="223" customFormat="false" ht="26.85" hidden="false" customHeight="false" outlineLevel="0" collapsed="false">
      <c r="A223" s="156" t="s">
        <v>5417</v>
      </c>
      <c r="B223" s="157" t="s">
        <v>5418</v>
      </c>
      <c r="C223" s="158" t="s">
        <v>5159</v>
      </c>
    </row>
    <row r="224" customFormat="false" ht="26.85" hidden="false" customHeight="false" outlineLevel="0" collapsed="false">
      <c r="A224" s="156" t="s">
        <v>5419</v>
      </c>
      <c r="B224" s="157" t="s">
        <v>5420</v>
      </c>
      <c r="C224" s="158" t="s">
        <v>5159</v>
      </c>
    </row>
    <row r="225" customFormat="false" ht="16.5" hidden="false" customHeight="false" outlineLevel="0" collapsed="false">
      <c r="A225" s="156" t="s">
        <v>5421</v>
      </c>
      <c r="B225" s="157" t="s">
        <v>5422</v>
      </c>
      <c r="C225" s="158" t="s">
        <v>5057</v>
      </c>
    </row>
    <row r="226" customFormat="false" ht="16.5" hidden="false" customHeight="false" outlineLevel="0" collapsed="false">
      <c r="A226" s="156" t="s">
        <v>5423</v>
      </c>
      <c r="B226" s="157" t="s">
        <v>1809</v>
      </c>
      <c r="C226" s="158" t="s">
        <v>5079</v>
      </c>
    </row>
    <row r="227" customFormat="false" ht="16.5" hidden="false" customHeight="false" outlineLevel="0" collapsed="false">
      <c r="A227" s="156" t="s">
        <v>5424</v>
      </c>
      <c r="B227" s="157" t="s">
        <v>5425</v>
      </c>
      <c r="C227" s="158" t="s">
        <v>5226</v>
      </c>
    </row>
    <row r="228" customFormat="false" ht="39.55" hidden="false" customHeight="false" outlineLevel="0" collapsed="false">
      <c r="A228" s="156" t="s">
        <v>5426</v>
      </c>
      <c r="B228" s="157" t="s">
        <v>5427</v>
      </c>
      <c r="C228" s="158" t="s">
        <v>5159</v>
      </c>
    </row>
    <row r="229" customFormat="false" ht="16.5" hidden="false" customHeight="false" outlineLevel="0" collapsed="false">
      <c r="A229" s="156" t="s">
        <v>5428</v>
      </c>
      <c r="B229" s="157" t="s">
        <v>1809</v>
      </c>
      <c r="C229" s="158" t="s">
        <v>5245</v>
      </c>
    </row>
    <row r="230" customFormat="false" ht="16.5" hidden="false" customHeight="false" outlineLevel="0" collapsed="false">
      <c r="A230" s="156" t="s">
        <v>5429</v>
      </c>
      <c r="B230" s="157" t="s">
        <v>5430</v>
      </c>
      <c r="C230" s="158" t="s">
        <v>5245</v>
      </c>
    </row>
    <row r="231" customFormat="false" ht="16.5" hidden="false" customHeight="false" outlineLevel="0" collapsed="false">
      <c r="A231" s="156" t="s">
        <v>5431</v>
      </c>
      <c r="B231" s="157" t="s">
        <v>5432</v>
      </c>
      <c r="C231" s="158" t="s">
        <v>5245</v>
      </c>
    </row>
    <row r="232" customFormat="false" ht="16.5" hidden="false" customHeight="false" outlineLevel="0" collapsed="false">
      <c r="A232" s="156" t="s">
        <v>5433</v>
      </c>
      <c r="B232" s="157" t="s">
        <v>5149</v>
      </c>
      <c r="C232" s="158" t="s">
        <v>5067</v>
      </c>
    </row>
    <row r="233" customFormat="false" ht="16.5" hidden="false" customHeight="false" outlineLevel="0" collapsed="false">
      <c r="A233" s="156" t="s">
        <v>5434</v>
      </c>
      <c r="B233" s="157" t="s">
        <v>5435</v>
      </c>
      <c r="C233" s="158" t="s">
        <v>5067</v>
      </c>
    </row>
    <row r="234" customFormat="false" ht="39.55" hidden="false" customHeight="false" outlineLevel="0" collapsed="false">
      <c r="A234" s="156" t="s">
        <v>5436</v>
      </c>
      <c r="B234" s="157" t="s">
        <v>5437</v>
      </c>
      <c r="C234" s="158" t="s">
        <v>5057</v>
      </c>
    </row>
    <row r="235" customFormat="false" ht="16.5" hidden="false" customHeight="false" outlineLevel="0" collapsed="false">
      <c r="A235" s="156" t="s">
        <v>5438</v>
      </c>
      <c r="B235" s="157" t="s">
        <v>5439</v>
      </c>
      <c r="C235" s="158" t="s">
        <v>5057</v>
      </c>
    </row>
    <row r="236" customFormat="false" ht="16.5" hidden="false" customHeight="false" outlineLevel="0" collapsed="false">
      <c r="A236" s="156" t="s">
        <v>5440</v>
      </c>
      <c r="B236" s="157" t="s">
        <v>5441</v>
      </c>
      <c r="C236" s="158" t="s">
        <v>5057</v>
      </c>
    </row>
    <row r="237" customFormat="false" ht="16.5" hidden="false" customHeight="false" outlineLevel="0" collapsed="false">
      <c r="A237" s="156" t="s">
        <v>5442</v>
      </c>
      <c r="B237" s="157" t="s">
        <v>1809</v>
      </c>
      <c r="C237" s="158" t="s">
        <v>5340</v>
      </c>
    </row>
    <row r="238" customFormat="false" ht="16.5" hidden="false" customHeight="false" outlineLevel="0" collapsed="false">
      <c r="A238" s="156" t="s">
        <v>5443</v>
      </c>
      <c r="B238" s="157" t="s">
        <v>5439</v>
      </c>
      <c r="C238" s="158" t="s">
        <v>5057</v>
      </c>
    </row>
    <row r="239" customFormat="false" ht="16.5" hidden="false" customHeight="false" outlineLevel="0" collapsed="false">
      <c r="A239" s="156" t="s">
        <v>5444</v>
      </c>
      <c r="B239" s="157" t="s">
        <v>5441</v>
      </c>
      <c r="C239" s="158" t="s">
        <v>5057</v>
      </c>
    </row>
    <row r="240" customFormat="false" ht="16.5" hidden="false" customHeight="false" outlineLevel="0" collapsed="false">
      <c r="A240" s="156" t="s">
        <v>5445</v>
      </c>
      <c r="B240" s="157" t="s">
        <v>1809</v>
      </c>
      <c r="C240" s="158" t="s">
        <v>5057</v>
      </c>
    </row>
    <row r="241" customFormat="false" ht="16.5" hidden="false" customHeight="false" outlineLevel="0" collapsed="false">
      <c r="A241" s="156" t="s">
        <v>5446</v>
      </c>
      <c r="B241" s="157" t="s">
        <v>5439</v>
      </c>
      <c r="C241" s="158" t="s">
        <v>5057</v>
      </c>
    </row>
    <row r="242" customFormat="false" ht="16.5" hidden="false" customHeight="false" outlineLevel="0" collapsed="false">
      <c r="A242" s="156" t="s">
        <v>5447</v>
      </c>
      <c r="B242" s="157" t="s">
        <v>5441</v>
      </c>
      <c r="C242" s="158" t="s">
        <v>5057</v>
      </c>
    </row>
    <row r="243" customFormat="false" ht="16.5" hidden="false" customHeight="false" outlineLevel="0" collapsed="false">
      <c r="A243" s="156" t="s">
        <v>5448</v>
      </c>
      <c r="B243" s="157" t="s">
        <v>1809</v>
      </c>
      <c r="C243" s="158" t="s">
        <v>5340</v>
      </c>
    </row>
    <row r="244" customFormat="false" ht="16.5" hidden="false" customHeight="false" outlineLevel="0" collapsed="false">
      <c r="A244" s="156" t="s">
        <v>5449</v>
      </c>
      <c r="B244" s="157" t="s">
        <v>5439</v>
      </c>
      <c r="C244" s="158" t="s">
        <v>5057</v>
      </c>
    </row>
    <row r="245" customFormat="false" ht="16.5" hidden="false" customHeight="false" outlineLevel="0" collapsed="false">
      <c r="A245" s="156" t="s">
        <v>5450</v>
      </c>
      <c r="B245" s="157" t="s">
        <v>5441</v>
      </c>
      <c r="C245" s="158" t="s">
        <v>5340</v>
      </c>
    </row>
    <row r="246" customFormat="false" ht="16.5" hidden="false" customHeight="false" outlineLevel="0" collapsed="false">
      <c r="A246" s="156" t="s">
        <v>5451</v>
      </c>
      <c r="B246" s="157" t="s">
        <v>1809</v>
      </c>
      <c r="C246" s="158" t="s">
        <v>5340</v>
      </c>
    </row>
    <row r="247" customFormat="false" ht="16.5" hidden="false" customHeight="false" outlineLevel="0" collapsed="false">
      <c r="A247" s="156" t="s">
        <v>5452</v>
      </c>
      <c r="B247" s="157" t="s">
        <v>5453</v>
      </c>
      <c r="C247" s="158" t="s">
        <v>5057</v>
      </c>
    </row>
    <row r="248" customFormat="false" ht="16.5" hidden="false" customHeight="false" outlineLevel="0" collapsed="false">
      <c r="A248" s="156" t="s">
        <v>5454</v>
      </c>
      <c r="B248" s="157" t="s">
        <v>5455</v>
      </c>
      <c r="C248" s="158" t="s">
        <v>5057</v>
      </c>
    </row>
    <row r="249" customFormat="false" ht="16.5" hidden="false" customHeight="false" outlineLevel="0" collapsed="false">
      <c r="A249" s="156" t="s">
        <v>5456</v>
      </c>
      <c r="B249" s="157" t="s">
        <v>5457</v>
      </c>
      <c r="C249" s="158" t="s">
        <v>5057</v>
      </c>
    </row>
    <row r="250" customFormat="false" ht="16.5" hidden="false" customHeight="false" outlineLevel="0" collapsed="false">
      <c r="A250" s="156" t="s">
        <v>5458</v>
      </c>
      <c r="B250" s="157" t="s">
        <v>1809</v>
      </c>
      <c r="C250" s="158" t="s">
        <v>5340</v>
      </c>
    </row>
    <row r="251" customFormat="false" ht="16.5" hidden="false" customHeight="false" outlineLevel="0" collapsed="false">
      <c r="A251" s="156" t="s">
        <v>5459</v>
      </c>
      <c r="B251" s="157" t="s">
        <v>5453</v>
      </c>
      <c r="C251" s="158" t="s">
        <v>5057</v>
      </c>
    </row>
    <row r="252" customFormat="false" ht="16.5" hidden="false" customHeight="false" outlineLevel="0" collapsed="false">
      <c r="A252" s="156" t="s">
        <v>5460</v>
      </c>
      <c r="B252" s="157" t="s">
        <v>5461</v>
      </c>
      <c r="C252" s="158" t="s">
        <v>5057</v>
      </c>
    </row>
    <row r="253" customFormat="false" ht="16.5" hidden="false" customHeight="false" outlineLevel="0" collapsed="false">
      <c r="A253" s="156" t="s">
        <v>5462</v>
      </c>
      <c r="B253" s="157" t="s">
        <v>5463</v>
      </c>
      <c r="C253" s="158" t="s">
        <v>5057</v>
      </c>
    </row>
    <row r="254" customFormat="false" ht="16.5" hidden="false" customHeight="false" outlineLevel="0" collapsed="false">
      <c r="A254" s="156" t="s">
        <v>5464</v>
      </c>
      <c r="B254" s="157" t="s">
        <v>1809</v>
      </c>
      <c r="C254" s="158" t="s">
        <v>5340</v>
      </c>
    </row>
    <row r="255" customFormat="false" ht="16.5" hidden="false" customHeight="false" outlineLevel="0" collapsed="false">
      <c r="A255" s="156" t="s">
        <v>5465</v>
      </c>
      <c r="B255" s="157" t="s">
        <v>5463</v>
      </c>
      <c r="C255" s="158" t="s">
        <v>5340</v>
      </c>
    </row>
    <row r="256" customFormat="false" ht="16.5" hidden="false" customHeight="false" outlineLevel="0" collapsed="false">
      <c r="A256" s="156" t="s">
        <v>5466</v>
      </c>
      <c r="B256" s="157" t="s">
        <v>1809</v>
      </c>
      <c r="C256" s="158" t="s">
        <v>5340</v>
      </c>
    </row>
    <row r="257" customFormat="false" ht="16.5" hidden="false" customHeight="false" outlineLevel="0" collapsed="false">
      <c r="A257" s="156" t="s">
        <v>5467</v>
      </c>
      <c r="B257" s="157" t="s">
        <v>5468</v>
      </c>
      <c r="C257" s="158" t="s">
        <v>5057</v>
      </c>
    </row>
    <row r="258" customFormat="false" ht="16.5" hidden="false" customHeight="false" outlineLevel="0" collapsed="false">
      <c r="A258" s="156" t="s">
        <v>5469</v>
      </c>
      <c r="B258" s="157" t="s">
        <v>5470</v>
      </c>
      <c r="C258" s="158" t="s">
        <v>5057</v>
      </c>
    </row>
    <row r="259" customFormat="false" ht="26.85" hidden="false" customHeight="false" outlineLevel="0" collapsed="false">
      <c r="A259" s="156" t="s">
        <v>5471</v>
      </c>
      <c r="B259" s="157" t="s">
        <v>5472</v>
      </c>
      <c r="C259" s="158" t="s">
        <v>5057</v>
      </c>
    </row>
    <row r="260" customFormat="false" ht="16.5" hidden="false" customHeight="false" outlineLevel="0" collapsed="false">
      <c r="A260" s="156" t="s">
        <v>5473</v>
      </c>
      <c r="B260" s="157" t="s">
        <v>5474</v>
      </c>
      <c r="C260" s="158" t="s">
        <v>5340</v>
      </c>
    </row>
    <row r="261" customFormat="false" ht="16.5" hidden="false" customHeight="false" outlineLevel="0" collapsed="false">
      <c r="A261" s="156" t="s">
        <v>5475</v>
      </c>
      <c r="B261" s="157" t="s">
        <v>5476</v>
      </c>
      <c r="C261" s="158" t="s">
        <v>5057</v>
      </c>
    </row>
    <row r="262" customFormat="false" ht="16.5" hidden="false" customHeight="false" outlineLevel="0" collapsed="false">
      <c r="A262" s="156" t="s">
        <v>5477</v>
      </c>
      <c r="B262" s="157" t="s">
        <v>5478</v>
      </c>
      <c r="C262" s="158" t="s">
        <v>5226</v>
      </c>
    </row>
    <row r="263" customFormat="false" ht="16.5" hidden="false" customHeight="false" outlineLevel="0" collapsed="false">
      <c r="A263" s="156" t="s">
        <v>5479</v>
      </c>
      <c r="B263" s="157" t="s">
        <v>5480</v>
      </c>
      <c r="C263" s="158" t="s">
        <v>5226</v>
      </c>
    </row>
    <row r="264" customFormat="false" ht="16.5" hidden="false" customHeight="false" outlineLevel="0" collapsed="false">
      <c r="A264" s="156" t="s">
        <v>5481</v>
      </c>
      <c r="B264" s="157" t="s">
        <v>5482</v>
      </c>
      <c r="C264" s="158" t="s">
        <v>5057</v>
      </c>
    </row>
    <row r="265" customFormat="false" ht="16.5" hidden="false" customHeight="false" outlineLevel="0" collapsed="false">
      <c r="A265" s="156" t="s">
        <v>5483</v>
      </c>
      <c r="B265" s="157" t="s">
        <v>5069</v>
      </c>
      <c r="C265" s="158" t="s">
        <v>5340</v>
      </c>
    </row>
    <row r="266" customFormat="false" ht="16.5" hidden="false" customHeight="false" outlineLevel="0" collapsed="false">
      <c r="A266" s="156" t="s">
        <v>5484</v>
      </c>
      <c r="B266" s="157" t="s">
        <v>5485</v>
      </c>
      <c r="C266" s="158" t="s">
        <v>5067</v>
      </c>
    </row>
    <row r="267" customFormat="false" ht="16.5" hidden="false" customHeight="false" outlineLevel="0" collapsed="false">
      <c r="A267" s="156" t="s">
        <v>5486</v>
      </c>
      <c r="B267" s="157" t="s">
        <v>5326</v>
      </c>
      <c r="C267" s="158" t="s">
        <v>5340</v>
      </c>
    </row>
    <row r="268" customFormat="false" ht="16.5" hidden="false" customHeight="false" outlineLevel="0" collapsed="false">
      <c r="A268" s="156" t="s">
        <v>5487</v>
      </c>
      <c r="B268" s="157" t="s">
        <v>5488</v>
      </c>
      <c r="C268" s="158" t="s">
        <v>5340</v>
      </c>
    </row>
    <row r="269" customFormat="false" ht="16.5" hidden="false" customHeight="false" outlineLevel="0" collapsed="false">
      <c r="A269" s="156" t="s">
        <v>5489</v>
      </c>
      <c r="B269" s="157" t="s">
        <v>5326</v>
      </c>
      <c r="C269" s="158" t="s">
        <v>5340</v>
      </c>
    </row>
    <row r="270" customFormat="false" ht="16.5" hidden="false" customHeight="false" outlineLevel="0" collapsed="false">
      <c r="A270" s="156" t="s">
        <v>5490</v>
      </c>
      <c r="B270" s="157" t="s">
        <v>5491</v>
      </c>
      <c r="C270" s="158" t="s">
        <v>5340</v>
      </c>
    </row>
    <row r="271" customFormat="false" ht="16.5" hidden="false" customHeight="false" outlineLevel="0" collapsed="false">
      <c r="A271" s="156" t="s">
        <v>5492</v>
      </c>
      <c r="B271" s="157" t="s">
        <v>1809</v>
      </c>
      <c r="C271" s="158" t="s">
        <v>5340</v>
      </c>
    </row>
    <row r="272" customFormat="false" ht="16.5" hidden="false" customHeight="false" outlineLevel="0" collapsed="false">
      <c r="A272" s="156" t="s">
        <v>5493</v>
      </c>
      <c r="B272" s="157" t="s">
        <v>5494</v>
      </c>
      <c r="C272" s="158" t="s">
        <v>5057</v>
      </c>
    </row>
    <row r="273" customFormat="false" ht="16.5" hidden="false" customHeight="false" outlineLevel="0" collapsed="false">
      <c r="A273" s="156" t="s">
        <v>5495</v>
      </c>
      <c r="B273" s="157" t="s">
        <v>5496</v>
      </c>
      <c r="C273" s="158" t="s">
        <v>5057</v>
      </c>
    </row>
    <row r="274" customFormat="false" ht="16.5" hidden="false" customHeight="false" outlineLevel="0" collapsed="false">
      <c r="A274" s="156" t="s">
        <v>5497</v>
      </c>
      <c r="B274" s="157" t="s">
        <v>5069</v>
      </c>
      <c r="C274" s="158" t="s">
        <v>5057</v>
      </c>
    </row>
    <row r="275" customFormat="false" ht="16.5" hidden="false" customHeight="false" outlineLevel="0" collapsed="false">
      <c r="A275" s="156" t="s">
        <v>5498</v>
      </c>
      <c r="B275" s="157" t="s">
        <v>5453</v>
      </c>
      <c r="C275" s="158" t="s">
        <v>5057</v>
      </c>
    </row>
    <row r="276" customFormat="false" ht="16.5" hidden="false" customHeight="false" outlineLevel="0" collapsed="false">
      <c r="A276" s="156" t="s">
        <v>5499</v>
      </c>
      <c r="B276" s="157" t="s">
        <v>5455</v>
      </c>
      <c r="C276" s="158" t="s">
        <v>5057</v>
      </c>
    </row>
    <row r="277" customFormat="false" ht="16.5" hidden="false" customHeight="false" outlineLevel="0" collapsed="false">
      <c r="A277" s="156" t="s">
        <v>1582</v>
      </c>
      <c r="B277" s="157" t="s">
        <v>1809</v>
      </c>
      <c r="C277" s="158" t="s">
        <v>5057</v>
      </c>
    </row>
    <row r="278" customFormat="false" ht="16.5" hidden="false" customHeight="false" outlineLevel="0" collapsed="false">
      <c r="A278" s="156" t="s">
        <v>5500</v>
      </c>
      <c r="B278" s="157" t="s">
        <v>5501</v>
      </c>
      <c r="C278" s="158" t="s">
        <v>5057</v>
      </c>
    </row>
    <row r="279" customFormat="false" ht="26.85" hidden="false" customHeight="false" outlineLevel="0" collapsed="false">
      <c r="A279" s="156" t="s">
        <v>5502</v>
      </c>
      <c r="B279" s="157" t="s">
        <v>5503</v>
      </c>
      <c r="C279" s="158" t="s">
        <v>5057</v>
      </c>
    </row>
    <row r="280" customFormat="false" ht="16.5" hidden="false" customHeight="false" outlineLevel="0" collapsed="false">
      <c r="A280" s="156" t="s">
        <v>5504</v>
      </c>
      <c r="B280" s="157" t="s">
        <v>5069</v>
      </c>
      <c r="C280" s="158" t="s">
        <v>5130</v>
      </c>
    </row>
    <row r="281" customFormat="false" ht="26.85" hidden="false" customHeight="false" outlineLevel="0" collapsed="false">
      <c r="A281" s="156" t="s">
        <v>5505</v>
      </c>
      <c r="B281" s="157" t="s">
        <v>5503</v>
      </c>
      <c r="C281" s="158" t="s">
        <v>5057</v>
      </c>
    </row>
    <row r="282" customFormat="false" ht="16.5" hidden="false" customHeight="false" outlineLevel="0" collapsed="false">
      <c r="A282" s="156" t="s">
        <v>5506</v>
      </c>
      <c r="B282" s="157" t="s">
        <v>5069</v>
      </c>
      <c r="C282" s="158" t="s">
        <v>5130</v>
      </c>
    </row>
    <row r="283" customFormat="false" ht="26.85" hidden="false" customHeight="false" outlineLevel="0" collapsed="false">
      <c r="A283" s="156" t="s">
        <v>5507</v>
      </c>
      <c r="B283" s="157" t="s">
        <v>5508</v>
      </c>
      <c r="C283" s="158" t="s">
        <v>5057</v>
      </c>
    </row>
    <row r="284" customFormat="false" ht="16.5" hidden="false" customHeight="false" outlineLevel="0" collapsed="false">
      <c r="A284" s="156" t="s">
        <v>5509</v>
      </c>
      <c r="B284" s="157" t="s">
        <v>1809</v>
      </c>
      <c r="C284" s="158" t="s">
        <v>5067</v>
      </c>
    </row>
    <row r="285" customFormat="false" ht="16.5" hidden="false" customHeight="false" outlineLevel="0" collapsed="false">
      <c r="A285" s="156" t="s">
        <v>5510</v>
      </c>
      <c r="B285" s="157" t="s">
        <v>5511</v>
      </c>
      <c r="C285" s="158" t="s">
        <v>5057</v>
      </c>
    </row>
    <row r="286" customFormat="false" ht="16.5" hidden="false" customHeight="false" outlineLevel="0" collapsed="false">
      <c r="A286" s="156" t="s">
        <v>5512</v>
      </c>
      <c r="B286" s="157" t="s">
        <v>1809</v>
      </c>
      <c r="C286" s="158" t="s">
        <v>5340</v>
      </c>
    </row>
    <row r="287" customFormat="false" ht="26.85" hidden="false" customHeight="false" outlineLevel="0" collapsed="false">
      <c r="A287" s="156" t="s">
        <v>5513</v>
      </c>
      <c r="B287" s="157" t="s">
        <v>5508</v>
      </c>
      <c r="C287" s="158" t="s">
        <v>5057</v>
      </c>
    </row>
    <row r="288" customFormat="false" ht="16.5" hidden="false" customHeight="false" outlineLevel="0" collapsed="false">
      <c r="A288" s="156" t="s">
        <v>5514</v>
      </c>
      <c r="B288" s="157" t="s">
        <v>1809</v>
      </c>
      <c r="C288" s="158" t="s">
        <v>5067</v>
      </c>
    </row>
    <row r="289" customFormat="false" ht="16.5" hidden="false" customHeight="false" outlineLevel="0" collapsed="false">
      <c r="A289" s="156" t="s">
        <v>5515</v>
      </c>
      <c r="B289" s="157" t="s">
        <v>5511</v>
      </c>
      <c r="C289" s="158" t="s">
        <v>5057</v>
      </c>
    </row>
    <row r="290" customFormat="false" ht="16.5" hidden="false" customHeight="false" outlineLevel="0" collapsed="false">
      <c r="A290" s="156" t="s">
        <v>5516</v>
      </c>
      <c r="B290" s="157" t="s">
        <v>5517</v>
      </c>
      <c r="C290" s="158" t="s">
        <v>5057</v>
      </c>
    </row>
    <row r="291" customFormat="false" ht="16.5" hidden="false" customHeight="false" outlineLevel="0" collapsed="false">
      <c r="A291" s="156" t="s">
        <v>5518</v>
      </c>
      <c r="B291" s="157" t="s">
        <v>1809</v>
      </c>
      <c r="C291" s="158" t="s">
        <v>5340</v>
      </c>
    </row>
    <row r="292" customFormat="false" ht="16.5" hidden="false" customHeight="false" outlineLevel="0" collapsed="false">
      <c r="A292" s="156" t="s">
        <v>5519</v>
      </c>
      <c r="B292" s="157" t="s">
        <v>5517</v>
      </c>
      <c r="C292" s="158" t="s">
        <v>5057</v>
      </c>
    </row>
    <row r="293" customFormat="false" ht="16.5" hidden="false" customHeight="false" outlineLevel="0" collapsed="false">
      <c r="A293" s="156" t="s">
        <v>5520</v>
      </c>
      <c r="B293" s="157" t="s">
        <v>1809</v>
      </c>
      <c r="C293" s="158" t="s">
        <v>5340</v>
      </c>
    </row>
    <row r="294" customFormat="false" ht="16.5" hidden="false" customHeight="false" outlineLevel="0" collapsed="false">
      <c r="A294" s="156" t="s">
        <v>5521</v>
      </c>
      <c r="B294" s="157" t="s">
        <v>5522</v>
      </c>
      <c r="C294" s="158" t="s">
        <v>5057</v>
      </c>
    </row>
    <row r="295" customFormat="false" ht="16.5" hidden="false" customHeight="false" outlineLevel="0" collapsed="false">
      <c r="A295" s="156" t="s">
        <v>5523</v>
      </c>
      <c r="B295" s="157" t="s">
        <v>5524</v>
      </c>
      <c r="C295" s="158" t="s">
        <v>5067</v>
      </c>
    </row>
    <row r="296" customFormat="false" ht="26.85" hidden="false" customHeight="false" outlineLevel="0" collapsed="false">
      <c r="A296" s="156" t="s">
        <v>5525</v>
      </c>
      <c r="B296" s="157" t="s">
        <v>5526</v>
      </c>
      <c r="C296" s="158" t="s">
        <v>5159</v>
      </c>
    </row>
    <row r="297" customFormat="false" ht="39.55" hidden="false" customHeight="false" outlineLevel="0" collapsed="false">
      <c r="A297" s="156" t="s">
        <v>5527</v>
      </c>
      <c r="B297" s="157" t="s">
        <v>5528</v>
      </c>
      <c r="C297" s="158" t="s">
        <v>5159</v>
      </c>
    </row>
    <row r="298" customFormat="false" ht="16.5" hidden="false" customHeight="false" outlineLevel="0" collapsed="false">
      <c r="A298" s="156" t="s">
        <v>5529</v>
      </c>
      <c r="B298" s="157" t="s">
        <v>5530</v>
      </c>
      <c r="C298" s="158" t="s">
        <v>5067</v>
      </c>
    </row>
    <row r="299" customFormat="false" ht="16.5" hidden="false" customHeight="false" outlineLevel="0" collapsed="false">
      <c r="A299" s="156" t="s">
        <v>5531</v>
      </c>
      <c r="B299" s="157" t="s">
        <v>5532</v>
      </c>
      <c r="C299" s="158" t="s">
        <v>5067</v>
      </c>
    </row>
    <row r="300" customFormat="false" ht="16.5" hidden="false" customHeight="false" outlineLevel="0" collapsed="false">
      <c r="A300" s="156" t="s">
        <v>5533</v>
      </c>
      <c r="B300" s="157" t="s">
        <v>5534</v>
      </c>
      <c r="C300" s="158" t="s">
        <v>5067</v>
      </c>
    </row>
    <row r="301" customFormat="false" ht="16.5" hidden="false" customHeight="false" outlineLevel="0" collapsed="false">
      <c r="A301" s="156" t="s">
        <v>5535</v>
      </c>
      <c r="B301" s="157" t="s">
        <v>1809</v>
      </c>
      <c r="C301" s="158" t="s">
        <v>5067</v>
      </c>
    </row>
    <row r="302" customFormat="false" ht="26.85" hidden="false" customHeight="false" outlineLevel="0" collapsed="false">
      <c r="A302" s="156" t="s">
        <v>5536</v>
      </c>
      <c r="B302" s="157" t="s">
        <v>5537</v>
      </c>
      <c r="C302" s="158" t="s">
        <v>5057</v>
      </c>
    </row>
    <row r="303" customFormat="false" ht="16.5" hidden="false" customHeight="false" outlineLevel="0" collapsed="false">
      <c r="A303" s="156" t="s">
        <v>5538</v>
      </c>
      <c r="B303" s="157" t="s">
        <v>5539</v>
      </c>
      <c r="C303" s="158" t="s">
        <v>5057</v>
      </c>
    </row>
    <row r="304" customFormat="false" ht="16.5" hidden="false" customHeight="false" outlineLevel="0" collapsed="false">
      <c r="A304" s="156" t="s">
        <v>5540</v>
      </c>
      <c r="B304" s="157" t="s">
        <v>5541</v>
      </c>
      <c r="C304" s="158" t="s">
        <v>5057</v>
      </c>
    </row>
    <row r="305" customFormat="false" ht="16.5" hidden="false" customHeight="false" outlineLevel="0" collapsed="false">
      <c r="A305" s="156" t="s">
        <v>5542</v>
      </c>
      <c r="B305" s="157" t="s">
        <v>5543</v>
      </c>
      <c r="C305" s="158" t="s">
        <v>5057</v>
      </c>
    </row>
    <row r="306" customFormat="false" ht="16.5" hidden="false" customHeight="false" outlineLevel="0" collapsed="false">
      <c r="A306" s="156" t="s">
        <v>5544</v>
      </c>
      <c r="B306" s="157" t="s">
        <v>5545</v>
      </c>
      <c r="C306" s="158" t="s">
        <v>5057</v>
      </c>
    </row>
    <row r="307" customFormat="false" ht="26.85" hidden="false" customHeight="false" outlineLevel="0" collapsed="false">
      <c r="A307" s="156" t="s">
        <v>5546</v>
      </c>
      <c r="B307" s="157" t="s">
        <v>5547</v>
      </c>
      <c r="C307" s="158" t="s">
        <v>5057</v>
      </c>
    </row>
    <row r="308" customFormat="false" ht="16.5" hidden="false" customHeight="false" outlineLevel="0" collapsed="false">
      <c r="A308" s="156" t="s">
        <v>5548</v>
      </c>
      <c r="B308" s="157" t="s">
        <v>1809</v>
      </c>
      <c r="C308" s="158" t="s">
        <v>5067</v>
      </c>
    </row>
    <row r="309" customFormat="false" ht="16.5" hidden="false" customHeight="false" outlineLevel="0" collapsed="false">
      <c r="A309" s="156" t="s">
        <v>5549</v>
      </c>
      <c r="B309" s="157" t="s">
        <v>5550</v>
      </c>
      <c r="C309" s="158" t="s">
        <v>5057</v>
      </c>
    </row>
    <row r="310" customFormat="false" ht="26.85" hidden="false" customHeight="false" outlineLevel="0" collapsed="false">
      <c r="A310" s="156" t="s">
        <v>5551</v>
      </c>
      <c r="B310" s="157" t="s">
        <v>5552</v>
      </c>
      <c r="C310" s="158" t="s">
        <v>5057</v>
      </c>
    </row>
    <row r="311" customFormat="false" ht="26.85" hidden="false" customHeight="false" outlineLevel="0" collapsed="false">
      <c r="A311" s="156" t="s">
        <v>5553</v>
      </c>
      <c r="B311" s="157" t="s">
        <v>5554</v>
      </c>
      <c r="C311" s="158" t="s">
        <v>5057</v>
      </c>
    </row>
    <row r="312" customFormat="false" ht="16.5" hidden="false" customHeight="false" outlineLevel="0" collapsed="false">
      <c r="A312" s="156" t="s">
        <v>1565</v>
      </c>
      <c r="B312" s="157" t="s">
        <v>5555</v>
      </c>
      <c r="C312" s="158" t="s">
        <v>5067</v>
      </c>
    </row>
    <row r="313" customFormat="false" ht="16.5" hidden="false" customHeight="false" outlineLevel="0" collapsed="false">
      <c r="A313" s="156" t="s">
        <v>4384</v>
      </c>
      <c r="B313" s="157" t="s">
        <v>1809</v>
      </c>
      <c r="C313" s="158" t="s">
        <v>5067</v>
      </c>
    </row>
    <row r="314" customFormat="false" ht="16.5" hidden="false" customHeight="false" outlineLevel="0" collapsed="false">
      <c r="A314" s="156" t="s">
        <v>5556</v>
      </c>
      <c r="B314" s="157" t="s">
        <v>5557</v>
      </c>
      <c r="C314" s="158" t="s">
        <v>5245</v>
      </c>
    </row>
    <row r="315" customFormat="false" ht="16.5" hidden="false" customHeight="false" outlineLevel="0" collapsed="false">
      <c r="A315" s="156" t="s">
        <v>5558</v>
      </c>
      <c r="B315" s="157" t="s">
        <v>5559</v>
      </c>
      <c r="C315" s="158" t="s">
        <v>5159</v>
      </c>
    </row>
    <row r="316" customFormat="false" ht="16.5" hidden="false" customHeight="false" outlineLevel="0" collapsed="false">
      <c r="A316" s="156" t="s">
        <v>5560</v>
      </c>
      <c r="B316" s="157" t="s">
        <v>5561</v>
      </c>
      <c r="C316" s="158" t="s">
        <v>5245</v>
      </c>
    </row>
    <row r="317" customFormat="false" ht="16.5" hidden="false" customHeight="false" outlineLevel="0" collapsed="false">
      <c r="A317" s="156" t="s">
        <v>5562</v>
      </c>
      <c r="B317" s="157" t="s">
        <v>1809</v>
      </c>
      <c r="C317" s="158" t="s">
        <v>5245</v>
      </c>
    </row>
    <row r="318" customFormat="false" ht="16.5" hidden="false" customHeight="false" outlineLevel="0" collapsed="false">
      <c r="A318" s="156" t="s">
        <v>5563</v>
      </c>
      <c r="B318" s="157" t="s">
        <v>5564</v>
      </c>
      <c r="C318" s="158" t="s">
        <v>5067</v>
      </c>
    </row>
    <row r="319" customFormat="false" ht="16.5" hidden="false" customHeight="false" outlineLevel="0" collapsed="false">
      <c r="A319" s="156" t="s">
        <v>5565</v>
      </c>
      <c r="B319" s="157" t="s">
        <v>5069</v>
      </c>
      <c r="C319" s="158" t="s">
        <v>5067</v>
      </c>
    </row>
    <row r="320" customFormat="false" ht="16.5" hidden="false" customHeight="false" outlineLevel="0" collapsed="false">
      <c r="A320" s="156" t="s">
        <v>5566</v>
      </c>
      <c r="B320" s="157" t="s">
        <v>5567</v>
      </c>
      <c r="C320" s="158" t="s">
        <v>5245</v>
      </c>
    </row>
    <row r="321" customFormat="false" ht="16.5" hidden="false" customHeight="false" outlineLevel="0" collapsed="false">
      <c r="A321" s="156" t="s">
        <v>5568</v>
      </c>
      <c r="B321" s="157" t="s">
        <v>5569</v>
      </c>
      <c r="C321" s="158" t="s">
        <v>5159</v>
      </c>
    </row>
    <row r="322" customFormat="false" ht="26.85" hidden="false" customHeight="false" outlineLevel="0" collapsed="false">
      <c r="A322" s="156" t="s">
        <v>5570</v>
      </c>
      <c r="B322" s="157" t="s">
        <v>5571</v>
      </c>
      <c r="C322" s="158" t="s">
        <v>5245</v>
      </c>
    </row>
    <row r="323" customFormat="false" ht="16.5" hidden="false" customHeight="false" outlineLevel="0" collapsed="false">
      <c r="A323" s="156" t="s">
        <v>5572</v>
      </c>
      <c r="B323" s="157" t="s">
        <v>5573</v>
      </c>
      <c r="C323" s="158" t="s">
        <v>5245</v>
      </c>
    </row>
    <row r="324" customFormat="false" ht="16.5" hidden="false" customHeight="false" outlineLevel="0" collapsed="false">
      <c r="A324" s="156" t="s">
        <v>5574</v>
      </c>
      <c r="B324" s="157" t="s">
        <v>5573</v>
      </c>
      <c r="C324" s="158" t="s">
        <v>5245</v>
      </c>
    </row>
    <row r="325" customFormat="false" ht="16.5" hidden="false" customHeight="false" outlineLevel="0" collapsed="false">
      <c r="A325" s="156" t="s">
        <v>5575</v>
      </c>
      <c r="B325" s="157" t="s">
        <v>5573</v>
      </c>
      <c r="C325" s="158" t="s">
        <v>5245</v>
      </c>
    </row>
    <row r="326" customFormat="false" ht="16.5" hidden="false" customHeight="false" outlineLevel="0" collapsed="false">
      <c r="A326" s="156" t="s">
        <v>5576</v>
      </c>
      <c r="B326" s="157" t="s">
        <v>5577</v>
      </c>
      <c r="C326" s="158" t="s">
        <v>5159</v>
      </c>
    </row>
    <row r="327" customFormat="false" ht="16.5" hidden="false" customHeight="false" outlineLevel="0" collapsed="false">
      <c r="A327" s="156" t="s">
        <v>5578</v>
      </c>
      <c r="B327" s="157" t="s">
        <v>5579</v>
      </c>
      <c r="C327" s="158" t="s">
        <v>5159</v>
      </c>
    </row>
    <row r="328" customFormat="false" ht="16.5" hidden="false" customHeight="false" outlineLevel="0" collapsed="false">
      <c r="A328" s="156" t="s">
        <v>5580</v>
      </c>
      <c r="B328" s="157" t="s">
        <v>5581</v>
      </c>
      <c r="C328" s="158" t="s">
        <v>5159</v>
      </c>
    </row>
    <row r="329" customFormat="false" ht="16.5" hidden="false" customHeight="false" outlineLevel="0" collapsed="false">
      <c r="A329" s="156" t="s">
        <v>5582</v>
      </c>
      <c r="B329" s="157" t="s">
        <v>1809</v>
      </c>
      <c r="C329" s="158" t="s">
        <v>5067</v>
      </c>
    </row>
    <row r="330" customFormat="false" ht="16.5" hidden="false" customHeight="false" outlineLevel="0" collapsed="false">
      <c r="A330" s="156" t="s">
        <v>5583</v>
      </c>
      <c r="B330" s="157" t="s">
        <v>5573</v>
      </c>
      <c r="C330" s="158" t="s">
        <v>5067</v>
      </c>
    </row>
    <row r="331" customFormat="false" ht="16.5" hidden="false" customHeight="false" outlineLevel="0" collapsed="false">
      <c r="A331" s="156" t="s">
        <v>5584</v>
      </c>
      <c r="B331" s="157" t="s">
        <v>1809</v>
      </c>
      <c r="C331" s="158" t="s">
        <v>5067</v>
      </c>
    </row>
    <row r="332" customFormat="false" ht="16.5" hidden="false" customHeight="false" outlineLevel="0" collapsed="false">
      <c r="A332" s="156" t="s">
        <v>5585</v>
      </c>
      <c r="B332" s="157" t="s">
        <v>5586</v>
      </c>
      <c r="C332" s="158" t="s">
        <v>5067</v>
      </c>
    </row>
    <row r="333" customFormat="false" ht="16.5" hidden="false" customHeight="false" outlineLevel="0" collapsed="false">
      <c r="A333" s="156" t="s">
        <v>5587</v>
      </c>
      <c r="B333" s="157" t="s">
        <v>5588</v>
      </c>
      <c r="C333" s="158" t="s">
        <v>5067</v>
      </c>
    </row>
    <row r="334" customFormat="false" ht="16.5" hidden="false" customHeight="false" outlineLevel="0" collapsed="false">
      <c r="A334" s="156" t="s">
        <v>5589</v>
      </c>
      <c r="B334" s="157" t="s">
        <v>5590</v>
      </c>
      <c r="C334" s="158" t="s">
        <v>5067</v>
      </c>
    </row>
    <row r="335" customFormat="false" ht="16.5" hidden="false" customHeight="false" outlineLevel="0" collapsed="false">
      <c r="A335" s="156" t="s">
        <v>5591</v>
      </c>
      <c r="B335" s="157" t="s">
        <v>5592</v>
      </c>
      <c r="C335" s="158" t="s">
        <v>5067</v>
      </c>
    </row>
    <row r="336" customFormat="false" ht="16.5" hidden="false" customHeight="false" outlineLevel="0" collapsed="false">
      <c r="A336" s="156" t="s">
        <v>5593</v>
      </c>
      <c r="B336" s="157" t="s">
        <v>1809</v>
      </c>
      <c r="C336" s="158" t="s">
        <v>5067</v>
      </c>
    </row>
    <row r="337" customFormat="false" ht="16.5" hidden="false" customHeight="false" outlineLevel="0" collapsed="false">
      <c r="A337" s="156" t="s">
        <v>5594</v>
      </c>
      <c r="B337" s="157" t="s">
        <v>5595</v>
      </c>
      <c r="C337" s="158" t="s">
        <v>5067</v>
      </c>
    </row>
    <row r="338" customFormat="false" ht="16.5" hidden="false" customHeight="false" outlineLevel="0" collapsed="false">
      <c r="A338" s="156" t="s">
        <v>5596</v>
      </c>
      <c r="B338" s="157" t="s">
        <v>1809</v>
      </c>
      <c r="C338" s="158" t="s">
        <v>5067</v>
      </c>
    </row>
    <row r="339" customFormat="false" ht="16.5" hidden="false" customHeight="false" outlineLevel="0" collapsed="false">
      <c r="A339" s="156" t="s">
        <v>5597</v>
      </c>
      <c r="B339" s="157" t="s">
        <v>5598</v>
      </c>
      <c r="C339" s="158" t="s">
        <v>5159</v>
      </c>
    </row>
    <row r="340" customFormat="false" ht="16.5" hidden="false" customHeight="false" outlineLevel="0" collapsed="false">
      <c r="A340" s="156" t="s">
        <v>5599</v>
      </c>
      <c r="B340" s="157" t="s">
        <v>5600</v>
      </c>
      <c r="C340" s="158" t="s">
        <v>5159</v>
      </c>
    </row>
    <row r="341" customFormat="false" ht="16.5" hidden="false" customHeight="false" outlineLevel="0" collapsed="false">
      <c r="A341" s="156" t="s">
        <v>5601</v>
      </c>
      <c r="B341" s="157" t="s">
        <v>5602</v>
      </c>
      <c r="C341" s="158" t="s">
        <v>5159</v>
      </c>
    </row>
    <row r="342" customFormat="false" ht="16.5" hidden="false" customHeight="false" outlineLevel="0" collapsed="false">
      <c r="A342" s="156" t="s">
        <v>5603</v>
      </c>
      <c r="B342" s="157" t="s">
        <v>5604</v>
      </c>
      <c r="C342" s="158" t="s">
        <v>5159</v>
      </c>
    </row>
    <row r="343" customFormat="false" ht="16.5" hidden="false" customHeight="false" outlineLevel="0" collapsed="false">
      <c r="A343" s="156" t="s">
        <v>5605</v>
      </c>
      <c r="B343" s="157" t="s">
        <v>5606</v>
      </c>
      <c r="C343" s="158" t="s">
        <v>5067</v>
      </c>
    </row>
    <row r="344" customFormat="false" ht="16.5" hidden="false" customHeight="false" outlineLevel="0" collapsed="false">
      <c r="A344" s="156" t="s">
        <v>5607</v>
      </c>
      <c r="B344" s="157" t="s">
        <v>5608</v>
      </c>
      <c r="C344" s="158" t="s">
        <v>5067</v>
      </c>
    </row>
    <row r="345" customFormat="false" ht="16.5" hidden="false" customHeight="false" outlineLevel="0" collapsed="false">
      <c r="A345" s="156" t="s">
        <v>5609</v>
      </c>
      <c r="B345" s="157" t="s">
        <v>1809</v>
      </c>
      <c r="C345" s="158" t="s">
        <v>5067</v>
      </c>
    </row>
    <row r="346" customFormat="false" ht="16.5" hidden="false" customHeight="false" outlineLevel="0" collapsed="false">
      <c r="A346" s="156" t="s">
        <v>5610</v>
      </c>
      <c r="B346" s="157" t="s">
        <v>1809</v>
      </c>
      <c r="C346" s="158" t="s">
        <v>5130</v>
      </c>
    </row>
    <row r="347" customFormat="false" ht="39.55" hidden="false" customHeight="false" outlineLevel="0" collapsed="false">
      <c r="A347" s="156" t="s">
        <v>266</v>
      </c>
      <c r="B347" s="157" t="s">
        <v>5611</v>
      </c>
      <c r="C347" s="158" t="s">
        <v>5079</v>
      </c>
    </row>
    <row r="348" customFormat="false" ht="16.5" hidden="false" customHeight="false" outlineLevel="0" collapsed="false">
      <c r="A348" s="156" t="s">
        <v>1483</v>
      </c>
      <c r="B348" s="157" t="s">
        <v>5612</v>
      </c>
      <c r="C348" s="158" t="s">
        <v>5067</v>
      </c>
    </row>
    <row r="349" customFormat="false" ht="16.5" hidden="false" customHeight="false" outlineLevel="0" collapsed="false">
      <c r="A349" s="156" t="s">
        <v>5613</v>
      </c>
      <c r="B349" s="157" t="s">
        <v>5614</v>
      </c>
      <c r="C349" s="158" t="s">
        <v>5079</v>
      </c>
    </row>
    <row r="350" customFormat="false" ht="16.5" hidden="false" customHeight="false" outlineLevel="0" collapsed="false">
      <c r="A350" s="156" t="s">
        <v>5615</v>
      </c>
      <c r="B350" s="157" t="s">
        <v>5616</v>
      </c>
      <c r="C350" s="158" t="s">
        <v>5079</v>
      </c>
    </row>
    <row r="351" customFormat="false" ht="16.5" hidden="false" customHeight="false" outlineLevel="0" collapsed="false">
      <c r="A351" s="156" t="s">
        <v>5617</v>
      </c>
      <c r="B351" s="157" t="s">
        <v>5618</v>
      </c>
      <c r="C351" s="158" t="s">
        <v>5079</v>
      </c>
    </row>
    <row r="352" customFormat="false" ht="16.5" hidden="false" customHeight="false" outlineLevel="0" collapsed="false">
      <c r="A352" s="156" t="s">
        <v>5619</v>
      </c>
      <c r="B352" s="157" t="s">
        <v>5620</v>
      </c>
      <c r="C352" s="158" t="s">
        <v>5079</v>
      </c>
    </row>
    <row r="353" customFormat="false" ht="16.5" hidden="false" customHeight="false" outlineLevel="0" collapsed="false">
      <c r="A353" s="156" t="s">
        <v>5621</v>
      </c>
      <c r="B353" s="157" t="s">
        <v>5622</v>
      </c>
      <c r="C353" s="158" t="s">
        <v>5079</v>
      </c>
    </row>
    <row r="354" customFormat="false" ht="16.5" hidden="false" customHeight="false" outlineLevel="0" collapsed="false">
      <c r="A354" s="156" t="s">
        <v>5623</v>
      </c>
      <c r="B354" s="157" t="s">
        <v>1809</v>
      </c>
      <c r="C354" s="158" t="s">
        <v>5079</v>
      </c>
    </row>
    <row r="355" customFormat="false" ht="16.5" hidden="false" customHeight="false" outlineLevel="0" collapsed="false">
      <c r="A355" s="156" t="s">
        <v>5624</v>
      </c>
      <c r="B355" s="157" t="s">
        <v>5625</v>
      </c>
      <c r="C355" s="158" t="s">
        <v>5245</v>
      </c>
    </row>
    <row r="356" customFormat="false" ht="16.5" hidden="false" customHeight="false" outlineLevel="0" collapsed="false">
      <c r="A356" s="156" t="s">
        <v>5626</v>
      </c>
      <c r="B356" s="157" t="s">
        <v>5627</v>
      </c>
      <c r="C356" s="158" t="s">
        <v>5245</v>
      </c>
    </row>
    <row r="357" customFormat="false" ht="16.5" hidden="false" customHeight="false" outlineLevel="0" collapsed="false">
      <c r="A357" s="156" t="s">
        <v>5628</v>
      </c>
      <c r="B357" s="157" t="s">
        <v>5629</v>
      </c>
      <c r="C357" s="158" t="s">
        <v>5245</v>
      </c>
    </row>
    <row r="358" customFormat="false" ht="16.5" hidden="false" customHeight="false" outlineLevel="0" collapsed="false">
      <c r="A358" s="156" t="s">
        <v>5630</v>
      </c>
      <c r="B358" s="157" t="s">
        <v>5631</v>
      </c>
      <c r="C358" s="158" t="s">
        <v>5245</v>
      </c>
    </row>
    <row r="359" customFormat="false" ht="16.5" hidden="false" customHeight="false" outlineLevel="0" collapsed="false">
      <c r="A359" s="156" t="s">
        <v>5632</v>
      </c>
      <c r="B359" s="157" t="s">
        <v>1809</v>
      </c>
      <c r="C359" s="158" t="s">
        <v>5245</v>
      </c>
    </row>
    <row r="360" customFormat="false" ht="16.5" hidden="false" customHeight="false" outlineLevel="0" collapsed="false">
      <c r="A360" s="156" t="s">
        <v>5633</v>
      </c>
      <c r="B360" s="157" t="s">
        <v>5149</v>
      </c>
      <c r="C360" s="158" t="s">
        <v>5067</v>
      </c>
    </row>
    <row r="361" customFormat="false" ht="16.5" hidden="false" customHeight="false" outlineLevel="0" collapsed="false">
      <c r="A361" s="156" t="s">
        <v>5634</v>
      </c>
      <c r="B361" s="157" t="s">
        <v>1809</v>
      </c>
      <c r="C361" s="158" t="s">
        <v>5130</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495"/>
  <sheetViews>
    <sheetView showFormulas="false" showGridLines="true" showRowColHeaders="true" showZeros="true" rightToLeft="false" tabSelected="false" showOutlineSymbols="true" defaultGridColor="true" view="normal" topLeftCell="A1110" colorId="64" zoomScale="100" zoomScaleNormal="100" zoomScalePageLayoutView="100" workbookViewId="0">
      <selection pane="topLeft" activeCell="E1127" activeCellId="0" sqref="E1127"/>
    </sheetView>
  </sheetViews>
  <sheetFormatPr defaultColWidth="12.50390625" defaultRowHeight="15" zeroHeight="false" outlineLevelRow="0" outlineLevelCol="0"/>
  <cols>
    <col collapsed="false" customWidth="false" hidden="false" outlineLevel="0" max="1" min="1" style="162" width="12.5"/>
    <col collapsed="false" customWidth="false" hidden="false" outlineLevel="0" max="2" min="2" style="163" width="12.5"/>
    <col collapsed="false" customWidth="false" hidden="false" outlineLevel="0" max="3" min="3" style="164" width="12.5"/>
    <col collapsed="false" customWidth="false" hidden="false" outlineLevel="0" max="4" min="4" style="163" width="12.5"/>
    <col collapsed="false" customWidth="false" hidden="false" outlineLevel="0" max="5" min="5" style="165" width="12.5"/>
    <col collapsed="false" customWidth="false" hidden="false" outlineLevel="0" max="6" min="6" style="166" width="12.5"/>
    <col collapsed="false" customWidth="false" hidden="false" outlineLevel="0" max="7" min="7" style="167" width="12.5"/>
    <col collapsed="false" customWidth="false" hidden="false" outlineLevel="0" max="8" min="8" style="163" width="12.5"/>
    <col collapsed="false" customWidth="false" hidden="false" outlineLevel="0" max="9" min="9" style="168" width="12.5"/>
    <col collapsed="false" customWidth="false" hidden="false" outlineLevel="0" max="10" min="10" style="166" width="12.5"/>
    <col collapsed="false" customWidth="false" hidden="false" outlineLevel="0" max="11" min="11" style="169" width="12.5"/>
    <col collapsed="false" customWidth="false" hidden="false" outlineLevel="0" max="12" min="12" style="163" width="12.5"/>
    <col collapsed="false" customWidth="false" hidden="false" outlineLevel="0" max="13" min="13" style="164" width="12.5"/>
    <col collapsed="false" customWidth="false" hidden="false" outlineLevel="0" max="14" min="14" style="168" width="12.5"/>
    <col collapsed="false" customWidth="false" hidden="false" outlineLevel="0" max="15" min="15" style="166" width="12.5"/>
    <col collapsed="false" customWidth="false" hidden="false" outlineLevel="0" max="16" min="16" style="169" width="12.5"/>
    <col collapsed="false" customWidth="false" hidden="false" outlineLevel="0" max="17" min="17" style="163" width="12.5"/>
    <col collapsed="false" customWidth="false" hidden="false" outlineLevel="0" max="18" min="18" style="168" width="12.5"/>
    <col collapsed="false" customWidth="false" hidden="false" outlineLevel="0" max="19" min="19" style="166" width="12.5"/>
    <col collapsed="false" customWidth="false" hidden="false" outlineLevel="0" max="20" min="20" style="170" width="12.5"/>
    <col collapsed="false" customWidth="false" hidden="false" outlineLevel="0" max="22" min="21" style="171" width="12.5"/>
    <col collapsed="false" customWidth="false" hidden="false" outlineLevel="0" max="25" min="23" style="172" width="12.5"/>
    <col collapsed="false" customWidth="false" hidden="false" outlineLevel="0" max="26" min="26" style="173" width="12.5"/>
    <col collapsed="false" customWidth="false" hidden="false" outlineLevel="0" max="27" min="27" style="172" width="12.5"/>
    <col collapsed="false" customWidth="false" hidden="false" outlineLevel="0" max="28" min="28" style="173" width="12.5"/>
    <col collapsed="false" customWidth="false" hidden="false" outlineLevel="0" max="16384" min="29" style="172" width="12.5"/>
  </cols>
  <sheetData>
    <row r="1" s="179" customFormat="true" ht="30" hidden="false" customHeight="true" outlineLevel="0" collapsed="false">
      <c r="A1" s="174" t="s">
        <v>5635</v>
      </c>
      <c r="B1" s="174"/>
      <c r="C1" s="174"/>
      <c r="D1" s="174"/>
      <c r="E1" s="174"/>
      <c r="F1" s="175"/>
      <c r="G1" s="174" t="s">
        <v>5636</v>
      </c>
      <c r="H1" s="174"/>
      <c r="I1" s="174"/>
      <c r="J1" s="175"/>
      <c r="K1" s="176" t="s">
        <v>5637</v>
      </c>
      <c r="L1" s="176"/>
      <c r="M1" s="176"/>
      <c r="N1" s="176"/>
      <c r="O1" s="175"/>
      <c r="P1" s="176" t="s">
        <v>5638</v>
      </c>
      <c r="Q1" s="176"/>
      <c r="R1" s="176"/>
      <c r="S1" s="175"/>
      <c r="T1" s="177" t="s">
        <v>5639</v>
      </c>
      <c r="U1" s="178" t="s">
        <v>28</v>
      </c>
      <c r="V1" s="178" t="s">
        <v>5640</v>
      </c>
      <c r="X1" s="179" t="s">
        <v>17</v>
      </c>
      <c r="AB1" s="180" t="n">
        <v>0.6529</v>
      </c>
      <c r="AC1" s="168" t="s">
        <v>5641</v>
      </c>
    </row>
    <row r="2" s="192" customFormat="true" ht="16.4" hidden="false" customHeight="false" outlineLevel="0" collapsed="false">
      <c r="A2" s="181" t="s">
        <v>7</v>
      </c>
      <c r="B2" s="171" t="s">
        <v>25</v>
      </c>
      <c r="C2" s="182" t="s">
        <v>6</v>
      </c>
      <c r="D2" s="171" t="s">
        <v>1929</v>
      </c>
      <c r="E2" s="183" t="s">
        <v>26</v>
      </c>
      <c r="F2" s="184"/>
      <c r="G2" s="185" t="s">
        <v>7</v>
      </c>
      <c r="H2" s="171" t="s">
        <v>5642</v>
      </c>
      <c r="I2" s="186" t="s">
        <v>5643</v>
      </c>
      <c r="J2" s="184"/>
      <c r="K2" s="187" t="s">
        <v>5644</v>
      </c>
      <c r="L2" s="171" t="s">
        <v>61</v>
      </c>
      <c r="M2" s="182" t="s">
        <v>5645</v>
      </c>
      <c r="N2" s="186" t="s">
        <v>62</v>
      </c>
      <c r="O2" s="184"/>
      <c r="P2" s="187" t="s">
        <v>5646</v>
      </c>
      <c r="Q2" s="171" t="s">
        <v>1929</v>
      </c>
      <c r="R2" s="186" t="s">
        <v>60</v>
      </c>
      <c r="S2" s="184"/>
      <c r="T2" s="170" t="s">
        <v>60</v>
      </c>
      <c r="U2" s="171" t="s">
        <v>65</v>
      </c>
      <c r="V2" s="186" t="s">
        <v>67</v>
      </c>
      <c r="W2" s="188"/>
      <c r="X2" s="189" t="n">
        <v>1</v>
      </c>
      <c r="Y2" s="190" t="n">
        <v>0.04</v>
      </c>
      <c r="Z2" s="191" t="n">
        <v>0.085</v>
      </c>
      <c r="AB2" s="180" t="n">
        <v>0.6749</v>
      </c>
      <c r="AC2" s="168" t="s">
        <v>5647</v>
      </c>
    </row>
    <row r="3" customFormat="false" ht="210.4" hidden="false" customHeight="false" outlineLevel="0" collapsed="false">
      <c r="A3" s="193" t="n">
        <v>1708400</v>
      </c>
      <c r="B3" s="193" t="n">
        <v>0.4552</v>
      </c>
      <c r="C3" s="163" t="s">
        <v>5648</v>
      </c>
      <c r="D3" s="163" t="s">
        <v>5649</v>
      </c>
      <c r="E3" s="183" t="s">
        <v>5649</v>
      </c>
      <c r="G3" s="194" t="n">
        <v>100100</v>
      </c>
      <c r="H3" s="193" t="n">
        <v>0.6529</v>
      </c>
      <c r="I3" s="195" t="s">
        <v>5641</v>
      </c>
      <c r="K3" s="196" t="s">
        <v>1932</v>
      </c>
      <c r="L3" s="193" t="s">
        <v>61</v>
      </c>
      <c r="M3" s="197" t="s">
        <v>1938</v>
      </c>
      <c r="N3" s="195" t="s">
        <v>62</v>
      </c>
      <c r="P3" s="71" t="s">
        <v>5055</v>
      </c>
      <c r="Q3" s="77" t="s">
        <v>5056</v>
      </c>
      <c r="R3" s="163" t="s">
        <v>60</v>
      </c>
      <c r="T3" s="198" t="s">
        <v>5650</v>
      </c>
      <c r="U3" s="199" t="s">
        <v>66</v>
      </c>
      <c r="V3" s="199" t="s">
        <v>68</v>
      </c>
      <c r="X3" s="189" t="n">
        <v>2</v>
      </c>
      <c r="Y3" s="190" t="n">
        <v>0.04</v>
      </c>
      <c r="Z3" s="191" t="n">
        <v>0.085</v>
      </c>
      <c r="AB3" s="180" t="n">
        <v>0.7363</v>
      </c>
      <c r="AC3" s="168" t="s">
        <v>5651</v>
      </c>
    </row>
    <row r="4" customFormat="false" ht="16.4" hidden="false" customHeight="false" outlineLevel="0" collapsed="false">
      <c r="A4" s="163" t="n">
        <v>1708400</v>
      </c>
      <c r="B4" s="163" t="n">
        <v>0.4552</v>
      </c>
      <c r="C4" s="163" t="s">
        <v>5652</v>
      </c>
      <c r="D4" s="163" t="s">
        <v>5649</v>
      </c>
      <c r="E4" s="183" t="s">
        <v>5649</v>
      </c>
      <c r="G4" s="200" t="n">
        <v>100100</v>
      </c>
      <c r="H4" s="163" t="n">
        <v>0.6529</v>
      </c>
      <c r="I4" s="168" t="s">
        <v>5641</v>
      </c>
      <c r="K4" s="169" t="s">
        <v>1935</v>
      </c>
      <c r="L4" s="163" t="s">
        <v>61</v>
      </c>
      <c r="M4" s="164" t="s">
        <v>1943</v>
      </c>
      <c r="N4" s="168" t="s">
        <v>62</v>
      </c>
      <c r="P4" s="71" t="s">
        <v>5058</v>
      </c>
      <c r="Q4" s="71" t="s">
        <v>5059</v>
      </c>
      <c r="R4" s="163" t="s">
        <v>60</v>
      </c>
      <c r="T4" s="170" t="s">
        <v>5653</v>
      </c>
      <c r="X4" s="189" t="n">
        <v>3</v>
      </c>
      <c r="Y4" s="190" t="n">
        <v>0.04</v>
      </c>
      <c r="Z4" s="191" t="n">
        <v>0.085</v>
      </c>
      <c r="AB4" s="180" t="n">
        <v>0.2994</v>
      </c>
      <c r="AC4" s="168" t="s">
        <v>5654</v>
      </c>
    </row>
    <row r="5" customFormat="false" ht="16.4" hidden="false" customHeight="false" outlineLevel="0" collapsed="false">
      <c r="A5" s="163" t="n">
        <v>1708701</v>
      </c>
      <c r="B5" s="163" t="n">
        <v>0.4552</v>
      </c>
      <c r="C5" s="163" t="s">
        <v>5655</v>
      </c>
      <c r="D5" s="163" t="s">
        <v>5649</v>
      </c>
      <c r="E5" s="183" t="s">
        <v>5649</v>
      </c>
      <c r="G5" s="200" t="n">
        <v>100200</v>
      </c>
      <c r="H5" s="163" t="n">
        <v>0.6529</v>
      </c>
      <c r="I5" s="168" t="s">
        <v>5641</v>
      </c>
      <c r="K5" s="169" t="s">
        <v>1940</v>
      </c>
      <c r="L5" s="163" t="s">
        <v>61</v>
      </c>
      <c r="M5" s="164" t="s">
        <v>5656</v>
      </c>
      <c r="N5" s="168" t="s">
        <v>62</v>
      </c>
      <c r="P5" s="71" t="s">
        <v>5060</v>
      </c>
      <c r="Q5" s="71" t="s">
        <v>5059</v>
      </c>
      <c r="R5" s="163" t="s">
        <v>60</v>
      </c>
      <c r="T5" s="170" t="s">
        <v>64</v>
      </c>
      <c r="X5" s="189" t="n">
        <v>8</v>
      </c>
      <c r="Y5" s="190" t="n">
        <v>0.04</v>
      </c>
      <c r="Z5" s="191" t="n">
        <v>0.085</v>
      </c>
      <c r="AB5" s="180" t="n">
        <v>0.5561</v>
      </c>
      <c r="AC5" s="168" t="s">
        <v>5657</v>
      </c>
    </row>
    <row r="6" customFormat="false" ht="16.4" hidden="false" customHeight="false" outlineLevel="0" collapsed="false">
      <c r="A6" s="163" t="n">
        <v>1708400</v>
      </c>
      <c r="B6" s="163" t="n">
        <v>0.4552</v>
      </c>
      <c r="C6" s="163" t="s">
        <v>5658</v>
      </c>
      <c r="D6" s="163" t="s">
        <v>5649</v>
      </c>
      <c r="E6" s="183" t="s">
        <v>5649</v>
      </c>
      <c r="G6" s="200" t="n">
        <v>100300</v>
      </c>
      <c r="H6" s="163" t="n">
        <v>0.6529</v>
      </c>
      <c r="I6" s="168" t="s">
        <v>5641</v>
      </c>
      <c r="K6" s="169" t="s">
        <v>1948</v>
      </c>
      <c r="L6" s="163" t="s">
        <v>61</v>
      </c>
      <c r="M6" s="164" t="s">
        <v>5659</v>
      </c>
      <c r="N6" s="168" t="s">
        <v>62</v>
      </c>
      <c r="P6" s="71" t="s">
        <v>5061</v>
      </c>
      <c r="Q6" s="71" t="s">
        <v>5062</v>
      </c>
      <c r="R6" s="163" t="s">
        <v>60</v>
      </c>
      <c r="X6" s="172" t="s">
        <v>5660</v>
      </c>
      <c r="Y6" s="172" t="s">
        <v>5661</v>
      </c>
      <c r="Z6" s="191"/>
      <c r="AB6" s="180" t="n">
        <v>0.6529</v>
      </c>
      <c r="AC6" s="168" t="s">
        <v>5657</v>
      </c>
    </row>
    <row r="7" customFormat="false" ht="150.7" hidden="false" customHeight="false" outlineLevel="0" collapsed="false">
      <c r="A7" s="163" t="n">
        <v>1708500</v>
      </c>
      <c r="B7" s="163" t="n">
        <v>0.4552</v>
      </c>
      <c r="C7" s="163" t="s">
        <v>5662</v>
      </c>
      <c r="D7" s="163" t="s">
        <v>5649</v>
      </c>
      <c r="E7" s="183" t="s">
        <v>5649</v>
      </c>
      <c r="G7" s="200" t="n">
        <v>109000</v>
      </c>
      <c r="H7" s="163" t="n">
        <v>0.6529</v>
      </c>
      <c r="I7" s="168" t="s">
        <v>5641</v>
      </c>
      <c r="K7" s="169" t="s">
        <v>1954</v>
      </c>
      <c r="L7" s="163" t="s">
        <v>61</v>
      </c>
      <c r="M7" s="164" t="s">
        <v>1959</v>
      </c>
      <c r="N7" s="168" t="s">
        <v>62</v>
      </c>
      <c r="P7" s="71" t="s">
        <v>5063</v>
      </c>
      <c r="Q7" s="77" t="s">
        <v>5064</v>
      </c>
      <c r="R7" s="163" t="s">
        <v>60</v>
      </c>
      <c r="X7" s="172" t="s">
        <v>5663</v>
      </c>
      <c r="Y7" s="201" t="n">
        <v>0.07</v>
      </c>
      <c r="Z7" s="191" t="n">
        <v>0.0878</v>
      </c>
      <c r="AB7" s="180" t="n">
        <v>0.8324</v>
      </c>
      <c r="AC7" s="168" t="s">
        <v>5664</v>
      </c>
    </row>
    <row r="8" customFormat="false" ht="16.4" hidden="false" customHeight="false" outlineLevel="0" collapsed="false">
      <c r="A8" s="163" t="n">
        <v>1708400</v>
      </c>
      <c r="B8" s="163" t="n">
        <v>0.4552</v>
      </c>
      <c r="C8" s="163" t="s">
        <v>5665</v>
      </c>
      <c r="D8" s="163" t="s">
        <v>5649</v>
      </c>
      <c r="E8" s="183" t="s">
        <v>5649</v>
      </c>
      <c r="G8" s="200" t="n">
        <v>109000</v>
      </c>
      <c r="H8" s="163" t="n">
        <v>0.6529</v>
      </c>
      <c r="I8" s="168" t="s">
        <v>5641</v>
      </c>
      <c r="K8" s="169" t="s">
        <v>1958</v>
      </c>
      <c r="L8" s="163" t="s">
        <v>61</v>
      </c>
      <c r="M8" s="164" t="s">
        <v>1971</v>
      </c>
      <c r="N8" s="168" t="s">
        <v>62</v>
      </c>
      <c r="P8" s="71" t="s">
        <v>5065</v>
      </c>
      <c r="Q8" s="71" t="s">
        <v>5066</v>
      </c>
      <c r="R8" s="163" t="s">
        <v>60</v>
      </c>
      <c r="X8" s="172" t="s">
        <v>5666</v>
      </c>
      <c r="Y8" s="201" t="n">
        <v>0.07</v>
      </c>
      <c r="Z8" s="191" t="n">
        <v>0.0878</v>
      </c>
      <c r="AB8" s="180" t="n">
        <v>1.0884</v>
      </c>
      <c r="AC8" s="168" t="s">
        <v>5664</v>
      </c>
    </row>
    <row r="9" customFormat="false" ht="16.4" hidden="false" customHeight="false" outlineLevel="0" collapsed="false">
      <c r="A9" s="163" t="n">
        <v>1708701</v>
      </c>
      <c r="B9" s="163" t="n">
        <v>0.4552</v>
      </c>
      <c r="C9" s="163" t="s">
        <v>5667</v>
      </c>
      <c r="D9" s="163" t="s">
        <v>5649</v>
      </c>
      <c r="E9" s="183" t="s">
        <v>5649</v>
      </c>
      <c r="G9" s="200" t="n">
        <v>100400</v>
      </c>
      <c r="H9" s="163" t="n">
        <v>0.6529</v>
      </c>
      <c r="I9" s="168" t="s">
        <v>5641</v>
      </c>
      <c r="K9" s="169" t="s">
        <v>1962</v>
      </c>
      <c r="L9" s="163" t="s">
        <v>61</v>
      </c>
      <c r="M9" s="164" t="s">
        <v>1982</v>
      </c>
      <c r="N9" s="168" t="s">
        <v>62</v>
      </c>
      <c r="P9" s="71" t="s">
        <v>5068</v>
      </c>
      <c r="Q9" s="71" t="s">
        <v>5069</v>
      </c>
      <c r="R9" s="163" t="s">
        <v>60</v>
      </c>
      <c r="T9" s="202" t="s">
        <v>733</v>
      </c>
      <c r="U9" s="171" t="s">
        <v>63</v>
      </c>
      <c r="X9" s="172" t="s">
        <v>5668</v>
      </c>
      <c r="Y9" s="201" t="n">
        <v>0.07</v>
      </c>
      <c r="Z9" s="191" t="n">
        <v>0.0878</v>
      </c>
      <c r="AB9" s="180" t="n">
        <v>0.6406</v>
      </c>
      <c r="AC9" s="168" t="s">
        <v>5664</v>
      </c>
    </row>
    <row r="10" customFormat="false" ht="150.7" hidden="false" customHeight="false" outlineLevel="0" collapsed="false">
      <c r="A10" s="163" t="n">
        <v>1708700</v>
      </c>
      <c r="B10" s="163" t="n">
        <v>0.4552</v>
      </c>
      <c r="C10" s="163" t="s">
        <v>5669</v>
      </c>
      <c r="D10" s="163" t="s">
        <v>5649</v>
      </c>
      <c r="E10" s="183" t="s">
        <v>5649</v>
      </c>
      <c r="G10" s="200" t="n">
        <v>100500</v>
      </c>
      <c r="H10" s="163" t="n">
        <v>0.6529</v>
      </c>
      <c r="I10" s="168" t="s">
        <v>5641</v>
      </c>
      <c r="K10" s="169" t="s">
        <v>1968</v>
      </c>
      <c r="L10" s="163" t="s">
        <v>61</v>
      </c>
      <c r="M10" s="164" t="s">
        <v>532</v>
      </c>
      <c r="N10" s="168" t="s">
        <v>62</v>
      </c>
      <c r="P10" s="71" t="s">
        <v>5070</v>
      </c>
      <c r="Q10" s="77" t="s">
        <v>5071</v>
      </c>
      <c r="R10" s="163" t="s">
        <v>60</v>
      </c>
      <c r="T10" s="202" t="s">
        <v>5670</v>
      </c>
      <c r="U10" s="171" t="s">
        <v>63</v>
      </c>
      <c r="X10" s="172" t="s">
        <v>5671</v>
      </c>
      <c r="Y10" s="201" t="n">
        <v>0.07</v>
      </c>
      <c r="Z10" s="191" t="n">
        <v>0.0878</v>
      </c>
      <c r="AB10" s="180" t="n">
        <v>0.7475</v>
      </c>
      <c r="AC10" s="168" t="s">
        <v>5672</v>
      </c>
    </row>
    <row r="11" customFormat="false" ht="240.25" hidden="false" customHeight="false" outlineLevel="0" collapsed="false">
      <c r="A11" s="163" t="n">
        <v>1708702</v>
      </c>
      <c r="B11" s="163" t="n">
        <v>0.4552</v>
      </c>
      <c r="C11" s="163" t="s">
        <v>5673</v>
      </c>
      <c r="D11" s="163" t="s">
        <v>5649</v>
      </c>
      <c r="E11" s="183" t="s">
        <v>5649</v>
      </c>
      <c r="G11" s="200" t="n">
        <v>110300</v>
      </c>
      <c r="H11" s="163" t="n">
        <v>0.6529</v>
      </c>
      <c r="I11" s="168" t="s">
        <v>5641</v>
      </c>
      <c r="K11" s="169" t="s">
        <v>1974</v>
      </c>
      <c r="L11" s="163" t="s">
        <v>61</v>
      </c>
      <c r="M11" s="164" t="s">
        <v>1999</v>
      </c>
      <c r="N11" s="168" t="s">
        <v>62</v>
      </c>
      <c r="P11" s="71" t="s">
        <v>5073</v>
      </c>
      <c r="Q11" s="77" t="s">
        <v>5074</v>
      </c>
      <c r="R11" s="163" t="s">
        <v>60</v>
      </c>
      <c r="T11" s="202" t="s">
        <v>5674</v>
      </c>
      <c r="U11" s="171" t="s">
        <v>63</v>
      </c>
      <c r="X11" s="172" t="s">
        <v>5675</v>
      </c>
      <c r="Y11" s="201" t="n">
        <v>0.07</v>
      </c>
      <c r="Z11" s="191" t="n">
        <v>0.0878</v>
      </c>
      <c r="AB11" s="180" t="n">
        <v>0.758</v>
      </c>
      <c r="AC11" s="168" t="s">
        <v>5676</v>
      </c>
    </row>
    <row r="12" customFormat="false" ht="16.4" hidden="false" customHeight="false" outlineLevel="0" collapsed="false">
      <c r="A12" s="163" t="n">
        <v>1708702</v>
      </c>
      <c r="B12" s="163" t="n">
        <v>0.4552</v>
      </c>
      <c r="C12" s="163" t="s">
        <v>5677</v>
      </c>
      <c r="D12" s="163" t="s">
        <v>5649</v>
      </c>
      <c r="E12" s="183" t="s">
        <v>5649</v>
      </c>
      <c r="G12" s="200" t="n">
        <v>108700</v>
      </c>
      <c r="H12" s="163" t="n">
        <v>0.6529</v>
      </c>
      <c r="I12" s="168" t="s">
        <v>5641</v>
      </c>
      <c r="K12" s="169" t="s">
        <v>1977</v>
      </c>
      <c r="L12" s="163" t="s">
        <v>61</v>
      </c>
      <c r="M12" s="164" t="s">
        <v>2005</v>
      </c>
      <c r="N12" s="168" t="s">
        <v>62</v>
      </c>
      <c r="P12" s="71" t="s">
        <v>5075</v>
      </c>
      <c r="Q12" s="71" t="s">
        <v>5076</v>
      </c>
      <c r="R12" s="163" t="s">
        <v>60</v>
      </c>
      <c r="T12" s="202" t="s">
        <v>5678</v>
      </c>
      <c r="U12" s="171" t="s">
        <v>63</v>
      </c>
      <c r="X12" s="172" t="s">
        <v>5679</v>
      </c>
      <c r="Y12" s="201" t="n">
        <v>0.07</v>
      </c>
      <c r="Z12" s="191" t="n">
        <v>0.0878</v>
      </c>
      <c r="AB12" s="180" t="n">
        <v>0.6328</v>
      </c>
      <c r="AC12" s="168" t="s">
        <v>5680</v>
      </c>
    </row>
    <row r="13" customFormat="false" ht="16.4" hidden="false" customHeight="false" outlineLevel="0" collapsed="false">
      <c r="A13" s="163" t="n">
        <v>1708700</v>
      </c>
      <c r="B13" s="163" t="n">
        <v>0.4552</v>
      </c>
      <c r="C13" s="163" t="s">
        <v>5681</v>
      </c>
      <c r="D13" s="163" t="s">
        <v>5649</v>
      </c>
      <c r="E13" s="183" t="s">
        <v>5649</v>
      </c>
      <c r="G13" s="200" t="n">
        <v>100600</v>
      </c>
      <c r="H13" s="163" t="n">
        <v>0.6529</v>
      </c>
      <c r="I13" s="168" t="s">
        <v>5641</v>
      </c>
      <c r="K13" s="169" t="s">
        <v>1985</v>
      </c>
      <c r="L13" s="163" t="s">
        <v>61</v>
      </c>
      <c r="M13" s="164" t="s">
        <v>2011</v>
      </c>
      <c r="N13" s="168" t="s">
        <v>62</v>
      </c>
      <c r="P13" s="71" t="s">
        <v>5077</v>
      </c>
      <c r="Q13" s="71" t="s">
        <v>5078</v>
      </c>
      <c r="R13" s="163" t="s">
        <v>60</v>
      </c>
      <c r="T13" s="202" t="s">
        <v>738</v>
      </c>
      <c r="U13" s="171" t="s">
        <v>63</v>
      </c>
      <c r="X13" s="172" t="s">
        <v>5682</v>
      </c>
      <c r="Y13" s="201" t="n">
        <v>0.12</v>
      </c>
      <c r="Z13" s="203" t="n">
        <v>0.093</v>
      </c>
      <c r="AB13" s="180" t="n">
        <v>0.6035</v>
      </c>
      <c r="AC13" s="168" t="s">
        <v>5683</v>
      </c>
    </row>
    <row r="14" customFormat="false" ht="16.4" hidden="false" customHeight="false" outlineLevel="0" collapsed="false">
      <c r="A14" s="163" t="n">
        <v>1708701</v>
      </c>
      <c r="B14" s="163" t="n">
        <v>0.4552</v>
      </c>
      <c r="C14" s="163" t="s">
        <v>5684</v>
      </c>
      <c r="D14" s="163" t="s">
        <v>5649</v>
      </c>
      <c r="E14" s="183" t="s">
        <v>5649</v>
      </c>
      <c r="G14" s="200" t="n">
        <v>100800</v>
      </c>
      <c r="H14" s="163" t="n">
        <v>0.6529</v>
      </c>
      <c r="I14" s="168" t="s">
        <v>5641</v>
      </c>
      <c r="K14" s="169" t="s">
        <v>1988</v>
      </c>
      <c r="L14" s="163" t="s">
        <v>61</v>
      </c>
      <c r="M14" s="164" t="s">
        <v>2017</v>
      </c>
      <c r="N14" s="168" t="s">
        <v>62</v>
      </c>
      <c r="P14" s="71" t="s">
        <v>5080</v>
      </c>
      <c r="Q14" s="71" t="s">
        <v>5081</v>
      </c>
      <c r="R14" s="163" t="s">
        <v>60</v>
      </c>
      <c r="T14" s="202" t="s">
        <v>741</v>
      </c>
      <c r="U14" s="171" t="s">
        <v>63</v>
      </c>
      <c r="X14" s="172" t="s">
        <v>5685</v>
      </c>
      <c r="Y14" s="201" t="n">
        <v>0.12</v>
      </c>
      <c r="Z14" s="203" t="n">
        <v>0.093</v>
      </c>
      <c r="AB14" s="180" t="n">
        <v>0.6652</v>
      </c>
      <c r="AC14" s="168" t="s">
        <v>5686</v>
      </c>
    </row>
    <row r="15" customFormat="false" ht="16.4" hidden="false" customHeight="false" outlineLevel="0" collapsed="false">
      <c r="A15" s="163" t="n">
        <v>1708701</v>
      </c>
      <c r="B15" s="163" t="n">
        <v>0.4552</v>
      </c>
      <c r="C15" s="163" t="s">
        <v>5687</v>
      </c>
      <c r="D15" s="163" t="s">
        <v>5649</v>
      </c>
      <c r="E15" s="183" t="s">
        <v>5649</v>
      </c>
      <c r="G15" s="200" t="n">
        <v>100700</v>
      </c>
      <c r="H15" s="163" t="n">
        <v>0.6529</v>
      </c>
      <c r="I15" s="168" t="s">
        <v>5641</v>
      </c>
      <c r="K15" s="169" t="s">
        <v>1991</v>
      </c>
      <c r="L15" s="163" t="s">
        <v>61</v>
      </c>
      <c r="M15" s="164" t="s">
        <v>2022</v>
      </c>
      <c r="N15" s="168" t="s">
        <v>62</v>
      </c>
      <c r="P15" s="71" t="s">
        <v>5082</v>
      </c>
      <c r="Q15" s="71" t="s">
        <v>5083</v>
      </c>
      <c r="R15" s="163" t="s">
        <v>60</v>
      </c>
      <c r="T15" s="202" t="s">
        <v>5688</v>
      </c>
      <c r="U15" s="171" t="s">
        <v>63</v>
      </c>
      <c r="X15" s="172" t="s">
        <v>5689</v>
      </c>
      <c r="Y15" s="201" t="n">
        <v>0.12</v>
      </c>
      <c r="Z15" s="203" t="n">
        <v>0.093</v>
      </c>
      <c r="AB15" s="180" t="n">
        <v>0.7879</v>
      </c>
      <c r="AC15" s="168" t="s">
        <v>5690</v>
      </c>
    </row>
    <row r="16" customFormat="false" ht="210.4" hidden="false" customHeight="false" outlineLevel="0" collapsed="false">
      <c r="A16" s="163" t="n">
        <v>1708300</v>
      </c>
      <c r="B16" s="163" t="n">
        <v>0.4552</v>
      </c>
      <c r="C16" s="163" t="s">
        <v>5691</v>
      </c>
      <c r="D16" s="163" t="s">
        <v>5649</v>
      </c>
      <c r="E16" s="183" t="s">
        <v>5649</v>
      </c>
      <c r="G16" s="200" t="n">
        <v>100900</v>
      </c>
      <c r="H16" s="163" t="n">
        <v>0.6529</v>
      </c>
      <c r="I16" s="168" t="s">
        <v>5641</v>
      </c>
      <c r="K16" s="169" t="s">
        <v>1996</v>
      </c>
      <c r="L16" s="163" t="s">
        <v>61</v>
      </c>
      <c r="M16" s="164" t="s">
        <v>2025</v>
      </c>
      <c r="N16" s="168" t="s">
        <v>62</v>
      </c>
      <c r="P16" s="71" t="s">
        <v>5084</v>
      </c>
      <c r="Q16" s="77" t="s">
        <v>5085</v>
      </c>
      <c r="R16" s="163" t="s">
        <v>60</v>
      </c>
      <c r="T16" s="202" t="s">
        <v>5692</v>
      </c>
      <c r="U16" s="171" t="s">
        <v>63</v>
      </c>
      <c r="X16" s="172" t="s">
        <v>5693</v>
      </c>
      <c r="Y16" s="201" t="n">
        <v>0.12</v>
      </c>
      <c r="Z16" s="203" t="n">
        <v>0.093</v>
      </c>
      <c r="AB16" s="180" t="n">
        <v>0.5975</v>
      </c>
      <c r="AC16" s="168" t="s">
        <v>5694</v>
      </c>
    </row>
    <row r="17" customFormat="false" ht="240.25" hidden="false" customHeight="false" outlineLevel="0" collapsed="false">
      <c r="A17" s="163" t="n">
        <v>1708301</v>
      </c>
      <c r="B17" s="163" t="n">
        <v>0.4552</v>
      </c>
      <c r="C17" s="163" t="s">
        <v>5695</v>
      </c>
      <c r="D17" s="163" t="s">
        <v>5649</v>
      </c>
      <c r="E17" s="183" t="s">
        <v>5649</v>
      </c>
      <c r="G17" s="200" t="n">
        <v>108800</v>
      </c>
      <c r="H17" s="163" t="n">
        <v>0.6529</v>
      </c>
      <c r="I17" s="168" t="s">
        <v>5641</v>
      </c>
      <c r="K17" s="169" t="s">
        <v>2002</v>
      </c>
      <c r="L17" s="163" t="s">
        <v>61</v>
      </c>
      <c r="M17" s="164" t="s">
        <v>2033</v>
      </c>
      <c r="N17" s="168" t="s">
        <v>62</v>
      </c>
      <c r="P17" s="71" t="s">
        <v>5086</v>
      </c>
      <c r="Q17" s="77" t="s">
        <v>5087</v>
      </c>
      <c r="R17" s="163" t="s">
        <v>60</v>
      </c>
      <c r="T17" s="202" t="s">
        <v>5696</v>
      </c>
      <c r="U17" s="171" t="s">
        <v>63</v>
      </c>
      <c r="X17" s="172" t="s">
        <v>5697</v>
      </c>
      <c r="Y17" s="201" t="n">
        <v>0.12</v>
      </c>
      <c r="Z17" s="203" t="n">
        <v>0.093</v>
      </c>
      <c r="AB17" s="180" t="n">
        <v>0.739</v>
      </c>
      <c r="AC17" s="168" t="s">
        <v>5698</v>
      </c>
    </row>
    <row r="18" customFormat="false" ht="135.8" hidden="false" customHeight="false" outlineLevel="0" collapsed="false">
      <c r="A18" s="163" t="n">
        <v>1708300</v>
      </c>
      <c r="B18" s="163" t="n">
        <v>0.4552</v>
      </c>
      <c r="C18" s="163" t="s">
        <v>5699</v>
      </c>
      <c r="D18" s="163" t="s">
        <v>5649</v>
      </c>
      <c r="E18" s="183" t="s">
        <v>5649</v>
      </c>
      <c r="G18" s="200" t="n">
        <v>108900</v>
      </c>
      <c r="H18" s="163" t="n">
        <v>0.6529</v>
      </c>
      <c r="I18" s="168" t="s">
        <v>5641</v>
      </c>
      <c r="K18" s="169" t="s">
        <v>2008</v>
      </c>
      <c r="L18" s="163" t="s">
        <v>61</v>
      </c>
      <c r="M18" s="164" t="s">
        <v>2033</v>
      </c>
      <c r="N18" s="168" t="s">
        <v>62</v>
      </c>
      <c r="P18" s="71" t="s">
        <v>5088</v>
      </c>
      <c r="Q18" s="77" t="s">
        <v>5089</v>
      </c>
      <c r="R18" s="163" t="s">
        <v>60</v>
      </c>
      <c r="T18" s="202" t="s">
        <v>5700</v>
      </c>
      <c r="U18" s="171" t="s">
        <v>63</v>
      </c>
      <c r="X18" s="172" t="s">
        <v>5701</v>
      </c>
      <c r="Y18" s="201" t="n">
        <v>0.12</v>
      </c>
      <c r="Z18" s="203" t="n">
        <v>0.093</v>
      </c>
      <c r="AB18" s="180" t="n">
        <v>0.758</v>
      </c>
      <c r="AC18" s="168" t="s">
        <v>5702</v>
      </c>
    </row>
    <row r="19" customFormat="false" ht="16.4" hidden="false" customHeight="false" outlineLevel="0" collapsed="false">
      <c r="A19" s="163" t="n">
        <v>1708600</v>
      </c>
      <c r="B19" s="163" t="n">
        <v>0.4552</v>
      </c>
      <c r="C19" s="163" t="s">
        <v>5703</v>
      </c>
      <c r="D19" s="163" t="s">
        <v>5649</v>
      </c>
      <c r="E19" s="183" t="s">
        <v>5649</v>
      </c>
      <c r="G19" s="200" t="n">
        <v>100700</v>
      </c>
      <c r="H19" s="163" t="n">
        <v>0.6529</v>
      </c>
      <c r="I19" s="168" t="s">
        <v>5641</v>
      </c>
      <c r="K19" s="169" t="s">
        <v>2014</v>
      </c>
      <c r="L19" s="163" t="s">
        <v>61</v>
      </c>
      <c r="M19" s="164" t="s">
        <v>2040</v>
      </c>
      <c r="N19" s="168" t="s">
        <v>62</v>
      </c>
      <c r="P19" s="71" t="s">
        <v>5090</v>
      </c>
      <c r="Q19" s="71" t="s">
        <v>5091</v>
      </c>
      <c r="R19" s="163" t="s">
        <v>60</v>
      </c>
      <c r="T19" s="202" t="s">
        <v>5704</v>
      </c>
      <c r="U19" s="171" t="s">
        <v>63</v>
      </c>
      <c r="X19" s="172" t="s">
        <v>5705</v>
      </c>
      <c r="Y19" s="201" t="n">
        <v>0.12</v>
      </c>
      <c r="Z19" s="203" t="n">
        <v>0.093</v>
      </c>
      <c r="AB19" s="180" t="n">
        <v>0.5386</v>
      </c>
      <c r="AC19" s="168" t="s">
        <v>5706</v>
      </c>
    </row>
    <row r="20" customFormat="false" ht="16.4" hidden="false" customHeight="false" outlineLevel="0" collapsed="false">
      <c r="A20" s="163" t="n">
        <v>1708700</v>
      </c>
      <c r="B20" s="163" t="n">
        <v>0.4552</v>
      </c>
      <c r="C20" s="163" t="s">
        <v>5707</v>
      </c>
      <c r="D20" s="163" t="s">
        <v>5649</v>
      </c>
      <c r="E20" s="183" t="s">
        <v>5649</v>
      </c>
      <c r="G20" s="200" t="n">
        <v>110400</v>
      </c>
      <c r="H20" s="163" t="n">
        <v>0.6529</v>
      </c>
      <c r="I20" s="168" t="s">
        <v>5641</v>
      </c>
      <c r="K20" s="169" t="s">
        <v>2019</v>
      </c>
      <c r="L20" s="163" t="s">
        <v>61</v>
      </c>
      <c r="M20" s="164" t="s">
        <v>2049</v>
      </c>
      <c r="N20" s="168" t="s">
        <v>62</v>
      </c>
      <c r="P20" s="71" t="s">
        <v>5092</v>
      </c>
      <c r="Q20" s="71" t="s">
        <v>5069</v>
      </c>
      <c r="R20" s="163" t="s">
        <v>60</v>
      </c>
      <c r="T20" s="202" t="s">
        <v>5708</v>
      </c>
      <c r="U20" s="171" t="s">
        <v>63</v>
      </c>
      <c r="X20" s="172" t="s">
        <v>5709</v>
      </c>
      <c r="Y20" s="201" t="n">
        <v>0.12</v>
      </c>
      <c r="Z20" s="203" t="n">
        <v>0.093</v>
      </c>
      <c r="AB20" s="180" t="n">
        <v>0.6857</v>
      </c>
      <c r="AC20" s="168" t="s">
        <v>5710</v>
      </c>
    </row>
    <row r="21" customFormat="false" ht="16.4" hidden="false" customHeight="false" outlineLevel="0" collapsed="false">
      <c r="A21" s="163" t="n">
        <v>1708701</v>
      </c>
      <c r="B21" s="163" t="n">
        <v>0.4552</v>
      </c>
      <c r="C21" s="163" t="s">
        <v>5711</v>
      </c>
      <c r="D21" s="163" t="s">
        <v>5649</v>
      </c>
      <c r="E21" s="183" t="s">
        <v>5649</v>
      </c>
      <c r="G21" s="200" t="n">
        <v>110500</v>
      </c>
      <c r="H21" s="163" t="n">
        <v>0.6529</v>
      </c>
      <c r="I21" s="168" t="s">
        <v>5641</v>
      </c>
      <c r="K21" s="169" t="s">
        <v>296</v>
      </c>
      <c r="L21" s="163" t="s">
        <v>61</v>
      </c>
      <c r="M21" s="164" t="s">
        <v>2054</v>
      </c>
      <c r="N21" s="168" t="s">
        <v>62</v>
      </c>
      <c r="P21" s="71" t="s">
        <v>5093</v>
      </c>
      <c r="Q21" s="71" t="s">
        <v>5094</v>
      </c>
      <c r="R21" s="163" t="s">
        <v>60</v>
      </c>
      <c r="T21" s="202" t="s">
        <v>5712</v>
      </c>
      <c r="U21" s="171" t="s">
        <v>63</v>
      </c>
      <c r="X21" s="172" t="s">
        <v>5713</v>
      </c>
      <c r="Y21" s="201" t="n">
        <v>0.12</v>
      </c>
      <c r="Z21" s="203" t="n">
        <v>0.093</v>
      </c>
      <c r="AB21" s="180" t="n">
        <v>0.6178</v>
      </c>
      <c r="AC21" s="168" t="s">
        <v>5714</v>
      </c>
    </row>
    <row r="22" customFormat="false" ht="16.4" hidden="false" customHeight="false" outlineLevel="0" collapsed="false">
      <c r="A22" s="163" t="n">
        <v>1701902</v>
      </c>
      <c r="B22" s="163" t="n">
        <v>0.4552</v>
      </c>
      <c r="C22" s="163" t="s">
        <v>5715</v>
      </c>
      <c r="D22" s="163" t="s">
        <v>5649</v>
      </c>
      <c r="E22" s="183" t="s">
        <v>5649</v>
      </c>
      <c r="G22" s="200" t="n">
        <v>110600</v>
      </c>
      <c r="H22" s="163" t="n">
        <v>0.6529</v>
      </c>
      <c r="I22" s="168" t="s">
        <v>5641</v>
      </c>
      <c r="K22" s="169" t="s">
        <v>2031</v>
      </c>
      <c r="L22" s="163" t="s">
        <v>61</v>
      </c>
      <c r="M22" s="164" t="s">
        <v>2060</v>
      </c>
      <c r="N22" s="168" t="s">
        <v>62</v>
      </c>
      <c r="P22" s="71" t="s">
        <v>5095</v>
      </c>
      <c r="Q22" s="71" t="s">
        <v>5069</v>
      </c>
      <c r="R22" s="163" t="s">
        <v>60</v>
      </c>
      <c r="T22" s="202" t="s">
        <v>5716</v>
      </c>
      <c r="U22" s="171" t="s">
        <v>63</v>
      </c>
      <c r="X22" s="172" t="s">
        <v>5717</v>
      </c>
      <c r="Y22" s="201" t="n">
        <v>0.12</v>
      </c>
      <c r="Z22" s="203" t="n">
        <v>0.093</v>
      </c>
      <c r="AB22" s="180" t="n">
        <v>0.7212</v>
      </c>
      <c r="AC22" s="168" t="s">
        <v>5718</v>
      </c>
    </row>
    <row r="23" customFormat="false" ht="16.4" hidden="false" customHeight="false" outlineLevel="0" collapsed="false">
      <c r="A23" s="163" t="n">
        <v>1701600</v>
      </c>
      <c r="B23" s="163" t="n">
        <v>0.4552</v>
      </c>
      <c r="C23" s="163" t="s">
        <v>5719</v>
      </c>
      <c r="D23" s="163" t="s">
        <v>5649</v>
      </c>
      <c r="E23" s="183" t="s">
        <v>5649</v>
      </c>
      <c r="G23" s="200" t="n">
        <v>100900</v>
      </c>
      <c r="H23" s="163" t="n">
        <v>0.6529</v>
      </c>
      <c r="I23" s="168" t="s">
        <v>5641</v>
      </c>
      <c r="K23" s="169" t="s">
        <v>2036</v>
      </c>
      <c r="L23" s="163" t="s">
        <v>61</v>
      </c>
      <c r="M23" s="164" t="s">
        <v>2066</v>
      </c>
      <c r="N23" s="168" t="s">
        <v>62</v>
      </c>
      <c r="P23" s="71" t="s">
        <v>5096</v>
      </c>
      <c r="Q23" s="71" t="s">
        <v>5097</v>
      </c>
      <c r="R23" s="163" t="s">
        <v>60</v>
      </c>
      <c r="T23" s="202" t="s">
        <v>5720</v>
      </c>
      <c r="U23" s="171" t="s">
        <v>63</v>
      </c>
      <c r="X23" s="172" t="s">
        <v>5721</v>
      </c>
      <c r="Y23" s="201" t="n">
        <v>0.12</v>
      </c>
      <c r="Z23" s="203" t="n">
        <v>0.093</v>
      </c>
      <c r="AB23" s="180" t="n">
        <v>0.947</v>
      </c>
      <c r="AC23" s="168" t="s">
        <v>5722</v>
      </c>
    </row>
    <row r="24" customFormat="false" ht="16.4" hidden="false" customHeight="false" outlineLevel="0" collapsed="false">
      <c r="A24" s="163" t="n">
        <v>1701601</v>
      </c>
      <c r="B24" s="163" t="n">
        <v>0.4552</v>
      </c>
      <c r="C24" s="163" t="s">
        <v>5723</v>
      </c>
      <c r="D24" s="163" t="s">
        <v>5649</v>
      </c>
      <c r="E24" s="183" t="s">
        <v>5649</v>
      </c>
      <c r="G24" s="200" t="n">
        <v>101000</v>
      </c>
      <c r="H24" s="163" t="n">
        <v>0.6529</v>
      </c>
      <c r="I24" s="168" t="s">
        <v>5641</v>
      </c>
      <c r="K24" s="169" t="s">
        <v>2043</v>
      </c>
      <c r="L24" s="163" t="s">
        <v>61</v>
      </c>
      <c r="M24" s="164" t="s">
        <v>2072</v>
      </c>
      <c r="N24" s="168" t="s">
        <v>62</v>
      </c>
      <c r="P24" s="71" t="s">
        <v>5098</v>
      </c>
      <c r="Q24" s="71" t="s">
        <v>5099</v>
      </c>
      <c r="R24" s="163" t="s">
        <v>60</v>
      </c>
      <c r="T24" s="202" t="s">
        <v>750</v>
      </c>
      <c r="U24" s="171" t="s">
        <v>63</v>
      </c>
      <c r="X24" s="172" t="s">
        <v>5724</v>
      </c>
      <c r="Y24" s="201" t="n">
        <v>0.12</v>
      </c>
      <c r="Z24" s="203" t="n">
        <v>0.093</v>
      </c>
      <c r="AB24" s="204"/>
      <c r="AC24" s="56"/>
    </row>
    <row r="25" customFormat="false" ht="16.4" hidden="false" customHeight="false" outlineLevel="0" collapsed="false">
      <c r="A25" s="163" t="n">
        <v>1701800</v>
      </c>
      <c r="B25" s="163" t="n">
        <v>0.4552</v>
      </c>
      <c r="C25" s="163" t="s">
        <v>5725</v>
      </c>
      <c r="D25" s="163" t="s">
        <v>5649</v>
      </c>
      <c r="E25" s="183" t="s">
        <v>5649</v>
      </c>
      <c r="G25" s="200" t="n">
        <v>101100</v>
      </c>
      <c r="H25" s="163" t="n">
        <v>0.6529</v>
      </c>
      <c r="I25" s="168" t="s">
        <v>5641</v>
      </c>
      <c r="K25" s="169" t="s">
        <v>2047</v>
      </c>
      <c r="L25" s="163" t="s">
        <v>61</v>
      </c>
      <c r="M25" s="164" t="s">
        <v>2078</v>
      </c>
      <c r="N25" s="168" t="s">
        <v>62</v>
      </c>
      <c r="P25" s="71" t="s">
        <v>5100</v>
      </c>
      <c r="Q25" s="71" t="s">
        <v>5101</v>
      </c>
      <c r="R25" s="163" t="s">
        <v>60</v>
      </c>
      <c r="T25" s="202" t="s">
        <v>5726</v>
      </c>
      <c r="U25" s="171" t="s">
        <v>63</v>
      </c>
      <c r="X25" s="172" t="s">
        <v>5727</v>
      </c>
      <c r="Y25" s="201" t="n">
        <v>0.12</v>
      </c>
      <c r="Z25" s="203" t="n">
        <v>0.093</v>
      </c>
      <c r="AB25" s="204"/>
      <c r="AC25" s="56"/>
    </row>
    <row r="26" customFormat="false" ht="16.4" hidden="false" customHeight="false" outlineLevel="0" collapsed="false">
      <c r="A26" s="163" t="n">
        <v>1701801</v>
      </c>
      <c r="B26" s="163" t="n">
        <v>0.4552</v>
      </c>
      <c r="C26" s="163" t="s">
        <v>5728</v>
      </c>
      <c r="D26" s="163" t="s">
        <v>5649</v>
      </c>
      <c r="E26" s="183" t="s">
        <v>5649</v>
      </c>
      <c r="G26" s="200" t="n">
        <v>100600</v>
      </c>
      <c r="H26" s="163" t="n">
        <v>0.6529</v>
      </c>
      <c r="I26" s="168" t="s">
        <v>5641</v>
      </c>
      <c r="K26" s="169" t="s">
        <v>2052</v>
      </c>
      <c r="L26" s="163" t="s">
        <v>61</v>
      </c>
      <c r="M26" s="164" t="s">
        <v>2084</v>
      </c>
      <c r="N26" s="168" t="s">
        <v>62</v>
      </c>
      <c r="P26" s="71" t="s">
        <v>5102</v>
      </c>
      <c r="Q26" s="71" t="s">
        <v>5069</v>
      </c>
      <c r="R26" s="163" t="s">
        <v>60</v>
      </c>
      <c r="X26" s="172" t="s">
        <v>5729</v>
      </c>
      <c r="Y26" s="201" t="n">
        <v>0.12</v>
      </c>
      <c r="Z26" s="203" t="n">
        <v>0.093</v>
      </c>
      <c r="AB26" s="204"/>
      <c r="AC26" s="56"/>
    </row>
    <row r="27" customFormat="false" ht="16.4" hidden="false" customHeight="false" outlineLevel="0" collapsed="false">
      <c r="A27" s="163" t="n">
        <v>1701902</v>
      </c>
      <c r="B27" s="163" t="n">
        <v>0.4552</v>
      </c>
      <c r="C27" s="163" t="s">
        <v>5730</v>
      </c>
      <c r="D27" s="163" t="s">
        <v>5649</v>
      </c>
      <c r="E27" s="183" t="s">
        <v>5649</v>
      </c>
      <c r="G27" s="200" t="n">
        <v>110700</v>
      </c>
      <c r="H27" s="163" t="n">
        <v>0.6529</v>
      </c>
      <c r="I27" s="168" t="s">
        <v>5641</v>
      </c>
      <c r="K27" s="169" t="s">
        <v>2057</v>
      </c>
      <c r="L27" s="163" t="s">
        <v>61</v>
      </c>
      <c r="M27" s="164" t="s">
        <v>2019</v>
      </c>
      <c r="N27" s="168" t="s">
        <v>62</v>
      </c>
      <c r="P27" s="71" t="s">
        <v>5103</v>
      </c>
      <c r="Q27" s="71" t="s">
        <v>5081</v>
      </c>
      <c r="R27" s="163" t="s">
        <v>60</v>
      </c>
      <c r="X27" s="172" t="s">
        <v>5731</v>
      </c>
      <c r="Y27" s="201" t="n">
        <v>0.12</v>
      </c>
      <c r="Z27" s="203" t="n">
        <v>0.093</v>
      </c>
      <c r="AB27" s="204"/>
      <c r="AC27" s="56" t="n">
        <v>6922</v>
      </c>
      <c r="AD27" s="172" t="n">
        <v>2922</v>
      </c>
    </row>
    <row r="28" customFormat="false" ht="16.4" hidden="false" customHeight="false" outlineLevel="0" collapsed="false">
      <c r="A28" s="163" t="n">
        <v>1701600</v>
      </c>
      <c r="B28" s="163" t="n">
        <v>0.4552</v>
      </c>
      <c r="C28" s="163" t="s">
        <v>5732</v>
      </c>
      <c r="D28" s="163" t="s">
        <v>5649</v>
      </c>
      <c r="E28" s="183" t="s">
        <v>5649</v>
      </c>
      <c r="G28" s="200" t="n">
        <v>101200</v>
      </c>
      <c r="H28" s="163" t="n">
        <v>0.6529</v>
      </c>
      <c r="I28" s="168" t="s">
        <v>5641</v>
      </c>
      <c r="K28" s="169" t="s">
        <v>2063</v>
      </c>
      <c r="L28" s="163" t="s">
        <v>61</v>
      </c>
      <c r="M28" s="164" t="s">
        <v>299</v>
      </c>
      <c r="N28" s="168" t="s">
        <v>62</v>
      </c>
      <c r="P28" s="71" t="s">
        <v>5104</v>
      </c>
      <c r="Q28" s="71" t="s">
        <v>5083</v>
      </c>
      <c r="R28" s="163" t="s">
        <v>60</v>
      </c>
      <c r="X28" s="172" t="s">
        <v>5733</v>
      </c>
      <c r="Y28" s="201" t="n">
        <v>0.12</v>
      </c>
      <c r="Z28" s="203" t="n">
        <v>0.093</v>
      </c>
      <c r="AB28" s="204"/>
      <c r="AC28" s="56" t="n">
        <v>6915</v>
      </c>
      <c r="AD28" s="172" t="n">
        <v>2915</v>
      </c>
    </row>
    <row r="29" customFormat="false" ht="210.4" hidden="false" customHeight="false" outlineLevel="0" collapsed="false">
      <c r="A29" s="163" t="n">
        <v>1701601</v>
      </c>
      <c r="B29" s="163" t="n">
        <v>0.4552</v>
      </c>
      <c r="C29" s="163" t="s">
        <v>5734</v>
      </c>
      <c r="D29" s="163" t="s">
        <v>5649</v>
      </c>
      <c r="E29" s="183" t="s">
        <v>5649</v>
      </c>
      <c r="G29" s="200" t="n">
        <v>101300</v>
      </c>
      <c r="H29" s="163" t="n">
        <v>0.6529</v>
      </c>
      <c r="I29" s="168" t="s">
        <v>5641</v>
      </c>
      <c r="K29" s="169" t="s">
        <v>2069</v>
      </c>
      <c r="L29" s="163" t="s">
        <v>61</v>
      </c>
      <c r="M29" s="164" t="s">
        <v>2099</v>
      </c>
      <c r="N29" s="168" t="s">
        <v>62</v>
      </c>
      <c r="P29" s="71" t="s">
        <v>5105</v>
      </c>
      <c r="Q29" s="77" t="s">
        <v>5085</v>
      </c>
      <c r="R29" s="163" t="s">
        <v>60</v>
      </c>
      <c r="X29" s="172" t="s">
        <v>5735</v>
      </c>
      <c r="Y29" s="201" t="n">
        <v>0.12</v>
      </c>
      <c r="Z29" s="203" t="n">
        <v>0.093</v>
      </c>
      <c r="AB29" s="204"/>
      <c r="AC29" s="56" t="n">
        <v>6916</v>
      </c>
      <c r="AD29" s="172" t="n">
        <v>2916</v>
      </c>
    </row>
    <row r="30" customFormat="false" ht="240.25" hidden="false" customHeight="false" outlineLevel="0" collapsed="false">
      <c r="A30" s="163" t="n">
        <v>1701800</v>
      </c>
      <c r="B30" s="163" t="n">
        <v>0.4552</v>
      </c>
      <c r="C30" s="163" t="s">
        <v>5736</v>
      </c>
      <c r="D30" s="163" t="s">
        <v>5649</v>
      </c>
      <c r="E30" s="183" t="s">
        <v>5649</v>
      </c>
      <c r="G30" s="200" t="n">
        <v>108800</v>
      </c>
      <c r="H30" s="163" t="n">
        <v>0.6529</v>
      </c>
      <c r="I30" s="168" t="s">
        <v>5641</v>
      </c>
      <c r="K30" s="169" t="s">
        <v>2075</v>
      </c>
      <c r="L30" s="163" t="s">
        <v>61</v>
      </c>
      <c r="M30" s="164" t="s">
        <v>2052</v>
      </c>
      <c r="N30" s="168" t="s">
        <v>62</v>
      </c>
      <c r="P30" s="71" t="s">
        <v>5106</v>
      </c>
      <c r="Q30" s="77" t="s">
        <v>5087</v>
      </c>
      <c r="R30" s="163" t="s">
        <v>60</v>
      </c>
      <c r="X30" s="172" t="s">
        <v>5737</v>
      </c>
      <c r="Y30" s="201" t="n">
        <v>0.12</v>
      </c>
      <c r="Z30" s="203" t="n">
        <v>0.093</v>
      </c>
      <c r="AB30" s="204"/>
      <c r="AC30" s="56" t="n">
        <v>6949</v>
      </c>
      <c r="AD30" s="172" t="n">
        <v>2949</v>
      </c>
    </row>
    <row r="31" customFormat="false" ht="255.2" hidden="false" customHeight="false" outlineLevel="0" collapsed="false">
      <c r="A31" s="163" t="n">
        <v>1701801</v>
      </c>
      <c r="B31" s="163" t="n">
        <v>0.4552</v>
      </c>
      <c r="C31" s="163" t="s">
        <v>5738</v>
      </c>
      <c r="D31" s="163" t="s">
        <v>5649</v>
      </c>
      <c r="E31" s="183" t="s">
        <v>5649</v>
      </c>
      <c r="G31" s="200" t="n">
        <v>101400</v>
      </c>
      <c r="H31" s="163" t="n">
        <v>0.6529</v>
      </c>
      <c r="I31" s="168" t="s">
        <v>5641</v>
      </c>
      <c r="K31" s="169" t="s">
        <v>2081</v>
      </c>
      <c r="L31" s="163" t="s">
        <v>61</v>
      </c>
      <c r="M31" s="164" t="s">
        <v>2109</v>
      </c>
      <c r="N31" s="168" t="s">
        <v>62</v>
      </c>
      <c r="P31" s="71" t="s">
        <v>5107</v>
      </c>
      <c r="Q31" s="77" t="s">
        <v>5108</v>
      </c>
      <c r="R31" s="163" t="s">
        <v>60</v>
      </c>
      <c r="X31" s="172" t="s">
        <v>5739</v>
      </c>
      <c r="Y31" s="201" t="n">
        <v>0.12</v>
      </c>
      <c r="Z31" s="203" t="n">
        <v>0.093</v>
      </c>
      <c r="AB31" s="204"/>
      <c r="AC31" s="56" t="n">
        <v>6910</v>
      </c>
      <c r="AD31" s="172" t="n">
        <v>2910</v>
      </c>
    </row>
    <row r="32" customFormat="false" ht="240.25" hidden="false" customHeight="false" outlineLevel="0" collapsed="false">
      <c r="A32" s="163" t="n">
        <v>1701700</v>
      </c>
      <c r="B32" s="163" t="n">
        <v>0.4552</v>
      </c>
      <c r="C32" s="163" t="s">
        <v>5740</v>
      </c>
      <c r="D32" s="163" t="s">
        <v>5649</v>
      </c>
      <c r="E32" s="183" t="s">
        <v>5649</v>
      </c>
      <c r="G32" s="200" t="n">
        <v>110800</v>
      </c>
      <c r="H32" s="163" t="n">
        <v>0.6529</v>
      </c>
      <c r="I32" s="168" t="s">
        <v>5641</v>
      </c>
      <c r="K32" s="169" t="s">
        <v>2089</v>
      </c>
      <c r="L32" s="163" t="s">
        <v>61</v>
      </c>
      <c r="M32" s="164" t="s">
        <v>2112</v>
      </c>
      <c r="N32" s="168" t="s">
        <v>62</v>
      </c>
      <c r="P32" s="71" t="s">
        <v>5109</v>
      </c>
      <c r="Q32" s="77" t="s">
        <v>5110</v>
      </c>
      <c r="R32" s="163" t="s">
        <v>60</v>
      </c>
      <c r="X32" s="172" t="s">
        <v>5741</v>
      </c>
      <c r="Y32" s="201" t="n">
        <v>0.12</v>
      </c>
      <c r="Z32" s="203" t="n">
        <v>0.093</v>
      </c>
      <c r="AB32" s="204"/>
      <c r="AC32" s="56" t="n">
        <v>6911</v>
      </c>
      <c r="AD32" s="172" t="n">
        <v>2911</v>
      </c>
    </row>
    <row r="33" customFormat="false" ht="195.5" hidden="false" customHeight="false" outlineLevel="0" collapsed="false">
      <c r="A33" s="163" t="n">
        <v>1701701</v>
      </c>
      <c r="B33" s="163" t="n">
        <v>0.4552</v>
      </c>
      <c r="C33" s="163" t="s">
        <v>5742</v>
      </c>
      <c r="D33" s="163" t="s">
        <v>5649</v>
      </c>
      <c r="E33" s="183" t="s">
        <v>5649</v>
      </c>
      <c r="G33" s="200" t="n">
        <v>101500</v>
      </c>
      <c r="H33" s="163" t="n">
        <v>0.6529</v>
      </c>
      <c r="I33" s="168" t="s">
        <v>5641</v>
      </c>
      <c r="K33" s="169" t="s">
        <v>2093</v>
      </c>
      <c r="L33" s="163" t="s">
        <v>61</v>
      </c>
      <c r="M33" s="164" t="s">
        <v>2117</v>
      </c>
      <c r="N33" s="168" t="s">
        <v>62</v>
      </c>
      <c r="P33" s="71" t="s">
        <v>5111</v>
      </c>
      <c r="Q33" s="77" t="s">
        <v>5112</v>
      </c>
      <c r="R33" s="163" t="s">
        <v>60</v>
      </c>
      <c r="X33" s="172" t="s">
        <v>5743</v>
      </c>
      <c r="Y33" s="201" t="n">
        <v>0.12</v>
      </c>
      <c r="Z33" s="203" t="n">
        <v>0.093</v>
      </c>
      <c r="AB33" s="204"/>
      <c r="AC33" s="56" t="n">
        <v>6920</v>
      </c>
      <c r="AD33" s="172" t="n">
        <v>2920</v>
      </c>
    </row>
    <row r="34" customFormat="false" ht="16.4" hidden="false" customHeight="false" outlineLevel="0" collapsed="false">
      <c r="A34" s="163" t="n">
        <v>1701900</v>
      </c>
      <c r="B34" s="163" t="n">
        <v>0.4552</v>
      </c>
      <c r="C34" s="163" t="s">
        <v>5744</v>
      </c>
      <c r="D34" s="163" t="s">
        <v>5649</v>
      </c>
      <c r="E34" s="183" t="s">
        <v>5649</v>
      </c>
      <c r="G34" s="200" t="n">
        <v>101500</v>
      </c>
      <c r="H34" s="163" t="n">
        <v>0.6529</v>
      </c>
      <c r="I34" s="168" t="s">
        <v>5641</v>
      </c>
      <c r="K34" s="169" t="s">
        <v>2097</v>
      </c>
      <c r="L34" s="163" t="s">
        <v>61</v>
      </c>
      <c r="M34" s="164" t="s">
        <v>2130</v>
      </c>
      <c r="N34" s="168" t="s">
        <v>62</v>
      </c>
      <c r="P34" s="71" t="s">
        <v>5113</v>
      </c>
      <c r="Q34" s="71" t="s">
        <v>5091</v>
      </c>
      <c r="R34" s="163" t="s">
        <v>60</v>
      </c>
      <c r="AB34" s="204"/>
      <c r="AC34" s="56" t="n">
        <v>6921</v>
      </c>
      <c r="AD34" s="172" t="n">
        <v>2921</v>
      </c>
    </row>
    <row r="35" customFormat="false" ht="16.4" hidden="false" customHeight="false" outlineLevel="0" collapsed="false">
      <c r="A35" s="163" t="n">
        <v>1701901</v>
      </c>
      <c r="B35" s="163" t="n">
        <v>0.4552</v>
      </c>
      <c r="C35" s="163" t="s">
        <v>5745</v>
      </c>
      <c r="D35" s="163" t="s">
        <v>5649</v>
      </c>
      <c r="E35" s="183" t="s">
        <v>5649</v>
      </c>
      <c r="G35" s="200" t="n">
        <v>110900</v>
      </c>
      <c r="H35" s="163" t="n">
        <v>0.6529</v>
      </c>
      <c r="I35" s="168" t="s">
        <v>5641</v>
      </c>
      <c r="K35" s="169" t="s">
        <v>2102</v>
      </c>
      <c r="L35" s="163" t="s">
        <v>61</v>
      </c>
      <c r="M35" s="164" t="s">
        <v>2144</v>
      </c>
      <c r="N35" s="168" t="s">
        <v>62</v>
      </c>
      <c r="P35" s="71" t="s">
        <v>5114</v>
      </c>
      <c r="Q35" s="71" t="s">
        <v>5069</v>
      </c>
      <c r="R35" s="163" t="s">
        <v>60</v>
      </c>
      <c r="AB35" s="204"/>
      <c r="AC35" s="56" t="n">
        <v>2201</v>
      </c>
      <c r="AD35" s="172" t="s">
        <v>5746</v>
      </c>
    </row>
    <row r="36" customFormat="false" ht="16.4" hidden="false" customHeight="false" outlineLevel="0" collapsed="false">
      <c r="A36" s="163" t="n">
        <v>1701902</v>
      </c>
      <c r="B36" s="163" t="n">
        <v>0.4552</v>
      </c>
      <c r="C36" s="163" t="s">
        <v>5747</v>
      </c>
      <c r="D36" s="163" t="s">
        <v>5649</v>
      </c>
      <c r="E36" s="183" t="s">
        <v>5649</v>
      </c>
      <c r="G36" s="200" t="n">
        <v>101600</v>
      </c>
      <c r="H36" s="163" t="n">
        <v>0.6529</v>
      </c>
      <c r="I36" s="168" t="s">
        <v>5641</v>
      </c>
      <c r="K36" s="169" t="s">
        <v>2106</v>
      </c>
      <c r="L36" s="163" t="s">
        <v>61</v>
      </c>
      <c r="M36" s="164" t="s">
        <v>2155</v>
      </c>
      <c r="N36" s="168" t="s">
        <v>62</v>
      </c>
      <c r="P36" s="71" t="s">
        <v>5115</v>
      </c>
      <c r="Q36" s="71" t="s">
        <v>5116</v>
      </c>
      <c r="R36" s="163" t="s">
        <v>60</v>
      </c>
      <c r="X36" s="172" t="s">
        <v>5748</v>
      </c>
      <c r="AB36" s="204"/>
      <c r="AC36" s="56" t="n">
        <v>2202</v>
      </c>
      <c r="AD36" s="172" t="s">
        <v>5746</v>
      </c>
    </row>
    <row r="37" customFormat="false" ht="16.4" hidden="false" customHeight="false" outlineLevel="0" collapsed="false">
      <c r="A37" s="163" t="n">
        <v>1701700</v>
      </c>
      <c r="B37" s="163" t="n">
        <v>0.4552</v>
      </c>
      <c r="C37" s="163" t="s">
        <v>5749</v>
      </c>
      <c r="D37" s="163" t="s">
        <v>5649</v>
      </c>
      <c r="E37" s="183" t="s">
        <v>5649</v>
      </c>
      <c r="G37" s="200" t="n">
        <v>101700</v>
      </c>
      <c r="H37" s="163" t="n">
        <v>0.6529</v>
      </c>
      <c r="I37" s="168" t="s">
        <v>5641</v>
      </c>
      <c r="K37" s="169" t="s">
        <v>2115</v>
      </c>
      <c r="L37" s="163" t="s">
        <v>61</v>
      </c>
      <c r="M37" s="164" t="s">
        <v>2176</v>
      </c>
      <c r="N37" s="168" t="s">
        <v>62</v>
      </c>
      <c r="P37" s="71" t="s">
        <v>5117</v>
      </c>
      <c r="Q37" s="71" t="s">
        <v>5118</v>
      </c>
      <c r="R37" s="163" t="s">
        <v>60</v>
      </c>
      <c r="X37" s="172" t="s">
        <v>5660</v>
      </c>
      <c r="Y37" s="172" t="s">
        <v>5661</v>
      </c>
      <c r="AB37" s="204"/>
      <c r="AC37" s="56" t="n">
        <v>2203</v>
      </c>
      <c r="AD37" s="172" t="s">
        <v>5746</v>
      </c>
    </row>
    <row r="38" customFormat="false" ht="16.4" hidden="false" customHeight="false" outlineLevel="0" collapsed="false">
      <c r="A38" s="163" t="n">
        <v>1701701</v>
      </c>
      <c r="B38" s="163" t="n">
        <v>0.4552</v>
      </c>
      <c r="C38" s="163" t="s">
        <v>5750</v>
      </c>
      <c r="D38" s="163" t="s">
        <v>5649</v>
      </c>
      <c r="E38" s="183" t="s">
        <v>5649</v>
      </c>
      <c r="G38" s="200" t="n">
        <v>101800</v>
      </c>
      <c r="H38" s="163" t="n">
        <v>0.6529</v>
      </c>
      <c r="I38" s="168" t="s">
        <v>5641</v>
      </c>
      <c r="K38" s="169" t="s">
        <v>2120</v>
      </c>
      <c r="L38" s="163" t="s">
        <v>61</v>
      </c>
      <c r="M38" s="164" t="s">
        <v>2201</v>
      </c>
      <c r="N38" s="168" t="s">
        <v>62</v>
      </c>
      <c r="P38" s="71" t="s">
        <v>5119</v>
      </c>
      <c r="Q38" s="71" t="s">
        <v>5120</v>
      </c>
      <c r="R38" s="163" t="s">
        <v>60</v>
      </c>
      <c r="X38" s="172" t="s">
        <v>5663</v>
      </c>
      <c r="Y38" s="205" t="n">
        <v>0.0366</v>
      </c>
      <c r="AB38" s="204"/>
      <c r="AC38" s="56" t="n">
        <v>2204</v>
      </c>
      <c r="AD38" s="172" t="s">
        <v>5746</v>
      </c>
    </row>
    <row r="39" customFormat="false" ht="16.4" hidden="false" customHeight="false" outlineLevel="0" collapsed="false">
      <c r="A39" s="163" t="n">
        <v>1701200</v>
      </c>
      <c r="B39" s="163" t="n">
        <v>0.4552</v>
      </c>
      <c r="C39" s="163" t="s">
        <v>5751</v>
      </c>
      <c r="D39" s="163" t="s">
        <v>5649</v>
      </c>
      <c r="E39" s="183" t="s">
        <v>5649</v>
      </c>
      <c r="G39" s="200" t="n">
        <v>101900</v>
      </c>
      <c r="H39" s="163" t="n">
        <v>0.6529</v>
      </c>
      <c r="I39" s="168" t="s">
        <v>5641</v>
      </c>
      <c r="K39" s="169" t="s">
        <v>2124</v>
      </c>
      <c r="L39" s="163" t="s">
        <v>61</v>
      </c>
      <c r="M39" s="164" t="s">
        <v>2206</v>
      </c>
      <c r="N39" s="168" t="s">
        <v>62</v>
      </c>
      <c r="P39" s="71" t="s">
        <v>5121</v>
      </c>
      <c r="Q39" s="71" t="s">
        <v>1809</v>
      </c>
      <c r="R39" s="163" t="s">
        <v>60</v>
      </c>
      <c r="X39" s="172" t="s">
        <v>5666</v>
      </c>
      <c r="Y39" s="205" t="n">
        <v>0.0366</v>
      </c>
      <c r="AB39" s="204"/>
      <c r="AC39" s="56" t="n">
        <v>2205</v>
      </c>
      <c r="AD39" s="172" t="s">
        <v>5746</v>
      </c>
    </row>
    <row r="40" customFormat="false" ht="180.55" hidden="false" customHeight="false" outlineLevel="0" collapsed="false">
      <c r="A40" s="163" t="n">
        <v>1701902</v>
      </c>
      <c r="B40" s="163" t="n">
        <v>0.4552</v>
      </c>
      <c r="C40" s="163" t="s">
        <v>5752</v>
      </c>
      <c r="D40" s="163" t="s">
        <v>5649</v>
      </c>
      <c r="E40" s="183" t="s">
        <v>5649</v>
      </c>
      <c r="G40" s="200" t="n">
        <v>111100</v>
      </c>
      <c r="H40" s="163" t="n">
        <v>0.6529</v>
      </c>
      <c r="I40" s="168" t="s">
        <v>5641</v>
      </c>
      <c r="K40" s="169" t="s">
        <v>2128</v>
      </c>
      <c r="L40" s="163" t="s">
        <v>61</v>
      </c>
      <c r="M40" s="164" t="s">
        <v>2211</v>
      </c>
      <c r="N40" s="168" t="s">
        <v>62</v>
      </c>
      <c r="P40" s="71" t="s">
        <v>5122</v>
      </c>
      <c r="Q40" s="77" t="s">
        <v>5123</v>
      </c>
      <c r="R40" s="163" t="s">
        <v>60</v>
      </c>
      <c r="X40" s="172" t="s">
        <v>5668</v>
      </c>
      <c r="Y40" s="205" t="n">
        <v>0.0366</v>
      </c>
      <c r="AB40" s="204"/>
      <c r="AC40" s="56" t="n">
        <v>2206</v>
      </c>
      <c r="AD40" s="172" t="s">
        <v>5746</v>
      </c>
    </row>
    <row r="41" customFormat="false" ht="16.4" hidden="false" customHeight="false" outlineLevel="0" collapsed="false">
      <c r="A41" s="163" t="n">
        <v>1701200</v>
      </c>
      <c r="B41" s="163" t="n">
        <v>0.4552</v>
      </c>
      <c r="C41" s="163" t="s">
        <v>5753</v>
      </c>
      <c r="D41" s="163" t="s">
        <v>5649</v>
      </c>
      <c r="E41" s="183" t="s">
        <v>5649</v>
      </c>
      <c r="G41" s="200" t="n">
        <v>111200</v>
      </c>
      <c r="H41" s="163" t="n">
        <v>0.6529</v>
      </c>
      <c r="I41" s="168" t="s">
        <v>5641</v>
      </c>
      <c r="K41" s="169" t="s">
        <v>2133</v>
      </c>
      <c r="L41" s="163" t="s">
        <v>61</v>
      </c>
      <c r="M41" s="164" t="s">
        <v>2220</v>
      </c>
      <c r="N41" s="168" t="s">
        <v>62</v>
      </c>
      <c r="P41" s="71" t="s">
        <v>5124</v>
      </c>
      <c r="Q41" s="71" t="s">
        <v>5069</v>
      </c>
      <c r="R41" s="163" t="s">
        <v>60</v>
      </c>
      <c r="X41" s="172" t="s">
        <v>5671</v>
      </c>
      <c r="Y41" s="205" t="n">
        <v>0.0366</v>
      </c>
      <c r="AB41" s="204"/>
      <c r="AC41" s="56" t="n">
        <v>2207</v>
      </c>
      <c r="AD41" s="172" t="s">
        <v>5746</v>
      </c>
    </row>
    <row r="42" customFormat="false" ht="16.4" hidden="false" customHeight="false" outlineLevel="0" collapsed="false">
      <c r="A42" s="163" t="n">
        <v>1701900</v>
      </c>
      <c r="B42" s="163" t="n">
        <v>0.4552</v>
      </c>
      <c r="C42" s="163" t="s">
        <v>5754</v>
      </c>
      <c r="D42" s="163" t="s">
        <v>5649</v>
      </c>
      <c r="E42" s="183" t="s">
        <v>5649</v>
      </c>
      <c r="G42" s="200" t="n">
        <v>102000</v>
      </c>
      <c r="H42" s="163" t="n">
        <v>0.6529</v>
      </c>
      <c r="I42" s="168" t="s">
        <v>5641</v>
      </c>
      <c r="K42" s="169" t="n">
        <v>84178020</v>
      </c>
      <c r="L42" s="163" t="s">
        <v>61</v>
      </c>
      <c r="M42" s="164" t="s">
        <v>2225</v>
      </c>
      <c r="N42" s="168" t="s">
        <v>62</v>
      </c>
      <c r="P42" s="71" t="s">
        <v>5125</v>
      </c>
      <c r="Q42" s="71" t="s">
        <v>5126</v>
      </c>
      <c r="R42" s="163" t="s">
        <v>60</v>
      </c>
      <c r="X42" s="172" t="s">
        <v>5675</v>
      </c>
      <c r="Y42" s="205" t="n">
        <v>0.0366</v>
      </c>
      <c r="AB42" s="204"/>
      <c r="AC42" s="56" t="n">
        <v>2208</v>
      </c>
      <c r="AD42" s="172" t="s">
        <v>5746</v>
      </c>
    </row>
    <row r="43" customFormat="false" ht="16.4" hidden="false" customHeight="false" outlineLevel="0" collapsed="false">
      <c r="A43" s="163" t="n">
        <v>1701901</v>
      </c>
      <c r="B43" s="163" t="n">
        <v>0.4552</v>
      </c>
      <c r="C43" s="163" t="s">
        <v>5755</v>
      </c>
      <c r="D43" s="163" t="s">
        <v>5649</v>
      </c>
      <c r="E43" s="183" t="s">
        <v>5649</v>
      </c>
      <c r="G43" s="200" t="n">
        <v>112800</v>
      </c>
      <c r="H43" s="163" t="n">
        <v>0.6529</v>
      </c>
      <c r="I43" s="168" t="s">
        <v>5641</v>
      </c>
      <c r="K43" s="169" t="s">
        <v>2142</v>
      </c>
      <c r="L43" s="163" t="s">
        <v>61</v>
      </c>
      <c r="M43" s="164" t="s">
        <v>5756</v>
      </c>
      <c r="N43" s="168" t="s">
        <v>62</v>
      </c>
      <c r="P43" s="71" t="s">
        <v>5127</v>
      </c>
      <c r="Q43" s="71" t="s">
        <v>5128</v>
      </c>
      <c r="R43" s="163" t="s">
        <v>60</v>
      </c>
      <c r="X43" s="172" t="s">
        <v>5679</v>
      </c>
      <c r="Y43" s="205" t="n">
        <v>0.0366</v>
      </c>
      <c r="AB43" s="204"/>
      <c r="AC43" s="56" t="n">
        <v>2209</v>
      </c>
      <c r="AD43" s="172" t="s">
        <v>5746</v>
      </c>
    </row>
    <row r="44" customFormat="false" ht="16.4" hidden="false" customHeight="false" outlineLevel="0" collapsed="false">
      <c r="A44" s="163" t="n">
        <v>1701902</v>
      </c>
      <c r="B44" s="163" t="n">
        <v>0.4552</v>
      </c>
      <c r="C44" s="163" t="s">
        <v>5757</v>
      </c>
      <c r="D44" s="163" t="s">
        <v>5649</v>
      </c>
      <c r="E44" s="183" t="s">
        <v>5649</v>
      </c>
      <c r="G44" s="200" t="n">
        <v>102100</v>
      </c>
      <c r="H44" s="163" t="n">
        <v>0.6529</v>
      </c>
      <c r="I44" s="168" t="s">
        <v>5641</v>
      </c>
      <c r="K44" s="169" t="s">
        <v>2153</v>
      </c>
      <c r="L44" s="163" t="s">
        <v>61</v>
      </c>
      <c r="M44" s="164" t="s">
        <v>5758</v>
      </c>
      <c r="N44" s="168" t="s">
        <v>62</v>
      </c>
      <c r="P44" s="71" t="s">
        <v>5129</v>
      </c>
      <c r="Q44" s="71" t="s">
        <v>1809</v>
      </c>
      <c r="R44" s="163" t="s">
        <v>60</v>
      </c>
      <c r="X44" s="172" t="s">
        <v>5682</v>
      </c>
      <c r="Y44" s="205" t="n">
        <v>0</v>
      </c>
      <c r="AB44" s="204"/>
      <c r="AC44" s="56"/>
    </row>
    <row r="45" customFormat="false" ht="16.4" hidden="false" customHeight="false" outlineLevel="0" collapsed="false">
      <c r="A45" s="163" t="n">
        <v>1701900</v>
      </c>
      <c r="B45" s="163" t="n">
        <v>0.4552</v>
      </c>
      <c r="C45" s="163" t="s">
        <v>5759</v>
      </c>
      <c r="D45" s="163" t="s">
        <v>5649</v>
      </c>
      <c r="E45" s="183" t="s">
        <v>5649</v>
      </c>
      <c r="G45" s="200" t="n">
        <v>102200</v>
      </c>
      <c r="H45" s="163" t="n">
        <v>0.6529</v>
      </c>
      <c r="I45" s="168" t="s">
        <v>5641</v>
      </c>
      <c r="K45" s="169" t="s">
        <v>1344</v>
      </c>
      <c r="L45" s="163" t="s">
        <v>61</v>
      </c>
      <c r="M45" s="164" t="s">
        <v>2250</v>
      </c>
      <c r="N45" s="168" t="s">
        <v>62</v>
      </c>
      <c r="P45" s="71" t="s">
        <v>5131</v>
      </c>
      <c r="Q45" s="71" t="s">
        <v>5126</v>
      </c>
      <c r="R45" s="163" t="s">
        <v>60</v>
      </c>
      <c r="X45" s="172" t="s">
        <v>5685</v>
      </c>
      <c r="Y45" s="205" t="n">
        <v>0</v>
      </c>
      <c r="AB45" s="204"/>
      <c r="AC45" s="56"/>
    </row>
    <row r="46" customFormat="false" ht="16.4" hidden="false" customHeight="false" outlineLevel="0" collapsed="false">
      <c r="A46" s="163" t="n">
        <v>1701901</v>
      </c>
      <c r="B46" s="163" t="n">
        <v>0.4552</v>
      </c>
      <c r="C46" s="163" t="s">
        <v>5760</v>
      </c>
      <c r="D46" s="163" t="s">
        <v>5649</v>
      </c>
      <c r="E46" s="183" t="s">
        <v>5649</v>
      </c>
      <c r="G46" s="200" t="n">
        <v>102300</v>
      </c>
      <c r="H46" s="163" t="n">
        <v>0.6529</v>
      </c>
      <c r="I46" s="168" t="s">
        <v>5641</v>
      </c>
      <c r="K46" s="169" t="s">
        <v>2163</v>
      </c>
      <c r="L46" s="163" t="s">
        <v>61</v>
      </c>
      <c r="M46" s="164" t="s">
        <v>5761</v>
      </c>
      <c r="N46" s="168" t="s">
        <v>62</v>
      </c>
      <c r="P46" s="71" t="s">
        <v>5132</v>
      </c>
      <c r="Q46" s="71" t="s">
        <v>5128</v>
      </c>
      <c r="R46" s="163" t="s">
        <v>60</v>
      </c>
      <c r="X46" s="172" t="s">
        <v>5689</v>
      </c>
      <c r="Y46" s="205" t="n">
        <v>0</v>
      </c>
      <c r="AB46" s="204"/>
      <c r="AC46" s="56"/>
    </row>
    <row r="47" customFormat="false" ht="16.4" hidden="false" customHeight="false" outlineLevel="0" collapsed="false">
      <c r="A47" s="163" t="n">
        <v>1701200</v>
      </c>
      <c r="B47" s="163" t="n">
        <v>0.4552</v>
      </c>
      <c r="C47" s="163" t="s">
        <v>5762</v>
      </c>
      <c r="D47" s="163" t="s">
        <v>5649</v>
      </c>
      <c r="E47" s="183" t="s">
        <v>5649</v>
      </c>
      <c r="G47" s="200" t="n">
        <v>102400</v>
      </c>
      <c r="H47" s="163" t="n">
        <v>0.6529</v>
      </c>
      <c r="I47" s="168" t="s">
        <v>5641</v>
      </c>
      <c r="K47" s="169" t="s">
        <v>2169</v>
      </c>
      <c r="L47" s="163" t="s">
        <v>61</v>
      </c>
      <c r="M47" s="164" t="s">
        <v>5763</v>
      </c>
      <c r="N47" s="168" t="s">
        <v>62</v>
      </c>
      <c r="P47" s="71" t="s">
        <v>5133</v>
      </c>
      <c r="Q47" s="71" t="s">
        <v>5134</v>
      </c>
      <c r="R47" s="163" t="s">
        <v>60</v>
      </c>
      <c r="X47" s="172" t="s">
        <v>5693</v>
      </c>
      <c r="Y47" s="205" t="n">
        <v>0</v>
      </c>
      <c r="AB47" s="204"/>
      <c r="AC47" s="56"/>
    </row>
    <row r="48" customFormat="false" ht="16.4" hidden="false" customHeight="false" outlineLevel="0" collapsed="false">
      <c r="A48" s="163" t="n">
        <v>1701900</v>
      </c>
      <c r="B48" s="163" t="n">
        <v>0.4552</v>
      </c>
      <c r="C48" s="163" t="s">
        <v>5764</v>
      </c>
      <c r="D48" s="163" t="s">
        <v>5649</v>
      </c>
      <c r="E48" s="183" t="s">
        <v>5649</v>
      </c>
      <c r="G48" s="200" t="n">
        <v>102400</v>
      </c>
      <c r="H48" s="163" t="n">
        <v>0.6529</v>
      </c>
      <c r="I48" s="168" t="s">
        <v>5641</v>
      </c>
      <c r="K48" s="169" t="s">
        <v>2173</v>
      </c>
      <c r="L48" s="163" t="s">
        <v>61</v>
      </c>
      <c r="M48" s="164" t="s">
        <v>2276</v>
      </c>
      <c r="N48" s="168" t="s">
        <v>62</v>
      </c>
      <c r="P48" s="71" t="s">
        <v>5135</v>
      </c>
      <c r="Q48" s="71" t="s">
        <v>1809</v>
      </c>
      <c r="R48" s="163" t="s">
        <v>60</v>
      </c>
      <c r="X48" s="172" t="s">
        <v>5697</v>
      </c>
      <c r="Y48" s="205" t="n">
        <v>0</v>
      </c>
      <c r="AB48" s="204"/>
      <c r="AC48" s="56"/>
    </row>
    <row r="49" customFormat="false" ht="16.4" hidden="false" customHeight="false" outlineLevel="0" collapsed="false">
      <c r="A49" s="163" t="n">
        <v>1701901</v>
      </c>
      <c r="B49" s="163" t="n">
        <v>0.4552</v>
      </c>
      <c r="C49" s="163" t="s">
        <v>5765</v>
      </c>
      <c r="D49" s="163" t="s">
        <v>5649</v>
      </c>
      <c r="E49" s="183" t="s">
        <v>5649</v>
      </c>
      <c r="G49" s="200" t="n">
        <v>102500</v>
      </c>
      <c r="H49" s="163" t="n">
        <v>0.6529</v>
      </c>
      <c r="I49" s="168" t="s">
        <v>5641</v>
      </c>
      <c r="K49" s="169" t="s">
        <v>2179</v>
      </c>
      <c r="L49" s="163" t="s">
        <v>61</v>
      </c>
      <c r="M49" s="164" t="s">
        <v>2281</v>
      </c>
      <c r="N49" s="168" t="s">
        <v>62</v>
      </c>
      <c r="P49" s="71" t="s">
        <v>5136</v>
      </c>
      <c r="Q49" s="71" t="s">
        <v>5137</v>
      </c>
      <c r="R49" s="163" t="s">
        <v>60</v>
      </c>
      <c r="X49" s="172" t="s">
        <v>5701</v>
      </c>
      <c r="Y49" s="205" t="n">
        <v>0</v>
      </c>
      <c r="AB49" s="204"/>
      <c r="AC49" s="56"/>
    </row>
    <row r="50" customFormat="false" ht="16.4" hidden="false" customHeight="false" outlineLevel="0" collapsed="false">
      <c r="A50" s="163" t="n">
        <v>1702000</v>
      </c>
      <c r="B50" s="163" t="n">
        <v>0.4552</v>
      </c>
      <c r="C50" s="163" t="s">
        <v>5766</v>
      </c>
      <c r="D50" s="163" t="s">
        <v>5649</v>
      </c>
      <c r="E50" s="183" t="s">
        <v>5649</v>
      </c>
      <c r="G50" s="200" t="n">
        <v>102600</v>
      </c>
      <c r="H50" s="163" t="n">
        <v>0.6529</v>
      </c>
      <c r="I50" s="168" t="s">
        <v>5641</v>
      </c>
      <c r="K50" s="169" t="s">
        <v>2183</v>
      </c>
      <c r="L50" s="163" t="s">
        <v>61</v>
      </c>
      <c r="M50" s="164" t="s">
        <v>2290</v>
      </c>
      <c r="N50" s="168" t="s">
        <v>62</v>
      </c>
      <c r="P50" s="71" t="s">
        <v>5138</v>
      </c>
      <c r="Q50" s="71" t="s">
        <v>5139</v>
      </c>
      <c r="R50" s="163" t="s">
        <v>60</v>
      </c>
      <c r="X50" s="172" t="s">
        <v>5705</v>
      </c>
      <c r="Y50" s="205" t="n">
        <v>0</v>
      </c>
      <c r="AB50" s="204"/>
      <c r="AC50" s="56"/>
    </row>
    <row r="51" customFormat="false" ht="16.4" hidden="false" customHeight="false" outlineLevel="0" collapsed="false">
      <c r="A51" s="163" t="n">
        <v>1702001</v>
      </c>
      <c r="B51" s="163" t="n">
        <v>0.4552</v>
      </c>
      <c r="C51" s="163" t="s">
        <v>5767</v>
      </c>
      <c r="D51" s="163" t="s">
        <v>5649</v>
      </c>
      <c r="E51" s="183" t="s">
        <v>5649</v>
      </c>
      <c r="G51" s="200" t="n">
        <v>102600</v>
      </c>
      <c r="H51" s="163" t="n">
        <v>0.6529</v>
      </c>
      <c r="I51" s="168" t="s">
        <v>5641</v>
      </c>
      <c r="K51" s="169" t="s">
        <v>2187</v>
      </c>
      <c r="L51" s="163" t="s">
        <v>61</v>
      </c>
      <c r="M51" s="164" t="s">
        <v>2296</v>
      </c>
      <c r="N51" s="168" t="s">
        <v>62</v>
      </c>
      <c r="P51" s="71" t="s">
        <v>5140</v>
      </c>
      <c r="Q51" s="71" t="s">
        <v>5141</v>
      </c>
      <c r="R51" s="163" t="s">
        <v>60</v>
      </c>
      <c r="X51" s="172" t="s">
        <v>5709</v>
      </c>
      <c r="Y51" s="205" t="n">
        <v>0</v>
      </c>
      <c r="AB51" s="204"/>
      <c r="AC51" s="56"/>
    </row>
    <row r="52" customFormat="false" ht="16.4" hidden="false" customHeight="false" outlineLevel="0" collapsed="false">
      <c r="A52" s="163" t="n">
        <v>1702100</v>
      </c>
      <c r="B52" s="163" t="n">
        <v>0.4552</v>
      </c>
      <c r="C52" s="163" t="s">
        <v>5768</v>
      </c>
      <c r="D52" s="163" t="s">
        <v>5649</v>
      </c>
      <c r="E52" s="183" t="s">
        <v>5649</v>
      </c>
      <c r="G52" s="200" t="n">
        <v>102700</v>
      </c>
      <c r="H52" s="163" t="n">
        <v>0.6529</v>
      </c>
      <c r="I52" s="168" t="s">
        <v>5641</v>
      </c>
      <c r="K52" s="169" t="s">
        <v>2191</v>
      </c>
      <c r="L52" s="163" t="s">
        <v>61</v>
      </c>
      <c r="M52" s="164" t="s">
        <v>2301</v>
      </c>
      <c r="N52" s="168" t="s">
        <v>62</v>
      </c>
      <c r="P52" s="71" t="s">
        <v>5142</v>
      </c>
      <c r="Q52" s="71" t="s">
        <v>1809</v>
      </c>
      <c r="R52" s="163" t="s">
        <v>60</v>
      </c>
      <c r="X52" s="172" t="s">
        <v>5713</v>
      </c>
      <c r="Y52" s="205" t="n">
        <v>0</v>
      </c>
      <c r="AB52" s="204"/>
      <c r="AC52" s="56"/>
    </row>
    <row r="53" customFormat="false" ht="16.4" hidden="false" customHeight="false" outlineLevel="0" collapsed="false">
      <c r="A53" s="163" t="n">
        <v>1702101</v>
      </c>
      <c r="B53" s="163" t="n">
        <v>0.4552</v>
      </c>
      <c r="C53" s="163" t="s">
        <v>5769</v>
      </c>
      <c r="D53" s="163" t="s">
        <v>5649</v>
      </c>
      <c r="E53" s="183" t="s">
        <v>5649</v>
      </c>
      <c r="G53" s="200" t="n">
        <v>102800</v>
      </c>
      <c r="H53" s="163" t="n">
        <v>0.6529</v>
      </c>
      <c r="I53" s="168" t="s">
        <v>5641</v>
      </c>
      <c r="K53" s="169" t="s">
        <v>2195</v>
      </c>
      <c r="L53" s="163" t="s">
        <v>61</v>
      </c>
      <c r="M53" s="164" t="s">
        <v>2306</v>
      </c>
      <c r="N53" s="168" t="s">
        <v>62</v>
      </c>
      <c r="P53" s="71" t="s">
        <v>5143</v>
      </c>
      <c r="Q53" s="71" t="s">
        <v>5126</v>
      </c>
      <c r="R53" s="163" t="s">
        <v>60</v>
      </c>
      <c r="X53" s="172" t="s">
        <v>5717</v>
      </c>
      <c r="Y53" s="205" t="n">
        <v>0</v>
      </c>
      <c r="AB53" s="204"/>
      <c r="AC53" s="56"/>
    </row>
    <row r="54" customFormat="false" ht="16.4" hidden="false" customHeight="false" outlineLevel="0" collapsed="false">
      <c r="A54" s="163" t="n">
        <v>1702200</v>
      </c>
      <c r="B54" s="163" t="n">
        <v>0.4552</v>
      </c>
      <c r="C54" s="163" t="s">
        <v>5770</v>
      </c>
      <c r="D54" s="163" t="s">
        <v>5649</v>
      </c>
      <c r="E54" s="183" t="s">
        <v>5649</v>
      </c>
      <c r="G54" s="200" t="n">
        <v>102900</v>
      </c>
      <c r="H54" s="163" t="n">
        <v>0.6529</v>
      </c>
      <c r="I54" s="168" t="s">
        <v>5641</v>
      </c>
      <c r="K54" s="169" t="s">
        <v>2199</v>
      </c>
      <c r="L54" s="163" t="s">
        <v>61</v>
      </c>
      <c r="M54" s="164" t="s">
        <v>2312</v>
      </c>
      <c r="N54" s="168" t="s">
        <v>62</v>
      </c>
      <c r="P54" s="71" t="s">
        <v>5144</v>
      </c>
      <c r="Q54" s="71" t="s">
        <v>5128</v>
      </c>
      <c r="R54" s="163" t="s">
        <v>60</v>
      </c>
      <c r="X54" s="172" t="s">
        <v>5721</v>
      </c>
      <c r="Y54" s="205" t="n">
        <v>0</v>
      </c>
      <c r="AB54" s="204"/>
      <c r="AC54" s="56"/>
    </row>
    <row r="55" customFormat="false" ht="16.4" hidden="false" customHeight="false" outlineLevel="0" collapsed="false">
      <c r="A55" s="163" t="n">
        <v>1702500</v>
      </c>
      <c r="B55" s="163" t="n">
        <v>0.4552</v>
      </c>
      <c r="C55" s="163" t="s">
        <v>5771</v>
      </c>
      <c r="D55" s="163" t="s">
        <v>5649</v>
      </c>
      <c r="E55" s="183" t="s">
        <v>5649</v>
      </c>
      <c r="G55" s="200" t="n">
        <v>103000</v>
      </c>
      <c r="H55" s="163" t="n">
        <v>0.6529</v>
      </c>
      <c r="I55" s="168" t="s">
        <v>5641</v>
      </c>
      <c r="K55" s="169" t="s">
        <v>2204</v>
      </c>
      <c r="L55" s="163" t="s">
        <v>61</v>
      </c>
      <c r="M55" s="164" t="s">
        <v>2318</v>
      </c>
      <c r="N55" s="168" t="s">
        <v>62</v>
      </c>
      <c r="P55" s="71" t="s">
        <v>5145</v>
      </c>
      <c r="Q55" s="71" t="s">
        <v>1809</v>
      </c>
      <c r="R55" s="163" t="s">
        <v>60</v>
      </c>
      <c r="X55" s="172" t="s">
        <v>5724</v>
      </c>
      <c r="Y55" s="205" t="n">
        <v>0</v>
      </c>
      <c r="AB55" s="204"/>
      <c r="AC55" s="56"/>
    </row>
    <row r="56" customFormat="false" ht="16.4" hidden="false" customHeight="false" outlineLevel="0" collapsed="false">
      <c r="A56" s="163" t="n">
        <v>1702501</v>
      </c>
      <c r="B56" s="163" t="n">
        <v>0.4552</v>
      </c>
      <c r="C56" s="163" t="s">
        <v>5772</v>
      </c>
      <c r="D56" s="163" t="s">
        <v>5649</v>
      </c>
      <c r="E56" s="183" t="s">
        <v>5649</v>
      </c>
      <c r="G56" s="200" t="n">
        <v>103100</v>
      </c>
      <c r="H56" s="163" t="n">
        <v>0.6529</v>
      </c>
      <c r="I56" s="168" t="s">
        <v>5641</v>
      </c>
      <c r="K56" s="169" t="s">
        <v>2209</v>
      </c>
      <c r="L56" s="163" t="s">
        <v>61</v>
      </c>
      <c r="M56" s="164" t="s">
        <v>2324</v>
      </c>
      <c r="N56" s="168" t="s">
        <v>62</v>
      </c>
      <c r="P56" s="71" t="s">
        <v>5146</v>
      </c>
      <c r="Q56" s="71" t="s">
        <v>5147</v>
      </c>
      <c r="R56" s="163" t="s">
        <v>60</v>
      </c>
      <c r="X56" s="172" t="s">
        <v>5727</v>
      </c>
      <c r="Y56" s="205" t="n">
        <v>0</v>
      </c>
      <c r="AB56" s="204"/>
      <c r="AC56" s="56"/>
    </row>
    <row r="57" customFormat="false" ht="16.4" hidden="false" customHeight="false" outlineLevel="0" collapsed="false">
      <c r="A57" s="163" t="n">
        <v>1702502</v>
      </c>
      <c r="B57" s="163" t="n">
        <v>0.4552</v>
      </c>
      <c r="C57" s="163" t="s">
        <v>5773</v>
      </c>
      <c r="D57" s="163" t="s">
        <v>5649</v>
      </c>
      <c r="E57" s="183" t="s">
        <v>5649</v>
      </c>
      <c r="G57" s="200" t="n">
        <v>109100</v>
      </c>
      <c r="H57" s="163" t="n">
        <v>0.6529</v>
      </c>
      <c r="I57" s="168" t="s">
        <v>5641</v>
      </c>
      <c r="K57" s="169" t="s">
        <v>2214</v>
      </c>
      <c r="L57" s="163" t="s">
        <v>61</v>
      </c>
      <c r="M57" s="164" t="s">
        <v>2330</v>
      </c>
      <c r="N57" s="168" t="s">
        <v>62</v>
      </c>
      <c r="P57" s="71" t="s">
        <v>5148</v>
      </c>
      <c r="Q57" s="71" t="s">
        <v>5149</v>
      </c>
      <c r="R57" s="163" t="s">
        <v>60</v>
      </c>
      <c r="X57" s="172" t="s">
        <v>5729</v>
      </c>
      <c r="Y57" s="205" t="n">
        <v>0</v>
      </c>
      <c r="AB57" s="204"/>
      <c r="AC57" s="56"/>
    </row>
    <row r="58" customFormat="false" ht="16.4" hidden="false" customHeight="false" outlineLevel="0" collapsed="false">
      <c r="A58" s="163" t="n">
        <v>1702300</v>
      </c>
      <c r="B58" s="163" t="n">
        <v>0.4552</v>
      </c>
      <c r="C58" s="163" t="s">
        <v>5774</v>
      </c>
      <c r="D58" s="163" t="s">
        <v>5649</v>
      </c>
      <c r="E58" s="183" t="s">
        <v>5649</v>
      </c>
      <c r="G58" s="200" t="n">
        <v>109200</v>
      </c>
      <c r="H58" s="163" t="n">
        <v>0.6529</v>
      </c>
      <c r="I58" s="168" t="s">
        <v>5641</v>
      </c>
      <c r="K58" s="169" t="s">
        <v>2218</v>
      </c>
      <c r="L58" s="163" t="s">
        <v>61</v>
      </c>
      <c r="M58" s="164" t="s">
        <v>2336</v>
      </c>
      <c r="N58" s="168" t="s">
        <v>62</v>
      </c>
      <c r="P58" s="71" t="s">
        <v>5150</v>
      </c>
      <c r="Q58" s="71" t="s">
        <v>5151</v>
      </c>
      <c r="R58" s="163" t="s">
        <v>60</v>
      </c>
      <c r="X58" s="172" t="s">
        <v>5731</v>
      </c>
      <c r="Y58" s="205" t="n">
        <v>0</v>
      </c>
      <c r="AB58" s="204"/>
      <c r="AC58" s="56"/>
    </row>
    <row r="59" customFormat="false" ht="135.8" hidden="false" customHeight="false" outlineLevel="0" collapsed="false">
      <c r="A59" s="163" t="n">
        <v>1702301</v>
      </c>
      <c r="B59" s="163" t="n">
        <v>0.4552</v>
      </c>
      <c r="C59" s="163" t="s">
        <v>5775</v>
      </c>
      <c r="D59" s="163" t="s">
        <v>5649</v>
      </c>
      <c r="E59" s="183" t="s">
        <v>5649</v>
      </c>
      <c r="G59" s="200" t="n">
        <v>103200</v>
      </c>
      <c r="H59" s="163" t="n">
        <v>0.6529</v>
      </c>
      <c r="I59" s="168" t="s">
        <v>5641</v>
      </c>
      <c r="K59" s="169" t="s">
        <v>2223</v>
      </c>
      <c r="L59" s="163" t="s">
        <v>61</v>
      </c>
      <c r="M59" s="164" t="s">
        <v>2342</v>
      </c>
      <c r="N59" s="168" t="s">
        <v>62</v>
      </c>
      <c r="P59" s="71" t="s">
        <v>5152</v>
      </c>
      <c r="Q59" s="77" t="s">
        <v>5153</v>
      </c>
      <c r="R59" s="163" t="s">
        <v>60</v>
      </c>
      <c r="X59" s="172" t="s">
        <v>5733</v>
      </c>
      <c r="Y59" s="205" t="n">
        <v>0</v>
      </c>
      <c r="AB59" s="204"/>
      <c r="AC59" s="56"/>
    </row>
    <row r="60" customFormat="false" ht="16.4" hidden="false" customHeight="false" outlineLevel="0" collapsed="false">
      <c r="A60" s="163" t="n">
        <v>1702400</v>
      </c>
      <c r="B60" s="163" t="n">
        <v>0.4552</v>
      </c>
      <c r="C60" s="163" t="s">
        <v>5776</v>
      </c>
      <c r="D60" s="163" t="s">
        <v>5649</v>
      </c>
      <c r="E60" s="183" t="s">
        <v>5649</v>
      </c>
      <c r="G60" s="200" t="n">
        <v>109200</v>
      </c>
      <c r="H60" s="163" t="n">
        <v>0.6529</v>
      </c>
      <c r="I60" s="168" t="s">
        <v>5641</v>
      </c>
      <c r="K60" s="169" t="s">
        <v>2228</v>
      </c>
      <c r="L60" s="163" t="s">
        <v>61</v>
      </c>
      <c r="M60" s="164" t="s">
        <v>2348</v>
      </c>
      <c r="N60" s="168" t="s">
        <v>62</v>
      </c>
      <c r="P60" s="71" t="s">
        <v>5154</v>
      </c>
      <c r="Q60" s="71" t="s">
        <v>1809</v>
      </c>
      <c r="R60" s="163" t="s">
        <v>60</v>
      </c>
      <c r="X60" s="172" t="s">
        <v>5735</v>
      </c>
      <c r="Y60" s="205" t="n">
        <v>0</v>
      </c>
      <c r="AB60" s="204"/>
      <c r="AC60" s="56"/>
    </row>
    <row r="61" customFormat="false" ht="16.4" hidden="false" customHeight="false" outlineLevel="0" collapsed="false">
      <c r="A61" s="163" t="n">
        <v>1702401</v>
      </c>
      <c r="B61" s="163" t="n">
        <v>0.4552</v>
      </c>
      <c r="C61" s="163" t="s">
        <v>5777</v>
      </c>
      <c r="D61" s="163" t="s">
        <v>5649</v>
      </c>
      <c r="E61" s="183" t="s">
        <v>5649</v>
      </c>
      <c r="G61" s="200" t="n">
        <v>109300</v>
      </c>
      <c r="H61" s="163" t="n">
        <v>0.6529</v>
      </c>
      <c r="I61" s="168" t="s">
        <v>5641</v>
      </c>
      <c r="K61" s="169" t="s">
        <v>2232</v>
      </c>
      <c r="L61" s="163" t="s">
        <v>61</v>
      </c>
      <c r="M61" s="164" t="s">
        <v>2354</v>
      </c>
      <c r="N61" s="168" t="s">
        <v>62</v>
      </c>
      <c r="P61" s="71" t="s">
        <v>5155</v>
      </c>
      <c r="Q61" s="71" t="s">
        <v>5156</v>
      </c>
      <c r="R61" s="163" t="s">
        <v>60</v>
      </c>
      <c r="X61" s="172" t="s">
        <v>5737</v>
      </c>
      <c r="Y61" s="205" t="n">
        <v>0</v>
      </c>
      <c r="AB61" s="204"/>
      <c r="AC61" s="56"/>
    </row>
    <row r="62" customFormat="false" ht="16.4" hidden="false" customHeight="false" outlineLevel="0" collapsed="false">
      <c r="A62" s="163" t="n">
        <v>1702402</v>
      </c>
      <c r="B62" s="163" t="n">
        <v>0.4552</v>
      </c>
      <c r="C62" s="163" t="s">
        <v>5778</v>
      </c>
      <c r="D62" s="163" t="s">
        <v>5649</v>
      </c>
      <c r="E62" s="183" t="s">
        <v>5649</v>
      </c>
      <c r="G62" s="200" t="n">
        <v>109300</v>
      </c>
      <c r="H62" s="163" t="n">
        <v>0.6529</v>
      </c>
      <c r="I62" s="168" t="s">
        <v>5641</v>
      </c>
      <c r="K62" s="169" t="s">
        <v>2237</v>
      </c>
      <c r="L62" s="163" t="s">
        <v>61</v>
      </c>
      <c r="M62" s="164" t="s">
        <v>2358</v>
      </c>
      <c r="N62" s="168" t="s">
        <v>62</v>
      </c>
      <c r="P62" s="71" t="s">
        <v>5157</v>
      </c>
      <c r="Q62" s="71" t="s">
        <v>5158</v>
      </c>
      <c r="R62" s="163" t="s">
        <v>60</v>
      </c>
      <c r="X62" s="172" t="s">
        <v>5739</v>
      </c>
      <c r="Y62" s="205" t="n">
        <v>0</v>
      </c>
      <c r="AB62" s="204"/>
      <c r="AC62" s="56"/>
    </row>
    <row r="63" customFormat="false" ht="16.4" hidden="false" customHeight="false" outlineLevel="0" collapsed="false">
      <c r="A63" s="163" t="n">
        <v>1702403</v>
      </c>
      <c r="B63" s="163" t="n">
        <v>0.4552</v>
      </c>
      <c r="C63" s="163" t="s">
        <v>5779</v>
      </c>
      <c r="D63" s="163" t="s">
        <v>5649</v>
      </c>
      <c r="E63" s="183" t="s">
        <v>5649</v>
      </c>
      <c r="G63" s="200" t="n">
        <v>109200</v>
      </c>
      <c r="H63" s="163" t="n">
        <v>0.6529</v>
      </c>
      <c r="I63" s="168" t="s">
        <v>5641</v>
      </c>
      <c r="K63" s="169" t="s">
        <v>2241</v>
      </c>
      <c r="L63" s="163" t="s">
        <v>61</v>
      </c>
      <c r="M63" s="164" t="s">
        <v>2364</v>
      </c>
      <c r="N63" s="168" t="s">
        <v>62</v>
      </c>
      <c r="P63" s="71" t="s">
        <v>5160</v>
      </c>
      <c r="Q63" s="71" t="s">
        <v>5161</v>
      </c>
      <c r="R63" s="163" t="s">
        <v>60</v>
      </c>
      <c r="X63" s="172" t="s">
        <v>5741</v>
      </c>
      <c r="Y63" s="205" t="n">
        <v>0</v>
      </c>
      <c r="AB63" s="204"/>
      <c r="AC63" s="56"/>
    </row>
    <row r="64" customFormat="false" ht="16.4" hidden="false" customHeight="false" outlineLevel="0" collapsed="false">
      <c r="A64" s="163" t="n">
        <v>1702404</v>
      </c>
      <c r="B64" s="163" t="n">
        <v>0.4552</v>
      </c>
      <c r="C64" s="163" t="s">
        <v>5780</v>
      </c>
      <c r="D64" s="163" t="s">
        <v>5649</v>
      </c>
      <c r="E64" s="183" t="s">
        <v>5649</v>
      </c>
      <c r="G64" s="200" t="n">
        <v>103500</v>
      </c>
      <c r="H64" s="163" t="n">
        <v>0.6529</v>
      </c>
      <c r="I64" s="168" t="s">
        <v>5641</v>
      </c>
      <c r="K64" s="169" t="s">
        <v>2245</v>
      </c>
      <c r="L64" s="163" t="s">
        <v>61</v>
      </c>
      <c r="M64" s="164" t="s">
        <v>2370</v>
      </c>
      <c r="N64" s="168" t="s">
        <v>62</v>
      </c>
      <c r="P64" s="71" t="s">
        <v>5162</v>
      </c>
      <c r="Q64" s="71" t="s">
        <v>5069</v>
      </c>
      <c r="R64" s="163" t="s">
        <v>60</v>
      </c>
      <c r="X64" s="172" t="s">
        <v>5743</v>
      </c>
      <c r="Y64" s="205" t="n">
        <v>0</v>
      </c>
      <c r="AB64" s="204"/>
      <c r="AC64" s="56"/>
    </row>
    <row r="65" customFormat="false" ht="16.4" hidden="false" customHeight="false" outlineLevel="0" collapsed="false">
      <c r="A65" s="163" t="n">
        <v>1708800</v>
      </c>
      <c r="B65" s="163" t="n">
        <v>0.4552</v>
      </c>
      <c r="C65" s="163" t="s">
        <v>5781</v>
      </c>
      <c r="D65" s="163" t="s">
        <v>5649</v>
      </c>
      <c r="E65" s="183" t="s">
        <v>5649</v>
      </c>
      <c r="G65" s="200" t="n">
        <v>103300</v>
      </c>
      <c r="H65" s="163" t="n">
        <v>0.6529</v>
      </c>
      <c r="I65" s="168" t="s">
        <v>5641</v>
      </c>
      <c r="K65" s="169" t="s">
        <v>2005</v>
      </c>
      <c r="L65" s="163" t="s">
        <v>61</v>
      </c>
      <c r="M65" s="164" t="s">
        <v>2376</v>
      </c>
      <c r="N65" s="168" t="s">
        <v>62</v>
      </c>
      <c r="P65" s="71" t="s">
        <v>5163</v>
      </c>
      <c r="Q65" s="71" t="s">
        <v>5069</v>
      </c>
      <c r="R65" s="163" t="s">
        <v>60</v>
      </c>
      <c r="AB65" s="204"/>
      <c r="AC65" s="56"/>
    </row>
    <row r="66" customFormat="false" ht="225.35" hidden="false" customHeight="false" outlineLevel="0" collapsed="false">
      <c r="A66" s="163" t="n">
        <v>1708801</v>
      </c>
      <c r="B66" s="163" t="n">
        <v>0.4552</v>
      </c>
      <c r="C66" s="163" t="s">
        <v>5782</v>
      </c>
      <c r="D66" s="163" t="s">
        <v>5649</v>
      </c>
      <c r="E66" s="183" t="s">
        <v>5649</v>
      </c>
      <c r="G66" s="200" t="n">
        <v>109400</v>
      </c>
      <c r="H66" s="163" t="n">
        <v>0.6529</v>
      </c>
      <c r="I66" s="168" t="s">
        <v>5641</v>
      </c>
      <c r="K66" s="169" t="s">
        <v>2255</v>
      </c>
      <c r="L66" s="163" t="s">
        <v>61</v>
      </c>
      <c r="M66" s="164" t="s">
        <v>2382</v>
      </c>
      <c r="N66" s="168" t="s">
        <v>62</v>
      </c>
      <c r="P66" s="71" t="s">
        <v>5164</v>
      </c>
      <c r="Q66" s="77" t="s">
        <v>5165</v>
      </c>
      <c r="R66" s="163" t="s">
        <v>60</v>
      </c>
      <c r="X66" s="172" t="s">
        <v>5783</v>
      </c>
      <c r="AB66" s="204"/>
      <c r="AC66" s="56"/>
    </row>
    <row r="67" customFormat="false" ht="16.4" hidden="false" customHeight="false" outlineLevel="0" collapsed="false">
      <c r="A67" s="163" t="n">
        <v>1708900</v>
      </c>
      <c r="B67" s="163" t="n">
        <v>0.4552</v>
      </c>
      <c r="C67" s="163" t="s">
        <v>5784</v>
      </c>
      <c r="D67" s="163" t="s">
        <v>5649</v>
      </c>
      <c r="E67" s="183" t="s">
        <v>5649</v>
      </c>
      <c r="G67" s="200" t="n">
        <v>109400</v>
      </c>
      <c r="H67" s="163" t="n">
        <v>0.6529</v>
      </c>
      <c r="I67" s="168" t="s">
        <v>5641</v>
      </c>
      <c r="K67" s="169" t="s">
        <v>2259</v>
      </c>
      <c r="L67" s="163" t="s">
        <v>61</v>
      </c>
      <c r="M67" s="164" t="s">
        <v>184</v>
      </c>
      <c r="N67" s="168" t="s">
        <v>62</v>
      </c>
      <c r="P67" s="71" t="s">
        <v>5166</v>
      </c>
      <c r="Q67" s="71" t="s">
        <v>5167</v>
      </c>
      <c r="R67" s="163" t="s">
        <v>60</v>
      </c>
      <c r="X67" s="172" t="s">
        <v>5660</v>
      </c>
      <c r="Y67" s="172" t="s">
        <v>5661</v>
      </c>
      <c r="AB67" s="204"/>
      <c r="AC67" s="56"/>
    </row>
    <row r="68" customFormat="false" ht="16.4" hidden="false" customHeight="false" outlineLevel="0" collapsed="false">
      <c r="A68" s="163" t="n">
        <v>1708901</v>
      </c>
      <c r="B68" s="163" t="n">
        <v>0.4552</v>
      </c>
      <c r="C68" s="163" t="s">
        <v>5785</v>
      </c>
      <c r="D68" s="163" t="s">
        <v>5649</v>
      </c>
      <c r="E68" s="183" t="s">
        <v>5649</v>
      </c>
      <c r="G68" s="200" t="n">
        <v>103400</v>
      </c>
      <c r="H68" s="163" t="n">
        <v>0.6529</v>
      </c>
      <c r="I68" s="168" t="s">
        <v>5641</v>
      </c>
      <c r="K68" s="169" t="s">
        <v>2263</v>
      </c>
      <c r="L68" s="163" t="s">
        <v>61</v>
      </c>
      <c r="M68" s="164" t="s">
        <v>2397</v>
      </c>
      <c r="N68" s="168" t="s">
        <v>62</v>
      </c>
      <c r="P68" s="71" t="s">
        <v>1385</v>
      </c>
      <c r="Q68" s="71"/>
      <c r="R68" s="163" t="s">
        <v>60</v>
      </c>
      <c r="X68" s="172" t="s">
        <v>5663</v>
      </c>
      <c r="Y68" s="205" t="n">
        <v>0.015</v>
      </c>
      <c r="AB68" s="204"/>
      <c r="AC68" s="56"/>
    </row>
    <row r="69" customFormat="false" ht="16.4" hidden="false" customHeight="false" outlineLevel="0" collapsed="false">
      <c r="A69" s="163" t="n">
        <v>1709600</v>
      </c>
      <c r="B69" s="163" t="n">
        <v>0.4552</v>
      </c>
      <c r="C69" s="163" t="s">
        <v>5786</v>
      </c>
      <c r="D69" s="163" t="s">
        <v>5649</v>
      </c>
      <c r="E69" s="183" t="s">
        <v>5649</v>
      </c>
      <c r="G69" s="200" t="n">
        <v>103400</v>
      </c>
      <c r="H69" s="163" t="n">
        <v>0.6529</v>
      </c>
      <c r="I69" s="168" t="s">
        <v>5641</v>
      </c>
      <c r="K69" s="169" t="s">
        <v>2270</v>
      </c>
      <c r="L69" s="163" t="s">
        <v>61</v>
      </c>
      <c r="M69" s="164" t="s">
        <v>2397</v>
      </c>
      <c r="N69" s="168" t="s">
        <v>62</v>
      </c>
      <c r="P69" s="71" t="s">
        <v>5168</v>
      </c>
      <c r="Q69" s="71"/>
      <c r="R69" s="163" t="s">
        <v>60</v>
      </c>
      <c r="X69" s="172" t="s">
        <v>5666</v>
      </c>
      <c r="Y69" s="205" t="n">
        <v>0.015</v>
      </c>
      <c r="AB69" s="204"/>
      <c r="AC69" s="56"/>
    </row>
    <row r="70" customFormat="false" ht="16.4" hidden="false" customHeight="false" outlineLevel="0" collapsed="false">
      <c r="A70" s="163" t="n">
        <v>1709601</v>
      </c>
      <c r="B70" s="163" t="n">
        <v>0.4552</v>
      </c>
      <c r="C70" s="163" t="s">
        <v>5787</v>
      </c>
      <c r="D70" s="163" t="s">
        <v>5649</v>
      </c>
      <c r="E70" s="183" t="s">
        <v>5649</v>
      </c>
      <c r="G70" s="200" t="n">
        <v>103500</v>
      </c>
      <c r="H70" s="163" t="n">
        <v>0.6529</v>
      </c>
      <c r="I70" s="168" t="s">
        <v>5641</v>
      </c>
      <c r="K70" s="169" t="s">
        <v>2274</v>
      </c>
      <c r="L70" s="163" t="s">
        <v>61</v>
      </c>
      <c r="M70" s="164" t="s">
        <v>2406</v>
      </c>
      <c r="N70" s="168" t="s">
        <v>62</v>
      </c>
      <c r="P70" s="71" t="s">
        <v>5169</v>
      </c>
      <c r="Q70" s="71"/>
      <c r="R70" s="163" t="s">
        <v>60</v>
      </c>
      <c r="X70" s="172" t="s">
        <v>5668</v>
      </c>
      <c r="Y70" s="205" t="n">
        <v>0.015</v>
      </c>
      <c r="AB70" s="204"/>
      <c r="AC70" s="56"/>
    </row>
    <row r="71" customFormat="false" ht="16.4" hidden="false" customHeight="false" outlineLevel="0" collapsed="false">
      <c r="A71" s="163" t="n">
        <v>1709602</v>
      </c>
      <c r="B71" s="163" t="n">
        <v>0.4552</v>
      </c>
      <c r="C71" s="163" t="s">
        <v>5788</v>
      </c>
      <c r="D71" s="163" t="s">
        <v>5649</v>
      </c>
      <c r="E71" s="183" t="s">
        <v>5649</v>
      </c>
      <c r="G71" s="200" t="n">
        <v>103500</v>
      </c>
      <c r="H71" s="163" t="n">
        <v>0.6529</v>
      </c>
      <c r="I71" s="168" t="s">
        <v>5641</v>
      </c>
      <c r="K71" s="169" t="s">
        <v>2279</v>
      </c>
      <c r="L71" s="163" t="s">
        <v>61</v>
      </c>
      <c r="M71" s="164" t="s">
        <v>2413</v>
      </c>
      <c r="N71" s="168" t="s">
        <v>62</v>
      </c>
      <c r="P71" s="71" t="s">
        <v>5170</v>
      </c>
      <c r="Q71" s="71"/>
      <c r="R71" s="163" t="s">
        <v>60</v>
      </c>
      <c r="X71" s="172" t="s">
        <v>5671</v>
      </c>
      <c r="Y71" s="205" t="n">
        <v>0.015</v>
      </c>
      <c r="AB71" s="204"/>
      <c r="AC71" s="56"/>
    </row>
    <row r="72" customFormat="false" ht="16.4" hidden="false" customHeight="false" outlineLevel="0" collapsed="false">
      <c r="A72" s="163" t="n">
        <v>1709603</v>
      </c>
      <c r="B72" s="163" t="n">
        <v>0.4552</v>
      </c>
      <c r="C72" s="163" t="s">
        <v>5789</v>
      </c>
      <c r="D72" s="163" t="s">
        <v>5649</v>
      </c>
      <c r="E72" s="183" t="s">
        <v>5649</v>
      </c>
      <c r="G72" s="200" t="n">
        <v>103500</v>
      </c>
      <c r="H72" s="163" t="n">
        <v>0.6529</v>
      </c>
      <c r="I72" s="168" t="s">
        <v>5641</v>
      </c>
      <c r="K72" s="169" t="s">
        <v>2284</v>
      </c>
      <c r="L72" s="163" t="s">
        <v>61</v>
      </c>
      <c r="M72" s="164" t="s">
        <v>2417</v>
      </c>
      <c r="N72" s="168" t="s">
        <v>62</v>
      </c>
      <c r="P72" s="71" t="s">
        <v>5171</v>
      </c>
      <c r="Q72" s="71" t="s">
        <v>5069</v>
      </c>
      <c r="R72" s="163" t="s">
        <v>60</v>
      </c>
      <c r="X72" s="172" t="s">
        <v>5675</v>
      </c>
      <c r="Y72" s="205" t="n">
        <v>0.015</v>
      </c>
      <c r="AB72" s="204"/>
      <c r="AC72" s="56"/>
    </row>
    <row r="73" customFormat="false" ht="16.4" hidden="false" customHeight="false" outlineLevel="0" collapsed="false">
      <c r="A73" s="163" t="n">
        <v>1709604</v>
      </c>
      <c r="B73" s="163" t="n">
        <v>0.4552</v>
      </c>
      <c r="C73" s="163" t="s">
        <v>5790</v>
      </c>
      <c r="D73" s="163" t="s">
        <v>5649</v>
      </c>
      <c r="E73" s="183" t="s">
        <v>5649</v>
      </c>
      <c r="G73" s="200" t="n">
        <v>103600</v>
      </c>
      <c r="H73" s="163" t="n">
        <v>0.6529</v>
      </c>
      <c r="I73" s="168" t="s">
        <v>5641</v>
      </c>
      <c r="K73" s="169" t="s">
        <v>1349</v>
      </c>
      <c r="L73" s="163" t="s">
        <v>61</v>
      </c>
      <c r="M73" s="164" t="s">
        <v>2420</v>
      </c>
      <c r="N73" s="168" t="s">
        <v>62</v>
      </c>
      <c r="P73" s="71" t="s">
        <v>5172</v>
      </c>
      <c r="Q73" s="71" t="s">
        <v>5173</v>
      </c>
      <c r="R73" s="163" t="s">
        <v>60</v>
      </c>
      <c r="X73" s="172" t="s">
        <v>5679</v>
      </c>
      <c r="Y73" s="205" t="n">
        <v>0.015</v>
      </c>
      <c r="AB73" s="204"/>
      <c r="AC73" s="56"/>
    </row>
    <row r="74" customFormat="false" ht="16.4" hidden="false" customHeight="false" outlineLevel="0" collapsed="false">
      <c r="A74" s="163" t="n">
        <v>1709605</v>
      </c>
      <c r="B74" s="163" t="n">
        <v>0.4552</v>
      </c>
      <c r="C74" s="163" t="s">
        <v>5791</v>
      </c>
      <c r="D74" s="163" t="s">
        <v>5649</v>
      </c>
      <c r="E74" s="183" t="s">
        <v>5649</v>
      </c>
      <c r="G74" s="200" t="n">
        <v>111300</v>
      </c>
      <c r="H74" s="163" t="n">
        <v>0.6529</v>
      </c>
      <c r="I74" s="168" t="s">
        <v>5641</v>
      </c>
      <c r="K74" s="169" t="s">
        <v>300</v>
      </c>
      <c r="L74" s="163" t="s">
        <v>61</v>
      </c>
      <c r="M74" s="164" t="s">
        <v>2424</v>
      </c>
      <c r="N74" s="168" t="s">
        <v>62</v>
      </c>
      <c r="P74" s="71" t="s">
        <v>5174</v>
      </c>
      <c r="Q74" s="71" t="s">
        <v>5175</v>
      </c>
      <c r="R74" s="163" t="s">
        <v>60</v>
      </c>
      <c r="X74" s="172" t="s">
        <v>5682</v>
      </c>
      <c r="Y74" s="205" t="n">
        <v>0</v>
      </c>
      <c r="AB74" s="204"/>
      <c r="AC74" s="56"/>
    </row>
    <row r="75" customFormat="false" ht="16.4" hidden="false" customHeight="false" outlineLevel="0" collapsed="false">
      <c r="A75" s="163" t="n">
        <v>1709700</v>
      </c>
      <c r="B75" s="163" t="n">
        <v>0.4552</v>
      </c>
      <c r="C75" s="163" t="s">
        <v>5792</v>
      </c>
      <c r="D75" s="163" t="s">
        <v>5649</v>
      </c>
      <c r="E75" s="183" t="s">
        <v>5649</v>
      </c>
      <c r="G75" s="200" t="n">
        <v>111400</v>
      </c>
      <c r="H75" s="163" t="n">
        <v>0.6529</v>
      </c>
      <c r="I75" s="168" t="s">
        <v>5641</v>
      </c>
      <c r="K75" s="169" t="s">
        <v>2299</v>
      </c>
      <c r="L75" s="163" t="s">
        <v>61</v>
      </c>
      <c r="M75" s="164" t="s">
        <v>2428</v>
      </c>
      <c r="N75" s="168" t="s">
        <v>62</v>
      </c>
      <c r="P75" s="71" t="s">
        <v>5176</v>
      </c>
      <c r="Q75" s="71" t="s">
        <v>5177</v>
      </c>
      <c r="R75" s="163" t="s">
        <v>60</v>
      </c>
      <c r="X75" s="172" t="s">
        <v>5685</v>
      </c>
      <c r="Y75" s="205" t="n">
        <v>0</v>
      </c>
      <c r="AB75" s="204"/>
      <c r="AC75" s="56"/>
    </row>
    <row r="76" customFormat="false" ht="16.4" hidden="false" customHeight="false" outlineLevel="0" collapsed="false">
      <c r="A76" s="163" t="n">
        <v>1709800</v>
      </c>
      <c r="B76" s="163" t="n">
        <v>0.4552</v>
      </c>
      <c r="C76" s="163" t="s">
        <v>5793</v>
      </c>
      <c r="D76" s="163" t="s">
        <v>5649</v>
      </c>
      <c r="E76" s="183" t="s">
        <v>5649</v>
      </c>
      <c r="G76" s="200" t="n">
        <v>103700</v>
      </c>
      <c r="H76" s="163" t="n">
        <v>0.6529</v>
      </c>
      <c r="I76" s="168" t="s">
        <v>5641</v>
      </c>
      <c r="K76" s="169" t="s">
        <v>2304</v>
      </c>
      <c r="L76" s="163" t="s">
        <v>61</v>
      </c>
      <c r="M76" s="164" t="s">
        <v>2434</v>
      </c>
      <c r="N76" s="168" t="s">
        <v>62</v>
      </c>
      <c r="P76" s="71" t="s">
        <v>5178</v>
      </c>
      <c r="Q76" s="71" t="s">
        <v>5069</v>
      </c>
      <c r="R76" s="163" t="s">
        <v>60</v>
      </c>
      <c r="X76" s="172" t="s">
        <v>5689</v>
      </c>
      <c r="Y76" s="205" t="n">
        <v>0</v>
      </c>
      <c r="AB76" s="204"/>
      <c r="AC76" s="56"/>
    </row>
    <row r="77" customFormat="false" ht="16.4" hidden="false" customHeight="false" outlineLevel="0" collapsed="false">
      <c r="A77" s="163" t="n">
        <v>1704400</v>
      </c>
      <c r="B77" s="163" t="n">
        <v>0.4552</v>
      </c>
      <c r="C77" s="163" t="s">
        <v>5794</v>
      </c>
      <c r="D77" s="163" t="s">
        <v>5649</v>
      </c>
      <c r="E77" s="183" t="s">
        <v>5649</v>
      </c>
      <c r="G77" s="200" t="n">
        <v>103800</v>
      </c>
      <c r="H77" s="163" t="n">
        <v>0.6529</v>
      </c>
      <c r="I77" s="168" t="s">
        <v>5641</v>
      </c>
      <c r="K77" s="169" t="s">
        <v>2309</v>
      </c>
      <c r="L77" s="163" t="s">
        <v>61</v>
      </c>
      <c r="M77" s="164" t="s">
        <v>481</v>
      </c>
      <c r="N77" s="168" t="s">
        <v>62</v>
      </c>
      <c r="P77" s="71" t="s">
        <v>5179</v>
      </c>
      <c r="Q77" s="71" t="s">
        <v>5180</v>
      </c>
      <c r="R77" s="163" t="s">
        <v>60</v>
      </c>
      <c r="X77" s="172" t="s">
        <v>5693</v>
      </c>
      <c r="Y77" s="205" t="n">
        <v>0</v>
      </c>
      <c r="AB77" s="204"/>
      <c r="AC77" s="56"/>
    </row>
    <row r="78" customFormat="false" ht="16.4" hidden="false" customHeight="false" outlineLevel="0" collapsed="false">
      <c r="A78" s="163" t="n">
        <v>1704401</v>
      </c>
      <c r="B78" s="163" t="n">
        <v>0.4552</v>
      </c>
      <c r="C78" s="163" t="s">
        <v>5795</v>
      </c>
      <c r="D78" s="163" t="s">
        <v>5649</v>
      </c>
      <c r="E78" s="183" t="s">
        <v>5649</v>
      </c>
      <c r="G78" s="200" t="n">
        <v>104100</v>
      </c>
      <c r="H78" s="163" t="n">
        <v>0.6529</v>
      </c>
      <c r="I78" s="168" t="s">
        <v>5641</v>
      </c>
      <c r="K78" s="169" t="s">
        <v>2315</v>
      </c>
      <c r="L78" s="163" t="s">
        <v>61</v>
      </c>
      <c r="M78" s="164" t="s">
        <v>2438</v>
      </c>
      <c r="N78" s="168" t="s">
        <v>62</v>
      </c>
      <c r="P78" s="71" t="s">
        <v>5181</v>
      </c>
      <c r="Q78" s="71" t="s">
        <v>5182</v>
      </c>
      <c r="R78" s="163" t="s">
        <v>60</v>
      </c>
      <c r="X78" s="172" t="s">
        <v>5697</v>
      </c>
      <c r="Y78" s="205" t="n">
        <v>0</v>
      </c>
      <c r="AB78" s="204"/>
      <c r="AC78" s="56"/>
    </row>
    <row r="79" customFormat="false" ht="16.4" hidden="false" customHeight="false" outlineLevel="0" collapsed="false">
      <c r="A79" s="163" t="n">
        <v>1704402</v>
      </c>
      <c r="B79" s="163" t="n">
        <v>0.4552</v>
      </c>
      <c r="C79" s="163" t="s">
        <v>5796</v>
      </c>
      <c r="D79" s="163" t="s">
        <v>5649</v>
      </c>
      <c r="E79" s="183" t="s">
        <v>5649</v>
      </c>
      <c r="G79" s="200" t="n">
        <v>104200</v>
      </c>
      <c r="H79" s="163" t="n">
        <v>0.6529</v>
      </c>
      <c r="I79" s="168" t="s">
        <v>5641</v>
      </c>
      <c r="K79" s="169" t="s">
        <v>2321</v>
      </c>
      <c r="L79" s="163" t="s">
        <v>61</v>
      </c>
      <c r="M79" s="164" t="s">
        <v>2445</v>
      </c>
      <c r="N79" s="168" t="s">
        <v>62</v>
      </c>
      <c r="P79" s="71" t="s">
        <v>5183</v>
      </c>
      <c r="Q79" s="71" t="s">
        <v>5184</v>
      </c>
      <c r="R79" s="163" t="s">
        <v>60</v>
      </c>
      <c r="X79" s="172" t="s">
        <v>5701</v>
      </c>
      <c r="Y79" s="205" t="n">
        <v>0</v>
      </c>
      <c r="AB79" s="204"/>
      <c r="AC79" s="56"/>
    </row>
    <row r="80" customFormat="false" ht="16.4" hidden="false" customHeight="false" outlineLevel="0" collapsed="false">
      <c r="A80" s="163" t="n">
        <v>1704403</v>
      </c>
      <c r="B80" s="163" t="n">
        <v>0.4552</v>
      </c>
      <c r="C80" s="163" t="s">
        <v>5797</v>
      </c>
      <c r="D80" s="163" t="s">
        <v>5649</v>
      </c>
      <c r="E80" s="183" t="s">
        <v>5649</v>
      </c>
      <c r="G80" s="200" t="n">
        <v>109500</v>
      </c>
      <c r="H80" s="163" t="n">
        <v>0.6529</v>
      </c>
      <c r="I80" s="168" t="s">
        <v>5641</v>
      </c>
      <c r="K80" s="169" t="s">
        <v>2327</v>
      </c>
      <c r="L80" s="163" t="s">
        <v>61</v>
      </c>
      <c r="M80" s="164" t="s">
        <v>2450</v>
      </c>
      <c r="N80" s="168" t="s">
        <v>62</v>
      </c>
      <c r="P80" s="71" t="s">
        <v>1389</v>
      </c>
      <c r="Q80" s="71" t="s">
        <v>5069</v>
      </c>
      <c r="R80" s="163" t="s">
        <v>60</v>
      </c>
      <c r="X80" s="172" t="s">
        <v>5705</v>
      </c>
      <c r="Y80" s="205" t="n">
        <v>0</v>
      </c>
      <c r="AB80" s="204"/>
      <c r="AC80" s="56"/>
    </row>
    <row r="81" customFormat="false" ht="16.4" hidden="false" customHeight="false" outlineLevel="0" collapsed="false">
      <c r="A81" s="163" t="n">
        <v>1704404</v>
      </c>
      <c r="B81" s="163" t="n">
        <v>0.4552</v>
      </c>
      <c r="C81" s="163" t="s">
        <v>5798</v>
      </c>
      <c r="D81" s="163" t="s">
        <v>5649</v>
      </c>
      <c r="E81" s="183" t="s">
        <v>5649</v>
      </c>
      <c r="G81" s="200" t="n">
        <v>103900</v>
      </c>
      <c r="H81" s="163" t="n">
        <v>0.6529</v>
      </c>
      <c r="I81" s="168" t="s">
        <v>5641</v>
      </c>
      <c r="K81" s="169" t="s">
        <v>2333</v>
      </c>
      <c r="L81" s="163" t="s">
        <v>61</v>
      </c>
      <c r="M81" s="164" t="s">
        <v>2452</v>
      </c>
      <c r="N81" s="168" t="s">
        <v>62</v>
      </c>
      <c r="P81" s="71" t="s">
        <v>5185</v>
      </c>
      <c r="Q81" s="71" t="s">
        <v>5186</v>
      </c>
      <c r="R81" s="163" t="s">
        <v>60</v>
      </c>
      <c r="X81" s="172" t="s">
        <v>5709</v>
      </c>
      <c r="Y81" s="205" t="n">
        <v>0</v>
      </c>
      <c r="AB81" s="204"/>
      <c r="AC81" s="56"/>
    </row>
    <row r="82" customFormat="false" ht="16.4" hidden="false" customHeight="false" outlineLevel="0" collapsed="false">
      <c r="A82" s="163" t="n">
        <v>1704405</v>
      </c>
      <c r="B82" s="163" t="n">
        <v>0.4552</v>
      </c>
      <c r="C82" s="163" t="s">
        <v>5799</v>
      </c>
      <c r="D82" s="163" t="s">
        <v>5649</v>
      </c>
      <c r="E82" s="183" t="s">
        <v>5649</v>
      </c>
      <c r="G82" s="200" t="n">
        <v>104000</v>
      </c>
      <c r="H82" s="163" t="n">
        <v>0.6529</v>
      </c>
      <c r="I82" s="168" t="s">
        <v>5641</v>
      </c>
      <c r="K82" s="169" t="s">
        <v>2339</v>
      </c>
      <c r="L82" s="163" t="s">
        <v>61</v>
      </c>
      <c r="M82" s="164" t="s">
        <v>2456</v>
      </c>
      <c r="N82" s="168" t="s">
        <v>62</v>
      </c>
      <c r="P82" s="71" t="s">
        <v>5187</v>
      </c>
      <c r="Q82" s="71" t="s">
        <v>5188</v>
      </c>
      <c r="R82" s="163" t="s">
        <v>60</v>
      </c>
      <c r="X82" s="172" t="s">
        <v>5713</v>
      </c>
      <c r="Y82" s="205" t="n">
        <v>0</v>
      </c>
      <c r="AB82" s="204"/>
      <c r="AC82" s="56"/>
    </row>
    <row r="83" customFormat="false" ht="16.4" hidden="false" customHeight="false" outlineLevel="0" collapsed="false">
      <c r="A83" s="163" t="n">
        <v>1704406</v>
      </c>
      <c r="B83" s="163" t="n">
        <v>0.4552</v>
      </c>
      <c r="C83" s="163" t="s">
        <v>5800</v>
      </c>
      <c r="D83" s="163" t="s">
        <v>5649</v>
      </c>
      <c r="E83" s="183" t="s">
        <v>5649</v>
      </c>
      <c r="G83" s="200" t="n">
        <v>111500</v>
      </c>
      <c r="H83" s="163" t="n">
        <v>0.6529</v>
      </c>
      <c r="I83" s="168" t="s">
        <v>5641</v>
      </c>
      <c r="K83" s="169" t="s">
        <v>2345</v>
      </c>
      <c r="L83" s="163" t="s">
        <v>61</v>
      </c>
      <c r="M83" s="164" t="s">
        <v>2458</v>
      </c>
      <c r="N83" s="168" t="s">
        <v>62</v>
      </c>
      <c r="P83" s="71" t="s">
        <v>5189</v>
      </c>
      <c r="Q83" s="71" t="s">
        <v>5190</v>
      </c>
      <c r="R83" s="163" t="s">
        <v>60</v>
      </c>
      <c r="X83" s="172" t="s">
        <v>5717</v>
      </c>
      <c r="Y83" s="205" t="n">
        <v>0</v>
      </c>
      <c r="AB83" s="204"/>
      <c r="AC83" s="56"/>
    </row>
    <row r="84" customFormat="false" ht="16.4" hidden="false" customHeight="false" outlineLevel="0" collapsed="false">
      <c r="A84" s="163" t="n">
        <v>1704407</v>
      </c>
      <c r="B84" s="163" t="n">
        <v>0.4552</v>
      </c>
      <c r="C84" s="163" t="s">
        <v>5801</v>
      </c>
      <c r="D84" s="163" t="s">
        <v>5649</v>
      </c>
      <c r="E84" s="183" t="n">
        <v>0.4552</v>
      </c>
      <c r="G84" s="200" t="n">
        <v>104300</v>
      </c>
      <c r="H84" s="163" t="n">
        <v>0.6529</v>
      </c>
      <c r="I84" s="168" t="s">
        <v>5641</v>
      </c>
      <c r="K84" s="169" t="s">
        <v>2351</v>
      </c>
      <c r="L84" s="163" t="s">
        <v>61</v>
      </c>
      <c r="M84" s="164" t="s">
        <v>2462</v>
      </c>
      <c r="N84" s="168" t="s">
        <v>62</v>
      </c>
      <c r="P84" s="71" t="s">
        <v>5191</v>
      </c>
      <c r="Q84" s="71" t="s">
        <v>5192</v>
      </c>
      <c r="R84" s="163" t="s">
        <v>60</v>
      </c>
      <c r="X84" s="172" t="s">
        <v>5721</v>
      </c>
      <c r="Y84" s="205" t="n">
        <v>0</v>
      </c>
      <c r="AB84" s="204"/>
      <c r="AC84" s="56"/>
    </row>
    <row r="85" customFormat="false" ht="16.4" hidden="false" customHeight="false" outlineLevel="0" collapsed="false">
      <c r="A85" s="163" t="n">
        <v>1704408</v>
      </c>
      <c r="B85" s="163" t="n">
        <v>0.4552</v>
      </c>
      <c r="C85" s="163" t="s">
        <v>5802</v>
      </c>
      <c r="D85" s="163" t="s">
        <v>5649</v>
      </c>
      <c r="E85" s="183" t="n">
        <v>0.4552</v>
      </c>
      <c r="G85" s="200" t="n">
        <v>111600</v>
      </c>
      <c r="H85" s="163" t="n">
        <v>0.6529</v>
      </c>
      <c r="I85" s="168" t="s">
        <v>5641</v>
      </c>
      <c r="K85" s="169" t="s">
        <v>2361</v>
      </c>
      <c r="L85" s="163" t="s">
        <v>61</v>
      </c>
      <c r="M85" s="164" t="s">
        <v>293</v>
      </c>
      <c r="N85" s="168" t="s">
        <v>62</v>
      </c>
      <c r="P85" s="71" t="s">
        <v>5193</v>
      </c>
      <c r="Q85" s="71" t="s">
        <v>5194</v>
      </c>
      <c r="R85" s="163" t="s">
        <v>60</v>
      </c>
      <c r="X85" s="172" t="s">
        <v>5724</v>
      </c>
      <c r="Y85" s="205" t="n">
        <v>0</v>
      </c>
      <c r="AB85" s="204"/>
      <c r="AC85" s="56"/>
    </row>
    <row r="86" customFormat="false" ht="16.4" hidden="false" customHeight="false" outlineLevel="0" collapsed="false">
      <c r="A86" s="163" t="n">
        <v>1704409</v>
      </c>
      <c r="B86" s="163" t="n">
        <v>0.4552</v>
      </c>
      <c r="C86" s="163" t="s">
        <v>5803</v>
      </c>
      <c r="D86" s="163" t="s">
        <v>5649</v>
      </c>
      <c r="E86" s="183" t="n">
        <v>0.4552</v>
      </c>
      <c r="G86" s="200" t="n">
        <v>104400</v>
      </c>
      <c r="H86" s="163" t="n">
        <v>0.6529</v>
      </c>
      <c r="I86" s="168" t="s">
        <v>5641</v>
      </c>
      <c r="K86" s="169" t="s">
        <v>2367</v>
      </c>
      <c r="L86" s="163" t="s">
        <v>61</v>
      </c>
      <c r="M86" s="164" t="s">
        <v>2479</v>
      </c>
      <c r="N86" s="168" t="s">
        <v>62</v>
      </c>
      <c r="P86" s="71" t="s">
        <v>5195</v>
      </c>
      <c r="Q86" s="71" t="s">
        <v>5196</v>
      </c>
      <c r="R86" s="163" t="s">
        <v>60</v>
      </c>
      <c r="X86" s="172" t="s">
        <v>5727</v>
      </c>
      <c r="Y86" s="205" t="n">
        <v>0</v>
      </c>
      <c r="AB86" s="204"/>
      <c r="AC86" s="56"/>
    </row>
    <row r="87" customFormat="false" ht="16.4" hidden="false" customHeight="false" outlineLevel="0" collapsed="false">
      <c r="A87" s="163" t="n">
        <v>1704410</v>
      </c>
      <c r="B87" s="163" t="n">
        <v>0.4552</v>
      </c>
      <c r="C87" s="163" t="s">
        <v>5804</v>
      </c>
      <c r="D87" s="163" t="s">
        <v>5649</v>
      </c>
      <c r="E87" s="183" t="n">
        <v>0.4552</v>
      </c>
      <c r="G87" s="200" t="n">
        <v>111700</v>
      </c>
      <c r="H87" s="163" t="n">
        <v>0.6529</v>
      </c>
      <c r="I87" s="168" t="s">
        <v>5641</v>
      </c>
      <c r="K87" s="169" t="s">
        <v>2373</v>
      </c>
      <c r="L87" s="163" t="s">
        <v>61</v>
      </c>
      <c r="M87" s="164" t="s">
        <v>2482</v>
      </c>
      <c r="N87" s="168" t="s">
        <v>62</v>
      </c>
      <c r="P87" s="71" t="s">
        <v>5197</v>
      </c>
      <c r="Q87" s="71" t="s">
        <v>5198</v>
      </c>
      <c r="R87" s="163" t="s">
        <v>60</v>
      </c>
      <c r="X87" s="172" t="s">
        <v>5729</v>
      </c>
      <c r="Y87" s="205" t="n">
        <v>0</v>
      </c>
      <c r="AB87" s="204"/>
      <c r="AC87" s="56"/>
    </row>
    <row r="88" customFormat="false" ht="16.4" hidden="false" customHeight="false" outlineLevel="0" collapsed="false">
      <c r="A88" s="163" t="n">
        <v>1704411</v>
      </c>
      <c r="B88" s="163" t="n">
        <v>0.4552</v>
      </c>
      <c r="C88" s="163" t="s">
        <v>5805</v>
      </c>
      <c r="D88" s="163" t="s">
        <v>5649</v>
      </c>
      <c r="E88" s="206" t="n">
        <v>0.4552</v>
      </c>
      <c r="G88" s="200" t="n">
        <v>104500</v>
      </c>
      <c r="H88" s="163" t="n">
        <v>0.6529</v>
      </c>
      <c r="I88" s="168" t="s">
        <v>5641</v>
      </c>
      <c r="K88" s="169" t="s">
        <v>2379</v>
      </c>
      <c r="L88" s="163" t="s">
        <v>61</v>
      </c>
      <c r="M88" s="164" t="s">
        <v>2488</v>
      </c>
      <c r="N88" s="168" t="s">
        <v>62</v>
      </c>
      <c r="P88" s="71" t="s">
        <v>5199</v>
      </c>
      <c r="Q88" s="71" t="s">
        <v>5200</v>
      </c>
      <c r="R88" s="163" t="s">
        <v>60</v>
      </c>
      <c r="X88" s="172" t="s">
        <v>5731</v>
      </c>
      <c r="Y88" s="205" t="n">
        <v>0</v>
      </c>
      <c r="AB88" s="204"/>
      <c r="AC88" s="56"/>
    </row>
    <row r="89" customFormat="false" ht="16.4" hidden="false" customHeight="false" outlineLevel="0" collapsed="false">
      <c r="A89" s="163" t="n">
        <v>1704412</v>
      </c>
      <c r="B89" s="163" t="n">
        <v>0.4552</v>
      </c>
      <c r="C89" s="163" t="s">
        <v>5806</v>
      </c>
      <c r="D89" s="163" t="s">
        <v>5649</v>
      </c>
      <c r="E89" s="183" t="n">
        <v>0.4552</v>
      </c>
      <c r="G89" s="200" t="n">
        <v>104501</v>
      </c>
      <c r="H89" s="163" t="n">
        <v>0.6529</v>
      </c>
      <c r="I89" s="168" t="s">
        <v>5641</v>
      </c>
      <c r="K89" s="169" t="s">
        <v>2385</v>
      </c>
      <c r="L89" s="163" t="s">
        <v>61</v>
      </c>
      <c r="M89" s="164" t="s">
        <v>2494</v>
      </c>
      <c r="N89" s="168" t="s">
        <v>62</v>
      </c>
      <c r="P89" s="71" t="s">
        <v>5201</v>
      </c>
      <c r="Q89" s="71" t="s">
        <v>5202</v>
      </c>
      <c r="R89" s="163" t="s">
        <v>60</v>
      </c>
      <c r="X89" s="172" t="s">
        <v>5733</v>
      </c>
      <c r="Y89" s="205" t="n">
        <v>0</v>
      </c>
      <c r="AB89" s="204"/>
      <c r="AC89" s="56"/>
    </row>
    <row r="90" customFormat="false" ht="16.4" hidden="false" customHeight="false" outlineLevel="0" collapsed="false">
      <c r="A90" s="163" t="n">
        <v>1704413</v>
      </c>
      <c r="B90" s="163" t="n">
        <v>0.4552</v>
      </c>
      <c r="C90" s="163" t="s">
        <v>5807</v>
      </c>
      <c r="D90" s="163" t="s">
        <v>5649</v>
      </c>
      <c r="E90" s="183" t="n">
        <v>0.4552</v>
      </c>
      <c r="G90" s="200" t="n">
        <v>104600</v>
      </c>
      <c r="H90" s="163" t="n">
        <v>0.6529</v>
      </c>
      <c r="I90" s="168" t="s">
        <v>5641</v>
      </c>
      <c r="K90" s="169" t="s">
        <v>2390</v>
      </c>
      <c r="L90" s="163" t="s">
        <v>61</v>
      </c>
      <c r="M90" s="164" t="s">
        <v>2500</v>
      </c>
      <c r="N90" s="168" t="s">
        <v>62</v>
      </c>
      <c r="P90" s="71" t="s">
        <v>5203</v>
      </c>
      <c r="Q90" s="71" t="s">
        <v>5204</v>
      </c>
      <c r="R90" s="163" t="s">
        <v>60</v>
      </c>
      <c r="X90" s="172" t="s">
        <v>5735</v>
      </c>
      <c r="Y90" s="205" t="n">
        <v>0</v>
      </c>
      <c r="AB90" s="204"/>
      <c r="AC90" s="56"/>
    </row>
    <row r="91" customFormat="false" ht="16.4" hidden="false" customHeight="false" outlineLevel="0" collapsed="false">
      <c r="A91" s="163" t="n">
        <v>1704414</v>
      </c>
      <c r="B91" s="163" t="n">
        <v>0.4552</v>
      </c>
      <c r="C91" s="163" t="s">
        <v>5808</v>
      </c>
      <c r="D91" s="163" t="s">
        <v>5649</v>
      </c>
      <c r="E91" s="183" t="n">
        <v>0.4552</v>
      </c>
      <c r="G91" s="200" t="n">
        <v>104700</v>
      </c>
      <c r="H91" s="163" t="n">
        <v>0.6529</v>
      </c>
      <c r="I91" s="168" t="s">
        <v>5641</v>
      </c>
      <c r="K91" s="169" t="s">
        <v>2390</v>
      </c>
      <c r="L91" s="163" t="s">
        <v>61</v>
      </c>
      <c r="M91" s="164" t="s">
        <v>2504</v>
      </c>
      <c r="N91" s="168" t="s">
        <v>62</v>
      </c>
      <c r="P91" s="71" t="s">
        <v>5205</v>
      </c>
      <c r="Q91" s="71" t="s">
        <v>1809</v>
      </c>
      <c r="R91" s="163" t="s">
        <v>60</v>
      </c>
      <c r="X91" s="172" t="s">
        <v>5737</v>
      </c>
      <c r="Y91" s="205" t="n">
        <v>0</v>
      </c>
      <c r="AB91" s="204"/>
      <c r="AC91" s="56"/>
    </row>
    <row r="92" customFormat="false" ht="16.4" hidden="false" customHeight="false" outlineLevel="0" collapsed="false">
      <c r="A92" s="163" t="n">
        <v>1704415</v>
      </c>
      <c r="B92" s="163" t="n">
        <v>0.4552</v>
      </c>
      <c r="C92" s="163" t="s">
        <v>5809</v>
      </c>
      <c r="D92" s="163" t="s">
        <v>5649</v>
      </c>
      <c r="E92" s="183" t="n">
        <v>0.4552</v>
      </c>
      <c r="G92" s="200" t="n">
        <v>104800</v>
      </c>
      <c r="H92" s="163" t="n">
        <v>0.6529</v>
      </c>
      <c r="I92" s="168" t="s">
        <v>5641</v>
      </c>
      <c r="K92" s="169" t="s">
        <v>2117</v>
      </c>
      <c r="L92" s="163" t="s">
        <v>61</v>
      </c>
      <c r="M92" s="164" t="s">
        <v>2510</v>
      </c>
      <c r="N92" s="168" t="s">
        <v>62</v>
      </c>
      <c r="P92" s="71" t="s">
        <v>5206</v>
      </c>
      <c r="Q92" s="71" t="s">
        <v>1809</v>
      </c>
      <c r="R92" s="163" t="s">
        <v>60</v>
      </c>
      <c r="X92" s="172" t="s">
        <v>5739</v>
      </c>
      <c r="Y92" s="205" t="n">
        <v>0</v>
      </c>
      <c r="AB92" s="204"/>
      <c r="AC92" s="56"/>
    </row>
    <row r="93" customFormat="false" ht="16.4" hidden="false" customHeight="false" outlineLevel="0" collapsed="false">
      <c r="A93" s="163" t="n">
        <v>1704416</v>
      </c>
      <c r="B93" s="163" t="n">
        <v>0.4552</v>
      </c>
      <c r="C93" s="163" t="s">
        <v>5810</v>
      </c>
      <c r="D93" s="163" t="s">
        <v>5649</v>
      </c>
      <c r="E93" s="183" t="n">
        <v>0.4552</v>
      </c>
      <c r="G93" s="200" t="n">
        <v>104900</v>
      </c>
      <c r="H93" s="163" t="n">
        <v>0.6529</v>
      </c>
      <c r="I93" s="168" t="s">
        <v>5641</v>
      </c>
      <c r="K93" s="169" t="s">
        <v>5811</v>
      </c>
      <c r="L93" s="163" t="s">
        <v>61</v>
      </c>
      <c r="M93" s="164" t="s">
        <v>2514</v>
      </c>
      <c r="N93" s="168" t="s">
        <v>62</v>
      </c>
      <c r="P93" s="71" t="s">
        <v>5207</v>
      </c>
      <c r="Q93" s="71" t="s">
        <v>5208</v>
      </c>
      <c r="R93" s="163" t="s">
        <v>60</v>
      </c>
      <c r="X93" s="172" t="s">
        <v>5741</v>
      </c>
      <c r="Y93" s="205" t="n">
        <v>0</v>
      </c>
      <c r="AB93" s="204"/>
      <c r="AC93" s="56"/>
    </row>
    <row r="94" customFormat="false" ht="210.4" hidden="false" customHeight="false" outlineLevel="0" collapsed="false">
      <c r="A94" s="163" t="n">
        <v>1704417</v>
      </c>
      <c r="B94" s="163" t="n">
        <v>0.4552</v>
      </c>
      <c r="C94" s="163" t="s">
        <v>5812</v>
      </c>
      <c r="D94" s="163" t="s">
        <v>5649</v>
      </c>
      <c r="E94" s="183" t="s">
        <v>5649</v>
      </c>
      <c r="G94" s="200" t="n">
        <v>105000</v>
      </c>
      <c r="H94" s="163" t="n">
        <v>0.6529</v>
      </c>
      <c r="I94" s="168" t="s">
        <v>5641</v>
      </c>
      <c r="K94" s="169" t="s">
        <v>2117</v>
      </c>
      <c r="L94" s="163" t="s">
        <v>61</v>
      </c>
      <c r="M94" s="164" t="s">
        <v>2517</v>
      </c>
      <c r="N94" s="168" t="s">
        <v>62</v>
      </c>
      <c r="P94" s="71" t="s">
        <v>5209</v>
      </c>
      <c r="Q94" s="77" t="s">
        <v>5210</v>
      </c>
      <c r="R94" s="163" t="s">
        <v>60</v>
      </c>
      <c r="X94" s="172" t="s">
        <v>5743</v>
      </c>
      <c r="Y94" s="205" t="n">
        <v>0</v>
      </c>
      <c r="AB94" s="204"/>
      <c r="AC94" s="56"/>
    </row>
    <row r="95" customFormat="false" ht="150.7" hidden="false" customHeight="false" outlineLevel="0" collapsed="false">
      <c r="A95" s="163" t="n">
        <v>1704418</v>
      </c>
      <c r="B95" s="163" t="n">
        <v>0.4552</v>
      </c>
      <c r="C95" s="163" t="s">
        <v>5813</v>
      </c>
      <c r="D95" s="163" t="s">
        <v>5649</v>
      </c>
      <c r="E95" s="183" t="s">
        <v>5649</v>
      </c>
      <c r="G95" s="200" t="n">
        <v>105100</v>
      </c>
      <c r="H95" s="163" t="n">
        <v>0.6529</v>
      </c>
      <c r="I95" s="168" t="s">
        <v>5641</v>
      </c>
      <c r="K95" s="169" t="s">
        <v>2409</v>
      </c>
      <c r="L95" s="163" t="s">
        <v>61</v>
      </c>
      <c r="M95" s="164" t="s">
        <v>2520</v>
      </c>
      <c r="N95" s="168" t="s">
        <v>62</v>
      </c>
      <c r="P95" s="71" t="s">
        <v>5211</v>
      </c>
      <c r="Q95" s="77" t="s">
        <v>5212</v>
      </c>
      <c r="R95" s="163" t="s">
        <v>60</v>
      </c>
      <c r="AB95" s="204"/>
      <c r="AC95" s="56"/>
    </row>
    <row r="96" customFormat="false" ht="210.4" hidden="false" customHeight="false" outlineLevel="0" collapsed="false">
      <c r="A96" s="163" t="n">
        <v>1704419</v>
      </c>
      <c r="B96" s="163" t="n">
        <v>0.4552</v>
      </c>
      <c r="C96" s="163" t="s">
        <v>5814</v>
      </c>
      <c r="D96" s="163" t="s">
        <v>5649</v>
      </c>
      <c r="E96" s="183" t="s">
        <v>5649</v>
      </c>
      <c r="G96" s="200" t="n">
        <v>109600</v>
      </c>
      <c r="H96" s="163" t="n">
        <v>0.6529</v>
      </c>
      <c r="I96" s="168" t="s">
        <v>5641</v>
      </c>
      <c r="K96" s="169" t="s">
        <v>1527</v>
      </c>
      <c r="L96" s="163" t="s">
        <v>61</v>
      </c>
      <c r="P96" s="71" t="s">
        <v>5213</v>
      </c>
      <c r="Q96" s="77" t="s">
        <v>5214</v>
      </c>
      <c r="R96" s="163" t="s">
        <v>60</v>
      </c>
      <c r="AB96" s="204"/>
      <c r="AC96" s="56"/>
    </row>
    <row r="97" customFormat="false" ht="16.4" hidden="false" customHeight="false" outlineLevel="0" collapsed="false">
      <c r="A97" s="163" t="n">
        <v>1704420</v>
      </c>
      <c r="B97" s="163" t="n">
        <v>0.4552</v>
      </c>
      <c r="C97" s="163" t="s">
        <v>5815</v>
      </c>
      <c r="D97" s="163" t="s">
        <v>5649</v>
      </c>
      <c r="E97" s="183" t="s">
        <v>5649</v>
      </c>
      <c r="G97" s="200" t="n">
        <v>109700</v>
      </c>
      <c r="H97" s="163" t="n">
        <v>0.6529</v>
      </c>
      <c r="I97" s="168" t="s">
        <v>5641</v>
      </c>
      <c r="K97" s="169" t="s">
        <v>2431</v>
      </c>
      <c r="L97" s="163" t="s">
        <v>61</v>
      </c>
      <c r="P97" s="71" t="s">
        <v>5215</v>
      </c>
      <c r="Q97" s="71" t="s">
        <v>5216</v>
      </c>
      <c r="R97" s="163" t="s">
        <v>60</v>
      </c>
      <c r="X97" s="207" t="s">
        <v>5816</v>
      </c>
      <c r="Y97" s="207"/>
      <c r="AB97" s="204"/>
      <c r="AC97" s="56"/>
    </row>
    <row r="98" customFormat="false" ht="16.4" hidden="false" customHeight="false" outlineLevel="0" collapsed="false">
      <c r="A98" s="163" t="n">
        <v>1704421</v>
      </c>
      <c r="B98" s="163" t="n">
        <v>0.4552</v>
      </c>
      <c r="C98" s="163" t="s">
        <v>5817</v>
      </c>
      <c r="D98" s="163" t="s">
        <v>5649</v>
      </c>
      <c r="E98" s="183" t="s">
        <v>5649</v>
      </c>
      <c r="G98" s="200" t="n">
        <v>111800</v>
      </c>
      <c r="H98" s="163" t="n">
        <v>0.6529</v>
      </c>
      <c r="I98" s="168" t="s">
        <v>5641</v>
      </c>
      <c r="K98" s="169" t="s">
        <v>2441</v>
      </c>
      <c r="L98" s="163" t="s">
        <v>61</v>
      </c>
      <c r="P98" s="71" t="s">
        <v>5217</v>
      </c>
      <c r="Q98" s="71" t="s">
        <v>5218</v>
      </c>
      <c r="R98" s="163" t="s">
        <v>60</v>
      </c>
      <c r="X98" s="192" t="n">
        <v>1</v>
      </c>
      <c r="Y98" s="191" t="n">
        <v>0.04</v>
      </c>
      <c r="AB98" s="204"/>
      <c r="AC98" s="56"/>
    </row>
    <row r="99" customFormat="false" ht="16.4" hidden="false" customHeight="false" outlineLevel="0" collapsed="false">
      <c r="A99" s="163" t="n">
        <v>1704422</v>
      </c>
      <c r="B99" s="163" t="n">
        <v>0.4552</v>
      </c>
      <c r="C99" s="163" t="s">
        <v>5818</v>
      </c>
      <c r="D99" s="163" t="s">
        <v>5649</v>
      </c>
      <c r="E99" s="183" t="s">
        <v>5649</v>
      </c>
      <c r="G99" s="200" t="n">
        <v>109800</v>
      </c>
      <c r="H99" s="163" t="n">
        <v>0.6529</v>
      </c>
      <c r="I99" s="168" t="s">
        <v>5641</v>
      </c>
      <c r="K99" s="169" t="s">
        <v>1529</v>
      </c>
      <c r="L99" s="163" t="s">
        <v>61</v>
      </c>
      <c r="P99" s="71" t="s">
        <v>5219</v>
      </c>
      <c r="Q99" s="71" t="s">
        <v>5069</v>
      </c>
      <c r="R99" s="163" t="s">
        <v>60</v>
      </c>
      <c r="X99" s="192" t="n">
        <v>2</v>
      </c>
      <c r="Y99" s="191" t="n">
        <v>0.04</v>
      </c>
      <c r="AB99" s="204"/>
      <c r="AC99" s="56"/>
    </row>
    <row r="100" customFormat="false" ht="150.7" hidden="false" customHeight="false" outlineLevel="0" collapsed="false">
      <c r="A100" s="163" t="n">
        <v>1704423</v>
      </c>
      <c r="B100" s="163" t="n">
        <v>0.4552</v>
      </c>
      <c r="C100" s="163" t="s">
        <v>5819</v>
      </c>
      <c r="D100" s="163" t="s">
        <v>5649</v>
      </c>
      <c r="E100" s="183" t="s">
        <v>5649</v>
      </c>
      <c r="G100" s="200" t="n">
        <v>105200</v>
      </c>
      <c r="H100" s="163" t="n">
        <v>0.6529</v>
      </c>
      <c r="I100" s="168" t="s">
        <v>5641</v>
      </c>
      <c r="K100" s="169" t="s">
        <v>2455</v>
      </c>
      <c r="L100" s="163" t="s">
        <v>61</v>
      </c>
      <c r="P100" s="71" t="s">
        <v>5220</v>
      </c>
      <c r="Q100" s="77" t="s">
        <v>5221</v>
      </c>
      <c r="R100" s="163" t="s">
        <v>60</v>
      </c>
      <c r="X100" s="192" t="n">
        <v>3</v>
      </c>
      <c r="Y100" s="191" t="n">
        <v>0.04</v>
      </c>
      <c r="AB100" s="204"/>
      <c r="AC100" s="56"/>
    </row>
    <row r="101" customFormat="false" ht="16.4" hidden="false" customHeight="false" outlineLevel="0" collapsed="false">
      <c r="A101" s="163" t="n">
        <v>1704424</v>
      </c>
      <c r="B101" s="163" t="n">
        <v>0.4552</v>
      </c>
      <c r="C101" s="163" t="s">
        <v>5820</v>
      </c>
      <c r="D101" s="163" t="s">
        <v>5649</v>
      </c>
      <c r="E101" s="183" t="s">
        <v>5649</v>
      </c>
      <c r="G101" s="200" t="n">
        <v>105300</v>
      </c>
      <c r="H101" s="163" t="n">
        <v>0.6529</v>
      </c>
      <c r="I101" s="168" t="s">
        <v>5641</v>
      </c>
      <c r="K101" s="169" t="s">
        <v>2461</v>
      </c>
      <c r="L101" s="163" t="s">
        <v>61</v>
      </c>
      <c r="P101" s="71" t="s">
        <v>5222</v>
      </c>
      <c r="Q101" s="71" t="s">
        <v>1809</v>
      </c>
      <c r="R101" s="163" t="s">
        <v>60</v>
      </c>
      <c r="X101" s="192" t="n">
        <v>8</v>
      </c>
      <c r="Y101" s="191" t="n">
        <v>0.04</v>
      </c>
      <c r="AB101" s="204"/>
      <c r="AC101" s="56"/>
    </row>
    <row r="102" customFormat="false" ht="16.4" hidden="false" customHeight="false" outlineLevel="0" collapsed="false">
      <c r="A102" s="163" t="n">
        <v>1704425</v>
      </c>
      <c r="B102" s="163" t="n">
        <v>0.4552</v>
      </c>
      <c r="C102" s="163" t="s">
        <v>5821</v>
      </c>
      <c r="D102" s="163" t="s">
        <v>5649</v>
      </c>
      <c r="E102" s="183" t="s">
        <v>5649</v>
      </c>
      <c r="G102" s="200" t="n">
        <v>105301</v>
      </c>
      <c r="H102" s="163" t="n">
        <v>0.6529</v>
      </c>
      <c r="I102" s="168" t="s">
        <v>5641</v>
      </c>
      <c r="K102" s="169" t="s">
        <v>2465</v>
      </c>
      <c r="L102" s="163" t="s">
        <v>61</v>
      </c>
      <c r="P102" s="71" t="s">
        <v>5223</v>
      </c>
      <c r="Q102" s="71" t="s">
        <v>5224</v>
      </c>
      <c r="R102" s="163" t="s">
        <v>60</v>
      </c>
      <c r="X102" s="192" t="n">
        <v>4</v>
      </c>
      <c r="Y102" s="191" t="n">
        <v>0.07</v>
      </c>
      <c r="AB102" s="204"/>
      <c r="AC102" s="56"/>
    </row>
    <row r="103" customFormat="false" ht="16.4" hidden="false" customHeight="false" outlineLevel="0" collapsed="false">
      <c r="A103" s="163" t="n">
        <v>1704426</v>
      </c>
      <c r="B103" s="163" t="n">
        <v>0.4552</v>
      </c>
      <c r="C103" s="163" t="s">
        <v>5822</v>
      </c>
      <c r="D103" s="163" t="s">
        <v>5649</v>
      </c>
      <c r="E103" s="183" t="s">
        <v>5649</v>
      </c>
      <c r="G103" s="200" t="n">
        <v>109900</v>
      </c>
      <c r="H103" s="163" t="n">
        <v>0.6529</v>
      </c>
      <c r="I103" s="168" t="s">
        <v>5641</v>
      </c>
      <c r="K103" s="169" t="s">
        <v>2468</v>
      </c>
      <c r="L103" s="163" t="s">
        <v>61</v>
      </c>
      <c r="P103" s="71" t="s">
        <v>5225</v>
      </c>
      <c r="Q103" s="71" t="s">
        <v>1809</v>
      </c>
      <c r="R103" s="163" t="s">
        <v>60</v>
      </c>
      <c r="X103" s="192" t="n">
        <v>5</v>
      </c>
      <c r="Y103" s="191" t="n">
        <v>0.07</v>
      </c>
      <c r="AB103" s="204"/>
      <c r="AC103" s="56"/>
    </row>
    <row r="104" customFormat="false" ht="135.8" hidden="false" customHeight="false" outlineLevel="0" collapsed="false">
      <c r="A104" s="163" t="n">
        <v>1704427</v>
      </c>
      <c r="B104" s="163" t="n">
        <v>0.4552</v>
      </c>
      <c r="C104" s="163" t="s">
        <v>5823</v>
      </c>
      <c r="D104" s="163" t="s">
        <v>5649</v>
      </c>
      <c r="E104" s="183" t="s">
        <v>5649</v>
      </c>
      <c r="G104" s="200" t="n">
        <v>109900</v>
      </c>
      <c r="H104" s="163" t="n">
        <v>0.6529</v>
      </c>
      <c r="I104" s="168" t="s">
        <v>5641</v>
      </c>
      <c r="K104" s="169" t="s">
        <v>2472</v>
      </c>
      <c r="L104" s="163" t="s">
        <v>61</v>
      </c>
      <c r="P104" s="71" t="s">
        <v>5227</v>
      </c>
      <c r="Q104" s="77" t="s">
        <v>5228</v>
      </c>
      <c r="R104" s="163" t="s">
        <v>60</v>
      </c>
      <c r="X104" s="192" t="n">
        <v>6</v>
      </c>
      <c r="Y104" s="191" t="n">
        <v>0.07</v>
      </c>
      <c r="AB104" s="204"/>
      <c r="AC104" s="56"/>
    </row>
    <row r="105" customFormat="false" ht="16.4" hidden="false" customHeight="false" outlineLevel="0" collapsed="false">
      <c r="A105" s="163" t="n">
        <v>1704500</v>
      </c>
      <c r="B105" s="163" t="n">
        <v>0.4552</v>
      </c>
      <c r="C105" s="163" t="s">
        <v>5824</v>
      </c>
      <c r="D105" s="163" t="s">
        <v>5649</v>
      </c>
      <c r="E105" s="183" t="s">
        <v>5649</v>
      </c>
      <c r="G105" s="200" t="n">
        <v>105400</v>
      </c>
      <c r="H105" s="163" t="n">
        <v>0.6529</v>
      </c>
      <c r="I105" s="168" t="s">
        <v>5641</v>
      </c>
      <c r="K105" s="169" t="n">
        <v>84253190</v>
      </c>
      <c r="L105" s="163" t="s">
        <v>61</v>
      </c>
      <c r="P105" s="71" t="s">
        <v>5229</v>
      </c>
      <c r="Q105" s="71" t="s">
        <v>5230</v>
      </c>
      <c r="R105" s="163" t="s">
        <v>60</v>
      </c>
      <c r="X105" s="192" t="n">
        <v>7</v>
      </c>
      <c r="Y105" s="191" t="n">
        <v>0.07</v>
      </c>
      <c r="AB105" s="204"/>
      <c r="AC105" s="56"/>
    </row>
    <row r="106" customFormat="false" ht="16.4" hidden="false" customHeight="false" outlineLevel="0" collapsed="false">
      <c r="A106" s="163" t="n">
        <v>1709700</v>
      </c>
      <c r="B106" s="163" t="n">
        <v>0.4552</v>
      </c>
      <c r="C106" s="163" t="s">
        <v>5825</v>
      </c>
      <c r="D106" s="163" t="s">
        <v>5649</v>
      </c>
      <c r="E106" s="183" t="s">
        <v>5649</v>
      </c>
      <c r="G106" s="200" t="n">
        <v>105500</v>
      </c>
      <c r="H106" s="163" t="n">
        <v>0.6529</v>
      </c>
      <c r="I106" s="168" t="s">
        <v>5641</v>
      </c>
      <c r="K106" s="169" t="s">
        <v>2491</v>
      </c>
      <c r="L106" s="163" t="s">
        <v>61</v>
      </c>
      <c r="P106" s="71" t="s">
        <v>5231</v>
      </c>
      <c r="Q106" s="71" t="s">
        <v>5232</v>
      </c>
      <c r="R106" s="163" t="s">
        <v>60</v>
      </c>
      <c r="X106" s="192" t="n">
        <v>9</v>
      </c>
      <c r="Y106" s="191" t="n">
        <v>0.07</v>
      </c>
      <c r="AB106" s="204"/>
      <c r="AC106" s="56"/>
    </row>
    <row r="107" customFormat="false" ht="16.4" hidden="false" customHeight="false" outlineLevel="0" collapsed="false">
      <c r="A107" s="163" t="n">
        <v>2000100</v>
      </c>
      <c r="B107" s="163" t="n">
        <v>0.5964</v>
      </c>
      <c r="C107" s="163" t="s">
        <v>5826</v>
      </c>
      <c r="D107" s="163" t="s">
        <v>5649</v>
      </c>
      <c r="E107" s="183" t="s">
        <v>5649</v>
      </c>
      <c r="G107" s="200" t="n">
        <v>110000</v>
      </c>
      <c r="H107" s="163" t="n">
        <v>0.6529</v>
      </c>
      <c r="I107" s="168" t="s">
        <v>5641</v>
      </c>
      <c r="K107" s="169" t="s">
        <v>2507</v>
      </c>
      <c r="L107" s="163" t="s">
        <v>61</v>
      </c>
      <c r="P107" s="71" t="s">
        <v>5233</v>
      </c>
      <c r="Q107" s="71" t="s">
        <v>5234</v>
      </c>
      <c r="R107" s="163" t="s">
        <v>60</v>
      </c>
      <c r="X107" s="192" t="n">
        <v>10</v>
      </c>
      <c r="Y107" s="191" t="n">
        <v>0.07</v>
      </c>
      <c r="AB107" s="204"/>
      <c r="AC107" s="56"/>
    </row>
    <row r="108" customFormat="false" ht="16.4" hidden="false" customHeight="false" outlineLevel="0" collapsed="false">
      <c r="A108" s="163" t="n">
        <v>2000101</v>
      </c>
      <c r="B108" s="163" t="n">
        <v>0.5964</v>
      </c>
      <c r="C108" s="163" t="s">
        <v>5827</v>
      </c>
      <c r="D108" s="163" t="s">
        <v>5649</v>
      </c>
      <c r="E108" s="183" t="s">
        <v>5649</v>
      </c>
      <c r="G108" s="200" t="n">
        <v>105500</v>
      </c>
      <c r="H108" s="163" t="n">
        <v>0.6529</v>
      </c>
      <c r="I108" s="168" t="s">
        <v>5641</v>
      </c>
      <c r="K108" s="169" t="s">
        <v>2522</v>
      </c>
      <c r="L108" s="163" t="s">
        <v>61</v>
      </c>
      <c r="P108" s="71" t="s">
        <v>5235</v>
      </c>
      <c r="Q108" s="71" t="s">
        <v>5069</v>
      </c>
      <c r="R108" s="163" t="s">
        <v>60</v>
      </c>
      <c r="X108" s="192" t="n">
        <v>0</v>
      </c>
      <c r="Y108" s="191" t="n">
        <v>0.07</v>
      </c>
      <c r="AB108" s="204"/>
      <c r="AC108" s="56"/>
    </row>
    <row r="109" customFormat="false" ht="16.4" hidden="false" customHeight="false" outlineLevel="0" collapsed="false">
      <c r="A109" s="163" t="n">
        <v>1708700</v>
      </c>
      <c r="B109" s="163" t="n">
        <v>0.4552</v>
      </c>
      <c r="C109" s="163" t="s">
        <v>5828</v>
      </c>
      <c r="D109" s="163" t="s">
        <v>5649</v>
      </c>
      <c r="E109" s="183" t="s">
        <v>5649</v>
      </c>
      <c r="G109" s="200" t="n">
        <v>105500</v>
      </c>
      <c r="H109" s="163" t="n">
        <v>0.6529</v>
      </c>
      <c r="I109" s="168" t="s">
        <v>5641</v>
      </c>
      <c r="K109" s="169" t="s">
        <v>2524</v>
      </c>
      <c r="L109" s="163" t="s">
        <v>61</v>
      </c>
      <c r="P109" s="71" t="s">
        <v>5236</v>
      </c>
      <c r="Q109" s="71" t="s">
        <v>5237</v>
      </c>
      <c r="R109" s="163" t="s">
        <v>60</v>
      </c>
      <c r="AB109" s="204"/>
      <c r="AC109" s="56"/>
    </row>
    <row r="110" customFormat="false" ht="16.4" hidden="false" customHeight="false" outlineLevel="0" collapsed="false">
      <c r="A110" s="163" t="n">
        <v>1708701</v>
      </c>
      <c r="B110" s="163" t="n">
        <v>0.4552</v>
      </c>
      <c r="C110" s="163" t="s">
        <v>5829</v>
      </c>
      <c r="D110" s="163" t="s">
        <v>5649</v>
      </c>
      <c r="E110" s="183" t="s">
        <v>5649</v>
      </c>
      <c r="G110" s="200" t="n">
        <v>105600</v>
      </c>
      <c r="H110" s="163" t="n">
        <v>0.6529</v>
      </c>
      <c r="I110" s="168" t="s">
        <v>5641</v>
      </c>
      <c r="K110" s="169" t="s">
        <v>2527</v>
      </c>
      <c r="L110" s="163" t="s">
        <v>61</v>
      </c>
      <c r="P110" s="71" t="s">
        <v>5238</v>
      </c>
      <c r="Q110" s="71" t="s">
        <v>5239</v>
      </c>
      <c r="R110" s="163" t="s">
        <v>60</v>
      </c>
      <c r="Y110" s="208" t="s">
        <v>5830</v>
      </c>
      <c r="Z110" s="209" t="s">
        <v>5831</v>
      </c>
      <c r="AB110" s="204"/>
      <c r="AC110" s="56"/>
    </row>
    <row r="111" customFormat="false" ht="16.4" hidden="false" customHeight="false" outlineLevel="0" collapsed="false">
      <c r="A111" s="163" t="n">
        <v>1708300</v>
      </c>
      <c r="B111" s="163" t="n">
        <v>0.4552</v>
      </c>
      <c r="C111" s="163" t="s">
        <v>5832</v>
      </c>
      <c r="D111" s="163" t="s">
        <v>5649</v>
      </c>
      <c r="E111" s="183" t="s">
        <v>5649</v>
      </c>
      <c r="G111" s="200" t="n">
        <v>105700</v>
      </c>
      <c r="H111" s="163" t="n">
        <v>0.6529</v>
      </c>
      <c r="I111" s="168" t="s">
        <v>5641</v>
      </c>
      <c r="K111" s="169" t="s">
        <v>2530</v>
      </c>
      <c r="L111" s="163" t="s">
        <v>61</v>
      </c>
      <c r="P111" s="71" t="s">
        <v>5240</v>
      </c>
      <c r="Q111" s="71" t="s">
        <v>1809</v>
      </c>
      <c r="R111" s="163" t="s">
        <v>60</v>
      </c>
      <c r="X111" s="172" t="s">
        <v>61</v>
      </c>
      <c r="Y111" s="173" t="n">
        <v>0.7333</v>
      </c>
      <c r="Z111" s="173" t="n">
        <v>0.5177</v>
      </c>
      <c r="AB111" s="204"/>
      <c r="AC111" s="56"/>
    </row>
    <row r="112" customFormat="false" ht="16.4" hidden="false" customHeight="false" outlineLevel="0" collapsed="false">
      <c r="A112" s="163" t="n">
        <v>1708600</v>
      </c>
      <c r="B112" s="163" t="n">
        <v>0.4552</v>
      </c>
      <c r="C112" s="163" t="s">
        <v>5833</v>
      </c>
      <c r="D112" s="163" t="s">
        <v>5649</v>
      </c>
      <c r="E112" s="183" t="s">
        <v>5649</v>
      </c>
      <c r="G112" s="200" t="n">
        <v>105800</v>
      </c>
      <c r="H112" s="163" t="n">
        <v>0.6529</v>
      </c>
      <c r="I112" s="168" t="s">
        <v>5641</v>
      </c>
      <c r="K112" s="169" t="s">
        <v>2206</v>
      </c>
      <c r="L112" s="163" t="s">
        <v>61</v>
      </c>
      <c r="P112" s="71" t="s">
        <v>5241</v>
      </c>
      <c r="Q112" s="71" t="s">
        <v>1809</v>
      </c>
      <c r="R112" s="163" t="s">
        <v>60</v>
      </c>
      <c r="X112" s="172" t="s">
        <v>62</v>
      </c>
      <c r="Y112" s="173" t="n">
        <v>0.5833</v>
      </c>
      <c r="Z112" s="173" t="n">
        <v>0.3295</v>
      </c>
      <c r="AB112" s="204"/>
      <c r="AC112" s="56"/>
    </row>
    <row r="113" customFormat="false" ht="16.4" hidden="false" customHeight="false" outlineLevel="0" collapsed="false">
      <c r="A113" s="163" t="n">
        <v>1708600</v>
      </c>
      <c r="B113" s="163" t="n">
        <v>0.4552</v>
      </c>
      <c r="C113" s="163" t="s">
        <v>5834</v>
      </c>
      <c r="D113" s="163" t="s">
        <v>5649</v>
      </c>
      <c r="E113" s="183" t="s">
        <v>5649</v>
      </c>
      <c r="G113" s="200" t="n">
        <v>105900</v>
      </c>
      <c r="H113" s="163" t="n">
        <v>0.6529</v>
      </c>
      <c r="I113" s="168" t="s">
        <v>5641</v>
      </c>
      <c r="K113" s="169" t="s">
        <v>2537</v>
      </c>
      <c r="L113" s="163" t="s">
        <v>61</v>
      </c>
      <c r="P113" s="71" t="s">
        <v>5242</v>
      </c>
      <c r="Q113" s="71" t="s">
        <v>5149</v>
      </c>
      <c r="R113" s="163" t="s">
        <v>60</v>
      </c>
      <c r="AB113" s="204"/>
      <c r="AC113" s="56"/>
    </row>
    <row r="114" customFormat="false" ht="16.4" hidden="false" customHeight="false" outlineLevel="0" collapsed="false">
      <c r="A114" s="163" t="n">
        <v>1706500</v>
      </c>
      <c r="B114" s="163" t="n">
        <v>0.4552</v>
      </c>
      <c r="C114" s="163" t="s">
        <v>5835</v>
      </c>
      <c r="D114" s="163" t="s">
        <v>5649</v>
      </c>
      <c r="E114" s="183" t="s">
        <v>5649</v>
      </c>
      <c r="G114" s="200" t="n">
        <v>106201</v>
      </c>
      <c r="H114" s="163" t="n">
        <v>0.6529</v>
      </c>
      <c r="I114" s="168" t="s">
        <v>5641</v>
      </c>
      <c r="K114" s="169" t="s">
        <v>2540</v>
      </c>
      <c r="L114" s="163" t="s">
        <v>61</v>
      </c>
      <c r="P114" s="71" t="s">
        <v>5243</v>
      </c>
      <c r="Q114" s="71" t="s">
        <v>5244</v>
      </c>
      <c r="R114" s="163" t="s">
        <v>60</v>
      </c>
      <c r="AB114" s="204"/>
      <c r="AC114" s="56"/>
    </row>
    <row r="115" customFormat="false" ht="16.4" hidden="false" customHeight="false" outlineLevel="0" collapsed="false">
      <c r="A115" s="163" t="n">
        <v>1706600</v>
      </c>
      <c r="B115" s="163" t="n">
        <v>0.4552</v>
      </c>
      <c r="C115" s="163" t="s">
        <v>5836</v>
      </c>
      <c r="D115" s="163" t="s">
        <v>5649</v>
      </c>
      <c r="E115" s="183" t="s">
        <v>5649</v>
      </c>
      <c r="G115" s="200" t="n">
        <v>106000</v>
      </c>
      <c r="H115" s="163" t="n">
        <v>0.6529</v>
      </c>
      <c r="I115" s="168" t="s">
        <v>5641</v>
      </c>
      <c r="K115" s="169" t="s">
        <v>2544</v>
      </c>
      <c r="L115" s="163" t="s">
        <v>61</v>
      </c>
      <c r="P115" s="71" t="s">
        <v>5246</v>
      </c>
      <c r="Q115" s="71" t="s">
        <v>1809</v>
      </c>
      <c r="R115" s="163" t="s">
        <v>60</v>
      </c>
      <c r="AB115" s="204"/>
      <c r="AC115" s="56"/>
    </row>
    <row r="116" customFormat="false" ht="16.4" hidden="false" customHeight="false" outlineLevel="0" collapsed="false">
      <c r="A116" s="163" t="n">
        <v>1706700</v>
      </c>
      <c r="B116" s="163" t="n">
        <v>0.4552</v>
      </c>
      <c r="C116" s="163" t="s">
        <v>5837</v>
      </c>
      <c r="D116" s="163" t="s">
        <v>5649</v>
      </c>
      <c r="E116" s="183" t="n">
        <v>0.4552</v>
      </c>
      <c r="G116" s="200" t="n">
        <v>106000</v>
      </c>
      <c r="H116" s="163" t="n">
        <v>0.6529</v>
      </c>
      <c r="I116" s="168" t="s">
        <v>5641</v>
      </c>
      <c r="K116" s="169" t="s">
        <v>2548</v>
      </c>
      <c r="L116" s="163" t="s">
        <v>61</v>
      </c>
      <c r="P116" s="71" t="s">
        <v>5247</v>
      </c>
      <c r="Q116" s="71" t="s">
        <v>5149</v>
      </c>
      <c r="R116" s="163" t="s">
        <v>60</v>
      </c>
      <c r="AB116" s="204"/>
      <c r="AC116" s="56"/>
    </row>
    <row r="117" customFormat="false" ht="16.4" hidden="false" customHeight="false" outlineLevel="0" collapsed="false">
      <c r="A117" s="163" t="n">
        <v>1706701</v>
      </c>
      <c r="B117" s="163" t="n">
        <v>0.4552</v>
      </c>
      <c r="C117" s="163" t="s">
        <v>5838</v>
      </c>
      <c r="D117" s="163" t="s">
        <v>5649</v>
      </c>
      <c r="E117" s="183" t="n">
        <v>0.4552</v>
      </c>
      <c r="G117" s="200" t="n">
        <v>106100</v>
      </c>
      <c r="H117" s="163" t="n">
        <v>0.6529</v>
      </c>
      <c r="I117" s="168" t="s">
        <v>5641</v>
      </c>
      <c r="K117" s="169" t="s">
        <v>2552</v>
      </c>
      <c r="L117" s="163" t="s">
        <v>61</v>
      </c>
      <c r="P117" s="71" t="s">
        <v>5248</v>
      </c>
      <c r="Q117" s="71" t="s">
        <v>5232</v>
      </c>
      <c r="R117" s="163" t="s">
        <v>60</v>
      </c>
      <c r="AB117" s="204"/>
      <c r="AC117" s="56"/>
    </row>
    <row r="118" customFormat="false" ht="16.4" hidden="false" customHeight="false" outlineLevel="0" collapsed="false">
      <c r="A118" s="163" t="n">
        <v>1706702</v>
      </c>
      <c r="B118" s="163" t="n">
        <v>0.4552</v>
      </c>
      <c r="C118" s="163" t="s">
        <v>5839</v>
      </c>
      <c r="D118" s="163" t="s">
        <v>5649</v>
      </c>
      <c r="E118" s="183" t="n">
        <v>0.4552</v>
      </c>
      <c r="G118" s="200" t="n">
        <v>106200</v>
      </c>
      <c r="H118" s="163" t="n">
        <v>0.6529</v>
      </c>
      <c r="I118" s="168" t="s">
        <v>5641</v>
      </c>
      <c r="K118" s="169" t="s">
        <v>2556</v>
      </c>
      <c r="L118" s="163" t="s">
        <v>61</v>
      </c>
      <c r="P118" s="71" t="s">
        <v>5249</v>
      </c>
      <c r="Q118" s="71" t="s">
        <v>5239</v>
      </c>
      <c r="R118" s="163" t="s">
        <v>60</v>
      </c>
      <c r="AB118" s="204"/>
      <c r="AC118" s="56"/>
    </row>
    <row r="119" customFormat="false" ht="16.4" hidden="false" customHeight="false" outlineLevel="0" collapsed="false">
      <c r="A119" s="163" t="n">
        <v>1706800</v>
      </c>
      <c r="B119" s="163" t="n">
        <v>0.4552</v>
      </c>
      <c r="C119" s="163" t="s">
        <v>5840</v>
      </c>
      <c r="D119" s="163" t="s">
        <v>5649</v>
      </c>
      <c r="E119" s="183" t="n">
        <v>0.4552</v>
      </c>
      <c r="G119" s="200" t="n">
        <v>106300</v>
      </c>
      <c r="H119" s="163" t="n">
        <v>0.6529</v>
      </c>
      <c r="I119" s="168" t="s">
        <v>5641</v>
      </c>
      <c r="K119" s="169" t="s">
        <v>2560</v>
      </c>
      <c r="L119" s="163" t="s">
        <v>61</v>
      </c>
      <c r="P119" s="71" t="s">
        <v>5250</v>
      </c>
      <c r="Q119" s="71" t="s">
        <v>1809</v>
      </c>
      <c r="R119" s="163" t="s">
        <v>60</v>
      </c>
      <c r="AB119" s="204"/>
      <c r="AC119" s="56"/>
    </row>
    <row r="120" customFormat="false" ht="16.4" hidden="false" customHeight="false" outlineLevel="0" collapsed="false">
      <c r="A120" s="163" t="n">
        <v>1707500</v>
      </c>
      <c r="B120" s="163" t="n">
        <v>0.4552</v>
      </c>
      <c r="C120" s="163" t="s">
        <v>5841</v>
      </c>
      <c r="D120" s="163" t="s">
        <v>5649</v>
      </c>
      <c r="E120" s="183" t="s">
        <v>5649</v>
      </c>
      <c r="G120" s="200" t="n">
        <v>111900</v>
      </c>
      <c r="H120" s="163" t="n">
        <v>0.6529</v>
      </c>
      <c r="I120" s="168" t="s">
        <v>5641</v>
      </c>
      <c r="K120" s="169" t="s">
        <v>2564</v>
      </c>
      <c r="L120" s="163" t="s">
        <v>61</v>
      </c>
      <c r="P120" s="71" t="s">
        <v>5251</v>
      </c>
      <c r="Q120" s="71" t="s">
        <v>5252</v>
      </c>
      <c r="R120" s="163" t="s">
        <v>60</v>
      </c>
      <c r="AB120" s="204"/>
      <c r="AC120" s="56"/>
    </row>
    <row r="121" customFormat="false" ht="210.4" hidden="false" customHeight="false" outlineLevel="0" collapsed="false">
      <c r="A121" s="163" t="n">
        <v>1706900</v>
      </c>
      <c r="B121" s="163" t="n">
        <v>0.4552</v>
      </c>
      <c r="C121" s="163" t="s">
        <v>5842</v>
      </c>
      <c r="D121" s="163" t="s">
        <v>5649</v>
      </c>
      <c r="E121" s="183" t="s">
        <v>5649</v>
      </c>
      <c r="G121" s="200" t="n">
        <v>106400</v>
      </c>
      <c r="H121" s="163" t="n">
        <v>0.6529</v>
      </c>
      <c r="I121" s="168" t="s">
        <v>5641</v>
      </c>
      <c r="K121" s="169" t="s">
        <v>2568</v>
      </c>
      <c r="L121" s="163" t="s">
        <v>61</v>
      </c>
      <c r="P121" s="71" t="s">
        <v>5253</v>
      </c>
      <c r="Q121" s="77" t="s">
        <v>5254</v>
      </c>
      <c r="R121" s="163" t="s">
        <v>60</v>
      </c>
      <c r="AB121" s="204"/>
      <c r="AC121" s="56"/>
    </row>
    <row r="122" customFormat="false" ht="16.4" hidden="false" customHeight="false" outlineLevel="0" collapsed="false">
      <c r="A122" s="163" t="n">
        <v>1706901</v>
      </c>
      <c r="B122" s="163" t="n">
        <v>0.4552</v>
      </c>
      <c r="C122" s="163" t="s">
        <v>5843</v>
      </c>
      <c r="D122" s="163" t="s">
        <v>5649</v>
      </c>
      <c r="E122" s="183" t="s">
        <v>5649</v>
      </c>
      <c r="G122" s="200" t="n">
        <v>106500</v>
      </c>
      <c r="H122" s="163" t="n">
        <v>0.6529</v>
      </c>
      <c r="I122" s="168" t="s">
        <v>5641</v>
      </c>
      <c r="K122" s="169" t="s">
        <v>2572</v>
      </c>
      <c r="L122" s="163" t="s">
        <v>61</v>
      </c>
      <c r="P122" s="71" t="s">
        <v>1401</v>
      </c>
      <c r="Q122" s="71" t="s">
        <v>5255</v>
      </c>
      <c r="R122" s="163" t="s">
        <v>60</v>
      </c>
      <c r="AB122" s="204"/>
      <c r="AC122" s="56"/>
    </row>
    <row r="123" customFormat="false" ht="16.4" hidden="false" customHeight="false" outlineLevel="0" collapsed="false">
      <c r="A123" s="163" t="n">
        <v>1707300</v>
      </c>
      <c r="B123" s="163" t="n">
        <v>0.4552</v>
      </c>
      <c r="C123" s="163" t="s">
        <v>5844</v>
      </c>
      <c r="D123" s="163" t="s">
        <v>5649</v>
      </c>
      <c r="E123" s="183" t="s">
        <v>5649</v>
      </c>
      <c r="G123" s="200" t="n">
        <v>106600</v>
      </c>
      <c r="H123" s="163" t="n">
        <v>0.6529</v>
      </c>
      <c r="I123" s="168" t="s">
        <v>5641</v>
      </c>
      <c r="K123" s="169" t="s">
        <v>2579</v>
      </c>
      <c r="L123" s="163" t="s">
        <v>61</v>
      </c>
      <c r="P123" s="71" t="s">
        <v>5256</v>
      </c>
      <c r="Q123" s="71" t="s">
        <v>5257</v>
      </c>
      <c r="R123" s="163" t="s">
        <v>60</v>
      </c>
      <c r="AB123" s="204"/>
      <c r="AC123" s="56"/>
    </row>
    <row r="124" customFormat="false" ht="16.4" hidden="false" customHeight="false" outlineLevel="0" collapsed="false">
      <c r="A124" s="163" t="n">
        <v>1707500</v>
      </c>
      <c r="B124" s="163" t="n">
        <v>0.4552</v>
      </c>
      <c r="C124" s="163" t="s">
        <v>5845</v>
      </c>
      <c r="D124" s="163" t="s">
        <v>5649</v>
      </c>
      <c r="E124" s="183" t="s">
        <v>5649</v>
      </c>
      <c r="G124" s="200" t="n">
        <v>106700</v>
      </c>
      <c r="H124" s="163" t="n">
        <v>0.6529</v>
      </c>
      <c r="I124" s="168" t="s">
        <v>5641</v>
      </c>
      <c r="K124" s="169" t="s">
        <v>2583</v>
      </c>
      <c r="L124" s="163" t="s">
        <v>61</v>
      </c>
      <c r="P124" s="71" t="s">
        <v>5258</v>
      </c>
      <c r="Q124" s="71" t="s">
        <v>5259</v>
      </c>
      <c r="R124" s="163" t="s">
        <v>60</v>
      </c>
      <c r="AB124" s="204"/>
      <c r="AC124" s="56"/>
    </row>
    <row r="125" customFormat="false" ht="16.4" hidden="false" customHeight="false" outlineLevel="0" collapsed="false">
      <c r="A125" s="163" t="n">
        <v>1707500</v>
      </c>
      <c r="B125" s="163" t="n">
        <v>0.4552</v>
      </c>
      <c r="C125" s="163" t="s">
        <v>5846</v>
      </c>
      <c r="D125" s="163" t="s">
        <v>5649</v>
      </c>
      <c r="E125" s="183" t="s">
        <v>5649</v>
      </c>
      <c r="G125" s="200" t="n">
        <v>106800</v>
      </c>
      <c r="H125" s="163" t="n">
        <v>0.6529</v>
      </c>
      <c r="I125" s="168" t="s">
        <v>5641</v>
      </c>
      <c r="K125" s="169" t="s">
        <v>2586</v>
      </c>
      <c r="L125" s="163" t="s">
        <v>61</v>
      </c>
      <c r="P125" s="71" t="s">
        <v>5260</v>
      </c>
      <c r="Q125" s="71" t="s">
        <v>5261</v>
      </c>
      <c r="R125" s="163" t="s">
        <v>60</v>
      </c>
      <c r="AB125" s="204"/>
      <c r="AC125" s="56"/>
    </row>
    <row r="126" customFormat="false" ht="16.4" hidden="false" customHeight="false" outlineLevel="0" collapsed="false">
      <c r="A126" s="163" t="n">
        <v>1707000</v>
      </c>
      <c r="B126" s="163" t="n">
        <v>0.4552</v>
      </c>
      <c r="C126" s="163" t="s">
        <v>5847</v>
      </c>
      <c r="D126" s="163" t="s">
        <v>5649</v>
      </c>
      <c r="E126" s="183" t="s">
        <v>5649</v>
      </c>
      <c r="G126" s="200" t="n">
        <v>106500</v>
      </c>
      <c r="H126" s="163" t="n">
        <v>0.6529</v>
      </c>
      <c r="I126" s="168" t="s">
        <v>5641</v>
      </c>
      <c r="K126" s="169" t="s">
        <v>2592</v>
      </c>
      <c r="L126" s="163" t="s">
        <v>61</v>
      </c>
      <c r="P126" s="71" t="s">
        <v>5262</v>
      </c>
      <c r="Q126" s="71" t="s">
        <v>5263</v>
      </c>
      <c r="R126" s="163" t="s">
        <v>60</v>
      </c>
      <c r="AB126" s="204"/>
      <c r="AC126" s="56"/>
    </row>
    <row r="127" customFormat="false" ht="16.4" hidden="false" customHeight="false" outlineLevel="0" collapsed="false">
      <c r="A127" s="163" t="n">
        <v>1707500</v>
      </c>
      <c r="B127" s="163" t="n">
        <v>0.4552</v>
      </c>
      <c r="C127" s="163" t="s">
        <v>5848</v>
      </c>
      <c r="D127" s="163" t="s">
        <v>5649</v>
      </c>
      <c r="E127" s="183" t="s">
        <v>5649</v>
      </c>
      <c r="G127" s="200" t="n">
        <v>106900</v>
      </c>
      <c r="H127" s="163" t="n">
        <v>0.6529</v>
      </c>
      <c r="I127" s="168" t="s">
        <v>5641</v>
      </c>
      <c r="K127" s="169" t="s">
        <v>2597</v>
      </c>
      <c r="L127" s="163" t="s">
        <v>61</v>
      </c>
      <c r="P127" s="71" t="s">
        <v>5264</v>
      </c>
      <c r="Q127" s="71" t="s">
        <v>5265</v>
      </c>
      <c r="R127" s="163" t="s">
        <v>60</v>
      </c>
      <c r="AB127" s="204"/>
      <c r="AC127" s="56"/>
    </row>
    <row r="128" customFormat="false" ht="16.4" hidden="false" customHeight="false" outlineLevel="0" collapsed="false">
      <c r="A128" s="163" t="n">
        <v>1707100</v>
      </c>
      <c r="B128" s="163" t="n">
        <v>0.4552</v>
      </c>
      <c r="C128" s="163" t="s">
        <v>5849</v>
      </c>
      <c r="D128" s="163" t="s">
        <v>5649</v>
      </c>
      <c r="E128" s="183" t="s">
        <v>5649</v>
      </c>
      <c r="G128" s="200" t="n">
        <v>107000</v>
      </c>
      <c r="H128" s="163" t="n">
        <v>0.6529</v>
      </c>
      <c r="I128" s="168" t="s">
        <v>5641</v>
      </c>
      <c r="K128" s="169" t="s">
        <v>2602</v>
      </c>
      <c r="L128" s="163" t="s">
        <v>61</v>
      </c>
      <c r="P128" s="71" t="s">
        <v>5266</v>
      </c>
      <c r="Q128" s="71" t="s">
        <v>1809</v>
      </c>
      <c r="R128" s="163" t="s">
        <v>60</v>
      </c>
      <c r="AB128" s="204"/>
      <c r="AC128" s="56"/>
    </row>
    <row r="129" customFormat="false" ht="16.4" hidden="false" customHeight="false" outlineLevel="0" collapsed="false">
      <c r="A129" s="163" t="n">
        <v>1707200</v>
      </c>
      <c r="B129" s="163" t="n">
        <v>0.4552</v>
      </c>
      <c r="C129" s="163" t="s">
        <v>5850</v>
      </c>
      <c r="D129" s="163" t="s">
        <v>5649</v>
      </c>
      <c r="E129" s="183" t="s">
        <v>5649</v>
      </c>
      <c r="G129" s="200" t="n">
        <v>107100</v>
      </c>
      <c r="H129" s="163" t="n">
        <v>0.6529</v>
      </c>
      <c r="I129" s="168" t="s">
        <v>5641</v>
      </c>
      <c r="K129" s="169" t="s">
        <v>2608</v>
      </c>
      <c r="L129" s="163" t="s">
        <v>61</v>
      </c>
      <c r="P129" s="71" t="s">
        <v>5267</v>
      </c>
      <c r="Q129" s="71" t="s">
        <v>5268</v>
      </c>
      <c r="R129" s="163" t="s">
        <v>60</v>
      </c>
      <c r="AB129" s="204"/>
      <c r="AC129" s="56"/>
    </row>
    <row r="130" customFormat="false" ht="16.4" hidden="false" customHeight="false" outlineLevel="0" collapsed="false">
      <c r="A130" s="163" t="n">
        <v>1707500</v>
      </c>
      <c r="B130" s="163" t="n">
        <v>0.4552</v>
      </c>
      <c r="C130" s="163" t="s">
        <v>5851</v>
      </c>
      <c r="D130" s="163" t="s">
        <v>5649</v>
      </c>
      <c r="E130" s="183" t="s">
        <v>5649</v>
      </c>
      <c r="G130" s="200" t="n">
        <v>107200</v>
      </c>
      <c r="H130" s="163" t="n">
        <v>0.6529</v>
      </c>
      <c r="I130" s="168" t="s">
        <v>5641</v>
      </c>
      <c r="K130" s="169" t="s">
        <v>2611</v>
      </c>
      <c r="L130" s="163" t="s">
        <v>61</v>
      </c>
      <c r="P130" s="71" t="s">
        <v>5269</v>
      </c>
      <c r="Q130" s="71" t="s">
        <v>1809</v>
      </c>
      <c r="R130" s="163" t="s">
        <v>60</v>
      </c>
      <c r="AB130" s="204"/>
      <c r="AC130" s="56"/>
    </row>
    <row r="131" customFormat="false" ht="16.4" hidden="false" customHeight="false" outlineLevel="0" collapsed="false">
      <c r="A131" s="163" t="n">
        <v>1702800</v>
      </c>
      <c r="B131" s="163" t="n">
        <v>0.4552</v>
      </c>
      <c r="C131" s="163" t="s">
        <v>5852</v>
      </c>
      <c r="D131" s="163" t="s">
        <v>5649</v>
      </c>
      <c r="E131" s="183" t="s">
        <v>5649</v>
      </c>
      <c r="G131" s="200" t="n">
        <v>107300</v>
      </c>
      <c r="H131" s="163" t="n">
        <v>0.6529</v>
      </c>
      <c r="I131" s="168" t="s">
        <v>5641</v>
      </c>
      <c r="K131" s="169" t="s">
        <v>2615</v>
      </c>
      <c r="L131" s="163" t="s">
        <v>61</v>
      </c>
      <c r="P131" s="71" t="s">
        <v>5270</v>
      </c>
      <c r="Q131" s="71" t="s">
        <v>1809</v>
      </c>
      <c r="R131" s="163" t="s">
        <v>60</v>
      </c>
      <c r="AB131" s="204"/>
      <c r="AC131" s="56"/>
    </row>
    <row r="132" customFormat="false" ht="16.4" hidden="false" customHeight="false" outlineLevel="0" collapsed="false">
      <c r="A132" s="163" t="n">
        <v>1702801</v>
      </c>
      <c r="B132" s="163" t="n">
        <v>0.4552</v>
      </c>
      <c r="C132" s="163" t="s">
        <v>5853</v>
      </c>
      <c r="D132" s="163" t="s">
        <v>5649</v>
      </c>
      <c r="E132" s="183" t="s">
        <v>5649</v>
      </c>
      <c r="G132" s="200" t="n">
        <v>107400</v>
      </c>
      <c r="H132" s="163" t="n">
        <v>0.6529</v>
      </c>
      <c r="I132" s="168" t="s">
        <v>5641</v>
      </c>
      <c r="K132" s="169" t="s">
        <v>2619</v>
      </c>
      <c r="L132" s="163" t="s">
        <v>61</v>
      </c>
      <c r="P132" s="71" t="s">
        <v>5271</v>
      </c>
      <c r="Q132" s="71" t="s">
        <v>5272</v>
      </c>
      <c r="R132" s="163" t="s">
        <v>60</v>
      </c>
      <c r="AB132" s="204"/>
      <c r="AC132" s="56"/>
    </row>
    <row r="133" customFormat="false" ht="16.4" hidden="false" customHeight="false" outlineLevel="0" collapsed="false">
      <c r="A133" s="163" t="n">
        <v>1702600</v>
      </c>
      <c r="B133" s="163" t="n">
        <v>0.4552</v>
      </c>
      <c r="C133" s="163" t="s">
        <v>5854</v>
      </c>
      <c r="D133" s="163" t="s">
        <v>5649</v>
      </c>
      <c r="E133" s="183" t="s">
        <v>5649</v>
      </c>
      <c r="G133" s="200" t="n">
        <v>107500</v>
      </c>
      <c r="H133" s="163" t="n">
        <v>0.6529</v>
      </c>
      <c r="I133" s="168" t="s">
        <v>5641</v>
      </c>
      <c r="K133" s="169" t="s">
        <v>2623</v>
      </c>
      <c r="L133" s="163" t="s">
        <v>61</v>
      </c>
      <c r="P133" s="71" t="s">
        <v>5273</v>
      </c>
      <c r="Q133" s="71" t="s">
        <v>5274</v>
      </c>
      <c r="R133" s="163" t="s">
        <v>60</v>
      </c>
      <c r="AB133" s="204"/>
      <c r="AC133" s="56"/>
    </row>
    <row r="134" customFormat="false" ht="16.4" hidden="false" customHeight="false" outlineLevel="0" collapsed="false">
      <c r="A134" s="163" t="n">
        <v>1702700</v>
      </c>
      <c r="B134" s="163" t="n">
        <v>0.4552</v>
      </c>
      <c r="C134" s="163" t="s">
        <v>5855</v>
      </c>
      <c r="D134" s="163" t="s">
        <v>5649</v>
      </c>
      <c r="E134" s="183" t="s">
        <v>5649</v>
      </c>
      <c r="G134" s="200" t="n">
        <v>109000</v>
      </c>
      <c r="H134" s="163" t="n">
        <v>0.6529</v>
      </c>
      <c r="I134" s="168" t="s">
        <v>5641</v>
      </c>
      <c r="K134" s="169" t="s">
        <v>2627</v>
      </c>
      <c r="L134" s="163" t="s">
        <v>61</v>
      </c>
      <c r="P134" s="71" t="s">
        <v>5275</v>
      </c>
      <c r="Q134" s="71" t="s">
        <v>5276</v>
      </c>
      <c r="R134" s="163" t="s">
        <v>60</v>
      </c>
      <c r="AB134" s="204"/>
      <c r="AC134" s="56"/>
    </row>
    <row r="135" customFormat="false" ht="16.4" hidden="false" customHeight="false" outlineLevel="0" collapsed="false">
      <c r="A135" s="163" t="n">
        <v>1702701</v>
      </c>
      <c r="B135" s="163" t="n">
        <v>0.4552</v>
      </c>
      <c r="C135" s="163" t="s">
        <v>5856</v>
      </c>
      <c r="D135" s="163" t="s">
        <v>5649</v>
      </c>
      <c r="E135" s="183" t="s">
        <v>5649</v>
      </c>
      <c r="G135" s="200" t="n">
        <v>107600</v>
      </c>
      <c r="H135" s="163" t="n">
        <v>0.6529</v>
      </c>
      <c r="I135" s="168" t="s">
        <v>5641</v>
      </c>
      <c r="K135" s="169" t="s">
        <v>2631</v>
      </c>
      <c r="L135" s="163" t="s">
        <v>61</v>
      </c>
      <c r="P135" s="71" t="s">
        <v>5277</v>
      </c>
      <c r="Q135" s="71" t="s">
        <v>5268</v>
      </c>
      <c r="R135" s="163" t="s">
        <v>60</v>
      </c>
      <c r="AB135" s="204"/>
      <c r="AC135" s="56"/>
    </row>
    <row r="136" customFormat="false" ht="16.4" hidden="false" customHeight="false" outlineLevel="0" collapsed="false">
      <c r="A136" s="163" t="n">
        <v>1702702</v>
      </c>
      <c r="B136" s="163" t="n">
        <v>0.4552</v>
      </c>
      <c r="C136" s="163" t="s">
        <v>5857</v>
      </c>
      <c r="D136" s="163" t="s">
        <v>5649</v>
      </c>
      <c r="E136" s="183" t="s">
        <v>5649</v>
      </c>
      <c r="G136" s="200" t="n">
        <v>112700</v>
      </c>
      <c r="H136" s="163" t="n">
        <v>0.6529</v>
      </c>
      <c r="I136" s="168" t="s">
        <v>5641</v>
      </c>
      <c r="K136" s="169" t="s">
        <v>2635</v>
      </c>
      <c r="L136" s="163" t="s">
        <v>61</v>
      </c>
      <c r="P136" s="71" t="s">
        <v>5278</v>
      </c>
      <c r="Q136" s="71" t="s">
        <v>5069</v>
      </c>
      <c r="R136" s="163" t="s">
        <v>60</v>
      </c>
      <c r="AB136" s="204"/>
      <c r="AC136" s="56"/>
    </row>
    <row r="137" customFormat="false" ht="195.5" hidden="false" customHeight="false" outlineLevel="0" collapsed="false">
      <c r="A137" s="163" t="n">
        <v>1707400</v>
      </c>
      <c r="B137" s="163" t="n">
        <v>0.4552</v>
      </c>
      <c r="C137" s="163" t="s">
        <v>5858</v>
      </c>
      <c r="D137" s="163" t="s">
        <v>5649</v>
      </c>
      <c r="E137" s="183" t="s">
        <v>5649</v>
      </c>
      <c r="G137" s="200" t="n">
        <v>107700</v>
      </c>
      <c r="H137" s="163" t="n">
        <v>0.6529</v>
      </c>
      <c r="I137" s="168" t="s">
        <v>5641</v>
      </c>
      <c r="K137" s="169" t="s">
        <v>5859</v>
      </c>
      <c r="L137" s="163" t="s">
        <v>61</v>
      </c>
      <c r="P137" s="71" t="s">
        <v>5279</v>
      </c>
      <c r="Q137" s="77" t="s">
        <v>5280</v>
      </c>
      <c r="R137" s="163" t="s">
        <v>60</v>
      </c>
      <c r="AB137" s="204"/>
      <c r="AC137" s="56"/>
    </row>
    <row r="138" customFormat="false" ht="16.4" hidden="false" customHeight="false" outlineLevel="0" collapsed="false">
      <c r="A138" s="163" t="n">
        <v>1707500</v>
      </c>
      <c r="B138" s="163" t="n">
        <v>0.4552</v>
      </c>
      <c r="C138" s="163" t="s">
        <v>5860</v>
      </c>
      <c r="D138" s="163" t="s">
        <v>5649</v>
      </c>
      <c r="E138" s="183" t="s">
        <v>5649</v>
      </c>
      <c r="G138" s="200" t="n">
        <v>112000</v>
      </c>
      <c r="H138" s="163" t="n">
        <v>0.6529</v>
      </c>
      <c r="I138" s="168" t="s">
        <v>5641</v>
      </c>
      <c r="K138" s="169" t="s">
        <v>5861</v>
      </c>
      <c r="L138" s="163" t="s">
        <v>61</v>
      </c>
      <c r="P138" s="71" t="s">
        <v>5281</v>
      </c>
      <c r="Q138" s="71" t="s">
        <v>5282</v>
      </c>
      <c r="R138" s="163" t="s">
        <v>60</v>
      </c>
      <c r="AB138" s="204"/>
      <c r="AC138" s="56"/>
    </row>
    <row r="139" customFormat="false" ht="16.4" hidden="false" customHeight="false" outlineLevel="0" collapsed="false">
      <c r="A139" s="163" t="n">
        <v>1707600</v>
      </c>
      <c r="B139" s="163" t="n">
        <v>0.4552</v>
      </c>
      <c r="C139" s="163" t="s">
        <v>5862</v>
      </c>
      <c r="D139" s="163" t="s">
        <v>5649</v>
      </c>
      <c r="E139" s="183" t="s">
        <v>5649</v>
      </c>
      <c r="G139" s="200" t="n">
        <v>112100</v>
      </c>
      <c r="H139" s="163" t="n">
        <v>0.6529</v>
      </c>
      <c r="I139" s="168" t="s">
        <v>5641</v>
      </c>
      <c r="K139" s="169" t="s">
        <v>2645</v>
      </c>
      <c r="L139" s="163" t="s">
        <v>61</v>
      </c>
      <c r="P139" s="71" t="s">
        <v>5283</v>
      </c>
      <c r="Q139" s="71" t="s">
        <v>5069</v>
      </c>
      <c r="R139" s="163" t="s">
        <v>60</v>
      </c>
      <c r="AB139" s="204"/>
      <c r="AC139" s="56"/>
    </row>
    <row r="140" customFormat="false" ht="16.4" hidden="false" customHeight="false" outlineLevel="0" collapsed="false">
      <c r="A140" s="163" t="n">
        <v>1707700</v>
      </c>
      <c r="B140" s="163" t="n">
        <v>0.4552</v>
      </c>
      <c r="C140" s="163" t="s">
        <v>5863</v>
      </c>
      <c r="D140" s="163" t="s">
        <v>5649</v>
      </c>
      <c r="E140" s="183" t="s">
        <v>5649</v>
      </c>
      <c r="G140" s="200" t="n">
        <v>112200</v>
      </c>
      <c r="H140" s="163" t="n">
        <v>0.6529</v>
      </c>
      <c r="I140" s="168" t="s">
        <v>5641</v>
      </c>
      <c r="K140" s="169" t="s">
        <v>2649</v>
      </c>
      <c r="L140" s="163" t="s">
        <v>61</v>
      </c>
      <c r="P140" s="71" t="s">
        <v>5284</v>
      </c>
      <c r="Q140" s="71" t="s">
        <v>5285</v>
      </c>
      <c r="R140" s="163" t="s">
        <v>60</v>
      </c>
      <c r="AB140" s="204"/>
      <c r="AC140" s="56"/>
    </row>
    <row r="141" customFormat="false" ht="16.4" hidden="false" customHeight="false" outlineLevel="0" collapsed="false">
      <c r="A141" s="163" t="n">
        <v>1707701</v>
      </c>
      <c r="B141" s="163" t="n">
        <v>0.4552</v>
      </c>
      <c r="C141" s="163" t="s">
        <v>5864</v>
      </c>
      <c r="D141" s="163" t="s">
        <v>5649</v>
      </c>
      <c r="E141" s="183" t="s">
        <v>5649</v>
      </c>
      <c r="G141" s="200" t="n">
        <v>107800</v>
      </c>
      <c r="H141" s="163" t="n">
        <v>0.6529</v>
      </c>
      <c r="I141" s="168" t="s">
        <v>5641</v>
      </c>
      <c r="K141" s="169" t="s">
        <v>2654</v>
      </c>
      <c r="L141" s="163" t="s">
        <v>61</v>
      </c>
      <c r="P141" s="71" t="s">
        <v>5286</v>
      </c>
      <c r="Q141" s="71" t="s">
        <v>5287</v>
      </c>
      <c r="R141" s="163" t="s">
        <v>60</v>
      </c>
      <c r="AB141" s="204"/>
      <c r="AC141" s="56"/>
    </row>
    <row r="142" customFormat="false" ht="16.4" hidden="false" customHeight="false" outlineLevel="0" collapsed="false">
      <c r="A142" s="163" t="n">
        <v>1707800</v>
      </c>
      <c r="B142" s="163" t="n">
        <v>0.4552</v>
      </c>
      <c r="C142" s="163" t="s">
        <v>5865</v>
      </c>
      <c r="D142" s="163" t="s">
        <v>5649</v>
      </c>
      <c r="E142" s="183" t="s">
        <v>5649</v>
      </c>
      <c r="G142" s="200" t="n">
        <v>107900</v>
      </c>
      <c r="H142" s="163" t="n">
        <v>0.6529</v>
      </c>
      <c r="I142" s="168" t="s">
        <v>5641</v>
      </c>
      <c r="K142" s="169" t="s">
        <v>2658</v>
      </c>
      <c r="L142" s="163" t="s">
        <v>61</v>
      </c>
      <c r="P142" s="71" t="s">
        <v>5288</v>
      </c>
      <c r="Q142" s="71" t="s">
        <v>5289</v>
      </c>
      <c r="R142" s="163" t="s">
        <v>60</v>
      </c>
      <c r="AB142" s="204"/>
      <c r="AC142" s="56"/>
    </row>
    <row r="143" customFormat="false" ht="16.4" hidden="false" customHeight="false" outlineLevel="0" collapsed="false">
      <c r="A143" s="163" t="n">
        <v>1707900</v>
      </c>
      <c r="B143" s="163" t="n">
        <v>0.4552</v>
      </c>
      <c r="C143" s="163" t="s">
        <v>5866</v>
      </c>
      <c r="D143" s="163" t="s">
        <v>5649</v>
      </c>
      <c r="E143" s="183" t="s">
        <v>5649</v>
      </c>
      <c r="G143" s="200" t="n">
        <v>112300</v>
      </c>
      <c r="H143" s="163" t="n">
        <v>0.6529</v>
      </c>
      <c r="I143" s="168" t="s">
        <v>5641</v>
      </c>
      <c r="K143" s="169" t="s">
        <v>2662</v>
      </c>
      <c r="L143" s="163" t="s">
        <v>61</v>
      </c>
      <c r="P143" s="71" t="s">
        <v>5290</v>
      </c>
      <c r="Q143" s="71" t="s">
        <v>1809</v>
      </c>
      <c r="R143" s="163" t="s">
        <v>60</v>
      </c>
      <c r="AB143" s="204"/>
      <c r="AC143" s="56"/>
    </row>
    <row r="144" customFormat="false" ht="16.4" hidden="false" customHeight="false" outlineLevel="0" collapsed="false">
      <c r="A144" s="163" t="n">
        <v>1707901</v>
      </c>
      <c r="B144" s="163" t="n">
        <v>0.4552</v>
      </c>
      <c r="C144" s="163" t="s">
        <v>5867</v>
      </c>
      <c r="D144" s="163" t="s">
        <v>5649</v>
      </c>
      <c r="E144" s="183" t="s">
        <v>5649</v>
      </c>
      <c r="G144" s="200" t="n">
        <v>110200</v>
      </c>
      <c r="H144" s="163" t="n">
        <v>0.6529</v>
      </c>
      <c r="I144" s="168" t="s">
        <v>5641</v>
      </c>
      <c r="K144" s="169" t="s">
        <v>2666</v>
      </c>
      <c r="L144" s="163" t="s">
        <v>61</v>
      </c>
      <c r="P144" s="71" t="s">
        <v>5291</v>
      </c>
      <c r="Q144" s="71" t="s">
        <v>5292</v>
      </c>
      <c r="R144" s="163" t="s">
        <v>60</v>
      </c>
      <c r="AB144" s="204"/>
      <c r="AC144" s="56"/>
    </row>
    <row r="145" customFormat="false" ht="16.4" hidden="false" customHeight="false" outlineLevel="0" collapsed="false">
      <c r="A145" s="163" t="n">
        <v>1707902</v>
      </c>
      <c r="B145" s="163" t="n">
        <v>0.4552</v>
      </c>
      <c r="C145" s="163" t="s">
        <v>5868</v>
      </c>
      <c r="D145" s="163" t="s">
        <v>5649</v>
      </c>
      <c r="E145" s="183" t="s">
        <v>5649</v>
      </c>
      <c r="G145" s="200" t="n">
        <v>108000</v>
      </c>
      <c r="H145" s="163" t="n">
        <v>0.6529</v>
      </c>
      <c r="I145" s="168" t="s">
        <v>5641</v>
      </c>
      <c r="K145" s="169" t="s">
        <v>2670</v>
      </c>
      <c r="L145" s="163" t="s">
        <v>61</v>
      </c>
      <c r="P145" s="71" t="s">
        <v>1491</v>
      </c>
      <c r="Q145" s="71" t="s">
        <v>1809</v>
      </c>
      <c r="R145" s="163" t="s">
        <v>60</v>
      </c>
      <c r="AB145" s="204"/>
      <c r="AC145" s="56"/>
    </row>
    <row r="146" customFormat="false" ht="16.4" hidden="false" customHeight="false" outlineLevel="0" collapsed="false">
      <c r="A146" s="163" t="n">
        <v>1707903</v>
      </c>
      <c r="B146" s="163" t="n">
        <v>0.4552</v>
      </c>
      <c r="C146" s="163" t="s">
        <v>5869</v>
      </c>
      <c r="D146" s="163" t="s">
        <v>5649</v>
      </c>
      <c r="E146" s="183" t="s">
        <v>5649</v>
      </c>
      <c r="G146" s="200" t="n">
        <v>108100</v>
      </c>
      <c r="H146" s="163" t="n">
        <v>0.6529</v>
      </c>
      <c r="I146" s="168" t="s">
        <v>5641</v>
      </c>
      <c r="K146" s="169" t="s">
        <v>2676</v>
      </c>
      <c r="L146" s="163" t="s">
        <v>61</v>
      </c>
      <c r="P146" s="71" t="s">
        <v>5293</v>
      </c>
      <c r="Q146" s="71" t="s">
        <v>5294</v>
      </c>
      <c r="R146" s="163" t="s">
        <v>60</v>
      </c>
      <c r="AB146" s="204"/>
      <c r="AC146" s="56"/>
    </row>
    <row r="147" customFormat="false" ht="16.4" hidden="false" customHeight="false" outlineLevel="0" collapsed="false">
      <c r="A147" s="163" t="n">
        <v>1707904</v>
      </c>
      <c r="B147" s="163" t="n">
        <v>0.4552</v>
      </c>
      <c r="C147" s="163" t="s">
        <v>5870</v>
      </c>
      <c r="D147" s="163" t="s">
        <v>5649</v>
      </c>
      <c r="E147" s="183" t="s">
        <v>5649</v>
      </c>
      <c r="G147" s="200" t="n">
        <v>108200</v>
      </c>
      <c r="H147" s="163" t="n">
        <v>0.6529</v>
      </c>
      <c r="I147" s="168" t="s">
        <v>5641</v>
      </c>
      <c r="K147" s="169" t="s">
        <v>2684</v>
      </c>
      <c r="L147" s="163" t="s">
        <v>61</v>
      </c>
      <c r="P147" s="71" t="s">
        <v>5295</v>
      </c>
      <c r="Q147" s="71" t="s">
        <v>1809</v>
      </c>
      <c r="R147" s="163" t="s">
        <v>60</v>
      </c>
      <c r="AB147" s="204"/>
      <c r="AC147" s="56"/>
    </row>
    <row r="148" customFormat="false" ht="16.4" hidden="false" customHeight="false" outlineLevel="0" collapsed="false">
      <c r="A148" s="163" t="n">
        <v>1707905</v>
      </c>
      <c r="B148" s="163" t="n">
        <v>0.4552</v>
      </c>
      <c r="C148" s="163" t="s">
        <v>5871</v>
      </c>
      <c r="D148" s="163" t="s">
        <v>5649</v>
      </c>
      <c r="E148" s="183" t="s">
        <v>5649</v>
      </c>
      <c r="G148" s="200" t="n">
        <v>112400</v>
      </c>
      <c r="H148" s="163" t="n">
        <v>0.6529</v>
      </c>
      <c r="I148" s="168" t="s">
        <v>5641</v>
      </c>
      <c r="K148" s="169" t="s">
        <v>5872</v>
      </c>
      <c r="L148" s="163" t="s">
        <v>61</v>
      </c>
      <c r="P148" s="71" t="s">
        <v>5296</v>
      </c>
      <c r="Q148" s="71" t="s">
        <v>5297</v>
      </c>
      <c r="R148" s="163" t="s">
        <v>60</v>
      </c>
      <c r="AB148" s="204"/>
      <c r="AC148" s="56"/>
    </row>
    <row r="149" customFormat="false" ht="150.7" hidden="false" customHeight="false" outlineLevel="0" collapsed="false">
      <c r="A149" s="163" t="n">
        <v>1707907</v>
      </c>
      <c r="B149" s="163" t="n">
        <v>0.4552</v>
      </c>
      <c r="C149" s="163" t="s">
        <v>5873</v>
      </c>
      <c r="D149" s="163" t="s">
        <v>5649</v>
      </c>
      <c r="E149" s="183" t="s">
        <v>5649</v>
      </c>
      <c r="G149" s="200" t="n">
        <v>112500</v>
      </c>
      <c r="H149" s="163" t="n">
        <v>0.6529</v>
      </c>
      <c r="I149" s="168" t="s">
        <v>5641</v>
      </c>
      <c r="K149" s="169" t="s">
        <v>5874</v>
      </c>
      <c r="L149" s="163" t="s">
        <v>61</v>
      </c>
      <c r="P149" s="71" t="s">
        <v>5298</v>
      </c>
      <c r="Q149" s="77" t="s">
        <v>5299</v>
      </c>
      <c r="R149" s="163" t="s">
        <v>60</v>
      </c>
      <c r="AB149" s="204"/>
      <c r="AC149" s="56"/>
    </row>
    <row r="150" customFormat="false" ht="195.5" hidden="false" customHeight="false" outlineLevel="0" collapsed="false">
      <c r="A150" s="163" t="n">
        <v>1707906</v>
      </c>
      <c r="B150" s="163" t="n">
        <v>0.4552</v>
      </c>
      <c r="C150" s="163" t="s">
        <v>5875</v>
      </c>
      <c r="D150" s="163" t="s">
        <v>5649</v>
      </c>
      <c r="E150" s="183" t="s">
        <v>5649</v>
      </c>
      <c r="G150" s="200" t="n">
        <v>112600</v>
      </c>
      <c r="H150" s="163" t="n">
        <v>0.6529</v>
      </c>
      <c r="I150" s="168" t="s">
        <v>5641</v>
      </c>
      <c r="K150" s="169" t="s">
        <v>2692</v>
      </c>
      <c r="L150" s="163" t="s">
        <v>61</v>
      </c>
      <c r="P150" s="71" t="s">
        <v>5300</v>
      </c>
      <c r="Q150" s="77" t="s">
        <v>5301</v>
      </c>
      <c r="R150" s="163" t="s">
        <v>60</v>
      </c>
      <c r="AB150" s="204"/>
      <c r="AC150" s="56"/>
    </row>
    <row r="151" customFormat="false" ht="16.4" hidden="false" customHeight="false" outlineLevel="0" collapsed="false">
      <c r="A151" s="163" t="n">
        <v>1708000</v>
      </c>
      <c r="B151" s="163" t="n">
        <v>0.4552</v>
      </c>
      <c r="C151" s="163" t="s">
        <v>5876</v>
      </c>
      <c r="D151" s="163" t="s">
        <v>5649</v>
      </c>
      <c r="E151" s="183" t="s">
        <v>5649</v>
      </c>
      <c r="G151" s="200" t="n">
        <v>108300</v>
      </c>
      <c r="H151" s="163" t="n">
        <v>0.6529</v>
      </c>
      <c r="I151" s="168" t="s">
        <v>5641</v>
      </c>
      <c r="K151" s="169" t="s">
        <v>2696</v>
      </c>
      <c r="L151" s="163" t="s">
        <v>61</v>
      </c>
      <c r="P151" s="71" t="s">
        <v>5302</v>
      </c>
      <c r="Q151" s="71" t="s">
        <v>5303</v>
      </c>
      <c r="R151" s="163" t="s">
        <v>60</v>
      </c>
      <c r="AB151" s="204"/>
      <c r="AC151" s="56"/>
    </row>
    <row r="152" customFormat="false" ht="16.4" hidden="false" customHeight="false" outlineLevel="0" collapsed="false">
      <c r="A152" s="163" t="n">
        <v>1708100</v>
      </c>
      <c r="B152" s="163" t="n">
        <v>0.4552</v>
      </c>
      <c r="C152" s="163" t="s">
        <v>5877</v>
      </c>
      <c r="D152" s="163" t="s">
        <v>5649</v>
      </c>
      <c r="E152" s="183" t="s">
        <v>5649</v>
      </c>
      <c r="G152" s="200" t="n">
        <v>110100</v>
      </c>
      <c r="H152" s="163" t="n">
        <v>0.6529</v>
      </c>
      <c r="I152" s="168" t="s">
        <v>5641</v>
      </c>
      <c r="K152" s="169" t="s">
        <v>2703</v>
      </c>
      <c r="L152" s="163" t="s">
        <v>61</v>
      </c>
      <c r="P152" s="71" t="s">
        <v>5304</v>
      </c>
      <c r="Q152" s="71" t="s">
        <v>5305</v>
      </c>
      <c r="R152" s="163" t="s">
        <v>60</v>
      </c>
      <c r="AB152" s="204"/>
      <c r="AC152" s="56"/>
    </row>
    <row r="153" customFormat="false" ht="16.4" hidden="false" customHeight="false" outlineLevel="0" collapsed="false">
      <c r="A153" s="163" t="n">
        <v>1708001</v>
      </c>
      <c r="B153" s="163" t="n">
        <v>0.4552</v>
      </c>
      <c r="C153" s="163" t="s">
        <v>5878</v>
      </c>
      <c r="D153" s="163" t="s">
        <v>5649</v>
      </c>
      <c r="E153" s="183" t="s">
        <v>5649</v>
      </c>
      <c r="G153" s="200" t="n">
        <v>110100</v>
      </c>
      <c r="H153" s="163" t="n">
        <v>0.6529</v>
      </c>
      <c r="I153" s="168" t="s">
        <v>5641</v>
      </c>
      <c r="K153" s="169" t="s">
        <v>2707</v>
      </c>
      <c r="L153" s="163" t="s">
        <v>61</v>
      </c>
      <c r="P153" s="71" t="s">
        <v>5306</v>
      </c>
      <c r="Q153" s="71" t="s">
        <v>1809</v>
      </c>
      <c r="R153" s="163" t="s">
        <v>60</v>
      </c>
      <c r="AB153" s="204"/>
      <c r="AC153" s="56"/>
    </row>
    <row r="154" customFormat="false" ht="16.4" hidden="false" customHeight="false" outlineLevel="0" collapsed="false">
      <c r="A154" s="163" t="n">
        <v>1708200</v>
      </c>
      <c r="B154" s="163" t="n">
        <v>0.4552</v>
      </c>
      <c r="C154" s="163" t="s">
        <v>5879</v>
      </c>
      <c r="D154" s="163" t="s">
        <v>5649</v>
      </c>
      <c r="E154" s="183" t="s">
        <v>5649</v>
      </c>
      <c r="G154" s="200" t="n">
        <v>108400</v>
      </c>
      <c r="H154" s="163" t="n">
        <v>0.6529</v>
      </c>
      <c r="I154" s="168" t="s">
        <v>5641</v>
      </c>
      <c r="K154" s="169" t="s">
        <v>2710</v>
      </c>
      <c r="L154" s="163" t="s">
        <v>61</v>
      </c>
      <c r="P154" s="71" t="s">
        <v>1495</v>
      </c>
      <c r="Q154" s="71" t="s">
        <v>5307</v>
      </c>
      <c r="R154" s="163" t="s">
        <v>60</v>
      </c>
      <c r="AB154" s="204"/>
      <c r="AC154" s="56"/>
    </row>
    <row r="155" customFormat="false" ht="16.4" hidden="false" customHeight="false" outlineLevel="0" collapsed="false">
      <c r="A155" s="163" t="n">
        <v>1709900</v>
      </c>
      <c r="B155" s="163" t="n">
        <v>0.4552</v>
      </c>
      <c r="C155" s="163" t="s">
        <v>5880</v>
      </c>
      <c r="D155" s="163" t="s">
        <v>5649</v>
      </c>
      <c r="E155" s="183" t="s">
        <v>5649</v>
      </c>
      <c r="G155" s="200" t="n">
        <v>108500</v>
      </c>
      <c r="H155" s="163" t="n">
        <v>0.6529</v>
      </c>
      <c r="I155" s="168" t="s">
        <v>5641</v>
      </c>
      <c r="K155" s="169" t="s">
        <v>2714</v>
      </c>
      <c r="L155" s="163" t="s">
        <v>61</v>
      </c>
      <c r="P155" s="71" t="s">
        <v>5308</v>
      </c>
      <c r="Q155" s="71" t="s">
        <v>5309</v>
      </c>
      <c r="R155" s="163" t="s">
        <v>60</v>
      </c>
      <c r="AB155" s="204"/>
      <c r="AC155" s="56"/>
    </row>
    <row r="156" customFormat="false" ht="16.4" hidden="false" customHeight="false" outlineLevel="0" collapsed="false">
      <c r="A156" s="163" t="n">
        <v>1709901</v>
      </c>
      <c r="B156" s="163" t="n">
        <v>0.4552</v>
      </c>
      <c r="C156" s="163" t="s">
        <v>5881</v>
      </c>
      <c r="D156" s="163" t="s">
        <v>5649</v>
      </c>
      <c r="E156" s="183" t="s">
        <v>5649</v>
      </c>
      <c r="G156" s="200" t="n">
        <v>108500</v>
      </c>
      <c r="H156" s="163" t="n">
        <v>0.6529</v>
      </c>
      <c r="I156" s="168" t="s">
        <v>5641</v>
      </c>
      <c r="K156" s="169" t="s">
        <v>2718</v>
      </c>
      <c r="L156" s="163" t="s">
        <v>61</v>
      </c>
      <c r="P156" s="71" t="s">
        <v>5310</v>
      </c>
      <c r="Q156" s="71" t="s">
        <v>5311</v>
      </c>
      <c r="R156" s="163" t="s">
        <v>60</v>
      </c>
      <c r="AB156" s="204"/>
      <c r="AC156" s="56"/>
    </row>
    <row r="157" customFormat="false" ht="165.65" hidden="false" customHeight="false" outlineLevel="0" collapsed="false">
      <c r="A157" s="163" t="n">
        <v>1709902</v>
      </c>
      <c r="B157" s="163" t="n">
        <v>0.4552</v>
      </c>
      <c r="C157" s="163" t="s">
        <v>5882</v>
      </c>
      <c r="D157" s="163" t="s">
        <v>5649</v>
      </c>
      <c r="E157" s="183" t="s">
        <v>5649</v>
      </c>
      <c r="G157" s="200" t="n">
        <v>108600</v>
      </c>
      <c r="H157" s="163" t="n">
        <v>0.6529</v>
      </c>
      <c r="I157" s="168" t="s">
        <v>5641</v>
      </c>
      <c r="K157" s="169" t="s">
        <v>2722</v>
      </c>
      <c r="L157" s="163" t="s">
        <v>61</v>
      </c>
      <c r="P157" s="71" t="s">
        <v>5312</v>
      </c>
      <c r="Q157" s="77" t="s">
        <v>5313</v>
      </c>
      <c r="R157" s="163" t="s">
        <v>60</v>
      </c>
      <c r="AB157" s="204"/>
      <c r="AC157" s="56"/>
    </row>
    <row r="158" customFormat="false" ht="16.4" hidden="false" customHeight="false" outlineLevel="0" collapsed="false">
      <c r="A158" s="163" t="n">
        <v>1710100</v>
      </c>
      <c r="B158" s="163" t="n">
        <v>0.4552</v>
      </c>
      <c r="C158" s="163" t="s">
        <v>5883</v>
      </c>
      <c r="D158" s="163" t="s">
        <v>5649</v>
      </c>
      <c r="E158" s="183" t="s">
        <v>5649</v>
      </c>
      <c r="G158" s="200" t="n">
        <v>199900</v>
      </c>
      <c r="H158" s="163" t="n">
        <v>0.6529</v>
      </c>
      <c r="I158" s="168" t="s">
        <v>5641</v>
      </c>
      <c r="K158" s="169" t="s">
        <v>2726</v>
      </c>
      <c r="L158" s="163" t="s">
        <v>61</v>
      </c>
      <c r="P158" s="71" t="s">
        <v>5314</v>
      </c>
      <c r="Q158" s="71" t="s">
        <v>5315</v>
      </c>
      <c r="R158" s="163" t="s">
        <v>60</v>
      </c>
      <c r="AB158" s="204"/>
      <c r="AC158" s="56"/>
    </row>
    <row r="159" customFormat="false" ht="195.5" hidden="false" customHeight="false" outlineLevel="0" collapsed="false">
      <c r="A159" s="163" t="n">
        <v>1710101</v>
      </c>
      <c r="B159" s="163" t="n">
        <v>0.4552</v>
      </c>
      <c r="C159" s="163" t="s">
        <v>5884</v>
      </c>
      <c r="D159" s="163" t="s">
        <v>5649</v>
      </c>
      <c r="E159" s="183" t="s">
        <v>5649</v>
      </c>
      <c r="G159" s="200" t="n">
        <v>202400</v>
      </c>
      <c r="H159" s="163" t="n">
        <v>0.6749</v>
      </c>
      <c r="I159" s="168" t="s">
        <v>5647</v>
      </c>
      <c r="K159" s="169" t="s">
        <v>2733</v>
      </c>
      <c r="L159" s="163" t="s">
        <v>61</v>
      </c>
      <c r="P159" s="71" t="s">
        <v>5316</v>
      </c>
      <c r="Q159" s="77" t="s">
        <v>5317</v>
      </c>
      <c r="R159" s="163" t="s">
        <v>60</v>
      </c>
      <c r="AB159" s="204"/>
      <c r="AC159" s="56"/>
    </row>
    <row r="160" customFormat="false" ht="16.4" hidden="false" customHeight="false" outlineLevel="0" collapsed="false">
      <c r="A160" s="163" t="n">
        <v>1710102</v>
      </c>
      <c r="B160" s="163" t="n">
        <v>0.4552</v>
      </c>
      <c r="C160" s="163" t="s">
        <v>5885</v>
      </c>
      <c r="D160" s="163" t="s">
        <v>5649</v>
      </c>
      <c r="E160" s="183" t="s">
        <v>5649</v>
      </c>
      <c r="G160" s="200" t="n">
        <v>200100</v>
      </c>
      <c r="H160" s="163" t="n">
        <v>0.6749</v>
      </c>
      <c r="I160" s="168" t="s">
        <v>5647</v>
      </c>
      <c r="K160" s="169" t="s">
        <v>2738</v>
      </c>
      <c r="L160" s="163" t="s">
        <v>61</v>
      </c>
      <c r="P160" s="71" t="s">
        <v>5318</v>
      </c>
      <c r="Q160" s="71" t="s">
        <v>1809</v>
      </c>
      <c r="R160" s="163" t="s">
        <v>60</v>
      </c>
      <c r="AB160" s="204"/>
      <c r="AC160" s="56"/>
    </row>
    <row r="161" customFormat="false" ht="16.4" hidden="false" customHeight="false" outlineLevel="0" collapsed="false">
      <c r="A161" s="163" t="n">
        <v>1710300</v>
      </c>
      <c r="B161" s="163" t="n">
        <v>0.4552</v>
      </c>
      <c r="C161" s="163" t="s">
        <v>5886</v>
      </c>
      <c r="D161" s="163" t="s">
        <v>5649</v>
      </c>
      <c r="E161" s="183" t="s">
        <v>5649</v>
      </c>
      <c r="G161" s="200" t="n">
        <v>200500</v>
      </c>
      <c r="H161" s="163" t="n">
        <v>0.6749</v>
      </c>
      <c r="I161" s="168" t="s">
        <v>5647</v>
      </c>
      <c r="K161" s="169" t="s">
        <v>2746</v>
      </c>
      <c r="L161" s="163" t="s">
        <v>61</v>
      </c>
      <c r="P161" s="71" t="s">
        <v>5319</v>
      </c>
      <c r="Q161" s="71" t="s">
        <v>5320</v>
      </c>
      <c r="R161" s="163" t="s">
        <v>60</v>
      </c>
      <c r="AB161" s="204"/>
      <c r="AC161" s="56"/>
    </row>
    <row r="162" customFormat="false" ht="16.4" hidden="false" customHeight="false" outlineLevel="0" collapsed="false">
      <c r="A162" s="163" t="n">
        <v>1710301</v>
      </c>
      <c r="B162" s="163" t="n">
        <v>0.4552</v>
      </c>
      <c r="C162" s="163" t="s">
        <v>5887</v>
      </c>
      <c r="D162" s="163" t="s">
        <v>5649</v>
      </c>
      <c r="E162" s="183" t="s">
        <v>5649</v>
      </c>
      <c r="G162" s="200" t="n">
        <v>200900</v>
      </c>
      <c r="H162" s="163" t="n">
        <v>0.6749</v>
      </c>
      <c r="I162" s="168" t="s">
        <v>5647</v>
      </c>
      <c r="K162" s="169" t="s">
        <v>2749</v>
      </c>
      <c r="L162" s="163" t="s">
        <v>61</v>
      </c>
      <c r="P162" s="71" t="s">
        <v>5321</v>
      </c>
      <c r="Q162" s="71" t="s">
        <v>5322</v>
      </c>
      <c r="R162" s="163" t="s">
        <v>60</v>
      </c>
      <c r="AB162" s="204"/>
      <c r="AC162" s="56"/>
    </row>
    <row r="163" customFormat="false" ht="16.4" hidden="false" customHeight="false" outlineLevel="0" collapsed="false">
      <c r="A163" s="163" t="n">
        <v>1710302</v>
      </c>
      <c r="B163" s="163" t="n">
        <v>0.4552</v>
      </c>
      <c r="C163" s="163" t="s">
        <v>5888</v>
      </c>
      <c r="D163" s="163" t="s">
        <v>5649</v>
      </c>
      <c r="E163" s="183" t="s">
        <v>5649</v>
      </c>
      <c r="G163" s="200" t="n">
        <v>201700</v>
      </c>
      <c r="H163" s="163" t="n">
        <v>0.6749</v>
      </c>
      <c r="I163" s="168" t="s">
        <v>5647</v>
      </c>
      <c r="K163" s="169" t="s">
        <v>2753</v>
      </c>
      <c r="L163" s="163" t="s">
        <v>61</v>
      </c>
      <c r="P163" s="71" t="s">
        <v>5323</v>
      </c>
      <c r="Q163" s="71" t="s">
        <v>5324</v>
      </c>
      <c r="R163" s="163" t="s">
        <v>60</v>
      </c>
      <c r="AB163" s="204"/>
      <c r="AC163" s="56"/>
    </row>
    <row r="164" customFormat="false" ht="16.4" hidden="false" customHeight="false" outlineLevel="0" collapsed="false">
      <c r="A164" s="163" t="n">
        <v>1710202</v>
      </c>
      <c r="B164" s="163" t="n">
        <v>0.4552</v>
      </c>
      <c r="C164" s="163" t="s">
        <v>5889</v>
      </c>
      <c r="D164" s="163" t="s">
        <v>5649</v>
      </c>
      <c r="E164" s="183" t="s">
        <v>5649</v>
      </c>
      <c r="G164" s="200" t="n">
        <v>202300</v>
      </c>
      <c r="H164" s="163" t="n">
        <v>0.6749</v>
      </c>
      <c r="I164" s="168" t="s">
        <v>5647</v>
      </c>
      <c r="K164" s="169" t="s">
        <v>2757</v>
      </c>
      <c r="L164" s="163" t="s">
        <v>61</v>
      </c>
      <c r="P164" s="71" t="s">
        <v>5325</v>
      </c>
      <c r="Q164" s="71" t="s">
        <v>5326</v>
      </c>
      <c r="R164" s="163" t="s">
        <v>60</v>
      </c>
      <c r="AB164" s="204"/>
      <c r="AC164" s="56"/>
    </row>
    <row r="165" customFormat="false" ht="16.4" hidden="false" customHeight="false" outlineLevel="0" collapsed="false">
      <c r="A165" s="163" t="n">
        <v>1710000</v>
      </c>
      <c r="B165" s="163" t="n">
        <v>0.4552</v>
      </c>
      <c r="C165" s="163" t="s">
        <v>5890</v>
      </c>
      <c r="D165" s="163" t="s">
        <v>5649</v>
      </c>
      <c r="E165" s="183" t="s">
        <v>5649</v>
      </c>
      <c r="G165" s="200" t="n">
        <v>299900</v>
      </c>
      <c r="H165" s="163" t="n">
        <v>0.6749</v>
      </c>
      <c r="I165" s="168" t="s">
        <v>5647</v>
      </c>
      <c r="K165" s="169" t="s">
        <v>2761</v>
      </c>
      <c r="L165" s="163" t="s">
        <v>61</v>
      </c>
      <c r="P165" s="71" t="s">
        <v>5327</v>
      </c>
      <c r="Q165" s="71" t="s">
        <v>5328</v>
      </c>
      <c r="R165" s="163" t="s">
        <v>60</v>
      </c>
      <c r="AB165" s="204"/>
      <c r="AC165" s="56"/>
    </row>
    <row r="166" customFormat="false" ht="16.4" hidden="false" customHeight="false" outlineLevel="0" collapsed="false">
      <c r="A166" s="163" t="n">
        <v>1710001</v>
      </c>
      <c r="B166" s="163" t="n">
        <v>0.4552</v>
      </c>
      <c r="C166" s="163" t="s">
        <v>5891</v>
      </c>
      <c r="D166" s="163" t="s">
        <v>5649</v>
      </c>
      <c r="E166" s="183" t="s">
        <v>5649</v>
      </c>
      <c r="G166" s="200" t="n">
        <v>299900</v>
      </c>
      <c r="H166" s="163" t="n">
        <v>0.6749</v>
      </c>
      <c r="I166" s="168" t="s">
        <v>5647</v>
      </c>
      <c r="K166" s="169" t="s">
        <v>2765</v>
      </c>
      <c r="L166" s="163" t="s">
        <v>61</v>
      </c>
      <c r="P166" s="71" t="s">
        <v>5329</v>
      </c>
      <c r="Q166" s="71" t="s">
        <v>5330</v>
      </c>
      <c r="R166" s="163" t="s">
        <v>60</v>
      </c>
      <c r="AB166" s="204"/>
      <c r="AC166" s="56"/>
    </row>
    <row r="167" customFormat="false" ht="16.4" hidden="false" customHeight="false" outlineLevel="0" collapsed="false">
      <c r="A167" s="163" t="n">
        <v>1710002</v>
      </c>
      <c r="B167" s="163" t="n">
        <v>0.4552</v>
      </c>
      <c r="C167" s="163" t="s">
        <v>5892</v>
      </c>
      <c r="D167" s="163" t="s">
        <v>5649</v>
      </c>
      <c r="E167" s="183" t="s">
        <v>5649</v>
      </c>
      <c r="G167" s="200" t="n">
        <v>202200</v>
      </c>
      <c r="H167" s="163" t="n">
        <v>0.6749</v>
      </c>
      <c r="I167" s="168" t="s">
        <v>5647</v>
      </c>
      <c r="K167" s="169" t="s">
        <v>2768</v>
      </c>
      <c r="L167" s="163" t="s">
        <v>61</v>
      </c>
      <c r="P167" s="71" t="s">
        <v>5331</v>
      </c>
      <c r="Q167" s="71" t="s">
        <v>5332</v>
      </c>
      <c r="R167" s="163" t="s">
        <v>60</v>
      </c>
      <c r="AB167" s="204"/>
      <c r="AC167" s="56"/>
    </row>
    <row r="168" customFormat="false" ht="16.4" hidden="false" customHeight="false" outlineLevel="0" collapsed="false">
      <c r="A168" s="163" t="n">
        <v>1710200</v>
      </c>
      <c r="B168" s="163" t="n">
        <v>0.4552</v>
      </c>
      <c r="C168" s="163" t="s">
        <v>5893</v>
      </c>
      <c r="D168" s="163" t="s">
        <v>5649</v>
      </c>
      <c r="E168" s="183" t="s">
        <v>5649</v>
      </c>
      <c r="G168" s="200" t="n">
        <v>200500</v>
      </c>
      <c r="H168" s="163" t="n">
        <v>0.6749</v>
      </c>
      <c r="I168" s="168" t="s">
        <v>5647</v>
      </c>
      <c r="K168" s="169" t="s">
        <v>2771</v>
      </c>
      <c r="L168" s="163" t="s">
        <v>61</v>
      </c>
      <c r="P168" s="71" t="s">
        <v>5333</v>
      </c>
      <c r="Q168" s="71" t="s">
        <v>5332</v>
      </c>
      <c r="R168" s="163" t="s">
        <v>60</v>
      </c>
      <c r="AB168" s="204"/>
      <c r="AC168" s="56"/>
    </row>
    <row r="169" customFormat="false" ht="16.4" hidden="false" customHeight="false" outlineLevel="0" collapsed="false">
      <c r="A169" s="163" t="n">
        <v>1710201</v>
      </c>
      <c r="B169" s="163" t="n">
        <v>0.4552</v>
      </c>
      <c r="C169" s="163" t="s">
        <v>5894</v>
      </c>
      <c r="D169" s="163" t="s">
        <v>5649</v>
      </c>
      <c r="E169" s="183" t="s">
        <v>5649</v>
      </c>
      <c r="G169" s="200" t="n">
        <v>200700</v>
      </c>
      <c r="H169" s="163" t="n">
        <v>0.6749</v>
      </c>
      <c r="I169" s="168" t="s">
        <v>5647</v>
      </c>
      <c r="K169" s="169" t="s">
        <v>2775</v>
      </c>
      <c r="L169" s="163" t="s">
        <v>61</v>
      </c>
      <c r="P169" s="71" t="s">
        <v>5334</v>
      </c>
      <c r="Q169" s="71" t="s">
        <v>5335</v>
      </c>
      <c r="R169" s="163" t="s">
        <v>60</v>
      </c>
      <c r="AB169" s="204"/>
      <c r="AC169" s="56"/>
    </row>
    <row r="170" customFormat="false" ht="16.4" hidden="false" customHeight="false" outlineLevel="0" collapsed="false">
      <c r="A170" s="163" t="n">
        <v>1710400</v>
      </c>
      <c r="B170" s="163" t="n">
        <v>0.4552</v>
      </c>
      <c r="C170" s="163" t="s">
        <v>5895</v>
      </c>
      <c r="D170" s="163" t="s">
        <v>5649</v>
      </c>
      <c r="E170" s="183" t="s">
        <v>5649</v>
      </c>
      <c r="G170" s="200" t="n">
        <v>200900</v>
      </c>
      <c r="H170" s="163" t="n">
        <v>0.6749</v>
      </c>
      <c r="I170" s="168" t="s">
        <v>5647</v>
      </c>
      <c r="K170" s="169" t="s">
        <v>2778</v>
      </c>
      <c r="L170" s="163" t="s">
        <v>61</v>
      </c>
      <c r="P170" s="71" t="s">
        <v>1452</v>
      </c>
      <c r="Q170" s="71" t="s">
        <v>5336</v>
      </c>
      <c r="R170" s="163" t="s">
        <v>60</v>
      </c>
      <c r="AB170" s="204"/>
      <c r="AC170" s="56"/>
    </row>
    <row r="171" customFormat="false" ht="16.4" hidden="false" customHeight="false" outlineLevel="0" collapsed="false">
      <c r="A171" s="163" t="n">
        <v>1710401</v>
      </c>
      <c r="B171" s="163" t="n">
        <v>0.4552</v>
      </c>
      <c r="C171" s="163" t="s">
        <v>5896</v>
      </c>
      <c r="D171" s="163" t="s">
        <v>5649</v>
      </c>
      <c r="E171" s="183" t="s">
        <v>5649</v>
      </c>
      <c r="G171" s="200" t="n">
        <v>201300</v>
      </c>
      <c r="H171" s="163" t="n">
        <v>0.6749</v>
      </c>
      <c r="I171" s="168" t="s">
        <v>5647</v>
      </c>
      <c r="K171" s="169" t="s">
        <v>2781</v>
      </c>
      <c r="L171" s="163" t="s">
        <v>61</v>
      </c>
      <c r="P171" s="71" t="s">
        <v>5337</v>
      </c>
      <c r="Q171" s="71" t="s">
        <v>5338</v>
      </c>
      <c r="R171" s="163" t="s">
        <v>60</v>
      </c>
      <c r="AB171" s="204"/>
      <c r="AC171" s="56"/>
    </row>
    <row r="172" customFormat="false" ht="16.4" hidden="false" customHeight="false" outlineLevel="0" collapsed="false">
      <c r="A172" s="163" t="n">
        <v>1710402</v>
      </c>
      <c r="B172" s="163" t="n">
        <v>0.4552</v>
      </c>
      <c r="C172" s="163" t="s">
        <v>5897</v>
      </c>
      <c r="D172" s="163" t="s">
        <v>5649</v>
      </c>
      <c r="E172" s="183" t="s">
        <v>5649</v>
      </c>
      <c r="G172" s="200" t="n">
        <v>202300</v>
      </c>
      <c r="H172" s="163" t="n">
        <v>0.6749</v>
      </c>
      <c r="I172" s="168" t="s">
        <v>5647</v>
      </c>
      <c r="K172" s="169" t="s">
        <v>2784</v>
      </c>
      <c r="L172" s="163" t="s">
        <v>61</v>
      </c>
      <c r="P172" s="71" t="s">
        <v>5339</v>
      </c>
      <c r="Q172" s="71" t="s">
        <v>1809</v>
      </c>
      <c r="R172" s="163" t="s">
        <v>60</v>
      </c>
      <c r="AB172" s="204"/>
      <c r="AC172" s="56"/>
    </row>
    <row r="173" customFormat="false" ht="16.4" hidden="false" customHeight="false" outlineLevel="0" collapsed="false">
      <c r="A173" s="163" t="n">
        <v>1709900</v>
      </c>
      <c r="B173" s="163" t="n">
        <v>0.4552</v>
      </c>
      <c r="C173" s="163" t="s">
        <v>5898</v>
      </c>
      <c r="D173" s="163" t="s">
        <v>5649</v>
      </c>
      <c r="E173" s="183" t="s">
        <v>5649</v>
      </c>
      <c r="G173" s="200" t="n">
        <v>299900</v>
      </c>
      <c r="H173" s="163" t="n">
        <v>0.6749</v>
      </c>
      <c r="I173" s="168" t="s">
        <v>5647</v>
      </c>
      <c r="K173" s="169" t="s">
        <v>2788</v>
      </c>
      <c r="L173" s="163" t="s">
        <v>61</v>
      </c>
      <c r="P173" s="71" t="s">
        <v>5341</v>
      </c>
      <c r="Q173" s="71" t="s">
        <v>5342</v>
      </c>
      <c r="R173" s="163" t="s">
        <v>60</v>
      </c>
      <c r="AB173" s="204"/>
      <c r="AC173" s="56"/>
    </row>
    <row r="174" customFormat="false" ht="16.4" hidden="false" customHeight="false" outlineLevel="0" collapsed="false">
      <c r="A174" s="163" t="n">
        <v>1709901</v>
      </c>
      <c r="B174" s="163" t="n">
        <v>0.4552</v>
      </c>
      <c r="C174" s="163" t="s">
        <v>5899</v>
      </c>
      <c r="D174" s="163" t="s">
        <v>5649</v>
      </c>
      <c r="E174" s="183" t="s">
        <v>5649</v>
      </c>
      <c r="G174" s="200" t="n">
        <v>200400</v>
      </c>
      <c r="H174" s="163" t="n">
        <v>0.6749</v>
      </c>
      <c r="I174" s="168" t="s">
        <v>5647</v>
      </c>
      <c r="K174" s="169" t="s">
        <v>2792</v>
      </c>
      <c r="L174" s="163" t="s">
        <v>61</v>
      </c>
      <c r="P174" s="71" t="s">
        <v>5343</v>
      </c>
      <c r="Q174" s="71" t="s">
        <v>5344</v>
      </c>
      <c r="R174" s="163" t="s">
        <v>60</v>
      </c>
      <c r="AB174" s="204"/>
      <c r="AC174" s="56"/>
    </row>
    <row r="175" customFormat="false" ht="16.4" hidden="false" customHeight="false" outlineLevel="0" collapsed="false">
      <c r="A175" s="163" t="n">
        <v>1709902</v>
      </c>
      <c r="B175" s="163" t="n">
        <v>0.4552</v>
      </c>
      <c r="C175" s="163" t="s">
        <v>5900</v>
      </c>
      <c r="D175" s="163" t="s">
        <v>5649</v>
      </c>
      <c r="E175" s="183" t="s">
        <v>5649</v>
      </c>
      <c r="G175" s="200" t="n">
        <v>299900</v>
      </c>
      <c r="H175" s="163" t="n">
        <v>0.6749</v>
      </c>
      <c r="I175" s="168" t="s">
        <v>5647</v>
      </c>
      <c r="K175" s="169" t="s">
        <v>2797</v>
      </c>
      <c r="L175" s="163" t="s">
        <v>61</v>
      </c>
      <c r="P175" s="71" t="s">
        <v>5345</v>
      </c>
      <c r="Q175" s="71" t="s">
        <v>5326</v>
      </c>
      <c r="R175" s="163" t="s">
        <v>60</v>
      </c>
      <c r="AB175" s="204"/>
      <c r="AC175" s="56"/>
    </row>
    <row r="176" customFormat="false" ht="16.4" hidden="false" customHeight="false" outlineLevel="0" collapsed="false">
      <c r="A176" s="163" t="n">
        <v>1710100</v>
      </c>
      <c r="B176" s="163" t="n">
        <v>0.4552</v>
      </c>
      <c r="C176" s="163" t="s">
        <v>5901</v>
      </c>
      <c r="D176" s="163" t="s">
        <v>5649</v>
      </c>
      <c r="E176" s="183" t="s">
        <v>5649</v>
      </c>
      <c r="G176" s="200" t="n">
        <v>200600</v>
      </c>
      <c r="H176" s="163" t="n">
        <v>0.6749</v>
      </c>
      <c r="I176" s="168" t="s">
        <v>5647</v>
      </c>
      <c r="K176" s="169" t="s">
        <v>2802</v>
      </c>
      <c r="L176" s="163" t="s">
        <v>61</v>
      </c>
      <c r="P176" s="71" t="s">
        <v>5346</v>
      </c>
      <c r="Q176" s="71" t="s">
        <v>5342</v>
      </c>
      <c r="R176" s="163" t="s">
        <v>60</v>
      </c>
      <c r="AB176" s="204"/>
      <c r="AC176" s="56"/>
    </row>
    <row r="177" customFormat="false" ht="16.4" hidden="false" customHeight="false" outlineLevel="0" collapsed="false">
      <c r="A177" s="163" t="n">
        <v>1710101</v>
      </c>
      <c r="B177" s="163" t="n">
        <v>0.4552</v>
      </c>
      <c r="C177" s="163" t="s">
        <v>5902</v>
      </c>
      <c r="D177" s="163" t="s">
        <v>5649</v>
      </c>
      <c r="E177" s="183" t="s">
        <v>5649</v>
      </c>
      <c r="G177" s="200" t="n">
        <v>201100</v>
      </c>
      <c r="H177" s="163" t="n">
        <v>0.6749</v>
      </c>
      <c r="I177" s="168" t="s">
        <v>5647</v>
      </c>
      <c r="K177" s="169" t="s">
        <v>2806</v>
      </c>
      <c r="L177" s="163" t="s">
        <v>61</v>
      </c>
      <c r="P177" s="71" t="s">
        <v>5347</v>
      </c>
      <c r="Q177" s="71" t="s">
        <v>5344</v>
      </c>
      <c r="R177" s="163" t="s">
        <v>60</v>
      </c>
      <c r="AB177" s="204"/>
      <c r="AC177" s="56"/>
    </row>
    <row r="178" customFormat="false" ht="16.4" hidden="false" customHeight="false" outlineLevel="0" collapsed="false">
      <c r="A178" s="163" t="n">
        <v>1710102</v>
      </c>
      <c r="B178" s="163" t="n">
        <v>0.4552</v>
      </c>
      <c r="C178" s="163" t="s">
        <v>5903</v>
      </c>
      <c r="D178" s="163" t="s">
        <v>5649</v>
      </c>
      <c r="E178" s="183" t="s">
        <v>5649</v>
      </c>
      <c r="G178" s="200" t="n">
        <v>202100</v>
      </c>
      <c r="H178" s="163" t="n">
        <v>0.6749</v>
      </c>
      <c r="I178" s="168" t="s">
        <v>5647</v>
      </c>
      <c r="K178" s="169" t="s">
        <v>2812</v>
      </c>
      <c r="L178" s="163" t="s">
        <v>61</v>
      </c>
      <c r="P178" s="71" t="s">
        <v>5348</v>
      </c>
      <c r="Q178" s="71" t="s">
        <v>5326</v>
      </c>
      <c r="R178" s="163" t="s">
        <v>60</v>
      </c>
      <c r="AB178" s="204"/>
      <c r="AC178" s="56"/>
    </row>
    <row r="179" customFormat="false" ht="195.5" hidden="false" customHeight="false" outlineLevel="0" collapsed="false">
      <c r="A179" s="163" t="n">
        <v>1710300</v>
      </c>
      <c r="B179" s="163" t="n">
        <v>0.4552</v>
      </c>
      <c r="C179" s="163" t="s">
        <v>5904</v>
      </c>
      <c r="D179" s="163" t="s">
        <v>5649</v>
      </c>
      <c r="E179" s="183" t="s">
        <v>5649</v>
      </c>
      <c r="G179" s="200" t="n">
        <v>201600</v>
      </c>
      <c r="H179" s="163" t="n">
        <v>0.6749</v>
      </c>
      <c r="I179" s="168" t="s">
        <v>5647</v>
      </c>
      <c r="K179" s="169" t="s">
        <v>2816</v>
      </c>
      <c r="L179" s="163" t="s">
        <v>61</v>
      </c>
      <c r="P179" s="71" t="s">
        <v>5349</v>
      </c>
      <c r="Q179" s="77" t="s">
        <v>5350</v>
      </c>
      <c r="R179" s="163" t="s">
        <v>60</v>
      </c>
      <c r="AB179" s="204"/>
      <c r="AC179" s="56"/>
    </row>
    <row r="180" customFormat="false" ht="16.4" hidden="false" customHeight="false" outlineLevel="0" collapsed="false">
      <c r="A180" s="163" t="n">
        <v>1710301</v>
      </c>
      <c r="B180" s="163" t="n">
        <v>0.4552</v>
      </c>
      <c r="C180" s="163" t="s">
        <v>5905</v>
      </c>
      <c r="D180" s="163" t="s">
        <v>5649</v>
      </c>
      <c r="E180" s="183" t="s">
        <v>5649</v>
      </c>
      <c r="G180" s="200" t="n">
        <v>200400</v>
      </c>
      <c r="H180" s="163" t="n">
        <v>0.6749</v>
      </c>
      <c r="I180" s="168" t="s">
        <v>5647</v>
      </c>
      <c r="K180" s="169" t="s">
        <v>2820</v>
      </c>
      <c r="L180" s="163" t="s">
        <v>61</v>
      </c>
      <c r="P180" s="71" t="s">
        <v>5351</v>
      </c>
      <c r="Q180" s="71" t="s">
        <v>1809</v>
      </c>
      <c r="R180" s="163" t="s">
        <v>60</v>
      </c>
      <c r="AB180" s="204"/>
      <c r="AC180" s="56"/>
    </row>
    <row r="181" customFormat="false" ht="16.4" hidden="false" customHeight="false" outlineLevel="0" collapsed="false">
      <c r="A181" s="163" t="n">
        <v>1710302</v>
      </c>
      <c r="B181" s="163" t="n">
        <v>0.4552</v>
      </c>
      <c r="C181" s="163" t="s">
        <v>5906</v>
      </c>
      <c r="D181" s="163" t="s">
        <v>5649</v>
      </c>
      <c r="E181" s="183" t="s">
        <v>5649</v>
      </c>
      <c r="G181" s="200" t="n">
        <v>201200</v>
      </c>
      <c r="H181" s="163" t="n">
        <v>0.6749</v>
      </c>
      <c r="I181" s="168" t="s">
        <v>5647</v>
      </c>
      <c r="K181" s="169" t="s">
        <v>2827</v>
      </c>
      <c r="L181" s="163" t="s">
        <v>61</v>
      </c>
      <c r="P181" s="71" t="s">
        <v>5352</v>
      </c>
      <c r="Q181" s="71" t="s">
        <v>5353</v>
      </c>
      <c r="R181" s="163" t="s">
        <v>60</v>
      </c>
      <c r="AB181" s="204"/>
      <c r="AC181" s="56"/>
    </row>
    <row r="182" customFormat="false" ht="225.35" hidden="false" customHeight="false" outlineLevel="0" collapsed="false">
      <c r="A182" s="163" t="n">
        <v>1710500</v>
      </c>
      <c r="B182" s="163" t="n">
        <v>0.4552</v>
      </c>
      <c r="C182" s="163" t="s">
        <v>5907</v>
      </c>
      <c r="D182" s="163" t="s">
        <v>5649</v>
      </c>
      <c r="E182" s="183" t="s">
        <v>5649</v>
      </c>
      <c r="G182" s="200" t="n">
        <v>200800</v>
      </c>
      <c r="H182" s="163" t="n">
        <v>0.6749</v>
      </c>
      <c r="I182" s="168" t="s">
        <v>5647</v>
      </c>
      <c r="K182" s="169" t="s">
        <v>2832</v>
      </c>
      <c r="L182" s="163" t="s">
        <v>61</v>
      </c>
      <c r="P182" s="71" t="s">
        <v>5354</v>
      </c>
      <c r="Q182" s="77" t="s">
        <v>5355</v>
      </c>
      <c r="R182" s="163" t="s">
        <v>60</v>
      </c>
      <c r="AB182" s="204"/>
      <c r="AC182" s="56"/>
    </row>
    <row r="183" customFormat="false" ht="16.4" hidden="false" customHeight="false" outlineLevel="0" collapsed="false">
      <c r="A183" s="163" t="n">
        <v>1710501</v>
      </c>
      <c r="B183" s="163" t="n">
        <v>0.4552</v>
      </c>
      <c r="C183" s="163" t="s">
        <v>5908</v>
      </c>
      <c r="D183" s="163" t="s">
        <v>5649</v>
      </c>
      <c r="E183" s="183" t="s">
        <v>5649</v>
      </c>
      <c r="G183" s="200" t="n">
        <v>201800</v>
      </c>
      <c r="H183" s="163" t="n">
        <v>0.6749</v>
      </c>
      <c r="I183" s="168" t="s">
        <v>5647</v>
      </c>
      <c r="K183" s="169" t="s">
        <v>2837</v>
      </c>
      <c r="L183" s="163" t="s">
        <v>61</v>
      </c>
      <c r="P183" s="71" t="s">
        <v>5356</v>
      </c>
      <c r="Q183" s="71" t="s">
        <v>5357</v>
      </c>
      <c r="R183" s="163" t="s">
        <v>60</v>
      </c>
      <c r="AB183" s="204"/>
      <c r="AC183" s="56"/>
    </row>
    <row r="184" customFormat="false" ht="16.4" hidden="false" customHeight="false" outlineLevel="0" collapsed="false">
      <c r="A184" s="163" t="n">
        <v>1710502</v>
      </c>
      <c r="B184" s="163" t="n">
        <v>0.4552</v>
      </c>
      <c r="C184" s="163" t="s">
        <v>5909</v>
      </c>
      <c r="D184" s="163" t="s">
        <v>5649</v>
      </c>
      <c r="E184" s="183" t="s">
        <v>5649</v>
      </c>
      <c r="G184" s="200" t="n">
        <v>201000</v>
      </c>
      <c r="H184" s="163" t="n">
        <v>0.6749</v>
      </c>
      <c r="I184" s="168" t="s">
        <v>5647</v>
      </c>
      <c r="K184" s="169" t="s">
        <v>2842</v>
      </c>
      <c r="L184" s="163" t="s">
        <v>61</v>
      </c>
      <c r="P184" s="71" t="s">
        <v>5358</v>
      </c>
      <c r="Q184" s="71" t="s">
        <v>5359</v>
      </c>
      <c r="R184" s="163" t="s">
        <v>60</v>
      </c>
      <c r="AB184" s="204"/>
      <c r="AC184" s="56"/>
    </row>
    <row r="185" customFormat="false" ht="16.4" hidden="false" customHeight="false" outlineLevel="0" collapsed="false">
      <c r="A185" s="163" t="n">
        <v>1700100</v>
      </c>
      <c r="B185" s="163" t="n">
        <v>0.4552</v>
      </c>
      <c r="C185" s="163" t="s">
        <v>5910</v>
      </c>
      <c r="D185" s="163" t="s">
        <v>5649</v>
      </c>
      <c r="E185" s="183" t="s">
        <v>5649</v>
      </c>
      <c r="G185" s="200" t="n">
        <v>200100</v>
      </c>
      <c r="H185" s="163" t="n">
        <v>0.6749</v>
      </c>
      <c r="I185" s="168" t="s">
        <v>5647</v>
      </c>
      <c r="K185" s="169" t="s">
        <v>2847</v>
      </c>
      <c r="L185" s="163" t="s">
        <v>61</v>
      </c>
      <c r="P185" s="71" t="s">
        <v>5360</v>
      </c>
      <c r="Q185" s="71" t="s">
        <v>1809</v>
      </c>
      <c r="R185" s="163" t="s">
        <v>60</v>
      </c>
      <c r="AB185" s="204"/>
      <c r="AC185" s="56"/>
    </row>
    <row r="186" customFormat="false" ht="16.4" hidden="false" customHeight="false" outlineLevel="0" collapsed="false">
      <c r="A186" s="163" t="n">
        <v>1700500</v>
      </c>
      <c r="B186" s="163" t="n">
        <v>0.4552</v>
      </c>
      <c r="C186" s="163" t="s">
        <v>5911</v>
      </c>
      <c r="D186" s="163" t="s">
        <v>5649</v>
      </c>
      <c r="E186" s="183" t="s">
        <v>5649</v>
      </c>
      <c r="G186" s="200" t="n">
        <v>200200</v>
      </c>
      <c r="H186" s="163" t="n">
        <v>0.6749</v>
      </c>
      <c r="I186" s="168" t="s">
        <v>5647</v>
      </c>
      <c r="K186" s="169" t="s">
        <v>2851</v>
      </c>
      <c r="L186" s="163" t="s">
        <v>61</v>
      </c>
      <c r="P186" s="71" t="s">
        <v>220</v>
      </c>
      <c r="Q186" s="71" t="s">
        <v>5361</v>
      </c>
      <c r="R186" s="163" t="s">
        <v>60</v>
      </c>
      <c r="AB186" s="204"/>
      <c r="AC186" s="56"/>
    </row>
    <row r="187" customFormat="false" ht="16.4" hidden="false" customHeight="false" outlineLevel="0" collapsed="false">
      <c r="A187" s="163" t="n">
        <v>1700800</v>
      </c>
      <c r="B187" s="163" t="n">
        <v>0.4552</v>
      </c>
      <c r="C187" s="163" t="s">
        <v>5912</v>
      </c>
      <c r="D187" s="163" t="s">
        <v>5649</v>
      </c>
      <c r="E187" s="183" t="s">
        <v>5649</v>
      </c>
      <c r="G187" s="200" t="n">
        <v>200300</v>
      </c>
      <c r="H187" s="163" t="n">
        <v>0.6749</v>
      </c>
      <c r="I187" s="168" t="s">
        <v>5647</v>
      </c>
      <c r="K187" s="169" t="s">
        <v>2856</v>
      </c>
      <c r="L187" s="163" t="s">
        <v>61</v>
      </c>
      <c r="P187" s="71" t="s">
        <v>5362</v>
      </c>
      <c r="Q187" s="71" t="s">
        <v>5363</v>
      </c>
      <c r="R187" s="163" t="s">
        <v>60</v>
      </c>
      <c r="AB187" s="204"/>
      <c r="AC187" s="56"/>
    </row>
    <row r="188" customFormat="false" ht="16.4" hidden="false" customHeight="false" outlineLevel="0" collapsed="false">
      <c r="A188" s="163" t="n">
        <v>1704200</v>
      </c>
      <c r="B188" s="163" t="n">
        <v>0.4552</v>
      </c>
      <c r="C188" s="163" t="s">
        <v>5913</v>
      </c>
      <c r="D188" s="163" t="s">
        <v>5649</v>
      </c>
      <c r="E188" s="183" t="s">
        <v>5649</v>
      </c>
      <c r="G188" s="200" t="n">
        <v>200500</v>
      </c>
      <c r="H188" s="163" t="n">
        <v>0.6749</v>
      </c>
      <c r="I188" s="168" t="s">
        <v>5647</v>
      </c>
      <c r="K188" s="169" t="s">
        <v>2861</v>
      </c>
      <c r="L188" s="163" t="s">
        <v>61</v>
      </c>
      <c r="P188" s="71" t="s">
        <v>5364</v>
      </c>
      <c r="Q188" s="71" t="s">
        <v>1809</v>
      </c>
      <c r="R188" s="163" t="s">
        <v>60</v>
      </c>
      <c r="AB188" s="204"/>
      <c r="AC188" s="56"/>
    </row>
    <row r="189" customFormat="false" ht="270.1" hidden="false" customHeight="false" outlineLevel="0" collapsed="false">
      <c r="A189" s="163" t="n">
        <v>2300200</v>
      </c>
      <c r="B189" s="163" t="n">
        <v>0.473</v>
      </c>
      <c r="C189" s="163" t="s">
        <v>5914</v>
      </c>
      <c r="D189" s="163" t="s">
        <v>5649</v>
      </c>
      <c r="E189" s="183" t="s">
        <v>5649</v>
      </c>
      <c r="G189" s="200" t="n">
        <v>200700</v>
      </c>
      <c r="H189" s="163" t="n">
        <v>0.6749</v>
      </c>
      <c r="I189" s="168" t="s">
        <v>5647</v>
      </c>
      <c r="K189" s="169" t="s">
        <v>2865</v>
      </c>
      <c r="L189" s="163" t="s">
        <v>61</v>
      </c>
      <c r="P189" s="71" t="s">
        <v>5365</v>
      </c>
      <c r="Q189" s="77" t="s">
        <v>5366</v>
      </c>
      <c r="R189" s="163" t="s">
        <v>60</v>
      </c>
      <c r="AB189" s="204"/>
      <c r="AC189" s="56"/>
    </row>
    <row r="190" customFormat="false" ht="195.5" hidden="false" customHeight="false" outlineLevel="0" collapsed="false">
      <c r="A190" s="163" t="n">
        <v>1700601</v>
      </c>
      <c r="B190" s="163" t="n">
        <v>0.4552</v>
      </c>
      <c r="C190" s="163" t="s">
        <v>5915</v>
      </c>
      <c r="D190" s="163" t="s">
        <v>5649</v>
      </c>
      <c r="E190" s="183" t="s">
        <v>5649</v>
      </c>
      <c r="G190" s="200" t="n">
        <v>200900</v>
      </c>
      <c r="H190" s="163" t="n">
        <v>0.6749</v>
      </c>
      <c r="I190" s="168" t="s">
        <v>5647</v>
      </c>
      <c r="K190" s="169" t="s">
        <v>2870</v>
      </c>
      <c r="L190" s="163" t="s">
        <v>61</v>
      </c>
      <c r="P190" s="71" t="s">
        <v>5367</v>
      </c>
      <c r="Q190" s="77" t="s">
        <v>5368</v>
      </c>
      <c r="R190" s="163" t="s">
        <v>60</v>
      </c>
      <c r="AB190" s="204"/>
      <c r="AC190" s="56"/>
    </row>
    <row r="191" customFormat="false" ht="270.1" hidden="false" customHeight="false" outlineLevel="0" collapsed="false">
      <c r="A191" s="163" t="n">
        <v>1700200</v>
      </c>
      <c r="B191" s="163" t="n">
        <v>0.4552</v>
      </c>
      <c r="C191" s="163" t="s">
        <v>5916</v>
      </c>
      <c r="D191" s="163" t="s">
        <v>5649</v>
      </c>
      <c r="E191" s="183" t="s">
        <v>5649</v>
      </c>
      <c r="G191" s="200" t="n">
        <v>201400</v>
      </c>
      <c r="H191" s="163" t="n">
        <v>0.6749</v>
      </c>
      <c r="I191" s="168" t="s">
        <v>5647</v>
      </c>
      <c r="K191" s="169" t="s">
        <v>2875</v>
      </c>
      <c r="L191" s="163" t="s">
        <v>61</v>
      </c>
      <c r="P191" s="71" t="s">
        <v>5369</v>
      </c>
      <c r="Q191" s="77" t="s">
        <v>5366</v>
      </c>
      <c r="R191" s="163" t="s">
        <v>60</v>
      </c>
      <c r="AB191" s="204"/>
      <c r="AC191" s="56"/>
    </row>
    <row r="192" customFormat="false" ht="270.1" hidden="false" customHeight="false" outlineLevel="0" collapsed="false">
      <c r="A192" s="163" t="n">
        <v>1700200</v>
      </c>
      <c r="B192" s="163" t="n">
        <v>0.4552</v>
      </c>
      <c r="C192" s="163" t="s">
        <v>5917</v>
      </c>
      <c r="D192" s="163" t="s">
        <v>5649</v>
      </c>
      <c r="E192" s="183" t="s">
        <v>5649</v>
      </c>
      <c r="G192" s="200" t="n">
        <v>201500</v>
      </c>
      <c r="H192" s="163" t="n">
        <v>0.6749</v>
      </c>
      <c r="I192" s="168" t="s">
        <v>5647</v>
      </c>
      <c r="K192" s="169" t="s">
        <v>2879</v>
      </c>
      <c r="L192" s="163" t="s">
        <v>61</v>
      </c>
      <c r="P192" s="71" t="s">
        <v>1465</v>
      </c>
      <c r="Q192" s="77" t="s">
        <v>5366</v>
      </c>
      <c r="R192" s="163" t="s">
        <v>60</v>
      </c>
      <c r="AB192" s="204"/>
      <c r="AC192" s="56"/>
    </row>
    <row r="193" customFormat="false" ht="314.9" hidden="false" customHeight="false" outlineLevel="0" collapsed="false">
      <c r="A193" s="163" t="n">
        <v>1704300</v>
      </c>
      <c r="B193" s="163" t="n">
        <v>0.4552</v>
      </c>
      <c r="C193" s="163" t="s">
        <v>5918</v>
      </c>
      <c r="D193" s="163" t="s">
        <v>5649</v>
      </c>
      <c r="E193" s="183" t="s">
        <v>5649</v>
      </c>
      <c r="G193" s="200" t="n">
        <v>201900</v>
      </c>
      <c r="H193" s="163" t="n">
        <v>0.6749</v>
      </c>
      <c r="I193" s="168" t="s">
        <v>5647</v>
      </c>
      <c r="K193" s="169" t="s">
        <v>2884</v>
      </c>
      <c r="L193" s="163" t="s">
        <v>61</v>
      </c>
      <c r="P193" s="71" t="s">
        <v>5370</v>
      </c>
      <c r="Q193" s="77" t="s">
        <v>5371</v>
      </c>
      <c r="R193" s="163" t="s">
        <v>60</v>
      </c>
      <c r="AB193" s="204"/>
      <c r="AC193" s="56"/>
    </row>
    <row r="194" customFormat="false" ht="16.4" hidden="false" customHeight="false" outlineLevel="0" collapsed="false">
      <c r="A194" s="163" t="n">
        <v>1700300</v>
      </c>
      <c r="B194" s="163" t="n">
        <v>0.4552</v>
      </c>
      <c r="C194" s="163" t="s">
        <v>5919</v>
      </c>
      <c r="D194" s="163" t="s">
        <v>5649</v>
      </c>
      <c r="E194" s="183" t="s">
        <v>5649</v>
      </c>
      <c r="G194" s="200" t="n">
        <v>202000</v>
      </c>
      <c r="H194" s="163" t="n">
        <v>0.6749</v>
      </c>
      <c r="I194" s="168" t="s">
        <v>5647</v>
      </c>
      <c r="K194" s="169" t="s">
        <v>2889</v>
      </c>
      <c r="L194" s="163" t="s">
        <v>61</v>
      </c>
      <c r="P194" s="71" t="s">
        <v>5372</v>
      </c>
      <c r="Q194" s="71" t="s">
        <v>5373</v>
      </c>
      <c r="R194" s="163" t="s">
        <v>60</v>
      </c>
      <c r="AB194" s="204"/>
      <c r="AC194" s="56"/>
    </row>
    <row r="195" customFormat="false" ht="16.4" hidden="false" customHeight="false" outlineLevel="0" collapsed="false">
      <c r="A195" s="163" t="n">
        <v>1700300</v>
      </c>
      <c r="B195" s="163" t="n">
        <v>0.4552</v>
      </c>
      <c r="C195" s="163" t="s">
        <v>5920</v>
      </c>
      <c r="D195" s="163" t="s">
        <v>5649</v>
      </c>
      <c r="E195" s="183" t="s">
        <v>5649</v>
      </c>
      <c r="G195" s="200" t="n">
        <v>202300</v>
      </c>
      <c r="H195" s="163" t="n">
        <v>0.6749</v>
      </c>
      <c r="I195" s="168" t="s">
        <v>5647</v>
      </c>
      <c r="K195" s="169" t="s">
        <v>2893</v>
      </c>
      <c r="L195" s="163" t="s">
        <v>61</v>
      </c>
      <c r="P195" s="71" t="s">
        <v>5374</v>
      </c>
      <c r="Q195" s="71" t="s">
        <v>5149</v>
      </c>
      <c r="R195" s="163" t="s">
        <v>60</v>
      </c>
      <c r="AB195" s="204"/>
      <c r="AC195" s="56"/>
    </row>
    <row r="196" customFormat="false" ht="16.4" hidden="false" customHeight="false" outlineLevel="0" collapsed="false">
      <c r="A196" s="163" t="n">
        <v>1704300</v>
      </c>
      <c r="B196" s="163" t="n">
        <v>0.4552</v>
      </c>
      <c r="C196" s="163" t="s">
        <v>5921</v>
      </c>
      <c r="D196" s="163" t="s">
        <v>5649</v>
      </c>
      <c r="E196" s="183" t="s">
        <v>5649</v>
      </c>
      <c r="G196" s="200" t="n">
        <v>301300</v>
      </c>
      <c r="H196" s="163" t="n">
        <v>0.7363</v>
      </c>
      <c r="I196" s="168" t="s">
        <v>5651</v>
      </c>
      <c r="K196" s="169" t="s">
        <v>2897</v>
      </c>
      <c r="L196" s="163" t="s">
        <v>61</v>
      </c>
      <c r="P196" s="71" t="s">
        <v>5375</v>
      </c>
      <c r="Q196" s="71" t="s">
        <v>5069</v>
      </c>
      <c r="R196" s="163" t="s">
        <v>60</v>
      </c>
      <c r="AB196" s="204"/>
      <c r="AC196" s="56"/>
    </row>
    <row r="197" customFormat="false" ht="16.4" hidden="false" customHeight="false" outlineLevel="0" collapsed="false">
      <c r="A197" s="163" t="n">
        <v>1700400</v>
      </c>
      <c r="B197" s="163" t="n">
        <v>0.4552</v>
      </c>
      <c r="C197" s="163" t="s">
        <v>5922</v>
      </c>
      <c r="D197" s="163" t="s">
        <v>5649</v>
      </c>
      <c r="E197" s="183" t="s">
        <v>5649</v>
      </c>
      <c r="G197" s="200" t="n">
        <v>301400</v>
      </c>
      <c r="H197" s="163" t="n">
        <v>0.7363</v>
      </c>
      <c r="I197" s="168" t="s">
        <v>5651</v>
      </c>
      <c r="K197" s="169" t="s">
        <v>2901</v>
      </c>
      <c r="L197" s="163" t="s">
        <v>61</v>
      </c>
      <c r="P197" s="71" t="s">
        <v>5376</v>
      </c>
      <c r="Q197" s="71" t="s">
        <v>5377</v>
      </c>
      <c r="R197" s="163" t="s">
        <v>60</v>
      </c>
      <c r="AB197" s="204"/>
      <c r="AC197" s="56"/>
    </row>
    <row r="198" customFormat="false" ht="16.4" hidden="false" customHeight="false" outlineLevel="0" collapsed="false">
      <c r="A198" s="163" t="n">
        <v>1700501</v>
      </c>
      <c r="B198" s="163" t="n">
        <v>0.4552</v>
      </c>
      <c r="C198" s="163" t="s">
        <v>5923</v>
      </c>
      <c r="D198" s="163" t="s">
        <v>5649</v>
      </c>
      <c r="E198" s="183" t="s">
        <v>5649</v>
      </c>
      <c r="G198" s="200" t="n">
        <v>301500</v>
      </c>
      <c r="H198" s="163" t="n">
        <v>0.7363</v>
      </c>
      <c r="I198" s="168" t="s">
        <v>5651</v>
      </c>
      <c r="K198" s="169" t="s">
        <v>2905</v>
      </c>
      <c r="L198" s="163" t="s">
        <v>61</v>
      </c>
      <c r="P198" s="71" t="s">
        <v>5378</v>
      </c>
      <c r="Q198" s="71" t="s">
        <v>5379</v>
      </c>
      <c r="R198" s="163" t="s">
        <v>60</v>
      </c>
      <c r="AB198" s="204"/>
      <c r="AC198" s="56"/>
    </row>
    <row r="199" customFormat="false" ht="16.4" hidden="false" customHeight="false" outlineLevel="0" collapsed="false">
      <c r="A199" s="163" t="n">
        <v>1700600</v>
      </c>
      <c r="B199" s="163" t="n">
        <v>0.4552</v>
      </c>
      <c r="C199" s="163" t="s">
        <v>5924</v>
      </c>
      <c r="D199" s="163" t="s">
        <v>5649</v>
      </c>
      <c r="E199" s="183" t="s">
        <v>5649</v>
      </c>
      <c r="G199" s="200" t="n">
        <v>301600</v>
      </c>
      <c r="H199" s="163" t="n">
        <v>0.7363</v>
      </c>
      <c r="I199" s="168" t="s">
        <v>5651</v>
      </c>
      <c r="K199" s="169" t="s">
        <v>2910</v>
      </c>
      <c r="L199" s="163" t="s">
        <v>61</v>
      </c>
      <c r="P199" s="71" t="s">
        <v>5380</v>
      </c>
      <c r="Q199" s="71" t="s">
        <v>5381</v>
      </c>
      <c r="R199" s="163" t="s">
        <v>60</v>
      </c>
      <c r="AB199" s="204"/>
      <c r="AC199" s="56"/>
    </row>
    <row r="200" customFormat="false" ht="16.4" hidden="false" customHeight="false" outlineLevel="0" collapsed="false">
      <c r="A200" s="163" t="n">
        <v>1700602</v>
      </c>
      <c r="B200" s="163" t="n">
        <v>0.4552</v>
      </c>
      <c r="C200" s="163" t="s">
        <v>5925</v>
      </c>
      <c r="D200" s="163" t="s">
        <v>5649</v>
      </c>
      <c r="E200" s="183" t="s">
        <v>5649</v>
      </c>
      <c r="G200" s="200" t="n">
        <v>301200</v>
      </c>
      <c r="H200" s="163" t="n">
        <v>0.7363</v>
      </c>
      <c r="I200" s="168" t="s">
        <v>5651</v>
      </c>
      <c r="K200" s="169" t="s">
        <v>2915</v>
      </c>
      <c r="L200" s="163" t="s">
        <v>61</v>
      </c>
      <c r="P200" s="71" t="s">
        <v>5382</v>
      </c>
      <c r="Q200" s="71" t="s">
        <v>5383</v>
      </c>
      <c r="R200" s="163" t="s">
        <v>60</v>
      </c>
      <c r="AB200" s="204"/>
      <c r="AC200" s="56"/>
    </row>
    <row r="201" customFormat="false" ht="165.65" hidden="false" customHeight="false" outlineLevel="0" collapsed="false">
      <c r="A201" s="163" t="n">
        <v>1700700</v>
      </c>
      <c r="B201" s="163" t="n">
        <v>0.4552</v>
      </c>
      <c r="C201" s="163" t="s">
        <v>5926</v>
      </c>
      <c r="D201" s="163" t="s">
        <v>5649</v>
      </c>
      <c r="E201" s="183" t="s">
        <v>5649</v>
      </c>
      <c r="G201" s="200" t="n">
        <v>300100</v>
      </c>
      <c r="H201" s="163" t="n">
        <v>0.7363</v>
      </c>
      <c r="I201" s="168" t="s">
        <v>5651</v>
      </c>
      <c r="K201" s="169" t="s">
        <v>2920</v>
      </c>
      <c r="L201" s="163" t="s">
        <v>61</v>
      </c>
      <c r="P201" s="71" t="s">
        <v>5384</v>
      </c>
      <c r="Q201" s="77" t="s">
        <v>5385</v>
      </c>
      <c r="R201" s="163" t="s">
        <v>60</v>
      </c>
      <c r="AB201" s="204"/>
      <c r="AC201" s="56"/>
    </row>
    <row r="202" customFormat="false" ht="16.4" hidden="false" customHeight="false" outlineLevel="0" collapsed="false">
      <c r="A202" s="163" t="n">
        <v>1700900</v>
      </c>
      <c r="B202" s="163" t="n">
        <v>0.4552</v>
      </c>
      <c r="C202" s="163" t="s">
        <v>5927</v>
      </c>
      <c r="D202" s="163" t="s">
        <v>5649</v>
      </c>
      <c r="E202" s="183" t="s">
        <v>5649</v>
      </c>
      <c r="G202" s="200" t="n">
        <v>300200</v>
      </c>
      <c r="H202" s="163" t="n">
        <v>0.7363</v>
      </c>
      <c r="I202" s="168" t="s">
        <v>5651</v>
      </c>
      <c r="K202" s="169" t="s">
        <v>2925</v>
      </c>
      <c r="L202" s="163" t="s">
        <v>61</v>
      </c>
      <c r="P202" s="71" t="s">
        <v>5386</v>
      </c>
      <c r="Q202" s="71" t="s">
        <v>5387</v>
      </c>
      <c r="R202" s="163" t="s">
        <v>60</v>
      </c>
      <c r="AB202" s="204"/>
      <c r="AC202" s="56"/>
    </row>
    <row r="203" customFormat="false" ht="16.4" hidden="false" customHeight="false" outlineLevel="0" collapsed="false">
      <c r="A203" s="163" t="n">
        <v>1704300</v>
      </c>
      <c r="B203" s="163" t="n">
        <v>0.4552</v>
      </c>
      <c r="C203" s="163" t="s">
        <v>5928</v>
      </c>
      <c r="D203" s="163" t="s">
        <v>5649</v>
      </c>
      <c r="E203" s="183" t="s">
        <v>5649</v>
      </c>
      <c r="G203" s="200" t="n">
        <v>300300</v>
      </c>
      <c r="H203" s="163" t="n">
        <v>0.7363</v>
      </c>
      <c r="I203" s="168" t="s">
        <v>5651</v>
      </c>
      <c r="K203" s="169" t="s">
        <v>2929</v>
      </c>
      <c r="L203" s="163" t="s">
        <v>61</v>
      </c>
      <c r="P203" s="71" t="s">
        <v>5388</v>
      </c>
      <c r="Q203" s="71" t="s">
        <v>1809</v>
      </c>
      <c r="R203" s="163" t="s">
        <v>60</v>
      </c>
      <c r="AB203" s="204"/>
      <c r="AC203" s="56"/>
    </row>
    <row r="204" customFormat="false" ht="16.4" hidden="false" customHeight="false" outlineLevel="0" collapsed="false">
      <c r="A204" s="163" t="n">
        <v>2300200</v>
      </c>
      <c r="B204" s="163" t="n">
        <v>0.473</v>
      </c>
      <c r="C204" s="163" t="s">
        <v>5929</v>
      </c>
      <c r="D204" s="163" t="s">
        <v>5649</v>
      </c>
      <c r="E204" s="183" t="s">
        <v>5649</v>
      </c>
      <c r="G204" s="200" t="n">
        <v>300400</v>
      </c>
      <c r="H204" s="163" t="n">
        <v>0.7363</v>
      </c>
      <c r="I204" s="168" t="s">
        <v>5651</v>
      </c>
      <c r="K204" s="169" t="s">
        <v>2934</v>
      </c>
      <c r="L204" s="163" t="s">
        <v>61</v>
      </c>
      <c r="P204" s="71" t="s">
        <v>5389</v>
      </c>
      <c r="Q204" s="71" t="s">
        <v>5390</v>
      </c>
      <c r="R204" s="163" t="s">
        <v>60</v>
      </c>
      <c r="AB204" s="204"/>
      <c r="AC204" s="56"/>
    </row>
    <row r="205" customFormat="false" ht="16.4" hidden="false" customHeight="false" outlineLevel="0" collapsed="false">
      <c r="A205" s="163" t="n">
        <v>1701400</v>
      </c>
      <c r="B205" s="163" t="n">
        <v>0.4552</v>
      </c>
      <c r="C205" s="163" t="s">
        <v>5930</v>
      </c>
      <c r="D205" s="163" t="s">
        <v>5649</v>
      </c>
      <c r="E205" s="183" t="s">
        <v>5649</v>
      </c>
      <c r="G205" s="200" t="n">
        <v>300500</v>
      </c>
      <c r="H205" s="163" t="n">
        <v>0.7363</v>
      </c>
      <c r="I205" s="168" t="s">
        <v>5651</v>
      </c>
      <c r="K205" s="169" t="s">
        <v>2939</v>
      </c>
      <c r="L205" s="163" t="s">
        <v>61</v>
      </c>
      <c r="P205" s="71" t="s">
        <v>5391</v>
      </c>
      <c r="Q205" s="71" t="s">
        <v>5392</v>
      </c>
      <c r="R205" s="163" t="s">
        <v>60</v>
      </c>
      <c r="AB205" s="204"/>
      <c r="AC205" s="56"/>
    </row>
    <row r="206" customFormat="false" ht="16.4" hidden="false" customHeight="false" outlineLevel="0" collapsed="false">
      <c r="A206" s="163" t="n">
        <v>1701300</v>
      </c>
      <c r="B206" s="163" t="n">
        <v>0.4552</v>
      </c>
      <c r="C206" s="163" t="s">
        <v>5931</v>
      </c>
      <c r="D206" s="163" t="s">
        <v>5649</v>
      </c>
      <c r="E206" s="183" t="s">
        <v>5649</v>
      </c>
      <c r="G206" s="200" t="n">
        <v>300600</v>
      </c>
      <c r="H206" s="163" t="n">
        <v>0.7363</v>
      </c>
      <c r="I206" s="168" t="s">
        <v>5651</v>
      </c>
      <c r="K206" s="169" t="s">
        <v>2943</v>
      </c>
      <c r="L206" s="163" t="s">
        <v>61</v>
      </c>
      <c r="P206" s="71" t="s">
        <v>5393</v>
      </c>
      <c r="Q206" s="71" t="s">
        <v>5392</v>
      </c>
      <c r="R206" s="163" t="s">
        <v>60</v>
      </c>
      <c r="AB206" s="204"/>
      <c r="AC206" s="56"/>
    </row>
    <row r="207" customFormat="false" ht="16.4" hidden="false" customHeight="false" outlineLevel="0" collapsed="false">
      <c r="A207" s="163" t="n">
        <v>1701500</v>
      </c>
      <c r="B207" s="163" t="n">
        <v>0.4552</v>
      </c>
      <c r="C207" s="163" t="s">
        <v>5932</v>
      </c>
      <c r="D207" s="163" t="s">
        <v>5649</v>
      </c>
      <c r="E207" s="183" t="s">
        <v>5649</v>
      </c>
      <c r="G207" s="200" t="n">
        <v>300700</v>
      </c>
      <c r="H207" s="163" t="n">
        <v>0.7363</v>
      </c>
      <c r="I207" s="168" t="s">
        <v>5651</v>
      </c>
      <c r="K207" s="169" t="s">
        <v>2947</v>
      </c>
      <c r="L207" s="163" t="s">
        <v>61</v>
      </c>
      <c r="P207" s="71" t="s">
        <v>5394</v>
      </c>
      <c r="Q207" s="71" t="s">
        <v>5390</v>
      </c>
      <c r="R207" s="163" t="s">
        <v>60</v>
      </c>
      <c r="AB207" s="204"/>
      <c r="AC207" s="56"/>
    </row>
    <row r="208" customFormat="false" ht="16.4" hidden="false" customHeight="false" outlineLevel="0" collapsed="false">
      <c r="A208" s="163" t="n">
        <v>1701500</v>
      </c>
      <c r="B208" s="163" t="n">
        <v>0.4552</v>
      </c>
      <c r="C208" s="163" t="s">
        <v>5933</v>
      </c>
      <c r="D208" s="163" t="s">
        <v>5649</v>
      </c>
      <c r="E208" s="183" t="s">
        <v>5649</v>
      </c>
      <c r="G208" s="200" t="n">
        <v>302400</v>
      </c>
      <c r="H208" s="163" t="n">
        <v>0.7363</v>
      </c>
      <c r="I208" s="168" t="s">
        <v>5651</v>
      </c>
      <c r="K208" s="169" t="s">
        <v>2951</v>
      </c>
      <c r="L208" s="163" t="s">
        <v>61</v>
      </c>
      <c r="P208" s="71" t="s">
        <v>5395</v>
      </c>
      <c r="Q208" s="71" t="s">
        <v>5392</v>
      </c>
      <c r="R208" s="163" t="s">
        <v>60</v>
      </c>
      <c r="AB208" s="204"/>
      <c r="AC208" s="56"/>
    </row>
    <row r="209" customFormat="false" ht="16.4" hidden="false" customHeight="false" outlineLevel="0" collapsed="false">
      <c r="A209" s="163" t="n">
        <v>1704600</v>
      </c>
      <c r="B209" s="163" t="n">
        <v>0.4552</v>
      </c>
      <c r="C209" s="163" t="s">
        <v>5934</v>
      </c>
      <c r="D209" s="163" t="s">
        <v>5649</v>
      </c>
      <c r="E209" s="183" t="s">
        <v>5649</v>
      </c>
      <c r="G209" s="200" t="n">
        <v>302500</v>
      </c>
      <c r="H209" s="163" t="n">
        <v>0.7363</v>
      </c>
      <c r="I209" s="168" t="s">
        <v>5651</v>
      </c>
      <c r="K209" s="169" t="s">
        <v>2955</v>
      </c>
      <c r="L209" s="163" t="s">
        <v>61</v>
      </c>
      <c r="P209" s="71" t="s">
        <v>5396</v>
      </c>
      <c r="Q209" s="71" t="s">
        <v>5392</v>
      </c>
      <c r="R209" s="163" t="s">
        <v>60</v>
      </c>
      <c r="AB209" s="204"/>
      <c r="AC209" s="56"/>
    </row>
    <row r="210" customFormat="false" ht="16.4" hidden="false" customHeight="false" outlineLevel="0" collapsed="false">
      <c r="A210" s="163" t="n">
        <v>1704601</v>
      </c>
      <c r="B210" s="163" t="n">
        <v>0.4552</v>
      </c>
      <c r="C210" s="163" t="s">
        <v>5935</v>
      </c>
      <c r="D210" s="163" t="s">
        <v>5649</v>
      </c>
      <c r="E210" s="183" t="s">
        <v>5649</v>
      </c>
      <c r="G210" s="200" t="n">
        <v>301000</v>
      </c>
      <c r="H210" s="163" t="n">
        <v>0.7363</v>
      </c>
      <c r="I210" s="168" t="s">
        <v>5651</v>
      </c>
      <c r="K210" s="169" t="s">
        <v>2959</v>
      </c>
      <c r="L210" s="163" t="s">
        <v>61</v>
      </c>
      <c r="P210" s="71" t="s">
        <v>5397</v>
      </c>
      <c r="Q210" s="71" t="s">
        <v>5392</v>
      </c>
      <c r="R210" s="163" t="s">
        <v>60</v>
      </c>
      <c r="AB210" s="204"/>
      <c r="AC210" s="56"/>
    </row>
    <row r="211" customFormat="false" ht="16.4" hidden="false" customHeight="false" outlineLevel="0" collapsed="false">
      <c r="A211" s="163" t="n">
        <v>1704602</v>
      </c>
      <c r="B211" s="163" t="n">
        <v>0.4552</v>
      </c>
      <c r="C211" s="163" t="s">
        <v>5936</v>
      </c>
      <c r="D211" s="163" t="s">
        <v>5649</v>
      </c>
      <c r="E211" s="183" t="s">
        <v>5649</v>
      </c>
      <c r="G211" s="200" t="n">
        <v>301100</v>
      </c>
      <c r="H211" s="163" t="n">
        <v>0.7363</v>
      </c>
      <c r="I211" s="168" t="s">
        <v>5651</v>
      </c>
      <c r="K211" s="169" t="s">
        <v>2964</v>
      </c>
      <c r="L211" s="163" t="s">
        <v>61</v>
      </c>
      <c r="P211" s="71" t="s">
        <v>5398</v>
      </c>
      <c r="Q211" s="71" t="s">
        <v>5399</v>
      </c>
      <c r="R211" s="163" t="s">
        <v>60</v>
      </c>
      <c r="AB211" s="204"/>
      <c r="AC211" s="56"/>
    </row>
    <row r="212" customFormat="false" ht="16.4" hidden="false" customHeight="false" outlineLevel="0" collapsed="false">
      <c r="A212" s="163" t="n">
        <v>1704603</v>
      </c>
      <c r="B212" s="163" t="n">
        <v>0.4552</v>
      </c>
      <c r="C212" s="163" t="s">
        <v>5937</v>
      </c>
      <c r="D212" s="163" t="s">
        <v>5649</v>
      </c>
      <c r="E212" s="183" t="s">
        <v>5649</v>
      </c>
      <c r="G212" s="200" t="n">
        <v>301101</v>
      </c>
      <c r="H212" s="163" t="n">
        <v>0.7363</v>
      </c>
      <c r="I212" s="168" t="s">
        <v>5651</v>
      </c>
      <c r="K212" s="169" t="s">
        <v>2969</v>
      </c>
      <c r="L212" s="163" t="s">
        <v>61</v>
      </c>
      <c r="P212" s="71" t="s">
        <v>5400</v>
      </c>
      <c r="Q212" s="71" t="s">
        <v>5401</v>
      </c>
      <c r="R212" s="163" t="s">
        <v>60</v>
      </c>
      <c r="AB212" s="204"/>
      <c r="AC212" s="56"/>
    </row>
    <row r="213" customFormat="false" ht="16.4" hidden="false" customHeight="false" outlineLevel="0" collapsed="false">
      <c r="A213" s="163" t="n">
        <v>1704604</v>
      </c>
      <c r="B213" s="163" t="n">
        <v>0.4552</v>
      </c>
      <c r="C213" s="163" t="s">
        <v>5938</v>
      </c>
      <c r="D213" s="163" t="s">
        <v>5649</v>
      </c>
      <c r="E213" s="183" t="s">
        <v>5649</v>
      </c>
      <c r="G213" s="200" t="n">
        <v>302200</v>
      </c>
      <c r="H213" s="163" t="n">
        <v>0.7363</v>
      </c>
      <c r="I213" s="168" t="s">
        <v>5651</v>
      </c>
      <c r="K213" s="169" t="s">
        <v>2975</v>
      </c>
      <c r="L213" s="163" t="s">
        <v>61</v>
      </c>
      <c r="P213" s="71" t="s">
        <v>5402</v>
      </c>
      <c r="Q213" s="71" t="s">
        <v>5403</v>
      </c>
      <c r="R213" s="163" t="s">
        <v>60</v>
      </c>
      <c r="AB213" s="204"/>
      <c r="AC213" s="56"/>
    </row>
    <row r="214" customFormat="false" ht="16.4" hidden="false" customHeight="false" outlineLevel="0" collapsed="false">
      <c r="A214" s="163" t="n">
        <v>1704605</v>
      </c>
      <c r="B214" s="163" t="n">
        <v>0.4552</v>
      </c>
      <c r="C214" s="163" t="s">
        <v>5939</v>
      </c>
      <c r="D214" s="163" t="s">
        <v>5649</v>
      </c>
      <c r="E214" s="183" t="s">
        <v>5649</v>
      </c>
      <c r="G214" s="200" t="n">
        <v>300800</v>
      </c>
      <c r="H214" s="163" t="n">
        <v>0.7363</v>
      </c>
      <c r="I214" s="168" t="s">
        <v>5651</v>
      </c>
      <c r="K214" s="169" t="s">
        <v>2980</v>
      </c>
      <c r="L214" s="163" t="s">
        <v>61</v>
      </c>
      <c r="P214" s="71" t="s">
        <v>5404</v>
      </c>
      <c r="Q214" s="71" t="s">
        <v>5405</v>
      </c>
      <c r="R214" s="163" t="s">
        <v>60</v>
      </c>
      <c r="AB214" s="204"/>
      <c r="AC214" s="56"/>
    </row>
    <row r="215" customFormat="false" ht="16.4" hidden="false" customHeight="false" outlineLevel="0" collapsed="false">
      <c r="A215" s="163" t="n">
        <v>1704606</v>
      </c>
      <c r="B215" s="163" t="n">
        <v>0.4552</v>
      </c>
      <c r="C215" s="163" t="s">
        <v>5940</v>
      </c>
      <c r="D215" s="163" t="s">
        <v>5649</v>
      </c>
      <c r="E215" s="183" t="s">
        <v>5649</v>
      </c>
      <c r="G215" s="200" t="n">
        <v>301300</v>
      </c>
      <c r="H215" s="163" t="n">
        <v>0.7363</v>
      </c>
      <c r="I215" s="168" t="s">
        <v>5651</v>
      </c>
      <c r="K215" s="169" t="s">
        <v>2985</v>
      </c>
      <c r="L215" s="163" t="s">
        <v>61</v>
      </c>
      <c r="P215" s="71" t="s">
        <v>5406</v>
      </c>
      <c r="Q215" s="71" t="s">
        <v>1809</v>
      </c>
      <c r="R215" s="163" t="s">
        <v>60</v>
      </c>
      <c r="AB215" s="204"/>
      <c r="AC215" s="56"/>
    </row>
    <row r="216" customFormat="false" ht="16.4" hidden="false" customHeight="false" outlineLevel="0" collapsed="false">
      <c r="A216" s="163" t="n">
        <v>1704607</v>
      </c>
      <c r="B216" s="163" t="n">
        <v>0.4552</v>
      </c>
      <c r="C216" s="163" t="s">
        <v>5941</v>
      </c>
      <c r="D216" s="163" t="s">
        <v>5649</v>
      </c>
      <c r="E216" s="183" t="s">
        <v>5649</v>
      </c>
      <c r="G216" s="200" t="n">
        <v>301400</v>
      </c>
      <c r="H216" s="163" t="n">
        <v>0.7363</v>
      </c>
      <c r="I216" s="168" t="s">
        <v>5651</v>
      </c>
      <c r="K216" s="169" t="s">
        <v>2990</v>
      </c>
      <c r="L216" s="163" t="s">
        <v>61</v>
      </c>
      <c r="P216" s="71" t="s">
        <v>5407</v>
      </c>
      <c r="Q216" s="71" t="s">
        <v>5408</v>
      </c>
      <c r="R216" s="163" t="s">
        <v>60</v>
      </c>
      <c r="AB216" s="204"/>
      <c r="AC216" s="56"/>
    </row>
    <row r="217" customFormat="false" ht="16.4" hidden="false" customHeight="false" outlineLevel="0" collapsed="false">
      <c r="A217" s="163" t="n">
        <v>1704608</v>
      </c>
      <c r="B217" s="163" t="n">
        <v>0.4552</v>
      </c>
      <c r="C217" s="163" t="s">
        <v>5942</v>
      </c>
      <c r="D217" s="163" t="s">
        <v>5649</v>
      </c>
      <c r="E217" s="183" t="s">
        <v>5649</v>
      </c>
      <c r="G217" s="200" t="n">
        <v>301500</v>
      </c>
      <c r="H217" s="163" t="n">
        <v>0.7363</v>
      </c>
      <c r="I217" s="168" t="s">
        <v>5651</v>
      </c>
      <c r="K217" s="169" t="s">
        <v>2995</v>
      </c>
      <c r="L217" s="163" t="s">
        <v>61</v>
      </c>
      <c r="P217" s="71" t="s">
        <v>5409</v>
      </c>
      <c r="Q217" s="71" t="s">
        <v>5401</v>
      </c>
      <c r="R217" s="163" t="s">
        <v>60</v>
      </c>
      <c r="AB217" s="204"/>
      <c r="AC217" s="56"/>
    </row>
    <row r="218" customFormat="false" ht="16.4" hidden="false" customHeight="false" outlineLevel="0" collapsed="false">
      <c r="A218" s="163" t="n">
        <v>1704609</v>
      </c>
      <c r="B218" s="163" t="n">
        <v>0.4552</v>
      </c>
      <c r="C218" s="163" t="s">
        <v>5943</v>
      </c>
      <c r="D218" s="163" t="s">
        <v>5649</v>
      </c>
      <c r="E218" s="183" t="s">
        <v>5649</v>
      </c>
      <c r="G218" s="200" t="n">
        <v>301600</v>
      </c>
      <c r="H218" s="163" t="n">
        <v>0.7363</v>
      </c>
      <c r="I218" s="168" t="s">
        <v>5651</v>
      </c>
      <c r="K218" s="169" t="s">
        <v>3000</v>
      </c>
      <c r="L218" s="163" t="s">
        <v>61</v>
      </c>
      <c r="P218" s="71" t="s">
        <v>5410</v>
      </c>
      <c r="Q218" s="71" t="s">
        <v>5403</v>
      </c>
      <c r="R218" s="163" t="s">
        <v>60</v>
      </c>
      <c r="AB218" s="204"/>
      <c r="AC218" s="56"/>
    </row>
    <row r="219" customFormat="false" ht="16.4" hidden="false" customHeight="false" outlineLevel="0" collapsed="false">
      <c r="A219" s="163" t="n">
        <v>1704610</v>
      </c>
      <c r="B219" s="163" t="n">
        <v>0.4552</v>
      </c>
      <c r="C219" s="163" t="s">
        <v>5944</v>
      </c>
      <c r="D219" s="163" t="s">
        <v>5649</v>
      </c>
      <c r="E219" s="183" t="s">
        <v>5649</v>
      </c>
      <c r="G219" s="200" t="n">
        <v>302100</v>
      </c>
      <c r="H219" s="163" t="n">
        <v>0.7363</v>
      </c>
      <c r="I219" s="168" t="s">
        <v>5651</v>
      </c>
      <c r="K219" s="169" t="s">
        <v>3005</v>
      </c>
      <c r="L219" s="163" t="s">
        <v>61</v>
      </c>
      <c r="P219" s="71" t="s">
        <v>5411</v>
      </c>
      <c r="Q219" s="71" t="s">
        <v>5405</v>
      </c>
      <c r="R219" s="163" t="s">
        <v>60</v>
      </c>
      <c r="AB219" s="204"/>
      <c r="AC219" s="56"/>
    </row>
    <row r="220" customFormat="false" ht="16.4" hidden="false" customHeight="false" outlineLevel="0" collapsed="false">
      <c r="A220" s="163" t="n">
        <v>1704611</v>
      </c>
      <c r="B220" s="163" t="n">
        <v>0.4552</v>
      </c>
      <c r="C220" s="163" t="s">
        <v>5945</v>
      </c>
      <c r="D220" s="163" t="s">
        <v>5649</v>
      </c>
      <c r="E220" s="183" t="s">
        <v>5649</v>
      </c>
      <c r="G220" s="200" t="n">
        <v>302300</v>
      </c>
      <c r="H220" s="163" t="n">
        <v>0.7363</v>
      </c>
      <c r="I220" s="168" t="s">
        <v>5651</v>
      </c>
      <c r="K220" s="169" t="s">
        <v>3010</v>
      </c>
      <c r="L220" s="163" t="s">
        <v>61</v>
      </c>
      <c r="P220" s="71" t="s">
        <v>5412</v>
      </c>
      <c r="Q220" s="71" t="s">
        <v>1809</v>
      </c>
      <c r="R220" s="163" t="s">
        <v>60</v>
      </c>
      <c r="AB220" s="204"/>
      <c r="AC220" s="56"/>
    </row>
    <row r="221" customFormat="false" ht="16.4" hidden="false" customHeight="false" outlineLevel="0" collapsed="false">
      <c r="A221" s="163" t="n">
        <v>1704612</v>
      </c>
      <c r="B221" s="163" t="n">
        <v>0.4552</v>
      </c>
      <c r="C221" s="163" t="s">
        <v>5946</v>
      </c>
      <c r="D221" s="163" t="s">
        <v>5649</v>
      </c>
      <c r="E221" s="183" t="s">
        <v>5649</v>
      </c>
      <c r="G221" s="200" t="n">
        <v>500100</v>
      </c>
      <c r="H221" s="163" t="n">
        <v>0.2994</v>
      </c>
      <c r="I221" s="168" t="s">
        <v>5654</v>
      </c>
      <c r="K221" s="169" t="s">
        <v>3015</v>
      </c>
      <c r="L221" s="163" t="s">
        <v>61</v>
      </c>
      <c r="P221" s="71" t="s">
        <v>5413</v>
      </c>
      <c r="Q221" s="71" t="s">
        <v>5414</v>
      </c>
      <c r="R221" s="163" t="s">
        <v>60</v>
      </c>
      <c r="AB221" s="204"/>
      <c r="AC221" s="56"/>
    </row>
    <row r="222" customFormat="false" ht="16.4" hidden="false" customHeight="false" outlineLevel="0" collapsed="false">
      <c r="A222" s="163" t="n">
        <v>1704613</v>
      </c>
      <c r="B222" s="163" t="n">
        <v>0.4552</v>
      </c>
      <c r="C222" s="163" t="s">
        <v>5947</v>
      </c>
      <c r="D222" s="163" t="s">
        <v>5649</v>
      </c>
      <c r="E222" s="183" t="s">
        <v>5649</v>
      </c>
      <c r="G222" s="200" t="n">
        <v>800100</v>
      </c>
      <c r="H222" s="163" t="n">
        <v>0.5561</v>
      </c>
      <c r="I222" s="168" t="s">
        <v>5657</v>
      </c>
      <c r="K222" s="169" t="s">
        <v>3022</v>
      </c>
      <c r="L222" s="163" t="s">
        <v>61</v>
      </c>
      <c r="P222" s="71" t="s">
        <v>5415</v>
      </c>
      <c r="Q222" s="71" t="s">
        <v>5405</v>
      </c>
      <c r="R222" s="163" t="s">
        <v>60</v>
      </c>
      <c r="AB222" s="204"/>
      <c r="AC222" s="56"/>
    </row>
    <row r="223" customFormat="false" ht="16.4" hidden="false" customHeight="false" outlineLevel="0" collapsed="false">
      <c r="A223" s="163" t="n">
        <v>1704614</v>
      </c>
      <c r="B223" s="163" t="n">
        <v>0.4552</v>
      </c>
      <c r="C223" s="163" t="s">
        <v>5948</v>
      </c>
      <c r="D223" s="163" t="s">
        <v>5649</v>
      </c>
      <c r="E223" s="183" t="s">
        <v>5649</v>
      </c>
      <c r="G223" s="200" t="n">
        <v>800200</v>
      </c>
      <c r="H223" s="163" t="n">
        <v>0.5561</v>
      </c>
      <c r="I223" s="168" t="s">
        <v>5657</v>
      </c>
      <c r="K223" s="169" t="s">
        <v>3027</v>
      </c>
      <c r="L223" s="163" t="s">
        <v>61</v>
      </c>
      <c r="P223" s="71" t="s">
        <v>5416</v>
      </c>
      <c r="Q223" s="71" t="s">
        <v>1809</v>
      </c>
      <c r="R223" s="163" t="s">
        <v>60</v>
      </c>
      <c r="AB223" s="204"/>
      <c r="AC223" s="56"/>
    </row>
    <row r="224" customFormat="false" ht="135.8" hidden="false" customHeight="false" outlineLevel="0" collapsed="false">
      <c r="A224" s="163" t="n">
        <v>1704615</v>
      </c>
      <c r="B224" s="163" t="n">
        <v>0.4552</v>
      </c>
      <c r="C224" s="163" t="s">
        <v>5949</v>
      </c>
      <c r="D224" s="163" t="s">
        <v>5649</v>
      </c>
      <c r="E224" s="183" t="s">
        <v>5649</v>
      </c>
      <c r="G224" s="200" t="n">
        <v>800200</v>
      </c>
      <c r="H224" s="163" t="n">
        <v>0.5561</v>
      </c>
      <c r="I224" s="168" t="s">
        <v>5657</v>
      </c>
      <c r="K224" s="169" t="s">
        <v>3032</v>
      </c>
      <c r="L224" s="163" t="s">
        <v>61</v>
      </c>
      <c r="P224" s="71" t="s">
        <v>5417</v>
      </c>
      <c r="Q224" s="77" t="s">
        <v>5418</v>
      </c>
      <c r="R224" s="163" t="s">
        <v>60</v>
      </c>
      <c r="AB224" s="204"/>
      <c r="AC224" s="56"/>
    </row>
    <row r="225" customFormat="false" ht="165.65" hidden="false" customHeight="false" outlineLevel="0" collapsed="false">
      <c r="A225" s="163" t="n">
        <v>1704615</v>
      </c>
      <c r="B225" s="163" t="n">
        <v>0.4552</v>
      </c>
      <c r="C225" s="163" t="s">
        <v>5950</v>
      </c>
      <c r="D225" s="163" t="s">
        <v>5649</v>
      </c>
      <c r="E225" s="183" t="s">
        <v>5649</v>
      </c>
      <c r="G225" s="200" t="n">
        <v>800300</v>
      </c>
      <c r="H225" s="163" t="n">
        <v>0.5561</v>
      </c>
      <c r="I225" s="168" t="s">
        <v>5657</v>
      </c>
      <c r="K225" s="169" t="s">
        <v>3037</v>
      </c>
      <c r="L225" s="163" t="s">
        <v>61</v>
      </c>
      <c r="P225" s="71" t="s">
        <v>5419</v>
      </c>
      <c r="Q225" s="77" t="s">
        <v>5420</v>
      </c>
      <c r="R225" s="163" t="s">
        <v>60</v>
      </c>
      <c r="AB225" s="204"/>
      <c r="AC225" s="56"/>
    </row>
    <row r="226" customFormat="false" ht="16.4" hidden="false" customHeight="false" outlineLevel="0" collapsed="false">
      <c r="A226" s="163" t="n">
        <v>1702900</v>
      </c>
      <c r="B226" s="163" t="n">
        <v>0.4552</v>
      </c>
      <c r="C226" s="163" t="s">
        <v>5951</v>
      </c>
      <c r="D226" s="163" t="s">
        <v>5649</v>
      </c>
      <c r="E226" s="183" t="s">
        <v>5649</v>
      </c>
      <c r="G226" s="200" t="n">
        <v>800400</v>
      </c>
      <c r="H226" s="163" t="n">
        <v>0.5561</v>
      </c>
      <c r="I226" s="168" t="s">
        <v>5657</v>
      </c>
      <c r="K226" s="169" t="s">
        <v>3042</v>
      </c>
      <c r="L226" s="163" t="s">
        <v>61</v>
      </c>
      <c r="P226" s="71" t="s">
        <v>5421</v>
      </c>
      <c r="Q226" s="71" t="s">
        <v>5422</v>
      </c>
      <c r="R226" s="163" t="s">
        <v>60</v>
      </c>
      <c r="AB226" s="204"/>
      <c r="AC226" s="56"/>
    </row>
    <row r="227" customFormat="false" ht="16.4" hidden="false" customHeight="false" outlineLevel="0" collapsed="false">
      <c r="A227" s="163" t="n">
        <v>1704600</v>
      </c>
      <c r="B227" s="163" t="n">
        <v>0.4552</v>
      </c>
      <c r="C227" s="163" t="s">
        <v>5952</v>
      </c>
      <c r="D227" s="163" t="s">
        <v>5649</v>
      </c>
      <c r="E227" s="183" t="s">
        <v>5649</v>
      </c>
      <c r="G227" s="200" t="n">
        <v>800700</v>
      </c>
      <c r="H227" s="163" t="n">
        <v>0.5561</v>
      </c>
      <c r="I227" s="168" t="s">
        <v>5657</v>
      </c>
      <c r="K227" s="169" t="s">
        <v>3047</v>
      </c>
      <c r="L227" s="163" t="s">
        <v>61</v>
      </c>
      <c r="P227" s="71" t="s">
        <v>5423</v>
      </c>
      <c r="Q227" s="71" t="s">
        <v>1809</v>
      </c>
      <c r="R227" s="163" t="s">
        <v>60</v>
      </c>
      <c r="AB227" s="204"/>
      <c r="AC227" s="56"/>
    </row>
    <row r="228" customFormat="false" ht="16.4" hidden="false" customHeight="false" outlineLevel="0" collapsed="false">
      <c r="A228" s="163" t="n">
        <v>1704601</v>
      </c>
      <c r="B228" s="163" t="n">
        <v>0.4552</v>
      </c>
      <c r="C228" s="163" t="s">
        <v>5953</v>
      </c>
      <c r="D228" s="163" t="s">
        <v>5649</v>
      </c>
      <c r="E228" s="183" t="s">
        <v>5649</v>
      </c>
      <c r="G228" s="200" t="n">
        <v>800500</v>
      </c>
      <c r="H228" s="163" t="n">
        <v>0.5561</v>
      </c>
      <c r="I228" s="168" t="s">
        <v>5657</v>
      </c>
      <c r="K228" s="169" t="s">
        <v>3052</v>
      </c>
      <c r="L228" s="163" t="s">
        <v>61</v>
      </c>
      <c r="P228" s="71" t="s">
        <v>5424</v>
      </c>
      <c r="Q228" s="71" t="s">
        <v>5425</v>
      </c>
      <c r="R228" s="163" t="s">
        <v>60</v>
      </c>
      <c r="AB228" s="204"/>
      <c r="AC228" s="56"/>
    </row>
    <row r="229" customFormat="false" ht="374.6" hidden="false" customHeight="false" outlineLevel="0" collapsed="false">
      <c r="A229" s="163" t="n">
        <v>1704602</v>
      </c>
      <c r="B229" s="163" t="n">
        <v>0.4552</v>
      </c>
      <c r="C229" s="163" t="s">
        <v>5954</v>
      </c>
      <c r="D229" s="163" t="s">
        <v>5649</v>
      </c>
      <c r="E229" s="183" t="s">
        <v>5649</v>
      </c>
      <c r="G229" s="200" t="n">
        <v>800600</v>
      </c>
      <c r="H229" s="163" t="n">
        <v>0.5561</v>
      </c>
      <c r="I229" s="168" t="s">
        <v>5657</v>
      </c>
      <c r="K229" s="169" t="s">
        <v>3057</v>
      </c>
      <c r="L229" s="163" t="s">
        <v>61</v>
      </c>
      <c r="P229" s="71" t="s">
        <v>5426</v>
      </c>
      <c r="Q229" s="77" t="s">
        <v>5427</v>
      </c>
      <c r="R229" s="163" t="s">
        <v>60</v>
      </c>
      <c r="AB229" s="204"/>
      <c r="AC229" s="56"/>
    </row>
    <row r="230" customFormat="false" ht="16.4" hidden="false" customHeight="false" outlineLevel="0" collapsed="false">
      <c r="A230" s="163" t="n">
        <v>1704603</v>
      </c>
      <c r="B230" s="163" t="n">
        <v>0.4552</v>
      </c>
      <c r="C230" s="163" t="s">
        <v>5955</v>
      </c>
      <c r="D230" s="163" t="s">
        <v>5649</v>
      </c>
      <c r="E230" s="183" t="s">
        <v>5649</v>
      </c>
      <c r="G230" s="200" t="n">
        <v>800800</v>
      </c>
      <c r="H230" s="163" t="n">
        <v>0.5561</v>
      </c>
      <c r="I230" s="168" t="s">
        <v>5657</v>
      </c>
      <c r="K230" s="169" t="s">
        <v>3065</v>
      </c>
      <c r="L230" s="163" t="s">
        <v>61</v>
      </c>
      <c r="P230" s="71" t="s">
        <v>5428</v>
      </c>
      <c r="Q230" s="71" t="s">
        <v>1809</v>
      </c>
      <c r="R230" s="163" t="s">
        <v>60</v>
      </c>
      <c r="AB230" s="204"/>
      <c r="AC230" s="56"/>
    </row>
    <row r="231" customFormat="false" ht="16.4" hidden="false" customHeight="false" outlineLevel="0" collapsed="false">
      <c r="A231" s="163" t="n">
        <v>1704604</v>
      </c>
      <c r="B231" s="163" t="n">
        <v>0.4552</v>
      </c>
      <c r="C231" s="163" t="s">
        <v>5956</v>
      </c>
      <c r="D231" s="163" t="s">
        <v>5649</v>
      </c>
      <c r="E231" s="183" t="s">
        <v>5649</v>
      </c>
      <c r="G231" s="200" t="n">
        <v>800900</v>
      </c>
      <c r="H231" s="163" t="n">
        <v>0.5561</v>
      </c>
      <c r="I231" s="168" t="s">
        <v>5657</v>
      </c>
      <c r="K231" s="169" t="s">
        <v>3070</v>
      </c>
      <c r="L231" s="163" t="s">
        <v>61</v>
      </c>
      <c r="P231" s="71" t="s">
        <v>5429</v>
      </c>
      <c r="Q231" s="71" t="s">
        <v>5430</v>
      </c>
      <c r="R231" s="163" t="s">
        <v>60</v>
      </c>
      <c r="AB231" s="204"/>
      <c r="AC231" s="56"/>
    </row>
    <row r="232" customFormat="false" ht="16.4" hidden="false" customHeight="false" outlineLevel="0" collapsed="false">
      <c r="A232" s="163" t="n">
        <v>1704605</v>
      </c>
      <c r="B232" s="163" t="n">
        <v>0.4552</v>
      </c>
      <c r="C232" s="163" t="s">
        <v>5957</v>
      </c>
      <c r="D232" s="163" t="s">
        <v>5649</v>
      </c>
      <c r="E232" s="183" t="s">
        <v>5649</v>
      </c>
      <c r="G232" s="200" t="n">
        <v>801000</v>
      </c>
      <c r="H232" s="163" t="n">
        <v>0.5561</v>
      </c>
      <c r="I232" s="168" t="s">
        <v>5657</v>
      </c>
      <c r="K232" s="169" t="s">
        <v>3074</v>
      </c>
      <c r="L232" s="163" t="s">
        <v>61</v>
      </c>
      <c r="P232" s="71" t="s">
        <v>5431</v>
      </c>
      <c r="Q232" s="71" t="s">
        <v>5432</v>
      </c>
      <c r="R232" s="163" t="s">
        <v>60</v>
      </c>
      <c r="AB232" s="204"/>
      <c r="AC232" s="56"/>
    </row>
    <row r="233" customFormat="false" ht="16.4" hidden="false" customHeight="false" outlineLevel="0" collapsed="false">
      <c r="A233" s="163" t="n">
        <v>1704606</v>
      </c>
      <c r="B233" s="163" t="n">
        <v>0.4552</v>
      </c>
      <c r="C233" s="163" t="s">
        <v>5958</v>
      </c>
      <c r="D233" s="163" t="s">
        <v>5649</v>
      </c>
      <c r="E233" s="183" t="s">
        <v>5649</v>
      </c>
      <c r="G233" s="200" t="n">
        <v>801100</v>
      </c>
      <c r="H233" s="163" t="n">
        <v>0.5561</v>
      </c>
      <c r="I233" s="168" t="s">
        <v>5657</v>
      </c>
      <c r="K233" s="169" t="s">
        <v>3079</v>
      </c>
      <c r="L233" s="163" t="s">
        <v>61</v>
      </c>
      <c r="P233" s="71" t="s">
        <v>5433</v>
      </c>
      <c r="Q233" s="71" t="s">
        <v>5149</v>
      </c>
      <c r="R233" s="163" t="s">
        <v>60</v>
      </c>
      <c r="AB233" s="204"/>
      <c r="AC233" s="56"/>
    </row>
    <row r="234" customFormat="false" ht="16.4" hidden="false" customHeight="false" outlineLevel="0" collapsed="false">
      <c r="A234" s="163" t="n">
        <v>1704607</v>
      </c>
      <c r="B234" s="163" t="n">
        <v>0.4552</v>
      </c>
      <c r="C234" s="163" t="s">
        <v>5959</v>
      </c>
      <c r="D234" s="163" t="s">
        <v>5649</v>
      </c>
      <c r="E234" s="183" t="s">
        <v>5649</v>
      </c>
      <c r="G234" s="200" t="n">
        <v>801300</v>
      </c>
      <c r="H234" s="163" t="n">
        <v>0.5561</v>
      </c>
      <c r="I234" s="168" t="s">
        <v>5657</v>
      </c>
      <c r="K234" s="169" t="s">
        <v>3087</v>
      </c>
      <c r="L234" s="163" t="s">
        <v>61</v>
      </c>
      <c r="P234" s="71" t="s">
        <v>5434</v>
      </c>
      <c r="Q234" s="71" t="s">
        <v>5435</v>
      </c>
      <c r="R234" s="163" t="s">
        <v>60</v>
      </c>
      <c r="AB234" s="204"/>
      <c r="AC234" s="56"/>
    </row>
    <row r="235" customFormat="false" ht="270.1" hidden="false" customHeight="false" outlineLevel="0" collapsed="false">
      <c r="A235" s="163" t="n">
        <v>1704608</v>
      </c>
      <c r="B235" s="163" t="n">
        <v>0.4552</v>
      </c>
      <c r="C235" s="163" t="s">
        <v>5960</v>
      </c>
      <c r="D235" s="163" t="s">
        <v>5649</v>
      </c>
      <c r="E235" s="183" t="s">
        <v>5649</v>
      </c>
      <c r="G235" s="200" t="n">
        <v>801200</v>
      </c>
      <c r="H235" s="163" t="n">
        <v>0.5561</v>
      </c>
      <c r="I235" s="168" t="s">
        <v>5657</v>
      </c>
      <c r="K235" s="169" t="s">
        <v>3091</v>
      </c>
      <c r="L235" s="163" t="s">
        <v>61</v>
      </c>
      <c r="P235" s="71" t="s">
        <v>5436</v>
      </c>
      <c r="Q235" s="77" t="s">
        <v>5437</v>
      </c>
      <c r="R235" s="163" t="s">
        <v>60</v>
      </c>
      <c r="AB235" s="204"/>
      <c r="AC235" s="56"/>
    </row>
    <row r="236" customFormat="false" ht="16.4" hidden="false" customHeight="false" outlineLevel="0" collapsed="false">
      <c r="A236" s="163" t="n">
        <v>1704609</v>
      </c>
      <c r="B236" s="163" t="n">
        <v>0.4552</v>
      </c>
      <c r="C236" s="163" t="s">
        <v>5961</v>
      </c>
      <c r="D236" s="163" t="s">
        <v>5649</v>
      </c>
      <c r="E236" s="183" t="s">
        <v>5649</v>
      </c>
      <c r="G236" s="200" t="n">
        <v>801200</v>
      </c>
      <c r="H236" s="163" t="n">
        <v>0.5561</v>
      </c>
      <c r="I236" s="168" t="s">
        <v>5657</v>
      </c>
      <c r="K236" s="169" t="s">
        <v>3096</v>
      </c>
      <c r="L236" s="163" t="s">
        <v>61</v>
      </c>
      <c r="P236" s="71" t="s">
        <v>5438</v>
      </c>
      <c r="Q236" s="71" t="s">
        <v>5439</v>
      </c>
      <c r="R236" s="163" t="s">
        <v>60</v>
      </c>
      <c r="AB236" s="204"/>
      <c r="AC236" s="56"/>
    </row>
    <row r="237" customFormat="false" ht="16.4" hidden="false" customHeight="false" outlineLevel="0" collapsed="false">
      <c r="A237" s="163" t="n">
        <v>1704610</v>
      </c>
      <c r="B237" s="163" t="n">
        <v>0.4552</v>
      </c>
      <c r="C237" s="163" t="s">
        <v>5962</v>
      </c>
      <c r="D237" s="163" t="s">
        <v>5649</v>
      </c>
      <c r="E237" s="183" t="s">
        <v>5649</v>
      </c>
      <c r="G237" s="200" t="n">
        <v>801200</v>
      </c>
      <c r="H237" s="163" t="n">
        <v>0.5561</v>
      </c>
      <c r="I237" s="168" t="s">
        <v>5657</v>
      </c>
      <c r="K237" s="169" t="s">
        <v>3119</v>
      </c>
      <c r="L237" s="163" t="s">
        <v>61</v>
      </c>
      <c r="P237" s="71" t="s">
        <v>5440</v>
      </c>
      <c r="Q237" s="71" t="s">
        <v>5441</v>
      </c>
      <c r="R237" s="163" t="s">
        <v>60</v>
      </c>
      <c r="AB237" s="204"/>
      <c r="AC237" s="56"/>
    </row>
    <row r="238" customFormat="false" ht="16.4" hidden="false" customHeight="false" outlineLevel="0" collapsed="false">
      <c r="A238" s="163" t="n">
        <v>1704611</v>
      </c>
      <c r="B238" s="163" t="n">
        <v>0.4552</v>
      </c>
      <c r="C238" s="163" t="s">
        <v>5963</v>
      </c>
      <c r="D238" s="163" t="s">
        <v>5649</v>
      </c>
      <c r="E238" s="183" t="s">
        <v>5649</v>
      </c>
      <c r="G238" s="200" t="n">
        <v>801400</v>
      </c>
      <c r="H238" s="163" t="n">
        <v>0.5561</v>
      </c>
      <c r="I238" s="168" t="s">
        <v>5657</v>
      </c>
      <c r="K238" s="169" t="s">
        <v>3126</v>
      </c>
      <c r="L238" s="163" t="s">
        <v>61</v>
      </c>
      <c r="P238" s="71" t="s">
        <v>5442</v>
      </c>
      <c r="Q238" s="71" t="s">
        <v>1809</v>
      </c>
      <c r="R238" s="163" t="s">
        <v>60</v>
      </c>
      <c r="AB238" s="204"/>
      <c r="AC238" s="56"/>
    </row>
    <row r="239" customFormat="false" ht="16.4" hidden="false" customHeight="false" outlineLevel="0" collapsed="false">
      <c r="A239" s="163" t="n">
        <v>1704612</v>
      </c>
      <c r="B239" s="163" t="n">
        <v>0.4552</v>
      </c>
      <c r="C239" s="163" t="s">
        <v>5964</v>
      </c>
      <c r="D239" s="163" t="s">
        <v>5649</v>
      </c>
      <c r="E239" s="183" t="s">
        <v>5649</v>
      </c>
      <c r="G239" s="200" t="n">
        <v>801600</v>
      </c>
      <c r="H239" s="163" t="n">
        <v>0.5561</v>
      </c>
      <c r="I239" s="168" t="s">
        <v>5657</v>
      </c>
      <c r="K239" s="169" t="s">
        <v>3140</v>
      </c>
      <c r="L239" s="163" t="s">
        <v>61</v>
      </c>
      <c r="P239" s="71" t="s">
        <v>5443</v>
      </c>
      <c r="Q239" s="71" t="s">
        <v>5439</v>
      </c>
      <c r="R239" s="163" t="s">
        <v>60</v>
      </c>
      <c r="AB239" s="204"/>
      <c r="AC239" s="56"/>
    </row>
    <row r="240" customFormat="false" ht="16.4" hidden="false" customHeight="false" outlineLevel="0" collapsed="false">
      <c r="A240" s="163" t="n">
        <v>1704613</v>
      </c>
      <c r="B240" s="163" t="n">
        <v>0.4552</v>
      </c>
      <c r="C240" s="163" t="s">
        <v>5965</v>
      </c>
      <c r="D240" s="163" t="s">
        <v>5649</v>
      </c>
      <c r="E240" s="183" t="s">
        <v>5649</v>
      </c>
      <c r="G240" s="200" t="n">
        <v>801500</v>
      </c>
      <c r="H240" s="163" t="n">
        <v>0.5561</v>
      </c>
      <c r="I240" s="168" t="s">
        <v>5657</v>
      </c>
      <c r="K240" s="169" t="s">
        <v>3154</v>
      </c>
      <c r="L240" s="163" t="s">
        <v>61</v>
      </c>
      <c r="P240" s="71" t="s">
        <v>5444</v>
      </c>
      <c r="Q240" s="71" t="s">
        <v>5441</v>
      </c>
      <c r="R240" s="163" t="s">
        <v>60</v>
      </c>
      <c r="AB240" s="204"/>
      <c r="AC240" s="56"/>
    </row>
    <row r="241" customFormat="false" ht="16.4" hidden="false" customHeight="false" outlineLevel="0" collapsed="false">
      <c r="A241" s="163" t="n">
        <v>1704614</v>
      </c>
      <c r="B241" s="163" t="n">
        <v>0.4552</v>
      </c>
      <c r="C241" s="163" t="s">
        <v>5966</v>
      </c>
      <c r="D241" s="163" t="s">
        <v>5649</v>
      </c>
      <c r="E241" s="183" t="s">
        <v>5649</v>
      </c>
      <c r="G241" s="200" t="n">
        <v>801700</v>
      </c>
      <c r="H241" s="163" t="n">
        <v>0.5561</v>
      </c>
      <c r="I241" s="168" t="s">
        <v>5657</v>
      </c>
      <c r="K241" s="169" t="s">
        <v>1375</v>
      </c>
      <c r="L241" s="163" t="s">
        <v>61</v>
      </c>
      <c r="P241" s="71" t="s">
        <v>5445</v>
      </c>
      <c r="Q241" s="71" t="s">
        <v>1809</v>
      </c>
      <c r="R241" s="163" t="s">
        <v>60</v>
      </c>
      <c r="AB241" s="204"/>
      <c r="AC241" s="56"/>
    </row>
    <row r="242" customFormat="false" ht="16.4" hidden="false" customHeight="false" outlineLevel="0" collapsed="false">
      <c r="A242" s="163" t="n">
        <v>1704615</v>
      </c>
      <c r="B242" s="163" t="n">
        <v>0.4552</v>
      </c>
      <c r="C242" s="163" t="s">
        <v>5967</v>
      </c>
      <c r="D242" s="163" t="s">
        <v>5649</v>
      </c>
      <c r="E242" s="183" t="s">
        <v>5649</v>
      </c>
      <c r="G242" s="200" t="n">
        <v>801800</v>
      </c>
      <c r="H242" s="163" t="n">
        <v>0.5561</v>
      </c>
      <c r="I242" s="168" t="s">
        <v>5657</v>
      </c>
      <c r="K242" s="169" t="s">
        <v>3171</v>
      </c>
      <c r="L242" s="163" t="s">
        <v>61</v>
      </c>
      <c r="P242" s="71" t="s">
        <v>5446</v>
      </c>
      <c r="Q242" s="71" t="s">
        <v>5439</v>
      </c>
      <c r="R242" s="163" t="s">
        <v>60</v>
      </c>
      <c r="AB242" s="204"/>
      <c r="AC242" s="56"/>
    </row>
    <row r="243" customFormat="false" ht="16.4" hidden="false" customHeight="false" outlineLevel="0" collapsed="false">
      <c r="A243" s="163" t="n">
        <v>1704615</v>
      </c>
      <c r="B243" s="163" t="n">
        <v>0.4552</v>
      </c>
      <c r="C243" s="163" t="s">
        <v>5968</v>
      </c>
      <c r="D243" s="163" t="s">
        <v>5649</v>
      </c>
      <c r="E243" s="183" t="s">
        <v>5649</v>
      </c>
      <c r="G243" s="200" t="n">
        <v>801900</v>
      </c>
      <c r="H243" s="163" t="n">
        <v>0.6529</v>
      </c>
      <c r="I243" s="168" t="s">
        <v>5657</v>
      </c>
      <c r="K243" s="169" t="s">
        <v>3176</v>
      </c>
      <c r="L243" s="163" t="s">
        <v>61</v>
      </c>
      <c r="P243" s="71" t="s">
        <v>5447</v>
      </c>
      <c r="Q243" s="71" t="s">
        <v>5441</v>
      </c>
      <c r="R243" s="163" t="s">
        <v>60</v>
      </c>
      <c r="AB243" s="204"/>
      <c r="AC243" s="56"/>
    </row>
    <row r="244" customFormat="false" ht="16.4" hidden="false" customHeight="false" outlineLevel="0" collapsed="false">
      <c r="A244" s="163" t="n">
        <v>1710900</v>
      </c>
      <c r="B244" s="163" t="n">
        <v>0.4552</v>
      </c>
      <c r="C244" s="163" t="s">
        <v>5969</v>
      </c>
      <c r="D244" s="163" t="s">
        <v>5649</v>
      </c>
      <c r="E244" s="183" t="s">
        <v>5649</v>
      </c>
      <c r="G244" s="200" t="n">
        <v>900100</v>
      </c>
      <c r="H244" s="163" t="n">
        <v>0.8324</v>
      </c>
      <c r="I244" s="168" t="s">
        <v>5664</v>
      </c>
      <c r="K244" s="169" t="s">
        <v>3181</v>
      </c>
      <c r="L244" s="163" t="s">
        <v>61</v>
      </c>
      <c r="P244" s="71" t="s">
        <v>5448</v>
      </c>
      <c r="Q244" s="71" t="s">
        <v>1809</v>
      </c>
      <c r="R244" s="163" t="s">
        <v>60</v>
      </c>
      <c r="AB244" s="204"/>
      <c r="AC244" s="56"/>
    </row>
    <row r="245" customFormat="false" ht="16.4" hidden="false" customHeight="false" outlineLevel="0" collapsed="false">
      <c r="A245" s="163" t="n">
        <v>1704800</v>
      </c>
      <c r="B245" s="163" t="n">
        <v>0.4552</v>
      </c>
      <c r="C245" s="163" t="s">
        <v>5970</v>
      </c>
      <c r="D245" s="163" t="s">
        <v>5649</v>
      </c>
      <c r="E245" s="183" t="s">
        <v>5649</v>
      </c>
      <c r="G245" s="200" t="n">
        <v>900200</v>
      </c>
      <c r="H245" s="163" t="n">
        <v>0.8324</v>
      </c>
      <c r="I245" s="168" t="s">
        <v>5664</v>
      </c>
      <c r="K245" s="169" t="s">
        <v>3188</v>
      </c>
      <c r="L245" s="163" t="s">
        <v>61</v>
      </c>
      <c r="P245" s="71" t="s">
        <v>5449</v>
      </c>
      <c r="Q245" s="71" t="s">
        <v>5439</v>
      </c>
      <c r="R245" s="163" t="s">
        <v>60</v>
      </c>
      <c r="AB245" s="204"/>
      <c r="AC245" s="56"/>
    </row>
    <row r="246" customFormat="false" ht="16.4" hidden="false" customHeight="false" outlineLevel="0" collapsed="false">
      <c r="A246" s="163" t="n">
        <v>1704900</v>
      </c>
      <c r="B246" s="163" t="n">
        <v>0.4552</v>
      </c>
      <c r="C246" s="163" t="s">
        <v>5971</v>
      </c>
      <c r="D246" s="163" t="s">
        <v>5649</v>
      </c>
      <c r="E246" s="183" t="s">
        <v>5649</v>
      </c>
      <c r="G246" s="200" t="n">
        <v>900400</v>
      </c>
      <c r="H246" s="163" t="n">
        <v>1.0884</v>
      </c>
      <c r="I246" s="168" t="s">
        <v>5664</v>
      </c>
      <c r="K246" s="169" t="s">
        <v>3197</v>
      </c>
      <c r="L246" s="163" t="s">
        <v>61</v>
      </c>
      <c r="P246" s="71" t="s">
        <v>5450</v>
      </c>
      <c r="Q246" s="71" t="s">
        <v>5441</v>
      </c>
      <c r="R246" s="163" t="s">
        <v>60</v>
      </c>
      <c r="AB246" s="204"/>
      <c r="AC246" s="56"/>
    </row>
    <row r="247" customFormat="false" ht="16.4" hidden="false" customHeight="false" outlineLevel="0" collapsed="false">
      <c r="A247" s="163" t="n">
        <v>1704901</v>
      </c>
      <c r="B247" s="163" t="n">
        <v>0.4552</v>
      </c>
      <c r="C247" s="163" t="s">
        <v>5972</v>
      </c>
      <c r="D247" s="163" t="s">
        <v>5649</v>
      </c>
      <c r="E247" s="183" t="s">
        <v>5649</v>
      </c>
      <c r="G247" s="200" t="n">
        <v>900500</v>
      </c>
      <c r="H247" s="163" t="n">
        <v>0.6406</v>
      </c>
      <c r="I247" s="168" t="s">
        <v>5664</v>
      </c>
      <c r="K247" s="169" t="s">
        <v>3201</v>
      </c>
      <c r="L247" s="163" t="s">
        <v>61</v>
      </c>
      <c r="P247" s="71" t="s">
        <v>5451</v>
      </c>
      <c r="Q247" s="71" t="s">
        <v>1809</v>
      </c>
      <c r="R247" s="163" t="s">
        <v>60</v>
      </c>
      <c r="AB247" s="204"/>
      <c r="AC247" s="56"/>
    </row>
    <row r="248" customFormat="false" ht="16.4" hidden="false" customHeight="false" outlineLevel="0" collapsed="false">
      <c r="A248" s="163" t="n">
        <v>1704902</v>
      </c>
      <c r="B248" s="163" t="n">
        <v>0.4552</v>
      </c>
      <c r="C248" s="163" t="s">
        <v>5973</v>
      </c>
      <c r="D248" s="163" t="s">
        <v>5649</v>
      </c>
      <c r="E248" s="183" t="s">
        <v>5649</v>
      </c>
      <c r="G248" s="200" t="n">
        <v>1000100</v>
      </c>
      <c r="H248" s="163" t="n">
        <v>0.7475</v>
      </c>
      <c r="I248" s="168" t="s">
        <v>5672</v>
      </c>
      <c r="K248" s="169" t="s">
        <v>3205</v>
      </c>
      <c r="L248" s="163" t="s">
        <v>61</v>
      </c>
      <c r="P248" s="71" t="s">
        <v>5452</v>
      </c>
      <c r="Q248" s="71" t="s">
        <v>5453</v>
      </c>
      <c r="R248" s="163" t="s">
        <v>60</v>
      </c>
      <c r="AB248" s="204"/>
      <c r="AC248" s="56"/>
    </row>
    <row r="249" customFormat="false" ht="16.4" hidden="false" customHeight="false" outlineLevel="0" collapsed="false">
      <c r="A249" s="163" t="n">
        <v>1704903</v>
      </c>
      <c r="B249" s="163" t="n">
        <v>0.4552</v>
      </c>
      <c r="C249" s="163" t="s">
        <v>5974</v>
      </c>
      <c r="D249" s="163" t="s">
        <v>5649</v>
      </c>
      <c r="E249" s="183" t="s">
        <v>5649</v>
      </c>
      <c r="G249" s="200" t="n">
        <v>1000300</v>
      </c>
      <c r="H249" s="163" t="n">
        <v>0.7475</v>
      </c>
      <c r="I249" s="168" t="s">
        <v>5672</v>
      </c>
      <c r="K249" s="169" t="s">
        <v>3209</v>
      </c>
      <c r="L249" s="163" t="s">
        <v>61</v>
      </c>
      <c r="P249" s="71" t="s">
        <v>5454</v>
      </c>
      <c r="Q249" s="71" t="s">
        <v>5455</v>
      </c>
      <c r="R249" s="163" t="s">
        <v>60</v>
      </c>
      <c r="AB249" s="204"/>
      <c r="AC249" s="56"/>
    </row>
    <row r="250" customFormat="false" ht="16.4" hidden="false" customHeight="false" outlineLevel="0" collapsed="false">
      <c r="A250" s="163" t="n">
        <v>1704904</v>
      </c>
      <c r="B250" s="163" t="n">
        <v>0.4552</v>
      </c>
      <c r="C250" s="163" t="s">
        <v>5975</v>
      </c>
      <c r="D250" s="163" t="s">
        <v>5649</v>
      </c>
      <c r="E250" s="183" t="s">
        <v>5649</v>
      </c>
      <c r="G250" s="200" t="n">
        <v>1000200</v>
      </c>
      <c r="H250" s="163" t="n">
        <v>0.7475</v>
      </c>
      <c r="I250" s="168" t="s">
        <v>5672</v>
      </c>
      <c r="K250" s="169" t="s">
        <v>3213</v>
      </c>
      <c r="L250" s="163" t="s">
        <v>61</v>
      </c>
      <c r="P250" s="71" t="s">
        <v>5456</v>
      </c>
      <c r="Q250" s="71" t="s">
        <v>5457</v>
      </c>
      <c r="R250" s="163" t="s">
        <v>60</v>
      </c>
      <c r="AB250" s="204"/>
      <c r="AC250" s="56"/>
    </row>
    <row r="251" customFormat="false" ht="16.4" hidden="false" customHeight="false" outlineLevel="0" collapsed="false">
      <c r="A251" s="163" t="n">
        <v>1704905</v>
      </c>
      <c r="B251" s="163" t="n">
        <v>0.4552</v>
      </c>
      <c r="C251" s="163" t="s">
        <v>5976</v>
      </c>
      <c r="D251" s="163" t="s">
        <v>5649</v>
      </c>
      <c r="E251" s="183" t="s">
        <v>5649</v>
      </c>
      <c r="G251" s="200" t="n">
        <v>1000200</v>
      </c>
      <c r="H251" s="163" t="n">
        <v>0.7475</v>
      </c>
      <c r="I251" s="168" t="s">
        <v>5672</v>
      </c>
      <c r="K251" s="169" t="s">
        <v>3217</v>
      </c>
      <c r="L251" s="163" t="s">
        <v>61</v>
      </c>
      <c r="P251" s="71" t="s">
        <v>5458</v>
      </c>
      <c r="Q251" s="71" t="s">
        <v>1809</v>
      </c>
      <c r="R251" s="163" t="s">
        <v>60</v>
      </c>
      <c r="AB251" s="204"/>
      <c r="AC251" s="56"/>
    </row>
    <row r="252" customFormat="false" ht="16.4" hidden="false" customHeight="false" outlineLevel="0" collapsed="false">
      <c r="A252" s="163" t="n">
        <v>1704802</v>
      </c>
      <c r="B252" s="163" t="n">
        <v>0.4552</v>
      </c>
      <c r="C252" s="163" t="s">
        <v>5977</v>
      </c>
      <c r="D252" s="163" t="s">
        <v>5649</v>
      </c>
      <c r="E252" s="183" t="s">
        <v>5649</v>
      </c>
      <c r="G252" s="200" t="n">
        <v>1000400</v>
      </c>
      <c r="H252" s="163" t="n">
        <v>0.7475</v>
      </c>
      <c r="I252" s="168" t="s">
        <v>5672</v>
      </c>
      <c r="K252" s="169" t="s">
        <v>3222</v>
      </c>
      <c r="L252" s="163" t="s">
        <v>61</v>
      </c>
      <c r="P252" s="71" t="s">
        <v>5459</v>
      </c>
      <c r="Q252" s="71" t="s">
        <v>5453</v>
      </c>
      <c r="R252" s="163" t="s">
        <v>60</v>
      </c>
      <c r="AB252" s="204"/>
      <c r="AC252" s="56"/>
    </row>
    <row r="253" customFormat="false" ht="16.4" hidden="false" customHeight="false" outlineLevel="0" collapsed="false">
      <c r="A253" s="163" t="n">
        <v>1704700</v>
      </c>
      <c r="B253" s="163" t="n">
        <v>0.4552</v>
      </c>
      <c r="C253" s="163" t="s">
        <v>5978</v>
      </c>
      <c r="D253" s="163" t="s">
        <v>5649</v>
      </c>
      <c r="E253" s="183" t="s">
        <v>5649</v>
      </c>
      <c r="G253" s="200" t="n">
        <v>1000500</v>
      </c>
      <c r="H253" s="163" t="n">
        <v>0.7475</v>
      </c>
      <c r="I253" s="168" t="s">
        <v>5672</v>
      </c>
      <c r="K253" s="169" t="s">
        <v>3230</v>
      </c>
      <c r="L253" s="163" t="s">
        <v>61</v>
      </c>
      <c r="P253" s="71" t="s">
        <v>5460</v>
      </c>
      <c r="Q253" s="71" t="s">
        <v>5461</v>
      </c>
      <c r="R253" s="163" t="s">
        <v>60</v>
      </c>
      <c r="AB253" s="204"/>
      <c r="AC253" s="56"/>
    </row>
    <row r="254" customFormat="false" ht="16.4" hidden="false" customHeight="false" outlineLevel="0" collapsed="false">
      <c r="A254" s="163" t="n">
        <v>1704801</v>
      </c>
      <c r="B254" s="163" t="n">
        <v>0.4552</v>
      </c>
      <c r="C254" s="163" t="s">
        <v>5979</v>
      </c>
      <c r="D254" s="163" t="s">
        <v>5649</v>
      </c>
      <c r="E254" s="183" t="s">
        <v>5649</v>
      </c>
      <c r="G254" s="200" t="n">
        <v>1000600</v>
      </c>
      <c r="H254" s="163" t="n">
        <v>0.7475</v>
      </c>
      <c r="I254" s="168" t="s">
        <v>5672</v>
      </c>
      <c r="K254" s="169" t="s">
        <v>3234</v>
      </c>
      <c r="L254" s="163" t="s">
        <v>61</v>
      </c>
      <c r="P254" s="71" t="s">
        <v>5462</v>
      </c>
      <c r="Q254" s="71" t="s">
        <v>5463</v>
      </c>
      <c r="R254" s="163" t="s">
        <v>60</v>
      </c>
      <c r="AB254" s="204"/>
      <c r="AC254" s="56"/>
    </row>
    <row r="255" customFormat="false" ht="16.4" hidden="false" customHeight="false" outlineLevel="0" collapsed="false">
      <c r="A255" s="163" t="n">
        <v>1703000</v>
      </c>
      <c r="B255" s="163" t="n">
        <v>0.4552</v>
      </c>
      <c r="C255" s="163" t="s">
        <v>5980</v>
      </c>
      <c r="D255" s="163" t="s">
        <v>5649</v>
      </c>
      <c r="E255" s="183" t="s">
        <v>5649</v>
      </c>
      <c r="G255" s="200" t="n">
        <v>1000700</v>
      </c>
      <c r="H255" s="163" t="n">
        <v>0.7475</v>
      </c>
      <c r="I255" s="168" t="s">
        <v>5672</v>
      </c>
      <c r="K255" s="169" t="s">
        <v>3238</v>
      </c>
      <c r="L255" s="163" t="s">
        <v>61</v>
      </c>
      <c r="P255" s="71" t="s">
        <v>5464</v>
      </c>
      <c r="Q255" s="71" t="s">
        <v>1809</v>
      </c>
      <c r="R255" s="163" t="s">
        <v>60</v>
      </c>
      <c r="AB255" s="204"/>
      <c r="AC255" s="56"/>
    </row>
    <row r="256" customFormat="false" ht="16.4" hidden="false" customHeight="false" outlineLevel="0" collapsed="false">
      <c r="A256" s="163" t="n">
        <v>1704200</v>
      </c>
      <c r="B256" s="163" t="n">
        <v>0.4552</v>
      </c>
      <c r="C256" s="163" t="s">
        <v>5981</v>
      </c>
      <c r="D256" s="163" t="s">
        <v>5649</v>
      </c>
      <c r="E256" s="183" t="s">
        <v>5649</v>
      </c>
      <c r="G256" s="200" t="n">
        <v>1000800</v>
      </c>
      <c r="H256" s="163" t="n">
        <v>0.7475</v>
      </c>
      <c r="I256" s="168" t="s">
        <v>5672</v>
      </c>
      <c r="K256" s="169" t="s">
        <v>3243</v>
      </c>
      <c r="L256" s="163" t="s">
        <v>61</v>
      </c>
      <c r="P256" s="71" t="s">
        <v>5465</v>
      </c>
      <c r="Q256" s="71" t="s">
        <v>5463</v>
      </c>
      <c r="R256" s="163" t="s">
        <v>60</v>
      </c>
      <c r="AB256" s="204"/>
      <c r="AC256" s="56"/>
    </row>
    <row r="257" customFormat="false" ht="16.4" hidden="false" customHeight="false" outlineLevel="0" collapsed="false">
      <c r="A257" s="163" t="n">
        <v>1703000</v>
      </c>
      <c r="B257" s="163" t="n">
        <v>0.4552</v>
      </c>
      <c r="C257" s="163" t="s">
        <v>5982</v>
      </c>
      <c r="D257" s="163" t="s">
        <v>5649</v>
      </c>
      <c r="E257" s="183" t="s">
        <v>5649</v>
      </c>
      <c r="G257" s="200" t="n">
        <v>1000900</v>
      </c>
      <c r="H257" s="163" t="n">
        <v>0.7475</v>
      </c>
      <c r="I257" s="168" t="s">
        <v>5672</v>
      </c>
      <c r="K257" s="169" t="s">
        <v>3248</v>
      </c>
      <c r="L257" s="163" t="s">
        <v>61</v>
      </c>
      <c r="P257" s="71" t="s">
        <v>5466</v>
      </c>
      <c r="Q257" s="71" t="s">
        <v>1809</v>
      </c>
      <c r="R257" s="163" t="s">
        <v>60</v>
      </c>
      <c r="AB257" s="204"/>
      <c r="AC257" s="56"/>
    </row>
    <row r="258" customFormat="false" ht="16.4" hidden="false" customHeight="false" outlineLevel="0" collapsed="false">
      <c r="A258" s="163" t="n">
        <v>1704200</v>
      </c>
      <c r="B258" s="163" t="n">
        <v>0.4552</v>
      </c>
      <c r="C258" s="163" t="s">
        <v>5983</v>
      </c>
      <c r="D258" s="163" t="s">
        <v>5649</v>
      </c>
      <c r="E258" s="183" t="s">
        <v>5649</v>
      </c>
      <c r="G258" s="200" t="n">
        <v>1000900</v>
      </c>
      <c r="H258" s="163" t="n">
        <v>0.7475</v>
      </c>
      <c r="I258" s="168" t="s">
        <v>5672</v>
      </c>
      <c r="K258" s="169" t="s">
        <v>3253</v>
      </c>
      <c r="L258" s="163" t="s">
        <v>61</v>
      </c>
      <c r="P258" s="71" t="s">
        <v>5467</v>
      </c>
      <c r="Q258" s="71" t="s">
        <v>5468</v>
      </c>
      <c r="R258" s="163" t="s">
        <v>60</v>
      </c>
      <c r="AB258" s="204"/>
      <c r="AC258" s="56"/>
    </row>
    <row r="259" customFormat="false" ht="16.4" hidden="false" customHeight="false" outlineLevel="0" collapsed="false">
      <c r="A259" s="163" t="n">
        <v>1706300</v>
      </c>
      <c r="B259" s="163" t="n">
        <v>0.4552</v>
      </c>
      <c r="C259" s="163" t="s">
        <v>5984</v>
      </c>
      <c r="D259" s="163" t="s">
        <v>5649</v>
      </c>
      <c r="E259" s="183" t="s">
        <v>5649</v>
      </c>
      <c r="G259" s="200" t="n">
        <v>1000900</v>
      </c>
      <c r="H259" s="163" t="n">
        <v>0.7475</v>
      </c>
      <c r="I259" s="168" t="s">
        <v>5672</v>
      </c>
      <c r="K259" s="169" t="s">
        <v>3258</v>
      </c>
      <c r="L259" s="163" t="s">
        <v>61</v>
      </c>
      <c r="P259" s="71" t="s">
        <v>5469</v>
      </c>
      <c r="Q259" s="71" t="s">
        <v>5470</v>
      </c>
      <c r="R259" s="163" t="s">
        <v>60</v>
      </c>
      <c r="AB259" s="204"/>
      <c r="AC259" s="56"/>
    </row>
    <row r="260" customFormat="false" ht="210.4" hidden="false" customHeight="false" outlineLevel="0" collapsed="false">
      <c r="A260" s="163" t="n">
        <v>1705000</v>
      </c>
      <c r="B260" s="163" t="n">
        <v>0.4552</v>
      </c>
      <c r="C260" s="163" t="s">
        <v>5985</v>
      </c>
      <c r="D260" s="163" t="s">
        <v>5649</v>
      </c>
      <c r="E260" s="183" t="s">
        <v>5649</v>
      </c>
      <c r="G260" s="200" t="n">
        <v>1001000</v>
      </c>
      <c r="H260" s="163" t="n">
        <v>0.7475</v>
      </c>
      <c r="I260" s="168" t="s">
        <v>5672</v>
      </c>
      <c r="K260" s="169" t="s">
        <v>3262</v>
      </c>
      <c r="L260" s="163" t="s">
        <v>61</v>
      </c>
      <c r="P260" s="71" t="s">
        <v>5471</v>
      </c>
      <c r="Q260" s="77" t="s">
        <v>5472</v>
      </c>
      <c r="R260" s="163" t="s">
        <v>60</v>
      </c>
      <c r="AB260" s="204"/>
      <c r="AC260" s="56"/>
    </row>
    <row r="261" customFormat="false" ht="16.4" hidden="false" customHeight="false" outlineLevel="0" collapsed="false">
      <c r="A261" s="163" t="n">
        <v>1705200</v>
      </c>
      <c r="B261" s="163" t="n">
        <v>0.4552</v>
      </c>
      <c r="C261" s="163" t="s">
        <v>5986</v>
      </c>
      <c r="D261" s="163" t="s">
        <v>5649</v>
      </c>
      <c r="E261" s="183" t="s">
        <v>5649</v>
      </c>
      <c r="G261" s="200" t="n">
        <v>1001100</v>
      </c>
      <c r="H261" s="163" t="n">
        <v>0.7475</v>
      </c>
      <c r="I261" s="168" t="s">
        <v>5672</v>
      </c>
      <c r="K261" s="169" t="s">
        <v>3269</v>
      </c>
      <c r="L261" s="163" t="s">
        <v>61</v>
      </c>
      <c r="P261" s="71" t="s">
        <v>5473</v>
      </c>
      <c r="Q261" s="71" t="s">
        <v>5474</v>
      </c>
      <c r="R261" s="163" t="s">
        <v>60</v>
      </c>
      <c r="AB261" s="204"/>
      <c r="AC261" s="56"/>
    </row>
    <row r="262" customFormat="false" ht="16.4" hidden="false" customHeight="false" outlineLevel="0" collapsed="false">
      <c r="A262" s="163" t="n">
        <v>1705100</v>
      </c>
      <c r="B262" s="163" t="n">
        <v>0.4552</v>
      </c>
      <c r="C262" s="163" t="s">
        <v>5987</v>
      </c>
      <c r="D262" s="163" t="s">
        <v>5649</v>
      </c>
      <c r="E262" s="183" t="s">
        <v>5649</v>
      </c>
      <c r="G262" s="200" t="n">
        <v>1001200</v>
      </c>
      <c r="H262" s="163" t="n">
        <v>0.7475</v>
      </c>
      <c r="I262" s="168" t="s">
        <v>5672</v>
      </c>
      <c r="K262" s="169" t="s">
        <v>3275</v>
      </c>
      <c r="L262" s="163" t="s">
        <v>61</v>
      </c>
      <c r="P262" s="71" t="s">
        <v>5475</v>
      </c>
      <c r="Q262" s="71" t="s">
        <v>5476</v>
      </c>
      <c r="R262" s="163" t="s">
        <v>60</v>
      </c>
      <c r="AB262" s="204"/>
      <c r="AC262" s="56"/>
    </row>
    <row r="263" customFormat="false" ht="16.4" hidden="false" customHeight="false" outlineLevel="0" collapsed="false">
      <c r="A263" s="163" t="n">
        <v>1705300</v>
      </c>
      <c r="B263" s="163" t="n">
        <v>0.4552</v>
      </c>
      <c r="C263" s="163" t="s">
        <v>5988</v>
      </c>
      <c r="D263" s="163" t="s">
        <v>5649</v>
      </c>
      <c r="E263" s="183" t="s">
        <v>5649</v>
      </c>
      <c r="G263" s="200" t="n">
        <v>1001300</v>
      </c>
      <c r="H263" s="163" t="n">
        <v>0.7475</v>
      </c>
      <c r="I263" s="168" t="s">
        <v>5672</v>
      </c>
      <c r="K263" s="169" t="s">
        <v>3279</v>
      </c>
      <c r="L263" s="163" t="s">
        <v>61</v>
      </c>
      <c r="P263" s="71" t="s">
        <v>5477</v>
      </c>
      <c r="Q263" s="71" t="s">
        <v>5478</v>
      </c>
      <c r="R263" s="163" t="s">
        <v>60</v>
      </c>
      <c r="AB263" s="204"/>
      <c r="AC263" s="56"/>
    </row>
    <row r="264" customFormat="false" ht="16.4" hidden="false" customHeight="false" outlineLevel="0" collapsed="false">
      <c r="A264" s="163" t="n">
        <v>1705301</v>
      </c>
      <c r="B264" s="163" t="n">
        <v>0.4552</v>
      </c>
      <c r="C264" s="163" t="s">
        <v>5989</v>
      </c>
      <c r="D264" s="163" t="s">
        <v>5649</v>
      </c>
      <c r="E264" s="183" t="s">
        <v>5649</v>
      </c>
      <c r="G264" s="200" t="n">
        <v>1001400</v>
      </c>
      <c r="H264" s="163" t="n">
        <v>0.7475</v>
      </c>
      <c r="I264" s="168" t="s">
        <v>5672</v>
      </c>
      <c r="K264" s="169" t="s">
        <v>3284</v>
      </c>
      <c r="L264" s="163" t="s">
        <v>61</v>
      </c>
      <c r="P264" s="71" t="s">
        <v>5479</v>
      </c>
      <c r="Q264" s="71" t="s">
        <v>5480</v>
      </c>
      <c r="R264" s="163" t="s">
        <v>60</v>
      </c>
      <c r="AB264" s="204"/>
      <c r="AC264" s="56"/>
    </row>
    <row r="265" customFormat="false" ht="16.4" hidden="false" customHeight="false" outlineLevel="0" collapsed="false">
      <c r="A265" s="163" t="n">
        <v>1705302</v>
      </c>
      <c r="B265" s="163" t="n">
        <v>0.4552</v>
      </c>
      <c r="C265" s="163" t="s">
        <v>5990</v>
      </c>
      <c r="D265" s="163" t="s">
        <v>5649</v>
      </c>
      <c r="E265" s="183" t="s">
        <v>5649</v>
      </c>
      <c r="G265" s="200" t="n">
        <v>1001500</v>
      </c>
      <c r="H265" s="163" t="n">
        <v>0.7475</v>
      </c>
      <c r="I265" s="168" t="s">
        <v>5672</v>
      </c>
      <c r="K265" s="169" t="s">
        <v>3288</v>
      </c>
      <c r="L265" s="163" t="s">
        <v>61</v>
      </c>
      <c r="P265" s="71" t="s">
        <v>5481</v>
      </c>
      <c r="Q265" s="71" t="s">
        <v>5482</v>
      </c>
      <c r="R265" s="163" t="s">
        <v>60</v>
      </c>
      <c r="AB265" s="204"/>
      <c r="AC265" s="56"/>
    </row>
    <row r="266" customFormat="false" ht="16.4" hidden="false" customHeight="false" outlineLevel="0" collapsed="false">
      <c r="A266" s="163" t="n">
        <v>1705400</v>
      </c>
      <c r="B266" s="163" t="n">
        <v>0.4552</v>
      </c>
      <c r="C266" s="163" t="s">
        <v>5991</v>
      </c>
      <c r="D266" s="163" t="s">
        <v>5649</v>
      </c>
      <c r="E266" s="183" t="s">
        <v>5649</v>
      </c>
      <c r="G266" s="200" t="n">
        <v>1001700</v>
      </c>
      <c r="H266" s="163" t="n">
        <v>0.7475</v>
      </c>
      <c r="I266" s="168" t="s">
        <v>5672</v>
      </c>
      <c r="K266" s="169" t="s">
        <v>3292</v>
      </c>
      <c r="L266" s="163" t="s">
        <v>61</v>
      </c>
      <c r="P266" s="71" t="s">
        <v>5483</v>
      </c>
      <c r="Q266" s="71" t="s">
        <v>5069</v>
      </c>
      <c r="R266" s="163" t="s">
        <v>60</v>
      </c>
      <c r="AB266" s="204"/>
      <c r="AC266" s="56"/>
    </row>
    <row r="267" customFormat="false" ht="16.4" hidden="false" customHeight="false" outlineLevel="0" collapsed="false">
      <c r="A267" s="163" t="n">
        <v>1705401</v>
      </c>
      <c r="B267" s="163" t="n">
        <v>0.4552</v>
      </c>
      <c r="C267" s="163" t="s">
        <v>5992</v>
      </c>
      <c r="D267" s="163" t="s">
        <v>5649</v>
      </c>
      <c r="E267" s="183" t="s">
        <v>5649</v>
      </c>
      <c r="G267" s="200" t="n">
        <v>1001800</v>
      </c>
      <c r="H267" s="163" t="n">
        <v>0.7475</v>
      </c>
      <c r="I267" s="168" t="s">
        <v>5672</v>
      </c>
      <c r="K267" s="169" t="s">
        <v>3299</v>
      </c>
      <c r="L267" s="163" t="s">
        <v>61</v>
      </c>
      <c r="P267" s="71" t="s">
        <v>5484</v>
      </c>
      <c r="Q267" s="71" t="s">
        <v>5485</v>
      </c>
      <c r="R267" s="163" t="s">
        <v>60</v>
      </c>
      <c r="AB267" s="204"/>
      <c r="AC267" s="56"/>
    </row>
    <row r="268" customFormat="false" ht="16.4" hidden="false" customHeight="false" outlineLevel="0" collapsed="false">
      <c r="A268" s="163" t="n">
        <v>1705402</v>
      </c>
      <c r="B268" s="163" t="n">
        <v>0.4552</v>
      </c>
      <c r="C268" s="163" t="s">
        <v>5993</v>
      </c>
      <c r="D268" s="163" t="s">
        <v>5649</v>
      </c>
      <c r="E268" s="183" t="s">
        <v>5649</v>
      </c>
      <c r="G268" s="200" t="n">
        <v>1001900</v>
      </c>
      <c r="H268" s="163" t="n">
        <v>0.7475</v>
      </c>
      <c r="I268" s="168" t="s">
        <v>5672</v>
      </c>
      <c r="K268" s="169" t="s">
        <v>3303</v>
      </c>
      <c r="L268" s="163" t="s">
        <v>61</v>
      </c>
      <c r="P268" s="71" t="s">
        <v>5486</v>
      </c>
      <c r="Q268" s="71" t="s">
        <v>5326</v>
      </c>
      <c r="R268" s="163" t="s">
        <v>60</v>
      </c>
      <c r="AB268" s="204"/>
      <c r="AC268" s="56"/>
    </row>
    <row r="269" customFormat="false" ht="16.4" hidden="false" customHeight="false" outlineLevel="0" collapsed="false">
      <c r="A269" s="163" t="n">
        <v>1705700</v>
      </c>
      <c r="B269" s="163" t="n">
        <v>0.4552</v>
      </c>
      <c r="C269" s="163" t="s">
        <v>5994</v>
      </c>
      <c r="D269" s="163" t="s">
        <v>5649</v>
      </c>
      <c r="E269" s="183" t="s">
        <v>5649</v>
      </c>
      <c r="G269" s="200" t="n">
        <v>1001600</v>
      </c>
      <c r="H269" s="163" t="n">
        <v>0.7475</v>
      </c>
      <c r="I269" s="168" t="s">
        <v>5672</v>
      </c>
      <c r="K269" s="169" t="s">
        <v>3308</v>
      </c>
      <c r="L269" s="163" t="s">
        <v>61</v>
      </c>
      <c r="P269" s="71" t="s">
        <v>5487</v>
      </c>
      <c r="Q269" s="71" t="s">
        <v>5488</v>
      </c>
      <c r="R269" s="163" t="s">
        <v>60</v>
      </c>
      <c r="AB269" s="204"/>
      <c r="AC269" s="56"/>
    </row>
    <row r="270" customFormat="false" ht="16.4" hidden="false" customHeight="false" outlineLevel="0" collapsed="false">
      <c r="A270" s="163" t="n">
        <v>1705800</v>
      </c>
      <c r="B270" s="163" t="n">
        <v>0.4552</v>
      </c>
      <c r="C270" s="163" t="s">
        <v>5995</v>
      </c>
      <c r="D270" s="163" t="s">
        <v>5649</v>
      </c>
      <c r="E270" s="183" t="s">
        <v>5649</v>
      </c>
      <c r="G270" s="200" t="n">
        <v>1001700</v>
      </c>
      <c r="H270" s="163" t="n">
        <v>0.7475</v>
      </c>
      <c r="I270" s="168" t="s">
        <v>5672</v>
      </c>
      <c r="K270" s="169" t="s">
        <v>3312</v>
      </c>
      <c r="L270" s="163" t="s">
        <v>61</v>
      </c>
      <c r="P270" s="71" t="s">
        <v>5489</v>
      </c>
      <c r="Q270" s="71" t="s">
        <v>5326</v>
      </c>
      <c r="R270" s="163" t="s">
        <v>60</v>
      </c>
      <c r="AB270" s="204"/>
      <c r="AC270" s="56"/>
    </row>
    <row r="271" customFormat="false" ht="16.4" hidden="false" customHeight="false" outlineLevel="0" collapsed="false">
      <c r="A271" s="163" t="n">
        <v>1705900</v>
      </c>
      <c r="B271" s="163" t="n">
        <v>0.4552</v>
      </c>
      <c r="C271" s="163" t="s">
        <v>5996</v>
      </c>
      <c r="D271" s="163" t="s">
        <v>5649</v>
      </c>
      <c r="E271" s="183" t="s">
        <v>5649</v>
      </c>
      <c r="G271" s="200" t="n">
        <v>1002000</v>
      </c>
      <c r="H271" s="163" t="n">
        <v>0.7475</v>
      </c>
      <c r="I271" s="168" t="s">
        <v>5672</v>
      </c>
      <c r="K271" s="169" t="s">
        <v>3317</v>
      </c>
      <c r="L271" s="163" t="s">
        <v>61</v>
      </c>
      <c r="P271" s="71" t="s">
        <v>5490</v>
      </c>
      <c r="Q271" s="71" t="s">
        <v>5491</v>
      </c>
      <c r="R271" s="163" t="s">
        <v>60</v>
      </c>
      <c r="AB271" s="204"/>
      <c r="AC271" s="56"/>
    </row>
    <row r="272" customFormat="false" ht="16.4" hidden="false" customHeight="false" outlineLevel="0" collapsed="false">
      <c r="A272" s="163" t="n">
        <v>1706400</v>
      </c>
      <c r="B272" s="163" t="n">
        <v>0.4552</v>
      </c>
      <c r="C272" s="163" t="s">
        <v>5997</v>
      </c>
      <c r="D272" s="163" t="s">
        <v>5649</v>
      </c>
      <c r="E272" s="183" t="s">
        <v>5649</v>
      </c>
      <c r="G272" s="200" t="n">
        <v>1002100</v>
      </c>
      <c r="H272" s="163" t="n">
        <v>0.7475</v>
      </c>
      <c r="I272" s="168" t="s">
        <v>5672</v>
      </c>
      <c r="K272" s="169" t="s">
        <v>3321</v>
      </c>
      <c r="L272" s="163" t="s">
        <v>61</v>
      </c>
      <c r="P272" s="71" t="s">
        <v>5492</v>
      </c>
      <c r="Q272" s="71" t="s">
        <v>1809</v>
      </c>
      <c r="R272" s="163" t="s">
        <v>60</v>
      </c>
      <c r="AB272" s="204"/>
      <c r="AC272" s="56"/>
    </row>
    <row r="273" customFormat="false" ht="16.4" hidden="false" customHeight="false" outlineLevel="0" collapsed="false">
      <c r="A273" s="163" t="n">
        <v>1706000</v>
      </c>
      <c r="B273" s="163" t="n">
        <v>0.4552</v>
      </c>
      <c r="C273" s="163" t="s">
        <v>5998</v>
      </c>
      <c r="D273" s="163" t="s">
        <v>5649</v>
      </c>
      <c r="E273" s="183" t="s">
        <v>5649</v>
      </c>
      <c r="G273" s="200" t="n">
        <v>1002200</v>
      </c>
      <c r="H273" s="163" t="n">
        <v>0.7475</v>
      </c>
      <c r="I273" s="168" t="s">
        <v>5672</v>
      </c>
      <c r="K273" s="169" t="s">
        <v>3326</v>
      </c>
      <c r="L273" s="163" t="s">
        <v>61</v>
      </c>
      <c r="P273" s="71" t="s">
        <v>5493</v>
      </c>
      <c r="Q273" s="71" t="s">
        <v>5494</v>
      </c>
      <c r="R273" s="163" t="s">
        <v>60</v>
      </c>
      <c r="AB273" s="204"/>
      <c r="AC273" s="56"/>
    </row>
    <row r="274" customFormat="false" ht="16.4" hidden="false" customHeight="false" outlineLevel="0" collapsed="false">
      <c r="A274" s="163" t="n">
        <v>1705600</v>
      </c>
      <c r="B274" s="163" t="n">
        <v>0.4552</v>
      </c>
      <c r="C274" s="163" t="s">
        <v>5999</v>
      </c>
      <c r="D274" s="163" t="s">
        <v>5649</v>
      </c>
      <c r="E274" s="183" t="s">
        <v>5649</v>
      </c>
      <c r="G274" s="200" t="n">
        <v>1002400</v>
      </c>
      <c r="H274" s="163" t="n">
        <v>0.7475</v>
      </c>
      <c r="I274" s="168" t="s">
        <v>5672</v>
      </c>
      <c r="K274" s="169" t="s">
        <v>3330</v>
      </c>
      <c r="L274" s="163" t="s">
        <v>61</v>
      </c>
      <c r="P274" s="71" t="s">
        <v>5495</v>
      </c>
      <c r="Q274" s="71" t="s">
        <v>5496</v>
      </c>
      <c r="R274" s="163" t="s">
        <v>60</v>
      </c>
      <c r="AB274" s="204"/>
      <c r="AC274" s="56"/>
    </row>
    <row r="275" customFormat="false" ht="16.4" hidden="false" customHeight="false" outlineLevel="0" collapsed="false">
      <c r="A275" s="163" t="n">
        <v>1705601</v>
      </c>
      <c r="B275" s="163" t="n">
        <v>0.4552</v>
      </c>
      <c r="C275" s="163" t="s">
        <v>6000</v>
      </c>
      <c r="D275" s="163" t="s">
        <v>5649</v>
      </c>
      <c r="E275" s="183" t="s">
        <v>5649</v>
      </c>
      <c r="G275" s="200" t="n">
        <v>1002400</v>
      </c>
      <c r="H275" s="163" t="n">
        <v>0.7475</v>
      </c>
      <c r="I275" s="168" t="s">
        <v>5672</v>
      </c>
      <c r="K275" s="169" t="s">
        <v>3338</v>
      </c>
      <c r="L275" s="163" t="s">
        <v>61</v>
      </c>
      <c r="P275" s="71" t="s">
        <v>5497</v>
      </c>
      <c r="Q275" s="71" t="s">
        <v>5069</v>
      </c>
      <c r="R275" s="163" t="s">
        <v>60</v>
      </c>
      <c r="AB275" s="204"/>
      <c r="AC275" s="56"/>
    </row>
    <row r="276" customFormat="false" ht="16.4" hidden="false" customHeight="false" outlineLevel="0" collapsed="false">
      <c r="A276" s="163" t="n">
        <v>1705602</v>
      </c>
      <c r="B276" s="163" t="n">
        <v>0.4552</v>
      </c>
      <c r="C276" s="163" t="s">
        <v>6001</v>
      </c>
      <c r="D276" s="163" t="s">
        <v>5649</v>
      </c>
      <c r="E276" s="183" t="s">
        <v>5649</v>
      </c>
      <c r="G276" s="200" t="n">
        <v>1002400</v>
      </c>
      <c r="H276" s="163" t="n">
        <v>0.7475</v>
      </c>
      <c r="I276" s="168" t="s">
        <v>5672</v>
      </c>
      <c r="K276" s="169" t="s">
        <v>3343</v>
      </c>
      <c r="L276" s="163" t="s">
        <v>61</v>
      </c>
      <c r="P276" s="71" t="s">
        <v>5498</v>
      </c>
      <c r="Q276" s="71" t="s">
        <v>5453</v>
      </c>
      <c r="R276" s="163" t="s">
        <v>60</v>
      </c>
      <c r="AB276" s="204"/>
      <c r="AC276" s="56"/>
    </row>
    <row r="277" customFormat="false" ht="16.4" hidden="false" customHeight="false" outlineLevel="0" collapsed="false">
      <c r="A277" s="163" t="n">
        <v>1706202</v>
      </c>
      <c r="B277" s="163" t="n">
        <v>0.4552</v>
      </c>
      <c r="C277" s="163" t="s">
        <v>6002</v>
      </c>
      <c r="D277" s="163" t="s">
        <v>5649</v>
      </c>
      <c r="E277" s="183" t="s">
        <v>5649</v>
      </c>
      <c r="G277" s="200" t="n">
        <v>1002500</v>
      </c>
      <c r="H277" s="163" t="n">
        <v>0.7475</v>
      </c>
      <c r="I277" s="168" t="s">
        <v>5672</v>
      </c>
      <c r="K277" s="169" t="s">
        <v>3348</v>
      </c>
      <c r="L277" s="163" t="s">
        <v>61</v>
      </c>
      <c r="P277" s="71" t="s">
        <v>5499</v>
      </c>
      <c r="Q277" s="71" t="s">
        <v>5455</v>
      </c>
      <c r="R277" s="163" t="s">
        <v>60</v>
      </c>
      <c r="AB277" s="204"/>
      <c r="AC277" s="56"/>
    </row>
    <row r="278" customFormat="false" ht="16.4" hidden="false" customHeight="false" outlineLevel="0" collapsed="false">
      <c r="A278" s="163" t="n">
        <v>1703100</v>
      </c>
      <c r="B278" s="163" t="n">
        <v>0.4552</v>
      </c>
      <c r="C278" s="163" t="s">
        <v>6003</v>
      </c>
      <c r="D278" s="163" t="s">
        <v>5649</v>
      </c>
      <c r="E278" s="183" t="s">
        <v>5649</v>
      </c>
      <c r="G278" s="200" t="n">
        <v>1002600</v>
      </c>
      <c r="H278" s="163" t="n">
        <v>0.7475</v>
      </c>
      <c r="I278" s="168" t="s">
        <v>5672</v>
      </c>
      <c r="K278" s="169" t="s">
        <v>3353</v>
      </c>
      <c r="L278" s="163" t="s">
        <v>61</v>
      </c>
      <c r="P278" s="71" t="s">
        <v>1582</v>
      </c>
      <c r="Q278" s="71" t="s">
        <v>1809</v>
      </c>
      <c r="R278" s="163" t="s">
        <v>60</v>
      </c>
      <c r="AB278" s="204"/>
      <c r="AC278" s="56"/>
    </row>
    <row r="279" customFormat="false" ht="16.4" hidden="false" customHeight="false" outlineLevel="0" collapsed="false">
      <c r="A279" s="163" t="n">
        <v>1703101</v>
      </c>
      <c r="B279" s="163" t="n">
        <v>0.4552</v>
      </c>
      <c r="C279" s="163" t="s">
        <v>6004</v>
      </c>
      <c r="D279" s="163" t="s">
        <v>5649</v>
      </c>
      <c r="E279" s="183" t="s">
        <v>5649</v>
      </c>
      <c r="G279" s="200" t="n">
        <v>1002700</v>
      </c>
      <c r="H279" s="163" t="n">
        <v>0.7475</v>
      </c>
      <c r="I279" s="168" t="s">
        <v>5672</v>
      </c>
      <c r="K279" s="169" t="s">
        <v>3357</v>
      </c>
      <c r="L279" s="163" t="s">
        <v>61</v>
      </c>
      <c r="P279" s="71" t="s">
        <v>5500</v>
      </c>
      <c r="Q279" s="71" t="s">
        <v>5501</v>
      </c>
      <c r="R279" s="163" t="s">
        <v>60</v>
      </c>
      <c r="AB279" s="204"/>
      <c r="AC279" s="56"/>
    </row>
    <row r="280" customFormat="false" ht="180.55" hidden="false" customHeight="false" outlineLevel="0" collapsed="false">
      <c r="A280" s="163" t="n">
        <v>1706200</v>
      </c>
      <c r="B280" s="163" t="n">
        <v>0.4552</v>
      </c>
      <c r="C280" s="163" t="s">
        <v>6005</v>
      </c>
      <c r="D280" s="163" t="s">
        <v>5649</v>
      </c>
      <c r="E280" s="183" t="s">
        <v>5649</v>
      </c>
      <c r="G280" s="200" t="n">
        <v>1002800</v>
      </c>
      <c r="H280" s="163" t="n">
        <v>0.7475</v>
      </c>
      <c r="I280" s="168" t="s">
        <v>5672</v>
      </c>
      <c r="K280" s="169" t="s">
        <v>3362</v>
      </c>
      <c r="L280" s="163" t="s">
        <v>61</v>
      </c>
      <c r="P280" s="71" t="s">
        <v>5502</v>
      </c>
      <c r="Q280" s="77" t="s">
        <v>5503</v>
      </c>
      <c r="R280" s="163" t="s">
        <v>60</v>
      </c>
      <c r="AB280" s="204"/>
      <c r="AC280" s="56"/>
    </row>
    <row r="281" customFormat="false" ht="16.4" hidden="false" customHeight="false" outlineLevel="0" collapsed="false">
      <c r="A281" s="163" t="n">
        <v>1706201</v>
      </c>
      <c r="B281" s="163" t="n">
        <v>0.4552</v>
      </c>
      <c r="C281" s="163" t="s">
        <v>6006</v>
      </c>
      <c r="D281" s="163" t="s">
        <v>5649</v>
      </c>
      <c r="E281" s="183" t="s">
        <v>5649</v>
      </c>
      <c r="G281" s="200" t="n">
        <v>1002900</v>
      </c>
      <c r="H281" s="163" t="n">
        <v>0.7475</v>
      </c>
      <c r="I281" s="168" t="s">
        <v>5672</v>
      </c>
      <c r="K281" s="169" t="s">
        <v>3366</v>
      </c>
      <c r="L281" s="163" t="s">
        <v>61</v>
      </c>
      <c r="P281" s="71" t="s">
        <v>5504</v>
      </c>
      <c r="Q281" s="71" t="s">
        <v>5069</v>
      </c>
      <c r="R281" s="163" t="s">
        <v>60</v>
      </c>
      <c r="AB281" s="204"/>
      <c r="AC281" s="56"/>
    </row>
    <row r="282" customFormat="false" ht="180.55" hidden="false" customHeight="false" outlineLevel="0" collapsed="false">
      <c r="A282" s="163" t="n">
        <v>1706202</v>
      </c>
      <c r="B282" s="163" t="n">
        <v>0.4552</v>
      </c>
      <c r="C282" s="163" t="s">
        <v>6007</v>
      </c>
      <c r="D282" s="163" t="s">
        <v>5649</v>
      </c>
      <c r="E282" s="183" t="s">
        <v>5649</v>
      </c>
      <c r="G282" s="200" t="n">
        <v>1003000</v>
      </c>
      <c r="H282" s="163" t="n">
        <v>0.7475</v>
      </c>
      <c r="I282" s="168" t="s">
        <v>5672</v>
      </c>
      <c r="K282" s="169" t="s">
        <v>3370</v>
      </c>
      <c r="L282" s="163" t="s">
        <v>61</v>
      </c>
      <c r="P282" s="71" t="s">
        <v>5505</v>
      </c>
      <c r="Q282" s="77" t="s">
        <v>5503</v>
      </c>
      <c r="R282" s="163" t="s">
        <v>60</v>
      </c>
      <c r="AB282" s="204"/>
      <c r="AC282" s="56"/>
    </row>
    <row r="283" customFormat="false" ht="16.4" hidden="false" customHeight="false" outlineLevel="0" collapsed="false">
      <c r="A283" s="163" t="n">
        <v>1706203</v>
      </c>
      <c r="B283" s="163" t="n">
        <v>0.4552</v>
      </c>
      <c r="C283" s="163" t="s">
        <v>6008</v>
      </c>
      <c r="D283" s="163" t="s">
        <v>5649</v>
      </c>
      <c r="E283" s="183" t="s">
        <v>5649</v>
      </c>
      <c r="G283" s="200" t="n">
        <v>1003001</v>
      </c>
      <c r="H283" s="163" t="n">
        <v>0.7475</v>
      </c>
      <c r="I283" s="168" t="s">
        <v>5672</v>
      </c>
      <c r="K283" s="169" t="s">
        <v>3374</v>
      </c>
      <c r="L283" s="163" t="s">
        <v>61</v>
      </c>
      <c r="P283" s="71" t="s">
        <v>5506</v>
      </c>
      <c r="Q283" s="71" t="s">
        <v>5069</v>
      </c>
      <c r="R283" s="163" t="s">
        <v>60</v>
      </c>
      <c r="AB283" s="204"/>
      <c r="AC283" s="56"/>
    </row>
    <row r="284" customFormat="false" ht="180.55" hidden="false" customHeight="false" outlineLevel="0" collapsed="false">
      <c r="A284" s="163" t="n">
        <v>1709000</v>
      </c>
      <c r="B284" s="163" t="n">
        <v>0.4552</v>
      </c>
      <c r="C284" s="163" t="s">
        <v>6009</v>
      </c>
      <c r="D284" s="163" t="s">
        <v>5649</v>
      </c>
      <c r="E284" s="183" t="s">
        <v>5649</v>
      </c>
      <c r="G284" s="200" t="n">
        <v>1003100</v>
      </c>
      <c r="H284" s="163" t="n">
        <v>0.7475</v>
      </c>
      <c r="I284" s="168" t="s">
        <v>5672</v>
      </c>
      <c r="K284" s="169" t="s">
        <v>3381</v>
      </c>
      <c r="L284" s="163" t="s">
        <v>61</v>
      </c>
      <c r="P284" s="71" t="s">
        <v>5507</v>
      </c>
      <c r="Q284" s="77" t="s">
        <v>5508</v>
      </c>
      <c r="R284" s="163" t="s">
        <v>60</v>
      </c>
      <c r="AB284" s="204"/>
      <c r="AC284" s="56"/>
    </row>
    <row r="285" customFormat="false" ht="16.4" hidden="false" customHeight="false" outlineLevel="0" collapsed="false">
      <c r="A285" s="163" t="n">
        <v>1709001</v>
      </c>
      <c r="B285" s="163" t="n">
        <v>0.4552</v>
      </c>
      <c r="C285" s="163" t="s">
        <v>6010</v>
      </c>
      <c r="D285" s="163" t="s">
        <v>5649</v>
      </c>
      <c r="E285" s="183" t="s">
        <v>5649</v>
      </c>
      <c r="G285" s="200" t="n">
        <v>1003200</v>
      </c>
      <c r="H285" s="163" t="n">
        <v>0.7475</v>
      </c>
      <c r="I285" s="168" t="s">
        <v>5672</v>
      </c>
      <c r="K285" s="169" t="s">
        <v>3386</v>
      </c>
      <c r="L285" s="163" t="s">
        <v>61</v>
      </c>
      <c r="P285" s="71" t="s">
        <v>5509</v>
      </c>
      <c r="Q285" s="71" t="s">
        <v>1809</v>
      </c>
      <c r="R285" s="163" t="s">
        <v>60</v>
      </c>
      <c r="AB285" s="204"/>
      <c r="AC285" s="56"/>
    </row>
    <row r="286" customFormat="false" ht="16.4" hidden="false" customHeight="false" outlineLevel="0" collapsed="false">
      <c r="A286" s="163" t="n">
        <v>1704000</v>
      </c>
      <c r="B286" s="163" t="n">
        <v>0.4552</v>
      </c>
      <c r="C286" s="163" t="s">
        <v>6011</v>
      </c>
      <c r="D286" s="163" t="s">
        <v>5649</v>
      </c>
      <c r="E286" s="183" t="s">
        <v>5649</v>
      </c>
      <c r="G286" s="200" t="n">
        <v>1003300</v>
      </c>
      <c r="H286" s="163" t="n">
        <v>0.7475</v>
      </c>
      <c r="I286" s="168" t="s">
        <v>5672</v>
      </c>
      <c r="K286" s="169" t="s">
        <v>3390</v>
      </c>
      <c r="L286" s="163" t="s">
        <v>61</v>
      </c>
      <c r="P286" s="71" t="s">
        <v>5510</v>
      </c>
      <c r="Q286" s="71" t="s">
        <v>5511</v>
      </c>
      <c r="R286" s="163" t="s">
        <v>60</v>
      </c>
      <c r="AB286" s="204"/>
      <c r="AC286" s="56"/>
    </row>
    <row r="287" customFormat="false" ht="16.4" hidden="false" customHeight="false" outlineLevel="0" collapsed="false">
      <c r="A287" s="163" t="n">
        <v>1709100</v>
      </c>
      <c r="B287" s="163" t="n">
        <v>0.4552</v>
      </c>
      <c r="C287" s="163" t="s">
        <v>6012</v>
      </c>
      <c r="D287" s="163" t="s">
        <v>5649</v>
      </c>
      <c r="E287" s="183" t="s">
        <v>5649</v>
      </c>
      <c r="G287" s="200" t="n">
        <v>1003400</v>
      </c>
      <c r="H287" s="163" t="n">
        <v>0.7475</v>
      </c>
      <c r="I287" s="168" t="s">
        <v>5672</v>
      </c>
      <c r="K287" s="169" t="s">
        <v>3397</v>
      </c>
      <c r="L287" s="163" t="s">
        <v>61</v>
      </c>
      <c r="P287" s="71" t="s">
        <v>5512</v>
      </c>
      <c r="Q287" s="71" t="s">
        <v>1809</v>
      </c>
      <c r="R287" s="163" t="s">
        <v>60</v>
      </c>
      <c r="AB287" s="204"/>
      <c r="AC287" s="56"/>
    </row>
    <row r="288" customFormat="false" ht="180.55" hidden="false" customHeight="false" outlineLevel="0" collapsed="false">
      <c r="A288" s="163" t="n">
        <v>1709101</v>
      </c>
      <c r="B288" s="163" t="n">
        <v>0.4552</v>
      </c>
      <c r="C288" s="163" t="s">
        <v>6013</v>
      </c>
      <c r="D288" s="163" t="s">
        <v>5649</v>
      </c>
      <c r="E288" s="183" t="s">
        <v>5649</v>
      </c>
      <c r="G288" s="200" t="n">
        <v>1003500</v>
      </c>
      <c r="H288" s="163" t="n">
        <v>0.7475</v>
      </c>
      <c r="I288" s="168" t="s">
        <v>5672</v>
      </c>
      <c r="K288" s="169" t="s">
        <v>3401</v>
      </c>
      <c r="L288" s="163" t="s">
        <v>61</v>
      </c>
      <c r="P288" s="71" t="s">
        <v>5513</v>
      </c>
      <c r="Q288" s="77" t="s">
        <v>5508</v>
      </c>
      <c r="R288" s="163" t="s">
        <v>60</v>
      </c>
      <c r="AB288" s="204"/>
      <c r="AC288" s="56"/>
    </row>
    <row r="289" customFormat="false" ht="16.4" hidden="false" customHeight="false" outlineLevel="0" collapsed="false">
      <c r="A289" s="163" t="n">
        <v>1709200</v>
      </c>
      <c r="B289" s="163" t="n">
        <v>0.4552</v>
      </c>
      <c r="C289" s="163" t="s">
        <v>6014</v>
      </c>
      <c r="D289" s="163" t="s">
        <v>5649</v>
      </c>
      <c r="E289" s="183" t="s">
        <v>5649</v>
      </c>
      <c r="G289" s="200" t="n">
        <v>1003600</v>
      </c>
      <c r="H289" s="163" t="n">
        <v>0.7475</v>
      </c>
      <c r="I289" s="168" t="s">
        <v>5672</v>
      </c>
      <c r="K289" s="169" t="s">
        <v>3406</v>
      </c>
      <c r="L289" s="163" t="s">
        <v>61</v>
      </c>
      <c r="P289" s="71" t="s">
        <v>5514</v>
      </c>
      <c r="Q289" s="71" t="s">
        <v>1809</v>
      </c>
      <c r="R289" s="163" t="s">
        <v>60</v>
      </c>
      <c r="AB289" s="204"/>
      <c r="AC289" s="56"/>
    </row>
    <row r="290" customFormat="false" ht="16.4" hidden="false" customHeight="false" outlineLevel="0" collapsed="false">
      <c r="A290" s="163" t="n">
        <v>1709201</v>
      </c>
      <c r="B290" s="163" t="n">
        <v>0.4552</v>
      </c>
      <c r="C290" s="163" t="s">
        <v>6015</v>
      </c>
      <c r="D290" s="163" t="s">
        <v>5649</v>
      </c>
      <c r="E290" s="183" t="s">
        <v>5649</v>
      </c>
      <c r="G290" s="200" t="n">
        <v>1003700</v>
      </c>
      <c r="H290" s="163" t="n">
        <v>0.7475</v>
      </c>
      <c r="I290" s="168" t="s">
        <v>5672</v>
      </c>
      <c r="K290" s="169" t="s">
        <v>3411</v>
      </c>
      <c r="L290" s="163" t="s">
        <v>61</v>
      </c>
      <c r="P290" s="71" t="s">
        <v>5515</v>
      </c>
      <c r="Q290" s="71" t="s">
        <v>5511</v>
      </c>
      <c r="R290" s="163" t="s">
        <v>60</v>
      </c>
      <c r="AB290" s="204"/>
      <c r="AC290" s="56"/>
    </row>
    <row r="291" customFormat="false" ht="16.4" hidden="false" customHeight="false" outlineLevel="0" collapsed="false">
      <c r="A291" s="163" t="n">
        <v>1703200</v>
      </c>
      <c r="B291" s="163" t="n">
        <v>0.4552</v>
      </c>
      <c r="C291" s="163" t="s">
        <v>6016</v>
      </c>
      <c r="D291" s="163" t="s">
        <v>5649</v>
      </c>
      <c r="E291" s="183" t="s">
        <v>5649</v>
      </c>
      <c r="G291" s="200" t="n">
        <v>1003800</v>
      </c>
      <c r="H291" s="163" t="n">
        <v>0.7475</v>
      </c>
      <c r="I291" s="168" t="s">
        <v>5672</v>
      </c>
      <c r="K291" s="169" t="s">
        <v>3416</v>
      </c>
      <c r="L291" s="163" t="s">
        <v>61</v>
      </c>
      <c r="P291" s="71" t="s">
        <v>5516</v>
      </c>
      <c r="Q291" s="71" t="s">
        <v>5517</v>
      </c>
      <c r="R291" s="163" t="s">
        <v>60</v>
      </c>
      <c r="AB291" s="204"/>
      <c r="AC291" s="56"/>
    </row>
    <row r="292" customFormat="false" ht="16.4" hidden="false" customHeight="false" outlineLevel="0" collapsed="false">
      <c r="A292" s="163" t="n">
        <v>1703200</v>
      </c>
      <c r="B292" s="163" t="n">
        <v>0.4552</v>
      </c>
      <c r="C292" s="163" t="s">
        <v>6017</v>
      </c>
      <c r="D292" s="163" t="s">
        <v>5649</v>
      </c>
      <c r="E292" s="183" t="s">
        <v>5649</v>
      </c>
      <c r="G292" s="200" t="n">
        <v>1008000</v>
      </c>
      <c r="H292" s="163" t="n">
        <v>0.7475</v>
      </c>
      <c r="I292" s="168" t="s">
        <v>5672</v>
      </c>
      <c r="K292" s="169" t="s">
        <v>3423</v>
      </c>
      <c r="L292" s="163" t="s">
        <v>61</v>
      </c>
      <c r="P292" s="71" t="s">
        <v>5518</v>
      </c>
      <c r="Q292" s="71" t="s">
        <v>1809</v>
      </c>
      <c r="R292" s="163" t="s">
        <v>60</v>
      </c>
      <c r="AB292" s="204"/>
      <c r="AC292" s="56"/>
    </row>
    <row r="293" customFormat="false" ht="16.4" hidden="false" customHeight="false" outlineLevel="0" collapsed="false">
      <c r="A293" s="163" t="n">
        <v>1709300</v>
      </c>
      <c r="B293" s="163" t="n">
        <v>0.4552</v>
      </c>
      <c r="C293" s="163" t="s">
        <v>6018</v>
      </c>
      <c r="D293" s="163" t="s">
        <v>5649</v>
      </c>
      <c r="E293" s="183" t="s">
        <v>5649</v>
      </c>
      <c r="G293" s="200" t="n">
        <v>1003900</v>
      </c>
      <c r="H293" s="163" t="n">
        <v>0.7475</v>
      </c>
      <c r="I293" s="168" t="s">
        <v>5672</v>
      </c>
      <c r="K293" s="169" t="s">
        <v>3427</v>
      </c>
      <c r="L293" s="163" t="s">
        <v>61</v>
      </c>
      <c r="P293" s="71" t="s">
        <v>5519</v>
      </c>
      <c r="Q293" s="71" t="s">
        <v>5517</v>
      </c>
      <c r="R293" s="163" t="s">
        <v>60</v>
      </c>
      <c r="AB293" s="204"/>
      <c r="AC293" s="56"/>
    </row>
    <row r="294" customFormat="false" ht="16.4" hidden="false" customHeight="false" outlineLevel="0" collapsed="false">
      <c r="A294" s="163" t="n">
        <v>1709301</v>
      </c>
      <c r="B294" s="163" t="n">
        <v>0.4552</v>
      </c>
      <c r="C294" s="163" t="s">
        <v>6019</v>
      </c>
      <c r="D294" s="163" t="s">
        <v>5649</v>
      </c>
      <c r="E294" s="183" t="s">
        <v>5649</v>
      </c>
      <c r="G294" s="200" t="n">
        <v>1004300</v>
      </c>
      <c r="H294" s="163" t="n">
        <v>0.7475</v>
      </c>
      <c r="I294" s="168" t="s">
        <v>5672</v>
      </c>
      <c r="K294" s="169" t="s">
        <v>3431</v>
      </c>
      <c r="L294" s="163" t="s">
        <v>61</v>
      </c>
      <c r="P294" s="71" t="s">
        <v>5520</v>
      </c>
      <c r="Q294" s="71" t="s">
        <v>1809</v>
      </c>
      <c r="R294" s="163" t="s">
        <v>60</v>
      </c>
      <c r="AB294" s="204"/>
      <c r="AC294" s="56"/>
    </row>
    <row r="295" customFormat="false" ht="16.4" hidden="false" customHeight="false" outlineLevel="0" collapsed="false">
      <c r="A295" s="163" t="n">
        <v>1709400</v>
      </c>
      <c r="B295" s="163" t="n">
        <v>0.4552</v>
      </c>
      <c r="C295" s="163" t="s">
        <v>6020</v>
      </c>
      <c r="D295" s="163" t="s">
        <v>5649</v>
      </c>
      <c r="E295" s="183" t="s">
        <v>5649</v>
      </c>
      <c r="G295" s="200" t="n">
        <v>1004000</v>
      </c>
      <c r="H295" s="163" t="n">
        <v>0.7475</v>
      </c>
      <c r="I295" s="168" t="s">
        <v>5672</v>
      </c>
      <c r="K295" s="169" t="s">
        <v>3435</v>
      </c>
      <c r="L295" s="163" t="s">
        <v>61</v>
      </c>
      <c r="P295" s="71" t="s">
        <v>5521</v>
      </c>
      <c r="Q295" s="71" t="s">
        <v>5522</v>
      </c>
      <c r="R295" s="163" t="s">
        <v>60</v>
      </c>
      <c r="AB295" s="204"/>
      <c r="AC295" s="56"/>
    </row>
    <row r="296" customFormat="false" ht="16.4" hidden="false" customHeight="false" outlineLevel="0" collapsed="false">
      <c r="A296" s="163" t="n">
        <v>1709401</v>
      </c>
      <c r="B296" s="163" t="n">
        <v>0.4552</v>
      </c>
      <c r="C296" s="163" t="s">
        <v>6021</v>
      </c>
      <c r="D296" s="163" t="s">
        <v>5649</v>
      </c>
      <c r="E296" s="183" t="s">
        <v>5649</v>
      </c>
      <c r="G296" s="200" t="n">
        <v>1004200</v>
      </c>
      <c r="H296" s="163" t="n">
        <v>0.7475</v>
      </c>
      <c r="I296" s="168" t="s">
        <v>5672</v>
      </c>
      <c r="K296" s="169" t="s">
        <v>3440</v>
      </c>
      <c r="L296" s="163" t="s">
        <v>61</v>
      </c>
      <c r="P296" s="71" t="s">
        <v>5523</v>
      </c>
      <c r="Q296" s="71" t="s">
        <v>5524</v>
      </c>
      <c r="R296" s="163" t="s">
        <v>60</v>
      </c>
      <c r="AB296" s="204"/>
      <c r="AC296" s="56"/>
    </row>
    <row r="297" customFormat="false" ht="240.25" hidden="false" customHeight="false" outlineLevel="0" collapsed="false">
      <c r="A297" s="163" t="n">
        <v>1709500</v>
      </c>
      <c r="B297" s="163" t="n">
        <v>0.4552</v>
      </c>
      <c r="C297" s="163" t="s">
        <v>6022</v>
      </c>
      <c r="D297" s="163" t="s">
        <v>5649</v>
      </c>
      <c r="E297" s="183" t="s">
        <v>5649</v>
      </c>
      <c r="G297" s="200" t="n">
        <v>1004400</v>
      </c>
      <c r="H297" s="163" t="n">
        <v>0.7475</v>
      </c>
      <c r="I297" s="168" t="s">
        <v>5672</v>
      </c>
      <c r="K297" s="169" t="s">
        <v>3444</v>
      </c>
      <c r="L297" s="163" t="s">
        <v>61</v>
      </c>
      <c r="P297" s="71" t="s">
        <v>5525</v>
      </c>
      <c r="Q297" s="77" t="s">
        <v>5526</v>
      </c>
      <c r="R297" s="163" t="s">
        <v>60</v>
      </c>
      <c r="AB297" s="204"/>
      <c r="AC297" s="56"/>
    </row>
    <row r="298" customFormat="false" ht="255.2" hidden="false" customHeight="false" outlineLevel="0" collapsed="false">
      <c r="A298" s="163" t="n">
        <v>1709501</v>
      </c>
      <c r="B298" s="163" t="n">
        <v>0.4552</v>
      </c>
      <c r="C298" s="163" t="s">
        <v>6023</v>
      </c>
      <c r="D298" s="163" t="s">
        <v>5649</v>
      </c>
      <c r="E298" s="183" t="s">
        <v>5649</v>
      </c>
      <c r="G298" s="200" t="n">
        <v>1004500</v>
      </c>
      <c r="H298" s="163" t="n">
        <v>0.7475</v>
      </c>
      <c r="I298" s="168" t="s">
        <v>5672</v>
      </c>
      <c r="K298" s="169" t="s">
        <v>3448</v>
      </c>
      <c r="L298" s="163" t="s">
        <v>61</v>
      </c>
      <c r="P298" s="71" t="s">
        <v>5527</v>
      </c>
      <c r="Q298" s="77" t="s">
        <v>5528</v>
      </c>
      <c r="R298" s="163" t="s">
        <v>60</v>
      </c>
      <c r="AB298" s="204"/>
      <c r="AC298" s="56"/>
    </row>
    <row r="299" customFormat="false" ht="16.4" hidden="false" customHeight="false" outlineLevel="0" collapsed="false">
      <c r="A299" s="163" t="n">
        <v>1703300</v>
      </c>
      <c r="B299" s="163" t="n">
        <v>0.4552</v>
      </c>
      <c r="C299" s="163" t="s">
        <v>6024</v>
      </c>
      <c r="D299" s="163" t="s">
        <v>5649</v>
      </c>
      <c r="E299" s="183" t="s">
        <v>5649</v>
      </c>
      <c r="G299" s="200" t="n">
        <v>1004501</v>
      </c>
      <c r="H299" s="163" t="n">
        <v>0.7475</v>
      </c>
      <c r="I299" s="168" t="s">
        <v>5672</v>
      </c>
      <c r="K299" s="169" t="s">
        <v>3454</v>
      </c>
      <c r="L299" s="163" t="s">
        <v>61</v>
      </c>
      <c r="P299" s="71" t="s">
        <v>5529</v>
      </c>
      <c r="Q299" s="71" t="s">
        <v>5530</v>
      </c>
      <c r="R299" s="163" t="s">
        <v>60</v>
      </c>
      <c r="AB299" s="204"/>
      <c r="AC299" s="56"/>
    </row>
    <row r="300" customFormat="false" ht="16.4" hidden="false" customHeight="false" outlineLevel="0" collapsed="false">
      <c r="A300" s="163" t="n">
        <v>1703301</v>
      </c>
      <c r="B300" s="163" t="n">
        <v>0.4552</v>
      </c>
      <c r="C300" s="163" t="s">
        <v>6025</v>
      </c>
      <c r="D300" s="163" t="s">
        <v>5649</v>
      </c>
      <c r="E300" s="183" t="s">
        <v>5649</v>
      </c>
      <c r="G300" s="200" t="n">
        <v>1004600</v>
      </c>
      <c r="H300" s="163" t="n">
        <v>0.7475</v>
      </c>
      <c r="I300" s="168" t="s">
        <v>5672</v>
      </c>
      <c r="K300" s="169" t="s">
        <v>3458</v>
      </c>
      <c r="L300" s="163" t="s">
        <v>61</v>
      </c>
      <c r="P300" s="71" t="s">
        <v>5531</v>
      </c>
      <c r="Q300" s="71" t="s">
        <v>5532</v>
      </c>
      <c r="R300" s="163" t="s">
        <v>60</v>
      </c>
      <c r="AB300" s="204"/>
      <c r="AC300" s="56"/>
    </row>
    <row r="301" customFormat="false" ht="16.4" hidden="false" customHeight="false" outlineLevel="0" collapsed="false">
      <c r="A301" s="163" t="n">
        <v>1710600</v>
      </c>
      <c r="B301" s="163" t="n">
        <v>0.4552</v>
      </c>
      <c r="C301" s="163" t="s">
        <v>6026</v>
      </c>
      <c r="D301" s="163" t="s">
        <v>5649</v>
      </c>
      <c r="E301" s="183" t="s">
        <v>5649</v>
      </c>
      <c r="G301" s="200" t="n">
        <v>1004700</v>
      </c>
      <c r="H301" s="163" t="n">
        <v>0.7475</v>
      </c>
      <c r="I301" s="168" t="s">
        <v>5672</v>
      </c>
      <c r="K301" s="169" t="s">
        <v>3463</v>
      </c>
      <c r="L301" s="163" t="s">
        <v>61</v>
      </c>
      <c r="P301" s="71" t="s">
        <v>5533</v>
      </c>
      <c r="Q301" s="71" t="s">
        <v>5534</v>
      </c>
      <c r="R301" s="163" t="s">
        <v>60</v>
      </c>
      <c r="AB301" s="204"/>
      <c r="AC301" s="56"/>
    </row>
    <row r="302" customFormat="false" ht="16.4" hidden="false" customHeight="false" outlineLevel="0" collapsed="false">
      <c r="A302" s="163" t="n">
        <v>1701000</v>
      </c>
      <c r="B302" s="163" t="n">
        <v>0.4552</v>
      </c>
      <c r="C302" s="163" t="s">
        <v>6027</v>
      </c>
      <c r="D302" s="163" t="s">
        <v>5649</v>
      </c>
      <c r="E302" s="183" t="s">
        <v>5649</v>
      </c>
      <c r="G302" s="200" t="n">
        <v>1004800</v>
      </c>
      <c r="H302" s="163" t="n">
        <v>0.7475</v>
      </c>
      <c r="I302" s="168" t="s">
        <v>5672</v>
      </c>
      <c r="K302" s="169" t="s">
        <v>3467</v>
      </c>
      <c r="L302" s="163" t="s">
        <v>61</v>
      </c>
      <c r="P302" s="71" t="s">
        <v>5535</v>
      </c>
      <c r="Q302" s="71" t="s">
        <v>1809</v>
      </c>
      <c r="R302" s="163" t="s">
        <v>60</v>
      </c>
      <c r="AB302" s="204"/>
      <c r="AC302" s="56"/>
    </row>
    <row r="303" customFormat="false" ht="255.2" hidden="false" customHeight="false" outlineLevel="0" collapsed="false">
      <c r="A303" s="163" t="n">
        <v>1701100</v>
      </c>
      <c r="B303" s="163" t="n">
        <v>0.4552</v>
      </c>
      <c r="C303" s="163" t="s">
        <v>6028</v>
      </c>
      <c r="D303" s="163" t="s">
        <v>5649</v>
      </c>
      <c r="E303" s="183" t="s">
        <v>5649</v>
      </c>
      <c r="G303" s="200" t="n">
        <v>1004900</v>
      </c>
      <c r="H303" s="163" t="n">
        <v>0.7475</v>
      </c>
      <c r="I303" s="168" t="s">
        <v>5672</v>
      </c>
      <c r="K303" s="169" t="s">
        <v>3472</v>
      </c>
      <c r="L303" s="163" t="s">
        <v>61</v>
      </c>
      <c r="P303" s="71" t="s">
        <v>5536</v>
      </c>
      <c r="Q303" s="77" t="s">
        <v>5537</v>
      </c>
      <c r="R303" s="163" t="s">
        <v>60</v>
      </c>
      <c r="AB303" s="204"/>
      <c r="AC303" s="56"/>
    </row>
    <row r="304" customFormat="false" ht="16.4" hidden="false" customHeight="false" outlineLevel="0" collapsed="false">
      <c r="A304" s="163" t="n">
        <v>1710700</v>
      </c>
      <c r="B304" s="163" t="n">
        <v>0.4552</v>
      </c>
      <c r="C304" s="163" t="s">
        <v>6029</v>
      </c>
      <c r="D304" s="163" t="s">
        <v>5649</v>
      </c>
      <c r="E304" s="183" t="s">
        <v>5649</v>
      </c>
      <c r="G304" s="200" t="n">
        <v>1004800</v>
      </c>
      <c r="H304" s="163" t="n">
        <v>0.7475</v>
      </c>
      <c r="I304" s="168" t="s">
        <v>5672</v>
      </c>
      <c r="K304" s="169" t="s">
        <v>3477</v>
      </c>
      <c r="L304" s="163" t="s">
        <v>61</v>
      </c>
      <c r="P304" s="71" t="s">
        <v>5538</v>
      </c>
      <c r="Q304" s="71" t="s">
        <v>5539</v>
      </c>
      <c r="R304" s="163" t="s">
        <v>60</v>
      </c>
      <c r="AB304" s="204"/>
      <c r="AC304" s="56"/>
    </row>
    <row r="305" customFormat="false" ht="16.4" hidden="false" customHeight="false" outlineLevel="0" collapsed="false">
      <c r="A305" s="163" t="n">
        <v>1710701</v>
      </c>
      <c r="B305" s="163" t="n">
        <v>0.4552</v>
      </c>
      <c r="C305" s="163" t="s">
        <v>6030</v>
      </c>
      <c r="D305" s="163" t="s">
        <v>5649</v>
      </c>
      <c r="E305" s="183" t="s">
        <v>5649</v>
      </c>
      <c r="G305" s="200" t="n">
        <v>1004100</v>
      </c>
      <c r="H305" s="163" t="n">
        <v>0.7475</v>
      </c>
      <c r="I305" s="168" t="s">
        <v>5672</v>
      </c>
      <c r="K305" s="169" t="s">
        <v>3481</v>
      </c>
      <c r="L305" s="163" t="s">
        <v>61</v>
      </c>
      <c r="P305" s="71" t="s">
        <v>5540</v>
      </c>
      <c r="Q305" s="71" t="s">
        <v>5541</v>
      </c>
      <c r="R305" s="163" t="s">
        <v>60</v>
      </c>
      <c r="AB305" s="204"/>
      <c r="AC305" s="56"/>
    </row>
    <row r="306" customFormat="false" ht="16.4" hidden="false" customHeight="false" outlineLevel="0" collapsed="false">
      <c r="A306" s="163" t="n">
        <v>1710900</v>
      </c>
      <c r="B306" s="163" t="n">
        <v>0.4552</v>
      </c>
      <c r="C306" s="163" t="s">
        <v>6031</v>
      </c>
      <c r="D306" s="163" t="s">
        <v>5649</v>
      </c>
      <c r="E306" s="183" t="s">
        <v>5649</v>
      </c>
      <c r="G306" s="200" t="n">
        <v>1004300</v>
      </c>
      <c r="H306" s="163" t="n">
        <v>0.7475</v>
      </c>
      <c r="I306" s="168" t="s">
        <v>5672</v>
      </c>
      <c r="K306" s="169" t="s">
        <v>3486</v>
      </c>
      <c r="L306" s="163" t="s">
        <v>61</v>
      </c>
      <c r="P306" s="71" t="s">
        <v>5542</v>
      </c>
      <c r="Q306" s="71" t="s">
        <v>5543</v>
      </c>
      <c r="R306" s="163" t="s">
        <v>60</v>
      </c>
      <c r="AB306" s="204"/>
      <c r="AC306" s="56"/>
    </row>
    <row r="307" customFormat="false" ht="16.4" hidden="false" customHeight="false" outlineLevel="0" collapsed="false">
      <c r="A307" s="163" t="n">
        <v>1710900</v>
      </c>
      <c r="B307" s="163" t="n">
        <v>0.4552</v>
      </c>
      <c r="C307" s="163" t="s">
        <v>6032</v>
      </c>
      <c r="D307" s="163" t="s">
        <v>5649</v>
      </c>
      <c r="E307" s="183" t="s">
        <v>5649</v>
      </c>
      <c r="G307" s="200" t="n">
        <v>1005000</v>
      </c>
      <c r="H307" s="163" t="n">
        <v>0.7475</v>
      </c>
      <c r="I307" s="168" t="s">
        <v>5672</v>
      </c>
      <c r="K307" s="169" t="s">
        <v>3490</v>
      </c>
      <c r="L307" s="163" t="s">
        <v>61</v>
      </c>
      <c r="P307" s="71" t="s">
        <v>5544</v>
      </c>
      <c r="Q307" s="71" t="s">
        <v>5545</v>
      </c>
      <c r="R307" s="163" t="s">
        <v>60</v>
      </c>
      <c r="AB307" s="204"/>
      <c r="AC307" s="56"/>
    </row>
    <row r="308" customFormat="false" ht="150.7" hidden="false" customHeight="false" outlineLevel="0" collapsed="false">
      <c r="A308" s="163" t="n">
        <v>1710800</v>
      </c>
      <c r="B308" s="163" t="n">
        <v>0.4552</v>
      </c>
      <c r="C308" s="163" t="s">
        <v>6033</v>
      </c>
      <c r="D308" s="163" t="s">
        <v>5649</v>
      </c>
      <c r="E308" s="183" t="s">
        <v>5649</v>
      </c>
      <c r="G308" s="200" t="n">
        <v>1005100</v>
      </c>
      <c r="H308" s="163" t="n">
        <v>0.7475</v>
      </c>
      <c r="I308" s="168" t="s">
        <v>5672</v>
      </c>
      <c r="K308" s="169" t="s">
        <v>3494</v>
      </c>
      <c r="L308" s="163" t="s">
        <v>61</v>
      </c>
      <c r="P308" s="71" t="s">
        <v>5546</v>
      </c>
      <c r="Q308" s="77" t="s">
        <v>5547</v>
      </c>
      <c r="R308" s="163" t="s">
        <v>60</v>
      </c>
      <c r="AB308" s="204"/>
      <c r="AC308" s="56"/>
    </row>
    <row r="309" customFormat="false" ht="16.4" hidden="false" customHeight="false" outlineLevel="0" collapsed="false">
      <c r="A309" s="163" t="n">
        <v>1710801</v>
      </c>
      <c r="B309" s="163" t="n">
        <v>0.4552</v>
      </c>
      <c r="C309" s="163" t="s">
        <v>6034</v>
      </c>
      <c r="D309" s="163" t="s">
        <v>5649</v>
      </c>
      <c r="E309" s="183" t="s">
        <v>5649</v>
      </c>
      <c r="G309" s="200" t="n">
        <v>1004400</v>
      </c>
      <c r="H309" s="163" t="n">
        <v>0.7475</v>
      </c>
      <c r="I309" s="168" t="s">
        <v>5672</v>
      </c>
      <c r="K309" s="169" t="s">
        <v>3499</v>
      </c>
      <c r="L309" s="163" t="s">
        <v>61</v>
      </c>
      <c r="P309" s="71" t="s">
        <v>5548</v>
      </c>
      <c r="Q309" s="71" t="s">
        <v>1809</v>
      </c>
      <c r="R309" s="163" t="s">
        <v>60</v>
      </c>
      <c r="AB309" s="204"/>
      <c r="AC309" s="56"/>
    </row>
    <row r="310" customFormat="false" ht="16.4" hidden="false" customHeight="false" outlineLevel="0" collapsed="false">
      <c r="A310" s="163" t="n">
        <v>1711300</v>
      </c>
      <c r="B310" s="163" t="n">
        <v>0.4552</v>
      </c>
      <c r="C310" s="163" t="s">
        <v>6035</v>
      </c>
      <c r="D310" s="163" t="s">
        <v>5649</v>
      </c>
      <c r="E310" s="183" t="s">
        <v>5649</v>
      </c>
      <c r="G310" s="200" t="n">
        <v>1005200</v>
      </c>
      <c r="H310" s="163" t="n">
        <v>0.7475</v>
      </c>
      <c r="I310" s="168" t="s">
        <v>5672</v>
      </c>
      <c r="K310" s="169" t="s">
        <v>3504</v>
      </c>
      <c r="L310" s="163" t="s">
        <v>61</v>
      </c>
      <c r="P310" s="71" t="s">
        <v>5549</v>
      </c>
      <c r="Q310" s="71" t="s">
        <v>5550</v>
      </c>
      <c r="R310" s="163" t="s">
        <v>60</v>
      </c>
      <c r="AB310" s="204"/>
      <c r="AC310" s="56"/>
    </row>
    <row r="311" customFormat="false" ht="135.8" hidden="false" customHeight="false" outlineLevel="0" collapsed="false">
      <c r="A311" s="163" t="n">
        <v>1703600</v>
      </c>
      <c r="B311" s="163" t="n">
        <v>0.4552</v>
      </c>
      <c r="C311" s="163" t="s">
        <v>6036</v>
      </c>
      <c r="D311" s="163" t="s">
        <v>5649</v>
      </c>
      <c r="E311" s="183" t="s">
        <v>5649</v>
      </c>
      <c r="G311" s="200" t="n">
        <v>1005300</v>
      </c>
      <c r="H311" s="163" t="n">
        <v>0.7475</v>
      </c>
      <c r="I311" s="168" t="s">
        <v>5672</v>
      </c>
      <c r="K311" s="169" t="s">
        <v>3508</v>
      </c>
      <c r="L311" s="163" t="s">
        <v>61</v>
      </c>
      <c r="P311" s="71" t="s">
        <v>5551</v>
      </c>
      <c r="Q311" s="77" t="s">
        <v>5552</v>
      </c>
      <c r="R311" s="163" t="s">
        <v>60</v>
      </c>
      <c r="AB311" s="204"/>
      <c r="AC311" s="56"/>
    </row>
    <row r="312" customFormat="false" ht="210.4" hidden="false" customHeight="false" outlineLevel="0" collapsed="false">
      <c r="A312" s="163" t="n">
        <v>1703400</v>
      </c>
      <c r="B312" s="163" t="n">
        <v>0.4552</v>
      </c>
      <c r="C312" s="163" t="s">
        <v>6037</v>
      </c>
      <c r="D312" s="163" t="s">
        <v>5649</v>
      </c>
      <c r="E312" s="183" t="s">
        <v>5649</v>
      </c>
      <c r="G312" s="200" t="n">
        <v>1005400</v>
      </c>
      <c r="H312" s="163" t="n">
        <v>0.7475</v>
      </c>
      <c r="I312" s="168" t="s">
        <v>5672</v>
      </c>
      <c r="K312" s="169" t="s">
        <v>3515</v>
      </c>
      <c r="L312" s="163" t="s">
        <v>61</v>
      </c>
      <c r="P312" s="71" t="s">
        <v>5553</v>
      </c>
      <c r="Q312" s="77" t="s">
        <v>5554</v>
      </c>
      <c r="R312" s="163" t="s">
        <v>60</v>
      </c>
      <c r="AB312" s="204"/>
      <c r="AC312" s="56"/>
    </row>
    <row r="313" customFormat="false" ht="16.4" hidden="false" customHeight="false" outlineLevel="0" collapsed="false">
      <c r="A313" s="163" t="n">
        <v>1704100</v>
      </c>
      <c r="B313" s="163" t="n">
        <v>0.4552</v>
      </c>
      <c r="C313" s="163" t="s">
        <v>6038</v>
      </c>
      <c r="D313" s="163" t="s">
        <v>5649</v>
      </c>
      <c r="E313" s="183" t="s">
        <v>5649</v>
      </c>
      <c r="G313" s="200" t="n">
        <v>1005500</v>
      </c>
      <c r="H313" s="163" t="n">
        <v>0.7475</v>
      </c>
      <c r="I313" s="168" t="s">
        <v>5672</v>
      </c>
      <c r="K313" s="169" t="s">
        <v>3519</v>
      </c>
      <c r="L313" s="163" t="s">
        <v>61</v>
      </c>
      <c r="P313" s="71" t="s">
        <v>1565</v>
      </c>
      <c r="Q313" s="71" t="s">
        <v>5555</v>
      </c>
      <c r="R313" s="163" t="s">
        <v>60</v>
      </c>
      <c r="AB313" s="204"/>
      <c r="AC313" s="56"/>
    </row>
    <row r="314" customFormat="false" ht="16.4" hidden="false" customHeight="false" outlineLevel="0" collapsed="false">
      <c r="A314" s="163" t="n">
        <v>1703700</v>
      </c>
      <c r="B314" s="163" t="n">
        <v>0.4552</v>
      </c>
      <c r="C314" s="163" t="s">
        <v>6039</v>
      </c>
      <c r="D314" s="163" t="s">
        <v>5649</v>
      </c>
      <c r="E314" s="183" t="s">
        <v>5649</v>
      </c>
      <c r="G314" s="200" t="n">
        <v>1005600</v>
      </c>
      <c r="H314" s="163" t="n">
        <v>0.7475</v>
      </c>
      <c r="I314" s="168" t="s">
        <v>5672</v>
      </c>
      <c r="K314" s="169" t="s">
        <v>3523</v>
      </c>
      <c r="L314" s="163" t="s">
        <v>61</v>
      </c>
      <c r="P314" s="71" t="s">
        <v>4384</v>
      </c>
      <c r="Q314" s="71" t="s">
        <v>1809</v>
      </c>
      <c r="R314" s="163" t="s">
        <v>60</v>
      </c>
      <c r="AB314" s="204"/>
      <c r="AC314" s="56"/>
    </row>
    <row r="315" customFormat="false" ht="16.4" hidden="false" customHeight="false" outlineLevel="0" collapsed="false">
      <c r="A315" s="163" t="n">
        <v>1703800</v>
      </c>
      <c r="B315" s="163" t="n">
        <v>0.4552</v>
      </c>
      <c r="C315" s="163" t="s">
        <v>6040</v>
      </c>
      <c r="D315" s="163" t="s">
        <v>5649</v>
      </c>
      <c r="E315" s="183" t="s">
        <v>5649</v>
      </c>
      <c r="G315" s="200" t="n">
        <v>1005700</v>
      </c>
      <c r="H315" s="163" t="n">
        <v>0.7475</v>
      </c>
      <c r="I315" s="168" t="s">
        <v>5672</v>
      </c>
      <c r="K315" s="169" t="s">
        <v>3527</v>
      </c>
      <c r="L315" s="163" t="s">
        <v>61</v>
      </c>
      <c r="P315" s="71" t="s">
        <v>5556</v>
      </c>
      <c r="Q315" s="71" t="s">
        <v>5557</v>
      </c>
      <c r="R315" s="163" t="s">
        <v>60</v>
      </c>
      <c r="AB315" s="204"/>
      <c r="AC315" s="56"/>
    </row>
    <row r="316" customFormat="false" ht="16.4" hidden="false" customHeight="false" outlineLevel="0" collapsed="false">
      <c r="A316" s="163" t="n">
        <v>1703900</v>
      </c>
      <c r="B316" s="163" t="n">
        <v>0.4552</v>
      </c>
      <c r="C316" s="163" t="s">
        <v>6041</v>
      </c>
      <c r="D316" s="163" t="s">
        <v>5649</v>
      </c>
      <c r="E316" s="183" t="s">
        <v>5649</v>
      </c>
      <c r="G316" s="200" t="n">
        <v>1005800</v>
      </c>
      <c r="H316" s="163" t="n">
        <v>0.7475</v>
      </c>
      <c r="I316" s="168" t="s">
        <v>5672</v>
      </c>
      <c r="K316" s="169" t="s">
        <v>3531</v>
      </c>
      <c r="L316" s="163" t="s">
        <v>61</v>
      </c>
      <c r="P316" s="71" t="s">
        <v>5558</v>
      </c>
      <c r="Q316" s="71" t="s">
        <v>5559</v>
      </c>
      <c r="R316" s="163" t="s">
        <v>60</v>
      </c>
      <c r="AB316" s="204"/>
      <c r="AC316" s="56"/>
    </row>
    <row r="317" customFormat="false" ht="16.4" hidden="false" customHeight="false" outlineLevel="0" collapsed="false">
      <c r="A317" s="163" t="n">
        <v>1703500</v>
      </c>
      <c r="B317" s="163" t="n">
        <v>0.4552</v>
      </c>
      <c r="C317" s="163" t="s">
        <v>6042</v>
      </c>
      <c r="D317" s="163" t="s">
        <v>5649</v>
      </c>
      <c r="E317" s="183" t="s">
        <v>5649</v>
      </c>
      <c r="G317" s="200" t="n">
        <v>1005900</v>
      </c>
      <c r="H317" s="163" t="n">
        <v>0.7475</v>
      </c>
      <c r="I317" s="168" t="s">
        <v>5672</v>
      </c>
      <c r="K317" s="169" t="s">
        <v>3535</v>
      </c>
      <c r="L317" s="163" t="s">
        <v>61</v>
      </c>
      <c r="P317" s="71" t="s">
        <v>5560</v>
      </c>
      <c r="Q317" s="71" t="s">
        <v>5561</v>
      </c>
      <c r="R317" s="163" t="s">
        <v>60</v>
      </c>
      <c r="AB317" s="204"/>
      <c r="AC317" s="56"/>
    </row>
    <row r="318" customFormat="false" ht="16.4" hidden="false" customHeight="false" outlineLevel="0" collapsed="false">
      <c r="A318" s="163" t="n">
        <v>1703500</v>
      </c>
      <c r="B318" s="163" t="n">
        <v>0.4552</v>
      </c>
      <c r="C318" s="163" t="s">
        <v>6043</v>
      </c>
      <c r="D318" s="163" t="s">
        <v>5649</v>
      </c>
      <c r="E318" s="183" t="s">
        <v>5649</v>
      </c>
      <c r="G318" s="200" t="n">
        <v>1005901</v>
      </c>
      <c r="H318" s="163" t="n">
        <v>0.7475</v>
      </c>
      <c r="I318" s="168" t="s">
        <v>5672</v>
      </c>
      <c r="K318" s="169" t="s">
        <v>3540</v>
      </c>
      <c r="L318" s="163" t="s">
        <v>61</v>
      </c>
      <c r="P318" s="71" t="s">
        <v>5562</v>
      </c>
      <c r="Q318" s="71" t="s">
        <v>1809</v>
      </c>
      <c r="R318" s="163" t="s">
        <v>60</v>
      </c>
      <c r="AB318" s="204"/>
      <c r="AC318" s="56"/>
    </row>
    <row r="319" customFormat="false" ht="16.4" hidden="false" customHeight="false" outlineLevel="0" collapsed="false">
      <c r="A319" s="163" t="n">
        <v>2300100</v>
      </c>
      <c r="B319" s="163" t="n">
        <v>0.6178</v>
      </c>
      <c r="C319" s="163" t="s">
        <v>6044</v>
      </c>
      <c r="D319" s="163" t="s">
        <v>5649</v>
      </c>
      <c r="E319" s="183" t="s">
        <v>5649</v>
      </c>
      <c r="G319" s="200" t="n">
        <v>1006000</v>
      </c>
      <c r="H319" s="163" t="n">
        <v>0.7475</v>
      </c>
      <c r="I319" s="168" t="s">
        <v>5672</v>
      </c>
      <c r="K319" s="169" t="s">
        <v>3545</v>
      </c>
      <c r="L319" s="163" t="s">
        <v>61</v>
      </c>
      <c r="P319" s="71" t="s">
        <v>5563</v>
      </c>
      <c r="Q319" s="71" t="s">
        <v>5564</v>
      </c>
      <c r="R319" s="163" t="s">
        <v>60</v>
      </c>
      <c r="AB319" s="204"/>
      <c r="AC319" s="56"/>
    </row>
    <row r="320" customFormat="false" ht="16.4" hidden="false" customHeight="false" outlineLevel="0" collapsed="false">
      <c r="A320" s="163" t="n">
        <v>2300200</v>
      </c>
      <c r="B320" s="163" t="n">
        <v>0.473</v>
      </c>
      <c r="C320" s="163" t="s">
        <v>6045</v>
      </c>
      <c r="D320" s="163" t="s">
        <v>5649</v>
      </c>
      <c r="E320" s="183" t="s">
        <v>5649</v>
      </c>
      <c r="G320" s="200" t="n">
        <v>1006100</v>
      </c>
      <c r="H320" s="163" t="n">
        <v>0.7475</v>
      </c>
      <c r="I320" s="168" t="s">
        <v>5672</v>
      </c>
      <c r="K320" s="169" t="s">
        <v>3550</v>
      </c>
      <c r="L320" s="163" t="s">
        <v>61</v>
      </c>
      <c r="P320" s="71" t="s">
        <v>5565</v>
      </c>
      <c r="Q320" s="71" t="s">
        <v>5069</v>
      </c>
      <c r="R320" s="163" t="s">
        <v>60</v>
      </c>
      <c r="AB320" s="204"/>
      <c r="AC320" s="56"/>
    </row>
    <row r="321" customFormat="false" ht="16.4" hidden="false" customHeight="false" outlineLevel="0" collapsed="false">
      <c r="A321" s="163" t="n">
        <v>301300</v>
      </c>
      <c r="B321" s="163" t="n">
        <v>0.7363</v>
      </c>
      <c r="C321" s="163" t="s">
        <v>6046</v>
      </c>
      <c r="D321" s="163" t="s">
        <v>5649</v>
      </c>
      <c r="E321" s="183" t="s">
        <v>5649</v>
      </c>
      <c r="G321" s="200" t="n">
        <v>1006200</v>
      </c>
      <c r="H321" s="163" t="n">
        <v>0.7475</v>
      </c>
      <c r="I321" s="168" t="s">
        <v>5672</v>
      </c>
      <c r="K321" s="169" t="s">
        <v>3554</v>
      </c>
      <c r="L321" s="163" t="s">
        <v>61</v>
      </c>
      <c r="P321" s="71" t="s">
        <v>5566</v>
      </c>
      <c r="Q321" s="71" t="s">
        <v>5567</v>
      </c>
      <c r="R321" s="163" t="s">
        <v>60</v>
      </c>
      <c r="AB321" s="204"/>
      <c r="AC321" s="56"/>
    </row>
    <row r="322" customFormat="false" ht="16.4" hidden="false" customHeight="false" outlineLevel="0" collapsed="false">
      <c r="A322" s="163" t="n">
        <v>301400</v>
      </c>
      <c r="B322" s="163" t="n">
        <v>0.7363</v>
      </c>
      <c r="C322" s="163" t="s">
        <v>6047</v>
      </c>
      <c r="D322" s="163" t="s">
        <v>5649</v>
      </c>
      <c r="E322" s="183" t="s">
        <v>5649</v>
      </c>
      <c r="G322" s="200" t="n">
        <v>1006300</v>
      </c>
      <c r="H322" s="163" t="n">
        <v>0.7475</v>
      </c>
      <c r="I322" s="168" t="s">
        <v>5672</v>
      </c>
      <c r="K322" s="169" t="s">
        <v>3559</v>
      </c>
      <c r="L322" s="163" t="s">
        <v>61</v>
      </c>
      <c r="P322" s="71" t="s">
        <v>5568</v>
      </c>
      <c r="Q322" s="71" t="s">
        <v>5569</v>
      </c>
      <c r="R322" s="163" t="s">
        <v>60</v>
      </c>
      <c r="AB322" s="204"/>
      <c r="AC322" s="56"/>
    </row>
    <row r="323" customFormat="false" ht="150.7" hidden="false" customHeight="false" outlineLevel="0" collapsed="false">
      <c r="A323" s="163" t="n">
        <v>301500</v>
      </c>
      <c r="B323" s="163" t="n">
        <v>0.7363</v>
      </c>
      <c r="C323" s="163" t="s">
        <v>6048</v>
      </c>
      <c r="D323" s="163" t="s">
        <v>5649</v>
      </c>
      <c r="E323" s="183" t="s">
        <v>5649</v>
      </c>
      <c r="G323" s="200" t="n">
        <v>1006400</v>
      </c>
      <c r="H323" s="163" t="n">
        <v>0.7475</v>
      </c>
      <c r="I323" s="168" t="s">
        <v>5672</v>
      </c>
      <c r="K323" s="169" t="s">
        <v>3563</v>
      </c>
      <c r="L323" s="163" t="s">
        <v>61</v>
      </c>
      <c r="P323" s="71" t="s">
        <v>5570</v>
      </c>
      <c r="Q323" s="77" t="s">
        <v>5571</v>
      </c>
      <c r="R323" s="163" t="s">
        <v>60</v>
      </c>
      <c r="AB323" s="204"/>
      <c r="AC323" s="56"/>
    </row>
    <row r="324" customFormat="false" ht="16.4" hidden="false" customHeight="false" outlineLevel="0" collapsed="false">
      <c r="A324" s="163" t="n">
        <v>301600</v>
      </c>
      <c r="B324" s="163" t="n">
        <v>0.7363</v>
      </c>
      <c r="C324" s="163" t="s">
        <v>6049</v>
      </c>
      <c r="D324" s="163" t="s">
        <v>5649</v>
      </c>
      <c r="E324" s="183" t="s">
        <v>5649</v>
      </c>
      <c r="G324" s="200" t="n">
        <v>1006500</v>
      </c>
      <c r="H324" s="163" t="n">
        <v>0.7475</v>
      </c>
      <c r="I324" s="168" t="s">
        <v>5672</v>
      </c>
      <c r="K324" s="169" t="s">
        <v>3567</v>
      </c>
      <c r="L324" s="163" t="s">
        <v>61</v>
      </c>
      <c r="P324" s="71" t="s">
        <v>5572</v>
      </c>
      <c r="Q324" s="71" t="s">
        <v>5573</v>
      </c>
      <c r="R324" s="163" t="s">
        <v>60</v>
      </c>
      <c r="AB324" s="204"/>
      <c r="AC324" s="56"/>
    </row>
    <row r="325" customFormat="false" ht="16.4" hidden="false" customHeight="false" outlineLevel="0" collapsed="false">
      <c r="A325" s="163" t="n">
        <v>301200</v>
      </c>
      <c r="B325" s="163" t="n">
        <v>0.7363</v>
      </c>
      <c r="C325" s="163" t="s">
        <v>6050</v>
      </c>
      <c r="D325" s="163" t="s">
        <v>5649</v>
      </c>
      <c r="E325" s="183" t="s">
        <v>5649</v>
      </c>
      <c r="G325" s="200" t="n">
        <v>1006600</v>
      </c>
      <c r="H325" s="163" t="n">
        <v>0.7475</v>
      </c>
      <c r="I325" s="168" t="s">
        <v>5672</v>
      </c>
      <c r="K325" s="169" t="s">
        <v>3572</v>
      </c>
      <c r="L325" s="163" t="s">
        <v>61</v>
      </c>
      <c r="P325" s="71" t="s">
        <v>5574</v>
      </c>
      <c r="Q325" s="71" t="s">
        <v>5573</v>
      </c>
      <c r="R325" s="163" t="s">
        <v>60</v>
      </c>
      <c r="AB325" s="204"/>
      <c r="AC325" s="56"/>
    </row>
    <row r="326" customFormat="false" ht="16.4" hidden="false" customHeight="false" outlineLevel="0" collapsed="false">
      <c r="A326" s="163" t="n">
        <v>1709700</v>
      </c>
      <c r="B326" s="163" t="n">
        <v>0.4552</v>
      </c>
      <c r="C326" s="163" t="s">
        <v>6051</v>
      </c>
      <c r="D326" s="163" t="s">
        <v>5649</v>
      </c>
      <c r="E326" s="183" t="s">
        <v>5649</v>
      </c>
      <c r="G326" s="200" t="n">
        <v>1006700</v>
      </c>
      <c r="H326" s="163" t="n">
        <v>0.7475</v>
      </c>
      <c r="I326" s="168" t="s">
        <v>5672</v>
      </c>
      <c r="K326" s="169" t="s">
        <v>3580</v>
      </c>
      <c r="L326" s="163" t="s">
        <v>61</v>
      </c>
      <c r="P326" s="71" t="s">
        <v>5575</v>
      </c>
      <c r="Q326" s="71" t="s">
        <v>5573</v>
      </c>
      <c r="R326" s="163" t="s">
        <v>60</v>
      </c>
      <c r="AB326" s="204"/>
      <c r="AC326" s="56"/>
    </row>
    <row r="327" customFormat="false" ht="16.4" hidden="false" customHeight="false" outlineLevel="0" collapsed="false">
      <c r="A327" s="163" t="n">
        <v>300100</v>
      </c>
      <c r="B327" s="163" t="n">
        <v>0.7363</v>
      </c>
      <c r="C327" s="163" t="s">
        <v>6052</v>
      </c>
      <c r="D327" s="163" t="s">
        <v>5649</v>
      </c>
      <c r="E327" s="183" t="s">
        <v>5649</v>
      </c>
      <c r="G327" s="200" t="n">
        <v>1006800</v>
      </c>
      <c r="H327" s="163" t="n">
        <v>0.7475</v>
      </c>
      <c r="I327" s="168" t="s">
        <v>5672</v>
      </c>
      <c r="K327" s="169" t="s">
        <v>3584</v>
      </c>
      <c r="L327" s="163" t="s">
        <v>61</v>
      </c>
      <c r="P327" s="71" t="s">
        <v>5576</v>
      </c>
      <c r="Q327" s="71" t="s">
        <v>5577</v>
      </c>
      <c r="R327" s="163" t="s">
        <v>60</v>
      </c>
      <c r="AB327" s="204"/>
      <c r="AC327" s="56"/>
    </row>
    <row r="328" customFormat="false" ht="16.4" hidden="false" customHeight="false" outlineLevel="0" collapsed="false">
      <c r="A328" s="163" t="n">
        <v>300200</v>
      </c>
      <c r="B328" s="163" t="n">
        <v>0.7363</v>
      </c>
      <c r="C328" s="163" t="s">
        <v>6053</v>
      </c>
      <c r="D328" s="163" t="s">
        <v>5649</v>
      </c>
      <c r="E328" s="183" t="s">
        <v>5649</v>
      </c>
      <c r="G328" s="200" t="n">
        <v>1006900</v>
      </c>
      <c r="H328" s="163" t="n">
        <v>0.7475</v>
      </c>
      <c r="I328" s="168" t="s">
        <v>5672</v>
      </c>
      <c r="K328" s="169" t="s">
        <v>3589</v>
      </c>
      <c r="L328" s="163" t="s">
        <v>61</v>
      </c>
      <c r="P328" s="71" t="s">
        <v>5578</v>
      </c>
      <c r="Q328" s="71" t="s">
        <v>5579</v>
      </c>
      <c r="R328" s="163" t="s">
        <v>60</v>
      </c>
      <c r="AB328" s="204"/>
      <c r="AC328" s="56"/>
    </row>
    <row r="329" customFormat="false" ht="16.4" hidden="false" customHeight="false" outlineLevel="0" collapsed="false">
      <c r="A329" s="163" t="n">
        <v>300300</v>
      </c>
      <c r="B329" s="163" t="n">
        <v>0.7363</v>
      </c>
      <c r="C329" s="163" t="s">
        <v>6054</v>
      </c>
      <c r="D329" s="163" t="s">
        <v>5649</v>
      </c>
      <c r="E329" s="183" t="s">
        <v>5649</v>
      </c>
      <c r="G329" s="200" t="n">
        <v>1007000</v>
      </c>
      <c r="H329" s="163" t="n">
        <v>0.7475</v>
      </c>
      <c r="I329" s="168" t="s">
        <v>5672</v>
      </c>
      <c r="K329" s="169" t="s">
        <v>3593</v>
      </c>
      <c r="L329" s="163" t="s">
        <v>61</v>
      </c>
      <c r="P329" s="71" t="s">
        <v>5580</v>
      </c>
      <c r="Q329" s="71" t="s">
        <v>5581</v>
      </c>
      <c r="R329" s="163" t="s">
        <v>60</v>
      </c>
      <c r="AB329" s="204"/>
      <c r="AC329" s="56"/>
    </row>
    <row r="330" customFormat="false" ht="16.4" hidden="false" customHeight="false" outlineLevel="0" collapsed="false">
      <c r="A330" s="163" t="n">
        <v>300400</v>
      </c>
      <c r="B330" s="163" t="n">
        <v>0.7363</v>
      </c>
      <c r="C330" s="163" t="s">
        <v>6055</v>
      </c>
      <c r="D330" s="163" t="s">
        <v>5649</v>
      </c>
      <c r="E330" s="183" t="s">
        <v>5649</v>
      </c>
      <c r="G330" s="200" t="n">
        <v>1007100</v>
      </c>
      <c r="H330" s="163" t="n">
        <v>0.7475</v>
      </c>
      <c r="I330" s="168" t="s">
        <v>5672</v>
      </c>
      <c r="K330" s="169" t="s">
        <v>3597</v>
      </c>
      <c r="L330" s="163" t="s">
        <v>61</v>
      </c>
      <c r="P330" s="71" t="s">
        <v>5582</v>
      </c>
      <c r="Q330" s="71" t="s">
        <v>1809</v>
      </c>
      <c r="R330" s="163" t="s">
        <v>60</v>
      </c>
      <c r="AB330" s="204"/>
      <c r="AC330" s="56"/>
    </row>
    <row r="331" customFormat="false" ht="16.4" hidden="false" customHeight="false" outlineLevel="0" collapsed="false">
      <c r="A331" s="163" t="n">
        <v>300500</v>
      </c>
      <c r="B331" s="163" t="n">
        <v>0.7363</v>
      </c>
      <c r="C331" s="163" t="s">
        <v>6056</v>
      </c>
      <c r="D331" s="163" t="s">
        <v>5649</v>
      </c>
      <c r="E331" s="183" t="s">
        <v>5649</v>
      </c>
      <c r="G331" s="200" t="n">
        <v>1007200</v>
      </c>
      <c r="H331" s="163" t="n">
        <v>0.7475</v>
      </c>
      <c r="I331" s="168" t="s">
        <v>5672</v>
      </c>
      <c r="K331" s="169" t="s">
        <v>3602</v>
      </c>
      <c r="L331" s="163" t="s">
        <v>61</v>
      </c>
      <c r="P331" s="71" t="s">
        <v>5583</v>
      </c>
      <c r="Q331" s="71" t="s">
        <v>5573</v>
      </c>
      <c r="R331" s="163" t="s">
        <v>60</v>
      </c>
      <c r="AB331" s="204"/>
      <c r="AC331" s="56"/>
    </row>
    <row r="332" customFormat="false" ht="16.4" hidden="false" customHeight="false" outlineLevel="0" collapsed="false">
      <c r="A332" s="163" t="n">
        <v>300600</v>
      </c>
      <c r="B332" s="163" t="n">
        <v>0.7363</v>
      </c>
      <c r="C332" s="163" t="s">
        <v>6057</v>
      </c>
      <c r="D332" s="163" t="s">
        <v>5649</v>
      </c>
      <c r="E332" s="183" t="s">
        <v>5649</v>
      </c>
      <c r="G332" s="200" t="n">
        <v>1007300</v>
      </c>
      <c r="H332" s="163" t="n">
        <v>0.7475</v>
      </c>
      <c r="I332" s="168" t="s">
        <v>5672</v>
      </c>
      <c r="K332" s="169" t="s">
        <v>3606</v>
      </c>
      <c r="L332" s="163" t="s">
        <v>61</v>
      </c>
      <c r="P332" s="71" t="s">
        <v>5584</v>
      </c>
      <c r="Q332" s="71" t="s">
        <v>1809</v>
      </c>
      <c r="R332" s="163" t="s">
        <v>60</v>
      </c>
      <c r="AB332" s="204"/>
      <c r="AC332" s="56"/>
    </row>
    <row r="333" customFormat="false" ht="16.4" hidden="false" customHeight="false" outlineLevel="0" collapsed="false">
      <c r="A333" s="163" t="n">
        <v>300700</v>
      </c>
      <c r="B333" s="163" t="n">
        <v>0.7363</v>
      </c>
      <c r="C333" s="163" t="s">
        <v>6058</v>
      </c>
      <c r="D333" s="163" t="s">
        <v>5649</v>
      </c>
      <c r="E333" s="183" t="s">
        <v>5649</v>
      </c>
      <c r="G333" s="200" t="n">
        <v>1007500</v>
      </c>
      <c r="H333" s="163" t="n">
        <v>0.7475</v>
      </c>
      <c r="I333" s="168" t="s">
        <v>5672</v>
      </c>
      <c r="K333" s="169" t="s">
        <v>3610</v>
      </c>
      <c r="L333" s="163" t="s">
        <v>61</v>
      </c>
      <c r="P333" s="71" t="s">
        <v>5585</v>
      </c>
      <c r="Q333" s="71" t="s">
        <v>5586</v>
      </c>
      <c r="R333" s="163" t="s">
        <v>60</v>
      </c>
      <c r="AB333" s="204"/>
      <c r="AC333" s="56"/>
    </row>
    <row r="334" customFormat="false" ht="16.4" hidden="false" customHeight="false" outlineLevel="0" collapsed="false">
      <c r="A334" s="163" t="n">
        <v>302400</v>
      </c>
      <c r="B334" s="163" t="n">
        <v>0.7363</v>
      </c>
      <c r="C334" s="163" t="s">
        <v>6059</v>
      </c>
      <c r="D334" s="163" t="s">
        <v>5649</v>
      </c>
      <c r="E334" s="183" t="s">
        <v>5649</v>
      </c>
      <c r="G334" s="200" t="n">
        <v>1007600</v>
      </c>
      <c r="H334" s="163" t="n">
        <v>0.7475</v>
      </c>
      <c r="I334" s="168" t="s">
        <v>5672</v>
      </c>
      <c r="K334" s="169" t="s">
        <v>3614</v>
      </c>
      <c r="L334" s="163" t="s">
        <v>61</v>
      </c>
      <c r="P334" s="71" t="s">
        <v>5587</v>
      </c>
      <c r="Q334" s="71" t="s">
        <v>5588</v>
      </c>
      <c r="R334" s="163" t="s">
        <v>60</v>
      </c>
      <c r="AB334" s="204"/>
      <c r="AC334" s="56"/>
    </row>
    <row r="335" customFormat="false" ht="16.4" hidden="false" customHeight="false" outlineLevel="0" collapsed="false">
      <c r="A335" s="163" t="n">
        <v>302500</v>
      </c>
      <c r="B335" s="163" t="n">
        <v>0.7363</v>
      </c>
      <c r="C335" s="163" t="s">
        <v>6060</v>
      </c>
      <c r="D335" s="163" t="s">
        <v>5649</v>
      </c>
      <c r="E335" s="183" t="s">
        <v>5649</v>
      </c>
      <c r="G335" s="200" t="n">
        <v>1007400</v>
      </c>
      <c r="H335" s="163" t="n">
        <v>0.7475</v>
      </c>
      <c r="I335" s="168" t="s">
        <v>5672</v>
      </c>
      <c r="K335" s="169" t="s">
        <v>3618</v>
      </c>
      <c r="L335" s="163" t="s">
        <v>61</v>
      </c>
      <c r="P335" s="71" t="s">
        <v>5589</v>
      </c>
      <c r="Q335" s="71" t="s">
        <v>5590</v>
      </c>
      <c r="R335" s="163" t="s">
        <v>60</v>
      </c>
      <c r="AB335" s="204"/>
      <c r="AC335" s="56"/>
    </row>
    <row r="336" customFormat="false" ht="16.4" hidden="false" customHeight="false" outlineLevel="0" collapsed="false">
      <c r="A336" s="163" t="n">
        <v>301000</v>
      </c>
      <c r="B336" s="163" t="n">
        <v>0.7363</v>
      </c>
      <c r="C336" s="163" t="s">
        <v>6061</v>
      </c>
      <c r="D336" s="163" t="s">
        <v>5649</v>
      </c>
      <c r="E336" s="183" t="s">
        <v>5649</v>
      </c>
      <c r="G336" s="200" t="n">
        <v>1007700</v>
      </c>
      <c r="H336" s="163" t="n">
        <v>0.7475</v>
      </c>
      <c r="I336" s="168" t="s">
        <v>5672</v>
      </c>
      <c r="K336" s="169" t="s">
        <v>3623</v>
      </c>
      <c r="L336" s="163" t="s">
        <v>61</v>
      </c>
      <c r="P336" s="71" t="s">
        <v>5591</v>
      </c>
      <c r="Q336" s="71" t="s">
        <v>5592</v>
      </c>
      <c r="R336" s="163" t="s">
        <v>60</v>
      </c>
      <c r="AB336" s="204"/>
      <c r="AC336" s="56"/>
    </row>
    <row r="337" customFormat="false" ht="16.4" hidden="false" customHeight="false" outlineLevel="0" collapsed="false">
      <c r="A337" s="163" t="n">
        <v>301100</v>
      </c>
      <c r="B337" s="163" t="n">
        <v>0.7363</v>
      </c>
      <c r="C337" s="163" t="s">
        <v>6062</v>
      </c>
      <c r="D337" s="163" t="s">
        <v>5649</v>
      </c>
      <c r="E337" s="183" t="s">
        <v>5649</v>
      </c>
      <c r="G337" s="200" t="n">
        <v>1007800</v>
      </c>
      <c r="H337" s="163" t="n">
        <v>0.7475</v>
      </c>
      <c r="I337" s="168" t="s">
        <v>5672</v>
      </c>
      <c r="K337" s="169" t="s">
        <v>3628</v>
      </c>
      <c r="L337" s="163" t="s">
        <v>61</v>
      </c>
      <c r="P337" s="71" t="s">
        <v>5593</v>
      </c>
      <c r="Q337" s="71" t="s">
        <v>1809</v>
      </c>
      <c r="R337" s="163" t="s">
        <v>60</v>
      </c>
      <c r="AB337" s="204"/>
      <c r="AC337" s="56"/>
    </row>
    <row r="338" customFormat="false" ht="16.4" hidden="false" customHeight="false" outlineLevel="0" collapsed="false">
      <c r="A338" s="163" t="n">
        <v>301101</v>
      </c>
      <c r="B338" s="163" t="n">
        <v>0.7363</v>
      </c>
      <c r="C338" s="163" t="s">
        <v>6063</v>
      </c>
      <c r="D338" s="163" t="s">
        <v>5649</v>
      </c>
      <c r="E338" s="183" t="s">
        <v>5649</v>
      </c>
      <c r="G338" s="200" t="n">
        <v>1007900</v>
      </c>
      <c r="H338" s="163" t="n">
        <v>0.7475</v>
      </c>
      <c r="I338" s="168" t="s">
        <v>5672</v>
      </c>
      <c r="K338" s="169" t="s">
        <v>3636</v>
      </c>
      <c r="L338" s="163" t="s">
        <v>61</v>
      </c>
      <c r="P338" s="71" t="s">
        <v>5594</v>
      </c>
      <c r="Q338" s="71" t="s">
        <v>5595</v>
      </c>
      <c r="R338" s="163" t="s">
        <v>60</v>
      </c>
      <c r="AB338" s="204"/>
      <c r="AC338" s="56"/>
    </row>
    <row r="339" customFormat="false" ht="16.4" hidden="false" customHeight="false" outlineLevel="0" collapsed="false">
      <c r="A339" s="163" t="n">
        <v>1711000</v>
      </c>
      <c r="B339" s="163" t="n">
        <v>0.4552</v>
      </c>
      <c r="C339" s="163" t="s">
        <v>6064</v>
      </c>
      <c r="D339" s="163" t="s">
        <v>5649</v>
      </c>
      <c r="E339" s="183" t="s">
        <v>5649</v>
      </c>
      <c r="G339" s="200" t="n">
        <v>1101000</v>
      </c>
      <c r="H339" s="163" t="n">
        <v>0.758</v>
      </c>
      <c r="I339" s="168" t="s">
        <v>5676</v>
      </c>
      <c r="K339" s="169" t="s">
        <v>3641</v>
      </c>
      <c r="L339" s="163" t="s">
        <v>61</v>
      </c>
      <c r="P339" s="71" t="s">
        <v>5596</v>
      </c>
      <c r="Q339" s="71" t="s">
        <v>1809</v>
      </c>
      <c r="R339" s="163" t="s">
        <v>60</v>
      </c>
      <c r="AB339" s="204"/>
      <c r="AC339" s="56"/>
    </row>
    <row r="340" customFormat="false" ht="16.4" hidden="false" customHeight="false" outlineLevel="0" collapsed="false">
      <c r="A340" s="163" t="n">
        <v>1711100</v>
      </c>
      <c r="B340" s="163" t="n">
        <v>0.4552</v>
      </c>
      <c r="C340" s="163" t="s">
        <v>6065</v>
      </c>
      <c r="D340" s="163" t="s">
        <v>5649</v>
      </c>
      <c r="E340" s="183" t="s">
        <v>5649</v>
      </c>
      <c r="G340" s="200" t="n">
        <v>1101000</v>
      </c>
      <c r="H340" s="163" t="n">
        <v>0.758</v>
      </c>
      <c r="I340" s="168" t="s">
        <v>5676</v>
      </c>
      <c r="K340" s="169" t="s">
        <v>3645</v>
      </c>
      <c r="L340" s="163" t="s">
        <v>61</v>
      </c>
      <c r="P340" s="71" t="s">
        <v>5597</v>
      </c>
      <c r="Q340" s="71" t="s">
        <v>5598</v>
      </c>
      <c r="R340" s="163" t="s">
        <v>60</v>
      </c>
      <c r="AB340" s="204"/>
      <c r="AC340" s="56"/>
    </row>
    <row r="341" customFormat="false" ht="16.4" hidden="false" customHeight="false" outlineLevel="0" collapsed="false">
      <c r="A341" s="163" t="n">
        <v>302200</v>
      </c>
      <c r="B341" s="163" t="n">
        <v>0.7363</v>
      </c>
      <c r="C341" s="163" t="s">
        <v>6066</v>
      </c>
      <c r="D341" s="163" t="s">
        <v>5649</v>
      </c>
      <c r="E341" s="183" t="s">
        <v>5649</v>
      </c>
      <c r="G341" s="200" t="n">
        <v>1100100</v>
      </c>
      <c r="H341" s="163" t="n">
        <v>0.758</v>
      </c>
      <c r="I341" s="168" t="s">
        <v>5676</v>
      </c>
      <c r="K341" s="169" t="s">
        <v>3650</v>
      </c>
      <c r="L341" s="163" t="s">
        <v>61</v>
      </c>
      <c r="P341" s="71" t="s">
        <v>5599</v>
      </c>
      <c r="Q341" s="71" t="s">
        <v>5600</v>
      </c>
      <c r="R341" s="163" t="s">
        <v>60</v>
      </c>
      <c r="AB341" s="204"/>
      <c r="AC341" s="56"/>
    </row>
    <row r="342" customFormat="false" ht="16.4" hidden="false" customHeight="false" outlineLevel="0" collapsed="false">
      <c r="A342" s="163" t="n">
        <v>300800</v>
      </c>
      <c r="B342" s="163" t="n">
        <v>0.7363</v>
      </c>
      <c r="C342" s="163" t="s">
        <v>6067</v>
      </c>
      <c r="D342" s="163" t="s">
        <v>5649</v>
      </c>
      <c r="E342" s="183" t="s">
        <v>5649</v>
      </c>
      <c r="G342" s="200" t="n">
        <v>1100100</v>
      </c>
      <c r="H342" s="163" t="n">
        <v>0.758</v>
      </c>
      <c r="I342" s="168" t="s">
        <v>5676</v>
      </c>
      <c r="K342" s="169" t="s">
        <v>3655</v>
      </c>
      <c r="L342" s="163" t="s">
        <v>61</v>
      </c>
      <c r="P342" s="71" t="s">
        <v>5601</v>
      </c>
      <c r="Q342" s="71" t="s">
        <v>5602</v>
      </c>
      <c r="R342" s="163" t="s">
        <v>60</v>
      </c>
      <c r="AB342" s="204"/>
      <c r="AC342" s="56"/>
    </row>
    <row r="343" customFormat="false" ht="16.4" hidden="false" customHeight="false" outlineLevel="0" collapsed="false">
      <c r="A343" s="163" t="n">
        <v>301300</v>
      </c>
      <c r="B343" s="163" t="n">
        <v>0.7363</v>
      </c>
      <c r="C343" s="163" t="s">
        <v>6068</v>
      </c>
      <c r="D343" s="163" t="s">
        <v>5649</v>
      </c>
      <c r="E343" s="183" t="s">
        <v>5649</v>
      </c>
      <c r="G343" s="200" t="n">
        <v>1100100</v>
      </c>
      <c r="H343" s="163" t="n">
        <v>0.758</v>
      </c>
      <c r="I343" s="168" t="s">
        <v>5676</v>
      </c>
      <c r="K343" s="169" t="s">
        <v>3659</v>
      </c>
      <c r="L343" s="163" t="s">
        <v>61</v>
      </c>
      <c r="P343" s="71" t="s">
        <v>5603</v>
      </c>
      <c r="Q343" s="71" t="s">
        <v>5604</v>
      </c>
      <c r="R343" s="163" t="s">
        <v>60</v>
      </c>
      <c r="AB343" s="204"/>
      <c r="AC343" s="56"/>
    </row>
    <row r="344" customFormat="false" ht="16.4" hidden="false" customHeight="false" outlineLevel="0" collapsed="false">
      <c r="A344" s="163" t="n">
        <v>301400</v>
      </c>
      <c r="B344" s="163" t="n">
        <v>0.7363</v>
      </c>
      <c r="C344" s="163" t="s">
        <v>6069</v>
      </c>
      <c r="D344" s="163" t="s">
        <v>5649</v>
      </c>
      <c r="E344" s="183" t="s">
        <v>5649</v>
      </c>
      <c r="G344" s="200" t="n">
        <v>1100200</v>
      </c>
      <c r="H344" s="163" t="n">
        <v>0.758</v>
      </c>
      <c r="I344" s="168" t="s">
        <v>5676</v>
      </c>
      <c r="K344" s="169" t="s">
        <v>3664</v>
      </c>
      <c r="L344" s="163" t="s">
        <v>61</v>
      </c>
      <c r="P344" s="71" t="s">
        <v>5605</v>
      </c>
      <c r="Q344" s="71" t="s">
        <v>5606</v>
      </c>
      <c r="R344" s="163" t="s">
        <v>60</v>
      </c>
      <c r="AB344" s="204"/>
      <c r="AC344" s="56"/>
    </row>
    <row r="345" customFormat="false" ht="16.4" hidden="false" customHeight="false" outlineLevel="0" collapsed="false">
      <c r="A345" s="163" t="n">
        <v>301500</v>
      </c>
      <c r="B345" s="163" t="n">
        <v>0.7363</v>
      </c>
      <c r="C345" s="163" t="s">
        <v>6070</v>
      </c>
      <c r="D345" s="163" t="s">
        <v>5649</v>
      </c>
      <c r="E345" s="183" t="s">
        <v>5649</v>
      </c>
      <c r="G345" s="200" t="n">
        <v>1100300</v>
      </c>
      <c r="H345" s="163" t="n">
        <v>0.758</v>
      </c>
      <c r="I345" s="168" t="s">
        <v>5676</v>
      </c>
      <c r="K345" s="169" t="s">
        <v>3669</v>
      </c>
      <c r="L345" s="163" t="s">
        <v>61</v>
      </c>
      <c r="P345" s="71" t="s">
        <v>5607</v>
      </c>
      <c r="Q345" s="71" t="s">
        <v>5608</v>
      </c>
      <c r="R345" s="163" t="s">
        <v>60</v>
      </c>
      <c r="AB345" s="204"/>
      <c r="AC345" s="56"/>
    </row>
    <row r="346" customFormat="false" ht="16.4" hidden="false" customHeight="false" outlineLevel="0" collapsed="false">
      <c r="A346" s="163" t="n">
        <v>301600</v>
      </c>
      <c r="B346" s="163" t="n">
        <v>0.7363</v>
      </c>
      <c r="C346" s="163" t="s">
        <v>6071</v>
      </c>
      <c r="D346" s="163" t="s">
        <v>5649</v>
      </c>
      <c r="E346" s="183" t="s">
        <v>5649</v>
      </c>
      <c r="G346" s="200" t="n">
        <v>1100700</v>
      </c>
      <c r="H346" s="163" t="n">
        <v>0.758</v>
      </c>
      <c r="I346" s="168" t="s">
        <v>5676</v>
      </c>
      <c r="K346" s="169" t="s">
        <v>3674</v>
      </c>
      <c r="L346" s="163" t="s">
        <v>61</v>
      </c>
      <c r="P346" s="71" t="s">
        <v>5609</v>
      </c>
      <c r="Q346" s="71" t="s">
        <v>1809</v>
      </c>
      <c r="R346" s="163" t="s">
        <v>60</v>
      </c>
      <c r="AB346" s="204"/>
      <c r="AC346" s="56"/>
    </row>
    <row r="347" customFormat="false" ht="16.4" hidden="false" customHeight="false" outlineLevel="0" collapsed="false">
      <c r="A347" s="163" t="n">
        <v>1711200</v>
      </c>
      <c r="B347" s="163" t="n">
        <v>0.4552</v>
      </c>
      <c r="C347" s="163" t="s">
        <v>6072</v>
      </c>
      <c r="D347" s="163" t="s">
        <v>5649</v>
      </c>
      <c r="E347" s="183" t="s">
        <v>5649</v>
      </c>
      <c r="G347" s="200" t="n">
        <v>1100100</v>
      </c>
      <c r="H347" s="163" t="n">
        <v>0.758</v>
      </c>
      <c r="I347" s="168" t="s">
        <v>5676</v>
      </c>
      <c r="K347" s="169" t="s">
        <v>3678</v>
      </c>
      <c r="L347" s="163" t="s">
        <v>61</v>
      </c>
      <c r="P347" s="71" t="s">
        <v>5610</v>
      </c>
      <c r="Q347" s="71" t="s">
        <v>1809</v>
      </c>
      <c r="R347" s="163" t="s">
        <v>60</v>
      </c>
      <c r="AB347" s="204"/>
      <c r="AC347" s="56"/>
    </row>
    <row r="348" customFormat="false" ht="270.1" hidden="false" customHeight="false" outlineLevel="0" collapsed="false">
      <c r="A348" s="163" t="n">
        <v>1711300</v>
      </c>
      <c r="B348" s="163" t="n">
        <v>0.4552</v>
      </c>
      <c r="C348" s="163" t="s">
        <v>6073</v>
      </c>
      <c r="D348" s="163" t="s">
        <v>5649</v>
      </c>
      <c r="E348" s="183" t="s">
        <v>5649</v>
      </c>
      <c r="G348" s="200" t="n">
        <v>1100400</v>
      </c>
      <c r="H348" s="163" t="n">
        <v>0.758</v>
      </c>
      <c r="I348" s="168" t="s">
        <v>5676</v>
      </c>
      <c r="K348" s="169" t="s">
        <v>3682</v>
      </c>
      <c r="L348" s="163" t="s">
        <v>61</v>
      </c>
      <c r="P348" s="71" t="s">
        <v>266</v>
      </c>
      <c r="Q348" s="77" t="s">
        <v>5611</v>
      </c>
      <c r="R348" s="163" t="s">
        <v>60</v>
      </c>
      <c r="AB348" s="204"/>
      <c r="AC348" s="56"/>
    </row>
    <row r="349" customFormat="false" ht="16.4" hidden="false" customHeight="false" outlineLevel="0" collapsed="false">
      <c r="A349" s="163" t="n">
        <v>1711400</v>
      </c>
      <c r="B349" s="163" t="n">
        <v>0.4552</v>
      </c>
      <c r="C349" s="163" t="s">
        <v>6074</v>
      </c>
      <c r="D349" s="163" t="s">
        <v>5649</v>
      </c>
      <c r="E349" s="183" t="s">
        <v>5649</v>
      </c>
      <c r="G349" s="200" t="n">
        <v>1100500</v>
      </c>
      <c r="H349" s="163" t="n">
        <v>0.758</v>
      </c>
      <c r="I349" s="168" t="s">
        <v>5676</v>
      </c>
      <c r="K349" s="169" t="s">
        <v>3686</v>
      </c>
      <c r="L349" s="163" t="s">
        <v>61</v>
      </c>
      <c r="P349" s="71" t="s">
        <v>1483</v>
      </c>
      <c r="Q349" s="71" t="s">
        <v>5612</v>
      </c>
      <c r="R349" s="163" t="s">
        <v>60</v>
      </c>
      <c r="AB349" s="204"/>
      <c r="AC349" s="56"/>
    </row>
    <row r="350" customFormat="false" ht="16.4" hidden="false" customHeight="false" outlineLevel="0" collapsed="false">
      <c r="A350" s="163" t="n">
        <v>1711500</v>
      </c>
      <c r="B350" s="163" t="n">
        <v>0.4552</v>
      </c>
      <c r="C350" s="163" t="s">
        <v>6075</v>
      </c>
      <c r="D350" s="163" t="s">
        <v>5649</v>
      </c>
      <c r="E350" s="183" t="s">
        <v>5649</v>
      </c>
      <c r="G350" s="200" t="n">
        <v>1100600</v>
      </c>
      <c r="H350" s="163" t="n">
        <v>0.758</v>
      </c>
      <c r="I350" s="168" t="s">
        <v>5676</v>
      </c>
      <c r="K350" s="169" t="s">
        <v>3691</v>
      </c>
      <c r="L350" s="163" t="s">
        <v>61</v>
      </c>
      <c r="P350" s="71" t="s">
        <v>5613</v>
      </c>
      <c r="Q350" s="71" t="s">
        <v>5614</v>
      </c>
      <c r="R350" s="163" t="s">
        <v>60</v>
      </c>
      <c r="AB350" s="204"/>
      <c r="AC350" s="56"/>
    </row>
    <row r="351" customFormat="false" ht="16.4" hidden="false" customHeight="false" outlineLevel="0" collapsed="false">
      <c r="A351" s="163" t="n">
        <v>302100</v>
      </c>
      <c r="B351" s="163" t="n">
        <v>0.7363</v>
      </c>
      <c r="C351" s="163" t="s">
        <v>6076</v>
      </c>
      <c r="D351" s="163" t="s">
        <v>5649</v>
      </c>
      <c r="E351" s="183" t="s">
        <v>5649</v>
      </c>
      <c r="G351" s="200" t="n">
        <v>1100100</v>
      </c>
      <c r="H351" s="163" t="n">
        <v>0.758</v>
      </c>
      <c r="I351" s="168" t="s">
        <v>5676</v>
      </c>
      <c r="K351" s="169" t="s">
        <v>3696</v>
      </c>
      <c r="L351" s="163" t="s">
        <v>61</v>
      </c>
      <c r="P351" s="71" t="s">
        <v>5615</v>
      </c>
      <c r="Q351" s="71" t="s">
        <v>5616</v>
      </c>
      <c r="R351" s="163" t="s">
        <v>60</v>
      </c>
      <c r="AB351" s="204"/>
      <c r="AC351" s="56"/>
    </row>
    <row r="352" customFormat="false" ht="16.4" hidden="false" customHeight="false" outlineLevel="0" collapsed="false">
      <c r="A352" s="163" t="n">
        <v>302300</v>
      </c>
      <c r="B352" s="163" t="n">
        <v>0.7363</v>
      </c>
      <c r="C352" s="163" t="s">
        <v>6077</v>
      </c>
      <c r="D352" s="163" t="s">
        <v>5649</v>
      </c>
      <c r="E352" s="183" t="s">
        <v>5649</v>
      </c>
      <c r="G352" s="200" t="n">
        <v>1100800</v>
      </c>
      <c r="H352" s="163" t="n">
        <v>0.758</v>
      </c>
      <c r="I352" s="168" t="s">
        <v>5676</v>
      </c>
      <c r="K352" s="169" t="s">
        <v>3701</v>
      </c>
      <c r="L352" s="163" t="s">
        <v>61</v>
      </c>
      <c r="P352" s="71" t="s">
        <v>5617</v>
      </c>
      <c r="Q352" s="71" t="s">
        <v>5618</v>
      </c>
      <c r="R352" s="163" t="s">
        <v>60</v>
      </c>
      <c r="AB352" s="204"/>
      <c r="AC352" s="56"/>
    </row>
    <row r="353" customFormat="false" ht="16.4" hidden="false" customHeight="false" outlineLevel="0" collapsed="false">
      <c r="A353" s="163" t="n">
        <v>202400</v>
      </c>
      <c r="B353" s="163" t="n">
        <v>0.6749</v>
      </c>
      <c r="C353" s="163" t="s">
        <v>6078</v>
      </c>
      <c r="D353" s="163" t="s">
        <v>5649</v>
      </c>
      <c r="E353" s="183" t="s">
        <v>5649</v>
      </c>
      <c r="G353" s="200" t="n">
        <v>1101200</v>
      </c>
      <c r="H353" s="163" t="n">
        <v>0.758</v>
      </c>
      <c r="I353" s="168" t="s">
        <v>5676</v>
      </c>
      <c r="K353" s="169" t="s">
        <v>3706</v>
      </c>
      <c r="L353" s="163" t="s">
        <v>61</v>
      </c>
      <c r="P353" s="71" t="s">
        <v>5619</v>
      </c>
      <c r="Q353" s="71" t="s">
        <v>5620</v>
      </c>
      <c r="R353" s="163" t="s">
        <v>60</v>
      </c>
      <c r="AB353" s="204"/>
      <c r="AC353" s="56"/>
    </row>
    <row r="354" customFormat="false" ht="16.4" hidden="false" customHeight="false" outlineLevel="0" collapsed="false">
      <c r="A354" s="163" t="n">
        <v>200100</v>
      </c>
      <c r="B354" s="163" t="n">
        <v>0.6749</v>
      </c>
      <c r="C354" s="163" t="s">
        <v>6079</v>
      </c>
      <c r="D354" s="163" t="s">
        <v>5649</v>
      </c>
      <c r="E354" s="183" t="s">
        <v>5649</v>
      </c>
      <c r="G354" s="200" t="n">
        <v>1100900</v>
      </c>
      <c r="H354" s="163" t="n">
        <v>0.758</v>
      </c>
      <c r="I354" s="168" t="s">
        <v>5676</v>
      </c>
      <c r="K354" s="169" t="s">
        <v>3711</v>
      </c>
      <c r="L354" s="163" t="s">
        <v>61</v>
      </c>
      <c r="P354" s="71" t="s">
        <v>5621</v>
      </c>
      <c r="Q354" s="71" t="s">
        <v>5622</v>
      </c>
      <c r="R354" s="163" t="s">
        <v>60</v>
      </c>
      <c r="AB354" s="204"/>
      <c r="AC354" s="56"/>
    </row>
    <row r="355" customFormat="false" ht="16.4" hidden="false" customHeight="false" outlineLevel="0" collapsed="false">
      <c r="A355" s="163" t="n">
        <v>200500</v>
      </c>
      <c r="B355" s="163" t="n">
        <v>0.6749</v>
      </c>
      <c r="C355" s="163" t="s">
        <v>6080</v>
      </c>
      <c r="D355" s="163" t="s">
        <v>5649</v>
      </c>
      <c r="E355" s="183" t="s">
        <v>5649</v>
      </c>
      <c r="G355" s="200" t="n">
        <v>1100900</v>
      </c>
      <c r="H355" s="163" t="n">
        <v>0.758</v>
      </c>
      <c r="I355" s="168" t="s">
        <v>5676</v>
      </c>
      <c r="K355" s="169" t="s">
        <v>3719</v>
      </c>
      <c r="L355" s="163" t="s">
        <v>61</v>
      </c>
      <c r="P355" s="71" t="s">
        <v>5623</v>
      </c>
      <c r="Q355" s="71" t="s">
        <v>1809</v>
      </c>
      <c r="R355" s="163" t="s">
        <v>60</v>
      </c>
      <c r="AB355" s="204"/>
      <c r="AC355" s="56"/>
    </row>
    <row r="356" customFormat="false" ht="16.4" hidden="false" customHeight="false" outlineLevel="0" collapsed="false">
      <c r="A356" s="163" t="n">
        <v>200900</v>
      </c>
      <c r="B356" s="163" t="n">
        <v>0.6749</v>
      </c>
      <c r="C356" s="163" t="s">
        <v>6081</v>
      </c>
      <c r="D356" s="163" t="s">
        <v>5649</v>
      </c>
      <c r="E356" s="183" t="s">
        <v>5649</v>
      </c>
      <c r="G356" s="200" t="n">
        <v>1100900</v>
      </c>
      <c r="H356" s="163" t="n">
        <v>0.758</v>
      </c>
      <c r="I356" s="168" t="s">
        <v>5676</v>
      </c>
      <c r="K356" s="169" t="s">
        <v>3724</v>
      </c>
      <c r="L356" s="163" t="s">
        <v>61</v>
      </c>
      <c r="P356" s="71" t="s">
        <v>5624</v>
      </c>
      <c r="Q356" s="71" t="s">
        <v>5625</v>
      </c>
      <c r="R356" s="163" t="s">
        <v>60</v>
      </c>
      <c r="AB356" s="204"/>
      <c r="AC356" s="56"/>
    </row>
    <row r="357" customFormat="false" ht="16.4" hidden="false" customHeight="false" outlineLevel="0" collapsed="false">
      <c r="A357" s="163" t="n">
        <v>201700</v>
      </c>
      <c r="B357" s="163" t="n">
        <v>0.6749</v>
      </c>
      <c r="C357" s="163" t="s">
        <v>6082</v>
      </c>
      <c r="D357" s="163" t="s">
        <v>5649</v>
      </c>
      <c r="E357" s="183" t="s">
        <v>5649</v>
      </c>
      <c r="G357" s="200" t="n">
        <v>1100900</v>
      </c>
      <c r="H357" s="163" t="n">
        <v>0.758</v>
      </c>
      <c r="I357" s="168" t="s">
        <v>5676</v>
      </c>
      <c r="K357" s="169" t="s">
        <v>3728</v>
      </c>
      <c r="L357" s="163" t="s">
        <v>61</v>
      </c>
      <c r="P357" s="71" t="s">
        <v>5626</v>
      </c>
      <c r="Q357" s="71" t="s">
        <v>5627</v>
      </c>
      <c r="R357" s="163" t="s">
        <v>60</v>
      </c>
      <c r="AB357" s="204"/>
      <c r="AC357" s="56"/>
    </row>
    <row r="358" customFormat="false" ht="16.4" hidden="false" customHeight="false" outlineLevel="0" collapsed="false">
      <c r="A358" s="163" t="n">
        <v>202300</v>
      </c>
      <c r="B358" s="163" t="n">
        <v>0.6749</v>
      </c>
      <c r="C358" s="163" t="s">
        <v>6083</v>
      </c>
      <c r="D358" s="163" t="s">
        <v>5649</v>
      </c>
      <c r="E358" s="183" t="s">
        <v>5649</v>
      </c>
      <c r="G358" s="200" t="n">
        <v>1101100</v>
      </c>
      <c r="H358" s="163" t="n">
        <v>0.758</v>
      </c>
      <c r="I358" s="168" t="s">
        <v>5676</v>
      </c>
      <c r="K358" s="169" t="s">
        <v>3732</v>
      </c>
      <c r="L358" s="163" t="s">
        <v>61</v>
      </c>
      <c r="P358" s="71" t="s">
        <v>5628</v>
      </c>
      <c r="Q358" s="71" t="s">
        <v>5629</v>
      </c>
      <c r="R358" s="163" t="s">
        <v>60</v>
      </c>
      <c r="AB358" s="204"/>
      <c r="AC358" s="56"/>
    </row>
    <row r="359" customFormat="false" ht="16.4" hidden="false" customHeight="false" outlineLevel="0" collapsed="false">
      <c r="A359" s="163" t="n">
        <v>299900</v>
      </c>
      <c r="B359" s="163" t="n">
        <v>0.6749</v>
      </c>
      <c r="C359" s="163" t="s">
        <v>6084</v>
      </c>
      <c r="D359" s="163" t="s">
        <v>5649</v>
      </c>
      <c r="E359" s="183" t="s">
        <v>5649</v>
      </c>
      <c r="G359" s="200" t="n">
        <v>1200600</v>
      </c>
      <c r="H359" s="163" t="n">
        <v>0.6328</v>
      </c>
      <c r="I359" s="168" t="s">
        <v>5680</v>
      </c>
      <c r="K359" s="169" t="s">
        <v>3736</v>
      </c>
      <c r="L359" s="163" t="s">
        <v>61</v>
      </c>
      <c r="P359" s="71" t="s">
        <v>5630</v>
      </c>
      <c r="Q359" s="71" t="s">
        <v>5631</v>
      </c>
      <c r="R359" s="163" t="s">
        <v>60</v>
      </c>
      <c r="AB359" s="204"/>
      <c r="AC359" s="56"/>
    </row>
    <row r="360" customFormat="false" ht="16.4" hidden="false" customHeight="false" outlineLevel="0" collapsed="false">
      <c r="A360" s="163" t="n">
        <v>299900</v>
      </c>
      <c r="B360" s="163" t="n">
        <v>0.6749</v>
      </c>
      <c r="C360" s="163" t="s">
        <v>6085</v>
      </c>
      <c r="D360" s="163" t="s">
        <v>5649</v>
      </c>
      <c r="E360" s="183" t="s">
        <v>5649</v>
      </c>
      <c r="G360" s="200" t="n">
        <v>1200700</v>
      </c>
      <c r="H360" s="163" t="n">
        <v>0.6328</v>
      </c>
      <c r="I360" s="168" t="s">
        <v>5680</v>
      </c>
      <c r="K360" s="169" t="s">
        <v>3818</v>
      </c>
      <c r="L360" s="163" t="s">
        <v>61</v>
      </c>
      <c r="P360" s="71" t="s">
        <v>5632</v>
      </c>
      <c r="Q360" s="71" t="s">
        <v>1809</v>
      </c>
      <c r="R360" s="163" t="s">
        <v>60</v>
      </c>
      <c r="AB360" s="204"/>
      <c r="AC360" s="56"/>
    </row>
    <row r="361" customFormat="false" ht="16.4" hidden="false" customHeight="false" outlineLevel="0" collapsed="false">
      <c r="A361" s="163" t="n">
        <v>202200</v>
      </c>
      <c r="B361" s="163" t="n">
        <v>0.6749</v>
      </c>
      <c r="C361" s="163" t="s">
        <v>6086</v>
      </c>
      <c r="D361" s="163" t="s">
        <v>5649</v>
      </c>
      <c r="E361" s="183" t="s">
        <v>5649</v>
      </c>
      <c r="G361" s="200" t="n">
        <v>1200700</v>
      </c>
      <c r="H361" s="163" t="n">
        <v>0.6328</v>
      </c>
      <c r="I361" s="168" t="s">
        <v>5680</v>
      </c>
      <c r="K361" s="169" t="s">
        <v>3823</v>
      </c>
      <c r="L361" s="163" t="s">
        <v>61</v>
      </c>
      <c r="P361" s="71" t="s">
        <v>5633</v>
      </c>
      <c r="Q361" s="71" t="s">
        <v>5149</v>
      </c>
      <c r="R361" s="163" t="s">
        <v>60</v>
      </c>
      <c r="AB361" s="204"/>
      <c r="AC361" s="56"/>
    </row>
    <row r="362" customFormat="false" ht="16.4" hidden="false" customHeight="false" outlineLevel="0" collapsed="false">
      <c r="A362" s="163" t="n">
        <v>200500</v>
      </c>
      <c r="B362" s="163" t="n">
        <v>0.6749</v>
      </c>
      <c r="C362" s="163" t="s">
        <v>6087</v>
      </c>
      <c r="D362" s="163" t="s">
        <v>5649</v>
      </c>
      <c r="E362" s="183" t="s">
        <v>5649</v>
      </c>
      <c r="G362" s="200" t="n">
        <v>1200100</v>
      </c>
      <c r="H362" s="163" t="n">
        <v>0.6328</v>
      </c>
      <c r="I362" s="168" t="s">
        <v>5680</v>
      </c>
      <c r="K362" s="169" t="s">
        <v>3748</v>
      </c>
      <c r="L362" s="163" t="s">
        <v>61</v>
      </c>
      <c r="P362" s="71" t="s">
        <v>5634</v>
      </c>
      <c r="Q362" s="71" t="s">
        <v>1809</v>
      </c>
      <c r="R362" s="163" t="s">
        <v>60</v>
      </c>
      <c r="AB362" s="204"/>
      <c r="AC362" s="56"/>
    </row>
    <row r="363" customFormat="false" ht="16.4" hidden="false" customHeight="false" outlineLevel="0" collapsed="false">
      <c r="A363" s="163" t="n">
        <v>200700</v>
      </c>
      <c r="B363" s="163" t="n">
        <v>0.6749</v>
      </c>
      <c r="C363" s="163" t="s">
        <v>6088</v>
      </c>
      <c r="D363" s="163" t="s">
        <v>5649</v>
      </c>
      <c r="E363" s="183" t="s">
        <v>5649</v>
      </c>
      <c r="G363" s="200" t="n">
        <v>1200200</v>
      </c>
      <c r="H363" s="163" t="n">
        <v>0.6328</v>
      </c>
      <c r="I363" s="168" t="s">
        <v>5680</v>
      </c>
      <c r="K363" s="169" t="s">
        <v>3754</v>
      </c>
      <c r="L363" s="163" t="s">
        <v>61</v>
      </c>
      <c r="P363" s="56"/>
      <c r="Q363" s="56"/>
      <c r="R363" s="56"/>
      <c r="AB363" s="204"/>
      <c r="AC363" s="56"/>
    </row>
    <row r="364" customFormat="false" ht="16.4" hidden="false" customHeight="false" outlineLevel="0" collapsed="false">
      <c r="A364" s="163" t="n">
        <v>200900</v>
      </c>
      <c r="B364" s="163" t="n">
        <v>0.6749</v>
      </c>
      <c r="C364" s="163" t="s">
        <v>6089</v>
      </c>
      <c r="D364" s="163" t="s">
        <v>5649</v>
      </c>
      <c r="E364" s="183" t="s">
        <v>5649</v>
      </c>
      <c r="G364" s="200" t="n">
        <v>1200300</v>
      </c>
      <c r="H364" s="163" t="n">
        <v>0.6328</v>
      </c>
      <c r="I364" s="168" t="s">
        <v>5680</v>
      </c>
      <c r="K364" s="169" t="s">
        <v>3759</v>
      </c>
      <c r="L364" s="163" t="s">
        <v>61</v>
      </c>
      <c r="P364" s="56"/>
      <c r="Q364" s="56"/>
      <c r="R364" s="56"/>
      <c r="AB364" s="204"/>
      <c r="AC364" s="56"/>
    </row>
    <row r="365" customFormat="false" ht="16.4" hidden="false" customHeight="false" outlineLevel="0" collapsed="false">
      <c r="A365" s="163" t="n">
        <v>201300</v>
      </c>
      <c r="B365" s="163" t="n">
        <v>0.6749</v>
      </c>
      <c r="C365" s="163" t="s">
        <v>6090</v>
      </c>
      <c r="D365" s="163" t="s">
        <v>5649</v>
      </c>
      <c r="E365" s="183" t="s">
        <v>5649</v>
      </c>
      <c r="G365" s="200" t="n">
        <v>1200400</v>
      </c>
      <c r="H365" s="163" t="n">
        <v>0.6328</v>
      </c>
      <c r="I365" s="168" t="s">
        <v>5680</v>
      </c>
      <c r="K365" s="169" t="s">
        <v>3764</v>
      </c>
      <c r="L365" s="163" t="s">
        <v>61</v>
      </c>
      <c r="P365" s="56"/>
      <c r="Q365" s="56"/>
      <c r="R365" s="56"/>
      <c r="AB365" s="204"/>
      <c r="AC365" s="56"/>
    </row>
    <row r="366" customFormat="false" ht="16.4" hidden="false" customHeight="false" outlineLevel="0" collapsed="false">
      <c r="A366" s="163" t="n">
        <v>202300</v>
      </c>
      <c r="B366" s="163" t="n">
        <v>0.6749</v>
      </c>
      <c r="C366" s="163" t="s">
        <v>6091</v>
      </c>
      <c r="D366" s="163" t="s">
        <v>5649</v>
      </c>
      <c r="E366" s="183" t="s">
        <v>5649</v>
      </c>
      <c r="G366" s="200" t="n">
        <v>1200500</v>
      </c>
      <c r="H366" s="163" t="n">
        <v>0.6328</v>
      </c>
      <c r="I366" s="168" t="s">
        <v>5680</v>
      </c>
      <c r="K366" s="169" t="s">
        <v>3769</v>
      </c>
      <c r="L366" s="163" t="s">
        <v>61</v>
      </c>
      <c r="P366" s="56"/>
      <c r="Q366" s="56"/>
      <c r="R366" s="56"/>
      <c r="AB366" s="204"/>
      <c r="AC366" s="56"/>
    </row>
    <row r="367" customFormat="false" ht="16.4" hidden="false" customHeight="false" outlineLevel="0" collapsed="false">
      <c r="A367" s="163" t="n">
        <v>299900</v>
      </c>
      <c r="B367" s="163" t="n">
        <v>0.6749</v>
      </c>
      <c r="C367" s="163" t="s">
        <v>6092</v>
      </c>
      <c r="D367" s="163" t="s">
        <v>5649</v>
      </c>
      <c r="E367" s="183" t="s">
        <v>5649</v>
      </c>
      <c r="G367" s="200" t="n">
        <v>1200700</v>
      </c>
      <c r="H367" s="163" t="n">
        <v>0.6328</v>
      </c>
      <c r="I367" s="168" t="s">
        <v>5680</v>
      </c>
      <c r="K367" s="169" t="s">
        <v>3774</v>
      </c>
      <c r="L367" s="163" t="s">
        <v>61</v>
      </c>
      <c r="P367" s="56"/>
      <c r="Q367" s="56"/>
      <c r="R367" s="56"/>
      <c r="AB367" s="204"/>
      <c r="AC367" s="56"/>
    </row>
    <row r="368" customFormat="false" ht="16.4" hidden="false" customHeight="false" outlineLevel="0" collapsed="false">
      <c r="A368" s="163" t="n">
        <v>1101000</v>
      </c>
      <c r="B368" s="163" t="n">
        <v>0.5964</v>
      </c>
      <c r="C368" s="163" t="s">
        <v>6093</v>
      </c>
      <c r="D368" s="163" t="s">
        <v>5649</v>
      </c>
      <c r="E368" s="183" t="s">
        <v>5649</v>
      </c>
      <c r="G368" s="200" t="n">
        <v>1200800</v>
      </c>
      <c r="H368" s="163" t="n">
        <v>0.6328</v>
      </c>
      <c r="I368" s="168" t="s">
        <v>5680</v>
      </c>
      <c r="K368" s="169" t="s">
        <v>3778</v>
      </c>
      <c r="L368" s="163" t="s">
        <v>61</v>
      </c>
      <c r="P368" s="56"/>
      <c r="Q368" s="56"/>
      <c r="R368" s="56"/>
      <c r="AB368" s="204"/>
      <c r="AC368" s="56"/>
    </row>
    <row r="369" customFormat="false" ht="16.4" hidden="false" customHeight="false" outlineLevel="0" collapsed="false">
      <c r="A369" s="163" t="n">
        <v>200400</v>
      </c>
      <c r="B369" s="163" t="n">
        <v>0.6749</v>
      </c>
      <c r="C369" s="163" t="s">
        <v>6094</v>
      </c>
      <c r="D369" s="163" t="s">
        <v>5649</v>
      </c>
      <c r="E369" s="183" t="s">
        <v>5649</v>
      </c>
      <c r="G369" s="200" t="n">
        <v>1200900</v>
      </c>
      <c r="H369" s="163" t="n">
        <v>0.6328</v>
      </c>
      <c r="I369" s="168" t="s">
        <v>5680</v>
      </c>
      <c r="K369" s="169" t="s">
        <v>3782</v>
      </c>
      <c r="L369" s="163" t="s">
        <v>61</v>
      </c>
      <c r="P369" s="56"/>
      <c r="Q369" s="56"/>
      <c r="R369" s="56"/>
      <c r="AB369" s="204"/>
      <c r="AC369" s="56"/>
    </row>
    <row r="370" customFormat="false" ht="16.4" hidden="false" customHeight="false" outlineLevel="0" collapsed="false">
      <c r="A370" s="163" t="n">
        <v>299900</v>
      </c>
      <c r="B370" s="163" t="n">
        <v>0.6749</v>
      </c>
      <c r="C370" s="163" t="s">
        <v>6095</v>
      </c>
      <c r="D370" s="163" t="s">
        <v>5649</v>
      </c>
      <c r="E370" s="183" t="s">
        <v>5649</v>
      </c>
      <c r="G370" s="200" t="n">
        <v>1400400</v>
      </c>
      <c r="H370" s="163" t="n">
        <v>0.6035</v>
      </c>
      <c r="I370" s="168" t="s">
        <v>5683</v>
      </c>
      <c r="K370" s="169" t="s">
        <v>3787</v>
      </c>
      <c r="L370" s="163" t="s">
        <v>61</v>
      </c>
      <c r="P370" s="56"/>
      <c r="Q370" s="56"/>
      <c r="R370" s="56"/>
      <c r="AB370" s="204"/>
      <c r="AC370" s="56"/>
    </row>
    <row r="371" customFormat="false" ht="16.4" hidden="false" customHeight="false" outlineLevel="0" collapsed="false">
      <c r="A371" s="163" t="n">
        <v>200600</v>
      </c>
      <c r="B371" s="163" t="n">
        <v>0.6749</v>
      </c>
      <c r="C371" s="163" t="s">
        <v>6096</v>
      </c>
      <c r="D371" s="163" t="s">
        <v>5649</v>
      </c>
      <c r="E371" s="183" t="s">
        <v>5649</v>
      </c>
      <c r="G371" s="200" t="n">
        <v>1400400</v>
      </c>
      <c r="H371" s="163" t="n">
        <v>0.6035</v>
      </c>
      <c r="I371" s="168" t="s">
        <v>5683</v>
      </c>
      <c r="K371" s="169" t="s">
        <v>3795</v>
      </c>
      <c r="L371" s="163" t="s">
        <v>61</v>
      </c>
      <c r="P371" s="56"/>
      <c r="Q371" s="56"/>
      <c r="R371" s="56"/>
      <c r="AB371" s="204"/>
      <c r="AC371" s="56"/>
    </row>
    <row r="372" customFormat="false" ht="16.4" hidden="false" customHeight="false" outlineLevel="0" collapsed="false">
      <c r="A372" s="163" t="n">
        <v>201100</v>
      </c>
      <c r="B372" s="163" t="n">
        <v>0.6749</v>
      </c>
      <c r="C372" s="163" t="s">
        <v>6097</v>
      </c>
      <c r="D372" s="163" t="s">
        <v>5649</v>
      </c>
      <c r="E372" s="183" t="s">
        <v>5649</v>
      </c>
      <c r="G372" s="200" t="n">
        <v>1400400</v>
      </c>
      <c r="H372" s="163" t="n">
        <v>0.6035</v>
      </c>
      <c r="I372" s="168" t="s">
        <v>5683</v>
      </c>
      <c r="K372" s="169" t="s">
        <v>3799</v>
      </c>
      <c r="L372" s="163" t="s">
        <v>61</v>
      </c>
      <c r="P372" s="56"/>
      <c r="Q372" s="56"/>
      <c r="R372" s="56"/>
      <c r="AB372" s="204"/>
      <c r="AC372" s="56"/>
    </row>
    <row r="373" customFormat="false" ht="16.4" hidden="false" customHeight="false" outlineLevel="0" collapsed="false">
      <c r="A373" s="163" t="n">
        <v>202100</v>
      </c>
      <c r="B373" s="163" t="n">
        <v>0.6749</v>
      </c>
      <c r="C373" s="163" t="s">
        <v>6098</v>
      </c>
      <c r="D373" s="163" t="s">
        <v>5649</v>
      </c>
      <c r="E373" s="183" t="s">
        <v>5649</v>
      </c>
      <c r="G373" s="200" t="n">
        <v>1400500</v>
      </c>
      <c r="H373" s="163" t="n">
        <v>0.6035</v>
      </c>
      <c r="I373" s="168" t="s">
        <v>5683</v>
      </c>
      <c r="K373" s="169" t="s">
        <v>3803</v>
      </c>
      <c r="L373" s="163" t="s">
        <v>61</v>
      </c>
      <c r="P373" s="56"/>
      <c r="Q373" s="56"/>
      <c r="R373" s="56"/>
      <c r="AB373" s="204"/>
      <c r="AC373" s="56"/>
    </row>
    <row r="374" customFormat="false" ht="16.4" hidden="false" customHeight="false" outlineLevel="0" collapsed="false">
      <c r="A374" s="163" t="n">
        <v>201600</v>
      </c>
      <c r="B374" s="163" t="n">
        <v>0.6749</v>
      </c>
      <c r="C374" s="163" t="s">
        <v>6099</v>
      </c>
      <c r="D374" s="163" t="s">
        <v>5649</v>
      </c>
      <c r="E374" s="183" t="s">
        <v>5649</v>
      </c>
      <c r="G374" s="200" t="n">
        <v>1400600</v>
      </c>
      <c r="H374" s="163" t="n">
        <v>0.6035</v>
      </c>
      <c r="I374" s="168" t="s">
        <v>5683</v>
      </c>
      <c r="K374" s="169" t="s">
        <v>3808</v>
      </c>
      <c r="L374" s="163" t="s">
        <v>61</v>
      </c>
      <c r="P374" s="56"/>
      <c r="Q374" s="56"/>
      <c r="R374" s="56"/>
      <c r="AB374" s="204"/>
      <c r="AC374" s="56"/>
    </row>
    <row r="375" customFormat="false" ht="16.4" hidden="false" customHeight="false" outlineLevel="0" collapsed="false">
      <c r="A375" s="163" t="n">
        <v>200400</v>
      </c>
      <c r="B375" s="163" t="n">
        <v>0.6749</v>
      </c>
      <c r="C375" s="163" t="s">
        <v>6100</v>
      </c>
      <c r="D375" s="163" t="s">
        <v>5649</v>
      </c>
      <c r="E375" s="183" t="s">
        <v>5649</v>
      </c>
      <c r="G375" s="200" t="n">
        <v>1400601</v>
      </c>
      <c r="H375" s="163" t="n">
        <v>0.6035</v>
      </c>
      <c r="I375" s="168" t="s">
        <v>5683</v>
      </c>
      <c r="K375" s="169" t="s">
        <v>3813</v>
      </c>
      <c r="L375" s="163" t="s">
        <v>61</v>
      </c>
      <c r="P375" s="56"/>
      <c r="Q375" s="56"/>
      <c r="R375" s="56"/>
      <c r="AB375" s="204"/>
      <c r="AC375" s="56"/>
    </row>
    <row r="376" customFormat="false" ht="16.4" hidden="false" customHeight="false" outlineLevel="0" collapsed="false">
      <c r="A376" s="163" t="n">
        <v>201200</v>
      </c>
      <c r="B376" s="163" t="n">
        <v>0.6749</v>
      </c>
      <c r="C376" s="163" t="s">
        <v>6101</v>
      </c>
      <c r="D376" s="163" t="s">
        <v>5649</v>
      </c>
      <c r="E376" s="183" t="s">
        <v>5649</v>
      </c>
      <c r="G376" s="200" t="n">
        <v>1401300</v>
      </c>
      <c r="H376" s="163" t="n">
        <v>0.6035</v>
      </c>
      <c r="I376" s="168" t="s">
        <v>5683</v>
      </c>
      <c r="K376" s="169" t="s">
        <v>6102</v>
      </c>
      <c r="L376" s="163" t="s">
        <v>61</v>
      </c>
      <c r="P376" s="56"/>
      <c r="Q376" s="56"/>
      <c r="R376" s="56"/>
      <c r="AB376" s="204"/>
      <c r="AC376" s="56"/>
    </row>
    <row r="377" customFormat="false" ht="16.4" hidden="false" customHeight="false" outlineLevel="0" collapsed="false">
      <c r="A377" s="163" t="n">
        <v>200800</v>
      </c>
      <c r="B377" s="163" t="n">
        <v>0.6749</v>
      </c>
      <c r="C377" s="163" t="s">
        <v>6103</v>
      </c>
      <c r="D377" s="163" t="s">
        <v>5649</v>
      </c>
      <c r="E377" s="183" t="s">
        <v>5649</v>
      </c>
      <c r="G377" s="200" t="n">
        <v>1401100</v>
      </c>
      <c r="H377" s="163" t="n">
        <v>0.6035</v>
      </c>
      <c r="I377" s="168" t="s">
        <v>5683</v>
      </c>
      <c r="K377" s="169" t="s">
        <v>6104</v>
      </c>
      <c r="L377" s="163" t="s">
        <v>61</v>
      </c>
      <c r="P377" s="56"/>
      <c r="Q377" s="56"/>
      <c r="R377" s="56"/>
      <c r="AB377" s="204"/>
      <c r="AC377" s="56"/>
    </row>
    <row r="378" customFormat="false" ht="16.4" hidden="false" customHeight="false" outlineLevel="0" collapsed="false">
      <c r="A378" s="163" t="n">
        <v>201800</v>
      </c>
      <c r="B378" s="163" t="n">
        <v>0.6749</v>
      </c>
      <c r="C378" s="163" t="s">
        <v>6105</v>
      </c>
      <c r="D378" s="163" t="s">
        <v>5649</v>
      </c>
      <c r="E378" s="183" t="s">
        <v>5649</v>
      </c>
      <c r="G378" s="200" t="n">
        <v>1401200</v>
      </c>
      <c r="H378" s="163" t="n">
        <v>0.6035</v>
      </c>
      <c r="I378" s="168" t="s">
        <v>5683</v>
      </c>
      <c r="K378" s="169" t="s">
        <v>3827</v>
      </c>
      <c r="L378" s="163" t="s">
        <v>61</v>
      </c>
      <c r="P378" s="56"/>
      <c r="Q378" s="56"/>
      <c r="R378" s="56"/>
      <c r="AB378" s="204"/>
      <c r="AC378" s="56"/>
    </row>
    <row r="379" customFormat="false" ht="16.4" hidden="false" customHeight="false" outlineLevel="0" collapsed="false">
      <c r="A379" s="163" t="n">
        <v>201000</v>
      </c>
      <c r="B379" s="163" t="n">
        <v>0.6749</v>
      </c>
      <c r="C379" s="163" t="s">
        <v>6106</v>
      </c>
      <c r="D379" s="163" t="s">
        <v>5649</v>
      </c>
      <c r="E379" s="183" t="s">
        <v>5649</v>
      </c>
      <c r="G379" s="200" t="n">
        <v>1400700</v>
      </c>
      <c r="H379" s="163" t="n">
        <v>0.6035</v>
      </c>
      <c r="I379" s="168" t="s">
        <v>5683</v>
      </c>
      <c r="K379" s="169" t="s">
        <v>3832</v>
      </c>
      <c r="L379" s="163" t="s">
        <v>61</v>
      </c>
      <c r="P379" s="56"/>
      <c r="Q379" s="56"/>
      <c r="R379" s="56"/>
      <c r="AB379" s="204"/>
      <c r="AC379" s="56"/>
    </row>
    <row r="380" customFormat="false" ht="16.4" hidden="false" customHeight="false" outlineLevel="0" collapsed="false">
      <c r="A380" s="163" t="n">
        <v>200100</v>
      </c>
      <c r="B380" s="163" t="n">
        <v>0.6749</v>
      </c>
      <c r="C380" s="163" t="s">
        <v>6107</v>
      </c>
      <c r="D380" s="163" t="s">
        <v>5649</v>
      </c>
      <c r="E380" s="183" t="s">
        <v>5649</v>
      </c>
      <c r="G380" s="200" t="n">
        <v>1400800</v>
      </c>
      <c r="H380" s="163" t="n">
        <v>0.6035</v>
      </c>
      <c r="I380" s="168" t="s">
        <v>5683</v>
      </c>
      <c r="K380" s="169" t="s">
        <v>3837</v>
      </c>
      <c r="L380" s="163" t="s">
        <v>61</v>
      </c>
      <c r="P380" s="56"/>
      <c r="Q380" s="56"/>
      <c r="R380" s="56"/>
      <c r="AB380" s="204"/>
      <c r="AC380" s="56"/>
    </row>
    <row r="381" customFormat="false" ht="16.4" hidden="false" customHeight="false" outlineLevel="0" collapsed="false">
      <c r="A381" s="163" t="n">
        <v>200200</v>
      </c>
      <c r="B381" s="163" t="n">
        <v>0.6749</v>
      </c>
      <c r="C381" s="163" t="s">
        <v>6108</v>
      </c>
      <c r="D381" s="163" t="s">
        <v>5649</v>
      </c>
      <c r="E381" s="183" t="s">
        <v>5649</v>
      </c>
      <c r="G381" s="200" t="n">
        <v>1400900</v>
      </c>
      <c r="H381" s="163" t="n">
        <v>0.6035</v>
      </c>
      <c r="I381" s="168" t="s">
        <v>5683</v>
      </c>
      <c r="K381" s="169" t="s">
        <v>3842</v>
      </c>
      <c r="L381" s="163" t="s">
        <v>61</v>
      </c>
      <c r="P381" s="56"/>
      <c r="Q381" s="56"/>
      <c r="R381" s="56"/>
      <c r="AB381" s="204"/>
      <c r="AC381" s="56"/>
    </row>
    <row r="382" customFormat="false" ht="16.4" hidden="false" customHeight="false" outlineLevel="0" collapsed="false">
      <c r="A382" s="163" t="n">
        <v>200300</v>
      </c>
      <c r="B382" s="163" t="n">
        <v>0.6749</v>
      </c>
      <c r="C382" s="163" t="s">
        <v>6109</v>
      </c>
      <c r="D382" s="163" t="s">
        <v>5649</v>
      </c>
      <c r="E382" s="183" t="s">
        <v>5649</v>
      </c>
      <c r="G382" s="200" t="n">
        <v>1401000</v>
      </c>
      <c r="H382" s="163" t="n">
        <v>0.6035</v>
      </c>
      <c r="I382" s="168" t="s">
        <v>5683</v>
      </c>
      <c r="K382" s="169" t="s">
        <v>3847</v>
      </c>
      <c r="L382" s="163" t="s">
        <v>61</v>
      </c>
      <c r="P382" s="56"/>
      <c r="Q382" s="56"/>
      <c r="R382" s="56"/>
      <c r="AB382" s="204"/>
      <c r="AC382" s="56"/>
    </row>
    <row r="383" customFormat="false" ht="16.4" hidden="false" customHeight="false" outlineLevel="0" collapsed="false">
      <c r="A383" s="163" t="n">
        <v>200500</v>
      </c>
      <c r="B383" s="163" t="n">
        <v>0.6749</v>
      </c>
      <c r="C383" s="163" t="s">
        <v>6110</v>
      </c>
      <c r="D383" s="163" t="s">
        <v>5649</v>
      </c>
      <c r="E383" s="183" t="s">
        <v>5649</v>
      </c>
      <c r="G383" s="200" t="n">
        <v>1400100</v>
      </c>
      <c r="H383" s="163" t="n">
        <v>0.6035</v>
      </c>
      <c r="I383" s="168" t="s">
        <v>5683</v>
      </c>
      <c r="K383" s="169" t="s">
        <v>3852</v>
      </c>
      <c r="L383" s="163" t="s">
        <v>61</v>
      </c>
      <c r="P383" s="56"/>
      <c r="Q383" s="56"/>
      <c r="R383" s="56"/>
      <c r="AB383" s="204"/>
      <c r="AC383" s="56"/>
    </row>
    <row r="384" customFormat="false" ht="16.4" hidden="false" customHeight="false" outlineLevel="0" collapsed="false">
      <c r="A384" s="163" t="n">
        <v>200700</v>
      </c>
      <c r="B384" s="163" t="n">
        <v>0.6749</v>
      </c>
      <c r="C384" s="163" t="s">
        <v>6111</v>
      </c>
      <c r="D384" s="163" t="s">
        <v>5649</v>
      </c>
      <c r="E384" s="183" t="s">
        <v>5649</v>
      </c>
      <c r="G384" s="200" t="n">
        <v>1400200</v>
      </c>
      <c r="H384" s="163" t="n">
        <v>0.6035</v>
      </c>
      <c r="I384" s="168" t="s">
        <v>5683</v>
      </c>
      <c r="K384" s="169" t="s">
        <v>3856</v>
      </c>
      <c r="L384" s="163" t="s">
        <v>61</v>
      </c>
      <c r="P384" s="56"/>
      <c r="Q384" s="56"/>
      <c r="R384" s="56"/>
      <c r="AB384" s="204"/>
      <c r="AC384" s="56"/>
    </row>
    <row r="385" customFormat="false" ht="16.4" hidden="false" customHeight="false" outlineLevel="0" collapsed="false">
      <c r="A385" s="163" t="n">
        <v>200900</v>
      </c>
      <c r="B385" s="163" t="n">
        <v>0.6749</v>
      </c>
      <c r="C385" s="163" t="s">
        <v>6112</v>
      </c>
      <c r="D385" s="163" t="s">
        <v>5649</v>
      </c>
      <c r="E385" s="183" t="s">
        <v>5649</v>
      </c>
      <c r="G385" s="200" t="n">
        <v>1400300</v>
      </c>
      <c r="H385" s="163" t="n">
        <v>0.6035</v>
      </c>
      <c r="I385" s="168" t="s">
        <v>5683</v>
      </c>
      <c r="K385" s="169" t="s">
        <v>3860</v>
      </c>
      <c r="L385" s="163" t="s">
        <v>61</v>
      </c>
      <c r="P385" s="56"/>
      <c r="Q385" s="56"/>
      <c r="R385" s="56"/>
      <c r="AB385" s="204"/>
      <c r="AC385" s="56"/>
    </row>
    <row r="386" customFormat="false" ht="16.4" hidden="false" customHeight="false" outlineLevel="0" collapsed="false">
      <c r="A386" s="163" t="n">
        <v>201400</v>
      </c>
      <c r="B386" s="163" t="n">
        <v>0.6749</v>
      </c>
      <c r="C386" s="163" t="s">
        <v>6113</v>
      </c>
      <c r="D386" s="163" t="s">
        <v>5649</v>
      </c>
      <c r="E386" s="183" t="s">
        <v>5649</v>
      </c>
      <c r="G386" s="200" t="n">
        <v>1400400</v>
      </c>
      <c r="H386" s="163" t="n">
        <v>0.6652</v>
      </c>
      <c r="I386" s="168" t="s">
        <v>5686</v>
      </c>
      <c r="K386" s="169" t="s">
        <v>3865</v>
      </c>
      <c r="L386" s="163" t="s">
        <v>61</v>
      </c>
      <c r="P386" s="56"/>
      <c r="Q386" s="56"/>
      <c r="R386" s="56"/>
      <c r="AB386" s="204"/>
      <c r="AC386" s="56"/>
    </row>
    <row r="387" customFormat="false" ht="16.4" hidden="false" customHeight="false" outlineLevel="0" collapsed="false">
      <c r="A387" s="163" t="n">
        <v>201500</v>
      </c>
      <c r="B387" s="163" t="n">
        <v>0.6749</v>
      </c>
      <c r="C387" s="163" t="s">
        <v>6114</v>
      </c>
      <c r="D387" s="163" t="s">
        <v>5649</v>
      </c>
      <c r="E387" s="183" t="s">
        <v>5649</v>
      </c>
      <c r="G387" s="200" t="n">
        <v>1400400</v>
      </c>
      <c r="H387" s="163" t="n">
        <v>0.6652</v>
      </c>
      <c r="I387" s="168" t="s">
        <v>5686</v>
      </c>
      <c r="K387" s="169" t="s">
        <v>3875</v>
      </c>
      <c r="L387" s="163" t="s">
        <v>61</v>
      </c>
      <c r="P387" s="56"/>
      <c r="Q387" s="56"/>
      <c r="R387" s="56"/>
      <c r="AB387" s="204"/>
      <c r="AC387" s="56"/>
    </row>
    <row r="388" customFormat="false" ht="16.4" hidden="false" customHeight="false" outlineLevel="0" collapsed="false">
      <c r="A388" s="163" t="n">
        <v>201900</v>
      </c>
      <c r="B388" s="163" t="n">
        <v>0.6749</v>
      </c>
      <c r="C388" s="163" t="s">
        <v>6115</v>
      </c>
      <c r="D388" s="163" t="s">
        <v>5649</v>
      </c>
      <c r="E388" s="183" t="s">
        <v>5649</v>
      </c>
      <c r="G388" s="200" t="n">
        <v>1400400</v>
      </c>
      <c r="H388" s="163" t="n">
        <v>0.6652</v>
      </c>
      <c r="I388" s="168" t="s">
        <v>5686</v>
      </c>
      <c r="K388" s="169" t="s">
        <v>3880</v>
      </c>
      <c r="L388" s="163" t="s">
        <v>61</v>
      </c>
      <c r="P388" s="56"/>
      <c r="Q388" s="56"/>
      <c r="R388" s="56"/>
      <c r="AB388" s="204"/>
      <c r="AC388" s="56"/>
    </row>
    <row r="389" customFormat="false" ht="16.4" hidden="false" customHeight="false" outlineLevel="0" collapsed="false">
      <c r="A389" s="163" t="n">
        <v>202000</v>
      </c>
      <c r="B389" s="163" t="n">
        <v>0.6749</v>
      </c>
      <c r="C389" s="163" t="s">
        <v>6116</v>
      </c>
      <c r="D389" s="163" t="s">
        <v>5649</v>
      </c>
      <c r="E389" s="183" t="s">
        <v>5649</v>
      </c>
      <c r="G389" s="200" t="n">
        <v>1400500</v>
      </c>
      <c r="H389" s="163" t="n">
        <v>0.6652</v>
      </c>
      <c r="I389" s="168" t="s">
        <v>5686</v>
      </c>
      <c r="K389" s="169" t="s">
        <v>3884</v>
      </c>
      <c r="L389" s="163" t="s">
        <v>61</v>
      </c>
      <c r="P389" s="56"/>
      <c r="Q389" s="56"/>
      <c r="R389" s="56"/>
      <c r="AB389" s="204"/>
      <c r="AC389" s="56"/>
    </row>
    <row r="390" customFormat="false" ht="16.4" hidden="false" customHeight="false" outlineLevel="0" collapsed="false">
      <c r="A390" s="163" t="n">
        <v>202300</v>
      </c>
      <c r="B390" s="163" t="n">
        <v>0.6749</v>
      </c>
      <c r="C390" s="163" t="s">
        <v>6117</v>
      </c>
      <c r="D390" s="163" t="s">
        <v>5649</v>
      </c>
      <c r="E390" s="183" t="s">
        <v>5649</v>
      </c>
      <c r="G390" s="200" t="n">
        <v>1400600</v>
      </c>
      <c r="H390" s="163" t="n">
        <v>0.6652</v>
      </c>
      <c r="I390" s="168" t="s">
        <v>5686</v>
      </c>
      <c r="K390" s="169" t="s">
        <v>3889</v>
      </c>
      <c r="L390" s="163" t="s">
        <v>61</v>
      </c>
      <c r="P390" s="56"/>
      <c r="Q390" s="56"/>
      <c r="R390" s="56"/>
      <c r="AB390" s="204"/>
      <c r="AC390" s="56"/>
    </row>
    <row r="391" customFormat="false" ht="16.4" hidden="false" customHeight="false" outlineLevel="0" collapsed="false">
      <c r="A391" s="163" t="n">
        <v>1101000</v>
      </c>
      <c r="B391" s="163" t="n">
        <v>0.5964</v>
      </c>
      <c r="C391" s="163" t="s">
        <v>6118</v>
      </c>
      <c r="D391" s="163" t="s">
        <v>5649</v>
      </c>
      <c r="E391" s="183" t="s">
        <v>5649</v>
      </c>
      <c r="G391" s="200" t="n">
        <v>1400601</v>
      </c>
      <c r="H391" s="163" t="n">
        <v>0.6652</v>
      </c>
      <c r="I391" s="168" t="s">
        <v>5686</v>
      </c>
      <c r="K391" s="169" t="s">
        <v>3894</v>
      </c>
      <c r="L391" s="163" t="s">
        <v>61</v>
      </c>
      <c r="P391" s="56"/>
      <c r="Q391" s="56"/>
      <c r="R391" s="56"/>
      <c r="AB391" s="204"/>
      <c r="AC391" s="56"/>
    </row>
    <row r="392" customFormat="false" ht="16.4" hidden="false" customHeight="false" outlineLevel="0" collapsed="false">
      <c r="A392" s="163" t="n">
        <v>2200100</v>
      </c>
      <c r="B392" s="163" t="n">
        <v>0.5328</v>
      </c>
      <c r="C392" s="163" t="s">
        <v>6119</v>
      </c>
      <c r="D392" s="163" t="s">
        <v>5649</v>
      </c>
      <c r="E392" s="183" t="s">
        <v>5649</v>
      </c>
      <c r="G392" s="200" t="n">
        <v>1401300</v>
      </c>
      <c r="H392" s="163" t="n">
        <v>0.6652</v>
      </c>
      <c r="I392" s="168" t="s">
        <v>5686</v>
      </c>
      <c r="K392" s="169" t="s">
        <v>3899</v>
      </c>
      <c r="L392" s="163" t="s">
        <v>61</v>
      </c>
      <c r="P392" s="56"/>
      <c r="Q392" s="56"/>
      <c r="R392" s="56"/>
      <c r="AB392" s="204"/>
      <c r="AC392" s="56"/>
    </row>
    <row r="393" customFormat="false" ht="16.4" hidden="false" customHeight="false" outlineLevel="0" collapsed="false">
      <c r="A393" s="163" t="n">
        <v>400100</v>
      </c>
      <c r="B393" s="163" t="n">
        <v>0.947</v>
      </c>
      <c r="C393" s="163" t="s">
        <v>6120</v>
      </c>
      <c r="D393" s="163" t="s">
        <v>5649</v>
      </c>
      <c r="E393" s="183" t="s">
        <v>5649</v>
      </c>
      <c r="G393" s="200" t="n">
        <v>1401100</v>
      </c>
      <c r="H393" s="163" t="n">
        <v>0.6652</v>
      </c>
      <c r="I393" s="168" t="s">
        <v>5686</v>
      </c>
      <c r="K393" s="169" t="s">
        <v>3904</v>
      </c>
      <c r="L393" s="163" t="s">
        <v>61</v>
      </c>
      <c r="P393" s="56"/>
      <c r="Q393" s="56"/>
      <c r="R393" s="56"/>
      <c r="AB393" s="204"/>
      <c r="AC393" s="56"/>
    </row>
    <row r="394" customFormat="false" ht="16.4" hidden="false" customHeight="false" outlineLevel="0" collapsed="false">
      <c r="A394" s="163" t="n">
        <v>400200</v>
      </c>
      <c r="B394" s="163" t="n">
        <v>0.947</v>
      </c>
      <c r="C394" s="163" t="s">
        <v>6121</v>
      </c>
      <c r="D394" s="163" t="s">
        <v>5649</v>
      </c>
      <c r="E394" s="183" t="s">
        <v>5649</v>
      </c>
      <c r="G394" s="200" t="n">
        <v>1401200</v>
      </c>
      <c r="H394" s="163" t="n">
        <v>0.6652</v>
      </c>
      <c r="I394" s="168" t="s">
        <v>5686</v>
      </c>
      <c r="K394" s="169" t="s">
        <v>3909</v>
      </c>
      <c r="L394" s="163" t="s">
        <v>61</v>
      </c>
      <c r="P394" s="56"/>
      <c r="Q394" s="56"/>
      <c r="R394" s="56"/>
      <c r="AB394" s="204"/>
      <c r="AC394" s="56"/>
    </row>
    <row r="395" customFormat="false" ht="16.4" hidden="false" customHeight="false" outlineLevel="0" collapsed="false">
      <c r="A395" s="163" t="n">
        <v>1000100</v>
      </c>
      <c r="B395" s="163" t="n">
        <v>0.5214</v>
      </c>
      <c r="C395" s="163" t="s">
        <v>6122</v>
      </c>
      <c r="D395" s="163" t="s">
        <v>5649</v>
      </c>
      <c r="E395" s="183" t="s">
        <v>5649</v>
      </c>
      <c r="G395" s="200" t="n">
        <v>1400700</v>
      </c>
      <c r="H395" s="163" t="n">
        <v>0.6652</v>
      </c>
      <c r="I395" s="168" t="s">
        <v>5686</v>
      </c>
      <c r="K395" s="169" t="s">
        <v>3914</v>
      </c>
      <c r="L395" s="163" t="s">
        <v>61</v>
      </c>
      <c r="P395" s="56"/>
      <c r="Q395" s="56"/>
      <c r="R395" s="56"/>
      <c r="AB395" s="204"/>
      <c r="AC395" s="56"/>
    </row>
    <row r="396" customFormat="false" ht="16.4" hidden="false" customHeight="false" outlineLevel="0" collapsed="false">
      <c r="A396" s="163" t="n">
        <v>500100</v>
      </c>
      <c r="B396" s="163" t="n">
        <v>0.1928</v>
      </c>
      <c r="C396" s="163" t="s">
        <v>6123</v>
      </c>
      <c r="D396" s="163" t="s">
        <v>5649</v>
      </c>
      <c r="E396" s="183" t="s">
        <v>5649</v>
      </c>
      <c r="G396" s="200" t="n">
        <v>1400800</v>
      </c>
      <c r="H396" s="163" t="n">
        <v>0.6652</v>
      </c>
      <c r="I396" s="168" t="s">
        <v>5686</v>
      </c>
      <c r="K396" s="169" t="s">
        <v>3919</v>
      </c>
      <c r="L396" s="163" t="s">
        <v>61</v>
      </c>
      <c r="P396" s="56"/>
      <c r="Q396" s="56"/>
      <c r="R396" s="56"/>
      <c r="AB396" s="204"/>
      <c r="AC396" s="56"/>
    </row>
    <row r="397" customFormat="false" ht="16.4" hidden="false" customHeight="false" outlineLevel="0" collapsed="false">
      <c r="A397" s="163" t="n">
        <v>2000200</v>
      </c>
      <c r="B397" s="163" t="n">
        <v>0.5964</v>
      </c>
      <c r="C397" s="163" t="s">
        <v>6124</v>
      </c>
      <c r="D397" s="163" t="s">
        <v>5649</v>
      </c>
      <c r="E397" s="183" t="s">
        <v>5649</v>
      </c>
      <c r="G397" s="200" t="n">
        <v>1400900</v>
      </c>
      <c r="H397" s="163" t="n">
        <v>0.6652</v>
      </c>
      <c r="I397" s="168" t="s">
        <v>5686</v>
      </c>
      <c r="K397" s="169" t="s">
        <v>3924</v>
      </c>
      <c r="L397" s="163" t="s">
        <v>61</v>
      </c>
      <c r="P397" s="56"/>
      <c r="Q397" s="56"/>
      <c r="R397" s="56"/>
      <c r="AB397" s="204"/>
      <c r="AC397" s="56"/>
    </row>
    <row r="398" customFormat="false" ht="16.4" hidden="false" customHeight="false" outlineLevel="0" collapsed="false">
      <c r="A398" s="163" t="n">
        <v>2000300</v>
      </c>
      <c r="B398" s="163" t="n">
        <v>0.5964</v>
      </c>
      <c r="C398" s="163" t="s">
        <v>6125</v>
      </c>
      <c r="D398" s="163" t="s">
        <v>5649</v>
      </c>
      <c r="E398" s="183" t="s">
        <v>5649</v>
      </c>
      <c r="G398" s="200" t="n">
        <v>1401000</v>
      </c>
      <c r="H398" s="163" t="n">
        <v>0.6652</v>
      </c>
      <c r="I398" s="168" t="s">
        <v>5686</v>
      </c>
      <c r="K398" s="169" t="s">
        <v>3929</v>
      </c>
      <c r="L398" s="163" t="s">
        <v>61</v>
      </c>
      <c r="P398" s="56"/>
      <c r="Q398" s="56"/>
      <c r="R398" s="56"/>
      <c r="AB398" s="204"/>
      <c r="AC398" s="56"/>
    </row>
    <row r="399" customFormat="false" ht="16.4" hidden="false" customHeight="false" outlineLevel="0" collapsed="false">
      <c r="A399" s="163" t="n">
        <v>2400200</v>
      </c>
      <c r="B399" s="163" t="n">
        <v>0.564</v>
      </c>
      <c r="C399" s="163" t="s">
        <v>6126</v>
      </c>
      <c r="D399" s="163" t="s">
        <v>5649</v>
      </c>
      <c r="E399" s="183" t="s">
        <v>5649</v>
      </c>
      <c r="G399" s="200" t="n">
        <v>1400100</v>
      </c>
      <c r="H399" s="163" t="n">
        <v>0.6652</v>
      </c>
      <c r="I399" s="168" t="s">
        <v>5686</v>
      </c>
      <c r="K399" s="169" t="s">
        <v>3934</v>
      </c>
      <c r="L399" s="163" t="s">
        <v>61</v>
      </c>
      <c r="P399" s="56"/>
      <c r="Q399" s="56"/>
      <c r="R399" s="56"/>
      <c r="AB399" s="204"/>
      <c r="AC399" s="56"/>
    </row>
    <row r="400" customFormat="false" ht="16.4" hidden="false" customHeight="false" outlineLevel="0" collapsed="false">
      <c r="A400" s="163" t="n">
        <v>1100100</v>
      </c>
      <c r="B400" s="163" t="n">
        <v>0.5964</v>
      </c>
      <c r="C400" s="163" t="s">
        <v>6127</v>
      </c>
      <c r="D400" s="163" t="s">
        <v>5649</v>
      </c>
      <c r="E400" s="183" t="s">
        <v>5649</v>
      </c>
      <c r="G400" s="200" t="n">
        <v>1400200</v>
      </c>
      <c r="H400" s="163" t="n">
        <v>0.6652</v>
      </c>
      <c r="I400" s="168" t="s">
        <v>5686</v>
      </c>
      <c r="K400" s="169" t="s">
        <v>3939</v>
      </c>
      <c r="L400" s="163" t="s">
        <v>61</v>
      </c>
      <c r="P400" s="56"/>
      <c r="Q400" s="56"/>
      <c r="R400" s="56"/>
      <c r="AB400" s="204"/>
      <c r="AC400" s="56"/>
    </row>
    <row r="401" customFormat="false" ht="16.4" hidden="false" customHeight="false" outlineLevel="0" collapsed="false">
      <c r="A401" s="163" t="n">
        <v>1100100</v>
      </c>
      <c r="B401" s="163" t="n">
        <v>0.5964</v>
      </c>
      <c r="C401" s="163" t="s">
        <v>6128</v>
      </c>
      <c r="D401" s="163" t="s">
        <v>5649</v>
      </c>
      <c r="E401" s="183" t="s">
        <v>5649</v>
      </c>
      <c r="G401" s="200" t="n">
        <v>1400300</v>
      </c>
      <c r="H401" s="163" t="n">
        <v>0.6652</v>
      </c>
      <c r="I401" s="168" t="s">
        <v>5686</v>
      </c>
      <c r="K401" s="169" t="s">
        <v>3986</v>
      </c>
      <c r="L401" s="163" t="s">
        <v>61</v>
      </c>
      <c r="P401" s="56"/>
      <c r="Q401" s="56"/>
      <c r="R401" s="56"/>
      <c r="AB401" s="204"/>
      <c r="AC401" s="56"/>
    </row>
    <row r="402" customFormat="false" ht="16.4" hidden="false" customHeight="false" outlineLevel="0" collapsed="false">
      <c r="A402" s="163" t="n">
        <v>2000400</v>
      </c>
      <c r="B402" s="163" t="n">
        <v>0.5964</v>
      </c>
      <c r="C402" s="163" t="s">
        <v>6129</v>
      </c>
      <c r="D402" s="163" t="s">
        <v>5649</v>
      </c>
      <c r="E402" s="183" t="s">
        <v>5649</v>
      </c>
      <c r="G402" s="200" t="n">
        <v>1600200</v>
      </c>
      <c r="H402" s="163" t="n">
        <v>0.7879</v>
      </c>
      <c r="I402" s="168" t="s">
        <v>5690</v>
      </c>
      <c r="K402" s="169" t="s">
        <v>3990</v>
      </c>
      <c r="L402" s="163" t="s">
        <v>61</v>
      </c>
      <c r="P402" s="56"/>
      <c r="Q402" s="56"/>
      <c r="R402" s="56"/>
      <c r="AB402" s="204"/>
      <c r="AC402" s="56"/>
    </row>
    <row r="403" customFormat="false" ht="16.4" hidden="false" customHeight="false" outlineLevel="0" collapsed="false">
      <c r="A403" s="163" t="n">
        <v>1300600</v>
      </c>
      <c r="B403" s="163" t="n">
        <v>0.4605</v>
      </c>
      <c r="C403" s="163" t="s">
        <v>6130</v>
      </c>
      <c r="D403" s="163" t="s">
        <v>5649</v>
      </c>
      <c r="E403" s="183" t="s">
        <v>5649</v>
      </c>
      <c r="G403" s="200" t="n">
        <v>1600400</v>
      </c>
      <c r="H403" s="163" t="n">
        <v>0.7879</v>
      </c>
      <c r="I403" s="168" t="s">
        <v>5690</v>
      </c>
      <c r="K403" s="169" t="s">
        <v>3994</v>
      </c>
      <c r="L403" s="163" t="s">
        <v>61</v>
      </c>
      <c r="P403" s="56"/>
      <c r="Q403" s="56"/>
      <c r="R403" s="56"/>
      <c r="AB403" s="204"/>
      <c r="AC403" s="56"/>
    </row>
    <row r="404" customFormat="false" ht="16.4" hidden="false" customHeight="false" outlineLevel="0" collapsed="false">
      <c r="A404" s="163" t="n">
        <v>1300800</v>
      </c>
      <c r="B404" s="163" t="n">
        <v>0.4605</v>
      </c>
      <c r="C404" s="163" t="s">
        <v>6131</v>
      </c>
      <c r="D404" s="163" t="s">
        <v>5649</v>
      </c>
      <c r="E404" s="183" t="s">
        <v>5649</v>
      </c>
      <c r="G404" s="200" t="n">
        <v>1600100</v>
      </c>
      <c r="H404" s="163" t="n">
        <v>0.7879</v>
      </c>
      <c r="I404" s="168" t="s">
        <v>5690</v>
      </c>
      <c r="K404" s="169" t="s">
        <v>481</v>
      </c>
      <c r="L404" s="163" t="s">
        <v>61</v>
      </c>
      <c r="P404" s="56"/>
      <c r="Q404" s="56"/>
      <c r="R404" s="56"/>
      <c r="AB404" s="204"/>
      <c r="AC404" s="56"/>
    </row>
    <row r="405" customFormat="false" ht="16.4" hidden="false" customHeight="false" outlineLevel="0" collapsed="false">
      <c r="A405" s="163" t="n">
        <v>1300801</v>
      </c>
      <c r="B405" s="163" t="n">
        <v>0.4605</v>
      </c>
      <c r="C405" s="163" t="s">
        <v>6132</v>
      </c>
      <c r="D405" s="163" t="s">
        <v>5649</v>
      </c>
      <c r="E405" s="183" t="s">
        <v>5649</v>
      </c>
      <c r="G405" s="200" t="n">
        <v>1600300</v>
      </c>
      <c r="H405" s="163" t="n">
        <v>0.7879</v>
      </c>
      <c r="I405" s="168" t="s">
        <v>5690</v>
      </c>
      <c r="K405" s="169" t="s">
        <v>6133</v>
      </c>
      <c r="L405" s="163" t="s">
        <v>61</v>
      </c>
      <c r="P405" s="56"/>
      <c r="Q405" s="56"/>
      <c r="R405" s="56"/>
      <c r="AB405" s="204"/>
      <c r="AC405" s="56"/>
    </row>
    <row r="406" customFormat="false" ht="16.4" hidden="false" customHeight="false" outlineLevel="0" collapsed="false">
      <c r="A406" s="163" t="n">
        <v>1300900</v>
      </c>
      <c r="B406" s="163" t="n">
        <v>0.4605</v>
      </c>
      <c r="C406" s="163" t="s">
        <v>6134</v>
      </c>
      <c r="D406" s="163" t="s">
        <v>5649</v>
      </c>
      <c r="E406" s="183" t="s">
        <v>5649</v>
      </c>
      <c r="G406" s="200" t="n">
        <v>1600500</v>
      </c>
      <c r="H406" s="163" t="n">
        <v>0.7879</v>
      </c>
      <c r="I406" s="168" t="s">
        <v>5690</v>
      </c>
      <c r="K406" s="169" t="s">
        <v>6135</v>
      </c>
      <c r="L406" s="163" t="s">
        <v>61</v>
      </c>
      <c r="P406" s="56"/>
      <c r="Q406" s="56"/>
      <c r="R406" s="56"/>
      <c r="AB406" s="204"/>
      <c r="AC406" s="56"/>
    </row>
    <row r="407" customFormat="false" ht="16.4" hidden="false" customHeight="false" outlineLevel="0" collapsed="false">
      <c r="A407" s="163" t="n">
        <v>1300901</v>
      </c>
      <c r="B407" s="163" t="n">
        <v>0.4605</v>
      </c>
      <c r="C407" s="163" t="s">
        <v>6136</v>
      </c>
      <c r="D407" s="163" t="s">
        <v>5649</v>
      </c>
      <c r="E407" s="183" t="s">
        <v>5649</v>
      </c>
      <c r="G407" s="200" t="n">
        <v>1600600</v>
      </c>
      <c r="H407" s="163" t="n">
        <v>0.7879</v>
      </c>
      <c r="I407" s="168" t="s">
        <v>5690</v>
      </c>
      <c r="K407" s="169" t="s">
        <v>6137</v>
      </c>
      <c r="L407" s="163" t="s">
        <v>61</v>
      </c>
      <c r="P407" s="56"/>
      <c r="Q407" s="56"/>
      <c r="R407" s="56"/>
      <c r="AB407" s="204"/>
      <c r="AC407" s="56"/>
    </row>
    <row r="408" customFormat="false" ht="16.4" hidden="false" customHeight="false" outlineLevel="0" collapsed="false">
      <c r="A408" s="163" t="n">
        <v>1300100</v>
      </c>
      <c r="B408" s="163" t="n">
        <v>0.4605</v>
      </c>
      <c r="C408" s="163" t="s">
        <v>6138</v>
      </c>
      <c r="D408" s="163" t="s">
        <v>5649</v>
      </c>
      <c r="E408" s="183" t="s">
        <v>5649</v>
      </c>
      <c r="G408" s="200" t="n">
        <v>1600700</v>
      </c>
      <c r="H408" s="163" t="n">
        <v>0.7879</v>
      </c>
      <c r="I408" s="168" t="s">
        <v>5690</v>
      </c>
      <c r="K408" s="169" t="s">
        <v>6139</v>
      </c>
      <c r="L408" s="163" t="s">
        <v>61</v>
      </c>
      <c r="P408" s="56"/>
      <c r="Q408" s="56"/>
      <c r="R408" s="56"/>
      <c r="AB408" s="204"/>
      <c r="AC408" s="56"/>
    </row>
    <row r="409" customFormat="false" ht="16.4" hidden="false" customHeight="false" outlineLevel="0" collapsed="false">
      <c r="A409" s="163" t="n">
        <v>1300101</v>
      </c>
      <c r="B409" s="163" t="n">
        <v>0.4605</v>
      </c>
      <c r="C409" s="163" t="s">
        <v>6140</v>
      </c>
      <c r="D409" s="163" t="s">
        <v>5649</v>
      </c>
      <c r="E409" s="183" t="s">
        <v>5649</v>
      </c>
      <c r="G409" s="200" t="n">
        <v>1600701</v>
      </c>
      <c r="H409" s="163" t="n">
        <v>0.7879</v>
      </c>
      <c r="I409" s="168" t="s">
        <v>5690</v>
      </c>
      <c r="K409" s="169" t="s">
        <v>6141</v>
      </c>
      <c r="L409" s="163" t="s">
        <v>61</v>
      </c>
      <c r="P409" s="56"/>
      <c r="Q409" s="56"/>
      <c r="R409" s="56"/>
      <c r="AB409" s="204"/>
      <c r="AC409" s="56"/>
    </row>
    <row r="410" customFormat="false" ht="16.4" hidden="false" customHeight="false" outlineLevel="0" collapsed="false">
      <c r="A410" s="163" t="n">
        <v>1300102</v>
      </c>
      <c r="B410" s="163" t="n">
        <v>0.4605</v>
      </c>
      <c r="C410" s="163" t="s">
        <v>6142</v>
      </c>
      <c r="D410" s="163" t="s">
        <v>5649</v>
      </c>
      <c r="E410" s="183" t="s">
        <v>5649</v>
      </c>
      <c r="G410" s="200" t="n">
        <v>1600800</v>
      </c>
      <c r="H410" s="163" t="n">
        <v>0.7879</v>
      </c>
      <c r="I410" s="168" t="s">
        <v>5690</v>
      </c>
      <c r="K410" s="169" t="s">
        <v>6143</v>
      </c>
      <c r="L410" s="163" t="s">
        <v>61</v>
      </c>
      <c r="P410" s="56"/>
      <c r="Q410" s="56"/>
      <c r="R410" s="56"/>
      <c r="AB410" s="204"/>
      <c r="AC410" s="56"/>
    </row>
    <row r="411" customFormat="false" ht="16.4" hidden="false" customHeight="false" outlineLevel="0" collapsed="false">
      <c r="A411" s="163" t="n">
        <v>1300200</v>
      </c>
      <c r="B411" s="163" t="n">
        <v>0.4605</v>
      </c>
      <c r="C411" s="163" t="s">
        <v>6144</v>
      </c>
      <c r="D411" s="163" t="s">
        <v>5649</v>
      </c>
      <c r="E411" s="183" t="s">
        <v>5649</v>
      </c>
      <c r="G411" s="200" t="n">
        <v>1600900</v>
      </c>
      <c r="H411" s="163" t="n">
        <v>0.7879</v>
      </c>
      <c r="I411" s="168" t="s">
        <v>5690</v>
      </c>
      <c r="K411" s="169" t="s">
        <v>2397</v>
      </c>
      <c r="L411" s="163" t="s">
        <v>61</v>
      </c>
      <c r="P411" s="56"/>
      <c r="Q411" s="56"/>
      <c r="R411" s="56"/>
      <c r="AB411" s="204"/>
      <c r="AC411" s="56"/>
    </row>
    <row r="412" customFormat="false" ht="16.4" hidden="false" customHeight="false" outlineLevel="0" collapsed="false">
      <c r="A412" s="163" t="n">
        <v>1300201</v>
      </c>
      <c r="B412" s="163" t="n">
        <v>0.4605</v>
      </c>
      <c r="C412" s="163" t="s">
        <v>6145</v>
      </c>
      <c r="D412" s="163" t="s">
        <v>5649</v>
      </c>
      <c r="E412" s="183" t="s">
        <v>5649</v>
      </c>
      <c r="G412" s="200" t="n">
        <v>1708400</v>
      </c>
      <c r="H412" s="163" t="n">
        <v>0.5975</v>
      </c>
      <c r="I412" s="168" t="s">
        <v>5694</v>
      </c>
      <c r="K412" s="169" t="s">
        <v>4020</v>
      </c>
      <c r="L412" s="163" t="s">
        <v>61</v>
      </c>
      <c r="P412" s="56"/>
      <c r="Q412" s="56"/>
      <c r="R412" s="56"/>
      <c r="AB412" s="204"/>
      <c r="AC412" s="56"/>
    </row>
    <row r="413" customFormat="false" ht="16.4" hidden="false" customHeight="false" outlineLevel="0" collapsed="false">
      <c r="A413" s="163" t="n">
        <v>1300202</v>
      </c>
      <c r="B413" s="163" t="n">
        <v>0.4605</v>
      </c>
      <c r="C413" s="163" t="s">
        <v>6146</v>
      </c>
      <c r="D413" s="163" t="s">
        <v>5649</v>
      </c>
      <c r="E413" s="183" t="s">
        <v>5649</v>
      </c>
      <c r="G413" s="200" t="n">
        <v>1708400</v>
      </c>
      <c r="H413" s="163" t="n">
        <v>0.5975</v>
      </c>
      <c r="I413" s="168" t="s">
        <v>5694</v>
      </c>
      <c r="K413" s="169" t="s">
        <v>4024</v>
      </c>
      <c r="L413" s="163" t="s">
        <v>61</v>
      </c>
      <c r="P413" s="56"/>
      <c r="Q413" s="56"/>
      <c r="R413" s="56"/>
      <c r="AB413" s="204"/>
      <c r="AC413" s="56"/>
    </row>
    <row r="414" customFormat="false" ht="16.4" hidden="false" customHeight="false" outlineLevel="0" collapsed="false">
      <c r="A414" s="163" t="n">
        <v>1300300</v>
      </c>
      <c r="B414" s="163" t="n">
        <v>0.4605</v>
      </c>
      <c r="C414" s="163" t="s">
        <v>6147</v>
      </c>
      <c r="D414" s="163" t="s">
        <v>5649</v>
      </c>
      <c r="E414" s="183" t="s">
        <v>5649</v>
      </c>
      <c r="G414" s="200" t="n">
        <v>1708701</v>
      </c>
      <c r="H414" s="163" t="n">
        <v>0.5975</v>
      </c>
      <c r="I414" s="168" t="s">
        <v>5694</v>
      </c>
      <c r="K414" s="169" t="s">
        <v>4029</v>
      </c>
      <c r="L414" s="163" t="s">
        <v>61</v>
      </c>
      <c r="P414" s="56"/>
      <c r="Q414" s="56"/>
      <c r="R414" s="56"/>
      <c r="AB414" s="204"/>
      <c r="AC414" s="56"/>
    </row>
    <row r="415" customFormat="false" ht="16.4" hidden="false" customHeight="false" outlineLevel="0" collapsed="false">
      <c r="A415" s="163" t="n">
        <v>1300301</v>
      </c>
      <c r="B415" s="163" t="n">
        <v>0.4605</v>
      </c>
      <c r="C415" s="163" t="s">
        <v>6148</v>
      </c>
      <c r="D415" s="163" t="s">
        <v>5649</v>
      </c>
      <c r="E415" s="183" t="s">
        <v>5649</v>
      </c>
      <c r="G415" s="200" t="n">
        <v>1708400</v>
      </c>
      <c r="H415" s="163" t="n">
        <v>0.5975</v>
      </c>
      <c r="I415" s="168" t="s">
        <v>5694</v>
      </c>
      <c r="K415" s="169" t="s">
        <v>4034</v>
      </c>
      <c r="L415" s="163" t="s">
        <v>61</v>
      </c>
      <c r="P415" s="56"/>
      <c r="Q415" s="56"/>
      <c r="R415" s="56"/>
      <c r="AB415" s="204"/>
      <c r="AC415" s="56"/>
    </row>
    <row r="416" customFormat="false" ht="16.4" hidden="false" customHeight="false" outlineLevel="0" collapsed="false">
      <c r="A416" s="163" t="n">
        <v>1300302</v>
      </c>
      <c r="B416" s="163" t="n">
        <v>0.4605</v>
      </c>
      <c r="C416" s="163" t="s">
        <v>6149</v>
      </c>
      <c r="D416" s="163" t="s">
        <v>5649</v>
      </c>
      <c r="E416" s="183" t="s">
        <v>5649</v>
      </c>
      <c r="G416" s="200" t="n">
        <v>1708500</v>
      </c>
      <c r="H416" s="163" t="n">
        <v>0.5975</v>
      </c>
      <c r="I416" s="168" t="s">
        <v>5694</v>
      </c>
      <c r="K416" s="169" t="s">
        <v>4041</v>
      </c>
      <c r="L416" s="163" t="s">
        <v>61</v>
      </c>
      <c r="P416" s="56"/>
      <c r="Q416" s="56"/>
      <c r="R416" s="56"/>
      <c r="AB416" s="204"/>
      <c r="AC416" s="56"/>
    </row>
    <row r="417" customFormat="false" ht="16.4" hidden="false" customHeight="false" outlineLevel="0" collapsed="false">
      <c r="A417" s="163" t="n">
        <v>1300400</v>
      </c>
      <c r="B417" s="163" t="n">
        <v>0.4605</v>
      </c>
      <c r="C417" s="163" t="s">
        <v>6150</v>
      </c>
      <c r="D417" s="163" t="s">
        <v>5649</v>
      </c>
      <c r="E417" s="183" t="s">
        <v>5649</v>
      </c>
      <c r="G417" s="200" t="n">
        <v>1708400</v>
      </c>
      <c r="H417" s="163" t="n">
        <v>0.5975</v>
      </c>
      <c r="I417" s="168" t="s">
        <v>5694</v>
      </c>
      <c r="K417" s="169" t="s">
        <v>4045</v>
      </c>
      <c r="L417" s="163" t="s">
        <v>61</v>
      </c>
      <c r="P417" s="56"/>
      <c r="Q417" s="56"/>
      <c r="R417" s="56"/>
      <c r="AB417" s="204"/>
      <c r="AC417" s="56"/>
    </row>
    <row r="418" customFormat="false" ht="16.4" hidden="false" customHeight="false" outlineLevel="0" collapsed="false">
      <c r="A418" s="163" t="n">
        <v>1300401</v>
      </c>
      <c r="B418" s="163" t="n">
        <v>0.4605</v>
      </c>
      <c r="C418" s="163" t="s">
        <v>6151</v>
      </c>
      <c r="D418" s="163" t="s">
        <v>5649</v>
      </c>
      <c r="E418" s="183" t="s">
        <v>5649</v>
      </c>
      <c r="G418" s="200" t="n">
        <v>1708701</v>
      </c>
      <c r="H418" s="163" t="n">
        <v>0.5975</v>
      </c>
      <c r="I418" s="168" t="s">
        <v>5694</v>
      </c>
      <c r="K418" s="169" t="s">
        <v>4050</v>
      </c>
      <c r="L418" s="163" t="s">
        <v>61</v>
      </c>
      <c r="P418" s="56"/>
      <c r="Q418" s="56"/>
      <c r="R418" s="56"/>
      <c r="AB418" s="204"/>
      <c r="AC418" s="56"/>
    </row>
    <row r="419" customFormat="false" ht="16.4" hidden="false" customHeight="false" outlineLevel="0" collapsed="false">
      <c r="A419" s="163" t="n">
        <v>1300402</v>
      </c>
      <c r="B419" s="163" t="n">
        <v>0.4605</v>
      </c>
      <c r="C419" s="163" t="s">
        <v>6152</v>
      </c>
      <c r="D419" s="163" t="s">
        <v>5649</v>
      </c>
      <c r="E419" s="183" t="s">
        <v>5649</v>
      </c>
      <c r="G419" s="200" t="n">
        <v>1708700</v>
      </c>
      <c r="H419" s="163" t="n">
        <v>0.5975</v>
      </c>
      <c r="I419" s="168" t="s">
        <v>5694</v>
      </c>
      <c r="K419" s="169" t="s">
        <v>4054</v>
      </c>
      <c r="L419" s="163" t="s">
        <v>61</v>
      </c>
      <c r="P419" s="56"/>
      <c r="Q419" s="56"/>
      <c r="R419" s="56"/>
      <c r="AB419" s="204"/>
      <c r="AC419" s="56"/>
    </row>
    <row r="420" customFormat="false" ht="16.4" hidden="false" customHeight="false" outlineLevel="0" collapsed="false">
      <c r="A420" s="163" t="n">
        <v>1300100</v>
      </c>
      <c r="B420" s="163" t="n">
        <v>0.4605</v>
      </c>
      <c r="C420" s="163" t="s">
        <v>6153</v>
      </c>
      <c r="D420" s="163" t="s">
        <v>5649</v>
      </c>
      <c r="E420" s="183" t="s">
        <v>5649</v>
      </c>
      <c r="G420" s="200" t="n">
        <v>1708702</v>
      </c>
      <c r="H420" s="163" t="n">
        <v>0.5975</v>
      </c>
      <c r="I420" s="168" t="s">
        <v>5694</v>
      </c>
      <c r="K420" s="169" t="s">
        <v>4058</v>
      </c>
      <c r="L420" s="163" t="s">
        <v>61</v>
      </c>
      <c r="P420" s="56"/>
      <c r="Q420" s="56"/>
      <c r="R420" s="56"/>
      <c r="AB420" s="204"/>
      <c r="AC420" s="56"/>
    </row>
    <row r="421" customFormat="false" ht="16.4" hidden="false" customHeight="false" outlineLevel="0" collapsed="false">
      <c r="A421" s="163" t="n">
        <v>1300101</v>
      </c>
      <c r="B421" s="163" t="n">
        <v>0.4605</v>
      </c>
      <c r="C421" s="163" t="s">
        <v>6154</v>
      </c>
      <c r="D421" s="163" t="s">
        <v>5649</v>
      </c>
      <c r="E421" s="183" t="s">
        <v>5649</v>
      </c>
      <c r="G421" s="200" t="n">
        <v>1708702</v>
      </c>
      <c r="H421" s="163" t="n">
        <v>0.5975</v>
      </c>
      <c r="I421" s="168" t="s">
        <v>5694</v>
      </c>
      <c r="K421" s="169" t="s">
        <v>4063</v>
      </c>
      <c r="L421" s="163" t="s">
        <v>61</v>
      </c>
      <c r="P421" s="56"/>
      <c r="Q421" s="56"/>
      <c r="R421" s="56"/>
      <c r="AB421" s="204"/>
      <c r="AC421" s="56"/>
    </row>
    <row r="422" customFormat="false" ht="16.4" hidden="false" customHeight="false" outlineLevel="0" collapsed="false">
      <c r="A422" s="163" t="n">
        <v>1300102</v>
      </c>
      <c r="B422" s="163" t="n">
        <v>0.4605</v>
      </c>
      <c r="C422" s="163" t="s">
        <v>6155</v>
      </c>
      <c r="D422" s="163" t="s">
        <v>5649</v>
      </c>
      <c r="E422" s="183" t="s">
        <v>5649</v>
      </c>
      <c r="G422" s="200" t="n">
        <v>1708700</v>
      </c>
      <c r="H422" s="163" t="n">
        <v>0.5975</v>
      </c>
      <c r="I422" s="168" t="s">
        <v>5694</v>
      </c>
      <c r="K422" s="169" t="s">
        <v>4068</v>
      </c>
      <c r="L422" s="163" t="s">
        <v>61</v>
      </c>
      <c r="P422" s="56"/>
      <c r="Q422" s="56"/>
      <c r="R422" s="56"/>
      <c r="AB422" s="204"/>
      <c r="AC422" s="56"/>
    </row>
    <row r="423" customFormat="false" ht="16.4" hidden="false" customHeight="false" outlineLevel="0" collapsed="false">
      <c r="A423" s="163" t="n">
        <v>1300200</v>
      </c>
      <c r="B423" s="163" t="n">
        <v>0.4605</v>
      </c>
      <c r="C423" s="163" t="s">
        <v>6156</v>
      </c>
      <c r="D423" s="163" t="s">
        <v>5649</v>
      </c>
      <c r="E423" s="183" t="s">
        <v>5649</v>
      </c>
      <c r="G423" s="200" t="n">
        <v>1708701</v>
      </c>
      <c r="H423" s="163" t="n">
        <v>0.5975</v>
      </c>
      <c r="I423" s="168" t="s">
        <v>5694</v>
      </c>
      <c r="K423" s="169" t="s">
        <v>4073</v>
      </c>
      <c r="L423" s="163" t="s">
        <v>61</v>
      </c>
      <c r="P423" s="56"/>
      <c r="Q423" s="56"/>
      <c r="R423" s="56"/>
      <c r="AB423" s="204"/>
      <c r="AC423" s="56"/>
    </row>
    <row r="424" customFormat="false" ht="16.4" hidden="false" customHeight="false" outlineLevel="0" collapsed="false">
      <c r="A424" s="163" t="n">
        <v>1300201</v>
      </c>
      <c r="B424" s="163" t="n">
        <v>0.4605</v>
      </c>
      <c r="C424" s="163" t="s">
        <v>6157</v>
      </c>
      <c r="D424" s="163" t="s">
        <v>5649</v>
      </c>
      <c r="E424" s="183" t="s">
        <v>5649</v>
      </c>
      <c r="G424" s="200" t="n">
        <v>1708701</v>
      </c>
      <c r="H424" s="163" t="n">
        <v>0.5975</v>
      </c>
      <c r="I424" s="168" t="s">
        <v>5694</v>
      </c>
      <c r="K424" s="169" t="s">
        <v>4081</v>
      </c>
      <c r="L424" s="163" t="s">
        <v>61</v>
      </c>
      <c r="P424" s="56"/>
      <c r="Q424" s="56"/>
      <c r="R424" s="56"/>
      <c r="AB424" s="204"/>
      <c r="AC424" s="56"/>
    </row>
    <row r="425" customFormat="false" ht="16.4" hidden="false" customHeight="false" outlineLevel="0" collapsed="false">
      <c r="A425" s="163" t="n">
        <v>1300202</v>
      </c>
      <c r="B425" s="163" t="n">
        <v>0.4605</v>
      </c>
      <c r="C425" s="163" t="s">
        <v>6158</v>
      </c>
      <c r="D425" s="163" t="s">
        <v>5649</v>
      </c>
      <c r="E425" s="183" t="s">
        <v>5649</v>
      </c>
      <c r="G425" s="200" t="n">
        <v>1708300</v>
      </c>
      <c r="H425" s="163" t="n">
        <v>0.5975</v>
      </c>
      <c r="I425" s="168" t="s">
        <v>5694</v>
      </c>
      <c r="K425" s="169" t="s">
        <v>4085</v>
      </c>
      <c r="L425" s="163" t="s">
        <v>61</v>
      </c>
      <c r="P425" s="56"/>
      <c r="Q425" s="56"/>
      <c r="R425" s="56"/>
      <c r="AB425" s="204"/>
      <c r="AC425" s="56"/>
    </row>
    <row r="426" customFormat="false" ht="16.4" hidden="false" customHeight="false" outlineLevel="0" collapsed="false">
      <c r="A426" s="163" t="n">
        <v>1300300</v>
      </c>
      <c r="B426" s="163" t="n">
        <v>0.4605</v>
      </c>
      <c r="C426" s="163" t="s">
        <v>6159</v>
      </c>
      <c r="D426" s="163" t="s">
        <v>5649</v>
      </c>
      <c r="E426" s="183" t="s">
        <v>5649</v>
      </c>
      <c r="G426" s="200" t="n">
        <v>1708301</v>
      </c>
      <c r="H426" s="163" t="n">
        <v>0.5975</v>
      </c>
      <c r="I426" s="168" t="s">
        <v>5694</v>
      </c>
      <c r="K426" s="169" t="s">
        <v>4089</v>
      </c>
      <c r="L426" s="163" t="s">
        <v>61</v>
      </c>
      <c r="P426" s="56"/>
      <c r="Q426" s="56"/>
      <c r="R426" s="56"/>
      <c r="AB426" s="204"/>
      <c r="AC426" s="56"/>
    </row>
    <row r="427" customFormat="false" ht="16.4" hidden="false" customHeight="false" outlineLevel="0" collapsed="false">
      <c r="A427" s="163" t="n">
        <v>1300301</v>
      </c>
      <c r="B427" s="163" t="n">
        <v>0.4605</v>
      </c>
      <c r="C427" s="163" t="s">
        <v>6160</v>
      </c>
      <c r="D427" s="163" t="s">
        <v>5649</v>
      </c>
      <c r="E427" s="183" t="s">
        <v>5649</v>
      </c>
      <c r="G427" s="200" t="n">
        <v>1708300</v>
      </c>
      <c r="H427" s="163" t="n">
        <v>0.5975</v>
      </c>
      <c r="I427" s="168" t="s">
        <v>5694</v>
      </c>
      <c r="K427" s="169" t="s">
        <v>4094</v>
      </c>
      <c r="L427" s="163" t="s">
        <v>61</v>
      </c>
      <c r="P427" s="56"/>
      <c r="Q427" s="56"/>
      <c r="R427" s="56"/>
      <c r="AB427" s="204"/>
      <c r="AC427" s="56"/>
    </row>
    <row r="428" customFormat="false" ht="16.4" hidden="false" customHeight="false" outlineLevel="0" collapsed="false">
      <c r="A428" s="163" t="n">
        <v>1300302</v>
      </c>
      <c r="B428" s="163" t="n">
        <v>0.4605</v>
      </c>
      <c r="C428" s="163" t="s">
        <v>6161</v>
      </c>
      <c r="D428" s="163" t="s">
        <v>5649</v>
      </c>
      <c r="E428" s="183" t="s">
        <v>5649</v>
      </c>
      <c r="G428" s="200" t="n">
        <v>1708600</v>
      </c>
      <c r="H428" s="163" t="n">
        <v>0.5975</v>
      </c>
      <c r="I428" s="168" t="s">
        <v>5694</v>
      </c>
      <c r="K428" s="169" t="s">
        <v>4102</v>
      </c>
      <c r="L428" s="163" t="s">
        <v>61</v>
      </c>
      <c r="P428" s="56"/>
      <c r="Q428" s="56"/>
      <c r="R428" s="56"/>
      <c r="AB428" s="204"/>
      <c r="AC428" s="56"/>
    </row>
    <row r="429" customFormat="false" ht="16.4" hidden="false" customHeight="false" outlineLevel="0" collapsed="false">
      <c r="A429" s="163" t="n">
        <v>1300400</v>
      </c>
      <c r="B429" s="163" t="n">
        <v>0.4605</v>
      </c>
      <c r="C429" s="163" t="s">
        <v>6162</v>
      </c>
      <c r="D429" s="163" t="s">
        <v>5649</v>
      </c>
      <c r="E429" s="183" t="s">
        <v>5649</v>
      </c>
      <c r="G429" s="200" t="n">
        <v>1708700</v>
      </c>
      <c r="H429" s="163" t="n">
        <v>0.5975</v>
      </c>
      <c r="I429" s="168" t="s">
        <v>5694</v>
      </c>
      <c r="K429" s="169" t="s">
        <v>4107</v>
      </c>
      <c r="L429" s="163" t="s">
        <v>61</v>
      </c>
      <c r="P429" s="56"/>
      <c r="Q429" s="56"/>
      <c r="R429" s="56"/>
      <c r="AB429" s="204"/>
      <c r="AC429" s="56"/>
    </row>
    <row r="430" customFormat="false" ht="16.4" hidden="false" customHeight="false" outlineLevel="0" collapsed="false">
      <c r="A430" s="163" t="n">
        <v>1300401</v>
      </c>
      <c r="B430" s="163" t="n">
        <v>0.4605</v>
      </c>
      <c r="C430" s="163" t="s">
        <v>6163</v>
      </c>
      <c r="D430" s="163" t="s">
        <v>5649</v>
      </c>
      <c r="E430" s="183" t="s">
        <v>5649</v>
      </c>
      <c r="G430" s="200" t="n">
        <v>1708701</v>
      </c>
      <c r="H430" s="163" t="n">
        <v>0.5975</v>
      </c>
      <c r="I430" s="168" t="s">
        <v>5694</v>
      </c>
      <c r="K430" s="169" t="s">
        <v>4111</v>
      </c>
      <c r="L430" s="163" t="s">
        <v>61</v>
      </c>
      <c r="P430" s="56"/>
      <c r="Q430" s="56"/>
      <c r="R430" s="56"/>
      <c r="AB430" s="204"/>
      <c r="AC430" s="56"/>
    </row>
    <row r="431" customFormat="false" ht="16.4" hidden="false" customHeight="false" outlineLevel="0" collapsed="false">
      <c r="A431" s="163" t="n">
        <v>1300402</v>
      </c>
      <c r="B431" s="163" t="n">
        <v>0.4605</v>
      </c>
      <c r="C431" s="163" t="s">
        <v>6164</v>
      </c>
      <c r="D431" s="163" t="s">
        <v>5649</v>
      </c>
      <c r="E431" s="183" t="s">
        <v>5649</v>
      </c>
      <c r="G431" s="200" t="n">
        <v>1701902</v>
      </c>
      <c r="H431" s="163" t="n">
        <v>0.5975</v>
      </c>
      <c r="I431" s="168" t="s">
        <v>5694</v>
      </c>
      <c r="K431" s="169" t="s">
        <v>4116</v>
      </c>
      <c r="L431" s="163" t="s">
        <v>61</v>
      </c>
      <c r="P431" s="56"/>
      <c r="Q431" s="56"/>
      <c r="R431" s="56"/>
      <c r="AB431" s="204"/>
      <c r="AC431" s="56"/>
    </row>
    <row r="432" customFormat="false" ht="16.4" hidden="false" customHeight="false" outlineLevel="0" collapsed="false">
      <c r="A432" s="163" t="n">
        <v>1301100</v>
      </c>
      <c r="B432" s="163" t="n">
        <v>0.4605</v>
      </c>
      <c r="C432" s="163" t="s">
        <v>6165</v>
      </c>
      <c r="D432" s="163" t="s">
        <v>5649</v>
      </c>
      <c r="E432" s="183" t="s">
        <v>5649</v>
      </c>
      <c r="G432" s="200" t="n">
        <v>1701600</v>
      </c>
      <c r="H432" s="163" t="n">
        <v>0.5975</v>
      </c>
      <c r="I432" s="168" t="s">
        <v>5694</v>
      </c>
      <c r="K432" s="169" t="s">
        <v>4120</v>
      </c>
      <c r="L432" s="163" t="s">
        <v>61</v>
      </c>
      <c r="P432" s="56"/>
      <c r="Q432" s="56"/>
      <c r="R432" s="56"/>
      <c r="AB432" s="204"/>
      <c r="AC432" s="56"/>
    </row>
    <row r="433" customFormat="false" ht="16.4" hidden="false" customHeight="false" outlineLevel="0" collapsed="false">
      <c r="A433" s="163" t="n">
        <v>1301000</v>
      </c>
      <c r="B433" s="163" t="n">
        <v>0.4605</v>
      </c>
      <c r="C433" s="163" t="s">
        <v>6166</v>
      </c>
      <c r="D433" s="163" t="s">
        <v>5649</v>
      </c>
      <c r="E433" s="183" t="s">
        <v>5649</v>
      </c>
      <c r="G433" s="200" t="n">
        <v>1701601</v>
      </c>
      <c r="H433" s="163" t="n">
        <v>0.5975</v>
      </c>
      <c r="I433" s="168" t="s">
        <v>5694</v>
      </c>
      <c r="K433" s="169" t="s">
        <v>4124</v>
      </c>
      <c r="L433" s="163" t="s">
        <v>61</v>
      </c>
      <c r="P433" s="56"/>
      <c r="Q433" s="56"/>
      <c r="R433" s="56"/>
      <c r="AB433" s="204"/>
      <c r="AC433" s="56"/>
    </row>
    <row r="434" customFormat="false" ht="16.4" hidden="false" customHeight="false" outlineLevel="0" collapsed="false">
      <c r="A434" s="163" t="n">
        <v>1301001</v>
      </c>
      <c r="B434" s="163" t="n">
        <v>0.4605</v>
      </c>
      <c r="C434" s="163" t="s">
        <v>6167</v>
      </c>
      <c r="D434" s="163" t="s">
        <v>5649</v>
      </c>
      <c r="E434" s="183" t="s">
        <v>5649</v>
      </c>
      <c r="G434" s="200" t="n">
        <v>1701800</v>
      </c>
      <c r="H434" s="163" t="n">
        <v>0.5975</v>
      </c>
      <c r="I434" s="168" t="s">
        <v>5694</v>
      </c>
      <c r="K434" s="169" t="s">
        <v>4128</v>
      </c>
      <c r="L434" s="163" t="s">
        <v>61</v>
      </c>
      <c r="P434" s="56"/>
      <c r="Q434" s="56"/>
      <c r="R434" s="56"/>
      <c r="AB434" s="204"/>
      <c r="AC434" s="56"/>
    </row>
    <row r="435" customFormat="false" ht="16.4" hidden="false" customHeight="false" outlineLevel="0" collapsed="false">
      <c r="A435" s="163" t="n">
        <v>1300700</v>
      </c>
      <c r="B435" s="163" t="n">
        <v>0.4605</v>
      </c>
      <c r="C435" s="163" t="s">
        <v>6168</v>
      </c>
      <c r="D435" s="163" t="s">
        <v>5649</v>
      </c>
      <c r="E435" s="183" t="s">
        <v>5649</v>
      </c>
      <c r="G435" s="200" t="n">
        <v>1701801</v>
      </c>
      <c r="H435" s="163" t="n">
        <v>0.5975</v>
      </c>
      <c r="I435" s="168" t="s">
        <v>5694</v>
      </c>
      <c r="K435" s="169" t="s">
        <v>4132</v>
      </c>
      <c r="L435" s="163" t="s">
        <v>61</v>
      </c>
      <c r="P435" s="56"/>
      <c r="Q435" s="56"/>
      <c r="R435" s="56"/>
      <c r="AB435" s="204"/>
      <c r="AC435" s="56"/>
    </row>
    <row r="436" customFormat="false" ht="16.4" hidden="false" customHeight="false" outlineLevel="0" collapsed="false">
      <c r="A436" s="163" t="n">
        <v>1300701</v>
      </c>
      <c r="B436" s="163" t="n">
        <v>0.4605</v>
      </c>
      <c r="C436" s="163" t="s">
        <v>6169</v>
      </c>
      <c r="D436" s="163" t="s">
        <v>5649</v>
      </c>
      <c r="E436" s="183" t="s">
        <v>5649</v>
      </c>
      <c r="G436" s="200" t="n">
        <v>1701902</v>
      </c>
      <c r="H436" s="163" t="n">
        <v>0.5975</v>
      </c>
      <c r="I436" s="168" t="s">
        <v>5694</v>
      </c>
      <c r="K436" s="169" t="s">
        <v>4137</v>
      </c>
      <c r="L436" s="163" t="s">
        <v>61</v>
      </c>
      <c r="P436" s="56"/>
      <c r="Q436" s="56"/>
      <c r="R436" s="56"/>
      <c r="AB436" s="204"/>
      <c r="AC436" s="56"/>
    </row>
    <row r="437" customFormat="false" ht="16.4" hidden="false" customHeight="false" outlineLevel="0" collapsed="false">
      <c r="A437" s="163" t="n">
        <v>1300500</v>
      </c>
      <c r="B437" s="163" t="n">
        <v>0.4605</v>
      </c>
      <c r="C437" s="163" t="s">
        <v>6170</v>
      </c>
      <c r="D437" s="163" t="s">
        <v>5649</v>
      </c>
      <c r="E437" s="183" t="s">
        <v>5649</v>
      </c>
      <c r="G437" s="200" t="n">
        <v>1701600</v>
      </c>
      <c r="H437" s="163" t="n">
        <v>0.5975</v>
      </c>
      <c r="I437" s="168" t="s">
        <v>5694</v>
      </c>
      <c r="K437" s="169" t="s">
        <v>4142</v>
      </c>
      <c r="L437" s="163" t="s">
        <v>61</v>
      </c>
      <c r="P437" s="56"/>
      <c r="Q437" s="56"/>
      <c r="R437" s="56"/>
      <c r="AB437" s="204"/>
      <c r="AC437" s="56"/>
    </row>
    <row r="438" customFormat="false" ht="16.4" hidden="false" customHeight="false" outlineLevel="0" collapsed="false">
      <c r="A438" s="163" t="n">
        <v>1300501</v>
      </c>
      <c r="B438" s="163" t="n">
        <v>0.4605</v>
      </c>
      <c r="C438" s="163" t="s">
        <v>6171</v>
      </c>
      <c r="D438" s="163" t="s">
        <v>5649</v>
      </c>
      <c r="E438" s="183" t="s">
        <v>5649</v>
      </c>
      <c r="G438" s="200" t="n">
        <v>1701601</v>
      </c>
      <c r="H438" s="163" t="n">
        <v>0.5975</v>
      </c>
      <c r="I438" s="168" t="s">
        <v>5694</v>
      </c>
      <c r="K438" s="169" t="s">
        <v>4146</v>
      </c>
      <c r="L438" s="163" t="s">
        <v>61</v>
      </c>
      <c r="P438" s="56"/>
      <c r="Q438" s="56"/>
      <c r="R438" s="56"/>
      <c r="AB438" s="204"/>
      <c r="AC438" s="56"/>
    </row>
    <row r="439" customFormat="false" ht="16.4" hidden="false" customHeight="false" outlineLevel="0" collapsed="false">
      <c r="A439" s="163" t="n">
        <v>1300502</v>
      </c>
      <c r="B439" s="163" t="n">
        <v>0.4605</v>
      </c>
      <c r="C439" s="163" t="s">
        <v>6172</v>
      </c>
      <c r="D439" s="163" t="s">
        <v>5649</v>
      </c>
      <c r="E439" s="183" t="s">
        <v>5649</v>
      </c>
      <c r="G439" s="200" t="n">
        <v>1701800</v>
      </c>
      <c r="H439" s="163" t="n">
        <v>0.5975</v>
      </c>
      <c r="I439" s="168" t="s">
        <v>5694</v>
      </c>
      <c r="K439" s="169" t="s">
        <v>4149</v>
      </c>
      <c r="L439" s="163" t="s">
        <v>61</v>
      </c>
      <c r="P439" s="56"/>
      <c r="Q439" s="56"/>
      <c r="R439" s="56"/>
      <c r="AB439" s="204"/>
      <c r="AC439" s="56"/>
    </row>
    <row r="440" customFormat="false" ht="16.4" hidden="false" customHeight="false" outlineLevel="0" collapsed="false">
      <c r="A440" s="163" t="n">
        <v>1300503</v>
      </c>
      <c r="B440" s="163" t="n">
        <v>0.4605</v>
      </c>
      <c r="C440" s="163" t="s">
        <v>6173</v>
      </c>
      <c r="D440" s="163" t="s">
        <v>5649</v>
      </c>
      <c r="E440" s="183" t="s">
        <v>5649</v>
      </c>
      <c r="G440" s="200" t="n">
        <v>1701801</v>
      </c>
      <c r="H440" s="163" t="n">
        <v>0.5975</v>
      </c>
      <c r="I440" s="168" t="s">
        <v>5694</v>
      </c>
      <c r="K440" s="169" t="s">
        <v>4153</v>
      </c>
      <c r="L440" s="163" t="s">
        <v>61</v>
      </c>
      <c r="P440" s="56"/>
      <c r="Q440" s="56"/>
      <c r="R440" s="56"/>
      <c r="AB440" s="204"/>
      <c r="AC440" s="56"/>
    </row>
    <row r="441" customFormat="false" ht="16.4" hidden="false" customHeight="false" outlineLevel="0" collapsed="false">
      <c r="A441" s="163" t="n">
        <v>1300504</v>
      </c>
      <c r="B441" s="163" t="n">
        <v>0.4605</v>
      </c>
      <c r="C441" s="163" t="s">
        <v>6174</v>
      </c>
      <c r="D441" s="163" t="s">
        <v>5649</v>
      </c>
      <c r="E441" s="183" t="s">
        <v>5649</v>
      </c>
      <c r="G441" s="200" t="n">
        <v>1701700</v>
      </c>
      <c r="H441" s="163" t="n">
        <v>0.5975</v>
      </c>
      <c r="I441" s="168" t="s">
        <v>5694</v>
      </c>
      <c r="K441" s="169" t="s">
        <v>4157</v>
      </c>
      <c r="L441" s="163" t="s">
        <v>61</v>
      </c>
      <c r="P441" s="56"/>
      <c r="Q441" s="56"/>
      <c r="R441" s="56"/>
      <c r="AB441" s="204"/>
      <c r="AC441" s="56"/>
    </row>
    <row r="442" customFormat="false" ht="16.4" hidden="false" customHeight="false" outlineLevel="0" collapsed="false">
      <c r="A442" s="163" t="n">
        <v>1300505</v>
      </c>
      <c r="B442" s="163" t="n">
        <v>0.4605</v>
      </c>
      <c r="C442" s="163" t="s">
        <v>6175</v>
      </c>
      <c r="D442" s="163" t="s">
        <v>5649</v>
      </c>
      <c r="E442" s="183" t="s">
        <v>5649</v>
      </c>
      <c r="G442" s="200" t="n">
        <v>1701701</v>
      </c>
      <c r="H442" s="163" t="n">
        <v>0.5975</v>
      </c>
      <c r="I442" s="168" t="s">
        <v>5694</v>
      </c>
      <c r="K442" s="169" t="s">
        <v>4161</v>
      </c>
      <c r="L442" s="163" t="s">
        <v>61</v>
      </c>
      <c r="P442" s="56"/>
      <c r="Q442" s="56"/>
      <c r="R442" s="56"/>
      <c r="AB442" s="204"/>
      <c r="AC442" s="56"/>
    </row>
    <row r="443" customFormat="false" ht="16.4" hidden="false" customHeight="false" outlineLevel="0" collapsed="false">
      <c r="A443" s="163" t="n">
        <v>2000500</v>
      </c>
      <c r="B443" s="163" t="n">
        <v>0.5964</v>
      </c>
      <c r="C443" s="163" t="s">
        <v>6176</v>
      </c>
      <c r="D443" s="163" t="s">
        <v>5649</v>
      </c>
      <c r="E443" s="183" t="s">
        <v>5649</v>
      </c>
      <c r="G443" s="200" t="n">
        <v>1701900</v>
      </c>
      <c r="H443" s="163" t="n">
        <v>0.5975</v>
      </c>
      <c r="I443" s="168" t="s">
        <v>5694</v>
      </c>
      <c r="K443" s="169" t="s">
        <v>4165</v>
      </c>
      <c r="L443" s="163" t="s">
        <v>61</v>
      </c>
      <c r="P443" s="56"/>
      <c r="Q443" s="56"/>
      <c r="R443" s="56"/>
      <c r="AB443" s="204"/>
      <c r="AC443" s="56"/>
    </row>
    <row r="444" customFormat="false" ht="16.4" hidden="false" customHeight="false" outlineLevel="0" collapsed="false">
      <c r="A444" s="163" t="n">
        <v>2400300</v>
      </c>
      <c r="B444" s="163" t="n">
        <v>0.564</v>
      </c>
      <c r="C444" s="163" t="s">
        <v>6177</v>
      </c>
      <c r="D444" s="163" t="s">
        <v>5649</v>
      </c>
      <c r="E444" s="183" t="s">
        <v>5649</v>
      </c>
      <c r="G444" s="200" t="n">
        <v>1701901</v>
      </c>
      <c r="H444" s="163" t="n">
        <v>0.5975</v>
      </c>
      <c r="I444" s="168" t="s">
        <v>5694</v>
      </c>
      <c r="K444" s="169" t="s">
        <v>4169</v>
      </c>
      <c r="L444" s="163" t="s">
        <v>61</v>
      </c>
      <c r="P444" s="56"/>
      <c r="Q444" s="56"/>
      <c r="R444" s="56"/>
      <c r="AB444" s="204"/>
      <c r="AC444" s="56"/>
    </row>
    <row r="445" customFormat="false" ht="16.4" hidden="false" customHeight="false" outlineLevel="0" collapsed="false">
      <c r="A445" s="163" t="n">
        <v>2400200</v>
      </c>
      <c r="B445" s="163" t="n">
        <v>0.564</v>
      </c>
      <c r="C445" s="163" t="s">
        <v>6178</v>
      </c>
      <c r="D445" s="163" t="s">
        <v>5649</v>
      </c>
      <c r="E445" s="183" t="s">
        <v>5649</v>
      </c>
      <c r="G445" s="200" t="n">
        <v>1701902</v>
      </c>
      <c r="H445" s="163" t="n">
        <v>0.5975</v>
      </c>
      <c r="I445" s="168" t="s">
        <v>5694</v>
      </c>
      <c r="K445" s="169" t="s">
        <v>4173</v>
      </c>
      <c r="L445" s="163" t="s">
        <v>61</v>
      </c>
      <c r="P445" s="56"/>
      <c r="Q445" s="56"/>
      <c r="R445" s="56"/>
      <c r="AB445" s="204"/>
      <c r="AC445" s="56"/>
    </row>
    <row r="446" customFormat="false" ht="16.4" hidden="false" customHeight="false" outlineLevel="0" collapsed="false">
      <c r="A446" s="163" t="n">
        <v>2400300</v>
      </c>
      <c r="B446" s="163" t="n">
        <v>0.564</v>
      </c>
      <c r="C446" s="163" t="s">
        <v>6179</v>
      </c>
      <c r="D446" s="163" t="s">
        <v>5649</v>
      </c>
      <c r="E446" s="183" t="s">
        <v>5649</v>
      </c>
      <c r="G446" s="200" t="n">
        <v>1701700</v>
      </c>
      <c r="H446" s="163" t="n">
        <v>0.5975</v>
      </c>
      <c r="I446" s="168" t="s">
        <v>5694</v>
      </c>
      <c r="K446" s="169" t="s">
        <v>4176</v>
      </c>
      <c r="L446" s="163" t="s">
        <v>61</v>
      </c>
      <c r="P446" s="56"/>
      <c r="Q446" s="56"/>
      <c r="R446" s="56"/>
      <c r="AB446" s="204"/>
      <c r="AC446" s="56"/>
    </row>
    <row r="447" customFormat="false" ht="16.4" hidden="false" customHeight="false" outlineLevel="0" collapsed="false">
      <c r="A447" s="163" t="n">
        <v>2400200</v>
      </c>
      <c r="B447" s="163" t="n">
        <v>0.564</v>
      </c>
      <c r="C447" s="163" t="s">
        <v>6180</v>
      </c>
      <c r="D447" s="163" t="s">
        <v>5649</v>
      </c>
      <c r="E447" s="183" t="s">
        <v>5649</v>
      </c>
      <c r="G447" s="200" t="n">
        <v>1701701</v>
      </c>
      <c r="H447" s="163" t="n">
        <v>0.5975</v>
      </c>
      <c r="I447" s="168" t="s">
        <v>5694</v>
      </c>
      <c r="K447" s="169" t="s">
        <v>4182</v>
      </c>
      <c r="L447" s="163" t="s">
        <v>61</v>
      </c>
      <c r="P447" s="56"/>
      <c r="Q447" s="56"/>
      <c r="R447" s="56"/>
      <c r="AB447" s="204"/>
      <c r="AC447" s="56"/>
    </row>
    <row r="448" customFormat="false" ht="16.4" hidden="false" customHeight="false" outlineLevel="0" collapsed="false">
      <c r="A448" s="163" t="n">
        <v>2400300</v>
      </c>
      <c r="B448" s="163" t="n">
        <v>0.564</v>
      </c>
      <c r="C448" s="163" t="s">
        <v>6181</v>
      </c>
      <c r="D448" s="163" t="s">
        <v>5649</v>
      </c>
      <c r="E448" s="183" t="s">
        <v>5649</v>
      </c>
      <c r="G448" s="200" t="n">
        <v>1701200</v>
      </c>
      <c r="H448" s="163" t="n">
        <v>0.5975</v>
      </c>
      <c r="I448" s="168" t="s">
        <v>5694</v>
      </c>
      <c r="K448" s="169" t="s">
        <v>4186</v>
      </c>
      <c r="L448" s="163" t="s">
        <v>61</v>
      </c>
      <c r="P448" s="56"/>
      <c r="Q448" s="56"/>
      <c r="R448" s="56"/>
      <c r="AB448" s="204"/>
      <c r="AC448" s="56"/>
    </row>
    <row r="449" customFormat="false" ht="16.4" hidden="false" customHeight="false" outlineLevel="0" collapsed="false">
      <c r="A449" s="163" t="n">
        <v>1100100</v>
      </c>
      <c r="B449" s="163" t="n">
        <v>0.5964</v>
      </c>
      <c r="C449" s="163" t="s">
        <v>6182</v>
      </c>
      <c r="D449" s="163" t="s">
        <v>5649</v>
      </c>
      <c r="E449" s="183" t="s">
        <v>5649</v>
      </c>
      <c r="G449" s="200" t="n">
        <v>1701902</v>
      </c>
      <c r="H449" s="163" t="n">
        <v>0.5975</v>
      </c>
      <c r="I449" s="168" t="s">
        <v>5694</v>
      </c>
      <c r="K449" s="169" t="s">
        <v>4191</v>
      </c>
      <c r="L449" s="163" t="s">
        <v>61</v>
      </c>
      <c r="P449" s="56"/>
      <c r="Q449" s="56"/>
      <c r="R449" s="56"/>
      <c r="AB449" s="204"/>
      <c r="AC449" s="56"/>
    </row>
    <row r="450" customFormat="false" ht="16.4" hidden="false" customHeight="false" outlineLevel="0" collapsed="false">
      <c r="A450" s="163" t="n">
        <v>2400100</v>
      </c>
      <c r="B450" s="163" t="n">
        <v>0.564</v>
      </c>
      <c r="C450" s="163" t="s">
        <v>6183</v>
      </c>
      <c r="D450" s="163" t="s">
        <v>5649</v>
      </c>
      <c r="E450" s="183" t="s">
        <v>5649</v>
      </c>
      <c r="G450" s="200" t="n">
        <v>1701200</v>
      </c>
      <c r="H450" s="163" t="n">
        <v>0.5975</v>
      </c>
      <c r="I450" s="168" t="s">
        <v>5694</v>
      </c>
      <c r="K450" s="169" t="s">
        <v>4196</v>
      </c>
      <c r="L450" s="163" t="s">
        <v>61</v>
      </c>
      <c r="P450" s="56"/>
      <c r="Q450" s="56"/>
      <c r="R450" s="56"/>
      <c r="AB450" s="204"/>
      <c r="AC450" s="56"/>
    </row>
    <row r="451" customFormat="false" ht="16.4" hidden="false" customHeight="false" outlineLevel="0" collapsed="false">
      <c r="A451" s="163" t="n">
        <v>2400100</v>
      </c>
      <c r="B451" s="163" t="n">
        <v>0.564</v>
      </c>
      <c r="C451" s="163" t="s">
        <v>6184</v>
      </c>
      <c r="D451" s="163" t="s">
        <v>5649</v>
      </c>
      <c r="E451" s="183" t="s">
        <v>5649</v>
      </c>
      <c r="G451" s="200" t="n">
        <v>1701900</v>
      </c>
      <c r="H451" s="163" t="n">
        <v>0.5975</v>
      </c>
      <c r="I451" s="168" t="s">
        <v>5694</v>
      </c>
      <c r="K451" s="169" t="s">
        <v>4201</v>
      </c>
      <c r="L451" s="163" t="s">
        <v>61</v>
      </c>
      <c r="P451" s="56"/>
      <c r="Q451" s="56"/>
      <c r="R451" s="56"/>
      <c r="AB451" s="204"/>
      <c r="AC451" s="56"/>
    </row>
    <row r="452" customFormat="false" ht="16.4" hidden="false" customHeight="false" outlineLevel="0" collapsed="false">
      <c r="A452" s="163" t="n">
        <v>2400100</v>
      </c>
      <c r="B452" s="163" t="n">
        <v>0.564</v>
      </c>
      <c r="C452" s="163" t="s">
        <v>6185</v>
      </c>
      <c r="D452" s="163" t="s">
        <v>5649</v>
      </c>
      <c r="E452" s="183" t="s">
        <v>5649</v>
      </c>
      <c r="G452" s="200" t="n">
        <v>1701901</v>
      </c>
      <c r="H452" s="163" t="n">
        <v>0.5975</v>
      </c>
      <c r="I452" s="168" t="s">
        <v>5694</v>
      </c>
      <c r="K452" s="169" t="s">
        <v>4205</v>
      </c>
      <c r="L452" s="163" t="s">
        <v>61</v>
      </c>
      <c r="P452" s="56"/>
      <c r="Q452" s="56"/>
      <c r="R452" s="56"/>
      <c r="AB452" s="204"/>
      <c r="AC452" s="56"/>
    </row>
    <row r="453" customFormat="false" ht="16.4" hidden="false" customHeight="false" outlineLevel="0" collapsed="false">
      <c r="A453" s="163" t="n">
        <v>2400300</v>
      </c>
      <c r="B453" s="163" t="n">
        <v>0.564</v>
      </c>
      <c r="C453" s="163" t="s">
        <v>6186</v>
      </c>
      <c r="D453" s="163" t="s">
        <v>5649</v>
      </c>
      <c r="E453" s="183" t="s">
        <v>5649</v>
      </c>
      <c r="G453" s="200" t="n">
        <v>1701902</v>
      </c>
      <c r="H453" s="163" t="n">
        <v>0.5975</v>
      </c>
      <c r="I453" s="168" t="s">
        <v>5694</v>
      </c>
      <c r="K453" s="169" t="s">
        <v>4210</v>
      </c>
      <c r="L453" s="163" t="s">
        <v>61</v>
      </c>
      <c r="P453" s="56"/>
      <c r="Q453" s="56"/>
      <c r="R453" s="56"/>
      <c r="AB453" s="204"/>
      <c r="AC453" s="56"/>
    </row>
    <row r="454" customFormat="false" ht="16.4" hidden="false" customHeight="false" outlineLevel="0" collapsed="false">
      <c r="A454" s="163" t="n">
        <v>1900100</v>
      </c>
      <c r="B454" s="163" t="n">
        <v>0.5797</v>
      </c>
      <c r="C454" s="163" t="s">
        <v>6187</v>
      </c>
      <c r="D454" s="163" t="s">
        <v>5649</v>
      </c>
      <c r="E454" s="183" t="s">
        <v>5649</v>
      </c>
      <c r="G454" s="200" t="n">
        <v>1701900</v>
      </c>
      <c r="H454" s="163" t="n">
        <v>0.5975</v>
      </c>
      <c r="I454" s="168" t="s">
        <v>5694</v>
      </c>
      <c r="K454" s="169" t="s">
        <v>4218</v>
      </c>
      <c r="L454" s="163" t="s">
        <v>61</v>
      </c>
      <c r="P454" s="56"/>
      <c r="Q454" s="56"/>
      <c r="R454" s="56"/>
      <c r="AB454" s="204"/>
      <c r="AC454" s="56"/>
    </row>
    <row r="455" customFormat="false" ht="16.4" hidden="false" customHeight="false" outlineLevel="0" collapsed="false">
      <c r="A455" s="163" t="n">
        <v>1000300</v>
      </c>
      <c r="B455" s="163" t="n">
        <v>0.5214</v>
      </c>
      <c r="C455" s="163" t="s">
        <v>6188</v>
      </c>
      <c r="D455" s="163" t="s">
        <v>5649</v>
      </c>
      <c r="E455" s="183" t="s">
        <v>5649</v>
      </c>
      <c r="G455" s="200" t="n">
        <v>1701901</v>
      </c>
      <c r="H455" s="163" t="n">
        <v>0.5975</v>
      </c>
      <c r="I455" s="168" t="s">
        <v>5694</v>
      </c>
      <c r="K455" s="169" t="s">
        <v>4223</v>
      </c>
      <c r="L455" s="163" t="s">
        <v>61</v>
      </c>
      <c r="P455" s="56"/>
      <c r="Q455" s="56"/>
      <c r="R455" s="56"/>
      <c r="AB455" s="204"/>
      <c r="AC455" s="56"/>
    </row>
    <row r="456" customFormat="false" ht="16.4" hidden="false" customHeight="false" outlineLevel="0" collapsed="false">
      <c r="A456" s="163" t="n">
        <v>2000600</v>
      </c>
      <c r="B456" s="163" t="n">
        <v>0.5964</v>
      </c>
      <c r="C456" s="163" t="s">
        <v>6189</v>
      </c>
      <c r="D456" s="163" t="s">
        <v>5649</v>
      </c>
      <c r="E456" s="183" t="n">
        <v>0.2761</v>
      </c>
      <c r="G456" s="200" t="n">
        <v>1701200</v>
      </c>
      <c r="H456" s="163" t="n">
        <v>0.5975</v>
      </c>
      <c r="I456" s="168" t="s">
        <v>5694</v>
      </c>
      <c r="K456" s="169" t="s">
        <v>4228</v>
      </c>
      <c r="L456" s="163" t="s">
        <v>61</v>
      </c>
      <c r="P456" s="56"/>
      <c r="Q456" s="56"/>
      <c r="R456" s="56"/>
      <c r="AB456" s="204"/>
      <c r="AC456" s="56"/>
    </row>
    <row r="457" customFormat="false" ht="16.4" hidden="false" customHeight="false" outlineLevel="0" collapsed="false">
      <c r="A457" s="163" t="n">
        <v>2000700</v>
      </c>
      <c r="B457" s="163" t="n">
        <v>0.5964</v>
      </c>
      <c r="C457" s="163" t="s">
        <v>6190</v>
      </c>
      <c r="D457" s="163" t="s">
        <v>5649</v>
      </c>
      <c r="E457" s="183" t="n">
        <v>0.2761</v>
      </c>
      <c r="G457" s="200" t="n">
        <v>1701900</v>
      </c>
      <c r="H457" s="163" t="n">
        <v>0.5975</v>
      </c>
      <c r="I457" s="168" t="s">
        <v>5694</v>
      </c>
      <c r="K457" s="169" t="s">
        <v>4233</v>
      </c>
      <c r="L457" s="163" t="s">
        <v>61</v>
      </c>
      <c r="P457" s="56"/>
      <c r="Q457" s="56"/>
      <c r="R457" s="56"/>
      <c r="AB457" s="204"/>
      <c r="AC457" s="56"/>
    </row>
    <row r="458" customFormat="false" ht="16.4" hidden="false" customHeight="false" outlineLevel="0" collapsed="false">
      <c r="A458" s="163" t="n">
        <v>2000800</v>
      </c>
      <c r="B458" s="163" t="n">
        <v>0.5964</v>
      </c>
      <c r="C458" s="163" t="s">
        <v>6191</v>
      </c>
      <c r="D458" s="163" t="s">
        <v>5649</v>
      </c>
      <c r="E458" s="183" t="n">
        <v>0.2761</v>
      </c>
      <c r="G458" s="200" t="n">
        <v>1701901</v>
      </c>
      <c r="H458" s="163" t="n">
        <v>0.5975</v>
      </c>
      <c r="I458" s="168" t="s">
        <v>5694</v>
      </c>
      <c r="K458" s="169" t="s">
        <v>4237</v>
      </c>
      <c r="L458" s="163" t="s">
        <v>61</v>
      </c>
      <c r="P458" s="56"/>
      <c r="Q458" s="56"/>
      <c r="R458" s="56"/>
      <c r="AB458" s="204"/>
      <c r="AC458" s="56"/>
    </row>
    <row r="459" customFormat="false" ht="16.4" hidden="false" customHeight="false" outlineLevel="0" collapsed="false">
      <c r="A459" s="163" t="n">
        <v>2000900</v>
      </c>
      <c r="B459" s="163" t="n">
        <v>0.5964</v>
      </c>
      <c r="C459" s="163" t="s">
        <v>6192</v>
      </c>
      <c r="D459" s="163" t="s">
        <v>5649</v>
      </c>
      <c r="E459" s="183" t="n">
        <v>0.2761</v>
      </c>
      <c r="G459" s="200" t="n">
        <v>1702000</v>
      </c>
      <c r="H459" s="163" t="n">
        <v>0.5975</v>
      </c>
      <c r="I459" s="168" t="s">
        <v>5694</v>
      </c>
      <c r="K459" s="169" t="s">
        <v>4242</v>
      </c>
      <c r="L459" s="163" t="s">
        <v>61</v>
      </c>
      <c r="P459" s="56"/>
      <c r="Q459" s="56"/>
      <c r="R459" s="56"/>
      <c r="AB459" s="204"/>
      <c r="AC459" s="56"/>
    </row>
    <row r="460" customFormat="false" ht="16.4" hidden="false" customHeight="false" outlineLevel="0" collapsed="false">
      <c r="A460" s="163" t="n">
        <v>2001000</v>
      </c>
      <c r="B460" s="163" t="n">
        <v>0.5964</v>
      </c>
      <c r="C460" s="163" t="s">
        <v>6193</v>
      </c>
      <c r="D460" s="163" t="s">
        <v>5649</v>
      </c>
      <c r="E460" s="183" t="n">
        <v>0.2761</v>
      </c>
      <c r="G460" s="200" t="n">
        <v>1702001</v>
      </c>
      <c r="H460" s="163" t="n">
        <v>0.5975</v>
      </c>
      <c r="I460" s="168" t="s">
        <v>5694</v>
      </c>
      <c r="K460" s="169" t="s">
        <v>4246</v>
      </c>
      <c r="L460" s="163" t="s">
        <v>61</v>
      </c>
      <c r="P460" s="56"/>
      <c r="Q460" s="56"/>
      <c r="R460" s="56"/>
      <c r="AB460" s="204"/>
      <c r="AC460" s="56"/>
    </row>
    <row r="461" customFormat="false" ht="16.4" hidden="false" customHeight="false" outlineLevel="0" collapsed="false">
      <c r="A461" s="163" t="n">
        <v>2001100</v>
      </c>
      <c r="B461" s="163" t="n">
        <v>0.5964</v>
      </c>
      <c r="C461" s="163" t="s">
        <v>6194</v>
      </c>
      <c r="D461" s="163" t="s">
        <v>5649</v>
      </c>
      <c r="E461" s="183" t="n">
        <v>0.4552</v>
      </c>
      <c r="G461" s="200" t="n">
        <v>1702100</v>
      </c>
      <c r="H461" s="163" t="n">
        <v>0.5975</v>
      </c>
      <c r="I461" s="168" t="s">
        <v>5694</v>
      </c>
      <c r="K461" s="169" t="s">
        <v>4251</v>
      </c>
      <c r="L461" s="163" t="s">
        <v>61</v>
      </c>
      <c r="P461" s="56"/>
      <c r="Q461" s="56"/>
      <c r="R461" s="56"/>
      <c r="AB461" s="204"/>
      <c r="AC461" s="56"/>
    </row>
    <row r="462" customFormat="false" ht="16.4" hidden="false" customHeight="false" outlineLevel="0" collapsed="false">
      <c r="A462" s="163" t="n">
        <v>2001200</v>
      </c>
      <c r="B462" s="163" t="n">
        <v>0.5964</v>
      </c>
      <c r="C462" s="163" t="s">
        <v>6195</v>
      </c>
      <c r="D462" s="163" t="s">
        <v>5649</v>
      </c>
      <c r="E462" s="183" t="n">
        <v>0.4552</v>
      </c>
      <c r="G462" s="200" t="n">
        <v>1702101</v>
      </c>
      <c r="H462" s="163" t="n">
        <v>0.5975</v>
      </c>
      <c r="I462" s="168" t="s">
        <v>5694</v>
      </c>
      <c r="K462" s="169" t="s">
        <v>4256</v>
      </c>
      <c r="L462" s="163" t="s">
        <v>61</v>
      </c>
      <c r="P462" s="56"/>
      <c r="Q462" s="56"/>
      <c r="R462" s="56"/>
      <c r="AB462" s="204"/>
      <c r="AC462" s="56"/>
    </row>
    <row r="463" customFormat="false" ht="16.4" hidden="false" customHeight="false" outlineLevel="0" collapsed="false">
      <c r="A463" s="163" t="n">
        <v>2001300</v>
      </c>
      <c r="B463" s="163" t="n">
        <v>0.5964</v>
      </c>
      <c r="C463" s="163" t="s">
        <v>6196</v>
      </c>
      <c r="D463" s="163" t="s">
        <v>5649</v>
      </c>
      <c r="E463" s="183" t="n">
        <v>0.2761</v>
      </c>
      <c r="G463" s="200" t="n">
        <v>1702200</v>
      </c>
      <c r="H463" s="163" t="n">
        <v>0.5975</v>
      </c>
      <c r="I463" s="168" t="s">
        <v>5694</v>
      </c>
      <c r="K463" s="169" t="s">
        <v>4263</v>
      </c>
      <c r="L463" s="163" t="s">
        <v>61</v>
      </c>
      <c r="P463" s="56"/>
      <c r="Q463" s="56"/>
      <c r="R463" s="56"/>
      <c r="AB463" s="204"/>
      <c r="AC463" s="56"/>
    </row>
    <row r="464" customFormat="false" ht="16.4" hidden="false" customHeight="false" outlineLevel="0" collapsed="false">
      <c r="A464" s="163" t="n">
        <v>2001400</v>
      </c>
      <c r="B464" s="163" t="n">
        <v>0.5964</v>
      </c>
      <c r="C464" s="163" t="s">
        <v>6197</v>
      </c>
      <c r="D464" s="163" t="s">
        <v>5649</v>
      </c>
      <c r="E464" s="183" t="n">
        <v>0.3423</v>
      </c>
      <c r="G464" s="200" t="n">
        <v>1702500</v>
      </c>
      <c r="H464" s="163" t="n">
        <v>0.5975</v>
      </c>
      <c r="I464" s="168" t="s">
        <v>5694</v>
      </c>
      <c r="K464" s="169" t="s">
        <v>4267</v>
      </c>
      <c r="L464" s="163" t="s">
        <v>61</v>
      </c>
      <c r="P464" s="56"/>
      <c r="Q464" s="56"/>
      <c r="R464" s="56"/>
      <c r="AB464" s="204"/>
      <c r="AC464" s="56"/>
    </row>
    <row r="465" customFormat="false" ht="16.4" hidden="false" customHeight="false" outlineLevel="0" collapsed="false">
      <c r="A465" s="163" t="n">
        <v>2001500</v>
      </c>
      <c r="B465" s="163" t="n">
        <v>0.5964</v>
      </c>
      <c r="C465" s="163" t="s">
        <v>6198</v>
      </c>
      <c r="D465" s="163" t="s">
        <v>5649</v>
      </c>
      <c r="E465" s="183" t="n">
        <v>0.3423</v>
      </c>
      <c r="G465" s="200" t="n">
        <v>1702501</v>
      </c>
      <c r="H465" s="163" t="n">
        <v>0.5975</v>
      </c>
      <c r="I465" s="168" t="s">
        <v>5694</v>
      </c>
      <c r="K465" s="169" t="s">
        <v>4271</v>
      </c>
      <c r="L465" s="163" t="s">
        <v>61</v>
      </c>
      <c r="P465" s="56"/>
      <c r="Q465" s="56"/>
      <c r="R465" s="56"/>
      <c r="AB465" s="204"/>
      <c r="AC465" s="56"/>
    </row>
    <row r="466" customFormat="false" ht="16.4" hidden="false" customHeight="false" outlineLevel="0" collapsed="false">
      <c r="A466" s="163" t="n">
        <v>2001600</v>
      </c>
      <c r="B466" s="163" t="n">
        <v>0.5964</v>
      </c>
      <c r="C466" s="163" t="s">
        <v>6199</v>
      </c>
      <c r="D466" s="163" t="s">
        <v>5649</v>
      </c>
      <c r="E466" s="183" t="n">
        <v>0.3423</v>
      </c>
      <c r="G466" s="200" t="n">
        <v>1702502</v>
      </c>
      <c r="H466" s="163" t="n">
        <v>0.5975</v>
      </c>
      <c r="I466" s="168" t="s">
        <v>5694</v>
      </c>
      <c r="K466" s="169" t="s">
        <v>4275</v>
      </c>
      <c r="L466" s="163" t="s">
        <v>61</v>
      </c>
      <c r="P466" s="56"/>
      <c r="Q466" s="56"/>
      <c r="R466" s="56"/>
      <c r="AB466" s="204"/>
      <c r="AC466" s="56"/>
    </row>
    <row r="467" customFormat="false" ht="16.4" hidden="false" customHeight="false" outlineLevel="0" collapsed="false">
      <c r="A467" s="163" t="n">
        <v>2001700</v>
      </c>
      <c r="B467" s="163" t="n">
        <v>0.5964</v>
      </c>
      <c r="C467" s="163" t="s">
        <v>6200</v>
      </c>
      <c r="D467" s="163" t="s">
        <v>5649</v>
      </c>
      <c r="E467" s="183" t="n">
        <v>0.3423</v>
      </c>
      <c r="G467" s="200" t="n">
        <v>1702300</v>
      </c>
      <c r="H467" s="163" t="n">
        <v>0.5975</v>
      </c>
      <c r="I467" s="168" t="s">
        <v>5694</v>
      </c>
      <c r="K467" s="169" t="s">
        <v>4282</v>
      </c>
      <c r="L467" s="163" t="s">
        <v>61</v>
      </c>
      <c r="P467" s="56"/>
      <c r="Q467" s="56"/>
      <c r="R467" s="56"/>
      <c r="AB467" s="204"/>
      <c r="AC467" s="56"/>
    </row>
    <row r="468" customFormat="false" ht="16.4" hidden="false" customHeight="false" outlineLevel="0" collapsed="false">
      <c r="A468" s="163" t="n">
        <v>2001800</v>
      </c>
      <c r="B468" s="163" t="n">
        <v>0.5964</v>
      </c>
      <c r="C468" s="163" t="s">
        <v>6201</v>
      </c>
      <c r="D468" s="163" t="s">
        <v>5649</v>
      </c>
      <c r="E468" s="183" t="n">
        <v>0.3423</v>
      </c>
      <c r="G468" s="200" t="n">
        <v>1702301</v>
      </c>
      <c r="H468" s="163" t="n">
        <v>0.5975</v>
      </c>
      <c r="I468" s="168" t="s">
        <v>5694</v>
      </c>
      <c r="K468" s="169" t="s">
        <v>4287</v>
      </c>
      <c r="L468" s="163" t="s">
        <v>61</v>
      </c>
      <c r="P468" s="56"/>
      <c r="Q468" s="56"/>
      <c r="R468" s="56"/>
      <c r="AB468" s="204"/>
      <c r="AC468" s="56"/>
    </row>
    <row r="469" customFormat="false" ht="16.4" hidden="false" customHeight="false" outlineLevel="0" collapsed="false">
      <c r="A469" s="163" t="n">
        <v>2001900</v>
      </c>
      <c r="B469" s="163" t="n">
        <v>0.5964</v>
      </c>
      <c r="C469" s="163" t="s">
        <v>6202</v>
      </c>
      <c r="D469" s="163" t="s">
        <v>5649</v>
      </c>
      <c r="E469" s="183" t="n">
        <v>0.3423</v>
      </c>
      <c r="G469" s="200" t="n">
        <v>1702400</v>
      </c>
      <c r="H469" s="163" t="n">
        <v>0.5975</v>
      </c>
      <c r="I469" s="168" t="s">
        <v>5694</v>
      </c>
      <c r="K469" s="169" t="s">
        <v>1399</v>
      </c>
      <c r="L469" s="163" t="s">
        <v>61</v>
      </c>
      <c r="P469" s="56"/>
      <c r="Q469" s="56"/>
      <c r="R469" s="56"/>
      <c r="AB469" s="204"/>
      <c r="AC469" s="56"/>
    </row>
    <row r="470" customFormat="false" ht="16.4" hidden="false" customHeight="false" outlineLevel="0" collapsed="false">
      <c r="A470" s="163" t="n">
        <v>2002000</v>
      </c>
      <c r="B470" s="163" t="n">
        <v>0.5964</v>
      </c>
      <c r="C470" s="163" t="s">
        <v>6203</v>
      </c>
      <c r="D470" s="163" t="s">
        <v>5649</v>
      </c>
      <c r="E470" s="183" t="n">
        <v>0.4552</v>
      </c>
      <c r="G470" s="200" t="n">
        <v>1702401</v>
      </c>
      <c r="H470" s="163" t="n">
        <v>0.5975</v>
      </c>
      <c r="I470" s="168" t="s">
        <v>5694</v>
      </c>
      <c r="K470" s="169" t="s">
        <v>4298</v>
      </c>
      <c r="L470" s="163" t="s">
        <v>61</v>
      </c>
      <c r="P470" s="56"/>
      <c r="Q470" s="56"/>
      <c r="R470" s="56"/>
      <c r="AB470" s="204"/>
      <c r="AC470" s="56"/>
    </row>
    <row r="471" customFormat="false" ht="16.4" hidden="false" customHeight="false" outlineLevel="0" collapsed="false">
      <c r="A471" s="163" t="n">
        <v>2002100</v>
      </c>
      <c r="B471" s="163" t="n">
        <v>0.5964</v>
      </c>
      <c r="C471" s="163" t="s">
        <v>6204</v>
      </c>
      <c r="D471" s="163" t="s">
        <v>5649</v>
      </c>
      <c r="E471" s="183" t="n">
        <v>0.3423</v>
      </c>
      <c r="G471" s="200" t="n">
        <v>1702402</v>
      </c>
      <c r="H471" s="163" t="n">
        <v>0.5975</v>
      </c>
      <c r="I471" s="168" t="s">
        <v>5694</v>
      </c>
      <c r="K471" s="169" t="s">
        <v>4305</v>
      </c>
      <c r="L471" s="163" t="s">
        <v>61</v>
      </c>
      <c r="P471" s="56"/>
      <c r="Q471" s="56"/>
      <c r="R471" s="56"/>
      <c r="AB471" s="204"/>
      <c r="AC471" s="56"/>
    </row>
    <row r="472" customFormat="false" ht="16.4" hidden="false" customHeight="false" outlineLevel="0" collapsed="false">
      <c r="A472" s="163" t="n">
        <v>2002200</v>
      </c>
      <c r="B472" s="163" t="n">
        <v>0.5964</v>
      </c>
      <c r="C472" s="163" t="s">
        <v>6205</v>
      </c>
      <c r="D472" s="163" t="s">
        <v>5649</v>
      </c>
      <c r="E472" s="183" t="n">
        <v>0.3423</v>
      </c>
      <c r="G472" s="200" t="n">
        <v>1702403</v>
      </c>
      <c r="H472" s="163" t="n">
        <v>0.5975</v>
      </c>
      <c r="I472" s="168" t="s">
        <v>5694</v>
      </c>
      <c r="K472" s="169" t="s">
        <v>4310</v>
      </c>
      <c r="L472" s="163" t="s">
        <v>61</v>
      </c>
      <c r="P472" s="56"/>
      <c r="Q472" s="56"/>
      <c r="R472" s="56"/>
      <c r="AB472" s="204"/>
      <c r="AC472" s="56"/>
    </row>
    <row r="473" customFormat="false" ht="16.4" hidden="false" customHeight="false" outlineLevel="0" collapsed="false">
      <c r="A473" s="163" t="n">
        <v>2002300</v>
      </c>
      <c r="B473" s="163" t="n">
        <v>0.5964</v>
      </c>
      <c r="C473" s="163" t="s">
        <v>6206</v>
      </c>
      <c r="D473" s="163" t="s">
        <v>5649</v>
      </c>
      <c r="E473" s="183" t="n">
        <v>0.4552</v>
      </c>
      <c r="G473" s="200" t="n">
        <v>1702404</v>
      </c>
      <c r="H473" s="163" t="n">
        <v>0.5975</v>
      </c>
      <c r="I473" s="168" t="s">
        <v>5694</v>
      </c>
      <c r="K473" s="169" t="s">
        <v>4315</v>
      </c>
      <c r="L473" s="163" t="s">
        <v>61</v>
      </c>
      <c r="P473" s="56"/>
      <c r="Q473" s="56"/>
      <c r="R473" s="56"/>
      <c r="AB473" s="204"/>
      <c r="AC473" s="56"/>
    </row>
    <row r="474" customFormat="false" ht="16.4" hidden="false" customHeight="false" outlineLevel="0" collapsed="false">
      <c r="A474" s="163" t="n">
        <v>2002400</v>
      </c>
      <c r="B474" s="163" t="n">
        <v>0.5964</v>
      </c>
      <c r="C474" s="163" t="s">
        <v>6207</v>
      </c>
      <c r="D474" s="163" t="s">
        <v>5649</v>
      </c>
      <c r="E474" s="183" t="n">
        <v>0.3423</v>
      </c>
      <c r="G474" s="200" t="n">
        <v>1708800</v>
      </c>
      <c r="H474" s="163" t="n">
        <v>0.5975</v>
      </c>
      <c r="I474" s="168" t="s">
        <v>5694</v>
      </c>
      <c r="K474" s="169" t="s">
        <v>4320</v>
      </c>
      <c r="L474" s="163" t="s">
        <v>61</v>
      </c>
      <c r="P474" s="56"/>
      <c r="Q474" s="56"/>
      <c r="R474" s="56"/>
      <c r="AB474" s="204"/>
      <c r="AC474" s="56"/>
    </row>
    <row r="475" customFormat="false" ht="16.4" hidden="false" customHeight="false" outlineLevel="0" collapsed="false">
      <c r="A475" s="163" t="n">
        <v>2002500</v>
      </c>
      <c r="B475" s="163" t="n">
        <v>0.5964</v>
      </c>
      <c r="C475" s="163" t="s">
        <v>6208</v>
      </c>
      <c r="D475" s="163" t="s">
        <v>5649</v>
      </c>
      <c r="E475" s="183" t="n">
        <v>0.3423</v>
      </c>
      <c r="G475" s="200" t="n">
        <v>1708801</v>
      </c>
      <c r="H475" s="163" t="n">
        <v>0.5975</v>
      </c>
      <c r="I475" s="168" t="s">
        <v>5694</v>
      </c>
      <c r="K475" s="169" t="s">
        <v>4324</v>
      </c>
      <c r="L475" s="163" t="s">
        <v>61</v>
      </c>
      <c r="P475" s="56"/>
      <c r="Q475" s="56"/>
      <c r="R475" s="56"/>
      <c r="AB475" s="204"/>
      <c r="AC475" s="56"/>
    </row>
    <row r="476" customFormat="false" ht="16.4" hidden="false" customHeight="false" outlineLevel="0" collapsed="false">
      <c r="A476" s="163" t="n">
        <v>2002600</v>
      </c>
      <c r="B476" s="163" t="n">
        <v>0.5964</v>
      </c>
      <c r="C476" s="163" t="s">
        <v>6209</v>
      </c>
      <c r="D476" s="163" t="s">
        <v>6210</v>
      </c>
      <c r="E476" s="183" t="s">
        <v>5649</v>
      </c>
      <c r="G476" s="200" t="n">
        <v>1708900</v>
      </c>
      <c r="H476" s="163" t="n">
        <v>0.5975</v>
      </c>
      <c r="I476" s="168" t="s">
        <v>5694</v>
      </c>
      <c r="K476" s="169" t="s">
        <v>4329</v>
      </c>
      <c r="L476" s="163" t="s">
        <v>61</v>
      </c>
      <c r="P476" s="56"/>
      <c r="Q476" s="56"/>
      <c r="R476" s="56"/>
      <c r="AB476" s="204"/>
      <c r="AC476" s="56"/>
    </row>
    <row r="477" customFormat="false" ht="16.4" hidden="false" customHeight="false" outlineLevel="0" collapsed="false">
      <c r="A477" s="163" t="n">
        <v>2002700</v>
      </c>
      <c r="B477" s="163" t="n">
        <v>0.5964</v>
      </c>
      <c r="C477" s="163" t="s">
        <v>6211</v>
      </c>
      <c r="D477" s="163" t="s">
        <v>6210</v>
      </c>
      <c r="E477" s="183" t="n">
        <v>0.4021</v>
      </c>
      <c r="G477" s="200" t="n">
        <v>1708901</v>
      </c>
      <c r="H477" s="163" t="n">
        <v>0.5975</v>
      </c>
      <c r="I477" s="168" t="s">
        <v>5694</v>
      </c>
      <c r="K477" s="169" t="s">
        <v>4334</v>
      </c>
      <c r="L477" s="163" t="s">
        <v>61</v>
      </c>
      <c r="P477" s="56"/>
      <c r="Q477" s="56"/>
      <c r="R477" s="56"/>
      <c r="AB477" s="204"/>
      <c r="AC477" s="56"/>
    </row>
    <row r="478" customFormat="false" ht="16.4" hidden="false" customHeight="false" outlineLevel="0" collapsed="false">
      <c r="A478" s="163" t="n">
        <v>2002701</v>
      </c>
      <c r="B478" s="163" t="n">
        <v>0.5964</v>
      </c>
      <c r="C478" s="163" t="s">
        <v>6212</v>
      </c>
      <c r="D478" s="163" t="s">
        <v>6210</v>
      </c>
      <c r="E478" s="183" t="s">
        <v>5649</v>
      </c>
      <c r="G478" s="200" t="n">
        <v>1709600</v>
      </c>
      <c r="H478" s="163" t="n">
        <v>0.5975</v>
      </c>
      <c r="I478" s="168" t="s">
        <v>5694</v>
      </c>
      <c r="K478" s="169" t="s">
        <v>4341</v>
      </c>
      <c r="L478" s="163" t="s">
        <v>61</v>
      </c>
      <c r="P478" s="56"/>
      <c r="Q478" s="56"/>
      <c r="R478" s="56"/>
      <c r="AB478" s="204"/>
      <c r="AC478" s="56"/>
    </row>
    <row r="479" customFormat="false" ht="16.4" hidden="false" customHeight="false" outlineLevel="0" collapsed="false">
      <c r="A479" s="163" t="n">
        <v>2002800</v>
      </c>
      <c r="B479" s="163" t="n">
        <v>0.5964</v>
      </c>
      <c r="C479" s="163" t="s">
        <v>6213</v>
      </c>
      <c r="D479" s="163" t="s">
        <v>6210</v>
      </c>
      <c r="E479" s="183" t="s">
        <v>5649</v>
      </c>
      <c r="G479" s="200" t="n">
        <v>1709601</v>
      </c>
      <c r="H479" s="163" t="n">
        <v>0.5975</v>
      </c>
      <c r="I479" s="168" t="s">
        <v>5694</v>
      </c>
      <c r="K479" s="169" t="s">
        <v>4346</v>
      </c>
      <c r="L479" s="163" t="s">
        <v>61</v>
      </c>
      <c r="P479" s="56"/>
      <c r="Q479" s="56"/>
      <c r="R479" s="56"/>
      <c r="AB479" s="204"/>
      <c r="AC479" s="56"/>
    </row>
    <row r="480" customFormat="false" ht="16.4" hidden="false" customHeight="false" outlineLevel="0" collapsed="false">
      <c r="A480" s="163" t="n">
        <v>2002900</v>
      </c>
      <c r="B480" s="163" t="n">
        <v>0.5964</v>
      </c>
      <c r="C480" s="163" t="s">
        <v>6214</v>
      </c>
      <c r="D480" s="163" t="s">
        <v>6210</v>
      </c>
      <c r="E480" s="183" t="n">
        <v>0.4552</v>
      </c>
      <c r="G480" s="200" t="n">
        <v>1709602</v>
      </c>
      <c r="H480" s="163" t="n">
        <v>0.5975</v>
      </c>
      <c r="I480" s="168" t="s">
        <v>5694</v>
      </c>
      <c r="K480" s="169" t="s">
        <v>4350</v>
      </c>
      <c r="L480" s="163" t="s">
        <v>61</v>
      </c>
      <c r="P480" s="56"/>
      <c r="Q480" s="56"/>
      <c r="R480" s="56"/>
      <c r="AB480" s="204"/>
      <c r="AC480" s="56"/>
    </row>
    <row r="481" customFormat="false" ht="16.4" hidden="false" customHeight="false" outlineLevel="0" collapsed="false">
      <c r="A481" s="163" t="n">
        <v>2002901</v>
      </c>
      <c r="B481" s="163" t="n">
        <v>0.5964</v>
      </c>
      <c r="C481" s="163" t="s">
        <v>6215</v>
      </c>
      <c r="D481" s="163" t="s">
        <v>6216</v>
      </c>
      <c r="E481" s="183" t="s">
        <v>5649</v>
      </c>
      <c r="G481" s="200" t="n">
        <v>1709603</v>
      </c>
      <c r="H481" s="163" t="n">
        <v>0.5975</v>
      </c>
      <c r="I481" s="168" t="s">
        <v>5694</v>
      </c>
      <c r="K481" s="163" t="s">
        <v>4355</v>
      </c>
      <c r="L481" s="163" t="s">
        <v>61</v>
      </c>
      <c r="P481" s="56"/>
      <c r="Q481" s="56"/>
      <c r="R481" s="56"/>
      <c r="AB481" s="204"/>
      <c r="AC481" s="56"/>
    </row>
    <row r="482" customFormat="false" ht="16.4" hidden="false" customHeight="false" outlineLevel="0" collapsed="false">
      <c r="A482" s="163" t="n">
        <v>2003000</v>
      </c>
      <c r="B482" s="163" t="n">
        <v>0.5964</v>
      </c>
      <c r="C482" s="163" t="s">
        <v>6217</v>
      </c>
      <c r="D482" s="163" t="s">
        <v>6216</v>
      </c>
      <c r="E482" s="183" t="s">
        <v>5649</v>
      </c>
      <c r="G482" s="200" t="n">
        <v>1709604</v>
      </c>
      <c r="H482" s="163" t="n">
        <v>0.5975</v>
      </c>
      <c r="I482" s="168" t="s">
        <v>5694</v>
      </c>
      <c r="K482" s="163" t="s">
        <v>4359</v>
      </c>
      <c r="L482" s="163" t="s">
        <v>61</v>
      </c>
      <c r="P482" s="56"/>
      <c r="Q482" s="56"/>
      <c r="R482" s="56"/>
      <c r="AB482" s="204"/>
      <c r="AC482" s="56"/>
    </row>
    <row r="483" customFormat="false" ht="16.4" hidden="false" customHeight="false" outlineLevel="0" collapsed="false">
      <c r="A483" s="163" t="n">
        <v>2003100</v>
      </c>
      <c r="B483" s="163" t="n">
        <v>0.5964</v>
      </c>
      <c r="C483" s="163" t="s">
        <v>6218</v>
      </c>
      <c r="D483" s="163" t="s">
        <v>6216</v>
      </c>
      <c r="E483" s="183" t="n">
        <v>0.4552</v>
      </c>
      <c r="G483" s="200" t="n">
        <v>1709605</v>
      </c>
      <c r="H483" s="163" t="n">
        <v>0.5975</v>
      </c>
      <c r="I483" s="168" t="s">
        <v>5694</v>
      </c>
      <c r="K483" s="163" t="s">
        <v>4364</v>
      </c>
      <c r="L483" s="163" t="s">
        <v>61</v>
      </c>
      <c r="P483" s="56"/>
      <c r="Q483" s="56"/>
      <c r="R483" s="56"/>
      <c r="AB483" s="204"/>
      <c r="AC483" s="56"/>
    </row>
    <row r="484" customFormat="false" ht="16.4" hidden="false" customHeight="false" outlineLevel="0" collapsed="false">
      <c r="A484" s="163" t="n">
        <v>2003200</v>
      </c>
      <c r="B484" s="163" t="n">
        <v>0.5964</v>
      </c>
      <c r="C484" s="163" t="s">
        <v>6219</v>
      </c>
      <c r="D484" s="163" t="s">
        <v>6216</v>
      </c>
      <c r="E484" s="183" t="n">
        <v>0.4552</v>
      </c>
      <c r="G484" s="200" t="n">
        <v>1709700</v>
      </c>
      <c r="H484" s="163" t="n">
        <v>0.5975</v>
      </c>
      <c r="I484" s="168" t="s">
        <v>5694</v>
      </c>
      <c r="K484" s="163" t="s">
        <v>4367</v>
      </c>
      <c r="L484" s="163" t="s">
        <v>61</v>
      </c>
      <c r="P484" s="56"/>
      <c r="Q484" s="56"/>
      <c r="R484" s="56"/>
      <c r="AB484" s="204"/>
      <c r="AC484" s="56"/>
    </row>
    <row r="485" customFormat="false" ht="16.4" hidden="false" customHeight="false" outlineLevel="0" collapsed="false">
      <c r="A485" s="163" t="n">
        <v>2003201</v>
      </c>
      <c r="B485" s="163" t="n">
        <v>0.5964</v>
      </c>
      <c r="C485" s="163" t="s">
        <v>6220</v>
      </c>
      <c r="D485" s="163" t="s">
        <v>5649</v>
      </c>
      <c r="E485" s="183" t="n">
        <v>0.4552</v>
      </c>
      <c r="G485" s="200" t="n">
        <v>1709800</v>
      </c>
      <c r="H485" s="163" t="n">
        <v>0.5975</v>
      </c>
      <c r="I485" s="168" t="s">
        <v>5694</v>
      </c>
      <c r="K485" s="163" t="s">
        <v>4371</v>
      </c>
      <c r="L485" s="163" t="s">
        <v>61</v>
      </c>
      <c r="P485" s="56"/>
      <c r="Q485" s="56"/>
      <c r="R485" s="56"/>
      <c r="AB485" s="204"/>
      <c r="AC485" s="56"/>
    </row>
    <row r="486" customFormat="false" ht="16.4" hidden="false" customHeight="false" outlineLevel="0" collapsed="false">
      <c r="A486" s="163" t="n">
        <v>2003300</v>
      </c>
      <c r="B486" s="163" t="n">
        <v>0.5964</v>
      </c>
      <c r="C486" s="163" t="s">
        <v>6221</v>
      </c>
      <c r="D486" s="163" t="s">
        <v>5649</v>
      </c>
      <c r="E486" s="183" t="n">
        <v>0.4552</v>
      </c>
      <c r="G486" s="200" t="n">
        <v>1704400</v>
      </c>
      <c r="H486" s="163" t="n">
        <v>0.5975</v>
      </c>
      <c r="I486" s="168" t="s">
        <v>5694</v>
      </c>
      <c r="K486" s="169" t="s">
        <v>4374</v>
      </c>
      <c r="L486" s="163" t="s">
        <v>61</v>
      </c>
      <c r="P486" s="56"/>
      <c r="Q486" s="56"/>
      <c r="R486" s="56"/>
      <c r="AB486" s="204"/>
      <c r="AC486" s="56"/>
    </row>
    <row r="487" customFormat="false" ht="16.4" hidden="false" customHeight="false" outlineLevel="0" collapsed="false">
      <c r="A487" s="163" t="n">
        <v>2003400</v>
      </c>
      <c r="B487" s="163" t="n">
        <v>0.5964</v>
      </c>
      <c r="C487" s="163" t="s">
        <v>6222</v>
      </c>
      <c r="D487" s="163" t="s">
        <v>5649</v>
      </c>
      <c r="E487" s="183" t="n">
        <v>0.4552</v>
      </c>
      <c r="G487" s="200" t="n">
        <v>1704401</v>
      </c>
      <c r="H487" s="163" t="n">
        <v>0.5975</v>
      </c>
      <c r="I487" s="168" t="s">
        <v>5694</v>
      </c>
      <c r="K487" s="169" t="s">
        <v>4384</v>
      </c>
      <c r="L487" s="163" t="s">
        <v>61</v>
      </c>
      <c r="P487" s="56"/>
      <c r="Q487" s="56"/>
      <c r="R487" s="56"/>
      <c r="AB487" s="204"/>
      <c r="AC487" s="56"/>
    </row>
    <row r="488" customFormat="false" ht="16.4" hidden="false" customHeight="false" outlineLevel="0" collapsed="false">
      <c r="A488" s="163" t="n">
        <v>2003401</v>
      </c>
      <c r="B488" s="163" t="n">
        <v>0.5964</v>
      </c>
      <c r="C488" s="163" t="s">
        <v>6223</v>
      </c>
      <c r="D488" s="163" t="s">
        <v>5649</v>
      </c>
      <c r="E488" s="183" t="n">
        <v>0.4552</v>
      </c>
      <c r="G488" s="200" t="n">
        <v>1704402</v>
      </c>
      <c r="H488" s="163" t="n">
        <v>0.5975</v>
      </c>
      <c r="I488" s="168" t="s">
        <v>5694</v>
      </c>
      <c r="K488" s="169" t="s">
        <v>4384</v>
      </c>
      <c r="L488" s="163" t="s">
        <v>61</v>
      </c>
      <c r="P488" s="56"/>
      <c r="Q488" s="56"/>
      <c r="R488" s="56"/>
      <c r="AB488" s="204"/>
      <c r="AC488" s="56"/>
    </row>
    <row r="489" customFormat="false" ht="16.4" hidden="false" customHeight="false" outlineLevel="0" collapsed="false">
      <c r="A489" s="163" t="n">
        <v>2003500</v>
      </c>
      <c r="B489" s="163" t="n">
        <v>0.5964</v>
      </c>
      <c r="C489" s="163" t="s">
        <v>6224</v>
      </c>
      <c r="D489" s="163" t="s">
        <v>5649</v>
      </c>
      <c r="E489" s="183" t="n">
        <v>0.4552</v>
      </c>
      <c r="G489" s="200" t="n">
        <v>1704403</v>
      </c>
      <c r="H489" s="163" t="n">
        <v>0.5975</v>
      </c>
      <c r="I489" s="168" t="s">
        <v>5694</v>
      </c>
      <c r="K489" s="169" t="s">
        <v>3614</v>
      </c>
      <c r="L489" s="163" t="s">
        <v>61</v>
      </c>
      <c r="P489" s="56"/>
      <c r="Q489" s="56"/>
      <c r="R489" s="56"/>
      <c r="AB489" s="204"/>
      <c r="AC489" s="56"/>
    </row>
    <row r="490" customFormat="false" ht="16.4" hidden="false" customHeight="false" outlineLevel="0" collapsed="false">
      <c r="A490" s="163" t="n">
        <v>2003600</v>
      </c>
      <c r="B490" s="163" t="n">
        <v>0.5964</v>
      </c>
      <c r="C490" s="163" t="s">
        <v>6225</v>
      </c>
      <c r="D490" s="163" t="s">
        <v>5649</v>
      </c>
      <c r="E490" s="183" t="n">
        <v>0.4552</v>
      </c>
      <c r="G490" s="200" t="n">
        <v>1704404</v>
      </c>
      <c r="H490" s="163" t="n">
        <v>0.5975</v>
      </c>
      <c r="I490" s="168" t="s">
        <v>5694</v>
      </c>
      <c r="K490" s="169" t="s">
        <v>3614</v>
      </c>
      <c r="L490" s="163" t="s">
        <v>61</v>
      </c>
      <c r="P490" s="56"/>
      <c r="Q490" s="56"/>
      <c r="R490" s="56"/>
      <c r="AB490" s="204"/>
      <c r="AC490" s="56"/>
    </row>
    <row r="491" customFormat="false" ht="16.4" hidden="false" customHeight="false" outlineLevel="0" collapsed="false">
      <c r="A491" s="163" t="n">
        <v>1100200</v>
      </c>
      <c r="B491" s="163" t="n">
        <v>0.5964</v>
      </c>
      <c r="C491" s="163" t="s">
        <v>6226</v>
      </c>
      <c r="D491" s="163" t="s">
        <v>5649</v>
      </c>
      <c r="E491" s="183" t="n">
        <v>0.4552</v>
      </c>
      <c r="G491" s="200" t="n">
        <v>1704405</v>
      </c>
      <c r="H491" s="163" t="n">
        <v>0.5975</v>
      </c>
      <c r="I491" s="168" t="s">
        <v>5694</v>
      </c>
      <c r="P491" s="56"/>
      <c r="Q491" s="56"/>
      <c r="R491" s="56"/>
      <c r="AB491" s="204"/>
      <c r="AC491" s="56"/>
    </row>
    <row r="492" customFormat="false" ht="16.4" hidden="false" customHeight="false" outlineLevel="0" collapsed="false">
      <c r="A492" s="163" t="n">
        <v>1100300</v>
      </c>
      <c r="B492" s="163" t="n">
        <v>0.5964</v>
      </c>
      <c r="C492" s="163" t="s">
        <v>6227</v>
      </c>
      <c r="D492" s="163" t="s">
        <v>5649</v>
      </c>
      <c r="E492" s="183" t="n">
        <v>0.4552</v>
      </c>
      <c r="G492" s="200" t="n">
        <v>1704406</v>
      </c>
      <c r="H492" s="163" t="n">
        <v>0.5975</v>
      </c>
      <c r="I492" s="168" t="s">
        <v>5694</v>
      </c>
      <c r="P492" s="56"/>
      <c r="Q492" s="56"/>
      <c r="R492" s="56"/>
      <c r="AB492" s="204"/>
      <c r="AC492" s="56"/>
    </row>
    <row r="493" customFormat="false" ht="16.4" hidden="false" customHeight="false" outlineLevel="0" collapsed="false">
      <c r="A493" s="163" t="n">
        <v>2003700</v>
      </c>
      <c r="B493" s="163" t="n">
        <v>0.5964</v>
      </c>
      <c r="C493" s="163" t="s">
        <v>6228</v>
      </c>
      <c r="D493" s="163" t="s">
        <v>5649</v>
      </c>
      <c r="E493" s="183" t="s">
        <v>5649</v>
      </c>
      <c r="G493" s="200" t="n">
        <v>1704407</v>
      </c>
      <c r="H493" s="163" t="n">
        <v>0.5975</v>
      </c>
      <c r="I493" s="168" t="s">
        <v>5694</v>
      </c>
      <c r="P493" s="56"/>
      <c r="Q493" s="56"/>
      <c r="R493" s="56"/>
      <c r="AB493" s="204"/>
      <c r="AC493" s="56"/>
    </row>
    <row r="494" customFormat="false" ht="16.4" hidden="false" customHeight="false" outlineLevel="0" collapsed="false">
      <c r="A494" s="163" t="n">
        <v>1100700</v>
      </c>
      <c r="B494" s="163" t="n">
        <v>0.5964</v>
      </c>
      <c r="C494" s="163" t="s">
        <v>6229</v>
      </c>
      <c r="D494" s="163" t="s">
        <v>5649</v>
      </c>
      <c r="E494" s="183" t="s">
        <v>5649</v>
      </c>
      <c r="G494" s="200" t="n">
        <v>1704408</v>
      </c>
      <c r="H494" s="163" t="n">
        <v>0.5975</v>
      </c>
      <c r="I494" s="168" t="s">
        <v>5694</v>
      </c>
      <c r="P494" s="56"/>
      <c r="Q494" s="56"/>
      <c r="R494" s="56"/>
      <c r="AB494" s="204"/>
      <c r="AC494" s="56"/>
    </row>
    <row r="495" customFormat="false" ht="16.4" hidden="false" customHeight="false" outlineLevel="0" collapsed="false">
      <c r="A495" s="163" t="n">
        <v>1100100</v>
      </c>
      <c r="B495" s="163" t="n">
        <v>0.5964</v>
      </c>
      <c r="C495" s="163" t="s">
        <v>6230</v>
      </c>
      <c r="D495" s="163" t="s">
        <v>5649</v>
      </c>
      <c r="E495" s="183" t="s">
        <v>5649</v>
      </c>
      <c r="G495" s="200" t="n">
        <v>1704409</v>
      </c>
      <c r="H495" s="163" t="n">
        <v>0.5975</v>
      </c>
      <c r="I495" s="168" t="s">
        <v>5694</v>
      </c>
      <c r="P495" s="56"/>
      <c r="Q495" s="56"/>
      <c r="R495" s="56"/>
      <c r="AB495" s="204"/>
      <c r="AC495" s="56"/>
    </row>
    <row r="496" customFormat="false" ht="16.4" hidden="false" customHeight="false" outlineLevel="0" collapsed="false">
      <c r="A496" s="163" t="n">
        <v>1100400</v>
      </c>
      <c r="B496" s="163" t="n">
        <v>0.5964</v>
      </c>
      <c r="C496" s="163" t="s">
        <v>6231</v>
      </c>
      <c r="D496" s="163" t="s">
        <v>5649</v>
      </c>
      <c r="E496" s="183" t="s">
        <v>5649</v>
      </c>
      <c r="G496" s="200" t="n">
        <v>1704410</v>
      </c>
      <c r="H496" s="163" t="n">
        <v>0.5975</v>
      </c>
      <c r="I496" s="168" t="s">
        <v>5694</v>
      </c>
      <c r="P496" s="56"/>
      <c r="Q496" s="56"/>
      <c r="R496" s="56"/>
      <c r="AB496" s="204"/>
      <c r="AC496" s="56"/>
    </row>
    <row r="497" customFormat="false" ht="16.4" hidden="false" customHeight="false" outlineLevel="0" collapsed="false">
      <c r="A497" s="163" t="n">
        <v>1100500</v>
      </c>
      <c r="B497" s="163" t="n">
        <v>0.5964</v>
      </c>
      <c r="C497" s="163" t="s">
        <v>6232</v>
      </c>
      <c r="D497" s="163" t="s">
        <v>5649</v>
      </c>
      <c r="E497" s="183" t="s">
        <v>5649</v>
      </c>
      <c r="G497" s="200" t="n">
        <v>1704411</v>
      </c>
      <c r="H497" s="163" t="n">
        <v>0.5975</v>
      </c>
      <c r="I497" s="168" t="s">
        <v>5694</v>
      </c>
      <c r="P497" s="56"/>
      <c r="Q497" s="56"/>
      <c r="R497" s="56"/>
      <c r="AB497" s="204"/>
      <c r="AC497" s="56"/>
    </row>
    <row r="498" customFormat="false" ht="16.4" hidden="false" customHeight="false" outlineLevel="0" collapsed="false">
      <c r="A498" s="163" t="n">
        <v>1100600</v>
      </c>
      <c r="B498" s="163" t="n">
        <v>0.5964</v>
      </c>
      <c r="C498" s="163" t="s">
        <v>6233</v>
      </c>
      <c r="D498" s="163" t="s">
        <v>5649</v>
      </c>
      <c r="E498" s="183" t="s">
        <v>5649</v>
      </c>
      <c r="G498" s="200" t="n">
        <v>1704412</v>
      </c>
      <c r="H498" s="163" t="n">
        <v>0.5975</v>
      </c>
      <c r="I498" s="168" t="s">
        <v>5694</v>
      </c>
      <c r="P498" s="56"/>
      <c r="Q498" s="56"/>
      <c r="R498" s="56"/>
      <c r="AB498" s="204"/>
      <c r="AC498" s="56"/>
    </row>
    <row r="499" customFormat="false" ht="16.4" hidden="false" customHeight="false" outlineLevel="0" collapsed="false">
      <c r="A499" s="163" t="n">
        <v>1901100</v>
      </c>
      <c r="B499" s="163" t="n">
        <v>0.5797</v>
      </c>
      <c r="C499" s="163" t="s">
        <v>6234</v>
      </c>
      <c r="D499" s="163" t="s">
        <v>5649</v>
      </c>
      <c r="E499" s="183" t="s">
        <v>5649</v>
      </c>
      <c r="G499" s="200" t="n">
        <v>1704413</v>
      </c>
      <c r="H499" s="163" t="n">
        <v>0.5975</v>
      </c>
      <c r="I499" s="168" t="s">
        <v>5694</v>
      </c>
      <c r="P499" s="56"/>
      <c r="Q499" s="56"/>
      <c r="R499" s="56"/>
      <c r="AB499" s="204"/>
      <c r="AC499" s="56"/>
    </row>
    <row r="500" customFormat="false" ht="16.4" hidden="false" customHeight="false" outlineLevel="0" collapsed="false">
      <c r="A500" s="163" t="n">
        <v>1901100</v>
      </c>
      <c r="B500" s="163" t="n">
        <v>0.5797</v>
      </c>
      <c r="C500" s="163" t="s">
        <v>6235</v>
      </c>
      <c r="D500" s="163" t="s">
        <v>5649</v>
      </c>
      <c r="E500" s="183" t="s">
        <v>5649</v>
      </c>
      <c r="G500" s="200" t="n">
        <v>1704414</v>
      </c>
      <c r="H500" s="163" t="n">
        <v>0.5975</v>
      </c>
      <c r="I500" s="168" t="s">
        <v>5694</v>
      </c>
      <c r="P500" s="56"/>
      <c r="Q500" s="56"/>
      <c r="R500" s="56"/>
      <c r="AB500" s="204"/>
      <c r="AC500" s="56"/>
    </row>
    <row r="501" customFormat="false" ht="16.4" hidden="false" customHeight="false" outlineLevel="0" collapsed="false">
      <c r="A501" s="163" t="n">
        <v>1901100</v>
      </c>
      <c r="B501" s="163" t="n">
        <v>0.5797</v>
      </c>
      <c r="C501" s="163" t="s">
        <v>6236</v>
      </c>
      <c r="D501" s="163" t="s">
        <v>5649</v>
      </c>
      <c r="E501" s="183" t="s">
        <v>5649</v>
      </c>
      <c r="G501" s="200" t="n">
        <v>1704415</v>
      </c>
      <c r="H501" s="163" t="n">
        <v>0.5975</v>
      </c>
      <c r="I501" s="168" t="s">
        <v>5694</v>
      </c>
      <c r="P501" s="56"/>
      <c r="Q501" s="56"/>
      <c r="R501" s="56"/>
      <c r="AB501" s="204"/>
      <c r="AC501" s="56"/>
    </row>
    <row r="502" customFormat="false" ht="16.4" hidden="false" customHeight="false" outlineLevel="0" collapsed="false">
      <c r="A502" s="163" t="n">
        <v>1901100</v>
      </c>
      <c r="B502" s="163" t="n">
        <v>0.5797</v>
      </c>
      <c r="C502" s="163" t="s">
        <v>6237</v>
      </c>
      <c r="D502" s="163" t="s">
        <v>5649</v>
      </c>
      <c r="E502" s="183" t="s">
        <v>5649</v>
      </c>
      <c r="G502" s="200" t="n">
        <v>1704416</v>
      </c>
      <c r="H502" s="163" t="n">
        <v>0.5975</v>
      </c>
      <c r="I502" s="168" t="s">
        <v>5694</v>
      </c>
      <c r="P502" s="56"/>
      <c r="Q502" s="56"/>
      <c r="R502" s="56"/>
      <c r="AB502" s="204"/>
      <c r="AC502" s="56"/>
    </row>
    <row r="503" customFormat="false" ht="16.4" hidden="false" customHeight="false" outlineLevel="0" collapsed="false">
      <c r="A503" s="163" t="n">
        <v>1901100</v>
      </c>
      <c r="B503" s="163" t="n">
        <v>0.5797</v>
      </c>
      <c r="C503" s="163" t="s">
        <v>6238</v>
      </c>
      <c r="D503" s="163" t="s">
        <v>5649</v>
      </c>
      <c r="E503" s="183" t="s">
        <v>5649</v>
      </c>
      <c r="G503" s="200" t="n">
        <v>1704417</v>
      </c>
      <c r="H503" s="163" t="n">
        <v>0.5975</v>
      </c>
      <c r="I503" s="168" t="s">
        <v>5694</v>
      </c>
      <c r="P503" s="56"/>
      <c r="Q503" s="56"/>
      <c r="R503" s="56"/>
      <c r="AB503" s="204"/>
      <c r="AC503" s="56"/>
    </row>
    <row r="504" customFormat="false" ht="16.4" hidden="false" customHeight="false" outlineLevel="0" collapsed="false">
      <c r="A504" s="163" t="n">
        <v>1100100</v>
      </c>
      <c r="B504" s="163" t="n">
        <v>0.5964</v>
      </c>
      <c r="C504" s="163" t="s">
        <v>6239</v>
      </c>
      <c r="D504" s="163" t="s">
        <v>5649</v>
      </c>
      <c r="E504" s="183" t="s">
        <v>5649</v>
      </c>
      <c r="G504" s="200" t="n">
        <v>1704418</v>
      </c>
      <c r="H504" s="163" t="n">
        <v>0.5975</v>
      </c>
      <c r="I504" s="168" t="s">
        <v>5694</v>
      </c>
      <c r="P504" s="56"/>
      <c r="Q504" s="56"/>
      <c r="R504" s="56"/>
      <c r="AB504" s="204"/>
      <c r="AC504" s="56"/>
    </row>
    <row r="505" customFormat="false" ht="16.4" hidden="false" customHeight="false" outlineLevel="0" collapsed="false">
      <c r="A505" s="163" t="n">
        <v>1100800</v>
      </c>
      <c r="B505" s="163" t="n">
        <v>0.5964</v>
      </c>
      <c r="C505" s="163" t="s">
        <v>6240</v>
      </c>
      <c r="D505" s="163" t="s">
        <v>5649</v>
      </c>
      <c r="E505" s="183" t="s">
        <v>5649</v>
      </c>
      <c r="G505" s="200" t="n">
        <v>1704419</v>
      </c>
      <c r="H505" s="163" t="n">
        <v>0.5975</v>
      </c>
      <c r="I505" s="168" t="s">
        <v>5694</v>
      </c>
      <c r="P505" s="56"/>
      <c r="Q505" s="56"/>
      <c r="R505" s="56"/>
      <c r="AB505" s="204"/>
      <c r="AC505" s="56"/>
    </row>
    <row r="506" customFormat="false" ht="16.4" hidden="false" customHeight="false" outlineLevel="0" collapsed="false">
      <c r="A506" s="163" t="n">
        <v>100100</v>
      </c>
      <c r="B506" s="163" t="n">
        <v>0.5039</v>
      </c>
      <c r="C506" s="163" t="s">
        <v>6241</v>
      </c>
      <c r="D506" s="163" t="s">
        <v>5649</v>
      </c>
      <c r="E506" s="183" t="s">
        <v>5649</v>
      </c>
      <c r="G506" s="200" t="n">
        <v>1704420</v>
      </c>
      <c r="H506" s="163" t="n">
        <v>0.5975</v>
      </c>
      <c r="I506" s="168" t="s">
        <v>5694</v>
      </c>
      <c r="P506" s="56"/>
      <c r="Q506" s="56"/>
      <c r="R506" s="56"/>
      <c r="AB506" s="204"/>
      <c r="AC506" s="56"/>
    </row>
    <row r="507" customFormat="false" ht="16.4" hidden="false" customHeight="false" outlineLevel="0" collapsed="false">
      <c r="A507" s="163" t="n">
        <v>100100</v>
      </c>
      <c r="B507" s="163" t="n">
        <v>0.5039</v>
      </c>
      <c r="C507" s="163" t="s">
        <v>6242</v>
      </c>
      <c r="D507" s="163" t="s">
        <v>5649</v>
      </c>
      <c r="E507" s="183" t="s">
        <v>5649</v>
      </c>
      <c r="G507" s="200" t="n">
        <v>1704421</v>
      </c>
      <c r="H507" s="163" t="n">
        <v>0.5975</v>
      </c>
      <c r="I507" s="168" t="s">
        <v>5694</v>
      </c>
      <c r="P507" s="56"/>
      <c r="Q507" s="56"/>
      <c r="R507" s="56"/>
      <c r="AB507" s="204"/>
      <c r="AC507" s="56"/>
    </row>
    <row r="508" customFormat="false" ht="16.4" hidden="false" customHeight="false" outlineLevel="0" collapsed="false">
      <c r="A508" s="163" t="n">
        <v>1000200</v>
      </c>
      <c r="B508" s="163" t="n">
        <v>0.5214</v>
      </c>
      <c r="C508" s="163" t="s">
        <v>6243</v>
      </c>
      <c r="D508" s="163" t="s">
        <v>5649</v>
      </c>
      <c r="E508" s="183" t="s">
        <v>5649</v>
      </c>
      <c r="G508" s="200" t="n">
        <v>1704422</v>
      </c>
      <c r="H508" s="163" t="n">
        <v>0.5975</v>
      </c>
      <c r="I508" s="168" t="s">
        <v>5694</v>
      </c>
      <c r="P508" s="56"/>
      <c r="Q508" s="56"/>
      <c r="R508" s="56"/>
      <c r="AB508" s="204"/>
      <c r="AC508" s="56"/>
    </row>
    <row r="509" customFormat="false" ht="16.4" hidden="false" customHeight="false" outlineLevel="0" collapsed="false">
      <c r="A509" s="163" t="n">
        <v>1000200</v>
      </c>
      <c r="B509" s="163" t="n">
        <v>0.5214</v>
      </c>
      <c r="C509" s="163" t="s">
        <v>6244</v>
      </c>
      <c r="D509" s="163" t="s">
        <v>5649</v>
      </c>
      <c r="E509" s="183" t="s">
        <v>5649</v>
      </c>
      <c r="G509" s="200" t="n">
        <v>1704423</v>
      </c>
      <c r="H509" s="163" t="n">
        <v>0.5975</v>
      </c>
      <c r="I509" s="168" t="s">
        <v>5694</v>
      </c>
      <c r="P509" s="56"/>
      <c r="Q509" s="56"/>
      <c r="R509" s="56"/>
      <c r="AB509" s="204"/>
      <c r="AC509" s="56"/>
    </row>
    <row r="510" customFormat="false" ht="16.4" hidden="false" customHeight="false" outlineLevel="0" collapsed="false">
      <c r="A510" s="163" t="n">
        <v>1000400</v>
      </c>
      <c r="B510" s="163" t="n">
        <v>0.5214</v>
      </c>
      <c r="C510" s="163" t="s">
        <v>6245</v>
      </c>
      <c r="D510" s="163" t="s">
        <v>5649</v>
      </c>
      <c r="E510" s="183" t="s">
        <v>5649</v>
      </c>
      <c r="G510" s="200" t="n">
        <v>1704424</v>
      </c>
      <c r="H510" s="163" t="n">
        <v>0.5975</v>
      </c>
      <c r="I510" s="168" t="s">
        <v>5694</v>
      </c>
      <c r="P510" s="56"/>
      <c r="Q510" s="56"/>
      <c r="R510" s="56"/>
      <c r="AB510" s="204"/>
      <c r="AC510" s="56"/>
    </row>
    <row r="511" customFormat="false" ht="16.4" hidden="false" customHeight="false" outlineLevel="0" collapsed="false">
      <c r="A511" s="163" t="n">
        <v>1000500</v>
      </c>
      <c r="B511" s="163" t="n">
        <v>0.4973</v>
      </c>
      <c r="C511" s="163" t="s">
        <v>6246</v>
      </c>
      <c r="D511" s="163" t="s">
        <v>5649</v>
      </c>
      <c r="E511" s="183" t="s">
        <v>5649</v>
      </c>
      <c r="G511" s="200" t="n">
        <v>1704425</v>
      </c>
      <c r="H511" s="163" t="n">
        <v>0.5975</v>
      </c>
      <c r="I511" s="168" t="s">
        <v>5694</v>
      </c>
      <c r="P511" s="56"/>
      <c r="Q511" s="56"/>
      <c r="R511" s="56"/>
      <c r="AB511" s="204"/>
      <c r="AC511" s="56"/>
    </row>
    <row r="512" customFormat="false" ht="16.4" hidden="false" customHeight="false" outlineLevel="0" collapsed="false">
      <c r="A512" s="163" t="n">
        <v>1900300</v>
      </c>
      <c r="B512" s="163" t="n">
        <v>0.5797</v>
      </c>
      <c r="C512" s="163" t="s">
        <v>6247</v>
      </c>
      <c r="D512" s="163" t="s">
        <v>5649</v>
      </c>
      <c r="E512" s="183" t="s">
        <v>5649</v>
      </c>
      <c r="G512" s="200" t="n">
        <v>1704426</v>
      </c>
      <c r="H512" s="163" t="n">
        <v>0.5975</v>
      </c>
      <c r="I512" s="168" t="s">
        <v>5694</v>
      </c>
      <c r="P512" s="56"/>
      <c r="Q512" s="56"/>
      <c r="R512" s="56"/>
      <c r="AB512" s="204"/>
      <c r="AC512" s="56"/>
    </row>
    <row r="513" customFormat="false" ht="16.4" hidden="false" customHeight="false" outlineLevel="0" collapsed="false">
      <c r="A513" s="163" t="n">
        <v>1900200</v>
      </c>
      <c r="B513" s="163" t="n">
        <v>0.5797</v>
      </c>
      <c r="C513" s="163" t="s">
        <v>6248</v>
      </c>
      <c r="D513" s="163" t="s">
        <v>5649</v>
      </c>
      <c r="E513" s="183" t="s">
        <v>5649</v>
      </c>
      <c r="G513" s="200" t="n">
        <v>1704427</v>
      </c>
      <c r="H513" s="163" t="n">
        <v>0.5975</v>
      </c>
      <c r="I513" s="168" t="s">
        <v>5694</v>
      </c>
      <c r="P513" s="56"/>
      <c r="Q513" s="56"/>
      <c r="R513" s="56"/>
      <c r="AB513" s="204"/>
      <c r="AC513" s="56"/>
    </row>
    <row r="514" customFormat="false" ht="16.4" hidden="false" customHeight="false" outlineLevel="0" collapsed="false">
      <c r="A514" s="163" t="n">
        <v>1900300</v>
      </c>
      <c r="B514" s="163" t="n">
        <v>0.5797</v>
      </c>
      <c r="C514" s="163" t="s">
        <v>6249</v>
      </c>
      <c r="D514" s="163" t="s">
        <v>5649</v>
      </c>
      <c r="E514" s="183" t="s">
        <v>5649</v>
      </c>
      <c r="G514" s="200" t="n">
        <v>1704500</v>
      </c>
      <c r="H514" s="163" t="n">
        <v>0.5975</v>
      </c>
      <c r="I514" s="168" t="s">
        <v>5694</v>
      </c>
      <c r="P514" s="56"/>
      <c r="Q514" s="56"/>
      <c r="R514" s="56"/>
      <c r="AB514" s="204"/>
      <c r="AC514" s="56"/>
    </row>
    <row r="515" customFormat="false" ht="16.4" hidden="false" customHeight="false" outlineLevel="0" collapsed="false">
      <c r="A515" s="163" t="n">
        <v>100200</v>
      </c>
      <c r="B515" s="163" t="n">
        <v>0.5039</v>
      </c>
      <c r="C515" s="163" t="s">
        <v>6250</v>
      </c>
      <c r="D515" s="163" t="s">
        <v>5649</v>
      </c>
      <c r="E515" s="183" t="s">
        <v>5649</v>
      </c>
      <c r="G515" s="200" t="n">
        <v>1709700</v>
      </c>
      <c r="H515" s="163" t="n">
        <v>0.5975</v>
      </c>
      <c r="I515" s="168" t="s">
        <v>5694</v>
      </c>
      <c r="P515" s="56"/>
      <c r="Q515" s="56"/>
      <c r="R515" s="56"/>
      <c r="AB515" s="204"/>
      <c r="AC515" s="56"/>
    </row>
    <row r="516" customFormat="false" ht="16.4" hidden="false" customHeight="false" outlineLevel="0" collapsed="false">
      <c r="A516" s="163" t="n">
        <v>1000600</v>
      </c>
      <c r="B516" s="163" t="n">
        <v>0.4973</v>
      </c>
      <c r="C516" s="163" t="s">
        <v>6251</v>
      </c>
      <c r="D516" s="163" t="s">
        <v>5649</v>
      </c>
      <c r="E516" s="183" t="s">
        <v>5649</v>
      </c>
      <c r="G516" s="200" t="n">
        <v>1708700</v>
      </c>
      <c r="H516" s="163" t="n">
        <v>0.5975</v>
      </c>
      <c r="I516" s="168" t="s">
        <v>5694</v>
      </c>
      <c r="P516" s="56"/>
      <c r="Q516" s="56"/>
      <c r="R516" s="56"/>
      <c r="AB516" s="204"/>
      <c r="AC516" s="56"/>
    </row>
    <row r="517" customFormat="false" ht="16.4" hidden="false" customHeight="false" outlineLevel="0" collapsed="false">
      <c r="A517" s="163" t="n">
        <v>1000700</v>
      </c>
      <c r="B517" s="163" t="n">
        <v>0.5214</v>
      </c>
      <c r="C517" s="163" t="s">
        <v>6252</v>
      </c>
      <c r="D517" s="163" t="s">
        <v>5649</v>
      </c>
      <c r="E517" s="183" t="s">
        <v>5649</v>
      </c>
      <c r="G517" s="200" t="n">
        <v>1708701</v>
      </c>
      <c r="H517" s="163" t="n">
        <v>0.5975</v>
      </c>
      <c r="I517" s="168" t="s">
        <v>5694</v>
      </c>
      <c r="P517" s="56"/>
      <c r="Q517" s="56"/>
      <c r="R517" s="56"/>
      <c r="AB517" s="204"/>
      <c r="AC517" s="56"/>
    </row>
    <row r="518" customFormat="false" ht="16.4" hidden="false" customHeight="false" outlineLevel="0" collapsed="false">
      <c r="A518" s="163" t="n">
        <v>100300</v>
      </c>
      <c r="B518" s="163" t="n">
        <v>0.5039</v>
      </c>
      <c r="C518" s="163" t="s">
        <v>6253</v>
      </c>
      <c r="D518" s="163" t="s">
        <v>5649</v>
      </c>
      <c r="E518" s="183" t="s">
        <v>5649</v>
      </c>
      <c r="G518" s="200" t="n">
        <v>1708300</v>
      </c>
      <c r="H518" s="163" t="n">
        <v>0.5975</v>
      </c>
      <c r="I518" s="168" t="s">
        <v>5694</v>
      </c>
      <c r="P518" s="56"/>
      <c r="Q518" s="56"/>
      <c r="R518" s="56"/>
      <c r="AB518" s="204"/>
      <c r="AC518" s="56"/>
    </row>
    <row r="519" customFormat="false" ht="16.4" hidden="false" customHeight="false" outlineLevel="0" collapsed="false">
      <c r="A519" s="163" t="n">
        <v>1000800</v>
      </c>
      <c r="B519" s="163" t="n">
        <v>0.5214</v>
      </c>
      <c r="C519" s="163" t="s">
        <v>6254</v>
      </c>
      <c r="D519" s="163" t="s">
        <v>5649</v>
      </c>
      <c r="E519" s="183" t="s">
        <v>5649</v>
      </c>
      <c r="G519" s="200" t="n">
        <v>1708600</v>
      </c>
      <c r="H519" s="163" t="n">
        <v>0.5975</v>
      </c>
      <c r="I519" s="168" t="s">
        <v>5694</v>
      </c>
      <c r="P519" s="56"/>
      <c r="Q519" s="56"/>
      <c r="R519" s="56"/>
      <c r="AB519" s="204"/>
      <c r="AC519" s="56"/>
    </row>
    <row r="520" customFormat="false" ht="16.4" hidden="false" customHeight="false" outlineLevel="0" collapsed="false">
      <c r="A520" s="163" t="n">
        <v>1000900</v>
      </c>
      <c r="B520" s="163" t="n">
        <v>0.5214</v>
      </c>
      <c r="C520" s="163" t="s">
        <v>6255</v>
      </c>
      <c r="D520" s="163" t="s">
        <v>5649</v>
      </c>
      <c r="E520" s="183" t="s">
        <v>5649</v>
      </c>
      <c r="G520" s="200" t="n">
        <v>1708600</v>
      </c>
      <c r="H520" s="163" t="n">
        <v>0.5975</v>
      </c>
      <c r="I520" s="168" t="s">
        <v>5694</v>
      </c>
      <c r="P520" s="56"/>
      <c r="Q520" s="56"/>
      <c r="R520" s="56"/>
      <c r="AB520" s="204"/>
      <c r="AC520" s="56"/>
    </row>
    <row r="521" customFormat="false" ht="16.4" hidden="false" customHeight="false" outlineLevel="0" collapsed="false">
      <c r="A521" s="163" t="n">
        <v>1400400</v>
      </c>
      <c r="B521" s="163" t="n">
        <v>0.5147</v>
      </c>
      <c r="C521" s="163" t="s">
        <v>6256</v>
      </c>
      <c r="D521" s="163" t="s">
        <v>5649</v>
      </c>
      <c r="E521" s="183" t="s">
        <v>5649</v>
      </c>
      <c r="G521" s="200" t="n">
        <v>1706500</v>
      </c>
      <c r="H521" s="163" t="n">
        <v>0.5975</v>
      </c>
      <c r="I521" s="168" t="s">
        <v>5694</v>
      </c>
      <c r="P521" s="56"/>
      <c r="Q521" s="56"/>
      <c r="R521" s="56"/>
      <c r="AB521" s="204"/>
      <c r="AC521" s="56"/>
    </row>
    <row r="522" customFormat="false" ht="16.4" hidden="false" customHeight="false" outlineLevel="0" collapsed="false">
      <c r="A522" s="163" t="n">
        <v>109000</v>
      </c>
      <c r="B522" s="163" t="n">
        <v>0.5039</v>
      </c>
      <c r="C522" s="163" t="s">
        <v>6257</v>
      </c>
      <c r="D522" s="163" t="s">
        <v>5649</v>
      </c>
      <c r="E522" s="183" t="s">
        <v>5649</v>
      </c>
      <c r="G522" s="200" t="n">
        <v>1706600</v>
      </c>
      <c r="H522" s="163" t="n">
        <v>0.5975</v>
      </c>
      <c r="I522" s="168" t="s">
        <v>5694</v>
      </c>
      <c r="P522" s="56"/>
      <c r="Q522" s="56"/>
      <c r="R522" s="56"/>
      <c r="AB522" s="204"/>
      <c r="AC522" s="56"/>
    </row>
    <row r="523" customFormat="false" ht="16.4" hidden="false" customHeight="false" outlineLevel="0" collapsed="false">
      <c r="A523" s="163" t="n">
        <v>109000</v>
      </c>
      <c r="B523" s="163" t="n">
        <v>0.5039</v>
      </c>
      <c r="C523" s="163" t="s">
        <v>6258</v>
      </c>
      <c r="D523" s="163" t="s">
        <v>5649</v>
      </c>
      <c r="E523" s="183" t="s">
        <v>5649</v>
      </c>
      <c r="G523" s="200" t="n">
        <v>1706700</v>
      </c>
      <c r="H523" s="163" t="n">
        <v>0.5975</v>
      </c>
      <c r="I523" s="168" t="s">
        <v>5694</v>
      </c>
      <c r="P523" s="56"/>
      <c r="Q523" s="56"/>
      <c r="R523" s="56"/>
      <c r="AB523" s="204"/>
      <c r="AC523" s="56"/>
    </row>
    <row r="524" customFormat="false" ht="16.4" hidden="false" customHeight="false" outlineLevel="0" collapsed="false">
      <c r="A524" s="163" t="n">
        <v>1000900</v>
      </c>
      <c r="B524" s="163" t="n">
        <v>0.5214</v>
      </c>
      <c r="C524" s="163" t="s">
        <v>6259</v>
      </c>
      <c r="D524" s="163" t="s">
        <v>5649</v>
      </c>
      <c r="E524" s="183" t="s">
        <v>5649</v>
      </c>
      <c r="G524" s="200" t="n">
        <v>1706701</v>
      </c>
      <c r="H524" s="163" t="n">
        <v>0.5975</v>
      </c>
      <c r="I524" s="168" t="s">
        <v>5694</v>
      </c>
      <c r="P524" s="56"/>
      <c r="Q524" s="56"/>
      <c r="R524" s="56"/>
      <c r="AB524" s="204"/>
      <c r="AC524" s="56"/>
    </row>
    <row r="525" customFormat="false" ht="16.4" hidden="false" customHeight="false" outlineLevel="0" collapsed="false">
      <c r="A525" s="163" t="n">
        <v>1400400</v>
      </c>
      <c r="B525" s="163" t="n">
        <v>0.5147</v>
      </c>
      <c r="C525" s="163" t="s">
        <v>6260</v>
      </c>
      <c r="D525" s="163" t="s">
        <v>5649</v>
      </c>
      <c r="E525" s="183" t="s">
        <v>5649</v>
      </c>
      <c r="G525" s="200" t="n">
        <v>1706702</v>
      </c>
      <c r="H525" s="163" t="n">
        <v>0.5975</v>
      </c>
      <c r="I525" s="168" t="s">
        <v>5694</v>
      </c>
      <c r="P525" s="56"/>
      <c r="Q525" s="56"/>
      <c r="R525" s="56"/>
      <c r="AB525" s="204"/>
      <c r="AC525" s="56"/>
    </row>
    <row r="526" customFormat="false" ht="16.4" hidden="false" customHeight="false" outlineLevel="0" collapsed="false">
      <c r="A526" s="163" t="n">
        <v>1901400</v>
      </c>
      <c r="B526" s="163" t="n">
        <v>0.5797</v>
      </c>
      <c r="C526" s="163" t="s">
        <v>6261</v>
      </c>
      <c r="D526" s="163" t="s">
        <v>5649</v>
      </c>
      <c r="E526" s="183" t="s">
        <v>5649</v>
      </c>
      <c r="G526" s="200" t="n">
        <v>1706800</v>
      </c>
      <c r="H526" s="163" t="n">
        <v>0.5975</v>
      </c>
      <c r="I526" s="168" t="s">
        <v>5694</v>
      </c>
      <c r="P526" s="56"/>
      <c r="Q526" s="56"/>
      <c r="R526" s="56"/>
      <c r="AB526" s="204"/>
      <c r="AC526" s="56"/>
    </row>
    <row r="527" customFormat="false" ht="16.4" hidden="false" customHeight="false" outlineLevel="0" collapsed="false">
      <c r="A527" s="163" t="n">
        <v>1000900</v>
      </c>
      <c r="B527" s="163" t="n">
        <v>0.5214</v>
      </c>
      <c r="C527" s="163" t="s">
        <v>6262</v>
      </c>
      <c r="D527" s="163" t="s">
        <v>5649</v>
      </c>
      <c r="E527" s="183" t="s">
        <v>5649</v>
      </c>
      <c r="G527" s="200" t="n">
        <v>1707500</v>
      </c>
      <c r="H527" s="163" t="n">
        <v>0.5975</v>
      </c>
      <c r="I527" s="168" t="s">
        <v>5694</v>
      </c>
      <c r="P527" s="56"/>
      <c r="Q527" s="56"/>
      <c r="R527" s="56"/>
      <c r="AB527" s="204"/>
      <c r="AC527" s="56"/>
    </row>
    <row r="528" customFormat="false" ht="16.4" hidden="false" customHeight="false" outlineLevel="0" collapsed="false">
      <c r="A528" s="163" t="n">
        <v>1001000</v>
      </c>
      <c r="B528" s="163" t="n">
        <v>0.5214</v>
      </c>
      <c r="C528" s="163" t="s">
        <v>6263</v>
      </c>
      <c r="D528" s="163" t="s">
        <v>5649</v>
      </c>
      <c r="E528" s="183" t="s">
        <v>5649</v>
      </c>
      <c r="G528" s="200" t="n">
        <v>1706900</v>
      </c>
      <c r="H528" s="163" t="n">
        <v>0.5975</v>
      </c>
      <c r="I528" s="168" t="s">
        <v>5694</v>
      </c>
      <c r="P528" s="56"/>
      <c r="Q528" s="56"/>
      <c r="R528" s="56"/>
      <c r="AB528" s="204"/>
      <c r="AC528" s="56"/>
    </row>
    <row r="529" customFormat="false" ht="16.4" hidden="false" customHeight="false" outlineLevel="0" collapsed="false">
      <c r="A529" s="163" t="n">
        <v>1001100</v>
      </c>
      <c r="B529" s="163" t="n">
        <v>0.5214</v>
      </c>
      <c r="C529" s="163" t="s">
        <v>6264</v>
      </c>
      <c r="D529" s="163" t="s">
        <v>5649</v>
      </c>
      <c r="E529" s="183" t="s">
        <v>5649</v>
      </c>
      <c r="G529" s="200" t="n">
        <v>1706901</v>
      </c>
      <c r="H529" s="163" t="n">
        <v>0.5975</v>
      </c>
      <c r="I529" s="168" t="s">
        <v>5694</v>
      </c>
      <c r="P529" s="56"/>
      <c r="Q529" s="56"/>
      <c r="R529" s="56"/>
      <c r="AB529" s="204"/>
      <c r="AC529" s="56"/>
    </row>
    <row r="530" customFormat="false" ht="16.4" hidden="false" customHeight="false" outlineLevel="0" collapsed="false">
      <c r="A530" s="163" t="n">
        <v>1001200</v>
      </c>
      <c r="B530" s="163" t="n">
        <v>0.5214</v>
      </c>
      <c r="C530" s="163" t="s">
        <v>6265</v>
      </c>
      <c r="D530" s="163" t="s">
        <v>5649</v>
      </c>
      <c r="E530" s="183" t="s">
        <v>5649</v>
      </c>
      <c r="G530" s="200" t="n">
        <v>1707300</v>
      </c>
      <c r="H530" s="163" t="n">
        <v>0.5975</v>
      </c>
      <c r="I530" s="168" t="s">
        <v>5694</v>
      </c>
      <c r="P530" s="56"/>
      <c r="Q530" s="56"/>
      <c r="R530" s="56"/>
      <c r="AB530" s="204"/>
      <c r="AC530" s="56"/>
    </row>
    <row r="531" customFormat="false" ht="16.4" hidden="false" customHeight="false" outlineLevel="0" collapsed="false">
      <c r="A531" s="163" t="n">
        <v>1400400</v>
      </c>
      <c r="B531" s="163" t="n">
        <v>0.5147</v>
      </c>
      <c r="C531" s="163" t="s">
        <v>6266</v>
      </c>
      <c r="D531" s="163" t="s">
        <v>5649</v>
      </c>
      <c r="E531" s="183" t="s">
        <v>5649</v>
      </c>
      <c r="G531" s="200" t="n">
        <v>1707500</v>
      </c>
      <c r="H531" s="163" t="n">
        <v>0.5975</v>
      </c>
      <c r="I531" s="168" t="s">
        <v>5694</v>
      </c>
      <c r="P531" s="56"/>
      <c r="Q531" s="56"/>
      <c r="R531" s="56"/>
      <c r="AB531" s="204"/>
      <c r="AC531" s="56"/>
    </row>
    <row r="532" customFormat="false" ht="16.4" hidden="false" customHeight="false" outlineLevel="0" collapsed="false">
      <c r="A532" s="163" t="n">
        <v>1001300</v>
      </c>
      <c r="B532" s="163" t="n">
        <v>0.5214</v>
      </c>
      <c r="C532" s="163" t="s">
        <v>6267</v>
      </c>
      <c r="D532" s="163" t="s">
        <v>5649</v>
      </c>
      <c r="E532" s="183" t="s">
        <v>5649</v>
      </c>
      <c r="G532" s="200" t="n">
        <v>1707500</v>
      </c>
      <c r="H532" s="163" t="n">
        <v>0.5975</v>
      </c>
      <c r="I532" s="168" t="s">
        <v>5694</v>
      </c>
      <c r="P532" s="56"/>
      <c r="Q532" s="56"/>
      <c r="R532" s="56"/>
      <c r="AB532" s="204"/>
      <c r="AC532" s="56"/>
    </row>
    <row r="533" customFormat="false" ht="16.4" hidden="false" customHeight="false" outlineLevel="0" collapsed="false">
      <c r="A533" s="163" t="n">
        <v>1101200</v>
      </c>
      <c r="B533" s="163" t="n">
        <v>0.5964</v>
      </c>
      <c r="C533" s="163" t="s">
        <v>6268</v>
      </c>
      <c r="D533" s="163" t="s">
        <v>5649</v>
      </c>
      <c r="E533" s="183" t="s">
        <v>5649</v>
      </c>
      <c r="G533" s="200" t="n">
        <v>1707000</v>
      </c>
      <c r="H533" s="163" t="n">
        <v>0.5975</v>
      </c>
      <c r="I533" s="168" t="s">
        <v>5694</v>
      </c>
      <c r="P533" s="56"/>
      <c r="Q533" s="56"/>
      <c r="R533" s="56"/>
      <c r="AB533" s="204"/>
      <c r="AC533" s="56"/>
    </row>
    <row r="534" customFormat="false" ht="16.4" hidden="false" customHeight="false" outlineLevel="0" collapsed="false">
      <c r="A534" s="163" t="n">
        <v>100400</v>
      </c>
      <c r="B534" s="163" t="n">
        <v>0.5039</v>
      </c>
      <c r="C534" s="163" t="s">
        <v>6269</v>
      </c>
      <c r="D534" s="163" t="s">
        <v>5649</v>
      </c>
      <c r="E534" s="183" t="s">
        <v>5649</v>
      </c>
      <c r="G534" s="200" t="n">
        <v>1707500</v>
      </c>
      <c r="H534" s="163" t="n">
        <v>0.5975</v>
      </c>
      <c r="I534" s="168" t="s">
        <v>5694</v>
      </c>
      <c r="P534" s="56"/>
      <c r="Q534" s="56"/>
      <c r="R534" s="56"/>
      <c r="AB534" s="204"/>
      <c r="AC534" s="56"/>
    </row>
    <row r="535" customFormat="false" ht="16.4" hidden="false" customHeight="false" outlineLevel="0" collapsed="false">
      <c r="A535" s="163" t="n">
        <v>2006300</v>
      </c>
      <c r="B535" s="163" t="n">
        <v>0.5964</v>
      </c>
      <c r="C535" s="163" t="s">
        <v>6270</v>
      </c>
      <c r="D535" s="163" t="s">
        <v>5649</v>
      </c>
      <c r="E535" s="183" t="s">
        <v>5649</v>
      </c>
      <c r="G535" s="200" t="n">
        <v>1707100</v>
      </c>
      <c r="H535" s="163" t="n">
        <v>0.5975</v>
      </c>
      <c r="I535" s="168" t="s">
        <v>5694</v>
      </c>
      <c r="P535" s="56"/>
      <c r="Q535" s="56"/>
      <c r="R535" s="56"/>
      <c r="AB535" s="204"/>
      <c r="AC535" s="56"/>
    </row>
    <row r="536" customFormat="false" ht="16.4" hidden="false" customHeight="false" outlineLevel="0" collapsed="false">
      <c r="A536" s="163" t="n">
        <v>1001400</v>
      </c>
      <c r="B536" s="163" t="n">
        <v>0.5214</v>
      </c>
      <c r="C536" s="163" t="s">
        <v>6271</v>
      </c>
      <c r="D536" s="163" t="s">
        <v>5649</v>
      </c>
      <c r="E536" s="183" t="s">
        <v>5649</v>
      </c>
      <c r="G536" s="200" t="n">
        <v>1707200</v>
      </c>
      <c r="H536" s="163" t="n">
        <v>0.5975</v>
      </c>
      <c r="I536" s="168" t="s">
        <v>5694</v>
      </c>
      <c r="P536" s="56"/>
      <c r="Q536" s="56"/>
      <c r="R536" s="56"/>
      <c r="AB536" s="204"/>
      <c r="AC536" s="56"/>
    </row>
    <row r="537" customFormat="false" ht="16.4" hidden="false" customHeight="false" outlineLevel="0" collapsed="false">
      <c r="A537" s="163" t="n">
        <v>1400500</v>
      </c>
      <c r="B537" s="163" t="n">
        <v>0.5147</v>
      </c>
      <c r="C537" s="163" t="s">
        <v>6272</v>
      </c>
      <c r="D537" s="163" t="s">
        <v>5649</v>
      </c>
      <c r="E537" s="183" t="s">
        <v>5649</v>
      </c>
      <c r="G537" s="200" t="n">
        <v>1707500</v>
      </c>
      <c r="H537" s="163" t="n">
        <v>0.5975</v>
      </c>
      <c r="I537" s="168" t="s">
        <v>5694</v>
      </c>
      <c r="P537" s="56"/>
      <c r="Q537" s="56"/>
      <c r="R537" s="56"/>
      <c r="AB537" s="204"/>
      <c r="AC537" s="56"/>
    </row>
    <row r="538" customFormat="false" ht="16.4" hidden="false" customHeight="false" outlineLevel="0" collapsed="false">
      <c r="A538" s="163" t="n">
        <v>1100900</v>
      </c>
      <c r="B538" s="163" t="n">
        <v>0.5964</v>
      </c>
      <c r="C538" s="163" t="s">
        <v>6273</v>
      </c>
      <c r="D538" s="163" t="s">
        <v>5649</v>
      </c>
      <c r="E538" s="183" t="s">
        <v>5649</v>
      </c>
      <c r="G538" s="200" t="n">
        <v>1702800</v>
      </c>
      <c r="H538" s="163" t="n">
        <v>0.5975</v>
      </c>
      <c r="I538" s="168" t="s">
        <v>5694</v>
      </c>
      <c r="P538" s="56"/>
      <c r="Q538" s="56"/>
      <c r="R538" s="56"/>
      <c r="AB538" s="204"/>
      <c r="AC538" s="56"/>
    </row>
    <row r="539" customFormat="false" ht="16.4" hidden="false" customHeight="false" outlineLevel="0" collapsed="false">
      <c r="A539" s="163" t="n">
        <v>1400600</v>
      </c>
      <c r="B539" s="163" t="n">
        <v>0.5147</v>
      </c>
      <c r="C539" s="163" t="s">
        <v>6274</v>
      </c>
      <c r="D539" s="163" t="s">
        <v>5649</v>
      </c>
      <c r="E539" s="183" t="s">
        <v>5649</v>
      </c>
      <c r="G539" s="200" t="n">
        <v>1702801</v>
      </c>
      <c r="H539" s="163" t="n">
        <v>0.5975</v>
      </c>
      <c r="I539" s="168" t="s">
        <v>5694</v>
      </c>
      <c r="P539" s="56"/>
      <c r="Q539" s="56"/>
      <c r="R539" s="56"/>
      <c r="AB539" s="204"/>
      <c r="AC539" s="56"/>
    </row>
    <row r="540" customFormat="false" ht="16.4" hidden="false" customHeight="false" outlineLevel="0" collapsed="false">
      <c r="A540" s="163" t="n">
        <v>1400601</v>
      </c>
      <c r="B540" s="163" t="n">
        <v>0.5147</v>
      </c>
      <c r="C540" s="163" t="s">
        <v>6275</v>
      </c>
      <c r="D540" s="163" t="s">
        <v>5649</v>
      </c>
      <c r="E540" s="183" t="s">
        <v>5649</v>
      </c>
      <c r="G540" s="200" t="n">
        <v>1702600</v>
      </c>
      <c r="H540" s="163" t="n">
        <v>0.5975</v>
      </c>
      <c r="I540" s="168" t="s">
        <v>5694</v>
      </c>
      <c r="P540" s="56"/>
      <c r="Q540" s="56"/>
      <c r="R540" s="56"/>
      <c r="AB540" s="204"/>
      <c r="AC540" s="56"/>
    </row>
    <row r="541" customFormat="false" ht="16.4" hidden="false" customHeight="false" outlineLevel="0" collapsed="false">
      <c r="A541" s="163" t="n">
        <v>2006300</v>
      </c>
      <c r="B541" s="163" t="n">
        <v>0.5964</v>
      </c>
      <c r="C541" s="163" t="s">
        <v>6276</v>
      </c>
      <c r="D541" s="163" t="s">
        <v>5649</v>
      </c>
      <c r="E541" s="183" t="s">
        <v>5649</v>
      </c>
      <c r="G541" s="200" t="n">
        <v>1702700</v>
      </c>
      <c r="H541" s="163" t="n">
        <v>0.5975</v>
      </c>
      <c r="I541" s="168" t="s">
        <v>5694</v>
      </c>
      <c r="P541" s="56"/>
      <c r="Q541" s="56"/>
      <c r="R541" s="56"/>
      <c r="AB541" s="204"/>
      <c r="AC541" s="56"/>
    </row>
    <row r="542" customFormat="false" ht="16.4" hidden="false" customHeight="false" outlineLevel="0" collapsed="false">
      <c r="A542" s="163" t="n">
        <v>1100900</v>
      </c>
      <c r="B542" s="163" t="n">
        <v>0.5964</v>
      </c>
      <c r="C542" s="163" t="s">
        <v>6277</v>
      </c>
      <c r="D542" s="163" t="s">
        <v>5649</v>
      </c>
      <c r="E542" s="183" t="s">
        <v>5649</v>
      </c>
      <c r="G542" s="200" t="n">
        <v>1702701</v>
      </c>
      <c r="H542" s="163" t="n">
        <v>0.5975</v>
      </c>
      <c r="I542" s="168" t="s">
        <v>5694</v>
      </c>
      <c r="P542" s="56"/>
      <c r="Q542" s="56"/>
      <c r="R542" s="56"/>
      <c r="AB542" s="204"/>
      <c r="AC542" s="56"/>
    </row>
    <row r="543" customFormat="false" ht="16.4" hidden="false" customHeight="false" outlineLevel="0" collapsed="false">
      <c r="A543" s="163" t="n">
        <v>2004000</v>
      </c>
      <c r="B543" s="163" t="n">
        <v>0.5964</v>
      </c>
      <c r="C543" s="163" t="s">
        <v>6278</v>
      </c>
      <c r="D543" s="163" t="s">
        <v>5649</v>
      </c>
      <c r="E543" s="183" t="s">
        <v>5649</v>
      </c>
      <c r="G543" s="200" t="n">
        <v>1702702</v>
      </c>
      <c r="H543" s="163" t="n">
        <v>0.5975</v>
      </c>
      <c r="I543" s="168" t="s">
        <v>5694</v>
      </c>
      <c r="P543" s="56"/>
      <c r="Q543" s="56"/>
      <c r="R543" s="56"/>
      <c r="AB543" s="204"/>
      <c r="AC543" s="56"/>
    </row>
    <row r="544" customFormat="false" ht="16.4" hidden="false" customHeight="false" outlineLevel="0" collapsed="false">
      <c r="A544" s="163" t="n">
        <v>2006300</v>
      </c>
      <c r="B544" s="163" t="n">
        <v>0.5964</v>
      </c>
      <c r="C544" s="163" t="s">
        <v>6279</v>
      </c>
      <c r="D544" s="163" t="s">
        <v>5649</v>
      </c>
      <c r="E544" s="183" t="s">
        <v>5649</v>
      </c>
      <c r="G544" s="200" t="n">
        <v>1707400</v>
      </c>
      <c r="H544" s="163" t="n">
        <v>0.5975</v>
      </c>
      <c r="I544" s="168" t="s">
        <v>5694</v>
      </c>
      <c r="P544" s="56"/>
      <c r="Q544" s="56"/>
      <c r="R544" s="56"/>
      <c r="AB544" s="204"/>
      <c r="AC544" s="56"/>
    </row>
    <row r="545" customFormat="false" ht="16.4" hidden="false" customHeight="false" outlineLevel="0" collapsed="false">
      <c r="A545" s="163" t="n">
        <v>1001500</v>
      </c>
      <c r="B545" s="163" t="n">
        <v>0.5214</v>
      </c>
      <c r="C545" s="163" t="s">
        <v>6280</v>
      </c>
      <c r="D545" s="163" t="s">
        <v>5649</v>
      </c>
      <c r="E545" s="183" t="s">
        <v>5649</v>
      </c>
      <c r="G545" s="200" t="n">
        <v>1707500</v>
      </c>
      <c r="H545" s="163" t="n">
        <v>0.5975</v>
      </c>
      <c r="I545" s="168" t="s">
        <v>5694</v>
      </c>
      <c r="P545" s="56"/>
      <c r="Q545" s="56"/>
      <c r="R545" s="56"/>
      <c r="AB545" s="204"/>
      <c r="AC545" s="56"/>
    </row>
    <row r="546" customFormat="false" ht="16.4" hidden="false" customHeight="false" outlineLevel="0" collapsed="false">
      <c r="A546" s="163" t="n">
        <v>1001700</v>
      </c>
      <c r="B546" s="163" t="n">
        <v>0.5214</v>
      </c>
      <c r="C546" s="163" t="s">
        <v>6281</v>
      </c>
      <c r="D546" s="163" t="s">
        <v>5649</v>
      </c>
      <c r="E546" s="183" t="s">
        <v>5649</v>
      </c>
      <c r="G546" s="200" t="n">
        <v>1707600</v>
      </c>
      <c r="H546" s="163" t="n">
        <v>0.5975</v>
      </c>
      <c r="I546" s="168" t="s">
        <v>5694</v>
      </c>
      <c r="P546" s="56"/>
      <c r="Q546" s="56"/>
      <c r="R546" s="56"/>
      <c r="AB546" s="204"/>
      <c r="AC546" s="56"/>
    </row>
    <row r="547" customFormat="false" ht="16.4" hidden="false" customHeight="false" outlineLevel="0" collapsed="false">
      <c r="A547" s="163" t="n">
        <v>1001800</v>
      </c>
      <c r="B547" s="163" t="n">
        <v>0.5214</v>
      </c>
      <c r="C547" s="163" t="s">
        <v>6282</v>
      </c>
      <c r="D547" s="163" t="s">
        <v>5649</v>
      </c>
      <c r="E547" s="183" t="s">
        <v>5649</v>
      </c>
      <c r="G547" s="200" t="n">
        <v>1707700</v>
      </c>
      <c r="H547" s="163" t="n">
        <v>0.5975</v>
      </c>
      <c r="I547" s="168" t="s">
        <v>5694</v>
      </c>
      <c r="P547" s="56"/>
      <c r="Q547" s="56"/>
      <c r="R547" s="56"/>
      <c r="AB547" s="204"/>
      <c r="AC547" s="56"/>
    </row>
    <row r="548" customFormat="false" ht="16.4" hidden="false" customHeight="false" outlineLevel="0" collapsed="false">
      <c r="A548" s="163" t="n">
        <v>1001900</v>
      </c>
      <c r="B548" s="163" t="n">
        <v>0.5214</v>
      </c>
      <c r="C548" s="163" t="s">
        <v>6283</v>
      </c>
      <c r="D548" s="163" t="s">
        <v>5649</v>
      </c>
      <c r="E548" s="183" t="s">
        <v>5649</v>
      </c>
      <c r="G548" s="200" t="n">
        <v>1707701</v>
      </c>
      <c r="H548" s="163" t="n">
        <v>0.5975</v>
      </c>
      <c r="I548" s="168" t="s">
        <v>5694</v>
      </c>
      <c r="P548" s="56"/>
      <c r="Q548" s="56"/>
      <c r="R548" s="56"/>
      <c r="AB548" s="204"/>
      <c r="AC548" s="56"/>
    </row>
    <row r="549" customFormat="false" ht="16.4" hidden="false" customHeight="false" outlineLevel="0" collapsed="false">
      <c r="A549" s="163" t="n">
        <v>1001600</v>
      </c>
      <c r="B549" s="163" t="n">
        <v>0.5214</v>
      </c>
      <c r="C549" s="163" t="s">
        <v>6284</v>
      </c>
      <c r="D549" s="163" t="s">
        <v>5649</v>
      </c>
      <c r="E549" s="183" t="s">
        <v>5649</v>
      </c>
      <c r="G549" s="200" t="n">
        <v>1707800</v>
      </c>
      <c r="H549" s="163" t="n">
        <v>0.5975</v>
      </c>
      <c r="I549" s="168" t="s">
        <v>5694</v>
      </c>
      <c r="P549" s="56"/>
      <c r="Q549" s="56"/>
      <c r="R549" s="56"/>
      <c r="AB549" s="204"/>
      <c r="AC549" s="56"/>
    </row>
    <row r="550" customFormat="false" ht="16.4" hidden="false" customHeight="false" outlineLevel="0" collapsed="false">
      <c r="A550" s="163" t="n">
        <v>1001700</v>
      </c>
      <c r="B550" s="163" t="n">
        <v>0.5214</v>
      </c>
      <c r="C550" s="163" t="s">
        <v>6285</v>
      </c>
      <c r="D550" s="163" t="s">
        <v>5649</v>
      </c>
      <c r="E550" s="183" t="s">
        <v>5649</v>
      </c>
      <c r="G550" s="200" t="n">
        <v>1707900</v>
      </c>
      <c r="H550" s="163" t="n">
        <v>0.5975</v>
      </c>
      <c r="I550" s="168" t="s">
        <v>5694</v>
      </c>
      <c r="P550" s="56"/>
      <c r="Q550" s="56"/>
      <c r="R550" s="56"/>
      <c r="AB550" s="204"/>
      <c r="AC550" s="56"/>
    </row>
    <row r="551" customFormat="false" ht="16.4" hidden="false" customHeight="false" outlineLevel="0" collapsed="false">
      <c r="A551" s="163" t="n">
        <v>1900400</v>
      </c>
      <c r="B551" s="163" t="n">
        <v>0.5797</v>
      </c>
      <c r="C551" s="163" t="s">
        <v>6286</v>
      </c>
      <c r="D551" s="163" t="s">
        <v>5649</v>
      </c>
      <c r="E551" s="183" t="s">
        <v>5649</v>
      </c>
      <c r="G551" s="200" t="n">
        <v>1707901</v>
      </c>
      <c r="H551" s="163" t="n">
        <v>0.5975</v>
      </c>
      <c r="I551" s="168" t="s">
        <v>5694</v>
      </c>
      <c r="P551" s="56"/>
      <c r="Q551" s="56"/>
      <c r="R551" s="56"/>
      <c r="AB551" s="204"/>
      <c r="AC551" s="56"/>
    </row>
    <row r="552" customFormat="false" ht="16.4" hidden="false" customHeight="false" outlineLevel="0" collapsed="false">
      <c r="A552" s="163" t="n">
        <v>100500</v>
      </c>
      <c r="B552" s="163" t="n">
        <v>0.5039</v>
      </c>
      <c r="C552" s="163" t="s">
        <v>6287</v>
      </c>
      <c r="D552" s="163" t="s">
        <v>5649</v>
      </c>
      <c r="E552" s="183" t="s">
        <v>5649</v>
      </c>
      <c r="G552" s="200" t="n">
        <v>1707902</v>
      </c>
      <c r="H552" s="163" t="n">
        <v>0.5975</v>
      </c>
      <c r="I552" s="168" t="s">
        <v>5694</v>
      </c>
      <c r="P552" s="56"/>
      <c r="Q552" s="56"/>
      <c r="R552" s="56"/>
      <c r="AB552" s="204"/>
      <c r="AC552" s="56"/>
    </row>
    <row r="553" customFormat="false" ht="16.4" hidden="false" customHeight="false" outlineLevel="0" collapsed="false">
      <c r="A553" s="163" t="n">
        <v>1002000</v>
      </c>
      <c r="B553" s="163" t="n">
        <v>0.5214</v>
      </c>
      <c r="C553" s="163" t="s">
        <v>6288</v>
      </c>
      <c r="D553" s="163" t="s">
        <v>5649</v>
      </c>
      <c r="E553" s="183" t="s">
        <v>5649</v>
      </c>
      <c r="G553" s="200" t="n">
        <v>1707903</v>
      </c>
      <c r="H553" s="163" t="n">
        <v>0.5975</v>
      </c>
      <c r="I553" s="168" t="s">
        <v>5694</v>
      </c>
      <c r="P553" s="56"/>
      <c r="Q553" s="56"/>
      <c r="R553" s="56"/>
      <c r="AB553" s="204"/>
      <c r="AC553" s="56"/>
    </row>
    <row r="554" customFormat="false" ht="16.4" hidden="false" customHeight="false" outlineLevel="0" collapsed="false">
      <c r="A554" s="163" t="n">
        <v>2004000</v>
      </c>
      <c r="B554" s="163" t="n">
        <v>0.5964</v>
      </c>
      <c r="C554" s="163" t="s">
        <v>6289</v>
      </c>
      <c r="D554" s="163" t="s">
        <v>5649</v>
      </c>
      <c r="E554" s="183" t="s">
        <v>5649</v>
      </c>
      <c r="G554" s="200" t="n">
        <v>1707904</v>
      </c>
      <c r="H554" s="163" t="n">
        <v>0.5975</v>
      </c>
      <c r="I554" s="168" t="s">
        <v>5694</v>
      </c>
      <c r="P554" s="56"/>
      <c r="Q554" s="56"/>
      <c r="R554" s="56"/>
      <c r="AB554" s="204"/>
      <c r="AC554" s="56"/>
    </row>
    <row r="555" customFormat="false" ht="16.4" hidden="false" customHeight="false" outlineLevel="0" collapsed="false">
      <c r="A555" s="163" t="n">
        <v>1900600</v>
      </c>
      <c r="B555" s="163" t="n">
        <v>0.5797</v>
      </c>
      <c r="C555" s="163" t="s">
        <v>6290</v>
      </c>
      <c r="D555" s="163" t="s">
        <v>5649</v>
      </c>
      <c r="E555" s="183" t="s">
        <v>5649</v>
      </c>
      <c r="G555" s="200" t="n">
        <v>1707905</v>
      </c>
      <c r="H555" s="163" t="n">
        <v>0.5975</v>
      </c>
      <c r="I555" s="168" t="s">
        <v>5694</v>
      </c>
      <c r="P555" s="56"/>
      <c r="Q555" s="56"/>
      <c r="R555" s="56"/>
      <c r="AB555" s="204"/>
      <c r="AC555" s="56"/>
    </row>
    <row r="556" customFormat="false" ht="16.4" hidden="false" customHeight="false" outlineLevel="0" collapsed="false">
      <c r="A556" s="163" t="n">
        <v>2004000</v>
      </c>
      <c r="B556" s="163" t="n">
        <v>0.5964</v>
      </c>
      <c r="C556" s="163" t="s">
        <v>6291</v>
      </c>
      <c r="D556" s="163" t="s">
        <v>5649</v>
      </c>
      <c r="E556" s="183" t="s">
        <v>5649</v>
      </c>
      <c r="G556" s="200" t="n">
        <v>1707907</v>
      </c>
      <c r="H556" s="163" t="n">
        <v>0.5975</v>
      </c>
      <c r="I556" s="168" t="s">
        <v>5694</v>
      </c>
      <c r="P556" s="56"/>
      <c r="Q556" s="56"/>
      <c r="R556" s="56"/>
      <c r="AB556" s="204"/>
      <c r="AC556" s="56"/>
    </row>
    <row r="557" customFormat="false" ht="16.4" hidden="false" customHeight="false" outlineLevel="0" collapsed="false">
      <c r="A557" s="163" t="n">
        <v>1301600</v>
      </c>
      <c r="B557" s="163" t="n">
        <v>0.4605</v>
      </c>
      <c r="C557" s="163" t="s">
        <v>6292</v>
      </c>
      <c r="D557" s="163" t="s">
        <v>5649</v>
      </c>
      <c r="E557" s="183" t="s">
        <v>5649</v>
      </c>
      <c r="G557" s="200" t="n">
        <v>1707906</v>
      </c>
      <c r="H557" s="163" t="n">
        <v>0.5975</v>
      </c>
      <c r="I557" s="168" t="s">
        <v>5694</v>
      </c>
      <c r="P557" s="56"/>
      <c r="Q557" s="56"/>
      <c r="R557" s="56"/>
      <c r="AB557" s="204"/>
      <c r="AC557" s="56"/>
    </row>
    <row r="558" customFormat="false" ht="16.4" hidden="false" customHeight="false" outlineLevel="0" collapsed="false">
      <c r="A558" s="163" t="n">
        <v>110300</v>
      </c>
      <c r="B558" s="163" t="n">
        <v>0.5039</v>
      </c>
      <c r="C558" s="163" t="s">
        <v>6293</v>
      </c>
      <c r="D558" s="163" t="s">
        <v>5649</v>
      </c>
      <c r="E558" s="183" t="s">
        <v>5649</v>
      </c>
      <c r="G558" s="200" t="n">
        <v>1708000</v>
      </c>
      <c r="H558" s="163" t="n">
        <v>0.5975</v>
      </c>
      <c r="I558" s="168" t="s">
        <v>5694</v>
      </c>
      <c r="P558" s="56"/>
      <c r="Q558" s="56"/>
      <c r="R558" s="56"/>
      <c r="AB558" s="204"/>
      <c r="AC558" s="56"/>
    </row>
    <row r="559" customFormat="false" ht="16.4" hidden="false" customHeight="false" outlineLevel="0" collapsed="false">
      <c r="A559" s="163" t="n">
        <v>108700</v>
      </c>
      <c r="B559" s="163" t="n">
        <v>0.5039</v>
      </c>
      <c r="C559" s="163" t="s">
        <v>6294</v>
      </c>
      <c r="D559" s="163" t="s">
        <v>5649</v>
      </c>
      <c r="E559" s="183" t="s">
        <v>5649</v>
      </c>
      <c r="G559" s="200" t="n">
        <v>1708100</v>
      </c>
      <c r="H559" s="163" t="n">
        <v>0.5975</v>
      </c>
      <c r="I559" s="168" t="s">
        <v>5694</v>
      </c>
      <c r="P559" s="56"/>
      <c r="Q559" s="56"/>
      <c r="R559" s="56"/>
      <c r="AB559" s="204"/>
      <c r="AC559" s="56"/>
    </row>
    <row r="560" customFormat="false" ht="16.4" hidden="false" customHeight="false" outlineLevel="0" collapsed="false">
      <c r="A560" s="163" t="n">
        <v>100600</v>
      </c>
      <c r="B560" s="163" t="n">
        <v>0.5039</v>
      </c>
      <c r="C560" s="163" t="s">
        <v>6295</v>
      </c>
      <c r="D560" s="163" t="s">
        <v>5649</v>
      </c>
      <c r="E560" s="183" t="s">
        <v>5649</v>
      </c>
      <c r="G560" s="200" t="n">
        <v>1708001</v>
      </c>
      <c r="H560" s="163" t="n">
        <v>0.5975</v>
      </c>
      <c r="I560" s="168" t="s">
        <v>5694</v>
      </c>
      <c r="P560" s="56"/>
      <c r="Q560" s="56"/>
      <c r="R560" s="56"/>
      <c r="AB560" s="204"/>
      <c r="AC560" s="56"/>
    </row>
    <row r="561" customFormat="false" ht="16.4" hidden="false" customHeight="false" outlineLevel="0" collapsed="false">
      <c r="A561" s="163" t="n">
        <v>1600200</v>
      </c>
      <c r="B561" s="163" t="n">
        <v>0.6227</v>
      </c>
      <c r="C561" s="163" t="s">
        <v>6296</v>
      </c>
      <c r="D561" s="163" t="s">
        <v>5649</v>
      </c>
      <c r="E561" s="183" t="s">
        <v>5649</v>
      </c>
      <c r="G561" s="200" t="n">
        <v>1708200</v>
      </c>
      <c r="H561" s="163" t="n">
        <v>0.5975</v>
      </c>
      <c r="I561" s="168" t="s">
        <v>5694</v>
      </c>
      <c r="P561" s="56"/>
      <c r="Q561" s="56"/>
      <c r="R561" s="56"/>
      <c r="AB561" s="204"/>
      <c r="AC561" s="56"/>
    </row>
    <row r="562" customFormat="false" ht="16.4" hidden="false" customHeight="false" outlineLevel="0" collapsed="false">
      <c r="A562" s="163" t="n">
        <v>1600400</v>
      </c>
      <c r="B562" s="163" t="n">
        <v>0.6227</v>
      </c>
      <c r="C562" s="163" t="s">
        <v>6297</v>
      </c>
      <c r="D562" s="163" t="s">
        <v>5649</v>
      </c>
      <c r="E562" s="183" t="s">
        <v>5649</v>
      </c>
      <c r="G562" s="200" t="n">
        <v>1709900</v>
      </c>
      <c r="H562" s="163" t="n">
        <v>0.5975</v>
      </c>
      <c r="I562" s="168" t="s">
        <v>5694</v>
      </c>
      <c r="P562" s="56"/>
      <c r="Q562" s="56"/>
      <c r="R562" s="56"/>
      <c r="AB562" s="204"/>
      <c r="AC562" s="56"/>
    </row>
    <row r="563" customFormat="false" ht="16.4" hidden="false" customHeight="false" outlineLevel="0" collapsed="false">
      <c r="A563" s="163" t="n">
        <v>1600100</v>
      </c>
      <c r="B563" s="163" t="n">
        <v>0.6227</v>
      </c>
      <c r="C563" s="163" t="s">
        <v>6298</v>
      </c>
      <c r="D563" s="163" t="s">
        <v>5649</v>
      </c>
      <c r="E563" s="183" t="s">
        <v>5649</v>
      </c>
      <c r="G563" s="200" t="n">
        <v>1709901</v>
      </c>
      <c r="H563" s="163" t="n">
        <v>0.5975</v>
      </c>
      <c r="I563" s="168" t="s">
        <v>5694</v>
      </c>
      <c r="P563" s="56"/>
      <c r="Q563" s="56"/>
      <c r="R563" s="56"/>
      <c r="AB563" s="204"/>
      <c r="AC563" s="56"/>
    </row>
    <row r="564" customFormat="false" ht="16.4" hidden="false" customHeight="false" outlineLevel="0" collapsed="false">
      <c r="A564" s="163" t="n">
        <v>1600300</v>
      </c>
      <c r="B564" s="163" t="n">
        <v>0.6227</v>
      </c>
      <c r="C564" s="163" t="s">
        <v>6299</v>
      </c>
      <c r="D564" s="163" t="s">
        <v>5649</v>
      </c>
      <c r="E564" s="183" t="s">
        <v>5649</v>
      </c>
      <c r="G564" s="200" t="n">
        <v>1709902</v>
      </c>
      <c r="H564" s="163" t="n">
        <v>0.5975</v>
      </c>
      <c r="I564" s="168" t="s">
        <v>5694</v>
      </c>
      <c r="P564" s="56"/>
      <c r="Q564" s="56"/>
      <c r="R564" s="56"/>
      <c r="AB564" s="204"/>
      <c r="AC564" s="56"/>
    </row>
    <row r="565" customFormat="false" ht="16.4" hidden="false" customHeight="false" outlineLevel="0" collapsed="false">
      <c r="A565" s="163" t="n">
        <v>1600500</v>
      </c>
      <c r="B565" s="163" t="n">
        <v>0.6227</v>
      </c>
      <c r="C565" s="163" t="s">
        <v>6300</v>
      </c>
      <c r="D565" s="163" t="s">
        <v>5649</v>
      </c>
      <c r="E565" s="183" t="s">
        <v>5649</v>
      </c>
      <c r="G565" s="200" t="n">
        <v>1710100</v>
      </c>
      <c r="H565" s="163" t="n">
        <v>0.5975</v>
      </c>
      <c r="I565" s="168" t="s">
        <v>5694</v>
      </c>
      <c r="P565" s="56"/>
      <c r="Q565" s="56"/>
      <c r="R565" s="56"/>
      <c r="AB565" s="204"/>
      <c r="AC565" s="56"/>
    </row>
    <row r="566" customFormat="false" ht="16.4" hidden="false" customHeight="false" outlineLevel="0" collapsed="false">
      <c r="A566" s="163" t="n">
        <v>1600600</v>
      </c>
      <c r="B566" s="163" t="n">
        <v>0.6227</v>
      </c>
      <c r="C566" s="163" t="s">
        <v>6301</v>
      </c>
      <c r="D566" s="163" t="s">
        <v>5649</v>
      </c>
      <c r="E566" s="183" t="s">
        <v>5649</v>
      </c>
      <c r="G566" s="200" t="n">
        <v>1710101</v>
      </c>
      <c r="H566" s="163" t="n">
        <v>0.5975</v>
      </c>
      <c r="I566" s="168" t="s">
        <v>5694</v>
      </c>
      <c r="P566" s="56"/>
      <c r="Q566" s="56"/>
      <c r="R566" s="56"/>
      <c r="AB566" s="204"/>
      <c r="AC566" s="56"/>
    </row>
    <row r="567" customFormat="false" ht="16.4" hidden="false" customHeight="false" outlineLevel="0" collapsed="false">
      <c r="A567" s="163" t="n">
        <v>1600700</v>
      </c>
      <c r="B567" s="163" t="n">
        <v>0.6227</v>
      </c>
      <c r="C567" s="163" t="s">
        <v>6302</v>
      </c>
      <c r="D567" s="163" t="s">
        <v>5649</v>
      </c>
      <c r="E567" s="183" t="s">
        <v>5649</v>
      </c>
      <c r="G567" s="200" t="n">
        <v>1710102</v>
      </c>
      <c r="H567" s="163" t="n">
        <v>0.5975</v>
      </c>
      <c r="I567" s="168" t="s">
        <v>5694</v>
      </c>
      <c r="P567" s="56"/>
      <c r="Q567" s="56"/>
      <c r="R567" s="56"/>
      <c r="AB567" s="204"/>
      <c r="AC567" s="56"/>
    </row>
    <row r="568" customFormat="false" ht="16.4" hidden="false" customHeight="false" outlineLevel="0" collapsed="false">
      <c r="A568" s="163" t="n">
        <v>1600701</v>
      </c>
      <c r="B568" s="163" t="n">
        <v>0.6227</v>
      </c>
      <c r="C568" s="163" t="s">
        <v>6303</v>
      </c>
      <c r="D568" s="163" t="s">
        <v>5649</v>
      </c>
      <c r="E568" s="183" t="s">
        <v>5649</v>
      </c>
      <c r="G568" s="200" t="n">
        <v>1710300</v>
      </c>
      <c r="H568" s="163" t="n">
        <v>0.5975</v>
      </c>
      <c r="I568" s="168" t="s">
        <v>5694</v>
      </c>
      <c r="P568" s="56"/>
      <c r="Q568" s="56"/>
      <c r="R568" s="56"/>
      <c r="AB568" s="204"/>
      <c r="AC568" s="56"/>
    </row>
    <row r="569" customFormat="false" ht="16.4" hidden="false" customHeight="false" outlineLevel="0" collapsed="false">
      <c r="A569" s="163" t="n">
        <v>1600800</v>
      </c>
      <c r="B569" s="163" t="n">
        <v>0.6227</v>
      </c>
      <c r="C569" s="163" t="s">
        <v>6304</v>
      </c>
      <c r="D569" s="163" t="s">
        <v>5649</v>
      </c>
      <c r="E569" s="183" t="s">
        <v>5649</v>
      </c>
      <c r="G569" s="200" t="n">
        <v>1710301</v>
      </c>
      <c r="H569" s="163" t="n">
        <v>0.5975</v>
      </c>
      <c r="I569" s="168" t="s">
        <v>5694</v>
      </c>
      <c r="P569" s="56"/>
      <c r="Q569" s="56"/>
      <c r="R569" s="56"/>
      <c r="AB569" s="204"/>
      <c r="AC569" s="56"/>
    </row>
    <row r="570" customFormat="false" ht="16.4" hidden="false" customHeight="false" outlineLevel="0" collapsed="false">
      <c r="A570" s="163" t="n">
        <v>1600900</v>
      </c>
      <c r="B570" s="163" t="n">
        <v>0.6227</v>
      </c>
      <c r="C570" s="163" t="s">
        <v>6305</v>
      </c>
      <c r="D570" s="163" t="s">
        <v>5649</v>
      </c>
      <c r="E570" s="183" t="s">
        <v>5649</v>
      </c>
      <c r="G570" s="200" t="n">
        <v>1710302</v>
      </c>
      <c r="H570" s="163" t="n">
        <v>0.5975</v>
      </c>
      <c r="I570" s="168" t="s">
        <v>5694</v>
      </c>
      <c r="P570" s="56"/>
      <c r="Q570" s="56"/>
      <c r="R570" s="56"/>
      <c r="AB570" s="204"/>
      <c r="AC570" s="56"/>
    </row>
    <row r="571" customFormat="false" ht="16.4" hidden="false" customHeight="false" outlineLevel="0" collapsed="false">
      <c r="A571" s="163" t="n">
        <v>1301300</v>
      </c>
      <c r="B571" s="163" t="n">
        <v>0.4605</v>
      </c>
      <c r="C571" s="163" t="s">
        <v>6306</v>
      </c>
      <c r="D571" s="163" t="s">
        <v>5649</v>
      </c>
      <c r="E571" s="183" t="s">
        <v>5649</v>
      </c>
      <c r="G571" s="200" t="n">
        <v>1710202</v>
      </c>
      <c r="H571" s="163" t="n">
        <v>0.5975</v>
      </c>
      <c r="I571" s="168" t="s">
        <v>5694</v>
      </c>
      <c r="P571" s="56"/>
      <c r="Q571" s="56"/>
      <c r="R571" s="56"/>
      <c r="AB571" s="204"/>
      <c r="AC571" s="56"/>
    </row>
    <row r="572" customFormat="false" ht="16.4" hidden="false" customHeight="false" outlineLevel="0" collapsed="false">
      <c r="A572" s="163" t="n">
        <v>2003800</v>
      </c>
      <c r="B572" s="163" t="n">
        <v>0.5964</v>
      </c>
      <c r="C572" s="163" t="s">
        <v>6307</v>
      </c>
      <c r="D572" s="163" t="s">
        <v>5649</v>
      </c>
      <c r="E572" s="183" t="s">
        <v>5649</v>
      </c>
      <c r="G572" s="200" t="n">
        <v>1710000</v>
      </c>
      <c r="H572" s="163" t="n">
        <v>0.5975</v>
      </c>
      <c r="I572" s="168" t="s">
        <v>5694</v>
      </c>
      <c r="P572" s="56"/>
      <c r="Q572" s="56"/>
      <c r="R572" s="56"/>
      <c r="AB572" s="204"/>
      <c r="AC572" s="56"/>
    </row>
    <row r="573" customFormat="false" ht="16.4" hidden="false" customHeight="false" outlineLevel="0" collapsed="false">
      <c r="A573" s="163" t="n">
        <v>2003900</v>
      </c>
      <c r="B573" s="163" t="n">
        <v>0.5964</v>
      </c>
      <c r="C573" s="163" t="s">
        <v>6308</v>
      </c>
      <c r="D573" s="163" t="s">
        <v>5649</v>
      </c>
      <c r="E573" s="183" t="s">
        <v>5649</v>
      </c>
      <c r="G573" s="200" t="n">
        <v>1710001</v>
      </c>
      <c r="H573" s="163" t="n">
        <v>0.5975</v>
      </c>
      <c r="I573" s="168" t="s">
        <v>5694</v>
      </c>
      <c r="P573" s="56"/>
      <c r="Q573" s="56"/>
      <c r="R573" s="56"/>
      <c r="AB573" s="204"/>
      <c r="AC573" s="56"/>
    </row>
    <row r="574" customFormat="false" ht="16.4" hidden="false" customHeight="false" outlineLevel="0" collapsed="false">
      <c r="A574" s="163" t="n">
        <v>2006300</v>
      </c>
      <c r="B574" s="163" t="n">
        <v>0.5964</v>
      </c>
      <c r="C574" s="163" t="s">
        <v>6309</v>
      </c>
      <c r="D574" s="163" t="s">
        <v>5649</v>
      </c>
      <c r="E574" s="183" t="s">
        <v>5649</v>
      </c>
      <c r="G574" s="200" t="n">
        <v>1710002</v>
      </c>
      <c r="H574" s="163" t="n">
        <v>0.5975</v>
      </c>
      <c r="I574" s="168" t="s">
        <v>5694</v>
      </c>
      <c r="P574" s="56"/>
      <c r="Q574" s="56"/>
      <c r="R574" s="56"/>
      <c r="AB574" s="204"/>
      <c r="AC574" s="56"/>
    </row>
    <row r="575" customFormat="false" ht="16.4" hidden="false" customHeight="false" outlineLevel="0" collapsed="false">
      <c r="A575" s="163" t="n">
        <v>1301200</v>
      </c>
      <c r="B575" s="163" t="n">
        <v>0.4605</v>
      </c>
      <c r="C575" s="163" t="s">
        <v>6310</v>
      </c>
      <c r="D575" s="163" t="s">
        <v>5649</v>
      </c>
      <c r="E575" s="183" t="s">
        <v>5649</v>
      </c>
      <c r="G575" s="200" t="n">
        <v>1710200</v>
      </c>
      <c r="H575" s="163" t="n">
        <v>0.5975</v>
      </c>
      <c r="I575" s="168" t="s">
        <v>5694</v>
      </c>
      <c r="P575" s="56"/>
      <c r="Q575" s="56"/>
      <c r="R575" s="56"/>
      <c r="AB575" s="204"/>
      <c r="AC575" s="56"/>
    </row>
    <row r="576" customFormat="false" ht="16.4" hidden="false" customHeight="false" outlineLevel="0" collapsed="false">
      <c r="A576" s="163" t="n">
        <v>1301200</v>
      </c>
      <c r="B576" s="163" t="n">
        <v>0.4605</v>
      </c>
      <c r="C576" s="163" t="s">
        <v>6311</v>
      </c>
      <c r="D576" s="163" t="s">
        <v>5649</v>
      </c>
      <c r="E576" s="183" t="s">
        <v>5649</v>
      </c>
      <c r="G576" s="200" t="n">
        <v>1710201</v>
      </c>
      <c r="H576" s="163" t="n">
        <v>0.5975</v>
      </c>
      <c r="I576" s="168" t="s">
        <v>5694</v>
      </c>
      <c r="P576" s="56"/>
      <c r="Q576" s="56"/>
      <c r="R576" s="56"/>
      <c r="AB576" s="204"/>
      <c r="AC576" s="56"/>
    </row>
    <row r="577" customFormat="false" ht="16.4" hidden="false" customHeight="false" outlineLevel="0" collapsed="false">
      <c r="A577" s="163" t="n">
        <v>100800</v>
      </c>
      <c r="B577" s="163" t="n">
        <v>0.5039</v>
      </c>
      <c r="C577" s="163" t="s">
        <v>6312</v>
      </c>
      <c r="D577" s="163" t="s">
        <v>5649</v>
      </c>
      <c r="E577" s="183" t="s">
        <v>5649</v>
      </c>
      <c r="G577" s="200" t="n">
        <v>1710400</v>
      </c>
      <c r="H577" s="163" t="n">
        <v>0.5975</v>
      </c>
      <c r="I577" s="168" t="s">
        <v>5694</v>
      </c>
      <c r="P577" s="56"/>
      <c r="Q577" s="56"/>
      <c r="R577" s="56"/>
      <c r="AB577" s="204"/>
      <c r="AC577" s="56"/>
    </row>
    <row r="578" customFormat="false" ht="16.4" hidden="false" customHeight="false" outlineLevel="0" collapsed="false">
      <c r="A578" s="163" t="n">
        <v>100700</v>
      </c>
      <c r="B578" s="163" t="n">
        <v>0.5039</v>
      </c>
      <c r="C578" s="163" t="s">
        <v>6313</v>
      </c>
      <c r="D578" s="163" t="s">
        <v>5649</v>
      </c>
      <c r="E578" s="183" t="s">
        <v>5649</v>
      </c>
      <c r="G578" s="200" t="n">
        <v>1710401</v>
      </c>
      <c r="H578" s="163" t="n">
        <v>0.5975</v>
      </c>
      <c r="I578" s="168" t="s">
        <v>5694</v>
      </c>
      <c r="P578" s="56"/>
      <c r="Q578" s="56"/>
      <c r="R578" s="56"/>
      <c r="AB578" s="204"/>
      <c r="AC578" s="56"/>
    </row>
    <row r="579" customFormat="false" ht="16.4" hidden="false" customHeight="false" outlineLevel="0" collapsed="false">
      <c r="A579" s="163" t="n">
        <v>100900</v>
      </c>
      <c r="B579" s="163" t="n">
        <v>0.5039</v>
      </c>
      <c r="C579" s="163" t="s">
        <v>6314</v>
      </c>
      <c r="D579" s="163" t="s">
        <v>5649</v>
      </c>
      <c r="E579" s="183" t="s">
        <v>5649</v>
      </c>
      <c r="G579" s="200" t="n">
        <v>1710402</v>
      </c>
      <c r="H579" s="163" t="n">
        <v>0.5975</v>
      </c>
      <c r="I579" s="168" t="s">
        <v>5694</v>
      </c>
      <c r="P579" s="56"/>
      <c r="Q579" s="56"/>
      <c r="R579" s="56"/>
      <c r="AB579" s="204"/>
      <c r="AC579" s="56"/>
    </row>
    <row r="580" customFormat="false" ht="16.4" hidden="false" customHeight="false" outlineLevel="0" collapsed="false">
      <c r="A580" s="163" t="n">
        <v>800100</v>
      </c>
      <c r="B580" s="163" t="n">
        <v>0.4187</v>
      </c>
      <c r="C580" s="163" t="s">
        <v>6315</v>
      </c>
      <c r="D580" s="163" t="s">
        <v>5649</v>
      </c>
      <c r="E580" s="183" t="s">
        <v>5649</v>
      </c>
      <c r="G580" s="200" t="n">
        <v>1709900</v>
      </c>
      <c r="H580" s="163" t="n">
        <v>0.5975</v>
      </c>
      <c r="I580" s="168" t="s">
        <v>5694</v>
      </c>
      <c r="P580" s="56"/>
      <c r="Q580" s="56"/>
      <c r="R580" s="56"/>
      <c r="AB580" s="204"/>
      <c r="AC580" s="56"/>
    </row>
    <row r="581" customFormat="false" ht="16.4" hidden="false" customHeight="false" outlineLevel="0" collapsed="false">
      <c r="A581" s="163" t="n">
        <v>1900500</v>
      </c>
      <c r="B581" s="163" t="n">
        <v>0.5797</v>
      </c>
      <c r="C581" s="163" t="s">
        <v>6316</v>
      </c>
      <c r="D581" s="163" t="s">
        <v>5649</v>
      </c>
      <c r="E581" s="183" t="s">
        <v>5649</v>
      </c>
      <c r="G581" s="200" t="n">
        <v>1709901</v>
      </c>
      <c r="H581" s="163" t="n">
        <v>0.5975</v>
      </c>
      <c r="I581" s="168" t="s">
        <v>5694</v>
      </c>
      <c r="P581" s="56"/>
      <c r="Q581" s="56"/>
      <c r="R581" s="56"/>
      <c r="AB581" s="204"/>
      <c r="AC581" s="56"/>
    </row>
    <row r="582" customFormat="false" ht="16.4" hidden="false" customHeight="false" outlineLevel="0" collapsed="false">
      <c r="A582" s="163" t="n">
        <v>1900501</v>
      </c>
      <c r="B582" s="163" t="n">
        <v>0.5797</v>
      </c>
      <c r="C582" s="163" t="s">
        <v>6317</v>
      </c>
      <c r="D582" s="163" t="s">
        <v>5649</v>
      </c>
      <c r="E582" s="183" t="s">
        <v>5649</v>
      </c>
      <c r="G582" s="200" t="n">
        <v>1709902</v>
      </c>
      <c r="H582" s="163" t="n">
        <v>0.5975</v>
      </c>
      <c r="I582" s="168" t="s">
        <v>5694</v>
      </c>
      <c r="P582" s="56"/>
      <c r="Q582" s="56"/>
      <c r="R582" s="56"/>
      <c r="AB582" s="204"/>
      <c r="AC582" s="56"/>
    </row>
    <row r="583" customFormat="false" ht="16.4" hidden="false" customHeight="false" outlineLevel="0" collapsed="false">
      <c r="A583" s="163" t="n">
        <v>2004100</v>
      </c>
      <c r="B583" s="163" t="n">
        <v>0.5964</v>
      </c>
      <c r="C583" s="163" t="s">
        <v>6318</v>
      </c>
      <c r="D583" s="163" t="s">
        <v>5649</v>
      </c>
      <c r="E583" s="183" t="s">
        <v>5649</v>
      </c>
      <c r="G583" s="200" t="n">
        <v>1710100</v>
      </c>
      <c r="H583" s="163" t="n">
        <v>0.5975</v>
      </c>
      <c r="I583" s="168" t="s">
        <v>5694</v>
      </c>
      <c r="P583" s="56"/>
      <c r="Q583" s="56"/>
      <c r="R583" s="56"/>
      <c r="AB583" s="204"/>
      <c r="AC583" s="56"/>
    </row>
    <row r="584" customFormat="false" ht="16.4" hidden="false" customHeight="false" outlineLevel="0" collapsed="false">
      <c r="A584" s="163" t="n">
        <v>1900500</v>
      </c>
      <c r="B584" s="163" t="n">
        <v>0.5797</v>
      </c>
      <c r="C584" s="163" t="s">
        <v>6319</v>
      </c>
      <c r="D584" s="163" t="s">
        <v>5649</v>
      </c>
      <c r="E584" s="183" t="s">
        <v>5649</v>
      </c>
      <c r="G584" s="200" t="n">
        <v>1710101</v>
      </c>
      <c r="H584" s="163" t="n">
        <v>0.5975</v>
      </c>
      <c r="I584" s="168" t="s">
        <v>5694</v>
      </c>
      <c r="P584" s="56"/>
      <c r="Q584" s="56"/>
      <c r="R584" s="56"/>
      <c r="AB584" s="204"/>
      <c r="AC584" s="56"/>
    </row>
    <row r="585" customFormat="false" ht="16.4" hidden="false" customHeight="false" outlineLevel="0" collapsed="false">
      <c r="A585" s="163" t="n">
        <v>1900501</v>
      </c>
      <c r="B585" s="163" t="n">
        <v>0.5797</v>
      </c>
      <c r="C585" s="163" t="s">
        <v>6320</v>
      </c>
      <c r="D585" s="163" t="s">
        <v>5649</v>
      </c>
      <c r="E585" s="183" t="s">
        <v>5649</v>
      </c>
      <c r="G585" s="200" t="n">
        <v>1710102</v>
      </c>
      <c r="H585" s="163" t="n">
        <v>0.5975</v>
      </c>
      <c r="I585" s="168" t="s">
        <v>5694</v>
      </c>
      <c r="P585" s="56"/>
      <c r="Q585" s="56"/>
      <c r="R585" s="56"/>
      <c r="AB585" s="204"/>
      <c r="AC585" s="56"/>
    </row>
    <row r="586" customFormat="false" ht="16.4" hidden="false" customHeight="false" outlineLevel="0" collapsed="false">
      <c r="A586" s="163" t="n">
        <v>800200</v>
      </c>
      <c r="B586" s="163" t="n">
        <v>0.4187</v>
      </c>
      <c r="C586" s="163" t="s">
        <v>6321</v>
      </c>
      <c r="D586" s="163" t="s">
        <v>5649</v>
      </c>
      <c r="E586" s="183" t="s">
        <v>5649</v>
      </c>
      <c r="G586" s="200" t="n">
        <v>1710300</v>
      </c>
      <c r="H586" s="163" t="n">
        <v>0.5975</v>
      </c>
      <c r="I586" s="168" t="s">
        <v>5694</v>
      </c>
      <c r="P586" s="56"/>
      <c r="Q586" s="56"/>
      <c r="R586" s="56"/>
      <c r="AB586" s="204"/>
      <c r="AC586" s="56"/>
    </row>
    <row r="587" customFormat="false" ht="16.4" hidden="false" customHeight="false" outlineLevel="0" collapsed="false">
      <c r="A587" s="163" t="n">
        <v>800200</v>
      </c>
      <c r="B587" s="163" t="n">
        <v>0.4187</v>
      </c>
      <c r="C587" s="163" t="s">
        <v>6322</v>
      </c>
      <c r="D587" s="163" t="s">
        <v>5649</v>
      </c>
      <c r="E587" s="183" t="s">
        <v>5649</v>
      </c>
      <c r="G587" s="200" t="n">
        <v>1710301</v>
      </c>
      <c r="H587" s="163" t="n">
        <v>0.5975</v>
      </c>
      <c r="I587" s="168" t="s">
        <v>5694</v>
      </c>
      <c r="P587" s="56"/>
      <c r="Q587" s="56"/>
      <c r="R587" s="56"/>
      <c r="AB587" s="204"/>
      <c r="AC587" s="56"/>
    </row>
    <row r="588" customFormat="false" ht="16.4" hidden="false" customHeight="false" outlineLevel="0" collapsed="false">
      <c r="A588" s="163" t="n">
        <v>108800</v>
      </c>
      <c r="B588" s="163" t="n">
        <v>0.5039</v>
      </c>
      <c r="C588" s="163" t="s">
        <v>6323</v>
      </c>
      <c r="D588" s="163" t="s">
        <v>5649</v>
      </c>
      <c r="E588" s="183" t="s">
        <v>5649</v>
      </c>
      <c r="G588" s="200" t="n">
        <v>1710302</v>
      </c>
      <c r="H588" s="163" t="n">
        <v>0.5975</v>
      </c>
      <c r="I588" s="168" t="s">
        <v>5694</v>
      </c>
      <c r="P588" s="56"/>
      <c r="Q588" s="56"/>
      <c r="R588" s="56"/>
      <c r="AB588" s="204"/>
      <c r="AC588" s="56"/>
    </row>
    <row r="589" customFormat="false" ht="16.4" hidden="false" customHeight="false" outlineLevel="0" collapsed="false">
      <c r="A589" s="163" t="n">
        <v>1901100</v>
      </c>
      <c r="B589" s="163" t="n">
        <v>0.5797</v>
      </c>
      <c r="C589" s="163" t="s">
        <v>6324</v>
      </c>
      <c r="D589" s="163" t="s">
        <v>5649</v>
      </c>
      <c r="E589" s="183" t="s">
        <v>5649</v>
      </c>
      <c r="G589" s="200" t="n">
        <v>1710500</v>
      </c>
      <c r="H589" s="163" t="n">
        <v>0.5975</v>
      </c>
      <c r="I589" s="168" t="s">
        <v>5694</v>
      </c>
      <c r="P589" s="56"/>
      <c r="Q589" s="56"/>
      <c r="R589" s="56"/>
      <c r="AB589" s="204"/>
      <c r="AC589" s="56"/>
    </row>
    <row r="590" customFormat="false" ht="16.4" hidden="false" customHeight="false" outlineLevel="0" collapsed="false">
      <c r="A590" s="163" t="n">
        <v>1900700</v>
      </c>
      <c r="B590" s="163" t="n">
        <v>0.5797</v>
      </c>
      <c r="C590" s="163" t="s">
        <v>6325</v>
      </c>
      <c r="D590" s="163" t="s">
        <v>5649</v>
      </c>
      <c r="E590" s="183" t="s">
        <v>5649</v>
      </c>
      <c r="G590" s="200" t="n">
        <v>1710501</v>
      </c>
      <c r="H590" s="163" t="n">
        <v>0.5975</v>
      </c>
      <c r="I590" s="168" t="s">
        <v>5694</v>
      </c>
      <c r="P590" s="56"/>
      <c r="Q590" s="56"/>
      <c r="R590" s="56"/>
      <c r="AB590" s="204"/>
      <c r="AC590" s="56"/>
    </row>
    <row r="591" customFormat="false" ht="16.4" hidden="false" customHeight="false" outlineLevel="0" collapsed="false">
      <c r="A591" s="163" t="n">
        <v>1900800</v>
      </c>
      <c r="B591" s="163" t="n">
        <v>0.5797</v>
      </c>
      <c r="C591" s="163" t="s">
        <v>6326</v>
      </c>
      <c r="D591" s="163" t="s">
        <v>5649</v>
      </c>
      <c r="E591" s="183" t="s">
        <v>5649</v>
      </c>
      <c r="G591" s="200" t="n">
        <v>1710502</v>
      </c>
      <c r="H591" s="163" t="n">
        <v>0.5975</v>
      </c>
      <c r="I591" s="168" t="s">
        <v>5694</v>
      </c>
      <c r="P591" s="56"/>
      <c r="Q591" s="56"/>
      <c r="R591" s="56"/>
      <c r="AB591" s="204"/>
      <c r="AC591" s="56"/>
    </row>
    <row r="592" customFormat="false" ht="16.4" hidden="false" customHeight="false" outlineLevel="0" collapsed="false">
      <c r="A592" s="163" t="n">
        <v>1900900</v>
      </c>
      <c r="B592" s="163" t="n">
        <v>0.5797</v>
      </c>
      <c r="C592" s="163" t="s">
        <v>6327</v>
      </c>
      <c r="D592" s="163" t="s">
        <v>5649</v>
      </c>
      <c r="E592" s="183" t="s">
        <v>5649</v>
      </c>
      <c r="G592" s="200" t="n">
        <v>1700100</v>
      </c>
      <c r="H592" s="163" t="n">
        <v>0.5975</v>
      </c>
      <c r="I592" s="168" t="s">
        <v>5694</v>
      </c>
      <c r="P592" s="56"/>
      <c r="Q592" s="56"/>
      <c r="R592" s="56"/>
      <c r="AB592" s="204"/>
      <c r="AC592" s="56"/>
    </row>
    <row r="593" customFormat="false" ht="16.4" hidden="false" customHeight="false" outlineLevel="0" collapsed="false">
      <c r="A593" s="163" t="n">
        <v>1903100</v>
      </c>
      <c r="B593" s="163" t="n">
        <v>0.5797</v>
      </c>
      <c r="C593" s="163" t="s">
        <v>6328</v>
      </c>
      <c r="D593" s="163" t="s">
        <v>5649</v>
      </c>
      <c r="E593" s="183" t="s">
        <v>5649</v>
      </c>
      <c r="G593" s="200" t="n">
        <v>1700500</v>
      </c>
      <c r="H593" s="163" t="n">
        <v>0.5975</v>
      </c>
      <c r="I593" s="168" t="s">
        <v>5694</v>
      </c>
      <c r="P593" s="56"/>
      <c r="Q593" s="56"/>
      <c r="R593" s="56"/>
      <c r="AB593" s="204"/>
      <c r="AC593" s="56"/>
    </row>
    <row r="594" customFormat="false" ht="16.4" hidden="false" customHeight="false" outlineLevel="0" collapsed="false">
      <c r="A594" s="163" t="n">
        <v>1901000</v>
      </c>
      <c r="B594" s="163" t="n">
        <v>0.5797</v>
      </c>
      <c r="C594" s="163" t="s">
        <v>6329</v>
      </c>
      <c r="D594" s="163" t="s">
        <v>5649</v>
      </c>
      <c r="E594" s="183" t="s">
        <v>5649</v>
      </c>
      <c r="G594" s="200" t="n">
        <v>1700800</v>
      </c>
      <c r="H594" s="163" t="n">
        <v>0.5975</v>
      </c>
      <c r="I594" s="168" t="s">
        <v>5694</v>
      </c>
      <c r="P594" s="56"/>
      <c r="Q594" s="56"/>
      <c r="R594" s="56"/>
      <c r="AB594" s="204"/>
      <c r="AC594" s="56"/>
    </row>
    <row r="595" customFormat="false" ht="16.4" hidden="false" customHeight="false" outlineLevel="0" collapsed="false">
      <c r="A595" s="163" t="n">
        <v>1901000</v>
      </c>
      <c r="B595" s="163" t="n">
        <v>0.5797</v>
      </c>
      <c r="C595" s="163" t="s">
        <v>6330</v>
      </c>
      <c r="D595" s="163" t="s">
        <v>5649</v>
      </c>
      <c r="E595" s="183" t="s">
        <v>5649</v>
      </c>
      <c r="G595" s="200" t="n">
        <v>1704200</v>
      </c>
      <c r="H595" s="163" t="n">
        <v>0.5975</v>
      </c>
      <c r="I595" s="168" t="s">
        <v>5694</v>
      </c>
      <c r="P595" s="56"/>
      <c r="Q595" s="56"/>
      <c r="R595" s="56"/>
      <c r="AB595" s="204"/>
      <c r="AC595" s="56"/>
    </row>
    <row r="596" customFormat="false" ht="16.4" hidden="false" customHeight="false" outlineLevel="0" collapsed="false">
      <c r="A596" s="163" t="n">
        <v>1900900</v>
      </c>
      <c r="B596" s="163" t="n">
        <v>0.5797</v>
      </c>
      <c r="C596" s="163" t="s">
        <v>6331</v>
      </c>
      <c r="D596" s="163" t="s">
        <v>5649</v>
      </c>
      <c r="E596" s="183" t="s">
        <v>5649</v>
      </c>
      <c r="G596" s="200" t="n">
        <v>1700601</v>
      </c>
      <c r="H596" s="163" t="n">
        <v>0.5975</v>
      </c>
      <c r="I596" s="168" t="s">
        <v>5694</v>
      </c>
      <c r="P596" s="56"/>
      <c r="Q596" s="56"/>
      <c r="R596" s="56"/>
      <c r="AB596" s="204"/>
      <c r="AC596" s="56"/>
    </row>
    <row r="597" customFormat="false" ht="16.4" hidden="false" customHeight="false" outlineLevel="0" collapsed="false">
      <c r="A597" s="163" t="n">
        <v>1901000</v>
      </c>
      <c r="B597" s="163" t="n">
        <v>0.5797</v>
      </c>
      <c r="C597" s="163" t="s">
        <v>6332</v>
      </c>
      <c r="D597" s="163" t="s">
        <v>5649</v>
      </c>
      <c r="E597" s="183" t="s">
        <v>5649</v>
      </c>
      <c r="G597" s="200" t="n">
        <v>1700200</v>
      </c>
      <c r="H597" s="163" t="n">
        <v>0.5975</v>
      </c>
      <c r="I597" s="168" t="s">
        <v>5694</v>
      </c>
      <c r="P597" s="56"/>
      <c r="Q597" s="56"/>
      <c r="R597" s="56"/>
      <c r="AB597" s="204"/>
      <c r="AC597" s="56"/>
    </row>
    <row r="598" customFormat="false" ht="16.4" hidden="false" customHeight="false" outlineLevel="0" collapsed="false">
      <c r="A598" s="163" t="n">
        <v>1901500</v>
      </c>
      <c r="B598" s="163" t="n">
        <v>0.5797</v>
      </c>
      <c r="C598" s="163" t="s">
        <v>6333</v>
      </c>
      <c r="D598" s="163" t="s">
        <v>5649</v>
      </c>
      <c r="E598" s="183" t="s">
        <v>5649</v>
      </c>
      <c r="G598" s="200" t="n">
        <v>1700200</v>
      </c>
      <c r="H598" s="163" t="n">
        <v>0.5975</v>
      </c>
      <c r="I598" s="168" t="s">
        <v>5694</v>
      </c>
      <c r="P598" s="56"/>
      <c r="Q598" s="56"/>
      <c r="R598" s="56"/>
      <c r="AB598" s="204"/>
      <c r="AC598" s="56"/>
    </row>
    <row r="599" customFormat="false" ht="16.4" hidden="false" customHeight="false" outlineLevel="0" collapsed="false">
      <c r="A599" s="163" t="n">
        <v>1901600</v>
      </c>
      <c r="B599" s="163" t="n">
        <v>0.5797</v>
      </c>
      <c r="C599" s="163" t="s">
        <v>6334</v>
      </c>
      <c r="D599" s="163" t="s">
        <v>5649</v>
      </c>
      <c r="E599" s="183" t="s">
        <v>5649</v>
      </c>
      <c r="G599" s="200" t="n">
        <v>1704300</v>
      </c>
      <c r="H599" s="163" t="n">
        <v>0.5975</v>
      </c>
      <c r="I599" s="168" t="s">
        <v>5694</v>
      </c>
      <c r="P599" s="56"/>
      <c r="Q599" s="56"/>
      <c r="R599" s="56"/>
      <c r="AB599" s="204"/>
      <c r="AC599" s="56"/>
    </row>
    <row r="600" customFormat="false" ht="16.4" hidden="false" customHeight="false" outlineLevel="0" collapsed="false">
      <c r="A600" s="163" t="n">
        <v>1901800</v>
      </c>
      <c r="B600" s="163" t="n">
        <v>0.5797</v>
      </c>
      <c r="C600" s="163" t="s">
        <v>6335</v>
      </c>
      <c r="D600" s="163" t="s">
        <v>5649</v>
      </c>
      <c r="E600" s="183" t="s">
        <v>5649</v>
      </c>
      <c r="G600" s="200" t="n">
        <v>1700300</v>
      </c>
      <c r="H600" s="163" t="n">
        <v>0.5975</v>
      </c>
      <c r="I600" s="168" t="s">
        <v>5694</v>
      </c>
      <c r="P600" s="56"/>
      <c r="Q600" s="56"/>
      <c r="R600" s="56"/>
      <c r="AB600" s="204"/>
      <c r="AC600" s="56"/>
    </row>
    <row r="601" customFormat="false" ht="16.4" hidden="false" customHeight="false" outlineLevel="0" collapsed="false">
      <c r="A601" s="163" t="n">
        <v>1901200</v>
      </c>
      <c r="B601" s="163" t="n">
        <v>0.5797</v>
      </c>
      <c r="C601" s="163" t="s">
        <v>6336</v>
      </c>
      <c r="D601" s="163" t="s">
        <v>5649</v>
      </c>
      <c r="E601" s="183" t="s">
        <v>5649</v>
      </c>
      <c r="G601" s="200" t="n">
        <v>1700300</v>
      </c>
      <c r="H601" s="163" t="n">
        <v>0.5975</v>
      </c>
      <c r="I601" s="168" t="s">
        <v>5694</v>
      </c>
      <c r="P601" s="56"/>
      <c r="Q601" s="56"/>
      <c r="R601" s="56"/>
      <c r="AB601" s="204"/>
      <c r="AC601" s="56"/>
    </row>
    <row r="602" customFormat="false" ht="16.4" hidden="false" customHeight="false" outlineLevel="0" collapsed="false">
      <c r="A602" s="163" t="n">
        <v>1901700</v>
      </c>
      <c r="B602" s="163" t="n">
        <v>0.5797</v>
      </c>
      <c r="C602" s="163" t="s">
        <v>6337</v>
      </c>
      <c r="D602" s="163" t="s">
        <v>5649</v>
      </c>
      <c r="E602" s="183" t="s">
        <v>5649</v>
      </c>
      <c r="G602" s="200" t="n">
        <v>1704300</v>
      </c>
      <c r="H602" s="163" t="n">
        <v>0.5975</v>
      </c>
      <c r="I602" s="168" t="s">
        <v>5694</v>
      </c>
      <c r="P602" s="56"/>
      <c r="Q602" s="56"/>
      <c r="R602" s="56"/>
      <c r="AB602" s="204"/>
      <c r="AC602" s="56"/>
    </row>
    <row r="603" customFormat="false" ht="16.4" hidden="false" customHeight="false" outlineLevel="0" collapsed="false">
      <c r="A603" s="163" t="n">
        <v>1900700</v>
      </c>
      <c r="B603" s="163" t="n">
        <v>0.5797</v>
      </c>
      <c r="C603" s="163" t="s">
        <v>6338</v>
      </c>
      <c r="D603" s="163" t="s">
        <v>5649</v>
      </c>
      <c r="E603" s="183" t="s">
        <v>5649</v>
      </c>
      <c r="G603" s="200" t="n">
        <v>1700400</v>
      </c>
      <c r="H603" s="163" t="n">
        <v>0.5975</v>
      </c>
      <c r="I603" s="168" t="s">
        <v>5694</v>
      </c>
      <c r="P603" s="56"/>
      <c r="Q603" s="56"/>
      <c r="R603" s="56"/>
      <c r="AB603" s="204"/>
      <c r="AC603" s="56"/>
    </row>
    <row r="604" customFormat="false" ht="16.4" hidden="false" customHeight="false" outlineLevel="0" collapsed="false">
      <c r="A604" s="163" t="n">
        <v>1401300</v>
      </c>
      <c r="B604" s="163" t="n">
        <v>0.5147</v>
      </c>
      <c r="C604" s="163" t="s">
        <v>6339</v>
      </c>
      <c r="D604" s="163" t="s">
        <v>5649</v>
      </c>
      <c r="E604" s="183" t="s">
        <v>5649</v>
      </c>
      <c r="G604" s="200" t="n">
        <v>1700501</v>
      </c>
      <c r="H604" s="163" t="n">
        <v>0.5975</v>
      </c>
      <c r="I604" s="168" t="s">
        <v>5694</v>
      </c>
      <c r="P604" s="56"/>
      <c r="Q604" s="56"/>
      <c r="R604" s="56"/>
      <c r="AB604" s="204"/>
      <c r="AC604" s="56"/>
    </row>
    <row r="605" customFormat="false" ht="16.4" hidden="false" customHeight="false" outlineLevel="0" collapsed="false">
      <c r="A605" s="163" t="n">
        <v>1002100</v>
      </c>
      <c r="B605" s="163" t="n">
        <v>0.5214</v>
      </c>
      <c r="C605" s="163" t="s">
        <v>6340</v>
      </c>
      <c r="D605" s="163" t="s">
        <v>5649</v>
      </c>
      <c r="E605" s="183" t="s">
        <v>5649</v>
      </c>
      <c r="G605" s="200" t="n">
        <v>1700600</v>
      </c>
      <c r="H605" s="163" t="n">
        <v>0.5975</v>
      </c>
      <c r="I605" s="168" t="s">
        <v>5694</v>
      </c>
      <c r="P605" s="56"/>
      <c r="Q605" s="56"/>
      <c r="R605" s="56"/>
      <c r="AB605" s="204"/>
      <c r="AC605" s="56"/>
    </row>
    <row r="606" customFormat="false" ht="16.4" hidden="false" customHeight="false" outlineLevel="0" collapsed="false">
      <c r="A606" s="163" t="n">
        <v>1901800</v>
      </c>
      <c r="B606" s="163" t="n">
        <v>0.5797</v>
      </c>
      <c r="C606" s="163" t="s">
        <v>6341</v>
      </c>
      <c r="D606" s="163" t="s">
        <v>5649</v>
      </c>
      <c r="E606" s="183" t="s">
        <v>5649</v>
      </c>
      <c r="G606" s="200" t="n">
        <v>1700602</v>
      </c>
      <c r="H606" s="163" t="n">
        <v>0.5975</v>
      </c>
      <c r="I606" s="168" t="s">
        <v>5694</v>
      </c>
      <c r="P606" s="56"/>
      <c r="Q606" s="56"/>
      <c r="R606" s="56"/>
      <c r="AB606" s="204"/>
      <c r="AC606" s="56"/>
    </row>
    <row r="607" customFormat="false" ht="16.4" hidden="false" customHeight="false" outlineLevel="0" collapsed="false">
      <c r="A607" s="163" t="n">
        <v>1900900</v>
      </c>
      <c r="B607" s="163" t="n">
        <v>0.5797</v>
      </c>
      <c r="C607" s="163" t="s">
        <v>6342</v>
      </c>
      <c r="D607" s="163" t="s">
        <v>5649</v>
      </c>
      <c r="E607" s="183" t="s">
        <v>5649</v>
      </c>
      <c r="G607" s="200" t="n">
        <v>1700700</v>
      </c>
      <c r="H607" s="163" t="n">
        <v>0.5975</v>
      </c>
      <c r="I607" s="168" t="s">
        <v>5694</v>
      </c>
      <c r="P607" s="56"/>
      <c r="Q607" s="56"/>
      <c r="R607" s="56"/>
      <c r="AB607" s="204"/>
      <c r="AC607" s="56"/>
    </row>
    <row r="608" customFormat="false" ht="16.4" hidden="false" customHeight="false" outlineLevel="0" collapsed="false">
      <c r="A608" s="163" t="n">
        <v>1901300</v>
      </c>
      <c r="B608" s="163" t="n">
        <v>0.5797</v>
      </c>
      <c r="C608" s="163" t="s">
        <v>6343</v>
      </c>
      <c r="D608" s="163" t="s">
        <v>5649</v>
      </c>
      <c r="E608" s="183" t="s">
        <v>5649</v>
      </c>
      <c r="G608" s="200" t="n">
        <v>1700900</v>
      </c>
      <c r="H608" s="163" t="n">
        <v>0.5975</v>
      </c>
      <c r="I608" s="168" t="s">
        <v>5694</v>
      </c>
      <c r="P608" s="56"/>
      <c r="Q608" s="56"/>
      <c r="R608" s="56"/>
      <c r="AB608" s="204"/>
      <c r="AC608" s="56"/>
    </row>
    <row r="609" customFormat="false" ht="16.4" hidden="false" customHeight="false" outlineLevel="0" collapsed="false">
      <c r="A609" s="163" t="n">
        <v>1901900</v>
      </c>
      <c r="B609" s="163" t="n">
        <v>0.5797</v>
      </c>
      <c r="C609" s="163" t="s">
        <v>6344</v>
      </c>
      <c r="D609" s="163" t="s">
        <v>5649</v>
      </c>
      <c r="E609" s="183" t="s">
        <v>5649</v>
      </c>
      <c r="G609" s="200" t="n">
        <v>1704300</v>
      </c>
      <c r="H609" s="163" t="n">
        <v>0.5975</v>
      </c>
      <c r="I609" s="168" t="s">
        <v>5694</v>
      </c>
      <c r="P609" s="56"/>
      <c r="Q609" s="56"/>
      <c r="R609" s="56"/>
      <c r="AB609" s="204"/>
      <c r="AC609" s="56"/>
    </row>
    <row r="610" customFormat="false" ht="16.4" hidden="false" customHeight="false" outlineLevel="0" collapsed="false">
      <c r="A610" s="163" t="n">
        <v>2004200</v>
      </c>
      <c r="B610" s="163" t="n">
        <v>0.5964</v>
      </c>
      <c r="C610" s="163" t="s">
        <v>6345</v>
      </c>
      <c r="D610" s="163" t="s">
        <v>5649</v>
      </c>
      <c r="E610" s="183" t="s">
        <v>5649</v>
      </c>
      <c r="G610" s="200" t="n">
        <v>1701400</v>
      </c>
      <c r="H610" s="163" t="n">
        <v>0.5975</v>
      </c>
      <c r="I610" s="168" t="s">
        <v>5694</v>
      </c>
      <c r="P610" s="56"/>
      <c r="Q610" s="56"/>
      <c r="R610" s="56"/>
      <c r="AB610" s="204"/>
      <c r="AC610" s="56"/>
    </row>
    <row r="611" customFormat="false" ht="16.4" hidden="false" customHeight="false" outlineLevel="0" collapsed="false">
      <c r="A611" s="163" t="n">
        <v>2004300</v>
      </c>
      <c r="B611" s="163" t="n">
        <v>0.5964</v>
      </c>
      <c r="C611" s="163" t="s">
        <v>6346</v>
      </c>
      <c r="D611" s="163" t="s">
        <v>5649</v>
      </c>
      <c r="E611" s="183" t="s">
        <v>5649</v>
      </c>
      <c r="G611" s="200" t="n">
        <v>1701300</v>
      </c>
      <c r="H611" s="163" t="n">
        <v>0.5975</v>
      </c>
      <c r="I611" s="168" t="s">
        <v>5694</v>
      </c>
      <c r="P611" s="56"/>
      <c r="Q611" s="56"/>
      <c r="R611" s="56"/>
      <c r="AB611" s="204"/>
      <c r="AC611" s="56"/>
    </row>
    <row r="612" customFormat="false" ht="16.4" hidden="false" customHeight="false" outlineLevel="0" collapsed="false">
      <c r="A612" s="163" t="n">
        <v>2004400</v>
      </c>
      <c r="B612" s="163" t="n">
        <v>0.5964</v>
      </c>
      <c r="C612" s="163" t="s">
        <v>6347</v>
      </c>
      <c r="D612" s="163" t="s">
        <v>5649</v>
      </c>
      <c r="E612" s="183" t="s">
        <v>5649</v>
      </c>
      <c r="G612" s="200" t="n">
        <v>1701500</v>
      </c>
      <c r="H612" s="163" t="n">
        <v>0.5975</v>
      </c>
      <c r="I612" s="168" t="s">
        <v>5694</v>
      </c>
      <c r="P612" s="56"/>
      <c r="Q612" s="56"/>
      <c r="R612" s="56"/>
      <c r="AB612" s="204"/>
      <c r="AC612" s="56"/>
    </row>
    <row r="613" customFormat="false" ht="16.4" hidden="false" customHeight="false" outlineLevel="0" collapsed="false">
      <c r="A613" s="163" t="n">
        <v>2004500</v>
      </c>
      <c r="B613" s="163" t="n">
        <v>0.5964</v>
      </c>
      <c r="C613" s="163" t="s">
        <v>6348</v>
      </c>
      <c r="D613" s="163" t="s">
        <v>5649</v>
      </c>
      <c r="E613" s="183" t="s">
        <v>5649</v>
      </c>
      <c r="G613" s="200" t="n">
        <v>1701500</v>
      </c>
      <c r="H613" s="163" t="n">
        <v>0.5975</v>
      </c>
      <c r="I613" s="168" t="s">
        <v>5694</v>
      </c>
      <c r="P613" s="56"/>
      <c r="Q613" s="56"/>
      <c r="R613" s="56"/>
      <c r="AB613" s="204"/>
      <c r="AC613" s="56"/>
    </row>
    <row r="614" customFormat="false" ht="16.4" hidden="false" customHeight="false" outlineLevel="0" collapsed="false">
      <c r="A614" s="163" t="n">
        <v>2004600</v>
      </c>
      <c r="B614" s="163" t="n">
        <v>0.5964</v>
      </c>
      <c r="C614" s="163" t="s">
        <v>6349</v>
      </c>
      <c r="D614" s="163" t="s">
        <v>5649</v>
      </c>
      <c r="E614" s="183" t="s">
        <v>5649</v>
      </c>
      <c r="G614" s="200" t="n">
        <v>1704600</v>
      </c>
      <c r="H614" s="163" t="n">
        <v>0.5975</v>
      </c>
      <c r="I614" s="168" t="s">
        <v>5694</v>
      </c>
      <c r="P614" s="56"/>
      <c r="Q614" s="56"/>
      <c r="R614" s="56"/>
      <c r="AB614" s="204"/>
      <c r="AC614" s="56"/>
    </row>
    <row r="615" customFormat="false" ht="16.4" hidden="false" customHeight="false" outlineLevel="0" collapsed="false">
      <c r="A615" s="163" t="n">
        <v>2004700</v>
      </c>
      <c r="B615" s="163" t="n">
        <v>0.5964</v>
      </c>
      <c r="C615" s="163" t="s">
        <v>6350</v>
      </c>
      <c r="D615" s="163" t="s">
        <v>5649</v>
      </c>
      <c r="E615" s="183" t="s">
        <v>5649</v>
      </c>
      <c r="G615" s="200" t="n">
        <v>1704601</v>
      </c>
      <c r="H615" s="163" t="n">
        <v>0.5975</v>
      </c>
      <c r="I615" s="168" t="s">
        <v>5694</v>
      </c>
      <c r="P615" s="56"/>
      <c r="Q615" s="56"/>
      <c r="R615" s="56"/>
      <c r="AB615" s="204"/>
      <c r="AC615" s="56"/>
    </row>
    <row r="616" customFormat="false" ht="16.4" hidden="false" customHeight="false" outlineLevel="0" collapsed="false">
      <c r="A616" s="163" t="n">
        <v>1902000</v>
      </c>
      <c r="B616" s="163" t="n">
        <v>0.5797</v>
      </c>
      <c r="C616" s="163" t="s">
        <v>6351</v>
      </c>
      <c r="D616" s="163" t="s">
        <v>5649</v>
      </c>
      <c r="E616" s="183" t="s">
        <v>5649</v>
      </c>
      <c r="G616" s="200" t="n">
        <v>1704602</v>
      </c>
      <c r="H616" s="163" t="n">
        <v>0.5975</v>
      </c>
      <c r="I616" s="168" t="s">
        <v>5694</v>
      </c>
      <c r="P616" s="56"/>
      <c r="Q616" s="56"/>
      <c r="R616" s="56"/>
      <c r="AB616" s="204"/>
      <c r="AC616" s="56"/>
    </row>
    <row r="617" customFormat="false" ht="16.4" hidden="false" customHeight="false" outlineLevel="0" collapsed="false">
      <c r="A617" s="163" t="n">
        <v>1902100</v>
      </c>
      <c r="B617" s="163" t="n">
        <v>0.5797</v>
      </c>
      <c r="C617" s="163" t="s">
        <v>6352</v>
      </c>
      <c r="D617" s="163" t="s">
        <v>5649</v>
      </c>
      <c r="E617" s="183" t="s">
        <v>5649</v>
      </c>
      <c r="G617" s="200" t="n">
        <v>1704603</v>
      </c>
      <c r="H617" s="163" t="n">
        <v>0.5975</v>
      </c>
      <c r="I617" s="168" t="s">
        <v>5694</v>
      </c>
      <c r="P617" s="56"/>
      <c r="Q617" s="56"/>
      <c r="R617" s="56"/>
      <c r="AB617" s="204"/>
      <c r="AC617" s="56"/>
    </row>
    <row r="618" customFormat="false" ht="16.4" hidden="false" customHeight="false" outlineLevel="0" collapsed="false">
      <c r="A618" s="163" t="n">
        <v>1902200</v>
      </c>
      <c r="B618" s="163" t="n">
        <v>0.5797</v>
      </c>
      <c r="C618" s="163" t="s">
        <v>6353</v>
      </c>
      <c r="D618" s="163" t="s">
        <v>5649</v>
      </c>
      <c r="E618" s="183" t="s">
        <v>5649</v>
      </c>
      <c r="G618" s="200" t="n">
        <v>1704604</v>
      </c>
      <c r="H618" s="163" t="n">
        <v>0.5975</v>
      </c>
      <c r="I618" s="168" t="s">
        <v>5694</v>
      </c>
      <c r="P618" s="56"/>
      <c r="Q618" s="56"/>
      <c r="R618" s="56"/>
      <c r="AB618" s="204"/>
      <c r="AC618" s="56"/>
    </row>
    <row r="619" customFormat="false" ht="16.4" hidden="false" customHeight="false" outlineLevel="0" collapsed="false">
      <c r="A619" s="163" t="n">
        <v>1902300</v>
      </c>
      <c r="B619" s="163" t="n">
        <v>0.5797</v>
      </c>
      <c r="C619" s="163" t="s">
        <v>6354</v>
      </c>
      <c r="D619" s="163" t="s">
        <v>5649</v>
      </c>
      <c r="E619" s="183" t="s">
        <v>5649</v>
      </c>
      <c r="G619" s="200" t="n">
        <v>1704605</v>
      </c>
      <c r="H619" s="163" t="n">
        <v>0.5975</v>
      </c>
      <c r="I619" s="168" t="s">
        <v>5694</v>
      </c>
      <c r="P619" s="56"/>
      <c r="Q619" s="56"/>
      <c r="R619" s="56"/>
      <c r="AB619" s="204"/>
      <c r="AC619" s="56"/>
    </row>
    <row r="620" customFormat="false" ht="16.4" hidden="false" customHeight="false" outlineLevel="0" collapsed="false">
      <c r="A620" s="163" t="n">
        <v>1902400</v>
      </c>
      <c r="B620" s="163" t="n">
        <v>0.5797</v>
      </c>
      <c r="C620" s="163" t="s">
        <v>6355</v>
      </c>
      <c r="D620" s="163" t="s">
        <v>5649</v>
      </c>
      <c r="E620" s="183" t="s">
        <v>5649</v>
      </c>
      <c r="G620" s="200" t="n">
        <v>1704606</v>
      </c>
      <c r="H620" s="163" t="n">
        <v>0.5975</v>
      </c>
      <c r="I620" s="168" t="s">
        <v>5694</v>
      </c>
      <c r="P620" s="56"/>
      <c r="Q620" s="56"/>
      <c r="R620" s="56"/>
      <c r="AB620" s="204"/>
      <c r="AC620" s="56"/>
    </row>
    <row r="621" customFormat="false" ht="16.4" hidden="false" customHeight="false" outlineLevel="0" collapsed="false">
      <c r="A621" s="163" t="n">
        <v>1902500</v>
      </c>
      <c r="B621" s="163" t="n">
        <v>0.5797</v>
      </c>
      <c r="C621" s="163" t="s">
        <v>6356</v>
      </c>
      <c r="D621" s="163" t="s">
        <v>5649</v>
      </c>
      <c r="E621" s="183" t="s">
        <v>5649</v>
      </c>
      <c r="G621" s="200" t="n">
        <v>1704607</v>
      </c>
      <c r="H621" s="163" t="n">
        <v>0.5975</v>
      </c>
      <c r="I621" s="168" t="s">
        <v>5694</v>
      </c>
      <c r="P621" s="56"/>
      <c r="Q621" s="56"/>
      <c r="R621" s="56"/>
      <c r="AB621" s="204"/>
      <c r="AC621" s="56"/>
    </row>
    <row r="622" customFormat="false" ht="16.4" hidden="false" customHeight="false" outlineLevel="0" collapsed="false">
      <c r="A622" s="163" t="n">
        <v>1401100</v>
      </c>
      <c r="B622" s="163" t="n">
        <v>0.5147</v>
      </c>
      <c r="C622" s="163" t="s">
        <v>6357</v>
      </c>
      <c r="D622" s="163" t="s">
        <v>5649</v>
      </c>
      <c r="E622" s="183" t="s">
        <v>5649</v>
      </c>
      <c r="G622" s="200" t="n">
        <v>1704608</v>
      </c>
      <c r="H622" s="163" t="n">
        <v>0.5975</v>
      </c>
      <c r="I622" s="168" t="s">
        <v>5694</v>
      </c>
      <c r="P622" s="56"/>
      <c r="Q622" s="56"/>
      <c r="R622" s="56"/>
      <c r="AB622" s="204"/>
      <c r="AC622" s="56"/>
    </row>
    <row r="623" customFormat="false" ht="16.4" hidden="false" customHeight="false" outlineLevel="0" collapsed="false">
      <c r="A623" s="163" t="n">
        <v>108900</v>
      </c>
      <c r="B623" s="163" t="n">
        <v>0.5039</v>
      </c>
      <c r="C623" s="163" t="s">
        <v>6358</v>
      </c>
      <c r="D623" s="163" t="s">
        <v>5649</v>
      </c>
      <c r="E623" s="183" t="s">
        <v>5649</v>
      </c>
      <c r="G623" s="200" t="n">
        <v>1704609</v>
      </c>
      <c r="H623" s="163" t="n">
        <v>0.5975</v>
      </c>
      <c r="I623" s="168" t="s">
        <v>5694</v>
      </c>
      <c r="P623" s="56"/>
      <c r="Q623" s="56"/>
      <c r="R623" s="56"/>
      <c r="AB623" s="204"/>
      <c r="AC623" s="56"/>
    </row>
    <row r="624" customFormat="false" ht="16.4" hidden="false" customHeight="false" outlineLevel="0" collapsed="false">
      <c r="A624" s="163" t="n">
        <v>1401200</v>
      </c>
      <c r="B624" s="163" t="n">
        <v>0.5147</v>
      </c>
      <c r="C624" s="163" t="s">
        <v>6359</v>
      </c>
      <c r="D624" s="163" t="s">
        <v>5649</v>
      </c>
      <c r="E624" s="183" t="s">
        <v>5649</v>
      </c>
      <c r="G624" s="200" t="n">
        <v>1704610</v>
      </c>
      <c r="H624" s="163" t="n">
        <v>0.5975</v>
      </c>
      <c r="I624" s="168" t="s">
        <v>5694</v>
      </c>
      <c r="P624" s="56"/>
      <c r="Q624" s="56"/>
      <c r="R624" s="56"/>
      <c r="AB624" s="204"/>
      <c r="AC624" s="56"/>
    </row>
    <row r="625" customFormat="false" ht="16.4" hidden="false" customHeight="false" outlineLevel="0" collapsed="false">
      <c r="A625" s="163" t="n">
        <v>100700</v>
      </c>
      <c r="B625" s="163" t="n">
        <v>0.5039</v>
      </c>
      <c r="C625" s="163" t="s">
        <v>6360</v>
      </c>
      <c r="D625" s="163" t="s">
        <v>5649</v>
      </c>
      <c r="E625" s="183" t="s">
        <v>5649</v>
      </c>
      <c r="G625" s="200" t="n">
        <v>1704611</v>
      </c>
      <c r="H625" s="163" t="n">
        <v>0.5975</v>
      </c>
      <c r="I625" s="168" t="s">
        <v>5694</v>
      </c>
      <c r="P625" s="56"/>
      <c r="Q625" s="56"/>
      <c r="R625" s="56"/>
      <c r="AB625" s="204"/>
      <c r="AC625" s="56"/>
    </row>
    <row r="626" customFormat="false" ht="16.4" hidden="false" customHeight="false" outlineLevel="0" collapsed="false">
      <c r="A626" s="163" t="n">
        <v>1902600</v>
      </c>
      <c r="B626" s="163" t="n">
        <v>0.5797</v>
      </c>
      <c r="C626" s="163" t="s">
        <v>6361</v>
      </c>
      <c r="D626" s="163" t="s">
        <v>5649</v>
      </c>
      <c r="E626" s="183" t="s">
        <v>5649</v>
      </c>
      <c r="G626" s="200" t="n">
        <v>1704612</v>
      </c>
      <c r="H626" s="163" t="n">
        <v>0.5975</v>
      </c>
      <c r="I626" s="168" t="s">
        <v>5694</v>
      </c>
      <c r="P626" s="56"/>
      <c r="Q626" s="56"/>
      <c r="R626" s="56"/>
      <c r="AB626" s="204"/>
      <c r="AC626" s="56"/>
    </row>
    <row r="627" customFormat="false" ht="16.4" hidden="false" customHeight="false" outlineLevel="0" collapsed="false">
      <c r="A627" s="163" t="n">
        <v>1903200</v>
      </c>
      <c r="B627" s="163" t="n">
        <v>0.5797</v>
      </c>
      <c r="C627" s="163" t="s">
        <v>6362</v>
      </c>
      <c r="D627" s="163" t="s">
        <v>5649</v>
      </c>
      <c r="E627" s="183" t="s">
        <v>5649</v>
      </c>
      <c r="G627" s="200" t="n">
        <v>1704613</v>
      </c>
      <c r="H627" s="163" t="n">
        <v>0.5975</v>
      </c>
      <c r="I627" s="168" t="s">
        <v>5694</v>
      </c>
      <c r="P627" s="56"/>
      <c r="Q627" s="56"/>
      <c r="R627" s="56"/>
      <c r="AB627" s="204"/>
      <c r="AC627" s="56"/>
    </row>
    <row r="628" customFormat="false" ht="16.4" hidden="false" customHeight="false" outlineLevel="0" collapsed="false">
      <c r="A628" s="163" t="n">
        <v>2005100</v>
      </c>
      <c r="B628" s="163" t="n">
        <v>0.5964</v>
      </c>
      <c r="C628" s="163" t="s">
        <v>6363</v>
      </c>
      <c r="D628" s="163" t="s">
        <v>5649</v>
      </c>
      <c r="E628" s="183" t="s">
        <v>5649</v>
      </c>
      <c r="G628" s="200" t="n">
        <v>1704614</v>
      </c>
      <c r="H628" s="163" t="n">
        <v>0.5975</v>
      </c>
      <c r="I628" s="168" t="s">
        <v>5694</v>
      </c>
      <c r="P628" s="56"/>
      <c r="Q628" s="56"/>
      <c r="R628" s="56"/>
      <c r="AB628" s="204"/>
      <c r="AC628" s="56"/>
    </row>
    <row r="629" customFormat="false" ht="16.4" hidden="false" customHeight="false" outlineLevel="0" collapsed="false">
      <c r="A629" s="163" t="n">
        <v>110400</v>
      </c>
      <c r="B629" s="163" t="n">
        <v>0.5039</v>
      </c>
      <c r="C629" s="163" t="s">
        <v>6364</v>
      </c>
      <c r="D629" s="163" t="s">
        <v>5649</v>
      </c>
      <c r="E629" s="183" t="s">
        <v>5649</v>
      </c>
      <c r="G629" s="200" t="n">
        <v>1704615</v>
      </c>
      <c r="H629" s="163" t="n">
        <v>0.5975</v>
      </c>
      <c r="I629" s="168" t="s">
        <v>5694</v>
      </c>
      <c r="P629" s="56"/>
      <c r="Q629" s="56"/>
      <c r="R629" s="56"/>
      <c r="AB629" s="204"/>
      <c r="AC629" s="56"/>
    </row>
    <row r="630" customFormat="false" ht="16.4" hidden="false" customHeight="false" outlineLevel="0" collapsed="false">
      <c r="A630" s="163" t="n">
        <v>2005200</v>
      </c>
      <c r="B630" s="163" t="n">
        <v>0.5964</v>
      </c>
      <c r="C630" s="163" t="s">
        <v>6365</v>
      </c>
      <c r="D630" s="163" t="s">
        <v>5649</v>
      </c>
      <c r="E630" s="183" t="s">
        <v>5649</v>
      </c>
      <c r="G630" s="200" t="n">
        <v>1704615</v>
      </c>
      <c r="H630" s="163" t="n">
        <v>0.5975</v>
      </c>
      <c r="I630" s="168" t="s">
        <v>5694</v>
      </c>
      <c r="P630" s="56"/>
      <c r="Q630" s="56"/>
      <c r="R630" s="56"/>
      <c r="AB630" s="204"/>
      <c r="AC630" s="56"/>
    </row>
    <row r="631" customFormat="false" ht="16.4" hidden="false" customHeight="false" outlineLevel="0" collapsed="false">
      <c r="A631" s="163" t="n">
        <v>110500</v>
      </c>
      <c r="B631" s="163" t="n">
        <v>0.5039</v>
      </c>
      <c r="C631" s="163" t="s">
        <v>6366</v>
      </c>
      <c r="D631" s="163" t="s">
        <v>5649</v>
      </c>
      <c r="E631" s="183" t="s">
        <v>5649</v>
      </c>
      <c r="G631" s="200" t="n">
        <v>1702900</v>
      </c>
      <c r="H631" s="163" t="n">
        <v>0.5975</v>
      </c>
      <c r="I631" s="168" t="s">
        <v>5694</v>
      </c>
      <c r="P631" s="56"/>
      <c r="Q631" s="56"/>
      <c r="R631" s="56"/>
      <c r="AB631" s="204"/>
      <c r="AC631" s="56"/>
    </row>
    <row r="632" customFormat="false" ht="16.4" hidden="false" customHeight="false" outlineLevel="0" collapsed="false">
      <c r="A632" s="163" t="n">
        <v>110600</v>
      </c>
      <c r="B632" s="163" t="n">
        <v>0.5039</v>
      </c>
      <c r="C632" s="163" t="s">
        <v>6367</v>
      </c>
      <c r="D632" s="163" t="s">
        <v>5649</v>
      </c>
      <c r="E632" s="183" t="s">
        <v>5649</v>
      </c>
      <c r="G632" s="200" t="n">
        <v>1704600</v>
      </c>
      <c r="H632" s="163" t="n">
        <v>0.5975</v>
      </c>
      <c r="I632" s="168" t="s">
        <v>5694</v>
      </c>
      <c r="P632" s="56"/>
      <c r="Q632" s="56"/>
      <c r="R632" s="56"/>
      <c r="AB632" s="204"/>
      <c r="AC632" s="56"/>
    </row>
    <row r="633" customFormat="false" ht="16.4" hidden="false" customHeight="false" outlineLevel="0" collapsed="false">
      <c r="A633" s="163" t="n">
        <v>100900</v>
      </c>
      <c r="B633" s="163" t="n">
        <v>0.5039</v>
      </c>
      <c r="C633" s="163" t="s">
        <v>6368</v>
      </c>
      <c r="D633" s="163" t="s">
        <v>5649</v>
      </c>
      <c r="E633" s="183" t="s">
        <v>5649</v>
      </c>
      <c r="G633" s="200" t="n">
        <v>1704601</v>
      </c>
      <c r="H633" s="163" t="n">
        <v>0.5975</v>
      </c>
      <c r="I633" s="168" t="s">
        <v>5694</v>
      </c>
      <c r="P633" s="56"/>
      <c r="Q633" s="56"/>
      <c r="R633" s="56"/>
      <c r="AB633" s="204"/>
      <c r="AC633" s="56"/>
    </row>
    <row r="634" customFormat="false" ht="16.4" hidden="false" customHeight="false" outlineLevel="0" collapsed="false">
      <c r="A634" s="163" t="n">
        <v>101000</v>
      </c>
      <c r="B634" s="163" t="n">
        <v>0.5039</v>
      </c>
      <c r="C634" s="163" t="s">
        <v>6369</v>
      </c>
      <c r="D634" s="163" t="s">
        <v>5649</v>
      </c>
      <c r="E634" s="183" t="s">
        <v>5649</v>
      </c>
      <c r="G634" s="200" t="n">
        <v>1704602</v>
      </c>
      <c r="H634" s="163" t="n">
        <v>0.5975</v>
      </c>
      <c r="I634" s="168" t="s">
        <v>5694</v>
      </c>
      <c r="P634" s="56"/>
      <c r="Q634" s="56"/>
      <c r="R634" s="56"/>
      <c r="AB634" s="204"/>
      <c r="AC634" s="56"/>
    </row>
    <row r="635" customFormat="false" ht="16.4" hidden="false" customHeight="false" outlineLevel="0" collapsed="false">
      <c r="A635" s="163" t="n">
        <v>101100</v>
      </c>
      <c r="B635" s="163" t="n">
        <v>0.5039</v>
      </c>
      <c r="C635" s="163" t="s">
        <v>6370</v>
      </c>
      <c r="D635" s="163" t="s">
        <v>5649</v>
      </c>
      <c r="E635" s="183" t="s">
        <v>5649</v>
      </c>
      <c r="G635" s="200" t="n">
        <v>1704603</v>
      </c>
      <c r="H635" s="163" t="n">
        <v>0.5975</v>
      </c>
      <c r="I635" s="168" t="s">
        <v>5694</v>
      </c>
      <c r="P635" s="56"/>
      <c r="Q635" s="56"/>
      <c r="R635" s="56"/>
      <c r="AB635" s="204"/>
      <c r="AC635" s="56"/>
    </row>
    <row r="636" customFormat="false" ht="16.4" hidden="false" customHeight="false" outlineLevel="0" collapsed="false">
      <c r="A636" s="163" t="n">
        <v>100600</v>
      </c>
      <c r="B636" s="163" t="n">
        <v>0.5039</v>
      </c>
      <c r="C636" s="163" t="s">
        <v>6371</v>
      </c>
      <c r="D636" s="163" t="s">
        <v>5649</v>
      </c>
      <c r="E636" s="183" t="s">
        <v>5649</v>
      </c>
      <c r="G636" s="200" t="n">
        <v>1704604</v>
      </c>
      <c r="H636" s="163" t="n">
        <v>0.5975</v>
      </c>
      <c r="I636" s="168" t="s">
        <v>5694</v>
      </c>
      <c r="P636" s="56"/>
      <c r="Q636" s="56"/>
      <c r="R636" s="56"/>
      <c r="AB636" s="204"/>
      <c r="AC636" s="56"/>
    </row>
    <row r="637" customFormat="false" ht="16.4" hidden="false" customHeight="false" outlineLevel="0" collapsed="false">
      <c r="A637" s="163" t="n">
        <v>110700</v>
      </c>
      <c r="B637" s="163" t="n">
        <v>0.5039</v>
      </c>
      <c r="C637" s="163" t="s">
        <v>6372</v>
      </c>
      <c r="D637" s="163" t="s">
        <v>5649</v>
      </c>
      <c r="E637" s="183" t="s">
        <v>5649</v>
      </c>
      <c r="G637" s="200" t="n">
        <v>1704605</v>
      </c>
      <c r="H637" s="163" t="n">
        <v>0.5975</v>
      </c>
      <c r="I637" s="168" t="s">
        <v>5694</v>
      </c>
      <c r="P637" s="56"/>
      <c r="Q637" s="56"/>
      <c r="R637" s="56"/>
      <c r="AB637" s="204"/>
      <c r="AC637" s="56"/>
    </row>
    <row r="638" customFormat="false" ht="16.4" hidden="false" customHeight="false" outlineLevel="0" collapsed="false">
      <c r="A638" s="163" t="n">
        <v>101200</v>
      </c>
      <c r="B638" s="163" t="n">
        <v>0.5039</v>
      </c>
      <c r="C638" s="163" t="s">
        <v>6373</v>
      </c>
      <c r="D638" s="163" t="s">
        <v>5649</v>
      </c>
      <c r="E638" s="183" t="s">
        <v>5649</v>
      </c>
      <c r="G638" s="200" t="n">
        <v>1704606</v>
      </c>
      <c r="H638" s="163" t="n">
        <v>0.5975</v>
      </c>
      <c r="I638" s="168" t="s">
        <v>5694</v>
      </c>
      <c r="P638" s="56"/>
      <c r="Q638" s="56"/>
      <c r="R638" s="56"/>
      <c r="AB638" s="204"/>
      <c r="AC638" s="56"/>
    </row>
    <row r="639" customFormat="false" ht="16.4" hidden="false" customHeight="false" outlineLevel="0" collapsed="false">
      <c r="A639" s="163" t="n">
        <v>101300</v>
      </c>
      <c r="B639" s="163" t="n">
        <v>0.5039</v>
      </c>
      <c r="C639" s="163" t="s">
        <v>6374</v>
      </c>
      <c r="D639" s="163" t="s">
        <v>5649</v>
      </c>
      <c r="E639" s="183" t="s">
        <v>5649</v>
      </c>
      <c r="G639" s="200" t="n">
        <v>1704607</v>
      </c>
      <c r="H639" s="163" t="n">
        <v>0.5975</v>
      </c>
      <c r="I639" s="168" t="s">
        <v>5694</v>
      </c>
      <c r="P639" s="56"/>
      <c r="Q639" s="56"/>
      <c r="R639" s="56"/>
      <c r="AB639" s="204"/>
      <c r="AC639" s="56"/>
    </row>
    <row r="640" customFormat="false" ht="16.4" hidden="false" customHeight="false" outlineLevel="0" collapsed="false">
      <c r="A640" s="163" t="n">
        <v>800300</v>
      </c>
      <c r="B640" s="163" t="n">
        <v>0.4187</v>
      </c>
      <c r="C640" s="163" t="s">
        <v>6375</v>
      </c>
      <c r="D640" s="163" t="s">
        <v>5649</v>
      </c>
      <c r="E640" s="183" t="s">
        <v>5649</v>
      </c>
      <c r="G640" s="200" t="n">
        <v>1704608</v>
      </c>
      <c r="H640" s="163" t="n">
        <v>0.5975</v>
      </c>
      <c r="I640" s="168" t="s">
        <v>5694</v>
      </c>
      <c r="P640" s="56"/>
      <c r="Q640" s="56"/>
      <c r="R640" s="56"/>
      <c r="AB640" s="204"/>
      <c r="AC640" s="56"/>
    </row>
    <row r="641" customFormat="false" ht="16.4" hidden="false" customHeight="false" outlineLevel="0" collapsed="false">
      <c r="A641" s="163" t="n">
        <v>1100900</v>
      </c>
      <c r="B641" s="163" t="n">
        <v>0.5964</v>
      </c>
      <c r="C641" s="163" t="s">
        <v>6376</v>
      </c>
      <c r="D641" s="163" t="s">
        <v>5649</v>
      </c>
      <c r="E641" s="183" t="s">
        <v>5649</v>
      </c>
      <c r="G641" s="200" t="n">
        <v>1704609</v>
      </c>
      <c r="H641" s="163" t="n">
        <v>0.5975</v>
      </c>
      <c r="I641" s="168" t="s">
        <v>5694</v>
      </c>
      <c r="P641" s="56"/>
      <c r="Q641" s="56"/>
      <c r="R641" s="56"/>
      <c r="AB641" s="204"/>
      <c r="AC641" s="56"/>
    </row>
    <row r="642" customFormat="false" ht="16.4" hidden="false" customHeight="false" outlineLevel="0" collapsed="false">
      <c r="A642" s="163" t="n">
        <v>1100900</v>
      </c>
      <c r="B642" s="163" t="n">
        <v>0.5964</v>
      </c>
      <c r="C642" s="163" t="s">
        <v>6377</v>
      </c>
      <c r="D642" s="163" t="s">
        <v>5649</v>
      </c>
      <c r="E642" s="183" t="s">
        <v>5649</v>
      </c>
      <c r="G642" s="200" t="n">
        <v>1704610</v>
      </c>
      <c r="H642" s="163" t="n">
        <v>0.5975</v>
      </c>
      <c r="I642" s="168" t="s">
        <v>5694</v>
      </c>
      <c r="P642" s="56"/>
      <c r="Q642" s="56"/>
      <c r="R642" s="56"/>
      <c r="AB642" s="204"/>
      <c r="AC642" s="56"/>
    </row>
    <row r="643" customFormat="false" ht="16.4" hidden="false" customHeight="false" outlineLevel="0" collapsed="false">
      <c r="A643" s="163" t="n">
        <v>1002200</v>
      </c>
      <c r="B643" s="163" t="n">
        <v>0.5214</v>
      </c>
      <c r="C643" s="163" t="s">
        <v>6378</v>
      </c>
      <c r="D643" s="163" t="s">
        <v>5649</v>
      </c>
      <c r="E643" s="183" t="s">
        <v>5649</v>
      </c>
      <c r="G643" s="200" t="n">
        <v>1704611</v>
      </c>
      <c r="H643" s="163" t="n">
        <v>0.5975</v>
      </c>
      <c r="I643" s="168" t="s">
        <v>5694</v>
      </c>
      <c r="P643" s="56"/>
      <c r="Q643" s="56"/>
      <c r="R643" s="56"/>
      <c r="AB643" s="204"/>
      <c r="AC643" s="56"/>
    </row>
    <row r="644" customFormat="false" ht="16.4" hidden="false" customHeight="false" outlineLevel="0" collapsed="false">
      <c r="A644" s="163" t="n">
        <v>1002400</v>
      </c>
      <c r="B644" s="163" t="n">
        <v>0.5214</v>
      </c>
      <c r="C644" s="163" t="s">
        <v>6379</v>
      </c>
      <c r="D644" s="163" t="s">
        <v>5649</v>
      </c>
      <c r="E644" s="183" t="s">
        <v>5649</v>
      </c>
      <c r="G644" s="200" t="n">
        <v>1704612</v>
      </c>
      <c r="H644" s="163" t="n">
        <v>0.5975</v>
      </c>
      <c r="I644" s="168" t="s">
        <v>5694</v>
      </c>
      <c r="P644" s="56"/>
      <c r="Q644" s="56"/>
      <c r="R644" s="56"/>
      <c r="AB644" s="204"/>
      <c r="AC644" s="56"/>
    </row>
    <row r="645" customFormat="false" ht="16.4" hidden="false" customHeight="false" outlineLevel="0" collapsed="false">
      <c r="A645" s="163" t="n">
        <v>1002400</v>
      </c>
      <c r="B645" s="163" t="n">
        <v>0.5214</v>
      </c>
      <c r="C645" s="163" t="s">
        <v>6380</v>
      </c>
      <c r="D645" s="163" t="s">
        <v>5649</v>
      </c>
      <c r="E645" s="183" t="s">
        <v>5649</v>
      </c>
      <c r="G645" s="200" t="n">
        <v>1704613</v>
      </c>
      <c r="H645" s="163" t="n">
        <v>0.5975</v>
      </c>
      <c r="I645" s="168" t="s">
        <v>5694</v>
      </c>
      <c r="P645" s="56"/>
      <c r="Q645" s="56"/>
      <c r="R645" s="56"/>
      <c r="AB645" s="204"/>
      <c r="AC645" s="56"/>
    </row>
    <row r="646" customFormat="false" ht="16.4" hidden="false" customHeight="false" outlineLevel="0" collapsed="false">
      <c r="A646" s="163" t="n">
        <v>1002400</v>
      </c>
      <c r="B646" s="163" t="n">
        <v>0.4193</v>
      </c>
      <c r="C646" s="163" t="s">
        <v>6381</v>
      </c>
      <c r="D646" s="163" t="s">
        <v>5649</v>
      </c>
      <c r="E646" s="183" t="s">
        <v>5649</v>
      </c>
      <c r="G646" s="200" t="n">
        <v>1704614</v>
      </c>
      <c r="H646" s="163" t="n">
        <v>0.5975</v>
      </c>
      <c r="I646" s="168" t="s">
        <v>5694</v>
      </c>
      <c r="P646" s="56"/>
      <c r="Q646" s="56"/>
      <c r="R646" s="56"/>
      <c r="AB646" s="204"/>
      <c r="AC646" s="56"/>
    </row>
    <row r="647" customFormat="false" ht="16.4" hidden="false" customHeight="false" outlineLevel="0" collapsed="false">
      <c r="A647" s="163" t="n">
        <v>108800</v>
      </c>
      <c r="B647" s="163" t="n">
        <v>0.5039</v>
      </c>
      <c r="C647" s="163" t="s">
        <v>6382</v>
      </c>
      <c r="D647" s="163" t="s">
        <v>5649</v>
      </c>
      <c r="E647" s="183" t="s">
        <v>5649</v>
      </c>
      <c r="G647" s="200" t="n">
        <v>1704615</v>
      </c>
      <c r="H647" s="163" t="n">
        <v>0.5975</v>
      </c>
      <c r="I647" s="168" t="s">
        <v>5694</v>
      </c>
      <c r="P647" s="56"/>
      <c r="Q647" s="56"/>
      <c r="R647" s="56"/>
      <c r="AB647" s="204"/>
      <c r="AC647" s="56"/>
    </row>
    <row r="648" customFormat="false" ht="16.4" hidden="false" customHeight="false" outlineLevel="0" collapsed="false">
      <c r="A648" s="163" t="n">
        <v>101400</v>
      </c>
      <c r="B648" s="163" t="n">
        <v>0.5039</v>
      </c>
      <c r="C648" s="163" t="s">
        <v>6383</v>
      </c>
      <c r="D648" s="163" t="s">
        <v>5649</v>
      </c>
      <c r="E648" s="183" t="s">
        <v>5649</v>
      </c>
      <c r="G648" s="200" t="n">
        <v>1704615</v>
      </c>
      <c r="H648" s="163" t="n">
        <v>0.5975</v>
      </c>
      <c r="I648" s="168" t="s">
        <v>5694</v>
      </c>
      <c r="P648" s="56"/>
      <c r="Q648" s="56"/>
      <c r="R648" s="56"/>
      <c r="AB648" s="204"/>
      <c r="AC648" s="56"/>
    </row>
    <row r="649" customFormat="false" ht="16.4" hidden="false" customHeight="false" outlineLevel="0" collapsed="false">
      <c r="A649" s="163" t="n">
        <v>1002500</v>
      </c>
      <c r="B649" s="163" t="n">
        <v>0.5214</v>
      </c>
      <c r="C649" s="163" t="s">
        <v>6384</v>
      </c>
      <c r="D649" s="163" t="s">
        <v>5649</v>
      </c>
      <c r="E649" s="183" t="s">
        <v>5649</v>
      </c>
      <c r="G649" s="200" t="n">
        <v>1710900</v>
      </c>
      <c r="H649" s="163" t="n">
        <v>0.5975</v>
      </c>
      <c r="I649" s="168" t="s">
        <v>5694</v>
      </c>
      <c r="P649" s="56"/>
      <c r="Q649" s="56"/>
      <c r="R649" s="56"/>
      <c r="AB649" s="204"/>
      <c r="AC649" s="56"/>
    </row>
    <row r="650" customFormat="false" ht="16.4" hidden="false" customHeight="false" outlineLevel="0" collapsed="false">
      <c r="A650" s="163" t="n">
        <v>1002600</v>
      </c>
      <c r="B650" s="163" t="n">
        <v>0.5214</v>
      </c>
      <c r="C650" s="163" t="s">
        <v>6385</v>
      </c>
      <c r="D650" s="163" t="s">
        <v>5649</v>
      </c>
      <c r="E650" s="183" t="s">
        <v>5649</v>
      </c>
      <c r="G650" s="200" t="n">
        <v>1704800</v>
      </c>
      <c r="H650" s="163" t="n">
        <v>0.5975</v>
      </c>
      <c r="I650" s="168" t="s">
        <v>5694</v>
      </c>
      <c r="P650" s="56"/>
      <c r="Q650" s="56"/>
      <c r="R650" s="56"/>
      <c r="AB650" s="204"/>
      <c r="AC650" s="56"/>
    </row>
    <row r="651" customFormat="false" ht="16.4" hidden="false" customHeight="false" outlineLevel="0" collapsed="false">
      <c r="A651" s="163" t="n">
        <v>110800</v>
      </c>
      <c r="B651" s="163" t="n">
        <v>0.5039</v>
      </c>
      <c r="C651" s="163" t="s">
        <v>6386</v>
      </c>
      <c r="D651" s="163" t="s">
        <v>5649</v>
      </c>
      <c r="E651" s="183" t="s">
        <v>5649</v>
      </c>
      <c r="G651" s="200" t="n">
        <v>1704900</v>
      </c>
      <c r="H651" s="163" t="n">
        <v>0.5975</v>
      </c>
      <c r="I651" s="168" t="s">
        <v>5694</v>
      </c>
      <c r="P651" s="56"/>
      <c r="Q651" s="56"/>
      <c r="R651" s="56"/>
      <c r="AB651" s="204"/>
      <c r="AC651" s="56"/>
    </row>
    <row r="652" customFormat="false" ht="16.4" hidden="false" customHeight="false" outlineLevel="0" collapsed="false">
      <c r="A652" s="163" t="n">
        <v>1002700</v>
      </c>
      <c r="B652" s="163" t="n">
        <v>0.5214</v>
      </c>
      <c r="C652" s="163" t="s">
        <v>6387</v>
      </c>
      <c r="D652" s="163" t="s">
        <v>5649</v>
      </c>
      <c r="E652" s="183" t="s">
        <v>5649</v>
      </c>
      <c r="G652" s="200" t="n">
        <v>1704901</v>
      </c>
      <c r="H652" s="163" t="n">
        <v>0.5975</v>
      </c>
      <c r="I652" s="168" t="s">
        <v>5694</v>
      </c>
      <c r="P652" s="56"/>
      <c r="Q652" s="56"/>
      <c r="R652" s="56"/>
      <c r="AB652" s="204"/>
      <c r="AC652" s="56"/>
    </row>
    <row r="653" customFormat="false" ht="16.4" hidden="false" customHeight="false" outlineLevel="0" collapsed="false">
      <c r="A653" s="163" t="n">
        <v>1002800</v>
      </c>
      <c r="B653" s="163" t="n">
        <v>0.5214</v>
      </c>
      <c r="C653" s="163" t="s">
        <v>6388</v>
      </c>
      <c r="D653" s="163" t="s">
        <v>5649</v>
      </c>
      <c r="E653" s="183" t="s">
        <v>5649</v>
      </c>
      <c r="G653" s="200" t="n">
        <v>1704902</v>
      </c>
      <c r="H653" s="163" t="n">
        <v>0.5975</v>
      </c>
      <c r="I653" s="168" t="s">
        <v>5694</v>
      </c>
      <c r="P653" s="56"/>
      <c r="Q653" s="56"/>
      <c r="R653" s="56"/>
      <c r="AB653" s="204"/>
      <c r="AC653" s="56"/>
    </row>
    <row r="654" customFormat="false" ht="16.4" hidden="false" customHeight="false" outlineLevel="0" collapsed="false">
      <c r="A654" s="163" t="n">
        <v>1002900</v>
      </c>
      <c r="B654" s="163" t="n">
        <v>0.5214</v>
      </c>
      <c r="C654" s="163" t="s">
        <v>6389</v>
      </c>
      <c r="D654" s="163" t="s">
        <v>5649</v>
      </c>
      <c r="E654" s="183" t="s">
        <v>5649</v>
      </c>
      <c r="G654" s="200" t="n">
        <v>1704903</v>
      </c>
      <c r="H654" s="163" t="n">
        <v>0.5975</v>
      </c>
      <c r="I654" s="168" t="s">
        <v>5694</v>
      </c>
      <c r="P654" s="56"/>
      <c r="Q654" s="56"/>
      <c r="R654" s="56"/>
      <c r="AB654" s="204"/>
      <c r="AC654" s="56"/>
    </row>
    <row r="655" customFormat="false" ht="16.4" hidden="false" customHeight="false" outlineLevel="0" collapsed="false">
      <c r="A655" s="163" t="n">
        <v>1003000</v>
      </c>
      <c r="B655" s="163" t="n">
        <v>0.4615</v>
      </c>
      <c r="C655" s="163" t="s">
        <v>6390</v>
      </c>
      <c r="D655" s="163" t="s">
        <v>5649</v>
      </c>
      <c r="E655" s="183" t="s">
        <v>5649</v>
      </c>
      <c r="G655" s="200" t="n">
        <v>1704904</v>
      </c>
      <c r="H655" s="163" t="n">
        <v>0.5975</v>
      </c>
      <c r="I655" s="168" t="s">
        <v>5694</v>
      </c>
      <c r="P655" s="56"/>
      <c r="Q655" s="56"/>
      <c r="R655" s="56"/>
      <c r="AB655" s="204"/>
      <c r="AC655" s="56"/>
    </row>
    <row r="656" customFormat="false" ht="16.4" hidden="false" customHeight="false" outlineLevel="0" collapsed="false">
      <c r="A656" s="163" t="n">
        <v>1003001</v>
      </c>
      <c r="B656" s="163" t="n">
        <v>0.4615</v>
      </c>
      <c r="C656" s="163" t="s">
        <v>6391</v>
      </c>
      <c r="D656" s="163" t="s">
        <v>5649</v>
      </c>
      <c r="E656" s="183" t="s">
        <v>5649</v>
      </c>
      <c r="G656" s="200" t="n">
        <v>1704905</v>
      </c>
      <c r="H656" s="163" t="n">
        <v>0.5975</v>
      </c>
      <c r="I656" s="168" t="s">
        <v>5694</v>
      </c>
      <c r="P656" s="56"/>
      <c r="Q656" s="56"/>
      <c r="R656" s="56"/>
      <c r="AB656" s="204"/>
      <c r="AC656" s="56"/>
    </row>
    <row r="657" customFormat="false" ht="16.4" hidden="false" customHeight="false" outlineLevel="0" collapsed="false">
      <c r="A657" s="163" t="n">
        <v>1003100</v>
      </c>
      <c r="B657" s="163" t="n">
        <v>0.4799</v>
      </c>
      <c r="C657" s="163" t="s">
        <v>6392</v>
      </c>
      <c r="D657" s="163" t="s">
        <v>5649</v>
      </c>
      <c r="E657" s="183" t="s">
        <v>5649</v>
      </c>
      <c r="G657" s="200" t="n">
        <v>1704802</v>
      </c>
      <c r="H657" s="163" t="n">
        <v>0.5975</v>
      </c>
      <c r="I657" s="168" t="s">
        <v>5694</v>
      </c>
      <c r="P657" s="56"/>
      <c r="Q657" s="56"/>
      <c r="R657" s="56"/>
      <c r="AB657" s="204"/>
      <c r="AC657" s="56"/>
    </row>
    <row r="658" customFormat="false" ht="16.4" hidden="false" customHeight="false" outlineLevel="0" collapsed="false">
      <c r="A658" s="163" t="n">
        <v>1400700</v>
      </c>
      <c r="B658" s="163" t="n">
        <v>0.5147</v>
      </c>
      <c r="C658" s="163" t="s">
        <v>6393</v>
      </c>
      <c r="D658" s="163" t="s">
        <v>5649</v>
      </c>
      <c r="E658" s="183" t="s">
        <v>5649</v>
      </c>
      <c r="G658" s="200" t="n">
        <v>1704700</v>
      </c>
      <c r="H658" s="163" t="n">
        <v>0.5975</v>
      </c>
      <c r="I658" s="168" t="s">
        <v>5694</v>
      </c>
      <c r="P658" s="56"/>
      <c r="Q658" s="56"/>
      <c r="R658" s="56"/>
      <c r="AB658" s="204"/>
      <c r="AC658" s="56"/>
    </row>
    <row r="659" customFormat="false" ht="16.4" hidden="false" customHeight="false" outlineLevel="0" collapsed="false">
      <c r="A659" s="163" t="n">
        <v>1400800</v>
      </c>
      <c r="B659" s="163" t="n">
        <v>0.5147</v>
      </c>
      <c r="C659" s="163" t="s">
        <v>6394</v>
      </c>
      <c r="D659" s="163" t="s">
        <v>5649</v>
      </c>
      <c r="E659" s="183" t="s">
        <v>5649</v>
      </c>
      <c r="G659" s="200" t="n">
        <v>1704801</v>
      </c>
      <c r="H659" s="163" t="n">
        <v>0.5975</v>
      </c>
      <c r="I659" s="168" t="s">
        <v>5694</v>
      </c>
      <c r="P659" s="56"/>
      <c r="Q659" s="56"/>
      <c r="R659" s="56"/>
      <c r="AB659" s="204"/>
      <c r="AC659" s="56"/>
    </row>
    <row r="660" customFormat="false" ht="16.4" hidden="false" customHeight="false" outlineLevel="0" collapsed="false">
      <c r="A660" s="163" t="n">
        <v>1003200</v>
      </c>
      <c r="B660" s="163" t="n">
        <v>0.5214</v>
      </c>
      <c r="C660" s="163" t="s">
        <v>6395</v>
      </c>
      <c r="D660" s="163" t="s">
        <v>5649</v>
      </c>
      <c r="E660" s="183" t="s">
        <v>5649</v>
      </c>
      <c r="G660" s="200" t="n">
        <v>1703000</v>
      </c>
      <c r="H660" s="163" t="n">
        <v>0.5975</v>
      </c>
      <c r="I660" s="168" t="s">
        <v>5694</v>
      </c>
      <c r="P660" s="56"/>
      <c r="Q660" s="56"/>
      <c r="R660" s="56"/>
      <c r="AB660" s="204"/>
      <c r="AC660" s="56"/>
    </row>
    <row r="661" customFormat="false" ht="16.4" hidden="false" customHeight="false" outlineLevel="0" collapsed="false">
      <c r="A661" s="163" t="n">
        <v>1400900</v>
      </c>
      <c r="B661" s="163" t="n">
        <v>0.5147</v>
      </c>
      <c r="C661" s="163" t="s">
        <v>6396</v>
      </c>
      <c r="D661" s="163" t="s">
        <v>5649</v>
      </c>
      <c r="E661" s="183" t="s">
        <v>5649</v>
      </c>
      <c r="G661" s="200" t="n">
        <v>1704200</v>
      </c>
      <c r="H661" s="163" t="n">
        <v>0.5975</v>
      </c>
      <c r="I661" s="168" t="s">
        <v>5694</v>
      </c>
      <c r="P661" s="56"/>
      <c r="Q661" s="56"/>
      <c r="R661" s="56"/>
      <c r="AB661" s="204"/>
      <c r="AC661" s="56"/>
    </row>
    <row r="662" customFormat="false" ht="16.4" hidden="false" customHeight="false" outlineLevel="0" collapsed="false">
      <c r="A662" s="163" t="n">
        <v>1401000</v>
      </c>
      <c r="B662" s="163" t="n">
        <v>0.5147</v>
      </c>
      <c r="C662" s="163" t="s">
        <v>6397</v>
      </c>
      <c r="D662" s="163" t="s">
        <v>5649</v>
      </c>
      <c r="E662" s="183" t="s">
        <v>5649</v>
      </c>
      <c r="G662" s="200" t="n">
        <v>1703000</v>
      </c>
      <c r="H662" s="163" t="n">
        <v>0.5975</v>
      </c>
      <c r="I662" s="168" t="s">
        <v>5694</v>
      </c>
      <c r="P662" s="56"/>
      <c r="Q662" s="56"/>
      <c r="R662" s="56"/>
      <c r="AB662" s="204"/>
      <c r="AC662" s="56"/>
    </row>
    <row r="663" customFormat="false" ht="16.4" hidden="false" customHeight="false" outlineLevel="0" collapsed="false">
      <c r="A663" s="163" t="n">
        <v>1003300</v>
      </c>
      <c r="B663" s="163" t="n">
        <v>0.5214</v>
      </c>
      <c r="C663" s="163" t="s">
        <v>6398</v>
      </c>
      <c r="D663" s="163" t="s">
        <v>5649</v>
      </c>
      <c r="E663" s="183" t="s">
        <v>5649</v>
      </c>
      <c r="G663" s="200" t="n">
        <v>1704200</v>
      </c>
      <c r="H663" s="163" t="n">
        <v>0.5975</v>
      </c>
      <c r="I663" s="168" t="s">
        <v>5694</v>
      </c>
      <c r="P663" s="56"/>
      <c r="Q663" s="56"/>
      <c r="R663" s="56"/>
      <c r="AB663" s="204"/>
      <c r="AC663" s="56"/>
    </row>
    <row r="664" customFormat="false" ht="16.4" hidden="false" customHeight="false" outlineLevel="0" collapsed="false">
      <c r="A664" s="163" t="n">
        <v>1003400</v>
      </c>
      <c r="B664" s="163" t="n">
        <v>0.5214</v>
      </c>
      <c r="C664" s="163" t="s">
        <v>6399</v>
      </c>
      <c r="D664" s="163" t="s">
        <v>5649</v>
      </c>
      <c r="E664" s="183" t="s">
        <v>5649</v>
      </c>
      <c r="G664" s="200" t="n">
        <v>1706300</v>
      </c>
      <c r="H664" s="163" t="n">
        <v>0.5975</v>
      </c>
      <c r="I664" s="168" t="s">
        <v>5694</v>
      </c>
      <c r="P664" s="56"/>
      <c r="Q664" s="56"/>
      <c r="R664" s="56"/>
      <c r="AB664" s="204"/>
      <c r="AC664" s="56"/>
    </row>
    <row r="665" customFormat="false" ht="16.4" hidden="false" customHeight="false" outlineLevel="0" collapsed="false">
      <c r="A665" s="163" t="n">
        <v>1003500</v>
      </c>
      <c r="B665" s="163" t="n">
        <v>0.5214</v>
      </c>
      <c r="C665" s="163" t="s">
        <v>6400</v>
      </c>
      <c r="D665" s="163" t="s">
        <v>5649</v>
      </c>
      <c r="E665" s="183" t="s">
        <v>5649</v>
      </c>
      <c r="G665" s="200" t="n">
        <v>1705000</v>
      </c>
      <c r="H665" s="163" t="n">
        <v>0.5975</v>
      </c>
      <c r="I665" s="168" t="s">
        <v>5694</v>
      </c>
      <c r="P665" s="56"/>
      <c r="Q665" s="56"/>
      <c r="R665" s="56"/>
      <c r="AB665" s="204"/>
      <c r="AC665" s="56"/>
    </row>
    <row r="666" customFormat="false" ht="16.4" hidden="false" customHeight="false" outlineLevel="0" collapsed="false">
      <c r="A666" s="163" t="n">
        <v>101500</v>
      </c>
      <c r="B666" s="163" t="n">
        <v>0.5039</v>
      </c>
      <c r="C666" s="163" t="s">
        <v>6401</v>
      </c>
      <c r="D666" s="163" t="s">
        <v>5649</v>
      </c>
      <c r="E666" s="183" t="s">
        <v>5649</v>
      </c>
      <c r="G666" s="200" t="n">
        <v>1705200</v>
      </c>
      <c r="H666" s="163" t="n">
        <v>0.5975</v>
      </c>
      <c r="I666" s="168" t="s">
        <v>5694</v>
      </c>
      <c r="P666" s="56"/>
      <c r="Q666" s="56"/>
      <c r="R666" s="56"/>
      <c r="AB666" s="204"/>
      <c r="AC666" s="56"/>
    </row>
    <row r="667" customFormat="false" ht="16.4" hidden="false" customHeight="false" outlineLevel="0" collapsed="false">
      <c r="A667" s="163" t="n">
        <v>1003600</v>
      </c>
      <c r="B667" s="163" t="n">
        <v>0.5214</v>
      </c>
      <c r="C667" s="163" t="s">
        <v>6402</v>
      </c>
      <c r="D667" s="163" t="s">
        <v>5649</v>
      </c>
      <c r="E667" s="183" t="s">
        <v>5649</v>
      </c>
      <c r="G667" s="200" t="n">
        <v>1705100</v>
      </c>
      <c r="H667" s="163" t="n">
        <v>0.5975</v>
      </c>
      <c r="I667" s="168" t="s">
        <v>5694</v>
      </c>
      <c r="P667" s="56"/>
      <c r="Q667" s="56"/>
      <c r="R667" s="56"/>
      <c r="AB667" s="204"/>
      <c r="AC667" s="56"/>
    </row>
    <row r="668" customFormat="false" ht="16.4" hidden="false" customHeight="false" outlineLevel="0" collapsed="false">
      <c r="A668" s="163" t="n">
        <v>101500</v>
      </c>
      <c r="B668" s="163" t="n">
        <v>0.5039</v>
      </c>
      <c r="C668" s="163" t="s">
        <v>6403</v>
      </c>
      <c r="D668" s="163" t="s">
        <v>5649</v>
      </c>
      <c r="E668" s="183" t="s">
        <v>5649</v>
      </c>
      <c r="G668" s="200" t="n">
        <v>1705300</v>
      </c>
      <c r="H668" s="163" t="n">
        <v>0.5975</v>
      </c>
      <c r="I668" s="168" t="s">
        <v>5694</v>
      </c>
      <c r="P668" s="56"/>
      <c r="Q668" s="56"/>
      <c r="R668" s="56"/>
      <c r="AB668" s="204"/>
      <c r="AC668" s="56"/>
    </row>
    <row r="669" customFormat="false" ht="16.4" hidden="false" customHeight="false" outlineLevel="0" collapsed="false">
      <c r="A669" s="163" t="n">
        <v>110900</v>
      </c>
      <c r="B669" s="163" t="n">
        <v>0.5039</v>
      </c>
      <c r="C669" s="163" t="s">
        <v>6404</v>
      </c>
      <c r="D669" s="163" t="s">
        <v>5649</v>
      </c>
      <c r="E669" s="183" t="s">
        <v>5649</v>
      </c>
      <c r="G669" s="200" t="n">
        <v>1705301</v>
      </c>
      <c r="H669" s="163" t="n">
        <v>0.5975</v>
      </c>
      <c r="I669" s="168" t="s">
        <v>5694</v>
      </c>
      <c r="P669" s="56"/>
      <c r="Q669" s="56"/>
      <c r="R669" s="56"/>
      <c r="AB669" s="204"/>
      <c r="AC669" s="56"/>
    </row>
    <row r="670" customFormat="false" ht="16.4" hidden="false" customHeight="false" outlineLevel="0" collapsed="false">
      <c r="A670" s="163" t="n">
        <v>1003700</v>
      </c>
      <c r="B670" s="163" t="n">
        <v>0.5214</v>
      </c>
      <c r="C670" s="163" t="s">
        <v>6405</v>
      </c>
      <c r="D670" s="163" t="s">
        <v>5649</v>
      </c>
      <c r="E670" s="183" t="s">
        <v>5649</v>
      </c>
      <c r="G670" s="200" t="n">
        <v>1705302</v>
      </c>
      <c r="H670" s="163" t="n">
        <v>0.5975</v>
      </c>
      <c r="I670" s="168" t="s">
        <v>5694</v>
      </c>
      <c r="P670" s="56"/>
      <c r="Q670" s="56"/>
      <c r="R670" s="56"/>
      <c r="AB670" s="204"/>
      <c r="AC670" s="56"/>
    </row>
    <row r="671" customFormat="false" ht="16.4" hidden="false" customHeight="false" outlineLevel="0" collapsed="false">
      <c r="A671" s="163" t="n">
        <v>1003800</v>
      </c>
      <c r="B671" s="163" t="n">
        <v>0.5214</v>
      </c>
      <c r="C671" s="163" t="s">
        <v>6406</v>
      </c>
      <c r="D671" s="163" t="s">
        <v>5649</v>
      </c>
      <c r="E671" s="183" t="s">
        <v>5649</v>
      </c>
      <c r="G671" s="200" t="n">
        <v>1705400</v>
      </c>
      <c r="H671" s="163" t="n">
        <v>0.5975</v>
      </c>
      <c r="I671" s="168" t="s">
        <v>5694</v>
      </c>
      <c r="P671" s="56"/>
      <c r="Q671" s="56"/>
      <c r="R671" s="56"/>
      <c r="AB671" s="204"/>
      <c r="AC671" s="56"/>
    </row>
    <row r="672" customFormat="false" ht="16.4" hidden="false" customHeight="false" outlineLevel="0" collapsed="false">
      <c r="A672" s="163" t="n">
        <v>1008000</v>
      </c>
      <c r="B672" s="163" t="n">
        <v>0.5214</v>
      </c>
      <c r="C672" s="163" t="s">
        <v>6407</v>
      </c>
      <c r="D672" s="163" t="s">
        <v>5649</v>
      </c>
      <c r="E672" s="183" t="s">
        <v>5649</v>
      </c>
      <c r="G672" s="200" t="n">
        <v>1705401</v>
      </c>
      <c r="H672" s="163" t="n">
        <v>0.5975</v>
      </c>
      <c r="I672" s="168" t="s">
        <v>5694</v>
      </c>
      <c r="P672" s="56"/>
      <c r="Q672" s="56"/>
      <c r="R672" s="56"/>
      <c r="AB672" s="204"/>
      <c r="AC672" s="56"/>
    </row>
    <row r="673" customFormat="false" ht="16.4" hidden="false" customHeight="false" outlineLevel="0" collapsed="false">
      <c r="A673" s="163" t="n">
        <v>101600</v>
      </c>
      <c r="B673" s="163" t="n">
        <v>0.5039</v>
      </c>
      <c r="C673" s="163" t="s">
        <v>6408</v>
      </c>
      <c r="D673" s="163" t="s">
        <v>5649</v>
      </c>
      <c r="E673" s="183" t="s">
        <v>5649</v>
      </c>
      <c r="G673" s="200" t="n">
        <v>1705402</v>
      </c>
      <c r="H673" s="163" t="n">
        <v>0.5975</v>
      </c>
      <c r="I673" s="168" t="s">
        <v>5694</v>
      </c>
      <c r="P673" s="56"/>
      <c r="Q673" s="56"/>
      <c r="R673" s="56"/>
      <c r="AB673" s="204"/>
      <c r="AC673" s="56"/>
    </row>
    <row r="674" customFormat="false" ht="16.4" hidden="false" customHeight="false" outlineLevel="0" collapsed="false">
      <c r="A674" s="163" t="n">
        <v>2006300</v>
      </c>
      <c r="B674" s="163" t="n">
        <v>0.5964</v>
      </c>
      <c r="C674" s="163" t="s">
        <v>6409</v>
      </c>
      <c r="D674" s="163" t="s">
        <v>5649</v>
      </c>
      <c r="E674" s="183" t="s">
        <v>5649</v>
      </c>
      <c r="G674" s="200" t="n">
        <v>1705700</v>
      </c>
      <c r="H674" s="163" t="n">
        <v>0.5975</v>
      </c>
      <c r="I674" s="168" t="s">
        <v>5694</v>
      </c>
      <c r="P674" s="56"/>
      <c r="Q674" s="56"/>
      <c r="R674" s="56"/>
      <c r="AB674" s="204"/>
      <c r="AC674" s="56"/>
    </row>
    <row r="675" customFormat="false" ht="16.4" hidden="false" customHeight="false" outlineLevel="0" collapsed="false">
      <c r="A675" s="163" t="n">
        <v>1400100</v>
      </c>
      <c r="B675" s="163" t="n">
        <v>0.5147</v>
      </c>
      <c r="C675" s="163" t="s">
        <v>6410</v>
      </c>
      <c r="D675" s="163" t="s">
        <v>5649</v>
      </c>
      <c r="E675" s="183" t="s">
        <v>5649</v>
      </c>
      <c r="G675" s="200" t="n">
        <v>1705800</v>
      </c>
      <c r="H675" s="163" t="n">
        <v>0.5975</v>
      </c>
      <c r="I675" s="168" t="s">
        <v>5694</v>
      </c>
      <c r="P675" s="56"/>
      <c r="Q675" s="56"/>
      <c r="R675" s="56"/>
      <c r="AB675" s="204"/>
      <c r="AC675" s="56"/>
    </row>
    <row r="676" customFormat="false" ht="16.4" hidden="false" customHeight="false" outlineLevel="0" collapsed="false">
      <c r="A676" s="163" t="n">
        <v>1400200</v>
      </c>
      <c r="B676" s="163" t="n">
        <v>0.5147</v>
      </c>
      <c r="C676" s="163" t="s">
        <v>6411</v>
      </c>
      <c r="D676" s="163" t="s">
        <v>5649</v>
      </c>
      <c r="E676" s="183" t="s">
        <v>5649</v>
      </c>
      <c r="G676" s="200" t="n">
        <v>1705900</v>
      </c>
      <c r="H676" s="163" t="n">
        <v>0.5975</v>
      </c>
      <c r="I676" s="168" t="s">
        <v>5694</v>
      </c>
      <c r="P676" s="56"/>
      <c r="Q676" s="56"/>
      <c r="R676" s="56"/>
      <c r="AB676" s="204"/>
      <c r="AC676" s="56"/>
    </row>
    <row r="677" customFormat="false" ht="16.4" hidden="false" customHeight="false" outlineLevel="0" collapsed="false">
      <c r="A677" s="163" t="n">
        <v>1400300</v>
      </c>
      <c r="B677" s="163" t="n">
        <v>0.5147</v>
      </c>
      <c r="C677" s="163" t="s">
        <v>6412</v>
      </c>
      <c r="D677" s="163" t="s">
        <v>5649</v>
      </c>
      <c r="E677" s="183" t="s">
        <v>5649</v>
      </c>
      <c r="G677" s="200" t="n">
        <v>1706400</v>
      </c>
      <c r="H677" s="163" t="n">
        <v>0.5975</v>
      </c>
      <c r="I677" s="168" t="s">
        <v>5694</v>
      </c>
      <c r="P677" s="56"/>
      <c r="Q677" s="56"/>
      <c r="R677" s="56"/>
      <c r="AB677" s="204"/>
      <c r="AC677" s="56"/>
    </row>
    <row r="678" customFormat="false" ht="16.4" hidden="false" customHeight="false" outlineLevel="0" collapsed="false">
      <c r="A678" s="163" t="n">
        <v>101700</v>
      </c>
      <c r="B678" s="163" t="n">
        <v>0.5039</v>
      </c>
      <c r="C678" s="163" t="s">
        <v>6413</v>
      </c>
      <c r="D678" s="163" t="s">
        <v>5649</v>
      </c>
      <c r="E678" s="183" t="s">
        <v>5649</v>
      </c>
      <c r="G678" s="200" t="n">
        <v>1706000</v>
      </c>
      <c r="H678" s="163" t="n">
        <v>0.5975</v>
      </c>
      <c r="I678" s="168" t="s">
        <v>5694</v>
      </c>
      <c r="P678" s="56"/>
      <c r="Q678" s="56"/>
      <c r="R678" s="56"/>
      <c r="AB678" s="204"/>
      <c r="AC678" s="56"/>
    </row>
    <row r="679" customFormat="false" ht="16.4" hidden="false" customHeight="false" outlineLevel="0" collapsed="false">
      <c r="A679" s="163" t="n">
        <v>1003900</v>
      </c>
      <c r="B679" s="163" t="n">
        <v>0.5214</v>
      </c>
      <c r="C679" s="163" t="s">
        <v>6414</v>
      </c>
      <c r="D679" s="163" t="s">
        <v>5649</v>
      </c>
      <c r="E679" s="183" t="s">
        <v>5649</v>
      </c>
      <c r="G679" s="200" t="n">
        <v>1705600</v>
      </c>
      <c r="H679" s="163" t="n">
        <v>0.5975</v>
      </c>
      <c r="I679" s="168" t="s">
        <v>5694</v>
      </c>
      <c r="P679" s="56"/>
      <c r="Q679" s="56"/>
      <c r="R679" s="56"/>
      <c r="AB679" s="204"/>
      <c r="AC679" s="56"/>
    </row>
    <row r="680" customFormat="false" ht="16.4" hidden="false" customHeight="false" outlineLevel="0" collapsed="false">
      <c r="A680" s="163" t="n">
        <v>1004300</v>
      </c>
      <c r="B680" s="163" t="n">
        <v>0.3041</v>
      </c>
      <c r="C680" s="163" t="s">
        <v>6415</v>
      </c>
      <c r="D680" s="163" t="s">
        <v>5649</v>
      </c>
      <c r="E680" s="183" t="s">
        <v>5649</v>
      </c>
      <c r="G680" s="200" t="n">
        <v>1705601</v>
      </c>
      <c r="H680" s="163" t="n">
        <v>0.5975</v>
      </c>
      <c r="I680" s="168" t="s">
        <v>5694</v>
      </c>
      <c r="P680" s="56"/>
      <c r="Q680" s="56"/>
      <c r="R680" s="56"/>
      <c r="AB680" s="204"/>
      <c r="AC680" s="56"/>
    </row>
    <row r="681" customFormat="false" ht="16.4" hidden="false" customHeight="false" outlineLevel="0" collapsed="false">
      <c r="A681" s="163" t="n">
        <v>1004000</v>
      </c>
      <c r="B681" s="163" t="n">
        <v>0.5214</v>
      </c>
      <c r="C681" s="163" t="s">
        <v>6416</v>
      </c>
      <c r="D681" s="163" t="s">
        <v>5649</v>
      </c>
      <c r="E681" s="183" t="s">
        <v>5649</v>
      </c>
      <c r="G681" s="200" t="n">
        <v>1705602</v>
      </c>
      <c r="H681" s="163" t="n">
        <v>0.5975</v>
      </c>
      <c r="I681" s="168" t="s">
        <v>5694</v>
      </c>
      <c r="P681" s="56"/>
      <c r="Q681" s="56"/>
      <c r="R681" s="56"/>
      <c r="AB681" s="204"/>
      <c r="AC681" s="56"/>
    </row>
    <row r="682" customFormat="false" ht="16.4" hidden="false" customHeight="false" outlineLevel="0" collapsed="false">
      <c r="A682" s="163" t="n">
        <v>1004200</v>
      </c>
      <c r="B682" s="163" t="n">
        <v>0.3041</v>
      </c>
      <c r="C682" s="163" t="s">
        <v>6417</v>
      </c>
      <c r="D682" s="163" t="s">
        <v>5649</v>
      </c>
      <c r="E682" s="183" t="s">
        <v>5649</v>
      </c>
      <c r="G682" s="200" t="n">
        <v>1706202</v>
      </c>
      <c r="H682" s="163" t="n">
        <v>0.5975</v>
      </c>
      <c r="I682" s="168" t="s">
        <v>5694</v>
      </c>
      <c r="P682" s="56"/>
      <c r="Q682" s="56"/>
      <c r="R682" s="56"/>
      <c r="AB682" s="204"/>
      <c r="AC682" s="56"/>
    </row>
    <row r="683" customFormat="false" ht="16.4" hidden="false" customHeight="false" outlineLevel="0" collapsed="false">
      <c r="A683" s="163" t="n">
        <v>1004400</v>
      </c>
      <c r="B683" s="163" t="n">
        <v>0.3041</v>
      </c>
      <c r="C683" s="163" t="s">
        <v>6418</v>
      </c>
      <c r="D683" s="163" t="s">
        <v>5649</v>
      </c>
      <c r="E683" s="183" t="s">
        <v>5649</v>
      </c>
      <c r="G683" s="200" t="n">
        <v>1703100</v>
      </c>
      <c r="H683" s="163" t="n">
        <v>0.5975</v>
      </c>
      <c r="I683" s="168" t="s">
        <v>5694</v>
      </c>
      <c r="P683" s="56"/>
      <c r="Q683" s="56"/>
      <c r="R683" s="56"/>
      <c r="AB683" s="204"/>
      <c r="AC683" s="56"/>
    </row>
    <row r="684" customFormat="false" ht="16.4" hidden="false" customHeight="false" outlineLevel="0" collapsed="false">
      <c r="A684" s="163" t="n">
        <v>1004500</v>
      </c>
      <c r="B684" s="163" t="n">
        <v>0.5214</v>
      </c>
      <c r="C684" s="163" t="s">
        <v>6419</v>
      </c>
      <c r="D684" s="163" t="s">
        <v>5649</v>
      </c>
      <c r="E684" s="183" t="s">
        <v>5649</v>
      </c>
      <c r="G684" s="200" t="n">
        <v>1703101</v>
      </c>
      <c r="H684" s="163" t="n">
        <v>0.5975</v>
      </c>
      <c r="I684" s="168" t="s">
        <v>5694</v>
      </c>
      <c r="P684" s="56"/>
      <c r="Q684" s="56"/>
      <c r="R684" s="56"/>
      <c r="AB684" s="204"/>
      <c r="AC684" s="56"/>
    </row>
    <row r="685" customFormat="false" ht="16.4" hidden="false" customHeight="false" outlineLevel="0" collapsed="false">
      <c r="A685" s="163" t="n">
        <v>1004501</v>
      </c>
      <c r="B685" s="163" t="n">
        <v>0.5214</v>
      </c>
      <c r="C685" s="163" t="s">
        <v>6420</v>
      </c>
      <c r="D685" s="163" t="s">
        <v>5649</v>
      </c>
      <c r="E685" s="183" t="s">
        <v>5649</v>
      </c>
      <c r="G685" s="200" t="n">
        <v>1706200</v>
      </c>
      <c r="H685" s="163" t="n">
        <v>0.5975</v>
      </c>
      <c r="I685" s="168" t="s">
        <v>5694</v>
      </c>
      <c r="P685" s="56"/>
      <c r="Q685" s="56"/>
      <c r="R685" s="56"/>
      <c r="AB685" s="204"/>
      <c r="AC685" s="56"/>
    </row>
    <row r="686" customFormat="false" ht="16.4" hidden="false" customHeight="false" outlineLevel="0" collapsed="false">
      <c r="A686" s="163" t="n">
        <v>1004600</v>
      </c>
      <c r="B686" s="163" t="n">
        <v>0.5214</v>
      </c>
      <c r="C686" s="163" t="s">
        <v>6421</v>
      </c>
      <c r="D686" s="163" t="s">
        <v>5649</v>
      </c>
      <c r="E686" s="183" t="s">
        <v>5649</v>
      </c>
      <c r="G686" s="200" t="n">
        <v>1706201</v>
      </c>
      <c r="H686" s="163" t="n">
        <v>0.5975</v>
      </c>
      <c r="I686" s="168" t="s">
        <v>5694</v>
      </c>
      <c r="P686" s="56"/>
      <c r="Q686" s="56"/>
      <c r="R686" s="56"/>
      <c r="AB686" s="204"/>
      <c r="AC686" s="56"/>
    </row>
    <row r="687" customFormat="false" ht="16.4" hidden="false" customHeight="false" outlineLevel="0" collapsed="false">
      <c r="A687" s="163" t="n">
        <v>1004700</v>
      </c>
      <c r="B687" s="163" t="n">
        <v>0.5214</v>
      </c>
      <c r="C687" s="163" t="s">
        <v>6422</v>
      </c>
      <c r="D687" s="163" t="s">
        <v>5649</v>
      </c>
      <c r="E687" s="183" t="s">
        <v>5649</v>
      </c>
      <c r="G687" s="200" t="n">
        <v>1706202</v>
      </c>
      <c r="H687" s="163" t="n">
        <v>0.5975</v>
      </c>
      <c r="I687" s="168" t="s">
        <v>5694</v>
      </c>
      <c r="P687" s="56"/>
      <c r="Q687" s="56"/>
      <c r="R687" s="56"/>
      <c r="AB687" s="204"/>
      <c r="AC687" s="56"/>
    </row>
    <row r="688" customFormat="false" ht="16.4" hidden="false" customHeight="false" outlineLevel="0" collapsed="false">
      <c r="A688" s="163" t="n">
        <v>1004800</v>
      </c>
      <c r="B688" s="163" t="n">
        <v>0.5214</v>
      </c>
      <c r="C688" s="163" t="s">
        <v>6423</v>
      </c>
      <c r="D688" s="163" t="s">
        <v>5649</v>
      </c>
      <c r="E688" s="183" t="s">
        <v>5649</v>
      </c>
      <c r="G688" s="200" t="n">
        <v>1706203</v>
      </c>
      <c r="H688" s="163" t="n">
        <v>0.5975</v>
      </c>
      <c r="I688" s="168" t="s">
        <v>5694</v>
      </c>
      <c r="P688" s="56"/>
      <c r="Q688" s="56"/>
      <c r="R688" s="56"/>
      <c r="AB688" s="204"/>
      <c r="AC688" s="56"/>
    </row>
    <row r="689" customFormat="false" ht="16.4" hidden="false" customHeight="false" outlineLevel="0" collapsed="false">
      <c r="A689" s="163" t="n">
        <v>1004900</v>
      </c>
      <c r="B689" s="163" t="n">
        <v>0.3041</v>
      </c>
      <c r="C689" s="163" t="s">
        <v>6424</v>
      </c>
      <c r="D689" s="163" t="s">
        <v>5649</v>
      </c>
      <c r="E689" s="183" t="s">
        <v>5649</v>
      </c>
      <c r="G689" s="200" t="n">
        <v>1709000</v>
      </c>
      <c r="H689" s="163" t="n">
        <v>0.5975</v>
      </c>
      <c r="I689" s="168" t="s">
        <v>5694</v>
      </c>
      <c r="P689" s="56"/>
      <c r="Q689" s="56"/>
      <c r="R689" s="56"/>
      <c r="AB689" s="204"/>
      <c r="AC689" s="56"/>
    </row>
    <row r="690" customFormat="false" ht="16.4" hidden="false" customHeight="false" outlineLevel="0" collapsed="false">
      <c r="A690" s="163" t="n">
        <v>1004800</v>
      </c>
      <c r="B690" s="163" t="n">
        <v>0.5214</v>
      </c>
      <c r="C690" s="163" t="s">
        <v>6425</v>
      </c>
      <c r="D690" s="163" t="s">
        <v>5649</v>
      </c>
      <c r="E690" s="183" t="s">
        <v>5649</v>
      </c>
      <c r="G690" s="200" t="n">
        <v>1709001</v>
      </c>
      <c r="H690" s="163" t="n">
        <v>0.5975</v>
      </c>
      <c r="I690" s="168" t="s">
        <v>5694</v>
      </c>
      <c r="P690" s="56"/>
      <c r="Q690" s="56"/>
      <c r="R690" s="56"/>
      <c r="AB690" s="204"/>
      <c r="AC690" s="56"/>
    </row>
    <row r="691" customFormat="false" ht="16.4" hidden="false" customHeight="false" outlineLevel="0" collapsed="false">
      <c r="A691" s="163" t="n">
        <v>1004100</v>
      </c>
      <c r="B691" s="163" t="n">
        <v>0.5214</v>
      </c>
      <c r="C691" s="163" t="s">
        <v>6426</v>
      </c>
      <c r="D691" s="163" t="s">
        <v>5649</v>
      </c>
      <c r="E691" s="183" t="s">
        <v>5649</v>
      </c>
      <c r="G691" s="200" t="n">
        <v>1704000</v>
      </c>
      <c r="H691" s="163" t="n">
        <v>0.5975</v>
      </c>
      <c r="I691" s="168" t="s">
        <v>5694</v>
      </c>
      <c r="P691" s="56"/>
      <c r="Q691" s="56"/>
      <c r="R691" s="56"/>
      <c r="AB691" s="204"/>
      <c r="AC691" s="56"/>
    </row>
    <row r="692" customFormat="false" ht="16.4" hidden="false" customHeight="false" outlineLevel="0" collapsed="false">
      <c r="A692" s="163" t="n">
        <v>1004300</v>
      </c>
      <c r="B692" s="163" t="n">
        <v>0.3041</v>
      </c>
      <c r="C692" s="163" t="s">
        <v>6427</v>
      </c>
      <c r="D692" s="163" t="s">
        <v>5649</v>
      </c>
      <c r="E692" s="183" t="s">
        <v>5649</v>
      </c>
      <c r="G692" s="200" t="n">
        <v>1709100</v>
      </c>
      <c r="H692" s="163" t="n">
        <v>0.5975</v>
      </c>
      <c r="I692" s="168" t="s">
        <v>5694</v>
      </c>
      <c r="P692" s="56"/>
      <c r="Q692" s="56"/>
      <c r="R692" s="56"/>
      <c r="AB692" s="204"/>
      <c r="AC692" s="56"/>
    </row>
    <row r="693" customFormat="false" ht="16.4" hidden="false" customHeight="false" outlineLevel="0" collapsed="false">
      <c r="A693" s="163" t="n">
        <v>1005000</v>
      </c>
      <c r="B693" s="163" t="n">
        <v>0.3041</v>
      </c>
      <c r="C693" s="163" t="s">
        <v>6428</v>
      </c>
      <c r="D693" s="163" t="s">
        <v>5649</v>
      </c>
      <c r="E693" s="183" t="s">
        <v>5649</v>
      </c>
      <c r="G693" s="200" t="n">
        <v>1709101</v>
      </c>
      <c r="H693" s="163" t="n">
        <v>0.5975</v>
      </c>
      <c r="I693" s="168" t="s">
        <v>5694</v>
      </c>
      <c r="P693" s="56"/>
      <c r="Q693" s="56"/>
      <c r="R693" s="56"/>
      <c r="AB693" s="204"/>
      <c r="AC693" s="56"/>
    </row>
    <row r="694" customFormat="false" ht="16.4" hidden="false" customHeight="false" outlineLevel="0" collapsed="false">
      <c r="A694" s="163" t="n">
        <v>1005100</v>
      </c>
      <c r="B694" s="163" t="n">
        <v>0.5214</v>
      </c>
      <c r="C694" s="163" t="s">
        <v>6429</v>
      </c>
      <c r="D694" s="163" t="s">
        <v>5649</v>
      </c>
      <c r="E694" s="183" t="s">
        <v>5649</v>
      </c>
      <c r="G694" s="200" t="n">
        <v>1709200</v>
      </c>
      <c r="H694" s="163" t="n">
        <v>0.5975</v>
      </c>
      <c r="I694" s="168" t="s">
        <v>5694</v>
      </c>
      <c r="P694" s="56"/>
      <c r="Q694" s="56"/>
      <c r="R694" s="56"/>
      <c r="AB694" s="204"/>
      <c r="AC694" s="56"/>
    </row>
    <row r="695" customFormat="false" ht="16.4" hidden="false" customHeight="false" outlineLevel="0" collapsed="false">
      <c r="A695" s="163" t="n">
        <v>101800</v>
      </c>
      <c r="B695" s="163" t="n">
        <v>0.5039</v>
      </c>
      <c r="C695" s="163" t="s">
        <v>6430</v>
      </c>
      <c r="D695" s="163" t="s">
        <v>5649</v>
      </c>
      <c r="E695" s="183" t="s">
        <v>5649</v>
      </c>
      <c r="G695" s="200" t="n">
        <v>1709201</v>
      </c>
      <c r="H695" s="163" t="n">
        <v>0.5975</v>
      </c>
      <c r="I695" s="168" t="s">
        <v>5694</v>
      </c>
      <c r="P695" s="56"/>
      <c r="Q695" s="56"/>
      <c r="R695" s="56"/>
      <c r="AB695" s="204"/>
      <c r="AC695" s="56"/>
    </row>
    <row r="696" customFormat="false" ht="16.4" hidden="false" customHeight="false" outlineLevel="0" collapsed="false">
      <c r="A696" s="163" t="n">
        <v>101900</v>
      </c>
      <c r="B696" s="163" t="n">
        <v>0.5039</v>
      </c>
      <c r="C696" s="163" t="s">
        <v>6431</v>
      </c>
      <c r="D696" s="163" t="s">
        <v>5649</v>
      </c>
      <c r="E696" s="183" t="s">
        <v>5649</v>
      </c>
      <c r="G696" s="200" t="n">
        <v>1703200</v>
      </c>
      <c r="H696" s="163" t="n">
        <v>0.5975</v>
      </c>
      <c r="I696" s="168" t="s">
        <v>5694</v>
      </c>
      <c r="P696" s="56"/>
      <c r="Q696" s="56"/>
      <c r="R696" s="56"/>
      <c r="AB696" s="204"/>
      <c r="AC696" s="56"/>
    </row>
    <row r="697" customFormat="false" ht="16.4" hidden="false" customHeight="false" outlineLevel="0" collapsed="false">
      <c r="A697" s="163" t="n">
        <v>1004400</v>
      </c>
      <c r="B697" s="163" t="n">
        <v>0.3041</v>
      </c>
      <c r="C697" s="163" t="s">
        <v>6432</v>
      </c>
      <c r="D697" s="163" t="s">
        <v>5649</v>
      </c>
      <c r="E697" s="183" t="s">
        <v>5649</v>
      </c>
      <c r="G697" s="200" t="n">
        <v>1703200</v>
      </c>
      <c r="H697" s="163" t="n">
        <v>0.5975</v>
      </c>
      <c r="I697" s="168" t="s">
        <v>5694</v>
      </c>
      <c r="P697" s="56"/>
      <c r="Q697" s="56"/>
      <c r="R697" s="56"/>
      <c r="AB697" s="204"/>
      <c r="AC697" s="56"/>
    </row>
    <row r="698" customFormat="false" ht="16.4" hidden="false" customHeight="false" outlineLevel="0" collapsed="false">
      <c r="A698" s="163" t="n">
        <v>1005200</v>
      </c>
      <c r="B698" s="163" t="n">
        <v>0.5214</v>
      </c>
      <c r="C698" s="163" t="s">
        <v>6433</v>
      </c>
      <c r="D698" s="163" t="s">
        <v>5649</v>
      </c>
      <c r="E698" s="183" t="s">
        <v>5649</v>
      </c>
      <c r="G698" s="200" t="n">
        <v>1709300</v>
      </c>
      <c r="H698" s="163" t="n">
        <v>0.5975</v>
      </c>
      <c r="I698" s="168" t="s">
        <v>5694</v>
      </c>
      <c r="P698" s="56"/>
      <c r="Q698" s="56"/>
      <c r="R698" s="56"/>
      <c r="AB698" s="204"/>
      <c r="AC698" s="56"/>
    </row>
    <row r="699" customFormat="false" ht="16.4" hidden="false" customHeight="false" outlineLevel="0" collapsed="false">
      <c r="A699" s="163" t="n">
        <v>1005300</v>
      </c>
      <c r="B699" s="163" t="n">
        <v>0.3041</v>
      </c>
      <c r="C699" s="163" t="s">
        <v>6434</v>
      </c>
      <c r="D699" s="163" t="s">
        <v>5649</v>
      </c>
      <c r="E699" s="183" t="s">
        <v>5649</v>
      </c>
      <c r="G699" s="200" t="n">
        <v>1709301</v>
      </c>
      <c r="H699" s="163" t="n">
        <v>0.5975</v>
      </c>
      <c r="I699" s="168" t="s">
        <v>5694</v>
      </c>
      <c r="P699" s="56"/>
      <c r="Q699" s="56"/>
      <c r="R699" s="56"/>
      <c r="AB699" s="204"/>
      <c r="AC699" s="56"/>
    </row>
    <row r="700" customFormat="false" ht="16.4" hidden="false" customHeight="false" outlineLevel="0" collapsed="false">
      <c r="A700" s="163" t="n">
        <v>111100</v>
      </c>
      <c r="B700" s="163" t="n">
        <v>0.5039</v>
      </c>
      <c r="C700" s="163" t="s">
        <v>6435</v>
      </c>
      <c r="D700" s="163" t="s">
        <v>5649</v>
      </c>
      <c r="E700" s="183" t="s">
        <v>5649</v>
      </c>
      <c r="G700" s="200" t="n">
        <v>1709400</v>
      </c>
      <c r="H700" s="163" t="n">
        <v>0.5975</v>
      </c>
      <c r="I700" s="168" t="s">
        <v>5694</v>
      </c>
      <c r="P700" s="56"/>
      <c r="Q700" s="56"/>
      <c r="R700" s="56"/>
      <c r="AB700" s="204"/>
      <c r="AC700" s="56"/>
    </row>
    <row r="701" customFormat="false" ht="16.4" hidden="false" customHeight="false" outlineLevel="0" collapsed="false">
      <c r="A701" s="163" t="n">
        <v>1005400</v>
      </c>
      <c r="B701" s="163" t="n">
        <v>0.5214</v>
      </c>
      <c r="C701" s="163" t="s">
        <v>6436</v>
      </c>
      <c r="D701" s="163" t="s">
        <v>5649</v>
      </c>
      <c r="E701" s="183" t="s">
        <v>5649</v>
      </c>
      <c r="G701" s="200" t="n">
        <v>1709401</v>
      </c>
      <c r="H701" s="163" t="n">
        <v>0.5975</v>
      </c>
      <c r="I701" s="168" t="s">
        <v>5694</v>
      </c>
      <c r="P701" s="56"/>
      <c r="Q701" s="56"/>
      <c r="R701" s="56"/>
      <c r="AB701" s="204"/>
      <c r="AC701" s="56"/>
    </row>
    <row r="702" customFormat="false" ht="16.4" hidden="false" customHeight="false" outlineLevel="0" collapsed="false">
      <c r="A702" s="163" t="n">
        <v>111200</v>
      </c>
      <c r="B702" s="163" t="n">
        <v>0.5039</v>
      </c>
      <c r="C702" s="163" t="s">
        <v>6437</v>
      </c>
      <c r="D702" s="163" t="s">
        <v>5649</v>
      </c>
      <c r="E702" s="183" t="s">
        <v>5649</v>
      </c>
      <c r="G702" s="200" t="n">
        <v>1709500</v>
      </c>
      <c r="H702" s="163" t="n">
        <v>0.5975</v>
      </c>
      <c r="I702" s="168" t="s">
        <v>5694</v>
      </c>
      <c r="P702" s="56"/>
      <c r="Q702" s="56"/>
      <c r="R702" s="56"/>
      <c r="AB702" s="204"/>
      <c r="AC702" s="56"/>
    </row>
    <row r="703" customFormat="false" ht="16.4" hidden="false" customHeight="false" outlineLevel="0" collapsed="false">
      <c r="A703" s="163" t="n">
        <v>1005500</v>
      </c>
      <c r="B703" s="163" t="n">
        <v>0.5214</v>
      </c>
      <c r="C703" s="163" t="s">
        <v>6438</v>
      </c>
      <c r="D703" s="163" t="s">
        <v>5649</v>
      </c>
      <c r="E703" s="183" t="s">
        <v>5649</v>
      </c>
      <c r="G703" s="200" t="n">
        <v>1709501</v>
      </c>
      <c r="H703" s="163" t="n">
        <v>0.5975</v>
      </c>
      <c r="I703" s="168" t="s">
        <v>5694</v>
      </c>
      <c r="P703" s="56"/>
      <c r="Q703" s="56"/>
      <c r="R703" s="56"/>
      <c r="AB703" s="204"/>
      <c r="AC703" s="56"/>
    </row>
    <row r="704" customFormat="false" ht="16.4" hidden="false" customHeight="false" outlineLevel="0" collapsed="false">
      <c r="A704" s="163" t="n">
        <v>1005600</v>
      </c>
      <c r="B704" s="163" t="n">
        <v>0.5214</v>
      </c>
      <c r="C704" s="163" t="s">
        <v>6439</v>
      </c>
      <c r="D704" s="163" t="s">
        <v>5649</v>
      </c>
      <c r="E704" s="183" t="s">
        <v>5649</v>
      </c>
      <c r="G704" s="200" t="n">
        <v>1703300</v>
      </c>
      <c r="H704" s="163" t="n">
        <v>0.5975</v>
      </c>
      <c r="I704" s="168" t="s">
        <v>5694</v>
      </c>
      <c r="P704" s="56"/>
      <c r="Q704" s="56"/>
      <c r="R704" s="56"/>
      <c r="AB704" s="204"/>
      <c r="AC704" s="56"/>
    </row>
    <row r="705" customFormat="false" ht="16.4" hidden="false" customHeight="false" outlineLevel="0" collapsed="false">
      <c r="A705" s="163" t="n">
        <v>1005700</v>
      </c>
      <c r="B705" s="163" t="n">
        <v>0.5214</v>
      </c>
      <c r="C705" s="163" t="s">
        <v>6440</v>
      </c>
      <c r="D705" s="163" t="s">
        <v>5649</v>
      </c>
      <c r="E705" s="183" t="s">
        <v>5649</v>
      </c>
      <c r="G705" s="200" t="n">
        <v>1703301</v>
      </c>
      <c r="H705" s="163" t="n">
        <v>0.5975</v>
      </c>
      <c r="I705" s="168" t="s">
        <v>5694</v>
      </c>
      <c r="P705" s="56"/>
      <c r="Q705" s="56"/>
      <c r="R705" s="56"/>
      <c r="AB705" s="204"/>
      <c r="AC705" s="56"/>
    </row>
    <row r="706" customFormat="false" ht="16.4" hidden="false" customHeight="false" outlineLevel="0" collapsed="false">
      <c r="A706" s="163" t="n">
        <v>1005800</v>
      </c>
      <c r="B706" s="163" t="n">
        <v>0.5214</v>
      </c>
      <c r="C706" s="163" t="s">
        <v>6441</v>
      </c>
      <c r="D706" s="163" t="s">
        <v>5649</v>
      </c>
      <c r="E706" s="183" t="s">
        <v>5649</v>
      </c>
      <c r="G706" s="200" t="n">
        <v>1710600</v>
      </c>
      <c r="H706" s="163" t="n">
        <v>0.5975</v>
      </c>
      <c r="I706" s="168" t="s">
        <v>5694</v>
      </c>
      <c r="P706" s="56"/>
      <c r="Q706" s="56"/>
      <c r="R706" s="56"/>
      <c r="AB706" s="204"/>
      <c r="AC706" s="56"/>
    </row>
    <row r="707" customFormat="false" ht="16.4" hidden="false" customHeight="false" outlineLevel="0" collapsed="false">
      <c r="A707" s="163" t="n">
        <v>102000</v>
      </c>
      <c r="B707" s="163" t="n">
        <v>0.5039</v>
      </c>
      <c r="C707" s="163" t="s">
        <v>6442</v>
      </c>
      <c r="D707" s="163" t="s">
        <v>5649</v>
      </c>
      <c r="E707" s="183" t="s">
        <v>5649</v>
      </c>
      <c r="G707" s="200" t="n">
        <v>1701000</v>
      </c>
      <c r="H707" s="163" t="n">
        <v>0.5975</v>
      </c>
      <c r="I707" s="168" t="s">
        <v>5694</v>
      </c>
      <c r="P707" s="56"/>
      <c r="Q707" s="56"/>
      <c r="R707" s="56"/>
      <c r="AB707" s="204"/>
      <c r="AC707" s="56"/>
    </row>
    <row r="708" customFormat="false" ht="16.4" hidden="false" customHeight="false" outlineLevel="0" collapsed="false">
      <c r="A708" s="163" t="n">
        <v>2100100</v>
      </c>
      <c r="B708" s="163" t="n">
        <v>0.4033</v>
      </c>
      <c r="C708" s="163" t="s">
        <v>6443</v>
      </c>
      <c r="D708" s="163" t="s">
        <v>5649</v>
      </c>
      <c r="E708" s="183" t="s">
        <v>5649</v>
      </c>
      <c r="G708" s="200" t="n">
        <v>1701100</v>
      </c>
      <c r="H708" s="163" t="n">
        <v>0.5975</v>
      </c>
      <c r="I708" s="168" t="s">
        <v>5694</v>
      </c>
      <c r="P708" s="56"/>
      <c r="Q708" s="56"/>
      <c r="R708" s="56"/>
      <c r="AB708" s="204"/>
      <c r="AC708" s="56"/>
    </row>
    <row r="709" customFormat="false" ht="16.4" hidden="false" customHeight="false" outlineLevel="0" collapsed="false">
      <c r="A709" s="163" t="n">
        <v>2100100</v>
      </c>
      <c r="B709" s="163" t="n">
        <v>0.4033</v>
      </c>
      <c r="C709" s="163" t="s">
        <v>6444</v>
      </c>
      <c r="D709" s="163" t="s">
        <v>5649</v>
      </c>
      <c r="E709" s="183" t="s">
        <v>5649</v>
      </c>
      <c r="G709" s="200" t="n">
        <v>1710700</v>
      </c>
      <c r="H709" s="163" t="n">
        <v>0.5975</v>
      </c>
      <c r="I709" s="168" t="s">
        <v>5694</v>
      </c>
      <c r="P709" s="56"/>
      <c r="Q709" s="56"/>
      <c r="R709" s="56"/>
      <c r="AB709" s="204"/>
      <c r="AC709" s="56"/>
    </row>
    <row r="710" customFormat="false" ht="16.4" hidden="false" customHeight="false" outlineLevel="0" collapsed="false">
      <c r="A710" s="163" t="n">
        <v>2100100</v>
      </c>
      <c r="B710" s="163" t="n">
        <v>0.4033</v>
      </c>
      <c r="C710" s="163" t="s">
        <v>6445</v>
      </c>
      <c r="D710" s="163" t="s">
        <v>5649</v>
      </c>
      <c r="E710" s="183" t="s">
        <v>5649</v>
      </c>
      <c r="G710" s="200" t="n">
        <v>1710701</v>
      </c>
      <c r="H710" s="163" t="n">
        <v>0.5975</v>
      </c>
      <c r="I710" s="168" t="s">
        <v>5694</v>
      </c>
      <c r="P710" s="56"/>
      <c r="Q710" s="56"/>
      <c r="R710" s="56"/>
      <c r="AB710" s="204"/>
      <c r="AC710" s="56"/>
    </row>
    <row r="711" customFormat="false" ht="16.4" hidden="false" customHeight="false" outlineLevel="0" collapsed="false">
      <c r="A711" s="163" t="n">
        <v>112800</v>
      </c>
      <c r="B711" s="163" t="n">
        <v>0.5039</v>
      </c>
      <c r="C711" s="163" t="s">
        <v>6446</v>
      </c>
      <c r="D711" s="163" t="s">
        <v>5649</v>
      </c>
      <c r="E711" s="183" t="s">
        <v>5649</v>
      </c>
      <c r="G711" s="200" t="n">
        <v>1710900</v>
      </c>
      <c r="H711" s="163" t="n">
        <v>0.5975</v>
      </c>
      <c r="I711" s="168" t="s">
        <v>5694</v>
      </c>
      <c r="P711" s="56"/>
      <c r="Q711" s="56"/>
      <c r="R711" s="56"/>
      <c r="AB711" s="204"/>
      <c r="AC711" s="56"/>
    </row>
    <row r="712" customFormat="false" ht="16.4" hidden="false" customHeight="false" outlineLevel="0" collapsed="false">
      <c r="A712" s="163" t="n">
        <v>1005900</v>
      </c>
      <c r="B712" s="163" t="n">
        <v>0.5214</v>
      </c>
      <c r="C712" s="163" t="s">
        <v>6447</v>
      </c>
      <c r="D712" s="163" t="s">
        <v>5649</v>
      </c>
      <c r="E712" s="183" t="s">
        <v>5649</v>
      </c>
      <c r="G712" s="200" t="n">
        <v>1710900</v>
      </c>
      <c r="H712" s="163" t="n">
        <v>0.5975</v>
      </c>
      <c r="I712" s="168" t="s">
        <v>5694</v>
      </c>
      <c r="P712" s="56"/>
      <c r="Q712" s="56"/>
      <c r="R712" s="56"/>
      <c r="AB712" s="204"/>
      <c r="AC712" s="56"/>
    </row>
    <row r="713" customFormat="false" ht="16.4" hidden="false" customHeight="false" outlineLevel="0" collapsed="false">
      <c r="A713" s="163" t="n">
        <v>1005901</v>
      </c>
      <c r="B713" s="163" t="n">
        <v>0.5214</v>
      </c>
      <c r="C713" s="163" t="s">
        <v>6448</v>
      </c>
      <c r="D713" s="163" t="s">
        <v>5649</v>
      </c>
      <c r="E713" s="183" t="s">
        <v>5649</v>
      </c>
      <c r="G713" s="200" t="n">
        <v>1710800</v>
      </c>
      <c r="H713" s="163" t="n">
        <v>0.5975</v>
      </c>
      <c r="I713" s="168" t="s">
        <v>5694</v>
      </c>
      <c r="P713" s="56"/>
      <c r="Q713" s="56"/>
      <c r="R713" s="56"/>
      <c r="AB713" s="204"/>
      <c r="AC713" s="56"/>
    </row>
    <row r="714" customFormat="false" ht="16.4" hidden="false" customHeight="false" outlineLevel="0" collapsed="false">
      <c r="A714" s="163" t="n">
        <v>1101100</v>
      </c>
      <c r="B714" s="163" t="n">
        <v>0.5964</v>
      </c>
      <c r="C714" s="163" t="s">
        <v>6449</v>
      </c>
      <c r="D714" s="163" t="s">
        <v>5649</v>
      </c>
      <c r="E714" s="183" t="s">
        <v>5649</v>
      </c>
      <c r="G714" s="200" t="n">
        <v>1710801</v>
      </c>
      <c r="H714" s="163" t="n">
        <v>0.5975</v>
      </c>
      <c r="I714" s="168" t="s">
        <v>5694</v>
      </c>
      <c r="P714" s="56"/>
      <c r="Q714" s="56"/>
      <c r="R714" s="56"/>
      <c r="AB714" s="204"/>
      <c r="AC714" s="56"/>
    </row>
    <row r="715" customFormat="false" ht="16.4" hidden="false" customHeight="false" outlineLevel="0" collapsed="false">
      <c r="A715" s="163" t="n">
        <v>1006000</v>
      </c>
      <c r="B715" s="163" t="n">
        <v>0.5214</v>
      </c>
      <c r="C715" s="163" t="s">
        <v>6450</v>
      </c>
      <c r="D715" s="163" t="s">
        <v>5649</v>
      </c>
      <c r="E715" s="183" t="s">
        <v>5649</v>
      </c>
      <c r="G715" s="200" t="n">
        <v>1711300</v>
      </c>
      <c r="H715" s="163" t="n">
        <v>0.5975</v>
      </c>
      <c r="I715" s="168" t="s">
        <v>5694</v>
      </c>
      <c r="P715" s="56"/>
      <c r="Q715" s="56"/>
      <c r="R715" s="56"/>
      <c r="AB715" s="204"/>
      <c r="AC715" s="56"/>
    </row>
    <row r="716" customFormat="false" ht="16.4" hidden="false" customHeight="false" outlineLevel="0" collapsed="false">
      <c r="A716" s="163" t="n">
        <v>102100</v>
      </c>
      <c r="B716" s="163" t="n">
        <v>0.5039</v>
      </c>
      <c r="C716" s="163" t="s">
        <v>6451</v>
      </c>
      <c r="D716" s="163" t="s">
        <v>5649</v>
      </c>
      <c r="E716" s="183" t="s">
        <v>5649</v>
      </c>
      <c r="G716" s="200" t="n">
        <v>1703600</v>
      </c>
      <c r="H716" s="163" t="n">
        <v>0.5975</v>
      </c>
      <c r="I716" s="168" t="s">
        <v>5694</v>
      </c>
      <c r="P716" s="56"/>
      <c r="Q716" s="56"/>
      <c r="R716" s="56"/>
      <c r="AB716" s="204"/>
      <c r="AC716" s="56"/>
    </row>
    <row r="717" customFormat="false" ht="16.4" hidden="false" customHeight="false" outlineLevel="0" collapsed="false">
      <c r="A717" s="163" t="n">
        <v>1006100</v>
      </c>
      <c r="B717" s="163" t="n">
        <v>0.5214</v>
      </c>
      <c r="C717" s="163" t="s">
        <v>6452</v>
      </c>
      <c r="D717" s="163" t="s">
        <v>5649</v>
      </c>
      <c r="E717" s="183" t="s">
        <v>5649</v>
      </c>
      <c r="G717" s="200" t="n">
        <v>1703400</v>
      </c>
      <c r="H717" s="163" t="n">
        <v>0.5975</v>
      </c>
      <c r="I717" s="168" t="s">
        <v>5694</v>
      </c>
      <c r="P717" s="56"/>
      <c r="Q717" s="56"/>
      <c r="R717" s="56"/>
      <c r="AB717" s="204"/>
      <c r="AC717" s="56"/>
    </row>
    <row r="718" customFormat="false" ht="16.4" hidden="false" customHeight="false" outlineLevel="0" collapsed="false">
      <c r="A718" s="163" t="n">
        <v>1006200</v>
      </c>
      <c r="B718" s="163" t="n">
        <v>0.5214</v>
      </c>
      <c r="C718" s="163" t="s">
        <v>6453</v>
      </c>
      <c r="D718" s="163" t="s">
        <v>5649</v>
      </c>
      <c r="E718" s="183" t="s">
        <v>5649</v>
      </c>
      <c r="G718" s="200" t="n">
        <v>1704100</v>
      </c>
      <c r="H718" s="163" t="n">
        <v>0.5975</v>
      </c>
      <c r="I718" s="168" t="s">
        <v>5694</v>
      </c>
      <c r="P718" s="56"/>
      <c r="Q718" s="56"/>
      <c r="R718" s="56"/>
      <c r="AB718" s="204"/>
      <c r="AC718" s="56"/>
    </row>
    <row r="719" customFormat="false" ht="16.4" hidden="false" customHeight="false" outlineLevel="0" collapsed="false">
      <c r="A719" s="163" t="n">
        <v>1006300</v>
      </c>
      <c r="B719" s="163" t="n">
        <v>0.5214</v>
      </c>
      <c r="C719" s="163" t="s">
        <v>6454</v>
      </c>
      <c r="D719" s="163" t="s">
        <v>5649</v>
      </c>
      <c r="E719" s="183" t="s">
        <v>5649</v>
      </c>
      <c r="G719" s="200" t="n">
        <v>1703700</v>
      </c>
      <c r="H719" s="163" t="n">
        <v>0.5975</v>
      </c>
      <c r="I719" s="168" t="s">
        <v>5694</v>
      </c>
      <c r="P719" s="56"/>
      <c r="Q719" s="56"/>
      <c r="R719" s="56"/>
      <c r="AB719" s="204"/>
      <c r="AC719" s="56"/>
    </row>
    <row r="720" customFormat="false" ht="16.4" hidden="false" customHeight="false" outlineLevel="0" collapsed="false">
      <c r="A720" s="163" t="n">
        <v>1006400</v>
      </c>
      <c r="B720" s="163" t="n">
        <v>0.5214</v>
      </c>
      <c r="C720" s="163" t="s">
        <v>6455</v>
      </c>
      <c r="D720" s="163" t="s">
        <v>5649</v>
      </c>
      <c r="E720" s="183" t="s">
        <v>5649</v>
      </c>
      <c r="G720" s="200" t="n">
        <v>1703800</v>
      </c>
      <c r="H720" s="163" t="n">
        <v>0.5975</v>
      </c>
      <c r="I720" s="168" t="s">
        <v>5694</v>
      </c>
      <c r="P720" s="56"/>
      <c r="Q720" s="56"/>
      <c r="R720" s="56"/>
      <c r="AB720" s="204"/>
      <c r="AC720" s="56"/>
    </row>
    <row r="721" customFormat="false" ht="16.4" hidden="false" customHeight="false" outlineLevel="0" collapsed="false">
      <c r="A721" s="163" t="n">
        <v>1006500</v>
      </c>
      <c r="B721" s="163" t="n">
        <v>0.5214</v>
      </c>
      <c r="C721" s="163" t="s">
        <v>6456</v>
      </c>
      <c r="D721" s="163" t="s">
        <v>5649</v>
      </c>
      <c r="E721" s="183" t="s">
        <v>5649</v>
      </c>
      <c r="G721" s="200" t="n">
        <v>1703900</v>
      </c>
      <c r="H721" s="163" t="n">
        <v>0.5975</v>
      </c>
      <c r="I721" s="168" t="s">
        <v>5694</v>
      </c>
      <c r="P721" s="56"/>
      <c r="Q721" s="56"/>
      <c r="R721" s="56"/>
      <c r="AB721" s="204"/>
      <c r="AC721" s="56"/>
    </row>
    <row r="722" customFormat="false" ht="16.4" hidden="false" customHeight="false" outlineLevel="0" collapsed="false">
      <c r="A722" s="163" t="n">
        <v>1200600</v>
      </c>
      <c r="B722" s="163" t="n">
        <v>0.4208</v>
      </c>
      <c r="C722" s="163" t="s">
        <v>6457</v>
      </c>
      <c r="D722" s="163" t="s">
        <v>5649</v>
      </c>
      <c r="E722" s="183" t="s">
        <v>5649</v>
      </c>
      <c r="G722" s="200" t="n">
        <v>1703500</v>
      </c>
      <c r="H722" s="163" t="n">
        <v>0.5975</v>
      </c>
      <c r="I722" s="168" t="s">
        <v>5694</v>
      </c>
      <c r="P722" s="56"/>
      <c r="Q722" s="56"/>
      <c r="R722" s="56"/>
      <c r="AB722" s="204"/>
      <c r="AC722" s="56"/>
    </row>
    <row r="723" customFormat="false" ht="16.4" hidden="false" customHeight="false" outlineLevel="0" collapsed="false">
      <c r="A723" s="163" t="n">
        <v>1006600</v>
      </c>
      <c r="B723" s="163" t="n">
        <v>0.5214</v>
      </c>
      <c r="C723" s="163" t="s">
        <v>6458</v>
      </c>
      <c r="D723" s="163" t="s">
        <v>5649</v>
      </c>
      <c r="E723" s="183" t="s">
        <v>5649</v>
      </c>
      <c r="G723" s="200" t="n">
        <v>1703500</v>
      </c>
      <c r="H723" s="163" t="n">
        <v>0.5975</v>
      </c>
      <c r="I723" s="168" t="s">
        <v>5694</v>
      </c>
      <c r="P723" s="56"/>
      <c r="Q723" s="56"/>
      <c r="R723" s="56"/>
      <c r="AB723" s="204"/>
      <c r="AC723" s="56"/>
    </row>
    <row r="724" customFormat="false" ht="16.4" hidden="false" customHeight="false" outlineLevel="0" collapsed="false">
      <c r="A724" s="163" t="n">
        <v>1006700</v>
      </c>
      <c r="B724" s="163" t="n">
        <v>0.5214</v>
      </c>
      <c r="C724" s="163" t="s">
        <v>6459</v>
      </c>
      <c r="D724" s="163" t="s">
        <v>5649</v>
      </c>
      <c r="E724" s="183" t="s">
        <v>5649</v>
      </c>
      <c r="G724" s="200" t="n">
        <v>1709700</v>
      </c>
      <c r="H724" s="163" t="n">
        <v>0.5975</v>
      </c>
      <c r="I724" s="168" t="s">
        <v>5694</v>
      </c>
      <c r="P724" s="56"/>
      <c r="Q724" s="56"/>
      <c r="R724" s="56"/>
      <c r="AB724" s="204"/>
      <c r="AC724" s="56"/>
    </row>
    <row r="725" customFormat="false" ht="16.4" hidden="false" customHeight="false" outlineLevel="0" collapsed="false">
      <c r="A725" s="163" t="n">
        <v>1200700</v>
      </c>
      <c r="B725" s="163" t="n">
        <v>0.4208</v>
      </c>
      <c r="C725" s="163" t="s">
        <v>6460</v>
      </c>
      <c r="D725" s="163" t="s">
        <v>5649</v>
      </c>
      <c r="E725" s="183" t="s">
        <v>5649</v>
      </c>
      <c r="G725" s="200" t="n">
        <v>1711000</v>
      </c>
      <c r="H725" s="163" t="n">
        <v>0.5975</v>
      </c>
      <c r="I725" s="168" t="s">
        <v>5694</v>
      </c>
      <c r="P725" s="56"/>
      <c r="Q725" s="56"/>
      <c r="R725" s="56"/>
      <c r="AB725" s="204"/>
      <c r="AC725" s="56"/>
    </row>
    <row r="726" customFormat="false" ht="16.4" hidden="false" customHeight="false" outlineLevel="0" collapsed="false">
      <c r="A726" s="163" t="n">
        <v>1903300</v>
      </c>
      <c r="B726" s="163" t="n">
        <v>0.5797</v>
      </c>
      <c r="C726" s="163" t="s">
        <v>6461</v>
      </c>
      <c r="D726" s="163" t="s">
        <v>5649</v>
      </c>
      <c r="E726" s="183" t="s">
        <v>5649</v>
      </c>
      <c r="G726" s="200" t="n">
        <v>1711100</v>
      </c>
      <c r="H726" s="163" t="n">
        <v>0.5975</v>
      </c>
      <c r="I726" s="168" t="s">
        <v>5694</v>
      </c>
      <c r="P726" s="56"/>
      <c r="Q726" s="56"/>
      <c r="R726" s="56"/>
      <c r="AB726" s="204"/>
      <c r="AC726" s="56"/>
    </row>
    <row r="727" customFormat="false" ht="16.4" hidden="false" customHeight="false" outlineLevel="0" collapsed="false">
      <c r="A727" s="163" t="n">
        <v>1006800</v>
      </c>
      <c r="B727" s="163" t="n">
        <v>0.5214</v>
      </c>
      <c r="C727" s="163" t="s">
        <v>6462</v>
      </c>
      <c r="D727" s="163" t="s">
        <v>5649</v>
      </c>
      <c r="E727" s="183" t="s">
        <v>5649</v>
      </c>
      <c r="G727" s="200" t="n">
        <v>1711200</v>
      </c>
      <c r="H727" s="163" t="n">
        <v>0.5975</v>
      </c>
      <c r="I727" s="168" t="s">
        <v>5694</v>
      </c>
      <c r="P727" s="56"/>
      <c r="Q727" s="56"/>
      <c r="R727" s="56"/>
      <c r="AB727" s="204"/>
      <c r="AC727" s="56"/>
    </row>
    <row r="728" customFormat="false" ht="16.4" hidden="false" customHeight="false" outlineLevel="0" collapsed="false">
      <c r="A728" s="163" t="n">
        <v>1006900</v>
      </c>
      <c r="B728" s="163" t="n">
        <v>0.5214</v>
      </c>
      <c r="C728" s="163" t="s">
        <v>6463</v>
      </c>
      <c r="D728" s="163" t="s">
        <v>5649</v>
      </c>
      <c r="E728" s="183" t="s">
        <v>5649</v>
      </c>
      <c r="G728" s="200" t="n">
        <v>1711300</v>
      </c>
      <c r="H728" s="163" t="n">
        <v>0.5975</v>
      </c>
      <c r="I728" s="168" t="s">
        <v>5694</v>
      </c>
      <c r="P728" s="56"/>
      <c r="Q728" s="56"/>
      <c r="R728" s="56"/>
      <c r="AB728" s="204"/>
      <c r="AC728" s="56"/>
    </row>
    <row r="729" customFormat="false" ht="16.4" hidden="false" customHeight="false" outlineLevel="0" collapsed="false">
      <c r="A729" s="163" t="n">
        <v>1007000</v>
      </c>
      <c r="B729" s="163" t="n">
        <v>0.5214</v>
      </c>
      <c r="C729" s="163" t="s">
        <v>6464</v>
      </c>
      <c r="D729" s="163" t="s">
        <v>5649</v>
      </c>
      <c r="E729" s="183" t="s">
        <v>5649</v>
      </c>
      <c r="G729" s="200" t="n">
        <v>1711400</v>
      </c>
      <c r="H729" s="163" t="n">
        <v>0.5975</v>
      </c>
      <c r="I729" s="168" t="s">
        <v>5694</v>
      </c>
      <c r="P729" s="56"/>
      <c r="Q729" s="56"/>
      <c r="R729" s="56"/>
      <c r="AB729" s="204"/>
      <c r="AC729" s="56"/>
    </row>
    <row r="730" customFormat="false" ht="16.4" hidden="false" customHeight="false" outlineLevel="0" collapsed="false">
      <c r="A730" s="163" t="n">
        <v>1007100</v>
      </c>
      <c r="B730" s="163" t="n">
        <v>0.5214</v>
      </c>
      <c r="C730" s="163" t="s">
        <v>6465</v>
      </c>
      <c r="D730" s="163" t="s">
        <v>5649</v>
      </c>
      <c r="E730" s="183" t="s">
        <v>5649</v>
      </c>
      <c r="G730" s="200" t="n">
        <v>1711500</v>
      </c>
      <c r="H730" s="163" t="n">
        <v>0.5975</v>
      </c>
      <c r="I730" s="168" t="s">
        <v>5694</v>
      </c>
      <c r="P730" s="56"/>
      <c r="Q730" s="56"/>
      <c r="R730" s="56"/>
      <c r="AB730" s="204"/>
      <c r="AC730" s="56"/>
    </row>
    <row r="731" customFormat="false" ht="16.4" hidden="false" customHeight="false" outlineLevel="0" collapsed="false">
      <c r="A731" s="163" t="n">
        <v>1200700</v>
      </c>
      <c r="B731" s="163" t="n">
        <v>0.4208</v>
      </c>
      <c r="C731" s="163" t="s">
        <v>6466</v>
      </c>
      <c r="D731" s="163" t="s">
        <v>5649</v>
      </c>
      <c r="E731" s="183" t="s">
        <v>5649</v>
      </c>
      <c r="G731" s="200" t="n">
        <v>1900100</v>
      </c>
      <c r="H731" s="163" t="n">
        <v>0.739</v>
      </c>
      <c r="I731" s="168" t="s">
        <v>5698</v>
      </c>
      <c r="P731" s="56"/>
      <c r="Q731" s="56"/>
      <c r="R731" s="56"/>
      <c r="AB731" s="204"/>
      <c r="AC731" s="56"/>
    </row>
    <row r="732" customFormat="false" ht="16.4" hidden="false" customHeight="false" outlineLevel="0" collapsed="false">
      <c r="A732" s="163" t="n">
        <v>1007200</v>
      </c>
      <c r="B732" s="163" t="n">
        <v>0.5214</v>
      </c>
      <c r="C732" s="163" t="s">
        <v>6467</v>
      </c>
      <c r="D732" s="163" t="s">
        <v>5649</v>
      </c>
      <c r="E732" s="183" t="s">
        <v>5649</v>
      </c>
      <c r="G732" s="200" t="n">
        <v>1901100</v>
      </c>
      <c r="H732" s="163" t="n">
        <v>0.739</v>
      </c>
      <c r="I732" s="168" t="s">
        <v>5698</v>
      </c>
      <c r="P732" s="56"/>
      <c r="Q732" s="56"/>
      <c r="R732" s="56"/>
      <c r="AB732" s="204"/>
      <c r="AC732" s="56"/>
    </row>
    <row r="733" customFormat="false" ht="16.4" hidden="false" customHeight="false" outlineLevel="0" collapsed="false">
      <c r="A733" s="163" t="n">
        <v>1007300</v>
      </c>
      <c r="B733" s="163" t="n">
        <v>0.5214</v>
      </c>
      <c r="C733" s="163" t="s">
        <v>6468</v>
      </c>
      <c r="D733" s="163" t="s">
        <v>5649</v>
      </c>
      <c r="E733" s="183" t="s">
        <v>5649</v>
      </c>
      <c r="G733" s="200" t="n">
        <v>1901100</v>
      </c>
      <c r="H733" s="163" t="n">
        <v>0.739</v>
      </c>
      <c r="I733" s="168" t="s">
        <v>5698</v>
      </c>
      <c r="P733" s="56"/>
      <c r="Q733" s="56"/>
      <c r="R733" s="56"/>
      <c r="AB733" s="204"/>
      <c r="AC733" s="56"/>
    </row>
    <row r="734" customFormat="false" ht="16.4" hidden="false" customHeight="false" outlineLevel="0" collapsed="false">
      <c r="A734" s="163" t="n">
        <v>102200</v>
      </c>
      <c r="B734" s="163" t="n">
        <v>0.5039</v>
      </c>
      <c r="C734" s="163" t="s">
        <v>6469</v>
      </c>
      <c r="D734" s="163" t="s">
        <v>5649</v>
      </c>
      <c r="E734" s="183" t="s">
        <v>5649</v>
      </c>
      <c r="G734" s="200" t="n">
        <v>1901100</v>
      </c>
      <c r="H734" s="163" t="n">
        <v>0.739</v>
      </c>
      <c r="I734" s="168" t="s">
        <v>5698</v>
      </c>
      <c r="P734" s="56"/>
      <c r="Q734" s="56"/>
      <c r="R734" s="56"/>
      <c r="AB734" s="204"/>
      <c r="AC734" s="56"/>
    </row>
    <row r="735" customFormat="false" ht="16.4" hidden="false" customHeight="false" outlineLevel="0" collapsed="false">
      <c r="A735" s="163" t="n">
        <v>102300</v>
      </c>
      <c r="B735" s="163" t="n">
        <v>0.5039</v>
      </c>
      <c r="C735" s="163" t="s">
        <v>6470</v>
      </c>
      <c r="D735" s="163" t="s">
        <v>5649</v>
      </c>
      <c r="E735" s="183" t="s">
        <v>5649</v>
      </c>
      <c r="G735" s="200" t="n">
        <v>1901100</v>
      </c>
      <c r="H735" s="163" t="n">
        <v>0.739</v>
      </c>
      <c r="I735" s="168" t="s">
        <v>5698</v>
      </c>
      <c r="P735" s="56"/>
      <c r="Q735" s="56"/>
      <c r="R735" s="56"/>
      <c r="AB735" s="204"/>
      <c r="AC735" s="56"/>
    </row>
    <row r="736" customFormat="false" ht="16.4" hidden="false" customHeight="false" outlineLevel="0" collapsed="false">
      <c r="A736" s="163" t="n">
        <v>800400</v>
      </c>
      <c r="B736" s="163" t="n">
        <v>0.4187</v>
      </c>
      <c r="C736" s="163" t="s">
        <v>6471</v>
      </c>
      <c r="D736" s="163" t="s">
        <v>5649</v>
      </c>
      <c r="E736" s="183" t="s">
        <v>5649</v>
      </c>
      <c r="G736" s="200" t="n">
        <v>1901100</v>
      </c>
      <c r="H736" s="163" t="n">
        <v>0.739</v>
      </c>
      <c r="I736" s="168" t="s">
        <v>5698</v>
      </c>
      <c r="P736" s="56"/>
      <c r="Q736" s="56"/>
      <c r="R736" s="56"/>
      <c r="AB736" s="204"/>
      <c r="AC736" s="56"/>
    </row>
    <row r="737" customFormat="false" ht="16.4" hidden="false" customHeight="false" outlineLevel="0" collapsed="false">
      <c r="A737" s="163" t="n">
        <v>800700</v>
      </c>
      <c r="B737" s="163" t="n">
        <v>0.4187</v>
      </c>
      <c r="C737" s="163" t="s">
        <v>6472</v>
      </c>
      <c r="D737" s="163" t="s">
        <v>5649</v>
      </c>
      <c r="E737" s="183" t="s">
        <v>5649</v>
      </c>
      <c r="G737" s="200" t="n">
        <v>1900300</v>
      </c>
      <c r="H737" s="163" t="n">
        <v>0.739</v>
      </c>
      <c r="I737" s="168" t="s">
        <v>5698</v>
      </c>
      <c r="P737" s="56"/>
      <c r="Q737" s="56"/>
      <c r="R737" s="56"/>
      <c r="AB737" s="204"/>
      <c r="AC737" s="56"/>
    </row>
    <row r="738" customFormat="false" ht="16.4" hidden="false" customHeight="false" outlineLevel="0" collapsed="false">
      <c r="A738" s="163" t="n">
        <v>800500</v>
      </c>
      <c r="B738" s="163" t="n">
        <v>0.4187</v>
      </c>
      <c r="C738" s="163" t="s">
        <v>6473</v>
      </c>
      <c r="D738" s="163" t="s">
        <v>5649</v>
      </c>
      <c r="E738" s="183" t="s">
        <v>5649</v>
      </c>
      <c r="G738" s="200" t="n">
        <v>1900200</v>
      </c>
      <c r="H738" s="163" t="n">
        <v>0.739</v>
      </c>
      <c r="I738" s="168" t="s">
        <v>5698</v>
      </c>
      <c r="P738" s="56"/>
      <c r="Q738" s="56"/>
      <c r="R738" s="56"/>
      <c r="AB738" s="204"/>
      <c r="AC738" s="56"/>
    </row>
    <row r="739" customFormat="false" ht="16.4" hidden="false" customHeight="false" outlineLevel="0" collapsed="false">
      <c r="A739" s="163" t="n">
        <v>800600</v>
      </c>
      <c r="B739" s="163" t="n">
        <v>0.4187</v>
      </c>
      <c r="C739" s="163" t="s">
        <v>6474</v>
      </c>
      <c r="D739" s="163" t="s">
        <v>5649</v>
      </c>
      <c r="E739" s="183" t="s">
        <v>5649</v>
      </c>
      <c r="G739" s="200" t="n">
        <v>1900300</v>
      </c>
      <c r="H739" s="163" t="n">
        <v>0.739</v>
      </c>
      <c r="I739" s="168" t="s">
        <v>5698</v>
      </c>
      <c r="P739" s="56"/>
      <c r="Q739" s="56"/>
      <c r="R739" s="56"/>
      <c r="AB739" s="204"/>
      <c r="AC739" s="56"/>
    </row>
    <row r="740" customFormat="false" ht="16.4" hidden="false" customHeight="false" outlineLevel="0" collapsed="false">
      <c r="A740" s="163" t="n">
        <v>800800</v>
      </c>
      <c r="B740" s="163" t="n">
        <v>0.4187</v>
      </c>
      <c r="C740" s="163" t="s">
        <v>6475</v>
      </c>
      <c r="D740" s="163" t="s">
        <v>5649</v>
      </c>
      <c r="E740" s="183" t="s">
        <v>5649</v>
      </c>
      <c r="G740" s="200" t="n">
        <v>1901400</v>
      </c>
      <c r="H740" s="163" t="n">
        <v>0.739</v>
      </c>
      <c r="I740" s="168" t="s">
        <v>5698</v>
      </c>
      <c r="P740" s="56"/>
      <c r="Q740" s="56"/>
      <c r="R740" s="56"/>
      <c r="AB740" s="204"/>
      <c r="AC740" s="56"/>
    </row>
    <row r="741" customFormat="false" ht="16.4" hidden="false" customHeight="false" outlineLevel="0" collapsed="false">
      <c r="A741" s="163" t="n">
        <v>2005300</v>
      </c>
      <c r="B741" s="163" t="n">
        <v>0.5964</v>
      </c>
      <c r="C741" s="163" t="s">
        <v>6476</v>
      </c>
      <c r="D741" s="163" t="s">
        <v>5649</v>
      </c>
      <c r="E741" s="183" t="s">
        <v>5649</v>
      </c>
      <c r="G741" s="200" t="n">
        <v>1900400</v>
      </c>
      <c r="H741" s="163" t="n">
        <v>0.739</v>
      </c>
      <c r="I741" s="168" t="s">
        <v>5698</v>
      </c>
      <c r="P741" s="56"/>
      <c r="Q741" s="56"/>
      <c r="R741" s="56"/>
      <c r="AB741" s="204"/>
      <c r="AC741" s="56"/>
    </row>
    <row r="742" customFormat="false" ht="16.4" hidden="false" customHeight="false" outlineLevel="0" collapsed="false">
      <c r="A742" s="163" t="n">
        <v>800900</v>
      </c>
      <c r="B742" s="163" t="n">
        <v>0.4187</v>
      </c>
      <c r="C742" s="163" t="s">
        <v>6477</v>
      </c>
      <c r="D742" s="163" t="s">
        <v>5649</v>
      </c>
      <c r="E742" s="183" t="s">
        <v>5649</v>
      </c>
      <c r="G742" s="200" t="n">
        <v>1900600</v>
      </c>
      <c r="H742" s="163" t="n">
        <v>0.739</v>
      </c>
      <c r="I742" s="168" t="s">
        <v>5698</v>
      </c>
      <c r="P742" s="56"/>
      <c r="Q742" s="56"/>
      <c r="R742" s="56"/>
      <c r="AB742" s="204"/>
      <c r="AC742" s="56"/>
    </row>
    <row r="743" customFormat="false" ht="16.4" hidden="false" customHeight="false" outlineLevel="0" collapsed="false">
      <c r="A743" s="163" t="n">
        <v>801000</v>
      </c>
      <c r="B743" s="163" t="n">
        <v>0.4187</v>
      </c>
      <c r="C743" s="163" t="s">
        <v>6478</v>
      </c>
      <c r="D743" s="163" t="s">
        <v>5649</v>
      </c>
      <c r="E743" s="183" t="s">
        <v>5649</v>
      </c>
      <c r="G743" s="200" t="n">
        <v>1900500</v>
      </c>
      <c r="H743" s="163" t="n">
        <v>0.739</v>
      </c>
      <c r="I743" s="168" t="s">
        <v>5698</v>
      </c>
      <c r="P743" s="56"/>
      <c r="Q743" s="56"/>
      <c r="R743" s="56"/>
      <c r="AB743" s="204"/>
      <c r="AC743" s="56"/>
    </row>
    <row r="744" customFormat="false" ht="16.4" hidden="false" customHeight="false" outlineLevel="0" collapsed="false">
      <c r="A744" s="163" t="n">
        <v>801100</v>
      </c>
      <c r="B744" s="163" t="n">
        <v>0.4187</v>
      </c>
      <c r="C744" s="163" t="s">
        <v>6479</v>
      </c>
      <c r="D744" s="163" t="s">
        <v>5649</v>
      </c>
      <c r="E744" s="183" t="s">
        <v>5649</v>
      </c>
      <c r="G744" s="200" t="n">
        <v>1900501</v>
      </c>
      <c r="H744" s="163" t="n">
        <v>0.739</v>
      </c>
      <c r="I744" s="168" t="s">
        <v>5698</v>
      </c>
      <c r="P744" s="56"/>
      <c r="Q744" s="56"/>
      <c r="R744" s="56"/>
      <c r="AB744" s="204"/>
      <c r="AC744" s="56"/>
    </row>
    <row r="745" customFormat="false" ht="16.4" hidden="false" customHeight="false" outlineLevel="0" collapsed="false">
      <c r="A745" s="163" t="n">
        <v>801300</v>
      </c>
      <c r="B745" s="163" t="n">
        <v>0.4187</v>
      </c>
      <c r="C745" s="163" t="s">
        <v>6480</v>
      </c>
      <c r="D745" s="163" t="s">
        <v>5649</v>
      </c>
      <c r="E745" s="183" t="s">
        <v>5649</v>
      </c>
      <c r="G745" s="200" t="n">
        <v>1900500</v>
      </c>
      <c r="H745" s="163" t="n">
        <v>0.739</v>
      </c>
      <c r="I745" s="168" t="s">
        <v>5698</v>
      </c>
      <c r="P745" s="56"/>
      <c r="Q745" s="56"/>
      <c r="R745" s="56"/>
      <c r="AB745" s="204"/>
      <c r="AC745" s="56"/>
    </row>
    <row r="746" customFormat="false" ht="16.4" hidden="false" customHeight="false" outlineLevel="0" collapsed="false">
      <c r="A746" s="163" t="n">
        <v>801200</v>
      </c>
      <c r="B746" s="163" t="n">
        <v>0.4187</v>
      </c>
      <c r="C746" s="163" t="s">
        <v>6481</v>
      </c>
      <c r="D746" s="163" t="s">
        <v>5649</v>
      </c>
      <c r="E746" s="183" t="s">
        <v>5649</v>
      </c>
      <c r="G746" s="200" t="n">
        <v>1900501</v>
      </c>
      <c r="H746" s="163" t="n">
        <v>0.739</v>
      </c>
      <c r="I746" s="168" t="s">
        <v>5698</v>
      </c>
      <c r="P746" s="56"/>
      <c r="Q746" s="56"/>
      <c r="R746" s="56"/>
      <c r="AB746" s="204"/>
      <c r="AC746" s="56"/>
    </row>
    <row r="747" customFormat="false" ht="16.4" hidden="false" customHeight="false" outlineLevel="0" collapsed="false">
      <c r="A747" s="163" t="n">
        <v>801200</v>
      </c>
      <c r="B747" s="163" t="n">
        <v>0.4187</v>
      </c>
      <c r="C747" s="163" t="s">
        <v>6482</v>
      </c>
      <c r="D747" s="163" t="s">
        <v>5649</v>
      </c>
      <c r="E747" s="183" t="s">
        <v>5649</v>
      </c>
      <c r="G747" s="200" t="n">
        <v>1901100</v>
      </c>
      <c r="H747" s="163" t="n">
        <v>0.739</v>
      </c>
      <c r="I747" s="168" t="s">
        <v>5698</v>
      </c>
      <c r="P747" s="56"/>
      <c r="Q747" s="56"/>
      <c r="R747" s="56"/>
      <c r="AB747" s="204"/>
      <c r="AC747" s="56"/>
    </row>
    <row r="748" customFormat="false" ht="16.4" hidden="false" customHeight="false" outlineLevel="0" collapsed="false">
      <c r="A748" s="163" t="n">
        <v>801200</v>
      </c>
      <c r="B748" s="163" t="n">
        <v>0.4187</v>
      </c>
      <c r="C748" s="163" t="s">
        <v>6483</v>
      </c>
      <c r="D748" s="163" t="s">
        <v>5649</v>
      </c>
      <c r="E748" s="183" t="s">
        <v>5649</v>
      </c>
      <c r="G748" s="200" t="n">
        <v>1900700</v>
      </c>
      <c r="H748" s="163" t="n">
        <v>0.739</v>
      </c>
      <c r="I748" s="168" t="s">
        <v>5698</v>
      </c>
      <c r="P748" s="56"/>
      <c r="Q748" s="56"/>
      <c r="R748" s="56"/>
      <c r="AB748" s="204"/>
      <c r="AC748" s="56"/>
    </row>
    <row r="749" customFormat="false" ht="16.4" hidden="false" customHeight="false" outlineLevel="0" collapsed="false">
      <c r="A749" s="163" t="n">
        <v>801400</v>
      </c>
      <c r="B749" s="163" t="n">
        <v>0.4187</v>
      </c>
      <c r="C749" s="163" t="s">
        <v>6484</v>
      </c>
      <c r="D749" s="163" t="s">
        <v>5649</v>
      </c>
      <c r="E749" s="183" t="n">
        <v>0.4552</v>
      </c>
      <c r="G749" s="200" t="n">
        <v>1900800</v>
      </c>
      <c r="H749" s="163" t="n">
        <v>0.739</v>
      </c>
      <c r="I749" s="168" t="s">
        <v>5698</v>
      </c>
      <c r="P749" s="56"/>
      <c r="Q749" s="56"/>
      <c r="R749" s="56"/>
      <c r="AB749" s="204"/>
      <c r="AC749" s="56"/>
    </row>
    <row r="750" customFormat="false" ht="16.4" hidden="false" customHeight="false" outlineLevel="0" collapsed="false">
      <c r="A750" s="163" t="n">
        <v>801600</v>
      </c>
      <c r="B750" s="163" t="n">
        <v>0.4187</v>
      </c>
      <c r="C750" s="163" t="s">
        <v>6485</v>
      </c>
      <c r="D750" s="163" t="s">
        <v>5649</v>
      </c>
      <c r="E750" s="183" t="n">
        <v>0.4552</v>
      </c>
      <c r="G750" s="200" t="n">
        <v>1900900</v>
      </c>
      <c r="H750" s="163" t="n">
        <v>0.739</v>
      </c>
      <c r="I750" s="168" t="s">
        <v>5698</v>
      </c>
      <c r="P750" s="56"/>
      <c r="Q750" s="56"/>
      <c r="R750" s="56"/>
      <c r="AB750" s="204"/>
      <c r="AC750" s="56"/>
    </row>
    <row r="751" customFormat="false" ht="16.4" hidden="false" customHeight="false" outlineLevel="0" collapsed="false">
      <c r="A751" s="163" t="n">
        <v>801500</v>
      </c>
      <c r="B751" s="163" t="n">
        <v>0.4187</v>
      </c>
      <c r="C751" s="163" t="s">
        <v>6486</v>
      </c>
      <c r="D751" s="163" t="s">
        <v>5649</v>
      </c>
      <c r="E751" s="183" t="s">
        <v>5649</v>
      </c>
      <c r="G751" s="200" t="n">
        <v>1903100</v>
      </c>
      <c r="H751" s="163" t="n">
        <v>0.739</v>
      </c>
      <c r="I751" s="168" t="s">
        <v>5698</v>
      </c>
      <c r="P751" s="56"/>
      <c r="Q751" s="56"/>
      <c r="R751" s="56"/>
      <c r="AB751" s="204"/>
      <c r="AC751" s="56"/>
    </row>
    <row r="752" customFormat="false" ht="16.4" hidden="false" customHeight="false" outlineLevel="0" collapsed="false">
      <c r="A752" s="163" t="n">
        <v>801700</v>
      </c>
      <c r="B752" s="163" t="n">
        <v>0.4187</v>
      </c>
      <c r="C752" s="163" t="s">
        <v>6487</v>
      </c>
      <c r="D752" s="163" t="s">
        <v>5649</v>
      </c>
      <c r="E752" s="183" t="s">
        <v>5649</v>
      </c>
      <c r="G752" s="200" t="n">
        <v>1901000</v>
      </c>
      <c r="H752" s="163" t="n">
        <v>0.739</v>
      </c>
      <c r="I752" s="168" t="s">
        <v>5698</v>
      </c>
      <c r="P752" s="56"/>
      <c r="Q752" s="56"/>
      <c r="R752" s="56"/>
      <c r="AB752" s="204"/>
      <c r="AC752" s="56"/>
    </row>
    <row r="753" customFormat="false" ht="16.4" hidden="false" customHeight="false" outlineLevel="0" collapsed="false">
      <c r="A753" s="163" t="n">
        <v>2006400</v>
      </c>
      <c r="B753" s="163" t="n">
        <v>0.5964</v>
      </c>
      <c r="C753" s="163" t="s">
        <v>6488</v>
      </c>
      <c r="D753" s="163" t="s">
        <v>5649</v>
      </c>
      <c r="E753" s="183" t="s">
        <v>5649</v>
      </c>
      <c r="G753" s="200" t="n">
        <v>1901000</v>
      </c>
      <c r="H753" s="163" t="n">
        <v>0.739</v>
      </c>
      <c r="I753" s="168" t="s">
        <v>5698</v>
      </c>
      <c r="P753" s="56"/>
      <c r="Q753" s="56"/>
      <c r="R753" s="56"/>
      <c r="AB753" s="204"/>
      <c r="AC753" s="56"/>
    </row>
    <row r="754" customFormat="false" ht="16.4" hidden="false" customHeight="false" outlineLevel="0" collapsed="false">
      <c r="A754" s="163" t="n">
        <v>2006400</v>
      </c>
      <c r="B754" s="163" t="n">
        <v>0.5964</v>
      </c>
      <c r="C754" s="163" t="s">
        <v>6489</v>
      </c>
      <c r="D754" s="163" t="s">
        <v>5649</v>
      </c>
      <c r="E754" s="183" t="s">
        <v>5649</v>
      </c>
      <c r="G754" s="200" t="n">
        <v>1900900</v>
      </c>
      <c r="H754" s="163" t="n">
        <v>0.739</v>
      </c>
      <c r="I754" s="168" t="s">
        <v>5698</v>
      </c>
      <c r="P754" s="56"/>
      <c r="Q754" s="56"/>
      <c r="R754" s="56"/>
      <c r="AB754" s="204"/>
      <c r="AC754" s="56"/>
    </row>
    <row r="755" customFormat="false" ht="16.4" hidden="false" customHeight="false" outlineLevel="0" collapsed="false">
      <c r="A755" s="163" t="n">
        <v>801800</v>
      </c>
      <c r="B755" s="163" t="n">
        <v>0.4187</v>
      </c>
      <c r="C755" s="163" t="s">
        <v>6490</v>
      </c>
      <c r="D755" s="163" t="s">
        <v>5649</v>
      </c>
      <c r="E755" s="183" t="s">
        <v>5649</v>
      </c>
      <c r="G755" s="200" t="n">
        <v>1901000</v>
      </c>
      <c r="H755" s="163" t="n">
        <v>0.739</v>
      </c>
      <c r="I755" s="168" t="s">
        <v>5698</v>
      </c>
      <c r="P755" s="56"/>
      <c r="Q755" s="56"/>
      <c r="R755" s="56"/>
      <c r="AB755" s="204"/>
      <c r="AC755" s="56"/>
    </row>
    <row r="756" customFormat="false" ht="16.4" hidden="false" customHeight="false" outlineLevel="0" collapsed="false">
      <c r="A756" s="163" t="n">
        <v>2005400</v>
      </c>
      <c r="B756" s="163" t="n">
        <v>0.5964</v>
      </c>
      <c r="C756" s="163" t="s">
        <v>6491</v>
      </c>
      <c r="D756" s="163" t="s">
        <v>5649</v>
      </c>
      <c r="E756" s="183" t="s">
        <v>5649</v>
      </c>
      <c r="G756" s="200" t="n">
        <v>1901500</v>
      </c>
      <c r="H756" s="163" t="n">
        <v>0.739</v>
      </c>
      <c r="I756" s="168" t="s">
        <v>5698</v>
      </c>
      <c r="P756" s="56"/>
      <c r="Q756" s="56"/>
      <c r="R756" s="56"/>
      <c r="AB756" s="204"/>
      <c r="AC756" s="56"/>
    </row>
    <row r="757" customFormat="false" ht="16.4" hidden="false" customHeight="false" outlineLevel="0" collapsed="false">
      <c r="A757" s="163" t="n">
        <v>2005500</v>
      </c>
      <c r="B757" s="163" t="n">
        <v>0.5964</v>
      </c>
      <c r="C757" s="163" t="s">
        <v>6492</v>
      </c>
      <c r="D757" s="163" t="s">
        <v>5649</v>
      </c>
      <c r="E757" s="183" t="s">
        <v>5649</v>
      </c>
      <c r="G757" s="200" t="n">
        <v>1901600</v>
      </c>
      <c r="H757" s="163" t="n">
        <v>0.739</v>
      </c>
      <c r="I757" s="168" t="s">
        <v>5698</v>
      </c>
      <c r="P757" s="56"/>
      <c r="Q757" s="56"/>
      <c r="R757" s="56"/>
      <c r="AB757" s="204"/>
      <c r="AC757" s="56"/>
    </row>
    <row r="758" customFormat="false" ht="16.4" hidden="false" customHeight="false" outlineLevel="0" collapsed="false">
      <c r="A758" s="163" t="n">
        <v>2108700</v>
      </c>
      <c r="B758" s="163" t="n">
        <v>0.4033</v>
      </c>
      <c r="C758" s="163" t="s">
        <v>6493</v>
      </c>
      <c r="D758" s="163" t="s">
        <v>5649</v>
      </c>
      <c r="E758" s="183" t="s">
        <v>5649</v>
      </c>
      <c r="G758" s="200" t="n">
        <v>1901800</v>
      </c>
      <c r="H758" s="163" t="n">
        <v>0.739</v>
      </c>
      <c r="I758" s="168" t="s">
        <v>5698</v>
      </c>
      <c r="P758" s="56"/>
      <c r="Q758" s="56"/>
      <c r="R758" s="56"/>
      <c r="AB758" s="204"/>
      <c r="AC758" s="56"/>
    </row>
    <row r="759" customFormat="false" ht="16.4" hidden="false" customHeight="false" outlineLevel="0" collapsed="false">
      <c r="A759" s="163" t="n">
        <v>1007500</v>
      </c>
      <c r="B759" s="163" t="n">
        <v>0.5214</v>
      </c>
      <c r="C759" s="163" t="s">
        <v>6494</v>
      </c>
      <c r="D759" s="163" t="s">
        <v>5649</v>
      </c>
      <c r="E759" s="183" t="s">
        <v>5649</v>
      </c>
      <c r="G759" s="200" t="n">
        <v>1901200</v>
      </c>
      <c r="H759" s="163" t="n">
        <v>0.739</v>
      </c>
      <c r="I759" s="168" t="s">
        <v>5698</v>
      </c>
      <c r="P759" s="56"/>
      <c r="Q759" s="56"/>
      <c r="R759" s="56"/>
      <c r="AB759" s="204"/>
      <c r="AC759" s="56"/>
    </row>
    <row r="760" customFormat="false" ht="16.4" hidden="false" customHeight="false" outlineLevel="0" collapsed="false">
      <c r="A760" s="163" t="n">
        <v>102400</v>
      </c>
      <c r="B760" s="163" t="n">
        <v>0.5039</v>
      </c>
      <c r="C760" s="163" t="s">
        <v>6495</v>
      </c>
      <c r="D760" s="163" t="s">
        <v>5649</v>
      </c>
      <c r="E760" s="183" t="s">
        <v>5649</v>
      </c>
      <c r="G760" s="200" t="n">
        <v>1901700</v>
      </c>
      <c r="H760" s="163" t="n">
        <v>0.739</v>
      </c>
      <c r="I760" s="168" t="s">
        <v>5698</v>
      </c>
      <c r="P760" s="56"/>
      <c r="Q760" s="56"/>
      <c r="R760" s="56"/>
      <c r="AB760" s="204"/>
      <c r="AC760" s="56"/>
    </row>
    <row r="761" customFormat="false" ht="16.4" hidden="false" customHeight="false" outlineLevel="0" collapsed="false">
      <c r="A761" s="163" t="n">
        <v>102400</v>
      </c>
      <c r="B761" s="163" t="n">
        <v>0.5039</v>
      </c>
      <c r="C761" s="163" t="s">
        <v>6496</v>
      </c>
      <c r="D761" s="163" t="s">
        <v>5649</v>
      </c>
      <c r="E761" s="183" t="s">
        <v>5649</v>
      </c>
      <c r="G761" s="200" t="n">
        <v>1900700</v>
      </c>
      <c r="H761" s="163" t="n">
        <v>0.739</v>
      </c>
      <c r="I761" s="168" t="s">
        <v>5698</v>
      </c>
      <c r="P761" s="56"/>
      <c r="Q761" s="56"/>
      <c r="R761" s="56"/>
      <c r="AB761" s="204"/>
      <c r="AC761" s="56"/>
    </row>
    <row r="762" customFormat="false" ht="16.4" hidden="false" customHeight="false" outlineLevel="0" collapsed="false">
      <c r="A762" s="163" t="n">
        <v>102500</v>
      </c>
      <c r="B762" s="163" t="n">
        <v>0.5039</v>
      </c>
      <c r="C762" s="163" t="s">
        <v>6497</v>
      </c>
      <c r="D762" s="163" t="s">
        <v>5649</v>
      </c>
      <c r="E762" s="183" t="s">
        <v>5649</v>
      </c>
      <c r="G762" s="200" t="n">
        <v>1901800</v>
      </c>
      <c r="H762" s="163" t="n">
        <v>0.739</v>
      </c>
      <c r="I762" s="168" t="s">
        <v>5698</v>
      </c>
      <c r="P762" s="56"/>
      <c r="Q762" s="56"/>
      <c r="R762" s="56"/>
      <c r="AB762" s="204"/>
      <c r="AC762" s="56"/>
    </row>
    <row r="763" customFormat="false" ht="16.4" hidden="false" customHeight="false" outlineLevel="0" collapsed="false">
      <c r="A763" s="163" t="n">
        <v>102600</v>
      </c>
      <c r="B763" s="163" t="n">
        <v>0.5039</v>
      </c>
      <c r="C763" s="163" t="s">
        <v>6498</v>
      </c>
      <c r="D763" s="163" t="s">
        <v>5649</v>
      </c>
      <c r="E763" s="183" t="s">
        <v>5649</v>
      </c>
      <c r="G763" s="200" t="n">
        <v>1900900</v>
      </c>
      <c r="H763" s="163" t="n">
        <v>0.739</v>
      </c>
      <c r="I763" s="168" t="s">
        <v>5698</v>
      </c>
      <c r="P763" s="56"/>
      <c r="Q763" s="56"/>
      <c r="R763" s="56"/>
      <c r="AB763" s="204"/>
      <c r="AC763" s="56"/>
    </row>
    <row r="764" customFormat="false" ht="16.4" hidden="false" customHeight="false" outlineLevel="0" collapsed="false">
      <c r="A764" s="163" t="n">
        <v>1007600</v>
      </c>
      <c r="B764" s="163" t="n">
        <v>0.5214</v>
      </c>
      <c r="C764" s="163" t="s">
        <v>6499</v>
      </c>
      <c r="D764" s="163" t="s">
        <v>5649</v>
      </c>
      <c r="E764" s="183" t="s">
        <v>5649</v>
      </c>
      <c r="G764" s="200" t="n">
        <v>1901300</v>
      </c>
      <c r="H764" s="163" t="n">
        <v>0.739</v>
      </c>
      <c r="I764" s="168" t="s">
        <v>5698</v>
      </c>
      <c r="P764" s="56"/>
      <c r="Q764" s="56"/>
      <c r="R764" s="56"/>
      <c r="AB764" s="204"/>
      <c r="AC764" s="56"/>
    </row>
    <row r="765" customFormat="false" ht="16.4" hidden="false" customHeight="false" outlineLevel="0" collapsed="false">
      <c r="A765" s="163" t="n">
        <v>102600</v>
      </c>
      <c r="B765" s="163" t="n">
        <v>0.5039</v>
      </c>
      <c r="C765" s="163" t="s">
        <v>6500</v>
      </c>
      <c r="D765" s="163" t="s">
        <v>5649</v>
      </c>
      <c r="E765" s="183" t="s">
        <v>5649</v>
      </c>
      <c r="G765" s="200" t="n">
        <v>1901900</v>
      </c>
      <c r="H765" s="163" t="n">
        <v>0.739</v>
      </c>
      <c r="I765" s="168" t="s">
        <v>5698</v>
      </c>
      <c r="P765" s="56"/>
      <c r="Q765" s="56"/>
      <c r="R765" s="56"/>
      <c r="AB765" s="204"/>
      <c r="AC765" s="56"/>
    </row>
    <row r="766" customFormat="false" ht="16.4" hidden="false" customHeight="false" outlineLevel="0" collapsed="false">
      <c r="A766" s="163" t="n">
        <v>1007400</v>
      </c>
      <c r="B766" s="163" t="n">
        <v>0.5214</v>
      </c>
      <c r="C766" s="163" t="s">
        <v>6501</v>
      </c>
      <c r="D766" s="163" t="s">
        <v>5649</v>
      </c>
      <c r="E766" s="183" t="s">
        <v>5649</v>
      </c>
      <c r="G766" s="200" t="n">
        <v>1902000</v>
      </c>
      <c r="H766" s="163" t="n">
        <v>0.739</v>
      </c>
      <c r="I766" s="168" t="s">
        <v>5698</v>
      </c>
      <c r="P766" s="56"/>
      <c r="Q766" s="56"/>
      <c r="R766" s="56"/>
      <c r="AB766" s="204"/>
      <c r="AC766" s="56"/>
    </row>
    <row r="767" customFormat="false" ht="16.4" hidden="false" customHeight="false" outlineLevel="0" collapsed="false">
      <c r="A767" s="163" t="n">
        <v>1007700</v>
      </c>
      <c r="B767" s="163" t="n">
        <v>0.5214</v>
      </c>
      <c r="C767" s="163" t="s">
        <v>6502</v>
      </c>
      <c r="D767" s="163" t="s">
        <v>5649</v>
      </c>
      <c r="E767" s="183" t="s">
        <v>5649</v>
      </c>
      <c r="G767" s="200" t="n">
        <v>1902100</v>
      </c>
      <c r="H767" s="163" t="n">
        <v>0.739</v>
      </c>
      <c r="I767" s="168" t="s">
        <v>5698</v>
      </c>
      <c r="P767" s="56"/>
      <c r="Q767" s="56"/>
      <c r="R767" s="56"/>
      <c r="AB767" s="204"/>
      <c r="AC767" s="56"/>
    </row>
    <row r="768" customFormat="false" ht="16.4" hidden="false" customHeight="false" outlineLevel="0" collapsed="false">
      <c r="A768" s="163" t="n">
        <v>102700</v>
      </c>
      <c r="B768" s="163" t="n">
        <v>0.5039</v>
      </c>
      <c r="C768" s="163" t="s">
        <v>6503</v>
      </c>
      <c r="D768" s="163" t="s">
        <v>5649</v>
      </c>
      <c r="E768" s="183" t="s">
        <v>5649</v>
      </c>
      <c r="G768" s="200" t="n">
        <v>1902200</v>
      </c>
      <c r="H768" s="163" t="n">
        <v>0.739</v>
      </c>
      <c r="I768" s="168" t="s">
        <v>5698</v>
      </c>
      <c r="P768" s="56"/>
      <c r="Q768" s="56"/>
      <c r="R768" s="56"/>
      <c r="AB768" s="204"/>
      <c r="AC768" s="56"/>
    </row>
    <row r="769" customFormat="false" ht="16.4" hidden="false" customHeight="false" outlineLevel="0" collapsed="false">
      <c r="A769" s="163" t="n">
        <v>1007800</v>
      </c>
      <c r="B769" s="163" t="n">
        <v>0.5214</v>
      </c>
      <c r="C769" s="163" t="s">
        <v>6504</v>
      </c>
      <c r="D769" s="163" t="s">
        <v>5649</v>
      </c>
      <c r="E769" s="183" t="s">
        <v>5649</v>
      </c>
      <c r="G769" s="200" t="n">
        <v>1902300</v>
      </c>
      <c r="H769" s="163" t="n">
        <v>0.739</v>
      </c>
      <c r="I769" s="168" t="s">
        <v>5698</v>
      </c>
      <c r="P769" s="56"/>
      <c r="Q769" s="56"/>
      <c r="R769" s="56"/>
      <c r="AB769" s="204"/>
      <c r="AC769" s="56"/>
    </row>
    <row r="770" customFormat="false" ht="16.4" hidden="false" customHeight="false" outlineLevel="0" collapsed="false">
      <c r="A770" s="163" t="n">
        <v>102800</v>
      </c>
      <c r="B770" s="163" t="n">
        <v>0.5039</v>
      </c>
      <c r="C770" s="163" t="s">
        <v>6505</v>
      </c>
      <c r="D770" s="163" t="s">
        <v>5649</v>
      </c>
      <c r="E770" s="183" t="s">
        <v>5649</v>
      </c>
      <c r="G770" s="200" t="n">
        <v>1902400</v>
      </c>
      <c r="H770" s="163" t="n">
        <v>0.739</v>
      </c>
      <c r="I770" s="168" t="s">
        <v>5698</v>
      </c>
      <c r="P770" s="56"/>
      <c r="Q770" s="56"/>
      <c r="R770" s="56"/>
      <c r="AB770" s="204"/>
      <c r="AC770" s="56"/>
    </row>
    <row r="771" customFormat="false" ht="16.4" hidden="false" customHeight="false" outlineLevel="0" collapsed="false">
      <c r="A771" s="163" t="n">
        <v>102900</v>
      </c>
      <c r="B771" s="163" t="n">
        <v>0.5039</v>
      </c>
      <c r="C771" s="163" t="s">
        <v>6506</v>
      </c>
      <c r="D771" s="163" t="s">
        <v>5649</v>
      </c>
      <c r="E771" s="183" t="s">
        <v>5649</v>
      </c>
      <c r="G771" s="200" t="n">
        <v>1902500</v>
      </c>
      <c r="H771" s="163" t="n">
        <v>0.739</v>
      </c>
      <c r="I771" s="168" t="s">
        <v>5698</v>
      </c>
      <c r="P771" s="56"/>
      <c r="Q771" s="56"/>
      <c r="R771" s="56"/>
      <c r="AB771" s="204"/>
      <c r="AC771" s="56"/>
    </row>
    <row r="772" customFormat="false" ht="16.4" hidden="false" customHeight="false" outlineLevel="0" collapsed="false">
      <c r="A772" s="163" t="n">
        <v>103000</v>
      </c>
      <c r="B772" s="163" t="n">
        <v>0.5039</v>
      </c>
      <c r="C772" s="163" t="s">
        <v>6507</v>
      </c>
      <c r="D772" s="163" t="s">
        <v>5649</v>
      </c>
      <c r="E772" s="183" t="s">
        <v>5649</v>
      </c>
      <c r="G772" s="200" t="n">
        <v>1902600</v>
      </c>
      <c r="H772" s="163" t="n">
        <v>0.739</v>
      </c>
      <c r="I772" s="168" t="s">
        <v>5698</v>
      </c>
      <c r="P772" s="56"/>
      <c r="Q772" s="56"/>
      <c r="R772" s="56"/>
      <c r="AB772" s="204"/>
      <c r="AC772" s="56"/>
    </row>
    <row r="773" customFormat="false" ht="16.4" hidden="false" customHeight="false" outlineLevel="0" collapsed="false">
      <c r="A773" s="163" t="n">
        <v>103100</v>
      </c>
      <c r="B773" s="163" t="n">
        <v>0.5039</v>
      </c>
      <c r="C773" s="163" t="s">
        <v>6508</v>
      </c>
      <c r="D773" s="163" t="s">
        <v>5649</v>
      </c>
      <c r="E773" s="183" t="s">
        <v>5649</v>
      </c>
      <c r="G773" s="200" t="n">
        <v>1903200</v>
      </c>
      <c r="H773" s="163" t="n">
        <v>0.739</v>
      </c>
      <c r="I773" s="168" t="s">
        <v>5698</v>
      </c>
      <c r="P773" s="56"/>
      <c r="Q773" s="56"/>
      <c r="R773" s="56"/>
      <c r="AB773" s="204"/>
      <c r="AC773" s="56"/>
    </row>
    <row r="774" customFormat="false" ht="16.4" hidden="false" customHeight="false" outlineLevel="0" collapsed="false">
      <c r="A774" s="163" t="n">
        <v>109100</v>
      </c>
      <c r="B774" s="163" t="n">
        <v>0.5039</v>
      </c>
      <c r="C774" s="163" t="s">
        <v>6509</v>
      </c>
      <c r="D774" s="163" t="s">
        <v>5649</v>
      </c>
      <c r="E774" s="183" t="s">
        <v>5649</v>
      </c>
      <c r="G774" s="200" t="n">
        <v>1903300</v>
      </c>
      <c r="H774" s="163" t="n">
        <v>0.739</v>
      </c>
      <c r="I774" s="168" t="s">
        <v>5698</v>
      </c>
      <c r="P774" s="56"/>
      <c r="Q774" s="56"/>
      <c r="R774" s="56"/>
      <c r="AB774" s="204"/>
      <c r="AC774" s="56"/>
    </row>
    <row r="775" customFormat="false" ht="16.4" hidden="false" customHeight="false" outlineLevel="0" collapsed="false">
      <c r="A775" s="163" t="n">
        <v>109200</v>
      </c>
      <c r="B775" s="163" t="n">
        <v>0.6529</v>
      </c>
      <c r="C775" s="163" t="s">
        <v>6510</v>
      </c>
      <c r="D775" s="163" t="s">
        <v>5649</v>
      </c>
      <c r="E775" s="183" t="s">
        <v>5649</v>
      </c>
      <c r="G775" s="200" t="n">
        <v>1903000</v>
      </c>
      <c r="H775" s="163" t="n">
        <v>0.739</v>
      </c>
      <c r="I775" s="168" t="s">
        <v>5698</v>
      </c>
      <c r="P775" s="56"/>
      <c r="Q775" s="56"/>
      <c r="R775" s="56"/>
      <c r="AB775" s="204"/>
      <c r="AC775" s="56"/>
    </row>
    <row r="776" customFormat="false" ht="16.4" hidden="false" customHeight="false" outlineLevel="0" collapsed="false">
      <c r="A776" s="163" t="n">
        <v>103200</v>
      </c>
      <c r="B776" s="163" t="n">
        <v>0.5039</v>
      </c>
      <c r="C776" s="163" t="s">
        <v>6511</v>
      </c>
      <c r="D776" s="163" t="s">
        <v>5649</v>
      </c>
      <c r="E776" s="183" t="s">
        <v>5649</v>
      </c>
      <c r="G776" s="200" t="n">
        <v>1902700</v>
      </c>
      <c r="H776" s="163" t="n">
        <v>0.739</v>
      </c>
      <c r="I776" s="168" t="s">
        <v>5698</v>
      </c>
      <c r="P776" s="56"/>
      <c r="Q776" s="56"/>
      <c r="R776" s="56"/>
      <c r="AB776" s="204"/>
      <c r="AC776" s="56"/>
    </row>
    <row r="777" customFormat="false" ht="16.4" hidden="false" customHeight="false" outlineLevel="0" collapsed="false">
      <c r="A777" s="163" t="n">
        <v>109200</v>
      </c>
      <c r="B777" s="163" t="n">
        <v>0.6529</v>
      </c>
      <c r="C777" s="163" t="s">
        <v>6512</v>
      </c>
      <c r="D777" s="163" t="s">
        <v>5649</v>
      </c>
      <c r="E777" s="183" t="s">
        <v>5649</v>
      </c>
      <c r="G777" s="200" t="n">
        <v>1902800</v>
      </c>
      <c r="H777" s="163" t="n">
        <v>0.739</v>
      </c>
      <c r="I777" s="168" t="s">
        <v>5698</v>
      </c>
      <c r="P777" s="56"/>
      <c r="Q777" s="56"/>
      <c r="R777" s="56"/>
      <c r="AB777" s="204"/>
      <c r="AC777" s="56"/>
    </row>
    <row r="778" customFormat="false" ht="16.4" hidden="false" customHeight="false" outlineLevel="0" collapsed="false">
      <c r="A778" s="163" t="n">
        <v>109300</v>
      </c>
      <c r="B778" s="163" t="n">
        <v>0.6529</v>
      </c>
      <c r="C778" s="163" t="s">
        <v>6513</v>
      </c>
      <c r="D778" s="163" t="s">
        <v>5649</v>
      </c>
      <c r="E778" s="183" t="s">
        <v>5649</v>
      </c>
      <c r="G778" s="200" t="n">
        <v>1902900</v>
      </c>
      <c r="H778" s="163" t="n">
        <v>0.739</v>
      </c>
      <c r="I778" s="168" t="s">
        <v>5698</v>
      </c>
      <c r="P778" s="56"/>
      <c r="Q778" s="56"/>
      <c r="R778" s="56"/>
      <c r="AB778" s="204"/>
      <c r="AC778" s="56"/>
    </row>
    <row r="779" customFormat="false" ht="16.4" hidden="false" customHeight="false" outlineLevel="0" collapsed="false">
      <c r="A779" s="163" t="n">
        <v>109300</v>
      </c>
      <c r="B779" s="163" t="n">
        <v>0.6529</v>
      </c>
      <c r="C779" s="163" t="s">
        <v>6514</v>
      </c>
      <c r="D779" s="163" t="s">
        <v>5649</v>
      </c>
      <c r="E779" s="183" t="s">
        <v>5649</v>
      </c>
      <c r="G779" s="200" t="n">
        <v>2000100</v>
      </c>
      <c r="H779" s="163" t="n">
        <v>0.758</v>
      </c>
      <c r="I779" s="168" t="s">
        <v>5702</v>
      </c>
      <c r="P779" s="56"/>
      <c r="Q779" s="56"/>
      <c r="R779" s="56"/>
      <c r="AB779" s="204"/>
      <c r="AC779" s="56"/>
    </row>
    <row r="780" customFormat="false" ht="16.4" hidden="false" customHeight="false" outlineLevel="0" collapsed="false">
      <c r="A780" s="163" t="n">
        <v>109200</v>
      </c>
      <c r="B780" s="163" t="n">
        <v>0.6529</v>
      </c>
      <c r="C780" s="163" t="s">
        <v>6515</v>
      </c>
      <c r="D780" s="163" t="s">
        <v>5649</v>
      </c>
      <c r="E780" s="183" t="s">
        <v>5649</v>
      </c>
      <c r="G780" s="200" t="n">
        <v>2000101</v>
      </c>
      <c r="H780" s="163" t="n">
        <v>0.758</v>
      </c>
      <c r="I780" s="168" t="s">
        <v>5702</v>
      </c>
      <c r="P780" s="56"/>
      <c r="Q780" s="56"/>
      <c r="R780" s="56"/>
      <c r="AB780" s="204"/>
      <c r="AC780" s="56"/>
    </row>
    <row r="781" customFormat="false" ht="16.4" hidden="false" customHeight="false" outlineLevel="0" collapsed="false">
      <c r="A781" s="163" t="n">
        <v>103500</v>
      </c>
      <c r="B781" s="163" t="n">
        <v>0.5039</v>
      </c>
      <c r="C781" s="163" t="s">
        <v>6516</v>
      </c>
      <c r="D781" s="163" t="s">
        <v>5649</v>
      </c>
      <c r="E781" s="183" t="s">
        <v>5649</v>
      </c>
      <c r="G781" s="200" t="n">
        <v>2000200</v>
      </c>
      <c r="H781" s="163" t="n">
        <v>0.758</v>
      </c>
      <c r="I781" s="168" t="s">
        <v>5702</v>
      </c>
      <c r="P781" s="56"/>
      <c r="Q781" s="56"/>
      <c r="R781" s="56"/>
      <c r="AB781" s="204"/>
      <c r="AC781" s="56"/>
    </row>
    <row r="782" customFormat="false" ht="16.4" hidden="false" customHeight="false" outlineLevel="0" collapsed="false">
      <c r="A782" s="163" t="n">
        <v>103300</v>
      </c>
      <c r="B782" s="163" t="n">
        <v>0.5039</v>
      </c>
      <c r="C782" s="163" t="s">
        <v>6517</v>
      </c>
      <c r="D782" s="163" t="s">
        <v>5649</v>
      </c>
      <c r="E782" s="183" t="s">
        <v>5649</v>
      </c>
      <c r="G782" s="200" t="n">
        <v>2000300</v>
      </c>
      <c r="H782" s="163" t="n">
        <v>0.758</v>
      </c>
      <c r="I782" s="168" t="s">
        <v>5702</v>
      </c>
      <c r="P782" s="56"/>
      <c r="Q782" s="56"/>
      <c r="R782" s="56"/>
      <c r="AB782" s="204"/>
      <c r="AC782" s="56"/>
    </row>
    <row r="783" customFormat="false" ht="16.4" hidden="false" customHeight="false" outlineLevel="0" collapsed="false">
      <c r="A783" s="163" t="n">
        <v>2108800</v>
      </c>
      <c r="B783" s="163" t="n">
        <v>0.4033</v>
      </c>
      <c r="C783" s="163" t="s">
        <v>6518</v>
      </c>
      <c r="D783" s="163" t="s">
        <v>5649</v>
      </c>
      <c r="E783" s="183" t="s">
        <v>5649</v>
      </c>
      <c r="G783" s="200" t="n">
        <v>2000400</v>
      </c>
      <c r="H783" s="163" t="n">
        <v>0.758</v>
      </c>
      <c r="I783" s="168" t="s">
        <v>5702</v>
      </c>
      <c r="P783" s="56"/>
      <c r="Q783" s="56"/>
      <c r="R783" s="56"/>
      <c r="AB783" s="204"/>
      <c r="AC783" s="56"/>
    </row>
    <row r="784" customFormat="false" ht="16.4" hidden="false" customHeight="false" outlineLevel="0" collapsed="false">
      <c r="A784" s="163" t="n">
        <v>109400</v>
      </c>
      <c r="B784" s="163" t="n">
        <v>0.6529</v>
      </c>
      <c r="C784" s="163" t="s">
        <v>6519</v>
      </c>
      <c r="D784" s="163" t="s">
        <v>5649</v>
      </c>
      <c r="E784" s="183" t="s">
        <v>5649</v>
      </c>
      <c r="G784" s="200" t="n">
        <v>2000500</v>
      </c>
      <c r="H784" s="163" t="n">
        <v>0.758</v>
      </c>
      <c r="I784" s="168" t="s">
        <v>5702</v>
      </c>
      <c r="P784" s="56"/>
      <c r="Q784" s="56"/>
      <c r="R784" s="56"/>
      <c r="AB784" s="204"/>
      <c r="AC784" s="56"/>
    </row>
    <row r="785" customFormat="false" ht="16.4" hidden="false" customHeight="false" outlineLevel="0" collapsed="false">
      <c r="A785" s="163" t="n">
        <v>109400</v>
      </c>
      <c r="B785" s="163" t="n">
        <v>0.6529</v>
      </c>
      <c r="C785" s="163" t="s">
        <v>6520</v>
      </c>
      <c r="D785" s="163" t="s">
        <v>5649</v>
      </c>
      <c r="E785" s="183" t="s">
        <v>5649</v>
      </c>
      <c r="G785" s="200" t="n">
        <v>2000600</v>
      </c>
      <c r="H785" s="163" t="n">
        <v>0.758</v>
      </c>
      <c r="I785" s="168" t="s">
        <v>5702</v>
      </c>
      <c r="P785" s="56"/>
      <c r="Q785" s="56"/>
      <c r="R785" s="56"/>
      <c r="AB785" s="204"/>
      <c r="AC785" s="56"/>
    </row>
    <row r="786" customFormat="false" ht="16.4" hidden="false" customHeight="false" outlineLevel="0" collapsed="false">
      <c r="A786" s="163" t="n">
        <v>2108900</v>
      </c>
      <c r="B786" s="163" t="n">
        <v>0.4033</v>
      </c>
      <c r="C786" s="163" t="s">
        <v>6521</v>
      </c>
      <c r="D786" s="163" t="s">
        <v>5649</v>
      </c>
      <c r="E786" s="183" t="s">
        <v>5649</v>
      </c>
      <c r="G786" s="200" t="n">
        <v>2000700</v>
      </c>
      <c r="H786" s="163" t="n">
        <v>0.758</v>
      </c>
      <c r="I786" s="168" t="s">
        <v>5702</v>
      </c>
      <c r="P786" s="56"/>
      <c r="Q786" s="56"/>
      <c r="R786" s="56"/>
      <c r="AB786" s="204"/>
      <c r="AC786" s="56"/>
    </row>
    <row r="787" customFormat="false" ht="16.4" hidden="false" customHeight="false" outlineLevel="0" collapsed="false">
      <c r="A787" s="163" t="n">
        <v>2109000</v>
      </c>
      <c r="B787" s="163" t="n">
        <v>0.4033</v>
      </c>
      <c r="C787" s="163" t="s">
        <v>6522</v>
      </c>
      <c r="D787" s="163" t="s">
        <v>5649</v>
      </c>
      <c r="E787" s="183" t="s">
        <v>5649</v>
      </c>
      <c r="G787" s="200" t="n">
        <v>2000800</v>
      </c>
      <c r="H787" s="163" t="n">
        <v>0.758</v>
      </c>
      <c r="I787" s="168" t="s">
        <v>5702</v>
      </c>
      <c r="P787" s="56"/>
      <c r="Q787" s="56"/>
      <c r="R787" s="56"/>
      <c r="AB787" s="204"/>
      <c r="AC787" s="56"/>
    </row>
    <row r="788" customFormat="false" ht="16.4" hidden="false" customHeight="false" outlineLevel="0" collapsed="false">
      <c r="A788" s="163" t="n">
        <v>103400</v>
      </c>
      <c r="B788" s="163" t="n">
        <v>0.5039</v>
      </c>
      <c r="C788" s="163" t="s">
        <v>6523</v>
      </c>
      <c r="D788" s="163" t="s">
        <v>5649</v>
      </c>
      <c r="E788" s="183" t="s">
        <v>5649</v>
      </c>
      <c r="G788" s="200" t="n">
        <v>2000900</v>
      </c>
      <c r="H788" s="163" t="n">
        <v>0.758</v>
      </c>
      <c r="I788" s="168" t="s">
        <v>5702</v>
      </c>
      <c r="P788" s="56"/>
      <c r="Q788" s="56"/>
      <c r="R788" s="56"/>
      <c r="AB788" s="204"/>
      <c r="AC788" s="56"/>
    </row>
    <row r="789" customFormat="false" ht="16.4" hidden="false" customHeight="false" outlineLevel="0" collapsed="false">
      <c r="A789" s="163" t="n">
        <v>103400</v>
      </c>
      <c r="B789" s="163" t="n">
        <v>0.5039</v>
      </c>
      <c r="C789" s="163" t="s">
        <v>6524</v>
      </c>
      <c r="D789" s="163" t="s">
        <v>5649</v>
      </c>
      <c r="E789" s="183" t="s">
        <v>5649</v>
      </c>
      <c r="G789" s="200" t="n">
        <v>2001000</v>
      </c>
      <c r="H789" s="163" t="n">
        <v>0.758</v>
      </c>
      <c r="I789" s="168" t="s">
        <v>5702</v>
      </c>
      <c r="P789" s="56"/>
      <c r="Q789" s="56"/>
      <c r="R789" s="56"/>
      <c r="AB789" s="204"/>
      <c r="AC789" s="56"/>
    </row>
    <row r="790" customFormat="false" ht="16.4" hidden="false" customHeight="false" outlineLevel="0" collapsed="false">
      <c r="A790" s="163" t="n">
        <v>103500</v>
      </c>
      <c r="B790" s="163" t="n">
        <v>0.5039</v>
      </c>
      <c r="C790" s="163" t="s">
        <v>6525</v>
      </c>
      <c r="D790" s="163" t="s">
        <v>5649</v>
      </c>
      <c r="E790" s="183" t="s">
        <v>5649</v>
      </c>
      <c r="G790" s="200" t="n">
        <v>2001100</v>
      </c>
      <c r="H790" s="163" t="n">
        <v>0.758</v>
      </c>
      <c r="I790" s="168" t="s">
        <v>5702</v>
      </c>
      <c r="P790" s="56"/>
      <c r="Q790" s="56"/>
      <c r="R790" s="56"/>
      <c r="AB790" s="204"/>
      <c r="AC790" s="56"/>
    </row>
    <row r="791" customFormat="false" ht="16.4" hidden="false" customHeight="false" outlineLevel="0" collapsed="false">
      <c r="A791" s="163" t="n">
        <v>2109100</v>
      </c>
      <c r="B791" s="163" t="n">
        <v>0.4033</v>
      </c>
      <c r="C791" s="163" t="s">
        <v>6526</v>
      </c>
      <c r="D791" s="163" t="s">
        <v>5649</v>
      </c>
      <c r="E791" s="183" t="s">
        <v>5649</v>
      </c>
      <c r="G791" s="200" t="n">
        <v>2001200</v>
      </c>
      <c r="H791" s="163" t="n">
        <v>0.758</v>
      </c>
      <c r="I791" s="168" t="s">
        <v>5702</v>
      </c>
      <c r="P791" s="56"/>
      <c r="Q791" s="56"/>
      <c r="R791" s="56"/>
      <c r="AB791" s="204"/>
      <c r="AC791" s="56"/>
    </row>
    <row r="792" customFormat="false" ht="16.4" hidden="false" customHeight="false" outlineLevel="0" collapsed="false">
      <c r="A792" s="163" t="n">
        <v>103500</v>
      </c>
      <c r="B792" s="163" t="n">
        <v>0.5039</v>
      </c>
      <c r="C792" s="163" t="s">
        <v>6527</v>
      </c>
      <c r="D792" s="163" t="s">
        <v>5649</v>
      </c>
      <c r="E792" s="183" t="s">
        <v>5649</v>
      </c>
      <c r="G792" s="200" t="n">
        <v>2001300</v>
      </c>
      <c r="H792" s="163" t="n">
        <v>0.758</v>
      </c>
      <c r="I792" s="168" t="s">
        <v>5702</v>
      </c>
      <c r="P792" s="56"/>
      <c r="Q792" s="56"/>
      <c r="R792" s="56"/>
      <c r="AB792" s="204"/>
      <c r="AC792" s="56"/>
    </row>
    <row r="793" customFormat="false" ht="16.4" hidden="false" customHeight="false" outlineLevel="0" collapsed="false">
      <c r="A793" s="163" t="n">
        <v>103500</v>
      </c>
      <c r="B793" s="163" t="n">
        <v>0.5039</v>
      </c>
      <c r="C793" s="163" t="s">
        <v>6528</v>
      </c>
      <c r="D793" s="163" t="s">
        <v>5649</v>
      </c>
      <c r="E793" s="183" t="s">
        <v>5649</v>
      </c>
      <c r="G793" s="200" t="n">
        <v>2001400</v>
      </c>
      <c r="H793" s="163" t="n">
        <v>0.758</v>
      </c>
      <c r="I793" s="168" t="s">
        <v>5702</v>
      </c>
      <c r="P793" s="56"/>
      <c r="Q793" s="56"/>
      <c r="R793" s="56"/>
      <c r="AB793" s="204"/>
      <c r="AC793" s="56"/>
    </row>
    <row r="794" customFormat="false" ht="16.4" hidden="false" customHeight="false" outlineLevel="0" collapsed="false">
      <c r="A794" s="163" t="n">
        <v>2109200</v>
      </c>
      <c r="B794" s="163" t="n">
        <v>0.4033</v>
      </c>
      <c r="C794" s="163" t="s">
        <v>6529</v>
      </c>
      <c r="D794" s="163" t="s">
        <v>5649</v>
      </c>
      <c r="E794" s="183" t="s">
        <v>5649</v>
      </c>
      <c r="G794" s="200" t="n">
        <v>2001500</v>
      </c>
      <c r="H794" s="163" t="n">
        <v>0.758</v>
      </c>
      <c r="I794" s="168" t="s">
        <v>5702</v>
      </c>
      <c r="P794" s="56"/>
      <c r="Q794" s="56"/>
      <c r="R794" s="56"/>
      <c r="AB794" s="204"/>
      <c r="AC794" s="56"/>
    </row>
    <row r="795" customFormat="false" ht="16.4" hidden="false" customHeight="false" outlineLevel="0" collapsed="false">
      <c r="A795" s="163" t="n">
        <v>2109300</v>
      </c>
      <c r="B795" s="163" t="n">
        <v>0.4033</v>
      </c>
      <c r="C795" s="163" t="s">
        <v>6530</v>
      </c>
      <c r="D795" s="163" t="s">
        <v>5649</v>
      </c>
      <c r="E795" s="183" t="s">
        <v>5649</v>
      </c>
      <c r="G795" s="200" t="n">
        <v>2001600</v>
      </c>
      <c r="H795" s="163" t="n">
        <v>0.758</v>
      </c>
      <c r="I795" s="168" t="s">
        <v>5702</v>
      </c>
      <c r="P795" s="56"/>
      <c r="Q795" s="56"/>
      <c r="R795" s="56"/>
      <c r="AB795" s="204"/>
      <c r="AC795" s="56"/>
    </row>
    <row r="796" customFormat="false" ht="16.4" hidden="false" customHeight="false" outlineLevel="0" collapsed="false">
      <c r="A796" s="163" t="n">
        <v>2109400</v>
      </c>
      <c r="B796" s="163" t="n">
        <v>0.4033</v>
      </c>
      <c r="C796" s="163" t="s">
        <v>6531</v>
      </c>
      <c r="D796" s="163" t="s">
        <v>5649</v>
      </c>
      <c r="E796" s="183" t="s">
        <v>5649</v>
      </c>
      <c r="G796" s="200" t="n">
        <v>2001700</v>
      </c>
      <c r="H796" s="163" t="n">
        <v>0.758</v>
      </c>
      <c r="I796" s="168" t="s">
        <v>5702</v>
      </c>
      <c r="P796" s="56"/>
      <c r="Q796" s="56"/>
      <c r="R796" s="56"/>
      <c r="AB796" s="204"/>
      <c r="AC796" s="56"/>
    </row>
    <row r="797" customFormat="false" ht="16.4" hidden="false" customHeight="false" outlineLevel="0" collapsed="false">
      <c r="A797" s="163" t="n">
        <v>2109500</v>
      </c>
      <c r="B797" s="163" t="n">
        <v>0.4033</v>
      </c>
      <c r="C797" s="163" t="s">
        <v>6532</v>
      </c>
      <c r="D797" s="163" t="s">
        <v>5649</v>
      </c>
      <c r="E797" s="183" t="s">
        <v>5649</v>
      </c>
      <c r="G797" s="200" t="n">
        <v>2001800</v>
      </c>
      <c r="H797" s="163" t="n">
        <v>0.758</v>
      </c>
      <c r="I797" s="168" t="s">
        <v>5702</v>
      </c>
      <c r="P797" s="56"/>
      <c r="Q797" s="56"/>
      <c r="R797" s="56"/>
      <c r="AB797" s="204"/>
      <c r="AC797" s="56"/>
    </row>
    <row r="798" customFormat="false" ht="16.4" hidden="false" customHeight="false" outlineLevel="0" collapsed="false">
      <c r="A798" s="163" t="n">
        <v>103600</v>
      </c>
      <c r="B798" s="163" t="n">
        <v>0.5039</v>
      </c>
      <c r="C798" s="163" t="s">
        <v>6533</v>
      </c>
      <c r="D798" s="163" t="s">
        <v>5649</v>
      </c>
      <c r="E798" s="183" t="s">
        <v>5649</v>
      </c>
      <c r="G798" s="200" t="n">
        <v>2001900</v>
      </c>
      <c r="H798" s="163" t="n">
        <v>0.758</v>
      </c>
      <c r="I798" s="168" t="s">
        <v>5702</v>
      </c>
      <c r="P798" s="56"/>
      <c r="Q798" s="56"/>
      <c r="R798" s="56"/>
      <c r="AB798" s="204"/>
      <c r="AC798" s="56"/>
    </row>
    <row r="799" customFormat="false" ht="16.4" hidden="false" customHeight="false" outlineLevel="0" collapsed="false">
      <c r="A799" s="163" t="n">
        <v>2109200</v>
      </c>
      <c r="B799" s="163" t="n">
        <v>0.4033</v>
      </c>
      <c r="C799" s="163" t="s">
        <v>6534</v>
      </c>
      <c r="D799" s="163" t="s">
        <v>5649</v>
      </c>
      <c r="E799" s="183" t="s">
        <v>5649</v>
      </c>
      <c r="G799" s="200" t="n">
        <v>2002000</v>
      </c>
      <c r="H799" s="163" t="n">
        <v>0.758</v>
      </c>
      <c r="I799" s="168" t="s">
        <v>5702</v>
      </c>
      <c r="P799" s="56"/>
      <c r="Q799" s="56"/>
      <c r="R799" s="56"/>
      <c r="AB799" s="204"/>
      <c r="AC799" s="56"/>
    </row>
    <row r="800" customFormat="false" ht="16.4" hidden="false" customHeight="false" outlineLevel="0" collapsed="false">
      <c r="A800" s="163" t="n">
        <v>2109600</v>
      </c>
      <c r="B800" s="163" t="n">
        <v>0.4033</v>
      </c>
      <c r="C800" s="163" t="s">
        <v>6535</v>
      </c>
      <c r="D800" s="163" t="s">
        <v>5649</v>
      </c>
      <c r="E800" s="183" t="s">
        <v>5649</v>
      </c>
      <c r="G800" s="200" t="n">
        <v>2002100</v>
      </c>
      <c r="H800" s="163" t="n">
        <v>0.758</v>
      </c>
      <c r="I800" s="168" t="s">
        <v>5702</v>
      </c>
      <c r="P800" s="56"/>
      <c r="Q800" s="56"/>
      <c r="R800" s="56"/>
      <c r="AB800" s="204"/>
      <c r="AC800" s="56"/>
    </row>
    <row r="801" customFormat="false" ht="16.4" hidden="false" customHeight="false" outlineLevel="0" collapsed="false">
      <c r="A801" s="163" t="n">
        <v>2109700</v>
      </c>
      <c r="B801" s="163" t="n">
        <v>0.4033</v>
      </c>
      <c r="C801" s="163" t="s">
        <v>6536</v>
      </c>
      <c r="D801" s="163" t="s">
        <v>5649</v>
      </c>
      <c r="E801" s="183" t="s">
        <v>5649</v>
      </c>
      <c r="G801" s="200" t="n">
        <v>2002200</v>
      </c>
      <c r="H801" s="163" t="n">
        <v>0.758</v>
      </c>
      <c r="I801" s="168" t="s">
        <v>5702</v>
      </c>
      <c r="P801" s="56"/>
      <c r="Q801" s="56"/>
      <c r="R801" s="56"/>
      <c r="AB801" s="204"/>
      <c r="AC801" s="56"/>
    </row>
    <row r="802" customFormat="false" ht="16.4" hidden="false" customHeight="false" outlineLevel="0" collapsed="false">
      <c r="A802" s="163" t="n">
        <v>2110600</v>
      </c>
      <c r="B802" s="163" t="n">
        <v>0.4033</v>
      </c>
      <c r="C802" s="163" t="s">
        <v>6537</v>
      </c>
      <c r="D802" s="163" t="s">
        <v>5649</v>
      </c>
      <c r="E802" s="183" t="s">
        <v>5649</v>
      </c>
      <c r="G802" s="200" t="n">
        <v>2002300</v>
      </c>
      <c r="H802" s="163" t="n">
        <v>0.758</v>
      </c>
      <c r="I802" s="168" t="s">
        <v>5702</v>
      </c>
      <c r="P802" s="56"/>
      <c r="Q802" s="56"/>
      <c r="R802" s="56"/>
      <c r="AB802" s="204"/>
      <c r="AC802" s="56"/>
    </row>
    <row r="803" customFormat="false" ht="16.4" hidden="false" customHeight="false" outlineLevel="0" collapsed="false">
      <c r="A803" s="163" t="n">
        <v>2100200</v>
      </c>
      <c r="B803" s="163" t="n">
        <v>0.4033</v>
      </c>
      <c r="C803" s="163" t="s">
        <v>6538</v>
      </c>
      <c r="D803" s="163" t="s">
        <v>5649</v>
      </c>
      <c r="E803" s="183" t="s">
        <v>5649</v>
      </c>
      <c r="G803" s="200" t="n">
        <v>2002400</v>
      </c>
      <c r="H803" s="163" t="n">
        <v>0.758</v>
      </c>
      <c r="I803" s="168" t="s">
        <v>5702</v>
      </c>
      <c r="P803" s="56"/>
      <c r="Q803" s="56"/>
      <c r="R803" s="56"/>
      <c r="AB803" s="204"/>
      <c r="AC803" s="56"/>
    </row>
    <row r="804" customFormat="false" ht="16.4" hidden="false" customHeight="false" outlineLevel="0" collapsed="false">
      <c r="A804" s="163" t="n">
        <v>2100300</v>
      </c>
      <c r="B804" s="163" t="n">
        <v>0.4033</v>
      </c>
      <c r="C804" s="163" t="s">
        <v>6539</v>
      </c>
      <c r="D804" s="163" t="s">
        <v>5649</v>
      </c>
      <c r="E804" s="183" t="s">
        <v>5649</v>
      </c>
      <c r="G804" s="200" t="n">
        <v>2002500</v>
      </c>
      <c r="H804" s="163" t="n">
        <v>0.758</v>
      </c>
      <c r="I804" s="168" t="s">
        <v>5702</v>
      </c>
      <c r="P804" s="56"/>
      <c r="Q804" s="56"/>
      <c r="R804" s="56"/>
      <c r="AB804" s="204"/>
      <c r="AC804" s="56"/>
    </row>
    <row r="805" customFormat="false" ht="16.4" hidden="false" customHeight="false" outlineLevel="0" collapsed="false">
      <c r="A805" s="163" t="n">
        <v>2100400</v>
      </c>
      <c r="B805" s="163" t="n">
        <v>0.4033</v>
      </c>
      <c r="C805" s="163" t="s">
        <v>6540</v>
      </c>
      <c r="D805" s="163" t="s">
        <v>5649</v>
      </c>
      <c r="E805" s="183" t="s">
        <v>5649</v>
      </c>
      <c r="G805" s="200" t="n">
        <v>2002600</v>
      </c>
      <c r="H805" s="163" t="n">
        <v>0.758</v>
      </c>
      <c r="I805" s="168" t="s">
        <v>5702</v>
      </c>
      <c r="P805" s="56"/>
      <c r="Q805" s="56"/>
      <c r="R805" s="56"/>
      <c r="AB805" s="204"/>
      <c r="AC805" s="56"/>
    </row>
    <row r="806" customFormat="false" ht="16.4" hidden="false" customHeight="false" outlineLevel="0" collapsed="false">
      <c r="A806" s="163" t="n">
        <v>2100500</v>
      </c>
      <c r="B806" s="163" t="n">
        <v>0.4033</v>
      </c>
      <c r="C806" s="163" t="s">
        <v>6541</v>
      </c>
      <c r="D806" s="163" t="s">
        <v>5649</v>
      </c>
      <c r="E806" s="183" t="s">
        <v>5649</v>
      </c>
      <c r="G806" s="200" t="n">
        <v>2002700</v>
      </c>
      <c r="H806" s="163" t="n">
        <v>0.758</v>
      </c>
      <c r="I806" s="168" t="s">
        <v>5702</v>
      </c>
      <c r="P806" s="56"/>
      <c r="Q806" s="56"/>
      <c r="R806" s="56"/>
      <c r="AB806" s="204"/>
      <c r="AC806" s="56"/>
    </row>
    <row r="807" customFormat="false" ht="16.4" hidden="false" customHeight="false" outlineLevel="0" collapsed="false">
      <c r="A807" s="163" t="n">
        <v>2100600</v>
      </c>
      <c r="B807" s="163" t="n">
        <v>0.4033</v>
      </c>
      <c r="C807" s="163" t="s">
        <v>6542</v>
      </c>
      <c r="D807" s="163" t="s">
        <v>5649</v>
      </c>
      <c r="E807" s="183" t="s">
        <v>5649</v>
      </c>
      <c r="G807" s="200" t="n">
        <v>2002701</v>
      </c>
      <c r="H807" s="163" t="n">
        <v>0.758</v>
      </c>
      <c r="I807" s="168" t="s">
        <v>5702</v>
      </c>
      <c r="P807" s="56"/>
      <c r="Q807" s="56"/>
      <c r="R807" s="56"/>
      <c r="AB807" s="204"/>
      <c r="AC807" s="56"/>
    </row>
    <row r="808" customFormat="false" ht="16.4" hidden="false" customHeight="false" outlineLevel="0" collapsed="false">
      <c r="A808" s="163" t="n">
        <v>2100700</v>
      </c>
      <c r="B808" s="163" t="n">
        <v>0.4033</v>
      </c>
      <c r="C808" s="163" t="s">
        <v>6543</v>
      </c>
      <c r="D808" s="163" t="s">
        <v>5649</v>
      </c>
      <c r="E808" s="183" t="s">
        <v>5649</v>
      </c>
      <c r="G808" s="200" t="n">
        <v>2002800</v>
      </c>
      <c r="H808" s="163" t="n">
        <v>0.758</v>
      </c>
      <c r="I808" s="168" t="s">
        <v>5702</v>
      </c>
      <c r="P808" s="56"/>
      <c r="Q808" s="56"/>
      <c r="R808" s="56"/>
      <c r="AB808" s="204"/>
      <c r="AC808" s="56"/>
    </row>
    <row r="809" customFormat="false" ht="16.4" hidden="false" customHeight="false" outlineLevel="0" collapsed="false">
      <c r="A809" s="163" t="n">
        <v>2101300</v>
      </c>
      <c r="B809" s="163" t="n">
        <v>0.4033</v>
      </c>
      <c r="C809" s="163" t="s">
        <v>6544</v>
      </c>
      <c r="D809" s="163" t="s">
        <v>5649</v>
      </c>
      <c r="E809" s="183" t="s">
        <v>5649</v>
      </c>
      <c r="G809" s="200" t="n">
        <v>2002900</v>
      </c>
      <c r="H809" s="163" t="n">
        <v>0.758</v>
      </c>
      <c r="I809" s="168" t="s">
        <v>5702</v>
      </c>
      <c r="P809" s="56"/>
      <c r="Q809" s="56"/>
      <c r="R809" s="56"/>
      <c r="AB809" s="204"/>
      <c r="AC809" s="56"/>
    </row>
    <row r="810" customFormat="false" ht="16.4" hidden="false" customHeight="false" outlineLevel="0" collapsed="false">
      <c r="A810" s="163" t="n">
        <v>2100800</v>
      </c>
      <c r="B810" s="163" t="n">
        <v>0.4033</v>
      </c>
      <c r="C810" s="163" t="s">
        <v>6545</v>
      </c>
      <c r="D810" s="163" t="s">
        <v>5649</v>
      </c>
      <c r="E810" s="183" t="s">
        <v>5649</v>
      </c>
      <c r="G810" s="200" t="n">
        <v>2002901</v>
      </c>
      <c r="H810" s="163" t="n">
        <v>0.758</v>
      </c>
      <c r="I810" s="168" t="s">
        <v>5702</v>
      </c>
      <c r="P810" s="56"/>
      <c r="Q810" s="56"/>
      <c r="R810" s="56"/>
      <c r="AB810" s="204"/>
      <c r="AC810" s="56"/>
    </row>
    <row r="811" customFormat="false" ht="16.4" hidden="false" customHeight="false" outlineLevel="0" collapsed="false">
      <c r="A811" s="163" t="n">
        <v>2100900</v>
      </c>
      <c r="B811" s="163" t="n">
        <v>0.4033</v>
      </c>
      <c r="C811" s="163" t="s">
        <v>6546</v>
      </c>
      <c r="D811" s="163" t="s">
        <v>5649</v>
      </c>
      <c r="E811" s="183" t="s">
        <v>5649</v>
      </c>
      <c r="G811" s="200" t="n">
        <v>2003000</v>
      </c>
      <c r="H811" s="163" t="n">
        <v>0.758</v>
      </c>
      <c r="I811" s="168" t="s">
        <v>5702</v>
      </c>
      <c r="P811" s="56"/>
      <c r="Q811" s="56"/>
      <c r="R811" s="56"/>
      <c r="AB811" s="204"/>
      <c r="AC811" s="56"/>
    </row>
    <row r="812" customFormat="false" ht="16.4" hidden="false" customHeight="false" outlineLevel="0" collapsed="false">
      <c r="A812" s="163" t="n">
        <v>111300</v>
      </c>
      <c r="B812" s="163" t="n">
        <v>0.5039</v>
      </c>
      <c r="C812" s="163" t="s">
        <v>6547</v>
      </c>
      <c r="D812" s="163" t="s">
        <v>5649</v>
      </c>
      <c r="E812" s="183" t="s">
        <v>5649</v>
      </c>
      <c r="G812" s="200" t="n">
        <v>2003100</v>
      </c>
      <c r="H812" s="163" t="n">
        <v>0.758</v>
      </c>
      <c r="I812" s="168" t="s">
        <v>5702</v>
      </c>
      <c r="P812" s="56"/>
      <c r="Q812" s="56"/>
      <c r="R812" s="56"/>
      <c r="AB812" s="204"/>
      <c r="AC812" s="56"/>
    </row>
    <row r="813" customFormat="false" ht="16.4" hidden="false" customHeight="false" outlineLevel="0" collapsed="false">
      <c r="A813" s="163" t="n">
        <v>2101000</v>
      </c>
      <c r="B813" s="163" t="n">
        <v>0.4033</v>
      </c>
      <c r="C813" s="163" t="s">
        <v>6548</v>
      </c>
      <c r="D813" s="163" t="s">
        <v>5649</v>
      </c>
      <c r="E813" s="183" t="s">
        <v>5649</v>
      </c>
      <c r="G813" s="200" t="n">
        <v>2003200</v>
      </c>
      <c r="H813" s="163" t="n">
        <v>0.758</v>
      </c>
      <c r="I813" s="168" t="s">
        <v>5702</v>
      </c>
      <c r="P813" s="56"/>
      <c r="Q813" s="56"/>
      <c r="R813" s="56"/>
      <c r="AB813" s="204"/>
      <c r="AC813" s="56"/>
    </row>
    <row r="814" customFormat="false" ht="16.4" hidden="false" customHeight="false" outlineLevel="0" collapsed="false">
      <c r="A814" s="163" t="n">
        <v>111400</v>
      </c>
      <c r="B814" s="163" t="n">
        <v>0.5039</v>
      </c>
      <c r="C814" s="163" t="s">
        <v>6549</v>
      </c>
      <c r="D814" s="163" t="s">
        <v>5649</v>
      </c>
      <c r="E814" s="183" t="s">
        <v>5649</v>
      </c>
      <c r="G814" s="200" t="n">
        <v>2003201</v>
      </c>
      <c r="H814" s="163" t="n">
        <v>0.758</v>
      </c>
      <c r="I814" s="168" t="s">
        <v>5702</v>
      </c>
      <c r="P814" s="56"/>
      <c r="Q814" s="56"/>
      <c r="R814" s="56"/>
      <c r="AB814" s="204"/>
      <c r="AC814" s="56"/>
    </row>
    <row r="815" customFormat="false" ht="16.4" hidden="false" customHeight="false" outlineLevel="0" collapsed="false">
      <c r="A815" s="163" t="n">
        <v>2101100</v>
      </c>
      <c r="B815" s="163" t="n">
        <v>0.4033</v>
      </c>
      <c r="C815" s="163" t="s">
        <v>6550</v>
      </c>
      <c r="D815" s="163" t="s">
        <v>5649</v>
      </c>
      <c r="E815" s="183" t="s">
        <v>5649</v>
      </c>
      <c r="G815" s="200" t="n">
        <v>2003300</v>
      </c>
      <c r="H815" s="163" t="n">
        <v>0.758</v>
      </c>
      <c r="I815" s="168" t="s">
        <v>5702</v>
      </c>
      <c r="P815" s="56"/>
      <c r="Q815" s="56"/>
      <c r="R815" s="56"/>
      <c r="AB815" s="204"/>
      <c r="AC815" s="56"/>
    </row>
    <row r="816" customFormat="false" ht="16.4" hidden="false" customHeight="false" outlineLevel="0" collapsed="false">
      <c r="A816" s="163" t="n">
        <v>2101200</v>
      </c>
      <c r="B816" s="163" t="n">
        <v>0.4033</v>
      </c>
      <c r="C816" s="163" t="s">
        <v>6551</v>
      </c>
      <c r="D816" s="163" t="s">
        <v>5649</v>
      </c>
      <c r="E816" s="183" t="s">
        <v>5649</v>
      </c>
      <c r="G816" s="200" t="n">
        <v>2003400</v>
      </c>
      <c r="H816" s="163" t="n">
        <v>0.758</v>
      </c>
      <c r="I816" s="168" t="s">
        <v>5702</v>
      </c>
      <c r="P816" s="56"/>
      <c r="Q816" s="56"/>
      <c r="R816" s="56"/>
      <c r="AB816" s="204"/>
      <c r="AC816" s="56"/>
    </row>
    <row r="817" customFormat="false" ht="16.4" hidden="false" customHeight="false" outlineLevel="0" collapsed="false">
      <c r="A817" s="163" t="n">
        <v>2109800</v>
      </c>
      <c r="B817" s="163" t="n">
        <v>0.4033</v>
      </c>
      <c r="C817" s="163" t="s">
        <v>6552</v>
      </c>
      <c r="D817" s="163" t="s">
        <v>5649</v>
      </c>
      <c r="E817" s="183" t="s">
        <v>5649</v>
      </c>
      <c r="G817" s="200" t="n">
        <v>2003401</v>
      </c>
      <c r="H817" s="163" t="n">
        <v>0.758</v>
      </c>
      <c r="I817" s="168" t="s">
        <v>5702</v>
      </c>
      <c r="P817" s="56"/>
      <c r="Q817" s="56"/>
      <c r="R817" s="56"/>
      <c r="AB817" s="204"/>
      <c r="AC817" s="56"/>
    </row>
    <row r="818" customFormat="false" ht="16.4" hidden="false" customHeight="false" outlineLevel="0" collapsed="false">
      <c r="A818" s="163" t="n">
        <v>2109801</v>
      </c>
      <c r="B818" s="163" t="n">
        <v>0.4033</v>
      </c>
      <c r="C818" s="163" t="s">
        <v>6553</v>
      </c>
      <c r="D818" s="163" t="s">
        <v>5649</v>
      </c>
      <c r="E818" s="183" t="s">
        <v>5649</v>
      </c>
      <c r="G818" s="200" t="n">
        <v>2003500</v>
      </c>
      <c r="H818" s="163" t="n">
        <v>0.758</v>
      </c>
      <c r="I818" s="168" t="s">
        <v>5702</v>
      </c>
      <c r="P818" s="56"/>
      <c r="Q818" s="56"/>
      <c r="R818" s="56"/>
      <c r="AB818" s="204"/>
      <c r="AC818" s="56"/>
    </row>
    <row r="819" customFormat="false" ht="16.4" hidden="false" customHeight="false" outlineLevel="0" collapsed="false">
      <c r="A819" s="163" t="n">
        <v>103700</v>
      </c>
      <c r="B819" s="163" t="n">
        <v>0.5039</v>
      </c>
      <c r="C819" s="163" t="s">
        <v>6554</v>
      </c>
      <c r="D819" s="163" t="s">
        <v>874</v>
      </c>
      <c r="E819" s="183" t="s">
        <v>5649</v>
      </c>
      <c r="G819" s="200" t="n">
        <v>2003600</v>
      </c>
      <c r="H819" s="163" t="n">
        <v>0.758</v>
      </c>
      <c r="I819" s="168" t="s">
        <v>5702</v>
      </c>
      <c r="P819" s="56"/>
      <c r="Q819" s="56"/>
      <c r="R819" s="56"/>
      <c r="AB819" s="204"/>
      <c r="AC819" s="56"/>
    </row>
    <row r="820" customFormat="false" ht="16.4" hidden="false" customHeight="false" outlineLevel="0" collapsed="false">
      <c r="A820" s="163" t="n">
        <v>103800</v>
      </c>
      <c r="B820" s="163" t="n">
        <v>0.5039</v>
      </c>
      <c r="C820" s="163" t="s">
        <v>6555</v>
      </c>
      <c r="D820" s="163" t="s">
        <v>903</v>
      </c>
      <c r="E820" s="183" t="s">
        <v>5649</v>
      </c>
      <c r="G820" s="200" t="n">
        <v>2003700</v>
      </c>
      <c r="H820" s="163" t="n">
        <v>0.758</v>
      </c>
      <c r="I820" s="168" t="s">
        <v>5702</v>
      </c>
      <c r="P820" s="56"/>
      <c r="Q820" s="56"/>
      <c r="R820" s="56"/>
      <c r="AB820" s="204"/>
      <c r="AC820" s="56"/>
    </row>
    <row r="821" customFormat="false" ht="16.4" hidden="false" customHeight="false" outlineLevel="0" collapsed="false">
      <c r="A821" s="163" t="n">
        <v>104100</v>
      </c>
      <c r="B821" s="163" t="n">
        <v>0.5039</v>
      </c>
      <c r="C821" s="163" t="s">
        <v>6556</v>
      </c>
      <c r="D821" s="163" t="s">
        <v>5649</v>
      </c>
      <c r="E821" s="183" t="s">
        <v>5649</v>
      </c>
      <c r="G821" s="200" t="n">
        <v>2006300</v>
      </c>
      <c r="H821" s="163" t="n">
        <v>0.758</v>
      </c>
      <c r="I821" s="168" t="s">
        <v>5702</v>
      </c>
      <c r="P821" s="56"/>
      <c r="Q821" s="56"/>
      <c r="R821" s="56"/>
      <c r="AB821" s="204"/>
      <c r="AC821" s="56"/>
    </row>
    <row r="822" customFormat="false" ht="16.4" hidden="false" customHeight="false" outlineLevel="0" collapsed="false">
      <c r="A822" s="163" t="n">
        <v>104200</v>
      </c>
      <c r="B822" s="163" t="n">
        <v>0.5039</v>
      </c>
      <c r="C822" s="163" t="s">
        <v>6557</v>
      </c>
      <c r="D822" s="163" t="s">
        <v>5649</v>
      </c>
      <c r="E822" s="183" t="s">
        <v>5649</v>
      </c>
      <c r="G822" s="200" t="n">
        <v>2006300</v>
      </c>
      <c r="H822" s="163" t="n">
        <v>0.758</v>
      </c>
      <c r="I822" s="168" t="s">
        <v>5702</v>
      </c>
      <c r="P822" s="56"/>
      <c r="Q822" s="56"/>
      <c r="R822" s="56"/>
      <c r="AB822" s="204"/>
      <c r="AC822" s="56"/>
    </row>
    <row r="823" customFormat="false" ht="16.4" hidden="false" customHeight="false" outlineLevel="0" collapsed="false">
      <c r="A823" s="163" t="n">
        <v>109500</v>
      </c>
      <c r="B823" s="163" t="n">
        <v>0.6529</v>
      </c>
      <c r="C823" s="163" t="s">
        <v>6558</v>
      </c>
      <c r="D823" s="163" t="s">
        <v>5649</v>
      </c>
      <c r="E823" s="183" t="s">
        <v>5649</v>
      </c>
      <c r="G823" s="200" t="n">
        <v>2004000</v>
      </c>
      <c r="H823" s="163" t="n">
        <v>0.758</v>
      </c>
      <c r="I823" s="168" t="s">
        <v>5702</v>
      </c>
      <c r="P823" s="56"/>
      <c r="Q823" s="56"/>
      <c r="R823" s="56"/>
      <c r="AB823" s="204"/>
      <c r="AC823" s="56"/>
    </row>
    <row r="824" customFormat="false" ht="16.4" hidden="false" customHeight="false" outlineLevel="0" collapsed="false">
      <c r="A824" s="163" t="n">
        <v>103900</v>
      </c>
      <c r="B824" s="163" t="n">
        <v>0.5039</v>
      </c>
      <c r="C824" s="163" t="s">
        <v>6559</v>
      </c>
      <c r="D824" s="163" t="s">
        <v>5649</v>
      </c>
      <c r="E824" s="183" t="s">
        <v>5649</v>
      </c>
      <c r="G824" s="200" t="n">
        <v>2006300</v>
      </c>
      <c r="H824" s="163" t="n">
        <v>0.758</v>
      </c>
      <c r="I824" s="168" t="s">
        <v>5702</v>
      </c>
      <c r="P824" s="56"/>
      <c r="Q824" s="56"/>
      <c r="R824" s="56"/>
      <c r="AB824" s="204"/>
      <c r="AC824" s="56"/>
    </row>
    <row r="825" customFormat="false" ht="16.4" hidden="false" customHeight="false" outlineLevel="0" collapsed="false">
      <c r="A825" s="163" t="n">
        <v>2101400</v>
      </c>
      <c r="B825" s="163" t="n">
        <v>0.4033</v>
      </c>
      <c r="C825" s="163" t="s">
        <v>6560</v>
      </c>
      <c r="D825" s="163" t="s">
        <v>5649</v>
      </c>
      <c r="E825" s="183" t="s">
        <v>5649</v>
      </c>
      <c r="G825" s="200" t="n">
        <v>2004000</v>
      </c>
      <c r="H825" s="163" t="n">
        <v>0.758</v>
      </c>
      <c r="I825" s="168" t="s">
        <v>5702</v>
      </c>
      <c r="P825" s="56"/>
      <c r="Q825" s="56"/>
      <c r="R825" s="56"/>
      <c r="AB825" s="204"/>
      <c r="AC825" s="56"/>
    </row>
    <row r="826" customFormat="false" ht="16.4" hidden="false" customHeight="false" outlineLevel="0" collapsed="false">
      <c r="A826" s="163" t="n">
        <v>2101500</v>
      </c>
      <c r="B826" s="163" t="n">
        <v>0.4033</v>
      </c>
      <c r="C826" s="163" t="s">
        <v>6561</v>
      </c>
      <c r="D826" s="163" t="s">
        <v>5649</v>
      </c>
      <c r="E826" s="183" t="s">
        <v>5649</v>
      </c>
      <c r="G826" s="200" t="n">
        <v>2004000</v>
      </c>
      <c r="H826" s="163" t="n">
        <v>0.758</v>
      </c>
      <c r="I826" s="168" t="s">
        <v>5702</v>
      </c>
      <c r="P826" s="56"/>
      <c r="Q826" s="56"/>
      <c r="R826" s="56"/>
      <c r="AB826" s="204"/>
      <c r="AC826" s="56"/>
    </row>
    <row r="827" customFormat="false" ht="16.4" hidden="false" customHeight="false" outlineLevel="0" collapsed="false">
      <c r="A827" s="163" t="n">
        <v>2101500</v>
      </c>
      <c r="B827" s="163" t="n">
        <v>0.4033</v>
      </c>
      <c r="C827" s="163" t="s">
        <v>873</v>
      </c>
      <c r="D827" s="163" t="s">
        <v>5649</v>
      </c>
      <c r="E827" s="183" t="n">
        <v>0.3347</v>
      </c>
      <c r="G827" s="200" t="n">
        <v>2003800</v>
      </c>
      <c r="H827" s="163" t="n">
        <v>0.758</v>
      </c>
      <c r="I827" s="168" t="s">
        <v>5702</v>
      </c>
      <c r="P827" s="56"/>
      <c r="Q827" s="56"/>
      <c r="R827" s="56"/>
      <c r="AB827" s="204"/>
      <c r="AC827" s="56"/>
    </row>
    <row r="828" customFormat="false" ht="16.4" hidden="false" customHeight="false" outlineLevel="0" collapsed="false">
      <c r="A828" s="163" t="n">
        <v>2110800</v>
      </c>
      <c r="B828" s="163" t="n">
        <v>0.4033</v>
      </c>
      <c r="C828" s="163" t="s">
        <v>902</v>
      </c>
      <c r="D828" s="163" t="s">
        <v>5649</v>
      </c>
      <c r="E828" s="183" t="n">
        <v>0.4552</v>
      </c>
      <c r="G828" s="200" t="n">
        <v>2003900</v>
      </c>
      <c r="H828" s="163" t="n">
        <v>0.758</v>
      </c>
      <c r="I828" s="168" t="s">
        <v>5702</v>
      </c>
      <c r="P828" s="56"/>
      <c r="Q828" s="56"/>
      <c r="R828" s="56"/>
      <c r="AB828" s="204"/>
      <c r="AC828" s="56"/>
    </row>
    <row r="829" customFormat="false" ht="16.4" hidden="false" customHeight="false" outlineLevel="0" collapsed="false">
      <c r="A829" s="163" t="n">
        <v>104000</v>
      </c>
      <c r="B829" s="163" t="n">
        <v>0.5039</v>
      </c>
      <c r="C829" s="163" t="s">
        <v>6562</v>
      </c>
      <c r="D829" s="163" t="s">
        <v>5649</v>
      </c>
      <c r="E829" s="183" t="s">
        <v>5649</v>
      </c>
      <c r="G829" s="200" t="n">
        <v>2006300</v>
      </c>
      <c r="H829" s="163" t="n">
        <v>0.758</v>
      </c>
      <c r="I829" s="168" t="s">
        <v>5702</v>
      </c>
      <c r="P829" s="56"/>
      <c r="Q829" s="56"/>
      <c r="R829" s="56"/>
      <c r="AB829" s="204"/>
      <c r="AC829" s="56"/>
    </row>
    <row r="830" customFormat="false" ht="16.4" hidden="false" customHeight="false" outlineLevel="0" collapsed="false">
      <c r="A830" s="163" t="n">
        <v>2109900</v>
      </c>
      <c r="B830" s="163" t="n">
        <v>0.4033</v>
      </c>
      <c r="C830" s="163" t="s">
        <v>6563</v>
      </c>
      <c r="D830" s="163" t="s">
        <v>5649</v>
      </c>
      <c r="E830" s="183" t="s">
        <v>5649</v>
      </c>
      <c r="G830" s="200" t="n">
        <v>2004100</v>
      </c>
      <c r="H830" s="163" t="n">
        <v>0.758</v>
      </c>
      <c r="I830" s="168" t="s">
        <v>5702</v>
      </c>
      <c r="P830" s="56"/>
      <c r="Q830" s="56"/>
      <c r="R830" s="56"/>
      <c r="AB830" s="204"/>
      <c r="AC830" s="56"/>
    </row>
    <row r="831" customFormat="false" ht="16.4" hidden="false" customHeight="false" outlineLevel="0" collapsed="false">
      <c r="A831" s="163" t="n">
        <v>2109900</v>
      </c>
      <c r="B831" s="163" t="n">
        <v>0.4033</v>
      </c>
      <c r="C831" s="163" t="s">
        <v>6564</v>
      </c>
      <c r="D831" s="163" t="s">
        <v>5649</v>
      </c>
      <c r="E831" s="183" t="s">
        <v>5649</v>
      </c>
      <c r="G831" s="200" t="n">
        <v>2004200</v>
      </c>
      <c r="H831" s="163" t="n">
        <v>0.758</v>
      </c>
      <c r="I831" s="168" t="s">
        <v>5702</v>
      </c>
      <c r="P831" s="56"/>
      <c r="Q831" s="56"/>
      <c r="R831" s="56"/>
      <c r="AB831" s="204"/>
      <c r="AC831" s="56"/>
    </row>
    <row r="832" customFormat="false" ht="16.4" hidden="false" customHeight="false" outlineLevel="0" collapsed="false">
      <c r="A832" s="163" t="n">
        <v>111500</v>
      </c>
      <c r="B832" s="163" t="n">
        <v>0.5039</v>
      </c>
      <c r="C832" s="163" t="s">
        <v>6565</v>
      </c>
      <c r="D832" s="163" t="s">
        <v>5649</v>
      </c>
      <c r="E832" s="183" t="s">
        <v>5649</v>
      </c>
      <c r="G832" s="200" t="n">
        <v>2004300</v>
      </c>
      <c r="H832" s="163" t="n">
        <v>0.758</v>
      </c>
      <c r="I832" s="168" t="s">
        <v>5702</v>
      </c>
      <c r="P832" s="56"/>
      <c r="Q832" s="56"/>
      <c r="R832" s="56"/>
      <c r="AB832" s="204"/>
      <c r="AC832" s="56"/>
    </row>
    <row r="833" customFormat="false" ht="16.4" hidden="false" customHeight="false" outlineLevel="0" collapsed="false">
      <c r="A833" s="163" t="n">
        <v>2109900</v>
      </c>
      <c r="B833" s="163" t="n">
        <v>0.4033</v>
      </c>
      <c r="C833" s="163" t="s">
        <v>6566</v>
      </c>
      <c r="D833" s="163" t="s">
        <v>5649</v>
      </c>
      <c r="E833" s="183" t="s">
        <v>5649</v>
      </c>
      <c r="G833" s="200" t="n">
        <v>2004400</v>
      </c>
      <c r="H833" s="163" t="n">
        <v>0.758</v>
      </c>
      <c r="I833" s="168" t="s">
        <v>5702</v>
      </c>
      <c r="P833" s="56"/>
      <c r="Q833" s="56"/>
      <c r="R833" s="56"/>
      <c r="AB833" s="204"/>
      <c r="AC833" s="56"/>
    </row>
    <row r="834" customFormat="false" ht="16.4" hidden="false" customHeight="false" outlineLevel="0" collapsed="false">
      <c r="A834" s="163" t="n">
        <v>104300</v>
      </c>
      <c r="B834" s="163" t="n">
        <v>0.5039</v>
      </c>
      <c r="C834" s="163" t="s">
        <v>6567</v>
      </c>
      <c r="D834" s="163" t="s">
        <v>5649</v>
      </c>
      <c r="E834" s="183" t="s">
        <v>5649</v>
      </c>
      <c r="G834" s="200" t="n">
        <v>2004500</v>
      </c>
      <c r="H834" s="163" t="n">
        <v>0.758</v>
      </c>
      <c r="I834" s="168" t="s">
        <v>5702</v>
      </c>
      <c r="P834" s="56"/>
      <c r="Q834" s="56"/>
      <c r="R834" s="56"/>
      <c r="AB834" s="204"/>
      <c r="AC834" s="56"/>
    </row>
    <row r="835" customFormat="false" ht="16.4" hidden="false" customHeight="false" outlineLevel="0" collapsed="false">
      <c r="A835" s="163" t="n">
        <v>111600</v>
      </c>
      <c r="B835" s="163" t="n">
        <v>0.5039</v>
      </c>
      <c r="C835" s="163" t="s">
        <v>6568</v>
      </c>
      <c r="D835" s="163" t="s">
        <v>5649</v>
      </c>
      <c r="E835" s="183" t="s">
        <v>5649</v>
      </c>
      <c r="G835" s="200" t="n">
        <v>2004600</v>
      </c>
      <c r="H835" s="163" t="n">
        <v>0.758</v>
      </c>
      <c r="I835" s="168" t="s">
        <v>5702</v>
      </c>
      <c r="P835" s="56"/>
      <c r="Q835" s="56"/>
      <c r="R835" s="56"/>
      <c r="AB835" s="204"/>
      <c r="AC835" s="56"/>
    </row>
    <row r="836" customFormat="false" ht="16.4" hidden="false" customHeight="false" outlineLevel="0" collapsed="false">
      <c r="A836" s="163" t="n">
        <v>104400</v>
      </c>
      <c r="B836" s="163" t="n">
        <v>0.5039</v>
      </c>
      <c r="C836" s="163" t="s">
        <v>6569</v>
      </c>
      <c r="D836" s="163" t="s">
        <v>5649</v>
      </c>
      <c r="E836" s="183" t="s">
        <v>5649</v>
      </c>
      <c r="G836" s="200" t="n">
        <v>2004700</v>
      </c>
      <c r="H836" s="163" t="n">
        <v>0.758</v>
      </c>
      <c r="I836" s="168" t="s">
        <v>5702</v>
      </c>
      <c r="P836" s="56"/>
      <c r="Q836" s="56"/>
      <c r="R836" s="56"/>
      <c r="AB836" s="204"/>
      <c r="AC836" s="56"/>
    </row>
    <row r="837" customFormat="false" ht="16.4" hidden="false" customHeight="false" outlineLevel="0" collapsed="false">
      <c r="A837" s="163" t="n">
        <v>111700</v>
      </c>
      <c r="B837" s="163" t="n">
        <v>0.5039</v>
      </c>
      <c r="C837" s="163" t="s">
        <v>6570</v>
      </c>
      <c r="D837" s="163" t="s">
        <v>5649</v>
      </c>
      <c r="E837" s="183" t="s">
        <v>5649</v>
      </c>
      <c r="G837" s="200" t="n">
        <v>2005100</v>
      </c>
      <c r="H837" s="163" t="n">
        <v>0.758</v>
      </c>
      <c r="I837" s="168" t="s">
        <v>5702</v>
      </c>
      <c r="P837" s="56"/>
      <c r="Q837" s="56"/>
      <c r="R837" s="56"/>
      <c r="AB837" s="204"/>
      <c r="AC837" s="56"/>
    </row>
    <row r="838" customFormat="false" ht="16.4" hidden="false" customHeight="false" outlineLevel="0" collapsed="false">
      <c r="A838" s="163" t="n">
        <v>104500</v>
      </c>
      <c r="B838" s="163" t="n">
        <v>0.5039</v>
      </c>
      <c r="C838" s="163" t="s">
        <v>6571</v>
      </c>
      <c r="D838" s="163" t="s">
        <v>5649</v>
      </c>
      <c r="E838" s="183" t="s">
        <v>5649</v>
      </c>
      <c r="G838" s="200" t="n">
        <v>2005200</v>
      </c>
      <c r="H838" s="163" t="n">
        <v>0.758</v>
      </c>
      <c r="I838" s="168" t="s">
        <v>5702</v>
      </c>
      <c r="P838" s="56"/>
      <c r="Q838" s="56"/>
      <c r="R838" s="56"/>
      <c r="AB838" s="204"/>
      <c r="AC838" s="56"/>
    </row>
    <row r="839" customFormat="false" ht="16.4" hidden="false" customHeight="false" outlineLevel="0" collapsed="false">
      <c r="A839" s="163" t="n">
        <v>104501</v>
      </c>
      <c r="B839" s="163" t="n">
        <v>0.5039</v>
      </c>
      <c r="C839" s="163" t="s">
        <v>6572</v>
      </c>
      <c r="D839" s="163" t="s">
        <v>5649</v>
      </c>
      <c r="E839" s="183" t="s">
        <v>5649</v>
      </c>
      <c r="G839" s="200" t="n">
        <v>2006300</v>
      </c>
      <c r="H839" s="163" t="n">
        <v>0.758</v>
      </c>
      <c r="I839" s="168" t="s">
        <v>5702</v>
      </c>
      <c r="P839" s="56"/>
      <c r="Q839" s="56"/>
      <c r="R839" s="56"/>
      <c r="AB839" s="204"/>
      <c r="AC839" s="56"/>
    </row>
    <row r="840" customFormat="false" ht="16.4" hidden="false" customHeight="false" outlineLevel="0" collapsed="false">
      <c r="A840" s="163" t="n">
        <v>2101600</v>
      </c>
      <c r="B840" s="163" t="n">
        <v>0.5386</v>
      </c>
      <c r="C840" s="163" t="s">
        <v>6573</v>
      </c>
      <c r="D840" s="163" t="s">
        <v>5649</v>
      </c>
      <c r="E840" s="183" t="s">
        <v>5649</v>
      </c>
      <c r="G840" s="200" t="n">
        <v>2005300</v>
      </c>
      <c r="H840" s="163" t="n">
        <v>0.758</v>
      </c>
      <c r="I840" s="168" t="s">
        <v>5702</v>
      </c>
      <c r="P840" s="56"/>
      <c r="Q840" s="56"/>
      <c r="R840" s="56"/>
      <c r="AB840" s="204"/>
      <c r="AC840" s="56"/>
    </row>
    <row r="841" customFormat="false" ht="16.4" hidden="false" customHeight="false" outlineLevel="0" collapsed="false">
      <c r="A841" s="163" t="n">
        <v>2101700</v>
      </c>
      <c r="B841" s="163" t="n">
        <v>0.5386</v>
      </c>
      <c r="C841" s="163" t="s">
        <v>6574</v>
      </c>
      <c r="D841" s="163" t="s">
        <v>5649</v>
      </c>
      <c r="E841" s="183" t="s">
        <v>5649</v>
      </c>
      <c r="G841" s="200" t="n">
        <v>2006400</v>
      </c>
      <c r="H841" s="163" t="n">
        <v>0.758</v>
      </c>
      <c r="I841" s="168" t="s">
        <v>5702</v>
      </c>
      <c r="P841" s="56"/>
      <c r="Q841" s="56"/>
      <c r="R841" s="56"/>
      <c r="AB841" s="204"/>
      <c r="AC841" s="56"/>
    </row>
    <row r="842" customFormat="false" ht="16.4" hidden="false" customHeight="false" outlineLevel="0" collapsed="false">
      <c r="A842" s="163" t="n">
        <v>2101800</v>
      </c>
      <c r="B842" s="163" t="n">
        <v>0.5386</v>
      </c>
      <c r="C842" s="163" t="s">
        <v>6575</v>
      </c>
      <c r="D842" s="163" t="s">
        <v>5649</v>
      </c>
      <c r="E842" s="183" t="s">
        <v>5649</v>
      </c>
      <c r="G842" s="200" t="n">
        <v>2006400</v>
      </c>
      <c r="H842" s="163" t="n">
        <v>0.758</v>
      </c>
      <c r="I842" s="168" t="s">
        <v>5702</v>
      </c>
      <c r="P842" s="56"/>
      <c r="Q842" s="56"/>
      <c r="R842" s="56"/>
      <c r="AB842" s="204"/>
      <c r="AC842" s="56"/>
    </row>
    <row r="843" customFormat="false" ht="16.4" hidden="false" customHeight="false" outlineLevel="0" collapsed="false">
      <c r="A843" s="163" t="n">
        <v>2101900</v>
      </c>
      <c r="B843" s="163" t="n">
        <v>0.4033</v>
      </c>
      <c r="C843" s="163" t="s">
        <v>6576</v>
      </c>
      <c r="D843" s="163" t="s">
        <v>5649</v>
      </c>
      <c r="E843" s="183" t="s">
        <v>5649</v>
      </c>
      <c r="G843" s="200" t="n">
        <v>2005400</v>
      </c>
      <c r="H843" s="163" t="n">
        <v>0.758</v>
      </c>
      <c r="I843" s="168" t="s">
        <v>5702</v>
      </c>
      <c r="P843" s="56"/>
      <c r="Q843" s="56"/>
      <c r="R843" s="56"/>
      <c r="AB843" s="204"/>
      <c r="AC843" s="56"/>
    </row>
    <row r="844" customFormat="false" ht="16.4" hidden="false" customHeight="false" outlineLevel="0" collapsed="false">
      <c r="A844" s="163" t="n">
        <v>2102000</v>
      </c>
      <c r="B844" s="163" t="n">
        <v>0.4033</v>
      </c>
      <c r="C844" s="163" t="s">
        <v>6577</v>
      </c>
      <c r="D844" s="163" t="s">
        <v>5649</v>
      </c>
      <c r="E844" s="183" t="s">
        <v>5649</v>
      </c>
      <c r="G844" s="200" t="n">
        <v>2005500</v>
      </c>
      <c r="H844" s="163" t="n">
        <v>0.758</v>
      </c>
      <c r="I844" s="168" t="s">
        <v>5702</v>
      </c>
      <c r="P844" s="56"/>
      <c r="Q844" s="56"/>
      <c r="R844" s="56"/>
      <c r="AB844" s="204"/>
      <c r="AC844" s="56"/>
    </row>
    <row r="845" customFormat="false" ht="16.4" hidden="false" customHeight="false" outlineLevel="0" collapsed="false">
      <c r="A845" s="163" t="n">
        <v>2102100</v>
      </c>
      <c r="B845" s="163" t="n">
        <v>0.4033</v>
      </c>
      <c r="C845" s="163" t="s">
        <v>6578</v>
      </c>
      <c r="D845" s="163" t="s">
        <v>5649</v>
      </c>
      <c r="E845" s="183" t="s">
        <v>5649</v>
      </c>
      <c r="G845" s="200" t="n">
        <v>2005600</v>
      </c>
      <c r="H845" s="163" t="n">
        <v>0.758</v>
      </c>
      <c r="I845" s="168" t="s">
        <v>5702</v>
      </c>
      <c r="P845" s="56"/>
      <c r="Q845" s="56"/>
      <c r="R845" s="56"/>
      <c r="AB845" s="204"/>
      <c r="AC845" s="56"/>
    </row>
    <row r="846" customFormat="false" ht="16.4" hidden="false" customHeight="false" outlineLevel="0" collapsed="false">
      <c r="A846" s="163" t="n">
        <v>2102200</v>
      </c>
      <c r="B846" s="163" t="n">
        <v>0.4033</v>
      </c>
      <c r="C846" s="163" t="s">
        <v>6579</v>
      </c>
      <c r="D846" s="163" t="s">
        <v>5649</v>
      </c>
      <c r="E846" s="183" t="s">
        <v>5649</v>
      </c>
      <c r="G846" s="200" t="n">
        <v>2005600</v>
      </c>
      <c r="H846" s="163" t="n">
        <v>0.758</v>
      </c>
      <c r="I846" s="168" t="s">
        <v>5702</v>
      </c>
      <c r="P846" s="56"/>
      <c r="Q846" s="56"/>
      <c r="R846" s="56"/>
      <c r="AB846" s="204"/>
      <c r="AC846" s="56"/>
    </row>
    <row r="847" customFormat="false" ht="16.4" hidden="false" customHeight="false" outlineLevel="0" collapsed="false">
      <c r="A847" s="163" t="n">
        <v>2102300</v>
      </c>
      <c r="B847" s="163" t="n">
        <v>0.4033</v>
      </c>
      <c r="C847" s="163" t="s">
        <v>6580</v>
      </c>
      <c r="D847" s="163" t="s">
        <v>5649</v>
      </c>
      <c r="E847" s="183" t="s">
        <v>5649</v>
      </c>
      <c r="G847" s="200" t="n">
        <v>2005700</v>
      </c>
      <c r="H847" s="163" t="n">
        <v>0.758</v>
      </c>
      <c r="I847" s="168" t="s">
        <v>5702</v>
      </c>
      <c r="P847" s="56"/>
      <c r="Q847" s="56"/>
      <c r="R847" s="56"/>
      <c r="AB847" s="204"/>
      <c r="AC847" s="56"/>
    </row>
    <row r="848" customFormat="false" ht="16.4" hidden="false" customHeight="false" outlineLevel="0" collapsed="false">
      <c r="A848" s="163" t="n">
        <v>2102400</v>
      </c>
      <c r="B848" s="163" t="n">
        <v>0.4033</v>
      </c>
      <c r="C848" s="163" t="s">
        <v>6581</v>
      </c>
      <c r="D848" s="163" t="s">
        <v>5649</v>
      </c>
      <c r="E848" s="183" t="s">
        <v>5649</v>
      </c>
      <c r="G848" s="200" t="n">
        <v>2005800</v>
      </c>
      <c r="H848" s="163" t="n">
        <v>0.758</v>
      </c>
      <c r="I848" s="168" t="s">
        <v>5702</v>
      </c>
      <c r="P848" s="56"/>
      <c r="Q848" s="56"/>
      <c r="R848" s="56"/>
      <c r="AB848" s="204"/>
      <c r="AC848" s="56"/>
    </row>
    <row r="849" customFormat="false" ht="16.4" hidden="false" customHeight="false" outlineLevel="0" collapsed="false">
      <c r="A849" s="163" t="n">
        <v>2102500</v>
      </c>
      <c r="B849" s="163" t="n">
        <v>0.4033</v>
      </c>
      <c r="C849" s="163" t="s">
        <v>6582</v>
      </c>
      <c r="D849" s="163" t="s">
        <v>5649</v>
      </c>
      <c r="E849" s="183" t="s">
        <v>5649</v>
      </c>
      <c r="G849" s="200" t="n">
        <v>2005900</v>
      </c>
      <c r="H849" s="163" t="n">
        <v>0.758</v>
      </c>
      <c r="I849" s="168" t="s">
        <v>5702</v>
      </c>
      <c r="P849" s="56"/>
      <c r="Q849" s="56"/>
      <c r="R849" s="56"/>
      <c r="AB849" s="204"/>
      <c r="AC849" s="56"/>
    </row>
    <row r="850" customFormat="false" ht="16.4" hidden="false" customHeight="false" outlineLevel="0" collapsed="false">
      <c r="A850" s="163" t="n">
        <v>2102600</v>
      </c>
      <c r="B850" s="163" t="n">
        <v>0.4033</v>
      </c>
      <c r="C850" s="163" t="s">
        <v>6583</v>
      </c>
      <c r="D850" s="163" t="s">
        <v>5649</v>
      </c>
      <c r="E850" s="183" t="s">
        <v>5649</v>
      </c>
      <c r="G850" s="200" t="n">
        <v>2006000</v>
      </c>
      <c r="H850" s="163" t="n">
        <v>0.758</v>
      </c>
      <c r="I850" s="168" t="s">
        <v>5702</v>
      </c>
      <c r="P850" s="56"/>
      <c r="Q850" s="56"/>
      <c r="R850" s="56"/>
      <c r="AB850" s="204"/>
      <c r="AC850" s="56"/>
    </row>
    <row r="851" customFormat="false" ht="16.4" hidden="false" customHeight="false" outlineLevel="0" collapsed="false">
      <c r="A851" s="163" t="n">
        <v>2102700</v>
      </c>
      <c r="B851" s="163" t="n">
        <v>0.4033</v>
      </c>
      <c r="C851" s="163" t="s">
        <v>6584</v>
      </c>
      <c r="D851" s="163" t="s">
        <v>5649</v>
      </c>
      <c r="E851" s="183" t="s">
        <v>5649</v>
      </c>
      <c r="G851" s="200" t="n">
        <v>2006100</v>
      </c>
      <c r="H851" s="163" t="n">
        <v>0.758</v>
      </c>
      <c r="I851" s="168" t="s">
        <v>5702</v>
      </c>
      <c r="P851" s="56"/>
      <c r="Q851" s="56"/>
      <c r="R851" s="56"/>
      <c r="AB851" s="204"/>
      <c r="AC851" s="56"/>
    </row>
    <row r="852" customFormat="false" ht="16.4" hidden="false" customHeight="false" outlineLevel="0" collapsed="false">
      <c r="A852" s="163" t="n">
        <v>801900</v>
      </c>
      <c r="B852" s="163" t="n">
        <v>0.4187</v>
      </c>
      <c r="C852" s="163" t="s">
        <v>6585</v>
      </c>
      <c r="D852" s="163" t="s">
        <v>5649</v>
      </c>
      <c r="E852" s="183" t="s">
        <v>5649</v>
      </c>
      <c r="G852" s="200" t="n">
        <v>2006200</v>
      </c>
      <c r="H852" s="163" t="n">
        <v>0.758</v>
      </c>
      <c r="I852" s="168" t="s">
        <v>5702</v>
      </c>
      <c r="P852" s="56"/>
      <c r="Q852" s="56"/>
      <c r="R852" s="56"/>
      <c r="AB852" s="204"/>
      <c r="AC852" s="56"/>
    </row>
    <row r="853" customFormat="false" ht="16.4" hidden="false" customHeight="false" outlineLevel="0" collapsed="false">
      <c r="A853" s="163" t="n">
        <v>2110000</v>
      </c>
      <c r="B853" s="163" t="n">
        <v>0.4033</v>
      </c>
      <c r="C853" s="163" t="s">
        <v>6586</v>
      </c>
      <c r="D853" s="163" t="s">
        <v>5649</v>
      </c>
      <c r="E853" s="183" t="s">
        <v>5649</v>
      </c>
      <c r="G853" s="200" t="n">
        <v>2004800</v>
      </c>
      <c r="H853" s="163" t="n">
        <v>0.758</v>
      </c>
      <c r="I853" s="168" t="s">
        <v>5702</v>
      </c>
      <c r="P853" s="56"/>
      <c r="Q853" s="56"/>
      <c r="R853" s="56"/>
      <c r="AB853" s="204"/>
      <c r="AC853" s="56"/>
    </row>
    <row r="854" customFormat="false" ht="16.4" hidden="false" customHeight="false" outlineLevel="0" collapsed="false">
      <c r="A854" s="163" t="n">
        <v>801901</v>
      </c>
      <c r="B854" s="163" t="n">
        <v>0.6529</v>
      </c>
      <c r="C854" s="163" t="s">
        <v>6587</v>
      </c>
      <c r="D854" s="163" t="s">
        <v>5649</v>
      </c>
      <c r="E854" s="183" t="s">
        <v>5649</v>
      </c>
      <c r="G854" s="200" t="n">
        <v>2004801</v>
      </c>
      <c r="H854" s="163" t="n">
        <v>0.758</v>
      </c>
      <c r="I854" s="168" t="s">
        <v>5702</v>
      </c>
      <c r="P854" s="56"/>
      <c r="Q854" s="56"/>
      <c r="R854" s="56"/>
      <c r="AB854" s="204"/>
      <c r="AC854" s="56"/>
    </row>
    <row r="855" customFormat="false" ht="16.4" hidden="false" customHeight="false" outlineLevel="0" collapsed="false">
      <c r="A855" s="163" t="n">
        <v>2102800</v>
      </c>
      <c r="B855" s="163" t="n">
        <v>0.5386</v>
      </c>
      <c r="C855" s="163" t="s">
        <v>6588</v>
      </c>
      <c r="D855" s="163" t="s">
        <v>5649</v>
      </c>
      <c r="E855" s="183" t="s">
        <v>5649</v>
      </c>
      <c r="G855" s="200" t="n">
        <v>2004900</v>
      </c>
      <c r="H855" s="163" t="n">
        <v>0.758</v>
      </c>
      <c r="I855" s="168" t="s">
        <v>5702</v>
      </c>
      <c r="P855" s="56"/>
      <c r="Q855" s="56"/>
      <c r="R855" s="56"/>
      <c r="AB855" s="204"/>
      <c r="AC855" s="56"/>
    </row>
    <row r="856" customFormat="false" ht="16.4" hidden="false" customHeight="false" outlineLevel="0" collapsed="false">
      <c r="A856" s="163" t="n">
        <v>2102900</v>
      </c>
      <c r="B856" s="163" t="n">
        <v>0.5386</v>
      </c>
      <c r="C856" s="163" t="s">
        <v>6589</v>
      </c>
      <c r="D856" s="163" t="s">
        <v>5649</v>
      </c>
      <c r="E856" s="183" t="s">
        <v>5649</v>
      </c>
      <c r="G856" s="200" t="n">
        <v>2005000</v>
      </c>
      <c r="H856" s="163" t="n">
        <v>0.758</v>
      </c>
      <c r="I856" s="168" t="s">
        <v>5702</v>
      </c>
      <c r="P856" s="56"/>
      <c r="Q856" s="56"/>
      <c r="R856" s="56"/>
      <c r="AB856" s="204"/>
      <c r="AC856" s="56"/>
    </row>
    <row r="857" customFormat="false" ht="16.4" hidden="false" customHeight="false" outlineLevel="0" collapsed="false">
      <c r="A857" s="163" t="n">
        <v>2103000</v>
      </c>
      <c r="B857" s="163" t="n">
        <v>0.5386</v>
      </c>
      <c r="C857" s="163" t="s">
        <v>6590</v>
      </c>
      <c r="D857" s="163" t="s">
        <v>5649</v>
      </c>
      <c r="E857" s="183" t="s">
        <v>5649</v>
      </c>
      <c r="G857" s="200" t="n">
        <v>2100100</v>
      </c>
      <c r="H857" s="163" t="n">
        <v>0.5386</v>
      </c>
      <c r="I857" s="168" t="s">
        <v>5706</v>
      </c>
      <c r="P857" s="56"/>
      <c r="Q857" s="56"/>
      <c r="R857" s="56"/>
      <c r="AB857" s="204"/>
      <c r="AC857" s="56"/>
    </row>
    <row r="858" customFormat="false" ht="16.4" hidden="false" customHeight="false" outlineLevel="0" collapsed="false">
      <c r="A858" s="163" t="n">
        <v>2103100</v>
      </c>
      <c r="B858" s="163" t="n">
        <v>0.5386</v>
      </c>
      <c r="C858" s="163" t="s">
        <v>6591</v>
      </c>
      <c r="D858" s="163" t="s">
        <v>5649</v>
      </c>
      <c r="E858" s="183" t="s">
        <v>5649</v>
      </c>
      <c r="G858" s="200" t="n">
        <v>2100100</v>
      </c>
      <c r="H858" s="163" t="n">
        <v>0.5386</v>
      </c>
      <c r="I858" s="168" t="s">
        <v>5706</v>
      </c>
      <c r="P858" s="56"/>
      <c r="Q858" s="56"/>
      <c r="R858" s="56"/>
      <c r="AB858" s="204"/>
      <c r="AC858" s="56"/>
    </row>
    <row r="859" customFormat="false" ht="16.4" hidden="false" customHeight="false" outlineLevel="0" collapsed="false">
      <c r="A859" s="163" t="n">
        <v>2103200</v>
      </c>
      <c r="B859" s="163" t="n">
        <v>0.5386</v>
      </c>
      <c r="C859" s="163" t="s">
        <v>6592</v>
      </c>
      <c r="D859" s="163" t="s">
        <v>5649</v>
      </c>
      <c r="E859" s="183" t="s">
        <v>5649</v>
      </c>
      <c r="G859" s="200" t="n">
        <v>2100100</v>
      </c>
      <c r="H859" s="163" t="n">
        <v>0.5386</v>
      </c>
      <c r="I859" s="168" t="s">
        <v>5706</v>
      </c>
      <c r="P859" s="56"/>
      <c r="Q859" s="56"/>
      <c r="R859" s="56"/>
      <c r="AB859" s="204"/>
      <c r="AC859" s="56"/>
    </row>
    <row r="860" customFormat="false" ht="16.4" hidden="false" customHeight="false" outlineLevel="0" collapsed="false">
      <c r="A860" s="163" t="n">
        <v>2103300</v>
      </c>
      <c r="B860" s="163" t="n">
        <v>0.5386</v>
      </c>
      <c r="C860" s="163" t="s">
        <v>6593</v>
      </c>
      <c r="D860" s="163" t="s">
        <v>5649</v>
      </c>
      <c r="E860" s="183" t="s">
        <v>5649</v>
      </c>
      <c r="G860" s="200" t="n">
        <v>2108700</v>
      </c>
      <c r="H860" s="163" t="n">
        <v>0.5386</v>
      </c>
      <c r="I860" s="168" t="s">
        <v>5706</v>
      </c>
      <c r="P860" s="56"/>
      <c r="Q860" s="56"/>
      <c r="R860" s="56"/>
      <c r="AB860" s="204"/>
      <c r="AC860" s="56"/>
    </row>
    <row r="861" customFormat="false" ht="16.4" hidden="false" customHeight="false" outlineLevel="0" collapsed="false">
      <c r="A861" s="163" t="n">
        <v>2103400</v>
      </c>
      <c r="B861" s="163" t="n">
        <v>0.5386</v>
      </c>
      <c r="C861" s="163" t="s">
        <v>6594</v>
      </c>
      <c r="D861" s="163" t="s">
        <v>5649</v>
      </c>
      <c r="E861" s="183" t="s">
        <v>5649</v>
      </c>
      <c r="G861" s="200" t="n">
        <v>2108800</v>
      </c>
      <c r="H861" s="163" t="n">
        <v>0.5386</v>
      </c>
      <c r="I861" s="168" t="s">
        <v>5706</v>
      </c>
      <c r="P861" s="56"/>
      <c r="Q861" s="56"/>
      <c r="R861" s="56"/>
      <c r="AB861" s="204"/>
      <c r="AC861" s="56"/>
    </row>
    <row r="862" customFormat="false" ht="16.4" hidden="false" customHeight="false" outlineLevel="0" collapsed="false">
      <c r="A862" s="163" t="n">
        <v>2103500</v>
      </c>
      <c r="B862" s="163" t="n">
        <v>0.5386</v>
      </c>
      <c r="C862" s="163" t="s">
        <v>6595</v>
      </c>
      <c r="D862" s="163" t="s">
        <v>5649</v>
      </c>
      <c r="E862" s="183" t="s">
        <v>5649</v>
      </c>
      <c r="G862" s="200" t="n">
        <v>2108900</v>
      </c>
      <c r="H862" s="163" t="n">
        <v>0.5386</v>
      </c>
      <c r="I862" s="168" t="s">
        <v>5706</v>
      </c>
      <c r="P862" s="56"/>
      <c r="Q862" s="56"/>
      <c r="R862" s="56"/>
      <c r="AB862" s="204"/>
      <c r="AC862" s="56"/>
    </row>
    <row r="863" customFormat="false" ht="16.4" hidden="false" customHeight="false" outlineLevel="0" collapsed="false">
      <c r="A863" s="163" t="n">
        <v>2110500</v>
      </c>
      <c r="B863" s="163" t="n">
        <v>0.4033</v>
      </c>
      <c r="C863" s="163" t="s">
        <v>6596</v>
      </c>
      <c r="D863" s="163" t="s">
        <v>5649</v>
      </c>
      <c r="E863" s="183" t="s">
        <v>5649</v>
      </c>
      <c r="G863" s="200" t="n">
        <v>2109000</v>
      </c>
      <c r="H863" s="163" t="n">
        <v>0.5386</v>
      </c>
      <c r="I863" s="168" t="s">
        <v>5706</v>
      </c>
      <c r="P863" s="56"/>
      <c r="Q863" s="56"/>
      <c r="R863" s="56"/>
      <c r="AB863" s="204"/>
      <c r="AC863" s="56"/>
    </row>
    <row r="864" customFormat="false" ht="16.4" hidden="false" customHeight="false" outlineLevel="0" collapsed="false">
      <c r="A864" s="163" t="n">
        <v>1007900</v>
      </c>
      <c r="B864" s="163" t="n">
        <v>0.5214</v>
      </c>
      <c r="C864" s="163" t="s">
        <v>6597</v>
      </c>
      <c r="D864" s="163" t="s">
        <v>5649</v>
      </c>
      <c r="E864" s="183" t="s">
        <v>5649</v>
      </c>
      <c r="G864" s="200" t="n">
        <v>2109100</v>
      </c>
      <c r="H864" s="163" t="n">
        <v>0.5386</v>
      </c>
      <c r="I864" s="168" t="s">
        <v>5706</v>
      </c>
      <c r="P864" s="56"/>
      <c r="Q864" s="56"/>
      <c r="R864" s="56"/>
      <c r="AB864" s="204"/>
      <c r="AC864" s="56"/>
    </row>
    <row r="865" customFormat="false" ht="16.4" hidden="false" customHeight="false" outlineLevel="0" collapsed="false">
      <c r="A865" s="163" t="n">
        <v>104600</v>
      </c>
      <c r="B865" s="163" t="n">
        <v>0.5039</v>
      </c>
      <c r="C865" s="163" t="s">
        <v>6598</v>
      </c>
      <c r="D865" s="163" t="s">
        <v>5649</v>
      </c>
      <c r="E865" s="183" t="s">
        <v>5649</v>
      </c>
      <c r="G865" s="200" t="n">
        <v>2109200</v>
      </c>
      <c r="H865" s="163" t="n">
        <v>0.5386</v>
      </c>
      <c r="I865" s="168" t="s">
        <v>5706</v>
      </c>
      <c r="P865" s="56"/>
      <c r="Q865" s="56"/>
      <c r="R865" s="56"/>
      <c r="AB865" s="204"/>
      <c r="AC865" s="56"/>
    </row>
    <row r="866" customFormat="false" ht="16.4" hidden="false" customHeight="false" outlineLevel="0" collapsed="false">
      <c r="A866" s="163" t="n">
        <v>104700</v>
      </c>
      <c r="B866" s="163" t="n">
        <v>0.5039</v>
      </c>
      <c r="C866" s="163" t="s">
        <v>6599</v>
      </c>
      <c r="D866" s="163" t="s">
        <v>5649</v>
      </c>
      <c r="E866" s="183" t="s">
        <v>5649</v>
      </c>
      <c r="G866" s="200" t="n">
        <v>2109300</v>
      </c>
      <c r="H866" s="163" t="n">
        <v>0.5386</v>
      </c>
      <c r="I866" s="168" t="s">
        <v>5706</v>
      </c>
      <c r="P866" s="56"/>
      <c r="Q866" s="56"/>
      <c r="R866" s="56"/>
      <c r="AB866" s="204"/>
      <c r="AC866" s="56"/>
    </row>
    <row r="867" customFormat="false" ht="16.4" hidden="false" customHeight="false" outlineLevel="0" collapsed="false">
      <c r="A867" s="163" t="n">
        <v>104800</v>
      </c>
      <c r="B867" s="163" t="n">
        <v>0.5039</v>
      </c>
      <c r="C867" s="163" t="s">
        <v>6600</v>
      </c>
      <c r="D867" s="163" t="s">
        <v>5649</v>
      </c>
      <c r="E867" s="183" t="s">
        <v>5649</v>
      </c>
      <c r="G867" s="200" t="n">
        <v>2109400</v>
      </c>
      <c r="H867" s="163" t="n">
        <v>0.5386</v>
      </c>
      <c r="I867" s="168" t="s">
        <v>5706</v>
      </c>
      <c r="P867" s="56"/>
      <c r="Q867" s="56"/>
      <c r="R867" s="56"/>
      <c r="AB867" s="204"/>
      <c r="AC867" s="56"/>
    </row>
    <row r="868" customFormat="false" ht="16.4" hidden="false" customHeight="false" outlineLevel="0" collapsed="false">
      <c r="A868" s="163" t="n">
        <v>104900</v>
      </c>
      <c r="B868" s="163" t="n">
        <v>0.5039</v>
      </c>
      <c r="C868" s="163" t="s">
        <v>6601</v>
      </c>
      <c r="D868" s="163" t="s">
        <v>5649</v>
      </c>
      <c r="E868" s="183" t="s">
        <v>5649</v>
      </c>
      <c r="G868" s="200" t="n">
        <v>2109500</v>
      </c>
      <c r="H868" s="163" t="n">
        <v>0.5386</v>
      </c>
      <c r="I868" s="168" t="s">
        <v>5706</v>
      </c>
      <c r="P868" s="56"/>
      <c r="Q868" s="56"/>
      <c r="R868" s="56"/>
      <c r="AB868" s="204"/>
      <c r="AC868" s="56"/>
    </row>
    <row r="869" customFormat="false" ht="16.4" hidden="false" customHeight="false" outlineLevel="0" collapsed="false">
      <c r="A869" s="163" t="n">
        <v>105000</v>
      </c>
      <c r="B869" s="163" t="n">
        <v>0.5039</v>
      </c>
      <c r="C869" s="163" t="s">
        <v>6602</v>
      </c>
      <c r="D869" s="163" t="s">
        <v>5649</v>
      </c>
      <c r="E869" s="183" t="s">
        <v>5649</v>
      </c>
      <c r="G869" s="200" t="n">
        <v>2109200</v>
      </c>
      <c r="H869" s="163" t="n">
        <v>0.5386</v>
      </c>
      <c r="I869" s="168" t="s">
        <v>5706</v>
      </c>
      <c r="P869" s="56"/>
      <c r="Q869" s="56"/>
      <c r="R869" s="56"/>
      <c r="AB869" s="204"/>
      <c r="AC869" s="56"/>
    </row>
    <row r="870" customFormat="false" ht="16.4" hidden="false" customHeight="false" outlineLevel="0" collapsed="false">
      <c r="A870" s="163" t="n">
        <v>105100</v>
      </c>
      <c r="B870" s="163" t="n">
        <v>0.5039</v>
      </c>
      <c r="C870" s="163" t="s">
        <v>6603</v>
      </c>
      <c r="D870" s="163" t="s">
        <v>5649</v>
      </c>
      <c r="E870" s="183" t="s">
        <v>5649</v>
      </c>
      <c r="G870" s="200" t="n">
        <v>2109600</v>
      </c>
      <c r="H870" s="163" t="n">
        <v>0.5386</v>
      </c>
      <c r="I870" s="168" t="s">
        <v>5706</v>
      </c>
      <c r="P870" s="56"/>
      <c r="Q870" s="56"/>
      <c r="R870" s="56"/>
      <c r="AB870" s="204"/>
      <c r="AC870" s="56"/>
    </row>
    <row r="871" customFormat="false" ht="16.4" hidden="false" customHeight="false" outlineLevel="0" collapsed="false">
      <c r="A871" s="163" t="n">
        <v>109600</v>
      </c>
      <c r="B871" s="163" t="n">
        <v>0.5039</v>
      </c>
      <c r="C871" s="163" t="s">
        <v>6604</v>
      </c>
      <c r="D871" s="163" t="s">
        <v>5649</v>
      </c>
      <c r="E871" s="183" t="s">
        <v>5649</v>
      </c>
      <c r="G871" s="200" t="n">
        <v>2109700</v>
      </c>
      <c r="H871" s="163" t="n">
        <v>0.5386</v>
      </c>
      <c r="I871" s="168" t="s">
        <v>5706</v>
      </c>
      <c r="P871" s="56"/>
      <c r="Q871" s="56"/>
      <c r="R871" s="56"/>
      <c r="AB871" s="204"/>
      <c r="AC871" s="56"/>
    </row>
    <row r="872" customFormat="false" ht="16.4" hidden="false" customHeight="false" outlineLevel="0" collapsed="false">
      <c r="A872" s="163" t="n">
        <v>109700</v>
      </c>
      <c r="B872" s="163" t="n">
        <v>0.5039</v>
      </c>
      <c r="C872" s="163" t="s">
        <v>6605</v>
      </c>
      <c r="D872" s="163" t="s">
        <v>5649</v>
      </c>
      <c r="E872" s="183" t="s">
        <v>5649</v>
      </c>
      <c r="G872" s="200" t="n">
        <v>2110600</v>
      </c>
      <c r="H872" s="163" t="n">
        <v>0.5386</v>
      </c>
      <c r="I872" s="168" t="s">
        <v>5706</v>
      </c>
      <c r="P872" s="56"/>
      <c r="Q872" s="56"/>
      <c r="R872" s="56"/>
      <c r="AB872" s="204"/>
      <c r="AC872" s="56"/>
    </row>
    <row r="873" customFormat="false" ht="16.4" hidden="false" customHeight="false" outlineLevel="0" collapsed="false">
      <c r="A873" s="163" t="n">
        <v>111800</v>
      </c>
      <c r="B873" s="163" t="n">
        <v>0.5039</v>
      </c>
      <c r="C873" s="163" t="s">
        <v>6606</v>
      </c>
      <c r="D873" s="163" t="s">
        <v>5649</v>
      </c>
      <c r="E873" s="183" t="s">
        <v>5649</v>
      </c>
      <c r="G873" s="200" t="n">
        <v>2100200</v>
      </c>
      <c r="H873" s="163" t="n">
        <v>0.5386</v>
      </c>
      <c r="I873" s="168" t="s">
        <v>5706</v>
      </c>
      <c r="P873" s="56"/>
      <c r="Q873" s="56"/>
      <c r="R873" s="56"/>
      <c r="AB873" s="204"/>
      <c r="AC873" s="56"/>
    </row>
    <row r="874" customFormat="false" ht="16.4" hidden="false" customHeight="false" outlineLevel="0" collapsed="false">
      <c r="A874" s="163" t="n">
        <v>1200100</v>
      </c>
      <c r="B874" s="163" t="n">
        <v>0.4208</v>
      </c>
      <c r="C874" s="163" t="s">
        <v>6607</v>
      </c>
      <c r="D874" s="163" t="s">
        <v>5649</v>
      </c>
      <c r="E874" s="183" t="s">
        <v>5649</v>
      </c>
      <c r="G874" s="200" t="n">
        <v>2100300</v>
      </c>
      <c r="H874" s="163" t="n">
        <v>0.5386</v>
      </c>
      <c r="I874" s="168" t="s">
        <v>5706</v>
      </c>
      <c r="P874" s="56"/>
      <c r="Q874" s="56"/>
      <c r="R874" s="56"/>
      <c r="AB874" s="204"/>
      <c r="AC874" s="56"/>
    </row>
    <row r="875" customFormat="false" ht="16.4" hidden="false" customHeight="false" outlineLevel="0" collapsed="false">
      <c r="A875" s="163" t="n">
        <v>900300</v>
      </c>
      <c r="B875" s="163" t="n">
        <v>0.8872</v>
      </c>
      <c r="C875" s="163" t="s">
        <v>6608</v>
      </c>
      <c r="D875" s="163" t="s">
        <v>5649</v>
      </c>
      <c r="E875" s="183" t="s">
        <v>5649</v>
      </c>
      <c r="G875" s="200" t="n">
        <v>2100400</v>
      </c>
      <c r="H875" s="163" t="n">
        <v>0.5386</v>
      </c>
      <c r="I875" s="168" t="s">
        <v>5706</v>
      </c>
      <c r="P875" s="56"/>
      <c r="Q875" s="56"/>
      <c r="R875" s="56"/>
      <c r="AB875" s="204"/>
      <c r="AC875" s="56"/>
    </row>
    <row r="876" customFormat="false" ht="16.4" hidden="false" customHeight="false" outlineLevel="0" collapsed="false">
      <c r="A876" s="163" t="n">
        <v>2103600</v>
      </c>
      <c r="B876" s="163" t="n">
        <v>0.4033</v>
      </c>
      <c r="C876" s="163" t="s">
        <v>6609</v>
      </c>
      <c r="D876" s="163" t="s">
        <v>5649</v>
      </c>
      <c r="E876" s="183" t="s">
        <v>5649</v>
      </c>
      <c r="G876" s="200" t="n">
        <v>2100500</v>
      </c>
      <c r="H876" s="163" t="n">
        <v>0.5386</v>
      </c>
      <c r="I876" s="168" t="s">
        <v>5706</v>
      </c>
      <c r="P876" s="56"/>
      <c r="Q876" s="56"/>
      <c r="R876" s="56"/>
      <c r="AB876" s="204"/>
      <c r="AC876" s="56"/>
    </row>
    <row r="877" customFormat="false" ht="16.4" hidden="false" customHeight="false" outlineLevel="0" collapsed="false">
      <c r="A877" s="163" t="n">
        <v>2103700</v>
      </c>
      <c r="B877" s="163" t="n">
        <v>0.4033</v>
      </c>
      <c r="C877" s="163" t="s">
        <v>6610</v>
      </c>
      <c r="D877" s="163" t="s">
        <v>5649</v>
      </c>
      <c r="E877" s="183" t="s">
        <v>5649</v>
      </c>
      <c r="G877" s="200" t="n">
        <v>2100600</v>
      </c>
      <c r="H877" s="163" t="n">
        <v>0.5386</v>
      </c>
      <c r="I877" s="168" t="s">
        <v>5706</v>
      </c>
      <c r="P877" s="56"/>
      <c r="Q877" s="56"/>
      <c r="R877" s="56"/>
      <c r="AB877" s="204"/>
      <c r="AC877" s="56"/>
    </row>
    <row r="878" customFormat="false" ht="16.4" hidden="false" customHeight="false" outlineLevel="0" collapsed="false">
      <c r="A878" s="163" t="n">
        <v>2103800</v>
      </c>
      <c r="B878" s="163" t="n">
        <v>0.5386</v>
      </c>
      <c r="C878" s="163" t="s">
        <v>6611</v>
      </c>
      <c r="D878" s="163" t="s">
        <v>5649</v>
      </c>
      <c r="E878" s="183" t="s">
        <v>5649</v>
      </c>
      <c r="G878" s="200" t="n">
        <v>2100700</v>
      </c>
      <c r="H878" s="163" t="n">
        <v>0.5386</v>
      </c>
      <c r="I878" s="168" t="s">
        <v>5706</v>
      </c>
      <c r="P878" s="56"/>
      <c r="Q878" s="56"/>
      <c r="R878" s="56"/>
      <c r="AB878" s="204"/>
      <c r="AC878" s="56"/>
    </row>
    <row r="879" customFormat="false" ht="16.4" hidden="false" customHeight="false" outlineLevel="0" collapsed="false">
      <c r="A879" s="163" t="n">
        <v>109800</v>
      </c>
      <c r="B879" s="163" t="n">
        <v>0.5039</v>
      </c>
      <c r="C879" s="163" t="s">
        <v>6612</v>
      </c>
      <c r="D879" s="163" t="s">
        <v>5649</v>
      </c>
      <c r="E879" s="183" t="s">
        <v>5649</v>
      </c>
      <c r="G879" s="200" t="n">
        <v>2101300</v>
      </c>
      <c r="H879" s="163" t="n">
        <v>0.5386</v>
      </c>
      <c r="I879" s="168" t="s">
        <v>5706</v>
      </c>
      <c r="P879" s="56"/>
      <c r="Q879" s="56"/>
      <c r="R879" s="56"/>
      <c r="AB879" s="204"/>
      <c r="AC879" s="56"/>
    </row>
    <row r="880" customFormat="false" ht="16.4" hidden="false" customHeight="false" outlineLevel="0" collapsed="false">
      <c r="A880" s="163" t="n">
        <v>105200</v>
      </c>
      <c r="B880" s="163" t="n">
        <v>0.5039</v>
      </c>
      <c r="C880" s="163" t="s">
        <v>6613</v>
      </c>
      <c r="D880" s="163" t="s">
        <v>5649</v>
      </c>
      <c r="E880" s="183" t="s">
        <v>5649</v>
      </c>
      <c r="G880" s="200" t="n">
        <v>2100800</v>
      </c>
      <c r="H880" s="163" t="n">
        <v>0.5386</v>
      </c>
      <c r="I880" s="168" t="s">
        <v>5706</v>
      </c>
      <c r="P880" s="56"/>
      <c r="Q880" s="56"/>
      <c r="R880" s="56"/>
      <c r="AB880" s="204"/>
      <c r="AC880" s="56"/>
    </row>
    <row r="881" customFormat="false" ht="16.4" hidden="false" customHeight="false" outlineLevel="0" collapsed="false">
      <c r="A881" s="163" t="n">
        <v>105300</v>
      </c>
      <c r="B881" s="163" t="n">
        <v>0.5039</v>
      </c>
      <c r="C881" s="163" t="s">
        <v>6614</v>
      </c>
      <c r="D881" s="163" t="s">
        <v>5649</v>
      </c>
      <c r="E881" s="183" t="s">
        <v>5649</v>
      </c>
      <c r="G881" s="200" t="n">
        <v>2100900</v>
      </c>
      <c r="H881" s="163" t="n">
        <v>0.5386</v>
      </c>
      <c r="I881" s="168" t="s">
        <v>5706</v>
      </c>
      <c r="P881" s="56"/>
      <c r="Q881" s="56"/>
      <c r="R881" s="56"/>
      <c r="AB881" s="204"/>
      <c r="AC881" s="56"/>
    </row>
    <row r="882" customFormat="false" ht="16.4" hidden="false" customHeight="false" outlineLevel="0" collapsed="false">
      <c r="A882" s="163" t="n">
        <v>105301</v>
      </c>
      <c r="B882" s="163" t="n">
        <v>0.5039</v>
      </c>
      <c r="C882" s="163" t="s">
        <v>6615</v>
      </c>
      <c r="D882" s="163" t="s">
        <v>5649</v>
      </c>
      <c r="E882" s="183" t="s">
        <v>5649</v>
      </c>
      <c r="G882" s="200" t="n">
        <v>2101000</v>
      </c>
      <c r="H882" s="163" t="n">
        <v>0.5386</v>
      </c>
      <c r="I882" s="168" t="s">
        <v>5706</v>
      </c>
      <c r="P882" s="56"/>
      <c r="Q882" s="56"/>
      <c r="R882" s="56"/>
      <c r="AB882" s="204"/>
      <c r="AC882" s="56"/>
    </row>
    <row r="883" customFormat="false" ht="16.4" hidden="false" customHeight="false" outlineLevel="0" collapsed="false">
      <c r="A883" s="163" t="n">
        <v>109900</v>
      </c>
      <c r="B883" s="163" t="n">
        <v>0.5039</v>
      </c>
      <c r="C883" s="163" t="s">
        <v>6616</v>
      </c>
      <c r="D883" s="163" t="s">
        <v>5649</v>
      </c>
      <c r="E883" s="183" t="s">
        <v>5649</v>
      </c>
      <c r="G883" s="200" t="n">
        <v>2101100</v>
      </c>
      <c r="H883" s="163" t="n">
        <v>0.5386</v>
      </c>
      <c r="I883" s="168" t="s">
        <v>5706</v>
      </c>
      <c r="P883" s="56"/>
      <c r="Q883" s="56"/>
      <c r="R883" s="56"/>
      <c r="AB883" s="204"/>
      <c r="AC883" s="56"/>
    </row>
    <row r="884" customFormat="false" ht="16.4" hidden="false" customHeight="false" outlineLevel="0" collapsed="false">
      <c r="A884" s="163" t="n">
        <v>109900</v>
      </c>
      <c r="B884" s="163" t="n">
        <v>0.5039</v>
      </c>
      <c r="C884" s="163" t="s">
        <v>6617</v>
      </c>
      <c r="D884" s="163" t="s">
        <v>5649</v>
      </c>
      <c r="E884" s="183" t="s">
        <v>5649</v>
      </c>
      <c r="G884" s="200" t="n">
        <v>2101200</v>
      </c>
      <c r="H884" s="163" t="n">
        <v>0.5386</v>
      </c>
      <c r="I884" s="168" t="s">
        <v>5706</v>
      </c>
      <c r="P884" s="56"/>
      <c r="Q884" s="56"/>
      <c r="R884" s="56"/>
      <c r="AB884" s="204"/>
      <c r="AC884" s="56"/>
    </row>
    <row r="885" customFormat="false" ht="16.4" hidden="false" customHeight="false" outlineLevel="0" collapsed="false">
      <c r="A885" s="163" t="n">
        <v>2103900</v>
      </c>
      <c r="B885" s="163" t="n">
        <v>0.4033</v>
      </c>
      <c r="C885" s="163" t="s">
        <v>6618</v>
      </c>
      <c r="D885" s="163" t="s">
        <v>5649</v>
      </c>
      <c r="E885" s="183" t="s">
        <v>5649</v>
      </c>
      <c r="G885" s="200" t="n">
        <v>2109800</v>
      </c>
      <c r="H885" s="163" t="n">
        <v>0.5386</v>
      </c>
      <c r="I885" s="168" t="s">
        <v>5706</v>
      </c>
      <c r="P885" s="56"/>
      <c r="Q885" s="56"/>
      <c r="R885" s="56"/>
      <c r="AB885" s="204"/>
      <c r="AC885" s="56"/>
    </row>
    <row r="886" customFormat="false" ht="16.4" hidden="false" customHeight="false" outlineLevel="0" collapsed="false">
      <c r="A886" s="163" t="n">
        <v>2104000</v>
      </c>
      <c r="B886" s="163" t="n">
        <v>0.4033</v>
      </c>
      <c r="C886" s="163" t="s">
        <v>6619</v>
      </c>
      <c r="D886" s="163" t="s">
        <v>5649</v>
      </c>
      <c r="E886" s="183" t="s">
        <v>5649</v>
      </c>
      <c r="G886" s="200" t="n">
        <v>2109801</v>
      </c>
      <c r="H886" s="163" t="n">
        <v>0.5386</v>
      </c>
      <c r="I886" s="168" t="s">
        <v>5706</v>
      </c>
      <c r="P886" s="56"/>
      <c r="Q886" s="56"/>
      <c r="R886" s="56"/>
      <c r="AB886" s="204"/>
      <c r="AC886" s="56"/>
    </row>
    <row r="887" customFormat="false" ht="16.4" hidden="false" customHeight="false" outlineLevel="0" collapsed="false">
      <c r="A887" s="163" t="n">
        <v>2104100</v>
      </c>
      <c r="B887" s="163" t="n">
        <v>0.4033</v>
      </c>
      <c r="C887" s="163" t="s">
        <v>6620</v>
      </c>
      <c r="D887" s="163" t="s">
        <v>5649</v>
      </c>
      <c r="E887" s="183" t="s">
        <v>5649</v>
      </c>
      <c r="G887" s="200" t="n">
        <v>2101400</v>
      </c>
      <c r="H887" s="163" t="n">
        <v>0.5386</v>
      </c>
      <c r="I887" s="168" t="s">
        <v>5706</v>
      </c>
      <c r="P887" s="56"/>
      <c r="Q887" s="56"/>
      <c r="R887" s="56"/>
      <c r="AB887" s="204"/>
      <c r="AC887" s="56"/>
    </row>
    <row r="888" customFormat="false" ht="16.4" hidden="false" customHeight="false" outlineLevel="0" collapsed="false">
      <c r="A888" s="163" t="n">
        <v>2104200</v>
      </c>
      <c r="B888" s="163" t="n">
        <v>0.4033</v>
      </c>
      <c r="C888" s="163" t="s">
        <v>6621</v>
      </c>
      <c r="D888" s="163" t="s">
        <v>5649</v>
      </c>
      <c r="E888" s="183" t="s">
        <v>5649</v>
      </c>
      <c r="G888" s="200" t="n">
        <v>2101500</v>
      </c>
      <c r="H888" s="163" t="n">
        <v>0.5386</v>
      </c>
      <c r="I888" s="168" t="s">
        <v>5706</v>
      </c>
      <c r="P888" s="56"/>
      <c r="Q888" s="56"/>
      <c r="R888" s="56"/>
      <c r="AB888" s="204"/>
      <c r="AC888" s="56"/>
    </row>
    <row r="889" customFormat="false" ht="16.4" hidden="false" customHeight="false" outlineLevel="0" collapsed="false">
      <c r="A889" s="163" t="n">
        <v>2108700</v>
      </c>
      <c r="B889" s="163" t="n">
        <v>0.4033</v>
      </c>
      <c r="C889" s="163" t="s">
        <v>6622</v>
      </c>
      <c r="D889" s="163" t="s">
        <v>5649</v>
      </c>
      <c r="E889" s="183" t="s">
        <v>5649</v>
      </c>
      <c r="G889" s="200" t="n">
        <v>2101500</v>
      </c>
      <c r="H889" s="163" t="n">
        <v>0.5386</v>
      </c>
      <c r="I889" s="168" t="s">
        <v>5706</v>
      </c>
      <c r="P889" s="56"/>
      <c r="Q889" s="56"/>
      <c r="R889" s="56"/>
      <c r="AB889" s="204"/>
      <c r="AC889" s="56"/>
    </row>
    <row r="890" customFormat="false" ht="16.4" hidden="false" customHeight="false" outlineLevel="0" collapsed="false">
      <c r="A890" s="163" t="n">
        <v>105400</v>
      </c>
      <c r="B890" s="163" t="n">
        <v>0.5039</v>
      </c>
      <c r="C890" s="163" t="s">
        <v>6623</v>
      </c>
      <c r="D890" s="163" t="s">
        <v>5649</v>
      </c>
      <c r="E890" s="183" t="s">
        <v>5649</v>
      </c>
      <c r="G890" s="200" t="n">
        <v>2110800</v>
      </c>
      <c r="H890" s="163" t="n">
        <v>0.5386</v>
      </c>
      <c r="I890" s="168" t="s">
        <v>5706</v>
      </c>
      <c r="P890" s="56"/>
      <c r="Q890" s="56"/>
      <c r="R890" s="56"/>
      <c r="AB890" s="204"/>
      <c r="AC890" s="56"/>
    </row>
    <row r="891" customFormat="false" ht="16.4" hidden="false" customHeight="false" outlineLevel="0" collapsed="false">
      <c r="A891" s="163" t="n">
        <v>105500</v>
      </c>
      <c r="B891" s="163" t="n">
        <v>0.5039</v>
      </c>
      <c r="C891" s="163" t="s">
        <v>6624</v>
      </c>
      <c r="D891" s="163" t="s">
        <v>5649</v>
      </c>
      <c r="E891" s="183" t="s">
        <v>5649</v>
      </c>
      <c r="G891" s="200" t="n">
        <v>2109900</v>
      </c>
      <c r="H891" s="163" t="n">
        <v>0.5386</v>
      </c>
      <c r="I891" s="168" t="s">
        <v>5706</v>
      </c>
      <c r="P891" s="56"/>
      <c r="Q891" s="56"/>
      <c r="R891" s="56"/>
      <c r="AB891" s="204"/>
      <c r="AC891" s="56"/>
    </row>
    <row r="892" customFormat="false" ht="16.4" hidden="false" customHeight="false" outlineLevel="0" collapsed="false">
      <c r="A892" s="163" t="n">
        <v>110000</v>
      </c>
      <c r="B892" s="163" t="n">
        <v>0.5039</v>
      </c>
      <c r="C892" s="163" t="s">
        <v>6625</v>
      </c>
      <c r="D892" s="163" t="s">
        <v>5649</v>
      </c>
      <c r="E892" s="183" t="s">
        <v>5649</v>
      </c>
      <c r="G892" s="200" t="n">
        <v>2109900</v>
      </c>
      <c r="H892" s="163" t="n">
        <v>0.5386</v>
      </c>
      <c r="I892" s="168" t="s">
        <v>5706</v>
      </c>
      <c r="P892" s="56"/>
      <c r="Q892" s="56"/>
      <c r="R892" s="56"/>
      <c r="AB892" s="204"/>
      <c r="AC892" s="56"/>
    </row>
    <row r="893" customFormat="false" ht="16.4" hidden="false" customHeight="false" outlineLevel="0" collapsed="false">
      <c r="A893" s="163" t="n">
        <v>105500</v>
      </c>
      <c r="B893" s="163" t="n">
        <v>0.5039</v>
      </c>
      <c r="C893" s="163" t="s">
        <v>6626</v>
      </c>
      <c r="D893" s="163" t="s">
        <v>5649</v>
      </c>
      <c r="E893" s="183" t="s">
        <v>5649</v>
      </c>
      <c r="G893" s="200" t="n">
        <v>2109900</v>
      </c>
      <c r="H893" s="163" t="n">
        <v>0.5386</v>
      </c>
      <c r="I893" s="168" t="s">
        <v>5706</v>
      </c>
      <c r="P893" s="56"/>
      <c r="Q893" s="56"/>
      <c r="R893" s="56"/>
      <c r="AB893" s="204"/>
      <c r="AC893" s="56"/>
    </row>
    <row r="894" customFormat="false" ht="16.4" hidden="false" customHeight="false" outlineLevel="0" collapsed="false">
      <c r="A894" s="163" t="n">
        <v>105500</v>
      </c>
      <c r="B894" s="163" t="n">
        <v>0.5039</v>
      </c>
      <c r="C894" s="163" t="s">
        <v>6627</v>
      </c>
      <c r="D894" s="163" t="s">
        <v>5649</v>
      </c>
      <c r="E894" s="183" t="s">
        <v>5649</v>
      </c>
      <c r="G894" s="200" t="n">
        <v>2101600</v>
      </c>
      <c r="H894" s="163" t="n">
        <v>0.5386</v>
      </c>
      <c r="I894" s="168" t="s">
        <v>5706</v>
      </c>
      <c r="P894" s="56"/>
      <c r="Q894" s="56"/>
      <c r="R894" s="56"/>
      <c r="AB894" s="204"/>
      <c r="AC894" s="56"/>
    </row>
    <row r="895" customFormat="false" ht="16.4" hidden="false" customHeight="false" outlineLevel="0" collapsed="false">
      <c r="A895" s="163" t="n">
        <v>1200200</v>
      </c>
      <c r="B895" s="163" t="n">
        <v>0.4208</v>
      </c>
      <c r="C895" s="163" t="s">
        <v>6628</v>
      </c>
      <c r="D895" s="163" t="s">
        <v>5649</v>
      </c>
      <c r="E895" s="183" t="s">
        <v>5649</v>
      </c>
      <c r="G895" s="200" t="n">
        <v>2101700</v>
      </c>
      <c r="H895" s="163" t="n">
        <v>0.5386</v>
      </c>
      <c r="I895" s="168" t="s">
        <v>5706</v>
      </c>
      <c r="P895" s="56"/>
      <c r="Q895" s="56"/>
      <c r="R895" s="56"/>
      <c r="AB895" s="204"/>
      <c r="AC895" s="56"/>
    </row>
    <row r="896" customFormat="false" ht="16.4" hidden="false" customHeight="false" outlineLevel="0" collapsed="false">
      <c r="A896" s="163" t="n">
        <v>2104300</v>
      </c>
      <c r="B896" s="163" t="n">
        <v>0.4033</v>
      </c>
      <c r="C896" s="163" t="s">
        <v>6629</v>
      </c>
      <c r="D896" s="163" t="s">
        <v>5649</v>
      </c>
      <c r="E896" s="183" t="s">
        <v>5649</v>
      </c>
      <c r="G896" s="200" t="n">
        <v>2101800</v>
      </c>
      <c r="H896" s="163" t="n">
        <v>0.5386</v>
      </c>
      <c r="I896" s="168" t="s">
        <v>5706</v>
      </c>
      <c r="P896" s="56"/>
      <c r="Q896" s="56"/>
      <c r="R896" s="56"/>
      <c r="AB896" s="204"/>
      <c r="AC896" s="56"/>
    </row>
    <row r="897" customFormat="false" ht="16.4" hidden="false" customHeight="false" outlineLevel="0" collapsed="false">
      <c r="A897" s="163" t="n">
        <v>2110100</v>
      </c>
      <c r="B897" s="163" t="n">
        <v>0.4033</v>
      </c>
      <c r="C897" s="163" t="s">
        <v>6630</v>
      </c>
      <c r="D897" s="163" t="s">
        <v>5649</v>
      </c>
      <c r="E897" s="183" t="s">
        <v>5649</v>
      </c>
      <c r="G897" s="200" t="n">
        <v>2101900</v>
      </c>
      <c r="H897" s="163" t="n">
        <v>0.5386</v>
      </c>
      <c r="I897" s="168" t="s">
        <v>5706</v>
      </c>
      <c r="P897" s="56"/>
      <c r="Q897" s="56"/>
      <c r="R897" s="56"/>
      <c r="AB897" s="204"/>
      <c r="AC897" s="56"/>
    </row>
    <row r="898" customFormat="false" ht="16.4" hidden="false" customHeight="false" outlineLevel="0" collapsed="false">
      <c r="A898" s="163" t="n">
        <v>2110200</v>
      </c>
      <c r="B898" s="163" t="n">
        <v>0.4033</v>
      </c>
      <c r="C898" s="163" t="s">
        <v>6631</v>
      </c>
      <c r="D898" s="163" t="s">
        <v>5649</v>
      </c>
      <c r="E898" s="183" t="s">
        <v>5649</v>
      </c>
      <c r="G898" s="200" t="n">
        <v>2102000</v>
      </c>
      <c r="H898" s="163" t="n">
        <v>0.5386</v>
      </c>
      <c r="I898" s="168" t="s">
        <v>5706</v>
      </c>
      <c r="P898" s="56"/>
      <c r="Q898" s="56"/>
      <c r="R898" s="56"/>
      <c r="AB898" s="204"/>
      <c r="AC898" s="56"/>
    </row>
    <row r="899" customFormat="false" ht="16.4" hidden="false" customHeight="false" outlineLevel="0" collapsed="false">
      <c r="A899" s="163" t="n">
        <v>2110300</v>
      </c>
      <c r="B899" s="163" t="n">
        <v>0.4033</v>
      </c>
      <c r="C899" s="163" t="s">
        <v>6632</v>
      </c>
      <c r="D899" s="163" t="s">
        <v>5649</v>
      </c>
      <c r="E899" s="183" t="s">
        <v>5649</v>
      </c>
      <c r="G899" s="200" t="n">
        <v>2102100</v>
      </c>
      <c r="H899" s="163" t="n">
        <v>0.5386</v>
      </c>
      <c r="I899" s="168" t="s">
        <v>5706</v>
      </c>
      <c r="P899" s="56"/>
      <c r="Q899" s="56"/>
      <c r="R899" s="56"/>
      <c r="AB899" s="204"/>
      <c r="AC899" s="56"/>
    </row>
    <row r="900" customFormat="false" ht="16.4" hidden="false" customHeight="false" outlineLevel="0" collapsed="false">
      <c r="A900" s="163" t="n">
        <v>2104400</v>
      </c>
      <c r="B900" s="163" t="n">
        <v>0.4033</v>
      </c>
      <c r="C900" s="163" t="s">
        <v>6633</v>
      </c>
      <c r="D900" s="163" t="s">
        <v>5649</v>
      </c>
      <c r="E900" s="183" t="s">
        <v>5649</v>
      </c>
      <c r="G900" s="200" t="n">
        <v>2102200</v>
      </c>
      <c r="H900" s="163" t="n">
        <v>0.5386</v>
      </c>
      <c r="I900" s="168" t="s">
        <v>5706</v>
      </c>
      <c r="P900" s="56"/>
      <c r="Q900" s="56"/>
      <c r="R900" s="56"/>
      <c r="AB900" s="204"/>
      <c r="AC900" s="56"/>
    </row>
    <row r="901" customFormat="false" ht="16.4" hidden="false" customHeight="false" outlineLevel="0" collapsed="false">
      <c r="A901" s="163" t="n">
        <v>2104500</v>
      </c>
      <c r="B901" s="163" t="n">
        <v>0.4033</v>
      </c>
      <c r="C901" s="163" t="s">
        <v>6634</v>
      </c>
      <c r="D901" s="163" t="s">
        <v>5649</v>
      </c>
      <c r="E901" s="183" t="s">
        <v>5649</v>
      </c>
      <c r="G901" s="200" t="n">
        <v>2102300</v>
      </c>
      <c r="H901" s="163" t="n">
        <v>0.5386</v>
      </c>
      <c r="I901" s="168" t="s">
        <v>5706</v>
      </c>
      <c r="P901" s="56"/>
      <c r="Q901" s="56"/>
      <c r="R901" s="56"/>
      <c r="AB901" s="204"/>
      <c r="AC901" s="56"/>
    </row>
    <row r="902" customFormat="false" ht="16.4" hidden="false" customHeight="false" outlineLevel="0" collapsed="false">
      <c r="A902" s="163" t="n">
        <v>2104600</v>
      </c>
      <c r="B902" s="163" t="n">
        <v>0.4033</v>
      </c>
      <c r="C902" s="163" t="s">
        <v>6635</v>
      </c>
      <c r="D902" s="163" t="s">
        <v>1074</v>
      </c>
      <c r="E902" s="183" t="s">
        <v>5649</v>
      </c>
      <c r="G902" s="200" t="n">
        <v>2102400</v>
      </c>
      <c r="H902" s="163" t="n">
        <v>0.5386</v>
      </c>
      <c r="I902" s="168" t="s">
        <v>5706</v>
      </c>
      <c r="P902" s="56"/>
      <c r="Q902" s="56"/>
      <c r="R902" s="56"/>
      <c r="AB902" s="204"/>
      <c r="AC902" s="56"/>
    </row>
    <row r="903" customFormat="false" ht="16.4" hidden="false" customHeight="false" outlineLevel="0" collapsed="false">
      <c r="A903" s="163" t="n">
        <v>2104700</v>
      </c>
      <c r="B903" s="163" t="n">
        <v>0.4033</v>
      </c>
      <c r="C903" s="163" t="s">
        <v>6636</v>
      </c>
      <c r="D903" s="163" t="s">
        <v>5649</v>
      </c>
      <c r="E903" s="183" t="s">
        <v>5649</v>
      </c>
      <c r="G903" s="200" t="n">
        <v>2102500</v>
      </c>
      <c r="H903" s="163" t="n">
        <v>0.5386</v>
      </c>
      <c r="I903" s="168" t="s">
        <v>5706</v>
      </c>
      <c r="P903" s="56"/>
      <c r="Q903" s="56"/>
      <c r="R903" s="56"/>
      <c r="AB903" s="204"/>
      <c r="AC903" s="56"/>
    </row>
    <row r="904" customFormat="false" ht="16.4" hidden="false" customHeight="false" outlineLevel="0" collapsed="false">
      <c r="A904" s="163" t="n">
        <v>2104800</v>
      </c>
      <c r="B904" s="163" t="n">
        <v>0.4033</v>
      </c>
      <c r="C904" s="163" t="s">
        <v>6637</v>
      </c>
      <c r="D904" s="163" t="s">
        <v>5649</v>
      </c>
      <c r="E904" s="183" t="s">
        <v>5649</v>
      </c>
      <c r="G904" s="200" t="n">
        <v>2102600</v>
      </c>
      <c r="H904" s="163" t="n">
        <v>0.5386</v>
      </c>
      <c r="I904" s="168" t="s">
        <v>5706</v>
      </c>
      <c r="P904" s="56"/>
      <c r="Q904" s="56"/>
      <c r="R904" s="56"/>
      <c r="AB904" s="204"/>
      <c r="AC904" s="56"/>
    </row>
    <row r="905" customFormat="false" ht="16.4" hidden="false" customHeight="false" outlineLevel="0" collapsed="false">
      <c r="A905" s="163" t="n">
        <v>2104900</v>
      </c>
      <c r="B905" s="163" t="n">
        <v>0.4033</v>
      </c>
      <c r="C905" s="163" t="s">
        <v>6638</v>
      </c>
      <c r="D905" s="163" t="s">
        <v>5649</v>
      </c>
      <c r="E905" s="183" t="s">
        <v>5649</v>
      </c>
      <c r="G905" s="200" t="n">
        <v>2102700</v>
      </c>
      <c r="H905" s="163" t="n">
        <v>0.5386</v>
      </c>
      <c r="I905" s="168" t="s">
        <v>5706</v>
      </c>
      <c r="P905" s="56"/>
      <c r="Q905" s="56"/>
      <c r="R905" s="56"/>
      <c r="AB905" s="204"/>
      <c r="AC905" s="56"/>
    </row>
    <row r="906" customFormat="false" ht="16.4" hidden="false" customHeight="false" outlineLevel="0" collapsed="false">
      <c r="A906" s="163" t="n">
        <v>2105000</v>
      </c>
      <c r="B906" s="163" t="n">
        <v>0.4033</v>
      </c>
      <c r="C906" s="163" t="s">
        <v>6639</v>
      </c>
      <c r="D906" s="163" t="s">
        <v>5649</v>
      </c>
      <c r="E906" s="183" t="s">
        <v>5649</v>
      </c>
      <c r="G906" s="200" t="n">
        <v>2110000</v>
      </c>
      <c r="H906" s="163" t="n">
        <v>0.5386</v>
      </c>
      <c r="I906" s="168" t="s">
        <v>5706</v>
      </c>
      <c r="P906" s="56"/>
      <c r="Q906" s="56"/>
      <c r="R906" s="56"/>
      <c r="AB906" s="204"/>
      <c r="AC906" s="56"/>
    </row>
    <row r="907" customFormat="false" ht="16.4" hidden="false" customHeight="false" outlineLevel="0" collapsed="false">
      <c r="A907" s="163" t="n">
        <v>2105100</v>
      </c>
      <c r="B907" s="163" t="n">
        <v>0.4033</v>
      </c>
      <c r="C907" s="163" t="s">
        <v>6640</v>
      </c>
      <c r="D907" s="163" t="s">
        <v>5649</v>
      </c>
      <c r="E907" s="183" t="s">
        <v>5649</v>
      </c>
      <c r="G907" s="200" t="n">
        <v>2102800</v>
      </c>
      <c r="H907" s="163" t="n">
        <v>0.5386</v>
      </c>
      <c r="I907" s="168" t="s">
        <v>5706</v>
      </c>
      <c r="P907" s="56"/>
      <c r="Q907" s="56"/>
      <c r="R907" s="56"/>
      <c r="AB907" s="204"/>
      <c r="AC907" s="56"/>
    </row>
    <row r="908" customFormat="false" ht="16.4" hidden="false" customHeight="false" outlineLevel="0" collapsed="false">
      <c r="A908" s="163" t="n">
        <v>2111000</v>
      </c>
      <c r="B908" s="163" t="n">
        <v>0.5386</v>
      </c>
      <c r="C908" s="163" t="s">
        <v>6641</v>
      </c>
      <c r="D908" s="163" t="s">
        <v>5649</v>
      </c>
      <c r="E908" s="183" t="s">
        <v>5649</v>
      </c>
      <c r="G908" s="200" t="n">
        <v>2102900</v>
      </c>
      <c r="H908" s="163" t="n">
        <v>0.5386</v>
      </c>
      <c r="I908" s="168" t="s">
        <v>5706</v>
      </c>
      <c r="P908" s="56"/>
      <c r="Q908" s="56"/>
      <c r="R908" s="56"/>
      <c r="AB908" s="204"/>
      <c r="AC908" s="56"/>
    </row>
    <row r="909" customFormat="false" ht="16.4" hidden="false" customHeight="false" outlineLevel="0" collapsed="false">
      <c r="A909" s="163" t="n">
        <v>2111100</v>
      </c>
      <c r="B909" s="163" t="n">
        <v>0.5386</v>
      </c>
      <c r="C909" s="163" t="s">
        <v>6642</v>
      </c>
      <c r="D909" s="163" t="s">
        <v>5649</v>
      </c>
      <c r="E909" s="183" t="s">
        <v>5649</v>
      </c>
      <c r="G909" s="200" t="n">
        <v>2103000</v>
      </c>
      <c r="H909" s="163" t="n">
        <v>0.5386</v>
      </c>
      <c r="I909" s="168" t="s">
        <v>5706</v>
      </c>
      <c r="P909" s="56"/>
      <c r="Q909" s="56"/>
      <c r="R909" s="56"/>
      <c r="AB909" s="204"/>
      <c r="AC909" s="56"/>
    </row>
    <row r="910" customFormat="false" ht="16.4" hidden="false" customHeight="false" outlineLevel="0" collapsed="false">
      <c r="A910" s="163" t="n">
        <v>2105200</v>
      </c>
      <c r="B910" s="163" t="n">
        <v>0.4033</v>
      </c>
      <c r="C910" s="163" t="s">
        <v>1075</v>
      </c>
      <c r="D910" s="163" t="s">
        <v>5649</v>
      </c>
      <c r="E910" s="183" t="n">
        <v>0.4552</v>
      </c>
      <c r="G910" s="200" t="n">
        <v>2103100</v>
      </c>
      <c r="H910" s="163" t="n">
        <v>0.5386</v>
      </c>
      <c r="I910" s="168" t="s">
        <v>5706</v>
      </c>
      <c r="P910" s="56"/>
      <c r="Q910" s="56"/>
      <c r="R910" s="56"/>
      <c r="AB910" s="204"/>
      <c r="AC910" s="56"/>
    </row>
    <row r="911" customFormat="false" ht="16.4" hidden="false" customHeight="false" outlineLevel="0" collapsed="false">
      <c r="A911" s="163" t="n">
        <v>2105400</v>
      </c>
      <c r="B911" s="163" t="n">
        <v>0.4033</v>
      </c>
      <c r="C911" s="163" t="s">
        <v>6643</v>
      </c>
      <c r="D911" s="163" t="s">
        <v>5649</v>
      </c>
      <c r="E911" s="183" t="s">
        <v>5649</v>
      </c>
      <c r="G911" s="200" t="n">
        <v>2103200</v>
      </c>
      <c r="H911" s="163" t="n">
        <v>0.5386</v>
      </c>
      <c r="I911" s="168" t="s">
        <v>5706</v>
      </c>
      <c r="P911" s="56"/>
      <c r="Q911" s="56"/>
      <c r="R911" s="56"/>
      <c r="AB911" s="204"/>
      <c r="AC911" s="56"/>
    </row>
    <row r="912" customFormat="false" ht="16.4" hidden="false" customHeight="false" outlineLevel="0" collapsed="false">
      <c r="A912" s="163" t="n">
        <v>105600</v>
      </c>
      <c r="B912" s="163" t="n">
        <v>0.5039</v>
      </c>
      <c r="C912" s="163" t="s">
        <v>6644</v>
      </c>
      <c r="D912" s="163" t="s">
        <v>5649</v>
      </c>
      <c r="E912" s="183" t="s">
        <v>5649</v>
      </c>
      <c r="G912" s="200" t="n">
        <v>2103300</v>
      </c>
      <c r="H912" s="163" t="n">
        <v>0.5386</v>
      </c>
      <c r="I912" s="168" t="s">
        <v>5706</v>
      </c>
      <c r="P912" s="56"/>
      <c r="Q912" s="56"/>
      <c r="R912" s="56"/>
      <c r="AB912" s="204"/>
      <c r="AC912" s="56"/>
    </row>
    <row r="913" customFormat="false" ht="16.4" hidden="false" customHeight="false" outlineLevel="0" collapsed="false">
      <c r="A913" s="163" t="n">
        <v>2105300</v>
      </c>
      <c r="B913" s="163" t="n">
        <v>0.5386</v>
      </c>
      <c r="C913" s="163" t="s">
        <v>6645</v>
      </c>
      <c r="D913" s="163" t="s">
        <v>5649</v>
      </c>
      <c r="E913" s="183" t="s">
        <v>5649</v>
      </c>
      <c r="G913" s="200" t="n">
        <v>2103400</v>
      </c>
      <c r="H913" s="163" t="n">
        <v>0.5386</v>
      </c>
      <c r="I913" s="168" t="s">
        <v>5706</v>
      </c>
      <c r="P913" s="56"/>
      <c r="Q913" s="56"/>
      <c r="R913" s="56"/>
      <c r="AB913" s="204"/>
      <c r="AC913" s="56"/>
    </row>
    <row r="914" customFormat="false" ht="16.4" hidden="false" customHeight="false" outlineLevel="0" collapsed="false">
      <c r="A914" s="163" t="n">
        <v>2105301</v>
      </c>
      <c r="B914" s="163" t="n">
        <v>0.5386</v>
      </c>
      <c r="C914" s="163" t="s">
        <v>6646</v>
      </c>
      <c r="D914" s="163" t="s">
        <v>5649</v>
      </c>
      <c r="E914" s="183" t="s">
        <v>5649</v>
      </c>
      <c r="G914" s="200" t="n">
        <v>2103500</v>
      </c>
      <c r="H914" s="163" t="n">
        <v>0.5386</v>
      </c>
      <c r="I914" s="168" t="s">
        <v>5706</v>
      </c>
      <c r="P914" s="56"/>
      <c r="Q914" s="56"/>
      <c r="R914" s="56"/>
      <c r="AB914" s="204"/>
      <c r="AC914" s="56"/>
    </row>
    <row r="915" customFormat="false" ht="16.4" hidden="false" customHeight="false" outlineLevel="0" collapsed="false">
      <c r="A915" s="163" t="n">
        <v>2105500</v>
      </c>
      <c r="B915" s="163" t="n">
        <v>0.4033</v>
      </c>
      <c r="C915" s="163" t="s">
        <v>6647</v>
      </c>
      <c r="D915" s="163" t="s">
        <v>5649</v>
      </c>
      <c r="E915" s="183" t="s">
        <v>5649</v>
      </c>
      <c r="G915" s="200" t="n">
        <v>2110500</v>
      </c>
      <c r="H915" s="163" t="n">
        <v>0.5386</v>
      </c>
      <c r="I915" s="168" t="s">
        <v>5706</v>
      </c>
      <c r="P915" s="56"/>
      <c r="Q915" s="56"/>
      <c r="R915" s="56"/>
      <c r="AB915" s="204"/>
      <c r="AC915" s="56"/>
    </row>
    <row r="916" customFormat="false" ht="16.4" hidden="false" customHeight="false" outlineLevel="0" collapsed="false">
      <c r="A916" s="163" t="n">
        <v>2105501</v>
      </c>
      <c r="B916" s="163" t="n">
        <v>0.4033</v>
      </c>
      <c r="C916" s="163" t="s">
        <v>6648</v>
      </c>
      <c r="D916" s="163" t="s">
        <v>5649</v>
      </c>
      <c r="E916" s="183" t="s">
        <v>5649</v>
      </c>
      <c r="G916" s="200" t="n">
        <v>2103600</v>
      </c>
      <c r="H916" s="163" t="n">
        <v>0.5386</v>
      </c>
      <c r="I916" s="168" t="s">
        <v>5706</v>
      </c>
      <c r="P916" s="56"/>
      <c r="Q916" s="56"/>
      <c r="R916" s="56"/>
      <c r="AB916" s="204"/>
      <c r="AC916" s="56"/>
    </row>
    <row r="917" customFormat="false" ht="16.4" hidden="false" customHeight="false" outlineLevel="0" collapsed="false">
      <c r="A917" s="163" t="n">
        <v>2108000</v>
      </c>
      <c r="B917" s="163" t="n">
        <v>0.4033</v>
      </c>
      <c r="C917" s="163" t="s">
        <v>6649</v>
      </c>
      <c r="D917" s="163" t="s">
        <v>5649</v>
      </c>
      <c r="E917" s="183" t="s">
        <v>5649</v>
      </c>
      <c r="G917" s="200" t="n">
        <v>2103700</v>
      </c>
      <c r="H917" s="163" t="n">
        <v>0.5386</v>
      </c>
      <c r="I917" s="168" t="s">
        <v>5706</v>
      </c>
      <c r="P917" s="56"/>
      <c r="Q917" s="56"/>
      <c r="R917" s="56"/>
      <c r="AB917" s="204"/>
      <c r="AC917" s="56"/>
    </row>
    <row r="918" customFormat="false" ht="16.4" hidden="false" customHeight="false" outlineLevel="0" collapsed="false">
      <c r="A918" s="163" t="n">
        <v>2108100</v>
      </c>
      <c r="B918" s="163" t="n">
        <v>0.5386</v>
      </c>
      <c r="C918" s="163" t="s">
        <v>6650</v>
      </c>
      <c r="D918" s="163" t="s">
        <v>5649</v>
      </c>
      <c r="E918" s="183" t="s">
        <v>5649</v>
      </c>
      <c r="G918" s="200" t="n">
        <v>2103800</v>
      </c>
      <c r="H918" s="163" t="n">
        <v>0.5386</v>
      </c>
      <c r="I918" s="168" t="s">
        <v>5706</v>
      </c>
      <c r="P918" s="56"/>
      <c r="Q918" s="56"/>
      <c r="R918" s="56"/>
      <c r="AB918" s="204"/>
      <c r="AC918" s="56"/>
    </row>
    <row r="919" customFormat="false" ht="16.4" hidden="false" customHeight="false" outlineLevel="0" collapsed="false">
      <c r="A919" s="163" t="n">
        <v>2108200</v>
      </c>
      <c r="B919" s="163" t="n">
        <v>0.5386</v>
      </c>
      <c r="C919" s="163" t="s">
        <v>6651</v>
      </c>
      <c r="D919" s="163" t="s">
        <v>5649</v>
      </c>
      <c r="E919" s="183" t="s">
        <v>5649</v>
      </c>
      <c r="G919" s="200" t="n">
        <v>2103900</v>
      </c>
      <c r="H919" s="163" t="n">
        <v>0.5386</v>
      </c>
      <c r="I919" s="168" t="s">
        <v>5706</v>
      </c>
      <c r="P919" s="56"/>
      <c r="Q919" s="56"/>
      <c r="R919" s="56"/>
      <c r="AB919" s="204"/>
      <c r="AC919" s="56"/>
    </row>
    <row r="920" customFormat="false" ht="16.4" hidden="false" customHeight="false" outlineLevel="0" collapsed="false">
      <c r="A920" s="163" t="n">
        <v>2108300</v>
      </c>
      <c r="B920" s="163" t="n">
        <v>0.5386</v>
      </c>
      <c r="C920" s="163" t="s">
        <v>6652</v>
      </c>
      <c r="D920" s="163" t="s">
        <v>5649</v>
      </c>
      <c r="E920" s="183" t="s">
        <v>5649</v>
      </c>
      <c r="G920" s="200" t="n">
        <v>2104000</v>
      </c>
      <c r="H920" s="163" t="n">
        <v>0.5386</v>
      </c>
      <c r="I920" s="168" t="s">
        <v>5706</v>
      </c>
      <c r="P920" s="56"/>
      <c r="Q920" s="56"/>
      <c r="R920" s="56"/>
      <c r="AB920" s="204"/>
      <c r="AC920" s="56"/>
    </row>
    <row r="921" customFormat="false" ht="16.4" hidden="false" customHeight="false" outlineLevel="0" collapsed="false">
      <c r="A921" s="163" t="n">
        <v>2105600</v>
      </c>
      <c r="B921" s="163" t="n">
        <v>0.5386</v>
      </c>
      <c r="C921" s="163" t="s">
        <v>6653</v>
      </c>
      <c r="D921" s="163" t="s">
        <v>5649</v>
      </c>
      <c r="E921" s="183" t="s">
        <v>5649</v>
      </c>
      <c r="G921" s="200" t="n">
        <v>2104100</v>
      </c>
      <c r="H921" s="163" t="n">
        <v>0.5386</v>
      </c>
      <c r="I921" s="168" t="s">
        <v>5706</v>
      </c>
      <c r="P921" s="56"/>
      <c r="Q921" s="56"/>
      <c r="R921" s="56"/>
      <c r="AB921" s="204"/>
      <c r="AC921" s="56"/>
    </row>
    <row r="922" customFormat="false" ht="16.4" hidden="false" customHeight="false" outlineLevel="0" collapsed="false">
      <c r="A922" s="163" t="n">
        <v>2108400</v>
      </c>
      <c r="B922" s="163" t="n">
        <v>0.5386</v>
      </c>
      <c r="C922" s="163" t="s">
        <v>6654</v>
      </c>
      <c r="D922" s="163" t="s">
        <v>5649</v>
      </c>
      <c r="E922" s="183" t="s">
        <v>5649</v>
      </c>
      <c r="G922" s="200" t="n">
        <v>2104200</v>
      </c>
      <c r="H922" s="163" t="n">
        <v>0.5386</v>
      </c>
      <c r="I922" s="168" t="s">
        <v>5706</v>
      </c>
      <c r="P922" s="56"/>
      <c r="Q922" s="56"/>
      <c r="R922" s="56"/>
      <c r="AB922" s="204"/>
      <c r="AC922" s="56"/>
    </row>
    <row r="923" customFormat="false" ht="16.4" hidden="false" customHeight="false" outlineLevel="0" collapsed="false">
      <c r="A923" s="163" t="n">
        <v>2108500</v>
      </c>
      <c r="B923" s="163" t="n">
        <v>0.5386</v>
      </c>
      <c r="C923" s="163" t="s">
        <v>6655</v>
      </c>
      <c r="D923" s="163" t="s">
        <v>5649</v>
      </c>
      <c r="E923" s="183" t="s">
        <v>5649</v>
      </c>
      <c r="G923" s="200" t="n">
        <v>2108700</v>
      </c>
      <c r="H923" s="163" t="n">
        <v>0.5386</v>
      </c>
      <c r="I923" s="168" t="s">
        <v>5706</v>
      </c>
      <c r="P923" s="56"/>
      <c r="Q923" s="56"/>
      <c r="R923" s="56"/>
      <c r="AB923" s="204"/>
      <c r="AC923" s="56"/>
    </row>
    <row r="924" customFormat="false" ht="16.4" hidden="false" customHeight="false" outlineLevel="0" collapsed="false">
      <c r="A924" s="163" t="n">
        <v>2108600</v>
      </c>
      <c r="B924" s="163" t="n">
        <v>0.5386</v>
      </c>
      <c r="C924" s="163" t="s">
        <v>6656</v>
      </c>
      <c r="D924" s="163" t="s">
        <v>5649</v>
      </c>
      <c r="E924" s="183" t="s">
        <v>5649</v>
      </c>
      <c r="G924" s="200" t="n">
        <v>2104300</v>
      </c>
      <c r="H924" s="163" t="n">
        <v>0.5386</v>
      </c>
      <c r="I924" s="168" t="s">
        <v>5706</v>
      </c>
      <c r="P924" s="56"/>
      <c r="Q924" s="56"/>
      <c r="R924" s="56"/>
      <c r="AB924" s="204"/>
      <c r="AC924" s="56"/>
    </row>
    <row r="925" customFormat="false" ht="16.4" hidden="false" customHeight="false" outlineLevel="0" collapsed="false">
      <c r="A925" s="163" t="n">
        <v>105700</v>
      </c>
      <c r="B925" s="163" t="n">
        <v>0.5039</v>
      </c>
      <c r="C925" s="163" t="s">
        <v>6657</v>
      </c>
      <c r="D925" s="163" t="s">
        <v>5649</v>
      </c>
      <c r="E925" s="183" t="s">
        <v>5649</v>
      </c>
      <c r="G925" s="200" t="n">
        <v>2110100</v>
      </c>
      <c r="H925" s="163" t="n">
        <v>0.5386</v>
      </c>
      <c r="I925" s="168" t="s">
        <v>5706</v>
      </c>
      <c r="P925" s="56"/>
      <c r="Q925" s="56"/>
      <c r="R925" s="56"/>
      <c r="AB925" s="204"/>
      <c r="AC925" s="56"/>
    </row>
    <row r="926" customFormat="false" ht="16.4" hidden="false" customHeight="false" outlineLevel="0" collapsed="false">
      <c r="A926" s="163" t="n">
        <v>2105700</v>
      </c>
      <c r="B926" s="163" t="n">
        <v>0.4033</v>
      </c>
      <c r="C926" s="163" t="s">
        <v>6658</v>
      </c>
      <c r="D926" s="163" t="s">
        <v>5649</v>
      </c>
      <c r="E926" s="183" t="s">
        <v>5649</v>
      </c>
      <c r="G926" s="200" t="n">
        <v>2110200</v>
      </c>
      <c r="H926" s="163" t="n">
        <v>0.5386</v>
      </c>
      <c r="I926" s="168" t="s">
        <v>5706</v>
      </c>
      <c r="P926" s="56"/>
      <c r="Q926" s="56"/>
      <c r="R926" s="56"/>
      <c r="AB926" s="204"/>
      <c r="AC926" s="56"/>
    </row>
    <row r="927" customFormat="false" ht="16.4" hidden="false" customHeight="false" outlineLevel="0" collapsed="false">
      <c r="A927" s="163" t="n">
        <v>105800</v>
      </c>
      <c r="B927" s="163" t="n">
        <v>0.5039</v>
      </c>
      <c r="C927" s="163" t="s">
        <v>6659</v>
      </c>
      <c r="D927" s="163" t="s">
        <v>5649</v>
      </c>
      <c r="E927" s="183" t="s">
        <v>5649</v>
      </c>
      <c r="G927" s="200" t="n">
        <v>2110300</v>
      </c>
      <c r="H927" s="163" t="n">
        <v>0.5386</v>
      </c>
      <c r="I927" s="168" t="s">
        <v>5706</v>
      </c>
      <c r="P927" s="56"/>
      <c r="Q927" s="56"/>
      <c r="R927" s="56"/>
      <c r="AB927" s="204"/>
      <c r="AC927" s="56"/>
    </row>
    <row r="928" customFormat="false" ht="16.4" hidden="false" customHeight="false" outlineLevel="0" collapsed="false">
      <c r="A928" s="163" t="n">
        <v>2105800</v>
      </c>
      <c r="B928" s="163" t="n">
        <v>0.4033</v>
      </c>
      <c r="C928" s="163" t="s">
        <v>6660</v>
      </c>
      <c r="D928" s="163" t="s">
        <v>5649</v>
      </c>
      <c r="E928" s="183" t="s">
        <v>5649</v>
      </c>
      <c r="G928" s="200" t="n">
        <v>2104400</v>
      </c>
      <c r="H928" s="163" t="n">
        <v>0.5386</v>
      </c>
      <c r="I928" s="168" t="s">
        <v>5706</v>
      </c>
      <c r="P928" s="56"/>
      <c r="Q928" s="56"/>
      <c r="R928" s="56"/>
      <c r="AB928" s="204"/>
      <c r="AC928" s="56"/>
    </row>
    <row r="929" customFormat="false" ht="16.4" hidden="false" customHeight="false" outlineLevel="0" collapsed="false">
      <c r="A929" s="163" t="n">
        <v>105900</v>
      </c>
      <c r="B929" s="163" t="n">
        <v>0.5039</v>
      </c>
      <c r="C929" s="163" t="s">
        <v>6661</v>
      </c>
      <c r="D929" s="163" t="s">
        <v>5649</v>
      </c>
      <c r="E929" s="183" t="s">
        <v>5649</v>
      </c>
      <c r="G929" s="200" t="n">
        <v>2104500</v>
      </c>
      <c r="H929" s="163" t="n">
        <v>0.5386</v>
      </c>
      <c r="I929" s="168" t="s">
        <v>5706</v>
      </c>
      <c r="P929" s="56"/>
      <c r="Q929" s="56"/>
      <c r="R929" s="56"/>
      <c r="AB929" s="204"/>
      <c r="AC929" s="56"/>
    </row>
    <row r="930" customFormat="false" ht="16.4" hidden="false" customHeight="false" outlineLevel="0" collapsed="false">
      <c r="A930" s="163" t="n">
        <v>2105900</v>
      </c>
      <c r="B930" s="163" t="n">
        <v>0.4033</v>
      </c>
      <c r="C930" s="163" t="s">
        <v>6662</v>
      </c>
      <c r="D930" s="163" t="s">
        <v>5649</v>
      </c>
      <c r="E930" s="183" t="s">
        <v>5649</v>
      </c>
      <c r="G930" s="200" t="n">
        <v>2104600</v>
      </c>
      <c r="H930" s="163" t="n">
        <v>0.5386</v>
      </c>
      <c r="I930" s="168" t="s">
        <v>5706</v>
      </c>
      <c r="P930" s="56"/>
      <c r="Q930" s="56"/>
      <c r="R930" s="56"/>
      <c r="AB930" s="204"/>
      <c r="AC930" s="56"/>
    </row>
    <row r="931" customFormat="false" ht="16.4" hidden="false" customHeight="false" outlineLevel="0" collapsed="false">
      <c r="A931" s="163" t="n">
        <v>2106000</v>
      </c>
      <c r="B931" s="163" t="n">
        <v>0.4033</v>
      </c>
      <c r="C931" s="163" t="s">
        <v>6663</v>
      </c>
      <c r="D931" s="163" t="s">
        <v>5649</v>
      </c>
      <c r="E931" s="183" t="s">
        <v>5649</v>
      </c>
      <c r="G931" s="200" t="n">
        <v>2104700</v>
      </c>
      <c r="H931" s="163" t="n">
        <v>0.5386</v>
      </c>
      <c r="I931" s="168" t="s">
        <v>5706</v>
      </c>
      <c r="P931" s="56"/>
      <c r="Q931" s="56"/>
      <c r="R931" s="56"/>
      <c r="AB931" s="204"/>
      <c r="AC931" s="56"/>
    </row>
    <row r="932" customFormat="false" ht="16.4" hidden="false" customHeight="false" outlineLevel="0" collapsed="false">
      <c r="A932" s="163" t="n">
        <v>106201</v>
      </c>
      <c r="B932" s="163" t="n">
        <v>0.5039</v>
      </c>
      <c r="C932" s="163" t="s">
        <v>6664</v>
      </c>
      <c r="D932" s="163" t="s">
        <v>5649</v>
      </c>
      <c r="E932" s="183" t="s">
        <v>5649</v>
      </c>
      <c r="G932" s="200" t="n">
        <v>2104800</v>
      </c>
      <c r="H932" s="163" t="n">
        <v>0.5386</v>
      </c>
      <c r="I932" s="168" t="s">
        <v>5706</v>
      </c>
      <c r="P932" s="56"/>
      <c r="Q932" s="56"/>
      <c r="R932" s="56"/>
      <c r="AB932" s="204"/>
      <c r="AC932" s="56"/>
    </row>
    <row r="933" customFormat="false" ht="16.4" hidden="false" customHeight="false" outlineLevel="0" collapsed="false">
      <c r="A933" s="163" t="n">
        <v>2106100</v>
      </c>
      <c r="B933" s="163" t="n">
        <v>0.4033</v>
      </c>
      <c r="C933" s="163" t="s">
        <v>6665</v>
      </c>
      <c r="D933" s="163" t="s">
        <v>5649</v>
      </c>
      <c r="E933" s="183" t="s">
        <v>5649</v>
      </c>
      <c r="G933" s="200" t="n">
        <v>2104900</v>
      </c>
      <c r="H933" s="163" t="n">
        <v>0.5386</v>
      </c>
      <c r="I933" s="168" t="s">
        <v>5706</v>
      </c>
      <c r="P933" s="56"/>
      <c r="Q933" s="56"/>
      <c r="R933" s="56"/>
      <c r="AB933" s="204"/>
      <c r="AC933" s="56"/>
    </row>
    <row r="934" customFormat="false" ht="16.4" hidden="false" customHeight="false" outlineLevel="0" collapsed="false">
      <c r="A934" s="163" t="n">
        <v>2105800</v>
      </c>
      <c r="B934" s="163" t="n">
        <v>0.4033</v>
      </c>
      <c r="C934" s="163" t="s">
        <v>6666</v>
      </c>
      <c r="D934" s="163" t="s">
        <v>5649</v>
      </c>
      <c r="E934" s="183" t="s">
        <v>5649</v>
      </c>
      <c r="G934" s="200" t="n">
        <v>2105000</v>
      </c>
      <c r="H934" s="163" t="n">
        <v>0.5386</v>
      </c>
      <c r="I934" s="168" t="s">
        <v>5706</v>
      </c>
      <c r="P934" s="56"/>
      <c r="Q934" s="56"/>
      <c r="R934" s="56"/>
      <c r="AB934" s="204"/>
      <c r="AC934" s="56"/>
    </row>
    <row r="935" customFormat="false" ht="16.4" hidden="false" customHeight="false" outlineLevel="0" collapsed="false">
      <c r="A935" s="163" t="n">
        <v>2106200</v>
      </c>
      <c r="B935" s="163" t="n">
        <v>0.5386</v>
      </c>
      <c r="C935" s="163" t="s">
        <v>6667</v>
      </c>
      <c r="D935" s="163" t="s">
        <v>5649</v>
      </c>
      <c r="E935" s="183" t="s">
        <v>5649</v>
      </c>
      <c r="G935" s="200" t="n">
        <v>2105100</v>
      </c>
      <c r="H935" s="163" t="n">
        <v>0.5386</v>
      </c>
      <c r="I935" s="168" t="s">
        <v>5706</v>
      </c>
      <c r="P935" s="56"/>
      <c r="Q935" s="56"/>
      <c r="R935" s="56"/>
      <c r="AB935" s="204"/>
      <c r="AC935" s="56"/>
    </row>
    <row r="936" customFormat="false" ht="16.4" hidden="false" customHeight="false" outlineLevel="0" collapsed="false">
      <c r="A936" s="163" t="n">
        <v>2106300</v>
      </c>
      <c r="B936" s="163" t="n">
        <v>0.5386</v>
      </c>
      <c r="C936" s="163" t="s">
        <v>6668</v>
      </c>
      <c r="D936" s="163" t="s">
        <v>5649</v>
      </c>
      <c r="E936" s="183" t="s">
        <v>5649</v>
      </c>
      <c r="G936" s="200" t="n">
        <v>2111000</v>
      </c>
      <c r="H936" s="163" t="n">
        <v>0.5386</v>
      </c>
      <c r="I936" s="168" t="s">
        <v>5706</v>
      </c>
      <c r="P936" s="56"/>
      <c r="Q936" s="56"/>
      <c r="R936" s="56"/>
      <c r="AB936" s="204"/>
      <c r="AC936" s="56"/>
    </row>
    <row r="937" customFormat="false" ht="16.4" hidden="false" customHeight="false" outlineLevel="0" collapsed="false">
      <c r="A937" s="163" t="n">
        <v>2106400</v>
      </c>
      <c r="B937" s="163" t="n">
        <v>0.5386</v>
      </c>
      <c r="C937" s="163" t="s">
        <v>6669</v>
      </c>
      <c r="D937" s="163" t="s">
        <v>5649</v>
      </c>
      <c r="E937" s="183" t="s">
        <v>5649</v>
      </c>
      <c r="G937" s="200" t="n">
        <v>2111100</v>
      </c>
      <c r="H937" s="163" t="n">
        <v>0.5386</v>
      </c>
      <c r="I937" s="168" t="s">
        <v>5706</v>
      </c>
      <c r="P937" s="56"/>
      <c r="Q937" s="56"/>
      <c r="R937" s="56"/>
      <c r="AB937" s="204"/>
      <c r="AC937" s="56"/>
    </row>
    <row r="938" customFormat="false" ht="16.4" hidden="false" customHeight="false" outlineLevel="0" collapsed="false">
      <c r="A938" s="163" t="n">
        <v>106000</v>
      </c>
      <c r="B938" s="163" t="n">
        <v>0.5039</v>
      </c>
      <c r="C938" s="163" t="s">
        <v>6670</v>
      </c>
      <c r="D938" s="163" t="s">
        <v>5649</v>
      </c>
      <c r="E938" s="183" t="s">
        <v>5649</v>
      </c>
      <c r="G938" s="200" t="n">
        <v>2105200</v>
      </c>
      <c r="H938" s="163" t="n">
        <v>0.5386</v>
      </c>
      <c r="I938" s="168" t="s">
        <v>5706</v>
      </c>
      <c r="P938" s="56"/>
      <c r="Q938" s="56"/>
      <c r="R938" s="56"/>
      <c r="AB938" s="204"/>
      <c r="AC938" s="56"/>
    </row>
    <row r="939" customFormat="false" ht="16.4" hidden="false" customHeight="false" outlineLevel="0" collapsed="false">
      <c r="A939" s="163" t="n">
        <v>106000</v>
      </c>
      <c r="B939" s="163" t="n">
        <v>0.5039</v>
      </c>
      <c r="C939" s="163" t="s">
        <v>6671</v>
      </c>
      <c r="D939" s="163" t="s">
        <v>5649</v>
      </c>
      <c r="E939" s="183" t="s">
        <v>5649</v>
      </c>
      <c r="G939" s="200" t="n">
        <v>2105400</v>
      </c>
      <c r="H939" s="163" t="n">
        <v>0.5386</v>
      </c>
      <c r="I939" s="168" t="s">
        <v>5706</v>
      </c>
      <c r="P939" s="56"/>
      <c r="Q939" s="56"/>
      <c r="R939" s="56"/>
      <c r="AB939" s="204"/>
      <c r="AC939" s="56"/>
    </row>
    <row r="940" customFormat="false" ht="16.4" hidden="false" customHeight="false" outlineLevel="0" collapsed="false">
      <c r="A940" s="163" t="n">
        <v>2110700</v>
      </c>
      <c r="B940" s="163" t="n">
        <v>0.4033</v>
      </c>
      <c r="C940" s="163" t="s">
        <v>6672</v>
      </c>
      <c r="D940" s="163" t="s">
        <v>5649</v>
      </c>
      <c r="E940" s="183" t="s">
        <v>5649</v>
      </c>
      <c r="G940" s="200" t="n">
        <v>2105300</v>
      </c>
      <c r="H940" s="163" t="n">
        <v>0.5386</v>
      </c>
      <c r="I940" s="168" t="s">
        <v>5706</v>
      </c>
      <c r="P940" s="56"/>
      <c r="Q940" s="56"/>
      <c r="R940" s="56"/>
      <c r="AB940" s="204"/>
      <c r="AC940" s="56"/>
    </row>
    <row r="941" customFormat="false" ht="16.4" hidden="false" customHeight="false" outlineLevel="0" collapsed="false">
      <c r="A941" s="163" t="n">
        <v>2106500</v>
      </c>
      <c r="B941" s="163" t="n">
        <v>0.4033</v>
      </c>
      <c r="C941" s="163" t="s">
        <v>6673</v>
      </c>
      <c r="D941" s="163" t="s">
        <v>5649</v>
      </c>
      <c r="E941" s="183" t="s">
        <v>5649</v>
      </c>
      <c r="G941" s="200" t="n">
        <v>2105301</v>
      </c>
      <c r="H941" s="163" t="n">
        <v>0.5386</v>
      </c>
      <c r="I941" s="168" t="s">
        <v>5706</v>
      </c>
      <c r="P941" s="56"/>
      <c r="Q941" s="56"/>
      <c r="R941" s="56"/>
      <c r="AB941" s="204"/>
      <c r="AC941" s="56"/>
    </row>
    <row r="942" customFormat="false" ht="16.4" hidden="false" customHeight="false" outlineLevel="0" collapsed="false">
      <c r="A942" s="163" t="n">
        <v>2110400</v>
      </c>
      <c r="B942" s="163" t="n">
        <v>0.4033</v>
      </c>
      <c r="C942" s="163" t="s">
        <v>6674</v>
      </c>
      <c r="D942" s="163" t="s">
        <v>5649</v>
      </c>
      <c r="E942" s="183" t="s">
        <v>5649</v>
      </c>
      <c r="G942" s="200" t="n">
        <v>2105500</v>
      </c>
      <c r="H942" s="163" t="n">
        <v>0.5386</v>
      </c>
      <c r="I942" s="168" t="s">
        <v>5706</v>
      </c>
      <c r="P942" s="56"/>
      <c r="Q942" s="56"/>
      <c r="R942" s="56"/>
      <c r="AB942" s="204"/>
      <c r="AC942" s="56"/>
    </row>
    <row r="943" customFormat="false" ht="16.4" hidden="false" customHeight="false" outlineLevel="0" collapsed="false">
      <c r="A943" s="163" t="n">
        <v>2105800</v>
      </c>
      <c r="B943" s="163" t="n">
        <v>0.4033</v>
      </c>
      <c r="C943" s="163" t="s">
        <v>6675</v>
      </c>
      <c r="D943" s="163" t="s">
        <v>5649</v>
      </c>
      <c r="E943" s="183" t="s">
        <v>5649</v>
      </c>
      <c r="G943" s="200" t="n">
        <v>2105501</v>
      </c>
      <c r="H943" s="163" t="n">
        <v>0.5386</v>
      </c>
      <c r="I943" s="168" t="s">
        <v>5706</v>
      </c>
      <c r="P943" s="56"/>
      <c r="Q943" s="56"/>
      <c r="R943" s="56"/>
      <c r="AB943" s="204"/>
      <c r="AC943" s="56"/>
    </row>
    <row r="944" customFormat="false" ht="16.4" hidden="false" customHeight="false" outlineLevel="0" collapsed="false">
      <c r="A944" s="163" t="n">
        <v>106100</v>
      </c>
      <c r="B944" s="163" t="n">
        <v>0.5039</v>
      </c>
      <c r="C944" s="163" t="s">
        <v>6676</v>
      </c>
      <c r="D944" s="163" t="s">
        <v>5649</v>
      </c>
      <c r="E944" s="183" t="s">
        <v>5649</v>
      </c>
      <c r="G944" s="200" t="n">
        <v>2108000</v>
      </c>
      <c r="H944" s="163" t="n">
        <v>0.5386</v>
      </c>
      <c r="I944" s="168" t="s">
        <v>5706</v>
      </c>
      <c r="P944" s="56"/>
      <c r="Q944" s="56"/>
      <c r="R944" s="56"/>
      <c r="AB944" s="204"/>
      <c r="AC944" s="56"/>
    </row>
    <row r="945" customFormat="false" ht="16.4" hidden="false" customHeight="false" outlineLevel="0" collapsed="false">
      <c r="A945" s="163" t="n">
        <v>106200</v>
      </c>
      <c r="B945" s="163" t="n">
        <v>0.5039</v>
      </c>
      <c r="C945" s="163" t="s">
        <v>6677</v>
      </c>
      <c r="D945" s="163" t="s">
        <v>1039</v>
      </c>
      <c r="E945" s="183" t="s">
        <v>5649</v>
      </c>
      <c r="G945" s="200" t="n">
        <v>2108100</v>
      </c>
      <c r="H945" s="163" t="n">
        <v>0.5386</v>
      </c>
      <c r="I945" s="168" t="s">
        <v>5706</v>
      </c>
      <c r="P945" s="56"/>
      <c r="Q945" s="56"/>
      <c r="R945" s="56"/>
      <c r="AB945" s="204"/>
      <c r="AC945" s="56"/>
    </row>
    <row r="946" customFormat="false" ht="16.4" hidden="false" customHeight="false" outlineLevel="0" collapsed="false">
      <c r="A946" s="163" t="n">
        <v>2106600</v>
      </c>
      <c r="B946" s="163" t="n">
        <v>0.4033</v>
      </c>
      <c r="C946" s="163" t="s">
        <v>6678</v>
      </c>
      <c r="D946" s="163" t="s">
        <v>1039</v>
      </c>
      <c r="E946" s="183" t="s">
        <v>5649</v>
      </c>
      <c r="G946" s="200" t="n">
        <v>2108200</v>
      </c>
      <c r="H946" s="163" t="n">
        <v>0.5386</v>
      </c>
      <c r="I946" s="168" t="s">
        <v>5706</v>
      </c>
      <c r="P946" s="56"/>
      <c r="Q946" s="56"/>
      <c r="R946" s="56"/>
      <c r="AB946" s="204"/>
      <c r="AC946" s="56"/>
    </row>
    <row r="947" customFormat="false" ht="16.4" hidden="false" customHeight="false" outlineLevel="0" collapsed="false">
      <c r="A947" s="163" t="n">
        <v>2106700</v>
      </c>
      <c r="B947" s="163" t="n">
        <v>0.4033</v>
      </c>
      <c r="C947" s="163" t="s">
        <v>6679</v>
      </c>
      <c r="D947" s="163" t="s">
        <v>1039</v>
      </c>
      <c r="E947" s="183" t="s">
        <v>5649</v>
      </c>
      <c r="G947" s="200" t="n">
        <v>2108300</v>
      </c>
      <c r="H947" s="163" t="n">
        <v>0.5386</v>
      </c>
      <c r="I947" s="168" t="s">
        <v>5706</v>
      </c>
      <c r="P947" s="56"/>
      <c r="Q947" s="56"/>
      <c r="R947" s="56"/>
      <c r="AB947" s="204"/>
      <c r="AC947" s="56"/>
    </row>
    <row r="948" customFormat="false" ht="16.4" hidden="false" customHeight="false" outlineLevel="0" collapsed="false">
      <c r="A948" s="163" t="n">
        <v>2106800</v>
      </c>
      <c r="B948" s="163" t="n">
        <v>0.5386</v>
      </c>
      <c r="C948" s="163" t="s">
        <v>6680</v>
      </c>
      <c r="D948" s="163" t="s">
        <v>1030</v>
      </c>
      <c r="E948" s="183" t="s">
        <v>5649</v>
      </c>
      <c r="G948" s="200" t="n">
        <v>2105600</v>
      </c>
      <c r="H948" s="163" t="n">
        <v>0.5386</v>
      </c>
      <c r="I948" s="168" t="s">
        <v>5706</v>
      </c>
      <c r="P948" s="56"/>
      <c r="Q948" s="56"/>
      <c r="R948" s="56"/>
      <c r="AB948" s="204"/>
      <c r="AC948" s="56"/>
    </row>
    <row r="949" customFormat="false" ht="16.4" hidden="false" customHeight="false" outlineLevel="0" collapsed="false">
      <c r="A949" s="163" t="n">
        <v>2106700</v>
      </c>
      <c r="B949" s="163" t="n">
        <v>0.4033</v>
      </c>
      <c r="C949" s="163" t="s">
        <v>6681</v>
      </c>
      <c r="D949" s="163" t="s">
        <v>1030</v>
      </c>
      <c r="E949" s="183" t="s">
        <v>5649</v>
      </c>
      <c r="G949" s="200" t="n">
        <v>2108400</v>
      </c>
      <c r="H949" s="163" t="n">
        <v>0.5386</v>
      </c>
      <c r="I949" s="168" t="s">
        <v>5706</v>
      </c>
      <c r="P949" s="56"/>
      <c r="Q949" s="56"/>
      <c r="R949" s="56"/>
      <c r="AB949" s="204"/>
      <c r="AC949" s="56"/>
    </row>
    <row r="950" customFormat="false" ht="16.4" hidden="false" customHeight="false" outlineLevel="0" collapsed="false">
      <c r="A950" s="163" t="n">
        <v>2106701</v>
      </c>
      <c r="B950" s="163" t="n">
        <v>0.5386</v>
      </c>
      <c r="C950" s="163" t="s">
        <v>6682</v>
      </c>
      <c r="D950" s="163" t="s">
        <v>1036</v>
      </c>
      <c r="E950" s="183" t="s">
        <v>5649</v>
      </c>
      <c r="G950" s="200" t="n">
        <v>2108500</v>
      </c>
      <c r="H950" s="163" t="n">
        <v>0.5386</v>
      </c>
      <c r="I950" s="168" t="s">
        <v>5706</v>
      </c>
      <c r="P950" s="56"/>
      <c r="Q950" s="56"/>
      <c r="R950" s="56"/>
      <c r="AB950" s="204"/>
      <c r="AC950" s="56"/>
    </row>
    <row r="951" customFormat="false" ht="16.4" hidden="false" customHeight="false" outlineLevel="0" collapsed="false">
      <c r="A951" s="163" t="n">
        <v>2106700</v>
      </c>
      <c r="B951" s="163" t="n">
        <v>0.4033</v>
      </c>
      <c r="C951" s="163" t="s">
        <v>6683</v>
      </c>
      <c r="D951" s="163" t="s">
        <v>1030</v>
      </c>
      <c r="E951" s="183" t="s">
        <v>5649</v>
      </c>
      <c r="G951" s="200" t="n">
        <v>2108600</v>
      </c>
      <c r="H951" s="163" t="n">
        <v>0.5386</v>
      </c>
      <c r="I951" s="168" t="s">
        <v>5706</v>
      </c>
      <c r="P951" s="56"/>
      <c r="Q951" s="56"/>
      <c r="R951" s="56"/>
      <c r="AB951" s="204"/>
      <c r="AC951" s="56"/>
    </row>
    <row r="952" customFormat="false" ht="16.4" hidden="false" customHeight="false" outlineLevel="0" collapsed="false">
      <c r="A952" s="163" t="n">
        <v>2106900</v>
      </c>
      <c r="B952" s="163" t="n">
        <v>0.4033</v>
      </c>
      <c r="C952" s="163" t="s">
        <v>6684</v>
      </c>
      <c r="D952" s="163" t="s">
        <v>1036</v>
      </c>
      <c r="E952" s="183" t="s">
        <v>5649</v>
      </c>
      <c r="G952" s="200" t="n">
        <v>2105700</v>
      </c>
      <c r="H952" s="163" t="n">
        <v>0.5386</v>
      </c>
      <c r="I952" s="168" t="s">
        <v>5706</v>
      </c>
      <c r="P952" s="56"/>
      <c r="Q952" s="56"/>
      <c r="R952" s="56"/>
      <c r="AB952" s="204"/>
      <c r="AC952" s="56"/>
    </row>
    <row r="953" customFormat="false" ht="16.4" hidden="false" customHeight="false" outlineLevel="0" collapsed="false">
      <c r="A953" s="163" t="n">
        <v>2107000</v>
      </c>
      <c r="B953" s="163" t="n">
        <v>0.4033</v>
      </c>
      <c r="C953" s="163" t="s">
        <v>6685</v>
      </c>
      <c r="D953" s="163" t="s">
        <v>5649</v>
      </c>
      <c r="E953" s="183" t="n">
        <v>0.4552</v>
      </c>
      <c r="G953" s="200" t="n">
        <v>2105800</v>
      </c>
      <c r="H953" s="163" t="n">
        <v>0.5386</v>
      </c>
      <c r="I953" s="168" t="s">
        <v>5706</v>
      </c>
      <c r="P953" s="56"/>
      <c r="Q953" s="56"/>
      <c r="R953" s="56"/>
      <c r="AB953" s="204"/>
      <c r="AC953" s="56"/>
    </row>
    <row r="954" customFormat="false" ht="16.4" hidden="false" customHeight="false" outlineLevel="0" collapsed="false">
      <c r="A954" s="163" t="n">
        <v>2107100</v>
      </c>
      <c r="B954" s="163" t="n">
        <v>0.4033</v>
      </c>
      <c r="C954" s="163" t="s">
        <v>6686</v>
      </c>
      <c r="D954" s="163" t="s">
        <v>5649</v>
      </c>
      <c r="E954" s="183" t="n">
        <v>0.4552</v>
      </c>
      <c r="G954" s="200" t="n">
        <v>2105900</v>
      </c>
      <c r="H954" s="163" t="n">
        <v>0.5386</v>
      </c>
      <c r="I954" s="168" t="s">
        <v>5706</v>
      </c>
      <c r="P954" s="56"/>
      <c r="Q954" s="56"/>
      <c r="R954" s="56"/>
      <c r="AB954" s="204"/>
      <c r="AC954" s="56"/>
    </row>
    <row r="955" customFormat="false" ht="16.4" hidden="false" customHeight="false" outlineLevel="0" collapsed="false">
      <c r="A955" s="163" t="n">
        <v>2107200</v>
      </c>
      <c r="B955" s="163" t="n">
        <v>0.4033</v>
      </c>
      <c r="C955" s="163" t="s">
        <v>6687</v>
      </c>
      <c r="D955" s="163" t="s">
        <v>5649</v>
      </c>
      <c r="E955" s="183" t="n">
        <v>0.4552</v>
      </c>
      <c r="G955" s="200" t="n">
        <v>2106000</v>
      </c>
      <c r="H955" s="163" t="n">
        <v>0.5386</v>
      </c>
      <c r="I955" s="168" t="s">
        <v>5706</v>
      </c>
      <c r="P955" s="56"/>
      <c r="Q955" s="56"/>
      <c r="R955" s="56"/>
      <c r="AB955" s="204"/>
      <c r="AC955" s="56"/>
    </row>
    <row r="956" customFormat="false" ht="16.4" hidden="false" customHeight="false" outlineLevel="0" collapsed="false">
      <c r="A956" s="163" t="n">
        <v>2107300</v>
      </c>
      <c r="B956" s="163" t="n">
        <v>0.4033</v>
      </c>
      <c r="C956" s="163" t="s">
        <v>6688</v>
      </c>
      <c r="D956" s="163" t="s">
        <v>5649</v>
      </c>
      <c r="E956" s="183" t="n">
        <v>0.4552</v>
      </c>
      <c r="G956" s="200" t="n">
        <v>2106100</v>
      </c>
      <c r="H956" s="163" t="n">
        <v>0.5386</v>
      </c>
      <c r="I956" s="168" t="s">
        <v>5706</v>
      </c>
      <c r="P956" s="56"/>
      <c r="Q956" s="56"/>
      <c r="R956" s="56"/>
      <c r="AB956" s="204"/>
      <c r="AC956" s="56"/>
    </row>
    <row r="957" customFormat="false" ht="16.4" hidden="false" customHeight="false" outlineLevel="0" collapsed="false">
      <c r="A957" s="163" t="n">
        <v>2111200</v>
      </c>
      <c r="B957" s="163" t="n">
        <v>0.5386</v>
      </c>
      <c r="C957" s="163" t="s">
        <v>6689</v>
      </c>
      <c r="D957" s="163" t="s">
        <v>5649</v>
      </c>
      <c r="E957" s="183" t="n">
        <v>0.4552</v>
      </c>
      <c r="G957" s="200" t="n">
        <v>2105800</v>
      </c>
      <c r="H957" s="163" t="n">
        <v>0.5386</v>
      </c>
      <c r="I957" s="168" t="s">
        <v>5706</v>
      </c>
      <c r="P957" s="56"/>
      <c r="Q957" s="56"/>
      <c r="R957" s="56"/>
      <c r="AB957" s="204"/>
      <c r="AC957" s="56"/>
    </row>
    <row r="958" customFormat="false" ht="16.4" hidden="false" customHeight="false" outlineLevel="0" collapsed="false">
      <c r="A958" s="163" t="n">
        <v>106300</v>
      </c>
      <c r="B958" s="163" t="n">
        <v>0.5039</v>
      </c>
      <c r="C958" s="163" t="s">
        <v>1037</v>
      </c>
      <c r="D958" s="163" t="s">
        <v>5649</v>
      </c>
      <c r="E958" s="183" t="n">
        <v>0.4552</v>
      </c>
      <c r="G958" s="200" t="n">
        <v>2106200</v>
      </c>
      <c r="H958" s="163" t="n">
        <v>0.5386</v>
      </c>
      <c r="I958" s="168" t="s">
        <v>5706</v>
      </c>
      <c r="P958" s="56"/>
      <c r="Q958" s="56"/>
      <c r="R958" s="56"/>
      <c r="AB958" s="204"/>
      <c r="AC958" s="56"/>
    </row>
    <row r="959" customFormat="false" ht="16.4" hidden="false" customHeight="false" outlineLevel="0" collapsed="false">
      <c r="A959" s="163" t="n">
        <v>2111300</v>
      </c>
      <c r="B959" s="163" t="n">
        <v>0.5386</v>
      </c>
      <c r="C959" s="163" t="s">
        <v>6690</v>
      </c>
      <c r="D959" s="163" t="s">
        <v>5649</v>
      </c>
      <c r="E959" s="183" t="n">
        <v>0.4552</v>
      </c>
      <c r="G959" s="200" t="n">
        <v>2106300</v>
      </c>
      <c r="H959" s="163" t="n">
        <v>0.5386</v>
      </c>
      <c r="I959" s="168" t="s">
        <v>5706</v>
      </c>
      <c r="P959" s="56"/>
      <c r="Q959" s="56"/>
      <c r="R959" s="56"/>
      <c r="AB959" s="204"/>
      <c r="AC959" s="56"/>
    </row>
    <row r="960" customFormat="false" ht="16.4" hidden="false" customHeight="false" outlineLevel="0" collapsed="false">
      <c r="A960" s="163" t="n">
        <v>2111400</v>
      </c>
      <c r="B960" s="163" t="n">
        <v>0.4033</v>
      </c>
      <c r="C960" s="163" t="s">
        <v>1038</v>
      </c>
      <c r="D960" s="163" t="s">
        <v>5649</v>
      </c>
      <c r="E960" s="183" t="n">
        <v>0.4552</v>
      </c>
      <c r="G960" s="200" t="n">
        <v>2106400</v>
      </c>
      <c r="H960" s="163" t="n">
        <v>0.5386</v>
      </c>
      <c r="I960" s="168" t="s">
        <v>5706</v>
      </c>
      <c r="P960" s="56"/>
      <c r="Q960" s="56"/>
      <c r="R960" s="56"/>
      <c r="AB960" s="204"/>
      <c r="AC960" s="56"/>
    </row>
    <row r="961" customFormat="false" ht="16.4" hidden="false" customHeight="false" outlineLevel="0" collapsed="false">
      <c r="A961" s="163" t="n">
        <v>111900</v>
      </c>
      <c r="B961" s="163" t="n">
        <v>0.5039</v>
      </c>
      <c r="C961" s="163" t="s">
        <v>6691</v>
      </c>
      <c r="D961" s="163" t="s">
        <v>5649</v>
      </c>
      <c r="E961" s="183" t="s">
        <v>5649</v>
      </c>
      <c r="G961" s="200" t="n">
        <v>2110700</v>
      </c>
      <c r="H961" s="163" t="n">
        <v>0.5386</v>
      </c>
      <c r="I961" s="168" t="s">
        <v>5706</v>
      </c>
      <c r="P961" s="56"/>
      <c r="Q961" s="56"/>
      <c r="R961" s="56"/>
      <c r="AB961" s="204"/>
      <c r="AC961" s="56"/>
    </row>
    <row r="962" customFormat="false" ht="16.4" hidden="false" customHeight="false" outlineLevel="0" collapsed="false">
      <c r="A962" s="163" t="n">
        <v>2111500</v>
      </c>
      <c r="B962" s="163" t="n">
        <v>0.4033</v>
      </c>
      <c r="C962" s="163" t="s">
        <v>6692</v>
      </c>
      <c r="D962" s="163" t="s">
        <v>5649</v>
      </c>
      <c r="E962" s="183" t="s">
        <v>5649</v>
      </c>
      <c r="G962" s="200" t="n">
        <v>2106500</v>
      </c>
      <c r="H962" s="163" t="n">
        <v>0.5386</v>
      </c>
      <c r="I962" s="168" t="s">
        <v>5706</v>
      </c>
      <c r="P962" s="56"/>
      <c r="Q962" s="56"/>
      <c r="R962" s="56"/>
      <c r="AB962" s="204"/>
      <c r="AC962" s="56"/>
    </row>
    <row r="963" customFormat="false" ht="16.4" hidden="false" customHeight="false" outlineLevel="0" collapsed="false">
      <c r="A963" s="163" t="n">
        <v>106400</v>
      </c>
      <c r="B963" s="163" t="n">
        <v>0.5039</v>
      </c>
      <c r="C963" s="163" t="s">
        <v>6693</v>
      </c>
      <c r="D963" s="163" t="s">
        <v>972</v>
      </c>
      <c r="E963" s="183" t="s">
        <v>5649</v>
      </c>
      <c r="G963" s="200" t="n">
        <v>2110400</v>
      </c>
      <c r="H963" s="163" t="n">
        <v>0.5386</v>
      </c>
      <c r="I963" s="168" t="s">
        <v>5706</v>
      </c>
      <c r="P963" s="56"/>
      <c r="Q963" s="56"/>
      <c r="R963" s="56"/>
      <c r="AB963" s="204"/>
      <c r="AC963" s="56"/>
    </row>
    <row r="964" customFormat="false" ht="16.4" hidden="false" customHeight="false" outlineLevel="0" collapsed="false">
      <c r="A964" s="163" t="n">
        <v>2111600</v>
      </c>
      <c r="B964" s="163" t="n">
        <v>0.5386</v>
      </c>
      <c r="C964" s="163" t="s">
        <v>6694</v>
      </c>
      <c r="D964" s="163" t="s">
        <v>5649</v>
      </c>
      <c r="E964" s="183" t="s">
        <v>5649</v>
      </c>
      <c r="G964" s="200" t="n">
        <v>2105800</v>
      </c>
      <c r="H964" s="163" t="n">
        <v>0.5386</v>
      </c>
      <c r="I964" s="168" t="s">
        <v>5706</v>
      </c>
      <c r="P964" s="56"/>
      <c r="Q964" s="56"/>
      <c r="R964" s="56"/>
      <c r="AB964" s="204"/>
      <c r="AC964" s="56"/>
    </row>
    <row r="965" customFormat="false" ht="16.4" hidden="false" customHeight="false" outlineLevel="0" collapsed="false">
      <c r="A965" s="163" t="n">
        <v>1200300</v>
      </c>
      <c r="B965" s="163" t="n">
        <v>0.4208</v>
      </c>
      <c r="C965" s="163" t="s">
        <v>6695</v>
      </c>
      <c r="D965" s="163" t="s">
        <v>5649</v>
      </c>
      <c r="E965" s="183" t="s">
        <v>5649</v>
      </c>
      <c r="G965" s="200" t="n">
        <v>2106600</v>
      </c>
      <c r="H965" s="163" t="n">
        <v>0.5386</v>
      </c>
      <c r="I965" s="168" t="s">
        <v>5706</v>
      </c>
      <c r="P965" s="56"/>
      <c r="Q965" s="56"/>
      <c r="R965" s="56"/>
      <c r="AB965" s="204"/>
      <c r="AC965" s="56"/>
    </row>
    <row r="966" customFormat="false" ht="16.4" hidden="false" customHeight="false" outlineLevel="0" collapsed="false">
      <c r="A966" s="163" t="n">
        <v>106500</v>
      </c>
      <c r="B966" s="163" t="n">
        <v>0.5039</v>
      </c>
      <c r="C966" s="163" t="s">
        <v>6696</v>
      </c>
      <c r="D966" s="163" t="s">
        <v>974</v>
      </c>
      <c r="E966" s="183" t="s">
        <v>5649</v>
      </c>
      <c r="G966" s="200" t="n">
        <v>2106700</v>
      </c>
      <c r="H966" s="163" t="n">
        <v>0.5386</v>
      </c>
      <c r="I966" s="168" t="s">
        <v>5706</v>
      </c>
      <c r="P966" s="56"/>
      <c r="Q966" s="56"/>
      <c r="R966" s="56"/>
      <c r="AB966" s="204"/>
      <c r="AC966" s="56"/>
    </row>
    <row r="967" customFormat="false" ht="16.4" hidden="false" customHeight="false" outlineLevel="0" collapsed="false">
      <c r="A967" s="163" t="n">
        <v>1200400</v>
      </c>
      <c r="B967" s="163" t="n">
        <v>0.4208</v>
      </c>
      <c r="C967" s="163" t="s">
        <v>6697</v>
      </c>
      <c r="D967" s="163" t="s">
        <v>974</v>
      </c>
      <c r="E967" s="183" t="s">
        <v>5649</v>
      </c>
      <c r="G967" s="200" t="n">
        <v>2106800</v>
      </c>
      <c r="H967" s="163" t="n">
        <v>0.5386</v>
      </c>
      <c r="I967" s="168" t="s">
        <v>5706</v>
      </c>
      <c r="P967" s="56"/>
      <c r="Q967" s="56"/>
      <c r="R967" s="56"/>
      <c r="AB967" s="204"/>
      <c r="AC967" s="56"/>
    </row>
    <row r="968" customFormat="false" ht="16.4" hidden="false" customHeight="false" outlineLevel="0" collapsed="false">
      <c r="A968" s="163" t="n">
        <v>106600</v>
      </c>
      <c r="B968" s="163" t="n">
        <v>0.5039</v>
      </c>
      <c r="C968" s="163" t="s">
        <v>6698</v>
      </c>
      <c r="D968" s="163" t="s">
        <v>976</v>
      </c>
      <c r="E968" s="183" t="s">
        <v>5649</v>
      </c>
      <c r="G968" s="200" t="n">
        <v>2106700</v>
      </c>
      <c r="H968" s="163" t="n">
        <v>0.5386</v>
      </c>
      <c r="I968" s="168" t="s">
        <v>5706</v>
      </c>
      <c r="P968" s="56"/>
      <c r="Q968" s="56"/>
      <c r="R968" s="56"/>
      <c r="AB968" s="204"/>
      <c r="AC968" s="56"/>
    </row>
    <row r="969" customFormat="false" ht="16.4" hidden="false" customHeight="false" outlineLevel="0" collapsed="false">
      <c r="A969" s="163" t="n">
        <v>106700</v>
      </c>
      <c r="B969" s="163" t="n">
        <v>0.5039</v>
      </c>
      <c r="C969" s="163" t="s">
        <v>6699</v>
      </c>
      <c r="D969" s="163" t="s">
        <v>976</v>
      </c>
      <c r="E969" s="183" t="s">
        <v>5649</v>
      </c>
      <c r="G969" s="200" t="n">
        <v>2106701</v>
      </c>
      <c r="H969" s="163" t="n">
        <v>0.5386</v>
      </c>
      <c r="I969" s="168" t="s">
        <v>5706</v>
      </c>
      <c r="P969" s="56"/>
      <c r="Q969" s="56"/>
      <c r="R969" s="56"/>
      <c r="AB969" s="204"/>
      <c r="AC969" s="56"/>
    </row>
    <row r="970" customFormat="false" ht="16.4" hidden="false" customHeight="false" outlineLevel="0" collapsed="false">
      <c r="A970" s="163" t="n">
        <v>106800</v>
      </c>
      <c r="B970" s="163" t="n">
        <v>0.5039</v>
      </c>
      <c r="C970" s="163" t="s">
        <v>6700</v>
      </c>
      <c r="D970" s="163" t="s">
        <v>976</v>
      </c>
      <c r="E970" s="183" t="s">
        <v>5649</v>
      </c>
      <c r="G970" s="200" t="n">
        <v>2106700</v>
      </c>
      <c r="H970" s="163" t="n">
        <v>0.5386</v>
      </c>
      <c r="I970" s="168" t="s">
        <v>5706</v>
      </c>
      <c r="P970" s="56"/>
      <c r="Q970" s="56"/>
      <c r="R970" s="56"/>
      <c r="AB970" s="204"/>
      <c r="AC970" s="56"/>
    </row>
    <row r="971" customFormat="false" ht="16.4" hidden="false" customHeight="false" outlineLevel="0" collapsed="false">
      <c r="A971" s="163" t="n">
        <v>106500</v>
      </c>
      <c r="B971" s="163" t="n">
        <v>0.5039</v>
      </c>
      <c r="C971" s="163" t="s">
        <v>971</v>
      </c>
      <c r="D971" s="163" t="s">
        <v>976</v>
      </c>
      <c r="E971" s="183" t="n">
        <v>0.18</v>
      </c>
      <c r="G971" s="200" t="n">
        <v>2106900</v>
      </c>
      <c r="H971" s="163" t="n">
        <v>0.5386</v>
      </c>
      <c r="I971" s="168" t="s">
        <v>5706</v>
      </c>
      <c r="P971" s="56"/>
      <c r="Q971" s="56"/>
      <c r="R971" s="56"/>
      <c r="AB971" s="204"/>
      <c r="AC971" s="56"/>
    </row>
    <row r="972" customFormat="false" ht="16.4" hidden="false" customHeight="false" outlineLevel="0" collapsed="false">
      <c r="A972" s="163" t="n">
        <v>900400</v>
      </c>
      <c r="B972" s="163" t="n">
        <v>0.8872</v>
      </c>
      <c r="C972" s="163" t="s">
        <v>6701</v>
      </c>
      <c r="D972" s="163" t="s">
        <v>976</v>
      </c>
      <c r="E972" s="183" t="s">
        <v>5649</v>
      </c>
      <c r="G972" s="200" t="n">
        <v>2107000</v>
      </c>
      <c r="H972" s="163" t="n">
        <v>0.5386</v>
      </c>
      <c r="I972" s="168" t="s">
        <v>5706</v>
      </c>
      <c r="P972" s="56"/>
      <c r="Q972" s="56"/>
      <c r="R972" s="56"/>
      <c r="AB972" s="204"/>
      <c r="AC972" s="56"/>
    </row>
    <row r="973" customFormat="false" ht="16.4" hidden="false" customHeight="false" outlineLevel="0" collapsed="false">
      <c r="A973" s="163" t="n">
        <v>106900</v>
      </c>
      <c r="B973" s="163" t="n">
        <v>0.5039</v>
      </c>
      <c r="C973" s="163" t="s">
        <v>6702</v>
      </c>
      <c r="D973" s="163" t="s">
        <v>5649</v>
      </c>
      <c r="E973" s="183" t="s">
        <v>5649</v>
      </c>
      <c r="G973" s="200" t="n">
        <v>2107100</v>
      </c>
      <c r="H973" s="163" t="n">
        <v>0.5386</v>
      </c>
      <c r="I973" s="168" t="s">
        <v>5706</v>
      </c>
      <c r="P973" s="56"/>
      <c r="Q973" s="56"/>
      <c r="R973" s="56"/>
      <c r="AB973" s="204"/>
      <c r="AC973" s="56"/>
    </row>
    <row r="974" customFormat="false" ht="16.4" hidden="false" customHeight="false" outlineLevel="0" collapsed="false">
      <c r="A974" s="163" t="n">
        <v>1200500</v>
      </c>
      <c r="B974" s="163" t="n">
        <v>0.4208</v>
      </c>
      <c r="C974" s="163" t="s">
        <v>6703</v>
      </c>
      <c r="D974" s="163" t="s">
        <v>5649</v>
      </c>
      <c r="E974" s="183" t="n">
        <v>0.4552</v>
      </c>
      <c r="G974" s="200" t="n">
        <v>2107200</v>
      </c>
      <c r="H974" s="163" t="n">
        <v>0.5386</v>
      </c>
      <c r="I974" s="168" t="s">
        <v>5706</v>
      </c>
      <c r="P974" s="56"/>
      <c r="Q974" s="56"/>
      <c r="R974" s="56"/>
      <c r="AB974" s="204"/>
      <c r="AC974" s="56"/>
    </row>
    <row r="975" customFormat="false" ht="16.4" hidden="false" customHeight="false" outlineLevel="0" collapsed="false">
      <c r="A975" s="163" t="n">
        <v>900100</v>
      </c>
      <c r="B975" s="163" t="n">
        <v>0.6619</v>
      </c>
      <c r="C975" s="163" t="s">
        <v>6704</v>
      </c>
      <c r="D975" s="163" t="s">
        <v>996</v>
      </c>
      <c r="E975" s="183" t="n">
        <v>0.4552</v>
      </c>
      <c r="G975" s="200" t="n">
        <v>2107300</v>
      </c>
      <c r="H975" s="163" t="n">
        <v>0.5386</v>
      </c>
      <c r="I975" s="168" t="s">
        <v>5706</v>
      </c>
      <c r="P975" s="56"/>
      <c r="Q975" s="56"/>
      <c r="R975" s="56"/>
      <c r="AB975" s="204"/>
      <c r="AC975" s="56"/>
    </row>
    <row r="976" customFormat="false" ht="16.4" hidden="false" customHeight="false" outlineLevel="0" collapsed="false">
      <c r="A976" s="163" t="n">
        <v>107000</v>
      </c>
      <c r="B976" s="163" t="n">
        <v>0.5039</v>
      </c>
      <c r="C976" s="163" t="s">
        <v>6705</v>
      </c>
      <c r="D976" s="163" t="s">
        <v>996</v>
      </c>
      <c r="E976" s="183" t="n">
        <v>0.4552</v>
      </c>
      <c r="G976" s="200" t="n">
        <v>2111200</v>
      </c>
      <c r="H976" s="163" t="n">
        <v>0.5386</v>
      </c>
      <c r="I976" s="168" t="s">
        <v>5706</v>
      </c>
      <c r="P976" s="56"/>
      <c r="Q976" s="56"/>
      <c r="R976" s="56"/>
      <c r="AB976" s="204"/>
      <c r="AC976" s="56"/>
    </row>
    <row r="977" customFormat="false" ht="16.4" hidden="false" customHeight="false" outlineLevel="0" collapsed="false">
      <c r="A977" s="163" t="n">
        <v>107100</v>
      </c>
      <c r="B977" s="163" t="n">
        <v>0.5039</v>
      </c>
      <c r="C977" s="163" t="s">
        <v>6706</v>
      </c>
      <c r="D977" s="163" t="s">
        <v>5649</v>
      </c>
      <c r="E977" s="183" t="n">
        <v>0.4552</v>
      </c>
      <c r="G977" s="200" t="n">
        <v>2111300</v>
      </c>
      <c r="H977" s="163" t="n">
        <v>0.5386</v>
      </c>
      <c r="I977" s="168" t="s">
        <v>5706</v>
      </c>
      <c r="P977" s="56"/>
      <c r="Q977" s="56"/>
      <c r="R977" s="56"/>
      <c r="AB977" s="204"/>
      <c r="AC977" s="56"/>
    </row>
    <row r="978" customFormat="false" ht="16.4" hidden="false" customHeight="false" outlineLevel="0" collapsed="false">
      <c r="A978" s="163" t="n">
        <v>900500</v>
      </c>
      <c r="B978" s="163" t="n">
        <v>0.4931</v>
      </c>
      <c r="C978" s="163" t="s">
        <v>6707</v>
      </c>
      <c r="D978" s="163" t="s">
        <v>5649</v>
      </c>
      <c r="E978" s="183" t="n">
        <v>0.4552</v>
      </c>
      <c r="G978" s="200" t="n">
        <v>2111400</v>
      </c>
      <c r="H978" s="163" t="n">
        <v>0.5386</v>
      </c>
      <c r="I978" s="168" t="s">
        <v>5706</v>
      </c>
      <c r="P978" s="56"/>
      <c r="Q978" s="56"/>
      <c r="R978" s="56"/>
      <c r="AB978" s="204"/>
      <c r="AC978" s="56"/>
    </row>
    <row r="979" customFormat="false" ht="16.4" hidden="false" customHeight="false" outlineLevel="0" collapsed="false">
      <c r="A979" s="163" t="n">
        <v>900200</v>
      </c>
      <c r="B979" s="163" t="n">
        <v>0.6619</v>
      </c>
      <c r="C979" s="163" t="s">
        <v>6708</v>
      </c>
      <c r="D979" s="163" t="s">
        <v>982</v>
      </c>
      <c r="E979" s="183" t="n">
        <v>0.4552</v>
      </c>
      <c r="G979" s="200" t="n">
        <v>2111500</v>
      </c>
      <c r="H979" s="163" t="n">
        <v>0.5386</v>
      </c>
      <c r="I979" s="168" t="s">
        <v>5706</v>
      </c>
      <c r="P979" s="56"/>
      <c r="Q979" s="56"/>
      <c r="R979" s="56"/>
      <c r="AB979" s="204"/>
      <c r="AC979" s="56"/>
    </row>
    <row r="980" customFormat="false" ht="16.4" hidden="false" customHeight="false" outlineLevel="0" collapsed="false">
      <c r="A980" s="163" t="n">
        <v>2110900</v>
      </c>
      <c r="B980" s="163" t="n">
        <v>0.5386</v>
      </c>
      <c r="C980" s="163" t="s">
        <v>6709</v>
      </c>
      <c r="D980" s="163" t="s">
        <v>5649</v>
      </c>
      <c r="E980" s="183" t="n">
        <v>0.4552</v>
      </c>
      <c r="G980" s="200" t="n">
        <v>2111600</v>
      </c>
      <c r="H980" s="163" t="n">
        <v>0.5386</v>
      </c>
      <c r="I980" s="168" t="s">
        <v>5706</v>
      </c>
      <c r="P980" s="56"/>
      <c r="Q980" s="56"/>
      <c r="R980" s="56"/>
      <c r="AB980" s="204"/>
      <c r="AC980" s="56"/>
    </row>
    <row r="981" customFormat="false" ht="16.4" hidden="false" customHeight="false" outlineLevel="0" collapsed="false">
      <c r="A981" s="163" t="n">
        <v>2111700</v>
      </c>
      <c r="B981" s="163" t="n">
        <v>0.5386</v>
      </c>
      <c r="C981" s="163" t="s">
        <v>6710</v>
      </c>
      <c r="D981" s="163" t="s">
        <v>5649</v>
      </c>
      <c r="E981" s="183" t="n">
        <v>0.4552</v>
      </c>
      <c r="G981" s="200" t="n">
        <v>2110900</v>
      </c>
      <c r="H981" s="163" t="n">
        <v>0.5386</v>
      </c>
      <c r="I981" s="168" t="s">
        <v>5706</v>
      </c>
      <c r="P981" s="56"/>
      <c r="Q981" s="56"/>
      <c r="R981" s="56"/>
      <c r="AB981" s="204"/>
      <c r="AC981" s="56"/>
    </row>
    <row r="982" customFormat="false" ht="16.4" hidden="false" customHeight="false" outlineLevel="0" collapsed="false">
      <c r="A982" s="163" t="n">
        <v>2111700</v>
      </c>
      <c r="B982" s="163" t="n">
        <v>0.5386</v>
      </c>
      <c r="C982" s="163" t="s">
        <v>6711</v>
      </c>
      <c r="D982" s="163" t="s">
        <v>5649</v>
      </c>
      <c r="E982" s="183" t="n">
        <v>0.4552</v>
      </c>
      <c r="G982" s="200" t="n">
        <v>2111700</v>
      </c>
      <c r="H982" s="163" t="n">
        <v>0.5386</v>
      </c>
      <c r="I982" s="168" t="s">
        <v>5706</v>
      </c>
      <c r="P982" s="56"/>
      <c r="Q982" s="56"/>
      <c r="R982" s="56"/>
      <c r="AB982" s="204"/>
      <c r="AC982" s="56"/>
    </row>
    <row r="983" customFormat="false" ht="16.4" hidden="false" customHeight="false" outlineLevel="0" collapsed="false">
      <c r="A983" s="163" t="n">
        <v>2111700</v>
      </c>
      <c r="B983" s="163" t="n">
        <v>0.5386</v>
      </c>
      <c r="C983" s="163" t="s">
        <v>6712</v>
      </c>
      <c r="D983" s="163" t="s">
        <v>984</v>
      </c>
      <c r="E983" s="183" t="n">
        <v>0.4552</v>
      </c>
      <c r="G983" s="200" t="n">
        <v>2111700</v>
      </c>
      <c r="H983" s="163" t="n">
        <v>0.5386</v>
      </c>
      <c r="I983" s="168" t="s">
        <v>5706</v>
      </c>
      <c r="P983" s="56"/>
      <c r="Q983" s="56"/>
      <c r="R983" s="56"/>
      <c r="AB983" s="204"/>
      <c r="AC983" s="56"/>
    </row>
    <row r="984" customFormat="false" ht="16.4" hidden="false" customHeight="false" outlineLevel="0" collapsed="false">
      <c r="A984" s="163" t="n">
        <v>2112600</v>
      </c>
      <c r="B984" s="163" t="n">
        <v>0.5386</v>
      </c>
      <c r="C984" s="163" t="s">
        <v>6713</v>
      </c>
      <c r="D984" s="163" t="s">
        <v>992</v>
      </c>
      <c r="E984" s="183" t="n">
        <v>0.4552</v>
      </c>
      <c r="G984" s="200" t="n">
        <v>2111700</v>
      </c>
      <c r="H984" s="163" t="n">
        <v>0.5386</v>
      </c>
      <c r="I984" s="168" t="s">
        <v>5706</v>
      </c>
      <c r="P984" s="56"/>
      <c r="Q984" s="56"/>
      <c r="R984" s="56"/>
      <c r="AB984" s="204"/>
      <c r="AC984" s="56"/>
    </row>
    <row r="985" customFormat="false" ht="16.4" hidden="false" customHeight="false" outlineLevel="0" collapsed="false">
      <c r="A985" s="163" t="n">
        <v>2111800</v>
      </c>
      <c r="B985" s="163" t="n">
        <v>0.5386</v>
      </c>
      <c r="C985" s="163" t="s">
        <v>6714</v>
      </c>
      <c r="D985" s="163" t="s">
        <v>996</v>
      </c>
      <c r="E985" s="183" t="s">
        <v>5649</v>
      </c>
      <c r="G985" s="200" t="n">
        <v>2112600</v>
      </c>
      <c r="H985" s="163" t="n">
        <v>0.5386</v>
      </c>
      <c r="I985" s="168" t="s">
        <v>5706</v>
      </c>
      <c r="P985" s="56"/>
      <c r="Q985" s="56"/>
      <c r="R985" s="56"/>
      <c r="AB985" s="204"/>
      <c r="AC985" s="56"/>
    </row>
    <row r="986" customFormat="false" ht="16.4" hidden="false" customHeight="false" outlineLevel="0" collapsed="false">
      <c r="A986" s="163" t="n">
        <v>1200700</v>
      </c>
      <c r="B986" s="163" t="n">
        <v>0.4208</v>
      </c>
      <c r="C986" s="163" t="s">
        <v>6715</v>
      </c>
      <c r="D986" s="163" t="s">
        <v>996</v>
      </c>
      <c r="E986" s="183" t="s">
        <v>5649</v>
      </c>
      <c r="G986" s="200" t="n">
        <v>2111800</v>
      </c>
      <c r="H986" s="163" t="n">
        <v>0.5386</v>
      </c>
      <c r="I986" s="168" t="s">
        <v>5706</v>
      </c>
      <c r="P986" s="56"/>
      <c r="Q986" s="56"/>
      <c r="R986" s="56"/>
      <c r="AB986" s="204"/>
      <c r="AC986" s="56"/>
    </row>
    <row r="987" customFormat="false" ht="16.4" hidden="false" customHeight="false" outlineLevel="0" collapsed="false">
      <c r="A987" s="163" t="n">
        <v>107200</v>
      </c>
      <c r="B987" s="163" t="n">
        <v>0.5039</v>
      </c>
      <c r="C987" s="163" t="s">
        <v>981</v>
      </c>
      <c r="D987" s="163" t="s">
        <v>996</v>
      </c>
      <c r="E987" s="183" t="n">
        <v>0.4552</v>
      </c>
      <c r="G987" s="200" t="n">
        <v>2107500</v>
      </c>
      <c r="H987" s="163" t="n">
        <v>0.5386</v>
      </c>
      <c r="I987" s="168" t="s">
        <v>5706</v>
      </c>
      <c r="P987" s="56"/>
      <c r="Q987" s="56"/>
      <c r="R987" s="56"/>
      <c r="AB987" s="204"/>
      <c r="AC987" s="56"/>
    </row>
    <row r="988" customFormat="false" ht="16.4" hidden="false" customHeight="false" outlineLevel="0" collapsed="false">
      <c r="A988" s="163" t="n">
        <v>107300</v>
      </c>
      <c r="B988" s="163" t="n">
        <v>0.5039</v>
      </c>
      <c r="C988" s="163" t="s">
        <v>6716</v>
      </c>
      <c r="D988" s="163" t="s">
        <v>996</v>
      </c>
      <c r="E988" s="183" t="s">
        <v>5649</v>
      </c>
      <c r="G988" s="200" t="n">
        <v>2107400</v>
      </c>
      <c r="H988" s="163" t="n">
        <v>0.5386</v>
      </c>
      <c r="I988" s="168" t="s">
        <v>5706</v>
      </c>
      <c r="P988" s="56"/>
      <c r="Q988" s="56"/>
      <c r="R988" s="56"/>
      <c r="AB988" s="204"/>
      <c r="AC988" s="56"/>
    </row>
    <row r="989" customFormat="false" ht="16.4" hidden="false" customHeight="false" outlineLevel="0" collapsed="false">
      <c r="A989" s="163" t="n">
        <v>1200800</v>
      </c>
      <c r="B989" s="163" t="n">
        <v>0.4208</v>
      </c>
      <c r="C989" s="163" t="s">
        <v>6717</v>
      </c>
      <c r="D989" s="163" t="s">
        <v>996</v>
      </c>
      <c r="E989" s="183" t="s">
        <v>5649</v>
      </c>
      <c r="G989" s="200" t="n">
        <v>2107600</v>
      </c>
      <c r="H989" s="163" t="n">
        <v>0.5386</v>
      </c>
      <c r="I989" s="168" t="s">
        <v>5706</v>
      </c>
      <c r="P989" s="56"/>
      <c r="Q989" s="56"/>
      <c r="R989" s="56"/>
      <c r="AB989" s="204"/>
      <c r="AC989" s="56"/>
    </row>
    <row r="990" customFormat="false" ht="16.4" hidden="false" customHeight="false" outlineLevel="0" collapsed="false">
      <c r="A990" s="163" t="n">
        <v>1200900</v>
      </c>
      <c r="B990" s="163" t="n">
        <v>0.4208</v>
      </c>
      <c r="C990" s="163" t="s">
        <v>6718</v>
      </c>
      <c r="D990" s="163" t="s">
        <v>996</v>
      </c>
      <c r="E990" s="183" t="s">
        <v>5649</v>
      </c>
      <c r="G990" s="200" t="n">
        <v>2107700</v>
      </c>
      <c r="H990" s="163" t="n">
        <v>0.5386</v>
      </c>
      <c r="I990" s="168" t="s">
        <v>5706</v>
      </c>
      <c r="P990" s="56"/>
      <c r="Q990" s="56"/>
      <c r="R990" s="56"/>
      <c r="AB990" s="204"/>
      <c r="AC990" s="56"/>
    </row>
    <row r="991" customFormat="false" ht="16.4" hidden="false" customHeight="false" outlineLevel="0" collapsed="false">
      <c r="A991" s="163" t="n">
        <v>107400</v>
      </c>
      <c r="B991" s="163" t="n">
        <v>0.5039</v>
      </c>
      <c r="C991" s="163" t="s">
        <v>983</v>
      </c>
      <c r="D991" s="163" t="s">
        <v>996</v>
      </c>
      <c r="E991" s="183" t="n">
        <v>0.4552</v>
      </c>
      <c r="G991" s="200" t="n">
        <v>2111900</v>
      </c>
      <c r="H991" s="163" t="n">
        <v>0.5386</v>
      </c>
      <c r="I991" s="168" t="s">
        <v>5706</v>
      </c>
      <c r="P991" s="56"/>
      <c r="Q991" s="56"/>
      <c r="R991" s="56"/>
      <c r="AB991" s="204"/>
      <c r="AC991" s="56"/>
    </row>
    <row r="992" customFormat="false" ht="16.4" hidden="false" customHeight="false" outlineLevel="0" collapsed="false">
      <c r="A992" s="163" t="n">
        <v>107500</v>
      </c>
      <c r="B992" s="163" t="n">
        <v>0.5039</v>
      </c>
      <c r="C992" s="163" t="s">
        <v>991</v>
      </c>
      <c r="D992" s="163" t="s">
        <v>996</v>
      </c>
      <c r="E992" s="183" t="n">
        <v>0.4552</v>
      </c>
      <c r="G992" s="200" t="n">
        <v>2112000</v>
      </c>
      <c r="H992" s="163" t="n">
        <v>0.5386</v>
      </c>
      <c r="I992" s="168" t="s">
        <v>5706</v>
      </c>
      <c r="P992" s="56"/>
      <c r="Q992" s="56"/>
      <c r="R992" s="56"/>
      <c r="AB992" s="204"/>
      <c r="AC992" s="56"/>
    </row>
    <row r="993" customFormat="false" ht="16.4" hidden="false" customHeight="false" outlineLevel="0" collapsed="false">
      <c r="A993" s="163" t="n">
        <v>109000</v>
      </c>
      <c r="B993" s="163" t="n">
        <v>0.5039</v>
      </c>
      <c r="C993" s="163" t="s">
        <v>6719</v>
      </c>
      <c r="D993" s="163" t="s">
        <v>986</v>
      </c>
      <c r="E993" s="183" t="n">
        <v>0.4552</v>
      </c>
      <c r="G993" s="200" t="n">
        <v>2107800</v>
      </c>
      <c r="H993" s="163" t="n">
        <v>0.5386</v>
      </c>
      <c r="I993" s="168" t="s">
        <v>5706</v>
      </c>
      <c r="P993" s="56"/>
      <c r="Q993" s="56"/>
      <c r="R993" s="56"/>
      <c r="AB993" s="204"/>
      <c r="AC993" s="56"/>
    </row>
    <row r="994" customFormat="false" ht="16.4" hidden="false" customHeight="false" outlineLevel="0" collapsed="false">
      <c r="A994" s="163" t="n">
        <v>107600</v>
      </c>
      <c r="B994" s="163" t="n">
        <v>0.5039</v>
      </c>
      <c r="C994" s="163" t="s">
        <v>6720</v>
      </c>
      <c r="D994" s="163" t="s">
        <v>986</v>
      </c>
      <c r="E994" s="183" t="n">
        <v>0.4552</v>
      </c>
      <c r="G994" s="200" t="n">
        <v>2112100</v>
      </c>
      <c r="H994" s="163" t="n">
        <v>0.5386</v>
      </c>
      <c r="I994" s="168" t="s">
        <v>5706</v>
      </c>
      <c r="P994" s="56"/>
      <c r="Q994" s="56"/>
      <c r="R994" s="56"/>
      <c r="AB994" s="204"/>
      <c r="AC994" s="56"/>
    </row>
    <row r="995" customFormat="false" ht="16.4" hidden="false" customHeight="false" outlineLevel="0" collapsed="false">
      <c r="A995" s="163" t="n">
        <v>112700</v>
      </c>
      <c r="B995" s="163" t="n">
        <v>0.5039</v>
      </c>
      <c r="C995" s="163" t="s">
        <v>6721</v>
      </c>
      <c r="D995" s="163" t="s">
        <v>986</v>
      </c>
      <c r="E995" s="183" t="n">
        <v>0.4552</v>
      </c>
      <c r="G995" s="200" t="n">
        <v>2112200</v>
      </c>
      <c r="H995" s="163" t="n">
        <v>0.5386</v>
      </c>
      <c r="I995" s="168" t="s">
        <v>5706</v>
      </c>
      <c r="P995" s="56"/>
      <c r="Q995" s="56"/>
      <c r="R995" s="56"/>
      <c r="AB995" s="204"/>
      <c r="AC995" s="56"/>
    </row>
    <row r="996" customFormat="false" ht="16.4" hidden="false" customHeight="false" outlineLevel="0" collapsed="false">
      <c r="A996" s="163" t="n">
        <v>107700</v>
      </c>
      <c r="B996" s="163" t="n">
        <v>0.5039</v>
      </c>
      <c r="C996" s="163" t="s">
        <v>6722</v>
      </c>
      <c r="D996" s="163" t="s">
        <v>996</v>
      </c>
      <c r="E996" s="183" t="n">
        <v>0.4552</v>
      </c>
      <c r="G996" s="200" t="n">
        <v>2112300</v>
      </c>
      <c r="H996" s="163" t="n">
        <v>0.5386</v>
      </c>
      <c r="I996" s="168" t="s">
        <v>5706</v>
      </c>
      <c r="P996" s="56"/>
      <c r="Q996" s="56"/>
      <c r="R996" s="56"/>
      <c r="AB996" s="204"/>
      <c r="AC996" s="56"/>
    </row>
    <row r="997" customFormat="false" ht="16.4" hidden="false" customHeight="false" outlineLevel="0" collapsed="false">
      <c r="A997" s="163" t="n">
        <v>2107500</v>
      </c>
      <c r="B997" s="163" t="n">
        <v>0.4033</v>
      </c>
      <c r="C997" s="163" t="s">
        <v>6723</v>
      </c>
      <c r="D997" s="163" t="s">
        <v>996</v>
      </c>
      <c r="E997" s="183" t="n">
        <v>0.4552</v>
      </c>
      <c r="G997" s="200" t="n">
        <v>2112400</v>
      </c>
      <c r="H997" s="163" t="n">
        <v>0.5386</v>
      </c>
      <c r="I997" s="168" t="s">
        <v>5706</v>
      </c>
      <c r="P997" s="56"/>
      <c r="Q997" s="56"/>
      <c r="R997" s="56"/>
      <c r="AB997" s="204"/>
      <c r="AC997" s="56"/>
    </row>
    <row r="998" customFormat="false" ht="16.4" hidden="false" customHeight="false" outlineLevel="0" collapsed="false">
      <c r="A998" s="163" t="n">
        <v>2107400</v>
      </c>
      <c r="B998" s="163" t="n">
        <v>0.4033</v>
      </c>
      <c r="C998" s="163" t="s">
        <v>6724</v>
      </c>
      <c r="D998" s="163" t="s">
        <v>996</v>
      </c>
      <c r="E998" s="183" t="n">
        <v>0.4552</v>
      </c>
      <c r="G998" s="200" t="n">
        <v>2112500</v>
      </c>
      <c r="H998" s="163" t="n">
        <v>0.5386</v>
      </c>
      <c r="I998" s="168" t="s">
        <v>5706</v>
      </c>
      <c r="P998" s="56"/>
      <c r="Q998" s="56"/>
      <c r="R998" s="56"/>
      <c r="AB998" s="204"/>
      <c r="AC998" s="56"/>
    </row>
    <row r="999" customFormat="false" ht="16.4" hidden="false" customHeight="false" outlineLevel="0" collapsed="false">
      <c r="A999" s="163" t="n">
        <v>112000</v>
      </c>
      <c r="B999" s="163" t="n">
        <v>0.5039</v>
      </c>
      <c r="C999" s="163" t="s">
        <v>6725</v>
      </c>
      <c r="D999" s="163" t="s">
        <v>996</v>
      </c>
      <c r="E999" s="183" t="n">
        <v>0.4552</v>
      </c>
      <c r="G999" s="200" t="n">
        <v>2112300</v>
      </c>
      <c r="H999" s="163" t="n">
        <v>0.5386</v>
      </c>
      <c r="I999" s="168" t="s">
        <v>5706</v>
      </c>
      <c r="P999" s="56"/>
      <c r="Q999" s="56"/>
      <c r="R999" s="56"/>
      <c r="AB999" s="204"/>
      <c r="AC999" s="56"/>
    </row>
    <row r="1000" customFormat="false" ht="16.4" hidden="false" customHeight="false" outlineLevel="0" collapsed="false">
      <c r="A1000" s="163" t="n">
        <v>802000</v>
      </c>
      <c r="B1000" s="163" t="n">
        <v>0.4187</v>
      </c>
      <c r="C1000" s="163" t="s">
        <v>6726</v>
      </c>
      <c r="D1000" s="163" t="s">
        <v>988</v>
      </c>
      <c r="E1000" s="183" t="n">
        <v>0.4552</v>
      </c>
      <c r="G1000" s="200" t="n">
        <v>2112400</v>
      </c>
      <c r="H1000" s="163" t="n">
        <v>0.5386</v>
      </c>
      <c r="I1000" s="168" t="s">
        <v>5706</v>
      </c>
      <c r="P1000" s="56"/>
      <c r="Q1000" s="56"/>
      <c r="R1000" s="56"/>
      <c r="AB1000" s="204"/>
      <c r="AC1000" s="56"/>
    </row>
    <row r="1001" customFormat="false" ht="16.4" hidden="false" customHeight="false" outlineLevel="0" collapsed="false">
      <c r="A1001" s="163" t="n">
        <v>802100</v>
      </c>
      <c r="B1001" s="163" t="n">
        <v>0.4187</v>
      </c>
      <c r="C1001" s="163" t="s">
        <v>6727</v>
      </c>
      <c r="D1001" s="163" t="s">
        <v>996</v>
      </c>
      <c r="E1001" s="183" t="n">
        <v>0.4552</v>
      </c>
      <c r="G1001" s="200" t="n">
        <v>2112500</v>
      </c>
      <c r="H1001" s="163" t="n">
        <v>0.5386</v>
      </c>
      <c r="I1001" s="168" t="s">
        <v>5706</v>
      </c>
      <c r="P1001" s="56"/>
      <c r="Q1001" s="56"/>
      <c r="R1001" s="56"/>
      <c r="AB1001" s="204"/>
      <c r="AC1001" s="56"/>
    </row>
    <row r="1002" customFormat="false" ht="16.4" hidden="false" customHeight="false" outlineLevel="0" collapsed="false">
      <c r="A1002" s="163" t="n">
        <v>802100</v>
      </c>
      <c r="B1002" s="163" t="n">
        <v>0.4187</v>
      </c>
      <c r="C1002" s="163" t="s">
        <v>6728</v>
      </c>
      <c r="D1002" s="163" t="s">
        <v>990</v>
      </c>
      <c r="E1002" s="183" t="n">
        <v>0.4552</v>
      </c>
      <c r="G1002" s="200" t="n">
        <v>2107900</v>
      </c>
      <c r="H1002" s="163" t="n">
        <v>0.5386</v>
      </c>
      <c r="I1002" s="168" t="s">
        <v>5706</v>
      </c>
      <c r="P1002" s="56"/>
      <c r="Q1002" s="56"/>
      <c r="R1002" s="56"/>
      <c r="AB1002" s="204"/>
      <c r="AC1002" s="56"/>
    </row>
    <row r="1003" customFormat="false" ht="16.4" hidden="false" customHeight="false" outlineLevel="0" collapsed="false">
      <c r="A1003" s="163" t="n">
        <v>802100</v>
      </c>
      <c r="B1003" s="163" t="n">
        <v>0.4187</v>
      </c>
      <c r="C1003" s="163" t="s">
        <v>6729</v>
      </c>
      <c r="D1003" s="163" t="s">
        <v>996</v>
      </c>
      <c r="E1003" s="183" t="n">
        <v>0.4552</v>
      </c>
      <c r="G1003" s="200" t="n">
        <v>2200100</v>
      </c>
      <c r="H1003" s="163" t="n">
        <v>0.6857</v>
      </c>
      <c r="I1003" s="168" t="s">
        <v>5710</v>
      </c>
      <c r="P1003" s="56"/>
      <c r="Q1003" s="56"/>
      <c r="R1003" s="56"/>
      <c r="AB1003" s="204"/>
      <c r="AC1003" s="56"/>
    </row>
    <row r="1004" customFormat="false" ht="16.4" hidden="false" customHeight="false" outlineLevel="0" collapsed="false">
      <c r="A1004" s="163" t="n">
        <v>802100</v>
      </c>
      <c r="B1004" s="163" t="n">
        <v>0.4187</v>
      </c>
      <c r="C1004" s="163" t="s">
        <v>6730</v>
      </c>
      <c r="D1004" s="163" t="s">
        <v>996</v>
      </c>
      <c r="E1004" s="183" t="n">
        <v>0.4552</v>
      </c>
      <c r="G1004" s="200" t="n">
        <v>2300200</v>
      </c>
      <c r="H1004" s="163" t="n">
        <v>0.6178</v>
      </c>
      <c r="I1004" s="168" t="s">
        <v>5714</v>
      </c>
      <c r="P1004" s="56"/>
      <c r="Q1004" s="56"/>
      <c r="R1004" s="56"/>
      <c r="AB1004" s="204"/>
      <c r="AC1004" s="56"/>
    </row>
    <row r="1005" customFormat="false" ht="16.4" hidden="false" customHeight="false" outlineLevel="0" collapsed="false">
      <c r="A1005" s="163" t="n">
        <v>1301400</v>
      </c>
      <c r="B1005" s="163" t="n">
        <v>0.4605</v>
      </c>
      <c r="C1005" s="163" t="s">
        <v>6731</v>
      </c>
      <c r="D1005" s="163" t="s">
        <v>996</v>
      </c>
      <c r="E1005" s="183" t="n">
        <v>0.4552</v>
      </c>
      <c r="G1005" s="200" t="n">
        <v>2300200</v>
      </c>
      <c r="H1005" s="163" t="n">
        <v>0.6178</v>
      </c>
      <c r="I1005" s="168" t="s">
        <v>5714</v>
      </c>
      <c r="P1005" s="56"/>
      <c r="Q1005" s="56"/>
      <c r="R1005" s="56"/>
      <c r="AB1005" s="204"/>
      <c r="AC1005" s="56"/>
    </row>
    <row r="1006" customFormat="false" ht="16.4" hidden="false" customHeight="false" outlineLevel="0" collapsed="false">
      <c r="A1006" s="163" t="n">
        <v>1301500</v>
      </c>
      <c r="B1006" s="163" t="n">
        <v>0.4605</v>
      </c>
      <c r="C1006" s="163" t="s">
        <v>6732</v>
      </c>
      <c r="D1006" s="163" t="s">
        <v>996</v>
      </c>
      <c r="E1006" s="183" t="n">
        <v>0.4552</v>
      </c>
      <c r="G1006" s="200" t="n">
        <v>2300100</v>
      </c>
      <c r="H1006" s="163" t="n">
        <v>0.6178</v>
      </c>
      <c r="I1006" s="168" t="s">
        <v>5714</v>
      </c>
      <c r="P1006" s="56"/>
      <c r="Q1006" s="56"/>
      <c r="R1006" s="56"/>
      <c r="AB1006" s="204"/>
      <c r="AC1006" s="56"/>
    </row>
    <row r="1007" customFormat="false" ht="16.4" hidden="false" customHeight="false" outlineLevel="0" collapsed="false">
      <c r="A1007" s="163" t="n">
        <v>2107600</v>
      </c>
      <c r="B1007" s="163" t="n">
        <v>0.4033</v>
      </c>
      <c r="C1007" s="163" t="s">
        <v>6733</v>
      </c>
      <c r="D1007" s="163" t="s">
        <v>996</v>
      </c>
      <c r="E1007" s="183" t="n">
        <v>0.4552</v>
      </c>
      <c r="G1007" s="200" t="n">
        <v>2300200</v>
      </c>
      <c r="H1007" s="163" t="n">
        <v>0.6178</v>
      </c>
      <c r="I1007" s="168" t="s">
        <v>5714</v>
      </c>
      <c r="P1007" s="56"/>
      <c r="Q1007" s="56"/>
      <c r="R1007" s="56"/>
      <c r="AB1007" s="204"/>
      <c r="AC1007" s="56"/>
    </row>
    <row r="1008" customFormat="false" ht="16.4" hidden="false" customHeight="false" outlineLevel="0" collapsed="false">
      <c r="A1008" s="163" t="n">
        <v>1301600</v>
      </c>
      <c r="B1008" s="163" t="n">
        <v>0.4605</v>
      </c>
      <c r="C1008" s="163" t="s">
        <v>987</v>
      </c>
      <c r="D1008" s="163" t="s">
        <v>996</v>
      </c>
      <c r="E1008" s="183" t="n">
        <v>0.4552</v>
      </c>
      <c r="G1008" s="200" t="n">
        <v>2400200</v>
      </c>
      <c r="H1008" s="163" t="n">
        <v>0.6178</v>
      </c>
      <c r="I1008" s="168" t="s">
        <v>5714</v>
      </c>
      <c r="P1008" s="56"/>
      <c r="Q1008" s="56"/>
      <c r="R1008" s="56"/>
      <c r="AB1008" s="204"/>
      <c r="AC1008" s="56"/>
    </row>
    <row r="1009" customFormat="false" ht="16.4" hidden="false" customHeight="false" outlineLevel="0" collapsed="false">
      <c r="A1009" s="163" t="n">
        <v>2107700</v>
      </c>
      <c r="B1009" s="163" t="n">
        <v>0.4033</v>
      </c>
      <c r="C1009" s="163" t="s">
        <v>6734</v>
      </c>
      <c r="D1009" s="163" t="s">
        <v>996</v>
      </c>
      <c r="E1009" s="183" t="n">
        <v>0.4552</v>
      </c>
      <c r="G1009" s="200" t="n">
        <v>2400300</v>
      </c>
      <c r="H1009" s="163" t="n">
        <v>0.6178</v>
      </c>
      <c r="I1009" s="168" t="s">
        <v>5714</v>
      </c>
      <c r="P1009" s="56"/>
      <c r="Q1009" s="56"/>
      <c r="R1009" s="56"/>
      <c r="AB1009" s="204"/>
      <c r="AC1009" s="56"/>
    </row>
    <row r="1010" customFormat="false" ht="16.4" hidden="false" customHeight="false" outlineLevel="0" collapsed="false">
      <c r="A1010" s="163" t="n">
        <v>2005600</v>
      </c>
      <c r="B1010" s="163" t="n">
        <v>0.5964</v>
      </c>
      <c r="C1010" s="163" t="s">
        <v>989</v>
      </c>
      <c r="D1010" s="163" t="s">
        <v>996</v>
      </c>
      <c r="E1010" s="183" t="n">
        <v>0.4552</v>
      </c>
      <c r="G1010" s="200" t="n">
        <v>2400200</v>
      </c>
      <c r="H1010" s="163" t="n">
        <v>0.6178</v>
      </c>
      <c r="I1010" s="168" t="s">
        <v>5714</v>
      </c>
      <c r="P1010" s="56"/>
      <c r="Q1010" s="56"/>
      <c r="R1010" s="56"/>
      <c r="AB1010" s="204"/>
      <c r="AC1010" s="56"/>
    </row>
    <row r="1011" customFormat="false" ht="16.4" hidden="false" customHeight="false" outlineLevel="0" collapsed="false">
      <c r="A1011" s="163" t="n">
        <v>802200</v>
      </c>
      <c r="B1011" s="163" t="n">
        <v>0.4187</v>
      </c>
      <c r="C1011" s="163" t="s">
        <v>6735</v>
      </c>
      <c r="D1011" s="163" t="s">
        <v>996</v>
      </c>
      <c r="E1011" s="183" t="n">
        <v>0.4552</v>
      </c>
      <c r="G1011" s="200" t="n">
        <v>2400300</v>
      </c>
      <c r="H1011" s="163" t="n">
        <v>0.6178</v>
      </c>
      <c r="I1011" s="168" t="s">
        <v>5714</v>
      </c>
      <c r="P1011" s="56"/>
      <c r="Q1011" s="56"/>
      <c r="R1011" s="56"/>
      <c r="AB1011" s="204"/>
      <c r="AC1011" s="56"/>
    </row>
    <row r="1012" customFormat="false" ht="16.4" hidden="false" customHeight="false" outlineLevel="0" collapsed="false">
      <c r="A1012" s="163" t="n">
        <v>802300</v>
      </c>
      <c r="B1012" s="163" t="n">
        <v>0.4187</v>
      </c>
      <c r="C1012" s="163" t="s">
        <v>6736</v>
      </c>
      <c r="D1012" s="163" t="s">
        <v>838</v>
      </c>
      <c r="E1012" s="183" t="n">
        <v>0.4552</v>
      </c>
      <c r="G1012" s="200" t="n">
        <v>2400200</v>
      </c>
      <c r="H1012" s="163" t="n">
        <v>0.6178</v>
      </c>
      <c r="I1012" s="168" t="s">
        <v>5714</v>
      </c>
      <c r="P1012" s="56"/>
      <c r="Q1012" s="56"/>
      <c r="R1012" s="56"/>
      <c r="AB1012" s="204"/>
      <c r="AC1012" s="56"/>
    </row>
    <row r="1013" customFormat="false" ht="16.4" hidden="false" customHeight="false" outlineLevel="0" collapsed="false">
      <c r="A1013" s="163" t="n">
        <v>112100</v>
      </c>
      <c r="B1013" s="163" t="n">
        <v>0.5039</v>
      </c>
      <c r="C1013" s="163" t="s">
        <v>6737</v>
      </c>
      <c r="D1013" s="163" t="s">
        <v>996</v>
      </c>
      <c r="E1013" s="183" t="n">
        <v>0.4552</v>
      </c>
      <c r="G1013" s="200" t="n">
        <v>2400300</v>
      </c>
      <c r="H1013" s="163" t="n">
        <v>0.6178</v>
      </c>
      <c r="I1013" s="168" t="s">
        <v>5714</v>
      </c>
      <c r="P1013" s="56"/>
      <c r="Q1013" s="56"/>
      <c r="R1013" s="56"/>
      <c r="AB1013" s="204"/>
      <c r="AC1013" s="56"/>
    </row>
    <row r="1014" customFormat="false" ht="16.4" hidden="false" customHeight="false" outlineLevel="0" collapsed="false">
      <c r="A1014" s="163" t="n">
        <v>2005600</v>
      </c>
      <c r="B1014" s="163" t="n">
        <v>0.5964</v>
      </c>
      <c r="C1014" s="163" t="s">
        <v>6738</v>
      </c>
      <c r="D1014" s="163" t="s">
        <v>832</v>
      </c>
      <c r="E1014" s="183" t="n">
        <v>0.4552</v>
      </c>
      <c r="G1014" s="200" t="n">
        <v>2400100</v>
      </c>
      <c r="H1014" s="163" t="n">
        <v>0.6178</v>
      </c>
      <c r="I1014" s="168" t="s">
        <v>5714</v>
      </c>
      <c r="P1014" s="56"/>
      <c r="Q1014" s="56"/>
      <c r="R1014" s="56"/>
      <c r="AB1014" s="204"/>
      <c r="AC1014" s="56"/>
    </row>
    <row r="1015" customFormat="false" ht="16.4" hidden="false" customHeight="false" outlineLevel="0" collapsed="false">
      <c r="A1015" s="163" t="n">
        <v>112200</v>
      </c>
      <c r="B1015" s="163" t="n">
        <v>0.5039</v>
      </c>
      <c r="C1015" s="163" t="s">
        <v>6739</v>
      </c>
      <c r="D1015" s="163" t="s">
        <v>994</v>
      </c>
      <c r="E1015" s="183" t="n">
        <v>0.4552</v>
      </c>
      <c r="G1015" s="200" t="n">
        <v>2400100</v>
      </c>
      <c r="H1015" s="163" t="n">
        <v>0.6178</v>
      </c>
      <c r="I1015" s="168" t="s">
        <v>5714</v>
      </c>
      <c r="P1015" s="56"/>
      <c r="Q1015" s="56"/>
      <c r="R1015" s="56"/>
      <c r="AB1015" s="204"/>
      <c r="AC1015" s="56"/>
    </row>
    <row r="1016" customFormat="false" ht="16.4" hidden="false" customHeight="false" outlineLevel="0" collapsed="false">
      <c r="A1016" s="163" t="n">
        <v>802200</v>
      </c>
      <c r="B1016" s="163" t="n">
        <v>0.4187</v>
      </c>
      <c r="C1016" s="163" t="s">
        <v>6740</v>
      </c>
      <c r="D1016" s="163" t="s">
        <v>836</v>
      </c>
      <c r="E1016" s="183" t="n">
        <v>0.4552</v>
      </c>
      <c r="G1016" s="200" t="n">
        <v>2400100</v>
      </c>
      <c r="H1016" s="163" t="n">
        <v>0.6178</v>
      </c>
      <c r="I1016" s="168" t="s">
        <v>5714</v>
      </c>
      <c r="P1016" s="56"/>
      <c r="Q1016" s="56"/>
      <c r="R1016" s="56"/>
      <c r="AB1016" s="204"/>
      <c r="AC1016" s="56"/>
    </row>
    <row r="1017" customFormat="false" ht="16.4" hidden="false" customHeight="false" outlineLevel="0" collapsed="false">
      <c r="A1017" s="163" t="n">
        <v>802300</v>
      </c>
      <c r="B1017" s="163" t="n">
        <v>0.4187</v>
      </c>
      <c r="C1017" s="163" t="s">
        <v>6741</v>
      </c>
      <c r="D1017" s="163" t="s">
        <v>996</v>
      </c>
      <c r="E1017" s="183" t="n">
        <v>0.4552</v>
      </c>
      <c r="G1017" s="200" t="n">
        <v>2400300</v>
      </c>
      <c r="H1017" s="163" t="n">
        <v>0.6178</v>
      </c>
      <c r="I1017" s="168" t="s">
        <v>5714</v>
      </c>
      <c r="P1017" s="56"/>
      <c r="Q1017" s="56"/>
      <c r="R1017" s="56"/>
      <c r="AB1017" s="204"/>
      <c r="AC1017" s="56"/>
    </row>
    <row r="1018" customFormat="false" ht="16.4" hidden="false" customHeight="false" outlineLevel="0" collapsed="false">
      <c r="A1018" s="163" t="n">
        <v>107800</v>
      </c>
      <c r="B1018" s="163" t="n">
        <v>0.5039</v>
      </c>
      <c r="C1018" s="163" t="s">
        <v>6742</v>
      </c>
      <c r="D1018" s="163" t="s">
        <v>996</v>
      </c>
      <c r="E1018" s="183" t="n">
        <v>0.4552</v>
      </c>
      <c r="G1018" s="200" t="n">
        <v>2400200</v>
      </c>
      <c r="H1018" s="163" t="n">
        <v>0.7212</v>
      </c>
      <c r="I1018" s="168" t="s">
        <v>5718</v>
      </c>
      <c r="P1018" s="56"/>
      <c r="Q1018" s="56"/>
      <c r="R1018" s="56"/>
      <c r="AB1018" s="204"/>
      <c r="AC1018" s="56"/>
    </row>
    <row r="1019" customFormat="false" ht="16.4" hidden="false" customHeight="false" outlineLevel="0" collapsed="false">
      <c r="A1019" s="163" t="n">
        <v>107900</v>
      </c>
      <c r="B1019" s="163" t="n">
        <v>0.5039</v>
      </c>
      <c r="C1019" s="163" t="s">
        <v>6743</v>
      </c>
      <c r="D1019" s="163" t="s">
        <v>5649</v>
      </c>
      <c r="E1019" s="183" t="n">
        <v>0.4552</v>
      </c>
      <c r="G1019" s="200" t="n">
        <v>2400300</v>
      </c>
      <c r="H1019" s="163" t="n">
        <v>0.7212</v>
      </c>
      <c r="I1019" s="168" t="s">
        <v>5718</v>
      </c>
      <c r="P1019" s="56"/>
      <c r="Q1019" s="56"/>
      <c r="R1019" s="56"/>
      <c r="AB1019" s="204"/>
      <c r="AC1019" s="56"/>
    </row>
    <row r="1020" customFormat="false" ht="16.4" hidden="false" customHeight="false" outlineLevel="0" collapsed="false">
      <c r="A1020" s="163" t="n">
        <v>112300</v>
      </c>
      <c r="B1020" s="163" t="n">
        <v>0.5039</v>
      </c>
      <c r="C1020" s="163" t="s">
        <v>837</v>
      </c>
      <c r="D1020" s="163" t="s">
        <v>5649</v>
      </c>
      <c r="E1020" s="183" t="n">
        <v>0.4552</v>
      </c>
      <c r="G1020" s="200" t="n">
        <v>2400200</v>
      </c>
      <c r="H1020" s="163" t="n">
        <v>0.7212</v>
      </c>
      <c r="I1020" s="168" t="s">
        <v>5718</v>
      </c>
      <c r="P1020" s="56"/>
      <c r="Q1020" s="56"/>
      <c r="R1020" s="56"/>
      <c r="AB1020" s="204"/>
      <c r="AC1020" s="56"/>
    </row>
    <row r="1021" customFormat="false" ht="16.4" hidden="false" customHeight="false" outlineLevel="0" collapsed="false">
      <c r="A1021" s="163" t="n">
        <v>110200</v>
      </c>
      <c r="B1021" s="163" t="n">
        <v>0.5039</v>
      </c>
      <c r="C1021" s="163" t="s">
        <v>6744</v>
      </c>
      <c r="D1021" s="163" t="s">
        <v>5649</v>
      </c>
      <c r="E1021" s="183" t="n">
        <v>0.4552</v>
      </c>
      <c r="G1021" s="200" t="n">
        <v>2400300</v>
      </c>
      <c r="H1021" s="163" t="n">
        <v>0.7212</v>
      </c>
      <c r="I1021" s="168" t="s">
        <v>5718</v>
      </c>
      <c r="P1021" s="56"/>
      <c r="Q1021" s="56"/>
      <c r="R1021" s="56"/>
      <c r="AB1021" s="204"/>
      <c r="AC1021" s="56"/>
    </row>
    <row r="1022" customFormat="false" ht="16.4" hidden="false" customHeight="false" outlineLevel="0" collapsed="false">
      <c r="A1022" s="163" t="n">
        <v>108000</v>
      </c>
      <c r="B1022" s="163" t="n">
        <v>0.5039</v>
      </c>
      <c r="C1022" s="163" t="s">
        <v>831</v>
      </c>
      <c r="D1022" s="163" t="s">
        <v>5649</v>
      </c>
      <c r="E1022" s="183" t="s">
        <v>6745</v>
      </c>
      <c r="G1022" s="200" t="n">
        <v>2400200</v>
      </c>
      <c r="H1022" s="163" t="n">
        <v>0.7212</v>
      </c>
      <c r="I1022" s="168" t="s">
        <v>5718</v>
      </c>
      <c r="P1022" s="56"/>
      <c r="Q1022" s="56"/>
      <c r="R1022" s="56"/>
      <c r="AB1022" s="204"/>
      <c r="AC1022" s="56"/>
    </row>
    <row r="1023" customFormat="false" ht="16.4" hidden="false" customHeight="false" outlineLevel="0" collapsed="false">
      <c r="A1023" s="163" t="n">
        <v>2111900</v>
      </c>
      <c r="B1023" s="163" t="n">
        <v>0.5386</v>
      </c>
      <c r="C1023" s="163" t="s">
        <v>993</v>
      </c>
      <c r="D1023" s="163" t="s">
        <v>5649</v>
      </c>
      <c r="E1023" s="183" t="n">
        <v>0.4552</v>
      </c>
      <c r="G1023" s="200" t="n">
        <v>2400300</v>
      </c>
      <c r="H1023" s="163" t="n">
        <v>0.7212</v>
      </c>
      <c r="I1023" s="168" t="s">
        <v>5718</v>
      </c>
      <c r="P1023" s="56"/>
      <c r="Q1023" s="56"/>
      <c r="R1023" s="56"/>
      <c r="AB1023" s="204"/>
      <c r="AC1023" s="56"/>
    </row>
    <row r="1024" customFormat="false" ht="16.4" hidden="false" customHeight="false" outlineLevel="0" collapsed="false">
      <c r="A1024" s="163" t="n">
        <v>108100</v>
      </c>
      <c r="B1024" s="163" t="n">
        <v>0.5039</v>
      </c>
      <c r="C1024" s="163" t="s">
        <v>6746</v>
      </c>
      <c r="D1024" s="163" t="s">
        <v>5649</v>
      </c>
      <c r="E1024" s="183" t="n">
        <v>0.4552</v>
      </c>
      <c r="G1024" s="200" t="n">
        <v>2400100</v>
      </c>
      <c r="H1024" s="163" t="n">
        <v>0.7212</v>
      </c>
      <c r="I1024" s="168" t="s">
        <v>5718</v>
      </c>
      <c r="P1024" s="56"/>
      <c r="Q1024" s="56"/>
      <c r="R1024" s="56"/>
      <c r="AB1024" s="204"/>
      <c r="AC1024" s="56"/>
    </row>
    <row r="1025" customFormat="false" ht="16.4" hidden="false" customHeight="false" outlineLevel="0" collapsed="false">
      <c r="A1025" s="163" t="n">
        <v>2112000</v>
      </c>
      <c r="B1025" s="163" t="n">
        <v>0.5386</v>
      </c>
      <c r="C1025" s="163" t="s">
        <v>6747</v>
      </c>
      <c r="D1025" s="163" t="s">
        <v>5649</v>
      </c>
      <c r="E1025" s="183" t="n">
        <v>0.4552</v>
      </c>
      <c r="G1025" s="200" t="n">
        <v>2400100</v>
      </c>
      <c r="H1025" s="163" t="n">
        <v>0.7212</v>
      </c>
      <c r="I1025" s="168" t="s">
        <v>5718</v>
      </c>
      <c r="P1025" s="56"/>
      <c r="Q1025" s="56"/>
      <c r="R1025" s="56"/>
      <c r="AB1025" s="204"/>
      <c r="AC1025" s="56"/>
    </row>
    <row r="1026" customFormat="false" ht="16.4" hidden="false" customHeight="false" outlineLevel="0" collapsed="false">
      <c r="A1026" s="163" t="n">
        <v>108200</v>
      </c>
      <c r="B1026" s="163" t="n">
        <v>0.5039</v>
      </c>
      <c r="C1026" s="163" t="s">
        <v>6748</v>
      </c>
      <c r="D1026" s="163" t="s">
        <v>1003</v>
      </c>
      <c r="E1026" s="183" t="n">
        <v>0.4552</v>
      </c>
      <c r="G1026" s="200" t="n">
        <v>2400100</v>
      </c>
      <c r="H1026" s="163" t="n">
        <v>0.7212</v>
      </c>
      <c r="I1026" s="168" t="s">
        <v>5718</v>
      </c>
      <c r="P1026" s="56"/>
      <c r="Q1026" s="56"/>
      <c r="R1026" s="56"/>
      <c r="AB1026" s="204"/>
      <c r="AC1026" s="56"/>
    </row>
    <row r="1027" customFormat="false" ht="16.4" hidden="false" customHeight="false" outlineLevel="0" collapsed="false">
      <c r="A1027" s="163" t="n">
        <v>112400</v>
      </c>
      <c r="B1027" s="163" t="n">
        <v>0.5039</v>
      </c>
      <c r="C1027" s="163" t="s">
        <v>6749</v>
      </c>
      <c r="D1027" s="163" t="s">
        <v>1008</v>
      </c>
      <c r="E1027" s="183" t="s">
        <v>5649</v>
      </c>
      <c r="G1027" s="200" t="n">
        <v>2400300</v>
      </c>
      <c r="H1027" s="163" t="n">
        <v>0.7212</v>
      </c>
      <c r="I1027" s="168" t="s">
        <v>5718</v>
      </c>
      <c r="P1027" s="56"/>
      <c r="Q1027" s="56"/>
      <c r="R1027" s="56"/>
    </row>
    <row r="1028" customFormat="false" ht="16.4" hidden="false" customHeight="false" outlineLevel="0" collapsed="false">
      <c r="A1028" s="163" t="n">
        <v>112500</v>
      </c>
      <c r="B1028" s="163" t="n">
        <v>0.5039</v>
      </c>
      <c r="C1028" s="163" t="s">
        <v>6750</v>
      </c>
      <c r="D1028" s="163" t="s">
        <v>1008</v>
      </c>
      <c r="E1028" s="183" t="s">
        <v>5649</v>
      </c>
      <c r="G1028" s="200" t="n">
        <v>400100</v>
      </c>
      <c r="H1028" s="163" t="n">
        <v>0.947</v>
      </c>
      <c r="I1028" s="168" t="s">
        <v>5722</v>
      </c>
      <c r="P1028" s="56"/>
      <c r="Q1028" s="56"/>
      <c r="R1028" s="56"/>
    </row>
    <row r="1029" customFormat="false" ht="16.4" hidden="false" customHeight="false" outlineLevel="0" collapsed="false">
      <c r="A1029" s="163" t="n">
        <v>112600</v>
      </c>
      <c r="B1029" s="163" t="n">
        <v>0.5039</v>
      </c>
      <c r="C1029" s="163" t="s">
        <v>6751</v>
      </c>
      <c r="D1029" s="163" t="s">
        <v>1010</v>
      </c>
      <c r="E1029" s="183" t="s">
        <v>5649</v>
      </c>
      <c r="G1029" s="200" t="n">
        <v>400200</v>
      </c>
      <c r="H1029" s="163" t="n">
        <v>0.947</v>
      </c>
      <c r="I1029" s="168" t="s">
        <v>5722</v>
      </c>
      <c r="P1029" s="56"/>
      <c r="Q1029" s="56"/>
      <c r="R1029" s="56"/>
    </row>
    <row r="1030" customFormat="false" ht="16.4" hidden="false" customHeight="false" outlineLevel="0" collapsed="false">
      <c r="A1030" s="163" t="n">
        <v>2107800</v>
      </c>
      <c r="B1030" s="163" t="n">
        <v>0.5386</v>
      </c>
      <c r="C1030" s="163" t="s">
        <v>6752</v>
      </c>
      <c r="D1030" s="163" t="s">
        <v>1012</v>
      </c>
      <c r="E1030" s="183" t="s">
        <v>5649</v>
      </c>
      <c r="P1030" s="56"/>
      <c r="Q1030" s="56"/>
      <c r="R1030" s="56"/>
    </row>
    <row r="1031" customFormat="false" ht="16.4" hidden="false" customHeight="false" outlineLevel="0" collapsed="false">
      <c r="A1031" s="163" t="n">
        <v>108300</v>
      </c>
      <c r="B1031" s="163" t="n">
        <v>0.5039</v>
      </c>
      <c r="C1031" s="163" t="s">
        <v>6753</v>
      </c>
      <c r="D1031" s="163" t="s">
        <v>1014</v>
      </c>
      <c r="E1031" s="183" t="s">
        <v>5649</v>
      </c>
      <c r="P1031" s="56"/>
      <c r="Q1031" s="56"/>
      <c r="R1031" s="56"/>
    </row>
    <row r="1032" customFormat="false" ht="16.4" hidden="false" customHeight="false" outlineLevel="0" collapsed="false">
      <c r="A1032" s="163" t="n">
        <v>110100</v>
      </c>
      <c r="B1032" s="163" t="n">
        <v>0.5039</v>
      </c>
      <c r="C1032" s="163" t="s">
        <v>6754</v>
      </c>
      <c r="D1032" s="163" t="s">
        <v>1008</v>
      </c>
      <c r="E1032" s="183" t="s">
        <v>5649</v>
      </c>
      <c r="P1032" s="56"/>
      <c r="Q1032" s="56"/>
      <c r="R1032" s="56"/>
    </row>
    <row r="1033" customFormat="false" ht="16.4" hidden="false" customHeight="false" outlineLevel="0" collapsed="false">
      <c r="A1033" s="163" t="n">
        <v>110100</v>
      </c>
      <c r="B1033" s="163" t="n">
        <v>0.5039</v>
      </c>
      <c r="C1033" s="163" t="s">
        <v>6755</v>
      </c>
      <c r="D1033" s="163" t="s">
        <v>1008</v>
      </c>
      <c r="E1033" s="183" t="s">
        <v>5649</v>
      </c>
      <c r="P1033" s="56"/>
      <c r="Q1033" s="56"/>
      <c r="R1033" s="56"/>
    </row>
    <row r="1034" customFormat="false" ht="16.4" hidden="false" customHeight="false" outlineLevel="0" collapsed="false">
      <c r="A1034" s="163" t="n">
        <v>108400</v>
      </c>
      <c r="B1034" s="163" t="n">
        <v>0.5039</v>
      </c>
      <c r="C1034" s="163" t="s">
        <v>1002</v>
      </c>
      <c r="D1034" s="163" t="s">
        <v>1008</v>
      </c>
      <c r="E1034" s="183" t="n">
        <v>0.4552</v>
      </c>
      <c r="P1034" s="56"/>
      <c r="Q1034" s="56"/>
      <c r="R1034" s="56"/>
    </row>
    <row r="1035" customFormat="false" ht="16.4" hidden="false" customHeight="false" outlineLevel="0" collapsed="false">
      <c r="A1035" s="163" t="n">
        <v>2112100</v>
      </c>
      <c r="B1035" s="163" t="n">
        <v>0.4033</v>
      </c>
      <c r="C1035" s="163" t="s">
        <v>6756</v>
      </c>
      <c r="D1035" s="163" t="s">
        <v>1016</v>
      </c>
      <c r="E1035" s="183" t="s">
        <v>5649</v>
      </c>
      <c r="P1035" s="56"/>
      <c r="Q1035" s="56"/>
      <c r="R1035" s="56"/>
    </row>
    <row r="1036" customFormat="false" ht="16.4" hidden="false" customHeight="false" outlineLevel="0" collapsed="false">
      <c r="A1036" s="163" t="n">
        <v>108500</v>
      </c>
      <c r="B1036" s="163" t="n">
        <v>0.5039</v>
      </c>
      <c r="C1036" s="163" t="s">
        <v>6757</v>
      </c>
      <c r="D1036" s="163" t="s">
        <v>1008</v>
      </c>
      <c r="E1036" s="183" t="s">
        <v>5649</v>
      </c>
      <c r="P1036" s="56"/>
      <c r="Q1036" s="56"/>
      <c r="R1036" s="56"/>
    </row>
    <row r="1037" customFormat="false" ht="16.4" hidden="false" customHeight="false" outlineLevel="0" collapsed="false">
      <c r="A1037" s="163" t="n">
        <v>108500</v>
      </c>
      <c r="B1037" s="163" t="n">
        <v>0.5039</v>
      </c>
      <c r="C1037" s="163" t="s">
        <v>1009</v>
      </c>
      <c r="D1037" s="163" t="s">
        <v>1018</v>
      </c>
      <c r="E1037" s="183" t="n">
        <v>0.4552</v>
      </c>
      <c r="P1037" s="56"/>
      <c r="Q1037" s="56"/>
      <c r="R1037" s="56"/>
    </row>
    <row r="1038" customFormat="false" ht="16.4" hidden="false" customHeight="false" outlineLevel="0" collapsed="false">
      <c r="A1038" s="163" t="n">
        <v>2112200</v>
      </c>
      <c r="B1038" s="163" t="n">
        <v>0.4033</v>
      </c>
      <c r="C1038" s="163" t="s">
        <v>1011</v>
      </c>
      <c r="D1038" s="163" t="s">
        <v>1020</v>
      </c>
      <c r="E1038" s="183" t="n">
        <v>0.4552</v>
      </c>
      <c r="P1038" s="56"/>
      <c r="Q1038" s="56"/>
      <c r="R1038" s="56"/>
    </row>
    <row r="1039" customFormat="false" ht="16.4" hidden="false" customHeight="false" outlineLevel="0" collapsed="false">
      <c r="A1039" s="163" t="n">
        <v>2112300</v>
      </c>
      <c r="B1039" s="163" t="n">
        <v>0.4033</v>
      </c>
      <c r="C1039" s="163" t="s">
        <v>1013</v>
      </c>
      <c r="D1039" s="163" t="s">
        <v>1008</v>
      </c>
      <c r="E1039" s="183" t="n">
        <v>0.4552</v>
      </c>
      <c r="P1039" s="56"/>
      <c r="Q1039" s="56"/>
      <c r="R1039" s="56"/>
    </row>
    <row r="1040" customFormat="false" ht="16.4" hidden="false" customHeight="false" outlineLevel="0" collapsed="false">
      <c r="A1040" s="163" t="n">
        <v>2112400</v>
      </c>
      <c r="B1040" s="163" t="n">
        <v>0.4033</v>
      </c>
      <c r="C1040" s="163" t="s">
        <v>6758</v>
      </c>
      <c r="D1040" s="163" t="s">
        <v>5649</v>
      </c>
      <c r="E1040" s="183" t="s">
        <v>5649</v>
      </c>
      <c r="P1040" s="56"/>
      <c r="Q1040" s="56"/>
      <c r="R1040" s="56"/>
    </row>
    <row r="1041" customFormat="false" ht="16.4" hidden="false" customHeight="false" outlineLevel="0" collapsed="false">
      <c r="A1041" s="163" t="n">
        <v>2112500</v>
      </c>
      <c r="B1041" s="163" t="n">
        <v>0.4033</v>
      </c>
      <c r="C1041" s="163" t="s">
        <v>6759</v>
      </c>
      <c r="D1041" s="163" t="s">
        <v>1023</v>
      </c>
      <c r="E1041" s="183" t="s">
        <v>5649</v>
      </c>
      <c r="P1041" s="56"/>
      <c r="Q1041" s="56"/>
      <c r="R1041" s="56"/>
    </row>
    <row r="1042" customFormat="false" ht="16.4" hidden="false" customHeight="false" outlineLevel="0" collapsed="false">
      <c r="A1042" s="163" t="n">
        <v>2112300</v>
      </c>
      <c r="B1042" s="163" t="n">
        <v>0.4033</v>
      </c>
      <c r="C1042" s="163" t="s">
        <v>6760</v>
      </c>
      <c r="D1042" s="163" t="s">
        <v>1023</v>
      </c>
      <c r="E1042" s="183" t="s">
        <v>5649</v>
      </c>
      <c r="P1042" s="56"/>
      <c r="Q1042" s="56"/>
      <c r="R1042" s="56"/>
    </row>
    <row r="1043" customFormat="false" ht="16.4" hidden="false" customHeight="false" outlineLevel="0" collapsed="false">
      <c r="A1043" s="163" t="n">
        <v>2112400</v>
      </c>
      <c r="B1043" s="163" t="n">
        <v>0.4033</v>
      </c>
      <c r="C1043" s="163" t="s">
        <v>1015</v>
      </c>
      <c r="D1043" s="163" t="s">
        <v>1023</v>
      </c>
      <c r="E1043" s="183" t="n">
        <v>0.4552</v>
      </c>
      <c r="P1043" s="56"/>
      <c r="Q1043" s="56"/>
      <c r="R1043" s="56"/>
    </row>
    <row r="1044" customFormat="false" ht="16.4" hidden="false" customHeight="false" outlineLevel="0" collapsed="false">
      <c r="A1044" s="163" t="n">
        <v>2112500</v>
      </c>
      <c r="B1044" s="163" t="n">
        <v>0.4033</v>
      </c>
      <c r="C1044" s="163" t="s">
        <v>6761</v>
      </c>
      <c r="D1044" s="163" t="s">
        <v>1023</v>
      </c>
      <c r="E1044" s="183" t="s">
        <v>5649</v>
      </c>
      <c r="P1044" s="56"/>
      <c r="Q1044" s="56"/>
      <c r="R1044" s="56"/>
    </row>
    <row r="1045" customFormat="false" ht="16.4" hidden="false" customHeight="false" outlineLevel="0" collapsed="false">
      <c r="A1045" s="163" t="n">
        <v>2107900</v>
      </c>
      <c r="B1045" s="163" t="n">
        <v>0.4033</v>
      </c>
      <c r="C1045" s="163" t="s">
        <v>1017</v>
      </c>
      <c r="D1045" s="163" t="s">
        <v>1023</v>
      </c>
      <c r="E1045" s="183" t="n">
        <v>0.4552</v>
      </c>
      <c r="P1045" s="56"/>
      <c r="Q1045" s="56"/>
      <c r="R1045" s="56"/>
    </row>
    <row r="1046" customFormat="false" ht="16.4" hidden="false" customHeight="false" outlineLevel="0" collapsed="false">
      <c r="A1046" s="163" t="n">
        <v>2005700</v>
      </c>
      <c r="B1046" s="163" t="n">
        <v>0.5964</v>
      </c>
      <c r="C1046" s="163" t="s">
        <v>1019</v>
      </c>
      <c r="D1046" s="163" t="s">
        <v>1023</v>
      </c>
      <c r="E1046" s="183" t="n">
        <v>0.4552</v>
      </c>
      <c r="P1046" s="56"/>
      <c r="Q1046" s="56"/>
      <c r="R1046" s="56"/>
    </row>
    <row r="1047" customFormat="false" ht="16.4" hidden="false" customHeight="false" outlineLevel="0" collapsed="false">
      <c r="A1047" s="163" t="n">
        <v>2005800</v>
      </c>
      <c r="B1047" s="163" t="n">
        <v>0.5964</v>
      </c>
      <c r="C1047" s="163" t="s">
        <v>6762</v>
      </c>
      <c r="D1047" s="163" t="s">
        <v>1023</v>
      </c>
      <c r="E1047" s="183" t="s">
        <v>5649</v>
      </c>
      <c r="P1047" s="56"/>
      <c r="Q1047" s="56"/>
      <c r="R1047" s="56"/>
    </row>
    <row r="1048" customFormat="false" ht="16.4" hidden="false" customHeight="false" outlineLevel="0" collapsed="false">
      <c r="A1048" s="163" t="n">
        <v>2005900</v>
      </c>
      <c r="B1048" s="163" t="n">
        <v>0.5964</v>
      </c>
      <c r="C1048" s="163" t="s">
        <v>6763</v>
      </c>
      <c r="D1048" s="163" t="s">
        <v>1023</v>
      </c>
      <c r="E1048" s="183" t="s">
        <v>5649</v>
      </c>
      <c r="P1048" s="56"/>
      <c r="Q1048" s="56"/>
      <c r="R1048" s="56"/>
    </row>
    <row r="1049" customFormat="false" ht="16.4" hidden="false" customHeight="false" outlineLevel="0" collapsed="false">
      <c r="A1049" s="163" t="n">
        <v>2006000</v>
      </c>
      <c r="B1049" s="163" t="n">
        <v>0.5964</v>
      </c>
      <c r="C1049" s="163" t="s">
        <v>6764</v>
      </c>
      <c r="D1049" s="163" t="s">
        <v>1023</v>
      </c>
      <c r="E1049" s="183" t="n">
        <v>0.3856</v>
      </c>
      <c r="P1049" s="56"/>
      <c r="Q1049" s="56"/>
      <c r="R1049" s="56"/>
    </row>
    <row r="1050" customFormat="false" ht="16.4" hidden="false" customHeight="false" outlineLevel="0" collapsed="false">
      <c r="A1050" s="163" t="n">
        <v>1903000</v>
      </c>
      <c r="B1050" s="163" t="n">
        <v>0.5797</v>
      </c>
      <c r="C1050" s="163" t="s">
        <v>6765</v>
      </c>
      <c r="D1050" s="163" t="s">
        <v>1023</v>
      </c>
      <c r="E1050" s="183" t="n">
        <v>0.3856</v>
      </c>
      <c r="P1050" s="56"/>
      <c r="Q1050" s="56"/>
      <c r="R1050" s="56"/>
    </row>
    <row r="1051" customFormat="false" ht="16.4" hidden="false" customHeight="false" outlineLevel="0" collapsed="false">
      <c r="A1051" s="163" t="n">
        <v>1902700</v>
      </c>
      <c r="B1051" s="163" t="n">
        <v>0.5797</v>
      </c>
      <c r="C1051" s="163" t="s">
        <v>6766</v>
      </c>
      <c r="D1051" s="163" t="s">
        <v>1023</v>
      </c>
      <c r="E1051" s="183" t="n">
        <v>0.3856</v>
      </c>
      <c r="P1051" s="56"/>
      <c r="Q1051" s="56"/>
      <c r="R1051" s="56"/>
    </row>
    <row r="1052" customFormat="false" ht="16.4" hidden="false" customHeight="false" outlineLevel="0" collapsed="false">
      <c r="A1052" s="163" t="n">
        <v>1902800</v>
      </c>
      <c r="B1052" s="163" t="n">
        <v>0.5797</v>
      </c>
      <c r="C1052" s="163" t="s">
        <v>6767</v>
      </c>
      <c r="D1052" s="163" t="s">
        <v>1023</v>
      </c>
      <c r="E1052" s="183" t="n">
        <v>0.3856</v>
      </c>
      <c r="P1052" s="56"/>
      <c r="Q1052" s="56"/>
      <c r="R1052" s="56"/>
    </row>
    <row r="1053" customFormat="false" ht="16.4" hidden="false" customHeight="false" outlineLevel="0" collapsed="false">
      <c r="A1053" s="163" t="n">
        <v>1902900</v>
      </c>
      <c r="B1053" s="163" t="n">
        <v>0.5797</v>
      </c>
      <c r="C1053" s="163" t="s">
        <v>6768</v>
      </c>
      <c r="D1053" s="163" t="s">
        <v>1025</v>
      </c>
      <c r="E1053" s="183" t="n">
        <v>0.3856</v>
      </c>
      <c r="P1053" s="56"/>
      <c r="Q1053" s="56"/>
      <c r="R1053" s="56"/>
    </row>
    <row r="1054" customFormat="false" ht="16.4" hidden="false" customHeight="false" outlineLevel="0" collapsed="false">
      <c r="A1054" s="163" t="n">
        <v>108600</v>
      </c>
      <c r="B1054" s="163" t="n">
        <v>0.5039</v>
      </c>
      <c r="C1054" s="163" t="s">
        <v>6769</v>
      </c>
      <c r="D1054" s="163" t="s">
        <v>1023</v>
      </c>
      <c r="E1054" s="183" t="n">
        <v>0.3856</v>
      </c>
      <c r="P1054" s="56"/>
      <c r="Q1054" s="56"/>
      <c r="R1054" s="56"/>
    </row>
    <row r="1055" customFormat="false" ht="16.4" hidden="false" customHeight="false" outlineLevel="0" collapsed="false">
      <c r="A1055" s="163" t="n">
        <v>2006100</v>
      </c>
      <c r="B1055" s="163" t="n">
        <v>0.5964</v>
      </c>
      <c r="C1055" s="163" t="s">
        <v>6770</v>
      </c>
      <c r="D1055" s="163" t="s">
        <v>1023</v>
      </c>
      <c r="E1055" s="183" t="n">
        <v>0.3856</v>
      </c>
      <c r="P1055" s="56"/>
      <c r="Q1055" s="56"/>
      <c r="R1055" s="56"/>
    </row>
    <row r="1056" customFormat="false" ht="16.4" hidden="false" customHeight="false" outlineLevel="0" collapsed="false">
      <c r="A1056" s="163" t="n">
        <v>2006200</v>
      </c>
      <c r="B1056" s="163" t="n">
        <v>0.5964</v>
      </c>
      <c r="C1056" s="163" t="s">
        <v>6771</v>
      </c>
      <c r="D1056" s="163" t="s">
        <v>1023</v>
      </c>
      <c r="E1056" s="183" t="n">
        <v>0.3856</v>
      </c>
      <c r="P1056" s="56"/>
      <c r="Q1056" s="56"/>
      <c r="R1056" s="56"/>
    </row>
    <row r="1057" customFormat="false" ht="16.4" hidden="false" customHeight="false" outlineLevel="0" collapsed="false">
      <c r="A1057" s="163" t="n">
        <v>2004800</v>
      </c>
      <c r="B1057" s="163" t="n">
        <v>0.5964</v>
      </c>
      <c r="C1057" s="163" t="s">
        <v>6772</v>
      </c>
      <c r="D1057" s="163" t="s">
        <v>1023</v>
      </c>
      <c r="E1057" s="183" t="n">
        <v>0.3856</v>
      </c>
      <c r="P1057" s="56"/>
      <c r="Q1057" s="56"/>
      <c r="R1057" s="56"/>
    </row>
    <row r="1058" customFormat="false" ht="16.4" hidden="false" customHeight="false" outlineLevel="0" collapsed="false">
      <c r="A1058" s="163" t="n">
        <v>2004801</v>
      </c>
      <c r="B1058" s="163" t="n">
        <v>0.5964</v>
      </c>
      <c r="C1058" s="163" t="s">
        <v>6773</v>
      </c>
      <c r="D1058" s="163" t="s">
        <v>1023</v>
      </c>
      <c r="E1058" s="183" t="n">
        <v>0.3856</v>
      </c>
      <c r="P1058" s="56"/>
      <c r="Q1058" s="56"/>
      <c r="R1058" s="56"/>
    </row>
    <row r="1059" customFormat="false" ht="16.4" hidden="false" customHeight="false" outlineLevel="0" collapsed="false">
      <c r="A1059" s="163" t="n">
        <v>2004900</v>
      </c>
      <c r="B1059" s="163" t="n">
        <v>0.5964</v>
      </c>
      <c r="C1059" s="163" t="s">
        <v>6774</v>
      </c>
      <c r="D1059" s="163" t="s">
        <v>1028</v>
      </c>
      <c r="E1059" s="183" t="n">
        <v>0.3856</v>
      </c>
      <c r="P1059" s="56"/>
      <c r="Q1059" s="56"/>
      <c r="R1059" s="56"/>
    </row>
    <row r="1060" customFormat="false" ht="16.4" hidden="false" customHeight="false" outlineLevel="0" collapsed="false">
      <c r="A1060" s="163" t="n">
        <v>2005000</v>
      </c>
      <c r="B1060" s="163" t="n">
        <v>0.5964</v>
      </c>
      <c r="C1060" s="163" t="s">
        <v>6775</v>
      </c>
      <c r="D1060" s="163" t="s">
        <v>1028</v>
      </c>
      <c r="E1060" s="183" t="n">
        <v>0.3856</v>
      </c>
      <c r="P1060" s="56"/>
      <c r="Q1060" s="56"/>
      <c r="R1060" s="56"/>
    </row>
    <row r="1061" customFormat="false" ht="16.4" hidden="false" customHeight="false" outlineLevel="0" collapsed="false">
      <c r="A1061" s="163" t="n">
        <v>199900</v>
      </c>
      <c r="B1061" s="163" t="n">
        <v>0.5039</v>
      </c>
      <c r="C1061" s="163" t="s">
        <v>1024</v>
      </c>
      <c r="D1061" s="163" t="s">
        <v>1028</v>
      </c>
      <c r="E1061" s="183" t="n">
        <v>0.3856</v>
      </c>
      <c r="P1061" s="56"/>
      <c r="Q1061" s="56"/>
      <c r="R1061" s="56"/>
    </row>
    <row r="1062" customFormat="false" ht="16.4" hidden="false" customHeight="false" outlineLevel="0" collapsed="false">
      <c r="C1062" s="163" t="s">
        <v>6776</v>
      </c>
      <c r="D1062" s="163" t="s">
        <v>1028</v>
      </c>
      <c r="E1062" s="183" t="n">
        <v>0.3856</v>
      </c>
      <c r="P1062" s="56"/>
      <c r="Q1062" s="56"/>
      <c r="R1062" s="56"/>
    </row>
    <row r="1063" customFormat="false" ht="16.4" hidden="false" customHeight="false" outlineLevel="0" collapsed="false">
      <c r="C1063" s="163" t="s">
        <v>6777</v>
      </c>
      <c r="D1063" s="163" t="s">
        <v>1028</v>
      </c>
      <c r="E1063" s="183" t="n">
        <v>0.3856</v>
      </c>
      <c r="P1063" s="56"/>
      <c r="Q1063" s="56"/>
      <c r="R1063" s="56"/>
    </row>
    <row r="1064" customFormat="false" ht="16.4" hidden="false" customHeight="false" outlineLevel="0" collapsed="false">
      <c r="C1064" s="163" t="s">
        <v>6778</v>
      </c>
      <c r="D1064" s="163" t="s">
        <v>1028</v>
      </c>
      <c r="E1064" s="183" t="n">
        <v>0.3856</v>
      </c>
      <c r="P1064" s="56"/>
      <c r="Q1064" s="56"/>
      <c r="R1064" s="56"/>
    </row>
    <row r="1065" customFormat="false" ht="16.4" hidden="false" customHeight="false" outlineLevel="0" collapsed="false">
      <c r="C1065" s="163" t="s">
        <v>6779</v>
      </c>
      <c r="D1065" s="163" t="s">
        <v>1028</v>
      </c>
      <c r="E1065" s="183" t="n">
        <v>0.3856</v>
      </c>
      <c r="P1065" s="56"/>
      <c r="Q1065" s="56"/>
      <c r="R1065" s="56"/>
    </row>
    <row r="1066" customFormat="false" ht="16.4" hidden="false" customHeight="false" outlineLevel="0" collapsed="false">
      <c r="C1066" s="163" t="s">
        <v>6780</v>
      </c>
      <c r="D1066" s="163" t="s">
        <v>1028</v>
      </c>
      <c r="E1066" s="183" t="n">
        <v>0.3856</v>
      </c>
      <c r="P1066" s="56"/>
      <c r="Q1066" s="56"/>
      <c r="R1066" s="56"/>
    </row>
    <row r="1067" customFormat="false" ht="16.4" hidden="false" customHeight="false" outlineLevel="0" collapsed="false">
      <c r="C1067" s="163" t="s">
        <v>6781</v>
      </c>
      <c r="D1067" s="163" t="s">
        <v>1028</v>
      </c>
      <c r="E1067" s="183" t="n">
        <v>0.4552</v>
      </c>
      <c r="P1067" s="56"/>
      <c r="Q1067" s="56"/>
      <c r="R1067" s="56"/>
    </row>
    <row r="1068" customFormat="false" ht="16.4" hidden="false" customHeight="false" outlineLevel="0" collapsed="false">
      <c r="C1068" s="163" t="s">
        <v>6782</v>
      </c>
      <c r="D1068" s="163" t="s">
        <v>1028</v>
      </c>
      <c r="E1068" s="183" t="n">
        <v>0.4552</v>
      </c>
      <c r="P1068" s="56"/>
      <c r="Q1068" s="56"/>
      <c r="R1068" s="56"/>
    </row>
    <row r="1069" customFormat="false" ht="16.4" hidden="false" customHeight="false" outlineLevel="0" collapsed="false">
      <c r="C1069" s="163" t="s">
        <v>6783</v>
      </c>
      <c r="D1069" s="163" t="s">
        <v>1028</v>
      </c>
      <c r="E1069" s="183" t="n">
        <v>0.4552</v>
      </c>
      <c r="P1069" s="56"/>
      <c r="Q1069" s="56"/>
      <c r="R1069" s="56"/>
    </row>
    <row r="1070" customFormat="false" ht="16.4" hidden="false" customHeight="false" outlineLevel="0" collapsed="false">
      <c r="C1070" s="163" t="s">
        <v>6784</v>
      </c>
      <c r="D1070" s="163" t="s">
        <v>1028</v>
      </c>
      <c r="E1070" s="183" t="n">
        <v>0.4552</v>
      </c>
      <c r="P1070" s="56"/>
      <c r="Q1070" s="56"/>
      <c r="R1070" s="56"/>
    </row>
    <row r="1071" customFormat="false" ht="16.4" hidden="false" customHeight="false" outlineLevel="0" collapsed="false">
      <c r="C1071" s="163" t="s">
        <v>6785</v>
      </c>
      <c r="D1071" s="163" t="s">
        <v>1028</v>
      </c>
      <c r="E1071" s="183" t="n">
        <v>0.4552</v>
      </c>
      <c r="P1071" s="56"/>
      <c r="Q1071" s="56"/>
      <c r="R1071" s="56"/>
    </row>
    <row r="1072" customFormat="false" ht="16.4" hidden="false" customHeight="false" outlineLevel="0" collapsed="false">
      <c r="C1072" s="163" t="s">
        <v>6786</v>
      </c>
      <c r="D1072" s="163" t="s">
        <v>1028</v>
      </c>
      <c r="E1072" s="183" t="n">
        <v>0.4552</v>
      </c>
      <c r="P1072" s="56"/>
      <c r="Q1072" s="56"/>
      <c r="R1072" s="56"/>
    </row>
    <row r="1073" customFormat="false" ht="16.4" hidden="false" customHeight="false" outlineLevel="0" collapsed="false">
      <c r="C1073" s="163" t="s">
        <v>6787</v>
      </c>
      <c r="D1073" s="163" t="s">
        <v>1028</v>
      </c>
      <c r="E1073" s="183" t="n">
        <v>0.4552</v>
      </c>
      <c r="P1073" s="56"/>
      <c r="Q1073" s="56"/>
      <c r="R1073" s="56"/>
    </row>
    <row r="1074" customFormat="false" ht="16.4" hidden="false" customHeight="false" outlineLevel="0" collapsed="false">
      <c r="C1074" s="163" t="s">
        <v>6788</v>
      </c>
      <c r="D1074" s="163" t="s">
        <v>1028</v>
      </c>
      <c r="E1074" s="183" t="n">
        <v>0.4552</v>
      </c>
      <c r="P1074" s="56"/>
      <c r="Q1074" s="56"/>
      <c r="R1074" s="56"/>
    </row>
    <row r="1075" customFormat="false" ht="16.4" hidden="false" customHeight="false" outlineLevel="0" collapsed="false">
      <c r="C1075" s="163" t="s">
        <v>6789</v>
      </c>
      <c r="D1075" s="163" t="s">
        <v>1028</v>
      </c>
      <c r="E1075" s="183" t="n">
        <v>0.4552</v>
      </c>
      <c r="P1075" s="56"/>
      <c r="Q1075" s="56"/>
      <c r="R1075" s="56"/>
    </row>
    <row r="1076" customFormat="false" ht="16.4" hidden="false" customHeight="false" outlineLevel="0" collapsed="false">
      <c r="C1076" s="163" t="s">
        <v>6790</v>
      </c>
      <c r="D1076" s="163" t="s">
        <v>1028</v>
      </c>
      <c r="E1076" s="183" t="n">
        <v>0.4552</v>
      </c>
      <c r="P1076" s="56"/>
      <c r="Q1076" s="56"/>
      <c r="R1076" s="56"/>
    </row>
    <row r="1077" customFormat="false" ht="16.4" hidden="false" customHeight="false" outlineLevel="0" collapsed="false">
      <c r="C1077" s="163" t="s">
        <v>6791</v>
      </c>
      <c r="D1077" s="163" t="s">
        <v>1080</v>
      </c>
      <c r="E1077" s="183" t="n">
        <v>0.4552</v>
      </c>
      <c r="P1077" s="56"/>
      <c r="Q1077" s="56"/>
      <c r="R1077" s="56"/>
    </row>
    <row r="1078" customFormat="false" ht="16.4" hidden="false" customHeight="false" outlineLevel="0" collapsed="false">
      <c r="C1078" s="163" t="s">
        <v>6792</v>
      </c>
      <c r="D1078" s="163" t="s">
        <v>1080</v>
      </c>
      <c r="E1078" s="183" t="n">
        <v>0.4552</v>
      </c>
      <c r="P1078" s="56"/>
      <c r="Q1078" s="56"/>
      <c r="R1078" s="56"/>
    </row>
    <row r="1079" customFormat="false" ht="16.4" hidden="false" customHeight="false" outlineLevel="0" collapsed="false">
      <c r="C1079" s="163" t="s">
        <v>6793</v>
      </c>
      <c r="D1079" s="163" t="s">
        <v>1080</v>
      </c>
      <c r="E1079" s="183" t="n">
        <v>0.4552</v>
      </c>
      <c r="P1079" s="56"/>
      <c r="Q1079" s="56"/>
      <c r="R1079" s="56"/>
    </row>
    <row r="1080" customFormat="false" ht="16.4" hidden="false" customHeight="false" outlineLevel="0" collapsed="false">
      <c r="C1080" s="163" t="s">
        <v>6794</v>
      </c>
      <c r="D1080" s="163" t="s">
        <v>1085</v>
      </c>
      <c r="E1080" s="183" t="n">
        <v>0.4552</v>
      </c>
      <c r="P1080" s="56"/>
      <c r="Q1080" s="56"/>
      <c r="R1080" s="56"/>
    </row>
    <row r="1081" customFormat="false" ht="16.4" hidden="false" customHeight="false" outlineLevel="0" collapsed="false">
      <c r="C1081" s="163" t="s">
        <v>6795</v>
      </c>
      <c r="D1081" s="163" t="s">
        <v>1080</v>
      </c>
      <c r="E1081" s="183" t="n">
        <v>0.4552</v>
      </c>
      <c r="P1081" s="56"/>
      <c r="Q1081" s="56"/>
      <c r="R1081" s="56"/>
    </row>
    <row r="1082" customFormat="false" ht="16.4" hidden="false" customHeight="false" outlineLevel="0" collapsed="false">
      <c r="C1082" s="163" t="s">
        <v>6796</v>
      </c>
      <c r="D1082" s="163" t="s">
        <v>1102</v>
      </c>
      <c r="E1082" s="183" t="n">
        <v>0.4552</v>
      </c>
      <c r="P1082" s="56"/>
      <c r="Q1082" s="56"/>
      <c r="R1082" s="56"/>
    </row>
    <row r="1083" customFormat="false" ht="16.4" hidden="false" customHeight="false" outlineLevel="0" collapsed="false">
      <c r="C1083" s="163" t="s">
        <v>6797</v>
      </c>
      <c r="D1083" s="163" t="s">
        <v>1102</v>
      </c>
      <c r="E1083" s="183" t="n">
        <v>0.4552</v>
      </c>
      <c r="P1083" s="56"/>
      <c r="Q1083" s="56"/>
      <c r="R1083" s="56"/>
    </row>
    <row r="1084" customFormat="false" ht="16.4" hidden="false" customHeight="false" outlineLevel="0" collapsed="false">
      <c r="C1084" s="163" t="s">
        <v>6798</v>
      </c>
      <c r="D1084" s="163" t="s">
        <v>1102</v>
      </c>
      <c r="E1084" s="183" t="n">
        <v>0.4552</v>
      </c>
      <c r="P1084" s="56"/>
      <c r="Q1084" s="56"/>
      <c r="R1084" s="56"/>
    </row>
    <row r="1085" customFormat="false" ht="16.4" hidden="false" customHeight="false" outlineLevel="0" collapsed="false">
      <c r="C1085" s="163" t="s">
        <v>6799</v>
      </c>
      <c r="D1085" s="163" t="s">
        <v>1102</v>
      </c>
      <c r="E1085" s="183" t="n">
        <v>0.4236</v>
      </c>
      <c r="P1085" s="56"/>
      <c r="Q1085" s="56"/>
      <c r="R1085" s="56"/>
    </row>
    <row r="1086" customFormat="false" ht="16.4" hidden="false" customHeight="false" outlineLevel="0" collapsed="false">
      <c r="C1086" s="163" t="s">
        <v>6800</v>
      </c>
      <c r="D1086" s="163" t="s">
        <v>1102</v>
      </c>
      <c r="E1086" s="183" t="n">
        <v>0.4236</v>
      </c>
      <c r="P1086" s="56"/>
      <c r="Q1086" s="56"/>
      <c r="R1086" s="56"/>
    </row>
    <row r="1087" customFormat="false" ht="16.4" hidden="false" customHeight="false" outlineLevel="0" collapsed="false">
      <c r="C1087" s="163" t="s">
        <v>6801</v>
      </c>
      <c r="D1087" s="163" t="s">
        <v>1102</v>
      </c>
      <c r="E1087" s="183" t="n">
        <v>0.4236</v>
      </c>
      <c r="P1087" s="56"/>
      <c r="Q1087" s="56"/>
      <c r="R1087" s="56"/>
    </row>
    <row r="1088" customFormat="false" ht="16.4" hidden="false" customHeight="false" outlineLevel="0" collapsed="false">
      <c r="C1088" s="163" t="s">
        <v>1084</v>
      </c>
      <c r="D1088" s="163" t="s">
        <v>1102</v>
      </c>
      <c r="E1088" s="183" t="n">
        <v>0.4552</v>
      </c>
      <c r="P1088" s="56"/>
      <c r="Q1088" s="56"/>
      <c r="R1088" s="56"/>
    </row>
    <row r="1089" customFormat="false" ht="16.4" hidden="false" customHeight="false" outlineLevel="0" collapsed="false">
      <c r="C1089" s="163" t="s">
        <v>1081</v>
      </c>
      <c r="D1089" s="163" t="s">
        <v>1102</v>
      </c>
      <c r="E1089" s="183" t="n">
        <v>0.4236</v>
      </c>
      <c r="P1089" s="56"/>
      <c r="Q1089" s="56"/>
      <c r="R1089" s="56"/>
    </row>
    <row r="1090" customFormat="false" ht="16.4" hidden="false" customHeight="false" outlineLevel="0" collapsed="false">
      <c r="C1090" s="163" t="s">
        <v>6802</v>
      </c>
      <c r="D1090" s="163" t="s">
        <v>1102</v>
      </c>
      <c r="E1090" s="183" t="n">
        <v>0.4552</v>
      </c>
      <c r="P1090" s="56"/>
      <c r="Q1090" s="56"/>
      <c r="R1090" s="56"/>
    </row>
    <row r="1091" customFormat="false" ht="16.4" hidden="false" customHeight="false" outlineLevel="0" collapsed="false">
      <c r="C1091" s="163" t="s">
        <v>6803</v>
      </c>
      <c r="D1091" s="163" t="s">
        <v>1102</v>
      </c>
      <c r="E1091" s="183" t="n">
        <v>0.4552</v>
      </c>
      <c r="P1091" s="56"/>
      <c r="Q1091" s="56"/>
      <c r="R1091" s="56"/>
    </row>
    <row r="1092" customFormat="false" ht="16.4" hidden="false" customHeight="false" outlineLevel="0" collapsed="false">
      <c r="C1092" s="163" t="s">
        <v>6804</v>
      </c>
      <c r="D1092" s="163" t="s">
        <v>1102</v>
      </c>
      <c r="E1092" s="183" t="n">
        <v>0.4552</v>
      </c>
      <c r="P1092" s="56"/>
      <c r="Q1092" s="56"/>
      <c r="R1092" s="56"/>
    </row>
    <row r="1093" customFormat="false" ht="16.4" hidden="false" customHeight="false" outlineLevel="0" collapsed="false">
      <c r="C1093" s="163" t="s">
        <v>6805</v>
      </c>
      <c r="D1093" s="163" t="s">
        <v>1102</v>
      </c>
      <c r="E1093" s="183" t="n">
        <v>0.4552</v>
      </c>
      <c r="P1093" s="56"/>
      <c r="Q1093" s="56"/>
      <c r="R1093" s="56"/>
    </row>
    <row r="1094" customFormat="false" ht="16.4" hidden="false" customHeight="false" outlineLevel="0" collapsed="false">
      <c r="C1094" s="163" t="s">
        <v>6806</v>
      </c>
      <c r="D1094" s="163" t="s">
        <v>5649</v>
      </c>
      <c r="E1094" s="183" t="n">
        <v>0.4552</v>
      </c>
      <c r="P1094" s="56"/>
      <c r="Q1094" s="56"/>
      <c r="R1094" s="56"/>
    </row>
    <row r="1095" customFormat="false" ht="16.4" hidden="false" customHeight="false" outlineLevel="0" collapsed="false">
      <c r="C1095" s="163" t="s">
        <v>6807</v>
      </c>
      <c r="D1095" s="163" t="s">
        <v>5649</v>
      </c>
      <c r="E1095" s="183" t="n">
        <v>0.4552</v>
      </c>
      <c r="P1095" s="56"/>
      <c r="Q1095" s="56"/>
      <c r="R1095" s="56"/>
    </row>
    <row r="1096" customFormat="false" ht="16.4" hidden="false" customHeight="false" outlineLevel="0" collapsed="false">
      <c r="C1096" s="163" t="s">
        <v>6808</v>
      </c>
      <c r="D1096" s="163" t="s">
        <v>5649</v>
      </c>
      <c r="E1096" s="183" t="n">
        <v>0.4552</v>
      </c>
      <c r="P1096" s="56"/>
      <c r="Q1096" s="56"/>
      <c r="R1096" s="56"/>
    </row>
    <row r="1097" customFormat="false" ht="16.4" hidden="false" customHeight="false" outlineLevel="0" collapsed="false">
      <c r="C1097" s="163" t="s">
        <v>6809</v>
      </c>
      <c r="D1097" s="163" t="s">
        <v>753</v>
      </c>
      <c r="E1097" s="183" t="n">
        <v>0.4552</v>
      </c>
      <c r="P1097" s="56"/>
      <c r="Q1097" s="56"/>
      <c r="R1097" s="56"/>
    </row>
    <row r="1098" customFormat="false" ht="16.4" hidden="false" customHeight="false" outlineLevel="0" collapsed="false">
      <c r="C1098" s="163" t="s">
        <v>6810</v>
      </c>
      <c r="D1098" s="163" t="s">
        <v>5649</v>
      </c>
      <c r="E1098" s="183" t="n">
        <v>0.4552</v>
      </c>
      <c r="P1098" s="56"/>
      <c r="Q1098" s="56"/>
      <c r="R1098" s="56"/>
    </row>
    <row r="1099" customFormat="false" ht="16.4" hidden="false" customHeight="false" outlineLevel="0" collapsed="false">
      <c r="C1099" s="163" t="s">
        <v>6811</v>
      </c>
      <c r="D1099" s="163" t="s">
        <v>771</v>
      </c>
      <c r="E1099" s="183" t="n">
        <v>0.4552</v>
      </c>
      <c r="P1099" s="56"/>
      <c r="Q1099" s="56"/>
      <c r="R1099" s="56"/>
    </row>
    <row r="1100" customFormat="false" ht="16.4" hidden="false" customHeight="false" outlineLevel="0" collapsed="false">
      <c r="C1100" s="163" t="s">
        <v>6812</v>
      </c>
      <c r="D1100" s="163" t="s">
        <v>5649</v>
      </c>
      <c r="E1100" s="183" t="n">
        <v>0.4552</v>
      </c>
      <c r="P1100" s="56"/>
      <c r="Q1100" s="56"/>
      <c r="R1100" s="56"/>
    </row>
    <row r="1101" customFormat="false" ht="16.4" hidden="false" customHeight="false" outlineLevel="0" collapsed="false">
      <c r="C1101" s="163" t="s">
        <v>6813</v>
      </c>
      <c r="D1101" s="163" t="s">
        <v>5649</v>
      </c>
      <c r="E1101" s="183" t="n">
        <v>0.4552</v>
      </c>
      <c r="P1101" s="56"/>
      <c r="Q1101" s="56"/>
      <c r="R1101" s="56"/>
    </row>
    <row r="1102" customFormat="false" ht="16.4" hidden="false" customHeight="false" outlineLevel="0" collapsed="false">
      <c r="C1102" s="163" t="s">
        <v>6814</v>
      </c>
      <c r="D1102" s="163" t="s">
        <v>5649</v>
      </c>
      <c r="E1102" s="183" t="s">
        <v>5649</v>
      </c>
      <c r="P1102" s="56"/>
      <c r="Q1102" s="56"/>
      <c r="R1102" s="56"/>
    </row>
    <row r="1103" customFormat="false" ht="16.4" hidden="false" customHeight="false" outlineLevel="0" collapsed="false">
      <c r="C1103" s="163" t="s">
        <v>6815</v>
      </c>
      <c r="D1103" s="163" t="s">
        <v>5649</v>
      </c>
      <c r="E1103" s="183" t="s">
        <v>5649</v>
      </c>
      <c r="P1103" s="56"/>
      <c r="Q1103" s="56"/>
      <c r="R1103" s="56"/>
    </row>
    <row r="1104" customFormat="false" ht="16.4" hidden="false" customHeight="false" outlineLevel="0" collapsed="false">
      <c r="C1104" s="163" t="s">
        <v>6816</v>
      </c>
      <c r="D1104" s="163" t="s">
        <v>5649</v>
      </c>
      <c r="E1104" s="183" t="s">
        <v>5649</v>
      </c>
      <c r="P1104" s="56"/>
      <c r="Q1104" s="56"/>
      <c r="R1104" s="56"/>
    </row>
    <row r="1105" customFormat="false" ht="16.4" hidden="false" customHeight="false" outlineLevel="0" collapsed="false">
      <c r="C1105" s="163" t="s">
        <v>752</v>
      </c>
      <c r="D1105" s="163" t="s">
        <v>5649</v>
      </c>
      <c r="E1105" s="183" t="n">
        <v>0.4552</v>
      </c>
      <c r="P1105" s="56"/>
      <c r="Q1105" s="56"/>
      <c r="R1105" s="56"/>
    </row>
    <row r="1106" customFormat="false" ht="16.4" hidden="false" customHeight="false" outlineLevel="0" collapsed="false">
      <c r="C1106" s="163" t="s">
        <v>6817</v>
      </c>
      <c r="D1106" s="163" t="s">
        <v>767</v>
      </c>
      <c r="E1106" s="183" t="s">
        <v>5649</v>
      </c>
      <c r="P1106" s="56"/>
      <c r="Q1106" s="56"/>
      <c r="R1106" s="56"/>
    </row>
    <row r="1107" customFormat="false" ht="16.4" hidden="false" customHeight="false" outlineLevel="0" collapsed="false">
      <c r="C1107" s="163" t="s">
        <v>770</v>
      </c>
      <c r="D1107" s="163" t="s">
        <v>1588</v>
      </c>
      <c r="E1107" s="183" t="n">
        <v>0.4552</v>
      </c>
      <c r="P1107" s="56"/>
      <c r="Q1107" s="56"/>
      <c r="R1107" s="56"/>
    </row>
    <row r="1108" customFormat="false" ht="16.4" hidden="false" customHeight="false" outlineLevel="0" collapsed="false">
      <c r="C1108" s="163" t="s">
        <v>6818</v>
      </c>
      <c r="D1108" s="163" t="s">
        <v>756</v>
      </c>
      <c r="E1108" s="183" t="s">
        <v>5649</v>
      </c>
      <c r="P1108" s="56"/>
      <c r="Q1108" s="56"/>
      <c r="R1108" s="56"/>
    </row>
    <row r="1109" customFormat="false" ht="16.4" hidden="false" customHeight="false" outlineLevel="0" collapsed="false">
      <c r="C1109" s="163" t="s">
        <v>6819</v>
      </c>
      <c r="D1109" s="163" t="s">
        <v>756</v>
      </c>
      <c r="E1109" s="183" t="s">
        <v>5649</v>
      </c>
      <c r="P1109" s="56"/>
      <c r="Q1109" s="56"/>
      <c r="R1109" s="56"/>
    </row>
    <row r="1110" customFormat="false" ht="16.4" hidden="false" customHeight="false" outlineLevel="0" collapsed="false">
      <c r="C1110" s="163" t="s">
        <v>6820</v>
      </c>
      <c r="D1110" s="163" t="s">
        <v>759</v>
      </c>
      <c r="E1110" s="183" t="s">
        <v>5649</v>
      </c>
      <c r="P1110" s="56"/>
      <c r="Q1110" s="56"/>
      <c r="R1110" s="56"/>
    </row>
    <row r="1111" customFormat="false" ht="16.4" hidden="false" customHeight="false" outlineLevel="0" collapsed="false">
      <c r="C1111" s="163" t="s">
        <v>6821</v>
      </c>
      <c r="D1111" s="163" t="s">
        <v>759</v>
      </c>
      <c r="E1111" s="183" t="s">
        <v>5649</v>
      </c>
      <c r="P1111" s="56"/>
      <c r="Q1111" s="56"/>
      <c r="R1111" s="56"/>
    </row>
    <row r="1112" customFormat="false" ht="16.4" hidden="false" customHeight="false" outlineLevel="0" collapsed="false">
      <c r="C1112" s="163" t="s">
        <v>6822</v>
      </c>
      <c r="D1112" s="163" t="s">
        <v>762</v>
      </c>
      <c r="E1112" s="183" t="s">
        <v>5649</v>
      </c>
      <c r="P1112" s="56"/>
      <c r="Q1112" s="56"/>
      <c r="R1112" s="56"/>
    </row>
    <row r="1113" customFormat="false" ht="16.4" hidden="false" customHeight="false" outlineLevel="0" collapsed="false">
      <c r="C1113" s="163" t="s">
        <v>6823</v>
      </c>
      <c r="D1113" s="163" t="s">
        <v>784</v>
      </c>
      <c r="E1113" s="183" t="s">
        <v>5649</v>
      </c>
      <c r="P1113" s="56"/>
      <c r="Q1113" s="56"/>
      <c r="R1113" s="56"/>
    </row>
    <row r="1114" customFormat="false" ht="16.4" hidden="false" customHeight="false" outlineLevel="0" collapsed="false">
      <c r="C1114" s="163" t="s">
        <v>766</v>
      </c>
      <c r="D1114" s="163" t="s">
        <v>782</v>
      </c>
      <c r="E1114" s="183" t="n">
        <v>0.4552</v>
      </c>
      <c r="P1114" s="56"/>
      <c r="Q1114" s="56"/>
      <c r="R1114" s="56"/>
    </row>
    <row r="1115" customFormat="false" ht="16.4" hidden="false" customHeight="false" outlineLevel="0" collapsed="false">
      <c r="C1115" s="163" t="s">
        <v>6824</v>
      </c>
      <c r="D1115" s="163" t="s">
        <v>786</v>
      </c>
      <c r="E1115" s="183" t="n">
        <v>0.4552</v>
      </c>
      <c r="P1115" s="56"/>
      <c r="Q1115" s="56"/>
      <c r="R1115" s="56"/>
    </row>
    <row r="1116" customFormat="false" ht="16.4" hidden="false" customHeight="false" outlineLevel="0" collapsed="false">
      <c r="C1116" s="163" t="s">
        <v>755</v>
      </c>
      <c r="D1116" s="163" t="s">
        <v>786</v>
      </c>
      <c r="E1116" s="183" t="n">
        <v>0.4552</v>
      </c>
      <c r="P1116" s="56"/>
      <c r="Q1116" s="56"/>
      <c r="R1116" s="56"/>
    </row>
    <row r="1117" customFormat="false" ht="16.4" hidden="false" customHeight="false" outlineLevel="0" collapsed="false">
      <c r="C1117" s="163" t="s">
        <v>757</v>
      </c>
      <c r="D1117" s="163" t="s">
        <v>905</v>
      </c>
      <c r="E1117" s="183" t="n">
        <v>0.4552</v>
      </c>
      <c r="P1117" s="56"/>
      <c r="Q1117" s="56"/>
      <c r="R1117" s="56"/>
    </row>
    <row r="1118" customFormat="false" ht="16.4" hidden="false" customHeight="false" outlineLevel="0" collapsed="false">
      <c r="C1118" s="163" t="s">
        <v>758</v>
      </c>
      <c r="D1118" s="163" t="s">
        <v>1588</v>
      </c>
      <c r="E1118" s="183" t="n">
        <v>0.4552</v>
      </c>
      <c r="P1118" s="56"/>
      <c r="Q1118" s="56"/>
      <c r="R1118" s="56"/>
    </row>
    <row r="1119" customFormat="false" ht="16.4" hidden="false" customHeight="false" outlineLevel="0" collapsed="false">
      <c r="C1119" s="163" t="s">
        <v>760</v>
      </c>
      <c r="D1119" s="163" t="s">
        <v>841</v>
      </c>
      <c r="E1119" s="183" t="n">
        <v>0.4552</v>
      </c>
      <c r="P1119" s="56"/>
      <c r="Q1119" s="56"/>
      <c r="R1119" s="56"/>
    </row>
    <row r="1120" customFormat="false" ht="16.4" hidden="false" customHeight="false" outlineLevel="0" collapsed="false">
      <c r="C1120" s="163" t="s">
        <v>761</v>
      </c>
      <c r="D1120" s="163" t="s">
        <v>905</v>
      </c>
      <c r="E1120" s="183" t="n">
        <v>0.4552</v>
      </c>
      <c r="P1120" s="56"/>
      <c r="Q1120" s="56"/>
      <c r="R1120" s="56"/>
    </row>
    <row r="1121" customFormat="false" ht="16.4" hidden="false" customHeight="false" outlineLevel="0" collapsed="false">
      <c r="C1121" s="163" t="s">
        <v>783</v>
      </c>
      <c r="D1121" s="163" t="s">
        <v>932</v>
      </c>
      <c r="E1121" s="183" t="n">
        <v>0.4552</v>
      </c>
      <c r="P1121" s="56"/>
      <c r="Q1121" s="56"/>
      <c r="R1121" s="56"/>
    </row>
    <row r="1122" customFormat="false" ht="16.4" hidden="false" customHeight="false" outlineLevel="0" collapsed="false">
      <c r="C1122" s="163" t="s">
        <v>781</v>
      </c>
      <c r="D1122" s="163" t="s">
        <v>936</v>
      </c>
      <c r="E1122" s="183" t="n">
        <v>0.4552</v>
      </c>
      <c r="P1122" s="56"/>
      <c r="Q1122" s="56"/>
      <c r="R1122" s="56"/>
    </row>
    <row r="1123" customFormat="false" ht="16.4" hidden="false" customHeight="false" outlineLevel="0" collapsed="false">
      <c r="C1123" s="163" t="s">
        <v>787</v>
      </c>
      <c r="D1123" s="163" t="s">
        <v>930</v>
      </c>
      <c r="E1123" s="183" t="n">
        <v>0.4552</v>
      </c>
      <c r="P1123" s="56"/>
      <c r="Q1123" s="56"/>
      <c r="R1123" s="56"/>
    </row>
    <row r="1124" customFormat="false" ht="16.4" hidden="false" customHeight="false" outlineLevel="0" collapsed="false">
      <c r="C1124" s="163" t="s">
        <v>785</v>
      </c>
      <c r="D1124" s="163" t="s">
        <v>924</v>
      </c>
      <c r="E1124" s="183" t="n">
        <v>0.4552</v>
      </c>
      <c r="P1124" s="56"/>
      <c r="Q1124" s="56"/>
      <c r="R1124" s="56"/>
    </row>
    <row r="1125" customFormat="false" ht="16.4" hidden="false" customHeight="false" outlineLevel="0" collapsed="false">
      <c r="C1125" s="163" t="s">
        <v>904</v>
      </c>
      <c r="D1125" s="163" t="s">
        <v>928</v>
      </c>
      <c r="E1125" s="183" t="n">
        <v>0.4094</v>
      </c>
      <c r="P1125" s="56"/>
      <c r="Q1125" s="56"/>
      <c r="R1125" s="56"/>
    </row>
    <row r="1126" customFormat="false" ht="16.4" hidden="false" customHeight="false" outlineLevel="0" collapsed="false">
      <c r="C1126" s="163" t="s">
        <v>6825</v>
      </c>
      <c r="D1126" s="163" t="s">
        <v>5649</v>
      </c>
      <c r="E1126" s="183" t="n">
        <v>0.473</v>
      </c>
      <c r="P1126" s="56"/>
      <c r="Q1126" s="56"/>
      <c r="R1126" s="56"/>
    </row>
    <row r="1127" customFormat="false" ht="16.4" hidden="false" customHeight="false" outlineLevel="0" collapsed="false">
      <c r="C1127" s="163" t="s">
        <v>840</v>
      </c>
      <c r="D1127" s="163" t="s">
        <v>843</v>
      </c>
      <c r="E1127" s="183" t="n">
        <v>0.4552</v>
      </c>
      <c r="P1127" s="56"/>
      <c r="Q1127" s="56"/>
      <c r="R1127" s="56"/>
    </row>
    <row r="1128" customFormat="false" ht="16.4" hidden="false" customHeight="false" outlineLevel="0" collapsed="false">
      <c r="C1128" s="163" t="s">
        <v>906</v>
      </c>
      <c r="D1128" s="163" t="s">
        <v>870</v>
      </c>
      <c r="E1128" s="183" t="n">
        <v>0.4094</v>
      </c>
      <c r="P1128" s="56"/>
      <c r="Q1128" s="56"/>
      <c r="R1128" s="56"/>
    </row>
    <row r="1129" customFormat="false" ht="16.4" hidden="false" customHeight="false" outlineLevel="0" collapsed="false">
      <c r="C1129" s="163" t="s">
        <v>6826</v>
      </c>
      <c r="D1129" s="163" t="s">
        <v>5649</v>
      </c>
      <c r="E1129" s="183" t="n">
        <v>0.3593</v>
      </c>
      <c r="P1129" s="56"/>
      <c r="Q1129" s="56"/>
      <c r="R1129" s="56"/>
    </row>
    <row r="1130" customFormat="false" ht="16.4" hidden="false" customHeight="false" outlineLevel="0" collapsed="false">
      <c r="C1130" s="163" t="s">
        <v>935</v>
      </c>
      <c r="D1130" s="163" t="s">
        <v>843</v>
      </c>
      <c r="E1130" s="183" t="n">
        <v>0.3545</v>
      </c>
      <c r="P1130" s="56"/>
      <c r="Q1130" s="56"/>
      <c r="R1130" s="56"/>
    </row>
    <row r="1131" customFormat="false" ht="16.4" hidden="false" customHeight="false" outlineLevel="0" collapsed="false">
      <c r="C1131" s="163" t="s">
        <v>929</v>
      </c>
      <c r="D1131" s="163" t="s">
        <v>968</v>
      </c>
      <c r="E1131" s="183" t="n">
        <v>0.4552</v>
      </c>
      <c r="P1131" s="56"/>
      <c r="Q1131" s="56"/>
      <c r="R1131" s="56"/>
    </row>
    <row r="1132" customFormat="false" ht="16.4" hidden="false" customHeight="false" outlineLevel="0" collapsed="false">
      <c r="C1132" s="163" t="s">
        <v>923</v>
      </c>
      <c r="D1132" s="163" t="s">
        <v>944</v>
      </c>
      <c r="E1132" s="183" t="n">
        <v>0.3369</v>
      </c>
      <c r="P1132" s="56"/>
      <c r="Q1132" s="56"/>
      <c r="R1132" s="56"/>
    </row>
    <row r="1133" customFormat="false" ht="16.4" hidden="false" customHeight="false" outlineLevel="0" collapsed="false">
      <c r="C1133" s="163" t="s">
        <v>927</v>
      </c>
      <c r="D1133" s="163" t="s">
        <v>942</v>
      </c>
      <c r="E1133" s="183" t="n">
        <v>0.4552</v>
      </c>
      <c r="P1133" s="56"/>
      <c r="Q1133" s="56"/>
      <c r="R1133" s="56"/>
    </row>
    <row r="1134" customFormat="false" ht="16.4" hidden="false" customHeight="false" outlineLevel="0" collapsed="false">
      <c r="C1134" s="163" t="s">
        <v>6827</v>
      </c>
      <c r="D1134" s="163" t="s">
        <v>946</v>
      </c>
      <c r="E1134" s="183" t="s">
        <v>5649</v>
      </c>
      <c r="P1134" s="56"/>
      <c r="Q1134" s="56"/>
      <c r="R1134" s="56"/>
    </row>
    <row r="1135" customFormat="false" ht="16.4" hidden="false" customHeight="false" outlineLevel="0" collapsed="false">
      <c r="C1135" s="163" t="s">
        <v>842</v>
      </c>
      <c r="D1135" s="163" t="s">
        <v>957</v>
      </c>
      <c r="E1135" s="183" t="n">
        <v>0.4552</v>
      </c>
      <c r="P1135" s="56"/>
      <c r="Q1135" s="56"/>
      <c r="R1135" s="56"/>
    </row>
    <row r="1136" customFormat="false" ht="16.4" hidden="false" customHeight="false" outlineLevel="0" collapsed="false">
      <c r="C1136" s="163" t="s">
        <v>871</v>
      </c>
      <c r="D1136" s="163" t="s">
        <v>960</v>
      </c>
      <c r="E1136" s="183" t="n">
        <v>0.4552</v>
      </c>
      <c r="P1136" s="56"/>
      <c r="Q1136" s="56"/>
      <c r="R1136" s="56"/>
    </row>
    <row r="1137" customFormat="false" ht="16.4" hidden="false" customHeight="false" outlineLevel="0" collapsed="false">
      <c r="C1137" s="163" t="s">
        <v>6828</v>
      </c>
      <c r="D1137" s="163" t="s">
        <v>962</v>
      </c>
      <c r="E1137" s="183" t="s">
        <v>5649</v>
      </c>
      <c r="P1137" s="56"/>
      <c r="Q1137" s="56"/>
      <c r="R1137" s="56"/>
    </row>
    <row r="1138" customFormat="false" ht="16.4" hidden="false" customHeight="false" outlineLevel="0" collapsed="false">
      <c r="C1138" s="163" t="s">
        <v>844</v>
      </c>
      <c r="D1138" s="163" t="s">
        <v>953</v>
      </c>
      <c r="E1138" s="183" t="n">
        <v>0.4552</v>
      </c>
      <c r="P1138" s="56"/>
      <c r="Q1138" s="56"/>
      <c r="R1138" s="56"/>
    </row>
    <row r="1139" customFormat="false" ht="16.4" hidden="false" customHeight="false" outlineLevel="0" collapsed="false">
      <c r="C1139" s="163" t="s">
        <v>967</v>
      </c>
      <c r="D1139" s="163" t="s">
        <v>846</v>
      </c>
      <c r="E1139" s="183" t="n">
        <v>0.3978</v>
      </c>
      <c r="P1139" s="56"/>
      <c r="Q1139" s="56"/>
      <c r="R1139" s="56"/>
    </row>
    <row r="1140" customFormat="false" ht="16.4" hidden="false" customHeight="false" outlineLevel="0" collapsed="false">
      <c r="C1140" s="163" t="s">
        <v>943</v>
      </c>
      <c r="D1140" s="163" t="s">
        <v>1051</v>
      </c>
      <c r="E1140" s="183" t="n">
        <v>0.3978</v>
      </c>
      <c r="P1140" s="56"/>
      <c r="Q1140" s="56"/>
      <c r="R1140" s="56"/>
    </row>
    <row r="1141" customFormat="false" ht="16.4" hidden="false" customHeight="false" outlineLevel="0" collapsed="false">
      <c r="C1141" s="163" t="s">
        <v>941</v>
      </c>
      <c r="D1141" s="163" t="s">
        <v>1051</v>
      </c>
      <c r="E1141" s="183" t="n">
        <v>0.3978</v>
      </c>
      <c r="P1141" s="56"/>
      <c r="Q1141" s="56"/>
      <c r="R1141" s="56"/>
    </row>
    <row r="1142" customFormat="false" ht="16.4" hidden="false" customHeight="false" outlineLevel="0" collapsed="false">
      <c r="C1142" s="163" t="s">
        <v>945</v>
      </c>
      <c r="D1142" s="163" t="s">
        <v>868</v>
      </c>
      <c r="E1142" s="183" t="n">
        <v>0.3978</v>
      </c>
      <c r="P1142" s="56"/>
      <c r="Q1142" s="56"/>
      <c r="R1142" s="56"/>
    </row>
    <row r="1143" customFormat="false" ht="16.4" hidden="false" customHeight="false" outlineLevel="0" collapsed="false">
      <c r="C1143" s="163" t="s">
        <v>956</v>
      </c>
      <c r="D1143" s="163" t="s">
        <v>868</v>
      </c>
      <c r="E1143" s="183" t="n">
        <v>0.3978</v>
      </c>
      <c r="P1143" s="56"/>
      <c r="Q1143" s="56"/>
      <c r="R1143" s="56"/>
    </row>
    <row r="1144" customFormat="false" ht="16.4" hidden="false" customHeight="false" outlineLevel="0" collapsed="false">
      <c r="C1144" s="163" t="s">
        <v>959</v>
      </c>
      <c r="D1144" s="163" t="s">
        <v>5649</v>
      </c>
      <c r="E1144" s="183" t="n">
        <v>0.3978</v>
      </c>
      <c r="P1144" s="56"/>
      <c r="Q1144" s="56"/>
      <c r="R1144" s="56"/>
    </row>
    <row r="1145" customFormat="false" ht="16.4" hidden="false" customHeight="false" outlineLevel="0" collapsed="false">
      <c r="C1145" s="163" t="s">
        <v>961</v>
      </c>
      <c r="D1145" s="163" t="s">
        <v>5649</v>
      </c>
      <c r="E1145" s="183" t="n">
        <v>0.3978</v>
      </c>
      <c r="P1145" s="56"/>
      <c r="Q1145" s="56"/>
      <c r="R1145" s="56"/>
    </row>
    <row r="1146" customFormat="false" ht="16.4" hidden="false" customHeight="false" outlineLevel="0" collapsed="false">
      <c r="C1146" s="163" t="s">
        <v>952</v>
      </c>
      <c r="D1146" s="163" t="s">
        <v>1054</v>
      </c>
      <c r="E1146" s="183" t="n">
        <v>0.3978</v>
      </c>
      <c r="P1146" s="56"/>
      <c r="Q1146" s="56"/>
      <c r="R1146" s="56"/>
    </row>
    <row r="1147" customFormat="false" ht="16.4" hidden="false" customHeight="false" outlineLevel="0" collapsed="false">
      <c r="C1147" s="163" t="s">
        <v>845</v>
      </c>
      <c r="D1147" s="163" t="s">
        <v>1054</v>
      </c>
      <c r="E1147" s="183" t="n">
        <v>0.3978</v>
      </c>
      <c r="P1147" s="56"/>
      <c r="Q1147" s="56"/>
      <c r="R1147" s="56"/>
    </row>
    <row r="1148" customFormat="false" ht="16.4" hidden="false" customHeight="false" outlineLevel="0" collapsed="false">
      <c r="C1148" s="163" t="s">
        <v>6829</v>
      </c>
      <c r="D1148" s="163" t="s">
        <v>1057</v>
      </c>
      <c r="E1148" s="183" t="n">
        <v>0.4552</v>
      </c>
      <c r="P1148" s="56"/>
      <c r="Q1148" s="56"/>
      <c r="R1148" s="56"/>
    </row>
    <row r="1149" customFormat="false" ht="16.4" hidden="false" customHeight="false" outlineLevel="0" collapsed="false">
      <c r="C1149" s="163" t="s">
        <v>6830</v>
      </c>
      <c r="D1149" s="163" t="s">
        <v>849</v>
      </c>
      <c r="E1149" s="183" t="n">
        <v>0.4552</v>
      </c>
      <c r="P1149" s="56"/>
      <c r="Q1149" s="56"/>
      <c r="R1149" s="56"/>
    </row>
    <row r="1150" customFormat="false" ht="16.4" hidden="false" customHeight="false" outlineLevel="0" collapsed="false">
      <c r="C1150" s="163" t="s">
        <v>6831</v>
      </c>
      <c r="D1150" s="163" t="s">
        <v>1057</v>
      </c>
      <c r="E1150" s="183" t="n">
        <v>0.4552</v>
      </c>
      <c r="P1150" s="56"/>
      <c r="Q1150" s="56"/>
      <c r="R1150" s="56"/>
    </row>
    <row r="1151" customFormat="false" ht="16.4" hidden="false" customHeight="false" outlineLevel="0" collapsed="false">
      <c r="C1151" s="163" t="s">
        <v>6832</v>
      </c>
      <c r="D1151" s="163" t="s">
        <v>1057</v>
      </c>
      <c r="E1151" s="183" t="n">
        <v>0.4552</v>
      </c>
      <c r="P1151" s="56"/>
      <c r="Q1151" s="56"/>
      <c r="R1151" s="56"/>
    </row>
    <row r="1152" customFormat="false" ht="16.4" hidden="false" customHeight="false" outlineLevel="0" collapsed="false">
      <c r="C1152" s="163" t="s">
        <v>6833</v>
      </c>
      <c r="D1152" s="163" t="s">
        <v>1057</v>
      </c>
      <c r="E1152" s="183" t="s">
        <v>5649</v>
      </c>
      <c r="P1152" s="56"/>
      <c r="Q1152" s="56"/>
      <c r="R1152" s="56"/>
    </row>
    <row r="1153" customFormat="false" ht="16.4" hidden="false" customHeight="false" outlineLevel="0" collapsed="false">
      <c r="C1153" s="163" t="s">
        <v>6834</v>
      </c>
      <c r="D1153" s="163" t="s">
        <v>1057</v>
      </c>
      <c r="E1153" s="183" t="s">
        <v>5649</v>
      </c>
      <c r="P1153" s="56"/>
      <c r="Q1153" s="56"/>
      <c r="R1153" s="56"/>
    </row>
    <row r="1154" customFormat="false" ht="16.4" hidden="false" customHeight="false" outlineLevel="0" collapsed="false">
      <c r="C1154" s="163" t="s">
        <v>6835</v>
      </c>
      <c r="D1154" s="163" t="s">
        <v>1057</v>
      </c>
      <c r="E1154" s="183" t="n">
        <v>0.4552</v>
      </c>
      <c r="P1154" s="56"/>
      <c r="Q1154" s="56"/>
      <c r="R1154" s="56"/>
    </row>
    <row r="1155" customFormat="false" ht="16.4" hidden="false" customHeight="false" outlineLevel="0" collapsed="false">
      <c r="C1155" s="163" t="s">
        <v>6836</v>
      </c>
      <c r="D1155" s="163" t="s">
        <v>1057</v>
      </c>
      <c r="E1155" s="183" t="n">
        <v>0.4552</v>
      </c>
      <c r="P1155" s="56"/>
      <c r="Q1155" s="56"/>
      <c r="R1155" s="56"/>
    </row>
    <row r="1156" customFormat="false" ht="16.4" hidden="false" customHeight="false" outlineLevel="0" collapsed="false">
      <c r="C1156" s="163" t="s">
        <v>6837</v>
      </c>
      <c r="D1156" s="163" t="s">
        <v>849</v>
      </c>
      <c r="E1156" s="183" t="n">
        <v>0.4552</v>
      </c>
      <c r="P1156" s="56"/>
      <c r="Q1156" s="56"/>
      <c r="R1156" s="56"/>
    </row>
    <row r="1157" customFormat="false" ht="16.4" hidden="false" customHeight="false" outlineLevel="0" collapsed="false">
      <c r="C1157" s="163" t="s">
        <v>848</v>
      </c>
      <c r="D1157" s="163" t="s">
        <v>849</v>
      </c>
      <c r="E1157" s="183" t="n">
        <v>0.4552</v>
      </c>
      <c r="P1157" s="56"/>
      <c r="Q1157" s="56"/>
      <c r="R1157" s="56"/>
    </row>
    <row r="1158" customFormat="false" ht="16.4" hidden="false" customHeight="false" outlineLevel="0" collapsed="false">
      <c r="C1158" s="163" t="s">
        <v>6838</v>
      </c>
      <c r="D1158" s="163" t="s">
        <v>1060</v>
      </c>
      <c r="E1158" s="183" t="n">
        <v>0.4552</v>
      </c>
      <c r="P1158" s="56"/>
      <c r="Q1158" s="56"/>
      <c r="R1158" s="56"/>
    </row>
    <row r="1159" customFormat="false" ht="16.4" hidden="false" customHeight="false" outlineLevel="0" collapsed="false">
      <c r="C1159" s="163" t="s">
        <v>6839</v>
      </c>
      <c r="D1159" s="163" t="s">
        <v>1063</v>
      </c>
      <c r="E1159" s="183" t="n">
        <v>0.4552</v>
      </c>
      <c r="P1159" s="56"/>
      <c r="Q1159" s="56"/>
      <c r="R1159" s="56"/>
    </row>
    <row r="1160" customFormat="false" ht="16.4" hidden="false" customHeight="false" outlineLevel="0" collapsed="false">
      <c r="C1160" s="163" t="s">
        <v>6840</v>
      </c>
      <c r="D1160" s="163" t="s">
        <v>1063</v>
      </c>
      <c r="E1160" s="183" t="n">
        <v>0.4552</v>
      </c>
      <c r="P1160" s="56"/>
      <c r="Q1160" s="56"/>
      <c r="R1160" s="56"/>
    </row>
    <row r="1161" customFormat="false" ht="16.4" hidden="false" customHeight="false" outlineLevel="0" collapsed="false">
      <c r="C1161" s="163" t="s">
        <v>6841</v>
      </c>
      <c r="D1161" s="163" t="s">
        <v>1063</v>
      </c>
      <c r="E1161" s="183" t="n">
        <v>0.4552</v>
      </c>
      <c r="P1161" s="56"/>
      <c r="Q1161" s="56"/>
      <c r="R1161" s="56"/>
    </row>
    <row r="1162" customFormat="false" ht="16.4" hidden="false" customHeight="false" outlineLevel="0" collapsed="false">
      <c r="C1162" s="163" t="s">
        <v>6842</v>
      </c>
      <c r="D1162" s="163" t="s">
        <v>1063</v>
      </c>
      <c r="E1162" s="183" t="n">
        <v>0.4552</v>
      </c>
      <c r="P1162" s="56"/>
      <c r="Q1162" s="56"/>
      <c r="R1162" s="56"/>
    </row>
    <row r="1163" customFormat="false" ht="16.4" hidden="false" customHeight="false" outlineLevel="0" collapsed="false">
      <c r="C1163" s="163" t="s">
        <v>6843</v>
      </c>
      <c r="D1163" s="163" t="s">
        <v>1063</v>
      </c>
      <c r="E1163" s="183" t="n">
        <v>0.4552</v>
      </c>
      <c r="P1163" s="56"/>
      <c r="Q1163" s="56"/>
      <c r="R1163" s="56"/>
    </row>
    <row r="1164" customFormat="false" ht="16.4" hidden="false" customHeight="false" outlineLevel="0" collapsed="false">
      <c r="C1164" s="163" t="s">
        <v>6844</v>
      </c>
      <c r="D1164" s="163" t="s">
        <v>1063</v>
      </c>
      <c r="E1164" s="183" t="n">
        <v>0.4552</v>
      </c>
      <c r="P1164" s="56"/>
      <c r="Q1164" s="56"/>
      <c r="R1164" s="56"/>
    </row>
    <row r="1165" customFormat="false" ht="16.4" hidden="false" customHeight="false" outlineLevel="0" collapsed="false">
      <c r="C1165" s="163" t="s">
        <v>6845</v>
      </c>
      <c r="D1165" s="163" t="s">
        <v>1063</v>
      </c>
      <c r="E1165" s="183" t="n">
        <v>0.4552</v>
      </c>
      <c r="P1165" s="56"/>
      <c r="Q1165" s="56"/>
      <c r="R1165" s="56"/>
    </row>
    <row r="1166" customFormat="false" ht="16.4" hidden="false" customHeight="false" outlineLevel="0" collapsed="false">
      <c r="C1166" s="163" t="s">
        <v>1059</v>
      </c>
      <c r="D1166" s="163" t="s">
        <v>1063</v>
      </c>
      <c r="E1166" s="183" t="n">
        <v>0.4552</v>
      </c>
      <c r="P1166" s="56"/>
      <c r="Q1166" s="56"/>
      <c r="R1166" s="56"/>
    </row>
    <row r="1167" customFormat="false" ht="16.4" hidden="false" customHeight="false" outlineLevel="0" collapsed="false">
      <c r="C1167" s="163" t="s">
        <v>6846</v>
      </c>
      <c r="D1167" s="163" t="s">
        <v>1063</v>
      </c>
      <c r="E1167" s="183" t="n">
        <v>0.4552</v>
      </c>
      <c r="P1167" s="56"/>
      <c r="Q1167" s="56"/>
      <c r="R1167" s="56"/>
    </row>
    <row r="1168" customFormat="false" ht="16.4" hidden="false" customHeight="false" outlineLevel="0" collapsed="false">
      <c r="C1168" s="163" t="s">
        <v>6847</v>
      </c>
      <c r="D1168" s="163" t="s">
        <v>1063</v>
      </c>
      <c r="E1168" s="183" t="n">
        <v>0.4552</v>
      </c>
      <c r="P1168" s="56"/>
      <c r="Q1168" s="56"/>
      <c r="R1168" s="56"/>
    </row>
    <row r="1169" customFormat="false" ht="16.4" hidden="false" customHeight="false" outlineLevel="0" collapsed="false">
      <c r="C1169" s="163" t="s">
        <v>6848</v>
      </c>
      <c r="D1169" s="163" t="s">
        <v>1063</v>
      </c>
      <c r="E1169" s="183" t="n">
        <v>0.4552</v>
      </c>
      <c r="P1169" s="56"/>
      <c r="Q1169" s="56"/>
      <c r="R1169" s="56"/>
    </row>
    <row r="1170" customFormat="false" ht="16.4" hidden="false" customHeight="false" outlineLevel="0" collapsed="false">
      <c r="C1170" s="163" t="s">
        <v>6849</v>
      </c>
      <c r="D1170" s="163" t="s">
        <v>1063</v>
      </c>
      <c r="E1170" s="183" t="n">
        <v>0.4552</v>
      </c>
      <c r="P1170" s="56"/>
      <c r="Q1170" s="56"/>
      <c r="R1170" s="56"/>
    </row>
    <row r="1171" customFormat="false" ht="16.4" hidden="false" customHeight="false" outlineLevel="0" collapsed="false">
      <c r="C1171" s="163" t="s">
        <v>6850</v>
      </c>
      <c r="D1171" s="163" t="s">
        <v>852</v>
      </c>
      <c r="E1171" s="183" t="n">
        <v>0.4552</v>
      </c>
      <c r="P1171" s="56"/>
      <c r="Q1171" s="56"/>
      <c r="R1171" s="56"/>
    </row>
    <row r="1172" customFormat="false" ht="16.4" hidden="false" customHeight="false" outlineLevel="0" collapsed="false">
      <c r="C1172" s="163" t="s">
        <v>6851</v>
      </c>
      <c r="D1172" s="163" t="s">
        <v>1106</v>
      </c>
      <c r="E1172" s="183" t="n">
        <v>0.4552</v>
      </c>
      <c r="P1172" s="56"/>
      <c r="Q1172" s="56"/>
      <c r="R1172" s="56"/>
    </row>
    <row r="1173" customFormat="false" ht="16.4" hidden="false" customHeight="false" outlineLevel="0" collapsed="false">
      <c r="C1173" s="163" t="s">
        <v>6852</v>
      </c>
      <c r="D1173" s="163" t="s">
        <v>1066</v>
      </c>
      <c r="E1173" s="183" t="n">
        <v>0.4552</v>
      </c>
      <c r="P1173" s="56"/>
      <c r="Q1173" s="56"/>
      <c r="R1173" s="56"/>
    </row>
    <row r="1174" customFormat="false" ht="16.4" hidden="false" customHeight="false" outlineLevel="0" collapsed="false">
      <c r="C1174" s="163" t="s">
        <v>6853</v>
      </c>
      <c r="D1174" s="163" t="s">
        <v>1066</v>
      </c>
      <c r="E1174" s="183" t="n">
        <v>0.4552</v>
      </c>
      <c r="P1174" s="56"/>
      <c r="Q1174" s="56"/>
      <c r="R1174" s="56"/>
    </row>
    <row r="1175" customFormat="false" ht="16.4" hidden="false" customHeight="false" outlineLevel="0" collapsed="false">
      <c r="C1175" s="163" t="s">
        <v>6854</v>
      </c>
      <c r="D1175" s="163" t="s">
        <v>1066</v>
      </c>
      <c r="E1175" s="183" t="n">
        <v>0.4552</v>
      </c>
      <c r="P1175" s="56"/>
      <c r="Q1175" s="56"/>
      <c r="R1175" s="56"/>
    </row>
    <row r="1176" customFormat="false" ht="16.4" hidden="false" customHeight="false" outlineLevel="0" collapsed="false">
      <c r="C1176" s="163" t="s">
        <v>6855</v>
      </c>
      <c r="D1176" s="163" t="s">
        <v>1066</v>
      </c>
      <c r="E1176" s="183" t="n">
        <v>0.4552</v>
      </c>
      <c r="P1176" s="56"/>
      <c r="Q1176" s="56"/>
      <c r="R1176" s="56"/>
    </row>
    <row r="1177" customFormat="false" ht="16.4" hidden="false" customHeight="false" outlineLevel="0" collapsed="false">
      <c r="C1177" s="163" t="s">
        <v>6856</v>
      </c>
      <c r="D1177" s="163" t="s">
        <v>1066</v>
      </c>
      <c r="E1177" s="183" t="n">
        <v>0.4552</v>
      </c>
      <c r="P1177" s="56"/>
      <c r="Q1177" s="56"/>
      <c r="R1177" s="56"/>
    </row>
    <row r="1178" customFormat="false" ht="16.4" hidden="false" customHeight="false" outlineLevel="0" collapsed="false">
      <c r="C1178" s="163" t="s">
        <v>6857</v>
      </c>
      <c r="D1178" s="163" t="s">
        <v>1066</v>
      </c>
      <c r="E1178" s="183" t="n">
        <v>0.4552</v>
      </c>
      <c r="P1178" s="56"/>
      <c r="Q1178" s="56"/>
      <c r="R1178" s="56"/>
    </row>
    <row r="1179" customFormat="false" ht="16.4" hidden="false" customHeight="false" outlineLevel="0" collapsed="false">
      <c r="C1179" s="163" t="s">
        <v>6858</v>
      </c>
      <c r="D1179" s="163" t="s">
        <v>1066</v>
      </c>
      <c r="E1179" s="183" t="n">
        <v>0.4552</v>
      </c>
      <c r="P1179" s="56"/>
      <c r="Q1179" s="56"/>
      <c r="R1179" s="56"/>
    </row>
    <row r="1180" customFormat="false" ht="16.4" hidden="false" customHeight="false" outlineLevel="0" collapsed="false">
      <c r="C1180" s="163" t="s">
        <v>1105</v>
      </c>
      <c r="D1180" s="163" t="s">
        <v>1066</v>
      </c>
      <c r="E1180" s="183" t="n">
        <v>0.4552</v>
      </c>
      <c r="P1180" s="56"/>
      <c r="Q1180" s="56"/>
      <c r="R1180" s="56"/>
    </row>
    <row r="1181" customFormat="false" ht="16.4" hidden="false" customHeight="false" outlineLevel="0" collapsed="false">
      <c r="C1181" s="163" t="s">
        <v>6859</v>
      </c>
      <c r="D1181" s="163" t="s">
        <v>1066</v>
      </c>
      <c r="E1181" s="183" t="n">
        <v>0.4552</v>
      </c>
      <c r="P1181" s="56"/>
      <c r="Q1181" s="56"/>
      <c r="R1181" s="56"/>
    </row>
    <row r="1182" customFormat="false" ht="16.4" hidden="false" customHeight="false" outlineLevel="0" collapsed="false">
      <c r="C1182" s="163" t="s">
        <v>6860</v>
      </c>
      <c r="D1182" s="163" t="s">
        <v>1066</v>
      </c>
      <c r="E1182" s="183" t="n">
        <v>0.4552</v>
      </c>
      <c r="P1182" s="56"/>
      <c r="Q1182" s="56"/>
      <c r="R1182" s="56"/>
    </row>
    <row r="1183" customFormat="false" ht="16.4" hidden="false" customHeight="false" outlineLevel="0" collapsed="false">
      <c r="C1183" s="163" t="s">
        <v>6861</v>
      </c>
      <c r="D1183" s="163" t="s">
        <v>1066</v>
      </c>
      <c r="E1183" s="183" t="n">
        <v>0.4552</v>
      </c>
      <c r="P1183" s="56"/>
      <c r="Q1183" s="56"/>
      <c r="R1183" s="56"/>
    </row>
    <row r="1184" customFormat="false" ht="16.4" hidden="false" customHeight="false" outlineLevel="0" collapsed="false">
      <c r="C1184" s="163" t="s">
        <v>6862</v>
      </c>
      <c r="D1184" s="163" t="s">
        <v>1066</v>
      </c>
      <c r="E1184" s="183" t="n">
        <v>0.4552</v>
      </c>
      <c r="P1184" s="56"/>
      <c r="Q1184" s="56"/>
      <c r="R1184" s="56"/>
    </row>
    <row r="1185" customFormat="false" ht="16.4" hidden="false" customHeight="false" outlineLevel="0" collapsed="false">
      <c r="C1185" s="163" t="s">
        <v>6863</v>
      </c>
      <c r="D1185" s="163" t="s">
        <v>1066</v>
      </c>
      <c r="E1185" s="183" t="n">
        <v>0.4552</v>
      </c>
      <c r="P1185" s="56"/>
      <c r="Q1185" s="56"/>
      <c r="R1185" s="56"/>
    </row>
    <row r="1186" customFormat="false" ht="16.4" hidden="false" customHeight="false" outlineLevel="0" collapsed="false">
      <c r="C1186" s="163" t="s">
        <v>6864</v>
      </c>
      <c r="D1186" s="163" t="s">
        <v>1066</v>
      </c>
      <c r="E1186" s="183" t="n">
        <v>0.4552</v>
      </c>
      <c r="P1186" s="56"/>
      <c r="Q1186" s="56"/>
      <c r="R1186" s="56"/>
    </row>
    <row r="1187" customFormat="false" ht="16.4" hidden="false" customHeight="false" outlineLevel="0" collapsed="false">
      <c r="C1187" s="163" t="s">
        <v>6865</v>
      </c>
      <c r="D1187" s="163" t="s">
        <v>1066</v>
      </c>
      <c r="E1187" s="183" t="n">
        <v>0.4552</v>
      </c>
      <c r="P1187" s="56"/>
      <c r="Q1187" s="56"/>
      <c r="R1187" s="56"/>
    </row>
    <row r="1188" customFormat="false" ht="16.4" hidden="false" customHeight="false" outlineLevel="0" collapsed="false">
      <c r="C1188" s="163" t="s">
        <v>6866</v>
      </c>
      <c r="D1188" s="163" t="s">
        <v>1066</v>
      </c>
      <c r="E1188" s="183" t="n">
        <v>0.4552</v>
      </c>
      <c r="P1188" s="56"/>
      <c r="Q1188" s="56"/>
      <c r="R1188" s="56"/>
    </row>
    <row r="1189" customFormat="false" ht="16.4" hidden="false" customHeight="false" outlineLevel="0" collapsed="false">
      <c r="C1189" s="163" t="s">
        <v>6867</v>
      </c>
      <c r="D1189" s="163" t="s">
        <v>1066</v>
      </c>
      <c r="E1189" s="183" t="n">
        <v>0.4552</v>
      </c>
      <c r="P1189" s="56"/>
      <c r="Q1189" s="56"/>
      <c r="R1189" s="56"/>
    </row>
    <row r="1190" customFormat="false" ht="16.4" hidden="false" customHeight="false" outlineLevel="0" collapsed="false">
      <c r="C1190" s="163" t="s">
        <v>6868</v>
      </c>
      <c r="D1190" s="163" t="s">
        <v>774</v>
      </c>
      <c r="E1190" s="183" t="n">
        <v>0.4552</v>
      </c>
      <c r="P1190" s="56"/>
      <c r="Q1190" s="56"/>
      <c r="R1190" s="56"/>
    </row>
    <row r="1191" customFormat="false" ht="16.4" hidden="false" customHeight="false" outlineLevel="0" collapsed="false">
      <c r="C1191" s="163" t="s">
        <v>6869</v>
      </c>
      <c r="D1191" s="163" t="s">
        <v>774</v>
      </c>
      <c r="E1191" s="183" t="n">
        <v>0.4552</v>
      </c>
      <c r="P1191" s="56"/>
      <c r="Q1191" s="56"/>
      <c r="R1191" s="56"/>
    </row>
    <row r="1192" customFormat="false" ht="16.4" hidden="false" customHeight="false" outlineLevel="0" collapsed="false">
      <c r="C1192" s="163" t="s">
        <v>6870</v>
      </c>
      <c r="D1192" s="163" t="s">
        <v>774</v>
      </c>
      <c r="E1192" s="183" t="n">
        <v>0.4552</v>
      </c>
      <c r="P1192" s="56"/>
      <c r="Q1192" s="56"/>
      <c r="R1192" s="56"/>
    </row>
    <row r="1193" customFormat="false" ht="16.4" hidden="false" customHeight="false" outlineLevel="0" collapsed="false">
      <c r="C1193" s="163" t="s">
        <v>6871</v>
      </c>
      <c r="D1193" s="163" t="s">
        <v>774</v>
      </c>
      <c r="E1193" s="183" t="n">
        <v>0.4552</v>
      </c>
      <c r="P1193" s="56"/>
      <c r="Q1193" s="56"/>
      <c r="R1193" s="56"/>
    </row>
    <row r="1194" customFormat="false" ht="16.4" hidden="false" customHeight="false" outlineLevel="0" collapsed="false">
      <c r="C1194" s="163" t="s">
        <v>6872</v>
      </c>
      <c r="D1194" s="163" t="s">
        <v>774</v>
      </c>
      <c r="E1194" s="183" t="n">
        <v>0.4552</v>
      </c>
      <c r="P1194" s="56"/>
      <c r="Q1194" s="56"/>
      <c r="R1194" s="56"/>
    </row>
    <row r="1195" customFormat="false" ht="16.4" hidden="false" customHeight="false" outlineLevel="0" collapsed="false">
      <c r="C1195" s="163" t="s">
        <v>6873</v>
      </c>
      <c r="D1195" s="163" t="s">
        <v>774</v>
      </c>
      <c r="E1195" s="183" t="n">
        <v>0.4552</v>
      </c>
      <c r="P1195" s="56"/>
      <c r="Q1195" s="56"/>
      <c r="R1195" s="56"/>
    </row>
    <row r="1196" customFormat="false" ht="16.4" hidden="false" customHeight="false" outlineLevel="0" collapsed="false">
      <c r="C1196" s="163" t="s">
        <v>6874</v>
      </c>
      <c r="D1196" s="163" t="s">
        <v>774</v>
      </c>
      <c r="E1196" s="183" t="n">
        <v>0.4552</v>
      </c>
      <c r="P1196" s="56"/>
      <c r="Q1196" s="56"/>
      <c r="R1196" s="56"/>
    </row>
    <row r="1197" customFormat="false" ht="16.4" hidden="false" customHeight="false" outlineLevel="0" collapsed="false">
      <c r="C1197" s="163" t="s">
        <v>6875</v>
      </c>
      <c r="D1197" s="163" t="s">
        <v>774</v>
      </c>
      <c r="E1197" s="183" t="n">
        <v>0.4552</v>
      </c>
      <c r="P1197" s="56"/>
      <c r="Q1197" s="56"/>
      <c r="R1197" s="56"/>
    </row>
    <row r="1198" customFormat="false" ht="16.4" hidden="false" customHeight="false" outlineLevel="0" collapsed="false">
      <c r="C1198" s="163" t="s">
        <v>6876</v>
      </c>
      <c r="D1198" s="163" t="s">
        <v>774</v>
      </c>
      <c r="E1198" s="183" t="n">
        <v>0.4552</v>
      </c>
      <c r="P1198" s="56"/>
      <c r="Q1198" s="56"/>
      <c r="R1198" s="56"/>
    </row>
    <row r="1199" customFormat="false" ht="16.4" hidden="false" customHeight="false" outlineLevel="0" collapsed="false">
      <c r="C1199" s="163" t="s">
        <v>6877</v>
      </c>
      <c r="D1199" s="163" t="s">
        <v>774</v>
      </c>
      <c r="E1199" s="183" t="n">
        <v>0.4552</v>
      </c>
      <c r="P1199" s="56"/>
      <c r="Q1199" s="56"/>
      <c r="R1199" s="56"/>
    </row>
    <row r="1200" customFormat="false" ht="16.4" hidden="false" customHeight="false" outlineLevel="0" collapsed="false">
      <c r="C1200" s="163" t="s">
        <v>6878</v>
      </c>
      <c r="D1200" s="163" t="s">
        <v>774</v>
      </c>
      <c r="E1200" s="183" t="n">
        <v>0.4552</v>
      </c>
      <c r="P1200" s="56"/>
      <c r="Q1200" s="56"/>
      <c r="R1200" s="56"/>
    </row>
    <row r="1201" customFormat="false" ht="16.4" hidden="false" customHeight="false" outlineLevel="0" collapsed="false">
      <c r="C1201" s="163" t="s">
        <v>6879</v>
      </c>
      <c r="D1201" s="163" t="s">
        <v>774</v>
      </c>
      <c r="E1201" s="183" t="n">
        <v>0.4552</v>
      </c>
      <c r="P1201" s="56"/>
      <c r="Q1201" s="56"/>
      <c r="R1201" s="56"/>
    </row>
    <row r="1202" customFormat="false" ht="16.4" hidden="false" customHeight="false" outlineLevel="0" collapsed="false">
      <c r="C1202" s="163" t="s">
        <v>6880</v>
      </c>
      <c r="D1202" s="163" t="s">
        <v>774</v>
      </c>
      <c r="E1202" s="183" t="n">
        <v>0.4552</v>
      </c>
      <c r="P1202" s="56"/>
      <c r="Q1202" s="56"/>
      <c r="R1202" s="56"/>
    </row>
    <row r="1203" customFormat="false" ht="16.4" hidden="false" customHeight="false" outlineLevel="0" collapsed="false">
      <c r="C1203" s="163" t="s">
        <v>6881</v>
      </c>
      <c r="D1203" s="163" t="s">
        <v>774</v>
      </c>
      <c r="E1203" s="183" t="n">
        <v>0.4552</v>
      </c>
      <c r="P1203" s="56"/>
      <c r="Q1203" s="56"/>
      <c r="R1203" s="56"/>
    </row>
    <row r="1204" customFormat="false" ht="16.4" hidden="false" customHeight="false" outlineLevel="0" collapsed="false">
      <c r="C1204" s="163" t="s">
        <v>6882</v>
      </c>
      <c r="D1204" s="163" t="s">
        <v>776</v>
      </c>
      <c r="E1204" s="183" t="n">
        <v>0.4552</v>
      </c>
      <c r="P1204" s="56"/>
      <c r="Q1204" s="56"/>
      <c r="R1204" s="56"/>
    </row>
    <row r="1205" customFormat="false" ht="16.4" hidden="false" customHeight="false" outlineLevel="0" collapsed="false">
      <c r="C1205" s="163" t="s">
        <v>6883</v>
      </c>
      <c r="D1205" s="163" t="s">
        <v>776</v>
      </c>
      <c r="E1205" s="183" t="n">
        <v>0.4552</v>
      </c>
      <c r="P1205" s="56"/>
      <c r="Q1205" s="56"/>
      <c r="R1205" s="56"/>
    </row>
    <row r="1206" customFormat="false" ht="16.4" hidden="false" customHeight="false" outlineLevel="0" collapsed="false">
      <c r="C1206" s="163" t="s">
        <v>6884</v>
      </c>
      <c r="D1206" s="163" t="s">
        <v>776</v>
      </c>
      <c r="E1206" s="183" t="n">
        <v>0.4552</v>
      </c>
      <c r="P1206" s="56"/>
      <c r="Q1206" s="56"/>
      <c r="R1206" s="56"/>
    </row>
    <row r="1207" customFormat="false" ht="16.4" hidden="false" customHeight="false" outlineLevel="0" collapsed="false">
      <c r="C1207" s="163" t="s">
        <v>6885</v>
      </c>
      <c r="D1207" s="163" t="s">
        <v>776</v>
      </c>
      <c r="E1207" s="183" t="n">
        <v>0.4552</v>
      </c>
      <c r="P1207" s="56"/>
      <c r="Q1207" s="56"/>
      <c r="R1207" s="56"/>
    </row>
    <row r="1208" customFormat="false" ht="16.4" hidden="false" customHeight="false" outlineLevel="0" collapsed="false">
      <c r="C1208" s="163" t="s">
        <v>6886</v>
      </c>
      <c r="D1208" s="163" t="s">
        <v>776</v>
      </c>
      <c r="E1208" s="183" t="n">
        <v>0.4552</v>
      </c>
      <c r="P1208" s="56"/>
      <c r="Q1208" s="56"/>
      <c r="R1208" s="56"/>
    </row>
    <row r="1209" customFormat="false" ht="16.4" hidden="false" customHeight="false" outlineLevel="0" collapsed="false">
      <c r="C1209" s="163" t="s">
        <v>6887</v>
      </c>
      <c r="D1209" s="163" t="s">
        <v>776</v>
      </c>
      <c r="E1209" s="183" t="n">
        <v>0.4552</v>
      </c>
      <c r="P1209" s="56"/>
      <c r="Q1209" s="56"/>
      <c r="R1209" s="56"/>
    </row>
    <row r="1210" customFormat="false" ht="16.4" hidden="false" customHeight="false" outlineLevel="0" collapsed="false">
      <c r="C1210" s="163" t="s">
        <v>6888</v>
      </c>
      <c r="D1210" s="163" t="s">
        <v>776</v>
      </c>
      <c r="E1210" s="183" t="n">
        <v>0.4552</v>
      </c>
      <c r="P1210" s="56"/>
      <c r="Q1210" s="56"/>
      <c r="R1210" s="56"/>
    </row>
    <row r="1211" customFormat="false" ht="16.4" hidden="false" customHeight="false" outlineLevel="0" collapsed="false">
      <c r="C1211" s="163" t="s">
        <v>6889</v>
      </c>
      <c r="D1211" s="163" t="s">
        <v>776</v>
      </c>
      <c r="E1211" s="183" t="n">
        <v>0.4552</v>
      </c>
      <c r="P1211" s="56"/>
      <c r="Q1211" s="56"/>
      <c r="R1211" s="56"/>
    </row>
    <row r="1212" customFormat="false" ht="16.4" hidden="false" customHeight="false" outlineLevel="0" collapsed="false">
      <c r="C1212" s="163" t="s">
        <v>6890</v>
      </c>
      <c r="D1212" s="163" t="s">
        <v>774</v>
      </c>
      <c r="E1212" s="183" t="n">
        <v>0.4552</v>
      </c>
      <c r="P1212" s="56"/>
      <c r="Q1212" s="56"/>
      <c r="R1212" s="56"/>
    </row>
    <row r="1213" customFormat="false" ht="16.4" hidden="false" customHeight="false" outlineLevel="0" collapsed="false">
      <c r="C1213" s="163" t="s">
        <v>6891</v>
      </c>
      <c r="D1213" s="163" t="s">
        <v>1108</v>
      </c>
      <c r="E1213" s="183" t="n">
        <v>0.4552</v>
      </c>
      <c r="P1213" s="56"/>
      <c r="Q1213" s="56"/>
      <c r="R1213" s="56"/>
    </row>
    <row r="1214" customFormat="false" ht="16.4" hidden="false" customHeight="false" outlineLevel="0" collapsed="false">
      <c r="C1214" s="163" t="s">
        <v>6892</v>
      </c>
      <c r="D1214" s="163" t="s">
        <v>1113</v>
      </c>
      <c r="E1214" s="183" t="n">
        <v>0.4552</v>
      </c>
      <c r="P1214" s="56"/>
      <c r="Q1214" s="56"/>
      <c r="R1214" s="56"/>
    </row>
    <row r="1215" customFormat="false" ht="16.4" hidden="false" customHeight="false" outlineLevel="0" collapsed="false">
      <c r="C1215" s="163" t="s">
        <v>6893</v>
      </c>
      <c r="D1215" s="163" t="s">
        <v>1113</v>
      </c>
      <c r="E1215" s="183" t="n">
        <v>0.4552</v>
      </c>
      <c r="P1215" s="56"/>
      <c r="Q1215" s="56"/>
      <c r="R1215" s="56"/>
    </row>
    <row r="1216" customFormat="false" ht="16.4" hidden="false" customHeight="false" outlineLevel="0" collapsed="false">
      <c r="C1216" s="163" t="s">
        <v>6894</v>
      </c>
      <c r="D1216" s="163" t="s">
        <v>1111</v>
      </c>
      <c r="E1216" s="183" t="n">
        <v>0.4552</v>
      </c>
      <c r="P1216" s="56"/>
      <c r="Q1216" s="56"/>
      <c r="R1216" s="56"/>
    </row>
    <row r="1217" customFormat="false" ht="16.4" hidden="false" customHeight="false" outlineLevel="0" collapsed="false">
      <c r="C1217" s="163" t="s">
        <v>6895</v>
      </c>
      <c r="D1217" s="163" t="s">
        <v>1111</v>
      </c>
      <c r="E1217" s="183" t="n">
        <v>0.4552</v>
      </c>
      <c r="P1217" s="56"/>
      <c r="Q1217" s="56"/>
      <c r="R1217" s="56"/>
    </row>
    <row r="1218" customFormat="false" ht="16.4" hidden="false" customHeight="false" outlineLevel="0" collapsed="false">
      <c r="C1218" s="163" t="s">
        <v>6896</v>
      </c>
      <c r="D1218" s="163" t="s">
        <v>1041</v>
      </c>
      <c r="E1218" s="183" t="n">
        <v>0.4552</v>
      </c>
      <c r="P1218" s="56"/>
      <c r="Q1218" s="56"/>
      <c r="R1218" s="56"/>
    </row>
    <row r="1219" customFormat="false" ht="16.4" hidden="false" customHeight="false" outlineLevel="0" collapsed="false">
      <c r="C1219" s="163" t="s">
        <v>6897</v>
      </c>
      <c r="D1219" s="163" t="s">
        <v>5649</v>
      </c>
      <c r="E1219" s="183" t="n">
        <v>0.4552</v>
      </c>
      <c r="P1219" s="56"/>
      <c r="Q1219" s="56"/>
      <c r="R1219" s="56"/>
    </row>
    <row r="1220" customFormat="false" ht="16.4" hidden="false" customHeight="false" outlineLevel="0" collapsed="false">
      <c r="C1220" s="163" t="s">
        <v>6898</v>
      </c>
      <c r="D1220" s="163" t="s">
        <v>5649</v>
      </c>
      <c r="E1220" s="183" t="n">
        <v>0.4552</v>
      </c>
      <c r="P1220" s="56"/>
      <c r="Q1220" s="56"/>
      <c r="R1220" s="56"/>
    </row>
    <row r="1221" customFormat="false" ht="16.4" hidden="false" customHeight="false" outlineLevel="0" collapsed="false">
      <c r="C1221" s="163" t="s">
        <v>6899</v>
      </c>
      <c r="D1221" s="163" t="s">
        <v>5649</v>
      </c>
      <c r="E1221" s="183" t="n">
        <v>0.4552</v>
      </c>
      <c r="P1221" s="56"/>
      <c r="Q1221" s="56"/>
      <c r="R1221" s="56"/>
    </row>
    <row r="1222" customFormat="false" ht="16.4" hidden="false" customHeight="false" outlineLevel="0" collapsed="false">
      <c r="C1222" s="163" t="s">
        <v>1114</v>
      </c>
      <c r="D1222" s="163" t="s">
        <v>5649</v>
      </c>
      <c r="E1222" s="183" t="n">
        <v>0.4552</v>
      </c>
      <c r="P1222" s="56"/>
      <c r="Q1222" s="56"/>
      <c r="R1222" s="56"/>
    </row>
    <row r="1223" customFormat="false" ht="16.4" hidden="false" customHeight="false" outlineLevel="0" collapsed="false">
      <c r="C1223" s="163" t="s">
        <v>1115</v>
      </c>
      <c r="D1223" s="163" t="s">
        <v>860</v>
      </c>
      <c r="E1223" s="183" t="n">
        <v>0.4552</v>
      </c>
      <c r="P1223" s="56"/>
      <c r="Q1223" s="56"/>
      <c r="R1223" s="56"/>
    </row>
    <row r="1224" customFormat="false" ht="16.4" hidden="false" customHeight="false" outlineLevel="0" collapsed="false">
      <c r="C1224" s="163" t="s">
        <v>6900</v>
      </c>
      <c r="D1224" s="163" t="s">
        <v>5649</v>
      </c>
      <c r="E1224" s="183" t="n">
        <v>0.4552</v>
      </c>
      <c r="P1224" s="56"/>
      <c r="Q1224" s="56"/>
      <c r="R1224" s="56"/>
    </row>
    <row r="1225" customFormat="false" ht="16.4" hidden="false" customHeight="false" outlineLevel="0" collapsed="false">
      <c r="C1225" s="163" t="s">
        <v>6901</v>
      </c>
      <c r="D1225" s="163" t="s">
        <v>855</v>
      </c>
      <c r="E1225" s="183" t="n">
        <v>0.4552</v>
      </c>
      <c r="P1225" s="56"/>
      <c r="Q1225" s="56"/>
      <c r="R1225" s="56"/>
    </row>
    <row r="1226" customFormat="false" ht="16.4" hidden="false" customHeight="false" outlineLevel="0" collapsed="false">
      <c r="C1226" s="163" t="s">
        <v>6902</v>
      </c>
      <c r="D1226" s="163" t="s">
        <v>5649</v>
      </c>
      <c r="E1226" s="183" t="s">
        <v>5649</v>
      </c>
      <c r="P1226" s="56"/>
      <c r="Q1226" s="56"/>
      <c r="R1226" s="56"/>
    </row>
    <row r="1227" customFormat="false" ht="16.4" hidden="false" customHeight="false" outlineLevel="0" collapsed="false">
      <c r="C1227" s="163" t="s">
        <v>6903</v>
      </c>
      <c r="D1227" s="163" t="s">
        <v>862</v>
      </c>
      <c r="E1227" s="183" t="s">
        <v>5649</v>
      </c>
      <c r="P1227" s="56"/>
      <c r="Q1227" s="56"/>
      <c r="R1227" s="56"/>
    </row>
    <row r="1228" customFormat="false" ht="16.4" hidden="false" customHeight="false" outlineLevel="0" collapsed="false">
      <c r="C1228" s="163" t="s">
        <v>6904</v>
      </c>
      <c r="D1228" s="163" t="s">
        <v>864</v>
      </c>
      <c r="E1228" s="183" t="s">
        <v>5649</v>
      </c>
      <c r="P1228" s="56"/>
      <c r="Q1228" s="56"/>
      <c r="R1228" s="56"/>
    </row>
    <row r="1229" customFormat="false" ht="16.4" hidden="false" customHeight="false" outlineLevel="0" collapsed="false">
      <c r="C1229" s="163" t="s">
        <v>6905</v>
      </c>
      <c r="D1229" s="163" t="s">
        <v>5649</v>
      </c>
      <c r="E1229" s="183" t="s">
        <v>5649</v>
      </c>
      <c r="P1229" s="56"/>
      <c r="Q1229" s="56"/>
      <c r="R1229" s="56"/>
    </row>
    <row r="1230" customFormat="false" ht="16.4" hidden="false" customHeight="false" outlineLevel="0" collapsed="false">
      <c r="C1230" s="163" t="s">
        <v>6906</v>
      </c>
      <c r="D1230" s="163" t="s">
        <v>866</v>
      </c>
      <c r="E1230" s="183" t="s">
        <v>5649</v>
      </c>
      <c r="P1230" s="56"/>
      <c r="Q1230" s="56"/>
      <c r="R1230" s="56"/>
    </row>
    <row r="1231" customFormat="false" ht="16.4" hidden="false" customHeight="false" outlineLevel="0" collapsed="false">
      <c r="C1231" s="163" t="s">
        <v>859</v>
      </c>
      <c r="D1231" s="163" t="s">
        <v>5649</v>
      </c>
      <c r="E1231" s="183" t="n">
        <v>0.4552</v>
      </c>
      <c r="P1231" s="56"/>
      <c r="Q1231" s="56"/>
      <c r="R1231" s="56"/>
    </row>
    <row r="1232" customFormat="false" ht="16.4" hidden="false" customHeight="false" outlineLevel="0" collapsed="false">
      <c r="C1232" s="163" t="s">
        <v>6907</v>
      </c>
      <c r="D1232" s="163" t="s">
        <v>857</v>
      </c>
      <c r="E1232" s="183" t="s">
        <v>5649</v>
      </c>
      <c r="P1232" s="56"/>
      <c r="Q1232" s="56"/>
      <c r="R1232" s="56"/>
    </row>
    <row r="1233" customFormat="false" ht="16.4" hidden="false" customHeight="false" outlineLevel="0" collapsed="false">
      <c r="C1233" s="163" t="s">
        <v>854</v>
      </c>
      <c r="D1233" s="163" t="s">
        <v>5649</v>
      </c>
      <c r="E1233" s="183" t="n">
        <v>0.4069</v>
      </c>
      <c r="P1233" s="56"/>
      <c r="Q1233" s="56"/>
      <c r="R1233" s="56"/>
    </row>
    <row r="1234" customFormat="false" ht="16.4" hidden="false" customHeight="false" outlineLevel="0" collapsed="false">
      <c r="C1234" s="163" t="s">
        <v>6908</v>
      </c>
      <c r="D1234" s="163" t="s">
        <v>857</v>
      </c>
      <c r="E1234" s="183" t="s">
        <v>5649</v>
      </c>
      <c r="P1234" s="56"/>
      <c r="Q1234" s="56"/>
      <c r="R1234" s="56"/>
    </row>
    <row r="1235" customFormat="false" ht="16.4" hidden="false" customHeight="false" outlineLevel="0" collapsed="false">
      <c r="C1235" s="163" t="s">
        <v>861</v>
      </c>
      <c r="D1235" s="163" t="s">
        <v>5649</v>
      </c>
      <c r="E1235" s="183" t="n">
        <v>0.4552</v>
      </c>
      <c r="P1235" s="56"/>
      <c r="Q1235" s="56"/>
      <c r="R1235" s="56"/>
    </row>
    <row r="1236" customFormat="false" ht="16.4" hidden="false" customHeight="false" outlineLevel="0" collapsed="false">
      <c r="C1236" s="163" t="s">
        <v>863</v>
      </c>
      <c r="D1236" s="163" t="s">
        <v>5649</v>
      </c>
      <c r="E1236" s="183" t="n">
        <v>0.4552</v>
      </c>
      <c r="P1236" s="56"/>
      <c r="Q1236" s="56"/>
      <c r="R1236" s="56"/>
    </row>
    <row r="1237" customFormat="false" ht="16.4" hidden="false" customHeight="false" outlineLevel="0" collapsed="false">
      <c r="C1237" s="163" t="s">
        <v>6909</v>
      </c>
      <c r="D1237" s="163" t="s">
        <v>5649</v>
      </c>
      <c r="E1237" s="183" t="s">
        <v>5649</v>
      </c>
      <c r="P1237" s="56"/>
      <c r="Q1237" s="56"/>
      <c r="R1237" s="56"/>
    </row>
    <row r="1238" customFormat="false" ht="16.4" hidden="false" customHeight="false" outlineLevel="0" collapsed="false">
      <c r="C1238" s="163" t="s">
        <v>865</v>
      </c>
      <c r="D1238" s="163" t="s">
        <v>5649</v>
      </c>
      <c r="E1238" s="183" t="n">
        <v>0.4552</v>
      </c>
      <c r="P1238" s="56"/>
      <c r="Q1238" s="56"/>
      <c r="R1238" s="56"/>
    </row>
    <row r="1239" customFormat="false" ht="16.4" hidden="false" customHeight="false" outlineLevel="0" collapsed="false">
      <c r="C1239" s="163" t="s">
        <v>6910</v>
      </c>
      <c r="D1239" s="163" t="s">
        <v>5649</v>
      </c>
      <c r="E1239" s="183" t="s">
        <v>5649</v>
      </c>
      <c r="P1239" s="56"/>
      <c r="Q1239" s="56"/>
      <c r="R1239" s="56"/>
    </row>
    <row r="1240" customFormat="false" ht="16.4" hidden="false" customHeight="false" outlineLevel="0" collapsed="false">
      <c r="C1240" s="163" t="s">
        <v>856</v>
      </c>
      <c r="D1240" s="163" t="s">
        <v>5649</v>
      </c>
      <c r="E1240" s="183" t="n">
        <v>0.4552</v>
      </c>
      <c r="P1240" s="56"/>
      <c r="Q1240" s="56"/>
      <c r="R1240" s="56"/>
    </row>
    <row r="1241" customFormat="false" ht="16.4" hidden="false" customHeight="false" outlineLevel="0" collapsed="false">
      <c r="C1241" s="163" t="s">
        <v>6911</v>
      </c>
      <c r="D1241" s="163" t="s">
        <v>1607</v>
      </c>
      <c r="E1241" s="183" t="s">
        <v>5649</v>
      </c>
      <c r="P1241" s="56"/>
      <c r="Q1241" s="56"/>
      <c r="R1241" s="56"/>
    </row>
    <row r="1242" customFormat="false" ht="16.4" hidden="false" customHeight="false" outlineLevel="0" collapsed="false">
      <c r="C1242" s="163" t="s">
        <v>858</v>
      </c>
      <c r="D1242" s="163" t="s">
        <v>1607</v>
      </c>
      <c r="E1242" s="183" t="n">
        <v>0.4552</v>
      </c>
      <c r="P1242" s="56"/>
      <c r="Q1242" s="56"/>
      <c r="R1242" s="56"/>
    </row>
    <row r="1243" customFormat="false" ht="16.4" hidden="false" customHeight="false" outlineLevel="0" collapsed="false">
      <c r="C1243" s="163" t="s">
        <v>6912</v>
      </c>
      <c r="D1243" s="163" t="s">
        <v>1588</v>
      </c>
      <c r="E1243" s="183" t="s">
        <v>5649</v>
      </c>
      <c r="P1243" s="56"/>
      <c r="Q1243" s="56"/>
      <c r="R1243" s="56"/>
    </row>
    <row r="1244" customFormat="false" ht="16.4" hidden="false" customHeight="false" outlineLevel="0" collapsed="false">
      <c r="C1244" s="163" t="s">
        <v>6913</v>
      </c>
      <c r="D1244" s="163" t="s">
        <v>424</v>
      </c>
      <c r="E1244" s="183" t="s">
        <v>5649</v>
      </c>
      <c r="P1244" s="56"/>
      <c r="Q1244" s="56"/>
      <c r="R1244" s="56"/>
    </row>
    <row r="1245" customFormat="false" ht="16.4" hidden="false" customHeight="false" outlineLevel="0" collapsed="false">
      <c r="C1245" s="163" t="s">
        <v>6914</v>
      </c>
      <c r="D1245" s="163" t="s">
        <v>426</v>
      </c>
      <c r="E1245" s="183" t="s">
        <v>5649</v>
      </c>
      <c r="P1245" s="56"/>
      <c r="Q1245" s="56"/>
      <c r="R1245" s="56"/>
    </row>
    <row r="1246" customFormat="false" ht="16.4" hidden="false" customHeight="false" outlineLevel="0" collapsed="false">
      <c r="C1246" s="163" t="s">
        <v>6915</v>
      </c>
      <c r="D1246" s="163" t="s">
        <v>426</v>
      </c>
      <c r="E1246" s="183" t="s">
        <v>5649</v>
      </c>
      <c r="P1246" s="56"/>
      <c r="Q1246" s="56"/>
      <c r="R1246" s="56"/>
    </row>
    <row r="1247" customFormat="false" ht="16.4" hidden="false" customHeight="false" outlineLevel="0" collapsed="false">
      <c r="C1247" s="163" t="s">
        <v>6916</v>
      </c>
      <c r="D1247" s="163" t="s">
        <v>426</v>
      </c>
      <c r="E1247" s="183" t="s">
        <v>5649</v>
      </c>
      <c r="P1247" s="56"/>
      <c r="Q1247" s="56"/>
      <c r="R1247" s="56"/>
    </row>
    <row r="1248" customFormat="false" ht="16.4" hidden="false" customHeight="false" outlineLevel="0" collapsed="false">
      <c r="C1248" s="163" t="s">
        <v>6917</v>
      </c>
      <c r="D1248" s="163" t="s">
        <v>426</v>
      </c>
      <c r="E1248" s="183" t="s">
        <v>5649</v>
      </c>
      <c r="P1248" s="56"/>
      <c r="Q1248" s="56"/>
      <c r="R1248" s="56"/>
    </row>
    <row r="1249" customFormat="false" ht="16.4" hidden="false" customHeight="false" outlineLevel="0" collapsed="false">
      <c r="C1249" s="163" t="s">
        <v>6918</v>
      </c>
      <c r="D1249" s="163" t="s">
        <v>426</v>
      </c>
      <c r="E1249" s="183" t="n">
        <v>0.6178</v>
      </c>
      <c r="P1249" s="56"/>
      <c r="Q1249" s="56"/>
      <c r="R1249" s="56"/>
    </row>
    <row r="1250" customFormat="false" ht="16.4" hidden="false" customHeight="false" outlineLevel="0" collapsed="false">
      <c r="C1250" s="163" t="s">
        <v>6919</v>
      </c>
      <c r="D1250" s="163" t="s">
        <v>426</v>
      </c>
      <c r="E1250" s="183" t="n">
        <v>0.6178</v>
      </c>
      <c r="P1250" s="56"/>
      <c r="Q1250" s="56"/>
      <c r="R1250" s="56"/>
    </row>
    <row r="1251" customFormat="false" ht="16.4" hidden="false" customHeight="false" outlineLevel="0" collapsed="false">
      <c r="C1251" s="163" t="s">
        <v>6920</v>
      </c>
      <c r="D1251" s="163" t="s">
        <v>1074</v>
      </c>
      <c r="E1251" s="183" t="n">
        <v>0.473</v>
      </c>
      <c r="P1251" s="56"/>
      <c r="Q1251" s="56"/>
      <c r="R1251" s="56"/>
    </row>
    <row r="1252" customFormat="false" ht="16.4" hidden="false" customHeight="false" outlineLevel="0" collapsed="false">
      <c r="C1252" s="163" t="s">
        <v>423</v>
      </c>
      <c r="D1252" s="163" t="s">
        <v>409</v>
      </c>
      <c r="E1252" s="183" t="n">
        <v>0.7363</v>
      </c>
      <c r="P1252" s="56"/>
      <c r="Q1252" s="56"/>
      <c r="R1252" s="56"/>
    </row>
    <row r="1253" customFormat="false" ht="16.4" hidden="false" customHeight="false" outlineLevel="0" collapsed="false">
      <c r="C1253" s="163" t="s">
        <v>6921</v>
      </c>
      <c r="D1253" s="163" t="s">
        <v>5649</v>
      </c>
      <c r="E1253" s="183" t="n">
        <v>0.7363</v>
      </c>
      <c r="P1253" s="56"/>
      <c r="Q1253" s="56"/>
      <c r="R1253" s="56"/>
    </row>
    <row r="1254" customFormat="false" ht="16.4" hidden="false" customHeight="false" outlineLevel="0" collapsed="false">
      <c r="C1254" s="163" t="s">
        <v>6922</v>
      </c>
      <c r="D1254" s="163" t="s">
        <v>1117</v>
      </c>
      <c r="E1254" s="183" t="n">
        <v>0.7363</v>
      </c>
      <c r="P1254" s="56"/>
      <c r="Q1254" s="56"/>
      <c r="R1254" s="56"/>
    </row>
    <row r="1255" customFormat="false" ht="16.4" hidden="false" customHeight="false" outlineLevel="0" collapsed="false">
      <c r="C1255" s="163" t="s">
        <v>6923</v>
      </c>
      <c r="D1255" s="163" t="s">
        <v>433</v>
      </c>
      <c r="E1255" s="183" t="n">
        <v>0.7363</v>
      </c>
      <c r="P1255" s="56"/>
      <c r="Q1255" s="56"/>
      <c r="R1255" s="56"/>
    </row>
    <row r="1256" customFormat="false" ht="16.4" hidden="false" customHeight="false" outlineLevel="0" collapsed="false">
      <c r="C1256" s="163" t="s">
        <v>6924</v>
      </c>
      <c r="D1256" s="163" t="s">
        <v>418</v>
      </c>
      <c r="E1256" s="183" t="n">
        <v>0.7363</v>
      </c>
      <c r="P1256" s="56"/>
      <c r="Q1256" s="56"/>
      <c r="R1256" s="56"/>
    </row>
    <row r="1257" customFormat="false" ht="16.4" hidden="false" customHeight="false" outlineLevel="0" collapsed="false">
      <c r="C1257" s="163" t="s">
        <v>6925</v>
      </c>
      <c r="D1257" s="163" t="s">
        <v>431</v>
      </c>
      <c r="E1257" s="183" t="n">
        <v>0.7363</v>
      </c>
      <c r="P1257" s="56"/>
      <c r="Q1257" s="56"/>
      <c r="R1257" s="56"/>
    </row>
    <row r="1258" customFormat="false" ht="16.4" hidden="false" customHeight="false" outlineLevel="0" collapsed="false">
      <c r="C1258" s="163" t="s">
        <v>6926</v>
      </c>
      <c r="D1258" s="163" t="s">
        <v>6927</v>
      </c>
      <c r="E1258" s="183" t="n">
        <v>0.7363</v>
      </c>
      <c r="P1258" s="56"/>
      <c r="Q1258" s="56"/>
      <c r="R1258" s="56"/>
    </row>
    <row r="1259" customFormat="false" ht="16.4" hidden="false" customHeight="false" outlineLevel="0" collapsed="false">
      <c r="C1259" s="163" t="s">
        <v>1076</v>
      </c>
      <c r="D1259" s="163" t="s">
        <v>6927</v>
      </c>
      <c r="E1259" s="183" t="n">
        <v>0.4552</v>
      </c>
      <c r="P1259" s="56"/>
      <c r="Q1259" s="56"/>
      <c r="R1259" s="56"/>
    </row>
    <row r="1260" customFormat="false" ht="16.4" hidden="false" customHeight="false" outlineLevel="0" collapsed="false">
      <c r="C1260" s="163" t="s">
        <v>408</v>
      </c>
      <c r="D1260" s="163" t="s">
        <v>6927</v>
      </c>
      <c r="E1260" s="183" t="n">
        <v>0.7363</v>
      </c>
      <c r="P1260" s="56"/>
      <c r="Q1260" s="56"/>
      <c r="R1260" s="56"/>
    </row>
    <row r="1261" customFormat="false" ht="16.4" hidden="false" customHeight="false" outlineLevel="0" collapsed="false">
      <c r="C1261" s="163" t="s">
        <v>6928</v>
      </c>
      <c r="D1261" s="163" t="s">
        <v>6927</v>
      </c>
      <c r="E1261" s="183" t="n">
        <v>0.7363</v>
      </c>
      <c r="P1261" s="56"/>
      <c r="Q1261" s="56"/>
      <c r="R1261" s="56"/>
    </row>
    <row r="1262" customFormat="false" ht="16.4" hidden="false" customHeight="false" outlineLevel="0" collapsed="false">
      <c r="C1262" s="163" t="s">
        <v>1116</v>
      </c>
      <c r="D1262" s="163" t="s">
        <v>6927</v>
      </c>
      <c r="E1262" s="183" t="n">
        <v>0.7363</v>
      </c>
      <c r="P1262" s="56"/>
      <c r="Q1262" s="56"/>
      <c r="R1262" s="56"/>
    </row>
    <row r="1263" customFormat="false" ht="16.4" hidden="false" customHeight="false" outlineLevel="0" collapsed="false">
      <c r="C1263" s="163" t="s">
        <v>432</v>
      </c>
      <c r="D1263" s="163" t="s">
        <v>6927</v>
      </c>
      <c r="E1263" s="183" t="n">
        <v>0.7363</v>
      </c>
      <c r="P1263" s="56"/>
      <c r="Q1263" s="56"/>
      <c r="R1263" s="56"/>
    </row>
    <row r="1264" customFormat="false" ht="16.4" hidden="false" customHeight="false" outlineLevel="0" collapsed="false">
      <c r="C1264" s="163" t="s">
        <v>417</v>
      </c>
      <c r="D1264" s="163" t="s">
        <v>6927</v>
      </c>
      <c r="E1264" s="183" t="n">
        <v>0.7363</v>
      </c>
      <c r="P1264" s="56"/>
      <c r="Q1264" s="56"/>
      <c r="R1264" s="56"/>
    </row>
    <row r="1265" customFormat="false" ht="16.4" hidden="false" customHeight="false" outlineLevel="0" collapsed="false">
      <c r="C1265" s="163" t="s">
        <v>430</v>
      </c>
      <c r="D1265" s="163" t="s">
        <v>6927</v>
      </c>
      <c r="E1265" s="183" t="n">
        <v>0.7363</v>
      </c>
      <c r="P1265" s="56"/>
      <c r="Q1265" s="56"/>
      <c r="R1265" s="56"/>
    </row>
    <row r="1266" customFormat="false" ht="16.4" hidden="false" customHeight="false" outlineLevel="0" collapsed="false">
      <c r="C1266" s="163" t="s">
        <v>6929</v>
      </c>
      <c r="D1266" s="163" t="s">
        <v>6927</v>
      </c>
      <c r="E1266" s="183" t="n">
        <v>0.6749</v>
      </c>
      <c r="P1266" s="56"/>
      <c r="Q1266" s="56"/>
      <c r="R1266" s="56"/>
    </row>
    <row r="1267" customFormat="false" ht="16.4" hidden="false" customHeight="false" outlineLevel="0" collapsed="false">
      <c r="C1267" s="163" t="s">
        <v>6930</v>
      </c>
      <c r="D1267" s="163" t="s">
        <v>370</v>
      </c>
      <c r="E1267" s="183" t="n">
        <v>0.6749</v>
      </c>
      <c r="P1267" s="56"/>
      <c r="Q1267" s="56"/>
      <c r="R1267" s="56"/>
    </row>
    <row r="1268" customFormat="false" ht="16.4" hidden="false" customHeight="false" outlineLevel="0" collapsed="false">
      <c r="C1268" s="163" t="s">
        <v>6931</v>
      </c>
      <c r="D1268" s="163" t="s">
        <v>370</v>
      </c>
      <c r="E1268" s="183" t="n">
        <v>0.6749</v>
      </c>
      <c r="P1268" s="56"/>
      <c r="Q1268" s="56"/>
      <c r="R1268" s="56"/>
    </row>
    <row r="1269" customFormat="false" ht="16.4" hidden="false" customHeight="false" outlineLevel="0" collapsed="false">
      <c r="C1269" s="163" t="s">
        <v>6932</v>
      </c>
      <c r="D1269" s="163" t="s">
        <v>402</v>
      </c>
      <c r="E1269" s="183" t="n">
        <v>0.6749</v>
      </c>
      <c r="P1269" s="56"/>
      <c r="Q1269" s="56"/>
      <c r="R1269" s="56"/>
    </row>
    <row r="1270" customFormat="false" ht="16.4" hidden="false" customHeight="false" outlineLevel="0" collapsed="false">
      <c r="C1270" s="163" t="s">
        <v>6933</v>
      </c>
      <c r="D1270" s="163" t="s">
        <v>378</v>
      </c>
      <c r="E1270" s="183" t="n">
        <v>0.6749</v>
      </c>
      <c r="P1270" s="56"/>
      <c r="Q1270" s="56"/>
      <c r="R1270" s="56"/>
    </row>
    <row r="1271" customFormat="false" ht="16.4" hidden="false" customHeight="false" outlineLevel="0" collapsed="false">
      <c r="C1271" s="163" t="s">
        <v>6934</v>
      </c>
      <c r="D1271" s="163" t="s">
        <v>404</v>
      </c>
      <c r="E1271" s="183" t="n">
        <v>0.6749</v>
      </c>
      <c r="P1271" s="56"/>
      <c r="Q1271" s="56"/>
      <c r="R1271" s="56"/>
    </row>
    <row r="1272" customFormat="false" ht="16.4" hidden="false" customHeight="false" outlineLevel="0" collapsed="false">
      <c r="C1272" s="163" t="s">
        <v>6935</v>
      </c>
      <c r="D1272" s="163" t="s">
        <v>404</v>
      </c>
      <c r="E1272" s="183" t="n">
        <v>0.6749</v>
      </c>
      <c r="P1272" s="56"/>
      <c r="Q1272" s="56"/>
      <c r="R1272" s="56"/>
    </row>
    <row r="1273" customFormat="false" ht="16.4" hidden="false" customHeight="false" outlineLevel="0" collapsed="false">
      <c r="C1273" s="163" t="s">
        <v>6936</v>
      </c>
      <c r="D1273" s="163" t="s">
        <v>376</v>
      </c>
      <c r="E1273" s="183" t="n">
        <v>0.6749</v>
      </c>
      <c r="P1273" s="56"/>
      <c r="Q1273" s="56"/>
      <c r="R1273" s="56"/>
    </row>
    <row r="1274" customFormat="false" ht="16.4" hidden="false" customHeight="false" outlineLevel="0" collapsed="false">
      <c r="C1274" s="163" t="s">
        <v>6937</v>
      </c>
      <c r="D1274" s="163" t="s">
        <v>376</v>
      </c>
      <c r="E1274" s="183" t="n">
        <v>0.6749</v>
      </c>
      <c r="P1274" s="56"/>
      <c r="Q1274" s="56"/>
      <c r="R1274" s="56"/>
    </row>
    <row r="1275" customFormat="false" ht="16.4" hidden="false" customHeight="false" outlineLevel="0" collapsed="false">
      <c r="C1275" s="163" t="s">
        <v>6938</v>
      </c>
      <c r="D1275" s="163" t="s">
        <v>376</v>
      </c>
      <c r="E1275" s="183" t="n">
        <v>0.6749</v>
      </c>
      <c r="P1275" s="56"/>
      <c r="Q1275" s="56"/>
      <c r="R1275" s="56"/>
    </row>
    <row r="1276" customFormat="false" ht="16.4" hidden="false" customHeight="false" outlineLevel="0" collapsed="false">
      <c r="C1276" s="163" t="s">
        <v>6939</v>
      </c>
      <c r="D1276" s="163" t="s">
        <v>381</v>
      </c>
      <c r="E1276" s="183" t="n">
        <v>0.6749</v>
      </c>
      <c r="P1276" s="56"/>
      <c r="Q1276" s="56"/>
      <c r="R1276" s="56"/>
    </row>
    <row r="1277" customFormat="false" ht="16.4" hidden="false" customHeight="false" outlineLevel="0" collapsed="false">
      <c r="C1277" s="163" t="s">
        <v>401</v>
      </c>
      <c r="D1277" s="163" t="s">
        <v>394</v>
      </c>
      <c r="E1277" s="183" t="n">
        <v>0.6749</v>
      </c>
      <c r="P1277" s="56"/>
      <c r="Q1277" s="56"/>
      <c r="R1277" s="56"/>
    </row>
    <row r="1278" customFormat="false" ht="16.4" hidden="false" customHeight="false" outlineLevel="0" collapsed="false">
      <c r="C1278" s="163" t="s">
        <v>379</v>
      </c>
      <c r="D1278" s="163" t="s">
        <v>394</v>
      </c>
      <c r="E1278" s="183" t="n">
        <v>0.6749</v>
      </c>
      <c r="P1278" s="56"/>
      <c r="Q1278" s="56"/>
      <c r="R1278" s="56"/>
    </row>
    <row r="1279" customFormat="false" ht="16.4" hidden="false" customHeight="false" outlineLevel="0" collapsed="false">
      <c r="C1279" s="163" t="s">
        <v>6940</v>
      </c>
      <c r="D1279" s="163" t="s">
        <v>394</v>
      </c>
      <c r="E1279" s="183" t="n">
        <v>0.6749</v>
      </c>
      <c r="P1279" s="56"/>
      <c r="Q1279" s="56"/>
      <c r="R1279" s="56"/>
    </row>
    <row r="1280" customFormat="false" ht="16.4" hidden="false" customHeight="false" outlineLevel="0" collapsed="false">
      <c r="C1280" s="163" t="s">
        <v>6941</v>
      </c>
      <c r="D1280" s="163" t="s">
        <v>376</v>
      </c>
      <c r="E1280" s="183" t="n">
        <v>0.6749</v>
      </c>
      <c r="P1280" s="56"/>
      <c r="Q1280" s="56"/>
      <c r="R1280" s="56"/>
    </row>
    <row r="1281" customFormat="false" ht="16.4" hidden="false" customHeight="false" outlineLevel="0" collapsed="false">
      <c r="C1281" s="163" t="s">
        <v>6942</v>
      </c>
      <c r="D1281" s="163" t="s">
        <v>384</v>
      </c>
      <c r="E1281" s="183" t="n">
        <v>0.6749</v>
      </c>
      <c r="P1281" s="56"/>
      <c r="Q1281" s="56"/>
      <c r="R1281" s="56"/>
    </row>
    <row r="1282" customFormat="false" ht="16.4" hidden="false" customHeight="false" outlineLevel="0" collapsed="false">
      <c r="C1282" s="163" t="s">
        <v>6943</v>
      </c>
      <c r="D1282" s="163" t="s">
        <v>397</v>
      </c>
      <c r="E1282" s="183" t="n">
        <v>0.6749</v>
      </c>
      <c r="P1282" s="56"/>
      <c r="Q1282" s="56"/>
      <c r="R1282" s="56"/>
    </row>
    <row r="1283" customFormat="false" ht="16.4" hidden="false" customHeight="false" outlineLevel="0" collapsed="false">
      <c r="C1283" s="163" t="s">
        <v>6944</v>
      </c>
      <c r="D1283" s="163" t="s">
        <v>387</v>
      </c>
      <c r="E1283" s="183" t="n">
        <v>0.6749</v>
      </c>
      <c r="P1283" s="56"/>
      <c r="Q1283" s="56"/>
      <c r="R1283" s="56"/>
    </row>
    <row r="1284" customFormat="false" ht="16.4" hidden="false" customHeight="false" outlineLevel="0" collapsed="false">
      <c r="C1284" s="163" t="s">
        <v>380</v>
      </c>
      <c r="D1284" s="163" t="s">
        <v>370</v>
      </c>
      <c r="E1284" s="183" t="n">
        <v>0.6749</v>
      </c>
      <c r="P1284" s="56"/>
      <c r="Q1284" s="56"/>
      <c r="R1284" s="56"/>
    </row>
    <row r="1285" customFormat="false" ht="16.4" hidden="false" customHeight="false" outlineLevel="0" collapsed="false">
      <c r="C1285" s="163" t="s">
        <v>6945</v>
      </c>
      <c r="D1285" s="163" t="s">
        <v>5649</v>
      </c>
      <c r="E1285" s="183" t="n">
        <v>0.6749</v>
      </c>
      <c r="P1285" s="56"/>
      <c r="Q1285" s="56"/>
      <c r="R1285" s="56"/>
    </row>
    <row r="1286" customFormat="false" ht="16.4" hidden="false" customHeight="false" outlineLevel="0" collapsed="false">
      <c r="C1286" s="163" t="s">
        <v>6946</v>
      </c>
      <c r="D1286" s="163" t="s">
        <v>5649</v>
      </c>
      <c r="E1286" s="183" t="n">
        <v>0.6749</v>
      </c>
      <c r="P1286" s="56"/>
      <c r="Q1286" s="56"/>
      <c r="R1286" s="56"/>
    </row>
    <row r="1287" customFormat="false" ht="16.4" hidden="false" customHeight="false" outlineLevel="0" collapsed="false">
      <c r="C1287" s="163" t="s">
        <v>6947</v>
      </c>
      <c r="D1287" s="163" t="s">
        <v>5649</v>
      </c>
      <c r="E1287" s="183" t="n">
        <v>0.6749</v>
      </c>
      <c r="P1287" s="56"/>
      <c r="Q1287" s="56"/>
      <c r="R1287" s="56"/>
    </row>
    <row r="1288" customFormat="false" ht="16.4" hidden="false" customHeight="false" outlineLevel="0" collapsed="false">
      <c r="C1288" s="163" t="s">
        <v>377</v>
      </c>
      <c r="D1288" s="163" t="s">
        <v>5649</v>
      </c>
      <c r="E1288" s="183" t="n">
        <v>0.6749</v>
      </c>
      <c r="P1288" s="56"/>
      <c r="Q1288" s="56"/>
      <c r="R1288" s="56"/>
    </row>
    <row r="1289" customFormat="false" ht="16.4" hidden="false" customHeight="false" outlineLevel="0" collapsed="false">
      <c r="C1289" s="163" t="s">
        <v>383</v>
      </c>
      <c r="D1289" s="163" t="s">
        <v>5649</v>
      </c>
      <c r="E1289" s="183" t="n">
        <v>0.6749</v>
      </c>
      <c r="P1289" s="56"/>
      <c r="Q1289" s="56"/>
      <c r="R1289" s="56"/>
    </row>
    <row r="1290" customFormat="false" ht="16.4" hidden="false" customHeight="false" outlineLevel="0" collapsed="false">
      <c r="C1290" s="163" t="s">
        <v>396</v>
      </c>
      <c r="D1290" s="163" t="s">
        <v>5649</v>
      </c>
      <c r="E1290" s="183" t="n">
        <v>0.6749</v>
      </c>
      <c r="P1290" s="56"/>
      <c r="Q1290" s="56"/>
      <c r="R1290" s="56"/>
    </row>
    <row r="1291" customFormat="false" ht="16.4" hidden="false" customHeight="false" outlineLevel="0" collapsed="false">
      <c r="C1291" s="163" t="s">
        <v>386</v>
      </c>
      <c r="D1291" s="163" t="s">
        <v>5649</v>
      </c>
      <c r="E1291" s="183" t="n">
        <v>0.6749</v>
      </c>
      <c r="P1291" s="56"/>
      <c r="Q1291" s="56"/>
      <c r="R1291" s="56"/>
    </row>
    <row r="1292" customFormat="false" ht="16.4" hidden="false" customHeight="false" outlineLevel="0" collapsed="false">
      <c r="C1292" s="163" t="s">
        <v>372</v>
      </c>
      <c r="D1292" s="163" t="s">
        <v>5649</v>
      </c>
      <c r="E1292" s="183" t="n">
        <v>0.6749</v>
      </c>
      <c r="P1292" s="56"/>
      <c r="Q1292" s="56"/>
      <c r="R1292" s="56"/>
    </row>
    <row r="1293" customFormat="false" ht="16.4" hidden="false" customHeight="false" outlineLevel="0" collapsed="false">
      <c r="C1293" s="163" t="s">
        <v>6948</v>
      </c>
      <c r="D1293" s="163" t="s">
        <v>5649</v>
      </c>
      <c r="E1293" s="183" t="s">
        <v>5649</v>
      </c>
      <c r="P1293" s="56"/>
      <c r="Q1293" s="56"/>
      <c r="R1293" s="56"/>
    </row>
    <row r="1294" customFormat="false" ht="16.4" hidden="false" customHeight="false" outlineLevel="0" collapsed="false">
      <c r="C1294" s="163" t="s">
        <v>6949</v>
      </c>
      <c r="D1294" s="163" t="s">
        <v>5649</v>
      </c>
      <c r="E1294" s="183" t="s">
        <v>5649</v>
      </c>
      <c r="P1294" s="56"/>
      <c r="Q1294" s="56"/>
      <c r="R1294" s="56"/>
    </row>
    <row r="1295" customFormat="false" ht="16.4" hidden="false" customHeight="false" outlineLevel="0" collapsed="false">
      <c r="C1295" s="163" t="s">
        <v>6950</v>
      </c>
      <c r="D1295" s="163" t="s">
        <v>5649</v>
      </c>
      <c r="E1295" s="183" t="s">
        <v>5649</v>
      </c>
      <c r="P1295" s="56"/>
      <c r="Q1295" s="56"/>
      <c r="R1295" s="56"/>
    </row>
    <row r="1296" customFormat="false" ht="16.4" hidden="false" customHeight="false" outlineLevel="0" collapsed="false">
      <c r="C1296" s="163" t="s">
        <v>6951</v>
      </c>
      <c r="D1296" s="163" t="s">
        <v>5649</v>
      </c>
      <c r="E1296" s="183" t="s">
        <v>5649</v>
      </c>
      <c r="P1296" s="56"/>
      <c r="Q1296" s="56"/>
      <c r="R1296" s="56"/>
    </row>
    <row r="1297" customFormat="false" ht="16.4" hidden="false" customHeight="false" outlineLevel="0" collapsed="false">
      <c r="C1297" s="163" t="s">
        <v>6952</v>
      </c>
      <c r="D1297" s="163" t="s">
        <v>5649</v>
      </c>
      <c r="E1297" s="183" t="s">
        <v>5649</v>
      </c>
      <c r="P1297" s="56"/>
      <c r="Q1297" s="56"/>
      <c r="R1297" s="56"/>
    </row>
    <row r="1298" customFormat="false" ht="16.4" hidden="false" customHeight="false" outlineLevel="0" collapsed="false">
      <c r="C1298" s="163" t="s">
        <v>6953</v>
      </c>
      <c r="D1298" s="163" t="s">
        <v>5649</v>
      </c>
      <c r="E1298" s="183" t="s">
        <v>5649</v>
      </c>
      <c r="P1298" s="56"/>
      <c r="Q1298" s="56"/>
      <c r="R1298" s="56"/>
    </row>
    <row r="1299" customFormat="false" ht="16.4" hidden="false" customHeight="false" outlineLevel="0" collapsed="false">
      <c r="C1299" s="163" t="s">
        <v>6954</v>
      </c>
      <c r="D1299" s="163" t="s">
        <v>5649</v>
      </c>
      <c r="E1299" s="183" t="s">
        <v>5649</v>
      </c>
      <c r="P1299" s="56"/>
      <c r="Q1299" s="56"/>
      <c r="R1299" s="56"/>
    </row>
    <row r="1300" customFormat="false" ht="16.4" hidden="false" customHeight="false" outlineLevel="0" collapsed="false">
      <c r="C1300" s="163" t="s">
        <v>6955</v>
      </c>
      <c r="D1300" s="163" t="s">
        <v>5649</v>
      </c>
      <c r="E1300" s="183" t="s">
        <v>5649</v>
      </c>
      <c r="P1300" s="56"/>
      <c r="Q1300" s="56"/>
      <c r="R1300" s="56"/>
    </row>
    <row r="1301" customFormat="false" ht="16.4" hidden="false" customHeight="false" outlineLevel="0" collapsed="false">
      <c r="C1301" s="163" t="s">
        <v>6956</v>
      </c>
      <c r="D1301" s="163" t="s">
        <v>5649</v>
      </c>
      <c r="E1301" s="183" t="s">
        <v>5649</v>
      </c>
      <c r="P1301" s="56"/>
      <c r="Q1301" s="56"/>
      <c r="R1301" s="56"/>
    </row>
    <row r="1302" customFormat="false" ht="16.4" hidden="false" customHeight="false" outlineLevel="0" collapsed="false">
      <c r="C1302" s="163" t="s">
        <v>6957</v>
      </c>
      <c r="D1302" s="163" t="s">
        <v>5649</v>
      </c>
      <c r="E1302" s="183" t="s">
        <v>5649</v>
      </c>
      <c r="P1302" s="56"/>
      <c r="Q1302" s="56"/>
      <c r="R1302" s="56"/>
    </row>
    <row r="1303" customFormat="false" ht="16.4" hidden="false" customHeight="false" outlineLevel="0" collapsed="false">
      <c r="C1303" s="163" t="s">
        <v>6958</v>
      </c>
      <c r="D1303" s="163" t="s">
        <v>5649</v>
      </c>
      <c r="E1303" s="183" t="s">
        <v>5649</v>
      </c>
      <c r="P1303" s="56"/>
      <c r="Q1303" s="56"/>
      <c r="R1303" s="56"/>
    </row>
    <row r="1304" customFormat="false" ht="16.4" hidden="false" customHeight="false" outlineLevel="0" collapsed="false">
      <c r="C1304" s="163" t="s">
        <v>6959</v>
      </c>
      <c r="D1304" s="163" t="s">
        <v>5649</v>
      </c>
      <c r="E1304" s="183" t="s">
        <v>5649</v>
      </c>
      <c r="P1304" s="56"/>
      <c r="Q1304" s="56"/>
      <c r="R1304" s="56"/>
    </row>
    <row r="1305" customFormat="false" ht="16.4" hidden="false" customHeight="false" outlineLevel="0" collapsed="false">
      <c r="C1305" s="163" t="s">
        <v>6960</v>
      </c>
      <c r="D1305" s="163" t="s">
        <v>5649</v>
      </c>
      <c r="E1305" s="183" t="s">
        <v>5649</v>
      </c>
      <c r="P1305" s="56"/>
      <c r="Q1305" s="56"/>
      <c r="R1305" s="56"/>
    </row>
    <row r="1306" customFormat="false" ht="16.4" hidden="false" customHeight="false" outlineLevel="0" collapsed="false">
      <c r="C1306" s="163" t="s">
        <v>6961</v>
      </c>
      <c r="D1306" s="163" t="s">
        <v>5649</v>
      </c>
      <c r="E1306" s="183" t="s">
        <v>5649</v>
      </c>
      <c r="P1306" s="56"/>
      <c r="Q1306" s="56"/>
      <c r="R1306" s="56"/>
    </row>
    <row r="1307" customFormat="false" ht="16.4" hidden="false" customHeight="false" outlineLevel="0" collapsed="false">
      <c r="C1307" s="163" t="s">
        <v>6962</v>
      </c>
      <c r="D1307" s="163" t="s">
        <v>5649</v>
      </c>
      <c r="E1307" s="183" t="s">
        <v>5649</v>
      </c>
      <c r="P1307" s="56"/>
      <c r="Q1307" s="56"/>
      <c r="R1307" s="56"/>
    </row>
    <row r="1308" customFormat="false" ht="16.4" hidden="false" customHeight="false" outlineLevel="0" collapsed="false">
      <c r="C1308" s="163" t="s">
        <v>6963</v>
      </c>
      <c r="D1308" s="163" t="s">
        <v>5649</v>
      </c>
      <c r="E1308" s="183" t="s">
        <v>5649</v>
      </c>
      <c r="P1308" s="56"/>
      <c r="Q1308" s="56"/>
      <c r="R1308" s="56"/>
    </row>
    <row r="1309" customFormat="false" ht="16.4" hidden="false" customHeight="false" outlineLevel="0" collapsed="false">
      <c r="C1309" s="163" t="s">
        <v>6964</v>
      </c>
      <c r="D1309" s="163" t="s">
        <v>5649</v>
      </c>
      <c r="E1309" s="183" t="s">
        <v>5649</v>
      </c>
      <c r="P1309" s="56"/>
      <c r="Q1309" s="56"/>
      <c r="R1309" s="56"/>
    </row>
    <row r="1310" customFormat="false" ht="16.4" hidden="false" customHeight="false" outlineLevel="0" collapsed="false">
      <c r="C1310" s="163" t="s">
        <v>6965</v>
      </c>
      <c r="D1310" s="163" t="s">
        <v>5649</v>
      </c>
      <c r="E1310" s="183" t="s">
        <v>5649</v>
      </c>
      <c r="P1310" s="56"/>
      <c r="Q1310" s="56"/>
      <c r="R1310" s="56"/>
    </row>
    <row r="1311" customFormat="false" ht="16.4" hidden="false" customHeight="false" outlineLevel="0" collapsed="false">
      <c r="C1311" s="163" t="s">
        <v>6966</v>
      </c>
      <c r="D1311" s="163" t="s">
        <v>5649</v>
      </c>
      <c r="E1311" s="183" t="s">
        <v>5649</v>
      </c>
      <c r="P1311" s="56"/>
      <c r="Q1311" s="56"/>
      <c r="R1311" s="56"/>
    </row>
    <row r="1312" customFormat="false" ht="16.4" hidden="false" customHeight="false" outlineLevel="0" collapsed="false">
      <c r="C1312" s="163" t="s">
        <v>6967</v>
      </c>
      <c r="D1312" s="163" t="s">
        <v>5649</v>
      </c>
      <c r="E1312" s="183" t="s">
        <v>5649</v>
      </c>
      <c r="P1312" s="56"/>
      <c r="Q1312" s="56"/>
      <c r="R1312" s="56"/>
    </row>
    <row r="1313" customFormat="false" ht="16.4" hidden="false" customHeight="false" outlineLevel="0" collapsed="false">
      <c r="C1313" s="163" t="s">
        <v>6968</v>
      </c>
      <c r="D1313" s="163" t="s">
        <v>1585</v>
      </c>
      <c r="E1313" s="183" t="s">
        <v>5649</v>
      </c>
      <c r="P1313" s="56"/>
      <c r="Q1313" s="56"/>
      <c r="R1313" s="56"/>
    </row>
    <row r="1314" customFormat="false" ht="16.4" hidden="false" customHeight="false" outlineLevel="0" collapsed="false">
      <c r="C1314" s="163" t="s">
        <v>6969</v>
      </c>
      <c r="D1314" s="163" t="s">
        <v>1585</v>
      </c>
      <c r="E1314" s="183" t="s">
        <v>5649</v>
      </c>
      <c r="P1314" s="56"/>
      <c r="Q1314" s="56"/>
      <c r="R1314" s="56"/>
    </row>
    <row r="1315" customFormat="false" ht="16.4" hidden="false" customHeight="false" outlineLevel="0" collapsed="false">
      <c r="C1315" s="163" t="s">
        <v>6970</v>
      </c>
      <c r="D1315" s="163" t="s">
        <v>1585</v>
      </c>
      <c r="E1315" s="183" t="s">
        <v>5649</v>
      </c>
      <c r="P1315" s="56"/>
      <c r="Q1315" s="56"/>
      <c r="R1315" s="56"/>
    </row>
    <row r="1316" customFormat="false" ht="16.4" hidden="false" customHeight="false" outlineLevel="0" collapsed="false">
      <c r="C1316" s="163" t="s">
        <v>6971</v>
      </c>
      <c r="D1316" s="163" t="s">
        <v>1585</v>
      </c>
      <c r="E1316" s="183" t="s">
        <v>5649</v>
      </c>
      <c r="P1316" s="56"/>
      <c r="Q1316" s="56"/>
      <c r="R1316" s="56"/>
    </row>
    <row r="1317" customFormat="false" ht="16.4" hidden="false" customHeight="false" outlineLevel="0" collapsed="false">
      <c r="C1317" s="163" t="s">
        <v>6972</v>
      </c>
      <c r="D1317" s="163" t="s">
        <v>1585</v>
      </c>
      <c r="E1317" s="183" t="s">
        <v>5649</v>
      </c>
      <c r="P1317" s="56"/>
      <c r="Q1317" s="56"/>
      <c r="R1317" s="56"/>
    </row>
    <row r="1318" customFormat="false" ht="16.4" hidden="false" customHeight="false" outlineLevel="0" collapsed="false">
      <c r="C1318" s="163" t="s">
        <v>6973</v>
      </c>
      <c r="D1318" s="163" t="s">
        <v>1585</v>
      </c>
      <c r="E1318" s="183" t="s">
        <v>5649</v>
      </c>
      <c r="P1318" s="56"/>
      <c r="Q1318" s="56"/>
      <c r="R1318" s="56"/>
    </row>
    <row r="1319" customFormat="false" ht="16.4" hidden="false" customHeight="false" outlineLevel="0" collapsed="false">
      <c r="C1319" s="163" t="s">
        <v>6974</v>
      </c>
      <c r="D1319" s="163" t="s">
        <v>1585</v>
      </c>
      <c r="E1319" s="183" t="s">
        <v>5649</v>
      </c>
      <c r="P1319" s="56"/>
      <c r="Q1319" s="56"/>
      <c r="R1319" s="56"/>
    </row>
    <row r="1320" customFormat="false" ht="16.4" hidden="false" customHeight="false" outlineLevel="0" collapsed="false">
      <c r="C1320" s="163" t="s">
        <v>6975</v>
      </c>
      <c r="D1320" s="163" t="s">
        <v>1585</v>
      </c>
      <c r="E1320" s="183" t="s">
        <v>5649</v>
      </c>
      <c r="P1320" s="56"/>
      <c r="Q1320" s="56"/>
      <c r="R1320" s="56"/>
    </row>
    <row r="1321" customFormat="false" ht="16.4" hidden="false" customHeight="false" outlineLevel="0" collapsed="false">
      <c r="C1321" s="163" t="s">
        <v>6976</v>
      </c>
      <c r="D1321" s="163" t="s">
        <v>5649</v>
      </c>
      <c r="E1321" s="183" t="n">
        <v>0.5328</v>
      </c>
      <c r="P1321" s="56"/>
      <c r="Q1321" s="56"/>
      <c r="R1321" s="56"/>
    </row>
    <row r="1322" customFormat="false" ht="16.4" hidden="false" customHeight="false" outlineLevel="0" collapsed="false">
      <c r="C1322" s="163" t="s">
        <v>6977</v>
      </c>
      <c r="D1322" s="163" t="s">
        <v>5649</v>
      </c>
      <c r="E1322" s="183" t="n">
        <v>0.5328</v>
      </c>
      <c r="P1322" s="56"/>
      <c r="Q1322" s="56"/>
      <c r="R1322" s="56"/>
    </row>
    <row r="1323" customFormat="false" ht="16.4" hidden="false" customHeight="false" outlineLevel="0" collapsed="false">
      <c r="C1323" s="163" t="s">
        <v>6978</v>
      </c>
      <c r="D1323" s="163" t="s">
        <v>5649</v>
      </c>
      <c r="E1323" s="183" t="n">
        <v>0.5328</v>
      </c>
      <c r="P1323" s="56"/>
      <c r="Q1323" s="56"/>
      <c r="R1323" s="56"/>
    </row>
    <row r="1324" customFormat="false" ht="16.4" hidden="false" customHeight="false" outlineLevel="0" collapsed="false">
      <c r="C1324" s="163" t="s">
        <v>6979</v>
      </c>
      <c r="D1324" s="163" t="s">
        <v>5649</v>
      </c>
      <c r="E1324" s="183" t="n">
        <v>0.5328</v>
      </c>
      <c r="P1324" s="56"/>
      <c r="Q1324" s="56"/>
      <c r="R1324" s="56"/>
    </row>
    <row r="1325" customFormat="false" ht="16.4" hidden="false" customHeight="false" outlineLevel="0" collapsed="false">
      <c r="C1325" s="163" t="s">
        <v>6980</v>
      </c>
      <c r="D1325" s="163" t="s">
        <v>5649</v>
      </c>
      <c r="E1325" s="183" t="n">
        <v>0.5328</v>
      </c>
      <c r="P1325" s="56"/>
      <c r="Q1325" s="56"/>
      <c r="R1325" s="56"/>
    </row>
    <row r="1326" customFormat="false" ht="16.4" hidden="false" customHeight="false" outlineLevel="0" collapsed="false">
      <c r="C1326" s="163" t="s">
        <v>6981</v>
      </c>
      <c r="D1326" s="163" t="s">
        <v>5649</v>
      </c>
      <c r="E1326" s="183" t="n">
        <v>0.5328</v>
      </c>
      <c r="P1326" s="56"/>
      <c r="Q1326" s="56"/>
      <c r="R1326" s="56"/>
    </row>
    <row r="1327" customFormat="false" ht="16.4" hidden="false" customHeight="false" outlineLevel="0" collapsed="false">
      <c r="C1327" s="163" t="s">
        <v>6982</v>
      </c>
      <c r="D1327" s="163" t="s">
        <v>5649</v>
      </c>
      <c r="E1327" s="183" t="n">
        <v>0.5328</v>
      </c>
      <c r="P1327" s="56"/>
      <c r="Q1327" s="56"/>
      <c r="R1327" s="56"/>
    </row>
    <row r="1328" customFormat="false" ht="16.4" hidden="false" customHeight="false" outlineLevel="0" collapsed="false">
      <c r="C1328" s="163" t="s">
        <v>6983</v>
      </c>
      <c r="D1328" s="163" t="s">
        <v>5649</v>
      </c>
      <c r="E1328" s="183" t="n">
        <v>0.5328</v>
      </c>
      <c r="P1328" s="56"/>
      <c r="Q1328" s="56"/>
      <c r="R1328" s="56"/>
    </row>
    <row r="1329" customFormat="false" ht="16.4" hidden="false" customHeight="false" outlineLevel="0" collapsed="false">
      <c r="C1329" s="163" t="s">
        <v>6984</v>
      </c>
      <c r="D1329" s="163" t="s">
        <v>5649</v>
      </c>
      <c r="E1329" s="183" t="s">
        <v>5649</v>
      </c>
      <c r="P1329" s="56"/>
      <c r="Q1329" s="56"/>
      <c r="R1329" s="56"/>
    </row>
    <row r="1330" customFormat="false" ht="16.4" hidden="false" customHeight="false" outlineLevel="0" collapsed="false">
      <c r="C1330" s="163" t="s">
        <v>6985</v>
      </c>
      <c r="D1330" s="163" t="s">
        <v>5649</v>
      </c>
      <c r="E1330" s="183" t="s">
        <v>5649</v>
      </c>
      <c r="P1330" s="56"/>
      <c r="Q1330" s="56"/>
      <c r="R1330" s="56"/>
    </row>
    <row r="1331" customFormat="false" ht="16.4" hidden="false" customHeight="false" outlineLevel="0" collapsed="false">
      <c r="C1331" s="163" t="s">
        <v>6986</v>
      </c>
      <c r="D1331" s="163" t="s">
        <v>5649</v>
      </c>
      <c r="E1331" s="183" t="s">
        <v>5649</v>
      </c>
      <c r="P1331" s="56"/>
      <c r="Q1331" s="56"/>
      <c r="R1331" s="56"/>
    </row>
    <row r="1332" customFormat="false" ht="16.4" hidden="false" customHeight="false" outlineLevel="0" collapsed="false">
      <c r="C1332" s="163" t="s">
        <v>6987</v>
      </c>
      <c r="D1332" s="163" t="s">
        <v>1609</v>
      </c>
      <c r="E1332" s="183" t="s">
        <v>5649</v>
      </c>
      <c r="P1332" s="56"/>
      <c r="Q1332" s="56"/>
      <c r="R1332" s="56"/>
    </row>
    <row r="1333" customFormat="false" ht="16.4" hidden="false" customHeight="false" outlineLevel="0" collapsed="false">
      <c r="C1333" s="163" t="s">
        <v>6988</v>
      </c>
      <c r="D1333" s="163" t="s">
        <v>1609</v>
      </c>
      <c r="E1333" s="183" t="s">
        <v>5649</v>
      </c>
      <c r="P1333" s="56"/>
      <c r="Q1333" s="56"/>
      <c r="R1333" s="56"/>
    </row>
    <row r="1334" customFormat="false" ht="16.4" hidden="false" customHeight="false" outlineLevel="0" collapsed="false">
      <c r="C1334" s="163" t="s">
        <v>6989</v>
      </c>
      <c r="D1334" s="163" t="s">
        <v>1609</v>
      </c>
      <c r="E1334" s="183" t="s">
        <v>5649</v>
      </c>
      <c r="P1334" s="56"/>
      <c r="Q1334" s="56"/>
      <c r="R1334" s="56"/>
    </row>
    <row r="1335" customFormat="false" ht="16.4" hidden="false" customHeight="false" outlineLevel="0" collapsed="false">
      <c r="C1335" s="163" t="s">
        <v>6990</v>
      </c>
      <c r="D1335" s="163" t="s">
        <v>1612</v>
      </c>
      <c r="E1335" s="183" t="s">
        <v>5649</v>
      </c>
      <c r="P1335" s="56"/>
      <c r="Q1335" s="56"/>
      <c r="R1335" s="56"/>
    </row>
    <row r="1336" customFormat="false" ht="16.4" hidden="false" customHeight="false" outlineLevel="0" collapsed="false">
      <c r="C1336" s="163" t="s">
        <v>6991</v>
      </c>
      <c r="D1336" s="163" t="s">
        <v>1612</v>
      </c>
      <c r="E1336" s="183" t="s">
        <v>5649</v>
      </c>
      <c r="P1336" s="56"/>
      <c r="Q1336" s="56"/>
      <c r="R1336" s="56"/>
    </row>
    <row r="1337" customFormat="false" ht="16.4" hidden="false" customHeight="false" outlineLevel="0" collapsed="false">
      <c r="C1337" s="163" t="s">
        <v>6992</v>
      </c>
      <c r="D1337" s="163" t="s">
        <v>5649</v>
      </c>
      <c r="E1337" s="183" t="s">
        <v>5649</v>
      </c>
      <c r="P1337" s="56"/>
      <c r="Q1337" s="56"/>
      <c r="R1337" s="56"/>
    </row>
    <row r="1338" customFormat="false" ht="16.4" hidden="false" customHeight="false" outlineLevel="0" collapsed="false">
      <c r="C1338" s="163" t="s">
        <v>6993</v>
      </c>
      <c r="D1338" s="163" t="s">
        <v>5649</v>
      </c>
      <c r="E1338" s="183" t="s">
        <v>5649</v>
      </c>
      <c r="P1338" s="56"/>
      <c r="Q1338" s="56"/>
      <c r="R1338" s="56"/>
    </row>
    <row r="1339" customFormat="false" ht="16.4" hidden="false" customHeight="false" outlineLevel="0" collapsed="false">
      <c r="C1339" s="163" t="s">
        <v>6994</v>
      </c>
      <c r="D1339" s="163" t="s">
        <v>5649</v>
      </c>
      <c r="E1339" s="183" t="s">
        <v>5649</v>
      </c>
      <c r="P1339" s="56"/>
      <c r="Q1339" s="56"/>
      <c r="R1339" s="56"/>
    </row>
    <row r="1340" customFormat="false" ht="16.4" hidden="false" customHeight="false" outlineLevel="0" collapsed="false">
      <c r="C1340" s="163" t="s">
        <v>6995</v>
      </c>
      <c r="D1340" s="163" t="s">
        <v>5649</v>
      </c>
      <c r="E1340" s="183" t="n">
        <v>0.947</v>
      </c>
      <c r="P1340" s="56"/>
      <c r="Q1340" s="56"/>
      <c r="R1340" s="56"/>
    </row>
    <row r="1341" customFormat="false" ht="16.4" hidden="false" customHeight="false" outlineLevel="0" collapsed="false">
      <c r="C1341" s="163" t="s">
        <v>6996</v>
      </c>
      <c r="D1341" s="163" t="s">
        <v>5649</v>
      </c>
      <c r="E1341" s="183" t="n">
        <v>0.947</v>
      </c>
      <c r="P1341" s="56"/>
      <c r="Q1341" s="56"/>
      <c r="R1341" s="56"/>
    </row>
    <row r="1342" customFormat="false" ht="16.4" hidden="false" customHeight="false" outlineLevel="0" collapsed="false">
      <c r="C1342" s="163" t="s">
        <v>6997</v>
      </c>
      <c r="D1342" s="163" t="s">
        <v>5649</v>
      </c>
      <c r="E1342" s="183" t="n">
        <v>0.947</v>
      </c>
      <c r="P1342" s="56"/>
      <c r="Q1342" s="56"/>
      <c r="R1342" s="56"/>
    </row>
    <row r="1343" customFormat="false" ht="16.4" hidden="false" customHeight="false" outlineLevel="0" collapsed="false">
      <c r="C1343" s="163" t="s">
        <v>6998</v>
      </c>
      <c r="D1343" s="163" t="s">
        <v>5649</v>
      </c>
      <c r="E1343" s="183" t="n">
        <v>0.947</v>
      </c>
      <c r="P1343" s="56"/>
      <c r="Q1343" s="56"/>
      <c r="R1343" s="56"/>
    </row>
    <row r="1344" customFormat="false" ht="16.4" hidden="false" customHeight="false" outlineLevel="0" collapsed="false">
      <c r="C1344" s="163" t="s">
        <v>6999</v>
      </c>
      <c r="D1344" s="163" t="s">
        <v>5649</v>
      </c>
      <c r="E1344" s="183" t="n">
        <v>0.947</v>
      </c>
      <c r="P1344" s="56"/>
      <c r="Q1344" s="56"/>
      <c r="R1344" s="56"/>
    </row>
    <row r="1345" customFormat="false" ht="16.4" hidden="false" customHeight="false" outlineLevel="0" collapsed="false">
      <c r="C1345" s="163" t="s">
        <v>7000</v>
      </c>
      <c r="D1345" s="163" t="s">
        <v>5649</v>
      </c>
      <c r="E1345" s="183" t="s">
        <v>5649</v>
      </c>
      <c r="P1345" s="56"/>
      <c r="Q1345" s="56"/>
      <c r="R1345" s="56"/>
    </row>
    <row r="1346" customFormat="false" ht="16.4" hidden="false" customHeight="false" outlineLevel="0" collapsed="false">
      <c r="C1346" s="163" t="s">
        <v>7001</v>
      </c>
      <c r="D1346" s="163" t="s">
        <v>5649</v>
      </c>
      <c r="E1346" s="183" t="s">
        <v>5649</v>
      </c>
      <c r="P1346" s="56"/>
      <c r="Q1346" s="56"/>
      <c r="R1346" s="56"/>
    </row>
    <row r="1347" customFormat="false" ht="16.4" hidden="false" customHeight="false" outlineLevel="0" collapsed="false">
      <c r="C1347" s="163" t="s">
        <v>7002</v>
      </c>
      <c r="D1347" s="163" t="s">
        <v>5649</v>
      </c>
      <c r="E1347" s="183" t="s">
        <v>5649</v>
      </c>
      <c r="P1347" s="56"/>
      <c r="Q1347" s="56"/>
      <c r="R1347" s="56"/>
    </row>
    <row r="1348" customFormat="false" ht="16.4" hidden="false" customHeight="false" outlineLevel="0" collapsed="false">
      <c r="C1348" s="163" t="s">
        <v>7003</v>
      </c>
      <c r="D1348" s="163" t="s">
        <v>5649</v>
      </c>
      <c r="E1348" s="183" t="s">
        <v>5649</v>
      </c>
      <c r="P1348" s="56"/>
      <c r="Q1348" s="56"/>
      <c r="R1348" s="56"/>
    </row>
    <row r="1349" customFormat="false" ht="16.4" hidden="false" customHeight="false" outlineLevel="0" collapsed="false">
      <c r="C1349" s="163" t="s">
        <v>7004</v>
      </c>
      <c r="D1349" s="163" t="s">
        <v>5649</v>
      </c>
      <c r="E1349" s="183" t="s">
        <v>5649</v>
      </c>
      <c r="P1349" s="56"/>
      <c r="Q1349" s="56"/>
      <c r="R1349" s="56"/>
    </row>
    <row r="1350" customFormat="false" ht="16.4" hidden="false" customHeight="false" outlineLevel="0" collapsed="false">
      <c r="C1350" s="163" t="s">
        <v>7005</v>
      </c>
      <c r="D1350" s="163" t="s">
        <v>5649</v>
      </c>
      <c r="E1350" s="183" t="s">
        <v>5649</v>
      </c>
      <c r="P1350" s="56"/>
      <c r="Q1350" s="56"/>
      <c r="R1350" s="56"/>
    </row>
    <row r="1351" customFormat="false" ht="16.4" hidden="false" customHeight="false" outlineLevel="0" collapsed="false">
      <c r="C1351" s="163" t="s">
        <v>7006</v>
      </c>
      <c r="D1351" s="163" t="s">
        <v>5649</v>
      </c>
      <c r="E1351" s="183" t="s">
        <v>5649</v>
      </c>
      <c r="P1351" s="56"/>
      <c r="Q1351" s="56"/>
      <c r="R1351" s="56"/>
    </row>
    <row r="1352" customFormat="false" ht="16.4" hidden="false" customHeight="false" outlineLevel="0" collapsed="false">
      <c r="C1352" s="163" t="s">
        <v>7007</v>
      </c>
      <c r="D1352" s="163" t="s">
        <v>5649</v>
      </c>
      <c r="E1352" s="183" t="s">
        <v>5649</v>
      </c>
      <c r="P1352" s="56"/>
      <c r="Q1352" s="56"/>
      <c r="R1352" s="56"/>
    </row>
    <row r="1353" customFormat="false" ht="16.4" hidden="false" customHeight="false" outlineLevel="0" collapsed="false">
      <c r="C1353" s="163" t="s">
        <v>7008</v>
      </c>
      <c r="D1353" s="163" t="s">
        <v>5649</v>
      </c>
      <c r="E1353" s="183" t="s">
        <v>5649</v>
      </c>
      <c r="P1353" s="56"/>
      <c r="Q1353" s="56"/>
      <c r="R1353" s="56"/>
    </row>
    <row r="1354" customFormat="false" ht="16.4" hidden="false" customHeight="false" outlineLevel="0" collapsed="false">
      <c r="C1354" s="163" t="s">
        <v>7009</v>
      </c>
      <c r="D1354" s="163" t="s">
        <v>5649</v>
      </c>
      <c r="E1354" s="183" t="s">
        <v>5649</v>
      </c>
      <c r="P1354" s="56"/>
      <c r="Q1354" s="56"/>
      <c r="R1354" s="56"/>
    </row>
    <row r="1355" customFormat="false" ht="16.4" hidden="false" customHeight="false" outlineLevel="0" collapsed="false">
      <c r="C1355" s="163" t="s">
        <v>7010</v>
      </c>
      <c r="D1355" s="163" t="s">
        <v>5649</v>
      </c>
      <c r="E1355" s="183" t="s">
        <v>5649</v>
      </c>
      <c r="P1355" s="56"/>
      <c r="Q1355" s="56"/>
      <c r="R1355" s="56"/>
    </row>
    <row r="1356" customFormat="false" ht="16.4" hidden="false" customHeight="false" outlineLevel="0" collapsed="false">
      <c r="C1356" s="163" t="s">
        <v>7011</v>
      </c>
      <c r="D1356" s="163" t="s">
        <v>5649</v>
      </c>
      <c r="E1356" s="183" t="s">
        <v>5649</v>
      </c>
      <c r="P1356" s="56"/>
      <c r="Q1356" s="56"/>
      <c r="R1356" s="56"/>
    </row>
    <row r="1357" customFormat="false" ht="16.4" hidden="false" customHeight="false" outlineLevel="0" collapsed="false">
      <c r="C1357" s="163" t="s">
        <v>7012</v>
      </c>
      <c r="D1357" s="163" t="s">
        <v>5649</v>
      </c>
      <c r="E1357" s="183" t="s">
        <v>5649</v>
      </c>
      <c r="P1357" s="56"/>
      <c r="Q1357" s="56"/>
      <c r="R1357" s="56"/>
    </row>
    <row r="1358" customFormat="false" ht="16.4" hidden="false" customHeight="false" outlineLevel="0" collapsed="false">
      <c r="C1358" s="163" t="s">
        <v>7013</v>
      </c>
      <c r="D1358" s="163" t="s">
        <v>5649</v>
      </c>
      <c r="E1358" s="183" t="s">
        <v>5649</v>
      </c>
      <c r="P1358" s="56"/>
      <c r="Q1358" s="56"/>
      <c r="R1358" s="56"/>
    </row>
    <row r="1359" customFormat="false" ht="16.4" hidden="false" customHeight="false" outlineLevel="0" collapsed="false">
      <c r="C1359" s="163" t="s">
        <v>7014</v>
      </c>
      <c r="D1359" s="163" t="s">
        <v>5649</v>
      </c>
      <c r="E1359" s="183" t="s">
        <v>5649</v>
      </c>
      <c r="P1359" s="56"/>
      <c r="Q1359" s="56"/>
      <c r="R1359" s="56"/>
    </row>
    <row r="1360" customFormat="false" ht="16.4" hidden="false" customHeight="false" outlineLevel="0" collapsed="false">
      <c r="C1360" s="163" t="s">
        <v>7015</v>
      </c>
      <c r="D1360" s="163" t="s">
        <v>5649</v>
      </c>
      <c r="E1360" s="183" t="s">
        <v>5649</v>
      </c>
      <c r="P1360" s="56"/>
      <c r="Q1360" s="56"/>
      <c r="R1360" s="56"/>
    </row>
    <row r="1361" customFormat="false" ht="16.4" hidden="false" customHeight="false" outlineLevel="0" collapsed="false">
      <c r="C1361" s="163" t="s">
        <v>7016</v>
      </c>
      <c r="D1361" s="163" t="s">
        <v>5649</v>
      </c>
      <c r="E1361" s="183" t="s">
        <v>5649</v>
      </c>
      <c r="P1361" s="56"/>
      <c r="Q1361" s="56"/>
      <c r="R1361" s="56"/>
    </row>
    <row r="1362" customFormat="false" ht="16.4" hidden="false" customHeight="false" outlineLevel="0" collapsed="false">
      <c r="C1362" s="163" t="s">
        <v>7017</v>
      </c>
      <c r="D1362" s="163" t="s">
        <v>5649</v>
      </c>
      <c r="E1362" s="183" t="s">
        <v>5649</v>
      </c>
      <c r="P1362" s="56"/>
      <c r="Q1362" s="56"/>
      <c r="R1362" s="56"/>
    </row>
    <row r="1363" customFormat="false" ht="16.4" hidden="false" customHeight="false" outlineLevel="0" collapsed="false">
      <c r="C1363" s="163" t="s">
        <v>7018</v>
      </c>
      <c r="D1363" s="163" t="s">
        <v>5649</v>
      </c>
      <c r="E1363" s="183" t="s">
        <v>5649</v>
      </c>
      <c r="P1363" s="56"/>
      <c r="Q1363" s="56"/>
      <c r="R1363" s="56"/>
    </row>
    <row r="1364" customFormat="false" ht="16.4" hidden="false" customHeight="false" outlineLevel="0" collapsed="false">
      <c r="C1364" s="163" t="s">
        <v>7019</v>
      </c>
      <c r="D1364" s="163" t="s">
        <v>5649</v>
      </c>
      <c r="E1364" s="183" t="s">
        <v>5649</v>
      </c>
      <c r="P1364" s="56"/>
      <c r="Q1364" s="56"/>
      <c r="R1364" s="56"/>
    </row>
    <row r="1365" customFormat="false" ht="16.4" hidden="false" customHeight="false" outlineLevel="0" collapsed="false">
      <c r="C1365" s="163" t="s">
        <v>7020</v>
      </c>
      <c r="D1365" s="163" t="s">
        <v>5649</v>
      </c>
      <c r="E1365" s="183" t="s">
        <v>5649</v>
      </c>
      <c r="P1365" s="56"/>
      <c r="Q1365" s="56"/>
      <c r="R1365" s="56"/>
    </row>
    <row r="1366" customFormat="false" ht="16.4" hidden="false" customHeight="false" outlineLevel="0" collapsed="false">
      <c r="C1366" s="163" t="s">
        <v>7021</v>
      </c>
      <c r="D1366" s="163" t="s">
        <v>5649</v>
      </c>
      <c r="E1366" s="183" t="s">
        <v>5649</v>
      </c>
      <c r="P1366" s="56"/>
      <c r="Q1366" s="56"/>
      <c r="R1366" s="56"/>
    </row>
    <row r="1367" customFormat="false" ht="16.4" hidden="false" customHeight="false" outlineLevel="0" collapsed="false">
      <c r="C1367" s="163" t="s">
        <v>7022</v>
      </c>
      <c r="D1367" s="163" t="s">
        <v>5649</v>
      </c>
      <c r="E1367" s="183" t="s">
        <v>5649</v>
      </c>
      <c r="P1367" s="56"/>
      <c r="Q1367" s="56"/>
      <c r="R1367" s="56"/>
    </row>
    <row r="1368" customFormat="false" ht="16.4" hidden="false" customHeight="false" outlineLevel="0" collapsed="false">
      <c r="C1368" s="163" t="s">
        <v>7023</v>
      </c>
      <c r="D1368" s="163" t="s">
        <v>5649</v>
      </c>
      <c r="E1368" s="183" t="s">
        <v>5649</v>
      </c>
      <c r="P1368" s="56"/>
      <c r="Q1368" s="56"/>
      <c r="R1368" s="56"/>
    </row>
    <row r="1369" customFormat="false" ht="16.4" hidden="false" customHeight="false" outlineLevel="0" collapsed="false">
      <c r="C1369" s="163" t="s">
        <v>7024</v>
      </c>
      <c r="D1369" s="163" t="s">
        <v>5649</v>
      </c>
      <c r="E1369" s="183" t="s">
        <v>5649</v>
      </c>
      <c r="P1369" s="56"/>
      <c r="Q1369" s="56"/>
      <c r="R1369" s="56"/>
    </row>
    <row r="1370" customFormat="false" ht="16.4" hidden="false" customHeight="false" outlineLevel="0" collapsed="false">
      <c r="C1370" s="163" t="s">
        <v>7025</v>
      </c>
      <c r="D1370" s="163" t="s">
        <v>5649</v>
      </c>
      <c r="E1370" s="183" t="s">
        <v>5649</v>
      </c>
      <c r="P1370" s="56"/>
      <c r="Q1370" s="56"/>
      <c r="R1370" s="56"/>
    </row>
    <row r="1371" customFormat="false" ht="16.4" hidden="false" customHeight="false" outlineLevel="0" collapsed="false">
      <c r="C1371" s="163" t="s">
        <v>7026</v>
      </c>
      <c r="D1371" s="163" t="s">
        <v>5649</v>
      </c>
      <c r="E1371" s="183" t="s">
        <v>5649</v>
      </c>
      <c r="P1371" s="56"/>
      <c r="Q1371" s="56"/>
      <c r="R1371" s="56"/>
    </row>
    <row r="1372" customFormat="false" ht="16.4" hidden="false" customHeight="false" outlineLevel="0" collapsed="false">
      <c r="C1372" s="163" t="s">
        <v>7027</v>
      </c>
      <c r="D1372" s="163" t="s">
        <v>5649</v>
      </c>
      <c r="E1372" s="183" t="s">
        <v>5649</v>
      </c>
      <c r="P1372" s="56"/>
      <c r="Q1372" s="56"/>
      <c r="R1372" s="56"/>
    </row>
    <row r="1373" customFormat="false" ht="16.4" hidden="false" customHeight="false" outlineLevel="0" collapsed="false">
      <c r="C1373" s="163" t="s">
        <v>7028</v>
      </c>
      <c r="D1373" s="163" t="s">
        <v>5649</v>
      </c>
      <c r="E1373" s="183" t="s">
        <v>5649</v>
      </c>
      <c r="P1373" s="56"/>
      <c r="Q1373" s="56"/>
      <c r="R1373" s="56"/>
    </row>
    <row r="1374" customFormat="false" ht="16.4" hidden="false" customHeight="false" outlineLevel="0" collapsed="false">
      <c r="C1374" s="163" t="s">
        <v>7029</v>
      </c>
      <c r="D1374" s="163" t="s">
        <v>5649</v>
      </c>
      <c r="E1374" s="183" t="s">
        <v>5649</v>
      </c>
      <c r="P1374" s="56"/>
      <c r="Q1374" s="56"/>
      <c r="R1374" s="56"/>
    </row>
    <row r="1375" customFormat="false" ht="16.4" hidden="false" customHeight="false" outlineLevel="0" collapsed="false">
      <c r="C1375" s="163" t="s">
        <v>7030</v>
      </c>
      <c r="D1375" s="163" t="s">
        <v>5649</v>
      </c>
      <c r="E1375" s="183" t="s">
        <v>5649</v>
      </c>
      <c r="P1375" s="56"/>
      <c r="Q1375" s="56"/>
      <c r="R1375" s="56"/>
    </row>
    <row r="1376" customFormat="false" ht="16.4" hidden="false" customHeight="false" outlineLevel="0" collapsed="false">
      <c r="C1376" s="163" t="s">
        <v>7031</v>
      </c>
      <c r="D1376" s="163" t="s">
        <v>5649</v>
      </c>
      <c r="E1376" s="183" t="s">
        <v>5649</v>
      </c>
      <c r="P1376" s="56"/>
      <c r="Q1376" s="56"/>
      <c r="R1376" s="56"/>
    </row>
    <row r="1377" customFormat="false" ht="16.4" hidden="false" customHeight="false" outlineLevel="0" collapsed="false">
      <c r="C1377" s="163" t="s">
        <v>7032</v>
      </c>
      <c r="D1377" s="163" t="s">
        <v>5649</v>
      </c>
      <c r="E1377" s="183" t="s">
        <v>5649</v>
      </c>
      <c r="P1377" s="56"/>
      <c r="Q1377" s="56"/>
      <c r="R1377" s="56"/>
    </row>
    <row r="1378" customFormat="false" ht="16.4" hidden="false" customHeight="false" outlineLevel="0" collapsed="false">
      <c r="C1378" s="163" t="s">
        <v>7033</v>
      </c>
      <c r="D1378" s="163" t="s">
        <v>5649</v>
      </c>
      <c r="E1378" s="183" t="s">
        <v>5649</v>
      </c>
      <c r="P1378" s="56"/>
      <c r="Q1378" s="56"/>
      <c r="R1378" s="56"/>
    </row>
    <row r="1379" customFormat="false" ht="16.4" hidden="false" customHeight="false" outlineLevel="0" collapsed="false">
      <c r="C1379" s="163" t="s">
        <v>7034</v>
      </c>
      <c r="D1379" s="163" t="s">
        <v>5649</v>
      </c>
      <c r="E1379" s="183" t="s">
        <v>5649</v>
      </c>
      <c r="P1379" s="56"/>
      <c r="Q1379" s="56"/>
      <c r="R1379" s="56"/>
    </row>
    <row r="1380" customFormat="false" ht="16.4" hidden="false" customHeight="false" outlineLevel="0" collapsed="false">
      <c r="C1380" s="163" t="s">
        <v>7035</v>
      </c>
      <c r="D1380" s="163" t="s">
        <v>5649</v>
      </c>
      <c r="E1380" s="183" t="s">
        <v>5649</v>
      </c>
      <c r="P1380" s="56"/>
      <c r="Q1380" s="56"/>
      <c r="R1380" s="56"/>
    </row>
    <row r="1381" customFormat="false" ht="16.4" hidden="false" customHeight="false" outlineLevel="0" collapsed="false">
      <c r="C1381" s="163" t="s">
        <v>7036</v>
      </c>
      <c r="D1381" s="163" t="s">
        <v>5649</v>
      </c>
      <c r="E1381" s="183" t="s">
        <v>5649</v>
      </c>
      <c r="P1381" s="56"/>
      <c r="Q1381" s="56"/>
      <c r="R1381" s="56"/>
    </row>
    <row r="1382" customFormat="false" ht="16.4" hidden="false" customHeight="false" outlineLevel="0" collapsed="false">
      <c r="C1382" s="163" t="s">
        <v>7037</v>
      </c>
      <c r="D1382" s="163" t="s">
        <v>5649</v>
      </c>
      <c r="E1382" s="183" t="s">
        <v>5649</v>
      </c>
      <c r="P1382" s="56"/>
      <c r="Q1382" s="56"/>
      <c r="R1382" s="56"/>
    </row>
    <row r="1383" customFormat="false" ht="16.4" hidden="false" customHeight="false" outlineLevel="0" collapsed="false">
      <c r="C1383" s="163" t="s">
        <v>7038</v>
      </c>
      <c r="D1383" s="163" t="s">
        <v>5649</v>
      </c>
      <c r="E1383" s="183" t="s">
        <v>5649</v>
      </c>
      <c r="P1383" s="56"/>
      <c r="Q1383" s="56"/>
      <c r="R1383" s="56"/>
    </row>
    <row r="1384" customFormat="false" ht="16.4" hidden="false" customHeight="false" outlineLevel="0" collapsed="false">
      <c r="C1384" s="163" t="s">
        <v>7039</v>
      </c>
      <c r="D1384" s="163" t="s">
        <v>5649</v>
      </c>
      <c r="E1384" s="183" t="s">
        <v>5649</v>
      </c>
      <c r="P1384" s="56"/>
      <c r="Q1384" s="56"/>
      <c r="R1384" s="56"/>
    </row>
    <row r="1385" customFormat="false" ht="16.4" hidden="false" customHeight="false" outlineLevel="0" collapsed="false">
      <c r="C1385" s="163" t="s">
        <v>7040</v>
      </c>
      <c r="D1385" s="163" t="s">
        <v>5649</v>
      </c>
      <c r="E1385" s="183" t="s">
        <v>5649</v>
      </c>
      <c r="P1385" s="56"/>
      <c r="Q1385" s="56"/>
      <c r="R1385" s="56"/>
    </row>
    <row r="1386" customFormat="false" ht="16.4" hidden="false" customHeight="false" outlineLevel="0" collapsed="false">
      <c r="C1386" s="163" t="s">
        <v>7041</v>
      </c>
      <c r="D1386" s="163" t="s">
        <v>5649</v>
      </c>
      <c r="E1386" s="183" t="s">
        <v>5649</v>
      </c>
      <c r="P1386" s="56"/>
      <c r="Q1386" s="56"/>
      <c r="R1386" s="56"/>
    </row>
    <row r="1387" customFormat="false" ht="16.4" hidden="false" customHeight="false" outlineLevel="0" collapsed="false">
      <c r="C1387" s="163" t="s">
        <v>7042</v>
      </c>
      <c r="D1387" s="163" t="s">
        <v>5649</v>
      </c>
      <c r="E1387" s="183" t="s">
        <v>5649</v>
      </c>
      <c r="P1387" s="56"/>
      <c r="Q1387" s="56"/>
      <c r="R1387" s="56"/>
    </row>
    <row r="1388" customFormat="false" ht="16.4" hidden="false" customHeight="false" outlineLevel="0" collapsed="false">
      <c r="C1388" s="163" t="s">
        <v>7043</v>
      </c>
      <c r="D1388" s="163" t="s">
        <v>5649</v>
      </c>
      <c r="E1388" s="183" t="s">
        <v>5649</v>
      </c>
      <c r="P1388" s="56"/>
      <c r="Q1388" s="56"/>
      <c r="R1388" s="56"/>
    </row>
    <row r="1389" customFormat="false" ht="16.4" hidden="false" customHeight="false" outlineLevel="0" collapsed="false">
      <c r="C1389" s="163" t="s">
        <v>7044</v>
      </c>
      <c r="D1389" s="163" t="s">
        <v>5649</v>
      </c>
      <c r="E1389" s="183" t="s">
        <v>5649</v>
      </c>
      <c r="P1389" s="56"/>
      <c r="Q1389" s="56"/>
      <c r="R1389" s="56"/>
    </row>
    <row r="1390" customFormat="false" ht="16.4" hidden="false" customHeight="false" outlineLevel="0" collapsed="false">
      <c r="C1390" s="163" t="s">
        <v>7045</v>
      </c>
      <c r="D1390" s="163" t="s">
        <v>5649</v>
      </c>
      <c r="E1390" s="183" t="s">
        <v>5649</v>
      </c>
      <c r="P1390" s="56"/>
      <c r="Q1390" s="56"/>
      <c r="R1390" s="56"/>
    </row>
    <row r="1391" customFormat="false" ht="16.4" hidden="false" customHeight="false" outlineLevel="0" collapsed="false">
      <c r="C1391" s="163" t="s">
        <v>7046</v>
      </c>
      <c r="D1391" s="163" t="s">
        <v>5649</v>
      </c>
      <c r="E1391" s="183" t="s">
        <v>5649</v>
      </c>
      <c r="P1391" s="56"/>
      <c r="Q1391" s="56"/>
      <c r="R1391" s="56"/>
    </row>
    <row r="1392" customFormat="false" ht="16.4" hidden="false" customHeight="false" outlineLevel="0" collapsed="false">
      <c r="C1392" s="163" t="s">
        <v>7047</v>
      </c>
      <c r="D1392" s="163" t="s">
        <v>5649</v>
      </c>
      <c r="E1392" s="183" t="s">
        <v>5649</v>
      </c>
      <c r="P1392" s="56"/>
      <c r="Q1392" s="56"/>
      <c r="R1392" s="56"/>
    </row>
    <row r="1393" customFormat="false" ht="16.4" hidden="false" customHeight="false" outlineLevel="0" collapsed="false">
      <c r="C1393" s="163" t="s">
        <v>7048</v>
      </c>
      <c r="D1393" s="163" t="s">
        <v>5649</v>
      </c>
      <c r="E1393" s="183" t="s">
        <v>5649</v>
      </c>
      <c r="P1393" s="56"/>
      <c r="Q1393" s="56"/>
      <c r="R1393" s="56"/>
    </row>
    <row r="1394" customFormat="false" ht="16.4" hidden="false" customHeight="false" outlineLevel="0" collapsed="false">
      <c r="C1394" s="163" t="s">
        <v>7049</v>
      </c>
      <c r="D1394" s="163" t="s">
        <v>5649</v>
      </c>
      <c r="E1394" s="183" t="s">
        <v>5649</v>
      </c>
      <c r="P1394" s="56"/>
      <c r="Q1394" s="56"/>
      <c r="R1394" s="56"/>
    </row>
    <row r="1395" customFormat="false" ht="16.4" hidden="false" customHeight="false" outlineLevel="0" collapsed="false">
      <c r="C1395" s="163" t="s">
        <v>7050</v>
      </c>
      <c r="D1395" s="163" t="s">
        <v>5649</v>
      </c>
      <c r="E1395" s="183" t="s">
        <v>5649</v>
      </c>
      <c r="P1395" s="56"/>
      <c r="Q1395" s="56"/>
      <c r="R1395" s="56"/>
    </row>
    <row r="1396" customFormat="false" ht="16.4" hidden="false" customHeight="false" outlineLevel="0" collapsed="false">
      <c r="C1396" s="163" t="s">
        <v>7051</v>
      </c>
      <c r="D1396" s="163" t="s">
        <v>5649</v>
      </c>
      <c r="E1396" s="183" t="s">
        <v>5649</v>
      </c>
      <c r="P1396" s="56"/>
      <c r="Q1396" s="56"/>
      <c r="R1396" s="56"/>
    </row>
    <row r="1397" customFormat="false" ht="16.4" hidden="false" customHeight="false" outlineLevel="0" collapsed="false">
      <c r="C1397" s="163" t="s">
        <v>7052</v>
      </c>
      <c r="D1397" s="163" t="s">
        <v>5649</v>
      </c>
      <c r="E1397" s="183" t="s">
        <v>5649</v>
      </c>
      <c r="P1397" s="56"/>
      <c r="Q1397" s="56"/>
      <c r="R1397" s="56"/>
    </row>
    <row r="1398" customFormat="false" ht="16.4" hidden="false" customHeight="false" outlineLevel="0" collapsed="false">
      <c r="C1398" s="163" t="s">
        <v>7053</v>
      </c>
      <c r="D1398" s="163" t="s">
        <v>5649</v>
      </c>
      <c r="E1398" s="183" t="s">
        <v>5649</v>
      </c>
      <c r="P1398" s="56"/>
      <c r="Q1398" s="56"/>
      <c r="R1398" s="56"/>
    </row>
    <row r="1399" customFormat="false" ht="16.4" hidden="false" customHeight="false" outlineLevel="0" collapsed="false">
      <c r="C1399" s="163" t="s">
        <v>7054</v>
      </c>
      <c r="D1399" s="163" t="s">
        <v>5649</v>
      </c>
      <c r="E1399" s="183" t="s">
        <v>5649</v>
      </c>
      <c r="P1399" s="56"/>
      <c r="Q1399" s="56"/>
      <c r="R1399" s="56"/>
    </row>
    <row r="1400" customFormat="false" ht="16.4" hidden="false" customHeight="false" outlineLevel="0" collapsed="false">
      <c r="C1400" s="163" t="s">
        <v>7055</v>
      </c>
      <c r="D1400" s="163" t="s">
        <v>5649</v>
      </c>
      <c r="E1400" s="183" t="s">
        <v>5649</v>
      </c>
      <c r="P1400" s="56"/>
      <c r="Q1400" s="56"/>
      <c r="R1400" s="56"/>
    </row>
    <row r="1401" customFormat="false" ht="16.4" hidden="false" customHeight="false" outlineLevel="0" collapsed="false">
      <c r="C1401" s="163" t="s">
        <v>7056</v>
      </c>
      <c r="D1401" s="163" t="s">
        <v>5649</v>
      </c>
      <c r="E1401" s="183" t="s">
        <v>5649</v>
      </c>
      <c r="P1401" s="56"/>
      <c r="Q1401" s="56"/>
      <c r="R1401" s="56"/>
    </row>
    <row r="1402" customFormat="false" ht="16.4" hidden="false" customHeight="false" outlineLevel="0" collapsed="false">
      <c r="C1402" s="163" t="s">
        <v>7057</v>
      </c>
      <c r="D1402" s="163" t="s">
        <v>5649</v>
      </c>
      <c r="E1402" s="183" t="s">
        <v>5649</v>
      </c>
      <c r="P1402" s="56"/>
      <c r="Q1402" s="56"/>
      <c r="R1402" s="56"/>
    </row>
    <row r="1403" customFormat="false" ht="16.4" hidden="false" customHeight="false" outlineLevel="0" collapsed="false">
      <c r="C1403" s="163" t="s">
        <v>7058</v>
      </c>
      <c r="D1403" s="163" t="s">
        <v>506</v>
      </c>
      <c r="E1403" s="183" t="s">
        <v>5649</v>
      </c>
      <c r="P1403" s="56"/>
      <c r="Q1403" s="56"/>
      <c r="R1403" s="56"/>
    </row>
    <row r="1404" customFormat="false" ht="16.4" hidden="false" customHeight="false" outlineLevel="0" collapsed="false">
      <c r="C1404" s="163" t="s">
        <v>7059</v>
      </c>
      <c r="D1404" s="163" t="s">
        <v>506</v>
      </c>
      <c r="E1404" s="183" t="s">
        <v>5649</v>
      </c>
      <c r="P1404" s="56"/>
      <c r="Q1404" s="56"/>
      <c r="R1404" s="56"/>
    </row>
    <row r="1405" customFormat="false" ht="16.4" hidden="false" customHeight="false" outlineLevel="0" collapsed="false">
      <c r="C1405" s="163" t="s">
        <v>7060</v>
      </c>
      <c r="D1405" s="163" t="s">
        <v>506</v>
      </c>
      <c r="E1405" s="183" t="s">
        <v>5649</v>
      </c>
      <c r="P1405" s="56"/>
      <c r="Q1405" s="56"/>
      <c r="R1405" s="56"/>
    </row>
    <row r="1406" customFormat="false" ht="16.4" hidden="false" customHeight="false" outlineLevel="0" collapsed="false">
      <c r="C1406" s="163" t="s">
        <v>7061</v>
      </c>
      <c r="D1406" s="163" t="s">
        <v>438</v>
      </c>
      <c r="E1406" s="183" t="s">
        <v>5649</v>
      </c>
      <c r="P1406" s="56"/>
      <c r="Q1406" s="56"/>
      <c r="R1406" s="56"/>
    </row>
    <row r="1407" customFormat="false" ht="16.4" hidden="false" customHeight="false" outlineLevel="0" collapsed="false">
      <c r="C1407" s="163" t="s">
        <v>7062</v>
      </c>
      <c r="D1407" s="163" t="s">
        <v>438</v>
      </c>
      <c r="E1407" s="183" t="s">
        <v>5649</v>
      </c>
      <c r="P1407" s="56"/>
      <c r="Q1407" s="56"/>
      <c r="R1407" s="56"/>
    </row>
    <row r="1408" customFormat="false" ht="16.4" hidden="false" customHeight="false" outlineLevel="0" collapsed="false">
      <c r="C1408" s="163" t="s">
        <v>7063</v>
      </c>
      <c r="D1408" s="163" t="s">
        <v>438</v>
      </c>
      <c r="E1408" s="183" t="s">
        <v>5649</v>
      </c>
      <c r="P1408" s="56"/>
      <c r="Q1408" s="56"/>
      <c r="R1408" s="56"/>
    </row>
    <row r="1409" customFormat="false" ht="16.4" hidden="false" customHeight="false" outlineLevel="0" collapsed="false">
      <c r="C1409" s="163" t="s">
        <v>7064</v>
      </c>
      <c r="D1409" s="163" t="s">
        <v>438</v>
      </c>
      <c r="E1409" s="183" t="s">
        <v>5649</v>
      </c>
      <c r="P1409" s="56"/>
      <c r="Q1409" s="56"/>
      <c r="R1409" s="56"/>
    </row>
    <row r="1410" customFormat="false" ht="16.4" hidden="false" customHeight="false" outlineLevel="0" collapsed="false">
      <c r="C1410" s="163" t="s">
        <v>7065</v>
      </c>
      <c r="D1410" s="163" t="s">
        <v>438</v>
      </c>
      <c r="E1410" s="183" t="s">
        <v>5649</v>
      </c>
      <c r="P1410" s="56"/>
      <c r="Q1410" s="56"/>
      <c r="R1410" s="56"/>
    </row>
    <row r="1411" customFormat="false" ht="16.4" hidden="false" customHeight="false" outlineLevel="0" collapsed="false">
      <c r="C1411" s="163" t="s">
        <v>7066</v>
      </c>
      <c r="D1411" s="163" t="s">
        <v>438</v>
      </c>
      <c r="E1411" s="183" t="n">
        <v>0.5214</v>
      </c>
      <c r="P1411" s="56"/>
      <c r="Q1411" s="56"/>
      <c r="R1411" s="56"/>
    </row>
    <row r="1412" customFormat="false" ht="16.4" hidden="false" customHeight="false" outlineLevel="0" collapsed="false">
      <c r="C1412" s="163" t="s">
        <v>7067</v>
      </c>
      <c r="D1412" s="163" t="s">
        <v>5649</v>
      </c>
      <c r="E1412" s="183" t="n">
        <v>0.5214</v>
      </c>
      <c r="P1412" s="56"/>
      <c r="Q1412" s="56"/>
      <c r="R1412" s="56"/>
    </row>
    <row r="1413" customFormat="false" ht="16.4" hidden="false" customHeight="false" outlineLevel="0" collapsed="false">
      <c r="C1413" s="163" t="s">
        <v>7068</v>
      </c>
      <c r="D1413" s="163" t="s">
        <v>5649</v>
      </c>
      <c r="E1413" s="183" t="n">
        <v>0.5214</v>
      </c>
      <c r="P1413" s="56"/>
      <c r="Q1413" s="56"/>
      <c r="R1413" s="56"/>
    </row>
    <row r="1414" customFormat="false" ht="16.4" hidden="false" customHeight="false" outlineLevel="0" collapsed="false">
      <c r="C1414" s="163" t="s">
        <v>7069</v>
      </c>
      <c r="D1414" s="163" t="s">
        <v>5649</v>
      </c>
      <c r="E1414" s="183" t="n">
        <v>0.1928</v>
      </c>
      <c r="P1414" s="56"/>
      <c r="Q1414" s="56"/>
      <c r="R1414" s="56"/>
    </row>
    <row r="1415" customFormat="false" ht="16.4" hidden="false" customHeight="false" outlineLevel="0" collapsed="false">
      <c r="C1415" s="163" t="s">
        <v>7070</v>
      </c>
      <c r="D1415" s="163" t="s">
        <v>5649</v>
      </c>
      <c r="E1415" s="183" t="n">
        <v>0.1928</v>
      </c>
      <c r="P1415" s="56"/>
      <c r="Q1415" s="56"/>
      <c r="R1415" s="56"/>
    </row>
    <row r="1416" customFormat="false" ht="16.4" hidden="false" customHeight="false" outlineLevel="0" collapsed="false">
      <c r="C1416" s="163" t="s">
        <v>7071</v>
      </c>
      <c r="D1416" s="163" t="s">
        <v>5649</v>
      </c>
      <c r="E1416" s="183" t="n">
        <v>0.1928</v>
      </c>
      <c r="P1416" s="56"/>
      <c r="Q1416" s="56"/>
      <c r="R1416" s="56"/>
    </row>
    <row r="1417" customFormat="false" ht="16.4" hidden="false" customHeight="false" outlineLevel="0" collapsed="false">
      <c r="C1417" s="163" t="s">
        <v>7072</v>
      </c>
      <c r="D1417" s="163" t="s">
        <v>5649</v>
      </c>
      <c r="E1417" s="183" t="n">
        <v>0.1928</v>
      </c>
      <c r="P1417" s="56"/>
      <c r="Q1417" s="56"/>
      <c r="R1417" s="56"/>
    </row>
    <row r="1418" customFormat="false" ht="16.4" hidden="false" customHeight="false" outlineLevel="0" collapsed="false">
      <c r="C1418" s="163" t="s">
        <v>7073</v>
      </c>
      <c r="D1418" s="163" t="s">
        <v>5649</v>
      </c>
      <c r="E1418" s="183" t="n">
        <v>0.1928</v>
      </c>
      <c r="P1418" s="56"/>
      <c r="Q1418" s="56"/>
      <c r="R1418" s="56"/>
    </row>
    <row r="1419" customFormat="false" ht="16.4" hidden="false" customHeight="false" outlineLevel="0" collapsed="false">
      <c r="C1419" s="163" t="s">
        <v>7074</v>
      </c>
      <c r="D1419" s="163" t="s">
        <v>5649</v>
      </c>
      <c r="E1419" s="183" t="n">
        <v>0.1928</v>
      </c>
      <c r="P1419" s="56"/>
      <c r="Q1419" s="56"/>
      <c r="R1419" s="56"/>
    </row>
    <row r="1420" customFormat="false" ht="16.4" hidden="false" customHeight="false" outlineLevel="0" collapsed="false">
      <c r="C1420" s="163" t="s">
        <v>7075</v>
      </c>
      <c r="D1420" s="163" t="s">
        <v>5649</v>
      </c>
      <c r="E1420" s="183" t="s">
        <v>5649</v>
      </c>
      <c r="P1420" s="56"/>
      <c r="Q1420" s="56"/>
      <c r="R1420" s="56"/>
    </row>
    <row r="1421" customFormat="false" ht="16.4" hidden="false" customHeight="false" outlineLevel="0" collapsed="false">
      <c r="C1421" s="163" t="s">
        <v>7076</v>
      </c>
      <c r="D1421" s="163" t="s">
        <v>5649</v>
      </c>
      <c r="E1421" s="183" t="s">
        <v>5649</v>
      </c>
      <c r="P1421" s="56"/>
      <c r="Q1421" s="56"/>
      <c r="R1421" s="56"/>
    </row>
    <row r="1422" customFormat="false" ht="16.4" hidden="false" customHeight="false" outlineLevel="0" collapsed="false">
      <c r="C1422" s="163" t="s">
        <v>7077</v>
      </c>
      <c r="D1422" s="163" t="s">
        <v>5649</v>
      </c>
      <c r="E1422" s="183" t="s">
        <v>5649</v>
      </c>
      <c r="P1422" s="56"/>
      <c r="Q1422" s="56"/>
      <c r="R1422" s="56"/>
    </row>
    <row r="1423" customFormat="false" ht="16.4" hidden="false" customHeight="false" outlineLevel="0" collapsed="false">
      <c r="C1423" s="163" t="s">
        <v>7078</v>
      </c>
      <c r="D1423" s="163" t="s">
        <v>5649</v>
      </c>
      <c r="E1423" s="183" t="s">
        <v>5649</v>
      </c>
      <c r="P1423" s="56"/>
      <c r="Q1423" s="56"/>
      <c r="R1423" s="56"/>
    </row>
    <row r="1424" customFormat="false" ht="16.4" hidden="false" customHeight="false" outlineLevel="0" collapsed="false">
      <c r="C1424" s="163" t="s">
        <v>7079</v>
      </c>
      <c r="D1424" s="163" t="s">
        <v>5649</v>
      </c>
      <c r="E1424" s="183" t="s">
        <v>5649</v>
      </c>
      <c r="P1424" s="56"/>
      <c r="Q1424" s="56"/>
      <c r="R1424" s="56"/>
    </row>
    <row r="1425" customFormat="false" ht="16.4" hidden="false" customHeight="false" outlineLevel="0" collapsed="false">
      <c r="C1425" s="163" t="s">
        <v>7080</v>
      </c>
      <c r="D1425" s="163" t="s">
        <v>5649</v>
      </c>
      <c r="E1425" s="183" t="s">
        <v>5649</v>
      </c>
      <c r="P1425" s="56"/>
      <c r="Q1425" s="56"/>
      <c r="R1425" s="56"/>
    </row>
    <row r="1426" customFormat="false" ht="16.4" hidden="false" customHeight="false" outlineLevel="0" collapsed="false">
      <c r="C1426" s="163" t="s">
        <v>7081</v>
      </c>
      <c r="D1426" s="163" t="s">
        <v>5649</v>
      </c>
      <c r="E1426" s="183" t="s">
        <v>5649</v>
      </c>
      <c r="P1426" s="56"/>
      <c r="Q1426" s="56"/>
      <c r="R1426" s="56"/>
    </row>
    <row r="1427" customFormat="false" ht="16.4" hidden="false" customHeight="false" outlineLevel="0" collapsed="false">
      <c r="C1427" s="163" t="s">
        <v>7082</v>
      </c>
      <c r="D1427" s="163" t="s">
        <v>5649</v>
      </c>
      <c r="E1427" s="183" t="s">
        <v>5649</v>
      </c>
      <c r="P1427" s="56"/>
      <c r="Q1427" s="56"/>
      <c r="R1427" s="56"/>
    </row>
    <row r="1428" customFormat="false" ht="16.4" hidden="false" customHeight="false" outlineLevel="0" collapsed="false">
      <c r="C1428" s="163" t="s">
        <v>7083</v>
      </c>
      <c r="D1428" s="163" t="s">
        <v>5649</v>
      </c>
      <c r="E1428" s="183" t="s">
        <v>5649</v>
      </c>
      <c r="P1428" s="56"/>
      <c r="Q1428" s="56"/>
      <c r="R1428" s="56"/>
    </row>
    <row r="1429" customFormat="false" ht="16.4" hidden="false" customHeight="false" outlineLevel="0" collapsed="false">
      <c r="C1429" s="163" t="s">
        <v>7084</v>
      </c>
      <c r="D1429" s="163" t="s">
        <v>5649</v>
      </c>
      <c r="E1429" s="183" t="s">
        <v>5649</v>
      </c>
      <c r="P1429" s="56"/>
      <c r="Q1429" s="56"/>
      <c r="R1429" s="56"/>
    </row>
    <row r="1430" customFormat="false" ht="16.4" hidden="false" customHeight="false" outlineLevel="0" collapsed="false">
      <c r="C1430" s="163" t="s">
        <v>7085</v>
      </c>
      <c r="D1430" s="163" t="s">
        <v>5649</v>
      </c>
      <c r="E1430" s="183" t="s">
        <v>5649</v>
      </c>
      <c r="P1430" s="56"/>
      <c r="Q1430" s="56"/>
      <c r="R1430" s="56"/>
    </row>
    <row r="1431" customFormat="false" ht="16.4" hidden="false" customHeight="false" outlineLevel="0" collapsed="false">
      <c r="C1431" s="163" t="s">
        <v>7086</v>
      </c>
      <c r="D1431" s="163" t="s">
        <v>5649</v>
      </c>
      <c r="E1431" s="183" t="s">
        <v>5649</v>
      </c>
      <c r="P1431" s="56"/>
      <c r="Q1431" s="56"/>
      <c r="R1431" s="56"/>
    </row>
    <row r="1432" customFormat="false" ht="16.4" hidden="false" customHeight="false" outlineLevel="0" collapsed="false">
      <c r="C1432" s="163" t="s">
        <v>7087</v>
      </c>
      <c r="D1432" s="163" t="s">
        <v>5649</v>
      </c>
      <c r="E1432" s="183" t="s">
        <v>5649</v>
      </c>
      <c r="P1432" s="56"/>
      <c r="Q1432" s="56"/>
      <c r="R1432" s="56"/>
    </row>
    <row r="1433" customFormat="false" ht="16.4" hidden="false" customHeight="false" outlineLevel="0" collapsed="false">
      <c r="C1433" s="163" t="s">
        <v>7088</v>
      </c>
      <c r="D1433" s="163" t="s">
        <v>5649</v>
      </c>
      <c r="E1433" s="183" t="s">
        <v>5649</v>
      </c>
      <c r="P1433" s="56"/>
      <c r="Q1433" s="56"/>
      <c r="R1433" s="56"/>
    </row>
    <row r="1434" customFormat="false" ht="16.4" hidden="false" customHeight="false" outlineLevel="0" collapsed="false">
      <c r="C1434" s="163" t="s">
        <v>7089</v>
      </c>
      <c r="D1434" s="163" t="s">
        <v>5649</v>
      </c>
      <c r="E1434" s="183" t="s">
        <v>5649</v>
      </c>
      <c r="P1434" s="56"/>
      <c r="Q1434" s="56"/>
      <c r="R1434" s="56"/>
    </row>
    <row r="1435" customFormat="false" ht="16.4" hidden="false" customHeight="false" outlineLevel="0" collapsed="false">
      <c r="C1435" s="163" t="s">
        <v>7090</v>
      </c>
      <c r="D1435" s="163" t="s">
        <v>5649</v>
      </c>
      <c r="E1435" s="183" t="s">
        <v>5649</v>
      </c>
      <c r="P1435" s="56"/>
      <c r="Q1435" s="56"/>
      <c r="R1435" s="56"/>
    </row>
    <row r="1436" customFormat="false" ht="16.4" hidden="false" customHeight="false" outlineLevel="0" collapsed="false">
      <c r="C1436" s="163" t="s">
        <v>7091</v>
      </c>
      <c r="D1436" s="163" t="s">
        <v>5649</v>
      </c>
      <c r="E1436" s="183" t="s">
        <v>5649</v>
      </c>
      <c r="P1436" s="56"/>
      <c r="Q1436" s="56"/>
      <c r="R1436" s="56"/>
    </row>
    <row r="1437" customFormat="false" ht="16.4" hidden="false" customHeight="false" outlineLevel="0" collapsed="false">
      <c r="C1437" s="163" t="s">
        <v>7092</v>
      </c>
      <c r="D1437" s="163" t="s">
        <v>5649</v>
      </c>
      <c r="E1437" s="183" t="s">
        <v>5649</v>
      </c>
      <c r="P1437" s="56"/>
      <c r="Q1437" s="56"/>
      <c r="R1437" s="56"/>
    </row>
    <row r="1438" customFormat="false" ht="16.4" hidden="false" customHeight="false" outlineLevel="0" collapsed="false">
      <c r="C1438" s="163" t="s">
        <v>7093</v>
      </c>
      <c r="D1438" s="163" t="s">
        <v>5649</v>
      </c>
      <c r="E1438" s="183" t="s">
        <v>5649</v>
      </c>
      <c r="P1438" s="56"/>
      <c r="Q1438" s="56"/>
      <c r="R1438" s="56"/>
    </row>
    <row r="1439" customFormat="false" ht="16.4" hidden="false" customHeight="false" outlineLevel="0" collapsed="false">
      <c r="C1439" s="163" t="s">
        <v>7094</v>
      </c>
      <c r="D1439" s="163" t="s">
        <v>5649</v>
      </c>
      <c r="E1439" s="183" t="s">
        <v>5649</v>
      </c>
      <c r="P1439" s="56"/>
      <c r="Q1439" s="56"/>
      <c r="R1439" s="56"/>
    </row>
    <row r="1440" customFormat="false" ht="16.4" hidden="false" customHeight="false" outlineLevel="0" collapsed="false">
      <c r="C1440" s="163" t="s">
        <v>7095</v>
      </c>
      <c r="D1440" s="163" t="s">
        <v>5649</v>
      </c>
      <c r="E1440" s="183" t="s">
        <v>5649</v>
      </c>
      <c r="P1440" s="56"/>
      <c r="Q1440" s="56"/>
      <c r="R1440" s="56"/>
    </row>
    <row r="1441" customFormat="false" ht="16.4" hidden="false" customHeight="false" outlineLevel="0" collapsed="false">
      <c r="C1441" s="163" t="s">
        <v>7096</v>
      </c>
      <c r="D1441" s="163" t="s">
        <v>5649</v>
      </c>
      <c r="E1441" s="183" t="s">
        <v>5649</v>
      </c>
      <c r="P1441" s="56"/>
      <c r="Q1441" s="56"/>
      <c r="R1441" s="56"/>
    </row>
    <row r="1442" customFormat="false" ht="16.4" hidden="false" customHeight="false" outlineLevel="0" collapsed="false">
      <c r="C1442" s="163" t="s">
        <v>7097</v>
      </c>
      <c r="D1442" s="163" t="s">
        <v>5649</v>
      </c>
      <c r="E1442" s="183" t="s">
        <v>5649</v>
      </c>
      <c r="P1442" s="56"/>
      <c r="Q1442" s="56"/>
      <c r="R1442" s="56"/>
    </row>
    <row r="1443" customFormat="false" ht="16.4" hidden="false" customHeight="false" outlineLevel="0" collapsed="false">
      <c r="C1443" s="163" t="s">
        <v>7098</v>
      </c>
      <c r="D1443" s="163" t="s">
        <v>5649</v>
      </c>
      <c r="E1443" s="183" t="s">
        <v>5649</v>
      </c>
      <c r="P1443" s="56"/>
      <c r="Q1443" s="56"/>
      <c r="R1443" s="56"/>
    </row>
    <row r="1444" customFormat="false" ht="16.4" hidden="false" customHeight="false" outlineLevel="0" collapsed="false">
      <c r="C1444" s="163" t="s">
        <v>7099</v>
      </c>
      <c r="D1444" s="163" t="s">
        <v>5649</v>
      </c>
      <c r="E1444" s="183" t="s">
        <v>5649</v>
      </c>
      <c r="P1444" s="56"/>
      <c r="Q1444" s="56"/>
      <c r="R1444" s="56"/>
    </row>
    <row r="1445" customFormat="false" ht="16.4" hidden="false" customHeight="false" outlineLevel="0" collapsed="false">
      <c r="C1445" s="163" t="s">
        <v>7100</v>
      </c>
      <c r="D1445" s="163" t="s">
        <v>5649</v>
      </c>
      <c r="E1445" s="183" t="s">
        <v>5649</v>
      </c>
      <c r="P1445" s="56"/>
      <c r="Q1445" s="56"/>
      <c r="R1445" s="56"/>
    </row>
    <row r="1446" customFormat="false" ht="16.4" hidden="false" customHeight="false" outlineLevel="0" collapsed="false">
      <c r="C1446" s="163" t="s">
        <v>7101</v>
      </c>
      <c r="D1446" s="163" t="s">
        <v>5649</v>
      </c>
      <c r="E1446" s="183" t="s">
        <v>5649</v>
      </c>
      <c r="P1446" s="56"/>
      <c r="Q1446" s="56"/>
      <c r="R1446" s="56"/>
    </row>
    <row r="1447" customFormat="false" ht="16.4" hidden="false" customHeight="false" outlineLevel="0" collapsed="false">
      <c r="C1447" s="163" t="s">
        <v>7102</v>
      </c>
      <c r="D1447" s="163" t="s">
        <v>5649</v>
      </c>
      <c r="E1447" s="183" t="s">
        <v>5649</v>
      </c>
      <c r="P1447" s="56"/>
      <c r="Q1447" s="56"/>
      <c r="R1447" s="56"/>
    </row>
    <row r="1448" customFormat="false" ht="16.4" hidden="false" customHeight="false" outlineLevel="0" collapsed="false">
      <c r="C1448" s="163" t="s">
        <v>7103</v>
      </c>
      <c r="D1448" s="163" t="s">
        <v>5649</v>
      </c>
      <c r="E1448" s="183" t="s">
        <v>5649</v>
      </c>
      <c r="P1448" s="56"/>
      <c r="Q1448" s="56"/>
      <c r="R1448" s="56"/>
    </row>
    <row r="1449" customFormat="false" ht="16.4" hidden="false" customHeight="false" outlineLevel="0" collapsed="false">
      <c r="C1449" s="163" t="s">
        <v>7104</v>
      </c>
      <c r="D1449" s="163" t="s">
        <v>5649</v>
      </c>
      <c r="E1449" s="183" t="s">
        <v>5649</v>
      </c>
      <c r="P1449" s="56"/>
      <c r="Q1449" s="56"/>
      <c r="R1449" s="56"/>
    </row>
    <row r="1450" customFormat="false" ht="16.4" hidden="false" customHeight="false" outlineLevel="0" collapsed="false">
      <c r="C1450" s="163" t="s">
        <v>7105</v>
      </c>
      <c r="D1450" s="163" t="s">
        <v>5649</v>
      </c>
      <c r="E1450" s="183" t="s">
        <v>5649</v>
      </c>
      <c r="P1450" s="56"/>
      <c r="Q1450" s="56"/>
      <c r="R1450" s="56"/>
    </row>
    <row r="1451" customFormat="false" ht="16.4" hidden="false" customHeight="false" outlineLevel="0" collapsed="false">
      <c r="C1451" s="163" t="s">
        <v>7106</v>
      </c>
      <c r="D1451" s="163" t="s">
        <v>5649</v>
      </c>
      <c r="E1451" s="183" t="s">
        <v>5649</v>
      </c>
      <c r="P1451" s="56"/>
      <c r="Q1451" s="56"/>
      <c r="R1451" s="56"/>
    </row>
    <row r="1452" customFormat="false" ht="16.4" hidden="false" customHeight="false" outlineLevel="0" collapsed="false">
      <c r="C1452" s="163" t="s">
        <v>7107</v>
      </c>
      <c r="D1452" s="163" t="s">
        <v>5649</v>
      </c>
      <c r="E1452" s="183" t="s">
        <v>5649</v>
      </c>
      <c r="P1452" s="56"/>
      <c r="Q1452" s="56"/>
      <c r="R1452" s="56"/>
    </row>
    <row r="1453" customFormat="false" ht="16.4" hidden="false" customHeight="false" outlineLevel="0" collapsed="false">
      <c r="C1453" s="163" t="s">
        <v>7108</v>
      </c>
      <c r="D1453" s="163" t="s">
        <v>5649</v>
      </c>
      <c r="E1453" s="183" t="s">
        <v>5649</v>
      </c>
      <c r="P1453" s="56"/>
      <c r="Q1453" s="56"/>
      <c r="R1453" s="56"/>
    </row>
    <row r="1454" customFormat="false" ht="16.4" hidden="false" customHeight="false" outlineLevel="0" collapsed="false">
      <c r="C1454" s="163" t="s">
        <v>7109</v>
      </c>
      <c r="D1454" s="163" t="s">
        <v>5649</v>
      </c>
      <c r="E1454" s="183" t="s">
        <v>5649</v>
      </c>
      <c r="P1454" s="56"/>
      <c r="Q1454" s="56"/>
      <c r="R1454" s="56"/>
    </row>
    <row r="1455" customFormat="false" ht="16.4" hidden="false" customHeight="false" outlineLevel="0" collapsed="false">
      <c r="C1455" s="163" t="s">
        <v>7110</v>
      </c>
      <c r="D1455" s="163" t="s">
        <v>5649</v>
      </c>
      <c r="E1455" s="183" t="s">
        <v>5649</v>
      </c>
      <c r="P1455" s="56"/>
      <c r="Q1455" s="56"/>
      <c r="R1455" s="56"/>
    </row>
    <row r="1456" customFormat="false" ht="16.4" hidden="false" customHeight="false" outlineLevel="0" collapsed="false">
      <c r="C1456" s="163" t="s">
        <v>7111</v>
      </c>
      <c r="D1456" s="163" t="s">
        <v>5649</v>
      </c>
      <c r="E1456" s="183" t="s">
        <v>5649</v>
      </c>
      <c r="P1456" s="56"/>
      <c r="Q1456" s="56"/>
      <c r="R1456" s="56"/>
    </row>
    <row r="1457" customFormat="false" ht="16.4" hidden="false" customHeight="false" outlineLevel="0" collapsed="false">
      <c r="C1457" s="163" t="s">
        <v>7112</v>
      </c>
      <c r="D1457" s="163" t="s">
        <v>5649</v>
      </c>
      <c r="E1457" s="183" t="s">
        <v>5649</v>
      </c>
      <c r="P1457" s="56"/>
      <c r="Q1457" s="56"/>
      <c r="R1457" s="56"/>
    </row>
    <row r="1458" customFormat="false" ht="16.4" hidden="false" customHeight="false" outlineLevel="0" collapsed="false">
      <c r="C1458" s="163" t="s">
        <v>7113</v>
      </c>
      <c r="D1458" s="163" t="s">
        <v>5649</v>
      </c>
      <c r="E1458" s="183" t="s">
        <v>5649</v>
      </c>
      <c r="P1458" s="56"/>
      <c r="Q1458" s="56"/>
      <c r="R1458" s="56"/>
    </row>
    <row r="1459" customFormat="false" ht="16.4" hidden="false" customHeight="false" outlineLevel="0" collapsed="false">
      <c r="C1459" s="163" t="s">
        <v>7114</v>
      </c>
      <c r="D1459" s="163" t="s">
        <v>5649</v>
      </c>
      <c r="E1459" s="183" t="s">
        <v>5649</v>
      </c>
      <c r="P1459" s="56"/>
      <c r="Q1459" s="56"/>
      <c r="R1459" s="56"/>
    </row>
    <row r="1460" customFormat="false" ht="16.4" hidden="false" customHeight="false" outlineLevel="0" collapsed="false">
      <c r="C1460" s="163" t="s">
        <v>7115</v>
      </c>
      <c r="D1460" s="163" t="s">
        <v>5649</v>
      </c>
      <c r="E1460" s="183" t="s">
        <v>5649</v>
      </c>
      <c r="P1460" s="56"/>
      <c r="Q1460" s="56"/>
      <c r="R1460" s="56"/>
    </row>
    <row r="1461" customFormat="false" ht="16.4" hidden="false" customHeight="false" outlineLevel="0" collapsed="false">
      <c r="C1461" s="163" t="s">
        <v>7116</v>
      </c>
      <c r="D1461" s="163" t="s">
        <v>5649</v>
      </c>
      <c r="E1461" s="183" t="s">
        <v>5649</v>
      </c>
      <c r="P1461" s="56"/>
      <c r="Q1461" s="56"/>
      <c r="R1461" s="56"/>
    </row>
    <row r="1462" customFormat="false" ht="16.4" hidden="false" customHeight="false" outlineLevel="0" collapsed="false">
      <c r="C1462" s="163" t="s">
        <v>7117</v>
      </c>
      <c r="D1462" s="163" t="s">
        <v>5649</v>
      </c>
      <c r="E1462" s="183" t="s">
        <v>5649</v>
      </c>
      <c r="P1462" s="56"/>
      <c r="Q1462" s="56"/>
      <c r="R1462" s="56"/>
    </row>
    <row r="1463" customFormat="false" ht="16.4" hidden="false" customHeight="false" outlineLevel="0" collapsed="false">
      <c r="C1463" s="163" t="s">
        <v>7118</v>
      </c>
      <c r="D1463" s="163" t="s">
        <v>5649</v>
      </c>
      <c r="E1463" s="183" t="s">
        <v>5649</v>
      </c>
      <c r="P1463" s="56"/>
      <c r="Q1463" s="56"/>
      <c r="R1463" s="56"/>
    </row>
    <row r="1464" customFormat="false" ht="16.4" hidden="false" customHeight="false" outlineLevel="0" collapsed="false">
      <c r="C1464" s="163" t="s">
        <v>7119</v>
      </c>
      <c r="D1464" s="163" t="s">
        <v>5649</v>
      </c>
      <c r="E1464" s="183" t="s">
        <v>5649</v>
      </c>
      <c r="P1464" s="56"/>
      <c r="Q1464" s="56"/>
      <c r="R1464" s="56"/>
    </row>
    <row r="1465" customFormat="false" ht="16.4" hidden="false" customHeight="false" outlineLevel="0" collapsed="false">
      <c r="C1465" s="163" t="s">
        <v>7120</v>
      </c>
      <c r="D1465" s="163" t="s">
        <v>5649</v>
      </c>
      <c r="E1465" s="183" t="s">
        <v>5649</v>
      </c>
      <c r="P1465" s="56"/>
      <c r="Q1465" s="56"/>
      <c r="R1465" s="56"/>
    </row>
    <row r="1466" customFormat="false" ht="16.4" hidden="false" customHeight="false" outlineLevel="0" collapsed="false">
      <c r="C1466" s="163" t="s">
        <v>7121</v>
      </c>
      <c r="D1466" s="163" t="s">
        <v>5649</v>
      </c>
      <c r="E1466" s="183" t="s">
        <v>5649</v>
      </c>
      <c r="P1466" s="56"/>
      <c r="Q1466" s="56"/>
      <c r="R1466" s="56"/>
    </row>
    <row r="1467" customFormat="false" ht="16.4" hidden="false" customHeight="false" outlineLevel="0" collapsed="false">
      <c r="C1467" s="163" t="s">
        <v>7122</v>
      </c>
      <c r="D1467" s="163" t="s">
        <v>5649</v>
      </c>
      <c r="E1467" s="183" t="s">
        <v>5649</v>
      </c>
      <c r="P1467" s="56"/>
      <c r="Q1467" s="56"/>
      <c r="R1467" s="56"/>
    </row>
    <row r="1468" customFormat="false" ht="16.4" hidden="false" customHeight="false" outlineLevel="0" collapsed="false">
      <c r="C1468" s="163" t="s">
        <v>7123</v>
      </c>
      <c r="D1468" s="163" t="s">
        <v>5649</v>
      </c>
      <c r="E1468" s="183" t="s">
        <v>5649</v>
      </c>
      <c r="P1468" s="56"/>
      <c r="Q1468" s="56"/>
      <c r="R1468" s="56"/>
    </row>
    <row r="1469" customFormat="false" ht="16.4" hidden="false" customHeight="false" outlineLevel="0" collapsed="false">
      <c r="C1469" s="163" t="s">
        <v>7124</v>
      </c>
      <c r="D1469" s="163" t="s">
        <v>5649</v>
      </c>
      <c r="E1469" s="183" t="s">
        <v>5649</v>
      </c>
      <c r="P1469" s="56"/>
      <c r="Q1469" s="56"/>
      <c r="R1469" s="56"/>
    </row>
    <row r="1470" customFormat="false" ht="16.4" hidden="false" customHeight="false" outlineLevel="0" collapsed="false">
      <c r="C1470" s="163" t="s">
        <v>7125</v>
      </c>
      <c r="D1470" s="163" t="s">
        <v>5649</v>
      </c>
      <c r="E1470" s="183" t="s">
        <v>5649</v>
      </c>
      <c r="P1470" s="56"/>
      <c r="Q1470" s="56"/>
      <c r="R1470" s="56"/>
    </row>
    <row r="1471" customFormat="false" ht="16.4" hidden="false" customHeight="false" outlineLevel="0" collapsed="false">
      <c r="C1471" s="163" t="s">
        <v>7126</v>
      </c>
      <c r="D1471" s="163" t="s">
        <v>5649</v>
      </c>
      <c r="E1471" s="183" t="s">
        <v>5649</v>
      </c>
      <c r="P1471" s="56"/>
      <c r="Q1471" s="56"/>
      <c r="R1471" s="56"/>
    </row>
    <row r="1472" customFormat="false" ht="16.4" hidden="false" customHeight="false" outlineLevel="0" collapsed="false">
      <c r="C1472" s="163" t="s">
        <v>7127</v>
      </c>
      <c r="D1472" s="163" t="s">
        <v>5649</v>
      </c>
      <c r="E1472" s="183" t="s">
        <v>5649</v>
      </c>
      <c r="P1472" s="56"/>
      <c r="Q1472" s="56"/>
      <c r="R1472" s="56"/>
    </row>
    <row r="1473" customFormat="false" ht="16.4" hidden="false" customHeight="false" outlineLevel="0" collapsed="false">
      <c r="C1473" s="163" t="s">
        <v>7128</v>
      </c>
      <c r="D1473" s="163" t="s">
        <v>5649</v>
      </c>
      <c r="E1473" s="183" t="s">
        <v>5649</v>
      </c>
      <c r="P1473" s="56"/>
      <c r="Q1473" s="56"/>
      <c r="R1473" s="56"/>
    </row>
    <row r="1474" customFormat="false" ht="16.4" hidden="false" customHeight="false" outlineLevel="0" collapsed="false">
      <c r="C1474" s="163" t="s">
        <v>7129</v>
      </c>
      <c r="D1474" s="163" t="s">
        <v>5649</v>
      </c>
      <c r="E1474" s="183" t="s">
        <v>5649</v>
      </c>
      <c r="P1474" s="56"/>
      <c r="Q1474" s="56"/>
      <c r="R1474" s="56"/>
    </row>
    <row r="1475" customFormat="false" ht="16.4" hidden="false" customHeight="false" outlineLevel="0" collapsed="false">
      <c r="C1475" s="163" t="s">
        <v>7130</v>
      </c>
      <c r="D1475" s="163" t="s">
        <v>5649</v>
      </c>
      <c r="E1475" s="183" t="s">
        <v>5649</v>
      </c>
      <c r="P1475" s="56"/>
      <c r="Q1475" s="56"/>
      <c r="R1475" s="56"/>
    </row>
    <row r="1476" customFormat="false" ht="16.4" hidden="false" customHeight="false" outlineLevel="0" collapsed="false">
      <c r="C1476" s="163" t="s">
        <v>7131</v>
      </c>
      <c r="D1476" s="163" t="s">
        <v>5649</v>
      </c>
      <c r="E1476" s="183" t="s">
        <v>5649</v>
      </c>
      <c r="P1476" s="56"/>
      <c r="Q1476" s="56"/>
      <c r="R1476" s="56"/>
    </row>
    <row r="1477" customFormat="false" ht="16.4" hidden="false" customHeight="false" outlineLevel="0" collapsed="false">
      <c r="C1477" s="163" t="s">
        <v>7132</v>
      </c>
      <c r="D1477" s="163" t="s">
        <v>5649</v>
      </c>
      <c r="E1477" s="183" t="s">
        <v>5649</v>
      </c>
      <c r="P1477" s="56"/>
      <c r="Q1477" s="56"/>
      <c r="R1477" s="56"/>
    </row>
    <row r="1478" customFormat="false" ht="16.4" hidden="false" customHeight="false" outlineLevel="0" collapsed="false">
      <c r="C1478" s="163" t="s">
        <v>7133</v>
      </c>
      <c r="D1478" s="163" t="s">
        <v>5649</v>
      </c>
      <c r="E1478" s="183" t="s">
        <v>5649</v>
      </c>
      <c r="P1478" s="56"/>
      <c r="Q1478" s="56"/>
      <c r="R1478" s="56"/>
    </row>
    <row r="1479" customFormat="false" ht="16.4" hidden="false" customHeight="false" outlineLevel="0" collapsed="false">
      <c r="C1479" s="163" t="s">
        <v>7134</v>
      </c>
      <c r="D1479" s="163" t="s">
        <v>5649</v>
      </c>
      <c r="E1479" s="183" t="s">
        <v>5649</v>
      </c>
      <c r="P1479" s="56"/>
      <c r="Q1479" s="56"/>
      <c r="R1479" s="56"/>
    </row>
    <row r="1480" customFormat="false" ht="16.4" hidden="false" customHeight="false" outlineLevel="0" collapsed="false">
      <c r="C1480" s="163" t="s">
        <v>7135</v>
      </c>
      <c r="D1480" s="163" t="s">
        <v>5649</v>
      </c>
      <c r="E1480" s="183" t="s">
        <v>5649</v>
      </c>
      <c r="P1480" s="56"/>
      <c r="Q1480" s="56"/>
      <c r="R1480" s="56"/>
    </row>
    <row r="1481" customFormat="false" ht="16.4" hidden="false" customHeight="false" outlineLevel="0" collapsed="false">
      <c r="C1481" s="163" t="s">
        <v>7136</v>
      </c>
      <c r="D1481" s="163" t="s">
        <v>5649</v>
      </c>
      <c r="E1481" s="183" t="s">
        <v>5649</v>
      </c>
      <c r="P1481" s="56"/>
      <c r="Q1481" s="56"/>
      <c r="R1481" s="56"/>
    </row>
    <row r="1482" customFormat="false" ht="16.4" hidden="false" customHeight="false" outlineLevel="0" collapsed="false">
      <c r="C1482" s="163" t="s">
        <v>7137</v>
      </c>
      <c r="D1482" s="163" t="s">
        <v>5649</v>
      </c>
      <c r="E1482" s="183" t="s">
        <v>5649</v>
      </c>
      <c r="P1482" s="56"/>
      <c r="Q1482" s="56"/>
      <c r="R1482" s="56"/>
    </row>
    <row r="1483" customFormat="false" ht="16.4" hidden="false" customHeight="false" outlineLevel="0" collapsed="false">
      <c r="C1483" s="163" t="s">
        <v>7138</v>
      </c>
      <c r="D1483" s="163" t="s">
        <v>5649</v>
      </c>
      <c r="E1483" s="183" t="s">
        <v>5649</v>
      </c>
      <c r="P1483" s="56"/>
      <c r="Q1483" s="56"/>
      <c r="R1483" s="56"/>
    </row>
    <row r="1484" customFormat="false" ht="16.4" hidden="false" customHeight="false" outlineLevel="0" collapsed="false">
      <c r="C1484" s="163" t="s">
        <v>7139</v>
      </c>
      <c r="D1484" s="163" t="s">
        <v>5649</v>
      </c>
      <c r="E1484" s="183" t="s">
        <v>5649</v>
      </c>
      <c r="P1484" s="56"/>
      <c r="Q1484" s="56"/>
      <c r="R1484" s="56"/>
    </row>
    <row r="1485" customFormat="false" ht="16.4" hidden="false" customHeight="false" outlineLevel="0" collapsed="false">
      <c r="C1485" s="163" t="s">
        <v>7140</v>
      </c>
      <c r="D1485" s="163" t="s">
        <v>5649</v>
      </c>
      <c r="E1485" s="183" t="s">
        <v>5649</v>
      </c>
      <c r="P1485" s="56"/>
      <c r="Q1485" s="56"/>
      <c r="R1485" s="56"/>
    </row>
    <row r="1486" customFormat="false" ht="16.4" hidden="false" customHeight="false" outlineLevel="0" collapsed="false">
      <c r="C1486" s="163" t="s">
        <v>7141</v>
      </c>
      <c r="D1486" s="163" t="s">
        <v>5649</v>
      </c>
      <c r="E1486" s="183" t="s">
        <v>5649</v>
      </c>
      <c r="P1486" s="56"/>
      <c r="Q1486" s="56"/>
      <c r="R1486" s="56"/>
    </row>
    <row r="1487" customFormat="false" ht="16.4" hidden="false" customHeight="false" outlineLevel="0" collapsed="false">
      <c r="C1487" s="163" t="s">
        <v>7142</v>
      </c>
      <c r="D1487" s="163" t="s">
        <v>5649</v>
      </c>
      <c r="E1487" s="183" t="s">
        <v>5649</v>
      </c>
      <c r="P1487" s="56"/>
      <c r="Q1487" s="56"/>
      <c r="R1487" s="56"/>
    </row>
    <row r="1488" customFormat="false" ht="16.4" hidden="false" customHeight="false" outlineLevel="0" collapsed="false">
      <c r="C1488" s="163" t="s">
        <v>7143</v>
      </c>
      <c r="D1488" s="163" t="s">
        <v>5649</v>
      </c>
      <c r="E1488" s="183" t="s">
        <v>5649</v>
      </c>
      <c r="P1488" s="56"/>
      <c r="Q1488" s="56"/>
      <c r="R1488" s="56"/>
    </row>
    <row r="1489" customFormat="false" ht="16.4" hidden="false" customHeight="false" outlineLevel="0" collapsed="false">
      <c r="C1489" s="163" t="s">
        <v>7144</v>
      </c>
      <c r="D1489" s="163" t="s">
        <v>5649</v>
      </c>
      <c r="E1489" s="183" t="s">
        <v>5649</v>
      </c>
      <c r="P1489" s="56"/>
      <c r="Q1489" s="56"/>
      <c r="R1489" s="56"/>
    </row>
    <row r="1490" customFormat="false" ht="16.4" hidden="false" customHeight="false" outlineLevel="0" collapsed="false">
      <c r="C1490" s="163" t="s">
        <v>7145</v>
      </c>
      <c r="D1490" s="163" t="s">
        <v>5649</v>
      </c>
      <c r="E1490" s="183" t="s">
        <v>5649</v>
      </c>
      <c r="P1490" s="56"/>
      <c r="Q1490" s="56"/>
      <c r="R1490" s="56"/>
    </row>
    <row r="1491" customFormat="false" ht="16.4" hidden="false" customHeight="false" outlineLevel="0" collapsed="false">
      <c r="C1491" s="163" t="s">
        <v>7146</v>
      </c>
      <c r="D1491" s="163" t="s">
        <v>5649</v>
      </c>
      <c r="E1491" s="183" t="s">
        <v>5649</v>
      </c>
      <c r="P1491" s="56"/>
      <c r="Q1491" s="56"/>
      <c r="R1491" s="56"/>
    </row>
    <row r="1492" customFormat="false" ht="16.4" hidden="false" customHeight="false" outlineLevel="0" collapsed="false">
      <c r="C1492" s="163" t="s">
        <v>7147</v>
      </c>
      <c r="D1492" s="163" t="s">
        <v>5649</v>
      </c>
      <c r="E1492" s="183" t="s">
        <v>5649</v>
      </c>
      <c r="P1492" s="56"/>
      <c r="Q1492" s="56"/>
      <c r="R1492" s="56"/>
    </row>
    <row r="1493" customFormat="false" ht="16.4" hidden="false" customHeight="false" outlineLevel="0" collapsed="false">
      <c r="C1493" s="163" t="s">
        <v>7148</v>
      </c>
      <c r="D1493" s="163" t="s">
        <v>5649</v>
      </c>
      <c r="E1493" s="183" t="s">
        <v>5649</v>
      </c>
      <c r="P1493" s="56"/>
      <c r="Q1493" s="56"/>
      <c r="R1493" s="56"/>
    </row>
    <row r="1494" customFormat="false" ht="16.4" hidden="false" customHeight="false" outlineLevel="0" collapsed="false">
      <c r="C1494" s="163" t="s">
        <v>7149</v>
      </c>
      <c r="D1494" s="163" t="s">
        <v>5649</v>
      </c>
      <c r="E1494" s="183" t="s">
        <v>5649</v>
      </c>
      <c r="P1494" s="56"/>
      <c r="Q1494" s="56"/>
      <c r="R1494" s="56"/>
    </row>
    <row r="1495" customFormat="false" ht="16.4" hidden="false" customHeight="false" outlineLevel="0" collapsed="false">
      <c r="C1495" s="163" t="s">
        <v>7150</v>
      </c>
      <c r="D1495" s="163" t="s">
        <v>5649</v>
      </c>
      <c r="E1495" s="183" t="s">
        <v>5649</v>
      </c>
      <c r="P1495" s="56"/>
      <c r="Q1495" s="56"/>
      <c r="R1495" s="56"/>
    </row>
    <row r="1496" customFormat="false" ht="16.4" hidden="false" customHeight="false" outlineLevel="0" collapsed="false">
      <c r="C1496" s="163" t="s">
        <v>7151</v>
      </c>
      <c r="D1496" s="163" t="s">
        <v>5649</v>
      </c>
      <c r="E1496" s="183" t="s">
        <v>5649</v>
      </c>
      <c r="P1496" s="56"/>
      <c r="Q1496" s="56"/>
      <c r="R1496" s="56"/>
    </row>
    <row r="1497" customFormat="false" ht="16.4" hidden="false" customHeight="false" outlineLevel="0" collapsed="false">
      <c r="C1497" s="163" t="s">
        <v>7152</v>
      </c>
      <c r="D1497" s="163" t="s">
        <v>5649</v>
      </c>
      <c r="E1497" s="183" t="s">
        <v>5649</v>
      </c>
      <c r="P1497" s="56"/>
      <c r="Q1497" s="56"/>
      <c r="R1497" s="56"/>
    </row>
    <row r="1498" customFormat="false" ht="16.4" hidden="false" customHeight="false" outlineLevel="0" collapsed="false">
      <c r="C1498" s="163" t="s">
        <v>7153</v>
      </c>
      <c r="D1498" s="163" t="s">
        <v>5649</v>
      </c>
      <c r="E1498" s="183" t="s">
        <v>5649</v>
      </c>
      <c r="P1498" s="56"/>
      <c r="Q1498" s="56"/>
      <c r="R1498" s="56"/>
    </row>
    <row r="1499" customFormat="false" ht="16.4" hidden="false" customHeight="false" outlineLevel="0" collapsed="false">
      <c r="C1499" s="163" t="s">
        <v>7154</v>
      </c>
      <c r="D1499" s="163" t="s">
        <v>5649</v>
      </c>
      <c r="E1499" s="183" t="s">
        <v>5649</v>
      </c>
      <c r="P1499" s="56"/>
      <c r="Q1499" s="56"/>
      <c r="R1499" s="56"/>
    </row>
    <row r="1500" customFormat="false" ht="16.4" hidden="false" customHeight="false" outlineLevel="0" collapsed="false">
      <c r="C1500" s="163" t="s">
        <v>7155</v>
      </c>
      <c r="D1500" s="163" t="s">
        <v>5649</v>
      </c>
      <c r="E1500" s="183" t="s">
        <v>5649</v>
      </c>
      <c r="P1500" s="56"/>
      <c r="Q1500" s="56"/>
      <c r="R1500" s="56"/>
    </row>
    <row r="1501" customFormat="false" ht="16.4" hidden="false" customHeight="false" outlineLevel="0" collapsed="false">
      <c r="C1501" s="163" t="s">
        <v>7156</v>
      </c>
      <c r="D1501" s="163" t="s">
        <v>5649</v>
      </c>
      <c r="E1501" s="183" t="s">
        <v>5649</v>
      </c>
      <c r="P1501" s="56"/>
      <c r="Q1501" s="56"/>
      <c r="R1501" s="56"/>
    </row>
    <row r="1502" customFormat="false" ht="16.4" hidden="false" customHeight="false" outlineLevel="0" collapsed="false">
      <c r="C1502" s="163" t="s">
        <v>7157</v>
      </c>
      <c r="D1502" s="163" t="s">
        <v>5649</v>
      </c>
      <c r="E1502" s="183" t="s">
        <v>5649</v>
      </c>
      <c r="P1502" s="56"/>
      <c r="Q1502" s="56"/>
      <c r="R1502" s="56"/>
    </row>
    <row r="1503" customFormat="false" ht="16.4" hidden="false" customHeight="false" outlineLevel="0" collapsed="false">
      <c r="C1503" s="163" t="s">
        <v>7158</v>
      </c>
      <c r="D1503" s="163" t="s">
        <v>5649</v>
      </c>
      <c r="E1503" s="183" t="s">
        <v>5649</v>
      </c>
      <c r="P1503" s="56"/>
      <c r="Q1503" s="56"/>
      <c r="R1503" s="56"/>
    </row>
    <row r="1504" customFormat="false" ht="16.4" hidden="false" customHeight="false" outlineLevel="0" collapsed="false">
      <c r="C1504" s="163" t="s">
        <v>7159</v>
      </c>
      <c r="D1504" s="163" t="s">
        <v>5649</v>
      </c>
      <c r="E1504" s="183" t="s">
        <v>5649</v>
      </c>
      <c r="P1504" s="56"/>
      <c r="Q1504" s="56"/>
      <c r="R1504" s="56"/>
    </row>
    <row r="1505" customFormat="false" ht="16.4" hidden="false" customHeight="false" outlineLevel="0" collapsed="false">
      <c r="C1505" s="163" t="s">
        <v>7160</v>
      </c>
      <c r="D1505" s="163" t="s">
        <v>5649</v>
      </c>
      <c r="E1505" s="183" t="s">
        <v>5649</v>
      </c>
      <c r="P1505" s="56"/>
      <c r="Q1505" s="56"/>
      <c r="R1505" s="56"/>
    </row>
    <row r="1506" customFormat="false" ht="16.4" hidden="false" customHeight="false" outlineLevel="0" collapsed="false">
      <c r="C1506" s="163" t="s">
        <v>7161</v>
      </c>
      <c r="D1506" s="163" t="s">
        <v>5649</v>
      </c>
      <c r="E1506" s="183" t="s">
        <v>5649</v>
      </c>
      <c r="P1506" s="56"/>
      <c r="Q1506" s="56"/>
      <c r="R1506" s="56"/>
    </row>
    <row r="1507" customFormat="false" ht="16.4" hidden="false" customHeight="false" outlineLevel="0" collapsed="false">
      <c r="C1507" s="163" t="s">
        <v>7162</v>
      </c>
      <c r="D1507" s="163" t="s">
        <v>5649</v>
      </c>
      <c r="E1507" s="183" t="s">
        <v>5649</v>
      </c>
      <c r="P1507" s="56"/>
      <c r="Q1507" s="56"/>
      <c r="R1507" s="56"/>
    </row>
    <row r="1508" customFormat="false" ht="16.4" hidden="false" customHeight="false" outlineLevel="0" collapsed="false">
      <c r="C1508" s="163" t="s">
        <v>7163</v>
      </c>
      <c r="D1508" s="163" t="s">
        <v>5649</v>
      </c>
      <c r="E1508" s="183" t="s">
        <v>5649</v>
      </c>
      <c r="P1508" s="56"/>
      <c r="Q1508" s="56"/>
      <c r="R1508" s="56"/>
    </row>
    <row r="1509" customFormat="false" ht="16.4" hidden="false" customHeight="false" outlineLevel="0" collapsed="false">
      <c r="C1509" s="163" t="s">
        <v>7164</v>
      </c>
      <c r="D1509" s="163" t="s">
        <v>5649</v>
      </c>
      <c r="E1509" s="183" t="s">
        <v>5649</v>
      </c>
      <c r="P1509" s="56"/>
      <c r="Q1509" s="56"/>
      <c r="R1509" s="56"/>
    </row>
    <row r="1510" customFormat="false" ht="16.4" hidden="false" customHeight="false" outlineLevel="0" collapsed="false">
      <c r="C1510" s="163" t="s">
        <v>7165</v>
      </c>
      <c r="D1510" s="163" t="s">
        <v>5649</v>
      </c>
      <c r="E1510" s="183" t="s">
        <v>5649</v>
      </c>
      <c r="P1510" s="56"/>
      <c r="Q1510" s="56"/>
      <c r="R1510" s="56"/>
    </row>
    <row r="1511" customFormat="false" ht="16.4" hidden="false" customHeight="false" outlineLevel="0" collapsed="false">
      <c r="C1511" s="163" t="s">
        <v>7166</v>
      </c>
      <c r="D1511" s="163" t="s">
        <v>5649</v>
      </c>
      <c r="E1511" s="183" t="s">
        <v>5649</v>
      </c>
      <c r="P1511" s="56"/>
      <c r="Q1511" s="56"/>
      <c r="R1511" s="56"/>
    </row>
    <row r="1512" customFormat="false" ht="16.4" hidden="false" customHeight="false" outlineLevel="0" collapsed="false">
      <c r="C1512" s="163" t="s">
        <v>7167</v>
      </c>
      <c r="D1512" s="163" t="s">
        <v>5649</v>
      </c>
      <c r="E1512" s="183" t="s">
        <v>5649</v>
      </c>
      <c r="P1512" s="56"/>
      <c r="Q1512" s="56"/>
      <c r="R1512" s="56"/>
    </row>
    <row r="1513" customFormat="false" ht="16.4" hidden="false" customHeight="false" outlineLevel="0" collapsed="false">
      <c r="C1513" s="163" t="s">
        <v>7168</v>
      </c>
      <c r="D1513" s="163" t="s">
        <v>5649</v>
      </c>
      <c r="E1513" s="183" t="s">
        <v>5649</v>
      </c>
      <c r="P1513" s="56"/>
      <c r="Q1513" s="56"/>
      <c r="R1513" s="56"/>
    </row>
    <row r="1514" customFormat="false" ht="16.4" hidden="false" customHeight="false" outlineLevel="0" collapsed="false">
      <c r="C1514" s="163" t="s">
        <v>7169</v>
      </c>
      <c r="D1514" s="163" t="s">
        <v>5649</v>
      </c>
      <c r="E1514" s="183" t="s">
        <v>5649</v>
      </c>
      <c r="P1514" s="56"/>
      <c r="Q1514" s="56"/>
      <c r="R1514" s="56"/>
    </row>
    <row r="1515" customFormat="false" ht="16.4" hidden="false" customHeight="false" outlineLevel="0" collapsed="false">
      <c r="C1515" s="163" t="s">
        <v>7170</v>
      </c>
      <c r="D1515" s="163" t="s">
        <v>5649</v>
      </c>
      <c r="E1515" s="183" t="s">
        <v>5649</v>
      </c>
      <c r="P1515" s="56"/>
      <c r="Q1515" s="56"/>
      <c r="R1515" s="56"/>
    </row>
    <row r="1516" customFormat="false" ht="16.4" hidden="false" customHeight="false" outlineLevel="0" collapsed="false">
      <c r="C1516" s="163" t="s">
        <v>7171</v>
      </c>
      <c r="D1516" s="163" t="s">
        <v>5649</v>
      </c>
      <c r="E1516" s="183" t="s">
        <v>5649</v>
      </c>
      <c r="P1516" s="56"/>
      <c r="Q1516" s="56"/>
      <c r="R1516" s="56"/>
    </row>
    <row r="1517" customFormat="false" ht="16.4" hidden="false" customHeight="false" outlineLevel="0" collapsed="false">
      <c r="C1517" s="163" t="s">
        <v>7172</v>
      </c>
      <c r="D1517" s="163" t="s">
        <v>5649</v>
      </c>
      <c r="E1517" s="183" t="s">
        <v>5649</v>
      </c>
      <c r="P1517" s="56"/>
      <c r="Q1517" s="56"/>
      <c r="R1517" s="56"/>
    </row>
    <row r="1518" customFormat="false" ht="16.4" hidden="false" customHeight="false" outlineLevel="0" collapsed="false">
      <c r="C1518" s="163" t="s">
        <v>7173</v>
      </c>
      <c r="D1518" s="163" t="s">
        <v>5649</v>
      </c>
      <c r="E1518" s="183" t="s">
        <v>5649</v>
      </c>
      <c r="P1518" s="56"/>
      <c r="Q1518" s="56"/>
      <c r="R1518" s="56"/>
    </row>
    <row r="1519" customFormat="false" ht="16.4" hidden="false" customHeight="false" outlineLevel="0" collapsed="false">
      <c r="C1519" s="163" t="s">
        <v>7174</v>
      </c>
      <c r="D1519" s="163" t="s">
        <v>5649</v>
      </c>
      <c r="E1519" s="183" t="s">
        <v>5649</v>
      </c>
      <c r="P1519" s="56"/>
      <c r="Q1519" s="56"/>
      <c r="R1519" s="56"/>
    </row>
    <row r="1520" customFormat="false" ht="16.4" hidden="false" customHeight="false" outlineLevel="0" collapsed="false">
      <c r="C1520" s="163" t="s">
        <v>7175</v>
      </c>
      <c r="D1520" s="163" t="s">
        <v>5649</v>
      </c>
      <c r="E1520" s="183" t="s">
        <v>5649</v>
      </c>
      <c r="P1520" s="56"/>
      <c r="Q1520" s="56"/>
      <c r="R1520" s="56"/>
    </row>
    <row r="1521" customFormat="false" ht="16.4" hidden="false" customHeight="false" outlineLevel="0" collapsed="false">
      <c r="C1521" s="163" t="s">
        <v>7176</v>
      </c>
      <c r="D1521" s="163" t="s">
        <v>5649</v>
      </c>
      <c r="E1521" s="183" t="s">
        <v>5649</v>
      </c>
      <c r="P1521" s="56"/>
      <c r="Q1521" s="56"/>
      <c r="R1521" s="56"/>
    </row>
    <row r="1522" customFormat="false" ht="16.4" hidden="false" customHeight="false" outlineLevel="0" collapsed="false">
      <c r="C1522" s="163" t="s">
        <v>7177</v>
      </c>
      <c r="D1522" s="163" t="s">
        <v>5649</v>
      </c>
      <c r="E1522" s="183" t="s">
        <v>5649</v>
      </c>
      <c r="P1522" s="56"/>
      <c r="Q1522" s="56"/>
      <c r="R1522" s="56"/>
    </row>
    <row r="1523" customFormat="false" ht="16.4" hidden="false" customHeight="false" outlineLevel="0" collapsed="false">
      <c r="C1523" s="163" t="s">
        <v>7178</v>
      </c>
      <c r="D1523" s="163" t="s">
        <v>5649</v>
      </c>
      <c r="E1523" s="183" t="s">
        <v>5649</v>
      </c>
      <c r="P1523" s="56"/>
      <c r="Q1523" s="56"/>
      <c r="R1523" s="56"/>
    </row>
    <row r="1524" customFormat="false" ht="16.4" hidden="false" customHeight="false" outlineLevel="0" collapsed="false">
      <c r="C1524" s="163" t="s">
        <v>7179</v>
      </c>
      <c r="D1524" s="163" t="s">
        <v>5649</v>
      </c>
      <c r="E1524" s="183" t="s">
        <v>5649</v>
      </c>
      <c r="P1524" s="56"/>
      <c r="Q1524" s="56"/>
      <c r="R1524" s="56"/>
    </row>
    <row r="1525" customFormat="false" ht="16.4" hidden="false" customHeight="false" outlineLevel="0" collapsed="false">
      <c r="C1525" s="163" t="s">
        <v>7180</v>
      </c>
      <c r="D1525" s="163" t="s">
        <v>5649</v>
      </c>
      <c r="E1525" s="183" t="s">
        <v>5649</v>
      </c>
      <c r="P1525" s="56"/>
      <c r="Q1525" s="56"/>
      <c r="R1525" s="56"/>
    </row>
    <row r="1526" customFormat="false" ht="16.4" hidden="false" customHeight="false" outlineLevel="0" collapsed="false">
      <c r="C1526" s="163" t="s">
        <v>7181</v>
      </c>
      <c r="D1526" s="163" t="s">
        <v>5649</v>
      </c>
      <c r="E1526" s="183" t="s">
        <v>5649</v>
      </c>
      <c r="P1526" s="56"/>
      <c r="Q1526" s="56"/>
      <c r="R1526" s="56"/>
    </row>
    <row r="1527" customFormat="false" ht="16.4" hidden="false" customHeight="false" outlineLevel="0" collapsed="false">
      <c r="C1527" s="163" t="s">
        <v>7182</v>
      </c>
      <c r="D1527" s="163" t="s">
        <v>5649</v>
      </c>
      <c r="E1527" s="183" t="s">
        <v>5649</v>
      </c>
      <c r="P1527" s="56"/>
      <c r="Q1527" s="56"/>
      <c r="R1527" s="56"/>
    </row>
    <row r="1528" customFormat="false" ht="16.4" hidden="false" customHeight="false" outlineLevel="0" collapsed="false">
      <c r="C1528" s="163" t="s">
        <v>7183</v>
      </c>
      <c r="D1528" s="163" t="s">
        <v>5649</v>
      </c>
      <c r="E1528" s="183" t="s">
        <v>5649</v>
      </c>
      <c r="P1528" s="56"/>
      <c r="Q1528" s="56"/>
      <c r="R1528" s="56"/>
    </row>
    <row r="1529" customFormat="false" ht="16.4" hidden="false" customHeight="false" outlineLevel="0" collapsed="false">
      <c r="C1529" s="163" t="s">
        <v>7184</v>
      </c>
      <c r="D1529" s="163" t="s">
        <v>5649</v>
      </c>
      <c r="E1529" s="183" t="s">
        <v>5649</v>
      </c>
      <c r="P1529" s="56"/>
      <c r="Q1529" s="56"/>
      <c r="R1529" s="56"/>
    </row>
    <row r="1530" customFormat="false" ht="16.4" hidden="false" customHeight="false" outlineLevel="0" collapsed="false">
      <c r="C1530" s="163" t="s">
        <v>7185</v>
      </c>
      <c r="D1530" s="163" t="s">
        <v>5649</v>
      </c>
      <c r="E1530" s="183" t="s">
        <v>5649</v>
      </c>
      <c r="P1530" s="56"/>
      <c r="Q1530" s="56"/>
      <c r="R1530" s="56"/>
    </row>
    <row r="1531" customFormat="false" ht="16.4" hidden="false" customHeight="false" outlineLevel="0" collapsed="false">
      <c r="C1531" s="163" t="s">
        <v>7186</v>
      </c>
      <c r="D1531" s="163" t="s">
        <v>5649</v>
      </c>
      <c r="E1531" s="183" t="s">
        <v>5649</v>
      </c>
      <c r="P1531" s="56"/>
      <c r="Q1531" s="56"/>
      <c r="R1531" s="56"/>
    </row>
    <row r="1532" customFormat="false" ht="16.4" hidden="false" customHeight="false" outlineLevel="0" collapsed="false">
      <c r="C1532" s="163" t="s">
        <v>7187</v>
      </c>
      <c r="D1532" s="163" t="s">
        <v>5649</v>
      </c>
      <c r="E1532" s="183" t="s">
        <v>5649</v>
      </c>
      <c r="P1532" s="56"/>
      <c r="Q1532" s="56"/>
      <c r="R1532" s="56"/>
    </row>
    <row r="1533" customFormat="false" ht="16.4" hidden="false" customHeight="false" outlineLevel="0" collapsed="false">
      <c r="C1533" s="163" t="s">
        <v>7188</v>
      </c>
      <c r="D1533" s="163" t="s">
        <v>5649</v>
      </c>
      <c r="E1533" s="183" t="s">
        <v>5649</v>
      </c>
      <c r="P1533" s="56"/>
      <c r="Q1533" s="56"/>
      <c r="R1533" s="56"/>
    </row>
    <row r="1534" customFormat="false" ht="16.4" hidden="false" customHeight="false" outlineLevel="0" collapsed="false">
      <c r="C1534" s="163" t="s">
        <v>7189</v>
      </c>
      <c r="D1534" s="163" t="s">
        <v>5649</v>
      </c>
      <c r="E1534" s="183" t="s">
        <v>5649</v>
      </c>
      <c r="P1534" s="56"/>
      <c r="Q1534" s="56"/>
      <c r="R1534" s="56"/>
    </row>
    <row r="1535" customFormat="false" ht="16.4" hidden="false" customHeight="false" outlineLevel="0" collapsed="false">
      <c r="C1535" s="163" t="s">
        <v>7190</v>
      </c>
      <c r="D1535" s="163" t="s">
        <v>5649</v>
      </c>
      <c r="E1535" s="183" t="s">
        <v>5649</v>
      </c>
      <c r="P1535" s="56"/>
      <c r="Q1535" s="56"/>
      <c r="R1535" s="56"/>
    </row>
    <row r="1536" customFormat="false" ht="16.4" hidden="false" customHeight="false" outlineLevel="0" collapsed="false">
      <c r="C1536" s="163" t="s">
        <v>7191</v>
      </c>
      <c r="D1536" s="163" t="s">
        <v>5649</v>
      </c>
      <c r="E1536" s="183" t="s">
        <v>5649</v>
      </c>
      <c r="P1536" s="56"/>
      <c r="Q1536" s="56"/>
      <c r="R1536" s="56"/>
    </row>
    <row r="1537" customFormat="false" ht="16.4" hidden="false" customHeight="false" outlineLevel="0" collapsed="false">
      <c r="C1537" s="163" t="s">
        <v>7192</v>
      </c>
      <c r="D1537" s="163" t="s">
        <v>5649</v>
      </c>
      <c r="E1537" s="183" t="s">
        <v>5649</v>
      </c>
      <c r="P1537" s="56"/>
      <c r="Q1537" s="56"/>
      <c r="R1537" s="56"/>
    </row>
    <row r="1538" customFormat="false" ht="16.4" hidden="false" customHeight="false" outlineLevel="0" collapsed="false">
      <c r="C1538" s="163" t="s">
        <v>7193</v>
      </c>
      <c r="D1538" s="163" t="s">
        <v>5649</v>
      </c>
      <c r="E1538" s="183" t="s">
        <v>5649</v>
      </c>
      <c r="P1538" s="56"/>
      <c r="Q1538" s="56"/>
      <c r="R1538" s="56"/>
    </row>
    <row r="1539" customFormat="false" ht="16.4" hidden="false" customHeight="false" outlineLevel="0" collapsed="false">
      <c r="C1539" s="163" t="s">
        <v>7194</v>
      </c>
      <c r="D1539" s="163" t="s">
        <v>5649</v>
      </c>
      <c r="E1539" s="183" t="s">
        <v>5649</v>
      </c>
      <c r="P1539" s="56"/>
      <c r="Q1539" s="56"/>
      <c r="R1539" s="56"/>
    </row>
    <row r="1540" customFormat="false" ht="16.4" hidden="false" customHeight="false" outlineLevel="0" collapsed="false">
      <c r="C1540" s="163" t="s">
        <v>7195</v>
      </c>
      <c r="D1540" s="163" t="s">
        <v>5649</v>
      </c>
      <c r="E1540" s="183" t="s">
        <v>5649</v>
      </c>
      <c r="P1540" s="56"/>
      <c r="Q1540" s="56"/>
      <c r="R1540" s="56"/>
    </row>
    <row r="1541" customFormat="false" ht="16.4" hidden="false" customHeight="false" outlineLevel="0" collapsed="false">
      <c r="C1541" s="163" t="s">
        <v>7196</v>
      </c>
      <c r="D1541" s="163" t="s">
        <v>5649</v>
      </c>
      <c r="E1541" s="183" t="s">
        <v>5649</v>
      </c>
      <c r="P1541" s="56"/>
      <c r="Q1541" s="56"/>
      <c r="R1541" s="56"/>
    </row>
    <row r="1542" customFormat="false" ht="16.4" hidden="false" customHeight="false" outlineLevel="0" collapsed="false">
      <c r="C1542" s="163" t="s">
        <v>7197</v>
      </c>
      <c r="D1542" s="163" t="s">
        <v>5649</v>
      </c>
      <c r="E1542" s="183" t="s">
        <v>5649</v>
      </c>
      <c r="P1542" s="56"/>
      <c r="Q1542" s="56"/>
      <c r="R1542" s="56"/>
    </row>
    <row r="1543" customFormat="false" ht="16.4" hidden="false" customHeight="false" outlineLevel="0" collapsed="false">
      <c r="C1543" s="163" t="s">
        <v>7198</v>
      </c>
      <c r="D1543" s="163" t="s">
        <v>1205</v>
      </c>
      <c r="E1543" s="183" t="s">
        <v>5649</v>
      </c>
      <c r="P1543" s="56"/>
      <c r="Q1543" s="56"/>
      <c r="R1543" s="56"/>
    </row>
    <row r="1544" customFormat="false" ht="16.4" hidden="false" customHeight="false" outlineLevel="0" collapsed="false">
      <c r="C1544" s="163" t="s">
        <v>7199</v>
      </c>
      <c r="D1544" s="163" t="s">
        <v>5649</v>
      </c>
      <c r="E1544" s="183" t="s">
        <v>5649</v>
      </c>
      <c r="P1544" s="56"/>
      <c r="Q1544" s="56"/>
      <c r="R1544" s="56"/>
    </row>
    <row r="1545" customFormat="false" ht="16.4" hidden="false" customHeight="false" outlineLevel="0" collapsed="false">
      <c r="C1545" s="163" t="s">
        <v>7200</v>
      </c>
      <c r="D1545" s="163" t="s">
        <v>5649</v>
      </c>
      <c r="E1545" s="183" t="s">
        <v>5649</v>
      </c>
      <c r="P1545" s="56"/>
      <c r="Q1545" s="56"/>
      <c r="R1545" s="56"/>
    </row>
    <row r="1546" customFormat="false" ht="16.4" hidden="false" customHeight="false" outlineLevel="0" collapsed="false">
      <c r="C1546" s="163" t="s">
        <v>7201</v>
      </c>
      <c r="D1546" s="163" t="s">
        <v>5649</v>
      </c>
      <c r="E1546" s="183" t="s">
        <v>5649</v>
      </c>
      <c r="P1546" s="56"/>
      <c r="Q1546" s="56"/>
      <c r="R1546" s="56"/>
    </row>
    <row r="1547" customFormat="false" ht="16.4" hidden="false" customHeight="false" outlineLevel="0" collapsed="false">
      <c r="C1547" s="163" t="s">
        <v>7202</v>
      </c>
      <c r="D1547" s="163" t="s">
        <v>5649</v>
      </c>
      <c r="E1547" s="183" t="s">
        <v>5649</v>
      </c>
      <c r="P1547" s="56"/>
      <c r="Q1547" s="56"/>
      <c r="R1547" s="56"/>
    </row>
    <row r="1548" customFormat="false" ht="16.4" hidden="false" customHeight="false" outlineLevel="0" collapsed="false">
      <c r="C1548" s="163" t="s">
        <v>7203</v>
      </c>
      <c r="D1548" s="163" t="s">
        <v>5649</v>
      </c>
      <c r="E1548" s="183" t="s">
        <v>5649</v>
      </c>
      <c r="P1548" s="56"/>
      <c r="Q1548" s="56"/>
      <c r="R1548" s="56"/>
    </row>
    <row r="1549" customFormat="false" ht="16.4" hidden="false" customHeight="false" outlineLevel="0" collapsed="false">
      <c r="C1549" s="163" t="s">
        <v>7204</v>
      </c>
      <c r="D1549" s="163" t="s">
        <v>5649</v>
      </c>
      <c r="E1549" s="183" t="s">
        <v>5649</v>
      </c>
      <c r="P1549" s="56"/>
      <c r="Q1549" s="56"/>
      <c r="R1549" s="56"/>
    </row>
    <row r="1550" customFormat="false" ht="16.4" hidden="false" customHeight="false" outlineLevel="0" collapsed="false">
      <c r="C1550" s="163" t="s">
        <v>7205</v>
      </c>
      <c r="D1550" s="163" t="s">
        <v>5649</v>
      </c>
      <c r="E1550" s="183" t="s">
        <v>5649</v>
      </c>
      <c r="P1550" s="56"/>
      <c r="Q1550" s="56"/>
      <c r="R1550" s="56"/>
    </row>
    <row r="1551" customFormat="false" ht="16.4" hidden="false" customHeight="false" outlineLevel="0" collapsed="false">
      <c r="C1551" s="163" t="s">
        <v>1204</v>
      </c>
      <c r="D1551" s="163" t="s">
        <v>5649</v>
      </c>
      <c r="E1551" s="183" t="n">
        <v>0.5964</v>
      </c>
      <c r="P1551" s="56"/>
      <c r="Q1551" s="56"/>
      <c r="R1551" s="56"/>
    </row>
    <row r="1552" customFormat="false" ht="16.4" hidden="false" customHeight="false" outlineLevel="0" collapsed="false">
      <c r="C1552" s="163" t="s">
        <v>7206</v>
      </c>
      <c r="D1552" s="163" t="s">
        <v>5649</v>
      </c>
      <c r="E1552" s="183" t="s">
        <v>5649</v>
      </c>
      <c r="P1552" s="56"/>
      <c r="Q1552" s="56"/>
      <c r="R1552" s="56"/>
    </row>
    <row r="1553" customFormat="false" ht="16.4" hidden="false" customHeight="false" outlineLevel="0" collapsed="false">
      <c r="C1553" s="163" t="s">
        <v>7207</v>
      </c>
      <c r="D1553" s="163" t="s">
        <v>5649</v>
      </c>
      <c r="E1553" s="183" t="s">
        <v>5649</v>
      </c>
      <c r="P1553" s="56"/>
      <c r="Q1553" s="56"/>
      <c r="R1553" s="56"/>
    </row>
    <row r="1554" customFormat="false" ht="16.4" hidden="false" customHeight="false" outlineLevel="0" collapsed="false">
      <c r="C1554" s="163" t="s">
        <v>7208</v>
      </c>
      <c r="D1554" s="163" t="s">
        <v>5649</v>
      </c>
      <c r="E1554" s="183" t="s">
        <v>5649</v>
      </c>
      <c r="P1554" s="56"/>
      <c r="Q1554" s="56"/>
      <c r="R1554" s="56"/>
    </row>
    <row r="1555" customFormat="false" ht="16.4" hidden="false" customHeight="false" outlineLevel="0" collapsed="false">
      <c r="C1555" s="163" t="s">
        <v>7209</v>
      </c>
      <c r="D1555" s="163" t="s">
        <v>5649</v>
      </c>
      <c r="E1555" s="183" t="s">
        <v>5649</v>
      </c>
      <c r="P1555" s="56"/>
      <c r="Q1555" s="56"/>
      <c r="R1555" s="56"/>
    </row>
    <row r="1556" customFormat="false" ht="16.4" hidden="false" customHeight="false" outlineLevel="0" collapsed="false">
      <c r="C1556" s="163" t="s">
        <v>7210</v>
      </c>
      <c r="D1556" s="163" t="s">
        <v>5649</v>
      </c>
      <c r="E1556" s="183" t="s">
        <v>5649</v>
      </c>
      <c r="P1556" s="56"/>
      <c r="Q1556" s="56"/>
      <c r="R1556" s="56"/>
    </row>
    <row r="1557" customFormat="false" ht="16.4" hidden="false" customHeight="false" outlineLevel="0" collapsed="false">
      <c r="C1557" s="163" t="s">
        <v>7211</v>
      </c>
      <c r="D1557" s="163" t="s">
        <v>5649</v>
      </c>
      <c r="E1557" s="183" t="s">
        <v>5649</v>
      </c>
      <c r="P1557" s="56"/>
      <c r="Q1557" s="56"/>
      <c r="R1557" s="56"/>
    </row>
    <row r="1558" customFormat="false" ht="16.4" hidden="false" customHeight="false" outlineLevel="0" collapsed="false">
      <c r="C1558" s="163" t="s">
        <v>7212</v>
      </c>
      <c r="D1558" s="163" t="s">
        <v>5649</v>
      </c>
      <c r="E1558" s="183" t="s">
        <v>5649</v>
      </c>
      <c r="P1558" s="56"/>
      <c r="Q1558" s="56"/>
      <c r="R1558" s="56"/>
    </row>
    <row r="1559" customFormat="false" ht="16.4" hidden="false" customHeight="false" outlineLevel="0" collapsed="false">
      <c r="C1559" s="163" t="s">
        <v>7213</v>
      </c>
      <c r="D1559" s="163" t="s">
        <v>5649</v>
      </c>
      <c r="E1559" s="183" t="s">
        <v>5649</v>
      </c>
      <c r="P1559" s="56"/>
      <c r="Q1559" s="56"/>
      <c r="R1559" s="56"/>
    </row>
    <row r="1560" customFormat="false" ht="16.4" hidden="false" customHeight="false" outlineLevel="0" collapsed="false">
      <c r="C1560" s="163" t="s">
        <v>7214</v>
      </c>
      <c r="D1560" s="163" t="s">
        <v>5649</v>
      </c>
      <c r="E1560" s="183" t="s">
        <v>5649</v>
      </c>
      <c r="P1560" s="56"/>
      <c r="Q1560" s="56"/>
      <c r="R1560" s="56"/>
    </row>
    <row r="1561" customFormat="false" ht="16.4" hidden="false" customHeight="false" outlineLevel="0" collapsed="false">
      <c r="C1561" s="163" t="s">
        <v>7215</v>
      </c>
      <c r="D1561" s="163" t="s">
        <v>5649</v>
      </c>
      <c r="E1561" s="183" t="s">
        <v>5649</v>
      </c>
      <c r="P1561" s="56"/>
      <c r="Q1561" s="56"/>
      <c r="R1561" s="56"/>
    </row>
    <row r="1562" customFormat="false" ht="16.4" hidden="false" customHeight="false" outlineLevel="0" collapsed="false">
      <c r="C1562" s="163" t="s">
        <v>7216</v>
      </c>
      <c r="D1562" s="163" t="s">
        <v>5649</v>
      </c>
      <c r="E1562" s="183" t="s">
        <v>5649</v>
      </c>
      <c r="P1562" s="56"/>
      <c r="Q1562" s="56"/>
      <c r="R1562" s="56"/>
    </row>
    <row r="1563" customFormat="false" ht="16.4" hidden="false" customHeight="false" outlineLevel="0" collapsed="false">
      <c r="C1563" s="163" t="s">
        <v>7217</v>
      </c>
      <c r="D1563" s="163" t="s">
        <v>5649</v>
      </c>
      <c r="E1563" s="183" t="s">
        <v>5649</v>
      </c>
      <c r="P1563" s="56"/>
      <c r="Q1563" s="56"/>
      <c r="R1563" s="56"/>
    </row>
    <row r="1564" customFormat="false" ht="16.4" hidden="false" customHeight="false" outlineLevel="0" collapsed="false">
      <c r="C1564" s="163" t="s">
        <v>7218</v>
      </c>
      <c r="D1564" s="163" t="s">
        <v>5649</v>
      </c>
      <c r="E1564" s="183" t="s">
        <v>5649</v>
      </c>
      <c r="P1564" s="56"/>
      <c r="Q1564" s="56"/>
      <c r="R1564" s="56"/>
    </row>
    <row r="1565" customFormat="false" ht="16.4" hidden="false" customHeight="false" outlineLevel="0" collapsed="false">
      <c r="C1565" s="163" t="s">
        <v>7219</v>
      </c>
      <c r="D1565" s="163" t="s">
        <v>5649</v>
      </c>
      <c r="E1565" s="183" t="s">
        <v>5649</v>
      </c>
      <c r="P1565" s="56"/>
      <c r="Q1565" s="56"/>
      <c r="R1565" s="56"/>
    </row>
    <row r="1566" customFormat="false" ht="16.4" hidden="false" customHeight="false" outlineLevel="0" collapsed="false">
      <c r="C1566" s="163" t="s">
        <v>7220</v>
      </c>
      <c r="D1566" s="163" t="s">
        <v>5649</v>
      </c>
      <c r="E1566" s="183" t="s">
        <v>5649</v>
      </c>
      <c r="P1566" s="56"/>
      <c r="Q1566" s="56"/>
      <c r="R1566" s="56"/>
    </row>
    <row r="1567" customFormat="false" ht="16.4" hidden="false" customHeight="false" outlineLevel="0" collapsed="false">
      <c r="C1567" s="163" t="s">
        <v>7221</v>
      </c>
      <c r="D1567" s="163" t="s">
        <v>5649</v>
      </c>
      <c r="E1567" s="183" t="s">
        <v>5649</v>
      </c>
      <c r="P1567" s="56"/>
      <c r="Q1567" s="56"/>
      <c r="R1567" s="56"/>
    </row>
    <row r="1568" customFormat="false" ht="16.4" hidden="false" customHeight="false" outlineLevel="0" collapsed="false">
      <c r="C1568" s="163" t="s">
        <v>7222</v>
      </c>
      <c r="D1568" s="163" t="s">
        <v>5649</v>
      </c>
      <c r="E1568" s="183" t="s">
        <v>5649</v>
      </c>
      <c r="P1568" s="56"/>
      <c r="Q1568" s="56"/>
      <c r="R1568" s="56"/>
    </row>
    <row r="1569" customFormat="false" ht="16.4" hidden="false" customHeight="false" outlineLevel="0" collapsed="false">
      <c r="C1569" s="163" t="s">
        <v>7223</v>
      </c>
      <c r="D1569" s="163" t="s">
        <v>5649</v>
      </c>
      <c r="E1569" s="183" t="s">
        <v>5649</v>
      </c>
      <c r="P1569" s="56"/>
      <c r="Q1569" s="56"/>
      <c r="R1569" s="56"/>
    </row>
    <row r="1570" customFormat="false" ht="16.4" hidden="false" customHeight="false" outlineLevel="0" collapsed="false">
      <c r="C1570" s="163" t="s">
        <v>7224</v>
      </c>
      <c r="D1570" s="163" t="s">
        <v>5649</v>
      </c>
      <c r="E1570" s="183" t="s">
        <v>5649</v>
      </c>
      <c r="P1570" s="56"/>
      <c r="Q1570" s="56"/>
      <c r="R1570" s="56"/>
    </row>
    <row r="1571" customFormat="false" ht="16.4" hidden="false" customHeight="false" outlineLevel="0" collapsed="false">
      <c r="C1571" s="163" t="s">
        <v>7225</v>
      </c>
      <c r="D1571" s="163" t="s">
        <v>5649</v>
      </c>
      <c r="E1571" s="183" t="s">
        <v>5649</v>
      </c>
      <c r="P1571" s="56"/>
      <c r="Q1571" s="56"/>
      <c r="R1571" s="56"/>
    </row>
    <row r="1572" customFormat="false" ht="16.4" hidden="false" customHeight="false" outlineLevel="0" collapsed="false">
      <c r="C1572" s="163" t="s">
        <v>7226</v>
      </c>
      <c r="D1572" s="163" t="s">
        <v>5649</v>
      </c>
      <c r="E1572" s="183" t="s">
        <v>5649</v>
      </c>
      <c r="P1572" s="56"/>
      <c r="Q1572" s="56"/>
      <c r="R1572" s="56"/>
    </row>
    <row r="1573" customFormat="false" ht="16.4" hidden="false" customHeight="false" outlineLevel="0" collapsed="false">
      <c r="C1573" s="163" t="s">
        <v>7227</v>
      </c>
      <c r="D1573" s="163" t="s">
        <v>5649</v>
      </c>
      <c r="E1573" s="183" t="s">
        <v>5649</v>
      </c>
      <c r="P1573" s="56"/>
      <c r="Q1573" s="56"/>
      <c r="R1573" s="56"/>
    </row>
    <row r="1574" customFormat="false" ht="16.4" hidden="false" customHeight="false" outlineLevel="0" collapsed="false">
      <c r="C1574" s="163" t="s">
        <v>7228</v>
      </c>
      <c r="D1574" s="163" t="s">
        <v>5649</v>
      </c>
      <c r="E1574" s="183" t="s">
        <v>5649</v>
      </c>
      <c r="P1574" s="56"/>
      <c r="Q1574" s="56"/>
      <c r="R1574" s="56"/>
    </row>
    <row r="1575" customFormat="false" ht="16.4" hidden="false" customHeight="false" outlineLevel="0" collapsed="false">
      <c r="C1575" s="163" t="s">
        <v>7229</v>
      </c>
      <c r="D1575" s="163" t="s">
        <v>5649</v>
      </c>
      <c r="E1575" s="183" t="s">
        <v>5649</v>
      </c>
      <c r="P1575" s="56"/>
      <c r="Q1575" s="56"/>
      <c r="R1575" s="56"/>
    </row>
    <row r="1576" customFormat="false" ht="16.4" hidden="false" customHeight="false" outlineLevel="0" collapsed="false">
      <c r="C1576" s="163" t="s">
        <v>7230</v>
      </c>
      <c r="D1576" s="163" t="s">
        <v>5649</v>
      </c>
      <c r="E1576" s="183" t="s">
        <v>5649</v>
      </c>
      <c r="P1576" s="56"/>
      <c r="Q1576" s="56"/>
      <c r="R1576" s="56"/>
    </row>
    <row r="1577" customFormat="false" ht="16.4" hidden="false" customHeight="false" outlineLevel="0" collapsed="false">
      <c r="C1577" s="163" t="s">
        <v>7231</v>
      </c>
      <c r="D1577" s="163" t="s">
        <v>5649</v>
      </c>
      <c r="E1577" s="183" t="s">
        <v>5649</v>
      </c>
      <c r="P1577" s="56"/>
      <c r="Q1577" s="56"/>
      <c r="R1577" s="56"/>
    </row>
    <row r="1578" customFormat="false" ht="16.4" hidden="false" customHeight="false" outlineLevel="0" collapsed="false">
      <c r="C1578" s="163" t="s">
        <v>7232</v>
      </c>
      <c r="D1578" s="163" t="s">
        <v>5649</v>
      </c>
      <c r="E1578" s="183" t="s">
        <v>5649</v>
      </c>
      <c r="P1578" s="56"/>
      <c r="Q1578" s="56"/>
      <c r="R1578" s="56"/>
    </row>
    <row r="1579" customFormat="false" ht="16.4" hidden="false" customHeight="false" outlineLevel="0" collapsed="false">
      <c r="C1579" s="163" t="s">
        <v>7233</v>
      </c>
      <c r="D1579" s="163" t="s">
        <v>5649</v>
      </c>
      <c r="E1579" s="183" t="s">
        <v>5649</v>
      </c>
      <c r="P1579" s="56"/>
      <c r="Q1579" s="56"/>
      <c r="R1579" s="56"/>
    </row>
    <row r="1580" customFormat="false" ht="16.4" hidden="false" customHeight="false" outlineLevel="0" collapsed="false">
      <c r="C1580" s="163" t="s">
        <v>7234</v>
      </c>
      <c r="D1580" s="163" t="s">
        <v>5649</v>
      </c>
      <c r="E1580" s="183" t="s">
        <v>5649</v>
      </c>
      <c r="P1580" s="56"/>
      <c r="Q1580" s="56"/>
      <c r="R1580" s="56"/>
    </row>
    <row r="1581" customFormat="false" ht="16.4" hidden="false" customHeight="false" outlineLevel="0" collapsed="false">
      <c r="C1581" s="163" t="s">
        <v>7235</v>
      </c>
      <c r="D1581" s="163" t="s">
        <v>5649</v>
      </c>
      <c r="E1581" s="183" t="s">
        <v>5649</v>
      </c>
      <c r="P1581" s="56"/>
      <c r="Q1581" s="56"/>
      <c r="R1581" s="56"/>
    </row>
    <row r="1582" customFormat="false" ht="16.4" hidden="false" customHeight="false" outlineLevel="0" collapsed="false">
      <c r="C1582" s="163" t="s">
        <v>7236</v>
      </c>
      <c r="D1582" s="163" t="s">
        <v>5649</v>
      </c>
      <c r="E1582" s="183" t="s">
        <v>5649</v>
      </c>
      <c r="P1582" s="56"/>
      <c r="Q1582" s="56"/>
      <c r="R1582" s="56"/>
    </row>
    <row r="1583" customFormat="false" ht="16.4" hidden="false" customHeight="false" outlineLevel="0" collapsed="false">
      <c r="C1583" s="163" t="s">
        <v>7237</v>
      </c>
      <c r="D1583" s="163" t="s">
        <v>5649</v>
      </c>
      <c r="E1583" s="183" t="s">
        <v>5649</v>
      </c>
      <c r="P1583" s="56"/>
      <c r="Q1583" s="56"/>
      <c r="R1583" s="56"/>
    </row>
    <row r="1584" customFormat="false" ht="16.4" hidden="false" customHeight="false" outlineLevel="0" collapsed="false">
      <c r="C1584" s="163" t="s">
        <v>7238</v>
      </c>
      <c r="D1584" s="163" t="s">
        <v>5649</v>
      </c>
      <c r="E1584" s="183" t="s">
        <v>5649</v>
      </c>
      <c r="P1584" s="56"/>
      <c r="Q1584" s="56"/>
      <c r="R1584" s="56"/>
    </row>
    <row r="1585" customFormat="false" ht="16.4" hidden="false" customHeight="false" outlineLevel="0" collapsed="false">
      <c r="C1585" s="163" t="s">
        <v>7239</v>
      </c>
      <c r="D1585" s="163" t="s">
        <v>5649</v>
      </c>
      <c r="E1585" s="183" t="s">
        <v>5649</v>
      </c>
      <c r="P1585" s="56"/>
      <c r="Q1585" s="56"/>
      <c r="R1585" s="56"/>
    </row>
    <row r="1586" customFormat="false" ht="16.4" hidden="false" customHeight="false" outlineLevel="0" collapsed="false">
      <c r="C1586" s="163" t="s">
        <v>7240</v>
      </c>
      <c r="D1586" s="163" t="s">
        <v>5649</v>
      </c>
      <c r="E1586" s="183" t="s">
        <v>5649</v>
      </c>
      <c r="P1586" s="56"/>
      <c r="Q1586" s="56"/>
      <c r="R1586" s="56"/>
    </row>
    <row r="1587" customFormat="false" ht="16.4" hidden="false" customHeight="false" outlineLevel="0" collapsed="false">
      <c r="C1587" s="163" t="s">
        <v>7241</v>
      </c>
      <c r="D1587" s="163" t="s">
        <v>5649</v>
      </c>
      <c r="E1587" s="183" t="s">
        <v>5649</v>
      </c>
      <c r="P1587" s="56"/>
      <c r="Q1587" s="56"/>
      <c r="R1587" s="56"/>
    </row>
    <row r="1588" customFormat="false" ht="16.4" hidden="false" customHeight="false" outlineLevel="0" collapsed="false">
      <c r="C1588" s="163" t="s">
        <v>7242</v>
      </c>
      <c r="D1588" s="163" t="s">
        <v>5649</v>
      </c>
      <c r="E1588" s="183" t="s">
        <v>5649</v>
      </c>
      <c r="P1588" s="56"/>
      <c r="Q1588" s="56"/>
      <c r="R1588" s="56"/>
    </row>
    <row r="1589" customFormat="false" ht="16.4" hidden="false" customHeight="false" outlineLevel="0" collapsed="false">
      <c r="C1589" s="163" t="s">
        <v>7243</v>
      </c>
      <c r="D1589" s="163" t="s">
        <v>5649</v>
      </c>
      <c r="E1589" s="183" t="s">
        <v>5649</v>
      </c>
      <c r="P1589" s="56"/>
      <c r="Q1589" s="56"/>
      <c r="R1589" s="56"/>
    </row>
    <row r="1590" customFormat="false" ht="16.4" hidden="false" customHeight="false" outlineLevel="0" collapsed="false">
      <c r="C1590" s="163" t="s">
        <v>7244</v>
      </c>
      <c r="D1590" s="163" t="s">
        <v>5649</v>
      </c>
      <c r="E1590" s="183" t="s">
        <v>5649</v>
      </c>
      <c r="P1590" s="56"/>
      <c r="Q1590" s="56"/>
      <c r="R1590" s="56"/>
    </row>
    <row r="1591" customFormat="false" ht="16.4" hidden="false" customHeight="false" outlineLevel="0" collapsed="false">
      <c r="C1591" s="163" t="s">
        <v>7245</v>
      </c>
      <c r="D1591" s="163" t="s">
        <v>5649</v>
      </c>
      <c r="E1591" s="183" t="s">
        <v>5649</v>
      </c>
      <c r="P1591" s="56"/>
      <c r="Q1591" s="56"/>
      <c r="R1591" s="56"/>
    </row>
    <row r="1592" customFormat="false" ht="16.4" hidden="false" customHeight="false" outlineLevel="0" collapsed="false">
      <c r="C1592" s="163" t="s">
        <v>7246</v>
      </c>
      <c r="D1592" s="163" t="s">
        <v>5649</v>
      </c>
      <c r="E1592" s="183" t="s">
        <v>5649</v>
      </c>
      <c r="P1592" s="56"/>
      <c r="Q1592" s="56"/>
      <c r="R1592" s="56"/>
    </row>
    <row r="1593" customFormat="false" ht="16.4" hidden="false" customHeight="false" outlineLevel="0" collapsed="false">
      <c r="C1593" s="163" t="s">
        <v>7247</v>
      </c>
      <c r="D1593" s="163" t="s">
        <v>5649</v>
      </c>
      <c r="E1593" s="183" t="s">
        <v>5649</v>
      </c>
      <c r="P1593" s="56"/>
      <c r="Q1593" s="56"/>
      <c r="R1593" s="56"/>
    </row>
    <row r="1594" customFormat="false" ht="16.4" hidden="false" customHeight="false" outlineLevel="0" collapsed="false">
      <c r="C1594" s="163" t="s">
        <v>7248</v>
      </c>
      <c r="D1594" s="163" t="s">
        <v>5649</v>
      </c>
      <c r="E1594" s="183" t="s">
        <v>5649</v>
      </c>
      <c r="P1594" s="56"/>
      <c r="Q1594" s="56"/>
      <c r="R1594" s="56"/>
    </row>
    <row r="1595" customFormat="false" ht="16.4" hidden="false" customHeight="false" outlineLevel="0" collapsed="false">
      <c r="C1595" s="163" t="s">
        <v>7249</v>
      </c>
      <c r="D1595" s="163" t="s">
        <v>5649</v>
      </c>
      <c r="E1595" s="183" t="s">
        <v>5649</v>
      </c>
      <c r="P1595" s="56"/>
      <c r="Q1595" s="56"/>
      <c r="R1595" s="56"/>
    </row>
    <row r="1596" customFormat="false" ht="16.4" hidden="false" customHeight="false" outlineLevel="0" collapsed="false">
      <c r="C1596" s="163" t="s">
        <v>7250</v>
      </c>
      <c r="D1596" s="163" t="s">
        <v>5649</v>
      </c>
      <c r="E1596" s="183" t="s">
        <v>5649</v>
      </c>
      <c r="P1596" s="56"/>
      <c r="Q1596" s="56"/>
      <c r="R1596" s="56"/>
    </row>
    <row r="1597" customFormat="false" ht="16.4" hidden="false" customHeight="false" outlineLevel="0" collapsed="false">
      <c r="C1597" s="163" t="s">
        <v>7251</v>
      </c>
      <c r="D1597" s="163" t="s">
        <v>5649</v>
      </c>
      <c r="E1597" s="183" t="s">
        <v>5649</v>
      </c>
      <c r="P1597" s="56"/>
      <c r="Q1597" s="56"/>
      <c r="R1597" s="56"/>
    </row>
    <row r="1598" customFormat="false" ht="16.4" hidden="false" customHeight="false" outlineLevel="0" collapsed="false">
      <c r="C1598" s="163" t="s">
        <v>7252</v>
      </c>
      <c r="D1598" s="163" t="s">
        <v>5649</v>
      </c>
      <c r="E1598" s="183" t="s">
        <v>5649</v>
      </c>
      <c r="P1598" s="56"/>
      <c r="Q1598" s="56"/>
      <c r="R1598" s="56"/>
    </row>
    <row r="1599" customFormat="false" ht="16.4" hidden="false" customHeight="false" outlineLevel="0" collapsed="false">
      <c r="C1599" s="163" t="s">
        <v>7253</v>
      </c>
      <c r="D1599" s="163" t="s">
        <v>5649</v>
      </c>
      <c r="E1599" s="183" t="s">
        <v>5649</v>
      </c>
      <c r="P1599" s="56"/>
      <c r="Q1599" s="56"/>
      <c r="R1599" s="56"/>
    </row>
    <row r="1600" customFormat="false" ht="16.4" hidden="false" customHeight="false" outlineLevel="0" collapsed="false">
      <c r="C1600" s="163" t="s">
        <v>7254</v>
      </c>
      <c r="D1600" s="163" t="s">
        <v>5649</v>
      </c>
      <c r="E1600" s="183" t="s">
        <v>5649</v>
      </c>
      <c r="P1600" s="56"/>
      <c r="Q1600" s="56"/>
      <c r="R1600" s="56"/>
    </row>
    <row r="1601" customFormat="false" ht="16.4" hidden="false" customHeight="false" outlineLevel="0" collapsed="false">
      <c r="C1601" s="163" t="s">
        <v>7255</v>
      </c>
      <c r="D1601" s="163" t="s">
        <v>5649</v>
      </c>
      <c r="E1601" s="183" t="s">
        <v>5649</v>
      </c>
      <c r="P1601" s="56"/>
      <c r="Q1601" s="56"/>
      <c r="R1601" s="56"/>
    </row>
    <row r="1602" customFormat="false" ht="16.4" hidden="false" customHeight="false" outlineLevel="0" collapsed="false">
      <c r="C1602" s="163" t="s">
        <v>7256</v>
      </c>
      <c r="D1602" s="163" t="s">
        <v>5649</v>
      </c>
      <c r="E1602" s="183" t="s">
        <v>5649</v>
      </c>
      <c r="P1602" s="56"/>
      <c r="Q1602" s="56"/>
      <c r="R1602" s="56"/>
    </row>
    <row r="1603" customFormat="false" ht="16.4" hidden="false" customHeight="false" outlineLevel="0" collapsed="false">
      <c r="C1603" s="163" t="s">
        <v>7257</v>
      </c>
      <c r="D1603" s="163" t="s">
        <v>5649</v>
      </c>
      <c r="E1603" s="183" t="s">
        <v>5649</v>
      </c>
      <c r="P1603" s="56"/>
      <c r="Q1603" s="56"/>
      <c r="R1603" s="56"/>
    </row>
    <row r="1604" customFormat="false" ht="16.4" hidden="false" customHeight="false" outlineLevel="0" collapsed="false">
      <c r="C1604" s="163" t="s">
        <v>7258</v>
      </c>
      <c r="D1604" s="163" t="s">
        <v>5649</v>
      </c>
      <c r="E1604" s="183" t="s">
        <v>5649</v>
      </c>
      <c r="P1604" s="56"/>
      <c r="Q1604" s="56"/>
      <c r="R1604" s="56"/>
    </row>
    <row r="1605" customFormat="false" ht="16.4" hidden="false" customHeight="false" outlineLevel="0" collapsed="false">
      <c r="C1605" s="163" t="s">
        <v>7259</v>
      </c>
      <c r="D1605" s="163" t="s">
        <v>5649</v>
      </c>
      <c r="E1605" s="183" t="s">
        <v>5649</v>
      </c>
      <c r="P1605" s="56"/>
      <c r="Q1605" s="56"/>
      <c r="R1605" s="56"/>
    </row>
    <row r="1606" customFormat="false" ht="16.4" hidden="false" customHeight="false" outlineLevel="0" collapsed="false">
      <c r="C1606" s="163" t="s">
        <v>7260</v>
      </c>
      <c r="D1606" s="163" t="s">
        <v>5649</v>
      </c>
      <c r="E1606" s="183" t="s">
        <v>5649</v>
      </c>
      <c r="P1606" s="56"/>
      <c r="Q1606" s="56"/>
      <c r="R1606" s="56"/>
    </row>
    <row r="1607" customFormat="false" ht="16.4" hidden="false" customHeight="false" outlineLevel="0" collapsed="false">
      <c r="C1607" s="163" t="s">
        <v>7261</v>
      </c>
      <c r="D1607" s="163" t="s">
        <v>5649</v>
      </c>
      <c r="E1607" s="183" t="s">
        <v>5649</v>
      </c>
      <c r="P1607" s="56"/>
      <c r="Q1607" s="56"/>
      <c r="R1607" s="56"/>
    </row>
    <row r="1608" customFormat="false" ht="16.4" hidden="false" customHeight="false" outlineLevel="0" collapsed="false">
      <c r="C1608" s="163" t="s">
        <v>7262</v>
      </c>
      <c r="D1608" s="163" t="s">
        <v>5649</v>
      </c>
      <c r="E1608" s="183" t="s">
        <v>5649</v>
      </c>
      <c r="P1608" s="56"/>
      <c r="Q1608" s="56"/>
      <c r="R1608" s="56"/>
    </row>
    <row r="1609" customFormat="false" ht="16.4" hidden="false" customHeight="false" outlineLevel="0" collapsed="false">
      <c r="C1609" s="163" t="s">
        <v>7263</v>
      </c>
      <c r="D1609" s="163" t="s">
        <v>5649</v>
      </c>
      <c r="E1609" s="183" t="s">
        <v>5649</v>
      </c>
      <c r="P1609" s="56"/>
      <c r="Q1609" s="56"/>
      <c r="R1609" s="56"/>
    </row>
    <row r="1610" customFormat="false" ht="16.4" hidden="false" customHeight="false" outlineLevel="0" collapsed="false">
      <c r="C1610" s="163" t="s">
        <v>7264</v>
      </c>
      <c r="D1610" s="163" t="s">
        <v>5649</v>
      </c>
      <c r="E1610" s="183" t="s">
        <v>5649</v>
      </c>
      <c r="P1610" s="56"/>
      <c r="Q1610" s="56"/>
      <c r="R1610" s="56"/>
    </row>
    <row r="1611" customFormat="false" ht="16.4" hidden="false" customHeight="false" outlineLevel="0" collapsed="false">
      <c r="C1611" s="163" t="s">
        <v>7265</v>
      </c>
      <c r="D1611" s="163" t="s">
        <v>5649</v>
      </c>
      <c r="E1611" s="183" t="s">
        <v>5649</v>
      </c>
      <c r="P1611" s="56"/>
      <c r="Q1611" s="56"/>
      <c r="R1611" s="56"/>
    </row>
    <row r="1612" customFormat="false" ht="16.4" hidden="false" customHeight="false" outlineLevel="0" collapsed="false">
      <c r="C1612" s="163" t="s">
        <v>7266</v>
      </c>
      <c r="D1612" s="163" t="s">
        <v>5649</v>
      </c>
      <c r="E1612" s="183" t="s">
        <v>5649</v>
      </c>
      <c r="P1612" s="56"/>
      <c r="Q1612" s="56"/>
      <c r="R1612" s="56"/>
    </row>
    <row r="1613" customFormat="false" ht="16.4" hidden="false" customHeight="false" outlineLevel="0" collapsed="false">
      <c r="C1613" s="163" t="s">
        <v>7267</v>
      </c>
      <c r="D1613" s="163" t="s">
        <v>5649</v>
      </c>
      <c r="E1613" s="183" t="s">
        <v>5649</v>
      </c>
      <c r="P1613" s="56"/>
      <c r="Q1613" s="56"/>
      <c r="R1613" s="56"/>
    </row>
    <row r="1614" customFormat="false" ht="16.4" hidden="false" customHeight="false" outlineLevel="0" collapsed="false">
      <c r="C1614" s="163" t="s">
        <v>7268</v>
      </c>
      <c r="D1614" s="163" t="s">
        <v>5649</v>
      </c>
      <c r="E1614" s="183" t="s">
        <v>5649</v>
      </c>
      <c r="P1614" s="56"/>
      <c r="Q1614" s="56"/>
      <c r="R1614" s="56"/>
    </row>
    <row r="1615" customFormat="false" ht="16.4" hidden="false" customHeight="false" outlineLevel="0" collapsed="false">
      <c r="C1615" s="163" t="s">
        <v>7269</v>
      </c>
      <c r="D1615" s="163" t="s">
        <v>5649</v>
      </c>
      <c r="E1615" s="183" t="s">
        <v>5649</v>
      </c>
      <c r="P1615" s="56"/>
      <c r="Q1615" s="56"/>
      <c r="R1615" s="56"/>
    </row>
    <row r="1616" customFormat="false" ht="16.4" hidden="false" customHeight="false" outlineLevel="0" collapsed="false">
      <c r="C1616" s="163" t="s">
        <v>7270</v>
      </c>
      <c r="D1616" s="163" t="s">
        <v>5649</v>
      </c>
      <c r="E1616" s="183" t="s">
        <v>5649</v>
      </c>
      <c r="P1616" s="56"/>
      <c r="Q1616" s="56"/>
      <c r="R1616" s="56"/>
    </row>
    <row r="1617" customFormat="false" ht="16.4" hidden="false" customHeight="false" outlineLevel="0" collapsed="false">
      <c r="C1617" s="163" t="s">
        <v>7271</v>
      </c>
      <c r="D1617" s="163" t="s">
        <v>5649</v>
      </c>
      <c r="E1617" s="183" t="s">
        <v>5649</v>
      </c>
      <c r="P1617" s="56"/>
      <c r="Q1617" s="56"/>
      <c r="R1617" s="56"/>
    </row>
    <row r="1618" customFormat="false" ht="16.4" hidden="false" customHeight="false" outlineLevel="0" collapsed="false">
      <c r="C1618" s="163" t="s">
        <v>7272</v>
      </c>
      <c r="D1618" s="163" t="s">
        <v>5649</v>
      </c>
      <c r="E1618" s="183" t="s">
        <v>5649</v>
      </c>
      <c r="P1618" s="56"/>
      <c r="Q1618" s="56"/>
      <c r="R1618" s="56"/>
    </row>
    <row r="1619" customFormat="false" ht="16.4" hidden="false" customHeight="false" outlineLevel="0" collapsed="false">
      <c r="C1619" s="163" t="s">
        <v>7273</v>
      </c>
      <c r="D1619" s="163" t="s">
        <v>5649</v>
      </c>
      <c r="E1619" s="183" t="s">
        <v>5649</v>
      </c>
      <c r="P1619" s="56"/>
      <c r="Q1619" s="56"/>
      <c r="R1619" s="56"/>
    </row>
    <row r="1620" customFormat="false" ht="16.4" hidden="false" customHeight="false" outlineLevel="0" collapsed="false">
      <c r="C1620" s="163" t="s">
        <v>7274</v>
      </c>
      <c r="D1620" s="163" t="s">
        <v>5649</v>
      </c>
      <c r="E1620" s="183" t="s">
        <v>5649</v>
      </c>
      <c r="P1620" s="56"/>
      <c r="Q1620" s="56"/>
      <c r="R1620" s="56"/>
    </row>
    <row r="1621" customFormat="false" ht="16.4" hidden="false" customHeight="false" outlineLevel="0" collapsed="false">
      <c r="C1621" s="163" t="s">
        <v>7275</v>
      </c>
      <c r="D1621" s="163" t="s">
        <v>5649</v>
      </c>
      <c r="E1621" s="183" t="s">
        <v>5649</v>
      </c>
      <c r="P1621" s="56"/>
      <c r="Q1621" s="56"/>
      <c r="R1621" s="56"/>
    </row>
    <row r="1622" customFormat="false" ht="16.4" hidden="false" customHeight="false" outlineLevel="0" collapsed="false">
      <c r="C1622" s="163" t="s">
        <v>7276</v>
      </c>
      <c r="D1622" s="163" t="s">
        <v>5649</v>
      </c>
      <c r="E1622" s="183" t="s">
        <v>5649</v>
      </c>
      <c r="P1622" s="56"/>
      <c r="Q1622" s="56"/>
      <c r="R1622" s="56"/>
    </row>
    <row r="1623" customFormat="false" ht="16.4" hidden="false" customHeight="false" outlineLevel="0" collapsed="false">
      <c r="C1623" s="163" t="s">
        <v>7277</v>
      </c>
      <c r="D1623" s="163" t="s">
        <v>5649</v>
      </c>
      <c r="E1623" s="183" t="s">
        <v>5649</v>
      </c>
      <c r="P1623" s="56"/>
      <c r="Q1623" s="56"/>
      <c r="R1623" s="56"/>
    </row>
    <row r="1624" customFormat="false" ht="16.4" hidden="false" customHeight="false" outlineLevel="0" collapsed="false">
      <c r="C1624" s="163" t="s">
        <v>7278</v>
      </c>
      <c r="D1624" s="163" t="s">
        <v>5649</v>
      </c>
      <c r="E1624" s="183" t="s">
        <v>5649</v>
      </c>
      <c r="P1624" s="56"/>
      <c r="Q1624" s="56"/>
      <c r="R1624" s="56"/>
    </row>
    <row r="1625" customFormat="false" ht="16.4" hidden="false" customHeight="false" outlineLevel="0" collapsed="false">
      <c r="C1625" s="163" t="s">
        <v>7279</v>
      </c>
      <c r="D1625" s="163" t="s">
        <v>5649</v>
      </c>
      <c r="E1625" s="183" t="s">
        <v>5649</v>
      </c>
      <c r="P1625" s="56"/>
      <c r="Q1625" s="56"/>
      <c r="R1625" s="56"/>
    </row>
    <row r="1626" customFormat="false" ht="16.4" hidden="false" customHeight="false" outlineLevel="0" collapsed="false">
      <c r="C1626" s="163" t="s">
        <v>7280</v>
      </c>
      <c r="D1626" s="163" t="s">
        <v>5649</v>
      </c>
      <c r="E1626" s="183" t="s">
        <v>5649</v>
      </c>
      <c r="P1626" s="56"/>
      <c r="Q1626" s="56"/>
      <c r="R1626" s="56"/>
    </row>
    <row r="1627" customFormat="false" ht="16.4" hidden="false" customHeight="false" outlineLevel="0" collapsed="false">
      <c r="C1627" s="163" t="s">
        <v>7281</v>
      </c>
      <c r="D1627" s="163" t="s">
        <v>5649</v>
      </c>
      <c r="E1627" s="183" t="s">
        <v>5649</v>
      </c>
      <c r="P1627" s="56"/>
      <c r="Q1627" s="56"/>
      <c r="R1627" s="56"/>
    </row>
    <row r="1628" customFormat="false" ht="16.4" hidden="false" customHeight="false" outlineLevel="0" collapsed="false">
      <c r="C1628" s="163" t="s">
        <v>7282</v>
      </c>
      <c r="D1628" s="163" t="s">
        <v>1207</v>
      </c>
      <c r="E1628" s="183" t="s">
        <v>5649</v>
      </c>
      <c r="P1628" s="56"/>
      <c r="Q1628" s="56"/>
      <c r="R1628" s="56"/>
    </row>
    <row r="1629" customFormat="false" ht="16.4" hidden="false" customHeight="false" outlineLevel="0" collapsed="false">
      <c r="C1629" s="163" t="s">
        <v>7283</v>
      </c>
      <c r="D1629" s="163" t="s">
        <v>5649</v>
      </c>
      <c r="E1629" s="183" t="s">
        <v>5649</v>
      </c>
      <c r="P1629" s="56"/>
      <c r="Q1629" s="56"/>
      <c r="R1629" s="56"/>
    </row>
    <row r="1630" customFormat="false" ht="16.4" hidden="false" customHeight="false" outlineLevel="0" collapsed="false">
      <c r="C1630" s="163" t="s">
        <v>7284</v>
      </c>
      <c r="D1630" s="163" t="s">
        <v>5649</v>
      </c>
      <c r="E1630" s="183" t="s">
        <v>5649</v>
      </c>
      <c r="P1630" s="56"/>
      <c r="Q1630" s="56"/>
      <c r="R1630" s="56"/>
    </row>
    <row r="1631" customFormat="false" ht="16.4" hidden="false" customHeight="false" outlineLevel="0" collapsed="false">
      <c r="C1631" s="163" t="s">
        <v>7285</v>
      </c>
      <c r="D1631" s="163" t="s">
        <v>5649</v>
      </c>
      <c r="E1631" s="183" t="s">
        <v>5649</v>
      </c>
      <c r="P1631" s="56"/>
      <c r="Q1631" s="56"/>
      <c r="R1631" s="56"/>
    </row>
    <row r="1632" customFormat="false" ht="16.4" hidden="false" customHeight="false" outlineLevel="0" collapsed="false">
      <c r="C1632" s="163" t="s">
        <v>7286</v>
      </c>
      <c r="D1632" s="163" t="s">
        <v>5649</v>
      </c>
      <c r="E1632" s="183" t="s">
        <v>5649</v>
      </c>
      <c r="P1632" s="56"/>
      <c r="Q1632" s="56"/>
      <c r="R1632" s="56"/>
    </row>
    <row r="1633" customFormat="false" ht="16.4" hidden="false" customHeight="false" outlineLevel="0" collapsed="false">
      <c r="C1633" s="163" t="s">
        <v>7287</v>
      </c>
      <c r="D1633" s="163" t="s">
        <v>5649</v>
      </c>
      <c r="E1633" s="183" t="s">
        <v>5649</v>
      </c>
      <c r="P1633" s="56"/>
      <c r="Q1633" s="56"/>
      <c r="R1633" s="56"/>
    </row>
    <row r="1634" customFormat="false" ht="16.4" hidden="false" customHeight="false" outlineLevel="0" collapsed="false">
      <c r="C1634" s="163" t="s">
        <v>7288</v>
      </c>
      <c r="D1634" s="163" t="s">
        <v>5649</v>
      </c>
      <c r="E1634" s="183" t="s">
        <v>5649</v>
      </c>
      <c r="P1634" s="56"/>
      <c r="Q1634" s="56"/>
      <c r="R1634" s="56"/>
    </row>
    <row r="1635" customFormat="false" ht="16.4" hidden="false" customHeight="false" outlineLevel="0" collapsed="false">
      <c r="C1635" s="163" t="s">
        <v>7289</v>
      </c>
      <c r="D1635" s="163" t="s">
        <v>5649</v>
      </c>
      <c r="E1635" s="183" t="s">
        <v>5649</v>
      </c>
      <c r="P1635" s="56"/>
      <c r="Q1635" s="56"/>
      <c r="R1635" s="56"/>
    </row>
    <row r="1636" customFormat="false" ht="16.4" hidden="false" customHeight="false" outlineLevel="0" collapsed="false">
      <c r="C1636" s="163" t="s">
        <v>1206</v>
      </c>
      <c r="D1636" s="163" t="s">
        <v>5649</v>
      </c>
      <c r="E1636" s="183" t="n">
        <v>0.5964</v>
      </c>
      <c r="P1636" s="56"/>
      <c r="Q1636" s="56"/>
      <c r="R1636" s="56"/>
    </row>
    <row r="1637" customFormat="false" ht="16.4" hidden="false" customHeight="false" outlineLevel="0" collapsed="false">
      <c r="C1637" s="163" t="s">
        <v>7290</v>
      </c>
      <c r="D1637" s="163" t="s">
        <v>5649</v>
      </c>
      <c r="E1637" s="183" t="s">
        <v>5649</v>
      </c>
      <c r="P1637" s="56"/>
      <c r="Q1637" s="56"/>
      <c r="R1637" s="56"/>
    </row>
    <row r="1638" customFormat="false" ht="16.4" hidden="false" customHeight="false" outlineLevel="0" collapsed="false">
      <c r="C1638" s="163" t="s">
        <v>7291</v>
      </c>
      <c r="D1638" s="163" t="s">
        <v>5649</v>
      </c>
      <c r="E1638" s="183" t="s">
        <v>5649</v>
      </c>
      <c r="P1638" s="56"/>
      <c r="Q1638" s="56"/>
      <c r="R1638" s="56"/>
    </row>
    <row r="1639" customFormat="false" ht="16.4" hidden="false" customHeight="false" outlineLevel="0" collapsed="false">
      <c r="C1639" s="163" t="s">
        <v>7292</v>
      </c>
      <c r="D1639" s="163" t="s">
        <v>5649</v>
      </c>
      <c r="E1639" s="183" t="s">
        <v>5649</v>
      </c>
      <c r="P1639" s="56"/>
      <c r="Q1639" s="56"/>
      <c r="R1639" s="56"/>
    </row>
    <row r="1640" customFormat="false" ht="16.4" hidden="false" customHeight="false" outlineLevel="0" collapsed="false">
      <c r="C1640" s="163" t="s">
        <v>7293</v>
      </c>
      <c r="D1640" s="163" t="s">
        <v>5649</v>
      </c>
      <c r="E1640" s="183" t="s">
        <v>5649</v>
      </c>
      <c r="P1640" s="56"/>
      <c r="Q1640" s="56"/>
      <c r="R1640" s="56"/>
    </row>
    <row r="1641" customFormat="false" ht="16.4" hidden="false" customHeight="false" outlineLevel="0" collapsed="false">
      <c r="C1641" s="163" t="s">
        <v>7294</v>
      </c>
      <c r="D1641" s="163" t="s">
        <v>5649</v>
      </c>
      <c r="E1641" s="183" t="s">
        <v>5649</v>
      </c>
      <c r="P1641" s="56"/>
      <c r="Q1641" s="56"/>
      <c r="R1641" s="56"/>
    </row>
    <row r="1642" customFormat="false" ht="16.4" hidden="false" customHeight="false" outlineLevel="0" collapsed="false">
      <c r="C1642" s="163" t="s">
        <v>7295</v>
      </c>
      <c r="D1642" s="163" t="s">
        <v>5649</v>
      </c>
      <c r="E1642" s="183" t="s">
        <v>5649</v>
      </c>
      <c r="P1642" s="56"/>
      <c r="Q1642" s="56"/>
      <c r="R1642" s="56"/>
    </row>
    <row r="1643" customFormat="false" ht="16.4" hidden="false" customHeight="false" outlineLevel="0" collapsed="false">
      <c r="C1643" s="163" t="s">
        <v>7296</v>
      </c>
      <c r="D1643" s="163" t="s">
        <v>5649</v>
      </c>
      <c r="E1643" s="183" t="s">
        <v>5649</v>
      </c>
      <c r="P1643" s="56"/>
      <c r="Q1643" s="56"/>
      <c r="R1643" s="56"/>
    </row>
    <row r="1644" customFormat="false" ht="16.4" hidden="false" customHeight="false" outlineLevel="0" collapsed="false">
      <c r="C1644" s="163" t="s">
        <v>7297</v>
      </c>
      <c r="D1644" s="163" t="s">
        <v>5649</v>
      </c>
      <c r="E1644" s="183" t="s">
        <v>5649</v>
      </c>
      <c r="P1644" s="56"/>
      <c r="Q1644" s="56"/>
      <c r="R1644" s="56"/>
    </row>
    <row r="1645" customFormat="false" ht="16.4" hidden="false" customHeight="false" outlineLevel="0" collapsed="false">
      <c r="C1645" s="163" t="s">
        <v>7298</v>
      </c>
      <c r="D1645" s="163" t="s">
        <v>5649</v>
      </c>
      <c r="E1645" s="183" t="s">
        <v>5649</v>
      </c>
      <c r="P1645" s="56"/>
      <c r="Q1645" s="56"/>
      <c r="R1645" s="56"/>
    </row>
    <row r="1646" customFormat="false" ht="16.4" hidden="false" customHeight="false" outlineLevel="0" collapsed="false">
      <c r="C1646" s="163" t="s">
        <v>7299</v>
      </c>
      <c r="D1646" s="163" t="s">
        <v>5649</v>
      </c>
      <c r="E1646" s="183" t="s">
        <v>5649</v>
      </c>
      <c r="P1646" s="56"/>
      <c r="Q1646" s="56"/>
      <c r="R1646" s="56"/>
    </row>
    <row r="1647" customFormat="false" ht="16.4" hidden="false" customHeight="false" outlineLevel="0" collapsed="false">
      <c r="C1647" s="163" t="s">
        <v>7300</v>
      </c>
      <c r="D1647" s="163" t="s">
        <v>5649</v>
      </c>
      <c r="E1647" s="183" t="s">
        <v>5649</v>
      </c>
      <c r="P1647" s="56"/>
      <c r="Q1647" s="56"/>
      <c r="R1647" s="56"/>
    </row>
    <row r="1648" customFormat="false" ht="16.4" hidden="false" customHeight="false" outlineLevel="0" collapsed="false">
      <c r="C1648" s="163" t="s">
        <v>7301</v>
      </c>
      <c r="D1648" s="163" t="s">
        <v>5649</v>
      </c>
      <c r="E1648" s="183" t="s">
        <v>5649</v>
      </c>
      <c r="P1648" s="56"/>
      <c r="Q1648" s="56"/>
      <c r="R1648" s="56"/>
    </row>
    <row r="1649" customFormat="false" ht="16.4" hidden="false" customHeight="false" outlineLevel="0" collapsed="false">
      <c r="C1649" s="163" t="s">
        <v>7302</v>
      </c>
      <c r="D1649" s="163" t="s">
        <v>5649</v>
      </c>
      <c r="E1649" s="183" t="s">
        <v>5649</v>
      </c>
      <c r="P1649" s="56"/>
      <c r="Q1649" s="56"/>
      <c r="R1649" s="56"/>
    </row>
    <row r="1650" customFormat="false" ht="16.4" hidden="false" customHeight="false" outlineLevel="0" collapsed="false">
      <c r="C1650" s="163" t="s">
        <v>7303</v>
      </c>
      <c r="D1650" s="163" t="s">
        <v>5649</v>
      </c>
      <c r="E1650" s="183" t="s">
        <v>5649</v>
      </c>
      <c r="P1650" s="56"/>
      <c r="Q1650" s="56"/>
      <c r="R1650" s="56"/>
    </row>
    <row r="1651" customFormat="false" ht="16.4" hidden="false" customHeight="false" outlineLevel="0" collapsed="false">
      <c r="C1651" s="163" t="s">
        <v>7304</v>
      </c>
      <c r="D1651" s="163" t="s">
        <v>5649</v>
      </c>
      <c r="E1651" s="183" t="s">
        <v>5649</v>
      </c>
      <c r="P1651" s="56"/>
      <c r="Q1651" s="56"/>
      <c r="R1651" s="56"/>
    </row>
    <row r="1652" customFormat="false" ht="16.4" hidden="false" customHeight="false" outlineLevel="0" collapsed="false">
      <c r="C1652" s="163" t="s">
        <v>7305</v>
      </c>
      <c r="D1652" s="163" t="s">
        <v>1598</v>
      </c>
      <c r="E1652" s="183" t="s">
        <v>5649</v>
      </c>
      <c r="P1652" s="56"/>
      <c r="Q1652" s="56"/>
      <c r="R1652" s="56"/>
    </row>
    <row r="1653" customFormat="false" ht="16.4" hidden="false" customHeight="false" outlineLevel="0" collapsed="false">
      <c r="C1653" s="163" t="s">
        <v>7306</v>
      </c>
      <c r="D1653" s="163" t="s">
        <v>1598</v>
      </c>
      <c r="E1653" s="183" t="s">
        <v>5649</v>
      </c>
      <c r="P1653" s="56"/>
      <c r="Q1653" s="56"/>
      <c r="R1653" s="56"/>
    </row>
    <row r="1654" customFormat="false" ht="16.4" hidden="false" customHeight="false" outlineLevel="0" collapsed="false">
      <c r="C1654" s="163" t="s">
        <v>7307</v>
      </c>
      <c r="D1654" s="163" t="s">
        <v>1598</v>
      </c>
      <c r="E1654" s="183" t="s">
        <v>5649</v>
      </c>
      <c r="P1654" s="56"/>
      <c r="Q1654" s="56"/>
      <c r="R1654" s="56"/>
    </row>
    <row r="1655" customFormat="false" ht="16.4" hidden="false" customHeight="false" outlineLevel="0" collapsed="false">
      <c r="C1655" s="163" t="s">
        <v>7308</v>
      </c>
      <c r="D1655" s="163" t="s">
        <v>1598</v>
      </c>
      <c r="E1655" s="183" t="s">
        <v>5649</v>
      </c>
      <c r="P1655" s="56"/>
      <c r="Q1655" s="56"/>
      <c r="R1655" s="56"/>
    </row>
    <row r="1656" customFormat="false" ht="16.4" hidden="false" customHeight="false" outlineLevel="0" collapsed="false">
      <c r="C1656" s="163" t="s">
        <v>7309</v>
      </c>
      <c r="D1656" s="163" t="s">
        <v>1598</v>
      </c>
      <c r="E1656" s="183" t="s">
        <v>5649</v>
      </c>
      <c r="P1656" s="56"/>
      <c r="Q1656" s="56"/>
      <c r="R1656" s="56"/>
    </row>
    <row r="1657" customFormat="false" ht="16.4" hidden="false" customHeight="false" outlineLevel="0" collapsed="false">
      <c r="C1657" s="163" t="s">
        <v>7310</v>
      </c>
      <c r="D1657" s="163" t="s">
        <v>1598</v>
      </c>
      <c r="E1657" s="183" t="s">
        <v>5649</v>
      </c>
      <c r="P1657" s="56"/>
      <c r="Q1657" s="56"/>
      <c r="R1657" s="56"/>
    </row>
    <row r="1658" customFormat="false" ht="16.4" hidden="false" customHeight="false" outlineLevel="0" collapsed="false">
      <c r="C1658" s="163" t="s">
        <v>7311</v>
      </c>
      <c r="D1658" s="163" t="s">
        <v>5649</v>
      </c>
      <c r="E1658" s="183" t="s">
        <v>5649</v>
      </c>
      <c r="P1658" s="56"/>
      <c r="Q1658" s="56"/>
      <c r="R1658" s="56"/>
    </row>
    <row r="1659" customFormat="false" ht="16.4" hidden="false" customHeight="false" outlineLevel="0" collapsed="false">
      <c r="C1659" s="163" t="s">
        <v>7312</v>
      </c>
      <c r="D1659" s="163" t="s">
        <v>5649</v>
      </c>
      <c r="E1659" s="183" t="s">
        <v>5649</v>
      </c>
      <c r="P1659" s="56"/>
      <c r="Q1659" s="56"/>
      <c r="R1659" s="56"/>
    </row>
    <row r="1660" customFormat="false" ht="16.4" hidden="false" customHeight="false" outlineLevel="0" collapsed="false">
      <c r="C1660" s="163" t="s">
        <v>7313</v>
      </c>
      <c r="D1660" s="163" t="s">
        <v>5649</v>
      </c>
      <c r="E1660" s="183" t="n">
        <v>0.564</v>
      </c>
      <c r="P1660" s="56"/>
      <c r="Q1660" s="56"/>
      <c r="R1660" s="56"/>
    </row>
    <row r="1661" customFormat="false" ht="16.4" hidden="false" customHeight="false" outlineLevel="0" collapsed="false">
      <c r="C1661" s="163" t="s">
        <v>7314</v>
      </c>
      <c r="D1661" s="163" t="s">
        <v>5649</v>
      </c>
      <c r="E1661" s="183" t="n">
        <v>0.564</v>
      </c>
      <c r="P1661" s="56"/>
      <c r="Q1661" s="56"/>
      <c r="R1661" s="56"/>
    </row>
    <row r="1662" customFormat="false" ht="16.4" hidden="false" customHeight="false" outlineLevel="0" collapsed="false">
      <c r="C1662" s="163" t="s">
        <v>7315</v>
      </c>
      <c r="D1662" s="163" t="s">
        <v>5649</v>
      </c>
      <c r="E1662" s="183" t="n">
        <v>0.564</v>
      </c>
      <c r="P1662" s="56"/>
      <c r="Q1662" s="56"/>
      <c r="R1662" s="56"/>
    </row>
    <row r="1663" customFormat="false" ht="16.4" hidden="false" customHeight="false" outlineLevel="0" collapsed="false">
      <c r="C1663" s="163" t="s">
        <v>7316</v>
      </c>
      <c r="D1663" s="163" t="s">
        <v>5649</v>
      </c>
      <c r="E1663" s="183" t="n">
        <v>0.564</v>
      </c>
      <c r="P1663" s="56"/>
      <c r="Q1663" s="56"/>
      <c r="R1663" s="56"/>
    </row>
    <row r="1664" customFormat="false" ht="16.4" hidden="false" customHeight="false" outlineLevel="0" collapsed="false">
      <c r="C1664" s="163" t="s">
        <v>7317</v>
      </c>
      <c r="D1664" s="163" t="s">
        <v>5649</v>
      </c>
      <c r="E1664" s="183" t="n">
        <v>0.564</v>
      </c>
      <c r="P1664" s="56"/>
      <c r="Q1664" s="56"/>
      <c r="R1664" s="56"/>
    </row>
    <row r="1665" customFormat="false" ht="16.4" hidden="false" customHeight="false" outlineLevel="0" collapsed="false">
      <c r="C1665" s="163" t="s">
        <v>7318</v>
      </c>
      <c r="D1665" s="163" t="s">
        <v>5649</v>
      </c>
      <c r="E1665" s="183" t="n">
        <v>0.564</v>
      </c>
      <c r="P1665" s="56"/>
      <c r="Q1665" s="56"/>
      <c r="R1665" s="56"/>
    </row>
    <row r="1666" customFormat="false" ht="16.4" hidden="false" customHeight="false" outlineLevel="0" collapsed="false">
      <c r="C1666" s="163" t="s">
        <v>7319</v>
      </c>
      <c r="D1666" s="163" t="s">
        <v>5649</v>
      </c>
      <c r="E1666" s="183" t="s">
        <v>5649</v>
      </c>
      <c r="P1666" s="56"/>
      <c r="Q1666" s="56"/>
      <c r="R1666" s="56"/>
    </row>
    <row r="1667" customFormat="false" ht="16.4" hidden="false" customHeight="false" outlineLevel="0" collapsed="false">
      <c r="C1667" s="163" t="s">
        <v>7320</v>
      </c>
      <c r="D1667" s="163" t="s">
        <v>5649</v>
      </c>
      <c r="E1667" s="183" t="s">
        <v>5649</v>
      </c>
      <c r="P1667" s="56"/>
      <c r="Q1667" s="56"/>
      <c r="R1667" s="56"/>
    </row>
    <row r="1668" customFormat="false" ht="16.4" hidden="false" customHeight="false" outlineLevel="0" collapsed="false">
      <c r="C1668" s="163" t="s">
        <v>7321</v>
      </c>
      <c r="D1668" s="163" t="s">
        <v>5649</v>
      </c>
      <c r="E1668" s="183" t="s">
        <v>5649</v>
      </c>
      <c r="P1668" s="56"/>
      <c r="Q1668" s="56"/>
      <c r="R1668" s="56"/>
    </row>
    <row r="1669" customFormat="false" ht="16.4" hidden="false" customHeight="false" outlineLevel="0" collapsed="false">
      <c r="C1669" s="163" t="s">
        <v>7322</v>
      </c>
      <c r="D1669" s="163" t="s">
        <v>5649</v>
      </c>
      <c r="E1669" s="183" t="s">
        <v>5649</v>
      </c>
      <c r="P1669" s="56"/>
      <c r="Q1669" s="56"/>
      <c r="R1669" s="56"/>
    </row>
    <row r="1670" customFormat="false" ht="16.4" hidden="false" customHeight="false" outlineLevel="0" collapsed="false">
      <c r="C1670" s="163" t="s">
        <v>7323</v>
      </c>
      <c r="D1670" s="163" t="s">
        <v>5649</v>
      </c>
      <c r="E1670" s="183" t="s">
        <v>5649</v>
      </c>
      <c r="P1670" s="56"/>
      <c r="Q1670" s="56"/>
      <c r="R1670" s="56"/>
    </row>
    <row r="1671" customFormat="false" ht="16.4" hidden="false" customHeight="false" outlineLevel="0" collapsed="false">
      <c r="C1671" s="163" t="s">
        <v>7324</v>
      </c>
      <c r="D1671" s="163" t="s">
        <v>5649</v>
      </c>
      <c r="E1671" s="183" t="s">
        <v>5649</v>
      </c>
      <c r="P1671" s="56"/>
      <c r="Q1671" s="56"/>
      <c r="R1671" s="56"/>
    </row>
    <row r="1672" customFormat="false" ht="16.4" hidden="false" customHeight="false" outlineLevel="0" collapsed="false">
      <c r="C1672" s="163" t="s">
        <v>7325</v>
      </c>
      <c r="D1672" s="163" t="s">
        <v>5649</v>
      </c>
      <c r="E1672" s="183" t="s">
        <v>5649</v>
      </c>
      <c r="P1672" s="56"/>
      <c r="Q1672" s="56"/>
      <c r="R1672" s="56"/>
    </row>
    <row r="1673" customFormat="false" ht="16.4" hidden="false" customHeight="false" outlineLevel="0" collapsed="false">
      <c r="C1673" s="163" t="s">
        <v>7326</v>
      </c>
      <c r="D1673" s="163" t="s">
        <v>5649</v>
      </c>
      <c r="E1673" s="183" t="s">
        <v>5649</v>
      </c>
      <c r="P1673" s="56"/>
      <c r="Q1673" s="56"/>
      <c r="R1673" s="56"/>
    </row>
    <row r="1674" customFormat="false" ht="16.4" hidden="false" customHeight="false" outlineLevel="0" collapsed="false">
      <c r="C1674" s="163" t="s">
        <v>7327</v>
      </c>
      <c r="D1674" s="163" t="s">
        <v>5649</v>
      </c>
      <c r="E1674" s="183" t="s">
        <v>5649</v>
      </c>
      <c r="P1674" s="56"/>
      <c r="Q1674" s="56"/>
      <c r="R1674" s="56"/>
    </row>
    <row r="1675" customFormat="false" ht="16.4" hidden="false" customHeight="false" outlineLevel="0" collapsed="false">
      <c r="C1675" s="163" t="s">
        <v>7328</v>
      </c>
      <c r="D1675" s="163" t="s">
        <v>5649</v>
      </c>
      <c r="E1675" s="183" t="s">
        <v>5649</v>
      </c>
      <c r="P1675" s="56"/>
      <c r="Q1675" s="56"/>
      <c r="R1675" s="56"/>
    </row>
    <row r="1676" customFormat="false" ht="16.4" hidden="false" customHeight="false" outlineLevel="0" collapsed="false">
      <c r="C1676" s="163" t="s">
        <v>7329</v>
      </c>
      <c r="D1676" s="163" t="s">
        <v>5649</v>
      </c>
      <c r="E1676" s="183" t="s">
        <v>5649</v>
      </c>
      <c r="P1676" s="56"/>
      <c r="Q1676" s="56"/>
      <c r="R1676" s="56"/>
    </row>
    <row r="1677" customFormat="false" ht="16.4" hidden="false" customHeight="false" outlineLevel="0" collapsed="false">
      <c r="C1677" s="163" t="s">
        <v>7330</v>
      </c>
      <c r="D1677" s="163" t="s">
        <v>5649</v>
      </c>
      <c r="E1677" s="183" t="s">
        <v>5649</v>
      </c>
      <c r="P1677" s="56"/>
      <c r="Q1677" s="56"/>
      <c r="R1677" s="56"/>
    </row>
    <row r="1678" customFormat="false" ht="16.4" hidden="false" customHeight="false" outlineLevel="0" collapsed="false">
      <c r="C1678" s="163" t="s">
        <v>7331</v>
      </c>
      <c r="D1678" s="163" t="s">
        <v>5649</v>
      </c>
      <c r="E1678" s="183" t="s">
        <v>5649</v>
      </c>
      <c r="P1678" s="56"/>
      <c r="Q1678" s="56"/>
      <c r="R1678" s="56"/>
    </row>
    <row r="1679" customFormat="false" ht="16.4" hidden="false" customHeight="false" outlineLevel="0" collapsed="false">
      <c r="C1679" s="163" t="s">
        <v>7332</v>
      </c>
      <c r="D1679" s="163" t="s">
        <v>5649</v>
      </c>
      <c r="E1679" s="183" t="s">
        <v>5649</v>
      </c>
      <c r="P1679" s="56"/>
      <c r="Q1679" s="56"/>
      <c r="R1679" s="56"/>
    </row>
    <row r="1680" customFormat="false" ht="16.4" hidden="false" customHeight="false" outlineLevel="0" collapsed="false">
      <c r="C1680" s="163" t="s">
        <v>7333</v>
      </c>
      <c r="D1680" s="163" t="s">
        <v>5649</v>
      </c>
      <c r="E1680" s="183" t="s">
        <v>5649</v>
      </c>
      <c r="P1680" s="56"/>
      <c r="Q1680" s="56"/>
      <c r="R1680" s="56"/>
    </row>
    <row r="1681" customFormat="false" ht="16.4" hidden="false" customHeight="false" outlineLevel="0" collapsed="false">
      <c r="C1681" s="163" t="s">
        <v>7334</v>
      </c>
      <c r="D1681" s="163" t="s">
        <v>5649</v>
      </c>
      <c r="E1681" s="183" t="s">
        <v>5649</v>
      </c>
      <c r="P1681" s="56"/>
      <c r="Q1681" s="56"/>
      <c r="R1681" s="56"/>
    </row>
    <row r="1682" customFormat="false" ht="16.4" hidden="false" customHeight="false" outlineLevel="0" collapsed="false">
      <c r="C1682" s="163" t="s">
        <v>7335</v>
      </c>
      <c r="D1682" s="163" t="s">
        <v>5649</v>
      </c>
      <c r="E1682" s="183" t="s">
        <v>5649</v>
      </c>
      <c r="P1682" s="56"/>
      <c r="Q1682" s="56"/>
      <c r="R1682" s="56"/>
    </row>
    <row r="1683" customFormat="false" ht="16.4" hidden="false" customHeight="false" outlineLevel="0" collapsed="false">
      <c r="C1683" s="163" t="s">
        <v>7336</v>
      </c>
      <c r="D1683" s="163" t="s">
        <v>5649</v>
      </c>
      <c r="E1683" s="183" t="s">
        <v>5649</v>
      </c>
      <c r="P1683" s="56"/>
      <c r="Q1683" s="56"/>
      <c r="R1683" s="56"/>
    </row>
    <row r="1684" customFormat="false" ht="16.4" hidden="false" customHeight="false" outlineLevel="0" collapsed="false">
      <c r="C1684" s="163" t="s">
        <v>7337</v>
      </c>
      <c r="D1684" s="163" t="s">
        <v>5649</v>
      </c>
      <c r="E1684" s="183" t="s">
        <v>5649</v>
      </c>
      <c r="P1684" s="56"/>
      <c r="Q1684" s="56"/>
      <c r="R1684" s="56"/>
    </row>
    <row r="1685" customFormat="false" ht="16.4" hidden="false" customHeight="false" outlineLevel="0" collapsed="false">
      <c r="C1685" s="163" t="s">
        <v>7338</v>
      </c>
      <c r="D1685" s="163" t="s">
        <v>5649</v>
      </c>
      <c r="E1685" s="183" t="s">
        <v>5649</v>
      </c>
      <c r="P1685" s="56"/>
      <c r="Q1685" s="56"/>
      <c r="R1685" s="56"/>
    </row>
    <row r="1686" customFormat="false" ht="16.4" hidden="false" customHeight="false" outlineLevel="0" collapsed="false">
      <c r="C1686" s="163" t="s">
        <v>7339</v>
      </c>
      <c r="D1686" s="163" t="s">
        <v>5649</v>
      </c>
      <c r="E1686" s="183" t="s">
        <v>5649</v>
      </c>
      <c r="P1686" s="56"/>
      <c r="Q1686" s="56"/>
      <c r="R1686" s="56"/>
    </row>
    <row r="1687" customFormat="false" ht="16.4" hidden="false" customHeight="false" outlineLevel="0" collapsed="false">
      <c r="C1687" s="163" t="s">
        <v>7340</v>
      </c>
      <c r="D1687" s="163" t="s">
        <v>5649</v>
      </c>
      <c r="E1687" s="183" t="s">
        <v>5649</v>
      </c>
      <c r="P1687" s="56"/>
      <c r="Q1687" s="56"/>
      <c r="R1687" s="56"/>
    </row>
    <row r="1688" customFormat="false" ht="16.4" hidden="false" customHeight="false" outlineLevel="0" collapsed="false">
      <c r="C1688" s="163" t="s">
        <v>7341</v>
      </c>
      <c r="D1688" s="163" t="s">
        <v>5649</v>
      </c>
      <c r="E1688" s="183" t="s">
        <v>5649</v>
      </c>
      <c r="P1688" s="56"/>
      <c r="Q1688" s="56"/>
      <c r="R1688" s="56"/>
    </row>
    <row r="1689" customFormat="false" ht="16.4" hidden="false" customHeight="false" outlineLevel="0" collapsed="false">
      <c r="C1689" s="163" t="s">
        <v>7342</v>
      </c>
      <c r="D1689" s="163" t="s">
        <v>5649</v>
      </c>
      <c r="E1689" s="183" t="s">
        <v>5649</v>
      </c>
      <c r="P1689" s="56"/>
      <c r="Q1689" s="56"/>
      <c r="R1689" s="56"/>
    </row>
    <row r="1690" customFormat="false" ht="16.4" hidden="false" customHeight="false" outlineLevel="0" collapsed="false">
      <c r="C1690" s="163" t="s">
        <v>7343</v>
      </c>
      <c r="D1690" s="163" t="s">
        <v>5649</v>
      </c>
      <c r="E1690" s="183" t="s">
        <v>5649</v>
      </c>
      <c r="P1690" s="56"/>
      <c r="Q1690" s="56"/>
      <c r="R1690" s="56"/>
    </row>
    <row r="1691" customFormat="false" ht="16.4" hidden="false" customHeight="false" outlineLevel="0" collapsed="false">
      <c r="C1691" s="163" t="s">
        <v>7344</v>
      </c>
      <c r="D1691" s="163" t="s">
        <v>5649</v>
      </c>
      <c r="E1691" s="183" t="s">
        <v>5649</v>
      </c>
      <c r="P1691" s="56"/>
      <c r="Q1691" s="56"/>
      <c r="R1691" s="56"/>
    </row>
    <row r="1692" customFormat="false" ht="16.4" hidden="false" customHeight="false" outlineLevel="0" collapsed="false">
      <c r="C1692" s="163" t="s">
        <v>7345</v>
      </c>
      <c r="D1692" s="163" t="s">
        <v>5649</v>
      </c>
      <c r="E1692" s="183" t="s">
        <v>5649</v>
      </c>
      <c r="P1692" s="56"/>
      <c r="Q1692" s="56"/>
      <c r="R1692" s="56"/>
    </row>
    <row r="1693" customFormat="false" ht="16.4" hidden="false" customHeight="false" outlineLevel="0" collapsed="false">
      <c r="C1693" s="163" t="s">
        <v>7346</v>
      </c>
      <c r="D1693" s="163" t="s">
        <v>5649</v>
      </c>
      <c r="E1693" s="183" t="s">
        <v>5649</v>
      </c>
      <c r="P1693" s="56"/>
      <c r="Q1693" s="56"/>
      <c r="R1693" s="56"/>
    </row>
    <row r="1694" customFormat="false" ht="16.4" hidden="false" customHeight="false" outlineLevel="0" collapsed="false">
      <c r="C1694" s="163" t="s">
        <v>7347</v>
      </c>
      <c r="D1694" s="163" t="s">
        <v>5649</v>
      </c>
      <c r="E1694" s="183" t="s">
        <v>5649</v>
      </c>
      <c r="P1694" s="56"/>
      <c r="Q1694" s="56"/>
      <c r="R1694" s="56"/>
    </row>
    <row r="1695" customFormat="false" ht="16.4" hidden="false" customHeight="false" outlineLevel="0" collapsed="false">
      <c r="C1695" s="163" t="s">
        <v>7348</v>
      </c>
      <c r="D1695" s="163" t="s">
        <v>5649</v>
      </c>
      <c r="E1695" s="183" t="s">
        <v>5649</v>
      </c>
      <c r="P1695" s="56"/>
      <c r="Q1695" s="56"/>
      <c r="R1695" s="56"/>
    </row>
    <row r="1696" customFormat="false" ht="16.4" hidden="false" customHeight="false" outlineLevel="0" collapsed="false">
      <c r="C1696" s="163" t="s">
        <v>7349</v>
      </c>
      <c r="D1696" s="163" t="s">
        <v>5649</v>
      </c>
      <c r="E1696" s="183" t="s">
        <v>5649</v>
      </c>
      <c r="P1696" s="56"/>
      <c r="Q1696" s="56"/>
      <c r="R1696" s="56"/>
    </row>
    <row r="1697" customFormat="false" ht="16.4" hidden="false" customHeight="false" outlineLevel="0" collapsed="false">
      <c r="C1697" s="163" t="s">
        <v>7350</v>
      </c>
      <c r="D1697" s="163" t="s">
        <v>5649</v>
      </c>
      <c r="E1697" s="183" t="s">
        <v>5649</v>
      </c>
      <c r="P1697" s="56"/>
      <c r="Q1697" s="56"/>
      <c r="R1697" s="56"/>
    </row>
    <row r="1698" customFormat="false" ht="16.4" hidden="false" customHeight="false" outlineLevel="0" collapsed="false">
      <c r="C1698" s="163" t="s">
        <v>7351</v>
      </c>
      <c r="D1698" s="163" t="s">
        <v>5649</v>
      </c>
      <c r="E1698" s="183" t="s">
        <v>5649</v>
      </c>
      <c r="P1698" s="56"/>
      <c r="Q1698" s="56"/>
      <c r="R1698" s="56"/>
    </row>
    <row r="1699" customFormat="false" ht="16.4" hidden="false" customHeight="false" outlineLevel="0" collapsed="false">
      <c r="C1699" s="163" t="s">
        <v>7352</v>
      </c>
      <c r="D1699" s="163" t="s">
        <v>5649</v>
      </c>
      <c r="E1699" s="183" t="s">
        <v>5649</v>
      </c>
      <c r="P1699" s="56"/>
      <c r="Q1699" s="56"/>
      <c r="R1699" s="56"/>
    </row>
    <row r="1700" customFormat="false" ht="16.4" hidden="false" customHeight="false" outlineLevel="0" collapsed="false">
      <c r="C1700" s="163" t="s">
        <v>7353</v>
      </c>
      <c r="D1700" s="163" t="s">
        <v>5649</v>
      </c>
      <c r="E1700" s="183" t="s">
        <v>5649</v>
      </c>
      <c r="P1700" s="56"/>
      <c r="Q1700" s="56"/>
      <c r="R1700" s="56"/>
    </row>
    <row r="1701" customFormat="false" ht="16.4" hidden="false" customHeight="false" outlineLevel="0" collapsed="false">
      <c r="C1701" s="163" t="s">
        <v>7354</v>
      </c>
      <c r="D1701" s="163" t="s">
        <v>5649</v>
      </c>
      <c r="E1701" s="183" t="s">
        <v>5649</v>
      </c>
      <c r="P1701" s="56"/>
      <c r="Q1701" s="56"/>
      <c r="R1701" s="56"/>
    </row>
    <row r="1702" customFormat="false" ht="16.4" hidden="false" customHeight="false" outlineLevel="0" collapsed="false">
      <c r="C1702" s="163" t="s">
        <v>7355</v>
      </c>
      <c r="D1702" s="163" t="s">
        <v>5649</v>
      </c>
      <c r="E1702" s="183" t="s">
        <v>5649</v>
      </c>
      <c r="P1702" s="56"/>
      <c r="Q1702" s="56"/>
      <c r="R1702" s="56"/>
    </row>
    <row r="1703" customFormat="false" ht="16.4" hidden="false" customHeight="false" outlineLevel="0" collapsed="false">
      <c r="C1703" s="163" t="s">
        <v>7356</v>
      </c>
      <c r="D1703" s="163" t="s">
        <v>5649</v>
      </c>
      <c r="E1703" s="183" t="s">
        <v>5649</v>
      </c>
      <c r="P1703" s="56"/>
      <c r="Q1703" s="56"/>
      <c r="R1703" s="56"/>
    </row>
    <row r="1704" customFormat="false" ht="16.4" hidden="false" customHeight="false" outlineLevel="0" collapsed="false">
      <c r="C1704" s="163" t="s">
        <v>7357</v>
      </c>
      <c r="D1704" s="163" t="s">
        <v>5649</v>
      </c>
      <c r="E1704" s="183" t="s">
        <v>5649</v>
      </c>
      <c r="P1704" s="56"/>
      <c r="Q1704" s="56"/>
      <c r="R1704" s="56"/>
    </row>
    <row r="1705" customFormat="false" ht="16.4" hidden="false" customHeight="false" outlineLevel="0" collapsed="false">
      <c r="C1705" s="163" t="s">
        <v>7358</v>
      </c>
      <c r="D1705" s="163" t="s">
        <v>5649</v>
      </c>
      <c r="E1705" s="183" t="s">
        <v>5649</v>
      </c>
      <c r="P1705" s="56"/>
      <c r="Q1705" s="56"/>
      <c r="R1705" s="56"/>
    </row>
    <row r="1706" customFormat="false" ht="16.4" hidden="false" customHeight="false" outlineLevel="0" collapsed="false">
      <c r="C1706" s="163" t="s">
        <v>7359</v>
      </c>
      <c r="D1706" s="163" t="s">
        <v>5649</v>
      </c>
      <c r="E1706" s="183" t="s">
        <v>5649</v>
      </c>
      <c r="P1706" s="56"/>
      <c r="Q1706" s="56"/>
      <c r="R1706" s="56"/>
    </row>
    <row r="1707" customFormat="false" ht="16.4" hidden="false" customHeight="false" outlineLevel="0" collapsed="false">
      <c r="C1707" s="163" t="s">
        <v>7360</v>
      </c>
      <c r="D1707" s="163" t="s">
        <v>5649</v>
      </c>
      <c r="E1707" s="183" t="s">
        <v>5649</v>
      </c>
      <c r="P1707" s="56"/>
      <c r="Q1707" s="56"/>
      <c r="R1707" s="56"/>
    </row>
    <row r="1708" customFormat="false" ht="16.4" hidden="false" customHeight="false" outlineLevel="0" collapsed="false">
      <c r="C1708" s="163" t="s">
        <v>7361</v>
      </c>
      <c r="D1708" s="163" t="s">
        <v>5649</v>
      </c>
      <c r="E1708" s="183" t="s">
        <v>5649</v>
      </c>
      <c r="P1708" s="56"/>
      <c r="Q1708" s="56"/>
      <c r="R1708" s="56"/>
    </row>
    <row r="1709" customFormat="false" ht="16.4" hidden="false" customHeight="false" outlineLevel="0" collapsed="false">
      <c r="C1709" s="163" t="s">
        <v>7362</v>
      </c>
      <c r="D1709" s="163" t="s">
        <v>5649</v>
      </c>
      <c r="E1709" s="183" t="s">
        <v>5649</v>
      </c>
      <c r="P1709" s="56"/>
      <c r="Q1709" s="56"/>
      <c r="R1709" s="56"/>
    </row>
    <row r="1710" customFormat="false" ht="16.4" hidden="false" customHeight="false" outlineLevel="0" collapsed="false">
      <c r="C1710" s="163" t="s">
        <v>7363</v>
      </c>
      <c r="D1710" s="163" t="s">
        <v>5649</v>
      </c>
      <c r="E1710" s="183" t="s">
        <v>5649</v>
      </c>
      <c r="P1710" s="56"/>
      <c r="Q1710" s="56"/>
      <c r="R1710" s="56"/>
    </row>
    <row r="1711" customFormat="false" ht="16.4" hidden="false" customHeight="false" outlineLevel="0" collapsed="false">
      <c r="C1711" s="163" t="s">
        <v>7364</v>
      </c>
      <c r="D1711" s="163" t="s">
        <v>5649</v>
      </c>
      <c r="E1711" s="183" t="s">
        <v>5649</v>
      </c>
      <c r="P1711" s="56"/>
      <c r="Q1711" s="56"/>
      <c r="R1711" s="56"/>
    </row>
    <row r="1712" customFormat="false" ht="16.4" hidden="false" customHeight="false" outlineLevel="0" collapsed="false">
      <c r="C1712" s="163" t="s">
        <v>7365</v>
      </c>
      <c r="D1712" s="163" t="s">
        <v>5649</v>
      </c>
      <c r="E1712" s="183" t="s">
        <v>5649</v>
      </c>
      <c r="P1712" s="56"/>
      <c r="Q1712" s="56"/>
      <c r="R1712" s="56"/>
    </row>
    <row r="1713" customFormat="false" ht="16.4" hidden="false" customHeight="false" outlineLevel="0" collapsed="false">
      <c r="C1713" s="163" t="s">
        <v>7366</v>
      </c>
      <c r="D1713" s="163" t="s">
        <v>5649</v>
      </c>
      <c r="E1713" s="183" t="s">
        <v>5649</v>
      </c>
      <c r="P1713" s="56"/>
      <c r="Q1713" s="56"/>
      <c r="R1713" s="56"/>
    </row>
    <row r="1714" customFormat="false" ht="16.4" hidden="false" customHeight="false" outlineLevel="0" collapsed="false">
      <c r="C1714" s="163" t="s">
        <v>7367</v>
      </c>
      <c r="D1714" s="163" t="s">
        <v>5649</v>
      </c>
      <c r="E1714" s="183" t="s">
        <v>5649</v>
      </c>
      <c r="P1714" s="56"/>
      <c r="Q1714" s="56"/>
      <c r="R1714" s="56"/>
    </row>
    <row r="1715" customFormat="false" ht="16.4" hidden="false" customHeight="false" outlineLevel="0" collapsed="false">
      <c r="C1715" s="163" t="s">
        <v>7368</v>
      </c>
      <c r="D1715" s="163" t="s">
        <v>5649</v>
      </c>
      <c r="E1715" s="183" t="s">
        <v>5649</v>
      </c>
      <c r="P1715" s="56"/>
      <c r="Q1715" s="56"/>
      <c r="R1715" s="56"/>
    </row>
    <row r="1716" customFormat="false" ht="16.4" hidden="false" customHeight="false" outlineLevel="0" collapsed="false">
      <c r="C1716" s="163" t="s">
        <v>7369</v>
      </c>
      <c r="D1716" s="163" t="s">
        <v>5649</v>
      </c>
      <c r="E1716" s="183" t="s">
        <v>5649</v>
      </c>
      <c r="P1716" s="56"/>
      <c r="Q1716" s="56"/>
      <c r="R1716" s="56"/>
    </row>
    <row r="1717" customFormat="false" ht="16.4" hidden="false" customHeight="false" outlineLevel="0" collapsed="false">
      <c r="C1717" s="163" t="s">
        <v>7370</v>
      </c>
      <c r="D1717" s="163" t="s">
        <v>5649</v>
      </c>
      <c r="E1717" s="183" t="s">
        <v>5649</v>
      </c>
      <c r="P1717" s="56"/>
      <c r="Q1717" s="56"/>
      <c r="R1717" s="56"/>
    </row>
    <row r="1718" customFormat="false" ht="16.4" hidden="false" customHeight="false" outlineLevel="0" collapsed="false">
      <c r="C1718" s="163" t="s">
        <v>7371</v>
      </c>
      <c r="D1718" s="163" t="s">
        <v>5649</v>
      </c>
      <c r="E1718" s="183" t="s">
        <v>5649</v>
      </c>
      <c r="P1718" s="56"/>
      <c r="Q1718" s="56"/>
      <c r="R1718" s="56"/>
    </row>
    <row r="1719" customFormat="false" ht="16.4" hidden="false" customHeight="false" outlineLevel="0" collapsed="false">
      <c r="C1719" s="163" t="s">
        <v>7372</v>
      </c>
      <c r="D1719" s="163" t="s">
        <v>5649</v>
      </c>
      <c r="E1719" s="183" t="s">
        <v>5649</v>
      </c>
      <c r="P1719" s="56"/>
      <c r="Q1719" s="56"/>
      <c r="R1719" s="56"/>
    </row>
    <row r="1720" customFormat="false" ht="16.4" hidden="false" customHeight="false" outlineLevel="0" collapsed="false">
      <c r="C1720" s="163" t="s">
        <v>7373</v>
      </c>
      <c r="D1720" s="163" t="s">
        <v>5649</v>
      </c>
      <c r="E1720" s="183" t="s">
        <v>5649</v>
      </c>
      <c r="P1720" s="56"/>
      <c r="Q1720" s="56"/>
      <c r="R1720" s="56"/>
    </row>
    <row r="1721" customFormat="false" ht="16.4" hidden="false" customHeight="false" outlineLevel="0" collapsed="false">
      <c r="C1721" s="163" t="s">
        <v>7374</v>
      </c>
      <c r="D1721" s="163" t="s">
        <v>5649</v>
      </c>
      <c r="E1721" s="183" t="s">
        <v>5649</v>
      </c>
      <c r="P1721" s="56"/>
      <c r="Q1721" s="56"/>
      <c r="R1721" s="56"/>
    </row>
    <row r="1722" customFormat="false" ht="16.4" hidden="false" customHeight="false" outlineLevel="0" collapsed="false">
      <c r="C1722" s="163" t="s">
        <v>7375</v>
      </c>
      <c r="D1722" s="163" t="s">
        <v>5649</v>
      </c>
      <c r="E1722" s="183" t="s">
        <v>5649</v>
      </c>
      <c r="P1722" s="56"/>
      <c r="Q1722" s="56"/>
      <c r="R1722" s="56"/>
    </row>
    <row r="1723" customFormat="false" ht="16.4" hidden="false" customHeight="false" outlineLevel="0" collapsed="false">
      <c r="C1723" s="163" t="s">
        <v>7376</v>
      </c>
      <c r="D1723" s="163" t="s">
        <v>5649</v>
      </c>
      <c r="E1723" s="183" t="s">
        <v>5649</v>
      </c>
      <c r="P1723" s="56"/>
      <c r="Q1723" s="56"/>
      <c r="R1723" s="56"/>
    </row>
    <row r="1724" customFormat="false" ht="16.4" hidden="false" customHeight="false" outlineLevel="0" collapsed="false">
      <c r="C1724" s="163" t="s">
        <v>7377</v>
      </c>
      <c r="D1724" s="163" t="s">
        <v>5649</v>
      </c>
      <c r="E1724" s="183" t="s">
        <v>5649</v>
      </c>
      <c r="P1724" s="56"/>
      <c r="Q1724" s="56"/>
      <c r="R1724" s="56"/>
    </row>
    <row r="1725" customFormat="false" ht="16.4" hidden="false" customHeight="false" outlineLevel="0" collapsed="false">
      <c r="C1725" s="163" t="s">
        <v>7378</v>
      </c>
      <c r="D1725" s="163" t="s">
        <v>5649</v>
      </c>
      <c r="E1725" s="183" t="s">
        <v>5649</v>
      </c>
      <c r="P1725" s="56"/>
      <c r="Q1725" s="56"/>
      <c r="R1725" s="56"/>
    </row>
    <row r="1726" customFormat="false" ht="16.4" hidden="false" customHeight="false" outlineLevel="0" collapsed="false">
      <c r="C1726" s="163" t="s">
        <v>7379</v>
      </c>
      <c r="D1726" s="163" t="s">
        <v>5649</v>
      </c>
      <c r="E1726" s="183" t="s">
        <v>5649</v>
      </c>
      <c r="P1726" s="56"/>
      <c r="Q1726" s="56"/>
      <c r="R1726" s="56"/>
    </row>
    <row r="1727" customFormat="false" ht="16.4" hidden="false" customHeight="false" outlineLevel="0" collapsed="false">
      <c r="C1727" s="163" t="s">
        <v>7380</v>
      </c>
      <c r="D1727" s="163" t="s">
        <v>5649</v>
      </c>
      <c r="E1727" s="183" t="s">
        <v>5649</v>
      </c>
      <c r="P1727" s="56"/>
      <c r="Q1727" s="56"/>
      <c r="R1727" s="56"/>
    </row>
    <row r="1728" customFormat="false" ht="16.4" hidden="false" customHeight="false" outlineLevel="0" collapsed="false">
      <c r="C1728" s="163" t="s">
        <v>7381</v>
      </c>
      <c r="D1728" s="163" t="s">
        <v>5649</v>
      </c>
      <c r="E1728" s="183" t="s">
        <v>5649</v>
      </c>
      <c r="P1728" s="56"/>
      <c r="Q1728" s="56"/>
      <c r="R1728" s="56"/>
    </row>
    <row r="1729" customFormat="false" ht="16.4" hidden="false" customHeight="false" outlineLevel="0" collapsed="false">
      <c r="C1729" s="163" t="s">
        <v>7382</v>
      </c>
      <c r="D1729" s="163" t="s">
        <v>664</v>
      </c>
      <c r="E1729" s="183" t="s">
        <v>5649</v>
      </c>
      <c r="P1729" s="56"/>
      <c r="Q1729" s="56"/>
      <c r="R1729" s="56"/>
    </row>
    <row r="1730" customFormat="false" ht="16.4" hidden="false" customHeight="false" outlineLevel="0" collapsed="false">
      <c r="C1730" s="163" t="s">
        <v>7383</v>
      </c>
      <c r="D1730" s="163" t="s">
        <v>664</v>
      </c>
      <c r="E1730" s="183" t="s">
        <v>5649</v>
      </c>
      <c r="P1730" s="56"/>
      <c r="Q1730" s="56"/>
      <c r="R1730" s="56"/>
    </row>
    <row r="1731" customFormat="false" ht="16.4" hidden="false" customHeight="false" outlineLevel="0" collapsed="false">
      <c r="C1731" s="163" t="s">
        <v>7384</v>
      </c>
      <c r="D1731" s="163" t="s">
        <v>5649</v>
      </c>
      <c r="E1731" s="183" t="s">
        <v>5649</v>
      </c>
      <c r="P1731" s="56"/>
      <c r="Q1731" s="56"/>
      <c r="R1731" s="56"/>
    </row>
    <row r="1732" customFormat="false" ht="16.4" hidden="false" customHeight="false" outlineLevel="0" collapsed="false">
      <c r="C1732" s="163" t="s">
        <v>7385</v>
      </c>
      <c r="D1732" s="163" t="s">
        <v>5649</v>
      </c>
      <c r="E1732" s="183" t="s">
        <v>5649</v>
      </c>
      <c r="P1732" s="56"/>
      <c r="Q1732" s="56"/>
      <c r="R1732" s="56"/>
    </row>
    <row r="1733" customFormat="false" ht="16.4" hidden="false" customHeight="false" outlineLevel="0" collapsed="false">
      <c r="C1733" s="163" t="s">
        <v>7386</v>
      </c>
      <c r="D1733" s="163" t="s">
        <v>5649</v>
      </c>
      <c r="E1733" s="183" t="s">
        <v>5649</v>
      </c>
      <c r="P1733" s="56"/>
      <c r="Q1733" s="56"/>
      <c r="R1733" s="56"/>
    </row>
    <row r="1734" customFormat="false" ht="16.4" hidden="false" customHeight="false" outlineLevel="0" collapsed="false">
      <c r="C1734" s="163" t="s">
        <v>7387</v>
      </c>
      <c r="D1734" s="163" t="s">
        <v>5649</v>
      </c>
      <c r="E1734" s="183" t="s">
        <v>5649</v>
      </c>
      <c r="P1734" s="56"/>
      <c r="Q1734" s="56"/>
      <c r="R1734" s="56"/>
    </row>
    <row r="1735" customFormat="false" ht="16.4" hidden="false" customHeight="false" outlineLevel="0" collapsed="false">
      <c r="C1735" s="163" t="s">
        <v>7388</v>
      </c>
      <c r="D1735" s="163" t="s">
        <v>5649</v>
      </c>
      <c r="E1735" s="183" t="s">
        <v>5649</v>
      </c>
      <c r="P1735" s="56"/>
      <c r="Q1735" s="56"/>
      <c r="R1735" s="56"/>
    </row>
    <row r="1736" customFormat="false" ht="16.4" hidden="false" customHeight="false" outlineLevel="0" collapsed="false">
      <c r="C1736" s="163" t="s">
        <v>7389</v>
      </c>
      <c r="D1736" s="163" t="s">
        <v>5649</v>
      </c>
      <c r="E1736" s="183" t="s">
        <v>5649</v>
      </c>
      <c r="P1736" s="56"/>
      <c r="Q1736" s="56"/>
      <c r="R1736" s="56"/>
    </row>
    <row r="1737" customFormat="false" ht="16.4" hidden="false" customHeight="false" outlineLevel="0" collapsed="false">
      <c r="C1737" s="163" t="s">
        <v>663</v>
      </c>
      <c r="D1737" s="163" t="s">
        <v>5649</v>
      </c>
      <c r="E1737" s="183" t="n">
        <v>0.3814</v>
      </c>
      <c r="P1737" s="56"/>
      <c r="Q1737" s="56"/>
      <c r="R1737" s="56"/>
    </row>
    <row r="1738" customFormat="false" ht="16.4" hidden="false" customHeight="false" outlineLevel="0" collapsed="false">
      <c r="C1738" s="163" t="s">
        <v>666</v>
      </c>
      <c r="D1738" s="163" t="s">
        <v>5649</v>
      </c>
      <c r="E1738" s="183" t="n">
        <v>0.3814</v>
      </c>
      <c r="P1738" s="56"/>
      <c r="Q1738" s="56"/>
      <c r="R1738" s="56"/>
    </row>
    <row r="1739" customFormat="false" ht="16.4" hidden="false" customHeight="false" outlineLevel="0" collapsed="false">
      <c r="C1739" s="163" t="s">
        <v>7390</v>
      </c>
      <c r="D1739" s="163" t="s">
        <v>5649</v>
      </c>
      <c r="E1739" s="183" t="s">
        <v>5649</v>
      </c>
      <c r="P1739" s="56"/>
      <c r="Q1739" s="56"/>
      <c r="R1739" s="56"/>
    </row>
    <row r="1740" customFormat="false" ht="16.4" hidden="false" customHeight="false" outlineLevel="0" collapsed="false">
      <c r="C1740" s="163" t="s">
        <v>7391</v>
      </c>
      <c r="D1740" s="163" t="s">
        <v>5649</v>
      </c>
      <c r="E1740" s="183" t="s">
        <v>5649</v>
      </c>
      <c r="P1740" s="56"/>
      <c r="Q1740" s="56"/>
      <c r="R1740" s="56"/>
    </row>
    <row r="1741" customFormat="false" ht="16.4" hidden="false" customHeight="false" outlineLevel="0" collapsed="false">
      <c r="C1741" s="163" t="s">
        <v>7392</v>
      </c>
      <c r="D1741" s="163" t="s">
        <v>5649</v>
      </c>
      <c r="E1741" s="183" t="s">
        <v>5649</v>
      </c>
      <c r="P1741" s="56"/>
      <c r="Q1741" s="56"/>
      <c r="R1741" s="56"/>
    </row>
    <row r="1742" customFormat="false" ht="16.4" hidden="false" customHeight="false" outlineLevel="0" collapsed="false">
      <c r="C1742" s="163" t="s">
        <v>7393</v>
      </c>
      <c r="D1742" s="163" t="s">
        <v>5649</v>
      </c>
      <c r="E1742" s="183" t="s">
        <v>5649</v>
      </c>
      <c r="P1742" s="56"/>
      <c r="Q1742" s="56"/>
      <c r="R1742" s="56"/>
    </row>
    <row r="1743" customFormat="false" ht="16.4" hidden="false" customHeight="false" outlineLevel="0" collapsed="false">
      <c r="C1743" s="163" t="s">
        <v>7394</v>
      </c>
      <c r="D1743" s="163" t="s">
        <v>5649</v>
      </c>
      <c r="E1743" s="183" t="s">
        <v>5649</v>
      </c>
      <c r="P1743" s="56"/>
      <c r="Q1743" s="56"/>
      <c r="R1743" s="56"/>
    </row>
    <row r="1744" customFormat="false" ht="16.4" hidden="false" customHeight="false" outlineLevel="0" collapsed="false">
      <c r="C1744" s="163" t="s">
        <v>7395</v>
      </c>
      <c r="D1744" s="163" t="s">
        <v>5649</v>
      </c>
      <c r="E1744" s="183" t="s">
        <v>5649</v>
      </c>
      <c r="P1744" s="56"/>
      <c r="Q1744" s="56"/>
      <c r="R1744" s="56"/>
    </row>
    <row r="1745" customFormat="false" ht="16.4" hidden="false" customHeight="false" outlineLevel="0" collapsed="false">
      <c r="C1745" s="163" t="s">
        <v>7396</v>
      </c>
      <c r="D1745" s="163" t="s">
        <v>5649</v>
      </c>
      <c r="E1745" s="183" t="s">
        <v>5649</v>
      </c>
      <c r="P1745" s="56"/>
      <c r="Q1745" s="56"/>
      <c r="R1745" s="56"/>
    </row>
    <row r="1746" customFormat="false" ht="16.4" hidden="false" customHeight="false" outlineLevel="0" collapsed="false">
      <c r="C1746" s="163" t="s">
        <v>7397</v>
      </c>
      <c r="D1746" s="163" t="s">
        <v>5649</v>
      </c>
      <c r="E1746" s="183" t="s">
        <v>5649</v>
      </c>
      <c r="P1746" s="56"/>
      <c r="Q1746" s="56"/>
      <c r="R1746" s="56"/>
    </row>
    <row r="1747" customFormat="false" ht="16.4" hidden="false" customHeight="false" outlineLevel="0" collapsed="false">
      <c r="C1747" s="163" t="s">
        <v>7398</v>
      </c>
      <c r="D1747" s="163" t="s">
        <v>5649</v>
      </c>
      <c r="E1747" s="183" t="s">
        <v>5649</v>
      </c>
      <c r="P1747" s="56"/>
      <c r="Q1747" s="56"/>
      <c r="R1747" s="56"/>
    </row>
    <row r="1748" customFormat="false" ht="16.4" hidden="false" customHeight="false" outlineLevel="0" collapsed="false">
      <c r="C1748" s="163" t="s">
        <v>7399</v>
      </c>
      <c r="D1748" s="163" t="s">
        <v>5649</v>
      </c>
      <c r="E1748" s="183" t="s">
        <v>5649</v>
      </c>
      <c r="P1748" s="56"/>
      <c r="Q1748" s="56"/>
      <c r="R1748" s="56"/>
    </row>
    <row r="1749" customFormat="false" ht="16.4" hidden="false" customHeight="false" outlineLevel="0" collapsed="false">
      <c r="C1749" s="163" t="s">
        <v>7400</v>
      </c>
      <c r="D1749" s="163" t="s">
        <v>5649</v>
      </c>
      <c r="E1749" s="183" t="s">
        <v>5649</v>
      </c>
      <c r="P1749" s="56"/>
      <c r="Q1749" s="56"/>
      <c r="R1749" s="56"/>
    </row>
    <row r="1750" customFormat="false" ht="16.4" hidden="false" customHeight="false" outlineLevel="0" collapsed="false">
      <c r="C1750" s="163" t="s">
        <v>7401</v>
      </c>
      <c r="D1750" s="163" t="s">
        <v>5649</v>
      </c>
      <c r="E1750" s="183" t="s">
        <v>5649</v>
      </c>
      <c r="P1750" s="56"/>
      <c r="Q1750" s="56"/>
      <c r="R1750" s="56"/>
    </row>
    <row r="1751" customFormat="false" ht="16.4" hidden="false" customHeight="false" outlineLevel="0" collapsed="false">
      <c r="C1751" s="163" t="s">
        <v>7402</v>
      </c>
      <c r="D1751" s="163" t="s">
        <v>5649</v>
      </c>
      <c r="E1751" s="183" t="s">
        <v>5649</v>
      </c>
      <c r="P1751" s="56"/>
      <c r="Q1751" s="56"/>
      <c r="R1751" s="56"/>
    </row>
    <row r="1752" customFormat="false" ht="16.4" hidden="false" customHeight="false" outlineLevel="0" collapsed="false">
      <c r="C1752" s="163" t="s">
        <v>7403</v>
      </c>
      <c r="D1752" s="163" t="s">
        <v>5649</v>
      </c>
      <c r="E1752" s="183" t="s">
        <v>5649</v>
      </c>
      <c r="P1752" s="56"/>
      <c r="Q1752" s="56"/>
      <c r="R1752" s="56"/>
    </row>
    <row r="1753" customFormat="false" ht="16.4" hidden="false" customHeight="false" outlineLevel="0" collapsed="false">
      <c r="C1753" s="163" t="s">
        <v>7404</v>
      </c>
      <c r="D1753" s="163" t="s">
        <v>5649</v>
      </c>
      <c r="E1753" s="183" t="s">
        <v>5649</v>
      </c>
      <c r="P1753" s="56"/>
      <c r="Q1753" s="56"/>
      <c r="R1753" s="56"/>
    </row>
    <row r="1754" customFormat="false" ht="16.4" hidden="false" customHeight="false" outlineLevel="0" collapsed="false">
      <c r="C1754" s="163" t="s">
        <v>7405</v>
      </c>
      <c r="D1754" s="163" t="s">
        <v>5649</v>
      </c>
      <c r="E1754" s="183" t="s">
        <v>5649</v>
      </c>
      <c r="P1754" s="56"/>
      <c r="Q1754" s="56"/>
      <c r="R1754" s="56"/>
    </row>
    <row r="1755" customFormat="false" ht="16.4" hidden="false" customHeight="false" outlineLevel="0" collapsed="false">
      <c r="C1755" s="163" t="s">
        <v>7406</v>
      </c>
      <c r="D1755" s="163" t="s">
        <v>5649</v>
      </c>
      <c r="E1755" s="183" t="s">
        <v>5649</v>
      </c>
      <c r="P1755" s="56"/>
      <c r="Q1755" s="56"/>
      <c r="R1755" s="56"/>
    </row>
    <row r="1756" customFormat="false" ht="16.4" hidden="false" customHeight="false" outlineLevel="0" collapsed="false">
      <c r="C1756" s="163" t="s">
        <v>7407</v>
      </c>
      <c r="D1756" s="163" t="s">
        <v>5649</v>
      </c>
      <c r="E1756" s="183" t="s">
        <v>5649</v>
      </c>
      <c r="P1756" s="56"/>
      <c r="Q1756" s="56"/>
      <c r="R1756" s="56"/>
    </row>
    <row r="1757" customFormat="false" ht="16.4" hidden="false" customHeight="false" outlineLevel="0" collapsed="false">
      <c r="C1757" s="163" t="s">
        <v>7408</v>
      </c>
      <c r="D1757" s="163" t="s">
        <v>5649</v>
      </c>
      <c r="E1757" s="183" t="s">
        <v>5649</v>
      </c>
      <c r="P1757" s="56"/>
      <c r="Q1757" s="56"/>
      <c r="R1757" s="56"/>
    </row>
    <row r="1758" customFormat="false" ht="16.4" hidden="false" customHeight="false" outlineLevel="0" collapsed="false">
      <c r="C1758" s="163" t="s">
        <v>7409</v>
      </c>
      <c r="D1758" s="163" t="s">
        <v>5649</v>
      </c>
      <c r="E1758" s="183" t="s">
        <v>5649</v>
      </c>
      <c r="P1758" s="56"/>
      <c r="Q1758" s="56"/>
      <c r="R1758" s="56"/>
    </row>
    <row r="1759" customFormat="false" ht="16.4" hidden="false" customHeight="false" outlineLevel="0" collapsed="false">
      <c r="C1759" s="163" t="s">
        <v>7410</v>
      </c>
      <c r="D1759" s="163" t="s">
        <v>5649</v>
      </c>
      <c r="E1759" s="183" t="s">
        <v>5649</v>
      </c>
      <c r="P1759" s="56"/>
      <c r="Q1759" s="56"/>
      <c r="R1759" s="56"/>
    </row>
    <row r="1760" customFormat="false" ht="16.4" hidden="false" customHeight="false" outlineLevel="0" collapsed="false">
      <c r="C1760" s="163" t="s">
        <v>7411</v>
      </c>
      <c r="D1760" s="163" t="s">
        <v>5649</v>
      </c>
      <c r="E1760" s="183" t="s">
        <v>5649</v>
      </c>
      <c r="P1760" s="56"/>
      <c r="Q1760" s="56"/>
      <c r="R1760" s="56"/>
    </row>
    <row r="1761" customFormat="false" ht="16.4" hidden="false" customHeight="false" outlineLevel="0" collapsed="false">
      <c r="C1761" s="163" t="s">
        <v>7412</v>
      </c>
      <c r="D1761" s="163" t="s">
        <v>5649</v>
      </c>
      <c r="E1761" s="183" t="s">
        <v>5649</v>
      </c>
      <c r="P1761" s="56"/>
      <c r="Q1761" s="56"/>
      <c r="R1761" s="56"/>
    </row>
    <row r="1762" customFormat="false" ht="16.4" hidden="false" customHeight="false" outlineLevel="0" collapsed="false">
      <c r="C1762" s="163" t="s">
        <v>7413</v>
      </c>
      <c r="D1762" s="163" t="s">
        <v>5649</v>
      </c>
      <c r="E1762" s="183" t="s">
        <v>5649</v>
      </c>
      <c r="P1762" s="56"/>
      <c r="Q1762" s="56"/>
      <c r="R1762" s="56"/>
    </row>
    <row r="1763" customFormat="false" ht="16.4" hidden="false" customHeight="false" outlineLevel="0" collapsed="false">
      <c r="C1763" s="163" t="s">
        <v>7414</v>
      </c>
      <c r="D1763" s="163" t="s">
        <v>5649</v>
      </c>
      <c r="E1763" s="183" t="s">
        <v>5649</v>
      </c>
      <c r="P1763" s="56"/>
      <c r="Q1763" s="56"/>
      <c r="R1763" s="56"/>
    </row>
    <row r="1764" customFormat="false" ht="16.4" hidden="false" customHeight="false" outlineLevel="0" collapsed="false">
      <c r="C1764" s="163" t="s">
        <v>7415</v>
      </c>
      <c r="D1764" s="163" t="s">
        <v>5649</v>
      </c>
      <c r="E1764" s="183" t="s">
        <v>5649</v>
      </c>
      <c r="P1764" s="56"/>
      <c r="Q1764" s="56"/>
      <c r="R1764" s="56"/>
    </row>
    <row r="1765" customFormat="false" ht="16.4" hidden="false" customHeight="false" outlineLevel="0" collapsed="false">
      <c r="C1765" s="163" t="s">
        <v>7416</v>
      </c>
      <c r="D1765" s="163" t="s">
        <v>5649</v>
      </c>
      <c r="E1765" s="183" t="s">
        <v>5649</v>
      </c>
      <c r="P1765" s="56"/>
      <c r="Q1765" s="56"/>
      <c r="R1765" s="56"/>
    </row>
    <row r="1766" customFormat="false" ht="16.4" hidden="false" customHeight="false" outlineLevel="0" collapsed="false">
      <c r="C1766" s="163" t="s">
        <v>7417</v>
      </c>
      <c r="D1766" s="163" t="s">
        <v>5649</v>
      </c>
      <c r="E1766" s="183" t="s">
        <v>5649</v>
      </c>
      <c r="P1766" s="56"/>
      <c r="Q1766" s="56"/>
      <c r="R1766" s="56"/>
    </row>
    <row r="1767" customFormat="false" ht="16.4" hidden="false" customHeight="false" outlineLevel="0" collapsed="false">
      <c r="C1767" s="163" t="s">
        <v>7418</v>
      </c>
      <c r="D1767" s="163" t="s">
        <v>5649</v>
      </c>
      <c r="E1767" s="183" t="s">
        <v>5649</v>
      </c>
      <c r="P1767" s="56"/>
      <c r="Q1767" s="56"/>
      <c r="R1767" s="56"/>
    </row>
    <row r="1768" customFormat="false" ht="16.4" hidden="false" customHeight="false" outlineLevel="0" collapsed="false">
      <c r="C1768" s="163" t="s">
        <v>7419</v>
      </c>
      <c r="D1768" s="163" t="s">
        <v>5649</v>
      </c>
      <c r="E1768" s="183" t="s">
        <v>5649</v>
      </c>
      <c r="P1768" s="56"/>
      <c r="Q1768" s="56"/>
      <c r="R1768" s="56"/>
    </row>
    <row r="1769" customFormat="false" ht="16.4" hidden="false" customHeight="false" outlineLevel="0" collapsed="false">
      <c r="C1769" s="163" t="s">
        <v>7420</v>
      </c>
      <c r="D1769" s="163" t="s">
        <v>5649</v>
      </c>
      <c r="E1769" s="183" t="s">
        <v>5649</v>
      </c>
      <c r="P1769" s="56"/>
      <c r="Q1769" s="56"/>
      <c r="R1769" s="56"/>
    </row>
    <row r="1770" customFormat="false" ht="16.4" hidden="false" customHeight="false" outlineLevel="0" collapsed="false">
      <c r="C1770" s="163" t="s">
        <v>7421</v>
      </c>
      <c r="D1770" s="163" t="s">
        <v>5649</v>
      </c>
      <c r="E1770" s="183" t="s">
        <v>5649</v>
      </c>
      <c r="P1770" s="56"/>
      <c r="Q1770" s="56"/>
      <c r="R1770" s="56"/>
    </row>
    <row r="1771" customFormat="false" ht="16.4" hidden="false" customHeight="false" outlineLevel="0" collapsed="false">
      <c r="C1771" s="163" t="s">
        <v>7422</v>
      </c>
      <c r="D1771" s="163" t="s">
        <v>5649</v>
      </c>
      <c r="E1771" s="183" t="s">
        <v>5649</v>
      </c>
      <c r="P1771" s="56"/>
      <c r="Q1771" s="56"/>
      <c r="R1771" s="56"/>
    </row>
    <row r="1772" customFormat="false" ht="16.4" hidden="false" customHeight="false" outlineLevel="0" collapsed="false">
      <c r="C1772" s="163" t="s">
        <v>7423</v>
      </c>
      <c r="D1772" s="163" t="s">
        <v>5649</v>
      </c>
      <c r="E1772" s="183" t="s">
        <v>5649</v>
      </c>
      <c r="P1772" s="56"/>
      <c r="Q1772" s="56"/>
      <c r="R1772" s="56"/>
    </row>
    <row r="1773" customFormat="false" ht="16.4" hidden="false" customHeight="false" outlineLevel="0" collapsed="false">
      <c r="C1773" s="163" t="s">
        <v>7424</v>
      </c>
      <c r="D1773" s="163" t="s">
        <v>5649</v>
      </c>
      <c r="E1773" s="183" t="s">
        <v>5649</v>
      </c>
      <c r="P1773" s="56"/>
      <c r="Q1773" s="56"/>
      <c r="R1773" s="56"/>
    </row>
    <row r="1774" customFormat="false" ht="16.4" hidden="false" customHeight="false" outlineLevel="0" collapsed="false">
      <c r="C1774" s="163" t="s">
        <v>7425</v>
      </c>
      <c r="D1774" s="163" t="s">
        <v>5649</v>
      </c>
      <c r="E1774" s="183" t="s">
        <v>5649</v>
      </c>
      <c r="P1774" s="56"/>
      <c r="Q1774" s="56"/>
      <c r="R1774" s="56"/>
    </row>
    <row r="1775" customFormat="false" ht="16.4" hidden="false" customHeight="false" outlineLevel="0" collapsed="false">
      <c r="C1775" s="163" t="s">
        <v>7426</v>
      </c>
      <c r="D1775" s="163" t="s">
        <v>5649</v>
      </c>
      <c r="E1775" s="183" t="s">
        <v>5649</v>
      </c>
      <c r="P1775" s="56"/>
      <c r="Q1775" s="56"/>
      <c r="R1775" s="56"/>
    </row>
    <row r="1776" customFormat="false" ht="16.4" hidden="false" customHeight="false" outlineLevel="0" collapsed="false">
      <c r="C1776" s="163" t="s">
        <v>7427</v>
      </c>
      <c r="D1776" s="163" t="s">
        <v>5649</v>
      </c>
      <c r="E1776" s="183" t="s">
        <v>5649</v>
      </c>
      <c r="P1776" s="56"/>
      <c r="Q1776" s="56"/>
      <c r="R1776" s="56"/>
    </row>
    <row r="1777" customFormat="false" ht="16.4" hidden="false" customHeight="false" outlineLevel="0" collapsed="false">
      <c r="C1777" s="163" t="s">
        <v>7428</v>
      </c>
      <c r="D1777" s="163" t="s">
        <v>5649</v>
      </c>
      <c r="E1777" s="183" t="s">
        <v>5649</v>
      </c>
      <c r="P1777" s="56"/>
      <c r="Q1777" s="56"/>
      <c r="R1777" s="56"/>
    </row>
    <row r="1778" customFormat="false" ht="16.4" hidden="false" customHeight="false" outlineLevel="0" collapsed="false">
      <c r="C1778" s="163" t="s">
        <v>7429</v>
      </c>
      <c r="D1778" s="163" t="s">
        <v>5649</v>
      </c>
      <c r="E1778" s="183" t="s">
        <v>5649</v>
      </c>
      <c r="P1778" s="56"/>
      <c r="Q1778" s="56"/>
      <c r="R1778" s="56"/>
    </row>
    <row r="1779" customFormat="false" ht="16.4" hidden="false" customHeight="false" outlineLevel="0" collapsed="false">
      <c r="C1779" s="163" t="s">
        <v>7430</v>
      </c>
      <c r="D1779" s="163" t="s">
        <v>5649</v>
      </c>
      <c r="E1779" s="183" t="s">
        <v>5649</v>
      </c>
      <c r="P1779" s="56"/>
      <c r="Q1779" s="56"/>
      <c r="R1779" s="56"/>
    </row>
    <row r="1780" customFormat="false" ht="16.4" hidden="false" customHeight="false" outlineLevel="0" collapsed="false">
      <c r="C1780" s="163" t="s">
        <v>7431</v>
      </c>
      <c r="D1780" s="163" t="s">
        <v>5649</v>
      </c>
      <c r="E1780" s="183" t="s">
        <v>5649</v>
      </c>
      <c r="P1780" s="56"/>
      <c r="Q1780" s="56"/>
      <c r="R1780" s="56"/>
    </row>
    <row r="1781" customFormat="false" ht="16.4" hidden="false" customHeight="false" outlineLevel="0" collapsed="false">
      <c r="C1781" s="163" t="s">
        <v>7432</v>
      </c>
      <c r="D1781" s="163" t="s">
        <v>5649</v>
      </c>
      <c r="E1781" s="183" t="s">
        <v>5649</v>
      </c>
      <c r="P1781" s="56"/>
      <c r="Q1781" s="56"/>
      <c r="R1781" s="56"/>
    </row>
    <row r="1782" customFormat="false" ht="16.4" hidden="false" customHeight="false" outlineLevel="0" collapsed="false">
      <c r="C1782" s="163" t="s">
        <v>7433</v>
      </c>
      <c r="D1782" s="163" t="s">
        <v>5649</v>
      </c>
      <c r="E1782" s="183" t="s">
        <v>5649</v>
      </c>
      <c r="P1782" s="56"/>
      <c r="Q1782" s="56"/>
      <c r="R1782" s="56"/>
    </row>
    <row r="1783" customFormat="false" ht="16.4" hidden="false" customHeight="false" outlineLevel="0" collapsed="false">
      <c r="C1783" s="163" t="s">
        <v>7434</v>
      </c>
      <c r="D1783" s="163" t="s">
        <v>5649</v>
      </c>
      <c r="E1783" s="183" t="s">
        <v>5649</v>
      </c>
      <c r="P1783" s="56"/>
      <c r="Q1783" s="56"/>
      <c r="R1783" s="56"/>
    </row>
    <row r="1784" customFormat="false" ht="16.4" hidden="false" customHeight="false" outlineLevel="0" collapsed="false">
      <c r="C1784" s="163" t="s">
        <v>7435</v>
      </c>
      <c r="D1784" s="163" t="s">
        <v>5649</v>
      </c>
      <c r="E1784" s="183" t="s">
        <v>5649</v>
      </c>
      <c r="P1784" s="56"/>
      <c r="Q1784" s="56"/>
      <c r="R1784" s="56"/>
    </row>
    <row r="1785" customFormat="false" ht="16.4" hidden="false" customHeight="false" outlineLevel="0" collapsed="false">
      <c r="C1785" s="163" t="s">
        <v>7436</v>
      </c>
      <c r="D1785" s="163" t="s">
        <v>5649</v>
      </c>
      <c r="E1785" s="183" t="s">
        <v>5649</v>
      </c>
      <c r="P1785" s="56"/>
      <c r="Q1785" s="56"/>
      <c r="R1785" s="56"/>
    </row>
    <row r="1786" customFormat="false" ht="16.4" hidden="false" customHeight="false" outlineLevel="0" collapsed="false">
      <c r="C1786" s="163" t="s">
        <v>7437</v>
      </c>
      <c r="D1786" s="163" t="s">
        <v>5649</v>
      </c>
      <c r="E1786" s="183" t="s">
        <v>5649</v>
      </c>
      <c r="P1786" s="56"/>
      <c r="Q1786" s="56"/>
      <c r="R1786" s="56"/>
    </row>
    <row r="1787" customFormat="false" ht="16.4" hidden="false" customHeight="false" outlineLevel="0" collapsed="false">
      <c r="C1787" s="163" t="s">
        <v>7438</v>
      </c>
      <c r="D1787" s="163" t="s">
        <v>5649</v>
      </c>
      <c r="E1787" s="183" t="s">
        <v>5649</v>
      </c>
      <c r="P1787" s="56"/>
      <c r="Q1787" s="56"/>
      <c r="R1787" s="56"/>
    </row>
    <row r="1788" customFormat="false" ht="16.4" hidden="false" customHeight="false" outlineLevel="0" collapsed="false">
      <c r="C1788" s="163" t="s">
        <v>7439</v>
      </c>
      <c r="D1788" s="163" t="s">
        <v>5649</v>
      </c>
      <c r="E1788" s="183" t="s">
        <v>5649</v>
      </c>
      <c r="P1788" s="56"/>
      <c r="Q1788" s="56"/>
      <c r="R1788" s="56"/>
    </row>
    <row r="1789" customFormat="false" ht="16.4" hidden="false" customHeight="false" outlineLevel="0" collapsed="false">
      <c r="C1789" s="163" t="s">
        <v>7440</v>
      </c>
      <c r="D1789" s="163" t="s">
        <v>5649</v>
      </c>
      <c r="E1789" s="183" t="s">
        <v>5649</v>
      </c>
      <c r="P1789" s="56"/>
      <c r="Q1789" s="56"/>
      <c r="R1789" s="56"/>
    </row>
    <row r="1790" customFormat="false" ht="16.4" hidden="false" customHeight="false" outlineLevel="0" collapsed="false">
      <c r="C1790" s="163" t="s">
        <v>7441</v>
      </c>
      <c r="D1790" s="163" t="s">
        <v>5649</v>
      </c>
      <c r="E1790" s="183" t="s">
        <v>5649</v>
      </c>
      <c r="P1790" s="56"/>
      <c r="Q1790" s="56"/>
      <c r="R1790" s="56"/>
    </row>
    <row r="1791" customFormat="false" ht="16.4" hidden="false" customHeight="false" outlineLevel="0" collapsed="false">
      <c r="C1791" s="163" t="s">
        <v>7442</v>
      </c>
      <c r="D1791" s="163" t="s">
        <v>5649</v>
      </c>
      <c r="E1791" s="183" t="s">
        <v>5649</v>
      </c>
      <c r="P1791" s="56"/>
      <c r="Q1791" s="56"/>
      <c r="R1791" s="56"/>
    </row>
    <row r="1792" customFormat="false" ht="16.4" hidden="false" customHeight="false" outlineLevel="0" collapsed="false">
      <c r="C1792" s="163" t="s">
        <v>7443</v>
      </c>
      <c r="D1792" s="163" t="s">
        <v>5649</v>
      </c>
      <c r="E1792" s="183" t="s">
        <v>5649</v>
      </c>
      <c r="P1792" s="56"/>
      <c r="Q1792" s="56"/>
      <c r="R1792" s="56"/>
    </row>
    <row r="1793" customFormat="false" ht="16.4" hidden="false" customHeight="false" outlineLevel="0" collapsed="false">
      <c r="C1793" s="163" t="s">
        <v>7444</v>
      </c>
      <c r="D1793" s="163" t="s">
        <v>5649</v>
      </c>
      <c r="E1793" s="183" t="s">
        <v>5649</v>
      </c>
      <c r="P1793" s="56"/>
      <c r="Q1793" s="56"/>
      <c r="R1793" s="56"/>
    </row>
    <row r="1794" customFormat="false" ht="16.4" hidden="false" customHeight="false" outlineLevel="0" collapsed="false">
      <c r="C1794" s="163" t="s">
        <v>7445</v>
      </c>
      <c r="D1794" s="163" t="s">
        <v>5649</v>
      </c>
      <c r="E1794" s="183" t="s">
        <v>5649</v>
      </c>
      <c r="P1794" s="56"/>
      <c r="Q1794" s="56"/>
      <c r="R1794" s="56"/>
    </row>
    <row r="1795" customFormat="false" ht="16.4" hidden="false" customHeight="false" outlineLevel="0" collapsed="false">
      <c r="C1795" s="163" t="s">
        <v>7446</v>
      </c>
      <c r="D1795" s="163" t="s">
        <v>5649</v>
      </c>
      <c r="E1795" s="183" t="s">
        <v>5649</v>
      </c>
      <c r="P1795" s="56"/>
      <c r="Q1795" s="56"/>
      <c r="R1795" s="56"/>
    </row>
    <row r="1796" customFormat="false" ht="16.4" hidden="false" customHeight="false" outlineLevel="0" collapsed="false">
      <c r="C1796" s="163" t="s">
        <v>7447</v>
      </c>
      <c r="D1796" s="163" t="s">
        <v>5649</v>
      </c>
      <c r="E1796" s="183" t="s">
        <v>5649</v>
      </c>
      <c r="P1796" s="56"/>
      <c r="Q1796" s="56"/>
      <c r="R1796" s="56"/>
    </row>
    <row r="1797" customFormat="false" ht="16.4" hidden="false" customHeight="false" outlineLevel="0" collapsed="false">
      <c r="C1797" s="163" t="s">
        <v>7448</v>
      </c>
      <c r="D1797" s="163" t="s">
        <v>5649</v>
      </c>
      <c r="E1797" s="183" t="s">
        <v>5649</v>
      </c>
      <c r="P1797" s="56"/>
      <c r="Q1797" s="56"/>
      <c r="R1797" s="56"/>
    </row>
    <row r="1798" customFormat="false" ht="16.4" hidden="false" customHeight="false" outlineLevel="0" collapsed="false">
      <c r="C1798" s="163" t="s">
        <v>7449</v>
      </c>
      <c r="D1798" s="163" t="s">
        <v>5649</v>
      </c>
      <c r="E1798" s="183" t="s">
        <v>5649</v>
      </c>
      <c r="P1798" s="56"/>
      <c r="Q1798" s="56"/>
      <c r="R1798" s="56"/>
    </row>
    <row r="1799" customFormat="false" ht="16.4" hidden="false" customHeight="false" outlineLevel="0" collapsed="false">
      <c r="C1799" s="163" t="s">
        <v>7450</v>
      </c>
      <c r="D1799" s="163" t="s">
        <v>5649</v>
      </c>
      <c r="E1799" s="183" t="s">
        <v>5649</v>
      </c>
      <c r="P1799" s="56"/>
      <c r="Q1799" s="56"/>
      <c r="R1799" s="56"/>
    </row>
    <row r="1800" customFormat="false" ht="16.4" hidden="false" customHeight="false" outlineLevel="0" collapsed="false">
      <c r="C1800" s="163" t="s">
        <v>7451</v>
      </c>
      <c r="D1800" s="163" t="s">
        <v>5649</v>
      </c>
      <c r="E1800" s="183" t="s">
        <v>5649</v>
      </c>
      <c r="P1800" s="56"/>
      <c r="Q1800" s="56"/>
      <c r="R1800" s="56"/>
    </row>
    <row r="1801" customFormat="false" ht="16.4" hidden="false" customHeight="false" outlineLevel="0" collapsed="false">
      <c r="C1801" s="163" t="s">
        <v>7452</v>
      </c>
      <c r="D1801" s="163" t="s">
        <v>5649</v>
      </c>
      <c r="E1801" s="183" t="s">
        <v>5649</v>
      </c>
      <c r="P1801" s="56"/>
      <c r="Q1801" s="56"/>
      <c r="R1801" s="56"/>
    </row>
    <row r="1802" customFormat="false" ht="16.4" hidden="false" customHeight="false" outlineLevel="0" collapsed="false">
      <c r="C1802" s="163" t="s">
        <v>7453</v>
      </c>
      <c r="D1802" s="163" t="s">
        <v>5649</v>
      </c>
      <c r="E1802" s="183" t="s">
        <v>5649</v>
      </c>
      <c r="P1802" s="56"/>
      <c r="Q1802" s="56"/>
      <c r="R1802" s="56"/>
    </row>
    <row r="1803" customFormat="false" ht="16.4" hidden="false" customHeight="false" outlineLevel="0" collapsed="false">
      <c r="C1803" s="163" t="s">
        <v>7454</v>
      </c>
      <c r="D1803" s="163" t="s">
        <v>5649</v>
      </c>
      <c r="E1803" s="183" t="s">
        <v>5649</v>
      </c>
      <c r="P1803" s="56"/>
      <c r="Q1803" s="56"/>
      <c r="R1803" s="56"/>
    </row>
    <row r="1804" customFormat="false" ht="16.4" hidden="false" customHeight="false" outlineLevel="0" collapsed="false">
      <c r="C1804" s="163" t="s">
        <v>7455</v>
      </c>
      <c r="D1804" s="163" t="s">
        <v>5649</v>
      </c>
      <c r="E1804" s="183" t="s">
        <v>5649</v>
      </c>
      <c r="P1804" s="56"/>
      <c r="Q1804" s="56"/>
      <c r="R1804" s="56"/>
    </row>
    <row r="1805" customFormat="false" ht="16.4" hidden="false" customHeight="false" outlineLevel="0" collapsed="false">
      <c r="C1805" s="163" t="s">
        <v>7456</v>
      </c>
      <c r="D1805" s="163" t="s">
        <v>5649</v>
      </c>
      <c r="E1805" s="183" t="s">
        <v>5649</v>
      </c>
      <c r="P1805" s="56"/>
      <c r="Q1805" s="56"/>
      <c r="R1805" s="56"/>
    </row>
    <row r="1806" customFormat="false" ht="16.4" hidden="false" customHeight="false" outlineLevel="0" collapsed="false">
      <c r="C1806" s="163" t="s">
        <v>7457</v>
      </c>
      <c r="D1806" s="163" t="s">
        <v>5649</v>
      </c>
      <c r="E1806" s="183" t="s">
        <v>5649</v>
      </c>
      <c r="P1806" s="56"/>
      <c r="Q1806" s="56"/>
      <c r="R1806" s="56"/>
    </row>
    <row r="1807" customFormat="false" ht="16.4" hidden="false" customHeight="false" outlineLevel="0" collapsed="false">
      <c r="C1807" s="163" t="s">
        <v>7458</v>
      </c>
      <c r="D1807" s="163" t="s">
        <v>5649</v>
      </c>
      <c r="E1807" s="183" t="s">
        <v>5649</v>
      </c>
      <c r="P1807" s="56"/>
      <c r="Q1807" s="56"/>
      <c r="R1807" s="56"/>
    </row>
    <row r="1808" customFormat="false" ht="16.4" hidden="false" customHeight="false" outlineLevel="0" collapsed="false">
      <c r="C1808" s="163" t="s">
        <v>7459</v>
      </c>
      <c r="D1808" s="163" t="s">
        <v>5649</v>
      </c>
      <c r="E1808" s="183" t="s">
        <v>5649</v>
      </c>
      <c r="P1808" s="56"/>
      <c r="Q1808" s="56"/>
      <c r="R1808" s="56"/>
    </row>
    <row r="1809" customFormat="false" ht="16.4" hidden="false" customHeight="false" outlineLevel="0" collapsed="false">
      <c r="C1809" s="163" t="s">
        <v>7460</v>
      </c>
      <c r="D1809" s="163" t="s">
        <v>5649</v>
      </c>
      <c r="E1809" s="183" t="s">
        <v>5649</v>
      </c>
      <c r="P1809" s="56"/>
      <c r="Q1809" s="56"/>
      <c r="R1809" s="56"/>
    </row>
    <row r="1810" customFormat="false" ht="16.4" hidden="false" customHeight="false" outlineLevel="0" collapsed="false">
      <c r="C1810" s="163" t="s">
        <v>7461</v>
      </c>
      <c r="D1810" s="163" t="s">
        <v>5649</v>
      </c>
      <c r="E1810" s="183" t="s">
        <v>5649</v>
      </c>
      <c r="P1810" s="56"/>
      <c r="Q1810" s="56"/>
      <c r="R1810" s="56"/>
    </row>
    <row r="1811" customFormat="false" ht="16.4" hidden="false" customHeight="false" outlineLevel="0" collapsed="false">
      <c r="C1811" s="163" t="s">
        <v>7462</v>
      </c>
      <c r="D1811" s="163" t="s">
        <v>5649</v>
      </c>
      <c r="E1811" s="183" t="s">
        <v>5649</v>
      </c>
      <c r="P1811" s="56"/>
      <c r="Q1811" s="56"/>
      <c r="R1811" s="56"/>
    </row>
    <row r="1812" customFormat="false" ht="16.4" hidden="false" customHeight="false" outlineLevel="0" collapsed="false">
      <c r="C1812" s="163" t="s">
        <v>7463</v>
      </c>
      <c r="D1812" s="163" t="s">
        <v>5649</v>
      </c>
      <c r="E1812" s="183" t="s">
        <v>5649</v>
      </c>
      <c r="P1812" s="56"/>
      <c r="Q1812" s="56"/>
      <c r="R1812" s="56"/>
    </row>
    <row r="1813" customFormat="false" ht="16.4" hidden="false" customHeight="false" outlineLevel="0" collapsed="false">
      <c r="C1813" s="163" t="s">
        <v>7464</v>
      </c>
      <c r="D1813" s="163" t="s">
        <v>5649</v>
      </c>
      <c r="E1813" s="183" t="s">
        <v>5649</v>
      </c>
      <c r="P1813" s="56"/>
      <c r="Q1813" s="56"/>
      <c r="R1813" s="56"/>
    </row>
    <row r="1814" customFormat="false" ht="16.4" hidden="false" customHeight="false" outlineLevel="0" collapsed="false">
      <c r="C1814" s="163" t="s">
        <v>7465</v>
      </c>
      <c r="D1814" s="163" t="s">
        <v>5649</v>
      </c>
      <c r="E1814" s="183" t="s">
        <v>5649</v>
      </c>
      <c r="P1814" s="56"/>
      <c r="Q1814" s="56"/>
      <c r="R1814" s="56"/>
    </row>
    <row r="1815" customFormat="false" ht="16.4" hidden="false" customHeight="false" outlineLevel="0" collapsed="false">
      <c r="C1815" s="163" t="s">
        <v>7466</v>
      </c>
      <c r="D1815" s="163" t="s">
        <v>5649</v>
      </c>
      <c r="E1815" s="183" t="s">
        <v>5649</v>
      </c>
      <c r="P1815" s="56"/>
      <c r="Q1815" s="56"/>
      <c r="R1815" s="56"/>
    </row>
    <row r="1816" customFormat="false" ht="16.4" hidden="false" customHeight="false" outlineLevel="0" collapsed="false">
      <c r="C1816" s="163" t="s">
        <v>7467</v>
      </c>
      <c r="D1816" s="163" t="s">
        <v>5649</v>
      </c>
      <c r="E1816" s="183" t="s">
        <v>5649</v>
      </c>
      <c r="P1816" s="56"/>
      <c r="Q1816" s="56"/>
      <c r="R1816" s="56"/>
    </row>
    <row r="1817" customFormat="false" ht="16.4" hidden="false" customHeight="false" outlineLevel="0" collapsed="false">
      <c r="C1817" s="163" t="s">
        <v>7468</v>
      </c>
      <c r="D1817" s="163" t="s">
        <v>5649</v>
      </c>
      <c r="E1817" s="183" t="s">
        <v>5649</v>
      </c>
      <c r="P1817" s="56"/>
      <c r="Q1817" s="56"/>
      <c r="R1817" s="56"/>
    </row>
    <row r="1818" customFormat="false" ht="16.4" hidden="false" customHeight="false" outlineLevel="0" collapsed="false">
      <c r="C1818" s="163" t="s">
        <v>7469</v>
      </c>
      <c r="D1818" s="163" t="s">
        <v>5649</v>
      </c>
      <c r="E1818" s="183" t="s">
        <v>5649</v>
      </c>
      <c r="P1818" s="56"/>
      <c r="Q1818" s="56"/>
      <c r="R1818" s="56"/>
    </row>
    <row r="1819" customFormat="false" ht="16.4" hidden="false" customHeight="false" outlineLevel="0" collapsed="false">
      <c r="C1819" s="163" t="s">
        <v>7470</v>
      </c>
      <c r="D1819" s="163" t="s">
        <v>5649</v>
      </c>
      <c r="E1819" s="183" t="s">
        <v>5649</v>
      </c>
      <c r="P1819" s="56"/>
      <c r="Q1819" s="56"/>
      <c r="R1819" s="56"/>
    </row>
    <row r="1820" customFormat="false" ht="16.4" hidden="false" customHeight="false" outlineLevel="0" collapsed="false">
      <c r="C1820" s="163" t="s">
        <v>7471</v>
      </c>
      <c r="D1820" s="163" t="s">
        <v>5649</v>
      </c>
      <c r="E1820" s="183" t="s">
        <v>5649</v>
      </c>
      <c r="P1820" s="56"/>
      <c r="Q1820" s="56"/>
      <c r="R1820" s="56"/>
    </row>
    <row r="1821" customFormat="false" ht="16.4" hidden="false" customHeight="false" outlineLevel="0" collapsed="false">
      <c r="C1821" s="163" t="s">
        <v>7472</v>
      </c>
      <c r="D1821" s="163" t="s">
        <v>5649</v>
      </c>
      <c r="E1821" s="183" t="s">
        <v>5649</v>
      </c>
      <c r="P1821" s="56"/>
      <c r="Q1821" s="56"/>
      <c r="R1821" s="56"/>
    </row>
    <row r="1822" customFormat="false" ht="16.4" hidden="false" customHeight="false" outlineLevel="0" collapsed="false">
      <c r="C1822" s="163" t="s">
        <v>7473</v>
      </c>
      <c r="D1822" s="163" t="s">
        <v>5649</v>
      </c>
      <c r="E1822" s="183" t="s">
        <v>5649</v>
      </c>
      <c r="P1822" s="56"/>
      <c r="Q1822" s="56"/>
      <c r="R1822" s="56"/>
    </row>
    <row r="1823" customFormat="false" ht="16.4" hidden="false" customHeight="false" outlineLevel="0" collapsed="false">
      <c r="C1823" s="163" t="s">
        <v>7474</v>
      </c>
      <c r="D1823" s="163" t="s">
        <v>5649</v>
      </c>
      <c r="E1823" s="183" t="s">
        <v>5649</v>
      </c>
      <c r="P1823" s="56"/>
      <c r="Q1823" s="56"/>
      <c r="R1823" s="56"/>
    </row>
    <row r="1824" customFormat="false" ht="16.4" hidden="false" customHeight="false" outlineLevel="0" collapsed="false">
      <c r="C1824" s="163" t="s">
        <v>7475</v>
      </c>
      <c r="D1824" s="163" t="s">
        <v>5649</v>
      </c>
      <c r="E1824" s="183" t="s">
        <v>5649</v>
      </c>
      <c r="P1824" s="56"/>
      <c r="Q1824" s="56"/>
      <c r="R1824" s="56"/>
    </row>
    <row r="1825" customFormat="false" ht="16.4" hidden="false" customHeight="false" outlineLevel="0" collapsed="false">
      <c r="C1825" s="163" t="s">
        <v>7476</v>
      </c>
      <c r="D1825" s="163" t="s">
        <v>5649</v>
      </c>
      <c r="E1825" s="183" t="s">
        <v>5649</v>
      </c>
      <c r="P1825" s="56"/>
      <c r="Q1825" s="56"/>
      <c r="R1825" s="56"/>
    </row>
    <row r="1826" customFormat="false" ht="16.4" hidden="false" customHeight="false" outlineLevel="0" collapsed="false">
      <c r="C1826" s="163" t="s">
        <v>7477</v>
      </c>
      <c r="D1826" s="163" t="s">
        <v>5649</v>
      </c>
      <c r="E1826" s="183" t="s">
        <v>5649</v>
      </c>
      <c r="P1826" s="56"/>
      <c r="Q1826" s="56"/>
      <c r="R1826" s="56"/>
    </row>
    <row r="1827" customFormat="false" ht="16.4" hidden="false" customHeight="false" outlineLevel="0" collapsed="false">
      <c r="C1827" s="163" t="s">
        <v>7478</v>
      </c>
      <c r="D1827" s="163" t="s">
        <v>5649</v>
      </c>
      <c r="E1827" s="183" t="s">
        <v>5649</v>
      </c>
      <c r="P1827" s="56"/>
      <c r="Q1827" s="56"/>
      <c r="R1827" s="56"/>
    </row>
    <row r="1828" customFormat="false" ht="16.4" hidden="false" customHeight="false" outlineLevel="0" collapsed="false">
      <c r="C1828" s="163" t="s">
        <v>7479</v>
      </c>
      <c r="D1828" s="163" t="s">
        <v>5649</v>
      </c>
      <c r="E1828" s="183" t="s">
        <v>5649</v>
      </c>
      <c r="P1828" s="56"/>
      <c r="Q1828" s="56"/>
      <c r="R1828" s="56"/>
    </row>
    <row r="1829" customFormat="false" ht="16.4" hidden="false" customHeight="false" outlineLevel="0" collapsed="false">
      <c r="C1829" s="163" t="s">
        <v>7480</v>
      </c>
      <c r="D1829" s="163" t="s">
        <v>5649</v>
      </c>
      <c r="E1829" s="183" t="s">
        <v>5649</v>
      </c>
      <c r="P1829" s="56"/>
      <c r="Q1829" s="56"/>
      <c r="R1829" s="56"/>
    </row>
    <row r="1830" customFormat="false" ht="16.4" hidden="false" customHeight="false" outlineLevel="0" collapsed="false">
      <c r="C1830" s="163" t="s">
        <v>7481</v>
      </c>
      <c r="D1830" s="163" t="s">
        <v>5649</v>
      </c>
      <c r="E1830" s="183" t="s">
        <v>5649</v>
      </c>
      <c r="P1830" s="56"/>
      <c r="Q1830" s="56"/>
      <c r="R1830" s="56"/>
    </row>
    <row r="1831" customFormat="false" ht="16.4" hidden="false" customHeight="false" outlineLevel="0" collapsed="false">
      <c r="C1831" s="163" t="s">
        <v>7482</v>
      </c>
      <c r="D1831" s="163" t="s">
        <v>5649</v>
      </c>
      <c r="E1831" s="183" t="s">
        <v>5649</v>
      </c>
      <c r="P1831" s="56"/>
      <c r="Q1831" s="56"/>
      <c r="R1831" s="56"/>
    </row>
    <row r="1832" customFormat="false" ht="16.4" hidden="false" customHeight="false" outlineLevel="0" collapsed="false">
      <c r="C1832" s="163" t="s">
        <v>7483</v>
      </c>
      <c r="D1832" s="163" t="s">
        <v>5649</v>
      </c>
      <c r="E1832" s="183" t="s">
        <v>5649</v>
      </c>
      <c r="P1832" s="56"/>
      <c r="Q1832" s="56"/>
      <c r="R1832" s="56"/>
    </row>
    <row r="1833" customFormat="false" ht="16.4" hidden="false" customHeight="false" outlineLevel="0" collapsed="false">
      <c r="C1833" s="163" t="s">
        <v>7484</v>
      </c>
      <c r="D1833" s="163" t="s">
        <v>5649</v>
      </c>
      <c r="E1833" s="183" t="s">
        <v>5649</v>
      </c>
      <c r="P1833" s="56"/>
      <c r="Q1833" s="56"/>
      <c r="R1833" s="56"/>
    </row>
    <row r="1834" customFormat="false" ht="16.4" hidden="false" customHeight="false" outlineLevel="0" collapsed="false">
      <c r="C1834" s="163" t="s">
        <v>7485</v>
      </c>
      <c r="D1834" s="163" t="s">
        <v>5649</v>
      </c>
      <c r="E1834" s="183" t="s">
        <v>5649</v>
      </c>
      <c r="P1834" s="56"/>
      <c r="Q1834" s="56"/>
      <c r="R1834" s="56"/>
    </row>
    <row r="1835" customFormat="false" ht="16.4" hidden="false" customHeight="false" outlineLevel="0" collapsed="false">
      <c r="C1835" s="163" t="s">
        <v>7486</v>
      </c>
      <c r="D1835" s="163" t="s">
        <v>5649</v>
      </c>
      <c r="E1835" s="183" t="s">
        <v>5649</v>
      </c>
      <c r="P1835" s="56"/>
      <c r="Q1835" s="56"/>
      <c r="R1835" s="56"/>
    </row>
    <row r="1836" customFormat="false" ht="16.4" hidden="false" customHeight="false" outlineLevel="0" collapsed="false">
      <c r="C1836" s="163" t="s">
        <v>7487</v>
      </c>
      <c r="D1836" s="163" t="s">
        <v>5649</v>
      </c>
      <c r="E1836" s="183" t="s">
        <v>5649</v>
      </c>
      <c r="P1836" s="56"/>
      <c r="Q1836" s="56"/>
      <c r="R1836" s="56"/>
    </row>
    <row r="1837" customFormat="false" ht="16.4" hidden="false" customHeight="false" outlineLevel="0" collapsed="false">
      <c r="C1837" s="163" t="s">
        <v>7488</v>
      </c>
      <c r="D1837" s="163" t="s">
        <v>5649</v>
      </c>
      <c r="E1837" s="183" t="s">
        <v>5649</v>
      </c>
      <c r="P1837" s="56"/>
      <c r="Q1837" s="56"/>
      <c r="R1837" s="56"/>
    </row>
    <row r="1838" customFormat="false" ht="16.4" hidden="false" customHeight="false" outlineLevel="0" collapsed="false">
      <c r="C1838" s="163" t="s">
        <v>7489</v>
      </c>
      <c r="D1838" s="163" t="s">
        <v>5649</v>
      </c>
      <c r="E1838" s="183" t="s">
        <v>5649</v>
      </c>
      <c r="P1838" s="56"/>
      <c r="Q1838" s="56"/>
      <c r="R1838" s="56"/>
    </row>
    <row r="1839" customFormat="false" ht="16.4" hidden="false" customHeight="false" outlineLevel="0" collapsed="false">
      <c r="C1839" s="163" t="s">
        <v>7490</v>
      </c>
      <c r="D1839" s="163" t="s">
        <v>5649</v>
      </c>
      <c r="E1839" s="183" t="s">
        <v>5649</v>
      </c>
      <c r="P1839" s="56"/>
      <c r="Q1839" s="56"/>
      <c r="R1839" s="56"/>
    </row>
    <row r="1840" customFormat="false" ht="16.4" hidden="false" customHeight="false" outlineLevel="0" collapsed="false">
      <c r="C1840" s="163" t="s">
        <v>7491</v>
      </c>
      <c r="D1840" s="163" t="s">
        <v>5649</v>
      </c>
      <c r="E1840" s="183" t="s">
        <v>5649</v>
      </c>
      <c r="P1840" s="56"/>
      <c r="Q1840" s="56"/>
      <c r="R1840" s="56"/>
    </row>
    <row r="1841" customFormat="false" ht="16.4" hidden="false" customHeight="false" outlineLevel="0" collapsed="false">
      <c r="C1841" s="163" t="s">
        <v>7492</v>
      </c>
      <c r="D1841" s="163" t="s">
        <v>5649</v>
      </c>
      <c r="E1841" s="183" t="s">
        <v>5649</v>
      </c>
      <c r="P1841" s="56"/>
      <c r="Q1841" s="56"/>
      <c r="R1841" s="56"/>
    </row>
    <row r="1842" customFormat="false" ht="16.4" hidden="false" customHeight="false" outlineLevel="0" collapsed="false">
      <c r="C1842" s="163" t="s">
        <v>7493</v>
      </c>
      <c r="D1842" s="163" t="s">
        <v>5649</v>
      </c>
      <c r="E1842" s="183" t="s">
        <v>5649</v>
      </c>
      <c r="P1842" s="56"/>
      <c r="Q1842" s="56"/>
      <c r="R1842" s="56"/>
    </row>
    <row r="1843" customFormat="false" ht="16.4" hidden="false" customHeight="false" outlineLevel="0" collapsed="false">
      <c r="C1843" s="163" t="s">
        <v>7494</v>
      </c>
      <c r="D1843" s="163" t="s">
        <v>5649</v>
      </c>
      <c r="E1843" s="183" t="s">
        <v>5649</v>
      </c>
      <c r="P1843" s="56"/>
      <c r="Q1843" s="56"/>
      <c r="R1843" s="56"/>
    </row>
    <row r="1844" customFormat="false" ht="16.4" hidden="false" customHeight="false" outlineLevel="0" collapsed="false">
      <c r="C1844" s="163" t="s">
        <v>7495</v>
      </c>
      <c r="D1844" s="163" t="s">
        <v>5649</v>
      </c>
      <c r="E1844" s="183" t="s">
        <v>5649</v>
      </c>
      <c r="P1844" s="56"/>
      <c r="Q1844" s="56"/>
      <c r="R1844" s="56"/>
    </row>
    <row r="1845" customFormat="false" ht="16.4" hidden="false" customHeight="false" outlineLevel="0" collapsed="false">
      <c r="C1845" s="163" t="s">
        <v>7496</v>
      </c>
      <c r="D1845" s="163" t="s">
        <v>5649</v>
      </c>
      <c r="E1845" s="183" t="s">
        <v>5649</v>
      </c>
      <c r="P1845" s="56"/>
      <c r="Q1845" s="56"/>
      <c r="R1845" s="56"/>
    </row>
    <row r="1846" customFormat="false" ht="16.4" hidden="false" customHeight="false" outlineLevel="0" collapsed="false">
      <c r="C1846" s="163" t="s">
        <v>7497</v>
      </c>
      <c r="D1846" s="163" t="s">
        <v>5649</v>
      </c>
      <c r="E1846" s="183" t="s">
        <v>5649</v>
      </c>
      <c r="P1846" s="56"/>
      <c r="Q1846" s="56"/>
      <c r="R1846" s="56"/>
    </row>
    <row r="1847" customFormat="false" ht="16.4" hidden="false" customHeight="false" outlineLevel="0" collapsed="false">
      <c r="C1847" s="163" t="s">
        <v>7498</v>
      </c>
      <c r="D1847" s="163" t="s">
        <v>5649</v>
      </c>
      <c r="E1847" s="183" t="s">
        <v>5649</v>
      </c>
      <c r="P1847" s="56"/>
      <c r="Q1847" s="56"/>
      <c r="R1847" s="56"/>
    </row>
    <row r="1848" customFormat="false" ht="16.4" hidden="false" customHeight="false" outlineLevel="0" collapsed="false">
      <c r="C1848" s="163" t="s">
        <v>7499</v>
      </c>
      <c r="D1848" s="163" t="s">
        <v>5649</v>
      </c>
      <c r="E1848" s="183" t="s">
        <v>5649</v>
      </c>
      <c r="P1848" s="56"/>
      <c r="Q1848" s="56"/>
      <c r="R1848" s="56"/>
    </row>
    <row r="1849" customFormat="false" ht="16.4" hidden="false" customHeight="false" outlineLevel="0" collapsed="false">
      <c r="C1849" s="163" t="s">
        <v>7500</v>
      </c>
      <c r="D1849" s="163" t="s">
        <v>5649</v>
      </c>
      <c r="E1849" s="183" t="s">
        <v>5649</v>
      </c>
      <c r="P1849" s="56"/>
      <c r="Q1849" s="56"/>
      <c r="R1849" s="56"/>
    </row>
    <row r="1850" customFormat="false" ht="16.4" hidden="false" customHeight="false" outlineLevel="0" collapsed="false">
      <c r="C1850" s="163" t="s">
        <v>7501</v>
      </c>
      <c r="D1850" s="163" t="s">
        <v>5649</v>
      </c>
      <c r="E1850" s="183" t="s">
        <v>5649</v>
      </c>
      <c r="P1850" s="56"/>
      <c r="Q1850" s="56"/>
      <c r="R1850" s="56"/>
    </row>
    <row r="1851" customFormat="false" ht="16.4" hidden="false" customHeight="false" outlineLevel="0" collapsed="false">
      <c r="C1851" s="163" t="s">
        <v>7502</v>
      </c>
      <c r="D1851" s="163" t="s">
        <v>5649</v>
      </c>
      <c r="E1851" s="183" t="s">
        <v>5649</v>
      </c>
      <c r="P1851" s="56"/>
      <c r="Q1851" s="56"/>
      <c r="R1851" s="56"/>
    </row>
    <row r="1852" customFormat="false" ht="16.4" hidden="false" customHeight="false" outlineLevel="0" collapsed="false">
      <c r="C1852" s="163" t="s">
        <v>7503</v>
      </c>
      <c r="D1852" s="163" t="s">
        <v>5649</v>
      </c>
      <c r="E1852" s="183" t="s">
        <v>5649</v>
      </c>
      <c r="P1852" s="56"/>
      <c r="Q1852" s="56"/>
      <c r="R1852" s="56"/>
    </row>
    <row r="1853" customFormat="false" ht="16.4" hidden="false" customHeight="false" outlineLevel="0" collapsed="false">
      <c r="C1853" s="163" t="s">
        <v>7504</v>
      </c>
      <c r="D1853" s="163" t="s">
        <v>5649</v>
      </c>
      <c r="E1853" s="183" t="s">
        <v>5649</v>
      </c>
      <c r="P1853" s="56"/>
      <c r="Q1853" s="56"/>
      <c r="R1853" s="56"/>
    </row>
    <row r="1854" customFormat="false" ht="16.4" hidden="false" customHeight="false" outlineLevel="0" collapsed="false">
      <c r="C1854" s="163" t="s">
        <v>7505</v>
      </c>
      <c r="D1854" s="163" t="s">
        <v>5649</v>
      </c>
      <c r="E1854" s="183" t="s">
        <v>5649</v>
      </c>
      <c r="P1854" s="56"/>
      <c r="Q1854" s="56"/>
      <c r="R1854" s="56"/>
    </row>
    <row r="1855" customFormat="false" ht="16.4" hidden="false" customHeight="false" outlineLevel="0" collapsed="false">
      <c r="C1855" s="163" t="s">
        <v>7506</v>
      </c>
      <c r="D1855" s="163" t="s">
        <v>5649</v>
      </c>
      <c r="E1855" s="183" t="s">
        <v>5649</v>
      </c>
      <c r="P1855" s="56"/>
      <c r="Q1855" s="56"/>
      <c r="R1855" s="56"/>
    </row>
    <row r="1856" customFormat="false" ht="16.4" hidden="false" customHeight="false" outlineLevel="0" collapsed="false">
      <c r="C1856" s="163" t="s">
        <v>7507</v>
      </c>
      <c r="D1856" s="163" t="s">
        <v>5649</v>
      </c>
      <c r="E1856" s="183" t="s">
        <v>5649</v>
      </c>
      <c r="P1856" s="56"/>
      <c r="Q1856" s="56"/>
      <c r="R1856" s="56"/>
    </row>
    <row r="1857" customFormat="false" ht="16.4" hidden="false" customHeight="false" outlineLevel="0" collapsed="false">
      <c r="C1857" s="163" t="s">
        <v>7508</v>
      </c>
      <c r="D1857" s="163" t="s">
        <v>5649</v>
      </c>
      <c r="E1857" s="183" t="s">
        <v>5649</v>
      </c>
      <c r="P1857" s="56"/>
      <c r="Q1857" s="56"/>
      <c r="R1857" s="56"/>
    </row>
    <row r="1858" customFormat="false" ht="16.4" hidden="false" customHeight="false" outlineLevel="0" collapsed="false">
      <c r="C1858" s="163" t="s">
        <v>7509</v>
      </c>
      <c r="D1858" s="163" t="s">
        <v>5649</v>
      </c>
      <c r="E1858" s="183" t="s">
        <v>5649</v>
      </c>
      <c r="P1858" s="56"/>
      <c r="Q1858" s="56"/>
      <c r="R1858" s="56"/>
    </row>
    <row r="1859" customFormat="false" ht="16.4" hidden="false" customHeight="false" outlineLevel="0" collapsed="false">
      <c r="C1859" s="163" t="s">
        <v>7510</v>
      </c>
      <c r="D1859" s="163" t="s">
        <v>5649</v>
      </c>
      <c r="E1859" s="183" t="s">
        <v>5649</v>
      </c>
      <c r="P1859" s="56"/>
      <c r="Q1859" s="56"/>
      <c r="R1859" s="56"/>
    </row>
    <row r="1860" customFormat="false" ht="16.4" hidden="false" customHeight="false" outlineLevel="0" collapsed="false">
      <c r="C1860" s="163" t="s">
        <v>7511</v>
      </c>
      <c r="D1860" s="163" t="s">
        <v>5649</v>
      </c>
      <c r="E1860" s="183" t="s">
        <v>5649</v>
      </c>
      <c r="P1860" s="56"/>
      <c r="Q1860" s="56"/>
      <c r="R1860" s="56"/>
    </row>
    <row r="1861" customFormat="false" ht="16.4" hidden="false" customHeight="false" outlineLevel="0" collapsed="false">
      <c r="C1861" s="163" t="s">
        <v>7512</v>
      </c>
      <c r="D1861" s="163" t="s">
        <v>5649</v>
      </c>
      <c r="E1861" s="183" t="s">
        <v>5649</v>
      </c>
      <c r="P1861" s="56"/>
      <c r="Q1861" s="56"/>
      <c r="R1861" s="56"/>
    </row>
    <row r="1862" customFormat="false" ht="16.4" hidden="false" customHeight="false" outlineLevel="0" collapsed="false">
      <c r="C1862" s="163" t="s">
        <v>7513</v>
      </c>
      <c r="D1862" s="163" t="s">
        <v>5649</v>
      </c>
      <c r="E1862" s="183" t="s">
        <v>5649</v>
      </c>
      <c r="P1862" s="56"/>
      <c r="Q1862" s="56"/>
      <c r="R1862" s="56"/>
    </row>
    <row r="1863" customFormat="false" ht="16.4" hidden="false" customHeight="false" outlineLevel="0" collapsed="false">
      <c r="C1863" s="163" t="s">
        <v>7514</v>
      </c>
      <c r="D1863" s="163" t="s">
        <v>5649</v>
      </c>
      <c r="E1863" s="183" t="s">
        <v>5649</v>
      </c>
      <c r="P1863" s="56"/>
      <c r="Q1863" s="56"/>
      <c r="R1863" s="56"/>
    </row>
    <row r="1864" customFormat="false" ht="16.4" hidden="false" customHeight="false" outlineLevel="0" collapsed="false">
      <c r="C1864" s="163" t="s">
        <v>7515</v>
      </c>
      <c r="D1864" s="163" t="s">
        <v>5649</v>
      </c>
      <c r="E1864" s="183" t="s">
        <v>5649</v>
      </c>
      <c r="P1864" s="56"/>
      <c r="Q1864" s="56"/>
      <c r="R1864" s="56"/>
    </row>
    <row r="1865" customFormat="false" ht="16.4" hidden="false" customHeight="false" outlineLevel="0" collapsed="false">
      <c r="C1865" s="163" t="s">
        <v>7516</v>
      </c>
      <c r="D1865" s="163" t="s">
        <v>5649</v>
      </c>
      <c r="E1865" s="183" t="s">
        <v>5649</v>
      </c>
      <c r="P1865" s="56"/>
      <c r="Q1865" s="56"/>
      <c r="R1865" s="56"/>
    </row>
    <row r="1866" customFormat="false" ht="16.4" hidden="false" customHeight="false" outlineLevel="0" collapsed="false">
      <c r="C1866" s="163" t="s">
        <v>7517</v>
      </c>
      <c r="D1866" s="163" t="s">
        <v>5649</v>
      </c>
      <c r="E1866" s="183" t="s">
        <v>5649</v>
      </c>
      <c r="P1866" s="56"/>
      <c r="Q1866" s="56"/>
      <c r="R1866" s="56"/>
    </row>
    <row r="1867" customFormat="false" ht="16.4" hidden="false" customHeight="false" outlineLevel="0" collapsed="false">
      <c r="C1867" s="163" t="s">
        <v>7518</v>
      </c>
      <c r="D1867" s="163" t="s">
        <v>5649</v>
      </c>
      <c r="E1867" s="183" t="s">
        <v>5649</v>
      </c>
      <c r="P1867" s="56"/>
      <c r="Q1867" s="56"/>
      <c r="R1867" s="56"/>
    </row>
    <row r="1868" customFormat="false" ht="16.4" hidden="false" customHeight="false" outlineLevel="0" collapsed="false">
      <c r="C1868" s="163" t="s">
        <v>7519</v>
      </c>
      <c r="D1868" s="163" t="s">
        <v>5649</v>
      </c>
      <c r="E1868" s="183" t="s">
        <v>5649</v>
      </c>
      <c r="P1868" s="56"/>
      <c r="Q1868" s="56"/>
      <c r="R1868" s="56"/>
    </row>
    <row r="1869" customFormat="false" ht="16.4" hidden="false" customHeight="false" outlineLevel="0" collapsed="false">
      <c r="C1869" s="163" t="s">
        <v>7520</v>
      </c>
      <c r="D1869" s="163" t="s">
        <v>5649</v>
      </c>
      <c r="E1869" s="183" t="s">
        <v>5649</v>
      </c>
      <c r="P1869" s="56"/>
      <c r="Q1869" s="56"/>
      <c r="R1869" s="56"/>
    </row>
    <row r="1870" customFormat="false" ht="16.4" hidden="false" customHeight="false" outlineLevel="0" collapsed="false">
      <c r="C1870" s="163" t="s">
        <v>7521</v>
      </c>
      <c r="D1870" s="163" t="s">
        <v>5649</v>
      </c>
      <c r="E1870" s="183" t="s">
        <v>5649</v>
      </c>
      <c r="P1870" s="56"/>
      <c r="Q1870" s="56"/>
      <c r="R1870" s="56"/>
    </row>
    <row r="1871" customFormat="false" ht="16.4" hidden="false" customHeight="false" outlineLevel="0" collapsed="false">
      <c r="C1871" s="163" t="s">
        <v>7522</v>
      </c>
      <c r="D1871" s="163" t="s">
        <v>5649</v>
      </c>
      <c r="E1871" s="183" t="s">
        <v>5649</v>
      </c>
      <c r="P1871" s="56"/>
      <c r="Q1871" s="56"/>
      <c r="R1871" s="56"/>
    </row>
    <row r="1872" customFormat="false" ht="16.4" hidden="false" customHeight="false" outlineLevel="0" collapsed="false">
      <c r="C1872" s="163" t="s">
        <v>7523</v>
      </c>
      <c r="D1872" s="163" t="s">
        <v>5649</v>
      </c>
      <c r="E1872" s="183" t="s">
        <v>5649</v>
      </c>
      <c r="P1872" s="56"/>
      <c r="Q1872" s="56"/>
      <c r="R1872" s="56"/>
    </row>
    <row r="1873" customFormat="false" ht="16.4" hidden="false" customHeight="false" outlineLevel="0" collapsed="false">
      <c r="C1873" s="163" t="s">
        <v>7524</v>
      </c>
      <c r="D1873" s="163" t="s">
        <v>5649</v>
      </c>
      <c r="E1873" s="183" t="s">
        <v>5649</v>
      </c>
      <c r="P1873" s="56"/>
      <c r="Q1873" s="56"/>
      <c r="R1873" s="56"/>
    </row>
    <row r="1874" customFormat="false" ht="16.4" hidden="false" customHeight="false" outlineLevel="0" collapsed="false">
      <c r="C1874" s="163" t="s">
        <v>7525</v>
      </c>
      <c r="D1874" s="163" t="s">
        <v>5649</v>
      </c>
      <c r="E1874" s="183" t="s">
        <v>5649</v>
      </c>
      <c r="P1874" s="56"/>
      <c r="Q1874" s="56"/>
      <c r="R1874" s="56"/>
    </row>
    <row r="1875" customFormat="false" ht="16.4" hidden="false" customHeight="false" outlineLevel="0" collapsed="false">
      <c r="C1875" s="163" t="s">
        <v>7526</v>
      </c>
      <c r="D1875" s="163" t="s">
        <v>5649</v>
      </c>
      <c r="E1875" s="183" t="s">
        <v>5649</v>
      </c>
      <c r="P1875" s="56"/>
      <c r="Q1875" s="56"/>
      <c r="R1875" s="56"/>
    </row>
    <row r="1876" customFormat="false" ht="16.4" hidden="false" customHeight="false" outlineLevel="0" collapsed="false">
      <c r="C1876" s="163" t="s">
        <v>7527</v>
      </c>
      <c r="D1876" s="163" t="s">
        <v>5649</v>
      </c>
      <c r="E1876" s="183" t="s">
        <v>5649</v>
      </c>
      <c r="P1876" s="56"/>
      <c r="Q1876" s="56"/>
      <c r="R1876" s="56"/>
    </row>
    <row r="1877" customFormat="false" ht="16.4" hidden="false" customHeight="false" outlineLevel="0" collapsed="false">
      <c r="C1877" s="163" t="s">
        <v>7528</v>
      </c>
      <c r="D1877" s="163" t="s">
        <v>5649</v>
      </c>
      <c r="E1877" s="183" t="s">
        <v>5649</v>
      </c>
      <c r="P1877" s="56"/>
      <c r="Q1877" s="56"/>
      <c r="R1877" s="56"/>
    </row>
    <row r="1878" customFormat="false" ht="16.4" hidden="false" customHeight="false" outlineLevel="0" collapsed="false">
      <c r="C1878" s="163" t="s">
        <v>7529</v>
      </c>
      <c r="D1878" s="163" t="s">
        <v>5649</v>
      </c>
      <c r="E1878" s="183" t="s">
        <v>5649</v>
      </c>
      <c r="P1878" s="56"/>
      <c r="Q1878" s="56"/>
      <c r="R1878" s="56"/>
    </row>
    <row r="1879" customFormat="false" ht="16.4" hidden="false" customHeight="false" outlineLevel="0" collapsed="false">
      <c r="C1879" s="163" t="s">
        <v>7530</v>
      </c>
      <c r="D1879" s="163" t="s">
        <v>5649</v>
      </c>
      <c r="E1879" s="183" t="s">
        <v>5649</v>
      </c>
      <c r="P1879" s="56"/>
      <c r="Q1879" s="56"/>
      <c r="R1879" s="56"/>
    </row>
    <row r="1880" customFormat="false" ht="16.4" hidden="false" customHeight="false" outlineLevel="0" collapsed="false">
      <c r="C1880" s="163" t="s">
        <v>7531</v>
      </c>
      <c r="D1880" s="163" t="s">
        <v>5649</v>
      </c>
      <c r="E1880" s="183" t="s">
        <v>5649</v>
      </c>
      <c r="P1880" s="56"/>
      <c r="Q1880" s="56"/>
      <c r="R1880" s="56"/>
    </row>
    <row r="1881" customFormat="false" ht="16.4" hidden="false" customHeight="false" outlineLevel="0" collapsed="false">
      <c r="C1881" s="163" t="s">
        <v>7532</v>
      </c>
      <c r="D1881" s="163" t="s">
        <v>5649</v>
      </c>
      <c r="E1881" s="183" t="s">
        <v>5649</v>
      </c>
      <c r="P1881" s="56"/>
      <c r="Q1881" s="56"/>
      <c r="R1881" s="56"/>
    </row>
    <row r="1882" customFormat="false" ht="16.4" hidden="false" customHeight="false" outlineLevel="0" collapsed="false">
      <c r="C1882" s="163" t="s">
        <v>7533</v>
      </c>
      <c r="D1882" s="163" t="s">
        <v>5649</v>
      </c>
      <c r="E1882" s="183" t="s">
        <v>5649</v>
      </c>
      <c r="P1882" s="56"/>
      <c r="Q1882" s="56"/>
      <c r="R1882" s="56"/>
    </row>
    <row r="1883" customFormat="false" ht="16.4" hidden="false" customHeight="false" outlineLevel="0" collapsed="false">
      <c r="C1883" s="163" t="s">
        <v>7534</v>
      </c>
      <c r="D1883" s="163" t="s">
        <v>5649</v>
      </c>
      <c r="E1883" s="183" t="s">
        <v>5649</v>
      </c>
      <c r="P1883" s="56"/>
      <c r="Q1883" s="56"/>
      <c r="R1883" s="56"/>
    </row>
    <row r="1884" customFormat="false" ht="16.4" hidden="false" customHeight="false" outlineLevel="0" collapsed="false">
      <c r="C1884" s="163" t="s">
        <v>7535</v>
      </c>
      <c r="D1884" s="163" t="s">
        <v>5649</v>
      </c>
      <c r="E1884" s="183" t="s">
        <v>5649</v>
      </c>
      <c r="P1884" s="56"/>
      <c r="Q1884" s="56"/>
      <c r="R1884" s="56"/>
    </row>
    <row r="1885" customFormat="false" ht="16.4" hidden="false" customHeight="false" outlineLevel="0" collapsed="false">
      <c r="C1885" s="163" t="s">
        <v>7536</v>
      </c>
      <c r="D1885" s="163" t="s">
        <v>5649</v>
      </c>
      <c r="E1885" s="183" t="s">
        <v>5649</v>
      </c>
      <c r="P1885" s="56"/>
      <c r="Q1885" s="56"/>
      <c r="R1885" s="56"/>
    </row>
    <row r="1886" customFormat="false" ht="16.4" hidden="false" customHeight="false" outlineLevel="0" collapsed="false">
      <c r="C1886" s="163" t="s">
        <v>7537</v>
      </c>
      <c r="D1886" s="163" t="s">
        <v>5649</v>
      </c>
      <c r="E1886" s="183" t="s">
        <v>5649</v>
      </c>
      <c r="P1886" s="56"/>
      <c r="Q1886" s="56"/>
      <c r="R1886" s="56"/>
    </row>
    <row r="1887" customFormat="false" ht="16.4" hidden="false" customHeight="false" outlineLevel="0" collapsed="false">
      <c r="C1887" s="163" t="s">
        <v>7538</v>
      </c>
      <c r="D1887" s="163" t="s">
        <v>5649</v>
      </c>
      <c r="E1887" s="183" t="s">
        <v>5649</v>
      </c>
      <c r="P1887" s="56"/>
      <c r="Q1887" s="56"/>
      <c r="R1887" s="56"/>
    </row>
    <row r="1888" customFormat="false" ht="16.4" hidden="false" customHeight="false" outlineLevel="0" collapsed="false">
      <c r="C1888" s="163" t="s">
        <v>7539</v>
      </c>
      <c r="D1888" s="163" t="s">
        <v>5649</v>
      </c>
      <c r="E1888" s="183" t="s">
        <v>5649</v>
      </c>
      <c r="P1888" s="56"/>
      <c r="Q1888" s="56"/>
      <c r="R1888" s="56"/>
    </row>
    <row r="1889" customFormat="false" ht="16.4" hidden="false" customHeight="false" outlineLevel="0" collapsed="false">
      <c r="C1889" s="163" t="s">
        <v>7540</v>
      </c>
      <c r="D1889" s="163" t="s">
        <v>5649</v>
      </c>
      <c r="E1889" s="183" t="s">
        <v>5649</v>
      </c>
      <c r="P1889" s="56"/>
      <c r="Q1889" s="56"/>
      <c r="R1889" s="56"/>
    </row>
    <row r="1890" customFormat="false" ht="16.4" hidden="false" customHeight="false" outlineLevel="0" collapsed="false">
      <c r="C1890" s="163" t="s">
        <v>7541</v>
      </c>
      <c r="D1890" s="163" t="s">
        <v>5649</v>
      </c>
      <c r="E1890" s="183" t="s">
        <v>5649</v>
      </c>
      <c r="P1890" s="56"/>
      <c r="Q1890" s="56"/>
      <c r="R1890" s="56"/>
    </row>
    <row r="1891" customFormat="false" ht="16.4" hidden="false" customHeight="false" outlineLevel="0" collapsed="false">
      <c r="C1891" s="163" t="s">
        <v>7542</v>
      </c>
      <c r="D1891" s="163" t="s">
        <v>5649</v>
      </c>
      <c r="E1891" s="183" t="s">
        <v>5649</v>
      </c>
      <c r="P1891" s="56"/>
      <c r="Q1891" s="56"/>
      <c r="R1891" s="56"/>
    </row>
    <row r="1892" customFormat="false" ht="16.4" hidden="false" customHeight="false" outlineLevel="0" collapsed="false">
      <c r="C1892" s="163" t="s">
        <v>7543</v>
      </c>
      <c r="D1892" s="163" t="s">
        <v>5649</v>
      </c>
      <c r="E1892" s="183" t="s">
        <v>5649</v>
      </c>
      <c r="P1892" s="56"/>
      <c r="Q1892" s="56"/>
      <c r="R1892" s="56"/>
    </row>
    <row r="1893" customFormat="false" ht="16.4" hidden="false" customHeight="false" outlineLevel="0" collapsed="false">
      <c r="C1893" s="163" t="s">
        <v>7544</v>
      </c>
      <c r="D1893" s="163" t="s">
        <v>5649</v>
      </c>
      <c r="E1893" s="183" t="s">
        <v>5649</v>
      </c>
      <c r="P1893" s="56"/>
      <c r="Q1893" s="56"/>
      <c r="R1893" s="56"/>
    </row>
    <row r="1894" customFormat="false" ht="16.4" hidden="false" customHeight="false" outlineLevel="0" collapsed="false">
      <c r="C1894" s="163" t="s">
        <v>7545</v>
      </c>
      <c r="D1894" s="163" t="s">
        <v>5649</v>
      </c>
      <c r="E1894" s="183" t="s">
        <v>5649</v>
      </c>
      <c r="P1894" s="56"/>
      <c r="Q1894" s="56"/>
      <c r="R1894" s="56"/>
    </row>
    <row r="1895" customFormat="false" ht="16.4" hidden="false" customHeight="false" outlineLevel="0" collapsed="false">
      <c r="C1895" s="163" t="s">
        <v>7546</v>
      </c>
      <c r="D1895" s="163" t="s">
        <v>5649</v>
      </c>
      <c r="E1895" s="183" t="s">
        <v>5649</v>
      </c>
      <c r="P1895" s="56"/>
      <c r="Q1895" s="56"/>
      <c r="R1895" s="56"/>
    </row>
    <row r="1896" customFormat="false" ht="16.4" hidden="false" customHeight="false" outlineLevel="0" collapsed="false">
      <c r="C1896" s="163" t="s">
        <v>7547</v>
      </c>
      <c r="D1896" s="163" t="s">
        <v>5649</v>
      </c>
      <c r="E1896" s="183" t="s">
        <v>5649</v>
      </c>
      <c r="P1896" s="56"/>
      <c r="Q1896" s="56"/>
      <c r="R1896" s="56"/>
    </row>
    <row r="1897" customFormat="false" ht="16.4" hidden="false" customHeight="false" outlineLevel="0" collapsed="false">
      <c r="C1897" s="163" t="s">
        <v>7548</v>
      </c>
      <c r="D1897" s="163" t="s">
        <v>5649</v>
      </c>
      <c r="E1897" s="183" t="s">
        <v>5649</v>
      </c>
      <c r="P1897" s="56"/>
      <c r="Q1897" s="56"/>
      <c r="R1897" s="56"/>
    </row>
    <row r="1898" customFormat="false" ht="16.4" hidden="false" customHeight="false" outlineLevel="0" collapsed="false">
      <c r="C1898" s="163" t="s">
        <v>7549</v>
      </c>
      <c r="D1898" s="163" t="s">
        <v>5649</v>
      </c>
      <c r="E1898" s="183" t="s">
        <v>5649</v>
      </c>
      <c r="P1898" s="56"/>
      <c r="Q1898" s="56"/>
      <c r="R1898" s="56"/>
    </row>
    <row r="1899" customFormat="false" ht="16.4" hidden="false" customHeight="false" outlineLevel="0" collapsed="false">
      <c r="C1899" s="163" t="s">
        <v>7550</v>
      </c>
      <c r="D1899" s="163" t="s">
        <v>5649</v>
      </c>
      <c r="E1899" s="183" t="s">
        <v>5649</v>
      </c>
      <c r="P1899" s="56"/>
      <c r="Q1899" s="56"/>
      <c r="R1899" s="56"/>
    </row>
    <row r="1900" customFormat="false" ht="16.4" hidden="false" customHeight="false" outlineLevel="0" collapsed="false">
      <c r="C1900" s="163" t="s">
        <v>7551</v>
      </c>
      <c r="D1900" s="163" t="s">
        <v>5649</v>
      </c>
      <c r="E1900" s="183" t="s">
        <v>5649</v>
      </c>
      <c r="P1900" s="56"/>
      <c r="Q1900" s="56"/>
      <c r="R1900" s="56"/>
    </row>
    <row r="1901" customFormat="false" ht="16.4" hidden="false" customHeight="false" outlineLevel="0" collapsed="false">
      <c r="C1901" s="163" t="s">
        <v>7552</v>
      </c>
      <c r="D1901" s="163" t="s">
        <v>5649</v>
      </c>
      <c r="E1901" s="183" t="s">
        <v>5649</v>
      </c>
      <c r="P1901" s="56"/>
      <c r="Q1901" s="56"/>
      <c r="R1901" s="56"/>
    </row>
    <row r="1902" customFormat="false" ht="16.4" hidden="false" customHeight="false" outlineLevel="0" collapsed="false">
      <c r="C1902" s="163" t="s">
        <v>7553</v>
      </c>
      <c r="D1902" s="163" t="s">
        <v>5649</v>
      </c>
      <c r="E1902" s="183" t="s">
        <v>5649</v>
      </c>
      <c r="P1902" s="56"/>
      <c r="Q1902" s="56"/>
      <c r="R1902" s="56"/>
    </row>
    <row r="1903" customFormat="false" ht="16.4" hidden="false" customHeight="false" outlineLevel="0" collapsed="false">
      <c r="C1903" s="163" t="s">
        <v>7554</v>
      </c>
      <c r="D1903" s="163" t="s">
        <v>5649</v>
      </c>
      <c r="E1903" s="183" t="s">
        <v>5649</v>
      </c>
      <c r="P1903" s="56"/>
      <c r="Q1903" s="56"/>
      <c r="R1903" s="56"/>
    </row>
    <row r="1904" customFormat="false" ht="16.4" hidden="false" customHeight="false" outlineLevel="0" collapsed="false">
      <c r="C1904" s="163" t="s">
        <v>7555</v>
      </c>
      <c r="D1904" s="163" t="s">
        <v>5649</v>
      </c>
      <c r="E1904" s="183" t="s">
        <v>5649</v>
      </c>
      <c r="P1904" s="56"/>
      <c r="Q1904" s="56"/>
      <c r="R1904" s="56"/>
    </row>
    <row r="1905" customFormat="false" ht="16.4" hidden="false" customHeight="false" outlineLevel="0" collapsed="false">
      <c r="C1905" s="163" t="s">
        <v>7556</v>
      </c>
      <c r="D1905" s="163" t="s">
        <v>5649</v>
      </c>
      <c r="E1905" s="183" t="s">
        <v>5649</v>
      </c>
      <c r="P1905" s="56"/>
      <c r="Q1905" s="56"/>
      <c r="R1905" s="56"/>
    </row>
    <row r="1906" customFormat="false" ht="16.4" hidden="false" customHeight="false" outlineLevel="0" collapsed="false">
      <c r="C1906" s="163" t="s">
        <v>7557</v>
      </c>
      <c r="D1906" s="163" t="s">
        <v>5649</v>
      </c>
      <c r="E1906" s="183" t="s">
        <v>5649</v>
      </c>
      <c r="P1906" s="56"/>
      <c r="Q1906" s="56"/>
      <c r="R1906" s="56"/>
    </row>
    <row r="1907" customFormat="false" ht="16.4" hidden="false" customHeight="false" outlineLevel="0" collapsed="false">
      <c r="C1907" s="163" t="s">
        <v>7558</v>
      </c>
      <c r="D1907" s="163" t="s">
        <v>5649</v>
      </c>
      <c r="E1907" s="183" t="s">
        <v>5649</v>
      </c>
      <c r="P1907" s="56"/>
      <c r="Q1907" s="56"/>
      <c r="R1907" s="56"/>
    </row>
    <row r="1908" customFormat="false" ht="16.4" hidden="false" customHeight="false" outlineLevel="0" collapsed="false">
      <c r="C1908" s="163" t="s">
        <v>7559</v>
      </c>
      <c r="D1908" s="163" t="s">
        <v>5649</v>
      </c>
      <c r="E1908" s="183" t="s">
        <v>5649</v>
      </c>
      <c r="P1908" s="56"/>
      <c r="Q1908" s="56"/>
      <c r="R1908" s="56"/>
    </row>
    <row r="1909" customFormat="false" ht="16.4" hidden="false" customHeight="false" outlineLevel="0" collapsed="false">
      <c r="C1909" s="163" t="s">
        <v>7560</v>
      </c>
      <c r="D1909" s="163" t="s">
        <v>5649</v>
      </c>
      <c r="E1909" s="183" t="s">
        <v>5649</v>
      </c>
      <c r="P1909" s="56"/>
      <c r="Q1909" s="56"/>
      <c r="R1909" s="56"/>
    </row>
    <row r="1910" customFormat="false" ht="16.4" hidden="false" customHeight="false" outlineLevel="0" collapsed="false">
      <c r="C1910" s="163" t="s">
        <v>7561</v>
      </c>
      <c r="D1910" s="163" t="s">
        <v>5649</v>
      </c>
      <c r="E1910" s="183" t="s">
        <v>5649</v>
      </c>
      <c r="P1910" s="56"/>
      <c r="Q1910" s="56"/>
      <c r="R1910" s="56"/>
    </row>
    <row r="1911" customFormat="false" ht="16.4" hidden="false" customHeight="false" outlineLevel="0" collapsed="false">
      <c r="C1911" s="163" t="s">
        <v>7562</v>
      </c>
      <c r="D1911" s="163" t="s">
        <v>5649</v>
      </c>
      <c r="E1911" s="183" t="s">
        <v>5649</v>
      </c>
      <c r="P1911" s="56"/>
      <c r="Q1911" s="56"/>
      <c r="R1911" s="56"/>
    </row>
    <row r="1912" customFormat="false" ht="16.4" hidden="false" customHeight="false" outlineLevel="0" collapsed="false">
      <c r="C1912" s="163" t="s">
        <v>7563</v>
      </c>
      <c r="D1912" s="163" t="s">
        <v>5649</v>
      </c>
      <c r="E1912" s="183" t="s">
        <v>5649</v>
      </c>
      <c r="P1912" s="56"/>
      <c r="Q1912" s="56"/>
      <c r="R1912" s="56"/>
    </row>
    <row r="1913" customFormat="false" ht="16.4" hidden="false" customHeight="false" outlineLevel="0" collapsed="false">
      <c r="C1913" s="163" t="s">
        <v>7564</v>
      </c>
      <c r="D1913" s="163" t="s">
        <v>5649</v>
      </c>
      <c r="E1913" s="183" t="s">
        <v>5649</v>
      </c>
      <c r="P1913" s="56"/>
      <c r="Q1913" s="56"/>
      <c r="R1913" s="56"/>
    </row>
    <row r="1914" customFormat="false" ht="16.4" hidden="false" customHeight="false" outlineLevel="0" collapsed="false">
      <c r="C1914" s="163" t="s">
        <v>7565</v>
      </c>
      <c r="D1914" s="163" t="s">
        <v>5649</v>
      </c>
      <c r="E1914" s="183" t="s">
        <v>5649</v>
      </c>
      <c r="P1914" s="56"/>
      <c r="Q1914" s="56"/>
      <c r="R1914" s="56"/>
    </row>
    <row r="1915" customFormat="false" ht="16.4" hidden="false" customHeight="false" outlineLevel="0" collapsed="false">
      <c r="C1915" s="163" t="s">
        <v>7566</v>
      </c>
      <c r="D1915" s="163" t="s">
        <v>5649</v>
      </c>
      <c r="E1915" s="183" t="s">
        <v>5649</v>
      </c>
      <c r="P1915" s="56"/>
      <c r="Q1915" s="56"/>
      <c r="R1915" s="56"/>
    </row>
    <row r="1916" customFormat="false" ht="16.4" hidden="false" customHeight="false" outlineLevel="0" collapsed="false">
      <c r="C1916" s="163" t="s">
        <v>7567</v>
      </c>
      <c r="D1916" s="163" t="s">
        <v>5649</v>
      </c>
      <c r="E1916" s="183" t="s">
        <v>5649</v>
      </c>
      <c r="P1916" s="56"/>
      <c r="Q1916" s="56"/>
      <c r="R1916" s="56"/>
    </row>
    <row r="1917" customFormat="false" ht="16.4" hidden="false" customHeight="false" outlineLevel="0" collapsed="false">
      <c r="C1917" s="163" t="s">
        <v>7568</v>
      </c>
      <c r="D1917" s="163" t="s">
        <v>5649</v>
      </c>
      <c r="E1917" s="183" t="s">
        <v>5649</v>
      </c>
      <c r="P1917" s="56"/>
      <c r="Q1917" s="56"/>
      <c r="R1917" s="56"/>
    </row>
    <row r="1918" customFormat="false" ht="16.4" hidden="false" customHeight="false" outlineLevel="0" collapsed="false">
      <c r="C1918" s="163" t="s">
        <v>7569</v>
      </c>
      <c r="D1918" s="163" t="s">
        <v>5649</v>
      </c>
      <c r="E1918" s="183" t="s">
        <v>5649</v>
      </c>
      <c r="P1918" s="56"/>
      <c r="Q1918" s="56"/>
      <c r="R1918" s="56"/>
    </row>
    <row r="1919" customFormat="false" ht="16.4" hidden="false" customHeight="false" outlineLevel="0" collapsed="false">
      <c r="C1919" s="163" t="s">
        <v>7570</v>
      </c>
      <c r="D1919" s="163" t="s">
        <v>5649</v>
      </c>
      <c r="E1919" s="183" t="s">
        <v>5649</v>
      </c>
      <c r="P1919" s="56"/>
      <c r="Q1919" s="56"/>
      <c r="R1919" s="56"/>
    </row>
    <row r="1920" customFormat="false" ht="16.4" hidden="false" customHeight="false" outlineLevel="0" collapsed="false">
      <c r="C1920" s="163" t="s">
        <v>7571</v>
      </c>
      <c r="D1920" s="163" t="s">
        <v>5649</v>
      </c>
      <c r="E1920" s="183" t="s">
        <v>5649</v>
      </c>
      <c r="P1920" s="56"/>
      <c r="Q1920" s="56"/>
      <c r="R1920" s="56"/>
    </row>
    <row r="1921" customFormat="false" ht="16.4" hidden="false" customHeight="false" outlineLevel="0" collapsed="false">
      <c r="C1921" s="163" t="s">
        <v>7572</v>
      </c>
      <c r="D1921" s="163" t="s">
        <v>5649</v>
      </c>
      <c r="E1921" s="183" t="s">
        <v>5649</v>
      </c>
      <c r="P1921" s="56"/>
      <c r="Q1921" s="56"/>
      <c r="R1921" s="56"/>
    </row>
    <row r="1922" customFormat="false" ht="16.4" hidden="false" customHeight="false" outlineLevel="0" collapsed="false">
      <c r="C1922" s="163" t="s">
        <v>7573</v>
      </c>
      <c r="D1922" s="163" t="s">
        <v>5649</v>
      </c>
      <c r="E1922" s="183" t="s">
        <v>5649</v>
      </c>
      <c r="P1922" s="56"/>
      <c r="Q1922" s="56"/>
      <c r="R1922" s="56"/>
    </row>
    <row r="1923" customFormat="false" ht="16.4" hidden="false" customHeight="false" outlineLevel="0" collapsed="false">
      <c r="C1923" s="163" t="s">
        <v>7574</v>
      </c>
      <c r="D1923" s="163" t="s">
        <v>5649</v>
      </c>
      <c r="E1923" s="183" t="s">
        <v>5649</v>
      </c>
      <c r="P1923" s="56"/>
      <c r="Q1923" s="56"/>
      <c r="R1923" s="56"/>
    </row>
    <row r="1924" customFormat="false" ht="16.4" hidden="false" customHeight="false" outlineLevel="0" collapsed="false">
      <c r="C1924" s="163" t="s">
        <v>7575</v>
      </c>
      <c r="D1924" s="163" t="s">
        <v>5649</v>
      </c>
      <c r="E1924" s="183" t="s">
        <v>5649</v>
      </c>
      <c r="P1924" s="56"/>
      <c r="Q1924" s="56"/>
      <c r="R1924" s="56"/>
    </row>
    <row r="1925" customFormat="false" ht="16.4" hidden="false" customHeight="false" outlineLevel="0" collapsed="false">
      <c r="C1925" s="163" t="s">
        <v>7576</v>
      </c>
      <c r="D1925" s="163" t="s">
        <v>5649</v>
      </c>
      <c r="E1925" s="183" t="s">
        <v>5649</v>
      </c>
      <c r="P1925" s="56"/>
      <c r="Q1925" s="56"/>
      <c r="R1925" s="56"/>
    </row>
    <row r="1926" customFormat="false" ht="16.4" hidden="false" customHeight="false" outlineLevel="0" collapsed="false">
      <c r="C1926" s="163" t="s">
        <v>7577</v>
      </c>
      <c r="D1926" s="163" t="s">
        <v>5649</v>
      </c>
      <c r="E1926" s="183" t="s">
        <v>5649</v>
      </c>
      <c r="P1926" s="56"/>
      <c r="Q1926" s="56"/>
      <c r="R1926" s="56"/>
    </row>
    <row r="1927" customFormat="false" ht="16.4" hidden="false" customHeight="false" outlineLevel="0" collapsed="false">
      <c r="C1927" s="163" t="s">
        <v>7578</v>
      </c>
      <c r="D1927" s="163" t="s">
        <v>5649</v>
      </c>
      <c r="E1927" s="183" t="s">
        <v>5649</v>
      </c>
      <c r="P1927" s="56"/>
      <c r="Q1927" s="56"/>
      <c r="R1927" s="56"/>
    </row>
    <row r="1928" customFormat="false" ht="16.4" hidden="false" customHeight="false" outlineLevel="0" collapsed="false">
      <c r="C1928" s="163" t="s">
        <v>7579</v>
      </c>
      <c r="D1928" s="163" t="s">
        <v>5649</v>
      </c>
      <c r="E1928" s="183" t="s">
        <v>5649</v>
      </c>
      <c r="P1928" s="56"/>
      <c r="Q1928" s="56"/>
      <c r="R1928" s="56"/>
    </row>
    <row r="1929" customFormat="false" ht="16.4" hidden="false" customHeight="false" outlineLevel="0" collapsed="false">
      <c r="C1929" s="163" t="s">
        <v>7580</v>
      </c>
      <c r="D1929" s="163" t="s">
        <v>5649</v>
      </c>
      <c r="E1929" s="183" t="s">
        <v>5649</v>
      </c>
      <c r="P1929" s="56"/>
      <c r="Q1929" s="56"/>
      <c r="R1929" s="56"/>
    </row>
    <row r="1930" customFormat="false" ht="16.4" hidden="false" customHeight="false" outlineLevel="0" collapsed="false">
      <c r="C1930" s="163" t="s">
        <v>7581</v>
      </c>
      <c r="D1930" s="163" t="s">
        <v>5649</v>
      </c>
      <c r="E1930" s="183" t="s">
        <v>5649</v>
      </c>
      <c r="P1930" s="56"/>
      <c r="Q1930" s="56"/>
      <c r="R1930" s="56"/>
    </row>
    <row r="1931" customFormat="false" ht="16.4" hidden="false" customHeight="false" outlineLevel="0" collapsed="false">
      <c r="C1931" s="163" t="s">
        <v>7582</v>
      </c>
      <c r="D1931" s="163" t="s">
        <v>5649</v>
      </c>
      <c r="E1931" s="183" t="s">
        <v>5649</v>
      </c>
      <c r="P1931" s="56"/>
      <c r="Q1931" s="56"/>
      <c r="R1931" s="56"/>
    </row>
    <row r="1932" customFormat="false" ht="16.4" hidden="false" customHeight="false" outlineLevel="0" collapsed="false">
      <c r="C1932" s="163" t="s">
        <v>7583</v>
      </c>
      <c r="D1932" s="163" t="s">
        <v>5649</v>
      </c>
      <c r="E1932" s="183" t="s">
        <v>5649</v>
      </c>
      <c r="P1932" s="56"/>
      <c r="Q1932" s="56"/>
      <c r="R1932" s="56"/>
    </row>
    <row r="1933" customFormat="false" ht="16.4" hidden="false" customHeight="false" outlineLevel="0" collapsed="false">
      <c r="C1933" s="163" t="s">
        <v>7584</v>
      </c>
      <c r="D1933" s="163" t="s">
        <v>5649</v>
      </c>
      <c r="E1933" s="183" t="s">
        <v>5649</v>
      </c>
      <c r="P1933" s="56"/>
      <c r="Q1933" s="56"/>
      <c r="R1933" s="56"/>
    </row>
    <row r="1934" customFormat="false" ht="16.4" hidden="false" customHeight="false" outlineLevel="0" collapsed="false">
      <c r="C1934" s="163" t="s">
        <v>7585</v>
      </c>
      <c r="D1934" s="163" t="s">
        <v>5649</v>
      </c>
      <c r="E1934" s="183" t="s">
        <v>5649</v>
      </c>
      <c r="P1934" s="56"/>
      <c r="Q1934" s="56"/>
      <c r="R1934" s="56"/>
    </row>
    <row r="1935" customFormat="false" ht="16.4" hidden="false" customHeight="false" outlineLevel="0" collapsed="false">
      <c r="C1935" s="163" t="s">
        <v>7586</v>
      </c>
      <c r="D1935" s="163" t="s">
        <v>5649</v>
      </c>
      <c r="E1935" s="183" t="s">
        <v>5649</v>
      </c>
      <c r="P1935" s="56"/>
      <c r="Q1935" s="56"/>
      <c r="R1935" s="56"/>
    </row>
    <row r="1936" customFormat="false" ht="16.4" hidden="false" customHeight="false" outlineLevel="0" collapsed="false">
      <c r="C1936" s="163" t="s">
        <v>7587</v>
      </c>
      <c r="D1936" s="163" t="s">
        <v>5649</v>
      </c>
      <c r="E1936" s="183" t="s">
        <v>5649</v>
      </c>
      <c r="P1936" s="56"/>
      <c r="Q1936" s="56"/>
      <c r="R1936" s="56"/>
    </row>
    <row r="1937" customFormat="false" ht="16.4" hidden="false" customHeight="false" outlineLevel="0" collapsed="false">
      <c r="C1937" s="163" t="s">
        <v>7588</v>
      </c>
      <c r="D1937" s="163" t="s">
        <v>5649</v>
      </c>
      <c r="E1937" s="183" t="s">
        <v>5649</v>
      </c>
      <c r="P1937" s="56"/>
      <c r="Q1937" s="56"/>
      <c r="R1937" s="56"/>
    </row>
    <row r="1938" customFormat="false" ht="16.4" hidden="false" customHeight="false" outlineLevel="0" collapsed="false">
      <c r="C1938" s="163" t="s">
        <v>7589</v>
      </c>
      <c r="D1938" s="163" t="s">
        <v>5649</v>
      </c>
      <c r="E1938" s="183" t="s">
        <v>5649</v>
      </c>
      <c r="P1938" s="56"/>
      <c r="Q1938" s="56"/>
      <c r="R1938" s="56"/>
    </row>
    <row r="1939" customFormat="false" ht="16.4" hidden="false" customHeight="false" outlineLevel="0" collapsed="false">
      <c r="C1939" s="163" t="s">
        <v>7590</v>
      </c>
      <c r="D1939" s="163" t="s">
        <v>5649</v>
      </c>
      <c r="E1939" s="183" t="s">
        <v>5649</v>
      </c>
      <c r="P1939" s="56"/>
      <c r="Q1939" s="56"/>
      <c r="R1939" s="56"/>
    </row>
    <row r="1940" customFormat="false" ht="16.4" hidden="false" customHeight="false" outlineLevel="0" collapsed="false">
      <c r="C1940" s="163" t="s">
        <v>7591</v>
      </c>
      <c r="D1940" s="163" t="s">
        <v>5649</v>
      </c>
      <c r="E1940" s="183" t="s">
        <v>5649</v>
      </c>
      <c r="P1940" s="56"/>
      <c r="Q1940" s="56"/>
      <c r="R1940" s="56"/>
    </row>
    <row r="1941" customFormat="false" ht="16.4" hidden="false" customHeight="false" outlineLevel="0" collapsed="false">
      <c r="C1941" s="163" t="s">
        <v>7592</v>
      </c>
      <c r="D1941" s="163" t="s">
        <v>1209</v>
      </c>
      <c r="E1941" s="183" t="s">
        <v>5649</v>
      </c>
      <c r="P1941" s="56"/>
      <c r="Q1941" s="56"/>
      <c r="R1941" s="56"/>
    </row>
    <row r="1942" customFormat="false" ht="16.4" hidden="false" customHeight="false" outlineLevel="0" collapsed="false">
      <c r="C1942" s="163" t="s">
        <v>7593</v>
      </c>
      <c r="D1942" s="163" t="s">
        <v>5649</v>
      </c>
      <c r="E1942" s="183" t="s">
        <v>5649</v>
      </c>
      <c r="P1942" s="56"/>
      <c r="Q1942" s="56"/>
      <c r="R1942" s="56"/>
    </row>
    <row r="1943" customFormat="false" ht="16.4" hidden="false" customHeight="false" outlineLevel="0" collapsed="false">
      <c r="C1943" s="163" t="s">
        <v>7594</v>
      </c>
      <c r="D1943" s="163" t="s">
        <v>5649</v>
      </c>
      <c r="E1943" s="183" t="s">
        <v>5649</v>
      </c>
      <c r="P1943" s="56"/>
      <c r="Q1943" s="56"/>
      <c r="R1943" s="56"/>
    </row>
    <row r="1944" customFormat="false" ht="16.4" hidden="false" customHeight="false" outlineLevel="0" collapsed="false">
      <c r="C1944" s="163" t="s">
        <v>7595</v>
      </c>
      <c r="D1944" s="163" t="s">
        <v>5649</v>
      </c>
      <c r="E1944" s="183" t="s">
        <v>5649</v>
      </c>
      <c r="P1944" s="56"/>
      <c r="Q1944" s="56"/>
      <c r="R1944" s="56"/>
    </row>
    <row r="1945" customFormat="false" ht="16.4" hidden="false" customHeight="false" outlineLevel="0" collapsed="false">
      <c r="C1945" s="163" t="s">
        <v>7596</v>
      </c>
      <c r="D1945" s="163" t="s">
        <v>5649</v>
      </c>
      <c r="E1945" s="183" t="s">
        <v>5649</v>
      </c>
      <c r="P1945" s="56"/>
      <c r="Q1945" s="56"/>
      <c r="R1945" s="56"/>
    </row>
    <row r="1946" customFormat="false" ht="16.4" hidden="false" customHeight="false" outlineLevel="0" collapsed="false">
      <c r="C1946" s="163" t="s">
        <v>7597</v>
      </c>
      <c r="D1946" s="163" t="s">
        <v>5649</v>
      </c>
      <c r="E1946" s="183" t="s">
        <v>5649</v>
      </c>
      <c r="P1946" s="56"/>
      <c r="Q1946" s="56"/>
      <c r="R1946" s="56"/>
    </row>
    <row r="1947" customFormat="false" ht="16.4" hidden="false" customHeight="false" outlineLevel="0" collapsed="false">
      <c r="C1947" s="163" t="s">
        <v>7598</v>
      </c>
      <c r="D1947" s="163" t="s">
        <v>5649</v>
      </c>
      <c r="E1947" s="183" t="s">
        <v>5649</v>
      </c>
      <c r="P1947" s="56"/>
      <c r="Q1947" s="56"/>
      <c r="R1947" s="56"/>
    </row>
    <row r="1948" customFormat="false" ht="16.4" hidden="false" customHeight="false" outlineLevel="0" collapsed="false">
      <c r="C1948" s="163" t="s">
        <v>7599</v>
      </c>
      <c r="D1948" s="163" t="s">
        <v>5649</v>
      </c>
      <c r="E1948" s="183" t="s">
        <v>5649</v>
      </c>
      <c r="P1948" s="56"/>
      <c r="Q1948" s="56"/>
      <c r="R1948" s="56"/>
    </row>
    <row r="1949" customFormat="false" ht="16.4" hidden="false" customHeight="false" outlineLevel="0" collapsed="false">
      <c r="C1949" s="163" t="s">
        <v>1208</v>
      </c>
      <c r="D1949" s="163" t="s">
        <v>5649</v>
      </c>
      <c r="E1949" s="183" t="n">
        <v>0.5964</v>
      </c>
      <c r="P1949" s="56"/>
      <c r="Q1949" s="56"/>
      <c r="R1949" s="56"/>
    </row>
    <row r="1950" customFormat="false" ht="16.4" hidden="false" customHeight="false" outlineLevel="0" collapsed="false">
      <c r="C1950" s="163" t="s">
        <v>7600</v>
      </c>
      <c r="D1950" s="163" t="s">
        <v>5649</v>
      </c>
      <c r="E1950" s="183" t="s">
        <v>5649</v>
      </c>
      <c r="P1950" s="56"/>
      <c r="Q1950" s="56"/>
      <c r="R1950" s="56"/>
    </row>
    <row r="1951" customFormat="false" ht="16.4" hidden="false" customHeight="false" outlineLevel="0" collapsed="false">
      <c r="C1951" s="163" t="s">
        <v>7601</v>
      </c>
      <c r="D1951" s="163" t="s">
        <v>5649</v>
      </c>
      <c r="E1951" s="183" t="s">
        <v>5649</v>
      </c>
      <c r="P1951" s="56"/>
      <c r="Q1951" s="56"/>
      <c r="R1951" s="56"/>
    </row>
    <row r="1952" customFormat="false" ht="16.4" hidden="false" customHeight="false" outlineLevel="0" collapsed="false">
      <c r="C1952" s="163" t="s">
        <v>7602</v>
      </c>
      <c r="D1952" s="163" t="s">
        <v>5649</v>
      </c>
      <c r="E1952" s="183" t="s">
        <v>5649</v>
      </c>
      <c r="P1952" s="56"/>
      <c r="Q1952" s="56"/>
      <c r="R1952" s="56"/>
    </row>
    <row r="1953" customFormat="false" ht="16.4" hidden="false" customHeight="false" outlineLevel="0" collapsed="false">
      <c r="C1953" s="163" t="s">
        <v>7603</v>
      </c>
      <c r="D1953" s="163" t="s">
        <v>5649</v>
      </c>
      <c r="E1953" s="183" t="s">
        <v>5649</v>
      </c>
      <c r="P1953" s="56"/>
      <c r="Q1953" s="56"/>
      <c r="R1953" s="56"/>
    </row>
    <row r="1954" customFormat="false" ht="16.4" hidden="false" customHeight="false" outlineLevel="0" collapsed="false">
      <c r="C1954" s="163" t="s">
        <v>7604</v>
      </c>
      <c r="D1954" s="163" t="s">
        <v>5649</v>
      </c>
      <c r="E1954" s="183" t="s">
        <v>5649</v>
      </c>
      <c r="P1954" s="56"/>
      <c r="Q1954" s="56"/>
      <c r="R1954" s="56"/>
    </row>
    <row r="1955" customFormat="false" ht="16.4" hidden="false" customHeight="false" outlineLevel="0" collapsed="false">
      <c r="C1955" s="163" t="s">
        <v>7605</v>
      </c>
      <c r="D1955" s="163" t="s">
        <v>5649</v>
      </c>
      <c r="E1955" s="183" t="s">
        <v>5649</v>
      </c>
      <c r="P1955" s="56"/>
      <c r="Q1955" s="56"/>
      <c r="R1955" s="56"/>
    </row>
    <row r="1956" customFormat="false" ht="16.4" hidden="false" customHeight="false" outlineLevel="0" collapsed="false">
      <c r="C1956" s="163" t="s">
        <v>7606</v>
      </c>
      <c r="D1956" s="163" t="s">
        <v>5649</v>
      </c>
      <c r="E1956" s="183" t="s">
        <v>5649</v>
      </c>
      <c r="P1956" s="56"/>
      <c r="Q1956" s="56"/>
      <c r="R1956" s="56"/>
    </row>
    <row r="1957" customFormat="false" ht="16.4" hidden="false" customHeight="false" outlineLevel="0" collapsed="false">
      <c r="C1957" s="163" t="s">
        <v>7607</v>
      </c>
      <c r="D1957" s="163" t="s">
        <v>5649</v>
      </c>
      <c r="E1957" s="183" t="s">
        <v>5649</v>
      </c>
      <c r="P1957" s="56"/>
      <c r="Q1957" s="56"/>
      <c r="R1957" s="56"/>
    </row>
    <row r="1958" customFormat="false" ht="16.4" hidden="false" customHeight="false" outlineLevel="0" collapsed="false">
      <c r="C1958" s="163" t="s">
        <v>7608</v>
      </c>
      <c r="D1958" s="163" t="s">
        <v>5649</v>
      </c>
      <c r="E1958" s="183" t="s">
        <v>5649</v>
      </c>
      <c r="P1958" s="56"/>
      <c r="Q1958" s="56"/>
      <c r="R1958" s="56"/>
    </row>
    <row r="1959" customFormat="false" ht="16.4" hidden="false" customHeight="false" outlineLevel="0" collapsed="false">
      <c r="C1959" s="163" t="s">
        <v>7609</v>
      </c>
      <c r="D1959" s="163" t="s">
        <v>5649</v>
      </c>
      <c r="E1959" s="183" t="s">
        <v>5649</v>
      </c>
      <c r="P1959" s="56"/>
      <c r="Q1959" s="56"/>
      <c r="R1959" s="56"/>
    </row>
    <row r="1960" customFormat="false" ht="16.4" hidden="false" customHeight="false" outlineLevel="0" collapsed="false">
      <c r="C1960" s="163" t="s">
        <v>7610</v>
      </c>
      <c r="D1960" s="163" t="s">
        <v>5649</v>
      </c>
      <c r="E1960" s="183" t="s">
        <v>5649</v>
      </c>
      <c r="P1960" s="56"/>
      <c r="Q1960" s="56"/>
      <c r="R1960" s="56"/>
    </row>
    <row r="1961" customFormat="false" ht="16.4" hidden="false" customHeight="false" outlineLevel="0" collapsed="false">
      <c r="C1961" s="163" t="s">
        <v>7611</v>
      </c>
      <c r="D1961" s="163" t="s">
        <v>5649</v>
      </c>
      <c r="E1961" s="183" t="s">
        <v>5649</v>
      </c>
      <c r="P1961" s="56"/>
      <c r="Q1961" s="56"/>
      <c r="R1961" s="56"/>
    </row>
    <row r="1962" customFormat="false" ht="16.4" hidden="false" customHeight="false" outlineLevel="0" collapsed="false">
      <c r="C1962" s="163" t="s">
        <v>7612</v>
      </c>
      <c r="D1962" s="163" t="s">
        <v>5649</v>
      </c>
      <c r="E1962" s="183" t="s">
        <v>5649</v>
      </c>
      <c r="P1962" s="56"/>
      <c r="Q1962" s="56"/>
      <c r="R1962" s="56"/>
    </row>
    <row r="1963" customFormat="false" ht="16.4" hidden="false" customHeight="false" outlineLevel="0" collapsed="false">
      <c r="C1963" s="163" t="s">
        <v>7613</v>
      </c>
      <c r="D1963" s="163" t="s">
        <v>5649</v>
      </c>
      <c r="E1963" s="183" t="s">
        <v>5649</v>
      </c>
      <c r="P1963" s="56"/>
      <c r="Q1963" s="56"/>
      <c r="R1963" s="56"/>
    </row>
    <row r="1964" customFormat="false" ht="16.4" hidden="false" customHeight="false" outlineLevel="0" collapsed="false">
      <c r="C1964" s="163" t="s">
        <v>7614</v>
      </c>
      <c r="D1964" s="163" t="s">
        <v>5649</v>
      </c>
      <c r="E1964" s="183" t="s">
        <v>5649</v>
      </c>
      <c r="P1964" s="56"/>
      <c r="Q1964" s="56"/>
      <c r="R1964" s="56"/>
    </row>
    <row r="1965" customFormat="false" ht="16.4" hidden="false" customHeight="false" outlineLevel="0" collapsed="false">
      <c r="C1965" s="163" t="s">
        <v>7615</v>
      </c>
      <c r="D1965" s="163" t="s">
        <v>5649</v>
      </c>
      <c r="E1965" s="183" t="s">
        <v>5649</v>
      </c>
      <c r="P1965" s="56"/>
      <c r="Q1965" s="56"/>
      <c r="R1965" s="56"/>
    </row>
    <row r="1966" customFormat="false" ht="16.4" hidden="false" customHeight="false" outlineLevel="0" collapsed="false">
      <c r="C1966" s="163" t="s">
        <v>7616</v>
      </c>
      <c r="D1966" s="163" t="s">
        <v>5649</v>
      </c>
      <c r="E1966" s="183" t="s">
        <v>5649</v>
      </c>
      <c r="P1966" s="56"/>
      <c r="Q1966" s="56"/>
      <c r="R1966" s="56"/>
    </row>
    <row r="1967" customFormat="false" ht="16.4" hidden="false" customHeight="false" outlineLevel="0" collapsed="false">
      <c r="C1967" s="163" t="s">
        <v>7617</v>
      </c>
      <c r="D1967" s="163" t="s">
        <v>5649</v>
      </c>
      <c r="E1967" s="183" t="s">
        <v>5649</v>
      </c>
      <c r="P1967" s="56"/>
      <c r="Q1967" s="56"/>
      <c r="R1967" s="56"/>
    </row>
    <row r="1968" customFormat="false" ht="16.4" hidden="false" customHeight="false" outlineLevel="0" collapsed="false">
      <c r="C1968" s="163" t="s">
        <v>7618</v>
      </c>
      <c r="D1968" s="163" t="s">
        <v>5649</v>
      </c>
      <c r="E1968" s="183" t="s">
        <v>5649</v>
      </c>
      <c r="P1968" s="56"/>
      <c r="Q1968" s="56"/>
      <c r="R1968" s="56"/>
    </row>
    <row r="1969" customFormat="false" ht="16.4" hidden="false" customHeight="false" outlineLevel="0" collapsed="false">
      <c r="C1969" s="163" t="s">
        <v>7619</v>
      </c>
      <c r="D1969" s="163" t="s">
        <v>5649</v>
      </c>
      <c r="E1969" s="183" t="s">
        <v>5649</v>
      </c>
      <c r="P1969" s="56"/>
      <c r="Q1969" s="56"/>
      <c r="R1969" s="56"/>
    </row>
    <row r="1970" customFormat="false" ht="16.4" hidden="false" customHeight="false" outlineLevel="0" collapsed="false">
      <c r="C1970" s="163" t="s">
        <v>7620</v>
      </c>
      <c r="D1970" s="163" t="s">
        <v>5649</v>
      </c>
      <c r="E1970" s="183" t="s">
        <v>5649</v>
      </c>
      <c r="P1970" s="56"/>
      <c r="Q1970" s="56"/>
      <c r="R1970" s="56"/>
    </row>
    <row r="1971" customFormat="false" ht="16.4" hidden="false" customHeight="false" outlineLevel="0" collapsed="false">
      <c r="C1971" s="163" t="s">
        <v>7621</v>
      </c>
      <c r="D1971" s="163" t="s">
        <v>5649</v>
      </c>
      <c r="E1971" s="183" t="s">
        <v>5649</v>
      </c>
      <c r="P1971" s="56"/>
      <c r="Q1971" s="56"/>
      <c r="R1971" s="56"/>
    </row>
    <row r="1972" customFormat="false" ht="16.4" hidden="false" customHeight="false" outlineLevel="0" collapsed="false">
      <c r="C1972" s="163" t="s">
        <v>7622</v>
      </c>
      <c r="D1972" s="163" t="s">
        <v>5649</v>
      </c>
      <c r="E1972" s="183" t="s">
        <v>5649</v>
      </c>
      <c r="P1972" s="56"/>
      <c r="Q1972" s="56"/>
      <c r="R1972" s="56"/>
    </row>
    <row r="1973" customFormat="false" ht="16.4" hidden="false" customHeight="false" outlineLevel="0" collapsed="false">
      <c r="C1973" s="163" t="s">
        <v>7623</v>
      </c>
      <c r="D1973" s="163" t="s">
        <v>5649</v>
      </c>
      <c r="E1973" s="183" t="s">
        <v>5649</v>
      </c>
      <c r="P1973" s="56"/>
      <c r="Q1973" s="56"/>
      <c r="R1973" s="56"/>
    </row>
    <row r="1974" customFormat="false" ht="16.4" hidden="false" customHeight="false" outlineLevel="0" collapsed="false">
      <c r="C1974" s="163" t="s">
        <v>7624</v>
      </c>
      <c r="D1974" s="163" t="s">
        <v>5649</v>
      </c>
      <c r="E1974" s="183" t="s">
        <v>5649</v>
      </c>
      <c r="P1974" s="56"/>
      <c r="Q1974" s="56"/>
      <c r="R1974" s="56"/>
    </row>
    <row r="1975" customFormat="false" ht="16.4" hidden="false" customHeight="false" outlineLevel="0" collapsed="false">
      <c r="C1975" s="163" t="s">
        <v>7625</v>
      </c>
      <c r="D1975" s="163" t="s">
        <v>5649</v>
      </c>
      <c r="E1975" s="183" t="s">
        <v>5649</v>
      </c>
      <c r="P1975" s="56"/>
      <c r="Q1975" s="56"/>
      <c r="R1975" s="56"/>
    </row>
    <row r="1976" customFormat="false" ht="16.4" hidden="false" customHeight="false" outlineLevel="0" collapsed="false">
      <c r="C1976" s="163" t="s">
        <v>7626</v>
      </c>
      <c r="D1976" s="163" t="s">
        <v>5649</v>
      </c>
      <c r="E1976" s="183" t="s">
        <v>5649</v>
      </c>
      <c r="P1976" s="56"/>
      <c r="Q1976" s="56"/>
      <c r="R1976" s="56"/>
    </row>
    <row r="1977" customFormat="false" ht="16.4" hidden="false" customHeight="false" outlineLevel="0" collapsed="false">
      <c r="C1977" s="163" t="s">
        <v>7627</v>
      </c>
      <c r="D1977" s="163" t="s">
        <v>5649</v>
      </c>
      <c r="E1977" s="183" t="s">
        <v>5649</v>
      </c>
      <c r="P1977" s="56"/>
      <c r="Q1977" s="56"/>
      <c r="R1977" s="56"/>
    </row>
    <row r="1978" customFormat="false" ht="16.4" hidden="false" customHeight="false" outlineLevel="0" collapsed="false">
      <c r="C1978" s="163" t="s">
        <v>7628</v>
      </c>
      <c r="D1978" s="163" t="s">
        <v>5649</v>
      </c>
      <c r="E1978" s="183" t="s">
        <v>5649</v>
      </c>
    </row>
    <row r="1979" customFormat="false" ht="16.4" hidden="false" customHeight="false" outlineLevel="0" collapsed="false">
      <c r="C1979" s="163" t="s">
        <v>7629</v>
      </c>
      <c r="D1979" s="163" t="s">
        <v>5649</v>
      </c>
      <c r="E1979" s="183" t="s">
        <v>5649</v>
      </c>
    </row>
    <row r="1980" customFormat="false" ht="16.4" hidden="false" customHeight="false" outlineLevel="0" collapsed="false">
      <c r="C1980" s="163" t="s">
        <v>7630</v>
      </c>
      <c r="D1980" s="163" t="s">
        <v>5649</v>
      </c>
      <c r="E1980" s="183" t="s">
        <v>5649</v>
      </c>
    </row>
    <row r="1981" customFormat="false" ht="16.4" hidden="false" customHeight="false" outlineLevel="0" collapsed="false">
      <c r="C1981" s="163" t="s">
        <v>7631</v>
      </c>
      <c r="D1981" s="163" t="s">
        <v>5649</v>
      </c>
      <c r="E1981" s="183" t="s">
        <v>5649</v>
      </c>
    </row>
    <row r="1982" customFormat="false" ht="16.4" hidden="false" customHeight="false" outlineLevel="0" collapsed="false">
      <c r="C1982" s="163" t="s">
        <v>7632</v>
      </c>
      <c r="D1982" s="163" t="s">
        <v>5649</v>
      </c>
      <c r="E1982" s="183" t="s">
        <v>5649</v>
      </c>
    </row>
    <row r="1983" customFormat="false" ht="16.4" hidden="false" customHeight="false" outlineLevel="0" collapsed="false">
      <c r="C1983" s="163" t="s">
        <v>7633</v>
      </c>
      <c r="D1983" s="163" t="s">
        <v>5649</v>
      </c>
      <c r="E1983" s="183" t="s">
        <v>5649</v>
      </c>
    </row>
    <row r="1984" customFormat="false" ht="16.4" hidden="false" customHeight="false" outlineLevel="0" collapsed="false">
      <c r="C1984" s="163" t="s">
        <v>7634</v>
      </c>
      <c r="D1984" s="163" t="s">
        <v>5649</v>
      </c>
      <c r="E1984" s="183" t="s">
        <v>5649</v>
      </c>
    </row>
    <row r="1985" customFormat="false" ht="16.4" hidden="false" customHeight="false" outlineLevel="0" collapsed="false">
      <c r="C1985" s="163" t="s">
        <v>7635</v>
      </c>
      <c r="D1985" s="163" t="s">
        <v>5649</v>
      </c>
      <c r="E1985" s="183" t="s">
        <v>5649</v>
      </c>
    </row>
    <row r="1986" customFormat="false" ht="16.4" hidden="false" customHeight="false" outlineLevel="0" collapsed="false">
      <c r="C1986" s="163" t="s">
        <v>7636</v>
      </c>
      <c r="D1986" s="163" t="s">
        <v>5649</v>
      </c>
      <c r="E1986" s="183" t="s">
        <v>5649</v>
      </c>
    </row>
    <row r="1987" customFormat="false" ht="16.4" hidden="false" customHeight="false" outlineLevel="0" collapsed="false">
      <c r="C1987" s="163" t="s">
        <v>7637</v>
      </c>
      <c r="D1987" s="163" t="s">
        <v>5649</v>
      </c>
      <c r="E1987" s="183" t="s">
        <v>5649</v>
      </c>
    </row>
    <row r="1988" customFormat="false" ht="16.4" hidden="false" customHeight="false" outlineLevel="0" collapsed="false">
      <c r="C1988" s="163" t="s">
        <v>7638</v>
      </c>
      <c r="D1988" s="163" t="s">
        <v>5649</v>
      </c>
      <c r="E1988" s="183" t="s">
        <v>5649</v>
      </c>
    </row>
    <row r="1989" customFormat="false" ht="16.4" hidden="false" customHeight="false" outlineLevel="0" collapsed="false">
      <c r="C1989" s="163" t="s">
        <v>7639</v>
      </c>
      <c r="D1989" s="163" t="s">
        <v>5649</v>
      </c>
      <c r="E1989" s="183" t="s">
        <v>5649</v>
      </c>
    </row>
    <row r="1990" customFormat="false" ht="16.4" hidden="false" customHeight="false" outlineLevel="0" collapsed="false">
      <c r="C1990" s="163" t="s">
        <v>7640</v>
      </c>
      <c r="D1990" s="163" t="s">
        <v>5649</v>
      </c>
      <c r="E1990" s="183" t="s">
        <v>5649</v>
      </c>
    </row>
    <row r="1991" customFormat="false" ht="16.4" hidden="false" customHeight="false" outlineLevel="0" collapsed="false">
      <c r="C1991" s="163" t="s">
        <v>7641</v>
      </c>
      <c r="D1991" s="163" t="s">
        <v>5649</v>
      </c>
      <c r="E1991" s="183" t="s">
        <v>5649</v>
      </c>
    </row>
    <row r="1992" customFormat="false" ht="16.4" hidden="false" customHeight="false" outlineLevel="0" collapsed="false">
      <c r="C1992" s="163" t="s">
        <v>7642</v>
      </c>
      <c r="D1992" s="163" t="s">
        <v>5649</v>
      </c>
      <c r="E1992" s="183" t="s">
        <v>5649</v>
      </c>
    </row>
    <row r="1993" customFormat="false" ht="16.4" hidden="false" customHeight="false" outlineLevel="0" collapsed="false">
      <c r="C1993" s="163" t="s">
        <v>7643</v>
      </c>
      <c r="D1993" s="163" t="s">
        <v>5649</v>
      </c>
      <c r="E1993" s="183" t="s">
        <v>5649</v>
      </c>
    </row>
    <row r="1994" customFormat="false" ht="16.4" hidden="false" customHeight="false" outlineLevel="0" collapsed="false">
      <c r="C1994" s="163" t="s">
        <v>7644</v>
      </c>
      <c r="D1994" s="163" t="s">
        <v>5649</v>
      </c>
      <c r="E1994" s="183" t="s">
        <v>5649</v>
      </c>
    </row>
    <row r="1995" customFormat="false" ht="16.4" hidden="false" customHeight="false" outlineLevel="0" collapsed="false">
      <c r="C1995" s="163" t="s">
        <v>7645</v>
      </c>
      <c r="D1995" s="163" t="s">
        <v>5649</v>
      </c>
      <c r="E1995" s="183" t="s">
        <v>5649</v>
      </c>
    </row>
    <row r="1996" customFormat="false" ht="16.4" hidden="false" customHeight="false" outlineLevel="0" collapsed="false">
      <c r="C1996" s="163" t="s">
        <v>7646</v>
      </c>
      <c r="D1996" s="163" t="s">
        <v>5649</v>
      </c>
      <c r="E1996" s="183" t="s">
        <v>5649</v>
      </c>
    </row>
    <row r="1997" customFormat="false" ht="16.4" hidden="false" customHeight="false" outlineLevel="0" collapsed="false">
      <c r="C1997" s="163" t="s">
        <v>7647</v>
      </c>
      <c r="D1997" s="163" t="s">
        <v>5649</v>
      </c>
      <c r="E1997" s="183" t="s">
        <v>5649</v>
      </c>
    </row>
    <row r="1998" customFormat="false" ht="16.4" hidden="false" customHeight="false" outlineLevel="0" collapsed="false">
      <c r="C1998" s="163" t="s">
        <v>7648</v>
      </c>
      <c r="D1998" s="163" t="s">
        <v>5649</v>
      </c>
      <c r="E1998" s="183" t="s">
        <v>5649</v>
      </c>
    </row>
    <row r="1999" customFormat="false" ht="16.4" hidden="false" customHeight="false" outlineLevel="0" collapsed="false">
      <c r="C1999" s="163" t="s">
        <v>7649</v>
      </c>
      <c r="D1999" s="163" t="s">
        <v>5649</v>
      </c>
      <c r="E1999" s="183" t="s">
        <v>5649</v>
      </c>
    </row>
    <row r="2000" customFormat="false" ht="16.4" hidden="false" customHeight="false" outlineLevel="0" collapsed="false">
      <c r="C2000" s="163" t="s">
        <v>7650</v>
      </c>
      <c r="D2000" s="163" t="s">
        <v>5649</v>
      </c>
      <c r="E2000" s="183" t="s">
        <v>5649</v>
      </c>
    </row>
    <row r="2001" customFormat="false" ht="16.4" hidden="false" customHeight="false" outlineLevel="0" collapsed="false">
      <c r="C2001" s="163" t="s">
        <v>7651</v>
      </c>
      <c r="D2001" s="163" t="s">
        <v>5649</v>
      </c>
      <c r="E2001" s="183" t="s">
        <v>5649</v>
      </c>
    </row>
    <row r="2002" customFormat="false" ht="16.4" hidden="false" customHeight="false" outlineLevel="0" collapsed="false">
      <c r="C2002" s="163" t="s">
        <v>7652</v>
      </c>
      <c r="D2002" s="163" t="s">
        <v>5649</v>
      </c>
      <c r="E2002" s="183" t="s">
        <v>5649</v>
      </c>
    </row>
    <row r="2003" customFormat="false" ht="16.4" hidden="false" customHeight="false" outlineLevel="0" collapsed="false">
      <c r="C2003" s="163" t="s">
        <v>7653</v>
      </c>
      <c r="D2003" s="163" t="s">
        <v>5649</v>
      </c>
      <c r="E2003" s="183" t="s">
        <v>5649</v>
      </c>
    </row>
    <row r="2004" customFormat="false" ht="16.4" hidden="false" customHeight="false" outlineLevel="0" collapsed="false">
      <c r="C2004" s="163" t="s">
        <v>7654</v>
      </c>
      <c r="D2004" s="163" t="s">
        <v>5649</v>
      </c>
      <c r="E2004" s="183" t="s">
        <v>5649</v>
      </c>
    </row>
    <row r="2005" customFormat="false" ht="16.4" hidden="false" customHeight="false" outlineLevel="0" collapsed="false">
      <c r="C2005" s="163" t="s">
        <v>7655</v>
      </c>
      <c r="D2005" s="163" t="s">
        <v>5649</v>
      </c>
      <c r="E2005" s="183" t="s">
        <v>5649</v>
      </c>
    </row>
    <row r="2006" customFormat="false" ht="16.4" hidden="false" customHeight="false" outlineLevel="0" collapsed="false">
      <c r="C2006" s="163" t="s">
        <v>7656</v>
      </c>
      <c r="D2006" s="163" t="s">
        <v>5649</v>
      </c>
      <c r="E2006" s="183" t="s">
        <v>5649</v>
      </c>
    </row>
    <row r="2007" customFormat="false" ht="16.4" hidden="false" customHeight="false" outlineLevel="0" collapsed="false">
      <c r="C2007" s="163" t="s">
        <v>7657</v>
      </c>
      <c r="D2007" s="163" t="s">
        <v>5649</v>
      </c>
      <c r="E2007" s="183" t="s">
        <v>5649</v>
      </c>
    </row>
    <row r="2008" customFormat="false" ht="16.4" hidden="false" customHeight="false" outlineLevel="0" collapsed="false">
      <c r="C2008" s="163" t="s">
        <v>7658</v>
      </c>
      <c r="D2008" s="163" t="s">
        <v>5649</v>
      </c>
      <c r="E2008" s="183" t="s">
        <v>5649</v>
      </c>
    </row>
    <row r="2009" customFormat="false" ht="16.4" hidden="false" customHeight="false" outlineLevel="0" collapsed="false">
      <c r="C2009" s="163" t="s">
        <v>7659</v>
      </c>
      <c r="D2009" s="163" t="s">
        <v>5649</v>
      </c>
      <c r="E2009" s="183" t="s">
        <v>5649</v>
      </c>
    </row>
    <row r="2010" customFormat="false" ht="16.4" hidden="false" customHeight="false" outlineLevel="0" collapsed="false">
      <c r="C2010" s="163" t="s">
        <v>7660</v>
      </c>
      <c r="D2010" s="163" t="s">
        <v>5649</v>
      </c>
      <c r="E2010" s="183" t="s">
        <v>5649</v>
      </c>
    </row>
    <row r="2011" customFormat="false" ht="16.4" hidden="false" customHeight="false" outlineLevel="0" collapsed="false">
      <c r="C2011" s="163" t="s">
        <v>7661</v>
      </c>
      <c r="D2011" s="163" t="s">
        <v>5649</v>
      </c>
      <c r="E2011" s="183" t="s">
        <v>5649</v>
      </c>
    </row>
    <row r="2012" customFormat="false" ht="16.4" hidden="false" customHeight="false" outlineLevel="0" collapsed="false">
      <c r="C2012" s="163" t="s">
        <v>7662</v>
      </c>
      <c r="D2012" s="163" t="s">
        <v>5649</v>
      </c>
      <c r="E2012" s="183" t="s">
        <v>5649</v>
      </c>
    </row>
    <row r="2013" customFormat="false" ht="16.4" hidden="false" customHeight="false" outlineLevel="0" collapsed="false">
      <c r="C2013" s="163" t="s">
        <v>7663</v>
      </c>
      <c r="D2013" s="163" t="s">
        <v>5649</v>
      </c>
      <c r="E2013" s="183" t="s">
        <v>5649</v>
      </c>
    </row>
    <row r="2014" customFormat="false" ht="16.4" hidden="false" customHeight="false" outlineLevel="0" collapsed="false">
      <c r="C2014" s="163" t="s">
        <v>7664</v>
      </c>
      <c r="D2014" s="163" t="s">
        <v>5649</v>
      </c>
      <c r="E2014" s="183" t="s">
        <v>5649</v>
      </c>
    </row>
    <row r="2015" customFormat="false" ht="16.4" hidden="false" customHeight="false" outlineLevel="0" collapsed="false">
      <c r="C2015" s="163" t="s">
        <v>7665</v>
      </c>
      <c r="D2015" s="163" t="s">
        <v>5649</v>
      </c>
      <c r="E2015" s="183" t="s">
        <v>5649</v>
      </c>
    </row>
    <row r="2016" customFormat="false" ht="16.4" hidden="false" customHeight="false" outlineLevel="0" collapsed="false">
      <c r="C2016" s="163" t="s">
        <v>7666</v>
      </c>
      <c r="D2016" s="163" t="s">
        <v>5649</v>
      </c>
      <c r="E2016" s="183" t="s">
        <v>5649</v>
      </c>
    </row>
    <row r="2017" customFormat="false" ht="16.4" hidden="false" customHeight="false" outlineLevel="0" collapsed="false">
      <c r="C2017" s="163" t="s">
        <v>7667</v>
      </c>
      <c r="D2017" s="163" t="s">
        <v>5649</v>
      </c>
      <c r="E2017" s="183" t="s">
        <v>5649</v>
      </c>
    </row>
    <row r="2018" customFormat="false" ht="16.4" hidden="false" customHeight="false" outlineLevel="0" collapsed="false">
      <c r="C2018" s="163" t="s">
        <v>7668</v>
      </c>
      <c r="D2018" s="163" t="s">
        <v>5649</v>
      </c>
      <c r="E2018" s="183" t="s">
        <v>5649</v>
      </c>
    </row>
    <row r="2019" customFormat="false" ht="16.4" hidden="false" customHeight="false" outlineLevel="0" collapsed="false">
      <c r="C2019" s="163" t="s">
        <v>7669</v>
      </c>
      <c r="D2019" s="163" t="s">
        <v>5649</v>
      </c>
      <c r="E2019" s="183" t="s">
        <v>5649</v>
      </c>
    </row>
    <row r="2020" customFormat="false" ht="16.4" hidden="false" customHeight="false" outlineLevel="0" collapsed="false">
      <c r="C2020" s="163" t="s">
        <v>7670</v>
      </c>
      <c r="D2020" s="163" t="s">
        <v>5649</v>
      </c>
      <c r="E2020" s="183" t="s">
        <v>5649</v>
      </c>
    </row>
    <row r="2021" customFormat="false" ht="16.4" hidden="false" customHeight="false" outlineLevel="0" collapsed="false">
      <c r="C2021" s="163" t="s">
        <v>7671</v>
      </c>
      <c r="D2021" s="163" t="s">
        <v>5649</v>
      </c>
      <c r="E2021" s="183" t="s">
        <v>5649</v>
      </c>
    </row>
    <row r="2022" customFormat="false" ht="16.4" hidden="false" customHeight="false" outlineLevel="0" collapsed="false">
      <c r="C2022" s="163" t="s">
        <v>7672</v>
      </c>
      <c r="D2022" s="163" t="s">
        <v>5649</v>
      </c>
      <c r="E2022" s="183" t="s">
        <v>5649</v>
      </c>
    </row>
    <row r="2023" customFormat="false" ht="16.4" hidden="false" customHeight="false" outlineLevel="0" collapsed="false">
      <c r="C2023" s="163" t="s">
        <v>7673</v>
      </c>
      <c r="D2023" s="163" t="s">
        <v>5649</v>
      </c>
      <c r="E2023" s="183" t="s">
        <v>5649</v>
      </c>
    </row>
    <row r="2024" customFormat="false" ht="16.4" hidden="false" customHeight="false" outlineLevel="0" collapsed="false">
      <c r="C2024" s="163" t="s">
        <v>7674</v>
      </c>
      <c r="D2024" s="163" t="s">
        <v>5649</v>
      </c>
      <c r="E2024" s="183" t="s">
        <v>5649</v>
      </c>
    </row>
    <row r="2025" customFormat="false" ht="16.4" hidden="false" customHeight="false" outlineLevel="0" collapsed="false">
      <c r="C2025" s="163" t="s">
        <v>7675</v>
      </c>
      <c r="D2025" s="163" t="s">
        <v>5649</v>
      </c>
      <c r="E2025" s="183" t="s">
        <v>5649</v>
      </c>
    </row>
    <row r="2026" customFormat="false" ht="16.4" hidden="false" customHeight="false" outlineLevel="0" collapsed="false">
      <c r="C2026" s="163" t="s">
        <v>7676</v>
      </c>
      <c r="D2026" s="163" t="s">
        <v>5649</v>
      </c>
      <c r="E2026" s="183" t="s">
        <v>5649</v>
      </c>
    </row>
    <row r="2027" customFormat="false" ht="16.4" hidden="false" customHeight="false" outlineLevel="0" collapsed="false">
      <c r="C2027" s="163" t="s">
        <v>7677</v>
      </c>
      <c r="D2027" s="163" t="s">
        <v>5649</v>
      </c>
      <c r="E2027" s="183" t="s">
        <v>5649</v>
      </c>
    </row>
    <row r="2028" customFormat="false" ht="16.4" hidden="false" customHeight="false" outlineLevel="0" collapsed="false">
      <c r="C2028" s="163" t="s">
        <v>7678</v>
      </c>
      <c r="D2028" s="163" t="s">
        <v>5649</v>
      </c>
      <c r="E2028" s="183" t="s">
        <v>5649</v>
      </c>
    </row>
    <row r="2029" customFormat="false" ht="16.4" hidden="false" customHeight="false" outlineLevel="0" collapsed="false">
      <c r="C2029" s="163" t="s">
        <v>7679</v>
      </c>
      <c r="D2029" s="163" t="s">
        <v>5649</v>
      </c>
      <c r="E2029" s="183" t="s">
        <v>5649</v>
      </c>
    </row>
    <row r="2030" customFormat="false" ht="16.4" hidden="false" customHeight="false" outlineLevel="0" collapsed="false">
      <c r="C2030" s="163" t="s">
        <v>7680</v>
      </c>
      <c r="D2030" s="163" t="s">
        <v>5649</v>
      </c>
      <c r="E2030" s="183" t="s">
        <v>5649</v>
      </c>
    </row>
    <row r="2031" customFormat="false" ht="16.4" hidden="false" customHeight="false" outlineLevel="0" collapsed="false">
      <c r="C2031" s="163" t="s">
        <v>7681</v>
      </c>
      <c r="D2031" s="163" t="s">
        <v>5649</v>
      </c>
      <c r="E2031" s="183" t="s">
        <v>5649</v>
      </c>
    </row>
    <row r="2032" customFormat="false" ht="16.4" hidden="false" customHeight="false" outlineLevel="0" collapsed="false">
      <c r="C2032" s="163" t="s">
        <v>7682</v>
      </c>
      <c r="D2032" s="163" t="s">
        <v>5649</v>
      </c>
      <c r="E2032" s="183" t="s">
        <v>5649</v>
      </c>
    </row>
    <row r="2033" customFormat="false" ht="16.4" hidden="false" customHeight="false" outlineLevel="0" collapsed="false">
      <c r="C2033" s="163" t="s">
        <v>7683</v>
      </c>
      <c r="D2033" s="163" t="s">
        <v>5649</v>
      </c>
      <c r="E2033" s="183" t="s">
        <v>5649</v>
      </c>
    </row>
    <row r="2034" customFormat="false" ht="16.4" hidden="false" customHeight="false" outlineLevel="0" collapsed="false">
      <c r="C2034" s="163" t="s">
        <v>7684</v>
      </c>
      <c r="D2034" s="163" t="s">
        <v>5649</v>
      </c>
      <c r="E2034" s="183" t="s">
        <v>5649</v>
      </c>
    </row>
    <row r="2035" customFormat="false" ht="16.4" hidden="false" customHeight="false" outlineLevel="0" collapsed="false">
      <c r="C2035" s="163" t="s">
        <v>7685</v>
      </c>
      <c r="D2035" s="163" t="s">
        <v>5649</v>
      </c>
      <c r="E2035" s="183" t="s">
        <v>5649</v>
      </c>
    </row>
    <row r="2036" customFormat="false" ht="16.4" hidden="false" customHeight="false" outlineLevel="0" collapsed="false">
      <c r="C2036" s="163" t="s">
        <v>7686</v>
      </c>
      <c r="D2036" s="163" t="s">
        <v>5649</v>
      </c>
      <c r="E2036" s="183" t="s">
        <v>5649</v>
      </c>
    </row>
    <row r="2037" customFormat="false" ht="16.4" hidden="false" customHeight="false" outlineLevel="0" collapsed="false">
      <c r="C2037" s="163" t="s">
        <v>7687</v>
      </c>
      <c r="D2037" s="163" t="s">
        <v>5649</v>
      </c>
      <c r="E2037" s="183" t="s">
        <v>5649</v>
      </c>
    </row>
    <row r="2038" customFormat="false" ht="16.4" hidden="false" customHeight="false" outlineLevel="0" collapsed="false">
      <c r="C2038" s="163" t="s">
        <v>7688</v>
      </c>
      <c r="D2038" s="163" t="s">
        <v>5649</v>
      </c>
      <c r="E2038" s="183" t="s">
        <v>5649</v>
      </c>
    </row>
    <row r="2039" customFormat="false" ht="16.4" hidden="false" customHeight="false" outlineLevel="0" collapsed="false">
      <c r="C2039" s="163" t="s">
        <v>7689</v>
      </c>
      <c r="D2039" s="163" t="s">
        <v>5649</v>
      </c>
      <c r="E2039" s="183" t="s">
        <v>5649</v>
      </c>
    </row>
    <row r="2040" customFormat="false" ht="16.4" hidden="false" customHeight="false" outlineLevel="0" collapsed="false">
      <c r="C2040" s="163" t="s">
        <v>7690</v>
      </c>
      <c r="D2040" s="163" t="s">
        <v>5649</v>
      </c>
      <c r="E2040" s="183" t="s">
        <v>5649</v>
      </c>
    </row>
    <row r="2041" customFormat="false" ht="16.4" hidden="false" customHeight="false" outlineLevel="0" collapsed="false">
      <c r="C2041" s="163" t="s">
        <v>7691</v>
      </c>
      <c r="D2041" s="163" t="s">
        <v>5649</v>
      </c>
      <c r="E2041" s="183" t="s">
        <v>5649</v>
      </c>
    </row>
    <row r="2042" customFormat="false" ht="16.4" hidden="false" customHeight="false" outlineLevel="0" collapsed="false">
      <c r="C2042" s="163" t="s">
        <v>7692</v>
      </c>
      <c r="D2042" s="163" t="s">
        <v>5649</v>
      </c>
      <c r="E2042" s="183" t="s">
        <v>5649</v>
      </c>
    </row>
    <row r="2043" customFormat="false" ht="16.4" hidden="false" customHeight="false" outlineLevel="0" collapsed="false">
      <c r="C2043" s="163" t="s">
        <v>7693</v>
      </c>
      <c r="D2043" s="163" t="s">
        <v>5649</v>
      </c>
      <c r="E2043" s="183" t="s">
        <v>5649</v>
      </c>
    </row>
    <row r="2044" customFormat="false" ht="16.4" hidden="false" customHeight="false" outlineLevel="0" collapsed="false">
      <c r="C2044" s="163" t="s">
        <v>7694</v>
      </c>
      <c r="D2044" s="163" t="s">
        <v>5649</v>
      </c>
      <c r="E2044" s="183" t="s">
        <v>5649</v>
      </c>
    </row>
    <row r="2045" customFormat="false" ht="16.4" hidden="false" customHeight="false" outlineLevel="0" collapsed="false">
      <c r="C2045" s="163" t="s">
        <v>7695</v>
      </c>
      <c r="D2045" s="163" t="s">
        <v>5649</v>
      </c>
      <c r="E2045" s="183" t="s">
        <v>5649</v>
      </c>
    </row>
    <row r="2046" customFormat="false" ht="16.4" hidden="false" customHeight="false" outlineLevel="0" collapsed="false">
      <c r="C2046" s="163" t="s">
        <v>7696</v>
      </c>
      <c r="D2046" s="163" t="s">
        <v>5649</v>
      </c>
      <c r="E2046" s="183" t="s">
        <v>5649</v>
      </c>
    </row>
    <row r="2047" customFormat="false" ht="16.4" hidden="false" customHeight="false" outlineLevel="0" collapsed="false">
      <c r="C2047" s="163" t="s">
        <v>7697</v>
      </c>
      <c r="D2047" s="163" t="s">
        <v>5649</v>
      </c>
      <c r="E2047" s="183" t="s">
        <v>5649</v>
      </c>
    </row>
    <row r="2048" customFormat="false" ht="16.4" hidden="false" customHeight="false" outlineLevel="0" collapsed="false">
      <c r="C2048" s="163" t="s">
        <v>7698</v>
      </c>
      <c r="D2048" s="163" t="s">
        <v>5649</v>
      </c>
      <c r="E2048" s="183" t="s">
        <v>5649</v>
      </c>
    </row>
    <row r="2049" customFormat="false" ht="16.4" hidden="false" customHeight="false" outlineLevel="0" collapsed="false">
      <c r="C2049" s="163" t="s">
        <v>7699</v>
      </c>
      <c r="D2049" s="163" t="s">
        <v>5649</v>
      </c>
      <c r="E2049" s="183" t="s">
        <v>5649</v>
      </c>
    </row>
    <row r="2050" customFormat="false" ht="16.4" hidden="false" customHeight="false" outlineLevel="0" collapsed="false">
      <c r="C2050" s="163" t="s">
        <v>7700</v>
      </c>
      <c r="D2050" s="163" t="s">
        <v>5649</v>
      </c>
      <c r="E2050" s="183" t="s">
        <v>5649</v>
      </c>
    </row>
    <row r="2051" customFormat="false" ht="16.4" hidden="false" customHeight="false" outlineLevel="0" collapsed="false">
      <c r="C2051" s="163" t="s">
        <v>7701</v>
      </c>
      <c r="D2051" s="163" t="s">
        <v>5649</v>
      </c>
      <c r="E2051" s="183" t="s">
        <v>5649</v>
      </c>
    </row>
    <row r="2052" customFormat="false" ht="16.4" hidden="false" customHeight="false" outlineLevel="0" collapsed="false">
      <c r="C2052" s="163" t="s">
        <v>7702</v>
      </c>
      <c r="D2052" s="163" t="s">
        <v>5649</v>
      </c>
      <c r="E2052" s="183" t="s">
        <v>5649</v>
      </c>
    </row>
    <row r="2053" customFormat="false" ht="16.4" hidden="false" customHeight="false" outlineLevel="0" collapsed="false">
      <c r="C2053" s="163" t="s">
        <v>7703</v>
      </c>
      <c r="D2053" s="163" t="s">
        <v>5649</v>
      </c>
      <c r="E2053" s="183" t="s">
        <v>5649</v>
      </c>
    </row>
    <row r="2054" customFormat="false" ht="16.4" hidden="false" customHeight="false" outlineLevel="0" collapsed="false">
      <c r="C2054" s="163" t="s">
        <v>7704</v>
      </c>
      <c r="D2054" s="163" t="s">
        <v>5649</v>
      </c>
      <c r="E2054" s="183" t="s">
        <v>5649</v>
      </c>
    </row>
    <row r="2055" customFormat="false" ht="16.4" hidden="false" customHeight="false" outlineLevel="0" collapsed="false">
      <c r="C2055" s="163" t="s">
        <v>7705</v>
      </c>
      <c r="D2055" s="163" t="s">
        <v>5649</v>
      </c>
      <c r="E2055" s="183" t="s">
        <v>5649</v>
      </c>
    </row>
    <row r="2056" customFormat="false" ht="16.4" hidden="false" customHeight="false" outlineLevel="0" collapsed="false">
      <c r="C2056" s="163" t="s">
        <v>7706</v>
      </c>
      <c r="D2056" s="163" t="s">
        <v>5649</v>
      </c>
      <c r="E2056" s="183" t="s">
        <v>5649</v>
      </c>
    </row>
    <row r="2057" customFormat="false" ht="16.4" hidden="false" customHeight="false" outlineLevel="0" collapsed="false">
      <c r="C2057" s="163" t="s">
        <v>7707</v>
      </c>
      <c r="D2057" s="163" t="s">
        <v>5649</v>
      </c>
      <c r="E2057" s="183" t="s">
        <v>5649</v>
      </c>
    </row>
    <row r="2058" customFormat="false" ht="16.4" hidden="false" customHeight="false" outlineLevel="0" collapsed="false">
      <c r="C2058" s="163" t="s">
        <v>7708</v>
      </c>
      <c r="D2058" s="163" t="s">
        <v>5649</v>
      </c>
      <c r="E2058" s="183" t="s">
        <v>5649</v>
      </c>
    </row>
    <row r="2059" customFormat="false" ht="16.4" hidden="false" customHeight="false" outlineLevel="0" collapsed="false">
      <c r="C2059" s="163" t="s">
        <v>7709</v>
      </c>
      <c r="D2059" s="163" t="s">
        <v>5649</v>
      </c>
      <c r="E2059" s="183" t="s">
        <v>5649</v>
      </c>
    </row>
    <row r="2060" customFormat="false" ht="16.4" hidden="false" customHeight="false" outlineLevel="0" collapsed="false">
      <c r="C2060" s="163" t="s">
        <v>7710</v>
      </c>
      <c r="D2060" s="163" t="s">
        <v>5649</v>
      </c>
      <c r="E2060" s="183" t="s">
        <v>5649</v>
      </c>
    </row>
    <row r="2061" customFormat="false" ht="16.4" hidden="false" customHeight="false" outlineLevel="0" collapsed="false">
      <c r="C2061" s="163" t="s">
        <v>7711</v>
      </c>
      <c r="D2061" s="163" t="s">
        <v>5649</v>
      </c>
      <c r="E2061" s="183" t="s">
        <v>5649</v>
      </c>
    </row>
    <row r="2062" customFormat="false" ht="16.4" hidden="false" customHeight="false" outlineLevel="0" collapsed="false">
      <c r="C2062" s="163" t="s">
        <v>7712</v>
      </c>
      <c r="D2062" s="163" t="s">
        <v>5649</v>
      </c>
      <c r="E2062" s="183" t="s">
        <v>5649</v>
      </c>
    </row>
    <row r="2063" customFormat="false" ht="16.4" hidden="false" customHeight="false" outlineLevel="0" collapsed="false">
      <c r="C2063" s="163" t="s">
        <v>7713</v>
      </c>
      <c r="D2063" s="163" t="s">
        <v>5649</v>
      </c>
      <c r="E2063" s="183" t="s">
        <v>5649</v>
      </c>
    </row>
    <row r="2064" customFormat="false" ht="16.4" hidden="false" customHeight="false" outlineLevel="0" collapsed="false">
      <c r="C2064" s="163" t="s">
        <v>7714</v>
      </c>
      <c r="D2064" s="163" t="s">
        <v>5649</v>
      </c>
      <c r="E2064" s="183" t="s">
        <v>5649</v>
      </c>
    </row>
    <row r="2065" customFormat="false" ht="16.4" hidden="false" customHeight="false" outlineLevel="0" collapsed="false">
      <c r="C2065" s="163" t="s">
        <v>7715</v>
      </c>
      <c r="D2065" s="163" t="s">
        <v>5649</v>
      </c>
      <c r="E2065" s="183" t="s">
        <v>5649</v>
      </c>
    </row>
    <row r="2066" customFormat="false" ht="16.4" hidden="false" customHeight="false" outlineLevel="0" collapsed="false">
      <c r="C2066" s="163" t="s">
        <v>7716</v>
      </c>
      <c r="D2066" s="163" t="s">
        <v>5649</v>
      </c>
      <c r="E2066" s="183" t="s">
        <v>5649</v>
      </c>
    </row>
    <row r="2067" customFormat="false" ht="16.4" hidden="false" customHeight="false" outlineLevel="0" collapsed="false">
      <c r="C2067" s="163" t="s">
        <v>7717</v>
      </c>
      <c r="D2067" s="163" t="s">
        <v>5649</v>
      </c>
      <c r="E2067" s="183" t="s">
        <v>5649</v>
      </c>
    </row>
    <row r="2068" customFormat="false" ht="16.4" hidden="false" customHeight="false" outlineLevel="0" collapsed="false">
      <c r="C2068" s="163" t="s">
        <v>7718</v>
      </c>
      <c r="D2068" s="163" t="s">
        <v>5649</v>
      </c>
      <c r="E2068" s="183" t="s">
        <v>5649</v>
      </c>
    </row>
    <row r="2069" customFormat="false" ht="16.4" hidden="false" customHeight="false" outlineLevel="0" collapsed="false">
      <c r="C2069" s="163" t="s">
        <v>7719</v>
      </c>
      <c r="D2069" s="163" t="s">
        <v>5649</v>
      </c>
      <c r="E2069" s="183" t="s">
        <v>5649</v>
      </c>
    </row>
    <row r="2070" customFormat="false" ht="16.4" hidden="false" customHeight="false" outlineLevel="0" collapsed="false">
      <c r="C2070" s="163" t="s">
        <v>7720</v>
      </c>
      <c r="D2070" s="163" t="s">
        <v>5649</v>
      </c>
      <c r="E2070" s="183" t="s">
        <v>5649</v>
      </c>
    </row>
    <row r="2071" customFormat="false" ht="16.4" hidden="false" customHeight="false" outlineLevel="0" collapsed="false">
      <c r="C2071" s="163" t="s">
        <v>7721</v>
      </c>
      <c r="D2071" s="163" t="s">
        <v>5649</v>
      </c>
      <c r="E2071" s="183" t="s">
        <v>5649</v>
      </c>
    </row>
    <row r="2072" customFormat="false" ht="16.4" hidden="false" customHeight="false" outlineLevel="0" collapsed="false">
      <c r="C2072" s="163" t="s">
        <v>7722</v>
      </c>
      <c r="D2072" s="163" t="s">
        <v>5649</v>
      </c>
      <c r="E2072" s="183" t="s">
        <v>5649</v>
      </c>
    </row>
    <row r="2073" customFormat="false" ht="16.4" hidden="false" customHeight="false" outlineLevel="0" collapsed="false">
      <c r="C2073" s="163" t="s">
        <v>7723</v>
      </c>
      <c r="D2073" s="163" t="s">
        <v>5649</v>
      </c>
      <c r="E2073" s="183" t="s">
        <v>5649</v>
      </c>
    </row>
    <row r="2074" customFormat="false" ht="16.4" hidden="false" customHeight="false" outlineLevel="0" collapsed="false">
      <c r="C2074" s="163" t="s">
        <v>7724</v>
      </c>
      <c r="D2074" s="163" t="s">
        <v>5649</v>
      </c>
      <c r="E2074" s="183" t="s">
        <v>5649</v>
      </c>
    </row>
    <row r="2075" customFormat="false" ht="16.4" hidden="false" customHeight="false" outlineLevel="0" collapsed="false">
      <c r="C2075" s="163" t="s">
        <v>7725</v>
      </c>
      <c r="D2075" s="163" t="s">
        <v>5649</v>
      </c>
      <c r="E2075" s="183" t="s">
        <v>5649</v>
      </c>
    </row>
    <row r="2076" customFormat="false" ht="16.4" hidden="false" customHeight="false" outlineLevel="0" collapsed="false">
      <c r="C2076" s="163" t="s">
        <v>7726</v>
      </c>
      <c r="D2076" s="163" t="s">
        <v>5649</v>
      </c>
      <c r="E2076" s="183" t="s">
        <v>5649</v>
      </c>
    </row>
    <row r="2077" customFormat="false" ht="16.4" hidden="false" customHeight="false" outlineLevel="0" collapsed="false">
      <c r="C2077" s="163" t="s">
        <v>7727</v>
      </c>
      <c r="D2077" s="163" t="s">
        <v>5649</v>
      </c>
      <c r="E2077" s="183" t="s">
        <v>5649</v>
      </c>
    </row>
    <row r="2078" customFormat="false" ht="16.4" hidden="false" customHeight="false" outlineLevel="0" collapsed="false">
      <c r="C2078" s="163" t="s">
        <v>7728</v>
      </c>
      <c r="D2078" s="163" t="s">
        <v>5649</v>
      </c>
      <c r="E2078" s="183" t="s">
        <v>5649</v>
      </c>
    </row>
    <row r="2079" customFormat="false" ht="16.4" hidden="false" customHeight="false" outlineLevel="0" collapsed="false">
      <c r="C2079" s="163" t="s">
        <v>7729</v>
      </c>
      <c r="D2079" s="163" t="s">
        <v>5649</v>
      </c>
      <c r="E2079" s="183" t="s">
        <v>5649</v>
      </c>
    </row>
    <row r="2080" customFormat="false" ht="16.4" hidden="false" customHeight="false" outlineLevel="0" collapsed="false">
      <c r="C2080" s="163" t="s">
        <v>7730</v>
      </c>
      <c r="D2080" s="163" t="s">
        <v>5649</v>
      </c>
      <c r="E2080" s="183" t="s">
        <v>5649</v>
      </c>
    </row>
    <row r="2081" customFormat="false" ht="16.4" hidden="false" customHeight="false" outlineLevel="0" collapsed="false">
      <c r="C2081" s="163" t="s">
        <v>7731</v>
      </c>
      <c r="D2081" s="163" t="s">
        <v>5649</v>
      </c>
      <c r="E2081" s="183" t="s">
        <v>5649</v>
      </c>
    </row>
    <row r="2082" customFormat="false" ht="16.4" hidden="false" customHeight="false" outlineLevel="0" collapsed="false">
      <c r="C2082" s="163" t="s">
        <v>7732</v>
      </c>
      <c r="D2082" s="163" t="s">
        <v>5649</v>
      </c>
      <c r="E2082" s="183" t="s">
        <v>5649</v>
      </c>
    </row>
    <row r="2083" customFormat="false" ht="16.4" hidden="false" customHeight="false" outlineLevel="0" collapsed="false">
      <c r="C2083" s="163" t="s">
        <v>7733</v>
      </c>
      <c r="D2083" s="163" t="s">
        <v>5649</v>
      </c>
      <c r="E2083" s="183" t="s">
        <v>5649</v>
      </c>
    </row>
    <row r="2084" customFormat="false" ht="16.4" hidden="false" customHeight="false" outlineLevel="0" collapsed="false">
      <c r="C2084" s="163" t="s">
        <v>7734</v>
      </c>
      <c r="D2084" s="163" t="s">
        <v>5649</v>
      </c>
      <c r="E2084" s="183" t="s">
        <v>5649</v>
      </c>
    </row>
    <row r="2085" customFormat="false" ht="16.4" hidden="false" customHeight="false" outlineLevel="0" collapsed="false">
      <c r="C2085" s="163" t="s">
        <v>7735</v>
      </c>
      <c r="D2085" s="163" t="s">
        <v>5649</v>
      </c>
      <c r="E2085" s="183" t="s">
        <v>5649</v>
      </c>
    </row>
    <row r="2086" customFormat="false" ht="16.4" hidden="false" customHeight="false" outlineLevel="0" collapsed="false">
      <c r="C2086" s="163" t="s">
        <v>7736</v>
      </c>
      <c r="D2086" s="163" t="s">
        <v>5649</v>
      </c>
      <c r="E2086" s="183" t="s">
        <v>5649</v>
      </c>
    </row>
    <row r="2087" customFormat="false" ht="16.4" hidden="false" customHeight="false" outlineLevel="0" collapsed="false">
      <c r="C2087" s="163" t="s">
        <v>7737</v>
      </c>
      <c r="D2087" s="163" t="s">
        <v>5649</v>
      </c>
      <c r="E2087" s="183" t="s">
        <v>5649</v>
      </c>
    </row>
    <row r="2088" customFormat="false" ht="16.4" hidden="false" customHeight="false" outlineLevel="0" collapsed="false">
      <c r="C2088" s="163" t="s">
        <v>7738</v>
      </c>
      <c r="D2088" s="163" t="s">
        <v>5649</v>
      </c>
      <c r="E2088" s="183" t="s">
        <v>5649</v>
      </c>
    </row>
    <row r="2089" customFormat="false" ht="16.4" hidden="false" customHeight="false" outlineLevel="0" collapsed="false">
      <c r="C2089" s="163" t="s">
        <v>7739</v>
      </c>
      <c r="D2089" s="163" t="s">
        <v>5649</v>
      </c>
      <c r="E2089" s="183" t="s">
        <v>5649</v>
      </c>
    </row>
    <row r="2090" customFormat="false" ht="16.4" hidden="false" customHeight="false" outlineLevel="0" collapsed="false">
      <c r="C2090" s="163" t="s">
        <v>7740</v>
      </c>
      <c r="D2090" s="163" t="s">
        <v>5649</v>
      </c>
      <c r="E2090" s="183" t="s">
        <v>5649</v>
      </c>
    </row>
    <row r="2091" customFormat="false" ht="16.4" hidden="false" customHeight="false" outlineLevel="0" collapsed="false">
      <c r="C2091" s="163" t="s">
        <v>7741</v>
      </c>
      <c r="D2091" s="163" t="s">
        <v>5649</v>
      </c>
      <c r="E2091" s="183" t="s">
        <v>5649</v>
      </c>
    </row>
    <row r="2092" customFormat="false" ht="16.4" hidden="false" customHeight="false" outlineLevel="0" collapsed="false">
      <c r="C2092" s="163" t="s">
        <v>7742</v>
      </c>
      <c r="D2092" s="163" t="s">
        <v>5649</v>
      </c>
      <c r="E2092" s="183" t="s">
        <v>5649</v>
      </c>
    </row>
    <row r="2093" customFormat="false" ht="16.4" hidden="false" customHeight="false" outlineLevel="0" collapsed="false">
      <c r="C2093" s="163" t="s">
        <v>7743</v>
      </c>
      <c r="D2093" s="163" t="s">
        <v>5649</v>
      </c>
      <c r="E2093" s="183" t="s">
        <v>5649</v>
      </c>
    </row>
    <row r="2094" customFormat="false" ht="16.4" hidden="false" customHeight="false" outlineLevel="0" collapsed="false">
      <c r="C2094" s="163" t="s">
        <v>7744</v>
      </c>
      <c r="D2094" s="163" t="s">
        <v>5649</v>
      </c>
      <c r="E2094" s="183" t="s">
        <v>5649</v>
      </c>
    </row>
    <row r="2095" customFormat="false" ht="16.4" hidden="false" customHeight="false" outlineLevel="0" collapsed="false">
      <c r="C2095" s="163" t="s">
        <v>7745</v>
      </c>
      <c r="D2095" s="163" t="s">
        <v>5649</v>
      </c>
      <c r="E2095" s="183" t="s">
        <v>5649</v>
      </c>
    </row>
    <row r="2096" customFormat="false" ht="16.4" hidden="false" customHeight="false" outlineLevel="0" collapsed="false">
      <c r="C2096" s="163" t="s">
        <v>7746</v>
      </c>
      <c r="D2096" s="163" t="s">
        <v>5649</v>
      </c>
      <c r="E2096" s="183" t="s">
        <v>5649</v>
      </c>
    </row>
    <row r="2097" customFormat="false" ht="16.4" hidden="false" customHeight="false" outlineLevel="0" collapsed="false">
      <c r="C2097" s="163" t="s">
        <v>7747</v>
      </c>
      <c r="D2097" s="163" t="s">
        <v>5649</v>
      </c>
      <c r="E2097" s="183" t="s">
        <v>5649</v>
      </c>
    </row>
    <row r="2098" customFormat="false" ht="16.4" hidden="false" customHeight="false" outlineLevel="0" collapsed="false">
      <c r="C2098" s="163" t="s">
        <v>7748</v>
      </c>
      <c r="D2098" s="163" t="s">
        <v>5649</v>
      </c>
      <c r="E2098" s="183" t="s">
        <v>5649</v>
      </c>
    </row>
    <row r="2099" customFormat="false" ht="16.4" hidden="false" customHeight="false" outlineLevel="0" collapsed="false">
      <c r="C2099" s="163" t="s">
        <v>7749</v>
      </c>
      <c r="D2099" s="163" t="s">
        <v>5649</v>
      </c>
      <c r="E2099" s="183" t="s">
        <v>5649</v>
      </c>
    </row>
    <row r="2100" customFormat="false" ht="16.4" hidden="false" customHeight="false" outlineLevel="0" collapsed="false">
      <c r="C2100" s="163" t="s">
        <v>7750</v>
      </c>
      <c r="D2100" s="163" t="s">
        <v>5649</v>
      </c>
      <c r="E2100" s="183" t="s">
        <v>5649</v>
      </c>
    </row>
    <row r="2101" customFormat="false" ht="16.4" hidden="false" customHeight="false" outlineLevel="0" collapsed="false">
      <c r="C2101" s="163" t="s">
        <v>7751</v>
      </c>
      <c r="D2101" s="163" t="s">
        <v>5649</v>
      </c>
      <c r="E2101" s="183" t="s">
        <v>5649</v>
      </c>
    </row>
    <row r="2102" customFormat="false" ht="16.4" hidden="false" customHeight="false" outlineLevel="0" collapsed="false">
      <c r="C2102" s="163" t="s">
        <v>7752</v>
      </c>
      <c r="D2102" s="163" t="s">
        <v>5649</v>
      </c>
      <c r="E2102" s="183" t="s">
        <v>5649</v>
      </c>
    </row>
    <row r="2103" customFormat="false" ht="16.4" hidden="false" customHeight="false" outlineLevel="0" collapsed="false">
      <c r="C2103" s="163" t="s">
        <v>7753</v>
      </c>
      <c r="D2103" s="163" t="s">
        <v>5649</v>
      </c>
      <c r="E2103" s="183" t="s">
        <v>5649</v>
      </c>
    </row>
    <row r="2104" customFormat="false" ht="16.4" hidden="false" customHeight="false" outlineLevel="0" collapsed="false">
      <c r="C2104" s="163" t="s">
        <v>7754</v>
      </c>
      <c r="D2104" s="163" t="s">
        <v>5649</v>
      </c>
      <c r="E2104" s="183" t="s">
        <v>5649</v>
      </c>
    </row>
    <row r="2105" customFormat="false" ht="16.4" hidden="false" customHeight="false" outlineLevel="0" collapsed="false">
      <c r="C2105" s="163" t="s">
        <v>7755</v>
      </c>
      <c r="D2105" s="163" t="s">
        <v>5649</v>
      </c>
      <c r="E2105" s="183" t="s">
        <v>5649</v>
      </c>
    </row>
    <row r="2106" customFormat="false" ht="16.4" hidden="false" customHeight="false" outlineLevel="0" collapsed="false">
      <c r="C2106" s="163" t="s">
        <v>7756</v>
      </c>
      <c r="D2106" s="163" t="s">
        <v>5649</v>
      </c>
      <c r="E2106" s="183" t="s">
        <v>5649</v>
      </c>
    </row>
    <row r="2107" customFormat="false" ht="16.4" hidden="false" customHeight="false" outlineLevel="0" collapsed="false">
      <c r="C2107" s="163" t="s">
        <v>7757</v>
      </c>
      <c r="D2107" s="163" t="s">
        <v>5649</v>
      </c>
      <c r="E2107" s="183" t="s">
        <v>5649</v>
      </c>
    </row>
    <row r="2108" customFormat="false" ht="16.4" hidden="false" customHeight="false" outlineLevel="0" collapsed="false">
      <c r="C2108" s="163" t="s">
        <v>7758</v>
      </c>
      <c r="D2108" s="163" t="s">
        <v>5649</v>
      </c>
      <c r="E2108" s="183" t="s">
        <v>5649</v>
      </c>
    </row>
    <row r="2109" customFormat="false" ht="16.4" hidden="false" customHeight="false" outlineLevel="0" collapsed="false">
      <c r="C2109" s="163" t="s">
        <v>7759</v>
      </c>
      <c r="D2109" s="163" t="s">
        <v>5649</v>
      </c>
      <c r="E2109" s="183" t="s">
        <v>5649</v>
      </c>
    </row>
    <row r="2110" customFormat="false" ht="16.4" hidden="false" customHeight="false" outlineLevel="0" collapsed="false">
      <c r="C2110" s="163" t="s">
        <v>7760</v>
      </c>
      <c r="D2110" s="163" t="s">
        <v>5649</v>
      </c>
      <c r="E2110" s="183" t="s">
        <v>5649</v>
      </c>
    </row>
    <row r="2111" customFormat="false" ht="16.4" hidden="false" customHeight="false" outlineLevel="0" collapsed="false">
      <c r="C2111" s="163" t="s">
        <v>7761</v>
      </c>
      <c r="D2111" s="163" t="s">
        <v>5649</v>
      </c>
      <c r="E2111" s="183" t="s">
        <v>5649</v>
      </c>
    </row>
    <row r="2112" customFormat="false" ht="16.4" hidden="false" customHeight="false" outlineLevel="0" collapsed="false">
      <c r="C2112" s="163" t="s">
        <v>7762</v>
      </c>
      <c r="D2112" s="163" t="s">
        <v>5649</v>
      </c>
      <c r="E2112" s="183" t="s">
        <v>5649</v>
      </c>
    </row>
    <row r="2113" customFormat="false" ht="16.4" hidden="false" customHeight="false" outlineLevel="0" collapsed="false">
      <c r="C2113" s="163" t="s">
        <v>7763</v>
      </c>
      <c r="D2113" s="163" t="s">
        <v>5649</v>
      </c>
      <c r="E2113" s="183" t="s">
        <v>5649</v>
      </c>
    </row>
    <row r="2114" customFormat="false" ht="16.4" hidden="false" customHeight="false" outlineLevel="0" collapsed="false">
      <c r="C2114" s="163" t="s">
        <v>7764</v>
      </c>
      <c r="D2114" s="163" t="s">
        <v>5649</v>
      </c>
      <c r="E2114" s="183" t="s">
        <v>5649</v>
      </c>
    </row>
    <row r="2115" customFormat="false" ht="16.4" hidden="false" customHeight="false" outlineLevel="0" collapsed="false">
      <c r="C2115" s="163" t="s">
        <v>7765</v>
      </c>
      <c r="D2115" s="163" t="s">
        <v>5649</v>
      </c>
      <c r="E2115" s="183" t="s">
        <v>5649</v>
      </c>
    </row>
    <row r="2116" customFormat="false" ht="16.4" hidden="false" customHeight="false" outlineLevel="0" collapsed="false">
      <c r="C2116" s="163" t="s">
        <v>7766</v>
      </c>
      <c r="D2116" s="163" t="s">
        <v>5649</v>
      </c>
      <c r="E2116" s="183" t="s">
        <v>5649</v>
      </c>
    </row>
    <row r="2117" customFormat="false" ht="16.4" hidden="false" customHeight="false" outlineLevel="0" collapsed="false">
      <c r="C2117" s="163" t="s">
        <v>7767</v>
      </c>
      <c r="D2117" s="163" t="s">
        <v>5649</v>
      </c>
      <c r="E2117" s="183" t="s">
        <v>5649</v>
      </c>
    </row>
    <row r="2118" customFormat="false" ht="16.4" hidden="false" customHeight="false" outlineLevel="0" collapsed="false">
      <c r="C2118" s="163" t="s">
        <v>7768</v>
      </c>
      <c r="D2118" s="163" t="s">
        <v>5649</v>
      </c>
      <c r="E2118" s="183" t="s">
        <v>5649</v>
      </c>
    </row>
    <row r="2119" customFormat="false" ht="16.4" hidden="false" customHeight="false" outlineLevel="0" collapsed="false">
      <c r="C2119" s="163" t="s">
        <v>7769</v>
      </c>
      <c r="D2119" s="163" t="s">
        <v>5649</v>
      </c>
      <c r="E2119" s="183" t="s">
        <v>5649</v>
      </c>
    </row>
    <row r="2120" customFormat="false" ht="16.4" hidden="false" customHeight="false" outlineLevel="0" collapsed="false">
      <c r="C2120" s="163" t="s">
        <v>7770</v>
      </c>
      <c r="D2120" s="163" t="s">
        <v>5649</v>
      </c>
      <c r="E2120" s="183" t="s">
        <v>5649</v>
      </c>
    </row>
    <row r="2121" customFormat="false" ht="16.4" hidden="false" customHeight="false" outlineLevel="0" collapsed="false">
      <c r="C2121" s="163" t="s">
        <v>7771</v>
      </c>
      <c r="D2121" s="163" t="s">
        <v>5649</v>
      </c>
      <c r="E2121" s="183" t="s">
        <v>5649</v>
      </c>
    </row>
    <row r="2122" customFormat="false" ht="16.4" hidden="false" customHeight="false" outlineLevel="0" collapsed="false">
      <c r="C2122" s="163" t="s">
        <v>7772</v>
      </c>
      <c r="D2122" s="163" t="s">
        <v>5649</v>
      </c>
      <c r="E2122" s="183" t="s">
        <v>5649</v>
      </c>
    </row>
    <row r="2123" customFormat="false" ht="16.4" hidden="false" customHeight="false" outlineLevel="0" collapsed="false">
      <c r="C2123" s="163" t="s">
        <v>7773</v>
      </c>
      <c r="D2123" s="163" t="s">
        <v>5649</v>
      </c>
      <c r="E2123" s="183" t="s">
        <v>5649</v>
      </c>
    </row>
    <row r="2124" customFormat="false" ht="16.4" hidden="false" customHeight="false" outlineLevel="0" collapsed="false">
      <c r="C2124" s="163" t="s">
        <v>7774</v>
      </c>
      <c r="D2124" s="163" t="s">
        <v>5649</v>
      </c>
      <c r="E2124" s="183" t="s">
        <v>5649</v>
      </c>
    </row>
    <row r="2125" customFormat="false" ht="16.4" hidden="false" customHeight="false" outlineLevel="0" collapsed="false">
      <c r="C2125" s="163" t="s">
        <v>7775</v>
      </c>
      <c r="D2125" s="163" t="s">
        <v>5649</v>
      </c>
      <c r="E2125" s="183" t="s">
        <v>5649</v>
      </c>
    </row>
    <row r="2126" customFormat="false" ht="16.4" hidden="false" customHeight="false" outlineLevel="0" collapsed="false">
      <c r="C2126" s="163" t="s">
        <v>7776</v>
      </c>
      <c r="D2126" s="163" t="s">
        <v>5649</v>
      </c>
      <c r="E2126" s="183" t="s">
        <v>5649</v>
      </c>
    </row>
    <row r="2127" customFormat="false" ht="16.4" hidden="false" customHeight="false" outlineLevel="0" collapsed="false">
      <c r="C2127" s="163" t="s">
        <v>7777</v>
      </c>
      <c r="D2127" s="163" t="s">
        <v>5649</v>
      </c>
      <c r="E2127" s="183" t="s">
        <v>5649</v>
      </c>
    </row>
    <row r="2128" customFormat="false" ht="16.4" hidden="false" customHeight="false" outlineLevel="0" collapsed="false">
      <c r="C2128" s="163" t="s">
        <v>7778</v>
      </c>
      <c r="D2128" s="163" t="s">
        <v>5649</v>
      </c>
      <c r="E2128" s="183" t="s">
        <v>5649</v>
      </c>
    </row>
    <row r="2129" customFormat="false" ht="16.4" hidden="false" customHeight="false" outlineLevel="0" collapsed="false">
      <c r="C2129" s="163" t="s">
        <v>7779</v>
      </c>
      <c r="D2129" s="163" t="s">
        <v>5649</v>
      </c>
      <c r="E2129" s="183" t="s">
        <v>5649</v>
      </c>
    </row>
    <row r="2130" customFormat="false" ht="16.4" hidden="false" customHeight="false" outlineLevel="0" collapsed="false">
      <c r="C2130" s="163" t="s">
        <v>7780</v>
      </c>
      <c r="D2130" s="163" t="s">
        <v>5649</v>
      </c>
      <c r="E2130" s="183" t="s">
        <v>5649</v>
      </c>
    </row>
    <row r="2131" customFormat="false" ht="16.4" hidden="false" customHeight="false" outlineLevel="0" collapsed="false">
      <c r="C2131" s="163" t="s">
        <v>7781</v>
      </c>
      <c r="D2131" s="163" t="s">
        <v>5649</v>
      </c>
      <c r="E2131" s="183" t="s">
        <v>5649</v>
      </c>
    </row>
    <row r="2132" customFormat="false" ht="16.4" hidden="false" customHeight="false" outlineLevel="0" collapsed="false">
      <c r="C2132" s="163" t="s">
        <v>7782</v>
      </c>
      <c r="D2132" s="163" t="s">
        <v>5649</v>
      </c>
      <c r="E2132" s="183" t="s">
        <v>5649</v>
      </c>
    </row>
    <row r="2133" customFormat="false" ht="16.4" hidden="false" customHeight="false" outlineLevel="0" collapsed="false">
      <c r="C2133" s="163" t="s">
        <v>7783</v>
      </c>
      <c r="D2133" s="163" t="s">
        <v>5649</v>
      </c>
      <c r="E2133" s="183" t="s">
        <v>5649</v>
      </c>
    </row>
    <row r="2134" customFormat="false" ht="16.4" hidden="false" customHeight="false" outlineLevel="0" collapsed="false">
      <c r="C2134" s="163" t="s">
        <v>7784</v>
      </c>
      <c r="D2134" s="163" t="s">
        <v>5649</v>
      </c>
      <c r="E2134" s="183" t="s">
        <v>5649</v>
      </c>
    </row>
    <row r="2135" customFormat="false" ht="16.4" hidden="false" customHeight="false" outlineLevel="0" collapsed="false">
      <c r="C2135" s="163" t="s">
        <v>7785</v>
      </c>
      <c r="D2135" s="163" t="s">
        <v>5649</v>
      </c>
      <c r="E2135" s="183" t="s">
        <v>5649</v>
      </c>
    </row>
    <row r="2136" customFormat="false" ht="16.4" hidden="false" customHeight="false" outlineLevel="0" collapsed="false">
      <c r="C2136" s="163" t="s">
        <v>7786</v>
      </c>
      <c r="D2136" s="163" t="s">
        <v>5649</v>
      </c>
      <c r="E2136" s="183" t="s">
        <v>5649</v>
      </c>
    </row>
    <row r="2137" customFormat="false" ht="16.4" hidden="false" customHeight="false" outlineLevel="0" collapsed="false">
      <c r="C2137" s="163" t="s">
        <v>7787</v>
      </c>
      <c r="D2137" s="163" t="s">
        <v>5649</v>
      </c>
      <c r="E2137" s="183" t="s">
        <v>5649</v>
      </c>
    </row>
    <row r="2138" customFormat="false" ht="16.4" hidden="false" customHeight="false" outlineLevel="0" collapsed="false">
      <c r="C2138" s="163" t="s">
        <v>7788</v>
      </c>
      <c r="D2138" s="163" t="s">
        <v>5649</v>
      </c>
      <c r="E2138" s="183" t="s">
        <v>5649</v>
      </c>
    </row>
    <row r="2139" customFormat="false" ht="16.4" hidden="false" customHeight="false" outlineLevel="0" collapsed="false">
      <c r="C2139" s="163" t="s">
        <v>7789</v>
      </c>
      <c r="D2139" s="163" t="s">
        <v>5649</v>
      </c>
      <c r="E2139" s="183" t="s">
        <v>5649</v>
      </c>
    </row>
    <row r="2140" customFormat="false" ht="16.4" hidden="false" customHeight="false" outlineLevel="0" collapsed="false">
      <c r="C2140" s="163" t="s">
        <v>7790</v>
      </c>
      <c r="D2140" s="163" t="s">
        <v>5649</v>
      </c>
      <c r="E2140" s="183" t="s">
        <v>5649</v>
      </c>
    </row>
    <row r="2141" customFormat="false" ht="16.4" hidden="false" customHeight="false" outlineLevel="0" collapsed="false">
      <c r="C2141" s="163" t="s">
        <v>7791</v>
      </c>
      <c r="D2141" s="163" t="s">
        <v>5649</v>
      </c>
      <c r="E2141" s="183" t="s">
        <v>5649</v>
      </c>
    </row>
    <row r="2142" customFormat="false" ht="16.4" hidden="false" customHeight="false" outlineLevel="0" collapsed="false">
      <c r="C2142" s="163" t="s">
        <v>7792</v>
      </c>
      <c r="D2142" s="163" t="s">
        <v>5649</v>
      </c>
      <c r="E2142" s="183" t="s">
        <v>5649</v>
      </c>
    </row>
    <row r="2143" customFormat="false" ht="16.4" hidden="false" customHeight="false" outlineLevel="0" collapsed="false">
      <c r="C2143" s="163" t="s">
        <v>7793</v>
      </c>
      <c r="D2143" s="163" t="s">
        <v>5649</v>
      </c>
      <c r="E2143" s="183" t="s">
        <v>5649</v>
      </c>
    </row>
    <row r="2144" customFormat="false" ht="16.4" hidden="false" customHeight="false" outlineLevel="0" collapsed="false">
      <c r="C2144" s="163" t="s">
        <v>7794</v>
      </c>
      <c r="D2144" s="163" t="s">
        <v>5649</v>
      </c>
      <c r="E2144" s="183" t="s">
        <v>5649</v>
      </c>
    </row>
    <row r="2145" customFormat="false" ht="16.4" hidden="false" customHeight="false" outlineLevel="0" collapsed="false">
      <c r="C2145" s="163" t="s">
        <v>7795</v>
      </c>
      <c r="D2145" s="163" t="s">
        <v>5649</v>
      </c>
      <c r="E2145" s="183" t="s">
        <v>5649</v>
      </c>
    </row>
    <row r="2146" customFormat="false" ht="16.4" hidden="false" customHeight="false" outlineLevel="0" collapsed="false">
      <c r="C2146" s="163" t="s">
        <v>7796</v>
      </c>
      <c r="D2146" s="163" t="s">
        <v>5649</v>
      </c>
      <c r="E2146" s="183" t="s">
        <v>5649</v>
      </c>
    </row>
    <row r="2147" customFormat="false" ht="16.4" hidden="false" customHeight="false" outlineLevel="0" collapsed="false">
      <c r="C2147" s="163" t="s">
        <v>7797</v>
      </c>
      <c r="D2147" s="163" t="s">
        <v>5649</v>
      </c>
      <c r="E2147" s="183" t="s">
        <v>5649</v>
      </c>
    </row>
    <row r="2148" customFormat="false" ht="16.4" hidden="false" customHeight="false" outlineLevel="0" collapsed="false">
      <c r="C2148" s="163" t="s">
        <v>7798</v>
      </c>
      <c r="D2148" s="163" t="s">
        <v>5649</v>
      </c>
      <c r="E2148" s="183" t="s">
        <v>5649</v>
      </c>
    </row>
    <row r="2149" customFormat="false" ht="16.4" hidden="false" customHeight="false" outlineLevel="0" collapsed="false">
      <c r="C2149" s="163" t="s">
        <v>7799</v>
      </c>
      <c r="D2149" s="163" t="s">
        <v>5649</v>
      </c>
      <c r="E2149" s="183" t="s">
        <v>5649</v>
      </c>
    </row>
    <row r="2150" customFormat="false" ht="16.4" hidden="false" customHeight="false" outlineLevel="0" collapsed="false">
      <c r="C2150" s="163" t="s">
        <v>7800</v>
      </c>
      <c r="D2150" s="163" t="s">
        <v>5649</v>
      </c>
      <c r="E2150" s="183" t="s">
        <v>5649</v>
      </c>
    </row>
    <row r="2151" customFormat="false" ht="16.4" hidden="false" customHeight="false" outlineLevel="0" collapsed="false">
      <c r="C2151" s="163" t="s">
        <v>7801</v>
      </c>
      <c r="D2151" s="163" t="s">
        <v>5649</v>
      </c>
      <c r="E2151" s="183" t="s">
        <v>5649</v>
      </c>
    </row>
    <row r="2152" customFormat="false" ht="16.4" hidden="false" customHeight="false" outlineLevel="0" collapsed="false">
      <c r="C2152" s="163" t="s">
        <v>7802</v>
      </c>
      <c r="D2152" s="163" t="s">
        <v>5649</v>
      </c>
      <c r="E2152" s="183" t="s">
        <v>5649</v>
      </c>
    </row>
    <row r="2153" customFormat="false" ht="16.4" hidden="false" customHeight="false" outlineLevel="0" collapsed="false">
      <c r="C2153" s="163" t="s">
        <v>7803</v>
      </c>
      <c r="D2153" s="163" t="s">
        <v>5649</v>
      </c>
      <c r="E2153" s="183" t="s">
        <v>5649</v>
      </c>
    </row>
    <row r="2154" customFormat="false" ht="16.4" hidden="false" customHeight="false" outlineLevel="0" collapsed="false">
      <c r="C2154" s="163" t="s">
        <v>7804</v>
      </c>
      <c r="D2154" s="163" t="s">
        <v>5649</v>
      </c>
      <c r="E2154" s="183" t="s">
        <v>5649</v>
      </c>
    </row>
    <row r="2155" customFormat="false" ht="16.4" hidden="false" customHeight="false" outlineLevel="0" collapsed="false">
      <c r="C2155" s="163" t="s">
        <v>7805</v>
      </c>
      <c r="D2155" s="163" t="s">
        <v>5649</v>
      </c>
      <c r="E2155" s="183" t="s">
        <v>5649</v>
      </c>
    </row>
    <row r="2156" customFormat="false" ht="16.4" hidden="false" customHeight="false" outlineLevel="0" collapsed="false">
      <c r="C2156" s="163" t="s">
        <v>7806</v>
      </c>
      <c r="D2156" s="163" t="s">
        <v>5649</v>
      </c>
      <c r="E2156" s="183" t="s">
        <v>5649</v>
      </c>
    </row>
    <row r="2157" customFormat="false" ht="16.4" hidden="false" customHeight="false" outlineLevel="0" collapsed="false">
      <c r="C2157" s="163" t="s">
        <v>7807</v>
      </c>
      <c r="D2157" s="163" t="s">
        <v>5649</v>
      </c>
      <c r="E2157" s="183" t="s">
        <v>5649</v>
      </c>
    </row>
    <row r="2158" customFormat="false" ht="16.4" hidden="false" customHeight="false" outlineLevel="0" collapsed="false">
      <c r="C2158" s="163" t="s">
        <v>7808</v>
      </c>
      <c r="D2158" s="163" t="s">
        <v>5649</v>
      </c>
      <c r="E2158" s="183" t="s">
        <v>5649</v>
      </c>
    </row>
    <row r="2159" customFormat="false" ht="16.4" hidden="false" customHeight="false" outlineLevel="0" collapsed="false">
      <c r="C2159" s="163" t="s">
        <v>7809</v>
      </c>
      <c r="D2159" s="163" t="s">
        <v>5649</v>
      </c>
      <c r="E2159" s="183" t="s">
        <v>5649</v>
      </c>
    </row>
    <row r="2160" customFormat="false" ht="16.4" hidden="false" customHeight="false" outlineLevel="0" collapsed="false">
      <c r="C2160" s="163" t="s">
        <v>7810</v>
      </c>
      <c r="D2160" s="163" t="s">
        <v>5649</v>
      </c>
      <c r="E2160" s="183" t="s">
        <v>5649</v>
      </c>
    </row>
    <row r="2161" customFormat="false" ht="16.4" hidden="false" customHeight="false" outlineLevel="0" collapsed="false">
      <c r="C2161" s="163" t="s">
        <v>7811</v>
      </c>
      <c r="D2161" s="163" t="s">
        <v>5649</v>
      </c>
      <c r="E2161" s="183" t="s">
        <v>5649</v>
      </c>
    </row>
    <row r="2162" customFormat="false" ht="16.4" hidden="false" customHeight="false" outlineLevel="0" collapsed="false">
      <c r="C2162" s="163" t="s">
        <v>7812</v>
      </c>
      <c r="D2162" s="163" t="s">
        <v>5649</v>
      </c>
      <c r="E2162" s="183" t="s">
        <v>5649</v>
      </c>
    </row>
    <row r="2163" customFormat="false" ht="16.4" hidden="false" customHeight="false" outlineLevel="0" collapsed="false">
      <c r="C2163" s="163" t="s">
        <v>7813</v>
      </c>
      <c r="D2163" s="163" t="s">
        <v>5649</v>
      </c>
      <c r="E2163" s="183" t="s">
        <v>5649</v>
      </c>
    </row>
    <row r="2164" customFormat="false" ht="16.4" hidden="false" customHeight="false" outlineLevel="0" collapsed="false">
      <c r="C2164" s="163" t="s">
        <v>7814</v>
      </c>
      <c r="D2164" s="163" t="s">
        <v>5649</v>
      </c>
      <c r="E2164" s="183" t="s">
        <v>5649</v>
      </c>
    </row>
    <row r="2165" customFormat="false" ht="16.4" hidden="false" customHeight="false" outlineLevel="0" collapsed="false">
      <c r="C2165" s="163" t="s">
        <v>7815</v>
      </c>
      <c r="D2165" s="163" t="s">
        <v>5649</v>
      </c>
      <c r="E2165" s="183" t="s">
        <v>5649</v>
      </c>
    </row>
    <row r="2166" customFormat="false" ht="16.4" hidden="false" customHeight="false" outlineLevel="0" collapsed="false">
      <c r="C2166" s="163" t="s">
        <v>7816</v>
      </c>
      <c r="D2166" s="163" t="s">
        <v>5649</v>
      </c>
      <c r="E2166" s="183" t="s">
        <v>5649</v>
      </c>
    </row>
    <row r="2167" customFormat="false" ht="16.4" hidden="false" customHeight="false" outlineLevel="0" collapsed="false">
      <c r="C2167" s="163" t="s">
        <v>7817</v>
      </c>
      <c r="D2167" s="163" t="s">
        <v>5649</v>
      </c>
      <c r="E2167" s="183" t="s">
        <v>5649</v>
      </c>
    </row>
    <row r="2168" customFormat="false" ht="16.4" hidden="false" customHeight="false" outlineLevel="0" collapsed="false">
      <c r="C2168" s="163" t="s">
        <v>7818</v>
      </c>
      <c r="D2168" s="163" t="s">
        <v>5649</v>
      </c>
      <c r="E2168" s="183" t="s">
        <v>5649</v>
      </c>
    </row>
    <row r="2169" customFormat="false" ht="16.4" hidden="false" customHeight="false" outlineLevel="0" collapsed="false">
      <c r="C2169" s="163" t="s">
        <v>7819</v>
      </c>
      <c r="D2169" s="163" t="s">
        <v>5649</v>
      </c>
      <c r="E2169" s="183" t="s">
        <v>5649</v>
      </c>
    </row>
    <row r="2170" customFormat="false" ht="16.4" hidden="false" customHeight="false" outlineLevel="0" collapsed="false">
      <c r="C2170" s="163" t="s">
        <v>7820</v>
      </c>
      <c r="D2170" s="163" t="s">
        <v>5649</v>
      </c>
      <c r="E2170" s="183" t="s">
        <v>5649</v>
      </c>
    </row>
    <row r="2171" customFormat="false" ht="16.4" hidden="false" customHeight="false" outlineLevel="0" collapsed="false">
      <c r="C2171" s="163" t="s">
        <v>7821</v>
      </c>
      <c r="D2171" s="163" t="s">
        <v>5649</v>
      </c>
      <c r="E2171" s="183" t="s">
        <v>5649</v>
      </c>
    </row>
    <row r="2172" customFormat="false" ht="16.4" hidden="false" customHeight="false" outlineLevel="0" collapsed="false">
      <c r="C2172" s="163" t="s">
        <v>7822</v>
      </c>
      <c r="D2172" s="163" t="s">
        <v>5649</v>
      </c>
      <c r="E2172" s="183" t="s">
        <v>5649</v>
      </c>
    </row>
    <row r="2173" customFormat="false" ht="16.4" hidden="false" customHeight="false" outlineLevel="0" collapsed="false">
      <c r="C2173" s="163" t="s">
        <v>7823</v>
      </c>
      <c r="D2173" s="163" t="s">
        <v>5649</v>
      </c>
      <c r="E2173" s="183" t="s">
        <v>5649</v>
      </c>
    </row>
    <row r="2174" customFormat="false" ht="16.4" hidden="false" customHeight="false" outlineLevel="0" collapsed="false">
      <c r="C2174" s="163" t="s">
        <v>7824</v>
      </c>
      <c r="D2174" s="163" t="s">
        <v>5649</v>
      </c>
      <c r="E2174" s="183" t="s">
        <v>5649</v>
      </c>
    </row>
    <row r="2175" customFormat="false" ht="16.4" hidden="false" customHeight="false" outlineLevel="0" collapsed="false">
      <c r="C2175" s="163" t="s">
        <v>7825</v>
      </c>
      <c r="D2175" s="163" t="s">
        <v>5649</v>
      </c>
      <c r="E2175" s="183" t="s">
        <v>5649</v>
      </c>
    </row>
    <row r="2176" customFormat="false" ht="16.4" hidden="false" customHeight="false" outlineLevel="0" collapsed="false">
      <c r="C2176" s="163" t="s">
        <v>7826</v>
      </c>
      <c r="D2176" s="163" t="s">
        <v>5649</v>
      </c>
      <c r="E2176" s="183" t="s">
        <v>5649</v>
      </c>
    </row>
    <row r="2177" customFormat="false" ht="16.4" hidden="false" customHeight="false" outlineLevel="0" collapsed="false">
      <c r="C2177" s="163" t="s">
        <v>7827</v>
      </c>
      <c r="D2177" s="163" t="s">
        <v>5649</v>
      </c>
      <c r="E2177" s="183" t="s">
        <v>5649</v>
      </c>
    </row>
    <row r="2178" customFormat="false" ht="16.4" hidden="false" customHeight="false" outlineLevel="0" collapsed="false">
      <c r="C2178" s="163" t="s">
        <v>7828</v>
      </c>
      <c r="D2178" s="163" t="s">
        <v>5649</v>
      </c>
      <c r="E2178" s="183" t="s">
        <v>5649</v>
      </c>
    </row>
    <row r="2179" customFormat="false" ht="16.4" hidden="false" customHeight="false" outlineLevel="0" collapsed="false">
      <c r="C2179" s="163" t="s">
        <v>7829</v>
      </c>
      <c r="D2179" s="163" t="s">
        <v>5649</v>
      </c>
      <c r="E2179" s="183" t="s">
        <v>5649</v>
      </c>
    </row>
    <row r="2180" customFormat="false" ht="16.4" hidden="false" customHeight="false" outlineLevel="0" collapsed="false">
      <c r="C2180" s="163" t="s">
        <v>7830</v>
      </c>
      <c r="D2180" s="163" t="s">
        <v>5649</v>
      </c>
      <c r="E2180" s="183" t="s">
        <v>5649</v>
      </c>
    </row>
    <row r="2181" customFormat="false" ht="16.4" hidden="false" customHeight="false" outlineLevel="0" collapsed="false">
      <c r="C2181" s="163" t="s">
        <v>7831</v>
      </c>
      <c r="D2181" s="163" t="s">
        <v>5649</v>
      </c>
      <c r="E2181" s="183" t="s">
        <v>5649</v>
      </c>
    </row>
    <row r="2182" customFormat="false" ht="16.4" hidden="false" customHeight="false" outlineLevel="0" collapsed="false">
      <c r="C2182" s="163" t="s">
        <v>7832</v>
      </c>
      <c r="D2182" s="163" t="s">
        <v>5649</v>
      </c>
      <c r="E2182" s="183" t="s">
        <v>5649</v>
      </c>
    </row>
    <row r="2183" customFormat="false" ht="16.4" hidden="false" customHeight="false" outlineLevel="0" collapsed="false">
      <c r="C2183" s="163" t="s">
        <v>7833</v>
      </c>
      <c r="D2183" s="163" t="s">
        <v>5649</v>
      </c>
      <c r="E2183" s="183" t="s">
        <v>5649</v>
      </c>
    </row>
    <row r="2184" customFormat="false" ht="16.4" hidden="false" customHeight="false" outlineLevel="0" collapsed="false">
      <c r="C2184" s="163" t="s">
        <v>7834</v>
      </c>
      <c r="D2184" s="163" t="s">
        <v>5649</v>
      </c>
      <c r="E2184" s="183" t="s">
        <v>5649</v>
      </c>
    </row>
    <row r="2185" customFormat="false" ht="16.4" hidden="false" customHeight="false" outlineLevel="0" collapsed="false">
      <c r="C2185" s="163" t="s">
        <v>7835</v>
      </c>
      <c r="D2185" s="163" t="s">
        <v>5649</v>
      </c>
      <c r="E2185" s="183" t="s">
        <v>5649</v>
      </c>
    </row>
    <row r="2186" customFormat="false" ht="16.4" hidden="false" customHeight="false" outlineLevel="0" collapsed="false">
      <c r="C2186" s="163" t="s">
        <v>7836</v>
      </c>
      <c r="D2186" s="163" t="s">
        <v>5649</v>
      </c>
      <c r="E2186" s="183" t="s">
        <v>5649</v>
      </c>
    </row>
    <row r="2187" customFormat="false" ht="16.4" hidden="false" customHeight="false" outlineLevel="0" collapsed="false">
      <c r="C2187" s="163" t="s">
        <v>7837</v>
      </c>
      <c r="D2187" s="163" t="s">
        <v>5649</v>
      </c>
      <c r="E2187" s="183" t="s">
        <v>5649</v>
      </c>
    </row>
    <row r="2188" customFormat="false" ht="16.4" hidden="false" customHeight="false" outlineLevel="0" collapsed="false">
      <c r="C2188" s="163" t="s">
        <v>7838</v>
      </c>
      <c r="D2188" s="163" t="s">
        <v>5649</v>
      </c>
      <c r="E2188" s="183" t="s">
        <v>5649</v>
      </c>
    </row>
    <row r="2189" customFormat="false" ht="16.4" hidden="false" customHeight="false" outlineLevel="0" collapsed="false">
      <c r="C2189" s="163" t="s">
        <v>7839</v>
      </c>
      <c r="D2189" s="163" t="s">
        <v>5649</v>
      </c>
      <c r="E2189" s="183" t="s">
        <v>5649</v>
      </c>
    </row>
    <row r="2190" customFormat="false" ht="16.4" hidden="false" customHeight="false" outlineLevel="0" collapsed="false">
      <c r="C2190" s="163" t="s">
        <v>7840</v>
      </c>
      <c r="D2190" s="163" t="s">
        <v>5649</v>
      </c>
      <c r="E2190" s="183" t="s">
        <v>5649</v>
      </c>
    </row>
    <row r="2191" customFormat="false" ht="16.4" hidden="false" customHeight="false" outlineLevel="0" collapsed="false">
      <c r="C2191" s="163" t="s">
        <v>7841</v>
      </c>
      <c r="D2191" s="163" t="s">
        <v>5649</v>
      </c>
      <c r="E2191" s="183" t="s">
        <v>5649</v>
      </c>
    </row>
    <row r="2192" customFormat="false" ht="16.4" hidden="false" customHeight="false" outlineLevel="0" collapsed="false">
      <c r="C2192" s="163" t="s">
        <v>7842</v>
      </c>
      <c r="D2192" s="163" t="s">
        <v>5649</v>
      </c>
      <c r="E2192" s="183" t="s">
        <v>5649</v>
      </c>
    </row>
    <row r="2193" customFormat="false" ht="16.4" hidden="false" customHeight="false" outlineLevel="0" collapsed="false">
      <c r="C2193" s="163" t="s">
        <v>7843</v>
      </c>
      <c r="D2193" s="163" t="s">
        <v>5649</v>
      </c>
      <c r="E2193" s="183" t="s">
        <v>5649</v>
      </c>
    </row>
    <row r="2194" customFormat="false" ht="16.4" hidden="false" customHeight="false" outlineLevel="0" collapsed="false">
      <c r="C2194" s="163" t="s">
        <v>7844</v>
      </c>
      <c r="D2194" s="163" t="s">
        <v>5649</v>
      </c>
      <c r="E2194" s="183" t="s">
        <v>5649</v>
      </c>
    </row>
    <row r="2195" customFormat="false" ht="16.4" hidden="false" customHeight="false" outlineLevel="0" collapsed="false">
      <c r="C2195" s="163" t="s">
        <v>7845</v>
      </c>
      <c r="D2195" s="163" t="s">
        <v>5649</v>
      </c>
      <c r="E2195" s="183" t="s">
        <v>5649</v>
      </c>
    </row>
    <row r="2196" customFormat="false" ht="16.4" hidden="false" customHeight="false" outlineLevel="0" collapsed="false">
      <c r="C2196" s="163" t="s">
        <v>7846</v>
      </c>
      <c r="D2196" s="163" t="s">
        <v>5649</v>
      </c>
      <c r="E2196" s="183" t="s">
        <v>5649</v>
      </c>
    </row>
    <row r="2197" customFormat="false" ht="16.4" hidden="false" customHeight="false" outlineLevel="0" collapsed="false">
      <c r="C2197" s="163" t="s">
        <v>7847</v>
      </c>
      <c r="D2197" s="163" t="s">
        <v>5649</v>
      </c>
      <c r="E2197" s="183" t="s">
        <v>5649</v>
      </c>
    </row>
    <row r="2198" customFormat="false" ht="16.4" hidden="false" customHeight="false" outlineLevel="0" collapsed="false">
      <c r="C2198" s="163" t="s">
        <v>7848</v>
      </c>
      <c r="D2198" s="163" t="s">
        <v>5649</v>
      </c>
      <c r="E2198" s="183" t="s">
        <v>5649</v>
      </c>
    </row>
    <row r="2199" customFormat="false" ht="16.4" hidden="false" customHeight="false" outlineLevel="0" collapsed="false">
      <c r="C2199" s="163" t="s">
        <v>7849</v>
      </c>
      <c r="D2199" s="163" t="s">
        <v>5649</v>
      </c>
      <c r="E2199" s="183" t="s">
        <v>5649</v>
      </c>
    </row>
    <row r="2200" customFormat="false" ht="16.4" hidden="false" customHeight="false" outlineLevel="0" collapsed="false">
      <c r="C2200" s="163" t="s">
        <v>7850</v>
      </c>
      <c r="D2200" s="163" t="s">
        <v>5649</v>
      </c>
      <c r="E2200" s="183" t="s">
        <v>5649</v>
      </c>
    </row>
    <row r="2201" customFormat="false" ht="16.4" hidden="false" customHeight="false" outlineLevel="0" collapsed="false">
      <c r="C2201" s="163" t="s">
        <v>7851</v>
      </c>
      <c r="D2201" s="163" t="s">
        <v>5649</v>
      </c>
      <c r="E2201" s="183" t="s">
        <v>5649</v>
      </c>
    </row>
    <row r="2202" customFormat="false" ht="16.4" hidden="false" customHeight="false" outlineLevel="0" collapsed="false">
      <c r="C2202" s="163" t="s">
        <v>7852</v>
      </c>
      <c r="D2202" s="163" t="s">
        <v>5649</v>
      </c>
      <c r="E2202" s="183" t="s">
        <v>5649</v>
      </c>
    </row>
    <row r="2203" customFormat="false" ht="16.4" hidden="false" customHeight="false" outlineLevel="0" collapsed="false">
      <c r="C2203" s="163" t="s">
        <v>7853</v>
      </c>
      <c r="D2203" s="163" t="s">
        <v>5649</v>
      </c>
      <c r="E2203" s="183" t="s">
        <v>5649</v>
      </c>
    </row>
    <row r="2204" customFormat="false" ht="16.4" hidden="false" customHeight="false" outlineLevel="0" collapsed="false">
      <c r="C2204" s="163" t="s">
        <v>7854</v>
      </c>
      <c r="D2204" s="163" t="s">
        <v>5649</v>
      </c>
      <c r="E2204" s="183" t="s">
        <v>5649</v>
      </c>
    </row>
    <row r="2205" customFormat="false" ht="16.4" hidden="false" customHeight="false" outlineLevel="0" collapsed="false">
      <c r="C2205" s="163" t="s">
        <v>7855</v>
      </c>
      <c r="D2205" s="163" t="s">
        <v>5649</v>
      </c>
      <c r="E2205" s="183" t="s">
        <v>5649</v>
      </c>
    </row>
    <row r="2206" customFormat="false" ht="16.4" hidden="false" customHeight="false" outlineLevel="0" collapsed="false">
      <c r="C2206" s="163" t="s">
        <v>7856</v>
      </c>
      <c r="D2206" s="163" t="s">
        <v>5649</v>
      </c>
      <c r="E2206" s="183" t="s">
        <v>5649</v>
      </c>
    </row>
    <row r="2207" customFormat="false" ht="16.4" hidden="false" customHeight="false" outlineLevel="0" collapsed="false">
      <c r="C2207" s="163" t="s">
        <v>7857</v>
      </c>
      <c r="D2207" s="163" t="s">
        <v>5649</v>
      </c>
      <c r="E2207" s="183" t="s">
        <v>5649</v>
      </c>
    </row>
    <row r="2208" customFormat="false" ht="16.4" hidden="false" customHeight="false" outlineLevel="0" collapsed="false">
      <c r="C2208" s="163" t="s">
        <v>7858</v>
      </c>
      <c r="D2208" s="163" t="s">
        <v>5649</v>
      </c>
      <c r="E2208" s="183" t="s">
        <v>5649</v>
      </c>
    </row>
    <row r="2209" customFormat="false" ht="16.4" hidden="false" customHeight="false" outlineLevel="0" collapsed="false">
      <c r="C2209" s="163" t="s">
        <v>7859</v>
      </c>
      <c r="D2209" s="163" t="s">
        <v>5649</v>
      </c>
      <c r="E2209" s="183" t="s">
        <v>5649</v>
      </c>
    </row>
    <row r="2210" customFormat="false" ht="16.4" hidden="false" customHeight="false" outlineLevel="0" collapsed="false">
      <c r="C2210" s="163" t="s">
        <v>7860</v>
      </c>
      <c r="D2210" s="163" t="s">
        <v>5649</v>
      </c>
      <c r="E2210" s="183" t="s">
        <v>5649</v>
      </c>
    </row>
    <row r="2211" customFormat="false" ht="16.4" hidden="false" customHeight="false" outlineLevel="0" collapsed="false">
      <c r="C2211" s="163" t="s">
        <v>7861</v>
      </c>
      <c r="D2211" s="163" t="s">
        <v>5649</v>
      </c>
      <c r="E2211" s="183" t="s">
        <v>5649</v>
      </c>
    </row>
    <row r="2212" customFormat="false" ht="16.4" hidden="false" customHeight="false" outlineLevel="0" collapsed="false">
      <c r="C2212" s="163" t="s">
        <v>7862</v>
      </c>
      <c r="D2212" s="163" t="s">
        <v>5649</v>
      </c>
      <c r="E2212" s="183" t="s">
        <v>5649</v>
      </c>
    </row>
    <row r="2213" customFormat="false" ht="16.4" hidden="false" customHeight="false" outlineLevel="0" collapsed="false">
      <c r="C2213" s="163" t="s">
        <v>7863</v>
      </c>
      <c r="D2213" s="163" t="s">
        <v>5649</v>
      </c>
      <c r="E2213" s="183" t="s">
        <v>5649</v>
      </c>
    </row>
    <row r="2214" customFormat="false" ht="16.4" hidden="false" customHeight="false" outlineLevel="0" collapsed="false">
      <c r="C2214" s="163" t="s">
        <v>7864</v>
      </c>
      <c r="D2214" s="163" t="s">
        <v>5649</v>
      </c>
      <c r="E2214" s="183" t="s">
        <v>5649</v>
      </c>
    </row>
    <row r="2215" customFormat="false" ht="16.4" hidden="false" customHeight="false" outlineLevel="0" collapsed="false">
      <c r="C2215" s="163" t="s">
        <v>7865</v>
      </c>
      <c r="D2215" s="163" t="s">
        <v>5649</v>
      </c>
      <c r="E2215" s="183" t="s">
        <v>5649</v>
      </c>
    </row>
    <row r="2216" customFormat="false" ht="16.4" hidden="false" customHeight="false" outlineLevel="0" collapsed="false">
      <c r="C2216" s="163" t="s">
        <v>7866</v>
      </c>
      <c r="D2216" s="163" t="s">
        <v>5649</v>
      </c>
      <c r="E2216" s="183" t="s">
        <v>5649</v>
      </c>
    </row>
    <row r="2217" customFormat="false" ht="16.4" hidden="false" customHeight="false" outlineLevel="0" collapsed="false">
      <c r="C2217" s="163" t="s">
        <v>7867</v>
      </c>
      <c r="D2217" s="163" t="s">
        <v>5649</v>
      </c>
      <c r="E2217" s="183" t="s">
        <v>5649</v>
      </c>
    </row>
    <row r="2218" customFormat="false" ht="16.4" hidden="false" customHeight="false" outlineLevel="0" collapsed="false">
      <c r="C2218" s="163" t="s">
        <v>7868</v>
      </c>
      <c r="D2218" s="163" t="s">
        <v>5649</v>
      </c>
      <c r="E2218" s="183" t="s">
        <v>5649</v>
      </c>
    </row>
    <row r="2219" customFormat="false" ht="16.4" hidden="false" customHeight="false" outlineLevel="0" collapsed="false">
      <c r="C2219" s="163" t="s">
        <v>7869</v>
      </c>
      <c r="D2219" s="163" t="s">
        <v>5649</v>
      </c>
      <c r="E2219" s="183" t="s">
        <v>5649</v>
      </c>
    </row>
    <row r="2220" customFormat="false" ht="16.4" hidden="false" customHeight="false" outlineLevel="0" collapsed="false">
      <c r="C2220" s="163" t="s">
        <v>7870</v>
      </c>
      <c r="D2220" s="163" t="s">
        <v>5649</v>
      </c>
      <c r="E2220" s="183" t="s">
        <v>5649</v>
      </c>
    </row>
    <row r="2221" customFormat="false" ht="16.4" hidden="false" customHeight="false" outlineLevel="0" collapsed="false">
      <c r="C2221" s="163" t="s">
        <v>7871</v>
      </c>
      <c r="D2221" s="163" t="s">
        <v>5649</v>
      </c>
      <c r="E2221" s="183" t="s">
        <v>5649</v>
      </c>
    </row>
    <row r="2222" customFormat="false" ht="16.4" hidden="false" customHeight="false" outlineLevel="0" collapsed="false">
      <c r="C2222" s="163" t="s">
        <v>7872</v>
      </c>
      <c r="D2222" s="163" t="s">
        <v>5649</v>
      </c>
      <c r="E2222" s="183" t="s">
        <v>5649</v>
      </c>
    </row>
    <row r="2223" customFormat="false" ht="16.4" hidden="false" customHeight="false" outlineLevel="0" collapsed="false">
      <c r="C2223" s="163" t="s">
        <v>7873</v>
      </c>
      <c r="D2223" s="163" t="s">
        <v>5649</v>
      </c>
      <c r="E2223" s="183" t="s">
        <v>5649</v>
      </c>
    </row>
    <row r="2224" customFormat="false" ht="16.4" hidden="false" customHeight="false" outlineLevel="0" collapsed="false">
      <c r="C2224" s="163" t="s">
        <v>7874</v>
      </c>
      <c r="D2224" s="163" t="s">
        <v>5649</v>
      </c>
      <c r="E2224" s="183" t="s">
        <v>5649</v>
      </c>
    </row>
    <row r="2225" customFormat="false" ht="16.4" hidden="false" customHeight="false" outlineLevel="0" collapsed="false">
      <c r="C2225" s="163" t="s">
        <v>7875</v>
      </c>
      <c r="D2225" s="163" t="s">
        <v>5649</v>
      </c>
      <c r="E2225" s="183" t="s">
        <v>5649</v>
      </c>
    </row>
    <row r="2226" customFormat="false" ht="16.4" hidden="false" customHeight="false" outlineLevel="0" collapsed="false">
      <c r="C2226" s="163" t="s">
        <v>7876</v>
      </c>
      <c r="D2226" s="163" t="s">
        <v>5649</v>
      </c>
      <c r="E2226" s="183" t="s">
        <v>5649</v>
      </c>
    </row>
    <row r="2227" customFormat="false" ht="16.4" hidden="false" customHeight="false" outlineLevel="0" collapsed="false">
      <c r="C2227" s="163" t="s">
        <v>7877</v>
      </c>
      <c r="D2227" s="163" t="s">
        <v>5649</v>
      </c>
      <c r="E2227" s="183" t="s">
        <v>5649</v>
      </c>
    </row>
    <row r="2228" customFormat="false" ht="16.4" hidden="false" customHeight="false" outlineLevel="0" collapsed="false">
      <c r="C2228" s="163" t="s">
        <v>7878</v>
      </c>
      <c r="D2228" s="163" t="s">
        <v>5649</v>
      </c>
      <c r="E2228" s="183" t="s">
        <v>5649</v>
      </c>
    </row>
    <row r="2229" customFormat="false" ht="16.4" hidden="false" customHeight="false" outlineLevel="0" collapsed="false">
      <c r="C2229" s="163" t="s">
        <v>7879</v>
      </c>
      <c r="D2229" s="163" t="s">
        <v>5649</v>
      </c>
      <c r="E2229" s="183" t="s">
        <v>5649</v>
      </c>
    </row>
    <row r="2230" customFormat="false" ht="16.4" hidden="false" customHeight="false" outlineLevel="0" collapsed="false">
      <c r="C2230" s="163" t="s">
        <v>7880</v>
      </c>
      <c r="D2230" s="163" t="s">
        <v>5649</v>
      </c>
      <c r="E2230" s="183" t="s">
        <v>5649</v>
      </c>
    </row>
    <row r="2231" customFormat="false" ht="16.4" hidden="false" customHeight="false" outlineLevel="0" collapsed="false">
      <c r="C2231" s="163" t="s">
        <v>7881</v>
      </c>
      <c r="D2231" s="163" t="s">
        <v>5649</v>
      </c>
      <c r="E2231" s="183" t="s">
        <v>5649</v>
      </c>
    </row>
    <row r="2232" customFormat="false" ht="16.4" hidden="false" customHeight="false" outlineLevel="0" collapsed="false">
      <c r="C2232" s="163" t="s">
        <v>7882</v>
      </c>
      <c r="D2232" s="163" t="s">
        <v>5649</v>
      </c>
      <c r="E2232" s="183" t="s">
        <v>5649</v>
      </c>
    </row>
    <row r="2233" customFormat="false" ht="16.4" hidden="false" customHeight="false" outlineLevel="0" collapsed="false">
      <c r="C2233" s="163" t="s">
        <v>7883</v>
      </c>
      <c r="D2233" s="163" t="s">
        <v>5649</v>
      </c>
      <c r="E2233" s="183" t="s">
        <v>5649</v>
      </c>
    </row>
    <row r="2234" customFormat="false" ht="16.4" hidden="false" customHeight="false" outlineLevel="0" collapsed="false">
      <c r="C2234" s="163" t="s">
        <v>7884</v>
      </c>
      <c r="D2234" s="163" t="s">
        <v>5649</v>
      </c>
      <c r="E2234" s="183" t="s">
        <v>5649</v>
      </c>
    </row>
    <row r="2235" customFormat="false" ht="16.4" hidden="false" customHeight="false" outlineLevel="0" collapsed="false">
      <c r="C2235" s="163" t="s">
        <v>7885</v>
      </c>
      <c r="D2235" s="163" t="s">
        <v>5649</v>
      </c>
      <c r="E2235" s="183" t="s">
        <v>5649</v>
      </c>
    </row>
    <row r="2236" customFormat="false" ht="16.4" hidden="false" customHeight="false" outlineLevel="0" collapsed="false">
      <c r="C2236" s="163" t="s">
        <v>7886</v>
      </c>
      <c r="D2236" s="163" t="s">
        <v>5649</v>
      </c>
      <c r="E2236" s="183" t="s">
        <v>5649</v>
      </c>
    </row>
    <row r="2237" customFormat="false" ht="16.4" hidden="false" customHeight="false" outlineLevel="0" collapsed="false">
      <c r="C2237" s="163" t="s">
        <v>7887</v>
      </c>
      <c r="D2237" s="163" t="s">
        <v>5649</v>
      </c>
      <c r="E2237" s="183" t="s">
        <v>5649</v>
      </c>
    </row>
    <row r="2238" customFormat="false" ht="16.4" hidden="false" customHeight="false" outlineLevel="0" collapsed="false">
      <c r="C2238" s="163" t="s">
        <v>7888</v>
      </c>
      <c r="D2238" s="163" t="s">
        <v>5649</v>
      </c>
      <c r="E2238" s="183" t="s">
        <v>5649</v>
      </c>
    </row>
    <row r="2239" customFormat="false" ht="16.4" hidden="false" customHeight="false" outlineLevel="0" collapsed="false">
      <c r="C2239" s="163" t="s">
        <v>7889</v>
      </c>
      <c r="D2239" s="163" t="s">
        <v>5649</v>
      </c>
      <c r="E2239" s="183" t="s">
        <v>5649</v>
      </c>
    </row>
    <row r="2240" customFormat="false" ht="16.4" hidden="false" customHeight="false" outlineLevel="0" collapsed="false">
      <c r="C2240" s="163" t="s">
        <v>7890</v>
      </c>
      <c r="D2240" s="163" t="s">
        <v>5649</v>
      </c>
      <c r="E2240" s="183" t="s">
        <v>5649</v>
      </c>
    </row>
    <row r="2241" customFormat="false" ht="16.4" hidden="false" customHeight="false" outlineLevel="0" collapsed="false">
      <c r="C2241" s="163" t="s">
        <v>7891</v>
      </c>
      <c r="D2241" s="163" t="s">
        <v>5649</v>
      </c>
      <c r="E2241" s="183" t="s">
        <v>5649</v>
      </c>
    </row>
    <row r="2242" customFormat="false" ht="16.4" hidden="false" customHeight="false" outlineLevel="0" collapsed="false">
      <c r="C2242" s="163" t="s">
        <v>7892</v>
      </c>
      <c r="D2242" s="163" t="s">
        <v>5649</v>
      </c>
      <c r="E2242" s="183" t="s">
        <v>5649</v>
      </c>
    </row>
    <row r="2243" customFormat="false" ht="16.4" hidden="false" customHeight="false" outlineLevel="0" collapsed="false">
      <c r="C2243" s="163" t="s">
        <v>7893</v>
      </c>
      <c r="D2243" s="163" t="s">
        <v>5649</v>
      </c>
      <c r="E2243" s="183" t="s">
        <v>5649</v>
      </c>
    </row>
    <row r="2244" customFormat="false" ht="16.4" hidden="false" customHeight="false" outlineLevel="0" collapsed="false">
      <c r="C2244" s="163" t="s">
        <v>7894</v>
      </c>
      <c r="D2244" s="163" t="s">
        <v>5649</v>
      </c>
      <c r="E2244" s="183" t="s">
        <v>5649</v>
      </c>
    </row>
    <row r="2245" customFormat="false" ht="16.4" hidden="false" customHeight="false" outlineLevel="0" collapsed="false">
      <c r="C2245" s="163" t="s">
        <v>7895</v>
      </c>
      <c r="D2245" s="163" t="s">
        <v>5649</v>
      </c>
      <c r="E2245" s="183" t="s">
        <v>5649</v>
      </c>
    </row>
    <row r="2246" customFormat="false" ht="16.4" hidden="false" customHeight="false" outlineLevel="0" collapsed="false">
      <c r="C2246" s="163" t="s">
        <v>7896</v>
      </c>
      <c r="D2246" s="163" t="s">
        <v>5649</v>
      </c>
      <c r="E2246" s="183" t="s">
        <v>5649</v>
      </c>
    </row>
    <row r="2247" customFormat="false" ht="16.4" hidden="false" customHeight="false" outlineLevel="0" collapsed="false">
      <c r="C2247" s="163" t="s">
        <v>7897</v>
      </c>
      <c r="D2247" s="163" t="s">
        <v>5649</v>
      </c>
      <c r="E2247" s="183" t="s">
        <v>5649</v>
      </c>
    </row>
    <row r="2248" customFormat="false" ht="16.4" hidden="false" customHeight="false" outlineLevel="0" collapsed="false">
      <c r="C2248" s="163" t="s">
        <v>7898</v>
      </c>
      <c r="D2248" s="163" t="s">
        <v>5649</v>
      </c>
      <c r="E2248" s="183" t="s">
        <v>5649</v>
      </c>
    </row>
    <row r="2249" customFormat="false" ht="16.4" hidden="false" customHeight="false" outlineLevel="0" collapsed="false">
      <c r="C2249" s="163" t="s">
        <v>7899</v>
      </c>
      <c r="D2249" s="163" t="s">
        <v>5649</v>
      </c>
      <c r="E2249" s="183" t="s">
        <v>5649</v>
      </c>
    </row>
    <row r="2250" customFormat="false" ht="16.4" hidden="false" customHeight="false" outlineLevel="0" collapsed="false">
      <c r="C2250" s="163" t="s">
        <v>7900</v>
      </c>
      <c r="D2250" s="163" t="s">
        <v>5649</v>
      </c>
      <c r="E2250" s="183" t="s">
        <v>5649</v>
      </c>
    </row>
    <row r="2251" customFormat="false" ht="16.4" hidden="false" customHeight="false" outlineLevel="0" collapsed="false">
      <c r="C2251" s="163" t="s">
        <v>7901</v>
      </c>
      <c r="D2251" s="163" t="s">
        <v>5649</v>
      </c>
      <c r="E2251" s="183" t="s">
        <v>5649</v>
      </c>
    </row>
    <row r="2252" customFormat="false" ht="16.4" hidden="false" customHeight="false" outlineLevel="0" collapsed="false">
      <c r="C2252" s="163" t="s">
        <v>7902</v>
      </c>
      <c r="D2252" s="163" t="s">
        <v>5649</v>
      </c>
      <c r="E2252" s="183" t="s">
        <v>5649</v>
      </c>
    </row>
    <row r="2253" customFormat="false" ht="16.4" hidden="false" customHeight="false" outlineLevel="0" collapsed="false">
      <c r="C2253" s="163" t="s">
        <v>7903</v>
      </c>
      <c r="D2253" s="163" t="s">
        <v>5649</v>
      </c>
      <c r="E2253" s="183" t="s">
        <v>5649</v>
      </c>
    </row>
    <row r="2254" customFormat="false" ht="16.4" hidden="false" customHeight="false" outlineLevel="0" collapsed="false">
      <c r="C2254" s="163" t="s">
        <v>7904</v>
      </c>
      <c r="D2254" s="163" t="s">
        <v>5649</v>
      </c>
      <c r="E2254" s="183" t="s">
        <v>5649</v>
      </c>
    </row>
    <row r="2255" customFormat="false" ht="16.4" hidden="false" customHeight="false" outlineLevel="0" collapsed="false">
      <c r="C2255" s="163" t="s">
        <v>7905</v>
      </c>
      <c r="D2255" s="163" t="s">
        <v>5649</v>
      </c>
      <c r="E2255" s="183" t="s">
        <v>5649</v>
      </c>
    </row>
    <row r="2256" customFormat="false" ht="16.4" hidden="false" customHeight="false" outlineLevel="0" collapsed="false">
      <c r="C2256" s="163" t="s">
        <v>7906</v>
      </c>
      <c r="D2256" s="163" t="s">
        <v>5649</v>
      </c>
      <c r="E2256" s="183" t="s">
        <v>5649</v>
      </c>
    </row>
    <row r="2257" customFormat="false" ht="16.4" hidden="false" customHeight="false" outlineLevel="0" collapsed="false">
      <c r="C2257" s="163" t="s">
        <v>7907</v>
      </c>
      <c r="D2257" s="163" t="s">
        <v>5649</v>
      </c>
      <c r="E2257" s="183" t="s">
        <v>5649</v>
      </c>
    </row>
    <row r="2258" customFormat="false" ht="16.4" hidden="false" customHeight="false" outlineLevel="0" collapsed="false">
      <c r="C2258" s="163" t="s">
        <v>7908</v>
      </c>
      <c r="D2258" s="163" t="s">
        <v>5649</v>
      </c>
      <c r="E2258" s="183" t="s">
        <v>5649</v>
      </c>
    </row>
    <row r="2259" customFormat="false" ht="16.4" hidden="false" customHeight="false" outlineLevel="0" collapsed="false">
      <c r="C2259" s="163" t="s">
        <v>7909</v>
      </c>
      <c r="D2259" s="163" t="s">
        <v>5649</v>
      </c>
      <c r="E2259" s="183" t="s">
        <v>5649</v>
      </c>
    </row>
    <row r="2260" customFormat="false" ht="16.4" hidden="false" customHeight="false" outlineLevel="0" collapsed="false">
      <c r="C2260" s="163" t="s">
        <v>7910</v>
      </c>
      <c r="D2260" s="163" t="s">
        <v>5649</v>
      </c>
      <c r="E2260" s="183" t="s">
        <v>5649</v>
      </c>
    </row>
    <row r="2261" customFormat="false" ht="16.4" hidden="false" customHeight="false" outlineLevel="0" collapsed="false">
      <c r="C2261" s="163" t="s">
        <v>7911</v>
      </c>
      <c r="D2261" s="163" t="s">
        <v>5649</v>
      </c>
      <c r="E2261" s="183" t="s">
        <v>5649</v>
      </c>
    </row>
    <row r="2262" customFormat="false" ht="16.4" hidden="false" customHeight="false" outlineLevel="0" collapsed="false">
      <c r="C2262" s="163" t="s">
        <v>7912</v>
      </c>
      <c r="D2262" s="163" t="s">
        <v>5649</v>
      </c>
      <c r="E2262" s="183" t="s">
        <v>5649</v>
      </c>
    </row>
    <row r="2263" customFormat="false" ht="16.4" hidden="false" customHeight="false" outlineLevel="0" collapsed="false">
      <c r="C2263" s="163" t="s">
        <v>7913</v>
      </c>
      <c r="D2263" s="163" t="s">
        <v>5649</v>
      </c>
      <c r="E2263" s="183" t="s">
        <v>5649</v>
      </c>
    </row>
    <row r="2264" customFormat="false" ht="16.4" hidden="false" customHeight="false" outlineLevel="0" collapsed="false">
      <c r="C2264" s="163" t="s">
        <v>7914</v>
      </c>
      <c r="D2264" s="163" t="s">
        <v>5649</v>
      </c>
      <c r="E2264" s="183" t="s">
        <v>5649</v>
      </c>
    </row>
    <row r="2265" customFormat="false" ht="16.4" hidden="false" customHeight="false" outlineLevel="0" collapsed="false">
      <c r="C2265" s="163" t="s">
        <v>7915</v>
      </c>
      <c r="D2265" s="163" t="s">
        <v>5649</v>
      </c>
      <c r="E2265" s="183" t="s">
        <v>5649</v>
      </c>
    </row>
    <row r="2266" customFormat="false" ht="16.4" hidden="false" customHeight="false" outlineLevel="0" collapsed="false">
      <c r="C2266" s="163" t="s">
        <v>7916</v>
      </c>
      <c r="D2266" s="163" t="s">
        <v>5649</v>
      </c>
      <c r="E2266" s="183" t="s">
        <v>5649</v>
      </c>
    </row>
    <row r="2267" customFormat="false" ht="16.4" hidden="false" customHeight="false" outlineLevel="0" collapsed="false">
      <c r="C2267" s="163" t="s">
        <v>7917</v>
      </c>
      <c r="D2267" s="163" t="s">
        <v>5649</v>
      </c>
      <c r="E2267" s="183" t="s">
        <v>5649</v>
      </c>
    </row>
    <row r="2268" customFormat="false" ht="16.4" hidden="false" customHeight="false" outlineLevel="0" collapsed="false">
      <c r="C2268" s="163" t="s">
        <v>7918</v>
      </c>
      <c r="D2268" s="163" t="s">
        <v>5649</v>
      </c>
      <c r="E2268" s="183" t="s">
        <v>5649</v>
      </c>
    </row>
    <row r="2269" customFormat="false" ht="16.4" hidden="false" customHeight="false" outlineLevel="0" collapsed="false">
      <c r="C2269" s="163" t="s">
        <v>7919</v>
      </c>
      <c r="D2269" s="163" t="s">
        <v>5649</v>
      </c>
      <c r="E2269" s="183" t="s">
        <v>5649</v>
      </c>
    </row>
    <row r="2270" customFormat="false" ht="16.4" hidden="false" customHeight="false" outlineLevel="0" collapsed="false">
      <c r="C2270" s="163" t="s">
        <v>7920</v>
      </c>
      <c r="D2270" s="163" t="s">
        <v>5649</v>
      </c>
      <c r="E2270" s="183" t="s">
        <v>5649</v>
      </c>
    </row>
    <row r="2271" customFormat="false" ht="16.4" hidden="false" customHeight="false" outlineLevel="0" collapsed="false">
      <c r="C2271" s="163" t="s">
        <v>7921</v>
      </c>
      <c r="D2271" s="163" t="s">
        <v>5649</v>
      </c>
      <c r="E2271" s="183" t="s">
        <v>5649</v>
      </c>
    </row>
    <row r="2272" customFormat="false" ht="16.4" hidden="false" customHeight="false" outlineLevel="0" collapsed="false">
      <c r="C2272" s="163" t="s">
        <v>7922</v>
      </c>
      <c r="D2272" s="163" t="s">
        <v>5649</v>
      </c>
      <c r="E2272" s="183" t="s">
        <v>5649</v>
      </c>
    </row>
    <row r="2273" customFormat="false" ht="16.4" hidden="false" customHeight="false" outlineLevel="0" collapsed="false">
      <c r="C2273" s="163" t="s">
        <v>7923</v>
      </c>
      <c r="D2273" s="163" t="s">
        <v>5649</v>
      </c>
      <c r="E2273" s="183" t="s">
        <v>5649</v>
      </c>
    </row>
    <row r="2274" customFormat="false" ht="16.4" hidden="false" customHeight="false" outlineLevel="0" collapsed="false">
      <c r="C2274" s="163" t="s">
        <v>7924</v>
      </c>
      <c r="D2274" s="163" t="s">
        <v>5649</v>
      </c>
      <c r="E2274" s="183" t="s">
        <v>5649</v>
      </c>
    </row>
    <row r="2275" customFormat="false" ht="16.4" hidden="false" customHeight="false" outlineLevel="0" collapsed="false">
      <c r="C2275" s="163" t="s">
        <v>7925</v>
      </c>
      <c r="D2275" s="163" t="s">
        <v>5649</v>
      </c>
      <c r="E2275" s="183" t="s">
        <v>5649</v>
      </c>
    </row>
    <row r="2276" customFormat="false" ht="16.4" hidden="false" customHeight="false" outlineLevel="0" collapsed="false">
      <c r="C2276" s="163" t="s">
        <v>7926</v>
      </c>
      <c r="D2276" s="163" t="s">
        <v>5649</v>
      </c>
      <c r="E2276" s="183" t="s">
        <v>5649</v>
      </c>
    </row>
    <row r="2277" customFormat="false" ht="16.4" hidden="false" customHeight="false" outlineLevel="0" collapsed="false">
      <c r="C2277" s="163" t="s">
        <v>7927</v>
      </c>
      <c r="D2277" s="163" t="s">
        <v>5649</v>
      </c>
      <c r="E2277" s="183" t="s">
        <v>5649</v>
      </c>
    </row>
    <row r="2278" customFormat="false" ht="16.4" hidden="false" customHeight="false" outlineLevel="0" collapsed="false">
      <c r="C2278" s="163" t="s">
        <v>7928</v>
      </c>
      <c r="D2278" s="163" t="s">
        <v>5649</v>
      </c>
      <c r="E2278" s="183" t="s">
        <v>5649</v>
      </c>
    </row>
    <row r="2279" customFormat="false" ht="16.4" hidden="false" customHeight="false" outlineLevel="0" collapsed="false">
      <c r="C2279" s="163" t="s">
        <v>7929</v>
      </c>
      <c r="D2279" s="163" t="s">
        <v>5649</v>
      </c>
      <c r="E2279" s="183" t="s">
        <v>5649</v>
      </c>
    </row>
    <row r="2280" customFormat="false" ht="16.4" hidden="false" customHeight="false" outlineLevel="0" collapsed="false">
      <c r="C2280" s="163" t="s">
        <v>7930</v>
      </c>
      <c r="D2280" s="163" t="s">
        <v>5649</v>
      </c>
      <c r="E2280" s="183" t="s">
        <v>5649</v>
      </c>
    </row>
    <row r="2281" customFormat="false" ht="16.4" hidden="false" customHeight="false" outlineLevel="0" collapsed="false">
      <c r="C2281" s="163" t="s">
        <v>7931</v>
      </c>
      <c r="D2281" s="163" t="s">
        <v>5649</v>
      </c>
      <c r="E2281" s="183" t="s">
        <v>5649</v>
      </c>
    </row>
    <row r="2282" customFormat="false" ht="16.4" hidden="false" customHeight="false" outlineLevel="0" collapsed="false">
      <c r="C2282" s="163" t="s">
        <v>7932</v>
      </c>
      <c r="D2282" s="163" t="s">
        <v>5649</v>
      </c>
      <c r="E2282" s="183" t="s">
        <v>5649</v>
      </c>
    </row>
    <row r="2283" customFormat="false" ht="16.4" hidden="false" customHeight="false" outlineLevel="0" collapsed="false">
      <c r="C2283" s="163" t="s">
        <v>7933</v>
      </c>
      <c r="D2283" s="163" t="s">
        <v>5649</v>
      </c>
      <c r="E2283" s="183" t="s">
        <v>5649</v>
      </c>
    </row>
    <row r="2284" customFormat="false" ht="16.4" hidden="false" customHeight="false" outlineLevel="0" collapsed="false">
      <c r="C2284" s="163" t="s">
        <v>7934</v>
      </c>
      <c r="D2284" s="163" t="s">
        <v>5649</v>
      </c>
      <c r="E2284" s="183" t="s">
        <v>5649</v>
      </c>
    </row>
    <row r="2285" customFormat="false" ht="16.4" hidden="false" customHeight="false" outlineLevel="0" collapsed="false">
      <c r="C2285" s="163" t="s">
        <v>7935</v>
      </c>
      <c r="D2285" s="163" t="s">
        <v>5649</v>
      </c>
      <c r="E2285" s="183" t="s">
        <v>5649</v>
      </c>
    </row>
    <row r="2286" customFormat="false" ht="16.4" hidden="false" customHeight="false" outlineLevel="0" collapsed="false">
      <c r="C2286" s="163" t="s">
        <v>7936</v>
      </c>
      <c r="D2286" s="163" t="s">
        <v>5649</v>
      </c>
      <c r="E2286" s="183" t="s">
        <v>5649</v>
      </c>
    </row>
    <row r="2287" customFormat="false" ht="16.4" hidden="false" customHeight="false" outlineLevel="0" collapsed="false">
      <c r="C2287" s="163" t="s">
        <v>7937</v>
      </c>
      <c r="D2287" s="163" t="s">
        <v>5649</v>
      </c>
      <c r="E2287" s="183" t="s">
        <v>5649</v>
      </c>
    </row>
    <row r="2288" customFormat="false" ht="16.4" hidden="false" customHeight="false" outlineLevel="0" collapsed="false">
      <c r="C2288" s="163" t="s">
        <v>7938</v>
      </c>
      <c r="D2288" s="163" t="s">
        <v>5649</v>
      </c>
      <c r="E2288" s="183" t="s">
        <v>5649</v>
      </c>
    </row>
    <row r="2289" customFormat="false" ht="16.4" hidden="false" customHeight="false" outlineLevel="0" collapsed="false">
      <c r="C2289" s="163" t="s">
        <v>7939</v>
      </c>
      <c r="D2289" s="163" t="s">
        <v>5649</v>
      </c>
      <c r="E2289" s="183" t="s">
        <v>5649</v>
      </c>
    </row>
    <row r="2290" customFormat="false" ht="16.4" hidden="false" customHeight="false" outlineLevel="0" collapsed="false">
      <c r="C2290" s="163" t="s">
        <v>7940</v>
      </c>
      <c r="D2290" s="163" t="s">
        <v>5649</v>
      </c>
      <c r="E2290" s="183" t="s">
        <v>5649</v>
      </c>
    </row>
    <row r="2291" customFormat="false" ht="16.4" hidden="false" customHeight="false" outlineLevel="0" collapsed="false">
      <c r="C2291" s="163" t="s">
        <v>7941</v>
      </c>
      <c r="D2291" s="163" t="s">
        <v>5649</v>
      </c>
      <c r="E2291" s="183" t="s">
        <v>5649</v>
      </c>
    </row>
    <row r="2292" customFormat="false" ht="16.4" hidden="false" customHeight="false" outlineLevel="0" collapsed="false">
      <c r="C2292" s="163" t="s">
        <v>7942</v>
      </c>
      <c r="D2292" s="163" t="s">
        <v>5649</v>
      </c>
      <c r="E2292" s="183" t="s">
        <v>5649</v>
      </c>
    </row>
    <row r="2293" customFormat="false" ht="16.4" hidden="false" customHeight="false" outlineLevel="0" collapsed="false">
      <c r="C2293" s="163" t="s">
        <v>7943</v>
      </c>
      <c r="D2293" s="163" t="s">
        <v>5649</v>
      </c>
      <c r="E2293" s="183" t="s">
        <v>5649</v>
      </c>
    </row>
    <row r="2294" customFormat="false" ht="16.4" hidden="false" customHeight="false" outlineLevel="0" collapsed="false">
      <c r="C2294" s="163" t="s">
        <v>7944</v>
      </c>
      <c r="D2294" s="163" t="s">
        <v>5649</v>
      </c>
      <c r="E2294" s="183" t="s">
        <v>5649</v>
      </c>
    </row>
    <row r="2295" customFormat="false" ht="16.4" hidden="false" customHeight="false" outlineLevel="0" collapsed="false">
      <c r="C2295" s="163" t="s">
        <v>7945</v>
      </c>
      <c r="D2295" s="163" t="s">
        <v>5649</v>
      </c>
      <c r="E2295" s="183" t="s">
        <v>5649</v>
      </c>
    </row>
    <row r="2296" customFormat="false" ht="16.4" hidden="false" customHeight="false" outlineLevel="0" collapsed="false">
      <c r="C2296" s="163" t="s">
        <v>7946</v>
      </c>
      <c r="D2296" s="163" t="s">
        <v>5649</v>
      </c>
      <c r="E2296" s="183" t="s">
        <v>5649</v>
      </c>
    </row>
    <row r="2297" customFormat="false" ht="16.4" hidden="false" customHeight="false" outlineLevel="0" collapsed="false">
      <c r="C2297" s="163" t="s">
        <v>7947</v>
      </c>
      <c r="D2297" s="163" t="s">
        <v>5649</v>
      </c>
      <c r="E2297" s="183" t="s">
        <v>5649</v>
      </c>
    </row>
    <row r="2298" customFormat="false" ht="16.4" hidden="false" customHeight="false" outlineLevel="0" collapsed="false">
      <c r="C2298" s="163" t="s">
        <v>7948</v>
      </c>
      <c r="D2298" s="163" t="s">
        <v>5649</v>
      </c>
      <c r="E2298" s="183" t="s">
        <v>5649</v>
      </c>
    </row>
    <row r="2299" customFormat="false" ht="16.4" hidden="false" customHeight="false" outlineLevel="0" collapsed="false">
      <c r="C2299" s="163" t="s">
        <v>7949</v>
      </c>
      <c r="D2299" s="163" t="s">
        <v>5649</v>
      </c>
      <c r="E2299" s="183" t="s">
        <v>5649</v>
      </c>
    </row>
    <row r="2300" customFormat="false" ht="16.4" hidden="false" customHeight="false" outlineLevel="0" collapsed="false">
      <c r="C2300" s="163" t="s">
        <v>7950</v>
      </c>
      <c r="D2300" s="163" t="s">
        <v>5649</v>
      </c>
      <c r="E2300" s="183" t="s">
        <v>5649</v>
      </c>
    </row>
    <row r="2301" customFormat="false" ht="16.4" hidden="false" customHeight="false" outlineLevel="0" collapsed="false">
      <c r="C2301" s="163" t="s">
        <v>7951</v>
      </c>
      <c r="D2301" s="163" t="s">
        <v>5649</v>
      </c>
      <c r="E2301" s="183" t="s">
        <v>5649</v>
      </c>
    </row>
    <row r="2302" customFormat="false" ht="16.4" hidden="false" customHeight="false" outlineLevel="0" collapsed="false">
      <c r="C2302" s="163" t="s">
        <v>7952</v>
      </c>
      <c r="D2302" s="163" t="s">
        <v>5649</v>
      </c>
      <c r="E2302" s="183" t="s">
        <v>5649</v>
      </c>
    </row>
    <row r="2303" customFormat="false" ht="16.4" hidden="false" customHeight="false" outlineLevel="0" collapsed="false">
      <c r="C2303" s="163" t="s">
        <v>7953</v>
      </c>
      <c r="D2303" s="163" t="s">
        <v>5649</v>
      </c>
      <c r="E2303" s="183" t="s">
        <v>5649</v>
      </c>
    </row>
    <row r="2304" customFormat="false" ht="16.4" hidden="false" customHeight="false" outlineLevel="0" collapsed="false">
      <c r="C2304" s="163" t="s">
        <v>7954</v>
      </c>
      <c r="D2304" s="163" t="s">
        <v>5649</v>
      </c>
      <c r="E2304" s="183" t="s">
        <v>5649</v>
      </c>
    </row>
    <row r="2305" customFormat="false" ht="16.4" hidden="false" customHeight="false" outlineLevel="0" collapsed="false">
      <c r="C2305" s="163" t="s">
        <v>7955</v>
      </c>
      <c r="D2305" s="163" t="s">
        <v>5649</v>
      </c>
      <c r="E2305" s="183" t="s">
        <v>5649</v>
      </c>
    </row>
    <row r="2306" customFormat="false" ht="16.4" hidden="false" customHeight="false" outlineLevel="0" collapsed="false">
      <c r="C2306" s="163" t="s">
        <v>7956</v>
      </c>
      <c r="D2306" s="163" t="s">
        <v>5649</v>
      </c>
      <c r="E2306" s="183" t="s">
        <v>5649</v>
      </c>
    </row>
    <row r="2307" customFormat="false" ht="16.4" hidden="false" customHeight="false" outlineLevel="0" collapsed="false">
      <c r="C2307" s="163" t="s">
        <v>7957</v>
      </c>
      <c r="D2307" s="163" t="s">
        <v>5649</v>
      </c>
      <c r="E2307" s="183" t="s">
        <v>5649</v>
      </c>
    </row>
    <row r="2308" customFormat="false" ht="16.4" hidden="false" customHeight="false" outlineLevel="0" collapsed="false">
      <c r="C2308" s="163" t="s">
        <v>7958</v>
      </c>
      <c r="D2308" s="163" t="s">
        <v>5649</v>
      </c>
      <c r="E2308" s="183" t="s">
        <v>5649</v>
      </c>
    </row>
    <row r="2309" customFormat="false" ht="16.4" hidden="false" customHeight="false" outlineLevel="0" collapsed="false">
      <c r="C2309" s="163" t="s">
        <v>7959</v>
      </c>
      <c r="D2309" s="163" t="s">
        <v>5649</v>
      </c>
      <c r="E2309" s="183" t="s">
        <v>5649</v>
      </c>
    </row>
    <row r="2310" customFormat="false" ht="16.4" hidden="false" customHeight="false" outlineLevel="0" collapsed="false">
      <c r="C2310" s="163" t="s">
        <v>7960</v>
      </c>
      <c r="D2310" s="163" t="s">
        <v>5649</v>
      </c>
      <c r="E2310" s="183" t="s">
        <v>5649</v>
      </c>
    </row>
    <row r="2311" customFormat="false" ht="16.4" hidden="false" customHeight="false" outlineLevel="0" collapsed="false">
      <c r="C2311" s="163" t="s">
        <v>7961</v>
      </c>
      <c r="D2311" s="163" t="s">
        <v>5649</v>
      </c>
      <c r="E2311" s="183" t="s">
        <v>5649</v>
      </c>
    </row>
    <row r="2312" customFormat="false" ht="16.4" hidden="false" customHeight="false" outlineLevel="0" collapsed="false">
      <c r="C2312" s="163" t="s">
        <v>7962</v>
      </c>
      <c r="D2312" s="163" t="s">
        <v>5649</v>
      </c>
      <c r="E2312" s="183" t="s">
        <v>5649</v>
      </c>
    </row>
    <row r="2313" customFormat="false" ht="16.4" hidden="false" customHeight="false" outlineLevel="0" collapsed="false">
      <c r="C2313" s="163" t="s">
        <v>7963</v>
      </c>
      <c r="D2313" s="163" t="s">
        <v>5649</v>
      </c>
      <c r="E2313" s="183" t="s">
        <v>5649</v>
      </c>
    </row>
    <row r="2314" customFormat="false" ht="16.4" hidden="false" customHeight="false" outlineLevel="0" collapsed="false">
      <c r="C2314" s="163" t="s">
        <v>7964</v>
      </c>
      <c r="D2314" s="163" t="s">
        <v>5649</v>
      </c>
      <c r="E2314" s="183" t="s">
        <v>5649</v>
      </c>
    </row>
    <row r="2315" customFormat="false" ht="16.4" hidden="false" customHeight="false" outlineLevel="0" collapsed="false">
      <c r="C2315" s="163" t="s">
        <v>7965</v>
      </c>
      <c r="D2315" s="163" t="s">
        <v>5649</v>
      </c>
      <c r="E2315" s="183" t="s">
        <v>5649</v>
      </c>
    </row>
    <row r="2316" customFormat="false" ht="16.4" hidden="false" customHeight="false" outlineLevel="0" collapsed="false">
      <c r="C2316" s="163" t="s">
        <v>7966</v>
      </c>
      <c r="D2316" s="163" t="s">
        <v>5649</v>
      </c>
      <c r="E2316" s="183" t="s">
        <v>5649</v>
      </c>
    </row>
    <row r="2317" customFormat="false" ht="16.4" hidden="false" customHeight="false" outlineLevel="0" collapsed="false">
      <c r="C2317" s="163" t="s">
        <v>7967</v>
      </c>
      <c r="D2317" s="163" t="s">
        <v>5649</v>
      </c>
      <c r="E2317" s="183" t="s">
        <v>5649</v>
      </c>
    </row>
    <row r="2318" customFormat="false" ht="16.4" hidden="false" customHeight="false" outlineLevel="0" collapsed="false">
      <c r="C2318" s="163" t="s">
        <v>7968</v>
      </c>
      <c r="D2318" s="163" t="s">
        <v>5649</v>
      </c>
      <c r="E2318" s="183" t="s">
        <v>5649</v>
      </c>
    </row>
    <row r="2319" customFormat="false" ht="16.4" hidden="false" customHeight="false" outlineLevel="0" collapsed="false">
      <c r="C2319" s="163" t="s">
        <v>7969</v>
      </c>
      <c r="D2319" s="163" t="s">
        <v>5649</v>
      </c>
      <c r="E2319" s="183" t="s">
        <v>5649</v>
      </c>
    </row>
    <row r="2320" customFormat="false" ht="16.4" hidden="false" customHeight="false" outlineLevel="0" collapsed="false">
      <c r="C2320" s="163" t="s">
        <v>7970</v>
      </c>
      <c r="D2320" s="163" t="s">
        <v>5649</v>
      </c>
      <c r="E2320" s="183" t="s">
        <v>5649</v>
      </c>
    </row>
    <row r="2321" customFormat="false" ht="16.4" hidden="false" customHeight="false" outlineLevel="0" collapsed="false">
      <c r="C2321" s="163" t="s">
        <v>7971</v>
      </c>
      <c r="D2321" s="163" t="s">
        <v>5649</v>
      </c>
      <c r="E2321" s="183" t="s">
        <v>5649</v>
      </c>
    </row>
    <row r="2322" customFormat="false" ht="16.4" hidden="false" customHeight="false" outlineLevel="0" collapsed="false">
      <c r="C2322" s="163" t="s">
        <v>7972</v>
      </c>
      <c r="D2322" s="163" t="s">
        <v>5649</v>
      </c>
      <c r="E2322" s="183" t="s">
        <v>5649</v>
      </c>
    </row>
    <row r="2323" customFormat="false" ht="16.4" hidden="false" customHeight="false" outlineLevel="0" collapsed="false">
      <c r="C2323" s="163" t="s">
        <v>7973</v>
      </c>
      <c r="D2323" s="163" t="s">
        <v>5649</v>
      </c>
      <c r="E2323" s="183" t="s">
        <v>5649</v>
      </c>
    </row>
    <row r="2324" customFormat="false" ht="16.4" hidden="false" customHeight="false" outlineLevel="0" collapsed="false">
      <c r="C2324" s="163" t="s">
        <v>7974</v>
      </c>
      <c r="D2324" s="163" t="s">
        <v>5649</v>
      </c>
      <c r="E2324" s="183" t="s">
        <v>5649</v>
      </c>
    </row>
    <row r="2325" customFormat="false" ht="16.4" hidden="false" customHeight="false" outlineLevel="0" collapsed="false">
      <c r="C2325" s="163" t="s">
        <v>7975</v>
      </c>
      <c r="D2325" s="163" t="s">
        <v>5649</v>
      </c>
      <c r="E2325" s="183" t="s">
        <v>5649</v>
      </c>
    </row>
    <row r="2326" customFormat="false" ht="16.4" hidden="false" customHeight="false" outlineLevel="0" collapsed="false">
      <c r="C2326" s="163" t="s">
        <v>7976</v>
      </c>
      <c r="D2326" s="163" t="s">
        <v>5649</v>
      </c>
      <c r="E2326" s="183" t="s">
        <v>5649</v>
      </c>
    </row>
    <row r="2327" customFormat="false" ht="16.4" hidden="false" customHeight="false" outlineLevel="0" collapsed="false">
      <c r="C2327" s="163" t="s">
        <v>7977</v>
      </c>
      <c r="D2327" s="163" t="s">
        <v>5649</v>
      </c>
      <c r="E2327" s="183" t="s">
        <v>5649</v>
      </c>
    </row>
    <row r="2328" customFormat="false" ht="16.4" hidden="false" customHeight="false" outlineLevel="0" collapsed="false">
      <c r="C2328" s="163" t="s">
        <v>7978</v>
      </c>
      <c r="D2328" s="163" t="s">
        <v>5649</v>
      </c>
      <c r="E2328" s="183" t="s">
        <v>5649</v>
      </c>
    </row>
    <row r="2329" customFormat="false" ht="16.4" hidden="false" customHeight="false" outlineLevel="0" collapsed="false">
      <c r="C2329" s="163" t="s">
        <v>7979</v>
      </c>
      <c r="D2329" s="163" t="s">
        <v>5649</v>
      </c>
      <c r="E2329" s="183" t="s">
        <v>5649</v>
      </c>
    </row>
    <row r="2330" customFormat="false" ht="16.4" hidden="false" customHeight="false" outlineLevel="0" collapsed="false">
      <c r="C2330" s="163" t="s">
        <v>7980</v>
      </c>
      <c r="D2330" s="163" t="s">
        <v>5649</v>
      </c>
      <c r="E2330" s="183" t="s">
        <v>5649</v>
      </c>
    </row>
    <row r="2331" customFormat="false" ht="16.4" hidden="false" customHeight="false" outlineLevel="0" collapsed="false">
      <c r="C2331" s="163" t="s">
        <v>7981</v>
      </c>
      <c r="D2331" s="163" t="s">
        <v>5649</v>
      </c>
      <c r="E2331" s="183" t="s">
        <v>5649</v>
      </c>
    </row>
    <row r="2332" customFormat="false" ht="16.4" hidden="false" customHeight="false" outlineLevel="0" collapsed="false">
      <c r="C2332" s="163" t="s">
        <v>7982</v>
      </c>
      <c r="D2332" s="163" t="s">
        <v>5649</v>
      </c>
      <c r="E2332" s="183" t="s">
        <v>5649</v>
      </c>
    </row>
    <row r="2333" customFormat="false" ht="16.4" hidden="false" customHeight="false" outlineLevel="0" collapsed="false">
      <c r="C2333" s="163" t="s">
        <v>7983</v>
      </c>
      <c r="D2333" s="163" t="s">
        <v>5649</v>
      </c>
      <c r="E2333" s="183" t="s">
        <v>5649</v>
      </c>
    </row>
    <row r="2334" customFormat="false" ht="16.4" hidden="false" customHeight="false" outlineLevel="0" collapsed="false">
      <c r="C2334" s="163" t="s">
        <v>7984</v>
      </c>
      <c r="D2334" s="163" t="s">
        <v>5649</v>
      </c>
      <c r="E2334" s="183" t="s">
        <v>5649</v>
      </c>
    </row>
    <row r="2335" customFormat="false" ht="16.4" hidden="false" customHeight="false" outlineLevel="0" collapsed="false">
      <c r="C2335" s="163" t="s">
        <v>7985</v>
      </c>
      <c r="D2335" s="163" t="s">
        <v>5649</v>
      </c>
      <c r="E2335" s="183" t="s">
        <v>5649</v>
      </c>
    </row>
    <row r="2336" customFormat="false" ht="16.4" hidden="false" customHeight="false" outlineLevel="0" collapsed="false">
      <c r="C2336" s="163" t="s">
        <v>7986</v>
      </c>
      <c r="D2336" s="163" t="s">
        <v>5649</v>
      </c>
      <c r="E2336" s="183" t="s">
        <v>5649</v>
      </c>
    </row>
    <row r="2337" customFormat="false" ht="16.4" hidden="false" customHeight="false" outlineLevel="0" collapsed="false">
      <c r="C2337" s="163" t="s">
        <v>7987</v>
      </c>
      <c r="D2337" s="163" t="s">
        <v>5649</v>
      </c>
      <c r="E2337" s="183" t="s">
        <v>5649</v>
      </c>
    </row>
    <row r="2338" customFormat="false" ht="16.4" hidden="false" customHeight="false" outlineLevel="0" collapsed="false">
      <c r="C2338" s="163" t="s">
        <v>7988</v>
      </c>
      <c r="D2338" s="163" t="s">
        <v>5649</v>
      </c>
      <c r="E2338" s="183" t="s">
        <v>5649</v>
      </c>
    </row>
    <row r="2339" customFormat="false" ht="16.4" hidden="false" customHeight="false" outlineLevel="0" collapsed="false">
      <c r="C2339" s="163" t="s">
        <v>7989</v>
      </c>
      <c r="D2339" s="163" t="s">
        <v>5649</v>
      </c>
      <c r="E2339" s="183" t="s">
        <v>5649</v>
      </c>
    </row>
    <row r="2340" customFormat="false" ht="16.4" hidden="false" customHeight="false" outlineLevel="0" collapsed="false">
      <c r="C2340" s="163" t="s">
        <v>7990</v>
      </c>
      <c r="D2340" s="163" t="s">
        <v>5649</v>
      </c>
      <c r="E2340" s="183" t="s">
        <v>5649</v>
      </c>
    </row>
    <row r="2341" customFormat="false" ht="16.4" hidden="false" customHeight="false" outlineLevel="0" collapsed="false">
      <c r="C2341" s="163" t="s">
        <v>7991</v>
      </c>
      <c r="D2341" s="163" t="s">
        <v>5649</v>
      </c>
      <c r="E2341" s="183" t="s">
        <v>5649</v>
      </c>
    </row>
    <row r="2342" customFormat="false" ht="16.4" hidden="false" customHeight="false" outlineLevel="0" collapsed="false">
      <c r="C2342" s="163" t="s">
        <v>7992</v>
      </c>
      <c r="D2342" s="163" t="s">
        <v>5649</v>
      </c>
      <c r="E2342" s="183" t="s">
        <v>5649</v>
      </c>
    </row>
    <row r="2343" customFormat="false" ht="16.4" hidden="false" customHeight="false" outlineLevel="0" collapsed="false">
      <c r="C2343" s="163" t="s">
        <v>7993</v>
      </c>
      <c r="D2343" s="163" t="s">
        <v>5649</v>
      </c>
      <c r="E2343" s="183" t="s">
        <v>5649</v>
      </c>
    </row>
    <row r="2344" customFormat="false" ht="16.4" hidden="false" customHeight="false" outlineLevel="0" collapsed="false">
      <c r="C2344" s="163" t="s">
        <v>7994</v>
      </c>
      <c r="D2344" s="163" t="s">
        <v>5649</v>
      </c>
      <c r="E2344" s="183" t="s">
        <v>5649</v>
      </c>
    </row>
    <row r="2345" customFormat="false" ht="16.4" hidden="false" customHeight="false" outlineLevel="0" collapsed="false">
      <c r="C2345" s="163" t="s">
        <v>7995</v>
      </c>
      <c r="D2345" s="163" t="s">
        <v>5649</v>
      </c>
      <c r="E2345" s="183" t="s">
        <v>5649</v>
      </c>
    </row>
    <row r="2346" customFormat="false" ht="16.4" hidden="false" customHeight="false" outlineLevel="0" collapsed="false">
      <c r="C2346" s="163" t="s">
        <v>7996</v>
      </c>
      <c r="D2346" s="163" t="s">
        <v>5649</v>
      </c>
      <c r="E2346" s="183" t="s">
        <v>5649</v>
      </c>
    </row>
    <row r="2347" customFormat="false" ht="16.4" hidden="false" customHeight="false" outlineLevel="0" collapsed="false">
      <c r="C2347" s="163" t="s">
        <v>7997</v>
      </c>
      <c r="D2347" s="163" t="s">
        <v>5649</v>
      </c>
      <c r="E2347" s="183" t="s">
        <v>5649</v>
      </c>
    </row>
    <row r="2348" customFormat="false" ht="16.4" hidden="false" customHeight="false" outlineLevel="0" collapsed="false">
      <c r="C2348" s="163" t="s">
        <v>7998</v>
      </c>
      <c r="D2348" s="163" t="s">
        <v>5649</v>
      </c>
      <c r="E2348" s="183" t="s">
        <v>5649</v>
      </c>
    </row>
    <row r="2349" customFormat="false" ht="16.4" hidden="false" customHeight="false" outlineLevel="0" collapsed="false">
      <c r="C2349" s="163" t="s">
        <v>7999</v>
      </c>
      <c r="D2349" s="163" t="s">
        <v>5649</v>
      </c>
      <c r="E2349" s="183" t="s">
        <v>5649</v>
      </c>
    </row>
    <row r="2350" customFormat="false" ht="16.4" hidden="false" customHeight="false" outlineLevel="0" collapsed="false">
      <c r="C2350" s="163" t="s">
        <v>8000</v>
      </c>
      <c r="D2350" s="163" t="s">
        <v>5649</v>
      </c>
      <c r="E2350" s="183" t="s">
        <v>5649</v>
      </c>
    </row>
    <row r="2351" customFormat="false" ht="16.4" hidden="false" customHeight="false" outlineLevel="0" collapsed="false">
      <c r="C2351" s="163" t="s">
        <v>8001</v>
      </c>
      <c r="D2351" s="163" t="s">
        <v>5649</v>
      </c>
      <c r="E2351" s="183" t="s">
        <v>5649</v>
      </c>
    </row>
    <row r="2352" customFormat="false" ht="16.4" hidden="false" customHeight="false" outlineLevel="0" collapsed="false">
      <c r="C2352" s="163" t="s">
        <v>8002</v>
      </c>
      <c r="D2352" s="163" t="s">
        <v>5649</v>
      </c>
      <c r="E2352" s="183" t="s">
        <v>5649</v>
      </c>
    </row>
    <row r="2353" customFormat="false" ht="16.4" hidden="false" customHeight="false" outlineLevel="0" collapsed="false">
      <c r="C2353" s="163" t="s">
        <v>8003</v>
      </c>
      <c r="D2353" s="163" t="s">
        <v>5649</v>
      </c>
      <c r="E2353" s="183" t="s">
        <v>5649</v>
      </c>
    </row>
    <row r="2354" customFormat="false" ht="16.4" hidden="false" customHeight="false" outlineLevel="0" collapsed="false">
      <c r="C2354" s="163" t="s">
        <v>8004</v>
      </c>
      <c r="D2354" s="163" t="s">
        <v>5649</v>
      </c>
      <c r="E2354" s="183" t="s">
        <v>5649</v>
      </c>
    </row>
    <row r="2355" customFormat="false" ht="16.4" hidden="false" customHeight="false" outlineLevel="0" collapsed="false">
      <c r="C2355" s="163" t="s">
        <v>8005</v>
      </c>
      <c r="D2355" s="163" t="s">
        <v>5649</v>
      </c>
      <c r="E2355" s="183" t="s">
        <v>5649</v>
      </c>
    </row>
    <row r="2356" customFormat="false" ht="16.4" hidden="false" customHeight="false" outlineLevel="0" collapsed="false">
      <c r="C2356" s="163" t="s">
        <v>8006</v>
      </c>
      <c r="D2356" s="163" t="s">
        <v>5649</v>
      </c>
      <c r="E2356" s="183" t="s">
        <v>5649</v>
      </c>
    </row>
    <row r="2357" customFormat="false" ht="16.4" hidden="false" customHeight="false" outlineLevel="0" collapsed="false">
      <c r="C2357" s="163" t="s">
        <v>8007</v>
      </c>
      <c r="D2357" s="163" t="s">
        <v>5649</v>
      </c>
      <c r="E2357" s="183" t="s">
        <v>5649</v>
      </c>
    </row>
    <row r="2358" customFormat="false" ht="16.4" hidden="false" customHeight="false" outlineLevel="0" collapsed="false">
      <c r="C2358" s="163" t="s">
        <v>8008</v>
      </c>
      <c r="D2358" s="163" t="s">
        <v>5649</v>
      </c>
      <c r="E2358" s="183" t="s">
        <v>5649</v>
      </c>
    </row>
    <row r="2359" customFormat="false" ht="16.4" hidden="false" customHeight="false" outlineLevel="0" collapsed="false">
      <c r="C2359" s="163" t="s">
        <v>8009</v>
      </c>
      <c r="D2359" s="163" t="s">
        <v>5649</v>
      </c>
      <c r="E2359" s="183" t="s">
        <v>5649</v>
      </c>
    </row>
    <row r="2360" customFormat="false" ht="16.4" hidden="false" customHeight="false" outlineLevel="0" collapsed="false">
      <c r="C2360" s="163" t="s">
        <v>8010</v>
      </c>
      <c r="D2360" s="163" t="s">
        <v>5649</v>
      </c>
      <c r="E2360" s="183" t="s">
        <v>5649</v>
      </c>
    </row>
    <row r="2361" customFormat="false" ht="16.4" hidden="false" customHeight="false" outlineLevel="0" collapsed="false">
      <c r="C2361" s="163" t="s">
        <v>8011</v>
      </c>
      <c r="D2361" s="163" t="s">
        <v>5649</v>
      </c>
      <c r="E2361" s="183" t="s">
        <v>5649</v>
      </c>
    </row>
    <row r="2362" customFormat="false" ht="16.4" hidden="false" customHeight="false" outlineLevel="0" collapsed="false">
      <c r="C2362" s="163" t="s">
        <v>8012</v>
      </c>
      <c r="D2362" s="163" t="s">
        <v>5649</v>
      </c>
      <c r="E2362" s="183" t="s">
        <v>5649</v>
      </c>
    </row>
    <row r="2363" customFormat="false" ht="16.4" hidden="false" customHeight="false" outlineLevel="0" collapsed="false">
      <c r="C2363" s="163" t="s">
        <v>8013</v>
      </c>
      <c r="D2363" s="163" t="s">
        <v>5649</v>
      </c>
      <c r="E2363" s="183" t="s">
        <v>5649</v>
      </c>
    </row>
    <row r="2364" customFormat="false" ht="16.4" hidden="false" customHeight="false" outlineLevel="0" collapsed="false">
      <c r="C2364" s="163" t="s">
        <v>8014</v>
      </c>
      <c r="D2364" s="163" t="s">
        <v>5649</v>
      </c>
      <c r="E2364" s="183" t="s">
        <v>5649</v>
      </c>
    </row>
    <row r="2365" customFormat="false" ht="16.4" hidden="false" customHeight="false" outlineLevel="0" collapsed="false">
      <c r="C2365" s="163" t="s">
        <v>8015</v>
      </c>
      <c r="D2365" s="163" t="s">
        <v>5649</v>
      </c>
      <c r="E2365" s="183" t="s">
        <v>5649</v>
      </c>
    </row>
    <row r="2366" customFormat="false" ht="16.4" hidden="false" customHeight="false" outlineLevel="0" collapsed="false">
      <c r="C2366" s="163" t="s">
        <v>8016</v>
      </c>
      <c r="D2366" s="163" t="s">
        <v>5649</v>
      </c>
      <c r="E2366" s="183" t="s">
        <v>5649</v>
      </c>
    </row>
    <row r="2367" customFormat="false" ht="16.4" hidden="false" customHeight="false" outlineLevel="0" collapsed="false">
      <c r="C2367" s="163" t="s">
        <v>8017</v>
      </c>
      <c r="D2367" s="163" t="s">
        <v>5649</v>
      </c>
      <c r="E2367" s="183" t="s">
        <v>5649</v>
      </c>
    </row>
    <row r="2368" customFormat="false" ht="16.4" hidden="false" customHeight="false" outlineLevel="0" collapsed="false">
      <c r="C2368" s="163" t="s">
        <v>8018</v>
      </c>
      <c r="D2368" s="163" t="s">
        <v>5649</v>
      </c>
      <c r="E2368" s="183" t="s">
        <v>5649</v>
      </c>
    </row>
    <row r="2369" customFormat="false" ht="16.4" hidden="false" customHeight="false" outlineLevel="0" collapsed="false">
      <c r="C2369" s="163" t="s">
        <v>8019</v>
      </c>
      <c r="D2369" s="163" t="s">
        <v>5649</v>
      </c>
      <c r="E2369" s="183" t="s">
        <v>5649</v>
      </c>
    </row>
    <row r="2370" customFormat="false" ht="16.4" hidden="false" customHeight="false" outlineLevel="0" collapsed="false">
      <c r="C2370" s="163" t="s">
        <v>8020</v>
      </c>
      <c r="D2370" s="163" t="s">
        <v>5649</v>
      </c>
      <c r="E2370" s="183" t="s">
        <v>5649</v>
      </c>
    </row>
    <row r="2371" customFormat="false" ht="16.4" hidden="false" customHeight="false" outlineLevel="0" collapsed="false">
      <c r="C2371" s="163" t="s">
        <v>8021</v>
      </c>
      <c r="D2371" s="163" t="s">
        <v>5649</v>
      </c>
      <c r="E2371" s="183" t="s">
        <v>5649</v>
      </c>
    </row>
    <row r="2372" customFormat="false" ht="16.4" hidden="false" customHeight="false" outlineLevel="0" collapsed="false">
      <c r="C2372" s="163" t="s">
        <v>8022</v>
      </c>
      <c r="D2372" s="163" t="s">
        <v>5649</v>
      </c>
      <c r="E2372" s="183" t="s">
        <v>5649</v>
      </c>
    </row>
    <row r="2373" customFormat="false" ht="16.4" hidden="false" customHeight="false" outlineLevel="0" collapsed="false">
      <c r="C2373" s="163" t="s">
        <v>8023</v>
      </c>
      <c r="D2373" s="163" t="s">
        <v>5649</v>
      </c>
      <c r="E2373" s="183" t="s">
        <v>5649</v>
      </c>
    </row>
    <row r="2374" customFormat="false" ht="16.4" hidden="false" customHeight="false" outlineLevel="0" collapsed="false">
      <c r="C2374" s="163" t="s">
        <v>8024</v>
      </c>
      <c r="D2374" s="163" t="s">
        <v>5649</v>
      </c>
      <c r="E2374" s="183" t="s">
        <v>5649</v>
      </c>
    </row>
    <row r="2375" customFormat="false" ht="16.4" hidden="false" customHeight="false" outlineLevel="0" collapsed="false">
      <c r="C2375" s="163" t="s">
        <v>8025</v>
      </c>
      <c r="D2375" s="163" t="s">
        <v>5649</v>
      </c>
      <c r="E2375" s="183" t="s">
        <v>5649</v>
      </c>
    </row>
    <row r="2376" customFormat="false" ht="16.4" hidden="false" customHeight="false" outlineLevel="0" collapsed="false">
      <c r="C2376" s="163" t="s">
        <v>8026</v>
      </c>
      <c r="D2376" s="163" t="s">
        <v>5649</v>
      </c>
      <c r="E2376" s="183" t="s">
        <v>5649</v>
      </c>
    </row>
    <row r="2377" customFormat="false" ht="16.4" hidden="false" customHeight="false" outlineLevel="0" collapsed="false">
      <c r="C2377" s="163" t="s">
        <v>8027</v>
      </c>
      <c r="D2377" s="163" t="s">
        <v>5649</v>
      </c>
      <c r="E2377" s="183" t="s">
        <v>5649</v>
      </c>
    </row>
    <row r="2378" customFormat="false" ht="16.4" hidden="false" customHeight="false" outlineLevel="0" collapsed="false">
      <c r="C2378" s="163" t="s">
        <v>8028</v>
      </c>
      <c r="D2378" s="163" t="s">
        <v>5649</v>
      </c>
      <c r="E2378" s="183" t="s">
        <v>5649</v>
      </c>
    </row>
    <row r="2379" customFormat="false" ht="16.4" hidden="false" customHeight="false" outlineLevel="0" collapsed="false">
      <c r="C2379" s="163" t="s">
        <v>8029</v>
      </c>
      <c r="D2379" s="163" t="s">
        <v>5649</v>
      </c>
      <c r="E2379" s="183" t="s">
        <v>5649</v>
      </c>
    </row>
    <row r="2380" customFormat="false" ht="16.4" hidden="false" customHeight="false" outlineLevel="0" collapsed="false">
      <c r="C2380" s="163" t="s">
        <v>8030</v>
      </c>
      <c r="D2380" s="163" t="s">
        <v>5649</v>
      </c>
      <c r="E2380" s="183" t="s">
        <v>5649</v>
      </c>
    </row>
    <row r="2381" customFormat="false" ht="16.4" hidden="false" customHeight="false" outlineLevel="0" collapsed="false">
      <c r="C2381" s="163" t="s">
        <v>8031</v>
      </c>
      <c r="D2381" s="163" t="s">
        <v>5649</v>
      </c>
      <c r="E2381" s="183" t="s">
        <v>5649</v>
      </c>
    </row>
    <row r="2382" customFormat="false" ht="16.4" hidden="false" customHeight="false" outlineLevel="0" collapsed="false">
      <c r="C2382" s="163" t="s">
        <v>8032</v>
      </c>
      <c r="D2382" s="163" t="s">
        <v>5649</v>
      </c>
      <c r="E2382" s="183" t="s">
        <v>5649</v>
      </c>
    </row>
    <row r="2383" customFormat="false" ht="16.4" hidden="false" customHeight="false" outlineLevel="0" collapsed="false">
      <c r="C2383" s="163" t="s">
        <v>8033</v>
      </c>
      <c r="D2383" s="163" t="s">
        <v>5649</v>
      </c>
      <c r="E2383" s="183" t="s">
        <v>5649</v>
      </c>
    </row>
    <row r="2384" customFormat="false" ht="16.4" hidden="false" customHeight="false" outlineLevel="0" collapsed="false">
      <c r="C2384" s="163" t="s">
        <v>8034</v>
      </c>
      <c r="D2384" s="163" t="s">
        <v>5649</v>
      </c>
      <c r="E2384" s="183" t="s">
        <v>5649</v>
      </c>
    </row>
    <row r="2385" customFormat="false" ht="16.4" hidden="false" customHeight="false" outlineLevel="0" collapsed="false">
      <c r="C2385" s="163" t="s">
        <v>8035</v>
      </c>
      <c r="D2385" s="163" t="s">
        <v>5649</v>
      </c>
      <c r="E2385" s="183" t="s">
        <v>5649</v>
      </c>
    </row>
    <row r="2386" customFormat="false" ht="16.4" hidden="false" customHeight="false" outlineLevel="0" collapsed="false">
      <c r="C2386" s="163" t="s">
        <v>8036</v>
      </c>
      <c r="D2386" s="163" t="s">
        <v>5649</v>
      </c>
      <c r="E2386" s="183" t="s">
        <v>5649</v>
      </c>
    </row>
    <row r="2387" customFormat="false" ht="16.4" hidden="false" customHeight="false" outlineLevel="0" collapsed="false">
      <c r="C2387" s="163" t="s">
        <v>8037</v>
      </c>
      <c r="D2387" s="163" t="s">
        <v>5649</v>
      </c>
      <c r="E2387" s="183" t="s">
        <v>5649</v>
      </c>
    </row>
    <row r="2388" customFormat="false" ht="16.4" hidden="false" customHeight="false" outlineLevel="0" collapsed="false">
      <c r="C2388" s="163" t="s">
        <v>8038</v>
      </c>
      <c r="D2388" s="163" t="s">
        <v>5649</v>
      </c>
      <c r="E2388" s="183" t="s">
        <v>5649</v>
      </c>
    </row>
    <row r="2389" customFormat="false" ht="16.4" hidden="false" customHeight="false" outlineLevel="0" collapsed="false">
      <c r="C2389" s="163" t="s">
        <v>8039</v>
      </c>
      <c r="D2389" s="163" t="s">
        <v>5649</v>
      </c>
      <c r="E2389" s="183" t="s">
        <v>5649</v>
      </c>
    </row>
    <row r="2390" customFormat="false" ht="16.4" hidden="false" customHeight="false" outlineLevel="0" collapsed="false">
      <c r="C2390" s="163" t="s">
        <v>8040</v>
      </c>
      <c r="D2390" s="163" t="s">
        <v>5649</v>
      </c>
      <c r="E2390" s="183" t="s">
        <v>5649</v>
      </c>
    </row>
    <row r="2391" customFormat="false" ht="16.4" hidden="false" customHeight="false" outlineLevel="0" collapsed="false">
      <c r="C2391" s="163" t="s">
        <v>8041</v>
      </c>
      <c r="D2391" s="163" t="s">
        <v>5649</v>
      </c>
      <c r="E2391" s="183" t="s">
        <v>5649</v>
      </c>
    </row>
    <row r="2392" customFormat="false" ht="16.4" hidden="false" customHeight="false" outlineLevel="0" collapsed="false">
      <c r="C2392" s="163" t="s">
        <v>8042</v>
      </c>
      <c r="D2392" s="163" t="s">
        <v>5649</v>
      </c>
      <c r="E2392" s="183" t="s">
        <v>5649</v>
      </c>
    </row>
    <row r="2393" customFormat="false" ht="16.4" hidden="false" customHeight="false" outlineLevel="0" collapsed="false">
      <c r="C2393" s="163" t="s">
        <v>8043</v>
      </c>
      <c r="D2393" s="163" t="s">
        <v>5649</v>
      </c>
      <c r="E2393" s="183" t="s">
        <v>5649</v>
      </c>
    </row>
    <row r="2394" customFormat="false" ht="16.4" hidden="false" customHeight="false" outlineLevel="0" collapsed="false">
      <c r="C2394" s="163" t="s">
        <v>8044</v>
      </c>
      <c r="D2394" s="163" t="s">
        <v>5649</v>
      </c>
      <c r="E2394" s="183" t="s">
        <v>5649</v>
      </c>
    </row>
    <row r="2395" customFormat="false" ht="16.4" hidden="false" customHeight="false" outlineLevel="0" collapsed="false">
      <c r="C2395" s="163" t="s">
        <v>8045</v>
      </c>
      <c r="D2395" s="163" t="s">
        <v>5649</v>
      </c>
      <c r="E2395" s="183" t="s">
        <v>5649</v>
      </c>
    </row>
    <row r="2396" customFormat="false" ht="16.4" hidden="false" customHeight="false" outlineLevel="0" collapsed="false">
      <c r="C2396" s="163" t="s">
        <v>8046</v>
      </c>
      <c r="D2396" s="163" t="s">
        <v>5649</v>
      </c>
      <c r="E2396" s="183" t="s">
        <v>5649</v>
      </c>
    </row>
    <row r="2397" customFormat="false" ht="16.4" hidden="false" customHeight="false" outlineLevel="0" collapsed="false">
      <c r="C2397" s="163" t="s">
        <v>8047</v>
      </c>
      <c r="D2397" s="163" t="s">
        <v>5649</v>
      </c>
      <c r="E2397" s="183" t="s">
        <v>5649</v>
      </c>
    </row>
    <row r="2398" customFormat="false" ht="16.4" hidden="false" customHeight="false" outlineLevel="0" collapsed="false">
      <c r="C2398" s="163" t="s">
        <v>8048</v>
      </c>
      <c r="D2398" s="163" t="s">
        <v>5649</v>
      </c>
      <c r="E2398" s="183" t="s">
        <v>5649</v>
      </c>
    </row>
    <row r="2399" customFormat="false" ht="16.4" hidden="false" customHeight="false" outlineLevel="0" collapsed="false">
      <c r="C2399" s="163" t="s">
        <v>8049</v>
      </c>
      <c r="D2399" s="163" t="s">
        <v>5649</v>
      </c>
      <c r="E2399" s="183" t="s">
        <v>5649</v>
      </c>
    </row>
    <row r="2400" customFormat="false" ht="16.4" hidden="false" customHeight="false" outlineLevel="0" collapsed="false">
      <c r="C2400" s="163" t="s">
        <v>8050</v>
      </c>
      <c r="D2400" s="163" t="s">
        <v>5649</v>
      </c>
      <c r="E2400" s="183" t="s">
        <v>5649</v>
      </c>
    </row>
    <row r="2401" customFormat="false" ht="16.4" hidden="false" customHeight="false" outlineLevel="0" collapsed="false">
      <c r="C2401" s="163" t="s">
        <v>8051</v>
      </c>
      <c r="D2401" s="163" t="s">
        <v>5649</v>
      </c>
      <c r="E2401" s="183" t="s">
        <v>5649</v>
      </c>
    </row>
    <row r="2402" customFormat="false" ht="16.4" hidden="false" customHeight="false" outlineLevel="0" collapsed="false">
      <c r="C2402" s="163" t="s">
        <v>8052</v>
      </c>
      <c r="D2402" s="163" t="s">
        <v>5649</v>
      </c>
      <c r="E2402" s="183" t="s">
        <v>5649</v>
      </c>
    </row>
    <row r="2403" customFormat="false" ht="16.4" hidden="false" customHeight="false" outlineLevel="0" collapsed="false">
      <c r="C2403" s="163" t="s">
        <v>8053</v>
      </c>
      <c r="D2403" s="163" t="s">
        <v>5649</v>
      </c>
      <c r="E2403" s="183" t="s">
        <v>5649</v>
      </c>
    </row>
    <row r="2404" customFormat="false" ht="16.4" hidden="false" customHeight="false" outlineLevel="0" collapsed="false">
      <c r="C2404" s="163" t="s">
        <v>8054</v>
      </c>
      <c r="D2404" s="163" t="s">
        <v>5649</v>
      </c>
      <c r="E2404" s="183" t="s">
        <v>5649</v>
      </c>
    </row>
    <row r="2405" customFormat="false" ht="16.4" hidden="false" customHeight="false" outlineLevel="0" collapsed="false">
      <c r="C2405" s="163" t="s">
        <v>8055</v>
      </c>
      <c r="D2405" s="163" t="s">
        <v>5649</v>
      </c>
      <c r="E2405" s="183" t="s">
        <v>5649</v>
      </c>
    </row>
    <row r="2406" customFormat="false" ht="16.4" hidden="false" customHeight="false" outlineLevel="0" collapsed="false">
      <c r="C2406" s="163" t="s">
        <v>8056</v>
      </c>
      <c r="D2406" s="163" t="s">
        <v>5649</v>
      </c>
      <c r="E2406" s="183" t="s">
        <v>5649</v>
      </c>
    </row>
    <row r="2407" customFormat="false" ht="16.4" hidden="false" customHeight="false" outlineLevel="0" collapsed="false">
      <c r="C2407" s="163" t="s">
        <v>8057</v>
      </c>
      <c r="D2407" s="163" t="s">
        <v>5649</v>
      </c>
      <c r="E2407" s="183" t="s">
        <v>5649</v>
      </c>
    </row>
    <row r="2408" customFormat="false" ht="16.4" hidden="false" customHeight="false" outlineLevel="0" collapsed="false">
      <c r="C2408" s="163" t="s">
        <v>8058</v>
      </c>
      <c r="D2408" s="163" t="s">
        <v>5649</v>
      </c>
      <c r="E2408" s="183" t="s">
        <v>5649</v>
      </c>
    </row>
    <row r="2409" customFormat="false" ht="16.4" hidden="false" customHeight="false" outlineLevel="0" collapsed="false">
      <c r="C2409" s="163" t="s">
        <v>8059</v>
      </c>
      <c r="D2409" s="163" t="s">
        <v>5649</v>
      </c>
      <c r="E2409" s="183" t="s">
        <v>5649</v>
      </c>
    </row>
    <row r="2410" customFormat="false" ht="16.4" hidden="false" customHeight="false" outlineLevel="0" collapsed="false">
      <c r="C2410" s="163" t="s">
        <v>8060</v>
      </c>
      <c r="D2410" s="163" t="s">
        <v>5649</v>
      </c>
      <c r="E2410" s="183" t="s">
        <v>5649</v>
      </c>
    </row>
    <row r="2411" customFormat="false" ht="16.4" hidden="false" customHeight="false" outlineLevel="0" collapsed="false">
      <c r="C2411" s="163" t="s">
        <v>8061</v>
      </c>
      <c r="D2411" s="163" t="s">
        <v>5649</v>
      </c>
      <c r="E2411" s="183" t="s">
        <v>5649</v>
      </c>
    </row>
    <row r="2412" customFormat="false" ht="16.4" hidden="false" customHeight="false" outlineLevel="0" collapsed="false">
      <c r="C2412" s="163" t="s">
        <v>8062</v>
      </c>
      <c r="D2412" s="163" t="s">
        <v>5649</v>
      </c>
      <c r="E2412" s="183" t="s">
        <v>5649</v>
      </c>
    </row>
    <row r="2413" customFormat="false" ht="16.4" hidden="false" customHeight="false" outlineLevel="0" collapsed="false">
      <c r="C2413" s="163" t="s">
        <v>8063</v>
      </c>
      <c r="D2413" s="163" t="s">
        <v>5649</v>
      </c>
      <c r="E2413" s="183" t="s">
        <v>5649</v>
      </c>
    </row>
    <row r="2414" customFormat="false" ht="16.4" hidden="false" customHeight="false" outlineLevel="0" collapsed="false">
      <c r="C2414" s="163" t="s">
        <v>8064</v>
      </c>
      <c r="D2414" s="163" t="s">
        <v>5649</v>
      </c>
      <c r="E2414" s="183" t="s">
        <v>5649</v>
      </c>
    </row>
    <row r="2415" customFormat="false" ht="16.4" hidden="false" customHeight="false" outlineLevel="0" collapsed="false">
      <c r="C2415" s="163" t="s">
        <v>8065</v>
      </c>
      <c r="D2415" s="163" t="s">
        <v>5649</v>
      </c>
      <c r="E2415" s="183" t="s">
        <v>5649</v>
      </c>
    </row>
    <row r="2416" customFormat="false" ht="16.4" hidden="false" customHeight="false" outlineLevel="0" collapsed="false">
      <c r="C2416" s="163" t="s">
        <v>8066</v>
      </c>
      <c r="D2416" s="163" t="s">
        <v>5649</v>
      </c>
      <c r="E2416" s="183" t="s">
        <v>5649</v>
      </c>
    </row>
    <row r="2417" customFormat="false" ht="16.4" hidden="false" customHeight="false" outlineLevel="0" collapsed="false">
      <c r="C2417" s="163" t="s">
        <v>8067</v>
      </c>
      <c r="D2417" s="163" t="s">
        <v>5649</v>
      </c>
      <c r="E2417" s="183" t="s">
        <v>5649</v>
      </c>
    </row>
    <row r="2418" customFormat="false" ht="16.4" hidden="false" customHeight="false" outlineLevel="0" collapsed="false">
      <c r="C2418" s="163" t="s">
        <v>8068</v>
      </c>
      <c r="D2418" s="163" t="s">
        <v>5649</v>
      </c>
      <c r="E2418" s="183" t="s">
        <v>5649</v>
      </c>
    </row>
    <row r="2419" customFormat="false" ht="16.4" hidden="false" customHeight="false" outlineLevel="0" collapsed="false">
      <c r="C2419" s="163" t="s">
        <v>8069</v>
      </c>
      <c r="D2419" s="163" t="s">
        <v>5649</v>
      </c>
      <c r="E2419" s="183" t="s">
        <v>5649</v>
      </c>
    </row>
    <row r="2420" customFormat="false" ht="16.4" hidden="false" customHeight="false" outlineLevel="0" collapsed="false">
      <c r="C2420" s="163" t="s">
        <v>8070</v>
      </c>
      <c r="D2420" s="163" t="s">
        <v>5649</v>
      </c>
      <c r="E2420" s="183" t="s">
        <v>5649</v>
      </c>
    </row>
    <row r="2421" customFormat="false" ht="16.4" hidden="false" customHeight="false" outlineLevel="0" collapsed="false">
      <c r="C2421" s="163" t="s">
        <v>8071</v>
      </c>
      <c r="D2421" s="163" t="s">
        <v>5649</v>
      </c>
      <c r="E2421" s="183" t="s">
        <v>5649</v>
      </c>
    </row>
    <row r="2422" customFormat="false" ht="16.4" hidden="false" customHeight="false" outlineLevel="0" collapsed="false">
      <c r="C2422" s="163" t="s">
        <v>8072</v>
      </c>
      <c r="D2422" s="163" t="s">
        <v>5649</v>
      </c>
      <c r="E2422" s="183" t="s">
        <v>5649</v>
      </c>
    </row>
    <row r="2423" customFormat="false" ht="16.4" hidden="false" customHeight="false" outlineLevel="0" collapsed="false">
      <c r="C2423" s="163" t="s">
        <v>8073</v>
      </c>
      <c r="D2423" s="163" t="s">
        <v>5649</v>
      </c>
      <c r="E2423" s="183" t="s">
        <v>5649</v>
      </c>
    </row>
    <row r="2424" customFormat="false" ht="16.4" hidden="false" customHeight="false" outlineLevel="0" collapsed="false">
      <c r="C2424" s="163" t="s">
        <v>8074</v>
      </c>
      <c r="D2424" s="163" t="s">
        <v>5649</v>
      </c>
      <c r="E2424" s="183" t="s">
        <v>5649</v>
      </c>
    </row>
    <row r="2425" customFormat="false" ht="16.4" hidden="false" customHeight="false" outlineLevel="0" collapsed="false">
      <c r="C2425" s="163" t="s">
        <v>8075</v>
      </c>
      <c r="D2425" s="163" t="s">
        <v>5649</v>
      </c>
      <c r="E2425" s="183" t="s">
        <v>5649</v>
      </c>
    </row>
    <row r="2426" customFormat="false" ht="16.4" hidden="false" customHeight="false" outlineLevel="0" collapsed="false">
      <c r="C2426" s="163" t="s">
        <v>8076</v>
      </c>
      <c r="D2426" s="163" t="s">
        <v>5649</v>
      </c>
      <c r="E2426" s="183" t="s">
        <v>5649</v>
      </c>
    </row>
    <row r="2427" customFormat="false" ht="16.4" hidden="false" customHeight="false" outlineLevel="0" collapsed="false">
      <c r="C2427" s="163" t="s">
        <v>8077</v>
      </c>
      <c r="D2427" s="163" t="s">
        <v>5649</v>
      </c>
      <c r="E2427" s="183" t="s">
        <v>5649</v>
      </c>
    </row>
    <row r="2428" customFormat="false" ht="16.4" hidden="false" customHeight="false" outlineLevel="0" collapsed="false">
      <c r="C2428" s="163" t="s">
        <v>8078</v>
      </c>
      <c r="D2428" s="163" t="s">
        <v>5649</v>
      </c>
      <c r="E2428" s="183" t="s">
        <v>5649</v>
      </c>
    </row>
    <row r="2429" customFormat="false" ht="16.4" hidden="false" customHeight="false" outlineLevel="0" collapsed="false">
      <c r="C2429" s="163" t="s">
        <v>8079</v>
      </c>
      <c r="D2429" s="163" t="s">
        <v>5649</v>
      </c>
      <c r="E2429" s="183" t="s">
        <v>5649</v>
      </c>
    </row>
    <row r="2430" customFormat="false" ht="16.4" hidden="false" customHeight="false" outlineLevel="0" collapsed="false">
      <c r="C2430" s="163" t="s">
        <v>8080</v>
      </c>
      <c r="D2430" s="163" t="s">
        <v>5649</v>
      </c>
      <c r="E2430" s="183" t="s">
        <v>5649</v>
      </c>
    </row>
    <row r="2431" customFormat="false" ht="16.4" hidden="false" customHeight="false" outlineLevel="0" collapsed="false">
      <c r="C2431" s="163" t="s">
        <v>8081</v>
      </c>
      <c r="D2431" s="163" t="s">
        <v>5649</v>
      </c>
      <c r="E2431" s="183" t="s">
        <v>5649</v>
      </c>
    </row>
    <row r="2432" customFormat="false" ht="16.4" hidden="false" customHeight="false" outlineLevel="0" collapsed="false">
      <c r="C2432" s="163" t="s">
        <v>8082</v>
      </c>
      <c r="D2432" s="163" t="s">
        <v>5649</v>
      </c>
      <c r="E2432" s="183" t="s">
        <v>5649</v>
      </c>
    </row>
    <row r="2433" customFormat="false" ht="16.4" hidden="false" customHeight="false" outlineLevel="0" collapsed="false">
      <c r="C2433" s="163" t="s">
        <v>8083</v>
      </c>
      <c r="D2433" s="163" t="s">
        <v>5649</v>
      </c>
      <c r="E2433" s="183" t="s">
        <v>5649</v>
      </c>
    </row>
    <row r="2434" customFormat="false" ht="16.4" hidden="false" customHeight="false" outlineLevel="0" collapsed="false">
      <c r="C2434" s="163" t="s">
        <v>8084</v>
      </c>
      <c r="D2434" s="163" t="s">
        <v>5649</v>
      </c>
      <c r="E2434" s="183" t="s">
        <v>5649</v>
      </c>
    </row>
    <row r="2435" customFormat="false" ht="16.4" hidden="false" customHeight="false" outlineLevel="0" collapsed="false">
      <c r="C2435" s="163" t="s">
        <v>8085</v>
      </c>
      <c r="D2435" s="163" t="s">
        <v>5649</v>
      </c>
      <c r="E2435" s="183" t="s">
        <v>5649</v>
      </c>
    </row>
    <row r="2436" customFormat="false" ht="16.4" hidden="false" customHeight="false" outlineLevel="0" collapsed="false">
      <c r="C2436" s="163" t="s">
        <v>8086</v>
      </c>
      <c r="D2436" s="163" t="s">
        <v>5649</v>
      </c>
      <c r="E2436" s="183" t="s">
        <v>5649</v>
      </c>
    </row>
    <row r="2437" customFormat="false" ht="16.4" hidden="false" customHeight="false" outlineLevel="0" collapsed="false">
      <c r="C2437" s="163" t="s">
        <v>8087</v>
      </c>
      <c r="D2437" s="163" t="s">
        <v>5649</v>
      </c>
      <c r="E2437" s="183" t="s">
        <v>5649</v>
      </c>
    </row>
    <row r="2438" customFormat="false" ht="16.4" hidden="false" customHeight="false" outlineLevel="0" collapsed="false">
      <c r="C2438" s="163" t="s">
        <v>8088</v>
      </c>
      <c r="D2438" s="163" t="s">
        <v>5649</v>
      </c>
      <c r="E2438" s="183" t="s">
        <v>5649</v>
      </c>
    </row>
    <row r="2439" customFormat="false" ht="16.4" hidden="false" customHeight="false" outlineLevel="0" collapsed="false">
      <c r="C2439" s="163" t="s">
        <v>8089</v>
      </c>
      <c r="D2439" s="163" t="s">
        <v>5649</v>
      </c>
      <c r="E2439" s="183" t="s">
        <v>5649</v>
      </c>
    </row>
    <row r="2440" customFormat="false" ht="16.4" hidden="false" customHeight="false" outlineLevel="0" collapsed="false">
      <c r="C2440" s="163" t="s">
        <v>8090</v>
      </c>
      <c r="D2440" s="163" t="s">
        <v>5649</v>
      </c>
      <c r="E2440" s="183" t="s">
        <v>5649</v>
      </c>
    </row>
    <row r="2441" customFormat="false" ht="16.4" hidden="false" customHeight="false" outlineLevel="0" collapsed="false">
      <c r="C2441" s="163" t="s">
        <v>8091</v>
      </c>
      <c r="D2441" s="163" t="s">
        <v>5649</v>
      </c>
      <c r="E2441" s="183" t="s">
        <v>5649</v>
      </c>
    </row>
    <row r="2442" customFormat="false" ht="16.4" hidden="false" customHeight="false" outlineLevel="0" collapsed="false">
      <c r="C2442" s="163" t="s">
        <v>8092</v>
      </c>
      <c r="D2442" s="163" t="s">
        <v>5649</v>
      </c>
      <c r="E2442" s="183" t="s">
        <v>5649</v>
      </c>
    </row>
    <row r="2443" customFormat="false" ht="16.4" hidden="false" customHeight="false" outlineLevel="0" collapsed="false">
      <c r="C2443" s="163" t="s">
        <v>8093</v>
      </c>
      <c r="D2443" s="163" t="s">
        <v>5649</v>
      </c>
      <c r="E2443" s="183" t="s">
        <v>5649</v>
      </c>
    </row>
    <row r="2444" customFormat="false" ht="16.4" hidden="false" customHeight="false" outlineLevel="0" collapsed="false">
      <c r="C2444" s="163" t="s">
        <v>8094</v>
      </c>
      <c r="D2444" s="163" t="s">
        <v>5649</v>
      </c>
      <c r="E2444" s="183" t="s">
        <v>5649</v>
      </c>
    </row>
    <row r="2445" customFormat="false" ht="16.4" hidden="false" customHeight="false" outlineLevel="0" collapsed="false">
      <c r="C2445" s="163" t="s">
        <v>8095</v>
      </c>
      <c r="D2445" s="163" t="s">
        <v>5649</v>
      </c>
      <c r="E2445" s="183" t="s">
        <v>5649</v>
      </c>
    </row>
    <row r="2446" customFormat="false" ht="16.4" hidden="false" customHeight="false" outlineLevel="0" collapsed="false">
      <c r="C2446" s="163" t="s">
        <v>8096</v>
      </c>
      <c r="D2446" s="163" t="s">
        <v>5649</v>
      </c>
      <c r="E2446" s="183" t="s">
        <v>5649</v>
      </c>
    </row>
    <row r="2447" customFormat="false" ht="16.4" hidden="false" customHeight="false" outlineLevel="0" collapsed="false">
      <c r="C2447" s="163" t="s">
        <v>8097</v>
      </c>
      <c r="D2447" s="163" t="s">
        <v>5649</v>
      </c>
      <c r="E2447" s="183" t="s">
        <v>5649</v>
      </c>
    </row>
    <row r="2448" customFormat="false" ht="16.4" hidden="false" customHeight="false" outlineLevel="0" collapsed="false">
      <c r="C2448" s="163" t="s">
        <v>8098</v>
      </c>
      <c r="D2448" s="163" t="s">
        <v>5649</v>
      </c>
      <c r="E2448" s="183" t="s">
        <v>5649</v>
      </c>
    </row>
    <row r="2449" customFormat="false" ht="16.4" hidden="false" customHeight="false" outlineLevel="0" collapsed="false">
      <c r="C2449" s="163" t="s">
        <v>8099</v>
      </c>
      <c r="D2449" s="163" t="s">
        <v>5649</v>
      </c>
      <c r="E2449" s="183" t="s">
        <v>5649</v>
      </c>
    </row>
    <row r="2450" customFormat="false" ht="16.4" hidden="false" customHeight="false" outlineLevel="0" collapsed="false">
      <c r="C2450" s="163" t="s">
        <v>8100</v>
      </c>
      <c r="D2450" s="163" t="s">
        <v>5649</v>
      </c>
      <c r="E2450" s="183" t="s">
        <v>5649</v>
      </c>
    </row>
    <row r="2451" customFormat="false" ht="16.4" hidden="false" customHeight="false" outlineLevel="0" collapsed="false">
      <c r="C2451" s="163" t="s">
        <v>8101</v>
      </c>
      <c r="D2451" s="163" t="s">
        <v>5649</v>
      </c>
      <c r="E2451" s="183" t="s">
        <v>5649</v>
      </c>
    </row>
    <row r="2452" customFormat="false" ht="16.4" hidden="false" customHeight="false" outlineLevel="0" collapsed="false">
      <c r="C2452" s="163" t="s">
        <v>8102</v>
      </c>
      <c r="D2452" s="163" t="s">
        <v>5649</v>
      </c>
      <c r="E2452" s="183" t="s">
        <v>5649</v>
      </c>
    </row>
    <row r="2453" customFormat="false" ht="16.4" hidden="false" customHeight="false" outlineLevel="0" collapsed="false">
      <c r="C2453" s="163" t="s">
        <v>8103</v>
      </c>
      <c r="D2453" s="163" t="s">
        <v>5649</v>
      </c>
      <c r="E2453" s="183" t="s">
        <v>5649</v>
      </c>
    </row>
    <row r="2454" customFormat="false" ht="16.4" hidden="false" customHeight="false" outlineLevel="0" collapsed="false">
      <c r="C2454" s="163" t="s">
        <v>8104</v>
      </c>
      <c r="D2454" s="163" t="s">
        <v>5649</v>
      </c>
      <c r="E2454" s="183" t="s">
        <v>5649</v>
      </c>
    </row>
    <row r="2455" customFormat="false" ht="16.4" hidden="false" customHeight="false" outlineLevel="0" collapsed="false">
      <c r="C2455" s="163" t="s">
        <v>8105</v>
      </c>
      <c r="D2455" s="163" t="s">
        <v>5649</v>
      </c>
      <c r="E2455" s="183" t="s">
        <v>5649</v>
      </c>
    </row>
    <row r="2456" customFormat="false" ht="16.4" hidden="false" customHeight="false" outlineLevel="0" collapsed="false">
      <c r="C2456" s="163" t="s">
        <v>8106</v>
      </c>
      <c r="D2456" s="163" t="s">
        <v>5649</v>
      </c>
      <c r="E2456" s="183" t="s">
        <v>5649</v>
      </c>
    </row>
    <row r="2457" customFormat="false" ht="16.4" hidden="false" customHeight="false" outlineLevel="0" collapsed="false">
      <c r="C2457" s="163" t="s">
        <v>8107</v>
      </c>
      <c r="D2457" s="163" t="s">
        <v>5649</v>
      </c>
      <c r="E2457" s="183" t="s">
        <v>5649</v>
      </c>
    </row>
    <row r="2458" customFormat="false" ht="16.4" hidden="false" customHeight="false" outlineLevel="0" collapsed="false">
      <c r="C2458" s="163" t="s">
        <v>8108</v>
      </c>
      <c r="D2458" s="163" t="s">
        <v>5649</v>
      </c>
      <c r="E2458" s="183" t="s">
        <v>5649</v>
      </c>
    </row>
    <row r="2459" customFormat="false" ht="16.4" hidden="false" customHeight="false" outlineLevel="0" collapsed="false">
      <c r="C2459" s="163" t="s">
        <v>8109</v>
      </c>
      <c r="D2459" s="163" t="s">
        <v>5649</v>
      </c>
      <c r="E2459" s="183" t="s">
        <v>5649</v>
      </c>
    </row>
    <row r="2460" customFormat="false" ht="16.4" hidden="false" customHeight="false" outlineLevel="0" collapsed="false">
      <c r="C2460" s="163" t="s">
        <v>8110</v>
      </c>
      <c r="D2460" s="163" t="s">
        <v>5649</v>
      </c>
      <c r="E2460" s="183" t="s">
        <v>5649</v>
      </c>
    </row>
    <row r="2461" customFormat="false" ht="16.4" hidden="false" customHeight="false" outlineLevel="0" collapsed="false">
      <c r="C2461" s="163" t="s">
        <v>8111</v>
      </c>
      <c r="D2461" s="163" t="s">
        <v>5649</v>
      </c>
      <c r="E2461" s="183" t="s">
        <v>5649</v>
      </c>
    </row>
    <row r="2462" customFormat="false" ht="16.4" hidden="false" customHeight="false" outlineLevel="0" collapsed="false">
      <c r="C2462" s="163" t="s">
        <v>8112</v>
      </c>
      <c r="D2462" s="163" t="s">
        <v>5649</v>
      </c>
      <c r="E2462" s="183" t="s">
        <v>5649</v>
      </c>
    </row>
    <row r="2463" customFormat="false" ht="16.4" hidden="false" customHeight="false" outlineLevel="0" collapsed="false">
      <c r="C2463" s="163" t="s">
        <v>8113</v>
      </c>
      <c r="D2463" s="163" t="s">
        <v>5649</v>
      </c>
      <c r="E2463" s="183" t="s">
        <v>5649</v>
      </c>
    </row>
    <row r="2464" customFormat="false" ht="16.4" hidden="false" customHeight="false" outlineLevel="0" collapsed="false">
      <c r="C2464" s="163" t="s">
        <v>8114</v>
      </c>
      <c r="D2464" s="163" t="s">
        <v>5649</v>
      </c>
      <c r="E2464" s="183" t="s">
        <v>5649</v>
      </c>
    </row>
    <row r="2465" customFormat="false" ht="16.4" hidden="false" customHeight="false" outlineLevel="0" collapsed="false">
      <c r="C2465" s="163" t="s">
        <v>8115</v>
      </c>
      <c r="D2465" s="163" t="s">
        <v>5649</v>
      </c>
      <c r="E2465" s="183" t="s">
        <v>5649</v>
      </c>
    </row>
    <row r="2466" customFormat="false" ht="16.4" hidden="false" customHeight="false" outlineLevel="0" collapsed="false">
      <c r="C2466" s="163" t="s">
        <v>8116</v>
      </c>
      <c r="D2466" s="163" t="s">
        <v>5649</v>
      </c>
      <c r="E2466" s="183" t="s">
        <v>5649</v>
      </c>
    </row>
    <row r="2467" customFormat="false" ht="16.4" hidden="false" customHeight="false" outlineLevel="0" collapsed="false">
      <c r="C2467" s="163" t="s">
        <v>8117</v>
      </c>
      <c r="D2467" s="163" t="s">
        <v>5649</v>
      </c>
      <c r="E2467" s="183" t="s">
        <v>5649</v>
      </c>
    </row>
    <row r="2468" customFormat="false" ht="16.4" hidden="false" customHeight="false" outlineLevel="0" collapsed="false">
      <c r="C2468" s="163" t="s">
        <v>8118</v>
      </c>
      <c r="D2468" s="163" t="s">
        <v>5649</v>
      </c>
      <c r="E2468" s="183" t="s">
        <v>5649</v>
      </c>
    </row>
    <row r="2469" customFormat="false" ht="16.4" hidden="false" customHeight="false" outlineLevel="0" collapsed="false">
      <c r="C2469" s="163" t="s">
        <v>8119</v>
      </c>
      <c r="D2469" s="163" t="s">
        <v>5649</v>
      </c>
      <c r="E2469" s="183" t="s">
        <v>5649</v>
      </c>
    </row>
    <row r="2470" customFormat="false" ht="16.4" hidden="false" customHeight="false" outlineLevel="0" collapsed="false">
      <c r="C2470" s="163" t="s">
        <v>8120</v>
      </c>
      <c r="D2470" s="163" t="s">
        <v>5649</v>
      </c>
      <c r="E2470" s="183" t="s">
        <v>5649</v>
      </c>
    </row>
    <row r="2471" customFormat="false" ht="16.4" hidden="false" customHeight="false" outlineLevel="0" collapsed="false">
      <c r="C2471" s="163" t="s">
        <v>8121</v>
      </c>
      <c r="D2471" s="163" t="s">
        <v>5649</v>
      </c>
      <c r="E2471" s="183" t="s">
        <v>5649</v>
      </c>
    </row>
    <row r="2472" customFormat="false" ht="16.4" hidden="false" customHeight="false" outlineLevel="0" collapsed="false">
      <c r="C2472" s="163" t="s">
        <v>8122</v>
      </c>
      <c r="D2472" s="163" t="s">
        <v>5649</v>
      </c>
      <c r="E2472" s="183" t="s">
        <v>5649</v>
      </c>
    </row>
    <row r="2473" customFormat="false" ht="16.4" hidden="false" customHeight="false" outlineLevel="0" collapsed="false">
      <c r="C2473" s="163" t="s">
        <v>8123</v>
      </c>
      <c r="D2473" s="163" t="s">
        <v>5649</v>
      </c>
      <c r="E2473" s="183" t="s">
        <v>5649</v>
      </c>
    </row>
    <row r="2474" customFormat="false" ht="16.4" hidden="false" customHeight="false" outlineLevel="0" collapsed="false">
      <c r="C2474" s="163" t="s">
        <v>8124</v>
      </c>
      <c r="D2474" s="163" t="s">
        <v>5649</v>
      </c>
      <c r="E2474" s="183" t="s">
        <v>5649</v>
      </c>
    </row>
    <row r="2475" customFormat="false" ht="16.4" hidden="false" customHeight="false" outlineLevel="0" collapsed="false">
      <c r="C2475" s="163" t="s">
        <v>8125</v>
      </c>
      <c r="D2475" s="163" t="s">
        <v>5649</v>
      </c>
      <c r="E2475" s="183" t="s">
        <v>5649</v>
      </c>
    </row>
    <row r="2476" customFormat="false" ht="16.4" hidden="false" customHeight="false" outlineLevel="0" collapsed="false">
      <c r="C2476" s="163" t="s">
        <v>8126</v>
      </c>
      <c r="D2476" s="163" t="s">
        <v>5649</v>
      </c>
      <c r="E2476" s="183" t="s">
        <v>5649</v>
      </c>
    </row>
    <row r="2477" customFormat="false" ht="16.4" hidden="false" customHeight="false" outlineLevel="0" collapsed="false">
      <c r="C2477" s="163" t="s">
        <v>8127</v>
      </c>
      <c r="D2477" s="163" t="s">
        <v>5649</v>
      </c>
      <c r="E2477" s="183" t="s">
        <v>5649</v>
      </c>
    </row>
    <row r="2478" customFormat="false" ht="16.4" hidden="false" customHeight="false" outlineLevel="0" collapsed="false">
      <c r="C2478" s="163" t="s">
        <v>8128</v>
      </c>
      <c r="D2478" s="163" t="s">
        <v>5649</v>
      </c>
      <c r="E2478" s="183" t="s">
        <v>5649</v>
      </c>
    </row>
    <row r="2479" customFormat="false" ht="16.4" hidden="false" customHeight="false" outlineLevel="0" collapsed="false">
      <c r="C2479" s="163" t="s">
        <v>8129</v>
      </c>
      <c r="D2479" s="163" t="s">
        <v>5649</v>
      </c>
      <c r="E2479" s="183" t="s">
        <v>5649</v>
      </c>
    </row>
    <row r="2480" customFormat="false" ht="16.4" hidden="false" customHeight="false" outlineLevel="0" collapsed="false">
      <c r="C2480" s="163" t="s">
        <v>8130</v>
      </c>
      <c r="D2480" s="163" t="s">
        <v>5649</v>
      </c>
      <c r="E2480" s="183" t="s">
        <v>5649</v>
      </c>
    </row>
    <row r="2481" customFormat="false" ht="16.4" hidden="false" customHeight="false" outlineLevel="0" collapsed="false">
      <c r="C2481" s="163" t="s">
        <v>8131</v>
      </c>
      <c r="D2481" s="163" t="s">
        <v>5649</v>
      </c>
      <c r="E2481" s="183" t="s">
        <v>5649</v>
      </c>
    </row>
    <row r="2482" customFormat="false" ht="16.4" hidden="false" customHeight="false" outlineLevel="0" collapsed="false">
      <c r="C2482" s="163" t="s">
        <v>8132</v>
      </c>
      <c r="D2482" s="163" t="s">
        <v>5649</v>
      </c>
      <c r="E2482" s="183" t="s">
        <v>5649</v>
      </c>
    </row>
    <row r="2483" customFormat="false" ht="16.4" hidden="false" customHeight="false" outlineLevel="0" collapsed="false">
      <c r="C2483" s="163" t="s">
        <v>8133</v>
      </c>
      <c r="D2483" s="163" t="s">
        <v>5649</v>
      </c>
      <c r="E2483" s="183" t="s">
        <v>5649</v>
      </c>
    </row>
    <row r="2484" customFormat="false" ht="16.4" hidden="false" customHeight="false" outlineLevel="0" collapsed="false">
      <c r="C2484" s="163" t="s">
        <v>8134</v>
      </c>
      <c r="D2484" s="163" t="s">
        <v>5649</v>
      </c>
      <c r="E2484" s="183" t="s">
        <v>5649</v>
      </c>
    </row>
    <row r="2485" customFormat="false" ht="16.4" hidden="false" customHeight="false" outlineLevel="0" collapsed="false">
      <c r="C2485" s="163" t="s">
        <v>8135</v>
      </c>
      <c r="D2485" s="163" t="s">
        <v>5649</v>
      </c>
      <c r="E2485" s="183" t="s">
        <v>5649</v>
      </c>
    </row>
    <row r="2486" customFormat="false" ht="16.4" hidden="false" customHeight="false" outlineLevel="0" collapsed="false">
      <c r="C2486" s="163" t="s">
        <v>8136</v>
      </c>
      <c r="D2486" s="163" t="s">
        <v>5649</v>
      </c>
      <c r="E2486" s="183" t="s">
        <v>5649</v>
      </c>
    </row>
    <row r="2487" customFormat="false" ht="16.4" hidden="false" customHeight="false" outlineLevel="0" collapsed="false">
      <c r="C2487" s="163" t="s">
        <v>8137</v>
      </c>
      <c r="D2487" s="163" t="s">
        <v>5649</v>
      </c>
      <c r="E2487" s="183" t="s">
        <v>5649</v>
      </c>
    </row>
    <row r="2488" customFormat="false" ht="16.4" hidden="false" customHeight="false" outlineLevel="0" collapsed="false">
      <c r="C2488" s="163" t="s">
        <v>8138</v>
      </c>
      <c r="D2488" s="163" t="s">
        <v>5649</v>
      </c>
      <c r="E2488" s="183" t="s">
        <v>5649</v>
      </c>
    </row>
    <row r="2489" customFormat="false" ht="16.4" hidden="false" customHeight="false" outlineLevel="0" collapsed="false">
      <c r="C2489" s="163" t="s">
        <v>8139</v>
      </c>
      <c r="D2489" s="163" t="s">
        <v>5649</v>
      </c>
      <c r="E2489" s="183" t="s">
        <v>5649</v>
      </c>
    </row>
    <row r="2490" customFormat="false" ht="16.4" hidden="false" customHeight="false" outlineLevel="0" collapsed="false">
      <c r="C2490" s="163" t="s">
        <v>8140</v>
      </c>
      <c r="D2490" s="163" t="s">
        <v>5649</v>
      </c>
      <c r="E2490" s="183" t="s">
        <v>5649</v>
      </c>
    </row>
    <row r="2491" customFormat="false" ht="16.4" hidden="false" customHeight="false" outlineLevel="0" collapsed="false">
      <c r="C2491" s="163" t="s">
        <v>8141</v>
      </c>
      <c r="D2491" s="163" t="s">
        <v>5649</v>
      </c>
      <c r="E2491" s="183" t="s">
        <v>5649</v>
      </c>
    </row>
    <row r="2492" customFormat="false" ht="16.4" hidden="false" customHeight="false" outlineLevel="0" collapsed="false">
      <c r="C2492" s="163" t="s">
        <v>8142</v>
      </c>
      <c r="D2492" s="163" t="s">
        <v>5649</v>
      </c>
      <c r="E2492" s="183" t="s">
        <v>5649</v>
      </c>
    </row>
    <row r="2493" customFormat="false" ht="16.4" hidden="false" customHeight="false" outlineLevel="0" collapsed="false">
      <c r="C2493" s="163" t="s">
        <v>8143</v>
      </c>
      <c r="D2493" s="163" t="s">
        <v>5649</v>
      </c>
      <c r="E2493" s="183" t="s">
        <v>5649</v>
      </c>
    </row>
    <row r="2494" customFormat="false" ht="16.4" hidden="false" customHeight="false" outlineLevel="0" collapsed="false">
      <c r="C2494" s="163" t="s">
        <v>8144</v>
      </c>
      <c r="D2494" s="163" t="s">
        <v>5649</v>
      </c>
      <c r="E2494" s="183" t="s">
        <v>5649</v>
      </c>
    </row>
    <row r="2495" customFormat="false" ht="16.4" hidden="false" customHeight="false" outlineLevel="0" collapsed="false">
      <c r="C2495" s="163" t="s">
        <v>8145</v>
      </c>
      <c r="D2495" s="163" t="s">
        <v>5649</v>
      </c>
      <c r="E2495" s="183" t="s">
        <v>5649</v>
      </c>
    </row>
    <row r="2496" customFormat="false" ht="16.4" hidden="false" customHeight="false" outlineLevel="0" collapsed="false">
      <c r="C2496" s="163" t="s">
        <v>8146</v>
      </c>
      <c r="D2496" s="163" t="s">
        <v>5649</v>
      </c>
      <c r="E2496" s="183" t="s">
        <v>5649</v>
      </c>
    </row>
    <row r="2497" customFormat="false" ht="16.4" hidden="false" customHeight="false" outlineLevel="0" collapsed="false">
      <c r="C2497" s="163" t="s">
        <v>8147</v>
      </c>
      <c r="D2497" s="163" t="s">
        <v>5649</v>
      </c>
      <c r="E2497" s="183" t="s">
        <v>5649</v>
      </c>
    </row>
    <row r="2498" customFormat="false" ht="16.4" hidden="false" customHeight="false" outlineLevel="0" collapsed="false">
      <c r="C2498" s="163" t="s">
        <v>8148</v>
      </c>
      <c r="D2498" s="163" t="s">
        <v>5649</v>
      </c>
      <c r="E2498" s="183" t="s">
        <v>5649</v>
      </c>
    </row>
    <row r="2499" customFormat="false" ht="16.4" hidden="false" customHeight="false" outlineLevel="0" collapsed="false">
      <c r="C2499" s="163" t="s">
        <v>8149</v>
      </c>
      <c r="D2499" s="163" t="s">
        <v>5649</v>
      </c>
      <c r="E2499" s="183" t="s">
        <v>5649</v>
      </c>
    </row>
    <row r="2500" customFormat="false" ht="16.4" hidden="false" customHeight="false" outlineLevel="0" collapsed="false">
      <c r="C2500" s="163" t="s">
        <v>8150</v>
      </c>
      <c r="D2500" s="163" t="s">
        <v>5649</v>
      </c>
      <c r="E2500" s="183" t="s">
        <v>5649</v>
      </c>
    </row>
    <row r="2501" customFormat="false" ht="16.4" hidden="false" customHeight="false" outlineLevel="0" collapsed="false">
      <c r="C2501" s="163" t="s">
        <v>8151</v>
      </c>
      <c r="D2501" s="163" t="s">
        <v>5649</v>
      </c>
      <c r="E2501" s="183" t="s">
        <v>5649</v>
      </c>
    </row>
    <row r="2502" customFormat="false" ht="16.4" hidden="false" customHeight="false" outlineLevel="0" collapsed="false">
      <c r="C2502" s="163" t="s">
        <v>8152</v>
      </c>
      <c r="D2502" s="163" t="s">
        <v>5649</v>
      </c>
      <c r="E2502" s="183" t="s">
        <v>5649</v>
      </c>
    </row>
    <row r="2503" customFormat="false" ht="16.4" hidden="false" customHeight="false" outlineLevel="0" collapsed="false">
      <c r="C2503" s="163" t="s">
        <v>8153</v>
      </c>
      <c r="D2503" s="163" t="s">
        <v>5649</v>
      </c>
      <c r="E2503" s="183" t="s">
        <v>5649</v>
      </c>
    </row>
    <row r="2504" customFormat="false" ht="16.4" hidden="false" customHeight="false" outlineLevel="0" collapsed="false">
      <c r="C2504" s="163" t="s">
        <v>8154</v>
      </c>
      <c r="D2504" s="163" t="s">
        <v>5649</v>
      </c>
      <c r="E2504" s="183" t="s">
        <v>5649</v>
      </c>
    </row>
    <row r="2505" customFormat="false" ht="16.4" hidden="false" customHeight="false" outlineLevel="0" collapsed="false">
      <c r="C2505" s="163" t="s">
        <v>8155</v>
      </c>
      <c r="D2505" s="163" t="s">
        <v>5649</v>
      </c>
      <c r="E2505" s="183" t="s">
        <v>5649</v>
      </c>
    </row>
    <row r="2506" customFormat="false" ht="16.4" hidden="false" customHeight="false" outlineLevel="0" collapsed="false">
      <c r="C2506" s="163" t="s">
        <v>8156</v>
      </c>
      <c r="D2506" s="163" t="s">
        <v>5649</v>
      </c>
      <c r="E2506" s="183" t="s">
        <v>5649</v>
      </c>
    </row>
    <row r="2507" customFormat="false" ht="16.4" hidden="false" customHeight="false" outlineLevel="0" collapsed="false">
      <c r="C2507" s="163" t="s">
        <v>8157</v>
      </c>
      <c r="D2507" s="163" t="s">
        <v>5649</v>
      </c>
      <c r="E2507" s="183" t="s">
        <v>5649</v>
      </c>
    </row>
    <row r="2508" customFormat="false" ht="16.4" hidden="false" customHeight="false" outlineLevel="0" collapsed="false">
      <c r="C2508" s="163" t="s">
        <v>8158</v>
      </c>
      <c r="D2508" s="163" t="s">
        <v>5649</v>
      </c>
      <c r="E2508" s="183" t="s">
        <v>5649</v>
      </c>
    </row>
    <row r="2509" customFormat="false" ht="16.4" hidden="false" customHeight="false" outlineLevel="0" collapsed="false">
      <c r="C2509" s="163" t="s">
        <v>8159</v>
      </c>
      <c r="D2509" s="163" t="s">
        <v>5649</v>
      </c>
      <c r="E2509" s="183" t="s">
        <v>5649</v>
      </c>
    </row>
    <row r="2510" customFormat="false" ht="16.4" hidden="false" customHeight="false" outlineLevel="0" collapsed="false">
      <c r="C2510" s="163" t="s">
        <v>8160</v>
      </c>
      <c r="D2510" s="163" t="s">
        <v>5649</v>
      </c>
      <c r="E2510" s="183" t="s">
        <v>5649</v>
      </c>
    </row>
    <row r="2511" customFormat="false" ht="16.4" hidden="false" customHeight="false" outlineLevel="0" collapsed="false">
      <c r="C2511" s="163" t="s">
        <v>8161</v>
      </c>
      <c r="D2511" s="163" t="s">
        <v>5649</v>
      </c>
      <c r="E2511" s="183" t="s">
        <v>5649</v>
      </c>
    </row>
    <row r="2512" customFormat="false" ht="16.4" hidden="false" customHeight="false" outlineLevel="0" collapsed="false">
      <c r="C2512" s="163" t="s">
        <v>8162</v>
      </c>
      <c r="D2512" s="163" t="s">
        <v>5649</v>
      </c>
      <c r="E2512" s="183" t="s">
        <v>5649</v>
      </c>
    </row>
    <row r="2513" customFormat="false" ht="16.4" hidden="false" customHeight="false" outlineLevel="0" collapsed="false">
      <c r="C2513" s="163" t="s">
        <v>8163</v>
      </c>
      <c r="D2513" s="163" t="s">
        <v>5649</v>
      </c>
      <c r="E2513" s="183" t="s">
        <v>5649</v>
      </c>
    </row>
    <row r="2514" customFormat="false" ht="16.4" hidden="false" customHeight="false" outlineLevel="0" collapsed="false">
      <c r="C2514" s="163" t="s">
        <v>8164</v>
      </c>
      <c r="D2514" s="163" t="s">
        <v>5649</v>
      </c>
      <c r="E2514" s="183" t="s">
        <v>5649</v>
      </c>
    </row>
    <row r="2515" customFormat="false" ht="16.4" hidden="false" customHeight="false" outlineLevel="0" collapsed="false">
      <c r="C2515" s="163" t="s">
        <v>8165</v>
      </c>
      <c r="D2515" s="163" t="s">
        <v>5649</v>
      </c>
      <c r="E2515" s="183" t="s">
        <v>5649</v>
      </c>
    </row>
    <row r="2516" customFormat="false" ht="16.4" hidden="false" customHeight="false" outlineLevel="0" collapsed="false">
      <c r="C2516" s="163" t="s">
        <v>8166</v>
      </c>
      <c r="D2516" s="163" t="s">
        <v>5649</v>
      </c>
      <c r="E2516" s="183" t="s">
        <v>5649</v>
      </c>
    </row>
    <row r="2517" customFormat="false" ht="16.4" hidden="false" customHeight="false" outlineLevel="0" collapsed="false">
      <c r="C2517" s="163" t="s">
        <v>8167</v>
      </c>
      <c r="D2517" s="163" t="s">
        <v>5649</v>
      </c>
      <c r="E2517" s="183" t="s">
        <v>5649</v>
      </c>
    </row>
    <row r="2518" customFormat="false" ht="16.4" hidden="false" customHeight="false" outlineLevel="0" collapsed="false">
      <c r="C2518" s="163" t="s">
        <v>8168</v>
      </c>
      <c r="D2518" s="163" t="s">
        <v>5649</v>
      </c>
      <c r="E2518" s="183" t="s">
        <v>5649</v>
      </c>
    </row>
    <row r="2519" customFormat="false" ht="16.4" hidden="false" customHeight="false" outlineLevel="0" collapsed="false">
      <c r="C2519" s="163" t="s">
        <v>8169</v>
      </c>
      <c r="D2519" s="163" t="s">
        <v>5649</v>
      </c>
      <c r="E2519" s="183" t="s">
        <v>5649</v>
      </c>
    </row>
    <row r="2520" customFormat="false" ht="16.4" hidden="false" customHeight="false" outlineLevel="0" collapsed="false">
      <c r="C2520" s="163" t="s">
        <v>8170</v>
      </c>
      <c r="D2520" s="163" t="s">
        <v>5649</v>
      </c>
      <c r="E2520" s="183" t="s">
        <v>5649</v>
      </c>
    </row>
    <row r="2521" customFormat="false" ht="16.4" hidden="false" customHeight="false" outlineLevel="0" collapsed="false">
      <c r="C2521" s="163" t="s">
        <v>8171</v>
      </c>
      <c r="D2521" s="163" t="s">
        <v>5649</v>
      </c>
      <c r="E2521" s="183" t="s">
        <v>5649</v>
      </c>
    </row>
    <row r="2522" customFormat="false" ht="16.4" hidden="false" customHeight="false" outlineLevel="0" collapsed="false">
      <c r="C2522" s="163" t="s">
        <v>8172</v>
      </c>
      <c r="D2522" s="163" t="s">
        <v>5649</v>
      </c>
      <c r="E2522" s="183" t="s">
        <v>5649</v>
      </c>
    </row>
    <row r="2523" customFormat="false" ht="16.4" hidden="false" customHeight="false" outlineLevel="0" collapsed="false">
      <c r="C2523" s="163" t="s">
        <v>8173</v>
      </c>
      <c r="D2523" s="163" t="s">
        <v>5649</v>
      </c>
      <c r="E2523" s="183" t="s">
        <v>5649</v>
      </c>
    </row>
    <row r="2524" customFormat="false" ht="16.4" hidden="false" customHeight="false" outlineLevel="0" collapsed="false">
      <c r="C2524" s="163" t="s">
        <v>8174</v>
      </c>
      <c r="D2524" s="163" t="s">
        <v>5649</v>
      </c>
      <c r="E2524" s="183" t="s">
        <v>5649</v>
      </c>
    </row>
    <row r="2525" customFormat="false" ht="16.4" hidden="false" customHeight="false" outlineLevel="0" collapsed="false">
      <c r="C2525" s="163" t="s">
        <v>8175</v>
      </c>
      <c r="D2525" s="163" t="s">
        <v>5649</v>
      </c>
      <c r="E2525" s="183" t="s">
        <v>5649</v>
      </c>
    </row>
    <row r="2526" customFormat="false" ht="16.4" hidden="false" customHeight="false" outlineLevel="0" collapsed="false">
      <c r="C2526" s="163" t="s">
        <v>8176</v>
      </c>
      <c r="D2526" s="163" t="s">
        <v>5649</v>
      </c>
      <c r="E2526" s="183" t="s">
        <v>5649</v>
      </c>
    </row>
    <row r="2527" customFormat="false" ht="16.4" hidden="false" customHeight="false" outlineLevel="0" collapsed="false">
      <c r="C2527" s="163" t="s">
        <v>8177</v>
      </c>
      <c r="D2527" s="163" t="s">
        <v>5649</v>
      </c>
      <c r="E2527" s="183" t="s">
        <v>5649</v>
      </c>
    </row>
    <row r="2528" customFormat="false" ht="16.4" hidden="false" customHeight="false" outlineLevel="0" collapsed="false">
      <c r="C2528" s="163" t="s">
        <v>8178</v>
      </c>
      <c r="D2528" s="163" t="s">
        <v>5649</v>
      </c>
      <c r="E2528" s="183" t="s">
        <v>5649</v>
      </c>
    </row>
    <row r="2529" customFormat="false" ht="16.4" hidden="false" customHeight="false" outlineLevel="0" collapsed="false">
      <c r="C2529" s="163" t="s">
        <v>8179</v>
      </c>
      <c r="D2529" s="163" t="s">
        <v>5649</v>
      </c>
      <c r="E2529" s="183" t="s">
        <v>5649</v>
      </c>
    </row>
    <row r="2530" customFormat="false" ht="16.4" hidden="false" customHeight="false" outlineLevel="0" collapsed="false">
      <c r="C2530" s="163" t="s">
        <v>8180</v>
      </c>
      <c r="D2530" s="163" t="s">
        <v>5649</v>
      </c>
      <c r="E2530" s="183" t="s">
        <v>5649</v>
      </c>
    </row>
    <row r="2531" customFormat="false" ht="16.4" hidden="false" customHeight="false" outlineLevel="0" collapsed="false">
      <c r="C2531" s="163" t="s">
        <v>8181</v>
      </c>
      <c r="D2531" s="163" t="s">
        <v>5649</v>
      </c>
      <c r="E2531" s="183" t="s">
        <v>5649</v>
      </c>
    </row>
    <row r="2532" customFormat="false" ht="16.4" hidden="false" customHeight="false" outlineLevel="0" collapsed="false">
      <c r="C2532" s="163" t="s">
        <v>8182</v>
      </c>
      <c r="D2532" s="163" t="s">
        <v>5649</v>
      </c>
      <c r="E2532" s="183" t="s">
        <v>5649</v>
      </c>
    </row>
    <row r="2533" customFormat="false" ht="16.4" hidden="false" customHeight="false" outlineLevel="0" collapsed="false">
      <c r="C2533" s="163" t="s">
        <v>8183</v>
      </c>
      <c r="D2533" s="163" t="s">
        <v>5649</v>
      </c>
      <c r="E2533" s="183" t="s">
        <v>5649</v>
      </c>
    </row>
    <row r="2534" customFormat="false" ht="16.4" hidden="false" customHeight="false" outlineLevel="0" collapsed="false">
      <c r="C2534" s="163" t="s">
        <v>8184</v>
      </c>
      <c r="D2534" s="163" t="s">
        <v>5649</v>
      </c>
      <c r="E2534" s="183" t="s">
        <v>5649</v>
      </c>
    </row>
    <row r="2535" customFormat="false" ht="16.4" hidden="false" customHeight="false" outlineLevel="0" collapsed="false">
      <c r="C2535" s="163" t="s">
        <v>8185</v>
      </c>
      <c r="D2535" s="163" t="s">
        <v>5649</v>
      </c>
      <c r="E2535" s="183" t="s">
        <v>5649</v>
      </c>
    </row>
    <row r="2536" customFormat="false" ht="16.4" hidden="false" customHeight="false" outlineLevel="0" collapsed="false">
      <c r="C2536" s="163" t="s">
        <v>8186</v>
      </c>
      <c r="D2536" s="163" t="s">
        <v>5649</v>
      </c>
      <c r="E2536" s="183" t="s">
        <v>5649</v>
      </c>
    </row>
    <row r="2537" customFormat="false" ht="16.4" hidden="false" customHeight="false" outlineLevel="0" collapsed="false">
      <c r="C2537" s="163" t="s">
        <v>8187</v>
      </c>
      <c r="D2537" s="163" t="s">
        <v>5649</v>
      </c>
      <c r="E2537" s="183" t="s">
        <v>5649</v>
      </c>
    </row>
    <row r="2538" customFormat="false" ht="16.4" hidden="false" customHeight="false" outlineLevel="0" collapsed="false">
      <c r="C2538" s="163" t="s">
        <v>8188</v>
      </c>
      <c r="D2538" s="163" t="s">
        <v>5649</v>
      </c>
      <c r="E2538" s="183" t="s">
        <v>5649</v>
      </c>
    </row>
    <row r="2539" customFormat="false" ht="16.4" hidden="false" customHeight="false" outlineLevel="0" collapsed="false">
      <c r="C2539" s="163" t="s">
        <v>8189</v>
      </c>
      <c r="D2539" s="163" t="s">
        <v>5649</v>
      </c>
      <c r="E2539" s="183" t="s">
        <v>5649</v>
      </c>
    </row>
    <row r="2540" customFormat="false" ht="16.4" hidden="false" customHeight="false" outlineLevel="0" collapsed="false">
      <c r="C2540" s="163" t="s">
        <v>8190</v>
      </c>
      <c r="D2540" s="163" t="s">
        <v>5649</v>
      </c>
      <c r="E2540" s="183" t="s">
        <v>5649</v>
      </c>
    </row>
    <row r="2541" customFormat="false" ht="16.4" hidden="false" customHeight="false" outlineLevel="0" collapsed="false">
      <c r="C2541" s="163" t="s">
        <v>8191</v>
      </c>
      <c r="D2541" s="163" t="s">
        <v>5649</v>
      </c>
      <c r="E2541" s="183" t="s">
        <v>5649</v>
      </c>
    </row>
    <row r="2542" customFormat="false" ht="16.4" hidden="false" customHeight="false" outlineLevel="0" collapsed="false">
      <c r="C2542" s="163" t="s">
        <v>8192</v>
      </c>
      <c r="D2542" s="163" t="s">
        <v>5649</v>
      </c>
      <c r="E2542" s="183" t="s">
        <v>5649</v>
      </c>
    </row>
    <row r="2543" customFormat="false" ht="16.4" hidden="false" customHeight="false" outlineLevel="0" collapsed="false">
      <c r="C2543" s="163" t="s">
        <v>8193</v>
      </c>
      <c r="D2543" s="163" t="s">
        <v>5649</v>
      </c>
      <c r="E2543" s="183" t="s">
        <v>5649</v>
      </c>
    </row>
    <row r="2544" customFormat="false" ht="16.4" hidden="false" customHeight="false" outlineLevel="0" collapsed="false">
      <c r="C2544" s="163" t="s">
        <v>8194</v>
      </c>
      <c r="D2544" s="163" t="s">
        <v>5649</v>
      </c>
      <c r="E2544" s="183" t="s">
        <v>5649</v>
      </c>
    </row>
    <row r="2545" customFormat="false" ht="16.4" hidden="false" customHeight="false" outlineLevel="0" collapsed="false">
      <c r="C2545" s="163" t="s">
        <v>8195</v>
      </c>
      <c r="D2545" s="163" t="s">
        <v>5649</v>
      </c>
      <c r="E2545" s="183" t="s">
        <v>5649</v>
      </c>
    </row>
    <row r="2546" customFormat="false" ht="16.4" hidden="false" customHeight="false" outlineLevel="0" collapsed="false">
      <c r="C2546" s="163" t="s">
        <v>8196</v>
      </c>
      <c r="D2546" s="163" t="s">
        <v>5649</v>
      </c>
      <c r="E2546" s="183" t="s">
        <v>5649</v>
      </c>
    </row>
    <row r="2547" customFormat="false" ht="16.4" hidden="false" customHeight="false" outlineLevel="0" collapsed="false">
      <c r="C2547" s="163" t="s">
        <v>8197</v>
      </c>
      <c r="D2547" s="163" t="s">
        <v>5649</v>
      </c>
      <c r="E2547" s="183" t="s">
        <v>5649</v>
      </c>
    </row>
    <row r="2548" customFormat="false" ht="16.4" hidden="false" customHeight="false" outlineLevel="0" collapsed="false">
      <c r="C2548" s="163" t="s">
        <v>8198</v>
      </c>
      <c r="D2548" s="163" t="s">
        <v>5649</v>
      </c>
      <c r="E2548" s="183" t="s">
        <v>5649</v>
      </c>
    </row>
    <row r="2549" customFormat="false" ht="16.4" hidden="false" customHeight="false" outlineLevel="0" collapsed="false">
      <c r="C2549" s="163" t="s">
        <v>8199</v>
      </c>
      <c r="D2549" s="163" t="s">
        <v>5649</v>
      </c>
      <c r="E2549" s="183" t="s">
        <v>5649</v>
      </c>
    </row>
    <row r="2550" customFormat="false" ht="16.4" hidden="false" customHeight="false" outlineLevel="0" collapsed="false">
      <c r="C2550" s="163" t="s">
        <v>8200</v>
      </c>
      <c r="D2550" s="163" t="s">
        <v>5649</v>
      </c>
      <c r="E2550" s="183" t="s">
        <v>5649</v>
      </c>
    </row>
    <row r="2551" customFormat="false" ht="16.4" hidden="false" customHeight="false" outlineLevel="0" collapsed="false">
      <c r="C2551" s="163" t="s">
        <v>8201</v>
      </c>
      <c r="D2551" s="163" t="s">
        <v>5649</v>
      </c>
      <c r="E2551" s="183" t="s">
        <v>5649</v>
      </c>
    </row>
    <row r="2552" customFormat="false" ht="16.4" hidden="false" customHeight="false" outlineLevel="0" collapsed="false">
      <c r="C2552" s="163" t="s">
        <v>8202</v>
      </c>
      <c r="D2552" s="163" t="s">
        <v>5649</v>
      </c>
      <c r="E2552" s="183" t="s">
        <v>5649</v>
      </c>
    </row>
    <row r="2553" customFormat="false" ht="16.4" hidden="false" customHeight="false" outlineLevel="0" collapsed="false">
      <c r="C2553" s="163" t="s">
        <v>8203</v>
      </c>
      <c r="D2553" s="163" t="s">
        <v>5649</v>
      </c>
      <c r="E2553" s="183" t="s">
        <v>5649</v>
      </c>
    </row>
    <row r="2554" customFormat="false" ht="16.4" hidden="false" customHeight="false" outlineLevel="0" collapsed="false">
      <c r="C2554" s="163" t="s">
        <v>8204</v>
      </c>
      <c r="D2554" s="163" t="s">
        <v>5649</v>
      </c>
      <c r="E2554" s="183" t="s">
        <v>5649</v>
      </c>
    </row>
    <row r="2555" customFormat="false" ht="16.4" hidden="false" customHeight="false" outlineLevel="0" collapsed="false">
      <c r="C2555" s="163" t="s">
        <v>8205</v>
      </c>
      <c r="D2555" s="163" t="s">
        <v>5649</v>
      </c>
      <c r="E2555" s="183" t="s">
        <v>5649</v>
      </c>
    </row>
    <row r="2556" customFormat="false" ht="16.4" hidden="false" customHeight="false" outlineLevel="0" collapsed="false">
      <c r="C2556" s="163" t="s">
        <v>8206</v>
      </c>
      <c r="D2556" s="163" t="s">
        <v>5649</v>
      </c>
      <c r="E2556" s="183" t="s">
        <v>5649</v>
      </c>
    </row>
    <row r="2557" customFormat="false" ht="16.4" hidden="false" customHeight="false" outlineLevel="0" collapsed="false">
      <c r="C2557" s="163" t="s">
        <v>8207</v>
      </c>
      <c r="D2557" s="163" t="s">
        <v>5649</v>
      </c>
      <c r="E2557" s="183" t="s">
        <v>5649</v>
      </c>
    </row>
    <row r="2558" customFormat="false" ht="16.4" hidden="false" customHeight="false" outlineLevel="0" collapsed="false">
      <c r="C2558" s="163" t="s">
        <v>8208</v>
      </c>
      <c r="D2558" s="163" t="s">
        <v>5649</v>
      </c>
      <c r="E2558" s="183" t="s">
        <v>5649</v>
      </c>
    </row>
    <row r="2559" customFormat="false" ht="16.4" hidden="false" customHeight="false" outlineLevel="0" collapsed="false">
      <c r="C2559" s="163" t="s">
        <v>8209</v>
      </c>
      <c r="D2559" s="163" t="s">
        <v>5649</v>
      </c>
      <c r="E2559" s="183" t="s">
        <v>5649</v>
      </c>
    </row>
    <row r="2560" customFormat="false" ht="16.4" hidden="false" customHeight="false" outlineLevel="0" collapsed="false">
      <c r="C2560" s="163" t="s">
        <v>8210</v>
      </c>
      <c r="D2560" s="163" t="s">
        <v>5649</v>
      </c>
      <c r="E2560" s="183" t="s">
        <v>5649</v>
      </c>
    </row>
    <row r="2561" customFormat="false" ht="16.4" hidden="false" customHeight="false" outlineLevel="0" collapsed="false">
      <c r="C2561" s="163" t="s">
        <v>8211</v>
      </c>
      <c r="D2561" s="163" t="s">
        <v>5649</v>
      </c>
      <c r="E2561" s="183" t="s">
        <v>5649</v>
      </c>
    </row>
    <row r="2562" customFormat="false" ht="16.4" hidden="false" customHeight="false" outlineLevel="0" collapsed="false">
      <c r="C2562" s="163" t="s">
        <v>8212</v>
      </c>
      <c r="D2562" s="163" t="s">
        <v>5649</v>
      </c>
      <c r="E2562" s="183" t="s">
        <v>5649</v>
      </c>
    </row>
    <row r="2563" customFormat="false" ht="16.4" hidden="false" customHeight="false" outlineLevel="0" collapsed="false">
      <c r="C2563" s="163" t="s">
        <v>8213</v>
      </c>
      <c r="D2563" s="163" t="s">
        <v>5649</v>
      </c>
      <c r="E2563" s="183" t="s">
        <v>5649</v>
      </c>
    </row>
    <row r="2564" customFormat="false" ht="16.4" hidden="false" customHeight="false" outlineLevel="0" collapsed="false">
      <c r="C2564" s="163" t="s">
        <v>8214</v>
      </c>
      <c r="D2564" s="163" t="s">
        <v>5649</v>
      </c>
      <c r="E2564" s="183" t="s">
        <v>5649</v>
      </c>
    </row>
    <row r="2565" customFormat="false" ht="16.4" hidden="false" customHeight="false" outlineLevel="0" collapsed="false">
      <c r="C2565" s="163" t="s">
        <v>8215</v>
      </c>
      <c r="D2565" s="163" t="s">
        <v>5649</v>
      </c>
      <c r="E2565" s="183" t="s">
        <v>5649</v>
      </c>
    </row>
    <row r="2566" customFormat="false" ht="16.4" hidden="false" customHeight="false" outlineLevel="0" collapsed="false">
      <c r="C2566" s="163" t="s">
        <v>8216</v>
      </c>
      <c r="D2566" s="163" t="s">
        <v>5649</v>
      </c>
      <c r="E2566" s="183" t="s">
        <v>5649</v>
      </c>
    </row>
    <row r="2567" customFormat="false" ht="16.4" hidden="false" customHeight="false" outlineLevel="0" collapsed="false">
      <c r="C2567" s="163" t="s">
        <v>8217</v>
      </c>
      <c r="D2567" s="163" t="s">
        <v>5649</v>
      </c>
      <c r="E2567" s="183" t="s">
        <v>5649</v>
      </c>
    </row>
    <row r="2568" customFormat="false" ht="16.4" hidden="false" customHeight="false" outlineLevel="0" collapsed="false">
      <c r="C2568" s="163" t="s">
        <v>8218</v>
      </c>
      <c r="D2568" s="163" t="s">
        <v>5649</v>
      </c>
      <c r="E2568" s="183" t="s">
        <v>5649</v>
      </c>
    </row>
    <row r="2569" customFormat="false" ht="16.4" hidden="false" customHeight="false" outlineLevel="0" collapsed="false">
      <c r="C2569" s="163" t="s">
        <v>8219</v>
      </c>
      <c r="D2569" s="163" t="s">
        <v>5649</v>
      </c>
      <c r="E2569" s="183" t="s">
        <v>5649</v>
      </c>
    </row>
    <row r="2570" customFormat="false" ht="16.4" hidden="false" customHeight="false" outlineLevel="0" collapsed="false">
      <c r="C2570" s="163" t="s">
        <v>8220</v>
      </c>
      <c r="D2570" s="163" t="s">
        <v>5649</v>
      </c>
      <c r="E2570" s="183" t="s">
        <v>5649</v>
      </c>
    </row>
    <row r="2571" customFormat="false" ht="16.4" hidden="false" customHeight="false" outlineLevel="0" collapsed="false">
      <c r="C2571" s="163" t="s">
        <v>8221</v>
      </c>
      <c r="D2571" s="163" t="s">
        <v>5649</v>
      </c>
      <c r="E2571" s="183" t="s">
        <v>5649</v>
      </c>
    </row>
    <row r="2572" customFormat="false" ht="16.4" hidden="false" customHeight="false" outlineLevel="0" collapsed="false">
      <c r="C2572" s="163" t="s">
        <v>8222</v>
      </c>
      <c r="D2572" s="163" t="s">
        <v>5649</v>
      </c>
      <c r="E2572" s="183" t="s">
        <v>5649</v>
      </c>
    </row>
    <row r="2573" customFormat="false" ht="16.4" hidden="false" customHeight="false" outlineLevel="0" collapsed="false">
      <c r="C2573" s="163" t="s">
        <v>8223</v>
      </c>
      <c r="D2573" s="163" t="s">
        <v>5649</v>
      </c>
      <c r="E2573" s="183" t="s">
        <v>5649</v>
      </c>
    </row>
    <row r="2574" customFormat="false" ht="16.4" hidden="false" customHeight="false" outlineLevel="0" collapsed="false">
      <c r="C2574" s="163" t="s">
        <v>8224</v>
      </c>
      <c r="D2574" s="163" t="s">
        <v>5649</v>
      </c>
      <c r="E2574" s="183" t="s">
        <v>5649</v>
      </c>
    </row>
    <row r="2575" customFormat="false" ht="16.4" hidden="false" customHeight="false" outlineLevel="0" collapsed="false">
      <c r="C2575" s="163" t="s">
        <v>8225</v>
      </c>
      <c r="D2575" s="163" t="s">
        <v>5649</v>
      </c>
      <c r="E2575" s="183" t="s">
        <v>5649</v>
      </c>
    </row>
    <row r="2576" customFormat="false" ht="16.4" hidden="false" customHeight="false" outlineLevel="0" collapsed="false">
      <c r="C2576" s="163" t="s">
        <v>8226</v>
      </c>
      <c r="D2576" s="163" t="s">
        <v>5649</v>
      </c>
      <c r="E2576" s="183" t="s">
        <v>5649</v>
      </c>
    </row>
    <row r="2577" customFormat="false" ht="16.4" hidden="false" customHeight="false" outlineLevel="0" collapsed="false">
      <c r="C2577" s="163" t="s">
        <v>8227</v>
      </c>
      <c r="D2577" s="163" t="s">
        <v>5649</v>
      </c>
      <c r="E2577" s="183" t="s">
        <v>5649</v>
      </c>
    </row>
    <row r="2578" customFormat="false" ht="16.4" hidden="false" customHeight="false" outlineLevel="0" collapsed="false">
      <c r="C2578" s="163" t="s">
        <v>8228</v>
      </c>
      <c r="D2578" s="163" t="s">
        <v>5649</v>
      </c>
      <c r="E2578" s="183" t="s">
        <v>5649</v>
      </c>
    </row>
    <row r="2579" customFormat="false" ht="16.4" hidden="false" customHeight="false" outlineLevel="0" collapsed="false">
      <c r="C2579" s="163" t="s">
        <v>8229</v>
      </c>
      <c r="D2579" s="163" t="s">
        <v>5649</v>
      </c>
      <c r="E2579" s="183" t="s">
        <v>5649</v>
      </c>
    </row>
    <row r="2580" customFormat="false" ht="16.4" hidden="false" customHeight="false" outlineLevel="0" collapsed="false">
      <c r="C2580" s="163" t="s">
        <v>8230</v>
      </c>
      <c r="D2580" s="163" t="s">
        <v>5649</v>
      </c>
      <c r="E2580" s="183" t="s">
        <v>5649</v>
      </c>
    </row>
    <row r="2581" customFormat="false" ht="16.4" hidden="false" customHeight="false" outlineLevel="0" collapsed="false">
      <c r="C2581" s="163" t="s">
        <v>8231</v>
      </c>
      <c r="D2581" s="163" t="s">
        <v>5649</v>
      </c>
      <c r="E2581" s="183" t="s">
        <v>5649</v>
      </c>
    </row>
    <row r="2582" customFormat="false" ht="16.4" hidden="false" customHeight="false" outlineLevel="0" collapsed="false">
      <c r="C2582" s="163" t="s">
        <v>8232</v>
      </c>
      <c r="D2582" s="163" t="s">
        <v>5649</v>
      </c>
      <c r="E2582" s="183" t="s">
        <v>5649</v>
      </c>
    </row>
    <row r="2583" customFormat="false" ht="16.4" hidden="false" customHeight="false" outlineLevel="0" collapsed="false">
      <c r="C2583" s="163" t="s">
        <v>8233</v>
      </c>
      <c r="D2583" s="163" t="s">
        <v>5649</v>
      </c>
      <c r="E2583" s="183" t="s">
        <v>5649</v>
      </c>
    </row>
    <row r="2584" customFormat="false" ht="16.4" hidden="false" customHeight="false" outlineLevel="0" collapsed="false">
      <c r="C2584" s="163" t="s">
        <v>8234</v>
      </c>
      <c r="D2584" s="163" t="s">
        <v>5649</v>
      </c>
      <c r="E2584" s="183" t="s">
        <v>5649</v>
      </c>
    </row>
    <row r="2585" customFormat="false" ht="16.4" hidden="false" customHeight="false" outlineLevel="0" collapsed="false">
      <c r="C2585" s="163" t="s">
        <v>8235</v>
      </c>
      <c r="D2585" s="163" t="s">
        <v>5649</v>
      </c>
      <c r="E2585" s="183" t="s">
        <v>5649</v>
      </c>
    </row>
    <row r="2586" customFormat="false" ht="16.4" hidden="false" customHeight="false" outlineLevel="0" collapsed="false">
      <c r="C2586" s="163" t="s">
        <v>8236</v>
      </c>
      <c r="D2586" s="163" t="s">
        <v>5649</v>
      </c>
      <c r="E2586" s="183" t="s">
        <v>5649</v>
      </c>
    </row>
    <row r="2587" customFormat="false" ht="16.4" hidden="false" customHeight="false" outlineLevel="0" collapsed="false">
      <c r="C2587" s="163" t="s">
        <v>8237</v>
      </c>
      <c r="D2587" s="163" t="s">
        <v>5649</v>
      </c>
      <c r="E2587" s="183" t="s">
        <v>5649</v>
      </c>
    </row>
    <row r="2588" customFormat="false" ht="16.4" hidden="false" customHeight="false" outlineLevel="0" collapsed="false">
      <c r="C2588" s="163" t="s">
        <v>8238</v>
      </c>
      <c r="D2588" s="163" t="s">
        <v>5649</v>
      </c>
      <c r="E2588" s="183" t="s">
        <v>5649</v>
      </c>
    </row>
    <row r="2589" customFormat="false" ht="16.4" hidden="false" customHeight="false" outlineLevel="0" collapsed="false">
      <c r="C2589" s="163" t="s">
        <v>8239</v>
      </c>
      <c r="D2589" s="163" t="s">
        <v>5649</v>
      </c>
      <c r="E2589" s="183" t="s">
        <v>5649</v>
      </c>
    </row>
    <row r="2590" customFormat="false" ht="16.4" hidden="false" customHeight="false" outlineLevel="0" collapsed="false">
      <c r="C2590" s="163" t="s">
        <v>8240</v>
      </c>
      <c r="D2590" s="163" t="s">
        <v>5649</v>
      </c>
      <c r="E2590" s="183" t="s">
        <v>5649</v>
      </c>
    </row>
    <row r="2591" customFormat="false" ht="16.4" hidden="false" customHeight="false" outlineLevel="0" collapsed="false">
      <c r="C2591" s="163" t="s">
        <v>8241</v>
      </c>
      <c r="D2591" s="163" t="s">
        <v>5649</v>
      </c>
      <c r="E2591" s="183" t="s">
        <v>5649</v>
      </c>
    </row>
    <row r="2592" customFormat="false" ht="16.4" hidden="false" customHeight="false" outlineLevel="0" collapsed="false">
      <c r="C2592" s="163" t="s">
        <v>8242</v>
      </c>
      <c r="D2592" s="163" t="s">
        <v>5649</v>
      </c>
      <c r="E2592" s="183" t="s">
        <v>5649</v>
      </c>
    </row>
    <row r="2593" customFormat="false" ht="16.4" hidden="false" customHeight="false" outlineLevel="0" collapsed="false">
      <c r="C2593" s="163" t="s">
        <v>8243</v>
      </c>
      <c r="D2593" s="163" t="s">
        <v>5649</v>
      </c>
      <c r="E2593" s="183" t="s">
        <v>5649</v>
      </c>
    </row>
    <row r="2594" customFormat="false" ht="16.4" hidden="false" customHeight="false" outlineLevel="0" collapsed="false">
      <c r="C2594" s="163" t="s">
        <v>8244</v>
      </c>
      <c r="D2594" s="163" t="s">
        <v>5649</v>
      </c>
      <c r="E2594" s="183" t="s">
        <v>5649</v>
      </c>
    </row>
    <row r="2595" customFormat="false" ht="16.4" hidden="false" customHeight="false" outlineLevel="0" collapsed="false">
      <c r="C2595" s="163" t="s">
        <v>8245</v>
      </c>
      <c r="D2595" s="163" t="s">
        <v>5649</v>
      </c>
      <c r="E2595" s="183" t="s">
        <v>5649</v>
      </c>
    </row>
    <row r="2596" customFormat="false" ht="16.4" hidden="false" customHeight="false" outlineLevel="0" collapsed="false">
      <c r="C2596" s="163" t="s">
        <v>8246</v>
      </c>
      <c r="D2596" s="163" t="s">
        <v>5649</v>
      </c>
      <c r="E2596" s="183" t="s">
        <v>5649</v>
      </c>
    </row>
    <row r="2597" customFormat="false" ht="16.4" hidden="false" customHeight="false" outlineLevel="0" collapsed="false">
      <c r="C2597" s="163" t="s">
        <v>8247</v>
      </c>
      <c r="D2597" s="163" t="s">
        <v>5649</v>
      </c>
      <c r="E2597" s="183" t="s">
        <v>5649</v>
      </c>
    </row>
    <row r="2598" customFormat="false" ht="16.4" hidden="false" customHeight="false" outlineLevel="0" collapsed="false">
      <c r="C2598" s="163" t="s">
        <v>8248</v>
      </c>
      <c r="D2598" s="163" t="s">
        <v>5649</v>
      </c>
      <c r="E2598" s="183" t="s">
        <v>5649</v>
      </c>
    </row>
    <row r="2599" customFormat="false" ht="16.4" hidden="false" customHeight="false" outlineLevel="0" collapsed="false">
      <c r="C2599" s="163" t="s">
        <v>8249</v>
      </c>
      <c r="D2599" s="163" t="s">
        <v>5649</v>
      </c>
      <c r="E2599" s="183" t="s">
        <v>5649</v>
      </c>
    </row>
    <row r="2600" customFormat="false" ht="16.4" hidden="false" customHeight="false" outlineLevel="0" collapsed="false">
      <c r="C2600" s="163" t="s">
        <v>8250</v>
      </c>
      <c r="D2600" s="163" t="s">
        <v>5649</v>
      </c>
      <c r="E2600" s="183" t="s">
        <v>5649</v>
      </c>
    </row>
    <row r="2601" customFormat="false" ht="16.4" hidden="false" customHeight="false" outlineLevel="0" collapsed="false">
      <c r="C2601" s="163" t="s">
        <v>8251</v>
      </c>
      <c r="D2601" s="163" t="s">
        <v>5649</v>
      </c>
      <c r="E2601" s="183" t="s">
        <v>5649</v>
      </c>
    </row>
    <row r="2602" customFormat="false" ht="16.4" hidden="false" customHeight="false" outlineLevel="0" collapsed="false">
      <c r="C2602" s="163" t="s">
        <v>8252</v>
      </c>
      <c r="D2602" s="163" t="s">
        <v>5649</v>
      </c>
      <c r="E2602" s="183" t="s">
        <v>5649</v>
      </c>
    </row>
    <row r="2603" customFormat="false" ht="16.4" hidden="false" customHeight="false" outlineLevel="0" collapsed="false">
      <c r="C2603" s="163" t="s">
        <v>8253</v>
      </c>
      <c r="D2603" s="163" t="s">
        <v>5649</v>
      </c>
      <c r="E2603" s="183" t="s">
        <v>5649</v>
      </c>
    </row>
    <row r="2604" customFormat="false" ht="16.4" hidden="false" customHeight="false" outlineLevel="0" collapsed="false">
      <c r="C2604" s="163" t="s">
        <v>8254</v>
      </c>
      <c r="D2604" s="163" t="s">
        <v>5649</v>
      </c>
      <c r="E2604" s="183" t="s">
        <v>5649</v>
      </c>
    </row>
    <row r="2605" customFormat="false" ht="16.4" hidden="false" customHeight="false" outlineLevel="0" collapsed="false">
      <c r="C2605" s="163" t="s">
        <v>8255</v>
      </c>
      <c r="D2605" s="163" t="s">
        <v>5649</v>
      </c>
      <c r="E2605" s="183" t="s">
        <v>5649</v>
      </c>
    </row>
    <row r="2606" customFormat="false" ht="16.4" hidden="false" customHeight="false" outlineLevel="0" collapsed="false">
      <c r="C2606" s="163" t="s">
        <v>8256</v>
      </c>
      <c r="D2606" s="163" t="s">
        <v>5649</v>
      </c>
      <c r="E2606" s="183" t="s">
        <v>5649</v>
      </c>
    </row>
    <row r="2607" customFormat="false" ht="16.4" hidden="false" customHeight="false" outlineLevel="0" collapsed="false">
      <c r="C2607" s="163" t="s">
        <v>8257</v>
      </c>
      <c r="D2607" s="163" t="s">
        <v>5649</v>
      </c>
      <c r="E2607" s="183" t="s">
        <v>5649</v>
      </c>
    </row>
    <row r="2608" customFormat="false" ht="16.4" hidden="false" customHeight="false" outlineLevel="0" collapsed="false">
      <c r="C2608" s="163" t="s">
        <v>8258</v>
      </c>
      <c r="D2608" s="163" t="s">
        <v>5649</v>
      </c>
      <c r="E2608" s="183" t="s">
        <v>5649</v>
      </c>
    </row>
    <row r="2609" customFormat="false" ht="16.4" hidden="false" customHeight="false" outlineLevel="0" collapsed="false">
      <c r="C2609" s="163" t="s">
        <v>8259</v>
      </c>
      <c r="D2609" s="163" t="s">
        <v>5649</v>
      </c>
      <c r="E2609" s="183" t="s">
        <v>5649</v>
      </c>
    </row>
    <row r="2610" customFormat="false" ht="16.4" hidden="false" customHeight="false" outlineLevel="0" collapsed="false">
      <c r="C2610" s="163" t="s">
        <v>8260</v>
      </c>
      <c r="D2610" s="163" t="s">
        <v>5649</v>
      </c>
      <c r="E2610" s="183" t="s">
        <v>5649</v>
      </c>
    </row>
    <row r="2611" customFormat="false" ht="16.4" hidden="false" customHeight="false" outlineLevel="0" collapsed="false">
      <c r="C2611" s="163" t="s">
        <v>8261</v>
      </c>
      <c r="D2611" s="163" t="s">
        <v>5649</v>
      </c>
      <c r="E2611" s="183" t="s">
        <v>5649</v>
      </c>
    </row>
    <row r="2612" customFormat="false" ht="16.4" hidden="false" customHeight="false" outlineLevel="0" collapsed="false">
      <c r="C2612" s="163" t="s">
        <v>8262</v>
      </c>
      <c r="D2612" s="163" t="s">
        <v>5649</v>
      </c>
      <c r="E2612" s="183" t="s">
        <v>5649</v>
      </c>
    </row>
    <row r="2613" customFormat="false" ht="16.4" hidden="false" customHeight="false" outlineLevel="0" collapsed="false">
      <c r="C2613" s="163" t="s">
        <v>8263</v>
      </c>
      <c r="D2613" s="163" t="s">
        <v>5649</v>
      </c>
      <c r="E2613" s="183" t="s">
        <v>5649</v>
      </c>
    </row>
    <row r="2614" customFormat="false" ht="16.4" hidden="false" customHeight="false" outlineLevel="0" collapsed="false">
      <c r="C2614" s="163" t="s">
        <v>8264</v>
      </c>
      <c r="D2614" s="163" t="s">
        <v>5649</v>
      </c>
      <c r="E2614" s="183" t="s">
        <v>5649</v>
      </c>
    </row>
    <row r="2615" customFormat="false" ht="16.4" hidden="false" customHeight="false" outlineLevel="0" collapsed="false">
      <c r="C2615" s="163" t="s">
        <v>8265</v>
      </c>
      <c r="D2615" s="163" t="s">
        <v>5649</v>
      </c>
      <c r="E2615" s="183" t="s">
        <v>5649</v>
      </c>
    </row>
    <row r="2616" customFormat="false" ht="16.4" hidden="false" customHeight="false" outlineLevel="0" collapsed="false">
      <c r="C2616" s="163" t="s">
        <v>8266</v>
      </c>
      <c r="D2616" s="163" t="s">
        <v>5649</v>
      </c>
      <c r="E2616" s="183" t="s">
        <v>5649</v>
      </c>
    </row>
    <row r="2617" customFormat="false" ht="16.4" hidden="false" customHeight="false" outlineLevel="0" collapsed="false">
      <c r="C2617" s="163" t="s">
        <v>8267</v>
      </c>
      <c r="D2617" s="163" t="s">
        <v>5649</v>
      </c>
      <c r="E2617" s="183" t="s">
        <v>5649</v>
      </c>
    </row>
    <row r="2618" customFormat="false" ht="16.4" hidden="false" customHeight="false" outlineLevel="0" collapsed="false">
      <c r="C2618" s="163" t="s">
        <v>8268</v>
      </c>
      <c r="D2618" s="163" t="s">
        <v>5649</v>
      </c>
      <c r="E2618" s="183" t="s">
        <v>5649</v>
      </c>
    </row>
    <row r="2619" customFormat="false" ht="16.4" hidden="false" customHeight="false" outlineLevel="0" collapsed="false">
      <c r="C2619" s="163" t="s">
        <v>8269</v>
      </c>
      <c r="D2619" s="163" t="s">
        <v>5649</v>
      </c>
      <c r="E2619" s="183" t="s">
        <v>5649</v>
      </c>
    </row>
    <row r="2620" customFormat="false" ht="16.4" hidden="false" customHeight="false" outlineLevel="0" collapsed="false">
      <c r="C2620" s="163" t="s">
        <v>8270</v>
      </c>
      <c r="D2620" s="163" t="s">
        <v>5649</v>
      </c>
      <c r="E2620" s="183" t="s">
        <v>5649</v>
      </c>
    </row>
    <row r="2621" customFormat="false" ht="16.4" hidden="false" customHeight="false" outlineLevel="0" collapsed="false">
      <c r="C2621" s="163" t="s">
        <v>8271</v>
      </c>
      <c r="D2621" s="163" t="s">
        <v>5649</v>
      </c>
      <c r="E2621" s="183" t="s">
        <v>5649</v>
      </c>
    </row>
    <row r="2622" customFormat="false" ht="16.4" hidden="false" customHeight="false" outlineLevel="0" collapsed="false">
      <c r="C2622" s="163" t="s">
        <v>8272</v>
      </c>
      <c r="D2622" s="163" t="s">
        <v>5649</v>
      </c>
      <c r="E2622" s="183" t="s">
        <v>5649</v>
      </c>
    </row>
    <row r="2623" customFormat="false" ht="16.4" hidden="false" customHeight="false" outlineLevel="0" collapsed="false">
      <c r="C2623" s="163" t="s">
        <v>8273</v>
      </c>
      <c r="D2623" s="163" t="s">
        <v>5649</v>
      </c>
      <c r="E2623" s="183" t="s">
        <v>5649</v>
      </c>
    </row>
    <row r="2624" customFormat="false" ht="16.4" hidden="false" customHeight="false" outlineLevel="0" collapsed="false">
      <c r="C2624" s="163" t="s">
        <v>8274</v>
      </c>
      <c r="D2624" s="163" t="s">
        <v>5649</v>
      </c>
      <c r="E2624" s="183" t="s">
        <v>5649</v>
      </c>
    </row>
    <row r="2625" customFormat="false" ht="16.4" hidden="false" customHeight="false" outlineLevel="0" collapsed="false">
      <c r="C2625" s="163" t="s">
        <v>8275</v>
      </c>
      <c r="D2625" s="163" t="s">
        <v>5649</v>
      </c>
      <c r="E2625" s="183" t="s">
        <v>5649</v>
      </c>
    </row>
    <row r="2626" customFormat="false" ht="16.4" hidden="false" customHeight="false" outlineLevel="0" collapsed="false">
      <c r="C2626" s="163" t="s">
        <v>8276</v>
      </c>
      <c r="D2626" s="163" t="s">
        <v>5649</v>
      </c>
      <c r="E2626" s="183" t="s">
        <v>5649</v>
      </c>
    </row>
    <row r="2627" customFormat="false" ht="16.4" hidden="false" customHeight="false" outlineLevel="0" collapsed="false">
      <c r="C2627" s="163" t="s">
        <v>8277</v>
      </c>
      <c r="D2627" s="163" t="s">
        <v>5649</v>
      </c>
      <c r="E2627" s="183" t="s">
        <v>5649</v>
      </c>
    </row>
    <row r="2628" customFormat="false" ht="16.4" hidden="false" customHeight="false" outlineLevel="0" collapsed="false">
      <c r="C2628" s="163" t="s">
        <v>8278</v>
      </c>
      <c r="D2628" s="163" t="s">
        <v>5649</v>
      </c>
      <c r="E2628" s="183" t="s">
        <v>5649</v>
      </c>
    </row>
    <row r="2629" customFormat="false" ht="16.4" hidden="false" customHeight="false" outlineLevel="0" collapsed="false">
      <c r="C2629" s="163" t="s">
        <v>8279</v>
      </c>
      <c r="D2629" s="163" t="s">
        <v>5649</v>
      </c>
      <c r="E2629" s="183" t="s">
        <v>5649</v>
      </c>
    </row>
    <row r="2630" customFormat="false" ht="16.4" hidden="false" customHeight="false" outlineLevel="0" collapsed="false">
      <c r="C2630" s="163" t="s">
        <v>8280</v>
      </c>
      <c r="D2630" s="163" t="s">
        <v>5649</v>
      </c>
      <c r="E2630" s="183" t="s">
        <v>5649</v>
      </c>
    </row>
    <row r="2631" customFormat="false" ht="16.4" hidden="false" customHeight="false" outlineLevel="0" collapsed="false">
      <c r="C2631" s="163" t="s">
        <v>8281</v>
      </c>
      <c r="D2631" s="163" t="s">
        <v>5649</v>
      </c>
      <c r="E2631" s="183" t="s">
        <v>5649</v>
      </c>
    </row>
    <row r="2632" customFormat="false" ht="16.4" hidden="false" customHeight="false" outlineLevel="0" collapsed="false">
      <c r="C2632" s="163" t="s">
        <v>8282</v>
      </c>
      <c r="D2632" s="163" t="s">
        <v>5649</v>
      </c>
      <c r="E2632" s="183" t="s">
        <v>5649</v>
      </c>
    </row>
    <row r="2633" customFormat="false" ht="16.4" hidden="false" customHeight="false" outlineLevel="0" collapsed="false">
      <c r="C2633" s="163" t="s">
        <v>8283</v>
      </c>
      <c r="D2633" s="163" t="s">
        <v>5649</v>
      </c>
      <c r="E2633" s="183" t="s">
        <v>5649</v>
      </c>
    </row>
    <row r="2634" customFormat="false" ht="16.4" hidden="false" customHeight="false" outlineLevel="0" collapsed="false">
      <c r="C2634" s="163" t="s">
        <v>8284</v>
      </c>
      <c r="D2634" s="163" t="s">
        <v>5649</v>
      </c>
      <c r="E2634" s="183" t="s">
        <v>5649</v>
      </c>
    </row>
    <row r="2635" customFormat="false" ht="16.4" hidden="false" customHeight="false" outlineLevel="0" collapsed="false">
      <c r="C2635" s="163" t="s">
        <v>8285</v>
      </c>
      <c r="D2635" s="163" t="s">
        <v>5649</v>
      </c>
      <c r="E2635" s="183" t="s">
        <v>5649</v>
      </c>
    </row>
    <row r="2636" customFormat="false" ht="16.4" hidden="false" customHeight="false" outlineLevel="0" collapsed="false">
      <c r="C2636" s="163" t="s">
        <v>8286</v>
      </c>
      <c r="D2636" s="163" t="s">
        <v>5649</v>
      </c>
      <c r="E2636" s="183" t="s">
        <v>5649</v>
      </c>
    </row>
    <row r="2637" customFormat="false" ht="16.4" hidden="false" customHeight="false" outlineLevel="0" collapsed="false">
      <c r="C2637" s="163" t="s">
        <v>8287</v>
      </c>
      <c r="D2637" s="163" t="s">
        <v>5649</v>
      </c>
      <c r="E2637" s="183" t="s">
        <v>5649</v>
      </c>
    </row>
    <row r="2638" customFormat="false" ht="16.4" hidden="false" customHeight="false" outlineLevel="0" collapsed="false">
      <c r="C2638" s="163" t="s">
        <v>8288</v>
      </c>
      <c r="D2638" s="163" t="s">
        <v>5649</v>
      </c>
      <c r="E2638" s="183" t="s">
        <v>5649</v>
      </c>
    </row>
    <row r="2639" customFormat="false" ht="16.4" hidden="false" customHeight="false" outlineLevel="0" collapsed="false">
      <c r="C2639" s="163" t="s">
        <v>8289</v>
      </c>
      <c r="D2639" s="163" t="s">
        <v>5649</v>
      </c>
      <c r="E2639" s="183" t="s">
        <v>5649</v>
      </c>
    </row>
    <row r="2640" customFormat="false" ht="16.4" hidden="false" customHeight="false" outlineLevel="0" collapsed="false">
      <c r="C2640" s="163" t="s">
        <v>8290</v>
      </c>
      <c r="D2640" s="163" t="s">
        <v>5649</v>
      </c>
      <c r="E2640" s="183" t="s">
        <v>5649</v>
      </c>
    </row>
    <row r="2641" customFormat="false" ht="16.4" hidden="false" customHeight="false" outlineLevel="0" collapsed="false">
      <c r="C2641" s="163" t="s">
        <v>8291</v>
      </c>
      <c r="D2641" s="163" t="s">
        <v>5649</v>
      </c>
      <c r="E2641" s="183" t="s">
        <v>5649</v>
      </c>
    </row>
    <row r="2642" customFormat="false" ht="16.4" hidden="false" customHeight="false" outlineLevel="0" collapsed="false">
      <c r="C2642" s="163" t="s">
        <v>8292</v>
      </c>
      <c r="D2642" s="163" t="s">
        <v>5649</v>
      </c>
      <c r="E2642" s="183" t="s">
        <v>5649</v>
      </c>
    </row>
    <row r="2643" customFormat="false" ht="16.4" hidden="false" customHeight="false" outlineLevel="0" collapsed="false">
      <c r="C2643" s="163" t="s">
        <v>8293</v>
      </c>
      <c r="D2643" s="163" t="s">
        <v>5649</v>
      </c>
      <c r="E2643" s="183" t="s">
        <v>5649</v>
      </c>
    </row>
    <row r="2644" customFormat="false" ht="16.4" hidden="false" customHeight="false" outlineLevel="0" collapsed="false">
      <c r="C2644" s="163" t="s">
        <v>8294</v>
      </c>
      <c r="D2644" s="163" t="s">
        <v>5649</v>
      </c>
      <c r="E2644" s="183" t="s">
        <v>5649</v>
      </c>
    </row>
    <row r="2645" customFormat="false" ht="16.4" hidden="false" customHeight="false" outlineLevel="0" collapsed="false">
      <c r="C2645" s="163" t="s">
        <v>8295</v>
      </c>
      <c r="D2645" s="163" t="s">
        <v>5649</v>
      </c>
      <c r="E2645" s="183" t="s">
        <v>5649</v>
      </c>
    </row>
    <row r="2646" customFormat="false" ht="16.4" hidden="false" customHeight="false" outlineLevel="0" collapsed="false">
      <c r="C2646" s="163" t="s">
        <v>8296</v>
      </c>
      <c r="D2646" s="163" t="s">
        <v>5649</v>
      </c>
      <c r="E2646" s="183" t="s">
        <v>5649</v>
      </c>
    </row>
    <row r="2647" customFormat="false" ht="16.4" hidden="false" customHeight="false" outlineLevel="0" collapsed="false">
      <c r="C2647" s="163" t="s">
        <v>8297</v>
      </c>
      <c r="D2647" s="163" t="s">
        <v>5649</v>
      </c>
      <c r="E2647" s="183" t="s">
        <v>5649</v>
      </c>
    </row>
    <row r="2648" customFormat="false" ht="16.4" hidden="false" customHeight="false" outlineLevel="0" collapsed="false">
      <c r="C2648" s="163" t="s">
        <v>8298</v>
      </c>
      <c r="D2648" s="163" t="s">
        <v>5649</v>
      </c>
      <c r="E2648" s="183" t="s">
        <v>5649</v>
      </c>
    </row>
    <row r="2649" customFormat="false" ht="16.4" hidden="false" customHeight="false" outlineLevel="0" collapsed="false">
      <c r="C2649" s="163" t="s">
        <v>8299</v>
      </c>
      <c r="D2649" s="163" t="s">
        <v>5649</v>
      </c>
      <c r="E2649" s="183" t="s">
        <v>5649</v>
      </c>
    </row>
    <row r="2650" customFormat="false" ht="16.4" hidden="false" customHeight="false" outlineLevel="0" collapsed="false">
      <c r="C2650" s="163" t="s">
        <v>8300</v>
      </c>
      <c r="D2650" s="163" t="s">
        <v>5649</v>
      </c>
      <c r="E2650" s="183" t="s">
        <v>5649</v>
      </c>
    </row>
    <row r="2651" customFormat="false" ht="16.4" hidden="false" customHeight="false" outlineLevel="0" collapsed="false">
      <c r="C2651" s="163" t="s">
        <v>8301</v>
      </c>
      <c r="D2651" s="163" t="s">
        <v>5649</v>
      </c>
      <c r="E2651" s="183" t="s">
        <v>5649</v>
      </c>
    </row>
    <row r="2652" customFormat="false" ht="16.4" hidden="false" customHeight="false" outlineLevel="0" collapsed="false">
      <c r="C2652" s="163" t="s">
        <v>8302</v>
      </c>
      <c r="D2652" s="163" t="s">
        <v>5649</v>
      </c>
      <c r="E2652" s="183" t="s">
        <v>5649</v>
      </c>
    </row>
    <row r="2653" customFormat="false" ht="16.4" hidden="false" customHeight="false" outlineLevel="0" collapsed="false">
      <c r="C2653" s="163" t="s">
        <v>8303</v>
      </c>
      <c r="D2653" s="163" t="s">
        <v>5649</v>
      </c>
      <c r="E2653" s="183" t="s">
        <v>5649</v>
      </c>
    </row>
    <row r="2654" customFormat="false" ht="16.4" hidden="false" customHeight="false" outlineLevel="0" collapsed="false">
      <c r="C2654" s="163" t="s">
        <v>8304</v>
      </c>
      <c r="D2654" s="163" t="s">
        <v>5649</v>
      </c>
      <c r="E2654" s="183" t="s">
        <v>5649</v>
      </c>
    </row>
    <row r="2655" customFormat="false" ht="16.4" hidden="false" customHeight="false" outlineLevel="0" collapsed="false">
      <c r="C2655" s="163" t="s">
        <v>8305</v>
      </c>
      <c r="D2655" s="163" t="s">
        <v>5649</v>
      </c>
      <c r="E2655" s="183" t="s">
        <v>5649</v>
      </c>
    </row>
    <row r="2656" customFormat="false" ht="16.4" hidden="false" customHeight="false" outlineLevel="0" collapsed="false">
      <c r="C2656" s="163" t="s">
        <v>8306</v>
      </c>
      <c r="D2656" s="163" t="s">
        <v>5649</v>
      </c>
      <c r="E2656" s="183" t="s">
        <v>5649</v>
      </c>
    </row>
    <row r="2657" customFormat="false" ht="16.4" hidden="false" customHeight="false" outlineLevel="0" collapsed="false">
      <c r="C2657" s="163" t="s">
        <v>8307</v>
      </c>
      <c r="D2657" s="163" t="s">
        <v>5649</v>
      </c>
      <c r="E2657" s="183" t="s">
        <v>5649</v>
      </c>
    </row>
    <row r="2658" customFormat="false" ht="16.4" hidden="false" customHeight="false" outlineLevel="0" collapsed="false">
      <c r="C2658" s="163" t="s">
        <v>8308</v>
      </c>
      <c r="D2658" s="163" t="s">
        <v>5649</v>
      </c>
      <c r="E2658" s="183" t="s">
        <v>5649</v>
      </c>
    </row>
    <row r="2659" customFormat="false" ht="16.4" hidden="false" customHeight="false" outlineLevel="0" collapsed="false">
      <c r="C2659" s="163" t="s">
        <v>8309</v>
      </c>
      <c r="D2659" s="163" t="s">
        <v>5649</v>
      </c>
      <c r="E2659" s="183" t="s">
        <v>5649</v>
      </c>
    </row>
    <row r="2660" customFormat="false" ht="16.4" hidden="false" customHeight="false" outlineLevel="0" collapsed="false">
      <c r="C2660" s="163" t="s">
        <v>8310</v>
      </c>
      <c r="D2660" s="163" t="s">
        <v>5649</v>
      </c>
      <c r="E2660" s="183" t="s">
        <v>5649</v>
      </c>
    </row>
    <row r="2661" customFormat="false" ht="16.4" hidden="false" customHeight="false" outlineLevel="0" collapsed="false">
      <c r="C2661" s="163" t="s">
        <v>8311</v>
      </c>
      <c r="D2661" s="163" t="s">
        <v>5649</v>
      </c>
      <c r="E2661" s="183" t="s">
        <v>5649</v>
      </c>
    </row>
    <row r="2662" customFormat="false" ht="16.4" hidden="false" customHeight="false" outlineLevel="0" collapsed="false">
      <c r="C2662" s="163" t="s">
        <v>8312</v>
      </c>
      <c r="D2662" s="163" t="s">
        <v>5649</v>
      </c>
      <c r="E2662" s="183" t="s">
        <v>5649</v>
      </c>
    </row>
    <row r="2663" customFormat="false" ht="16.4" hidden="false" customHeight="false" outlineLevel="0" collapsed="false">
      <c r="C2663" s="163" t="s">
        <v>8313</v>
      </c>
      <c r="D2663" s="163" t="s">
        <v>5649</v>
      </c>
      <c r="E2663" s="183" t="s">
        <v>5649</v>
      </c>
    </row>
    <row r="2664" customFormat="false" ht="16.4" hidden="false" customHeight="false" outlineLevel="0" collapsed="false">
      <c r="C2664" s="163" t="s">
        <v>8314</v>
      </c>
      <c r="D2664" s="163" t="s">
        <v>5649</v>
      </c>
      <c r="E2664" s="183" t="s">
        <v>5649</v>
      </c>
    </row>
    <row r="2665" customFormat="false" ht="16.4" hidden="false" customHeight="false" outlineLevel="0" collapsed="false">
      <c r="C2665" s="163" t="s">
        <v>8315</v>
      </c>
      <c r="D2665" s="163" t="s">
        <v>5649</v>
      </c>
      <c r="E2665" s="183" t="s">
        <v>5649</v>
      </c>
    </row>
    <row r="2666" customFormat="false" ht="16.4" hidden="false" customHeight="false" outlineLevel="0" collapsed="false">
      <c r="C2666" s="163" t="s">
        <v>8316</v>
      </c>
      <c r="D2666" s="163" t="s">
        <v>5649</v>
      </c>
      <c r="E2666" s="183" t="s">
        <v>5649</v>
      </c>
    </row>
    <row r="2667" customFormat="false" ht="16.4" hidden="false" customHeight="false" outlineLevel="0" collapsed="false">
      <c r="C2667" s="163" t="s">
        <v>8317</v>
      </c>
      <c r="D2667" s="163" t="s">
        <v>5649</v>
      </c>
      <c r="E2667" s="183" t="s">
        <v>5649</v>
      </c>
    </row>
    <row r="2668" customFormat="false" ht="16.4" hidden="false" customHeight="false" outlineLevel="0" collapsed="false">
      <c r="C2668" s="163" t="s">
        <v>8318</v>
      </c>
      <c r="D2668" s="163" t="s">
        <v>5649</v>
      </c>
      <c r="E2668" s="183" t="s">
        <v>5649</v>
      </c>
    </row>
    <row r="2669" customFormat="false" ht="16.4" hidden="false" customHeight="false" outlineLevel="0" collapsed="false">
      <c r="C2669" s="163" t="s">
        <v>8319</v>
      </c>
      <c r="D2669" s="163" t="s">
        <v>5649</v>
      </c>
      <c r="E2669" s="183" t="s">
        <v>5649</v>
      </c>
    </row>
    <row r="2670" customFormat="false" ht="16.4" hidden="false" customHeight="false" outlineLevel="0" collapsed="false">
      <c r="C2670" s="163" t="s">
        <v>8320</v>
      </c>
      <c r="D2670" s="163" t="s">
        <v>5649</v>
      </c>
      <c r="E2670" s="183" t="s">
        <v>5649</v>
      </c>
    </row>
    <row r="2671" customFormat="false" ht="16.4" hidden="false" customHeight="false" outlineLevel="0" collapsed="false">
      <c r="C2671" s="163" t="s">
        <v>8321</v>
      </c>
      <c r="D2671" s="163" t="s">
        <v>5649</v>
      </c>
      <c r="E2671" s="183" t="s">
        <v>5649</v>
      </c>
    </row>
    <row r="2672" customFormat="false" ht="16.4" hidden="false" customHeight="false" outlineLevel="0" collapsed="false">
      <c r="C2672" s="163" t="s">
        <v>8322</v>
      </c>
      <c r="D2672" s="163" t="s">
        <v>5649</v>
      </c>
      <c r="E2672" s="183" t="s">
        <v>5649</v>
      </c>
    </row>
    <row r="2673" customFormat="false" ht="16.4" hidden="false" customHeight="false" outlineLevel="0" collapsed="false">
      <c r="C2673" s="163" t="s">
        <v>8323</v>
      </c>
      <c r="D2673" s="163" t="s">
        <v>5649</v>
      </c>
      <c r="E2673" s="183" t="s">
        <v>5649</v>
      </c>
    </row>
    <row r="2674" customFormat="false" ht="16.4" hidden="false" customHeight="false" outlineLevel="0" collapsed="false">
      <c r="C2674" s="163" t="s">
        <v>8324</v>
      </c>
      <c r="D2674" s="163" t="s">
        <v>5649</v>
      </c>
      <c r="E2674" s="183" t="s">
        <v>5649</v>
      </c>
    </row>
    <row r="2675" customFormat="false" ht="16.4" hidden="false" customHeight="false" outlineLevel="0" collapsed="false">
      <c r="C2675" s="163" t="s">
        <v>8325</v>
      </c>
      <c r="D2675" s="163" t="s">
        <v>5649</v>
      </c>
      <c r="E2675" s="183" t="s">
        <v>5649</v>
      </c>
    </row>
    <row r="2676" customFormat="false" ht="16.4" hidden="false" customHeight="false" outlineLevel="0" collapsed="false">
      <c r="C2676" s="163" t="s">
        <v>8326</v>
      </c>
      <c r="D2676" s="163" t="s">
        <v>5649</v>
      </c>
      <c r="E2676" s="183" t="s">
        <v>5649</v>
      </c>
    </row>
    <row r="2677" customFormat="false" ht="16.4" hidden="false" customHeight="false" outlineLevel="0" collapsed="false">
      <c r="C2677" s="163" t="s">
        <v>8327</v>
      </c>
      <c r="D2677" s="163" t="s">
        <v>5649</v>
      </c>
      <c r="E2677" s="183" t="s">
        <v>5649</v>
      </c>
    </row>
    <row r="2678" customFormat="false" ht="16.4" hidden="false" customHeight="false" outlineLevel="0" collapsed="false">
      <c r="C2678" s="163" t="s">
        <v>8328</v>
      </c>
      <c r="D2678" s="163" t="s">
        <v>5649</v>
      </c>
      <c r="E2678" s="183" t="s">
        <v>5649</v>
      </c>
    </row>
    <row r="2679" customFormat="false" ht="16.4" hidden="false" customHeight="false" outlineLevel="0" collapsed="false">
      <c r="C2679" s="163" t="s">
        <v>8329</v>
      </c>
      <c r="D2679" s="163" t="s">
        <v>5649</v>
      </c>
      <c r="E2679" s="183" t="s">
        <v>5649</v>
      </c>
    </row>
    <row r="2680" customFormat="false" ht="16.4" hidden="false" customHeight="false" outlineLevel="0" collapsed="false">
      <c r="C2680" s="163" t="s">
        <v>8330</v>
      </c>
      <c r="D2680" s="163" t="s">
        <v>5649</v>
      </c>
      <c r="E2680" s="183" t="s">
        <v>5649</v>
      </c>
    </row>
    <row r="2681" customFormat="false" ht="16.4" hidden="false" customHeight="false" outlineLevel="0" collapsed="false">
      <c r="C2681" s="163" t="s">
        <v>8331</v>
      </c>
      <c r="D2681" s="163" t="s">
        <v>5649</v>
      </c>
      <c r="E2681" s="183" t="s">
        <v>5649</v>
      </c>
    </row>
    <row r="2682" customFormat="false" ht="16.4" hidden="false" customHeight="false" outlineLevel="0" collapsed="false">
      <c r="C2682" s="163" t="s">
        <v>8332</v>
      </c>
      <c r="D2682" s="163" t="s">
        <v>5649</v>
      </c>
      <c r="E2682" s="183" t="s">
        <v>5649</v>
      </c>
    </row>
    <row r="2683" customFormat="false" ht="16.4" hidden="false" customHeight="false" outlineLevel="0" collapsed="false">
      <c r="C2683" s="163" t="s">
        <v>8333</v>
      </c>
      <c r="D2683" s="163" t="s">
        <v>5649</v>
      </c>
      <c r="E2683" s="183" t="s">
        <v>5649</v>
      </c>
    </row>
    <row r="2684" customFormat="false" ht="16.4" hidden="false" customHeight="false" outlineLevel="0" collapsed="false">
      <c r="C2684" s="163" t="s">
        <v>8334</v>
      </c>
      <c r="D2684" s="163" t="s">
        <v>5649</v>
      </c>
      <c r="E2684" s="183" t="s">
        <v>5649</v>
      </c>
    </row>
    <row r="2685" customFormat="false" ht="16.4" hidden="false" customHeight="false" outlineLevel="0" collapsed="false">
      <c r="C2685" s="163" t="s">
        <v>8335</v>
      </c>
      <c r="D2685" s="163" t="s">
        <v>5649</v>
      </c>
      <c r="E2685" s="183" t="s">
        <v>5649</v>
      </c>
    </row>
    <row r="2686" customFormat="false" ht="16.4" hidden="false" customHeight="false" outlineLevel="0" collapsed="false">
      <c r="C2686" s="163" t="s">
        <v>8336</v>
      </c>
      <c r="D2686" s="163" t="s">
        <v>5649</v>
      </c>
      <c r="E2686" s="183" t="s">
        <v>5649</v>
      </c>
    </row>
    <row r="2687" customFormat="false" ht="16.4" hidden="false" customHeight="false" outlineLevel="0" collapsed="false">
      <c r="C2687" s="163" t="s">
        <v>8337</v>
      </c>
      <c r="D2687" s="163" t="s">
        <v>5649</v>
      </c>
      <c r="E2687" s="183" t="s">
        <v>5649</v>
      </c>
    </row>
    <row r="2688" customFormat="false" ht="16.4" hidden="false" customHeight="false" outlineLevel="0" collapsed="false">
      <c r="C2688" s="163" t="s">
        <v>8338</v>
      </c>
      <c r="D2688" s="163" t="s">
        <v>5649</v>
      </c>
      <c r="E2688" s="183" t="s">
        <v>5649</v>
      </c>
    </row>
    <row r="2689" customFormat="false" ht="16.4" hidden="false" customHeight="false" outlineLevel="0" collapsed="false">
      <c r="C2689" s="163" t="s">
        <v>8339</v>
      </c>
      <c r="D2689" s="163" t="s">
        <v>5649</v>
      </c>
      <c r="E2689" s="183" t="s">
        <v>5649</v>
      </c>
    </row>
    <row r="2690" customFormat="false" ht="16.4" hidden="false" customHeight="false" outlineLevel="0" collapsed="false">
      <c r="C2690" s="163" t="s">
        <v>8340</v>
      </c>
      <c r="D2690" s="163" t="s">
        <v>5649</v>
      </c>
      <c r="E2690" s="183" t="s">
        <v>5649</v>
      </c>
    </row>
    <row r="2691" customFormat="false" ht="16.4" hidden="false" customHeight="false" outlineLevel="0" collapsed="false">
      <c r="C2691" s="163" t="s">
        <v>8341</v>
      </c>
      <c r="D2691" s="163" t="s">
        <v>5649</v>
      </c>
      <c r="E2691" s="183" t="s">
        <v>5649</v>
      </c>
    </row>
    <row r="2692" customFormat="false" ht="16.4" hidden="false" customHeight="false" outlineLevel="0" collapsed="false">
      <c r="C2692" s="163" t="s">
        <v>8342</v>
      </c>
      <c r="D2692" s="163" t="s">
        <v>5649</v>
      </c>
      <c r="E2692" s="183" t="s">
        <v>5649</v>
      </c>
    </row>
    <row r="2693" customFormat="false" ht="16.4" hidden="false" customHeight="false" outlineLevel="0" collapsed="false">
      <c r="C2693" s="163" t="s">
        <v>8343</v>
      </c>
      <c r="D2693" s="163" t="s">
        <v>5649</v>
      </c>
      <c r="E2693" s="183" t="s">
        <v>5649</v>
      </c>
    </row>
    <row r="2694" customFormat="false" ht="16.4" hidden="false" customHeight="false" outlineLevel="0" collapsed="false">
      <c r="C2694" s="163" t="s">
        <v>8344</v>
      </c>
      <c r="D2694" s="163" t="s">
        <v>5649</v>
      </c>
      <c r="E2694" s="183" t="s">
        <v>5649</v>
      </c>
    </row>
    <row r="2695" customFormat="false" ht="16.4" hidden="false" customHeight="false" outlineLevel="0" collapsed="false">
      <c r="C2695" s="163" t="s">
        <v>8345</v>
      </c>
      <c r="D2695" s="163" t="s">
        <v>5649</v>
      </c>
      <c r="E2695" s="183" t="s">
        <v>5649</v>
      </c>
    </row>
    <row r="2696" customFormat="false" ht="16.4" hidden="false" customHeight="false" outlineLevel="0" collapsed="false">
      <c r="C2696" s="163" t="s">
        <v>8346</v>
      </c>
      <c r="D2696" s="163" t="s">
        <v>5649</v>
      </c>
      <c r="E2696" s="183" t="s">
        <v>5649</v>
      </c>
    </row>
    <row r="2697" customFormat="false" ht="16.4" hidden="false" customHeight="false" outlineLevel="0" collapsed="false">
      <c r="C2697" s="163" t="s">
        <v>8347</v>
      </c>
      <c r="D2697" s="163" t="s">
        <v>5649</v>
      </c>
      <c r="E2697" s="183" t="s">
        <v>5649</v>
      </c>
    </row>
    <row r="2698" customFormat="false" ht="16.4" hidden="false" customHeight="false" outlineLevel="0" collapsed="false">
      <c r="C2698" s="163" t="s">
        <v>8348</v>
      </c>
      <c r="D2698" s="163" t="s">
        <v>5649</v>
      </c>
      <c r="E2698" s="183" t="s">
        <v>5649</v>
      </c>
    </row>
    <row r="2699" customFormat="false" ht="16.4" hidden="false" customHeight="false" outlineLevel="0" collapsed="false">
      <c r="C2699" s="163" t="s">
        <v>8349</v>
      </c>
      <c r="D2699" s="163" t="s">
        <v>5649</v>
      </c>
      <c r="E2699" s="183" t="s">
        <v>5649</v>
      </c>
    </row>
    <row r="2700" customFormat="false" ht="16.4" hidden="false" customHeight="false" outlineLevel="0" collapsed="false">
      <c r="C2700" s="163" t="s">
        <v>8350</v>
      </c>
      <c r="D2700" s="163" t="s">
        <v>5649</v>
      </c>
      <c r="E2700" s="183" t="s">
        <v>5649</v>
      </c>
    </row>
    <row r="2701" customFormat="false" ht="16.4" hidden="false" customHeight="false" outlineLevel="0" collapsed="false">
      <c r="C2701" s="163" t="s">
        <v>8351</v>
      </c>
      <c r="D2701" s="163" t="s">
        <v>5649</v>
      </c>
      <c r="E2701" s="183" t="s">
        <v>5649</v>
      </c>
    </row>
    <row r="2702" customFormat="false" ht="16.4" hidden="false" customHeight="false" outlineLevel="0" collapsed="false">
      <c r="C2702" s="163" t="s">
        <v>8352</v>
      </c>
      <c r="D2702" s="163" t="s">
        <v>5649</v>
      </c>
      <c r="E2702" s="183" t="s">
        <v>5649</v>
      </c>
    </row>
    <row r="2703" customFormat="false" ht="16.4" hidden="false" customHeight="false" outlineLevel="0" collapsed="false">
      <c r="C2703" s="163" t="s">
        <v>8353</v>
      </c>
      <c r="D2703" s="163" t="s">
        <v>5649</v>
      </c>
      <c r="E2703" s="183" t="s">
        <v>5649</v>
      </c>
    </row>
    <row r="2704" customFormat="false" ht="16.4" hidden="false" customHeight="false" outlineLevel="0" collapsed="false">
      <c r="C2704" s="163" t="s">
        <v>8354</v>
      </c>
      <c r="D2704" s="163" t="s">
        <v>5649</v>
      </c>
      <c r="E2704" s="183" t="s">
        <v>5649</v>
      </c>
    </row>
    <row r="2705" customFormat="false" ht="16.4" hidden="false" customHeight="false" outlineLevel="0" collapsed="false">
      <c r="C2705" s="163" t="s">
        <v>8355</v>
      </c>
      <c r="D2705" s="163" t="s">
        <v>5649</v>
      </c>
      <c r="E2705" s="183" t="s">
        <v>5649</v>
      </c>
    </row>
    <row r="2706" customFormat="false" ht="16.4" hidden="false" customHeight="false" outlineLevel="0" collapsed="false">
      <c r="C2706" s="163" t="s">
        <v>8356</v>
      </c>
      <c r="D2706" s="163" t="s">
        <v>5649</v>
      </c>
      <c r="E2706" s="183" t="s">
        <v>5649</v>
      </c>
    </row>
    <row r="2707" customFormat="false" ht="16.4" hidden="false" customHeight="false" outlineLevel="0" collapsed="false">
      <c r="C2707" s="163" t="s">
        <v>8357</v>
      </c>
      <c r="D2707" s="163" t="s">
        <v>5649</v>
      </c>
      <c r="E2707" s="183" t="s">
        <v>5649</v>
      </c>
    </row>
    <row r="2708" customFormat="false" ht="16.4" hidden="false" customHeight="false" outlineLevel="0" collapsed="false">
      <c r="C2708" s="163" t="s">
        <v>8358</v>
      </c>
      <c r="D2708" s="163" t="s">
        <v>5649</v>
      </c>
      <c r="E2708" s="183" t="s">
        <v>5649</v>
      </c>
    </row>
    <row r="2709" customFormat="false" ht="16.4" hidden="false" customHeight="false" outlineLevel="0" collapsed="false">
      <c r="C2709" s="163" t="s">
        <v>8359</v>
      </c>
      <c r="D2709" s="163" t="s">
        <v>5649</v>
      </c>
      <c r="E2709" s="183" t="s">
        <v>5649</v>
      </c>
    </row>
    <row r="2710" customFormat="false" ht="16.4" hidden="false" customHeight="false" outlineLevel="0" collapsed="false">
      <c r="C2710" s="163" t="s">
        <v>8360</v>
      </c>
      <c r="D2710" s="163" t="s">
        <v>5649</v>
      </c>
      <c r="E2710" s="183" t="s">
        <v>5649</v>
      </c>
    </row>
    <row r="2711" customFormat="false" ht="16.4" hidden="false" customHeight="false" outlineLevel="0" collapsed="false">
      <c r="C2711" s="163" t="s">
        <v>8361</v>
      </c>
      <c r="D2711" s="163" t="s">
        <v>5649</v>
      </c>
      <c r="E2711" s="183" t="s">
        <v>5649</v>
      </c>
    </row>
    <row r="2712" customFormat="false" ht="16.4" hidden="false" customHeight="false" outlineLevel="0" collapsed="false">
      <c r="C2712" s="163" t="s">
        <v>8362</v>
      </c>
      <c r="D2712" s="163" t="s">
        <v>5649</v>
      </c>
      <c r="E2712" s="183" t="s">
        <v>5649</v>
      </c>
    </row>
    <row r="2713" customFormat="false" ht="16.4" hidden="false" customHeight="false" outlineLevel="0" collapsed="false">
      <c r="C2713" s="163" t="s">
        <v>8363</v>
      </c>
      <c r="D2713" s="163" t="s">
        <v>5649</v>
      </c>
      <c r="E2713" s="183" t="s">
        <v>5649</v>
      </c>
    </row>
    <row r="2714" customFormat="false" ht="16.4" hidden="false" customHeight="false" outlineLevel="0" collapsed="false">
      <c r="C2714" s="163" t="s">
        <v>8364</v>
      </c>
      <c r="D2714" s="163" t="s">
        <v>5649</v>
      </c>
      <c r="E2714" s="183" t="s">
        <v>5649</v>
      </c>
    </row>
    <row r="2715" customFormat="false" ht="16.4" hidden="false" customHeight="false" outlineLevel="0" collapsed="false">
      <c r="C2715" s="163" t="s">
        <v>8365</v>
      </c>
      <c r="D2715" s="163" t="s">
        <v>5649</v>
      </c>
      <c r="E2715" s="183" t="s">
        <v>5649</v>
      </c>
    </row>
    <row r="2716" customFormat="false" ht="16.4" hidden="false" customHeight="false" outlineLevel="0" collapsed="false">
      <c r="C2716" s="163" t="s">
        <v>8366</v>
      </c>
      <c r="D2716" s="163" t="s">
        <v>5649</v>
      </c>
      <c r="E2716" s="183" t="s">
        <v>5649</v>
      </c>
    </row>
    <row r="2717" customFormat="false" ht="16.4" hidden="false" customHeight="false" outlineLevel="0" collapsed="false">
      <c r="C2717" s="163" t="s">
        <v>8367</v>
      </c>
      <c r="D2717" s="163" t="s">
        <v>5649</v>
      </c>
      <c r="E2717" s="183" t="s">
        <v>5649</v>
      </c>
    </row>
    <row r="2718" customFormat="false" ht="16.4" hidden="false" customHeight="false" outlineLevel="0" collapsed="false">
      <c r="C2718" s="163" t="s">
        <v>8368</v>
      </c>
      <c r="D2718" s="163" t="s">
        <v>5649</v>
      </c>
      <c r="E2718" s="183" t="s">
        <v>5649</v>
      </c>
    </row>
    <row r="2719" customFormat="false" ht="16.4" hidden="false" customHeight="false" outlineLevel="0" collapsed="false">
      <c r="C2719" s="163" t="s">
        <v>8369</v>
      </c>
      <c r="D2719" s="163" t="s">
        <v>5649</v>
      </c>
      <c r="E2719" s="183" t="s">
        <v>5649</v>
      </c>
    </row>
    <row r="2720" customFormat="false" ht="16.4" hidden="false" customHeight="false" outlineLevel="0" collapsed="false">
      <c r="C2720" s="163" t="s">
        <v>8370</v>
      </c>
      <c r="D2720" s="163" t="s">
        <v>5649</v>
      </c>
      <c r="E2720" s="183" t="s">
        <v>5649</v>
      </c>
    </row>
    <row r="2721" customFormat="false" ht="16.4" hidden="false" customHeight="false" outlineLevel="0" collapsed="false">
      <c r="C2721" s="163" t="s">
        <v>8371</v>
      </c>
      <c r="D2721" s="163" t="s">
        <v>5649</v>
      </c>
      <c r="E2721" s="183" t="s">
        <v>5649</v>
      </c>
    </row>
    <row r="2722" customFormat="false" ht="16.4" hidden="false" customHeight="false" outlineLevel="0" collapsed="false">
      <c r="C2722" s="163" t="s">
        <v>8372</v>
      </c>
      <c r="D2722" s="163" t="s">
        <v>5649</v>
      </c>
      <c r="E2722" s="183" t="s">
        <v>5649</v>
      </c>
    </row>
    <row r="2723" customFormat="false" ht="16.4" hidden="false" customHeight="false" outlineLevel="0" collapsed="false">
      <c r="C2723" s="163" t="s">
        <v>8373</v>
      </c>
      <c r="D2723" s="163" t="s">
        <v>5649</v>
      </c>
      <c r="E2723" s="183" t="s">
        <v>5649</v>
      </c>
    </row>
    <row r="2724" customFormat="false" ht="16.4" hidden="false" customHeight="false" outlineLevel="0" collapsed="false">
      <c r="C2724" s="163" t="s">
        <v>8374</v>
      </c>
      <c r="D2724" s="163" t="s">
        <v>5649</v>
      </c>
      <c r="E2724" s="183" t="s">
        <v>5649</v>
      </c>
    </row>
    <row r="2725" customFormat="false" ht="16.4" hidden="false" customHeight="false" outlineLevel="0" collapsed="false">
      <c r="C2725" s="163" t="s">
        <v>8375</v>
      </c>
      <c r="D2725" s="163" t="s">
        <v>5649</v>
      </c>
      <c r="E2725" s="183" t="s">
        <v>5649</v>
      </c>
    </row>
    <row r="2726" customFormat="false" ht="16.4" hidden="false" customHeight="false" outlineLevel="0" collapsed="false">
      <c r="C2726" s="163" t="s">
        <v>8376</v>
      </c>
      <c r="D2726" s="163" t="s">
        <v>5649</v>
      </c>
      <c r="E2726" s="183" t="s">
        <v>5649</v>
      </c>
    </row>
    <row r="2727" customFormat="false" ht="16.4" hidden="false" customHeight="false" outlineLevel="0" collapsed="false">
      <c r="C2727" s="163" t="s">
        <v>8377</v>
      </c>
      <c r="D2727" s="163" t="s">
        <v>5649</v>
      </c>
      <c r="E2727" s="183" t="s">
        <v>5649</v>
      </c>
    </row>
    <row r="2728" customFormat="false" ht="16.4" hidden="false" customHeight="false" outlineLevel="0" collapsed="false">
      <c r="C2728" s="163" t="s">
        <v>8378</v>
      </c>
      <c r="D2728" s="163" t="s">
        <v>5649</v>
      </c>
      <c r="E2728" s="183" t="s">
        <v>5649</v>
      </c>
    </row>
    <row r="2729" customFormat="false" ht="16.4" hidden="false" customHeight="false" outlineLevel="0" collapsed="false">
      <c r="C2729" s="163" t="s">
        <v>8379</v>
      </c>
      <c r="D2729" s="163" t="s">
        <v>5649</v>
      </c>
      <c r="E2729" s="183" t="s">
        <v>5649</v>
      </c>
    </row>
    <row r="2730" customFormat="false" ht="16.4" hidden="false" customHeight="false" outlineLevel="0" collapsed="false">
      <c r="C2730" s="163" t="s">
        <v>8380</v>
      </c>
      <c r="D2730" s="163" t="s">
        <v>5649</v>
      </c>
      <c r="E2730" s="183" t="s">
        <v>5649</v>
      </c>
    </row>
    <row r="2731" customFormat="false" ht="16.4" hidden="false" customHeight="false" outlineLevel="0" collapsed="false">
      <c r="C2731" s="163" t="s">
        <v>8381</v>
      </c>
      <c r="D2731" s="163" t="s">
        <v>5649</v>
      </c>
      <c r="E2731" s="183" t="s">
        <v>5649</v>
      </c>
    </row>
    <row r="2732" customFormat="false" ht="16.4" hidden="false" customHeight="false" outlineLevel="0" collapsed="false">
      <c r="C2732" s="163" t="s">
        <v>8382</v>
      </c>
      <c r="D2732" s="163" t="s">
        <v>5649</v>
      </c>
      <c r="E2732" s="183" t="s">
        <v>5649</v>
      </c>
    </row>
    <row r="2733" customFormat="false" ht="16.4" hidden="false" customHeight="false" outlineLevel="0" collapsed="false">
      <c r="C2733" s="163" t="s">
        <v>8383</v>
      </c>
      <c r="D2733" s="163" t="s">
        <v>5649</v>
      </c>
      <c r="E2733" s="183" t="s">
        <v>5649</v>
      </c>
    </row>
    <row r="2734" customFormat="false" ht="16.4" hidden="false" customHeight="false" outlineLevel="0" collapsed="false">
      <c r="C2734" s="163" t="s">
        <v>8384</v>
      </c>
      <c r="D2734" s="163" t="s">
        <v>5649</v>
      </c>
      <c r="E2734" s="183" t="s">
        <v>5649</v>
      </c>
    </row>
    <row r="2735" customFormat="false" ht="16.4" hidden="false" customHeight="false" outlineLevel="0" collapsed="false">
      <c r="C2735" s="163" t="s">
        <v>8385</v>
      </c>
      <c r="D2735" s="163" t="s">
        <v>5649</v>
      </c>
      <c r="E2735" s="183" t="s">
        <v>5649</v>
      </c>
    </row>
    <row r="2736" customFormat="false" ht="16.4" hidden="false" customHeight="false" outlineLevel="0" collapsed="false">
      <c r="C2736" s="163" t="s">
        <v>8386</v>
      </c>
      <c r="D2736" s="163" t="s">
        <v>5649</v>
      </c>
      <c r="E2736" s="183" t="s">
        <v>5649</v>
      </c>
    </row>
    <row r="2737" customFormat="false" ht="16.4" hidden="false" customHeight="false" outlineLevel="0" collapsed="false">
      <c r="C2737" s="163" t="s">
        <v>8387</v>
      </c>
      <c r="D2737" s="163" t="s">
        <v>5649</v>
      </c>
      <c r="E2737" s="183" t="s">
        <v>5649</v>
      </c>
    </row>
    <row r="2738" customFormat="false" ht="16.4" hidden="false" customHeight="false" outlineLevel="0" collapsed="false">
      <c r="C2738" s="163" t="s">
        <v>8388</v>
      </c>
      <c r="D2738" s="163" t="s">
        <v>5649</v>
      </c>
      <c r="E2738" s="183" t="s">
        <v>5649</v>
      </c>
    </row>
    <row r="2739" customFormat="false" ht="16.4" hidden="false" customHeight="false" outlineLevel="0" collapsed="false">
      <c r="C2739" s="163" t="s">
        <v>8389</v>
      </c>
      <c r="D2739" s="163" t="s">
        <v>5649</v>
      </c>
      <c r="E2739" s="183" t="s">
        <v>5649</v>
      </c>
    </row>
    <row r="2740" customFormat="false" ht="16.4" hidden="false" customHeight="false" outlineLevel="0" collapsed="false">
      <c r="C2740" s="163" t="s">
        <v>8390</v>
      </c>
      <c r="D2740" s="163" t="s">
        <v>5649</v>
      </c>
      <c r="E2740" s="183" t="s">
        <v>5649</v>
      </c>
    </row>
    <row r="2741" customFormat="false" ht="16.4" hidden="false" customHeight="false" outlineLevel="0" collapsed="false">
      <c r="C2741" s="163" t="s">
        <v>8391</v>
      </c>
      <c r="D2741" s="163" t="s">
        <v>5649</v>
      </c>
      <c r="E2741" s="183" t="s">
        <v>5649</v>
      </c>
    </row>
    <row r="2742" customFormat="false" ht="16.4" hidden="false" customHeight="false" outlineLevel="0" collapsed="false">
      <c r="C2742" s="163" t="s">
        <v>8392</v>
      </c>
      <c r="D2742" s="163" t="s">
        <v>5649</v>
      </c>
      <c r="E2742" s="183" t="s">
        <v>5649</v>
      </c>
    </row>
    <row r="2743" customFormat="false" ht="16.4" hidden="false" customHeight="false" outlineLevel="0" collapsed="false">
      <c r="C2743" s="163" t="s">
        <v>8393</v>
      </c>
      <c r="D2743" s="163" t="s">
        <v>5649</v>
      </c>
      <c r="E2743" s="183" t="s">
        <v>5649</v>
      </c>
    </row>
    <row r="2744" customFormat="false" ht="16.4" hidden="false" customHeight="false" outlineLevel="0" collapsed="false">
      <c r="C2744" s="163" t="s">
        <v>8394</v>
      </c>
      <c r="D2744" s="163" t="s">
        <v>5649</v>
      </c>
      <c r="E2744" s="183" t="s">
        <v>5649</v>
      </c>
    </row>
    <row r="2745" customFormat="false" ht="16.4" hidden="false" customHeight="false" outlineLevel="0" collapsed="false">
      <c r="C2745" s="163" t="s">
        <v>8395</v>
      </c>
      <c r="D2745" s="163" t="s">
        <v>5649</v>
      </c>
      <c r="E2745" s="183" t="s">
        <v>5649</v>
      </c>
    </row>
    <row r="2746" customFormat="false" ht="16.4" hidden="false" customHeight="false" outlineLevel="0" collapsed="false">
      <c r="C2746" s="163" t="s">
        <v>8396</v>
      </c>
      <c r="D2746" s="163" t="s">
        <v>5649</v>
      </c>
      <c r="E2746" s="183" t="s">
        <v>5649</v>
      </c>
    </row>
    <row r="2747" customFormat="false" ht="16.4" hidden="false" customHeight="false" outlineLevel="0" collapsed="false">
      <c r="C2747" s="163" t="s">
        <v>8397</v>
      </c>
      <c r="D2747" s="163" t="s">
        <v>5649</v>
      </c>
      <c r="E2747" s="183" t="s">
        <v>5649</v>
      </c>
    </row>
    <row r="2748" customFormat="false" ht="16.4" hidden="false" customHeight="false" outlineLevel="0" collapsed="false">
      <c r="C2748" s="163" t="s">
        <v>8398</v>
      </c>
      <c r="D2748" s="163" t="s">
        <v>5649</v>
      </c>
      <c r="E2748" s="183" t="s">
        <v>5649</v>
      </c>
    </row>
    <row r="2749" customFormat="false" ht="16.4" hidden="false" customHeight="false" outlineLevel="0" collapsed="false">
      <c r="C2749" s="163" t="s">
        <v>8399</v>
      </c>
      <c r="D2749" s="163" t="s">
        <v>5649</v>
      </c>
      <c r="E2749" s="183" t="s">
        <v>5649</v>
      </c>
    </row>
    <row r="2750" customFormat="false" ht="16.4" hidden="false" customHeight="false" outlineLevel="0" collapsed="false">
      <c r="C2750" s="163" t="s">
        <v>8400</v>
      </c>
      <c r="D2750" s="163" t="s">
        <v>5649</v>
      </c>
      <c r="E2750" s="183" t="s">
        <v>5649</v>
      </c>
    </row>
    <row r="2751" customFormat="false" ht="16.4" hidden="false" customHeight="false" outlineLevel="0" collapsed="false">
      <c r="C2751" s="163" t="s">
        <v>8401</v>
      </c>
      <c r="D2751" s="163" t="s">
        <v>5649</v>
      </c>
      <c r="E2751" s="183" t="s">
        <v>5649</v>
      </c>
    </row>
    <row r="2752" customFormat="false" ht="16.4" hidden="false" customHeight="false" outlineLevel="0" collapsed="false">
      <c r="C2752" s="163" t="s">
        <v>8402</v>
      </c>
      <c r="D2752" s="163" t="s">
        <v>5649</v>
      </c>
      <c r="E2752" s="183" t="s">
        <v>5649</v>
      </c>
    </row>
    <row r="2753" customFormat="false" ht="16.4" hidden="false" customHeight="false" outlineLevel="0" collapsed="false">
      <c r="C2753" s="163" t="s">
        <v>8403</v>
      </c>
      <c r="D2753" s="163" t="s">
        <v>5649</v>
      </c>
      <c r="E2753" s="183" t="s">
        <v>5649</v>
      </c>
    </row>
    <row r="2754" customFormat="false" ht="16.4" hidden="false" customHeight="false" outlineLevel="0" collapsed="false">
      <c r="C2754" s="163" t="s">
        <v>8404</v>
      </c>
      <c r="D2754" s="163" t="s">
        <v>5649</v>
      </c>
      <c r="E2754" s="183" t="s">
        <v>5649</v>
      </c>
    </row>
    <row r="2755" customFormat="false" ht="16.4" hidden="false" customHeight="false" outlineLevel="0" collapsed="false">
      <c r="C2755" s="163" t="s">
        <v>8405</v>
      </c>
      <c r="D2755" s="163" t="s">
        <v>5649</v>
      </c>
      <c r="E2755" s="183" t="s">
        <v>5649</v>
      </c>
    </row>
    <row r="2756" customFormat="false" ht="16.4" hidden="false" customHeight="false" outlineLevel="0" collapsed="false">
      <c r="C2756" s="163" t="s">
        <v>8406</v>
      </c>
      <c r="D2756" s="163" t="s">
        <v>5649</v>
      </c>
      <c r="E2756" s="183" t="s">
        <v>5649</v>
      </c>
    </row>
    <row r="2757" customFormat="false" ht="16.4" hidden="false" customHeight="false" outlineLevel="0" collapsed="false">
      <c r="C2757" s="163" t="s">
        <v>8407</v>
      </c>
      <c r="D2757" s="163" t="s">
        <v>5649</v>
      </c>
      <c r="E2757" s="183" t="s">
        <v>5649</v>
      </c>
    </row>
    <row r="2758" customFormat="false" ht="16.4" hidden="false" customHeight="false" outlineLevel="0" collapsed="false">
      <c r="C2758" s="163" t="s">
        <v>8408</v>
      </c>
      <c r="D2758" s="163" t="s">
        <v>5649</v>
      </c>
      <c r="E2758" s="183" t="s">
        <v>5649</v>
      </c>
    </row>
    <row r="2759" customFormat="false" ht="16.4" hidden="false" customHeight="false" outlineLevel="0" collapsed="false">
      <c r="C2759" s="163" t="s">
        <v>8409</v>
      </c>
      <c r="D2759" s="163" t="s">
        <v>5649</v>
      </c>
      <c r="E2759" s="183" t="s">
        <v>5649</v>
      </c>
    </row>
    <row r="2760" customFormat="false" ht="16.4" hidden="false" customHeight="false" outlineLevel="0" collapsed="false">
      <c r="C2760" s="163" t="s">
        <v>8410</v>
      </c>
      <c r="D2760" s="163" t="s">
        <v>5649</v>
      </c>
      <c r="E2760" s="183" t="s">
        <v>5649</v>
      </c>
    </row>
    <row r="2761" customFormat="false" ht="16.4" hidden="false" customHeight="false" outlineLevel="0" collapsed="false">
      <c r="C2761" s="163" t="s">
        <v>8411</v>
      </c>
      <c r="D2761" s="163" t="s">
        <v>5649</v>
      </c>
      <c r="E2761" s="183" t="s">
        <v>5649</v>
      </c>
    </row>
    <row r="2762" customFormat="false" ht="16.4" hidden="false" customHeight="false" outlineLevel="0" collapsed="false">
      <c r="C2762" s="163" t="s">
        <v>8412</v>
      </c>
      <c r="D2762" s="163" t="s">
        <v>5649</v>
      </c>
      <c r="E2762" s="183" t="s">
        <v>5649</v>
      </c>
    </row>
    <row r="2763" customFormat="false" ht="16.4" hidden="false" customHeight="false" outlineLevel="0" collapsed="false">
      <c r="C2763" s="163" t="s">
        <v>8413</v>
      </c>
      <c r="D2763" s="163" t="s">
        <v>5649</v>
      </c>
      <c r="E2763" s="183" t="s">
        <v>5649</v>
      </c>
    </row>
    <row r="2764" customFormat="false" ht="16.4" hidden="false" customHeight="false" outlineLevel="0" collapsed="false">
      <c r="C2764" s="163" t="s">
        <v>8414</v>
      </c>
      <c r="D2764" s="163" t="s">
        <v>5649</v>
      </c>
      <c r="E2764" s="183" t="s">
        <v>5649</v>
      </c>
    </row>
    <row r="2765" customFormat="false" ht="16.4" hidden="false" customHeight="false" outlineLevel="0" collapsed="false">
      <c r="C2765" s="163" t="s">
        <v>8415</v>
      </c>
      <c r="D2765" s="163" t="s">
        <v>5649</v>
      </c>
      <c r="E2765" s="183" t="s">
        <v>5649</v>
      </c>
    </row>
    <row r="2766" customFormat="false" ht="16.4" hidden="false" customHeight="false" outlineLevel="0" collapsed="false">
      <c r="C2766" s="163" t="s">
        <v>8416</v>
      </c>
      <c r="D2766" s="163" t="s">
        <v>5649</v>
      </c>
      <c r="E2766" s="183" t="s">
        <v>5649</v>
      </c>
    </row>
    <row r="2767" customFormat="false" ht="16.4" hidden="false" customHeight="false" outlineLevel="0" collapsed="false">
      <c r="C2767" s="163" t="s">
        <v>8417</v>
      </c>
      <c r="D2767" s="163" t="s">
        <v>5649</v>
      </c>
      <c r="E2767" s="183" t="s">
        <v>5649</v>
      </c>
    </row>
    <row r="2768" customFormat="false" ht="16.4" hidden="false" customHeight="false" outlineLevel="0" collapsed="false">
      <c r="C2768" s="163" t="s">
        <v>8418</v>
      </c>
      <c r="D2768" s="163" t="s">
        <v>5649</v>
      </c>
      <c r="E2768" s="183" t="s">
        <v>5649</v>
      </c>
    </row>
    <row r="2769" customFormat="false" ht="16.4" hidden="false" customHeight="false" outlineLevel="0" collapsed="false">
      <c r="C2769" s="163" t="s">
        <v>8419</v>
      </c>
      <c r="D2769" s="163" t="s">
        <v>5649</v>
      </c>
      <c r="E2769" s="183" t="s">
        <v>5649</v>
      </c>
    </row>
    <row r="2770" customFormat="false" ht="16.4" hidden="false" customHeight="false" outlineLevel="0" collapsed="false">
      <c r="C2770" s="163" t="s">
        <v>8420</v>
      </c>
      <c r="D2770" s="163" t="s">
        <v>5649</v>
      </c>
      <c r="E2770" s="183" t="s">
        <v>5649</v>
      </c>
    </row>
    <row r="2771" customFormat="false" ht="16.4" hidden="false" customHeight="false" outlineLevel="0" collapsed="false">
      <c r="C2771" s="163" t="s">
        <v>8421</v>
      </c>
      <c r="D2771" s="163" t="s">
        <v>5649</v>
      </c>
      <c r="E2771" s="183" t="s">
        <v>5649</v>
      </c>
    </row>
    <row r="2772" customFormat="false" ht="16.4" hidden="false" customHeight="false" outlineLevel="0" collapsed="false">
      <c r="C2772" s="163" t="s">
        <v>8422</v>
      </c>
      <c r="D2772" s="163" t="s">
        <v>5649</v>
      </c>
      <c r="E2772" s="183" t="s">
        <v>5649</v>
      </c>
    </row>
    <row r="2773" customFormat="false" ht="16.4" hidden="false" customHeight="false" outlineLevel="0" collapsed="false">
      <c r="C2773" s="163" t="s">
        <v>8423</v>
      </c>
      <c r="D2773" s="163" t="s">
        <v>5649</v>
      </c>
      <c r="E2773" s="183" t="s">
        <v>5649</v>
      </c>
    </row>
    <row r="2774" customFormat="false" ht="16.4" hidden="false" customHeight="false" outlineLevel="0" collapsed="false">
      <c r="C2774" s="163" t="s">
        <v>8424</v>
      </c>
      <c r="D2774" s="163" t="s">
        <v>5649</v>
      </c>
      <c r="E2774" s="183" t="s">
        <v>5649</v>
      </c>
    </row>
    <row r="2775" customFormat="false" ht="16.4" hidden="false" customHeight="false" outlineLevel="0" collapsed="false">
      <c r="C2775" s="163" t="s">
        <v>8425</v>
      </c>
      <c r="D2775" s="163" t="s">
        <v>5649</v>
      </c>
      <c r="E2775" s="183" t="s">
        <v>5649</v>
      </c>
    </row>
    <row r="2776" customFormat="false" ht="16.4" hidden="false" customHeight="false" outlineLevel="0" collapsed="false">
      <c r="C2776" s="163" t="s">
        <v>8426</v>
      </c>
      <c r="D2776" s="163" t="s">
        <v>5649</v>
      </c>
      <c r="E2776" s="183" t="s">
        <v>5649</v>
      </c>
    </row>
    <row r="2777" customFormat="false" ht="16.4" hidden="false" customHeight="false" outlineLevel="0" collapsed="false">
      <c r="C2777" s="163" t="s">
        <v>8427</v>
      </c>
      <c r="D2777" s="163" t="s">
        <v>5649</v>
      </c>
      <c r="E2777" s="183" t="s">
        <v>5649</v>
      </c>
    </row>
    <row r="2778" customFormat="false" ht="16.4" hidden="false" customHeight="false" outlineLevel="0" collapsed="false">
      <c r="C2778" s="163" t="s">
        <v>8428</v>
      </c>
      <c r="D2778" s="163" t="s">
        <v>5649</v>
      </c>
      <c r="E2778" s="183" t="s">
        <v>5649</v>
      </c>
    </row>
    <row r="2779" customFormat="false" ht="16.4" hidden="false" customHeight="false" outlineLevel="0" collapsed="false">
      <c r="C2779" s="163" t="s">
        <v>8429</v>
      </c>
      <c r="D2779" s="163" t="s">
        <v>5649</v>
      </c>
      <c r="E2779" s="183" t="s">
        <v>5649</v>
      </c>
    </row>
    <row r="2780" customFormat="false" ht="16.4" hidden="false" customHeight="false" outlineLevel="0" collapsed="false">
      <c r="C2780" s="163" t="s">
        <v>8430</v>
      </c>
      <c r="D2780" s="163" t="s">
        <v>5649</v>
      </c>
      <c r="E2780" s="183" t="s">
        <v>5649</v>
      </c>
    </row>
    <row r="2781" customFormat="false" ht="16.4" hidden="false" customHeight="false" outlineLevel="0" collapsed="false">
      <c r="C2781" s="163" t="s">
        <v>8431</v>
      </c>
      <c r="D2781" s="163" t="s">
        <v>5649</v>
      </c>
      <c r="E2781" s="183" t="s">
        <v>5649</v>
      </c>
    </row>
    <row r="2782" customFormat="false" ht="16.4" hidden="false" customHeight="false" outlineLevel="0" collapsed="false">
      <c r="C2782" s="163" t="s">
        <v>8432</v>
      </c>
      <c r="D2782" s="163" t="s">
        <v>5649</v>
      </c>
      <c r="E2782" s="183" t="s">
        <v>5649</v>
      </c>
    </row>
    <row r="2783" customFormat="false" ht="16.4" hidden="false" customHeight="false" outlineLevel="0" collapsed="false">
      <c r="C2783" s="163" t="s">
        <v>8433</v>
      </c>
      <c r="D2783" s="163" t="s">
        <v>5649</v>
      </c>
      <c r="E2783" s="183" t="s">
        <v>5649</v>
      </c>
    </row>
    <row r="2784" customFormat="false" ht="16.4" hidden="false" customHeight="false" outlineLevel="0" collapsed="false">
      <c r="C2784" s="163" t="s">
        <v>8434</v>
      </c>
      <c r="D2784" s="163" t="s">
        <v>5649</v>
      </c>
      <c r="E2784" s="183" t="s">
        <v>5649</v>
      </c>
    </row>
    <row r="2785" customFormat="false" ht="16.4" hidden="false" customHeight="false" outlineLevel="0" collapsed="false">
      <c r="C2785" s="163" t="s">
        <v>8435</v>
      </c>
      <c r="D2785" s="163" t="s">
        <v>5649</v>
      </c>
      <c r="E2785" s="183" t="s">
        <v>5649</v>
      </c>
    </row>
    <row r="2786" customFormat="false" ht="16.4" hidden="false" customHeight="false" outlineLevel="0" collapsed="false">
      <c r="C2786" s="163" t="s">
        <v>8436</v>
      </c>
      <c r="D2786" s="163" t="s">
        <v>5649</v>
      </c>
      <c r="E2786" s="183" t="s">
        <v>5649</v>
      </c>
    </row>
    <row r="2787" customFormat="false" ht="16.4" hidden="false" customHeight="false" outlineLevel="0" collapsed="false">
      <c r="C2787" s="163" t="s">
        <v>8437</v>
      </c>
      <c r="D2787" s="163" t="s">
        <v>5649</v>
      </c>
      <c r="E2787" s="183" t="s">
        <v>5649</v>
      </c>
    </row>
    <row r="2788" customFormat="false" ht="16.4" hidden="false" customHeight="false" outlineLevel="0" collapsed="false">
      <c r="C2788" s="163" t="s">
        <v>8438</v>
      </c>
      <c r="D2788" s="163" t="s">
        <v>5649</v>
      </c>
      <c r="E2788" s="183" t="s">
        <v>5649</v>
      </c>
    </row>
    <row r="2789" customFormat="false" ht="16.4" hidden="false" customHeight="false" outlineLevel="0" collapsed="false">
      <c r="C2789" s="163" t="s">
        <v>8439</v>
      </c>
      <c r="D2789" s="163" t="s">
        <v>5649</v>
      </c>
      <c r="E2789" s="183" t="s">
        <v>5649</v>
      </c>
    </row>
    <row r="2790" customFormat="false" ht="16.4" hidden="false" customHeight="false" outlineLevel="0" collapsed="false">
      <c r="C2790" s="163" t="s">
        <v>8440</v>
      </c>
      <c r="D2790" s="163" t="s">
        <v>5649</v>
      </c>
      <c r="E2790" s="183" t="s">
        <v>5649</v>
      </c>
    </row>
    <row r="2791" customFormat="false" ht="16.4" hidden="false" customHeight="false" outlineLevel="0" collapsed="false">
      <c r="C2791" s="163" t="s">
        <v>8441</v>
      </c>
      <c r="D2791" s="163" t="s">
        <v>5649</v>
      </c>
      <c r="E2791" s="183" t="s">
        <v>5649</v>
      </c>
    </row>
    <row r="2792" customFormat="false" ht="16.4" hidden="false" customHeight="false" outlineLevel="0" collapsed="false">
      <c r="C2792" s="163" t="s">
        <v>8442</v>
      </c>
      <c r="D2792" s="163" t="s">
        <v>5649</v>
      </c>
      <c r="E2792" s="183" t="s">
        <v>5649</v>
      </c>
    </row>
    <row r="2793" customFormat="false" ht="16.4" hidden="false" customHeight="false" outlineLevel="0" collapsed="false">
      <c r="C2793" s="163" t="s">
        <v>8443</v>
      </c>
      <c r="D2793" s="163" t="s">
        <v>5649</v>
      </c>
      <c r="E2793" s="183" t="s">
        <v>5649</v>
      </c>
    </row>
    <row r="2794" customFormat="false" ht="16.4" hidden="false" customHeight="false" outlineLevel="0" collapsed="false">
      <c r="C2794" s="163" t="s">
        <v>8444</v>
      </c>
      <c r="D2794" s="163" t="s">
        <v>5649</v>
      </c>
      <c r="E2794" s="183" t="s">
        <v>5649</v>
      </c>
    </row>
    <row r="2795" customFormat="false" ht="16.4" hidden="false" customHeight="false" outlineLevel="0" collapsed="false">
      <c r="C2795" s="163" t="s">
        <v>8445</v>
      </c>
      <c r="D2795" s="163" t="s">
        <v>5649</v>
      </c>
      <c r="E2795" s="183" t="s">
        <v>5649</v>
      </c>
    </row>
    <row r="2796" customFormat="false" ht="16.4" hidden="false" customHeight="false" outlineLevel="0" collapsed="false">
      <c r="C2796" s="163" t="s">
        <v>8446</v>
      </c>
      <c r="D2796" s="163" t="s">
        <v>5649</v>
      </c>
      <c r="E2796" s="183" t="s">
        <v>5649</v>
      </c>
    </row>
    <row r="2797" customFormat="false" ht="16.4" hidden="false" customHeight="false" outlineLevel="0" collapsed="false">
      <c r="C2797" s="163" t="s">
        <v>8447</v>
      </c>
      <c r="D2797" s="163" t="s">
        <v>5649</v>
      </c>
      <c r="E2797" s="183" t="s">
        <v>5649</v>
      </c>
    </row>
    <row r="2798" customFormat="false" ht="16.4" hidden="false" customHeight="false" outlineLevel="0" collapsed="false">
      <c r="C2798" s="163" t="s">
        <v>8448</v>
      </c>
      <c r="D2798" s="163" t="s">
        <v>5649</v>
      </c>
      <c r="E2798" s="183" t="s">
        <v>5649</v>
      </c>
    </row>
    <row r="2799" customFormat="false" ht="16.4" hidden="false" customHeight="false" outlineLevel="0" collapsed="false">
      <c r="C2799" s="163" t="s">
        <v>8449</v>
      </c>
      <c r="D2799" s="163" t="s">
        <v>5649</v>
      </c>
      <c r="E2799" s="183" t="s">
        <v>5649</v>
      </c>
    </row>
    <row r="2800" customFormat="false" ht="16.4" hidden="false" customHeight="false" outlineLevel="0" collapsed="false">
      <c r="C2800" s="163" t="s">
        <v>8450</v>
      </c>
      <c r="D2800" s="163" t="s">
        <v>5649</v>
      </c>
      <c r="E2800" s="183" t="s">
        <v>5649</v>
      </c>
    </row>
    <row r="2801" customFormat="false" ht="16.4" hidden="false" customHeight="false" outlineLevel="0" collapsed="false">
      <c r="C2801" s="163" t="s">
        <v>8451</v>
      </c>
      <c r="D2801" s="163" t="s">
        <v>5649</v>
      </c>
      <c r="E2801" s="183" t="s">
        <v>5649</v>
      </c>
    </row>
    <row r="2802" customFormat="false" ht="16.4" hidden="false" customHeight="false" outlineLevel="0" collapsed="false">
      <c r="C2802" s="163" t="s">
        <v>8452</v>
      </c>
      <c r="D2802" s="163" t="s">
        <v>5649</v>
      </c>
      <c r="E2802" s="183" t="s">
        <v>5649</v>
      </c>
    </row>
    <row r="2803" customFormat="false" ht="16.4" hidden="false" customHeight="false" outlineLevel="0" collapsed="false">
      <c r="C2803" s="163" t="s">
        <v>8453</v>
      </c>
      <c r="D2803" s="163" t="s">
        <v>5649</v>
      </c>
      <c r="E2803" s="183" t="s">
        <v>5649</v>
      </c>
    </row>
    <row r="2804" customFormat="false" ht="16.4" hidden="false" customHeight="false" outlineLevel="0" collapsed="false">
      <c r="C2804" s="163" t="s">
        <v>8454</v>
      </c>
      <c r="D2804" s="163" t="s">
        <v>5649</v>
      </c>
      <c r="E2804" s="183" t="s">
        <v>5649</v>
      </c>
    </row>
    <row r="2805" customFormat="false" ht="16.4" hidden="false" customHeight="false" outlineLevel="0" collapsed="false">
      <c r="C2805" s="163" t="s">
        <v>8455</v>
      </c>
      <c r="D2805" s="163" t="s">
        <v>5649</v>
      </c>
      <c r="E2805" s="183" t="s">
        <v>5649</v>
      </c>
    </row>
    <row r="2806" customFormat="false" ht="16.4" hidden="false" customHeight="false" outlineLevel="0" collapsed="false">
      <c r="C2806" s="163" t="s">
        <v>8456</v>
      </c>
      <c r="D2806" s="163" t="s">
        <v>5649</v>
      </c>
      <c r="E2806" s="183" t="s">
        <v>5649</v>
      </c>
    </row>
    <row r="2807" customFormat="false" ht="16.4" hidden="false" customHeight="false" outlineLevel="0" collapsed="false">
      <c r="C2807" s="163" t="s">
        <v>8457</v>
      </c>
      <c r="D2807" s="163" t="s">
        <v>5649</v>
      </c>
      <c r="E2807" s="183" t="s">
        <v>5649</v>
      </c>
    </row>
    <row r="2808" customFormat="false" ht="16.4" hidden="false" customHeight="false" outlineLevel="0" collapsed="false">
      <c r="C2808" s="163" t="s">
        <v>8458</v>
      </c>
      <c r="D2808" s="163" t="s">
        <v>5649</v>
      </c>
      <c r="E2808" s="183" t="s">
        <v>5649</v>
      </c>
    </row>
    <row r="2809" customFormat="false" ht="16.4" hidden="false" customHeight="false" outlineLevel="0" collapsed="false">
      <c r="C2809" s="163" t="s">
        <v>8459</v>
      </c>
      <c r="D2809" s="163" t="s">
        <v>5649</v>
      </c>
      <c r="E2809" s="183" t="s">
        <v>5649</v>
      </c>
    </row>
    <row r="2810" customFormat="false" ht="16.4" hidden="false" customHeight="false" outlineLevel="0" collapsed="false">
      <c r="C2810" s="163" t="s">
        <v>8460</v>
      </c>
      <c r="D2810" s="163" t="s">
        <v>5649</v>
      </c>
      <c r="E2810" s="183" t="s">
        <v>5649</v>
      </c>
    </row>
    <row r="2811" customFormat="false" ht="16.4" hidden="false" customHeight="false" outlineLevel="0" collapsed="false">
      <c r="C2811" s="163" t="s">
        <v>8461</v>
      </c>
      <c r="D2811" s="163" t="s">
        <v>5649</v>
      </c>
      <c r="E2811" s="183" t="s">
        <v>5649</v>
      </c>
    </row>
    <row r="2812" customFormat="false" ht="16.4" hidden="false" customHeight="false" outlineLevel="0" collapsed="false">
      <c r="C2812" s="163" t="s">
        <v>8462</v>
      </c>
      <c r="D2812" s="163" t="s">
        <v>5649</v>
      </c>
      <c r="E2812" s="183" t="s">
        <v>5649</v>
      </c>
    </row>
    <row r="2813" customFormat="false" ht="16.4" hidden="false" customHeight="false" outlineLevel="0" collapsed="false">
      <c r="C2813" s="163" t="s">
        <v>8463</v>
      </c>
      <c r="D2813" s="163" t="s">
        <v>5649</v>
      </c>
      <c r="E2813" s="183" t="s">
        <v>5649</v>
      </c>
    </row>
    <row r="2814" customFormat="false" ht="16.4" hidden="false" customHeight="false" outlineLevel="0" collapsed="false">
      <c r="C2814" s="163" t="s">
        <v>8464</v>
      </c>
      <c r="D2814" s="163" t="s">
        <v>5649</v>
      </c>
      <c r="E2814" s="183" t="s">
        <v>5649</v>
      </c>
    </row>
    <row r="2815" customFormat="false" ht="16.4" hidden="false" customHeight="false" outlineLevel="0" collapsed="false">
      <c r="C2815" s="163" t="s">
        <v>8465</v>
      </c>
      <c r="D2815" s="163" t="s">
        <v>5649</v>
      </c>
      <c r="E2815" s="183" t="s">
        <v>5649</v>
      </c>
    </row>
    <row r="2816" customFormat="false" ht="16.4" hidden="false" customHeight="false" outlineLevel="0" collapsed="false">
      <c r="C2816" s="163" t="s">
        <v>8466</v>
      </c>
      <c r="D2816" s="163" t="s">
        <v>5649</v>
      </c>
      <c r="E2816" s="183" t="s">
        <v>5649</v>
      </c>
    </row>
    <row r="2817" customFormat="false" ht="16.4" hidden="false" customHeight="false" outlineLevel="0" collapsed="false">
      <c r="C2817" s="163" t="s">
        <v>8467</v>
      </c>
      <c r="D2817" s="163" t="s">
        <v>5649</v>
      </c>
      <c r="E2817" s="183" t="s">
        <v>5649</v>
      </c>
    </row>
    <row r="2818" customFormat="false" ht="16.4" hidden="false" customHeight="false" outlineLevel="0" collapsed="false">
      <c r="C2818" s="163" t="s">
        <v>8468</v>
      </c>
      <c r="D2818" s="163" t="s">
        <v>5649</v>
      </c>
      <c r="E2818" s="183" t="s">
        <v>5649</v>
      </c>
    </row>
    <row r="2819" customFormat="false" ht="16.4" hidden="false" customHeight="false" outlineLevel="0" collapsed="false">
      <c r="C2819" s="163" t="s">
        <v>8469</v>
      </c>
      <c r="D2819" s="163" t="s">
        <v>5649</v>
      </c>
      <c r="E2819" s="183" t="s">
        <v>5649</v>
      </c>
    </row>
    <row r="2820" customFormat="false" ht="16.4" hidden="false" customHeight="false" outlineLevel="0" collapsed="false">
      <c r="C2820" s="163" t="s">
        <v>8470</v>
      </c>
      <c r="D2820" s="163" t="s">
        <v>5649</v>
      </c>
      <c r="E2820" s="183" t="s">
        <v>5649</v>
      </c>
    </row>
    <row r="2821" customFormat="false" ht="16.4" hidden="false" customHeight="false" outlineLevel="0" collapsed="false">
      <c r="C2821" s="163" t="s">
        <v>8471</v>
      </c>
      <c r="D2821" s="163" t="s">
        <v>5649</v>
      </c>
      <c r="E2821" s="183" t="s">
        <v>5649</v>
      </c>
    </row>
    <row r="2822" customFormat="false" ht="16.4" hidden="false" customHeight="false" outlineLevel="0" collapsed="false">
      <c r="C2822" s="163" t="s">
        <v>8472</v>
      </c>
      <c r="D2822" s="163" t="s">
        <v>5649</v>
      </c>
      <c r="E2822" s="183" t="s">
        <v>5649</v>
      </c>
    </row>
    <row r="2823" customFormat="false" ht="16.4" hidden="false" customHeight="false" outlineLevel="0" collapsed="false">
      <c r="C2823" s="163" t="s">
        <v>8473</v>
      </c>
      <c r="D2823" s="163" t="s">
        <v>5649</v>
      </c>
      <c r="E2823" s="183" t="s">
        <v>5649</v>
      </c>
    </row>
    <row r="2824" customFormat="false" ht="16.4" hidden="false" customHeight="false" outlineLevel="0" collapsed="false">
      <c r="C2824" s="163" t="s">
        <v>8474</v>
      </c>
      <c r="D2824" s="163" t="s">
        <v>5649</v>
      </c>
      <c r="E2824" s="183" t="s">
        <v>5649</v>
      </c>
    </row>
    <row r="2825" customFormat="false" ht="16.4" hidden="false" customHeight="false" outlineLevel="0" collapsed="false">
      <c r="C2825" s="163" t="s">
        <v>8475</v>
      </c>
      <c r="D2825" s="163" t="s">
        <v>5649</v>
      </c>
      <c r="E2825" s="183" t="s">
        <v>5649</v>
      </c>
    </row>
    <row r="2826" customFormat="false" ht="16.4" hidden="false" customHeight="false" outlineLevel="0" collapsed="false">
      <c r="C2826" s="163" t="s">
        <v>8476</v>
      </c>
      <c r="D2826" s="163" t="s">
        <v>5649</v>
      </c>
      <c r="E2826" s="183" t="s">
        <v>5649</v>
      </c>
    </row>
    <row r="2827" customFormat="false" ht="16.4" hidden="false" customHeight="false" outlineLevel="0" collapsed="false">
      <c r="C2827" s="163" t="s">
        <v>8477</v>
      </c>
      <c r="D2827" s="163" t="s">
        <v>5649</v>
      </c>
      <c r="E2827" s="183" t="s">
        <v>5649</v>
      </c>
    </row>
    <row r="2828" customFormat="false" ht="16.4" hidden="false" customHeight="false" outlineLevel="0" collapsed="false">
      <c r="C2828" s="163" t="s">
        <v>8478</v>
      </c>
      <c r="D2828" s="163" t="s">
        <v>5649</v>
      </c>
      <c r="E2828" s="183" t="s">
        <v>5649</v>
      </c>
    </row>
    <row r="2829" customFormat="false" ht="16.4" hidden="false" customHeight="false" outlineLevel="0" collapsed="false">
      <c r="C2829" s="163" t="s">
        <v>8479</v>
      </c>
      <c r="D2829" s="163" t="s">
        <v>5649</v>
      </c>
      <c r="E2829" s="183" t="s">
        <v>5649</v>
      </c>
    </row>
    <row r="2830" customFormat="false" ht="16.4" hidden="false" customHeight="false" outlineLevel="0" collapsed="false">
      <c r="C2830" s="163" t="s">
        <v>8480</v>
      </c>
      <c r="D2830" s="163" t="s">
        <v>5649</v>
      </c>
      <c r="E2830" s="183" t="s">
        <v>5649</v>
      </c>
    </row>
    <row r="2831" customFormat="false" ht="16.4" hidden="false" customHeight="false" outlineLevel="0" collapsed="false">
      <c r="C2831" s="163" t="s">
        <v>8481</v>
      </c>
      <c r="D2831" s="163" t="s">
        <v>5649</v>
      </c>
      <c r="E2831" s="183" t="s">
        <v>5649</v>
      </c>
    </row>
    <row r="2832" customFormat="false" ht="16.4" hidden="false" customHeight="false" outlineLevel="0" collapsed="false">
      <c r="C2832" s="163" t="s">
        <v>8482</v>
      </c>
      <c r="D2832" s="163" t="s">
        <v>5649</v>
      </c>
      <c r="E2832" s="183" t="s">
        <v>5649</v>
      </c>
    </row>
    <row r="2833" customFormat="false" ht="16.4" hidden="false" customHeight="false" outlineLevel="0" collapsed="false">
      <c r="C2833" s="163" t="s">
        <v>8483</v>
      </c>
      <c r="D2833" s="163" t="s">
        <v>5649</v>
      </c>
      <c r="E2833" s="183" t="s">
        <v>5649</v>
      </c>
    </row>
    <row r="2834" customFormat="false" ht="16.4" hidden="false" customHeight="false" outlineLevel="0" collapsed="false">
      <c r="C2834" s="163" t="s">
        <v>8484</v>
      </c>
      <c r="D2834" s="163" t="s">
        <v>5649</v>
      </c>
      <c r="E2834" s="183" t="s">
        <v>5649</v>
      </c>
    </row>
    <row r="2835" customFormat="false" ht="16.4" hidden="false" customHeight="false" outlineLevel="0" collapsed="false">
      <c r="C2835" s="163" t="s">
        <v>8485</v>
      </c>
      <c r="D2835" s="163" t="s">
        <v>5649</v>
      </c>
      <c r="E2835" s="183" t="s">
        <v>5649</v>
      </c>
    </row>
    <row r="2836" customFormat="false" ht="16.4" hidden="false" customHeight="false" outlineLevel="0" collapsed="false">
      <c r="C2836" s="163" t="s">
        <v>8486</v>
      </c>
      <c r="D2836" s="163" t="s">
        <v>5649</v>
      </c>
      <c r="E2836" s="183" t="s">
        <v>5649</v>
      </c>
    </row>
    <row r="2837" customFormat="false" ht="16.4" hidden="false" customHeight="false" outlineLevel="0" collapsed="false">
      <c r="C2837" s="163" t="s">
        <v>8487</v>
      </c>
      <c r="D2837" s="163" t="s">
        <v>5649</v>
      </c>
      <c r="E2837" s="183" t="s">
        <v>5649</v>
      </c>
    </row>
    <row r="2838" customFormat="false" ht="16.4" hidden="false" customHeight="false" outlineLevel="0" collapsed="false">
      <c r="C2838" s="163" t="s">
        <v>8488</v>
      </c>
      <c r="D2838" s="163" t="s">
        <v>5649</v>
      </c>
      <c r="E2838" s="183" t="s">
        <v>5649</v>
      </c>
    </row>
    <row r="2839" customFormat="false" ht="16.4" hidden="false" customHeight="false" outlineLevel="0" collapsed="false">
      <c r="C2839" s="163" t="s">
        <v>8489</v>
      </c>
      <c r="D2839" s="163" t="s">
        <v>5649</v>
      </c>
      <c r="E2839" s="183" t="s">
        <v>5649</v>
      </c>
    </row>
    <row r="2840" customFormat="false" ht="16.4" hidden="false" customHeight="false" outlineLevel="0" collapsed="false">
      <c r="C2840" s="163" t="s">
        <v>8490</v>
      </c>
      <c r="D2840" s="163" t="s">
        <v>5649</v>
      </c>
      <c r="E2840" s="183" t="s">
        <v>5649</v>
      </c>
    </row>
    <row r="2841" customFormat="false" ht="16.4" hidden="false" customHeight="false" outlineLevel="0" collapsed="false">
      <c r="C2841" s="163" t="s">
        <v>8491</v>
      </c>
      <c r="D2841" s="163" t="s">
        <v>5649</v>
      </c>
      <c r="E2841" s="183" t="s">
        <v>5649</v>
      </c>
    </row>
    <row r="2842" customFormat="false" ht="16.4" hidden="false" customHeight="false" outlineLevel="0" collapsed="false">
      <c r="C2842" s="163" t="s">
        <v>8492</v>
      </c>
      <c r="D2842" s="163" t="s">
        <v>5649</v>
      </c>
      <c r="E2842" s="183" t="s">
        <v>5649</v>
      </c>
    </row>
    <row r="2843" customFormat="false" ht="16.4" hidden="false" customHeight="false" outlineLevel="0" collapsed="false">
      <c r="C2843" s="163" t="s">
        <v>8493</v>
      </c>
      <c r="D2843" s="163" t="s">
        <v>5649</v>
      </c>
      <c r="E2843" s="183" t="s">
        <v>5649</v>
      </c>
    </row>
    <row r="2844" customFormat="false" ht="16.4" hidden="false" customHeight="false" outlineLevel="0" collapsed="false">
      <c r="C2844" s="163" t="s">
        <v>8494</v>
      </c>
      <c r="D2844" s="163" t="s">
        <v>5649</v>
      </c>
      <c r="E2844" s="183" t="s">
        <v>5649</v>
      </c>
    </row>
    <row r="2845" customFormat="false" ht="16.4" hidden="false" customHeight="false" outlineLevel="0" collapsed="false">
      <c r="C2845" s="163" t="s">
        <v>8495</v>
      </c>
      <c r="D2845" s="163" t="s">
        <v>5649</v>
      </c>
      <c r="E2845" s="183" t="s">
        <v>5649</v>
      </c>
    </row>
    <row r="2846" customFormat="false" ht="16.4" hidden="false" customHeight="false" outlineLevel="0" collapsed="false">
      <c r="C2846" s="163" t="s">
        <v>8496</v>
      </c>
      <c r="D2846" s="163" t="s">
        <v>5649</v>
      </c>
      <c r="E2846" s="183" t="s">
        <v>5649</v>
      </c>
    </row>
    <row r="2847" customFormat="false" ht="16.4" hidden="false" customHeight="false" outlineLevel="0" collapsed="false">
      <c r="C2847" s="163" t="s">
        <v>8497</v>
      </c>
      <c r="D2847" s="163" t="s">
        <v>5649</v>
      </c>
      <c r="E2847" s="183" t="s">
        <v>5649</v>
      </c>
    </row>
    <row r="2848" customFormat="false" ht="16.4" hidden="false" customHeight="false" outlineLevel="0" collapsed="false">
      <c r="C2848" s="163" t="s">
        <v>8498</v>
      </c>
      <c r="D2848" s="163" t="s">
        <v>5649</v>
      </c>
      <c r="E2848" s="183" t="s">
        <v>5649</v>
      </c>
    </row>
    <row r="2849" customFormat="false" ht="16.4" hidden="false" customHeight="false" outlineLevel="0" collapsed="false">
      <c r="C2849" s="163" t="s">
        <v>8499</v>
      </c>
      <c r="D2849" s="163" t="s">
        <v>5649</v>
      </c>
      <c r="E2849" s="183" t="s">
        <v>5649</v>
      </c>
    </row>
    <row r="2850" customFormat="false" ht="16.4" hidden="false" customHeight="false" outlineLevel="0" collapsed="false">
      <c r="C2850" s="163" t="s">
        <v>8500</v>
      </c>
      <c r="D2850" s="163" t="s">
        <v>5649</v>
      </c>
      <c r="E2850" s="183" t="s">
        <v>5649</v>
      </c>
    </row>
    <row r="2851" customFormat="false" ht="16.4" hidden="false" customHeight="false" outlineLevel="0" collapsed="false">
      <c r="C2851" s="163" t="s">
        <v>8501</v>
      </c>
      <c r="D2851" s="163" t="s">
        <v>5649</v>
      </c>
      <c r="E2851" s="183" t="s">
        <v>5649</v>
      </c>
    </row>
    <row r="2852" customFormat="false" ht="16.4" hidden="false" customHeight="false" outlineLevel="0" collapsed="false">
      <c r="C2852" s="163" t="s">
        <v>8502</v>
      </c>
      <c r="D2852" s="163" t="s">
        <v>5649</v>
      </c>
      <c r="E2852" s="183" t="s">
        <v>5649</v>
      </c>
    </row>
    <row r="2853" customFormat="false" ht="16.4" hidden="false" customHeight="false" outlineLevel="0" collapsed="false">
      <c r="C2853" s="163" t="s">
        <v>8503</v>
      </c>
      <c r="D2853" s="163" t="s">
        <v>5649</v>
      </c>
      <c r="E2853" s="183" t="s">
        <v>5649</v>
      </c>
    </row>
    <row r="2854" customFormat="false" ht="16.4" hidden="false" customHeight="false" outlineLevel="0" collapsed="false">
      <c r="C2854" s="163" t="s">
        <v>8504</v>
      </c>
      <c r="D2854" s="163" t="s">
        <v>5649</v>
      </c>
      <c r="E2854" s="183" t="s">
        <v>5649</v>
      </c>
    </row>
    <row r="2855" customFormat="false" ht="16.4" hidden="false" customHeight="false" outlineLevel="0" collapsed="false">
      <c r="C2855" s="163" t="s">
        <v>8505</v>
      </c>
      <c r="D2855" s="163" t="s">
        <v>5649</v>
      </c>
      <c r="E2855" s="183" t="s">
        <v>5649</v>
      </c>
    </row>
    <row r="2856" customFormat="false" ht="16.4" hidden="false" customHeight="false" outlineLevel="0" collapsed="false">
      <c r="C2856" s="163" t="s">
        <v>8506</v>
      </c>
      <c r="D2856" s="163" t="s">
        <v>5649</v>
      </c>
      <c r="E2856" s="183" t="s">
        <v>5649</v>
      </c>
    </row>
    <row r="2857" customFormat="false" ht="16.4" hidden="false" customHeight="false" outlineLevel="0" collapsed="false">
      <c r="C2857" s="163" t="s">
        <v>8507</v>
      </c>
      <c r="D2857" s="163" t="s">
        <v>5649</v>
      </c>
      <c r="E2857" s="183" t="s">
        <v>5649</v>
      </c>
    </row>
    <row r="2858" customFormat="false" ht="16.4" hidden="false" customHeight="false" outlineLevel="0" collapsed="false">
      <c r="C2858" s="163" t="s">
        <v>8508</v>
      </c>
      <c r="D2858" s="163" t="s">
        <v>5649</v>
      </c>
      <c r="E2858" s="183" t="s">
        <v>5649</v>
      </c>
    </row>
    <row r="2859" customFormat="false" ht="16.4" hidden="false" customHeight="false" outlineLevel="0" collapsed="false">
      <c r="C2859" s="163" t="s">
        <v>8509</v>
      </c>
      <c r="D2859" s="163" t="s">
        <v>5649</v>
      </c>
      <c r="E2859" s="183" t="s">
        <v>5649</v>
      </c>
    </row>
    <row r="2860" customFormat="false" ht="16.4" hidden="false" customHeight="false" outlineLevel="0" collapsed="false">
      <c r="C2860" s="163" t="s">
        <v>8510</v>
      </c>
      <c r="D2860" s="163" t="s">
        <v>5649</v>
      </c>
      <c r="E2860" s="183" t="s">
        <v>5649</v>
      </c>
    </row>
    <row r="2861" customFormat="false" ht="16.4" hidden="false" customHeight="false" outlineLevel="0" collapsed="false">
      <c r="C2861" s="163" t="s">
        <v>8511</v>
      </c>
      <c r="D2861" s="163" t="s">
        <v>5649</v>
      </c>
      <c r="E2861" s="183" t="s">
        <v>5649</v>
      </c>
    </row>
    <row r="2862" customFormat="false" ht="16.4" hidden="false" customHeight="false" outlineLevel="0" collapsed="false">
      <c r="C2862" s="163" t="s">
        <v>8512</v>
      </c>
      <c r="D2862" s="163" t="s">
        <v>5649</v>
      </c>
      <c r="E2862" s="183" t="s">
        <v>5649</v>
      </c>
    </row>
    <row r="2863" customFormat="false" ht="16.4" hidden="false" customHeight="false" outlineLevel="0" collapsed="false">
      <c r="C2863" s="163" t="s">
        <v>8513</v>
      </c>
      <c r="D2863" s="163" t="s">
        <v>5649</v>
      </c>
      <c r="E2863" s="183" t="s">
        <v>5649</v>
      </c>
    </row>
    <row r="2864" customFormat="false" ht="16.4" hidden="false" customHeight="false" outlineLevel="0" collapsed="false">
      <c r="C2864" s="163" t="s">
        <v>8514</v>
      </c>
      <c r="D2864" s="163" t="s">
        <v>5649</v>
      </c>
      <c r="E2864" s="183" t="s">
        <v>5649</v>
      </c>
    </row>
    <row r="2865" customFormat="false" ht="16.4" hidden="false" customHeight="false" outlineLevel="0" collapsed="false">
      <c r="C2865" s="163" t="s">
        <v>8515</v>
      </c>
      <c r="D2865" s="163" t="s">
        <v>5649</v>
      </c>
      <c r="E2865" s="183" t="s">
        <v>5649</v>
      </c>
    </row>
    <row r="2866" customFormat="false" ht="16.4" hidden="false" customHeight="false" outlineLevel="0" collapsed="false">
      <c r="C2866" s="163" t="s">
        <v>8516</v>
      </c>
      <c r="D2866" s="163" t="s">
        <v>5649</v>
      </c>
      <c r="E2866" s="183" t="s">
        <v>5649</v>
      </c>
    </row>
    <row r="2867" customFormat="false" ht="16.4" hidden="false" customHeight="false" outlineLevel="0" collapsed="false">
      <c r="C2867" s="163" t="s">
        <v>8517</v>
      </c>
      <c r="D2867" s="163" t="s">
        <v>5649</v>
      </c>
      <c r="E2867" s="183" t="s">
        <v>5649</v>
      </c>
    </row>
    <row r="2868" customFormat="false" ht="16.4" hidden="false" customHeight="false" outlineLevel="0" collapsed="false">
      <c r="C2868" s="163" t="s">
        <v>8518</v>
      </c>
      <c r="D2868" s="163" t="s">
        <v>5649</v>
      </c>
      <c r="E2868" s="183" t="s">
        <v>5649</v>
      </c>
    </row>
    <row r="2869" customFormat="false" ht="16.4" hidden="false" customHeight="false" outlineLevel="0" collapsed="false">
      <c r="C2869" s="163" t="s">
        <v>8519</v>
      </c>
      <c r="D2869" s="163" t="s">
        <v>5649</v>
      </c>
      <c r="E2869" s="183" t="s">
        <v>5649</v>
      </c>
    </row>
    <row r="2870" customFormat="false" ht="16.4" hidden="false" customHeight="false" outlineLevel="0" collapsed="false">
      <c r="C2870" s="163" t="s">
        <v>8520</v>
      </c>
      <c r="D2870" s="163" t="s">
        <v>5649</v>
      </c>
      <c r="E2870" s="183" t="s">
        <v>5649</v>
      </c>
    </row>
    <row r="2871" customFormat="false" ht="16.4" hidden="false" customHeight="false" outlineLevel="0" collapsed="false">
      <c r="C2871" s="163" t="s">
        <v>8521</v>
      </c>
      <c r="D2871" s="163" t="s">
        <v>5649</v>
      </c>
      <c r="E2871" s="183" t="s">
        <v>5649</v>
      </c>
    </row>
    <row r="2872" customFormat="false" ht="16.4" hidden="false" customHeight="false" outlineLevel="0" collapsed="false">
      <c r="C2872" s="163" t="s">
        <v>8522</v>
      </c>
      <c r="D2872" s="163" t="s">
        <v>5649</v>
      </c>
      <c r="E2872" s="183" t="s">
        <v>5649</v>
      </c>
    </row>
    <row r="2873" customFormat="false" ht="16.4" hidden="false" customHeight="false" outlineLevel="0" collapsed="false">
      <c r="C2873" s="163" t="s">
        <v>8523</v>
      </c>
      <c r="D2873" s="163" t="s">
        <v>5649</v>
      </c>
      <c r="E2873" s="183" t="s">
        <v>5649</v>
      </c>
    </row>
    <row r="2874" customFormat="false" ht="16.4" hidden="false" customHeight="false" outlineLevel="0" collapsed="false">
      <c r="C2874" s="163" t="s">
        <v>8524</v>
      </c>
      <c r="D2874" s="163" t="s">
        <v>5649</v>
      </c>
      <c r="E2874" s="183" t="s">
        <v>5649</v>
      </c>
    </row>
    <row r="2875" customFormat="false" ht="16.4" hidden="false" customHeight="false" outlineLevel="0" collapsed="false">
      <c r="C2875" s="163" t="s">
        <v>8525</v>
      </c>
      <c r="D2875" s="163" t="s">
        <v>5649</v>
      </c>
      <c r="E2875" s="183" t="s">
        <v>5649</v>
      </c>
    </row>
    <row r="2876" customFormat="false" ht="16.4" hidden="false" customHeight="false" outlineLevel="0" collapsed="false">
      <c r="C2876" s="163" t="s">
        <v>8526</v>
      </c>
      <c r="D2876" s="163" t="s">
        <v>5649</v>
      </c>
      <c r="E2876" s="183" t="s">
        <v>5649</v>
      </c>
    </row>
    <row r="2877" customFormat="false" ht="16.4" hidden="false" customHeight="false" outlineLevel="0" collapsed="false">
      <c r="C2877" s="163" t="s">
        <v>8527</v>
      </c>
      <c r="D2877" s="163" t="s">
        <v>5649</v>
      </c>
      <c r="E2877" s="183" t="s">
        <v>5649</v>
      </c>
    </row>
    <row r="2878" customFormat="false" ht="16.4" hidden="false" customHeight="false" outlineLevel="0" collapsed="false">
      <c r="C2878" s="163" t="s">
        <v>8528</v>
      </c>
      <c r="D2878" s="163" t="s">
        <v>5649</v>
      </c>
      <c r="E2878" s="183" t="s">
        <v>5649</v>
      </c>
    </row>
    <row r="2879" customFormat="false" ht="16.4" hidden="false" customHeight="false" outlineLevel="0" collapsed="false">
      <c r="C2879" s="163" t="s">
        <v>8529</v>
      </c>
      <c r="D2879" s="163" t="s">
        <v>5649</v>
      </c>
      <c r="E2879" s="183" t="s">
        <v>5649</v>
      </c>
    </row>
    <row r="2880" customFormat="false" ht="16.4" hidden="false" customHeight="false" outlineLevel="0" collapsed="false">
      <c r="C2880" s="163" t="s">
        <v>8530</v>
      </c>
      <c r="D2880" s="163" t="s">
        <v>5649</v>
      </c>
      <c r="E2880" s="183" t="s">
        <v>5649</v>
      </c>
    </row>
    <row r="2881" customFormat="false" ht="16.4" hidden="false" customHeight="false" outlineLevel="0" collapsed="false">
      <c r="C2881" s="163" t="s">
        <v>8531</v>
      </c>
      <c r="D2881" s="163" t="s">
        <v>5649</v>
      </c>
      <c r="E2881" s="183" t="s">
        <v>5649</v>
      </c>
    </row>
    <row r="2882" customFormat="false" ht="16.4" hidden="false" customHeight="false" outlineLevel="0" collapsed="false">
      <c r="C2882" s="163" t="s">
        <v>8532</v>
      </c>
      <c r="D2882" s="163" t="s">
        <v>5649</v>
      </c>
      <c r="E2882" s="183" t="s">
        <v>5649</v>
      </c>
    </row>
    <row r="2883" customFormat="false" ht="16.4" hidden="false" customHeight="false" outlineLevel="0" collapsed="false">
      <c r="C2883" s="163" t="s">
        <v>8533</v>
      </c>
      <c r="D2883" s="163" t="s">
        <v>5649</v>
      </c>
      <c r="E2883" s="183" t="s">
        <v>5649</v>
      </c>
    </row>
    <row r="2884" customFormat="false" ht="16.4" hidden="false" customHeight="false" outlineLevel="0" collapsed="false">
      <c r="C2884" s="163" t="s">
        <v>8534</v>
      </c>
      <c r="D2884" s="163" t="s">
        <v>5649</v>
      </c>
      <c r="E2884" s="183" t="s">
        <v>5649</v>
      </c>
    </row>
    <row r="2885" customFormat="false" ht="16.4" hidden="false" customHeight="false" outlineLevel="0" collapsed="false">
      <c r="C2885" s="163" t="s">
        <v>8535</v>
      </c>
      <c r="D2885" s="163" t="s">
        <v>5649</v>
      </c>
      <c r="E2885" s="183" t="s">
        <v>5649</v>
      </c>
    </row>
    <row r="2886" customFormat="false" ht="16.4" hidden="false" customHeight="false" outlineLevel="0" collapsed="false">
      <c r="C2886" s="163" t="s">
        <v>8536</v>
      </c>
      <c r="D2886" s="163" t="s">
        <v>5649</v>
      </c>
      <c r="E2886" s="183" t="s">
        <v>5649</v>
      </c>
    </row>
    <row r="2887" customFormat="false" ht="16.4" hidden="false" customHeight="false" outlineLevel="0" collapsed="false">
      <c r="C2887" s="163" t="s">
        <v>8537</v>
      </c>
      <c r="D2887" s="163" t="s">
        <v>5649</v>
      </c>
      <c r="E2887" s="183" t="s">
        <v>5649</v>
      </c>
    </row>
    <row r="2888" customFormat="false" ht="16.4" hidden="false" customHeight="false" outlineLevel="0" collapsed="false">
      <c r="C2888" s="163" t="s">
        <v>8538</v>
      </c>
      <c r="D2888" s="163" t="s">
        <v>5649</v>
      </c>
      <c r="E2888" s="183" t="s">
        <v>5649</v>
      </c>
    </row>
    <row r="2889" customFormat="false" ht="16.4" hidden="false" customHeight="false" outlineLevel="0" collapsed="false">
      <c r="C2889" s="163" t="s">
        <v>8539</v>
      </c>
      <c r="D2889" s="163" t="s">
        <v>5649</v>
      </c>
      <c r="E2889" s="183" t="s">
        <v>5649</v>
      </c>
    </row>
    <row r="2890" customFormat="false" ht="16.4" hidden="false" customHeight="false" outlineLevel="0" collapsed="false">
      <c r="C2890" s="163" t="s">
        <v>8540</v>
      </c>
      <c r="D2890" s="163" t="s">
        <v>5649</v>
      </c>
      <c r="E2890" s="183" t="s">
        <v>5649</v>
      </c>
    </row>
    <row r="2891" customFormat="false" ht="16.4" hidden="false" customHeight="false" outlineLevel="0" collapsed="false">
      <c r="C2891" s="163" t="s">
        <v>8541</v>
      </c>
      <c r="D2891" s="163" t="s">
        <v>5649</v>
      </c>
      <c r="E2891" s="183" t="s">
        <v>5649</v>
      </c>
    </row>
    <row r="2892" customFormat="false" ht="16.4" hidden="false" customHeight="false" outlineLevel="0" collapsed="false">
      <c r="C2892" s="163" t="s">
        <v>8542</v>
      </c>
      <c r="D2892" s="163" t="s">
        <v>5649</v>
      </c>
      <c r="E2892" s="183" t="s">
        <v>5649</v>
      </c>
    </row>
    <row r="2893" customFormat="false" ht="16.4" hidden="false" customHeight="false" outlineLevel="0" collapsed="false">
      <c r="C2893" s="163" t="s">
        <v>8543</v>
      </c>
      <c r="D2893" s="163" t="s">
        <v>5649</v>
      </c>
      <c r="E2893" s="183" t="s">
        <v>5649</v>
      </c>
    </row>
    <row r="2894" customFormat="false" ht="16.4" hidden="false" customHeight="false" outlineLevel="0" collapsed="false">
      <c r="C2894" s="163" t="s">
        <v>8544</v>
      </c>
      <c r="D2894" s="163" t="s">
        <v>5649</v>
      </c>
      <c r="E2894" s="183" t="s">
        <v>5649</v>
      </c>
    </row>
    <row r="2895" customFormat="false" ht="16.4" hidden="false" customHeight="false" outlineLevel="0" collapsed="false">
      <c r="C2895" s="163" t="s">
        <v>8545</v>
      </c>
      <c r="D2895" s="163" t="s">
        <v>5649</v>
      </c>
      <c r="E2895" s="183" t="s">
        <v>5649</v>
      </c>
    </row>
    <row r="2896" customFormat="false" ht="16.4" hidden="false" customHeight="false" outlineLevel="0" collapsed="false">
      <c r="C2896" s="163" t="s">
        <v>8546</v>
      </c>
      <c r="D2896" s="163" t="s">
        <v>5649</v>
      </c>
      <c r="E2896" s="183" t="s">
        <v>5649</v>
      </c>
    </row>
    <row r="2897" customFormat="false" ht="16.4" hidden="false" customHeight="false" outlineLevel="0" collapsed="false">
      <c r="C2897" s="163" t="s">
        <v>8547</v>
      </c>
      <c r="D2897" s="163" t="s">
        <v>5649</v>
      </c>
      <c r="E2897" s="183" t="s">
        <v>5649</v>
      </c>
    </row>
    <row r="2898" customFormat="false" ht="16.4" hidden="false" customHeight="false" outlineLevel="0" collapsed="false">
      <c r="C2898" s="163" t="s">
        <v>8548</v>
      </c>
      <c r="D2898" s="163" t="s">
        <v>5649</v>
      </c>
      <c r="E2898" s="183" t="s">
        <v>5649</v>
      </c>
    </row>
    <row r="2899" customFormat="false" ht="16.4" hidden="false" customHeight="false" outlineLevel="0" collapsed="false">
      <c r="C2899" s="163" t="s">
        <v>8549</v>
      </c>
      <c r="D2899" s="163" t="s">
        <v>5649</v>
      </c>
      <c r="E2899" s="183" t="s">
        <v>5649</v>
      </c>
    </row>
    <row r="2900" customFormat="false" ht="16.4" hidden="false" customHeight="false" outlineLevel="0" collapsed="false">
      <c r="C2900" s="163" t="s">
        <v>8550</v>
      </c>
      <c r="D2900" s="163" t="s">
        <v>5649</v>
      </c>
      <c r="E2900" s="183" t="s">
        <v>5649</v>
      </c>
    </row>
    <row r="2901" customFormat="false" ht="16.4" hidden="false" customHeight="false" outlineLevel="0" collapsed="false">
      <c r="C2901" s="163" t="s">
        <v>8551</v>
      </c>
      <c r="D2901" s="163" t="s">
        <v>5649</v>
      </c>
      <c r="E2901" s="183" t="s">
        <v>5649</v>
      </c>
    </row>
    <row r="2902" customFormat="false" ht="16.4" hidden="false" customHeight="false" outlineLevel="0" collapsed="false">
      <c r="C2902" s="163" t="s">
        <v>8552</v>
      </c>
      <c r="D2902" s="163" t="s">
        <v>5649</v>
      </c>
      <c r="E2902" s="183" t="s">
        <v>5649</v>
      </c>
    </row>
    <row r="2903" customFormat="false" ht="16.4" hidden="false" customHeight="false" outlineLevel="0" collapsed="false">
      <c r="C2903" s="163" t="s">
        <v>8553</v>
      </c>
      <c r="D2903" s="163" t="s">
        <v>5649</v>
      </c>
      <c r="E2903" s="183" t="s">
        <v>5649</v>
      </c>
    </row>
    <row r="2904" customFormat="false" ht="16.4" hidden="false" customHeight="false" outlineLevel="0" collapsed="false">
      <c r="C2904" s="163" t="s">
        <v>8554</v>
      </c>
      <c r="D2904" s="163" t="s">
        <v>5649</v>
      </c>
      <c r="E2904" s="183" t="s">
        <v>5649</v>
      </c>
    </row>
    <row r="2905" customFormat="false" ht="16.4" hidden="false" customHeight="false" outlineLevel="0" collapsed="false">
      <c r="C2905" s="163" t="s">
        <v>8555</v>
      </c>
      <c r="D2905" s="163" t="s">
        <v>5649</v>
      </c>
      <c r="E2905" s="183" t="s">
        <v>5649</v>
      </c>
    </row>
    <row r="2906" customFormat="false" ht="16.4" hidden="false" customHeight="false" outlineLevel="0" collapsed="false">
      <c r="C2906" s="163" t="s">
        <v>8556</v>
      </c>
      <c r="D2906" s="163" t="s">
        <v>5649</v>
      </c>
      <c r="E2906" s="183" t="s">
        <v>5649</v>
      </c>
    </row>
    <row r="2907" customFormat="false" ht="16.4" hidden="false" customHeight="false" outlineLevel="0" collapsed="false">
      <c r="C2907" s="163" t="s">
        <v>8557</v>
      </c>
      <c r="D2907" s="163" t="s">
        <v>5649</v>
      </c>
      <c r="E2907" s="183" t="s">
        <v>5649</v>
      </c>
    </row>
    <row r="2908" customFormat="false" ht="16.4" hidden="false" customHeight="false" outlineLevel="0" collapsed="false">
      <c r="C2908" s="163" t="s">
        <v>8558</v>
      </c>
      <c r="D2908" s="163" t="s">
        <v>5649</v>
      </c>
      <c r="E2908" s="183" t="s">
        <v>5649</v>
      </c>
    </row>
    <row r="2909" customFormat="false" ht="16.4" hidden="false" customHeight="false" outlineLevel="0" collapsed="false">
      <c r="C2909" s="163" t="s">
        <v>8559</v>
      </c>
      <c r="D2909" s="163" t="s">
        <v>5649</v>
      </c>
      <c r="E2909" s="183" t="s">
        <v>5649</v>
      </c>
    </row>
    <row r="2910" customFormat="false" ht="16.4" hidden="false" customHeight="false" outlineLevel="0" collapsed="false">
      <c r="C2910" s="163" t="s">
        <v>8560</v>
      </c>
      <c r="D2910" s="163" t="s">
        <v>5649</v>
      </c>
      <c r="E2910" s="183" t="s">
        <v>5649</v>
      </c>
    </row>
    <row r="2911" customFormat="false" ht="16.4" hidden="false" customHeight="false" outlineLevel="0" collapsed="false">
      <c r="C2911" s="163" t="s">
        <v>8561</v>
      </c>
      <c r="D2911" s="163" t="s">
        <v>5649</v>
      </c>
      <c r="E2911" s="183" t="s">
        <v>5649</v>
      </c>
    </row>
    <row r="2912" customFormat="false" ht="16.4" hidden="false" customHeight="false" outlineLevel="0" collapsed="false">
      <c r="C2912" s="163" t="s">
        <v>8562</v>
      </c>
      <c r="D2912" s="163" t="s">
        <v>5649</v>
      </c>
      <c r="E2912" s="183" t="s">
        <v>5649</v>
      </c>
    </row>
    <row r="2913" customFormat="false" ht="16.4" hidden="false" customHeight="false" outlineLevel="0" collapsed="false">
      <c r="C2913" s="163" t="s">
        <v>8563</v>
      </c>
      <c r="D2913" s="163" t="s">
        <v>5649</v>
      </c>
      <c r="E2913" s="183" t="s">
        <v>5649</v>
      </c>
    </row>
    <row r="2914" customFormat="false" ht="16.4" hidden="false" customHeight="false" outlineLevel="0" collapsed="false">
      <c r="C2914" s="163" t="s">
        <v>8564</v>
      </c>
      <c r="D2914" s="163" t="s">
        <v>5649</v>
      </c>
      <c r="E2914" s="183" t="s">
        <v>5649</v>
      </c>
    </row>
    <row r="2915" customFormat="false" ht="16.4" hidden="false" customHeight="false" outlineLevel="0" collapsed="false">
      <c r="C2915" s="163" t="s">
        <v>8565</v>
      </c>
      <c r="D2915" s="163" t="s">
        <v>5649</v>
      </c>
      <c r="E2915" s="183" t="s">
        <v>5649</v>
      </c>
    </row>
    <row r="2916" customFormat="false" ht="16.4" hidden="false" customHeight="false" outlineLevel="0" collapsed="false">
      <c r="C2916" s="163" t="s">
        <v>8566</v>
      </c>
      <c r="D2916" s="163" t="s">
        <v>5649</v>
      </c>
      <c r="E2916" s="183" t="s">
        <v>5649</v>
      </c>
    </row>
    <row r="2917" customFormat="false" ht="16.4" hidden="false" customHeight="false" outlineLevel="0" collapsed="false">
      <c r="C2917" s="163" t="s">
        <v>8567</v>
      </c>
      <c r="D2917" s="163" t="s">
        <v>5649</v>
      </c>
      <c r="E2917" s="183" t="s">
        <v>5649</v>
      </c>
    </row>
    <row r="2918" customFormat="false" ht="16.4" hidden="false" customHeight="false" outlineLevel="0" collapsed="false">
      <c r="C2918" s="163" t="s">
        <v>8568</v>
      </c>
      <c r="D2918" s="163" t="s">
        <v>5649</v>
      </c>
      <c r="E2918" s="183" t="s">
        <v>5649</v>
      </c>
    </row>
    <row r="2919" customFormat="false" ht="16.4" hidden="false" customHeight="false" outlineLevel="0" collapsed="false">
      <c r="C2919" s="163" t="s">
        <v>8569</v>
      </c>
      <c r="D2919" s="163" t="s">
        <v>5649</v>
      </c>
      <c r="E2919" s="183" t="s">
        <v>5649</v>
      </c>
    </row>
    <row r="2920" customFormat="false" ht="16.4" hidden="false" customHeight="false" outlineLevel="0" collapsed="false">
      <c r="C2920" s="163" t="s">
        <v>8570</v>
      </c>
      <c r="D2920" s="163" t="s">
        <v>5649</v>
      </c>
      <c r="E2920" s="183" t="s">
        <v>5649</v>
      </c>
    </row>
    <row r="2921" customFormat="false" ht="16.4" hidden="false" customHeight="false" outlineLevel="0" collapsed="false">
      <c r="C2921" s="163" t="s">
        <v>8571</v>
      </c>
      <c r="D2921" s="163" t="s">
        <v>5649</v>
      </c>
      <c r="E2921" s="183" t="s">
        <v>5649</v>
      </c>
    </row>
    <row r="2922" customFormat="false" ht="16.4" hidden="false" customHeight="false" outlineLevel="0" collapsed="false">
      <c r="C2922" s="163" t="s">
        <v>8572</v>
      </c>
      <c r="D2922" s="163" t="s">
        <v>5649</v>
      </c>
      <c r="E2922" s="183" t="s">
        <v>5649</v>
      </c>
    </row>
    <row r="2923" customFormat="false" ht="16.4" hidden="false" customHeight="false" outlineLevel="0" collapsed="false">
      <c r="C2923" s="163" t="s">
        <v>8573</v>
      </c>
      <c r="D2923" s="163" t="s">
        <v>5649</v>
      </c>
      <c r="E2923" s="183" t="s">
        <v>5649</v>
      </c>
    </row>
    <row r="2924" customFormat="false" ht="16.4" hidden="false" customHeight="false" outlineLevel="0" collapsed="false">
      <c r="C2924" s="163" t="s">
        <v>8574</v>
      </c>
      <c r="D2924" s="163" t="s">
        <v>5649</v>
      </c>
      <c r="E2924" s="183" t="s">
        <v>5649</v>
      </c>
    </row>
    <row r="2925" customFormat="false" ht="16.4" hidden="false" customHeight="false" outlineLevel="0" collapsed="false">
      <c r="C2925" s="163" t="s">
        <v>8575</v>
      </c>
      <c r="D2925" s="163" t="s">
        <v>5649</v>
      </c>
      <c r="E2925" s="183" t="s">
        <v>5649</v>
      </c>
    </row>
    <row r="2926" customFormat="false" ht="16.4" hidden="false" customHeight="false" outlineLevel="0" collapsed="false">
      <c r="C2926" s="163" t="s">
        <v>8576</v>
      </c>
      <c r="D2926" s="163" t="s">
        <v>5649</v>
      </c>
      <c r="E2926" s="183" t="s">
        <v>5649</v>
      </c>
    </row>
    <row r="2927" customFormat="false" ht="16.4" hidden="false" customHeight="false" outlineLevel="0" collapsed="false">
      <c r="C2927" s="163" t="s">
        <v>8577</v>
      </c>
      <c r="D2927" s="163" t="s">
        <v>5649</v>
      </c>
      <c r="E2927" s="183" t="s">
        <v>5649</v>
      </c>
    </row>
    <row r="2928" customFormat="false" ht="16.4" hidden="false" customHeight="false" outlineLevel="0" collapsed="false">
      <c r="C2928" s="163" t="s">
        <v>8578</v>
      </c>
      <c r="D2928" s="163" t="s">
        <v>5649</v>
      </c>
      <c r="E2928" s="183" t="s">
        <v>5649</v>
      </c>
    </row>
    <row r="2929" customFormat="false" ht="16.4" hidden="false" customHeight="false" outlineLevel="0" collapsed="false">
      <c r="C2929" s="163" t="s">
        <v>8579</v>
      </c>
      <c r="D2929" s="163" t="s">
        <v>5649</v>
      </c>
      <c r="E2929" s="183" t="s">
        <v>5649</v>
      </c>
    </row>
    <row r="2930" customFormat="false" ht="16.4" hidden="false" customHeight="false" outlineLevel="0" collapsed="false">
      <c r="C2930" s="163" t="s">
        <v>8580</v>
      </c>
      <c r="D2930" s="163" t="s">
        <v>5649</v>
      </c>
      <c r="E2930" s="183" t="s">
        <v>5649</v>
      </c>
    </row>
    <row r="2931" customFormat="false" ht="16.4" hidden="false" customHeight="false" outlineLevel="0" collapsed="false">
      <c r="C2931" s="163" t="s">
        <v>8581</v>
      </c>
      <c r="D2931" s="163" t="s">
        <v>5649</v>
      </c>
      <c r="E2931" s="183" t="s">
        <v>5649</v>
      </c>
    </row>
    <row r="2932" customFormat="false" ht="16.4" hidden="false" customHeight="false" outlineLevel="0" collapsed="false">
      <c r="C2932" s="163" t="s">
        <v>8582</v>
      </c>
      <c r="D2932" s="163" t="s">
        <v>5649</v>
      </c>
      <c r="E2932" s="183" t="s">
        <v>5649</v>
      </c>
    </row>
    <row r="2933" customFormat="false" ht="16.4" hidden="false" customHeight="false" outlineLevel="0" collapsed="false">
      <c r="C2933" s="163" t="s">
        <v>8583</v>
      </c>
      <c r="D2933" s="163" t="s">
        <v>5649</v>
      </c>
      <c r="E2933" s="183" t="s">
        <v>5649</v>
      </c>
    </row>
    <row r="2934" customFormat="false" ht="16.4" hidden="false" customHeight="false" outlineLevel="0" collapsed="false">
      <c r="C2934" s="163" t="s">
        <v>8584</v>
      </c>
      <c r="D2934" s="163" t="s">
        <v>5649</v>
      </c>
      <c r="E2934" s="183" t="s">
        <v>5649</v>
      </c>
    </row>
    <row r="2935" customFormat="false" ht="16.4" hidden="false" customHeight="false" outlineLevel="0" collapsed="false">
      <c r="C2935" s="163" t="s">
        <v>8585</v>
      </c>
      <c r="D2935" s="163" t="s">
        <v>5649</v>
      </c>
      <c r="E2935" s="183" t="s">
        <v>5649</v>
      </c>
    </row>
    <row r="2936" customFormat="false" ht="16.4" hidden="false" customHeight="false" outlineLevel="0" collapsed="false">
      <c r="C2936" s="163" t="s">
        <v>8586</v>
      </c>
      <c r="D2936" s="163" t="s">
        <v>5649</v>
      </c>
      <c r="E2936" s="183" t="s">
        <v>5649</v>
      </c>
    </row>
    <row r="2937" customFormat="false" ht="16.4" hidden="false" customHeight="false" outlineLevel="0" collapsed="false">
      <c r="C2937" s="163" t="s">
        <v>8587</v>
      </c>
      <c r="D2937" s="163" t="s">
        <v>5649</v>
      </c>
      <c r="E2937" s="183" t="s">
        <v>5649</v>
      </c>
    </row>
    <row r="2938" customFormat="false" ht="16.4" hidden="false" customHeight="false" outlineLevel="0" collapsed="false">
      <c r="C2938" s="163" t="s">
        <v>8588</v>
      </c>
      <c r="D2938" s="163" t="s">
        <v>5649</v>
      </c>
      <c r="E2938" s="183" t="s">
        <v>5649</v>
      </c>
    </row>
    <row r="2939" customFormat="false" ht="16.4" hidden="false" customHeight="false" outlineLevel="0" collapsed="false">
      <c r="C2939" s="163" t="s">
        <v>8589</v>
      </c>
      <c r="D2939" s="163" t="s">
        <v>5649</v>
      </c>
      <c r="E2939" s="183" t="s">
        <v>5649</v>
      </c>
    </row>
    <row r="2940" customFormat="false" ht="16.4" hidden="false" customHeight="false" outlineLevel="0" collapsed="false">
      <c r="C2940" s="163" t="s">
        <v>8590</v>
      </c>
      <c r="D2940" s="163" t="s">
        <v>5649</v>
      </c>
      <c r="E2940" s="183" t="s">
        <v>5649</v>
      </c>
    </row>
    <row r="2941" customFormat="false" ht="16.4" hidden="false" customHeight="false" outlineLevel="0" collapsed="false">
      <c r="C2941" s="163" t="s">
        <v>8591</v>
      </c>
      <c r="D2941" s="163" t="s">
        <v>5649</v>
      </c>
      <c r="E2941" s="183" t="s">
        <v>5649</v>
      </c>
    </row>
    <row r="2942" customFormat="false" ht="16.4" hidden="false" customHeight="false" outlineLevel="0" collapsed="false">
      <c r="C2942" s="163" t="s">
        <v>8592</v>
      </c>
      <c r="D2942" s="163" t="s">
        <v>5649</v>
      </c>
      <c r="E2942" s="183" t="s">
        <v>5649</v>
      </c>
    </row>
    <row r="2943" customFormat="false" ht="16.4" hidden="false" customHeight="false" outlineLevel="0" collapsed="false">
      <c r="C2943" s="163" t="s">
        <v>8593</v>
      </c>
      <c r="D2943" s="163" t="s">
        <v>5649</v>
      </c>
      <c r="E2943" s="183" t="s">
        <v>5649</v>
      </c>
    </row>
    <row r="2944" customFormat="false" ht="16.4" hidden="false" customHeight="false" outlineLevel="0" collapsed="false">
      <c r="C2944" s="163" t="s">
        <v>8594</v>
      </c>
      <c r="D2944" s="163" t="s">
        <v>5649</v>
      </c>
      <c r="E2944" s="183" t="s">
        <v>5649</v>
      </c>
    </row>
    <row r="2945" customFormat="false" ht="16.4" hidden="false" customHeight="false" outlineLevel="0" collapsed="false">
      <c r="C2945" s="163" t="s">
        <v>8595</v>
      </c>
      <c r="D2945" s="163" t="s">
        <v>5649</v>
      </c>
      <c r="E2945" s="183" t="s">
        <v>5649</v>
      </c>
    </row>
    <row r="2946" customFormat="false" ht="16.4" hidden="false" customHeight="false" outlineLevel="0" collapsed="false">
      <c r="C2946" s="163" t="s">
        <v>8596</v>
      </c>
      <c r="D2946" s="163" t="s">
        <v>5649</v>
      </c>
      <c r="E2946" s="183" t="s">
        <v>5649</v>
      </c>
    </row>
    <row r="2947" customFormat="false" ht="16.4" hidden="false" customHeight="false" outlineLevel="0" collapsed="false">
      <c r="C2947" s="163" t="s">
        <v>8597</v>
      </c>
      <c r="D2947" s="163" t="s">
        <v>5649</v>
      </c>
      <c r="E2947" s="183" t="s">
        <v>5649</v>
      </c>
    </row>
    <row r="2948" customFormat="false" ht="16.4" hidden="false" customHeight="false" outlineLevel="0" collapsed="false">
      <c r="C2948" s="163" t="s">
        <v>8598</v>
      </c>
      <c r="D2948" s="163" t="s">
        <v>5649</v>
      </c>
      <c r="E2948" s="183" t="s">
        <v>5649</v>
      </c>
    </row>
    <row r="2949" customFormat="false" ht="16.4" hidden="false" customHeight="false" outlineLevel="0" collapsed="false">
      <c r="C2949" s="163" t="s">
        <v>8599</v>
      </c>
      <c r="D2949" s="163" t="s">
        <v>5649</v>
      </c>
      <c r="E2949" s="183" t="s">
        <v>5649</v>
      </c>
    </row>
    <row r="2950" customFormat="false" ht="16.4" hidden="false" customHeight="false" outlineLevel="0" collapsed="false">
      <c r="C2950" s="163" t="s">
        <v>8600</v>
      </c>
      <c r="D2950" s="163" t="s">
        <v>5649</v>
      </c>
      <c r="E2950" s="183" t="s">
        <v>5649</v>
      </c>
    </row>
    <row r="2951" customFormat="false" ht="16.4" hidden="false" customHeight="false" outlineLevel="0" collapsed="false">
      <c r="C2951" s="163" t="s">
        <v>8601</v>
      </c>
      <c r="D2951" s="163" t="s">
        <v>5649</v>
      </c>
      <c r="E2951" s="183" t="s">
        <v>5649</v>
      </c>
    </row>
    <row r="2952" customFormat="false" ht="16.4" hidden="false" customHeight="false" outlineLevel="0" collapsed="false">
      <c r="C2952" s="163" t="s">
        <v>8602</v>
      </c>
      <c r="D2952" s="163" t="s">
        <v>5649</v>
      </c>
      <c r="E2952" s="183" t="s">
        <v>5649</v>
      </c>
    </row>
    <row r="2953" customFormat="false" ht="16.4" hidden="false" customHeight="false" outlineLevel="0" collapsed="false">
      <c r="C2953" s="163" t="s">
        <v>8603</v>
      </c>
      <c r="D2953" s="163" t="s">
        <v>5649</v>
      </c>
      <c r="E2953" s="183" t="s">
        <v>5649</v>
      </c>
    </row>
    <row r="2954" customFormat="false" ht="16.4" hidden="false" customHeight="false" outlineLevel="0" collapsed="false">
      <c r="C2954" s="163" t="s">
        <v>8604</v>
      </c>
      <c r="D2954" s="163" t="s">
        <v>5649</v>
      </c>
      <c r="E2954" s="183" t="s">
        <v>5649</v>
      </c>
    </row>
    <row r="2955" customFormat="false" ht="16.4" hidden="false" customHeight="false" outlineLevel="0" collapsed="false">
      <c r="C2955" s="163" t="s">
        <v>8605</v>
      </c>
      <c r="D2955" s="163" t="s">
        <v>5649</v>
      </c>
      <c r="E2955" s="183" t="s">
        <v>5649</v>
      </c>
    </row>
    <row r="2956" customFormat="false" ht="16.4" hidden="false" customHeight="false" outlineLevel="0" collapsed="false">
      <c r="C2956" s="163" t="s">
        <v>8606</v>
      </c>
      <c r="D2956" s="163" t="s">
        <v>5649</v>
      </c>
      <c r="E2956" s="183" t="s">
        <v>5649</v>
      </c>
    </row>
    <row r="2957" customFormat="false" ht="16.4" hidden="false" customHeight="false" outlineLevel="0" collapsed="false">
      <c r="C2957" s="163" t="s">
        <v>8607</v>
      </c>
      <c r="D2957" s="163" t="s">
        <v>5649</v>
      </c>
      <c r="E2957" s="183" t="s">
        <v>5649</v>
      </c>
    </row>
    <row r="2958" customFormat="false" ht="16.4" hidden="false" customHeight="false" outlineLevel="0" collapsed="false">
      <c r="C2958" s="163" t="s">
        <v>8608</v>
      </c>
      <c r="D2958" s="163" t="s">
        <v>5649</v>
      </c>
      <c r="E2958" s="183" t="s">
        <v>5649</v>
      </c>
    </row>
    <row r="2959" customFormat="false" ht="16.4" hidden="false" customHeight="false" outlineLevel="0" collapsed="false">
      <c r="C2959" s="163" t="s">
        <v>8609</v>
      </c>
      <c r="D2959" s="163" t="s">
        <v>5649</v>
      </c>
      <c r="E2959" s="183" t="s">
        <v>5649</v>
      </c>
    </row>
    <row r="2960" customFormat="false" ht="16.4" hidden="false" customHeight="false" outlineLevel="0" collapsed="false">
      <c r="C2960" s="163" t="s">
        <v>8610</v>
      </c>
      <c r="D2960" s="163" t="s">
        <v>5649</v>
      </c>
      <c r="E2960" s="183" t="s">
        <v>5649</v>
      </c>
    </row>
    <row r="2961" customFormat="false" ht="16.4" hidden="false" customHeight="false" outlineLevel="0" collapsed="false">
      <c r="C2961" s="163" t="s">
        <v>8611</v>
      </c>
      <c r="D2961" s="163" t="s">
        <v>5649</v>
      </c>
      <c r="E2961" s="183" t="s">
        <v>5649</v>
      </c>
    </row>
    <row r="2962" customFormat="false" ht="16.4" hidden="false" customHeight="false" outlineLevel="0" collapsed="false">
      <c r="C2962" s="163" t="s">
        <v>8612</v>
      </c>
      <c r="D2962" s="163" t="s">
        <v>5649</v>
      </c>
      <c r="E2962" s="183" t="s">
        <v>5649</v>
      </c>
    </row>
    <row r="2963" customFormat="false" ht="16.4" hidden="false" customHeight="false" outlineLevel="0" collapsed="false">
      <c r="C2963" s="163" t="s">
        <v>8613</v>
      </c>
      <c r="D2963" s="163" t="s">
        <v>5649</v>
      </c>
      <c r="E2963" s="183" t="s">
        <v>5649</v>
      </c>
    </row>
    <row r="2964" customFormat="false" ht="16.4" hidden="false" customHeight="false" outlineLevel="0" collapsed="false">
      <c r="C2964" s="163" t="s">
        <v>8614</v>
      </c>
      <c r="D2964" s="163" t="s">
        <v>5649</v>
      </c>
      <c r="E2964" s="183" t="s">
        <v>5649</v>
      </c>
    </row>
    <row r="2965" customFormat="false" ht="16.4" hidden="false" customHeight="false" outlineLevel="0" collapsed="false">
      <c r="C2965" s="163" t="s">
        <v>8615</v>
      </c>
      <c r="D2965" s="163" t="s">
        <v>5649</v>
      </c>
      <c r="E2965" s="183" t="s">
        <v>5649</v>
      </c>
    </row>
    <row r="2966" customFormat="false" ht="16.4" hidden="false" customHeight="false" outlineLevel="0" collapsed="false">
      <c r="C2966" s="163" t="s">
        <v>8616</v>
      </c>
      <c r="D2966" s="163" t="s">
        <v>5649</v>
      </c>
      <c r="E2966" s="183" t="s">
        <v>5649</v>
      </c>
    </row>
    <row r="2967" customFormat="false" ht="16.4" hidden="false" customHeight="false" outlineLevel="0" collapsed="false">
      <c r="C2967" s="163" t="s">
        <v>8617</v>
      </c>
      <c r="D2967" s="163" t="s">
        <v>5649</v>
      </c>
      <c r="E2967" s="183" t="s">
        <v>5649</v>
      </c>
    </row>
    <row r="2968" customFormat="false" ht="16.4" hidden="false" customHeight="false" outlineLevel="0" collapsed="false">
      <c r="C2968" s="163" t="s">
        <v>8618</v>
      </c>
      <c r="D2968" s="163" t="s">
        <v>5649</v>
      </c>
      <c r="E2968" s="183" t="s">
        <v>5649</v>
      </c>
    </row>
    <row r="2969" customFormat="false" ht="16.4" hidden="false" customHeight="false" outlineLevel="0" collapsed="false">
      <c r="C2969" s="163" t="s">
        <v>8619</v>
      </c>
      <c r="D2969" s="163" t="s">
        <v>5649</v>
      </c>
      <c r="E2969" s="183" t="s">
        <v>5649</v>
      </c>
    </row>
    <row r="2970" customFormat="false" ht="16.4" hidden="false" customHeight="false" outlineLevel="0" collapsed="false">
      <c r="C2970" s="163" t="s">
        <v>8620</v>
      </c>
      <c r="D2970" s="163" t="s">
        <v>5649</v>
      </c>
      <c r="E2970" s="183" t="s">
        <v>5649</v>
      </c>
    </row>
    <row r="2971" customFormat="false" ht="16.4" hidden="false" customHeight="false" outlineLevel="0" collapsed="false">
      <c r="C2971" s="163" t="s">
        <v>8621</v>
      </c>
      <c r="D2971" s="163" t="s">
        <v>5649</v>
      </c>
      <c r="E2971" s="183" t="s">
        <v>5649</v>
      </c>
    </row>
    <row r="2972" customFormat="false" ht="16.4" hidden="false" customHeight="false" outlineLevel="0" collapsed="false">
      <c r="C2972" s="163" t="s">
        <v>8622</v>
      </c>
      <c r="D2972" s="163" t="s">
        <v>5649</v>
      </c>
      <c r="E2972" s="183" t="s">
        <v>5649</v>
      </c>
    </row>
    <row r="2973" customFormat="false" ht="16.4" hidden="false" customHeight="false" outlineLevel="0" collapsed="false">
      <c r="C2973" s="163" t="s">
        <v>8623</v>
      </c>
      <c r="D2973" s="163" t="s">
        <v>5649</v>
      </c>
      <c r="E2973" s="183" t="s">
        <v>5649</v>
      </c>
    </row>
    <row r="2974" customFormat="false" ht="16.4" hidden="false" customHeight="false" outlineLevel="0" collapsed="false">
      <c r="C2974" s="163" t="s">
        <v>8624</v>
      </c>
      <c r="D2974" s="163" t="s">
        <v>5649</v>
      </c>
      <c r="E2974" s="183" t="s">
        <v>5649</v>
      </c>
    </row>
    <row r="2975" customFormat="false" ht="16.4" hidden="false" customHeight="false" outlineLevel="0" collapsed="false">
      <c r="C2975" s="163" t="s">
        <v>8625</v>
      </c>
      <c r="D2975" s="163" t="s">
        <v>5649</v>
      </c>
      <c r="E2975" s="183" t="s">
        <v>5649</v>
      </c>
    </row>
    <row r="2976" customFormat="false" ht="16.4" hidden="false" customHeight="false" outlineLevel="0" collapsed="false">
      <c r="C2976" s="163" t="s">
        <v>8626</v>
      </c>
      <c r="D2976" s="163" t="s">
        <v>5649</v>
      </c>
      <c r="E2976" s="183" t="s">
        <v>5649</v>
      </c>
    </row>
    <row r="2977" customFormat="false" ht="16.4" hidden="false" customHeight="false" outlineLevel="0" collapsed="false">
      <c r="C2977" s="163" t="s">
        <v>8627</v>
      </c>
      <c r="D2977" s="163" t="s">
        <v>5649</v>
      </c>
      <c r="E2977" s="183" t="s">
        <v>5649</v>
      </c>
    </row>
    <row r="2978" customFormat="false" ht="16.4" hidden="false" customHeight="false" outlineLevel="0" collapsed="false">
      <c r="C2978" s="163" t="s">
        <v>8628</v>
      </c>
      <c r="D2978" s="163" t="s">
        <v>5649</v>
      </c>
      <c r="E2978" s="183" t="s">
        <v>5649</v>
      </c>
    </row>
    <row r="2979" customFormat="false" ht="16.4" hidden="false" customHeight="false" outlineLevel="0" collapsed="false">
      <c r="C2979" s="163" t="s">
        <v>8629</v>
      </c>
      <c r="D2979" s="163" t="s">
        <v>5649</v>
      </c>
      <c r="E2979" s="183" t="s">
        <v>5649</v>
      </c>
    </row>
    <row r="2980" customFormat="false" ht="16.4" hidden="false" customHeight="false" outlineLevel="0" collapsed="false">
      <c r="C2980" s="163" t="s">
        <v>8630</v>
      </c>
      <c r="D2980" s="163" t="s">
        <v>5649</v>
      </c>
      <c r="E2980" s="183" t="s">
        <v>5649</v>
      </c>
    </row>
    <row r="2981" customFormat="false" ht="16.4" hidden="false" customHeight="false" outlineLevel="0" collapsed="false">
      <c r="C2981" s="163" t="s">
        <v>8631</v>
      </c>
      <c r="D2981" s="163" t="s">
        <v>5649</v>
      </c>
      <c r="E2981" s="183" t="s">
        <v>5649</v>
      </c>
    </row>
    <row r="2982" customFormat="false" ht="16.4" hidden="false" customHeight="false" outlineLevel="0" collapsed="false">
      <c r="C2982" s="163" t="s">
        <v>8632</v>
      </c>
      <c r="D2982" s="163" t="s">
        <v>5649</v>
      </c>
      <c r="E2982" s="183" t="s">
        <v>5649</v>
      </c>
    </row>
    <row r="2983" customFormat="false" ht="16.4" hidden="false" customHeight="false" outlineLevel="0" collapsed="false">
      <c r="C2983" s="163" t="s">
        <v>8633</v>
      </c>
      <c r="D2983" s="163" t="s">
        <v>5649</v>
      </c>
      <c r="E2983" s="183" t="s">
        <v>5649</v>
      </c>
    </row>
    <row r="2984" customFormat="false" ht="16.4" hidden="false" customHeight="false" outlineLevel="0" collapsed="false">
      <c r="C2984" s="163" t="s">
        <v>8634</v>
      </c>
      <c r="D2984" s="163" t="s">
        <v>5649</v>
      </c>
      <c r="E2984" s="183" t="s">
        <v>5649</v>
      </c>
    </row>
    <row r="2985" customFormat="false" ht="16.4" hidden="false" customHeight="false" outlineLevel="0" collapsed="false">
      <c r="C2985" s="163" t="s">
        <v>8635</v>
      </c>
      <c r="D2985" s="163" t="s">
        <v>5649</v>
      </c>
      <c r="E2985" s="183" t="s">
        <v>5649</v>
      </c>
    </row>
    <row r="2986" customFormat="false" ht="16.4" hidden="false" customHeight="false" outlineLevel="0" collapsed="false">
      <c r="C2986" s="163" t="s">
        <v>8636</v>
      </c>
      <c r="D2986" s="163" t="s">
        <v>5649</v>
      </c>
      <c r="E2986" s="183" t="s">
        <v>5649</v>
      </c>
    </row>
    <row r="2987" customFormat="false" ht="16.4" hidden="false" customHeight="false" outlineLevel="0" collapsed="false">
      <c r="C2987" s="163" t="s">
        <v>8637</v>
      </c>
      <c r="D2987" s="163" t="s">
        <v>5649</v>
      </c>
      <c r="E2987" s="183" t="s">
        <v>5649</v>
      </c>
    </row>
    <row r="2988" customFormat="false" ht="16.4" hidden="false" customHeight="false" outlineLevel="0" collapsed="false">
      <c r="C2988" s="163" t="s">
        <v>8638</v>
      </c>
      <c r="D2988" s="163" t="s">
        <v>5649</v>
      </c>
      <c r="E2988" s="183" t="s">
        <v>5649</v>
      </c>
    </row>
    <row r="2989" customFormat="false" ht="16.4" hidden="false" customHeight="false" outlineLevel="0" collapsed="false">
      <c r="C2989" s="163" t="s">
        <v>8639</v>
      </c>
      <c r="D2989" s="163" t="s">
        <v>5649</v>
      </c>
      <c r="E2989" s="183" t="s">
        <v>5649</v>
      </c>
    </row>
    <row r="2990" customFormat="false" ht="16.4" hidden="false" customHeight="false" outlineLevel="0" collapsed="false">
      <c r="C2990" s="163" t="s">
        <v>8640</v>
      </c>
      <c r="D2990" s="163" t="s">
        <v>5649</v>
      </c>
      <c r="E2990" s="183" t="s">
        <v>5649</v>
      </c>
    </row>
    <row r="2991" customFormat="false" ht="16.4" hidden="false" customHeight="false" outlineLevel="0" collapsed="false">
      <c r="C2991" s="163" t="s">
        <v>8641</v>
      </c>
      <c r="D2991" s="163" t="s">
        <v>5649</v>
      </c>
      <c r="E2991" s="183" t="s">
        <v>5649</v>
      </c>
    </row>
    <row r="2992" customFormat="false" ht="16.4" hidden="false" customHeight="false" outlineLevel="0" collapsed="false">
      <c r="C2992" s="163" t="s">
        <v>8642</v>
      </c>
      <c r="D2992" s="163" t="s">
        <v>5649</v>
      </c>
      <c r="E2992" s="183" t="s">
        <v>5649</v>
      </c>
    </row>
    <row r="2993" customFormat="false" ht="16.4" hidden="false" customHeight="false" outlineLevel="0" collapsed="false">
      <c r="C2993" s="163" t="s">
        <v>8643</v>
      </c>
      <c r="D2993" s="163" t="s">
        <v>5649</v>
      </c>
      <c r="E2993" s="183" t="s">
        <v>5649</v>
      </c>
    </row>
    <row r="2994" customFormat="false" ht="16.4" hidden="false" customHeight="false" outlineLevel="0" collapsed="false">
      <c r="C2994" s="163" t="s">
        <v>8644</v>
      </c>
      <c r="D2994" s="163" t="s">
        <v>5649</v>
      </c>
      <c r="E2994" s="183" t="s">
        <v>5649</v>
      </c>
    </row>
    <row r="2995" customFormat="false" ht="16.4" hidden="false" customHeight="false" outlineLevel="0" collapsed="false">
      <c r="C2995" s="163" t="s">
        <v>8645</v>
      </c>
      <c r="D2995" s="163" t="s">
        <v>5649</v>
      </c>
      <c r="E2995" s="183" t="s">
        <v>5649</v>
      </c>
    </row>
    <row r="2996" customFormat="false" ht="16.4" hidden="false" customHeight="false" outlineLevel="0" collapsed="false">
      <c r="C2996" s="163" t="s">
        <v>8646</v>
      </c>
      <c r="D2996" s="163" t="s">
        <v>5649</v>
      </c>
      <c r="E2996" s="183" t="s">
        <v>5649</v>
      </c>
    </row>
    <row r="2997" customFormat="false" ht="16.4" hidden="false" customHeight="false" outlineLevel="0" collapsed="false">
      <c r="C2997" s="163" t="s">
        <v>8647</v>
      </c>
      <c r="D2997" s="163" t="s">
        <v>5649</v>
      </c>
      <c r="E2997" s="183" t="s">
        <v>5649</v>
      </c>
    </row>
    <row r="2998" customFormat="false" ht="16.4" hidden="false" customHeight="false" outlineLevel="0" collapsed="false">
      <c r="C2998" s="163" t="s">
        <v>8648</v>
      </c>
      <c r="D2998" s="163" t="s">
        <v>5649</v>
      </c>
      <c r="E2998" s="183" t="s">
        <v>5649</v>
      </c>
    </row>
    <row r="2999" customFormat="false" ht="16.4" hidden="false" customHeight="false" outlineLevel="0" collapsed="false">
      <c r="C2999" s="163" t="s">
        <v>8649</v>
      </c>
      <c r="D2999" s="163" t="s">
        <v>5649</v>
      </c>
      <c r="E2999" s="183" t="s">
        <v>5649</v>
      </c>
    </row>
    <row r="3000" customFormat="false" ht="16.4" hidden="false" customHeight="false" outlineLevel="0" collapsed="false">
      <c r="C3000" s="163" t="s">
        <v>8650</v>
      </c>
      <c r="D3000" s="163" t="s">
        <v>5649</v>
      </c>
      <c r="E3000" s="183" t="s">
        <v>5649</v>
      </c>
    </row>
    <row r="3001" customFormat="false" ht="16.4" hidden="false" customHeight="false" outlineLevel="0" collapsed="false">
      <c r="C3001" s="163" t="s">
        <v>8651</v>
      </c>
      <c r="D3001" s="163" t="s">
        <v>5649</v>
      </c>
      <c r="E3001" s="183" t="s">
        <v>5649</v>
      </c>
    </row>
    <row r="3002" customFormat="false" ht="16.4" hidden="false" customHeight="false" outlineLevel="0" collapsed="false">
      <c r="C3002" s="163" t="s">
        <v>8652</v>
      </c>
      <c r="D3002" s="163" t="s">
        <v>5649</v>
      </c>
      <c r="E3002" s="183" t="s">
        <v>5649</v>
      </c>
    </row>
    <row r="3003" customFormat="false" ht="16.4" hidden="false" customHeight="false" outlineLevel="0" collapsed="false">
      <c r="C3003" s="163" t="s">
        <v>8653</v>
      </c>
      <c r="D3003" s="163" t="s">
        <v>5649</v>
      </c>
      <c r="E3003" s="183" t="s">
        <v>5649</v>
      </c>
    </row>
    <row r="3004" customFormat="false" ht="16.4" hidden="false" customHeight="false" outlineLevel="0" collapsed="false">
      <c r="C3004" s="163" t="s">
        <v>8654</v>
      </c>
      <c r="D3004" s="163" t="s">
        <v>5649</v>
      </c>
      <c r="E3004" s="183" t="s">
        <v>5649</v>
      </c>
    </row>
    <row r="3005" customFormat="false" ht="16.4" hidden="false" customHeight="false" outlineLevel="0" collapsed="false">
      <c r="C3005" s="163" t="s">
        <v>8655</v>
      </c>
      <c r="D3005" s="163" t="s">
        <v>5649</v>
      </c>
      <c r="E3005" s="183" t="s">
        <v>5649</v>
      </c>
    </row>
    <row r="3006" customFormat="false" ht="16.4" hidden="false" customHeight="false" outlineLevel="0" collapsed="false">
      <c r="C3006" s="163" t="s">
        <v>8656</v>
      </c>
      <c r="D3006" s="163" t="s">
        <v>5649</v>
      </c>
      <c r="E3006" s="183" t="s">
        <v>5649</v>
      </c>
    </row>
    <row r="3007" customFormat="false" ht="16.4" hidden="false" customHeight="false" outlineLevel="0" collapsed="false">
      <c r="C3007" s="163" t="s">
        <v>8657</v>
      </c>
      <c r="D3007" s="163" t="s">
        <v>5649</v>
      </c>
      <c r="E3007" s="183" t="s">
        <v>5649</v>
      </c>
    </row>
    <row r="3008" customFormat="false" ht="16.4" hidden="false" customHeight="false" outlineLevel="0" collapsed="false">
      <c r="C3008" s="163" t="s">
        <v>8658</v>
      </c>
      <c r="D3008" s="163" t="s">
        <v>5649</v>
      </c>
      <c r="E3008" s="183" t="s">
        <v>5649</v>
      </c>
    </row>
    <row r="3009" customFormat="false" ht="16.4" hidden="false" customHeight="false" outlineLevel="0" collapsed="false">
      <c r="C3009" s="163" t="s">
        <v>8659</v>
      </c>
      <c r="D3009" s="163" t="s">
        <v>5649</v>
      </c>
      <c r="E3009" s="183" t="s">
        <v>5649</v>
      </c>
    </row>
    <row r="3010" customFormat="false" ht="16.4" hidden="false" customHeight="false" outlineLevel="0" collapsed="false">
      <c r="C3010" s="163" t="s">
        <v>8660</v>
      </c>
      <c r="D3010" s="163" t="s">
        <v>5649</v>
      </c>
      <c r="E3010" s="183" t="s">
        <v>5649</v>
      </c>
    </row>
    <row r="3011" customFormat="false" ht="16.4" hidden="false" customHeight="false" outlineLevel="0" collapsed="false">
      <c r="C3011" s="163" t="s">
        <v>8661</v>
      </c>
      <c r="D3011" s="163" t="s">
        <v>5649</v>
      </c>
      <c r="E3011" s="183" t="s">
        <v>5649</v>
      </c>
    </row>
    <row r="3012" customFormat="false" ht="16.4" hidden="false" customHeight="false" outlineLevel="0" collapsed="false">
      <c r="C3012" s="163" t="s">
        <v>8662</v>
      </c>
      <c r="D3012" s="163" t="s">
        <v>5649</v>
      </c>
      <c r="E3012" s="183" t="s">
        <v>5649</v>
      </c>
    </row>
    <row r="3013" customFormat="false" ht="16.4" hidden="false" customHeight="false" outlineLevel="0" collapsed="false">
      <c r="C3013" s="163" t="s">
        <v>8663</v>
      </c>
      <c r="D3013" s="163" t="s">
        <v>5649</v>
      </c>
      <c r="E3013" s="183" t="s">
        <v>5649</v>
      </c>
    </row>
    <row r="3014" customFormat="false" ht="16.4" hidden="false" customHeight="false" outlineLevel="0" collapsed="false">
      <c r="C3014" s="163" t="s">
        <v>8664</v>
      </c>
      <c r="D3014" s="163" t="s">
        <v>5649</v>
      </c>
      <c r="E3014" s="183" t="s">
        <v>5649</v>
      </c>
    </row>
    <row r="3015" customFormat="false" ht="16.4" hidden="false" customHeight="false" outlineLevel="0" collapsed="false">
      <c r="C3015" s="163" t="s">
        <v>8665</v>
      </c>
      <c r="D3015" s="163" t="s">
        <v>5649</v>
      </c>
      <c r="E3015" s="183" t="s">
        <v>5649</v>
      </c>
    </row>
    <row r="3016" customFormat="false" ht="16.4" hidden="false" customHeight="false" outlineLevel="0" collapsed="false">
      <c r="C3016" s="163" t="s">
        <v>8666</v>
      </c>
      <c r="D3016" s="163" t="s">
        <v>5649</v>
      </c>
      <c r="E3016" s="183" t="s">
        <v>5649</v>
      </c>
    </row>
    <row r="3017" customFormat="false" ht="16.4" hidden="false" customHeight="false" outlineLevel="0" collapsed="false">
      <c r="C3017" s="163" t="s">
        <v>8667</v>
      </c>
      <c r="D3017" s="163" t="s">
        <v>5649</v>
      </c>
      <c r="E3017" s="183" t="s">
        <v>5649</v>
      </c>
    </row>
    <row r="3018" customFormat="false" ht="16.4" hidden="false" customHeight="false" outlineLevel="0" collapsed="false">
      <c r="C3018" s="163" t="s">
        <v>8668</v>
      </c>
      <c r="D3018" s="163" t="s">
        <v>5649</v>
      </c>
      <c r="E3018" s="183" t="s">
        <v>5649</v>
      </c>
    </row>
    <row r="3019" customFormat="false" ht="16.4" hidden="false" customHeight="false" outlineLevel="0" collapsed="false">
      <c r="C3019" s="163" t="s">
        <v>8669</v>
      </c>
      <c r="D3019" s="163" t="s">
        <v>5649</v>
      </c>
      <c r="E3019" s="183" t="s">
        <v>5649</v>
      </c>
    </row>
    <row r="3020" customFormat="false" ht="16.4" hidden="false" customHeight="false" outlineLevel="0" collapsed="false">
      <c r="C3020" s="163" t="s">
        <v>8670</v>
      </c>
      <c r="D3020" s="163" t="s">
        <v>5649</v>
      </c>
      <c r="E3020" s="183" t="s">
        <v>5649</v>
      </c>
    </row>
    <row r="3021" customFormat="false" ht="16.4" hidden="false" customHeight="false" outlineLevel="0" collapsed="false">
      <c r="C3021" s="163" t="s">
        <v>8671</v>
      </c>
      <c r="D3021" s="163" t="s">
        <v>5649</v>
      </c>
      <c r="E3021" s="183" t="s">
        <v>5649</v>
      </c>
    </row>
    <row r="3022" customFormat="false" ht="16.4" hidden="false" customHeight="false" outlineLevel="0" collapsed="false">
      <c r="C3022" s="163" t="s">
        <v>8672</v>
      </c>
      <c r="D3022" s="163" t="s">
        <v>5649</v>
      </c>
      <c r="E3022" s="183" t="s">
        <v>5649</v>
      </c>
    </row>
    <row r="3023" customFormat="false" ht="16.4" hidden="false" customHeight="false" outlineLevel="0" collapsed="false">
      <c r="C3023" s="163" t="s">
        <v>8673</v>
      </c>
      <c r="D3023" s="163" t="s">
        <v>5649</v>
      </c>
      <c r="E3023" s="183" t="s">
        <v>5649</v>
      </c>
    </row>
    <row r="3024" customFormat="false" ht="16.4" hidden="false" customHeight="false" outlineLevel="0" collapsed="false">
      <c r="C3024" s="163" t="s">
        <v>8674</v>
      </c>
      <c r="D3024" s="163" t="s">
        <v>5649</v>
      </c>
      <c r="E3024" s="183" t="s">
        <v>5649</v>
      </c>
    </row>
    <row r="3025" customFormat="false" ht="16.4" hidden="false" customHeight="false" outlineLevel="0" collapsed="false">
      <c r="C3025" s="163" t="s">
        <v>8675</v>
      </c>
      <c r="D3025" s="163" t="s">
        <v>5649</v>
      </c>
      <c r="E3025" s="183" t="s">
        <v>5649</v>
      </c>
    </row>
    <row r="3026" customFormat="false" ht="16.4" hidden="false" customHeight="false" outlineLevel="0" collapsed="false">
      <c r="C3026" s="163" t="s">
        <v>8676</v>
      </c>
      <c r="D3026" s="163" t="s">
        <v>5649</v>
      </c>
      <c r="E3026" s="183" t="s">
        <v>5649</v>
      </c>
    </row>
    <row r="3027" customFormat="false" ht="16.4" hidden="false" customHeight="false" outlineLevel="0" collapsed="false">
      <c r="C3027" s="163" t="s">
        <v>8677</v>
      </c>
      <c r="D3027" s="163" t="s">
        <v>5649</v>
      </c>
      <c r="E3027" s="183" t="s">
        <v>5649</v>
      </c>
    </row>
    <row r="3028" customFormat="false" ht="16.4" hidden="false" customHeight="false" outlineLevel="0" collapsed="false">
      <c r="C3028" s="163" t="s">
        <v>8678</v>
      </c>
      <c r="D3028" s="163" t="s">
        <v>5649</v>
      </c>
      <c r="E3028" s="183" t="s">
        <v>5649</v>
      </c>
    </row>
    <row r="3029" customFormat="false" ht="16.4" hidden="false" customHeight="false" outlineLevel="0" collapsed="false">
      <c r="C3029" s="163" t="s">
        <v>8679</v>
      </c>
      <c r="D3029" s="163" t="s">
        <v>5649</v>
      </c>
      <c r="E3029" s="183" t="s">
        <v>5649</v>
      </c>
    </row>
    <row r="3030" customFormat="false" ht="16.4" hidden="false" customHeight="false" outlineLevel="0" collapsed="false">
      <c r="C3030" s="163" t="s">
        <v>8680</v>
      </c>
      <c r="D3030" s="163" t="s">
        <v>5649</v>
      </c>
      <c r="E3030" s="183" t="s">
        <v>5649</v>
      </c>
    </row>
    <row r="3031" customFormat="false" ht="16.4" hidden="false" customHeight="false" outlineLevel="0" collapsed="false">
      <c r="C3031" s="163" t="s">
        <v>8681</v>
      </c>
      <c r="D3031" s="163" t="s">
        <v>5649</v>
      </c>
      <c r="E3031" s="183" t="s">
        <v>5649</v>
      </c>
    </row>
    <row r="3032" customFormat="false" ht="16.4" hidden="false" customHeight="false" outlineLevel="0" collapsed="false">
      <c r="C3032" s="163" t="s">
        <v>8682</v>
      </c>
      <c r="D3032" s="163" t="s">
        <v>5649</v>
      </c>
      <c r="E3032" s="183" t="s">
        <v>5649</v>
      </c>
    </row>
    <row r="3033" customFormat="false" ht="16.4" hidden="false" customHeight="false" outlineLevel="0" collapsed="false">
      <c r="C3033" s="163" t="s">
        <v>8683</v>
      </c>
      <c r="D3033" s="163" t="s">
        <v>5649</v>
      </c>
      <c r="E3033" s="183" t="s">
        <v>5649</v>
      </c>
    </row>
    <row r="3034" customFormat="false" ht="16.4" hidden="false" customHeight="false" outlineLevel="0" collapsed="false">
      <c r="C3034" s="163" t="s">
        <v>8684</v>
      </c>
      <c r="D3034" s="163" t="s">
        <v>5649</v>
      </c>
      <c r="E3034" s="183" t="s">
        <v>5649</v>
      </c>
    </row>
    <row r="3035" customFormat="false" ht="16.4" hidden="false" customHeight="false" outlineLevel="0" collapsed="false">
      <c r="C3035" s="163" t="s">
        <v>8685</v>
      </c>
      <c r="D3035" s="163" t="s">
        <v>5649</v>
      </c>
      <c r="E3035" s="183" t="s">
        <v>5649</v>
      </c>
    </row>
    <row r="3036" customFormat="false" ht="16.4" hidden="false" customHeight="false" outlineLevel="0" collapsed="false">
      <c r="C3036" s="163" t="s">
        <v>8686</v>
      </c>
      <c r="D3036" s="163" t="s">
        <v>5649</v>
      </c>
      <c r="E3036" s="183" t="s">
        <v>5649</v>
      </c>
    </row>
    <row r="3037" customFormat="false" ht="16.4" hidden="false" customHeight="false" outlineLevel="0" collapsed="false">
      <c r="C3037" s="163" t="s">
        <v>8687</v>
      </c>
      <c r="D3037" s="163" t="s">
        <v>5649</v>
      </c>
      <c r="E3037" s="183" t="s">
        <v>5649</v>
      </c>
    </row>
    <row r="3038" customFormat="false" ht="16.4" hidden="false" customHeight="false" outlineLevel="0" collapsed="false">
      <c r="C3038" s="163" t="s">
        <v>8688</v>
      </c>
      <c r="D3038" s="163" t="s">
        <v>5649</v>
      </c>
      <c r="E3038" s="183" t="s">
        <v>5649</v>
      </c>
    </row>
    <row r="3039" customFormat="false" ht="16.4" hidden="false" customHeight="false" outlineLevel="0" collapsed="false">
      <c r="C3039" s="163" t="s">
        <v>8689</v>
      </c>
      <c r="D3039" s="163" t="s">
        <v>5649</v>
      </c>
      <c r="E3039" s="183" t="s">
        <v>5649</v>
      </c>
    </row>
    <row r="3040" customFormat="false" ht="16.4" hidden="false" customHeight="false" outlineLevel="0" collapsed="false">
      <c r="C3040" s="163" t="s">
        <v>8690</v>
      </c>
      <c r="D3040" s="163" t="s">
        <v>5649</v>
      </c>
      <c r="E3040" s="183" t="s">
        <v>5649</v>
      </c>
    </row>
    <row r="3041" customFormat="false" ht="16.4" hidden="false" customHeight="false" outlineLevel="0" collapsed="false">
      <c r="C3041" s="163" t="s">
        <v>8691</v>
      </c>
      <c r="D3041" s="163" t="s">
        <v>5649</v>
      </c>
      <c r="E3041" s="183" t="s">
        <v>5649</v>
      </c>
    </row>
    <row r="3042" customFormat="false" ht="16.4" hidden="false" customHeight="false" outlineLevel="0" collapsed="false">
      <c r="C3042" s="163" t="s">
        <v>8692</v>
      </c>
      <c r="D3042" s="163" t="s">
        <v>5649</v>
      </c>
      <c r="E3042" s="183" t="s">
        <v>5649</v>
      </c>
    </row>
    <row r="3043" customFormat="false" ht="16.4" hidden="false" customHeight="false" outlineLevel="0" collapsed="false">
      <c r="C3043" s="163" t="s">
        <v>8693</v>
      </c>
      <c r="D3043" s="163" t="s">
        <v>5649</v>
      </c>
      <c r="E3043" s="183" t="s">
        <v>5649</v>
      </c>
    </row>
    <row r="3044" customFormat="false" ht="16.4" hidden="false" customHeight="false" outlineLevel="0" collapsed="false">
      <c r="C3044" s="163" t="s">
        <v>8694</v>
      </c>
      <c r="D3044" s="163" t="s">
        <v>5649</v>
      </c>
      <c r="E3044" s="183" t="s">
        <v>5649</v>
      </c>
    </row>
    <row r="3045" customFormat="false" ht="16.4" hidden="false" customHeight="false" outlineLevel="0" collapsed="false">
      <c r="C3045" s="163" t="s">
        <v>8695</v>
      </c>
      <c r="D3045" s="163" t="s">
        <v>5649</v>
      </c>
      <c r="E3045" s="183" t="s">
        <v>5649</v>
      </c>
    </row>
    <row r="3046" customFormat="false" ht="16.4" hidden="false" customHeight="false" outlineLevel="0" collapsed="false">
      <c r="C3046" s="163" t="s">
        <v>8696</v>
      </c>
      <c r="D3046" s="163" t="s">
        <v>5649</v>
      </c>
      <c r="E3046" s="183" t="s">
        <v>5649</v>
      </c>
    </row>
    <row r="3047" customFormat="false" ht="16.4" hidden="false" customHeight="false" outlineLevel="0" collapsed="false">
      <c r="C3047" s="163" t="s">
        <v>8697</v>
      </c>
      <c r="D3047" s="163" t="s">
        <v>5649</v>
      </c>
      <c r="E3047" s="183" t="s">
        <v>5649</v>
      </c>
    </row>
    <row r="3048" customFormat="false" ht="16.4" hidden="false" customHeight="false" outlineLevel="0" collapsed="false">
      <c r="C3048" s="163" t="s">
        <v>8698</v>
      </c>
      <c r="D3048" s="163" t="s">
        <v>5649</v>
      </c>
      <c r="E3048" s="183" t="s">
        <v>5649</v>
      </c>
    </row>
    <row r="3049" customFormat="false" ht="16.4" hidden="false" customHeight="false" outlineLevel="0" collapsed="false">
      <c r="C3049" s="163" t="s">
        <v>8699</v>
      </c>
      <c r="D3049" s="163" t="s">
        <v>5649</v>
      </c>
      <c r="E3049" s="183" t="s">
        <v>5649</v>
      </c>
    </row>
    <row r="3050" customFormat="false" ht="16.4" hidden="false" customHeight="false" outlineLevel="0" collapsed="false">
      <c r="C3050" s="163" t="s">
        <v>8700</v>
      </c>
      <c r="D3050" s="163" t="s">
        <v>5649</v>
      </c>
      <c r="E3050" s="183" t="s">
        <v>5649</v>
      </c>
    </row>
    <row r="3051" customFormat="false" ht="16.4" hidden="false" customHeight="false" outlineLevel="0" collapsed="false">
      <c r="C3051" s="163" t="s">
        <v>8701</v>
      </c>
      <c r="D3051" s="163" t="s">
        <v>5649</v>
      </c>
      <c r="E3051" s="183" t="s">
        <v>5649</v>
      </c>
    </row>
    <row r="3052" customFormat="false" ht="16.4" hidden="false" customHeight="false" outlineLevel="0" collapsed="false">
      <c r="C3052" s="163" t="s">
        <v>8702</v>
      </c>
      <c r="D3052" s="163" t="s">
        <v>5649</v>
      </c>
      <c r="E3052" s="183" t="s">
        <v>5649</v>
      </c>
    </row>
    <row r="3053" customFormat="false" ht="16.4" hidden="false" customHeight="false" outlineLevel="0" collapsed="false">
      <c r="C3053" s="163" t="s">
        <v>8703</v>
      </c>
      <c r="D3053" s="163" t="s">
        <v>5649</v>
      </c>
      <c r="E3053" s="183" t="s">
        <v>5649</v>
      </c>
    </row>
    <row r="3054" customFormat="false" ht="16.4" hidden="false" customHeight="false" outlineLevel="0" collapsed="false">
      <c r="C3054" s="163" t="s">
        <v>8704</v>
      </c>
      <c r="D3054" s="163" t="s">
        <v>5649</v>
      </c>
      <c r="E3054" s="183" t="s">
        <v>5649</v>
      </c>
    </row>
    <row r="3055" customFormat="false" ht="16.4" hidden="false" customHeight="false" outlineLevel="0" collapsed="false">
      <c r="C3055" s="163" t="s">
        <v>8705</v>
      </c>
      <c r="D3055" s="163" t="s">
        <v>5649</v>
      </c>
      <c r="E3055" s="183" t="s">
        <v>5649</v>
      </c>
    </row>
    <row r="3056" customFormat="false" ht="16.4" hidden="false" customHeight="false" outlineLevel="0" collapsed="false">
      <c r="C3056" s="163" t="s">
        <v>8706</v>
      </c>
      <c r="D3056" s="163" t="s">
        <v>5649</v>
      </c>
      <c r="E3056" s="183" t="s">
        <v>5649</v>
      </c>
    </row>
    <row r="3057" customFormat="false" ht="16.4" hidden="false" customHeight="false" outlineLevel="0" collapsed="false">
      <c r="C3057" s="163" t="s">
        <v>8707</v>
      </c>
      <c r="D3057" s="163" t="s">
        <v>5649</v>
      </c>
      <c r="E3057" s="183" t="s">
        <v>5649</v>
      </c>
    </row>
    <row r="3058" customFormat="false" ht="16.4" hidden="false" customHeight="false" outlineLevel="0" collapsed="false">
      <c r="C3058" s="163" t="s">
        <v>8708</v>
      </c>
      <c r="D3058" s="163" t="s">
        <v>5649</v>
      </c>
      <c r="E3058" s="183" t="s">
        <v>5649</v>
      </c>
    </row>
    <row r="3059" customFormat="false" ht="16.4" hidden="false" customHeight="false" outlineLevel="0" collapsed="false">
      <c r="C3059" s="163" t="s">
        <v>8709</v>
      </c>
      <c r="D3059" s="163" t="s">
        <v>5649</v>
      </c>
      <c r="E3059" s="183" t="s">
        <v>5649</v>
      </c>
    </row>
    <row r="3060" customFormat="false" ht="16.4" hidden="false" customHeight="false" outlineLevel="0" collapsed="false">
      <c r="C3060" s="163" t="s">
        <v>8710</v>
      </c>
      <c r="D3060" s="163" t="s">
        <v>5649</v>
      </c>
      <c r="E3060" s="183" t="s">
        <v>5649</v>
      </c>
    </row>
    <row r="3061" customFormat="false" ht="16.4" hidden="false" customHeight="false" outlineLevel="0" collapsed="false">
      <c r="C3061" s="163" t="s">
        <v>8711</v>
      </c>
      <c r="D3061" s="163" t="s">
        <v>5649</v>
      </c>
      <c r="E3061" s="183" t="s">
        <v>5649</v>
      </c>
    </row>
    <row r="3062" customFormat="false" ht="16.4" hidden="false" customHeight="false" outlineLevel="0" collapsed="false">
      <c r="C3062" s="163" t="s">
        <v>8712</v>
      </c>
      <c r="D3062" s="163" t="s">
        <v>5649</v>
      </c>
      <c r="E3062" s="183" t="s">
        <v>5649</v>
      </c>
    </row>
    <row r="3063" customFormat="false" ht="16.4" hidden="false" customHeight="false" outlineLevel="0" collapsed="false">
      <c r="C3063" s="163" t="s">
        <v>8713</v>
      </c>
      <c r="D3063" s="163" t="s">
        <v>5649</v>
      </c>
      <c r="E3063" s="183" t="s">
        <v>5649</v>
      </c>
    </row>
    <row r="3064" customFormat="false" ht="16.4" hidden="false" customHeight="false" outlineLevel="0" collapsed="false">
      <c r="C3064" s="163" t="s">
        <v>8714</v>
      </c>
      <c r="D3064" s="163" t="s">
        <v>5649</v>
      </c>
      <c r="E3064" s="183" t="s">
        <v>5649</v>
      </c>
    </row>
    <row r="3065" customFormat="false" ht="16.4" hidden="false" customHeight="false" outlineLevel="0" collapsed="false">
      <c r="C3065" s="163" t="s">
        <v>8715</v>
      </c>
      <c r="D3065" s="163" t="s">
        <v>5649</v>
      </c>
      <c r="E3065" s="183" t="s">
        <v>5649</v>
      </c>
    </row>
    <row r="3066" customFormat="false" ht="16.4" hidden="false" customHeight="false" outlineLevel="0" collapsed="false">
      <c r="C3066" s="163" t="s">
        <v>8716</v>
      </c>
      <c r="D3066" s="163" t="s">
        <v>5649</v>
      </c>
      <c r="E3066" s="183" t="s">
        <v>5649</v>
      </c>
    </row>
    <row r="3067" customFormat="false" ht="16.4" hidden="false" customHeight="false" outlineLevel="0" collapsed="false">
      <c r="C3067" s="163" t="s">
        <v>8717</v>
      </c>
      <c r="D3067" s="163" t="s">
        <v>5649</v>
      </c>
      <c r="E3067" s="183" t="s">
        <v>5649</v>
      </c>
    </row>
    <row r="3068" customFormat="false" ht="16.4" hidden="false" customHeight="false" outlineLevel="0" collapsed="false">
      <c r="C3068" s="163" t="s">
        <v>8718</v>
      </c>
      <c r="D3068" s="163" t="s">
        <v>5649</v>
      </c>
      <c r="E3068" s="183" t="s">
        <v>5649</v>
      </c>
    </row>
    <row r="3069" customFormat="false" ht="16.4" hidden="false" customHeight="false" outlineLevel="0" collapsed="false">
      <c r="C3069" s="163" t="s">
        <v>8719</v>
      </c>
      <c r="D3069" s="163" t="s">
        <v>5649</v>
      </c>
      <c r="E3069" s="183" t="s">
        <v>5649</v>
      </c>
    </row>
    <row r="3070" customFormat="false" ht="16.4" hidden="false" customHeight="false" outlineLevel="0" collapsed="false">
      <c r="C3070" s="163" t="s">
        <v>8720</v>
      </c>
      <c r="D3070" s="163" t="s">
        <v>5649</v>
      </c>
      <c r="E3070" s="183" t="s">
        <v>5649</v>
      </c>
    </row>
    <row r="3071" customFormat="false" ht="16.4" hidden="false" customHeight="false" outlineLevel="0" collapsed="false">
      <c r="C3071" s="163" t="s">
        <v>8721</v>
      </c>
      <c r="D3071" s="163" t="s">
        <v>5649</v>
      </c>
      <c r="E3071" s="183" t="s">
        <v>5649</v>
      </c>
    </row>
    <row r="3072" customFormat="false" ht="16.4" hidden="false" customHeight="false" outlineLevel="0" collapsed="false">
      <c r="C3072" s="163" t="s">
        <v>8722</v>
      </c>
      <c r="D3072" s="163" t="s">
        <v>5649</v>
      </c>
      <c r="E3072" s="183" t="s">
        <v>5649</v>
      </c>
    </row>
    <row r="3073" customFormat="false" ht="16.4" hidden="false" customHeight="false" outlineLevel="0" collapsed="false">
      <c r="C3073" s="163" t="s">
        <v>8723</v>
      </c>
      <c r="D3073" s="163" t="s">
        <v>5649</v>
      </c>
      <c r="E3073" s="183" t="s">
        <v>5649</v>
      </c>
    </row>
    <row r="3074" customFormat="false" ht="16.4" hidden="false" customHeight="false" outlineLevel="0" collapsed="false">
      <c r="C3074" s="163" t="s">
        <v>8724</v>
      </c>
      <c r="D3074" s="163" t="s">
        <v>5649</v>
      </c>
      <c r="E3074" s="183" t="s">
        <v>5649</v>
      </c>
    </row>
    <row r="3075" customFormat="false" ht="16.4" hidden="false" customHeight="false" outlineLevel="0" collapsed="false">
      <c r="C3075" s="163" t="s">
        <v>8725</v>
      </c>
      <c r="D3075" s="163" t="s">
        <v>5649</v>
      </c>
      <c r="E3075" s="183" t="s">
        <v>5649</v>
      </c>
    </row>
    <row r="3076" customFormat="false" ht="16.4" hidden="false" customHeight="false" outlineLevel="0" collapsed="false">
      <c r="C3076" s="163" t="s">
        <v>8726</v>
      </c>
      <c r="D3076" s="163" t="s">
        <v>5649</v>
      </c>
      <c r="E3076" s="183" t="s">
        <v>5649</v>
      </c>
    </row>
    <row r="3077" customFormat="false" ht="16.4" hidden="false" customHeight="false" outlineLevel="0" collapsed="false">
      <c r="C3077" s="163" t="s">
        <v>8727</v>
      </c>
      <c r="D3077" s="163" t="s">
        <v>5649</v>
      </c>
      <c r="E3077" s="183" t="s">
        <v>5649</v>
      </c>
    </row>
    <row r="3078" customFormat="false" ht="16.4" hidden="false" customHeight="false" outlineLevel="0" collapsed="false">
      <c r="C3078" s="163" t="s">
        <v>8728</v>
      </c>
      <c r="D3078" s="163" t="s">
        <v>5649</v>
      </c>
      <c r="E3078" s="183" t="s">
        <v>5649</v>
      </c>
    </row>
    <row r="3079" customFormat="false" ht="16.4" hidden="false" customHeight="false" outlineLevel="0" collapsed="false">
      <c r="C3079" s="163" t="s">
        <v>8729</v>
      </c>
      <c r="D3079" s="163" t="s">
        <v>5649</v>
      </c>
      <c r="E3079" s="183" t="s">
        <v>5649</v>
      </c>
    </row>
    <row r="3080" customFormat="false" ht="16.4" hidden="false" customHeight="false" outlineLevel="0" collapsed="false">
      <c r="C3080" s="163" t="s">
        <v>8730</v>
      </c>
      <c r="D3080" s="163" t="s">
        <v>5649</v>
      </c>
      <c r="E3080" s="183" t="s">
        <v>5649</v>
      </c>
    </row>
    <row r="3081" customFormat="false" ht="16.4" hidden="false" customHeight="false" outlineLevel="0" collapsed="false">
      <c r="C3081" s="163" t="s">
        <v>8731</v>
      </c>
      <c r="D3081" s="163" t="s">
        <v>5649</v>
      </c>
      <c r="E3081" s="183" t="s">
        <v>5649</v>
      </c>
    </row>
    <row r="3082" customFormat="false" ht="16.4" hidden="false" customHeight="false" outlineLevel="0" collapsed="false">
      <c r="C3082" s="163" t="s">
        <v>8732</v>
      </c>
      <c r="D3082" s="163" t="s">
        <v>5649</v>
      </c>
      <c r="E3082" s="183" t="s">
        <v>5649</v>
      </c>
    </row>
    <row r="3083" customFormat="false" ht="16.4" hidden="false" customHeight="false" outlineLevel="0" collapsed="false">
      <c r="C3083" s="163" t="s">
        <v>8733</v>
      </c>
      <c r="D3083" s="163" t="s">
        <v>5649</v>
      </c>
      <c r="E3083" s="183" t="s">
        <v>5649</v>
      </c>
    </row>
    <row r="3084" customFormat="false" ht="16.4" hidden="false" customHeight="false" outlineLevel="0" collapsed="false">
      <c r="C3084" s="163" t="s">
        <v>8734</v>
      </c>
      <c r="D3084" s="163" t="s">
        <v>5649</v>
      </c>
      <c r="E3084" s="183" t="s">
        <v>5649</v>
      </c>
    </row>
    <row r="3085" customFormat="false" ht="16.4" hidden="false" customHeight="false" outlineLevel="0" collapsed="false">
      <c r="C3085" s="163" t="s">
        <v>8735</v>
      </c>
      <c r="D3085" s="163" t="s">
        <v>5649</v>
      </c>
      <c r="E3085" s="183" t="s">
        <v>5649</v>
      </c>
    </row>
    <row r="3086" customFormat="false" ht="16.4" hidden="false" customHeight="false" outlineLevel="0" collapsed="false">
      <c r="C3086" s="163" t="s">
        <v>8736</v>
      </c>
      <c r="D3086" s="163" t="s">
        <v>5649</v>
      </c>
      <c r="E3086" s="183" t="s">
        <v>5649</v>
      </c>
    </row>
    <row r="3087" customFormat="false" ht="16.4" hidden="false" customHeight="false" outlineLevel="0" collapsed="false">
      <c r="C3087" s="163" t="s">
        <v>8737</v>
      </c>
      <c r="D3087" s="163" t="s">
        <v>5649</v>
      </c>
      <c r="E3087" s="183" t="s">
        <v>5649</v>
      </c>
    </row>
    <row r="3088" customFormat="false" ht="16.4" hidden="false" customHeight="false" outlineLevel="0" collapsed="false">
      <c r="C3088" s="163" t="s">
        <v>8738</v>
      </c>
      <c r="D3088" s="163" t="s">
        <v>5649</v>
      </c>
      <c r="E3088" s="183" t="s">
        <v>5649</v>
      </c>
    </row>
    <row r="3089" customFormat="false" ht="16.4" hidden="false" customHeight="false" outlineLevel="0" collapsed="false">
      <c r="C3089" s="163" t="s">
        <v>8739</v>
      </c>
      <c r="D3089" s="163" t="s">
        <v>5649</v>
      </c>
      <c r="E3089" s="183" t="s">
        <v>5649</v>
      </c>
    </row>
    <row r="3090" customFormat="false" ht="16.4" hidden="false" customHeight="false" outlineLevel="0" collapsed="false">
      <c r="C3090" s="163" t="s">
        <v>8740</v>
      </c>
      <c r="D3090" s="163" t="s">
        <v>5649</v>
      </c>
      <c r="E3090" s="183" t="s">
        <v>5649</v>
      </c>
    </row>
    <row r="3091" customFormat="false" ht="16.4" hidden="false" customHeight="false" outlineLevel="0" collapsed="false">
      <c r="C3091" s="163" t="s">
        <v>8741</v>
      </c>
      <c r="D3091" s="163" t="s">
        <v>5649</v>
      </c>
      <c r="E3091" s="183" t="s">
        <v>5649</v>
      </c>
    </row>
    <row r="3092" customFormat="false" ht="16.4" hidden="false" customHeight="false" outlineLevel="0" collapsed="false">
      <c r="C3092" s="163" t="s">
        <v>8742</v>
      </c>
      <c r="D3092" s="163" t="s">
        <v>5649</v>
      </c>
      <c r="E3092" s="183" t="s">
        <v>5649</v>
      </c>
    </row>
    <row r="3093" customFormat="false" ht="16.4" hidden="false" customHeight="false" outlineLevel="0" collapsed="false">
      <c r="C3093" s="163" t="s">
        <v>8743</v>
      </c>
      <c r="D3093" s="163" t="s">
        <v>5649</v>
      </c>
      <c r="E3093" s="183" t="s">
        <v>5649</v>
      </c>
    </row>
    <row r="3094" customFormat="false" ht="16.4" hidden="false" customHeight="false" outlineLevel="0" collapsed="false">
      <c r="C3094" s="163" t="s">
        <v>8744</v>
      </c>
      <c r="D3094" s="163" t="s">
        <v>5649</v>
      </c>
      <c r="E3094" s="183" t="s">
        <v>5649</v>
      </c>
    </row>
    <row r="3095" customFormat="false" ht="16.4" hidden="false" customHeight="false" outlineLevel="0" collapsed="false">
      <c r="C3095" s="163" t="s">
        <v>8745</v>
      </c>
      <c r="D3095" s="163" t="s">
        <v>5649</v>
      </c>
      <c r="E3095" s="183" t="s">
        <v>5649</v>
      </c>
    </row>
    <row r="3096" customFormat="false" ht="16.4" hidden="false" customHeight="false" outlineLevel="0" collapsed="false">
      <c r="C3096" s="163" t="s">
        <v>8746</v>
      </c>
      <c r="D3096" s="163" t="s">
        <v>5649</v>
      </c>
      <c r="E3096" s="183" t="s">
        <v>5649</v>
      </c>
    </row>
    <row r="3097" customFormat="false" ht="16.4" hidden="false" customHeight="false" outlineLevel="0" collapsed="false">
      <c r="C3097" s="163" t="s">
        <v>8747</v>
      </c>
      <c r="D3097" s="163" t="s">
        <v>5649</v>
      </c>
      <c r="E3097" s="183" t="s">
        <v>5649</v>
      </c>
    </row>
    <row r="3098" customFormat="false" ht="16.4" hidden="false" customHeight="false" outlineLevel="0" collapsed="false">
      <c r="C3098" s="163" t="s">
        <v>8748</v>
      </c>
      <c r="D3098" s="163" t="s">
        <v>5649</v>
      </c>
      <c r="E3098" s="183" t="s">
        <v>5649</v>
      </c>
    </row>
    <row r="3099" customFormat="false" ht="16.4" hidden="false" customHeight="false" outlineLevel="0" collapsed="false">
      <c r="C3099" s="163" t="s">
        <v>8749</v>
      </c>
      <c r="D3099" s="163" t="s">
        <v>5649</v>
      </c>
      <c r="E3099" s="183" t="s">
        <v>5649</v>
      </c>
    </row>
    <row r="3100" customFormat="false" ht="16.4" hidden="false" customHeight="false" outlineLevel="0" collapsed="false">
      <c r="C3100" s="163" t="s">
        <v>8750</v>
      </c>
      <c r="D3100" s="163" t="s">
        <v>5649</v>
      </c>
      <c r="E3100" s="183" t="s">
        <v>5649</v>
      </c>
    </row>
    <row r="3101" customFormat="false" ht="16.4" hidden="false" customHeight="false" outlineLevel="0" collapsed="false">
      <c r="C3101" s="163" t="s">
        <v>8751</v>
      </c>
      <c r="D3101" s="163" t="s">
        <v>5649</v>
      </c>
      <c r="E3101" s="183" t="s">
        <v>5649</v>
      </c>
    </row>
    <row r="3102" customFormat="false" ht="16.4" hidden="false" customHeight="false" outlineLevel="0" collapsed="false">
      <c r="C3102" s="163" t="s">
        <v>8752</v>
      </c>
      <c r="D3102" s="163" t="s">
        <v>5649</v>
      </c>
      <c r="E3102" s="183" t="s">
        <v>5649</v>
      </c>
    </row>
    <row r="3103" customFormat="false" ht="16.4" hidden="false" customHeight="false" outlineLevel="0" collapsed="false">
      <c r="C3103" s="163" t="s">
        <v>8753</v>
      </c>
      <c r="D3103" s="163" t="s">
        <v>5649</v>
      </c>
      <c r="E3103" s="183" t="s">
        <v>5649</v>
      </c>
    </row>
    <row r="3104" customFormat="false" ht="16.4" hidden="false" customHeight="false" outlineLevel="0" collapsed="false">
      <c r="C3104" s="163" t="s">
        <v>8754</v>
      </c>
      <c r="D3104" s="163" t="s">
        <v>5649</v>
      </c>
      <c r="E3104" s="183" t="s">
        <v>5649</v>
      </c>
    </row>
    <row r="3105" customFormat="false" ht="16.4" hidden="false" customHeight="false" outlineLevel="0" collapsed="false">
      <c r="C3105" s="163" t="s">
        <v>8755</v>
      </c>
      <c r="D3105" s="163" t="s">
        <v>5649</v>
      </c>
      <c r="E3105" s="183" t="s">
        <v>5649</v>
      </c>
    </row>
    <row r="3106" customFormat="false" ht="16.4" hidden="false" customHeight="false" outlineLevel="0" collapsed="false">
      <c r="C3106" s="163" t="s">
        <v>8756</v>
      </c>
      <c r="D3106" s="163" t="s">
        <v>5649</v>
      </c>
      <c r="E3106" s="183" t="s">
        <v>5649</v>
      </c>
    </row>
    <row r="3107" customFormat="false" ht="16.4" hidden="false" customHeight="false" outlineLevel="0" collapsed="false">
      <c r="C3107" s="163" t="s">
        <v>8757</v>
      </c>
      <c r="D3107" s="163" t="s">
        <v>5649</v>
      </c>
      <c r="E3107" s="183" t="s">
        <v>5649</v>
      </c>
    </row>
    <row r="3108" customFormat="false" ht="16.4" hidden="false" customHeight="false" outlineLevel="0" collapsed="false">
      <c r="C3108" s="163" t="s">
        <v>8758</v>
      </c>
      <c r="D3108" s="163" t="s">
        <v>5649</v>
      </c>
      <c r="E3108" s="183" t="s">
        <v>5649</v>
      </c>
    </row>
    <row r="3109" customFormat="false" ht="16.4" hidden="false" customHeight="false" outlineLevel="0" collapsed="false">
      <c r="C3109" s="163" t="s">
        <v>8759</v>
      </c>
      <c r="D3109" s="163" t="s">
        <v>5649</v>
      </c>
      <c r="E3109" s="183" t="s">
        <v>5649</v>
      </c>
    </row>
    <row r="3110" customFormat="false" ht="16.4" hidden="false" customHeight="false" outlineLevel="0" collapsed="false">
      <c r="C3110" s="163" t="s">
        <v>8760</v>
      </c>
      <c r="D3110" s="163" t="s">
        <v>5649</v>
      </c>
      <c r="E3110" s="183" t="s">
        <v>5649</v>
      </c>
    </row>
    <row r="3111" customFormat="false" ht="16.4" hidden="false" customHeight="false" outlineLevel="0" collapsed="false">
      <c r="C3111" s="163" t="s">
        <v>8761</v>
      </c>
      <c r="D3111" s="163" t="s">
        <v>5649</v>
      </c>
      <c r="E3111" s="183" t="s">
        <v>5649</v>
      </c>
    </row>
    <row r="3112" customFormat="false" ht="16.4" hidden="false" customHeight="false" outlineLevel="0" collapsed="false">
      <c r="C3112" s="163" t="s">
        <v>8762</v>
      </c>
      <c r="D3112" s="163" t="s">
        <v>5649</v>
      </c>
      <c r="E3112" s="183" t="s">
        <v>5649</v>
      </c>
    </row>
    <row r="3113" customFormat="false" ht="16.4" hidden="false" customHeight="false" outlineLevel="0" collapsed="false">
      <c r="C3113" s="163" t="s">
        <v>8763</v>
      </c>
      <c r="D3113" s="163" t="s">
        <v>5649</v>
      </c>
      <c r="E3113" s="183" t="s">
        <v>5649</v>
      </c>
    </row>
    <row r="3114" customFormat="false" ht="16.4" hidden="false" customHeight="false" outlineLevel="0" collapsed="false">
      <c r="C3114" s="163" t="s">
        <v>8764</v>
      </c>
      <c r="D3114" s="163" t="s">
        <v>5649</v>
      </c>
      <c r="E3114" s="183" t="s">
        <v>5649</v>
      </c>
    </row>
    <row r="3115" customFormat="false" ht="16.4" hidden="false" customHeight="false" outlineLevel="0" collapsed="false">
      <c r="C3115" s="163" t="s">
        <v>8765</v>
      </c>
      <c r="D3115" s="163" t="s">
        <v>5649</v>
      </c>
      <c r="E3115" s="183" t="s">
        <v>5649</v>
      </c>
    </row>
    <row r="3116" customFormat="false" ht="16.4" hidden="false" customHeight="false" outlineLevel="0" collapsed="false">
      <c r="C3116" s="163" t="s">
        <v>8766</v>
      </c>
      <c r="D3116" s="163" t="s">
        <v>5649</v>
      </c>
      <c r="E3116" s="183" t="s">
        <v>5649</v>
      </c>
    </row>
    <row r="3117" customFormat="false" ht="16.4" hidden="false" customHeight="false" outlineLevel="0" collapsed="false">
      <c r="C3117" s="163" t="s">
        <v>8767</v>
      </c>
      <c r="D3117" s="163" t="s">
        <v>5649</v>
      </c>
      <c r="E3117" s="183" t="s">
        <v>5649</v>
      </c>
    </row>
    <row r="3118" customFormat="false" ht="16.4" hidden="false" customHeight="false" outlineLevel="0" collapsed="false">
      <c r="C3118" s="163" t="s">
        <v>8768</v>
      </c>
      <c r="D3118" s="163" t="s">
        <v>5649</v>
      </c>
      <c r="E3118" s="183" t="s">
        <v>5649</v>
      </c>
    </row>
    <row r="3119" customFormat="false" ht="16.4" hidden="false" customHeight="false" outlineLevel="0" collapsed="false">
      <c r="C3119" s="163" t="s">
        <v>8769</v>
      </c>
      <c r="D3119" s="163" t="s">
        <v>5649</v>
      </c>
      <c r="E3119" s="183" t="s">
        <v>5649</v>
      </c>
    </row>
    <row r="3120" customFormat="false" ht="16.4" hidden="false" customHeight="false" outlineLevel="0" collapsed="false">
      <c r="C3120" s="163" t="s">
        <v>8770</v>
      </c>
      <c r="D3120" s="163" t="s">
        <v>5649</v>
      </c>
      <c r="E3120" s="183" t="s">
        <v>5649</v>
      </c>
    </row>
    <row r="3121" customFormat="false" ht="16.4" hidden="false" customHeight="false" outlineLevel="0" collapsed="false">
      <c r="C3121" s="163" t="s">
        <v>8771</v>
      </c>
      <c r="D3121" s="163" t="s">
        <v>5649</v>
      </c>
      <c r="E3121" s="183" t="s">
        <v>5649</v>
      </c>
    </row>
    <row r="3122" customFormat="false" ht="16.4" hidden="false" customHeight="false" outlineLevel="0" collapsed="false">
      <c r="C3122" s="163" t="s">
        <v>8772</v>
      </c>
      <c r="D3122" s="163" t="s">
        <v>5649</v>
      </c>
      <c r="E3122" s="183" t="s">
        <v>5649</v>
      </c>
    </row>
    <row r="3123" customFormat="false" ht="16.4" hidden="false" customHeight="false" outlineLevel="0" collapsed="false">
      <c r="C3123" s="163" t="s">
        <v>8773</v>
      </c>
      <c r="D3123" s="163" t="s">
        <v>5649</v>
      </c>
      <c r="E3123" s="183" t="s">
        <v>5649</v>
      </c>
    </row>
    <row r="3124" customFormat="false" ht="16.4" hidden="false" customHeight="false" outlineLevel="0" collapsed="false">
      <c r="C3124" s="163" t="s">
        <v>8774</v>
      </c>
      <c r="D3124" s="163" t="s">
        <v>5649</v>
      </c>
      <c r="E3124" s="183" t="s">
        <v>5649</v>
      </c>
    </row>
    <row r="3125" customFormat="false" ht="16.4" hidden="false" customHeight="false" outlineLevel="0" collapsed="false">
      <c r="C3125" s="163" t="s">
        <v>8775</v>
      </c>
      <c r="D3125" s="163" t="s">
        <v>5649</v>
      </c>
      <c r="E3125" s="183" t="s">
        <v>5649</v>
      </c>
    </row>
    <row r="3126" customFormat="false" ht="16.4" hidden="false" customHeight="false" outlineLevel="0" collapsed="false">
      <c r="C3126" s="163" t="s">
        <v>8776</v>
      </c>
      <c r="D3126" s="163" t="s">
        <v>5649</v>
      </c>
      <c r="E3126" s="183" t="s">
        <v>5649</v>
      </c>
    </row>
    <row r="3127" customFormat="false" ht="16.4" hidden="false" customHeight="false" outlineLevel="0" collapsed="false">
      <c r="C3127" s="163" t="s">
        <v>8777</v>
      </c>
      <c r="D3127" s="163" t="s">
        <v>5649</v>
      </c>
      <c r="E3127" s="183" t="s">
        <v>5649</v>
      </c>
    </row>
    <row r="3128" customFormat="false" ht="16.4" hidden="false" customHeight="false" outlineLevel="0" collapsed="false">
      <c r="C3128" s="163" t="s">
        <v>8778</v>
      </c>
      <c r="D3128" s="163" t="s">
        <v>5649</v>
      </c>
      <c r="E3128" s="183" t="s">
        <v>5649</v>
      </c>
    </row>
    <row r="3129" customFormat="false" ht="16.4" hidden="false" customHeight="false" outlineLevel="0" collapsed="false">
      <c r="C3129" s="163" t="s">
        <v>8779</v>
      </c>
      <c r="D3129" s="163" t="s">
        <v>5649</v>
      </c>
      <c r="E3129" s="183" t="s">
        <v>5649</v>
      </c>
    </row>
    <row r="3130" customFormat="false" ht="16.4" hidden="false" customHeight="false" outlineLevel="0" collapsed="false">
      <c r="C3130" s="163" t="s">
        <v>8780</v>
      </c>
      <c r="D3130" s="163" t="s">
        <v>5649</v>
      </c>
      <c r="E3130" s="183" t="s">
        <v>5649</v>
      </c>
    </row>
    <row r="3131" customFormat="false" ht="16.4" hidden="false" customHeight="false" outlineLevel="0" collapsed="false">
      <c r="C3131" s="163" t="s">
        <v>8781</v>
      </c>
      <c r="D3131" s="163" t="s">
        <v>5649</v>
      </c>
      <c r="E3131" s="183" t="s">
        <v>5649</v>
      </c>
    </row>
    <row r="3132" customFormat="false" ht="16.4" hidden="false" customHeight="false" outlineLevel="0" collapsed="false">
      <c r="C3132" s="163" t="s">
        <v>8782</v>
      </c>
      <c r="D3132" s="163" t="s">
        <v>5649</v>
      </c>
      <c r="E3132" s="183" t="s">
        <v>5649</v>
      </c>
    </row>
    <row r="3133" customFormat="false" ht="16.4" hidden="false" customHeight="false" outlineLevel="0" collapsed="false">
      <c r="C3133" s="163" t="s">
        <v>8783</v>
      </c>
      <c r="D3133" s="163" t="s">
        <v>5649</v>
      </c>
      <c r="E3133" s="183" t="s">
        <v>5649</v>
      </c>
    </row>
    <row r="3134" customFormat="false" ht="16.4" hidden="false" customHeight="false" outlineLevel="0" collapsed="false">
      <c r="C3134" s="163" t="s">
        <v>8784</v>
      </c>
      <c r="D3134" s="163" t="s">
        <v>5649</v>
      </c>
      <c r="E3134" s="183" t="s">
        <v>5649</v>
      </c>
    </row>
    <row r="3135" customFormat="false" ht="16.4" hidden="false" customHeight="false" outlineLevel="0" collapsed="false">
      <c r="C3135" s="163" t="s">
        <v>8785</v>
      </c>
      <c r="D3135" s="163" t="s">
        <v>5649</v>
      </c>
      <c r="E3135" s="183" t="s">
        <v>5649</v>
      </c>
    </row>
    <row r="3136" customFormat="false" ht="16.4" hidden="false" customHeight="false" outlineLevel="0" collapsed="false">
      <c r="C3136" s="163" t="s">
        <v>8786</v>
      </c>
      <c r="D3136" s="163" t="s">
        <v>5649</v>
      </c>
      <c r="E3136" s="183" t="s">
        <v>5649</v>
      </c>
    </row>
    <row r="3137" customFormat="false" ht="16.4" hidden="false" customHeight="false" outlineLevel="0" collapsed="false">
      <c r="C3137" s="163" t="s">
        <v>8787</v>
      </c>
      <c r="D3137" s="163" t="s">
        <v>5649</v>
      </c>
      <c r="E3137" s="183" t="s">
        <v>5649</v>
      </c>
    </row>
    <row r="3138" customFormat="false" ht="16.4" hidden="false" customHeight="false" outlineLevel="0" collapsed="false">
      <c r="C3138" s="163" t="s">
        <v>8788</v>
      </c>
      <c r="D3138" s="163" t="s">
        <v>5649</v>
      </c>
      <c r="E3138" s="183" t="s">
        <v>5649</v>
      </c>
    </row>
    <row r="3139" customFormat="false" ht="16.4" hidden="false" customHeight="false" outlineLevel="0" collapsed="false">
      <c r="C3139" s="163" t="s">
        <v>8789</v>
      </c>
      <c r="D3139" s="163" t="s">
        <v>5649</v>
      </c>
      <c r="E3139" s="183" t="s">
        <v>5649</v>
      </c>
    </row>
    <row r="3140" customFormat="false" ht="16.4" hidden="false" customHeight="false" outlineLevel="0" collapsed="false">
      <c r="C3140" s="163" t="s">
        <v>8790</v>
      </c>
      <c r="D3140" s="163" t="s">
        <v>5649</v>
      </c>
      <c r="E3140" s="183" t="s">
        <v>5649</v>
      </c>
    </row>
    <row r="3141" customFormat="false" ht="16.4" hidden="false" customHeight="false" outlineLevel="0" collapsed="false">
      <c r="C3141" s="163" t="s">
        <v>8791</v>
      </c>
      <c r="D3141" s="163" t="s">
        <v>5649</v>
      </c>
      <c r="E3141" s="183" t="s">
        <v>5649</v>
      </c>
    </row>
    <row r="3142" customFormat="false" ht="16.4" hidden="false" customHeight="false" outlineLevel="0" collapsed="false">
      <c r="C3142" s="163" t="s">
        <v>8792</v>
      </c>
      <c r="D3142" s="163" t="s">
        <v>5649</v>
      </c>
      <c r="E3142" s="183" t="s">
        <v>5649</v>
      </c>
    </row>
    <row r="3143" customFormat="false" ht="16.4" hidden="false" customHeight="false" outlineLevel="0" collapsed="false">
      <c r="C3143" s="163" t="s">
        <v>8793</v>
      </c>
      <c r="D3143" s="163" t="s">
        <v>5649</v>
      </c>
      <c r="E3143" s="183" t="s">
        <v>5649</v>
      </c>
    </row>
    <row r="3144" customFormat="false" ht="16.4" hidden="false" customHeight="false" outlineLevel="0" collapsed="false">
      <c r="C3144" s="163" t="s">
        <v>8794</v>
      </c>
      <c r="D3144" s="163" t="s">
        <v>5649</v>
      </c>
      <c r="E3144" s="183" t="s">
        <v>5649</v>
      </c>
    </row>
    <row r="3145" customFormat="false" ht="16.4" hidden="false" customHeight="false" outlineLevel="0" collapsed="false">
      <c r="C3145" s="163" t="s">
        <v>8795</v>
      </c>
      <c r="D3145" s="163" t="s">
        <v>5649</v>
      </c>
      <c r="E3145" s="183" t="s">
        <v>5649</v>
      </c>
    </row>
    <row r="3146" customFormat="false" ht="16.4" hidden="false" customHeight="false" outlineLevel="0" collapsed="false">
      <c r="C3146" s="163" t="s">
        <v>8796</v>
      </c>
      <c r="D3146" s="163" t="s">
        <v>5649</v>
      </c>
      <c r="E3146" s="183" t="s">
        <v>5649</v>
      </c>
    </row>
    <row r="3147" customFormat="false" ht="16.4" hidden="false" customHeight="false" outlineLevel="0" collapsed="false">
      <c r="C3147" s="163" t="s">
        <v>8797</v>
      </c>
      <c r="D3147" s="163" t="s">
        <v>5649</v>
      </c>
      <c r="E3147" s="183" t="s">
        <v>5649</v>
      </c>
    </row>
    <row r="3148" customFormat="false" ht="16.4" hidden="false" customHeight="false" outlineLevel="0" collapsed="false">
      <c r="C3148" s="163" t="s">
        <v>8798</v>
      </c>
      <c r="D3148" s="163" t="s">
        <v>5649</v>
      </c>
      <c r="E3148" s="183" t="s">
        <v>5649</v>
      </c>
    </row>
    <row r="3149" customFormat="false" ht="16.4" hidden="false" customHeight="false" outlineLevel="0" collapsed="false">
      <c r="C3149" s="163" t="s">
        <v>8799</v>
      </c>
      <c r="D3149" s="163" t="s">
        <v>5649</v>
      </c>
      <c r="E3149" s="183" t="s">
        <v>5649</v>
      </c>
    </row>
    <row r="3150" customFormat="false" ht="16.4" hidden="false" customHeight="false" outlineLevel="0" collapsed="false">
      <c r="C3150" s="163" t="s">
        <v>8800</v>
      </c>
      <c r="D3150" s="163" t="s">
        <v>5649</v>
      </c>
      <c r="E3150" s="183" t="s">
        <v>5649</v>
      </c>
    </row>
    <row r="3151" customFormat="false" ht="16.4" hidden="false" customHeight="false" outlineLevel="0" collapsed="false">
      <c r="C3151" s="163" t="s">
        <v>8801</v>
      </c>
      <c r="D3151" s="163" t="s">
        <v>5649</v>
      </c>
      <c r="E3151" s="183" t="s">
        <v>5649</v>
      </c>
    </row>
    <row r="3152" customFormat="false" ht="16.4" hidden="false" customHeight="false" outlineLevel="0" collapsed="false">
      <c r="C3152" s="163" t="s">
        <v>8802</v>
      </c>
      <c r="D3152" s="163" t="s">
        <v>5649</v>
      </c>
      <c r="E3152" s="183" t="s">
        <v>5649</v>
      </c>
    </row>
    <row r="3153" customFormat="false" ht="16.4" hidden="false" customHeight="false" outlineLevel="0" collapsed="false">
      <c r="C3153" s="163" t="s">
        <v>8803</v>
      </c>
      <c r="D3153" s="163" t="s">
        <v>5649</v>
      </c>
      <c r="E3153" s="183" t="s">
        <v>5649</v>
      </c>
    </row>
    <row r="3154" customFormat="false" ht="16.4" hidden="false" customHeight="false" outlineLevel="0" collapsed="false">
      <c r="C3154" s="163" t="s">
        <v>8804</v>
      </c>
      <c r="D3154" s="163" t="s">
        <v>5649</v>
      </c>
      <c r="E3154" s="183" t="s">
        <v>5649</v>
      </c>
    </row>
    <row r="3155" customFormat="false" ht="16.4" hidden="false" customHeight="false" outlineLevel="0" collapsed="false">
      <c r="C3155" s="163" t="s">
        <v>8805</v>
      </c>
      <c r="D3155" s="163" t="s">
        <v>5649</v>
      </c>
      <c r="E3155" s="183" t="s">
        <v>5649</v>
      </c>
    </row>
    <row r="3156" customFormat="false" ht="16.4" hidden="false" customHeight="false" outlineLevel="0" collapsed="false">
      <c r="C3156" s="163" t="s">
        <v>8806</v>
      </c>
      <c r="D3156" s="163" t="s">
        <v>5649</v>
      </c>
      <c r="E3156" s="183" t="s">
        <v>5649</v>
      </c>
    </row>
    <row r="3157" customFormat="false" ht="16.4" hidden="false" customHeight="false" outlineLevel="0" collapsed="false">
      <c r="C3157" s="163" t="s">
        <v>8807</v>
      </c>
      <c r="D3157" s="163" t="s">
        <v>5649</v>
      </c>
      <c r="E3157" s="183" t="s">
        <v>5649</v>
      </c>
    </row>
    <row r="3158" customFormat="false" ht="16.4" hidden="false" customHeight="false" outlineLevel="0" collapsed="false">
      <c r="C3158" s="163" t="s">
        <v>8808</v>
      </c>
      <c r="D3158" s="163" t="s">
        <v>5649</v>
      </c>
      <c r="E3158" s="183" t="s">
        <v>5649</v>
      </c>
    </row>
    <row r="3159" customFormat="false" ht="16.4" hidden="false" customHeight="false" outlineLevel="0" collapsed="false">
      <c r="C3159" s="163" t="s">
        <v>8809</v>
      </c>
      <c r="D3159" s="163" t="s">
        <v>5649</v>
      </c>
      <c r="E3159" s="183" t="s">
        <v>5649</v>
      </c>
    </row>
    <row r="3160" customFormat="false" ht="16.4" hidden="false" customHeight="false" outlineLevel="0" collapsed="false">
      <c r="C3160" s="163" t="s">
        <v>8810</v>
      </c>
      <c r="D3160" s="163" t="s">
        <v>5649</v>
      </c>
      <c r="E3160" s="183" t="s">
        <v>5649</v>
      </c>
    </row>
    <row r="3161" customFormat="false" ht="16.4" hidden="false" customHeight="false" outlineLevel="0" collapsed="false">
      <c r="C3161" s="163" t="s">
        <v>8811</v>
      </c>
      <c r="D3161" s="163" t="s">
        <v>5649</v>
      </c>
      <c r="E3161" s="183" t="s">
        <v>5649</v>
      </c>
    </row>
    <row r="3162" customFormat="false" ht="16.4" hidden="false" customHeight="false" outlineLevel="0" collapsed="false">
      <c r="C3162" s="163" t="s">
        <v>8812</v>
      </c>
      <c r="D3162" s="163" t="s">
        <v>5649</v>
      </c>
      <c r="E3162" s="183" t="s">
        <v>5649</v>
      </c>
    </row>
    <row r="3163" customFormat="false" ht="16.4" hidden="false" customHeight="false" outlineLevel="0" collapsed="false">
      <c r="C3163" s="163" t="s">
        <v>8813</v>
      </c>
      <c r="D3163" s="163" t="s">
        <v>5649</v>
      </c>
      <c r="E3163" s="183" t="s">
        <v>5649</v>
      </c>
    </row>
    <row r="3164" customFormat="false" ht="16.4" hidden="false" customHeight="false" outlineLevel="0" collapsed="false">
      <c r="C3164" s="163" t="s">
        <v>8814</v>
      </c>
      <c r="D3164" s="163" t="s">
        <v>5649</v>
      </c>
      <c r="E3164" s="183" t="s">
        <v>5649</v>
      </c>
    </row>
    <row r="3165" customFormat="false" ht="16.4" hidden="false" customHeight="false" outlineLevel="0" collapsed="false">
      <c r="C3165" s="163" t="s">
        <v>8815</v>
      </c>
      <c r="D3165" s="163" t="s">
        <v>5649</v>
      </c>
      <c r="E3165" s="183" t="s">
        <v>5649</v>
      </c>
    </row>
    <row r="3166" customFormat="false" ht="16.4" hidden="false" customHeight="false" outlineLevel="0" collapsed="false">
      <c r="C3166" s="163" t="s">
        <v>8816</v>
      </c>
      <c r="D3166" s="163" t="s">
        <v>5649</v>
      </c>
      <c r="E3166" s="183" t="s">
        <v>5649</v>
      </c>
    </row>
    <row r="3167" customFormat="false" ht="16.4" hidden="false" customHeight="false" outlineLevel="0" collapsed="false">
      <c r="C3167" s="163" t="s">
        <v>8817</v>
      </c>
      <c r="D3167" s="163" t="s">
        <v>5649</v>
      </c>
      <c r="E3167" s="183" t="s">
        <v>5649</v>
      </c>
    </row>
    <row r="3168" customFormat="false" ht="16.4" hidden="false" customHeight="false" outlineLevel="0" collapsed="false">
      <c r="C3168" s="163" t="s">
        <v>8818</v>
      </c>
      <c r="D3168" s="163" t="s">
        <v>5649</v>
      </c>
      <c r="E3168" s="183" t="s">
        <v>5649</v>
      </c>
    </row>
    <row r="3169" customFormat="false" ht="16.4" hidden="false" customHeight="false" outlineLevel="0" collapsed="false">
      <c r="C3169" s="163" t="s">
        <v>8819</v>
      </c>
      <c r="D3169" s="163" t="s">
        <v>5649</v>
      </c>
      <c r="E3169" s="183" t="s">
        <v>5649</v>
      </c>
    </row>
    <row r="3170" customFormat="false" ht="16.4" hidden="false" customHeight="false" outlineLevel="0" collapsed="false">
      <c r="C3170" s="163" t="s">
        <v>8820</v>
      </c>
      <c r="D3170" s="163" t="s">
        <v>5649</v>
      </c>
      <c r="E3170" s="183" t="s">
        <v>5649</v>
      </c>
    </row>
    <row r="3171" customFormat="false" ht="16.4" hidden="false" customHeight="false" outlineLevel="0" collapsed="false">
      <c r="C3171" s="163" t="s">
        <v>8821</v>
      </c>
      <c r="D3171" s="163" t="s">
        <v>5649</v>
      </c>
      <c r="E3171" s="183" t="s">
        <v>5649</v>
      </c>
    </row>
    <row r="3172" customFormat="false" ht="16.4" hidden="false" customHeight="false" outlineLevel="0" collapsed="false">
      <c r="C3172" s="163" t="s">
        <v>8822</v>
      </c>
      <c r="D3172" s="163" t="s">
        <v>5649</v>
      </c>
      <c r="E3172" s="183" t="s">
        <v>5649</v>
      </c>
    </row>
    <row r="3173" customFormat="false" ht="16.4" hidden="false" customHeight="false" outlineLevel="0" collapsed="false">
      <c r="C3173" s="163" t="s">
        <v>8823</v>
      </c>
      <c r="D3173" s="163" t="s">
        <v>5649</v>
      </c>
      <c r="E3173" s="183" t="s">
        <v>5649</v>
      </c>
    </row>
    <row r="3174" customFormat="false" ht="16.4" hidden="false" customHeight="false" outlineLevel="0" collapsed="false">
      <c r="C3174" s="163" t="s">
        <v>8824</v>
      </c>
      <c r="D3174" s="163" t="s">
        <v>5649</v>
      </c>
      <c r="E3174" s="183" t="s">
        <v>5649</v>
      </c>
    </row>
    <row r="3175" customFormat="false" ht="16.4" hidden="false" customHeight="false" outlineLevel="0" collapsed="false">
      <c r="C3175" s="163" t="s">
        <v>8825</v>
      </c>
      <c r="D3175" s="163" t="s">
        <v>5649</v>
      </c>
      <c r="E3175" s="183" t="s">
        <v>5649</v>
      </c>
    </row>
    <row r="3176" customFormat="false" ht="16.4" hidden="false" customHeight="false" outlineLevel="0" collapsed="false">
      <c r="C3176" s="163" t="s">
        <v>8826</v>
      </c>
      <c r="D3176" s="163" t="s">
        <v>5649</v>
      </c>
      <c r="E3176" s="183" t="s">
        <v>5649</v>
      </c>
    </row>
    <row r="3177" customFormat="false" ht="16.4" hidden="false" customHeight="false" outlineLevel="0" collapsed="false">
      <c r="C3177" s="163" t="s">
        <v>8827</v>
      </c>
      <c r="D3177" s="163" t="s">
        <v>5649</v>
      </c>
      <c r="E3177" s="183" t="s">
        <v>5649</v>
      </c>
    </row>
    <row r="3178" customFormat="false" ht="16.4" hidden="false" customHeight="false" outlineLevel="0" collapsed="false">
      <c r="C3178" s="163" t="s">
        <v>8828</v>
      </c>
      <c r="D3178" s="163" t="s">
        <v>5649</v>
      </c>
      <c r="E3178" s="183" t="s">
        <v>5649</v>
      </c>
    </row>
    <row r="3179" customFormat="false" ht="16.4" hidden="false" customHeight="false" outlineLevel="0" collapsed="false">
      <c r="C3179" s="163" t="s">
        <v>8829</v>
      </c>
      <c r="D3179" s="163" t="s">
        <v>5649</v>
      </c>
      <c r="E3179" s="183" t="s">
        <v>5649</v>
      </c>
    </row>
    <row r="3180" customFormat="false" ht="16.4" hidden="false" customHeight="false" outlineLevel="0" collapsed="false">
      <c r="C3180" s="163" t="s">
        <v>8830</v>
      </c>
      <c r="D3180" s="163" t="s">
        <v>5649</v>
      </c>
      <c r="E3180" s="183" t="s">
        <v>5649</v>
      </c>
    </row>
    <row r="3181" customFormat="false" ht="16.4" hidden="false" customHeight="false" outlineLevel="0" collapsed="false">
      <c r="C3181" s="163" t="s">
        <v>8831</v>
      </c>
      <c r="D3181" s="163" t="s">
        <v>5649</v>
      </c>
      <c r="E3181" s="183" t="s">
        <v>5649</v>
      </c>
    </row>
    <row r="3182" customFormat="false" ht="16.4" hidden="false" customHeight="false" outlineLevel="0" collapsed="false">
      <c r="C3182" s="163" t="s">
        <v>8832</v>
      </c>
      <c r="D3182" s="163" t="s">
        <v>5649</v>
      </c>
      <c r="E3182" s="183" t="s">
        <v>5649</v>
      </c>
    </row>
    <row r="3183" customFormat="false" ht="16.4" hidden="false" customHeight="false" outlineLevel="0" collapsed="false">
      <c r="C3183" s="163" t="s">
        <v>8833</v>
      </c>
      <c r="D3183" s="163" t="s">
        <v>5649</v>
      </c>
      <c r="E3183" s="183" t="s">
        <v>5649</v>
      </c>
    </row>
    <row r="3184" customFormat="false" ht="16.4" hidden="false" customHeight="false" outlineLevel="0" collapsed="false">
      <c r="C3184" s="163" t="s">
        <v>8834</v>
      </c>
      <c r="D3184" s="163" t="s">
        <v>5649</v>
      </c>
      <c r="E3184" s="183" t="s">
        <v>5649</v>
      </c>
    </row>
    <row r="3185" customFormat="false" ht="16.4" hidden="false" customHeight="false" outlineLevel="0" collapsed="false">
      <c r="C3185" s="163" t="s">
        <v>8835</v>
      </c>
      <c r="D3185" s="163" t="s">
        <v>5649</v>
      </c>
      <c r="E3185" s="183" t="s">
        <v>5649</v>
      </c>
    </row>
    <row r="3186" customFormat="false" ht="16.4" hidden="false" customHeight="false" outlineLevel="0" collapsed="false">
      <c r="C3186" s="163" t="s">
        <v>8836</v>
      </c>
      <c r="D3186" s="163" t="s">
        <v>5649</v>
      </c>
      <c r="E3186" s="183" t="s">
        <v>5649</v>
      </c>
    </row>
    <row r="3187" customFormat="false" ht="16.4" hidden="false" customHeight="false" outlineLevel="0" collapsed="false">
      <c r="C3187" s="163" t="s">
        <v>8837</v>
      </c>
      <c r="D3187" s="163" t="s">
        <v>5649</v>
      </c>
      <c r="E3187" s="183" t="s">
        <v>5649</v>
      </c>
    </row>
    <row r="3188" customFormat="false" ht="16.4" hidden="false" customHeight="false" outlineLevel="0" collapsed="false">
      <c r="C3188" s="163" t="s">
        <v>8838</v>
      </c>
      <c r="D3188" s="163" t="s">
        <v>5649</v>
      </c>
      <c r="E3188" s="183" t="s">
        <v>5649</v>
      </c>
    </row>
    <row r="3189" customFormat="false" ht="16.4" hidden="false" customHeight="false" outlineLevel="0" collapsed="false">
      <c r="C3189" s="163" t="s">
        <v>8839</v>
      </c>
      <c r="D3189" s="163" t="s">
        <v>5649</v>
      </c>
      <c r="E3189" s="183" t="s">
        <v>5649</v>
      </c>
    </row>
    <row r="3190" customFormat="false" ht="16.4" hidden="false" customHeight="false" outlineLevel="0" collapsed="false">
      <c r="C3190" s="163" t="s">
        <v>8840</v>
      </c>
      <c r="D3190" s="163" t="s">
        <v>5649</v>
      </c>
      <c r="E3190" s="183" t="s">
        <v>5649</v>
      </c>
    </row>
    <row r="3191" customFormat="false" ht="16.4" hidden="false" customHeight="false" outlineLevel="0" collapsed="false">
      <c r="C3191" s="163" t="s">
        <v>8841</v>
      </c>
      <c r="D3191" s="163" t="s">
        <v>5649</v>
      </c>
      <c r="E3191" s="183" t="s">
        <v>5649</v>
      </c>
    </row>
    <row r="3192" customFormat="false" ht="16.4" hidden="false" customHeight="false" outlineLevel="0" collapsed="false">
      <c r="C3192" s="163" t="s">
        <v>8842</v>
      </c>
      <c r="D3192" s="163" t="s">
        <v>5649</v>
      </c>
      <c r="E3192" s="183" t="s">
        <v>5649</v>
      </c>
    </row>
    <row r="3193" customFormat="false" ht="16.4" hidden="false" customHeight="false" outlineLevel="0" collapsed="false">
      <c r="C3193" s="163" t="s">
        <v>8843</v>
      </c>
      <c r="D3193" s="163" t="s">
        <v>5649</v>
      </c>
      <c r="E3193" s="183" t="s">
        <v>5649</v>
      </c>
    </row>
    <row r="3194" customFormat="false" ht="16.4" hidden="false" customHeight="false" outlineLevel="0" collapsed="false">
      <c r="C3194" s="163" t="s">
        <v>8844</v>
      </c>
      <c r="D3194" s="163" t="s">
        <v>5649</v>
      </c>
      <c r="E3194" s="183" t="s">
        <v>5649</v>
      </c>
    </row>
    <row r="3195" customFormat="false" ht="16.4" hidden="false" customHeight="false" outlineLevel="0" collapsed="false">
      <c r="C3195" s="163" t="s">
        <v>8845</v>
      </c>
      <c r="D3195" s="163" t="s">
        <v>5649</v>
      </c>
      <c r="E3195" s="183" t="s">
        <v>5649</v>
      </c>
    </row>
    <row r="3196" customFormat="false" ht="16.4" hidden="false" customHeight="false" outlineLevel="0" collapsed="false">
      <c r="C3196" s="163" t="s">
        <v>8846</v>
      </c>
      <c r="D3196" s="163" t="s">
        <v>5649</v>
      </c>
      <c r="E3196" s="183" t="s">
        <v>5649</v>
      </c>
    </row>
    <row r="3197" customFormat="false" ht="16.4" hidden="false" customHeight="false" outlineLevel="0" collapsed="false">
      <c r="C3197" s="163" t="s">
        <v>8847</v>
      </c>
      <c r="D3197" s="163" t="s">
        <v>5649</v>
      </c>
      <c r="E3197" s="183" t="s">
        <v>5649</v>
      </c>
    </row>
    <row r="3198" customFormat="false" ht="16.4" hidden="false" customHeight="false" outlineLevel="0" collapsed="false">
      <c r="C3198" s="163" t="s">
        <v>8848</v>
      </c>
      <c r="D3198" s="163" t="s">
        <v>5649</v>
      </c>
      <c r="E3198" s="183" t="s">
        <v>5649</v>
      </c>
    </row>
    <row r="3199" customFormat="false" ht="16.4" hidden="false" customHeight="false" outlineLevel="0" collapsed="false">
      <c r="C3199" s="163" t="s">
        <v>8849</v>
      </c>
      <c r="D3199" s="163" t="s">
        <v>5649</v>
      </c>
      <c r="E3199" s="183" t="s">
        <v>5649</v>
      </c>
    </row>
    <row r="3200" customFormat="false" ht="16.4" hidden="false" customHeight="false" outlineLevel="0" collapsed="false">
      <c r="C3200" s="163" t="s">
        <v>8850</v>
      </c>
      <c r="D3200" s="163" t="s">
        <v>5649</v>
      </c>
      <c r="E3200" s="183" t="s">
        <v>5649</v>
      </c>
    </row>
    <row r="3201" customFormat="false" ht="16.4" hidden="false" customHeight="false" outlineLevel="0" collapsed="false">
      <c r="C3201" s="163" t="s">
        <v>8851</v>
      </c>
      <c r="D3201" s="163" t="s">
        <v>5649</v>
      </c>
      <c r="E3201" s="183" t="s">
        <v>5649</v>
      </c>
    </row>
    <row r="3202" customFormat="false" ht="16.4" hidden="false" customHeight="false" outlineLevel="0" collapsed="false">
      <c r="C3202" s="163" t="s">
        <v>8852</v>
      </c>
      <c r="D3202" s="163" t="s">
        <v>5649</v>
      </c>
      <c r="E3202" s="183" t="s">
        <v>5649</v>
      </c>
    </row>
    <row r="3203" customFormat="false" ht="16.4" hidden="false" customHeight="false" outlineLevel="0" collapsed="false">
      <c r="C3203" s="163" t="s">
        <v>8853</v>
      </c>
      <c r="D3203" s="163" t="s">
        <v>5649</v>
      </c>
      <c r="E3203" s="183" t="s">
        <v>5649</v>
      </c>
    </row>
    <row r="3204" customFormat="false" ht="16.4" hidden="false" customHeight="false" outlineLevel="0" collapsed="false">
      <c r="C3204" s="163" t="s">
        <v>8854</v>
      </c>
      <c r="D3204" s="163" t="s">
        <v>5649</v>
      </c>
      <c r="E3204" s="183" t="s">
        <v>5649</v>
      </c>
    </row>
    <row r="3205" customFormat="false" ht="16.4" hidden="false" customHeight="false" outlineLevel="0" collapsed="false">
      <c r="C3205" s="163" t="s">
        <v>8855</v>
      </c>
      <c r="D3205" s="163" t="s">
        <v>5649</v>
      </c>
      <c r="E3205" s="183" t="s">
        <v>5649</v>
      </c>
    </row>
    <row r="3206" customFormat="false" ht="16.4" hidden="false" customHeight="false" outlineLevel="0" collapsed="false">
      <c r="C3206" s="163" t="s">
        <v>8856</v>
      </c>
      <c r="D3206" s="163" t="s">
        <v>5649</v>
      </c>
      <c r="E3206" s="183" t="s">
        <v>5649</v>
      </c>
    </row>
    <row r="3207" customFormat="false" ht="16.4" hidden="false" customHeight="false" outlineLevel="0" collapsed="false">
      <c r="C3207" s="163" t="s">
        <v>8857</v>
      </c>
      <c r="D3207" s="163" t="s">
        <v>5649</v>
      </c>
      <c r="E3207" s="183" t="s">
        <v>5649</v>
      </c>
    </row>
    <row r="3208" customFormat="false" ht="16.4" hidden="false" customHeight="false" outlineLevel="0" collapsed="false">
      <c r="C3208" s="163" t="s">
        <v>8858</v>
      </c>
      <c r="D3208" s="163" t="s">
        <v>5649</v>
      </c>
      <c r="E3208" s="183" t="s">
        <v>5649</v>
      </c>
    </row>
    <row r="3209" customFormat="false" ht="16.4" hidden="false" customHeight="false" outlineLevel="0" collapsed="false">
      <c r="C3209" s="163" t="s">
        <v>8859</v>
      </c>
      <c r="D3209" s="163" t="s">
        <v>5649</v>
      </c>
      <c r="E3209" s="183" t="s">
        <v>5649</v>
      </c>
    </row>
    <row r="3210" customFormat="false" ht="16.4" hidden="false" customHeight="false" outlineLevel="0" collapsed="false">
      <c r="C3210" s="163" t="s">
        <v>8860</v>
      </c>
      <c r="D3210" s="163" t="s">
        <v>5649</v>
      </c>
      <c r="E3210" s="183" t="s">
        <v>5649</v>
      </c>
    </row>
    <row r="3211" customFormat="false" ht="16.4" hidden="false" customHeight="false" outlineLevel="0" collapsed="false">
      <c r="C3211" s="163" t="s">
        <v>8861</v>
      </c>
      <c r="D3211" s="163" t="s">
        <v>5649</v>
      </c>
      <c r="E3211" s="183" t="s">
        <v>5649</v>
      </c>
    </row>
    <row r="3212" customFormat="false" ht="16.4" hidden="false" customHeight="false" outlineLevel="0" collapsed="false">
      <c r="C3212" s="163" t="s">
        <v>8862</v>
      </c>
      <c r="D3212" s="163" t="s">
        <v>5649</v>
      </c>
      <c r="E3212" s="183" t="s">
        <v>5649</v>
      </c>
    </row>
    <row r="3213" customFormat="false" ht="16.4" hidden="false" customHeight="false" outlineLevel="0" collapsed="false">
      <c r="C3213" s="163" t="s">
        <v>8863</v>
      </c>
      <c r="D3213" s="163" t="s">
        <v>5649</v>
      </c>
      <c r="E3213" s="183" t="s">
        <v>5649</v>
      </c>
    </row>
    <row r="3214" customFormat="false" ht="16.4" hidden="false" customHeight="false" outlineLevel="0" collapsed="false">
      <c r="C3214" s="163" t="s">
        <v>8864</v>
      </c>
      <c r="D3214" s="163" t="s">
        <v>5649</v>
      </c>
      <c r="E3214" s="183" t="s">
        <v>5649</v>
      </c>
    </row>
    <row r="3215" customFormat="false" ht="16.4" hidden="false" customHeight="false" outlineLevel="0" collapsed="false">
      <c r="C3215" s="163" t="s">
        <v>8865</v>
      </c>
      <c r="D3215" s="163" t="s">
        <v>5649</v>
      </c>
      <c r="E3215" s="183" t="s">
        <v>5649</v>
      </c>
    </row>
    <row r="3216" customFormat="false" ht="16.4" hidden="false" customHeight="false" outlineLevel="0" collapsed="false">
      <c r="C3216" s="163" t="s">
        <v>8866</v>
      </c>
      <c r="D3216" s="163" t="s">
        <v>5649</v>
      </c>
      <c r="E3216" s="183" t="s">
        <v>5649</v>
      </c>
    </row>
    <row r="3217" customFormat="false" ht="16.4" hidden="false" customHeight="false" outlineLevel="0" collapsed="false">
      <c r="C3217" s="163" t="s">
        <v>8867</v>
      </c>
      <c r="D3217" s="163" t="s">
        <v>5649</v>
      </c>
      <c r="E3217" s="183" t="s">
        <v>5649</v>
      </c>
    </row>
    <row r="3218" customFormat="false" ht="16.4" hidden="false" customHeight="false" outlineLevel="0" collapsed="false">
      <c r="C3218" s="163" t="s">
        <v>8868</v>
      </c>
      <c r="D3218" s="163" t="s">
        <v>5649</v>
      </c>
      <c r="E3218" s="183" t="s">
        <v>5649</v>
      </c>
    </row>
    <row r="3219" customFormat="false" ht="16.4" hidden="false" customHeight="false" outlineLevel="0" collapsed="false">
      <c r="C3219" s="163" t="s">
        <v>8869</v>
      </c>
      <c r="D3219" s="163" t="s">
        <v>5649</v>
      </c>
      <c r="E3219" s="183" t="s">
        <v>5649</v>
      </c>
    </row>
    <row r="3220" customFormat="false" ht="16.4" hidden="false" customHeight="false" outlineLevel="0" collapsed="false">
      <c r="C3220" s="163" t="s">
        <v>8870</v>
      </c>
      <c r="D3220" s="163" t="s">
        <v>5649</v>
      </c>
      <c r="E3220" s="183" t="s">
        <v>5649</v>
      </c>
    </row>
    <row r="3221" customFormat="false" ht="16.4" hidden="false" customHeight="false" outlineLevel="0" collapsed="false">
      <c r="C3221" s="163" t="s">
        <v>8871</v>
      </c>
      <c r="D3221" s="163" t="s">
        <v>5649</v>
      </c>
      <c r="E3221" s="183" t="s">
        <v>5649</v>
      </c>
    </row>
    <row r="3222" customFormat="false" ht="16.4" hidden="false" customHeight="false" outlineLevel="0" collapsed="false">
      <c r="C3222" s="163" t="s">
        <v>8872</v>
      </c>
      <c r="D3222" s="163" t="s">
        <v>5649</v>
      </c>
      <c r="E3222" s="183" t="s">
        <v>5649</v>
      </c>
    </row>
    <row r="3223" customFormat="false" ht="16.4" hidden="false" customHeight="false" outlineLevel="0" collapsed="false">
      <c r="C3223" s="163" t="s">
        <v>8873</v>
      </c>
      <c r="D3223" s="163" t="s">
        <v>5649</v>
      </c>
      <c r="E3223" s="183" t="s">
        <v>5649</v>
      </c>
    </row>
    <row r="3224" customFormat="false" ht="16.4" hidden="false" customHeight="false" outlineLevel="0" collapsed="false">
      <c r="C3224" s="163" t="s">
        <v>8874</v>
      </c>
      <c r="D3224" s="163" t="s">
        <v>5649</v>
      </c>
      <c r="E3224" s="183" t="s">
        <v>5649</v>
      </c>
    </row>
    <row r="3225" customFormat="false" ht="16.4" hidden="false" customHeight="false" outlineLevel="0" collapsed="false">
      <c r="C3225" s="163" t="s">
        <v>8875</v>
      </c>
      <c r="D3225" s="163" t="s">
        <v>5649</v>
      </c>
      <c r="E3225" s="183" t="s">
        <v>5649</v>
      </c>
    </row>
    <row r="3226" customFormat="false" ht="16.4" hidden="false" customHeight="false" outlineLevel="0" collapsed="false">
      <c r="C3226" s="163" t="s">
        <v>8876</v>
      </c>
      <c r="D3226" s="163" t="s">
        <v>5649</v>
      </c>
      <c r="E3226" s="183" t="s">
        <v>5649</v>
      </c>
    </row>
    <row r="3227" customFormat="false" ht="16.4" hidden="false" customHeight="false" outlineLevel="0" collapsed="false">
      <c r="C3227" s="163" t="s">
        <v>8877</v>
      </c>
      <c r="D3227" s="163" t="s">
        <v>5649</v>
      </c>
      <c r="E3227" s="183" t="s">
        <v>5649</v>
      </c>
    </row>
    <row r="3228" customFormat="false" ht="16.4" hidden="false" customHeight="false" outlineLevel="0" collapsed="false">
      <c r="C3228" s="163" t="s">
        <v>8878</v>
      </c>
      <c r="D3228" s="163" t="s">
        <v>5649</v>
      </c>
      <c r="E3228" s="183" t="s">
        <v>5649</v>
      </c>
    </row>
    <row r="3229" customFormat="false" ht="16.4" hidden="false" customHeight="false" outlineLevel="0" collapsed="false">
      <c r="C3229" s="163" t="s">
        <v>8879</v>
      </c>
      <c r="D3229" s="163" t="s">
        <v>5649</v>
      </c>
      <c r="E3229" s="183" t="s">
        <v>5649</v>
      </c>
    </row>
    <row r="3230" customFormat="false" ht="16.4" hidden="false" customHeight="false" outlineLevel="0" collapsed="false">
      <c r="C3230" s="163" t="s">
        <v>8880</v>
      </c>
      <c r="D3230" s="163" t="s">
        <v>5649</v>
      </c>
      <c r="E3230" s="183" t="s">
        <v>5649</v>
      </c>
    </row>
    <row r="3231" customFormat="false" ht="16.4" hidden="false" customHeight="false" outlineLevel="0" collapsed="false">
      <c r="C3231" s="163" t="s">
        <v>8881</v>
      </c>
      <c r="D3231" s="163" t="s">
        <v>5649</v>
      </c>
      <c r="E3231" s="183" t="s">
        <v>5649</v>
      </c>
    </row>
    <row r="3232" customFormat="false" ht="16.4" hidden="false" customHeight="false" outlineLevel="0" collapsed="false">
      <c r="C3232" s="163" t="s">
        <v>8882</v>
      </c>
      <c r="D3232" s="163" t="s">
        <v>5649</v>
      </c>
      <c r="E3232" s="183" t="s">
        <v>5649</v>
      </c>
    </row>
    <row r="3233" customFormat="false" ht="16.4" hidden="false" customHeight="false" outlineLevel="0" collapsed="false">
      <c r="C3233" s="163" t="s">
        <v>8883</v>
      </c>
      <c r="D3233" s="163" t="s">
        <v>5649</v>
      </c>
      <c r="E3233" s="183" t="s">
        <v>5649</v>
      </c>
    </row>
    <row r="3234" customFormat="false" ht="16.4" hidden="false" customHeight="false" outlineLevel="0" collapsed="false">
      <c r="C3234" s="163" t="s">
        <v>8884</v>
      </c>
      <c r="D3234" s="163" t="s">
        <v>5649</v>
      </c>
      <c r="E3234" s="183" t="s">
        <v>5649</v>
      </c>
    </row>
    <row r="3235" customFormat="false" ht="16.4" hidden="false" customHeight="false" outlineLevel="0" collapsed="false">
      <c r="C3235" s="163" t="s">
        <v>8885</v>
      </c>
      <c r="D3235" s="163" t="s">
        <v>5649</v>
      </c>
      <c r="E3235" s="183" t="s">
        <v>5649</v>
      </c>
    </row>
    <row r="3236" customFormat="false" ht="16.4" hidden="false" customHeight="false" outlineLevel="0" collapsed="false">
      <c r="C3236" s="163" t="s">
        <v>8886</v>
      </c>
      <c r="D3236" s="163" t="s">
        <v>5649</v>
      </c>
      <c r="E3236" s="183" t="s">
        <v>5649</v>
      </c>
    </row>
    <row r="3237" customFormat="false" ht="16.4" hidden="false" customHeight="false" outlineLevel="0" collapsed="false">
      <c r="C3237" s="163" t="s">
        <v>8887</v>
      </c>
      <c r="D3237" s="163" t="s">
        <v>5649</v>
      </c>
      <c r="E3237" s="183" t="s">
        <v>5649</v>
      </c>
    </row>
    <row r="3238" customFormat="false" ht="16.4" hidden="false" customHeight="false" outlineLevel="0" collapsed="false">
      <c r="C3238" s="163" t="s">
        <v>8888</v>
      </c>
      <c r="D3238" s="163" t="s">
        <v>5649</v>
      </c>
      <c r="E3238" s="183" t="s">
        <v>5649</v>
      </c>
    </row>
    <row r="3239" customFormat="false" ht="16.4" hidden="false" customHeight="false" outlineLevel="0" collapsed="false">
      <c r="C3239" s="163" t="s">
        <v>8889</v>
      </c>
      <c r="D3239" s="163" t="s">
        <v>5649</v>
      </c>
      <c r="E3239" s="183" t="s">
        <v>5649</v>
      </c>
    </row>
    <row r="3240" customFormat="false" ht="16.4" hidden="false" customHeight="false" outlineLevel="0" collapsed="false">
      <c r="C3240" s="163" t="s">
        <v>8890</v>
      </c>
      <c r="D3240" s="163" t="s">
        <v>5649</v>
      </c>
      <c r="E3240" s="183" t="s">
        <v>5649</v>
      </c>
    </row>
    <row r="3241" customFormat="false" ht="16.4" hidden="false" customHeight="false" outlineLevel="0" collapsed="false">
      <c r="C3241" s="163" t="s">
        <v>8891</v>
      </c>
      <c r="D3241" s="163" t="s">
        <v>5649</v>
      </c>
      <c r="E3241" s="183" t="s">
        <v>5649</v>
      </c>
    </row>
    <row r="3242" customFormat="false" ht="16.4" hidden="false" customHeight="false" outlineLevel="0" collapsed="false">
      <c r="C3242" s="163" t="s">
        <v>8892</v>
      </c>
      <c r="D3242" s="163" t="s">
        <v>5649</v>
      </c>
      <c r="E3242" s="183" t="s">
        <v>5649</v>
      </c>
    </row>
    <row r="3243" customFormat="false" ht="16.4" hidden="false" customHeight="false" outlineLevel="0" collapsed="false">
      <c r="C3243" s="163" t="s">
        <v>8893</v>
      </c>
      <c r="D3243" s="163" t="s">
        <v>5649</v>
      </c>
      <c r="E3243" s="183" t="s">
        <v>5649</v>
      </c>
    </row>
    <row r="3244" customFormat="false" ht="16.4" hidden="false" customHeight="false" outlineLevel="0" collapsed="false">
      <c r="C3244" s="163" t="s">
        <v>8894</v>
      </c>
      <c r="D3244" s="163" t="s">
        <v>5649</v>
      </c>
      <c r="E3244" s="183" t="s">
        <v>5649</v>
      </c>
    </row>
    <row r="3245" customFormat="false" ht="16.4" hidden="false" customHeight="false" outlineLevel="0" collapsed="false">
      <c r="C3245" s="163" t="s">
        <v>8895</v>
      </c>
      <c r="D3245" s="163" t="s">
        <v>5649</v>
      </c>
      <c r="E3245" s="183" t="s">
        <v>5649</v>
      </c>
    </row>
    <row r="3246" customFormat="false" ht="16.4" hidden="false" customHeight="false" outlineLevel="0" collapsed="false">
      <c r="C3246" s="163" t="s">
        <v>8896</v>
      </c>
      <c r="D3246" s="163" t="s">
        <v>5649</v>
      </c>
      <c r="E3246" s="183" t="s">
        <v>5649</v>
      </c>
    </row>
    <row r="3247" customFormat="false" ht="16.4" hidden="false" customHeight="false" outlineLevel="0" collapsed="false">
      <c r="C3247" s="163" t="s">
        <v>8897</v>
      </c>
      <c r="D3247" s="163" t="s">
        <v>5649</v>
      </c>
      <c r="E3247" s="183" t="s">
        <v>5649</v>
      </c>
    </row>
    <row r="3248" customFormat="false" ht="16.4" hidden="false" customHeight="false" outlineLevel="0" collapsed="false">
      <c r="C3248" s="163" t="s">
        <v>8898</v>
      </c>
      <c r="D3248" s="163" t="s">
        <v>5649</v>
      </c>
      <c r="E3248" s="183" t="s">
        <v>5649</v>
      </c>
    </row>
    <row r="3249" customFormat="false" ht="16.4" hidden="false" customHeight="false" outlineLevel="0" collapsed="false">
      <c r="C3249" s="163" t="s">
        <v>8899</v>
      </c>
      <c r="D3249" s="163" t="s">
        <v>5649</v>
      </c>
      <c r="E3249" s="183" t="s">
        <v>5649</v>
      </c>
    </row>
    <row r="3250" customFormat="false" ht="16.4" hidden="false" customHeight="false" outlineLevel="0" collapsed="false">
      <c r="C3250" s="163" t="s">
        <v>8900</v>
      </c>
      <c r="D3250" s="163" t="s">
        <v>5649</v>
      </c>
      <c r="E3250" s="183" t="s">
        <v>5649</v>
      </c>
    </row>
    <row r="3251" customFormat="false" ht="16.4" hidden="false" customHeight="false" outlineLevel="0" collapsed="false">
      <c r="C3251" s="163" t="s">
        <v>8901</v>
      </c>
      <c r="D3251" s="163" t="s">
        <v>5649</v>
      </c>
      <c r="E3251" s="183" t="s">
        <v>5649</v>
      </c>
    </row>
    <row r="3252" customFormat="false" ht="16.4" hidden="false" customHeight="false" outlineLevel="0" collapsed="false">
      <c r="C3252" s="163" t="s">
        <v>8902</v>
      </c>
      <c r="D3252" s="163" t="s">
        <v>5649</v>
      </c>
      <c r="E3252" s="183" t="s">
        <v>5649</v>
      </c>
    </row>
    <row r="3253" customFormat="false" ht="16.4" hidden="false" customHeight="false" outlineLevel="0" collapsed="false">
      <c r="C3253" s="163" t="s">
        <v>8903</v>
      </c>
      <c r="D3253" s="163" t="s">
        <v>5649</v>
      </c>
      <c r="E3253" s="183" t="s">
        <v>5649</v>
      </c>
    </row>
    <row r="3254" customFormat="false" ht="16.4" hidden="false" customHeight="false" outlineLevel="0" collapsed="false">
      <c r="C3254" s="163" t="s">
        <v>8904</v>
      </c>
      <c r="D3254" s="163" t="s">
        <v>5649</v>
      </c>
      <c r="E3254" s="183" t="s">
        <v>5649</v>
      </c>
    </row>
    <row r="3255" customFormat="false" ht="16.4" hidden="false" customHeight="false" outlineLevel="0" collapsed="false">
      <c r="C3255" s="163" t="s">
        <v>8905</v>
      </c>
      <c r="D3255" s="163" t="s">
        <v>5649</v>
      </c>
      <c r="E3255" s="183" t="s">
        <v>5649</v>
      </c>
    </row>
    <row r="3256" customFormat="false" ht="16.4" hidden="false" customHeight="false" outlineLevel="0" collapsed="false">
      <c r="C3256" s="163" t="s">
        <v>8906</v>
      </c>
      <c r="D3256" s="163" t="s">
        <v>5649</v>
      </c>
      <c r="E3256" s="183" t="s">
        <v>5649</v>
      </c>
    </row>
    <row r="3257" customFormat="false" ht="16.4" hidden="false" customHeight="false" outlineLevel="0" collapsed="false">
      <c r="C3257" s="163" t="s">
        <v>8907</v>
      </c>
      <c r="D3257" s="163" t="s">
        <v>5649</v>
      </c>
      <c r="E3257" s="183" t="s">
        <v>5649</v>
      </c>
    </row>
    <row r="3258" customFormat="false" ht="16.4" hidden="false" customHeight="false" outlineLevel="0" collapsed="false">
      <c r="C3258" s="163" t="s">
        <v>8908</v>
      </c>
      <c r="D3258" s="163" t="s">
        <v>5649</v>
      </c>
      <c r="E3258" s="183" t="s">
        <v>5649</v>
      </c>
    </row>
    <row r="3259" customFormat="false" ht="16.4" hidden="false" customHeight="false" outlineLevel="0" collapsed="false">
      <c r="C3259" s="163" t="s">
        <v>8909</v>
      </c>
      <c r="D3259" s="163" t="s">
        <v>5649</v>
      </c>
      <c r="E3259" s="183" t="s">
        <v>5649</v>
      </c>
    </row>
    <row r="3260" customFormat="false" ht="16.4" hidden="false" customHeight="false" outlineLevel="0" collapsed="false">
      <c r="C3260" s="163" t="s">
        <v>8910</v>
      </c>
      <c r="D3260" s="163" t="s">
        <v>5649</v>
      </c>
      <c r="E3260" s="183" t="s">
        <v>5649</v>
      </c>
    </row>
    <row r="3261" customFormat="false" ht="16.4" hidden="false" customHeight="false" outlineLevel="0" collapsed="false">
      <c r="C3261" s="163" t="s">
        <v>8911</v>
      </c>
      <c r="D3261" s="163" t="s">
        <v>5649</v>
      </c>
      <c r="E3261" s="183" t="s">
        <v>5649</v>
      </c>
    </row>
    <row r="3262" customFormat="false" ht="16.4" hidden="false" customHeight="false" outlineLevel="0" collapsed="false">
      <c r="C3262" s="163" t="s">
        <v>8912</v>
      </c>
      <c r="D3262" s="163" t="s">
        <v>5649</v>
      </c>
      <c r="E3262" s="183" t="s">
        <v>5649</v>
      </c>
    </row>
    <row r="3263" customFormat="false" ht="16.4" hidden="false" customHeight="false" outlineLevel="0" collapsed="false">
      <c r="C3263" s="163" t="s">
        <v>8913</v>
      </c>
      <c r="D3263" s="163" t="s">
        <v>5649</v>
      </c>
      <c r="E3263" s="183" t="s">
        <v>5649</v>
      </c>
    </row>
    <row r="3264" customFormat="false" ht="16.4" hidden="false" customHeight="false" outlineLevel="0" collapsed="false">
      <c r="C3264" s="163" t="s">
        <v>8914</v>
      </c>
      <c r="D3264" s="163" t="s">
        <v>5649</v>
      </c>
      <c r="E3264" s="183" t="s">
        <v>5649</v>
      </c>
    </row>
    <row r="3265" customFormat="false" ht="16.4" hidden="false" customHeight="false" outlineLevel="0" collapsed="false">
      <c r="C3265" s="163" t="s">
        <v>8915</v>
      </c>
      <c r="D3265" s="163" t="s">
        <v>5649</v>
      </c>
      <c r="E3265" s="183" t="s">
        <v>5649</v>
      </c>
    </row>
    <row r="3266" customFormat="false" ht="16.4" hidden="false" customHeight="false" outlineLevel="0" collapsed="false">
      <c r="C3266" s="163" t="s">
        <v>8916</v>
      </c>
      <c r="D3266" s="163" t="s">
        <v>5649</v>
      </c>
      <c r="E3266" s="183" t="s">
        <v>5649</v>
      </c>
    </row>
    <row r="3267" customFormat="false" ht="16.4" hidden="false" customHeight="false" outlineLevel="0" collapsed="false">
      <c r="C3267" s="163" t="s">
        <v>8917</v>
      </c>
      <c r="D3267" s="163" t="s">
        <v>5649</v>
      </c>
      <c r="E3267" s="183" t="s">
        <v>5649</v>
      </c>
    </row>
    <row r="3268" customFormat="false" ht="16.4" hidden="false" customHeight="false" outlineLevel="0" collapsed="false">
      <c r="C3268" s="163" t="s">
        <v>8918</v>
      </c>
      <c r="D3268" s="163" t="s">
        <v>5649</v>
      </c>
      <c r="E3268" s="183" t="s">
        <v>5649</v>
      </c>
    </row>
    <row r="3269" customFormat="false" ht="16.4" hidden="false" customHeight="false" outlineLevel="0" collapsed="false">
      <c r="C3269" s="163" t="s">
        <v>8919</v>
      </c>
      <c r="D3269" s="163" t="s">
        <v>5649</v>
      </c>
      <c r="E3269" s="183" t="s">
        <v>5649</v>
      </c>
    </row>
    <row r="3270" customFormat="false" ht="16.4" hidden="false" customHeight="false" outlineLevel="0" collapsed="false">
      <c r="C3270" s="163" t="s">
        <v>8920</v>
      </c>
      <c r="D3270" s="163" t="s">
        <v>5649</v>
      </c>
      <c r="E3270" s="183" t="s">
        <v>5649</v>
      </c>
    </row>
    <row r="3271" customFormat="false" ht="16.4" hidden="false" customHeight="false" outlineLevel="0" collapsed="false">
      <c r="C3271" s="163" t="s">
        <v>8921</v>
      </c>
      <c r="D3271" s="163" t="s">
        <v>5649</v>
      </c>
      <c r="E3271" s="183" t="s">
        <v>5649</v>
      </c>
    </row>
    <row r="3272" customFormat="false" ht="16.4" hidden="false" customHeight="false" outlineLevel="0" collapsed="false">
      <c r="C3272" s="163" t="s">
        <v>8922</v>
      </c>
      <c r="D3272" s="163" t="s">
        <v>5649</v>
      </c>
      <c r="E3272" s="183" t="s">
        <v>5649</v>
      </c>
    </row>
    <row r="3273" customFormat="false" ht="16.4" hidden="false" customHeight="false" outlineLevel="0" collapsed="false">
      <c r="C3273" s="163" t="s">
        <v>8923</v>
      </c>
      <c r="D3273" s="163" t="s">
        <v>5649</v>
      </c>
      <c r="E3273" s="183" t="s">
        <v>5649</v>
      </c>
    </row>
    <row r="3274" customFormat="false" ht="16.4" hidden="false" customHeight="false" outlineLevel="0" collapsed="false">
      <c r="C3274" s="163" t="s">
        <v>8924</v>
      </c>
      <c r="D3274" s="163" t="s">
        <v>5649</v>
      </c>
      <c r="E3274" s="183" t="s">
        <v>5649</v>
      </c>
    </row>
    <row r="3275" customFormat="false" ht="16.4" hidden="false" customHeight="false" outlineLevel="0" collapsed="false">
      <c r="C3275" s="163" t="s">
        <v>8925</v>
      </c>
      <c r="D3275" s="163" t="s">
        <v>5649</v>
      </c>
      <c r="E3275" s="183" t="s">
        <v>5649</v>
      </c>
    </row>
    <row r="3276" customFormat="false" ht="16.4" hidden="false" customHeight="false" outlineLevel="0" collapsed="false">
      <c r="C3276" s="163" t="s">
        <v>8926</v>
      </c>
      <c r="D3276" s="163" t="s">
        <v>5649</v>
      </c>
      <c r="E3276" s="183" t="s">
        <v>5649</v>
      </c>
    </row>
    <row r="3277" customFormat="false" ht="16.4" hidden="false" customHeight="false" outlineLevel="0" collapsed="false">
      <c r="C3277" s="163" t="s">
        <v>8927</v>
      </c>
      <c r="D3277" s="163" t="s">
        <v>5649</v>
      </c>
      <c r="E3277" s="183" t="s">
        <v>5649</v>
      </c>
    </row>
    <row r="3278" customFormat="false" ht="16.4" hidden="false" customHeight="false" outlineLevel="0" collapsed="false">
      <c r="C3278" s="163" t="s">
        <v>8928</v>
      </c>
      <c r="D3278" s="163" t="s">
        <v>5649</v>
      </c>
      <c r="E3278" s="183" t="s">
        <v>5649</v>
      </c>
    </row>
    <row r="3279" customFormat="false" ht="16.4" hidden="false" customHeight="false" outlineLevel="0" collapsed="false">
      <c r="C3279" s="163" t="s">
        <v>8929</v>
      </c>
      <c r="D3279" s="163" t="s">
        <v>5649</v>
      </c>
      <c r="E3279" s="183" t="s">
        <v>5649</v>
      </c>
    </row>
    <row r="3280" customFormat="false" ht="16.4" hidden="false" customHeight="false" outlineLevel="0" collapsed="false">
      <c r="C3280" s="163" t="s">
        <v>8930</v>
      </c>
      <c r="D3280" s="163" t="s">
        <v>5649</v>
      </c>
      <c r="E3280" s="183" t="s">
        <v>5649</v>
      </c>
    </row>
    <row r="3281" customFormat="false" ht="16.4" hidden="false" customHeight="false" outlineLevel="0" collapsed="false">
      <c r="C3281" s="163" t="s">
        <v>8931</v>
      </c>
      <c r="D3281" s="163" t="s">
        <v>5649</v>
      </c>
      <c r="E3281" s="183" t="s">
        <v>5649</v>
      </c>
    </row>
    <row r="3282" customFormat="false" ht="16.4" hidden="false" customHeight="false" outlineLevel="0" collapsed="false">
      <c r="C3282" s="163" t="s">
        <v>8932</v>
      </c>
      <c r="D3282" s="163" t="s">
        <v>5649</v>
      </c>
      <c r="E3282" s="183" t="s">
        <v>5649</v>
      </c>
    </row>
    <row r="3283" customFormat="false" ht="16.4" hidden="false" customHeight="false" outlineLevel="0" collapsed="false">
      <c r="C3283" s="163" t="s">
        <v>8933</v>
      </c>
      <c r="D3283" s="163" t="s">
        <v>5649</v>
      </c>
      <c r="E3283" s="183" t="s">
        <v>5649</v>
      </c>
    </row>
    <row r="3284" customFormat="false" ht="16.4" hidden="false" customHeight="false" outlineLevel="0" collapsed="false">
      <c r="C3284" s="163" t="s">
        <v>8934</v>
      </c>
      <c r="D3284" s="163" t="s">
        <v>5649</v>
      </c>
      <c r="E3284" s="183" t="s">
        <v>5649</v>
      </c>
    </row>
    <row r="3285" customFormat="false" ht="16.4" hidden="false" customHeight="false" outlineLevel="0" collapsed="false">
      <c r="C3285" s="163" t="s">
        <v>8935</v>
      </c>
      <c r="D3285" s="163" t="s">
        <v>5649</v>
      </c>
      <c r="E3285" s="183" t="s">
        <v>5649</v>
      </c>
    </row>
    <row r="3286" customFormat="false" ht="16.4" hidden="false" customHeight="false" outlineLevel="0" collapsed="false">
      <c r="C3286" s="163" t="s">
        <v>8936</v>
      </c>
      <c r="D3286" s="163" t="s">
        <v>5649</v>
      </c>
      <c r="E3286" s="183" t="s">
        <v>5649</v>
      </c>
    </row>
    <row r="3287" customFormat="false" ht="16.4" hidden="false" customHeight="false" outlineLevel="0" collapsed="false">
      <c r="C3287" s="163" t="s">
        <v>8937</v>
      </c>
      <c r="D3287" s="163" t="s">
        <v>5649</v>
      </c>
      <c r="E3287" s="183" t="s">
        <v>5649</v>
      </c>
    </row>
    <row r="3288" customFormat="false" ht="16.4" hidden="false" customHeight="false" outlineLevel="0" collapsed="false">
      <c r="C3288" s="163" t="s">
        <v>8938</v>
      </c>
      <c r="D3288" s="163" t="s">
        <v>5649</v>
      </c>
      <c r="E3288" s="183" t="s">
        <v>5649</v>
      </c>
    </row>
    <row r="3289" customFormat="false" ht="16.4" hidden="false" customHeight="false" outlineLevel="0" collapsed="false">
      <c r="C3289" s="163" t="s">
        <v>8939</v>
      </c>
      <c r="D3289" s="163" t="s">
        <v>5649</v>
      </c>
      <c r="E3289" s="183" t="s">
        <v>5649</v>
      </c>
    </row>
    <row r="3290" customFormat="false" ht="16.4" hidden="false" customHeight="false" outlineLevel="0" collapsed="false">
      <c r="C3290" s="163" t="s">
        <v>8940</v>
      </c>
      <c r="D3290" s="163" t="s">
        <v>5649</v>
      </c>
      <c r="E3290" s="183" t="s">
        <v>5649</v>
      </c>
    </row>
    <row r="3291" customFormat="false" ht="16.4" hidden="false" customHeight="false" outlineLevel="0" collapsed="false">
      <c r="C3291" s="163" t="s">
        <v>8941</v>
      </c>
      <c r="D3291" s="163" t="s">
        <v>5649</v>
      </c>
      <c r="E3291" s="183" t="s">
        <v>5649</v>
      </c>
    </row>
    <row r="3292" customFormat="false" ht="16.4" hidden="false" customHeight="false" outlineLevel="0" collapsed="false">
      <c r="C3292" s="163" t="s">
        <v>8942</v>
      </c>
      <c r="D3292" s="163" t="s">
        <v>5649</v>
      </c>
      <c r="E3292" s="183" t="s">
        <v>5649</v>
      </c>
    </row>
    <row r="3293" customFormat="false" ht="16.4" hidden="false" customHeight="false" outlineLevel="0" collapsed="false">
      <c r="C3293" s="163" t="s">
        <v>8943</v>
      </c>
      <c r="D3293" s="163" t="s">
        <v>5649</v>
      </c>
      <c r="E3293" s="183" t="s">
        <v>5649</v>
      </c>
    </row>
    <row r="3294" customFormat="false" ht="16.4" hidden="false" customHeight="false" outlineLevel="0" collapsed="false">
      <c r="C3294" s="163" t="s">
        <v>8944</v>
      </c>
      <c r="D3294" s="163" t="s">
        <v>5649</v>
      </c>
      <c r="E3294" s="183" t="s">
        <v>5649</v>
      </c>
    </row>
    <row r="3295" customFormat="false" ht="16.4" hidden="false" customHeight="false" outlineLevel="0" collapsed="false">
      <c r="C3295" s="163" t="s">
        <v>8945</v>
      </c>
      <c r="D3295" s="163" t="s">
        <v>5649</v>
      </c>
      <c r="E3295" s="183" t="s">
        <v>5649</v>
      </c>
    </row>
    <row r="3296" customFormat="false" ht="16.4" hidden="false" customHeight="false" outlineLevel="0" collapsed="false">
      <c r="C3296" s="163" t="s">
        <v>8946</v>
      </c>
      <c r="D3296" s="163" t="s">
        <v>5649</v>
      </c>
      <c r="E3296" s="183" t="s">
        <v>5649</v>
      </c>
    </row>
    <row r="3297" customFormat="false" ht="16.4" hidden="false" customHeight="false" outlineLevel="0" collapsed="false">
      <c r="C3297" s="163" t="s">
        <v>8947</v>
      </c>
      <c r="D3297" s="163" t="s">
        <v>5649</v>
      </c>
      <c r="E3297" s="183" t="s">
        <v>5649</v>
      </c>
    </row>
    <row r="3298" customFormat="false" ht="16.4" hidden="false" customHeight="false" outlineLevel="0" collapsed="false">
      <c r="C3298" s="163" t="s">
        <v>8948</v>
      </c>
      <c r="D3298" s="163" t="s">
        <v>5649</v>
      </c>
      <c r="E3298" s="183" t="s">
        <v>5649</v>
      </c>
    </row>
    <row r="3299" customFormat="false" ht="16.4" hidden="false" customHeight="false" outlineLevel="0" collapsed="false">
      <c r="C3299" s="163" t="s">
        <v>8949</v>
      </c>
      <c r="D3299" s="163" t="s">
        <v>5649</v>
      </c>
      <c r="E3299" s="183" t="s">
        <v>5649</v>
      </c>
    </row>
    <row r="3300" customFormat="false" ht="16.4" hidden="false" customHeight="false" outlineLevel="0" collapsed="false">
      <c r="C3300" s="163" t="s">
        <v>8950</v>
      </c>
      <c r="D3300" s="163" t="s">
        <v>5649</v>
      </c>
      <c r="E3300" s="183" t="s">
        <v>5649</v>
      </c>
    </row>
    <row r="3301" customFormat="false" ht="16.4" hidden="false" customHeight="false" outlineLevel="0" collapsed="false">
      <c r="C3301" s="163" t="s">
        <v>8951</v>
      </c>
      <c r="D3301" s="163" t="s">
        <v>5649</v>
      </c>
      <c r="E3301" s="183" t="s">
        <v>5649</v>
      </c>
    </row>
    <row r="3302" customFormat="false" ht="16.4" hidden="false" customHeight="false" outlineLevel="0" collapsed="false">
      <c r="C3302" s="163" t="s">
        <v>8952</v>
      </c>
      <c r="D3302" s="163" t="s">
        <v>5649</v>
      </c>
      <c r="E3302" s="183" t="s">
        <v>5649</v>
      </c>
    </row>
    <row r="3303" customFormat="false" ht="16.4" hidden="false" customHeight="false" outlineLevel="0" collapsed="false">
      <c r="C3303" s="163" t="s">
        <v>8953</v>
      </c>
      <c r="D3303" s="163" t="s">
        <v>5649</v>
      </c>
      <c r="E3303" s="183" t="s">
        <v>5649</v>
      </c>
    </row>
    <row r="3304" customFormat="false" ht="16.4" hidden="false" customHeight="false" outlineLevel="0" collapsed="false">
      <c r="C3304" s="163" t="s">
        <v>8954</v>
      </c>
      <c r="D3304" s="163" t="s">
        <v>5649</v>
      </c>
      <c r="E3304" s="183" t="s">
        <v>5649</v>
      </c>
    </row>
    <row r="3305" customFormat="false" ht="16.4" hidden="false" customHeight="false" outlineLevel="0" collapsed="false">
      <c r="C3305" s="163" t="s">
        <v>8955</v>
      </c>
      <c r="D3305" s="163" t="s">
        <v>5649</v>
      </c>
      <c r="E3305" s="183" t="s">
        <v>5649</v>
      </c>
    </row>
    <row r="3306" customFormat="false" ht="16.4" hidden="false" customHeight="false" outlineLevel="0" collapsed="false">
      <c r="C3306" s="163" t="s">
        <v>8956</v>
      </c>
      <c r="D3306" s="163" t="s">
        <v>5649</v>
      </c>
      <c r="E3306" s="183" t="s">
        <v>5649</v>
      </c>
    </row>
    <row r="3307" customFormat="false" ht="16.4" hidden="false" customHeight="false" outlineLevel="0" collapsed="false">
      <c r="C3307" s="163" t="s">
        <v>8957</v>
      </c>
      <c r="D3307" s="163" t="s">
        <v>5649</v>
      </c>
      <c r="E3307" s="183" t="s">
        <v>5649</v>
      </c>
    </row>
    <row r="3308" customFormat="false" ht="16.4" hidden="false" customHeight="false" outlineLevel="0" collapsed="false">
      <c r="C3308" s="163" t="s">
        <v>8958</v>
      </c>
      <c r="D3308" s="163" t="s">
        <v>5649</v>
      </c>
      <c r="E3308" s="183" t="s">
        <v>5649</v>
      </c>
    </row>
    <row r="3309" customFormat="false" ht="16.4" hidden="false" customHeight="false" outlineLevel="0" collapsed="false">
      <c r="C3309" s="163" t="s">
        <v>8959</v>
      </c>
      <c r="D3309" s="163" t="s">
        <v>5649</v>
      </c>
      <c r="E3309" s="183" t="s">
        <v>5649</v>
      </c>
    </row>
    <row r="3310" customFormat="false" ht="16.4" hidden="false" customHeight="false" outlineLevel="0" collapsed="false">
      <c r="C3310" s="163" t="s">
        <v>8960</v>
      </c>
      <c r="D3310" s="163" t="s">
        <v>5649</v>
      </c>
      <c r="E3310" s="183" t="s">
        <v>5649</v>
      </c>
    </row>
    <row r="3311" customFormat="false" ht="16.4" hidden="false" customHeight="false" outlineLevel="0" collapsed="false">
      <c r="C3311" s="163" t="s">
        <v>8961</v>
      </c>
      <c r="D3311" s="163" t="s">
        <v>5649</v>
      </c>
      <c r="E3311" s="183" t="s">
        <v>5649</v>
      </c>
    </row>
    <row r="3312" customFormat="false" ht="16.4" hidden="false" customHeight="false" outlineLevel="0" collapsed="false">
      <c r="C3312" s="163" t="s">
        <v>8962</v>
      </c>
      <c r="D3312" s="163" t="s">
        <v>5649</v>
      </c>
      <c r="E3312" s="183" t="s">
        <v>5649</v>
      </c>
    </row>
    <row r="3313" customFormat="false" ht="16.4" hidden="false" customHeight="false" outlineLevel="0" collapsed="false">
      <c r="C3313" s="163" t="s">
        <v>8963</v>
      </c>
      <c r="D3313" s="163" t="s">
        <v>5649</v>
      </c>
      <c r="E3313" s="183" t="s">
        <v>5649</v>
      </c>
    </row>
    <row r="3314" customFormat="false" ht="16.4" hidden="false" customHeight="false" outlineLevel="0" collapsed="false">
      <c r="C3314" s="163" t="s">
        <v>8964</v>
      </c>
      <c r="D3314" s="163" t="s">
        <v>5649</v>
      </c>
      <c r="E3314" s="183" t="s">
        <v>5649</v>
      </c>
    </row>
    <row r="3315" customFormat="false" ht="16.4" hidden="false" customHeight="false" outlineLevel="0" collapsed="false">
      <c r="C3315" s="163" t="s">
        <v>8965</v>
      </c>
      <c r="D3315" s="163" t="s">
        <v>5649</v>
      </c>
      <c r="E3315" s="183" t="s">
        <v>5649</v>
      </c>
    </row>
    <row r="3316" customFormat="false" ht="16.4" hidden="false" customHeight="false" outlineLevel="0" collapsed="false">
      <c r="C3316" s="163" t="s">
        <v>8966</v>
      </c>
      <c r="D3316" s="163" t="s">
        <v>5649</v>
      </c>
      <c r="E3316" s="183" t="s">
        <v>5649</v>
      </c>
    </row>
    <row r="3317" customFormat="false" ht="16.4" hidden="false" customHeight="false" outlineLevel="0" collapsed="false">
      <c r="C3317" s="163" t="s">
        <v>8967</v>
      </c>
      <c r="D3317" s="163" t="s">
        <v>5649</v>
      </c>
      <c r="E3317" s="183" t="s">
        <v>5649</v>
      </c>
    </row>
    <row r="3318" customFormat="false" ht="16.4" hidden="false" customHeight="false" outlineLevel="0" collapsed="false">
      <c r="C3318" s="163" t="s">
        <v>8968</v>
      </c>
      <c r="D3318" s="163" t="s">
        <v>5649</v>
      </c>
      <c r="E3318" s="183" t="s">
        <v>5649</v>
      </c>
    </row>
    <row r="3319" customFormat="false" ht="16.4" hidden="false" customHeight="false" outlineLevel="0" collapsed="false">
      <c r="C3319" s="163" t="s">
        <v>8969</v>
      </c>
      <c r="D3319" s="163" t="s">
        <v>5649</v>
      </c>
      <c r="E3319" s="183" t="s">
        <v>5649</v>
      </c>
    </row>
    <row r="3320" customFormat="false" ht="16.4" hidden="false" customHeight="false" outlineLevel="0" collapsed="false">
      <c r="C3320" s="163" t="s">
        <v>8970</v>
      </c>
      <c r="D3320" s="163" t="s">
        <v>5649</v>
      </c>
      <c r="E3320" s="183" t="s">
        <v>5649</v>
      </c>
    </row>
    <row r="3321" customFormat="false" ht="16.4" hidden="false" customHeight="false" outlineLevel="0" collapsed="false">
      <c r="C3321" s="163" t="s">
        <v>8971</v>
      </c>
      <c r="D3321" s="163" t="s">
        <v>5649</v>
      </c>
      <c r="E3321" s="183" t="s">
        <v>5649</v>
      </c>
    </row>
    <row r="3322" customFormat="false" ht="16.4" hidden="false" customHeight="false" outlineLevel="0" collapsed="false">
      <c r="C3322" s="163" t="s">
        <v>8972</v>
      </c>
      <c r="D3322" s="163" t="s">
        <v>5649</v>
      </c>
      <c r="E3322" s="183" t="s">
        <v>5649</v>
      </c>
    </row>
    <row r="3323" customFormat="false" ht="16.4" hidden="false" customHeight="false" outlineLevel="0" collapsed="false">
      <c r="C3323" s="163" t="s">
        <v>8973</v>
      </c>
      <c r="D3323" s="163" t="s">
        <v>5649</v>
      </c>
      <c r="E3323" s="183" t="s">
        <v>5649</v>
      </c>
    </row>
    <row r="3324" customFormat="false" ht="16.4" hidden="false" customHeight="false" outlineLevel="0" collapsed="false">
      <c r="C3324" s="163" t="s">
        <v>8974</v>
      </c>
      <c r="D3324" s="163" t="s">
        <v>5649</v>
      </c>
      <c r="E3324" s="183" t="s">
        <v>5649</v>
      </c>
    </row>
    <row r="3325" customFormat="false" ht="16.4" hidden="false" customHeight="false" outlineLevel="0" collapsed="false">
      <c r="C3325" s="163" t="s">
        <v>8975</v>
      </c>
      <c r="D3325" s="163" t="s">
        <v>5649</v>
      </c>
      <c r="E3325" s="183" t="s">
        <v>5649</v>
      </c>
    </row>
    <row r="3326" customFormat="false" ht="16.4" hidden="false" customHeight="false" outlineLevel="0" collapsed="false">
      <c r="C3326" s="163" t="s">
        <v>8976</v>
      </c>
      <c r="D3326" s="163" t="s">
        <v>5649</v>
      </c>
      <c r="E3326" s="183" t="s">
        <v>5649</v>
      </c>
    </row>
    <row r="3327" customFormat="false" ht="16.4" hidden="false" customHeight="false" outlineLevel="0" collapsed="false">
      <c r="C3327" s="163" t="s">
        <v>8977</v>
      </c>
      <c r="D3327" s="163" t="s">
        <v>5649</v>
      </c>
      <c r="E3327" s="183" t="s">
        <v>5649</v>
      </c>
    </row>
    <row r="3328" customFormat="false" ht="16.4" hidden="false" customHeight="false" outlineLevel="0" collapsed="false">
      <c r="C3328" s="163" t="s">
        <v>8978</v>
      </c>
      <c r="D3328" s="163" t="s">
        <v>5649</v>
      </c>
      <c r="E3328" s="183" t="s">
        <v>5649</v>
      </c>
    </row>
    <row r="3329" customFormat="false" ht="16.4" hidden="false" customHeight="false" outlineLevel="0" collapsed="false">
      <c r="C3329" s="163" t="s">
        <v>8979</v>
      </c>
      <c r="D3329" s="163" t="s">
        <v>5649</v>
      </c>
      <c r="E3329" s="183" t="s">
        <v>5649</v>
      </c>
    </row>
    <row r="3330" customFormat="false" ht="16.4" hidden="false" customHeight="false" outlineLevel="0" collapsed="false">
      <c r="C3330" s="163" t="s">
        <v>8980</v>
      </c>
      <c r="D3330" s="163" t="s">
        <v>5649</v>
      </c>
      <c r="E3330" s="183" t="s">
        <v>5649</v>
      </c>
    </row>
    <row r="3331" customFormat="false" ht="16.4" hidden="false" customHeight="false" outlineLevel="0" collapsed="false">
      <c r="C3331" s="163" t="s">
        <v>8981</v>
      </c>
      <c r="D3331" s="163" t="s">
        <v>5649</v>
      </c>
      <c r="E3331" s="183" t="s">
        <v>5649</v>
      </c>
    </row>
    <row r="3332" customFormat="false" ht="16.4" hidden="false" customHeight="false" outlineLevel="0" collapsed="false">
      <c r="C3332" s="163" t="s">
        <v>8982</v>
      </c>
      <c r="D3332" s="163" t="s">
        <v>5649</v>
      </c>
      <c r="E3332" s="183" t="s">
        <v>5649</v>
      </c>
    </row>
    <row r="3333" customFormat="false" ht="16.4" hidden="false" customHeight="false" outlineLevel="0" collapsed="false">
      <c r="C3333" s="163" t="s">
        <v>8983</v>
      </c>
      <c r="D3333" s="163" t="s">
        <v>5649</v>
      </c>
      <c r="E3333" s="183" t="s">
        <v>5649</v>
      </c>
    </row>
    <row r="3334" customFormat="false" ht="16.4" hidden="false" customHeight="false" outlineLevel="0" collapsed="false">
      <c r="C3334" s="163" t="s">
        <v>8984</v>
      </c>
      <c r="D3334" s="163" t="s">
        <v>5649</v>
      </c>
      <c r="E3334" s="183" t="s">
        <v>5649</v>
      </c>
    </row>
    <row r="3335" customFormat="false" ht="16.4" hidden="false" customHeight="false" outlineLevel="0" collapsed="false">
      <c r="C3335" s="163" t="s">
        <v>8985</v>
      </c>
      <c r="D3335" s="163" t="s">
        <v>5649</v>
      </c>
      <c r="E3335" s="183" t="s">
        <v>5649</v>
      </c>
    </row>
    <row r="3336" customFormat="false" ht="16.4" hidden="false" customHeight="false" outlineLevel="0" collapsed="false">
      <c r="C3336" s="163" t="s">
        <v>8986</v>
      </c>
      <c r="D3336" s="163" t="s">
        <v>5649</v>
      </c>
      <c r="E3336" s="183" t="s">
        <v>5649</v>
      </c>
    </row>
    <row r="3337" customFormat="false" ht="16.4" hidden="false" customHeight="false" outlineLevel="0" collapsed="false">
      <c r="C3337" s="163" t="s">
        <v>8987</v>
      </c>
      <c r="D3337" s="163" t="s">
        <v>5649</v>
      </c>
      <c r="E3337" s="183" t="s">
        <v>5649</v>
      </c>
    </row>
    <row r="3338" customFormat="false" ht="16.4" hidden="false" customHeight="false" outlineLevel="0" collapsed="false">
      <c r="C3338" s="163" t="s">
        <v>8988</v>
      </c>
      <c r="D3338" s="163" t="s">
        <v>5649</v>
      </c>
      <c r="E3338" s="183" t="s">
        <v>5649</v>
      </c>
    </row>
    <row r="3339" customFormat="false" ht="16.4" hidden="false" customHeight="false" outlineLevel="0" collapsed="false">
      <c r="C3339" s="163" t="s">
        <v>8989</v>
      </c>
      <c r="D3339" s="163" t="s">
        <v>5649</v>
      </c>
      <c r="E3339" s="183" t="s">
        <v>5649</v>
      </c>
    </row>
    <row r="3340" customFormat="false" ht="16.4" hidden="false" customHeight="false" outlineLevel="0" collapsed="false">
      <c r="C3340" s="163" t="s">
        <v>8990</v>
      </c>
      <c r="D3340" s="163" t="s">
        <v>5649</v>
      </c>
      <c r="E3340" s="183" t="s">
        <v>5649</v>
      </c>
    </row>
    <row r="3341" customFormat="false" ht="16.4" hidden="false" customHeight="false" outlineLevel="0" collapsed="false">
      <c r="C3341" s="163" t="s">
        <v>8991</v>
      </c>
      <c r="D3341" s="163" t="s">
        <v>5649</v>
      </c>
      <c r="E3341" s="183" t="s">
        <v>5649</v>
      </c>
    </row>
    <row r="3342" customFormat="false" ht="16.4" hidden="false" customHeight="false" outlineLevel="0" collapsed="false">
      <c r="C3342" s="163" t="s">
        <v>8992</v>
      </c>
      <c r="D3342" s="163" t="s">
        <v>5649</v>
      </c>
      <c r="E3342" s="183" t="s">
        <v>5649</v>
      </c>
    </row>
    <row r="3343" customFormat="false" ht="16.4" hidden="false" customHeight="false" outlineLevel="0" collapsed="false">
      <c r="C3343" s="163" t="s">
        <v>8993</v>
      </c>
      <c r="D3343" s="163" t="s">
        <v>5649</v>
      </c>
      <c r="E3343" s="183" t="s">
        <v>5649</v>
      </c>
    </row>
    <row r="3344" customFormat="false" ht="16.4" hidden="false" customHeight="false" outlineLevel="0" collapsed="false">
      <c r="C3344" s="163" t="s">
        <v>8994</v>
      </c>
      <c r="D3344" s="163" t="s">
        <v>5649</v>
      </c>
      <c r="E3344" s="183" t="s">
        <v>5649</v>
      </c>
    </row>
    <row r="3345" customFormat="false" ht="16.4" hidden="false" customHeight="false" outlineLevel="0" collapsed="false">
      <c r="C3345" s="163" t="s">
        <v>8995</v>
      </c>
      <c r="D3345" s="163" t="s">
        <v>5649</v>
      </c>
      <c r="E3345" s="183" t="s">
        <v>5649</v>
      </c>
    </row>
    <row r="3346" customFormat="false" ht="16.4" hidden="false" customHeight="false" outlineLevel="0" collapsed="false">
      <c r="C3346" s="163" t="s">
        <v>8996</v>
      </c>
      <c r="D3346" s="163" t="s">
        <v>5649</v>
      </c>
      <c r="E3346" s="183" t="s">
        <v>5649</v>
      </c>
    </row>
    <row r="3347" customFormat="false" ht="16.4" hidden="false" customHeight="false" outlineLevel="0" collapsed="false">
      <c r="C3347" s="163" t="s">
        <v>8997</v>
      </c>
      <c r="D3347" s="163" t="s">
        <v>5649</v>
      </c>
      <c r="E3347" s="183" t="s">
        <v>5649</v>
      </c>
    </row>
    <row r="3348" customFormat="false" ht="16.4" hidden="false" customHeight="false" outlineLevel="0" collapsed="false">
      <c r="C3348" s="163" t="s">
        <v>8998</v>
      </c>
      <c r="D3348" s="163" t="s">
        <v>5649</v>
      </c>
      <c r="E3348" s="183" t="s">
        <v>5649</v>
      </c>
    </row>
    <row r="3349" customFormat="false" ht="16.4" hidden="false" customHeight="false" outlineLevel="0" collapsed="false">
      <c r="C3349" s="163" t="s">
        <v>8999</v>
      </c>
      <c r="D3349" s="163" t="s">
        <v>5649</v>
      </c>
      <c r="E3349" s="183" t="s">
        <v>5649</v>
      </c>
    </row>
    <row r="3350" customFormat="false" ht="16.4" hidden="false" customHeight="false" outlineLevel="0" collapsed="false">
      <c r="C3350" s="163" t="s">
        <v>9000</v>
      </c>
      <c r="D3350" s="163" t="s">
        <v>5649</v>
      </c>
      <c r="E3350" s="183" t="s">
        <v>5649</v>
      </c>
    </row>
    <row r="3351" customFormat="false" ht="16.4" hidden="false" customHeight="false" outlineLevel="0" collapsed="false">
      <c r="C3351" s="163" t="s">
        <v>9001</v>
      </c>
      <c r="D3351" s="163" t="s">
        <v>5649</v>
      </c>
      <c r="E3351" s="183" t="s">
        <v>5649</v>
      </c>
    </row>
    <row r="3352" customFormat="false" ht="16.4" hidden="false" customHeight="false" outlineLevel="0" collapsed="false">
      <c r="C3352" s="163" t="s">
        <v>9002</v>
      </c>
      <c r="D3352" s="163" t="s">
        <v>5649</v>
      </c>
      <c r="E3352" s="183" t="s">
        <v>5649</v>
      </c>
    </row>
    <row r="3353" customFormat="false" ht="16.4" hidden="false" customHeight="false" outlineLevel="0" collapsed="false">
      <c r="C3353" s="163" t="s">
        <v>9003</v>
      </c>
      <c r="D3353" s="163" t="s">
        <v>5649</v>
      </c>
      <c r="E3353" s="183" t="s">
        <v>5649</v>
      </c>
    </row>
    <row r="3354" customFormat="false" ht="16.4" hidden="false" customHeight="false" outlineLevel="0" collapsed="false">
      <c r="C3354" s="163" t="s">
        <v>9004</v>
      </c>
      <c r="D3354" s="163" t="s">
        <v>5649</v>
      </c>
      <c r="E3354" s="183" t="s">
        <v>5649</v>
      </c>
    </row>
    <row r="3355" customFormat="false" ht="16.4" hidden="false" customHeight="false" outlineLevel="0" collapsed="false">
      <c r="C3355" s="163" t="s">
        <v>9005</v>
      </c>
      <c r="D3355" s="163" t="s">
        <v>5649</v>
      </c>
      <c r="E3355" s="183" t="s">
        <v>5649</v>
      </c>
    </row>
    <row r="3356" customFormat="false" ht="16.4" hidden="false" customHeight="false" outlineLevel="0" collapsed="false">
      <c r="C3356" s="163" t="s">
        <v>9006</v>
      </c>
      <c r="D3356" s="163" t="s">
        <v>5649</v>
      </c>
      <c r="E3356" s="183" t="s">
        <v>5649</v>
      </c>
    </row>
    <row r="3357" customFormat="false" ht="16.4" hidden="false" customHeight="false" outlineLevel="0" collapsed="false">
      <c r="C3357" s="163" t="s">
        <v>9007</v>
      </c>
      <c r="D3357" s="163" t="s">
        <v>5649</v>
      </c>
      <c r="E3357" s="183" t="s">
        <v>5649</v>
      </c>
    </row>
    <row r="3358" customFormat="false" ht="16.4" hidden="false" customHeight="false" outlineLevel="0" collapsed="false">
      <c r="C3358" s="163" t="s">
        <v>9008</v>
      </c>
      <c r="D3358" s="163" t="s">
        <v>5649</v>
      </c>
      <c r="E3358" s="183" t="s">
        <v>5649</v>
      </c>
    </row>
    <row r="3359" customFormat="false" ht="16.4" hidden="false" customHeight="false" outlineLevel="0" collapsed="false">
      <c r="C3359" s="163" t="s">
        <v>9009</v>
      </c>
      <c r="D3359" s="163" t="s">
        <v>5649</v>
      </c>
      <c r="E3359" s="183" t="s">
        <v>5649</v>
      </c>
    </row>
    <row r="3360" customFormat="false" ht="16.4" hidden="false" customHeight="false" outlineLevel="0" collapsed="false">
      <c r="C3360" s="163" t="s">
        <v>9010</v>
      </c>
      <c r="D3360" s="163" t="s">
        <v>5649</v>
      </c>
      <c r="E3360" s="183" t="s">
        <v>5649</v>
      </c>
    </row>
    <row r="3361" customFormat="false" ht="16.4" hidden="false" customHeight="false" outlineLevel="0" collapsed="false">
      <c r="C3361" s="163" t="s">
        <v>9011</v>
      </c>
      <c r="D3361" s="163" t="s">
        <v>5649</v>
      </c>
      <c r="E3361" s="183" t="s">
        <v>5649</v>
      </c>
    </row>
    <row r="3362" customFormat="false" ht="16.4" hidden="false" customHeight="false" outlineLevel="0" collapsed="false">
      <c r="C3362" s="163" t="s">
        <v>9012</v>
      </c>
      <c r="D3362" s="163" t="s">
        <v>5649</v>
      </c>
      <c r="E3362" s="183" t="s">
        <v>5649</v>
      </c>
    </row>
    <row r="3363" customFormat="false" ht="16.4" hidden="false" customHeight="false" outlineLevel="0" collapsed="false">
      <c r="C3363" s="163" t="s">
        <v>9013</v>
      </c>
      <c r="D3363" s="163" t="s">
        <v>5649</v>
      </c>
      <c r="E3363" s="183" t="s">
        <v>5649</v>
      </c>
    </row>
    <row r="3364" customFormat="false" ht="16.4" hidden="false" customHeight="false" outlineLevel="0" collapsed="false">
      <c r="C3364" s="163" t="s">
        <v>9014</v>
      </c>
      <c r="D3364" s="163" t="s">
        <v>5649</v>
      </c>
      <c r="E3364" s="183" t="s">
        <v>5649</v>
      </c>
    </row>
    <row r="3365" customFormat="false" ht="16.4" hidden="false" customHeight="false" outlineLevel="0" collapsed="false">
      <c r="C3365" s="163" t="s">
        <v>9015</v>
      </c>
      <c r="D3365" s="163" t="s">
        <v>5649</v>
      </c>
      <c r="E3365" s="183" t="s">
        <v>5649</v>
      </c>
    </row>
    <row r="3366" customFormat="false" ht="16.4" hidden="false" customHeight="false" outlineLevel="0" collapsed="false">
      <c r="C3366" s="163" t="s">
        <v>9016</v>
      </c>
      <c r="D3366" s="163" t="s">
        <v>5649</v>
      </c>
      <c r="E3366" s="183" t="s">
        <v>5649</v>
      </c>
    </row>
    <row r="3367" customFormat="false" ht="16.4" hidden="false" customHeight="false" outlineLevel="0" collapsed="false">
      <c r="C3367" s="163" t="s">
        <v>9017</v>
      </c>
      <c r="D3367" s="163" t="s">
        <v>5649</v>
      </c>
      <c r="E3367" s="183" t="s">
        <v>5649</v>
      </c>
    </row>
    <row r="3368" customFormat="false" ht="16.4" hidden="false" customHeight="false" outlineLevel="0" collapsed="false">
      <c r="C3368" s="163" t="s">
        <v>9018</v>
      </c>
      <c r="D3368" s="163" t="s">
        <v>5649</v>
      </c>
      <c r="E3368" s="183" t="s">
        <v>5649</v>
      </c>
    </row>
    <row r="3369" customFormat="false" ht="16.4" hidden="false" customHeight="false" outlineLevel="0" collapsed="false">
      <c r="C3369" s="163" t="s">
        <v>9019</v>
      </c>
      <c r="D3369" s="163" t="s">
        <v>5649</v>
      </c>
      <c r="E3369" s="183" t="s">
        <v>5649</v>
      </c>
    </row>
    <row r="3370" customFormat="false" ht="16.4" hidden="false" customHeight="false" outlineLevel="0" collapsed="false">
      <c r="C3370" s="163" t="s">
        <v>9020</v>
      </c>
      <c r="D3370" s="163" t="s">
        <v>5649</v>
      </c>
      <c r="E3370" s="183" t="s">
        <v>5649</v>
      </c>
    </row>
    <row r="3371" customFormat="false" ht="16.4" hidden="false" customHeight="false" outlineLevel="0" collapsed="false">
      <c r="C3371" s="163" t="s">
        <v>9021</v>
      </c>
      <c r="D3371" s="163" t="s">
        <v>5649</v>
      </c>
      <c r="E3371" s="183" t="s">
        <v>5649</v>
      </c>
    </row>
    <row r="3372" customFormat="false" ht="16.4" hidden="false" customHeight="false" outlineLevel="0" collapsed="false">
      <c r="C3372" s="163" t="s">
        <v>9022</v>
      </c>
      <c r="D3372" s="163" t="s">
        <v>5649</v>
      </c>
      <c r="E3372" s="183" t="s">
        <v>5649</v>
      </c>
    </row>
    <row r="3373" customFormat="false" ht="16.4" hidden="false" customHeight="false" outlineLevel="0" collapsed="false">
      <c r="C3373" s="163" t="s">
        <v>9023</v>
      </c>
      <c r="D3373" s="163" t="s">
        <v>5649</v>
      </c>
      <c r="E3373" s="183" t="s">
        <v>5649</v>
      </c>
    </row>
    <row r="3374" customFormat="false" ht="16.4" hidden="false" customHeight="false" outlineLevel="0" collapsed="false">
      <c r="C3374" s="163" t="s">
        <v>9024</v>
      </c>
      <c r="D3374" s="163" t="s">
        <v>5649</v>
      </c>
      <c r="E3374" s="183" t="s">
        <v>5649</v>
      </c>
    </row>
    <row r="3375" customFormat="false" ht="16.4" hidden="false" customHeight="false" outlineLevel="0" collapsed="false">
      <c r="C3375" s="163" t="s">
        <v>9025</v>
      </c>
      <c r="D3375" s="163" t="s">
        <v>5649</v>
      </c>
      <c r="E3375" s="183" t="s">
        <v>5649</v>
      </c>
    </row>
    <row r="3376" customFormat="false" ht="16.4" hidden="false" customHeight="false" outlineLevel="0" collapsed="false">
      <c r="C3376" s="163" t="s">
        <v>9026</v>
      </c>
      <c r="D3376" s="163" t="s">
        <v>5649</v>
      </c>
      <c r="E3376" s="183" t="s">
        <v>5649</v>
      </c>
    </row>
    <row r="3377" customFormat="false" ht="16.4" hidden="false" customHeight="false" outlineLevel="0" collapsed="false">
      <c r="C3377" s="163" t="s">
        <v>9027</v>
      </c>
      <c r="D3377" s="163" t="s">
        <v>5649</v>
      </c>
      <c r="E3377" s="183" t="s">
        <v>5649</v>
      </c>
    </row>
    <row r="3378" customFormat="false" ht="16.4" hidden="false" customHeight="false" outlineLevel="0" collapsed="false">
      <c r="C3378" s="163" t="s">
        <v>9028</v>
      </c>
      <c r="D3378" s="163" t="s">
        <v>5649</v>
      </c>
      <c r="E3378" s="183" t="s">
        <v>5649</v>
      </c>
    </row>
    <row r="3379" customFormat="false" ht="16.4" hidden="false" customHeight="false" outlineLevel="0" collapsed="false">
      <c r="C3379" s="163" t="s">
        <v>9029</v>
      </c>
      <c r="D3379" s="163" t="s">
        <v>1636</v>
      </c>
      <c r="E3379" s="183" t="s">
        <v>5649</v>
      </c>
    </row>
    <row r="3380" customFormat="false" ht="16.4" hidden="false" customHeight="false" outlineLevel="0" collapsed="false">
      <c r="C3380" s="163" t="s">
        <v>9030</v>
      </c>
      <c r="D3380" s="163" t="s">
        <v>1636</v>
      </c>
      <c r="E3380" s="183" t="s">
        <v>5649</v>
      </c>
    </row>
    <row r="3381" customFormat="false" ht="16.4" hidden="false" customHeight="false" outlineLevel="0" collapsed="false">
      <c r="C3381" s="163" t="s">
        <v>9031</v>
      </c>
      <c r="D3381" s="163" t="s">
        <v>1636</v>
      </c>
      <c r="E3381" s="183" t="s">
        <v>5649</v>
      </c>
    </row>
    <row r="3382" customFormat="false" ht="16.4" hidden="false" customHeight="false" outlineLevel="0" collapsed="false">
      <c r="C3382" s="163" t="s">
        <v>9032</v>
      </c>
      <c r="D3382" s="163" t="s">
        <v>1636</v>
      </c>
      <c r="E3382" s="183" t="s">
        <v>5649</v>
      </c>
    </row>
    <row r="3383" customFormat="false" ht="16.4" hidden="false" customHeight="false" outlineLevel="0" collapsed="false">
      <c r="C3383" s="163" t="s">
        <v>9033</v>
      </c>
      <c r="D3383" s="163" t="s">
        <v>1636</v>
      </c>
      <c r="E3383" s="183" t="s">
        <v>5649</v>
      </c>
    </row>
    <row r="3384" customFormat="false" ht="16.4" hidden="false" customHeight="false" outlineLevel="0" collapsed="false">
      <c r="C3384" s="163" t="s">
        <v>9034</v>
      </c>
      <c r="D3384" s="163" t="s">
        <v>1636</v>
      </c>
      <c r="E3384" s="183" t="s">
        <v>5649</v>
      </c>
    </row>
    <row r="3385" customFormat="false" ht="16.4" hidden="false" customHeight="false" outlineLevel="0" collapsed="false">
      <c r="C3385" s="163" t="s">
        <v>9035</v>
      </c>
      <c r="D3385" s="163" t="s">
        <v>1636</v>
      </c>
      <c r="E3385" s="183" t="s">
        <v>5649</v>
      </c>
    </row>
    <row r="3386" customFormat="false" ht="16.4" hidden="false" customHeight="false" outlineLevel="0" collapsed="false">
      <c r="C3386" s="163" t="s">
        <v>9036</v>
      </c>
      <c r="D3386" s="163" t="s">
        <v>1636</v>
      </c>
      <c r="E3386" s="183" t="s">
        <v>5649</v>
      </c>
    </row>
    <row r="3387" customFormat="false" ht="16.4" hidden="false" customHeight="false" outlineLevel="0" collapsed="false">
      <c r="C3387" s="163" t="s">
        <v>9037</v>
      </c>
      <c r="D3387" s="163" t="s">
        <v>1636</v>
      </c>
      <c r="E3387" s="183" t="n">
        <v>0.4605</v>
      </c>
    </row>
    <row r="3388" customFormat="false" ht="16.4" hidden="false" customHeight="false" outlineLevel="0" collapsed="false">
      <c r="C3388" s="163" t="s">
        <v>9038</v>
      </c>
      <c r="D3388" s="163" t="s">
        <v>1636</v>
      </c>
      <c r="E3388" s="183" t="n">
        <v>0.4605</v>
      </c>
    </row>
    <row r="3389" customFormat="false" ht="16.4" hidden="false" customHeight="false" outlineLevel="0" collapsed="false">
      <c r="C3389" s="163" t="s">
        <v>9039</v>
      </c>
      <c r="D3389" s="163" t="s">
        <v>1636</v>
      </c>
      <c r="E3389" s="183" t="n">
        <v>0.4605</v>
      </c>
    </row>
    <row r="3390" customFormat="false" ht="16.4" hidden="false" customHeight="false" outlineLevel="0" collapsed="false">
      <c r="C3390" s="163" t="s">
        <v>9040</v>
      </c>
      <c r="D3390" s="163" t="s">
        <v>1636</v>
      </c>
      <c r="E3390" s="183" t="n">
        <v>0.4605</v>
      </c>
    </row>
    <row r="3391" customFormat="false" ht="16.4" hidden="false" customHeight="false" outlineLevel="0" collapsed="false">
      <c r="C3391" s="163" t="s">
        <v>9041</v>
      </c>
      <c r="D3391" s="163" t="s">
        <v>1636</v>
      </c>
      <c r="E3391" s="183" t="n">
        <v>0.4605</v>
      </c>
    </row>
    <row r="3392" customFormat="false" ht="16.4" hidden="false" customHeight="false" outlineLevel="0" collapsed="false">
      <c r="C3392" s="163" t="s">
        <v>9042</v>
      </c>
      <c r="D3392" s="163" t="s">
        <v>1636</v>
      </c>
      <c r="E3392" s="183" t="n">
        <v>0.4605</v>
      </c>
    </row>
    <row r="3393" customFormat="false" ht="16.4" hidden="false" customHeight="false" outlineLevel="0" collapsed="false">
      <c r="C3393" s="163" t="s">
        <v>9043</v>
      </c>
      <c r="D3393" s="163" t="s">
        <v>1636</v>
      </c>
      <c r="E3393" s="183" t="n">
        <v>0.4605</v>
      </c>
    </row>
    <row r="3394" customFormat="false" ht="16.4" hidden="false" customHeight="false" outlineLevel="0" collapsed="false">
      <c r="C3394" s="163" t="s">
        <v>9044</v>
      </c>
      <c r="D3394" s="163" t="s">
        <v>1636</v>
      </c>
      <c r="E3394" s="183" t="n">
        <v>0.4605</v>
      </c>
    </row>
    <row r="3395" customFormat="false" ht="16.4" hidden="false" customHeight="false" outlineLevel="0" collapsed="false">
      <c r="C3395" s="163" t="s">
        <v>9045</v>
      </c>
      <c r="D3395" s="163" t="s">
        <v>1636</v>
      </c>
      <c r="E3395" s="183" t="n">
        <v>0.4605</v>
      </c>
    </row>
    <row r="3396" customFormat="false" ht="16.4" hidden="false" customHeight="false" outlineLevel="0" collapsed="false">
      <c r="C3396" s="163" t="s">
        <v>9046</v>
      </c>
      <c r="D3396" s="163" t="s">
        <v>1636</v>
      </c>
      <c r="E3396" s="183" t="n">
        <v>0.4605</v>
      </c>
    </row>
    <row r="3397" customFormat="false" ht="16.4" hidden="false" customHeight="false" outlineLevel="0" collapsed="false">
      <c r="C3397" s="163" t="s">
        <v>9047</v>
      </c>
      <c r="D3397" s="163" t="s">
        <v>1636</v>
      </c>
      <c r="E3397" s="183" t="n">
        <v>0.4605</v>
      </c>
    </row>
    <row r="3398" customFormat="false" ht="16.4" hidden="false" customHeight="false" outlineLevel="0" collapsed="false">
      <c r="C3398" s="163" t="s">
        <v>9048</v>
      </c>
      <c r="D3398" s="163" t="s">
        <v>1636</v>
      </c>
      <c r="E3398" s="183" t="n">
        <v>0.4605</v>
      </c>
    </row>
    <row r="3399" customFormat="false" ht="16.4" hidden="false" customHeight="false" outlineLevel="0" collapsed="false">
      <c r="C3399" s="163" t="s">
        <v>9049</v>
      </c>
      <c r="D3399" s="163" t="s">
        <v>1636</v>
      </c>
      <c r="E3399" s="183" t="n">
        <v>0.4605</v>
      </c>
    </row>
    <row r="3400" customFormat="false" ht="16.4" hidden="false" customHeight="false" outlineLevel="0" collapsed="false">
      <c r="C3400" s="163" t="s">
        <v>9050</v>
      </c>
      <c r="D3400" s="163" t="s">
        <v>1636</v>
      </c>
      <c r="E3400" s="183" t="n">
        <v>0.4605</v>
      </c>
    </row>
    <row r="3401" customFormat="false" ht="16.4" hidden="false" customHeight="false" outlineLevel="0" collapsed="false">
      <c r="C3401" s="163" t="s">
        <v>9051</v>
      </c>
      <c r="D3401" s="163" t="s">
        <v>1636</v>
      </c>
      <c r="E3401" s="183" t="n">
        <v>0.4605</v>
      </c>
    </row>
    <row r="3402" customFormat="false" ht="16.4" hidden="false" customHeight="false" outlineLevel="0" collapsed="false">
      <c r="C3402" s="163" t="s">
        <v>9052</v>
      </c>
      <c r="D3402" s="163" t="s">
        <v>1636</v>
      </c>
      <c r="E3402" s="183" t="n">
        <v>0.4605</v>
      </c>
    </row>
    <row r="3403" customFormat="false" ht="16.4" hidden="false" customHeight="false" outlineLevel="0" collapsed="false">
      <c r="C3403" s="163" t="s">
        <v>9053</v>
      </c>
      <c r="D3403" s="163" t="s">
        <v>1636</v>
      </c>
      <c r="E3403" s="183" t="n">
        <v>0.4605</v>
      </c>
    </row>
    <row r="3404" customFormat="false" ht="16.4" hidden="false" customHeight="false" outlineLevel="0" collapsed="false">
      <c r="C3404" s="163" t="s">
        <v>9054</v>
      </c>
      <c r="D3404" s="163" t="s">
        <v>1636</v>
      </c>
      <c r="E3404" s="183" t="n">
        <v>0.4605</v>
      </c>
    </row>
    <row r="3405" customFormat="false" ht="16.4" hidden="false" customHeight="false" outlineLevel="0" collapsed="false">
      <c r="C3405" s="163" t="s">
        <v>9055</v>
      </c>
      <c r="D3405" s="163" t="s">
        <v>1636</v>
      </c>
      <c r="E3405" s="183" t="n">
        <v>0.4605</v>
      </c>
    </row>
    <row r="3406" customFormat="false" ht="16.4" hidden="false" customHeight="false" outlineLevel="0" collapsed="false">
      <c r="C3406" s="163" t="s">
        <v>9056</v>
      </c>
      <c r="D3406" s="163" t="s">
        <v>1636</v>
      </c>
      <c r="E3406" s="183" t="n">
        <v>0.4605</v>
      </c>
    </row>
    <row r="3407" customFormat="false" ht="16.4" hidden="false" customHeight="false" outlineLevel="0" collapsed="false">
      <c r="C3407" s="163" t="s">
        <v>9057</v>
      </c>
      <c r="D3407" s="163" t="s">
        <v>1636</v>
      </c>
      <c r="E3407" s="183" t="n">
        <v>0.4605</v>
      </c>
    </row>
    <row r="3408" customFormat="false" ht="16.4" hidden="false" customHeight="false" outlineLevel="0" collapsed="false">
      <c r="C3408" s="163" t="s">
        <v>9058</v>
      </c>
      <c r="D3408" s="163" t="s">
        <v>1636</v>
      </c>
      <c r="E3408" s="183" t="n">
        <v>0.4605</v>
      </c>
    </row>
    <row r="3409" customFormat="false" ht="16.4" hidden="false" customHeight="false" outlineLevel="0" collapsed="false">
      <c r="C3409" s="163" t="s">
        <v>9059</v>
      </c>
      <c r="D3409" s="163" t="s">
        <v>1636</v>
      </c>
      <c r="E3409" s="183" t="n">
        <v>0.4605</v>
      </c>
    </row>
    <row r="3410" customFormat="false" ht="16.4" hidden="false" customHeight="false" outlineLevel="0" collapsed="false">
      <c r="C3410" s="163" t="s">
        <v>9060</v>
      </c>
      <c r="D3410" s="163" t="s">
        <v>1636</v>
      </c>
      <c r="E3410" s="183" t="n">
        <v>0.4605</v>
      </c>
    </row>
    <row r="3411" customFormat="false" ht="16.4" hidden="false" customHeight="false" outlineLevel="0" collapsed="false">
      <c r="C3411" s="163" t="s">
        <v>9061</v>
      </c>
      <c r="D3411" s="163" t="s">
        <v>1636</v>
      </c>
      <c r="E3411" s="183" t="n">
        <v>0.4605</v>
      </c>
    </row>
    <row r="3412" customFormat="false" ht="16.4" hidden="false" customHeight="false" outlineLevel="0" collapsed="false">
      <c r="C3412" s="163" t="s">
        <v>9062</v>
      </c>
      <c r="D3412" s="163" t="s">
        <v>1636</v>
      </c>
      <c r="E3412" s="183" t="n">
        <v>0.4605</v>
      </c>
    </row>
    <row r="3413" customFormat="false" ht="16.4" hidden="false" customHeight="false" outlineLevel="0" collapsed="false">
      <c r="C3413" s="163" t="s">
        <v>9063</v>
      </c>
      <c r="D3413" s="163" t="s">
        <v>1636</v>
      </c>
      <c r="E3413" s="183" t="n">
        <v>0.4605</v>
      </c>
    </row>
    <row r="3414" customFormat="false" ht="16.4" hidden="false" customHeight="false" outlineLevel="0" collapsed="false">
      <c r="C3414" s="163" t="s">
        <v>9064</v>
      </c>
      <c r="D3414" s="163" t="s">
        <v>1636</v>
      </c>
      <c r="E3414" s="183" t="n">
        <v>0.4605</v>
      </c>
    </row>
    <row r="3415" customFormat="false" ht="16.4" hidden="false" customHeight="false" outlineLevel="0" collapsed="false">
      <c r="C3415" s="163" t="s">
        <v>9065</v>
      </c>
      <c r="D3415" s="163" t="s">
        <v>1636</v>
      </c>
      <c r="E3415" s="183" t="n">
        <v>0.4605</v>
      </c>
    </row>
    <row r="3416" customFormat="false" ht="16.4" hidden="false" customHeight="false" outlineLevel="0" collapsed="false">
      <c r="C3416" s="163" t="s">
        <v>9066</v>
      </c>
      <c r="D3416" s="163" t="s">
        <v>1636</v>
      </c>
      <c r="E3416" s="183" t="n">
        <v>0.4605</v>
      </c>
    </row>
    <row r="3417" customFormat="false" ht="16.4" hidden="false" customHeight="false" outlineLevel="0" collapsed="false">
      <c r="C3417" s="163" t="s">
        <v>9067</v>
      </c>
      <c r="D3417" s="163" t="s">
        <v>1636</v>
      </c>
      <c r="E3417" s="183" t="n">
        <v>0.4605</v>
      </c>
    </row>
    <row r="3418" customFormat="false" ht="16.4" hidden="false" customHeight="false" outlineLevel="0" collapsed="false">
      <c r="C3418" s="163" t="s">
        <v>9068</v>
      </c>
      <c r="D3418" s="163" t="s">
        <v>1636</v>
      </c>
      <c r="E3418" s="183" t="n">
        <v>0.4605</v>
      </c>
    </row>
    <row r="3419" customFormat="false" ht="16.4" hidden="false" customHeight="false" outlineLevel="0" collapsed="false">
      <c r="C3419" s="163" t="s">
        <v>9069</v>
      </c>
      <c r="D3419" s="163" t="s">
        <v>5649</v>
      </c>
      <c r="E3419" s="183" t="n">
        <v>0.4605</v>
      </c>
    </row>
    <row r="3420" customFormat="false" ht="16.4" hidden="false" customHeight="false" outlineLevel="0" collapsed="false">
      <c r="C3420" s="163" t="s">
        <v>9070</v>
      </c>
      <c r="D3420" s="163" t="s">
        <v>5649</v>
      </c>
      <c r="E3420" s="183" t="n">
        <v>0.4605</v>
      </c>
    </row>
    <row r="3421" customFormat="false" ht="16.4" hidden="false" customHeight="false" outlineLevel="0" collapsed="false">
      <c r="C3421" s="163" t="s">
        <v>9071</v>
      </c>
      <c r="D3421" s="163" t="s">
        <v>5649</v>
      </c>
      <c r="E3421" s="183" t="n">
        <v>0.4605</v>
      </c>
    </row>
    <row r="3422" customFormat="false" ht="16.4" hidden="false" customHeight="false" outlineLevel="0" collapsed="false">
      <c r="C3422" s="163" t="s">
        <v>9072</v>
      </c>
      <c r="D3422" s="163" t="s">
        <v>5649</v>
      </c>
      <c r="E3422" s="183" t="n">
        <v>0.4605</v>
      </c>
    </row>
    <row r="3423" customFormat="false" ht="16.4" hidden="false" customHeight="false" outlineLevel="0" collapsed="false">
      <c r="C3423" s="163" t="s">
        <v>9073</v>
      </c>
      <c r="D3423" s="163" t="s">
        <v>5649</v>
      </c>
      <c r="E3423" s="183" t="n">
        <v>0.4605</v>
      </c>
    </row>
    <row r="3424" customFormat="false" ht="16.4" hidden="false" customHeight="false" outlineLevel="0" collapsed="false">
      <c r="C3424" s="163" t="s">
        <v>9074</v>
      </c>
      <c r="D3424" s="163" t="s">
        <v>5649</v>
      </c>
      <c r="E3424" s="183" t="n">
        <v>0.4605</v>
      </c>
    </row>
    <row r="3425" customFormat="false" ht="16.4" hidden="false" customHeight="false" outlineLevel="0" collapsed="false">
      <c r="C3425" s="163" t="s">
        <v>9075</v>
      </c>
      <c r="D3425" s="163" t="s">
        <v>5649</v>
      </c>
      <c r="E3425" s="183" t="n">
        <v>0.4605</v>
      </c>
    </row>
    <row r="3426" customFormat="false" ht="16.4" hidden="false" customHeight="false" outlineLevel="0" collapsed="false">
      <c r="C3426" s="163" t="s">
        <v>9076</v>
      </c>
      <c r="D3426" s="163" t="s">
        <v>5649</v>
      </c>
      <c r="E3426" s="183" t="n">
        <v>0.4605</v>
      </c>
    </row>
    <row r="3427" customFormat="false" ht="16.4" hidden="false" customHeight="false" outlineLevel="0" collapsed="false">
      <c r="C3427" s="163" t="s">
        <v>9077</v>
      </c>
      <c r="D3427" s="163" t="s">
        <v>5649</v>
      </c>
      <c r="E3427" s="183" t="s">
        <v>5649</v>
      </c>
    </row>
    <row r="3428" customFormat="false" ht="16.4" hidden="false" customHeight="false" outlineLevel="0" collapsed="false">
      <c r="C3428" s="163" t="s">
        <v>9078</v>
      </c>
      <c r="D3428" s="163" t="s">
        <v>5649</v>
      </c>
      <c r="E3428" s="183" t="s">
        <v>5649</v>
      </c>
    </row>
    <row r="3429" customFormat="false" ht="16.4" hidden="false" customHeight="false" outlineLevel="0" collapsed="false">
      <c r="C3429" s="163" t="s">
        <v>9079</v>
      </c>
      <c r="D3429" s="163" t="s">
        <v>5649</v>
      </c>
      <c r="E3429" s="183" t="s">
        <v>5649</v>
      </c>
    </row>
    <row r="3430" customFormat="false" ht="16.4" hidden="false" customHeight="false" outlineLevel="0" collapsed="false">
      <c r="C3430" s="163" t="s">
        <v>9080</v>
      </c>
      <c r="D3430" s="163" t="s">
        <v>5649</v>
      </c>
      <c r="E3430" s="183" t="s">
        <v>5649</v>
      </c>
    </row>
    <row r="3431" customFormat="false" ht="16.4" hidden="false" customHeight="false" outlineLevel="0" collapsed="false">
      <c r="C3431" s="163" t="s">
        <v>9081</v>
      </c>
      <c r="D3431" s="163" t="s">
        <v>5649</v>
      </c>
      <c r="E3431" s="183" t="s">
        <v>5649</v>
      </c>
    </row>
    <row r="3432" customFormat="false" ht="16.4" hidden="false" customHeight="false" outlineLevel="0" collapsed="false">
      <c r="C3432" s="163" t="s">
        <v>9082</v>
      </c>
      <c r="D3432" s="163" t="s">
        <v>5649</v>
      </c>
      <c r="E3432" s="183" t="s">
        <v>5649</v>
      </c>
    </row>
    <row r="3433" customFormat="false" ht="16.4" hidden="false" customHeight="false" outlineLevel="0" collapsed="false">
      <c r="C3433" s="163" t="s">
        <v>9083</v>
      </c>
      <c r="D3433" s="163" t="s">
        <v>5649</v>
      </c>
      <c r="E3433" s="183" t="s">
        <v>5649</v>
      </c>
    </row>
    <row r="3434" customFormat="false" ht="16.4" hidden="false" customHeight="false" outlineLevel="0" collapsed="false">
      <c r="C3434" s="163" t="s">
        <v>9084</v>
      </c>
      <c r="D3434" s="163" t="s">
        <v>5649</v>
      </c>
      <c r="E3434" s="183" t="s">
        <v>5649</v>
      </c>
    </row>
    <row r="3435" customFormat="false" ht="16.4" hidden="false" customHeight="false" outlineLevel="0" collapsed="false">
      <c r="C3435" s="163" t="s">
        <v>9085</v>
      </c>
      <c r="D3435" s="163" t="s">
        <v>5649</v>
      </c>
      <c r="E3435" s="183" t="s">
        <v>5649</v>
      </c>
    </row>
    <row r="3436" customFormat="false" ht="16.4" hidden="false" customHeight="false" outlineLevel="0" collapsed="false">
      <c r="C3436" s="163" t="s">
        <v>9086</v>
      </c>
      <c r="D3436" s="163" t="s">
        <v>5649</v>
      </c>
      <c r="E3436" s="183" t="s">
        <v>5649</v>
      </c>
    </row>
    <row r="3437" customFormat="false" ht="16.4" hidden="false" customHeight="false" outlineLevel="0" collapsed="false">
      <c r="C3437" s="163" t="s">
        <v>9087</v>
      </c>
      <c r="D3437" s="163" t="s">
        <v>5649</v>
      </c>
      <c r="E3437" s="183" t="s">
        <v>5649</v>
      </c>
    </row>
    <row r="3438" customFormat="false" ht="16.4" hidden="false" customHeight="false" outlineLevel="0" collapsed="false">
      <c r="C3438" s="163" t="s">
        <v>9088</v>
      </c>
      <c r="D3438" s="163" t="s">
        <v>5649</v>
      </c>
      <c r="E3438" s="183" t="s">
        <v>5649</v>
      </c>
    </row>
    <row r="3439" customFormat="false" ht="16.4" hidden="false" customHeight="false" outlineLevel="0" collapsed="false">
      <c r="C3439" s="163" t="s">
        <v>9089</v>
      </c>
      <c r="D3439" s="163" t="s">
        <v>5649</v>
      </c>
      <c r="E3439" s="183" t="s">
        <v>5649</v>
      </c>
    </row>
    <row r="3440" customFormat="false" ht="16.4" hidden="false" customHeight="false" outlineLevel="0" collapsed="false">
      <c r="C3440" s="163" t="s">
        <v>9090</v>
      </c>
      <c r="D3440" s="163" t="s">
        <v>5649</v>
      </c>
      <c r="E3440" s="183" t="s">
        <v>5649</v>
      </c>
    </row>
    <row r="3441" customFormat="false" ht="16.4" hidden="false" customHeight="false" outlineLevel="0" collapsed="false">
      <c r="C3441" s="163" t="s">
        <v>9091</v>
      </c>
      <c r="D3441" s="163" t="s">
        <v>5649</v>
      </c>
      <c r="E3441" s="183" t="s">
        <v>5649</v>
      </c>
    </row>
    <row r="3442" customFormat="false" ht="16.4" hidden="false" customHeight="false" outlineLevel="0" collapsed="false">
      <c r="C3442" s="163" t="s">
        <v>9092</v>
      </c>
      <c r="D3442" s="163" t="s">
        <v>5649</v>
      </c>
      <c r="E3442" s="183" t="s">
        <v>5649</v>
      </c>
    </row>
    <row r="3443" customFormat="false" ht="16.4" hidden="false" customHeight="false" outlineLevel="0" collapsed="false">
      <c r="C3443" s="163" t="s">
        <v>9093</v>
      </c>
      <c r="D3443" s="163" t="s">
        <v>5649</v>
      </c>
      <c r="E3443" s="183" t="s">
        <v>5649</v>
      </c>
    </row>
    <row r="3444" customFormat="false" ht="16.4" hidden="false" customHeight="false" outlineLevel="0" collapsed="false">
      <c r="C3444" s="163" t="s">
        <v>9094</v>
      </c>
      <c r="D3444" s="163" t="s">
        <v>5649</v>
      </c>
      <c r="E3444" s="183" t="s">
        <v>5649</v>
      </c>
    </row>
    <row r="3445" customFormat="false" ht="16.4" hidden="false" customHeight="false" outlineLevel="0" collapsed="false">
      <c r="C3445" s="163" t="s">
        <v>9095</v>
      </c>
      <c r="D3445" s="163" t="s">
        <v>5649</v>
      </c>
      <c r="E3445" s="183" t="s">
        <v>5649</v>
      </c>
    </row>
    <row r="3446" customFormat="false" ht="16.4" hidden="false" customHeight="false" outlineLevel="0" collapsed="false">
      <c r="C3446" s="163" t="s">
        <v>9096</v>
      </c>
      <c r="D3446" s="163" t="s">
        <v>5649</v>
      </c>
      <c r="E3446" s="183" t="s">
        <v>5649</v>
      </c>
    </row>
    <row r="3447" customFormat="false" ht="16.4" hidden="false" customHeight="false" outlineLevel="0" collapsed="false">
      <c r="C3447" s="163" t="s">
        <v>9097</v>
      </c>
      <c r="D3447" s="163" t="s">
        <v>5649</v>
      </c>
      <c r="E3447" s="183" t="s">
        <v>5649</v>
      </c>
    </row>
    <row r="3448" customFormat="false" ht="16.4" hidden="false" customHeight="false" outlineLevel="0" collapsed="false">
      <c r="C3448" s="163" t="s">
        <v>9098</v>
      </c>
      <c r="D3448" s="163" t="s">
        <v>5649</v>
      </c>
      <c r="E3448" s="183" t="s">
        <v>5649</v>
      </c>
    </row>
    <row r="3449" customFormat="false" ht="16.4" hidden="false" customHeight="false" outlineLevel="0" collapsed="false">
      <c r="C3449" s="163" t="s">
        <v>9099</v>
      </c>
      <c r="D3449" s="163" t="s">
        <v>5649</v>
      </c>
      <c r="E3449" s="183" t="s">
        <v>5649</v>
      </c>
    </row>
    <row r="3450" customFormat="false" ht="16.4" hidden="false" customHeight="false" outlineLevel="0" collapsed="false">
      <c r="C3450" s="163" t="s">
        <v>9100</v>
      </c>
      <c r="D3450" s="163" t="s">
        <v>5649</v>
      </c>
      <c r="E3450" s="183" t="s">
        <v>5649</v>
      </c>
    </row>
    <row r="3451" customFormat="false" ht="16.4" hidden="false" customHeight="false" outlineLevel="0" collapsed="false">
      <c r="C3451" s="163" t="s">
        <v>9101</v>
      </c>
      <c r="D3451" s="163" t="s">
        <v>5649</v>
      </c>
      <c r="E3451" s="183" t="s">
        <v>5649</v>
      </c>
    </row>
    <row r="3452" customFormat="false" ht="16.4" hidden="false" customHeight="false" outlineLevel="0" collapsed="false">
      <c r="C3452" s="163" t="s">
        <v>9102</v>
      </c>
      <c r="D3452" s="163" t="s">
        <v>5649</v>
      </c>
      <c r="E3452" s="183" t="s">
        <v>5649</v>
      </c>
    </row>
    <row r="3453" customFormat="false" ht="16.4" hidden="false" customHeight="false" outlineLevel="0" collapsed="false">
      <c r="C3453" s="163" t="s">
        <v>9103</v>
      </c>
      <c r="D3453" s="163" t="s">
        <v>5649</v>
      </c>
      <c r="E3453" s="183" t="s">
        <v>5649</v>
      </c>
    </row>
    <row r="3454" customFormat="false" ht="16.4" hidden="false" customHeight="false" outlineLevel="0" collapsed="false">
      <c r="C3454" s="163" t="s">
        <v>9104</v>
      </c>
      <c r="D3454" s="163" t="s">
        <v>5649</v>
      </c>
      <c r="E3454" s="183" t="s">
        <v>5649</v>
      </c>
    </row>
    <row r="3455" customFormat="false" ht="16.4" hidden="false" customHeight="false" outlineLevel="0" collapsed="false">
      <c r="C3455" s="163" t="s">
        <v>9105</v>
      </c>
      <c r="D3455" s="163" t="s">
        <v>5649</v>
      </c>
      <c r="E3455" s="183" t="s">
        <v>5649</v>
      </c>
    </row>
    <row r="3456" customFormat="false" ht="16.4" hidden="false" customHeight="false" outlineLevel="0" collapsed="false">
      <c r="C3456" s="163" t="s">
        <v>9106</v>
      </c>
      <c r="D3456" s="163" t="s">
        <v>5649</v>
      </c>
      <c r="E3456" s="183" t="s">
        <v>5649</v>
      </c>
    </row>
    <row r="3457" customFormat="false" ht="16.4" hidden="false" customHeight="false" outlineLevel="0" collapsed="false">
      <c r="C3457" s="163" t="s">
        <v>9107</v>
      </c>
      <c r="D3457" s="163" t="s">
        <v>5649</v>
      </c>
      <c r="E3457" s="183" t="s">
        <v>5649</v>
      </c>
    </row>
    <row r="3458" customFormat="false" ht="16.4" hidden="false" customHeight="false" outlineLevel="0" collapsed="false">
      <c r="C3458" s="163" t="s">
        <v>9108</v>
      </c>
      <c r="D3458" s="163" t="s">
        <v>5649</v>
      </c>
      <c r="E3458" s="183" t="s">
        <v>5649</v>
      </c>
    </row>
    <row r="3459" customFormat="false" ht="16.4" hidden="false" customHeight="false" outlineLevel="0" collapsed="false">
      <c r="C3459" s="163" t="s">
        <v>9109</v>
      </c>
      <c r="D3459" s="163" t="s">
        <v>5649</v>
      </c>
      <c r="E3459" s="183" t="s">
        <v>5649</v>
      </c>
    </row>
    <row r="3460" customFormat="false" ht="16.4" hidden="false" customHeight="false" outlineLevel="0" collapsed="false">
      <c r="C3460" s="163" t="s">
        <v>9110</v>
      </c>
      <c r="D3460" s="163" t="s">
        <v>5649</v>
      </c>
      <c r="E3460" s="183" t="s">
        <v>5649</v>
      </c>
    </row>
    <row r="3461" customFormat="false" ht="16.4" hidden="false" customHeight="false" outlineLevel="0" collapsed="false">
      <c r="C3461" s="163" t="s">
        <v>9111</v>
      </c>
      <c r="D3461" s="163" t="s">
        <v>5649</v>
      </c>
      <c r="E3461" s="183" t="s">
        <v>5649</v>
      </c>
    </row>
    <row r="3462" customFormat="false" ht="16.4" hidden="false" customHeight="false" outlineLevel="0" collapsed="false">
      <c r="C3462" s="163" t="s">
        <v>9112</v>
      </c>
      <c r="D3462" s="163" t="s">
        <v>5649</v>
      </c>
      <c r="E3462" s="183" t="s">
        <v>5649</v>
      </c>
    </row>
    <row r="3463" customFormat="false" ht="16.4" hidden="false" customHeight="false" outlineLevel="0" collapsed="false">
      <c r="C3463" s="163" t="s">
        <v>9113</v>
      </c>
      <c r="D3463" s="163" t="s">
        <v>5649</v>
      </c>
      <c r="E3463" s="183" t="s">
        <v>5649</v>
      </c>
    </row>
    <row r="3464" customFormat="false" ht="16.4" hidden="false" customHeight="false" outlineLevel="0" collapsed="false">
      <c r="C3464" s="163" t="s">
        <v>9114</v>
      </c>
      <c r="D3464" s="163" t="s">
        <v>5649</v>
      </c>
      <c r="E3464" s="183" t="s">
        <v>5649</v>
      </c>
    </row>
    <row r="3465" customFormat="false" ht="16.4" hidden="false" customHeight="false" outlineLevel="0" collapsed="false">
      <c r="C3465" s="163" t="s">
        <v>9115</v>
      </c>
      <c r="D3465" s="163" t="s">
        <v>5649</v>
      </c>
      <c r="E3465" s="183" t="s">
        <v>5649</v>
      </c>
    </row>
    <row r="3466" customFormat="false" ht="16.4" hidden="false" customHeight="false" outlineLevel="0" collapsed="false">
      <c r="C3466" s="163" t="s">
        <v>9116</v>
      </c>
      <c r="D3466" s="163" t="s">
        <v>5649</v>
      </c>
      <c r="E3466" s="183" t="s">
        <v>5649</v>
      </c>
    </row>
    <row r="3467" customFormat="false" ht="16.4" hidden="false" customHeight="false" outlineLevel="0" collapsed="false">
      <c r="C3467" s="163" t="s">
        <v>9117</v>
      </c>
      <c r="D3467" s="163" t="s">
        <v>5649</v>
      </c>
      <c r="E3467" s="183" t="s">
        <v>5649</v>
      </c>
    </row>
    <row r="3468" customFormat="false" ht="16.4" hidden="false" customHeight="false" outlineLevel="0" collapsed="false">
      <c r="C3468" s="163" t="s">
        <v>9118</v>
      </c>
      <c r="D3468" s="163" t="s">
        <v>5649</v>
      </c>
      <c r="E3468" s="183" t="s">
        <v>5649</v>
      </c>
    </row>
    <row r="3469" customFormat="false" ht="16.4" hidden="false" customHeight="false" outlineLevel="0" collapsed="false">
      <c r="C3469" s="163" t="s">
        <v>9119</v>
      </c>
      <c r="D3469" s="163" t="s">
        <v>5649</v>
      </c>
      <c r="E3469" s="183" t="s">
        <v>5649</v>
      </c>
    </row>
    <row r="3470" customFormat="false" ht="16.4" hidden="false" customHeight="false" outlineLevel="0" collapsed="false">
      <c r="C3470" s="163" t="s">
        <v>9120</v>
      </c>
      <c r="D3470" s="163" t="s">
        <v>5649</v>
      </c>
      <c r="E3470" s="183" t="s">
        <v>5649</v>
      </c>
    </row>
    <row r="3471" customFormat="false" ht="16.4" hidden="false" customHeight="false" outlineLevel="0" collapsed="false">
      <c r="C3471" s="163" t="s">
        <v>9121</v>
      </c>
      <c r="D3471" s="163" t="s">
        <v>5649</v>
      </c>
      <c r="E3471" s="183" t="s">
        <v>5649</v>
      </c>
    </row>
    <row r="3472" customFormat="false" ht="16.4" hidden="false" customHeight="false" outlineLevel="0" collapsed="false">
      <c r="C3472" s="163" t="s">
        <v>9122</v>
      </c>
      <c r="D3472" s="163" t="s">
        <v>5649</v>
      </c>
      <c r="E3472" s="183" t="s">
        <v>5649</v>
      </c>
    </row>
    <row r="3473" customFormat="false" ht="16.4" hidden="false" customHeight="false" outlineLevel="0" collapsed="false">
      <c r="C3473" s="163" t="s">
        <v>9123</v>
      </c>
      <c r="D3473" s="163" t="s">
        <v>5649</v>
      </c>
      <c r="E3473" s="183" t="s">
        <v>5649</v>
      </c>
    </row>
    <row r="3474" customFormat="false" ht="16.4" hidden="false" customHeight="false" outlineLevel="0" collapsed="false">
      <c r="C3474" s="163" t="s">
        <v>9124</v>
      </c>
      <c r="D3474" s="163" t="s">
        <v>5649</v>
      </c>
      <c r="E3474" s="183" t="s">
        <v>5649</v>
      </c>
    </row>
    <row r="3475" customFormat="false" ht="16.4" hidden="false" customHeight="false" outlineLevel="0" collapsed="false">
      <c r="C3475" s="163" t="s">
        <v>9125</v>
      </c>
      <c r="D3475" s="163" t="s">
        <v>5649</v>
      </c>
      <c r="E3475" s="183" t="s">
        <v>5649</v>
      </c>
    </row>
    <row r="3476" customFormat="false" ht="16.4" hidden="false" customHeight="false" outlineLevel="0" collapsed="false">
      <c r="C3476" s="163" t="s">
        <v>9126</v>
      </c>
      <c r="D3476" s="163" t="s">
        <v>5649</v>
      </c>
      <c r="E3476" s="183" t="s">
        <v>5649</v>
      </c>
    </row>
    <row r="3477" customFormat="false" ht="16.4" hidden="false" customHeight="false" outlineLevel="0" collapsed="false">
      <c r="C3477" s="163" t="s">
        <v>9127</v>
      </c>
      <c r="D3477" s="163" t="s">
        <v>5649</v>
      </c>
      <c r="E3477" s="183" t="s">
        <v>5649</v>
      </c>
    </row>
    <row r="3478" customFormat="false" ht="16.4" hidden="false" customHeight="false" outlineLevel="0" collapsed="false">
      <c r="C3478" s="163" t="s">
        <v>9128</v>
      </c>
      <c r="D3478" s="163" t="s">
        <v>5649</v>
      </c>
      <c r="E3478" s="183" t="s">
        <v>5649</v>
      </c>
    </row>
    <row r="3479" customFormat="false" ht="16.4" hidden="false" customHeight="false" outlineLevel="0" collapsed="false">
      <c r="C3479" s="163" t="s">
        <v>9129</v>
      </c>
      <c r="D3479" s="163" t="s">
        <v>5649</v>
      </c>
      <c r="E3479" s="183" t="s">
        <v>5649</v>
      </c>
    </row>
    <row r="3480" customFormat="false" ht="16.4" hidden="false" customHeight="false" outlineLevel="0" collapsed="false">
      <c r="C3480" s="163" t="s">
        <v>9130</v>
      </c>
      <c r="D3480" s="163" t="s">
        <v>5649</v>
      </c>
      <c r="E3480" s="183" t="s">
        <v>5649</v>
      </c>
    </row>
    <row r="3481" customFormat="false" ht="16.4" hidden="false" customHeight="false" outlineLevel="0" collapsed="false">
      <c r="C3481" s="163" t="s">
        <v>9131</v>
      </c>
      <c r="D3481" s="163" t="s">
        <v>5649</v>
      </c>
      <c r="E3481" s="183" t="s">
        <v>5649</v>
      </c>
    </row>
    <row r="3482" customFormat="false" ht="16.4" hidden="false" customHeight="false" outlineLevel="0" collapsed="false">
      <c r="C3482" s="163" t="s">
        <v>9132</v>
      </c>
      <c r="D3482" s="163" t="s">
        <v>5649</v>
      </c>
      <c r="E3482" s="183" t="s">
        <v>5649</v>
      </c>
    </row>
    <row r="3483" customFormat="false" ht="16.4" hidden="false" customHeight="false" outlineLevel="0" collapsed="false">
      <c r="C3483" s="163" t="s">
        <v>9133</v>
      </c>
      <c r="D3483" s="163" t="s">
        <v>5649</v>
      </c>
      <c r="E3483" s="183" t="s">
        <v>5649</v>
      </c>
    </row>
    <row r="3484" customFormat="false" ht="16.4" hidden="false" customHeight="false" outlineLevel="0" collapsed="false">
      <c r="C3484" s="163" t="s">
        <v>9134</v>
      </c>
      <c r="D3484" s="163" t="s">
        <v>5649</v>
      </c>
      <c r="E3484" s="183" t="s">
        <v>5649</v>
      </c>
    </row>
    <row r="3485" customFormat="false" ht="16.4" hidden="false" customHeight="false" outlineLevel="0" collapsed="false">
      <c r="C3485" s="163" t="s">
        <v>9135</v>
      </c>
      <c r="D3485" s="163" t="s">
        <v>5649</v>
      </c>
      <c r="E3485" s="183" t="s">
        <v>5649</v>
      </c>
    </row>
    <row r="3486" customFormat="false" ht="16.4" hidden="false" customHeight="false" outlineLevel="0" collapsed="false">
      <c r="C3486" s="163" t="s">
        <v>9136</v>
      </c>
      <c r="D3486" s="163" t="s">
        <v>5649</v>
      </c>
      <c r="E3486" s="183" t="s">
        <v>5649</v>
      </c>
    </row>
    <row r="3487" customFormat="false" ht="16.4" hidden="false" customHeight="false" outlineLevel="0" collapsed="false">
      <c r="C3487" s="163" t="s">
        <v>9137</v>
      </c>
      <c r="D3487" s="163" t="s">
        <v>5649</v>
      </c>
      <c r="E3487" s="183" t="s">
        <v>5649</v>
      </c>
    </row>
    <row r="3488" customFormat="false" ht="16.4" hidden="false" customHeight="false" outlineLevel="0" collapsed="false">
      <c r="C3488" s="163" t="s">
        <v>9138</v>
      </c>
      <c r="D3488" s="163" t="s">
        <v>5649</v>
      </c>
      <c r="E3488" s="183" t="s">
        <v>5649</v>
      </c>
    </row>
    <row r="3489" customFormat="false" ht="16.4" hidden="false" customHeight="false" outlineLevel="0" collapsed="false">
      <c r="C3489" s="163" t="s">
        <v>9139</v>
      </c>
      <c r="D3489" s="163" t="s">
        <v>5649</v>
      </c>
      <c r="E3489" s="183" t="s">
        <v>5649</v>
      </c>
    </row>
    <row r="3490" customFormat="false" ht="16.4" hidden="false" customHeight="false" outlineLevel="0" collapsed="false">
      <c r="C3490" s="163" t="s">
        <v>9140</v>
      </c>
      <c r="D3490" s="163" t="s">
        <v>5649</v>
      </c>
      <c r="E3490" s="183" t="s">
        <v>5649</v>
      </c>
    </row>
    <row r="3491" customFormat="false" ht="16.4" hidden="false" customHeight="false" outlineLevel="0" collapsed="false">
      <c r="C3491" s="163" t="s">
        <v>9141</v>
      </c>
      <c r="D3491" s="163" t="s">
        <v>5649</v>
      </c>
      <c r="E3491" s="183" t="s">
        <v>5649</v>
      </c>
    </row>
    <row r="3492" customFormat="false" ht="16.4" hidden="false" customHeight="false" outlineLevel="0" collapsed="false">
      <c r="C3492" s="163" t="s">
        <v>9142</v>
      </c>
      <c r="D3492" s="163" t="s">
        <v>5649</v>
      </c>
      <c r="E3492" s="183" t="s">
        <v>5649</v>
      </c>
    </row>
    <row r="3493" customFormat="false" ht="16.4" hidden="false" customHeight="false" outlineLevel="0" collapsed="false">
      <c r="C3493" s="163" t="s">
        <v>9143</v>
      </c>
      <c r="D3493" s="163" t="s">
        <v>5649</v>
      </c>
      <c r="E3493" s="183" t="s">
        <v>5649</v>
      </c>
    </row>
    <row r="3494" customFormat="false" ht="16.4" hidden="false" customHeight="false" outlineLevel="0" collapsed="false">
      <c r="C3494" s="163" t="s">
        <v>9144</v>
      </c>
      <c r="D3494" s="163" t="s">
        <v>5649</v>
      </c>
      <c r="E3494" s="183" t="s">
        <v>5649</v>
      </c>
    </row>
    <row r="3495" customFormat="false" ht="16.4" hidden="false" customHeight="false" outlineLevel="0" collapsed="false">
      <c r="C3495" s="163" t="s">
        <v>9145</v>
      </c>
      <c r="D3495" s="163" t="s">
        <v>5649</v>
      </c>
      <c r="E3495" s="183" t="s">
        <v>5649</v>
      </c>
    </row>
    <row r="3496" customFormat="false" ht="16.4" hidden="false" customHeight="false" outlineLevel="0" collapsed="false">
      <c r="C3496" s="163" t="s">
        <v>9146</v>
      </c>
      <c r="D3496" s="163" t="s">
        <v>5649</v>
      </c>
      <c r="E3496" s="183" t="s">
        <v>5649</v>
      </c>
    </row>
    <row r="3497" customFormat="false" ht="16.4" hidden="false" customHeight="false" outlineLevel="0" collapsed="false">
      <c r="C3497" s="163" t="s">
        <v>9147</v>
      </c>
      <c r="D3497" s="163" t="s">
        <v>5649</v>
      </c>
      <c r="E3497" s="183" t="s">
        <v>5649</v>
      </c>
    </row>
    <row r="3498" customFormat="false" ht="16.4" hidden="false" customHeight="false" outlineLevel="0" collapsed="false">
      <c r="C3498" s="163" t="s">
        <v>9148</v>
      </c>
      <c r="D3498" s="163" t="s">
        <v>5649</v>
      </c>
      <c r="E3498" s="183" t="s">
        <v>5649</v>
      </c>
    </row>
    <row r="3499" customFormat="false" ht="16.4" hidden="false" customHeight="false" outlineLevel="0" collapsed="false">
      <c r="C3499" s="163" t="s">
        <v>9149</v>
      </c>
      <c r="D3499" s="163" t="s">
        <v>5649</v>
      </c>
      <c r="E3499" s="183" t="s">
        <v>5649</v>
      </c>
    </row>
    <row r="3500" customFormat="false" ht="16.4" hidden="false" customHeight="false" outlineLevel="0" collapsed="false">
      <c r="C3500" s="163" t="s">
        <v>9150</v>
      </c>
      <c r="D3500" s="163" t="s">
        <v>5649</v>
      </c>
      <c r="E3500" s="183" t="s">
        <v>5649</v>
      </c>
    </row>
    <row r="3501" customFormat="false" ht="16.4" hidden="false" customHeight="false" outlineLevel="0" collapsed="false">
      <c r="C3501" s="163" t="s">
        <v>9151</v>
      </c>
      <c r="D3501" s="163" t="s">
        <v>5649</v>
      </c>
      <c r="E3501" s="183" t="s">
        <v>5649</v>
      </c>
    </row>
    <row r="3502" customFormat="false" ht="16.4" hidden="false" customHeight="false" outlineLevel="0" collapsed="false">
      <c r="C3502" s="163" t="s">
        <v>9152</v>
      </c>
      <c r="D3502" s="163" t="s">
        <v>5649</v>
      </c>
      <c r="E3502" s="183" t="s">
        <v>5649</v>
      </c>
    </row>
    <row r="3503" customFormat="false" ht="16.4" hidden="false" customHeight="false" outlineLevel="0" collapsed="false">
      <c r="C3503" s="163" t="s">
        <v>9153</v>
      </c>
      <c r="D3503" s="163" t="s">
        <v>5649</v>
      </c>
      <c r="E3503" s="183" t="s">
        <v>5649</v>
      </c>
    </row>
    <row r="3504" customFormat="false" ht="16.4" hidden="false" customHeight="false" outlineLevel="0" collapsed="false">
      <c r="C3504" s="163" t="s">
        <v>9154</v>
      </c>
      <c r="D3504" s="163" t="s">
        <v>5649</v>
      </c>
      <c r="E3504" s="183" t="s">
        <v>5649</v>
      </c>
    </row>
    <row r="3505" customFormat="false" ht="16.4" hidden="false" customHeight="false" outlineLevel="0" collapsed="false">
      <c r="C3505" s="163" t="s">
        <v>9155</v>
      </c>
      <c r="D3505" s="163" t="s">
        <v>5649</v>
      </c>
      <c r="E3505" s="183" t="s">
        <v>5649</v>
      </c>
    </row>
    <row r="3506" customFormat="false" ht="16.4" hidden="false" customHeight="false" outlineLevel="0" collapsed="false">
      <c r="C3506" s="163" t="s">
        <v>9156</v>
      </c>
      <c r="D3506" s="163" t="s">
        <v>5649</v>
      </c>
      <c r="E3506" s="183" t="s">
        <v>5649</v>
      </c>
    </row>
    <row r="3507" customFormat="false" ht="16.4" hidden="false" customHeight="false" outlineLevel="0" collapsed="false">
      <c r="C3507" s="163" t="s">
        <v>9157</v>
      </c>
      <c r="D3507" s="163" t="s">
        <v>5649</v>
      </c>
      <c r="E3507" s="183" t="s">
        <v>5649</v>
      </c>
    </row>
    <row r="3508" customFormat="false" ht="16.4" hidden="false" customHeight="false" outlineLevel="0" collapsed="false">
      <c r="C3508" s="163" t="s">
        <v>9158</v>
      </c>
      <c r="D3508" s="163" t="s">
        <v>5649</v>
      </c>
      <c r="E3508" s="183" t="s">
        <v>5649</v>
      </c>
    </row>
    <row r="3509" customFormat="false" ht="16.4" hidden="false" customHeight="false" outlineLevel="0" collapsed="false">
      <c r="C3509" s="163" t="s">
        <v>9159</v>
      </c>
      <c r="D3509" s="163" t="s">
        <v>5649</v>
      </c>
      <c r="E3509" s="183" t="s">
        <v>5649</v>
      </c>
    </row>
    <row r="3510" customFormat="false" ht="16.4" hidden="false" customHeight="false" outlineLevel="0" collapsed="false">
      <c r="C3510" s="163" t="s">
        <v>9160</v>
      </c>
      <c r="D3510" s="163" t="s">
        <v>5649</v>
      </c>
      <c r="E3510" s="183" t="s">
        <v>5649</v>
      </c>
    </row>
    <row r="3511" customFormat="false" ht="16.4" hidden="false" customHeight="false" outlineLevel="0" collapsed="false">
      <c r="C3511" s="163" t="s">
        <v>9161</v>
      </c>
      <c r="D3511" s="163" t="s">
        <v>5649</v>
      </c>
      <c r="E3511" s="183" t="s">
        <v>5649</v>
      </c>
    </row>
    <row r="3512" customFormat="false" ht="16.4" hidden="false" customHeight="false" outlineLevel="0" collapsed="false">
      <c r="C3512" s="163" t="s">
        <v>9162</v>
      </c>
      <c r="D3512" s="163" t="s">
        <v>5649</v>
      </c>
      <c r="E3512" s="183" t="s">
        <v>5649</v>
      </c>
    </row>
    <row r="3513" customFormat="false" ht="16.4" hidden="false" customHeight="false" outlineLevel="0" collapsed="false">
      <c r="C3513" s="163" t="s">
        <v>9163</v>
      </c>
      <c r="D3513" s="163" t="s">
        <v>5649</v>
      </c>
      <c r="E3513" s="183" t="s">
        <v>5649</v>
      </c>
    </row>
    <row r="3514" customFormat="false" ht="16.4" hidden="false" customHeight="false" outlineLevel="0" collapsed="false">
      <c r="C3514" s="163" t="s">
        <v>9164</v>
      </c>
      <c r="D3514" s="163" t="s">
        <v>5649</v>
      </c>
      <c r="E3514" s="183" t="s">
        <v>5649</v>
      </c>
    </row>
    <row r="3515" customFormat="false" ht="16.4" hidden="false" customHeight="false" outlineLevel="0" collapsed="false">
      <c r="C3515" s="163" t="s">
        <v>9165</v>
      </c>
      <c r="D3515" s="163" t="s">
        <v>5649</v>
      </c>
      <c r="E3515" s="183" t="s">
        <v>5649</v>
      </c>
    </row>
    <row r="3516" customFormat="false" ht="16.4" hidden="false" customHeight="false" outlineLevel="0" collapsed="false">
      <c r="C3516" s="163" t="s">
        <v>9166</v>
      </c>
      <c r="D3516" s="163" t="s">
        <v>5649</v>
      </c>
      <c r="E3516" s="183" t="s">
        <v>5649</v>
      </c>
    </row>
    <row r="3517" customFormat="false" ht="16.4" hidden="false" customHeight="false" outlineLevel="0" collapsed="false">
      <c r="C3517" s="163" t="s">
        <v>9167</v>
      </c>
      <c r="D3517" s="163" t="s">
        <v>5649</v>
      </c>
      <c r="E3517" s="183" t="s">
        <v>5649</v>
      </c>
    </row>
    <row r="3518" customFormat="false" ht="16.4" hidden="false" customHeight="false" outlineLevel="0" collapsed="false">
      <c r="C3518" s="163" t="s">
        <v>9168</v>
      </c>
      <c r="D3518" s="163" t="s">
        <v>5649</v>
      </c>
      <c r="E3518" s="183" t="s">
        <v>5649</v>
      </c>
    </row>
    <row r="3519" customFormat="false" ht="16.4" hidden="false" customHeight="false" outlineLevel="0" collapsed="false">
      <c r="C3519" s="163" t="s">
        <v>9169</v>
      </c>
      <c r="D3519" s="163" t="s">
        <v>5649</v>
      </c>
      <c r="E3519" s="183" t="s">
        <v>5649</v>
      </c>
    </row>
    <row r="3520" customFormat="false" ht="16.4" hidden="false" customHeight="false" outlineLevel="0" collapsed="false">
      <c r="C3520" s="163" t="s">
        <v>9170</v>
      </c>
      <c r="D3520" s="163" t="s">
        <v>5649</v>
      </c>
      <c r="E3520" s="183" t="s">
        <v>5649</v>
      </c>
    </row>
    <row r="3521" customFormat="false" ht="16.4" hidden="false" customHeight="false" outlineLevel="0" collapsed="false">
      <c r="C3521" s="163" t="s">
        <v>9171</v>
      </c>
      <c r="D3521" s="163" t="s">
        <v>5649</v>
      </c>
      <c r="E3521" s="183" t="s">
        <v>5649</v>
      </c>
    </row>
    <row r="3522" customFormat="false" ht="16.4" hidden="false" customHeight="false" outlineLevel="0" collapsed="false">
      <c r="C3522" s="163" t="s">
        <v>9172</v>
      </c>
      <c r="D3522" s="163" t="s">
        <v>5649</v>
      </c>
      <c r="E3522" s="183" t="s">
        <v>5649</v>
      </c>
    </row>
    <row r="3523" customFormat="false" ht="16.4" hidden="false" customHeight="false" outlineLevel="0" collapsed="false">
      <c r="C3523" s="163" t="s">
        <v>9173</v>
      </c>
      <c r="D3523" s="163" t="s">
        <v>5649</v>
      </c>
      <c r="E3523" s="183" t="s">
        <v>5649</v>
      </c>
    </row>
    <row r="3524" customFormat="false" ht="16.4" hidden="false" customHeight="false" outlineLevel="0" collapsed="false">
      <c r="C3524" s="163" t="s">
        <v>9174</v>
      </c>
      <c r="D3524" s="163" t="s">
        <v>5649</v>
      </c>
      <c r="E3524" s="183" t="s">
        <v>5649</v>
      </c>
    </row>
    <row r="3525" customFormat="false" ht="16.4" hidden="false" customHeight="false" outlineLevel="0" collapsed="false">
      <c r="C3525" s="163" t="s">
        <v>9175</v>
      </c>
      <c r="D3525" s="163" t="s">
        <v>5649</v>
      </c>
      <c r="E3525" s="183" t="s">
        <v>5649</v>
      </c>
    </row>
    <row r="3526" customFormat="false" ht="16.4" hidden="false" customHeight="false" outlineLevel="0" collapsed="false">
      <c r="C3526" s="163" t="s">
        <v>9176</v>
      </c>
      <c r="D3526" s="163" t="s">
        <v>5649</v>
      </c>
      <c r="E3526" s="183" t="s">
        <v>5649</v>
      </c>
    </row>
    <row r="3527" customFormat="false" ht="16.4" hidden="false" customHeight="false" outlineLevel="0" collapsed="false">
      <c r="C3527" s="163" t="s">
        <v>9177</v>
      </c>
      <c r="D3527" s="163" t="s">
        <v>5649</v>
      </c>
      <c r="E3527" s="183" t="s">
        <v>5649</v>
      </c>
    </row>
    <row r="3528" customFormat="false" ht="16.4" hidden="false" customHeight="false" outlineLevel="0" collapsed="false">
      <c r="C3528" s="163" t="s">
        <v>9178</v>
      </c>
      <c r="D3528" s="163" t="s">
        <v>5649</v>
      </c>
      <c r="E3528" s="183" t="s">
        <v>5649</v>
      </c>
    </row>
    <row r="3529" customFormat="false" ht="16.4" hidden="false" customHeight="false" outlineLevel="0" collapsed="false">
      <c r="C3529" s="163" t="s">
        <v>9179</v>
      </c>
      <c r="D3529" s="163" t="s">
        <v>5649</v>
      </c>
      <c r="E3529" s="183" t="s">
        <v>5649</v>
      </c>
    </row>
    <row r="3530" customFormat="false" ht="16.4" hidden="false" customHeight="false" outlineLevel="0" collapsed="false">
      <c r="C3530" s="163" t="s">
        <v>9180</v>
      </c>
      <c r="D3530" s="163" t="s">
        <v>5649</v>
      </c>
      <c r="E3530" s="183" t="s">
        <v>5649</v>
      </c>
    </row>
    <row r="3531" customFormat="false" ht="16.4" hidden="false" customHeight="false" outlineLevel="0" collapsed="false">
      <c r="C3531" s="163" t="s">
        <v>9181</v>
      </c>
      <c r="D3531" s="163" t="s">
        <v>5649</v>
      </c>
      <c r="E3531" s="183" t="s">
        <v>5649</v>
      </c>
    </row>
    <row r="3532" customFormat="false" ht="16.4" hidden="false" customHeight="false" outlineLevel="0" collapsed="false">
      <c r="C3532" s="163" t="s">
        <v>9182</v>
      </c>
      <c r="D3532" s="163" t="s">
        <v>5649</v>
      </c>
      <c r="E3532" s="183" t="s">
        <v>5649</v>
      </c>
    </row>
    <row r="3533" customFormat="false" ht="16.4" hidden="false" customHeight="false" outlineLevel="0" collapsed="false">
      <c r="C3533" s="163" t="s">
        <v>9183</v>
      </c>
      <c r="D3533" s="163" t="s">
        <v>5649</v>
      </c>
      <c r="E3533" s="183" t="s">
        <v>5649</v>
      </c>
    </row>
    <row r="3534" customFormat="false" ht="16.4" hidden="false" customHeight="false" outlineLevel="0" collapsed="false">
      <c r="C3534" s="163" t="s">
        <v>9184</v>
      </c>
      <c r="D3534" s="163" t="s">
        <v>5649</v>
      </c>
      <c r="E3534" s="183" t="s">
        <v>5649</v>
      </c>
    </row>
    <row r="3535" customFormat="false" ht="16.4" hidden="false" customHeight="false" outlineLevel="0" collapsed="false">
      <c r="C3535" s="163" t="s">
        <v>9185</v>
      </c>
      <c r="D3535" s="163" t="s">
        <v>5649</v>
      </c>
      <c r="E3535" s="183" t="s">
        <v>5649</v>
      </c>
    </row>
    <row r="3536" customFormat="false" ht="16.4" hidden="false" customHeight="false" outlineLevel="0" collapsed="false">
      <c r="C3536" s="163" t="s">
        <v>9186</v>
      </c>
      <c r="D3536" s="163" t="s">
        <v>5649</v>
      </c>
      <c r="E3536" s="183" t="s">
        <v>5649</v>
      </c>
    </row>
    <row r="3537" customFormat="false" ht="16.4" hidden="false" customHeight="false" outlineLevel="0" collapsed="false">
      <c r="C3537" s="163" t="s">
        <v>9187</v>
      </c>
      <c r="D3537" s="163" t="s">
        <v>5649</v>
      </c>
      <c r="E3537" s="183" t="s">
        <v>5649</v>
      </c>
    </row>
    <row r="3538" customFormat="false" ht="16.4" hidden="false" customHeight="false" outlineLevel="0" collapsed="false">
      <c r="C3538" s="163" t="s">
        <v>9188</v>
      </c>
      <c r="D3538" s="163" t="s">
        <v>5649</v>
      </c>
      <c r="E3538" s="183" t="s">
        <v>5649</v>
      </c>
    </row>
    <row r="3539" customFormat="false" ht="16.4" hidden="false" customHeight="false" outlineLevel="0" collapsed="false">
      <c r="C3539" s="163" t="s">
        <v>9189</v>
      </c>
      <c r="D3539" s="163" t="s">
        <v>5649</v>
      </c>
      <c r="E3539" s="183" t="s">
        <v>5649</v>
      </c>
    </row>
    <row r="3540" customFormat="false" ht="16.4" hidden="false" customHeight="false" outlineLevel="0" collapsed="false">
      <c r="C3540" s="163" t="s">
        <v>9190</v>
      </c>
      <c r="D3540" s="163" t="s">
        <v>5649</v>
      </c>
      <c r="E3540" s="183" t="s">
        <v>5649</v>
      </c>
    </row>
    <row r="3541" customFormat="false" ht="16.4" hidden="false" customHeight="false" outlineLevel="0" collapsed="false">
      <c r="C3541" s="163" t="s">
        <v>9191</v>
      </c>
      <c r="D3541" s="163" t="s">
        <v>5649</v>
      </c>
      <c r="E3541" s="183" t="s">
        <v>5649</v>
      </c>
    </row>
    <row r="3542" customFormat="false" ht="16.4" hidden="false" customHeight="false" outlineLevel="0" collapsed="false">
      <c r="C3542" s="163" t="s">
        <v>9192</v>
      </c>
      <c r="D3542" s="163" t="s">
        <v>5649</v>
      </c>
      <c r="E3542" s="183" t="s">
        <v>5649</v>
      </c>
    </row>
    <row r="3543" customFormat="false" ht="16.4" hidden="false" customHeight="false" outlineLevel="0" collapsed="false">
      <c r="C3543" s="163" t="s">
        <v>9193</v>
      </c>
      <c r="D3543" s="163" t="s">
        <v>5649</v>
      </c>
      <c r="E3543" s="183" t="s">
        <v>5649</v>
      </c>
    </row>
    <row r="3544" customFormat="false" ht="16.4" hidden="false" customHeight="false" outlineLevel="0" collapsed="false">
      <c r="C3544" s="163" t="s">
        <v>9194</v>
      </c>
      <c r="D3544" s="163" t="s">
        <v>5649</v>
      </c>
      <c r="E3544" s="183" t="s">
        <v>5649</v>
      </c>
    </row>
    <row r="3545" customFormat="false" ht="16.4" hidden="false" customHeight="false" outlineLevel="0" collapsed="false">
      <c r="C3545" s="163" t="s">
        <v>9195</v>
      </c>
      <c r="D3545" s="163" t="s">
        <v>5649</v>
      </c>
      <c r="E3545" s="183" t="s">
        <v>5649</v>
      </c>
    </row>
    <row r="3546" customFormat="false" ht="16.4" hidden="false" customHeight="false" outlineLevel="0" collapsed="false">
      <c r="C3546" s="163" t="s">
        <v>9196</v>
      </c>
      <c r="D3546" s="163" t="s">
        <v>5649</v>
      </c>
      <c r="E3546" s="183" t="s">
        <v>5649</v>
      </c>
    </row>
    <row r="3547" customFormat="false" ht="16.4" hidden="false" customHeight="false" outlineLevel="0" collapsed="false">
      <c r="C3547" s="163" t="s">
        <v>9197</v>
      </c>
      <c r="D3547" s="163" t="s">
        <v>5649</v>
      </c>
      <c r="E3547" s="183" t="s">
        <v>5649</v>
      </c>
    </row>
    <row r="3548" customFormat="false" ht="16.4" hidden="false" customHeight="false" outlineLevel="0" collapsed="false">
      <c r="C3548" s="163" t="s">
        <v>9198</v>
      </c>
      <c r="D3548" s="163" t="s">
        <v>5649</v>
      </c>
      <c r="E3548" s="183" t="s">
        <v>5649</v>
      </c>
    </row>
    <row r="3549" customFormat="false" ht="16.4" hidden="false" customHeight="false" outlineLevel="0" collapsed="false">
      <c r="C3549" s="163" t="s">
        <v>9199</v>
      </c>
      <c r="D3549" s="163" t="s">
        <v>5649</v>
      </c>
      <c r="E3549" s="183" t="s">
        <v>5649</v>
      </c>
    </row>
    <row r="3550" customFormat="false" ht="16.4" hidden="false" customHeight="false" outlineLevel="0" collapsed="false">
      <c r="C3550" s="163" t="s">
        <v>9200</v>
      </c>
      <c r="D3550" s="163" t="s">
        <v>5649</v>
      </c>
      <c r="E3550" s="183" t="s">
        <v>5649</v>
      </c>
    </row>
    <row r="3551" customFormat="false" ht="16.4" hidden="false" customHeight="false" outlineLevel="0" collapsed="false">
      <c r="C3551" s="163" t="s">
        <v>9201</v>
      </c>
      <c r="D3551" s="163" t="s">
        <v>5649</v>
      </c>
      <c r="E3551" s="183" t="s">
        <v>5649</v>
      </c>
    </row>
    <row r="3552" customFormat="false" ht="16.4" hidden="false" customHeight="false" outlineLevel="0" collapsed="false">
      <c r="C3552" s="163" t="s">
        <v>9202</v>
      </c>
      <c r="D3552" s="163" t="s">
        <v>5649</v>
      </c>
      <c r="E3552" s="183" t="s">
        <v>5649</v>
      </c>
    </row>
    <row r="3553" customFormat="false" ht="16.4" hidden="false" customHeight="false" outlineLevel="0" collapsed="false">
      <c r="C3553" s="163" t="s">
        <v>9203</v>
      </c>
      <c r="D3553" s="163" t="s">
        <v>5649</v>
      </c>
      <c r="E3553" s="183" t="s">
        <v>5649</v>
      </c>
    </row>
    <row r="3554" customFormat="false" ht="16.4" hidden="false" customHeight="false" outlineLevel="0" collapsed="false">
      <c r="C3554" s="163" t="s">
        <v>9204</v>
      </c>
      <c r="D3554" s="163" t="s">
        <v>5649</v>
      </c>
      <c r="E3554" s="183" t="s">
        <v>5649</v>
      </c>
    </row>
    <row r="3555" customFormat="false" ht="16.4" hidden="false" customHeight="false" outlineLevel="0" collapsed="false">
      <c r="C3555" s="163" t="s">
        <v>9205</v>
      </c>
      <c r="D3555" s="163" t="s">
        <v>5649</v>
      </c>
      <c r="E3555" s="183" t="s">
        <v>5649</v>
      </c>
    </row>
    <row r="3556" customFormat="false" ht="16.4" hidden="false" customHeight="false" outlineLevel="0" collapsed="false">
      <c r="C3556" s="163" t="s">
        <v>9206</v>
      </c>
      <c r="D3556" s="163" t="s">
        <v>5649</v>
      </c>
      <c r="E3556" s="183" t="s">
        <v>5649</v>
      </c>
    </row>
    <row r="3557" customFormat="false" ht="16.4" hidden="false" customHeight="false" outlineLevel="0" collapsed="false">
      <c r="C3557" s="163" t="s">
        <v>9207</v>
      </c>
      <c r="D3557" s="163" t="s">
        <v>5649</v>
      </c>
      <c r="E3557" s="183" t="s">
        <v>5649</v>
      </c>
    </row>
    <row r="3558" customFormat="false" ht="16.4" hidden="false" customHeight="false" outlineLevel="0" collapsed="false">
      <c r="C3558" s="163" t="s">
        <v>9208</v>
      </c>
      <c r="D3558" s="163" t="s">
        <v>5649</v>
      </c>
      <c r="E3558" s="183" t="s">
        <v>5649</v>
      </c>
    </row>
    <row r="3559" customFormat="false" ht="16.4" hidden="false" customHeight="false" outlineLevel="0" collapsed="false">
      <c r="C3559" s="163" t="s">
        <v>9209</v>
      </c>
      <c r="D3559" s="163" t="s">
        <v>5649</v>
      </c>
      <c r="E3559" s="183" t="s">
        <v>5649</v>
      </c>
    </row>
    <row r="3560" customFormat="false" ht="16.4" hidden="false" customHeight="false" outlineLevel="0" collapsed="false">
      <c r="C3560" s="163" t="s">
        <v>9210</v>
      </c>
      <c r="D3560" s="163" t="s">
        <v>5649</v>
      </c>
      <c r="E3560" s="183" t="s">
        <v>5649</v>
      </c>
    </row>
    <row r="3561" customFormat="false" ht="16.4" hidden="false" customHeight="false" outlineLevel="0" collapsed="false">
      <c r="C3561" s="163" t="s">
        <v>9211</v>
      </c>
      <c r="D3561" s="163" t="s">
        <v>5649</v>
      </c>
      <c r="E3561" s="183" t="s">
        <v>5649</v>
      </c>
    </row>
    <row r="3562" customFormat="false" ht="16.4" hidden="false" customHeight="false" outlineLevel="0" collapsed="false">
      <c r="C3562" s="163" t="s">
        <v>9212</v>
      </c>
      <c r="D3562" s="163" t="s">
        <v>5649</v>
      </c>
      <c r="E3562" s="183" t="s">
        <v>5649</v>
      </c>
    </row>
    <row r="3563" customFormat="false" ht="16.4" hidden="false" customHeight="false" outlineLevel="0" collapsed="false">
      <c r="C3563" s="163" t="s">
        <v>9213</v>
      </c>
      <c r="D3563" s="163" t="s">
        <v>5649</v>
      </c>
      <c r="E3563" s="183" t="s">
        <v>5649</v>
      </c>
    </row>
    <row r="3564" customFormat="false" ht="16.4" hidden="false" customHeight="false" outlineLevel="0" collapsed="false">
      <c r="C3564" s="163" t="s">
        <v>9214</v>
      </c>
      <c r="D3564" s="163" t="s">
        <v>5649</v>
      </c>
      <c r="E3564" s="183" t="s">
        <v>5649</v>
      </c>
    </row>
    <row r="3565" customFormat="false" ht="16.4" hidden="false" customHeight="false" outlineLevel="0" collapsed="false">
      <c r="C3565" s="163" t="s">
        <v>9215</v>
      </c>
      <c r="D3565" s="163" t="s">
        <v>5649</v>
      </c>
      <c r="E3565" s="183" t="s">
        <v>5649</v>
      </c>
    </row>
    <row r="3566" customFormat="false" ht="16.4" hidden="false" customHeight="false" outlineLevel="0" collapsed="false">
      <c r="C3566" s="163" t="s">
        <v>9216</v>
      </c>
      <c r="D3566" s="163" t="s">
        <v>5649</v>
      </c>
      <c r="E3566" s="183" t="s">
        <v>5649</v>
      </c>
    </row>
    <row r="3567" customFormat="false" ht="16.4" hidden="false" customHeight="false" outlineLevel="0" collapsed="false">
      <c r="C3567" s="163" t="s">
        <v>9217</v>
      </c>
      <c r="D3567" s="163" t="s">
        <v>5649</v>
      </c>
      <c r="E3567" s="183" t="s">
        <v>5649</v>
      </c>
    </row>
    <row r="3568" customFormat="false" ht="16.4" hidden="false" customHeight="false" outlineLevel="0" collapsed="false">
      <c r="C3568" s="163" t="s">
        <v>9218</v>
      </c>
      <c r="D3568" s="163" t="s">
        <v>5649</v>
      </c>
      <c r="E3568" s="183" t="s">
        <v>5649</v>
      </c>
    </row>
    <row r="3569" customFormat="false" ht="16.4" hidden="false" customHeight="false" outlineLevel="0" collapsed="false">
      <c r="C3569" s="163" t="s">
        <v>9219</v>
      </c>
      <c r="D3569" s="163" t="s">
        <v>5649</v>
      </c>
      <c r="E3569" s="183" t="s">
        <v>5649</v>
      </c>
    </row>
    <row r="3570" customFormat="false" ht="16.4" hidden="false" customHeight="false" outlineLevel="0" collapsed="false">
      <c r="C3570" s="163" t="s">
        <v>9220</v>
      </c>
      <c r="D3570" s="163" t="s">
        <v>5649</v>
      </c>
      <c r="E3570" s="183" t="s">
        <v>5649</v>
      </c>
    </row>
    <row r="3571" customFormat="false" ht="16.4" hidden="false" customHeight="false" outlineLevel="0" collapsed="false">
      <c r="C3571" s="163" t="s">
        <v>9221</v>
      </c>
      <c r="D3571" s="163" t="s">
        <v>5649</v>
      </c>
      <c r="E3571" s="183" t="s">
        <v>5649</v>
      </c>
    </row>
    <row r="3572" customFormat="false" ht="16.4" hidden="false" customHeight="false" outlineLevel="0" collapsed="false">
      <c r="C3572" s="163" t="s">
        <v>9222</v>
      </c>
      <c r="D3572" s="163" t="s">
        <v>5649</v>
      </c>
      <c r="E3572" s="183" t="s">
        <v>5649</v>
      </c>
    </row>
    <row r="3573" customFormat="false" ht="16.4" hidden="false" customHeight="false" outlineLevel="0" collapsed="false">
      <c r="C3573" s="163" t="s">
        <v>9223</v>
      </c>
      <c r="D3573" s="163" t="s">
        <v>5649</v>
      </c>
      <c r="E3573" s="183" t="s">
        <v>5649</v>
      </c>
    </row>
    <row r="3574" customFormat="false" ht="16.4" hidden="false" customHeight="false" outlineLevel="0" collapsed="false">
      <c r="C3574" s="163" t="s">
        <v>9224</v>
      </c>
      <c r="D3574" s="163" t="s">
        <v>5649</v>
      </c>
      <c r="E3574" s="183" t="s">
        <v>5649</v>
      </c>
    </row>
    <row r="3575" customFormat="false" ht="16.4" hidden="false" customHeight="false" outlineLevel="0" collapsed="false">
      <c r="C3575" s="163" t="s">
        <v>9225</v>
      </c>
      <c r="D3575" s="163" t="s">
        <v>5649</v>
      </c>
      <c r="E3575" s="183" t="s">
        <v>5649</v>
      </c>
    </row>
    <row r="3576" customFormat="false" ht="16.4" hidden="false" customHeight="false" outlineLevel="0" collapsed="false">
      <c r="C3576" s="163" t="s">
        <v>9226</v>
      </c>
      <c r="D3576" s="163" t="s">
        <v>5649</v>
      </c>
      <c r="E3576" s="183" t="s">
        <v>5649</v>
      </c>
    </row>
    <row r="3577" customFormat="false" ht="16.4" hidden="false" customHeight="false" outlineLevel="0" collapsed="false">
      <c r="C3577" s="163" t="s">
        <v>9227</v>
      </c>
      <c r="D3577" s="163" t="s">
        <v>5649</v>
      </c>
      <c r="E3577" s="183" t="s">
        <v>5649</v>
      </c>
    </row>
    <row r="3578" customFormat="false" ht="16.4" hidden="false" customHeight="false" outlineLevel="0" collapsed="false">
      <c r="C3578" s="163" t="s">
        <v>9228</v>
      </c>
      <c r="D3578" s="163" t="s">
        <v>5649</v>
      </c>
      <c r="E3578" s="183" t="s">
        <v>5649</v>
      </c>
    </row>
    <row r="3579" customFormat="false" ht="16.4" hidden="false" customHeight="false" outlineLevel="0" collapsed="false">
      <c r="C3579" s="163" t="s">
        <v>9229</v>
      </c>
      <c r="D3579" s="163" t="s">
        <v>5649</v>
      </c>
      <c r="E3579" s="183" t="s">
        <v>5649</v>
      </c>
    </row>
    <row r="3580" customFormat="false" ht="16.4" hidden="false" customHeight="false" outlineLevel="0" collapsed="false">
      <c r="C3580" s="163" t="s">
        <v>9230</v>
      </c>
      <c r="D3580" s="163" t="s">
        <v>5649</v>
      </c>
      <c r="E3580" s="183" t="s">
        <v>5649</v>
      </c>
    </row>
    <row r="3581" customFormat="false" ht="16.4" hidden="false" customHeight="false" outlineLevel="0" collapsed="false">
      <c r="C3581" s="163" t="s">
        <v>9231</v>
      </c>
      <c r="D3581" s="163" t="s">
        <v>5649</v>
      </c>
      <c r="E3581" s="183" t="s">
        <v>5649</v>
      </c>
    </row>
    <row r="3582" customFormat="false" ht="16.4" hidden="false" customHeight="false" outlineLevel="0" collapsed="false">
      <c r="C3582" s="163" t="s">
        <v>9232</v>
      </c>
      <c r="D3582" s="163" t="s">
        <v>5649</v>
      </c>
      <c r="E3582" s="183" t="s">
        <v>5649</v>
      </c>
    </row>
    <row r="3583" customFormat="false" ht="16.4" hidden="false" customHeight="false" outlineLevel="0" collapsed="false">
      <c r="C3583" s="163" t="s">
        <v>9233</v>
      </c>
      <c r="D3583" s="163" t="s">
        <v>5649</v>
      </c>
      <c r="E3583" s="183" t="s">
        <v>5649</v>
      </c>
    </row>
    <row r="3584" customFormat="false" ht="16.4" hidden="false" customHeight="false" outlineLevel="0" collapsed="false">
      <c r="C3584" s="163" t="s">
        <v>9234</v>
      </c>
      <c r="D3584" s="163" t="s">
        <v>5649</v>
      </c>
      <c r="E3584" s="183" t="s">
        <v>5649</v>
      </c>
    </row>
    <row r="3585" customFormat="false" ht="16.4" hidden="false" customHeight="false" outlineLevel="0" collapsed="false">
      <c r="C3585" s="163" t="s">
        <v>9235</v>
      </c>
      <c r="D3585" s="163" t="s">
        <v>5649</v>
      </c>
      <c r="E3585" s="183" t="s">
        <v>5649</v>
      </c>
    </row>
    <row r="3586" customFormat="false" ht="16.4" hidden="false" customHeight="false" outlineLevel="0" collapsed="false">
      <c r="C3586" s="163" t="s">
        <v>9236</v>
      </c>
      <c r="D3586" s="163" t="s">
        <v>5649</v>
      </c>
      <c r="E3586" s="183" t="s">
        <v>5649</v>
      </c>
    </row>
    <row r="3587" customFormat="false" ht="16.4" hidden="false" customHeight="false" outlineLevel="0" collapsed="false">
      <c r="C3587" s="163" t="s">
        <v>9237</v>
      </c>
      <c r="D3587" s="163" t="s">
        <v>5649</v>
      </c>
      <c r="E3587" s="183" t="s">
        <v>5649</v>
      </c>
    </row>
    <row r="3588" customFormat="false" ht="16.4" hidden="false" customHeight="false" outlineLevel="0" collapsed="false">
      <c r="C3588" s="163" t="s">
        <v>9238</v>
      </c>
      <c r="D3588" s="163" t="s">
        <v>5649</v>
      </c>
      <c r="E3588" s="183" t="s">
        <v>5649</v>
      </c>
    </row>
    <row r="3589" customFormat="false" ht="16.4" hidden="false" customHeight="false" outlineLevel="0" collapsed="false">
      <c r="C3589" s="163" t="s">
        <v>9239</v>
      </c>
      <c r="D3589" s="163" t="s">
        <v>5649</v>
      </c>
      <c r="E3589" s="183" t="s">
        <v>5649</v>
      </c>
    </row>
    <row r="3590" customFormat="false" ht="16.4" hidden="false" customHeight="false" outlineLevel="0" collapsed="false">
      <c r="C3590" s="163" t="s">
        <v>9240</v>
      </c>
      <c r="D3590" s="163" t="s">
        <v>5649</v>
      </c>
      <c r="E3590" s="183" t="s">
        <v>5649</v>
      </c>
    </row>
    <row r="3591" customFormat="false" ht="16.4" hidden="false" customHeight="false" outlineLevel="0" collapsed="false">
      <c r="C3591" s="163" t="s">
        <v>9241</v>
      </c>
      <c r="D3591" s="163" t="s">
        <v>5649</v>
      </c>
      <c r="E3591" s="183" t="s">
        <v>5649</v>
      </c>
    </row>
    <row r="3592" customFormat="false" ht="16.4" hidden="false" customHeight="false" outlineLevel="0" collapsed="false">
      <c r="C3592" s="163" t="s">
        <v>9242</v>
      </c>
      <c r="D3592" s="163" t="s">
        <v>5649</v>
      </c>
      <c r="E3592" s="183" t="s">
        <v>5649</v>
      </c>
    </row>
    <row r="3593" customFormat="false" ht="16.4" hidden="false" customHeight="false" outlineLevel="0" collapsed="false">
      <c r="C3593" s="163" t="s">
        <v>9243</v>
      </c>
      <c r="D3593" s="163" t="s">
        <v>5649</v>
      </c>
      <c r="E3593" s="183" t="s">
        <v>5649</v>
      </c>
    </row>
    <row r="3594" customFormat="false" ht="16.4" hidden="false" customHeight="false" outlineLevel="0" collapsed="false">
      <c r="C3594" s="163" t="s">
        <v>9244</v>
      </c>
      <c r="D3594" s="163" t="s">
        <v>5649</v>
      </c>
      <c r="E3594" s="183" t="s">
        <v>5649</v>
      </c>
    </row>
    <row r="3595" customFormat="false" ht="16.4" hidden="false" customHeight="false" outlineLevel="0" collapsed="false">
      <c r="C3595" s="163" t="s">
        <v>9245</v>
      </c>
      <c r="D3595" s="163" t="s">
        <v>5649</v>
      </c>
      <c r="E3595" s="183" t="s">
        <v>5649</v>
      </c>
    </row>
    <row r="3596" customFormat="false" ht="16.4" hidden="false" customHeight="false" outlineLevel="0" collapsed="false">
      <c r="C3596" s="163" t="s">
        <v>9246</v>
      </c>
      <c r="D3596" s="163" t="s">
        <v>5649</v>
      </c>
      <c r="E3596" s="183" t="s">
        <v>5649</v>
      </c>
    </row>
    <row r="3597" customFormat="false" ht="16.4" hidden="false" customHeight="false" outlineLevel="0" collapsed="false">
      <c r="C3597" s="163" t="s">
        <v>9247</v>
      </c>
      <c r="D3597" s="163" t="s">
        <v>5649</v>
      </c>
      <c r="E3597" s="183" t="s">
        <v>5649</v>
      </c>
    </row>
    <row r="3598" customFormat="false" ht="16.4" hidden="false" customHeight="false" outlineLevel="0" collapsed="false">
      <c r="C3598" s="163" t="s">
        <v>9248</v>
      </c>
      <c r="D3598" s="163" t="s">
        <v>5649</v>
      </c>
      <c r="E3598" s="183" t="s">
        <v>5649</v>
      </c>
    </row>
    <row r="3599" customFormat="false" ht="16.4" hidden="false" customHeight="false" outlineLevel="0" collapsed="false">
      <c r="C3599" s="163" t="s">
        <v>9249</v>
      </c>
      <c r="D3599" s="163" t="s">
        <v>5649</v>
      </c>
      <c r="E3599" s="183" t="s">
        <v>5649</v>
      </c>
    </row>
    <row r="3600" customFormat="false" ht="16.4" hidden="false" customHeight="false" outlineLevel="0" collapsed="false">
      <c r="C3600" s="163" t="s">
        <v>9250</v>
      </c>
      <c r="D3600" s="163" t="s">
        <v>5649</v>
      </c>
      <c r="E3600" s="183" t="s">
        <v>5649</v>
      </c>
    </row>
    <row r="3601" customFormat="false" ht="16.4" hidden="false" customHeight="false" outlineLevel="0" collapsed="false">
      <c r="C3601" s="163" t="s">
        <v>9251</v>
      </c>
      <c r="D3601" s="163" t="s">
        <v>5649</v>
      </c>
      <c r="E3601" s="183" t="s">
        <v>5649</v>
      </c>
    </row>
    <row r="3602" customFormat="false" ht="16.4" hidden="false" customHeight="false" outlineLevel="0" collapsed="false">
      <c r="C3602" s="163" t="s">
        <v>9252</v>
      </c>
      <c r="D3602" s="163" t="s">
        <v>5649</v>
      </c>
      <c r="E3602" s="183" t="s">
        <v>5649</v>
      </c>
    </row>
    <row r="3603" customFormat="false" ht="16.4" hidden="false" customHeight="false" outlineLevel="0" collapsed="false">
      <c r="C3603" s="163" t="s">
        <v>9253</v>
      </c>
      <c r="D3603" s="163" t="s">
        <v>5649</v>
      </c>
      <c r="E3603" s="183" t="s">
        <v>5649</v>
      </c>
    </row>
    <row r="3604" customFormat="false" ht="16.4" hidden="false" customHeight="false" outlineLevel="0" collapsed="false">
      <c r="C3604" s="163" t="s">
        <v>9254</v>
      </c>
      <c r="D3604" s="163" t="s">
        <v>5649</v>
      </c>
      <c r="E3604" s="183" t="s">
        <v>5649</v>
      </c>
    </row>
    <row r="3605" customFormat="false" ht="16.4" hidden="false" customHeight="false" outlineLevel="0" collapsed="false">
      <c r="C3605" s="163" t="s">
        <v>9255</v>
      </c>
      <c r="D3605" s="163" t="s">
        <v>5649</v>
      </c>
      <c r="E3605" s="183" t="s">
        <v>5649</v>
      </c>
    </row>
    <row r="3606" customFormat="false" ht="16.4" hidden="false" customHeight="false" outlineLevel="0" collapsed="false">
      <c r="C3606" s="163" t="s">
        <v>9256</v>
      </c>
      <c r="D3606" s="163" t="s">
        <v>5649</v>
      </c>
      <c r="E3606" s="183" t="s">
        <v>5649</v>
      </c>
    </row>
    <row r="3607" customFormat="false" ht="16.4" hidden="false" customHeight="false" outlineLevel="0" collapsed="false">
      <c r="C3607" s="163" t="s">
        <v>9257</v>
      </c>
      <c r="D3607" s="163" t="s">
        <v>5649</v>
      </c>
      <c r="E3607" s="183" t="s">
        <v>5649</v>
      </c>
    </row>
    <row r="3608" customFormat="false" ht="16.4" hidden="false" customHeight="false" outlineLevel="0" collapsed="false">
      <c r="C3608" s="163" t="s">
        <v>9258</v>
      </c>
      <c r="D3608" s="163" t="s">
        <v>5649</v>
      </c>
      <c r="E3608" s="183" t="s">
        <v>5649</v>
      </c>
    </row>
    <row r="3609" customFormat="false" ht="16.4" hidden="false" customHeight="false" outlineLevel="0" collapsed="false">
      <c r="C3609" s="163" t="s">
        <v>9259</v>
      </c>
      <c r="D3609" s="163" t="s">
        <v>1641</v>
      </c>
      <c r="E3609" s="183" t="s">
        <v>5649</v>
      </c>
    </row>
    <row r="3610" customFormat="false" ht="16.4" hidden="false" customHeight="false" outlineLevel="0" collapsed="false">
      <c r="C3610" s="163" t="s">
        <v>9260</v>
      </c>
      <c r="D3610" s="163" t="s">
        <v>1641</v>
      </c>
      <c r="E3610" s="183" t="s">
        <v>5649</v>
      </c>
    </row>
    <row r="3611" customFormat="false" ht="16.4" hidden="false" customHeight="false" outlineLevel="0" collapsed="false">
      <c r="C3611" s="163" t="s">
        <v>9261</v>
      </c>
      <c r="D3611" s="163" t="s">
        <v>1641</v>
      </c>
      <c r="E3611" s="183" t="s">
        <v>5649</v>
      </c>
    </row>
    <row r="3612" customFormat="false" ht="16.4" hidden="false" customHeight="false" outlineLevel="0" collapsed="false">
      <c r="C3612" s="163" t="s">
        <v>9262</v>
      </c>
      <c r="D3612" s="163" t="s">
        <v>1641</v>
      </c>
      <c r="E3612" s="183" t="s">
        <v>5649</v>
      </c>
    </row>
    <row r="3613" customFormat="false" ht="16.4" hidden="false" customHeight="false" outlineLevel="0" collapsed="false">
      <c r="C3613" s="163" t="s">
        <v>9263</v>
      </c>
      <c r="D3613" s="163" t="s">
        <v>1641</v>
      </c>
      <c r="E3613" s="183" t="s">
        <v>5649</v>
      </c>
    </row>
    <row r="3614" customFormat="false" ht="16.4" hidden="false" customHeight="false" outlineLevel="0" collapsed="false">
      <c r="C3614" s="163" t="s">
        <v>9264</v>
      </c>
      <c r="D3614" s="163" t="s">
        <v>1641</v>
      </c>
      <c r="E3614" s="183" t="s">
        <v>5649</v>
      </c>
    </row>
    <row r="3615" customFormat="false" ht="16.4" hidden="false" customHeight="false" outlineLevel="0" collapsed="false">
      <c r="C3615" s="163" t="s">
        <v>9265</v>
      </c>
      <c r="D3615" s="163" t="s">
        <v>1641</v>
      </c>
      <c r="E3615" s="183" t="s">
        <v>5649</v>
      </c>
    </row>
    <row r="3616" customFormat="false" ht="16.4" hidden="false" customHeight="false" outlineLevel="0" collapsed="false">
      <c r="C3616" s="163" t="s">
        <v>9266</v>
      </c>
      <c r="D3616" s="163" t="s">
        <v>1641</v>
      </c>
      <c r="E3616" s="183" t="s">
        <v>5649</v>
      </c>
    </row>
    <row r="3617" customFormat="false" ht="16.4" hidden="false" customHeight="false" outlineLevel="0" collapsed="false">
      <c r="C3617" s="163" t="s">
        <v>9267</v>
      </c>
      <c r="D3617" s="163" t="s">
        <v>1641</v>
      </c>
      <c r="E3617" s="183" t="n">
        <v>0.4605</v>
      </c>
    </row>
    <row r="3618" customFormat="false" ht="16.4" hidden="false" customHeight="false" outlineLevel="0" collapsed="false">
      <c r="C3618" s="163" t="s">
        <v>9268</v>
      </c>
      <c r="D3618" s="163" t="s">
        <v>1641</v>
      </c>
      <c r="E3618" s="183" t="n">
        <v>0.4605</v>
      </c>
    </row>
    <row r="3619" customFormat="false" ht="16.4" hidden="false" customHeight="false" outlineLevel="0" collapsed="false">
      <c r="C3619" s="163" t="s">
        <v>9269</v>
      </c>
      <c r="D3619" s="163" t="s">
        <v>1641</v>
      </c>
      <c r="E3619" s="183" t="n">
        <v>0.4605</v>
      </c>
    </row>
    <row r="3620" customFormat="false" ht="16.4" hidden="false" customHeight="false" outlineLevel="0" collapsed="false">
      <c r="C3620" s="163" t="s">
        <v>9270</v>
      </c>
      <c r="D3620" s="163" t="s">
        <v>1641</v>
      </c>
      <c r="E3620" s="183" t="n">
        <v>0.4605</v>
      </c>
    </row>
    <row r="3621" customFormat="false" ht="16.4" hidden="false" customHeight="false" outlineLevel="0" collapsed="false">
      <c r="C3621" s="163" t="s">
        <v>9271</v>
      </c>
      <c r="D3621" s="163" t="s">
        <v>1641</v>
      </c>
      <c r="E3621" s="183" t="n">
        <v>0.4605</v>
      </c>
    </row>
    <row r="3622" customFormat="false" ht="16.4" hidden="false" customHeight="false" outlineLevel="0" collapsed="false">
      <c r="C3622" s="163" t="s">
        <v>9272</v>
      </c>
      <c r="D3622" s="163" t="s">
        <v>1641</v>
      </c>
      <c r="E3622" s="183" t="n">
        <v>0.4605</v>
      </c>
    </row>
    <row r="3623" customFormat="false" ht="16.4" hidden="false" customHeight="false" outlineLevel="0" collapsed="false">
      <c r="C3623" s="163" t="s">
        <v>9273</v>
      </c>
      <c r="D3623" s="163" t="s">
        <v>1641</v>
      </c>
      <c r="E3623" s="183" t="n">
        <v>0.4605</v>
      </c>
    </row>
    <row r="3624" customFormat="false" ht="16.4" hidden="false" customHeight="false" outlineLevel="0" collapsed="false">
      <c r="C3624" s="163" t="s">
        <v>9274</v>
      </c>
      <c r="D3624" s="163" t="s">
        <v>1641</v>
      </c>
      <c r="E3624" s="183" t="n">
        <v>0.4605</v>
      </c>
    </row>
    <row r="3625" customFormat="false" ht="16.4" hidden="false" customHeight="false" outlineLevel="0" collapsed="false">
      <c r="C3625" s="163" t="s">
        <v>9275</v>
      </c>
      <c r="D3625" s="163" t="s">
        <v>1641</v>
      </c>
      <c r="E3625" s="183" t="n">
        <v>0.4605</v>
      </c>
    </row>
    <row r="3626" customFormat="false" ht="16.4" hidden="false" customHeight="false" outlineLevel="0" collapsed="false">
      <c r="C3626" s="163" t="s">
        <v>9276</v>
      </c>
      <c r="D3626" s="163" t="s">
        <v>1641</v>
      </c>
      <c r="E3626" s="183" t="n">
        <v>0.4605</v>
      </c>
    </row>
    <row r="3627" customFormat="false" ht="16.4" hidden="false" customHeight="false" outlineLevel="0" collapsed="false">
      <c r="C3627" s="163" t="s">
        <v>9277</v>
      </c>
      <c r="D3627" s="163" t="s">
        <v>1641</v>
      </c>
      <c r="E3627" s="183" t="n">
        <v>0.4605</v>
      </c>
    </row>
    <row r="3628" customFormat="false" ht="16.4" hidden="false" customHeight="false" outlineLevel="0" collapsed="false">
      <c r="C3628" s="163" t="s">
        <v>9278</v>
      </c>
      <c r="D3628" s="163" t="s">
        <v>1641</v>
      </c>
      <c r="E3628" s="183" t="n">
        <v>0.4605</v>
      </c>
    </row>
    <row r="3629" customFormat="false" ht="16.4" hidden="false" customHeight="false" outlineLevel="0" collapsed="false">
      <c r="C3629" s="163" t="s">
        <v>9279</v>
      </c>
      <c r="D3629" s="163" t="s">
        <v>1641</v>
      </c>
      <c r="E3629" s="183" t="n">
        <v>0.4605</v>
      </c>
    </row>
    <row r="3630" customFormat="false" ht="16.4" hidden="false" customHeight="false" outlineLevel="0" collapsed="false">
      <c r="C3630" s="163" t="s">
        <v>9280</v>
      </c>
      <c r="D3630" s="163" t="s">
        <v>1641</v>
      </c>
      <c r="E3630" s="183" t="n">
        <v>0.4605</v>
      </c>
    </row>
    <row r="3631" customFormat="false" ht="16.4" hidden="false" customHeight="false" outlineLevel="0" collapsed="false">
      <c r="C3631" s="163" t="s">
        <v>9281</v>
      </c>
      <c r="D3631" s="163" t="s">
        <v>1641</v>
      </c>
      <c r="E3631" s="183" t="n">
        <v>0.4605</v>
      </c>
    </row>
    <row r="3632" customFormat="false" ht="16.4" hidden="false" customHeight="false" outlineLevel="0" collapsed="false">
      <c r="C3632" s="163" t="s">
        <v>9282</v>
      </c>
      <c r="D3632" s="163" t="s">
        <v>1641</v>
      </c>
      <c r="E3632" s="183" t="n">
        <v>0.4605</v>
      </c>
    </row>
    <row r="3633" customFormat="false" ht="16.4" hidden="false" customHeight="false" outlineLevel="0" collapsed="false">
      <c r="C3633" s="163" t="s">
        <v>9283</v>
      </c>
      <c r="D3633" s="163" t="s">
        <v>1641</v>
      </c>
      <c r="E3633" s="183" t="n">
        <v>0.4605</v>
      </c>
    </row>
    <row r="3634" customFormat="false" ht="16.4" hidden="false" customHeight="false" outlineLevel="0" collapsed="false">
      <c r="C3634" s="163" t="s">
        <v>9284</v>
      </c>
      <c r="D3634" s="163" t="s">
        <v>1641</v>
      </c>
      <c r="E3634" s="183" t="n">
        <v>0.4605</v>
      </c>
    </row>
    <row r="3635" customFormat="false" ht="16.4" hidden="false" customHeight="false" outlineLevel="0" collapsed="false">
      <c r="C3635" s="163" t="s">
        <v>9285</v>
      </c>
      <c r="D3635" s="163" t="s">
        <v>1641</v>
      </c>
      <c r="E3635" s="183" t="n">
        <v>0.4605</v>
      </c>
    </row>
    <row r="3636" customFormat="false" ht="16.4" hidden="false" customHeight="false" outlineLevel="0" collapsed="false">
      <c r="C3636" s="163" t="s">
        <v>9286</v>
      </c>
      <c r="D3636" s="163" t="s">
        <v>1641</v>
      </c>
      <c r="E3636" s="183" t="n">
        <v>0.4605</v>
      </c>
    </row>
    <row r="3637" customFormat="false" ht="16.4" hidden="false" customHeight="false" outlineLevel="0" collapsed="false">
      <c r="C3637" s="163" t="s">
        <v>9287</v>
      </c>
      <c r="D3637" s="163" t="s">
        <v>1641</v>
      </c>
      <c r="E3637" s="183" t="n">
        <v>0.4605</v>
      </c>
    </row>
    <row r="3638" customFormat="false" ht="16.4" hidden="false" customHeight="false" outlineLevel="0" collapsed="false">
      <c r="C3638" s="163" t="s">
        <v>9288</v>
      </c>
      <c r="D3638" s="163" t="s">
        <v>1641</v>
      </c>
      <c r="E3638" s="183" t="n">
        <v>0.4605</v>
      </c>
    </row>
    <row r="3639" customFormat="false" ht="16.4" hidden="false" customHeight="false" outlineLevel="0" collapsed="false">
      <c r="C3639" s="163" t="s">
        <v>9289</v>
      </c>
      <c r="D3639" s="163" t="s">
        <v>1641</v>
      </c>
      <c r="E3639" s="183" t="n">
        <v>0.4605</v>
      </c>
    </row>
    <row r="3640" customFormat="false" ht="16.4" hidden="false" customHeight="false" outlineLevel="0" collapsed="false">
      <c r="C3640" s="163" t="s">
        <v>9290</v>
      </c>
      <c r="D3640" s="163" t="s">
        <v>1641</v>
      </c>
      <c r="E3640" s="183" t="n">
        <v>0.4605</v>
      </c>
    </row>
    <row r="3641" customFormat="false" ht="16.4" hidden="false" customHeight="false" outlineLevel="0" collapsed="false">
      <c r="C3641" s="163" t="s">
        <v>9291</v>
      </c>
      <c r="D3641" s="163" t="s">
        <v>1641</v>
      </c>
      <c r="E3641" s="183" t="n">
        <v>0.4605</v>
      </c>
    </row>
    <row r="3642" customFormat="false" ht="16.4" hidden="false" customHeight="false" outlineLevel="0" collapsed="false">
      <c r="C3642" s="163" t="s">
        <v>9292</v>
      </c>
      <c r="D3642" s="163" t="s">
        <v>1641</v>
      </c>
      <c r="E3642" s="183" t="n">
        <v>0.4605</v>
      </c>
    </row>
    <row r="3643" customFormat="false" ht="16.4" hidden="false" customHeight="false" outlineLevel="0" collapsed="false">
      <c r="C3643" s="163" t="s">
        <v>9293</v>
      </c>
      <c r="D3643" s="163" t="s">
        <v>1641</v>
      </c>
      <c r="E3643" s="183" t="n">
        <v>0.4605</v>
      </c>
    </row>
    <row r="3644" customFormat="false" ht="16.4" hidden="false" customHeight="false" outlineLevel="0" collapsed="false">
      <c r="C3644" s="163" t="s">
        <v>9294</v>
      </c>
      <c r="D3644" s="163" t="s">
        <v>1641</v>
      </c>
      <c r="E3644" s="183" t="n">
        <v>0.4605</v>
      </c>
    </row>
    <row r="3645" customFormat="false" ht="16.4" hidden="false" customHeight="false" outlineLevel="0" collapsed="false">
      <c r="C3645" s="163" t="s">
        <v>9295</v>
      </c>
      <c r="D3645" s="163" t="s">
        <v>1641</v>
      </c>
      <c r="E3645" s="183" t="n">
        <v>0.4605</v>
      </c>
    </row>
    <row r="3646" customFormat="false" ht="16.4" hidden="false" customHeight="false" outlineLevel="0" collapsed="false">
      <c r="C3646" s="163" t="s">
        <v>9296</v>
      </c>
      <c r="D3646" s="163" t="s">
        <v>1641</v>
      </c>
      <c r="E3646" s="183" t="n">
        <v>0.4605</v>
      </c>
    </row>
    <row r="3647" customFormat="false" ht="16.4" hidden="false" customHeight="false" outlineLevel="0" collapsed="false">
      <c r="C3647" s="163" t="s">
        <v>9297</v>
      </c>
      <c r="D3647" s="163" t="s">
        <v>1641</v>
      </c>
      <c r="E3647" s="183" t="n">
        <v>0.4605</v>
      </c>
    </row>
    <row r="3648" customFormat="false" ht="16.4" hidden="false" customHeight="false" outlineLevel="0" collapsed="false">
      <c r="C3648" s="163" t="s">
        <v>9298</v>
      </c>
      <c r="D3648" s="163" t="s">
        <v>1641</v>
      </c>
      <c r="E3648" s="183" t="n">
        <v>0.4605</v>
      </c>
    </row>
    <row r="3649" customFormat="false" ht="16.4" hidden="false" customHeight="false" outlineLevel="0" collapsed="false">
      <c r="C3649" s="163" t="s">
        <v>9299</v>
      </c>
      <c r="D3649" s="163" t="s">
        <v>1641</v>
      </c>
      <c r="E3649" s="183" t="n">
        <v>0.4605</v>
      </c>
    </row>
    <row r="3650" customFormat="false" ht="16.4" hidden="false" customHeight="false" outlineLevel="0" collapsed="false">
      <c r="C3650" s="163" t="s">
        <v>9300</v>
      </c>
      <c r="D3650" s="163" t="s">
        <v>1641</v>
      </c>
      <c r="E3650" s="183" t="n">
        <v>0.4605</v>
      </c>
    </row>
    <row r="3651" customFormat="false" ht="16.4" hidden="false" customHeight="false" outlineLevel="0" collapsed="false">
      <c r="C3651" s="163" t="s">
        <v>9301</v>
      </c>
      <c r="D3651" s="163" t="s">
        <v>1641</v>
      </c>
      <c r="E3651" s="183" t="n">
        <v>0.4605</v>
      </c>
    </row>
    <row r="3652" customFormat="false" ht="16.4" hidden="false" customHeight="false" outlineLevel="0" collapsed="false">
      <c r="C3652" s="163" t="s">
        <v>9302</v>
      </c>
      <c r="D3652" s="163" t="s">
        <v>1641</v>
      </c>
      <c r="E3652" s="183" t="n">
        <v>0.4605</v>
      </c>
    </row>
    <row r="3653" customFormat="false" ht="16.4" hidden="false" customHeight="false" outlineLevel="0" collapsed="false">
      <c r="C3653" s="163" t="s">
        <v>9303</v>
      </c>
      <c r="D3653" s="163" t="s">
        <v>1641</v>
      </c>
      <c r="E3653" s="183" t="n">
        <v>0.4605</v>
      </c>
    </row>
    <row r="3654" customFormat="false" ht="16.4" hidden="false" customHeight="false" outlineLevel="0" collapsed="false">
      <c r="C3654" s="163" t="s">
        <v>9304</v>
      </c>
      <c r="D3654" s="163" t="s">
        <v>1641</v>
      </c>
      <c r="E3654" s="183" t="n">
        <v>0.4605</v>
      </c>
    </row>
    <row r="3655" customFormat="false" ht="16.4" hidden="false" customHeight="false" outlineLevel="0" collapsed="false">
      <c r="C3655" s="163" t="s">
        <v>9305</v>
      </c>
      <c r="D3655" s="163" t="s">
        <v>1641</v>
      </c>
      <c r="E3655" s="183" t="n">
        <v>0.4605</v>
      </c>
    </row>
    <row r="3656" customFormat="false" ht="16.4" hidden="false" customHeight="false" outlineLevel="0" collapsed="false">
      <c r="C3656" s="163" t="s">
        <v>9306</v>
      </c>
      <c r="D3656" s="163" t="s">
        <v>1641</v>
      </c>
      <c r="E3656" s="183" t="n">
        <v>0.4605</v>
      </c>
    </row>
    <row r="3657" customFormat="false" ht="16.4" hidden="false" customHeight="false" outlineLevel="0" collapsed="false">
      <c r="C3657" s="163" t="s">
        <v>9307</v>
      </c>
      <c r="D3657" s="163" t="s">
        <v>1641</v>
      </c>
      <c r="E3657" s="183" t="n">
        <v>0.4605</v>
      </c>
    </row>
    <row r="3658" customFormat="false" ht="16.4" hidden="false" customHeight="false" outlineLevel="0" collapsed="false">
      <c r="C3658" s="163" t="s">
        <v>9308</v>
      </c>
      <c r="D3658" s="163" t="s">
        <v>1641</v>
      </c>
      <c r="E3658" s="183" t="n">
        <v>0.4605</v>
      </c>
    </row>
    <row r="3659" customFormat="false" ht="16.4" hidden="false" customHeight="false" outlineLevel="0" collapsed="false">
      <c r="C3659" s="163" t="s">
        <v>9309</v>
      </c>
      <c r="D3659" s="163" t="s">
        <v>1641</v>
      </c>
      <c r="E3659" s="183" t="n">
        <v>0.4605</v>
      </c>
    </row>
    <row r="3660" customFormat="false" ht="16.4" hidden="false" customHeight="false" outlineLevel="0" collapsed="false">
      <c r="C3660" s="163" t="s">
        <v>9310</v>
      </c>
      <c r="D3660" s="163" t="s">
        <v>1641</v>
      </c>
      <c r="E3660" s="183" t="n">
        <v>0.4605</v>
      </c>
    </row>
    <row r="3661" customFormat="false" ht="16.4" hidden="false" customHeight="false" outlineLevel="0" collapsed="false">
      <c r="C3661" s="163" t="s">
        <v>9311</v>
      </c>
      <c r="D3661" s="163" t="s">
        <v>1641</v>
      </c>
      <c r="E3661" s="183" t="n">
        <v>0.4605</v>
      </c>
    </row>
    <row r="3662" customFormat="false" ht="16.4" hidden="false" customHeight="false" outlineLevel="0" collapsed="false">
      <c r="C3662" s="163" t="s">
        <v>9312</v>
      </c>
      <c r="D3662" s="163" t="s">
        <v>1641</v>
      </c>
      <c r="E3662" s="183" t="n">
        <v>0.4605</v>
      </c>
    </row>
    <row r="3663" customFormat="false" ht="16.4" hidden="false" customHeight="false" outlineLevel="0" collapsed="false">
      <c r="C3663" s="163" t="s">
        <v>9313</v>
      </c>
      <c r="D3663" s="163" t="s">
        <v>1641</v>
      </c>
      <c r="E3663" s="183" t="n">
        <v>0.4605</v>
      </c>
    </row>
    <row r="3664" customFormat="false" ht="16.4" hidden="false" customHeight="false" outlineLevel="0" collapsed="false">
      <c r="C3664" s="163" t="s">
        <v>9314</v>
      </c>
      <c r="D3664" s="163" t="s">
        <v>1641</v>
      </c>
      <c r="E3664" s="183" t="n">
        <v>0.4605</v>
      </c>
    </row>
    <row r="3665" customFormat="false" ht="16.4" hidden="false" customHeight="false" outlineLevel="0" collapsed="false">
      <c r="C3665" s="163" t="s">
        <v>9315</v>
      </c>
      <c r="D3665" s="163" t="s">
        <v>1641</v>
      </c>
      <c r="E3665" s="183" t="n">
        <v>0.4605</v>
      </c>
    </row>
    <row r="3666" customFormat="false" ht="16.4" hidden="false" customHeight="false" outlineLevel="0" collapsed="false">
      <c r="C3666" s="163" t="s">
        <v>9316</v>
      </c>
      <c r="D3666" s="163" t="s">
        <v>1641</v>
      </c>
      <c r="E3666" s="183" t="n">
        <v>0.4605</v>
      </c>
    </row>
    <row r="3667" customFormat="false" ht="16.4" hidden="false" customHeight="false" outlineLevel="0" collapsed="false">
      <c r="C3667" s="163" t="s">
        <v>9317</v>
      </c>
      <c r="D3667" s="163" t="s">
        <v>1641</v>
      </c>
      <c r="E3667" s="183" t="n">
        <v>0.4605</v>
      </c>
    </row>
    <row r="3668" customFormat="false" ht="16.4" hidden="false" customHeight="false" outlineLevel="0" collapsed="false">
      <c r="C3668" s="163" t="s">
        <v>9318</v>
      </c>
      <c r="D3668" s="163" t="s">
        <v>1641</v>
      </c>
      <c r="E3668" s="183" t="n">
        <v>0.4605</v>
      </c>
    </row>
    <row r="3669" customFormat="false" ht="16.4" hidden="false" customHeight="false" outlineLevel="0" collapsed="false">
      <c r="C3669" s="163" t="s">
        <v>9319</v>
      </c>
      <c r="D3669" s="163" t="s">
        <v>1641</v>
      </c>
      <c r="E3669" s="183" t="n">
        <v>0.4605</v>
      </c>
    </row>
    <row r="3670" customFormat="false" ht="16.4" hidden="false" customHeight="false" outlineLevel="0" collapsed="false">
      <c r="C3670" s="163" t="s">
        <v>9320</v>
      </c>
      <c r="D3670" s="163" t="s">
        <v>1614</v>
      </c>
      <c r="E3670" s="183" t="n">
        <v>0.4605</v>
      </c>
    </row>
    <row r="3671" customFormat="false" ht="16.4" hidden="false" customHeight="false" outlineLevel="0" collapsed="false">
      <c r="C3671" s="163" t="s">
        <v>9321</v>
      </c>
      <c r="D3671" s="163" t="s">
        <v>1614</v>
      </c>
      <c r="E3671" s="183" t="n">
        <v>0.4605</v>
      </c>
    </row>
    <row r="3672" customFormat="false" ht="16.4" hidden="false" customHeight="false" outlineLevel="0" collapsed="false">
      <c r="C3672" s="163" t="s">
        <v>9322</v>
      </c>
      <c r="D3672" s="163" t="s">
        <v>1614</v>
      </c>
      <c r="E3672" s="183" t="n">
        <v>0.4605</v>
      </c>
    </row>
    <row r="3673" customFormat="false" ht="16.4" hidden="false" customHeight="false" outlineLevel="0" collapsed="false">
      <c r="C3673" s="163" t="s">
        <v>9323</v>
      </c>
      <c r="D3673" s="163" t="s">
        <v>1614</v>
      </c>
      <c r="E3673" s="183" t="n">
        <v>0.4605</v>
      </c>
    </row>
    <row r="3674" customFormat="false" ht="16.4" hidden="false" customHeight="false" outlineLevel="0" collapsed="false">
      <c r="C3674" s="163" t="s">
        <v>9324</v>
      </c>
      <c r="D3674" s="163" t="s">
        <v>1614</v>
      </c>
      <c r="E3674" s="183" t="n">
        <v>0.4605</v>
      </c>
    </row>
    <row r="3675" customFormat="false" ht="16.4" hidden="false" customHeight="false" outlineLevel="0" collapsed="false">
      <c r="C3675" s="163" t="s">
        <v>9325</v>
      </c>
      <c r="D3675" s="163" t="s">
        <v>1614</v>
      </c>
      <c r="E3675" s="183" t="n">
        <v>0.4605</v>
      </c>
    </row>
    <row r="3676" customFormat="false" ht="16.4" hidden="false" customHeight="false" outlineLevel="0" collapsed="false">
      <c r="C3676" s="163" t="s">
        <v>9326</v>
      </c>
      <c r="D3676" s="163" t="s">
        <v>1614</v>
      </c>
      <c r="E3676" s="183" t="n">
        <v>0.4605</v>
      </c>
    </row>
    <row r="3677" customFormat="false" ht="16.4" hidden="false" customHeight="false" outlineLevel="0" collapsed="false">
      <c r="C3677" s="163" t="s">
        <v>9327</v>
      </c>
      <c r="D3677" s="163" t="s">
        <v>1614</v>
      </c>
      <c r="E3677" s="183" t="n">
        <v>0.4605</v>
      </c>
    </row>
    <row r="3678" customFormat="false" ht="16.4" hidden="false" customHeight="false" outlineLevel="0" collapsed="false">
      <c r="C3678" s="163" t="s">
        <v>9328</v>
      </c>
      <c r="D3678" s="163" t="s">
        <v>1614</v>
      </c>
      <c r="E3678" s="183" t="n">
        <v>0.4605</v>
      </c>
    </row>
    <row r="3679" customFormat="false" ht="16.4" hidden="false" customHeight="false" outlineLevel="0" collapsed="false">
      <c r="C3679" s="163" t="s">
        <v>9329</v>
      </c>
      <c r="D3679" s="163" t="s">
        <v>1614</v>
      </c>
      <c r="E3679" s="183" t="n">
        <v>0.4605</v>
      </c>
    </row>
    <row r="3680" customFormat="false" ht="16.4" hidden="false" customHeight="false" outlineLevel="0" collapsed="false">
      <c r="C3680" s="163" t="s">
        <v>9330</v>
      </c>
      <c r="D3680" s="163" t="s">
        <v>1614</v>
      </c>
      <c r="E3680" s="183" t="n">
        <v>0.4605</v>
      </c>
    </row>
    <row r="3681" customFormat="false" ht="16.4" hidden="false" customHeight="false" outlineLevel="0" collapsed="false">
      <c r="C3681" s="163" t="s">
        <v>9331</v>
      </c>
      <c r="D3681" s="163" t="s">
        <v>1614</v>
      </c>
      <c r="E3681" s="183" t="n">
        <v>0.4605</v>
      </c>
    </row>
    <row r="3682" customFormat="false" ht="16.4" hidden="false" customHeight="false" outlineLevel="0" collapsed="false">
      <c r="C3682" s="163" t="s">
        <v>9332</v>
      </c>
      <c r="D3682" s="163" t="s">
        <v>1614</v>
      </c>
      <c r="E3682" s="183" t="n">
        <v>0.4605</v>
      </c>
    </row>
    <row r="3683" customFormat="false" ht="16.4" hidden="false" customHeight="false" outlineLevel="0" collapsed="false">
      <c r="C3683" s="163" t="s">
        <v>9333</v>
      </c>
      <c r="D3683" s="163" t="s">
        <v>1614</v>
      </c>
      <c r="E3683" s="183" t="n">
        <v>0.4605</v>
      </c>
    </row>
    <row r="3684" customFormat="false" ht="16.4" hidden="false" customHeight="false" outlineLevel="0" collapsed="false">
      <c r="C3684" s="163" t="s">
        <v>9334</v>
      </c>
      <c r="D3684" s="163" t="s">
        <v>1614</v>
      </c>
      <c r="E3684" s="183" t="n">
        <v>0.4605</v>
      </c>
    </row>
    <row r="3685" customFormat="false" ht="16.4" hidden="false" customHeight="false" outlineLevel="0" collapsed="false">
      <c r="C3685" s="163" t="s">
        <v>9335</v>
      </c>
      <c r="D3685" s="163" t="s">
        <v>1614</v>
      </c>
      <c r="E3685" s="183" t="n">
        <v>0.4605</v>
      </c>
    </row>
    <row r="3686" customFormat="false" ht="16.4" hidden="false" customHeight="false" outlineLevel="0" collapsed="false">
      <c r="C3686" s="163" t="s">
        <v>9336</v>
      </c>
      <c r="D3686" s="163" t="s">
        <v>1614</v>
      </c>
      <c r="E3686" s="183" t="n">
        <v>0.4605</v>
      </c>
    </row>
    <row r="3687" customFormat="false" ht="16.4" hidden="false" customHeight="false" outlineLevel="0" collapsed="false">
      <c r="C3687" s="163" t="s">
        <v>9337</v>
      </c>
      <c r="D3687" s="163" t="s">
        <v>1614</v>
      </c>
      <c r="E3687" s="183" t="n">
        <v>0.4605</v>
      </c>
    </row>
    <row r="3688" customFormat="false" ht="16.4" hidden="false" customHeight="false" outlineLevel="0" collapsed="false">
      <c r="C3688" s="163" t="s">
        <v>9338</v>
      </c>
      <c r="D3688" s="163" t="s">
        <v>1614</v>
      </c>
      <c r="E3688" s="183" t="n">
        <v>0.4605</v>
      </c>
    </row>
    <row r="3689" customFormat="false" ht="16.4" hidden="false" customHeight="false" outlineLevel="0" collapsed="false">
      <c r="C3689" s="163" t="s">
        <v>9339</v>
      </c>
      <c r="D3689" s="163" t="s">
        <v>1614</v>
      </c>
      <c r="E3689" s="183" t="n">
        <v>0.4605</v>
      </c>
    </row>
    <row r="3690" customFormat="false" ht="16.4" hidden="false" customHeight="false" outlineLevel="0" collapsed="false">
      <c r="C3690" s="163" t="s">
        <v>9340</v>
      </c>
      <c r="D3690" s="163" t="s">
        <v>1614</v>
      </c>
      <c r="E3690" s="183" t="n">
        <v>0.4605</v>
      </c>
    </row>
    <row r="3691" customFormat="false" ht="16.4" hidden="false" customHeight="false" outlineLevel="0" collapsed="false">
      <c r="C3691" s="163" t="s">
        <v>9341</v>
      </c>
      <c r="D3691" s="163" t="s">
        <v>1614</v>
      </c>
      <c r="E3691" s="183" t="n">
        <v>0.4605</v>
      </c>
    </row>
    <row r="3692" customFormat="false" ht="16.4" hidden="false" customHeight="false" outlineLevel="0" collapsed="false">
      <c r="C3692" s="163" t="s">
        <v>9342</v>
      </c>
      <c r="D3692" s="163" t="s">
        <v>1614</v>
      </c>
      <c r="E3692" s="183" t="n">
        <v>0.4605</v>
      </c>
    </row>
    <row r="3693" customFormat="false" ht="16.4" hidden="false" customHeight="false" outlineLevel="0" collapsed="false">
      <c r="C3693" s="163" t="s">
        <v>9343</v>
      </c>
      <c r="D3693" s="163" t="s">
        <v>1614</v>
      </c>
      <c r="E3693" s="183" t="n">
        <v>0.4605</v>
      </c>
    </row>
    <row r="3694" customFormat="false" ht="16.4" hidden="false" customHeight="false" outlineLevel="0" collapsed="false">
      <c r="C3694" s="163" t="s">
        <v>9344</v>
      </c>
      <c r="D3694" s="163" t="s">
        <v>1614</v>
      </c>
      <c r="E3694" s="183" t="n">
        <v>0.4605</v>
      </c>
    </row>
    <row r="3695" customFormat="false" ht="16.4" hidden="false" customHeight="false" outlineLevel="0" collapsed="false">
      <c r="C3695" s="163" t="s">
        <v>9345</v>
      </c>
      <c r="D3695" s="163" t="s">
        <v>1614</v>
      </c>
      <c r="E3695" s="183" t="n">
        <v>0.4605</v>
      </c>
    </row>
    <row r="3696" customFormat="false" ht="16.4" hidden="false" customHeight="false" outlineLevel="0" collapsed="false">
      <c r="C3696" s="163" t="s">
        <v>9346</v>
      </c>
      <c r="D3696" s="163" t="s">
        <v>1614</v>
      </c>
      <c r="E3696" s="183" t="n">
        <v>0.4605</v>
      </c>
    </row>
    <row r="3697" customFormat="false" ht="16.4" hidden="false" customHeight="false" outlineLevel="0" collapsed="false">
      <c r="C3697" s="163" t="s">
        <v>9347</v>
      </c>
      <c r="D3697" s="163" t="s">
        <v>1614</v>
      </c>
      <c r="E3697" s="183" t="n">
        <v>0.4605</v>
      </c>
    </row>
    <row r="3698" customFormat="false" ht="16.4" hidden="false" customHeight="false" outlineLevel="0" collapsed="false">
      <c r="C3698" s="163" t="s">
        <v>9348</v>
      </c>
      <c r="D3698" s="163" t="s">
        <v>1614</v>
      </c>
      <c r="E3698" s="183" t="n">
        <v>0.4605</v>
      </c>
    </row>
    <row r="3699" customFormat="false" ht="16.4" hidden="false" customHeight="false" outlineLevel="0" collapsed="false">
      <c r="C3699" s="163" t="s">
        <v>9349</v>
      </c>
      <c r="D3699" s="163" t="s">
        <v>1614</v>
      </c>
      <c r="E3699" s="183" t="n">
        <v>0.4605</v>
      </c>
    </row>
    <row r="3700" customFormat="false" ht="16.4" hidden="false" customHeight="false" outlineLevel="0" collapsed="false">
      <c r="C3700" s="163" t="s">
        <v>9350</v>
      </c>
      <c r="D3700" s="163" t="s">
        <v>1614</v>
      </c>
      <c r="E3700" s="183" t="n">
        <v>0.4605</v>
      </c>
    </row>
    <row r="3701" customFormat="false" ht="16.4" hidden="false" customHeight="false" outlineLevel="0" collapsed="false">
      <c r="C3701" s="163" t="s">
        <v>9351</v>
      </c>
      <c r="D3701" s="163" t="s">
        <v>1614</v>
      </c>
      <c r="E3701" s="183" t="n">
        <v>0.4605</v>
      </c>
    </row>
    <row r="3702" customFormat="false" ht="16.4" hidden="false" customHeight="false" outlineLevel="0" collapsed="false">
      <c r="C3702" s="163" t="s">
        <v>9352</v>
      </c>
      <c r="D3702" s="163" t="s">
        <v>1614</v>
      </c>
      <c r="E3702" s="183" t="n">
        <v>0.4605</v>
      </c>
    </row>
    <row r="3703" customFormat="false" ht="16.4" hidden="false" customHeight="false" outlineLevel="0" collapsed="false">
      <c r="C3703" s="163" t="s">
        <v>9353</v>
      </c>
      <c r="D3703" s="163" t="s">
        <v>1614</v>
      </c>
      <c r="E3703" s="183" t="n">
        <v>0.4605</v>
      </c>
    </row>
    <row r="3704" customFormat="false" ht="16.4" hidden="false" customHeight="false" outlineLevel="0" collapsed="false">
      <c r="C3704" s="163" t="s">
        <v>9354</v>
      </c>
      <c r="D3704" s="163" t="s">
        <v>1614</v>
      </c>
      <c r="E3704" s="183" t="n">
        <v>0.4605</v>
      </c>
    </row>
    <row r="3705" customFormat="false" ht="16.4" hidden="false" customHeight="false" outlineLevel="0" collapsed="false">
      <c r="C3705" s="163" t="s">
        <v>9355</v>
      </c>
      <c r="D3705" s="163" t="s">
        <v>1614</v>
      </c>
      <c r="E3705" s="183" t="n">
        <v>0.4605</v>
      </c>
    </row>
    <row r="3706" customFormat="false" ht="16.4" hidden="false" customHeight="false" outlineLevel="0" collapsed="false">
      <c r="C3706" s="163" t="s">
        <v>9356</v>
      </c>
      <c r="D3706" s="163" t="s">
        <v>1614</v>
      </c>
      <c r="E3706" s="183" t="n">
        <v>0.4605</v>
      </c>
    </row>
    <row r="3707" customFormat="false" ht="16.4" hidden="false" customHeight="false" outlineLevel="0" collapsed="false">
      <c r="C3707" s="163" t="s">
        <v>9357</v>
      </c>
      <c r="D3707" s="163" t="s">
        <v>1614</v>
      </c>
      <c r="E3707" s="183" t="n">
        <v>0.4605</v>
      </c>
    </row>
    <row r="3708" customFormat="false" ht="16.4" hidden="false" customHeight="false" outlineLevel="0" collapsed="false">
      <c r="C3708" s="163" t="s">
        <v>9358</v>
      </c>
      <c r="D3708" s="163" t="s">
        <v>1614</v>
      </c>
      <c r="E3708" s="183" t="n">
        <v>0.4605</v>
      </c>
    </row>
    <row r="3709" customFormat="false" ht="16.4" hidden="false" customHeight="false" outlineLevel="0" collapsed="false">
      <c r="C3709" s="163" t="s">
        <v>9359</v>
      </c>
      <c r="D3709" s="163" t="s">
        <v>1614</v>
      </c>
      <c r="E3709" s="183" t="n">
        <v>0.4605</v>
      </c>
    </row>
    <row r="3710" customFormat="false" ht="16.4" hidden="false" customHeight="false" outlineLevel="0" collapsed="false">
      <c r="C3710" s="163" t="s">
        <v>9360</v>
      </c>
      <c r="D3710" s="163" t="s">
        <v>1614</v>
      </c>
      <c r="E3710" s="183" t="n">
        <v>0.4605</v>
      </c>
    </row>
    <row r="3711" customFormat="false" ht="16.4" hidden="false" customHeight="false" outlineLevel="0" collapsed="false">
      <c r="C3711" s="163" t="s">
        <v>9361</v>
      </c>
      <c r="D3711" s="163" t="s">
        <v>1614</v>
      </c>
      <c r="E3711" s="183" t="n">
        <v>0.4605</v>
      </c>
    </row>
    <row r="3712" customFormat="false" ht="16.4" hidden="false" customHeight="false" outlineLevel="0" collapsed="false">
      <c r="C3712" s="163" t="s">
        <v>9362</v>
      </c>
      <c r="D3712" s="163" t="s">
        <v>1614</v>
      </c>
      <c r="E3712" s="183" t="n">
        <v>0.4605</v>
      </c>
    </row>
    <row r="3713" customFormat="false" ht="16.4" hidden="false" customHeight="false" outlineLevel="0" collapsed="false">
      <c r="C3713" s="163" t="s">
        <v>9363</v>
      </c>
      <c r="D3713" s="163" t="s">
        <v>1614</v>
      </c>
      <c r="E3713" s="183" t="n">
        <v>0.4605</v>
      </c>
    </row>
    <row r="3714" customFormat="false" ht="16.4" hidden="false" customHeight="false" outlineLevel="0" collapsed="false">
      <c r="C3714" s="163" t="s">
        <v>9364</v>
      </c>
      <c r="D3714" s="163" t="s">
        <v>1614</v>
      </c>
      <c r="E3714" s="183" t="n">
        <v>0.4605</v>
      </c>
    </row>
    <row r="3715" customFormat="false" ht="16.4" hidden="false" customHeight="false" outlineLevel="0" collapsed="false">
      <c r="C3715" s="163" t="s">
        <v>9365</v>
      </c>
      <c r="D3715" s="163" t="s">
        <v>1614</v>
      </c>
      <c r="E3715" s="183" t="n">
        <v>0.4605</v>
      </c>
    </row>
    <row r="3716" customFormat="false" ht="16.4" hidden="false" customHeight="false" outlineLevel="0" collapsed="false">
      <c r="C3716" s="163" t="s">
        <v>9366</v>
      </c>
      <c r="D3716" s="163" t="s">
        <v>1614</v>
      </c>
      <c r="E3716" s="183" t="n">
        <v>0.4605</v>
      </c>
    </row>
    <row r="3717" customFormat="false" ht="16.4" hidden="false" customHeight="false" outlineLevel="0" collapsed="false">
      <c r="C3717" s="163" t="s">
        <v>9367</v>
      </c>
      <c r="D3717" s="163" t="s">
        <v>1614</v>
      </c>
      <c r="E3717" s="183" t="n">
        <v>0.4605</v>
      </c>
    </row>
    <row r="3718" customFormat="false" ht="16.4" hidden="false" customHeight="false" outlineLevel="0" collapsed="false">
      <c r="C3718" s="163" t="s">
        <v>9368</v>
      </c>
      <c r="D3718" s="163" t="s">
        <v>1614</v>
      </c>
      <c r="E3718" s="183" t="n">
        <v>0.4605</v>
      </c>
    </row>
    <row r="3719" customFormat="false" ht="16.4" hidden="false" customHeight="false" outlineLevel="0" collapsed="false">
      <c r="C3719" s="163" t="s">
        <v>9369</v>
      </c>
      <c r="D3719" s="163" t="s">
        <v>1614</v>
      </c>
      <c r="E3719" s="183" t="n">
        <v>0.4605</v>
      </c>
    </row>
    <row r="3720" customFormat="false" ht="16.4" hidden="false" customHeight="false" outlineLevel="0" collapsed="false">
      <c r="C3720" s="163" t="s">
        <v>9370</v>
      </c>
      <c r="D3720" s="163" t="s">
        <v>1614</v>
      </c>
      <c r="E3720" s="183" t="n">
        <v>0.4605</v>
      </c>
    </row>
    <row r="3721" customFormat="false" ht="16.4" hidden="false" customHeight="false" outlineLevel="0" collapsed="false">
      <c r="C3721" s="163" t="s">
        <v>9371</v>
      </c>
      <c r="D3721" s="163" t="s">
        <v>1614</v>
      </c>
      <c r="E3721" s="183" t="n">
        <v>0.4605</v>
      </c>
    </row>
    <row r="3722" customFormat="false" ht="16.4" hidden="false" customHeight="false" outlineLevel="0" collapsed="false">
      <c r="C3722" s="163" t="s">
        <v>9372</v>
      </c>
      <c r="D3722" s="163" t="s">
        <v>1614</v>
      </c>
      <c r="E3722" s="183" t="n">
        <v>0.4605</v>
      </c>
    </row>
    <row r="3723" customFormat="false" ht="16.4" hidden="false" customHeight="false" outlineLevel="0" collapsed="false">
      <c r="C3723" s="163" t="s">
        <v>9373</v>
      </c>
      <c r="D3723" s="163" t="s">
        <v>1614</v>
      </c>
      <c r="E3723" s="183" t="n">
        <v>0.4605</v>
      </c>
    </row>
    <row r="3724" customFormat="false" ht="16.4" hidden="false" customHeight="false" outlineLevel="0" collapsed="false">
      <c r="C3724" s="163" t="s">
        <v>9374</v>
      </c>
      <c r="D3724" s="163" t="s">
        <v>1614</v>
      </c>
      <c r="E3724" s="183" t="n">
        <v>0.4605</v>
      </c>
    </row>
    <row r="3725" customFormat="false" ht="16.4" hidden="false" customHeight="false" outlineLevel="0" collapsed="false">
      <c r="C3725" s="163" t="s">
        <v>9375</v>
      </c>
      <c r="D3725" s="163" t="s">
        <v>1614</v>
      </c>
      <c r="E3725" s="183" t="n">
        <v>0.4605</v>
      </c>
    </row>
    <row r="3726" customFormat="false" ht="16.4" hidden="false" customHeight="false" outlineLevel="0" collapsed="false">
      <c r="C3726" s="163" t="s">
        <v>9376</v>
      </c>
      <c r="D3726" s="163" t="s">
        <v>1614</v>
      </c>
      <c r="E3726" s="183" t="n">
        <v>0.4605</v>
      </c>
    </row>
    <row r="3727" customFormat="false" ht="16.4" hidden="false" customHeight="false" outlineLevel="0" collapsed="false">
      <c r="C3727" s="163" t="s">
        <v>9377</v>
      </c>
      <c r="D3727" s="163" t="s">
        <v>1614</v>
      </c>
      <c r="E3727" s="183" t="n">
        <v>0.4605</v>
      </c>
    </row>
    <row r="3728" customFormat="false" ht="16.4" hidden="false" customHeight="false" outlineLevel="0" collapsed="false">
      <c r="C3728" s="163" t="s">
        <v>9378</v>
      </c>
      <c r="D3728" s="163" t="s">
        <v>1614</v>
      </c>
      <c r="E3728" s="183" t="n">
        <v>0.4605</v>
      </c>
    </row>
    <row r="3729" customFormat="false" ht="16.4" hidden="false" customHeight="false" outlineLevel="0" collapsed="false">
      <c r="C3729" s="163" t="s">
        <v>9379</v>
      </c>
      <c r="D3729" s="163" t="s">
        <v>1614</v>
      </c>
      <c r="E3729" s="183" t="n">
        <v>0.4605</v>
      </c>
    </row>
    <row r="3730" customFormat="false" ht="16.4" hidden="false" customHeight="false" outlineLevel="0" collapsed="false">
      <c r="C3730" s="163" t="s">
        <v>9380</v>
      </c>
      <c r="D3730" s="163" t="s">
        <v>1614</v>
      </c>
      <c r="E3730" s="183" t="n">
        <v>0.4605</v>
      </c>
    </row>
    <row r="3731" customFormat="false" ht="16.4" hidden="false" customHeight="false" outlineLevel="0" collapsed="false">
      <c r="C3731" s="163" t="s">
        <v>9381</v>
      </c>
      <c r="D3731" s="163" t="s">
        <v>1614</v>
      </c>
      <c r="E3731" s="183" t="n">
        <v>0.4605</v>
      </c>
    </row>
    <row r="3732" customFormat="false" ht="16.4" hidden="false" customHeight="false" outlineLevel="0" collapsed="false">
      <c r="C3732" s="163" t="s">
        <v>9382</v>
      </c>
      <c r="D3732" s="163" t="s">
        <v>1614</v>
      </c>
      <c r="E3732" s="183" t="n">
        <v>0.4605</v>
      </c>
    </row>
    <row r="3733" customFormat="false" ht="16.4" hidden="false" customHeight="false" outlineLevel="0" collapsed="false">
      <c r="C3733" s="163" t="s">
        <v>9383</v>
      </c>
      <c r="D3733" s="163" t="s">
        <v>1614</v>
      </c>
      <c r="E3733" s="183" t="n">
        <v>0.4605</v>
      </c>
    </row>
    <row r="3734" customFormat="false" ht="16.4" hidden="false" customHeight="false" outlineLevel="0" collapsed="false">
      <c r="C3734" s="163" t="s">
        <v>9384</v>
      </c>
      <c r="D3734" s="163" t="s">
        <v>1614</v>
      </c>
      <c r="E3734" s="183" t="n">
        <v>0.4605</v>
      </c>
    </row>
    <row r="3735" customFormat="false" ht="16.4" hidden="false" customHeight="false" outlineLevel="0" collapsed="false">
      <c r="C3735" s="163" t="s">
        <v>9385</v>
      </c>
      <c r="D3735" s="163" t="s">
        <v>1614</v>
      </c>
      <c r="E3735" s="183" t="n">
        <v>0.4605</v>
      </c>
    </row>
    <row r="3736" customFormat="false" ht="16.4" hidden="false" customHeight="false" outlineLevel="0" collapsed="false">
      <c r="C3736" s="163" t="s">
        <v>9386</v>
      </c>
      <c r="D3736" s="163" t="s">
        <v>1614</v>
      </c>
      <c r="E3736" s="183" t="n">
        <v>0.4605</v>
      </c>
    </row>
    <row r="3737" customFormat="false" ht="16.4" hidden="false" customHeight="false" outlineLevel="0" collapsed="false">
      <c r="C3737" s="163" t="s">
        <v>9387</v>
      </c>
      <c r="D3737" s="163" t="s">
        <v>1614</v>
      </c>
      <c r="E3737" s="183" t="n">
        <v>0.4605</v>
      </c>
    </row>
    <row r="3738" customFormat="false" ht="16.4" hidden="false" customHeight="false" outlineLevel="0" collapsed="false">
      <c r="C3738" s="163" t="s">
        <v>9388</v>
      </c>
      <c r="D3738" s="163" t="s">
        <v>1614</v>
      </c>
      <c r="E3738" s="183" t="n">
        <v>0.4605</v>
      </c>
    </row>
    <row r="3739" customFormat="false" ht="16.4" hidden="false" customHeight="false" outlineLevel="0" collapsed="false">
      <c r="C3739" s="163" t="s">
        <v>9389</v>
      </c>
      <c r="D3739" s="163" t="s">
        <v>1614</v>
      </c>
      <c r="E3739" s="183" t="n">
        <v>0.4605</v>
      </c>
    </row>
    <row r="3740" customFormat="false" ht="16.4" hidden="false" customHeight="false" outlineLevel="0" collapsed="false">
      <c r="C3740" s="163" t="s">
        <v>9390</v>
      </c>
      <c r="D3740" s="163" t="s">
        <v>1614</v>
      </c>
      <c r="E3740" s="183" t="n">
        <v>0.4605</v>
      </c>
    </row>
    <row r="3741" customFormat="false" ht="16.4" hidden="false" customHeight="false" outlineLevel="0" collapsed="false">
      <c r="C3741" s="163" t="s">
        <v>9391</v>
      </c>
      <c r="D3741" s="163" t="s">
        <v>1614</v>
      </c>
      <c r="E3741" s="183" t="n">
        <v>0.4605</v>
      </c>
    </row>
    <row r="3742" customFormat="false" ht="16.4" hidden="false" customHeight="false" outlineLevel="0" collapsed="false">
      <c r="C3742" s="163" t="s">
        <v>9392</v>
      </c>
      <c r="D3742" s="163" t="s">
        <v>1614</v>
      </c>
      <c r="E3742" s="183" t="n">
        <v>0.4605</v>
      </c>
    </row>
    <row r="3743" customFormat="false" ht="16.4" hidden="false" customHeight="false" outlineLevel="0" collapsed="false">
      <c r="C3743" s="163" t="s">
        <v>9393</v>
      </c>
      <c r="D3743" s="163" t="s">
        <v>1614</v>
      </c>
      <c r="E3743" s="183" t="n">
        <v>0.4605</v>
      </c>
    </row>
    <row r="3744" customFormat="false" ht="16.4" hidden="false" customHeight="false" outlineLevel="0" collapsed="false">
      <c r="C3744" s="163" t="s">
        <v>9394</v>
      </c>
      <c r="D3744" s="163" t="s">
        <v>1614</v>
      </c>
      <c r="E3744" s="183" t="n">
        <v>0.4605</v>
      </c>
    </row>
    <row r="3745" customFormat="false" ht="16.4" hidden="false" customHeight="false" outlineLevel="0" collapsed="false">
      <c r="C3745" s="163" t="s">
        <v>9395</v>
      </c>
      <c r="D3745" s="163" t="s">
        <v>1614</v>
      </c>
      <c r="E3745" s="183" t="n">
        <v>0.4605</v>
      </c>
    </row>
    <row r="3746" customFormat="false" ht="16.4" hidden="false" customHeight="false" outlineLevel="0" collapsed="false">
      <c r="C3746" s="163" t="s">
        <v>9396</v>
      </c>
      <c r="D3746" s="163" t="s">
        <v>1614</v>
      </c>
      <c r="E3746" s="183" t="n">
        <v>0.4605</v>
      </c>
    </row>
    <row r="3747" customFormat="false" ht="16.4" hidden="false" customHeight="false" outlineLevel="0" collapsed="false">
      <c r="C3747" s="163" t="s">
        <v>9397</v>
      </c>
      <c r="D3747" s="163" t="s">
        <v>1614</v>
      </c>
      <c r="E3747" s="183" t="n">
        <v>0.4605</v>
      </c>
    </row>
    <row r="3748" customFormat="false" ht="16.4" hidden="false" customHeight="false" outlineLevel="0" collapsed="false">
      <c r="C3748" s="163" t="s">
        <v>9398</v>
      </c>
      <c r="D3748" s="163" t="s">
        <v>1614</v>
      </c>
      <c r="E3748" s="183" t="n">
        <v>0.4605</v>
      </c>
    </row>
    <row r="3749" customFormat="false" ht="16.4" hidden="false" customHeight="false" outlineLevel="0" collapsed="false">
      <c r="C3749" s="163" t="s">
        <v>9399</v>
      </c>
      <c r="D3749" s="163" t="s">
        <v>1614</v>
      </c>
      <c r="E3749" s="183" t="n">
        <v>0.4605</v>
      </c>
    </row>
    <row r="3750" customFormat="false" ht="16.4" hidden="false" customHeight="false" outlineLevel="0" collapsed="false">
      <c r="C3750" s="163" t="s">
        <v>9400</v>
      </c>
      <c r="D3750" s="163" t="s">
        <v>1614</v>
      </c>
      <c r="E3750" s="183" t="n">
        <v>0.4605</v>
      </c>
    </row>
    <row r="3751" customFormat="false" ht="16.4" hidden="false" customHeight="false" outlineLevel="0" collapsed="false">
      <c r="C3751" s="163" t="s">
        <v>9401</v>
      </c>
      <c r="D3751" s="163" t="s">
        <v>1614</v>
      </c>
      <c r="E3751" s="183" t="n">
        <v>0.4605</v>
      </c>
    </row>
    <row r="3752" customFormat="false" ht="16.4" hidden="false" customHeight="false" outlineLevel="0" collapsed="false">
      <c r="C3752" s="163" t="s">
        <v>9402</v>
      </c>
      <c r="D3752" s="163" t="s">
        <v>1614</v>
      </c>
      <c r="E3752" s="183" t="n">
        <v>0.4605</v>
      </c>
    </row>
    <row r="3753" customFormat="false" ht="16.4" hidden="false" customHeight="false" outlineLevel="0" collapsed="false">
      <c r="C3753" s="163" t="s">
        <v>9403</v>
      </c>
      <c r="D3753" s="163" t="s">
        <v>1614</v>
      </c>
      <c r="E3753" s="183" t="n">
        <v>0.4605</v>
      </c>
    </row>
    <row r="3754" customFormat="false" ht="16.4" hidden="false" customHeight="false" outlineLevel="0" collapsed="false">
      <c r="C3754" s="163" t="s">
        <v>9404</v>
      </c>
      <c r="D3754" s="163" t="s">
        <v>1614</v>
      </c>
      <c r="E3754" s="183" t="n">
        <v>0.4605</v>
      </c>
    </row>
    <row r="3755" customFormat="false" ht="16.4" hidden="false" customHeight="false" outlineLevel="0" collapsed="false">
      <c r="C3755" s="163" t="s">
        <v>9405</v>
      </c>
      <c r="D3755" s="163" t="s">
        <v>1614</v>
      </c>
      <c r="E3755" s="183" t="n">
        <v>0.4605</v>
      </c>
    </row>
    <row r="3756" customFormat="false" ht="16.4" hidden="false" customHeight="false" outlineLevel="0" collapsed="false">
      <c r="C3756" s="163" t="s">
        <v>9406</v>
      </c>
      <c r="D3756" s="163" t="s">
        <v>1614</v>
      </c>
      <c r="E3756" s="183" t="n">
        <v>0.4605</v>
      </c>
    </row>
    <row r="3757" customFormat="false" ht="16.4" hidden="false" customHeight="false" outlineLevel="0" collapsed="false">
      <c r="C3757" s="163" t="s">
        <v>9407</v>
      </c>
      <c r="D3757" s="163" t="s">
        <v>1614</v>
      </c>
      <c r="E3757" s="183" t="n">
        <v>0.4605</v>
      </c>
    </row>
    <row r="3758" customFormat="false" ht="16.4" hidden="false" customHeight="false" outlineLevel="0" collapsed="false">
      <c r="C3758" s="163" t="s">
        <v>9408</v>
      </c>
      <c r="D3758" s="163" t="s">
        <v>1614</v>
      </c>
      <c r="E3758" s="183" t="n">
        <v>0.4605</v>
      </c>
    </row>
    <row r="3759" customFormat="false" ht="16.4" hidden="false" customHeight="false" outlineLevel="0" collapsed="false">
      <c r="C3759" s="163" t="s">
        <v>9409</v>
      </c>
      <c r="D3759" s="163" t="s">
        <v>1614</v>
      </c>
      <c r="E3759" s="183" t="n">
        <v>0.4605</v>
      </c>
    </row>
    <row r="3760" customFormat="false" ht="16.4" hidden="false" customHeight="false" outlineLevel="0" collapsed="false">
      <c r="C3760" s="163" t="s">
        <v>9410</v>
      </c>
      <c r="D3760" s="163" t="s">
        <v>1614</v>
      </c>
      <c r="E3760" s="183" t="n">
        <v>0.4605</v>
      </c>
    </row>
    <row r="3761" customFormat="false" ht="16.4" hidden="false" customHeight="false" outlineLevel="0" collapsed="false">
      <c r="C3761" s="163" t="s">
        <v>9411</v>
      </c>
      <c r="D3761" s="163" t="s">
        <v>1614</v>
      </c>
      <c r="E3761" s="183" t="n">
        <v>0.4605</v>
      </c>
    </row>
    <row r="3762" customFormat="false" ht="16.4" hidden="false" customHeight="false" outlineLevel="0" collapsed="false">
      <c r="C3762" s="163" t="s">
        <v>9412</v>
      </c>
      <c r="D3762" s="163" t="s">
        <v>1614</v>
      </c>
      <c r="E3762" s="183" t="n">
        <v>0.4605</v>
      </c>
    </row>
    <row r="3763" customFormat="false" ht="16.4" hidden="false" customHeight="false" outlineLevel="0" collapsed="false">
      <c r="C3763" s="163" t="s">
        <v>9413</v>
      </c>
      <c r="D3763" s="163" t="s">
        <v>1614</v>
      </c>
      <c r="E3763" s="183" t="n">
        <v>0.4605</v>
      </c>
    </row>
    <row r="3764" customFormat="false" ht="16.4" hidden="false" customHeight="false" outlineLevel="0" collapsed="false">
      <c r="C3764" s="163" t="s">
        <v>9414</v>
      </c>
      <c r="D3764" s="163" t="s">
        <v>1614</v>
      </c>
      <c r="E3764" s="183" t="n">
        <v>0.4605</v>
      </c>
    </row>
    <row r="3765" customFormat="false" ht="16.4" hidden="false" customHeight="false" outlineLevel="0" collapsed="false">
      <c r="C3765" s="163" t="s">
        <v>9415</v>
      </c>
      <c r="D3765" s="163" t="s">
        <v>1614</v>
      </c>
      <c r="E3765" s="183" t="n">
        <v>0.4605</v>
      </c>
    </row>
    <row r="3766" customFormat="false" ht="16.4" hidden="false" customHeight="false" outlineLevel="0" collapsed="false">
      <c r="C3766" s="163" t="s">
        <v>9416</v>
      </c>
      <c r="D3766" s="163" t="s">
        <v>1614</v>
      </c>
      <c r="E3766" s="183" t="n">
        <v>0.4605</v>
      </c>
    </row>
    <row r="3767" customFormat="false" ht="16.4" hidden="false" customHeight="false" outlineLevel="0" collapsed="false">
      <c r="C3767" s="163" t="s">
        <v>9417</v>
      </c>
      <c r="D3767" s="163" t="s">
        <v>1614</v>
      </c>
      <c r="E3767" s="183" t="n">
        <v>0.4605</v>
      </c>
    </row>
    <row r="3768" customFormat="false" ht="16.4" hidden="false" customHeight="false" outlineLevel="0" collapsed="false">
      <c r="C3768" s="163" t="s">
        <v>9418</v>
      </c>
      <c r="D3768" s="163" t="s">
        <v>1614</v>
      </c>
      <c r="E3768" s="183" t="n">
        <v>0.4605</v>
      </c>
    </row>
    <row r="3769" customFormat="false" ht="16.4" hidden="false" customHeight="false" outlineLevel="0" collapsed="false">
      <c r="C3769" s="163" t="s">
        <v>9419</v>
      </c>
      <c r="D3769" s="163" t="s">
        <v>1614</v>
      </c>
      <c r="E3769" s="183" t="n">
        <v>0.4605</v>
      </c>
    </row>
    <row r="3770" customFormat="false" ht="16.4" hidden="false" customHeight="false" outlineLevel="0" collapsed="false">
      <c r="C3770" s="163" t="s">
        <v>9420</v>
      </c>
      <c r="D3770" s="163" t="s">
        <v>1614</v>
      </c>
      <c r="E3770" s="183" t="n">
        <v>0.4605</v>
      </c>
    </row>
    <row r="3771" customFormat="false" ht="16.4" hidden="false" customHeight="false" outlineLevel="0" collapsed="false">
      <c r="C3771" s="163" t="s">
        <v>9421</v>
      </c>
      <c r="D3771" s="163" t="s">
        <v>1614</v>
      </c>
      <c r="E3771" s="183" t="n">
        <v>0.4605</v>
      </c>
    </row>
    <row r="3772" customFormat="false" ht="16.4" hidden="false" customHeight="false" outlineLevel="0" collapsed="false">
      <c r="C3772" s="163" t="s">
        <v>9422</v>
      </c>
      <c r="D3772" s="163" t="s">
        <v>1614</v>
      </c>
      <c r="E3772" s="183" t="n">
        <v>0.4605</v>
      </c>
    </row>
    <row r="3773" customFormat="false" ht="16.4" hidden="false" customHeight="false" outlineLevel="0" collapsed="false">
      <c r="C3773" s="163" t="s">
        <v>9423</v>
      </c>
      <c r="D3773" s="163" t="s">
        <v>1614</v>
      </c>
      <c r="E3773" s="183" t="n">
        <v>0.4605</v>
      </c>
    </row>
    <row r="3774" customFormat="false" ht="16.4" hidden="false" customHeight="false" outlineLevel="0" collapsed="false">
      <c r="C3774" s="163" t="s">
        <v>9424</v>
      </c>
      <c r="D3774" s="163" t="s">
        <v>1614</v>
      </c>
      <c r="E3774" s="183" t="n">
        <v>0.4605</v>
      </c>
    </row>
    <row r="3775" customFormat="false" ht="16.4" hidden="false" customHeight="false" outlineLevel="0" collapsed="false">
      <c r="C3775" s="163" t="s">
        <v>9425</v>
      </c>
      <c r="D3775" s="163" t="s">
        <v>1614</v>
      </c>
      <c r="E3775" s="183" t="n">
        <v>0.4605</v>
      </c>
    </row>
    <row r="3776" customFormat="false" ht="16.4" hidden="false" customHeight="false" outlineLevel="0" collapsed="false">
      <c r="C3776" s="163" t="s">
        <v>9426</v>
      </c>
      <c r="D3776" s="163" t="s">
        <v>1614</v>
      </c>
      <c r="E3776" s="183" t="n">
        <v>0.4605</v>
      </c>
    </row>
    <row r="3777" customFormat="false" ht="16.4" hidden="false" customHeight="false" outlineLevel="0" collapsed="false">
      <c r="C3777" s="163" t="s">
        <v>9427</v>
      </c>
      <c r="D3777" s="163" t="s">
        <v>1614</v>
      </c>
      <c r="E3777" s="183" t="n">
        <v>0.4605</v>
      </c>
    </row>
    <row r="3778" customFormat="false" ht="16.4" hidden="false" customHeight="false" outlineLevel="0" collapsed="false">
      <c r="C3778" s="163" t="s">
        <v>9428</v>
      </c>
      <c r="D3778" s="163" t="s">
        <v>1614</v>
      </c>
      <c r="E3778" s="183" t="n">
        <v>0.4605</v>
      </c>
    </row>
    <row r="3779" customFormat="false" ht="16.4" hidden="false" customHeight="false" outlineLevel="0" collapsed="false">
      <c r="C3779" s="163" t="s">
        <v>9429</v>
      </c>
      <c r="D3779" s="163" t="s">
        <v>1614</v>
      </c>
      <c r="E3779" s="183" t="n">
        <v>0.4605</v>
      </c>
    </row>
    <row r="3780" customFormat="false" ht="16.4" hidden="false" customHeight="false" outlineLevel="0" collapsed="false">
      <c r="C3780" s="163" t="s">
        <v>9430</v>
      </c>
      <c r="D3780" s="163" t="s">
        <v>1614</v>
      </c>
      <c r="E3780" s="183" t="n">
        <v>0.4605</v>
      </c>
    </row>
    <row r="3781" customFormat="false" ht="16.4" hidden="false" customHeight="false" outlineLevel="0" collapsed="false">
      <c r="C3781" s="163" t="s">
        <v>9431</v>
      </c>
      <c r="D3781" s="163" t="s">
        <v>1614</v>
      </c>
      <c r="E3781" s="183" t="n">
        <v>0.4605</v>
      </c>
    </row>
    <row r="3782" customFormat="false" ht="16.4" hidden="false" customHeight="false" outlineLevel="0" collapsed="false">
      <c r="C3782" s="163" t="s">
        <v>9432</v>
      </c>
      <c r="D3782" s="163" t="s">
        <v>1614</v>
      </c>
      <c r="E3782" s="183" t="n">
        <v>0.4605</v>
      </c>
    </row>
    <row r="3783" customFormat="false" ht="16.4" hidden="false" customHeight="false" outlineLevel="0" collapsed="false">
      <c r="C3783" s="163" t="s">
        <v>9433</v>
      </c>
      <c r="D3783" s="163" t="s">
        <v>1614</v>
      </c>
      <c r="E3783" s="183" t="n">
        <v>0.4605</v>
      </c>
    </row>
    <row r="3784" customFormat="false" ht="16.4" hidden="false" customHeight="false" outlineLevel="0" collapsed="false">
      <c r="C3784" s="163" t="s">
        <v>9434</v>
      </c>
      <c r="D3784" s="163" t="s">
        <v>1614</v>
      </c>
      <c r="E3784" s="183" t="n">
        <v>0.4605</v>
      </c>
    </row>
    <row r="3785" customFormat="false" ht="16.4" hidden="false" customHeight="false" outlineLevel="0" collapsed="false">
      <c r="C3785" s="163" t="s">
        <v>9435</v>
      </c>
      <c r="D3785" s="163" t="s">
        <v>1614</v>
      </c>
      <c r="E3785" s="183" t="n">
        <v>0.4605</v>
      </c>
    </row>
    <row r="3786" customFormat="false" ht="16.4" hidden="false" customHeight="false" outlineLevel="0" collapsed="false">
      <c r="C3786" s="163" t="s">
        <v>9436</v>
      </c>
      <c r="D3786" s="163" t="s">
        <v>1614</v>
      </c>
      <c r="E3786" s="183" t="n">
        <v>0.4605</v>
      </c>
    </row>
    <row r="3787" customFormat="false" ht="16.4" hidden="false" customHeight="false" outlineLevel="0" collapsed="false">
      <c r="C3787" s="163" t="s">
        <v>9437</v>
      </c>
      <c r="D3787" s="163" t="s">
        <v>1614</v>
      </c>
      <c r="E3787" s="183" t="n">
        <v>0.4605</v>
      </c>
    </row>
    <row r="3788" customFormat="false" ht="16.4" hidden="false" customHeight="false" outlineLevel="0" collapsed="false">
      <c r="C3788" s="163" t="s">
        <v>9438</v>
      </c>
      <c r="D3788" s="163" t="s">
        <v>1614</v>
      </c>
      <c r="E3788" s="183" t="n">
        <v>0.4605</v>
      </c>
    </row>
    <row r="3789" customFormat="false" ht="16.4" hidden="false" customHeight="false" outlineLevel="0" collapsed="false">
      <c r="C3789" s="163" t="s">
        <v>9439</v>
      </c>
      <c r="D3789" s="163" t="s">
        <v>1614</v>
      </c>
      <c r="E3789" s="183" t="n">
        <v>0.4605</v>
      </c>
    </row>
    <row r="3790" customFormat="false" ht="16.4" hidden="false" customHeight="false" outlineLevel="0" collapsed="false">
      <c r="C3790" s="163" t="s">
        <v>9440</v>
      </c>
      <c r="D3790" s="163" t="s">
        <v>1614</v>
      </c>
      <c r="E3790" s="183" t="n">
        <v>0.4605</v>
      </c>
    </row>
    <row r="3791" customFormat="false" ht="16.4" hidden="false" customHeight="false" outlineLevel="0" collapsed="false">
      <c r="C3791" s="163" t="s">
        <v>9441</v>
      </c>
      <c r="D3791" s="163" t="s">
        <v>1614</v>
      </c>
      <c r="E3791" s="183" t="n">
        <v>0.4605</v>
      </c>
    </row>
    <row r="3792" customFormat="false" ht="16.4" hidden="false" customHeight="false" outlineLevel="0" collapsed="false">
      <c r="C3792" s="163" t="s">
        <v>9442</v>
      </c>
      <c r="D3792" s="163" t="s">
        <v>1614</v>
      </c>
      <c r="E3792" s="183" t="n">
        <v>0.4605</v>
      </c>
    </row>
    <row r="3793" customFormat="false" ht="16.4" hidden="false" customHeight="false" outlineLevel="0" collapsed="false">
      <c r="C3793" s="163" t="s">
        <v>9443</v>
      </c>
      <c r="D3793" s="163" t="s">
        <v>1614</v>
      </c>
      <c r="E3793" s="183" t="n">
        <v>0.4605</v>
      </c>
    </row>
    <row r="3794" customFormat="false" ht="16.4" hidden="false" customHeight="false" outlineLevel="0" collapsed="false">
      <c r="C3794" s="163" t="s">
        <v>9444</v>
      </c>
      <c r="D3794" s="163" t="s">
        <v>1614</v>
      </c>
      <c r="E3794" s="183" t="n">
        <v>0.4605</v>
      </c>
    </row>
    <row r="3795" customFormat="false" ht="16.4" hidden="false" customHeight="false" outlineLevel="0" collapsed="false">
      <c r="C3795" s="163" t="s">
        <v>9445</v>
      </c>
      <c r="D3795" s="163" t="s">
        <v>1614</v>
      </c>
      <c r="E3795" s="183" t="n">
        <v>0.4605</v>
      </c>
    </row>
    <row r="3796" customFormat="false" ht="16.4" hidden="false" customHeight="false" outlineLevel="0" collapsed="false">
      <c r="C3796" s="163" t="s">
        <v>9446</v>
      </c>
      <c r="D3796" s="163" t="s">
        <v>1614</v>
      </c>
      <c r="E3796" s="183" t="n">
        <v>0.4605</v>
      </c>
    </row>
    <row r="3797" customFormat="false" ht="16.4" hidden="false" customHeight="false" outlineLevel="0" collapsed="false">
      <c r="C3797" s="163" t="s">
        <v>9447</v>
      </c>
      <c r="D3797" s="163" t="s">
        <v>1614</v>
      </c>
      <c r="E3797" s="183" t="n">
        <v>0.4605</v>
      </c>
    </row>
    <row r="3798" customFormat="false" ht="16.4" hidden="false" customHeight="false" outlineLevel="0" collapsed="false">
      <c r="C3798" s="163" t="s">
        <v>9448</v>
      </c>
      <c r="D3798" s="163" t="s">
        <v>1614</v>
      </c>
      <c r="E3798" s="183" t="n">
        <v>0.4605</v>
      </c>
    </row>
    <row r="3799" customFormat="false" ht="16.4" hidden="false" customHeight="false" outlineLevel="0" collapsed="false">
      <c r="C3799" s="163" t="s">
        <v>9449</v>
      </c>
      <c r="D3799" s="163" t="s">
        <v>1614</v>
      </c>
      <c r="E3799" s="183" t="n">
        <v>0.4605</v>
      </c>
    </row>
    <row r="3800" customFormat="false" ht="16.4" hidden="false" customHeight="false" outlineLevel="0" collapsed="false">
      <c r="C3800" s="163" t="s">
        <v>9450</v>
      </c>
      <c r="D3800" s="163" t="s">
        <v>1614</v>
      </c>
      <c r="E3800" s="183" t="n">
        <v>0.4605</v>
      </c>
    </row>
    <row r="3801" customFormat="false" ht="16.4" hidden="false" customHeight="false" outlineLevel="0" collapsed="false">
      <c r="C3801" s="163" t="s">
        <v>9451</v>
      </c>
      <c r="D3801" s="163" t="s">
        <v>1614</v>
      </c>
      <c r="E3801" s="183" t="n">
        <v>0.4605</v>
      </c>
    </row>
    <row r="3802" customFormat="false" ht="16.4" hidden="false" customHeight="false" outlineLevel="0" collapsed="false">
      <c r="C3802" s="163" t="s">
        <v>9452</v>
      </c>
      <c r="D3802" s="163" t="s">
        <v>1614</v>
      </c>
      <c r="E3802" s="183" t="n">
        <v>0.4605</v>
      </c>
    </row>
    <row r="3803" customFormat="false" ht="16.4" hidden="false" customHeight="false" outlineLevel="0" collapsed="false">
      <c r="C3803" s="163" t="s">
        <v>9453</v>
      </c>
      <c r="D3803" s="163" t="s">
        <v>1614</v>
      </c>
      <c r="E3803" s="183" t="n">
        <v>0.4605</v>
      </c>
    </row>
    <row r="3804" customFormat="false" ht="16.4" hidden="false" customHeight="false" outlineLevel="0" collapsed="false">
      <c r="C3804" s="163" t="s">
        <v>9454</v>
      </c>
      <c r="D3804" s="163" t="s">
        <v>1614</v>
      </c>
      <c r="E3804" s="183" t="n">
        <v>0.4605</v>
      </c>
    </row>
    <row r="3805" customFormat="false" ht="16.4" hidden="false" customHeight="false" outlineLevel="0" collapsed="false">
      <c r="C3805" s="163" t="s">
        <v>9455</v>
      </c>
      <c r="D3805" s="163" t="s">
        <v>1614</v>
      </c>
      <c r="E3805" s="183" t="n">
        <v>0.4605</v>
      </c>
    </row>
    <row r="3806" customFormat="false" ht="16.4" hidden="false" customHeight="false" outlineLevel="0" collapsed="false">
      <c r="C3806" s="163" t="s">
        <v>9456</v>
      </c>
      <c r="D3806" s="163" t="s">
        <v>1614</v>
      </c>
      <c r="E3806" s="183" t="n">
        <v>0.4605</v>
      </c>
    </row>
    <row r="3807" customFormat="false" ht="16.4" hidden="false" customHeight="false" outlineLevel="0" collapsed="false">
      <c r="C3807" s="163" t="s">
        <v>9457</v>
      </c>
      <c r="D3807" s="163" t="s">
        <v>1614</v>
      </c>
      <c r="E3807" s="183" t="n">
        <v>0.4605</v>
      </c>
    </row>
    <row r="3808" customFormat="false" ht="16.4" hidden="false" customHeight="false" outlineLevel="0" collapsed="false">
      <c r="C3808" s="163" t="s">
        <v>9458</v>
      </c>
      <c r="D3808" s="163" t="s">
        <v>1614</v>
      </c>
      <c r="E3808" s="183" t="n">
        <v>0.4605</v>
      </c>
    </row>
    <row r="3809" customFormat="false" ht="16.4" hidden="false" customHeight="false" outlineLevel="0" collapsed="false">
      <c r="C3809" s="163" t="s">
        <v>9459</v>
      </c>
      <c r="D3809" s="163" t="s">
        <v>1614</v>
      </c>
      <c r="E3809" s="183" t="n">
        <v>0.4605</v>
      </c>
    </row>
    <row r="3810" customFormat="false" ht="16.4" hidden="false" customHeight="false" outlineLevel="0" collapsed="false">
      <c r="C3810" s="163" t="s">
        <v>9460</v>
      </c>
      <c r="D3810" s="163" t="s">
        <v>1614</v>
      </c>
      <c r="E3810" s="183" t="n">
        <v>0.4605</v>
      </c>
    </row>
    <row r="3811" customFormat="false" ht="16.4" hidden="false" customHeight="false" outlineLevel="0" collapsed="false">
      <c r="C3811" s="163" t="s">
        <v>9461</v>
      </c>
      <c r="D3811" s="163" t="s">
        <v>1614</v>
      </c>
      <c r="E3811" s="183" t="n">
        <v>0.4605</v>
      </c>
    </row>
    <row r="3812" customFormat="false" ht="16.4" hidden="false" customHeight="false" outlineLevel="0" collapsed="false">
      <c r="C3812" s="163" t="s">
        <v>9462</v>
      </c>
      <c r="D3812" s="163" t="s">
        <v>1614</v>
      </c>
      <c r="E3812" s="183" t="n">
        <v>0.4605</v>
      </c>
    </row>
    <row r="3813" customFormat="false" ht="16.4" hidden="false" customHeight="false" outlineLevel="0" collapsed="false">
      <c r="C3813" s="163" t="s">
        <v>9463</v>
      </c>
      <c r="D3813" s="163" t="s">
        <v>1614</v>
      </c>
      <c r="E3813" s="183" t="n">
        <v>0.4605</v>
      </c>
    </row>
    <row r="3814" customFormat="false" ht="16.4" hidden="false" customHeight="false" outlineLevel="0" collapsed="false">
      <c r="C3814" s="163" t="s">
        <v>9464</v>
      </c>
      <c r="D3814" s="163" t="s">
        <v>1614</v>
      </c>
      <c r="E3814" s="183" t="n">
        <v>0.4605</v>
      </c>
    </row>
    <row r="3815" customFormat="false" ht="16.4" hidden="false" customHeight="false" outlineLevel="0" collapsed="false">
      <c r="C3815" s="163" t="s">
        <v>9465</v>
      </c>
      <c r="D3815" s="163" t="s">
        <v>1614</v>
      </c>
      <c r="E3815" s="183" t="n">
        <v>0.4605</v>
      </c>
    </row>
    <row r="3816" customFormat="false" ht="16.4" hidden="false" customHeight="false" outlineLevel="0" collapsed="false">
      <c r="C3816" s="163" t="s">
        <v>9466</v>
      </c>
      <c r="D3816" s="163" t="s">
        <v>1614</v>
      </c>
      <c r="E3816" s="183" t="n">
        <v>0.4605</v>
      </c>
    </row>
    <row r="3817" customFormat="false" ht="16.4" hidden="false" customHeight="false" outlineLevel="0" collapsed="false">
      <c r="C3817" s="163" t="s">
        <v>9467</v>
      </c>
      <c r="D3817" s="163" t="s">
        <v>1614</v>
      </c>
      <c r="E3817" s="183" t="n">
        <v>0.4605</v>
      </c>
    </row>
    <row r="3818" customFormat="false" ht="16.4" hidden="false" customHeight="false" outlineLevel="0" collapsed="false">
      <c r="C3818" s="163" t="s">
        <v>9468</v>
      </c>
      <c r="D3818" s="163" t="s">
        <v>1614</v>
      </c>
      <c r="E3818" s="183" t="n">
        <v>0.4605</v>
      </c>
    </row>
    <row r="3819" customFormat="false" ht="16.4" hidden="false" customHeight="false" outlineLevel="0" collapsed="false">
      <c r="C3819" s="163" t="s">
        <v>9469</v>
      </c>
      <c r="D3819" s="163" t="s">
        <v>1614</v>
      </c>
      <c r="E3819" s="183" t="n">
        <v>0.4605</v>
      </c>
    </row>
    <row r="3820" customFormat="false" ht="16.4" hidden="false" customHeight="false" outlineLevel="0" collapsed="false">
      <c r="C3820" s="163" t="s">
        <v>9470</v>
      </c>
      <c r="D3820" s="163" t="s">
        <v>1614</v>
      </c>
      <c r="E3820" s="183" t="n">
        <v>0.4605</v>
      </c>
    </row>
    <row r="3821" customFormat="false" ht="16.4" hidden="false" customHeight="false" outlineLevel="0" collapsed="false">
      <c r="C3821" s="163" t="s">
        <v>9471</v>
      </c>
      <c r="D3821" s="163" t="s">
        <v>1614</v>
      </c>
      <c r="E3821" s="183" t="n">
        <v>0.4605</v>
      </c>
    </row>
    <row r="3822" customFormat="false" ht="16.4" hidden="false" customHeight="false" outlineLevel="0" collapsed="false">
      <c r="C3822" s="163" t="s">
        <v>9472</v>
      </c>
      <c r="D3822" s="163" t="s">
        <v>1614</v>
      </c>
      <c r="E3822" s="183" t="n">
        <v>0.4605</v>
      </c>
    </row>
    <row r="3823" customFormat="false" ht="16.4" hidden="false" customHeight="false" outlineLevel="0" collapsed="false">
      <c r="C3823" s="163" t="s">
        <v>9473</v>
      </c>
      <c r="D3823" s="163" t="s">
        <v>1614</v>
      </c>
      <c r="E3823" s="183" t="n">
        <v>0.4605</v>
      </c>
    </row>
    <row r="3824" customFormat="false" ht="16.4" hidden="false" customHeight="false" outlineLevel="0" collapsed="false">
      <c r="C3824" s="163" t="s">
        <v>9474</v>
      </c>
      <c r="D3824" s="163" t="s">
        <v>1614</v>
      </c>
      <c r="E3824" s="183" t="n">
        <v>0.4605</v>
      </c>
    </row>
    <row r="3825" customFormat="false" ht="16.4" hidden="false" customHeight="false" outlineLevel="0" collapsed="false">
      <c r="C3825" s="163" t="s">
        <v>9475</v>
      </c>
      <c r="D3825" s="163" t="s">
        <v>1614</v>
      </c>
      <c r="E3825" s="183" t="n">
        <v>0.4605</v>
      </c>
    </row>
    <row r="3826" customFormat="false" ht="16.4" hidden="false" customHeight="false" outlineLevel="0" collapsed="false">
      <c r="C3826" s="163" t="s">
        <v>9476</v>
      </c>
      <c r="D3826" s="163" t="s">
        <v>1614</v>
      </c>
      <c r="E3826" s="183" t="n">
        <v>0.4605</v>
      </c>
    </row>
    <row r="3827" customFormat="false" ht="16.4" hidden="false" customHeight="false" outlineLevel="0" collapsed="false">
      <c r="C3827" s="163" t="s">
        <v>9477</v>
      </c>
      <c r="D3827" s="163" t="s">
        <v>1614</v>
      </c>
      <c r="E3827" s="183" t="n">
        <v>0.4605</v>
      </c>
    </row>
    <row r="3828" customFormat="false" ht="16.4" hidden="false" customHeight="false" outlineLevel="0" collapsed="false">
      <c r="C3828" s="163" t="s">
        <v>9478</v>
      </c>
      <c r="D3828" s="163" t="s">
        <v>1614</v>
      </c>
      <c r="E3828" s="183" t="n">
        <v>0.4605</v>
      </c>
    </row>
    <row r="3829" customFormat="false" ht="16.4" hidden="false" customHeight="false" outlineLevel="0" collapsed="false">
      <c r="C3829" s="163" t="s">
        <v>9479</v>
      </c>
      <c r="D3829" s="163" t="s">
        <v>1614</v>
      </c>
      <c r="E3829" s="183" t="n">
        <v>0.4605</v>
      </c>
    </row>
    <row r="3830" customFormat="false" ht="16.4" hidden="false" customHeight="false" outlineLevel="0" collapsed="false">
      <c r="C3830" s="163" t="s">
        <v>9480</v>
      </c>
      <c r="D3830" s="163" t="s">
        <v>1614</v>
      </c>
      <c r="E3830" s="183" t="n">
        <v>0.4605</v>
      </c>
    </row>
    <row r="3831" customFormat="false" ht="16.4" hidden="false" customHeight="false" outlineLevel="0" collapsed="false">
      <c r="C3831" s="163" t="s">
        <v>9481</v>
      </c>
      <c r="D3831" s="163" t="s">
        <v>1614</v>
      </c>
      <c r="E3831" s="183" t="n">
        <v>0.4605</v>
      </c>
    </row>
    <row r="3832" customFormat="false" ht="16.4" hidden="false" customHeight="false" outlineLevel="0" collapsed="false">
      <c r="C3832" s="163" t="s">
        <v>9482</v>
      </c>
      <c r="D3832" s="163" t="s">
        <v>1614</v>
      </c>
      <c r="E3832" s="183" t="n">
        <v>0.4605</v>
      </c>
    </row>
    <row r="3833" customFormat="false" ht="16.4" hidden="false" customHeight="false" outlineLevel="0" collapsed="false">
      <c r="C3833" s="163" t="s">
        <v>9483</v>
      </c>
      <c r="D3833" s="163" t="s">
        <v>1614</v>
      </c>
      <c r="E3833" s="183" t="n">
        <v>0.4605</v>
      </c>
    </row>
    <row r="3834" customFormat="false" ht="16.4" hidden="false" customHeight="false" outlineLevel="0" collapsed="false">
      <c r="C3834" s="163" t="s">
        <v>9484</v>
      </c>
      <c r="D3834" s="163" t="s">
        <v>1614</v>
      </c>
      <c r="E3834" s="183" t="n">
        <v>0.4605</v>
      </c>
    </row>
    <row r="3835" customFormat="false" ht="16.4" hidden="false" customHeight="false" outlineLevel="0" collapsed="false">
      <c r="C3835" s="163" t="s">
        <v>9485</v>
      </c>
      <c r="D3835" s="163" t="s">
        <v>1614</v>
      </c>
      <c r="E3835" s="183" t="n">
        <v>0.4605</v>
      </c>
    </row>
    <row r="3836" customFormat="false" ht="16.4" hidden="false" customHeight="false" outlineLevel="0" collapsed="false">
      <c r="C3836" s="163" t="s">
        <v>9486</v>
      </c>
      <c r="D3836" s="163" t="s">
        <v>1614</v>
      </c>
      <c r="E3836" s="183" t="n">
        <v>0.4605</v>
      </c>
    </row>
    <row r="3837" customFormat="false" ht="16.4" hidden="false" customHeight="false" outlineLevel="0" collapsed="false">
      <c r="C3837" s="163" t="s">
        <v>9487</v>
      </c>
      <c r="D3837" s="163" t="s">
        <v>1614</v>
      </c>
      <c r="E3837" s="183" t="n">
        <v>0.4605</v>
      </c>
    </row>
    <row r="3838" customFormat="false" ht="16.4" hidden="false" customHeight="false" outlineLevel="0" collapsed="false">
      <c r="C3838" s="163" t="s">
        <v>9488</v>
      </c>
      <c r="D3838" s="163" t="s">
        <v>1614</v>
      </c>
      <c r="E3838" s="183" t="n">
        <v>0.4605</v>
      </c>
    </row>
    <row r="3839" customFormat="false" ht="16.4" hidden="false" customHeight="false" outlineLevel="0" collapsed="false">
      <c r="C3839" s="163" t="s">
        <v>9489</v>
      </c>
      <c r="D3839" s="163" t="s">
        <v>1614</v>
      </c>
      <c r="E3839" s="183" t="n">
        <v>0.4605</v>
      </c>
    </row>
    <row r="3840" customFormat="false" ht="16.4" hidden="false" customHeight="false" outlineLevel="0" collapsed="false">
      <c r="C3840" s="163" t="s">
        <v>9490</v>
      </c>
      <c r="D3840" s="163" t="s">
        <v>1614</v>
      </c>
      <c r="E3840" s="183" t="n">
        <v>0.4605</v>
      </c>
    </row>
    <row r="3841" customFormat="false" ht="16.4" hidden="false" customHeight="false" outlineLevel="0" collapsed="false">
      <c r="C3841" s="163" t="s">
        <v>9491</v>
      </c>
      <c r="D3841" s="163" t="s">
        <v>1614</v>
      </c>
      <c r="E3841" s="183" t="n">
        <v>0.4605</v>
      </c>
    </row>
    <row r="3842" customFormat="false" ht="16.4" hidden="false" customHeight="false" outlineLevel="0" collapsed="false">
      <c r="C3842" s="163" t="s">
        <v>9492</v>
      </c>
      <c r="D3842" s="163" t="s">
        <v>1614</v>
      </c>
      <c r="E3842" s="183" t="n">
        <v>0.4605</v>
      </c>
    </row>
    <row r="3843" customFormat="false" ht="16.4" hidden="false" customHeight="false" outlineLevel="0" collapsed="false">
      <c r="C3843" s="163" t="s">
        <v>9493</v>
      </c>
      <c r="D3843" s="163" t="s">
        <v>1614</v>
      </c>
      <c r="E3843" s="183" t="n">
        <v>0.4605</v>
      </c>
    </row>
    <row r="3844" customFormat="false" ht="16.4" hidden="false" customHeight="false" outlineLevel="0" collapsed="false">
      <c r="C3844" s="163" t="s">
        <v>9494</v>
      </c>
      <c r="D3844" s="163" t="s">
        <v>1614</v>
      </c>
      <c r="E3844" s="183" t="n">
        <v>0.4605</v>
      </c>
    </row>
    <row r="3845" customFormat="false" ht="16.4" hidden="false" customHeight="false" outlineLevel="0" collapsed="false">
      <c r="C3845" s="163" t="s">
        <v>9495</v>
      </c>
      <c r="D3845" s="163" t="s">
        <v>1614</v>
      </c>
      <c r="E3845" s="183" t="n">
        <v>0.4605</v>
      </c>
    </row>
    <row r="3846" customFormat="false" ht="16.4" hidden="false" customHeight="false" outlineLevel="0" collapsed="false">
      <c r="C3846" s="163" t="s">
        <v>9496</v>
      </c>
      <c r="D3846" s="163" t="s">
        <v>1614</v>
      </c>
      <c r="E3846" s="183" t="n">
        <v>0.4605</v>
      </c>
    </row>
    <row r="3847" customFormat="false" ht="16.4" hidden="false" customHeight="false" outlineLevel="0" collapsed="false">
      <c r="C3847" s="163" t="s">
        <v>9497</v>
      </c>
      <c r="D3847" s="163" t="s">
        <v>1614</v>
      </c>
      <c r="E3847" s="183" t="n">
        <v>0.4605</v>
      </c>
    </row>
    <row r="3848" customFormat="false" ht="16.4" hidden="false" customHeight="false" outlineLevel="0" collapsed="false">
      <c r="C3848" s="163" t="s">
        <v>9498</v>
      </c>
      <c r="D3848" s="163" t="s">
        <v>1614</v>
      </c>
      <c r="E3848" s="183" t="n">
        <v>0.4605</v>
      </c>
    </row>
    <row r="3849" customFormat="false" ht="16.4" hidden="false" customHeight="false" outlineLevel="0" collapsed="false">
      <c r="C3849" s="163" t="s">
        <v>9499</v>
      </c>
      <c r="D3849" s="163" t="s">
        <v>1614</v>
      </c>
      <c r="E3849" s="183" t="n">
        <v>0.4605</v>
      </c>
    </row>
    <row r="3850" customFormat="false" ht="16.4" hidden="false" customHeight="false" outlineLevel="0" collapsed="false">
      <c r="C3850" s="163" t="s">
        <v>9500</v>
      </c>
      <c r="D3850" s="163" t="s">
        <v>1614</v>
      </c>
      <c r="E3850" s="183" t="n">
        <v>0.4605</v>
      </c>
    </row>
    <row r="3851" customFormat="false" ht="16.4" hidden="false" customHeight="false" outlineLevel="0" collapsed="false">
      <c r="C3851" s="163" t="s">
        <v>9501</v>
      </c>
      <c r="D3851" s="163" t="s">
        <v>1614</v>
      </c>
      <c r="E3851" s="183" t="n">
        <v>0.4605</v>
      </c>
    </row>
    <row r="3852" customFormat="false" ht="16.4" hidden="false" customHeight="false" outlineLevel="0" collapsed="false">
      <c r="C3852" s="163" t="s">
        <v>9502</v>
      </c>
      <c r="D3852" s="163" t="s">
        <v>1614</v>
      </c>
      <c r="E3852" s="183" t="n">
        <v>0.4605</v>
      </c>
    </row>
    <row r="3853" customFormat="false" ht="16.4" hidden="false" customHeight="false" outlineLevel="0" collapsed="false">
      <c r="C3853" s="163" t="s">
        <v>9503</v>
      </c>
      <c r="D3853" s="163" t="s">
        <v>1614</v>
      </c>
      <c r="E3853" s="183" t="n">
        <v>0.4605</v>
      </c>
    </row>
    <row r="3854" customFormat="false" ht="16.4" hidden="false" customHeight="false" outlineLevel="0" collapsed="false">
      <c r="C3854" s="163" t="s">
        <v>9504</v>
      </c>
      <c r="D3854" s="163" t="s">
        <v>1614</v>
      </c>
      <c r="E3854" s="183" t="n">
        <v>0.4605</v>
      </c>
    </row>
    <row r="3855" customFormat="false" ht="16.4" hidden="false" customHeight="false" outlineLevel="0" collapsed="false">
      <c r="C3855" s="163" t="s">
        <v>9505</v>
      </c>
      <c r="D3855" s="163" t="s">
        <v>1614</v>
      </c>
      <c r="E3855" s="183" t="n">
        <v>0.4605</v>
      </c>
    </row>
    <row r="3856" customFormat="false" ht="16.4" hidden="false" customHeight="false" outlineLevel="0" collapsed="false">
      <c r="C3856" s="163" t="s">
        <v>9506</v>
      </c>
      <c r="D3856" s="163" t="s">
        <v>1614</v>
      </c>
      <c r="E3856" s="183" t="n">
        <v>0.4605</v>
      </c>
    </row>
    <row r="3857" customFormat="false" ht="16.4" hidden="false" customHeight="false" outlineLevel="0" collapsed="false">
      <c r="C3857" s="163" t="s">
        <v>9507</v>
      </c>
      <c r="D3857" s="163" t="s">
        <v>1614</v>
      </c>
      <c r="E3857" s="183" t="n">
        <v>0.4605</v>
      </c>
    </row>
    <row r="3858" customFormat="false" ht="16.4" hidden="false" customHeight="false" outlineLevel="0" collapsed="false">
      <c r="C3858" s="163" t="s">
        <v>9508</v>
      </c>
      <c r="D3858" s="163" t="s">
        <v>1614</v>
      </c>
      <c r="E3858" s="183" t="n">
        <v>0.4605</v>
      </c>
    </row>
    <row r="3859" customFormat="false" ht="16.4" hidden="false" customHeight="false" outlineLevel="0" collapsed="false">
      <c r="C3859" s="163" t="s">
        <v>9509</v>
      </c>
      <c r="D3859" s="163" t="s">
        <v>1614</v>
      </c>
      <c r="E3859" s="183" t="n">
        <v>0.4605</v>
      </c>
    </row>
    <row r="3860" customFormat="false" ht="16.4" hidden="false" customHeight="false" outlineLevel="0" collapsed="false">
      <c r="C3860" s="163" t="s">
        <v>9510</v>
      </c>
      <c r="D3860" s="163" t="s">
        <v>1614</v>
      </c>
      <c r="E3860" s="183" t="n">
        <v>0.4605</v>
      </c>
    </row>
    <row r="3861" customFormat="false" ht="16.4" hidden="false" customHeight="false" outlineLevel="0" collapsed="false">
      <c r="C3861" s="163" t="s">
        <v>9511</v>
      </c>
      <c r="D3861" s="163" t="s">
        <v>1614</v>
      </c>
      <c r="E3861" s="183" t="n">
        <v>0.4605</v>
      </c>
    </row>
    <row r="3862" customFormat="false" ht="16.4" hidden="false" customHeight="false" outlineLevel="0" collapsed="false">
      <c r="C3862" s="163" t="s">
        <v>9512</v>
      </c>
      <c r="D3862" s="163" t="s">
        <v>1614</v>
      </c>
      <c r="E3862" s="183" t="n">
        <v>0.4605</v>
      </c>
    </row>
    <row r="3863" customFormat="false" ht="16.4" hidden="false" customHeight="false" outlineLevel="0" collapsed="false">
      <c r="C3863" s="163" t="s">
        <v>9513</v>
      </c>
      <c r="D3863" s="163" t="s">
        <v>1614</v>
      </c>
      <c r="E3863" s="183" t="n">
        <v>0.4605</v>
      </c>
    </row>
    <row r="3864" customFormat="false" ht="16.4" hidden="false" customHeight="false" outlineLevel="0" collapsed="false">
      <c r="C3864" s="163" t="s">
        <v>9514</v>
      </c>
      <c r="D3864" s="163" t="s">
        <v>1614</v>
      </c>
      <c r="E3864" s="183" t="n">
        <v>0.4605</v>
      </c>
    </row>
    <row r="3865" customFormat="false" ht="16.4" hidden="false" customHeight="false" outlineLevel="0" collapsed="false">
      <c r="C3865" s="163" t="s">
        <v>9515</v>
      </c>
      <c r="D3865" s="163" t="s">
        <v>1614</v>
      </c>
      <c r="E3865" s="183" t="n">
        <v>0.4605</v>
      </c>
    </row>
    <row r="3866" customFormat="false" ht="16.4" hidden="false" customHeight="false" outlineLevel="0" collapsed="false">
      <c r="C3866" s="163" t="s">
        <v>9516</v>
      </c>
      <c r="D3866" s="163" t="s">
        <v>1614</v>
      </c>
      <c r="E3866" s="183" t="n">
        <v>0.4605</v>
      </c>
    </row>
    <row r="3867" customFormat="false" ht="16.4" hidden="false" customHeight="false" outlineLevel="0" collapsed="false">
      <c r="C3867" s="163" t="s">
        <v>9517</v>
      </c>
      <c r="D3867" s="163" t="s">
        <v>1614</v>
      </c>
      <c r="E3867" s="183" t="n">
        <v>0.4605</v>
      </c>
    </row>
    <row r="3868" customFormat="false" ht="16.4" hidden="false" customHeight="false" outlineLevel="0" collapsed="false">
      <c r="C3868" s="163" t="s">
        <v>9518</v>
      </c>
      <c r="D3868" s="163" t="s">
        <v>1614</v>
      </c>
      <c r="E3868" s="183" t="n">
        <v>0.4605</v>
      </c>
    </row>
    <row r="3869" customFormat="false" ht="16.4" hidden="false" customHeight="false" outlineLevel="0" collapsed="false">
      <c r="C3869" s="163" t="s">
        <v>9519</v>
      </c>
      <c r="D3869" s="163" t="s">
        <v>1614</v>
      </c>
      <c r="E3869" s="183" t="n">
        <v>0.4605</v>
      </c>
    </row>
    <row r="3870" customFormat="false" ht="16.4" hidden="false" customHeight="false" outlineLevel="0" collapsed="false">
      <c r="C3870" s="163" t="s">
        <v>9520</v>
      </c>
      <c r="D3870" s="163" t="s">
        <v>1614</v>
      </c>
      <c r="E3870" s="183" t="n">
        <v>0.4605</v>
      </c>
    </row>
    <row r="3871" customFormat="false" ht="16.4" hidden="false" customHeight="false" outlineLevel="0" collapsed="false">
      <c r="C3871" s="163" t="s">
        <v>9521</v>
      </c>
      <c r="D3871" s="163" t="s">
        <v>1614</v>
      </c>
      <c r="E3871" s="183" t="n">
        <v>0.4605</v>
      </c>
    </row>
    <row r="3872" customFormat="false" ht="16.4" hidden="false" customHeight="false" outlineLevel="0" collapsed="false">
      <c r="C3872" s="163" t="s">
        <v>9522</v>
      </c>
      <c r="D3872" s="163" t="s">
        <v>1614</v>
      </c>
      <c r="E3872" s="183" t="n">
        <v>0.4605</v>
      </c>
    </row>
    <row r="3873" customFormat="false" ht="16.4" hidden="false" customHeight="false" outlineLevel="0" collapsed="false">
      <c r="C3873" s="163" t="s">
        <v>9523</v>
      </c>
      <c r="D3873" s="163" t="s">
        <v>1614</v>
      </c>
      <c r="E3873" s="183" t="n">
        <v>0.4605</v>
      </c>
    </row>
    <row r="3874" customFormat="false" ht="16.4" hidden="false" customHeight="false" outlineLevel="0" collapsed="false">
      <c r="C3874" s="163" t="s">
        <v>9524</v>
      </c>
      <c r="D3874" s="163" t="s">
        <v>1614</v>
      </c>
      <c r="E3874" s="183" t="n">
        <v>0.4605</v>
      </c>
    </row>
    <row r="3875" customFormat="false" ht="16.4" hidden="false" customHeight="false" outlineLevel="0" collapsed="false">
      <c r="C3875" s="163" t="s">
        <v>9525</v>
      </c>
      <c r="D3875" s="163" t="s">
        <v>1614</v>
      </c>
      <c r="E3875" s="183" t="n">
        <v>0.4605</v>
      </c>
    </row>
    <row r="3876" customFormat="false" ht="16.4" hidden="false" customHeight="false" outlineLevel="0" collapsed="false">
      <c r="C3876" s="163" t="s">
        <v>9526</v>
      </c>
      <c r="D3876" s="163" t="s">
        <v>1614</v>
      </c>
      <c r="E3876" s="183" t="n">
        <v>0.4605</v>
      </c>
    </row>
    <row r="3877" customFormat="false" ht="16.4" hidden="false" customHeight="false" outlineLevel="0" collapsed="false">
      <c r="C3877" s="163" t="s">
        <v>9527</v>
      </c>
      <c r="D3877" s="163" t="s">
        <v>1614</v>
      </c>
      <c r="E3877" s="183" t="n">
        <v>0.4605</v>
      </c>
    </row>
    <row r="3878" customFormat="false" ht="16.4" hidden="false" customHeight="false" outlineLevel="0" collapsed="false">
      <c r="C3878" s="163" t="s">
        <v>9528</v>
      </c>
      <c r="D3878" s="163" t="s">
        <v>1614</v>
      </c>
      <c r="E3878" s="183" t="n">
        <v>0.4605</v>
      </c>
    </row>
    <row r="3879" customFormat="false" ht="16.4" hidden="false" customHeight="false" outlineLevel="0" collapsed="false">
      <c r="C3879" s="163" t="s">
        <v>9529</v>
      </c>
      <c r="D3879" s="163" t="s">
        <v>1614</v>
      </c>
      <c r="E3879" s="183" t="n">
        <v>0.4605</v>
      </c>
    </row>
    <row r="3880" customFormat="false" ht="16.4" hidden="false" customHeight="false" outlineLevel="0" collapsed="false">
      <c r="C3880" s="163" t="s">
        <v>9530</v>
      </c>
      <c r="D3880" s="163" t="s">
        <v>1614</v>
      </c>
      <c r="E3880" s="183" t="n">
        <v>0.4605</v>
      </c>
    </row>
    <row r="3881" customFormat="false" ht="16.4" hidden="false" customHeight="false" outlineLevel="0" collapsed="false">
      <c r="C3881" s="163" t="s">
        <v>9531</v>
      </c>
      <c r="D3881" s="163" t="s">
        <v>1614</v>
      </c>
      <c r="E3881" s="183" t="n">
        <v>0.4605</v>
      </c>
    </row>
    <row r="3882" customFormat="false" ht="16.4" hidden="false" customHeight="false" outlineLevel="0" collapsed="false">
      <c r="C3882" s="163" t="s">
        <v>9532</v>
      </c>
      <c r="D3882" s="163" t="s">
        <v>1614</v>
      </c>
      <c r="E3882" s="183" t="n">
        <v>0.4605</v>
      </c>
    </row>
    <row r="3883" customFormat="false" ht="16.4" hidden="false" customHeight="false" outlineLevel="0" collapsed="false">
      <c r="C3883" s="163" t="s">
        <v>9533</v>
      </c>
      <c r="D3883" s="163" t="s">
        <v>1614</v>
      </c>
      <c r="E3883" s="183" t="n">
        <v>0.4605</v>
      </c>
    </row>
    <row r="3884" customFormat="false" ht="16.4" hidden="false" customHeight="false" outlineLevel="0" collapsed="false">
      <c r="C3884" s="163" t="s">
        <v>9534</v>
      </c>
      <c r="D3884" s="163" t="s">
        <v>1614</v>
      </c>
      <c r="E3884" s="183" t="n">
        <v>0.4605</v>
      </c>
    </row>
    <row r="3885" customFormat="false" ht="16.4" hidden="false" customHeight="false" outlineLevel="0" collapsed="false">
      <c r="C3885" s="163" t="s">
        <v>9535</v>
      </c>
      <c r="D3885" s="163" t="s">
        <v>1614</v>
      </c>
      <c r="E3885" s="183" t="n">
        <v>0.4605</v>
      </c>
    </row>
    <row r="3886" customFormat="false" ht="16.4" hidden="false" customHeight="false" outlineLevel="0" collapsed="false">
      <c r="C3886" s="163" t="s">
        <v>9536</v>
      </c>
      <c r="D3886" s="163" t="s">
        <v>1614</v>
      </c>
      <c r="E3886" s="183" t="n">
        <v>0.4605</v>
      </c>
    </row>
    <row r="3887" customFormat="false" ht="16.4" hidden="false" customHeight="false" outlineLevel="0" collapsed="false">
      <c r="C3887" s="163" t="s">
        <v>9537</v>
      </c>
      <c r="D3887" s="163" t="s">
        <v>1614</v>
      </c>
      <c r="E3887" s="183" t="n">
        <v>0.4605</v>
      </c>
    </row>
    <row r="3888" customFormat="false" ht="16.4" hidden="false" customHeight="false" outlineLevel="0" collapsed="false">
      <c r="C3888" s="163" t="s">
        <v>9538</v>
      </c>
      <c r="D3888" s="163" t="s">
        <v>1614</v>
      </c>
      <c r="E3888" s="183" t="n">
        <v>0.4605</v>
      </c>
    </row>
    <row r="3889" customFormat="false" ht="16.4" hidden="false" customHeight="false" outlineLevel="0" collapsed="false">
      <c r="C3889" s="163" t="s">
        <v>9539</v>
      </c>
      <c r="D3889" s="163" t="s">
        <v>1614</v>
      </c>
      <c r="E3889" s="183" t="n">
        <v>0.4605</v>
      </c>
    </row>
    <row r="3890" customFormat="false" ht="16.4" hidden="false" customHeight="false" outlineLevel="0" collapsed="false">
      <c r="C3890" s="163" t="s">
        <v>9540</v>
      </c>
      <c r="D3890" s="163" t="s">
        <v>1614</v>
      </c>
      <c r="E3890" s="183" t="n">
        <v>0.4605</v>
      </c>
    </row>
    <row r="3891" customFormat="false" ht="16.4" hidden="false" customHeight="false" outlineLevel="0" collapsed="false">
      <c r="C3891" s="163" t="s">
        <v>9541</v>
      </c>
      <c r="D3891" s="163" t="s">
        <v>1614</v>
      </c>
      <c r="E3891" s="183" t="n">
        <v>0.4605</v>
      </c>
    </row>
    <row r="3892" customFormat="false" ht="16.4" hidden="false" customHeight="false" outlineLevel="0" collapsed="false">
      <c r="C3892" s="163" t="s">
        <v>9542</v>
      </c>
      <c r="D3892" s="163" t="s">
        <v>1614</v>
      </c>
      <c r="E3892" s="183" t="n">
        <v>0.4605</v>
      </c>
    </row>
    <row r="3893" customFormat="false" ht="16.4" hidden="false" customHeight="false" outlineLevel="0" collapsed="false">
      <c r="C3893" s="163" t="s">
        <v>9543</v>
      </c>
      <c r="D3893" s="163" t="s">
        <v>1614</v>
      </c>
      <c r="E3893" s="183" t="n">
        <v>0.4605</v>
      </c>
    </row>
    <row r="3894" customFormat="false" ht="16.4" hidden="false" customHeight="false" outlineLevel="0" collapsed="false">
      <c r="C3894" s="163" t="s">
        <v>9544</v>
      </c>
      <c r="D3894" s="163" t="s">
        <v>1614</v>
      </c>
      <c r="E3894" s="183" t="n">
        <v>0.4605</v>
      </c>
    </row>
    <row r="3895" customFormat="false" ht="16.4" hidden="false" customHeight="false" outlineLevel="0" collapsed="false">
      <c r="C3895" s="163" t="s">
        <v>9545</v>
      </c>
      <c r="D3895" s="163" t="s">
        <v>1614</v>
      </c>
      <c r="E3895" s="183" t="n">
        <v>0.4605</v>
      </c>
    </row>
    <row r="3896" customFormat="false" ht="16.4" hidden="false" customHeight="false" outlineLevel="0" collapsed="false">
      <c r="C3896" s="163" t="s">
        <v>9546</v>
      </c>
      <c r="D3896" s="163" t="s">
        <v>1614</v>
      </c>
      <c r="E3896" s="183" t="n">
        <v>0.4605</v>
      </c>
    </row>
    <row r="3897" customFormat="false" ht="16.4" hidden="false" customHeight="false" outlineLevel="0" collapsed="false">
      <c r="C3897" s="163" t="s">
        <v>9547</v>
      </c>
      <c r="D3897" s="163" t="s">
        <v>1614</v>
      </c>
      <c r="E3897" s="183" t="n">
        <v>0.4605</v>
      </c>
    </row>
    <row r="3898" customFormat="false" ht="16.4" hidden="false" customHeight="false" outlineLevel="0" collapsed="false">
      <c r="C3898" s="163" t="s">
        <v>9548</v>
      </c>
      <c r="D3898" s="163" t="s">
        <v>1614</v>
      </c>
      <c r="E3898" s="183" t="n">
        <v>0.4605</v>
      </c>
    </row>
    <row r="3899" customFormat="false" ht="16.4" hidden="false" customHeight="false" outlineLevel="0" collapsed="false">
      <c r="C3899" s="163" t="s">
        <v>9549</v>
      </c>
      <c r="D3899" s="163" t="s">
        <v>1614</v>
      </c>
      <c r="E3899" s="183" t="n">
        <v>0.4605</v>
      </c>
    </row>
    <row r="3900" customFormat="false" ht="16.4" hidden="false" customHeight="false" outlineLevel="0" collapsed="false">
      <c r="C3900" s="163" t="s">
        <v>9550</v>
      </c>
      <c r="D3900" s="163" t="s">
        <v>1614</v>
      </c>
      <c r="E3900" s="183" t="n">
        <v>0.4605</v>
      </c>
    </row>
    <row r="3901" customFormat="false" ht="16.4" hidden="false" customHeight="false" outlineLevel="0" collapsed="false">
      <c r="C3901" s="163" t="s">
        <v>9551</v>
      </c>
      <c r="D3901" s="163" t="s">
        <v>1614</v>
      </c>
      <c r="E3901" s="183" t="n">
        <v>0.4605</v>
      </c>
    </row>
    <row r="3902" customFormat="false" ht="16.4" hidden="false" customHeight="false" outlineLevel="0" collapsed="false">
      <c r="C3902" s="163" t="s">
        <v>9552</v>
      </c>
      <c r="D3902" s="163" t="s">
        <v>1614</v>
      </c>
      <c r="E3902" s="183" t="n">
        <v>0.4605</v>
      </c>
    </row>
    <row r="3903" customFormat="false" ht="16.4" hidden="false" customHeight="false" outlineLevel="0" collapsed="false">
      <c r="C3903" s="163" t="s">
        <v>9553</v>
      </c>
      <c r="D3903" s="163" t="s">
        <v>1614</v>
      </c>
      <c r="E3903" s="183" t="n">
        <v>0.4605</v>
      </c>
    </row>
    <row r="3904" customFormat="false" ht="16.4" hidden="false" customHeight="false" outlineLevel="0" collapsed="false">
      <c r="C3904" s="163" t="s">
        <v>9554</v>
      </c>
      <c r="D3904" s="163" t="s">
        <v>1614</v>
      </c>
      <c r="E3904" s="183" t="n">
        <v>0.4605</v>
      </c>
    </row>
    <row r="3905" customFormat="false" ht="16.4" hidden="false" customHeight="false" outlineLevel="0" collapsed="false">
      <c r="C3905" s="163" t="s">
        <v>9555</v>
      </c>
      <c r="D3905" s="163" t="s">
        <v>1614</v>
      </c>
      <c r="E3905" s="183" t="n">
        <v>0.4605</v>
      </c>
    </row>
    <row r="3906" customFormat="false" ht="16.4" hidden="false" customHeight="false" outlineLevel="0" collapsed="false">
      <c r="C3906" s="163" t="s">
        <v>9556</v>
      </c>
      <c r="D3906" s="163" t="s">
        <v>1614</v>
      </c>
      <c r="E3906" s="183" t="n">
        <v>0.4605</v>
      </c>
    </row>
    <row r="3907" customFormat="false" ht="16.4" hidden="false" customHeight="false" outlineLevel="0" collapsed="false">
      <c r="C3907" s="163" t="s">
        <v>9557</v>
      </c>
      <c r="D3907" s="163" t="s">
        <v>1614</v>
      </c>
      <c r="E3907" s="183" t="n">
        <v>0.4605</v>
      </c>
    </row>
    <row r="3908" customFormat="false" ht="16.4" hidden="false" customHeight="false" outlineLevel="0" collapsed="false">
      <c r="C3908" s="163" t="s">
        <v>9558</v>
      </c>
      <c r="D3908" s="163" t="s">
        <v>1614</v>
      </c>
      <c r="E3908" s="183" t="n">
        <v>0.4605</v>
      </c>
    </row>
    <row r="3909" customFormat="false" ht="16.4" hidden="false" customHeight="false" outlineLevel="0" collapsed="false">
      <c r="C3909" s="163" t="s">
        <v>9559</v>
      </c>
      <c r="D3909" s="163" t="s">
        <v>1614</v>
      </c>
      <c r="E3909" s="183" t="n">
        <v>0.4605</v>
      </c>
    </row>
    <row r="3910" customFormat="false" ht="16.4" hidden="false" customHeight="false" outlineLevel="0" collapsed="false">
      <c r="C3910" s="163" t="s">
        <v>9560</v>
      </c>
      <c r="D3910" s="163" t="s">
        <v>1614</v>
      </c>
      <c r="E3910" s="183" t="n">
        <v>0.4605</v>
      </c>
    </row>
    <row r="3911" customFormat="false" ht="16.4" hidden="false" customHeight="false" outlineLevel="0" collapsed="false">
      <c r="C3911" s="163" t="s">
        <v>9561</v>
      </c>
      <c r="D3911" s="163" t="s">
        <v>1614</v>
      </c>
      <c r="E3911" s="183" t="n">
        <v>0.4605</v>
      </c>
    </row>
    <row r="3912" customFormat="false" ht="16.4" hidden="false" customHeight="false" outlineLevel="0" collapsed="false">
      <c r="C3912" s="163" t="s">
        <v>9562</v>
      </c>
      <c r="D3912" s="163" t="s">
        <v>1614</v>
      </c>
      <c r="E3912" s="183" t="n">
        <v>0.4605</v>
      </c>
    </row>
    <row r="3913" customFormat="false" ht="16.4" hidden="false" customHeight="false" outlineLevel="0" collapsed="false">
      <c r="C3913" s="163" t="s">
        <v>9563</v>
      </c>
      <c r="D3913" s="163" t="s">
        <v>1614</v>
      </c>
      <c r="E3913" s="183" t="n">
        <v>0.4605</v>
      </c>
    </row>
    <row r="3914" customFormat="false" ht="16.4" hidden="false" customHeight="false" outlineLevel="0" collapsed="false">
      <c r="C3914" s="163" t="s">
        <v>9564</v>
      </c>
      <c r="D3914" s="163" t="s">
        <v>1614</v>
      </c>
      <c r="E3914" s="183" t="n">
        <v>0.4605</v>
      </c>
    </row>
    <row r="3915" customFormat="false" ht="16.4" hidden="false" customHeight="false" outlineLevel="0" collapsed="false">
      <c r="C3915" s="163" t="s">
        <v>9565</v>
      </c>
      <c r="D3915" s="163" t="s">
        <v>1614</v>
      </c>
      <c r="E3915" s="183" t="n">
        <v>0.4605</v>
      </c>
    </row>
    <row r="3916" customFormat="false" ht="16.4" hidden="false" customHeight="false" outlineLevel="0" collapsed="false">
      <c r="C3916" s="163" t="s">
        <v>9566</v>
      </c>
      <c r="D3916" s="163" t="s">
        <v>1614</v>
      </c>
      <c r="E3916" s="183" t="n">
        <v>0.4605</v>
      </c>
    </row>
    <row r="3917" customFormat="false" ht="16.4" hidden="false" customHeight="false" outlineLevel="0" collapsed="false">
      <c r="C3917" s="163" t="s">
        <v>9567</v>
      </c>
      <c r="D3917" s="163" t="s">
        <v>1614</v>
      </c>
      <c r="E3917" s="183" t="n">
        <v>0.4605</v>
      </c>
    </row>
    <row r="3918" customFormat="false" ht="16.4" hidden="false" customHeight="false" outlineLevel="0" collapsed="false">
      <c r="C3918" s="163" t="s">
        <v>9568</v>
      </c>
      <c r="D3918" s="163" t="s">
        <v>1614</v>
      </c>
      <c r="E3918" s="183" t="n">
        <v>0.4605</v>
      </c>
    </row>
    <row r="3919" customFormat="false" ht="16.4" hidden="false" customHeight="false" outlineLevel="0" collapsed="false">
      <c r="C3919" s="163" t="s">
        <v>9569</v>
      </c>
      <c r="D3919" s="163" t="s">
        <v>1614</v>
      </c>
      <c r="E3919" s="183" t="n">
        <v>0.4605</v>
      </c>
    </row>
    <row r="3920" customFormat="false" ht="16.4" hidden="false" customHeight="false" outlineLevel="0" collapsed="false">
      <c r="C3920" s="163" t="s">
        <v>9570</v>
      </c>
      <c r="D3920" s="163" t="s">
        <v>1614</v>
      </c>
      <c r="E3920" s="183" t="n">
        <v>0.4605</v>
      </c>
    </row>
    <row r="3921" customFormat="false" ht="16.4" hidden="false" customHeight="false" outlineLevel="0" collapsed="false">
      <c r="C3921" s="163" t="s">
        <v>9571</v>
      </c>
      <c r="D3921" s="163" t="s">
        <v>1614</v>
      </c>
      <c r="E3921" s="183" t="n">
        <v>0.4605</v>
      </c>
    </row>
    <row r="3922" customFormat="false" ht="16.4" hidden="false" customHeight="false" outlineLevel="0" collapsed="false">
      <c r="C3922" s="163" t="s">
        <v>9572</v>
      </c>
      <c r="D3922" s="163" t="s">
        <v>1614</v>
      </c>
      <c r="E3922" s="183" t="n">
        <v>0.4605</v>
      </c>
    </row>
    <row r="3923" customFormat="false" ht="16.4" hidden="false" customHeight="false" outlineLevel="0" collapsed="false">
      <c r="C3923" s="163" t="s">
        <v>9573</v>
      </c>
      <c r="D3923" s="163" t="s">
        <v>1614</v>
      </c>
      <c r="E3923" s="183" t="n">
        <v>0.4605</v>
      </c>
    </row>
    <row r="3924" customFormat="false" ht="16.4" hidden="false" customHeight="false" outlineLevel="0" collapsed="false">
      <c r="C3924" s="163" t="s">
        <v>9574</v>
      </c>
      <c r="D3924" s="163" t="s">
        <v>1614</v>
      </c>
      <c r="E3924" s="183" t="n">
        <v>0.4605</v>
      </c>
    </row>
    <row r="3925" customFormat="false" ht="16.4" hidden="false" customHeight="false" outlineLevel="0" collapsed="false">
      <c r="C3925" s="163" t="s">
        <v>9575</v>
      </c>
      <c r="D3925" s="163" t="s">
        <v>1614</v>
      </c>
      <c r="E3925" s="183" t="n">
        <v>0.4605</v>
      </c>
    </row>
    <row r="3926" customFormat="false" ht="16.4" hidden="false" customHeight="false" outlineLevel="0" collapsed="false">
      <c r="C3926" s="163" t="s">
        <v>9576</v>
      </c>
      <c r="D3926" s="163" t="s">
        <v>1614</v>
      </c>
      <c r="E3926" s="183" t="n">
        <v>0.4605</v>
      </c>
    </row>
    <row r="3927" customFormat="false" ht="16.4" hidden="false" customHeight="false" outlineLevel="0" collapsed="false">
      <c r="C3927" s="163" t="s">
        <v>9577</v>
      </c>
      <c r="D3927" s="163" t="s">
        <v>1614</v>
      </c>
      <c r="E3927" s="183" t="n">
        <v>0.4605</v>
      </c>
    </row>
    <row r="3928" customFormat="false" ht="16.4" hidden="false" customHeight="false" outlineLevel="0" collapsed="false">
      <c r="C3928" s="163" t="s">
        <v>9578</v>
      </c>
      <c r="D3928" s="163" t="s">
        <v>1614</v>
      </c>
      <c r="E3928" s="183" t="n">
        <v>0.4605</v>
      </c>
    </row>
    <row r="3929" customFormat="false" ht="16.4" hidden="false" customHeight="false" outlineLevel="0" collapsed="false">
      <c r="C3929" s="163" t="s">
        <v>9579</v>
      </c>
      <c r="D3929" s="163" t="s">
        <v>1614</v>
      </c>
      <c r="E3929" s="183" t="n">
        <v>0.4605</v>
      </c>
    </row>
    <row r="3930" customFormat="false" ht="16.4" hidden="false" customHeight="false" outlineLevel="0" collapsed="false">
      <c r="C3930" s="163" t="s">
        <v>9580</v>
      </c>
      <c r="D3930" s="163" t="s">
        <v>1614</v>
      </c>
      <c r="E3930" s="183" t="n">
        <v>0.4605</v>
      </c>
    </row>
    <row r="3931" customFormat="false" ht="16.4" hidden="false" customHeight="false" outlineLevel="0" collapsed="false">
      <c r="C3931" s="163" t="s">
        <v>9581</v>
      </c>
      <c r="D3931" s="163" t="s">
        <v>1614</v>
      </c>
      <c r="E3931" s="183" t="n">
        <v>0.4605</v>
      </c>
    </row>
    <row r="3932" customFormat="false" ht="16.4" hidden="false" customHeight="false" outlineLevel="0" collapsed="false">
      <c r="C3932" s="163" t="s">
        <v>9582</v>
      </c>
      <c r="D3932" s="163" t="s">
        <v>1614</v>
      </c>
      <c r="E3932" s="183" t="n">
        <v>0.4605</v>
      </c>
    </row>
    <row r="3933" customFormat="false" ht="16.4" hidden="false" customHeight="false" outlineLevel="0" collapsed="false">
      <c r="C3933" s="163" t="s">
        <v>9583</v>
      </c>
      <c r="D3933" s="163" t="s">
        <v>1614</v>
      </c>
      <c r="E3933" s="183" t="n">
        <v>0.4605</v>
      </c>
    </row>
    <row r="3934" customFormat="false" ht="16.4" hidden="false" customHeight="false" outlineLevel="0" collapsed="false">
      <c r="C3934" s="163" t="s">
        <v>9584</v>
      </c>
      <c r="D3934" s="163" t="s">
        <v>1614</v>
      </c>
      <c r="E3934" s="183" t="n">
        <v>0.4605</v>
      </c>
    </row>
    <row r="3935" customFormat="false" ht="16.4" hidden="false" customHeight="false" outlineLevel="0" collapsed="false">
      <c r="C3935" s="163" t="s">
        <v>9585</v>
      </c>
      <c r="D3935" s="163" t="s">
        <v>1614</v>
      </c>
      <c r="E3935" s="183" t="n">
        <v>0.4605</v>
      </c>
    </row>
    <row r="3936" customFormat="false" ht="16.4" hidden="false" customHeight="false" outlineLevel="0" collapsed="false">
      <c r="C3936" s="163" t="s">
        <v>9586</v>
      </c>
      <c r="D3936" s="163" t="s">
        <v>1614</v>
      </c>
      <c r="E3936" s="183" t="n">
        <v>0.4605</v>
      </c>
    </row>
    <row r="3937" customFormat="false" ht="16.4" hidden="false" customHeight="false" outlineLevel="0" collapsed="false">
      <c r="C3937" s="163" t="s">
        <v>9587</v>
      </c>
      <c r="D3937" s="163" t="s">
        <v>1614</v>
      </c>
      <c r="E3937" s="183" t="n">
        <v>0.4605</v>
      </c>
    </row>
    <row r="3938" customFormat="false" ht="16.4" hidden="false" customHeight="false" outlineLevel="0" collapsed="false">
      <c r="C3938" s="163" t="s">
        <v>9588</v>
      </c>
      <c r="D3938" s="163" t="s">
        <v>1614</v>
      </c>
      <c r="E3938" s="183" t="n">
        <v>0.4605</v>
      </c>
    </row>
    <row r="3939" customFormat="false" ht="16.4" hidden="false" customHeight="false" outlineLevel="0" collapsed="false">
      <c r="C3939" s="163" t="s">
        <v>9589</v>
      </c>
      <c r="D3939" s="163" t="s">
        <v>1614</v>
      </c>
      <c r="E3939" s="183" t="n">
        <v>0.4605</v>
      </c>
    </row>
    <row r="3940" customFormat="false" ht="16.4" hidden="false" customHeight="false" outlineLevel="0" collapsed="false">
      <c r="C3940" s="163" t="s">
        <v>9590</v>
      </c>
      <c r="D3940" s="163" t="s">
        <v>1614</v>
      </c>
      <c r="E3940" s="183" t="n">
        <v>0.4605</v>
      </c>
    </row>
    <row r="3941" customFormat="false" ht="16.4" hidden="false" customHeight="false" outlineLevel="0" collapsed="false">
      <c r="C3941" s="163" t="s">
        <v>9591</v>
      </c>
      <c r="D3941" s="163" t="s">
        <v>1614</v>
      </c>
      <c r="E3941" s="183" t="n">
        <v>0.4605</v>
      </c>
    </row>
    <row r="3942" customFormat="false" ht="16.4" hidden="false" customHeight="false" outlineLevel="0" collapsed="false">
      <c r="C3942" s="163" t="s">
        <v>9592</v>
      </c>
      <c r="D3942" s="163" t="s">
        <v>1614</v>
      </c>
      <c r="E3942" s="183" t="n">
        <v>0.4605</v>
      </c>
    </row>
    <row r="3943" customFormat="false" ht="16.4" hidden="false" customHeight="false" outlineLevel="0" collapsed="false">
      <c r="C3943" s="163" t="s">
        <v>9593</v>
      </c>
      <c r="D3943" s="163" t="s">
        <v>1614</v>
      </c>
      <c r="E3943" s="183" t="n">
        <v>0.4605</v>
      </c>
    </row>
    <row r="3944" customFormat="false" ht="16.4" hidden="false" customHeight="false" outlineLevel="0" collapsed="false">
      <c r="C3944" s="163" t="s">
        <v>9594</v>
      </c>
      <c r="D3944" s="163" t="s">
        <v>1614</v>
      </c>
      <c r="E3944" s="183" t="n">
        <v>0.4605</v>
      </c>
    </row>
    <row r="3945" customFormat="false" ht="16.4" hidden="false" customHeight="false" outlineLevel="0" collapsed="false">
      <c r="C3945" s="163" t="s">
        <v>9595</v>
      </c>
      <c r="D3945" s="163" t="s">
        <v>1614</v>
      </c>
      <c r="E3945" s="183" t="n">
        <v>0.4605</v>
      </c>
    </row>
    <row r="3946" customFormat="false" ht="16.4" hidden="false" customHeight="false" outlineLevel="0" collapsed="false">
      <c r="C3946" s="163" t="s">
        <v>9596</v>
      </c>
      <c r="D3946" s="163" t="s">
        <v>1614</v>
      </c>
      <c r="E3946" s="183" t="n">
        <v>0.4605</v>
      </c>
    </row>
    <row r="3947" customFormat="false" ht="16.4" hidden="false" customHeight="false" outlineLevel="0" collapsed="false">
      <c r="C3947" s="163" t="s">
        <v>9597</v>
      </c>
      <c r="D3947" s="163" t="s">
        <v>1614</v>
      </c>
      <c r="E3947" s="183" t="n">
        <v>0.4605</v>
      </c>
    </row>
    <row r="3948" customFormat="false" ht="16.4" hidden="false" customHeight="false" outlineLevel="0" collapsed="false">
      <c r="C3948" s="163" t="s">
        <v>9598</v>
      </c>
      <c r="D3948" s="163" t="s">
        <v>1614</v>
      </c>
      <c r="E3948" s="183" t="n">
        <v>0.4605</v>
      </c>
    </row>
    <row r="3949" customFormat="false" ht="16.4" hidden="false" customHeight="false" outlineLevel="0" collapsed="false">
      <c r="C3949" s="163" t="s">
        <v>9599</v>
      </c>
      <c r="D3949" s="163" t="s">
        <v>1614</v>
      </c>
      <c r="E3949" s="183" t="n">
        <v>0.4605</v>
      </c>
    </row>
    <row r="3950" customFormat="false" ht="16.4" hidden="false" customHeight="false" outlineLevel="0" collapsed="false">
      <c r="C3950" s="163" t="s">
        <v>9600</v>
      </c>
      <c r="D3950" s="163" t="s">
        <v>1614</v>
      </c>
      <c r="E3950" s="183" t="n">
        <v>0.4605</v>
      </c>
    </row>
    <row r="3951" customFormat="false" ht="16.4" hidden="false" customHeight="false" outlineLevel="0" collapsed="false">
      <c r="C3951" s="163" t="s">
        <v>9601</v>
      </c>
      <c r="D3951" s="163" t="s">
        <v>1614</v>
      </c>
      <c r="E3951" s="183" t="n">
        <v>0.4605</v>
      </c>
    </row>
    <row r="3952" customFormat="false" ht="16.4" hidden="false" customHeight="false" outlineLevel="0" collapsed="false">
      <c r="C3952" s="163" t="s">
        <v>9602</v>
      </c>
      <c r="D3952" s="163" t="s">
        <v>1614</v>
      </c>
      <c r="E3952" s="183" t="n">
        <v>0.4605</v>
      </c>
    </row>
    <row r="3953" customFormat="false" ht="16.4" hidden="false" customHeight="false" outlineLevel="0" collapsed="false">
      <c r="C3953" s="163" t="s">
        <v>9603</v>
      </c>
      <c r="D3953" s="163" t="s">
        <v>1614</v>
      </c>
      <c r="E3953" s="183" t="n">
        <v>0.4605</v>
      </c>
    </row>
    <row r="3954" customFormat="false" ht="16.4" hidden="false" customHeight="false" outlineLevel="0" collapsed="false">
      <c r="C3954" s="163" t="s">
        <v>9604</v>
      </c>
      <c r="D3954" s="163" t="s">
        <v>1614</v>
      </c>
      <c r="E3954" s="183" t="n">
        <v>0.4605</v>
      </c>
    </row>
    <row r="3955" customFormat="false" ht="16.4" hidden="false" customHeight="false" outlineLevel="0" collapsed="false">
      <c r="C3955" s="163" t="s">
        <v>9605</v>
      </c>
      <c r="D3955" s="163" t="s">
        <v>1614</v>
      </c>
      <c r="E3955" s="183" t="n">
        <v>0.4605</v>
      </c>
    </row>
    <row r="3956" customFormat="false" ht="16.4" hidden="false" customHeight="false" outlineLevel="0" collapsed="false">
      <c r="C3956" s="163" t="s">
        <v>9606</v>
      </c>
      <c r="D3956" s="163" t="s">
        <v>1614</v>
      </c>
      <c r="E3956" s="183" t="n">
        <v>0.4605</v>
      </c>
    </row>
    <row r="3957" customFormat="false" ht="16.4" hidden="false" customHeight="false" outlineLevel="0" collapsed="false">
      <c r="C3957" s="163" t="s">
        <v>9607</v>
      </c>
      <c r="D3957" s="163" t="s">
        <v>1614</v>
      </c>
      <c r="E3957" s="183" t="n">
        <v>0.4605</v>
      </c>
    </row>
    <row r="3958" customFormat="false" ht="16.4" hidden="false" customHeight="false" outlineLevel="0" collapsed="false">
      <c r="C3958" s="163" t="s">
        <v>9608</v>
      </c>
      <c r="D3958" s="163" t="s">
        <v>1614</v>
      </c>
      <c r="E3958" s="183" t="n">
        <v>0.4605</v>
      </c>
    </row>
    <row r="3959" customFormat="false" ht="16.4" hidden="false" customHeight="false" outlineLevel="0" collapsed="false">
      <c r="C3959" s="163" t="s">
        <v>9609</v>
      </c>
      <c r="D3959" s="163" t="s">
        <v>1614</v>
      </c>
      <c r="E3959" s="183" t="n">
        <v>0.4605</v>
      </c>
    </row>
    <row r="3960" customFormat="false" ht="16.4" hidden="false" customHeight="false" outlineLevel="0" collapsed="false">
      <c r="C3960" s="163" t="s">
        <v>9610</v>
      </c>
      <c r="D3960" s="163" t="s">
        <v>1614</v>
      </c>
      <c r="E3960" s="183" t="n">
        <v>0.4605</v>
      </c>
    </row>
    <row r="3961" customFormat="false" ht="16.4" hidden="false" customHeight="false" outlineLevel="0" collapsed="false">
      <c r="C3961" s="163" t="s">
        <v>9611</v>
      </c>
      <c r="D3961" s="163" t="s">
        <v>1614</v>
      </c>
      <c r="E3961" s="183" t="n">
        <v>0.4605</v>
      </c>
    </row>
    <row r="3962" customFormat="false" ht="16.4" hidden="false" customHeight="false" outlineLevel="0" collapsed="false">
      <c r="C3962" s="163" t="s">
        <v>9612</v>
      </c>
      <c r="D3962" s="163" t="s">
        <v>1614</v>
      </c>
      <c r="E3962" s="183" t="n">
        <v>0.4605</v>
      </c>
    </row>
    <row r="3963" customFormat="false" ht="16.4" hidden="false" customHeight="false" outlineLevel="0" collapsed="false">
      <c r="C3963" s="163" t="s">
        <v>9613</v>
      </c>
      <c r="D3963" s="163" t="s">
        <v>1614</v>
      </c>
      <c r="E3963" s="183" t="n">
        <v>0.4605</v>
      </c>
    </row>
    <row r="3964" customFormat="false" ht="16.4" hidden="false" customHeight="false" outlineLevel="0" collapsed="false">
      <c r="C3964" s="163" t="s">
        <v>9614</v>
      </c>
      <c r="D3964" s="163" t="s">
        <v>1614</v>
      </c>
      <c r="E3964" s="183" t="n">
        <v>0.4605</v>
      </c>
    </row>
    <row r="3965" customFormat="false" ht="16.4" hidden="false" customHeight="false" outlineLevel="0" collapsed="false">
      <c r="C3965" s="163" t="s">
        <v>9615</v>
      </c>
      <c r="D3965" s="163" t="s">
        <v>1614</v>
      </c>
      <c r="E3965" s="183" t="n">
        <v>0.4605</v>
      </c>
    </row>
    <row r="3966" customFormat="false" ht="16.4" hidden="false" customHeight="false" outlineLevel="0" collapsed="false">
      <c r="C3966" s="163" t="s">
        <v>9616</v>
      </c>
      <c r="D3966" s="163" t="s">
        <v>1614</v>
      </c>
      <c r="E3966" s="183" t="n">
        <v>0.4605</v>
      </c>
    </row>
    <row r="3967" customFormat="false" ht="16.4" hidden="false" customHeight="false" outlineLevel="0" collapsed="false">
      <c r="C3967" s="163" t="s">
        <v>9617</v>
      </c>
      <c r="D3967" s="163" t="s">
        <v>1614</v>
      </c>
      <c r="E3967" s="183" t="n">
        <v>0.4605</v>
      </c>
    </row>
    <row r="3968" customFormat="false" ht="16.4" hidden="false" customHeight="false" outlineLevel="0" collapsed="false">
      <c r="C3968" s="163" t="s">
        <v>9618</v>
      </c>
      <c r="D3968" s="163" t="s">
        <v>1614</v>
      </c>
      <c r="E3968" s="183" t="n">
        <v>0.4605</v>
      </c>
    </row>
    <row r="3969" customFormat="false" ht="16.4" hidden="false" customHeight="false" outlineLevel="0" collapsed="false">
      <c r="C3969" s="163" t="s">
        <v>9619</v>
      </c>
      <c r="D3969" s="163" t="s">
        <v>1614</v>
      </c>
      <c r="E3969" s="183" t="n">
        <v>0.4605</v>
      </c>
    </row>
    <row r="3970" customFormat="false" ht="16.4" hidden="false" customHeight="false" outlineLevel="0" collapsed="false">
      <c r="C3970" s="163" t="s">
        <v>9620</v>
      </c>
      <c r="D3970" s="163" t="s">
        <v>1614</v>
      </c>
      <c r="E3970" s="183" t="n">
        <v>0.4605</v>
      </c>
    </row>
    <row r="3971" customFormat="false" ht="16.4" hidden="false" customHeight="false" outlineLevel="0" collapsed="false">
      <c r="C3971" s="163" t="s">
        <v>9621</v>
      </c>
      <c r="D3971" s="163" t="s">
        <v>1614</v>
      </c>
      <c r="E3971" s="183" t="n">
        <v>0.4605</v>
      </c>
    </row>
    <row r="3972" customFormat="false" ht="16.4" hidden="false" customHeight="false" outlineLevel="0" collapsed="false">
      <c r="C3972" s="163" t="s">
        <v>9622</v>
      </c>
      <c r="D3972" s="163" t="s">
        <v>1614</v>
      </c>
      <c r="E3972" s="183" t="n">
        <v>0.4605</v>
      </c>
    </row>
    <row r="3973" customFormat="false" ht="16.4" hidden="false" customHeight="false" outlineLevel="0" collapsed="false">
      <c r="C3973" s="163" t="s">
        <v>9623</v>
      </c>
      <c r="D3973" s="163" t="s">
        <v>1614</v>
      </c>
      <c r="E3973" s="183" t="n">
        <v>0.4605</v>
      </c>
    </row>
    <row r="3974" customFormat="false" ht="16.4" hidden="false" customHeight="false" outlineLevel="0" collapsed="false">
      <c r="C3974" s="163" t="s">
        <v>9624</v>
      </c>
      <c r="D3974" s="163" t="s">
        <v>1646</v>
      </c>
      <c r="E3974" s="183" t="n">
        <v>0.4605</v>
      </c>
    </row>
    <row r="3975" customFormat="false" ht="16.4" hidden="false" customHeight="false" outlineLevel="0" collapsed="false">
      <c r="C3975" s="163" t="s">
        <v>9625</v>
      </c>
      <c r="D3975" s="163" t="s">
        <v>1649</v>
      </c>
      <c r="E3975" s="183" t="n">
        <v>0.4605</v>
      </c>
    </row>
    <row r="3976" customFormat="false" ht="16.4" hidden="false" customHeight="false" outlineLevel="0" collapsed="false">
      <c r="C3976" s="163" t="s">
        <v>9626</v>
      </c>
      <c r="D3976" s="163" t="s">
        <v>1649</v>
      </c>
      <c r="E3976" s="183" t="n">
        <v>0.4605</v>
      </c>
    </row>
    <row r="3977" customFormat="false" ht="16.4" hidden="false" customHeight="false" outlineLevel="0" collapsed="false">
      <c r="C3977" s="163" t="s">
        <v>9627</v>
      </c>
      <c r="D3977" s="163" t="s">
        <v>1649</v>
      </c>
      <c r="E3977" s="183" t="n">
        <v>0.4605</v>
      </c>
    </row>
    <row r="3978" customFormat="false" ht="16.4" hidden="false" customHeight="false" outlineLevel="0" collapsed="false">
      <c r="C3978" s="163" t="s">
        <v>9628</v>
      </c>
      <c r="D3978" s="163" t="s">
        <v>1649</v>
      </c>
      <c r="E3978" s="183" t="n">
        <v>0.4605</v>
      </c>
    </row>
    <row r="3979" customFormat="false" ht="16.4" hidden="false" customHeight="false" outlineLevel="0" collapsed="false">
      <c r="C3979" s="163" t="s">
        <v>9629</v>
      </c>
      <c r="D3979" s="163" t="s">
        <v>1649</v>
      </c>
      <c r="E3979" s="183" t="n">
        <v>0.4605</v>
      </c>
    </row>
    <row r="3980" customFormat="false" ht="16.4" hidden="false" customHeight="false" outlineLevel="0" collapsed="false">
      <c r="C3980" s="163" t="s">
        <v>9630</v>
      </c>
      <c r="D3980" s="163" t="s">
        <v>1649</v>
      </c>
      <c r="E3980" s="183" t="n">
        <v>0.4605</v>
      </c>
    </row>
    <row r="3981" customFormat="false" ht="16.4" hidden="false" customHeight="false" outlineLevel="0" collapsed="false">
      <c r="C3981" s="163" t="s">
        <v>9631</v>
      </c>
      <c r="D3981" s="163" t="s">
        <v>1649</v>
      </c>
      <c r="E3981" s="183" t="n">
        <v>0.4605</v>
      </c>
    </row>
    <row r="3982" customFormat="false" ht="16.4" hidden="false" customHeight="false" outlineLevel="0" collapsed="false">
      <c r="C3982" s="163" t="s">
        <v>1645</v>
      </c>
      <c r="D3982" s="163" t="s">
        <v>1649</v>
      </c>
      <c r="E3982" s="183" t="n">
        <v>0.4605</v>
      </c>
    </row>
    <row r="3983" customFormat="false" ht="16.4" hidden="false" customHeight="false" outlineLevel="0" collapsed="false">
      <c r="C3983" s="163" t="s">
        <v>9632</v>
      </c>
      <c r="D3983" s="163" t="s">
        <v>1649</v>
      </c>
      <c r="E3983" s="183" t="n">
        <v>0.4605</v>
      </c>
    </row>
    <row r="3984" customFormat="false" ht="16.4" hidden="false" customHeight="false" outlineLevel="0" collapsed="false">
      <c r="C3984" s="163" t="s">
        <v>9633</v>
      </c>
      <c r="D3984" s="163" t="s">
        <v>1649</v>
      </c>
      <c r="E3984" s="183" t="n">
        <v>0.4605</v>
      </c>
    </row>
    <row r="3985" customFormat="false" ht="16.4" hidden="false" customHeight="false" outlineLevel="0" collapsed="false">
      <c r="C3985" s="163" t="s">
        <v>9634</v>
      </c>
      <c r="D3985" s="163" t="s">
        <v>5649</v>
      </c>
      <c r="E3985" s="183" t="n">
        <v>0.4605</v>
      </c>
    </row>
    <row r="3986" customFormat="false" ht="16.4" hidden="false" customHeight="false" outlineLevel="0" collapsed="false">
      <c r="C3986" s="163" t="s">
        <v>9635</v>
      </c>
      <c r="D3986" s="163" t="s">
        <v>5649</v>
      </c>
      <c r="E3986" s="183" t="n">
        <v>0.4605</v>
      </c>
    </row>
    <row r="3987" customFormat="false" ht="16.4" hidden="false" customHeight="false" outlineLevel="0" collapsed="false">
      <c r="C3987" s="163" t="s">
        <v>9636</v>
      </c>
      <c r="D3987" s="163" t="s">
        <v>5649</v>
      </c>
      <c r="E3987" s="183" t="n">
        <v>0.4605</v>
      </c>
    </row>
    <row r="3988" customFormat="false" ht="16.4" hidden="false" customHeight="false" outlineLevel="0" collapsed="false">
      <c r="C3988" s="163" t="s">
        <v>9637</v>
      </c>
      <c r="D3988" s="163" t="s">
        <v>1638</v>
      </c>
      <c r="E3988" s="183" t="n">
        <v>0.4605</v>
      </c>
    </row>
    <row r="3989" customFormat="false" ht="16.4" hidden="false" customHeight="false" outlineLevel="0" collapsed="false">
      <c r="C3989" s="163" t="s">
        <v>9638</v>
      </c>
      <c r="D3989" s="163" t="s">
        <v>1638</v>
      </c>
      <c r="E3989" s="183" t="n">
        <v>0.4605</v>
      </c>
    </row>
    <row r="3990" customFormat="false" ht="16.4" hidden="false" customHeight="false" outlineLevel="0" collapsed="false">
      <c r="C3990" s="163" t="s">
        <v>9639</v>
      </c>
      <c r="D3990" s="163" t="s">
        <v>1638</v>
      </c>
      <c r="E3990" s="183" t="n">
        <v>0.4605</v>
      </c>
    </row>
    <row r="3991" customFormat="false" ht="16.4" hidden="false" customHeight="false" outlineLevel="0" collapsed="false">
      <c r="C3991" s="163" t="s">
        <v>9640</v>
      </c>
      <c r="D3991" s="163" t="s">
        <v>1638</v>
      </c>
      <c r="E3991" s="183" t="n">
        <v>0.4605</v>
      </c>
    </row>
    <row r="3992" customFormat="false" ht="16.4" hidden="false" customHeight="false" outlineLevel="0" collapsed="false">
      <c r="C3992" s="163" t="s">
        <v>9641</v>
      </c>
      <c r="D3992" s="163" t="s">
        <v>1638</v>
      </c>
      <c r="E3992" s="183" t="n">
        <v>0.4605</v>
      </c>
    </row>
    <row r="3993" customFormat="false" ht="16.4" hidden="false" customHeight="false" outlineLevel="0" collapsed="false">
      <c r="C3993" s="163" t="s">
        <v>9642</v>
      </c>
      <c r="D3993" s="163" t="s">
        <v>1638</v>
      </c>
      <c r="E3993" s="183" t="s">
        <v>5649</v>
      </c>
    </row>
    <row r="3994" customFormat="false" ht="16.4" hidden="false" customHeight="false" outlineLevel="0" collapsed="false">
      <c r="C3994" s="163" t="s">
        <v>9643</v>
      </c>
      <c r="D3994" s="163" t="s">
        <v>1638</v>
      </c>
      <c r="E3994" s="183" t="s">
        <v>5649</v>
      </c>
    </row>
    <row r="3995" customFormat="false" ht="16.4" hidden="false" customHeight="false" outlineLevel="0" collapsed="false">
      <c r="C3995" s="163" t="s">
        <v>9644</v>
      </c>
      <c r="D3995" s="163" t="s">
        <v>1638</v>
      </c>
      <c r="E3995" s="183" t="s">
        <v>5649</v>
      </c>
    </row>
    <row r="3996" customFormat="false" ht="16.4" hidden="false" customHeight="false" outlineLevel="0" collapsed="false">
      <c r="C3996" s="163" t="s">
        <v>9645</v>
      </c>
      <c r="D3996" s="163" t="s">
        <v>1638</v>
      </c>
      <c r="E3996" s="183" t="n">
        <v>0.4605</v>
      </c>
    </row>
    <row r="3997" customFormat="false" ht="16.4" hidden="false" customHeight="false" outlineLevel="0" collapsed="false">
      <c r="C3997" s="163" t="s">
        <v>9646</v>
      </c>
      <c r="D3997" s="163" t="s">
        <v>1638</v>
      </c>
      <c r="E3997" s="183" t="n">
        <v>0.4605</v>
      </c>
    </row>
    <row r="3998" customFormat="false" ht="16.4" hidden="false" customHeight="false" outlineLevel="0" collapsed="false">
      <c r="C3998" s="163" t="s">
        <v>9647</v>
      </c>
      <c r="D3998" s="163" t="s">
        <v>5649</v>
      </c>
      <c r="E3998" s="183" t="n">
        <v>0.4605</v>
      </c>
    </row>
    <row r="3999" customFormat="false" ht="16.4" hidden="false" customHeight="false" outlineLevel="0" collapsed="false">
      <c r="C3999" s="163" t="s">
        <v>9648</v>
      </c>
      <c r="D3999" s="163" t="s">
        <v>5649</v>
      </c>
      <c r="E3999" s="183" t="n">
        <v>0.4605</v>
      </c>
    </row>
    <row r="4000" customFormat="false" ht="16.4" hidden="false" customHeight="false" outlineLevel="0" collapsed="false">
      <c r="C4000" s="163" t="s">
        <v>9649</v>
      </c>
      <c r="D4000" s="163" t="s">
        <v>5649</v>
      </c>
      <c r="E4000" s="183" t="n">
        <v>0.4605</v>
      </c>
    </row>
    <row r="4001" customFormat="false" ht="16.4" hidden="false" customHeight="false" outlineLevel="0" collapsed="false">
      <c r="C4001" s="163" t="s">
        <v>9650</v>
      </c>
      <c r="D4001" s="163" t="s">
        <v>5649</v>
      </c>
      <c r="E4001" s="183" t="n">
        <v>0.4605</v>
      </c>
    </row>
    <row r="4002" customFormat="false" ht="16.4" hidden="false" customHeight="false" outlineLevel="0" collapsed="false">
      <c r="C4002" s="163" t="s">
        <v>9651</v>
      </c>
      <c r="D4002" s="163" t="s">
        <v>1629</v>
      </c>
      <c r="E4002" s="183" t="n">
        <v>0.4605</v>
      </c>
    </row>
    <row r="4003" customFormat="false" ht="16.4" hidden="false" customHeight="false" outlineLevel="0" collapsed="false">
      <c r="C4003" s="163" t="s">
        <v>9652</v>
      </c>
      <c r="D4003" s="163" t="s">
        <v>1211</v>
      </c>
      <c r="E4003" s="183" t="n">
        <v>0.4605</v>
      </c>
    </row>
    <row r="4004" customFormat="false" ht="16.4" hidden="false" customHeight="false" outlineLevel="0" collapsed="false">
      <c r="C4004" s="163" t="s">
        <v>9653</v>
      </c>
      <c r="D4004" s="163" t="s">
        <v>5649</v>
      </c>
      <c r="E4004" s="183" t="n">
        <v>0.4605</v>
      </c>
    </row>
    <row r="4005" customFormat="false" ht="16.4" hidden="false" customHeight="false" outlineLevel="0" collapsed="false">
      <c r="C4005" s="163" t="s">
        <v>9654</v>
      </c>
      <c r="D4005" s="163" t="s">
        <v>5649</v>
      </c>
      <c r="E4005" s="183" t="n">
        <v>0.4605</v>
      </c>
    </row>
    <row r="4006" customFormat="false" ht="16.4" hidden="false" customHeight="false" outlineLevel="0" collapsed="false">
      <c r="C4006" s="163" t="s">
        <v>9655</v>
      </c>
      <c r="D4006" s="163" t="s">
        <v>5649</v>
      </c>
      <c r="E4006" s="183" t="s">
        <v>5649</v>
      </c>
    </row>
    <row r="4007" customFormat="false" ht="16.4" hidden="false" customHeight="false" outlineLevel="0" collapsed="false">
      <c r="C4007" s="163" t="s">
        <v>9656</v>
      </c>
      <c r="D4007" s="163" t="s">
        <v>5649</v>
      </c>
      <c r="E4007" s="183" t="s">
        <v>5649</v>
      </c>
    </row>
    <row r="4008" customFormat="false" ht="16.4" hidden="false" customHeight="false" outlineLevel="0" collapsed="false">
      <c r="C4008" s="163" t="s">
        <v>9657</v>
      </c>
      <c r="D4008" s="163" t="s">
        <v>5649</v>
      </c>
      <c r="E4008" s="183" t="s">
        <v>5649</v>
      </c>
    </row>
    <row r="4009" customFormat="false" ht="16.4" hidden="false" customHeight="false" outlineLevel="0" collapsed="false">
      <c r="C4009" s="163" t="s">
        <v>9658</v>
      </c>
      <c r="D4009" s="163" t="s">
        <v>5649</v>
      </c>
      <c r="E4009" s="183" t="s">
        <v>5649</v>
      </c>
    </row>
    <row r="4010" customFormat="false" ht="16.4" hidden="false" customHeight="false" outlineLevel="0" collapsed="false">
      <c r="C4010" s="163" t="s">
        <v>1628</v>
      </c>
      <c r="D4010" s="163" t="s">
        <v>5649</v>
      </c>
      <c r="E4010" s="183" t="n">
        <v>0.4605</v>
      </c>
    </row>
    <row r="4011" customFormat="false" ht="16.4" hidden="false" customHeight="false" outlineLevel="0" collapsed="false">
      <c r="C4011" s="163" t="s">
        <v>1210</v>
      </c>
      <c r="D4011" s="163" t="s">
        <v>5649</v>
      </c>
      <c r="E4011" s="183" t="n">
        <v>0.5964</v>
      </c>
    </row>
    <row r="4012" customFormat="false" ht="16.4" hidden="false" customHeight="false" outlineLevel="0" collapsed="false">
      <c r="C4012" s="163" t="s">
        <v>9659</v>
      </c>
      <c r="D4012" s="163" t="s">
        <v>5649</v>
      </c>
      <c r="E4012" s="183" t="s">
        <v>5649</v>
      </c>
    </row>
    <row r="4013" customFormat="false" ht="16.4" hidden="false" customHeight="false" outlineLevel="0" collapsed="false">
      <c r="C4013" s="163" t="s">
        <v>9660</v>
      </c>
      <c r="D4013" s="163" t="s">
        <v>5649</v>
      </c>
      <c r="E4013" s="183" t="s">
        <v>5649</v>
      </c>
    </row>
    <row r="4014" customFormat="false" ht="16.4" hidden="false" customHeight="false" outlineLevel="0" collapsed="false">
      <c r="C4014" s="163" t="s">
        <v>9661</v>
      </c>
      <c r="D4014" s="163" t="s">
        <v>5649</v>
      </c>
      <c r="E4014" s="183" t="s">
        <v>5649</v>
      </c>
    </row>
    <row r="4015" customFormat="false" ht="16.4" hidden="false" customHeight="false" outlineLevel="0" collapsed="false">
      <c r="C4015" s="163" t="s">
        <v>9662</v>
      </c>
      <c r="D4015" s="163" t="s">
        <v>5649</v>
      </c>
      <c r="E4015" s="183" t="s">
        <v>5649</v>
      </c>
    </row>
    <row r="4016" customFormat="false" ht="16.4" hidden="false" customHeight="false" outlineLevel="0" collapsed="false">
      <c r="C4016" s="163" t="s">
        <v>9663</v>
      </c>
      <c r="D4016" s="163" t="s">
        <v>5649</v>
      </c>
      <c r="E4016" s="183" t="s">
        <v>5649</v>
      </c>
    </row>
    <row r="4017" customFormat="false" ht="16.4" hidden="false" customHeight="false" outlineLevel="0" collapsed="false">
      <c r="C4017" s="163" t="s">
        <v>9664</v>
      </c>
      <c r="D4017" s="163" t="s">
        <v>5649</v>
      </c>
      <c r="E4017" s="183" t="s">
        <v>5649</v>
      </c>
    </row>
    <row r="4018" customFormat="false" ht="16.4" hidden="false" customHeight="false" outlineLevel="0" collapsed="false">
      <c r="C4018" s="163" t="s">
        <v>9665</v>
      </c>
      <c r="D4018" s="163" t="s">
        <v>5649</v>
      </c>
      <c r="E4018" s="183" t="s">
        <v>5649</v>
      </c>
    </row>
    <row r="4019" customFormat="false" ht="16.4" hidden="false" customHeight="false" outlineLevel="0" collapsed="false">
      <c r="C4019" s="163" t="s">
        <v>9666</v>
      </c>
      <c r="D4019" s="163" t="s">
        <v>5649</v>
      </c>
      <c r="E4019" s="183" t="s">
        <v>5649</v>
      </c>
    </row>
    <row r="4020" customFormat="false" ht="16.4" hidden="false" customHeight="false" outlineLevel="0" collapsed="false">
      <c r="C4020" s="163" t="s">
        <v>9667</v>
      </c>
      <c r="D4020" s="163" t="s">
        <v>5649</v>
      </c>
      <c r="E4020" s="183" t="s">
        <v>5649</v>
      </c>
    </row>
    <row r="4021" customFormat="false" ht="16.4" hidden="false" customHeight="false" outlineLevel="0" collapsed="false">
      <c r="C4021" s="163" t="s">
        <v>9668</v>
      </c>
      <c r="D4021" s="163" t="s">
        <v>5649</v>
      </c>
      <c r="E4021" s="183" t="s">
        <v>5649</v>
      </c>
    </row>
    <row r="4022" customFormat="false" ht="16.4" hidden="false" customHeight="false" outlineLevel="0" collapsed="false">
      <c r="C4022" s="163" t="s">
        <v>9669</v>
      </c>
      <c r="D4022" s="163" t="s">
        <v>5649</v>
      </c>
      <c r="E4022" s="183" t="s">
        <v>5649</v>
      </c>
    </row>
    <row r="4023" customFormat="false" ht="16.4" hidden="false" customHeight="false" outlineLevel="0" collapsed="false">
      <c r="C4023" s="163" t="s">
        <v>9670</v>
      </c>
      <c r="D4023" s="163" t="s">
        <v>5649</v>
      </c>
      <c r="E4023" s="183" t="s">
        <v>5649</v>
      </c>
    </row>
    <row r="4024" customFormat="false" ht="16.4" hidden="false" customHeight="false" outlineLevel="0" collapsed="false">
      <c r="C4024" s="163" t="s">
        <v>9671</v>
      </c>
      <c r="D4024" s="163" t="s">
        <v>5649</v>
      </c>
      <c r="E4024" s="183" t="s">
        <v>5649</v>
      </c>
    </row>
    <row r="4025" customFormat="false" ht="16.4" hidden="false" customHeight="false" outlineLevel="0" collapsed="false">
      <c r="C4025" s="163" t="s">
        <v>9672</v>
      </c>
      <c r="D4025" s="163" t="s">
        <v>5649</v>
      </c>
      <c r="E4025" s="183" t="s">
        <v>5649</v>
      </c>
    </row>
    <row r="4026" customFormat="false" ht="16.4" hidden="false" customHeight="false" outlineLevel="0" collapsed="false">
      <c r="C4026" s="163" t="s">
        <v>9673</v>
      </c>
      <c r="D4026" s="163" t="s">
        <v>5649</v>
      </c>
      <c r="E4026" s="183" t="s">
        <v>5649</v>
      </c>
    </row>
    <row r="4027" customFormat="false" ht="16.4" hidden="false" customHeight="false" outlineLevel="0" collapsed="false">
      <c r="C4027" s="163" t="s">
        <v>9674</v>
      </c>
      <c r="D4027" s="163" t="s">
        <v>5649</v>
      </c>
      <c r="E4027" s="183" t="s">
        <v>5649</v>
      </c>
    </row>
    <row r="4028" customFormat="false" ht="16.4" hidden="false" customHeight="false" outlineLevel="0" collapsed="false">
      <c r="C4028" s="163" t="s">
        <v>9675</v>
      </c>
      <c r="D4028" s="163" t="s">
        <v>5649</v>
      </c>
      <c r="E4028" s="183" t="s">
        <v>5649</v>
      </c>
    </row>
    <row r="4029" customFormat="false" ht="16.4" hidden="false" customHeight="false" outlineLevel="0" collapsed="false">
      <c r="C4029" s="163" t="s">
        <v>9676</v>
      </c>
      <c r="D4029" s="163" t="s">
        <v>5649</v>
      </c>
      <c r="E4029" s="183" t="s">
        <v>5649</v>
      </c>
    </row>
    <row r="4030" customFormat="false" ht="16.4" hidden="false" customHeight="false" outlineLevel="0" collapsed="false">
      <c r="C4030" s="163" t="s">
        <v>9677</v>
      </c>
      <c r="D4030" s="163" t="s">
        <v>5649</v>
      </c>
      <c r="E4030" s="183" t="s">
        <v>5649</v>
      </c>
    </row>
    <row r="4031" customFormat="false" ht="16.4" hidden="false" customHeight="false" outlineLevel="0" collapsed="false">
      <c r="C4031" s="163" t="s">
        <v>9678</v>
      </c>
      <c r="D4031" s="163" t="s">
        <v>5649</v>
      </c>
      <c r="E4031" s="183" t="s">
        <v>5649</v>
      </c>
    </row>
    <row r="4032" customFormat="false" ht="16.4" hidden="false" customHeight="false" outlineLevel="0" collapsed="false">
      <c r="C4032" s="163" t="s">
        <v>9679</v>
      </c>
      <c r="D4032" s="163" t="s">
        <v>5649</v>
      </c>
      <c r="E4032" s="183" t="s">
        <v>5649</v>
      </c>
    </row>
    <row r="4033" customFormat="false" ht="16.4" hidden="false" customHeight="false" outlineLevel="0" collapsed="false">
      <c r="C4033" s="163" t="s">
        <v>9680</v>
      </c>
      <c r="D4033" s="163" t="s">
        <v>5649</v>
      </c>
      <c r="E4033" s="183" t="s">
        <v>5649</v>
      </c>
    </row>
    <row r="4034" customFormat="false" ht="16.4" hidden="false" customHeight="false" outlineLevel="0" collapsed="false">
      <c r="C4034" s="163" t="s">
        <v>9681</v>
      </c>
      <c r="D4034" s="163" t="s">
        <v>5649</v>
      </c>
      <c r="E4034" s="183" t="s">
        <v>5649</v>
      </c>
    </row>
    <row r="4035" customFormat="false" ht="16.4" hidden="false" customHeight="false" outlineLevel="0" collapsed="false">
      <c r="C4035" s="163" t="s">
        <v>9682</v>
      </c>
      <c r="D4035" s="163" t="s">
        <v>5649</v>
      </c>
      <c r="E4035" s="183" t="s">
        <v>5649</v>
      </c>
    </row>
    <row r="4036" customFormat="false" ht="16.4" hidden="false" customHeight="false" outlineLevel="0" collapsed="false">
      <c r="C4036" s="163" t="s">
        <v>9683</v>
      </c>
      <c r="D4036" s="163" t="s">
        <v>5649</v>
      </c>
      <c r="E4036" s="183" t="s">
        <v>5649</v>
      </c>
    </row>
    <row r="4037" customFormat="false" ht="16.4" hidden="false" customHeight="false" outlineLevel="0" collapsed="false">
      <c r="C4037" s="163" t="s">
        <v>9684</v>
      </c>
      <c r="D4037" s="163" t="s">
        <v>5649</v>
      </c>
      <c r="E4037" s="183" t="s">
        <v>5649</v>
      </c>
    </row>
    <row r="4038" customFormat="false" ht="16.4" hidden="false" customHeight="false" outlineLevel="0" collapsed="false">
      <c r="C4038" s="163" t="s">
        <v>9685</v>
      </c>
      <c r="D4038" s="163" t="s">
        <v>5649</v>
      </c>
      <c r="E4038" s="183" t="s">
        <v>5649</v>
      </c>
    </row>
    <row r="4039" customFormat="false" ht="16.4" hidden="false" customHeight="false" outlineLevel="0" collapsed="false">
      <c r="C4039" s="163" t="s">
        <v>9686</v>
      </c>
      <c r="D4039" s="163" t="s">
        <v>5649</v>
      </c>
      <c r="E4039" s="183" t="s">
        <v>5649</v>
      </c>
    </row>
    <row r="4040" customFormat="false" ht="16.4" hidden="false" customHeight="false" outlineLevel="0" collapsed="false">
      <c r="C4040" s="163" t="s">
        <v>9687</v>
      </c>
      <c r="D4040" s="163" t="s">
        <v>5649</v>
      </c>
      <c r="E4040" s="183" t="s">
        <v>5649</v>
      </c>
    </row>
    <row r="4041" customFormat="false" ht="16.4" hidden="false" customHeight="false" outlineLevel="0" collapsed="false">
      <c r="C4041" s="163" t="s">
        <v>9688</v>
      </c>
      <c r="D4041" s="163" t="s">
        <v>5649</v>
      </c>
      <c r="E4041" s="183" t="s">
        <v>5649</v>
      </c>
    </row>
    <row r="4042" customFormat="false" ht="16.4" hidden="false" customHeight="false" outlineLevel="0" collapsed="false">
      <c r="C4042" s="163" t="s">
        <v>9689</v>
      </c>
      <c r="D4042" s="163" t="s">
        <v>5649</v>
      </c>
      <c r="E4042" s="183" t="s">
        <v>5649</v>
      </c>
    </row>
    <row r="4043" customFormat="false" ht="16.4" hidden="false" customHeight="false" outlineLevel="0" collapsed="false">
      <c r="C4043" s="163" t="s">
        <v>9690</v>
      </c>
      <c r="D4043" s="163" t="s">
        <v>5649</v>
      </c>
      <c r="E4043" s="183" t="s">
        <v>5649</v>
      </c>
    </row>
    <row r="4044" customFormat="false" ht="16.4" hidden="false" customHeight="false" outlineLevel="0" collapsed="false">
      <c r="C4044" s="163" t="s">
        <v>9691</v>
      </c>
      <c r="D4044" s="163" t="s">
        <v>5649</v>
      </c>
      <c r="E4044" s="183" t="s">
        <v>5649</v>
      </c>
    </row>
    <row r="4045" customFormat="false" ht="16.4" hidden="false" customHeight="false" outlineLevel="0" collapsed="false">
      <c r="C4045" s="163" t="s">
        <v>9692</v>
      </c>
      <c r="D4045" s="163" t="s">
        <v>5649</v>
      </c>
      <c r="E4045" s="183" t="s">
        <v>5649</v>
      </c>
    </row>
    <row r="4046" customFormat="false" ht="16.4" hidden="false" customHeight="false" outlineLevel="0" collapsed="false">
      <c r="C4046" s="163" t="s">
        <v>9693</v>
      </c>
      <c r="D4046" s="163" t="s">
        <v>5649</v>
      </c>
      <c r="E4046" s="183" t="s">
        <v>5649</v>
      </c>
    </row>
    <row r="4047" customFormat="false" ht="16.4" hidden="false" customHeight="false" outlineLevel="0" collapsed="false">
      <c r="C4047" s="163" t="s">
        <v>9694</v>
      </c>
      <c r="D4047" s="163" t="s">
        <v>5649</v>
      </c>
      <c r="E4047" s="183" t="s">
        <v>5649</v>
      </c>
    </row>
    <row r="4048" customFormat="false" ht="16.4" hidden="false" customHeight="false" outlineLevel="0" collapsed="false">
      <c r="C4048" s="163" t="s">
        <v>9695</v>
      </c>
      <c r="D4048" s="163" t="s">
        <v>5649</v>
      </c>
      <c r="E4048" s="183" t="s">
        <v>5649</v>
      </c>
    </row>
    <row r="4049" customFormat="false" ht="16.4" hidden="false" customHeight="false" outlineLevel="0" collapsed="false">
      <c r="C4049" s="163" t="s">
        <v>9696</v>
      </c>
      <c r="D4049" s="163" t="s">
        <v>5649</v>
      </c>
      <c r="E4049" s="183" t="s">
        <v>5649</v>
      </c>
    </row>
    <row r="4050" customFormat="false" ht="16.4" hidden="false" customHeight="false" outlineLevel="0" collapsed="false">
      <c r="C4050" s="163" t="s">
        <v>9697</v>
      </c>
      <c r="D4050" s="163" t="s">
        <v>5649</v>
      </c>
      <c r="E4050" s="183" t="s">
        <v>5649</v>
      </c>
    </row>
    <row r="4051" customFormat="false" ht="16.4" hidden="false" customHeight="false" outlineLevel="0" collapsed="false">
      <c r="C4051" s="163" t="s">
        <v>9698</v>
      </c>
      <c r="D4051" s="163" t="s">
        <v>5649</v>
      </c>
      <c r="E4051" s="183" t="s">
        <v>5649</v>
      </c>
    </row>
    <row r="4052" customFormat="false" ht="16.4" hidden="false" customHeight="false" outlineLevel="0" collapsed="false">
      <c r="C4052" s="163" t="s">
        <v>9699</v>
      </c>
      <c r="D4052" s="163" t="s">
        <v>5649</v>
      </c>
      <c r="E4052" s="183" t="s">
        <v>5649</v>
      </c>
    </row>
    <row r="4053" customFormat="false" ht="16.4" hidden="false" customHeight="false" outlineLevel="0" collapsed="false">
      <c r="C4053" s="163" t="s">
        <v>9700</v>
      </c>
      <c r="D4053" s="163" t="s">
        <v>5649</v>
      </c>
      <c r="E4053" s="183" t="s">
        <v>5649</v>
      </c>
    </row>
    <row r="4054" customFormat="false" ht="16.4" hidden="false" customHeight="false" outlineLevel="0" collapsed="false">
      <c r="C4054" s="163" t="s">
        <v>9701</v>
      </c>
      <c r="D4054" s="163" t="s">
        <v>5649</v>
      </c>
      <c r="E4054" s="183" t="s">
        <v>5649</v>
      </c>
    </row>
    <row r="4055" customFormat="false" ht="16.4" hidden="false" customHeight="false" outlineLevel="0" collapsed="false">
      <c r="C4055" s="163" t="s">
        <v>9702</v>
      </c>
      <c r="D4055" s="163" t="s">
        <v>5649</v>
      </c>
      <c r="E4055" s="183" t="s">
        <v>5649</v>
      </c>
    </row>
    <row r="4056" customFormat="false" ht="16.4" hidden="false" customHeight="false" outlineLevel="0" collapsed="false">
      <c r="C4056" s="163" t="s">
        <v>9703</v>
      </c>
      <c r="D4056" s="163" t="s">
        <v>5649</v>
      </c>
      <c r="E4056" s="183" t="s">
        <v>5649</v>
      </c>
    </row>
    <row r="4057" customFormat="false" ht="16.4" hidden="false" customHeight="false" outlineLevel="0" collapsed="false">
      <c r="C4057" s="163" t="s">
        <v>9704</v>
      </c>
      <c r="D4057" s="163" t="s">
        <v>5649</v>
      </c>
      <c r="E4057" s="183" t="s">
        <v>5649</v>
      </c>
    </row>
    <row r="4058" customFormat="false" ht="16.4" hidden="false" customHeight="false" outlineLevel="0" collapsed="false">
      <c r="C4058" s="163" t="s">
        <v>9705</v>
      </c>
      <c r="D4058" s="163" t="s">
        <v>5649</v>
      </c>
      <c r="E4058" s="183" t="s">
        <v>5649</v>
      </c>
    </row>
    <row r="4059" customFormat="false" ht="16.4" hidden="false" customHeight="false" outlineLevel="0" collapsed="false">
      <c r="C4059" s="163" t="s">
        <v>9706</v>
      </c>
      <c r="D4059" s="163" t="s">
        <v>5649</v>
      </c>
      <c r="E4059" s="183" t="s">
        <v>5649</v>
      </c>
    </row>
    <row r="4060" customFormat="false" ht="16.4" hidden="false" customHeight="false" outlineLevel="0" collapsed="false">
      <c r="C4060" s="163" t="s">
        <v>9707</v>
      </c>
      <c r="D4060" s="163" t="s">
        <v>5649</v>
      </c>
      <c r="E4060" s="183" t="s">
        <v>5649</v>
      </c>
    </row>
    <row r="4061" customFormat="false" ht="16.4" hidden="false" customHeight="false" outlineLevel="0" collapsed="false">
      <c r="C4061" s="163" t="s">
        <v>9708</v>
      </c>
      <c r="D4061" s="163" t="s">
        <v>5649</v>
      </c>
      <c r="E4061" s="183" t="s">
        <v>5649</v>
      </c>
    </row>
    <row r="4062" customFormat="false" ht="16.4" hidden="false" customHeight="false" outlineLevel="0" collapsed="false">
      <c r="C4062" s="163" t="s">
        <v>9709</v>
      </c>
      <c r="D4062" s="163" t="s">
        <v>5649</v>
      </c>
      <c r="E4062" s="183" t="s">
        <v>5649</v>
      </c>
    </row>
    <row r="4063" customFormat="false" ht="16.4" hidden="false" customHeight="false" outlineLevel="0" collapsed="false">
      <c r="C4063" s="163" t="s">
        <v>9710</v>
      </c>
      <c r="D4063" s="163" t="s">
        <v>5649</v>
      </c>
      <c r="E4063" s="183" t="s">
        <v>5649</v>
      </c>
    </row>
    <row r="4064" customFormat="false" ht="16.4" hidden="false" customHeight="false" outlineLevel="0" collapsed="false">
      <c r="C4064" s="163" t="s">
        <v>9711</v>
      </c>
      <c r="D4064" s="163" t="s">
        <v>5649</v>
      </c>
      <c r="E4064" s="183" t="s">
        <v>5649</v>
      </c>
    </row>
    <row r="4065" customFormat="false" ht="16.4" hidden="false" customHeight="false" outlineLevel="0" collapsed="false">
      <c r="C4065" s="163" t="s">
        <v>9712</v>
      </c>
      <c r="D4065" s="163" t="s">
        <v>1602</v>
      </c>
      <c r="E4065" s="183" t="s">
        <v>5649</v>
      </c>
    </row>
    <row r="4066" customFormat="false" ht="16.4" hidden="false" customHeight="false" outlineLevel="0" collapsed="false">
      <c r="C4066" s="163" t="s">
        <v>9713</v>
      </c>
      <c r="D4066" s="163" t="s">
        <v>1602</v>
      </c>
      <c r="E4066" s="183" t="s">
        <v>5649</v>
      </c>
    </row>
    <row r="4067" customFormat="false" ht="16.4" hidden="false" customHeight="false" outlineLevel="0" collapsed="false">
      <c r="C4067" s="163" t="s">
        <v>9714</v>
      </c>
      <c r="D4067" s="163" t="s">
        <v>1602</v>
      </c>
      <c r="E4067" s="183" t="s">
        <v>5649</v>
      </c>
    </row>
    <row r="4068" customFormat="false" ht="16.4" hidden="false" customHeight="false" outlineLevel="0" collapsed="false">
      <c r="C4068" s="163" t="s">
        <v>9715</v>
      </c>
      <c r="D4068" s="163" t="s">
        <v>1602</v>
      </c>
      <c r="E4068" s="183" t="s">
        <v>5649</v>
      </c>
    </row>
    <row r="4069" customFormat="false" ht="16.4" hidden="false" customHeight="false" outlineLevel="0" collapsed="false">
      <c r="C4069" s="163" t="s">
        <v>9716</v>
      </c>
      <c r="D4069" s="163" t="s">
        <v>1602</v>
      </c>
      <c r="E4069" s="183" t="s">
        <v>5649</v>
      </c>
    </row>
    <row r="4070" customFormat="false" ht="16.4" hidden="false" customHeight="false" outlineLevel="0" collapsed="false">
      <c r="C4070" s="163" t="s">
        <v>9717</v>
      </c>
      <c r="D4070" s="163" t="s">
        <v>1602</v>
      </c>
      <c r="E4070" s="183" t="s">
        <v>5649</v>
      </c>
    </row>
    <row r="4071" customFormat="false" ht="16.4" hidden="false" customHeight="false" outlineLevel="0" collapsed="false">
      <c r="C4071" s="163" t="s">
        <v>9718</v>
      </c>
      <c r="D4071" s="163" t="s">
        <v>1602</v>
      </c>
      <c r="E4071" s="183" t="s">
        <v>5649</v>
      </c>
    </row>
    <row r="4072" customFormat="false" ht="16.4" hidden="false" customHeight="false" outlineLevel="0" collapsed="false">
      <c r="C4072" s="163" t="s">
        <v>9719</v>
      </c>
      <c r="D4072" s="163" t="s">
        <v>1602</v>
      </c>
      <c r="E4072" s="183" t="s">
        <v>5649</v>
      </c>
    </row>
    <row r="4073" customFormat="false" ht="16.4" hidden="false" customHeight="false" outlineLevel="0" collapsed="false">
      <c r="C4073" s="163" t="s">
        <v>9720</v>
      </c>
      <c r="D4073" s="163" t="s">
        <v>1602</v>
      </c>
      <c r="E4073" s="183" t="n">
        <v>0.564</v>
      </c>
    </row>
    <row r="4074" customFormat="false" ht="16.4" hidden="false" customHeight="false" outlineLevel="0" collapsed="false">
      <c r="C4074" s="163" t="s">
        <v>9721</v>
      </c>
      <c r="D4074" s="163" t="s">
        <v>1602</v>
      </c>
      <c r="E4074" s="183" t="n">
        <v>0.564</v>
      </c>
    </row>
    <row r="4075" customFormat="false" ht="16.4" hidden="false" customHeight="false" outlineLevel="0" collapsed="false">
      <c r="C4075" s="163" t="s">
        <v>9722</v>
      </c>
      <c r="D4075" s="163" t="s">
        <v>1598</v>
      </c>
      <c r="E4075" s="183" t="n">
        <v>0.564</v>
      </c>
    </row>
    <row r="4076" customFormat="false" ht="16.4" hidden="false" customHeight="false" outlineLevel="0" collapsed="false">
      <c r="C4076" s="163" t="s">
        <v>9723</v>
      </c>
      <c r="D4076" s="163" t="s">
        <v>1602</v>
      </c>
      <c r="E4076" s="183" t="n">
        <v>0.564</v>
      </c>
    </row>
    <row r="4077" customFormat="false" ht="16.4" hidden="false" customHeight="false" outlineLevel="0" collapsed="false">
      <c r="C4077" s="163" t="s">
        <v>9724</v>
      </c>
      <c r="D4077" s="163" t="s">
        <v>1602</v>
      </c>
      <c r="E4077" s="183" t="n">
        <v>0.564</v>
      </c>
    </row>
    <row r="4078" customFormat="false" ht="16.4" hidden="false" customHeight="false" outlineLevel="0" collapsed="false">
      <c r="C4078" s="163" t="s">
        <v>9725</v>
      </c>
      <c r="D4078" s="163" t="s">
        <v>1602</v>
      </c>
      <c r="E4078" s="183" t="n">
        <v>0.564</v>
      </c>
    </row>
    <row r="4079" customFormat="false" ht="16.4" hidden="false" customHeight="false" outlineLevel="0" collapsed="false">
      <c r="C4079" s="163" t="s">
        <v>9726</v>
      </c>
      <c r="D4079" s="163" t="s">
        <v>1602</v>
      </c>
      <c r="E4079" s="183" t="n">
        <v>0.564</v>
      </c>
    </row>
    <row r="4080" customFormat="false" ht="16.4" hidden="false" customHeight="false" outlineLevel="0" collapsed="false">
      <c r="C4080" s="163" t="s">
        <v>9727</v>
      </c>
      <c r="D4080" s="163" t="s">
        <v>1602</v>
      </c>
      <c r="E4080" s="183" t="n">
        <v>0.564</v>
      </c>
    </row>
    <row r="4081" customFormat="false" ht="16.4" hidden="false" customHeight="false" outlineLevel="0" collapsed="false">
      <c r="C4081" s="163" t="s">
        <v>9728</v>
      </c>
      <c r="D4081" s="163" t="s">
        <v>1602</v>
      </c>
      <c r="E4081" s="183" t="n">
        <v>0.564</v>
      </c>
    </row>
    <row r="4082" customFormat="false" ht="16.4" hidden="false" customHeight="false" outlineLevel="0" collapsed="false">
      <c r="C4082" s="163" t="s">
        <v>9729</v>
      </c>
      <c r="D4082" s="163" t="s">
        <v>1602</v>
      </c>
      <c r="E4082" s="183" t="n">
        <v>0.564</v>
      </c>
    </row>
    <row r="4083" customFormat="false" ht="16.4" hidden="false" customHeight="false" outlineLevel="0" collapsed="false">
      <c r="C4083" s="163" t="s">
        <v>1599</v>
      </c>
      <c r="D4083" s="163" t="s">
        <v>1602</v>
      </c>
      <c r="E4083" s="183" t="n">
        <v>0.564</v>
      </c>
    </row>
    <row r="4084" customFormat="false" ht="16.4" hidden="false" customHeight="false" outlineLevel="0" collapsed="false">
      <c r="C4084" s="163" t="s">
        <v>9730</v>
      </c>
      <c r="D4084" s="163" t="s">
        <v>1602</v>
      </c>
      <c r="E4084" s="183" t="n">
        <v>0.564</v>
      </c>
    </row>
    <row r="4085" customFormat="false" ht="16.4" hidden="false" customHeight="false" outlineLevel="0" collapsed="false">
      <c r="C4085" s="163" t="s">
        <v>9731</v>
      </c>
      <c r="D4085" s="163" t="s">
        <v>1602</v>
      </c>
      <c r="E4085" s="183" t="n">
        <v>0.564</v>
      </c>
    </row>
    <row r="4086" customFormat="false" ht="16.4" hidden="false" customHeight="false" outlineLevel="0" collapsed="false">
      <c r="C4086" s="163" t="s">
        <v>9732</v>
      </c>
      <c r="D4086" s="163" t="s">
        <v>1602</v>
      </c>
      <c r="E4086" s="183" t="n">
        <v>0.564</v>
      </c>
    </row>
    <row r="4087" customFormat="false" ht="16.4" hidden="false" customHeight="false" outlineLevel="0" collapsed="false">
      <c r="C4087" s="163" t="s">
        <v>9733</v>
      </c>
      <c r="D4087" s="163" t="s">
        <v>1602</v>
      </c>
      <c r="E4087" s="183" t="n">
        <v>0.564</v>
      </c>
    </row>
    <row r="4088" customFormat="false" ht="16.4" hidden="false" customHeight="false" outlineLevel="0" collapsed="false">
      <c r="C4088" s="163" t="s">
        <v>9734</v>
      </c>
      <c r="D4088" s="163" t="s">
        <v>1598</v>
      </c>
      <c r="E4088" s="183" t="n">
        <v>0.564</v>
      </c>
    </row>
    <row r="4089" customFormat="false" ht="16.4" hidden="false" customHeight="false" outlineLevel="0" collapsed="false">
      <c r="C4089" s="163" t="s">
        <v>9735</v>
      </c>
      <c r="D4089" s="163" t="s">
        <v>1598</v>
      </c>
      <c r="E4089" s="183" t="n">
        <v>0.564</v>
      </c>
    </row>
    <row r="4090" customFormat="false" ht="16.4" hidden="false" customHeight="false" outlineLevel="0" collapsed="false">
      <c r="C4090" s="163" t="s">
        <v>9736</v>
      </c>
      <c r="D4090" s="163" t="s">
        <v>1598</v>
      </c>
      <c r="E4090" s="183" t="n">
        <v>0.564</v>
      </c>
    </row>
    <row r="4091" customFormat="false" ht="16.4" hidden="false" customHeight="false" outlineLevel="0" collapsed="false">
      <c r="C4091" s="163" t="s">
        <v>9737</v>
      </c>
      <c r="D4091" s="163" t="s">
        <v>1598</v>
      </c>
      <c r="E4091" s="183" t="n">
        <v>0.564</v>
      </c>
    </row>
    <row r="4092" customFormat="false" ht="16.4" hidden="false" customHeight="false" outlineLevel="0" collapsed="false">
      <c r="C4092" s="163" t="s">
        <v>9738</v>
      </c>
      <c r="D4092" s="163" t="s">
        <v>1598</v>
      </c>
      <c r="E4092" s="183" t="n">
        <v>0.564</v>
      </c>
    </row>
    <row r="4093" customFormat="false" ht="16.4" hidden="false" customHeight="false" outlineLevel="0" collapsed="false">
      <c r="C4093" s="163" t="s">
        <v>9739</v>
      </c>
      <c r="D4093" s="163" t="s">
        <v>1598</v>
      </c>
      <c r="E4093" s="183" t="n">
        <v>0.564</v>
      </c>
    </row>
    <row r="4094" customFormat="false" ht="16.4" hidden="false" customHeight="false" outlineLevel="0" collapsed="false">
      <c r="C4094" s="163" t="s">
        <v>9740</v>
      </c>
      <c r="D4094" s="163" t="s">
        <v>664</v>
      </c>
      <c r="E4094" s="183" t="n">
        <v>0.564</v>
      </c>
    </row>
    <row r="4095" customFormat="false" ht="16.4" hidden="false" customHeight="false" outlineLevel="0" collapsed="false">
      <c r="C4095" s="163" t="s">
        <v>1603</v>
      </c>
      <c r="D4095" s="163" t="s">
        <v>1598</v>
      </c>
      <c r="E4095" s="183" t="n">
        <v>0.564</v>
      </c>
    </row>
    <row r="4096" customFormat="false" ht="16.4" hidden="false" customHeight="false" outlineLevel="0" collapsed="false">
      <c r="C4096" s="163" t="s">
        <v>9741</v>
      </c>
      <c r="D4096" s="163" t="s">
        <v>1598</v>
      </c>
      <c r="E4096" s="183" t="n">
        <v>0.564</v>
      </c>
    </row>
    <row r="4097" customFormat="false" ht="16.4" hidden="false" customHeight="false" outlineLevel="0" collapsed="false">
      <c r="C4097" s="163" t="s">
        <v>9742</v>
      </c>
      <c r="D4097" s="163" t="s">
        <v>1598</v>
      </c>
      <c r="E4097" s="183" t="n">
        <v>0.564</v>
      </c>
    </row>
    <row r="4098" customFormat="false" ht="16.4" hidden="false" customHeight="false" outlineLevel="0" collapsed="false">
      <c r="C4098" s="163" t="s">
        <v>9743</v>
      </c>
      <c r="D4098" s="163" t="s">
        <v>1598</v>
      </c>
      <c r="E4098" s="183" t="n">
        <v>0.564</v>
      </c>
    </row>
    <row r="4099" customFormat="false" ht="16.4" hidden="false" customHeight="false" outlineLevel="0" collapsed="false">
      <c r="C4099" s="163" t="s">
        <v>9744</v>
      </c>
      <c r="D4099" s="163" t="s">
        <v>1598</v>
      </c>
      <c r="E4099" s="183" t="n">
        <v>0.564</v>
      </c>
    </row>
    <row r="4100" customFormat="false" ht="16.4" hidden="false" customHeight="false" outlineLevel="0" collapsed="false">
      <c r="C4100" s="163" t="s">
        <v>9745</v>
      </c>
      <c r="D4100" s="163" t="s">
        <v>1598</v>
      </c>
      <c r="E4100" s="183" t="n">
        <v>0.564</v>
      </c>
    </row>
    <row r="4101" customFormat="false" ht="16.4" hidden="false" customHeight="false" outlineLevel="0" collapsed="false">
      <c r="C4101" s="163" t="s">
        <v>9746</v>
      </c>
      <c r="D4101" s="163" t="s">
        <v>1598</v>
      </c>
      <c r="E4101" s="183" t="n">
        <v>0.564</v>
      </c>
    </row>
    <row r="4102" customFormat="false" ht="16.4" hidden="false" customHeight="false" outlineLevel="0" collapsed="false">
      <c r="C4102" s="163" t="s">
        <v>667</v>
      </c>
      <c r="D4102" s="163" t="s">
        <v>1598</v>
      </c>
      <c r="E4102" s="183" t="n">
        <v>0.3814</v>
      </c>
    </row>
    <row r="4103" customFormat="false" ht="16.4" hidden="false" customHeight="false" outlineLevel="0" collapsed="false">
      <c r="C4103" s="163" t="s">
        <v>9747</v>
      </c>
      <c r="D4103" s="163" t="s">
        <v>1598</v>
      </c>
      <c r="E4103" s="183" t="n">
        <v>0.564</v>
      </c>
    </row>
    <row r="4104" customFormat="false" ht="16.4" hidden="false" customHeight="false" outlineLevel="0" collapsed="false">
      <c r="C4104" s="163" t="s">
        <v>9748</v>
      </c>
      <c r="D4104" s="163" t="s">
        <v>5649</v>
      </c>
      <c r="E4104" s="183" t="n">
        <v>0.564</v>
      </c>
    </row>
    <row r="4105" customFormat="false" ht="16.4" hidden="false" customHeight="false" outlineLevel="0" collapsed="false">
      <c r="C4105" s="163" t="s">
        <v>9749</v>
      </c>
      <c r="D4105" s="163" t="s">
        <v>5649</v>
      </c>
      <c r="E4105" s="183" t="n">
        <v>0.564</v>
      </c>
    </row>
    <row r="4106" customFormat="false" ht="16.4" hidden="false" customHeight="false" outlineLevel="0" collapsed="false">
      <c r="C4106" s="163" t="s">
        <v>9750</v>
      </c>
      <c r="D4106" s="163" t="s">
        <v>5649</v>
      </c>
      <c r="E4106" s="183" t="n">
        <v>0.564</v>
      </c>
    </row>
    <row r="4107" customFormat="false" ht="16.4" hidden="false" customHeight="false" outlineLevel="0" collapsed="false">
      <c r="C4107" s="163" t="s">
        <v>9751</v>
      </c>
      <c r="D4107" s="163" t="s">
        <v>5649</v>
      </c>
      <c r="E4107" s="183" t="n">
        <v>0.564</v>
      </c>
    </row>
    <row r="4108" customFormat="false" ht="16.4" hidden="false" customHeight="false" outlineLevel="0" collapsed="false">
      <c r="C4108" s="163" t="s">
        <v>9752</v>
      </c>
      <c r="D4108" s="163" t="s">
        <v>5649</v>
      </c>
      <c r="E4108" s="183" t="n">
        <v>0.564</v>
      </c>
    </row>
    <row r="4109" customFormat="false" ht="16.4" hidden="false" customHeight="false" outlineLevel="0" collapsed="false">
      <c r="C4109" s="163" t="s">
        <v>9753</v>
      </c>
      <c r="D4109" s="163" t="s">
        <v>5649</v>
      </c>
      <c r="E4109" s="183" t="n">
        <v>0.564</v>
      </c>
    </row>
    <row r="4110" customFormat="false" ht="16.4" hidden="false" customHeight="false" outlineLevel="0" collapsed="false">
      <c r="C4110" s="163" t="s">
        <v>9754</v>
      </c>
      <c r="D4110" s="163" t="s">
        <v>5649</v>
      </c>
      <c r="E4110" s="183" t="n">
        <v>0.564</v>
      </c>
    </row>
    <row r="4111" customFormat="false" ht="16.4" hidden="false" customHeight="false" outlineLevel="0" collapsed="false">
      <c r="C4111" s="163" t="s">
        <v>9755</v>
      </c>
      <c r="D4111" s="163" t="s">
        <v>5649</v>
      </c>
      <c r="E4111" s="183" t="n">
        <v>0.564</v>
      </c>
    </row>
    <row r="4112" customFormat="false" ht="16.4" hidden="false" customHeight="false" outlineLevel="0" collapsed="false">
      <c r="C4112" s="163" t="s">
        <v>9756</v>
      </c>
      <c r="D4112" s="163" t="s">
        <v>1593</v>
      </c>
      <c r="E4112" s="183" t="s">
        <v>5649</v>
      </c>
    </row>
    <row r="4113" customFormat="false" ht="16.4" hidden="false" customHeight="false" outlineLevel="0" collapsed="false">
      <c r="C4113" s="163" t="s">
        <v>9757</v>
      </c>
      <c r="D4113" s="163" t="s">
        <v>1593</v>
      </c>
      <c r="E4113" s="183" t="s">
        <v>5649</v>
      </c>
    </row>
    <row r="4114" customFormat="false" ht="16.4" hidden="false" customHeight="false" outlineLevel="0" collapsed="false">
      <c r="C4114" s="163" t="s">
        <v>9758</v>
      </c>
      <c r="D4114" s="163" t="s">
        <v>1593</v>
      </c>
      <c r="E4114" s="183" t="s">
        <v>5649</v>
      </c>
    </row>
    <row r="4115" customFormat="false" ht="16.4" hidden="false" customHeight="false" outlineLevel="0" collapsed="false">
      <c r="C4115" s="163" t="s">
        <v>9759</v>
      </c>
      <c r="D4115" s="163" t="s">
        <v>1593</v>
      </c>
      <c r="E4115" s="183" t="s">
        <v>5649</v>
      </c>
    </row>
    <row r="4116" customFormat="false" ht="16.4" hidden="false" customHeight="false" outlineLevel="0" collapsed="false">
      <c r="C4116" s="163" t="s">
        <v>9760</v>
      </c>
      <c r="D4116" s="163" t="s">
        <v>1593</v>
      </c>
      <c r="E4116" s="183" t="s">
        <v>5649</v>
      </c>
    </row>
    <row r="4117" customFormat="false" ht="16.4" hidden="false" customHeight="false" outlineLevel="0" collapsed="false">
      <c r="C4117" s="163" t="s">
        <v>9761</v>
      </c>
      <c r="D4117" s="163" t="s">
        <v>1593</v>
      </c>
      <c r="E4117" s="183" t="s">
        <v>5649</v>
      </c>
    </row>
    <row r="4118" customFormat="false" ht="16.4" hidden="false" customHeight="false" outlineLevel="0" collapsed="false">
      <c r="C4118" s="163" t="s">
        <v>9762</v>
      </c>
      <c r="D4118" s="163" t="s">
        <v>1593</v>
      </c>
      <c r="E4118" s="183" t="s">
        <v>5649</v>
      </c>
    </row>
    <row r="4119" customFormat="false" ht="16.4" hidden="false" customHeight="false" outlineLevel="0" collapsed="false">
      <c r="C4119" s="163" t="s">
        <v>9763</v>
      </c>
      <c r="D4119" s="163" t="s">
        <v>1593</v>
      </c>
      <c r="E4119" s="183" t="s">
        <v>5649</v>
      </c>
    </row>
    <row r="4120" customFormat="false" ht="16.4" hidden="false" customHeight="false" outlineLevel="0" collapsed="false">
      <c r="C4120" s="163" t="s">
        <v>9764</v>
      </c>
      <c r="D4120" s="163" t="s">
        <v>1593</v>
      </c>
      <c r="E4120" s="183" t="n">
        <v>0.564</v>
      </c>
    </row>
    <row r="4121" customFormat="false" ht="16.4" hidden="false" customHeight="false" outlineLevel="0" collapsed="false">
      <c r="C4121" s="163" t="s">
        <v>9765</v>
      </c>
      <c r="D4121" s="163" t="s">
        <v>1593</v>
      </c>
      <c r="E4121" s="183" t="n">
        <v>0.564</v>
      </c>
    </row>
    <row r="4122" customFormat="false" ht="16.4" hidden="false" customHeight="false" outlineLevel="0" collapsed="false">
      <c r="C4122" s="163" t="s">
        <v>9766</v>
      </c>
      <c r="D4122" s="163" t="s">
        <v>1593</v>
      </c>
      <c r="E4122" s="183" t="n">
        <v>0.564</v>
      </c>
    </row>
    <row r="4123" customFormat="false" ht="16.4" hidden="false" customHeight="false" outlineLevel="0" collapsed="false">
      <c r="C4123" s="163" t="s">
        <v>9767</v>
      </c>
      <c r="D4123" s="163" t="s">
        <v>1593</v>
      </c>
      <c r="E4123" s="183" t="n">
        <v>0.564</v>
      </c>
    </row>
    <row r="4124" customFormat="false" ht="16.4" hidden="false" customHeight="false" outlineLevel="0" collapsed="false">
      <c r="C4124" s="163" t="s">
        <v>9768</v>
      </c>
      <c r="D4124" s="163" t="s">
        <v>1593</v>
      </c>
      <c r="E4124" s="183" t="n">
        <v>0.564</v>
      </c>
    </row>
    <row r="4125" customFormat="false" ht="16.4" hidden="false" customHeight="false" outlineLevel="0" collapsed="false">
      <c r="C4125" s="163" t="s">
        <v>9769</v>
      </c>
      <c r="D4125" s="163" t="s">
        <v>1593</v>
      </c>
      <c r="E4125" s="183" t="n">
        <v>0.564</v>
      </c>
    </row>
    <row r="4126" customFormat="false" ht="16.4" hidden="false" customHeight="false" outlineLevel="0" collapsed="false">
      <c r="C4126" s="163" t="s">
        <v>9770</v>
      </c>
      <c r="D4126" s="163" t="s">
        <v>1593</v>
      </c>
      <c r="E4126" s="183" t="n">
        <v>0.564</v>
      </c>
    </row>
    <row r="4127" customFormat="false" ht="16.4" hidden="false" customHeight="false" outlineLevel="0" collapsed="false">
      <c r="C4127" s="163" t="s">
        <v>9771</v>
      </c>
      <c r="D4127" s="163" t="s">
        <v>1593</v>
      </c>
      <c r="E4127" s="183" t="n">
        <v>0.564</v>
      </c>
    </row>
    <row r="4128" customFormat="false" ht="16.4" hidden="false" customHeight="false" outlineLevel="0" collapsed="false">
      <c r="C4128" s="163" t="s">
        <v>9772</v>
      </c>
      <c r="D4128" s="163" t="s">
        <v>1593</v>
      </c>
      <c r="E4128" s="183" t="n">
        <v>0.564</v>
      </c>
    </row>
    <row r="4129" customFormat="false" ht="16.4" hidden="false" customHeight="false" outlineLevel="0" collapsed="false">
      <c r="C4129" s="163" t="s">
        <v>9773</v>
      </c>
      <c r="D4129" s="163" t="s">
        <v>1593</v>
      </c>
      <c r="E4129" s="183" t="n">
        <v>0.564</v>
      </c>
    </row>
    <row r="4130" customFormat="false" ht="16.4" hidden="false" customHeight="false" outlineLevel="0" collapsed="false">
      <c r="C4130" s="163" t="s">
        <v>9774</v>
      </c>
      <c r="D4130" s="163" t="s">
        <v>1593</v>
      </c>
      <c r="E4130" s="183" t="n">
        <v>0.564</v>
      </c>
    </row>
    <row r="4131" customFormat="false" ht="16.4" hidden="false" customHeight="false" outlineLevel="0" collapsed="false">
      <c r="C4131" s="163" t="s">
        <v>9775</v>
      </c>
      <c r="D4131" s="163" t="s">
        <v>1593</v>
      </c>
      <c r="E4131" s="183" t="n">
        <v>0.564</v>
      </c>
    </row>
    <row r="4132" customFormat="false" ht="16.4" hidden="false" customHeight="false" outlineLevel="0" collapsed="false">
      <c r="C4132" s="163" t="s">
        <v>9776</v>
      </c>
      <c r="D4132" s="163" t="s">
        <v>5649</v>
      </c>
      <c r="E4132" s="183" t="n">
        <v>0.564</v>
      </c>
    </row>
    <row r="4133" customFormat="false" ht="16.4" hidden="false" customHeight="false" outlineLevel="0" collapsed="false">
      <c r="C4133" s="163" t="s">
        <v>9777</v>
      </c>
      <c r="D4133" s="163" t="s">
        <v>1602</v>
      </c>
      <c r="E4133" s="183" t="n">
        <v>0.564</v>
      </c>
    </row>
    <row r="4134" customFormat="false" ht="16.4" hidden="false" customHeight="false" outlineLevel="0" collapsed="false">
      <c r="C4134" s="163" t="s">
        <v>9778</v>
      </c>
      <c r="D4134" s="163" t="s">
        <v>1602</v>
      </c>
      <c r="E4134" s="183" t="n">
        <v>0.564</v>
      </c>
    </row>
    <row r="4135" customFormat="false" ht="16.4" hidden="false" customHeight="false" outlineLevel="0" collapsed="false">
      <c r="C4135" s="163" t="s">
        <v>9779</v>
      </c>
      <c r="D4135" s="163" t="s">
        <v>1602</v>
      </c>
      <c r="E4135" s="183" t="n">
        <v>0.564</v>
      </c>
    </row>
    <row r="4136" customFormat="false" ht="16.4" hidden="false" customHeight="false" outlineLevel="0" collapsed="false">
      <c r="C4136" s="163" t="s">
        <v>9780</v>
      </c>
      <c r="D4136" s="163" t="s">
        <v>1124</v>
      </c>
      <c r="E4136" s="183" t="n">
        <v>0.564</v>
      </c>
    </row>
    <row r="4137" customFormat="false" ht="16.4" hidden="false" customHeight="false" outlineLevel="0" collapsed="false">
      <c r="C4137" s="163" t="s">
        <v>9781</v>
      </c>
      <c r="D4137" s="163" t="s">
        <v>5649</v>
      </c>
      <c r="E4137" s="183" t="n">
        <v>0.564</v>
      </c>
    </row>
    <row r="4138" customFormat="false" ht="16.4" hidden="false" customHeight="false" outlineLevel="0" collapsed="false">
      <c r="C4138" s="163" t="s">
        <v>9782</v>
      </c>
      <c r="D4138" s="163" t="s">
        <v>5649</v>
      </c>
      <c r="E4138" s="183" t="n">
        <v>0.564</v>
      </c>
    </row>
    <row r="4139" customFormat="false" ht="16.4" hidden="false" customHeight="false" outlineLevel="0" collapsed="false">
      <c r="C4139" s="163" t="s">
        <v>9783</v>
      </c>
      <c r="D4139" s="163" t="s">
        <v>5649</v>
      </c>
      <c r="E4139" s="183" t="n">
        <v>0.564</v>
      </c>
    </row>
    <row r="4140" customFormat="false" ht="16.4" hidden="false" customHeight="false" outlineLevel="0" collapsed="false">
      <c r="C4140" s="163" t="s">
        <v>9784</v>
      </c>
      <c r="D4140" s="163" t="s">
        <v>512</v>
      </c>
      <c r="E4140" s="183" t="s">
        <v>5649</v>
      </c>
    </row>
    <row r="4141" customFormat="false" ht="16.4" hidden="false" customHeight="false" outlineLevel="0" collapsed="false">
      <c r="C4141" s="163" t="s">
        <v>9785</v>
      </c>
      <c r="D4141" s="163" t="s">
        <v>5649</v>
      </c>
      <c r="E4141" s="183" t="n">
        <v>0.564</v>
      </c>
    </row>
    <row r="4142" customFormat="false" ht="16.4" hidden="false" customHeight="false" outlineLevel="0" collapsed="false">
      <c r="C4142" s="163" t="s">
        <v>9786</v>
      </c>
      <c r="D4142" s="163" t="s">
        <v>5649</v>
      </c>
      <c r="E4142" s="183" t="n">
        <v>0.564</v>
      </c>
    </row>
    <row r="4143" customFormat="false" ht="16.4" hidden="false" customHeight="false" outlineLevel="0" collapsed="false">
      <c r="C4143" s="163" t="s">
        <v>9787</v>
      </c>
      <c r="D4143" s="163" t="s">
        <v>5649</v>
      </c>
      <c r="E4143" s="183" t="n">
        <v>0.564</v>
      </c>
    </row>
    <row r="4144" customFormat="false" ht="16.4" hidden="false" customHeight="false" outlineLevel="0" collapsed="false">
      <c r="C4144" s="163" t="s">
        <v>1123</v>
      </c>
      <c r="D4144" s="163" t="s">
        <v>1213</v>
      </c>
      <c r="E4144" s="183" t="n">
        <v>0.5797</v>
      </c>
    </row>
    <row r="4145" customFormat="false" ht="16.4" hidden="false" customHeight="false" outlineLevel="0" collapsed="false">
      <c r="C4145" s="163" t="s">
        <v>9788</v>
      </c>
      <c r="D4145" s="163" t="s">
        <v>1213</v>
      </c>
      <c r="E4145" s="183" t="s">
        <v>5649</v>
      </c>
    </row>
    <row r="4146" customFormat="false" ht="16.4" hidden="false" customHeight="false" outlineLevel="0" collapsed="false">
      <c r="C4146" s="163" t="s">
        <v>9789</v>
      </c>
      <c r="D4146" s="163" t="s">
        <v>1213</v>
      </c>
      <c r="E4146" s="183" t="s">
        <v>5649</v>
      </c>
    </row>
    <row r="4147" customFormat="false" ht="16.4" hidden="false" customHeight="false" outlineLevel="0" collapsed="false">
      <c r="C4147" s="163" t="s">
        <v>9790</v>
      </c>
      <c r="D4147" s="163" t="s">
        <v>1213</v>
      </c>
      <c r="E4147" s="183" t="s">
        <v>5649</v>
      </c>
    </row>
    <row r="4148" customFormat="false" ht="16.4" hidden="false" customHeight="false" outlineLevel="0" collapsed="false">
      <c r="C4148" s="163" t="s">
        <v>511</v>
      </c>
      <c r="D4148" s="163" t="s">
        <v>1213</v>
      </c>
      <c r="E4148" s="183" t="n">
        <v>0.5214</v>
      </c>
    </row>
    <row r="4149" customFormat="false" ht="16.4" hidden="false" customHeight="false" outlineLevel="0" collapsed="false">
      <c r="C4149" s="163" t="s">
        <v>9791</v>
      </c>
      <c r="D4149" s="163" t="s">
        <v>1213</v>
      </c>
      <c r="E4149" s="183" t="s">
        <v>5649</v>
      </c>
    </row>
    <row r="4150" customFormat="false" ht="16.4" hidden="false" customHeight="false" outlineLevel="0" collapsed="false">
      <c r="C4150" s="163" t="s">
        <v>9792</v>
      </c>
      <c r="D4150" s="163" t="s">
        <v>1213</v>
      </c>
      <c r="E4150" s="183" t="s">
        <v>5649</v>
      </c>
    </row>
    <row r="4151" customFormat="false" ht="16.4" hidden="false" customHeight="false" outlineLevel="0" collapsed="false">
      <c r="C4151" s="163" t="s">
        <v>9793</v>
      </c>
      <c r="D4151" s="163" t="s">
        <v>1213</v>
      </c>
      <c r="E4151" s="183" t="s">
        <v>5649</v>
      </c>
    </row>
    <row r="4152" customFormat="false" ht="16.4" hidden="false" customHeight="false" outlineLevel="0" collapsed="false">
      <c r="C4152" s="163" t="s">
        <v>9794</v>
      </c>
      <c r="D4152" s="163" t="s">
        <v>1213</v>
      </c>
      <c r="E4152" s="183" t="n">
        <v>0.5964</v>
      </c>
    </row>
    <row r="4153" customFormat="false" ht="16.4" hidden="false" customHeight="false" outlineLevel="0" collapsed="false">
      <c r="C4153" s="163" t="s">
        <v>9795</v>
      </c>
      <c r="D4153" s="163" t="s">
        <v>1213</v>
      </c>
      <c r="E4153" s="183" t="n">
        <v>0.5964</v>
      </c>
    </row>
    <row r="4154" customFormat="false" ht="16.4" hidden="false" customHeight="false" outlineLevel="0" collapsed="false">
      <c r="C4154" s="163" t="s">
        <v>9796</v>
      </c>
      <c r="D4154" s="163" t="s">
        <v>1213</v>
      </c>
      <c r="E4154" s="183" t="n">
        <v>0.5964</v>
      </c>
    </row>
    <row r="4155" customFormat="false" ht="16.4" hidden="false" customHeight="false" outlineLevel="0" collapsed="false">
      <c r="C4155" s="163" t="s">
        <v>9797</v>
      </c>
      <c r="D4155" s="163" t="s">
        <v>1213</v>
      </c>
      <c r="E4155" s="183" t="n">
        <v>0.5964</v>
      </c>
    </row>
    <row r="4156" customFormat="false" ht="16.4" hidden="false" customHeight="false" outlineLevel="0" collapsed="false">
      <c r="C4156" s="163" t="s">
        <v>9798</v>
      </c>
      <c r="D4156" s="163" t="s">
        <v>1213</v>
      </c>
      <c r="E4156" s="183" t="n">
        <v>0.5964</v>
      </c>
    </row>
    <row r="4157" customFormat="false" ht="16.4" hidden="false" customHeight="false" outlineLevel="0" collapsed="false">
      <c r="C4157" s="163" t="s">
        <v>9799</v>
      </c>
      <c r="D4157" s="163" t="s">
        <v>1213</v>
      </c>
      <c r="E4157" s="183" t="n">
        <v>0.5964</v>
      </c>
    </row>
    <row r="4158" customFormat="false" ht="16.4" hidden="false" customHeight="false" outlineLevel="0" collapsed="false">
      <c r="C4158" s="163" t="s">
        <v>9800</v>
      </c>
      <c r="D4158" s="163" t="s">
        <v>1213</v>
      </c>
      <c r="E4158" s="183" t="n">
        <v>0.5964</v>
      </c>
    </row>
    <row r="4159" customFormat="false" ht="16.4" hidden="false" customHeight="false" outlineLevel="0" collapsed="false">
      <c r="C4159" s="163" t="s">
        <v>9801</v>
      </c>
      <c r="D4159" s="163" t="s">
        <v>1213</v>
      </c>
      <c r="E4159" s="183" t="n">
        <v>0.5964</v>
      </c>
    </row>
    <row r="4160" customFormat="false" ht="16.4" hidden="false" customHeight="false" outlineLevel="0" collapsed="false">
      <c r="C4160" s="163" t="s">
        <v>9802</v>
      </c>
      <c r="D4160" s="163" t="s">
        <v>1213</v>
      </c>
      <c r="E4160" s="183" t="n">
        <v>0.5964</v>
      </c>
    </row>
    <row r="4161" customFormat="false" ht="16.4" hidden="false" customHeight="false" outlineLevel="0" collapsed="false">
      <c r="C4161" s="163" t="s">
        <v>9803</v>
      </c>
      <c r="D4161" s="163" t="s">
        <v>1213</v>
      </c>
      <c r="E4161" s="183" t="n">
        <v>0.5964</v>
      </c>
    </row>
    <row r="4162" customFormat="false" ht="16.4" hidden="false" customHeight="false" outlineLevel="0" collapsed="false">
      <c r="C4162" s="163" t="s">
        <v>9804</v>
      </c>
      <c r="D4162" s="163" t="s">
        <v>1213</v>
      </c>
      <c r="E4162" s="183" t="n">
        <v>0.5964</v>
      </c>
    </row>
    <row r="4163" customFormat="false" ht="16.4" hidden="false" customHeight="false" outlineLevel="0" collapsed="false">
      <c r="C4163" s="163" t="s">
        <v>9805</v>
      </c>
      <c r="D4163" s="163" t="s">
        <v>1213</v>
      </c>
      <c r="E4163" s="183" t="n">
        <v>0.5964</v>
      </c>
    </row>
    <row r="4164" customFormat="false" ht="16.4" hidden="false" customHeight="false" outlineLevel="0" collapsed="false">
      <c r="C4164" s="163" t="s">
        <v>9806</v>
      </c>
      <c r="D4164" s="163" t="s">
        <v>1213</v>
      </c>
      <c r="E4164" s="183" t="n">
        <v>0.5964</v>
      </c>
    </row>
    <row r="4165" customFormat="false" ht="16.4" hidden="false" customHeight="false" outlineLevel="0" collapsed="false">
      <c r="C4165" s="163" t="s">
        <v>9807</v>
      </c>
      <c r="D4165" s="163" t="s">
        <v>1213</v>
      </c>
      <c r="E4165" s="183" t="n">
        <v>0.5964</v>
      </c>
    </row>
    <row r="4166" customFormat="false" ht="16.4" hidden="false" customHeight="false" outlineLevel="0" collapsed="false">
      <c r="C4166" s="163" t="s">
        <v>9808</v>
      </c>
      <c r="D4166" s="163" t="s">
        <v>1213</v>
      </c>
      <c r="E4166" s="183" t="n">
        <v>0.5964</v>
      </c>
    </row>
    <row r="4167" customFormat="false" ht="16.4" hidden="false" customHeight="false" outlineLevel="0" collapsed="false">
      <c r="C4167" s="163" t="s">
        <v>9809</v>
      </c>
      <c r="D4167" s="163" t="s">
        <v>1213</v>
      </c>
      <c r="E4167" s="183" t="n">
        <v>0.5964</v>
      </c>
    </row>
    <row r="4168" customFormat="false" ht="16.4" hidden="false" customHeight="false" outlineLevel="0" collapsed="false">
      <c r="C4168" s="163" t="s">
        <v>9810</v>
      </c>
      <c r="D4168" s="163" t="s">
        <v>1213</v>
      </c>
      <c r="E4168" s="183" t="n">
        <v>0.5964</v>
      </c>
    </row>
    <row r="4169" customFormat="false" ht="16.4" hidden="false" customHeight="false" outlineLevel="0" collapsed="false">
      <c r="C4169" s="163" t="s">
        <v>9811</v>
      </c>
      <c r="D4169" s="163" t="s">
        <v>1213</v>
      </c>
      <c r="E4169" s="183" t="n">
        <v>0.5964</v>
      </c>
    </row>
    <row r="4170" customFormat="false" ht="16.4" hidden="false" customHeight="false" outlineLevel="0" collapsed="false">
      <c r="C4170" s="163" t="s">
        <v>9812</v>
      </c>
      <c r="D4170" s="163" t="s">
        <v>5649</v>
      </c>
      <c r="E4170" s="183" t="n">
        <v>0.5964</v>
      </c>
    </row>
    <row r="4171" customFormat="false" ht="16.4" hidden="false" customHeight="false" outlineLevel="0" collapsed="false">
      <c r="C4171" s="163" t="s">
        <v>9813</v>
      </c>
      <c r="D4171" s="163" t="s">
        <v>5649</v>
      </c>
      <c r="E4171" s="183" t="n">
        <v>0.5964</v>
      </c>
    </row>
    <row r="4172" customFormat="false" ht="16.4" hidden="false" customHeight="false" outlineLevel="0" collapsed="false">
      <c r="C4172" s="163" t="s">
        <v>9814</v>
      </c>
      <c r="D4172" s="163" t="s">
        <v>5649</v>
      </c>
      <c r="E4172" s="183" t="n">
        <v>0.5964</v>
      </c>
    </row>
    <row r="4173" customFormat="false" ht="16.4" hidden="false" customHeight="false" outlineLevel="0" collapsed="false">
      <c r="C4173" s="163" t="s">
        <v>9815</v>
      </c>
      <c r="D4173" s="163" t="s">
        <v>5649</v>
      </c>
      <c r="E4173" s="183" t="n">
        <v>0.5964</v>
      </c>
    </row>
    <row r="4174" customFormat="false" ht="16.4" hidden="false" customHeight="false" outlineLevel="0" collapsed="false">
      <c r="C4174" s="163" t="s">
        <v>9816</v>
      </c>
      <c r="D4174" s="163" t="s">
        <v>5649</v>
      </c>
      <c r="E4174" s="183" t="n">
        <v>0.5964</v>
      </c>
    </row>
    <row r="4175" customFormat="false" ht="16.4" hidden="false" customHeight="false" outlineLevel="0" collapsed="false">
      <c r="C4175" s="163" t="s">
        <v>9817</v>
      </c>
      <c r="D4175" s="163" t="s">
        <v>1215</v>
      </c>
      <c r="E4175" s="183" t="n">
        <v>0.5964</v>
      </c>
    </row>
    <row r="4176" customFormat="false" ht="16.4" hidden="false" customHeight="false" outlineLevel="0" collapsed="false">
      <c r="C4176" s="163" t="s">
        <v>9818</v>
      </c>
      <c r="D4176" s="163" t="s">
        <v>1217</v>
      </c>
      <c r="E4176" s="183" t="n">
        <v>0.5964</v>
      </c>
    </row>
    <row r="4177" customFormat="false" ht="16.4" hidden="false" customHeight="false" outlineLevel="0" collapsed="false">
      <c r="C4177" s="163" t="s">
        <v>9819</v>
      </c>
      <c r="D4177" s="163" t="s">
        <v>1219</v>
      </c>
      <c r="E4177" s="183" t="n">
        <v>0.5964</v>
      </c>
    </row>
    <row r="4178" customFormat="false" ht="16.4" hidden="false" customHeight="false" outlineLevel="0" collapsed="false">
      <c r="C4178" s="163" t="s">
        <v>9820</v>
      </c>
      <c r="D4178" s="163" t="s">
        <v>1221</v>
      </c>
      <c r="E4178" s="183" t="s">
        <v>5649</v>
      </c>
    </row>
    <row r="4179" customFormat="false" ht="16.4" hidden="false" customHeight="false" outlineLevel="0" collapsed="false">
      <c r="C4179" s="163" t="s">
        <v>9821</v>
      </c>
      <c r="D4179" s="163" t="s">
        <v>1223</v>
      </c>
      <c r="E4179" s="183" t="s">
        <v>5649</v>
      </c>
    </row>
    <row r="4180" customFormat="false" ht="16.4" hidden="false" customHeight="false" outlineLevel="0" collapsed="false">
      <c r="C4180" s="163" t="s">
        <v>9822</v>
      </c>
      <c r="D4180" s="163" t="s">
        <v>1225</v>
      </c>
      <c r="E4180" s="183" t="s">
        <v>5649</v>
      </c>
    </row>
    <row r="4181" customFormat="false" ht="16.4" hidden="false" customHeight="false" outlineLevel="0" collapsed="false">
      <c r="C4181" s="163" t="s">
        <v>9823</v>
      </c>
      <c r="D4181" s="163" t="s">
        <v>1227</v>
      </c>
      <c r="E4181" s="183" t="s">
        <v>5649</v>
      </c>
    </row>
    <row r="4182" customFormat="false" ht="16.4" hidden="false" customHeight="false" outlineLevel="0" collapsed="false">
      <c r="C4182" s="163" t="s">
        <v>9824</v>
      </c>
      <c r="D4182" s="163" t="s">
        <v>1229</v>
      </c>
      <c r="E4182" s="183" t="s">
        <v>5649</v>
      </c>
    </row>
    <row r="4183" customFormat="false" ht="16.4" hidden="false" customHeight="false" outlineLevel="0" collapsed="false">
      <c r="C4183" s="163" t="s">
        <v>1214</v>
      </c>
      <c r="D4183" s="163" t="s">
        <v>1231</v>
      </c>
      <c r="E4183" s="183" t="n">
        <v>0.5964</v>
      </c>
    </row>
    <row r="4184" customFormat="false" ht="16.4" hidden="false" customHeight="false" outlineLevel="0" collapsed="false">
      <c r="C4184" s="163" t="s">
        <v>1216</v>
      </c>
      <c r="D4184" s="163" t="s">
        <v>1234</v>
      </c>
      <c r="E4184" s="183" t="n">
        <v>0.5964</v>
      </c>
    </row>
    <row r="4185" customFormat="false" ht="16.4" hidden="false" customHeight="false" outlineLevel="0" collapsed="false">
      <c r="C4185" s="163" t="s">
        <v>1218</v>
      </c>
      <c r="D4185" s="163" t="s">
        <v>1236</v>
      </c>
      <c r="E4185" s="183" t="n">
        <v>0.5964</v>
      </c>
    </row>
    <row r="4186" customFormat="false" ht="16.4" hidden="false" customHeight="false" outlineLevel="0" collapsed="false">
      <c r="C4186" s="163" t="s">
        <v>1220</v>
      </c>
      <c r="D4186" s="163" t="s">
        <v>1238</v>
      </c>
      <c r="E4186" s="183" t="n">
        <v>0.5964</v>
      </c>
    </row>
    <row r="4187" customFormat="false" ht="16.4" hidden="false" customHeight="false" outlineLevel="0" collapsed="false">
      <c r="C4187" s="163" t="s">
        <v>1222</v>
      </c>
      <c r="D4187" s="163" t="s">
        <v>1240</v>
      </c>
      <c r="E4187" s="183" t="n">
        <v>0.5964</v>
      </c>
    </row>
    <row r="4188" customFormat="false" ht="16.4" hidden="false" customHeight="false" outlineLevel="0" collapsed="false">
      <c r="C4188" s="163" t="s">
        <v>1224</v>
      </c>
      <c r="D4188" s="163" t="s">
        <v>1244</v>
      </c>
      <c r="E4188" s="183" t="n">
        <v>0.5964</v>
      </c>
    </row>
    <row r="4189" customFormat="false" ht="16.4" hidden="false" customHeight="false" outlineLevel="0" collapsed="false">
      <c r="C4189" s="163" t="s">
        <v>1226</v>
      </c>
      <c r="D4189" s="163" t="s">
        <v>1246</v>
      </c>
      <c r="E4189" s="183" t="n">
        <v>0.5964</v>
      </c>
    </row>
    <row r="4190" customFormat="false" ht="16.4" hidden="false" customHeight="false" outlineLevel="0" collapsed="false">
      <c r="C4190" s="163" t="s">
        <v>1228</v>
      </c>
      <c r="D4190" s="163" t="s">
        <v>1248</v>
      </c>
      <c r="E4190" s="183" t="n">
        <v>0.5964</v>
      </c>
    </row>
    <row r="4191" customFormat="false" ht="16.4" hidden="false" customHeight="false" outlineLevel="0" collapsed="false">
      <c r="C4191" s="163" t="s">
        <v>1230</v>
      </c>
      <c r="D4191" s="163" t="s">
        <v>1250</v>
      </c>
      <c r="E4191" s="183" t="n">
        <v>0.5964</v>
      </c>
    </row>
    <row r="4192" customFormat="false" ht="16.4" hidden="false" customHeight="false" outlineLevel="0" collapsed="false">
      <c r="C4192" s="163" t="s">
        <v>1233</v>
      </c>
      <c r="D4192" s="163" t="s">
        <v>1252</v>
      </c>
      <c r="E4192" s="183" t="n">
        <v>0.3991</v>
      </c>
    </row>
    <row r="4193" customFormat="false" ht="16.4" hidden="false" customHeight="false" outlineLevel="0" collapsed="false">
      <c r="C4193" s="163" t="s">
        <v>1235</v>
      </c>
      <c r="D4193" s="163" t="s">
        <v>1256</v>
      </c>
      <c r="E4193" s="183" t="n">
        <v>0.5964</v>
      </c>
    </row>
    <row r="4194" customFormat="false" ht="16.4" hidden="false" customHeight="false" outlineLevel="0" collapsed="false">
      <c r="C4194" s="163" t="s">
        <v>1237</v>
      </c>
      <c r="D4194" s="163" t="s">
        <v>1260</v>
      </c>
      <c r="E4194" s="183" t="n">
        <v>0.5964</v>
      </c>
    </row>
    <row r="4195" customFormat="false" ht="16.4" hidden="false" customHeight="false" outlineLevel="0" collapsed="false">
      <c r="C4195" s="163" t="s">
        <v>1239</v>
      </c>
      <c r="D4195" s="163" t="s">
        <v>5649</v>
      </c>
      <c r="E4195" s="183" t="n">
        <v>0.4705</v>
      </c>
    </row>
    <row r="4196" customFormat="false" ht="16.4" hidden="false" customHeight="false" outlineLevel="0" collapsed="false">
      <c r="C4196" s="163" t="s">
        <v>1243</v>
      </c>
      <c r="D4196" s="163" t="s">
        <v>5649</v>
      </c>
      <c r="E4196" s="183" t="n">
        <v>0.3943</v>
      </c>
    </row>
    <row r="4197" customFormat="false" ht="16.4" hidden="false" customHeight="false" outlineLevel="0" collapsed="false">
      <c r="C4197" s="163" t="s">
        <v>1245</v>
      </c>
      <c r="D4197" s="163" t="s">
        <v>1262</v>
      </c>
      <c r="E4197" s="183" t="n">
        <v>0.5964</v>
      </c>
    </row>
    <row r="4198" customFormat="false" ht="16.4" hidden="false" customHeight="false" outlineLevel="0" collapsed="false">
      <c r="C4198" s="163" t="s">
        <v>1247</v>
      </c>
      <c r="D4198" s="163" t="s">
        <v>5649</v>
      </c>
      <c r="E4198" s="183" t="n">
        <v>0.5964</v>
      </c>
    </row>
    <row r="4199" customFormat="false" ht="16.4" hidden="false" customHeight="false" outlineLevel="0" collapsed="false">
      <c r="C4199" s="163" t="s">
        <v>1249</v>
      </c>
      <c r="D4199" s="163" t="s">
        <v>1266</v>
      </c>
      <c r="E4199" s="183" t="n">
        <v>0.5964</v>
      </c>
    </row>
    <row r="4200" customFormat="false" ht="16.4" hidden="false" customHeight="false" outlineLevel="0" collapsed="false">
      <c r="C4200" s="163" t="s">
        <v>1251</v>
      </c>
      <c r="D4200" s="163" t="s">
        <v>1269</v>
      </c>
      <c r="E4200" s="183" t="n">
        <v>0.5964</v>
      </c>
    </row>
    <row r="4201" customFormat="false" ht="16.4" hidden="false" customHeight="false" outlineLevel="0" collapsed="false">
      <c r="C4201" s="163" t="s">
        <v>1255</v>
      </c>
      <c r="D4201" s="163" t="s">
        <v>1271</v>
      </c>
      <c r="E4201" s="183" t="n">
        <v>0.5964</v>
      </c>
    </row>
    <row r="4202" customFormat="false" ht="16.4" hidden="false" customHeight="false" outlineLevel="0" collapsed="false">
      <c r="C4202" s="163" t="s">
        <v>1259</v>
      </c>
      <c r="D4202" s="163" t="s">
        <v>671</v>
      </c>
      <c r="E4202" s="183" t="n">
        <v>0.5964</v>
      </c>
    </row>
    <row r="4203" customFormat="false" ht="16.4" hidden="false" customHeight="false" outlineLevel="0" collapsed="false">
      <c r="C4203" s="163" t="s">
        <v>9825</v>
      </c>
      <c r="D4203" s="163" t="s">
        <v>1273</v>
      </c>
      <c r="E4203" s="183" t="s">
        <v>5649</v>
      </c>
    </row>
    <row r="4204" customFormat="false" ht="16.4" hidden="false" customHeight="false" outlineLevel="0" collapsed="false">
      <c r="C4204" s="163" t="s">
        <v>9826</v>
      </c>
      <c r="D4204" s="163" t="s">
        <v>677</v>
      </c>
      <c r="E4204" s="183" t="s">
        <v>5649</v>
      </c>
    </row>
    <row r="4205" customFormat="false" ht="16.4" hidden="false" customHeight="false" outlineLevel="0" collapsed="false">
      <c r="C4205" s="163" t="s">
        <v>1261</v>
      </c>
      <c r="D4205" s="163" t="s">
        <v>677</v>
      </c>
      <c r="E4205" s="183" t="n">
        <v>0.5964</v>
      </c>
    </row>
    <row r="4206" customFormat="false" ht="16.4" hidden="false" customHeight="false" outlineLevel="0" collapsed="false">
      <c r="C4206" s="163" t="s">
        <v>9827</v>
      </c>
      <c r="D4206" s="163" t="s">
        <v>677</v>
      </c>
      <c r="E4206" s="183" t="s">
        <v>5649</v>
      </c>
    </row>
    <row r="4207" customFormat="false" ht="16.4" hidden="false" customHeight="false" outlineLevel="0" collapsed="false">
      <c r="C4207" s="163" t="s">
        <v>1265</v>
      </c>
      <c r="D4207" s="163" t="s">
        <v>677</v>
      </c>
      <c r="E4207" s="183" t="n">
        <v>0.3999</v>
      </c>
    </row>
    <row r="4208" customFormat="false" ht="16.4" hidden="false" customHeight="false" outlineLevel="0" collapsed="false">
      <c r="C4208" s="163" t="s">
        <v>1268</v>
      </c>
      <c r="D4208" s="163" t="s">
        <v>677</v>
      </c>
      <c r="E4208" s="183" t="n">
        <v>0.5964</v>
      </c>
    </row>
    <row r="4209" customFormat="false" ht="16.4" hidden="false" customHeight="false" outlineLevel="0" collapsed="false">
      <c r="C4209" s="163" t="s">
        <v>1270</v>
      </c>
      <c r="D4209" s="163" t="s">
        <v>677</v>
      </c>
      <c r="E4209" s="183" t="n">
        <v>0.5964</v>
      </c>
    </row>
    <row r="4210" customFormat="false" ht="16.4" hidden="false" customHeight="false" outlineLevel="0" collapsed="false">
      <c r="C4210" s="163" t="s">
        <v>670</v>
      </c>
      <c r="D4210" s="163" t="s">
        <v>677</v>
      </c>
      <c r="E4210" s="183" t="n">
        <v>0.4648</v>
      </c>
    </row>
    <row r="4211" customFormat="false" ht="16.4" hidden="false" customHeight="false" outlineLevel="0" collapsed="false">
      <c r="C4211" s="163" t="s">
        <v>1272</v>
      </c>
      <c r="D4211" s="163" t="s">
        <v>677</v>
      </c>
      <c r="E4211" s="183" t="n">
        <v>0.5964</v>
      </c>
    </row>
    <row r="4212" customFormat="false" ht="16.4" hidden="false" customHeight="false" outlineLevel="0" collapsed="false">
      <c r="C4212" s="163" t="s">
        <v>9828</v>
      </c>
      <c r="D4212" s="163" t="s">
        <v>677</v>
      </c>
      <c r="E4212" s="183" t="n">
        <v>0.5964</v>
      </c>
    </row>
    <row r="4213" customFormat="false" ht="16.4" hidden="false" customHeight="false" outlineLevel="0" collapsed="false">
      <c r="C4213" s="163" t="s">
        <v>9829</v>
      </c>
      <c r="D4213" s="163" t="s">
        <v>677</v>
      </c>
      <c r="E4213" s="183" t="n">
        <v>0.5964</v>
      </c>
    </row>
    <row r="4214" customFormat="false" ht="16.4" hidden="false" customHeight="false" outlineLevel="0" collapsed="false">
      <c r="C4214" s="163" t="s">
        <v>9830</v>
      </c>
      <c r="D4214" s="163" t="s">
        <v>677</v>
      </c>
      <c r="E4214" s="183" t="n">
        <v>0.5964</v>
      </c>
    </row>
    <row r="4215" customFormat="false" ht="16.4" hidden="false" customHeight="false" outlineLevel="0" collapsed="false">
      <c r="C4215" s="163" t="s">
        <v>9831</v>
      </c>
      <c r="D4215" s="163" t="s">
        <v>677</v>
      </c>
      <c r="E4215" s="183" t="n">
        <v>0.5964</v>
      </c>
    </row>
    <row r="4216" customFormat="false" ht="16.4" hidden="false" customHeight="false" outlineLevel="0" collapsed="false">
      <c r="C4216" s="163" t="s">
        <v>9832</v>
      </c>
      <c r="D4216" s="163" t="s">
        <v>677</v>
      </c>
      <c r="E4216" s="183" t="n">
        <v>0.5964</v>
      </c>
    </row>
    <row r="4217" customFormat="false" ht="16.4" hidden="false" customHeight="false" outlineLevel="0" collapsed="false">
      <c r="C4217" s="163" t="s">
        <v>9833</v>
      </c>
      <c r="D4217" s="163" t="s">
        <v>677</v>
      </c>
      <c r="E4217" s="183" t="n">
        <v>0.5964</v>
      </c>
    </row>
    <row r="4218" customFormat="false" ht="16.4" hidden="false" customHeight="false" outlineLevel="0" collapsed="false">
      <c r="C4218" s="163" t="s">
        <v>9834</v>
      </c>
      <c r="D4218" s="163" t="s">
        <v>677</v>
      </c>
      <c r="E4218" s="183" t="n">
        <v>0.5964</v>
      </c>
    </row>
    <row r="4219" customFormat="false" ht="16.4" hidden="false" customHeight="false" outlineLevel="0" collapsed="false">
      <c r="C4219" s="163" t="s">
        <v>9835</v>
      </c>
      <c r="D4219" s="163" t="s">
        <v>677</v>
      </c>
      <c r="E4219" s="183" t="n">
        <v>0.5964</v>
      </c>
    </row>
    <row r="4220" customFormat="false" ht="16.4" hidden="false" customHeight="false" outlineLevel="0" collapsed="false">
      <c r="C4220" s="163" t="s">
        <v>9836</v>
      </c>
      <c r="D4220" s="163" t="s">
        <v>677</v>
      </c>
      <c r="E4220" s="183" t="n">
        <v>0.5964</v>
      </c>
    </row>
    <row r="4221" customFormat="false" ht="16.4" hidden="false" customHeight="false" outlineLevel="0" collapsed="false">
      <c r="C4221" s="163" t="s">
        <v>9837</v>
      </c>
      <c r="D4221" s="163" t="s">
        <v>677</v>
      </c>
      <c r="E4221" s="183" t="n">
        <v>0.5964</v>
      </c>
    </row>
    <row r="4222" customFormat="false" ht="16.4" hidden="false" customHeight="false" outlineLevel="0" collapsed="false">
      <c r="C4222" s="163" t="s">
        <v>9838</v>
      </c>
      <c r="D4222" s="163" t="s">
        <v>5649</v>
      </c>
      <c r="E4222" s="183" t="n">
        <v>0.5964</v>
      </c>
    </row>
    <row r="4223" customFormat="false" ht="16.4" hidden="false" customHeight="false" outlineLevel="0" collapsed="false">
      <c r="C4223" s="163" t="s">
        <v>9839</v>
      </c>
      <c r="D4223" s="163" t="s">
        <v>5649</v>
      </c>
      <c r="E4223" s="183" t="n">
        <v>0.5964</v>
      </c>
    </row>
    <row r="4224" customFormat="false" ht="16.4" hidden="false" customHeight="false" outlineLevel="0" collapsed="false">
      <c r="C4224" s="163" t="s">
        <v>9840</v>
      </c>
      <c r="D4224" s="163" t="s">
        <v>5649</v>
      </c>
      <c r="E4224" s="183" t="n">
        <v>0.5964</v>
      </c>
    </row>
    <row r="4225" customFormat="false" ht="16.4" hidden="false" customHeight="false" outlineLevel="0" collapsed="false">
      <c r="C4225" s="163" t="s">
        <v>9841</v>
      </c>
      <c r="D4225" s="163" t="s">
        <v>5649</v>
      </c>
      <c r="E4225" s="183" t="n">
        <v>0.5964</v>
      </c>
    </row>
    <row r="4226" customFormat="false" ht="16.4" hidden="false" customHeight="false" outlineLevel="0" collapsed="false">
      <c r="C4226" s="163" t="s">
        <v>9842</v>
      </c>
      <c r="D4226" s="163" t="s">
        <v>5649</v>
      </c>
      <c r="E4226" s="183" t="n">
        <v>0.5964</v>
      </c>
    </row>
    <row r="4227" customFormat="false" ht="16.4" hidden="false" customHeight="false" outlineLevel="0" collapsed="false">
      <c r="C4227" s="163" t="s">
        <v>9843</v>
      </c>
      <c r="D4227" s="163" t="s">
        <v>5649</v>
      </c>
      <c r="E4227" s="183" t="n">
        <v>0.5964</v>
      </c>
    </row>
    <row r="4228" customFormat="false" ht="16.4" hidden="false" customHeight="false" outlineLevel="0" collapsed="false">
      <c r="C4228" s="163" t="s">
        <v>9844</v>
      </c>
      <c r="D4228" s="163" t="s">
        <v>5649</v>
      </c>
      <c r="E4228" s="183" t="n">
        <v>0.5964</v>
      </c>
    </row>
    <row r="4229" customFormat="false" ht="16.4" hidden="false" customHeight="false" outlineLevel="0" collapsed="false">
      <c r="C4229" s="163" t="s">
        <v>9845</v>
      </c>
      <c r="D4229" s="163" t="s">
        <v>5649</v>
      </c>
      <c r="E4229" s="183" t="n">
        <v>0.5964</v>
      </c>
    </row>
    <row r="4230" customFormat="false" ht="16.4" hidden="false" customHeight="false" outlineLevel="0" collapsed="false">
      <c r="C4230" s="163" t="s">
        <v>9846</v>
      </c>
      <c r="D4230" s="163" t="s">
        <v>5649</v>
      </c>
      <c r="E4230" s="183" t="s">
        <v>5649</v>
      </c>
    </row>
    <row r="4231" customFormat="false" ht="16.4" hidden="false" customHeight="false" outlineLevel="0" collapsed="false">
      <c r="C4231" s="163" t="s">
        <v>9847</v>
      </c>
      <c r="D4231" s="163" t="s">
        <v>5649</v>
      </c>
      <c r="E4231" s="183" t="s">
        <v>5649</v>
      </c>
    </row>
    <row r="4232" customFormat="false" ht="16.4" hidden="false" customHeight="false" outlineLevel="0" collapsed="false">
      <c r="C4232" s="163" t="s">
        <v>9848</v>
      </c>
      <c r="D4232" s="163" t="s">
        <v>5649</v>
      </c>
      <c r="E4232" s="183" t="s">
        <v>5649</v>
      </c>
    </row>
    <row r="4233" customFormat="false" ht="16.4" hidden="false" customHeight="false" outlineLevel="0" collapsed="false">
      <c r="C4233" s="163" t="s">
        <v>9849</v>
      </c>
      <c r="D4233" s="163" t="s">
        <v>5649</v>
      </c>
      <c r="E4233" s="183" t="s">
        <v>5649</v>
      </c>
    </row>
    <row r="4234" customFormat="false" ht="16.4" hidden="false" customHeight="false" outlineLevel="0" collapsed="false">
      <c r="C4234" s="163" t="s">
        <v>9850</v>
      </c>
      <c r="D4234" s="163" t="s">
        <v>5649</v>
      </c>
      <c r="E4234" s="183" t="s">
        <v>5649</v>
      </c>
    </row>
    <row r="4235" customFormat="false" ht="16.4" hidden="false" customHeight="false" outlineLevel="0" collapsed="false">
      <c r="C4235" s="163" t="s">
        <v>9851</v>
      </c>
      <c r="D4235" s="163" t="s">
        <v>5649</v>
      </c>
      <c r="E4235" s="183" t="s">
        <v>5649</v>
      </c>
    </row>
    <row r="4236" customFormat="false" ht="16.4" hidden="false" customHeight="false" outlineLevel="0" collapsed="false">
      <c r="C4236" s="163" t="s">
        <v>9852</v>
      </c>
      <c r="D4236" s="163" t="s">
        <v>5649</v>
      </c>
      <c r="E4236" s="183" t="s">
        <v>5649</v>
      </c>
    </row>
    <row r="4237" customFormat="false" ht="16.4" hidden="false" customHeight="false" outlineLevel="0" collapsed="false">
      <c r="C4237" s="163" t="s">
        <v>9853</v>
      </c>
      <c r="D4237" s="163" t="s">
        <v>5649</v>
      </c>
      <c r="E4237" s="183" t="s">
        <v>5649</v>
      </c>
    </row>
    <row r="4238" customFormat="false" ht="16.4" hidden="false" customHeight="false" outlineLevel="0" collapsed="false">
      <c r="C4238" s="163" t="s">
        <v>9854</v>
      </c>
      <c r="D4238" s="163" t="s">
        <v>5649</v>
      </c>
      <c r="E4238" s="183" t="s">
        <v>5649</v>
      </c>
    </row>
    <row r="4239" customFormat="false" ht="16.4" hidden="false" customHeight="false" outlineLevel="0" collapsed="false">
      <c r="C4239" s="163" t="s">
        <v>9855</v>
      </c>
      <c r="D4239" s="163" t="s">
        <v>5649</v>
      </c>
      <c r="E4239" s="183" t="s">
        <v>5649</v>
      </c>
    </row>
    <row r="4240" customFormat="false" ht="16.4" hidden="false" customHeight="false" outlineLevel="0" collapsed="false">
      <c r="C4240" s="163" t="s">
        <v>9856</v>
      </c>
      <c r="D4240" s="163" t="s">
        <v>5649</v>
      </c>
      <c r="E4240" s="183" t="s">
        <v>5649</v>
      </c>
    </row>
    <row r="4241" customFormat="false" ht="16.4" hidden="false" customHeight="false" outlineLevel="0" collapsed="false">
      <c r="C4241" s="163" t="s">
        <v>9857</v>
      </c>
      <c r="D4241" s="163" t="s">
        <v>5649</v>
      </c>
      <c r="E4241" s="183" t="s">
        <v>5649</v>
      </c>
    </row>
    <row r="4242" customFormat="false" ht="16.4" hidden="false" customHeight="false" outlineLevel="0" collapsed="false">
      <c r="C4242" s="163" t="s">
        <v>9858</v>
      </c>
      <c r="D4242" s="163" t="s">
        <v>5649</v>
      </c>
      <c r="E4242" s="183" t="s">
        <v>5649</v>
      </c>
    </row>
    <row r="4243" customFormat="false" ht="16.4" hidden="false" customHeight="false" outlineLevel="0" collapsed="false">
      <c r="C4243" s="163" t="s">
        <v>9859</v>
      </c>
      <c r="D4243" s="163" t="s">
        <v>5649</v>
      </c>
      <c r="E4243" s="183" t="s">
        <v>5649</v>
      </c>
    </row>
    <row r="4244" customFormat="false" ht="16.4" hidden="false" customHeight="false" outlineLevel="0" collapsed="false">
      <c r="C4244" s="163" t="s">
        <v>9860</v>
      </c>
      <c r="D4244" s="163" t="s">
        <v>5649</v>
      </c>
      <c r="E4244" s="183" t="s">
        <v>5649</v>
      </c>
    </row>
    <row r="4245" customFormat="false" ht="16.4" hidden="false" customHeight="false" outlineLevel="0" collapsed="false">
      <c r="C4245" s="163" t="s">
        <v>9861</v>
      </c>
      <c r="D4245" s="163" t="s">
        <v>5649</v>
      </c>
      <c r="E4245" s="183" t="s">
        <v>5649</v>
      </c>
    </row>
    <row r="4246" customFormat="false" ht="16.4" hidden="false" customHeight="false" outlineLevel="0" collapsed="false">
      <c r="C4246" s="163" t="s">
        <v>9862</v>
      </c>
      <c r="D4246" s="163" t="s">
        <v>5649</v>
      </c>
      <c r="E4246" s="183" t="s">
        <v>5649</v>
      </c>
    </row>
    <row r="4247" customFormat="false" ht="16.4" hidden="false" customHeight="false" outlineLevel="0" collapsed="false">
      <c r="C4247" s="163" t="s">
        <v>9863</v>
      </c>
      <c r="D4247" s="163" t="s">
        <v>5649</v>
      </c>
      <c r="E4247" s="183" t="s">
        <v>5649</v>
      </c>
    </row>
    <row r="4248" customFormat="false" ht="16.4" hidden="false" customHeight="false" outlineLevel="0" collapsed="false">
      <c r="C4248" s="163" t="s">
        <v>9864</v>
      </c>
      <c r="D4248" s="163" t="s">
        <v>5649</v>
      </c>
      <c r="E4248" s="183" t="s">
        <v>5649</v>
      </c>
    </row>
    <row r="4249" customFormat="false" ht="16.4" hidden="false" customHeight="false" outlineLevel="0" collapsed="false">
      <c r="C4249" s="163" t="s">
        <v>9865</v>
      </c>
      <c r="D4249" s="163" t="s">
        <v>5649</v>
      </c>
      <c r="E4249" s="183" t="s">
        <v>5649</v>
      </c>
    </row>
    <row r="4250" customFormat="false" ht="16.4" hidden="false" customHeight="false" outlineLevel="0" collapsed="false">
      <c r="C4250" s="163" t="s">
        <v>9866</v>
      </c>
      <c r="D4250" s="163" t="s">
        <v>5649</v>
      </c>
      <c r="E4250" s="183" t="s">
        <v>5649</v>
      </c>
    </row>
    <row r="4251" customFormat="false" ht="16.4" hidden="false" customHeight="false" outlineLevel="0" collapsed="false">
      <c r="C4251" s="163" t="s">
        <v>9867</v>
      </c>
      <c r="D4251" s="163" t="s">
        <v>5649</v>
      </c>
      <c r="E4251" s="183" t="s">
        <v>5649</v>
      </c>
    </row>
    <row r="4252" customFormat="false" ht="16.4" hidden="false" customHeight="false" outlineLevel="0" collapsed="false">
      <c r="C4252" s="163" t="s">
        <v>9868</v>
      </c>
      <c r="D4252" s="163" t="s">
        <v>5649</v>
      </c>
      <c r="E4252" s="183" t="s">
        <v>5649</v>
      </c>
    </row>
    <row r="4253" customFormat="false" ht="16.4" hidden="false" customHeight="false" outlineLevel="0" collapsed="false">
      <c r="C4253" s="163" t="s">
        <v>9869</v>
      </c>
      <c r="D4253" s="163" t="s">
        <v>5649</v>
      </c>
      <c r="E4253" s="183" t="s">
        <v>5649</v>
      </c>
    </row>
    <row r="4254" customFormat="false" ht="16.4" hidden="false" customHeight="false" outlineLevel="0" collapsed="false">
      <c r="C4254" s="163" t="s">
        <v>9870</v>
      </c>
      <c r="D4254" s="163" t="s">
        <v>5649</v>
      </c>
      <c r="E4254" s="183" t="s">
        <v>5649</v>
      </c>
    </row>
    <row r="4255" customFormat="false" ht="16.4" hidden="false" customHeight="false" outlineLevel="0" collapsed="false">
      <c r="C4255" s="163" t="s">
        <v>9871</v>
      </c>
      <c r="D4255" s="163" t="s">
        <v>5649</v>
      </c>
      <c r="E4255" s="183" t="s">
        <v>5649</v>
      </c>
    </row>
    <row r="4256" customFormat="false" ht="16.4" hidden="false" customHeight="false" outlineLevel="0" collapsed="false">
      <c r="C4256" s="163" t="s">
        <v>9872</v>
      </c>
      <c r="D4256" s="163" t="s">
        <v>5649</v>
      </c>
      <c r="E4256" s="183" t="s">
        <v>5649</v>
      </c>
    </row>
    <row r="4257" customFormat="false" ht="16.4" hidden="false" customHeight="false" outlineLevel="0" collapsed="false">
      <c r="C4257" s="163" t="s">
        <v>9873</v>
      </c>
      <c r="D4257" s="163" t="s">
        <v>5649</v>
      </c>
      <c r="E4257" s="183" t="s">
        <v>5649</v>
      </c>
    </row>
    <row r="4258" customFormat="false" ht="16.4" hidden="false" customHeight="false" outlineLevel="0" collapsed="false">
      <c r="C4258" s="163" t="s">
        <v>9874</v>
      </c>
      <c r="D4258" s="163" t="s">
        <v>5649</v>
      </c>
      <c r="E4258" s="183" t="s">
        <v>5649</v>
      </c>
    </row>
    <row r="4259" customFormat="false" ht="16.4" hidden="false" customHeight="false" outlineLevel="0" collapsed="false">
      <c r="C4259" s="163" t="s">
        <v>9875</v>
      </c>
      <c r="D4259" s="163" t="s">
        <v>5649</v>
      </c>
      <c r="E4259" s="183" t="s">
        <v>5649</v>
      </c>
    </row>
    <row r="4260" customFormat="false" ht="16.4" hidden="false" customHeight="false" outlineLevel="0" collapsed="false">
      <c r="C4260" s="163" t="s">
        <v>9876</v>
      </c>
      <c r="D4260" s="163" t="s">
        <v>5649</v>
      </c>
      <c r="E4260" s="183" t="s">
        <v>5649</v>
      </c>
    </row>
    <row r="4261" customFormat="false" ht="16.4" hidden="false" customHeight="false" outlineLevel="0" collapsed="false">
      <c r="C4261" s="163" t="s">
        <v>9877</v>
      </c>
      <c r="D4261" s="163" t="s">
        <v>5649</v>
      </c>
      <c r="E4261" s="183" t="s">
        <v>5649</v>
      </c>
    </row>
    <row r="4262" customFormat="false" ht="16.4" hidden="false" customHeight="false" outlineLevel="0" collapsed="false">
      <c r="C4262" s="163" t="s">
        <v>9878</v>
      </c>
      <c r="D4262" s="163" t="s">
        <v>5649</v>
      </c>
      <c r="E4262" s="183" t="s">
        <v>5649</v>
      </c>
    </row>
    <row r="4263" customFormat="false" ht="16.4" hidden="false" customHeight="false" outlineLevel="0" collapsed="false">
      <c r="C4263" s="163" t="s">
        <v>9879</v>
      </c>
      <c r="D4263" s="163" t="s">
        <v>5649</v>
      </c>
      <c r="E4263" s="183" t="s">
        <v>5649</v>
      </c>
    </row>
    <row r="4264" customFormat="false" ht="16.4" hidden="false" customHeight="false" outlineLevel="0" collapsed="false">
      <c r="C4264" s="163" t="s">
        <v>9880</v>
      </c>
      <c r="D4264" s="163" t="s">
        <v>5649</v>
      </c>
      <c r="E4264" s="183" t="s">
        <v>5649</v>
      </c>
    </row>
    <row r="4265" customFormat="false" ht="16.4" hidden="false" customHeight="false" outlineLevel="0" collapsed="false">
      <c r="C4265" s="163" t="s">
        <v>9881</v>
      </c>
      <c r="D4265" s="163" t="s">
        <v>5649</v>
      </c>
      <c r="E4265" s="183" t="s">
        <v>5649</v>
      </c>
    </row>
    <row r="4266" customFormat="false" ht="16.4" hidden="false" customHeight="false" outlineLevel="0" collapsed="false">
      <c r="C4266" s="163" t="s">
        <v>9882</v>
      </c>
      <c r="D4266" s="163" t="s">
        <v>5649</v>
      </c>
      <c r="E4266" s="183" t="s">
        <v>5649</v>
      </c>
    </row>
    <row r="4267" customFormat="false" ht="16.4" hidden="false" customHeight="false" outlineLevel="0" collapsed="false">
      <c r="C4267" s="163" t="s">
        <v>9883</v>
      </c>
      <c r="D4267" s="163" t="s">
        <v>5649</v>
      </c>
      <c r="E4267" s="183" t="s">
        <v>5649</v>
      </c>
    </row>
    <row r="4268" customFormat="false" ht="16.4" hidden="false" customHeight="false" outlineLevel="0" collapsed="false">
      <c r="C4268" s="163" t="s">
        <v>9884</v>
      </c>
      <c r="D4268" s="163" t="s">
        <v>5649</v>
      </c>
      <c r="E4268" s="183" t="s">
        <v>5649</v>
      </c>
    </row>
    <row r="4269" customFormat="false" ht="16.4" hidden="false" customHeight="false" outlineLevel="0" collapsed="false">
      <c r="C4269" s="163" t="s">
        <v>9885</v>
      </c>
      <c r="D4269" s="163" t="s">
        <v>5649</v>
      </c>
      <c r="E4269" s="183" t="s">
        <v>5649</v>
      </c>
    </row>
    <row r="4270" customFormat="false" ht="16.4" hidden="false" customHeight="false" outlineLevel="0" collapsed="false">
      <c r="C4270" s="163" t="s">
        <v>9886</v>
      </c>
      <c r="D4270" s="163" t="s">
        <v>5649</v>
      </c>
      <c r="E4270" s="183" t="s">
        <v>5649</v>
      </c>
    </row>
    <row r="4271" customFormat="false" ht="16.4" hidden="false" customHeight="false" outlineLevel="0" collapsed="false">
      <c r="C4271" s="163" t="s">
        <v>9887</v>
      </c>
      <c r="D4271" s="163" t="s">
        <v>5649</v>
      </c>
      <c r="E4271" s="183" t="s">
        <v>5649</v>
      </c>
    </row>
    <row r="4272" customFormat="false" ht="16.4" hidden="false" customHeight="false" outlineLevel="0" collapsed="false">
      <c r="C4272" s="163" t="s">
        <v>9888</v>
      </c>
      <c r="D4272" s="163" t="s">
        <v>5649</v>
      </c>
      <c r="E4272" s="183" t="s">
        <v>5649</v>
      </c>
    </row>
    <row r="4273" customFormat="false" ht="16.4" hidden="false" customHeight="false" outlineLevel="0" collapsed="false">
      <c r="C4273" s="163" t="s">
        <v>9889</v>
      </c>
      <c r="D4273" s="163" t="s">
        <v>5649</v>
      </c>
      <c r="E4273" s="183" t="s">
        <v>5649</v>
      </c>
    </row>
    <row r="4274" customFormat="false" ht="16.4" hidden="false" customHeight="false" outlineLevel="0" collapsed="false">
      <c r="C4274" s="163" t="s">
        <v>9890</v>
      </c>
      <c r="D4274" s="163" t="s">
        <v>5649</v>
      </c>
      <c r="E4274" s="183" t="s">
        <v>5649</v>
      </c>
    </row>
    <row r="4275" customFormat="false" ht="16.4" hidden="false" customHeight="false" outlineLevel="0" collapsed="false">
      <c r="C4275" s="163" t="s">
        <v>9891</v>
      </c>
      <c r="D4275" s="163" t="s">
        <v>5649</v>
      </c>
      <c r="E4275" s="183" t="s">
        <v>5649</v>
      </c>
    </row>
    <row r="4276" customFormat="false" ht="16.4" hidden="false" customHeight="false" outlineLevel="0" collapsed="false">
      <c r="C4276" s="163" t="s">
        <v>9892</v>
      </c>
      <c r="D4276" s="163" t="s">
        <v>5649</v>
      </c>
      <c r="E4276" s="183" t="s">
        <v>5649</v>
      </c>
    </row>
    <row r="4277" customFormat="false" ht="16.4" hidden="false" customHeight="false" outlineLevel="0" collapsed="false">
      <c r="C4277" s="163" t="s">
        <v>9893</v>
      </c>
      <c r="D4277" s="163" t="s">
        <v>5649</v>
      </c>
      <c r="E4277" s="183" t="s">
        <v>5649</v>
      </c>
    </row>
    <row r="4278" customFormat="false" ht="16.4" hidden="false" customHeight="false" outlineLevel="0" collapsed="false">
      <c r="C4278" s="163" t="s">
        <v>9894</v>
      </c>
      <c r="D4278" s="163" t="s">
        <v>5649</v>
      </c>
      <c r="E4278" s="183" t="s">
        <v>5649</v>
      </c>
    </row>
    <row r="4279" customFormat="false" ht="16.4" hidden="false" customHeight="false" outlineLevel="0" collapsed="false">
      <c r="C4279" s="163" t="s">
        <v>9895</v>
      </c>
      <c r="D4279" s="163" t="s">
        <v>5649</v>
      </c>
      <c r="E4279" s="183" t="s">
        <v>5649</v>
      </c>
    </row>
    <row r="4280" customFormat="false" ht="16.4" hidden="false" customHeight="false" outlineLevel="0" collapsed="false">
      <c r="C4280" s="163" t="s">
        <v>9896</v>
      </c>
      <c r="D4280" s="163" t="s">
        <v>5649</v>
      </c>
      <c r="E4280" s="183" t="s">
        <v>5649</v>
      </c>
    </row>
    <row r="4281" customFormat="false" ht="16.4" hidden="false" customHeight="false" outlineLevel="0" collapsed="false">
      <c r="C4281" s="163" t="s">
        <v>9897</v>
      </c>
      <c r="D4281" s="163" t="s">
        <v>5649</v>
      </c>
      <c r="E4281" s="183" t="s">
        <v>5649</v>
      </c>
    </row>
    <row r="4282" customFormat="false" ht="16.4" hidden="false" customHeight="false" outlineLevel="0" collapsed="false">
      <c r="C4282" s="163" t="s">
        <v>9898</v>
      </c>
      <c r="D4282" s="163" t="s">
        <v>5649</v>
      </c>
      <c r="E4282" s="183" t="s">
        <v>5649</v>
      </c>
    </row>
    <row r="4283" customFormat="false" ht="16.4" hidden="false" customHeight="false" outlineLevel="0" collapsed="false">
      <c r="C4283" s="163" t="s">
        <v>9899</v>
      </c>
      <c r="D4283" s="163" t="s">
        <v>5649</v>
      </c>
      <c r="E4283" s="183" t="s">
        <v>5649</v>
      </c>
    </row>
    <row r="4284" customFormat="false" ht="16.4" hidden="false" customHeight="false" outlineLevel="0" collapsed="false">
      <c r="C4284" s="163" t="s">
        <v>9900</v>
      </c>
      <c r="D4284" s="163" t="s">
        <v>5649</v>
      </c>
      <c r="E4284" s="183" t="s">
        <v>5649</v>
      </c>
    </row>
    <row r="4285" customFormat="false" ht="16.4" hidden="false" customHeight="false" outlineLevel="0" collapsed="false">
      <c r="C4285" s="163" t="s">
        <v>9901</v>
      </c>
      <c r="D4285" s="163" t="s">
        <v>5649</v>
      </c>
      <c r="E4285" s="183" t="s">
        <v>5649</v>
      </c>
    </row>
    <row r="4286" customFormat="false" ht="16.4" hidden="false" customHeight="false" outlineLevel="0" collapsed="false">
      <c r="C4286" s="163" t="s">
        <v>9902</v>
      </c>
      <c r="D4286" s="163" t="s">
        <v>5649</v>
      </c>
      <c r="E4286" s="183" t="s">
        <v>5649</v>
      </c>
    </row>
    <row r="4287" customFormat="false" ht="16.4" hidden="false" customHeight="false" outlineLevel="0" collapsed="false">
      <c r="C4287" s="163" t="s">
        <v>9903</v>
      </c>
      <c r="D4287" s="163" t="s">
        <v>5649</v>
      </c>
      <c r="E4287" s="183" t="s">
        <v>5649</v>
      </c>
    </row>
    <row r="4288" customFormat="false" ht="16.4" hidden="false" customHeight="false" outlineLevel="0" collapsed="false">
      <c r="C4288" s="163" t="s">
        <v>9904</v>
      </c>
      <c r="D4288" s="163" t="s">
        <v>5649</v>
      </c>
      <c r="E4288" s="183" t="s">
        <v>5649</v>
      </c>
    </row>
    <row r="4289" customFormat="false" ht="16.4" hidden="false" customHeight="false" outlineLevel="0" collapsed="false">
      <c r="C4289" s="163" t="s">
        <v>9905</v>
      </c>
      <c r="D4289" s="163" t="s">
        <v>5649</v>
      </c>
      <c r="E4289" s="183" t="s">
        <v>5649</v>
      </c>
    </row>
    <row r="4290" customFormat="false" ht="16.4" hidden="false" customHeight="false" outlineLevel="0" collapsed="false">
      <c r="C4290" s="163" t="s">
        <v>9906</v>
      </c>
      <c r="D4290" s="163" t="s">
        <v>5649</v>
      </c>
      <c r="E4290" s="183" t="s">
        <v>5649</v>
      </c>
    </row>
    <row r="4291" customFormat="false" ht="16.4" hidden="false" customHeight="false" outlineLevel="0" collapsed="false">
      <c r="C4291" s="163" t="s">
        <v>9907</v>
      </c>
      <c r="D4291" s="163" t="s">
        <v>5649</v>
      </c>
      <c r="E4291" s="183" t="s">
        <v>5649</v>
      </c>
    </row>
    <row r="4292" customFormat="false" ht="16.4" hidden="false" customHeight="false" outlineLevel="0" collapsed="false">
      <c r="C4292" s="163" t="s">
        <v>9908</v>
      </c>
      <c r="D4292" s="163" t="s">
        <v>5649</v>
      </c>
      <c r="E4292" s="183" t="s">
        <v>5649</v>
      </c>
    </row>
    <row r="4293" customFormat="false" ht="16.4" hidden="false" customHeight="false" outlineLevel="0" collapsed="false">
      <c r="C4293" s="163" t="s">
        <v>9909</v>
      </c>
      <c r="D4293" s="163" t="s">
        <v>5649</v>
      </c>
      <c r="E4293" s="183" t="s">
        <v>5649</v>
      </c>
    </row>
    <row r="4294" customFormat="false" ht="16.4" hidden="false" customHeight="false" outlineLevel="0" collapsed="false">
      <c r="C4294" s="163" t="s">
        <v>9910</v>
      </c>
      <c r="D4294" s="163" t="s">
        <v>5649</v>
      </c>
      <c r="E4294" s="183" t="s">
        <v>5649</v>
      </c>
    </row>
    <row r="4295" customFormat="false" ht="16.4" hidden="false" customHeight="false" outlineLevel="0" collapsed="false">
      <c r="C4295" s="163" t="s">
        <v>9911</v>
      </c>
      <c r="D4295" s="163" t="s">
        <v>5649</v>
      </c>
      <c r="E4295" s="183" t="s">
        <v>5649</v>
      </c>
    </row>
    <row r="4296" customFormat="false" ht="16.4" hidden="false" customHeight="false" outlineLevel="0" collapsed="false">
      <c r="C4296" s="163" t="s">
        <v>9912</v>
      </c>
      <c r="D4296" s="163" t="s">
        <v>5649</v>
      </c>
      <c r="E4296" s="183" t="s">
        <v>5649</v>
      </c>
    </row>
    <row r="4297" customFormat="false" ht="16.4" hidden="false" customHeight="false" outlineLevel="0" collapsed="false">
      <c r="C4297" s="163" t="s">
        <v>9913</v>
      </c>
      <c r="D4297" s="163" t="s">
        <v>5649</v>
      </c>
      <c r="E4297" s="183" t="s">
        <v>5649</v>
      </c>
    </row>
    <row r="4298" customFormat="false" ht="16.4" hidden="false" customHeight="false" outlineLevel="0" collapsed="false">
      <c r="C4298" s="163" t="s">
        <v>9914</v>
      </c>
      <c r="D4298" s="163" t="s">
        <v>5649</v>
      </c>
      <c r="E4298" s="183" t="s">
        <v>5649</v>
      </c>
    </row>
    <row r="4299" customFormat="false" ht="16.4" hidden="false" customHeight="false" outlineLevel="0" collapsed="false">
      <c r="C4299" s="163" t="s">
        <v>9915</v>
      </c>
      <c r="D4299" s="163" t="s">
        <v>5649</v>
      </c>
      <c r="E4299" s="183" t="s">
        <v>5649</v>
      </c>
    </row>
    <row r="4300" customFormat="false" ht="16.4" hidden="false" customHeight="false" outlineLevel="0" collapsed="false">
      <c r="C4300" s="163" t="s">
        <v>9916</v>
      </c>
      <c r="D4300" s="163" t="s">
        <v>5649</v>
      </c>
      <c r="E4300" s="183" t="s">
        <v>5649</v>
      </c>
    </row>
    <row r="4301" customFormat="false" ht="16.4" hidden="false" customHeight="false" outlineLevel="0" collapsed="false">
      <c r="C4301" s="163" t="s">
        <v>9917</v>
      </c>
      <c r="D4301" s="163" t="s">
        <v>5649</v>
      </c>
      <c r="E4301" s="183" t="s">
        <v>5649</v>
      </c>
    </row>
    <row r="4302" customFormat="false" ht="16.4" hidden="false" customHeight="false" outlineLevel="0" collapsed="false">
      <c r="C4302" s="163" t="s">
        <v>9918</v>
      </c>
      <c r="D4302" s="163" t="s">
        <v>5649</v>
      </c>
      <c r="E4302" s="183" t="s">
        <v>5649</v>
      </c>
    </row>
    <row r="4303" customFormat="false" ht="16.4" hidden="false" customHeight="false" outlineLevel="0" collapsed="false">
      <c r="C4303" s="163" t="s">
        <v>9919</v>
      </c>
      <c r="D4303" s="163" t="s">
        <v>5649</v>
      </c>
      <c r="E4303" s="183" t="s">
        <v>5649</v>
      </c>
    </row>
    <row r="4304" customFormat="false" ht="16.4" hidden="false" customHeight="false" outlineLevel="0" collapsed="false">
      <c r="C4304" s="163" t="s">
        <v>9920</v>
      </c>
      <c r="D4304" s="163" t="s">
        <v>5649</v>
      </c>
      <c r="E4304" s="183" t="s">
        <v>5649</v>
      </c>
    </row>
    <row r="4305" customFormat="false" ht="16.4" hidden="false" customHeight="false" outlineLevel="0" collapsed="false">
      <c r="C4305" s="163" t="s">
        <v>9921</v>
      </c>
      <c r="D4305" s="163" t="s">
        <v>5649</v>
      </c>
      <c r="E4305" s="183" t="s">
        <v>5649</v>
      </c>
    </row>
    <row r="4306" customFormat="false" ht="16.4" hidden="false" customHeight="false" outlineLevel="0" collapsed="false">
      <c r="C4306" s="163" t="s">
        <v>9922</v>
      </c>
      <c r="D4306" s="163" t="s">
        <v>5649</v>
      </c>
      <c r="E4306" s="183" t="s">
        <v>5649</v>
      </c>
    </row>
    <row r="4307" customFormat="false" ht="16.4" hidden="false" customHeight="false" outlineLevel="0" collapsed="false">
      <c r="C4307" s="163" t="s">
        <v>9923</v>
      </c>
      <c r="D4307" s="163" t="s">
        <v>5649</v>
      </c>
      <c r="E4307" s="183" t="s">
        <v>5649</v>
      </c>
    </row>
    <row r="4308" customFormat="false" ht="16.4" hidden="false" customHeight="false" outlineLevel="0" collapsed="false">
      <c r="C4308" s="163" t="s">
        <v>9924</v>
      </c>
      <c r="D4308" s="163" t="s">
        <v>5649</v>
      </c>
      <c r="E4308" s="183" t="s">
        <v>5649</v>
      </c>
    </row>
    <row r="4309" customFormat="false" ht="16.4" hidden="false" customHeight="false" outlineLevel="0" collapsed="false">
      <c r="C4309" s="163" t="s">
        <v>9925</v>
      </c>
      <c r="D4309" s="163" t="s">
        <v>5649</v>
      </c>
      <c r="E4309" s="183" t="s">
        <v>5649</v>
      </c>
    </row>
    <row r="4310" customFormat="false" ht="16.4" hidden="false" customHeight="false" outlineLevel="0" collapsed="false">
      <c r="C4310" s="163" t="s">
        <v>9926</v>
      </c>
      <c r="D4310" s="163" t="s">
        <v>5649</v>
      </c>
      <c r="E4310" s="183" t="s">
        <v>5649</v>
      </c>
    </row>
    <row r="4311" customFormat="false" ht="16.4" hidden="false" customHeight="false" outlineLevel="0" collapsed="false">
      <c r="C4311" s="163" t="s">
        <v>9927</v>
      </c>
      <c r="D4311" s="163" t="s">
        <v>5649</v>
      </c>
      <c r="E4311" s="183" t="s">
        <v>5649</v>
      </c>
    </row>
    <row r="4312" customFormat="false" ht="16.4" hidden="false" customHeight="false" outlineLevel="0" collapsed="false">
      <c r="C4312" s="163" t="s">
        <v>9928</v>
      </c>
      <c r="D4312" s="163" t="s">
        <v>5649</v>
      </c>
      <c r="E4312" s="183" t="s">
        <v>5649</v>
      </c>
    </row>
    <row r="4313" customFormat="false" ht="16.4" hidden="false" customHeight="false" outlineLevel="0" collapsed="false">
      <c r="C4313" s="163" t="s">
        <v>9929</v>
      </c>
      <c r="D4313" s="163" t="s">
        <v>5649</v>
      </c>
      <c r="E4313" s="183" t="s">
        <v>5649</v>
      </c>
    </row>
    <row r="4314" customFormat="false" ht="16.4" hidden="false" customHeight="false" outlineLevel="0" collapsed="false">
      <c r="C4314" s="163" t="s">
        <v>9930</v>
      </c>
      <c r="D4314" s="163" t="s">
        <v>5649</v>
      </c>
      <c r="E4314" s="183" t="s">
        <v>5649</v>
      </c>
    </row>
    <row r="4315" customFormat="false" ht="16.4" hidden="false" customHeight="false" outlineLevel="0" collapsed="false">
      <c r="C4315" s="163" t="s">
        <v>9931</v>
      </c>
      <c r="D4315" s="163" t="s">
        <v>5649</v>
      </c>
      <c r="E4315" s="183" t="s">
        <v>5649</v>
      </c>
    </row>
    <row r="4316" customFormat="false" ht="16.4" hidden="false" customHeight="false" outlineLevel="0" collapsed="false">
      <c r="C4316" s="163" t="s">
        <v>9932</v>
      </c>
      <c r="D4316" s="163" t="s">
        <v>5649</v>
      </c>
      <c r="E4316" s="183" t="s">
        <v>5649</v>
      </c>
    </row>
    <row r="4317" customFormat="false" ht="16.4" hidden="false" customHeight="false" outlineLevel="0" collapsed="false">
      <c r="C4317" s="163" t="s">
        <v>9933</v>
      </c>
      <c r="D4317" s="163" t="s">
        <v>5649</v>
      </c>
      <c r="E4317" s="183" t="s">
        <v>5649</v>
      </c>
    </row>
    <row r="4318" customFormat="false" ht="16.4" hidden="false" customHeight="false" outlineLevel="0" collapsed="false">
      <c r="C4318" s="163" t="s">
        <v>9934</v>
      </c>
      <c r="D4318" s="163" t="s">
        <v>5649</v>
      </c>
      <c r="E4318" s="183" t="s">
        <v>5649</v>
      </c>
    </row>
    <row r="4319" customFormat="false" ht="16.4" hidden="false" customHeight="false" outlineLevel="0" collapsed="false">
      <c r="C4319" s="163" t="s">
        <v>9935</v>
      </c>
      <c r="D4319" s="163" t="s">
        <v>5649</v>
      </c>
      <c r="E4319" s="183" t="s">
        <v>5649</v>
      </c>
    </row>
    <row r="4320" customFormat="false" ht="16.4" hidden="false" customHeight="false" outlineLevel="0" collapsed="false">
      <c r="C4320" s="163" t="s">
        <v>9936</v>
      </c>
      <c r="D4320" s="163" t="s">
        <v>5649</v>
      </c>
      <c r="E4320" s="183" t="s">
        <v>5649</v>
      </c>
    </row>
    <row r="4321" customFormat="false" ht="16.4" hidden="false" customHeight="false" outlineLevel="0" collapsed="false">
      <c r="C4321" s="163" t="s">
        <v>9937</v>
      </c>
      <c r="D4321" s="163" t="s">
        <v>5649</v>
      </c>
      <c r="E4321" s="183" t="s">
        <v>5649</v>
      </c>
    </row>
    <row r="4322" customFormat="false" ht="16.4" hidden="false" customHeight="false" outlineLevel="0" collapsed="false">
      <c r="C4322" s="163" t="s">
        <v>9938</v>
      </c>
      <c r="D4322" s="163" t="s">
        <v>5649</v>
      </c>
      <c r="E4322" s="183" t="s">
        <v>5649</v>
      </c>
    </row>
    <row r="4323" customFormat="false" ht="16.4" hidden="false" customHeight="false" outlineLevel="0" collapsed="false">
      <c r="C4323" s="163" t="s">
        <v>9939</v>
      </c>
      <c r="D4323" s="163" t="s">
        <v>5649</v>
      </c>
      <c r="E4323" s="183" t="s">
        <v>5649</v>
      </c>
    </row>
    <row r="4324" customFormat="false" ht="16.4" hidden="false" customHeight="false" outlineLevel="0" collapsed="false">
      <c r="C4324" s="163" t="s">
        <v>9940</v>
      </c>
      <c r="D4324" s="163" t="s">
        <v>5649</v>
      </c>
      <c r="E4324" s="183" t="s">
        <v>5649</v>
      </c>
    </row>
    <row r="4325" customFormat="false" ht="16.4" hidden="false" customHeight="false" outlineLevel="0" collapsed="false">
      <c r="C4325" s="163" t="s">
        <v>9941</v>
      </c>
      <c r="D4325" s="163" t="s">
        <v>5649</v>
      </c>
      <c r="E4325" s="183" t="s">
        <v>5649</v>
      </c>
    </row>
    <row r="4326" customFormat="false" ht="16.4" hidden="false" customHeight="false" outlineLevel="0" collapsed="false">
      <c r="C4326" s="163" t="s">
        <v>9942</v>
      </c>
      <c r="D4326" s="163" t="s">
        <v>5649</v>
      </c>
      <c r="E4326" s="183" t="s">
        <v>5649</v>
      </c>
    </row>
    <row r="4327" customFormat="false" ht="16.4" hidden="false" customHeight="false" outlineLevel="0" collapsed="false">
      <c r="C4327" s="163" t="s">
        <v>9943</v>
      </c>
      <c r="D4327" s="163" t="s">
        <v>5649</v>
      </c>
      <c r="E4327" s="183" t="s">
        <v>5649</v>
      </c>
    </row>
    <row r="4328" customFormat="false" ht="16.4" hidden="false" customHeight="false" outlineLevel="0" collapsed="false">
      <c r="C4328" s="163" t="s">
        <v>9944</v>
      </c>
      <c r="D4328" s="163" t="s">
        <v>5649</v>
      </c>
      <c r="E4328" s="183" t="s">
        <v>5649</v>
      </c>
    </row>
    <row r="4329" customFormat="false" ht="16.4" hidden="false" customHeight="false" outlineLevel="0" collapsed="false">
      <c r="C4329" s="163" t="s">
        <v>9945</v>
      </c>
      <c r="D4329" s="163" t="s">
        <v>5649</v>
      </c>
      <c r="E4329" s="183" t="s">
        <v>5649</v>
      </c>
    </row>
    <row r="4330" customFormat="false" ht="16.4" hidden="false" customHeight="false" outlineLevel="0" collapsed="false">
      <c r="C4330" s="163" t="s">
        <v>9946</v>
      </c>
      <c r="D4330" s="163" t="s">
        <v>5649</v>
      </c>
      <c r="E4330" s="183" t="s">
        <v>5649</v>
      </c>
    </row>
    <row r="4331" customFormat="false" ht="16.4" hidden="false" customHeight="false" outlineLevel="0" collapsed="false">
      <c r="C4331" s="163" t="s">
        <v>9947</v>
      </c>
      <c r="D4331" s="163" t="s">
        <v>5649</v>
      </c>
      <c r="E4331" s="183" t="s">
        <v>5649</v>
      </c>
    </row>
    <row r="4332" customFormat="false" ht="16.4" hidden="false" customHeight="false" outlineLevel="0" collapsed="false">
      <c r="C4332" s="163" t="s">
        <v>9948</v>
      </c>
      <c r="D4332" s="163" t="s">
        <v>5649</v>
      </c>
      <c r="E4332" s="183" t="s">
        <v>5649</v>
      </c>
    </row>
    <row r="4333" customFormat="false" ht="16.4" hidden="false" customHeight="false" outlineLevel="0" collapsed="false">
      <c r="C4333" s="163" t="s">
        <v>9949</v>
      </c>
      <c r="D4333" s="163" t="s">
        <v>5649</v>
      </c>
      <c r="E4333" s="183" t="s">
        <v>5649</v>
      </c>
    </row>
    <row r="4334" customFormat="false" ht="16.4" hidden="false" customHeight="false" outlineLevel="0" collapsed="false">
      <c r="C4334" s="163" t="s">
        <v>9950</v>
      </c>
      <c r="D4334" s="163" t="s">
        <v>5649</v>
      </c>
      <c r="E4334" s="183" t="s">
        <v>5649</v>
      </c>
    </row>
    <row r="4335" customFormat="false" ht="16.4" hidden="false" customHeight="false" outlineLevel="0" collapsed="false">
      <c r="C4335" s="163" t="s">
        <v>9951</v>
      </c>
      <c r="D4335" s="163" t="s">
        <v>5649</v>
      </c>
      <c r="E4335" s="183" t="s">
        <v>5649</v>
      </c>
    </row>
    <row r="4336" customFormat="false" ht="16.4" hidden="false" customHeight="false" outlineLevel="0" collapsed="false">
      <c r="C4336" s="163" t="s">
        <v>9952</v>
      </c>
      <c r="D4336" s="163" t="s">
        <v>5649</v>
      </c>
      <c r="E4336" s="183" t="s">
        <v>5649</v>
      </c>
    </row>
    <row r="4337" customFormat="false" ht="16.4" hidden="false" customHeight="false" outlineLevel="0" collapsed="false">
      <c r="C4337" s="163" t="s">
        <v>9953</v>
      </c>
      <c r="D4337" s="163" t="s">
        <v>5649</v>
      </c>
      <c r="E4337" s="183" t="s">
        <v>5649</v>
      </c>
    </row>
    <row r="4338" customFormat="false" ht="16.4" hidden="false" customHeight="false" outlineLevel="0" collapsed="false">
      <c r="C4338" s="163" t="s">
        <v>9954</v>
      </c>
      <c r="D4338" s="163" t="s">
        <v>5649</v>
      </c>
      <c r="E4338" s="183" t="s">
        <v>5649</v>
      </c>
    </row>
    <row r="4339" customFormat="false" ht="16.4" hidden="false" customHeight="false" outlineLevel="0" collapsed="false">
      <c r="C4339" s="163" t="s">
        <v>9955</v>
      </c>
      <c r="D4339" s="163" t="s">
        <v>5649</v>
      </c>
      <c r="E4339" s="183" t="s">
        <v>5649</v>
      </c>
    </row>
    <row r="4340" customFormat="false" ht="16.4" hidden="false" customHeight="false" outlineLevel="0" collapsed="false">
      <c r="C4340" s="163" t="s">
        <v>9956</v>
      </c>
      <c r="D4340" s="163" t="s">
        <v>5649</v>
      </c>
      <c r="E4340" s="183" t="s">
        <v>5649</v>
      </c>
    </row>
    <row r="4341" customFormat="false" ht="16.4" hidden="false" customHeight="false" outlineLevel="0" collapsed="false">
      <c r="C4341" s="163" t="s">
        <v>9957</v>
      </c>
      <c r="D4341" s="163" t="s">
        <v>5649</v>
      </c>
      <c r="E4341" s="183" t="s">
        <v>5649</v>
      </c>
    </row>
    <row r="4342" customFormat="false" ht="16.4" hidden="false" customHeight="false" outlineLevel="0" collapsed="false">
      <c r="C4342" s="163" t="s">
        <v>9958</v>
      </c>
      <c r="D4342" s="163" t="s">
        <v>5649</v>
      </c>
      <c r="E4342" s="183" t="s">
        <v>5649</v>
      </c>
    </row>
    <row r="4343" customFormat="false" ht="16.4" hidden="false" customHeight="false" outlineLevel="0" collapsed="false">
      <c r="C4343" s="163" t="s">
        <v>9959</v>
      </c>
      <c r="D4343" s="163" t="s">
        <v>5649</v>
      </c>
      <c r="E4343" s="183" t="s">
        <v>5649</v>
      </c>
    </row>
    <row r="4344" customFormat="false" ht="16.4" hidden="false" customHeight="false" outlineLevel="0" collapsed="false">
      <c r="C4344" s="163" t="s">
        <v>9960</v>
      </c>
      <c r="D4344" s="163" t="s">
        <v>5649</v>
      </c>
      <c r="E4344" s="183" t="s">
        <v>5649</v>
      </c>
    </row>
    <row r="4345" customFormat="false" ht="16.4" hidden="false" customHeight="false" outlineLevel="0" collapsed="false">
      <c r="C4345" s="163" t="s">
        <v>9961</v>
      </c>
      <c r="D4345" s="163" t="s">
        <v>5649</v>
      </c>
      <c r="E4345" s="183" t="s">
        <v>5649</v>
      </c>
    </row>
    <row r="4346" customFormat="false" ht="16.4" hidden="false" customHeight="false" outlineLevel="0" collapsed="false">
      <c r="C4346" s="163" t="s">
        <v>9962</v>
      </c>
      <c r="D4346" s="163" t="s">
        <v>5649</v>
      </c>
      <c r="E4346" s="183" t="s">
        <v>5649</v>
      </c>
    </row>
    <row r="4347" customFormat="false" ht="16.4" hidden="false" customHeight="false" outlineLevel="0" collapsed="false">
      <c r="C4347" s="163" t="s">
        <v>9963</v>
      </c>
      <c r="D4347" s="163" t="s">
        <v>5649</v>
      </c>
      <c r="E4347" s="183" t="s">
        <v>5649</v>
      </c>
    </row>
    <row r="4348" customFormat="false" ht="16.4" hidden="false" customHeight="false" outlineLevel="0" collapsed="false">
      <c r="C4348" s="163" t="s">
        <v>9964</v>
      </c>
      <c r="D4348" s="163" t="s">
        <v>5649</v>
      </c>
      <c r="E4348" s="183" t="s">
        <v>5649</v>
      </c>
    </row>
    <row r="4349" customFormat="false" ht="16.4" hidden="false" customHeight="false" outlineLevel="0" collapsed="false">
      <c r="C4349" s="163" t="s">
        <v>9965</v>
      </c>
      <c r="D4349" s="163" t="s">
        <v>1150</v>
      </c>
      <c r="E4349" s="183" t="s">
        <v>5649</v>
      </c>
    </row>
    <row r="4350" customFormat="false" ht="16.4" hidden="false" customHeight="false" outlineLevel="0" collapsed="false">
      <c r="C4350" s="163" t="s">
        <v>9966</v>
      </c>
      <c r="D4350" s="163" t="s">
        <v>5649</v>
      </c>
      <c r="E4350" s="183" t="s">
        <v>5649</v>
      </c>
    </row>
    <row r="4351" customFormat="false" ht="16.4" hidden="false" customHeight="false" outlineLevel="0" collapsed="false">
      <c r="C4351" s="163" t="s">
        <v>9967</v>
      </c>
      <c r="D4351" s="163" t="s">
        <v>1150</v>
      </c>
      <c r="E4351" s="183" t="s">
        <v>5649</v>
      </c>
    </row>
    <row r="4352" customFormat="false" ht="16.4" hidden="false" customHeight="false" outlineLevel="0" collapsed="false">
      <c r="C4352" s="163" t="s">
        <v>9968</v>
      </c>
      <c r="D4352" s="163" t="s">
        <v>1150</v>
      </c>
      <c r="E4352" s="183" t="s">
        <v>5649</v>
      </c>
    </row>
    <row r="4353" customFormat="false" ht="16.4" hidden="false" customHeight="false" outlineLevel="0" collapsed="false">
      <c r="C4353" s="163" t="s">
        <v>9969</v>
      </c>
      <c r="D4353" s="163" t="s">
        <v>1150</v>
      </c>
      <c r="E4353" s="183" t="s">
        <v>5649</v>
      </c>
    </row>
    <row r="4354" customFormat="false" ht="16.4" hidden="false" customHeight="false" outlineLevel="0" collapsed="false">
      <c r="C4354" s="163" t="s">
        <v>9970</v>
      </c>
      <c r="D4354" s="163" t="s">
        <v>5649</v>
      </c>
      <c r="E4354" s="183" t="s">
        <v>5649</v>
      </c>
    </row>
    <row r="4355" customFormat="false" ht="16.4" hidden="false" customHeight="false" outlineLevel="0" collapsed="false">
      <c r="C4355" s="163" t="s">
        <v>9971</v>
      </c>
      <c r="D4355" s="163" t="s">
        <v>1150</v>
      </c>
      <c r="E4355" s="183" t="s">
        <v>5649</v>
      </c>
    </row>
    <row r="4356" customFormat="false" ht="16.4" hidden="false" customHeight="false" outlineLevel="0" collapsed="false">
      <c r="C4356" s="163" t="s">
        <v>9972</v>
      </c>
      <c r="D4356" s="163" t="s">
        <v>5649</v>
      </c>
      <c r="E4356" s="183" t="s">
        <v>5649</v>
      </c>
    </row>
    <row r="4357" customFormat="false" ht="16.4" hidden="false" customHeight="false" outlineLevel="0" collapsed="false">
      <c r="C4357" s="163" t="s">
        <v>1149</v>
      </c>
      <c r="D4357" s="163" t="s">
        <v>5649</v>
      </c>
      <c r="E4357" s="183" t="n">
        <v>0.5797</v>
      </c>
    </row>
    <row r="4358" customFormat="false" ht="16.4" hidden="false" customHeight="false" outlineLevel="0" collapsed="false">
      <c r="C4358" s="163" t="s">
        <v>9973</v>
      </c>
      <c r="D4358" s="163" t="s">
        <v>5649</v>
      </c>
      <c r="E4358" s="183" t="s">
        <v>5649</v>
      </c>
    </row>
    <row r="4359" customFormat="false" ht="16.4" hidden="false" customHeight="false" outlineLevel="0" collapsed="false">
      <c r="C4359" s="163" t="s">
        <v>1151</v>
      </c>
      <c r="D4359" s="163" t="s">
        <v>5649</v>
      </c>
      <c r="E4359" s="183" t="n">
        <v>0.5797</v>
      </c>
    </row>
    <row r="4360" customFormat="false" ht="16.4" hidden="false" customHeight="false" outlineLevel="0" collapsed="false">
      <c r="C4360" s="163" t="s">
        <v>1152</v>
      </c>
      <c r="D4360" s="163" t="s">
        <v>5649</v>
      </c>
      <c r="E4360" s="183" t="n">
        <v>0.5797</v>
      </c>
    </row>
    <row r="4361" customFormat="false" ht="16.4" hidden="false" customHeight="false" outlineLevel="0" collapsed="false">
      <c r="C4361" s="163" t="s">
        <v>1153</v>
      </c>
      <c r="D4361" s="163" t="s">
        <v>5649</v>
      </c>
      <c r="E4361" s="183" t="n">
        <v>0.5797</v>
      </c>
    </row>
    <row r="4362" customFormat="false" ht="16.4" hidden="false" customHeight="false" outlineLevel="0" collapsed="false">
      <c r="C4362" s="163" t="s">
        <v>9974</v>
      </c>
      <c r="D4362" s="163" t="s">
        <v>5649</v>
      </c>
      <c r="E4362" s="183" t="s">
        <v>5649</v>
      </c>
    </row>
    <row r="4363" customFormat="false" ht="16.4" hidden="false" customHeight="false" outlineLevel="0" collapsed="false">
      <c r="C4363" s="163" t="s">
        <v>1154</v>
      </c>
      <c r="D4363" s="163" t="s">
        <v>5649</v>
      </c>
      <c r="E4363" s="183" t="n">
        <v>0.5797</v>
      </c>
    </row>
    <row r="4364" customFormat="false" ht="16.4" hidden="false" customHeight="false" outlineLevel="0" collapsed="false">
      <c r="C4364" s="163" t="s">
        <v>5055</v>
      </c>
      <c r="D4364" s="163" t="s">
        <v>5649</v>
      </c>
      <c r="E4364" s="183" t="s">
        <v>5649</v>
      </c>
    </row>
    <row r="4365" customFormat="false" ht="16.4" hidden="false" customHeight="false" outlineLevel="0" collapsed="false">
      <c r="C4365" s="163" t="s">
        <v>9975</v>
      </c>
      <c r="D4365" s="163" t="s">
        <v>5649</v>
      </c>
      <c r="E4365" s="183" t="s">
        <v>5649</v>
      </c>
    </row>
    <row r="4366" customFormat="false" ht="16.4" hidden="false" customHeight="false" outlineLevel="0" collapsed="false">
      <c r="C4366" s="163" t="s">
        <v>9976</v>
      </c>
      <c r="D4366" s="163" t="s">
        <v>5649</v>
      </c>
      <c r="E4366" s="183" t="s">
        <v>5649</v>
      </c>
    </row>
    <row r="4367" customFormat="false" ht="16.4" hidden="false" customHeight="false" outlineLevel="0" collapsed="false">
      <c r="C4367" s="163" t="s">
        <v>9977</v>
      </c>
      <c r="D4367" s="163" t="s">
        <v>5649</v>
      </c>
      <c r="E4367" s="183" t="s">
        <v>5649</v>
      </c>
    </row>
    <row r="4368" customFormat="false" ht="16.4" hidden="false" customHeight="false" outlineLevel="0" collapsed="false">
      <c r="C4368" s="163" t="s">
        <v>9978</v>
      </c>
      <c r="D4368" s="163" t="s">
        <v>5649</v>
      </c>
      <c r="E4368" s="183" t="s">
        <v>5649</v>
      </c>
    </row>
    <row r="4369" customFormat="false" ht="16.4" hidden="false" customHeight="false" outlineLevel="0" collapsed="false">
      <c r="C4369" s="163" t="s">
        <v>9979</v>
      </c>
      <c r="D4369" s="163" t="s">
        <v>5649</v>
      </c>
      <c r="E4369" s="183" t="s">
        <v>5649</v>
      </c>
    </row>
    <row r="4370" customFormat="false" ht="16.4" hidden="false" customHeight="false" outlineLevel="0" collapsed="false">
      <c r="C4370" s="163" t="s">
        <v>9980</v>
      </c>
      <c r="D4370" s="163" t="s">
        <v>5649</v>
      </c>
      <c r="E4370" s="183" t="s">
        <v>5649</v>
      </c>
    </row>
    <row r="4371" customFormat="false" ht="16.4" hidden="false" customHeight="false" outlineLevel="0" collapsed="false">
      <c r="C4371" s="163" t="s">
        <v>9981</v>
      </c>
      <c r="D4371" s="163" t="s">
        <v>5649</v>
      </c>
      <c r="E4371" s="183" t="s">
        <v>5649</v>
      </c>
    </row>
    <row r="4372" customFormat="false" ht="16.4" hidden="false" customHeight="false" outlineLevel="0" collapsed="false">
      <c r="C4372" s="163" t="s">
        <v>9982</v>
      </c>
      <c r="D4372" s="163" t="s">
        <v>5649</v>
      </c>
      <c r="E4372" s="183" t="s">
        <v>5649</v>
      </c>
    </row>
    <row r="4373" customFormat="false" ht="16.4" hidden="false" customHeight="false" outlineLevel="0" collapsed="false">
      <c r="C4373" s="163" t="s">
        <v>9983</v>
      </c>
      <c r="D4373" s="163" t="s">
        <v>5649</v>
      </c>
      <c r="E4373" s="183" t="s">
        <v>5649</v>
      </c>
    </row>
    <row r="4374" customFormat="false" ht="16.4" hidden="false" customHeight="false" outlineLevel="0" collapsed="false">
      <c r="C4374" s="163" t="s">
        <v>9984</v>
      </c>
      <c r="D4374" s="163" t="s">
        <v>5649</v>
      </c>
      <c r="E4374" s="183" t="s">
        <v>5649</v>
      </c>
    </row>
    <row r="4375" customFormat="false" ht="16.4" hidden="false" customHeight="false" outlineLevel="0" collapsed="false">
      <c r="C4375" s="163" t="s">
        <v>9985</v>
      </c>
      <c r="D4375" s="163" t="s">
        <v>5649</v>
      </c>
      <c r="E4375" s="183" t="s">
        <v>5649</v>
      </c>
    </row>
    <row r="4376" customFormat="false" ht="16.4" hidden="false" customHeight="false" outlineLevel="0" collapsed="false">
      <c r="C4376" s="163" t="s">
        <v>9986</v>
      </c>
      <c r="D4376" s="163" t="s">
        <v>5649</v>
      </c>
      <c r="E4376" s="183" t="s">
        <v>5649</v>
      </c>
    </row>
    <row r="4377" customFormat="false" ht="16.4" hidden="false" customHeight="false" outlineLevel="0" collapsed="false">
      <c r="C4377" s="163" t="s">
        <v>9987</v>
      </c>
      <c r="D4377" s="163" t="s">
        <v>5649</v>
      </c>
      <c r="E4377" s="183" t="s">
        <v>5649</v>
      </c>
    </row>
    <row r="4378" customFormat="false" ht="16.4" hidden="false" customHeight="false" outlineLevel="0" collapsed="false">
      <c r="C4378" s="163" t="s">
        <v>9988</v>
      </c>
      <c r="D4378" s="163" t="s">
        <v>5649</v>
      </c>
      <c r="E4378" s="183" t="s">
        <v>5649</v>
      </c>
    </row>
    <row r="4379" customFormat="false" ht="16.4" hidden="false" customHeight="false" outlineLevel="0" collapsed="false">
      <c r="C4379" s="163" t="s">
        <v>9989</v>
      </c>
      <c r="D4379" s="163" t="s">
        <v>5649</v>
      </c>
      <c r="E4379" s="183" t="s">
        <v>5649</v>
      </c>
    </row>
    <row r="4380" customFormat="false" ht="16.4" hidden="false" customHeight="false" outlineLevel="0" collapsed="false">
      <c r="C4380" s="163" t="s">
        <v>9990</v>
      </c>
      <c r="D4380" s="163" t="s">
        <v>5649</v>
      </c>
      <c r="E4380" s="183" t="s">
        <v>5649</v>
      </c>
    </row>
    <row r="4381" customFormat="false" ht="16.4" hidden="false" customHeight="false" outlineLevel="0" collapsed="false">
      <c r="C4381" s="163" t="s">
        <v>9991</v>
      </c>
      <c r="D4381" s="163" t="s">
        <v>5649</v>
      </c>
      <c r="E4381" s="183" t="s">
        <v>5649</v>
      </c>
    </row>
    <row r="4382" customFormat="false" ht="16.4" hidden="false" customHeight="false" outlineLevel="0" collapsed="false">
      <c r="C4382" s="163" t="s">
        <v>9992</v>
      </c>
      <c r="D4382" s="163" t="s">
        <v>5649</v>
      </c>
      <c r="E4382" s="183" t="s">
        <v>5649</v>
      </c>
    </row>
    <row r="4383" customFormat="false" ht="16.4" hidden="false" customHeight="false" outlineLevel="0" collapsed="false">
      <c r="C4383" s="163" t="s">
        <v>9993</v>
      </c>
      <c r="D4383" s="163" t="s">
        <v>5649</v>
      </c>
      <c r="E4383" s="183" t="s">
        <v>5649</v>
      </c>
    </row>
    <row r="4384" customFormat="false" ht="16.4" hidden="false" customHeight="false" outlineLevel="0" collapsed="false">
      <c r="C4384" s="163" t="s">
        <v>9994</v>
      </c>
      <c r="D4384" s="163" t="s">
        <v>5649</v>
      </c>
      <c r="E4384" s="183" t="s">
        <v>5649</v>
      </c>
    </row>
    <row r="4385" customFormat="false" ht="16.4" hidden="false" customHeight="false" outlineLevel="0" collapsed="false">
      <c r="C4385" s="163" t="s">
        <v>9995</v>
      </c>
      <c r="D4385" s="163" t="s">
        <v>5649</v>
      </c>
      <c r="E4385" s="183" t="s">
        <v>5649</v>
      </c>
    </row>
    <row r="4386" customFormat="false" ht="16.4" hidden="false" customHeight="false" outlineLevel="0" collapsed="false">
      <c r="C4386" s="163" t="s">
        <v>9996</v>
      </c>
      <c r="D4386" s="163" t="s">
        <v>5649</v>
      </c>
      <c r="E4386" s="183" t="s">
        <v>5649</v>
      </c>
    </row>
    <row r="4387" customFormat="false" ht="16.4" hidden="false" customHeight="false" outlineLevel="0" collapsed="false">
      <c r="C4387" s="163" t="s">
        <v>9997</v>
      </c>
      <c r="D4387" s="163" t="s">
        <v>5649</v>
      </c>
      <c r="E4387" s="183" t="s">
        <v>5649</v>
      </c>
    </row>
    <row r="4388" customFormat="false" ht="16.4" hidden="false" customHeight="false" outlineLevel="0" collapsed="false">
      <c r="C4388" s="163" t="s">
        <v>9998</v>
      </c>
      <c r="D4388" s="163" t="s">
        <v>5649</v>
      </c>
      <c r="E4388" s="183" t="s">
        <v>5649</v>
      </c>
    </row>
    <row r="4389" customFormat="false" ht="16.4" hidden="false" customHeight="false" outlineLevel="0" collapsed="false">
      <c r="C4389" s="163" t="s">
        <v>9999</v>
      </c>
      <c r="D4389" s="163" t="s">
        <v>5649</v>
      </c>
      <c r="E4389" s="183" t="s">
        <v>5649</v>
      </c>
    </row>
    <row r="4390" customFormat="false" ht="16.4" hidden="false" customHeight="false" outlineLevel="0" collapsed="false">
      <c r="C4390" s="163" t="s">
        <v>10000</v>
      </c>
      <c r="D4390" s="163" t="s">
        <v>5649</v>
      </c>
      <c r="E4390" s="183" t="s">
        <v>5649</v>
      </c>
    </row>
    <row r="4391" customFormat="false" ht="16.4" hidden="false" customHeight="false" outlineLevel="0" collapsed="false">
      <c r="C4391" s="163" t="s">
        <v>10001</v>
      </c>
      <c r="D4391" s="163" t="s">
        <v>5649</v>
      </c>
      <c r="E4391" s="183" t="s">
        <v>5649</v>
      </c>
    </row>
    <row r="4392" customFormat="false" ht="16.4" hidden="false" customHeight="false" outlineLevel="0" collapsed="false">
      <c r="C4392" s="163" t="s">
        <v>10002</v>
      </c>
      <c r="D4392" s="163" t="s">
        <v>5649</v>
      </c>
      <c r="E4392" s="183" t="s">
        <v>5649</v>
      </c>
    </row>
    <row r="4393" customFormat="false" ht="16.4" hidden="false" customHeight="false" outlineLevel="0" collapsed="false">
      <c r="C4393" s="163" t="s">
        <v>10003</v>
      </c>
      <c r="D4393" s="163" t="s">
        <v>5649</v>
      </c>
      <c r="E4393" s="183" t="s">
        <v>5649</v>
      </c>
    </row>
    <row r="4394" customFormat="false" ht="16.4" hidden="false" customHeight="false" outlineLevel="0" collapsed="false">
      <c r="C4394" s="163" t="s">
        <v>10004</v>
      </c>
      <c r="D4394" s="163" t="s">
        <v>5649</v>
      </c>
      <c r="E4394" s="183" t="s">
        <v>5649</v>
      </c>
    </row>
    <row r="4395" customFormat="false" ht="16.4" hidden="false" customHeight="false" outlineLevel="0" collapsed="false">
      <c r="C4395" s="163" t="s">
        <v>10005</v>
      </c>
      <c r="D4395" s="163" t="s">
        <v>5649</v>
      </c>
      <c r="E4395" s="183" t="s">
        <v>5649</v>
      </c>
    </row>
    <row r="4396" customFormat="false" ht="16.4" hidden="false" customHeight="false" outlineLevel="0" collapsed="false">
      <c r="C4396" s="163" t="s">
        <v>10006</v>
      </c>
      <c r="D4396" s="163" t="s">
        <v>5649</v>
      </c>
      <c r="E4396" s="183" t="s">
        <v>5649</v>
      </c>
    </row>
    <row r="4397" customFormat="false" ht="16.4" hidden="false" customHeight="false" outlineLevel="0" collapsed="false">
      <c r="C4397" s="163" t="s">
        <v>10007</v>
      </c>
      <c r="D4397" s="163" t="s">
        <v>5649</v>
      </c>
      <c r="E4397" s="183" t="s">
        <v>5649</v>
      </c>
    </row>
    <row r="4398" customFormat="false" ht="16.4" hidden="false" customHeight="false" outlineLevel="0" collapsed="false">
      <c r="C4398" s="163" t="s">
        <v>10008</v>
      </c>
      <c r="D4398" s="163" t="s">
        <v>5649</v>
      </c>
      <c r="E4398" s="183" t="s">
        <v>5649</v>
      </c>
    </row>
    <row r="4399" customFormat="false" ht="16.4" hidden="false" customHeight="false" outlineLevel="0" collapsed="false">
      <c r="C4399" s="163" t="s">
        <v>10009</v>
      </c>
      <c r="D4399" s="163" t="s">
        <v>5649</v>
      </c>
      <c r="E4399" s="183" t="s">
        <v>5649</v>
      </c>
    </row>
    <row r="4400" customFormat="false" ht="16.4" hidden="false" customHeight="false" outlineLevel="0" collapsed="false">
      <c r="C4400" s="163" t="s">
        <v>10010</v>
      </c>
      <c r="D4400" s="163" t="s">
        <v>5649</v>
      </c>
      <c r="E4400" s="183" t="s">
        <v>5649</v>
      </c>
    </row>
    <row r="4401" customFormat="false" ht="16.4" hidden="false" customHeight="false" outlineLevel="0" collapsed="false">
      <c r="C4401" s="163" t="s">
        <v>10011</v>
      </c>
      <c r="D4401" s="163" t="s">
        <v>5649</v>
      </c>
      <c r="E4401" s="183" t="s">
        <v>5649</v>
      </c>
    </row>
    <row r="4402" customFormat="false" ht="16.4" hidden="false" customHeight="false" outlineLevel="0" collapsed="false">
      <c r="C4402" s="163" t="s">
        <v>10012</v>
      </c>
      <c r="D4402" s="163" t="s">
        <v>5649</v>
      </c>
      <c r="E4402" s="183" t="s">
        <v>5649</v>
      </c>
    </row>
    <row r="4403" customFormat="false" ht="16.4" hidden="false" customHeight="false" outlineLevel="0" collapsed="false">
      <c r="C4403" s="163" t="s">
        <v>10013</v>
      </c>
      <c r="D4403" s="163" t="s">
        <v>5649</v>
      </c>
      <c r="E4403" s="183" t="s">
        <v>5649</v>
      </c>
    </row>
    <row r="4404" customFormat="false" ht="16.4" hidden="false" customHeight="false" outlineLevel="0" collapsed="false">
      <c r="C4404" s="163" t="s">
        <v>10014</v>
      </c>
      <c r="D4404" s="163" t="s">
        <v>5649</v>
      </c>
      <c r="E4404" s="183" t="s">
        <v>5649</v>
      </c>
    </row>
    <row r="4405" customFormat="false" ht="16.4" hidden="false" customHeight="false" outlineLevel="0" collapsed="false">
      <c r="C4405" s="163" t="s">
        <v>10015</v>
      </c>
      <c r="D4405" s="163" t="s">
        <v>5649</v>
      </c>
      <c r="E4405" s="183" t="s">
        <v>5649</v>
      </c>
    </row>
    <row r="4406" customFormat="false" ht="16.4" hidden="false" customHeight="false" outlineLevel="0" collapsed="false">
      <c r="C4406" s="163" t="s">
        <v>10016</v>
      </c>
      <c r="D4406" s="163" t="s">
        <v>5649</v>
      </c>
      <c r="E4406" s="183" t="s">
        <v>5649</v>
      </c>
    </row>
    <row r="4407" customFormat="false" ht="16.4" hidden="false" customHeight="false" outlineLevel="0" collapsed="false">
      <c r="C4407" s="163" t="s">
        <v>10017</v>
      </c>
      <c r="D4407" s="163" t="s">
        <v>5649</v>
      </c>
      <c r="E4407" s="183" t="s">
        <v>5649</v>
      </c>
    </row>
    <row r="4408" customFormat="false" ht="16.4" hidden="false" customHeight="false" outlineLevel="0" collapsed="false">
      <c r="C4408" s="163" t="s">
        <v>10018</v>
      </c>
      <c r="D4408" s="163" t="s">
        <v>5649</v>
      </c>
      <c r="E4408" s="183" t="s">
        <v>5649</v>
      </c>
    </row>
    <row r="4409" customFormat="false" ht="16.4" hidden="false" customHeight="false" outlineLevel="0" collapsed="false">
      <c r="C4409" s="163" t="s">
        <v>10019</v>
      </c>
      <c r="D4409" s="163" t="s">
        <v>5649</v>
      </c>
      <c r="E4409" s="183" t="s">
        <v>5649</v>
      </c>
    </row>
    <row r="4410" customFormat="false" ht="16.4" hidden="false" customHeight="false" outlineLevel="0" collapsed="false">
      <c r="C4410" s="163" t="s">
        <v>10020</v>
      </c>
      <c r="D4410" s="163" t="s">
        <v>5649</v>
      </c>
      <c r="E4410" s="183" t="s">
        <v>5649</v>
      </c>
    </row>
    <row r="4411" customFormat="false" ht="16.4" hidden="false" customHeight="false" outlineLevel="0" collapsed="false">
      <c r="C4411" s="163" t="s">
        <v>10021</v>
      </c>
      <c r="D4411" s="163" t="s">
        <v>5649</v>
      </c>
      <c r="E4411" s="183" t="s">
        <v>5649</v>
      </c>
    </row>
    <row r="4412" customFormat="false" ht="16.4" hidden="false" customHeight="false" outlineLevel="0" collapsed="false">
      <c r="C4412" s="163" t="s">
        <v>10022</v>
      </c>
      <c r="D4412" s="163" t="s">
        <v>5649</v>
      </c>
      <c r="E4412" s="183" t="s">
        <v>5649</v>
      </c>
    </row>
    <row r="4413" customFormat="false" ht="16.4" hidden="false" customHeight="false" outlineLevel="0" collapsed="false">
      <c r="C4413" s="163" t="s">
        <v>10023</v>
      </c>
      <c r="D4413" s="163" t="s">
        <v>5649</v>
      </c>
      <c r="E4413" s="183" t="s">
        <v>5649</v>
      </c>
    </row>
    <row r="4414" customFormat="false" ht="16.4" hidden="false" customHeight="false" outlineLevel="0" collapsed="false">
      <c r="C4414" s="163" t="s">
        <v>10024</v>
      </c>
      <c r="D4414" s="163" t="s">
        <v>5649</v>
      </c>
      <c r="E4414" s="183" t="s">
        <v>5649</v>
      </c>
    </row>
    <row r="4415" customFormat="false" ht="16.4" hidden="false" customHeight="false" outlineLevel="0" collapsed="false">
      <c r="C4415" s="163" t="s">
        <v>10025</v>
      </c>
      <c r="D4415" s="163" t="s">
        <v>5649</v>
      </c>
      <c r="E4415" s="183" t="s">
        <v>5649</v>
      </c>
    </row>
    <row r="4416" customFormat="false" ht="16.4" hidden="false" customHeight="false" outlineLevel="0" collapsed="false">
      <c r="C4416" s="163" t="s">
        <v>10026</v>
      </c>
      <c r="D4416" s="163" t="s">
        <v>5649</v>
      </c>
      <c r="E4416" s="183" t="s">
        <v>5649</v>
      </c>
    </row>
    <row r="4417" customFormat="false" ht="16.4" hidden="false" customHeight="false" outlineLevel="0" collapsed="false">
      <c r="C4417" s="163" t="s">
        <v>10027</v>
      </c>
      <c r="D4417" s="163" t="s">
        <v>5649</v>
      </c>
      <c r="E4417" s="183" t="s">
        <v>5649</v>
      </c>
    </row>
    <row r="4418" customFormat="false" ht="16.4" hidden="false" customHeight="false" outlineLevel="0" collapsed="false">
      <c r="C4418" s="163" t="s">
        <v>10028</v>
      </c>
      <c r="D4418" s="163" t="s">
        <v>5649</v>
      </c>
      <c r="E4418" s="183" t="s">
        <v>5649</v>
      </c>
    </row>
    <row r="4419" customFormat="false" ht="16.4" hidden="false" customHeight="false" outlineLevel="0" collapsed="false">
      <c r="C4419" s="163" t="s">
        <v>10029</v>
      </c>
      <c r="D4419" s="163" t="s">
        <v>5649</v>
      </c>
      <c r="E4419" s="183" t="s">
        <v>5649</v>
      </c>
    </row>
    <row r="4420" customFormat="false" ht="16.4" hidden="false" customHeight="false" outlineLevel="0" collapsed="false">
      <c r="C4420" s="163" t="s">
        <v>10030</v>
      </c>
      <c r="D4420" s="163" t="s">
        <v>5649</v>
      </c>
      <c r="E4420" s="183" t="s">
        <v>5649</v>
      </c>
    </row>
    <row r="4421" customFormat="false" ht="16.4" hidden="false" customHeight="false" outlineLevel="0" collapsed="false">
      <c r="C4421" s="163" t="s">
        <v>10031</v>
      </c>
      <c r="D4421" s="163" t="s">
        <v>5649</v>
      </c>
      <c r="E4421" s="183" t="s">
        <v>5649</v>
      </c>
    </row>
    <row r="4422" customFormat="false" ht="16.4" hidden="false" customHeight="false" outlineLevel="0" collapsed="false">
      <c r="C4422" s="163" t="s">
        <v>10032</v>
      </c>
      <c r="D4422" s="163" t="s">
        <v>5649</v>
      </c>
      <c r="E4422" s="183" t="s">
        <v>5649</v>
      </c>
    </row>
    <row r="4423" customFormat="false" ht="16.4" hidden="false" customHeight="false" outlineLevel="0" collapsed="false">
      <c r="C4423" s="163" t="s">
        <v>10033</v>
      </c>
      <c r="D4423" s="163" t="s">
        <v>5649</v>
      </c>
      <c r="E4423" s="183" t="s">
        <v>5649</v>
      </c>
    </row>
    <row r="4424" customFormat="false" ht="16.4" hidden="false" customHeight="false" outlineLevel="0" collapsed="false">
      <c r="C4424" s="163" t="s">
        <v>10034</v>
      </c>
      <c r="D4424" s="163" t="s">
        <v>5649</v>
      </c>
      <c r="E4424" s="183" t="s">
        <v>5649</v>
      </c>
    </row>
    <row r="4425" customFormat="false" ht="16.4" hidden="false" customHeight="false" outlineLevel="0" collapsed="false">
      <c r="C4425" s="163" t="s">
        <v>10035</v>
      </c>
      <c r="D4425" s="163" t="s">
        <v>5649</v>
      </c>
      <c r="E4425" s="183" t="s">
        <v>5649</v>
      </c>
    </row>
    <row r="4426" customFormat="false" ht="16.4" hidden="false" customHeight="false" outlineLevel="0" collapsed="false">
      <c r="C4426" s="163" t="s">
        <v>10036</v>
      </c>
      <c r="D4426" s="163" t="s">
        <v>5649</v>
      </c>
      <c r="E4426" s="183" t="s">
        <v>5649</v>
      </c>
    </row>
    <row r="4427" customFormat="false" ht="16.4" hidden="false" customHeight="false" outlineLevel="0" collapsed="false">
      <c r="C4427" s="163" t="s">
        <v>10037</v>
      </c>
      <c r="D4427" s="163" t="s">
        <v>5649</v>
      </c>
      <c r="E4427" s="183" t="s">
        <v>5649</v>
      </c>
    </row>
    <row r="4428" customFormat="false" ht="16.4" hidden="false" customHeight="false" outlineLevel="0" collapsed="false">
      <c r="C4428" s="163" t="s">
        <v>10038</v>
      </c>
      <c r="D4428" s="163" t="s">
        <v>5649</v>
      </c>
      <c r="E4428" s="183" t="s">
        <v>5649</v>
      </c>
    </row>
    <row r="4429" customFormat="false" ht="16.4" hidden="false" customHeight="false" outlineLevel="0" collapsed="false">
      <c r="C4429" s="163" t="s">
        <v>10039</v>
      </c>
      <c r="D4429" s="163" t="s">
        <v>5649</v>
      </c>
      <c r="E4429" s="183" t="s">
        <v>5649</v>
      </c>
    </row>
    <row r="4430" customFormat="false" ht="16.4" hidden="false" customHeight="false" outlineLevel="0" collapsed="false">
      <c r="C4430" s="163" t="s">
        <v>10040</v>
      </c>
      <c r="D4430" s="163" t="s">
        <v>5649</v>
      </c>
      <c r="E4430" s="183" t="s">
        <v>5649</v>
      </c>
    </row>
    <row r="4431" customFormat="false" ht="16.4" hidden="false" customHeight="false" outlineLevel="0" collapsed="false">
      <c r="C4431" s="163" t="s">
        <v>10041</v>
      </c>
      <c r="D4431" s="163" t="s">
        <v>5649</v>
      </c>
      <c r="E4431" s="183" t="s">
        <v>5649</v>
      </c>
    </row>
    <row r="4432" customFormat="false" ht="16.4" hidden="false" customHeight="false" outlineLevel="0" collapsed="false">
      <c r="C4432" s="163" t="s">
        <v>10042</v>
      </c>
      <c r="D4432" s="163" t="s">
        <v>5649</v>
      </c>
      <c r="E4432" s="183" t="s">
        <v>5649</v>
      </c>
    </row>
    <row r="4433" customFormat="false" ht="16.4" hidden="false" customHeight="false" outlineLevel="0" collapsed="false">
      <c r="C4433" s="163" t="s">
        <v>10043</v>
      </c>
      <c r="D4433" s="163" t="s">
        <v>5649</v>
      </c>
      <c r="E4433" s="183" t="s">
        <v>5649</v>
      </c>
    </row>
    <row r="4434" customFormat="false" ht="16.4" hidden="false" customHeight="false" outlineLevel="0" collapsed="false">
      <c r="C4434" s="163" t="s">
        <v>10044</v>
      </c>
      <c r="D4434" s="163" t="s">
        <v>5649</v>
      </c>
      <c r="E4434" s="183" t="s">
        <v>5649</v>
      </c>
    </row>
    <row r="4435" customFormat="false" ht="16.4" hidden="false" customHeight="false" outlineLevel="0" collapsed="false">
      <c r="C4435" s="163" t="s">
        <v>10045</v>
      </c>
      <c r="D4435" s="163" t="s">
        <v>5649</v>
      </c>
      <c r="E4435" s="183" t="s">
        <v>5649</v>
      </c>
    </row>
    <row r="4436" customFormat="false" ht="16.4" hidden="false" customHeight="false" outlineLevel="0" collapsed="false">
      <c r="C4436" s="163" t="s">
        <v>10046</v>
      </c>
      <c r="D4436" s="163" t="s">
        <v>5649</v>
      </c>
      <c r="E4436" s="183" t="s">
        <v>5649</v>
      </c>
    </row>
    <row r="4437" customFormat="false" ht="16.4" hidden="false" customHeight="false" outlineLevel="0" collapsed="false">
      <c r="C4437" s="163" t="s">
        <v>10047</v>
      </c>
      <c r="D4437" s="163" t="s">
        <v>5649</v>
      </c>
      <c r="E4437" s="183" t="s">
        <v>5649</v>
      </c>
    </row>
    <row r="4438" customFormat="false" ht="16.4" hidden="false" customHeight="false" outlineLevel="0" collapsed="false">
      <c r="C4438" s="163" t="s">
        <v>10048</v>
      </c>
      <c r="D4438" s="163" t="s">
        <v>5649</v>
      </c>
      <c r="E4438" s="183" t="s">
        <v>5649</v>
      </c>
    </row>
    <row r="4439" customFormat="false" ht="16.4" hidden="false" customHeight="false" outlineLevel="0" collapsed="false">
      <c r="C4439" s="163" t="s">
        <v>10049</v>
      </c>
      <c r="D4439" s="163" t="s">
        <v>5649</v>
      </c>
      <c r="E4439" s="183" t="s">
        <v>5649</v>
      </c>
    </row>
    <row r="4440" customFormat="false" ht="16.4" hidden="false" customHeight="false" outlineLevel="0" collapsed="false">
      <c r="C4440" s="163" t="s">
        <v>10050</v>
      </c>
      <c r="D4440" s="163" t="s">
        <v>5649</v>
      </c>
      <c r="E4440" s="183" t="s">
        <v>5649</v>
      </c>
    </row>
    <row r="4441" customFormat="false" ht="16.4" hidden="false" customHeight="false" outlineLevel="0" collapsed="false">
      <c r="C4441" s="163" t="s">
        <v>10051</v>
      </c>
      <c r="D4441" s="163" t="s">
        <v>5649</v>
      </c>
      <c r="E4441" s="183" t="s">
        <v>5649</v>
      </c>
    </row>
    <row r="4442" customFormat="false" ht="16.4" hidden="false" customHeight="false" outlineLevel="0" collapsed="false">
      <c r="C4442" s="163" t="s">
        <v>10052</v>
      </c>
      <c r="D4442" s="163" t="s">
        <v>5649</v>
      </c>
      <c r="E4442" s="183" t="s">
        <v>5649</v>
      </c>
    </row>
    <row r="4443" customFormat="false" ht="16.4" hidden="false" customHeight="false" outlineLevel="0" collapsed="false">
      <c r="C4443" s="163" t="s">
        <v>10053</v>
      </c>
      <c r="D4443" s="163" t="s">
        <v>5649</v>
      </c>
      <c r="E4443" s="183" t="s">
        <v>5649</v>
      </c>
    </row>
    <row r="4444" customFormat="false" ht="16.4" hidden="false" customHeight="false" outlineLevel="0" collapsed="false">
      <c r="C4444" s="163" t="s">
        <v>10054</v>
      </c>
      <c r="D4444" s="163" t="s">
        <v>5649</v>
      </c>
      <c r="E4444" s="183" t="s">
        <v>5649</v>
      </c>
    </row>
    <row r="4445" customFormat="false" ht="16.4" hidden="false" customHeight="false" outlineLevel="0" collapsed="false">
      <c r="C4445" s="163" t="s">
        <v>10055</v>
      </c>
      <c r="D4445" s="163" t="s">
        <v>5649</v>
      </c>
      <c r="E4445" s="183" t="s">
        <v>5649</v>
      </c>
    </row>
    <row r="4446" customFormat="false" ht="16.4" hidden="false" customHeight="false" outlineLevel="0" collapsed="false">
      <c r="C4446" s="163" t="s">
        <v>10056</v>
      </c>
      <c r="D4446" s="163" t="s">
        <v>5649</v>
      </c>
      <c r="E4446" s="183" t="s">
        <v>5649</v>
      </c>
    </row>
    <row r="4447" customFormat="false" ht="16.4" hidden="false" customHeight="false" outlineLevel="0" collapsed="false">
      <c r="C4447" s="163" t="s">
        <v>10057</v>
      </c>
      <c r="D4447" s="163" t="s">
        <v>5649</v>
      </c>
      <c r="E4447" s="183" t="s">
        <v>5649</v>
      </c>
    </row>
    <row r="4448" customFormat="false" ht="16.4" hidden="false" customHeight="false" outlineLevel="0" collapsed="false">
      <c r="C4448" s="163" t="s">
        <v>10058</v>
      </c>
      <c r="D4448" s="163" t="s">
        <v>5649</v>
      </c>
      <c r="E4448" s="183" t="s">
        <v>5649</v>
      </c>
    </row>
    <row r="4449" customFormat="false" ht="16.4" hidden="false" customHeight="false" outlineLevel="0" collapsed="false">
      <c r="C4449" s="163" t="s">
        <v>10059</v>
      </c>
      <c r="D4449" s="163" t="s">
        <v>5649</v>
      </c>
      <c r="E4449" s="183" t="s">
        <v>5649</v>
      </c>
    </row>
    <row r="4450" customFormat="false" ht="16.4" hidden="false" customHeight="false" outlineLevel="0" collapsed="false">
      <c r="C4450" s="163" t="s">
        <v>10060</v>
      </c>
      <c r="D4450" s="163" t="s">
        <v>5649</v>
      </c>
      <c r="E4450" s="183" t="s">
        <v>5649</v>
      </c>
    </row>
    <row r="4451" customFormat="false" ht="16.4" hidden="false" customHeight="false" outlineLevel="0" collapsed="false">
      <c r="C4451" s="163" t="s">
        <v>10061</v>
      </c>
      <c r="D4451" s="163" t="s">
        <v>664</v>
      </c>
      <c r="E4451" s="183" t="s">
        <v>5649</v>
      </c>
    </row>
    <row r="4452" customFormat="false" ht="16.4" hidden="false" customHeight="false" outlineLevel="0" collapsed="false">
      <c r="C4452" s="163" t="s">
        <v>10062</v>
      </c>
      <c r="D4452" s="163" t="s">
        <v>5649</v>
      </c>
      <c r="E4452" s="183" t="s">
        <v>5649</v>
      </c>
    </row>
    <row r="4453" customFormat="false" ht="16.4" hidden="false" customHeight="false" outlineLevel="0" collapsed="false">
      <c r="C4453" s="163" t="s">
        <v>10063</v>
      </c>
      <c r="D4453" s="163" t="s">
        <v>5649</v>
      </c>
      <c r="E4453" s="183" t="s">
        <v>5649</v>
      </c>
    </row>
    <row r="4454" customFormat="false" ht="16.4" hidden="false" customHeight="false" outlineLevel="0" collapsed="false">
      <c r="C4454" s="163" t="s">
        <v>10064</v>
      </c>
      <c r="D4454" s="163" t="s">
        <v>5649</v>
      </c>
      <c r="E4454" s="183" t="s">
        <v>5649</v>
      </c>
    </row>
    <row r="4455" customFormat="false" ht="16.4" hidden="false" customHeight="false" outlineLevel="0" collapsed="false">
      <c r="C4455" s="163" t="s">
        <v>10065</v>
      </c>
      <c r="D4455" s="163" t="s">
        <v>5649</v>
      </c>
      <c r="E4455" s="183" t="s">
        <v>5649</v>
      </c>
    </row>
    <row r="4456" customFormat="false" ht="16.4" hidden="false" customHeight="false" outlineLevel="0" collapsed="false">
      <c r="C4456" s="163" t="s">
        <v>10066</v>
      </c>
      <c r="D4456" s="163" t="s">
        <v>5649</v>
      </c>
      <c r="E4456" s="183" t="s">
        <v>5649</v>
      </c>
    </row>
    <row r="4457" customFormat="false" ht="16.4" hidden="false" customHeight="false" outlineLevel="0" collapsed="false">
      <c r="C4457" s="163" t="s">
        <v>10067</v>
      </c>
      <c r="D4457" s="163" t="s">
        <v>5649</v>
      </c>
      <c r="E4457" s="183" t="s">
        <v>5649</v>
      </c>
    </row>
    <row r="4458" customFormat="false" ht="16.4" hidden="false" customHeight="false" outlineLevel="0" collapsed="false">
      <c r="C4458" s="163" t="s">
        <v>10068</v>
      </c>
      <c r="D4458" s="163" t="s">
        <v>5649</v>
      </c>
      <c r="E4458" s="183" t="s">
        <v>5649</v>
      </c>
    </row>
    <row r="4459" customFormat="false" ht="16.4" hidden="false" customHeight="false" outlineLevel="0" collapsed="false">
      <c r="C4459" s="163" t="s">
        <v>669</v>
      </c>
      <c r="D4459" s="163" t="s">
        <v>5649</v>
      </c>
      <c r="E4459" s="183" t="n">
        <v>0.3814</v>
      </c>
    </row>
    <row r="4460" customFormat="false" ht="16.4" hidden="false" customHeight="false" outlineLevel="0" collapsed="false">
      <c r="C4460" s="163" t="s">
        <v>10069</v>
      </c>
      <c r="D4460" s="163" t="s">
        <v>5649</v>
      </c>
      <c r="E4460" s="183" t="s">
        <v>5649</v>
      </c>
    </row>
    <row r="4461" customFormat="false" ht="16.4" hidden="false" customHeight="false" outlineLevel="0" collapsed="false">
      <c r="C4461" s="163" t="s">
        <v>10070</v>
      </c>
      <c r="D4461" s="163" t="s">
        <v>5649</v>
      </c>
      <c r="E4461" s="183" t="s">
        <v>5649</v>
      </c>
    </row>
    <row r="4462" customFormat="false" ht="16.4" hidden="false" customHeight="false" outlineLevel="0" collapsed="false">
      <c r="C4462" s="163" t="s">
        <v>10071</v>
      </c>
      <c r="D4462" s="163" t="s">
        <v>5649</v>
      </c>
      <c r="E4462" s="183" t="s">
        <v>5649</v>
      </c>
    </row>
    <row r="4463" customFormat="false" ht="16.4" hidden="false" customHeight="false" outlineLevel="0" collapsed="false">
      <c r="C4463" s="163" t="s">
        <v>10072</v>
      </c>
      <c r="D4463" s="163" t="s">
        <v>5649</v>
      </c>
      <c r="E4463" s="183" t="s">
        <v>5649</v>
      </c>
    </row>
    <row r="4464" customFormat="false" ht="16.4" hidden="false" customHeight="false" outlineLevel="0" collapsed="false">
      <c r="C4464" s="163" t="s">
        <v>10073</v>
      </c>
      <c r="D4464" s="163" t="s">
        <v>5649</v>
      </c>
      <c r="E4464" s="183" t="s">
        <v>5649</v>
      </c>
    </row>
    <row r="4465" customFormat="false" ht="16.4" hidden="false" customHeight="false" outlineLevel="0" collapsed="false">
      <c r="C4465" s="163" t="s">
        <v>10074</v>
      </c>
      <c r="D4465" s="163" t="s">
        <v>5649</v>
      </c>
      <c r="E4465" s="183" t="s">
        <v>5649</v>
      </c>
    </row>
    <row r="4466" customFormat="false" ht="16.4" hidden="false" customHeight="false" outlineLevel="0" collapsed="false">
      <c r="C4466" s="163" t="s">
        <v>10075</v>
      </c>
      <c r="D4466" s="163" t="s">
        <v>5649</v>
      </c>
      <c r="E4466" s="183" t="s">
        <v>5649</v>
      </c>
    </row>
    <row r="4467" customFormat="false" ht="16.4" hidden="false" customHeight="false" outlineLevel="0" collapsed="false">
      <c r="C4467" s="163" t="s">
        <v>10076</v>
      </c>
      <c r="D4467" s="163" t="s">
        <v>5649</v>
      </c>
      <c r="E4467" s="183" t="s">
        <v>5649</v>
      </c>
    </row>
    <row r="4468" customFormat="false" ht="16.4" hidden="false" customHeight="false" outlineLevel="0" collapsed="false">
      <c r="C4468" s="163" t="s">
        <v>10077</v>
      </c>
      <c r="D4468" s="163" t="s">
        <v>5649</v>
      </c>
      <c r="E4468" s="183" t="s">
        <v>5649</v>
      </c>
    </row>
    <row r="4469" customFormat="false" ht="16.4" hidden="false" customHeight="false" outlineLevel="0" collapsed="false">
      <c r="C4469" s="163" t="s">
        <v>10078</v>
      </c>
      <c r="D4469" s="163" t="s">
        <v>5649</v>
      </c>
      <c r="E4469" s="183" t="s">
        <v>5649</v>
      </c>
    </row>
    <row r="4470" customFormat="false" ht="16.4" hidden="false" customHeight="false" outlineLevel="0" collapsed="false">
      <c r="C4470" s="163" t="s">
        <v>10079</v>
      </c>
      <c r="D4470" s="163" t="s">
        <v>5649</v>
      </c>
      <c r="E4470" s="183" t="s">
        <v>5649</v>
      </c>
    </row>
    <row r="4471" customFormat="false" ht="16.4" hidden="false" customHeight="false" outlineLevel="0" collapsed="false">
      <c r="C4471" s="163" t="s">
        <v>10080</v>
      </c>
      <c r="D4471" s="163" t="s">
        <v>5649</v>
      </c>
      <c r="E4471" s="183" t="s">
        <v>5649</v>
      </c>
    </row>
    <row r="4472" customFormat="false" ht="16.4" hidden="false" customHeight="false" outlineLevel="0" collapsed="false">
      <c r="C4472" s="163" t="s">
        <v>10081</v>
      </c>
      <c r="D4472" s="163" t="s">
        <v>679</v>
      </c>
      <c r="E4472" s="183" t="s">
        <v>5649</v>
      </c>
    </row>
    <row r="4473" customFormat="false" ht="16.4" hidden="false" customHeight="false" outlineLevel="0" collapsed="false">
      <c r="C4473" s="163" t="s">
        <v>10082</v>
      </c>
      <c r="D4473" s="163" t="s">
        <v>5649</v>
      </c>
      <c r="E4473" s="183" t="s">
        <v>5649</v>
      </c>
    </row>
    <row r="4474" customFormat="false" ht="16.4" hidden="false" customHeight="false" outlineLevel="0" collapsed="false">
      <c r="C4474" s="163" t="s">
        <v>10083</v>
      </c>
      <c r="D4474" s="163" t="s">
        <v>5649</v>
      </c>
      <c r="E4474" s="183" t="s">
        <v>5649</v>
      </c>
    </row>
    <row r="4475" customFormat="false" ht="16.4" hidden="false" customHeight="false" outlineLevel="0" collapsed="false">
      <c r="C4475" s="163" t="s">
        <v>10084</v>
      </c>
      <c r="D4475" s="163" t="s">
        <v>5649</v>
      </c>
      <c r="E4475" s="183" t="s">
        <v>5649</v>
      </c>
    </row>
    <row r="4476" customFormat="false" ht="16.4" hidden="false" customHeight="false" outlineLevel="0" collapsed="false">
      <c r="C4476" s="163" t="s">
        <v>10085</v>
      </c>
      <c r="D4476" s="163" t="s">
        <v>5649</v>
      </c>
      <c r="E4476" s="183" t="s">
        <v>5649</v>
      </c>
    </row>
    <row r="4477" customFormat="false" ht="16.4" hidden="false" customHeight="false" outlineLevel="0" collapsed="false">
      <c r="C4477" s="163" t="s">
        <v>10086</v>
      </c>
      <c r="D4477" s="163" t="s">
        <v>5649</v>
      </c>
      <c r="E4477" s="183" t="s">
        <v>5649</v>
      </c>
    </row>
    <row r="4478" customFormat="false" ht="16.4" hidden="false" customHeight="false" outlineLevel="0" collapsed="false">
      <c r="C4478" s="163" t="s">
        <v>10087</v>
      </c>
      <c r="D4478" s="163" t="s">
        <v>5649</v>
      </c>
      <c r="E4478" s="183" t="s">
        <v>5649</v>
      </c>
    </row>
    <row r="4479" customFormat="false" ht="16.4" hidden="false" customHeight="false" outlineLevel="0" collapsed="false">
      <c r="C4479" s="163" t="s">
        <v>10088</v>
      </c>
      <c r="D4479" s="163" t="s">
        <v>5649</v>
      </c>
      <c r="E4479" s="183" t="s">
        <v>5649</v>
      </c>
    </row>
    <row r="4480" customFormat="false" ht="16.4" hidden="false" customHeight="false" outlineLevel="0" collapsed="false">
      <c r="C4480" s="163" t="s">
        <v>678</v>
      </c>
      <c r="D4480" s="163" t="s">
        <v>5649</v>
      </c>
      <c r="E4480" s="183" t="n">
        <v>0.373</v>
      </c>
    </row>
    <row r="4481" customFormat="false" ht="16.4" hidden="false" customHeight="false" outlineLevel="0" collapsed="false">
      <c r="C4481" s="163" t="s">
        <v>10089</v>
      </c>
      <c r="D4481" s="163" t="s">
        <v>5649</v>
      </c>
      <c r="E4481" s="183" t="s">
        <v>5649</v>
      </c>
    </row>
    <row r="4482" customFormat="false" ht="16.4" hidden="false" customHeight="false" outlineLevel="0" collapsed="false">
      <c r="C4482" s="163" t="s">
        <v>10090</v>
      </c>
      <c r="D4482" s="163" t="s">
        <v>5649</v>
      </c>
      <c r="E4482" s="183" t="s">
        <v>5649</v>
      </c>
    </row>
    <row r="4483" customFormat="false" ht="16.4" hidden="false" customHeight="false" outlineLevel="0" collapsed="false">
      <c r="C4483" s="163" t="s">
        <v>10091</v>
      </c>
      <c r="D4483" s="163" t="s">
        <v>5649</v>
      </c>
      <c r="E4483" s="183" t="s">
        <v>5649</v>
      </c>
    </row>
    <row r="4484" customFormat="false" ht="16.4" hidden="false" customHeight="false" outlineLevel="0" collapsed="false">
      <c r="C4484" s="163" t="s">
        <v>10092</v>
      </c>
      <c r="D4484" s="163" t="s">
        <v>5649</v>
      </c>
      <c r="E4484" s="183" t="s">
        <v>5649</v>
      </c>
    </row>
    <row r="4485" customFormat="false" ht="16.4" hidden="false" customHeight="false" outlineLevel="0" collapsed="false">
      <c r="C4485" s="163" t="s">
        <v>10093</v>
      </c>
      <c r="D4485" s="163" t="s">
        <v>5649</v>
      </c>
      <c r="E4485" s="183" t="s">
        <v>5649</v>
      </c>
    </row>
    <row r="4486" customFormat="false" ht="16.4" hidden="false" customHeight="false" outlineLevel="0" collapsed="false">
      <c r="C4486" s="163" t="s">
        <v>10094</v>
      </c>
      <c r="D4486" s="163" t="s">
        <v>5649</v>
      </c>
      <c r="E4486" s="183" t="s">
        <v>5649</v>
      </c>
    </row>
    <row r="4487" customFormat="false" ht="16.4" hidden="false" customHeight="false" outlineLevel="0" collapsed="false">
      <c r="C4487" s="163" t="s">
        <v>10095</v>
      </c>
      <c r="D4487" s="163" t="s">
        <v>5649</v>
      </c>
      <c r="E4487" s="183" t="s">
        <v>5649</v>
      </c>
    </row>
    <row r="4488" customFormat="false" ht="16.4" hidden="false" customHeight="false" outlineLevel="0" collapsed="false">
      <c r="C4488" s="163" t="s">
        <v>10096</v>
      </c>
      <c r="D4488" s="163" t="s">
        <v>5649</v>
      </c>
      <c r="E4488" s="183" t="s">
        <v>5649</v>
      </c>
    </row>
    <row r="4489" customFormat="false" ht="16.4" hidden="false" customHeight="false" outlineLevel="0" collapsed="false">
      <c r="C4489" s="163" t="s">
        <v>10097</v>
      </c>
      <c r="D4489" s="163" t="s">
        <v>5649</v>
      </c>
      <c r="E4489" s="183" t="s">
        <v>5649</v>
      </c>
    </row>
    <row r="4490" customFormat="false" ht="16.4" hidden="false" customHeight="false" outlineLevel="0" collapsed="false">
      <c r="C4490" s="163" t="s">
        <v>10098</v>
      </c>
      <c r="D4490" s="163" t="s">
        <v>5649</v>
      </c>
      <c r="E4490" s="183" t="s">
        <v>5649</v>
      </c>
    </row>
    <row r="4491" customFormat="false" ht="16.4" hidden="false" customHeight="false" outlineLevel="0" collapsed="false">
      <c r="C4491" s="163" t="s">
        <v>10099</v>
      </c>
      <c r="D4491" s="163" t="s">
        <v>5649</v>
      </c>
      <c r="E4491" s="183" t="s">
        <v>5649</v>
      </c>
    </row>
    <row r="4492" customFormat="false" ht="16.4" hidden="false" customHeight="false" outlineLevel="0" collapsed="false">
      <c r="C4492" s="163" t="s">
        <v>10100</v>
      </c>
      <c r="D4492" s="163" t="s">
        <v>5649</v>
      </c>
      <c r="E4492" s="183" t="s">
        <v>5649</v>
      </c>
    </row>
    <row r="4493" customFormat="false" ht="16.4" hidden="false" customHeight="false" outlineLevel="0" collapsed="false">
      <c r="C4493" s="163" t="s">
        <v>10101</v>
      </c>
      <c r="D4493" s="163" t="s">
        <v>5649</v>
      </c>
      <c r="E4493" s="183" t="s">
        <v>5649</v>
      </c>
    </row>
    <row r="4494" customFormat="false" ht="16.4" hidden="false" customHeight="false" outlineLevel="0" collapsed="false">
      <c r="C4494" s="163" t="s">
        <v>10102</v>
      </c>
      <c r="D4494" s="163" t="s">
        <v>5649</v>
      </c>
      <c r="E4494" s="183" t="s">
        <v>5649</v>
      </c>
    </row>
    <row r="4495" customFormat="false" ht="16.4" hidden="false" customHeight="false" outlineLevel="0" collapsed="false">
      <c r="C4495" s="163" t="s">
        <v>10103</v>
      </c>
      <c r="D4495" s="163" t="s">
        <v>5649</v>
      </c>
      <c r="E4495" s="183" t="s">
        <v>5649</v>
      </c>
    </row>
    <row r="4496" customFormat="false" ht="16.4" hidden="false" customHeight="false" outlineLevel="0" collapsed="false">
      <c r="C4496" s="163" t="s">
        <v>10104</v>
      </c>
      <c r="D4496" s="163" t="s">
        <v>5649</v>
      </c>
      <c r="E4496" s="183" t="s">
        <v>5649</v>
      </c>
    </row>
    <row r="4497" customFormat="false" ht="16.4" hidden="false" customHeight="false" outlineLevel="0" collapsed="false">
      <c r="C4497" s="163" t="s">
        <v>10105</v>
      </c>
      <c r="D4497" s="163" t="s">
        <v>5649</v>
      </c>
      <c r="E4497" s="183" t="s">
        <v>5649</v>
      </c>
    </row>
    <row r="4498" customFormat="false" ht="16.4" hidden="false" customHeight="false" outlineLevel="0" collapsed="false">
      <c r="C4498" s="163" t="s">
        <v>10106</v>
      </c>
      <c r="D4498" s="163" t="s">
        <v>5649</v>
      </c>
      <c r="E4498" s="183" t="s">
        <v>5649</v>
      </c>
    </row>
    <row r="4499" customFormat="false" ht="16.4" hidden="false" customHeight="false" outlineLevel="0" collapsed="false">
      <c r="C4499" s="163" t="s">
        <v>10107</v>
      </c>
      <c r="D4499" s="163" t="s">
        <v>5649</v>
      </c>
      <c r="E4499" s="183" t="s">
        <v>5649</v>
      </c>
    </row>
    <row r="4500" customFormat="false" ht="16.4" hidden="false" customHeight="false" outlineLevel="0" collapsed="false">
      <c r="C4500" s="163" t="s">
        <v>10108</v>
      </c>
      <c r="D4500" s="163" t="s">
        <v>5649</v>
      </c>
      <c r="E4500" s="183" t="s">
        <v>5649</v>
      </c>
    </row>
    <row r="4501" customFormat="false" ht="16.4" hidden="false" customHeight="false" outlineLevel="0" collapsed="false">
      <c r="C4501" s="163" t="s">
        <v>10109</v>
      </c>
      <c r="D4501" s="163" t="s">
        <v>5649</v>
      </c>
      <c r="E4501" s="183" t="s">
        <v>5649</v>
      </c>
    </row>
    <row r="4502" customFormat="false" ht="16.4" hidden="false" customHeight="false" outlineLevel="0" collapsed="false">
      <c r="C4502" s="163" t="s">
        <v>10110</v>
      </c>
      <c r="D4502" s="163" t="s">
        <v>5649</v>
      </c>
      <c r="E4502" s="183" t="s">
        <v>5649</v>
      </c>
    </row>
    <row r="4503" customFormat="false" ht="16.4" hidden="false" customHeight="false" outlineLevel="0" collapsed="false">
      <c r="C4503" s="163" t="s">
        <v>10111</v>
      </c>
      <c r="D4503" s="163" t="s">
        <v>5649</v>
      </c>
      <c r="E4503" s="183" t="s">
        <v>5649</v>
      </c>
    </row>
    <row r="4504" customFormat="false" ht="16.4" hidden="false" customHeight="false" outlineLevel="0" collapsed="false">
      <c r="C4504" s="163" t="s">
        <v>10112</v>
      </c>
      <c r="D4504" s="163" t="s">
        <v>5649</v>
      </c>
      <c r="E4504" s="183" t="s">
        <v>5649</v>
      </c>
    </row>
    <row r="4505" customFormat="false" ht="16.4" hidden="false" customHeight="false" outlineLevel="0" collapsed="false">
      <c r="C4505" s="163" t="s">
        <v>10113</v>
      </c>
      <c r="D4505" s="163" t="s">
        <v>5649</v>
      </c>
      <c r="E4505" s="183" t="s">
        <v>5649</v>
      </c>
    </row>
    <row r="4506" customFormat="false" ht="16.4" hidden="false" customHeight="false" outlineLevel="0" collapsed="false">
      <c r="C4506" s="163" t="s">
        <v>10114</v>
      </c>
      <c r="D4506" s="163" t="s">
        <v>5649</v>
      </c>
      <c r="E4506" s="183" t="s">
        <v>5649</v>
      </c>
    </row>
    <row r="4507" customFormat="false" ht="16.4" hidden="false" customHeight="false" outlineLevel="0" collapsed="false">
      <c r="C4507" s="163" t="s">
        <v>10115</v>
      </c>
      <c r="D4507" s="163" t="s">
        <v>5649</v>
      </c>
      <c r="E4507" s="183" t="s">
        <v>5649</v>
      </c>
    </row>
    <row r="4508" customFormat="false" ht="16.4" hidden="false" customHeight="false" outlineLevel="0" collapsed="false">
      <c r="C4508" s="163" t="s">
        <v>10116</v>
      </c>
      <c r="D4508" s="163" t="s">
        <v>5649</v>
      </c>
      <c r="E4508" s="183" t="s">
        <v>5649</v>
      </c>
    </row>
    <row r="4509" customFormat="false" ht="16.4" hidden="false" customHeight="false" outlineLevel="0" collapsed="false">
      <c r="C4509" s="163" t="s">
        <v>10117</v>
      </c>
      <c r="D4509" s="163" t="s">
        <v>5649</v>
      </c>
      <c r="E4509" s="183" t="s">
        <v>5649</v>
      </c>
    </row>
    <row r="4510" customFormat="false" ht="16.4" hidden="false" customHeight="false" outlineLevel="0" collapsed="false">
      <c r="C4510" s="163" t="s">
        <v>10118</v>
      </c>
      <c r="D4510" s="163" t="s">
        <v>5649</v>
      </c>
      <c r="E4510" s="183" t="s">
        <v>5649</v>
      </c>
    </row>
    <row r="4511" customFormat="false" ht="16.4" hidden="false" customHeight="false" outlineLevel="0" collapsed="false">
      <c r="C4511" s="163" t="s">
        <v>10119</v>
      </c>
      <c r="D4511" s="163" t="s">
        <v>5649</v>
      </c>
      <c r="E4511" s="183" t="s">
        <v>5649</v>
      </c>
    </row>
    <row r="4512" customFormat="false" ht="16.4" hidden="false" customHeight="false" outlineLevel="0" collapsed="false">
      <c r="C4512" s="163" t="s">
        <v>10120</v>
      </c>
      <c r="D4512" s="163" t="s">
        <v>5649</v>
      </c>
      <c r="E4512" s="183" t="s">
        <v>5649</v>
      </c>
    </row>
    <row r="4513" customFormat="false" ht="16.4" hidden="false" customHeight="false" outlineLevel="0" collapsed="false">
      <c r="C4513" s="163" t="s">
        <v>10121</v>
      </c>
      <c r="D4513" s="163" t="s">
        <v>86</v>
      </c>
      <c r="E4513" s="183" t="s">
        <v>5649</v>
      </c>
    </row>
    <row r="4514" customFormat="false" ht="16.4" hidden="false" customHeight="false" outlineLevel="0" collapsed="false">
      <c r="C4514" s="163" t="s">
        <v>10122</v>
      </c>
      <c r="D4514" s="163" t="s">
        <v>5649</v>
      </c>
      <c r="E4514" s="183" t="s">
        <v>5649</v>
      </c>
    </row>
    <row r="4515" customFormat="false" ht="16.4" hidden="false" customHeight="false" outlineLevel="0" collapsed="false">
      <c r="C4515" s="163" t="s">
        <v>10123</v>
      </c>
      <c r="D4515" s="163" t="s">
        <v>86</v>
      </c>
      <c r="E4515" s="183" t="s">
        <v>5649</v>
      </c>
    </row>
    <row r="4516" customFormat="false" ht="16.4" hidden="false" customHeight="false" outlineLevel="0" collapsed="false">
      <c r="C4516" s="163" t="s">
        <v>10124</v>
      </c>
      <c r="D4516" s="163" t="s">
        <v>5649</v>
      </c>
      <c r="E4516" s="183" t="s">
        <v>5649</v>
      </c>
    </row>
    <row r="4517" customFormat="false" ht="16.4" hidden="false" customHeight="false" outlineLevel="0" collapsed="false">
      <c r="C4517" s="163" t="s">
        <v>10125</v>
      </c>
      <c r="D4517" s="163" t="s">
        <v>5649</v>
      </c>
      <c r="E4517" s="183" t="s">
        <v>5649</v>
      </c>
    </row>
    <row r="4518" customFormat="false" ht="16.4" hidden="false" customHeight="false" outlineLevel="0" collapsed="false">
      <c r="C4518" s="163" t="s">
        <v>10126</v>
      </c>
      <c r="D4518" s="163" t="s">
        <v>5649</v>
      </c>
      <c r="E4518" s="183" t="s">
        <v>5649</v>
      </c>
    </row>
    <row r="4519" customFormat="false" ht="16.4" hidden="false" customHeight="false" outlineLevel="0" collapsed="false">
      <c r="C4519" s="163" t="s">
        <v>10127</v>
      </c>
      <c r="D4519" s="163" t="s">
        <v>5649</v>
      </c>
      <c r="E4519" s="183" t="s">
        <v>5649</v>
      </c>
    </row>
    <row r="4520" customFormat="false" ht="16.4" hidden="false" customHeight="false" outlineLevel="0" collapsed="false">
      <c r="C4520" s="163" t="s">
        <v>10128</v>
      </c>
      <c r="D4520" s="163" t="s">
        <v>5649</v>
      </c>
      <c r="E4520" s="183" t="s">
        <v>5649</v>
      </c>
    </row>
    <row r="4521" customFormat="false" ht="16.4" hidden="false" customHeight="false" outlineLevel="0" collapsed="false">
      <c r="C4521" s="163" t="s">
        <v>85</v>
      </c>
      <c r="D4521" s="163" t="s">
        <v>5649</v>
      </c>
      <c r="E4521" s="183" t="n">
        <v>0.5039</v>
      </c>
    </row>
    <row r="4522" customFormat="false" ht="16.4" hidden="false" customHeight="false" outlineLevel="0" collapsed="false">
      <c r="C4522" s="163" t="s">
        <v>10129</v>
      </c>
      <c r="D4522" s="163" t="s">
        <v>509</v>
      </c>
      <c r="E4522" s="183" t="s">
        <v>5649</v>
      </c>
    </row>
    <row r="4523" customFormat="false" ht="16.4" hidden="false" customHeight="false" outlineLevel="0" collapsed="false">
      <c r="C4523" s="163" t="s">
        <v>88</v>
      </c>
      <c r="D4523" s="163" t="s">
        <v>509</v>
      </c>
      <c r="E4523" s="183" t="n">
        <v>0.5039</v>
      </c>
    </row>
    <row r="4524" customFormat="false" ht="16.4" hidden="false" customHeight="false" outlineLevel="0" collapsed="false">
      <c r="C4524" s="163" t="s">
        <v>10130</v>
      </c>
      <c r="D4524" s="163" t="s">
        <v>509</v>
      </c>
      <c r="E4524" s="183" t="s">
        <v>5649</v>
      </c>
    </row>
    <row r="4525" customFormat="false" ht="16.4" hidden="false" customHeight="false" outlineLevel="0" collapsed="false">
      <c r="C4525" s="163" t="s">
        <v>10131</v>
      </c>
      <c r="D4525" s="163" t="s">
        <v>5649</v>
      </c>
      <c r="E4525" s="183" t="s">
        <v>5649</v>
      </c>
    </row>
    <row r="4526" customFormat="false" ht="16.4" hidden="false" customHeight="false" outlineLevel="0" collapsed="false">
      <c r="C4526" s="163" t="s">
        <v>10132</v>
      </c>
      <c r="D4526" s="163" t="s">
        <v>5649</v>
      </c>
      <c r="E4526" s="183" t="s">
        <v>5649</v>
      </c>
    </row>
    <row r="4527" customFormat="false" ht="16.4" hidden="false" customHeight="false" outlineLevel="0" collapsed="false">
      <c r="C4527" s="163" t="s">
        <v>10133</v>
      </c>
      <c r="D4527" s="163" t="s">
        <v>5649</v>
      </c>
      <c r="E4527" s="183" t="s">
        <v>5649</v>
      </c>
    </row>
    <row r="4528" customFormat="false" ht="16.4" hidden="false" customHeight="false" outlineLevel="0" collapsed="false">
      <c r="C4528" s="163" t="s">
        <v>10134</v>
      </c>
      <c r="D4528" s="163" t="s">
        <v>5649</v>
      </c>
      <c r="E4528" s="183" t="s">
        <v>5649</v>
      </c>
    </row>
    <row r="4529" customFormat="false" ht="16.4" hidden="false" customHeight="false" outlineLevel="0" collapsed="false">
      <c r="C4529" s="163" t="s">
        <v>10135</v>
      </c>
      <c r="D4529" s="163" t="s">
        <v>5649</v>
      </c>
      <c r="E4529" s="183" t="s">
        <v>5649</v>
      </c>
    </row>
    <row r="4530" customFormat="false" ht="16.4" hidden="false" customHeight="false" outlineLevel="0" collapsed="false">
      <c r="C4530" s="163" t="s">
        <v>10136</v>
      </c>
      <c r="D4530" s="163" t="s">
        <v>5649</v>
      </c>
      <c r="E4530" s="183" t="n">
        <v>0.5214</v>
      </c>
    </row>
    <row r="4531" customFormat="false" ht="16.4" hidden="false" customHeight="false" outlineLevel="0" collapsed="false">
      <c r="C4531" s="163" t="s">
        <v>10137</v>
      </c>
      <c r="D4531" s="163" t="s">
        <v>5649</v>
      </c>
      <c r="E4531" s="183" t="n">
        <v>0.5214</v>
      </c>
    </row>
    <row r="4532" customFormat="false" ht="16.4" hidden="false" customHeight="false" outlineLevel="0" collapsed="false">
      <c r="C4532" s="163" t="s">
        <v>10138</v>
      </c>
      <c r="D4532" s="163" t="s">
        <v>5649</v>
      </c>
      <c r="E4532" s="183" t="n">
        <v>0.5214</v>
      </c>
    </row>
    <row r="4533" customFormat="false" ht="16.4" hidden="false" customHeight="false" outlineLevel="0" collapsed="false">
      <c r="C4533" s="163" t="s">
        <v>10139</v>
      </c>
      <c r="D4533" s="163" t="s">
        <v>5649</v>
      </c>
      <c r="E4533" s="183" t="s">
        <v>5649</v>
      </c>
    </row>
    <row r="4534" customFormat="false" ht="16.4" hidden="false" customHeight="false" outlineLevel="0" collapsed="false">
      <c r="C4534" s="163" t="s">
        <v>10140</v>
      </c>
      <c r="D4534" s="163" t="s">
        <v>5649</v>
      </c>
      <c r="E4534" s="183" t="s">
        <v>5649</v>
      </c>
    </row>
    <row r="4535" customFormat="false" ht="16.4" hidden="false" customHeight="false" outlineLevel="0" collapsed="false">
      <c r="C4535" s="163" t="s">
        <v>10141</v>
      </c>
      <c r="D4535" s="163" t="s">
        <v>5649</v>
      </c>
      <c r="E4535" s="183" t="s">
        <v>5649</v>
      </c>
    </row>
    <row r="4536" customFormat="false" ht="16.4" hidden="false" customHeight="false" outlineLevel="0" collapsed="false">
      <c r="C4536" s="163" t="s">
        <v>10142</v>
      </c>
      <c r="D4536" s="163" t="s">
        <v>5649</v>
      </c>
      <c r="E4536" s="183" t="s">
        <v>5649</v>
      </c>
    </row>
    <row r="4537" customFormat="false" ht="16.4" hidden="false" customHeight="false" outlineLevel="0" collapsed="false">
      <c r="C4537" s="163" t="s">
        <v>10143</v>
      </c>
      <c r="D4537" s="163" t="s">
        <v>5649</v>
      </c>
      <c r="E4537" s="183" t="s">
        <v>5649</v>
      </c>
    </row>
    <row r="4538" customFormat="false" ht="16.4" hidden="false" customHeight="false" outlineLevel="0" collapsed="false">
      <c r="C4538" s="163" t="s">
        <v>10144</v>
      </c>
      <c r="D4538" s="163" t="s">
        <v>5649</v>
      </c>
      <c r="E4538" s="183" t="s">
        <v>5649</v>
      </c>
    </row>
    <row r="4539" customFormat="false" ht="16.4" hidden="false" customHeight="false" outlineLevel="0" collapsed="false">
      <c r="C4539" s="163" t="s">
        <v>10145</v>
      </c>
      <c r="D4539" s="163" t="s">
        <v>5649</v>
      </c>
      <c r="E4539" s="183" t="s">
        <v>5649</v>
      </c>
    </row>
    <row r="4540" customFormat="false" ht="16.4" hidden="false" customHeight="false" outlineLevel="0" collapsed="false">
      <c r="C4540" s="163" t="s">
        <v>10146</v>
      </c>
      <c r="D4540" s="163" t="s">
        <v>5649</v>
      </c>
      <c r="E4540" s="183" t="s">
        <v>5649</v>
      </c>
    </row>
    <row r="4541" customFormat="false" ht="16.4" hidden="false" customHeight="false" outlineLevel="0" collapsed="false">
      <c r="C4541" s="163" t="s">
        <v>10147</v>
      </c>
      <c r="D4541" s="163" t="s">
        <v>5649</v>
      </c>
      <c r="E4541" s="183" t="s">
        <v>5649</v>
      </c>
    </row>
    <row r="4542" customFormat="false" ht="16.4" hidden="false" customHeight="false" outlineLevel="0" collapsed="false">
      <c r="C4542" s="163" t="s">
        <v>10148</v>
      </c>
      <c r="D4542" s="163" t="s">
        <v>5649</v>
      </c>
      <c r="E4542" s="183" t="s">
        <v>5649</v>
      </c>
    </row>
    <row r="4543" customFormat="false" ht="16.4" hidden="false" customHeight="false" outlineLevel="0" collapsed="false">
      <c r="C4543" s="163" t="s">
        <v>10149</v>
      </c>
      <c r="D4543" s="163" t="s">
        <v>5649</v>
      </c>
      <c r="E4543" s="183" t="s">
        <v>5649</v>
      </c>
    </row>
    <row r="4544" customFormat="false" ht="16.4" hidden="false" customHeight="false" outlineLevel="0" collapsed="false">
      <c r="C4544" s="163" t="s">
        <v>10150</v>
      </c>
      <c r="D4544" s="163" t="s">
        <v>5649</v>
      </c>
      <c r="E4544" s="183" t="s">
        <v>5649</v>
      </c>
    </row>
    <row r="4545" customFormat="false" ht="16.4" hidden="false" customHeight="false" outlineLevel="0" collapsed="false">
      <c r="C4545" s="163" t="s">
        <v>10151</v>
      </c>
      <c r="D4545" s="163" t="s">
        <v>5649</v>
      </c>
      <c r="E4545" s="183" t="s">
        <v>5649</v>
      </c>
    </row>
    <row r="4546" customFormat="false" ht="16.4" hidden="false" customHeight="false" outlineLevel="0" collapsed="false">
      <c r="C4546" s="163" t="s">
        <v>10152</v>
      </c>
      <c r="D4546" s="163" t="s">
        <v>5649</v>
      </c>
      <c r="E4546" s="183" t="s">
        <v>5649</v>
      </c>
    </row>
    <row r="4547" customFormat="false" ht="16.4" hidden="false" customHeight="false" outlineLevel="0" collapsed="false">
      <c r="C4547" s="163" t="s">
        <v>10153</v>
      </c>
      <c r="D4547" s="163" t="s">
        <v>5649</v>
      </c>
      <c r="E4547" s="183" t="s">
        <v>5649</v>
      </c>
    </row>
    <row r="4548" customFormat="false" ht="16.4" hidden="false" customHeight="false" outlineLevel="0" collapsed="false">
      <c r="C4548" s="163" t="s">
        <v>10154</v>
      </c>
      <c r="D4548" s="163" t="s">
        <v>5649</v>
      </c>
      <c r="E4548" s="183" t="s">
        <v>5649</v>
      </c>
    </row>
    <row r="4549" customFormat="false" ht="16.4" hidden="false" customHeight="false" outlineLevel="0" collapsed="false">
      <c r="C4549" s="163" t="s">
        <v>10155</v>
      </c>
      <c r="D4549" s="163" t="s">
        <v>5649</v>
      </c>
      <c r="E4549" s="183" t="s">
        <v>5649</v>
      </c>
    </row>
    <row r="4550" customFormat="false" ht="16.4" hidden="false" customHeight="false" outlineLevel="0" collapsed="false">
      <c r="C4550" s="163" t="s">
        <v>10156</v>
      </c>
      <c r="D4550" s="163" t="s">
        <v>5649</v>
      </c>
      <c r="E4550" s="183" t="s">
        <v>5649</v>
      </c>
    </row>
    <row r="4551" customFormat="false" ht="16.4" hidden="false" customHeight="false" outlineLevel="0" collapsed="false">
      <c r="C4551" s="163" t="s">
        <v>10157</v>
      </c>
      <c r="D4551" s="163" t="s">
        <v>5649</v>
      </c>
      <c r="E4551" s="183" t="s">
        <v>5649</v>
      </c>
    </row>
    <row r="4552" customFormat="false" ht="16.4" hidden="false" customHeight="false" outlineLevel="0" collapsed="false">
      <c r="C4552" s="163" t="s">
        <v>10158</v>
      </c>
      <c r="D4552" s="163" t="s">
        <v>5649</v>
      </c>
      <c r="E4552" s="183" t="s">
        <v>5649</v>
      </c>
    </row>
    <row r="4553" customFormat="false" ht="16.4" hidden="false" customHeight="false" outlineLevel="0" collapsed="false">
      <c r="C4553" s="163" t="s">
        <v>10159</v>
      </c>
      <c r="D4553" s="163" t="s">
        <v>5649</v>
      </c>
      <c r="E4553" s="183" t="s">
        <v>5649</v>
      </c>
    </row>
    <row r="4554" customFormat="false" ht="16.4" hidden="false" customHeight="false" outlineLevel="0" collapsed="false">
      <c r="C4554" s="163" t="s">
        <v>10160</v>
      </c>
      <c r="D4554" s="163" t="s">
        <v>5649</v>
      </c>
      <c r="E4554" s="183" t="s">
        <v>5649</v>
      </c>
    </row>
    <row r="4555" customFormat="false" ht="16.4" hidden="false" customHeight="false" outlineLevel="0" collapsed="false">
      <c r="C4555" s="163" t="s">
        <v>10161</v>
      </c>
      <c r="D4555" s="163" t="s">
        <v>5649</v>
      </c>
      <c r="E4555" s="183" t="s">
        <v>5649</v>
      </c>
    </row>
    <row r="4556" customFormat="false" ht="16.4" hidden="false" customHeight="false" outlineLevel="0" collapsed="false">
      <c r="C4556" s="163" t="s">
        <v>10162</v>
      </c>
      <c r="D4556" s="163" t="s">
        <v>509</v>
      </c>
      <c r="E4556" s="183" t="s">
        <v>5649</v>
      </c>
    </row>
    <row r="4557" customFormat="false" ht="16.4" hidden="false" customHeight="false" outlineLevel="0" collapsed="false">
      <c r="C4557" s="163" t="s">
        <v>10163</v>
      </c>
      <c r="D4557" s="163" t="s">
        <v>5649</v>
      </c>
      <c r="E4557" s="183" t="s">
        <v>5649</v>
      </c>
    </row>
    <row r="4558" customFormat="false" ht="16.4" hidden="false" customHeight="false" outlineLevel="0" collapsed="false">
      <c r="C4558" s="163" t="s">
        <v>10164</v>
      </c>
      <c r="D4558" s="163" t="s">
        <v>5649</v>
      </c>
      <c r="E4558" s="183" t="s">
        <v>5649</v>
      </c>
    </row>
    <row r="4559" customFormat="false" ht="16.4" hidden="false" customHeight="false" outlineLevel="0" collapsed="false">
      <c r="C4559" s="163" t="s">
        <v>10165</v>
      </c>
      <c r="D4559" s="163" t="s">
        <v>5649</v>
      </c>
      <c r="E4559" s="183" t="s">
        <v>5649</v>
      </c>
    </row>
    <row r="4560" customFormat="false" ht="16.4" hidden="false" customHeight="false" outlineLevel="0" collapsed="false">
      <c r="C4560" s="163" t="s">
        <v>10166</v>
      </c>
      <c r="D4560" s="163" t="s">
        <v>5649</v>
      </c>
      <c r="E4560" s="183" t="s">
        <v>5649</v>
      </c>
    </row>
    <row r="4561" customFormat="false" ht="16.4" hidden="false" customHeight="false" outlineLevel="0" collapsed="false">
      <c r="C4561" s="163" t="s">
        <v>10167</v>
      </c>
      <c r="D4561" s="163" t="s">
        <v>5649</v>
      </c>
      <c r="E4561" s="183" t="s">
        <v>5649</v>
      </c>
    </row>
    <row r="4562" customFormat="false" ht="16.4" hidden="false" customHeight="false" outlineLevel="0" collapsed="false">
      <c r="C4562" s="163" t="s">
        <v>10168</v>
      </c>
      <c r="D4562" s="163" t="s">
        <v>5649</v>
      </c>
      <c r="E4562" s="183" t="s">
        <v>5649</v>
      </c>
    </row>
    <row r="4563" customFormat="false" ht="16.4" hidden="false" customHeight="false" outlineLevel="0" collapsed="false">
      <c r="C4563" s="163" t="s">
        <v>10169</v>
      </c>
      <c r="D4563" s="163" t="s">
        <v>5649</v>
      </c>
      <c r="E4563" s="183" t="s">
        <v>5649</v>
      </c>
    </row>
    <row r="4564" customFormat="false" ht="16.4" hidden="false" customHeight="false" outlineLevel="0" collapsed="false">
      <c r="C4564" s="163" t="s">
        <v>510</v>
      </c>
      <c r="D4564" s="163" t="s">
        <v>5649</v>
      </c>
      <c r="E4564" s="183" t="n">
        <v>0.5214</v>
      </c>
    </row>
    <row r="4565" customFormat="false" ht="16.4" hidden="false" customHeight="false" outlineLevel="0" collapsed="false">
      <c r="C4565" s="163" t="s">
        <v>10170</v>
      </c>
      <c r="D4565" s="163" t="s">
        <v>5649</v>
      </c>
      <c r="E4565" s="183" t="s">
        <v>5649</v>
      </c>
    </row>
    <row r="4566" customFormat="false" ht="16.4" hidden="false" customHeight="false" outlineLevel="0" collapsed="false">
      <c r="C4566" s="163" t="s">
        <v>10171</v>
      </c>
      <c r="D4566" s="163" t="s">
        <v>5649</v>
      </c>
      <c r="E4566" s="183" t="s">
        <v>5649</v>
      </c>
    </row>
    <row r="4567" customFormat="false" ht="16.4" hidden="false" customHeight="false" outlineLevel="0" collapsed="false">
      <c r="C4567" s="163" t="s">
        <v>10172</v>
      </c>
      <c r="D4567" s="163" t="s">
        <v>5649</v>
      </c>
      <c r="E4567" s="183" t="s">
        <v>5649</v>
      </c>
    </row>
    <row r="4568" customFormat="false" ht="16.4" hidden="false" customHeight="false" outlineLevel="0" collapsed="false">
      <c r="C4568" s="163" t="s">
        <v>10173</v>
      </c>
      <c r="D4568" s="163" t="s">
        <v>5649</v>
      </c>
      <c r="E4568" s="183" t="s">
        <v>5649</v>
      </c>
    </row>
    <row r="4569" customFormat="false" ht="16.4" hidden="false" customHeight="false" outlineLevel="0" collapsed="false">
      <c r="C4569" s="163" t="s">
        <v>10174</v>
      </c>
      <c r="D4569" s="163" t="s">
        <v>5649</v>
      </c>
      <c r="E4569" s="183" t="s">
        <v>5649</v>
      </c>
    </row>
    <row r="4570" customFormat="false" ht="16.4" hidden="false" customHeight="false" outlineLevel="0" collapsed="false">
      <c r="C4570" s="163" t="s">
        <v>10175</v>
      </c>
      <c r="D4570" s="163" t="s">
        <v>5649</v>
      </c>
      <c r="E4570" s="183" t="s">
        <v>5649</v>
      </c>
    </row>
    <row r="4571" customFormat="false" ht="16.4" hidden="false" customHeight="false" outlineLevel="0" collapsed="false">
      <c r="C4571" s="163" t="s">
        <v>10176</v>
      </c>
      <c r="D4571" s="163" t="s">
        <v>5649</v>
      </c>
      <c r="E4571" s="183" t="s">
        <v>5649</v>
      </c>
    </row>
    <row r="4572" customFormat="false" ht="16.4" hidden="false" customHeight="false" outlineLevel="0" collapsed="false">
      <c r="C4572" s="163" t="s">
        <v>10177</v>
      </c>
      <c r="D4572" s="163" t="s">
        <v>5649</v>
      </c>
      <c r="E4572" s="183" t="s">
        <v>5649</v>
      </c>
    </row>
    <row r="4573" customFormat="false" ht="16.4" hidden="false" customHeight="false" outlineLevel="0" collapsed="false">
      <c r="C4573" s="163" t="s">
        <v>10178</v>
      </c>
      <c r="D4573" s="163" t="s">
        <v>5649</v>
      </c>
      <c r="E4573" s="183" t="s">
        <v>5649</v>
      </c>
    </row>
    <row r="4574" customFormat="false" ht="16.4" hidden="false" customHeight="false" outlineLevel="0" collapsed="false">
      <c r="C4574" s="163" t="s">
        <v>10179</v>
      </c>
      <c r="D4574" s="163" t="s">
        <v>5649</v>
      </c>
      <c r="E4574" s="183" t="s">
        <v>5649</v>
      </c>
    </row>
    <row r="4575" customFormat="false" ht="16.4" hidden="false" customHeight="false" outlineLevel="0" collapsed="false">
      <c r="C4575" s="163" t="s">
        <v>10180</v>
      </c>
      <c r="D4575" s="163" t="s">
        <v>5649</v>
      </c>
      <c r="E4575" s="183" t="s">
        <v>5649</v>
      </c>
    </row>
    <row r="4576" customFormat="false" ht="16.4" hidden="false" customHeight="false" outlineLevel="0" collapsed="false">
      <c r="C4576" s="163" t="s">
        <v>10181</v>
      </c>
      <c r="D4576" s="163" t="s">
        <v>5649</v>
      </c>
      <c r="E4576" s="183" t="s">
        <v>5649</v>
      </c>
    </row>
    <row r="4577" customFormat="false" ht="16.4" hidden="false" customHeight="false" outlineLevel="0" collapsed="false">
      <c r="C4577" s="163" t="s">
        <v>10182</v>
      </c>
      <c r="D4577" s="163" t="s">
        <v>5649</v>
      </c>
      <c r="E4577" s="183" t="s">
        <v>5649</v>
      </c>
    </row>
    <row r="4578" customFormat="false" ht="16.4" hidden="false" customHeight="false" outlineLevel="0" collapsed="false">
      <c r="C4578" s="163" t="s">
        <v>10183</v>
      </c>
      <c r="D4578" s="163" t="s">
        <v>5649</v>
      </c>
      <c r="E4578" s="183" t="s">
        <v>5649</v>
      </c>
    </row>
    <row r="4579" customFormat="false" ht="16.4" hidden="false" customHeight="false" outlineLevel="0" collapsed="false">
      <c r="C4579" s="163" t="s">
        <v>10184</v>
      </c>
      <c r="D4579" s="163" t="s">
        <v>5649</v>
      </c>
      <c r="E4579" s="183" t="s">
        <v>5649</v>
      </c>
    </row>
    <row r="4580" customFormat="false" ht="16.4" hidden="false" customHeight="false" outlineLevel="0" collapsed="false">
      <c r="C4580" s="163" t="s">
        <v>10185</v>
      </c>
      <c r="D4580" s="163" t="s">
        <v>5649</v>
      </c>
      <c r="E4580" s="183" t="s">
        <v>5649</v>
      </c>
    </row>
    <row r="4581" customFormat="false" ht="16.4" hidden="false" customHeight="false" outlineLevel="0" collapsed="false">
      <c r="C4581" s="163" t="s">
        <v>10186</v>
      </c>
      <c r="D4581" s="163" t="s">
        <v>5649</v>
      </c>
      <c r="E4581" s="183" t="s">
        <v>5649</v>
      </c>
    </row>
    <row r="4582" customFormat="false" ht="16.4" hidden="false" customHeight="false" outlineLevel="0" collapsed="false">
      <c r="C4582" s="163" t="s">
        <v>10187</v>
      </c>
      <c r="D4582" s="163" t="s">
        <v>5649</v>
      </c>
      <c r="E4582" s="183" t="s">
        <v>5649</v>
      </c>
    </row>
    <row r="4583" customFormat="false" ht="16.4" hidden="false" customHeight="false" outlineLevel="0" collapsed="false">
      <c r="C4583" s="163" t="s">
        <v>10188</v>
      </c>
      <c r="D4583" s="163" t="s">
        <v>5649</v>
      </c>
      <c r="E4583" s="183" t="s">
        <v>5649</v>
      </c>
    </row>
    <row r="4584" customFormat="false" ht="16.4" hidden="false" customHeight="false" outlineLevel="0" collapsed="false">
      <c r="C4584" s="163" t="s">
        <v>10189</v>
      </c>
      <c r="D4584" s="163" t="s">
        <v>5649</v>
      </c>
      <c r="E4584" s="183" t="s">
        <v>5649</v>
      </c>
    </row>
    <row r="4585" customFormat="false" ht="16.4" hidden="false" customHeight="false" outlineLevel="0" collapsed="false">
      <c r="C4585" s="163" t="s">
        <v>10190</v>
      </c>
      <c r="D4585" s="163" t="s">
        <v>5649</v>
      </c>
      <c r="E4585" s="183" t="s">
        <v>5649</v>
      </c>
    </row>
    <row r="4586" customFormat="false" ht="16.4" hidden="false" customHeight="false" outlineLevel="0" collapsed="false">
      <c r="C4586" s="163" t="s">
        <v>10191</v>
      </c>
      <c r="D4586" s="163" t="s">
        <v>5649</v>
      </c>
      <c r="E4586" s="183" t="s">
        <v>5649</v>
      </c>
    </row>
    <row r="4587" customFormat="false" ht="16.4" hidden="false" customHeight="false" outlineLevel="0" collapsed="false">
      <c r="C4587" s="163" t="s">
        <v>10192</v>
      </c>
      <c r="D4587" s="163" t="s">
        <v>5649</v>
      </c>
      <c r="E4587" s="183" t="s">
        <v>5649</v>
      </c>
    </row>
    <row r="4588" customFormat="false" ht="16.4" hidden="false" customHeight="false" outlineLevel="0" collapsed="false">
      <c r="C4588" s="163" t="s">
        <v>10193</v>
      </c>
      <c r="D4588" s="163" t="s">
        <v>5649</v>
      </c>
      <c r="E4588" s="183" t="s">
        <v>5649</v>
      </c>
    </row>
    <row r="4589" customFormat="false" ht="16.4" hidden="false" customHeight="false" outlineLevel="0" collapsed="false">
      <c r="C4589" s="163" t="s">
        <v>10194</v>
      </c>
      <c r="D4589" s="163" t="s">
        <v>5649</v>
      </c>
      <c r="E4589" s="183" t="s">
        <v>5649</v>
      </c>
    </row>
    <row r="4590" customFormat="false" ht="16.4" hidden="false" customHeight="false" outlineLevel="0" collapsed="false">
      <c r="C4590" s="163" t="s">
        <v>10195</v>
      </c>
      <c r="D4590" s="163" t="s">
        <v>5649</v>
      </c>
      <c r="E4590" s="183" t="s">
        <v>5649</v>
      </c>
    </row>
    <row r="4591" customFormat="false" ht="16.4" hidden="false" customHeight="false" outlineLevel="0" collapsed="false">
      <c r="C4591" s="163" t="s">
        <v>10196</v>
      </c>
      <c r="D4591" s="163" t="s">
        <v>5649</v>
      </c>
      <c r="E4591" s="183" t="s">
        <v>5649</v>
      </c>
    </row>
    <row r="4592" customFormat="false" ht="16.4" hidden="false" customHeight="false" outlineLevel="0" collapsed="false">
      <c r="C4592" s="163" t="s">
        <v>10197</v>
      </c>
      <c r="D4592" s="163" t="s">
        <v>5649</v>
      </c>
      <c r="E4592" s="183" t="s">
        <v>5649</v>
      </c>
    </row>
    <row r="4593" customFormat="false" ht="16.4" hidden="false" customHeight="false" outlineLevel="0" collapsed="false">
      <c r="C4593" s="163" t="s">
        <v>10198</v>
      </c>
      <c r="D4593" s="163" t="s">
        <v>5649</v>
      </c>
      <c r="E4593" s="183" t="s">
        <v>5649</v>
      </c>
    </row>
    <row r="4594" customFormat="false" ht="16.4" hidden="false" customHeight="false" outlineLevel="0" collapsed="false">
      <c r="C4594" s="163" t="s">
        <v>10199</v>
      </c>
      <c r="D4594" s="163" t="s">
        <v>5649</v>
      </c>
      <c r="E4594" s="183" t="s">
        <v>5649</v>
      </c>
    </row>
    <row r="4595" customFormat="false" ht="16.4" hidden="false" customHeight="false" outlineLevel="0" collapsed="false">
      <c r="C4595" s="163" t="s">
        <v>10200</v>
      </c>
      <c r="D4595" s="163" t="s">
        <v>5649</v>
      </c>
      <c r="E4595" s="183" t="s">
        <v>5649</v>
      </c>
    </row>
    <row r="4596" customFormat="false" ht="16.4" hidden="false" customHeight="false" outlineLevel="0" collapsed="false">
      <c r="C4596" s="163" t="s">
        <v>10201</v>
      </c>
      <c r="D4596" s="163" t="s">
        <v>5649</v>
      </c>
      <c r="E4596" s="183" t="s">
        <v>5649</v>
      </c>
    </row>
    <row r="4597" customFormat="false" ht="16.4" hidden="false" customHeight="false" outlineLevel="0" collapsed="false">
      <c r="C4597" s="163" t="s">
        <v>10202</v>
      </c>
      <c r="D4597" s="163" t="s">
        <v>5649</v>
      </c>
      <c r="E4597" s="183" t="s">
        <v>5649</v>
      </c>
    </row>
    <row r="4598" customFormat="false" ht="16.4" hidden="false" customHeight="false" outlineLevel="0" collapsed="false">
      <c r="C4598" s="163" t="s">
        <v>10203</v>
      </c>
      <c r="D4598" s="163" t="s">
        <v>5649</v>
      </c>
      <c r="E4598" s="183" t="s">
        <v>5649</v>
      </c>
    </row>
    <row r="4599" customFormat="false" ht="16.4" hidden="false" customHeight="false" outlineLevel="0" collapsed="false">
      <c r="C4599" s="163" t="s">
        <v>10204</v>
      </c>
      <c r="D4599" s="163" t="s">
        <v>5649</v>
      </c>
      <c r="E4599" s="183" t="s">
        <v>5649</v>
      </c>
    </row>
    <row r="4600" customFormat="false" ht="16.4" hidden="false" customHeight="false" outlineLevel="0" collapsed="false">
      <c r="C4600" s="163" t="s">
        <v>10205</v>
      </c>
      <c r="D4600" s="163" t="s">
        <v>5649</v>
      </c>
      <c r="E4600" s="183" t="s">
        <v>5649</v>
      </c>
    </row>
    <row r="4601" customFormat="false" ht="16.4" hidden="false" customHeight="false" outlineLevel="0" collapsed="false">
      <c r="C4601" s="163" t="s">
        <v>10206</v>
      </c>
      <c r="D4601" s="163" t="s">
        <v>5649</v>
      </c>
      <c r="E4601" s="183" t="s">
        <v>5649</v>
      </c>
    </row>
    <row r="4602" customFormat="false" ht="16.4" hidden="false" customHeight="false" outlineLevel="0" collapsed="false">
      <c r="C4602" s="163" t="s">
        <v>10207</v>
      </c>
      <c r="D4602" s="163" t="s">
        <v>5649</v>
      </c>
      <c r="E4602" s="183" t="s">
        <v>5649</v>
      </c>
    </row>
    <row r="4603" customFormat="false" ht="16.4" hidden="false" customHeight="false" outlineLevel="0" collapsed="false">
      <c r="C4603" s="163" t="s">
        <v>10208</v>
      </c>
      <c r="D4603" s="163" t="s">
        <v>5649</v>
      </c>
      <c r="E4603" s="183" t="s">
        <v>5649</v>
      </c>
    </row>
    <row r="4604" customFormat="false" ht="16.4" hidden="false" customHeight="false" outlineLevel="0" collapsed="false">
      <c r="C4604" s="163" t="s">
        <v>10209</v>
      </c>
      <c r="D4604" s="163" t="s">
        <v>5649</v>
      </c>
      <c r="E4604" s="183" t="s">
        <v>5649</v>
      </c>
    </row>
    <row r="4605" customFormat="false" ht="16.4" hidden="false" customHeight="false" outlineLevel="0" collapsed="false">
      <c r="C4605" s="163" t="s">
        <v>10210</v>
      </c>
      <c r="D4605" s="163" t="s">
        <v>5649</v>
      </c>
      <c r="E4605" s="183" t="s">
        <v>5649</v>
      </c>
    </row>
    <row r="4606" customFormat="false" ht="16.4" hidden="false" customHeight="false" outlineLevel="0" collapsed="false">
      <c r="C4606" s="163" t="s">
        <v>10211</v>
      </c>
      <c r="D4606" s="163" t="s">
        <v>5649</v>
      </c>
      <c r="E4606" s="183" t="s">
        <v>5649</v>
      </c>
    </row>
    <row r="4607" customFormat="false" ht="16.4" hidden="false" customHeight="false" outlineLevel="0" collapsed="false">
      <c r="C4607" s="163" t="s">
        <v>10212</v>
      </c>
      <c r="D4607" s="163" t="s">
        <v>5649</v>
      </c>
      <c r="E4607" s="183" t="s">
        <v>5649</v>
      </c>
    </row>
    <row r="4608" customFormat="false" ht="16.4" hidden="false" customHeight="false" outlineLevel="0" collapsed="false">
      <c r="C4608" s="163" t="s">
        <v>10213</v>
      </c>
      <c r="D4608" s="163" t="s">
        <v>5649</v>
      </c>
      <c r="E4608" s="183" t="s">
        <v>5649</v>
      </c>
    </row>
    <row r="4609" customFormat="false" ht="16.4" hidden="false" customHeight="false" outlineLevel="0" collapsed="false">
      <c r="C4609" s="163" t="s">
        <v>10214</v>
      </c>
      <c r="D4609" s="163" t="s">
        <v>5649</v>
      </c>
      <c r="E4609" s="183" t="s">
        <v>5649</v>
      </c>
    </row>
    <row r="4610" customFormat="false" ht="16.4" hidden="false" customHeight="false" outlineLevel="0" collapsed="false">
      <c r="C4610" s="163" t="s">
        <v>10215</v>
      </c>
      <c r="D4610" s="163" t="s">
        <v>5649</v>
      </c>
      <c r="E4610" s="183" t="s">
        <v>5649</v>
      </c>
    </row>
    <row r="4611" customFormat="false" ht="16.4" hidden="false" customHeight="false" outlineLevel="0" collapsed="false">
      <c r="C4611" s="163" t="s">
        <v>10216</v>
      </c>
      <c r="D4611" s="163" t="s">
        <v>5649</v>
      </c>
      <c r="E4611" s="183" t="s">
        <v>5649</v>
      </c>
    </row>
    <row r="4612" customFormat="false" ht="16.4" hidden="false" customHeight="false" outlineLevel="0" collapsed="false">
      <c r="C4612" s="163" t="s">
        <v>10217</v>
      </c>
      <c r="D4612" s="163" t="s">
        <v>5649</v>
      </c>
      <c r="E4612" s="183" t="s">
        <v>5649</v>
      </c>
    </row>
    <row r="4613" customFormat="false" ht="16.4" hidden="false" customHeight="false" outlineLevel="0" collapsed="false">
      <c r="C4613" s="163" t="s">
        <v>10218</v>
      </c>
      <c r="D4613" s="163" t="s">
        <v>5649</v>
      </c>
      <c r="E4613" s="183" t="s">
        <v>5649</v>
      </c>
    </row>
    <row r="4614" customFormat="false" ht="16.4" hidden="false" customHeight="false" outlineLevel="0" collapsed="false">
      <c r="C4614" s="163" t="s">
        <v>10219</v>
      </c>
      <c r="D4614" s="163" t="s">
        <v>5649</v>
      </c>
      <c r="E4614" s="183" t="s">
        <v>5649</v>
      </c>
    </row>
    <row r="4615" customFormat="false" ht="16.4" hidden="false" customHeight="false" outlineLevel="0" collapsed="false">
      <c r="C4615" s="163" t="s">
        <v>10220</v>
      </c>
      <c r="D4615" s="163" t="s">
        <v>5649</v>
      </c>
      <c r="E4615" s="183" t="s">
        <v>5649</v>
      </c>
    </row>
    <row r="4616" customFormat="false" ht="16.4" hidden="false" customHeight="false" outlineLevel="0" collapsed="false">
      <c r="C4616" s="163" t="s">
        <v>10221</v>
      </c>
      <c r="D4616" s="163" t="s">
        <v>5649</v>
      </c>
      <c r="E4616" s="183" t="s">
        <v>5649</v>
      </c>
    </row>
    <row r="4617" customFormat="false" ht="16.4" hidden="false" customHeight="false" outlineLevel="0" collapsed="false">
      <c r="C4617" s="163" t="s">
        <v>10222</v>
      </c>
      <c r="D4617" s="163" t="s">
        <v>5649</v>
      </c>
      <c r="E4617" s="183" t="s">
        <v>5649</v>
      </c>
    </row>
    <row r="4618" customFormat="false" ht="16.4" hidden="false" customHeight="false" outlineLevel="0" collapsed="false">
      <c r="C4618" s="163" t="s">
        <v>10223</v>
      </c>
      <c r="D4618" s="163" t="s">
        <v>5649</v>
      </c>
      <c r="E4618" s="183" t="s">
        <v>5649</v>
      </c>
    </row>
    <row r="4619" customFormat="false" ht="16.4" hidden="false" customHeight="false" outlineLevel="0" collapsed="false">
      <c r="C4619" s="163" t="s">
        <v>10224</v>
      </c>
      <c r="D4619" s="163" t="s">
        <v>5649</v>
      </c>
      <c r="E4619" s="183" t="s">
        <v>5649</v>
      </c>
    </row>
    <row r="4620" customFormat="false" ht="16.4" hidden="false" customHeight="false" outlineLevel="0" collapsed="false">
      <c r="C4620" s="163" t="s">
        <v>10225</v>
      </c>
      <c r="D4620" s="163" t="s">
        <v>5649</v>
      </c>
      <c r="E4620" s="183" t="s">
        <v>5649</v>
      </c>
    </row>
    <row r="4621" customFormat="false" ht="16.4" hidden="false" customHeight="false" outlineLevel="0" collapsed="false">
      <c r="C4621" s="163" t="s">
        <v>10226</v>
      </c>
      <c r="D4621" s="163" t="s">
        <v>5649</v>
      </c>
      <c r="E4621" s="183" t="s">
        <v>5649</v>
      </c>
    </row>
    <row r="4622" customFormat="false" ht="16.4" hidden="false" customHeight="false" outlineLevel="0" collapsed="false">
      <c r="C4622" s="163" t="s">
        <v>10227</v>
      </c>
      <c r="D4622" s="163" t="s">
        <v>5649</v>
      </c>
      <c r="E4622" s="183" t="s">
        <v>5649</v>
      </c>
    </row>
    <row r="4623" customFormat="false" ht="16.4" hidden="false" customHeight="false" outlineLevel="0" collapsed="false">
      <c r="C4623" s="163" t="s">
        <v>10228</v>
      </c>
      <c r="D4623" s="163" t="s">
        <v>5649</v>
      </c>
      <c r="E4623" s="183" t="s">
        <v>5649</v>
      </c>
    </row>
    <row r="4624" customFormat="false" ht="16.4" hidden="false" customHeight="false" outlineLevel="0" collapsed="false">
      <c r="C4624" s="163" t="s">
        <v>10229</v>
      </c>
      <c r="D4624" s="163" t="s">
        <v>5649</v>
      </c>
      <c r="E4624" s="183" t="s">
        <v>5649</v>
      </c>
    </row>
    <row r="4625" customFormat="false" ht="16.4" hidden="false" customHeight="false" outlineLevel="0" collapsed="false">
      <c r="C4625" s="163" t="s">
        <v>10230</v>
      </c>
      <c r="D4625" s="163" t="s">
        <v>5649</v>
      </c>
      <c r="E4625" s="183" t="s">
        <v>5649</v>
      </c>
    </row>
    <row r="4626" customFormat="false" ht="16.4" hidden="false" customHeight="false" outlineLevel="0" collapsed="false">
      <c r="C4626" s="163" t="s">
        <v>10231</v>
      </c>
      <c r="D4626" s="163" t="s">
        <v>5649</v>
      </c>
      <c r="E4626" s="183" t="s">
        <v>5649</v>
      </c>
    </row>
    <row r="4627" customFormat="false" ht="16.4" hidden="false" customHeight="false" outlineLevel="0" collapsed="false">
      <c r="C4627" s="163" t="s">
        <v>10232</v>
      </c>
      <c r="D4627" s="163" t="s">
        <v>5649</v>
      </c>
      <c r="E4627" s="183" t="s">
        <v>5649</v>
      </c>
    </row>
    <row r="4628" customFormat="false" ht="16.4" hidden="false" customHeight="false" outlineLevel="0" collapsed="false">
      <c r="C4628" s="163" t="s">
        <v>10233</v>
      </c>
      <c r="D4628" s="163" t="s">
        <v>5649</v>
      </c>
      <c r="E4628" s="183" t="s">
        <v>5649</v>
      </c>
    </row>
    <row r="4629" customFormat="false" ht="16.4" hidden="false" customHeight="false" outlineLevel="0" collapsed="false">
      <c r="C4629" s="163" t="s">
        <v>10234</v>
      </c>
      <c r="D4629" s="163" t="s">
        <v>5649</v>
      </c>
      <c r="E4629" s="183" t="s">
        <v>5649</v>
      </c>
    </row>
    <row r="4630" customFormat="false" ht="16.4" hidden="false" customHeight="false" outlineLevel="0" collapsed="false">
      <c r="C4630" s="163" t="s">
        <v>10235</v>
      </c>
      <c r="D4630" s="163" t="s">
        <v>5649</v>
      </c>
      <c r="E4630" s="183" t="s">
        <v>5649</v>
      </c>
    </row>
    <row r="4631" customFormat="false" ht="16.4" hidden="false" customHeight="false" outlineLevel="0" collapsed="false">
      <c r="C4631" s="163" t="s">
        <v>10236</v>
      </c>
      <c r="D4631" s="163" t="s">
        <v>5649</v>
      </c>
      <c r="E4631" s="183" t="s">
        <v>5649</v>
      </c>
    </row>
    <row r="4632" customFormat="false" ht="16.4" hidden="false" customHeight="false" outlineLevel="0" collapsed="false">
      <c r="C4632" s="163" t="s">
        <v>10237</v>
      </c>
      <c r="D4632" s="163" t="s">
        <v>5649</v>
      </c>
      <c r="E4632" s="183" t="s">
        <v>5649</v>
      </c>
    </row>
    <row r="4633" customFormat="false" ht="16.4" hidden="false" customHeight="false" outlineLevel="0" collapsed="false">
      <c r="C4633" s="163" t="s">
        <v>10238</v>
      </c>
      <c r="D4633" s="163" t="s">
        <v>5649</v>
      </c>
      <c r="E4633" s="183" t="s">
        <v>5649</v>
      </c>
    </row>
    <row r="4634" customFormat="false" ht="16.4" hidden="false" customHeight="false" outlineLevel="0" collapsed="false">
      <c r="C4634" s="163" t="s">
        <v>10239</v>
      </c>
      <c r="D4634" s="163" t="s">
        <v>5649</v>
      </c>
      <c r="E4634" s="183" t="s">
        <v>5649</v>
      </c>
    </row>
    <row r="4635" customFormat="false" ht="16.4" hidden="false" customHeight="false" outlineLevel="0" collapsed="false">
      <c r="C4635" s="163" t="s">
        <v>10240</v>
      </c>
      <c r="D4635" s="163" t="s">
        <v>5649</v>
      </c>
      <c r="E4635" s="183" t="s">
        <v>5649</v>
      </c>
    </row>
    <row r="4636" customFormat="false" ht="16.4" hidden="false" customHeight="false" outlineLevel="0" collapsed="false">
      <c r="C4636" s="163" t="s">
        <v>10241</v>
      </c>
      <c r="D4636" s="163" t="s">
        <v>5649</v>
      </c>
      <c r="E4636" s="183" t="s">
        <v>5649</v>
      </c>
    </row>
    <row r="4637" customFormat="false" ht="16.4" hidden="false" customHeight="false" outlineLevel="0" collapsed="false">
      <c r="C4637" s="163" t="s">
        <v>10242</v>
      </c>
      <c r="D4637" s="163" t="s">
        <v>5649</v>
      </c>
      <c r="E4637" s="183" t="s">
        <v>5649</v>
      </c>
    </row>
    <row r="4638" customFormat="false" ht="16.4" hidden="false" customHeight="false" outlineLevel="0" collapsed="false">
      <c r="C4638" s="163" t="s">
        <v>10243</v>
      </c>
      <c r="D4638" s="163" t="s">
        <v>5649</v>
      </c>
      <c r="E4638" s="183" t="s">
        <v>5649</v>
      </c>
    </row>
    <row r="4639" customFormat="false" ht="16.4" hidden="false" customHeight="false" outlineLevel="0" collapsed="false">
      <c r="C4639" s="163" t="s">
        <v>10244</v>
      </c>
      <c r="D4639" s="163" t="s">
        <v>5649</v>
      </c>
      <c r="E4639" s="183" t="s">
        <v>5649</v>
      </c>
    </row>
    <row r="4640" customFormat="false" ht="16.4" hidden="false" customHeight="false" outlineLevel="0" collapsed="false">
      <c r="C4640" s="163" t="s">
        <v>10245</v>
      </c>
      <c r="D4640" s="163" t="s">
        <v>5649</v>
      </c>
      <c r="E4640" s="183" t="s">
        <v>5649</v>
      </c>
    </row>
    <row r="4641" customFormat="false" ht="16.4" hidden="false" customHeight="false" outlineLevel="0" collapsed="false">
      <c r="C4641" s="163" t="s">
        <v>10246</v>
      </c>
      <c r="D4641" s="163" t="s">
        <v>5649</v>
      </c>
      <c r="E4641" s="183" t="s">
        <v>5649</v>
      </c>
    </row>
    <row r="4642" customFormat="false" ht="16.4" hidden="false" customHeight="false" outlineLevel="0" collapsed="false">
      <c r="C4642" s="163" t="s">
        <v>10247</v>
      </c>
      <c r="D4642" s="163" t="s">
        <v>5649</v>
      </c>
      <c r="E4642" s="183" t="s">
        <v>5649</v>
      </c>
    </row>
    <row r="4643" customFormat="false" ht="16.4" hidden="false" customHeight="false" outlineLevel="0" collapsed="false">
      <c r="C4643" s="163" t="s">
        <v>10248</v>
      </c>
      <c r="D4643" s="163" t="s">
        <v>5649</v>
      </c>
      <c r="E4643" s="183" t="s">
        <v>5649</v>
      </c>
    </row>
    <row r="4644" customFormat="false" ht="16.4" hidden="false" customHeight="false" outlineLevel="0" collapsed="false">
      <c r="C4644" s="163" t="s">
        <v>10249</v>
      </c>
      <c r="D4644" s="163" t="s">
        <v>5649</v>
      </c>
      <c r="E4644" s="183" t="s">
        <v>5649</v>
      </c>
    </row>
    <row r="4645" customFormat="false" ht="16.4" hidden="false" customHeight="false" outlineLevel="0" collapsed="false">
      <c r="C4645" s="163" t="s">
        <v>10250</v>
      </c>
      <c r="D4645" s="163" t="s">
        <v>5649</v>
      </c>
      <c r="E4645" s="183" t="s">
        <v>5649</v>
      </c>
    </row>
    <row r="4646" customFormat="false" ht="16.4" hidden="false" customHeight="false" outlineLevel="0" collapsed="false">
      <c r="C4646" s="163" t="s">
        <v>10251</v>
      </c>
      <c r="D4646" s="163" t="s">
        <v>5649</v>
      </c>
      <c r="E4646" s="183" t="s">
        <v>5649</v>
      </c>
    </row>
    <row r="4647" customFormat="false" ht="16.4" hidden="false" customHeight="false" outlineLevel="0" collapsed="false">
      <c r="C4647" s="163" t="s">
        <v>10252</v>
      </c>
      <c r="D4647" s="163" t="s">
        <v>5649</v>
      </c>
      <c r="E4647" s="183" t="s">
        <v>5649</v>
      </c>
    </row>
    <row r="4648" customFormat="false" ht="16.4" hidden="false" customHeight="false" outlineLevel="0" collapsed="false">
      <c r="C4648" s="163" t="s">
        <v>10253</v>
      </c>
      <c r="D4648" s="163" t="s">
        <v>5649</v>
      </c>
      <c r="E4648" s="183" t="s">
        <v>5649</v>
      </c>
    </row>
    <row r="4649" customFormat="false" ht="16.4" hidden="false" customHeight="false" outlineLevel="0" collapsed="false">
      <c r="C4649" s="163" t="s">
        <v>10254</v>
      </c>
      <c r="D4649" s="163" t="s">
        <v>5649</v>
      </c>
      <c r="E4649" s="183" t="s">
        <v>5649</v>
      </c>
    </row>
    <row r="4650" customFormat="false" ht="16.4" hidden="false" customHeight="false" outlineLevel="0" collapsed="false">
      <c r="C4650" s="163" t="s">
        <v>10255</v>
      </c>
      <c r="D4650" s="163" t="s">
        <v>5649</v>
      </c>
      <c r="E4650" s="183" t="s">
        <v>5649</v>
      </c>
    </row>
    <row r="4651" customFormat="false" ht="16.4" hidden="false" customHeight="false" outlineLevel="0" collapsed="false">
      <c r="C4651" s="163" t="s">
        <v>10256</v>
      </c>
      <c r="D4651" s="163" t="s">
        <v>5649</v>
      </c>
      <c r="E4651" s="183" t="s">
        <v>5649</v>
      </c>
    </row>
    <row r="4652" customFormat="false" ht="16.4" hidden="false" customHeight="false" outlineLevel="0" collapsed="false">
      <c r="C4652" s="163" t="s">
        <v>10257</v>
      </c>
      <c r="D4652" s="163" t="s">
        <v>5649</v>
      </c>
      <c r="E4652" s="183" t="s">
        <v>5649</v>
      </c>
    </row>
    <row r="4653" customFormat="false" ht="16.4" hidden="false" customHeight="false" outlineLevel="0" collapsed="false">
      <c r="C4653" s="163" t="s">
        <v>10258</v>
      </c>
      <c r="D4653" s="163" t="s">
        <v>5649</v>
      </c>
      <c r="E4653" s="183" t="s">
        <v>5649</v>
      </c>
    </row>
    <row r="4654" customFormat="false" ht="16.4" hidden="false" customHeight="false" outlineLevel="0" collapsed="false">
      <c r="C4654" s="163" t="s">
        <v>10259</v>
      </c>
      <c r="D4654" s="163" t="s">
        <v>5649</v>
      </c>
      <c r="E4654" s="183" t="s">
        <v>5649</v>
      </c>
    </row>
    <row r="4655" customFormat="false" ht="16.4" hidden="false" customHeight="false" outlineLevel="0" collapsed="false">
      <c r="C4655" s="163" t="s">
        <v>10260</v>
      </c>
      <c r="D4655" s="163" t="s">
        <v>5649</v>
      </c>
      <c r="E4655" s="183" t="s">
        <v>5649</v>
      </c>
    </row>
    <row r="4656" customFormat="false" ht="16.4" hidden="false" customHeight="false" outlineLevel="0" collapsed="false">
      <c r="C4656" s="163" t="s">
        <v>10261</v>
      </c>
      <c r="D4656" s="163" t="s">
        <v>5649</v>
      </c>
      <c r="E4656" s="183" t="s">
        <v>5649</v>
      </c>
    </row>
    <row r="4657" customFormat="false" ht="16.4" hidden="false" customHeight="false" outlineLevel="0" collapsed="false">
      <c r="C4657" s="163" t="s">
        <v>10262</v>
      </c>
      <c r="D4657" s="163" t="s">
        <v>5649</v>
      </c>
      <c r="E4657" s="183" t="s">
        <v>5649</v>
      </c>
    </row>
    <row r="4658" customFormat="false" ht="16.4" hidden="false" customHeight="false" outlineLevel="0" collapsed="false">
      <c r="C4658" s="163" t="s">
        <v>10263</v>
      </c>
      <c r="D4658" s="163" t="s">
        <v>5649</v>
      </c>
      <c r="E4658" s="183" t="s">
        <v>5649</v>
      </c>
    </row>
    <row r="4659" customFormat="false" ht="16.4" hidden="false" customHeight="false" outlineLevel="0" collapsed="false">
      <c r="C4659" s="163" t="s">
        <v>10264</v>
      </c>
      <c r="D4659" s="163" t="s">
        <v>5649</v>
      </c>
      <c r="E4659" s="183" t="s">
        <v>5649</v>
      </c>
    </row>
    <row r="4660" customFormat="false" ht="16.4" hidden="false" customHeight="false" outlineLevel="0" collapsed="false">
      <c r="C4660" s="163" t="s">
        <v>10265</v>
      </c>
      <c r="D4660" s="163" t="s">
        <v>5649</v>
      </c>
      <c r="E4660" s="183" t="s">
        <v>5649</v>
      </c>
    </row>
    <row r="4661" customFormat="false" ht="16.4" hidden="false" customHeight="false" outlineLevel="0" collapsed="false">
      <c r="C4661" s="163" t="s">
        <v>10266</v>
      </c>
      <c r="D4661" s="163" t="s">
        <v>5649</v>
      </c>
      <c r="E4661" s="183" t="s">
        <v>5649</v>
      </c>
    </row>
    <row r="4662" customFormat="false" ht="16.4" hidden="false" customHeight="false" outlineLevel="0" collapsed="false">
      <c r="C4662" s="163" t="s">
        <v>10267</v>
      </c>
      <c r="D4662" s="163" t="s">
        <v>5649</v>
      </c>
      <c r="E4662" s="183" t="s">
        <v>5649</v>
      </c>
    </row>
    <row r="4663" customFormat="false" ht="16.4" hidden="false" customHeight="false" outlineLevel="0" collapsed="false">
      <c r="C4663" s="163" t="s">
        <v>10268</v>
      </c>
      <c r="D4663" s="163" t="s">
        <v>5649</v>
      </c>
      <c r="E4663" s="183" t="s">
        <v>5649</v>
      </c>
    </row>
    <row r="4664" customFormat="false" ht="16.4" hidden="false" customHeight="false" outlineLevel="0" collapsed="false">
      <c r="C4664" s="163" t="s">
        <v>10269</v>
      </c>
      <c r="D4664" s="163" t="s">
        <v>5649</v>
      </c>
      <c r="E4664" s="183" t="s">
        <v>5649</v>
      </c>
    </row>
    <row r="4665" customFormat="false" ht="16.4" hidden="false" customHeight="false" outlineLevel="0" collapsed="false">
      <c r="C4665" s="163" t="s">
        <v>10270</v>
      </c>
      <c r="D4665" s="163" t="s">
        <v>5649</v>
      </c>
      <c r="E4665" s="183" t="s">
        <v>5649</v>
      </c>
    </row>
    <row r="4666" customFormat="false" ht="16.4" hidden="false" customHeight="false" outlineLevel="0" collapsed="false">
      <c r="C4666" s="163" t="s">
        <v>10271</v>
      </c>
      <c r="D4666" s="163" t="s">
        <v>5649</v>
      </c>
      <c r="E4666" s="183" t="s">
        <v>5649</v>
      </c>
    </row>
    <row r="4667" customFormat="false" ht="16.4" hidden="false" customHeight="false" outlineLevel="0" collapsed="false">
      <c r="C4667" s="163" t="s">
        <v>10272</v>
      </c>
      <c r="D4667" s="163" t="s">
        <v>5649</v>
      </c>
      <c r="E4667" s="183" t="s">
        <v>5649</v>
      </c>
    </row>
    <row r="4668" customFormat="false" ht="16.4" hidden="false" customHeight="false" outlineLevel="0" collapsed="false">
      <c r="C4668" s="163" t="s">
        <v>10273</v>
      </c>
      <c r="D4668" s="163" t="s">
        <v>5649</v>
      </c>
      <c r="E4668" s="183" t="s">
        <v>5649</v>
      </c>
    </row>
    <row r="4669" customFormat="false" ht="16.4" hidden="false" customHeight="false" outlineLevel="0" collapsed="false">
      <c r="C4669" s="163" t="s">
        <v>10274</v>
      </c>
      <c r="D4669" s="163" t="s">
        <v>5649</v>
      </c>
      <c r="E4669" s="183" t="s">
        <v>5649</v>
      </c>
    </row>
    <row r="4670" customFormat="false" ht="16.4" hidden="false" customHeight="false" outlineLevel="0" collapsed="false">
      <c r="C4670" s="163" t="s">
        <v>10275</v>
      </c>
      <c r="D4670" s="163" t="s">
        <v>5649</v>
      </c>
      <c r="E4670" s="183" t="s">
        <v>5649</v>
      </c>
    </row>
    <row r="4671" customFormat="false" ht="16.4" hidden="false" customHeight="false" outlineLevel="0" collapsed="false">
      <c r="C4671" s="163" t="s">
        <v>10276</v>
      </c>
      <c r="D4671" s="163" t="s">
        <v>5649</v>
      </c>
      <c r="E4671" s="183" t="s">
        <v>5649</v>
      </c>
    </row>
    <row r="4672" customFormat="false" ht="16.4" hidden="false" customHeight="false" outlineLevel="0" collapsed="false">
      <c r="C4672" s="163" t="s">
        <v>10277</v>
      </c>
      <c r="D4672" s="163" t="s">
        <v>5649</v>
      </c>
      <c r="E4672" s="183" t="s">
        <v>5649</v>
      </c>
    </row>
    <row r="4673" customFormat="false" ht="16.4" hidden="false" customHeight="false" outlineLevel="0" collapsed="false">
      <c r="C4673" s="163" t="s">
        <v>10278</v>
      </c>
      <c r="D4673" s="163" t="s">
        <v>5649</v>
      </c>
      <c r="E4673" s="183" t="s">
        <v>5649</v>
      </c>
    </row>
    <row r="4674" customFormat="false" ht="16.4" hidden="false" customHeight="false" outlineLevel="0" collapsed="false">
      <c r="C4674" s="163" t="s">
        <v>10279</v>
      </c>
      <c r="D4674" s="163" t="s">
        <v>5649</v>
      </c>
      <c r="E4674" s="183" t="s">
        <v>5649</v>
      </c>
    </row>
    <row r="4675" customFormat="false" ht="16.4" hidden="false" customHeight="false" outlineLevel="0" collapsed="false">
      <c r="C4675" s="163" t="s">
        <v>10280</v>
      </c>
      <c r="D4675" s="163" t="s">
        <v>5649</v>
      </c>
      <c r="E4675" s="183" t="s">
        <v>5649</v>
      </c>
    </row>
    <row r="4676" customFormat="false" ht="16.4" hidden="false" customHeight="false" outlineLevel="0" collapsed="false">
      <c r="C4676" s="163" t="s">
        <v>10281</v>
      </c>
      <c r="D4676" s="163" t="s">
        <v>5649</v>
      </c>
      <c r="E4676" s="183" t="s">
        <v>5649</v>
      </c>
    </row>
    <row r="4677" customFormat="false" ht="16.4" hidden="false" customHeight="false" outlineLevel="0" collapsed="false">
      <c r="C4677" s="163" t="s">
        <v>10282</v>
      </c>
      <c r="D4677" s="163" t="s">
        <v>5649</v>
      </c>
      <c r="E4677" s="183" t="s">
        <v>5649</v>
      </c>
    </row>
    <row r="4678" customFormat="false" ht="16.4" hidden="false" customHeight="false" outlineLevel="0" collapsed="false">
      <c r="C4678" s="163" t="s">
        <v>10283</v>
      </c>
      <c r="D4678" s="163" t="s">
        <v>5649</v>
      </c>
      <c r="E4678" s="183" t="s">
        <v>5649</v>
      </c>
    </row>
    <row r="4679" customFormat="false" ht="16.4" hidden="false" customHeight="false" outlineLevel="0" collapsed="false">
      <c r="C4679" s="163" t="s">
        <v>10284</v>
      </c>
      <c r="D4679" s="163" t="s">
        <v>5649</v>
      </c>
      <c r="E4679" s="183" t="s">
        <v>5649</v>
      </c>
    </row>
    <row r="4680" customFormat="false" ht="16.4" hidden="false" customHeight="false" outlineLevel="0" collapsed="false">
      <c r="C4680" s="163" t="s">
        <v>10285</v>
      </c>
      <c r="D4680" s="163" t="s">
        <v>5649</v>
      </c>
      <c r="E4680" s="183" t="s">
        <v>5649</v>
      </c>
    </row>
    <row r="4681" customFormat="false" ht="16.4" hidden="false" customHeight="false" outlineLevel="0" collapsed="false">
      <c r="C4681" s="163" t="s">
        <v>10286</v>
      </c>
      <c r="D4681" s="163" t="s">
        <v>5649</v>
      </c>
      <c r="E4681" s="183" t="s">
        <v>5649</v>
      </c>
    </row>
    <row r="4682" customFormat="false" ht="16.4" hidden="false" customHeight="false" outlineLevel="0" collapsed="false">
      <c r="C4682" s="163" t="s">
        <v>10287</v>
      </c>
      <c r="D4682" s="163" t="s">
        <v>5649</v>
      </c>
      <c r="E4682" s="183" t="s">
        <v>5649</v>
      </c>
    </row>
    <row r="4683" customFormat="false" ht="16.4" hidden="false" customHeight="false" outlineLevel="0" collapsed="false">
      <c r="C4683" s="163" t="s">
        <v>10288</v>
      </c>
      <c r="D4683" s="163" t="s">
        <v>5649</v>
      </c>
      <c r="E4683" s="183" t="s">
        <v>5649</v>
      </c>
    </row>
    <row r="4684" customFormat="false" ht="16.4" hidden="false" customHeight="false" outlineLevel="0" collapsed="false">
      <c r="C4684" s="163" t="s">
        <v>10289</v>
      </c>
      <c r="D4684" s="163" t="s">
        <v>5649</v>
      </c>
      <c r="E4684" s="183" t="s">
        <v>5649</v>
      </c>
    </row>
    <row r="4685" customFormat="false" ht="16.4" hidden="false" customHeight="false" outlineLevel="0" collapsed="false">
      <c r="C4685" s="163" t="s">
        <v>10290</v>
      </c>
      <c r="D4685" s="163" t="s">
        <v>5649</v>
      </c>
      <c r="E4685" s="183" t="s">
        <v>5649</v>
      </c>
    </row>
    <row r="4686" customFormat="false" ht="16.4" hidden="false" customHeight="false" outlineLevel="0" collapsed="false">
      <c r="C4686" s="163" t="s">
        <v>10291</v>
      </c>
      <c r="D4686" s="163" t="s">
        <v>5649</v>
      </c>
      <c r="E4686" s="183" t="s">
        <v>5649</v>
      </c>
    </row>
    <row r="4687" customFormat="false" ht="16.4" hidden="false" customHeight="false" outlineLevel="0" collapsed="false">
      <c r="C4687" s="163" t="s">
        <v>10292</v>
      </c>
      <c r="D4687" s="163" t="s">
        <v>5649</v>
      </c>
      <c r="E4687" s="183" t="s">
        <v>5649</v>
      </c>
    </row>
    <row r="4688" customFormat="false" ht="16.4" hidden="false" customHeight="false" outlineLevel="0" collapsed="false">
      <c r="C4688" s="163" t="s">
        <v>10293</v>
      </c>
      <c r="D4688" s="163" t="s">
        <v>5649</v>
      </c>
      <c r="E4688" s="183" t="s">
        <v>5649</v>
      </c>
    </row>
    <row r="4689" customFormat="false" ht="16.4" hidden="false" customHeight="false" outlineLevel="0" collapsed="false">
      <c r="C4689" s="163" t="s">
        <v>10294</v>
      </c>
      <c r="D4689" s="163" t="s">
        <v>5649</v>
      </c>
      <c r="E4689" s="183" t="s">
        <v>5649</v>
      </c>
    </row>
    <row r="4690" customFormat="false" ht="16.4" hidden="false" customHeight="false" outlineLevel="0" collapsed="false">
      <c r="C4690" s="163" t="s">
        <v>10295</v>
      </c>
      <c r="D4690" s="163" t="s">
        <v>5649</v>
      </c>
      <c r="E4690" s="183" t="s">
        <v>5649</v>
      </c>
    </row>
    <row r="4691" customFormat="false" ht="16.4" hidden="false" customHeight="false" outlineLevel="0" collapsed="false">
      <c r="C4691" s="163" t="s">
        <v>10296</v>
      </c>
      <c r="D4691" s="163" t="s">
        <v>5649</v>
      </c>
      <c r="E4691" s="183" t="s">
        <v>5649</v>
      </c>
    </row>
    <row r="4692" customFormat="false" ht="16.4" hidden="false" customHeight="false" outlineLevel="0" collapsed="false">
      <c r="C4692" s="163" t="s">
        <v>10297</v>
      </c>
      <c r="D4692" s="163" t="s">
        <v>5649</v>
      </c>
      <c r="E4692" s="183" t="s">
        <v>5649</v>
      </c>
    </row>
    <row r="4693" customFormat="false" ht="16.4" hidden="false" customHeight="false" outlineLevel="0" collapsed="false">
      <c r="C4693" s="163" t="s">
        <v>10298</v>
      </c>
      <c r="D4693" s="163" t="s">
        <v>5649</v>
      </c>
      <c r="E4693" s="183" t="s">
        <v>5649</v>
      </c>
    </row>
    <row r="4694" customFormat="false" ht="16.4" hidden="false" customHeight="false" outlineLevel="0" collapsed="false">
      <c r="C4694" s="163" t="s">
        <v>10299</v>
      </c>
      <c r="D4694" s="163" t="s">
        <v>5649</v>
      </c>
      <c r="E4694" s="183" t="s">
        <v>5649</v>
      </c>
    </row>
    <row r="4695" customFormat="false" ht="16.4" hidden="false" customHeight="false" outlineLevel="0" collapsed="false">
      <c r="C4695" s="163" t="s">
        <v>10300</v>
      </c>
      <c r="D4695" s="163" t="s">
        <v>5649</v>
      </c>
      <c r="E4695" s="183" t="s">
        <v>5649</v>
      </c>
    </row>
    <row r="4696" customFormat="false" ht="16.4" hidden="false" customHeight="false" outlineLevel="0" collapsed="false">
      <c r="C4696" s="163" t="s">
        <v>10301</v>
      </c>
      <c r="D4696" s="163" t="s">
        <v>5649</v>
      </c>
      <c r="E4696" s="183" t="s">
        <v>5649</v>
      </c>
    </row>
    <row r="4697" customFormat="false" ht="16.4" hidden="false" customHeight="false" outlineLevel="0" collapsed="false">
      <c r="C4697" s="163" t="s">
        <v>10302</v>
      </c>
      <c r="D4697" s="163" t="s">
        <v>5649</v>
      </c>
      <c r="E4697" s="183" t="s">
        <v>5649</v>
      </c>
    </row>
    <row r="4698" customFormat="false" ht="16.4" hidden="false" customHeight="false" outlineLevel="0" collapsed="false">
      <c r="C4698" s="163" t="s">
        <v>10303</v>
      </c>
      <c r="D4698" s="163" t="s">
        <v>5649</v>
      </c>
      <c r="E4698" s="183" t="s">
        <v>5649</v>
      </c>
    </row>
    <row r="4699" customFormat="false" ht="16.4" hidden="false" customHeight="false" outlineLevel="0" collapsed="false">
      <c r="C4699" s="163" t="s">
        <v>10304</v>
      </c>
      <c r="D4699" s="163" t="s">
        <v>5649</v>
      </c>
      <c r="E4699" s="183" t="s">
        <v>5649</v>
      </c>
    </row>
    <row r="4700" customFormat="false" ht="16.4" hidden="false" customHeight="false" outlineLevel="0" collapsed="false">
      <c r="C4700" s="163" t="s">
        <v>10305</v>
      </c>
      <c r="D4700" s="163" t="s">
        <v>5649</v>
      </c>
      <c r="E4700" s="183" t="s">
        <v>5649</v>
      </c>
    </row>
    <row r="4701" customFormat="false" ht="16.4" hidden="false" customHeight="false" outlineLevel="0" collapsed="false">
      <c r="C4701" s="163" t="s">
        <v>10306</v>
      </c>
      <c r="D4701" s="163" t="s">
        <v>5649</v>
      </c>
      <c r="E4701" s="183" t="s">
        <v>5649</v>
      </c>
    </row>
    <row r="4702" customFormat="false" ht="16.4" hidden="false" customHeight="false" outlineLevel="0" collapsed="false">
      <c r="C4702" s="163" t="s">
        <v>10307</v>
      </c>
      <c r="D4702" s="163" t="s">
        <v>5649</v>
      </c>
      <c r="E4702" s="183" t="s">
        <v>5649</v>
      </c>
    </row>
    <row r="4703" customFormat="false" ht="16.4" hidden="false" customHeight="false" outlineLevel="0" collapsed="false">
      <c r="C4703" s="163" t="s">
        <v>10308</v>
      </c>
      <c r="D4703" s="163" t="s">
        <v>5649</v>
      </c>
      <c r="E4703" s="183" t="s">
        <v>5649</v>
      </c>
    </row>
    <row r="4704" customFormat="false" ht="16.4" hidden="false" customHeight="false" outlineLevel="0" collapsed="false">
      <c r="C4704" s="163" t="s">
        <v>10309</v>
      </c>
      <c r="D4704" s="163" t="s">
        <v>5649</v>
      </c>
      <c r="E4704" s="183" t="s">
        <v>5649</v>
      </c>
    </row>
    <row r="4705" customFormat="false" ht="16.4" hidden="false" customHeight="false" outlineLevel="0" collapsed="false">
      <c r="C4705" s="163" t="s">
        <v>10310</v>
      </c>
      <c r="D4705" s="163" t="s">
        <v>5649</v>
      </c>
      <c r="E4705" s="183" t="s">
        <v>5649</v>
      </c>
    </row>
    <row r="4706" customFormat="false" ht="16.4" hidden="false" customHeight="false" outlineLevel="0" collapsed="false">
      <c r="C4706" s="163" t="s">
        <v>10311</v>
      </c>
      <c r="D4706" s="163" t="s">
        <v>5649</v>
      </c>
      <c r="E4706" s="183" t="s">
        <v>5649</v>
      </c>
    </row>
    <row r="4707" customFormat="false" ht="16.4" hidden="false" customHeight="false" outlineLevel="0" collapsed="false">
      <c r="C4707" s="163" t="s">
        <v>10312</v>
      </c>
      <c r="D4707" s="163" t="s">
        <v>5649</v>
      </c>
      <c r="E4707" s="183" t="s">
        <v>5649</v>
      </c>
    </row>
    <row r="4708" customFormat="false" ht="16.4" hidden="false" customHeight="false" outlineLevel="0" collapsed="false">
      <c r="C4708" s="163" t="s">
        <v>10313</v>
      </c>
      <c r="D4708" s="163" t="s">
        <v>5649</v>
      </c>
      <c r="E4708" s="183" t="s">
        <v>5649</v>
      </c>
    </row>
    <row r="4709" customFormat="false" ht="16.4" hidden="false" customHeight="false" outlineLevel="0" collapsed="false">
      <c r="C4709" s="163" t="s">
        <v>10314</v>
      </c>
      <c r="D4709" s="163" t="s">
        <v>5649</v>
      </c>
      <c r="E4709" s="183" t="s">
        <v>5649</v>
      </c>
    </row>
    <row r="4710" customFormat="false" ht="16.4" hidden="false" customHeight="false" outlineLevel="0" collapsed="false">
      <c r="C4710" s="163" t="s">
        <v>10315</v>
      </c>
      <c r="D4710" s="163" t="s">
        <v>5649</v>
      </c>
      <c r="E4710" s="183" t="s">
        <v>5649</v>
      </c>
    </row>
    <row r="4711" customFormat="false" ht="16.4" hidden="false" customHeight="false" outlineLevel="0" collapsed="false">
      <c r="C4711" s="163" t="s">
        <v>10316</v>
      </c>
      <c r="D4711" s="163" t="s">
        <v>5649</v>
      </c>
      <c r="E4711" s="183" t="s">
        <v>5649</v>
      </c>
    </row>
    <row r="4712" customFormat="false" ht="16.4" hidden="false" customHeight="false" outlineLevel="0" collapsed="false">
      <c r="C4712" s="163" t="s">
        <v>10317</v>
      </c>
      <c r="D4712" s="163" t="s">
        <v>5649</v>
      </c>
      <c r="E4712" s="183" t="s">
        <v>5649</v>
      </c>
    </row>
    <row r="4713" customFormat="false" ht="16.4" hidden="false" customHeight="false" outlineLevel="0" collapsed="false">
      <c r="C4713" s="163" t="s">
        <v>10318</v>
      </c>
      <c r="D4713" s="163" t="s">
        <v>5649</v>
      </c>
      <c r="E4713" s="183" t="s">
        <v>5649</v>
      </c>
    </row>
    <row r="4714" customFormat="false" ht="16.4" hidden="false" customHeight="false" outlineLevel="0" collapsed="false">
      <c r="C4714" s="163" t="s">
        <v>10319</v>
      </c>
      <c r="D4714" s="163" t="s">
        <v>5649</v>
      </c>
      <c r="E4714" s="183" t="s">
        <v>5649</v>
      </c>
    </row>
    <row r="4715" customFormat="false" ht="16.4" hidden="false" customHeight="false" outlineLevel="0" collapsed="false">
      <c r="C4715" s="163" t="s">
        <v>10320</v>
      </c>
      <c r="D4715" s="163" t="s">
        <v>5649</v>
      </c>
      <c r="E4715" s="183" t="s">
        <v>5649</v>
      </c>
    </row>
    <row r="4716" customFormat="false" ht="16.4" hidden="false" customHeight="false" outlineLevel="0" collapsed="false">
      <c r="C4716" s="163" t="s">
        <v>10321</v>
      </c>
      <c r="D4716" s="163" t="s">
        <v>5649</v>
      </c>
      <c r="E4716" s="183" t="s">
        <v>5649</v>
      </c>
    </row>
    <row r="4717" customFormat="false" ht="16.4" hidden="false" customHeight="false" outlineLevel="0" collapsed="false">
      <c r="C4717" s="163" t="s">
        <v>10322</v>
      </c>
      <c r="D4717" s="163" t="s">
        <v>5649</v>
      </c>
      <c r="E4717" s="183" t="s">
        <v>5649</v>
      </c>
    </row>
    <row r="4718" customFormat="false" ht="16.4" hidden="false" customHeight="false" outlineLevel="0" collapsed="false">
      <c r="C4718" s="163" t="s">
        <v>10323</v>
      </c>
      <c r="D4718" s="163" t="s">
        <v>5649</v>
      </c>
      <c r="E4718" s="183" t="s">
        <v>5649</v>
      </c>
    </row>
    <row r="4719" customFormat="false" ht="16.4" hidden="false" customHeight="false" outlineLevel="0" collapsed="false">
      <c r="C4719" s="163" t="s">
        <v>10324</v>
      </c>
      <c r="D4719" s="163" t="s">
        <v>5649</v>
      </c>
      <c r="E4719" s="183" t="s">
        <v>5649</v>
      </c>
    </row>
    <row r="4720" customFormat="false" ht="16.4" hidden="false" customHeight="false" outlineLevel="0" collapsed="false">
      <c r="C4720" s="163" t="s">
        <v>10325</v>
      </c>
      <c r="D4720" s="163" t="s">
        <v>5649</v>
      </c>
      <c r="E4720" s="183" t="s">
        <v>5649</v>
      </c>
    </row>
    <row r="4721" customFormat="false" ht="16.4" hidden="false" customHeight="false" outlineLevel="0" collapsed="false">
      <c r="C4721" s="163" t="s">
        <v>10326</v>
      </c>
      <c r="D4721" s="163" t="s">
        <v>5649</v>
      </c>
      <c r="E4721" s="183" t="s">
        <v>5649</v>
      </c>
    </row>
    <row r="4722" customFormat="false" ht="16.4" hidden="false" customHeight="false" outlineLevel="0" collapsed="false">
      <c r="C4722" s="163" t="s">
        <v>10327</v>
      </c>
      <c r="D4722" s="163" t="s">
        <v>5649</v>
      </c>
      <c r="E4722" s="183" t="s">
        <v>5649</v>
      </c>
    </row>
    <row r="4723" customFormat="false" ht="16.4" hidden="false" customHeight="false" outlineLevel="0" collapsed="false">
      <c r="C4723" s="163" t="s">
        <v>10328</v>
      </c>
      <c r="D4723" s="163" t="s">
        <v>5649</v>
      </c>
      <c r="E4723" s="183" t="s">
        <v>5649</v>
      </c>
    </row>
    <row r="4724" customFormat="false" ht="16.4" hidden="false" customHeight="false" outlineLevel="0" collapsed="false">
      <c r="C4724" s="163" t="s">
        <v>10329</v>
      </c>
      <c r="D4724" s="163" t="s">
        <v>5649</v>
      </c>
      <c r="E4724" s="183" t="s">
        <v>5649</v>
      </c>
    </row>
    <row r="4725" customFormat="false" ht="16.4" hidden="false" customHeight="false" outlineLevel="0" collapsed="false">
      <c r="C4725" s="163" t="s">
        <v>10330</v>
      </c>
      <c r="D4725" s="163" t="s">
        <v>5649</v>
      </c>
      <c r="E4725" s="183" t="s">
        <v>5649</v>
      </c>
    </row>
    <row r="4726" customFormat="false" ht="16.4" hidden="false" customHeight="false" outlineLevel="0" collapsed="false">
      <c r="C4726" s="163" t="s">
        <v>10331</v>
      </c>
      <c r="D4726" s="163" t="s">
        <v>5649</v>
      </c>
      <c r="E4726" s="183" t="s">
        <v>5649</v>
      </c>
    </row>
    <row r="4727" customFormat="false" ht="16.4" hidden="false" customHeight="false" outlineLevel="0" collapsed="false">
      <c r="C4727" s="163" t="s">
        <v>10332</v>
      </c>
      <c r="D4727" s="163" t="s">
        <v>5649</v>
      </c>
      <c r="E4727" s="183" t="s">
        <v>5649</v>
      </c>
    </row>
    <row r="4728" customFormat="false" ht="16.4" hidden="false" customHeight="false" outlineLevel="0" collapsed="false">
      <c r="C4728" s="163" t="s">
        <v>10333</v>
      </c>
      <c r="D4728" s="163" t="s">
        <v>5649</v>
      </c>
      <c r="E4728" s="183" t="s">
        <v>5649</v>
      </c>
    </row>
    <row r="4729" customFormat="false" ht="16.4" hidden="false" customHeight="false" outlineLevel="0" collapsed="false">
      <c r="C4729" s="163" t="s">
        <v>10334</v>
      </c>
      <c r="D4729" s="163" t="s">
        <v>5649</v>
      </c>
      <c r="E4729" s="183" t="s">
        <v>5649</v>
      </c>
    </row>
    <row r="4730" customFormat="false" ht="16.4" hidden="false" customHeight="false" outlineLevel="0" collapsed="false">
      <c r="C4730" s="163" t="s">
        <v>10335</v>
      </c>
      <c r="D4730" s="163" t="s">
        <v>5649</v>
      </c>
      <c r="E4730" s="183" t="s">
        <v>5649</v>
      </c>
    </row>
    <row r="4731" customFormat="false" ht="16.4" hidden="false" customHeight="false" outlineLevel="0" collapsed="false">
      <c r="C4731" s="163" t="s">
        <v>10336</v>
      </c>
      <c r="D4731" s="163" t="s">
        <v>5649</v>
      </c>
      <c r="E4731" s="183" t="s">
        <v>5649</v>
      </c>
    </row>
    <row r="4732" customFormat="false" ht="16.4" hidden="false" customHeight="false" outlineLevel="0" collapsed="false">
      <c r="C4732" s="163" t="s">
        <v>10337</v>
      </c>
      <c r="D4732" s="163" t="s">
        <v>5649</v>
      </c>
      <c r="E4732" s="183" t="s">
        <v>5649</v>
      </c>
    </row>
    <row r="4733" customFormat="false" ht="16.4" hidden="false" customHeight="false" outlineLevel="0" collapsed="false">
      <c r="C4733" s="163" t="s">
        <v>10338</v>
      </c>
      <c r="D4733" s="163" t="s">
        <v>5649</v>
      </c>
      <c r="E4733" s="183" t="s">
        <v>5649</v>
      </c>
    </row>
    <row r="4734" customFormat="false" ht="16.4" hidden="false" customHeight="false" outlineLevel="0" collapsed="false">
      <c r="C4734" s="163" t="s">
        <v>10339</v>
      </c>
      <c r="D4734" s="163" t="s">
        <v>5649</v>
      </c>
      <c r="E4734" s="183" t="s">
        <v>5649</v>
      </c>
    </row>
    <row r="4735" customFormat="false" ht="16.4" hidden="false" customHeight="false" outlineLevel="0" collapsed="false">
      <c r="C4735" s="163" t="s">
        <v>10340</v>
      </c>
      <c r="D4735" s="163" t="s">
        <v>5649</v>
      </c>
      <c r="E4735" s="183" t="s">
        <v>5649</v>
      </c>
    </row>
    <row r="4736" customFormat="false" ht="16.4" hidden="false" customHeight="false" outlineLevel="0" collapsed="false">
      <c r="C4736" s="163" t="s">
        <v>10341</v>
      </c>
      <c r="D4736" s="163" t="s">
        <v>5649</v>
      </c>
      <c r="E4736" s="183" t="s">
        <v>5649</v>
      </c>
    </row>
    <row r="4737" customFormat="false" ht="16.4" hidden="false" customHeight="false" outlineLevel="0" collapsed="false">
      <c r="C4737" s="163" t="s">
        <v>10342</v>
      </c>
      <c r="D4737" s="163" t="s">
        <v>5649</v>
      </c>
      <c r="E4737" s="183" t="s">
        <v>5649</v>
      </c>
    </row>
    <row r="4738" customFormat="false" ht="16.4" hidden="false" customHeight="false" outlineLevel="0" collapsed="false">
      <c r="C4738" s="163" t="s">
        <v>10343</v>
      </c>
      <c r="D4738" s="163" t="s">
        <v>5649</v>
      </c>
      <c r="E4738" s="183" t="s">
        <v>5649</v>
      </c>
    </row>
    <row r="4739" customFormat="false" ht="16.4" hidden="false" customHeight="false" outlineLevel="0" collapsed="false">
      <c r="C4739" s="163" t="s">
        <v>10344</v>
      </c>
      <c r="D4739" s="163" t="s">
        <v>5649</v>
      </c>
      <c r="E4739" s="183" t="s">
        <v>5649</v>
      </c>
    </row>
    <row r="4740" customFormat="false" ht="16.4" hidden="false" customHeight="false" outlineLevel="0" collapsed="false">
      <c r="C4740" s="163" t="s">
        <v>10345</v>
      </c>
      <c r="D4740" s="163" t="s">
        <v>5649</v>
      </c>
      <c r="E4740" s="183" t="s">
        <v>5649</v>
      </c>
    </row>
    <row r="4741" customFormat="false" ht="16.4" hidden="false" customHeight="false" outlineLevel="0" collapsed="false">
      <c r="C4741" s="163" t="s">
        <v>10346</v>
      </c>
      <c r="D4741" s="163" t="s">
        <v>5649</v>
      </c>
      <c r="E4741" s="183" t="s">
        <v>5649</v>
      </c>
    </row>
    <row r="4742" customFormat="false" ht="16.4" hidden="false" customHeight="false" outlineLevel="0" collapsed="false">
      <c r="C4742" s="163" t="s">
        <v>10347</v>
      </c>
      <c r="D4742" s="163" t="s">
        <v>5649</v>
      </c>
      <c r="E4742" s="183" t="s">
        <v>5649</v>
      </c>
    </row>
    <row r="4743" customFormat="false" ht="16.4" hidden="false" customHeight="false" outlineLevel="0" collapsed="false">
      <c r="C4743" s="163" t="s">
        <v>10348</v>
      </c>
      <c r="D4743" s="163" t="s">
        <v>5649</v>
      </c>
      <c r="E4743" s="183" t="s">
        <v>5649</v>
      </c>
    </row>
    <row r="4744" customFormat="false" ht="16.4" hidden="false" customHeight="false" outlineLevel="0" collapsed="false">
      <c r="C4744" s="163" t="s">
        <v>10349</v>
      </c>
      <c r="D4744" s="163" t="s">
        <v>5649</v>
      </c>
      <c r="E4744" s="183" t="s">
        <v>5649</v>
      </c>
    </row>
    <row r="4745" customFormat="false" ht="16.4" hidden="false" customHeight="false" outlineLevel="0" collapsed="false">
      <c r="C4745" s="163" t="s">
        <v>10350</v>
      </c>
      <c r="D4745" s="163" t="s">
        <v>5649</v>
      </c>
      <c r="E4745" s="183" t="s">
        <v>5649</v>
      </c>
    </row>
    <row r="4746" customFormat="false" ht="16.4" hidden="false" customHeight="false" outlineLevel="0" collapsed="false">
      <c r="C4746" s="163" t="s">
        <v>10351</v>
      </c>
      <c r="D4746" s="163" t="s">
        <v>5649</v>
      </c>
      <c r="E4746" s="183" t="s">
        <v>5649</v>
      </c>
    </row>
    <row r="4747" customFormat="false" ht="16.4" hidden="false" customHeight="false" outlineLevel="0" collapsed="false">
      <c r="C4747" s="163" t="s">
        <v>10352</v>
      </c>
      <c r="D4747" s="163" t="s">
        <v>5649</v>
      </c>
      <c r="E4747" s="183" t="s">
        <v>5649</v>
      </c>
    </row>
    <row r="4748" customFormat="false" ht="16.4" hidden="false" customHeight="false" outlineLevel="0" collapsed="false">
      <c r="C4748" s="163" t="s">
        <v>10353</v>
      </c>
      <c r="D4748" s="163" t="s">
        <v>5649</v>
      </c>
      <c r="E4748" s="183" t="s">
        <v>5649</v>
      </c>
    </row>
    <row r="4749" customFormat="false" ht="16.4" hidden="false" customHeight="false" outlineLevel="0" collapsed="false">
      <c r="C4749" s="163" t="s">
        <v>10354</v>
      </c>
      <c r="D4749" s="163" t="s">
        <v>5649</v>
      </c>
      <c r="E4749" s="183" t="s">
        <v>5649</v>
      </c>
    </row>
    <row r="4750" customFormat="false" ht="16.4" hidden="false" customHeight="false" outlineLevel="0" collapsed="false">
      <c r="C4750" s="163" t="s">
        <v>10355</v>
      </c>
      <c r="D4750" s="163" t="s">
        <v>5649</v>
      </c>
      <c r="E4750" s="183" t="s">
        <v>5649</v>
      </c>
    </row>
    <row r="4751" customFormat="false" ht="16.4" hidden="false" customHeight="false" outlineLevel="0" collapsed="false">
      <c r="C4751" s="163" t="s">
        <v>10356</v>
      </c>
      <c r="D4751" s="163" t="s">
        <v>5649</v>
      </c>
      <c r="E4751" s="183" t="s">
        <v>5649</v>
      </c>
    </row>
    <row r="4752" customFormat="false" ht="16.4" hidden="false" customHeight="false" outlineLevel="0" collapsed="false">
      <c r="C4752" s="163" t="s">
        <v>10357</v>
      </c>
      <c r="D4752" s="163" t="s">
        <v>5649</v>
      </c>
      <c r="E4752" s="183" t="s">
        <v>5649</v>
      </c>
    </row>
    <row r="4753" customFormat="false" ht="16.4" hidden="false" customHeight="false" outlineLevel="0" collapsed="false">
      <c r="C4753" s="163" t="s">
        <v>10358</v>
      </c>
      <c r="D4753" s="163" t="s">
        <v>5649</v>
      </c>
      <c r="E4753" s="183" t="s">
        <v>5649</v>
      </c>
    </row>
    <row r="4754" customFormat="false" ht="16.4" hidden="false" customHeight="false" outlineLevel="0" collapsed="false">
      <c r="C4754" s="163" t="s">
        <v>10359</v>
      </c>
      <c r="D4754" s="163" t="s">
        <v>5649</v>
      </c>
      <c r="E4754" s="183" t="s">
        <v>5649</v>
      </c>
    </row>
    <row r="4755" customFormat="false" ht="16.4" hidden="false" customHeight="false" outlineLevel="0" collapsed="false">
      <c r="C4755" s="163" t="s">
        <v>10360</v>
      </c>
      <c r="D4755" s="163" t="s">
        <v>5649</v>
      </c>
      <c r="E4755" s="183" t="s">
        <v>5649</v>
      </c>
    </row>
    <row r="4756" customFormat="false" ht="16.4" hidden="false" customHeight="false" outlineLevel="0" collapsed="false">
      <c r="C4756" s="163" t="s">
        <v>10361</v>
      </c>
      <c r="D4756" s="163" t="s">
        <v>5649</v>
      </c>
      <c r="E4756" s="183" t="s">
        <v>5649</v>
      </c>
    </row>
    <row r="4757" customFormat="false" ht="16.4" hidden="false" customHeight="false" outlineLevel="0" collapsed="false">
      <c r="C4757" s="163" t="s">
        <v>10362</v>
      </c>
      <c r="D4757" s="163" t="s">
        <v>5649</v>
      </c>
      <c r="E4757" s="183" t="s">
        <v>5649</v>
      </c>
    </row>
    <row r="4758" customFormat="false" ht="16.4" hidden="false" customHeight="false" outlineLevel="0" collapsed="false">
      <c r="C4758" s="163" t="s">
        <v>10363</v>
      </c>
      <c r="D4758" s="163" t="s">
        <v>5649</v>
      </c>
      <c r="E4758" s="183" t="s">
        <v>5649</v>
      </c>
    </row>
    <row r="4759" customFormat="false" ht="16.4" hidden="false" customHeight="false" outlineLevel="0" collapsed="false">
      <c r="C4759" s="163" t="s">
        <v>10364</v>
      </c>
      <c r="D4759" s="163" t="s">
        <v>5649</v>
      </c>
      <c r="E4759" s="183" t="s">
        <v>5649</v>
      </c>
    </row>
    <row r="4760" customFormat="false" ht="16.4" hidden="false" customHeight="false" outlineLevel="0" collapsed="false">
      <c r="C4760" s="163" t="s">
        <v>10365</v>
      </c>
      <c r="D4760" s="163" t="s">
        <v>5649</v>
      </c>
      <c r="E4760" s="183" t="s">
        <v>5649</v>
      </c>
    </row>
    <row r="4761" customFormat="false" ht="16.4" hidden="false" customHeight="false" outlineLevel="0" collapsed="false">
      <c r="C4761" s="163" t="s">
        <v>10366</v>
      </c>
      <c r="D4761" s="163" t="s">
        <v>5649</v>
      </c>
      <c r="E4761" s="183" t="s">
        <v>5649</v>
      </c>
    </row>
    <row r="4762" customFormat="false" ht="16.4" hidden="false" customHeight="false" outlineLevel="0" collapsed="false">
      <c r="C4762" s="163" t="s">
        <v>10367</v>
      </c>
      <c r="D4762" s="163" t="s">
        <v>5649</v>
      </c>
      <c r="E4762" s="183" t="s">
        <v>5649</v>
      </c>
    </row>
    <row r="4763" customFormat="false" ht="16.4" hidden="false" customHeight="false" outlineLevel="0" collapsed="false">
      <c r="C4763" s="163" t="s">
        <v>10368</v>
      </c>
      <c r="D4763" s="163" t="s">
        <v>5649</v>
      </c>
      <c r="E4763" s="183" t="s">
        <v>5649</v>
      </c>
    </row>
    <row r="4764" customFormat="false" ht="16.4" hidden="false" customHeight="false" outlineLevel="0" collapsed="false">
      <c r="C4764" s="163" t="s">
        <v>10369</v>
      </c>
      <c r="D4764" s="163" t="s">
        <v>5649</v>
      </c>
      <c r="E4764" s="183" t="s">
        <v>5649</v>
      </c>
    </row>
    <row r="4765" customFormat="false" ht="16.4" hidden="false" customHeight="false" outlineLevel="0" collapsed="false">
      <c r="C4765" s="163" t="s">
        <v>10370</v>
      </c>
      <c r="D4765" s="163" t="s">
        <v>5649</v>
      </c>
      <c r="E4765" s="183" t="s">
        <v>5649</v>
      </c>
    </row>
    <row r="4766" customFormat="false" ht="16.4" hidden="false" customHeight="false" outlineLevel="0" collapsed="false">
      <c r="C4766" s="163" t="s">
        <v>10371</v>
      </c>
      <c r="D4766" s="163" t="s">
        <v>5649</v>
      </c>
      <c r="E4766" s="183" t="s">
        <v>5649</v>
      </c>
    </row>
    <row r="4767" customFormat="false" ht="16.4" hidden="false" customHeight="false" outlineLevel="0" collapsed="false">
      <c r="C4767" s="163" t="s">
        <v>10372</v>
      </c>
      <c r="D4767" s="163" t="s">
        <v>5649</v>
      </c>
      <c r="E4767" s="183" t="s">
        <v>5649</v>
      </c>
    </row>
    <row r="4768" customFormat="false" ht="16.4" hidden="false" customHeight="false" outlineLevel="0" collapsed="false">
      <c r="C4768" s="163" t="s">
        <v>10373</v>
      </c>
      <c r="D4768" s="163" t="s">
        <v>5649</v>
      </c>
      <c r="E4768" s="183" t="s">
        <v>5649</v>
      </c>
    </row>
    <row r="4769" customFormat="false" ht="16.4" hidden="false" customHeight="false" outlineLevel="0" collapsed="false">
      <c r="C4769" s="163" t="s">
        <v>10374</v>
      </c>
      <c r="D4769" s="163" t="s">
        <v>5649</v>
      </c>
      <c r="E4769" s="183" t="s">
        <v>5649</v>
      </c>
    </row>
    <row r="4770" customFormat="false" ht="16.4" hidden="false" customHeight="false" outlineLevel="0" collapsed="false">
      <c r="C4770" s="163" t="s">
        <v>10375</v>
      </c>
      <c r="D4770" s="163" t="s">
        <v>5649</v>
      </c>
      <c r="E4770" s="183" t="s">
        <v>5649</v>
      </c>
    </row>
    <row r="4771" customFormat="false" ht="16.4" hidden="false" customHeight="false" outlineLevel="0" collapsed="false">
      <c r="C4771" s="163" t="s">
        <v>10376</v>
      </c>
      <c r="D4771" s="163" t="s">
        <v>5649</v>
      </c>
      <c r="E4771" s="183" t="s">
        <v>5649</v>
      </c>
    </row>
    <row r="4772" customFormat="false" ht="16.4" hidden="false" customHeight="false" outlineLevel="0" collapsed="false">
      <c r="C4772" s="163" t="s">
        <v>10377</v>
      </c>
      <c r="D4772" s="163" t="s">
        <v>5649</v>
      </c>
      <c r="E4772" s="183" t="s">
        <v>5649</v>
      </c>
    </row>
    <row r="4773" customFormat="false" ht="16.4" hidden="false" customHeight="false" outlineLevel="0" collapsed="false">
      <c r="C4773" s="163" t="s">
        <v>10378</v>
      </c>
      <c r="D4773" s="163" t="s">
        <v>5649</v>
      </c>
      <c r="E4773" s="183" t="s">
        <v>5649</v>
      </c>
    </row>
    <row r="4774" customFormat="false" ht="16.4" hidden="false" customHeight="false" outlineLevel="0" collapsed="false">
      <c r="C4774" s="163" t="s">
        <v>10379</v>
      </c>
      <c r="D4774" s="163" t="s">
        <v>5649</v>
      </c>
      <c r="E4774" s="183" t="s">
        <v>5649</v>
      </c>
    </row>
    <row r="4775" customFormat="false" ht="16.4" hidden="false" customHeight="false" outlineLevel="0" collapsed="false">
      <c r="C4775" s="163" t="s">
        <v>10380</v>
      </c>
      <c r="D4775" s="163" t="s">
        <v>5649</v>
      </c>
      <c r="E4775" s="183" t="s">
        <v>5649</v>
      </c>
    </row>
    <row r="4776" customFormat="false" ht="16.4" hidden="false" customHeight="false" outlineLevel="0" collapsed="false">
      <c r="C4776" s="163" t="s">
        <v>10381</v>
      </c>
      <c r="D4776" s="163" t="s">
        <v>5649</v>
      </c>
      <c r="E4776" s="183" t="s">
        <v>5649</v>
      </c>
    </row>
    <row r="4777" customFormat="false" ht="16.4" hidden="false" customHeight="false" outlineLevel="0" collapsed="false">
      <c r="C4777" s="163" t="s">
        <v>10382</v>
      </c>
      <c r="D4777" s="163" t="s">
        <v>5649</v>
      </c>
      <c r="E4777" s="183" t="s">
        <v>5649</v>
      </c>
    </row>
    <row r="4778" customFormat="false" ht="16.4" hidden="false" customHeight="false" outlineLevel="0" collapsed="false">
      <c r="C4778" s="163" t="s">
        <v>10383</v>
      </c>
      <c r="D4778" s="163" t="s">
        <v>5649</v>
      </c>
      <c r="E4778" s="183" t="s">
        <v>5649</v>
      </c>
    </row>
    <row r="4779" customFormat="false" ht="16.4" hidden="false" customHeight="false" outlineLevel="0" collapsed="false">
      <c r="C4779" s="163" t="s">
        <v>10384</v>
      </c>
      <c r="D4779" s="163" t="s">
        <v>5649</v>
      </c>
      <c r="E4779" s="183" t="s">
        <v>5649</v>
      </c>
    </row>
    <row r="4780" customFormat="false" ht="16.4" hidden="false" customHeight="false" outlineLevel="0" collapsed="false">
      <c r="C4780" s="163" t="s">
        <v>10385</v>
      </c>
      <c r="D4780" s="163" t="s">
        <v>5649</v>
      </c>
      <c r="E4780" s="183" t="s">
        <v>5649</v>
      </c>
    </row>
    <row r="4781" customFormat="false" ht="16.4" hidden="false" customHeight="false" outlineLevel="0" collapsed="false">
      <c r="C4781" s="163" t="s">
        <v>10386</v>
      </c>
      <c r="D4781" s="163" t="s">
        <v>5649</v>
      </c>
      <c r="E4781" s="183" t="s">
        <v>5649</v>
      </c>
    </row>
    <row r="4782" customFormat="false" ht="16.4" hidden="false" customHeight="false" outlineLevel="0" collapsed="false">
      <c r="C4782" s="163" t="s">
        <v>10387</v>
      </c>
      <c r="D4782" s="163" t="s">
        <v>5649</v>
      </c>
      <c r="E4782" s="183" t="s">
        <v>5649</v>
      </c>
    </row>
    <row r="4783" customFormat="false" ht="16.4" hidden="false" customHeight="false" outlineLevel="0" collapsed="false">
      <c r="C4783" s="163" t="s">
        <v>10388</v>
      </c>
      <c r="D4783" s="163" t="s">
        <v>5649</v>
      </c>
      <c r="E4783" s="183" t="s">
        <v>5649</v>
      </c>
    </row>
    <row r="4784" customFormat="false" ht="16.4" hidden="false" customHeight="false" outlineLevel="0" collapsed="false">
      <c r="C4784" s="163" t="s">
        <v>10389</v>
      </c>
      <c r="D4784" s="163" t="s">
        <v>5649</v>
      </c>
      <c r="E4784" s="183" t="s">
        <v>5649</v>
      </c>
    </row>
    <row r="4785" customFormat="false" ht="16.4" hidden="false" customHeight="false" outlineLevel="0" collapsed="false">
      <c r="C4785" s="163" t="s">
        <v>10390</v>
      </c>
      <c r="D4785" s="163" t="s">
        <v>5649</v>
      </c>
      <c r="E4785" s="183" t="s">
        <v>5649</v>
      </c>
    </row>
    <row r="4786" customFormat="false" ht="16.4" hidden="false" customHeight="false" outlineLevel="0" collapsed="false">
      <c r="C4786" s="163" t="s">
        <v>10391</v>
      </c>
      <c r="D4786" s="163" t="s">
        <v>5649</v>
      </c>
      <c r="E4786" s="183" t="s">
        <v>5649</v>
      </c>
    </row>
    <row r="4787" customFormat="false" ht="16.4" hidden="false" customHeight="false" outlineLevel="0" collapsed="false">
      <c r="C4787" s="163" t="s">
        <v>10392</v>
      </c>
      <c r="D4787" s="163" t="s">
        <v>5649</v>
      </c>
      <c r="E4787" s="183" t="s">
        <v>5649</v>
      </c>
    </row>
    <row r="4788" customFormat="false" ht="16.4" hidden="false" customHeight="false" outlineLevel="0" collapsed="false">
      <c r="C4788" s="163" t="s">
        <v>10393</v>
      </c>
      <c r="D4788" s="163" t="s">
        <v>5649</v>
      </c>
      <c r="E4788" s="183" t="s">
        <v>5649</v>
      </c>
    </row>
    <row r="4789" customFormat="false" ht="16.4" hidden="false" customHeight="false" outlineLevel="0" collapsed="false">
      <c r="C4789" s="163" t="s">
        <v>10394</v>
      </c>
      <c r="D4789" s="163" t="s">
        <v>5649</v>
      </c>
      <c r="E4789" s="183" t="s">
        <v>5649</v>
      </c>
    </row>
    <row r="4790" customFormat="false" ht="16.4" hidden="false" customHeight="false" outlineLevel="0" collapsed="false">
      <c r="C4790" s="163" t="s">
        <v>10395</v>
      </c>
      <c r="D4790" s="163" t="s">
        <v>5649</v>
      </c>
      <c r="E4790" s="183" t="s">
        <v>5649</v>
      </c>
    </row>
    <row r="4791" customFormat="false" ht="16.4" hidden="false" customHeight="false" outlineLevel="0" collapsed="false">
      <c r="C4791" s="163" t="s">
        <v>10396</v>
      </c>
      <c r="D4791" s="163" t="s">
        <v>5649</v>
      </c>
      <c r="E4791" s="183" t="s">
        <v>5649</v>
      </c>
    </row>
    <row r="4792" customFormat="false" ht="16.4" hidden="false" customHeight="false" outlineLevel="0" collapsed="false">
      <c r="C4792" s="163" t="s">
        <v>10397</v>
      </c>
      <c r="D4792" s="163" t="s">
        <v>5649</v>
      </c>
      <c r="E4792" s="183" t="s">
        <v>5649</v>
      </c>
    </row>
    <row r="4793" customFormat="false" ht="16.4" hidden="false" customHeight="false" outlineLevel="0" collapsed="false">
      <c r="C4793" s="163" t="s">
        <v>10398</v>
      </c>
      <c r="D4793" s="163" t="s">
        <v>5649</v>
      </c>
      <c r="E4793" s="183" t="s">
        <v>5649</v>
      </c>
    </row>
    <row r="4794" customFormat="false" ht="16.4" hidden="false" customHeight="false" outlineLevel="0" collapsed="false">
      <c r="C4794" s="163" t="s">
        <v>10399</v>
      </c>
      <c r="D4794" s="163" t="s">
        <v>5649</v>
      </c>
      <c r="E4794" s="183" t="s">
        <v>5649</v>
      </c>
    </row>
    <row r="4795" customFormat="false" ht="16.4" hidden="false" customHeight="false" outlineLevel="0" collapsed="false">
      <c r="C4795" s="163" t="s">
        <v>10400</v>
      </c>
      <c r="D4795" s="163" t="s">
        <v>5649</v>
      </c>
      <c r="E4795" s="183" t="s">
        <v>5649</v>
      </c>
    </row>
    <row r="4796" customFormat="false" ht="16.4" hidden="false" customHeight="false" outlineLevel="0" collapsed="false">
      <c r="C4796" s="163" t="s">
        <v>10401</v>
      </c>
      <c r="D4796" s="163" t="s">
        <v>514</v>
      </c>
      <c r="E4796" s="183" t="s">
        <v>5649</v>
      </c>
    </row>
    <row r="4797" customFormat="false" ht="16.4" hidden="false" customHeight="false" outlineLevel="0" collapsed="false">
      <c r="C4797" s="163" t="s">
        <v>10402</v>
      </c>
      <c r="D4797" s="163" t="s">
        <v>514</v>
      </c>
      <c r="E4797" s="183" t="s">
        <v>5649</v>
      </c>
    </row>
    <row r="4798" customFormat="false" ht="16.4" hidden="false" customHeight="false" outlineLevel="0" collapsed="false">
      <c r="C4798" s="163" t="s">
        <v>10403</v>
      </c>
      <c r="D4798" s="163" t="s">
        <v>514</v>
      </c>
      <c r="E4798" s="183" t="s">
        <v>5649</v>
      </c>
    </row>
    <row r="4799" customFormat="false" ht="16.4" hidden="false" customHeight="false" outlineLevel="0" collapsed="false">
      <c r="C4799" s="163" t="s">
        <v>10404</v>
      </c>
      <c r="D4799" s="163" t="s">
        <v>514</v>
      </c>
      <c r="E4799" s="183" t="s">
        <v>5649</v>
      </c>
    </row>
    <row r="4800" customFormat="false" ht="16.4" hidden="false" customHeight="false" outlineLevel="0" collapsed="false">
      <c r="C4800" s="163" t="s">
        <v>10405</v>
      </c>
      <c r="D4800" s="163" t="s">
        <v>514</v>
      </c>
      <c r="E4800" s="183" t="s">
        <v>5649</v>
      </c>
    </row>
    <row r="4801" customFormat="false" ht="16.4" hidden="false" customHeight="false" outlineLevel="0" collapsed="false">
      <c r="C4801" s="163" t="s">
        <v>10406</v>
      </c>
      <c r="D4801" s="163" t="s">
        <v>514</v>
      </c>
      <c r="E4801" s="183" t="s">
        <v>5649</v>
      </c>
    </row>
    <row r="4802" customFormat="false" ht="16.4" hidden="false" customHeight="false" outlineLevel="0" collapsed="false">
      <c r="C4802" s="163" t="s">
        <v>10407</v>
      </c>
      <c r="D4802" s="163" t="s">
        <v>514</v>
      </c>
      <c r="E4802" s="183" t="s">
        <v>5649</v>
      </c>
    </row>
    <row r="4803" customFormat="false" ht="16.4" hidden="false" customHeight="false" outlineLevel="0" collapsed="false">
      <c r="C4803" s="163" t="s">
        <v>10408</v>
      </c>
      <c r="D4803" s="163" t="s">
        <v>514</v>
      </c>
      <c r="E4803" s="183" t="s">
        <v>5649</v>
      </c>
    </row>
    <row r="4804" customFormat="false" ht="16.4" hidden="false" customHeight="false" outlineLevel="0" collapsed="false">
      <c r="C4804" s="163" t="s">
        <v>10409</v>
      </c>
      <c r="D4804" s="163" t="s">
        <v>5649</v>
      </c>
      <c r="E4804" s="183" t="s">
        <v>5649</v>
      </c>
    </row>
    <row r="4805" customFormat="false" ht="16.4" hidden="false" customHeight="false" outlineLevel="0" collapsed="false">
      <c r="C4805" s="163" t="s">
        <v>10410</v>
      </c>
      <c r="D4805" s="163" t="s">
        <v>5649</v>
      </c>
      <c r="E4805" s="183" t="s">
        <v>5649</v>
      </c>
    </row>
    <row r="4806" customFormat="false" ht="16.4" hidden="false" customHeight="false" outlineLevel="0" collapsed="false">
      <c r="C4806" s="163" t="s">
        <v>10411</v>
      </c>
      <c r="D4806" s="163" t="s">
        <v>5649</v>
      </c>
      <c r="E4806" s="183" t="n">
        <v>0.5214</v>
      </c>
    </row>
    <row r="4807" customFormat="false" ht="16.4" hidden="false" customHeight="false" outlineLevel="0" collapsed="false">
      <c r="C4807" s="163" t="s">
        <v>10412</v>
      </c>
      <c r="D4807" s="163" t="s">
        <v>5649</v>
      </c>
      <c r="E4807" s="183" t="n">
        <v>0.5214</v>
      </c>
    </row>
    <row r="4808" customFormat="false" ht="16.4" hidden="false" customHeight="false" outlineLevel="0" collapsed="false">
      <c r="C4808" s="163" t="s">
        <v>10413</v>
      </c>
      <c r="D4808" s="163" t="s">
        <v>5649</v>
      </c>
      <c r="E4808" s="183" t="n">
        <v>0.5214</v>
      </c>
    </row>
    <row r="4809" customFormat="false" ht="16.4" hidden="false" customHeight="false" outlineLevel="0" collapsed="false">
      <c r="C4809" s="163" t="s">
        <v>10414</v>
      </c>
      <c r="D4809" s="163" t="s">
        <v>5649</v>
      </c>
      <c r="E4809" s="183" t="n">
        <v>0.5214</v>
      </c>
    </row>
    <row r="4810" customFormat="false" ht="16.4" hidden="false" customHeight="false" outlineLevel="0" collapsed="false">
      <c r="C4810" s="163" t="s">
        <v>10415</v>
      </c>
      <c r="D4810" s="163" t="s">
        <v>5649</v>
      </c>
      <c r="E4810" s="183" t="n">
        <v>0.5214</v>
      </c>
    </row>
    <row r="4811" customFormat="false" ht="16.4" hidden="false" customHeight="false" outlineLevel="0" collapsed="false">
      <c r="C4811" s="163" t="s">
        <v>10416</v>
      </c>
      <c r="D4811" s="163" t="s">
        <v>5649</v>
      </c>
      <c r="E4811" s="183" t="n">
        <v>0.5214</v>
      </c>
    </row>
    <row r="4812" customFormat="false" ht="16.4" hidden="false" customHeight="false" outlineLevel="0" collapsed="false">
      <c r="C4812" s="163" t="s">
        <v>10417</v>
      </c>
      <c r="D4812" s="163" t="s">
        <v>5649</v>
      </c>
      <c r="E4812" s="183" t="n">
        <v>0.5214</v>
      </c>
    </row>
    <row r="4813" customFormat="false" ht="16.4" hidden="false" customHeight="false" outlineLevel="0" collapsed="false">
      <c r="C4813" s="163" t="s">
        <v>10418</v>
      </c>
      <c r="D4813" s="163" t="s">
        <v>5649</v>
      </c>
      <c r="E4813" s="183" t="n">
        <v>0.5214</v>
      </c>
    </row>
    <row r="4814" customFormat="false" ht="16.4" hidden="false" customHeight="false" outlineLevel="0" collapsed="false">
      <c r="C4814" s="163" t="s">
        <v>10419</v>
      </c>
      <c r="D4814" s="163" t="s">
        <v>5649</v>
      </c>
      <c r="E4814" s="183" t="s">
        <v>5649</v>
      </c>
    </row>
    <row r="4815" customFormat="false" ht="16.4" hidden="false" customHeight="false" outlineLevel="0" collapsed="false">
      <c r="C4815" s="163" t="s">
        <v>10420</v>
      </c>
      <c r="D4815" s="163" t="s">
        <v>5649</v>
      </c>
      <c r="E4815" s="183" t="s">
        <v>5649</v>
      </c>
    </row>
    <row r="4816" customFormat="false" ht="16.4" hidden="false" customHeight="false" outlineLevel="0" collapsed="false">
      <c r="C4816" s="163" t="s">
        <v>10421</v>
      </c>
      <c r="D4816" s="163" t="s">
        <v>5649</v>
      </c>
      <c r="E4816" s="183" t="s">
        <v>5649</v>
      </c>
    </row>
    <row r="4817" customFormat="false" ht="16.4" hidden="false" customHeight="false" outlineLevel="0" collapsed="false">
      <c r="C4817" s="163" t="s">
        <v>10422</v>
      </c>
      <c r="D4817" s="163" t="s">
        <v>5649</v>
      </c>
      <c r="E4817" s="183" t="s">
        <v>5649</v>
      </c>
    </row>
    <row r="4818" customFormat="false" ht="16.4" hidden="false" customHeight="false" outlineLevel="0" collapsed="false">
      <c r="C4818" s="163" t="s">
        <v>10423</v>
      </c>
      <c r="D4818" s="163" t="s">
        <v>5649</v>
      </c>
      <c r="E4818" s="183" t="s">
        <v>5649</v>
      </c>
    </row>
    <row r="4819" customFormat="false" ht="16.4" hidden="false" customHeight="false" outlineLevel="0" collapsed="false">
      <c r="C4819" s="163" t="s">
        <v>10424</v>
      </c>
      <c r="D4819" s="163" t="s">
        <v>5649</v>
      </c>
      <c r="E4819" s="183" t="s">
        <v>5649</v>
      </c>
    </row>
    <row r="4820" customFormat="false" ht="16.4" hidden="false" customHeight="false" outlineLevel="0" collapsed="false">
      <c r="C4820" s="163" t="s">
        <v>10425</v>
      </c>
      <c r="D4820" s="163" t="s">
        <v>5649</v>
      </c>
      <c r="E4820" s="183" t="s">
        <v>5649</v>
      </c>
    </row>
    <row r="4821" customFormat="false" ht="16.4" hidden="false" customHeight="false" outlineLevel="0" collapsed="false">
      <c r="C4821" s="163" t="s">
        <v>10426</v>
      </c>
      <c r="D4821" s="163" t="s">
        <v>5649</v>
      </c>
      <c r="E4821" s="183" t="s">
        <v>5649</v>
      </c>
    </row>
    <row r="4822" customFormat="false" ht="16.4" hidden="false" customHeight="false" outlineLevel="0" collapsed="false">
      <c r="C4822" s="163" t="s">
        <v>10427</v>
      </c>
      <c r="D4822" s="163" t="s">
        <v>5649</v>
      </c>
      <c r="E4822" s="183" t="s">
        <v>5649</v>
      </c>
    </row>
    <row r="4823" customFormat="false" ht="16.4" hidden="false" customHeight="false" outlineLevel="0" collapsed="false">
      <c r="C4823" s="163" t="s">
        <v>10428</v>
      </c>
      <c r="D4823" s="163" t="s">
        <v>5649</v>
      </c>
      <c r="E4823" s="183" t="s">
        <v>5649</v>
      </c>
    </row>
    <row r="4824" customFormat="false" ht="16.4" hidden="false" customHeight="false" outlineLevel="0" collapsed="false">
      <c r="C4824" s="163" t="s">
        <v>10429</v>
      </c>
      <c r="D4824" s="163" t="s">
        <v>5649</v>
      </c>
      <c r="E4824" s="183" t="s">
        <v>5649</v>
      </c>
    </row>
    <row r="4825" customFormat="false" ht="16.4" hidden="false" customHeight="false" outlineLevel="0" collapsed="false">
      <c r="C4825" s="163" t="s">
        <v>10430</v>
      </c>
      <c r="D4825" s="163" t="s">
        <v>5649</v>
      </c>
      <c r="E4825" s="183" t="s">
        <v>5649</v>
      </c>
    </row>
    <row r="4826" customFormat="false" ht="16.4" hidden="false" customHeight="false" outlineLevel="0" collapsed="false">
      <c r="C4826" s="163" t="s">
        <v>10431</v>
      </c>
      <c r="D4826" s="163" t="s">
        <v>5649</v>
      </c>
      <c r="E4826" s="183" t="s">
        <v>5649</v>
      </c>
    </row>
    <row r="4827" customFormat="false" ht="16.4" hidden="false" customHeight="false" outlineLevel="0" collapsed="false">
      <c r="C4827" s="163" t="s">
        <v>10432</v>
      </c>
      <c r="D4827" s="163" t="s">
        <v>5649</v>
      </c>
      <c r="E4827" s="183" t="s">
        <v>5649</v>
      </c>
    </row>
    <row r="4828" customFormat="false" ht="16.4" hidden="false" customHeight="false" outlineLevel="0" collapsed="false">
      <c r="C4828" s="163" t="s">
        <v>10433</v>
      </c>
      <c r="D4828" s="163" t="s">
        <v>5649</v>
      </c>
      <c r="E4828" s="183" t="s">
        <v>5649</v>
      </c>
    </row>
    <row r="4829" customFormat="false" ht="16.4" hidden="false" customHeight="false" outlineLevel="0" collapsed="false">
      <c r="C4829" s="163" t="s">
        <v>10434</v>
      </c>
      <c r="D4829" s="163" t="s">
        <v>5649</v>
      </c>
      <c r="E4829" s="183" t="s">
        <v>5649</v>
      </c>
    </row>
    <row r="4830" customFormat="false" ht="16.4" hidden="false" customHeight="false" outlineLevel="0" collapsed="false">
      <c r="C4830" s="163" t="s">
        <v>10435</v>
      </c>
      <c r="D4830" s="163" t="s">
        <v>5649</v>
      </c>
      <c r="E4830" s="183" t="s">
        <v>5649</v>
      </c>
    </row>
    <row r="4831" customFormat="false" ht="16.4" hidden="false" customHeight="false" outlineLevel="0" collapsed="false">
      <c r="C4831" s="163" t="s">
        <v>10436</v>
      </c>
      <c r="D4831" s="163" t="s">
        <v>5649</v>
      </c>
      <c r="E4831" s="183" t="s">
        <v>5649</v>
      </c>
    </row>
    <row r="4832" customFormat="false" ht="16.4" hidden="false" customHeight="false" outlineLevel="0" collapsed="false">
      <c r="C4832" s="163" t="s">
        <v>10437</v>
      </c>
      <c r="D4832" s="163" t="s">
        <v>5649</v>
      </c>
      <c r="E4832" s="183" t="s">
        <v>5649</v>
      </c>
    </row>
    <row r="4833" customFormat="false" ht="16.4" hidden="false" customHeight="false" outlineLevel="0" collapsed="false">
      <c r="C4833" s="163" t="s">
        <v>10438</v>
      </c>
      <c r="D4833" s="163" t="s">
        <v>5649</v>
      </c>
      <c r="E4833" s="183" t="s">
        <v>5649</v>
      </c>
    </row>
    <row r="4834" customFormat="false" ht="16.4" hidden="false" customHeight="false" outlineLevel="0" collapsed="false">
      <c r="C4834" s="163" t="s">
        <v>10439</v>
      </c>
      <c r="D4834" s="163" t="s">
        <v>5649</v>
      </c>
      <c r="E4834" s="183" t="s">
        <v>5649</v>
      </c>
    </row>
    <row r="4835" customFormat="false" ht="16.4" hidden="false" customHeight="false" outlineLevel="0" collapsed="false">
      <c r="C4835" s="163" t="s">
        <v>10440</v>
      </c>
      <c r="D4835" s="163" t="s">
        <v>5649</v>
      </c>
      <c r="E4835" s="183" t="s">
        <v>5649</v>
      </c>
    </row>
    <row r="4836" customFormat="false" ht="16.4" hidden="false" customHeight="false" outlineLevel="0" collapsed="false">
      <c r="C4836" s="163" t="s">
        <v>10441</v>
      </c>
      <c r="D4836" s="163" t="s">
        <v>5649</v>
      </c>
      <c r="E4836" s="183" t="s">
        <v>5649</v>
      </c>
    </row>
    <row r="4837" customFormat="false" ht="16.4" hidden="false" customHeight="false" outlineLevel="0" collapsed="false">
      <c r="C4837" s="163" t="s">
        <v>10442</v>
      </c>
      <c r="D4837" s="163" t="s">
        <v>5649</v>
      </c>
      <c r="E4837" s="183" t="s">
        <v>5649</v>
      </c>
    </row>
    <row r="4838" customFormat="false" ht="16.4" hidden="false" customHeight="false" outlineLevel="0" collapsed="false">
      <c r="C4838" s="163" t="s">
        <v>10443</v>
      </c>
      <c r="D4838" s="163" t="s">
        <v>5649</v>
      </c>
      <c r="E4838" s="183" t="s">
        <v>5649</v>
      </c>
    </row>
    <row r="4839" customFormat="false" ht="16.4" hidden="false" customHeight="false" outlineLevel="0" collapsed="false">
      <c r="C4839" s="163" t="s">
        <v>10444</v>
      </c>
      <c r="D4839" s="163" t="s">
        <v>5649</v>
      </c>
      <c r="E4839" s="183" t="s">
        <v>5649</v>
      </c>
    </row>
    <row r="4840" customFormat="false" ht="16.4" hidden="false" customHeight="false" outlineLevel="0" collapsed="false">
      <c r="C4840" s="163" t="s">
        <v>10445</v>
      </c>
      <c r="D4840" s="163" t="s">
        <v>5649</v>
      </c>
      <c r="E4840" s="183" t="s">
        <v>5649</v>
      </c>
    </row>
    <row r="4841" customFormat="false" ht="16.4" hidden="false" customHeight="false" outlineLevel="0" collapsed="false">
      <c r="C4841" s="163" t="s">
        <v>10446</v>
      </c>
      <c r="D4841" s="163" t="s">
        <v>5649</v>
      </c>
      <c r="E4841" s="183" t="s">
        <v>5649</v>
      </c>
    </row>
    <row r="4842" customFormat="false" ht="16.4" hidden="false" customHeight="false" outlineLevel="0" collapsed="false">
      <c r="C4842" s="163" t="s">
        <v>10447</v>
      </c>
      <c r="D4842" s="163" t="s">
        <v>5649</v>
      </c>
      <c r="E4842" s="183" t="s">
        <v>5649</v>
      </c>
    </row>
    <row r="4843" customFormat="false" ht="16.4" hidden="false" customHeight="false" outlineLevel="0" collapsed="false">
      <c r="C4843" s="163" t="s">
        <v>10448</v>
      </c>
      <c r="D4843" s="163" t="s">
        <v>5649</v>
      </c>
      <c r="E4843" s="183" t="s">
        <v>5649</v>
      </c>
    </row>
    <row r="4844" customFormat="false" ht="16.4" hidden="false" customHeight="false" outlineLevel="0" collapsed="false">
      <c r="C4844" s="163" t="s">
        <v>10449</v>
      </c>
      <c r="D4844" s="163" t="s">
        <v>5649</v>
      </c>
      <c r="E4844" s="183" t="s">
        <v>5649</v>
      </c>
    </row>
    <row r="4845" customFormat="false" ht="16.4" hidden="false" customHeight="false" outlineLevel="0" collapsed="false">
      <c r="C4845" s="163" t="s">
        <v>10450</v>
      </c>
      <c r="D4845" s="163" t="s">
        <v>5649</v>
      </c>
      <c r="E4845" s="183" t="s">
        <v>5649</v>
      </c>
    </row>
    <row r="4846" customFormat="false" ht="16.4" hidden="false" customHeight="false" outlineLevel="0" collapsed="false">
      <c r="C4846" s="163" t="s">
        <v>10451</v>
      </c>
      <c r="D4846" s="163" t="s">
        <v>5649</v>
      </c>
      <c r="E4846" s="183" t="s">
        <v>5649</v>
      </c>
    </row>
    <row r="4847" customFormat="false" ht="16.4" hidden="false" customHeight="false" outlineLevel="0" collapsed="false">
      <c r="C4847" s="163" t="s">
        <v>10452</v>
      </c>
      <c r="D4847" s="163" t="s">
        <v>5649</v>
      </c>
      <c r="E4847" s="183" t="s">
        <v>5649</v>
      </c>
    </row>
    <row r="4848" customFormat="false" ht="16.4" hidden="false" customHeight="false" outlineLevel="0" collapsed="false">
      <c r="C4848" s="163" t="s">
        <v>10453</v>
      </c>
      <c r="D4848" s="163" t="s">
        <v>5649</v>
      </c>
      <c r="E4848" s="183" t="s">
        <v>5649</v>
      </c>
    </row>
    <row r="4849" customFormat="false" ht="16.4" hidden="false" customHeight="false" outlineLevel="0" collapsed="false">
      <c r="C4849" s="163" t="s">
        <v>10454</v>
      </c>
      <c r="D4849" s="163" t="s">
        <v>5649</v>
      </c>
      <c r="E4849" s="183" t="s">
        <v>5649</v>
      </c>
    </row>
    <row r="4850" customFormat="false" ht="16.4" hidden="false" customHeight="false" outlineLevel="0" collapsed="false">
      <c r="C4850" s="163" t="s">
        <v>10455</v>
      </c>
      <c r="D4850" s="163" t="s">
        <v>5649</v>
      </c>
      <c r="E4850" s="183" t="s">
        <v>5649</v>
      </c>
    </row>
    <row r="4851" customFormat="false" ht="16.4" hidden="false" customHeight="false" outlineLevel="0" collapsed="false">
      <c r="C4851" s="163" t="s">
        <v>10456</v>
      </c>
      <c r="D4851" s="163" t="s">
        <v>5649</v>
      </c>
      <c r="E4851" s="183" t="s">
        <v>5649</v>
      </c>
    </row>
    <row r="4852" customFormat="false" ht="16.4" hidden="false" customHeight="false" outlineLevel="0" collapsed="false">
      <c r="C4852" s="163" t="s">
        <v>10457</v>
      </c>
      <c r="D4852" s="163" t="s">
        <v>5649</v>
      </c>
      <c r="E4852" s="183" t="s">
        <v>5649</v>
      </c>
    </row>
    <row r="4853" customFormat="false" ht="16.4" hidden="false" customHeight="false" outlineLevel="0" collapsed="false">
      <c r="C4853" s="163" t="s">
        <v>10458</v>
      </c>
      <c r="D4853" s="163" t="s">
        <v>5649</v>
      </c>
      <c r="E4853" s="183" t="s">
        <v>5649</v>
      </c>
    </row>
    <row r="4854" customFormat="false" ht="16.4" hidden="false" customHeight="false" outlineLevel="0" collapsed="false">
      <c r="C4854" s="163" t="s">
        <v>10459</v>
      </c>
      <c r="D4854" s="163" t="s">
        <v>5649</v>
      </c>
      <c r="E4854" s="183" t="s">
        <v>5649</v>
      </c>
    </row>
    <row r="4855" customFormat="false" ht="16.4" hidden="false" customHeight="false" outlineLevel="0" collapsed="false">
      <c r="C4855" s="163" t="s">
        <v>10460</v>
      </c>
      <c r="D4855" s="163" t="s">
        <v>5649</v>
      </c>
      <c r="E4855" s="183" t="s">
        <v>5649</v>
      </c>
    </row>
    <row r="4856" customFormat="false" ht="16.4" hidden="false" customHeight="false" outlineLevel="0" collapsed="false">
      <c r="C4856" s="163" t="s">
        <v>10461</v>
      </c>
      <c r="D4856" s="163" t="s">
        <v>5649</v>
      </c>
      <c r="E4856" s="183" t="s">
        <v>5649</v>
      </c>
    </row>
    <row r="4857" customFormat="false" ht="16.4" hidden="false" customHeight="false" outlineLevel="0" collapsed="false">
      <c r="C4857" s="163" t="s">
        <v>10462</v>
      </c>
      <c r="D4857" s="163" t="s">
        <v>5649</v>
      </c>
      <c r="E4857" s="183" t="s">
        <v>5649</v>
      </c>
    </row>
    <row r="4858" customFormat="false" ht="16.4" hidden="false" customHeight="false" outlineLevel="0" collapsed="false">
      <c r="C4858" s="163" t="s">
        <v>10463</v>
      </c>
      <c r="D4858" s="163" t="s">
        <v>1129</v>
      </c>
      <c r="E4858" s="183" t="s">
        <v>5649</v>
      </c>
    </row>
    <row r="4859" customFormat="false" ht="16.4" hidden="false" customHeight="false" outlineLevel="0" collapsed="false">
      <c r="C4859" s="163" t="s">
        <v>10464</v>
      </c>
      <c r="D4859" s="163" t="s">
        <v>1127</v>
      </c>
      <c r="E4859" s="183" t="s">
        <v>5649</v>
      </c>
    </row>
    <row r="4860" customFormat="false" ht="16.4" hidden="false" customHeight="false" outlineLevel="0" collapsed="false">
      <c r="C4860" s="163" t="s">
        <v>10465</v>
      </c>
      <c r="D4860" s="163" t="s">
        <v>1129</v>
      </c>
      <c r="E4860" s="183" t="s">
        <v>5649</v>
      </c>
    </row>
    <row r="4861" customFormat="false" ht="16.4" hidden="false" customHeight="false" outlineLevel="0" collapsed="false">
      <c r="C4861" s="163" t="s">
        <v>10466</v>
      </c>
      <c r="D4861" s="163" t="s">
        <v>1129</v>
      </c>
      <c r="E4861" s="183" t="s">
        <v>5649</v>
      </c>
    </row>
    <row r="4862" customFormat="false" ht="16.4" hidden="false" customHeight="false" outlineLevel="0" collapsed="false">
      <c r="C4862" s="163" t="s">
        <v>10467</v>
      </c>
      <c r="D4862" s="163" t="s">
        <v>90</v>
      </c>
      <c r="E4862" s="183" t="s">
        <v>5649</v>
      </c>
    </row>
    <row r="4863" customFormat="false" ht="16.4" hidden="false" customHeight="false" outlineLevel="0" collapsed="false">
      <c r="C4863" s="163" t="s">
        <v>10468</v>
      </c>
      <c r="D4863" s="163" t="s">
        <v>90</v>
      </c>
      <c r="E4863" s="183" t="s">
        <v>5649</v>
      </c>
    </row>
    <row r="4864" customFormat="false" ht="16.4" hidden="false" customHeight="false" outlineLevel="0" collapsed="false">
      <c r="C4864" s="163" t="s">
        <v>10469</v>
      </c>
      <c r="D4864" s="163" t="s">
        <v>90</v>
      </c>
      <c r="E4864" s="183" t="s">
        <v>5649</v>
      </c>
    </row>
    <row r="4865" customFormat="false" ht="16.4" hidden="false" customHeight="false" outlineLevel="0" collapsed="false">
      <c r="C4865" s="163" t="s">
        <v>10470</v>
      </c>
      <c r="D4865" s="163" t="s">
        <v>90</v>
      </c>
      <c r="E4865" s="183" t="s">
        <v>5649</v>
      </c>
    </row>
    <row r="4866" customFormat="false" ht="16.4" hidden="false" customHeight="false" outlineLevel="0" collapsed="false">
      <c r="C4866" s="163" t="s">
        <v>10471</v>
      </c>
      <c r="D4866" s="163" t="s">
        <v>90</v>
      </c>
      <c r="E4866" s="183" t="s">
        <v>5649</v>
      </c>
    </row>
    <row r="4867" customFormat="false" ht="16.4" hidden="false" customHeight="false" outlineLevel="0" collapsed="false">
      <c r="C4867" s="163" t="s">
        <v>10472</v>
      </c>
      <c r="D4867" s="163" t="s">
        <v>90</v>
      </c>
      <c r="E4867" s="183" t="s">
        <v>5649</v>
      </c>
    </row>
    <row r="4868" customFormat="false" ht="16.4" hidden="false" customHeight="false" outlineLevel="0" collapsed="false">
      <c r="C4868" s="163" t="s">
        <v>1128</v>
      </c>
      <c r="D4868" s="163" t="s">
        <v>90</v>
      </c>
      <c r="E4868" s="183" t="n">
        <v>0.5797</v>
      </c>
    </row>
    <row r="4869" customFormat="false" ht="16.4" hidden="false" customHeight="false" outlineLevel="0" collapsed="false">
      <c r="C4869" s="163" t="s">
        <v>1126</v>
      </c>
      <c r="D4869" s="163" t="s">
        <v>90</v>
      </c>
      <c r="E4869" s="183" t="n">
        <v>0.5797</v>
      </c>
    </row>
    <row r="4870" customFormat="false" ht="16.4" hidden="false" customHeight="false" outlineLevel="0" collapsed="false">
      <c r="C4870" s="163" t="s">
        <v>10473</v>
      </c>
      <c r="D4870" s="163" t="s">
        <v>90</v>
      </c>
      <c r="E4870" s="183" t="n">
        <v>0.5797</v>
      </c>
    </row>
    <row r="4871" customFormat="false" ht="16.4" hidden="false" customHeight="false" outlineLevel="0" collapsed="false">
      <c r="C4871" s="163" t="s">
        <v>10474</v>
      </c>
      <c r="D4871" s="163" t="s">
        <v>90</v>
      </c>
      <c r="E4871" s="183" t="n">
        <v>0.5797</v>
      </c>
    </row>
    <row r="4872" customFormat="false" ht="16.4" hidden="false" customHeight="false" outlineLevel="0" collapsed="false">
      <c r="C4872" s="163" t="s">
        <v>10475</v>
      </c>
      <c r="D4872" s="163" t="s">
        <v>90</v>
      </c>
      <c r="E4872" s="183" t="n">
        <v>0.5039</v>
      </c>
    </row>
    <row r="4873" customFormat="false" ht="16.4" hidden="false" customHeight="false" outlineLevel="0" collapsed="false">
      <c r="C4873" s="163" t="s">
        <v>10476</v>
      </c>
      <c r="D4873" s="163" t="s">
        <v>90</v>
      </c>
      <c r="E4873" s="183" t="n">
        <v>0.5039</v>
      </c>
    </row>
    <row r="4874" customFormat="false" ht="16.4" hidden="false" customHeight="false" outlineLevel="0" collapsed="false">
      <c r="C4874" s="163" t="s">
        <v>10477</v>
      </c>
      <c r="D4874" s="163" t="s">
        <v>90</v>
      </c>
      <c r="E4874" s="183" t="n">
        <v>0.5039</v>
      </c>
    </row>
    <row r="4875" customFormat="false" ht="16.4" hidden="false" customHeight="false" outlineLevel="0" collapsed="false">
      <c r="C4875" s="163" t="s">
        <v>10478</v>
      </c>
      <c r="D4875" s="163" t="s">
        <v>90</v>
      </c>
      <c r="E4875" s="183" t="n">
        <v>0.5039</v>
      </c>
    </row>
    <row r="4876" customFormat="false" ht="16.4" hidden="false" customHeight="false" outlineLevel="0" collapsed="false">
      <c r="C4876" s="163" t="s">
        <v>10479</v>
      </c>
      <c r="D4876" s="163" t="s">
        <v>90</v>
      </c>
      <c r="E4876" s="183" t="n">
        <v>0.5039</v>
      </c>
    </row>
    <row r="4877" customFormat="false" ht="16.4" hidden="false" customHeight="false" outlineLevel="0" collapsed="false">
      <c r="C4877" s="163" t="s">
        <v>10480</v>
      </c>
      <c r="D4877" s="163" t="s">
        <v>90</v>
      </c>
      <c r="E4877" s="183" t="n">
        <v>0.5039</v>
      </c>
    </row>
    <row r="4878" customFormat="false" ht="16.4" hidden="false" customHeight="false" outlineLevel="0" collapsed="false">
      <c r="C4878" s="163" t="s">
        <v>10481</v>
      </c>
      <c r="D4878" s="163" t="s">
        <v>90</v>
      </c>
      <c r="E4878" s="183" t="n">
        <v>0.5039</v>
      </c>
    </row>
    <row r="4879" customFormat="false" ht="16.4" hidden="false" customHeight="false" outlineLevel="0" collapsed="false">
      <c r="C4879" s="163" t="s">
        <v>10482</v>
      </c>
      <c r="D4879" s="163" t="s">
        <v>90</v>
      </c>
      <c r="E4879" s="183" t="n">
        <v>0.5039</v>
      </c>
    </row>
    <row r="4880" customFormat="false" ht="16.4" hidden="false" customHeight="false" outlineLevel="0" collapsed="false">
      <c r="C4880" s="163" t="s">
        <v>10483</v>
      </c>
      <c r="D4880" s="163" t="s">
        <v>90</v>
      </c>
      <c r="E4880" s="183" t="n">
        <v>0.5039</v>
      </c>
    </row>
    <row r="4881" customFormat="false" ht="16.4" hidden="false" customHeight="false" outlineLevel="0" collapsed="false">
      <c r="C4881" s="163" t="s">
        <v>10484</v>
      </c>
      <c r="D4881" s="163" t="s">
        <v>90</v>
      </c>
      <c r="E4881" s="183" t="n">
        <v>0.5039</v>
      </c>
    </row>
    <row r="4882" customFormat="false" ht="16.4" hidden="false" customHeight="false" outlineLevel="0" collapsed="false">
      <c r="C4882" s="163" t="s">
        <v>10485</v>
      </c>
      <c r="D4882" s="163" t="s">
        <v>92</v>
      </c>
      <c r="E4882" s="183" t="n">
        <v>0.5039</v>
      </c>
    </row>
    <row r="4883" customFormat="false" ht="16.4" hidden="false" customHeight="false" outlineLevel="0" collapsed="false">
      <c r="C4883" s="163" t="s">
        <v>10486</v>
      </c>
      <c r="D4883" s="163" t="s">
        <v>519</v>
      </c>
      <c r="E4883" s="183" t="n">
        <v>0.5039</v>
      </c>
    </row>
    <row r="4884" customFormat="false" ht="16.4" hidden="false" customHeight="false" outlineLevel="0" collapsed="false">
      <c r="C4884" s="163" t="s">
        <v>10487</v>
      </c>
      <c r="D4884" s="163" t="s">
        <v>521</v>
      </c>
      <c r="E4884" s="183" t="n">
        <v>0.5039</v>
      </c>
    </row>
    <row r="4885" customFormat="false" ht="16.4" hidden="false" customHeight="false" outlineLevel="0" collapsed="false">
      <c r="C4885" s="163" t="s">
        <v>10488</v>
      </c>
      <c r="D4885" s="163" t="s">
        <v>521</v>
      </c>
      <c r="E4885" s="183" t="n">
        <v>0.5039</v>
      </c>
    </row>
    <row r="4886" customFormat="false" ht="16.4" hidden="false" customHeight="false" outlineLevel="0" collapsed="false">
      <c r="C4886" s="163" t="s">
        <v>10489</v>
      </c>
      <c r="D4886" s="163" t="s">
        <v>521</v>
      </c>
      <c r="E4886" s="183" t="n">
        <v>0.5039</v>
      </c>
    </row>
    <row r="4887" customFormat="false" ht="16.4" hidden="false" customHeight="false" outlineLevel="0" collapsed="false">
      <c r="C4887" s="163" t="s">
        <v>1982</v>
      </c>
      <c r="D4887" s="163" t="s">
        <v>521</v>
      </c>
      <c r="E4887" s="183" t="n">
        <v>0.5039</v>
      </c>
    </row>
    <row r="4888" customFormat="false" ht="16.4" hidden="false" customHeight="false" outlineLevel="0" collapsed="false">
      <c r="C4888" s="163" t="s">
        <v>10490</v>
      </c>
      <c r="D4888" s="163" t="s">
        <v>521</v>
      </c>
      <c r="E4888" s="183" t="n">
        <v>0.5039</v>
      </c>
    </row>
    <row r="4889" customFormat="false" ht="16.4" hidden="false" customHeight="false" outlineLevel="0" collapsed="false">
      <c r="C4889" s="163" t="s">
        <v>10491</v>
      </c>
      <c r="D4889" s="163" t="s">
        <v>521</v>
      </c>
      <c r="E4889" s="183" t="n">
        <v>0.5039</v>
      </c>
    </row>
    <row r="4890" customFormat="false" ht="16.4" hidden="false" customHeight="false" outlineLevel="0" collapsed="false">
      <c r="C4890" s="163" t="s">
        <v>10492</v>
      </c>
      <c r="D4890" s="163" t="s">
        <v>522</v>
      </c>
      <c r="E4890" s="183" t="n">
        <v>0.5039</v>
      </c>
    </row>
    <row r="4891" customFormat="false" ht="16.4" hidden="false" customHeight="false" outlineLevel="0" collapsed="false">
      <c r="C4891" s="163" t="s">
        <v>10493</v>
      </c>
      <c r="D4891" s="163" t="s">
        <v>522</v>
      </c>
      <c r="E4891" s="183" t="n">
        <v>0.5039</v>
      </c>
    </row>
    <row r="4892" customFormat="false" ht="16.4" hidden="false" customHeight="false" outlineLevel="0" collapsed="false">
      <c r="C4892" s="163" t="s">
        <v>91</v>
      </c>
      <c r="D4892" s="163" t="s">
        <v>522</v>
      </c>
      <c r="E4892" s="183" t="n">
        <v>0.5039</v>
      </c>
    </row>
    <row r="4893" customFormat="false" ht="16.4" hidden="false" customHeight="false" outlineLevel="0" collapsed="false">
      <c r="C4893" s="163" t="s">
        <v>10494</v>
      </c>
      <c r="D4893" s="163" t="s">
        <v>522</v>
      </c>
      <c r="E4893" s="183" t="n">
        <v>0.5214</v>
      </c>
    </row>
    <row r="4894" customFormat="false" ht="16.4" hidden="false" customHeight="false" outlineLevel="0" collapsed="false">
      <c r="C4894" s="163" t="s">
        <v>10495</v>
      </c>
      <c r="D4894" s="163" t="s">
        <v>522</v>
      </c>
      <c r="E4894" s="183" t="n">
        <v>0.5039</v>
      </c>
    </row>
    <row r="4895" customFormat="false" ht="16.4" hidden="false" customHeight="false" outlineLevel="0" collapsed="false">
      <c r="C4895" s="163" t="s">
        <v>10496</v>
      </c>
      <c r="D4895" s="163" t="s">
        <v>677</v>
      </c>
      <c r="E4895" s="183" t="s">
        <v>10497</v>
      </c>
    </row>
    <row r="4896" customFormat="false" ht="16.4" hidden="false" customHeight="false" outlineLevel="0" collapsed="false">
      <c r="C4896" s="163" t="s">
        <v>10498</v>
      </c>
      <c r="D4896" s="163" t="s">
        <v>522</v>
      </c>
      <c r="E4896" s="183" t="n">
        <v>0.5039</v>
      </c>
    </row>
    <row r="4897" customFormat="false" ht="16.4" hidden="false" customHeight="false" outlineLevel="0" collapsed="false">
      <c r="C4897" s="163" t="s">
        <v>10499</v>
      </c>
      <c r="D4897" s="163" t="s">
        <v>522</v>
      </c>
      <c r="E4897" s="183" t="n">
        <v>0.5214</v>
      </c>
    </row>
    <row r="4898" customFormat="false" ht="16.4" hidden="false" customHeight="false" outlineLevel="0" collapsed="false">
      <c r="C4898" s="163" t="s">
        <v>10500</v>
      </c>
      <c r="D4898" s="163" t="s">
        <v>522</v>
      </c>
      <c r="E4898" s="183" t="n">
        <v>0.5214</v>
      </c>
    </row>
    <row r="4899" customFormat="false" ht="16.4" hidden="false" customHeight="false" outlineLevel="0" collapsed="false">
      <c r="C4899" s="163" t="s">
        <v>10501</v>
      </c>
      <c r="D4899" s="163" t="s">
        <v>522</v>
      </c>
      <c r="E4899" s="183" t="n">
        <v>0.5214</v>
      </c>
    </row>
    <row r="4900" customFormat="false" ht="16.4" hidden="false" customHeight="false" outlineLevel="0" collapsed="false">
      <c r="C4900" s="163" t="s">
        <v>10502</v>
      </c>
      <c r="D4900" s="163" t="s">
        <v>522</v>
      </c>
      <c r="E4900" s="183" t="n">
        <v>0.5214</v>
      </c>
    </row>
    <row r="4901" customFormat="false" ht="16.4" hidden="false" customHeight="false" outlineLevel="0" collapsed="false">
      <c r="C4901" s="163" t="s">
        <v>10503</v>
      </c>
      <c r="D4901" s="163" t="s">
        <v>522</v>
      </c>
      <c r="E4901" s="183" t="n">
        <v>0.5214</v>
      </c>
    </row>
    <row r="4902" customFormat="false" ht="16.4" hidden="false" customHeight="false" outlineLevel="0" collapsed="false">
      <c r="C4902" s="163" t="s">
        <v>1160</v>
      </c>
      <c r="D4902" s="163" t="s">
        <v>522</v>
      </c>
      <c r="E4902" s="183" t="n">
        <v>0.5797</v>
      </c>
    </row>
    <row r="4903" customFormat="false" ht="16.4" hidden="false" customHeight="false" outlineLevel="0" collapsed="false">
      <c r="C4903" s="163" t="s">
        <v>10504</v>
      </c>
      <c r="D4903" s="163" t="s">
        <v>522</v>
      </c>
      <c r="E4903" s="183" t="n">
        <v>0.5214</v>
      </c>
    </row>
    <row r="4904" customFormat="false" ht="16.4" hidden="false" customHeight="false" outlineLevel="0" collapsed="false">
      <c r="C4904" s="163" t="s">
        <v>10505</v>
      </c>
      <c r="D4904" s="163" t="s">
        <v>522</v>
      </c>
      <c r="E4904" s="183" t="n">
        <v>0.5214</v>
      </c>
    </row>
    <row r="4905" customFormat="false" ht="16.4" hidden="false" customHeight="false" outlineLevel="0" collapsed="false">
      <c r="C4905" s="163" t="s">
        <v>10506</v>
      </c>
      <c r="D4905" s="163" t="s">
        <v>522</v>
      </c>
      <c r="E4905" s="183" t="n">
        <v>0.5214</v>
      </c>
    </row>
    <row r="4906" customFormat="false" ht="16.4" hidden="false" customHeight="false" outlineLevel="0" collapsed="false">
      <c r="C4906" s="163" t="s">
        <v>10507</v>
      </c>
      <c r="D4906" s="163" t="s">
        <v>522</v>
      </c>
      <c r="E4906" s="183" t="n">
        <v>0.5214</v>
      </c>
    </row>
    <row r="4907" customFormat="false" ht="16.4" hidden="false" customHeight="false" outlineLevel="0" collapsed="false">
      <c r="C4907" s="163" t="s">
        <v>10508</v>
      </c>
      <c r="D4907" s="163" t="s">
        <v>522</v>
      </c>
      <c r="E4907" s="183" t="n">
        <v>0.5214</v>
      </c>
    </row>
    <row r="4908" customFormat="false" ht="16.4" hidden="false" customHeight="false" outlineLevel="0" collapsed="false">
      <c r="C4908" s="163" t="s">
        <v>10509</v>
      </c>
      <c r="D4908" s="163" t="s">
        <v>522</v>
      </c>
      <c r="E4908" s="183" t="n">
        <v>0.5214</v>
      </c>
    </row>
    <row r="4909" customFormat="false" ht="16.4" hidden="false" customHeight="false" outlineLevel="0" collapsed="false">
      <c r="C4909" s="163" t="s">
        <v>10510</v>
      </c>
      <c r="D4909" s="163" t="s">
        <v>522</v>
      </c>
      <c r="E4909" s="183" t="n">
        <v>0.5214</v>
      </c>
    </row>
    <row r="4910" customFormat="false" ht="16.4" hidden="false" customHeight="false" outlineLevel="0" collapsed="false">
      <c r="C4910" s="163" t="s">
        <v>10511</v>
      </c>
      <c r="D4910" s="163" t="s">
        <v>522</v>
      </c>
      <c r="E4910" s="183" t="n">
        <v>0.5214</v>
      </c>
    </row>
    <row r="4911" customFormat="false" ht="16.4" hidden="false" customHeight="false" outlineLevel="0" collapsed="false">
      <c r="C4911" s="163" t="s">
        <v>10512</v>
      </c>
      <c r="D4911" s="163" t="s">
        <v>522</v>
      </c>
      <c r="E4911" s="183" t="n">
        <v>0.5214</v>
      </c>
    </row>
    <row r="4912" customFormat="false" ht="16.4" hidden="false" customHeight="false" outlineLevel="0" collapsed="false">
      <c r="C4912" s="163" t="s">
        <v>10513</v>
      </c>
      <c r="D4912" s="163" t="s">
        <v>522</v>
      </c>
      <c r="E4912" s="183" t="n">
        <v>0.5214</v>
      </c>
    </row>
    <row r="4913" customFormat="false" ht="16.4" hidden="false" customHeight="false" outlineLevel="0" collapsed="false">
      <c r="C4913" s="163" t="s">
        <v>10514</v>
      </c>
      <c r="D4913" s="163" t="s">
        <v>522</v>
      </c>
      <c r="E4913" s="183" t="n">
        <v>0.5214</v>
      </c>
    </row>
    <row r="4914" customFormat="false" ht="16.4" hidden="false" customHeight="false" outlineLevel="0" collapsed="false">
      <c r="C4914" s="163" t="s">
        <v>10515</v>
      </c>
      <c r="D4914" s="163" t="s">
        <v>522</v>
      </c>
      <c r="E4914" s="183" t="n">
        <v>0.5214</v>
      </c>
    </row>
    <row r="4915" customFormat="false" ht="16.4" hidden="false" customHeight="false" outlineLevel="0" collapsed="false">
      <c r="C4915" s="163" t="s">
        <v>10516</v>
      </c>
      <c r="D4915" s="163" t="s">
        <v>522</v>
      </c>
      <c r="E4915" s="183" t="n">
        <v>0.5214</v>
      </c>
    </row>
    <row r="4916" customFormat="false" ht="16.4" hidden="false" customHeight="false" outlineLevel="0" collapsed="false">
      <c r="C4916" s="163" t="s">
        <v>10517</v>
      </c>
      <c r="D4916" s="163" t="s">
        <v>522</v>
      </c>
      <c r="E4916" s="183" t="n">
        <v>0.5214</v>
      </c>
    </row>
    <row r="4917" customFormat="false" ht="16.4" hidden="false" customHeight="false" outlineLevel="0" collapsed="false">
      <c r="C4917" s="163" t="s">
        <v>10518</v>
      </c>
      <c r="D4917" s="163" t="s">
        <v>522</v>
      </c>
      <c r="E4917" s="183" t="n">
        <v>0.5214</v>
      </c>
    </row>
    <row r="4918" customFormat="false" ht="16.4" hidden="false" customHeight="false" outlineLevel="0" collapsed="false">
      <c r="C4918" s="163" t="s">
        <v>10519</v>
      </c>
      <c r="D4918" s="163" t="s">
        <v>522</v>
      </c>
      <c r="E4918" s="183" t="n">
        <v>0.5214</v>
      </c>
    </row>
    <row r="4919" customFormat="false" ht="16.4" hidden="false" customHeight="false" outlineLevel="0" collapsed="false">
      <c r="C4919" s="163" t="s">
        <v>10520</v>
      </c>
      <c r="D4919" s="163" t="s">
        <v>522</v>
      </c>
      <c r="E4919" s="183" t="n">
        <v>0.5214</v>
      </c>
    </row>
    <row r="4920" customFormat="false" ht="16.4" hidden="false" customHeight="false" outlineLevel="0" collapsed="false">
      <c r="C4920" s="163" t="s">
        <v>10521</v>
      </c>
      <c r="D4920" s="163" t="s">
        <v>522</v>
      </c>
      <c r="E4920" s="183" t="n">
        <v>0.5214</v>
      </c>
    </row>
    <row r="4921" customFormat="false" ht="16.4" hidden="false" customHeight="false" outlineLevel="0" collapsed="false">
      <c r="C4921" s="163" t="s">
        <v>10522</v>
      </c>
      <c r="D4921" s="163" t="s">
        <v>522</v>
      </c>
      <c r="E4921" s="183" t="n">
        <v>0.5214</v>
      </c>
    </row>
    <row r="4922" customFormat="false" ht="16.4" hidden="false" customHeight="false" outlineLevel="0" collapsed="false">
      <c r="C4922" s="163" t="s">
        <v>10523</v>
      </c>
      <c r="D4922" s="163" t="s">
        <v>522</v>
      </c>
      <c r="E4922" s="183" t="n">
        <v>0.5214</v>
      </c>
    </row>
    <row r="4923" customFormat="false" ht="16.4" hidden="false" customHeight="false" outlineLevel="0" collapsed="false">
      <c r="C4923" s="163" t="s">
        <v>10524</v>
      </c>
      <c r="D4923" s="163" t="s">
        <v>522</v>
      </c>
      <c r="E4923" s="183" t="n">
        <v>0.5214</v>
      </c>
    </row>
    <row r="4924" customFormat="false" ht="16.4" hidden="false" customHeight="false" outlineLevel="0" collapsed="false">
      <c r="C4924" s="163" t="s">
        <v>10525</v>
      </c>
      <c r="D4924" s="163" t="s">
        <v>522</v>
      </c>
      <c r="E4924" s="183" t="n">
        <v>0.5214</v>
      </c>
    </row>
    <row r="4925" customFormat="false" ht="16.4" hidden="false" customHeight="false" outlineLevel="0" collapsed="false">
      <c r="C4925" s="163" t="s">
        <v>10526</v>
      </c>
      <c r="D4925" s="163" t="s">
        <v>522</v>
      </c>
      <c r="E4925" s="183" t="n">
        <v>0.5214</v>
      </c>
    </row>
    <row r="4926" customFormat="false" ht="16.4" hidden="false" customHeight="false" outlineLevel="0" collapsed="false">
      <c r="C4926" s="163" t="s">
        <v>10527</v>
      </c>
      <c r="D4926" s="163" t="s">
        <v>522</v>
      </c>
      <c r="E4926" s="183" t="n">
        <v>0.5214</v>
      </c>
    </row>
    <row r="4927" customFormat="false" ht="16.4" hidden="false" customHeight="false" outlineLevel="0" collapsed="false">
      <c r="C4927" s="163" t="s">
        <v>10528</v>
      </c>
      <c r="D4927" s="163" t="s">
        <v>522</v>
      </c>
      <c r="E4927" s="183" t="n">
        <v>0.5214</v>
      </c>
    </row>
    <row r="4928" customFormat="false" ht="16.4" hidden="false" customHeight="false" outlineLevel="0" collapsed="false">
      <c r="C4928" s="163" t="s">
        <v>10529</v>
      </c>
      <c r="D4928" s="163" t="s">
        <v>522</v>
      </c>
      <c r="E4928" s="183" t="n">
        <v>0.5214</v>
      </c>
    </row>
    <row r="4929" customFormat="false" ht="16.4" hidden="false" customHeight="false" outlineLevel="0" collapsed="false">
      <c r="C4929" s="163" t="s">
        <v>10530</v>
      </c>
      <c r="D4929" s="163" t="s">
        <v>522</v>
      </c>
      <c r="E4929" s="183" t="n">
        <v>0.5214</v>
      </c>
    </row>
    <row r="4930" customFormat="false" ht="16.4" hidden="false" customHeight="false" outlineLevel="0" collapsed="false">
      <c r="C4930" s="163" t="s">
        <v>10531</v>
      </c>
      <c r="D4930" s="163" t="s">
        <v>522</v>
      </c>
      <c r="E4930" s="183" t="n">
        <v>0.5214</v>
      </c>
    </row>
    <row r="4931" customFormat="false" ht="16.4" hidden="false" customHeight="false" outlineLevel="0" collapsed="false">
      <c r="C4931" s="163" t="s">
        <v>10532</v>
      </c>
      <c r="D4931" s="163" t="s">
        <v>522</v>
      </c>
      <c r="E4931" s="183" t="n">
        <v>0.5214</v>
      </c>
    </row>
    <row r="4932" customFormat="false" ht="16.4" hidden="false" customHeight="false" outlineLevel="0" collapsed="false">
      <c r="C4932" s="163" t="s">
        <v>10533</v>
      </c>
      <c r="D4932" s="163" t="s">
        <v>522</v>
      </c>
      <c r="E4932" s="183" t="n">
        <v>0.5214</v>
      </c>
    </row>
    <row r="4933" customFormat="false" ht="16.4" hidden="false" customHeight="false" outlineLevel="0" collapsed="false">
      <c r="C4933" s="163" t="s">
        <v>10534</v>
      </c>
      <c r="D4933" s="163" t="s">
        <v>522</v>
      </c>
      <c r="E4933" s="183" t="n">
        <v>0.5214</v>
      </c>
    </row>
    <row r="4934" customFormat="false" ht="16.4" hidden="false" customHeight="false" outlineLevel="0" collapsed="false">
      <c r="C4934" s="163" t="s">
        <v>10535</v>
      </c>
      <c r="D4934" s="163" t="s">
        <v>529</v>
      </c>
      <c r="E4934" s="183" t="n">
        <v>0.5214</v>
      </c>
    </row>
    <row r="4935" customFormat="false" ht="16.4" hidden="false" customHeight="false" outlineLevel="0" collapsed="false">
      <c r="C4935" s="163" t="s">
        <v>10536</v>
      </c>
      <c r="D4935" s="163" t="s">
        <v>529</v>
      </c>
      <c r="E4935" s="183" t="n">
        <v>0.5214</v>
      </c>
    </row>
    <row r="4936" customFormat="false" ht="16.4" hidden="false" customHeight="false" outlineLevel="0" collapsed="false">
      <c r="C4936" s="163" t="s">
        <v>10537</v>
      </c>
      <c r="D4936" s="163" t="s">
        <v>529</v>
      </c>
      <c r="E4936" s="183" t="n">
        <v>0.5214</v>
      </c>
    </row>
    <row r="4937" customFormat="false" ht="16.4" hidden="false" customHeight="false" outlineLevel="0" collapsed="false">
      <c r="C4937" s="163" t="s">
        <v>10538</v>
      </c>
      <c r="D4937" s="163" t="s">
        <v>5649</v>
      </c>
      <c r="E4937" s="183" t="n">
        <v>0.5214</v>
      </c>
    </row>
    <row r="4938" customFormat="false" ht="16.4" hidden="false" customHeight="false" outlineLevel="0" collapsed="false">
      <c r="C4938" s="163" t="s">
        <v>10539</v>
      </c>
      <c r="D4938" s="163" t="s">
        <v>5649</v>
      </c>
      <c r="E4938" s="183" t="n">
        <v>0.5214</v>
      </c>
    </row>
    <row r="4939" customFormat="false" ht="16.4" hidden="false" customHeight="false" outlineLevel="0" collapsed="false">
      <c r="C4939" s="163" t="s">
        <v>10540</v>
      </c>
      <c r="D4939" s="163" t="s">
        <v>689</v>
      </c>
      <c r="E4939" s="183" t="n">
        <v>0.5214</v>
      </c>
    </row>
    <row r="4940" customFormat="false" ht="16.4" hidden="false" customHeight="false" outlineLevel="0" collapsed="false">
      <c r="C4940" s="163" t="s">
        <v>10541</v>
      </c>
      <c r="D4940" s="163" t="s">
        <v>689</v>
      </c>
      <c r="E4940" s="183" t="n">
        <v>0.5214</v>
      </c>
    </row>
    <row r="4941" customFormat="false" ht="16.4" hidden="false" customHeight="false" outlineLevel="0" collapsed="false">
      <c r="C4941" s="163" t="s">
        <v>10542</v>
      </c>
      <c r="D4941" s="163" t="s">
        <v>689</v>
      </c>
      <c r="E4941" s="183" t="n">
        <v>0.5214</v>
      </c>
    </row>
    <row r="4942" customFormat="false" ht="16.4" hidden="false" customHeight="false" outlineLevel="0" collapsed="false">
      <c r="C4942" s="163" t="s">
        <v>10543</v>
      </c>
      <c r="D4942" s="163" t="s">
        <v>689</v>
      </c>
      <c r="E4942" s="183" t="n">
        <v>0.5214</v>
      </c>
    </row>
    <row r="4943" customFormat="false" ht="16.4" hidden="false" customHeight="false" outlineLevel="0" collapsed="false">
      <c r="C4943" s="163" t="s">
        <v>10544</v>
      </c>
      <c r="D4943" s="163" t="s">
        <v>5649</v>
      </c>
      <c r="E4943" s="183" t="n">
        <v>0.5214</v>
      </c>
    </row>
    <row r="4944" customFormat="false" ht="16.4" hidden="false" customHeight="false" outlineLevel="0" collapsed="false">
      <c r="C4944" s="163" t="s">
        <v>10545</v>
      </c>
      <c r="D4944" s="163" t="s">
        <v>5649</v>
      </c>
      <c r="E4944" s="183" t="n">
        <v>0.5214</v>
      </c>
    </row>
    <row r="4945" customFormat="false" ht="16.4" hidden="false" customHeight="false" outlineLevel="0" collapsed="false">
      <c r="C4945" s="163" t="s">
        <v>10546</v>
      </c>
      <c r="D4945" s="163" t="s">
        <v>5649</v>
      </c>
      <c r="E4945" s="183" t="n">
        <v>0.5214</v>
      </c>
    </row>
    <row r="4946" customFormat="false" ht="16.4" hidden="false" customHeight="false" outlineLevel="0" collapsed="false">
      <c r="C4946" s="163" t="s">
        <v>10547</v>
      </c>
      <c r="D4946" s="163" t="s">
        <v>5649</v>
      </c>
      <c r="E4946" s="183" t="n">
        <v>0.5214</v>
      </c>
    </row>
    <row r="4947" customFormat="false" ht="16.4" hidden="false" customHeight="false" outlineLevel="0" collapsed="false">
      <c r="C4947" s="163" t="s">
        <v>10548</v>
      </c>
      <c r="D4947" s="163" t="s">
        <v>5649</v>
      </c>
      <c r="E4947" s="183" t="s">
        <v>5649</v>
      </c>
    </row>
    <row r="4948" customFormat="false" ht="16.4" hidden="false" customHeight="false" outlineLevel="0" collapsed="false">
      <c r="C4948" s="163" t="s">
        <v>10549</v>
      </c>
      <c r="D4948" s="163" t="s">
        <v>681</v>
      </c>
      <c r="E4948" s="183" t="s">
        <v>5649</v>
      </c>
    </row>
    <row r="4949" customFormat="false" ht="16.4" hidden="false" customHeight="false" outlineLevel="0" collapsed="false">
      <c r="C4949" s="163" t="s">
        <v>10550</v>
      </c>
      <c r="D4949" s="163" t="s">
        <v>681</v>
      </c>
      <c r="E4949" s="183" t="n">
        <v>0.5964</v>
      </c>
    </row>
    <row r="4950" customFormat="false" ht="16.4" hidden="false" customHeight="false" outlineLevel="0" collapsed="false">
      <c r="C4950" s="163" t="s">
        <v>10551</v>
      </c>
      <c r="D4950" s="163" t="s">
        <v>533</v>
      </c>
      <c r="E4950" s="183" t="n">
        <v>0.5964</v>
      </c>
    </row>
    <row r="4951" customFormat="false" ht="16.4" hidden="false" customHeight="false" outlineLevel="0" collapsed="false">
      <c r="C4951" s="163" t="s">
        <v>10552</v>
      </c>
      <c r="D4951" s="163" t="s">
        <v>538</v>
      </c>
      <c r="E4951" s="183" t="n">
        <v>0.5964</v>
      </c>
    </row>
    <row r="4952" customFormat="false" ht="16.4" hidden="false" customHeight="false" outlineLevel="0" collapsed="false">
      <c r="C4952" s="163" t="s">
        <v>10553</v>
      </c>
      <c r="D4952" s="163" t="s">
        <v>540</v>
      </c>
      <c r="E4952" s="183" t="n">
        <v>0.5964</v>
      </c>
    </row>
    <row r="4953" customFormat="false" ht="16.4" hidden="false" customHeight="false" outlineLevel="0" collapsed="false">
      <c r="C4953" s="163" t="s">
        <v>10554</v>
      </c>
      <c r="D4953" s="163" t="s">
        <v>535</v>
      </c>
      <c r="E4953" s="183" t="s">
        <v>5649</v>
      </c>
    </row>
    <row r="4954" customFormat="false" ht="16.4" hidden="false" customHeight="false" outlineLevel="0" collapsed="false">
      <c r="C4954" s="163" t="s">
        <v>10555</v>
      </c>
      <c r="D4954" s="163" t="s">
        <v>1132</v>
      </c>
      <c r="E4954" s="183" t="s">
        <v>5649</v>
      </c>
    </row>
    <row r="4955" customFormat="false" ht="16.4" hidden="false" customHeight="false" outlineLevel="0" collapsed="false">
      <c r="C4955" s="163" t="s">
        <v>10556</v>
      </c>
      <c r="D4955" s="163" t="s">
        <v>5649</v>
      </c>
      <c r="E4955" s="183" t="s">
        <v>5649</v>
      </c>
    </row>
    <row r="4956" customFormat="false" ht="16.4" hidden="false" customHeight="false" outlineLevel="0" collapsed="false">
      <c r="C4956" s="163" t="s">
        <v>10557</v>
      </c>
      <c r="D4956" s="163" t="s">
        <v>96</v>
      </c>
      <c r="E4956" s="183" t="s">
        <v>5649</v>
      </c>
    </row>
    <row r="4957" customFormat="false" ht="16.4" hidden="false" customHeight="false" outlineLevel="0" collapsed="false">
      <c r="C4957" s="163" t="s">
        <v>10558</v>
      </c>
      <c r="D4957" s="163" t="s">
        <v>5649</v>
      </c>
      <c r="E4957" s="183" t="s">
        <v>5649</v>
      </c>
    </row>
    <row r="4958" customFormat="false" ht="16.4" hidden="false" customHeight="false" outlineLevel="0" collapsed="false">
      <c r="C4958" s="163" t="s">
        <v>680</v>
      </c>
      <c r="D4958" s="163" t="s">
        <v>542</v>
      </c>
      <c r="E4958" s="183" t="n">
        <v>0.5964</v>
      </c>
    </row>
    <row r="4959" customFormat="false" ht="16.4" hidden="false" customHeight="false" outlineLevel="0" collapsed="false">
      <c r="C4959" s="163" t="s">
        <v>682</v>
      </c>
      <c r="D4959" s="163" t="s">
        <v>542</v>
      </c>
      <c r="E4959" s="183" t="n">
        <v>0.5964</v>
      </c>
    </row>
    <row r="4960" customFormat="false" ht="16.4" hidden="false" customHeight="false" outlineLevel="0" collapsed="false">
      <c r="C4960" s="163" t="s">
        <v>532</v>
      </c>
      <c r="D4960" s="163" t="s">
        <v>542</v>
      </c>
      <c r="E4960" s="183" t="n">
        <v>0.5214</v>
      </c>
    </row>
    <row r="4961" customFormat="false" ht="16.4" hidden="false" customHeight="false" outlineLevel="0" collapsed="false">
      <c r="C4961" s="163" t="s">
        <v>537</v>
      </c>
      <c r="D4961" s="163" t="s">
        <v>542</v>
      </c>
      <c r="E4961" s="183" t="n">
        <v>0.5214</v>
      </c>
    </row>
    <row r="4962" customFormat="false" ht="16.4" hidden="false" customHeight="false" outlineLevel="0" collapsed="false">
      <c r="C4962" s="163" t="s">
        <v>539</v>
      </c>
      <c r="D4962" s="163" t="s">
        <v>1278</v>
      </c>
      <c r="E4962" s="183" t="n">
        <v>0.5214</v>
      </c>
    </row>
    <row r="4963" customFormat="false" ht="16.4" hidden="false" customHeight="false" outlineLevel="0" collapsed="false">
      <c r="C4963" s="163" t="s">
        <v>10559</v>
      </c>
      <c r="D4963" s="163" t="s">
        <v>542</v>
      </c>
      <c r="E4963" s="183" t="n">
        <v>0.5214</v>
      </c>
    </row>
    <row r="4964" customFormat="false" ht="16.4" hidden="false" customHeight="false" outlineLevel="0" collapsed="false">
      <c r="C4964" s="163" t="s">
        <v>10560</v>
      </c>
      <c r="D4964" s="163" t="s">
        <v>542</v>
      </c>
      <c r="E4964" s="183" t="n">
        <v>0.5214</v>
      </c>
    </row>
    <row r="4965" customFormat="false" ht="16.4" hidden="false" customHeight="false" outlineLevel="0" collapsed="false">
      <c r="C4965" s="163" t="s">
        <v>1131</v>
      </c>
      <c r="D4965" s="163" t="s">
        <v>542</v>
      </c>
      <c r="E4965" s="183" t="n">
        <v>0.5797</v>
      </c>
    </row>
    <row r="4966" customFormat="false" ht="16.4" hidden="false" customHeight="false" outlineLevel="0" collapsed="false">
      <c r="C4966" s="163" t="s">
        <v>10561</v>
      </c>
      <c r="D4966" s="163" t="s">
        <v>1138</v>
      </c>
      <c r="E4966" s="183" t="s">
        <v>5649</v>
      </c>
    </row>
    <row r="4967" customFormat="false" ht="16.4" hidden="false" customHeight="false" outlineLevel="0" collapsed="false">
      <c r="C4967" s="163" t="s">
        <v>95</v>
      </c>
      <c r="D4967" s="163" t="s">
        <v>5649</v>
      </c>
      <c r="E4967" s="183" t="n">
        <v>0.5039</v>
      </c>
    </row>
    <row r="4968" customFormat="false" ht="16.4" hidden="false" customHeight="false" outlineLevel="0" collapsed="false">
      <c r="C4968" s="163" t="s">
        <v>10562</v>
      </c>
      <c r="D4968" s="163" t="s">
        <v>5649</v>
      </c>
      <c r="E4968" s="183" t="s">
        <v>5649</v>
      </c>
    </row>
    <row r="4969" customFormat="false" ht="16.4" hidden="false" customHeight="false" outlineLevel="0" collapsed="false">
      <c r="C4969" s="163" t="s">
        <v>10563</v>
      </c>
      <c r="D4969" s="163" t="s">
        <v>5649</v>
      </c>
      <c r="E4969" s="183" t="n">
        <v>0.5214</v>
      </c>
    </row>
    <row r="4970" customFormat="false" ht="16.4" hidden="false" customHeight="false" outlineLevel="0" collapsed="false">
      <c r="C4970" s="163" t="s">
        <v>10564</v>
      </c>
      <c r="D4970" s="163" t="s">
        <v>5649</v>
      </c>
      <c r="E4970" s="183" t="n">
        <v>0.5214</v>
      </c>
    </row>
    <row r="4971" customFormat="false" ht="16.4" hidden="false" customHeight="false" outlineLevel="0" collapsed="false">
      <c r="C4971" s="163" t="s">
        <v>10565</v>
      </c>
      <c r="D4971" s="163" t="s">
        <v>5649</v>
      </c>
      <c r="E4971" s="183" t="n">
        <v>0.5214</v>
      </c>
    </row>
    <row r="4972" customFormat="false" ht="16.4" hidden="false" customHeight="false" outlineLevel="0" collapsed="false">
      <c r="C4972" s="163" t="s">
        <v>10566</v>
      </c>
      <c r="D4972" s="163" t="s">
        <v>5649</v>
      </c>
      <c r="E4972" s="183" t="n">
        <v>0.5214</v>
      </c>
    </row>
    <row r="4973" customFormat="false" ht="16.4" hidden="false" customHeight="false" outlineLevel="0" collapsed="false">
      <c r="C4973" s="163" t="s">
        <v>1279</v>
      </c>
      <c r="D4973" s="163" t="s">
        <v>5649</v>
      </c>
      <c r="E4973" s="183" t="n">
        <v>0.5964</v>
      </c>
    </row>
    <row r="4974" customFormat="false" ht="16.4" hidden="false" customHeight="false" outlineLevel="0" collapsed="false">
      <c r="C4974" s="163" t="s">
        <v>10567</v>
      </c>
      <c r="D4974" s="163" t="s">
        <v>5649</v>
      </c>
      <c r="E4974" s="183" t="n">
        <v>0.5214</v>
      </c>
    </row>
    <row r="4975" customFormat="false" ht="16.4" hidden="false" customHeight="false" outlineLevel="0" collapsed="false">
      <c r="C4975" s="163" t="s">
        <v>10568</v>
      </c>
      <c r="D4975" s="163" t="s">
        <v>5649</v>
      </c>
      <c r="E4975" s="183" t="n">
        <v>0.5214</v>
      </c>
    </row>
    <row r="4976" customFormat="false" ht="16.4" hidden="false" customHeight="false" outlineLevel="0" collapsed="false">
      <c r="C4976" s="163" t="s">
        <v>10569</v>
      </c>
      <c r="D4976" s="163" t="s">
        <v>5649</v>
      </c>
      <c r="E4976" s="183" t="n">
        <v>0.5214</v>
      </c>
    </row>
    <row r="4977" customFormat="false" ht="16.4" hidden="false" customHeight="false" outlineLevel="0" collapsed="false">
      <c r="C4977" s="163" t="s">
        <v>1137</v>
      </c>
      <c r="D4977" s="163" t="s">
        <v>5649</v>
      </c>
      <c r="E4977" s="183" t="n">
        <v>0.4605</v>
      </c>
    </row>
    <row r="4978" customFormat="false" ht="16.4" hidden="false" customHeight="false" outlineLevel="0" collapsed="false">
      <c r="C4978" s="163" t="s">
        <v>10570</v>
      </c>
      <c r="D4978" s="163" t="s">
        <v>5649</v>
      </c>
      <c r="E4978" s="183" t="s">
        <v>5649</v>
      </c>
    </row>
    <row r="4979" customFormat="false" ht="16.4" hidden="false" customHeight="false" outlineLevel="0" collapsed="false">
      <c r="C4979" s="163" t="s">
        <v>10571</v>
      </c>
      <c r="D4979" s="163" t="s">
        <v>5649</v>
      </c>
      <c r="E4979" s="183" t="s">
        <v>5649</v>
      </c>
    </row>
    <row r="4980" customFormat="false" ht="16.4" hidden="false" customHeight="false" outlineLevel="0" collapsed="false">
      <c r="C4980" s="163" t="s">
        <v>10572</v>
      </c>
      <c r="D4980" s="163" t="s">
        <v>5649</v>
      </c>
      <c r="E4980" s="183" t="s">
        <v>5649</v>
      </c>
    </row>
    <row r="4981" customFormat="false" ht="16.4" hidden="false" customHeight="false" outlineLevel="0" collapsed="false">
      <c r="C4981" s="163" t="s">
        <v>10573</v>
      </c>
      <c r="D4981" s="163" t="s">
        <v>5649</v>
      </c>
      <c r="E4981" s="183" t="s">
        <v>5649</v>
      </c>
    </row>
    <row r="4982" customFormat="false" ht="16.4" hidden="false" customHeight="false" outlineLevel="0" collapsed="false">
      <c r="C4982" s="163" t="s">
        <v>10574</v>
      </c>
      <c r="D4982" s="163" t="s">
        <v>5649</v>
      </c>
      <c r="E4982" s="183" t="s">
        <v>5649</v>
      </c>
    </row>
    <row r="4983" customFormat="false" ht="16.4" hidden="false" customHeight="false" outlineLevel="0" collapsed="false">
      <c r="C4983" s="163" t="s">
        <v>10575</v>
      </c>
      <c r="D4983" s="163" t="s">
        <v>5649</v>
      </c>
      <c r="E4983" s="183" t="s">
        <v>5649</v>
      </c>
    </row>
    <row r="4984" customFormat="false" ht="16.4" hidden="false" customHeight="false" outlineLevel="0" collapsed="false">
      <c r="C4984" s="163" t="s">
        <v>10576</v>
      </c>
      <c r="D4984" s="163" t="s">
        <v>5649</v>
      </c>
      <c r="E4984" s="183" t="s">
        <v>5649</v>
      </c>
    </row>
    <row r="4985" customFormat="false" ht="16.4" hidden="false" customHeight="false" outlineLevel="0" collapsed="false">
      <c r="C4985" s="163" t="s">
        <v>10577</v>
      </c>
      <c r="D4985" s="163" t="s">
        <v>5649</v>
      </c>
      <c r="E4985" s="183" t="s">
        <v>5649</v>
      </c>
    </row>
    <row r="4986" customFormat="false" ht="16.4" hidden="false" customHeight="false" outlineLevel="0" collapsed="false">
      <c r="C4986" s="163" t="s">
        <v>10578</v>
      </c>
      <c r="D4986" s="163" t="s">
        <v>5649</v>
      </c>
      <c r="E4986" s="183" t="s">
        <v>5649</v>
      </c>
    </row>
    <row r="4987" customFormat="false" ht="16.4" hidden="false" customHeight="false" outlineLevel="0" collapsed="false">
      <c r="C4987" s="163" t="s">
        <v>10579</v>
      </c>
      <c r="D4987" s="163" t="s">
        <v>5649</v>
      </c>
      <c r="E4987" s="183" t="s">
        <v>5649</v>
      </c>
    </row>
    <row r="4988" customFormat="false" ht="16.4" hidden="false" customHeight="false" outlineLevel="0" collapsed="false">
      <c r="C4988" s="163" t="s">
        <v>10580</v>
      </c>
      <c r="D4988" s="163" t="s">
        <v>5649</v>
      </c>
      <c r="E4988" s="183" t="s">
        <v>5649</v>
      </c>
    </row>
    <row r="4989" customFormat="false" ht="16.4" hidden="false" customHeight="false" outlineLevel="0" collapsed="false">
      <c r="C4989" s="163" t="s">
        <v>10581</v>
      </c>
      <c r="D4989" s="163" t="s">
        <v>5649</v>
      </c>
      <c r="E4989" s="183" t="s">
        <v>5649</v>
      </c>
    </row>
    <row r="4990" customFormat="false" ht="16.4" hidden="false" customHeight="false" outlineLevel="0" collapsed="false">
      <c r="C4990" s="163" t="s">
        <v>10582</v>
      </c>
      <c r="D4990" s="163" t="s">
        <v>5649</v>
      </c>
      <c r="E4990" s="183" t="s">
        <v>5649</v>
      </c>
    </row>
    <row r="4991" customFormat="false" ht="16.4" hidden="false" customHeight="false" outlineLevel="0" collapsed="false">
      <c r="C4991" s="163" t="s">
        <v>10583</v>
      </c>
      <c r="D4991" s="163" t="s">
        <v>5649</v>
      </c>
      <c r="E4991" s="183" t="s">
        <v>5649</v>
      </c>
    </row>
    <row r="4992" customFormat="false" ht="16.4" hidden="false" customHeight="false" outlineLevel="0" collapsed="false">
      <c r="C4992" s="163" t="s">
        <v>10584</v>
      </c>
      <c r="D4992" s="163" t="s">
        <v>5649</v>
      </c>
      <c r="E4992" s="183" t="s">
        <v>5649</v>
      </c>
    </row>
    <row r="4993" customFormat="false" ht="16.4" hidden="false" customHeight="false" outlineLevel="0" collapsed="false">
      <c r="C4993" s="163" t="s">
        <v>10585</v>
      </c>
      <c r="D4993" s="163" t="s">
        <v>5649</v>
      </c>
      <c r="E4993" s="183" t="s">
        <v>5649</v>
      </c>
    </row>
    <row r="4994" customFormat="false" ht="16.4" hidden="false" customHeight="false" outlineLevel="0" collapsed="false">
      <c r="C4994" s="163" t="s">
        <v>10586</v>
      </c>
      <c r="D4994" s="163" t="s">
        <v>5649</v>
      </c>
      <c r="E4994" s="183" t="s">
        <v>5649</v>
      </c>
    </row>
    <row r="4995" customFormat="false" ht="16.4" hidden="false" customHeight="false" outlineLevel="0" collapsed="false">
      <c r="C4995" s="163" t="s">
        <v>10587</v>
      </c>
      <c r="D4995" s="163" t="s">
        <v>5649</v>
      </c>
      <c r="E4995" s="183" t="s">
        <v>5649</v>
      </c>
    </row>
    <row r="4996" customFormat="false" ht="16.4" hidden="false" customHeight="false" outlineLevel="0" collapsed="false">
      <c r="C4996" s="163" t="s">
        <v>10588</v>
      </c>
      <c r="D4996" s="163" t="s">
        <v>5649</v>
      </c>
      <c r="E4996" s="183" t="s">
        <v>5649</v>
      </c>
    </row>
    <row r="4997" customFormat="false" ht="16.4" hidden="false" customHeight="false" outlineLevel="0" collapsed="false">
      <c r="C4997" s="163" t="s">
        <v>10589</v>
      </c>
      <c r="D4997" s="163" t="s">
        <v>5649</v>
      </c>
      <c r="E4997" s="183" t="s">
        <v>5649</v>
      </c>
    </row>
    <row r="4998" customFormat="false" ht="16.4" hidden="false" customHeight="false" outlineLevel="0" collapsed="false">
      <c r="C4998" s="163" t="s">
        <v>10590</v>
      </c>
      <c r="D4998" s="163" t="s">
        <v>5649</v>
      </c>
      <c r="E4998" s="183" t="s">
        <v>5649</v>
      </c>
    </row>
    <row r="4999" customFormat="false" ht="16.4" hidden="false" customHeight="false" outlineLevel="0" collapsed="false">
      <c r="C4999" s="163" t="s">
        <v>10591</v>
      </c>
      <c r="D4999" s="163" t="s">
        <v>5649</v>
      </c>
      <c r="E4999" s="183" t="s">
        <v>5649</v>
      </c>
    </row>
    <row r="5000" customFormat="false" ht="16.4" hidden="false" customHeight="false" outlineLevel="0" collapsed="false">
      <c r="C5000" s="163" t="s">
        <v>10592</v>
      </c>
      <c r="D5000" s="163" t="s">
        <v>5649</v>
      </c>
      <c r="E5000" s="183" t="s">
        <v>5649</v>
      </c>
    </row>
    <row r="5001" customFormat="false" ht="16.4" hidden="false" customHeight="false" outlineLevel="0" collapsed="false">
      <c r="C5001" s="163" t="s">
        <v>10593</v>
      </c>
      <c r="D5001" s="163" t="s">
        <v>5649</v>
      </c>
      <c r="E5001" s="183" t="s">
        <v>5649</v>
      </c>
    </row>
    <row r="5002" customFormat="false" ht="16.4" hidden="false" customHeight="false" outlineLevel="0" collapsed="false">
      <c r="C5002" s="163" t="s">
        <v>10594</v>
      </c>
      <c r="D5002" s="163" t="s">
        <v>5649</v>
      </c>
      <c r="E5002" s="183" t="s">
        <v>5649</v>
      </c>
    </row>
    <row r="5003" customFormat="false" ht="16.4" hidden="false" customHeight="false" outlineLevel="0" collapsed="false">
      <c r="C5003" s="163" t="s">
        <v>10595</v>
      </c>
      <c r="D5003" s="163" t="s">
        <v>5649</v>
      </c>
      <c r="E5003" s="183" t="s">
        <v>5649</v>
      </c>
    </row>
    <row r="5004" customFormat="false" ht="16.4" hidden="false" customHeight="false" outlineLevel="0" collapsed="false">
      <c r="C5004" s="163" t="s">
        <v>10596</v>
      </c>
      <c r="D5004" s="163" t="s">
        <v>5649</v>
      </c>
      <c r="E5004" s="183" t="s">
        <v>5649</v>
      </c>
    </row>
    <row r="5005" customFormat="false" ht="16.4" hidden="false" customHeight="false" outlineLevel="0" collapsed="false">
      <c r="C5005" s="163" t="s">
        <v>10597</v>
      </c>
      <c r="D5005" s="163" t="s">
        <v>5649</v>
      </c>
      <c r="E5005" s="183" t="s">
        <v>5649</v>
      </c>
    </row>
    <row r="5006" customFormat="false" ht="16.4" hidden="false" customHeight="false" outlineLevel="0" collapsed="false">
      <c r="C5006" s="163" t="s">
        <v>10598</v>
      </c>
      <c r="D5006" s="163" t="s">
        <v>5649</v>
      </c>
      <c r="E5006" s="183" t="s">
        <v>5649</v>
      </c>
    </row>
    <row r="5007" customFormat="false" ht="16.4" hidden="false" customHeight="false" outlineLevel="0" collapsed="false">
      <c r="C5007" s="163" t="s">
        <v>10599</v>
      </c>
      <c r="D5007" s="163" t="s">
        <v>5649</v>
      </c>
      <c r="E5007" s="183" t="s">
        <v>5649</v>
      </c>
    </row>
    <row r="5008" customFormat="false" ht="16.4" hidden="false" customHeight="false" outlineLevel="0" collapsed="false">
      <c r="C5008" s="163" t="s">
        <v>10600</v>
      </c>
      <c r="D5008" s="163" t="s">
        <v>5649</v>
      </c>
      <c r="E5008" s="183" t="s">
        <v>5649</v>
      </c>
    </row>
    <row r="5009" customFormat="false" ht="16.4" hidden="false" customHeight="false" outlineLevel="0" collapsed="false">
      <c r="C5009" s="163" t="s">
        <v>10601</v>
      </c>
      <c r="D5009" s="163" t="s">
        <v>5649</v>
      </c>
      <c r="E5009" s="183" t="s">
        <v>5649</v>
      </c>
    </row>
    <row r="5010" customFormat="false" ht="16.4" hidden="false" customHeight="false" outlineLevel="0" collapsed="false">
      <c r="C5010" s="163" t="s">
        <v>10602</v>
      </c>
      <c r="D5010" s="163" t="s">
        <v>319</v>
      </c>
      <c r="E5010" s="183" t="s">
        <v>5649</v>
      </c>
    </row>
    <row r="5011" customFormat="false" ht="16.4" hidden="false" customHeight="false" outlineLevel="0" collapsed="false">
      <c r="C5011" s="163" t="s">
        <v>10603</v>
      </c>
      <c r="D5011" s="163" t="s">
        <v>5649</v>
      </c>
      <c r="E5011" s="183" t="s">
        <v>5649</v>
      </c>
    </row>
    <row r="5012" customFormat="false" ht="16.4" hidden="false" customHeight="false" outlineLevel="0" collapsed="false">
      <c r="C5012" s="163" t="s">
        <v>10604</v>
      </c>
      <c r="D5012" s="163" t="s">
        <v>5649</v>
      </c>
      <c r="E5012" s="183" t="s">
        <v>5649</v>
      </c>
    </row>
    <row r="5013" customFormat="false" ht="16.4" hidden="false" customHeight="false" outlineLevel="0" collapsed="false">
      <c r="C5013" s="163" t="s">
        <v>10605</v>
      </c>
      <c r="D5013" s="163" t="s">
        <v>5649</v>
      </c>
      <c r="E5013" s="183" t="s">
        <v>5649</v>
      </c>
    </row>
    <row r="5014" customFormat="false" ht="16.4" hidden="false" customHeight="false" outlineLevel="0" collapsed="false">
      <c r="C5014" s="163" t="s">
        <v>10606</v>
      </c>
      <c r="D5014" s="163" t="s">
        <v>278</v>
      </c>
      <c r="E5014" s="183" t="s">
        <v>5649</v>
      </c>
    </row>
    <row r="5015" customFormat="false" ht="16.4" hidden="false" customHeight="false" outlineLevel="0" collapsed="false">
      <c r="C5015" s="163" t="s">
        <v>10607</v>
      </c>
      <c r="D5015" s="163" t="s">
        <v>278</v>
      </c>
      <c r="E5015" s="183" t="s">
        <v>5649</v>
      </c>
    </row>
    <row r="5016" customFormat="false" ht="16.4" hidden="false" customHeight="false" outlineLevel="0" collapsed="false">
      <c r="C5016" s="163" t="s">
        <v>10608</v>
      </c>
      <c r="D5016" s="163" t="s">
        <v>278</v>
      </c>
      <c r="E5016" s="183" t="s">
        <v>5649</v>
      </c>
    </row>
    <row r="5017" customFormat="false" ht="16.4" hidden="false" customHeight="false" outlineLevel="0" collapsed="false">
      <c r="C5017" s="163" t="s">
        <v>10609</v>
      </c>
      <c r="D5017" s="163" t="s">
        <v>278</v>
      </c>
      <c r="E5017" s="183" t="s">
        <v>5649</v>
      </c>
    </row>
    <row r="5018" customFormat="false" ht="16.4" hidden="false" customHeight="false" outlineLevel="0" collapsed="false">
      <c r="C5018" s="163" t="s">
        <v>10610</v>
      </c>
      <c r="D5018" s="163" t="s">
        <v>278</v>
      </c>
      <c r="E5018" s="183" t="s">
        <v>5649</v>
      </c>
    </row>
    <row r="5019" customFormat="false" ht="16.4" hidden="false" customHeight="false" outlineLevel="0" collapsed="false">
      <c r="C5019" s="163" t="s">
        <v>10611</v>
      </c>
      <c r="D5019" s="163" t="s">
        <v>278</v>
      </c>
      <c r="E5019" s="183" t="s">
        <v>5649</v>
      </c>
    </row>
    <row r="5020" customFormat="false" ht="16.4" hidden="false" customHeight="false" outlineLevel="0" collapsed="false">
      <c r="C5020" s="163" t="s">
        <v>10612</v>
      </c>
      <c r="D5020" s="163" t="s">
        <v>278</v>
      </c>
      <c r="E5020" s="183" t="s">
        <v>5649</v>
      </c>
    </row>
    <row r="5021" customFormat="false" ht="16.4" hidden="false" customHeight="false" outlineLevel="0" collapsed="false">
      <c r="C5021" s="163" t="s">
        <v>10613</v>
      </c>
      <c r="D5021" s="163" t="s">
        <v>278</v>
      </c>
      <c r="E5021" s="183" t="s">
        <v>5649</v>
      </c>
    </row>
    <row r="5022" customFormat="false" ht="16.4" hidden="false" customHeight="false" outlineLevel="0" collapsed="false">
      <c r="C5022" s="163" t="s">
        <v>318</v>
      </c>
      <c r="D5022" s="163" t="s">
        <v>278</v>
      </c>
      <c r="E5022" s="183" t="n">
        <v>0.5039</v>
      </c>
    </row>
    <row r="5023" customFormat="false" ht="16.4" hidden="false" customHeight="false" outlineLevel="0" collapsed="false">
      <c r="C5023" s="163" t="s">
        <v>10614</v>
      </c>
      <c r="D5023" s="163" t="s">
        <v>278</v>
      </c>
      <c r="E5023" s="183" t="s">
        <v>5649</v>
      </c>
    </row>
    <row r="5024" customFormat="false" ht="16.4" hidden="false" customHeight="false" outlineLevel="0" collapsed="false">
      <c r="C5024" s="163" t="s">
        <v>10615</v>
      </c>
      <c r="D5024" s="163" t="s">
        <v>278</v>
      </c>
      <c r="E5024" s="183" t="s">
        <v>5649</v>
      </c>
    </row>
    <row r="5025" customFormat="false" ht="16.4" hidden="false" customHeight="false" outlineLevel="0" collapsed="false">
      <c r="C5025" s="163" t="s">
        <v>10616</v>
      </c>
      <c r="D5025" s="163" t="s">
        <v>278</v>
      </c>
      <c r="E5025" s="183" t="s">
        <v>5649</v>
      </c>
    </row>
    <row r="5026" customFormat="false" ht="16.4" hidden="false" customHeight="false" outlineLevel="0" collapsed="false">
      <c r="C5026" s="163" t="s">
        <v>10617</v>
      </c>
      <c r="D5026" s="163" t="s">
        <v>278</v>
      </c>
      <c r="E5026" s="183" t="n">
        <v>0.5039</v>
      </c>
    </row>
    <row r="5027" customFormat="false" ht="16.4" hidden="false" customHeight="false" outlineLevel="0" collapsed="false">
      <c r="C5027" s="163" t="s">
        <v>10618</v>
      </c>
      <c r="D5027" s="163" t="s">
        <v>5649</v>
      </c>
      <c r="E5027" s="183" t="n">
        <v>0.5039</v>
      </c>
    </row>
    <row r="5028" customFormat="false" ht="16.4" hidden="false" customHeight="false" outlineLevel="0" collapsed="false">
      <c r="C5028" s="163" t="s">
        <v>10619</v>
      </c>
      <c r="D5028" s="163" t="s">
        <v>5649</v>
      </c>
      <c r="E5028" s="183" t="n">
        <v>0.5039</v>
      </c>
    </row>
    <row r="5029" customFormat="false" ht="16.4" hidden="false" customHeight="false" outlineLevel="0" collapsed="false">
      <c r="C5029" s="163" t="s">
        <v>10620</v>
      </c>
      <c r="D5029" s="163" t="s">
        <v>5649</v>
      </c>
      <c r="E5029" s="183" t="n">
        <v>0.5039</v>
      </c>
    </row>
    <row r="5030" customFormat="false" ht="16.4" hidden="false" customHeight="false" outlineLevel="0" collapsed="false">
      <c r="C5030" s="163" t="s">
        <v>10621</v>
      </c>
      <c r="D5030" s="163" t="s">
        <v>98</v>
      </c>
      <c r="E5030" s="183" t="n">
        <v>0.5039</v>
      </c>
    </row>
    <row r="5031" customFormat="false" ht="16.4" hidden="false" customHeight="false" outlineLevel="0" collapsed="false">
      <c r="C5031" s="163" t="s">
        <v>10622</v>
      </c>
      <c r="D5031" s="163" t="s">
        <v>98</v>
      </c>
      <c r="E5031" s="183" t="n">
        <v>0.5039</v>
      </c>
    </row>
    <row r="5032" customFormat="false" ht="16.4" hidden="false" customHeight="false" outlineLevel="0" collapsed="false">
      <c r="C5032" s="163" t="s">
        <v>10623</v>
      </c>
      <c r="D5032" s="163" t="s">
        <v>98</v>
      </c>
      <c r="E5032" s="183" t="n">
        <v>0.5039</v>
      </c>
    </row>
    <row r="5033" customFormat="false" ht="16.4" hidden="false" customHeight="false" outlineLevel="0" collapsed="false">
      <c r="C5033" s="163" t="s">
        <v>10624</v>
      </c>
      <c r="D5033" s="163" t="s">
        <v>98</v>
      </c>
      <c r="E5033" s="183" t="n">
        <v>0.5039</v>
      </c>
    </row>
    <row r="5034" customFormat="false" ht="16.4" hidden="false" customHeight="false" outlineLevel="0" collapsed="false">
      <c r="C5034" s="163" t="s">
        <v>10625</v>
      </c>
      <c r="D5034" s="163" t="s">
        <v>98</v>
      </c>
      <c r="E5034" s="183" t="n">
        <v>0.5039</v>
      </c>
    </row>
    <row r="5035" customFormat="false" ht="16.4" hidden="false" customHeight="false" outlineLevel="0" collapsed="false">
      <c r="C5035" s="163" t="s">
        <v>10626</v>
      </c>
      <c r="D5035" s="163" t="s">
        <v>98</v>
      </c>
      <c r="E5035" s="183" t="n">
        <v>0.5039</v>
      </c>
    </row>
    <row r="5036" customFormat="false" ht="16.4" hidden="false" customHeight="false" outlineLevel="0" collapsed="false">
      <c r="C5036" s="163" t="s">
        <v>10627</v>
      </c>
      <c r="D5036" s="163" t="s">
        <v>98</v>
      </c>
      <c r="E5036" s="183" t="n">
        <v>0.5039</v>
      </c>
    </row>
    <row r="5037" customFormat="false" ht="16.4" hidden="false" customHeight="false" outlineLevel="0" collapsed="false">
      <c r="C5037" s="163" t="s">
        <v>10628</v>
      </c>
      <c r="D5037" s="163" t="s">
        <v>734</v>
      </c>
      <c r="E5037" s="183" t="n">
        <v>0.5039</v>
      </c>
    </row>
    <row r="5038" customFormat="false" ht="16.4" hidden="false" customHeight="false" outlineLevel="0" collapsed="false">
      <c r="C5038" s="163" t="s">
        <v>10629</v>
      </c>
      <c r="D5038" s="163" t="s">
        <v>737</v>
      </c>
      <c r="E5038" s="183" t="n">
        <v>0.5039</v>
      </c>
    </row>
    <row r="5039" customFormat="false" ht="16.4" hidden="false" customHeight="false" outlineLevel="0" collapsed="false">
      <c r="C5039" s="163" t="s">
        <v>10630</v>
      </c>
      <c r="D5039" s="163" t="s">
        <v>737</v>
      </c>
      <c r="E5039" s="183" t="s">
        <v>5649</v>
      </c>
    </row>
    <row r="5040" customFormat="false" ht="16.4" hidden="false" customHeight="false" outlineLevel="0" collapsed="false">
      <c r="C5040" s="163" t="s">
        <v>10631</v>
      </c>
      <c r="D5040" s="163" t="s">
        <v>737</v>
      </c>
      <c r="E5040" s="183" t="s">
        <v>5649</v>
      </c>
    </row>
    <row r="5041" customFormat="false" ht="16.4" hidden="false" customHeight="false" outlineLevel="0" collapsed="false">
      <c r="C5041" s="163" t="s">
        <v>10632</v>
      </c>
      <c r="D5041" s="163" t="s">
        <v>739</v>
      </c>
      <c r="E5041" s="183" t="s">
        <v>5649</v>
      </c>
    </row>
    <row r="5042" customFormat="false" ht="16.4" hidden="false" customHeight="false" outlineLevel="0" collapsed="false">
      <c r="C5042" s="163" t="s">
        <v>10633</v>
      </c>
      <c r="D5042" s="163" t="s">
        <v>742</v>
      </c>
      <c r="E5042" s="183" t="n">
        <v>0.5039</v>
      </c>
    </row>
    <row r="5043" customFormat="false" ht="16.4" hidden="false" customHeight="false" outlineLevel="0" collapsed="false">
      <c r="C5043" s="163" t="s">
        <v>10634</v>
      </c>
      <c r="D5043" s="163" t="s">
        <v>737</v>
      </c>
      <c r="E5043" s="183" t="n">
        <v>0.5039</v>
      </c>
    </row>
    <row r="5044" customFormat="false" ht="16.4" hidden="false" customHeight="false" outlineLevel="0" collapsed="false">
      <c r="C5044" s="163" t="s">
        <v>10635</v>
      </c>
      <c r="D5044" s="163" t="s">
        <v>737</v>
      </c>
      <c r="E5044" s="183" t="n">
        <v>0.5039</v>
      </c>
    </row>
    <row r="5045" customFormat="false" ht="16.4" hidden="false" customHeight="false" outlineLevel="0" collapsed="false">
      <c r="C5045" s="163" t="s">
        <v>10636</v>
      </c>
      <c r="D5045" s="163" t="s">
        <v>737</v>
      </c>
      <c r="E5045" s="183" t="n">
        <v>0.5039</v>
      </c>
    </row>
    <row r="5046" customFormat="false" ht="16.4" hidden="false" customHeight="false" outlineLevel="0" collapsed="false">
      <c r="C5046" s="163" t="s">
        <v>10637</v>
      </c>
      <c r="D5046" s="163" t="s">
        <v>737</v>
      </c>
      <c r="E5046" s="183" t="n">
        <v>0.5039</v>
      </c>
    </row>
    <row r="5047" customFormat="false" ht="16.4" hidden="false" customHeight="false" outlineLevel="0" collapsed="false">
      <c r="C5047" s="163" t="s">
        <v>10638</v>
      </c>
      <c r="D5047" s="163" t="s">
        <v>737</v>
      </c>
      <c r="E5047" s="183" t="n">
        <v>0.5039</v>
      </c>
    </row>
    <row r="5048" customFormat="false" ht="16.4" hidden="false" customHeight="false" outlineLevel="0" collapsed="false">
      <c r="C5048" s="163" t="s">
        <v>10639</v>
      </c>
      <c r="D5048" s="163" t="s">
        <v>737</v>
      </c>
      <c r="E5048" s="183" t="n">
        <v>0.5039</v>
      </c>
    </row>
    <row r="5049" customFormat="false" ht="16.4" hidden="false" customHeight="false" outlineLevel="0" collapsed="false">
      <c r="C5049" s="163" t="s">
        <v>733</v>
      </c>
      <c r="D5049" s="163" t="s">
        <v>737</v>
      </c>
      <c r="E5049" s="183" t="n">
        <v>0.6227</v>
      </c>
    </row>
    <row r="5050" customFormat="false" ht="16.4" hidden="false" customHeight="false" outlineLevel="0" collapsed="false">
      <c r="C5050" s="163" t="s">
        <v>5670</v>
      </c>
      <c r="D5050" s="163" t="s">
        <v>744</v>
      </c>
      <c r="E5050" s="183" t="n">
        <v>0.6227</v>
      </c>
    </row>
    <row r="5051" customFormat="false" ht="16.4" hidden="false" customHeight="false" outlineLevel="0" collapsed="false">
      <c r="C5051" s="163" t="s">
        <v>5674</v>
      </c>
      <c r="D5051" s="163" t="s">
        <v>744</v>
      </c>
      <c r="E5051" s="183" t="n">
        <v>0.6227</v>
      </c>
    </row>
    <row r="5052" customFormat="false" ht="16.4" hidden="false" customHeight="false" outlineLevel="0" collapsed="false">
      <c r="C5052" s="163" t="s">
        <v>5678</v>
      </c>
      <c r="D5052" s="163" t="s">
        <v>744</v>
      </c>
      <c r="E5052" s="183" t="n">
        <v>0.6227</v>
      </c>
    </row>
    <row r="5053" customFormat="false" ht="16.4" hidden="false" customHeight="false" outlineLevel="0" collapsed="false">
      <c r="C5053" s="163" t="s">
        <v>738</v>
      </c>
      <c r="D5053" s="163" t="s">
        <v>744</v>
      </c>
      <c r="E5053" s="183" t="n">
        <v>0.6227</v>
      </c>
    </row>
    <row r="5054" customFormat="false" ht="16.4" hidden="false" customHeight="false" outlineLevel="0" collapsed="false">
      <c r="C5054" s="163" t="s">
        <v>741</v>
      </c>
      <c r="D5054" s="163" t="s">
        <v>5649</v>
      </c>
      <c r="E5054" s="183" t="n">
        <v>0.6227</v>
      </c>
    </row>
    <row r="5055" customFormat="false" ht="16.4" hidden="false" customHeight="false" outlineLevel="0" collapsed="false">
      <c r="C5055" s="163" t="s">
        <v>5688</v>
      </c>
      <c r="D5055" s="163" t="s">
        <v>746</v>
      </c>
      <c r="E5055" s="183" t="n">
        <v>0.6227</v>
      </c>
    </row>
    <row r="5056" customFormat="false" ht="16.4" hidden="false" customHeight="false" outlineLevel="0" collapsed="false">
      <c r="C5056" s="163" t="s">
        <v>5692</v>
      </c>
      <c r="D5056" s="163" t="s">
        <v>746</v>
      </c>
      <c r="E5056" s="183" t="n">
        <v>0.6227</v>
      </c>
    </row>
    <row r="5057" customFormat="false" ht="16.4" hidden="false" customHeight="false" outlineLevel="0" collapsed="false">
      <c r="C5057" s="163" t="s">
        <v>5696</v>
      </c>
      <c r="D5057" s="163" t="s">
        <v>749</v>
      </c>
      <c r="E5057" s="183" t="n">
        <v>0.6227</v>
      </c>
    </row>
    <row r="5058" customFormat="false" ht="16.4" hidden="false" customHeight="false" outlineLevel="0" collapsed="false">
      <c r="C5058" s="163" t="s">
        <v>5700</v>
      </c>
      <c r="D5058" s="163" t="s">
        <v>749</v>
      </c>
      <c r="E5058" s="183" t="n">
        <v>0.6227</v>
      </c>
    </row>
    <row r="5059" customFormat="false" ht="16.4" hidden="false" customHeight="false" outlineLevel="0" collapsed="false">
      <c r="C5059" s="163" t="s">
        <v>5704</v>
      </c>
      <c r="D5059" s="163" t="s">
        <v>751</v>
      </c>
      <c r="E5059" s="183" t="n">
        <v>0.6227</v>
      </c>
    </row>
    <row r="5060" customFormat="false" ht="16.4" hidden="false" customHeight="false" outlineLevel="0" collapsed="false">
      <c r="C5060" s="163" t="s">
        <v>5708</v>
      </c>
      <c r="D5060" s="163" t="s">
        <v>749</v>
      </c>
      <c r="E5060" s="183" t="n">
        <v>0.6227</v>
      </c>
    </row>
    <row r="5061" customFormat="false" ht="16.4" hidden="false" customHeight="false" outlineLevel="0" collapsed="false">
      <c r="C5061" s="163" t="s">
        <v>5712</v>
      </c>
      <c r="D5061" s="163" t="s">
        <v>1654</v>
      </c>
      <c r="E5061" s="183" t="n">
        <v>0.6227</v>
      </c>
    </row>
    <row r="5062" customFormat="false" ht="16.4" hidden="false" customHeight="false" outlineLevel="0" collapsed="false">
      <c r="C5062" s="163" t="s">
        <v>10640</v>
      </c>
      <c r="D5062" s="163" t="s">
        <v>1275</v>
      </c>
      <c r="E5062" s="183" t="n">
        <v>0.6227</v>
      </c>
    </row>
    <row r="5063" customFormat="false" ht="16.4" hidden="false" customHeight="false" outlineLevel="0" collapsed="false">
      <c r="C5063" s="163" t="s">
        <v>10641</v>
      </c>
      <c r="D5063" s="163" t="s">
        <v>1277</v>
      </c>
      <c r="E5063" s="183" t="n">
        <v>0.6227</v>
      </c>
    </row>
    <row r="5064" customFormat="false" ht="16.4" hidden="false" customHeight="false" outlineLevel="0" collapsed="false">
      <c r="C5064" s="163" t="s">
        <v>10642</v>
      </c>
      <c r="D5064" s="163" t="s">
        <v>5649</v>
      </c>
      <c r="E5064" s="183" t="n">
        <v>0.6227</v>
      </c>
    </row>
    <row r="5065" customFormat="false" ht="16.4" hidden="false" customHeight="false" outlineLevel="0" collapsed="false">
      <c r="C5065" s="163" t="s">
        <v>10643</v>
      </c>
      <c r="D5065" s="163" t="s">
        <v>1651</v>
      </c>
      <c r="E5065" s="183" t="n">
        <v>0.6227</v>
      </c>
    </row>
    <row r="5066" customFormat="false" ht="16.4" hidden="false" customHeight="false" outlineLevel="0" collapsed="false">
      <c r="C5066" s="163" t="s">
        <v>10644</v>
      </c>
      <c r="D5066" s="163" t="s">
        <v>5649</v>
      </c>
      <c r="E5066" s="183" t="s">
        <v>5649</v>
      </c>
    </row>
    <row r="5067" customFormat="false" ht="16.4" hidden="false" customHeight="false" outlineLevel="0" collapsed="false">
      <c r="C5067" s="163" t="s">
        <v>10645</v>
      </c>
      <c r="D5067" s="163" t="s">
        <v>104</v>
      </c>
      <c r="E5067" s="183" t="n">
        <v>0.6227</v>
      </c>
    </row>
    <row r="5068" customFormat="false" ht="16.4" hidden="false" customHeight="false" outlineLevel="0" collapsed="false">
      <c r="C5068" s="163" t="s">
        <v>10646</v>
      </c>
      <c r="D5068" s="163" t="s">
        <v>5649</v>
      </c>
      <c r="E5068" s="183" t="n">
        <v>0.6227</v>
      </c>
    </row>
    <row r="5069" customFormat="false" ht="16.4" hidden="false" customHeight="false" outlineLevel="0" collapsed="false">
      <c r="C5069" s="163" t="s">
        <v>5716</v>
      </c>
      <c r="D5069" s="163" t="s">
        <v>5649</v>
      </c>
      <c r="E5069" s="183" t="n">
        <v>0.6227</v>
      </c>
    </row>
    <row r="5070" customFormat="false" ht="16.4" hidden="false" customHeight="false" outlineLevel="0" collapsed="false">
      <c r="C5070" s="163" t="s">
        <v>5720</v>
      </c>
      <c r="D5070" s="163" t="s">
        <v>5649</v>
      </c>
      <c r="E5070" s="183" t="n">
        <v>0.6227</v>
      </c>
    </row>
    <row r="5071" customFormat="false" ht="16.4" hidden="false" customHeight="false" outlineLevel="0" collapsed="false">
      <c r="C5071" s="163" t="s">
        <v>750</v>
      </c>
      <c r="D5071" s="163" t="s">
        <v>101</v>
      </c>
      <c r="E5071" s="183" t="n">
        <v>0.6227</v>
      </c>
    </row>
    <row r="5072" customFormat="false" ht="16.4" hidden="false" customHeight="false" outlineLevel="0" collapsed="false">
      <c r="C5072" s="163" t="s">
        <v>5726</v>
      </c>
      <c r="D5072" s="163" t="s">
        <v>5649</v>
      </c>
      <c r="E5072" s="183" t="n">
        <v>0.6227</v>
      </c>
    </row>
    <row r="5073" customFormat="false" ht="16.4" hidden="false" customHeight="false" outlineLevel="0" collapsed="false">
      <c r="C5073" s="163" t="s">
        <v>1653</v>
      </c>
      <c r="D5073" s="163" t="s">
        <v>5649</v>
      </c>
      <c r="E5073" s="183" t="n">
        <v>0.4605</v>
      </c>
    </row>
    <row r="5074" customFormat="false" ht="16.4" hidden="false" customHeight="false" outlineLevel="0" collapsed="false">
      <c r="C5074" s="163" t="s">
        <v>1274</v>
      </c>
      <c r="D5074" s="163" t="s">
        <v>5649</v>
      </c>
      <c r="E5074" s="183" t="n">
        <v>0.5964</v>
      </c>
    </row>
    <row r="5075" customFormat="false" ht="16.4" hidden="false" customHeight="false" outlineLevel="0" collapsed="false">
      <c r="C5075" s="163" t="s">
        <v>1276</v>
      </c>
      <c r="D5075" s="163" t="s">
        <v>5649</v>
      </c>
      <c r="E5075" s="183" t="n">
        <v>0.5964</v>
      </c>
    </row>
    <row r="5076" customFormat="false" ht="16.4" hidden="false" customHeight="false" outlineLevel="0" collapsed="false">
      <c r="C5076" s="163" t="s">
        <v>10647</v>
      </c>
      <c r="D5076" s="163" t="s">
        <v>1161</v>
      </c>
      <c r="E5076" s="183" t="n">
        <v>0.5039</v>
      </c>
    </row>
    <row r="5077" customFormat="false" ht="16.4" hidden="false" customHeight="false" outlineLevel="0" collapsed="false">
      <c r="C5077" s="163" t="s">
        <v>1652</v>
      </c>
      <c r="D5077" s="163" t="s">
        <v>5649</v>
      </c>
      <c r="E5077" s="183" t="n">
        <v>0.4605</v>
      </c>
    </row>
    <row r="5078" customFormat="false" ht="16.4" hidden="false" customHeight="false" outlineLevel="0" collapsed="false">
      <c r="C5078" s="163" t="s">
        <v>10648</v>
      </c>
      <c r="D5078" s="163" t="s">
        <v>5649</v>
      </c>
      <c r="E5078" s="183" t="s">
        <v>5649</v>
      </c>
    </row>
    <row r="5079" customFormat="false" ht="16.4" hidden="false" customHeight="false" outlineLevel="0" collapsed="false">
      <c r="C5079" s="163" t="s">
        <v>103</v>
      </c>
      <c r="D5079" s="163" t="s">
        <v>5649</v>
      </c>
      <c r="E5079" s="183" t="n">
        <v>0.5039</v>
      </c>
    </row>
    <row r="5080" customFormat="false" ht="16.4" hidden="false" customHeight="false" outlineLevel="0" collapsed="false">
      <c r="C5080" s="163" t="s">
        <v>10649</v>
      </c>
      <c r="D5080" s="163" t="s">
        <v>5649</v>
      </c>
      <c r="E5080" s="183" t="s">
        <v>5649</v>
      </c>
    </row>
    <row r="5081" customFormat="false" ht="16.4" hidden="false" customHeight="false" outlineLevel="0" collapsed="false">
      <c r="C5081" s="163" t="s">
        <v>10650</v>
      </c>
      <c r="D5081" s="163" t="s">
        <v>5649</v>
      </c>
      <c r="E5081" s="183" t="s">
        <v>5649</v>
      </c>
    </row>
    <row r="5082" customFormat="false" ht="16.4" hidden="false" customHeight="false" outlineLevel="0" collapsed="false">
      <c r="C5082" s="163" t="s">
        <v>10651</v>
      </c>
      <c r="D5082" s="163" t="s">
        <v>5649</v>
      </c>
      <c r="E5082" s="183" t="s">
        <v>5649</v>
      </c>
    </row>
    <row r="5083" customFormat="false" ht="16.4" hidden="false" customHeight="false" outlineLevel="0" collapsed="false">
      <c r="C5083" s="163" t="s">
        <v>100</v>
      </c>
      <c r="D5083" s="163" t="s">
        <v>5649</v>
      </c>
      <c r="E5083" s="183" t="n">
        <v>0.5039</v>
      </c>
    </row>
    <row r="5084" customFormat="false" ht="16.4" hidden="false" customHeight="false" outlineLevel="0" collapsed="false">
      <c r="C5084" s="163" t="s">
        <v>10652</v>
      </c>
      <c r="D5084" s="163" t="s">
        <v>5649</v>
      </c>
      <c r="E5084" s="183" t="s">
        <v>5649</v>
      </c>
    </row>
    <row r="5085" customFormat="false" ht="16.4" hidden="false" customHeight="false" outlineLevel="0" collapsed="false">
      <c r="C5085" s="163" t="s">
        <v>10653</v>
      </c>
      <c r="D5085" s="163" t="s">
        <v>5649</v>
      </c>
      <c r="E5085" s="183" t="s">
        <v>5649</v>
      </c>
    </row>
    <row r="5086" customFormat="false" ht="16.4" hidden="false" customHeight="false" outlineLevel="0" collapsed="false">
      <c r="C5086" s="163" t="s">
        <v>10654</v>
      </c>
      <c r="D5086" s="163" t="s">
        <v>5649</v>
      </c>
      <c r="E5086" s="183" t="s">
        <v>5649</v>
      </c>
    </row>
    <row r="5087" customFormat="false" ht="16.4" hidden="false" customHeight="false" outlineLevel="0" collapsed="false">
      <c r="C5087" s="163" t="s">
        <v>10655</v>
      </c>
      <c r="D5087" s="163" t="s">
        <v>5649</v>
      </c>
      <c r="E5087" s="183" t="s">
        <v>5649</v>
      </c>
    </row>
    <row r="5088" customFormat="false" ht="16.4" hidden="false" customHeight="false" outlineLevel="0" collapsed="false">
      <c r="C5088" s="163" t="s">
        <v>105</v>
      </c>
      <c r="D5088" s="163" t="s">
        <v>5649</v>
      </c>
      <c r="E5088" s="183" t="n">
        <v>0.5039</v>
      </c>
    </row>
    <row r="5089" customFormat="false" ht="16.4" hidden="false" customHeight="false" outlineLevel="0" collapsed="false">
      <c r="C5089" s="163" t="s">
        <v>10656</v>
      </c>
      <c r="D5089" s="163" t="s">
        <v>5649</v>
      </c>
      <c r="E5089" s="183" t="s">
        <v>5649</v>
      </c>
    </row>
    <row r="5090" customFormat="false" ht="16.4" hidden="false" customHeight="false" outlineLevel="0" collapsed="false">
      <c r="C5090" s="163" t="s">
        <v>10657</v>
      </c>
      <c r="D5090" s="163" t="s">
        <v>5649</v>
      </c>
      <c r="E5090" s="183" t="s">
        <v>5649</v>
      </c>
    </row>
    <row r="5091" customFormat="false" ht="16.4" hidden="false" customHeight="false" outlineLevel="0" collapsed="false">
      <c r="C5091" s="163" t="s">
        <v>10658</v>
      </c>
      <c r="D5091" s="163" t="s">
        <v>5649</v>
      </c>
      <c r="E5091" s="183" t="s">
        <v>5649</v>
      </c>
    </row>
    <row r="5092" customFormat="false" ht="16.4" hidden="false" customHeight="false" outlineLevel="0" collapsed="false">
      <c r="C5092" s="163" t="s">
        <v>10659</v>
      </c>
      <c r="D5092" s="163" t="s">
        <v>5649</v>
      </c>
      <c r="E5092" s="183" t="s">
        <v>5649</v>
      </c>
    </row>
    <row r="5093" customFormat="false" ht="16.4" hidden="false" customHeight="false" outlineLevel="0" collapsed="false">
      <c r="C5093" s="163" t="s">
        <v>10660</v>
      </c>
      <c r="D5093" s="163" t="s">
        <v>5649</v>
      </c>
      <c r="E5093" s="183" t="s">
        <v>5649</v>
      </c>
    </row>
    <row r="5094" customFormat="false" ht="16.4" hidden="false" customHeight="false" outlineLevel="0" collapsed="false">
      <c r="C5094" s="163" t="s">
        <v>10661</v>
      </c>
      <c r="D5094" s="163" t="s">
        <v>5649</v>
      </c>
      <c r="E5094" s="183" t="s">
        <v>5649</v>
      </c>
    </row>
    <row r="5095" customFormat="false" ht="16.4" hidden="false" customHeight="false" outlineLevel="0" collapsed="false">
      <c r="C5095" s="163" t="s">
        <v>10662</v>
      </c>
      <c r="D5095" s="163" t="s">
        <v>5649</v>
      </c>
      <c r="E5095" s="183" t="s">
        <v>5649</v>
      </c>
    </row>
    <row r="5096" customFormat="false" ht="16.4" hidden="false" customHeight="false" outlineLevel="0" collapsed="false">
      <c r="C5096" s="163" t="s">
        <v>10663</v>
      </c>
      <c r="D5096" s="163" t="s">
        <v>5649</v>
      </c>
      <c r="E5096" s="183" t="s">
        <v>5649</v>
      </c>
    </row>
    <row r="5097" customFormat="false" ht="16.4" hidden="false" customHeight="false" outlineLevel="0" collapsed="false">
      <c r="C5097" s="163" t="s">
        <v>10664</v>
      </c>
      <c r="D5097" s="163" t="s">
        <v>5649</v>
      </c>
      <c r="E5097" s="183" t="s">
        <v>5649</v>
      </c>
    </row>
    <row r="5098" customFormat="false" ht="16.4" hidden="false" customHeight="false" outlineLevel="0" collapsed="false">
      <c r="C5098" s="163" t="s">
        <v>10665</v>
      </c>
      <c r="D5098" s="163" t="s">
        <v>5649</v>
      </c>
      <c r="E5098" s="183" t="s">
        <v>5649</v>
      </c>
    </row>
    <row r="5099" customFormat="false" ht="16.4" hidden="false" customHeight="false" outlineLevel="0" collapsed="false">
      <c r="C5099" s="163" t="s">
        <v>10666</v>
      </c>
      <c r="D5099" s="163" t="s">
        <v>5649</v>
      </c>
      <c r="E5099" s="183" t="s">
        <v>5649</v>
      </c>
    </row>
    <row r="5100" customFormat="false" ht="16.4" hidden="false" customHeight="false" outlineLevel="0" collapsed="false">
      <c r="C5100" s="163" t="s">
        <v>10667</v>
      </c>
      <c r="D5100" s="163" t="s">
        <v>5649</v>
      </c>
      <c r="E5100" s="183" t="s">
        <v>5649</v>
      </c>
    </row>
    <row r="5101" customFormat="false" ht="16.4" hidden="false" customHeight="false" outlineLevel="0" collapsed="false">
      <c r="C5101" s="163" t="s">
        <v>10668</v>
      </c>
      <c r="D5101" s="163" t="s">
        <v>5649</v>
      </c>
      <c r="E5101" s="183" t="s">
        <v>5649</v>
      </c>
    </row>
    <row r="5102" customFormat="false" ht="16.4" hidden="false" customHeight="false" outlineLevel="0" collapsed="false">
      <c r="C5102" s="163" t="s">
        <v>10669</v>
      </c>
      <c r="D5102" s="163" t="s">
        <v>5649</v>
      </c>
      <c r="E5102" s="183" t="s">
        <v>5649</v>
      </c>
    </row>
    <row r="5103" customFormat="false" ht="16.4" hidden="false" customHeight="false" outlineLevel="0" collapsed="false">
      <c r="C5103" s="163" t="s">
        <v>10670</v>
      </c>
      <c r="D5103" s="163" t="s">
        <v>5649</v>
      </c>
      <c r="E5103" s="183" t="s">
        <v>5649</v>
      </c>
    </row>
    <row r="5104" customFormat="false" ht="16.4" hidden="false" customHeight="false" outlineLevel="0" collapsed="false">
      <c r="C5104" s="163" t="s">
        <v>10671</v>
      </c>
      <c r="D5104" s="163" t="s">
        <v>5649</v>
      </c>
      <c r="E5104" s="183" t="s">
        <v>5649</v>
      </c>
    </row>
    <row r="5105" customFormat="false" ht="16.4" hidden="false" customHeight="false" outlineLevel="0" collapsed="false">
      <c r="C5105" s="163" t="s">
        <v>10672</v>
      </c>
      <c r="D5105" s="163" t="s">
        <v>5649</v>
      </c>
      <c r="E5105" s="183" t="s">
        <v>5649</v>
      </c>
    </row>
    <row r="5106" customFormat="false" ht="16.4" hidden="false" customHeight="false" outlineLevel="0" collapsed="false">
      <c r="C5106" s="163" t="s">
        <v>10673</v>
      </c>
      <c r="D5106" s="163" t="s">
        <v>5649</v>
      </c>
      <c r="E5106" s="183" t="s">
        <v>5649</v>
      </c>
    </row>
    <row r="5107" customFormat="false" ht="16.4" hidden="false" customHeight="false" outlineLevel="0" collapsed="false">
      <c r="C5107" s="163" t="s">
        <v>10674</v>
      </c>
      <c r="D5107" s="163" t="s">
        <v>5649</v>
      </c>
      <c r="E5107" s="183" t="s">
        <v>5649</v>
      </c>
    </row>
    <row r="5108" customFormat="false" ht="16.4" hidden="false" customHeight="false" outlineLevel="0" collapsed="false">
      <c r="C5108" s="163" t="s">
        <v>10675</v>
      </c>
      <c r="D5108" s="163" t="s">
        <v>5649</v>
      </c>
      <c r="E5108" s="183" t="s">
        <v>5649</v>
      </c>
    </row>
    <row r="5109" customFormat="false" ht="16.4" hidden="false" customHeight="false" outlineLevel="0" collapsed="false">
      <c r="C5109" s="163" t="s">
        <v>10676</v>
      </c>
      <c r="D5109" s="163" t="s">
        <v>5649</v>
      </c>
      <c r="E5109" s="183" t="s">
        <v>5649</v>
      </c>
    </row>
    <row r="5110" customFormat="false" ht="16.4" hidden="false" customHeight="false" outlineLevel="0" collapsed="false">
      <c r="C5110" s="163" t="s">
        <v>10677</v>
      </c>
      <c r="D5110" s="163" t="s">
        <v>5649</v>
      </c>
      <c r="E5110" s="183" t="s">
        <v>5649</v>
      </c>
    </row>
    <row r="5111" customFormat="false" ht="16.4" hidden="false" customHeight="false" outlineLevel="0" collapsed="false">
      <c r="C5111" s="163" t="s">
        <v>10678</v>
      </c>
      <c r="D5111" s="163" t="s">
        <v>5649</v>
      </c>
      <c r="E5111" s="183" t="s">
        <v>5649</v>
      </c>
    </row>
    <row r="5112" customFormat="false" ht="16.4" hidden="false" customHeight="false" outlineLevel="0" collapsed="false">
      <c r="C5112" s="163" t="s">
        <v>10679</v>
      </c>
      <c r="D5112" s="163" t="s">
        <v>5649</v>
      </c>
      <c r="E5112" s="183" t="s">
        <v>5649</v>
      </c>
    </row>
    <row r="5113" customFormat="false" ht="16.4" hidden="false" customHeight="false" outlineLevel="0" collapsed="false">
      <c r="C5113" s="163" t="s">
        <v>10680</v>
      </c>
      <c r="D5113" s="163" t="s">
        <v>5649</v>
      </c>
      <c r="E5113" s="183" t="s">
        <v>5649</v>
      </c>
    </row>
    <row r="5114" customFormat="false" ht="16.4" hidden="false" customHeight="false" outlineLevel="0" collapsed="false">
      <c r="C5114" s="163" t="s">
        <v>10681</v>
      </c>
      <c r="D5114" s="163" t="s">
        <v>5649</v>
      </c>
      <c r="E5114" s="183" t="s">
        <v>5649</v>
      </c>
    </row>
    <row r="5115" customFormat="false" ht="16.4" hidden="false" customHeight="false" outlineLevel="0" collapsed="false">
      <c r="C5115" s="163" t="s">
        <v>10682</v>
      </c>
      <c r="D5115" s="163" t="s">
        <v>5649</v>
      </c>
      <c r="E5115" s="183" t="s">
        <v>5649</v>
      </c>
    </row>
    <row r="5116" customFormat="false" ht="16.4" hidden="false" customHeight="false" outlineLevel="0" collapsed="false">
      <c r="C5116" s="163" t="s">
        <v>10683</v>
      </c>
      <c r="D5116" s="163" t="s">
        <v>5649</v>
      </c>
      <c r="E5116" s="183" t="s">
        <v>5649</v>
      </c>
    </row>
    <row r="5117" customFormat="false" ht="16.4" hidden="false" customHeight="false" outlineLevel="0" collapsed="false">
      <c r="C5117" s="163" t="s">
        <v>10684</v>
      </c>
      <c r="D5117" s="163" t="s">
        <v>5649</v>
      </c>
      <c r="E5117" s="183" t="s">
        <v>5649</v>
      </c>
    </row>
    <row r="5118" customFormat="false" ht="16.4" hidden="false" customHeight="false" outlineLevel="0" collapsed="false">
      <c r="C5118" s="163" t="s">
        <v>10685</v>
      </c>
      <c r="D5118" s="163" t="s">
        <v>5649</v>
      </c>
      <c r="E5118" s="183" t="s">
        <v>5649</v>
      </c>
    </row>
    <row r="5119" customFormat="false" ht="16.4" hidden="false" customHeight="false" outlineLevel="0" collapsed="false">
      <c r="C5119" s="163" t="s">
        <v>10686</v>
      </c>
      <c r="D5119" s="163" t="s">
        <v>5649</v>
      </c>
      <c r="E5119" s="183" t="s">
        <v>5649</v>
      </c>
    </row>
    <row r="5120" customFormat="false" ht="16.4" hidden="false" customHeight="false" outlineLevel="0" collapsed="false">
      <c r="C5120" s="163" t="s">
        <v>10687</v>
      </c>
      <c r="D5120" s="163" t="s">
        <v>5649</v>
      </c>
      <c r="E5120" s="183" t="s">
        <v>5649</v>
      </c>
    </row>
    <row r="5121" customFormat="false" ht="16.4" hidden="false" customHeight="false" outlineLevel="0" collapsed="false">
      <c r="C5121" s="163" t="s">
        <v>10688</v>
      </c>
      <c r="D5121" s="163" t="s">
        <v>5649</v>
      </c>
      <c r="E5121" s="183" t="s">
        <v>5649</v>
      </c>
    </row>
    <row r="5122" customFormat="false" ht="16.4" hidden="false" customHeight="false" outlineLevel="0" collapsed="false">
      <c r="C5122" s="163" t="s">
        <v>10689</v>
      </c>
      <c r="D5122" s="163" t="s">
        <v>5649</v>
      </c>
      <c r="E5122" s="183" t="s">
        <v>5649</v>
      </c>
    </row>
    <row r="5123" customFormat="false" ht="16.4" hidden="false" customHeight="false" outlineLevel="0" collapsed="false">
      <c r="C5123" s="163" t="s">
        <v>10690</v>
      </c>
      <c r="D5123" s="163" t="s">
        <v>5649</v>
      </c>
      <c r="E5123" s="183" t="s">
        <v>5649</v>
      </c>
    </row>
    <row r="5124" customFormat="false" ht="16.4" hidden="false" customHeight="false" outlineLevel="0" collapsed="false">
      <c r="C5124" s="163" t="s">
        <v>10691</v>
      </c>
      <c r="D5124" s="163" t="s">
        <v>5649</v>
      </c>
      <c r="E5124" s="183" t="s">
        <v>5649</v>
      </c>
    </row>
    <row r="5125" customFormat="false" ht="16.4" hidden="false" customHeight="false" outlineLevel="0" collapsed="false">
      <c r="C5125" s="163" t="s">
        <v>10692</v>
      </c>
      <c r="D5125" s="163" t="s">
        <v>5649</v>
      </c>
      <c r="E5125" s="183" t="s">
        <v>5649</v>
      </c>
    </row>
    <row r="5126" customFormat="false" ht="16.4" hidden="false" customHeight="false" outlineLevel="0" collapsed="false">
      <c r="C5126" s="163" t="s">
        <v>10693</v>
      </c>
      <c r="D5126" s="163" t="s">
        <v>5649</v>
      </c>
      <c r="E5126" s="183" t="s">
        <v>5649</v>
      </c>
    </row>
    <row r="5127" customFormat="false" ht="16.4" hidden="false" customHeight="false" outlineLevel="0" collapsed="false">
      <c r="C5127" s="163" t="s">
        <v>10694</v>
      </c>
      <c r="D5127" s="163" t="s">
        <v>5649</v>
      </c>
      <c r="E5127" s="183" t="s">
        <v>5649</v>
      </c>
    </row>
    <row r="5128" customFormat="false" ht="16.4" hidden="false" customHeight="false" outlineLevel="0" collapsed="false">
      <c r="C5128" s="163" t="s">
        <v>10695</v>
      </c>
      <c r="D5128" s="163" t="s">
        <v>5649</v>
      </c>
      <c r="E5128" s="183" t="s">
        <v>5649</v>
      </c>
    </row>
    <row r="5129" customFormat="false" ht="16.4" hidden="false" customHeight="false" outlineLevel="0" collapsed="false">
      <c r="C5129" s="163" t="s">
        <v>10696</v>
      </c>
      <c r="D5129" s="163" t="s">
        <v>5649</v>
      </c>
      <c r="E5129" s="183" t="s">
        <v>5649</v>
      </c>
    </row>
    <row r="5130" customFormat="false" ht="16.4" hidden="false" customHeight="false" outlineLevel="0" collapsed="false">
      <c r="C5130" s="163" t="s">
        <v>10697</v>
      </c>
      <c r="D5130" s="163" t="s">
        <v>5649</v>
      </c>
      <c r="E5130" s="183" t="s">
        <v>5649</v>
      </c>
    </row>
    <row r="5131" customFormat="false" ht="16.4" hidden="false" customHeight="false" outlineLevel="0" collapsed="false">
      <c r="C5131" s="163" t="s">
        <v>10698</v>
      </c>
      <c r="D5131" s="163" t="s">
        <v>5649</v>
      </c>
      <c r="E5131" s="183" t="s">
        <v>5649</v>
      </c>
    </row>
    <row r="5132" customFormat="false" ht="16.4" hidden="false" customHeight="false" outlineLevel="0" collapsed="false">
      <c r="C5132" s="163" t="s">
        <v>10699</v>
      </c>
      <c r="D5132" s="163" t="s">
        <v>5649</v>
      </c>
      <c r="E5132" s="183" t="s">
        <v>5649</v>
      </c>
    </row>
    <row r="5133" customFormat="false" ht="16.4" hidden="false" customHeight="false" outlineLevel="0" collapsed="false">
      <c r="C5133" s="163" t="s">
        <v>10700</v>
      </c>
      <c r="D5133" s="163" t="s">
        <v>5649</v>
      </c>
      <c r="E5133" s="183" t="s">
        <v>5649</v>
      </c>
    </row>
    <row r="5134" customFormat="false" ht="16.4" hidden="false" customHeight="false" outlineLevel="0" collapsed="false">
      <c r="C5134" s="163" t="s">
        <v>10701</v>
      </c>
      <c r="D5134" s="163" t="s">
        <v>5649</v>
      </c>
      <c r="E5134" s="183" t="s">
        <v>5649</v>
      </c>
    </row>
    <row r="5135" customFormat="false" ht="16.4" hidden="false" customHeight="false" outlineLevel="0" collapsed="false">
      <c r="C5135" s="163" t="s">
        <v>10702</v>
      </c>
      <c r="D5135" s="163" t="s">
        <v>5649</v>
      </c>
      <c r="E5135" s="183" t="s">
        <v>5649</v>
      </c>
    </row>
    <row r="5136" customFormat="false" ht="16.4" hidden="false" customHeight="false" outlineLevel="0" collapsed="false">
      <c r="C5136" s="163" t="s">
        <v>10703</v>
      </c>
      <c r="D5136" s="163" t="s">
        <v>5649</v>
      </c>
      <c r="E5136" s="183" t="s">
        <v>5649</v>
      </c>
    </row>
    <row r="5137" customFormat="false" ht="16.4" hidden="false" customHeight="false" outlineLevel="0" collapsed="false">
      <c r="C5137" s="163" t="s">
        <v>10704</v>
      </c>
      <c r="D5137" s="163" t="s">
        <v>5649</v>
      </c>
      <c r="E5137" s="183" t="s">
        <v>5649</v>
      </c>
    </row>
    <row r="5138" customFormat="false" ht="16.4" hidden="false" customHeight="false" outlineLevel="0" collapsed="false">
      <c r="C5138" s="163" t="s">
        <v>10705</v>
      </c>
      <c r="D5138" s="163" t="s">
        <v>5649</v>
      </c>
      <c r="E5138" s="183" t="s">
        <v>5649</v>
      </c>
    </row>
    <row r="5139" customFormat="false" ht="16.4" hidden="false" customHeight="false" outlineLevel="0" collapsed="false">
      <c r="C5139" s="163" t="s">
        <v>10706</v>
      </c>
      <c r="D5139" s="163" t="s">
        <v>5649</v>
      </c>
      <c r="E5139" s="183" t="s">
        <v>5649</v>
      </c>
    </row>
    <row r="5140" customFormat="false" ht="16.4" hidden="false" customHeight="false" outlineLevel="0" collapsed="false">
      <c r="C5140" s="163" t="s">
        <v>10707</v>
      </c>
      <c r="D5140" s="163" t="s">
        <v>5649</v>
      </c>
      <c r="E5140" s="183" t="s">
        <v>5649</v>
      </c>
    </row>
    <row r="5141" customFormat="false" ht="16.4" hidden="false" customHeight="false" outlineLevel="0" collapsed="false">
      <c r="C5141" s="163" t="s">
        <v>10708</v>
      </c>
      <c r="D5141" s="163" t="s">
        <v>5649</v>
      </c>
      <c r="E5141" s="183" t="s">
        <v>5649</v>
      </c>
    </row>
    <row r="5142" customFormat="false" ht="16.4" hidden="false" customHeight="false" outlineLevel="0" collapsed="false">
      <c r="C5142" s="163" t="s">
        <v>10709</v>
      </c>
      <c r="D5142" s="163" t="s">
        <v>5649</v>
      </c>
      <c r="E5142" s="183" t="s">
        <v>5649</v>
      </c>
    </row>
    <row r="5143" customFormat="false" ht="16.4" hidden="false" customHeight="false" outlineLevel="0" collapsed="false">
      <c r="C5143" s="163" t="s">
        <v>10710</v>
      </c>
      <c r="D5143" s="163" t="s">
        <v>5649</v>
      </c>
      <c r="E5143" s="183" t="s">
        <v>5649</v>
      </c>
    </row>
    <row r="5144" customFormat="false" ht="16.4" hidden="false" customHeight="false" outlineLevel="0" collapsed="false">
      <c r="C5144" s="163" t="s">
        <v>10711</v>
      </c>
      <c r="D5144" s="163" t="s">
        <v>5649</v>
      </c>
      <c r="E5144" s="183" t="s">
        <v>5649</v>
      </c>
    </row>
    <row r="5145" customFormat="false" ht="16.4" hidden="false" customHeight="false" outlineLevel="0" collapsed="false">
      <c r="C5145" s="163" t="s">
        <v>10712</v>
      </c>
      <c r="D5145" s="163" t="s">
        <v>5649</v>
      </c>
      <c r="E5145" s="183" t="s">
        <v>5649</v>
      </c>
    </row>
    <row r="5146" customFormat="false" ht="16.4" hidden="false" customHeight="false" outlineLevel="0" collapsed="false">
      <c r="C5146" s="163" t="s">
        <v>10713</v>
      </c>
      <c r="D5146" s="163" t="s">
        <v>5649</v>
      </c>
      <c r="E5146" s="183" t="s">
        <v>5649</v>
      </c>
    </row>
    <row r="5147" customFormat="false" ht="16.4" hidden="false" customHeight="false" outlineLevel="0" collapsed="false">
      <c r="C5147" s="163" t="s">
        <v>10714</v>
      </c>
      <c r="D5147" s="163" t="s">
        <v>5649</v>
      </c>
      <c r="E5147" s="183" t="s">
        <v>5649</v>
      </c>
    </row>
    <row r="5148" customFormat="false" ht="16.4" hidden="false" customHeight="false" outlineLevel="0" collapsed="false">
      <c r="C5148" s="163" t="s">
        <v>10715</v>
      </c>
      <c r="D5148" s="163" t="s">
        <v>5649</v>
      </c>
      <c r="E5148" s="183" t="s">
        <v>5649</v>
      </c>
    </row>
    <row r="5149" customFormat="false" ht="16.4" hidden="false" customHeight="false" outlineLevel="0" collapsed="false">
      <c r="C5149" s="163" t="s">
        <v>10716</v>
      </c>
      <c r="D5149" s="163" t="s">
        <v>5649</v>
      </c>
      <c r="E5149" s="183" t="s">
        <v>5649</v>
      </c>
    </row>
    <row r="5150" customFormat="false" ht="16.4" hidden="false" customHeight="false" outlineLevel="0" collapsed="false">
      <c r="C5150" s="163" t="s">
        <v>10717</v>
      </c>
      <c r="D5150" s="163" t="s">
        <v>5649</v>
      </c>
      <c r="E5150" s="183" t="s">
        <v>5649</v>
      </c>
    </row>
    <row r="5151" customFormat="false" ht="16.4" hidden="false" customHeight="false" outlineLevel="0" collapsed="false">
      <c r="C5151" s="163" t="s">
        <v>10718</v>
      </c>
      <c r="D5151" s="163" t="s">
        <v>5649</v>
      </c>
      <c r="E5151" s="183" t="s">
        <v>5649</v>
      </c>
    </row>
    <row r="5152" customFormat="false" ht="16.4" hidden="false" customHeight="false" outlineLevel="0" collapsed="false">
      <c r="C5152" s="163" t="s">
        <v>10719</v>
      </c>
      <c r="D5152" s="163" t="s">
        <v>5649</v>
      </c>
      <c r="E5152" s="183" t="s">
        <v>5649</v>
      </c>
    </row>
    <row r="5153" customFormat="false" ht="16.4" hidden="false" customHeight="false" outlineLevel="0" collapsed="false">
      <c r="C5153" s="163" t="s">
        <v>10720</v>
      </c>
      <c r="D5153" s="163" t="s">
        <v>5649</v>
      </c>
      <c r="E5153" s="183" t="s">
        <v>5649</v>
      </c>
    </row>
    <row r="5154" customFormat="false" ht="16.4" hidden="false" customHeight="false" outlineLevel="0" collapsed="false">
      <c r="C5154" s="163" t="s">
        <v>10721</v>
      </c>
      <c r="D5154" s="163" t="s">
        <v>5649</v>
      </c>
      <c r="E5154" s="183" t="s">
        <v>5649</v>
      </c>
    </row>
    <row r="5155" customFormat="false" ht="16.4" hidden="false" customHeight="false" outlineLevel="0" collapsed="false">
      <c r="C5155" s="163" t="s">
        <v>10722</v>
      </c>
      <c r="D5155" s="163" t="s">
        <v>5649</v>
      </c>
      <c r="E5155" s="183" t="s">
        <v>5649</v>
      </c>
    </row>
    <row r="5156" customFormat="false" ht="16.4" hidden="false" customHeight="false" outlineLevel="0" collapsed="false">
      <c r="C5156" s="163" t="s">
        <v>10723</v>
      </c>
      <c r="D5156" s="163" t="s">
        <v>5649</v>
      </c>
      <c r="E5156" s="183" t="s">
        <v>5649</v>
      </c>
    </row>
    <row r="5157" customFormat="false" ht="16.4" hidden="false" customHeight="false" outlineLevel="0" collapsed="false">
      <c r="C5157" s="163" t="s">
        <v>10724</v>
      </c>
      <c r="D5157" s="163" t="s">
        <v>1134</v>
      </c>
      <c r="E5157" s="183" t="s">
        <v>5649</v>
      </c>
    </row>
    <row r="5158" customFormat="false" ht="16.4" hidden="false" customHeight="false" outlineLevel="0" collapsed="false">
      <c r="C5158" s="163" t="s">
        <v>10725</v>
      </c>
      <c r="D5158" s="163" t="s">
        <v>1134</v>
      </c>
      <c r="E5158" s="183" t="s">
        <v>5649</v>
      </c>
    </row>
    <row r="5159" customFormat="false" ht="16.4" hidden="false" customHeight="false" outlineLevel="0" collapsed="false">
      <c r="C5159" s="163" t="s">
        <v>10726</v>
      </c>
      <c r="D5159" s="163" t="s">
        <v>1134</v>
      </c>
      <c r="E5159" s="183" t="s">
        <v>5649</v>
      </c>
    </row>
    <row r="5160" customFormat="false" ht="16.4" hidden="false" customHeight="false" outlineLevel="0" collapsed="false">
      <c r="C5160" s="163" t="s">
        <v>10727</v>
      </c>
      <c r="D5160" s="163" t="s">
        <v>1134</v>
      </c>
      <c r="E5160" s="183" t="s">
        <v>5649</v>
      </c>
    </row>
    <row r="5161" customFormat="false" ht="16.4" hidden="false" customHeight="false" outlineLevel="0" collapsed="false">
      <c r="C5161" s="163" t="s">
        <v>10728</v>
      </c>
      <c r="D5161" s="163" t="s">
        <v>5649</v>
      </c>
      <c r="E5161" s="183" t="s">
        <v>5649</v>
      </c>
    </row>
    <row r="5162" customFormat="false" ht="16.4" hidden="false" customHeight="false" outlineLevel="0" collapsed="false">
      <c r="C5162" s="163" t="s">
        <v>10729</v>
      </c>
      <c r="D5162" s="163" t="s">
        <v>5649</v>
      </c>
      <c r="E5162" s="183" t="s">
        <v>5649</v>
      </c>
    </row>
    <row r="5163" customFormat="false" ht="16.4" hidden="false" customHeight="false" outlineLevel="0" collapsed="false">
      <c r="C5163" s="163" t="s">
        <v>10730</v>
      </c>
      <c r="D5163" s="163" t="s">
        <v>5649</v>
      </c>
      <c r="E5163" s="183" t="s">
        <v>5649</v>
      </c>
    </row>
    <row r="5164" customFormat="false" ht="16.4" hidden="false" customHeight="false" outlineLevel="0" collapsed="false">
      <c r="C5164" s="163" t="s">
        <v>10731</v>
      </c>
      <c r="D5164" s="163" t="s">
        <v>5649</v>
      </c>
      <c r="E5164" s="183" t="s">
        <v>5649</v>
      </c>
    </row>
    <row r="5165" customFormat="false" ht="16.4" hidden="false" customHeight="false" outlineLevel="0" collapsed="false">
      <c r="C5165" s="163" t="s">
        <v>10732</v>
      </c>
      <c r="D5165" s="163" t="s">
        <v>5649</v>
      </c>
      <c r="E5165" s="183" t="s">
        <v>5649</v>
      </c>
    </row>
    <row r="5166" customFormat="false" ht="16.4" hidden="false" customHeight="false" outlineLevel="0" collapsed="false">
      <c r="C5166" s="163" t="s">
        <v>10733</v>
      </c>
      <c r="D5166" s="163" t="s">
        <v>5649</v>
      </c>
      <c r="E5166" s="183" t="s">
        <v>5649</v>
      </c>
    </row>
    <row r="5167" customFormat="false" ht="16.4" hidden="false" customHeight="false" outlineLevel="0" collapsed="false">
      <c r="C5167" s="163" t="s">
        <v>10734</v>
      </c>
      <c r="D5167" s="163" t="s">
        <v>5649</v>
      </c>
      <c r="E5167" s="183" t="s">
        <v>5649</v>
      </c>
    </row>
    <row r="5168" customFormat="false" ht="16.4" hidden="false" customHeight="false" outlineLevel="0" collapsed="false">
      <c r="C5168" s="163" t="s">
        <v>10735</v>
      </c>
      <c r="D5168" s="163" t="s">
        <v>1134</v>
      </c>
      <c r="E5168" s="183" t="s">
        <v>5649</v>
      </c>
    </row>
    <row r="5169" customFormat="false" ht="16.4" hidden="false" customHeight="false" outlineLevel="0" collapsed="false">
      <c r="C5169" s="163" t="s">
        <v>10736</v>
      </c>
      <c r="D5169" s="163" t="s">
        <v>1134</v>
      </c>
      <c r="E5169" s="183" t="n">
        <v>0.5797</v>
      </c>
    </row>
    <row r="5170" customFormat="false" ht="16.4" hidden="false" customHeight="false" outlineLevel="0" collapsed="false">
      <c r="C5170" s="163" t="s">
        <v>10737</v>
      </c>
      <c r="D5170" s="163" t="s">
        <v>1134</v>
      </c>
      <c r="E5170" s="183" t="n">
        <v>0.5797</v>
      </c>
    </row>
    <row r="5171" customFormat="false" ht="16.4" hidden="false" customHeight="false" outlineLevel="0" collapsed="false">
      <c r="C5171" s="163" t="s">
        <v>10738</v>
      </c>
      <c r="D5171" s="163" t="s">
        <v>5649</v>
      </c>
      <c r="E5171" s="183" t="n">
        <v>0.5797</v>
      </c>
    </row>
    <row r="5172" customFormat="false" ht="16.4" hidden="false" customHeight="false" outlineLevel="0" collapsed="false">
      <c r="C5172" s="163" t="s">
        <v>10739</v>
      </c>
      <c r="D5172" s="163" t="s">
        <v>5649</v>
      </c>
      <c r="E5172" s="183" t="n">
        <v>0.5797</v>
      </c>
    </row>
    <row r="5173" customFormat="false" ht="16.4" hidden="false" customHeight="false" outlineLevel="0" collapsed="false">
      <c r="C5173" s="163" t="s">
        <v>10740</v>
      </c>
      <c r="D5173" s="163" t="s">
        <v>5649</v>
      </c>
      <c r="E5173" s="183" t="s">
        <v>5649</v>
      </c>
    </row>
    <row r="5174" customFormat="false" ht="16.4" hidden="false" customHeight="false" outlineLevel="0" collapsed="false">
      <c r="C5174" s="163" t="s">
        <v>10741</v>
      </c>
      <c r="D5174" s="163" t="s">
        <v>5649</v>
      </c>
      <c r="E5174" s="183" t="s">
        <v>5649</v>
      </c>
    </row>
    <row r="5175" customFormat="false" ht="16.4" hidden="false" customHeight="false" outlineLevel="0" collapsed="false">
      <c r="C5175" s="163" t="s">
        <v>10742</v>
      </c>
      <c r="D5175" s="163" t="s">
        <v>5649</v>
      </c>
      <c r="E5175" s="183" t="s">
        <v>5649</v>
      </c>
    </row>
    <row r="5176" customFormat="false" ht="16.4" hidden="false" customHeight="false" outlineLevel="0" collapsed="false">
      <c r="C5176" s="163" t="s">
        <v>10743</v>
      </c>
      <c r="D5176" s="163" t="s">
        <v>5649</v>
      </c>
      <c r="E5176" s="183" t="s">
        <v>5649</v>
      </c>
    </row>
    <row r="5177" customFormat="false" ht="16.4" hidden="false" customHeight="false" outlineLevel="0" collapsed="false">
      <c r="C5177" s="163" t="s">
        <v>10744</v>
      </c>
      <c r="D5177" s="163" t="s">
        <v>5649</v>
      </c>
      <c r="E5177" s="183" t="s">
        <v>5649</v>
      </c>
    </row>
    <row r="5178" customFormat="false" ht="16.4" hidden="false" customHeight="false" outlineLevel="0" collapsed="false">
      <c r="C5178" s="163" t="s">
        <v>10745</v>
      </c>
      <c r="D5178" s="163" t="s">
        <v>5649</v>
      </c>
      <c r="E5178" s="183" t="s">
        <v>5649</v>
      </c>
    </row>
    <row r="5179" customFormat="false" ht="16.4" hidden="false" customHeight="false" outlineLevel="0" collapsed="false">
      <c r="C5179" s="163" t="s">
        <v>10746</v>
      </c>
      <c r="D5179" s="163" t="s">
        <v>5649</v>
      </c>
      <c r="E5179" s="183" t="s">
        <v>5649</v>
      </c>
    </row>
    <row r="5180" customFormat="false" ht="16.4" hidden="false" customHeight="false" outlineLevel="0" collapsed="false">
      <c r="C5180" s="163" t="s">
        <v>10747</v>
      </c>
      <c r="D5180" s="163" t="s">
        <v>5649</v>
      </c>
      <c r="E5180" s="183" t="n">
        <v>0.5797</v>
      </c>
    </row>
    <row r="5181" customFormat="false" ht="16.4" hidden="false" customHeight="false" outlineLevel="0" collapsed="false">
      <c r="C5181" s="163" t="s">
        <v>10748</v>
      </c>
      <c r="D5181" s="163" t="s">
        <v>5649</v>
      </c>
      <c r="E5181" s="183" t="n">
        <v>0.5797</v>
      </c>
    </row>
    <row r="5182" customFormat="false" ht="16.4" hidden="false" customHeight="false" outlineLevel="0" collapsed="false">
      <c r="C5182" s="163" t="s">
        <v>10749</v>
      </c>
      <c r="D5182" s="163" t="s">
        <v>5649</v>
      </c>
      <c r="E5182" s="183" t="n">
        <v>0.5797</v>
      </c>
    </row>
    <row r="5183" customFormat="false" ht="16.4" hidden="false" customHeight="false" outlineLevel="0" collapsed="false">
      <c r="C5183" s="163" t="s">
        <v>10750</v>
      </c>
      <c r="D5183" s="163" t="s">
        <v>5649</v>
      </c>
      <c r="E5183" s="183" t="s">
        <v>5649</v>
      </c>
    </row>
    <row r="5184" customFormat="false" ht="16.4" hidden="false" customHeight="false" outlineLevel="0" collapsed="false">
      <c r="C5184" s="163" t="s">
        <v>10751</v>
      </c>
      <c r="D5184" s="163" t="s">
        <v>5649</v>
      </c>
      <c r="E5184" s="183" t="s">
        <v>5649</v>
      </c>
    </row>
    <row r="5185" customFormat="false" ht="16.4" hidden="false" customHeight="false" outlineLevel="0" collapsed="false">
      <c r="C5185" s="163" t="s">
        <v>10752</v>
      </c>
      <c r="D5185" s="163" t="s">
        <v>5649</v>
      </c>
      <c r="E5185" s="183" t="s">
        <v>5649</v>
      </c>
    </row>
    <row r="5186" customFormat="false" ht="16.4" hidden="false" customHeight="false" outlineLevel="0" collapsed="false">
      <c r="C5186" s="163" t="s">
        <v>10753</v>
      </c>
      <c r="D5186" s="163" t="s">
        <v>5649</v>
      </c>
      <c r="E5186" s="183" t="s">
        <v>5649</v>
      </c>
    </row>
    <row r="5187" customFormat="false" ht="16.4" hidden="false" customHeight="false" outlineLevel="0" collapsed="false">
      <c r="C5187" s="163" t="s">
        <v>10754</v>
      </c>
      <c r="D5187" s="163" t="s">
        <v>5649</v>
      </c>
      <c r="E5187" s="183" t="s">
        <v>5649</v>
      </c>
    </row>
    <row r="5188" customFormat="false" ht="16.4" hidden="false" customHeight="false" outlineLevel="0" collapsed="false">
      <c r="C5188" s="163" t="s">
        <v>10755</v>
      </c>
      <c r="D5188" s="163" t="s">
        <v>5649</v>
      </c>
      <c r="E5188" s="183" t="s">
        <v>5649</v>
      </c>
    </row>
    <row r="5189" customFormat="false" ht="16.4" hidden="false" customHeight="false" outlineLevel="0" collapsed="false">
      <c r="C5189" s="163" t="s">
        <v>10756</v>
      </c>
      <c r="D5189" s="163" t="s">
        <v>5649</v>
      </c>
      <c r="E5189" s="183" t="s">
        <v>5649</v>
      </c>
    </row>
    <row r="5190" customFormat="false" ht="16.4" hidden="false" customHeight="false" outlineLevel="0" collapsed="false">
      <c r="C5190" s="163" t="s">
        <v>10757</v>
      </c>
      <c r="D5190" s="163" t="s">
        <v>5649</v>
      </c>
      <c r="E5190" s="183" t="s">
        <v>5649</v>
      </c>
    </row>
    <row r="5191" customFormat="false" ht="16.4" hidden="false" customHeight="false" outlineLevel="0" collapsed="false">
      <c r="C5191" s="163" t="s">
        <v>10758</v>
      </c>
      <c r="D5191" s="163" t="s">
        <v>5649</v>
      </c>
      <c r="E5191" s="183" t="s">
        <v>5649</v>
      </c>
    </row>
    <row r="5192" customFormat="false" ht="16.4" hidden="false" customHeight="false" outlineLevel="0" collapsed="false">
      <c r="C5192" s="163" t="s">
        <v>10759</v>
      </c>
      <c r="D5192" s="163" t="s">
        <v>5649</v>
      </c>
      <c r="E5192" s="183" t="s">
        <v>5649</v>
      </c>
    </row>
    <row r="5193" customFormat="false" ht="16.4" hidden="false" customHeight="false" outlineLevel="0" collapsed="false">
      <c r="C5193" s="163" t="s">
        <v>10760</v>
      </c>
      <c r="D5193" s="163" t="s">
        <v>5649</v>
      </c>
      <c r="E5193" s="183" t="s">
        <v>5649</v>
      </c>
    </row>
    <row r="5194" customFormat="false" ht="16.4" hidden="false" customHeight="false" outlineLevel="0" collapsed="false">
      <c r="C5194" s="163" t="s">
        <v>10761</v>
      </c>
      <c r="D5194" s="163" t="s">
        <v>5649</v>
      </c>
      <c r="E5194" s="183" t="s">
        <v>5649</v>
      </c>
    </row>
    <row r="5195" customFormat="false" ht="16.4" hidden="false" customHeight="false" outlineLevel="0" collapsed="false">
      <c r="C5195" s="163" t="s">
        <v>10762</v>
      </c>
      <c r="D5195" s="163" t="s">
        <v>5649</v>
      </c>
      <c r="E5195" s="183" t="s">
        <v>5649</v>
      </c>
    </row>
    <row r="5196" customFormat="false" ht="16.4" hidden="false" customHeight="false" outlineLevel="0" collapsed="false">
      <c r="C5196" s="163" t="s">
        <v>10763</v>
      </c>
      <c r="D5196" s="163" t="s">
        <v>5649</v>
      </c>
      <c r="E5196" s="183" t="s">
        <v>5649</v>
      </c>
    </row>
    <row r="5197" customFormat="false" ht="16.4" hidden="false" customHeight="false" outlineLevel="0" collapsed="false">
      <c r="C5197" s="163" t="s">
        <v>10764</v>
      </c>
      <c r="D5197" s="163" t="s">
        <v>5649</v>
      </c>
      <c r="E5197" s="183" t="s">
        <v>5649</v>
      </c>
    </row>
    <row r="5198" customFormat="false" ht="16.4" hidden="false" customHeight="false" outlineLevel="0" collapsed="false">
      <c r="C5198" s="163" t="s">
        <v>10765</v>
      </c>
      <c r="D5198" s="163" t="s">
        <v>5649</v>
      </c>
      <c r="E5198" s="183" t="s">
        <v>5649</v>
      </c>
    </row>
    <row r="5199" customFormat="false" ht="16.4" hidden="false" customHeight="false" outlineLevel="0" collapsed="false">
      <c r="C5199" s="163" t="s">
        <v>10766</v>
      </c>
      <c r="D5199" s="163" t="s">
        <v>5649</v>
      </c>
      <c r="E5199" s="183" t="s">
        <v>5649</v>
      </c>
    </row>
    <row r="5200" customFormat="false" ht="16.4" hidden="false" customHeight="false" outlineLevel="0" collapsed="false">
      <c r="C5200" s="163" t="s">
        <v>10767</v>
      </c>
      <c r="D5200" s="163" t="s">
        <v>5649</v>
      </c>
      <c r="E5200" s="183" t="s">
        <v>5649</v>
      </c>
    </row>
    <row r="5201" customFormat="false" ht="16.4" hidden="false" customHeight="false" outlineLevel="0" collapsed="false">
      <c r="C5201" s="163" t="s">
        <v>10768</v>
      </c>
      <c r="D5201" s="163" t="s">
        <v>5649</v>
      </c>
      <c r="E5201" s="183" t="s">
        <v>5649</v>
      </c>
    </row>
    <row r="5202" customFormat="false" ht="16.4" hidden="false" customHeight="false" outlineLevel="0" collapsed="false">
      <c r="C5202" s="163" t="s">
        <v>10769</v>
      </c>
      <c r="D5202" s="163" t="s">
        <v>5649</v>
      </c>
      <c r="E5202" s="183" t="s">
        <v>5649</v>
      </c>
    </row>
    <row r="5203" customFormat="false" ht="16.4" hidden="false" customHeight="false" outlineLevel="0" collapsed="false">
      <c r="C5203" s="163" t="s">
        <v>10770</v>
      </c>
      <c r="D5203" s="163" t="s">
        <v>5649</v>
      </c>
      <c r="E5203" s="183" t="s">
        <v>5649</v>
      </c>
    </row>
    <row r="5204" customFormat="false" ht="16.4" hidden="false" customHeight="false" outlineLevel="0" collapsed="false">
      <c r="C5204" s="163" t="s">
        <v>10771</v>
      </c>
      <c r="D5204" s="163" t="s">
        <v>5649</v>
      </c>
      <c r="E5204" s="183" t="s">
        <v>5649</v>
      </c>
    </row>
    <row r="5205" customFormat="false" ht="16.4" hidden="false" customHeight="false" outlineLevel="0" collapsed="false">
      <c r="C5205" s="163" t="s">
        <v>10772</v>
      </c>
      <c r="D5205" s="163" t="s">
        <v>5649</v>
      </c>
      <c r="E5205" s="183" t="s">
        <v>5649</v>
      </c>
    </row>
    <row r="5206" customFormat="false" ht="16.4" hidden="false" customHeight="false" outlineLevel="0" collapsed="false">
      <c r="C5206" s="163" t="s">
        <v>10773</v>
      </c>
      <c r="D5206" s="163" t="s">
        <v>5649</v>
      </c>
      <c r="E5206" s="183" t="s">
        <v>5649</v>
      </c>
    </row>
    <row r="5207" customFormat="false" ht="16.4" hidden="false" customHeight="false" outlineLevel="0" collapsed="false">
      <c r="C5207" s="163" t="s">
        <v>10774</v>
      </c>
      <c r="D5207" s="163" t="s">
        <v>5649</v>
      </c>
      <c r="E5207" s="183" t="s">
        <v>5649</v>
      </c>
    </row>
    <row r="5208" customFormat="false" ht="16.4" hidden="false" customHeight="false" outlineLevel="0" collapsed="false">
      <c r="C5208" s="163" t="s">
        <v>10775</v>
      </c>
      <c r="D5208" s="163" t="s">
        <v>5649</v>
      </c>
      <c r="E5208" s="183" t="s">
        <v>5649</v>
      </c>
    </row>
    <row r="5209" customFormat="false" ht="16.4" hidden="false" customHeight="false" outlineLevel="0" collapsed="false">
      <c r="C5209" s="163" t="s">
        <v>10776</v>
      </c>
      <c r="D5209" s="163" t="s">
        <v>5649</v>
      </c>
      <c r="E5209" s="183" t="s">
        <v>5649</v>
      </c>
    </row>
    <row r="5210" customFormat="false" ht="16.4" hidden="false" customHeight="false" outlineLevel="0" collapsed="false">
      <c r="C5210" s="163" t="s">
        <v>10777</v>
      </c>
      <c r="D5210" s="163" t="s">
        <v>5649</v>
      </c>
      <c r="E5210" s="183" t="s">
        <v>5649</v>
      </c>
    </row>
    <row r="5211" customFormat="false" ht="16.4" hidden="false" customHeight="false" outlineLevel="0" collapsed="false">
      <c r="C5211" s="163" t="s">
        <v>10778</v>
      </c>
      <c r="D5211" s="163" t="s">
        <v>5649</v>
      </c>
      <c r="E5211" s="183" t="s">
        <v>5649</v>
      </c>
    </row>
    <row r="5212" customFormat="false" ht="16.4" hidden="false" customHeight="false" outlineLevel="0" collapsed="false">
      <c r="C5212" s="163" t="s">
        <v>10779</v>
      </c>
      <c r="D5212" s="163" t="s">
        <v>5649</v>
      </c>
      <c r="E5212" s="183" t="s">
        <v>5649</v>
      </c>
    </row>
    <row r="5213" customFormat="false" ht="16.4" hidden="false" customHeight="false" outlineLevel="0" collapsed="false">
      <c r="C5213" s="163" t="s">
        <v>10780</v>
      </c>
      <c r="D5213" s="163" t="s">
        <v>5649</v>
      </c>
      <c r="E5213" s="183" t="s">
        <v>5649</v>
      </c>
    </row>
    <row r="5214" customFormat="false" ht="16.4" hidden="false" customHeight="false" outlineLevel="0" collapsed="false">
      <c r="C5214" s="163" t="s">
        <v>10781</v>
      </c>
      <c r="D5214" s="163" t="s">
        <v>5649</v>
      </c>
      <c r="E5214" s="183" t="s">
        <v>5649</v>
      </c>
    </row>
    <row r="5215" customFormat="false" ht="16.4" hidden="false" customHeight="false" outlineLevel="0" collapsed="false">
      <c r="C5215" s="163" t="s">
        <v>10782</v>
      </c>
      <c r="D5215" s="163" t="s">
        <v>5649</v>
      </c>
      <c r="E5215" s="183" t="s">
        <v>5649</v>
      </c>
    </row>
    <row r="5216" customFormat="false" ht="16.4" hidden="false" customHeight="false" outlineLevel="0" collapsed="false">
      <c r="C5216" s="163" t="s">
        <v>10783</v>
      </c>
      <c r="D5216" s="163" t="s">
        <v>5649</v>
      </c>
      <c r="E5216" s="183" t="s">
        <v>5649</v>
      </c>
    </row>
    <row r="5217" customFormat="false" ht="16.4" hidden="false" customHeight="false" outlineLevel="0" collapsed="false">
      <c r="C5217" s="163" t="s">
        <v>10784</v>
      </c>
      <c r="D5217" s="163" t="s">
        <v>5649</v>
      </c>
      <c r="E5217" s="183" t="s">
        <v>5649</v>
      </c>
    </row>
    <row r="5218" customFormat="false" ht="16.4" hidden="false" customHeight="false" outlineLevel="0" collapsed="false">
      <c r="C5218" s="163" t="s">
        <v>10785</v>
      </c>
      <c r="D5218" s="163" t="s">
        <v>5649</v>
      </c>
      <c r="E5218" s="183" t="s">
        <v>5649</v>
      </c>
    </row>
    <row r="5219" customFormat="false" ht="16.4" hidden="false" customHeight="false" outlineLevel="0" collapsed="false">
      <c r="C5219" s="163" t="s">
        <v>10786</v>
      </c>
      <c r="D5219" s="163" t="s">
        <v>5649</v>
      </c>
      <c r="E5219" s="183" t="s">
        <v>5649</v>
      </c>
    </row>
    <row r="5220" customFormat="false" ht="16.4" hidden="false" customHeight="false" outlineLevel="0" collapsed="false">
      <c r="C5220" s="163" t="s">
        <v>10787</v>
      </c>
      <c r="D5220" s="163" t="s">
        <v>5649</v>
      </c>
      <c r="E5220" s="183" t="s">
        <v>5649</v>
      </c>
    </row>
    <row r="5221" customFormat="false" ht="16.4" hidden="false" customHeight="false" outlineLevel="0" collapsed="false">
      <c r="C5221" s="163" t="s">
        <v>10788</v>
      </c>
      <c r="D5221" s="163" t="s">
        <v>5649</v>
      </c>
      <c r="E5221" s="183" t="s">
        <v>5649</v>
      </c>
    </row>
    <row r="5222" customFormat="false" ht="16.4" hidden="false" customHeight="false" outlineLevel="0" collapsed="false">
      <c r="C5222" s="163" t="s">
        <v>10789</v>
      </c>
      <c r="D5222" s="163" t="s">
        <v>5649</v>
      </c>
      <c r="E5222" s="183" t="s">
        <v>5649</v>
      </c>
    </row>
    <row r="5223" customFormat="false" ht="16.4" hidden="false" customHeight="false" outlineLevel="0" collapsed="false">
      <c r="C5223" s="163" t="s">
        <v>10790</v>
      </c>
      <c r="D5223" s="163" t="s">
        <v>5649</v>
      </c>
      <c r="E5223" s="183" t="s">
        <v>5649</v>
      </c>
    </row>
    <row r="5224" customFormat="false" ht="16.4" hidden="false" customHeight="false" outlineLevel="0" collapsed="false">
      <c r="C5224" s="163" t="s">
        <v>10791</v>
      </c>
      <c r="D5224" s="163" t="s">
        <v>5649</v>
      </c>
      <c r="E5224" s="183" t="s">
        <v>5649</v>
      </c>
    </row>
    <row r="5225" customFormat="false" ht="16.4" hidden="false" customHeight="false" outlineLevel="0" collapsed="false">
      <c r="C5225" s="163" t="s">
        <v>10792</v>
      </c>
      <c r="D5225" s="163" t="s">
        <v>5649</v>
      </c>
      <c r="E5225" s="183" t="s">
        <v>5649</v>
      </c>
    </row>
    <row r="5226" customFormat="false" ht="16.4" hidden="false" customHeight="false" outlineLevel="0" collapsed="false">
      <c r="C5226" s="163" t="s">
        <v>10793</v>
      </c>
      <c r="D5226" s="163" t="s">
        <v>5649</v>
      </c>
      <c r="E5226" s="183" t="s">
        <v>5649</v>
      </c>
    </row>
    <row r="5227" customFormat="false" ht="16.4" hidden="false" customHeight="false" outlineLevel="0" collapsed="false">
      <c r="C5227" s="163" t="s">
        <v>10794</v>
      </c>
      <c r="D5227" s="163" t="s">
        <v>5649</v>
      </c>
      <c r="E5227" s="183" t="s">
        <v>5649</v>
      </c>
    </row>
    <row r="5228" customFormat="false" ht="16.4" hidden="false" customHeight="false" outlineLevel="0" collapsed="false">
      <c r="C5228" s="163" t="s">
        <v>10795</v>
      </c>
      <c r="D5228" s="163" t="s">
        <v>5649</v>
      </c>
      <c r="E5228" s="183" t="s">
        <v>5649</v>
      </c>
    </row>
    <row r="5229" customFormat="false" ht="16.4" hidden="false" customHeight="false" outlineLevel="0" collapsed="false">
      <c r="C5229" s="163" t="s">
        <v>10796</v>
      </c>
      <c r="D5229" s="163" t="s">
        <v>5649</v>
      </c>
      <c r="E5229" s="183" t="s">
        <v>5649</v>
      </c>
    </row>
    <row r="5230" customFormat="false" ht="16.4" hidden="false" customHeight="false" outlineLevel="0" collapsed="false">
      <c r="C5230" s="163" t="s">
        <v>10797</v>
      </c>
      <c r="D5230" s="163" t="s">
        <v>5649</v>
      </c>
      <c r="E5230" s="183" t="s">
        <v>5649</v>
      </c>
    </row>
    <row r="5231" customFormat="false" ht="16.4" hidden="false" customHeight="false" outlineLevel="0" collapsed="false">
      <c r="C5231" s="163" t="s">
        <v>10798</v>
      </c>
      <c r="D5231" s="163" t="s">
        <v>5649</v>
      </c>
      <c r="E5231" s="183" t="s">
        <v>5649</v>
      </c>
    </row>
    <row r="5232" customFormat="false" ht="16.4" hidden="false" customHeight="false" outlineLevel="0" collapsed="false">
      <c r="C5232" s="163" t="s">
        <v>10799</v>
      </c>
      <c r="D5232" s="163" t="s">
        <v>5649</v>
      </c>
      <c r="E5232" s="183" t="s">
        <v>5649</v>
      </c>
    </row>
    <row r="5233" customFormat="false" ht="16.4" hidden="false" customHeight="false" outlineLevel="0" collapsed="false">
      <c r="C5233" s="163" t="s">
        <v>10800</v>
      </c>
      <c r="D5233" s="163" t="s">
        <v>5649</v>
      </c>
      <c r="E5233" s="183" t="s">
        <v>5649</v>
      </c>
    </row>
    <row r="5234" customFormat="false" ht="16.4" hidden="false" customHeight="false" outlineLevel="0" collapsed="false">
      <c r="C5234" s="163" t="s">
        <v>10801</v>
      </c>
      <c r="D5234" s="163" t="s">
        <v>5649</v>
      </c>
      <c r="E5234" s="183" t="s">
        <v>5649</v>
      </c>
    </row>
    <row r="5235" customFormat="false" ht="16.4" hidden="false" customHeight="false" outlineLevel="0" collapsed="false">
      <c r="C5235" s="163" t="s">
        <v>10802</v>
      </c>
      <c r="D5235" s="163" t="s">
        <v>5649</v>
      </c>
      <c r="E5235" s="183" t="s">
        <v>5649</v>
      </c>
    </row>
    <row r="5236" customFormat="false" ht="16.4" hidden="false" customHeight="false" outlineLevel="0" collapsed="false">
      <c r="C5236" s="163" t="s">
        <v>10803</v>
      </c>
      <c r="D5236" s="163" t="s">
        <v>5649</v>
      </c>
      <c r="E5236" s="183" t="s">
        <v>5649</v>
      </c>
    </row>
    <row r="5237" customFormat="false" ht="16.4" hidden="false" customHeight="false" outlineLevel="0" collapsed="false">
      <c r="C5237" s="163" t="s">
        <v>10804</v>
      </c>
      <c r="D5237" s="163" t="s">
        <v>5649</v>
      </c>
      <c r="E5237" s="183" t="s">
        <v>5649</v>
      </c>
    </row>
    <row r="5238" customFormat="false" ht="16.4" hidden="false" customHeight="false" outlineLevel="0" collapsed="false">
      <c r="C5238" s="163" t="s">
        <v>10805</v>
      </c>
      <c r="D5238" s="163" t="s">
        <v>5649</v>
      </c>
      <c r="E5238" s="183" t="s">
        <v>5649</v>
      </c>
    </row>
    <row r="5239" customFormat="false" ht="16.4" hidden="false" customHeight="false" outlineLevel="0" collapsed="false">
      <c r="C5239" s="163" t="s">
        <v>10806</v>
      </c>
      <c r="D5239" s="163" t="s">
        <v>5649</v>
      </c>
      <c r="E5239" s="183" t="s">
        <v>5649</v>
      </c>
    </row>
    <row r="5240" customFormat="false" ht="16.4" hidden="false" customHeight="false" outlineLevel="0" collapsed="false">
      <c r="C5240" s="163" t="s">
        <v>10807</v>
      </c>
      <c r="D5240" s="163" t="s">
        <v>5649</v>
      </c>
      <c r="E5240" s="183" t="s">
        <v>5649</v>
      </c>
    </row>
    <row r="5241" customFormat="false" ht="16.4" hidden="false" customHeight="false" outlineLevel="0" collapsed="false">
      <c r="C5241" s="163" t="s">
        <v>10808</v>
      </c>
      <c r="D5241" s="163" t="s">
        <v>5649</v>
      </c>
      <c r="E5241" s="183" t="s">
        <v>5649</v>
      </c>
    </row>
    <row r="5242" customFormat="false" ht="16.4" hidden="false" customHeight="false" outlineLevel="0" collapsed="false">
      <c r="C5242" s="163" t="s">
        <v>10809</v>
      </c>
      <c r="D5242" s="163" t="s">
        <v>5649</v>
      </c>
      <c r="E5242" s="183" t="s">
        <v>5649</v>
      </c>
    </row>
    <row r="5243" customFormat="false" ht="16.4" hidden="false" customHeight="false" outlineLevel="0" collapsed="false">
      <c r="C5243" s="163" t="s">
        <v>10810</v>
      </c>
      <c r="D5243" s="163" t="s">
        <v>5649</v>
      </c>
      <c r="E5243" s="183" t="s">
        <v>5649</v>
      </c>
    </row>
    <row r="5244" customFormat="false" ht="16.4" hidden="false" customHeight="false" outlineLevel="0" collapsed="false">
      <c r="C5244" s="163" t="s">
        <v>10811</v>
      </c>
      <c r="D5244" s="163" t="s">
        <v>5649</v>
      </c>
      <c r="E5244" s="183" t="s">
        <v>5649</v>
      </c>
    </row>
    <row r="5245" customFormat="false" ht="16.4" hidden="false" customHeight="false" outlineLevel="0" collapsed="false">
      <c r="C5245" s="163" t="s">
        <v>10812</v>
      </c>
      <c r="D5245" s="163" t="s">
        <v>5649</v>
      </c>
      <c r="E5245" s="183" t="s">
        <v>5649</v>
      </c>
    </row>
    <row r="5246" customFormat="false" ht="16.4" hidden="false" customHeight="false" outlineLevel="0" collapsed="false">
      <c r="C5246" s="163" t="s">
        <v>10813</v>
      </c>
      <c r="D5246" s="163" t="s">
        <v>5649</v>
      </c>
      <c r="E5246" s="183" t="s">
        <v>5649</v>
      </c>
    </row>
    <row r="5247" customFormat="false" ht="16.4" hidden="false" customHeight="false" outlineLevel="0" collapsed="false">
      <c r="C5247" s="163" t="s">
        <v>10814</v>
      </c>
      <c r="D5247" s="163" t="s">
        <v>5649</v>
      </c>
      <c r="E5247" s="183" t="s">
        <v>5649</v>
      </c>
    </row>
    <row r="5248" customFormat="false" ht="16.4" hidden="false" customHeight="false" outlineLevel="0" collapsed="false">
      <c r="C5248" s="163" t="s">
        <v>10815</v>
      </c>
      <c r="D5248" s="163" t="s">
        <v>5649</v>
      </c>
      <c r="E5248" s="183" t="s">
        <v>5649</v>
      </c>
    </row>
    <row r="5249" customFormat="false" ht="16.4" hidden="false" customHeight="false" outlineLevel="0" collapsed="false">
      <c r="C5249" s="163" t="s">
        <v>10816</v>
      </c>
      <c r="D5249" s="163" t="s">
        <v>5649</v>
      </c>
      <c r="E5249" s="183" t="s">
        <v>5649</v>
      </c>
    </row>
    <row r="5250" customFormat="false" ht="16.4" hidden="false" customHeight="false" outlineLevel="0" collapsed="false">
      <c r="C5250" s="163" t="s">
        <v>10817</v>
      </c>
      <c r="D5250" s="163" t="s">
        <v>5649</v>
      </c>
      <c r="E5250" s="183" t="s">
        <v>5649</v>
      </c>
    </row>
    <row r="5251" customFormat="false" ht="16.4" hidden="false" customHeight="false" outlineLevel="0" collapsed="false">
      <c r="C5251" s="163" t="s">
        <v>10818</v>
      </c>
      <c r="D5251" s="163" t="s">
        <v>5649</v>
      </c>
      <c r="E5251" s="183" t="s">
        <v>5649</v>
      </c>
    </row>
    <row r="5252" customFormat="false" ht="16.4" hidden="false" customHeight="false" outlineLevel="0" collapsed="false">
      <c r="C5252" s="163" t="s">
        <v>10819</v>
      </c>
      <c r="D5252" s="163" t="s">
        <v>5649</v>
      </c>
      <c r="E5252" s="183" t="s">
        <v>5649</v>
      </c>
    </row>
    <row r="5253" customFormat="false" ht="16.4" hidden="false" customHeight="false" outlineLevel="0" collapsed="false">
      <c r="C5253" s="163" t="s">
        <v>10820</v>
      </c>
      <c r="D5253" s="163" t="s">
        <v>5649</v>
      </c>
      <c r="E5253" s="183" t="s">
        <v>5649</v>
      </c>
    </row>
    <row r="5254" customFormat="false" ht="16.4" hidden="false" customHeight="false" outlineLevel="0" collapsed="false">
      <c r="C5254" s="163" t="s">
        <v>10821</v>
      </c>
      <c r="D5254" s="163" t="s">
        <v>5649</v>
      </c>
      <c r="E5254" s="183" t="s">
        <v>5649</v>
      </c>
    </row>
    <row r="5255" customFormat="false" ht="16.4" hidden="false" customHeight="false" outlineLevel="0" collapsed="false">
      <c r="C5255" s="163" t="s">
        <v>10822</v>
      </c>
      <c r="D5255" s="163" t="s">
        <v>5649</v>
      </c>
      <c r="E5255" s="183" t="s">
        <v>5649</v>
      </c>
    </row>
    <row r="5256" customFormat="false" ht="16.4" hidden="false" customHeight="false" outlineLevel="0" collapsed="false">
      <c r="C5256" s="163" t="s">
        <v>10823</v>
      </c>
      <c r="D5256" s="163" t="s">
        <v>5649</v>
      </c>
      <c r="E5256" s="183" t="s">
        <v>5649</v>
      </c>
    </row>
    <row r="5257" customFormat="false" ht="16.4" hidden="false" customHeight="false" outlineLevel="0" collapsed="false">
      <c r="C5257" s="163" t="s">
        <v>10824</v>
      </c>
      <c r="D5257" s="163" t="s">
        <v>5649</v>
      </c>
      <c r="E5257" s="183" t="s">
        <v>5649</v>
      </c>
    </row>
    <row r="5258" customFormat="false" ht="16.4" hidden="false" customHeight="false" outlineLevel="0" collapsed="false">
      <c r="C5258" s="163" t="s">
        <v>10825</v>
      </c>
      <c r="D5258" s="163" t="s">
        <v>5649</v>
      </c>
      <c r="E5258" s="183" t="s">
        <v>5649</v>
      </c>
    </row>
    <row r="5259" customFormat="false" ht="16.4" hidden="false" customHeight="false" outlineLevel="0" collapsed="false">
      <c r="C5259" s="163" t="s">
        <v>10826</v>
      </c>
      <c r="D5259" s="163" t="s">
        <v>5649</v>
      </c>
      <c r="E5259" s="183" t="s">
        <v>5649</v>
      </c>
    </row>
    <row r="5260" customFormat="false" ht="16.4" hidden="false" customHeight="false" outlineLevel="0" collapsed="false">
      <c r="C5260" s="163" t="s">
        <v>10827</v>
      </c>
      <c r="D5260" s="163" t="s">
        <v>5649</v>
      </c>
      <c r="E5260" s="183" t="s">
        <v>5649</v>
      </c>
    </row>
    <row r="5261" customFormat="false" ht="16.4" hidden="false" customHeight="false" outlineLevel="0" collapsed="false">
      <c r="C5261" s="163" t="s">
        <v>10828</v>
      </c>
      <c r="D5261" s="163" t="s">
        <v>5649</v>
      </c>
      <c r="E5261" s="183" t="s">
        <v>5649</v>
      </c>
    </row>
    <row r="5262" customFormat="false" ht="16.4" hidden="false" customHeight="false" outlineLevel="0" collapsed="false">
      <c r="C5262" s="163" t="s">
        <v>10829</v>
      </c>
      <c r="D5262" s="163" t="s">
        <v>5649</v>
      </c>
      <c r="E5262" s="183" t="s">
        <v>5649</v>
      </c>
    </row>
    <row r="5263" customFormat="false" ht="16.4" hidden="false" customHeight="false" outlineLevel="0" collapsed="false">
      <c r="C5263" s="163" t="s">
        <v>10830</v>
      </c>
      <c r="D5263" s="163" t="s">
        <v>5649</v>
      </c>
      <c r="E5263" s="183" t="s">
        <v>5649</v>
      </c>
    </row>
    <row r="5264" customFormat="false" ht="16.4" hidden="false" customHeight="false" outlineLevel="0" collapsed="false">
      <c r="C5264" s="163" t="s">
        <v>10831</v>
      </c>
      <c r="D5264" s="163" t="s">
        <v>5649</v>
      </c>
      <c r="E5264" s="183" t="s">
        <v>5649</v>
      </c>
    </row>
    <row r="5265" customFormat="false" ht="16.4" hidden="false" customHeight="false" outlineLevel="0" collapsed="false">
      <c r="C5265" s="163" t="s">
        <v>10832</v>
      </c>
      <c r="D5265" s="163" t="s">
        <v>5649</v>
      </c>
      <c r="E5265" s="183" t="s">
        <v>5649</v>
      </c>
    </row>
    <row r="5266" customFormat="false" ht="16.4" hidden="false" customHeight="false" outlineLevel="0" collapsed="false">
      <c r="C5266" s="163" t="s">
        <v>10833</v>
      </c>
      <c r="D5266" s="163" t="s">
        <v>5649</v>
      </c>
      <c r="E5266" s="183" t="s">
        <v>5649</v>
      </c>
    </row>
    <row r="5267" customFormat="false" ht="16.4" hidden="false" customHeight="false" outlineLevel="0" collapsed="false">
      <c r="C5267" s="163" t="s">
        <v>10834</v>
      </c>
      <c r="D5267" s="163" t="s">
        <v>5649</v>
      </c>
      <c r="E5267" s="183" t="s">
        <v>5649</v>
      </c>
    </row>
    <row r="5268" customFormat="false" ht="16.4" hidden="false" customHeight="false" outlineLevel="0" collapsed="false">
      <c r="C5268" s="163" t="s">
        <v>10835</v>
      </c>
      <c r="D5268" s="163" t="s">
        <v>5649</v>
      </c>
      <c r="E5268" s="183" t="s">
        <v>5649</v>
      </c>
    </row>
    <row r="5269" customFormat="false" ht="16.4" hidden="false" customHeight="false" outlineLevel="0" collapsed="false">
      <c r="C5269" s="163" t="s">
        <v>10836</v>
      </c>
      <c r="D5269" s="163" t="s">
        <v>5649</v>
      </c>
      <c r="E5269" s="183" t="s">
        <v>5649</v>
      </c>
    </row>
    <row r="5270" customFormat="false" ht="16.4" hidden="false" customHeight="false" outlineLevel="0" collapsed="false">
      <c r="C5270" s="163" t="s">
        <v>10837</v>
      </c>
      <c r="D5270" s="163" t="s">
        <v>5649</v>
      </c>
      <c r="E5270" s="183" t="s">
        <v>5649</v>
      </c>
    </row>
    <row r="5271" customFormat="false" ht="16.4" hidden="false" customHeight="false" outlineLevel="0" collapsed="false">
      <c r="C5271" s="163" t="s">
        <v>10838</v>
      </c>
      <c r="D5271" s="163" t="s">
        <v>5649</v>
      </c>
      <c r="E5271" s="183" t="s">
        <v>5649</v>
      </c>
    </row>
    <row r="5272" customFormat="false" ht="16.4" hidden="false" customHeight="false" outlineLevel="0" collapsed="false">
      <c r="C5272" s="163" t="s">
        <v>10839</v>
      </c>
      <c r="D5272" s="163" t="s">
        <v>5649</v>
      </c>
      <c r="E5272" s="183" t="s">
        <v>5649</v>
      </c>
    </row>
    <row r="5273" customFormat="false" ht="16.4" hidden="false" customHeight="false" outlineLevel="0" collapsed="false">
      <c r="C5273" s="163" t="s">
        <v>10840</v>
      </c>
      <c r="D5273" s="163" t="s">
        <v>5649</v>
      </c>
      <c r="E5273" s="183" t="s">
        <v>5649</v>
      </c>
    </row>
    <row r="5274" customFormat="false" ht="16.4" hidden="false" customHeight="false" outlineLevel="0" collapsed="false">
      <c r="C5274" s="163" t="s">
        <v>10841</v>
      </c>
      <c r="D5274" s="163" t="s">
        <v>5649</v>
      </c>
      <c r="E5274" s="183" t="s">
        <v>5649</v>
      </c>
    </row>
    <row r="5275" customFormat="false" ht="16.4" hidden="false" customHeight="false" outlineLevel="0" collapsed="false">
      <c r="C5275" s="163" t="s">
        <v>10842</v>
      </c>
      <c r="D5275" s="163" t="s">
        <v>5649</v>
      </c>
      <c r="E5275" s="183" t="s">
        <v>5649</v>
      </c>
    </row>
    <row r="5276" customFormat="false" ht="16.4" hidden="false" customHeight="false" outlineLevel="0" collapsed="false">
      <c r="C5276" s="163" t="s">
        <v>10843</v>
      </c>
      <c r="D5276" s="163" t="s">
        <v>5649</v>
      </c>
      <c r="E5276" s="183" t="s">
        <v>5649</v>
      </c>
    </row>
    <row r="5277" customFormat="false" ht="16.4" hidden="false" customHeight="false" outlineLevel="0" collapsed="false">
      <c r="C5277" s="163" t="s">
        <v>10844</v>
      </c>
      <c r="D5277" s="163" t="s">
        <v>5649</v>
      </c>
      <c r="E5277" s="183" t="s">
        <v>5649</v>
      </c>
    </row>
    <row r="5278" customFormat="false" ht="16.4" hidden="false" customHeight="false" outlineLevel="0" collapsed="false">
      <c r="C5278" s="163" t="s">
        <v>10845</v>
      </c>
      <c r="D5278" s="163" t="s">
        <v>5649</v>
      </c>
      <c r="E5278" s="183" t="s">
        <v>5649</v>
      </c>
    </row>
    <row r="5279" customFormat="false" ht="16.4" hidden="false" customHeight="false" outlineLevel="0" collapsed="false">
      <c r="C5279" s="163" t="s">
        <v>10846</v>
      </c>
      <c r="D5279" s="163" t="s">
        <v>5649</v>
      </c>
      <c r="E5279" s="183" t="s">
        <v>5649</v>
      </c>
    </row>
    <row r="5280" customFormat="false" ht="16.4" hidden="false" customHeight="false" outlineLevel="0" collapsed="false">
      <c r="C5280" s="163" t="s">
        <v>10847</v>
      </c>
      <c r="D5280" s="163" t="s">
        <v>5649</v>
      </c>
      <c r="E5280" s="183" t="s">
        <v>5649</v>
      </c>
    </row>
    <row r="5281" customFormat="false" ht="16.4" hidden="false" customHeight="false" outlineLevel="0" collapsed="false">
      <c r="C5281" s="163" t="s">
        <v>10848</v>
      </c>
      <c r="D5281" s="163" t="s">
        <v>5649</v>
      </c>
      <c r="E5281" s="183" t="s">
        <v>5649</v>
      </c>
    </row>
    <row r="5282" customFormat="false" ht="16.4" hidden="false" customHeight="false" outlineLevel="0" collapsed="false">
      <c r="C5282" s="163" t="s">
        <v>10849</v>
      </c>
      <c r="D5282" s="163" t="s">
        <v>5649</v>
      </c>
      <c r="E5282" s="183" t="s">
        <v>5649</v>
      </c>
    </row>
    <row r="5283" customFormat="false" ht="16.4" hidden="false" customHeight="false" outlineLevel="0" collapsed="false">
      <c r="C5283" s="163" t="s">
        <v>10850</v>
      </c>
      <c r="D5283" s="163" t="s">
        <v>5649</v>
      </c>
      <c r="E5283" s="183" t="s">
        <v>5649</v>
      </c>
    </row>
    <row r="5284" customFormat="false" ht="16.4" hidden="false" customHeight="false" outlineLevel="0" collapsed="false">
      <c r="C5284" s="163" t="s">
        <v>10851</v>
      </c>
      <c r="D5284" s="163" t="s">
        <v>5649</v>
      </c>
      <c r="E5284" s="183" t="s">
        <v>5649</v>
      </c>
    </row>
    <row r="5285" customFormat="false" ht="16.4" hidden="false" customHeight="false" outlineLevel="0" collapsed="false">
      <c r="C5285" s="163" t="s">
        <v>10852</v>
      </c>
      <c r="D5285" s="163" t="s">
        <v>5649</v>
      </c>
      <c r="E5285" s="183" t="s">
        <v>5649</v>
      </c>
    </row>
    <row r="5286" customFormat="false" ht="16.4" hidden="false" customHeight="false" outlineLevel="0" collapsed="false">
      <c r="C5286" s="163" t="s">
        <v>10853</v>
      </c>
      <c r="D5286" s="163" t="s">
        <v>5649</v>
      </c>
      <c r="E5286" s="183" t="s">
        <v>5649</v>
      </c>
    </row>
    <row r="5287" customFormat="false" ht="16.4" hidden="false" customHeight="false" outlineLevel="0" collapsed="false">
      <c r="C5287" s="163" t="s">
        <v>10854</v>
      </c>
      <c r="D5287" s="163" t="s">
        <v>5649</v>
      </c>
      <c r="E5287" s="183" t="s">
        <v>5649</v>
      </c>
    </row>
    <row r="5288" customFormat="false" ht="16.4" hidden="false" customHeight="false" outlineLevel="0" collapsed="false">
      <c r="C5288" s="163" t="s">
        <v>10855</v>
      </c>
      <c r="D5288" s="163" t="s">
        <v>5649</v>
      </c>
      <c r="E5288" s="183" t="s">
        <v>5649</v>
      </c>
    </row>
    <row r="5289" customFormat="false" ht="16.4" hidden="false" customHeight="false" outlineLevel="0" collapsed="false">
      <c r="C5289" s="163" t="s">
        <v>10856</v>
      </c>
      <c r="D5289" s="163" t="s">
        <v>5649</v>
      </c>
      <c r="E5289" s="183" t="s">
        <v>5649</v>
      </c>
    </row>
    <row r="5290" customFormat="false" ht="16.4" hidden="false" customHeight="false" outlineLevel="0" collapsed="false">
      <c r="C5290" s="163" t="s">
        <v>10857</v>
      </c>
      <c r="D5290" s="163" t="s">
        <v>5649</v>
      </c>
      <c r="E5290" s="183" t="s">
        <v>5649</v>
      </c>
    </row>
    <row r="5291" customFormat="false" ht="16.4" hidden="false" customHeight="false" outlineLevel="0" collapsed="false">
      <c r="C5291" s="163" t="s">
        <v>10858</v>
      </c>
      <c r="D5291" s="163" t="s">
        <v>5649</v>
      </c>
      <c r="E5291" s="183" t="s">
        <v>5649</v>
      </c>
    </row>
    <row r="5292" customFormat="false" ht="16.4" hidden="false" customHeight="false" outlineLevel="0" collapsed="false">
      <c r="C5292" s="163" t="s">
        <v>10859</v>
      </c>
      <c r="D5292" s="163" t="s">
        <v>5649</v>
      </c>
      <c r="E5292" s="183" t="s">
        <v>5649</v>
      </c>
    </row>
    <row r="5293" customFormat="false" ht="16.4" hidden="false" customHeight="false" outlineLevel="0" collapsed="false">
      <c r="C5293" s="163" t="s">
        <v>10860</v>
      </c>
      <c r="D5293" s="163" t="s">
        <v>5649</v>
      </c>
      <c r="E5293" s="183" t="s">
        <v>5649</v>
      </c>
    </row>
    <row r="5294" customFormat="false" ht="16.4" hidden="false" customHeight="false" outlineLevel="0" collapsed="false">
      <c r="C5294" s="163" t="s">
        <v>10861</v>
      </c>
      <c r="D5294" s="163" t="s">
        <v>5649</v>
      </c>
      <c r="E5294" s="183" t="s">
        <v>5649</v>
      </c>
    </row>
    <row r="5295" customFormat="false" ht="16.4" hidden="false" customHeight="false" outlineLevel="0" collapsed="false">
      <c r="C5295" s="163" t="s">
        <v>10862</v>
      </c>
      <c r="D5295" s="163" t="s">
        <v>5649</v>
      </c>
      <c r="E5295" s="183" t="s">
        <v>5649</v>
      </c>
    </row>
    <row r="5296" customFormat="false" ht="16.4" hidden="false" customHeight="false" outlineLevel="0" collapsed="false">
      <c r="C5296" s="163" t="s">
        <v>10863</v>
      </c>
      <c r="D5296" s="163" t="s">
        <v>5649</v>
      </c>
      <c r="E5296" s="183" t="s">
        <v>5649</v>
      </c>
    </row>
    <row r="5297" customFormat="false" ht="16.4" hidden="false" customHeight="false" outlineLevel="0" collapsed="false">
      <c r="C5297" s="163" t="s">
        <v>10864</v>
      </c>
      <c r="D5297" s="163" t="s">
        <v>5649</v>
      </c>
      <c r="E5297" s="183" t="s">
        <v>5649</v>
      </c>
    </row>
    <row r="5298" customFormat="false" ht="16.4" hidden="false" customHeight="false" outlineLevel="0" collapsed="false">
      <c r="C5298" s="163" t="s">
        <v>10865</v>
      </c>
      <c r="D5298" s="163" t="s">
        <v>5649</v>
      </c>
      <c r="E5298" s="183" t="s">
        <v>5649</v>
      </c>
    </row>
    <row r="5299" customFormat="false" ht="16.4" hidden="false" customHeight="false" outlineLevel="0" collapsed="false">
      <c r="C5299" s="163" t="s">
        <v>10866</v>
      </c>
      <c r="D5299" s="163" t="s">
        <v>5649</v>
      </c>
      <c r="E5299" s="183" t="s">
        <v>5649</v>
      </c>
    </row>
    <row r="5300" customFormat="false" ht="16.4" hidden="false" customHeight="false" outlineLevel="0" collapsed="false">
      <c r="C5300" s="163" t="s">
        <v>10867</v>
      </c>
      <c r="D5300" s="163" t="s">
        <v>5649</v>
      </c>
      <c r="E5300" s="183" t="s">
        <v>5649</v>
      </c>
    </row>
    <row r="5301" customFormat="false" ht="16.4" hidden="false" customHeight="false" outlineLevel="0" collapsed="false">
      <c r="C5301" s="163" t="s">
        <v>10868</v>
      </c>
      <c r="D5301" s="163" t="s">
        <v>5649</v>
      </c>
      <c r="E5301" s="183" t="s">
        <v>5649</v>
      </c>
    </row>
    <row r="5302" customFormat="false" ht="16.4" hidden="false" customHeight="false" outlineLevel="0" collapsed="false">
      <c r="C5302" s="163" t="s">
        <v>10869</v>
      </c>
      <c r="D5302" s="163" t="s">
        <v>5649</v>
      </c>
      <c r="E5302" s="183" t="s">
        <v>5649</v>
      </c>
    </row>
    <row r="5303" customFormat="false" ht="16.4" hidden="false" customHeight="false" outlineLevel="0" collapsed="false">
      <c r="C5303" s="163" t="s">
        <v>10870</v>
      </c>
      <c r="D5303" s="163" t="s">
        <v>5649</v>
      </c>
      <c r="E5303" s="183" t="s">
        <v>5649</v>
      </c>
    </row>
    <row r="5304" customFormat="false" ht="16.4" hidden="false" customHeight="false" outlineLevel="0" collapsed="false">
      <c r="C5304" s="163" t="s">
        <v>10871</v>
      </c>
      <c r="D5304" s="163" t="s">
        <v>5649</v>
      </c>
      <c r="E5304" s="183" t="s">
        <v>5649</v>
      </c>
    </row>
    <row r="5305" customFormat="false" ht="16.4" hidden="false" customHeight="false" outlineLevel="0" collapsed="false">
      <c r="C5305" s="163" t="s">
        <v>10872</v>
      </c>
      <c r="D5305" s="163" t="s">
        <v>5649</v>
      </c>
      <c r="E5305" s="183" t="s">
        <v>5649</v>
      </c>
    </row>
    <row r="5306" customFormat="false" ht="16.4" hidden="false" customHeight="false" outlineLevel="0" collapsed="false">
      <c r="C5306" s="163" t="s">
        <v>10873</v>
      </c>
      <c r="D5306" s="163" t="s">
        <v>5649</v>
      </c>
      <c r="E5306" s="183" t="s">
        <v>5649</v>
      </c>
    </row>
    <row r="5307" customFormat="false" ht="16.4" hidden="false" customHeight="false" outlineLevel="0" collapsed="false">
      <c r="C5307" s="163" t="s">
        <v>10874</v>
      </c>
      <c r="D5307" s="163" t="s">
        <v>5649</v>
      </c>
      <c r="E5307" s="183" t="s">
        <v>5649</v>
      </c>
    </row>
    <row r="5308" customFormat="false" ht="16.4" hidden="false" customHeight="false" outlineLevel="0" collapsed="false">
      <c r="C5308" s="163" t="s">
        <v>10875</v>
      </c>
      <c r="D5308" s="163" t="s">
        <v>5649</v>
      </c>
      <c r="E5308" s="183" t="s">
        <v>5649</v>
      </c>
    </row>
    <row r="5309" customFormat="false" ht="16.4" hidden="false" customHeight="false" outlineLevel="0" collapsed="false">
      <c r="C5309" s="163" t="s">
        <v>10876</v>
      </c>
      <c r="D5309" s="163" t="s">
        <v>5649</v>
      </c>
      <c r="E5309" s="183" t="s">
        <v>5649</v>
      </c>
    </row>
    <row r="5310" customFormat="false" ht="16.4" hidden="false" customHeight="false" outlineLevel="0" collapsed="false">
      <c r="C5310" s="163" t="s">
        <v>10877</v>
      </c>
      <c r="D5310" s="163" t="s">
        <v>5649</v>
      </c>
      <c r="E5310" s="183" t="s">
        <v>5649</v>
      </c>
    </row>
    <row r="5311" customFormat="false" ht="16.4" hidden="false" customHeight="false" outlineLevel="0" collapsed="false">
      <c r="C5311" s="163" t="s">
        <v>10878</v>
      </c>
      <c r="D5311" s="163" t="s">
        <v>5649</v>
      </c>
      <c r="E5311" s="183" t="s">
        <v>5649</v>
      </c>
    </row>
    <row r="5312" customFormat="false" ht="16.4" hidden="false" customHeight="false" outlineLevel="0" collapsed="false">
      <c r="C5312" s="163" t="s">
        <v>10879</v>
      </c>
      <c r="D5312" s="163" t="s">
        <v>5649</v>
      </c>
      <c r="E5312" s="183" t="s">
        <v>5649</v>
      </c>
    </row>
    <row r="5313" customFormat="false" ht="16.4" hidden="false" customHeight="false" outlineLevel="0" collapsed="false">
      <c r="C5313" s="163" t="s">
        <v>10880</v>
      </c>
      <c r="D5313" s="163" t="s">
        <v>5649</v>
      </c>
      <c r="E5313" s="183" t="s">
        <v>5649</v>
      </c>
    </row>
    <row r="5314" customFormat="false" ht="16.4" hidden="false" customHeight="false" outlineLevel="0" collapsed="false">
      <c r="C5314" s="163" t="s">
        <v>10881</v>
      </c>
      <c r="D5314" s="163" t="s">
        <v>5649</v>
      </c>
      <c r="E5314" s="183" t="s">
        <v>5649</v>
      </c>
    </row>
    <row r="5315" customFormat="false" ht="16.4" hidden="false" customHeight="false" outlineLevel="0" collapsed="false">
      <c r="C5315" s="163" t="s">
        <v>10882</v>
      </c>
      <c r="D5315" s="163" t="s">
        <v>5649</v>
      </c>
      <c r="E5315" s="183" t="s">
        <v>5649</v>
      </c>
    </row>
    <row r="5316" customFormat="false" ht="16.4" hidden="false" customHeight="false" outlineLevel="0" collapsed="false">
      <c r="C5316" s="163" t="s">
        <v>10883</v>
      </c>
      <c r="D5316" s="163" t="s">
        <v>5649</v>
      </c>
      <c r="E5316" s="183" t="s">
        <v>5649</v>
      </c>
    </row>
    <row r="5317" customFormat="false" ht="16.4" hidden="false" customHeight="false" outlineLevel="0" collapsed="false">
      <c r="C5317" s="163" t="s">
        <v>10884</v>
      </c>
      <c r="D5317" s="163" t="s">
        <v>5649</v>
      </c>
      <c r="E5317" s="183" t="s">
        <v>5649</v>
      </c>
    </row>
    <row r="5318" customFormat="false" ht="16.4" hidden="false" customHeight="false" outlineLevel="0" collapsed="false">
      <c r="C5318" s="163" t="s">
        <v>10885</v>
      </c>
      <c r="D5318" s="163" t="s">
        <v>5649</v>
      </c>
      <c r="E5318" s="183" t="s">
        <v>5649</v>
      </c>
    </row>
    <row r="5319" customFormat="false" ht="16.4" hidden="false" customHeight="false" outlineLevel="0" collapsed="false">
      <c r="C5319" s="163" t="s">
        <v>10886</v>
      </c>
      <c r="D5319" s="163" t="s">
        <v>5649</v>
      </c>
      <c r="E5319" s="183" t="s">
        <v>5649</v>
      </c>
    </row>
    <row r="5320" customFormat="false" ht="16.4" hidden="false" customHeight="false" outlineLevel="0" collapsed="false">
      <c r="C5320" s="163" t="s">
        <v>10887</v>
      </c>
      <c r="D5320" s="163" t="s">
        <v>5649</v>
      </c>
      <c r="E5320" s="183" t="s">
        <v>5649</v>
      </c>
    </row>
    <row r="5321" customFormat="false" ht="16.4" hidden="false" customHeight="false" outlineLevel="0" collapsed="false">
      <c r="C5321" s="163" t="s">
        <v>10888</v>
      </c>
      <c r="D5321" s="163" t="s">
        <v>5649</v>
      </c>
      <c r="E5321" s="183" t="s">
        <v>5649</v>
      </c>
    </row>
    <row r="5322" customFormat="false" ht="16.4" hidden="false" customHeight="false" outlineLevel="0" collapsed="false">
      <c r="C5322" s="163" t="s">
        <v>10889</v>
      </c>
      <c r="D5322" s="163" t="s">
        <v>443</v>
      </c>
      <c r="E5322" s="183" t="s">
        <v>5649</v>
      </c>
    </row>
    <row r="5323" customFormat="false" ht="16.4" hidden="false" customHeight="false" outlineLevel="0" collapsed="false">
      <c r="C5323" s="163" t="s">
        <v>10890</v>
      </c>
      <c r="D5323" s="163" t="s">
        <v>5649</v>
      </c>
      <c r="E5323" s="183" t="s">
        <v>5649</v>
      </c>
    </row>
    <row r="5324" customFormat="false" ht="16.4" hidden="false" customHeight="false" outlineLevel="0" collapsed="false">
      <c r="C5324" s="163" t="s">
        <v>10891</v>
      </c>
      <c r="D5324" s="163" t="s">
        <v>443</v>
      </c>
      <c r="E5324" s="183" t="s">
        <v>5649</v>
      </c>
    </row>
    <row r="5325" customFormat="false" ht="16.4" hidden="false" customHeight="false" outlineLevel="0" collapsed="false">
      <c r="C5325" s="163" t="s">
        <v>10892</v>
      </c>
      <c r="D5325" s="163" t="s">
        <v>5649</v>
      </c>
      <c r="E5325" s="183" t="s">
        <v>5649</v>
      </c>
    </row>
    <row r="5326" customFormat="false" ht="16.4" hidden="false" customHeight="false" outlineLevel="0" collapsed="false">
      <c r="C5326" s="163" t="s">
        <v>10893</v>
      </c>
      <c r="D5326" s="163" t="s">
        <v>5649</v>
      </c>
      <c r="E5326" s="183" t="s">
        <v>5649</v>
      </c>
    </row>
    <row r="5327" customFormat="false" ht="16.4" hidden="false" customHeight="false" outlineLevel="0" collapsed="false">
      <c r="C5327" s="163" t="s">
        <v>10894</v>
      </c>
      <c r="D5327" s="163" t="s">
        <v>5649</v>
      </c>
      <c r="E5327" s="183" t="s">
        <v>5649</v>
      </c>
    </row>
    <row r="5328" customFormat="false" ht="16.4" hidden="false" customHeight="false" outlineLevel="0" collapsed="false">
      <c r="C5328" s="163" t="s">
        <v>10895</v>
      </c>
      <c r="D5328" s="163" t="s">
        <v>5649</v>
      </c>
      <c r="E5328" s="183" t="s">
        <v>5649</v>
      </c>
    </row>
    <row r="5329" customFormat="false" ht="16.4" hidden="false" customHeight="false" outlineLevel="0" collapsed="false">
      <c r="C5329" s="163" t="s">
        <v>10896</v>
      </c>
      <c r="D5329" s="163" t="s">
        <v>5649</v>
      </c>
      <c r="E5329" s="183" t="s">
        <v>5649</v>
      </c>
    </row>
    <row r="5330" customFormat="false" ht="16.4" hidden="false" customHeight="false" outlineLevel="0" collapsed="false">
      <c r="C5330" s="163" t="s">
        <v>10897</v>
      </c>
      <c r="D5330" s="163" t="s">
        <v>5649</v>
      </c>
      <c r="E5330" s="183" t="s">
        <v>5649</v>
      </c>
    </row>
    <row r="5331" customFormat="false" ht="16.4" hidden="false" customHeight="false" outlineLevel="0" collapsed="false">
      <c r="C5331" s="163" t="s">
        <v>10898</v>
      </c>
      <c r="D5331" s="163" t="s">
        <v>5649</v>
      </c>
      <c r="E5331" s="183" t="s">
        <v>5649</v>
      </c>
    </row>
    <row r="5332" customFormat="false" ht="16.4" hidden="false" customHeight="false" outlineLevel="0" collapsed="false">
      <c r="C5332" s="163" t="s">
        <v>10899</v>
      </c>
      <c r="D5332" s="163" t="s">
        <v>5649</v>
      </c>
      <c r="E5332" s="183" t="s">
        <v>5649</v>
      </c>
    </row>
    <row r="5333" customFormat="false" ht="16.4" hidden="false" customHeight="false" outlineLevel="0" collapsed="false">
      <c r="C5333" s="163" t="s">
        <v>10900</v>
      </c>
      <c r="D5333" s="163" t="s">
        <v>5649</v>
      </c>
      <c r="E5333" s="183" t="s">
        <v>5649</v>
      </c>
    </row>
    <row r="5334" customFormat="false" ht="16.4" hidden="false" customHeight="false" outlineLevel="0" collapsed="false">
      <c r="C5334" s="163" t="s">
        <v>442</v>
      </c>
      <c r="D5334" s="163" t="s">
        <v>5649</v>
      </c>
      <c r="E5334" s="183" t="n">
        <v>0.4187</v>
      </c>
    </row>
    <row r="5335" customFormat="false" ht="16.4" hidden="false" customHeight="false" outlineLevel="0" collapsed="false">
      <c r="C5335" s="163" t="s">
        <v>10901</v>
      </c>
      <c r="D5335" s="163" t="s">
        <v>5649</v>
      </c>
      <c r="E5335" s="183" t="s">
        <v>5649</v>
      </c>
    </row>
    <row r="5336" customFormat="false" ht="16.4" hidden="false" customHeight="false" outlineLevel="0" collapsed="false">
      <c r="C5336" s="163" t="s">
        <v>444</v>
      </c>
      <c r="D5336" s="163" t="s">
        <v>5649</v>
      </c>
      <c r="E5336" s="183" t="n">
        <v>0.4187</v>
      </c>
    </row>
    <row r="5337" customFormat="false" ht="16.4" hidden="false" customHeight="false" outlineLevel="0" collapsed="false">
      <c r="C5337" s="163" t="s">
        <v>10902</v>
      </c>
      <c r="D5337" s="163" t="s">
        <v>5649</v>
      </c>
      <c r="E5337" s="183" t="s">
        <v>5649</v>
      </c>
    </row>
    <row r="5338" customFormat="false" ht="16.4" hidden="false" customHeight="false" outlineLevel="0" collapsed="false">
      <c r="C5338" s="163" t="s">
        <v>10903</v>
      </c>
      <c r="D5338" s="163" t="s">
        <v>5649</v>
      </c>
      <c r="E5338" s="183" t="s">
        <v>5649</v>
      </c>
    </row>
    <row r="5339" customFormat="false" ht="16.4" hidden="false" customHeight="false" outlineLevel="0" collapsed="false">
      <c r="C5339" s="163" t="s">
        <v>10904</v>
      </c>
      <c r="D5339" s="163" t="s">
        <v>5649</v>
      </c>
      <c r="E5339" s="183" t="s">
        <v>5649</v>
      </c>
    </row>
    <row r="5340" customFormat="false" ht="16.4" hidden="false" customHeight="false" outlineLevel="0" collapsed="false">
      <c r="C5340" s="163" t="s">
        <v>10905</v>
      </c>
      <c r="D5340" s="163" t="s">
        <v>5649</v>
      </c>
      <c r="E5340" s="183" t="s">
        <v>5649</v>
      </c>
    </row>
    <row r="5341" customFormat="false" ht="16.4" hidden="false" customHeight="false" outlineLevel="0" collapsed="false">
      <c r="C5341" s="163" t="s">
        <v>10906</v>
      </c>
      <c r="D5341" s="163" t="s">
        <v>5649</v>
      </c>
      <c r="E5341" s="183" t="s">
        <v>5649</v>
      </c>
    </row>
    <row r="5342" customFormat="false" ht="16.4" hidden="false" customHeight="false" outlineLevel="0" collapsed="false">
      <c r="C5342" s="163" t="s">
        <v>10907</v>
      </c>
      <c r="D5342" s="163" t="s">
        <v>5649</v>
      </c>
      <c r="E5342" s="183" t="s">
        <v>5649</v>
      </c>
    </row>
    <row r="5343" customFormat="false" ht="16.4" hidden="false" customHeight="false" outlineLevel="0" collapsed="false">
      <c r="C5343" s="163" t="s">
        <v>10908</v>
      </c>
      <c r="D5343" s="163" t="s">
        <v>5649</v>
      </c>
      <c r="E5343" s="183" t="s">
        <v>5649</v>
      </c>
    </row>
    <row r="5344" customFormat="false" ht="16.4" hidden="false" customHeight="false" outlineLevel="0" collapsed="false">
      <c r="C5344" s="163" t="s">
        <v>10909</v>
      </c>
      <c r="D5344" s="163" t="s">
        <v>5649</v>
      </c>
      <c r="E5344" s="183" t="s">
        <v>5649</v>
      </c>
    </row>
    <row r="5345" customFormat="false" ht="16.4" hidden="false" customHeight="false" outlineLevel="0" collapsed="false">
      <c r="C5345" s="163" t="s">
        <v>10910</v>
      </c>
      <c r="D5345" s="163" t="s">
        <v>5649</v>
      </c>
      <c r="E5345" s="183" t="s">
        <v>5649</v>
      </c>
    </row>
    <row r="5346" customFormat="false" ht="16.4" hidden="false" customHeight="false" outlineLevel="0" collapsed="false">
      <c r="C5346" s="163" t="s">
        <v>10911</v>
      </c>
      <c r="D5346" s="163" t="s">
        <v>5649</v>
      </c>
      <c r="E5346" s="183" t="s">
        <v>5649</v>
      </c>
    </row>
    <row r="5347" customFormat="false" ht="16.4" hidden="false" customHeight="false" outlineLevel="0" collapsed="false">
      <c r="C5347" s="163" t="s">
        <v>10912</v>
      </c>
      <c r="D5347" s="163" t="s">
        <v>5649</v>
      </c>
      <c r="E5347" s="183" t="s">
        <v>5649</v>
      </c>
    </row>
    <row r="5348" customFormat="false" ht="16.4" hidden="false" customHeight="false" outlineLevel="0" collapsed="false">
      <c r="C5348" s="163" t="s">
        <v>10913</v>
      </c>
      <c r="D5348" s="163" t="s">
        <v>5649</v>
      </c>
      <c r="E5348" s="183" t="s">
        <v>5649</v>
      </c>
    </row>
    <row r="5349" customFormat="false" ht="16.4" hidden="false" customHeight="false" outlineLevel="0" collapsed="false">
      <c r="C5349" s="163" t="s">
        <v>10914</v>
      </c>
      <c r="D5349" s="163" t="s">
        <v>5649</v>
      </c>
      <c r="E5349" s="183" t="s">
        <v>5649</v>
      </c>
    </row>
    <row r="5350" customFormat="false" ht="16.4" hidden="false" customHeight="false" outlineLevel="0" collapsed="false">
      <c r="C5350" s="163" t="s">
        <v>10915</v>
      </c>
      <c r="D5350" s="163" t="s">
        <v>5649</v>
      </c>
      <c r="E5350" s="183" t="s">
        <v>5649</v>
      </c>
    </row>
    <row r="5351" customFormat="false" ht="16.4" hidden="false" customHeight="false" outlineLevel="0" collapsed="false">
      <c r="C5351" s="163" t="s">
        <v>10916</v>
      </c>
      <c r="D5351" s="163" t="s">
        <v>5649</v>
      </c>
      <c r="E5351" s="183" t="s">
        <v>5649</v>
      </c>
    </row>
    <row r="5352" customFormat="false" ht="16.4" hidden="false" customHeight="false" outlineLevel="0" collapsed="false">
      <c r="C5352" s="163" t="s">
        <v>10917</v>
      </c>
      <c r="D5352" s="163" t="s">
        <v>5649</v>
      </c>
      <c r="E5352" s="183" t="s">
        <v>5649</v>
      </c>
    </row>
    <row r="5353" customFormat="false" ht="16.4" hidden="false" customHeight="false" outlineLevel="0" collapsed="false">
      <c r="C5353" s="163" t="s">
        <v>10918</v>
      </c>
      <c r="D5353" s="163" t="s">
        <v>5649</v>
      </c>
      <c r="E5353" s="183" t="s">
        <v>5649</v>
      </c>
    </row>
    <row r="5354" customFormat="false" ht="16.4" hidden="false" customHeight="false" outlineLevel="0" collapsed="false">
      <c r="C5354" s="163" t="s">
        <v>10919</v>
      </c>
      <c r="D5354" s="163" t="s">
        <v>5649</v>
      </c>
      <c r="E5354" s="183" t="s">
        <v>5649</v>
      </c>
    </row>
    <row r="5355" customFormat="false" ht="16.4" hidden="false" customHeight="false" outlineLevel="0" collapsed="false">
      <c r="C5355" s="163" t="s">
        <v>10920</v>
      </c>
      <c r="D5355" s="163" t="s">
        <v>5649</v>
      </c>
      <c r="E5355" s="183" t="s">
        <v>5649</v>
      </c>
    </row>
    <row r="5356" customFormat="false" ht="16.4" hidden="false" customHeight="false" outlineLevel="0" collapsed="false">
      <c r="C5356" s="163" t="s">
        <v>10921</v>
      </c>
      <c r="D5356" s="163" t="s">
        <v>5649</v>
      </c>
      <c r="E5356" s="183" t="s">
        <v>5649</v>
      </c>
    </row>
    <row r="5357" customFormat="false" ht="16.4" hidden="false" customHeight="false" outlineLevel="0" collapsed="false">
      <c r="C5357" s="163" t="s">
        <v>10922</v>
      </c>
      <c r="D5357" s="163" t="s">
        <v>5649</v>
      </c>
      <c r="E5357" s="183" t="s">
        <v>5649</v>
      </c>
    </row>
    <row r="5358" customFormat="false" ht="16.4" hidden="false" customHeight="false" outlineLevel="0" collapsed="false">
      <c r="C5358" s="163" t="s">
        <v>10923</v>
      </c>
      <c r="D5358" s="163" t="s">
        <v>5649</v>
      </c>
      <c r="E5358" s="183" t="s">
        <v>5649</v>
      </c>
    </row>
    <row r="5359" customFormat="false" ht="16.4" hidden="false" customHeight="false" outlineLevel="0" collapsed="false">
      <c r="C5359" s="163" t="s">
        <v>10924</v>
      </c>
      <c r="D5359" s="163" t="s">
        <v>5649</v>
      </c>
      <c r="E5359" s="183" t="s">
        <v>5649</v>
      </c>
    </row>
    <row r="5360" customFormat="false" ht="16.4" hidden="false" customHeight="false" outlineLevel="0" collapsed="false">
      <c r="C5360" s="163" t="s">
        <v>10925</v>
      </c>
      <c r="D5360" s="163" t="s">
        <v>5649</v>
      </c>
      <c r="E5360" s="183" t="s">
        <v>5649</v>
      </c>
    </row>
    <row r="5361" customFormat="false" ht="16.4" hidden="false" customHeight="false" outlineLevel="0" collapsed="false">
      <c r="C5361" s="163" t="s">
        <v>10926</v>
      </c>
      <c r="D5361" s="163" t="s">
        <v>280</v>
      </c>
      <c r="E5361" s="183" t="s">
        <v>5649</v>
      </c>
    </row>
    <row r="5362" customFormat="false" ht="16.4" hidden="false" customHeight="false" outlineLevel="0" collapsed="false">
      <c r="C5362" s="163" t="s">
        <v>10927</v>
      </c>
      <c r="D5362" s="163" t="s">
        <v>5649</v>
      </c>
      <c r="E5362" s="183" t="s">
        <v>5649</v>
      </c>
    </row>
    <row r="5363" customFormat="false" ht="16.4" hidden="false" customHeight="false" outlineLevel="0" collapsed="false">
      <c r="C5363" s="163" t="s">
        <v>10928</v>
      </c>
      <c r="D5363" s="163" t="s">
        <v>5649</v>
      </c>
      <c r="E5363" s="183" t="s">
        <v>5649</v>
      </c>
    </row>
    <row r="5364" customFormat="false" ht="16.4" hidden="false" customHeight="false" outlineLevel="0" collapsed="false">
      <c r="C5364" s="163" t="s">
        <v>10929</v>
      </c>
      <c r="D5364" s="163" t="s">
        <v>5649</v>
      </c>
      <c r="E5364" s="183" t="s">
        <v>5649</v>
      </c>
    </row>
    <row r="5365" customFormat="false" ht="16.4" hidden="false" customHeight="false" outlineLevel="0" collapsed="false">
      <c r="C5365" s="163" t="s">
        <v>10930</v>
      </c>
      <c r="D5365" s="163" t="s">
        <v>5649</v>
      </c>
      <c r="E5365" s="183" t="s">
        <v>5649</v>
      </c>
    </row>
    <row r="5366" customFormat="false" ht="16.4" hidden="false" customHeight="false" outlineLevel="0" collapsed="false">
      <c r="C5366" s="163" t="s">
        <v>10931</v>
      </c>
      <c r="D5366" s="163" t="s">
        <v>5649</v>
      </c>
      <c r="E5366" s="183" t="s">
        <v>5649</v>
      </c>
    </row>
    <row r="5367" customFormat="false" ht="16.4" hidden="false" customHeight="false" outlineLevel="0" collapsed="false">
      <c r="C5367" s="163" t="s">
        <v>10932</v>
      </c>
      <c r="D5367" s="163" t="s">
        <v>5649</v>
      </c>
      <c r="E5367" s="183" t="s">
        <v>5649</v>
      </c>
    </row>
    <row r="5368" customFormat="false" ht="16.4" hidden="false" customHeight="false" outlineLevel="0" collapsed="false">
      <c r="C5368" s="163" t="s">
        <v>10933</v>
      </c>
      <c r="D5368" s="163" t="s">
        <v>5649</v>
      </c>
      <c r="E5368" s="183" t="s">
        <v>5649</v>
      </c>
    </row>
    <row r="5369" customFormat="false" ht="16.4" hidden="false" customHeight="false" outlineLevel="0" collapsed="false">
      <c r="C5369" s="163" t="s">
        <v>10934</v>
      </c>
      <c r="D5369" s="163" t="s">
        <v>5649</v>
      </c>
      <c r="E5369" s="183" t="s">
        <v>5649</v>
      </c>
    </row>
    <row r="5370" customFormat="false" ht="16.4" hidden="false" customHeight="false" outlineLevel="0" collapsed="false">
      <c r="C5370" s="163" t="s">
        <v>10935</v>
      </c>
      <c r="D5370" s="163" t="s">
        <v>5649</v>
      </c>
      <c r="E5370" s="183" t="s">
        <v>5649</v>
      </c>
    </row>
    <row r="5371" customFormat="false" ht="16.4" hidden="false" customHeight="false" outlineLevel="0" collapsed="false">
      <c r="C5371" s="163" t="s">
        <v>10936</v>
      </c>
      <c r="D5371" s="163" t="s">
        <v>5649</v>
      </c>
      <c r="E5371" s="183" t="s">
        <v>5649</v>
      </c>
    </row>
    <row r="5372" customFormat="false" ht="16.4" hidden="false" customHeight="false" outlineLevel="0" collapsed="false">
      <c r="C5372" s="163" t="s">
        <v>10937</v>
      </c>
      <c r="D5372" s="163" t="s">
        <v>5649</v>
      </c>
      <c r="E5372" s="183" t="s">
        <v>5649</v>
      </c>
    </row>
    <row r="5373" customFormat="false" ht="16.4" hidden="false" customHeight="false" outlineLevel="0" collapsed="false">
      <c r="C5373" s="163" t="s">
        <v>279</v>
      </c>
      <c r="D5373" s="163" t="s">
        <v>5649</v>
      </c>
      <c r="E5373" s="183" t="n">
        <v>0.5039</v>
      </c>
    </row>
    <row r="5374" customFormat="false" ht="16.4" hidden="false" customHeight="false" outlineLevel="0" collapsed="false">
      <c r="C5374" s="163" t="s">
        <v>10938</v>
      </c>
      <c r="D5374" s="163" t="s">
        <v>5649</v>
      </c>
      <c r="E5374" s="183" t="s">
        <v>5649</v>
      </c>
    </row>
    <row r="5375" customFormat="false" ht="16.4" hidden="false" customHeight="false" outlineLevel="0" collapsed="false">
      <c r="C5375" s="163" t="s">
        <v>10939</v>
      </c>
      <c r="D5375" s="163" t="s">
        <v>5649</v>
      </c>
      <c r="E5375" s="183" t="s">
        <v>5649</v>
      </c>
    </row>
    <row r="5376" customFormat="false" ht="16.4" hidden="false" customHeight="false" outlineLevel="0" collapsed="false">
      <c r="C5376" s="163" t="s">
        <v>10940</v>
      </c>
      <c r="D5376" s="163" t="s">
        <v>5649</v>
      </c>
      <c r="E5376" s="183" t="s">
        <v>5649</v>
      </c>
    </row>
    <row r="5377" customFormat="false" ht="16.4" hidden="false" customHeight="false" outlineLevel="0" collapsed="false">
      <c r="C5377" s="163" t="s">
        <v>10941</v>
      </c>
      <c r="D5377" s="163" t="s">
        <v>5649</v>
      </c>
      <c r="E5377" s="183" t="s">
        <v>5649</v>
      </c>
    </row>
    <row r="5378" customFormat="false" ht="16.4" hidden="false" customHeight="false" outlineLevel="0" collapsed="false">
      <c r="C5378" s="163" t="s">
        <v>10942</v>
      </c>
      <c r="D5378" s="163" t="s">
        <v>5649</v>
      </c>
      <c r="E5378" s="183" t="s">
        <v>5649</v>
      </c>
    </row>
    <row r="5379" customFormat="false" ht="16.4" hidden="false" customHeight="false" outlineLevel="0" collapsed="false">
      <c r="C5379" s="163" t="s">
        <v>10943</v>
      </c>
      <c r="D5379" s="163" t="s">
        <v>5649</v>
      </c>
      <c r="E5379" s="183" t="s">
        <v>5649</v>
      </c>
    </row>
    <row r="5380" customFormat="false" ht="16.4" hidden="false" customHeight="false" outlineLevel="0" collapsed="false">
      <c r="C5380" s="163" t="s">
        <v>10944</v>
      </c>
      <c r="D5380" s="163" t="s">
        <v>5649</v>
      </c>
      <c r="E5380" s="183" t="s">
        <v>5649</v>
      </c>
    </row>
    <row r="5381" customFormat="false" ht="16.4" hidden="false" customHeight="false" outlineLevel="0" collapsed="false">
      <c r="C5381" s="163" t="s">
        <v>10945</v>
      </c>
      <c r="D5381" s="163" t="s">
        <v>5649</v>
      </c>
      <c r="E5381" s="183" t="s">
        <v>5649</v>
      </c>
    </row>
    <row r="5382" customFormat="false" ht="16.4" hidden="false" customHeight="false" outlineLevel="0" collapsed="false">
      <c r="C5382" s="163" t="s">
        <v>10946</v>
      </c>
      <c r="D5382" s="163" t="s">
        <v>5649</v>
      </c>
      <c r="E5382" s="183" t="s">
        <v>5649</v>
      </c>
    </row>
    <row r="5383" customFormat="false" ht="16.4" hidden="false" customHeight="false" outlineLevel="0" collapsed="false">
      <c r="C5383" s="163" t="s">
        <v>10947</v>
      </c>
      <c r="D5383" s="163" t="s">
        <v>5649</v>
      </c>
      <c r="E5383" s="183" t="s">
        <v>5649</v>
      </c>
    </row>
    <row r="5384" customFormat="false" ht="16.4" hidden="false" customHeight="false" outlineLevel="0" collapsed="false">
      <c r="C5384" s="163" t="s">
        <v>10948</v>
      </c>
      <c r="D5384" s="163" t="s">
        <v>5649</v>
      </c>
      <c r="E5384" s="183" t="s">
        <v>5649</v>
      </c>
    </row>
    <row r="5385" customFormat="false" ht="16.4" hidden="false" customHeight="false" outlineLevel="0" collapsed="false">
      <c r="C5385" s="163" t="s">
        <v>10949</v>
      </c>
      <c r="D5385" s="163" t="s">
        <v>5649</v>
      </c>
      <c r="E5385" s="183" t="s">
        <v>5649</v>
      </c>
    </row>
    <row r="5386" customFormat="false" ht="16.4" hidden="false" customHeight="false" outlineLevel="0" collapsed="false">
      <c r="C5386" s="163" t="s">
        <v>10950</v>
      </c>
      <c r="D5386" s="163" t="s">
        <v>5649</v>
      </c>
      <c r="E5386" s="183" t="s">
        <v>5649</v>
      </c>
    </row>
    <row r="5387" customFormat="false" ht="16.4" hidden="false" customHeight="false" outlineLevel="0" collapsed="false">
      <c r="C5387" s="163" t="s">
        <v>10951</v>
      </c>
      <c r="D5387" s="163" t="s">
        <v>5649</v>
      </c>
      <c r="E5387" s="183" t="s">
        <v>5649</v>
      </c>
    </row>
    <row r="5388" customFormat="false" ht="16.4" hidden="false" customHeight="false" outlineLevel="0" collapsed="false">
      <c r="C5388" s="163" t="s">
        <v>10952</v>
      </c>
      <c r="D5388" s="163" t="s">
        <v>5649</v>
      </c>
      <c r="E5388" s="183" t="s">
        <v>5649</v>
      </c>
    </row>
    <row r="5389" customFormat="false" ht="16.4" hidden="false" customHeight="false" outlineLevel="0" collapsed="false">
      <c r="C5389" s="163" t="s">
        <v>10953</v>
      </c>
      <c r="D5389" s="163" t="s">
        <v>5649</v>
      </c>
      <c r="E5389" s="183" t="s">
        <v>5649</v>
      </c>
    </row>
    <row r="5390" customFormat="false" ht="16.4" hidden="false" customHeight="false" outlineLevel="0" collapsed="false">
      <c r="C5390" s="163" t="s">
        <v>10954</v>
      </c>
      <c r="D5390" s="163" t="s">
        <v>5649</v>
      </c>
      <c r="E5390" s="183" t="s">
        <v>5649</v>
      </c>
    </row>
    <row r="5391" customFormat="false" ht="16.4" hidden="false" customHeight="false" outlineLevel="0" collapsed="false">
      <c r="C5391" s="163" t="s">
        <v>10955</v>
      </c>
      <c r="D5391" s="163" t="s">
        <v>5649</v>
      </c>
      <c r="E5391" s="183" t="s">
        <v>5649</v>
      </c>
    </row>
    <row r="5392" customFormat="false" ht="16.4" hidden="false" customHeight="false" outlineLevel="0" collapsed="false">
      <c r="C5392" s="163" t="s">
        <v>10956</v>
      </c>
      <c r="D5392" s="163" t="s">
        <v>5649</v>
      </c>
      <c r="E5392" s="183" t="s">
        <v>5649</v>
      </c>
    </row>
    <row r="5393" customFormat="false" ht="16.4" hidden="false" customHeight="false" outlineLevel="0" collapsed="false">
      <c r="C5393" s="163" t="s">
        <v>10957</v>
      </c>
      <c r="D5393" s="163" t="s">
        <v>5649</v>
      </c>
      <c r="E5393" s="183" t="s">
        <v>5649</v>
      </c>
    </row>
    <row r="5394" customFormat="false" ht="16.4" hidden="false" customHeight="false" outlineLevel="0" collapsed="false">
      <c r="C5394" s="163" t="s">
        <v>10958</v>
      </c>
      <c r="D5394" s="163" t="s">
        <v>5649</v>
      </c>
      <c r="E5394" s="183" t="s">
        <v>5649</v>
      </c>
    </row>
    <row r="5395" customFormat="false" ht="16.4" hidden="false" customHeight="false" outlineLevel="0" collapsed="false">
      <c r="C5395" s="163" t="s">
        <v>10959</v>
      </c>
      <c r="D5395" s="163" t="s">
        <v>5649</v>
      </c>
      <c r="E5395" s="183" t="s">
        <v>5649</v>
      </c>
    </row>
    <row r="5396" customFormat="false" ht="16.4" hidden="false" customHeight="false" outlineLevel="0" collapsed="false">
      <c r="C5396" s="163" t="s">
        <v>10960</v>
      </c>
      <c r="D5396" s="163" t="s">
        <v>5649</v>
      </c>
      <c r="E5396" s="183" t="s">
        <v>5649</v>
      </c>
    </row>
    <row r="5397" customFormat="false" ht="16.4" hidden="false" customHeight="false" outlineLevel="0" collapsed="false">
      <c r="C5397" s="163" t="s">
        <v>10961</v>
      </c>
      <c r="D5397" s="163" t="s">
        <v>5649</v>
      </c>
      <c r="E5397" s="183" t="s">
        <v>5649</v>
      </c>
    </row>
    <row r="5398" customFormat="false" ht="16.4" hidden="false" customHeight="false" outlineLevel="0" collapsed="false">
      <c r="C5398" s="163" t="s">
        <v>10962</v>
      </c>
      <c r="D5398" s="163" t="s">
        <v>5649</v>
      </c>
      <c r="E5398" s="183" t="s">
        <v>5649</v>
      </c>
    </row>
    <row r="5399" customFormat="false" ht="16.4" hidden="false" customHeight="false" outlineLevel="0" collapsed="false">
      <c r="C5399" s="163" t="s">
        <v>10963</v>
      </c>
      <c r="D5399" s="163" t="s">
        <v>1662</v>
      </c>
      <c r="E5399" s="183" t="s">
        <v>5649</v>
      </c>
    </row>
    <row r="5400" customFormat="false" ht="16.4" hidden="false" customHeight="false" outlineLevel="0" collapsed="false">
      <c r="C5400" s="163" t="s">
        <v>10964</v>
      </c>
      <c r="D5400" s="163" t="s">
        <v>5649</v>
      </c>
      <c r="E5400" s="183" t="s">
        <v>5649</v>
      </c>
    </row>
    <row r="5401" customFormat="false" ht="16.4" hidden="false" customHeight="false" outlineLevel="0" collapsed="false">
      <c r="C5401" s="163" t="s">
        <v>10965</v>
      </c>
      <c r="D5401" s="163" t="s">
        <v>5649</v>
      </c>
      <c r="E5401" s="183" t="s">
        <v>5649</v>
      </c>
    </row>
    <row r="5402" customFormat="false" ht="16.4" hidden="false" customHeight="false" outlineLevel="0" collapsed="false">
      <c r="C5402" s="163" t="s">
        <v>10966</v>
      </c>
      <c r="D5402" s="163" t="s">
        <v>5649</v>
      </c>
      <c r="E5402" s="183" t="s">
        <v>5649</v>
      </c>
    </row>
    <row r="5403" customFormat="false" ht="16.4" hidden="false" customHeight="false" outlineLevel="0" collapsed="false">
      <c r="C5403" s="163" t="s">
        <v>10967</v>
      </c>
      <c r="D5403" s="163" t="s">
        <v>1140</v>
      </c>
      <c r="E5403" s="183" t="s">
        <v>5649</v>
      </c>
    </row>
    <row r="5404" customFormat="false" ht="16.4" hidden="false" customHeight="false" outlineLevel="0" collapsed="false">
      <c r="C5404" s="163" t="s">
        <v>10968</v>
      </c>
      <c r="D5404" s="163" t="s">
        <v>1142</v>
      </c>
      <c r="E5404" s="183" t="s">
        <v>5649</v>
      </c>
    </row>
    <row r="5405" customFormat="false" ht="16.4" hidden="false" customHeight="false" outlineLevel="0" collapsed="false">
      <c r="C5405" s="163" t="s">
        <v>10969</v>
      </c>
      <c r="D5405" s="163" t="s">
        <v>5649</v>
      </c>
      <c r="E5405" s="183" t="s">
        <v>5649</v>
      </c>
    </row>
    <row r="5406" customFormat="false" ht="16.4" hidden="false" customHeight="false" outlineLevel="0" collapsed="false">
      <c r="C5406" s="163" t="s">
        <v>10970</v>
      </c>
      <c r="D5406" s="163" t="s">
        <v>5649</v>
      </c>
      <c r="E5406" s="183" t="s">
        <v>5649</v>
      </c>
    </row>
    <row r="5407" customFormat="false" ht="16.4" hidden="false" customHeight="false" outlineLevel="0" collapsed="false">
      <c r="C5407" s="163" t="s">
        <v>10971</v>
      </c>
      <c r="D5407" s="163" t="s">
        <v>5649</v>
      </c>
      <c r="E5407" s="183" t="s">
        <v>5649</v>
      </c>
    </row>
    <row r="5408" customFormat="false" ht="16.4" hidden="false" customHeight="false" outlineLevel="0" collapsed="false">
      <c r="C5408" s="163" t="s">
        <v>10972</v>
      </c>
      <c r="D5408" s="163" t="s">
        <v>5649</v>
      </c>
      <c r="E5408" s="183" t="s">
        <v>5649</v>
      </c>
    </row>
    <row r="5409" customFormat="false" ht="16.4" hidden="false" customHeight="false" outlineLevel="0" collapsed="false">
      <c r="C5409" s="163" t="s">
        <v>10973</v>
      </c>
      <c r="D5409" s="163" t="s">
        <v>1196</v>
      </c>
      <c r="E5409" s="183" t="s">
        <v>5649</v>
      </c>
    </row>
    <row r="5410" customFormat="false" ht="16.4" hidden="false" customHeight="false" outlineLevel="0" collapsed="false">
      <c r="C5410" s="163" t="s">
        <v>10974</v>
      </c>
      <c r="D5410" s="163" t="s">
        <v>1146</v>
      </c>
      <c r="E5410" s="183" t="s">
        <v>5649</v>
      </c>
    </row>
    <row r="5411" customFormat="false" ht="16.4" hidden="false" customHeight="false" outlineLevel="0" collapsed="false">
      <c r="C5411" s="163" t="s">
        <v>10975</v>
      </c>
      <c r="D5411" s="163" t="s">
        <v>1146</v>
      </c>
      <c r="E5411" s="183" t="s">
        <v>5649</v>
      </c>
    </row>
    <row r="5412" customFormat="false" ht="16.4" hidden="false" customHeight="false" outlineLevel="0" collapsed="false">
      <c r="C5412" s="163" t="s">
        <v>10976</v>
      </c>
      <c r="D5412" s="163" t="s">
        <v>1146</v>
      </c>
      <c r="E5412" s="183" t="s">
        <v>5649</v>
      </c>
    </row>
    <row r="5413" customFormat="false" ht="16.4" hidden="false" customHeight="false" outlineLevel="0" collapsed="false">
      <c r="C5413" s="163" t="s">
        <v>10977</v>
      </c>
      <c r="D5413" s="163" t="s">
        <v>5649</v>
      </c>
      <c r="E5413" s="183" t="s">
        <v>5649</v>
      </c>
    </row>
    <row r="5414" customFormat="false" ht="16.4" hidden="false" customHeight="false" outlineLevel="0" collapsed="false">
      <c r="C5414" s="163" t="s">
        <v>10978</v>
      </c>
      <c r="D5414" s="163" t="s">
        <v>1146</v>
      </c>
      <c r="E5414" s="183" t="s">
        <v>5649</v>
      </c>
    </row>
    <row r="5415" customFormat="false" ht="16.4" hidden="false" customHeight="false" outlineLevel="0" collapsed="false">
      <c r="C5415" s="163" t="s">
        <v>10979</v>
      </c>
      <c r="D5415" s="163" t="s">
        <v>1146</v>
      </c>
      <c r="E5415" s="183" t="n">
        <v>0.5797</v>
      </c>
    </row>
    <row r="5416" customFormat="false" ht="16.4" hidden="false" customHeight="false" outlineLevel="0" collapsed="false">
      <c r="C5416" s="163" t="s">
        <v>1141</v>
      </c>
      <c r="D5416" s="163" t="s">
        <v>1146</v>
      </c>
      <c r="E5416" s="183" t="n">
        <v>0.5797</v>
      </c>
    </row>
    <row r="5417" customFormat="false" ht="16.4" hidden="false" customHeight="false" outlineLevel="0" collapsed="false">
      <c r="C5417" s="163" t="s">
        <v>10980</v>
      </c>
      <c r="D5417" s="163" t="s">
        <v>1142</v>
      </c>
      <c r="E5417" s="183" t="s">
        <v>5649</v>
      </c>
    </row>
    <row r="5418" customFormat="false" ht="16.4" hidden="false" customHeight="false" outlineLevel="0" collapsed="false">
      <c r="C5418" s="163" t="s">
        <v>10981</v>
      </c>
      <c r="D5418" s="163" t="s">
        <v>5649</v>
      </c>
      <c r="E5418" s="183" t="s">
        <v>5649</v>
      </c>
    </row>
    <row r="5419" customFormat="false" ht="16.4" hidden="false" customHeight="false" outlineLevel="0" collapsed="false">
      <c r="C5419" s="163" t="s">
        <v>10982</v>
      </c>
      <c r="D5419" s="163" t="s">
        <v>1146</v>
      </c>
      <c r="E5419" s="183" t="s">
        <v>5649</v>
      </c>
    </row>
    <row r="5420" customFormat="false" ht="16.4" hidden="false" customHeight="false" outlineLevel="0" collapsed="false">
      <c r="C5420" s="163" t="s">
        <v>10983</v>
      </c>
      <c r="D5420" s="163" t="s">
        <v>1146</v>
      </c>
      <c r="E5420" s="183" t="s">
        <v>5649</v>
      </c>
    </row>
    <row r="5421" customFormat="false" ht="16.4" hidden="false" customHeight="false" outlineLevel="0" collapsed="false">
      <c r="C5421" s="163" t="s">
        <v>10984</v>
      </c>
      <c r="D5421" s="163" t="s">
        <v>1146</v>
      </c>
      <c r="E5421" s="183" t="n">
        <v>0.5797</v>
      </c>
    </row>
    <row r="5422" customFormat="false" ht="16.4" hidden="false" customHeight="false" outlineLevel="0" collapsed="false">
      <c r="C5422" s="163" t="s">
        <v>10985</v>
      </c>
      <c r="D5422" s="163" t="s">
        <v>5649</v>
      </c>
      <c r="E5422" s="183" t="n">
        <v>0.5797</v>
      </c>
    </row>
    <row r="5423" customFormat="false" ht="16.4" hidden="false" customHeight="false" outlineLevel="0" collapsed="false">
      <c r="C5423" s="163" t="s">
        <v>10986</v>
      </c>
      <c r="D5423" s="163" t="s">
        <v>5649</v>
      </c>
      <c r="E5423" s="183" t="n">
        <v>0.5797</v>
      </c>
    </row>
    <row r="5424" customFormat="false" ht="16.4" hidden="false" customHeight="false" outlineLevel="0" collapsed="false">
      <c r="C5424" s="163" t="s">
        <v>10987</v>
      </c>
      <c r="D5424" s="163" t="s">
        <v>5649</v>
      </c>
      <c r="E5424" s="183" t="n">
        <v>0.5797</v>
      </c>
    </row>
    <row r="5425" customFormat="false" ht="16.4" hidden="false" customHeight="false" outlineLevel="0" collapsed="false">
      <c r="C5425" s="163" t="s">
        <v>10988</v>
      </c>
      <c r="D5425" s="163" t="s">
        <v>5649</v>
      </c>
      <c r="E5425" s="183" t="n">
        <v>0.5797</v>
      </c>
    </row>
    <row r="5426" customFormat="false" ht="16.4" hidden="false" customHeight="false" outlineLevel="0" collapsed="false">
      <c r="C5426" s="163" t="s">
        <v>10989</v>
      </c>
      <c r="D5426" s="163" t="s">
        <v>5649</v>
      </c>
      <c r="E5426" s="183" t="s">
        <v>5649</v>
      </c>
    </row>
    <row r="5427" customFormat="false" ht="16.4" hidden="false" customHeight="false" outlineLevel="0" collapsed="false">
      <c r="C5427" s="163" t="s">
        <v>10990</v>
      </c>
      <c r="D5427" s="163" t="s">
        <v>5649</v>
      </c>
      <c r="E5427" s="183" t="n">
        <v>0.5797</v>
      </c>
    </row>
    <row r="5428" customFormat="false" ht="16.4" hidden="false" customHeight="false" outlineLevel="0" collapsed="false">
      <c r="C5428" s="163" t="s">
        <v>10991</v>
      </c>
      <c r="D5428" s="163" t="s">
        <v>5649</v>
      </c>
      <c r="E5428" s="183" t="n">
        <v>0.5797</v>
      </c>
    </row>
    <row r="5429" customFormat="false" ht="16.4" hidden="false" customHeight="false" outlineLevel="0" collapsed="false">
      <c r="C5429" s="163" t="s">
        <v>10992</v>
      </c>
      <c r="D5429" s="163" t="s">
        <v>5649</v>
      </c>
      <c r="E5429" s="183" t="n">
        <v>0.5797</v>
      </c>
    </row>
    <row r="5430" customFormat="false" ht="16.4" hidden="false" customHeight="false" outlineLevel="0" collapsed="false">
      <c r="C5430" s="163" t="s">
        <v>1143</v>
      </c>
      <c r="D5430" s="163" t="s">
        <v>5649</v>
      </c>
      <c r="E5430" s="183" t="n">
        <v>0.5797</v>
      </c>
    </row>
    <row r="5431" customFormat="false" ht="16.4" hidden="false" customHeight="false" outlineLevel="0" collapsed="false">
      <c r="C5431" s="163" t="s">
        <v>10993</v>
      </c>
      <c r="D5431" s="163" t="s">
        <v>5649</v>
      </c>
      <c r="E5431" s="183" t="s">
        <v>5649</v>
      </c>
    </row>
    <row r="5432" customFormat="false" ht="16.4" hidden="false" customHeight="false" outlineLevel="0" collapsed="false">
      <c r="C5432" s="163" t="s">
        <v>10994</v>
      </c>
      <c r="D5432" s="163" t="s">
        <v>5649</v>
      </c>
      <c r="E5432" s="183" t="n">
        <v>0.5797</v>
      </c>
    </row>
    <row r="5433" customFormat="false" ht="16.4" hidden="false" customHeight="false" outlineLevel="0" collapsed="false">
      <c r="C5433" s="163" t="s">
        <v>10995</v>
      </c>
      <c r="D5433" s="163" t="s">
        <v>5649</v>
      </c>
      <c r="E5433" s="183" t="n">
        <v>0.5797</v>
      </c>
    </row>
    <row r="5434" customFormat="false" ht="16.4" hidden="false" customHeight="false" outlineLevel="0" collapsed="false">
      <c r="C5434" s="163" t="s">
        <v>10996</v>
      </c>
      <c r="D5434" s="163" t="s">
        <v>5649</v>
      </c>
      <c r="E5434" s="183" t="n">
        <v>0.5797</v>
      </c>
    </row>
    <row r="5435" customFormat="false" ht="16.4" hidden="false" customHeight="false" outlineLevel="0" collapsed="false">
      <c r="C5435" s="163" t="s">
        <v>10997</v>
      </c>
      <c r="D5435" s="163" t="s">
        <v>5649</v>
      </c>
      <c r="E5435" s="183" t="s">
        <v>5649</v>
      </c>
    </row>
    <row r="5436" customFormat="false" ht="16.4" hidden="false" customHeight="false" outlineLevel="0" collapsed="false">
      <c r="C5436" s="163" t="s">
        <v>10998</v>
      </c>
      <c r="D5436" s="163" t="s">
        <v>5649</v>
      </c>
      <c r="E5436" s="183" t="s">
        <v>5649</v>
      </c>
    </row>
    <row r="5437" customFormat="false" ht="16.4" hidden="false" customHeight="false" outlineLevel="0" collapsed="false">
      <c r="C5437" s="163" t="s">
        <v>10999</v>
      </c>
      <c r="D5437" s="163" t="s">
        <v>5649</v>
      </c>
      <c r="E5437" s="183" t="s">
        <v>5649</v>
      </c>
    </row>
    <row r="5438" customFormat="false" ht="16.4" hidden="false" customHeight="false" outlineLevel="0" collapsed="false">
      <c r="C5438" s="163" t="s">
        <v>11000</v>
      </c>
      <c r="D5438" s="163" t="s">
        <v>5649</v>
      </c>
      <c r="E5438" s="183" t="s">
        <v>5649</v>
      </c>
    </row>
    <row r="5439" customFormat="false" ht="16.4" hidden="false" customHeight="false" outlineLevel="0" collapsed="false">
      <c r="C5439" s="163" t="s">
        <v>11001</v>
      </c>
      <c r="D5439" s="163" t="s">
        <v>5649</v>
      </c>
      <c r="E5439" s="183" t="s">
        <v>5649</v>
      </c>
    </row>
    <row r="5440" customFormat="false" ht="16.4" hidden="false" customHeight="false" outlineLevel="0" collapsed="false">
      <c r="C5440" s="163" t="s">
        <v>11002</v>
      </c>
      <c r="D5440" s="163" t="s">
        <v>5649</v>
      </c>
      <c r="E5440" s="183" t="s">
        <v>5649</v>
      </c>
    </row>
    <row r="5441" customFormat="false" ht="16.4" hidden="false" customHeight="false" outlineLevel="0" collapsed="false">
      <c r="C5441" s="163" t="s">
        <v>11003</v>
      </c>
      <c r="D5441" s="163" t="s">
        <v>5649</v>
      </c>
      <c r="E5441" s="183" t="s">
        <v>5649</v>
      </c>
    </row>
    <row r="5442" customFormat="false" ht="16.4" hidden="false" customHeight="false" outlineLevel="0" collapsed="false">
      <c r="C5442" s="163" t="s">
        <v>11004</v>
      </c>
      <c r="D5442" s="163" t="s">
        <v>5649</v>
      </c>
      <c r="E5442" s="183" t="s">
        <v>5649</v>
      </c>
    </row>
    <row r="5443" customFormat="false" ht="16.4" hidden="false" customHeight="false" outlineLevel="0" collapsed="false">
      <c r="C5443" s="163" t="s">
        <v>11005</v>
      </c>
      <c r="D5443" s="163" t="s">
        <v>5649</v>
      </c>
      <c r="E5443" s="183" t="s">
        <v>5649</v>
      </c>
    </row>
    <row r="5444" customFormat="false" ht="16.4" hidden="false" customHeight="false" outlineLevel="0" collapsed="false">
      <c r="C5444" s="163" t="s">
        <v>11006</v>
      </c>
      <c r="D5444" s="163" t="s">
        <v>5649</v>
      </c>
      <c r="E5444" s="183" t="s">
        <v>5649</v>
      </c>
    </row>
    <row r="5445" customFormat="false" ht="16.4" hidden="false" customHeight="false" outlineLevel="0" collapsed="false">
      <c r="C5445" s="163" t="s">
        <v>11007</v>
      </c>
      <c r="D5445" s="163" t="s">
        <v>5649</v>
      </c>
      <c r="E5445" s="183" t="s">
        <v>5649</v>
      </c>
    </row>
    <row r="5446" customFormat="false" ht="16.4" hidden="false" customHeight="false" outlineLevel="0" collapsed="false">
      <c r="C5446" s="163" t="s">
        <v>11008</v>
      </c>
      <c r="D5446" s="163" t="s">
        <v>5649</v>
      </c>
      <c r="E5446" s="183" t="s">
        <v>5649</v>
      </c>
    </row>
    <row r="5447" customFormat="false" ht="16.4" hidden="false" customHeight="false" outlineLevel="0" collapsed="false">
      <c r="C5447" s="163" t="s">
        <v>11009</v>
      </c>
      <c r="D5447" s="163" t="s">
        <v>5649</v>
      </c>
      <c r="E5447" s="183" t="s">
        <v>5649</v>
      </c>
    </row>
    <row r="5448" customFormat="false" ht="16.4" hidden="false" customHeight="false" outlineLevel="0" collapsed="false">
      <c r="C5448" s="163" t="s">
        <v>11010</v>
      </c>
      <c r="D5448" s="163" t="s">
        <v>5649</v>
      </c>
      <c r="E5448" s="183" t="s">
        <v>5649</v>
      </c>
    </row>
    <row r="5449" customFormat="false" ht="16.4" hidden="false" customHeight="false" outlineLevel="0" collapsed="false">
      <c r="C5449" s="163" t="s">
        <v>11011</v>
      </c>
      <c r="D5449" s="163" t="s">
        <v>5649</v>
      </c>
      <c r="E5449" s="183" t="s">
        <v>5649</v>
      </c>
    </row>
    <row r="5450" customFormat="false" ht="16.4" hidden="false" customHeight="false" outlineLevel="0" collapsed="false">
      <c r="C5450" s="163" t="s">
        <v>11012</v>
      </c>
      <c r="D5450" s="163" t="s">
        <v>5649</v>
      </c>
      <c r="E5450" s="183" t="s">
        <v>5649</v>
      </c>
    </row>
    <row r="5451" customFormat="false" ht="16.4" hidden="false" customHeight="false" outlineLevel="0" collapsed="false">
      <c r="C5451" s="163" t="s">
        <v>11013</v>
      </c>
      <c r="D5451" s="163" t="s">
        <v>5649</v>
      </c>
      <c r="E5451" s="183" t="s">
        <v>5649</v>
      </c>
    </row>
    <row r="5452" customFormat="false" ht="16.4" hidden="false" customHeight="false" outlineLevel="0" collapsed="false">
      <c r="C5452" s="163" t="s">
        <v>11014</v>
      </c>
      <c r="D5452" s="163" t="s">
        <v>5649</v>
      </c>
      <c r="E5452" s="183" t="s">
        <v>5649</v>
      </c>
    </row>
    <row r="5453" customFormat="false" ht="16.4" hidden="false" customHeight="false" outlineLevel="0" collapsed="false">
      <c r="C5453" s="163" t="s">
        <v>11015</v>
      </c>
      <c r="D5453" s="163" t="s">
        <v>5649</v>
      </c>
      <c r="E5453" s="183" t="s">
        <v>5649</v>
      </c>
    </row>
    <row r="5454" customFormat="false" ht="16.4" hidden="false" customHeight="false" outlineLevel="0" collapsed="false">
      <c r="C5454" s="163" t="s">
        <v>11016</v>
      </c>
      <c r="D5454" s="163" t="s">
        <v>5649</v>
      </c>
      <c r="E5454" s="183" t="s">
        <v>5649</v>
      </c>
    </row>
    <row r="5455" customFormat="false" ht="16.4" hidden="false" customHeight="false" outlineLevel="0" collapsed="false">
      <c r="C5455" s="163" t="s">
        <v>11017</v>
      </c>
      <c r="D5455" s="163" t="s">
        <v>5649</v>
      </c>
      <c r="E5455" s="183" t="s">
        <v>5649</v>
      </c>
    </row>
    <row r="5456" customFormat="false" ht="16.4" hidden="false" customHeight="false" outlineLevel="0" collapsed="false">
      <c r="C5456" s="163" t="s">
        <v>11018</v>
      </c>
      <c r="D5456" s="163" t="s">
        <v>5649</v>
      </c>
      <c r="E5456" s="183" t="s">
        <v>5649</v>
      </c>
    </row>
    <row r="5457" customFormat="false" ht="16.4" hidden="false" customHeight="false" outlineLevel="0" collapsed="false">
      <c r="C5457" s="163" t="s">
        <v>11019</v>
      </c>
      <c r="D5457" s="163" t="s">
        <v>5649</v>
      </c>
      <c r="E5457" s="183" t="s">
        <v>5649</v>
      </c>
    </row>
    <row r="5458" customFormat="false" ht="16.4" hidden="false" customHeight="false" outlineLevel="0" collapsed="false">
      <c r="C5458" s="163" t="s">
        <v>11020</v>
      </c>
      <c r="D5458" s="163" t="s">
        <v>5649</v>
      </c>
      <c r="E5458" s="183" t="s">
        <v>5649</v>
      </c>
    </row>
    <row r="5459" customFormat="false" ht="16.4" hidden="false" customHeight="false" outlineLevel="0" collapsed="false">
      <c r="C5459" s="163" t="s">
        <v>11021</v>
      </c>
      <c r="D5459" s="163" t="s">
        <v>5649</v>
      </c>
      <c r="E5459" s="183" t="s">
        <v>5649</v>
      </c>
    </row>
    <row r="5460" customFormat="false" ht="16.4" hidden="false" customHeight="false" outlineLevel="0" collapsed="false">
      <c r="C5460" s="163" t="s">
        <v>11022</v>
      </c>
      <c r="D5460" s="163" t="s">
        <v>5649</v>
      </c>
      <c r="E5460" s="183" t="s">
        <v>5649</v>
      </c>
    </row>
    <row r="5461" customFormat="false" ht="16.4" hidden="false" customHeight="false" outlineLevel="0" collapsed="false">
      <c r="C5461" s="163" t="s">
        <v>11023</v>
      </c>
      <c r="D5461" s="163" t="s">
        <v>5649</v>
      </c>
      <c r="E5461" s="183" t="s">
        <v>5649</v>
      </c>
    </row>
    <row r="5462" customFormat="false" ht="16.4" hidden="false" customHeight="false" outlineLevel="0" collapsed="false">
      <c r="C5462" s="163" t="s">
        <v>11024</v>
      </c>
      <c r="D5462" s="163" t="s">
        <v>5649</v>
      </c>
      <c r="E5462" s="183" t="s">
        <v>5649</v>
      </c>
    </row>
    <row r="5463" customFormat="false" ht="16.4" hidden="false" customHeight="false" outlineLevel="0" collapsed="false">
      <c r="C5463" s="163" t="s">
        <v>11025</v>
      </c>
      <c r="D5463" s="163" t="s">
        <v>5649</v>
      </c>
      <c r="E5463" s="183" t="s">
        <v>5649</v>
      </c>
    </row>
    <row r="5464" customFormat="false" ht="16.4" hidden="false" customHeight="false" outlineLevel="0" collapsed="false">
      <c r="C5464" s="163" t="s">
        <v>11026</v>
      </c>
      <c r="D5464" s="163" t="s">
        <v>5649</v>
      </c>
      <c r="E5464" s="183" t="s">
        <v>5649</v>
      </c>
    </row>
    <row r="5465" customFormat="false" ht="16.4" hidden="false" customHeight="false" outlineLevel="0" collapsed="false">
      <c r="C5465" s="163" t="s">
        <v>11027</v>
      </c>
      <c r="D5465" s="163" t="s">
        <v>1163</v>
      </c>
      <c r="E5465" s="183" t="s">
        <v>5649</v>
      </c>
    </row>
    <row r="5466" customFormat="false" ht="16.4" hidden="false" customHeight="false" outlineLevel="0" collapsed="false">
      <c r="C5466" s="163" t="s">
        <v>11028</v>
      </c>
      <c r="D5466" s="163" t="s">
        <v>5649</v>
      </c>
      <c r="E5466" s="183" t="s">
        <v>5649</v>
      </c>
    </row>
    <row r="5467" customFormat="false" ht="16.4" hidden="false" customHeight="false" outlineLevel="0" collapsed="false">
      <c r="C5467" s="163" t="s">
        <v>11029</v>
      </c>
      <c r="D5467" s="163" t="s">
        <v>5649</v>
      </c>
      <c r="E5467" s="183" t="s">
        <v>5649</v>
      </c>
    </row>
    <row r="5468" customFormat="false" ht="16.4" hidden="false" customHeight="false" outlineLevel="0" collapsed="false">
      <c r="C5468" s="163" t="s">
        <v>11030</v>
      </c>
      <c r="D5468" s="163" t="s">
        <v>5649</v>
      </c>
      <c r="E5468" s="183" t="s">
        <v>5649</v>
      </c>
    </row>
    <row r="5469" customFormat="false" ht="16.4" hidden="false" customHeight="false" outlineLevel="0" collapsed="false">
      <c r="C5469" s="163" t="s">
        <v>11031</v>
      </c>
      <c r="D5469" s="163" t="s">
        <v>1165</v>
      </c>
      <c r="E5469" s="183" t="s">
        <v>5649</v>
      </c>
    </row>
    <row r="5470" customFormat="false" ht="16.4" hidden="false" customHeight="false" outlineLevel="0" collapsed="false">
      <c r="C5470" s="163" t="s">
        <v>11032</v>
      </c>
      <c r="D5470" s="163" t="s">
        <v>5649</v>
      </c>
      <c r="E5470" s="183" t="s">
        <v>5649</v>
      </c>
    </row>
    <row r="5471" customFormat="false" ht="16.4" hidden="false" customHeight="false" outlineLevel="0" collapsed="false">
      <c r="C5471" s="163" t="s">
        <v>11033</v>
      </c>
      <c r="D5471" s="163" t="s">
        <v>5649</v>
      </c>
      <c r="E5471" s="183" t="s">
        <v>5649</v>
      </c>
    </row>
    <row r="5472" customFormat="false" ht="16.4" hidden="false" customHeight="false" outlineLevel="0" collapsed="false">
      <c r="C5472" s="163" t="s">
        <v>11034</v>
      </c>
      <c r="D5472" s="163" t="s">
        <v>1169</v>
      </c>
      <c r="E5472" s="183" t="s">
        <v>5649</v>
      </c>
    </row>
    <row r="5473" customFormat="false" ht="16.4" hidden="false" customHeight="false" outlineLevel="0" collapsed="false">
      <c r="C5473" s="163" t="s">
        <v>11035</v>
      </c>
      <c r="D5473" s="163" t="s">
        <v>1169</v>
      </c>
      <c r="E5473" s="183" t="s">
        <v>5649</v>
      </c>
    </row>
    <row r="5474" customFormat="false" ht="16.4" hidden="false" customHeight="false" outlineLevel="0" collapsed="false">
      <c r="C5474" s="163" t="s">
        <v>11036</v>
      </c>
      <c r="D5474" s="163" t="s">
        <v>5649</v>
      </c>
      <c r="E5474" s="183" t="s">
        <v>5649</v>
      </c>
    </row>
    <row r="5475" customFormat="false" ht="16.4" hidden="false" customHeight="false" outlineLevel="0" collapsed="false">
      <c r="C5475" s="163" t="s">
        <v>11037</v>
      </c>
      <c r="D5475" s="163" t="s">
        <v>5649</v>
      </c>
      <c r="E5475" s="183" t="s">
        <v>5649</v>
      </c>
    </row>
    <row r="5476" customFormat="false" ht="16.4" hidden="false" customHeight="false" outlineLevel="0" collapsed="false">
      <c r="C5476" s="163" t="s">
        <v>11038</v>
      </c>
      <c r="D5476" s="163" t="s">
        <v>5649</v>
      </c>
      <c r="E5476" s="183" t="s">
        <v>5649</v>
      </c>
    </row>
    <row r="5477" customFormat="false" ht="16.4" hidden="false" customHeight="false" outlineLevel="0" collapsed="false">
      <c r="C5477" s="163" t="s">
        <v>11039</v>
      </c>
      <c r="D5477" s="163" t="s">
        <v>5649</v>
      </c>
      <c r="E5477" s="183" t="s">
        <v>5649</v>
      </c>
    </row>
    <row r="5478" customFormat="false" ht="16.4" hidden="false" customHeight="false" outlineLevel="0" collapsed="false">
      <c r="C5478" s="163" t="s">
        <v>1162</v>
      </c>
      <c r="D5478" s="163" t="s">
        <v>5649</v>
      </c>
      <c r="E5478" s="183" t="n">
        <v>0.5797</v>
      </c>
    </row>
    <row r="5479" customFormat="false" ht="16.4" hidden="false" customHeight="false" outlineLevel="0" collapsed="false">
      <c r="C5479" s="163" t="s">
        <v>11040</v>
      </c>
      <c r="D5479" s="163" t="s">
        <v>5649</v>
      </c>
      <c r="E5479" s="183" t="s">
        <v>5649</v>
      </c>
    </row>
    <row r="5480" customFormat="false" ht="16.4" hidden="false" customHeight="false" outlineLevel="0" collapsed="false">
      <c r="C5480" s="163" t="s">
        <v>11041</v>
      </c>
      <c r="D5480" s="163" t="s">
        <v>5649</v>
      </c>
      <c r="E5480" s="183" t="s">
        <v>5649</v>
      </c>
    </row>
    <row r="5481" customFormat="false" ht="16.4" hidden="false" customHeight="false" outlineLevel="0" collapsed="false">
      <c r="C5481" s="163" t="s">
        <v>11042</v>
      </c>
      <c r="D5481" s="163" t="s">
        <v>5649</v>
      </c>
      <c r="E5481" s="183" t="s">
        <v>5649</v>
      </c>
    </row>
    <row r="5482" customFormat="false" ht="16.4" hidden="false" customHeight="false" outlineLevel="0" collapsed="false">
      <c r="C5482" s="163" t="s">
        <v>1164</v>
      </c>
      <c r="D5482" s="163" t="s">
        <v>5649</v>
      </c>
      <c r="E5482" s="183" t="n">
        <v>0.5797</v>
      </c>
    </row>
    <row r="5483" customFormat="false" ht="16.4" hidden="false" customHeight="false" outlineLevel="0" collapsed="false">
      <c r="C5483" s="163" t="s">
        <v>11043</v>
      </c>
      <c r="D5483" s="163" t="s">
        <v>5649</v>
      </c>
      <c r="E5483" s="183" t="s">
        <v>5649</v>
      </c>
    </row>
    <row r="5484" customFormat="false" ht="16.4" hidden="false" customHeight="false" outlineLevel="0" collapsed="false">
      <c r="C5484" s="163" t="s">
        <v>11044</v>
      </c>
      <c r="D5484" s="163" t="s">
        <v>5649</v>
      </c>
      <c r="E5484" s="183" t="s">
        <v>5649</v>
      </c>
    </row>
    <row r="5485" customFormat="false" ht="16.4" hidden="false" customHeight="false" outlineLevel="0" collapsed="false">
      <c r="C5485" s="163" t="s">
        <v>11045</v>
      </c>
      <c r="D5485" s="163" t="s">
        <v>5649</v>
      </c>
      <c r="E5485" s="183" t="n">
        <v>0.5797</v>
      </c>
    </row>
    <row r="5486" customFormat="false" ht="16.4" hidden="false" customHeight="false" outlineLevel="0" collapsed="false">
      <c r="C5486" s="163" t="s">
        <v>11046</v>
      </c>
      <c r="D5486" s="163" t="s">
        <v>5649</v>
      </c>
      <c r="E5486" s="183" t="n">
        <v>0.5797</v>
      </c>
    </row>
    <row r="5487" customFormat="false" ht="16.4" hidden="false" customHeight="false" outlineLevel="0" collapsed="false">
      <c r="C5487" s="163" t="s">
        <v>11047</v>
      </c>
      <c r="D5487" s="163" t="s">
        <v>5649</v>
      </c>
      <c r="E5487" s="183" t="s">
        <v>5649</v>
      </c>
    </row>
    <row r="5488" customFormat="false" ht="16.4" hidden="false" customHeight="false" outlineLevel="0" collapsed="false">
      <c r="C5488" s="163" t="s">
        <v>11048</v>
      </c>
      <c r="D5488" s="163" t="s">
        <v>5649</v>
      </c>
      <c r="E5488" s="183" t="s">
        <v>5649</v>
      </c>
    </row>
    <row r="5489" customFormat="false" ht="16.4" hidden="false" customHeight="false" outlineLevel="0" collapsed="false">
      <c r="C5489" s="163" t="s">
        <v>11049</v>
      </c>
      <c r="D5489" s="163" t="s">
        <v>5649</v>
      </c>
      <c r="E5489" s="183" t="s">
        <v>5649</v>
      </c>
    </row>
    <row r="5490" customFormat="false" ht="16.4" hidden="false" customHeight="false" outlineLevel="0" collapsed="false">
      <c r="C5490" s="163" t="s">
        <v>11050</v>
      </c>
      <c r="D5490" s="163" t="s">
        <v>5649</v>
      </c>
      <c r="E5490" s="183" t="s">
        <v>5649</v>
      </c>
    </row>
    <row r="5491" customFormat="false" ht="16.4" hidden="false" customHeight="false" outlineLevel="0" collapsed="false">
      <c r="C5491" s="163" t="s">
        <v>11051</v>
      </c>
      <c r="D5491" s="163" t="s">
        <v>5649</v>
      </c>
      <c r="E5491" s="183" t="s">
        <v>5649</v>
      </c>
    </row>
    <row r="5492" customFormat="false" ht="16.4" hidden="false" customHeight="false" outlineLevel="0" collapsed="false">
      <c r="C5492" s="163" t="s">
        <v>11052</v>
      </c>
      <c r="D5492" s="163" t="s">
        <v>522</v>
      </c>
      <c r="E5492" s="183" t="n">
        <v>0.5039</v>
      </c>
    </row>
    <row r="5493" customFormat="false" ht="16.4" hidden="false" customHeight="false" outlineLevel="0" collapsed="false">
      <c r="C5493" s="163" t="s">
        <v>11053</v>
      </c>
      <c r="D5493" s="163" t="s">
        <v>5649</v>
      </c>
      <c r="E5493" s="183" t="s">
        <v>5649</v>
      </c>
    </row>
    <row r="5494" customFormat="false" ht="16.4" hidden="false" customHeight="false" outlineLevel="0" collapsed="false">
      <c r="C5494" s="163" t="s">
        <v>11054</v>
      </c>
      <c r="D5494" s="163" t="s">
        <v>5649</v>
      </c>
      <c r="E5494" s="183" t="s">
        <v>5649</v>
      </c>
    </row>
    <row r="5495" customFormat="false" ht="16.4" hidden="false" customHeight="false" outlineLevel="0" collapsed="false">
      <c r="C5495" s="163" t="s">
        <v>11055</v>
      </c>
      <c r="D5495" s="163" t="s">
        <v>5649</v>
      </c>
      <c r="E5495" s="183" t="s">
        <v>5649</v>
      </c>
    </row>
    <row r="5496" customFormat="false" ht="16.4" hidden="false" customHeight="false" outlineLevel="0" collapsed="false">
      <c r="C5496" s="163" t="s">
        <v>11056</v>
      </c>
      <c r="D5496" s="163" t="s">
        <v>5649</v>
      </c>
      <c r="E5496" s="183" t="s">
        <v>5649</v>
      </c>
    </row>
    <row r="5497" customFormat="false" ht="16.4" hidden="false" customHeight="false" outlineLevel="0" collapsed="false">
      <c r="C5497" s="163" t="s">
        <v>11057</v>
      </c>
      <c r="D5497" s="163" t="s">
        <v>5649</v>
      </c>
      <c r="E5497" s="183" t="s">
        <v>5649</v>
      </c>
    </row>
    <row r="5498" customFormat="false" ht="16.4" hidden="false" customHeight="false" outlineLevel="0" collapsed="false">
      <c r="C5498" s="163" t="s">
        <v>11058</v>
      </c>
      <c r="D5498" s="163" t="s">
        <v>5649</v>
      </c>
      <c r="E5498" s="183" t="s">
        <v>5649</v>
      </c>
    </row>
    <row r="5499" customFormat="false" ht="16.4" hidden="false" customHeight="false" outlineLevel="0" collapsed="false">
      <c r="C5499" s="163" t="s">
        <v>11059</v>
      </c>
      <c r="D5499" s="163" t="s">
        <v>5649</v>
      </c>
      <c r="E5499" s="183" t="s">
        <v>5649</v>
      </c>
    </row>
    <row r="5500" customFormat="false" ht="16.4" hidden="false" customHeight="false" outlineLevel="0" collapsed="false">
      <c r="C5500" s="163" t="s">
        <v>11060</v>
      </c>
      <c r="D5500" s="163" t="s">
        <v>5649</v>
      </c>
      <c r="E5500" s="183" t="s">
        <v>5649</v>
      </c>
    </row>
    <row r="5501" customFormat="false" ht="16.4" hidden="false" customHeight="false" outlineLevel="0" collapsed="false">
      <c r="C5501" s="163" t="s">
        <v>11061</v>
      </c>
      <c r="D5501" s="163" t="s">
        <v>5649</v>
      </c>
      <c r="E5501" s="183" t="s">
        <v>5649</v>
      </c>
    </row>
    <row r="5502" customFormat="false" ht="16.4" hidden="false" customHeight="false" outlineLevel="0" collapsed="false">
      <c r="C5502" s="163" t="s">
        <v>11062</v>
      </c>
      <c r="D5502" s="163" t="s">
        <v>5649</v>
      </c>
      <c r="E5502" s="183" t="s">
        <v>5649</v>
      </c>
    </row>
    <row r="5503" customFormat="false" ht="16.4" hidden="false" customHeight="false" outlineLevel="0" collapsed="false">
      <c r="C5503" s="163" t="s">
        <v>11063</v>
      </c>
      <c r="D5503" s="163" t="s">
        <v>5649</v>
      </c>
      <c r="E5503" s="183" t="s">
        <v>5649</v>
      </c>
    </row>
    <row r="5504" customFormat="false" ht="16.4" hidden="false" customHeight="false" outlineLevel="0" collapsed="false">
      <c r="C5504" s="163" t="s">
        <v>11064</v>
      </c>
      <c r="D5504" s="163" t="s">
        <v>5649</v>
      </c>
      <c r="E5504" s="183" t="s">
        <v>5649</v>
      </c>
    </row>
    <row r="5505" customFormat="false" ht="16.4" hidden="false" customHeight="false" outlineLevel="0" collapsed="false">
      <c r="C5505" s="163" t="s">
        <v>1166</v>
      </c>
      <c r="D5505" s="163" t="s">
        <v>5649</v>
      </c>
      <c r="E5505" s="183" t="n">
        <v>0.5797</v>
      </c>
    </row>
    <row r="5506" customFormat="false" ht="16.4" hidden="false" customHeight="false" outlineLevel="0" collapsed="false">
      <c r="C5506" s="163" t="s">
        <v>11065</v>
      </c>
      <c r="D5506" s="163" t="s">
        <v>5649</v>
      </c>
      <c r="E5506" s="183" t="s">
        <v>5649</v>
      </c>
    </row>
    <row r="5507" customFormat="false" ht="16.4" hidden="false" customHeight="false" outlineLevel="0" collapsed="false">
      <c r="C5507" s="163" t="s">
        <v>11066</v>
      </c>
      <c r="D5507" s="163" t="s">
        <v>5649</v>
      </c>
      <c r="E5507" s="183" t="s">
        <v>5649</v>
      </c>
    </row>
    <row r="5508" customFormat="false" ht="16.4" hidden="false" customHeight="false" outlineLevel="0" collapsed="false">
      <c r="C5508" s="163" t="s">
        <v>11067</v>
      </c>
      <c r="D5508" s="163" t="s">
        <v>5649</v>
      </c>
      <c r="E5508" s="183" t="s">
        <v>5649</v>
      </c>
    </row>
    <row r="5509" customFormat="false" ht="16.4" hidden="false" customHeight="false" outlineLevel="0" collapsed="false">
      <c r="C5509" s="163" t="s">
        <v>11068</v>
      </c>
      <c r="D5509" s="163" t="s">
        <v>5649</v>
      </c>
      <c r="E5509" s="183" t="s">
        <v>5649</v>
      </c>
    </row>
    <row r="5510" customFormat="false" ht="16.4" hidden="false" customHeight="false" outlineLevel="0" collapsed="false">
      <c r="C5510" s="163" t="s">
        <v>11069</v>
      </c>
      <c r="D5510" s="163" t="s">
        <v>5649</v>
      </c>
      <c r="E5510" s="183" t="s">
        <v>5649</v>
      </c>
    </row>
    <row r="5511" customFormat="false" ht="16.4" hidden="false" customHeight="false" outlineLevel="0" collapsed="false">
      <c r="C5511" s="163" t="s">
        <v>11070</v>
      </c>
      <c r="D5511" s="163" t="s">
        <v>5649</v>
      </c>
      <c r="E5511" s="183" t="s">
        <v>5649</v>
      </c>
    </row>
    <row r="5512" customFormat="false" ht="16.4" hidden="false" customHeight="false" outlineLevel="0" collapsed="false">
      <c r="C5512" s="163" t="s">
        <v>11071</v>
      </c>
      <c r="D5512" s="163" t="s">
        <v>5649</v>
      </c>
      <c r="E5512" s="183" t="s">
        <v>5649</v>
      </c>
    </row>
    <row r="5513" customFormat="false" ht="16.4" hidden="false" customHeight="false" outlineLevel="0" collapsed="false">
      <c r="C5513" s="163" t="s">
        <v>11072</v>
      </c>
      <c r="D5513" s="163" t="s">
        <v>5649</v>
      </c>
      <c r="E5513" s="183" t="s">
        <v>5649</v>
      </c>
    </row>
    <row r="5514" customFormat="false" ht="16.4" hidden="false" customHeight="false" outlineLevel="0" collapsed="false">
      <c r="C5514" s="163" t="s">
        <v>11073</v>
      </c>
      <c r="D5514" s="163" t="s">
        <v>5649</v>
      </c>
      <c r="E5514" s="183" t="s">
        <v>5649</v>
      </c>
    </row>
    <row r="5515" customFormat="false" ht="16.4" hidden="false" customHeight="false" outlineLevel="0" collapsed="false">
      <c r="C5515" s="163" t="s">
        <v>11074</v>
      </c>
      <c r="D5515" s="163" t="s">
        <v>5649</v>
      </c>
      <c r="E5515" s="183" t="s">
        <v>5649</v>
      </c>
    </row>
    <row r="5516" customFormat="false" ht="16.4" hidden="false" customHeight="false" outlineLevel="0" collapsed="false">
      <c r="C5516" s="163" t="s">
        <v>11075</v>
      </c>
      <c r="D5516" s="163" t="s">
        <v>5649</v>
      </c>
      <c r="E5516" s="183" t="s">
        <v>5649</v>
      </c>
    </row>
    <row r="5517" customFormat="false" ht="16.4" hidden="false" customHeight="false" outlineLevel="0" collapsed="false">
      <c r="C5517" s="163" t="s">
        <v>11076</v>
      </c>
      <c r="D5517" s="163" t="s">
        <v>5649</v>
      </c>
      <c r="E5517" s="183" t="s">
        <v>5649</v>
      </c>
    </row>
    <row r="5518" customFormat="false" ht="16.4" hidden="false" customHeight="false" outlineLevel="0" collapsed="false">
      <c r="C5518" s="163" t="s">
        <v>11077</v>
      </c>
      <c r="D5518" s="163" t="s">
        <v>5649</v>
      </c>
      <c r="E5518" s="183" t="s">
        <v>5649</v>
      </c>
    </row>
    <row r="5519" customFormat="false" ht="16.4" hidden="false" customHeight="false" outlineLevel="0" collapsed="false">
      <c r="C5519" s="163" t="s">
        <v>11078</v>
      </c>
      <c r="D5519" s="163" t="s">
        <v>5649</v>
      </c>
      <c r="E5519" s="183" t="s">
        <v>5649</v>
      </c>
    </row>
    <row r="5520" customFormat="false" ht="16.4" hidden="false" customHeight="false" outlineLevel="0" collapsed="false">
      <c r="C5520" s="163" t="s">
        <v>11079</v>
      </c>
      <c r="D5520" s="163" t="s">
        <v>5649</v>
      </c>
      <c r="E5520" s="183" t="s">
        <v>5649</v>
      </c>
    </row>
    <row r="5521" customFormat="false" ht="16.4" hidden="false" customHeight="false" outlineLevel="0" collapsed="false">
      <c r="C5521" s="163" t="s">
        <v>11080</v>
      </c>
      <c r="D5521" s="163" t="s">
        <v>5649</v>
      </c>
      <c r="E5521" s="183" t="s">
        <v>5649</v>
      </c>
    </row>
    <row r="5522" customFormat="false" ht="16.4" hidden="false" customHeight="false" outlineLevel="0" collapsed="false">
      <c r="C5522" s="163" t="s">
        <v>11081</v>
      </c>
      <c r="D5522" s="163" t="s">
        <v>5649</v>
      </c>
      <c r="E5522" s="183" t="s">
        <v>5649</v>
      </c>
    </row>
    <row r="5523" customFormat="false" ht="16.4" hidden="false" customHeight="false" outlineLevel="0" collapsed="false">
      <c r="C5523" s="163" t="s">
        <v>11082</v>
      </c>
      <c r="D5523" s="163" t="s">
        <v>5649</v>
      </c>
      <c r="E5523" s="183" t="s">
        <v>5649</v>
      </c>
    </row>
    <row r="5524" customFormat="false" ht="16.4" hidden="false" customHeight="false" outlineLevel="0" collapsed="false">
      <c r="C5524" s="163" t="s">
        <v>11083</v>
      </c>
      <c r="D5524" s="163" t="s">
        <v>5649</v>
      </c>
      <c r="E5524" s="183" t="s">
        <v>5649</v>
      </c>
    </row>
    <row r="5525" customFormat="false" ht="16.4" hidden="false" customHeight="false" outlineLevel="0" collapsed="false">
      <c r="C5525" s="163" t="s">
        <v>11084</v>
      </c>
      <c r="D5525" s="163" t="s">
        <v>5649</v>
      </c>
      <c r="E5525" s="183" t="s">
        <v>5649</v>
      </c>
    </row>
    <row r="5526" customFormat="false" ht="16.4" hidden="false" customHeight="false" outlineLevel="0" collapsed="false">
      <c r="C5526" s="163" t="s">
        <v>11085</v>
      </c>
      <c r="D5526" s="163" t="s">
        <v>5649</v>
      </c>
      <c r="E5526" s="183" t="s">
        <v>5649</v>
      </c>
    </row>
    <row r="5527" customFormat="false" ht="16.4" hidden="false" customHeight="false" outlineLevel="0" collapsed="false">
      <c r="C5527" s="163" t="s">
        <v>11086</v>
      </c>
      <c r="D5527" s="163" t="s">
        <v>1662</v>
      </c>
      <c r="E5527" s="183" t="s">
        <v>5649</v>
      </c>
    </row>
    <row r="5528" customFormat="false" ht="16.4" hidden="false" customHeight="false" outlineLevel="0" collapsed="false">
      <c r="C5528" s="163" t="s">
        <v>11087</v>
      </c>
      <c r="D5528" s="163" t="s">
        <v>5649</v>
      </c>
      <c r="E5528" s="183" t="s">
        <v>5649</v>
      </c>
    </row>
    <row r="5529" customFormat="false" ht="16.4" hidden="false" customHeight="false" outlineLevel="0" collapsed="false">
      <c r="C5529" s="163" t="s">
        <v>11088</v>
      </c>
      <c r="D5529" s="163" t="s">
        <v>732</v>
      </c>
      <c r="E5529" s="183" t="s">
        <v>5649</v>
      </c>
    </row>
    <row r="5530" customFormat="false" ht="16.4" hidden="false" customHeight="false" outlineLevel="0" collapsed="false">
      <c r="C5530" s="163" t="s">
        <v>11089</v>
      </c>
      <c r="D5530" s="163" t="s">
        <v>5649</v>
      </c>
      <c r="E5530" s="183" t="s">
        <v>5649</v>
      </c>
    </row>
    <row r="5531" customFormat="false" ht="16.4" hidden="false" customHeight="false" outlineLevel="0" collapsed="false">
      <c r="C5531" s="163" t="s">
        <v>11090</v>
      </c>
      <c r="D5531" s="163" t="s">
        <v>5649</v>
      </c>
      <c r="E5531" s="183" t="s">
        <v>5649</v>
      </c>
    </row>
    <row r="5532" customFormat="false" ht="16.4" hidden="false" customHeight="false" outlineLevel="0" collapsed="false">
      <c r="C5532" s="163" t="s">
        <v>11091</v>
      </c>
      <c r="D5532" s="163" t="s">
        <v>544</v>
      </c>
      <c r="E5532" s="183" t="s">
        <v>5649</v>
      </c>
    </row>
    <row r="5533" customFormat="false" ht="16.4" hidden="false" customHeight="false" outlineLevel="0" collapsed="false">
      <c r="C5533" s="163" t="s">
        <v>11092</v>
      </c>
      <c r="D5533" s="163" t="s">
        <v>544</v>
      </c>
      <c r="E5533" s="183" t="s">
        <v>5649</v>
      </c>
    </row>
    <row r="5534" customFormat="false" ht="16.4" hidden="false" customHeight="false" outlineLevel="0" collapsed="false">
      <c r="C5534" s="163" t="s">
        <v>11093</v>
      </c>
      <c r="D5534" s="163" t="s">
        <v>1142</v>
      </c>
      <c r="E5534" s="183" t="s">
        <v>5649</v>
      </c>
    </row>
    <row r="5535" customFormat="false" ht="16.4" hidden="false" customHeight="false" outlineLevel="0" collapsed="false">
      <c r="C5535" s="163" t="s">
        <v>11094</v>
      </c>
      <c r="D5535" s="163" t="s">
        <v>1159</v>
      </c>
      <c r="E5535" s="183" t="s">
        <v>5649</v>
      </c>
    </row>
    <row r="5536" customFormat="false" ht="16.4" hidden="false" customHeight="false" outlineLevel="0" collapsed="false">
      <c r="C5536" s="163" t="s">
        <v>11095</v>
      </c>
      <c r="D5536" s="163" t="s">
        <v>1169</v>
      </c>
      <c r="E5536" s="183" t="s">
        <v>5649</v>
      </c>
    </row>
    <row r="5537" customFormat="false" ht="16.4" hidden="false" customHeight="false" outlineLevel="0" collapsed="false">
      <c r="C5537" s="163" t="s">
        <v>11096</v>
      </c>
      <c r="D5537" s="163" t="s">
        <v>1172</v>
      </c>
      <c r="E5537" s="183" t="s">
        <v>5649</v>
      </c>
    </row>
    <row r="5538" customFormat="false" ht="16.4" hidden="false" customHeight="false" outlineLevel="0" collapsed="false">
      <c r="C5538" s="163" t="s">
        <v>11097</v>
      </c>
      <c r="D5538" s="163" t="s">
        <v>1172</v>
      </c>
      <c r="E5538" s="183" t="s">
        <v>5649</v>
      </c>
    </row>
    <row r="5539" customFormat="false" ht="16.4" hidden="false" customHeight="false" outlineLevel="0" collapsed="false">
      <c r="C5539" s="163" t="s">
        <v>11098</v>
      </c>
      <c r="D5539" s="163" t="s">
        <v>1172</v>
      </c>
      <c r="E5539" s="183" t="s">
        <v>5649</v>
      </c>
    </row>
    <row r="5540" customFormat="false" ht="16.4" hidden="false" customHeight="false" outlineLevel="0" collapsed="false">
      <c r="C5540" s="163" t="s">
        <v>1663</v>
      </c>
      <c r="D5540" s="163" t="s">
        <v>1282</v>
      </c>
      <c r="E5540" s="183" t="n">
        <v>0.5797</v>
      </c>
    </row>
    <row r="5541" customFormat="false" ht="16.4" hidden="false" customHeight="false" outlineLevel="0" collapsed="false">
      <c r="C5541" s="163" t="s">
        <v>11099</v>
      </c>
      <c r="D5541" s="163" t="s">
        <v>1285</v>
      </c>
      <c r="E5541" s="183" t="s">
        <v>5649</v>
      </c>
    </row>
    <row r="5542" customFormat="false" ht="16.4" hidden="false" customHeight="false" outlineLevel="0" collapsed="false">
      <c r="C5542" s="163" t="s">
        <v>731</v>
      </c>
      <c r="D5542" s="163" t="s">
        <v>1288</v>
      </c>
      <c r="E5542" s="183" t="n">
        <v>0.5147</v>
      </c>
    </row>
    <row r="5543" customFormat="false" ht="16.4" hidden="false" customHeight="false" outlineLevel="0" collapsed="false">
      <c r="C5543" s="163" t="s">
        <v>11100</v>
      </c>
      <c r="D5543" s="163" t="s">
        <v>5649</v>
      </c>
      <c r="E5543" s="183" t="s">
        <v>5649</v>
      </c>
    </row>
    <row r="5544" customFormat="false" ht="16.4" hidden="false" customHeight="false" outlineLevel="0" collapsed="false">
      <c r="C5544" s="163" t="s">
        <v>11101</v>
      </c>
      <c r="D5544" s="163" t="s">
        <v>5649</v>
      </c>
      <c r="E5544" s="183" t="s">
        <v>5649</v>
      </c>
    </row>
    <row r="5545" customFormat="false" ht="16.4" hidden="false" customHeight="false" outlineLevel="0" collapsed="false">
      <c r="C5545" s="163" t="s">
        <v>11102</v>
      </c>
      <c r="D5545" s="163" t="s">
        <v>1290</v>
      </c>
      <c r="E5545" s="183" t="n">
        <v>0.5214</v>
      </c>
    </row>
    <row r="5546" customFormat="false" ht="16.4" hidden="false" customHeight="false" outlineLevel="0" collapsed="false">
      <c r="C5546" s="163" t="s">
        <v>11103</v>
      </c>
      <c r="D5546" s="163" t="s">
        <v>5649</v>
      </c>
      <c r="E5546" s="183" t="n">
        <v>0.5214</v>
      </c>
    </row>
    <row r="5547" customFormat="false" ht="16.4" hidden="false" customHeight="false" outlineLevel="0" collapsed="false">
      <c r="C5547" s="163" t="s">
        <v>1144</v>
      </c>
      <c r="D5547" s="163" t="s">
        <v>5649</v>
      </c>
      <c r="E5547" s="183" t="n">
        <v>0.5797</v>
      </c>
    </row>
    <row r="5548" customFormat="false" ht="16.4" hidden="false" customHeight="false" outlineLevel="0" collapsed="false">
      <c r="C5548" s="163" t="s">
        <v>1158</v>
      </c>
      <c r="D5548" s="163" t="s">
        <v>5649</v>
      </c>
      <c r="E5548" s="183" t="n">
        <v>0.5797</v>
      </c>
    </row>
    <row r="5549" customFormat="false" ht="16.4" hidden="false" customHeight="false" outlineLevel="0" collapsed="false">
      <c r="C5549" s="163" t="s">
        <v>11104</v>
      </c>
      <c r="D5549" s="163" t="s">
        <v>5649</v>
      </c>
      <c r="E5549" s="183" t="n">
        <v>0.5797</v>
      </c>
    </row>
    <row r="5550" customFormat="false" ht="16.4" hidden="false" customHeight="false" outlineLevel="0" collapsed="false">
      <c r="C5550" s="163" t="s">
        <v>11105</v>
      </c>
      <c r="D5550" s="163" t="s">
        <v>5649</v>
      </c>
      <c r="E5550" s="183" t="n">
        <v>0.5797</v>
      </c>
    </row>
    <row r="5551" customFormat="false" ht="16.4" hidden="false" customHeight="false" outlineLevel="0" collapsed="false">
      <c r="C5551" s="163" t="s">
        <v>11106</v>
      </c>
      <c r="D5551" s="163" t="s">
        <v>5649</v>
      </c>
      <c r="E5551" s="183" t="n">
        <v>0.5797</v>
      </c>
    </row>
    <row r="5552" customFormat="false" ht="16.4" hidden="false" customHeight="false" outlineLevel="0" collapsed="false">
      <c r="C5552" s="163" t="s">
        <v>11107</v>
      </c>
      <c r="D5552" s="163" t="s">
        <v>1174</v>
      </c>
      <c r="E5552" s="183" t="n">
        <v>0.5797</v>
      </c>
    </row>
    <row r="5553" customFormat="false" ht="16.4" hidden="false" customHeight="false" outlineLevel="0" collapsed="false">
      <c r="C5553" s="163" t="s">
        <v>1281</v>
      </c>
      <c r="D5553" s="163" t="s">
        <v>1176</v>
      </c>
      <c r="E5553" s="183" t="n">
        <v>0.4502</v>
      </c>
    </row>
    <row r="5554" customFormat="false" ht="16.4" hidden="false" customHeight="false" outlineLevel="0" collapsed="false">
      <c r="C5554" s="163" t="s">
        <v>1284</v>
      </c>
      <c r="D5554" s="163" t="s">
        <v>1178</v>
      </c>
      <c r="E5554" s="183" t="n">
        <v>0.5964</v>
      </c>
    </row>
    <row r="5555" customFormat="false" ht="16.4" hidden="false" customHeight="false" outlineLevel="0" collapsed="false">
      <c r="C5555" s="163" t="s">
        <v>1287</v>
      </c>
      <c r="D5555" s="163" t="s">
        <v>1180</v>
      </c>
      <c r="E5555" s="183" t="n">
        <v>0.5964</v>
      </c>
    </row>
    <row r="5556" customFormat="false" ht="16.4" hidden="false" customHeight="false" outlineLevel="0" collapsed="false">
      <c r="C5556" s="163" t="s">
        <v>11108</v>
      </c>
      <c r="D5556" s="163" t="s">
        <v>1182</v>
      </c>
      <c r="E5556" s="183" t="s">
        <v>5649</v>
      </c>
    </row>
    <row r="5557" customFormat="false" ht="16.4" hidden="false" customHeight="false" outlineLevel="0" collapsed="false">
      <c r="C5557" s="163" t="s">
        <v>11109</v>
      </c>
      <c r="D5557" s="163" t="s">
        <v>1184</v>
      </c>
      <c r="E5557" s="183" t="s">
        <v>5649</v>
      </c>
    </row>
    <row r="5558" customFormat="false" ht="16.4" hidden="false" customHeight="false" outlineLevel="0" collapsed="false">
      <c r="C5558" s="163" t="s">
        <v>1289</v>
      </c>
      <c r="D5558" s="163" t="s">
        <v>5649</v>
      </c>
      <c r="E5558" s="183" t="n">
        <v>0.5964</v>
      </c>
    </row>
    <row r="5559" customFormat="false" ht="16.4" hidden="false" customHeight="false" outlineLevel="0" collapsed="false">
      <c r="C5559" s="163" t="s">
        <v>11110</v>
      </c>
      <c r="D5559" s="163" t="s">
        <v>5649</v>
      </c>
      <c r="E5559" s="183" t="s">
        <v>5649</v>
      </c>
    </row>
    <row r="5560" customFormat="false" ht="16.4" hidden="false" customHeight="false" outlineLevel="0" collapsed="false">
      <c r="C5560" s="163" t="s">
        <v>11111</v>
      </c>
      <c r="D5560" s="163" t="s">
        <v>5649</v>
      </c>
      <c r="E5560" s="183" t="s">
        <v>5649</v>
      </c>
    </row>
    <row r="5561" customFormat="false" ht="16.4" hidden="false" customHeight="false" outlineLevel="0" collapsed="false">
      <c r="C5561" s="163" t="s">
        <v>11112</v>
      </c>
      <c r="D5561" s="163" t="s">
        <v>5649</v>
      </c>
      <c r="E5561" s="183" t="s">
        <v>5649</v>
      </c>
    </row>
    <row r="5562" customFormat="false" ht="16.4" hidden="false" customHeight="false" outlineLevel="0" collapsed="false">
      <c r="C5562" s="163" t="s">
        <v>11113</v>
      </c>
      <c r="D5562" s="163" t="s">
        <v>5649</v>
      </c>
      <c r="E5562" s="183" t="s">
        <v>5649</v>
      </c>
    </row>
    <row r="5563" customFormat="false" ht="16.4" hidden="false" customHeight="false" outlineLevel="0" collapsed="false">
      <c r="C5563" s="163" t="s">
        <v>11114</v>
      </c>
      <c r="D5563" s="163" t="s">
        <v>728</v>
      </c>
      <c r="E5563" s="183" t="s">
        <v>5649</v>
      </c>
    </row>
    <row r="5564" customFormat="false" ht="16.4" hidden="false" customHeight="false" outlineLevel="0" collapsed="false">
      <c r="C5564" s="163" t="s">
        <v>11115</v>
      </c>
      <c r="D5564" s="163" t="s">
        <v>728</v>
      </c>
      <c r="E5564" s="183" t="s">
        <v>5649</v>
      </c>
    </row>
    <row r="5565" customFormat="false" ht="16.4" hidden="false" customHeight="false" outlineLevel="0" collapsed="false">
      <c r="C5565" s="163" t="s">
        <v>1173</v>
      </c>
      <c r="D5565" s="163" t="s">
        <v>283</v>
      </c>
      <c r="E5565" s="183" t="n">
        <v>0.5797</v>
      </c>
    </row>
    <row r="5566" customFormat="false" ht="16.4" hidden="false" customHeight="false" outlineLevel="0" collapsed="false">
      <c r="C5566" s="163" t="s">
        <v>1175</v>
      </c>
      <c r="D5566" s="163" t="s">
        <v>730</v>
      </c>
      <c r="E5566" s="183" t="n">
        <v>0.5797</v>
      </c>
    </row>
    <row r="5567" customFormat="false" ht="16.4" hidden="false" customHeight="false" outlineLevel="0" collapsed="false">
      <c r="C5567" s="163" t="s">
        <v>1177</v>
      </c>
      <c r="D5567" s="163" t="s">
        <v>730</v>
      </c>
      <c r="E5567" s="183" t="n">
        <v>0.5797</v>
      </c>
    </row>
    <row r="5568" customFormat="false" ht="16.4" hidden="false" customHeight="false" outlineLevel="0" collapsed="false">
      <c r="C5568" s="163" t="s">
        <v>1179</v>
      </c>
      <c r="D5568" s="163" t="s">
        <v>5649</v>
      </c>
      <c r="E5568" s="183" t="n">
        <v>0.5797</v>
      </c>
    </row>
    <row r="5569" customFormat="false" ht="16.4" hidden="false" customHeight="false" outlineLevel="0" collapsed="false">
      <c r="C5569" s="163" t="s">
        <v>1181</v>
      </c>
      <c r="D5569" s="163" t="s">
        <v>5649</v>
      </c>
      <c r="E5569" s="183" t="n">
        <v>0.5797</v>
      </c>
    </row>
    <row r="5570" customFormat="false" ht="16.4" hidden="false" customHeight="false" outlineLevel="0" collapsed="false">
      <c r="C5570" s="163" t="s">
        <v>1183</v>
      </c>
      <c r="D5570" s="163" t="s">
        <v>5649</v>
      </c>
      <c r="E5570" s="183" t="n">
        <v>0.5797</v>
      </c>
    </row>
    <row r="5571" customFormat="false" ht="16.4" hidden="false" customHeight="false" outlineLevel="0" collapsed="false">
      <c r="C5571" s="163" t="s">
        <v>11116</v>
      </c>
      <c r="D5571" s="163" t="s">
        <v>101</v>
      </c>
      <c r="E5571" s="183" t="s">
        <v>5649</v>
      </c>
    </row>
    <row r="5572" customFormat="false" ht="16.4" hidden="false" customHeight="false" outlineLevel="0" collapsed="false">
      <c r="C5572" s="163" t="s">
        <v>11117</v>
      </c>
      <c r="D5572" s="163" t="s">
        <v>101</v>
      </c>
      <c r="E5572" s="183" t="s">
        <v>5649</v>
      </c>
    </row>
    <row r="5573" customFormat="false" ht="16.4" hidden="false" customHeight="false" outlineLevel="0" collapsed="false">
      <c r="C5573" s="163" t="s">
        <v>11118</v>
      </c>
      <c r="D5573" s="163" t="s">
        <v>5649</v>
      </c>
      <c r="E5573" s="183" t="s">
        <v>5649</v>
      </c>
    </row>
    <row r="5574" customFormat="false" ht="16.4" hidden="false" customHeight="false" outlineLevel="0" collapsed="false">
      <c r="C5574" s="163" t="s">
        <v>11119</v>
      </c>
      <c r="D5574" s="163" t="s">
        <v>5649</v>
      </c>
      <c r="E5574" s="183" t="s">
        <v>5649</v>
      </c>
    </row>
    <row r="5575" customFormat="false" ht="16.4" hidden="false" customHeight="false" outlineLevel="0" collapsed="false">
      <c r="C5575" s="163" t="s">
        <v>11120</v>
      </c>
      <c r="D5575" s="163" t="s">
        <v>5649</v>
      </c>
      <c r="E5575" s="183" t="s">
        <v>5649</v>
      </c>
    </row>
    <row r="5576" customFormat="false" ht="16.4" hidden="false" customHeight="false" outlineLevel="0" collapsed="false">
      <c r="C5576" s="163" t="s">
        <v>11121</v>
      </c>
      <c r="D5576" s="163" t="s">
        <v>5649</v>
      </c>
      <c r="E5576" s="183" t="n">
        <v>0.5147</v>
      </c>
    </row>
    <row r="5577" customFormat="false" ht="16.4" hidden="false" customHeight="false" outlineLevel="0" collapsed="false">
      <c r="C5577" s="163" t="s">
        <v>11122</v>
      </c>
      <c r="D5577" s="163" t="s">
        <v>5649</v>
      </c>
      <c r="E5577" s="183" t="n">
        <v>0.5147</v>
      </c>
    </row>
    <row r="5578" customFormat="false" ht="16.4" hidden="false" customHeight="false" outlineLevel="0" collapsed="false">
      <c r="C5578" s="163" t="s">
        <v>282</v>
      </c>
      <c r="D5578" s="163" t="s">
        <v>5649</v>
      </c>
      <c r="E5578" s="183" t="n">
        <v>0.5039</v>
      </c>
    </row>
    <row r="5579" customFormat="false" ht="16.4" hidden="false" customHeight="false" outlineLevel="0" collapsed="false">
      <c r="C5579" s="163" t="s">
        <v>11123</v>
      </c>
      <c r="D5579" s="163" t="s">
        <v>5649</v>
      </c>
      <c r="E5579" s="183" t="n">
        <v>0.5147</v>
      </c>
    </row>
    <row r="5580" customFormat="false" ht="16.4" hidden="false" customHeight="false" outlineLevel="0" collapsed="false">
      <c r="C5580" s="163" t="s">
        <v>11124</v>
      </c>
      <c r="D5580" s="163" t="s">
        <v>5649</v>
      </c>
      <c r="E5580" s="183" t="n">
        <v>0.5147</v>
      </c>
    </row>
    <row r="5581" customFormat="false" ht="16.4" hidden="false" customHeight="false" outlineLevel="0" collapsed="false">
      <c r="C5581" s="163" t="s">
        <v>11125</v>
      </c>
      <c r="D5581" s="163" t="s">
        <v>5649</v>
      </c>
      <c r="E5581" s="183" t="s">
        <v>5649</v>
      </c>
    </row>
    <row r="5582" customFormat="false" ht="16.4" hidden="false" customHeight="false" outlineLevel="0" collapsed="false">
      <c r="C5582" s="163" t="s">
        <v>11126</v>
      </c>
      <c r="D5582" s="163" t="s">
        <v>5649</v>
      </c>
      <c r="E5582" s="183" t="s">
        <v>5649</v>
      </c>
    </row>
    <row r="5583" customFormat="false" ht="16.4" hidden="false" customHeight="false" outlineLevel="0" collapsed="false">
      <c r="C5583" s="163" t="s">
        <v>11127</v>
      </c>
      <c r="D5583" s="163" t="s">
        <v>5649</v>
      </c>
      <c r="E5583" s="183" t="s">
        <v>5649</v>
      </c>
    </row>
    <row r="5584" customFormat="false" ht="16.4" hidden="false" customHeight="false" outlineLevel="0" collapsed="false">
      <c r="C5584" s="163" t="s">
        <v>11128</v>
      </c>
      <c r="D5584" s="163" t="s">
        <v>5649</v>
      </c>
      <c r="E5584" s="183" t="n">
        <v>0.5039</v>
      </c>
    </row>
    <row r="5585" customFormat="false" ht="16.4" hidden="false" customHeight="false" outlineLevel="0" collapsed="false">
      <c r="C5585" s="163" t="s">
        <v>11129</v>
      </c>
      <c r="D5585" s="163" t="s">
        <v>5649</v>
      </c>
      <c r="E5585" s="183" t="n">
        <v>0.5039</v>
      </c>
    </row>
    <row r="5586" customFormat="false" ht="16.4" hidden="false" customHeight="false" outlineLevel="0" collapsed="false">
      <c r="C5586" s="163" t="s">
        <v>11130</v>
      </c>
      <c r="D5586" s="163" t="s">
        <v>5649</v>
      </c>
      <c r="E5586" s="183" t="s">
        <v>5649</v>
      </c>
    </row>
    <row r="5587" customFormat="false" ht="16.4" hidden="false" customHeight="false" outlineLevel="0" collapsed="false">
      <c r="C5587" s="163" t="s">
        <v>11131</v>
      </c>
      <c r="D5587" s="163" t="s">
        <v>5649</v>
      </c>
      <c r="E5587" s="183" t="s">
        <v>5649</v>
      </c>
    </row>
    <row r="5588" customFormat="false" ht="16.4" hidden="false" customHeight="false" outlineLevel="0" collapsed="false">
      <c r="C5588" s="163" t="s">
        <v>11132</v>
      </c>
      <c r="D5588" s="163" t="s">
        <v>5649</v>
      </c>
      <c r="E5588" s="183" t="s">
        <v>5649</v>
      </c>
    </row>
    <row r="5589" customFormat="false" ht="16.4" hidden="false" customHeight="false" outlineLevel="0" collapsed="false">
      <c r="C5589" s="163" t="s">
        <v>11133</v>
      </c>
      <c r="D5589" s="163" t="s">
        <v>1186</v>
      </c>
      <c r="E5589" s="183" t="s">
        <v>5649</v>
      </c>
    </row>
    <row r="5590" customFormat="false" ht="16.4" hidden="false" customHeight="false" outlineLevel="0" collapsed="false">
      <c r="C5590" s="163" t="s">
        <v>11134</v>
      </c>
      <c r="D5590" s="163" t="s">
        <v>5649</v>
      </c>
      <c r="E5590" s="183" t="s">
        <v>5649</v>
      </c>
    </row>
    <row r="5591" customFormat="false" ht="16.4" hidden="false" customHeight="false" outlineLevel="0" collapsed="false">
      <c r="C5591" s="163" t="s">
        <v>11135</v>
      </c>
      <c r="D5591" s="163" t="s">
        <v>5649</v>
      </c>
      <c r="E5591" s="183" t="s">
        <v>5649</v>
      </c>
    </row>
    <row r="5592" customFormat="false" ht="16.4" hidden="false" customHeight="false" outlineLevel="0" collapsed="false">
      <c r="C5592" s="163" t="s">
        <v>11136</v>
      </c>
      <c r="D5592" s="163" t="s">
        <v>5649</v>
      </c>
      <c r="E5592" s="183" t="s">
        <v>5649</v>
      </c>
    </row>
    <row r="5593" customFormat="false" ht="16.4" hidden="false" customHeight="false" outlineLevel="0" collapsed="false">
      <c r="C5593" s="163" t="s">
        <v>11137</v>
      </c>
      <c r="D5593" s="163" t="s">
        <v>5649</v>
      </c>
      <c r="E5593" s="183" t="s">
        <v>5649</v>
      </c>
    </row>
    <row r="5594" customFormat="false" ht="16.4" hidden="false" customHeight="false" outlineLevel="0" collapsed="false">
      <c r="C5594" s="163" t="s">
        <v>11138</v>
      </c>
      <c r="D5594" s="163" t="s">
        <v>5649</v>
      </c>
      <c r="E5594" s="183" t="s">
        <v>5649</v>
      </c>
    </row>
    <row r="5595" customFormat="false" ht="16.4" hidden="false" customHeight="false" outlineLevel="0" collapsed="false">
      <c r="C5595" s="163" t="s">
        <v>11139</v>
      </c>
      <c r="D5595" s="163" t="s">
        <v>5649</v>
      </c>
      <c r="E5595" s="183" t="s">
        <v>5649</v>
      </c>
    </row>
    <row r="5596" customFormat="false" ht="16.4" hidden="false" customHeight="false" outlineLevel="0" collapsed="false">
      <c r="C5596" s="163" t="s">
        <v>11140</v>
      </c>
      <c r="D5596" s="163" t="s">
        <v>5649</v>
      </c>
      <c r="E5596" s="183" t="s">
        <v>5649</v>
      </c>
    </row>
    <row r="5597" customFormat="false" ht="16.4" hidden="false" customHeight="false" outlineLevel="0" collapsed="false">
      <c r="C5597" s="163" t="s">
        <v>11141</v>
      </c>
      <c r="D5597" s="163" t="s">
        <v>5649</v>
      </c>
      <c r="E5597" s="183" t="s">
        <v>5649</v>
      </c>
    </row>
    <row r="5598" customFormat="false" ht="16.4" hidden="false" customHeight="false" outlineLevel="0" collapsed="false">
      <c r="C5598" s="163" t="s">
        <v>11142</v>
      </c>
      <c r="D5598" s="163" t="s">
        <v>5649</v>
      </c>
      <c r="E5598" s="183" t="s">
        <v>5649</v>
      </c>
    </row>
    <row r="5599" customFormat="false" ht="16.4" hidden="false" customHeight="false" outlineLevel="0" collapsed="false">
      <c r="C5599" s="163" t="s">
        <v>11143</v>
      </c>
      <c r="D5599" s="163" t="s">
        <v>5649</v>
      </c>
      <c r="E5599" s="183" t="s">
        <v>5649</v>
      </c>
    </row>
    <row r="5600" customFormat="false" ht="16.4" hidden="false" customHeight="false" outlineLevel="0" collapsed="false">
      <c r="C5600" s="163" t="s">
        <v>11144</v>
      </c>
      <c r="D5600" s="163" t="s">
        <v>5649</v>
      </c>
      <c r="E5600" s="183" t="s">
        <v>5649</v>
      </c>
    </row>
    <row r="5601" customFormat="false" ht="16.4" hidden="false" customHeight="false" outlineLevel="0" collapsed="false">
      <c r="C5601" s="163" t="s">
        <v>11145</v>
      </c>
      <c r="D5601" s="163" t="s">
        <v>5649</v>
      </c>
      <c r="E5601" s="183" t="s">
        <v>5649</v>
      </c>
    </row>
    <row r="5602" customFormat="false" ht="16.4" hidden="false" customHeight="false" outlineLevel="0" collapsed="false">
      <c r="C5602" s="163" t="s">
        <v>1185</v>
      </c>
      <c r="D5602" s="163" t="s">
        <v>5649</v>
      </c>
      <c r="E5602" s="183" t="n">
        <v>0.5797</v>
      </c>
    </row>
    <row r="5603" customFormat="false" ht="16.4" hidden="false" customHeight="false" outlineLevel="0" collapsed="false">
      <c r="C5603" s="163" t="s">
        <v>11146</v>
      </c>
      <c r="D5603" s="163" t="s">
        <v>5649</v>
      </c>
      <c r="E5603" s="183" t="s">
        <v>5649</v>
      </c>
    </row>
    <row r="5604" customFormat="false" ht="16.4" hidden="false" customHeight="false" outlineLevel="0" collapsed="false">
      <c r="C5604" s="163" t="s">
        <v>11147</v>
      </c>
      <c r="D5604" s="163" t="s">
        <v>5649</v>
      </c>
      <c r="E5604" s="183" t="s">
        <v>5649</v>
      </c>
    </row>
    <row r="5605" customFormat="false" ht="16.4" hidden="false" customHeight="false" outlineLevel="0" collapsed="false">
      <c r="C5605" s="163" t="s">
        <v>11148</v>
      </c>
      <c r="D5605" s="163" t="s">
        <v>5649</v>
      </c>
      <c r="E5605" s="183" t="s">
        <v>5649</v>
      </c>
    </row>
    <row r="5606" customFormat="false" ht="16.4" hidden="false" customHeight="false" outlineLevel="0" collapsed="false">
      <c r="C5606" s="163" t="s">
        <v>11149</v>
      </c>
      <c r="D5606" s="163" t="s">
        <v>5649</v>
      </c>
      <c r="E5606" s="183" t="s">
        <v>5649</v>
      </c>
    </row>
    <row r="5607" customFormat="false" ht="16.4" hidden="false" customHeight="false" outlineLevel="0" collapsed="false">
      <c r="C5607" s="163" t="s">
        <v>11150</v>
      </c>
      <c r="D5607" s="163" t="s">
        <v>5649</v>
      </c>
      <c r="E5607" s="183" t="s">
        <v>5649</v>
      </c>
    </row>
    <row r="5608" customFormat="false" ht="16.4" hidden="false" customHeight="false" outlineLevel="0" collapsed="false">
      <c r="C5608" s="163" t="s">
        <v>11151</v>
      </c>
      <c r="D5608" s="163" t="s">
        <v>5649</v>
      </c>
      <c r="E5608" s="183" t="s">
        <v>5649</v>
      </c>
    </row>
    <row r="5609" customFormat="false" ht="16.4" hidden="false" customHeight="false" outlineLevel="0" collapsed="false">
      <c r="C5609" s="163" t="s">
        <v>11152</v>
      </c>
      <c r="D5609" s="163" t="s">
        <v>5649</v>
      </c>
      <c r="E5609" s="183" t="s">
        <v>5649</v>
      </c>
    </row>
    <row r="5610" customFormat="false" ht="16.4" hidden="false" customHeight="false" outlineLevel="0" collapsed="false">
      <c r="C5610" s="163" t="s">
        <v>11153</v>
      </c>
      <c r="D5610" s="163" t="s">
        <v>5649</v>
      </c>
      <c r="E5610" s="183" t="s">
        <v>5649</v>
      </c>
    </row>
    <row r="5611" customFormat="false" ht="16.4" hidden="false" customHeight="false" outlineLevel="0" collapsed="false">
      <c r="C5611" s="163" t="s">
        <v>11154</v>
      </c>
      <c r="D5611" s="163" t="s">
        <v>5649</v>
      </c>
      <c r="E5611" s="183" t="s">
        <v>5649</v>
      </c>
    </row>
    <row r="5612" customFormat="false" ht="16.4" hidden="false" customHeight="false" outlineLevel="0" collapsed="false">
      <c r="C5612" s="163" t="s">
        <v>11155</v>
      </c>
      <c r="D5612" s="163" t="s">
        <v>5649</v>
      </c>
      <c r="E5612" s="183" t="s">
        <v>5649</v>
      </c>
    </row>
    <row r="5613" customFormat="false" ht="16.4" hidden="false" customHeight="false" outlineLevel="0" collapsed="false">
      <c r="C5613" s="163" t="s">
        <v>11156</v>
      </c>
      <c r="D5613" s="163" t="s">
        <v>5649</v>
      </c>
      <c r="E5613" s="183" t="s">
        <v>5649</v>
      </c>
    </row>
    <row r="5614" customFormat="false" ht="16.4" hidden="false" customHeight="false" outlineLevel="0" collapsed="false">
      <c r="C5614" s="163" t="s">
        <v>11157</v>
      </c>
      <c r="D5614" s="163" t="s">
        <v>5649</v>
      </c>
      <c r="E5614" s="183" t="s">
        <v>5649</v>
      </c>
    </row>
    <row r="5615" customFormat="false" ht="16.4" hidden="false" customHeight="false" outlineLevel="0" collapsed="false">
      <c r="C5615" s="163" t="s">
        <v>11158</v>
      </c>
      <c r="D5615" s="163" t="s">
        <v>5649</v>
      </c>
      <c r="E5615" s="183" t="s">
        <v>5649</v>
      </c>
    </row>
    <row r="5616" customFormat="false" ht="16.4" hidden="false" customHeight="false" outlineLevel="0" collapsed="false">
      <c r="C5616" s="163" t="s">
        <v>11159</v>
      </c>
      <c r="D5616" s="163" t="s">
        <v>5649</v>
      </c>
      <c r="E5616" s="183" t="s">
        <v>5649</v>
      </c>
    </row>
    <row r="5617" customFormat="false" ht="16.4" hidden="false" customHeight="false" outlineLevel="0" collapsed="false">
      <c r="C5617" s="163" t="s">
        <v>11160</v>
      </c>
      <c r="D5617" s="163" t="s">
        <v>5649</v>
      </c>
      <c r="E5617" s="183" t="s">
        <v>5649</v>
      </c>
    </row>
    <row r="5618" customFormat="false" ht="16.4" hidden="false" customHeight="false" outlineLevel="0" collapsed="false">
      <c r="C5618" s="163" t="s">
        <v>11161</v>
      </c>
      <c r="D5618" s="163" t="s">
        <v>5649</v>
      </c>
      <c r="E5618" s="183" t="s">
        <v>5649</v>
      </c>
    </row>
    <row r="5619" customFormat="false" ht="16.4" hidden="false" customHeight="false" outlineLevel="0" collapsed="false">
      <c r="C5619" s="163" t="s">
        <v>11162</v>
      </c>
      <c r="D5619" s="163" t="s">
        <v>5649</v>
      </c>
      <c r="E5619" s="183" t="s">
        <v>5649</v>
      </c>
    </row>
    <row r="5620" customFormat="false" ht="16.4" hidden="false" customHeight="false" outlineLevel="0" collapsed="false">
      <c r="C5620" s="163" t="s">
        <v>11163</v>
      </c>
      <c r="D5620" s="163" t="s">
        <v>5649</v>
      </c>
      <c r="E5620" s="183" t="s">
        <v>5649</v>
      </c>
    </row>
    <row r="5621" customFormat="false" ht="16.4" hidden="false" customHeight="false" outlineLevel="0" collapsed="false">
      <c r="C5621" s="163" t="s">
        <v>11164</v>
      </c>
      <c r="D5621" s="163" t="s">
        <v>5649</v>
      </c>
      <c r="E5621" s="183" t="s">
        <v>5649</v>
      </c>
    </row>
    <row r="5622" customFormat="false" ht="16.4" hidden="false" customHeight="false" outlineLevel="0" collapsed="false">
      <c r="C5622" s="163" t="s">
        <v>11165</v>
      </c>
      <c r="D5622" s="163" t="s">
        <v>5649</v>
      </c>
      <c r="E5622" s="183" t="s">
        <v>5649</v>
      </c>
    </row>
    <row r="5623" customFormat="false" ht="16.4" hidden="false" customHeight="false" outlineLevel="0" collapsed="false">
      <c r="C5623" s="163" t="s">
        <v>11166</v>
      </c>
      <c r="D5623" s="163" t="s">
        <v>5649</v>
      </c>
      <c r="E5623" s="183" t="s">
        <v>5649</v>
      </c>
    </row>
    <row r="5624" customFormat="false" ht="16.4" hidden="false" customHeight="false" outlineLevel="0" collapsed="false">
      <c r="C5624" s="163" t="s">
        <v>11167</v>
      </c>
      <c r="D5624" s="163" t="s">
        <v>5649</v>
      </c>
      <c r="E5624" s="183" t="s">
        <v>5649</v>
      </c>
    </row>
    <row r="5625" customFormat="false" ht="16.4" hidden="false" customHeight="false" outlineLevel="0" collapsed="false">
      <c r="C5625" s="163" t="s">
        <v>11168</v>
      </c>
      <c r="D5625" s="163" t="s">
        <v>5649</v>
      </c>
      <c r="E5625" s="183" t="s">
        <v>5649</v>
      </c>
    </row>
    <row r="5626" customFormat="false" ht="16.4" hidden="false" customHeight="false" outlineLevel="0" collapsed="false">
      <c r="C5626" s="163" t="s">
        <v>11169</v>
      </c>
      <c r="D5626" s="163" t="s">
        <v>5649</v>
      </c>
      <c r="E5626" s="183" t="s">
        <v>5649</v>
      </c>
    </row>
    <row r="5627" customFormat="false" ht="16.4" hidden="false" customHeight="false" outlineLevel="0" collapsed="false">
      <c r="C5627" s="163" t="s">
        <v>11170</v>
      </c>
      <c r="D5627" s="163" t="s">
        <v>5649</v>
      </c>
      <c r="E5627" s="183" t="s">
        <v>5649</v>
      </c>
    </row>
    <row r="5628" customFormat="false" ht="16.4" hidden="false" customHeight="false" outlineLevel="0" collapsed="false">
      <c r="C5628" s="163" t="s">
        <v>11171</v>
      </c>
      <c r="D5628" s="163" t="s">
        <v>5649</v>
      </c>
      <c r="E5628" s="183" t="s">
        <v>5649</v>
      </c>
    </row>
    <row r="5629" customFormat="false" ht="16.4" hidden="false" customHeight="false" outlineLevel="0" collapsed="false">
      <c r="C5629" s="163" t="s">
        <v>11172</v>
      </c>
      <c r="D5629" s="163" t="s">
        <v>5649</v>
      </c>
      <c r="E5629" s="183" t="s">
        <v>5649</v>
      </c>
    </row>
    <row r="5630" customFormat="false" ht="16.4" hidden="false" customHeight="false" outlineLevel="0" collapsed="false">
      <c r="C5630" s="163" t="s">
        <v>11173</v>
      </c>
      <c r="D5630" s="163" t="s">
        <v>5649</v>
      </c>
      <c r="E5630" s="183" t="s">
        <v>5649</v>
      </c>
    </row>
    <row r="5631" customFormat="false" ht="16.4" hidden="false" customHeight="false" outlineLevel="0" collapsed="false">
      <c r="C5631" s="163" t="s">
        <v>11174</v>
      </c>
      <c r="D5631" s="163" t="s">
        <v>5649</v>
      </c>
      <c r="E5631" s="183" t="s">
        <v>5649</v>
      </c>
    </row>
    <row r="5632" customFormat="false" ht="16.4" hidden="false" customHeight="false" outlineLevel="0" collapsed="false">
      <c r="C5632" s="163" t="s">
        <v>11175</v>
      </c>
      <c r="D5632" s="163" t="s">
        <v>5649</v>
      </c>
      <c r="E5632" s="183" t="s">
        <v>5649</v>
      </c>
    </row>
    <row r="5633" customFormat="false" ht="16.4" hidden="false" customHeight="false" outlineLevel="0" collapsed="false">
      <c r="C5633" s="163" t="s">
        <v>11176</v>
      </c>
      <c r="D5633" s="163" t="s">
        <v>5649</v>
      </c>
      <c r="E5633" s="183" t="s">
        <v>5649</v>
      </c>
    </row>
    <row r="5634" customFormat="false" ht="16.4" hidden="false" customHeight="false" outlineLevel="0" collapsed="false">
      <c r="C5634" s="163" t="s">
        <v>11177</v>
      </c>
      <c r="D5634" s="163" t="s">
        <v>5649</v>
      </c>
      <c r="E5634" s="183" t="s">
        <v>5649</v>
      </c>
    </row>
    <row r="5635" customFormat="false" ht="16.4" hidden="false" customHeight="false" outlineLevel="0" collapsed="false">
      <c r="C5635" s="163" t="s">
        <v>11178</v>
      </c>
      <c r="D5635" s="163" t="s">
        <v>5649</v>
      </c>
      <c r="E5635" s="183" t="s">
        <v>5649</v>
      </c>
    </row>
    <row r="5636" customFormat="false" ht="16.4" hidden="false" customHeight="false" outlineLevel="0" collapsed="false">
      <c r="C5636" s="163" t="s">
        <v>11179</v>
      </c>
      <c r="D5636" s="163" t="s">
        <v>5649</v>
      </c>
      <c r="E5636" s="183" t="s">
        <v>5649</v>
      </c>
    </row>
    <row r="5637" customFormat="false" ht="16.4" hidden="false" customHeight="false" outlineLevel="0" collapsed="false">
      <c r="C5637" s="163" t="s">
        <v>11180</v>
      </c>
      <c r="D5637" s="163" t="s">
        <v>5649</v>
      </c>
      <c r="E5637" s="183" t="s">
        <v>5649</v>
      </c>
    </row>
    <row r="5638" customFormat="false" ht="16.4" hidden="false" customHeight="false" outlineLevel="0" collapsed="false">
      <c r="C5638" s="163" t="s">
        <v>11181</v>
      </c>
      <c r="D5638" s="163" t="s">
        <v>5649</v>
      </c>
      <c r="E5638" s="183" t="s">
        <v>5649</v>
      </c>
    </row>
    <row r="5639" customFormat="false" ht="16.4" hidden="false" customHeight="false" outlineLevel="0" collapsed="false">
      <c r="C5639" s="163" t="s">
        <v>11182</v>
      </c>
      <c r="D5639" s="163" t="s">
        <v>5649</v>
      </c>
      <c r="E5639" s="183" t="s">
        <v>5649</v>
      </c>
    </row>
    <row r="5640" customFormat="false" ht="16.4" hidden="false" customHeight="false" outlineLevel="0" collapsed="false">
      <c r="C5640" s="163" t="s">
        <v>11183</v>
      </c>
      <c r="D5640" s="163" t="s">
        <v>5649</v>
      </c>
      <c r="E5640" s="183" t="s">
        <v>5649</v>
      </c>
    </row>
    <row r="5641" customFormat="false" ht="16.4" hidden="false" customHeight="false" outlineLevel="0" collapsed="false">
      <c r="C5641" s="163" t="s">
        <v>11184</v>
      </c>
      <c r="D5641" s="163" t="s">
        <v>5649</v>
      </c>
      <c r="E5641" s="183" t="s">
        <v>5649</v>
      </c>
    </row>
    <row r="5642" customFormat="false" ht="16.4" hidden="false" customHeight="false" outlineLevel="0" collapsed="false">
      <c r="C5642" s="163" t="s">
        <v>11185</v>
      </c>
      <c r="D5642" s="163" t="s">
        <v>5649</v>
      </c>
      <c r="E5642" s="183" t="s">
        <v>5649</v>
      </c>
    </row>
    <row r="5643" customFormat="false" ht="16.4" hidden="false" customHeight="false" outlineLevel="0" collapsed="false">
      <c r="C5643" s="163" t="s">
        <v>11186</v>
      </c>
      <c r="D5643" s="163" t="s">
        <v>5649</v>
      </c>
      <c r="E5643" s="183" t="s">
        <v>5649</v>
      </c>
    </row>
    <row r="5644" customFormat="false" ht="16.4" hidden="false" customHeight="false" outlineLevel="0" collapsed="false">
      <c r="C5644" s="163" t="s">
        <v>11187</v>
      </c>
      <c r="D5644" s="163" t="s">
        <v>5649</v>
      </c>
      <c r="E5644" s="183" t="s">
        <v>5649</v>
      </c>
    </row>
    <row r="5645" customFormat="false" ht="16.4" hidden="false" customHeight="false" outlineLevel="0" collapsed="false">
      <c r="C5645" s="163" t="s">
        <v>11188</v>
      </c>
      <c r="D5645" s="163" t="s">
        <v>5649</v>
      </c>
      <c r="E5645" s="183" t="s">
        <v>5649</v>
      </c>
    </row>
    <row r="5646" customFormat="false" ht="16.4" hidden="false" customHeight="false" outlineLevel="0" collapsed="false">
      <c r="C5646" s="163" t="s">
        <v>11189</v>
      </c>
      <c r="D5646" s="163" t="s">
        <v>5649</v>
      </c>
      <c r="E5646" s="183" t="s">
        <v>5649</v>
      </c>
    </row>
    <row r="5647" customFormat="false" ht="16.4" hidden="false" customHeight="false" outlineLevel="0" collapsed="false">
      <c r="C5647" s="163" t="s">
        <v>11190</v>
      </c>
      <c r="D5647" s="163" t="s">
        <v>5649</v>
      </c>
      <c r="E5647" s="183" t="s">
        <v>5649</v>
      </c>
    </row>
    <row r="5648" customFormat="false" ht="16.4" hidden="false" customHeight="false" outlineLevel="0" collapsed="false">
      <c r="C5648" s="163" t="s">
        <v>11191</v>
      </c>
      <c r="D5648" s="163" t="s">
        <v>5649</v>
      </c>
      <c r="E5648" s="183" t="s">
        <v>5649</v>
      </c>
    </row>
    <row r="5649" customFormat="false" ht="16.4" hidden="false" customHeight="false" outlineLevel="0" collapsed="false">
      <c r="C5649" s="163" t="s">
        <v>11192</v>
      </c>
      <c r="D5649" s="163" t="s">
        <v>5649</v>
      </c>
      <c r="E5649" s="183" t="s">
        <v>5649</v>
      </c>
    </row>
    <row r="5650" customFormat="false" ht="16.4" hidden="false" customHeight="false" outlineLevel="0" collapsed="false">
      <c r="C5650" s="163" t="s">
        <v>11193</v>
      </c>
      <c r="D5650" s="163" t="s">
        <v>5649</v>
      </c>
      <c r="E5650" s="183" t="s">
        <v>5649</v>
      </c>
    </row>
    <row r="5651" customFormat="false" ht="16.4" hidden="false" customHeight="false" outlineLevel="0" collapsed="false">
      <c r="C5651" s="163" t="s">
        <v>11194</v>
      </c>
      <c r="D5651" s="163" t="s">
        <v>5649</v>
      </c>
      <c r="E5651" s="183" t="s">
        <v>5649</v>
      </c>
    </row>
    <row r="5652" customFormat="false" ht="16.4" hidden="false" customHeight="false" outlineLevel="0" collapsed="false">
      <c r="C5652" s="163" t="s">
        <v>11195</v>
      </c>
      <c r="D5652" s="163" t="s">
        <v>5649</v>
      </c>
      <c r="E5652" s="183" t="s">
        <v>5649</v>
      </c>
    </row>
    <row r="5653" customFormat="false" ht="16.4" hidden="false" customHeight="false" outlineLevel="0" collapsed="false">
      <c r="C5653" s="163" t="s">
        <v>11196</v>
      </c>
      <c r="D5653" s="163" t="s">
        <v>5649</v>
      </c>
      <c r="E5653" s="183" t="s">
        <v>5649</v>
      </c>
    </row>
    <row r="5654" customFormat="false" ht="16.4" hidden="false" customHeight="false" outlineLevel="0" collapsed="false">
      <c r="C5654" s="163" t="s">
        <v>11197</v>
      </c>
      <c r="D5654" s="163" t="s">
        <v>5649</v>
      </c>
      <c r="E5654" s="183" t="s">
        <v>5649</v>
      </c>
    </row>
    <row r="5655" customFormat="false" ht="16.4" hidden="false" customHeight="false" outlineLevel="0" collapsed="false">
      <c r="C5655" s="163" t="s">
        <v>11198</v>
      </c>
      <c r="D5655" s="163" t="s">
        <v>5649</v>
      </c>
      <c r="E5655" s="183" t="s">
        <v>5649</v>
      </c>
    </row>
    <row r="5656" customFormat="false" ht="16.4" hidden="false" customHeight="false" outlineLevel="0" collapsed="false">
      <c r="C5656" s="163" t="s">
        <v>11199</v>
      </c>
      <c r="D5656" s="163" t="s">
        <v>5649</v>
      </c>
      <c r="E5656" s="183" t="s">
        <v>5649</v>
      </c>
    </row>
    <row r="5657" customFormat="false" ht="16.4" hidden="false" customHeight="false" outlineLevel="0" collapsed="false">
      <c r="C5657" s="163" t="s">
        <v>11200</v>
      </c>
      <c r="D5657" s="163" t="s">
        <v>5649</v>
      </c>
      <c r="E5657" s="183" t="s">
        <v>5649</v>
      </c>
    </row>
    <row r="5658" customFormat="false" ht="16.4" hidden="false" customHeight="false" outlineLevel="0" collapsed="false">
      <c r="C5658" s="163" t="s">
        <v>11201</v>
      </c>
      <c r="D5658" s="163" t="s">
        <v>5649</v>
      </c>
      <c r="E5658" s="183" t="s">
        <v>5649</v>
      </c>
    </row>
    <row r="5659" customFormat="false" ht="16.4" hidden="false" customHeight="false" outlineLevel="0" collapsed="false">
      <c r="C5659" s="163" t="s">
        <v>11202</v>
      </c>
      <c r="D5659" s="163" t="s">
        <v>5649</v>
      </c>
      <c r="E5659" s="183" t="s">
        <v>5649</v>
      </c>
    </row>
    <row r="5660" customFormat="false" ht="16.4" hidden="false" customHeight="false" outlineLevel="0" collapsed="false">
      <c r="C5660" s="163" t="s">
        <v>11203</v>
      </c>
      <c r="D5660" s="163" t="s">
        <v>5649</v>
      </c>
      <c r="E5660" s="183" t="s">
        <v>5649</v>
      </c>
    </row>
    <row r="5661" customFormat="false" ht="16.4" hidden="false" customHeight="false" outlineLevel="0" collapsed="false">
      <c r="C5661" s="163" t="s">
        <v>11204</v>
      </c>
      <c r="D5661" s="163" t="s">
        <v>5649</v>
      </c>
      <c r="E5661" s="183" t="s">
        <v>5649</v>
      </c>
    </row>
    <row r="5662" customFormat="false" ht="16.4" hidden="false" customHeight="false" outlineLevel="0" collapsed="false">
      <c r="C5662" s="163" t="s">
        <v>11205</v>
      </c>
      <c r="D5662" s="163" t="s">
        <v>5649</v>
      </c>
      <c r="E5662" s="183" t="s">
        <v>5649</v>
      </c>
    </row>
    <row r="5663" customFormat="false" ht="16.4" hidden="false" customHeight="false" outlineLevel="0" collapsed="false">
      <c r="C5663" s="163" t="s">
        <v>11206</v>
      </c>
      <c r="D5663" s="163" t="s">
        <v>5649</v>
      </c>
      <c r="E5663" s="183" t="s">
        <v>5649</v>
      </c>
    </row>
    <row r="5664" customFormat="false" ht="16.4" hidden="false" customHeight="false" outlineLevel="0" collapsed="false">
      <c r="C5664" s="163" t="s">
        <v>11207</v>
      </c>
      <c r="D5664" s="163" t="s">
        <v>5649</v>
      </c>
      <c r="E5664" s="183" t="s">
        <v>5649</v>
      </c>
    </row>
    <row r="5665" customFormat="false" ht="16.4" hidden="false" customHeight="false" outlineLevel="0" collapsed="false">
      <c r="C5665" s="163" t="s">
        <v>11208</v>
      </c>
      <c r="D5665" s="163" t="s">
        <v>5649</v>
      </c>
      <c r="E5665" s="183" t="s">
        <v>5649</v>
      </c>
    </row>
    <row r="5666" customFormat="false" ht="16.4" hidden="false" customHeight="false" outlineLevel="0" collapsed="false">
      <c r="C5666" s="163" t="s">
        <v>11209</v>
      </c>
      <c r="D5666" s="163" t="s">
        <v>5649</v>
      </c>
      <c r="E5666" s="183" t="s">
        <v>5649</v>
      </c>
    </row>
    <row r="5667" customFormat="false" ht="16.4" hidden="false" customHeight="false" outlineLevel="0" collapsed="false">
      <c r="C5667" s="163" t="s">
        <v>11210</v>
      </c>
      <c r="D5667" s="163" t="s">
        <v>5649</v>
      </c>
      <c r="E5667" s="183" t="s">
        <v>5649</v>
      </c>
    </row>
    <row r="5668" customFormat="false" ht="16.4" hidden="false" customHeight="false" outlineLevel="0" collapsed="false">
      <c r="C5668" s="163" t="s">
        <v>11211</v>
      </c>
      <c r="D5668" s="163" t="s">
        <v>5649</v>
      </c>
      <c r="E5668" s="183" t="s">
        <v>5649</v>
      </c>
    </row>
    <row r="5669" customFormat="false" ht="16.4" hidden="false" customHeight="false" outlineLevel="0" collapsed="false">
      <c r="C5669" s="163" t="s">
        <v>11212</v>
      </c>
      <c r="D5669" s="163" t="s">
        <v>5649</v>
      </c>
      <c r="E5669" s="183" t="s">
        <v>5649</v>
      </c>
    </row>
    <row r="5670" customFormat="false" ht="16.4" hidden="false" customHeight="false" outlineLevel="0" collapsed="false">
      <c r="C5670" s="163" t="s">
        <v>11213</v>
      </c>
      <c r="D5670" s="163" t="s">
        <v>5649</v>
      </c>
      <c r="E5670" s="183" t="s">
        <v>5649</v>
      </c>
    </row>
    <row r="5671" customFormat="false" ht="16.4" hidden="false" customHeight="false" outlineLevel="0" collapsed="false">
      <c r="C5671" s="163" t="s">
        <v>11214</v>
      </c>
      <c r="D5671" s="163" t="s">
        <v>5649</v>
      </c>
      <c r="E5671" s="183" t="s">
        <v>5649</v>
      </c>
    </row>
    <row r="5672" customFormat="false" ht="16.4" hidden="false" customHeight="false" outlineLevel="0" collapsed="false">
      <c r="C5672" s="163" t="s">
        <v>11215</v>
      </c>
      <c r="D5672" s="163" t="s">
        <v>5649</v>
      </c>
      <c r="E5672" s="183" t="s">
        <v>5649</v>
      </c>
    </row>
    <row r="5673" customFormat="false" ht="16.4" hidden="false" customHeight="false" outlineLevel="0" collapsed="false">
      <c r="C5673" s="163" t="s">
        <v>11216</v>
      </c>
      <c r="D5673" s="163" t="s">
        <v>5649</v>
      </c>
      <c r="E5673" s="183" t="s">
        <v>5649</v>
      </c>
    </row>
    <row r="5674" customFormat="false" ht="16.4" hidden="false" customHeight="false" outlineLevel="0" collapsed="false">
      <c r="C5674" s="163" t="s">
        <v>11217</v>
      </c>
      <c r="D5674" s="163" t="s">
        <v>5649</v>
      </c>
      <c r="E5674" s="183" t="s">
        <v>5649</v>
      </c>
    </row>
    <row r="5675" customFormat="false" ht="16.4" hidden="false" customHeight="false" outlineLevel="0" collapsed="false">
      <c r="C5675" s="163" t="s">
        <v>11218</v>
      </c>
      <c r="D5675" s="163" t="s">
        <v>5649</v>
      </c>
      <c r="E5675" s="183" t="s">
        <v>5649</v>
      </c>
    </row>
    <row r="5676" customFormat="false" ht="16.4" hidden="false" customHeight="false" outlineLevel="0" collapsed="false">
      <c r="C5676" s="163" t="s">
        <v>11219</v>
      </c>
      <c r="D5676" s="163" t="s">
        <v>5649</v>
      </c>
      <c r="E5676" s="183" t="s">
        <v>5649</v>
      </c>
    </row>
    <row r="5677" customFormat="false" ht="16.4" hidden="false" customHeight="false" outlineLevel="0" collapsed="false">
      <c r="C5677" s="163" t="s">
        <v>11220</v>
      </c>
      <c r="D5677" s="163" t="s">
        <v>5649</v>
      </c>
      <c r="E5677" s="183" t="s">
        <v>5649</v>
      </c>
    </row>
    <row r="5678" customFormat="false" ht="16.4" hidden="false" customHeight="false" outlineLevel="0" collapsed="false">
      <c r="C5678" s="163" t="s">
        <v>11221</v>
      </c>
      <c r="D5678" s="163" t="s">
        <v>5649</v>
      </c>
      <c r="E5678" s="183" t="s">
        <v>5649</v>
      </c>
    </row>
    <row r="5679" customFormat="false" ht="16.4" hidden="false" customHeight="false" outlineLevel="0" collapsed="false">
      <c r="C5679" s="163" t="s">
        <v>11222</v>
      </c>
      <c r="D5679" s="163" t="s">
        <v>5649</v>
      </c>
      <c r="E5679" s="183" t="s">
        <v>5649</v>
      </c>
    </row>
    <row r="5680" customFormat="false" ht="16.4" hidden="false" customHeight="false" outlineLevel="0" collapsed="false">
      <c r="C5680" s="163" t="s">
        <v>11223</v>
      </c>
      <c r="D5680" s="163" t="s">
        <v>5649</v>
      </c>
      <c r="E5680" s="183" t="s">
        <v>5649</v>
      </c>
    </row>
    <row r="5681" customFormat="false" ht="16.4" hidden="false" customHeight="false" outlineLevel="0" collapsed="false">
      <c r="C5681" s="163" t="s">
        <v>11224</v>
      </c>
      <c r="D5681" s="163" t="s">
        <v>5649</v>
      </c>
      <c r="E5681" s="183" t="s">
        <v>5649</v>
      </c>
    </row>
    <row r="5682" customFormat="false" ht="16.4" hidden="false" customHeight="false" outlineLevel="0" collapsed="false">
      <c r="C5682" s="163" t="s">
        <v>11225</v>
      </c>
      <c r="D5682" s="163" t="s">
        <v>5649</v>
      </c>
      <c r="E5682" s="183" t="s">
        <v>5649</v>
      </c>
    </row>
    <row r="5683" customFormat="false" ht="16.4" hidden="false" customHeight="false" outlineLevel="0" collapsed="false">
      <c r="C5683" s="163" t="s">
        <v>11226</v>
      </c>
      <c r="D5683" s="163" t="s">
        <v>5649</v>
      </c>
      <c r="E5683" s="183" t="s">
        <v>5649</v>
      </c>
    </row>
    <row r="5684" customFormat="false" ht="16.4" hidden="false" customHeight="false" outlineLevel="0" collapsed="false">
      <c r="C5684" s="163" t="s">
        <v>11227</v>
      </c>
      <c r="D5684" s="163" t="s">
        <v>5649</v>
      </c>
      <c r="E5684" s="183" t="s">
        <v>5649</v>
      </c>
    </row>
    <row r="5685" customFormat="false" ht="16.4" hidden="false" customHeight="false" outlineLevel="0" collapsed="false">
      <c r="C5685" s="163" t="s">
        <v>11228</v>
      </c>
      <c r="D5685" s="163" t="s">
        <v>5649</v>
      </c>
      <c r="E5685" s="183" t="s">
        <v>5649</v>
      </c>
    </row>
    <row r="5686" customFormat="false" ht="16.4" hidden="false" customHeight="false" outlineLevel="0" collapsed="false">
      <c r="C5686" s="163" t="s">
        <v>11229</v>
      </c>
      <c r="D5686" s="163" t="s">
        <v>5649</v>
      </c>
      <c r="E5686" s="183" t="s">
        <v>5649</v>
      </c>
    </row>
    <row r="5687" customFormat="false" ht="16.4" hidden="false" customHeight="false" outlineLevel="0" collapsed="false">
      <c r="C5687" s="163" t="s">
        <v>11230</v>
      </c>
      <c r="D5687" s="163" t="s">
        <v>5649</v>
      </c>
      <c r="E5687" s="183" t="s">
        <v>5649</v>
      </c>
    </row>
    <row r="5688" customFormat="false" ht="16.4" hidden="false" customHeight="false" outlineLevel="0" collapsed="false">
      <c r="C5688" s="163" t="s">
        <v>11231</v>
      </c>
      <c r="D5688" s="163" t="s">
        <v>5649</v>
      </c>
      <c r="E5688" s="183" t="s">
        <v>5649</v>
      </c>
    </row>
    <row r="5689" customFormat="false" ht="16.4" hidden="false" customHeight="false" outlineLevel="0" collapsed="false">
      <c r="C5689" s="163" t="s">
        <v>11232</v>
      </c>
      <c r="D5689" s="163" t="s">
        <v>5649</v>
      </c>
      <c r="E5689" s="183" t="s">
        <v>5649</v>
      </c>
    </row>
    <row r="5690" customFormat="false" ht="16.4" hidden="false" customHeight="false" outlineLevel="0" collapsed="false">
      <c r="C5690" s="163" t="s">
        <v>11233</v>
      </c>
      <c r="D5690" s="163" t="s">
        <v>5649</v>
      </c>
      <c r="E5690" s="183" t="s">
        <v>5649</v>
      </c>
    </row>
    <row r="5691" customFormat="false" ht="16.4" hidden="false" customHeight="false" outlineLevel="0" collapsed="false">
      <c r="C5691" s="163" t="s">
        <v>11234</v>
      </c>
      <c r="D5691" s="163" t="s">
        <v>5649</v>
      </c>
      <c r="E5691" s="183" t="s">
        <v>5649</v>
      </c>
    </row>
    <row r="5692" customFormat="false" ht="16.4" hidden="false" customHeight="false" outlineLevel="0" collapsed="false">
      <c r="C5692" s="163" t="s">
        <v>11235</v>
      </c>
      <c r="D5692" s="163" t="s">
        <v>5649</v>
      </c>
      <c r="E5692" s="183" t="s">
        <v>5649</v>
      </c>
    </row>
    <row r="5693" customFormat="false" ht="16.4" hidden="false" customHeight="false" outlineLevel="0" collapsed="false">
      <c r="C5693" s="163" t="s">
        <v>11236</v>
      </c>
      <c r="D5693" s="163" t="s">
        <v>5649</v>
      </c>
      <c r="E5693" s="183" t="s">
        <v>5649</v>
      </c>
    </row>
    <row r="5694" customFormat="false" ht="16.4" hidden="false" customHeight="false" outlineLevel="0" collapsed="false">
      <c r="C5694" s="163" t="s">
        <v>11237</v>
      </c>
      <c r="D5694" s="163" t="s">
        <v>5649</v>
      </c>
      <c r="E5694" s="183" t="s">
        <v>5649</v>
      </c>
    </row>
    <row r="5695" customFormat="false" ht="16.4" hidden="false" customHeight="false" outlineLevel="0" collapsed="false">
      <c r="C5695" s="163" t="s">
        <v>11238</v>
      </c>
      <c r="D5695" s="163" t="s">
        <v>5649</v>
      </c>
      <c r="E5695" s="183" t="s">
        <v>5649</v>
      </c>
    </row>
    <row r="5696" customFormat="false" ht="16.4" hidden="false" customHeight="false" outlineLevel="0" collapsed="false">
      <c r="C5696" s="163" t="s">
        <v>11239</v>
      </c>
      <c r="D5696" s="163" t="s">
        <v>5649</v>
      </c>
      <c r="E5696" s="183" t="s">
        <v>5649</v>
      </c>
    </row>
    <row r="5697" customFormat="false" ht="16.4" hidden="false" customHeight="false" outlineLevel="0" collapsed="false">
      <c r="C5697" s="163" t="s">
        <v>11240</v>
      </c>
      <c r="D5697" s="163" t="s">
        <v>5649</v>
      </c>
      <c r="E5697" s="183" t="s">
        <v>5649</v>
      </c>
    </row>
    <row r="5698" customFormat="false" ht="16.4" hidden="false" customHeight="false" outlineLevel="0" collapsed="false">
      <c r="C5698" s="163" t="s">
        <v>11241</v>
      </c>
      <c r="D5698" s="163" t="s">
        <v>5649</v>
      </c>
      <c r="E5698" s="183" t="s">
        <v>5649</v>
      </c>
    </row>
    <row r="5699" customFormat="false" ht="16.4" hidden="false" customHeight="false" outlineLevel="0" collapsed="false">
      <c r="C5699" s="163" t="s">
        <v>11242</v>
      </c>
      <c r="D5699" s="163" t="s">
        <v>5649</v>
      </c>
      <c r="E5699" s="183" t="s">
        <v>5649</v>
      </c>
    </row>
    <row r="5700" customFormat="false" ht="16.4" hidden="false" customHeight="false" outlineLevel="0" collapsed="false">
      <c r="C5700" s="163" t="s">
        <v>11243</v>
      </c>
      <c r="D5700" s="163" t="s">
        <v>5649</v>
      </c>
      <c r="E5700" s="183" t="s">
        <v>5649</v>
      </c>
    </row>
    <row r="5701" customFormat="false" ht="16.4" hidden="false" customHeight="false" outlineLevel="0" collapsed="false">
      <c r="C5701" s="163" t="s">
        <v>11244</v>
      </c>
      <c r="D5701" s="163" t="s">
        <v>5649</v>
      </c>
      <c r="E5701" s="183" t="s">
        <v>5649</v>
      </c>
    </row>
    <row r="5702" customFormat="false" ht="16.4" hidden="false" customHeight="false" outlineLevel="0" collapsed="false">
      <c r="C5702" s="163" t="s">
        <v>11245</v>
      </c>
      <c r="D5702" s="163" t="s">
        <v>5649</v>
      </c>
      <c r="E5702" s="183" t="s">
        <v>5649</v>
      </c>
    </row>
    <row r="5703" customFormat="false" ht="16.4" hidden="false" customHeight="false" outlineLevel="0" collapsed="false">
      <c r="C5703" s="163" t="s">
        <v>11246</v>
      </c>
      <c r="D5703" s="163" t="s">
        <v>5649</v>
      </c>
      <c r="E5703" s="183" t="s">
        <v>5649</v>
      </c>
    </row>
    <row r="5704" customFormat="false" ht="16.4" hidden="false" customHeight="false" outlineLevel="0" collapsed="false">
      <c r="C5704" s="163" t="s">
        <v>11247</v>
      </c>
      <c r="D5704" s="163" t="s">
        <v>5649</v>
      </c>
      <c r="E5704" s="183" t="s">
        <v>5649</v>
      </c>
    </row>
    <row r="5705" customFormat="false" ht="16.4" hidden="false" customHeight="false" outlineLevel="0" collapsed="false">
      <c r="C5705" s="163" t="s">
        <v>11248</v>
      </c>
      <c r="D5705" s="163" t="s">
        <v>5649</v>
      </c>
      <c r="E5705" s="183" t="s">
        <v>5649</v>
      </c>
    </row>
    <row r="5706" customFormat="false" ht="16.4" hidden="false" customHeight="false" outlineLevel="0" collapsed="false">
      <c r="C5706" s="163" t="s">
        <v>11249</v>
      </c>
      <c r="D5706" s="163" t="s">
        <v>5649</v>
      </c>
      <c r="E5706" s="183" t="s">
        <v>5649</v>
      </c>
    </row>
    <row r="5707" customFormat="false" ht="16.4" hidden="false" customHeight="false" outlineLevel="0" collapsed="false">
      <c r="C5707" s="163" t="s">
        <v>11250</v>
      </c>
      <c r="D5707" s="163" t="s">
        <v>5649</v>
      </c>
      <c r="E5707" s="183" t="s">
        <v>5649</v>
      </c>
    </row>
    <row r="5708" customFormat="false" ht="16.4" hidden="false" customHeight="false" outlineLevel="0" collapsed="false">
      <c r="C5708" s="163" t="s">
        <v>11251</v>
      </c>
      <c r="D5708" s="163" t="s">
        <v>5649</v>
      </c>
      <c r="E5708" s="183" t="s">
        <v>5649</v>
      </c>
    </row>
    <row r="5709" customFormat="false" ht="16.4" hidden="false" customHeight="false" outlineLevel="0" collapsed="false">
      <c r="C5709" s="163" t="s">
        <v>11252</v>
      </c>
      <c r="D5709" s="163" t="s">
        <v>5649</v>
      </c>
      <c r="E5709" s="183" t="s">
        <v>5649</v>
      </c>
    </row>
    <row r="5710" customFormat="false" ht="16.4" hidden="false" customHeight="false" outlineLevel="0" collapsed="false">
      <c r="C5710" s="163" t="s">
        <v>11253</v>
      </c>
      <c r="D5710" s="163" t="s">
        <v>5649</v>
      </c>
      <c r="E5710" s="183" t="s">
        <v>5649</v>
      </c>
    </row>
    <row r="5711" customFormat="false" ht="16.4" hidden="false" customHeight="false" outlineLevel="0" collapsed="false">
      <c r="C5711" s="163" t="s">
        <v>11254</v>
      </c>
      <c r="D5711" s="163" t="s">
        <v>5649</v>
      </c>
      <c r="E5711" s="183" t="s">
        <v>5649</v>
      </c>
    </row>
    <row r="5712" customFormat="false" ht="16.4" hidden="false" customHeight="false" outlineLevel="0" collapsed="false">
      <c r="C5712" s="163" t="s">
        <v>11255</v>
      </c>
      <c r="D5712" s="163" t="s">
        <v>5649</v>
      </c>
      <c r="E5712" s="183" t="s">
        <v>5649</v>
      </c>
    </row>
    <row r="5713" customFormat="false" ht="16.4" hidden="false" customHeight="false" outlineLevel="0" collapsed="false">
      <c r="C5713" s="163" t="s">
        <v>11256</v>
      </c>
      <c r="D5713" s="163" t="s">
        <v>5649</v>
      </c>
      <c r="E5713" s="183" t="s">
        <v>5649</v>
      </c>
    </row>
    <row r="5714" customFormat="false" ht="16.4" hidden="false" customHeight="false" outlineLevel="0" collapsed="false">
      <c r="C5714" s="163" t="s">
        <v>11257</v>
      </c>
      <c r="D5714" s="163" t="s">
        <v>5649</v>
      </c>
      <c r="E5714" s="183" t="s">
        <v>5649</v>
      </c>
    </row>
    <row r="5715" customFormat="false" ht="16.4" hidden="false" customHeight="false" outlineLevel="0" collapsed="false">
      <c r="C5715" s="163" t="s">
        <v>11258</v>
      </c>
      <c r="D5715" s="163" t="s">
        <v>5649</v>
      </c>
      <c r="E5715" s="183" t="s">
        <v>5649</v>
      </c>
    </row>
    <row r="5716" customFormat="false" ht="16.4" hidden="false" customHeight="false" outlineLevel="0" collapsed="false">
      <c r="C5716" s="163" t="s">
        <v>11259</v>
      </c>
      <c r="D5716" s="163" t="s">
        <v>5649</v>
      </c>
      <c r="E5716" s="183" t="s">
        <v>5649</v>
      </c>
    </row>
    <row r="5717" customFormat="false" ht="16.4" hidden="false" customHeight="false" outlineLevel="0" collapsed="false">
      <c r="C5717" s="163" t="s">
        <v>11260</v>
      </c>
      <c r="D5717" s="163" t="s">
        <v>5649</v>
      </c>
      <c r="E5717" s="183" t="s">
        <v>5649</v>
      </c>
    </row>
    <row r="5718" customFormat="false" ht="16.4" hidden="false" customHeight="false" outlineLevel="0" collapsed="false">
      <c r="C5718" s="163" t="s">
        <v>11261</v>
      </c>
      <c r="D5718" s="163" t="s">
        <v>5649</v>
      </c>
      <c r="E5718" s="183" t="s">
        <v>5649</v>
      </c>
    </row>
    <row r="5719" customFormat="false" ht="16.4" hidden="false" customHeight="false" outlineLevel="0" collapsed="false">
      <c r="C5719" s="163" t="s">
        <v>11262</v>
      </c>
      <c r="D5719" s="163" t="s">
        <v>5649</v>
      </c>
      <c r="E5719" s="183" t="s">
        <v>5649</v>
      </c>
    </row>
    <row r="5720" customFormat="false" ht="16.4" hidden="false" customHeight="false" outlineLevel="0" collapsed="false">
      <c r="C5720" s="163" t="s">
        <v>11263</v>
      </c>
      <c r="D5720" s="163" t="s">
        <v>5649</v>
      </c>
      <c r="E5720" s="183" t="s">
        <v>5649</v>
      </c>
    </row>
    <row r="5721" customFormat="false" ht="16.4" hidden="false" customHeight="false" outlineLevel="0" collapsed="false">
      <c r="C5721" s="163" t="s">
        <v>11264</v>
      </c>
      <c r="D5721" s="163" t="s">
        <v>5649</v>
      </c>
      <c r="E5721" s="183" t="s">
        <v>5649</v>
      </c>
    </row>
    <row r="5722" customFormat="false" ht="16.4" hidden="false" customHeight="false" outlineLevel="0" collapsed="false">
      <c r="C5722" s="163" t="s">
        <v>11265</v>
      </c>
      <c r="D5722" s="163" t="s">
        <v>5649</v>
      </c>
      <c r="E5722" s="183" t="s">
        <v>5649</v>
      </c>
    </row>
    <row r="5723" customFormat="false" ht="16.4" hidden="false" customHeight="false" outlineLevel="0" collapsed="false">
      <c r="C5723" s="163" t="s">
        <v>11266</v>
      </c>
      <c r="D5723" s="163" t="s">
        <v>5649</v>
      </c>
      <c r="E5723" s="183" t="s">
        <v>5649</v>
      </c>
    </row>
    <row r="5724" customFormat="false" ht="16.4" hidden="false" customHeight="false" outlineLevel="0" collapsed="false">
      <c r="C5724" s="163" t="s">
        <v>11267</v>
      </c>
      <c r="D5724" s="163" t="s">
        <v>5649</v>
      </c>
      <c r="E5724" s="183" t="s">
        <v>5649</v>
      </c>
    </row>
    <row r="5725" customFormat="false" ht="16.4" hidden="false" customHeight="false" outlineLevel="0" collapsed="false">
      <c r="C5725" s="163" t="s">
        <v>11268</v>
      </c>
      <c r="D5725" s="163" t="s">
        <v>5649</v>
      </c>
      <c r="E5725" s="183" t="s">
        <v>5649</v>
      </c>
    </row>
    <row r="5726" customFormat="false" ht="16.4" hidden="false" customHeight="false" outlineLevel="0" collapsed="false">
      <c r="C5726" s="163" t="s">
        <v>11269</v>
      </c>
      <c r="D5726" s="163" t="s">
        <v>5649</v>
      </c>
      <c r="E5726" s="183" t="s">
        <v>5649</v>
      </c>
    </row>
    <row r="5727" customFormat="false" ht="16.4" hidden="false" customHeight="false" outlineLevel="0" collapsed="false">
      <c r="C5727" s="163" t="s">
        <v>11270</v>
      </c>
      <c r="D5727" s="163" t="s">
        <v>5649</v>
      </c>
      <c r="E5727" s="183" t="s">
        <v>5649</v>
      </c>
    </row>
    <row r="5728" customFormat="false" ht="16.4" hidden="false" customHeight="false" outlineLevel="0" collapsed="false">
      <c r="C5728" s="163" t="s">
        <v>11271</v>
      </c>
      <c r="D5728" s="163" t="s">
        <v>5649</v>
      </c>
      <c r="E5728" s="183" t="s">
        <v>5649</v>
      </c>
    </row>
    <row r="5729" customFormat="false" ht="16.4" hidden="false" customHeight="false" outlineLevel="0" collapsed="false">
      <c r="C5729" s="163" t="s">
        <v>11272</v>
      </c>
      <c r="D5729" s="163" t="s">
        <v>5649</v>
      </c>
      <c r="E5729" s="183" t="s">
        <v>5649</v>
      </c>
    </row>
    <row r="5730" customFormat="false" ht="16.4" hidden="false" customHeight="false" outlineLevel="0" collapsed="false">
      <c r="C5730" s="163" t="s">
        <v>11273</v>
      </c>
      <c r="D5730" s="163" t="s">
        <v>5649</v>
      </c>
      <c r="E5730" s="183" t="s">
        <v>5649</v>
      </c>
    </row>
    <row r="5731" customFormat="false" ht="16.4" hidden="false" customHeight="false" outlineLevel="0" collapsed="false">
      <c r="C5731" s="163" t="s">
        <v>11274</v>
      </c>
      <c r="D5731" s="163" t="s">
        <v>5649</v>
      </c>
      <c r="E5731" s="183" t="s">
        <v>5649</v>
      </c>
    </row>
    <row r="5732" customFormat="false" ht="16.4" hidden="false" customHeight="false" outlineLevel="0" collapsed="false">
      <c r="C5732" s="163" t="s">
        <v>11275</v>
      </c>
      <c r="D5732" s="163" t="s">
        <v>5649</v>
      </c>
      <c r="E5732" s="183" t="s">
        <v>5649</v>
      </c>
    </row>
    <row r="5733" customFormat="false" ht="16.4" hidden="false" customHeight="false" outlineLevel="0" collapsed="false">
      <c r="C5733" s="163" t="s">
        <v>11276</v>
      </c>
      <c r="D5733" s="163" t="s">
        <v>5649</v>
      </c>
      <c r="E5733" s="183" t="s">
        <v>5649</v>
      </c>
    </row>
    <row r="5734" customFormat="false" ht="16.4" hidden="false" customHeight="false" outlineLevel="0" collapsed="false">
      <c r="C5734" s="163" t="s">
        <v>11277</v>
      </c>
      <c r="D5734" s="163" t="s">
        <v>5649</v>
      </c>
      <c r="E5734" s="183" t="s">
        <v>5649</v>
      </c>
    </row>
    <row r="5735" customFormat="false" ht="16.4" hidden="false" customHeight="false" outlineLevel="0" collapsed="false">
      <c r="C5735" s="163" t="s">
        <v>11278</v>
      </c>
      <c r="D5735" s="163" t="s">
        <v>5649</v>
      </c>
      <c r="E5735" s="183" t="s">
        <v>5649</v>
      </c>
    </row>
    <row r="5736" customFormat="false" ht="16.4" hidden="false" customHeight="false" outlineLevel="0" collapsed="false">
      <c r="C5736" s="163" t="s">
        <v>11279</v>
      </c>
      <c r="D5736" s="163" t="s">
        <v>5649</v>
      </c>
      <c r="E5736" s="183" t="s">
        <v>5649</v>
      </c>
    </row>
    <row r="5737" customFormat="false" ht="16.4" hidden="false" customHeight="false" outlineLevel="0" collapsed="false">
      <c r="C5737" s="163" t="s">
        <v>11280</v>
      </c>
      <c r="D5737" s="163" t="s">
        <v>5649</v>
      </c>
      <c r="E5737" s="183" t="s">
        <v>5649</v>
      </c>
    </row>
    <row r="5738" customFormat="false" ht="16.4" hidden="false" customHeight="false" outlineLevel="0" collapsed="false">
      <c r="C5738" s="163" t="s">
        <v>11281</v>
      </c>
      <c r="D5738" s="163" t="s">
        <v>5649</v>
      </c>
      <c r="E5738" s="183" t="s">
        <v>5649</v>
      </c>
    </row>
    <row r="5739" customFormat="false" ht="16.4" hidden="false" customHeight="false" outlineLevel="0" collapsed="false">
      <c r="C5739" s="163" t="s">
        <v>11282</v>
      </c>
      <c r="D5739" s="163" t="s">
        <v>5649</v>
      </c>
      <c r="E5739" s="183" t="s">
        <v>5649</v>
      </c>
    </row>
    <row r="5740" customFormat="false" ht="16.4" hidden="false" customHeight="false" outlineLevel="0" collapsed="false">
      <c r="C5740" s="163" t="s">
        <v>11283</v>
      </c>
      <c r="D5740" s="163" t="s">
        <v>5649</v>
      </c>
      <c r="E5740" s="183" t="s">
        <v>5649</v>
      </c>
    </row>
    <row r="5741" customFormat="false" ht="16.4" hidden="false" customHeight="false" outlineLevel="0" collapsed="false">
      <c r="C5741" s="163" t="s">
        <v>11284</v>
      </c>
      <c r="D5741" s="163" t="s">
        <v>5649</v>
      </c>
      <c r="E5741" s="183" t="s">
        <v>5649</v>
      </c>
    </row>
    <row r="5742" customFormat="false" ht="16.4" hidden="false" customHeight="false" outlineLevel="0" collapsed="false">
      <c r="C5742" s="163" t="s">
        <v>11285</v>
      </c>
      <c r="D5742" s="163" t="s">
        <v>5649</v>
      </c>
      <c r="E5742" s="183" t="s">
        <v>5649</v>
      </c>
    </row>
    <row r="5743" customFormat="false" ht="16.4" hidden="false" customHeight="false" outlineLevel="0" collapsed="false">
      <c r="C5743" s="163" t="s">
        <v>11286</v>
      </c>
      <c r="D5743" s="163" t="s">
        <v>5649</v>
      </c>
      <c r="E5743" s="183" t="s">
        <v>5649</v>
      </c>
    </row>
    <row r="5744" customFormat="false" ht="16.4" hidden="false" customHeight="false" outlineLevel="0" collapsed="false">
      <c r="C5744" s="163" t="s">
        <v>11287</v>
      </c>
      <c r="D5744" s="163" t="s">
        <v>5649</v>
      </c>
      <c r="E5744" s="183" t="s">
        <v>5649</v>
      </c>
    </row>
    <row r="5745" customFormat="false" ht="16.4" hidden="false" customHeight="false" outlineLevel="0" collapsed="false">
      <c r="C5745" s="163" t="s">
        <v>11288</v>
      </c>
      <c r="D5745" s="163" t="s">
        <v>5649</v>
      </c>
      <c r="E5745" s="183" t="s">
        <v>5649</v>
      </c>
    </row>
    <row r="5746" customFormat="false" ht="16.4" hidden="false" customHeight="false" outlineLevel="0" collapsed="false">
      <c r="C5746" s="163" t="s">
        <v>11289</v>
      </c>
      <c r="D5746" s="163" t="s">
        <v>5649</v>
      </c>
      <c r="E5746" s="183" t="s">
        <v>5649</v>
      </c>
    </row>
    <row r="5747" customFormat="false" ht="16.4" hidden="false" customHeight="false" outlineLevel="0" collapsed="false">
      <c r="C5747" s="163" t="s">
        <v>11290</v>
      </c>
      <c r="D5747" s="163" t="s">
        <v>5649</v>
      </c>
      <c r="E5747" s="183" t="s">
        <v>5649</v>
      </c>
    </row>
    <row r="5748" customFormat="false" ht="16.4" hidden="false" customHeight="false" outlineLevel="0" collapsed="false">
      <c r="C5748" s="163" t="s">
        <v>11291</v>
      </c>
      <c r="D5748" s="163" t="s">
        <v>5649</v>
      </c>
      <c r="E5748" s="183" t="s">
        <v>5649</v>
      </c>
    </row>
    <row r="5749" customFormat="false" ht="16.4" hidden="false" customHeight="false" outlineLevel="0" collapsed="false">
      <c r="C5749" s="163" t="s">
        <v>11292</v>
      </c>
      <c r="D5749" s="163" t="s">
        <v>5649</v>
      </c>
      <c r="E5749" s="183" t="s">
        <v>5649</v>
      </c>
    </row>
    <row r="5750" customFormat="false" ht="16.4" hidden="false" customHeight="false" outlineLevel="0" collapsed="false">
      <c r="C5750" s="163" t="s">
        <v>11293</v>
      </c>
      <c r="D5750" s="163" t="s">
        <v>5649</v>
      </c>
      <c r="E5750" s="183" t="s">
        <v>5649</v>
      </c>
    </row>
    <row r="5751" customFormat="false" ht="16.4" hidden="false" customHeight="false" outlineLevel="0" collapsed="false">
      <c r="C5751" s="163" t="s">
        <v>11294</v>
      </c>
      <c r="D5751" s="163" t="s">
        <v>5649</v>
      </c>
      <c r="E5751" s="183" t="s">
        <v>5649</v>
      </c>
    </row>
    <row r="5752" customFormat="false" ht="16.4" hidden="false" customHeight="false" outlineLevel="0" collapsed="false">
      <c r="C5752" s="163" t="s">
        <v>11295</v>
      </c>
      <c r="D5752" s="163" t="s">
        <v>5649</v>
      </c>
      <c r="E5752" s="183" t="s">
        <v>5649</v>
      </c>
    </row>
    <row r="5753" customFormat="false" ht="16.4" hidden="false" customHeight="false" outlineLevel="0" collapsed="false">
      <c r="C5753" s="163" t="s">
        <v>11296</v>
      </c>
      <c r="D5753" s="163" t="s">
        <v>5649</v>
      </c>
      <c r="E5753" s="183" t="s">
        <v>5649</v>
      </c>
    </row>
    <row r="5754" customFormat="false" ht="16.4" hidden="false" customHeight="false" outlineLevel="0" collapsed="false">
      <c r="C5754" s="163" t="s">
        <v>11297</v>
      </c>
      <c r="D5754" s="163" t="s">
        <v>5649</v>
      </c>
      <c r="E5754" s="183" t="s">
        <v>5649</v>
      </c>
    </row>
    <row r="5755" customFormat="false" ht="16.4" hidden="false" customHeight="false" outlineLevel="0" collapsed="false">
      <c r="C5755" s="163" t="s">
        <v>11298</v>
      </c>
      <c r="D5755" s="163" t="s">
        <v>5649</v>
      </c>
      <c r="E5755" s="183" t="s">
        <v>5649</v>
      </c>
    </row>
    <row r="5756" customFormat="false" ht="16.4" hidden="false" customHeight="false" outlineLevel="0" collapsed="false">
      <c r="C5756" s="163" t="s">
        <v>11299</v>
      </c>
      <c r="D5756" s="163" t="s">
        <v>5649</v>
      </c>
      <c r="E5756" s="183" t="s">
        <v>5649</v>
      </c>
    </row>
    <row r="5757" customFormat="false" ht="16.4" hidden="false" customHeight="false" outlineLevel="0" collapsed="false">
      <c r="C5757" s="163" t="s">
        <v>11300</v>
      </c>
      <c r="D5757" s="163" t="s">
        <v>5649</v>
      </c>
      <c r="E5757" s="183" t="s">
        <v>5649</v>
      </c>
    </row>
    <row r="5758" customFormat="false" ht="16.4" hidden="false" customHeight="false" outlineLevel="0" collapsed="false">
      <c r="C5758" s="163" t="s">
        <v>11301</v>
      </c>
      <c r="D5758" s="163" t="s">
        <v>5649</v>
      </c>
      <c r="E5758" s="183" t="s">
        <v>5649</v>
      </c>
    </row>
    <row r="5759" customFormat="false" ht="16.4" hidden="false" customHeight="false" outlineLevel="0" collapsed="false">
      <c r="C5759" s="163" t="s">
        <v>11302</v>
      </c>
      <c r="D5759" s="163" t="s">
        <v>5649</v>
      </c>
      <c r="E5759" s="183" t="s">
        <v>5649</v>
      </c>
    </row>
    <row r="5760" customFormat="false" ht="16.4" hidden="false" customHeight="false" outlineLevel="0" collapsed="false">
      <c r="C5760" s="163" t="s">
        <v>11303</v>
      </c>
      <c r="D5760" s="163" t="s">
        <v>5649</v>
      </c>
      <c r="E5760" s="183" t="s">
        <v>5649</v>
      </c>
    </row>
    <row r="5761" customFormat="false" ht="16.4" hidden="false" customHeight="false" outlineLevel="0" collapsed="false">
      <c r="C5761" s="163" t="s">
        <v>11304</v>
      </c>
      <c r="D5761" s="163" t="s">
        <v>5649</v>
      </c>
      <c r="E5761" s="183" t="s">
        <v>5649</v>
      </c>
    </row>
    <row r="5762" customFormat="false" ht="16.4" hidden="false" customHeight="false" outlineLevel="0" collapsed="false">
      <c r="C5762" s="163" t="s">
        <v>11305</v>
      </c>
      <c r="D5762" s="163" t="s">
        <v>5649</v>
      </c>
      <c r="E5762" s="183" t="s">
        <v>5649</v>
      </c>
    </row>
    <row r="5763" customFormat="false" ht="16.4" hidden="false" customHeight="false" outlineLevel="0" collapsed="false">
      <c r="C5763" s="163" t="s">
        <v>11306</v>
      </c>
      <c r="D5763" s="163" t="s">
        <v>5649</v>
      </c>
      <c r="E5763" s="183" t="s">
        <v>5649</v>
      </c>
    </row>
    <row r="5764" customFormat="false" ht="16.4" hidden="false" customHeight="false" outlineLevel="0" collapsed="false">
      <c r="C5764" s="163" t="s">
        <v>11307</v>
      </c>
      <c r="D5764" s="163" t="s">
        <v>5649</v>
      </c>
      <c r="E5764" s="183" t="s">
        <v>5649</v>
      </c>
    </row>
    <row r="5765" customFormat="false" ht="16.4" hidden="false" customHeight="false" outlineLevel="0" collapsed="false">
      <c r="C5765" s="163" t="s">
        <v>11308</v>
      </c>
      <c r="D5765" s="163" t="s">
        <v>5649</v>
      </c>
      <c r="E5765" s="183" t="s">
        <v>5649</v>
      </c>
    </row>
    <row r="5766" customFormat="false" ht="16.4" hidden="false" customHeight="false" outlineLevel="0" collapsed="false">
      <c r="C5766" s="163" t="s">
        <v>11309</v>
      </c>
      <c r="D5766" s="163" t="s">
        <v>5649</v>
      </c>
      <c r="E5766" s="183" t="s">
        <v>5649</v>
      </c>
    </row>
    <row r="5767" customFormat="false" ht="16.4" hidden="false" customHeight="false" outlineLevel="0" collapsed="false">
      <c r="C5767" s="163" t="s">
        <v>11310</v>
      </c>
      <c r="D5767" s="163" t="s">
        <v>5649</v>
      </c>
      <c r="E5767" s="183" t="s">
        <v>5649</v>
      </c>
    </row>
    <row r="5768" customFormat="false" ht="16.4" hidden="false" customHeight="false" outlineLevel="0" collapsed="false">
      <c r="C5768" s="163" t="s">
        <v>11311</v>
      </c>
      <c r="D5768" s="163" t="s">
        <v>5649</v>
      </c>
      <c r="E5768" s="183" t="s">
        <v>5649</v>
      </c>
    </row>
    <row r="5769" customFormat="false" ht="16.4" hidden="false" customHeight="false" outlineLevel="0" collapsed="false">
      <c r="C5769" s="163" t="s">
        <v>11312</v>
      </c>
      <c r="D5769" s="163" t="s">
        <v>5649</v>
      </c>
      <c r="E5769" s="183" t="s">
        <v>5649</v>
      </c>
    </row>
    <row r="5770" customFormat="false" ht="16.4" hidden="false" customHeight="false" outlineLevel="0" collapsed="false">
      <c r="C5770" s="163" t="s">
        <v>11313</v>
      </c>
      <c r="D5770" s="163" t="s">
        <v>5649</v>
      </c>
      <c r="E5770" s="183" t="s">
        <v>5649</v>
      </c>
    </row>
    <row r="5771" customFormat="false" ht="16.4" hidden="false" customHeight="false" outlineLevel="0" collapsed="false">
      <c r="C5771" s="163" t="s">
        <v>11314</v>
      </c>
      <c r="D5771" s="163" t="s">
        <v>5649</v>
      </c>
      <c r="E5771" s="183" t="s">
        <v>5649</v>
      </c>
    </row>
    <row r="5772" customFormat="false" ht="16.4" hidden="false" customHeight="false" outlineLevel="0" collapsed="false">
      <c r="C5772" s="163" t="s">
        <v>11315</v>
      </c>
      <c r="D5772" s="163" t="s">
        <v>5649</v>
      </c>
      <c r="E5772" s="183" t="s">
        <v>5649</v>
      </c>
    </row>
    <row r="5773" customFormat="false" ht="16.4" hidden="false" customHeight="false" outlineLevel="0" collapsed="false">
      <c r="C5773" s="163" t="s">
        <v>11316</v>
      </c>
      <c r="D5773" s="163" t="s">
        <v>5649</v>
      </c>
      <c r="E5773" s="183" t="s">
        <v>5649</v>
      </c>
    </row>
    <row r="5774" customFormat="false" ht="16.4" hidden="false" customHeight="false" outlineLevel="0" collapsed="false">
      <c r="C5774" s="163" t="s">
        <v>11317</v>
      </c>
      <c r="D5774" s="163" t="s">
        <v>5649</v>
      </c>
      <c r="E5774" s="183" t="s">
        <v>5649</v>
      </c>
    </row>
    <row r="5775" customFormat="false" ht="16.4" hidden="false" customHeight="false" outlineLevel="0" collapsed="false">
      <c r="C5775" s="163" t="s">
        <v>11318</v>
      </c>
      <c r="D5775" s="163" t="s">
        <v>5649</v>
      </c>
      <c r="E5775" s="183" t="s">
        <v>5649</v>
      </c>
    </row>
    <row r="5776" customFormat="false" ht="16.4" hidden="false" customHeight="false" outlineLevel="0" collapsed="false">
      <c r="C5776" s="163" t="s">
        <v>11319</v>
      </c>
      <c r="D5776" s="163" t="s">
        <v>5649</v>
      </c>
      <c r="E5776" s="183" t="s">
        <v>5649</v>
      </c>
    </row>
    <row r="5777" customFormat="false" ht="16.4" hidden="false" customHeight="false" outlineLevel="0" collapsed="false">
      <c r="C5777" s="163" t="s">
        <v>11320</v>
      </c>
      <c r="D5777" s="163" t="s">
        <v>1198</v>
      </c>
      <c r="E5777" s="183" t="s">
        <v>5649</v>
      </c>
    </row>
    <row r="5778" customFormat="false" ht="16.4" hidden="false" customHeight="false" outlineLevel="0" collapsed="false">
      <c r="C5778" s="163" t="s">
        <v>11321</v>
      </c>
      <c r="D5778" s="163" t="s">
        <v>5649</v>
      </c>
      <c r="E5778" s="183" t="s">
        <v>5649</v>
      </c>
    </row>
    <row r="5779" customFormat="false" ht="16.4" hidden="false" customHeight="false" outlineLevel="0" collapsed="false">
      <c r="C5779" s="163" t="s">
        <v>11322</v>
      </c>
      <c r="D5779" s="163" t="s">
        <v>5649</v>
      </c>
      <c r="E5779" s="183" t="s">
        <v>5649</v>
      </c>
    </row>
    <row r="5780" customFormat="false" ht="16.4" hidden="false" customHeight="false" outlineLevel="0" collapsed="false">
      <c r="C5780" s="163" t="s">
        <v>11323</v>
      </c>
      <c r="D5780" s="163" t="s">
        <v>5649</v>
      </c>
      <c r="E5780" s="183" t="s">
        <v>5649</v>
      </c>
    </row>
    <row r="5781" customFormat="false" ht="16.4" hidden="false" customHeight="false" outlineLevel="0" collapsed="false">
      <c r="C5781" s="163" t="s">
        <v>11324</v>
      </c>
      <c r="D5781" s="163" t="s">
        <v>5649</v>
      </c>
      <c r="E5781" s="183" t="s">
        <v>5649</v>
      </c>
    </row>
    <row r="5782" customFormat="false" ht="16.4" hidden="false" customHeight="false" outlineLevel="0" collapsed="false">
      <c r="C5782" s="163" t="s">
        <v>11325</v>
      </c>
      <c r="D5782" s="163" t="s">
        <v>5649</v>
      </c>
      <c r="E5782" s="183" t="s">
        <v>5649</v>
      </c>
    </row>
    <row r="5783" customFormat="false" ht="16.4" hidden="false" customHeight="false" outlineLevel="0" collapsed="false">
      <c r="C5783" s="163" t="s">
        <v>11326</v>
      </c>
      <c r="D5783" s="163" t="s">
        <v>5649</v>
      </c>
      <c r="E5783" s="183" t="s">
        <v>5649</v>
      </c>
    </row>
    <row r="5784" customFormat="false" ht="16.4" hidden="false" customHeight="false" outlineLevel="0" collapsed="false">
      <c r="C5784" s="163" t="s">
        <v>11327</v>
      </c>
      <c r="D5784" s="163" t="s">
        <v>5649</v>
      </c>
      <c r="E5784" s="183" t="s">
        <v>5649</v>
      </c>
    </row>
    <row r="5785" customFormat="false" ht="16.4" hidden="false" customHeight="false" outlineLevel="0" collapsed="false">
      <c r="C5785" s="163" t="s">
        <v>11328</v>
      </c>
      <c r="D5785" s="163" t="s">
        <v>5649</v>
      </c>
      <c r="E5785" s="183" t="s">
        <v>5649</v>
      </c>
    </row>
    <row r="5786" customFormat="false" ht="16.4" hidden="false" customHeight="false" outlineLevel="0" collapsed="false">
      <c r="C5786" s="163" t="s">
        <v>11329</v>
      </c>
      <c r="D5786" s="163" t="s">
        <v>5649</v>
      </c>
      <c r="E5786" s="183" t="s">
        <v>5649</v>
      </c>
    </row>
    <row r="5787" customFormat="false" ht="16.4" hidden="false" customHeight="false" outlineLevel="0" collapsed="false">
      <c r="C5787" s="163" t="s">
        <v>11330</v>
      </c>
      <c r="D5787" s="163" t="s">
        <v>5649</v>
      </c>
      <c r="E5787" s="183" t="s">
        <v>5649</v>
      </c>
    </row>
    <row r="5788" customFormat="false" ht="16.4" hidden="false" customHeight="false" outlineLevel="0" collapsed="false">
      <c r="C5788" s="163" t="s">
        <v>11331</v>
      </c>
      <c r="D5788" s="163" t="s">
        <v>5649</v>
      </c>
      <c r="E5788" s="183" t="s">
        <v>5649</v>
      </c>
    </row>
    <row r="5789" customFormat="false" ht="16.4" hidden="false" customHeight="false" outlineLevel="0" collapsed="false">
      <c r="C5789" s="163" t="s">
        <v>11332</v>
      </c>
      <c r="D5789" s="163" t="s">
        <v>5649</v>
      </c>
      <c r="E5789" s="183" t="s">
        <v>5649</v>
      </c>
    </row>
    <row r="5790" customFormat="false" ht="16.4" hidden="false" customHeight="false" outlineLevel="0" collapsed="false">
      <c r="C5790" s="163" t="s">
        <v>1197</v>
      </c>
      <c r="D5790" s="163" t="s">
        <v>5649</v>
      </c>
      <c r="E5790" s="183" t="n">
        <v>0.5797</v>
      </c>
    </row>
    <row r="5791" customFormat="false" ht="16.4" hidden="false" customHeight="false" outlineLevel="0" collapsed="false">
      <c r="C5791" s="163" t="s">
        <v>11333</v>
      </c>
      <c r="D5791" s="163" t="s">
        <v>5649</v>
      </c>
      <c r="E5791" s="183" t="s">
        <v>5649</v>
      </c>
    </row>
    <row r="5792" customFormat="false" ht="16.4" hidden="false" customHeight="false" outlineLevel="0" collapsed="false">
      <c r="C5792" s="163" t="s">
        <v>11334</v>
      </c>
      <c r="D5792" s="163" t="s">
        <v>5649</v>
      </c>
      <c r="E5792" s="183" t="s">
        <v>5649</v>
      </c>
    </row>
    <row r="5793" customFormat="false" ht="16.4" hidden="false" customHeight="false" outlineLevel="0" collapsed="false">
      <c r="C5793" s="163" t="s">
        <v>11335</v>
      </c>
      <c r="D5793" s="163" t="s">
        <v>5649</v>
      </c>
      <c r="E5793" s="183" t="s">
        <v>5649</v>
      </c>
    </row>
    <row r="5794" customFormat="false" ht="16.4" hidden="false" customHeight="false" outlineLevel="0" collapsed="false">
      <c r="C5794" s="163" t="s">
        <v>11336</v>
      </c>
      <c r="D5794" s="163" t="s">
        <v>5649</v>
      </c>
      <c r="E5794" s="183" t="s">
        <v>5649</v>
      </c>
    </row>
    <row r="5795" customFormat="false" ht="16.4" hidden="false" customHeight="false" outlineLevel="0" collapsed="false">
      <c r="C5795" s="163" t="s">
        <v>11337</v>
      </c>
      <c r="D5795" s="163" t="s">
        <v>5649</v>
      </c>
      <c r="E5795" s="183" t="s">
        <v>5649</v>
      </c>
    </row>
    <row r="5796" customFormat="false" ht="16.4" hidden="false" customHeight="false" outlineLevel="0" collapsed="false">
      <c r="C5796" s="163" t="s">
        <v>11338</v>
      </c>
      <c r="D5796" s="163" t="s">
        <v>5649</v>
      </c>
      <c r="E5796" s="183" t="s">
        <v>5649</v>
      </c>
    </row>
    <row r="5797" customFormat="false" ht="16.4" hidden="false" customHeight="false" outlineLevel="0" collapsed="false">
      <c r="C5797" s="163" t="s">
        <v>11339</v>
      </c>
      <c r="D5797" s="163" t="s">
        <v>5649</v>
      </c>
      <c r="E5797" s="183" t="s">
        <v>5649</v>
      </c>
    </row>
    <row r="5798" customFormat="false" ht="16.4" hidden="false" customHeight="false" outlineLevel="0" collapsed="false">
      <c r="C5798" s="163" t="s">
        <v>11340</v>
      </c>
      <c r="D5798" s="163" t="s">
        <v>5649</v>
      </c>
      <c r="E5798" s="183" t="s">
        <v>5649</v>
      </c>
    </row>
    <row r="5799" customFormat="false" ht="16.4" hidden="false" customHeight="false" outlineLevel="0" collapsed="false">
      <c r="C5799" s="163" t="s">
        <v>11341</v>
      </c>
      <c r="D5799" s="163" t="s">
        <v>5649</v>
      </c>
      <c r="E5799" s="183" t="s">
        <v>5649</v>
      </c>
    </row>
    <row r="5800" customFormat="false" ht="16.4" hidden="false" customHeight="false" outlineLevel="0" collapsed="false">
      <c r="C5800" s="163" t="s">
        <v>11342</v>
      </c>
      <c r="D5800" s="163" t="s">
        <v>5649</v>
      </c>
      <c r="E5800" s="183" t="s">
        <v>5649</v>
      </c>
    </row>
    <row r="5801" customFormat="false" ht="16.4" hidden="false" customHeight="false" outlineLevel="0" collapsed="false">
      <c r="C5801" s="163" t="s">
        <v>11343</v>
      </c>
      <c r="D5801" s="163" t="s">
        <v>5649</v>
      </c>
      <c r="E5801" s="183" t="s">
        <v>5649</v>
      </c>
    </row>
    <row r="5802" customFormat="false" ht="16.4" hidden="false" customHeight="false" outlineLevel="0" collapsed="false">
      <c r="C5802" s="163" t="s">
        <v>11344</v>
      </c>
      <c r="D5802" s="163" t="s">
        <v>5649</v>
      </c>
      <c r="E5802" s="183" t="s">
        <v>5649</v>
      </c>
    </row>
    <row r="5803" customFormat="false" ht="16.4" hidden="false" customHeight="false" outlineLevel="0" collapsed="false">
      <c r="C5803" s="163" t="s">
        <v>11345</v>
      </c>
      <c r="D5803" s="163" t="s">
        <v>5649</v>
      </c>
      <c r="E5803" s="183" t="s">
        <v>5649</v>
      </c>
    </row>
    <row r="5804" customFormat="false" ht="16.4" hidden="false" customHeight="false" outlineLevel="0" collapsed="false">
      <c r="C5804" s="163" t="s">
        <v>11346</v>
      </c>
      <c r="D5804" s="163" t="s">
        <v>5649</v>
      </c>
      <c r="E5804" s="183" t="s">
        <v>5649</v>
      </c>
    </row>
    <row r="5805" customFormat="false" ht="16.4" hidden="false" customHeight="false" outlineLevel="0" collapsed="false">
      <c r="C5805" s="163" t="s">
        <v>11347</v>
      </c>
      <c r="D5805" s="163" t="s">
        <v>5649</v>
      </c>
      <c r="E5805" s="183" t="s">
        <v>5649</v>
      </c>
    </row>
    <row r="5806" customFormat="false" ht="16.4" hidden="false" customHeight="false" outlineLevel="0" collapsed="false">
      <c r="C5806" s="163" t="s">
        <v>11348</v>
      </c>
      <c r="D5806" s="163" t="s">
        <v>5649</v>
      </c>
      <c r="E5806" s="183" t="s">
        <v>5649</v>
      </c>
    </row>
    <row r="5807" customFormat="false" ht="16.4" hidden="false" customHeight="false" outlineLevel="0" collapsed="false">
      <c r="C5807" s="163" t="s">
        <v>11349</v>
      </c>
      <c r="D5807" s="163" t="s">
        <v>5649</v>
      </c>
      <c r="E5807" s="183" t="s">
        <v>5649</v>
      </c>
    </row>
    <row r="5808" customFormat="false" ht="16.4" hidden="false" customHeight="false" outlineLevel="0" collapsed="false">
      <c r="C5808" s="163" t="s">
        <v>11350</v>
      </c>
      <c r="D5808" s="163" t="s">
        <v>5649</v>
      </c>
      <c r="E5808" s="183" t="s">
        <v>5649</v>
      </c>
    </row>
    <row r="5809" customFormat="false" ht="16.4" hidden="false" customHeight="false" outlineLevel="0" collapsed="false">
      <c r="C5809" s="163" t="s">
        <v>11351</v>
      </c>
      <c r="D5809" s="163" t="s">
        <v>5649</v>
      </c>
      <c r="E5809" s="183" t="s">
        <v>5649</v>
      </c>
    </row>
    <row r="5810" customFormat="false" ht="16.4" hidden="false" customHeight="false" outlineLevel="0" collapsed="false">
      <c r="C5810" s="163" t="s">
        <v>11352</v>
      </c>
      <c r="D5810" s="163" t="s">
        <v>5649</v>
      </c>
      <c r="E5810" s="183" t="s">
        <v>5649</v>
      </c>
    </row>
    <row r="5811" customFormat="false" ht="16.4" hidden="false" customHeight="false" outlineLevel="0" collapsed="false">
      <c r="C5811" s="163" t="s">
        <v>11353</v>
      </c>
      <c r="D5811" s="163" t="s">
        <v>5649</v>
      </c>
      <c r="E5811" s="183" t="s">
        <v>5649</v>
      </c>
    </row>
    <row r="5812" customFormat="false" ht="16.4" hidden="false" customHeight="false" outlineLevel="0" collapsed="false">
      <c r="C5812" s="163" t="s">
        <v>11354</v>
      </c>
      <c r="D5812" s="163" t="s">
        <v>5649</v>
      </c>
      <c r="E5812" s="183" t="s">
        <v>5649</v>
      </c>
    </row>
    <row r="5813" customFormat="false" ht="16.4" hidden="false" customHeight="false" outlineLevel="0" collapsed="false">
      <c r="C5813" s="163" t="s">
        <v>11355</v>
      </c>
      <c r="D5813" s="163" t="s">
        <v>5649</v>
      </c>
      <c r="E5813" s="183" t="s">
        <v>5649</v>
      </c>
    </row>
    <row r="5814" customFormat="false" ht="16.4" hidden="false" customHeight="false" outlineLevel="0" collapsed="false">
      <c r="C5814" s="163" t="s">
        <v>11356</v>
      </c>
      <c r="D5814" s="163" t="s">
        <v>5649</v>
      </c>
      <c r="E5814" s="183" t="s">
        <v>5649</v>
      </c>
    </row>
    <row r="5815" customFormat="false" ht="16.4" hidden="false" customHeight="false" outlineLevel="0" collapsed="false">
      <c r="C5815" s="163" t="s">
        <v>11357</v>
      </c>
      <c r="D5815" s="163" t="s">
        <v>5649</v>
      </c>
      <c r="E5815" s="183" t="s">
        <v>5649</v>
      </c>
    </row>
    <row r="5816" customFormat="false" ht="16.4" hidden="false" customHeight="false" outlineLevel="0" collapsed="false">
      <c r="C5816" s="163" t="s">
        <v>11358</v>
      </c>
      <c r="D5816" s="163" t="s">
        <v>5649</v>
      </c>
      <c r="E5816" s="183" t="s">
        <v>5649</v>
      </c>
    </row>
    <row r="5817" customFormat="false" ht="16.4" hidden="false" customHeight="false" outlineLevel="0" collapsed="false">
      <c r="C5817" s="163" t="s">
        <v>11359</v>
      </c>
      <c r="D5817" s="163" t="s">
        <v>5649</v>
      </c>
      <c r="E5817" s="183" t="s">
        <v>5649</v>
      </c>
    </row>
    <row r="5818" customFormat="false" ht="16.4" hidden="false" customHeight="false" outlineLevel="0" collapsed="false">
      <c r="C5818" s="163" t="s">
        <v>11360</v>
      </c>
      <c r="D5818" s="163" t="s">
        <v>5649</v>
      </c>
      <c r="E5818" s="183" t="s">
        <v>5649</v>
      </c>
    </row>
    <row r="5819" customFormat="false" ht="16.4" hidden="false" customHeight="false" outlineLevel="0" collapsed="false">
      <c r="C5819" s="163" t="s">
        <v>11361</v>
      </c>
      <c r="D5819" s="163" t="s">
        <v>5649</v>
      </c>
      <c r="E5819" s="183" t="s">
        <v>5649</v>
      </c>
    </row>
    <row r="5820" customFormat="false" ht="16.4" hidden="false" customHeight="false" outlineLevel="0" collapsed="false">
      <c r="C5820" s="163" t="s">
        <v>11362</v>
      </c>
      <c r="D5820" s="163" t="s">
        <v>5649</v>
      </c>
      <c r="E5820" s="183" t="s">
        <v>5649</v>
      </c>
    </row>
    <row r="5821" customFormat="false" ht="16.4" hidden="false" customHeight="false" outlineLevel="0" collapsed="false">
      <c r="C5821" s="163" t="s">
        <v>11363</v>
      </c>
      <c r="D5821" s="163" t="s">
        <v>5649</v>
      </c>
      <c r="E5821" s="183" t="s">
        <v>5649</v>
      </c>
    </row>
    <row r="5822" customFormat="false" ht="16.4" hidden="false" customHeight="false" outlineLevel="0" collapsed="false">
      <c r="C5822" s="163" t="s">
        <v>11364</v>
      </c>
      <c r="D5822" s="163" t="s">
        <v>5649</v>
      </c>
      <c r="E5822" s="183" t="s">
        <v>5649</v>
      </c>
    </row>
    <row r="5823" customFormat="false" ht="16.4" hidden="false" customHeight="false" outlineLevel="0" collapsed="false">
      <c r="C5823" s="163" t="s">
        <v>11365</v>
      </c>
      <c r="D5823" s="163" t="s">
        <v>5649</v>
      </c>
      <c r="E5823" s="183" t="s">
        <v>5649</v>
      </c>
    </row>
    <row r="5824" customFormat="false" ht="16.4" hidden="false" customHeight="false" outlineLevel="0" collapsed="false">
      <c r="C5824" s="163" t="s">
        <v>11366</v>
      </c>
      <c r="D5824" s="163" t="s">
        <v>5649</v>
      </c>
      <c r="E5824" s="183" t="s">
        <v>5649</v>
      </c>
    </row>
    <row r="5825" customFormat="false" ht="16.4" hidden="false" customHeight="false" outlineLevel="0" collapsed="false">
      <c r="C5825" s="163" t="s">
        <v>11367</v>
      </c>
      <c r="D5825" s="163" t="s">
        <v>5649</v>
      </c>
      <c r="E5825" s="183" t="s">
        <v>5649</v>
      </c>
    </row>
    <row r="5826" customFormat="false" ht="16.4" hidden="false" customHeight="false" outlineLevel="0" collapsed="false">
      <c r="C5826" s="163" t="s">
        <v>11368</v>
      </c>
      <c r="D5826" s="163" t="s">
        <v>5649</v>
      </c>
      <c r="E5826" s="183" t="s">
        <v>5649</v>
      </c>
    </row>
    <row r="5827" customFormat="false" ht="16.4" hidden="false" customHeight="false" outlineLevel="0" collapsed="false">
      <c r="C5827" s="163" t="s">
        <v>11369</v>
      </c>
      <c r="D5827" s="163" t="s">
        <v>5649</v>
      </c>
      <c r="E5827" s="183" t="s">
        <v>5649</v>
      </c>
    </row>
    <row r="5828" customFormat="false" ht="16.4" hidden="false" customHeight="false" outlineLevel="0" collapsed="false">
      <c r="C5828" s="163" t="s">
        <v>11370</v>
      </c>
      <c r="D5828" s="163" t="s">
        <v>5649</v>
      </c>
      <c r="E5828" s="183" t="s">
        <v>5649</v>
      </c>
    </row>
    <row r="5829" customFormat="false" ht="16.4" hidden="false" customHeight="false" outlineLevel="0" collapsed="false">
      <c r="C5829" s="163" t="s">
        <v>11371</v>
      </c>
      <c r="D5829" s="163" t="s">
        <v>5649</v>
      </c>
      <c r="E5829" s="183" t="s">
        <v>5649</v>
      </c>
    </row>
    <row r="5830" customFormat="false" ht="16.4" hidden="false" customHeight="false" outlineLevel="0" collapsed="false">
      <c r="C5830" s="163" t="s">
        <v>11372</v>
      </c>
      <c r="D5830" s="163" t="s">
        <v>5649</v>
      </c>
      <c r="E5830" s="183" t="s">
        <v>5649</v>
      </c>
    </row>
    <row r="5831" customFormat="false" ht="16.4" hidden="false" customHeight="false" outlineLevel="0" collapsed="false">
      <c r="C5831" s="163" t="s">
        <v>11373</v>
      </c>
      <c r="D5831" s="163" t="s">
        <v>5649</v>
      </c>
      <c r="E5831" s="183" t="s">
        <v>5649</v>
      </c>
    </row>
    <row r="5832" customFormat="false" ht="16.4" hidden="false" customHeight="false" outlineLevel="0" collapsed="false">
      <c r="C5832" s="163" t="s">
        <v>11374</v>
      </c>
      <c r="D5832" s="163" t="s">
        <v>5649</v>
      </c>
      <c r="E5832" s="183" t="s">
        <v>5649</v>
      </c>
    </row>
    <row r="5833" customFormat="false" ht="16.4" hidden="false" customHeight="false" outlineLevel="0" collapsed="false">
      <c r="C5833" s="163" t="s">
        <v>11375</v>
      </c>
      <c r="D5833" s="163" t="s">
        <v>5649</v>
      </c>
      <c r="E5833" s="183" t="s">
        <v>5649</v>
      </c>
    </row>
    <row r="5834" customFormat="false" ht="16.4" hidden="false" customHeight="false" outlineLevel="0" collapsed="false">
      <c r="C5834" s="163" t="s">
        <v>11376</v>
      </c>
      <c r="D5834" s="163" t="s">
        <v>5649</v>
      </c>
      <c r="E5834" s="183" t="s">
        <v>5649</v>
      </c>
    </row>
    <row r="5835" customFormat="false" ht="16.4" hidden="false" customHeight="false" outlineLevel="0" collapsed="false">
      <c r="C5835" s="163" t="s">
        <v>11377</v>
      </c>
      <c r="D5835" s="163" t="s">
        <v>5649</v>
      </c>
      <c r="E5835" s="183" t="s">
        <v>5649</v>
      </c>
    </row>
    <row r="5836" customFormat="false" ht="16.4" hidden="false" customHeight="false" outlineLevel="0" collapsed="false">
      <c r="C5836" s="163" t="s">
        <v>11378</v>
      </c>
      <c r="D5836" s="163" t="s">
        <v>5649</v>
      </c>
      <c r="E5836" s="183" t="s">
        <v>5649</v>
      </c>
    </row>
    <row r="5837" customFormat="false" ht="16.4" hidden="false" customHeight="false" outlineLevel="0" collapsed="false">
      <c r="C5837" s="163" t="s">
        <v>11379</v>
      </c>
      <c r="D5837" s="163" t="s">
        <v>5649</v>
      </c>
      <c r="E5837" s="183" t="s">
        <v>5649</v>
      </c>
    </row>
    <row r="5838" customFormat="false" ht="16.4" hidden="false" customHeight="false" outlineLevel="0" collapsed="false">
      <c r="C5838" s="163" t="s">
        <v>11380</v>
      </c>
      <c r="D5838" s="163" t="s">
        <v>5649</v>
      </c>
      <c r="E5838" s="183" t="s">
        <v>5649</v>
      </c>
    </row>
    <row r="5839" customFormat="false" ht="16.4" hidden="false" customHeight="false" outlineLevel="0" collapsed="false">
      <c r="C5839" s="163" t="s">
        <v>11381</v>
      </c>
      <c r="D5839" s="163" t="s">
        <v>5649</v>
      </c>
      <c r="E5839" s="183" t="s">
        <v>5649</v>
      </c>
    </row>
    <row r="5840" customFormat="false" ht="16.4" hidden="false" customHeight="false" outlineLevel="0" collapsed="false">
      <c r="C5840" s="163" t="s">
        <v>11382</v>
      </c>
      <c r="D5840" s="163" t="s">
        <v>5649</v>
      </c>
      <c r="E5840" s="183" t="s">
        <v>5649</v>
      </c>
    </row>
    <row r="5841" customFormat="false" ht="16.4" hidden="false" customHeight="false" outlineLevel="0" collapsed="false">
      <c r="C5841" s="163" t="s">
        <v>11383</v>
      </c>
      <c r="D5841" s="163" t="s">
        <v>5649</v>
      </c>
      <c r="E5841" s="183" t="s">
        <v>5649</v>
      </c>
    </row>
    <row r="5842" customFormat="false" ht="16.4" hidden="false" customHeight="false" outlineLevel="0" collapsed="false">
      <c r="C5842" s="163" t="s">
        <v>11384</v>
      </c>
      <c r="D5842" s="163" t="s">
        <v>5649</v>
      </c>
      <c r="E5842" s="183" t="s">
        <v>5649</v>
      </c>
    </row>
    <row r="5843" customFormat="false" ht="16.4" hidden="false" customHeight="false" outlineLevel="0" collapsed="false">
      <c r="C5843" s="163" t="s">
        <v>11385</v>
      </c>
      <c r="D5843" s="163" t="s">
        <v>5649</v>
      </c>
      <c r="E5843" s="183" t="s">
        <v>5649</v>
      </c>
    </row>
    <row r="5844" customFormat="false" ht="16.4" hidden="false" customHeight="false" outlineLevel="0" collapsed="false">
      <c r="C5844" s="163" t="s">
        <v>11386</v>
      </c>
      <c r="D5844" s="163" t="s">
        <v>5649</v>
      </c>
      <c r="E5844" s="183" t="s">
        <v>5649</v>
      </c>
    </row>
    <row r="5845" customFormat="false" ht="16.4" hidden="false" customHeight="false" outlineLevel="0" collapsed="false">
      <c r="C5845" s="163" t="s">
        <v>11387</v>
      </c>
      <c r="D5845" s="163" t="s">
        <v>5649</v>
      </c>
      <c r="E5845" s="183" t="s">
        <v>5649</v>
      </c>
    </row>
    <row r="5846" customFormat="false" ht="16.4" hidden="false" customHeight="false" outlineLevel="0" collapsed="false">
      <c r="C5846" s="163" t="s">
        <v>11388</v>
      </c>
      <c r="D5846" s="163" t="s">
        <v>5649</v>
      </c>
      <c r="E5846" s="183" t="s">
        <v>5649</v>
      </c>
    </row>
    <row r="5847" customFormat="false" ht="16.4" hidden="false" customHeight="false" outlineLevel="0" collapsed="false">
      <c r="C5847" s="163" t="s">
        <v>11389</v>
      </c>
      <c r="D5847" s="163" t="s">
        <v>5649</v>
      </c>
      <c r="E5847" s="183" t="s">
        <v>5649</v>
      </c>
    </row>
    <row r="5848" customFormat="false" ht="16.4" hidden="false" customHeight="false" outlineLevel="0" collapsed="false">
      <c r="C5848" s="163" t="s">
        <v>11390</v>
      </c>
      <c r="D5848" s="163" t="s">
        <v>5649</v>
      </c>
      <c r="E5848" s="183" t="s">
        <v>5649</v>
      </c>
    </row>
    <row r="5849" customFormat="false" ht="16.4" hidden="false" customHeight="false" outlineLevel="0" collapsed="false">
      <c r="C5849" s="163" t="s">
        <v>11391</v>
      </c>
      <c r="D5849" s="163" t="s">
        <v>5649</v>
      </c>
      <c r="E5849" s="183" t="s">
        <v>5649</v>
      </c>
    </row>
    <row r="5850" customFormat="false" ht="16.4" hidden="false" customHeight="false" outlineLevel="0" collapsed="false">
      <c r="C5850" s="163" t="s">
        <v>11392</v>
      </c>
      <c r="D5850" s="163" t="s">
        <v>5649</v>
      </c>
      <c r="E5850" s="183" t="s">
        <v>5649</v>
      </c>
    </row>
    <row r="5851" customFormat="false" ht="16.4" hidden="false" customHeight="false" outlineLevel="0" collapsed="false">
      <c r="C5851" s="163" t="s">
        <v>11393</v>
      </c>
      <c r="D5851" s="163" t="s">
        <v>5649</v>
      </c>
      <c r="E5851" s="183" t="s">
        <v>5649</v>
      </c>
    </row>
    <row r="5852" customFormat="false" ht="16.4" hidden="false" customHeight="false" outlineLevel="0" collapsed="false">
      <c r="C5852" s="163" t="s">
        <v>11394</v>
      </c>
      <c r="D5852" s="163" t="s">
        <v>5649</v>
      </c>
      <c r="E5852" s="183" t="s">
        <v>5649</v>
      </c>
    </row>
    <row r="5853" customFormat="false" ht="16.4" hidden="false" customHeight="false" outlineLevel="0" collapsed="false">
      <c r="C5853" s="163" t="s">
        <v>11395</v>
      </c>
      <c r="D5853" s="163" t="s">
        <v>5649</v>
      </c>
      <c r="E5853" s="183" t="s">
        <v>5649</v>
      </c>
    </row>
    <row r="5854" customFormat="false" ht="16.4" hidden="false" customHeight="false" outlineLevel="0" collapsed="false">
      <c r="C5854" s="163" t="s">
        <v>11396</v>
      </c>
      <c r="D5854" s="163" t="s">
        <v>5649</v>
      </c>
      <c r="E5854" s="183" t="s">
        <v>5649</v>
      </c>
    </row>
    <row r="5855" customFormat="false" ht="16.4" hidden="false" customHeight="false" outlineLevel="0" collapsed="false">
      <c r="C5855" s="163" t="s">
        <v>11397</v>
      </c>
      <c r="D5855" s="163" t="s">
        <v>5649</v>
      </c>
      <c r="E5855" s="183" t="s">
        <v>5649</v>
      </c>
    </row>
    <row r="5856" customFormat="false" ht="16.4" hidden="false" customHeight="false" outlineLevel="0" collapsed="false">
      <c r="C5856" s="163" t="s">
        <v>11398</v>
      </c>
      <c r="D5856" s="163" t="s">
        <v>5649</v>
      </c>
      <c r="E5856" s="183" t="s">
        <v>5649</v>
      </c>
    </row>
    <row r="5857" customFormat="false" ht="16.4" hidden="false" customHeight="false" outlineLevel="0" collapsed="false">
      <c r="C5857" s="163" t="s">
        <v>11399</v>
      </c>
      <c r="D5857" s="163" t="s">
        <v>5649</v>
      </c>
      <c r="E5857" s="183" t="s">
        <v>5649</v>
      </c>
    </row>
    <row r="5858" customFormat="false" ht="16.4" hidden="false" customHeight="false" outlineLevel="0" collapsed="false">
      <c r="C5858" s="163" t="s">
        <v>11400</v>
      </c>
      <c r="D5858" s="163" t="s">
        <v>5649</v>
      </c>
      <c r="E5858" s="183" t="s">
        <v>5649</v>
      </c>
    </row>
    <row r="5859" customFormat="false" ht="16.4" hidden="false" customHeight="false" outlineLevel="0" collapsed="false">
      <c r="C5859" s="163" t="s">
        <v>11401</v>
      </c>
      <c r="D5859" s="163" t="s">
        <v>5649</v>
      </c>
      <c r="E5859" s="183" t="s">
        <v>5649</v>
      </c>
    </row>
    <row r="5860" customFormat="false" ht="16.4" hidden="false" customHeight="false" outlineLevel="0" collapsed="false">
      <c r="C5860" s="163" t="s">
        <v>11402</v>
      </c>
      <c r="D5860" s="163" t="s">
        <v>5649</v>
      </c>
      <c r="E5860" s="183" t="s">
        <v>5649</v>
      </c>
    </row>
    <row r="5861" customFormat="false" ht="16.4" hidden="false" customHeight="false" outlineLevel="0" collapsed="false">
      <c r="C5861" s="163" t="s">
        <v>11403</v>
      </c>
      <c r="D5861" s="163" t="s">
        <v>5649</v>
      </c>
      <c r="E5861" s="183" t="s">
        <v>5649</v>
      </c>
    </row>
    <row r="5862" customFormat="false" ht="16.4" hidden="false" customHeight="false" outlineLevel="0" collapsed="false">
      <c r="C5862" s="163" t="s">
        <v>11404</v>
      </c>
      <c r="D5862" s="163" t="s">
        <v>5649</v>
      </c>
      <c r="E5862" s="183" t="s">
        <v>5649</v>
      </c>
    </row>
    <row r="5863" customFormat="false" ht="16.4" hidden="false" customHeight="false" outlineLevel="0" collapsed="false">
      <c r="C5863" s="163" t="s">
        <v>11405</v>
      </c>
      <c r="D5863" s="163" t="s">
        <v>5649</v>
      </c>
      <c r="E5863" s="183" t="s">
        <v>5649</v>
      </c>
    </row>
    <row r="5864" customFormat="false" ht="16.4" hidden="false" customHeight="false" outlineLevel="0" collapsed="false">
      <c r="C5864" s="163" t="s">
        <v>11406</v>
      </c>
      <c r="D5864" s="163" t="s">
        <v>5649</v>
      </c>
      <c r="E5864" s="183" t="s">
        <v>5649</v>
      </c>
    </row>
    <row r="5865" customFormat="false" ht="16.4" hidden="false" customHeight="false" outlineLevel="0" collapsed="false">
      <c r="C5865" s="163" t="s">
        <v>11407</v>
      </c>
      <c r="D5865" s="163" t="s">
        <v>5649</v>
      </c>
      <c r="E5865" s="183" t="s">
        <v>5649</v>
      </c>
    </row>
    <row r="5866" customFormat="false" ht="16.4" hidden="false" customHeight="false" outlineLevel="0" collapsed="false">
      <c r="C5866" s="163" t="s">
        <v>11408</v>
      </c>
      <c r="D5866" s="163" t="s">
        <v>5649</v>
      </c>
      <c r="E5866" s="183" t="s">
        <v>5649</v>
      </c>
    </row>
    <row r="5867" customFormat="false" ht="16.4" hidden="false" customHeight="false" outlineLevel="0" collapsed="false">
      <c r="C5867" s="163" t="s">
        <v>11409</v>
      </c>
      <c r="D5867" s="163" t="s">
        <v>5649</v>
      </c>
      <c r="E5867" s="183" t="s">
        <v>5649</v>
      </c>
    </row>
    <row r="5868" customFormat="false" ht="16.4" hidden="false" customHeight="false" outlineLevel="0" collapsed="false">
      <c r="C5868" s="163" t="s">
        <v>11410</v>
      </c>
      <c r="D5868" s="163" t="s">
        <v>5649</v>
      </c>
      <c r="E5868" s="183" t="s">
        <v>5649</v>
      </c>
    </row>
    <row r="5869" customFormat="false" ht="16.4" hidden="false" customHeight="false" outlineLevel="0" collapsed="false">
      <c r="C5869" s="163" t="s">
        <v>11411</v>
      </c>
      <c r="D5869" s="163" t="s">
        <v>5649</v>
      </c>
      <c r="E5869" s="183" t="s">
        <v>5649</v>
      </c>
    </row>
    <row r="5870" customFormat="false" ht="16.4" hidden="false" customHeight="false" outlineLevel="0" collapsed="false">
      <c r="C5870" s="163" t="s">
        <v>11412</v>
      </c>
      <c r="D5870" s="163" t="s">
        <v>5649</v>
      </c>
      <c r="E5870" s="183" t="s">
        <v>5649</v>
      </c>
    </row>
    <row r="5871" customFormat="false" ht="16.4" hidden="false" customHeight="false" outlineLevel="0" collapsed="false">
      <c r="C5871" s="163" t="s">
        <v>11413</v>
      </c>
      <c r="D5871" s="163" t="s">
        <v>5649</v>
      </c>
      <c r="E5871" s="183" t="s">
        <v>5649</v>
      </c>
    </row>
    <row r="5872" customFormat="false" ht="16.4" hidden="false" customHeight="false" outlineLevel="0" collapsed="false">
      <c r="C5872" s="163" t="s">
        <v>11414</v>
      </c>
      <c r="D5872" s="163" t="s">
        <v>5649</v>
      </c>
      <c r="E5872" s="183" t="s">
        <v>5649</v>
      </c>
    </row>
    <row r="5873" customFormat="false" ht="16.4" hidden="false" customHeight="false" outlineLevel="0" collapsed="false">
      <c r="C5873" s="163" t="s">
        <v>11415</v>
      </c>
      <c r="D5873" s="163" t="s">
        <v>5649</v>
      </c>
      <c r="E5873" s="183" t="s">
        <v>5649</v>
      </c>
    </row>
    <row r="5874" customFormat="false" ht="16.4" hidden="false" customHeight="false" outlineLevel="0" collapsed="false">
      <c r="C5874" s="163" t="s">
        <v>11416</v>
      </c>
      <c r="D5874" s="163" t="s">
        <v>5649</v>
      </c>
      <c r="E5874" s="183" t="s">
        <v>5649</v>
      </c>
    </row>
    <row r="5875" customFormat="false" ht="16.4" hidden="false" customHeight="false" outlineLevel="0" collapsed="false">
      <c r="C5875" s="163" t="s">
        <v>11417</v>
      </c>
      <c r="D5875" s="163" t="s">
        <v>5649</v>
      </c>
      <c r="E5875" s="183" t="s">
        <v>5649</v>
      </c>
    </row>
    <row r="5876" customFormat="false" ht="16.4" hidden="false" customHeight="false" outlineLevel="0" collapsed="false">
      <c r="C5876" s="163" t="s">
        <v>11418</v>
      </c>
      <c r="D5876" s="163" t="s">
        <v>5649</v>
      </c>
      <c r="E5876" s="183" t="s">
        <v>5649</v>
      </c>
    </row>
    <row r="5877" customFormat="false" ht="16.4" hidden="false" customHeight="false" outlineLevel="0" collapsed="false">
      <c r="C5877" s="163" t="s">
        <v>11419</v>
      </c>
      <c r="D5877" s="163" t="s">
        <v>5649</v>
      </c>
      <c r="E5877" s="183" t="s">
        <v>5649</v>
      </c>
    </row>
    <row r="5878" customFormat="false" ht="16.4" hidden="false" customHeight="false" outlineLevel="0" collapsed="false">
      <c r="C5878" s="163" t="s">
        <v>11420</v>
      </c>
      <c r="D5878" s="163" t="s">
        <v>5649</v>
      </c>
      <c r="E5878" s="183" t="s">
        <v>5649</v>
      </c>
    </row>
    <row r="5879" customFormat="false" ht="16.4" hidden="false" customHeight="false" outlineLevel="0" collapsed="false">
      <c r="C5879" s="163" t="s">
        <v>11421</v>
      </c>
      <c r="D5879" s="163" t="s">
        <v>5649</v>
      </c>
      <c r="E5879" s="183" t="s">
        <v>5649</v>
      </c>
    </row>
    <row r="5880" customFormat="false" ht="16.4" hidden="false" customHeight="false" outlineLevel="0" collapsed="false">
      <c r="C5880" s="163" t="s">
        <v>11422</v>
      </c>
      <c r="D5880" s="163" t="s">
        <v>5649</v>
      </c>
      <c r="E5880" s="183" t="s">
        <v>5649</v>
      </c>
    </row>
    <row r="5881" customFormat="false" ht="16.4" hidden="false" customHeight="false" outlineLevel="0" collapsed="false">
      <c r="C5881" s="163" t="s">
        <v>11423</v>
      </c>
      <c r="D5881" s="163" t="s">
        <v>5649</v>
      </c>
      <c r="E5881" s="183" t="s">
        <v>5649</v>
      </c>
    </row>
    <row r="5882" customFormat="false" ht="16.4" hidden="false" customHeight="false" outlineLevel="0" collapsed="false">
      <c r="C5882" s="163" t="s">
        <v>11424</v>
      </c>
      <c r="D5882" s="163" t="s">
        <v>5649</v>
      </c>
      <c r="E5882" s="183" t="s">
        <v>5649</v>
      </c>
    </row>
    <row r="5883" customFormat="false" ht="16.4" hidden="false" customHeight="false" outlineLevel="0" collapsed="false">
      <c r="C5883" s="163" t="s">
        <v>11425</v>
      </c>
      <c r="D5883" s="163" t="s">
        <v>5649</v>
      </c>
      <c r="E5883" s="183" t="s">
        <v>5649</v>
      </c>
    </row>
    <row r="5884" customFormat="false" ht="16.4" hidden="false" customHeight="false" outlineLevel="0" collapsed="false">
      <c r="C5884" s="163" t="s">
        <v>11426</v>
      </c>
      <c r="D5884" s="163" t="s">
        <v>5649</v>
      </c>
      <c r="E5884" s="183" t="s">
        <v>5649</v>
      </c>
    </row>
    <row r="5885" customFormat="false" ht="16.4" hidden="false" customHeight="false" outlineLevel="0" collapsed="false">
      <c r="C5885" s="163" t="s">
        <v>11427</v>
      </c>
      <c r="D5885" s="163" t="s">
        <v>5649</v>
      </c>
      <c r="E5885" s="183" t="s">
        <v>5649</v>
      </c>
    </row>
    <row r="5886" customFormat="false" ht="16.4" hidden="false" customHeight="false" outlineLevel="0" collapsed="false">
      <c r="C5886" s="163" t="s">
        <v>11428</v>
      </c>
      <c r="D5886" s="163" t="s">
        <v>5649</v>
      </c>
      <c r="E5886" s="183" t="s">
        <v>5649</v>
      </c>
    </row>
    <row r="5887" customFormat="false" ht="16.4" hidden="false" customHeight="false" outlineLevel="0" collapsed="false">
      <c r="C5887" s="163" t="s">
        <v>11429</v>
      </c>
      <c r="D5887" s="163" t="s">
        <v>5649</v>
      </c>
      <c r="E5887" s="183" t="s">
        <v>5649</v>
      </c>
    </row>
    <row r="5888" customFormat="false" ht="16.4" hidden="false" customHeight="false" outlineLevel="0" collapsed="false">
      <c r="C5888" s="163" t="s">
        <v>11430</v>
      </c>
      <c r="D5888" s="163" t="s">
        <v>5649</v>
      </c>
      <c r="E5888" s="183" t="s">
        <v>5649</v>
      </c>
    </row>
    <row r="5889" customFormat="false" ht="16.4" hidden="false" customHeight="false" outlineLevel="0" collapsed="false">
      <c r="C5889" s="163" t="s">
        <v>11431</v>
      </c>
      <c r="D5889" s="163" t="s">
        <v>5649</v>
      </c>
      <c r="E5889" s="183" t="s">
        <v>5649</v>
      </c>
    </row>
    <row r="5890" customFormat="false" ht="16.4" hidden="false" customHeight="false" outlineLevel="0" collapsed="false">
      <c r="C5890" s="163" t="s">
        <v>11432</v>
      </c>
      <c r="D5890" s="163" t="s">
        <v>5649</v>
      </c>
      <c r="E5890" s="183" t="s">
        <v>5649</v>
      </c>
    </row>
    <row r="5891" customFormat="false" ht="16.4" hidden="false" customHeight="false" outlineLevel="0" collapsed="false">
      <c r="C5891" s="163" t="s">
        <v>11433</v>
      </c>
      <c r="D5891" s="163" t="s">
        <v>5649</v>
      </c>
      <c r="E5891" s="183" t="s">
        <v>5649</v>
      </c>
    </row>
    <row r="5892" customFormat="false" ht="16.4" hidden="false" customHeight="false" outlineLevel="0" collapsed="false">
      <c r="C5892" s="163" t="s">
        <v>11434</v>
      </c>
      <c r="D5892" s="163" t="s">
        <v>5649</v>
      </c>
      <c r="E5892" s="183" t="s">
        <v>5649</v>
      </c>
    </row>
    <row r="5893" customFormat="false" ht="16.4" hidden="false" customHeight="false" outlineLevel="0" collapsed="false">
      <c r="C5893" s="163" t="s">
        <v>11435</v>
      </c>
      <c r="D5893" s="163" t="s">
        <v>5649</v>
      </c>
      <c r="E5893" s="183" t="s">
        <v>5649</v>
      </c>
    </row>
    <row r="5894" customFormat="false" ht="16.4" hidden="false" customHeight="false" outlineLevel="0" collapsed="false">
      <c r="C5894" s="163" t="s">
        <v>11436</v>
      </c>
      <c r="D5894" s="163" t="s">
        <v>5649</v>
      </c>
      <c r="E5894" s="183" t="s">
        <v>5649</v>
      </c>
    </row>
    <row r="5895" customFormat="false" ht="16.4" hidden="false" customHeight="false" outlineLevel="0" collapsed="false">
      <c r="C5895" s="163" t="s">
        <v>11437</v>
      </c>
      <c r="D5895" s="163" t="s">
        <v>5649</v>
      </c>
      <c r="E5895" s="183" t="s">
        <v>5649</v>
      </c>
    </row>
    <row r="5896" customFormat="false" ht="16.4" hidden="false" customHeight="false" outlineLevel="0" collapsed="false">
      <c r="C5896" s="163" t="s">
        <v>11438</v>
      </c>
      <c r="D5896" s="163" t="s">
        <v>5649</v>
      </c>
      <c r="E5896" s="183" t="s">
        <v>5649</v>
      </c>
    </row>
    <row r="5897" customFormat="false" ht="16.4" hidden="false" customHeight="false" outlineLevel="0" collapsed="false">
      <c r="C5897" s="163" t="s">
        <v>11439</v>
      </c>
      <c r="D5897" s="163" t="s">
        <v>5649</v>
      </c>
      <c r="E5897" s="183" t="s">
        <v>5649</v>
      </c>
    </row>
    <row r="5898" customFormat="false" ht="16.4" hidden="false" customHeight="false" outlineLevel="0" collapsed="false">
      <c r="C5898" s="163" t="s">
        <v>11440</v>
      </c>
      <c r="D5898" s="163" t="s">
        <v>5649</v>
      </c>
      <c r="E5898" s="183" t="s">
        <v>5649</v>
      </c>
    </row>
    <row r="5899" customFormat="false" ht="16.4" hidden="false" customHeight="false" outlineLevel="0" collapsed="false">
      <c r="C5899" s="163" t="s">
        <v>11441</v>
      </c>
      <c r="D5899" s="163" t="s">
        <v>5649</v>
      </c>
      <c r="E5899" s="183" t="s">
        <v>5649</v>
      </c>
    </row>
    <row r="5900" customFormat="false" ht="16.4" hidden="false" customHeight="false" outlineLevel="0" collapsed="false">
      <c r="C5900" s="163" t="s">
        <v>11442</v>
      </c>
      <c r="D5900" s="163" t="s">
        <v>5649</v>
      </c>
      <c r="E5900" s="183" t="s">
        <v>5649</v>
      </c>
    </row>
    <row r="5901" customFormat="false" ht="16.4" hidden="false" customHeight="false" outlineLevel="0" collapsed="false">
      <c r="C5901" s="163" t="s">
        <v>11443</v>
      </c>
      <c r="D5901" s="163" t="s">
        <v>5649</v>
      </c>
      <c r="E5901" s="183" t="s">
        <v>5649</v>
      </c>
    </row>
    <row r="5902" customFormat="false" ht="16.4" hidden="false" customHeight="false" outlineLevel="0" collapsed="false">
      <c r="C5902" s="163" t="s">
        <v>11444</v>
      </c>
      <c r="D5902" s="163" t="s">
        <v>5649</v>
      </c>
      <c r="E5902" s="183" t="s">
        <v>5649</v>
      </c>
    </row>
    <row r="5903" customFormat="false" ht="16.4" hidden="false" customHeight="false" outlineLevel="0" collapsed="false">
      <c r="C5903" s="163" t="s">
        <v>11445</v>
      </c>
      <c r="D5903" s="163" t="s">
        <v>5649</v>
      </c>
      <c r="E5903" s="183" t="s">
        <v>5649</v>
      </c>
    </row>
    <row r="5904" customFormat="false" ht="16.4" hidden="false" customHeight="false" outlineLevel="0" collapsed="false">
      <c r="C5904" s="163" t="s">
        <v>11446</v>
      </c>
      <c r="D5904" s="163" t="s">
        <v>5649</v>
      </c>
      <c r="E5904" s="183" t="s">
        <v>5649</v>
      </c>
    </row>
    <row r="5905" customFormat="false" ht="16.4" hidden="false" customHeight="false" outlineLevel="0" collapsed="false">
      <c r="C5905" s="163" t="s">
        <v>11447</v>
      </c>
      <c r="D5905" s="163" t="s">
        <v>5649</v>
      </c>
      <c r="E5905" s="183" t="s">
        <v>5649</v>
      </c>
    </row>
    <row r="5906" customFormat="false" ht="16.4" hidden="false" customHeight="false" outlineLevel="0" collapsed="false">
      <c r="C5906" s="163" t="s">
        <v>11448</v>
      </c>
      <c r="D5906" s="163" t="s">
        <v>5649</v>
      </c>
      <c r="E5906" s="183" t="s">
        <v>5649</v>
      </c>
    </row>
    <row r="5907" customFormat="false" ht="16.4" hidden="false" customHeight="false" outlineLevel="0" collapsed="false">
      <c r="C5907" s="163" t="s">
        <v>11449</v>
      </c>
      <c r="D5907" s="163" t="s">
        <v>5649</v>
      </c>
      <c r="E5907" s="183" t="s">
        <v>5649</v>
      </c>
    </row>
    <row r="5908" customFormat="false" ht="16.4" hidden="false" customHeight="false" outlineLevel="0" collapsed="false">
      <c r="C5908" s="163" t="s">
        <v>11450</v>
      </c>
      <c r="D5908" s="163" t="s">
        <v>5649</v>
      </c>
      <c r="E5908" s="183" t="s">
        <v>5649</v>
      </c>
    </row>
    <row r="5909" customFormat="false" ht="16.4" hidden="false" customHeight="false" outlineLevel="0" collapsed="false">
      <c r="C5909" s="163" t="s">
        <v>11451</v>
      </c>
      <c r="D5909" s="163" t="s">
        <v>5649</v>
      </c>
      <c r="E5909" s="183" t="s">
        <v>5649</v>
      </c>
    </row>
    <row r="5910" customFormat="false" ht="16.4" hidden="false" customHeight="false" outlineLevel="0" collapsed="false">
      <c r="C5910" s="163" t="s">
        <v>11452</v>
      </c>
      <c r="D5910" s="163" t="s">
        <v>5649</v>
      </c>
      <c r="E5910" s="183" t="s">
        <v>5649</v>
      </c>
    </row>
    <row r="5911" customFormat="false" ht="16.4" hidden="false" customHeight="false" outlineLevel="0" collapsed="false">
      <c r="C5911" s="163" t="s">
        <v>11453</v>
      </c>
      <c r="D5911" s="163" t="s">
        <v>5649</v>
      </c>
      <c r="E5911" s="183" t="s">
        <v>5649</v>
      </c>
    </row>
    <row r="5912" customFormat="false" ht="16.4" hidden="false" customHeight="false" outlineLevel="0" collapsed="false">
      <c r="C5912" s="163" t="s">
        <v>11454</v>
      </c>
      <c r="D5912" s="163" t="s">
        <v>5649</v>
      </c>
      <c r="E5912" s="183" t="s">
        <v>5649</v>
      </c>
    </row>
    <row r="5913" customFormat="false" ht="16.4" hidden="false" customHeight="false" outlineLevel="0" collapsed="false">
      <c r="C5913" s="163" t="s">
        <v>11455</v>
      </c>
      <c r="D5913" s="163" t="s">
        <v>5649</v>
      </c>
      <c r="E5913" s="183" t="s">
        <v>5649</v>
      </c>
    </row>
    <row r="5914" customFormat="false" ht="16.4" hidden="false" customHeight="false" outlineLevel="0" collapsed="false">
      <c r="C5914" s="163" t="s">
        <v>11456</v>
      </c>
      <c r="D5914" s="163" t="s">
        <v>5649</v>
      </c>
      <c r="E5914" s="183" t="s">
        <v>5649</v>
      </c>
    </row>
    <row r="5915" customFormat="false" ht="16.4" hidden="false" customHeight="false" outlineLevel="0" collapsed="false">
      <c r="C5915" s="163" t="s">
        <v>11457</v>
      </c>
      <c r="D5915" s="163" t="s">
        <v>5649</v>
      </c>
      <c r="E5915" s="183" t="s">
        <v>5649</v>
      </c>
    </row>
    <row r="5916" customFormat="false" ht="16.4" hidden="false" customHeight="false" outlineLevel="0" collapsed="false">
      <c r="C5916" s="163" t="s">
        <v>11458</v>
      </c>
      <c r="D5916" s="163" t="s">
        <v>5649</v>
      </c>
      <c r="E5916" s="183" t="s">
        <v>5649</v>
      </c>
    </row>
    <row r="5917" customFormat="false" ht="16.4" hidden="false" customHeight="false" outlineLevel="0" collapsed="false">
      <c r="C5917" s="163" t="s">
        <v>11459</v>
      </c>
      <c r="D5917" s="163" t="s">
        <v>5649</v>
      </c>
      <c r="E5917" s="183" t="s">
        <v>5649</v>
      </c>
    </row>
    <row r="5918" customFormat="false" ht="16.4" hidden="false" customHeight="false" outlineLevel="0" collapsed="false">
      <c r="C5918" s="163" t="s">
        <v>11460</v>
      </c>
      <c r="D5918" s="163" t="s">
        <v>5649</v>
      </c>
      <c r="E5918" s="183" t="s">
        <v>5649</v>
      </c>
    </row>
    <row r="5919" customFormat="false" ht="16.4" hidden="false" customHeight="false" outlineLevel="0" collapsed="false">
      <c r="C5919" s="163" t="s">
        <v>11461</v>
      </c>
      <c r="D5919" s="163" t="s">
        <v>5649</v>
      </c>
      <c r="E5919" s="183" t="s">
        <v>5649</v>
      </c>
    </row>
    <row r="5920" customFormat="false" ht="16.4" hidden="false" customHeight="false" outlineLevel="0" collapsed="false">
      <c r="C5920" s="163" t="s">
        <v>11462</v>
      </c>
      <c r="D5920" s="163" t="s">
        <v>5649</v>
      </c>
      <c r="E5920" s="183" t="s">
        <v>5649</v>
      </c>
    </row>
    <row r="5921" customFormat="false" ht="16.4" hidden="false" customHeight="false" outlineLevel="0" collapsed="false">
      <c r="C5921" s="163" t="s">
        <v>11463</v>
      </c>
      <c r="D5921" s="163" t="s">
        <v>5649</v>
      </c>
      <c r="E5921" s="183" t="s">
        <v>5649</v>
      </c>
    </row>
    <row r="5922" customFormat="false" ht="16.4" hidden="false" customHeight="false" outlineLevel="0" collapsed="false">
      <c r="C5922" s="163" t="s">
        <v>11464</v>
      </c>
      <c r="D5922" s="163" t="s">
        <v>5649</v>
      </c>
      <c r="E5922" s="183" t="s">
        <v>5649</v>
      </c>
    </row>
    <row r="5923" customFormat="false" ht="16.4" hidden="false" customHeight="false" outlineLevel="0" collapsed="false">
      <c r="C5923" s="163" t="s">
        <v>11465</v>
      </c>
      <c r="D5923" s="163" t="s">
        <v>5649</v>
      </c>
      <c r="E5923" s="183" t="s">
        <v>5649</v>
      </c>
    </row>
    <row r="5924" customFormat="false" ht="16.4" hidden="false" customHeight="false" outlineLevel="0" collapsed="false">
      <c r="C5924" s="163" t="s">
        <v>11466</v>
      </c>
      <c r="D5924" s="163" t="s">
        <v>5649</v>
      </c>
      <c r="E5924" s="183" t="s">
        <v>5649</v>
      </c>
    </row>
    <row r="5925" customFormat="false" ht="16.4" hidden="false" customHeight="false" outlineLevel="0" collapsed="false">
      <c r="C5925" s="163" t="s">
        <v>11467</v>
      </c>
      <c r="D5925" s="163" t="s">
        <v>5649</v>
      </c>
      <c r="E5925" s="183" t="s">
        <v>5649</v>
      </c>
    </row>
    <row r="5926" customFormat="false" ht="16.4" hidden="false" customHeight="false" outlineLevel="0" collapsed="false">
      <c r="C5926" s="163" t="s">
        <v>11468</v>
      </c>
      <c r="D5926" s="163" t="s">
        <v>5649</v>
      </c>
      <c r="E5926" s="183" t="s">
        <v>5649</v>
      </c>
    </row>
    <row r="5927" customFormat="false" ht="16.4" hidden="false" customHeight="false" outlineLevel="0" collapsed="false">
      <c r="C5927" s="163" t="s">
        <v>11469</v>
      </c>
      <c r="D5927" s="163" t="s">
        <v>5649</v>
      </c>
      <c r="E5927" s="183" t="s">
        <v>5649</v>
      </c>
    </row>
    <row r="5928" customFormat="false" ht="16.4" hidden="false" customHeight="false" outlineLevel="0" collapsed="false">
      <c r="C5928" s="163" t="s">
        <v>11470</v>
      </c>
      <c r="D5928" s="163" t="s">
        <v>5649</v>
      </c>
      <c r="E5928" s="183" t="s">
        <v>5649</v>
      </c>
    </row>
    <row r="5929" customFormat="false" ht="16.4" hidden="false" customHeight="false" outlineLevel="0" collapsed="false">
      <c r="C5929" s="163" t="s">
        <v>11471</v>
      </c>
      <c r="D5929" s="163" t="s">
        <v>5649</v>
      </c>
      <c r="E5929" s="183" t="s">
        <v>5649</v>
      </c>
    </row>
    <row r="5930" customFormat="false" ht="16.4" hidden="false" customHeight="false" outlineLevel="0" collapsed="false">
      <c r="C5930" s="163" t="s">
        <v>11472</v>
      </c>
      <c r="D5930" s="163" t="s">
        <v>5649</v>
      </c>
      <c r="E5930" s="183" t="s">
        <v>5649</v>
      </c>
    </row>
    <row r="5931" customFormat="false" ht="16.4" hidden="false" customHeight="false" outlineLevel="0" collapsed="false">
      <c r="C5931" s="163" t="s">
        <v>11473</v>
      </c>
      <c r="D5931" s="163" t="s">
        <v>5649</v>
      </c>
      <c r="E5931" s="183" t="s">
        <v>5649</v>
      </c>
    </row>
    <row r="5932" customFormat="false" ht="16.4" hidden="false" customHeight="false" outlineLevel="0" collapsed="false">
      <c r="C5932" s="163" t="s">
        <v>11474</v>
      </c>
      <c r="D5932" s="163" t="s">
        <v>5649</v>
      </c>
      <c r="E5932" s="183" t="s">
        <v>5649</v>
      </c>
    </row>
    <row r="5933" customFormat="false" ht="16.4" hidden="false" customHeight="false" outlineLevel="0" collapsed="false">
      <c r="C5933" s="163" t="s">
        <v>11475</v>
      </c>
      <c r="D5933" s="163" t="s">
        <v>5649</v>
      </c>
      <c r="E5933" s="183" t="s">
        <v>5649</v>
      </c>
    </row>
    <row r="5934" customFormat="false" ht="16.4" hidden="false" customHeight="false" outlineLevel="0" collapsed="false">
      <c r="C5934" s="163" t="s">
        <v>11476</v>
      </c>
      <c r="D5934" s="163" t="s">
        <v>5649</v>
      </c>
      <c r="E5934" s="183" t="s">
        <v>5649</v>
      </c>
    </row>
    <row r="5935" customFormat="false" ht="16.4" hidden="false" customHeight="false" outlineLevel="0" collapsed="false">
      <c r="C5935" s="163" t="s">
        <v>11477</v>
      </c>
      <c r="D5935" s="163" t="s">
        <v>5649</v>
      </c>
      <c r="E5935" s="183" t="s">
        <v>5649</v>
      </c>
    </row>
    <row r="5936" customFormat="false" ht="16.4" hidden="false" customHeight="false" outlineLevel="0" collapsed="false">
      <c r="C5936" s="163" t="s">
        <v>11478</v>
      </c>
      <c r="D5936" s="163" t="s">
        <v>5649</v>
      </c>
      <c r="E5936" s="183" t="s">
        <v>5649</v>
      </c>
    </row>
    <row r="5937" customFormat="false" ht="16.4" hidden="false" customHeight="false" outlineLevel="0" collapsed="false">
      <c r="C5937" s="163" t="s">
        <v>11479</v>
      </c>
      <c r="D5937" s="163" t="s">
        <v>5649</v>
      </c>
      <c r="E5937" s="183" t="s">
        <v>5649</v>
      </c>
    </row>
    <row r="5938" customFormat="false" ht="16.4" hidden="false" customHeight="false" outlineLevel="0" collapsed="false">
      <c r="C5938" s="163" t="s">
        <v>11480</v>
      </c>
      <c r="D5938" s="163" t="s">
        <v>5649</v>
      </c>
      <c r="E5938" s="183" t="s">
        <v>5649</v>
      </c>
    </row>
    <row r="5939" customFormat="false" ht="16.4" hidden="false" customHeight="false" outlineLevel="0" collapsed="false">
      <c r="C5939" s="163" t="s">
        <v>11481</v>
      </c>
      <c r="D5939" s="163" t="s">
        <v>5649</v>
      </c>
      <c r="E5939" s="183" t="s">
        <v>5649</v>
      </c>
    </row>
    <row r="5940" customFormat="false" ht="16.4" hidden="false" customHeight="false" outlineLevel="0" collapsed="false">
      <c r="C5940" s="163" t="s">
        <v>11482</v>
      </c>
      <c r="D5940" s="163" t="s">
        <v>5649</v>
      </c>
      <c r="E5940" s="183" t="s">
        <v>5649</v>
      </c>
    </row>
    <row r="5941" customFormat="false" ht="16.4" hidden="false" customHeight="false" outlineLevel="0" collapsed="false">
      <c r="C5941" s="163" t="s">
        <v>11483</v>
      </c>
      <c r="D5941" s="163" t="s">
        <v>5649</v>
      </c>
      <c r="E5941" s="183" t="s">
        <v>5649</v>
      </c>
    </row>
    <row r="5942" customFormat="false" ht="16.4" hidden="false" customHeight="false" outlineLevel="0" collapsed="false">
      <c r="C5942" s="163" t="s">
        <v>11484</v>
      </c>
      <c r="D5942" s="163" t="s">
        <v>5649</v>
      </c>
      <c r="E5942" s="183" t="s">
        <v>5649</v>
      </c>
    </row>
    <row r="5943" customFormat="false" ht="16.4" hidden="false" customHeight="false" outlineLevel="0" collapsed="false">
      <c r="C5943" s="163" t="s">
        <v>11485</v>
      </c>
      <c r="D5943" s="163" t="s">
        <v>5649</v>
      </c>
      <c r="E5943" s="183" t="s">
        <v>5649</v>
      </c>
    </row>
    <row r="5944" customFormat="false" ht="16.4" hidden="false" customHeight="false" outlineLevel="0" collapsed="false">
      <c r="C5944" s="163" t="s">
        <v>11486</v>
      </c>
      <c r="D5944" s="163" t="s">
        <v>5649</v>
      </c>
      <c r="E5944" s="183" t="s">
        <v>5649</v>
      </c>
    </row>
    <row r="5945" customFormat="false" ht="16.4" hidden="false" customHeight="false" outlineLevel="0" collapsed="false">
      <c r="C5945" s="163" t="s">
        <v>11487</v>
      </c>
      <c r="D5945" s="163" t="s">
        <v>5649</v>
      </c>
      <c r="E5945" s="183" t="s">
        <v>5649</v>
      </c>
    </row>
    <row r="5946" customFormat="false" ht="16.4" hidden="false" customHeight="false" outlineLevel="0" collapsed="false">
      <c r="C5946" s="163" t="s">
        <v>11488</v>
      </c>
      <c r="D5946" s="163" t="s">
        <v>5649</v>
      </c>
      <c r="E5946" s="183" t="s">
        <v>5649</v>
      </c>
    </row>
    <row r="5947" customFormat="false" ht="16.4" hidden="false" customHeight="false" outlineLevel="0" collapsed="false">
      <c r="C5947" s="163" t="s">
        <v>11489</v>
      </c>
      <c r="D5947" s="163" t="s">
        <v>5649</v>
      </c>
      <c r="E5947" s="183" t="s">
        <v>5649</v>
      </c>
    </row>
    <row r="5948" customFormat="false" ht="16.4" hidden="false" customHeight="false" outlineLevel="0" collapsed="false">
      <c r="C5948" s="163" t="s">
        <v>11490</v>
      </c>
      <c r="D5948" s="163" t="s">
        <v>5649</v>
      </c>
      <c r="E5948" s="183" t="s">
        <v>5649</v>
      </c>
    </row>
    <row r="5949" customFormat="false" ht="16.4" hidden="false" customHeight="false" outlineLevel="0" collapsed="false">
      <c r="C5949" s="163" t="s">
        <v>11491</v>
      </c>
      <c r="D5949" s="163" t="s">
        <v>5649</v>
      </c>
      <c r="E5949" s="183" t="s">
        <v>5649</v>
      </c>
    </row>
    <row r="5950" customFormat="false" ht="16.4" hidden="false" customHeight="false" outlineLevel="0" collapsed="false">
      <c r="C5950" s="163" t="s">
        <v>11492</v>
      </c>
      <c r="D5950" s="163" t="s">
        <v>5649</v>
      </c>
      <c r="E5950" s="183" t="s">
        <v>5649</v>
      </c>
    </row>
    <row r="5951" customFormat="false" ht="16.4" hidden="false" customHeight="false" outlineLevel="0" collapsed="false">
      <c r="C5951" s="163" t="s">
        <v>11493</v>
      </c>
      <c r="D5951" s="163" t="s">
        <v>5649</v>
      </c>
      <c r="E5951" s="183" t="s">
        <v>5649</v>
      </c>
    </row>
    <row r="5952" customFormat="false" ht="16.4" hidden="false" customHeight="false" outlineLevel="0" collapsed="false">
      <c r="C5952" s="163" t="s">
        <v>11494</v>
      </c>
      <c r="D5952" s="163" t="s">
        <v>5649</v>
      </c>
      <c r="E5952" s="183" t="s">
        <v>5649</v>
      </c>
    </row>
    <row r="5953" customFormat="false" ht="16.4" hidden="false" customHeight="false" outlineLevel="0" collapsed="false">
      <c r="C5953" s="163" t="s">
        <v>11495</v>
      </c>
      <c r="D5953" s="163" t="s">
        <v>5649</v>
      </c>
      <c r="E5953" s="183" t="s">
        <v>5649</v>
      </c>
    </row>
    <row r="5954" customFormat="false" ht="16.4" hidden="false" customHeight="false" outlineLevel="0" collapsed="false">
      <c r="C5954" s="163" t="s">
        <v>11496</v>
      </c>
      <c r="D5954" s="163" t="s">
        <v>5649</v>
      </c>
      <c r="E5954" s="183" t="s">
        <v>5649</v>
      </c>
    </row>
    <row r="5955" customFormat="false" ht="16.4" hidden="false" customHeight="false" outlineLevel="0" collapsed="false">
      <c r="C5955" s="163" t="s">
        <v>11497</v>
      </c>
      <c r="D5955" s="163" t="s">
        <v>5649</v>
      </c>
      <c r="E5955" s="183" t="s">
        <v>5649</v>
      </c>
    </row>
    <row r="5956" customFormat="false" ht="16.4" hidden="false" customHeight="false" outlineLevel="0" collapsed="false">
      <c r="C5956" s="163" t="s">
        <v>11498</v>
      </c>
      <c r="D5956" s="163" t="s">
        <v>5649</v>
      </c>
      <c r="E5956" s="183" t="s">
        <v>5649</v>
      </c>
    </row>
    <row r="5957" customFormat="false" ht="16.4" hidden="false" customHeight="false" outlineLevel="0" collapsed="false">
      <c r="C5957" s="163" t="s">
        <v>11499</v>
      </c>
      <c r="D5957" s="163" t="s">
        <v>5649</v>
      </c>
      <c r="E5957" s="183" t="s">
        <v>5649</v>
      </c>
    </row>
    <row r="5958" customFormat="false" ht="16.4" hidden="false" customHeight="false" outlineLevel="0" collapsed="false">
      <c r="C5958" s="163" t="s">
        <v>11500</v>
      </c>
      <c r="D5958" s="163" t="s">
        <v>5649</v>
      </c>
      <c r="E5958" s="183" t="s">
        <v>5649</v>
      </c>
    </row>
    <row r="5959" customFormat="false" ht="16.4" hidden="false" customHeight="false" outlineLevel="0" collapsed="false">
      <c r="C5959" s="163" t="s">
        <v>11501</v>
      </c>
      <c r="D5959" s="163" t="s">
        <v>5649</v>
      </c>
      <c r="E5959" s="183" t="s">
        <v>5649</v>
      </c>
    </row>
    <row r="5960" customFormat="false" ht="16.4" hidden="false" customHeight="false" outlineLevel="0" collapsed="false">
      <c r="C5960" s="163" t="s">
        <v>11502</v>
      </c>
      <c r="D5960" s="163" t="s">
        <v>5649</v>
      </c>
      <c r="E5960" s="183" t="s">
        <v>5649</v>
      </c>
    </row>
    <row r="5961" customFormat="false" ht="16.4" hidden="false" customHeight="false" outlineLevel="0" collapsed="false">
      <c r="C5961" s="163" t="s">
        <v>11503</v>
      </c>
      <c r="D5961" s="163" t="s">
        <v>5649</v>
      </c>
      <c r="E5961" s="183" t="s">
        <v>5649</v>
      </c>
    </row>
    <row r="5962" customFormat="false" ht="16.4" hidden="false" customHeight="false" outlineLevel="0" collapsed="false">
      <c r="C5962" s="163" t="s">
        <v>11504</v>
      </c>
      <c r="D5962" s="163" t="s">
        <v>5649</v>
      </c>
      <c r="E5962" s="183" t="s">
        <v>5649</v>
      </c>
    </row>
    <row r="5963" customFormat="false" ht="16.4" hidden="false" customHeight="false" outlineLevel="0" collapsed="false">
      <c r="C5963" s="163" t="s">
        <v>11505</v>
      </c>
      <c r="D5963" s="163" t="s">
        <v>5649</v>
      </c>
      <c r="E5963" s="183" t="s">
        <v>5649</v>
      </c>
    </row>
    <row r="5964" customFormat="false" ht="16.4" hidden="false" customHeight="false" outlineLevel="0" collapsed="false">
      <c r="C5964" s="163" t="s">
        <v>11506</v>
      </c>
      <c r="D5964" s="163" t="s">
        <v>5649</v>
      </c>
      <c r="E5964" s="183" t="s">
        <v>5649</v>
      </c>
    </row>
    <row r="5965" customFormat="false" ht="16.4" hidden="false" customHeight="false" outlineLevel="0" collapsed="false">
      <c r="C5965" s="163" t="s">
        <v>11507</v>
      </c>
      <c r="D5965" s="163" t="s">
        <v>5649</v>
      </c>
      <c r="E5965" s="183" t="s">
        <v>5649</v>
      </c>
    </row>
    <row r="5966" customFormat="false" ht="16.4" hidden="false" customHeight="false" outlineLevel="0" collapsed="false">
      <c r="C5966" s="163" t="s">
        <v>11508</v>
      </c>
      <c r="D5966" s="163" t="s">
        <v>5649</v>
      </c>
      <c r="E5966" s="183" t="s">
        <v>5649</v>
      </c>
    </row>
    <row r="5967" customFormat="false" ht="16.4" hidden="false" customHeight="false" outlineLevel="0" collapsed="false">
      <c r="C5967" s="163" t="s">
        <v>11509</v>
      </c>
      <c r="D5967" s="163" t="s">
        <v>5649</v>
      </c>
      <c r="E5967" s="183" t="s">
        <v>5649</v>
      </c>
    </row>
    <row r="5968" customFormat="false" ht="16.4" hidden="false" customHeight="false" outlineLevel="0" collapsed="false">
      <c r="C5968" s="163" t="s">
        <v>11510</v>
      </c>
      <c r="D5968" s="163" t="s">
        <v>5649</v>
      </c>
      <c r="E5968" s="183" t="s">
        <v>5649</v>
      </c>
    </row>
    <row r="5969" customFormat="false" ht="16.4" hidden="false" customHeight="false" outlineLevel="0" collapsed="false">
      <c r="C5969" s="163" t="s">
        <v>11511</v>
      </c>
      <c r="D5969" s="163" t="s">
        <v>5649</v>
      </c>
      <c r="E5969" s="183" t="s">
        <v>5649</v>
      </c>
    </row>
    <row r="5970" customFormat="false" ht="16.4" hidden="false" customHeight="false" outlineLevel="0" collapsed="false">
      <c r="C5970" s="163" t="s">
        <v>11512</v>
      </c>
      <c r="D5970" s="163" t="s">
        <v>5649</v>
      </c>
      <c r="E5970" s="183" t="s">
        <v>5649</v>
      </c>
    </row>
    <row r="5971" customFormat="false" ht="16.4" hidden="false" customHeight="false" outlineLevel="0" collapsed="false">
      <c r="C5971" s="163" t="s">
        <v>11513</v>
      </c>
      <c r="D5971" s="163" t="s">
        <v>5649</v>
      </c>
      <c r="E5971" s="183" t="s">
        <v>5649</v>
      </c>
    </row>
    <row r="5972" customFormat="false" ht="16.4" hidden="false" customHeight="false" outlineLevel="0" collapsed="false">
      <c r="C5972" s="163" t="s">
        <v>11514</v>
      </c>
      <c r="D5972" s="163" t="s">
        <v>5649</v>
      </c>
      <c r="E5972" s="183" t="s">
        <v>5649</v>
      </c>
    </row>
    <row r="5973" customFormat="false" ht="16.4" hidden="false" customHeight="false" outlineLevel="0" collapsed="false">
      <c r="C5973" s="163" t="s">
        <v>11515</v>
      </c>
      <c r="D5973" s="163" t="s">
        <v>5649</v>
      </c>
      <c r="E5973" s="183" t="s">
        <v>5649</v>
      </c>
    </row>
    <row r="5974" customFormat="false" ht="16.4" hidden="false" customHeight="false" outlineLevel="0" collapsed="false">
      <c r="C5974" s="163" t="s">
        <v>11516</v>
      </c>
      <c r="D5974" s="163" t="s">
        <v>5649</v>
      </c>
      <c r="E5974" s="183" t="s">
        <v>5649</v>
      </c>
    </row>
    <row r="5975" customFormat="false" ht="16.4" hidden="false" customHeight="false" outlineLevel="0" collapsed="false">
      <c r="C5975" s="163" t="s">
        <v>11517</v>
      </c>
      <c r="D5975" s="163" t="s">
        <v>5649</v>
      </c>
      <c r="E5975" s="183" t="s">
        <v>5649</v>
      </c>
    </row>
    <row r="5976" customFormat="false" ht="16.4" hidden="false" customHeight="false" outlineLevel="0" collapsed="false">
      <c r="C5976" s="163" t="s">
        <v>11518</v>
      </c>
      <c r="D5976" s="163" t="s">
        <v>5649</v>
      </c>
      <c r="E5976" s="183" t="s">
        <v>5649</v>
      </c>
    </row>
    <row r="5977" customFormat="false" ht="16.4" hidden="false" customHeight="false" outlineLevel="0" collapsed="false">
      <c r="C5977" s="163" t="s">
        <v>11519</v>
      </c>
      <c r="D5977" s="163" t="s">
        <v>5649</v>
      </c>
      <c r="E5977" s="183" t="s">
        <v>5649</v>
      </c>
    </row>
    <row r="5978" customFormat="false" ht="16.4" hidden="false" customHeight="false" outlineLevel="0" collapsed="false">
      <c r="C5978" s="163" t="s">
        <v>11520</v>
      </c>
      <c r="D5978" s="163" t="s">
        <v>5649</v>
      </c>
      <c r="E5978" s="183" t="s">
        <v>5649</v>
      </c>
    </row>
    <row r="5979" customFormat="false" ht="16.4" hidden="false" customHeight="false" outlineLevel="0" collapsed="false">
      <c r="C5979" s="163" t="s">
        <v>11521</v>
      </c>
      <c r="D5979" s="163" t="s">
        <v>5649</v>
      </c>
      <c r="E5979" s="183" t="s">
        <v>5649</v>
      </c>
    </row>
    <row r="5980" customFormat="false" ht="16.4" hidden="false" customHeight="false" outlineLevel="0" collapsed="false">
      <c r="C5980" s="163" t="s">
        <v>11522</v>
      </c>
      <c r="D5980" s="163" t="s">
        <v>5649</v>
      </c>
      <c r="E5980" s="183" t="s">
        <v>5649</v>
      </c>
    </row>
    <row r="5981" customFormat="false" ht="16.4" hidden="false" customHeight="false" outlineLevel="0" collapsed="false">
      <c r="C5981" s="163" t="s">
        <v>11523</v>
      </c>
      <c r="D5981" s="163" t="s">
        <v>5649</v>
      </c>
      <c r="E5981" s="183" t="s">
        <v>5649</v>
      </c>
    </row>
    <row r="5982" customFormat="false" ht="16.4" hidden="false" customHeight="false" outlineLevel="0" collapsed="false">
      <c r="C5982" s="163" t="s">
        <v>11524</v>
      </c>
      <c r="D5982" s="163" t="s">
        <v>5649</v>
      </c>
      <c r="E5982" s="183" t="s">
        <v>5649</v>
      </c>
    </row>
    <row r="5983" customFormat="false" ht="16.4" hidden="false" customHeight="false" outlineLevel="0" collapsed="false">
      <c r="C5983" s="163" t="s">
        <v>11525</v>
      </c>
      <c r="D5983" s="163" t="s">
        <v>5649</v>
      </c>
      <c r="E5983" s="183" t="s">
        <v>5649</v>
      </c>
    </row>
    <row r="5984" customFormat="false" ht="16.4" hidden="false" customHeight="false" outlineLevel="0" collapsed="false">
      <c r="C5984" s="163" t="s">
        <v>11526</v>
      </c>
      <c r="D5984" s="163" t="s">
        <v>5649</v>
      </c>
      <c r="E5984" s="183" t="s">
        <v>5649</v>
      </c>
    </row>
    <row r="5985" customFormat="false" ht="16.4" hidden="false" customHeight="false" outlineLevel="0" collapsed="false">
      <c r="C5985" s="163" t="s">
        <v>11527</v>
      </c>
      <c r="D5985" s="163" t="s">
        <v>5649</v>
      </c>
      <c r="E5985" s="183" t="s">
        <v>5649</v>
      </c>
    </row>
    <row r="5986" customFormat="false" ht="16.4" hidden="false" customHeight="false" outlineLevel="0" collapsed="false">
      <c r="C5986" s="163" t="s">
        <v>11528</v>
      </c>
      <c r="D5986" s="163" t="s">
        <v>5649</v>
      </c>
      <c r="E5986" s="183" t="s">
        <v>5649</v>
      </c>
    </row>
    <row r="5987" customFormat="false" ht="16.4" hidden="false" customHeight="false" outlineLevel="0" collapsed="false">
      <c r="C5987" s="163" t="s">
        <v>11529</v>
      </c>
      <c r="D5987" s="163" t="s">
        <v>5649</v>
      </c>
      <c r="E5987" s="183" t="s">
        <v>5649</v>
      </c>
    </row>
    <row r="5988" customFormat="false" ht="16.4" hidden="false" customHeight="false" outlineLevel="0" collapsed="false">
      <c r="C5988" s="163" t="s">
        <v>11530</v>
      </c>
      <c r="D5988" s="163" t="s">
        <v>5649</v>
      </c>
      <c r="E5988" s="183" t="s">
        <v>5649</v>
      </c>
    </row>
    <row r="5989" customFormat="false" ht="16.4" hidden="false" customHeight="false" outlineLevel="0" collapsed="false">
      <c r="C5989" s="163" t="s">
        <v>11531</v>
      </c>
      <c r="D5989" s="163" t="s">
        <v>5649</v>
      </c>
      <c r="E5989" s="183" t="s">
        <v>5649</v>
      </c>
    </row>
    <row r="5990" customFormat="false" ht="16.4" hidden="false" customHeight="false" outlineLevel="0" collapsed="false">
      <c r="C5990" s="163" t="s">
        <v>11532</v>
      </c>
      <c r="D5990" s="163" t="s">
        <v>5649</v>
      </c>
      <c r="E5990" s="183" t="s">
        <v>5649</v>
      </c>
    </row>
    <row r="5991" customFormat="false" ht="16.4" hidden="false" customHeight="false" outlineLevel="0" collapsed="false">
      <c r="C5991" s="163" t="s">
        <v>11533</v>
      </c>
      <c r="D5991" s="163" t="s">
        <v>5649</v>
      </c>
      <c r="E5991" s="183" t="s">
        <v>5649</v>
      </c>
    </row>
    <row r="5992" customFormat="false" ht="16.4" hidden="false" customHeight="false" outlineLevel="0" collapsed="false">
      <c r="C5992" s="163" t="s">
        <v>11534</v>
      </c>
      <c r="D5992" s="163" t="s">
        <v>5649</v>
      </c>
      <c r="E5992" s="183" t="s">
        <v>5649</v>
      </c>
    </row>
    <row r="5993" customFormat="false" ht="16.4" hidden="false" customHeight="false" outlineLevel="0" collapsed="false">
      <c r="C5993" s="163" t="s">
        <v>11535</v>
      </c>
      <c r="D5993" s="163" t="s">
        <v>5649</v>
      </c>
      <c r="E5993" s="183" t="s">
        <v>5649</v>
      </c>
    </row>
    <row r="5994" customFormat="false" ht="16.4" hidden="false" customHeight="false" outlineLevel="0" collapsed="false">
      <c r="C5994" s="163" t="s">
        <v>11536</v>
      </c>
      <c r="D5994" s="163" t="s">
        <v>5649</v>
      </c>
      <c r="E5994" s="183" t="s">
        <v>5649</v>
      </c>
    </row>
    <row r="5995" customFormat="false" ht="16.4" hidden="false" customHeight="false" outlineLevel="0" collapsed="false">
      <c r="C5995" s="163" t="s">
        <v>11537</v>
      </c>
      <c r="D5995" s="163" t="s">
        <v>5649</v>
      </c>
      <c r="E5995" s="183" t="s">
        <v>5649</v>
      </c>
    </row>
    <row r="5996" customFormat="false" ht="16.4" hidden="false" customHeight="false" outlineLevel="0" collapsed="false">
      <c r="C5996" s="163" t="s">
        <v>11538</v>
      </c>
      <c r="D5996" s="163" t="s">
        <v>5649</v>
      </c>
      <c r="E5996" s="183" t="s">
        <v>5649</v>
      </c>
    </row>
    <row r="5997" customFormat="false" ht="16.4" hidden="false" customHeight="false" outlineLevel="0" collapsed="false">
      <c r="C5997" s="163" t="s">
        <v>11539</v>
      </c>
      <c r="D5997" s="163" t="s">
        <v>5649</v>
      </c>
      <c r="E5997" s="183" t="s">
        <v>5649</v>
      </c>
    </row>
    <row r="5998" customFormat="false" ht="16.4" hidden="false" customHeight="false" outlineLevel="0" collapsed="false">
      <c r="C5998" s="163" t="s">
        <v>11540</v>
      </c>
      <c r="D5998" s="163" t="s">
        <v>5649</v>
      </c>
      <c r="E5998" s="183" t="s">
        <v>5649</v>
      </c>
    </row>
    <row r="5999" customFormat="false" ht="16.4" hidden="false" customHeight="false" outlineLevel="0" collapsed="false">
      <c r="C5999" s="163" t="s">
        <v>11541</v>
      </c>
      <c r="D5999" s="163" t="s">
        <v>5649</v>
      </c>
      <c r="E5999" s="183" t="s">
        <v>5649</v>
      </c>
    </row>
    <row r="6000" customFormat="false" ht="16.4" hidden="false" customHeight="false" outlineLevel="0" collapsed="false">
      <c r="C6000" s="163" t="s">
        <v>11542</v>
      </c>
      <c r="D6000" s="163" t="s">
        <v>5649</v>
      </c>
      <c r="E6000" s="183" t="s">
        <v>5649</v>
      </c>
    </row>
    <row r="6001" customFormat="false" ht="16.4" hidden="false" customHeight="false" outlineLevel="0" collapsed="false">
      <c r="C6001" s="163" t="s">
        <v>11543</v>
      </c>
      <c r="D6001" s="163" t="s">
        <v>5649</v>
      </c>
      <c r="E6001" s="183" t="s">
        <v>5649</v>
      </c>
    </row>
    <row r="6002" customFormat="false" ht="16.4" hidden="false" customHeight="false" outlineLevel="0" collapsed="false">
      <c r="C6002" s="163" t="s">
        <v>11544</v>
      </c>
      <c r="D6002" s="163" t="s">
        <v>5649</v>
      </c>
      <c r="E6002" s="183" t="s">
        <v>5649</v>
      </c>
    </row>
    <row r="6003" customFormat="false" ht="16.4" hidden="false" customHeight="false" outlineLevel="0" collapsed="false">
      <c r="C6003" s="163" t="s">
        <v>11545</v>
      </c>
      <c r="D6003" s="163" t="s">
        <v>5649</v>
      </c>
      <c r="E6003" s="183" t="s">
        <v>5649</v>
      </c>
    </row>
    <row r="6004" customFormat="false" ht="16.4" hidden="false" customHeight="false" outlineLevel="0" collapsed="false">
      <c r="C6004" s="163" t="s">
        <v>11546</v>
      </c>
      <c r="D6004" s="163" t="s">
        <v>5649</v>
      </c>
      <c r="E6004" s="183" t="s">
        <v>5649</v>
      </c>
    </row>
    <row r="6005" customFormat="false" ht="16.4" hidden="false" customHeight="false" outlineLevel="0" collapsed="false">
      <c r="C6005" s="163" t="s">
        <v>11547</v>
      </c>
      <c r="D6005" s="163" t="s">
        <v>5649</v>
      </c>
      <c r="E6005" s="183" t="s">
        <v>5649</v>
      </c>
    </row>
    <row r="6006" customFormat="false" ht="16.4" hidden="false" customHeight="false" outlineLevel="0" collapsed="false">
      <c r="C6006" s="163" t="s">
        <v>11548</v>
      </c>
      <c r="D6006" s="163" t="s">
        <v>5649</v>
      </c>
      <c r="E6006" s="183" t="s">
        <v>5649</v>
      </c>
    </row>
    <row r="6007" customFormat="false" ht="16.4" hidden="false" customHeight="false" outlineLevel="0" collapsed="false">
      <c r="C6007" s="163" t="s">
        <v>11549</v>
      </c>
      <c r="D6007" s="163" t="s">
        <v>5649</v>
      </c>
      <c r="E6007" s="183" t="s">
        <v>5649</v>
      </c>
    </row>
    <row r="6008" customFormat="false" ht="16.4" hidden="false" customHeight="false" outlineLevel="0" collapsed="false">
      <c r="C6008" s="163" t="s">
        <v>11550</v>
      </c>
      <c r="D6008" s="163" t="s">
        <v>5649</v>
      </c>
      <c r="E6008" s="183" t="s">
        <v>5649</v>
      </c>
    </row>
    <row r="6009" customFormat="false" ht="16.4" hidden="false" customHeight="false" outlineLevel="0" collapsed="false">
      <c r="C6009" s="163" t="s">
        <v>11551</v>
      </c>
      <c r="D6009" s="163" t="s">
        <v>5649</v>
      </c>
      <c r="E6009" s="183" t="s">
        <v>5649</v>
      </c>
    </row>
    <row r="6010" customFormat="false" ht="16.4" hidden="false" customHeight="false" outlineLevel="0" collapsed="false">
      <c r="C6010" s="163" t="s">
        <v>11552</v>
      </c>
      <c r="D6010" s="163" t="s">
        <v>5649</v>
      </c>
      <c r="E6010" s="183" t="s">
        <v>5649</v>
      </c>
    </row>
    <row r="6011" customFormat="false" ht="16.4" hidden="false" customHeight="false" outlineLevel="0" collapsed="false">
      <c r="C6011" s="163" t="s">
        <v>11553</v>
      </c>
      <c r="D6011" s="163" t="s">
        <v>5649</v>
      </c>
      <c r="E6011" s="183" t="s">
        <v>5649</v>
      </c>
    </row>
    <row r="6012" customFormat="false" ht="16.4" hidden="false" customHeight="false" outlineLevel="0" collapsed="false">
      <c r="C6012" s="163" t="s">
        <v>11554</v>
      </c>
      <c r="D6012" s="163" t="s">
        <v>5649</v>
      </c>
      <c r="E6012" s="183" t="s">
        <v>5649</v>
      </c>
    </row>
    <row r="6013" customFormat="false" ht="16.4" hidden="false" customHeight="false" outlineLevel="0" collapsed="false">
      <c r="C6013" s="163" t="s">
        <v>11555</v>
      </c>
      <c r="D6013" s="163" t="s">
        <v>5649</v>
      </c>
      <c r="E6013" s="183" t="s">
        <v>5649</v>
      </c>
    </row>
    <row r="6014" customFormat="false" ht="16.4" hidden="false" customHeight="false" outlineLevel="0" collapsed="false">
      <c r="C6014" s="163" t="s">
        <v>11556</v>
      </c>
      <c r="D6014" s="163" t="s">
        <v>5649</v>
      </c>
      <c r="E6014" s="183" t="s">
        <v>5649</v>
      </c>
    </row>
    <row r="6015" customFormat="false" ht="16.4" hidden="false" customHeight="false" outlineLevel="0" collapsed="false">
      <c r="C6015" s="163" t="s">
        <v>11557</v>
      </c>
      <c r="D6015" s="163" t="s">
        <v>5649</v>
      </c>
      <c r="E6015" s="183" t="s">
        <v>5649</v>
      </c>
    </row>
    <row r="6016" customFormat="false" ht="16.4" hidden="false" customHeight="false" outlineLevel="0" collapsed="false">
      <c r="C6016" s="163" t="s">
        <v>11558</v>
      </c>
      <c r="D6016" s="163" t="s">
        <v>5649</v>
      </c>
      <c r="E6016" s="183" t="s">
        <v>5649</v>
      </c>
    </row>
    <row r="6017" customFormat="false" ht="16.4" hidden="false" customHeight="false" outlineLevel="0" collapsed="false">
      <c r="C6017" s="163" t="s">
        <v>11559</v>
      </c>
      <c r="D6017" s="163" t="s">
        <v>5649</v>
      </c>
      <c r="E6017" s="183" t="s">
        <v>5649</v>
      </c>
    </row>
    <row r="6018" customFormat="false" ht="16.4" hidden="false" customHeight="false" outlineLevel="0" collapsed="false">
      <c r="C6018" s="163" t="s">
        <v>11560</v>
      </c>
      <c r="D6018" s="163" t="s">
        <v>5649</v>
      </c>
      <c r="E6018" s="183" t="s">
        <v>5649</v>
      </c>
    </row>
    <row r="6019" customFormat="false" ht="16.4" hidden="false" customHeight="false" outlineLevel="0" collapsed="false">
      <c r="C6019" s="163" t="s">
        <v>11561</v>
      </c>
      <c r="D6019" s="163" t="s">
        <v>5649</v>
      </c>
      <c r="E6019" s="183" t="s">
        <v>5649</v>
      </c>
    </row>
    <row r="6020" customFormat="false" ht="16.4" hidden="false" customHeight="false" outlineLevel="0" collapsed="false">
      <c r="C6020" s="163" t="s">
        <v>11562</v>
      </c>
      <c r="D6020" s="163" t="s">
        <v>5649</v>
      </c>
      <c r="E6020" s="183" t="s">
        <v>5649</v>
      </c>
    </row>
    <row r="6021" customFormat="false" ht="16.4" hidden="false" customHeight="false" outlineLevel="0" collapsed="false">
      <c r="C6021" s="163" t="s">
        <v>11563</v>
      </c>
      <c r="D6021" s="163" t="s">
        <v>5649</v>
      </c>
      <c r="E6021" s="183" t="s">
        <v>5649</v>
      </c>
    </row>
    <row r="6022" customFormat="false" ht="16.4" hidden="false" customHeight="false" outlineLevel="0" collapsed="false">
      <c r="C6022" s="163" t="s">
        <v>11564</v>
      </c>
      <c r="D6022" s="163" t="s">
        <v>5649</v>
      </c>
      <c r="E6022" s="183" t="s">
        <v>5649</v>
      </c>
    </row>
    <row r="6023" customFormat="false" ht="16.4" hidden="false" customHeight="false" outlineLevel="0" collapsed="false">
      <c r="C6023" s="163" t="s">
        <v>11565</v>
      </c>
      <c r="D6023" s="163" t="s">
        <v>5649</v>
      </c>
      <c r="E6023" s="183" t="s">
        <v>5649</v>
      </c>
    </row>
    <row r="6024" customFormat="false" ht="16.4" hidden="false" customHeight="false" outlineLevel="0" collapsed="false">
      <c r="C6024" s="163" t="s">
        <v>11566</v>
      </c>
      <c r="D6024" s="163" t="s">
        <v>5649</v>
      </c>
      <c r="E6024" s="183" t="s">
        <v>5649</v>
      </c>
    </row>
    <row r="6025" customFormat="false" ht="16.4" hidden="false" customHeight="false" outlineLevel="0" collapsed="false">
      <c r="C6025" s="163" t="s">
        <v>11567</v>
      </c>
      <c r="D6025" s="163" t="s">
        <v>5649</v>
      </c>
      <c r="E6025" s="183" t="s">
        <v>5649</v>
      </c>
    </row>
    <row r="6026" customFormat="false" ht="16.4" hidden="false" customHeight="false" outlineLevel="0" collapsed="false">
      <c r="C6026" s="163" t="s">
        <v>11568</v>
      </c>
      <c r="D6026" s="163" t="s">
        <v>5649</v>
      </c>
      <c r="E6026" s="183" t="s">
        <v>5649</v>
      </c>
    </row>
    <row r="6027" customFormat="false" ht="16.4" hidden="false" customHeight="false" outlineLevel="0" collapsed="false">
      <c r="C6027" s="163" t="s">
        <v>11569</v>
      </c>
      <c r="D6027" s="163" t="s">
        <v>5649</v>
      </c>
      <c r="E6027" s="183" t="s">
        <v>5649</v>
      </c>
    </row>
    <row r="6028" customFormat="false" ht="16.4" hidden="false" customHeight="false" outlineLevel="0" collapsed="false">
      <c r="C6028" s="163" t="s">
        <v>11570</v>
      </c>
      <c r="D6028" s="163" t="s">
        <v>5649</v>
      </c>
      <c r="E6028" s="183" t="s">
        <v>5649</v>
      </c>
    </row>
    <row r="6029" customFormat="false" ht="16.4" hidden="false" customHeight="false" outlineLevel="0" collapsed="false">
      <c r="C6029" s="163" t="s">
        <v>11571</v>
      </c>
      <c r="D6029" s="163" t="s">
        <v>5649</v>
      </c>
      <c r="E6029" s="183" t="s">
        <v>5649</v>
      </c>
    </row>
    <row r="6030" customFormat="false" ht="16.4" hidden="false" customHeight="false" outlineLevel="0" collapsed="false">
      <c r="C6030" s="163" t="s">
        <v>11572</v>
      </c>
      <c r="D6030" s="163" t="s">
        <v>5649</v>
      </c>
      <c r="E6030" s="183" t="s">
        <v>5649</v>
      </c>
    </row>
    <row r="6031" customFormat="false" ht="16.4" hidden="false" customHeight="false" outlineLevel="0" collapsed="false">
      <c r="C6031" s="163" t="s">
        <v>11573</v>
      </c>
      <c r="D6031" s="163" t="s">
        <v>5649</v>
      </c>
      <c r="E6031" s="183" t="s">
        <v>5649</v>
      </c>
    </row>
    <row r="6032" customFormat="false" ht="16.4" hidden="false" customHeight="false" outlineLevel="0" collapsed="false">
      <c r="C6032" s="163" t="s">
        <v>11574</v>
      </c>
      <c r="D6032" s="163" t="s">
        <v>5649</v>
      </c>
      <c r="E6032" s="183" t="s">
        <v>5649</v>
      </c>
    </row>
    <row r="6033" customFormat="false" ht="16.4" hidden="false" customHeight="false" outlineLevel="0" collapsed="false">
      <c r="C6033" s="163" t="s">
        <v>11575</v>
      </c>
      <c r="D6033" s="163" t="s">
        <v>5649</v>
      </c>
      <c r="E6033" s="183" t="s">
        <v>5649</v>
      </c>
    </row>
    <row r="6034" customFormat="false" ht="16.4" hidden="false" customHeight="false" outlineLevel="0" collapsed="false">
      <c r="C6034" s="163" t="s">
        <v>11576</v>
      </c>
      <c r="D6034" s="163" t="s">
        <v>5649</v>
      </c>
      <c r="E6034" s="183" t="s">
        <v>5649</v>
      </c>
    </row>
    <row r="6035" customFormat="false" ht="16.4" hidden="false" customHeight="false" outlineLevel="0" collapsed="false">
      <c r="C6035" s="163" t="s">
        <v>11577</v>
      </c>
      <c r="D6035" s="163" t="s">
        <v>5649</v>
      </c>
      <c r="E6035" s="183" t="s">
        <v>5649</v>
      </c>
    </row>
    <row r="6036" customFormat="false" ht="16.4" hidden="false" customHeight="false" outlineLevel="0" collapsed="false">
      <c r="C6036" s="163" t="s">
        <v>11578</v>
      </c>
      <c r="D6036" s="163" t="s">
        <v>5649</v>
      </c>
      <c r="E6036" s="183" t="s">
        <v>5649</v>
      </c>
    </row>
    <row r="6037" customFormat="false" ht="16.4" hidden="false" customHeight="false" outlineLevel="0" collapsed="false">
      <c r="C6037" s="163" t="s">
        <v>11579</v>
      </c>
      <c r="D6037" s="163" t="s">
        <v>5649</v>
      </c>
      <c r="E6037" s="183" t="s">
        <v>5649</v>
      </c>
    </row>
    <row r="6038" customFormat="false" ht="16.4" hidden="false" customHeight="false" outlineLevel="0" collapsed="false">
      <c r="C6038" s="163" t="s">
        <v>11580</v>
      </c>
      <c r="D6038" s="163" t="s">
        <v>5649</v>
      </c>
      <c r="E6038" s="183" t="s">
        <v>5649</v>
      </c>
    </row>
    <row r="6039" customFormat="false" ht="16.4" hidden="false" customHeight="false" outlineLevel="0" collapsed="false">
      <c r="C6039" s="163" t="s">
        <v>11581</v>
      </c>
      <c r="D6039" s="163" t="s">
        <v>5649</v>
      </c>
      <c r="E6039" s="183" t="s">
        <v>5649</v>
      </c>
    </row>
    <row r="6040" customFormat="false" ht="16.4" hidden="false" customHeight="false" outlineLevel="0" collapsed="false">
      <c r="C6040" s="163" t="s">
        <v>11582</v>
      </c>
      <c r="D6040" s="163" t="s">
        <v>5649</v>
      </c>
      <c r="E6040" s="183" t="s">
        <v>5649</v>
      </c>
    </row>
    <row r="6041" customFormat="false" ht="16.4" hidden="false" customHeight="false" outlineLevel="0" collapsed="false">
      <c r="C6041" s="163" t="s">
        <v>11583</v>
      </c>
      <c r="D6041" s="163" t="s">
        <v>5649</v>
      </c>
      <c r="E6041" s="183" t="s">
        <v>5649</v>
      </c>
    </row>
    <row r="6042" customFormat="false" ht="16.4" hidden="false" customHeight="false" outlineLevel="0" collapsed="false">
      <c r="C6042" s="163" t="s">
        <v>11584</v>
      </c>
      <c r="D6042" s="163" t="s">
        <v>5649</v>
      </c>
      <c r="E6042" s="183" t="s">
        <v>5649</v>
      </c>
    </row>
    <row r="6043" customFormat="false" ht="16.4" hidden="false" customHeight="false" outlineLevel="0" collapsed="false">
      <c r="C6043" s="163" t="s">
        <v>11585</v>
      </c>
      <c r="D6043" s="163" t="s">
        <v>5649</v>
      </c>
      <c r="E6043" s="183" t="s">
        <v>5649</v>
      </c>
    </row>
    <row r="6044" customFormat="false" ht="16.4" hidden="false" customHeight="false" outlineLevel="0" collapsed="false">
      <c r="C6044" s="163" t="s">
        <v>11586</v>
      </c>
      <c r="D6044" s="163" t="s">
        <v>5649</v>
      </c>
      <c r="E6044" s="183" t="s">
        <v>5649</v>
      </c>
    </row>
    <row r="6045" customFormat="false" ht="16.4" hidden="false" customHeight="false" outlineLevel="0" collapsed="false">
      <c r="C6045" s="163" t="s">
        <v>11587</v>
      </c>
      <c r="D6045" s="163" t="s">
        <v>5649</v>
      </c>
      <c r="E6045" s="183" t="s">
        <v>5649</v>
      </c>
    </row>
    <row r="6046" customFormat="false" ht="16.4" hidden="false" customHeight="false" outlineLevel="0" collapsed="false">
      <c r="C6046" s="163" t="s">
        <v>11588</v>
      </c>
      <c r="D6046" s="163" t="s">
        <v>5649</v>
      </c>
      <c r="E6046" s="183" t="s">
        <v>5649</v>
      </c>
    </row>
    <row r="6047" customFormat="false" ht="16.4" hidden="false" customHeight="false" outlineLevel="0" collapsed="false">
      <c r="C6047" s="163" t="s">
        <v>11589</v>
      </c>
      <c r="D6047" s="163" t="s">
        <v>5649</v>
      </c>
      <c r="E6047" s="183" t="s">
        <v>5649</v>
      </c>
    </row>
    <row r="6048" customFormat="false" ht="16.4" hidden="false" customHeight="false" outlineLevel="0" collapsed="false">
      <c r="C6048" s="163" t="s">
        <v>11590</v>
      </c>
      <c r="D6048" s="163" t="s">
        <v>5649</v>
      </c>
      <c r="E6048" s="183" t="s">
        <v>5649</v>
      </c>
    </row>
    <row r="6049" customFormat="false" ht="16.4" hidden="false" customHeight="false" outlineLevel="0" collapsed="false">
      <c r="C6049" s="163" t="s">
        <v>11591</v>
      </c>
      <c r="D6049" s="163" t="s">
        <v>5649</v>
      </c>
      <c r="E6049" s="183" t="s">
        <v>5649</v>
      </c>
    </row>
    <row r="6050" customFormat="false" ht="16.4" hidden="false" customHeight="false" outlineLevel="0" collapsed="false">
      <c r="C6050" s="163" t="s">
        <v>11592</v>
      </c>
      <c r="D6050" s="163" t="s">
        <v>5649</v>
      </c>
      <c r="E6050" s="183" t="s">
        <v>5649</v>
      </c>
    </row>
    <row r="6051" customFormat="false" ht="16.4" hidden="false" customHeight="false" outlineLevel="0" collapsed="false">
      <c r="C6051" s="163" t="s">
        <v>11593</v>
      </c>
      <c r="D6051" s="163" t="s">
        <v>5649</v>
      </c>
      <c r="E6051" s="183" t="s">
        <v>5649</v>
      </c>
    </row>
    <row r="6052" customFormat="false" ht="16.4" hidden="false" customHeight="false" outlineLevel="0" collapsed="false">
      <c r="C6052" s="163" t="s">
        <v>11594</v>
      </c>
      <c r="D6052" s="163" t="s">
        <v>5649</v>
      </c>
      <c r="E6052" s="183" t="s">
        <v>5649</v>
      </c>
    </row>
    <row r="6053" customFormat="false" ht="16.4" hidden="false" customHeight="false" outlineLevel="0" collapsed="false">
      <c r="C6053" s="163" t="s">
        <v>11595</v>
      </c>
      <c r="D6053" s="163" t="s">
        <v>5649</v>
      </c>
      <c r="E6053" s="183" t="s">
        <v>5649</v>
      </c>
    </row>
    <row r="6054" customFormat="false" ht="16.4" hidden="false" customHeight="false" outlineLevel="0" collapsed="false">
      <c r="C6054" s="163" t="s">
        <v>11596</v>
      </c>
      <c r="D6054" s="163" t="s">
        <v>5649</v>
      </c>
      <c r="E6054" s="183" t="s">
        <v>5649</v>
      </c>
    </row>
    <row r="6055" customFormat="false" ht="16.4" hidden="false" customHeight="false" outlineLevel="0" collapsed="false">
      <c r="C6055" s="163" t="s">
        <v>11597</v>
      </c>
      <c r="D6055" s="163" t="s">
        <v>5649</v>
      </c>
      <c r="E6055" s="183" t="s">
        <v>5649</v>
      </c>
    </row>
    <row r="6056" customFormat="false" ht="16.4" hidden="false" customHeight="false" outlineLevel="0" collapsed="false">
      <c r="C6056" s="163" t="s">
        <v>11598</v>
      </c>
      <c r="D6056" s="163" t="s">
        <v>5649</v>
      </c>
      <c r="E6056" s="183" t="s">
        <v>5649</v>
      </c>
    </row>
    <row r="6057" customFormat="false" ht="16.4" hidden="false" customHeight="false" outlineLevel="0" collapsed="false">
      <c r="C6057" s="163" t="s">
        <v>11599</v>
      </c>
      <c r="D6057" s="163" t="s">
        <v>5649</v>
      </c>
      <c r="E6057" s="183" t="s">
        <v>5649</v>
      </c>
    </row>
    <row r="6058" customFormat="false" ht="16.4" hidden="false" customHeight="false" outlineLevel="0" collapsed="false">
      <c r="C6058" s="163" t="s">
        <v>11600</v>
      </c>
      <c r="D6058" s="163" t="s">
        <v>5649</v>
      </c>
      <c r="E6058" s="183" t="s">
        <v>5649</v>
      </c>
    </row>
    <row r="6059" customFormat="false" ht="16.4" hidden="false" customHeight="false" outlineLevel="0" collapsed="false">
      <c r="C6059" s="163" t="s">
        <v>11601</v>
      </c>
      <c r="D6059" s="163" t="s">
        <v>5649</v>
      </c>
      <c r="E6059" s="183" t="s">
        <v>5649</v>
      </c>
    </row>
    <row r="6060" customFormat="false" ht="16.4" hidden="false" customHeight="false" outlineLevel="0" collapsed="false">
      <c r="C6060" s="163" t="s">
        <v>11602</v>
      </c>
      <c r="D6060" s="163" t="s">
        <v>5649</v>
      </c>
      <c r="E6060" s="183" t="s">
        <v>5649</v>
      </c>
    </row>
    <row r="6061" customFormat="false" ht="16.4" hidden="false" customHeight="false" outlineLevel="0" collapsed="false">
      <c r="C6061" s="163" t="s">
        <v>11603</v>
      </c>
      <c r="D6061" s="163" t="s">
        <v>5649</v>
      </c>
      <c r="E6061" s="183" t="s">
        <v>5649</v>
      </c>
    </row>
    <row r="6062" customFormat="false" ht="16.4" hidden="false" customHeight="false" outlineLevel="0" collapsed="false">
      <c r="C6062" s="163" t="s">
        <v>11604</v>
      </c>
      <c r="D6062" s="163" t="s">
        <v>5649</v>
      </c>
      <c r="E6062" s="183" t="s">
        <v>5649</v>
      </c>
    </row>
    <row r="6063" customFormat="false" ht="16.4" hidden="false" customHeight="false" outlineLevel="0" collapsed="false">
      <c r="C6063" s="163" t="s">
        <v>11605</v>
      </c>
      <c r="D6063" s="163" t="s">
        <v>5649</v>
      </c>
      <c r="E6063" s="183" t="s">
        <v>5649</v>
      </c>
    </row>
    <row r="6064" customFormat="false" ht="16.4" hidden="false" customHeight="false" outlineLevel="0" collapsed="false">
      <c r="C6064" s="163" t="s">
        <v>11606</v>
      </c>
      <c r="D6064" s="163" t="s">
        <v>5649</v>
      </c>
      <c r="E6064" s="183" t="s">
        <v>5649</v>
      </c>
    </row>
    <row r="6065" customFormat="false" ht="16.4" hidden="false" customHeight="false" outlineLevel="0" collapsed="false">
      <c r="C6065" s="163" t="s">
        <v>11607</v>
      </c>
      <c r="D6065" s="163" t="s">
        <v>5649</v>
      </c>
      <c r="E6065" s="183" t="s">
        <v>5649</v>
      </c>
    </row>
    <row r="6066" customFormat="false" ht="16.4" hidden="false" customHeight="false" outlineLevel="0" collapsed="false">
      <c r="C6066" s="163" t="s">
        <v>11608</v>
      </c>
      <c r="D6066" s="163" t="s">
        <v>5649</v>
      </c>
      <c r="E6066" s="183" t="s">
        <v>5649</v>
      </c>
    </row>
    <row r="6067" customFormat="false" ht="16.4" hidden="false" customHeight="false" outlineLevel="0" collapsed="false">
      <c r="C6067" s="163" t="s">
        <v>11609</v>
      </c>
      <c r="D6067" s="163" t="s">
        <v>5649</v>
      </c>
      <c r="E6067" s="183" t="s">
        <v>5649</v>
      </c>
    </row>
    <row r="6068" customFormat="false" ht="16.4" hidden="false" customHeight="false" outlineLevel="0" collapsed="false">
      <c r="C6068" s="163" t="s">
        <v>11610</v>
      </c>
      <c r="D6068" s="163" t="s">
        <v>5649</v>
      </c>
      <c r="E6068" s="183" t="s">
        <v>5649</v>
      </c>
    </row>
    <row r="6069" customFormat="false" ht="16.4" hidden="false" customHeight="false" outlineLevel="0" collapsed="false">
      <c r="C6069" s="163" t="s">
        <v>11611</v>
      </c>
      <c r="D6069" s="163" t="s">
        <v>5649</v>
      </c>
      <c r="E6069" s="183" t="s">
        <v>5649</v>
      </c>
    </row>
    <row r="6070" customFormat="false" ht="16.4" hidden="false" customHeight="false" outlineLevel="0" collapsed="false">
      <c r="C6070" s="163" t="s">
        <v>11612</v>
      </c>
      <c r="D6070" s="163" t="s">
        <v>5649</v>
      </c>
      <c r="E6070" s="183" t="s">
        <v>5649</v>
      </c>
    </row>
    <row r="6071" customFormat="false" ht="16.4" hidden="false" customHeight="false" outlineLevel="0" collapsed="false">
      <c r="C6071" s="163" t="s">
        <v>11613</v>
      </c>
      <c r="D6071" s="163" t="s">
        <v>5649</v>
      </c>
      <c r="E6071" s="183" t="s">
        <v>5649</v>
      </c>
    </row>
    <row r="6072" customFormat="false" ht="16.4" hidden="false" customHeight="false" outlineLevel="0" collapsed="false">
      <c r="C6072" s="163" t="s">
        <v>11614</v>
      </c>
      <c r="D6072" s="163" t="s">
        <v>5649</v>
      </c>
      <c r="E6072" s="183" t="s">
        <v>5649</v>
      </c>
    </row>
    <row r="6073" customFormat="false" ht="16.4" hidden="false" customHeight="false" outlineLevel="0" collapsed="false">
      <c r="C6073" s="163" t="s">
        <v>11615</v>
      </c>
      <c r="D6073" s="163" t="s">
        <v>5649</v>
      </c>
      <c r="E6073" s="183" t="s">
        <v>5649</v>
      </c>
    </row>
    <row r="6074" customFormat="false" ht="16.4" hidden="false" customHeight="false" outlineLevel="0" collapsed="false">
      <c r="C6074" s="163" t="s">
        <v>11616</v>
      </c>
      <c r="D6074" s="163" t="s">
        <v>5649</v>
      </c>
      <c r="E6074" s="183" t="s">
        <v>5649</v>
      </c>
    </row>
    <row r="6075" customFormat="false" ht="16.4" hidden="false" customHeight="false" outlineLevel="0" collapsed="false">
      <c r="C6075" s="163" t="s">
        <v>11617</v>
      </c>
      <c r="D6075" s="163" t="s">
        <v>5649</v>
      </c>
      <c r="E6075" s="183" t="s">
        <v>5649</v>
      </c>
    </row>
    <row r="6076" customFormat="false" ht="16.4" hidden="false" customHeight="false" outlineLevel="0" collapsed="false">
      <c r="C6076" s="163" t="s">
        <v>11618</v>
      </c>
      <c r="D6076" s="163" t="s">
        <v>5649</v>
      </c>
      <c r="E6076" s="183" t="s">
        <v>5649</v>
      </c>
    </row>
    <row r="6077" customFormat="false" ht="16.4" hidden="false" customHeight="false" outlineLevel="0" collapsed="false">
      <c r="C6077" s="163" t="s">
        <v>11619</v>
      </c>
      <c r="D6077" s="163" t="s">
        <v>5649</v>
      </c>
      <c r="E6077" s="183" t="s">
        <v>5649</v>
      </c>
    </row>
    <row r="6078" customFormat="false" ht="16.4" hidden="false" customHeight="false" outlineLevel="0" collapsed="false">
      <c r="C6078" s="163" t="s">
        <v>11620</v>
      </c>
      <c r="D6078" s="163" t="s">
        <v>5649</v>
      </c>
      <c r="E6078" s="183" t="s">
        <v>5649</v>
      </c>
    </row>
    <row r="6079" customFormat="false" ht="16.4" hidden="false" customHeight="false" outlineLevel="0" collapsed="false">
      <c r="C6079" s="163" t="s">
        <v>11621</v>
      </c>
      <c r="D6079" s="163" t="s">
        <v>5649</v>
      </c>
      <c r="E6079" s="183" t="s">
        <v>5649</v>
      </c>
    </row>
    <row r="6080" customFormat="false" ht="16.4" hidden="false" customHeight="false" outlineLevel="0" collapsed="false">
      <c r="C6080" s="163" t="s">
        <v>11622</v>
      </c>
      <c r="D6080" s="163" t="s">
        <v>5649</v>
      </c>
      <c r="E6080" s="183" t="s">
        <v>5649</v>
      </c>
    </row>
    <row r="6081" customFormat="false" ht="16.4" hidden="false" customHeight="false" outlineLevel="0" collapsed="false">
      <c r="C6081" s="163" t="s">
        <v>11623</v>
      </c>
      <c r="D6081" s="163" t="s">
        <v>5649</v>
      </c>
      <c r="E6081" s="183" t="s">
        <v>5649</v>
      </c>
    </row>
    <row r="6082" customFormat="false" ht="16.4" hidden="false" customHeight="false" outlineLevel="0" collapsed="false">
      <c r="C6082" s="163" t="s">
        <v>11624</v>
      </c>
      <c r="D6082" s="163" t="s">
        <v>5649</v>
      </c>
      <c r="E6082" s="183" t="s">
        <v>5649</v>
      </c>
    </row>
    <row r="6083" customFormat="false" ht="16.4" hidden="false" customHeight="false" outlineLevel="0" collapsed="false">
      <c r="C6083" s="163" t="s">
        <v>11625</v>
      </c>
      <c r="D6083" s="163" t="s">
        <v>5649</v>
      </c>
      <c r="E6083" s="183" t="s">
        <v>5649</v>
      </c>
    </row>
    <row r="6084" customFormat="false" ht="16.4" hidden="false" customHeight="false" outlineLevel="0" collapsed="false">
      <c r="C6084" s="163" t="s">
        <v>11626</v>
      </c>
      <c r="D6084" s="163" t="s">
        <v>5649</v>
      </c>
      <c r="E6084" s="183" t="s">
        <v>5649</v>
      </c>
    </row>
    <row r="6085" customFormat="false" ht="16.4" hidden="false" customHeight="false" outlineLevel="0" collapsed="false">
      <c r="C6085" s="163" t="s">
        <v>11627</v>
      </c>
      <c r="D6085" s="163" t="s">
        <v>1297</v>
      </c>
      <c r="E6085" s="183" t="s">
        <v>5649</v>
      </c>
    </row>
    <row r="6086" customFormat="false" ht="16.4" hidden="false" customHeight="false" outlineLevel="0" collapsed="false">
      <c r="C6086" s="163" t="s">
        <v>11628</v>
      </c>
      <c r="D6086" s="163" t="s">
        <v>5649</v>
      </c>
      <c r="E6086" s="183" t="s">
        <v>5649</v>
      </c>
    </row>
    <row r="6087" customFormat="false" ht="16.4" hidden="false" customHeight="false" outlineLevel="0" collapsed="false">
      <c r="C6087" s="163" t="s">
        <v>11629</v>
      </c>
      <c r="D6087" s="163" t="s">
        <v>321</v>
      </c>
      <c r="E6087" s="183" t="s">
        <v>5649</v>
      </c>
    </row>
    <row r="6088" customFormat="false" ht="16.4" hidden="false" customHeight="false" outlineLevel="0" collapsed="false">
      <c r="C6088" s="163" t="s">
        <v>11630</v>
      </c>
      <c r="D6088" s="163" t="s">
        <v>5649</v>
      </c>
      <c r="E6088" s="183" t="s">
        <v>5649</v>
      </c>
    </row>
    <row r="6089" customFormat="false" ht="16.4" hidden="false" customHeight="false" outlineLevel="0" collapsed="false">
      <c r="C6089" s="163" t="s">
        <v>11631</v>
      </c>
      <c r="D6089" s="163" t="s">
        <v>5649</v>
      </c>
      <c r="E6089" s="183" t="s">
        <v>5649</v>
      </c>
    </row>
    <row r="6090" customFormat="false" ht="16.4" hidden="false" customHeight="false" outlineLevel="0" collapsed="false">
      <c r="C6090" s="163" t="s">
        <v>11632</v>
      </c>
      <c r="D6090" s="163" t="s">
        <v>5649</v>
      </c>
      <c r="E6090" s="183" t="s">
        <v>5649</v>
      </c>
    </row>
    <row r="6091" customFormat="false" ht="16.4" hidden="false" customHeight="false" outlineLevel="0" collapsed="false">
      <c r="C6091" s="163" t="s">
        <v>11633</v>
      </c>
      <c r="D6091" s="163" t="s">
        <v>5649</v>
      </c>
      <c r="E6091" s="183" t="s">
        <v>5649</v>
      </c>
    </row>
    <row r="6092" customFormat="false" ht="16.4" hidden="false" customHeight="false" outlineLevel="0" collapsed="false">
      <c r="C6092" s="163" t="s">
        <v>11634</v>
      </c>
      <c r="D6092" s="163" t="s">
        <v>5649</v>
      </c>
      <c r="E6092" s="183" t="s">
        <v>5649</v>
      </c>
    </row>
    <row r="6093" customFormat="false" ht="16.4" hidden="false" customHeight="false" outlineLevel="0" collapsed="false">
      <c r="C6093" s="163" t="s">
        <v>11635</v>
      </c>
      <c r="D6093" s="163" t="s">
        <v>5649</v>
      </c>
      <c r="E6093" s="183" t="s">
        <v>5649</v>
      </c>
    </row>
    <row r="6094" customFormat="false" ht="16.4" hidden="false" customHeight="false" outlineLevel="0" collapsed="false">
      <c r="C6094" s="163" t="s">
        <v>11636</v>
      </c>
      <c r="D6094" s="163" t="s">
        <v>5649</v>
      </c>
      <c r="E6094" s="183" t="s">
        <v>5649</v>
      </c>
    </row>
    <row r="6095" customFormat="false" ht="16.4" hidden="false" customHeight="false" outlineLevel="0" collapsed="false">
      <c r="C6095" s="163" t="s">
        <v>11637</v>
      </c>
      <c r="D6095" s="163" t="s">
        <v>5649</v>
      </c>
      <c r="E6095" s="183" t="s">
        <v>5649</v>
      </c>
    </row>
    <row r="6096" customFormat="false" ht="16.4" hidden="false" customHeight="false" outlineLevel="0" collapsed="false">
      <c r="C6096" s="163" t="s">
        <v>11638</v>
      </c>
      <c r="D6096" s="163" t="s">
        <v>5649</v>
      </c>
      <c r="E6096" s="183" t="s">
        <v>5649</v>
      </c>
    </row>
    <row r="6097" customFormat="false" ht="16.4" hidden="false" customHeight="false" outlineLevel="0" collapsed="false">
      <c r="C6097" s="163" t="s">
        <v>11639</v>
      </c>
      <c r="D6097" s="163" t="s">
        <v>5649</v>
      </c>
      <c r="E6097" s="183" t="n">
        <v>0.4605</v>
      </c>
    </row>
    <row r="6098" customFormat="false" ht="16.4" hidden="false" customHeight="false" outlineLevel="0" collapsed="false">
      <c r="C6098" s="163" t="s">
        <v>1296</v>
      </c>
      <c r="D6098" s="163" t="s">
        <v>5649</v>
      </c>
      <c r="E6098" s="183" t="n">
        <v>0.5964</v>
      </c>
    </row>
    <row r="6099" customFormat="false" ht="16.4" hidden="false" customHeight="false" outlineLevel="0" collapsed="false">
      <c r="C6099" s="163" t="s">
        <v>11640</v>
      </c>
      <c r="D6099" s="163" t="s">
        <v>5649</v>
      </c>
      <c r="E6099" s="183" t="s">
        <v>5649</v>
      </c>
    </row>
    <row r="6100" customFormat="false" ht="16.4" hidden="false" customHeight="false" outlineLevel="0" collapsed="false">
      <c r="C6100" s="163" t="s">
        <v>320</v>
      </c>
      <c r="D6100" s="163" t="s">
        <v>5649</v>
      </c>
      <c r="E6100" s="183" t="n">
        <v>0.5039</v>
      </c>
    </row>
    <row r="6101" customFormat="false" ht="16.4" hidden="false" customHeight="false" outlineLevel="0" collapsed="false">
      <c r="C6101" s="163" t="s">
        <v>11641</v>
      </c>
      <c r="D6101" s="163" t="s">
        <v>5649</v>
      </c>
      <c r="E6101" s="183" t="s">
        <v>5649</v>
      </c>
    </row>
    <row r="6102" customFormat="false" ht="16.4" hidden="false" customHeight="false" outlineLevel="0" collapsed="false">
      <c r="C6102" s="163" t="s">
        <v>11642</v>
      </c>
      <c r="D6102" s="163" t="s">
        <v>5649</v>
      </c>
      <c r="E6102" s="183" t="s">
        <v>5649</v>
      </c>
    </row>
    <row r="6103" customFormat="false" ht="16.4" hidden="false" customHeight="false" outlineLevel="0" collapsed="false">
      <c r="C6103" s="163" t="s">
        <v>11643</v>
      </c>
      <c r="D6103" s="163" t="s">
        <v>5649</v>
      </c>
      <c r="E6103" s="183" t="s">
        <v>5649</v>
      </c>
    </row>
    <row r="6104" customFormat="false" ht="16.4" hidden="false" customHeight="false" outlineLevel="0" collapsed="false">
      <c r="C6104" s="163" t="s">
        <v>11644</v>
      </c>
      <c r="D6104" s="163" t="s">
        <v>5649</v>
      </c>
      <c r="E6104" s="183" t="s">
        <v>5649</v>
      </c>
    </row>
    <row r="6105" customFormat="false" ht="16.4" hidden="false" customHeight="false" outlineLevel="0" collapsed="false">
      <c r="C6105" s="163" t="s">
        <v>11645</v>
      </c>
      <c r="D6105" s="163" t="s">
        <v>5649</v>
      </c>
      <c r="E6105" s="183" t="s">
        <v>5649</v>
      </c>
    </row>
    <row r="6106" customFormat="false" ht="16.4" hidden="false" customHeight="false" outlineLevel="0" collapsed="false">
      <c r="C6106" s="163" t="s">
        <v>11646</v>
      </c>
      <c r="D6106" s="163" t="s">
        <v>5649</v>
      </c>
      <c r="E6106" s="183" t="s">
        <v>5649</v>
      </c>
    </row>
    <row r="6107" customFormat="false" ht="16.4" hidden="false" customHeight="false" outlineLevel="0" collapsed="false">
      <c r="C6107" s="163" t="s">
        <v>11647</v>
      </c>
      <c r="D6107" s="163" t="s">
        <v>5649</v>
      </c>
      <c r="E6107" s="183" t="s">
        <v>5649</v>
      </c>
    </row>
    <row r="6108" customFormat="false" ht="16.4" hidden="false" customHeight="false" outlineLevel="0" collapsed="false">
      <c r="C6108" s="163" t="s">
        <v>11648</v>
      </c>
      <c r="D6108" s="163" t="s">
        <v>5649</v>
      </c>
      <c r="E6108" s="183" t="s">
        <v>5649</v>
      </c>
    </row>
    <row r="6109" customFormat="false" ht="16.4" hidden="false" customHeight="false" outlineLevel="0" collapsed="false">
      <c r="C6109" s="163" t="s">
        <v>11649</v>
      </c>
      <c r="D6109" s="163" t="s">
        <v>5649</v>
      </c>
      <c r="E6109" s="183" t="s">
        <v>5649</v>
      </c>
    </row>
    <row r="6110" customFormat="false" ht="16.4" hidden="false" customHeight="false" outlineLevel="0" collapsed="false">
      <c r="C6110" s="163" t="s">
        <v>11650</v>
      </c>
      <c r="D6110" s="163" t="s">
        <v>5649</v>
      </c>
      <c r="E6110" s="183" t="s">
        <v>5649</v>
      </c>
    </row>
    <row r="6111" customFormat="false" ht="16.4" hidden="false" customHeight="false" outlineLevel="0" collapsed="false">
      <c r="C6111" s="163" t="s">
        <v>11651</v>
      </c>
      <c r="D6111" s="163" t="s">
        <v>5649</v>
      </c>
      <c r="E6111" s="183" t="s">
        <v>5649</v>
      </c>
    </row>
    <row r="6112" customFormat="false" ht="16.4" hidden="false" customHeight="false" outlineLevel="0" collapsed="false">
      <c r="C6112" s="163" t="s">
        <v>11652</v>
      </c>
      <c r="D6112" s="163" t="s">
        <v>5649</v>
      </c>
      <c r="E6112" s="183" t="s">
        <v>5649</v>
      </c>
    </row>
    <row r="6113" customFormat="false" ht="16.4" hidden="false" customHeight="false" outlineLevel="0" collapsed="false">
      <c r="C6113" s="163" t="s">
        <v>11653</v>
      </c>
      <c r="D6113" s="163" t="s">
        <v>5649</v>
      </c>
      <c r="E6113" s="183" t="s">
        <v>5649</v>
      </c>
    </row>
    <row r="6114" customFormat="false" ht="16.4" hidden="false" customHeight="false" outlineLevel="0" collapsed="false">
      <c r="C6114" s="163" t="s">
        <v>11654</v>
      </c>
      <c r="D6114" s="163" t="s">
        <v>5649</v>
      </c>
      <c r="E6114" s="183" t="s">
        <v>5649</v>
      </c>
    </row>
    <row r="6115" customFormat="false" ht="16.4" hidden="false" customHeight="false" outlineLevel="0" collapsed="false">
      <c r="C6115" s="163" t="s">
        <v>11655</v>
      </c>
      <c r="D6115" s="163" t="s">
        <v>5649</v>
      </c>
      <c r="E6115" s="183" t="s">
        <v>5649</v>
      </c>
    </row>
    <row r="6116" customFormat="false" ht="16.4" hidden="false" customHeight="false" outlineLevel="0" collapsed="false">
      <c r="C6116" s="163" t="s">
        <v>11656</v>
      </c>
      <c r="D6116" s="163" t="s">
        <v>5649</v>
      </c>
      <c r="E6116" s="183" t="s">
        <v>5649</v>
      </c>
    </row>
    <row r="6117" customFormat="false" ht="16.4" hidden="false" customHeight="false" outlineLevel="0" collapsed="false">
      <c r="C6117" s="163" t="s">
        <v>11657</v>
      </c>
      <c r="D6117" s="163" t="s">
        <v>5649</v>
      </c>
      <c r="E6117" s="183" t="s">
        <v>5649</v>
      </c>
    </row>
    <row r="6118" customFormat="false" ht="16.4" hidden="false" customHeight="false" outlineLevel="0" collapsed="false">
      <c r="C6118" s="163" t="s">
        <v>11658</v>
      </c>
      <c r="D6118" s="163" t="s">
        <v>5649</v>
      </c>
      <c r="E6118" s="183" t="s">
        <v>5649</v>
      </c>
    </row>
    <row r="6119" customFormat="false" ht="16.4" hidden="false" customHeight="false" outlineLevel="0" collapsed="false">
      <c r="C6119" s="163" t="s">
        <v>11659</v>
      </c>
      <c r="D6119" s="163" t="s">
        <v>5649</v>
      </c>
      <c r="E6119" s="183" t="s">
        <v>5649</v>
      </c>
    </row>
    <row r="6120" customFormat="false" ht="16.4" hidden="false" customHeight="false" outlineLevel="0" collapsed="false">
      <c r="C6120" s="163" t="s">
        <v>11660</v>
      </c>
      <c r="D6120" s="163" t="s">
        <v>5649</v>
      </c>
      <c r="E6120" s="183" t="s">
        <v>5649</v>
      </c>
    </row>
    <row r="6121" customFormat="false" ht="16.4" hidden="false" customHeight="false" outlineLevel="0" collapsed="false">
      <c r="C6121" s="163" t="s">
        <v>11661</v>
      </c>
      <c r="D6121" s="163" t="s">
        <v>5649</v>
      </c>
      <c r="E6121" s="183" t="s">
        <v>5649</v>
      </c>
    </row>
    <row r="6122" customFormat="false" ht="16.4" hidden="false" customHeight="false" outlineLevel="0" collapsed="false">
      <c r="C6122" s="163" t="s">
        <v>11662</v>
      </c>
      <c r="D6122" s="163" t="s">
        <v>5649</v>
      </c>
      <c r="E6122" s="183" t="s">
        <v>5649</v>
      </c>
    </row>
    <row r="6123" customFormat="false" ht="16.4" hidden="false" customHeight="false" outlineLevel="0" collapsed="false">
      <c r="C6123" s="163" t="s">
        <v>11663</v>
      </c>
      <c r="D6123" s="163" t="s">
        <v>5649</v>
      </c>
      <c r="E6123" s="183" t="s">
        <v>5649</v>
      </c>
    </row>
    <row r="6124" customFormat="false" ht="16.4" hidden="false" customHeight="false" outlineLevel="0" collapsed="false">
      <c r="C6124" s="163" t="s">
        <v>11664</v>
      </c>
      <c r="D6124" s="163" t="s">
        <v>5649</v>
      </c>
      <c r="E6124" s="183" t="s">
        <v>5649</v>
      </c>
    </row>
    <row r="6125" customFormat="false" ht="16.4" hidden="false" customHeight="false" outlineLevel="0" collapsed="false">
      <c r="C6125" s="163" t="s">
        <v>11665</v>
      </c>
      <c r="D6125" s="163" t="s">
        <v>5649</v>
      </c>
      <c r="E6125" s="183" t="s">
        <v>5649</v>
      </c>
    </row>
    <row r="6126" customFormat="false" ht="16.4" hidden="false" customHeight="false" outlineLevel="0" collapsed="false">
      <c r="C6126" s="163" t="s">
        <v>11666</v>
      </c>
      <c r="D6126" s="163" t="s">
        <v>5649</v>
      </c>
      <c r="E6126" s="183" t="s">
        <v>5649</v>
      </c>
    </row>
    <row r="6127" customFormat="false" ht="16.4" hidden="false" customHeight="false" outlineLevel="0" collapsed="false">
      <c r="C6127" s="163" t="s">
        <v>11667</v>
      </c>
      <c r="D6127" s="163" t="s">
        <v>1299</v>
      </c>
      <c r="E6127" s="183" t="s">
        <v>5649</v>
      </c>
    </row>
    <row r="6128" customFormat="false" ht="16.4" hidden="false" customHeight="false" outlineLevel="0" collapsed="false">
      <c r="C6128" s="163" t="s">
        <v>11668</v>
      </c>
      <c r="D6128" s="163" t="s">
        <v>5649</v>
      </c>
      <c r="E6128" s="183" t="s">
        <v>5649</v>
      </c>
    </row>
    <row r="6129" customFormat="false" ht="16.4" hidden="false" customHeight="false" outlineLevel="0" collapsed="false">
      <c r="C6129" s="163" t="s">
        <v>11669</v>
      </c>
      <c r="D6129" s="163" t="s">
        <v>5649</v>
      </c>
      <c r="E6129" s="183" t="s">
        <v>5649</v>
      </c>
    </row>
    <row r="6130" customFormat="false" ht="16.4" hidden="false" customHeight="false" outlineLevel="0" collapsed="false">
      <c r="C6130" s="163" t="s">
        <v>11670</v>
      </c>
      <c r="D6130" s="163" t="s">
        <v>5649</v>
      </c>
      <c r="E6130" s="183" t="s">
        <v>5649</v>
      </c>
    </row>
    <row r="6131" customFormat="false" ht="16.4" hidden="false" customHeight="false" outlineLevel="0" collapsed="false">
      <c r="C6131" s="163" t="s">
        <v>11671</v>
      </c>
      <c r="D6131" s="163" t="s">
        <v>5649</v>
      </c>
      <c r="E6131" s="183" t="s">
        <v>5649</v>
      </c>
    </row>
    <row r="6132" customFormat="false" ht="16.4" hidden="false" customHeight="false" outlineLevel="0" collapsed="false">
      <c r="C6132" s="163" t="s">
        <v>11672</v>
      </c>
      <c r="D6132" s="163" t="s">
        <v>5649</v>
      </c>
      <c r="E6132" s="183" t="s">
        <v>5649</v>
      </c>
    </row>
    <row r="6133" customFormat="false" ht="16.4" hidden="false" customHeight="false" outlineLevel="0" collapsed="false">
      <c r="C6133" s="163" t="s">
        <v>11673</v>
      </c>
      <c r="D6133" s="163" t="s">
        <v>5649</v>
      </c>
      <c r="E6133" s="183" t="s">
        <v>5649</v>
      </c>
    </row>
    <row r="6134" customFormat="false" ht="16.4" hidden="false" customHeight="false" outlineLevel="0" collapsed="false">
      <c r="C6134" s="163" t="s">
        <v>11674</v>
      </c>
      <c r="D6134" s="163" t="s">
        <v>5649</v>
      </c>
      <c r="E6134" s="183" t="s">
        <v>5649</v>
      </c>
    </row>
    <row r="6135" customFormat="false" ht="16.4" hidden="false" customHeight="false" outlineLevel="0" collapsed="false">
      <c r="C6135" s="163" t="s">
        <v>11675</v>
      </c>
      <c r="D6135" s="163" t="s">
        <v>5649</v>
      </c>
      <c r="E6135" s="183" t="s">
        <v>5649</v>
      </c>
    </row>
    <row r="6136" customFormat="false" ht="16.4" hidden="false" customHeight="false" outlineLevel="0" collapsed="false">
      <c r="C6136" s="163" t="s">
        <v>11676</v>
      </c>
      <c r="D6136" s="163" t="s">
        <v>5649</v>
      </c>
      <c r="E6136" s="183" t="s">
        <v>5649</v>
      </c>
    </row>
    <row r="6137" customFormat="false" ht="16.4" hidden="false" customHeight="false" outlineLevel="0" collapsed="false">
      <c r="C6137" s="163" t="s">
        <v>11677</v>
      </c>
      <c r="D6137" s="163" t="s">
        <v>5649</v>
      </c>
      <c r="E6137" s="183" t="s">
        <v>5649</v>
      </c>
    </row>
    <row r="6138" customFormat="false" ht="16.4" hidden="false" customHeight="false" outlineLevel="0" collapsed="false">
      <c r="C6138" s="163" t="s">
        <v>11678</v>
      </c>
      <c r="D6138" s="163" t="s">
        <v>5649</v>
      </c>
      <c r="E6138" s="183" t="s">
        <v>5649</v>
      </c>
    </row>
    <row r="6139" customFormat="false" ht="16.4" hidden="false" customHeight="false" outlineLevel="0" collapsed="false">
      <c r="C6139" s="163" t="s">
        <v>11679</v>
      </c>
      <c r="D6139" s="163" t="s">
        <v>5649</v>
      </c>
      <c r="E6139" s="183" t="s">
        <v>5649</v>
      </c>
    </row>
    <row r="6140" customFormat="false" ht="16.4" hidden="false" customHeight="false" outlineLevel="0" collapsed="false">
      <c r="C6140" s="163" t="s">
        <v>1298</v>
      </c>
      <c r="D6140" s="163" t="s">
        <v>5649</v>
      </c>
      <c r="E6140" s="183" t="n">
        <v>0.5964</v>
      </c>
    </row>
    <row r="6141" customFormat="false" ht="16.4" hidden="false" customHeight="false" outlineLevel="0" collapsed="false">
      <c r="C6141" s="163" t="s">
        <v>11680</v>
      </c>
      <c r="D6141" s="163" t="s">
        <v>5649</v>
      </c>
      <c r="E6141" s="183" t="s">
        <v>5649</v>
      </c>
    </row>
    <row r="6142" customFormat="false" ht="16.4" hidden="false" customHeight="false" outlineLevel="0" collapsed="false">
      <c r="C6142" s="163" t="s">
        <v>11681</v>
      </c>
      <c r="D6142" s="163" t="s">
        <v>5649</v>
      </c>
      <c r="E6142" s="183" t="s">
        <v>5649</v>
      </c>
    </row>
    <row r="6143" customFormat="false" ht="16.4" hidden="false" customHeight="false" outlineLevel="0" collapsed="false">
      <c r="C6143" s="163" t="s">
        <v>11682</v>
      </c>
      <c r="D6143" s="163" t="s">
        <v>5649</v>
      </c>
      <c r="E6143" s="183" t="s">
        <v>5649</v>
      </c>
    </row>
    <row r="6144" customFormat="false" ht="16.4" hidden="false" customHeight="false" outlineLevel="0" collapsed="false">
      <c r="C6144" s="163" t="s">
        <v>11683</v>
      </c>
      <c r="D6144" s="163" t="s">
        <v>5649</v>
      </c>
      <c r="E6144" s="183" t="s">
        <v>5649</v>
      </c>
    </row>
    <row r="6145" customFormat="false" ht="16.4" hidden="false" customHeight="false" outlineLevel="0" collapsed="false">
      <c r="C6145" s="163" t="s">
        <v>11684</v>
      </c>
      <c r="D6145" s="163" t="s">
        <v>5649</v>
      </c>
      <c r="E6145" s="183" t="s">
        <v>5649</v>
      </c>
    </row>
    <row r="6146" customFormat="false" ht="16.4" hidden="false" customHeight="false" outlineLevel="0" collapsed="false">
      <c r="C6146" s="163" t="s">
        <v>11685</v>
      </c>
      <c r="D6146" s="163" t="s">
        <v>5649</v>
      </c>
      <c r="E6146" s="183" t="s">
        <v>5649</v>
      </c>
    </row>
    <row r="6147" customFormat="false" ht="16.4" hidden="false" customHeight="false" outlineLevel="0" collapsed="false">
      <c r="C6147" s="163" t="s">
        <v>11686</v>
      </c>
      <c r="D6147" s="163" t="s">
        <v>5649</v>
      </c>
      <c r="E6147" s="183" t="s">
        <v>5649</v>
      </c>
    </row>
    <row r="6148" customFormat="false" ht="16.4" hidden="false" customHeight="false" outlineLevel="0" collapsed="false">
      <c r="C6148" s="163" t="s">
        <v>11687</v>
      </c>
      <c r="D6148" s="163" t="s">
        <v>5649</v>
      </c>
      <c r="E6148" s="183" t="s">
        <v>5649</v>
      </c>
    </row>
    <row r="6149" customFormat="false" ht="16.4" hidden="false" customHeight="false" outlineLevel="0" collapsed="false">
      <c r="C6149" s="163" t="s">
        <v>11688</v>
      </c>
      <c r="D6149" s="163" t="s">
        <v>5649</v>
      </c>
      <c r="E6149" s="183" t="s">
        <v>5649</v>
      </c>
    </row>
    <row r="6150" customFormat="false" ht="16.4" hidden="false" customHeight="false" outlineLevel="0" collapsed="false">
      <c r="C6150" s="163" t="s">
        <v>11689</v>
      </c>
      <c r="D6150" s="163" t="s">
        <v>5649</v>
      </c>
      <c r="E6150" s="183" t="s">
        <v>5649</v>
      </c>
    </row>
    <row r="6151" customFormat="false" ht="16.4" hidden="false" customHeight="false" outlineLevel="0" collapsed="false">
      <c r="C6151" s="163" t="s">
        <v>11690</v>
      </c>
      <c r="D6151" s="163" t="s">
        <v>5649</v>
      </c>
      <c r="E6151" s="183" t="s">
        <v>5649</v>
      </c>
    </row>
    <row r="6152" customFormat="false" ht="16.4" hidden="false" customHeight="false" outlineLevel="0" collapsed="false">
      <c r="C6152" s="163" t="s">
        <v>11691</v>
      </c>
      <c r="D6152" s="163" t="s">
        <v>5649</v>
      </c>
      <c r="E6152" s="183" t="s">
        <v>5649</v>
      </c>
    </row>
    <row r="6153" customFormat="false" ht="16.4" hidden="false" customHeight="false" outlineLevel="0" collapsed="false">
      <c r="C6153" s="163" t="s">
        <v>11692</v>
      </c>
      <c r="D6153" s="163" t="s">
        <v>5649</v>
      </c>
      <c r="E6153" s="183" t="s">
        <v>5649</v>
      </c>
    </row>
    <row r="6154" customFormat="false" ht="16.4" hidden="false" customHeight="false" outlineLevel="0" collapsed="false">
      <c r="C6154" s="163" t="s">
        <v>11693</v>
      </c>
      <c r="D6154" s="163" t="s">
        <v>5649</v>
      </c>
      <c r="E6154" s="183" t="s">
        <v>5649</v>
      </c>
    </row>
    <row r="6155" customFormat="false" ht="16.4" hidden="false" customHeight="false" outlineLevel="0" collapsed="false">
      <c r="C6155" s="163" t="s">
        <v>11694</v>
      </c>
      <c r="D6155" s="163" t="s">
        <v>5649</v>
      </c>
      <c r="E6155" s="183" t="s">
        <v>5649</v>
      </c>
    </row>
    <row r="6156" customFormat="false" ht="16.4" hidden="false" customHeight="false" outlineLevel="0" collapsed="false">
      <c r="C6156" s="163" t="s">
        <v>11695</v>
      </c>
      <c r="D6156" s="163" t="s">
        <v>5649</v>
      </c>
      <c r="E6156" s="183" t="s">
        <v>5649</v>
      </c>
    </row>
    <row r="6157" customFormat="false" ht="16.4" hidden="false" customHeight="false" outlineLevel="0" collapsed="false">
      <c r="C6157" s="163" t="s">
        <v>11696</v>
      </c>
      <c r="D6157" s="163" t="s">
        <v>5649</v>
      </c>
      <c r="E6157" s="183" t="s">
        <v>5649</v>
      </c>
    </row>
    <row r="6158" customFormat="false" ht="16.4" hidden="false" customHeight="false" outlineLevel="0" collapsed="false">
      <c r="C6158" s="163" t="s">
        <v>11697</v>
      </c>
      <c r="D6158" s="163" t="s">
        <v>5649</v>
      </c>
      <c r="E6158" s="183" t="s">
        <v>5649</v>
      </c>
    </row>
    <row r="6159" customFormat="false" ht="16.4" hidden="false" customHeight="false" outlineLevel="0" collapsed="false">
      <c r="C6159" s="163" t="s">
        <v>11698</v>
      </c>
      <c r="D6159" s="163" t="s">
        <v>5649</v>
      </c>
      <c r="E6159" s="183" t="s">
        <v>5649</v>
      </c>
    </row>
    <row r="6160" customFormat="false" ht="16.4" hidden="false" customHeight="false" outlineLevel="0" collapsed="false">
      <c r="C6160" s="163" t="s">
        <v>11699</v>
      </c>
      <c r="D6160" s="163" t="s">
        <v>5649</v>
      </c>
      <c r="E6160" s="183" t="s">
        <v>5649</v>
      </c>
    </row>
    <row r="6161" customFormat="false" ht="16.4" hidden="false" customHeight="false" outlineLevel="0" collapsed="false">
      <c r="C6161" s="163" t="s">
        <v>11700</v>
      </c>
      <c r="D6161" s="163" t="s">
        <v>5649</v>
      </c>
      <c r="E6161" s="183" t="s">
        <v>5649</v>
      </c>
    </row>
    <row r="6162" customFormat="false" ht="16.4" hidden="false" customHeight="false" outlineLevel="0" collapsed="false">
      <c r="C6162" s="163" t="s">
        <v>11701</v>
      </c>
      <c r="D6162" s="163" t="s">
        <v>5649</v>
      </c>
      <c r="E6162" s="183" t="s">
        <v>5649</v>
      </c>
    </row>
    <row r="6163" customFormat="false" ht="16.4" hidden="false" customHeight="false" outlineLevel="0" collapsed="false">
      <c r="C6163" s="163" t="s">
        <v>11702</v>
      </c>
      <c r="D6163" s="163" t="s">
        <v>5649</v>
      </c>
      <c r="E6163" s="183" t="s">
        <v>5649</v>
      </c>
    </row>
    <row r="6164" customFormat="false" ht="16.4" hidden="false" customHeight="false" outlineLevel="0" collapsed="false">
      <c r="C6164" s="163" t="s">
        <v>11703</v>
      </c>
      <c r="D6164" s="163" t="s">
        <v>5649</v>
      </c>
      <c r="E6164" s="183" t="s">
        <v>5649</v>
      </c>
    </row>
    <row r="6165" customFormat="false" ht="16.4" hidden="false" customHeight="false" outlineLevel="0" collapsed="false">
      <c r="C6165" s="163" t="s">
        <v>11704</v>
      </c>
      <c r="D6165" s="163" t="s">
        <v>5649</v>
      </c>
      <c r="E6165" s="183" t="s">
        <v>5649</v>
      </c>
    </row>
    <row r="6166" customFormat="false" ht="16.4" hidden="false" customHeight="false" outlineLevel="0" collapsed="false">
      <c r="C6166" s="163" t="s">
        <v>11705</v>
      </c>
      <c r="D6166" s="163" t="s">
        <v>5649</v>
      </c>
      <c r="E6166" s="183" t="s">
        <v>5649</v>
      </c>
    </row>
    <row r="6167" customFormat="false" ht="16.4" hidden="false" customHeight="false" outlineLevel="0" collapsed="false">
      <c r="C6167" s="163" t="s">
        <v>11706</v>
      </c>
      <c r="D6167" s="163" t="s">
        <v>5649</v>
      </c>
      <c r="E6167" s="183" t="s">
        <v>5649</v>
      </c>
    </row>
    <row r="6168" customFormat="false" ht="16.4" hidden="false" customHeight="false" outlineLevel="0" collapsed="false">
      <c r="C6168" s="163" t="s">
        <v>11707</v>
      </c>
      <c r="D6168" s="163" t="s">
        <v>5649</v>
      </c>
      <c r="E6168" s="183" t="s">
        <v>5649</v>
      </c>
    </row>
    <row r="6169" customFormat="false" ht="16.4" hidden="false" customHeight="false" outlineLevel="0" collapsed="false">
      <c r="C6169" s="163" t="s">
        <v>11708</v>
      </c>
      <c r="D6169" s="163" t="s">
        <v>5649</v>
      </c>
      <c r="E6169" s="183" t="s">
        <v>5649</v>
      </c>
    </row>
    <row r="6170" customFormat="false" ht="16.4" hidden="false" customHeight="false" outlineLevel="0" collapsed="false">
      <c r="C6170" s="163" t="s">
        <v>11709</v>
      </c>
      <c r="D6170" s="163" t="s">
        <v>5649</v>
      </c>
      <c r="E6170" s="183" t="s">
        <v>5649</v>
      </c>
    </row>
    <row r="6171" customFormat="false" ht="16.4" hidden="false" customHeight="false" outlineLevel="0" collapsed="false">
      <c r="C6171" s="163" t="s">
        <v>11710</v>
      </c>
      <c r="D6171" s="163" t="s">
        <v>5649</v>
      </c>
      <c r="E6171" s="183" t="s">
        <v>5649</v>
      </c>
    </row>
    <row r="6172" customFormat="false" ht="16.4" hidden="false" customHeight="false" outlineLevel="0" collapsed="false">
      <c r="C6172" s="163" t="s">
        <v>11711</v>
      </c>
      <c r="D6172" s="163" t="s">
        <v>5649</v>
      </c>
      <c r="E6172" s="183" t="s">
        <v>5649</v>
      </c>
    </row>
    <row r="6173" customFormat="false" ht="16.4" hidden="false" customHeight="false" outlineLevel="0" collapsed="false">
      <c r="C6173" s="163" t="s">
        <v>11712</v>
      </c>
      <c r="D6173" s="163" t="s">
        <v>5649</v>
      </c>
      <c r="E6173" s="183" t="s">
        <v>5649</v>
      </c>
    </row>
    <row r="6174" customFormat="false" ht="16.4" hidden="false" customHeight="false" outlineLevel="0" collapsed="false">
      <c r="C6174" s="163" t="s">
        <v>11713</v>
      </c>
      <c r="D6174" s="163" t="s">
        <v>5649</v>
      </c>
      <c r="E6174" s="183" t="s">
        <v>5649</v>
      </c>
    </row>
    <row r="6175" customFormat="false" ht="16.4" hidden="false" customHeight="false" outlineLevel="0" collapsed="false">
      <c r="C6175" s="163" t="s">
        <v>11714</v>
      </c>
      <c r="D6175" s="163" t="s">
        <v>5649</v>
      </c>
      <c r="E6175" s="183" t="s">
        <v>5649</v>
      </c>
    </row>
    <row r="6176" customFormat="false" ht="16.4" hidden="false" customHeight="false" outlineLevel="0" collapsed="false">
      <c r="C6176" s="163" t="s">
        <v>11715</v>
      </c>
      <c r="D6176" s="163" t="s">
        <v>5649</v>
      </c>
      <c r="E6176" s="183" t="s">
        <v>5649</v>
      </c>
    </row>
    <row r="6177" customFormat="false" ht="16.4" hidden="false" customHeight="false" outlineLevel="0" collapsed="false">
      <c r="C6177" s="163" t="s">
        <v>11716</v>
      </c>
      <c r="D6177" s="163" t="s">
        <v>5649</v>
      </c>
      <c r="E6177" s="183" t="s">
        <v>5649</v>
      </c>
    </row>
    <row r="6178" customFormat="false" ht="16.4" hidden="false" customHeight="false" outlineLevel="0" collapsed="false">
      <c r="C6178" s="163" t="s">
        <v>11717</v>
      </c>
      <c r="D6178" s="163" t="s">
        <v>5649</v>
      </c>
      <c r="E6178" s="183" t="s">
        <v>5649</v>
      </c>
    </row>
    <row r="6179" customFormat="false" ht="16.4" hidden="false" customHeight="false" outlineLevel="0" collapsed="false">
      <c r="C6179" s="163" t="s">
        <v>11718</v>
      </c>
      <c r="D6179" s="163" t="s">
        <v>5649</v>
      </c>
      <c r="E6179" s="183" t="s">
        <v>5649</v>
      </c>
    </row>
    <row r="6180" customFormat="false" ht="16.4" hidden="false" customHeight="false" outlineLevel="0" collapsed="false">
      <c r="C6180" s="163" t="s">
        <v>11719</v>
      </c>
      <c r="D6180" s="163" t="s">
        <v>5649</v>
      </c>
      <c r="E6180" s="183" t="s">
        <v>5649</v>
      </c>
    </row>
    <row r="6181" customFormat="false" ht="16.4" hidden="false" customHeight="false" outlineLevel="0" collapsed="false">
      <c r="C6181" s="163" t="s">
        <v>11720</v>
      </c>
      <c r="D6181" s="163" t="s">
        <v>5649</v>
      </c>
      <c r="E6181" s="183" t="s">
        <v>5649</v>
      </c>
    </row>
    <row r="6182" customFormat="false" ht="16.4" hidden="false" customHeight="false" outlineLevel="0" collapsed="false">
      <c r="C6182" s="163" t="s">
        <v>11721</v>
      </c>
      <c r="D6182" s="163" t="s">
        <v>5649</v>
      </c>
      <c r="E6182" s="183" t="s">
        <v>5649</v>
      </c>
    </row>
    <row r="6183" customFormat="false" ht="16.4" hidden="false" customHeight="false" outlineLevel="0" collapsed="false">
      <c r="C6183" s="163" t="s">
        <v>11722</v>
      </c>
      <c r="D6183" s="163" t="s">
        <v>5649</v>
      </c>
      <c r="E6183" s="183" t="s">
        <v>5649</v>
      </c>
    </row>
    <row r="6184" customFormat="false" ht="16.4" hidden="false" customHeight="false" outlineLevel="0" collapsed="false">
      <c r="C6184" s="163" t="s">
        <v>11723</v>
      </c>
      <c r="D6184" s="163" t="s">
        <v>5649</v>
      </c>
      <c r="E6184" s="183" t="s">
        <v>5649</v>
      </c>
    </row>
    <row r="6185" customFormat="false" ht="16.4" hidden="false" customHeight="false" outlineLevel="0" collapsed="false">
      <c r="C6185" s="163" t="s">
        <v>11724</v>
      </c>
      <c r="D6185" s="163" t="s">
        <v>5649</v>
      </c>
      <c r="E6185" s="183" t="s">
        <v>5649</v>
      </c>
    </row>
    <row r="6186" customFormat="false" ht="16.4" hidden="false" customHeight="false" outlineLevel="0" collapsed="false">
      <c r="C6186" s="163" t="s">
        <v>11725</v>
      </c>
      <c r="D6186" s="163" t="s">
        <v>5649</v>
      </c>
      <c r="E6186" s="183" t="s">
        <v>5649</v>
      </c>
    </row>
    <row r="6187" customFormat="false" ht="16.4" hidden="false" customHeight="false" outlineLevel="0" collapsed="false">
      <c r="C6187" s="163" t="s">
        <v>11726</v>
      </c>
      <c r="D6187" s="163" t="s">
        <v>5649</v>
      </c>
      <c r="E6187" s="183" t="s">
        <v>5649</v>
      </c>
    </row>
    <row r="6188" customFormat="false" ht="16.4" hidden="false" customHeight="false" outlineLevel="0" collapsed="false">
      <c r="C6188" s="163" t="s">
        <v>11727</v>
      </c>
      <c r="D6188" s="163" t="s">
        <v>106</v>
      </c>
      <c r="E6188" s="183" t="s">
        <v>5649</v>
      </c>
    </row>
    <row r="6189" customFormat="false" ht="16.4" hidden="false" customHeight="false" outlineLevel="0" collapsed="false">
      <c r="C6189" s="163" t="s">
        <v>11728</v>
      </c>
      <c r="D6189" s="163" t="s">
        <v>5649</v>
      </c>
      <c r="E6189" s="183" t="s">
        <v>5649</v>
      </c>
    </row>
    <row r="6190" customFormat="false" ht="16.4" hidden="false" customHeight="false" outlineLevel="0" collapsed="false">
      <c r="C6190" s="163" t="s">
        <v>11729</v>
      </c>
      <c r="D6190" s="163" t="s">
        <v>5649</v>
      </c>
      <c r="E6190" s="183" t="s">
        <v>5649</v>
      </c>
    </row>
    <row r="6191" customFormat="false" ht="16.4" hidden="false" customHeight="false" outlineLevel="0" collapsed="false">
      <c r="C6191" s="163" t="s">
        <v>11730</v>
      </c>
      <c r="D6191" s="163" t="s">
        <v>5649</v>
      </c>
      <c r="E6191" s="183" t="s">
        <v>5649</v>
      </c>
    </row>
    <row r="6192" customFormat="false" ht="16.4" hidden="false" customHeight="false" outlineLevel="0" collapsed="false">
      <c r="C6192" s="163" t="s">
        <v>11731</v>
      </c>
      <c r="D6192" s="163" t="s">
        <v>5649</v>
      </c>
      <c r="E6192" s="183" t="s">
        <v>5649</v>
      </c>
    </row>
    <row r="6193" customFormat="false" ht="16.4" hidden="false" customHeight="false" outlineLevel="0" collapsed="false">
      <c r="C6193" s="163" t="s">
        <v>11732</v>
      </c>
      <c r="D6193" s="163" t="s">
        <v>5649</v>
      </c>
      <c r="E6193" s="183" t="n">
        <v>0.5039</v>
      </c>
    </row>
    <row r="6194" customFormat="false" ht="16.4" hidden="false" customHeight="false" outlineLevel="0" collapsed="false">
      <c r="C6194" s="163" t="s">
        <v>11733</v>
      </c>
      <c r="D6194" s="163" t="s">
        <v>522</v>
      </c>
      <c r="E6194" s="183" t="n">
        <v>0.5039</v>
      </c>
    </row>
    <row r="6195" customFormat="false" ht="16.4" hidden="false" customHeight="false" outlineLevel="0" collapsed="false">
      <c r="C6195" s="163" t="s">
        <v>11734</v>
      </c>
      <c r="D6195" s="163" t="s">
        <v>5649</v>
      </c>
      <c r="E6195" s="183" t="n">
        <v>0.5039</v>
      </c>
    </row>
    <row r="6196" customFormat="false" ht="16.4" hidden="false" customHeight="false" outlineLevel="0" collapsed="false">
      <c r="C6196" s="163" t="s">
        <v>11735</v>
      </c>
      <c r="D6196" s="163" t="s">
        <v>5649</v>
      </c>
      <c r="E6196" s="183" t="s">
        <v>5649</v>
      </c>
    </row>
    <row r="6197" customFormat="false" ht="16.4" hidden="false" customHeight="false" outlineLevel="0" collapsed="false">
      <c r="C6197" s="163" t="s">
        <v>11736</v>
      </c>
      <c r="D6197" s="163" t="s">
        <v>5649</v>
      </c>
      <c r="E6197" s="183" t="s">
        <v>5649</v>
      </c>
    </row>
    <row r="6198" customFormat="false" ht="16.4" hidden="false" customHeight="false" outlineLevel="0" collapsed="false">
      <c r="C6198" s="163" t="s">
        <v>11737</v>
      </c>
      <c r="D6198" s="163" t="s">
        <v>5649</v>
      </c>
      <c r="E6198" s="183" t="s">
        <v>5649</v>
      </c>
    </row>
    <row r="6199" customFormat="false" ht="16.4" hidden="false" customHeight="false" outlineLevel="0" collapsed="false">
      <c r="C6199" s="163" t="s">
        <v>11738</v>
      </c>
      <c r="D6199" s="163" t="s">
        <v>5649</v>
      </c>
      <c r="E6199" s="183" t="s">
        <v>5649</v>
      </c>
    </row>
    <row r="6200" customFormat="false" ht="16.4" hidden="false" customHeight="false" outlineLevel="0" collapsed="false">
      <c r="C6200" s="163" t="s">
        <v>107</v>
      </c>
      <c r="D6200" s="163" t="s">
        <v>5649</v>
      </c>
      <c r="E6200" s="183" t="n">
        <v>0.5039</v>
      </c>
    </row>
    <row r="6201" customFormat="false" ht="16.4" hidden="false" customHeight="false" outlineLevel="0" collapsed="false">
      <c r="C6201" s="163" t="s">
        <v>11739</v>
      </c>
      <c r="D6201" s="163" t="s">
        <v>5649</v>
      </c>
      <c r="E6201" s="183" t="s">
        <v>5649</v>
      </c>
    </row>
    <row r="6202" customFormat="false" ht="16.4" hidden="false" customHeight="false" outlineLevel="0" collapsed="false">
      <c r="C6202" s="163" t="s">
        <v>11740</v>
      </c>
      <c r="D6202" s="163" t="s">
        <v>5649</v>
      </c>
      <c r="E6202" s="183" t="s">
        <v>5649</v>
      </c>
    </row>
    <row r="6203" customFormat="false" ht="16.4" hidden="false" customHeight="false" outlineLevel="0" collapsed="false">
      <c r="C6203" s="163" t="s">
        <v>11741</v>
      </c>
      <c r="D6203" s="163" t="s">
        <v>5649</v>
      </c>
      <c r="E6203" s="183" t="s">
        <v>5649</v>
      </c>
    </row>
    <row r="6204" customFormat="false" ht="16.4" hidden="false" customHeight="false" outlineLevel="0" collapsed="false">
      <c r="C6204" s="163" t="s">
        <v>11742</v>
      </c>
      <c r="D6204" s="163" t="s">
        <v>5649</v>
      </c>
      <c r="E6204" s="183" t="s">
        <v>5649</v>
      </c>
    </row>
    <row r="6205" customFormat="false" ht="16.4" hidden="false" customHeight="false" outlineLevel="0" collapsed="false">
      <c r="C6205" s="163" t="s">
        <v>11743</v>
      </c>
      <c r="D6205" s="163" t="s">
        <v>5649</v>
      </c>
      <c r="E6205" s="183" t="s">
        <v>5649</v>
      </c>
    </row>
    <row r="6206" customFormat="false" ht="16.4" hidden="false" customHeight="false" outlineLevel="0" collapsed="false">
      <c r="C6206" s="163" t="s">
        <v>11744</v>
      </c>
      <c r="D6206" s="163" t="s">
        <v>5649</v>
      </c>
      <c r="E6206" s="183" t="s">
        <v>5649</v>
      </c>
    </row>
    <row r="6207" customFormat="false" ht="16.4" hidden="false" customHeight="false" outlineLevel="0" collapsed="false">
      <c r="C6207" s="163" t="s">
        <v>11745</v>
      </c>
      <c r="D6207" s="163" t="s">
        <v>5649</v>
      </c>
      <c r="E6207" s="183" t="s">
        <v>5649</v>
      </c>
    </row>
    <row r="6208" customFormat="false" ht="16.4" hidden="false" customHeight="false" outlineLevel="0" collapsed="false">
      <c r="C6208" s="163" t="s">
        <v>11746</v>
      </c>
      <c r="D6208" s="163" t="s">
        <v>5649</v>
      </c>
      <c r="E6208" s="183" t="s">
        <v>5649</v>
      </c>
    </row>
    <row r="6209" customFormat="false" ht="16.4" hidden="false" customHeight="false" outlineLevel="0" collapsed="false">
      <c r="C6209" s="163" t="s">
        <v>11747</v>
      </c>
      <c r="D6209" s="163" t="s">
        <v>5649</v>
      </c>
      <c r="E6209" s="183" t="s">
        <v>5649</v>
      </c>
    </row>
    <row r="6210" customFormat="false" ht="16.4" hidden="false" customHeight="false" outlineLevel="0" collapsed="false">
      <c r="C6210" s="163" t="s">
        <v>11748</v>
      </c>
      <c r="D6210" s="163" t="s">
        <v>5649</v>
      </c>
      <c r="E6210" s="183" t="s">
        <v>5649</v>
      </c>
    </row>
    <row r="6211" customFormat="false" ht="16.4" hidden="false" customHeight="false" outlineLevel="0" collapsed="false">
      <c r="C6211" s="163" t="s">
        <v>11749</v>
      </c>
      <c r="D6211" s="163" t="s">
        <v>5649</v>
      </c>
      <c r="E6211" s="183" t="s">
        <v>5649</v>
      </c>
    </row>
    <row r="6212" customFormat="false" ht="16.4" hidden="false" customHeight="false" outlineLevel="0" collapsed="false">
      <c r="C6212" s="163" t="s">
        <v>11750</v>
      </c>
      <c r="D6212" s="163" t="s">
        <v>5649</v>
      </c>
      <c r="E6212" s="183" t="s">
        <v>5649</v>
      </c>
    </row>
    <row r="6213" customFormat="false" ht="16.4" hidden="false" customHeight="false" outlineLevel="0" collapsed="false">
      <c r="C6213" s="163" t="s">
        <v>11751</v>
      </c>
      <c r="D6213" s="163" t="s">
        <v>5649</v>
      </c>
      <c r="E6213" s="183" t="s">
        <v>5649</v>
      </c>
    </row>
    <row r="6214" customFormat="false" ht="16.4" hidden="false" customHeight="false" outlineLevel="0" collapsed="false">
      <c r="C6214" s="163" t="s">
        <v>11752</v>
      </c>
      <c r="D6214" s="163" t="s">
        <v>5649</v>
      </c>
      <c r="E6214" s="183" t="s">
        <v>5649</v>
      </c>
    </row>
    <row r="6215" customFormat="false" ht="16.4" hidden="false" customHeight="false" outlineLevel="0" collapsed="false">
      <c r="C6215" s="163" t="s">
        <v>11753</v>
      </c>
      <c r="D6215" s="163" t="s">
        <v>5649</v>
      </c>
      <c r="E6215" s="183" t="s">
        <v>5649</v>
      </c>
    </row>
    <row r="6216" customFormat="false" ht="16.4" hidden="false" customHeight="false" outlineLevel="0" collapsed="false">
      <c r="C6216" s="163" t="s">
        <v>11754</v>
      </c>
      <c r="D6216" s="163" t="s">
        <v>5649</v>
      </c>
      <c r="E6216" s="183" t="s">
        <v>5649</v>
      </c>
    </row>
    <row r="6217" customFormat="false" ht="16.4" hidden="false" customHeight="false" outlineLevel="0" collapsed="false">
      <c r="C6217" s="163" t="s">
        <v>11755</v>
      </c>
      <c r="D6217" s="163" t="s">
        <v>5649</v>
      </c>
      <c r="E6217" s="183" t="s">
        <v>5649</v>
      </c>
    </row>
    <row r="6218" customFormat="false" ht="16.4" hidden="false" customHeight="false" outlineLevel="0" collapsed="false">
      <c r="C6218" s="163" t="s">
        <v>11756</v>
      </c>
      <c r="D6218" s="163" t="s">
        <v>5649</v>
      </c>
      <c r="E6218" s="183" t="s">
        <v>5649</v>
      </c>
    </row>
    <row r="6219" customFormat="false" ht="16.4" hidden="false" customHeight="false" outlineLevel="0" collapsed="false">
      <c r="C6219" s="163" t="s">
        <v>11757</v>
      </c>
      <c r="D6219" s="163" t="s">
        <v>5649</v>
      </c>
      <c r="E6219" s="183" t="s">
        <v>5649</v>
      </c>
    </row>
    <row r="6220" customFormat="false" ht="16.4" hidden="false" customHeight="false" outlineLevel="0" collapsed="false">
      <c r="C6220" s="163" t="s">
        <v>11758</v>
      </c>
      <c r="D6220" s="163" t="s">
        <v>5649</v>
      </c>
      <c r="E6220" s="183" t="s">
        <v>5649</v>
      </c>
    </row>
    <row r="6221" customFormat="false" ht="16.4" hidden="false" customHeight="false" outlineLevel="0" collapsed="false">
      <c r="C6221" s="163" t="s">
        <v>11759</v>
      </c>
      <c r="D6221" s="163" t="s">
        <v>5649</v>
      </c>
      <c r="E6221" s="183" t="s">
        <v>5649</v>
      </c>
    </row>
    <row r="6222" customFormat="false" ht="16.4" hidden="false" customHeight="false" outlineLevel="0" collapsed="false">
      <c r="C6222" s="163" t="s">
        <v>11760</v>
      </c>
      <c r="D6222" s="163" t="s">
        <v>5649</v>
      </c>
      <c r="E6222" s="183" t="s">
        <v>5649</v>
      </c>
    </row>
    <row r="6223" customFormat="false" ht="16.4" hidden="false" customHeight="false" outlineLevel="0" collapsed="false">
      <c r="C6223" s="163" t="s">
        <v>11761</v>
      </c>
      <c r="D6223" s="163" t="s">
        <v>5649</v>
      </c>
      <c r="E6223" s="183" t="s">
        <v>5649</v>
      </c>
    </row>
    <row r="6224" customFormat="false" ht="16.4" hidden="false" customHeight="false" outlineLevel="0" collapsed="false">
      <c r="C6224" s="163" t="s">
        <v>11762</v>
      </c>
      <c r="D6224" s="163" t="s">
        <v>5649</v>
      </c>
      <c r="E6224" s="183" t="s">
        <v>5649</v>
      </c>
    </row>
    <row r="6225" customFormat="false" ht="16.4" hidden="false" customHeight="false" outlineLevel="0" collapsed="false">
      <c r="C6225" s="163" t="s">
        <v>11763</v>
      </c>
      <c r="D6225" s="163" t="s">
        <v>5649</v>
      </c>
      <c r="E6225" s="183" t="s">
        <v>5649</v>
      </c>
    </row>
    <row r="6226" customFormat="false" ht="16.4" hidden="false" customHeight="false" outlineLevel="0" collapsed="false">
      <c r="C6226" s="163" t="s">
        <v>11764</v>
      </c>
      <c r="D6226" s="163" t="s">
        <v>5649</v>
      </c>
      <c r="E6226" s="183" t="s">
        <v>5649</v>
      </c>
    </row>
    <row r="6227" customFormat="false" ht="16.4" hidden="false" customHeight="false" outlineLevel="0" collapsed="false">
      <c r="C6227" s="163" t="s">
        <v>11765</v>
      </c>
      <c r="D6227" s="163" t="s">
        <v>5649</v>
      </c>
      <c r="E6227" s="183" t="s">
        <v>5649</v>
      </c>
    </row>
    <row r="6228" customFormat="false" ht="16.4" hidden="false" customHeight="false" outlineLevel="0" collapsed="false">
      <c r="C6228" s="163" t="s">
        <v>11766</v>
      </c>
      <c r="D6228" s="163" t="s">
        <v>5649</v>
      </c>
      <c r="E6228" s="183" t="s">
        <v>5649</v>
      </c>
    </row>
    <row r="6229" customFormat="false" ht="16.4" hidden="false" customHeight="false" outlineLevel="0" collapsed="false">
      <c r="C6229" s="163" t="s">
        <v>11767</v>
      </c>
      <c r="D6229" s="163" t="s">
        <v>5649</v>
      </c>
      <c r="E6229" s="183" t="s">
        <v>5649</v>
      </c>
    </row>
    <row r="6230" customFormat="false" ht="16.4" hidden="false" customHeight="false" outlineLevel="0" collapsed="false">
      <c r="C6230" s="163" t="s">
        <v>11768</v>
      </c>
      <c r="D6230" s="163" t="s">
        <v>5649</v>
      </c>
      <c r="E6230" s="183" t="s">
        <v>5649</v>
      </c>
    </row>
    <row r="6231" customFormat="false" ht="16.4" hidden="false" customHeight="false" outlineLevel="0" collapsed="false">
      <c r="C6231" s="163" t="s">
        <v>11769</v>
      </c>
      <c r="D6231" s="163" t="s">
        <v>5649</v>
      </c>
      <c r="E6231" s="183" t="s">
        <v>5649</v>
      </c>
    </row>
    <row r="6232" customFormat="false" ht="16.4" hidden="false" customHeight="false" outlineLevel="0" collapsed="false">
      <c r="C6232" s="163" t="s">
        <v>11770</v>
      </c>
      <c r="D6232" s="163" t="s">
        <v>5649</v>
      </c>
      <c r="E6232" s="183" t="s">
        <v>5649</v>
      </c>
    </row>
    <row r="6233" customFormat="false" ht="16.4" hidden="false" customHeight="false" outlineLevel="0" collapsed="false">
      <c r="C6233" s="163" t="s">
        <v>11771</v>
      </c>
      <c r="D6233" s="163" t="s">
        <v>5649</v>
      </c>
      <c r="E6233" s="183" t="s">
        <v>5649</v>
      </c>
    </row>
    <row r="6234" customFormat="false" ht="16.4" hidden="false" customHeight="false" outlineLevel="0" collapsed="false">
      <c r="C6234" s="163" t="s">
        <v>11772</v>
      </c>
      <c r="D6234" s="163" t="s">
        <v>5649</v>
      </c>
      <c r="E6234" s="183" t="s">
        <v>5649</v>
      </c>
    </row>
    <row r="6235" customFormat="false" ht="16.4" hidden="false" customHeight="false" outlineLevel="0" collapsed="false">
      <c r="C6235" s="163" t="s">
        <v>11773</v>
      </c>
      <c r="D6235" s="163" t="s">
        <v>5649</v>
      </c>
      <c r="E6235" s="183" t="s">
        <v>5649</v>
      </c>
    </row>
    <row r="6236" customFormat="false" ht="16.4" hidden="false" customHeight="false" outlineLevel="0" collapsed="false">
      <c r="C6236" s="163" t="s">
        <v>11774</v>
      </c>
      <c r="D6236" s="163" t="s">
        <v>5649</v>
      </c>
      <c r="E6236" s="183" t="s">
        <v>5649</v>
      </c>
    </row>
    <row r="6237" customFormat="false" ht="16.4" hidden="false" customHeight="false" outlineLevel="0" collapsed="false">
      <c r="C6237" s="163" t="s">
        <v>11775</v>
      </c>
      <c r="D6237" s="163" t="s">
        <v>5649</v>
      </c>
      <c r="E6237" s="183" t="s">
        <v>5649</v>
      </c>
    </row>
    <row r="6238" customFormat="false" ht="16.4" hidden="false" customHeight="false" outlineLevel="0" collapsed="false">
      <c r="C6238" s="163" t="s">
        <v>11776</v>
      </c>
      <c r="D6238" s="163" t="s">
        <v>5649</v>
      </c>
      <c r="E6238" s="183" t="s">
        <v>5649</v>
      </c>
    </row>
    <row r="6239" customFormat="false" ht="16.4" hidden="false" customHeight="false" outlineLevel="0" collapsed="false">
      <c r="C6239" s="163" t="s">
        <v>11777</v>
      </c>
      <c r="D6239" s="163" t="s">
        <v>109</v>
      </c>
      <c r="E6239" s="183" t="s">
        <v>5649</v>
      </c>
    </row>
    <row r="6240" customFormat="false" ht="16.4" hidden="false" customHeight="false" outlineLevel="0" collapsed="false">
      <c r="C6240" s="163" t="s">
        <v>11778</v>
      </c>
      <c r="D6240" s="163" t="s">
        <v>5649</v>
      </c>
      <c r="E6240" s="183" t="s">
        <v>5649</v>
      </c>
    </row>
    <row r="6241" customFormat="false" ht="16.4" hidden="false" customHeight="false" outlineLevel="0" collapsed="false">
      <c r="C6241" s="163" t="s">
        <v>11779</v>
      </c>
      <c r="D6241" s="163" t="s">
        <v>5649</v>
      </c>
      <c r="E6241" s="183" t="s">
        <v>5649</v>
      </c>
    </row>
    <row r="6242" customFormat="false" ht="16.4" hidden="false" customHeight="false" outlineLevel="0" collapsed="false">
      <c r="C6242" s="163" t="s">
        <v>11780</v>
      </c>
      <c r="D6242" s="163" t="s">
        <v>5649</v>
      </c>
      <c r="E6242" s="183" t="s">
        <v>5649</v>
      </c>
    </row>
    <row r="6243" customFormat="false" ht="16.4" hidden="false" customHeight="false" outlineLevel="0" collapsed="false">
      <c r="C6243" s="163" t="s">
        <v>11781</v>
      </c>
      <c r="D6243" s="163" t="s">
        <v>5649</v>
      </c>
      <c r="E6243" s="183" t="s">
        <v>5649</v>
      </c>
    </row>
    <row r="6244" customFormat="false" ht="16.4" hidden="false" customHeight="false" outlineLevel="0" collapsed="false">
      <c r="C6244" s="163" t="s">
        <v>11782</v>
      </c>
      <c r="D6244" s="163" t="s">
        <v>5649</v>
      </c>
      <c r="E6244" s="183" t="s">
        <v>5649</v>
      </c>
    </row>
    <row r="6245" customFormat="false" ht="16.4" hidden="false" customHeight="false" outlineLevel="0" collapsed="false">
      <c r="C6245" s="163" t="s">
        <v>11783</v>
      </c>
      <c r="D6245" s="163" t="s">
        <v>5649</v>
      </c>
      <c r="E6245" s="183" t="s">
        <v>5649</v>
      </c>
    </row>
    <row r="6246" customFormat="false" ht="16.4" hidden="false" customHeight="false" outlineLevel="0" collapsed="false">
      <c r="C6246" s="163" t="s">
        <v>11784</v>
      </c>
      <c r="D6246" s="163" t="s">
        <v>5649</v>
      </c>
      <c r="E6246" s="183" t="s">
        <v>5649</v>
      </c>
    </row>
    <row r="6247" customFormat="false" ht="16.4" hidden="false" customHeight="false" outlineLevel="0" collapsed="false">
      <c r="C6247" s="163" t="s">
        <v>11785</v>
      </c>
      <c r="D6247" s="163" t="s">
        <v>5649</v>
      </c>
      <c r="E6247" s="183" t="s">
        <v>5649</v>
      </c>
    </row>
    <row r="6248" customFormat="false" ht="16.4" hidden="false" customHeight="false" outlineLevel="0" collapsed="false">
      <c r="C6248" s="163" t="s">
        <v>11786</v>
      </c>
      <c r="D6248" s="163" t="s">
        <v>111</v>
      </c>
      <c r="E6248" s="183" t="s">
        <v>5649</v>
      </c>
    </row>
    <row r="6249" customFormat="false" ht="16.4" hidden="false" customHeight="false" outlineLevel="0" collapsed="false">
      <c r="C6249" s="163" t="s">
        <v>11787</v>
      </c>
      <c r="D6249" s="163" t="s">
        <v>98</v>
      </c>
      <c r="E6249" s="183" t="s">
        <v>5649</v>
      </c>
    </row>
    <row r="6250" customFormat="false" ht="16.4" hidden="false" customHeight="false" outlineLevel="0" collapsed="false">
      <c r="C6250" s="163" t="s">
        <v>11788</v>
      </c>
      <c r="D6250" s="163" t="s">
        <v>5649</v>
      </c>
      <c r="E6250" s="183" t="s">
        <v>5649</v>
      </c>
    </row>
    <row r="6251" customFormat="false" ht="16.4" hidden="false" customHeight="false" outlineLevel="0" collapsed="false">
      <c r="C6251" s="163" t="s">
        <v>11789</v>
      </c>
      <c r="D6251" s="163" t="s">
        <v>5649</v>
      </c>
      <c r="E6251" s="183" t="s">
        <v>5649</v>
      </c>
    </row>
    <row r="6252" customFormat="false" ht="16.4" hidden="false" customHeight="false" outlineLevel="0" collapsed="false">
      <c r="C6252" s="163" t="s">
        <v>108</v>
      </c>
      <c r="D6252" s="163" t="s">
        <v>5649</v>
      </c>
      <c r="E6252" s="183" t="n">
        <v>0.5039</v>
      </c>
    </row>
    <row r="6253" customFormat="false" ht="16.4" hidden="false" customHeight="false" outlineLevel="0" collapsed="false">
      <c r="C6253" s="163" t="s">
        <v>11790</v>
      </c>
      <c r="D6253" s="163" t="s">
        <v>5649</v>
      </c>
      <c r="E6253" s="183" t="s">
        <v>5649</v>
      </c>
    </row>
    <row r="6254" customFormat="false" ht="16.4" hidden="false" customHeight="false" outlineLevel="0" collapsed="false">
      <c r="C6254" s="163" t="s">
        <v>11791</v>
      </c>
      <c r="D6254" s="163" t="s">
        <v>5649</v>
      </c>
      <c r="E6254" s="183" t="s">
        <v>5649</v>
      </c>
    </row>
    <row r="6255" customFormat="false" ht="16.4" hidden="false" customHeight="false" outlineLevel="0" collapsed="false">
      <c r="C6255" s="163" t="s">
        <v>11792</v>
      </c>
      <c r="D6255" s="163" t="s">
        <v>5649</v>
      </c>
      <c r="E6255" s="183" t="s">
        <v>5649</v>
      </c>
    </row>
    <row r="6256" customFormat="false" ht="16.4" hidden="false" customHeight="false" outlineLevel="0" collapsed="false">
      <c r="C6256" s="163" t="s">
        <v>11793</v>
      </c>
      <c r="D6256" s="163" t="s">
        <v>327</v>
      </c>
      <c r="E6256" s="183" t="s">
        <v>5649</v>
      </c>
    </row>
    <row r="6257" customFormat="false" ht="16.4" hidden="false" customHeight="false" outlineLevel="0" collapsed="false">
      <c r="C6257" s="163" t="s">
        <v>11794</v>
      </c>
      <c r="D6257" s="163" t="s">
        <v>5649</v>
      </c>
      <c r="E6257" s="183" t="s">
        <v>5649</v>
      </c>
    </row>
    <row r="6258" customFormat="false" ht="16.4" hidden="false" customHeight="false" outlineLevel="0" collapsed="false">
      <c r="C6258" s="163" t="s">
        <v>11795</v>
      </c>
      <c r="D6258" s="163" t="s">
        <v>5649</v>
      </c>
      <c r="E6258" s="183" t="s">
        <v>5649</v>
      </c>
    </row>
    <row r="6259" customFormat="false" ht="16.4" hidden="false" customHeight="false" outlineLevel="0" collapsed="false">
      <c r="C6259" s="163" t="s">
        <v>11796</v>
      </c>
      <c r="D6259" s="163" t="s">
        <v>5649</v>
      </c>
      <c r="E6259" s="183" t="s">
        <v>5649</v>
      </c>
    </row>
    <row r="6260" customFormat="false" ht="16.4" hidden="false" customHeight="false" outlineLevel="0" collapsed="false">
      <c r="C6260" s="163" t="s">
        <v>11797</v>
      </c>
      <c r="D6260" s="163" t="s">
        <v>5649</v>
      </c>
      <c r="E6260" s="183" t="s">
        <v>5649</v>
      </c>
    </row>
    <row r="6261" customFormat="false" ht="16.4" hidden="false" customHeight="false" outlineLevel="0" collapsed="false">
      <c r="C6261" s="163" t="s">
        <v>110</v>
      </c>
      <c r="D6261" s="163" t="s">
        <v>5649</v>
      </c>
      <c r="E6261" s="183" t="n">
        <v>0.5039</v>
      </c>
    </row>
    <row r="6262" customFormat="false" ht="16.4" hidden="false" customHeight="false" outlineLevel="0" collapsed="false">
      <c r="C6262" s="163" t="s">
        <v>99</v>
      </c>
      <c r="D6262" s="163" t="s">
        <v>5649</v>
      </c>
      <c r="E6262" s="183" t="n">
        <v>0.5039</v>
      </c>
    </row>
    <row r="6263" customFormat="false" ht="16.4" hidden="false" customHeight="false" outlineLevel="0" collapsed="false">
      <c r="C6263" s="163" t="s">
        <v>11798</v>
      </c>
      <c r="D6263" s="163" t="s">
        <v>5649</v>
      </c>
      <c r="E6263" s="183" t="s">
        <v>5649</v>
      </c>
    </row>
    <row r="6264" customFormat="false" ht="16.4" hidden="false" customHeight="false" outlineLevel="0" collapsed="false">
      <c r="C6264" s="163" t="s">
        <v>11799</v>
      </c>
      <c r="D6264" s="163" t="s">
        <v>5649</v>
      </c>
      <c r="E6264" s="183" t="s">
        <v>5649</v>
      </c>
    </row>
    <row r="6265" customFormat="false" ht="16.4" hidden="false" customHeight="false" outlineLevel="0" collapsed="false">
      <c r="C6265" s="163" t="s">
        <v>11800</v>
      </c>
      <c r="D6265" s="163" t="s">
        <v>5649</v>
      </c>
      <c r="E6265" s="183" t="s">
        <v>5649</v>
      </c>
    </row>
    <row r="6266" customFormat="false" ht="16.4" hidden="false" customHeight="false" outlineLevel="0" collapsed="false">
      <c r="C6266" s="163" t="s">
        <v>11801</v>
      </c>
      <c r="D6266" s="163" t="s">
        <v>5649</v>
      </c>
      <c r="E6266" s="183" t="s">
        <v>5649</v>
      </c>
    </row>
    <row r="6267" customFormat="false" ht="16.4" hidden="false" customHeight="false" outlineLevel="0" collapsed="false">
      <c r="C6267" s="163" t="s">
        <v>11802</v>
      </c>
      <c r="D6267" s="163" t="s">
        <v>5649</v>
      </c>
      <c r="E6267" s="183" t="s">
        <v>5649</v>
      </c>
    </row>
    <row r="6268" customFormat="false" ht="16.4" hidden="false" customHeight="false" outlineLevel="0" collapsed="false">
      <c r="C6268" s="163" t="s">
        <v>11803</v>
      </c>
      <c r="D6268" s="163" t="s">
        <v>5649</v>
      </c>
      <c r="E6268" s="183" t="s">
        <v>5649</v>
      </c>
    </row>
    <row r="6269" customFormat="false" ht="16.4" hidden="false" customHeight="false" outlineLevel="0" collapsed="false">
      <c r="C6269" s="163" t="s">
        <v>326</v>
      </c>
      <c r="D6269" s="163" t="s">
        <v>5649</v>
      </c>
      <c r="E6269" s="183" t="n">
        <v>0.5039</v>
      </c>
    </row>
    <row r="6270" customFormat="false" ht="16.4" hidden="false" customHeight="false" outlineLevel="0" collapsed="false">
      <c r="C6270" s="163" t="s">
        <v>11804</v>
      </c>
      <c r="D6270" s="163" t="s">
        <v>5649</v>
      </c>
      <c r="E6270" s="183" t="s">
        <v>5649</v>
      </c>
    </row>
    <row r="6271" customFormat="false" ht="16.4" hidden="false" customHeight="false" outlineLevel="0" collapsed="false">
      <c r="C6271" s="163" t="s">
        <v>11805</v>
      </c>
      <c r="D6271" s="163" t="s">
        <v>5649</v>
      </c>
      <c r="E6271" s="183" t="s">
        <v>5649</v>
      </c>
    </row>
    <row r="6272" customFormat="false" ht="16.4" hidden="false" customHeight="false" outlineLevel="0" collapsed="false">
      <c r="C6272" s="163" t="s">
        <v>11806</v>
      </c>
      <c r="D6272" s="163" t="s">
        <v>5649</v>
      </c>
      <c r="E6272" s="183" t="s">
        <v>5649</v>
      </c>
    </row>
    <row r="6273" customFormat="false" ht="16.4" hidden="false" customHeight="false" outlineLevel="0" collapsed="false">
      <c r="C6273" s="163" t="s">
        <v>11807</v>
      </c>
      <c r="D6273" s="163" t="s">
        <v>5649</v>
      </c>
      <c r="E6273" s="183" t="s">
        <v>5649</v>
      </c>
    </row>
    <row r="6274" customFormat="false" ht="16.4" hidden="false" customHeight="false" outlineLevel="0" collapsed="false">
      <c r="C6274" s="163" t="s">
        <v>11808</v>
      </c>
      <c r="D6274" s="163" t="s">
        <v>5649</v>
      </c>
      <c r="E6274" s="183" t="s">
        <v>5649</v>
      </c>
    </row>
    <row r="6275" customFormat="false" ht="16.4" hidden="false" customHeight="false" outlineLevel="0" collapsed="false">
      <c r="C6275" s="163" t="s">
        <v>11809</v>
      </c>
      <c r="D6275" s="163" t="s">
        <v>5649</v>
      </c>
      <c r="E6275" s="183" t="s">
        <v>5649</v>
      </c>
    </row>
    <row r="6276" customFormat="false" ht="16.4" hidden="false" customHeight="false" outlineLevel="0" collapsed="false">
      <c r="C6276" s="163" t="s">
        <v>11810</v>
      </c>
      <c r="D6276" s="163" t="s">
        <v>5649</v>
      </c>
      <c r="E6276" s="183" t="s">
        <v>5649</v>
      </c>
    </row>
    <row r="6277" customFormat="false" ht="16.4" hidden="false" customHeight="false" outlineLevel="0" collapsed="false">
      <c r="C6277" s="163" t="s">
        <v>11811</v>
      </c>
      <c r="D6277" s="163" t="s">
        <v>5649</v>
      </c>
      <c r="E6277" s="183" t="s">
        <v>5649</v>
      </c>
    </row>
    <row r="6278" customFormat="false" ht="16.4" hidden="false" customHeight="false" outlineLevel="0" collapsed="false">
      <c r="C6278" s="163" t="s">
        <v>11812</v>
      </c>
      <c r="D6278" s="163" t="s">
        <v>5649</v>
      </c>
      <c r="E6278" s="183" t="s">
        <v>5649</v>
      </c>
    </row>
    <row r="6279" customFormat="false" ht="16.4" hidden="false" customHeight="false" outlineLevel="0" collapsed="false">
      <c r="C6279" s="163" t="s">
        <v>11813</v>
      </c>
      <c r="D6279" s="163" t="s">
        <v>5649</v>
      </c>
      <c r="E6279" s="183" t="s">
        <v>5649</v>
      </c>
    </row>
    <row r="6280" customFormat="false" ht="16.4" hidden="false" customHeight="false" outlineLevel="0" collapsed="false">
      <c r="C6280" s="163" t="s">
        <v>11814</v>
      </c>
      <c r="D6280" s="163" t="s">
        <v>5649</v>
      </c>
      <c r="E6280" s="183" t="s">
        <v>5649</v>
      </c>
    </row>
    <row r="6281" customFormat="false" ht="16.4" hidden="false" customHeight="false" outlineLevel="0" collapsed="false">
      <c r="C6281" s="163" t="s">
        <v>11815</v>
      </c>
      <c r="D6281" s="163" t="s">
        <v>5649</v>
      </c>
      <c r="E6281" s="183" t="s">
        <v>5649</v>
      </c>
    </row>
    <row r="6282" customFormat="false" ht="16.4" hidden="false" customHeight="false" outlineLevel="0" collapsed="false">
      <c r="C6282" s="163" t="s">
        <v>11816</v>
      </c>
      <c r="D6282" s="163" t="s">
        <v>5649</v>
      </c>
      <c r="E6282" s="183" t="s">
        <v>5649</v>
      </c>
    </row>
    <row r="6283" customFormat="false" ht="16.4" hidden="false" customHeight="false" outlineLevel="0" collapsed="false">
      <c r="C6283" s="163" t="s">
        <v>11817</v>
      </c>
      <c r="D6283" s="163" t="s">
        <v>5649</v>
      </c>
      <c r="E6283" s="183" t="s">
        <v>5649</v>
      </c>
    </row>
    <row r="6284" customFormat="false" ht="16.4" hidden="false" customHeight="false" outlineLevel="0" collapsed="false">
      <c r="C6284" s="163" t="s">
        <v>11818</v>
      </c>
      <c r="D6284" s="163" t="s">
        <v>5649</v>
      </c>
      <c r="E6284" s="183" t="s">
        <v>5649</v>
      </c>
    </row>
    <row r="6285" customFormat="false" ht="16.4" hidden="false" customHeight="false" outlineLevel="0" collapsed="false">
      <c r="C6285" s="163" t="s">
        <v>11819</v>
      </c>
      <c r="D6285" s="163" t="s">
        <v>5649</v>
      </c>
      <c r="E6285" s="183" t="s">
        <v>5649</v>
      </c>
    </row>
    <row r="6286" customFormat="false" ht="16.4" hidden="false" customHeight="false" outlineLevel="0" collapsed="false">
      <c r="C6286" s="163" t="s">
        <v>11820</v>
      </c>
      <c r="D6286" s="163" t="s">
        <v>5649</v>
      </c>
      <c r="E6286" s="183" t="s">
        <v>5649</v>
      </c>
    </row>
    <row r="6287" customFormat="false" ht="16.4" hidden="false" customHeight="false" outlineLevel="0" collapsed="false">
      <c r="C6287" s="163" t="s">
        <v>11821</v>
      </c>
      <c r="D6287" s="163" t="s">
        <v>5649</v>
      </c>
      <c r="E6287" s="183" t="s">
        <v>5649</v>
      </c>
    </row>
    <row r="6288" customFormat="false" ht="16.4" hidden="false" customHeight="false" outlineLevel="0" collapsed="false">
      <c r="C6288" s="163" t="s">
        <v>11822</v>
      </c>
      <c r="D6288" s="163" t="s">
        <v>5649</v>
      </c>
      <c r="E6288" s="183" t="s">
        <v>5649</v>
      </c>
    </row>
    <row r="6289" customFormat="false" ht="16.4" hidden="false" customHeight="false" outlineLevel="0" collapsed="false">
      <c r="C6289" s="163" t="s">
        <v>11823</v>
      </c>
      <c r="D6289" s="163" t="s">
        <v>5649</v>
      </c>
      <c r="E6289" s="183" t="s">
        <v>5649</v>
      </c>
    </row>
    <row r="6290" customFormat="false" ht="16.4" hidden="false" customHeight="false" outlineLevel="0" collapsed="false">
      <c r="C6290" s="163" t="s">
        <v>11824</v>
      </c>
      <c r="D6290" s="163" t="s">
        <v>5649</v>
      </c>
      <c r="E6290" s="183" t="s">
        <v>5649</v>
      </c>
    </row>
    <row r="6291" customFormat="false" ht="16.4" hidden="false" customHeight="false" outlineLevel="0" collapsed="false">
      <c r="C6291" s="163" t="s">
        <v>11825</v>
      </c>
      <c r="D6291" s="163" t="s">
        <v>5649</v>
      </c>
      <c r="E6291" s="183" t="s">
        <v>5649</v>
      </c>
    </row>
    <row r="6292" customFormat="false" ht="16.4" hidden="false" customHeight="false" outlineLevel="0" collapsed="false">
      <c r="C6292" s="163" t="s">
        <v>11826</v>
      </c>
      <c r="D6292" s="163" t="s">
        <v>5649</v>
      </c>
      <c r="E6292" s="183" t="s">
        <v>5649</v>
      </c>
    </row>
    <row r="6293" customFormat="false" ht="16.4" hidden="false" customHeight="false" outlineLevel="0" collapsed="false">
      <c r="C6293" s="163" t="s">
        <v>11827</v>
      </c>
      <c r="D6293" s="163" t="s">
        <v>5649</v>
      </c>
      <c r="E6293" s="183" t="s">
        <v>5649</v>
      </c>
    </row>
    <row r="6294" customFormat="false" ht="16.4" hidden="false" customHeight="false" outlineLevel="0" collapsed="false">
      <c r="C6294" s="163" t="s">
        <v>11828</v>
      </c>
      <c r="D6294" s="163" t="s">
        <v>5649</v>
      </c>
      <c r="E6294" s="183" t="s">
        <v>5649</v>
      </c>
    </row>
    <row r="6295" customFormat="false" ht="16.4" hidden="false" customHeight="false" outlineLevel="0" collapsed="false">
      <c r="C6295" s="163" t="s">
        <v>11829</v>
      </c>
      <c r="D6295" s="163" t="s">
        <v>5649</v>
      </c>
      <c r="E6295" s="183" t="s">
        <v>5649</v>
      </c>
    </row>
    <row r="6296" customFormat="false" ht="16.4" hidden="false" customHeight="false" outlineLevel="0" collapsed="false">
      <c r="C6296" s="163" t="s">
        <v>11830</v>
      </c>
      <c r="D6296" s="163" t="s">
        <v>5649</v>
      </c>
      <c r="E6296" s="183" t="s">
        <v>5649</v>
      </c>
    </row>
    <row r="6297" customFormat="false" ht="16.4" hidden="false" customHeight="false" outlineLevel="0" collapsed="false">
      <c r="C6297" s="163" t="s">
        <v>11831</v>
      </c>
      <c r="D6297" s="163" t="s">
        <v>5649</v>
      </c>
      <c r="E6297" s="183" t="s">
        <v>5649</v>
      </c>
    </row>
    <row r="6298" customFormat="false" ht="16.4" hidden="false" customHeight="false" outlineLevel="0" collapsed="false">
      <c r="C6298" s="163" t="s">
        <v>11832</v>
      </c>
      <c r="D6298" s="163" t="s">
        <v>5649</v>
      </c>
      <c r="E6298" s="183" t="s">
        <v>5649</v>
      </c>
    </row>
    <row r="6299" customFormat="false" ht="16.4" hidden="false" customHeight="false" outlineLevel="0" collapsed="false">
      <c r="C6299" s="163" t="s">
        <v>11833</v>
      </c>
      <c r="D6299" s="163" t="s">
        <v>5649</v>
      </c>
      <c r="E6299" s="183" t="s">
        <v>5649</v>
      </c>
    </row>
    <row r="6300" customFormat="false" ht="16.4" hidden="false" customHeight="false" outlineLevel="0" collapsed="false">
      <c r="C6300" s="163" t="s">
        <v>11834</v>
      </c>
      <c r="D6300" s="163" t="s">
        <v>5649</v>
      </c>
      <c r="E6300" s="183" t="s">
        <v>5649</v>
      </c>
    </row>
    <row r="6301" customFormat="false" ht="16.4" hidden="false" customHeight="false" outlineLevel="0" collapsed="false">
      <c r="C6301" s="163" t="s">
        <v>11835</v>
      </c>
      <c r="D6301" s="163" t="s">
        <v>5649</v>
      </c>
      <c r="E6301" s="183" t="s">
        <v>5649</v>
      </c>
    </row>
    <row r="6302" customFormat="false" ht="16.4" hidden="false" customHeight="false" outlineLevel="0" collapsed="false">
      <c r="C6302" s="163" t="s">
        <v>11836</v>
      </c>
      <c r="D6302" s="163" t="s">
        <v>5649</v>
      </c>
      <c r="E6302" s="183" t="s">
        <v>5649</v>
      </c>
    </row>
    <row r="6303" customFormat="false" ht="16.4" hidden="false" customHeight="false" outlineLevel="0" collapsed="false">
      <c r="C6303" s="163" t="s">
        <v>11837</v>
      </c>
      <c r="D6303" s="163" t="s">
        <v>5649</v>
      </c>
      <c r="E6303" s="183" t="s">
        <v>5649</v>
      </c>
    </row>
    <row r="6304" customFormat="false" ht="16.4" hidden="false" customHeight="false" outlineLevel="0" collapsed="false">
      <c r="C6304" s="163" t="s">
        <v>11838</v>
      </c>
      <c r="D6304" s="163" t="s">
        <v>5649</v>
      </c>
      <c r="E6304" s="183" t="s">
        <v>5649</v>
      </c>
    </row>
    <row r="6305" customFormat="false" ht="16.4" hidden="false" customHeight="false" outlineLevel="0" collapsed="false">
      <c r="C6305" s="163" t="s">
        <v>11839</v>
      </c>
      <c r="D6305" s="163" t="s">
        <v>5649</v>
      </c>
      <c r="E6305" s="183" t="s">
        <v>5649</v>
      </c>
    </row>
    <row r="6306" customFormat="false" ht="16.4" hidden="false" customHeight="false" outlineLevel="0" collapsed="false">
      <c r="C6306" s="163" t="s">
        <v>11840</v>
      </c>
      <c r="D6306" s="163" t="s">
        <v>5649</v>
      </c>
      <c r="E6306" s="183" t="s">
        <v>5649</v>
      </c>
    </row>
    <row r="6307" customFormat="false" ht="16.4" hidden="false" customHeight="false" outlineLevel="0" collapsed="false">
      <c r="C6307" s="163" t="s">
        <v>11841</v>
      </c>
      <c r="D6307" s="163" t="s">
        <v>5649</v>
      </c>
      <c r="E6307" s="183" t="s">
        <v>5649</v>
      </c>
    </row>
    <row r="6308" customFormat="false" ht="16.4" hidden="false" customHeight="false" outlineLevel="0" collapsed="false">
      <c r="C6308" s="163" t="s">
        <v>11842</v>
      </c>
      <c r="D6308" s="163" t="s">
        <v>5649</v>
      </c>
      <c r="E6308" s="183" t="s">
        <v>5649</v>
      </c>
    </row>
    <row r="6309" customFormat="false" ht="16.4" hidden="false" customHeight="false" outlineLevel="0" collapsed="false">
      <c r="C6309" s="163" t="s">
        <v>11843</v>
      </c>
      <c r="D6309" s="163" t="s">
        <v>5649</v>
      </c>
      <c r="E6309" s="183" t="s">
        <v>5649</v>
      </c>
    </row>
    <row r="6310" customFormat="false" ht="16.4" hidden="false" customHeight="false" outlineLevel="0" collapsed="false">
      <c r="C6310" s="163" t="s">
        <v>11844</v>
      </c>
      <c r="D6310" s="163" t="s">
        <v>5649</v>
      </c>
      <c r="E6310" s="183" t="s">
        <v>5649</v>
      </c>
    </row>
    <row r="6311" customFormat="false" ht="16.4" hidden="false" customHeight="false" outlineLevel="0" collapsed="false">
      <c r="C6311" s="163" t="s">
        <v>11845</v>
      </c>
      <c r="D6311" s="163" t="s">
        <v>5649</v>
      </c>
      <c r="E6311" s="183" t="s">
        <v>5649</v>
      </c>
    </row>
    <row r="6312" customFormat="false" ht="16.4" hidden="false" customHeight="false" outlineLevel="0" collapsed="false">
      <c r="C6312" s="163" t="s">
        <v>11846</v>
      </c>
      <c r="D6312" s="163" t="s">
        <v>5649</v>
      </c>
      <c r="E6312" s="183" t="s">
        <v>5649</v>
      </c>
    </row>
    <row r="6313" customFormat="false" ht="16.4" hidden="false" customHeight="false" outlineLevel="0" collapsed="false">
      <c r="C6313" s="163" t="s">
        <v>11847</v>
      </c>
      <c r="D6313" s="163" t="s">
        <v>5649</v>
      </c>
      <c r="E6313" s="183" t="s">
        <v>5649</v>
      </c>
    </row>
    <row r="6314" customFormat="false" ht="16.4" hidden="false" customHeight="false" outlineLevel="0" collapsed="false">
      <c r="C6314" s="163" t="s">
        <v>11848</v>
      </c>
      <c r="D6314" s="163" t="s">
        <v>5649</v>
      </c>
      <c r="E6314" s="183" t="s">
        <v>5649</v>
      </c>
    </row>
    <row r="6315" customFormat="false" ht="16.4" hidden="false" customHeight="false" outlineLevel="0" collapsed="false">
      <c r="C6315" s="163" t="s">
        <v>11849</v>
      </c>
      <c r="D6315" s="163" t="s">
        <v>5649</v>
      </c>
      <c r="E6315" s="183" t="s">
        <v>5649</v>
      </c>
    </row>
    <row r="6316" customFormat="false" ht="16.4" hidden="false" customHeight="false" outlineLevel="0" collapsed="false">
      <c r="C6316" s="163" t="s">
        <v>11850</v>
      </c>
      <c r="D6316" s="163" t="s">
        <v>5649</v>
      </c>
      <c r="E6316" s="183" t="s">
        <v>5649</v>
      </c>
    </row>
    <row r="6317" customFormat="false" ht="16.4" hidden="false" customHeight="false" outlineLevel="0" collapsed="false">
      <c r="C6317" s="163" t="s">
        <v>11851</v>
      </c>
      <c r="D6317" s="163" t="s">
        <v>5649</v>
      </c>
      <c r="E6317" s="183" t="s">
        <v>5649</v>
      </c>
    </row>
    <row r="6318" customFormat="false" ht="16.4" hidden="false" customHeight="false" outlineLevel="0" collapsed="false">
      <c r="C6318" s="163" t="s">
        <v>11852</v>
      </c>
      <c r="D6318" s="163" t="s">
        <v>5649</v>
      </c>
      <c r="E6318" s="183" t="s">
        <v>5649</v>
      </c>
    </row>
    <row r="6319" customFormat="false" ht="16.4" hidden="false" customHeight="false" outlineLevel="0" collapsed="false">
      <c r="C6319" s="163" t="s">
        <v>11853</v>
      </c>
      <c r="D6319" s="163" t="s">
        <v>5649</v>
      </c>
      <c r="E6319" s="183" t="s">
        <v>5649</v>
      </c>
    </row>
    <row r="6320" customFormat="false" ht="16.4" hidden="false" customHeight="false" outlineLevel="0" collapsed="false">
      <c r="C6320" s="163" t="s">
        <v>11854</v>
      </c>
      <c r="D6320" s="163" t="s">
        <v>5649</v>
      </c>
      <c r="E6320" s="183" t="s">
        <v>5649</v>
      </c>
    </row>
    <row r="6321" customFormat="false" ht="16.4" hidden="false" customHeight="false" outlineLevel="0" collapsed="false">
      <c r="C6321" s="163" t="s">
        <v>11855</v>
      </c>
      <c r="D6321" s="163" t="s">
        <v>5649</v>
      </c>
      <c r="E6321" s="183" t="s">
        <v>5649</v>
      </c>
    </row>
    <row r="6322" customFormat="false" ht="16.4" hidden="false" customHeight="false" outlineLevel="0" collapsed="false">
      <c r="C6322" s="163" t="s">
        <v>11856</v>
      </c>
      <c r="D6322" s="163" t="s">
        <v>5649</v>
      </c>
      <c r="E6322" s="183" t="s">
        <v>5649</v>
      </c>
    </row>
    <row r="6323" customFormat="false" ht="16.4" hidden="false" customHeight="false" outlineLevel="0" collapsed="false">
      <c r="C6323" s="163" t="s">
        <v>11857</v>
      </c>
      <c r="D6323" s="163" t="s">
        <v>5649</v>
      </c>
      <c r="E6323" s="183" t="s">
        <v>5649</v>
      </c>
    </row>
    <row r="6324" customFormat="false" ht="16.4" hidden="false" customHeight="false" outlineLevel="0" collapsed="false">
      <c r="C6324" s="163" t="s">
        <v>11858</v>
      </c>
      <c r="D6324" s="163" t="s">
        <v>5649</v>
      </c>
      <c r="E6324" s="183" t="s">
        <v>5649</v>
      </c>
    </row>
    <row r="6325" customFormat="false" ht="16.4" hidden="false" customHeight="false" outlineLevel="0" collapsed="false">
      <c r="C6325" s="163" t="s">
        <v>11859</v>
      </c>
      <c r="D6325" s="163" t="s">
        <v>5649</v>
      </c>
      <c r="E6325" s="183" t="s">
        <v>5649</v>
      </c>
    </row>
    <row r="6326" customFormat="false" ht="16.4" hidden="false" customHeight="false" outlineLevel="0" collapsed="false">
      <c r="C6326" s="163" t="s">
        <v>11860</v>
      </c>
      <c r="D6326" s="163" t="s">
        <v>5649</v>
      </c>
      <c r="E6326" s="183" t="s">
        <v>5649</v>
      </c>
    </row>
    <row r="6327" customFormat="false" ht="16.4" hidden="false" customHeight="false" outlineLevel="0" collapsed="false">
      <c r="C6327" s="163" t="s">
        <v>11861</v>
      </c>
      <c r="D6327" s="163" t="s">
        <v>5649</v>
      </c>
      <c r="E6327" s="183" t="s">
        <v>5649</v>
      </c>
    </row>
    <row r="6328" customFormat="false" ht="16.4" hidden="false" customHeight="false" outlineLevel="0" collapsed="false">
      <c r="C6328" s="163" t="s">
        <v>11862</v>
      </c>
      <c r="D6328" s="163" t="s">
        <v>5649</v>
      </c>
      <c r="E6328" s="183" t="s">
        <v>5649</v>
      </c>
    </row>
    <row r="6329" customFormat="false" ht="16.4" hidden="false" customHeight="false" outlineLevel="0" collapsed="false">
      <c r="C6329" s="163" t="s">
        <v>11863</v>
      </c>
      <c r="D6329" s="163" t="s">
        <v>5649</v>
      </c>
      <c r="E6329" s="183" t="s">
        <v>5649</v>
      </c>
    </row>
    <row r="6330" customFormat="false" ht="16.4" hidden="false" customHeight="false" outlineLevel="0" collapsed="false">
      <c r="C6330" s="163" t="s">
        <v>11864</v>
      </c>
      <c r="D6330" s="163" t="s">
        <v>5649</v>
      </c>
      <c r="E6330" s="183" t="s">
        <v>5649</v>
      </c>
    </row>
    <row r="6331" customFormat="false" ht="16.4" hidden="false" customHeight="false" outlineLevel="0" collapsed="false">
      <c r="C6331" s="163" t="s">
        <v>11865</v>
      </c>
      <c r="D6331" s="163" t="s">
        <v>5649</v>
      </c>
      <c r="E6331" s="183" t="s">
        <v>5649</v>
      </c>
    </row>
    <row r="6332" customFormat="false" ht="16.4" hidden="false" customHeight="false" outlineLevel="0" collapsed="false">
      <c r="C6332" s="163" t="s">
        <v>11866</v>
      </c>
      <c r="D6332" s="163" t="s">
        <v>5649</v>
      </c>
      <c r="E6332" s="183" t="s">
        <v>5649</v>
      </c>
    </row>
    <row r="6333" customFormat="false" ht="16.4" hidden="false" customHeight="false" outlineLevel="0" collapsed="false">
      <c r="C6333" s="163" t="s">
        <v>11867</v>
      </c>
      <c r="D6333" s="163" t="s">
        <v>5649</v>
      </c>
      <c r="E6333" s="183" t="s">
        <v>5649</v>
      </c>
    </row>
    <row r="6334" customFormat="false" ht="16.4" hidden="false" customHeight="false" outlineLevel="0" collapsed="false">
      <c r="C6334" s="163" t="s">
        <v>11868</v>
      </c>
      <c r="D6334" s="163" t="s">
        <v>5649</v>
      </c>
      <c r="E6334" s="183" t="s">
        <v>5649</v>
      </c>
    </row>
    <row r="6335" customFormat="false" ht="16.4" hidden="false" customHeight="false" outlineLevel="0" collapsed="false">
      <c r="C6335" s="163" t="s">
        <v>11869</v>
      </c>
      <c r="D6335" s="163" t="s">
        <v>5649</v>
      </c>
      <c r="E6335" s="183" t="s">
        <v>5649</v>
      </c>
    </row>
    <row r="6336" customFormat="false" ht="16.4" hidden="false" customHeight="false" outlineLevel="0" collapsed="false">
      <c r="C6336" s="163" t="s">
        <v>11870</v>
      </c>
      <c r="D6336" s="163" t="s">
        <v>5649</v>
      </c>
      <c r="E6336" s="183" t="s">
        <v>5649</v>
      </c>
    </row>
    <row r="6337" customFormat="false" ht="16.4" hidden="false" customHeight="false" outlineLevel="0" collapsed="false">
      <c r="C6337" s="163" t="s">
        <v>11871</v>
      </c>
      <c r="D6337" s="163" t="s">
        <v>5649</v>
      </c>
      <c r="E6337" s="183" t="s">
        <v>5649</v>
      </c>
    </row>
    <row r="6338" customFormat="false" ht="16.4" hidden="false" customHeight="false" outlineLevel="0" collapsed="false">
      <c r="C6338" s="163" t="s">
        <v>11872</v>
      </c>
      <c r="D6338" s="163" t="s">
        <v>5649</v>
      </c>
      <c r="E6338" s="183" t="s">
        <v>5649</v>
      </c>
    </row>
    <row r="6339" customFormat="false" ht="16.4" hidden="false" customHeight="false" outlineLevel="0" collapsed="false">
      <c r="C6339" s="163" t="s">
        <v>11873</v>
      </c>
      <c r="D6339" s="163" t="s">
        <v>5649</v>
      </c>
      <c r="E6339" s="183" t="s">
        <v>5649</v>
      </c>
    </row>
    <row r="6340" customFormat="false" ht="16.4" hidden="false" customHeight="false" outlineLevel="0" collapsed="false">
      <c r="C6340" s="163" t="s">
        <v>11874</v>
      </c>
      <c r="D6340" s="163" t="s">
        <v>5649</v>
      </c>
      <c r="E6340" s="183" t="s">
        <v>5649</v>
      </c>
    </row>
    <row r="6341" customFormat="false" ht="16.4" hidden="false" customHeight="false" outlineLevel="0" collapsed="false">
      <c r="C6341" s="163" t="s">
        <v>11875</v>
      </c>
      <c r="D6341" s="163" t="s">
        <v>5649</v>
      </c>
      <c r="E6341" s="183" t="s">
        <v>5649</v>
      </c>
    </row>
    <row r="6342" customFormat="false" ht="16.4" hidden="false" customHeight="false" outlineLevel="0" collapsed="false">
      <c r="C6342" s="163" t="s">
        <v>11876</v>
      </c>
      <c r="D6342" s="163" t="s">
        <v>5649</v>
      </c>
      <c r="E6342" s="183" t="s">
        <v>5649</v>
      </c>
    </row>
    <row r="6343" customFormat="false" ht="16.4" hidden="false" customHeight="false" outlineLevel="0" collapsed="false">
      <c r="C6343" s="163" t="s">
        <v>11877</v>
      </c>
      <c r="D6343" s="163" t="s">
        <v>5649</v>
      </c>
      <c r="E6343" s="183" t="s">
        <v>5649</v>
      </c>
    </row>
    <row r="6344" customFormat="false" ht="16.4" hidden="false" customHeight="false" outlineLevel="0" collapsed="false">
      <c r="C6344" s="163" t="s">
        <v>11878</v>
      </c>
      <c r="D6344" s="163" t="s">
        <v>5649</v>
      </c>
      <c r="E6344" s="183" t="s">
        <v>5649</v>
      </c>
    </row>
    <row r="6345" customFormat="false" ht="16.4" hidden="false" customHeight="false" outlineLevel="0" collapsed="false">
      <c r="C6345" s="163" t="s">
        <v>11879</v>
      </c>
      <c r="D6345" s="163" t="s">
        <v>5649</v>
      </c>
      <c r="E6345" s="183" t="s">
        <v>5649</v>
      </c>
    </row>
    <row r="6346" customFormat="false" ht="16.4" hidden="false" customHeight="false" outlineLevel="0" collapsed="false">
      <c r="C6346" s="163" t="s">
        <v>11880</v>
      </c>
      <c r="D6346" s="163" t="s">
        <v>5649</v>
      </c>
      <c r="E6346" s="183" t="s">
        <v>5649</v>
      </c>
    </row>
    <row r="6347" customFormat="false" ht="16.4" hidden="false" customHeight="false" outlineLevel="0" collapsed="false">
      <c r="C6347" s="163" t="s">
        <v>11881</v>
      </c>
      <c r="D6347" s="163" t="s">
        <v>5649</v>
      </c>
      <c r="E6347" s="183" t="s">
        <v>5649</v>
      </c>
    </row>
    <row r="6348" customFormat="false" ht="16.4" hidden="false" customHeight="false" outlineLevel="0" collapsed="false">
      <c r="C6348" s="163" t="s">
        <v>11882</v>
      </c>
      <c r="D6348" s="163" t="s">
        <v>5649</v>
      </c>
      <c r="E6348" s="183" t="s">
        <v>5649</v>
      </c>
    </row>
    <row r="6349" customFormat="false" ht="16.4" hidden="false" customHeight="false" outlineLevel="0" collapsed="false">
      <c r="C6349" s="163" t="s">
        <v>11883</v>
      </c>
      <c r="D6349" s="163" t="s">
        <v>5649</v>
      </c>
      <c r="E6349" s="183" t="s">
        <v>5649</v>
      </c>
    </row>
    <row r="6350" customFormat="false" ht="16.4" hidden="false" customHeight="false" outlineLevel="0" collapsed="false">
      <c r="C6350" s="163" t="s">
        <v>11884</v>
      </c>
      <c r="D6350" s="163" t="s">
        <v>5649</v>
      </c>
      <c r="E6350" s="183" t="s">
        <v>5649</v>
      </c>
    </row>
    <row r="6351" customFormat="false" ht="16.4" hidden="false" customHeight="false" outlineLevel="0" collapsed="false">
      <c r="C6351" s="163" t="s">
        <v>11885</v>
      </c>
      <c r="D6351" s="163" t="s">
        <v>5649</v>
      </c>
      <c r="E6351" s="183" t="s">
        <v>5649</v>
      </c>
    </row>
    <row r="6352" customFormat="false" ht="16.4" hidden="false" customHeight="false" outlineLevel="0" collapsed="false">
      <c r="C6352" s="163" t="s">
        <v>11886</v>
      </c>
      <c r="D6352" s="163" t="s">
        <v>5649</v>
      </c>
      <c r="E6352" s="183" t="s">
        <v>5649</v>
      </c>
    </row>
    <row r="6353" customFormat="false" ht="16.4" hidden="false" customHeight="false" outlineLevel="0" collapsed="false">
      <c r="C6353" s="163" t="s">
        <v>11887</v>
      </c>
      <c r="D6353" s="163" t="s">
        <v>5649</v>
      </c>
      <c r="E6353" s="183" t="s">
        <v>5649</v>
      </c>
    </row>
    <row r="6354" customFormat="false" ht="16.4" hidden="false" customHeight="false" outlineLevel="0" collapsed="false">
      <c r="C6354" s="163" t="s">
        <v>11888</v>
      </c>
      <c r="D6354" s="163" t="s">
        <v>5649</v>
      </c>
      <c r="E6354" s="183" t="s">
        <v>5649</v>
      </c>
    </row>
    <row r="6355" customFormat="false" ht="16.4" hidden="false" customHeight="false" outlineLevel="0" collapsed="false">
      <c r="C6355" s="163" t="s">
        <v>11889</v>
      </c>
      <c r="D6355" s="163" t="s">
        <v>5649</v>
      </c>
      <c r="E6355" s="183" t="s">
        <v>5649</v>
      </c>
    </row>
    <row r="6356" customFormat="false" ht="16.4" hidden="false" customHeight="false" outlineLevel="0" collapsed="false">
      <c r="C6356" s="163" t="s">
        <v>11890</v>
      </c>
      <c r="D6356" s="163" t="s">
        <v>5649</v>
      </c>
      <c r="E6356" s="183" t="s">
        <v>5649</v>
      </c>
    </row>
    <row r="6357" customFormat="false" ht="16.4" hidden="false" customHeight="false" outlineLevel="0" collapsed="false">
      <c r="C6357" s="163" t="s">
        <v>11891</v>
      </c>
      <c r="D6357" s="163" t="s">
        <v>5649</v>
      </c>
      <c r="E6357" s="183" t="s">
        <v>5649</v>
      </c>
    </row>
    <row r="6358" customFormat="false" ht="16.4" hidden="false" customHeight="false" outlineLevel="0" collapsed="false">
      <c r="C6358" s="163" t="s">
        <v>11892</v>
      </c>
      <c r="D6358" s="163" t="s">
        <v>5649</v>
      </c>
      <c r="E6358" s="183" t="s">
        <v>5649</v>
      </c>
    </row>
    <row r="6359" customFormat="false" ht="16.4" hidden="false" customHeight="false" outlineLevel="0" collapsed="false">
      <c r="C6359" s="163" t="s">
        <v>11893</v>
      </c>
      <c r="D6359" s="163" t="s">
        <v>5649</v>
      </c>
      <c r="E6359" s="183" t="s">
        <v>5649</v>
      </c>
    </row>
    <row r="6360" customFormat="false" ht="16.4" hidden="false" customHeight="false" outlineLevel="0" collapsed="false">
      <c r="C6360" s="163" t="s">
        <v>11894</v>
      </c>
      <c r="D6360" s="163" t="s">
        <v>5649</v>
      </c>
      <c r="E6360" s="183" t="s">
        <v>5649</v>
      </c>
    </row>
    <row r="6361" customFormat="false" ht="16.4" hidden="false" customHeight="false" outlineLevel="0" collapsed="false">
      <c r="C6361" s="163" t="s">
        <v>11895</v>
      </c>
      <c r="D6361" s="163" t="s">
        <v>5649</v>
      </c>
      <c r="E6361" s="183" t="s">
        <v>5649</v>
      </c>
    </row>
    <row r="6362" customFormat="false" ht="16.4" hidden="false" customHeight="false" outlineLevel="0" collapsed="false">
      <c r="C6362" s="163" t="s">
        <v>11896</v>
      </c>
      <c r="D6362" s="163" t="s">
        <v>5649</v>
      </c>
      <c r="E6362" s="183" t="s">
        <v>5649</v>
      </c>
    </row>
    <row r="6363" customFormat="false" ht="16.4" hidden="false" customHeight="false" outlineLevel="0" collapsed="false">
      <c r="C6363" s="163" t="s">
        <v>11897</v>
      </c>
      <c r="D6363" s="163" t="s">
        <v>5649</v>
      </c>
      <c r="E6363" s="183" t="s">
        <v>5649</v>
      </c>
    </row>
    <row r="6364" customFormat="false" ht="16.4" hidden="false" customHeight="false" outlineLevel="0" collapsed="false">
      <c r="C6364" s="163" t="s">
        <v>11898</v>
      </c>
      <c r="D6364" s="163" t="s">
        <v>5649</v>
      </c>
      <c r="E6364" s="183" t="s">
        <v>5649</v>
      </c>
    </row>
    <row r="6365" customFormat="false" ht="16.4" hidden="false" customHeight="false" outlineLevel="0" collapsed="false">
      <c r="C6365" s="163" t="s">
        <v>11899</v>
      </c>
      <c r="D6365" s="163" t="s">
        <v>5649</v>
      </c>
      <c r="E6365" s="183" t="s">
        <v>5649</v>
      </c>
    </row>
    <row r="6366" customFormat="false" ht="16.4" hidden="false" customHeight="false" outlineLevel="0" collapsed="false">
      <c r="C6366" s="163" t="s">
        <v>11900</v>
      </c>
      <c r="D6366" s="163" t="s">
        <v>5649</v>
      </c>
      <c r="E6366" s="183" t="s">
        <v>5649</v>
      </c>
    </row>
    <row r="6367" customFormat="false" ht="16.4" hidden="false" customHeight="false" outlineLevel="0" collapsed="false">
      <c r="C6367" s="163" t="s">
        <v>11901</v>
      </c>
      <c r="D6367" s="163" t="s">
        <v>5649</v>
      </c>
      <c r="E6367" s="183" t="s">
        <v>5649</v>
      </c>
    </row>
    <row r="6368" customFormat="false" ht="16.4" hidden="false" customHeight="false" outlineLevel="0" collapsed="false">
      <c r="C6368" s="163" t="s">
        <v>11902</v>
      </c>
      <c r="D6368" s="163" t="s">
        <v>5649</v>
      </c>
      <c r="E6368" s="183" t="s">
        <v>5649</v>
      </c>
    </row>
    <row r="6369" customFormat="false" ht="16.4" hidden="false" customHeight="false" outlineLevel="0" collapsed="false">
      <c r="C6369" s="163" t="s">
        <v>11903</v>
      </c>
      <c r="D6369" s="163" t="s">
        <v>5649</v>
      </c>
      <c r="E6369" s="183" t="s">
        <v>5649</v>
      </c>
    </row>
    <row r="6370" customFormat="false" ht="16.4" hidden="false" customHeight="false" outlineLevel="0" collapsed="false">
      <c r="C6370" s="163" t="s">
        <v>11904</v>
      </c>
      <c r="D6370" s="163" t="s">
        <v>5649</v>
      </c>
      <c r="E6370" s="183" t="s">
        <v>5649</v>
      </c>
    </row>
    <row r="6371" customFormat="false" ht="16.4" hidden="false" customHeight="false" outlineLevel="0" collapsed="false">
      <c r="C6371" s="163" t="s">
        <v>11905</v>
      </c>
      <c r="D6371" s="163" t="s">
        <v>5649</v>
      </c>
      <c r="E6371" s="183" t="s">
        <v>5649</v>
      </c>
    </row>
    <row r="6372" customFormat="false" ht="16.4" hidden="false" customHeight="false" outlineLevel="0" collapsed="false">
      <c r="C6372" s="163" t="s">
        <v>11906</v>
      </c>
      <c r="D6372" s="163" t="s">
        <v>5649</v>
      </c>
      <c r="E6372" s="183" t="s">
        <v>5649</v>
      </c>
    </row>
    <row r="6373" customFormat="false" ht="16.4" hidden="false" customHeight="false" outlineLevel="0" collapsed="false">
      <c r="C6373" s="163" t="s">
        <v>11907</v>
      </c>
      <c r="D6373" s="163" t="s">
        <v>5649</v>
      </c>
      <c r="E6373" s="183" t="s">
        <v>5649</v>
      </c>
    </row>
    <row r="6374" customFormat="false" ht="16.4" hidden="false" customHeight="false" outlineLevel="0" collapsed="false">
      <c r="C6374" s="163" t="s">
        <v>11908</v>
      </c>
      <c r="D6374" s="163" t="s">
        <v>5649</v>
      </c>
      <c r="E6374" s="183" t="s">
        <v>5649</v>
      </c>
    </row>
    <row r="6375" customFormat="false" ht="16.4" hidden="false" customHeight="false" outlineLevel="0" collapsed="false">
      <c r="C6375" s="163" t="s">
        <v>11909</v>
      </c>
      <c r="D6375" s="163" t="s">
        <v>5649</v>
      </c>
      <c r="E6375" s="183" t="s">
        <v>5649</v>
      </c>
    </row>
    <row r="6376" customFormat="false" ht="16.4" hidden="false" customHeight="false" outlineLevel="0" collapsed="false">
      <c r="C6376" s="163" t="s">
        <v>11910</v>
      </c>
      <c r="D6376" s="163" t="s">
        <v>5649</v>
      </c>
      <c r="E6376" s="183" t="s">
        <v>5649</v>
      </c>
    </row>
    <row r="6377" customFormat="false" ht="16.4" hidden="false" customHeight="false" outlineLevel="0" collapsed="false">
      <c r="C6377" s="163" t="s">
        <v>11911</v>
      </c>
      <c r="D6377" s="163" t="s">
        <v>5649</v>
      </c>
      <c r="E6377" s="183" t="s">
        <v>5649</v>
      </c>
    </row>
    <row r="6378" customFormat="false" ht="16.4" hidden="false" customHeight="false" outlineLevel="0" collapsed="false">
      <c r="C6378" s="163" t="s">
        <v>11912</v>
      </c>
      <c r="D6378" s="163" t="s">
        <v>5649</v>
      </c>
      <c r="E6378" s="183" t="s">
        <v>5649</v>
      </c>
    </row>
    <row r="6379" customFormat="false" ht="16.4" hidden="false" customHeight="false" outlineLevel="0" collapsed="false">
      <c r="C6379" s="163" t="s">
        <v>11913</v>
      </c>
      <c r="D6379" s="163" t="s">
        <v>5649</v>
      </c>
      <c r="E6379" s="183" t="s">
        <v>5649</v>
      </c>
    </row>
    <row r="6380" customFormat="false" ht="16.4" hidden="false" customHeight="false" outlineLevel="0" collapsed="false">
      <c r="C6380" s="163" t="s">
        <v>11914</v>
      </c>
      <c r="D6380" s="163" t="s">
        <v>5649</v>
      </c>
      <c r="E6380" s="183" t="s">
        <v>5649</v>
      </c>
    </row>
    <row r="6381" customFormat="false" ht="16.4" hidden="false" customHeight="false" outlineLevel="0" collapsed="false">
      <c r="C6381" s="163" t="s">
        <v>11915</v>
      </c>
      <c r="D6381" s="163" t="s">
        <v>5649</v>
      </c>
      <c r="E6381" s="183" t="s">
        <v>5649</v>
      </c>
    </row>
    <row r="6382" customFormat="false" ht="16.4" hidden="false" customHeight="false" outlineLevel="0" collapsed="false">
      <c r="C6382" s="163" t="s">
        <v>11916</v>
      </c>
      <c r="D6382" s="163" t="s">
        <v>5649</v>
      </c>
      <c r="E6382" s="183" t="s">
        <v>5649</v>
      </c>
    </row>
    <row r="6383" customFormat="false" ht="16.4" hidden="false" customHeight="false" outlineLevel="0" collapsed="false">
      <c r="C6383" s="163" t="s">
        <v>11917</v>
      </c>
      <c r="D6383" s="163" t="s">
        <v>5649</v>
      </c>
      <c r="E6383" s="183" t="s">
        <v>5649</v>
      </c>
    </row>
    <row r="6384" customFormat="false" ht="16.4" hidden="false" customHeight="false" outlineLevel="0" collapsed="false">
      <c r="C6384" s="163" t="s">
        <v>11918</v>
      </c>
      <c r="D6384" s="163" t="s">
        <v>5649</v>
      </c>
      <c r="E6384" s="183" t="s">
        <v>5649</v>
      </c>
    </row>
    <row r="6385" customFormat="false" ht="16.4" hidden="false" customHeight="false" outlineLevel="0" collapsed="false">
      <c r="C6385" s="163" t="s">
        <v>11919</v>
      </c>
      <c r="D6385" s="163" t="s">
        <v>5649</v>
      </c>
      <c r="E6385" s="183" t="s">
        <v>5649</v>
      </c>
    </row>
    <row r="6386" customFormat="false" ht="16.4" hidden="false" customHeight="false" outlineLevel="0" collapsed="false">
      <c r="C6386" s="163" t="s">
        <v>11920</v>
      </c>
      <c r="D6386" s="163" t="s">
        <v>5649</v>
      </c>
      <c r="E6386" s="183" t="s">
        <v>5649</v>
      </c>
    </row>
    <row r="6387" customFormat="false" ht="16.4" hidden="false" customHeight="false" outlineLevel="0" collapsed="false">
      <c r="C6387" s="163" t="s">
        <v>11921</v>
      </c>
      <c r="D6387" s="163" t="s">
        <v>5649</v>
      </c>
      <c r="E6387" s="183" t="s">
        <v>5649</v>
      </c>
    </row>
    <row r="6388" customFormat="false" ht="16.4" hidden="false" customHeight="false" outlineLevel="0" collapsed="false">
      <c r="C6388" s="163" t="s">
        <v>11922</v>
      </c>
      <c r="D6388" s="163" t="s">
        <v>5649</v>
      </c>
      <c r="E6388" s="183" t="s">
        <v>5649</v>
      </c>
    </row>
    <row r="6389" customFormat="false" ht="16.4" hidden="false" customHeight="false" outlineLevel="0" collapsed="false">
      <c r="C6389" s="163" t="s">
        <v>11923</v>
      </c>
      <c r="D6389" s="163" t="s">
        <v>5649</v>
      </c>
      <c r="E6389" s="183" t="s">
        <v>5649</v>
      </c>
    </row>
    <row r="6390" customFormat="false" ht="16.4" hidden="false" customHeight="false" outlineLevel="0" collapsed="false">
      <c r="C6390" s="163" t="s">
        <v>11924</v>
      </c>
      <c r="D6390" s="163" t="s">
        <v>5649</v>
      </c>
      <c r="E6390" s="183" t="s">
        <v>5649</v>
      </c>
    </row>
    <row r="6391" customFormat="false" ht="16.4" hidden="false" customHeight="false" outlineLevel="0" collapsed="false">
      <c r="C6391" s="163" t="s">
        <v>11925</v>
      </c>
      <c r="D6391" s="163" t="s">
        <v>5649</v>
      </c>
      <c r="E6391" s="183" t="s">
        <v>5649</v>
      </c>
    </row>
    <row r="6392" customFormat="false" ht="16.4" hidden="false" customHeight="false" outlineLevel="0" collapsed="false">
      <c r="C6392" s="163" t="s">
        <v>11926</v>
      </c>
      <c r="D6392" s="163" t="s">
        <v>5649</v>
      </c>
      <c r="E6392" s="183" t="s">
        <v>5649</v>
      </c>
    </row>
    <row r="6393" customFormat="false" ht="16.4" hidden="false" customHeight="false" outlineLevel="0" collapsed="false">
      <c r="C6393" s="163" t="s">
        <v>11927</v>
      </c>
      <c r="D6393" s="163" t="s">
        <v>5649</v>
      </c>
      <c r="E6393" s="183" t="s">
        <v>5649</v>
      </c>
    </row>
    <row r="6394" customFormat="false" ht="16.4" hidden="false" customHeight="false" outlineLevel="0" collapsed="false">
      <c r="C6394" s="163" t="s">
        <v>11928</v>
      </c>
      <c r="D6394" s="163" t="s">
        <v>5649</v>
      </c>
      <c r="E6394" s="183" t="s">
        <v>5649</v>
      </c>
    </row>
    <row r="6395" customFormat="false" ht="16.4" hidden="false" customHeight="false" outlineLevel="0" collapsed="false">
      <c r="C6395" s="163" t="s">
        <v>11929</v>
      </c>
      <c r="D6395" s="163" t="s">
        <v>5649</v>
      </c>
      <c r="E6395" s="183" t="s">
        <v>5649</v>
      </c>
    </row>
    <row r="6396" customFormat="false" ht="16.4" hidden="false" customHeight="false" outlineLevel="0" collapsed="false">
      <c r="C6396" s="163" t="s">
        <v>11930</v>
      </c>
      <c r="D6396" s="163" t="s">
        <v>5649</v>
      </c>
      <c r="E6396" s="183" t="s">
        <v>5649</v>
      </c>
    </row>
    <row r="6397" customFormat="false" ht="16.4" hidden="false" customHeight="false" outlineLevel="0" collapsed="false">
      <c r="C6397" s="163" t="s">
        <v>11931</v>
      </c>
      <c r="D6397" s="163" t="s">
        <v>5649</v>
      </c>
      <c r="E6397" s="183" t="s">
        <v>5649</v>
      </c>
    </row>
    <row r="6398" customFormat="false" ht="16.4" hidden="false" customHeight="false" outlineLevel="0" collapsed="false">
      <c r="C6398" s="163" t="s">
        <v>11932</v>
      </c>
      <c r="D6398" s="163" t="s">
        <v>5649</v>
      </c>
      <c r="E6398" s="183" t="s">
        <v>5649</v>
      </c>
    </row>
    <row r="6399" customFormat="false" ht="16.4" hidden="false" customHeight="false" outlineLevel="0" collapsed="false">
      <c r="C6399" s="163" t="s">
        <v>11933</v>
      </c>
      <c r="D6399" s="163" t="s">
        <v>5649</v>
      </c>
      <c r="E6399" s="183" t="s">
        <v>5649</v>
      </c>
    </row>
    <row r="6400" customFormat="false" ht="16.4" hidden="false" customHeight="false" outlineLevel="0" collapsed="false">
      <c r="C6400" s="163" t="s">
        <v>11934</v>
      </c>
      <c r="D6400" s="163" t="s">
        <v>5649</v>
      </c>
      <c r="E6400" s="183" t="s">
        <v>5649</v>
      </c>
    </row>
    <row r="6401" customFormat="false" ht="16.4" hidden="false" customHeight="false" outlineLevel="0" collapsed="false">
      <c r="C6401" s="163" t="s">
        <v>11935</v>
      </c>
      <c r="D6401" s="163" t="s">
        <v>5649</v>
      </c>
      <c r="E6401" s="183" t="s">
        <v>5649</v>
      </c>
    </row>
    <row r="6402" customFormat="false" ht="16.4" hidden="false" customHeight="false" outlineLevel="0" collapsed="false">
      <c r="C6402" s="163" t="s">
        <v>11936</v>
      </c>
      <c r="D6402" s="163" t="s">
        <v>5649</v>
      </c>
      <c r="E6402" s="183" t="s">
        <v>5649</v>
      </c>
    </row>
    <row r="6403" customFormat="false" ht="16.4" hidden="false" customHeight="false" outlineLevel="0" collapsed="false">
      <c r="C6403" s="163" t="s">
        <v>11937</v>
      </c>
      <c r="D6403" s="163" t="s">
        <v>5649</v>
      </c>
      <c r="E6403" s="183" t="s">
        <v>5649</v>
      </c>
    </row>
    <row r="6404" customFormat="false" ht="16.4" hidden="false" customHeight="false" outlineLevel="0" collapsed="false">
      <c r="C6404" s="163" t="s">
        <v>11938</v>
      </c>
      <c r="D6404" s="163" t="s">
        <v>5649</v>
      </c>
      <c r="E6404" s="183" t="s">
        <v>5649</v>
      </c>
    </row>
    <row r="6405" customFormat="false" ht="16.4" hidden="false" customHeight="false" outlineLevel="0" collapsed="false">
      <c r="C6405" s="163" t="s">
        <v>11939</v>
      </c>
      <c r="D6405" s="163" t="s">
        <v>5649</v>
      </c>
      <c r="E6405" s="183" t="s">
        <v>5649</v>
      </c>
    </row>
    <row r="6406" customFormat="false" ht="16.4" hidden="false" customHeight="false" outlineLevel="0" collapsed="false">
      <c r="C6406" s="163" t="s">
        <v>11940</v>
      </c>
      <c r="D6406" s="163" t="s">
        <v>5649</v>
      </c>
      <c r="E6406" s="183" t="s">
        <v>5649</v>
      </c>
    </row>
    <row r="6407" customFormat="false" ht="16.4" hidden="false" customHeight="false" outlineLevel="0" collapsed="false">
      <c r="C6407" s="163" t="s">
        <v>11941</v>
      </c>
      <c r="D6407" s="163" t="s">
        <v>5649</v>
      </c>
      <c r="E6407" s="183" t="s">
        <v>5649</v>
      </c>
    </row>
    <row r="6408" customFormat="false" ht="16.4" hidden="false" customHeight="false" outlineLevel="0" collapsed="false">
      <c r="C6408" s="163" t="s">
        <v>11942</v>
      </c>
      <c r="D6408" s="163" t="s">
        <v>5649</v>
      </c>
      <c r="E6408" s="183" t="s">
        <v>5649</v>
      </c>
    </row>
    <row r="6409" customFormat="false" ht="16.4" hidden="false" customHeight="false" outlineLevel="0" collapsed="false">
      <c r="C6409" s="163" t="s">
        <v>11943</v>
      </c>
      <c r="D6409" s="163" t="s">
        <v>5649</v>
      </c>
      <c r="E6409" s="183" t="s">
        <v>5649</v>
      </c>
    </row>
    <row r="6410" customFormat="false" ht="16.4" hidden="false" customHeight="false" outlineLevel="0" collapsed="false">
      <c r="C6410" s="163" t="s">
        <v>11944</v>
      </c>
      <c r="D6410" s="163" t="s">
        <v>5649</v>
      </c>
      <c r="E6410" s="183" t="s">
        <v>5649</v>
      </c>
    </row>
    <row r="6411" customFormat="false" ht="16.4" hidden="false" customHeight="false" outlineLevel="0" collapsed="false">
      <c r="C6411" s="163" t="s">
        <v>11945</v>
      </c>
      <c r="D6411" s="163" t="s">
        <v>5649</v>
      </c>
      <c r="E6411" s="183" t="s">
        <v>5649</v>
      </c>
    </row>
    <row r="6412" customFormat="false" ht="16.4" hidden="false" customHeight="false" outlineLevel="0" collapsed="false">
      <c r="C6412" s="163" t="s">
        <v>11946</v>
      </c>
      <c r="D6412" s="163" t="s">
        <v>5649</v>
      </c>
      <c r="E6412" s="183" t="s">
        <v>5649</v>
      </c>
    </row>
    <row r="6413" customFormat="false" ht="16.4" hidden="false" customHeight="false" outlineLevel="0" collapsed="false">
      <c r="C6413" s="163" t="s">
        <v>11947</v>
      </c>
      <c r="D6413" s="163" t="s">
        <v>5649</v>
      </c>
      <c r="E6413" s="183" t="s">
        <v>5649</v>
      </c>
    </row>
    <row r="6414" customFormat="false" ht="16.4" hidden="false" customHeight="false" outlineLevel="0" collapsed="false">
      <c r="C6414" s="163" t="s">
        <v>11948</v>
      </c>
      <c r="D6414" s="163" t="s">
        <v>5649</v>
      </c>
      <c r="E6414" s="183" t="s">
        <v>5649</v>
      </c>
    </row>
    <row r="6415" customFormat="false" ht="16.4" hidden="false" customHeight="false" outlineLevel="0" collapsed="false">
      <c r="C6415" s="163" t="s">
        <v>11949</v>
      </c>
      <c r="D6415" s="163" t="s">
        <v>5649</v>
      </c>
      <c r="E6415" s="183" t="s">
        <v>5649</v>
      </c>
    </row>
    <row r="6416" customFormat="false" ht="16.4" hidden="false" customHeight="false" outlineLevel="0" collapsed="false">
      <c r="C6416" s="163" t="s">
        <v>11950</v>
      </c>
      <c r="D6416" s="163" t="s">
        <v>5649</v>
      </c>
      <c r="E6416" s="183" t="s">
        <v>5649</v>
      </c>
    </row>
    <row r="6417" customFormat="false" ht="16.4" hidden="false" customHeight="false" outlineLevel="0" collapsed="false">
      <c r="C6417" s="163" t="s">
        <v>11951</v>
      </c>
      <c r="D6417" s="163" t="s">
        <v>5649</v>
      </c>
      <c r="E6417" s="183" t="s">
        <v>5649</v>
      </c>
    </row>
    <row r="6418" customFormat="false" ht="16.4" hidden="false" customHeight="false" outlineLevel="0" collapsed="false">
      <c r="C6418" s="163" t="s">
        <v>11952</v>
      </c>
      <c r="D6418" s="163" t="s">
        <v>5649</v>
      </c>
      <c r="E6418" s="183" t="s">
        <v>5649</v>
      </c>
    </row>
    <row r="6419" customFormat="false" ht="16.4" hidden="false" customHeight="false" outlineLevel="0" collapsed="false">
      <c r="C6419" s="163" t="s">
        <v>11953</v>
      </c>
      <c r="D6419" s="163" t="s">
        <v>5649</v>
      </c>
      <c r="E6419" s="183" t="s">
        <v>5649</v>
      </c>
    </row>
    <row r="6420" customFormat="false" ht="16.4" hidden="false" customHeight="false" outlineLevel="0" collapsed="false">
      <c r="C6420" s="163" t="s">
        <v>11954</v>
      </c>
      <c r="D6420" s="163" t="s">
        <v>5649</v>
      </c>
      <c r="E6420" s="183" t="s">
        <v>5649</v>
      </c>
    </row>
    <row r="6421" customFormat="false" ht="16.4" hidden="false" customHeight="false" outlineLevel="0" collapsed="false">
      <c r="C6421" s="163" t="s">
        <v>11955</v>
      </c>
      <c r="D6421" s="163" t="s">
        <v>5649</v>
      </c>
      <c r="E6421" s="183" t="s">
        <v>5649</v>
      </c>
    </row>
    <row r="6422" customFormat="false" ht="16.4" hidden="false" customHeight="false" outlineLevel="0" collapsed="false">
      <c r="C6422" s="163" t="s">
        <v>11956</v>
      </c>
      <c r="D6422" s="163" t="s">
        <v>5649</v>
      </c>
      <c r="E6422" s="183" t="s">
        <v>5649</v>
      </c>
    </row>
    <row r="6423" customFormat="false" ht="16.4" hidden="false" customHeight="false" outlineLevel="0" collapsed="false">
      <c r="C6423" s="163" t="s">
        <v>11957</v>
      </c>
      <c r="D6423" s="163" t="s">
        <v>5649</v>
      </c>
      <c r="E6423" s="183" t="s">
        <v>5649</v>
      </c>
    </row>
    <row r="6424" customFormat="false" ht="16.4" hidden="false" customHeight="false" outlineLevel="0" collapsed="false">
      <c r="C6424" s="163" t="s">
        <v>11958</v>
      </c>
      <c r="D6424" s="163" t="s">
        <v>5649</v>
      </c>
      <c r="E6424" s="183" t="s">
        <v>5649</v>
      </c>
    </row>
    <row r="6425" customFormat="false" ht="16.4" hidden="false" customHeight="false" outlineLevel="0" collapsed="false">
      <c r="C6425" s="163" t="s">
        <v>11959</v>
      </c>
      <c r="D6425" s="163" t="s">
        <v>5649</v>
      </c>
      <c r="E6425" s="183" t="s">
        <v>5649</v>
      </c>
    </row>
    <row r="6426" customFormat="false" ht="16.4" hidden="false" customHeight="false" outlineLevel="0" collapsed="false">
      <c r="C6426" s="163" t="s">
        <v>11960</v>
      </c>
      <c r="D6426" s="163" t="s">
        <v>5649</v>
      </c>
      <c r="E6426" s="183" t="s">
        <v>5649</v>
      </c>
    </row>
    <row r="6427" customFormat="false" ht="16.4" hidden="false" customHeight="false" outlineLevel="0" collapsed="false">
      <c r="C6427" s="163" t="s">
        <v>11961</v>
      </c>
      <c r="D6427" s="163" t="s">
        <v>5649</v>
      </c>
      <c r="E6427" s="183" t="s">
        <v>5649</v>
      </c>
    </row>
    <row r="6428" customFormat="false" ht="16.4" hidden="false" customHeight="false" outlineLevel="0" collapsed="false">
      <c r="C6428" s="163" t="s">
        <v>11962</v>
      </c>
      <c r="D6428" s="163" t="s">
        <v>5649</v>
      </c>
      <c r="E6428" s="183" t="s">
        <v>5649</v>
      </c>
    </row>
    <row r="6429" customFormat="false" ht="16.4" hidden="false" customHeight="false" outlineLevel="0" collapsed="false">
      <c r="C6429" s="163" t="s">
        <v>11963</v>
      </c>
      <c r="D6429" s="163" t="s">
        <v>5649</v>
      </c>
      <c r="E6429" s="183" t="s">
        <v>5649</v>
      </c>
    </row>
    <row r="6430" customFormat="false" ht="16.4" hidden="false" customHeight="false" outlineLevel="0" collapsed="false">
      <c r="C6430" s="163" t="s">
        <v>11964</v>
      </c>
      <c r="D6430" s="163" t="s">
        <v>5649</v>
      </c>
      <c r="E6430" s="183" t="s">
        <v>5649</v>
      </c>
    </row>
    <row r="6431" customFormat="false" ht="16.4" hidden="false" customHeight="false" outlineLevel="0" collapsed="false">
      <c r="C6431" s="163" t="s">
        <v>11965</v>
      </c>
      <c r="D6431" s="163" t="s">
        <v>5649</v>
      </c>
      <c r="E6431" s="183" t="s">
        <v>5649</v>
      </c>
    </row>
    <row r="6432" customFormat="false" ht="16.4" hidden="false" customHeight="false" outlineLevel="0" collapsed="false">
      <c r="C6432" s="163" t="s">
        <v>11966</v>
      </c>
      <c r="D6432" s="163" t="s">
        <v>5649</v>
      </c>
      <c r="E6432" s="183" t="s">
        <v>5649</v>
      </c>
    </row>
    <row r="6433" customFormat="false" ht="16.4" hidden="false" customHeight="false" outlineLevel="0" collapsed="false">
      <c r="C6433" s="163" t="s">
        <v>11967</v>
      </c>
      <c r="D6433" s="163" t="s">
        <v>5649</v>
      </c>
      <c r="E6433" s="183" t="s">
        <v>5649</v>
      </c>
    </row>
    <row r="6434" customFormat="false" ht="16.4" hidden="false" customHeight="false" outlineLevel="0" collapsed="false">
      <c r="C6434" s="163" t="s">
        <v>11968</v>
      </c>
      <c r="D6434" s="163" t="s">
        <v>5649</v>
      </c>
      <c r="E6434" s="183" t="s">
        <v>5649</v>
      </c>
    </row>
    <row r="6435" customFormat="false" ht="16.4" hidden="false" customHeight="false" outlineLevel="0" collapsed="false">
      <c r="C6435" s="163" t="s">
        <v>11969</v>
      </c>
      <c r="D6435" s="163" t="s">
        <v>5649</v>
      </c>
      <c r="E6435" s="183" t="s">
        <v>5649</v>
      </c>
    </row>
    <row r="6436" customFormat="false" ht="16.4" hidden="false" customHeight="false" outlineLevel="0" collapsed="false">
      <c r="C6436" s="163" t="s">
        <v>11970</v>
      </c>
      <c r="D6436" s="163" t="s">
        <v>5649</v>
      </c>
      <c r="E6436" s="183" t="s">
        <v>5649</v>
      </c>
    </row>
    <row r="6437" customFormat="false" ht="16.4" hidden="false" customHeight="false" outlineLevel="0" collapsed="false">
      <c r="C6437" s="163" t="s">
        <v>11971</v>
      </c>
      <c r="D6437" s="163" t="s">
        <v>5649</v>
      </c>
      <c r="E6437" s="183" t="s">
        <v>5649</v>
      </c>
    </row>
    <row r="6438" customFormat="false" ht="16.4" hidden="false" customHeight="false" outlineLevel="0" collapsed="false">
      <c r="C6438" s="163" t="s">
        <v>11972</v>
      </c>
      <c r="D6438" s="163" t="s">
        <v>5649</v>
      </c>
      <c r="E6438" s="183" t="s">
        <v>5649</v>
      </c>
    </row>
    <row r="6439" customFormat="false" ht="16.4" hidden="false" customHeight="false" outlineLevel="0" collapsed="false">
      <c r="C6439" s="163" t="s">
        <v>11973</v>
      </c>
      <c r="D6439" s="163" t="s">
        <v>5649</v>
      </c>
      <c r="E6439" s="183" t="s">
        <v>5649</v>
      </c>
    </row>
    <row r="6440" customFormat="false" ht="16.4" hidden="false" customHeight="false" outlineLevel="0" collapsed="false">
      <c r="C6440" s="163" t="s">
        <v>11974</v>
      </c>
      <c r="D6440" s="163" t="s">
        <v>5649</v>
      </c>
      <c r="E6440" s="183" t="s">
        <v>5649</v>
      </c>
    </row>
    <row r="6441" customFormat="false" ht="16.4" hidden="false" customHeight="false" outlineLevel="0" collapsed="false">
      <c r="C6441" s="163" t="s">
        <v>11975</v>
      </c>
      <c r="D6441" s="163" t="s">
        <v>5649</v>
      </c>
      <c r="E6441" s="183" t="s">
        <v>5649</v>
      </c>
    </row>
    <row r="6442" customFormat="false" ht="16.4" hidden="false" customHeight="false" outlineLevel="0" collapsed="false">
      <c r="C6442" s="163" t="s">
        <v>11976</v>
      </c>
      <c r="D6442" s="163" t="s">
        <v>5649</v>
      </c>
      <c r="E6442" s="183" t="s">
        <v>5649</v>
      </c>
    </row>
    <row r="6443" customFormat="false" ht="16.4" hidden="false" customHeight="false" outlineLevel="0" collapsed="false">
      <c r="C6443" s="163" t="s">
        <v>11977</v>
      </c>
      <c r="D6443" s="163" t="s">
        <v>5649</v>
      </c>
      <c r="E6443" s="183" t="s">
        <v>5649</v>
      </c>
    </row>
    <row r="6444" customFormat="false" ht="16.4" hidden="false" customHeight="false" outlineLevel="0" collapsed="false">
      <c r="C6444" s="163" t="s">
        <v>11978</v>
      </c>
      <c r="D6444" s="163" t="s">
        <v>5649</v>
      </c>
      <c r="E6444" s="183" t="s">
        <v>5649</v>
      </c>
    </row>
    <row r="6445" customFormat="false" ht="16.4" hidden="false" customHeight="false" outlineLevel="0" collapsed="false">
      <c r="C6445" s="163" t="s">
        <v>11979</v>
      </c>
      <c r="D6445" s="163" t="s">
        <v>5649</v>
      </c>
      <c r="E6445" s="183" t="s">
        <v>5649</v>
      </c>
    </row>
    <row r="6446" customFormat="false" ht="16.4" hidden="false" customHeight="false" outlineLevel="0" collapsed="false">
      <c r="C6446" s="163" t="s">
        <v>11980</v>
      </c>
      <c r="D6446" s="163" t="s">
        <v>5649</v>
      </c>
      <c r="E6446" s="183" t="s">
        <v>5649</v>
      </c>
    </row>
    <row r="6447" customFormat="false" ht="16.4" hidden="false" customHeight="false" outlineLevel="0" collapsed="false">
      <c r="C6447" s="163" t="s">
        <v>11981</v>
      </c>
      <c r="D6447" s="163" t="s">
        <v>5649</v>
      </c>
      <c r="E6447" s="183" t="s">
        <v>5649</v>
      </c>
    </row>
    <row r="6448" customFormat="false" ht="16.4" hidden="false" customHeight="false" outlineLevel="0" collapsed="false">
      <c r="C6448" s="163" t="s">
        <v>11982</v>
      </c>
      <c r="D6448" s="163" t="s">
        <v>5649</v>
      </c>
      <c r="E6448" s="183" t="s">
        <v>5649</v>
      </c>
    </row>
    <row r="6449" customFormat="false" ht="16.4" hidden="false" customHeight="false" outlineLevel="0" collapsed="false">
      <c r="C6449" s="163" t="s">
        <v>11983</v>
      </c>
      <c r="D6449" s="163" t="s">
        <v>5649</v>
      </c>
      <c r="E6449" s="183" t="s">
        <v>5649</v>
      </c>
    </row>
    <row r="6450" customFormat="false" ht="16.4" hidden="false" customHeight="false" outlineLevel="0" collapsed="false">
      <c r="C6450" s="163" t="s">
        <v>11984</v>
      </c>
      <c r="D6450" s="163" t="s">
        <v>5649</v>
      </c>
      <c r="E6450" s="183" t="s">
        <v>5649</v>
      </c>
    </row>
    <row r="6451" customFormat="false" ht="16.4" hidden="false" customHeight="false" outlineLevel="0" collapsed="false">
      <c r="C6451" s="163" t="s">
        <v>11985</v>
      </c>
      <c r="D6451" s="163" t="s">
        <v>5649</v>
      </c>
      <c r="E6451" s="183" t="s">
        <v>5649</v>
      </c>
    </row>
    <row r="6452" customFormat="false" ht="16.4" hidden="false" customHeight="false" outlineLevel="0" collapsed="false">
      <c r="C6452" s="163" t="s">
        <v>11986</v>
      </c>
      <c r="D6452" s="163" t="s">
        <v>5649</v>
      </c>
      <c r="E6452" s="183" t="s">
        <v>5649</v>
      </c>
    </row>
    <row r="6453" customFormat="false" ht="16.4" hidden="false" customHeight="false" outlineLevel="0" collapsed="false">
      <c r="C6453" s="163" t="s">
        <v>11987</v>
      </c>
      <c r="D6453" s="163" t="s">
        <v>5649</v>
      </c>
      <c r="E6453" s="183" t="s">
        <v>5649</v>
      </c>
    </row>
    <row r="6454" customFormat="false" ht="16.4" hidden="false" customHeight="false" outlineLevel="0" collapsed="false">
      <c r="C6454" s="163" t="s">
        <v>11988</v>
      </c>
      <c r="D6454" s="163" t="s">
        <v>5649</v>
      </c>
      <c r="E6454" s="183" t="s">
        <v>5649</v>
      </c>
    </row>
    <row r="6455" customFormat="false" ht="16.4" hidden="false" customHeight="false" outlineLevel="0" collapsed="false">
      <c r="C6455" s="163" t="s">
        <v>11989</v>
      </c>
      <c r="D6455" s="163" t="s">
        <v>5649</v>
      </c>
      <c r="E6455" s="183" t="s">
        <v>5649</v>
      </c>
    </row>
    <row r="6456" customFormat="false" ht="16.4" hidden="false" customHeight="false" outlineLevel="0" collapsed="false">
      <c r="C6456" s="163" t="s">
        <v>11990</v>
      </c>
      <c r="D6456" s="163" t="s">
        <v>5649</v>
      </c>
      <c r="E6456" s="183" t="s">
        <v>5649</v>
      </c>
    </row>
    <row r="6457" customFormat="false" ht="16.4" hidden="false" customHeight="false" outlineLevel="0" collapsed="false">
      <c r="C6457" s="163" t="s">
        <v>11991</v>
      </c>
      <c r="D6457" s="163" t="s">
        <v>5649</v>
      </c>
      <c r="E6457" s="183" t="s">
        <v>5649</v>
      </c>
    </row>
    <row r="6458" customFormat="false" ht="16.4" hidden="false" customHeight="false" outlineLevel="0" collapsed="false">
      <c r="C6458" s="163" t="s">
        <v>11992</v>
      </c>
      <c r="D6458" s="163" t="s">
        <v>5649</v>
      </c>
      <c r="E6458" s="183" t="s">
        <v>5649</v>
      </c>
    </row>
    <row r="6459" customFormat="false" ht="16.4" hidden="false" customHeight="false" outlineLevel="0" collapsed="false">
      <c r="C6459" s="163" t="s">
        <v>11993</v>
      </c>
      <c r="D6459" s="163" t="s">
        <v>5649</v>
      </c>
      <c r="E6459" s="183" t="s">
        <v>5649</v>
      </c>
    </row>
    <row r="6460" customFormat="false" ht="16.4" hidden="false" customHeight="false" outlineLevel="0" collapsed="false">
      <c r="C6460" s="163" t="s">
        <v>11994</v>
      </c>
      <c r="D6460" s="163" t="s">
        <v>5649</v>
      </c>
      <c r="E6460" s="183" t="s">
        <v>5649</v>
      </c>
    </row>
    <row r="6461" customFormat="false" ht="16.4" hidden="false" customHeight="false" outlineLevel="0" collapsed="false">
      <c r="C6461" s="163" t="s">
        <v>11995</v>
      </c>
      <c r="D6461" s="163" t="s">
        <v>5649</v>
      </c>
      <c r="E6461" s="183" t="s">
        <v>5649</v>
      </c>
    </row>
    <row r="6462" customFormat="false" ht="16.4" hidden="false" customHeight="false" outlineLevel="0" collapsed="false">
      <c r="C6462" s="163" t="s">
        <v>11996</v>
      </c>
      <c r="D6462" s="163" t="s">
        <v>5649</v>
      </c>
      <c r="E6462" s="183" t="s">
        <v>5649</v>
      </c>
    </row>
    <row r="6463" customFormat="false" ht="16.4" hidden="false" customHeight="false" outlineLevel="0" collapsed="false">
      <c r="C6463" s="163" t="s">
        <v>11997</v>
      </c>
      <c r="D6463" s="163" t="s">
        <v>5649</v>
      </c>
      <c r="E6463" s="183" t="s">
        <v>5649</v>
      </c>
    </row>
    <row r="6464" customFormat="false" ht="16.4" hidden="false" customHeight="false" outlineLevel="0" collapsed="false">
      <c r="C6464" s="163" t="s">
        <v>11998</v>
      </c>
      <c r="D6464" s="163" t="s">
        <v>5649</v>
      </c>
      <c r="E6464" s="183" t="s">
        <v>5649</v>
      </c>
    </row>
    <row r="6465" customFormat="false" ht="16.4" hidden="false" customHeight="false" outlineLevel="0" collapsed="false">
      <c r="C6465" s="163" t="s">
        <v>11999</v>
      </c>
      <c r="D6465" s="163" t="s">
        <v>5649</v>
      </c>
      <c r="E6465" s="183" t="s">
        <v>5649</v>
      </c>
    </row>
    <row r="6466" customFormat="false" ht="16.4" hidden="false" customHeight="false" outlineLevel="0" collapsed="false">
      <c r="C6466" s="163" t="s">
        <v>12000</v>
      </c>
      <c r="D6466" s="163" t="s">
        <v>5649</v>
      </c>
      <c r="E6466" s="183" t="s">
        <v>5649</v>
      </c>
    </row>
    <row r="6467" customFormat="false" ht="16.4" hidden="false" customHeight="false" outlineLevel="0" collapsed="false">
      <c r="C6467" s="163" t="s">
        <v>12001</v>
      </c>
      <c r="D6467" s="163" t="s">
        <v>5649</v>
      </c>
      <c r="E6467" s="183" t="s">
        <v>5649</v>
      </c>
    </row>
    <row r="6468" customFormat="false" ht="16.4" hidden="false" customHeight="false" outlineLevel="0" collapsed="false">
      <c r="C6468" s="163" t="s">
        <v>12002</v>
      </c>
      <c r="D6468" s="163" t="s">
        <v>5649</v>
      </c>
      <c r="E6468" s="183" t="s">
        <v>5649</v>
      </c>
    </row>
    <row r="6469" customFormat="false" ht="16.4" hidden="false" customHeight="false" outlineLevel="0" collapsed="false">
      <c r="C6469" s="163" t="s">
        <v>12003</v>
      </c>
      <c r="D6469" s="163" t="s">
        <v>5649</v>
      </c>
      <c r="E6469" s="183" t="s">
        <v>5649</v>
      </c>
    </row>
    <row r="6470" customFormat="false" ht="16.4" hidden="false" customHeight="false" outlineLevel="0" collapsed="false">
      <c r="C6470" s="163" t="s">
        <v>12004</v>
      </c>
      <c r="D6470" s="163" t="s">
        <v>5649</v>
      </c>
      <c r="E6470" s="183" t="s">
        <v>5649</v>
      </c>
    </row>
    <row r="6471" customFormat="false" ht="16.4" hidden="false" customHeight="false" outlineLevel="0" collapsed="false">
      <c r="C6471" s="163" t="s">
        <v>12005</v>
      </c>
      <c r="D6471" s="163" t="s">
        <v>5649</v>
      </c>
      <c r="E6471" s="183" t="s">
        <v>5649</v>
      </c>
    </row>
    <row r="6472" customFormat="false" ht="16.4" hidden="false" customHeight="false" outlineLevel="0" collapsed="false">
      <c r="C6472" s="163" t="s">
        <v>12006</v>
      </c>
      <c r="D6472" s="163" t="s">
        <v>5649</v>
      </c>
      <c r="E6472" s="183" t="s">
        <v>5649</v>
      </c>
    </row>
    <row r="6473" customFormat="false" ht="16.4" hidden="false" customHeight="false" outlineLevel="0" collapsed="false">
      <c r="C6473" s="163" t="s">
        <v>12007</v>
      </c>
      <c r="D6473" s="163" t="s">
        <v>5649</v>
      </c>
      <c r="E6473" s="183" t="s">
        <v>5649</v>
      </c>
    </row>
    <row r="6474" customFormat="false" ht="16.4" hidden="false" customHeight="false" outlineLevel="0" collapsed="false">
      <c r="C6474" s="163" t="s">
        <v>12008</v>
      </c>
      <c r="D6474" s="163" t="s">
        <v>5649</v>
      </c>
      <c r="E6474" s="183" t="s">
        <v>5649</v>
      </c>
    </row>
    <row r="6475" customFormat="false" ht="16.4" hidden="false" customHeight="false" outlineLevel="0" collapsed="false">
      <c r="C6475" s="163" t="s">
        <v>12009</v>
      </c>
      <c r="D6475" s="163" t="s">
        <v>5649</v>
      </c>
      <c r="E6475" s="183" t="s">
        <v>5649</v>
      </c>
    </row>
    <row r="6476" customFormat="false" ht="16.4" hidden="false" customHeight="false" outlineLevel="0" collapsed="false">
      <c r="C6476" s="163" t="s">
        <v>12010</v>
      </c>
      <c r="D6476" s="163" t="s">
        <v>5649</v>
      </c>
      <c r="E6476" s="183" t="s">
        <v>5649</v>
      </c>
    </row>
    <row r="6477" customFormat="false" ht="16.4" hidden="false" customHeight="false" outlineLevel="0" collapsed="false">
      <c r="C6477" s="163" t="s">
        <v>12011</v>
      </c>
      <c r="D6477" s="163" t="s">
        <v>5649</v>
      </c>
      <c r="E6477" s="183" t="s">
        <v>5649</v>
      </c>
    </row>
    <row r="6478" customFormat="false" ht="16.4" hidden="false" customHeight="false" outlineLevel="0" collapsed="false">
      <c r="C6478" s="163" t="s">
        <v>12012</v>
      </c>
      <c r="D6478" s="163" t="s">
        <v>5649</v>
      </c>
      <c r="E6478" s="183" t="s">
        <v>5649</v>
      </c>
    </row>
    <row r="6479" customFormat="false" ht="16.4" hidden="false" customHeight="false" outlineLevel="0" collapsed="false">
      <c r="C6479" s="163" t="s">
        <v>12013</v>
      </c>
      <c r="D6479" s="163" t="s">
        <v>5649</v>
      </c>
      <c r="E6479" s="183" t="s">
        <v>5649</v>
      </c>
    </row>
    <row r="6480" customFormat="false" ht="16.4" hidden="false" customHeight="false" outlineLevel="0" collapsed="false">
      <c r="C6480" s="163" t="s">
        <v>12014</v>
      </c>
      <c r="D6480" s="163" t="s">
        <v>5649</v>
      </c>
      <c r="E6480" s="183" t="s">
        <v>5649</v>
      </c>
    </row>
    <row r="6481" customFormat="false" ht="16.4" hidden="false" customHeight="false" outlineLevel="0" collapsed="false">
      <c r="C6481" s="163" t="s">
        <v>12015</v>
      </c>
      <c r="D6481" s="163" t="s">
        <v>5649</v>
      </c>
      <c r="E6481" s="183" t="s">
        <v>5649</v>
      </c>
    </row>
    <row r="6482" customFormat="false" ht="16.4" hidden="false" customHeight="false" outlineLevel="0" collapsed="false">
      <c r="C6482" s="163" t="s">
        <v>12016</v>
      </c>
      <c r="D6482" s="163" t="s">
        <v>5649</v>
      </c>
      <c r="E6482" s="183" t="s">
        <v>5649</v>
      </c>
    </row>
    <row r="6483" customFormat="false" ht="16.4" hidden="false" customHeight="false" outlineLevel="0" collapsed="false">
      <c r="C6483" s="163" t="s">
        <v>12017</v>
      </c>
      <c r="D6483" s="163" t="s">
        <v>5649</v>
      </c>
      <c r="E6483" s="183" t="s">
        <v>5649</v>
      </c>
    </row>
    <row r="6484" customFormat="false" ht="16.4" hidden="false" customHeight="false" outlineLevel="0" collapsed="false">
      <c r="C6484" s="163" t="s">
        <v>12018</v>
      </c>
      <c r="D6484" s="163" t="s">
        <v>5649</v>
      </c>
      <c r="E6484" s="183" t="s">
        <v>5649</v>
      </c>
    </row>
    <row r="6485" customFormat="false" ht="16.4" hidden="false" customHeight="false" outlineLevel="0" collapsed="false">
      <c r="C6485" s="163" t="s">
        <v>12019</v>
      </c>
      <c r="D6485" s="163" t="s">
        <v>5649</v>
      </c>
      <c r="E6485" s="183" t="s">
        <v>5649</v>
      </c>
    </row>
    <row r="6486" customFormat="false" ht="16.4" hidden="false" customHeight="false" outlineLevel="0" collapsed="false">
      <c r="C6486" s="163" t="s">
        <v>12020</v>
      </c>
      <c r="D6486" s="163" t="s">
        <v>5649</v>
      </c>
      <c r="E6486" s="183" t="s">
        <v>5649</v>
      </c>
    </row>
    <row r="6487" customFormat="false" ht="16.4" hidden="false" customHeight="false" outlineLevel="0" collapsed="false">
      <c r="C6487" s="163" t="s">
        <v>12021</v>
      </c>
      <c r="D6487" s="163" t="s">
        <v>5649</v>
      </c>
      <c r="E6487" s="183" t="s">
        <v>5649</v>
      </c>
    </row>
    <row r="6488" customFormat="false" ht="16.4" hidden="false" customHeight="false" outlineLevel="0" collapsed="false">
      <c r="C6488" s="163" t="s">
        <v>12022</v>
      </c>
      <c r="D6488" s="163" t="s">
        <v>5649</v>
      </c>
      <c r="E6488" s="183" t="s">
        <v>5649</v>
      </c>
    </row>
    <row r="6489" customFormat="false" ht="16.4" hidden="false" customHeight="false" outlineLevel="0" collapsed="false">
      <c r="C6489" s="163" t="s">
        <v>12023</v>
      </c>
      <c r="D6489" s="163" t="s">
        <v>5649</v>
      </c>
      <c r="E6489" s="183" t="s">
        <v>5649</v>
      </c>
    </row>
    <row r="6490" customFormat="false" ht="16.4" hidden="false" customHeight="false" outlineLevel="0" collapsed="false">
      <c r="C6490" s="163" t="s">
        <v>12024</v>
      </c>
      <c r="D6490" s="163" t="s">
        <v>5649</v>
      </c>
      <c r="E6490" s="183" t="s">
        <v>5649</v>
      </c>
    </row>
    <row r="6491" customFormat="false" ht="16.4" hidden="false" customHeight="false" outlineLevel="0" collapsed="false">
      <c r="C6491" s="163" t="s">
        <v>12025</v>
      </c>
      <c r="D6491" s="163" t="s">
        <v>5649</v>
      </c>
      <c r="E6491" s="183" t="s">
        <v>5649</v>
      </c>
    </row>
    <row r="6492" customFormat="false" ht="16.4" hidden="false" customHeight="false" outlineLevel="0" collapsed="false">
      <c r="C6492" s="163" t="s">
        <v>12026</v>
      </c>
      <c r="D6492" s="163" t="s">
        <v>5649</v>
      </c>
      <c r="E6492" s="183" t="s">
        <v>5649</v>
      </c>
    </row>
    <row r="6493" customFormat="false" ht="16.4" hidden="false" customHeight="false" outlineLevel="0" collapsed="false">
      <c r="C6493" s="163" t="s">
        <v>12027</v>
      </c>
      <c r="D6493" s="163" t="s">
        <v>5649</v>
      </c>
      <c r="E6493" s="183" t="s">
        <v>5649</v>
      </c>
    </row>
    <row r="6494" customFormat="false" ht="16.4" hidden="false" customHeight="false" outlineLevel="0" collapsed="false">
      <c r="C6494" s="163" t="s">
        <v>12028</v>
      </c>
      <c r="D6494" s="163" t="s">
        <v>5649</v>
      </c>
      <c r="E6494" s="183" t="s">
        <v>5649</v>
      </c>
    </row>
    <row r="6495" customFormat="false" ht="16.4" hidden="false" customHeight="false" outlineLevel="0" collapsed="false">
      <c r="C6495" s="163" t="s">
        <v>12029</v>
      </c>
      <c r="D6495" s="163" t="s">
        <v>5649</v>
      </c>
      <c r="E6495" s="183" t="s">
        <v>5649</v>
      </c>
    </row>
    <row r="6496" customFormat="false" ht="16.4" hidden="false" customHeight="false" outlineLevel="0" collapsed="false">
      <c r="C6496" s="163" t="s">
        <v>12030</v>
      </c>
      <c r="D6496" s="163" t="s">
        <v>5649</v>
      </c>
      <c r="E6496" s="183" t="s">
        <v>5649</v>
      </c>
    </row>
    <row r="6497" customFormat="false" ht="16.4" hidden="false" customHeight="false" outlineLevel="0" collapsed="false">
      <c r="C6497" s="163" t="s">
        <v>12031</v>
      </c>
      <c r="D6497" s="163" t="s">
        <v>5649</v>
      </c>
      <c r="E6497" s="183" t="s">
        <v>5649</v>
      </c>
    </row>
    <row r="6498" customFormat="false" ht="16.4" hidden="false" customHeight="false" outlineLevel="0" collapsed="false">
      <c r="C6498" s="163" t="s">
        <v>12032</v>
      </c>
      <c r="D6498" s="163" t="s">
        <v>5649</v>
      </c>
      <c r="E6498" s="183" t="s">
        <v>5649</v>
      </c>
    </row>
    <row r="6499" customFormat="false" ht="16.4" hidden="false" customHeight="false" outlineLevel="0" collapsed="false">
      <c r="C6499" s="163" t="s">
        <v>12033</v>
      </c>
      <c r="D6499" s="163" t="s">
        <v>5649</v>
      </c>
      <c r="E6499" s="183" t="s">
        <v>5649</v>
      </c>
    </row>
    <row r="6500" customFormat="false" ht="16.4" hidden="false" customHeight="false" outlineLevel="0" collapsed="false">
      <c r="C6500" s="163" t="s">
        <v>12034</v>
      </c>
      <c r="D6500" s="163" t="s">
        <v>5649</v>
      </c>
      <c r="E6500" s="183" t="s">
        <v>5649</v>
      </c>
    </row>
    <row r="6501" customFormat="false" ht="16.4" hidden="false" customHeight="false" outlineLevel="0" collapsed="false">
      <c r="C6501" s="163" t="s">
        <v>12035</v>
      </c>
      <c r="D6501" s="163" t="s">
        <v>5649</v>
      </c>
      <c r="E6501" s="183" t="s">
        <v>5649</v>
      </c>
    </row>
    <row r="6502" customFormat="false" ht="16.4" hidden="false" customHeight="false" outlineLevel="0" collapsed="false">
      <c r="C6502" s="163" t="s">
        <v>12036</v>
      </c>
      <c r="D6502" s="163" t="s">
        <v>5649</v>
      </c>
      <c r="E6502" s="183" t="s">
        <v>5649</v>
      </c>
    </row>
    <row r="6503" customFormat="false" ht="16.4" hidden="false" customHeight="false" outlineLevel="0" collapsed="false">
      <c r="C6503" s="163" t="s">
        <v>12037</v>
      </c>
      <c r="D6503" s="163" t="s">
        <v>5649</v>
      </c>
      <c r="E6503" s="183" t="s">
        <v>5649</v>
      </c>
    </row>
    <row r="6504" customFormat="false" ht="16.4" hidden="false" customHeight="false" outlineLevel="0" collapsed="false">
      <c r="C6504" s="163" t="s">
        <v>12038</v>
      </c>
      <c r="D6504" s="163" t="s">
        <v>5649</v>
      </c>
      <c r="E6504" s="183" t="s">
        <v>5649</v>
      </c>
    </row>
    <row r="6505" customFormat="false" ht="16.4" hidden="false" customHeight="false" outlineLevel="0" collapsed="false">
      <c r="C6505" s="163" t="s">
        <v>12039</v>
      </c>
      <c r="D6505" s="163" t="s">
        <v>5649</v>
      </c>
      <c r="E6505" s="183" t="s">
        <v>5649</v>
      </c>
    </row>
    <row r="6506" customFormat="false" ht="16.4" hidden="false" customHeight="false" outlineLevel="0" collapsed="false">
      <c r="C6506" s="163" t="s">
        <v>12040</v>
      </c>
      <c r="D6506" s="163" t="s">
        <v>5649</v>
      </c>
      <c r="E6506" s="183" t="s">
        <v>5649</v>
      </c>
    </row>
    <row r="6507" customFormat="false" ht="16.4" hidden="false" customHeight="false" outlineLevel="0" collapsed="false">
      <c r="C6507" s="163" t="s">
        <v>12041</v>
      </c>
      <c r="D6507" s="163" t="s">
        <v>5649</v>
      </c>
      <c r="E6507" s="183" t="s">
        <v>5649</v>
      </c>
    </row>
    <row r="6508" customFormat="false" ht="16.4" hidden="false" customHeight="false" outlineLevel="0" collapsed="false">
      <c r="C6508" s="163" t="s">
        <v>12042</v>
      </c>
      <c r="D6508" s="163" t="s">
        <v>5649</v>
      </c>
      <c r="E6508" s="183" t="s">
        <v>5649</v>
      </c>
    </row>
    <row r="6509" customFormat="false" ht="16.4" hidden="false" customHeight="false" outlineLevel="0" collapsed="false">
      <c r="C6509" s="163" t="s">
        <v>12043</v>
      </c>
      <c r="D6509" s="163" t="s">
        <v>5649</v>
      </c>
      <c r="E6509" s="183" t="s">
        <v>5649</v>
      </c>
    </row>
    <row r="6510" customFormat="false" ht="16.4" hidden="false" customHeight="false" outlineLevel="0" collapsed="false">
      <c r="C6510" s="163" t="s">
        <v>12044</v>
      </c>
      <c r="D6510" s="163" t="s">
        <v>5649</v>
      </c>
      <c r="E6510" s="183" t="s">
        <v>5649</v>
      </c>
    </row>
    <row r="6511" customFormat="false" ht="16.4" hidden="false" customHeight="false" outlineLevel="0" collapsed="false">
      <c r="C6511" s="163" t="s">
        <v>12045</v>
      </c>
      <c r="D6511" s="163" t="s">
        <v>5649</v>
      </c>
      <c r="E6511" s="183" t="s">
        <v>5649</v>
      </c>
    </row>
    <row r="6512" customFormat="false" ht="16.4" hidden="false" customHeight="false" outlineLevel="0" collapsed="false">
      <c r="C6512" s="163" t="s">
        <v>12046</v>
      </c>
      <c r="D6512" s="163" t="s">
        <v>5649</v>
      </c>
      <c r="E6512" s="183" t="s">
        <v>5649</v>
      </c>
    </row>
    <row r="6513" customFormat="false" ht="16.4" hidden="false" customHeight="false" outlineLevel="0" collapsed="false">
      <c r="C6513" s="163" t="s">
        <v>12047</v>
      </c>
      <c r="D6513" s="163" t="s">
        <v>5649</v>
      </c>
      <c r="E6513" s="183" t="s">
        <v>5649</v>
      </c>
    </row>
    <row r="6514" customFormat="false" ht="16.4" hidden="false" customHeight="false" outlineLevel="0" collapsed="false">
      <c r="C6514" s="163" t="s">
        <v>12048</v>
      </c>
      <c r="D6514" s="163" t="s">
        <v>5649</v>
      </c>
      <c r="E6514" s="183" t="s">
        <v>5649</v>
      </c>
    </row>
    <row r="6515" customFormat="false" ht="16.4" hidden="false" customHeight="false" outlineLevel="0" collapsed="false">
      <c r="C6515" s="163" t="s">
        <v>12049</v>
      </c>
      <c r="D6515" s="163" t="s">
        <v>5649</v>
      </c>
      <c r="E6515" s="183" t="s">
        <v>5649</v>
      </c>
    </row>
    <row r="6516" customFormat="false" ht="16.4" hidden="false" customHeight="false" outlineLevel="0" collapsed="false">
      <c r="C6516" s="163" t="s">
        <v>12050</v>
      </c>
      <c r="D6516" s="163" t="s">
        <v>5649</v>
      </c>
      <c r="E6516" s="183" t="s">
        <v>5649</v>
      </c>
    </row>
    <row r="6517" customFormat="false" ht="16.4" hidden="false" customHeight="false" outlineLevel="0" collapsed="false">
      <c r="C6517" s="163" t="s">
        <v>12051</v>
      </c>
      <c r="D6517" s="163" t="s">
        <v>5649</v>
      </c>
      <c r="E6517" s="183" t="s">
        <v>5649</v>
      </c>
    </row>
    <row r="6518" customFormat="false" ht="16.4" hidden="false" customHeight="false" outlineLevel="0" collapsed="false">
      <c r="C6518" s="163" t="s">
        <v>12052</v>
      </c>
      <c r="D6518" s="163" t="s">
        <v>5649</v>
      </c>
      <c r="E6518" s="183" t="s">
        <v>5649</v>
      </c>
    </row>
    <row r="6519" customFormat="false" ht="16.4" hidden="false" customHeight="false" outlineLevel="0" collapsed="false">
      <c r="C6519" s="163" t="s">
        <v>12053</v>
      </c>
      <c r="D6519" s="163" t="s">
        <v>5649</v>
      </c>
      <c r="E6519" s="183" t="s">
        <v>5649</v>
      </c>
    </row>
    <row r="6520" customFormat="false" ht="16.4" hidden="false" customHeight="false" outlineLevel="0" collapsed="false">
      <c r="C6520" s="163" t="s">
        <v>12054</v>
      </c>
      <c r="D6520" s="163" t="s">
        <v>5649</v>
      </c>
      <c r="E6520" s="183" t="s">
        <v>5649</v>
      </c>
    </row>
    <row r="6521" customFormat="false" ht="16.4" hidden="false" customHeight="false" outlineLevel="0" collapsed="false">
      <c r="C6521" s="163" t="s">
        <v>12055</v>
      </c>
      <c r="D6521" s="163" t="s">
        <v>5649</v>
      </c>
      <c r="E6521" s="183" t="s">
        <v>5649</v>
      </c>
    </row>
    <row r="6522" customFormat="false" ht="16.4" hidden="false" customHeight="false" outlineLevel="0" collapsed="false">
      <c r="C6522" s="163" t="s">
        <v>12056</v>
      </c>
      <c r="D6522" s="163" t="s">
        <v>5649</v>
      </c>
      <c r="E6522" s="183" t="s">
        <v>5649</v>
      </c>
    </row>
    <row r="6523" customFormat="false" ht="16.4" hidden="false" customHeight="false" outlineLevel="0" collapsed="false">
      <c r="C6523" s="163" t="s">
        <v>12057</v>
      </c>
      <c r="D6523" s="163" t="s">
        <v>5649</v>
      </c>
      <c r="E6523" s="183" t="s">
        <v>5649</v>
      </c>
    </row>
    <row r="6524" customFormat="false" ht="16.4" hidden="false" customHeight="false" outlineLevel="0" collapsed="false">
      <c r="C6524" s="163" t="s">
        <v>12058</v>
      </c>
      <c r="D6524" s="163" t="s">
        <v>5649</v>
      </c>
      <c r="E6524" s="183" t="s">
        <v>5649</v>
      </c>
    </row>
    <row r="6525" customFormat="false" ht="16.4" hidden="false" customHeight="false" outlineLevel="0" collapsed="false">
      <c r="C6525" s="163" t="s">
        <v>12059</v>
      </c>
      <c r="D6525" s="163" t="s">
        <v>5649</v>
      </c>
      <c r="E6525" s="183" t="s">
        <v>5649</v>
      </c>
    </row>
    <row r="6526" customFormat="false" ht="16.4" hidden="false" customHeight="false" outlineLevel="0" collapsed="false">
      <c r="C6526" s="163" t="s">
        <v>12060</v>
      </c>
      <c r="D6526" s="163" t="s">
        <v>5649</v>
      </c>
      <c r="E6526" s="183" t="s">
        <v>5649</v>
      </c>
    </row>
    <row r="6527" customFormat="false" ht="16.4" hidden="false" customHeight="false" outlineLevel="0" collapsed="false">
      <c r="C6527" s="163" t="s">
        <v>12061</v>
      </c>
      <c r="D6527" s="163" t="s">
        <v>5649</v>
      </c>
      <c r="E6527" s="183" t="s">
        <v>5649</v>
      </c>
    </row>
    <row r="6528" customFormat="false" ht="16.4" hidden="false" customHeight="false" outlineLevel="0" collapsed="false">
      <c r="C6528" s="163" t="s">
        <v>12062</v>
      </c>
      <c r="D6528" s="163" t="s">
        <v>5649</v>
      </c>
      <c r="E6528" s="183" t="s">
        <v>5649</v>
      </c>
    </row>
    <row r="6529" customFormat="false" ht="16.4" hidden="false" customHeight="false" outlineLevel="0" collapsed="false">
      <c r="C6529" s="163" t="s">
        <v>12063</v>
      </c>
      <c r="D6529" s="163" t="s">
        <v>5649</v>
      </c>
      <c r="E6529" s="183" t="s">
        <v>5649</v>
      </c>
    </row>
    <row r="6530" customFormat="false" ht="16.4" hidden="false" customHeight="false" outlineLevel="0" collapsed="false">
      <c r="C6530" s="163" t="s">
        <v>12064</v>
      </c>
      <c r="D6530" s="163" t="s">
        <v>5649</v>
      </c>
      <c r="E6530" s="183" t="s">
        <v>5649</v>
      </c>
    </row>
    <row r="6531" customFormat="false" ht="16.4" hidden="false" customHeight="false" outlineLevel="0" collapsed="false">
      <c r="C6531" s="163" t="s">
        <v>12065</v>
      </c>
      <c r="D6531" s="163" t="s">
        <v>5649</v>
      </c>
      <c r="E6531" s="183" t="s">
        <v>5649</v>
      </c>
    </row>
    <row r="6532" customFormat="false" ht="16.4" hidden="false" customHeight="false" outlineLevel="0" collapsed="false">
      <c r="C6532" s="163" t="s">
        <v>12066</v>
      </c>
      <c r="D6532" s="163" t="s">
        <v>5649</v>
      </c>
      <c r="E6532" s="183" t="s">
        <v>5649</v>
      </c>
    </row>
    <row r="6533" customFormat="false" ht="16.4" hidden="false" customHeight="false" outlineLevel="0" collapsed="false">
      <c r="C6533" s="163" t="s">
        <v>12067</v>
      </c>
      <c r="D6533" s="163" t="s">
        <v>5649</v>
      </c>
      <c r="E6533" s="183" t="s">
        <v>5649</v>
      </c>
    </row>
    <row r="6534" customFormat="false" ht="16.4" hidden="false" customHeight="false" outlineLevel="0" collapsed="false">
      <c r="C6534" s="163" t="s">
        <v>12068</v>
      </c>
      <c r="D6534" s="163" t="s">
        <v>5649</v>
      </c>
      <c r="E6534" s="183" t="s">
        <v>5649</v>
      </c>
    </row>
    <row r="6535" customFormat="false" ht="16.4" hidden="false" customHeight="false" outlineLevel="0" collapsed="false">
      <c r="C6535" s="163" t="s">
        <v>12069</v>
      </c>
      <c r="D6535" s="163" t="s">
        <v>5649</v>
      </c>
      <c r="E6535" s="183" t="s">
        <v>5649</v>
      </c>
    </row>
    <row r="6536" customFormat="false" ht="16.4" hidden="false" customHeight="false" outlineLevel="0" collapsed="false">
      <c r="C6536" s="163" t="s">
        <v>12070</v>
      </c>
      <c r="D6536" s="163" t="s">
        <v>5649</v>
      </c>
      <c r="E6536" s="183" t="s">
        <v>5649</v>
      </c>
    </row>
    <row r="6537" customFormat="false" ht="16.4" hidden="false" customHeight="false" outlineLevel="0" collapsed="false">
      <c r="C6537" s="163" t="s">
        <v>12071</v>
      </c>
      <c r="D6537" s="163" t="s">
        <v>5649</v>
      </c>
      <c r="E6537" s="183" t="s">
        <v>5649</v>
      </c>
    </row>
    <row r="6538" customFormat="false" ht="16.4" hidden="false" customHeight="false" outlineLevel="0" collapsed="false">
      <c r="C6538" s="163" t="s">
        <v>12072</v>
      </c>
      <c r="D6538" s="163" t="s">
        <v>5649</v>
      </c>
      <c r="E6538" s="183" t="s">
        <v>5649</v>
      </c>
    </row>
    <row r="6539" customFormat="false" ht="16.4" hidden="false" customHeight="false" outlineLevel="0" collapsed="false">
      <c r="C6539" s="163" t="s">
        <v>12073</v>
      </c>
      <c r="D6539" s="163" t="s">
        <v>5649</v>
      </c>
      <c r="E6539" s="183" t="s">
        <v>5649</v>
      </c>
    </row>
    <row r="6540" customFormat="false" ht="16.4" hidden="false" customHeight="false" outlineLevel="0" collapsed="false">
      <c r="C6540" s="163" t="s">
        <v>12074</v>
      </c>
      <c r="D6540" s="163" t="s">
        <v>5649</v>
      </c>
      <c r="E6540" s="183" t="s">
        <v>5649</v>
      </c>
    </row>
    <row r="6541" customFormat="false" ht="16.4" hidden="false" customHeight="false" outlineLevel="0" collapsed="false">
      <c r="C6541" s="163" t="s">
        <v>12075</v>
      </c>
      <c r="D6541" s="163" t="s">
        <v>5649</v>
      </c>
      <c r="E6541" s="183" t="s">
        <v>5649</v>
      </c>
    </row>
    <row r="6542" customFormat="false" ht="16.4" hidden="false" customHeight="false" outlineLevel="0" collapsed="false">
      <c r="C6542" s="163" t="s">
        <v>12076</v>
      </c>
      <c r="D6542" s="163" t="s">
        <v>5649</v>
      </c>
      <c r="E6542" s="183" t="s">
        <v>5649</v>
      </c>
    </row>
    <row r="6543" customFormat="false" ht="16.4" hidden="false" customHeight="false" outlineLevel="0" collapsed="false">
      <c r="C6543" s="163" t="s">
        <v>12077</v>
      </c>
      <c r="D6543" s="163" t="s">
        <v>5649</v>
      </c>
      <c r="E6543" s="183" t="s">
        <v>5649</v>
      </c>
    </row>
    <row r="6544" customFormat="false" ht="16.4" hidden="false" customHeight="false" outlineLevel="0" collapsed="false">
      <c r="C6544" s="163" t="s">
        <v>12078</v>
      </c>
      <c r="D6544" s="163" t="s">
        <v>5649</v>
      </c>
      <c r="E6544" s="183" t="s">
        <v>5649</v>
      </c>
    </row>
    <row r="6545" customFormat="false" ht="16.4" hidden="false" customHeight="false" outlineLevel="0" collapsed="false">
      <c r="C6545" s="163" t="s">
        <v>12079</v>
      </c>
      <c r="D6545" s="163" t="s">
        <v>5649</v>
      </c>
      <c r="E6545" s="183" t="s">
        <v>5649</v>
      </c>
    </row>
    <row r="6546" customFormat="false" ht="16.4" hidden="false" customHeight="false" outlineLevel="0" collapsed="false">
      <c r="C6546" s="163" t="s">
        <v>12080</v>
      </c>
      <c r="D6546" s="163" t="s">
        <v>5649</v>
      </c>
      <c r="E6546" s="183" t="s">
        <v>5649</v>
      </c>
    </row>
    <row r="6547" customFormat="false" ht="16.4" hidden="false" customHeight="false" outlineLevel="0" collapsed="false">
      <c r="C6547" s="163" t="s">
        <v>12081</v>
      </c>
      <c r="D6547" s="163" t="s">
        <v>5649</v>
      </c>
      <c r="E6547" s="183" t="s">
        <v>5649</v>
      </c>
    </row>
    <row r="6548" customFormat="false" ht="16.4" hidden="false" customHeight="false" outlineLevel="0" collapsed="false">
      <c r="C6548" s="163" t="s">
        <v>12082</v>
      </c>
      <c r="D6548" s="163" t="s">
        <v>5649</v>
      </c>
      <c r="E6548" s="183" t="s">
        <v>5649</v>
      </c>
    </row>
    <row r="6549" customFormat="false" ht="16.4" hidden="false" customHeight="false" outlineLevel="0" collapsed="false">
      <c r="C6549" s="163" t="s">
        <v>12083</v>
      </c>
      <c r="D6549" s="163" t="s">
        <v>5649</v>
      </c>
      <c r="E6549" s="183" t="s">
        <v>5649</v>
      </c>
    </row>
    <row r="6550" customFormat="false" ht="16.4" hidden="false" customHeight="false" outlineLevel="0" collapsed="false">
      <c r="C6550" s="163" t="s">
        <v>12084</v>
      </c>
      <c r="D6550" s="163" t="s">
        <v>5649</v>
      </c>
      <c r="E6550" s="183" t="s">
        <v>5649</v>
      </c>
    </row>
    <row r="6551" customFormat="false" ht="16.4" hidden="false" customHeight="false" outlineLevel="0" collapsed="false">
      <c r="C6551" s="163" t="s">
        <v>12085</v>
      </c>
      <c r="D6551" s="163" t="s">
        <v>5649</v>
      </c>
      <c r="E6551" s="183" t="s">
        <v>5649</v>
      </c>
    </row>
    <row r="6552" customFormat="false" ht="16.4" hidden="false" customHeight="false" outlineLevel="0" collapsed="false">
      <c r="C6552" s="163" t="s">
        <v>12086</v>
      </c>
      <c r="D6552" s="163" t="s">
        <v>5649</v>
      </c>
      <c r="E6552" s="183" t="s">
        <v>5649</v>
      </c>
    </row>
    <row r="6553" customFormat="false" ht="16.4" hidden="false" customHeight="false" outlineLevel="0" collapsed="false">
      <c r="C6553" s="163" t="s">
        <v>12087</v>
      </c>
      <c r="D6553" s="163" t="s">
        <v>5649</v>
      </c>
      <c r="E6553" s="183" t="s">
        <v>5649</v>
      </c>
    </row>
    <row r="6554" customFormat="false" ht="16.4" hidden="false" customHeight="false" outlineLevel="0" collapsed="false">
      <c r="C6554" s="163" t="s">
        <v>12088</v>
      </c>
      <c r="D6554" s="163" t="s">
        <v>5649</v>
      </c>
      <c r="E6554" s="183" t="s">
        <v>5649</v>
      </c>
    </row>
    <row r="6555" customFormat="false" ht="16.4" hidden="false" customHeight="false" outlineLevel="0" collapsed="false">
      <c r="C6555" s="163" t="s">
        <v>12089</v>
      </c>
      <c r="D6555" s="163" t="s">
        <v>5649</v>
      </c>
      <c r="E6555" s="183" t="s">
        <v>5649</v>
      </c>
    </row>
    <row r="6556" customFormat="false" ht="16.4" hidden="false" customHeight="false" outlineLevel="0" collapsed="false">
      <c r="C6556" s="163" t="s">
        <v>12090</v>
      </c>
      <c r="D6556" s="163" t="s">
        <v>5649</v>
      </c>
      <c r="E6556" s="183" t="s">
        <v>5649</v>
      </c>
    </row>
    <row r="6557" customFormat="false" ht="16.4" hidden="false" customHeight="false" outlineLevel="0" collapsed="false">
      <c r="C6557" s="163" t="s">
        <v>12091</v>
      </c>
      <c r="D6557" s="163" t="s">
        <v>5649</v>
      </c>
      <c r="E6557" s="183" t="s">
        <v>5649</v>
      </c>
    </row>
    <row r="6558" customFormat="false" ht="16.4" hidden="false" customHeight="false" outlineLevel="0" collapsed="false">
      <c r="C6558" s="163" t="s">
        <v>12092</v>
      </c>
      <c r="D6558" s="163" t="s">
        <v>5649</v>
      </c>
      <c r="E6558" s="183" t="s">
        <v>5649</v>
      </c>
    </row>
    <row r="6559" customFormat="false" ht="16.4" hidden="false" customHeight="false" outlineLevel="0" collapsed="false">
      <c r="C6559" s="163" t="s">
        <v>12093</v>
      </c>
      <c r="D6559" s="163" t="s">
        <v>5649</v>
      </c>
      <c r="E6559" s="183" t="s">
        <v>5649</v>
      </c>
    </row>
    <row r="6560" customFormat="false" ht="16.4" hidden="false" customHeight="false" outlineLevel="0" collapsed="false">
      <c r="C6560" s="163" t="s">
        <v>12094</v>
      </c>
      <c r="D6560" s="163" t="s">
        <v>5649</v>
      </c>
      <c r="E6560" s="183" t="s">
        <v>5649</v>
      </c>
    </row>
    <row r="6561" customFormat="false" ht="16.4" hidden="false" customHeight="false" outlineLevel="0" collapsed="false">
      <c r="C6561" s="163" t="s">
        <v>12095</v>
      </c>
      <c r="D6561" s="163" t="s">
        <v>5649</v>
      </c>
      <c r="E6561" s="183" t="s">
        <v>5649</v>
      </c>
    </row>
    <row r="6562" customFormat="false" ht="16.4" hidden="false" customHeight="false" outlineLevel="0" collapsed="false">
      <c r="C6562" s="163" t="s">
        <v>12096</v>
      </c>
      <c r="D6562" s="163" t="s">
        <v>5649</v>
      </c>
      <c r="E6562" s="183" t="s">
        <v>5649</v>
      </c>
    </row>
    <row r="6563" customFormat="false" ht="16.4" hidden="false" customHeight="false" outlineLevel="0" collapsed="false">
      <c r="C6563" s="163" t="s">
        <v>12097</v>
      </c>
      <c r="D6563" s="163" t="s">
        <v>5649</v>
      </c>
      <c r="E6563" s="183" t="s">
        <v>5649</v>
      </c>
    </row>
    <row r="6564" customFormat="false" ht="16.4" hidden="false" customHeight="false" outlineLevel="0" collapsed="false">
      <c r="C6564" s="163" t="s">
        <v>12098</v>
      </c>
      <c r="D6564" s="163" t="s">
        <v>5649</v>
      </c>
      <c r="E6564" s="183" t="s">
        <v>5649</v>
      </c>
    </row>
    <row r="6565" customFormat="false" ht="16.4" hidden="false" customHeight="false" outlineLevel="0" collapsed="false">
      <c r="C6565" s="163" t="s">
        <v>12099</v>
      </c>
      <c r="D6565" s="163" t="s">
        <v>5649</v>
      </c>
      <c r="E6565" s="183" t="s">
        <v>5649</v>
      </c>
    </row>
    <row r="6566" customFormat="false" ht="16.4" hidden="false" customHeight="false" outlineLevel="0" collapsed="false">
      <c r="C6566" s="163" t="s">
        <v>12100</v>
      </c>
      <c r="D6566" s="163" t="s">
        <v>5649</v>
      </c>
      <c r="E6566" s="183" t="s">
        <v>5649</v>
      </c>
    </row>
    <row r="6567" customFormat="false" ht="16.4" hidden="false" customHeight="false" outlineLevel="0" collapsed="false">
      <c r="C6567" s="163" t="s">
        <v>12101</v>
      </c>
      <c r="D6567" s="163" t="s">
        <v>5649</v>
      </c>
      <c r="E6567" s="183" t="s">
        <v>5649</v>
      </c>
    </row>
    <row r="6568" customFormat="false" ht="16.4" hidden="false" customHeight="false" outlineLevel="0" collapsed="false">
      <c r="C6568" s="163" t="s">
        <v>12102</v>
      </c>
      <c r="D6568" s="163" t="s">
        <v>5649</v>
      </c>
      <c r="E6568" s="183" t="s">
        <v>5649</v>
      </c>
    </row>
    <row r="6569" customFormat="false" ht="16.4" hidden="false" customHeight="false" outlineLevel="0" collapsed="false">
      <c r="C6569" s="163" t="s">
        <v>12103</v>
      </c>
      <c r="D6569" s="163" t="s">
        <v>5649</v>
      </c>
      <c r="E6569" s="183" t="s">
        <v>5649</v>
      </c>
    </row>
    <row r="6570" customFormat="false" ht="16.4" hidden="false" customHeight="false" outlineLevel="0" collapsed="false">
      <c r="C6570" s="163" t="s">
        <v>12104</v>
      </c>
      <c r="D6570" s="163" t="s">
        <v>5649</v>
      </c>
      <c r="E6570" s="183" t="s">
        <v>5649</v>
      </c>
    </row>
    <row r="6571" customFormat="false" ht="16.4" hidden="false" customHeight="false" outlineLevel="0" collapsed="false">
      <c r="C6571" s="163" t="s">
        <v>12105</v>
      </c>
      <c r="D6571" s="163" t="s">
        <v>5649</v>
      </c>
      <c r="E6571" s="183" t="s">
        <v>5649</v>
      </c>
    </row>
    <row r="6572" customFormat="false" ht="16.4" hidden="false" customHeight="false" outlineLevel="0" collapsed="false">
      <c r="C6572" s="163" t="s">
        <v>12106</v>
      </c>
      <c r="D6572" s="163" t="s">
        <v>5649</v>
      </c>
      <c r="E6572" s="183" t="s">
        <v>5649</v>
      </c>
    </row>
    <row r="6573" customFormat="false" ht="16.4" hidden="false" customHeight="false" outlineLevel="0" collapsed="false">
      <c r="C6573" s="163" t="s">
        <v>12107</v>
      </c>
      <c r="D6573" s="163" t="s">
        <v>5649</v>
      </c>
      <c r="E6573" s="183" t="s">
        <v>5649</v>
      </c>
    </row>
    <row r="6574" customFormat="false" ht="16.4" hidden="false" customHeight="false" outlineLevel="0" collapsed="false">
      <c r="C6574" s="163" t="s">
        <v>12108</v>
      </c>
      <c r="D6574" s="163" t="s">
        <v>5649</v>
      </c>
      <c r="E6574" s="183" t="s">
        <v>5649</v>
      </c>
    </row>
    <row r="6575" customFormat="false" ht="16.4" hidden="false" customHeight="false" outlineLevel="0" collapsed="false">
      <c r="C6575" s="163" t="s">
        <v>12109</v>
      </c>
      <c r="D6575" s="163" t="s">
        <v>5649</v>
      </c>
      <c r="E6575" s="183" t="s">
        <v>5649</v>
      </c>
    </row>
    <row r="6576" customFormat="false" ht="16.4" hidden="false" customHeight="false" outlineLevel="0" collapsed="false">
      <c r="C6576" s="163" t="s">
        <v>12110</v>
      </c>
      <c r="D6576" s="163" t="s">
        <v>5649</v>
      </c>
      <c r="E6576" s="183" t="s">
        <v>5649</v>
      </c>
    </row>
    <row r="6577" customFormat="false" ht="16.4" hidden="false" customHeight="false" outlineLevel="0" collapsed="false">
      <c r="C6577" s="163" t="s">
        <v>12111</v>
      </c>
      <c r="D6577" s="163" t="s">
        <v>5649</v>
      </c>
      <c r="E6577" s="183" t="s">
        <v>5649</v>
      </c>
    </row>
    <row r="6578" customFormat="false" ht="16.4" hidden="false" customHeight="false" outlineLevel="0" collapsed="false">
      <c r="C6578" s="163" t="s">
        <v>12112</v>
      </c>
      <c r="D6578" s="163" t="s">
        <v>5649</v>
      </c>
      <c r="E6578" s="183" t="s">
        <v>5649</v>
      </c>
    </row>
    <row r="6579" customFormat="false" ht="16.4" hidden="false" customHeight="false" outlineLevel="0" collapsed="false">
      <c r="C6579" s="163" t="s">
        <v>12113</v>
      </c>
      <c r="D6579" s="163" t="s">
        <v>5649</v>
      </c>
      <c r="E6579" s="183" t="s">
        <v>5649</v>
      </c>
    </row>
    <row r="6580" customFormat="false" ht="16.4" hidden="false" customHeight="false" outlineLevel="0" collapsed="false">
      <c r="C6580" s="163" t="s">
        <v>12114</v>
      </c>
      <c r="D6580" s="163" t="s">
        <v>5649</v>
      </c>
      <c r="E6580" s="183" t="s">
        <v>5649</v>
      </c>
    </row>
    <row r="6581" customFormat="false" ht="16.4" hidden="false" customHeight="false" outlineLevel="0" collapsed="false">
      <c r="C6581" s="163" t="s">
        <v>12115</v>
      </c>
      <c r="D6581" s="163" t="s">
        <v>5649</v>
      </c>
      <c r="E6581" s="183" t="s">
        <v>5649</v>
      </c>
    </row>
    <row r="6582" customFormat="false" ht="16.4" hidden="false" customHeight="false" outlineLevel="0" collapsed="false">
      <c r="C6582" s="163" t="s">
        <v>12116</v>
      </c>
      <c r="D6582" s="163" t="s">
        <v>5649</v>
      </c>
      <c r="E6582" s="183" t="s">
        <v>5649</v>
      </c>
    </row>
    <row r="6583" customFormat="false" ht="16.4" hidden="false" customHeight="false" outlineLevel="0" collapsed="false">
      <c r="C6583" s="163" t="s">
        <v>12117</v>
      </c>
      <c r="D6583" s="163" t="s">
        <v>5649</v>
      </c>
      <c r="E6583" s="183" t="s">
        <v>5649</v>
      </c>
    </row>
    <row r="6584" customFormat="false" ht="16.4" hidden="false" customHeight="false" outlineLevel="0" collapsed="false">
      <c r="C6584" s="163" t="s">
        <v>12118</v>
      </c>
      <c r="D6584" s="163" t="s">
        <v>5649</v>
      </c>
      <c r="E6584" s="183" t="s">
        <v>5649</v>
      </c>
    </row>
    <row r="6585" customFormat="false" ht="16.4" hidden="false" customHeight="false" outlineLevel="0" collapsed="false">
      <c r="C6585" s="163" t="s">
        <v>12119</v>
      </c>
      <c r="D6585" s="163" t="s">
        <v>5649</v>
      </c>
      <c r="E6585" s="183" t="s">
        <v>5649</v>
      </c>
    </row>
    <row r="6586" customFormat="false" ht="16.4" hidden="false" customHeight="false" outlineLevel="0" collapsed="false">
      <c r="C6586" s="163" t="s">
        <v>12120</v>
      </c>
      <c r="D6586" s="163" t="s">
        <v>5649</v>
      </c>
      <c r="E6586" s="183" t="s">
        <v>5649</v>
      </c>
    </row>
    <row r="6587" customFormat="false" ht="16.4" hidden="false" customHeight="false" outlineLevel="0" collapsed="false">
      <c r="C6587" s="163" t="s">
        <v>12121</v>
      </c>
      <c r="D6587" s="163" t="s">
        <v>5649</v>
      </c>
      <c r="E6587" s="183" t="s">
        <v>5649</v>
      </c>
    </row>
    <row r="6588" customFormat="false" ht="16.4" hidden="false" customHeight="false" outlineLevel="0" collapsed="false">
      <c r="C6588" s="163" t="s">
        <v>12122</v>
      </c>
      <c r="D6588" s="163" t="s">
        <v>5649</v>
      </c>
      <c r="E6588" s="183" t="s">
        <v>5649</v>
      </c>
    </row>
    <row r="6589" customFormat="false" ht="16.4" hidden="false" customHeight="false" outlineLevel="0" collapsed="false">
      <c r="C6589" s="163" t="s">
        <v>12123</v>
      </c>
      <c r="D6589" s="163" t="s">
        <v>5649</v>
      </c>
      <c r="E6589" s="183" t="s">
        <v>5649</v>
      </c>
    </row>
    <row r="6590" customFormat="false" ht="16.4" hidden="false" customHeight="false" outlineLevel="0" collapsed="false">
      <c r="C6590" s="163" t="s">
        <v>12124</v>
      </c>
      <c r="D6590" s="163" t="s">
        <v>5649</v>
      </c>
      <c r="E6590" s="183" t="s">
        <v>5649</v>
      </c>
    </row>
    <row r="6591" customFormat="false" ht="16.4" hidden="false" customHeight="false" outlineLevel="0" collapsed="false">
      <c r="C6591" s="163" t="s">
        <v>12125</v>
      </c>
      <c r="D6591" s="163" t="s">
        <v>5649</v>
      </c>
      <c r="E6591" s="183" t="s">
        <v>5649</v>
      </c>
    </row>
    <row r="6592" customFormat="false" ht="16.4" hidden="false" customHeight="false" outlineLevel="0" collapsed="false">
      <c r="C6592" s="163" t="s">
        <v>12126</v>
      </c>
      <c r="D6592" s="163" t="s">
        <v>5649</v>
      </c>
      <c r="E6592" s="183" t="s">
        <v>5649</v>
      </c>
    </row>
    <row r="6593" customFormat="false" ht="16.4" hidden="false" customHeight="false" outlineLevel="0" collapsed="false">
      <c r="C6593" s="163" t="s">
        <v>12127</v>
      </c>
      <c r="D6593" s="163" t="s">
        <v>5649</v>
      </c>
      <c r="E6593" s="183" t="s">
        <v>5649</v>
      </c>
    </row>
    <row r="6594" customFormat="false" ht="16.4" hidden="false" customHeight="false" outlineLevel="0" collapsed="false">
      <c r="C6594" s="163" t="s">
        <v>12128</v>
      </c>
      <c r="D6594" s="163" t="s">
        <v>5649</v>
      </c>
      <c r="E6594" s="183" t="s">
        <v>5649</v>
      </c>
    </row>
    <row r="6595" customFormat="false" ht="16.4" hidden="false" customHeight="false" outlineLevel="0" collapsed="false">
      <c r="C6595" s="163" t="s">
        <v>12129</v>
      </c>
      <c r="D6595" s="163" t="s">
        <v>5649</v>
      </c>
      <c r="E6595" s="183" t="s">
        <v>5649</v>
      </c>
    </row>
    <row r="6596" customFormat="false" ht="16.4" hidden="false" customHeight="false" outlineLevel="0" collapsed="false">
      <c r="C6596" s="163" t="s">
        <v>12130</v>
      </c>
      <c r="D6596" s="163" t="s">
        <v>5649</v>
      </c>
      <c r="E6596" s="183" t="s">
        <v>5649</v>
      </c>
    </row>
    <row r="6597" customFormat="false" ht="16.4" hidden="false" customHeight="false" outlineLevel="0" collapsed="false">
      <c r="C6597" s="163" t="s">
        <v>12131</v>
      </c>
      <c r="D6597" s="163" t="s">
        <v>5649</v>
      </c>
      <c r="E6597" s="183" t="s">
        <v>5649</v>
      </c>
    </row>
    <row r="6598" customFormat="false" ht="16.4" hidden="false" customHeight="false" outlineLevel="0" collapsed="false">
      <c r="C6598" s="163" t="s">
        <v>12132</v>
      </c>
      <c r="D6598" s="163" t="s">
        <v>5649</v>
      </c>
      <c r="E6598" s="183" t="s">
        <v>5649</v>
      </c>
    </row>
    <row r="6599" customFormat="false" ht="16.4" hidden="false" customHeight="false" outlineLevel="0" collapsed="false">
      <c r="C6599" s="163" t="s">
        <v>12133</v>
      </c>
      <c r="D6599" s="163" t="s">
        <v>5649</v>
      </c>
      <c r="E6599" s="183" t="s">
        <v>5649</v>
      </c>
    </row>
    <row r="6600" customFormat="false" ht="16.4" hidden="false" customHeight="false" outlineLevel="0" collapsed="false">
      <c r="C6600" s="163" t="s">
        <v>12134</v>
      </c>
      <c r="D6600" s="163" t="s">
        <v>5649</v>
      </c>
      <c r="E6600" s="183" t="s">
        <v>5649</v>
      </c>
    </row>
    <row r="6601" customFormat="false" ht="16.4" hidden="false" customHeight="false" outlineLevel="0" collapsed="false">
      <c r="C6601" s="163" t="s">
        <v>12135</v>
      </c>
      <c r="D6601" s="163" t="s">
        <v>5649</v>
      </c>
      <c r="E6601" s="183" t="s">
        <v>5649</v>
      </c>
    </row>
    <row r="6602" customFormat="false" ht="16.4" hidden="false" customHeight="false" outlineLevel="0" collapsed="false">
      <c r="C6602" s="163" t="s">
        <v>12136</v>
      </c>
      <c r="D6602" s="163" t="s">
        <v>5649</v>
      </c>
      <c r="E6602" s="183" t="s">
        <v>5649</v>
      </c>
    </row>
    <row r="6603" customFormat="false" ht="16.4" hidden="false" customHeight="false" outlineLevel="0" collapsed="false">
      <c r="C6603" s="163" t="s">
        <v>12137</v>
      </c>
      <c r="D6603" s="163" t="s">
        <v>5649</v>
      </c>
      <c r="E6603" s="183" t="s">
        <v>5649</v>
      </c>
    </row>
    <row r="6604" customFormat="false" ht="16.4" hidden="false" customHeight="false" outlineLevel="0" collapsed="false">
      <c r="C6604" s="163" t="s">
        <v>12138</v>
      </c>
      <c r="D6604" s="163" t="s">
        <v>5649</v>
      </c>
      <c r="E6604" s="183" t="s">
        <v>5649</v>
      </c>
    </row>
    <row r="6605" customFormat="false" ht="16.4" hidden="false" customHeight="false" outlineLevel="0" collapsed="false">
      <c r="C6605" s="163" t="s">
        <v>12139</v>
      </c>
      <c r="D6605" s="163" t="s">
        <v>5649</v>
      </c>
      <c r="E6605" s="183" t="s">
        <v>5649</v>
      </c>
    </row>
    <row r="6606" customFormat="false" ht="16.4" hidden="false" customHeight="false" outlineLevel="0" collapsed="false">
      <c r="C6606" s="163" t="s">
        <v>12140</v>
      </c>
      <c r="D6606" s="163" t="s">
        <v>5649</v>
      </c>
      <c r="E6606" s="183" t="s">
        <v>5649</v>
      </c>
    </row>
    <row r="6607" customFormat="false" ht="16.4" hidden="false" customHeight="false" outlineLevel="0" collapsed="false">
      <c r="C6607" s="163" t="s">
        <v>12141</v>
      </c>
      <c r="D6607" s="163" t="s">
        <v>5649</v>
      </c>
      <c r="E6607" s="183" t="s">
        <v>5649</v>
      </c>
    </row>
    <row r="6608" customFormat="false" ht="16.4" hidden="false" customHeight="false" outlineLevel="0" collapsed="false">
      <c r="C6608" s="163" t="s">
        <v>12142</v>
      </c>
      <c r="D6608" s="163" t="s">
        <v>5649</v>
      </c>
      <c r="E6608" s="183" t="s">
        <v>5649</v>
      </c>
    </row>
    <row r="6609" customFormat="false" ht="16.4" hidden="false" customHeight="false" outlineLevel="0" collapsed="false">
      <c r="C6609" s="163" t="s">
        <v>12143</v>
      </c>
      <c r="D6609" s="163" t="s">
        <v>5649</v>
      </c>
      <c r="E6609" s="183" t="s">
        <v>5649</v>
      </c>
    </row>
    <row r="6610" customFormat="false" ht="16.4" hidden="false" customHeight="false" outlineLevel="0" collapsed="false">
      <c r="C6610" s="163" t="s">
        <v>12144</v>
      </c>
      <c r="D6610" s="163" t="s">
        <v>5649</v>
      </c>
      <c r="E6610" s="183" t="s">
        <v>5649</v>
      </c>
    </row>
    <row r="6611" customFormat="false" ht="16.4" hidden="false" customHeight="false" outlineLevel="0" collapsed="false">
      <c r="C6611" s="163" t="s">
        <v>12145</v>
      </c>
      <c r="D6611" s="163" t="s">
        <v>5649</v>
      </c>
      <c r="E6611" s="183" t="s">
        <v>5649</v>
      </c>
    </row>
    <row r="6612" customFormat="false" ht="16.4" hidden="false" customHeight="false" outlineLevel="0" collapsed="false">
      <c r="C6612" s="163" t="s">
        <v>12146</v>
      </c>
      <c r="D6612" s="163" t="s">
        <v>5649</v>
      </c>
      <c r="E6612" s="183" t="s">
        <v>5649</v>
      </c>
    </row>
    <row r="6613" customFormat="false" ht="16.4" hidden="false" customHeight="false" outlineLevel="0" collapsed="false">
      <c r="C6613" s="163" t="s">
        <v>12147</v>
      </c>
      <c r="D6613" s="163" t="s">
        <v>5649</v>
      </c>
      <c r="E6613" s="183" t="s">
        <v>5649</v>
      </c>
    </row>
    <row r="6614" customFormat="false" ht="16.4" hidden="false" customHeight="false" outlineLevel="0" collapsed="false">
      <c r="C6614" s="163" t="s">
        <v>12148</v>
      </c>
      <c r="D6614" s="163" t="s">
        <v>5649</v>
      </c>
      <c r="E6614" s="183" t="s">
        <v>5649</v>
      </c>
    </row>
    <row r="6615" customFormat="false" ht="16.4" hidden="false" customHeight="false" outlineLevel="0" collapsed="false">
      <c r="C6615" s="163" t="s">
        <v>12149</v>
      </c>
      <c r="D6615" s="163" t="s">
        <v>5649</v>
      </c>
      <c r="E6615" s="183" t="s">
        <v>5649</v>
      </c>
    </row>
    <row r="6616" customFormat="false" ht="16.4" hidden="false" customHeight="false" outlineLevel="0" collapsed="false">
      <c r="C6616" s="163" t="s">
        <v>12150</v>
      </c>
      <c r="D6616" s="163" t="s">
        <v>5649</v>
      </c>
      <c r="E6616" s="183" t="s">
        <v>5649</v>
      </c>
    </row>
    <row r="6617" customFormat="false" ht="16.4" hidden="false" customHeight="false" outlineLevel="0" collapsed="false">
      <c r="C6617" s="163" t="s">
        <v>12151</v>
      </c>
      <c r="D6617" s="163" t="s">
        <v>5649</v>
      </c>
      <c r="E6617" s="183" t="s">
        <v>5649</v>
      </c>
    </row>
    <row r="6618" customFormat="false" ht="16.4" hidden="false" customHeight="false" outlineLevel="0" collapsed="false">
      <c r="C6618" s="163" t="s">
        <v>12152</v>
      </c>
      <c r="D6618" s="163" t="s">
        <v>5649</v>
      </c>
      <c r="E6618" s="183" t="s">
        <v>5649</v>
      </c>
    </row>
    <row r="6619" customFormat="false" ht="16.4" hidden="false" customHeight="false" outlineLevel="0" collapsed="false">
      <c r="C6619" s="163" t="s">
        <v>12153</v>
      </c>
      <c r="D6619" s="163" t="s">
        <v>5649</v>
      </c>
      <c r="E6619" s="183" t="s">
        <v>5649</v>
      </c>
    </row>
    <row r="6620" customFormat="false" ht="16.4" hidden="false" customHeight="false" outlineLevel="0" collapsed="false">
      <c r="C6620" s="163" t="s">
        <v>12154</v>
      </c>
      <c r="D6620" s="163" t="s">
        <v>5649</v>
      </c>
      <c r="E6620" s="183" t="s">
        <v>5649</v>
      </c>
    </row>
    <row r="6621" customFormat="false" ht="16.4" hidden="false" customHeight="false" outlineLevel="0" collapsed="false">
      <c r="C6621" s="163" t="s">
        <v>12155</v>
      </c>
      <c r="D6621" s="163" t="s">
        <v>5649</v>
      </c>
      <c r="E6621" s="183" t="s">
        <v>5649</v>
      </c>
    </row>
    <row r="6622" customFormat="false" ht="16.4" hidden="false" customHeight="false" outlineLevel="0" collapsed="false">
      <c r="C6622" s="163" t="s">
        <v>12156</v>
      </c>
      <c r="D6622" s="163" t="s">
        <v>5649</v>
      </c>
      <c r="E6622" s="183" t="s">
        <v>5649</v>
      </c>
    </row>
    <row r="6623" customFormat="false" ht="16.4" hidden="false" customHeight="false" outlineLevel="0" collapsed="false">
      <c r="C6623" s="163" t="s">
        <v>12157</v>
      </c>
      <c r="D6623" s="163" t="s">
        <v>5649</v>
      </c>
      <c r="E6623" s="183" t="s">
        <v>5649</v>
      </c>
    </row>
    <row r="6624" customFormat="false" ht="16.4" hidden="false" customHeight="false" outlineLevel="0" collapsed="false">
      <c r="C6624" s="163" t="s">
        <v>12158</v>
      </c>
      <c r="D6624" s="163" t="s">
        <v>113</v>
      </c>
      <c r="E6624" s="183" t="s">
        <v>5649</v>
      </c>
    </row>
    <row r="6625" customFormat="false" ht="16.4" hidden="false" customHeight="false" outlineLevel="0" collapsed="false">
      <c r="C6625" s="163" t="s">
        <v>12159</v>
      </c>
      <c r="D6625" s="163" t="s">
        <v>113</v>
      </c>
      <c r="E6625" s="183" t="s">
        <v>5649</v>
      </c>
    </row>
    <row r="6626" customFormat="false" ht="16.4" hidden="false" customHeight="false" outlineLevel="0" collapsed="false">
      <c r="C6626" s="163" t="s">
        <v>12160</v>
      </c>
      <c r="D6626" s="163" t="s">
        <v>113</v>
      </c>
      <c r="E6626" s="183" t="s">
        <v>5649</v>
      </c>
    </row>
    <row r="6627" customFormat="false" ht="16.4" hidden="false" customHeight="false" outlineLevel="0" collapsed="false">
      <c r="C6627" s="163" t="s">
        <v>12161</v>
      </c>
      <c r="D6627" s="163" t="s">
        <v>5649</v>
      </c>
      <c r="E6627" s="183" t="s">
        <v>5649</v>
      </c>
    </row>
    <row r="6628" customFormat="false" ht="16.4" hidden="false" customHeight="false" outlineLevel="0" collapsed="false">
      <c r="C6628" s="163" t="s">
        <v>12162</v>
      </c>
      <c r="D6628" s="163" t="s">
        <v>5649</v>
      </c>
      <c r="E6628" s="183" t="s">
        <v>5649</v>
      </c>
    </row>
    <row r="6629" customFormat="false" ht="16.4" hidden="false" customHeight="false" outlineLevel="0" collapsed="false">
      <c r="C6629" s="163" t="s">
        <v>12163</v>
      </c>
      <c r="D6629" s="163" t="s">
        <v>5649</v>
      </c>
      <c r="E6629" s="183" t="s">
        <v>5649</v>
      </c>
    </row>
    <row r="6630" customFormat="false" ht="16.4" hidden="false" customHeight="false" outlineLevel="0" collapsed="false">
      <c r="C6630" s="163" t="s">
        <v>12164</v>
      </c>
      <c r="D6630" s="163" t="s">
        <v>5649</v>
      </c>
      <c r="E6630" s="183" t="s">
        <v>5649</v>
      </c>
    </row>
    <row r="6631" customFormat="false" ht="16.4" hidden="false" customHeight="false" outlineLevel="0" collapsed="false">
      <c r="C6631" s="163" t="s">
        <v>12165</v>
      </c>
      <c r="D6631" s="163" t="s">
        <v>5649</v>
      </c>
      <c r="E6631" s="183" t="s">
        <v>5649</v>
      </c>
    </row>
    <row r="6632" customFormat="false" ht="16.4" hidden="false" customHeight="false" outlineLevel="0" collapsed="false">
      <c r="C6632" s="163" t="s">
        <v>12166</v>
      </c>
      <c r="D6632" s="163" t="s">
        <v>5649</v>
      </c>
      <c r="E6632" s="183" t="s">
        <v>5649</v>
      </c>
    </row>
    <row r="6633" customFormat="false" ht="16.4" hidden="false" customHeight="false" outlineLevel="0" collapsed="false">
      <c r="C6633" s="163" t="s">
        <v>12167</v>
      </c>
      <c r="D6633" s="163" t="s">
        <v>5649</v>
      </c>
      <c r="E6633" s="183" t="s">
        <v>5649</v>
      </c>
    </row>
    <row r="6634" customFormat="false" ht="16.4" hidden="false" customHeight="false" outlineLevel="0" collapsed="false">
      <c r="C6634" s="163" t="s">
        <v>12168</v>
      </c>
      <c r="D6634" s="163" t="s">
        <v>5649</v>
      </c>
      <c r="E6634" s="183" t="s">
        <v>5649</v>
      </c>
    </row>
    <row r="6635" customFormat="false" ht="16.4" hidden="false" customHeight="false" outlineLevel="0" collapsed="false">
      <c r="C6635" s="163" t="s">
        <v>12169</v>
      </c>
      <c r="D6635" s="163" t="s">
        <v>5649</v>
      </c>
      <c r="E6635" s="183" t="s">
        <v>5649</v>
      </c>
    </row>
    <row r="6636" customFormat="false" ht="16.4" hidden="false" customHeight="false" outlineLevel="0" collapsed="false">
      <c r="C6636" s="163" t="s">
        <v>12170</v>
      </c>
      <c r="D6636" s="163" t="s">
        <v>5649</v>
      </c>
      <c r="E6636" s="183" t="s">
        <v>5649</v>
      </c>
    </row>
    <row r="6637" customFormat="false" ht="16.4" hidden="false" customHeight="false" outlineLevel="0" collapsed="false">
      <c r="C6637" s="163" t="s">
        <v>12171</v>
      </c>
      <c r="D6637" s="163" t="s">
        <v>5649</v>
      </c>
      <c r="E6637" s="183" t="n">
        <v>0.5039</v>
      </c>
    </row>
    <row r="6638" customFormat="false" ht="16.4" hidden="false" customHeight="false" outlineLevel="0" collapsed="false">
      <c r="C6638" s="163" t="s">
        <v>12172</v>
      </c>
      <c r="D6638" s="163" t="s">
        <v>5649</v>
      </c>
      <c r="E6638" s="183" t="n">
        <v>0.5039</v>
      </c>
    </row>
    <row r="6639" customFormat="false" ht="16.4" hidden="false" customHeight="false" outlineLevel="0" collapsed="false">
      <c r="C6639" s="163" t="s">
        <v>12173</v>
      </c>
      <c r="D6639" s="163" t="s">
        <v>5649</v>
      </c>
      <c r="E6639" s="183" t="n">
        <v>0.5039</v>
      </c>
    </row>
    <row r="6640" customFormat="false" ht="16.4" hidden="false" customHeight="false" outlineLevel="0" collapsed="false">
      <c r="C6640" s="163" t="s">
        <v>12174</v>
      </c>
      <c r="D6640" s="163" t="s">
        <v>5649</v>
      </c>
      <c r="E6640" s="183" t="s">
        <v>5649</v>
      </c>
    </row>
    <row r="6641" customFormat="false" ht="16.4" hidden="false" customHeight="false" outlineLevel="0" collapsed="false">
      <c r="C6641" s="163" t="s">
        <v>12175</v>
      </c>
      <c r="D6641" s="163" t="s">
        <v>5649</v>
      </c>
      <c r="E6641" s="183" t="s">
        <v>5649</v>
      </c>
    </row>
    <row r="6642" customFormat="false" ht="16.4" hidden="false" customHeight="false" outlineLevel="0" collapsed="false">
      <c r="C6642" s="163" t="s">
        <v>12176</v>
      </c>
      <c r="D6642" s="163" t="s">
        <v>5649</v>
      </c>
      <c r="E6642" s="183" t="s">
        <v>5649</v>
      </c>
    </row>
    <row r="6643" customFormat="false" ht="16.4" hidden="false" customHeight="false" outlineLevel="0" collapsed="false">
      <c r="C6643" s="163" t="s">
        <v>12177</v>
      </c>
      <c r="D6643" s="163" t="s">
        <v>5649</v>
      </c>
      <c r="E6643" s="183" t="s">
        <v>5649</v>
      </c>
    </row>
    <row r="6644" customFormat="false" ht="16.4" hidden="false" customHeight="false" outlineLevel="0" collapsed="false">
      <c r="C6644" s="163" t="s">
        <v>12178</v>
      </c>
      <c r="D6644" s="163" t="s">
        <v>5649</v>
      </c>
      <c r="E6644" s="183" t="s">
        <v>5649</v>
      </c>
    </row>
    <row r="6645" customFormat="false" ht="16.4" hidden="false" customHeight="false" outlineLevel="0" collapsed="false">
      <c r="C6645" s="163" t="s">
        <v>12179</v>
      </c>
      <c r="D6645" s="163" t="s">
        <v>5649</v>
      </c>
      <c r="E6645" s="183" t="s">
        <v>5649</v>
      </c>
    </row>
    <row r="6646" customFormat="false" ht="16.4" hidden="false" customHeight="false" outlineLevel="0" collapsed="false">
      <c r="C6646" s="163" t="s">
        <v>12180</v>
      </c>
      <c r="D6646" s="163" t="s">
        <v>5649</v>
      </c>
      <c r="E6646" s="183" t="s">
        <v>5649</v>
      </c>
    </row>
    <row r="6647" customFormat="false" ht="16.4" hidden="false" customHeight="false" outlineLevel="0" collapsed="false">
      <c r="C6647" s="163" t="s">
        <v>12181</v>
      </c>
      <c r="D6647" s="163" t="s">
        <v>5649</v>
      </c>
      <c r="E6647" s="183" t="s">
        <v>5649</v>
      </c>
    </row>
    <row r="6648" customFormat="false" ht="16.4" hidden="false" customHeight="false" outlineLevel="0" collapsed="false">
      <c r="C6648" s="163" t="s">
        <v>12182</v>
      </c>
      <c r="D6648" s="163" t="s">
        <v>5649</v>
      </c>
      <c r="E6648" s="183" t="s">
        <v>5649</v>
      </c>
    </row>
    <row r="6649" customFormat="false" ht="16.4" hidden="false" customHeight="false" outlineLevel="0" collapsed="false">
      <c r="C6649" s="163" t="s">
        <v>12183</v>
      </c>
      <c r="D6649" s="163" t="s">
        <v>5649</v>
      </c>
      <c r="E6649" s="183" t="s">
        <v>5649</v>
      </c>
    </row>
    <row r="6650" customFormat="false" ht="16.4" hidden="false" customHeight="false" outlineLevel="0" collapsed="false">
      <c r="C6650" s="163" t="s">
        <v>12184</v>
      </c>
      <c r="D6650" s="163" t="s">
        <v>5649</v>
      </c>
      <c r="E6650" s="183" t="s">
        <v>5649</v>
      </c>
    </row>
    <row r="6651" customFormat="false" ht="16.4" hidden="false" customHeight="false" outlineLevel="0" collapsed="false">
      <c r="C6651" s="163" t="s">
        <v>12185</v>
      </c>
      <c r="D6651" s="163" t="s">
        <v>5649</v>
      </c>
      <c r="E6651" s="183" t="s">
        <v>5649</v>
      </c>
    </row>
    <row r="6652" customFormat="false" ht="16.4" hidden="false" customHeight="false" outlineLevel="0" collapsed="false">
      <c r="C6652" s="163" t="s">
        <v>12186</v>
      </c>
      <c r="D6652" s="163" t="s">
        <v>5649</v>
      </c>
      <c r="E6652" s="183" t="s">
        <v>5649</v>
      </c>
    </row>
    <row r="6653" customFormat="false" ht="16.4" hidden="false" customHeight="false" outlineLevel="0" collapsed="false">
      <c r="C6653" s="163" t="s">
        <v>12187</v>
      </c>
      <c r="D6653" s="163" t="s">
        <v>5649</v>
      </c>
      <c r="E6653" s="183" t="s">
        <v>5649</v>
      </c>
    </row>
    <row r="6654" customFormat="false" ht="16.4" hidden="false" customHeight="false" outlineLevel="0" collapsed="false">
      <c r="C6654" s="163" t="s">
        <v>12188</v>
      </c>
      <c r="D6654" s="163" t="s">
        <v>5649</v>
      </c>
      <c r="E6654" s="183" t="s">
        <v>5649</v>
      </c>
    </row>
    <row r="6655" customFormat="false" ht="16.4" hidden="false" customHeight="false" outlineLevel="0" collapsed="false">
      <c r="C6655" s="163" t="s">
        <v>12189</v>
      </c>
      <c r="D6655" s="163" t="s">
        <v>5649</v>
      </c>
      <c r="E6655" s="183" t="s">
        <v>5649</v>
      </c>
    </row>
    <row r="6656" customFormat="false" ht="16.4" hidden="false" customHeight="false" outlineLevel="0" collapsed="false">
      <c r="C6656" s="163" t="s">
        <v>12190</v>
      </c>
      <c r="D6656" s="163" t="s">
        <v>5649</v>
      </c>
      <c r="E6656" s="183" t="s">
        <v>5649</v>
      </c>
    </row>
    <row r="6657" customFormat="false" ht="16.4" hidden="false" customHeight="false" outlineLevel="0" collapsed="false">
      <c r="C6657" s="163" t="s">
        <v>12191</v>
      </c>
      <c r="D6657" s="163" t="s">
        <v>5649</v>
      </c>
      <c r="E6657" s="183" t="s">
        <v>5649</v>
      </c>
    </row>
    <row r="6658" customFormat="false" ht="16.4" hidden="false" customHeight="false" outlineLevel="0" collapsed="false">
      <c r="C6658" s="163" t="s">
        <v>12192</v>
      </c>
      <c r="D6658" s="163" t="s">
        <v>5649</v>
      </c>
      <c r="E6658" s="183" t="s">
        <v>5649</v>
      </c>
    </row>
    <row r="6659" customFormat="false" ht="16.4" hidden="false" customHeight="false" outlineLevel="0" collapsed="false">
      <c r="C6659" s="163" t="s">
        <v>12193</v>
      </c>
      <c r="D6659" s="163" t="s">
        <v>5649</v>
      </c>
      <c r="E6659" s="183" t="s">
        <v>5649</v>
      </c>
    </row>
    <row r="6660" customFormat="false" ht="16.4" hidden="false" customHeight="false" outlineLevel="0" collapsed="false">
      <c r="C6660" s="163" t="s">
        <v>12194</v>
      </c>
      <c r="D6660" s="163" t="s">
        <v>5649</v>
      </c>
      <c r="E6660" s="183" t="s">
        <v>5649</v>
      </c>
    </row>
    <row r="6661" customFormat="false" ht="16.4" hidden="false" customHeight="false" outlineLevel="0" collapsed="false">
      <c r="C6661" s="163" t="s">
        <v>12195</v>
      </c>
      <c r="D6661" s="163" t="s">
        <v>5649</v>
      </c>
      <c r="E6661" s="183" t="s">
        <v>5649</v>
      </c>
    </row>
    <row r="6662" customFormat="false" ht="16.4" hidden="false" customHeight="false" outlineLevel="0" collapsed="false">
      <c r="C6662" s="163" t="s">
        <v>12196</v>
      </c>
      <c r="D6662" s="163" t="s">
        <v>5649</v>
      </c>
      <c r="E6662" s="183" t="s">
        <v>5649</v>
      </c>
    </row>
    <row r="6663" customFormat="false" ht="16.4" hidden="false" customHeight="false" outlineLevel="0" collapsed="false">
      <c r="C6663" s="163" t="s">
        <v>12197</v>
      </c>
      <c r="D6663" s="163" t="s">
        <v>5649</v>
      </c>
      <c r="E6663" s="183" t="s">
        <v>5649</v>
      </c>
    </row>
    <row r="6664" customFormat="false" ht="16.4" hidden="false" customHeight="false" outlineLevel="0" collapsed="false">
      <c r="C6664" s="163" t="s">
        <v>12198</v>
      </c>
      <c r="D6664" s="163" t="s">
        <v>5649</v>
      </c>
      <c r="E6664" s="183" t="s">
        <v>5649</v>
      </c>
    </row>
    <row r="6665" customFormat="false" ht="16.4" hidden="false" customHeight="false" outlineLevel="0" collapsed="false">
      <c r="C6665" s="163" t="s">
        <v>12199</v>
      </c>
      <c r="D6665" s="163" t="s">
        <v>5649</v>
      </c>
      <c r="E6665" s="183" t="s">
        <v>5649</v>
      </c>
    </row>
    <row r="6666" customFormat="false" ht="16.4" hidden="false" customHeight="false" outlineLevel="0" collapsed="false">
      <c r="C6666" s="163" t="s">
        <v>12200</v>
      </c>
      <c r="D6666" s="163" t="s">
        <v>5649</v>
      </c>
      <c r="E6666" s="183" t="s">
        <v>5649</v>
      </c>
    </row>
    <row r="6667" customFormat="false" ht="16.4" hidden="false" customHeight="false" outlineLevel="0" collapsed="false">
      <c r="C6667" s="163" t="s">
        <v>12201</v>
      </c>
      <c r="D6667" s="163" t="s">
        <v>5649</v>
      </c>
      <c r="E6667" s="183" t="s">
        <v>5649</v>
      </c>
    </row>
    <row r="6668" customFormat="false" ht="16.4" hidden="false" customHeight="false" outlineLevel="0" collapsed="false">
      <c r="C6668" s="163" t="s">
        <v>12202</v>
      </c>
      <c r="D6668" s="163" t="s">
        <v>5649</v>
      </c>
      <c r="E6668" s="183" t="s">
        <v>5649</v>
      </c>
    </row>
    <row r="6669" customFormat="false" ht="16.4" hidden="false" customHeight="false" outlineLevel="0" collapsed="false">
      <c r="C6669" s="163" t="s">
        <v>12203</v>
      </c>
      <c r="D6669" s="163" t="s">
        <v>5649</v>
      </c>
      <c r="E6669" s="183" t="s">
        <v>5649</v>
      </c>
    </row>
    <row r="6670" customFormat="false" ht="16.4" hidden="false" customHeight="false" outlineLevel="0" collapsed="false">
      <c r="C6670" s="163" t="s">
        <v>12204</v>
      </c>
      <c r="D6670" s="163" t="s">
        <v>5649</v>
      </c>
      <c r="E6670" s="183" t="s">
        <v>5649</v>
      </c>
    </row>
    <row r="6671" customFormat="false" ht="16.4" hidden="false" customHeight="false" outlineLevel="0" collapsed="false">
      <c r="C6671" s="163" t="s">
        <v>12205</v>
      </c>
      <c r="D6671" s="163" t="s">
        <v>5649</v>
      </c>
      <c r="E6671" s="183" t="s">
        <v>5649</v>
      </c>
    </row>
    <row r="6672" customFormat="false" ht="16.4" hidden="false" customHeight="false" outlineLevel="0" collapsed="false">
      <c r="C6672" s="163" t="s">
        <v>12206</v>
      </c>
      <c r="D6672" s="163" t="s">
        <v>5649</v>
      </c>
      <c r="E6672" s="183" t="s">
        <v>5649</v>
      </c>
    </row>
    <row r="6673" customFormat="false" ht="16.4" hidden="false" customHeight="false" outlineLevel="0" collapsed="false">
      <c r="C6673" s="163" t="s">
        <v>12207</v>
      </c>
      <c r="D6673" s="163" t="s">
        <v>5649</v>
      </c>
      <c r="E6673" s="183" t="s">
        <v>5649</v>
      </c>
    </row>
    <row r="6674" customFormat="false" ht="16.4" hidden="false" customHeight="false" outlineLevel="0" collapsed="false">
      <c r="C6674" s="163" t="s">
        <v>12208</v>
      </c>
      <c r="D6674" s="163" t="s">
        <v>5649</v>
      </c>
      <c r="E6674" s="183" t="s">
        <v>5649</v>
      </c>
    </row>
    <row r="6675" customFormat="false" ht="16.4" hidden="false" customHeight="false" outlineLevel="0" collapsed="false">
      <c r="C6675" s="163" t="s">
        <v>12209</v>
      </c>
      <c r="D6675" s="163" t="s">
        <v>5649</v>
      </c>
      <c r="E6675" s="183" t="s">
        <v>5649</v>
      </c>
    </row>
    <row r="6676" customFormat="false" ht="16.4" hidden="false" customHeight="false" outlineLevel="0" collapsed="false">
      <c r="C6676" s="163" t="s">
        <v>12210</v>
      </c>
      <c r="D6676" s="163" t="s">
        <v>5649</v>
      </c>
      <c r="E6676" s="183" t="s">
        <v>5649</v>
      </c>
    </row>
    <row r="6677" customFormat="false" ht="16.4" hidden="false" customHeight="false" outlineLevel="0" collapsed="false">
      <c r="C6677" s="163" t="s">
        <v>12211</v>
      </c>
      <c r="D6677" s="163" t="s">
        <v>5649</v>
      </c>
      <c r="E6677" s="183" t="s">
        <v>5649</v>
      </c>
    </row>
    <row r="6678" customFormat="false" ht="16.4" hidden="false" customHeight="false" outlineLevel="0" collapsed="false">
      <c r="C6678" s="163" t="s">
        <v>12212</v>
      </c>
      <c r="D6678" s="163" t="s">
        <v>5649</v>
      </c>
      <c r="E6678" s="183" t="s">
        <v>5649</v>
      </c>
    </row>
    <row r="6679" customFormat="false" ht="16.4" hidden="false" customHeight="false" outlineLevel="0" collapsed="false">
      <c r="C6679" s="163" t="s">
        <v>12213</v>
      </c>
      <c r="D6679" s="163" t="s">
        <v>5649</v>
      </c>
      <c r="E6679" s="183" t="s">
        <v>5649</v>
      </c>
    </row>
    <row r="6680" customFormat="false" ht="16.4" hidden="false" customHeight="false" outlineLevel="0" collapsed="false">
      <c r="C6680" s="163" t="s">
        <v>12214</v>
      </c>
      <c r="D6680" s="163" t="s">
        <v>5649</v>
      </c>
      <c r="E6680" s="183" t="s">
        <v>5649</v>
      </c>
    </row>
    <row r="6681" customFormat="false" ht="16.4" hidden="false" customHeight="false" outlineLevel="0" collapsed="false">
      <c r="C6681" s="163" t="s">
        <v>12215</v>
      </c>
      <c r="D6681" s="163" t="s">
        <v>5649</v>
      </c>
      <c r="E6681" s="183" t="s">
        <v>5649</v>
      </c>
    </row>
    <row r="6682" customFormat="false" ht="16.4" hidden="false" customHeight="false" outlineLevel="0" collapsed="false">
      <c r="C6682" s="163" t="s">
        <v>12216</v>
      </c>
      <c r="D6682" s="163" t="s">
        <v>5649</v>
      </c>
      <c r="E6682" s="183" t="s">
        <v>5649</v>
      </c>
    </row>
    <row r="6683" customFormat="false" ht="16.4" hidden="false" customHeight="false" outlineLevel="0" collapsed="false">
      <c r="C6683" s="163" t="s">
        <v>12217</v>
      </c>
      <c r="D6683" s="163" t="s">
        <v>5649</v>
      </c>
      <c r="E6683" s="183" t="s">
        <v>5649</v>
      </c>
    </row>
    <row r="6684" customFormat="false" ht="16.4" hidden="false" customHeight="false" outlineLevel="0" collapsed="false">
      <c r="C6684" s="163" t="s">
        <v>12218</v>
      </c>
      <c r="D6684" s="163" t="s">
        <v>5649</v>
      </c>
      <c r="E6684" s="183" t="s">
        <v>5649</v>
      </c>
    </row>
    <row r="6685" customFormat="false" ht="16.4" hidden="false" customHeight="false" outlineLevel="0" collapsed="false">
      <c r="C6685" s="163" t="s">
        <v>12219</v>
      </c>
      <c r="D6685" s="163" t="s">
        <v>5649</v>
      </c>
      <c r="E6685" s="183" t="s">
        <v>5649</v>
      </c>
    </row>
    <row r="6686" customFormat="false" ht="16.4" hidden="false" customHeight="false" outlineLevel="0" collapsed="false">
      <c r="C6686" s="163" t="s">
        <v>12220</v>
      </c>
      <c r="D6686" s="163" t="s">
        <v>5649</v>
      </c>
      <c r="E6686" s="183" t="s">
        <v>5649</v>
      </c>
    </row>
    <row r="6687" customFormat="false" ht="16.4" hidden="false" customHeight="false" outlineLevel="0" collapsed="false">
      <c r="C6687" s="163" t="s">
        <v>12221</v>
      </c>
      <c r="D6687" s="163" t="s">
        <v>5649</v>
      </c>
      <c r="E6687" s="183" t="s">
        <v>5649</v>
      </c>
    </row>
    <row r="6688" customFormat="false" ht="16.4" hidden="false" customHeight="false" outlineLevel="0" collapsed="false">
      <c r="C6688" s="163" t="s">
        <v>12222</v>
      </c>
      <c r="D6688" s="163" t="s">
        <v>5649</v>
      </c>
      <c r="E6688" s="183" t="s">
        <v>5649</v>
      </c>
    </row>
    <row r="6689" customFormat="false" ht="16.4" hidden="false" customHeight="false" outlineLevel="0" collapsed="false">
      <c r="C6689" s="163" t="s">
        <v>12223</v>
      </c>
      <c r="D6689" s="163" t="s">
        <v>5649</v>
      </c>
      <c r="E6689" s="183" t="s">
        <v>5649</v>
      </c>
    </row>
    <row r="6690" customFormat="false" ht="16.4" hidden="false" customHeight="false" outlineLevel="0" collapsed="false">
      <c r="C6690" s="163" t="s">
        <v>12224</v>
      </c>
      <c r="D6690" s="163" t="s">
        <v>5649</v>
      </c>
      <c r="E6690" s="183" t="s">
        <v>5649</v>
      </c>
    </row>
    <row r="6691" customFormat="false" ht="16.4" hidden="false" customHeight="false" outlineLevel="0" collapsed="false">
      <c r="C6691" s="163" t="s">
        <v>12225</v>
      </c>
      <c r="D6691" s="163" t="s">
        <v>5649</v>
      </c>
      <c r="E6691" s="183" t="s">
        <v>5649</v>
      </c>
    </row>
    <row r="6692" customFormat="false" ht="16.4" hidden="false" customHeight="false" outlineLevel="0" collapsed="false">
      <c r="C6692" s="163" t="s">
        <v>12226</v>
      </c>
      <c r="D6692" s="163" t="s">
        <v>5649</v>
      </c>
      <c r="E6692" s="183" t="s">
        <v>5649</v>
      </c>
    </row>
    <row r="6693" customFormat="false" ht="16.4" hidden="false" customHeight="false" outlineLevel="0" collapsed="false">
      <c r="C6693" s="163" t="s">
        <v>12227</v>
      </c>
      <c r="D6693" s="163" t="s">
        <v>5649</v>
      </c>
      <c r="E6693" s="183" t="s">
        <v>5649</v>
      </c>
    </row>
    <row r="6694" customFormat="false" ht="16.4" hidden="false" customHeight="false" outlineLevel="0" collapsed="false">
      <c r="C6694" s="163" t="s">
        <v>12228</v>
      </c>
      <c r="D6694" s="163" t="s">
        <v>5649</v>
      </c>
      <c r="E6694" s="183" t="s">
        <v>5649</v>
      </c>
    </row>
    <row r="6695" customFormat="false" ht="16.4" hidden="false" customHeight="false" outlineLevel="0" collapsed="false">
      <c r="C6695" s="163" t="s">
        <v>12229</v>
      </c>
      <c r="D6695" s="163" t="s">
        <v>5649</v>
      </c>
      <c r="E6695" s="183" t="s">
        <v>5649</v>
      </c>
    </row>
    <row r="6696" customFormat="false" ht="16.4" hidden="false" customHeight="false" outlineLevel="0" collapsed="false">
      <c r="C6696" s="163" t="s">
        <v>12230</v>
      </c>
      <c r="D6696" s="163" t="s">
        <v>115</v>
      </c>
      <c r="E6696" s="183" t="s">
        <v>5649</v>
      </c>
    </row>
    <row r="6697" customFormat="false" ht="16.4" hidden="false" customHeight="false" outlineLevel="0" collapsed="false">
      <c r="C6697" s="163" t="s">
        <v>12231</v>
      </c>
      <c r="D6697" s="163" t="s">
        <v>5649</v>
      </c>
      <c r="E6697" s="183" t="s">
        <v>5649</v>
      </c>
    </row>
    <row r="6698" customFormat="false" ht="16.4" hidden="false" customHeight="false" outlineLevel="0" collapsed="false">
      <c r="C6698" s="163" t="s">
        <v>12232</v>
      </c>
      <c r="D6698" s="163" t="s">
        <v>5649</v>
      </c>
      <c r="E6698" s="183" t="s">
        <v>5649</v>
      </c>
    </row>
    <row r="6699" customFormat="false" ht="16.4" hidden="false" customHeight="false" outlineLevel="0" collapsed="false">
      <c r="C6699" s="163" t="s">
        <v>12233</v>
      </c>
      <c r="D6699" s="163" t="s">
        <v>5649</v>
      </c>
      <c r="E6699" s="183" t="s">
        <v>5649</v>
      </c>
    </row>
    <row r="6700" customFormat="false" ht="16.4" hidden="false" customHeight="false" outlineLevel="0" collapsed="false">
      <c r="C6700" s="163" t="s">
        <v>12234</v>
      </c>
      <c r="D6700" s="163" t="s">
        <v>5649</v>
      </c>
      <c r="E6700" s="183" t="s">
        <v>5649</v>
      </c>
    </row>
    <row r="6701" customFormat="false" ht="16.4" hidden="false" customHeight="false" outlineLevel="0" collapsed="false">
      <c r="C6701" s="163" t="s">
        <v>12235</v>
      </c>
      <c r="D6701" s="163" t="s">
        <v>5649</v>
      </c>
      <c r="E6701" s="183" t="s">
        <v>5649</v>
      </c>
    </row>
    <row r="6702" customFormat="false" ht="16.4" hidden="false" customHeight="false" outlineLevel="0" collapsed="false">
      <c r="C6702" s="163" t="s">
        <v>12236</v>
      </c>
      <c r="D6702" s="163" t="s">
        <v>5649</v>
      </c>
      <c r="E6702" s="183" t="s">
        <v>5649</v>
      </c>
    </row>
    <row r="6703" customFormat="false" ht="16.4" hidden="false" customHeight="false" outlineLevel="0" collapsed="false">
      <c r="C6703" s="163" t="s">
        <v>12237</v>
      </c>
      <c r="D6703" s="163" t="s">
        <v>5649</v>
      </c>
      <c r="E6703" s="183" t="s">
        <v>5649</v>
      </c>
    </row>
    <row r="6704" customFormat="false" ht="16.4" hidden="false" customHeight="false" outlineLevel="0" collapsed="false">
      <c r="C6704" s="163" t="s">
        <v>12238</v>
      </c>
      <c r="D6704" s="163" t="s">
        <v>5649</v>
      </c>
      <c r="E6704" s="183" t="s">
        <v>5649</v>
      </c>
    </row>
    <row r="6705" customFormat="false" ht="16.4" hidden="false" customHeight="false" outlineLevel="0" collapsed="false">
      <c r="C6705" s="163" t="s">
        <v>12239</v>
      </c>
      <c r="D6705" s="163" t="s">
        <v>5649</v>
      </c>
      <c r="E6705" s="183" t="s">
        <v>5649</v>
      </c>
    </row>
    <row r="6706" customFormat="false" ht="16.4" hidden="false" customHeight="false" outlineLevel="0" collapsed="false">
      <c r="C6706" s="163" t="s">
        <v>12240</v>
      </c>
      <c r="D6706" s="163" t="s">
        <v>5649</v>
      </c>
      <c r="E6706" s="183" t="s">
        <v>5649</v>
      </c>
    </row>
    <row r="6707" customFormat="false" ht="16.4" hidden="false" customHeight="false" outlineLevel="0" collapsed="false">
      <c r="C6707" s="163" t="s">
        <v>12241</v>
      </c>
      <c r="D6707" s="163" t="s">
        <v>5649</v>
      </c>
      <c r="E6707" s="183" t="s">
        <v>5649</v>
      </c>
    </row>
    <row r="6708" customFormat="false" ht="16.4" hidden="false" customHeight="false" outlineLevel="0" collapsed="false">
      <c r="C6708" s="163" t="s">
        <v>12242</v>
      </c>
      <c r="D6708" s="163" t="s">
        <v>5649</v>
      </c>
      <c r="E6708" s="183" t="s">
        <v>5649</v>
      </c>
    </row>
    <row r="6709" customFormat="false" ht="16.4" hidden="false" customHeight="false" outlineLevel="0" collapsed="false">
      <c r="C6709" s="163" t="s">
        <v>114</v>
      </c>
      <c r="D6709" s="163" t="s">
        <v>5649</v>
      </c>
      <c r="E6709" s="183" t="n">
        <v>0.5039</v>
      </c>
    </row>
    <row r="6710" customFormat="false" ht="16.4" hidden="false" customHeight="false" outlineLevel="0" collapsed="false">
      <c r="C6710" s="163" t="s">
        <v>12243</v>
      </c>
      <c r="D6710" s="163" t="s">
        <v>5649</v>
      </c>
      <c r="E6710" s="183" t="s">
        <v>5649</v>
      </c>
    </row>
    <row r="6711" customFormat="false" ht="16.4" hidden="false" customHeight="false" outlineLevel="0" collapsed="false">
      <c r="C6711" s="163" t="s">
        <v>12244</v>
      </c>
      <c r="D6711" s="163" t="s">
        <v>5649</v>
      </c>
      <c r="E6711" s="183" t="s">
        <v>5649</v>
      </c>
    </row>
    <row r="6712" customFormat="false" ht="16.4" hidden="false" customHeight="false" outlineLevel="0" collapsed="false">
      <c r="C6712" s="163" t="s">
        <v>12245</v>
      </c>
      <c r="D6712" s="163" t="s">
        <v>5649</v>
      </c>
      <c r="E6712" s="183" t="s">
        <v>5649</v>
      </c>
    </row>
    <row r="6713" customFormat="false" ht="16.4" hidden="false" customHeight="false" outlineLevel="0" collapsed="false">
      <c r="C6713" s="163" t="s">
        <v>12246</v>
      </c>
      <c r="D6713" s="163" t="s">
        <v>5649</v>
      </c>
      <c r="E6713" s="183" t="s">
        <v>5649</v>
      </c>
    </row>
    <row r="6714" customFormat="false" ht="16.4" hidden="false" customHeight="false" outlineLevel="0" collapsed="false">
      <c r="C6714" s="163" t="s">
        <v>12247</v>
      </c>
      <c r="D6714" s="163" t="s">
        <v>5649</v>
      </c>
      <c r="E6714" s="183" t="s">
        <v>5649</v>
      </c>
    </row>
    <row r="6715" customFormat="false" ht="16.4" hidden="false" customHeight="false" outlineLevel="0" collapsed="false">
      <c r="C6715" s="163" t="s">
        <v>12248</v>
      </c>
      <c r="D6715" s="163" t="s">
        <v>5649</v>
      </c>
      <c r="E6715" s="183" t="s">
        <v>5649</v>
      </c>
    </row>
    <row r="6716" customFormat="false" ht="16.4" hidden="false" customHeight="false" outlineLevel="0" collapsed="false">
      <c r="C6716" s="163" t="s">
        <v>12249</v>
      </c>
      <c r="D6716" s="163" t="s">
        <v>5649</v>
      </c>
      <c r="E6716" s="183" t="s">
        <v>5649</v>
      </c>
    </row>
    <row r="6717" customFormat="false" ht="16.4" hidden="false" customHeight="false" outlineLevel="0" collapsed="false">
      <c r="C6717" s="163" t="s">
        <v>12250</v>
      </c>
      <c r="D6717" s="163" t="s">
        <v>5649</v>
      </c>
      <c r="E6717" s="183" t="s">
        <v>5649</v>
      </c>
    </row>
    <row r="6718" customFormat="false" ht="16.4" hidden="false" customHeight="false" outlineLevel="0" collapsed="false">
      <c r="C6718" s="163" t="s">
        <v>12251</v>
      </c>
      <c r="D6718" s="163" t="s">
        <v>5649</v>
      </c>
      <c r="E6718" s="183" t="s">
        <v>5649</v>
      </c>
    </row>
    <row r="6719" customFormat="false" ht="16.4" hidden="false" customHeight="false" outlineLevel="0" collapsed="false">
      <c r="C6719" s="163" t="s">
        <v>12252</v>
      </c>
      <c r="D6719" s="163" t="s">
        <v>5649</v>
      </c>
      <c r="E6719" s="183" t="s">
        <v>5649</v>
      </c>
    </row>
    <row r="6720" customFormat="false" ht="16.4" hidden="false" customHeight="false" outlineLevel="0" collapsed="false">
      <c r="C6720" s="163" t="s">
        <v>12253</v>
      </c>
      <c r="D6720" s="163" t="s">
        <v>5649</v>
      </c>
      <c r="E6720" s="183" t="s">
        <v>5649</v>
      </c>
    </row>
    <row r="6721" customFormat="false" ht="16.4" hidden="false" customHeight="false" outlineLevel="0" collapsed="false">
      <c r="C6721" s="163" t="s">
        <v>12254</v>
      </c>
      <c r="D6721" s="163" t="s">
        <v>5649</v>
      </c>
      <c r="E6721" s="183" t="s">
        <v>5649</v>
      </c>
    </row>
    <row r="6722" customFormat="false" ht="16.4" hidden="false" customHeight="false" outlineLevel="0" collapsed="false">
      <c r="C6722" s="163" t="s">
        <v>12255</v>
      </c>
      <c r="D6722" s="163" t="s">
        <v>5649</v>
      </c>
      <c r="E6722" s="183" t="s">
        <v>5649</v>
      </c>
    </row>
    <row r="6723" customFormat="false" ht="16.4" hidden="false" customHeight="false" outlineLevel="0" collapsed="false">
      <c r="C6723" s="163" t="s">
        <v>12256</v>
      </c>
      <c r="D6723" s="163" t="s">
        <v>5649</v>
      </c>
      <c r="E6723" s="183" t="s">
        <v>5649</v>
      </c>
    </row>
    <row r="6724" customFormat="false" ht="16.4" hidden="false" customHeight="false" outlineLevel="0" collapsed="false">
      <c r="C6724" s="163" t="s">
        <v>12257</v>
      </c>
      <c r="D6724" s="163" t="s">
        <v>5649</v>
      </c>
      <c r="E6724" s="183" t="s">
        <v>5649</v>
      </c>
    </row>
    <row r="6725" customFormat="false" ht="16.4" hidden="false" customHeight="false" outlineLevel="0" collapsed="false">
      <c r="C6725" s="163" t="s">
        <v>12258</v>
      </c>
      <c r="D6725" s="163" t="s">
        <v>5649</v>
      </c>
      <c r="E6725" s="183" t="s">
        <v>5649</v>
      </c>
    </row>
    <row r="6726" customFormat="false" ht="16.4" hidden="false" customHeight="false" outlineLevel="0" collapsed="false">
      <c r="C6726" s="163" t="s">
        <v>12259</v>
      </c>
      <c r="D6726" s="163" t="s">
        <v>5649</v>
      </c>
      <c r="E6726" s="183" t="s">
        <v>5649</v>
      </c>
    </row>
    <row r="6727" customFormat="false" ht="16.4" hidden="false" customHeight="false" outlineLevel="0" collapsed="false">
      <c r="C6727" s="163" t="s">
        <v>12260</v>
      </c>
      <c r="D6727" s="163" t="s">
        <v>446</v>
      </c>
      <c r="E6727" s="183" t="s">
        <v>5649</v>
      </c>
    </row>
    <row r="6728" customFormat="false" ht="16.4" hidden="false" customHeight="false" outlineLevel="0" collapsed="false">
      <c r="C6728" s="163" t="s">
        <v>12261</v>
      </c>
      <c r="D6728" s="163" t="s">
        <v>446</v>
      </c>
      <c r="E6728" s="183" t="s">
        <v>5649</v>
      </c>
    </row>
    <row r="6729" customFormat="false" ht="16.4" hidden="false" customHeight="false" outlineLevel="0" collapsed="false">
      <c r="C6729" s="163" t="s">
        <v>12262</v>
      </c>
      <c r="D6729" s="163" t="s">
        <v>446</v>
      </c>
      <c r="E6729" s="183" t="s">
        <v>5649</v>
      </c>
    </row>
    <row r="6730" customFormat="false" ht="16.4" hidden="false" customHeight="false" outlineLevel="0" collapsed="false">
      <c r="C6730" s="163" t="s">
        <v>12263</v>
      </c>
      <c r="D6730" s="163" t="s">
        <v>446</v>
      </c>
      <c r="E6730" s="183" t="s">
        <v>5649</v>
      </c>
    </row>
    <row r="6731" customFormat="false" ht="16.4" hidden="false" customHeight="false" outlineLevel="0" collapsed="false">
      <c r="C6731" s="163" t="s">
        <v>12264</v>
      </c>
      <c r="D6731" s="163" t="s">
        <v>446</v>
      </c>
      <c r="E6731" s="183" t="s">
        <v>5649</v>
      </c>
    </row>
    <row r="6732" customFormat="false" ht="16.4" hidden="false" customHeight="false" outlineLevel="0" collapsed="false">
      <c r="C6732" s="163" t="s">
        <v>12265</v>
      </c>
      <c r="D6732" s="163" t="s">
        <v>446</v>
      </c>
      <c r="E6732" s="183" t="s">
        <v>5649</v>
      </c>
    </row>
    <row r="6733" customFormat="false" ht="16.4" hidden="false" customHeight="false" outlineLevel="0" collapsed="false">
      <c r="C6733" s="163" t="s">
        <v>12266</v>
      </c>
      <c r="D6733" s="163" t="s">
        <v>446</v>
      </c>
      <c r="E6733" s="183" t="s">
        <v>5649</v>
      </c>
    </row>
    <row r="6734" customFormat="false" ht="16.4" hidden="false" customHeight="false" outlineLevel="0" collapsed="false">
      <c r="C6734" s="163" t="s">
        <v>12267</v>
      </c>
      <c r="D6734" s="163" t="s">
        <v>446</v>
      </c>
      <c r="E6734" s="183" t="s">
        <v>5649</v>
      </c>
    </row>
    <row r="6735" customFormat="false" ht="16.4" hidden="false" customHeight="false" outlineLevel="0" collapsed="false">
      <c r="C6735" s="163" t="s">
        <v>12268</v>
      </c>
      <c r="D6735" s="163" t="s">
        <v>446</v>
      </c>
      <c r="E6735" s="183" t="s">
        <v>5649</v>
      </c>
    </row>
    <row r="6736" customFormat="false" ht="16.4" hidden="false" customHeight="false" outlineLevel="0" collapsed="false">
      <c r="C6736" s="163" t="s">
        <v>12269</v>
      </c>
      <c r="D6736" s="163" t="s">
        <v>5649</v>
      </c>
      <c r="E6736" s="183" t="s">
        <v>5649</v>
      </c>
    </row>
    <row r="6737" customFormat="false" ht="16.4" hidden="false" customHeight="false" outlineLevel="0" collapsed="false">
      <c r="C6737" s="163" t="s">
        <v>12270</v>
      </c>
      <c r="D6737" s="163" t="s">
        <v>5649</v>
      </c>
      <c r="E6737" s="183" t="s">
        <v>5649</v>
      </c>
    </row>
    <row r="6738" customFormat="false" ht="16.4" hidden="false" customHeight="false" outlineLevel="0" collapsed="false">
      <c r="C6738" s="163" t="s">
        <v>12271</v>
      </c>
      <c r="D6738" s="163" t="s">
        <v>681</v>
      </c>
      <c r="E6738" s="183" t="s">
        <v>5649</v>
      </c>
    </row>
    <row r="6739" customFormat="false" ht="16.4" hidden="false" customHeight="false" outlineLevel="0" collapsed="false">
      <c r="C6739" s="163" t="s">
        <v>12272</v>
      </c>
      <c r="D6739" s="163" t="s">
        <v>5649</v>
      </c>
      <c r="E6739" s="183" t="s">
        <v>5649</v>
      </c>
    </row>
    <row r="6740" customFormat="false" ht="16.4" hidden="false" customHeight="false" outlineLevel="0" collapsed="false">
      <c r="C6740" s="163" t="s">
        <v>12273</v>
      </c>
      <c r="D6740" s="163" t="s">
        <v>681</v>
      </c>
      <c r="E6740" s="183" t="n">
        <v>0.4187</v>
      </c>
    </row>
    <row r="6741" customFormat="false" ht="16.4" hidden="false" customHeight="false" outlineLevel="0" collapsed="false">
      <c r="C6741" s="163" t="s">
        <v>12274</v>
      </c>
      <c r="D6741" s="163" t="s">
        <v>5649</v>
      </c>
      <c r="E6741" s="183" t="n">
        <v>0.4187</v>
      </c>
    </row>
    <row r="6742" customFormat="false" ht="16.4" hidden="false" customHeight="false" outlineLevel="0" collapsed="false">
      <c r="C6742" s="163" t="s">
        <v>12275</v>
      </c>
      <c r="D6742" s="163" t="s">
        <v>5649</v>
      </c>
      <c r="E6742" s="183" t="n">
        <v>0.4187</v>
      </c>
    </row>
    <row r="6743" customFormat="false" ht="16.4" hidden="false" customHeight="false" outlineLevel="0" collapsed="false">
      <c r="C6743" s="163" t="s">
        <v>12276</v>
      </c>
      <c r="D6743" s="163" t="s">
        <v>5649</v>
      </c>
      <c r="E6743" s="183" t="n">
        <v>0.4187</v>
      </c>
    </row>
    <row r="6744" customFormat="false" ht="16.4" hidden="false" customHeight="false" outlineLevel="0" collapsed="false">
      <c r="C6744" s="163" t="s">
        <v>12277</v>
      </c>
      <c r="D6744" s="163" t="s">
        <v>5649</v>
      </c>
      <c r="E6744" s="183" t="n">
        <v>0.4187</v>
      </c>
    </row>
    <row r="6745" customFormat="false" ht="16.4" hidden="false" customHeight="false" outlineLevel="0" collapsed="false">
      <c r="C6745" s="163" t="s">
        <v>12278</v>
      </c>
      <c r="D6745" s="163" t="s">
        <v>5649</v>
      </c>
      <c r="E6745" s="183" t="n">
        <v>0.4187</v>
      </c>
    </row>
    <row r="6746" customFormat="false" ht="16.4" hidden="false" customHeight="false" outlineLevel="0" collapsed="false">
      <c r="C6746" s="163" t="s">
        <v>12279</v>
      </c>
      <c r="D6746" s="163" t="s">
        <v>5649</v>
      </c>
      <c r="E6746" s="183" t="n">
        <v>0.4187</v>
      </c>
    </row>
    <row r="6747" customFormat="false" ht="16.4" hidden="false" customHeight="false" outlineLevel="0" collapsed="false">
      <c r="C6747" s="163" t="s">
        <v>12280</v>
      </c>
      <c r="D6747" s="163" t="s">
        <v>5649</v>
      </c>
      <c r="E6747" s="183" t="n">
        <v>0.4187</v>
      </c>
    </row>
    <row r="6748" customFormat="false" ht="16.4" hidden="false" customHeight="false" outlineLevel="0" collapsed="false">
      <c r="C6748" s="163" t="s">
        <v>12281</v>
      </c>
      <c r="D6748" s="163" t="s">
        <v>5649</v>
      </c>
      <c r="E6748" s="183" t="n">
        <v>0.4187</v>
      </c>
    </row>
    <row r="6749" customFormat="false" ht="16.4" hidden="false" customHeight="false" outlineLevel="0" collapsed="false">
      <c r="C6749" s="163" t="s">
        <v>12282</v>
      </c>
      <c r="D6749" s="163" t="s">
        <v>5649</v>
      </c>
      <c r="E6749" s="183" t="s">
        <v>5649</v>
      </c>
    </row>
    <row r="6750" customFormat="false" ht="16.4" hidden="false" customHeight="false" outlineLevel="0" collapsed="false">
      <c r="C6750" s="163" t="s">
        <v>12283</v>
      </c>
      <c r="D6750" s="163" t="s">
        <v>5649</v>
      </c>
      <c r="E6750" s="183" t="s">
        <v>5649</v>
      </c>
    </row>
    <row r="6751" customFormat="false" ht="16.4" hidden="false" customHeight="false" outlineLevel="0" collapsed="false">
      <c r="C6751" s="163" t="s">
        <v>683</v>
      </c>
      <c r="D6751" s="163" t="s">
        <v>5649</v>
      </c>
      <c r="E6751" s="183" t="n">
        <v>0.5964</v>
      </c>
    </row>
    <row r="6752" customFormat="false" ht="16.4" hidden="false" customHeight="false" outlineLevel="0" collapsed="false">
      <c r="C6752" s="163" t="s">
        <v>12284</v>
      </c>
      <c r="D6752" s="163" t="s">
        <v>546</v>
      </c>
      <c r="E6752" s="183" t="s">
        <v>5649</v>
      </c>
    </row>
    <row r="6753" customFormat="false" ht="16.4" hidden="false" customHeight="false" outlineLevel="0" collapsed="false">
      <c r="C6753" s="163" t="s">
        <v>684</v>
      </c>
      <c r="D6753" s="163" t="s">
        <v>5649</v>
      </c>
      <c r="E6753" s="183" t="n">
        <v>0.5964</v>
      </c>
    </row>
    <row r="6754" customFormat="false" ht="16.4" hidden="false" customHeight="false" outlineLevel="0" collapsed="false">
      <c r="C6754" s="163" t="s">
        <v>12285</v>
      </c>
      <c r="D6754" s="163" t="s">
        <v>5649</v>
      </c>
      <c r="E6754" s="183" t="s">
        <v>5649</v>
      </c>
    </row>
    <row r="6755" customFormat="false" ht="16.4" hidden="false" customHeight="false" outlineLevel="0" collapsed="false">
      <c r="C6755" s="163" t="s">
        <v>12286</v>
      </c>
      <c r="D6755" s="163" t="s">
        <v>548</v>
      </c>
      <c r="E6755" s="183" t="s">
        <v>5649</v>
      </c>
    </row>
    <row r="6756" customFormat="false" ht="16.4" hidden="false" customHeight="false" outlineLevel="0" collapsed="false">
      <c r="C6756" s="163" t="s">
        <v>12287</v>
      </c>
      <c r="D6756" s="163" t="s">
        <v>548</v>
      </c>
      <c r="E6756" s="183" t="s">
        <v>5649</v>
      </c>
    </row>
    <row r="6757" customFormat="false" ht="16.4" hidden="false" customHeight="false" outlineLevel="0" collapsed="false">
      <c r="C6757" s="163" t="s">
        <v>12288</v>
      </c>
      <c r="D6757" s="163" t="s">
        <v>548</v>
      </c>
      <c r="E6757" s="183" t="s">
        <v>5649</v>
      </c>
    </row>
    <row r="6758" customFormat="false" ht="16.4" hidden="false" customHeight="false" outlineLevel="0" collapsed="false">
      <c r="C6758" s="163" t="s">
        <v>12289</v>
      </c>
      <c r="D6758" s="163" t="s">
        <v>548</v>
      </c>
      <c r="E6758" s="183" t="s">
        <v>5649</v>
      </c>
    </row>
    <row r="6759" customFormat="false" ht="16.4" hidden="false" customHeight="false" outlineLevel="0" collapsed="false">
      <c r="C6759" s="163" t="s">
        <v>12290</v>
      </c>
      <c r="D6759" s="163" t="s">
        <v>5649</v>
      </c>
      <c r="E6759" s="183" t="s">
        <v>5649</v>
      </c>
    </row>
    <row r="6760" customFormat="false" ht="16.4" hidden="false" customHeight="false" outlineLevel="0" collapsed="false">
      <c r="C6760" s="163" t="s">
        <v>12291</v>
      </c>
      <c r="D6760" s="163" t="s">
        <v>5649</v>
      </c>
      <c r="E6760" s="183" t="s">
        <v>5649</v>
      </c>
    </row>
    <row r="6761" customFormat="false" ht="16.4" hidden="false" customHeight="false" outlineLevel="0" collapsed="false">
      <c r="C6761" s="163" t="s">
        <v>12292</v>
      </c>
      <c r="D6761" s="163" t="s">
        <v>280</v>
      </c>
      <c r="E6761" s="183" t="s">
        <v>5649</v>
      </c>
    </row>
    <row r="6762" customFormat="false" ht="16.4" hidden="false" customHeight="false" outlineLevel="0" collapsed="false">
      <c r="C6762" s="163" t="s">
        <v>12293</v>
      </c>
      <c r="D6762" s="163" t="s">
        <v>5649</v>
      </c>
      <c r="E6762" s="183" t="s">
        <v>5649</v>
      </c>
    </row>
    <row r="6763" customFormat="false" ht="16.4" hidden="false" customHeight="false" outlineLevel="0" collapsed="false">
      <c r="C6763" s="163" t="s">
        <v>12294</v>
      </c>
      <c r="D6763" s="163" t="s">
        <v>5649</v>
      </c>
      <c r="E6763" s="183" t="s">
        <v>5649</v>
      </c>
    </row>
    <row r="6764" customFormat="false" ht="16.4" hidden="false" customHeight="false" outlineLevel="0" collapsed="false">
      <c r="C6764" s="163" t="s">
        <v>12295</v>
      </c>
      <c r="D6764" s="163" t="s">
        <v>5649</v>
      </c>
      <c r="E6764" s="183" t="s">
        <v>5649</v>
      </c>
    </row>
    <row r="6765" customFormat="false" ht="16.4" hidden="false" customHeight="false" outlineLevel="0" collapsed="false">
      <c r="C6765" s="163" t="s">
        <v>545</v>
      </c>
      <c r="D6765" s="163" t="s">
        <v>117</v>
      </c>
      <c r="E6765" s="183" t="n">
        <v>0.5214</v>
      </c>
    </row>
    <row r="6766" customFormat="false" ht="16.4" hidden="false" customHeight="false" outlineLevel="0" collapsed="false">
      <c r="C6766" s="163" t="s">
        <v>12296</v>
      </c>
      <c r="D6766" s="163" t="s">
        <v>117</v>
      </c>
      <c r="E6766" s="183" t="s">
        <v>5649</v>
      </c>
    </row>
    <row r="6767" customFormat="false" ht="16.4" hidden="false" customHeight="false" outlineLevel="0" collapsed="false">
      <c r="C6767" s="163" t="s">
        <v>12297</v>
      </c>
      <c r="D6767" s="163" t="s">
        <v>117</v>
      </c>
      <c r="E6767" s="183" t="s">
        <v>5649</v>
      </c>
    </row>
    <row r="6768" customFormat="false" ht="16.4" hidden="false" customHeight="false" outlineLevel="0" collapsed="false">
      <c r="C6768" s="163" t="s">
        <v>12298</v>
      </c>
      <c r="D6768" s="163" t="s">
        <v>117</v>
      </c>
      <c r="E6768" s="183" t="n">
        <v>0.5214</v>
      </c>
    </row>
    <row r="6769" customFormat="false" ht="16.4" hidden="false" customHeight="false" outlineLevel="0" collapsed="false">
      <c r="C6769" s="163" t="s">
        <v>12299</v>
      </c>
      <c r="D6769" s="163" t="s">
        <v>117</v>
      </c>
      <c r="E6769" s="183" t="n">
        <v>0.5214</v>
      </c>
    </row>
    <row r="6770" customFormat="false" ht="16.4" hidden="false" customHeight="false" outlineLevel="0" collapsed="false">
      <c r="C6770" s="163" t="s">
        <v>12300</v>
      </c>
      <c r="D6770" s="163" t="s">
        <v>5649</v>
      </c>
      <c r="E6770" s="183" t="n">
        <v>0.5214</v>
      </c>
    </row>
    <row r="6771" customFormat="false" ht="16.4" hidden="false" customHeight="false" outlineLevel="0" collapsed="false">
      <c r="C6771" s="163" t="s">
        <v>12301</v>
      </c>
      <c r="D6771" s="163" t="s">
        <v>5649</v>
      </c>
      <c r="E6771" s="183" t="n">
        <v>0.5214</v>
      </c>
    </row>
    <row r="6772" customFormat="false" ht="16.4" hidden="false" customHeight="false" outlineLevel="0" collapsed="false">
      <c r="C6772" s="163" t="s">
        <v>12302</v>
      </c>
      <c r="D6772" s="163" t="s">
        <v>5649</v>
      </c>
      <c r="E6772" s="183" t="s">
        <v>5649</v>
      </c>
    </row>
    <row r="6773" customFormat="false" ht="16.4" hidden="false" customHeight="false" outlineLevel="0" collapsed="false">
      <c r="C6773" s="163" t="s">
        <v>12303</v>
      </c>
      <c r="D6773" s="163" t="s">
        <v>5649</v>
      </c>
      <c r="E6773" s="183" t="s">
        <v>5649</v>
      </c>
    </row>
    <row r="6774" customFormat="false" ht="16.4" hidden="false" customHeight="false" outlineLevel="0" collapsed="false">
      <c r="C6774" s="163" t="s">
        <v>281</v>
      </c>
      <c r="D6774" s="163" t="s">
        <v>5649</v>
      </c>
      <c r="E6774" s="183" t="n">
        <v>0.5039</v>
      </c>
    </row>
    <row r="6775" customFormat="false" ht="16.4" hidden="false" customHeight="false" outlineLevel="0" collapsed="false">
      <c r="C6775" s="163" t="s">
        <v>12304</v>
      </c>
      <c r="D6775" s="163" t="s">
        <v>5649</v>
      </c>
      <c r="E6775" s="183" t="s">
        <v>5649</v>
      </c>
    </row>
    <row r="6776" customFormat="false" ht="16.4" hidden="false" customHeight="false" outlineLevel="0" collapsed="false">
      <c r="C6776" s="163" t="s">
        <v>12305</v>
      </c>
      <c r="D6776" s="163" t="s">
        <v>5649</v>
      </c>
      <c r="E6776" s="183" t="s">
        <v>5649</v>
      </c>
    </row>
    <row r="6777" customFormat="false" ht="16.4" hidden="false" customHeight="false" outlineLevel="0" collapsed="false">
      <c r="C6777" s="163" t="s">
        <v>12306</v>
      </c>
      <c r="D6777" s="163" t="s">
        <v>5649</v>
      </c>
      <c r="E6777" s="183" t="s">
        <v>5649</v>
      </c>
    </row>
    <row r="6778" customFormat="false" ht="16.4" hidden="false" customHeight="false" outlineLevel="0" collapsed="false">
      <c r="C6778" s="163" t="s">
        <v>12307</v>
      </c>
      <c r="D6778" s="163" t="s">
        <v>5649</v>
      </c>
      <c r="E6778" s="183" t="n">
        <v>0.5039</v>
      </c>
    </row>
    <row r="6779" customFormat="false" ht="16.4" hidden="false" customHeight="false" outlineLevel="0" collapsed="false">
      <c r="C6779" s="163" t="s">
        <v>12308</v>
      </c>
      <c r="D6779" s="163" t="s">
        <v>5649</v>
      </c>
      <c r="E6779" s="183" t="n">
        <v>0.5039</v>
      </c>
    </row>
    <row r="6780" customFormat="false" ht="16.4" hidden="false" customHeight="false" outlineLevel="0" collapsed="false">
      <c r="C6780" s="163" t="s">
        <v>12309</v>
      </c>
      <c r="D6780" s="163" t="s">
        <v>5649</v>
      </c>
      <c r="E6780" s="183" t="n">
        <v>0.5039</v>
      </c>
    </row>
    <row r="6781" customFormat="false" ht="16.4" hidden="false" customHeight="false" outlineLevel="0" collapsed="false">
      <c r="C6781" s="163" t="s">
        <v>12310</v>
      </c>
      <c r="D6781" s="163" t="s">
        <v>5649</v>
      </c>
      <c r="E6781" s="183" t="n">
        <v>0.5039</v>
      </c>
    </row>
    <row r="6782" customFormat="false" ht="16.4" hidden="false" customHeight="false" outlineLevel="0" collapsed="false">
      <c r="C6782" s="163" t="s">
        <v>12311</v>
      </c>
      <c r="D6782" s="163" t="s">
        <v>5649</v>
      </c>
      <c r="E6782" s="183" t="n">
        <v>0.5039</v>
      </c>
    </row>
    <row r="6783" customFormat="false" ht="16.4" hidden="false" customHeight="false" outlineLevel="0" collapsed="false">
      <c r="C6783" s="163" t="s">
        <v>12312</v>
      </c>
      <c r="D6783" s="163" t="s">
        <v>5649</v>
      </c>
      <c r="E6783" s="183" t="s">
        <v>5649</v>
      </c>
    </row>
    <row r="6784" customFormat="false" ht="16.4" hidden="false" customHeight="false" outlineLevel="0" collapsed="false">
      <c r="C6784" s="163" t="s">
        <v>12313</v>
      </c>
      <c r="D6784" s="163" t="s">
        <v>5649</v>
      </c>
      <c r="E6784" s="183" t="s">
        <v>5649</v>
      </c>
    </row>
    <row r="6785" customFormat="false" ht="16.4" hidden="false" customHeight="false" outlineLevel="0" collapsed="false">
      <c r="C6785" s="163" t="s">
        <v>12314</v>
      </c>
      <c r="D6785" s="163" t="s">
        <v>552</v>
      </c>
      <c r="E6785" s="183" t="s">
        <v>5649</v>
      </c>
    </row>
    <row r="6786" customFormat="false" ht="16.4" hidden="false" customHeight="false" outlineLevel="0" collapsed="false">
      <c r="C6786" s="163" t="s">
        <v>12315</v>
      </c>
      <c r="D6786" s="163" t="s">
        <v>554</v>
      </c>
      <c r="E6786" s="183" t="s">
        <v>5649</v>
      </c>
    </row>
    <row r="6787" customFormat="false" ht="16.4" hidden="false" customHeight="false" outlineLevel="0" collapsed="false">
      <c r="C6787" s="163" t="s">
        <v>12316</v>
      </c>
      <c r="D6787" s="163" t="s">
        <v>554</v>
      </c>
      <c r="E6787" s="183" t="s">
        <v>5649</v>
      </c>
    </row>
    <row r="6788" customFormat="false" ht="16.4" hidden="false" customHeight="false" outlineLevel="0" collapsed="false">
      <c r="C6788" s="163" t="s">
        <v>12317</v>
      </c>
      <c r="D6788" s="163" t="s">
        <v>554</v>
      </c>
      <c r="E6788" s="183" t="s">
        <v>5649</v>
      </c>
    </row>
    <row r="6789" customFormat="false" ht="16.4" hidden="false" customHeight="false" outlineLevel="0" collapsed="false">
      <c r="C6789" s="163" t="s">
        <v>12318</v>
      </c>
      <c r="D6789" s="163" t="s">
        <v>554</v>
      </c>
      <c r="E6789" s="183" t="s">
        <v>5649</v>
      </c>
    </row>
    <row r="6790" customFormat="false" ht="16.4" hidden="false" customHeight="false" outlineLevel="0" collapsed="false">
      <c r="C6790" s="163" t="s">
        <v>12319</v>
      </c>
      <c r="D6790" s="163" t="s">
        <v>554</v>
      </c>
      <c r="E6790" s="183" t="s">
        <v>5649</v>
      </c>
    </row>
    <row r="6791" customFormat="false" ht="16.4" hidden="false" customHeight="false" outlineLevel="0" collapsed="false">
      <c r="C6791" s="163" t="s">
        <v>12320</v>
      </c>
      <c r="D6791" s="163" t="s">
        <v>554</v>
      </c>
      <c r="E6791" s="183" t="s">
        <v>5649</v>
      </c>
    </row>
    <row r="6792" customFormat="false" ht="16.4" hidden="false" customHeight="false" outlineLevel="0" collapsed="false">
      <c r="C6792" s="163" t="s">
        <v>12321</v>
      </c>
      <c r="D6792" s="163" t="s">
        <v>554</v>
      </c>
      <c r="E6792" s="183" t="s">
        <v>5649</v>
      </c>
    </row>
    <row r="6793" customFormat="false" ht="16.4" hidden="false" customHeight="false" outlineLevel="0" collapsed="false">
      <c r="C6793" s="163" t="s">
        <v>12322</v>
      </c>
      <c r="D6793" s="163" t="s">
        <v>554</v>
      </c>
      <c r="E6793" s="183" t="s">
        <v>5649</v>
      </c>
    </row>
    <row r="6794" customFormat="false" ht="16.4" hidden="false" customHeight="false" outlineLevel="0" collapsed="false">
      <c r="C6794" s="163" t="s">
        <v>12323</v>
      </c>
      <c r="D6794" s="163" t="s">
        <v>554</v>
      </c>
      <c r="E6794" s="183" t="s">
        <v>5649</v>
      </c>
    </row>
    <row r="6795" customFormat="false" ht="16.4" hidden="false" customHeight="false" outlineLevel="0" collapsed="false">
      <c r="C6795" s="163" t="s">
        <v>12324</v>
      </c>
      <c r="D6795" s="163" t="s">
        <v>554</v>
      </c>
      <c r="E6795" s="183" t="s">
        <v>5649</v>
      </c>
    </row>
    <row r="6796" customFormat="false" ht="16.4" hidden="false" customHeight="false" outlineLevel="0" collapsed="false">
      <c r="C6796" s="163" t="s">
        <v>12325</v>
      </c>
      <c r="D6796" s="163" t="s">
        <v>554</v>
      </c>
      <c r="E6796" s="183" t="s">
        <v>5649</v>
      </c>
    </row>
    <row r="6797" customFormat="false" ht="16.4" hidden="false" customHeight="false" outlineLevel="0" collapsed="false">
      <c r="C6797" s="163" t="s">
        <v>12326</v>
      </c>
      <c r="D6797" s="163" t="s">
        <v>554</v>
      </c>
      <c r="E6797" s="183" t="s">
        <v>5649</v>
      </c>
    </row>
    <row r="6798" customFormat="false" ht="16.4" hidden="false" customHeight="false" outlineLevel="0" collapsed="false">
      <c r="C6798" s="163" t="s">
        <v>551</v>
      </c>
      <c r="D6798" s="163" t="s">
        <v>554</v>
      </c>
      <c r="E6798" s="183" t="n">
        <v>0.5214</v>
      </c>
    </row>
    <row r="6799" customFormat="false" ht="16.4" hidden="false" customHeight="false" outlineLevel="0" collapsed="false">
      <c r="C6799" s="163" t="s">
        <v>12327</v>
      </c>
      <c r="D6799" s="163" t="s">
        <v>554</v>
      </c>
      <c r="E6799" s="183" t="n">
        <v>0.5214</v>
      </c>
    </row>
    <row r="6800" customFormat="false" ht="16.4" hidden="false" customHeight="false" outlineLevel="0" collapsed="false">
      <c r="C6800" s="163" t="s">
        <v>12328</v>
      </c>
      <c r="D6800" s="163" t="s">
        <v>5649</v>
      </c>
      <c r="E6800" s="183" t="n">
        <v>0.5214</v>
      </c>
    </row>
    <row r="6801" customFormat="false" ht="16.4" hidden="false" customHeight="false" outlineLevel="0" collapsed="false">
      <c r="C6801" s="163" t="s">
        <v>12329</v>
      </c>
      <c r="D6801" s="163" t="s">
        <v>5649</v>
      </c>
      <c r="E6801" s="183" t="n">
        <v>0.5214</v>
      </c>
    </row>
    <row r="6802" customFormat="false" ht="16.4" hidden="false" customHeight="false" outlineLevel="0" collapsed="false">
      <c r="C6802" s="163" t="s">
        <v>12330</v>
      </c>
      <c r="D6802" s="163" t="s">
        <v>5649</v>
      </c>
      <c r="E6802" s="183" t="n">
        <v>0.5214</v>
      </c>
    </row>
    <row r="6803" customFormat="false" ht="16.4" hidden="false" customHeight="false" outlineLevel="0" collapsed="false">
      <c r="C6803" s="163" t="s">
        <v>12331</v>
      </c>
      <c r="D6803" s="163" t="s">
        <v>5649</v>
      </c>
      <c r="E6803" s="183" t="n">
        <v>0.5214</v>
      </c>
    </row>
    <row r="6804" customFormat="false" ht="16.4" hidden="false" customHeight="false" outlineLevel="0" collapsed="false">
      <c r="C6804" s="163" t="s">
        <v>12332</v>
      </c>
      <c r="D6804" s="163" t="s">
        <v>5649</v>
      </c>
      <c r="E6804" s="183" t="n">
        <v>0.5214</v>
      </c>
    </row>
    <row r="6805" customFormat="false" ht="16.4" hidden="false" customHeight="false" outlineLevel="0" collapsed="false">
      <c r="C6805" s="163" t="s">
        <v>12333</v>
      </c>
      <c r="D6805" s="163" t="s">
        <v>5649</v>
      </c>
      <c r="E6805" s="183" t="n">
        <v>0.5214</v>
      </c>
    </row>
    <row r="6806" customFormat="false" ht="16.4" hidden="false" customHeight="false" outlineLevel="0" collapsed="false">
      <c r="C6806" s="163" t="s">
        <v>12334</v>
      </c>
      <c r="D6806" s="163" t="s">
        <v>5649</v>
      </c>
      <c r="E6806" s="183" t="n">
        <v>0.5214</v>
      </c>
    </row>
    <row r="6807" customFormat="false" ht="16.4" hidden="false" customHeight="false" outlineLevel="0" collapsed="false">
      <c r="C6807" s="163" t="s">
        <v>12335</v>
      </c>
      <c r="D6807" s="163" t="s">
        <v>5649</v>
      </c>
      <c r="E6807" s="183" t="n">
        <v>0.5214</v>
      </c>
    </row>
    <row r="6808" customFormat="false" ht="16.4" hidden="false" customHeight="false" outlineLevel="0" collapsed="false">
      <c r="C6808" s="163" t="s">
        <v>12336</v>
      </c>
      <c r="D6808" s="163" t="s">
        <v>5649</v>
      </c>
      <c r="E6808" s="183" t="n">
        <v>0.5214</v>
      </c>
    </row>
    <row r="6809" customFormat="false" ht="16.4" hidden="false" customHeight="false" outlineLevel="0" collapsed="false">
      <c r="C6809" s="163" t="s">
        <v>12337</v>
      </c>
      <c r="D6809" s="163" t="s">
        <v>5649</v>
      </c>
      <c r="E6809" s="183" t="n">
        <v>0.5214</v>
      </c>
    </row>
    <row r="6810" customFormat="false" ht="16.4" hidden="false" customHeight="false" outlineLevel="0" collapsed="false">
      <c r="C6810" s="163" t="s">
        <v>12338</v>
      </c>
      <c r="D6810" s="163" t="s">
        <v>5649</v>
      </c>
      <c r="E6810" s="183" t="n">
        <v>0.5214</v>
      </c>
    </row>
    <row r="6811" customFormat="false" ht="16.4" hidden="false" customHeight="false" outlineLevel="0" collapsed="false">
      <c r="C6811" s="163" t="s">
        <v>12339</v>
      </c>
      <c r="D6811" s="163" t="s">
        <v>5649</v>
      </c>
      <c r="E6811" s="183" t="n">
        <v>0.5214</v>
      </c>
    </row>
    <row r="6812" customFormat="false" ht="16.4" hidden="false" customHeight="false" outlineLevel="0" collapsed="false">
      <c r="C6812" s="163" t="s">
        <v>12340</v>
      </c>
      <c r="D6812" s="163" t="s">
        <v>5649</v>
      </c>
      <c r="E6812" s="183" t="n">
        <v>0.5214</v>
      </c>
    </row>
    <row r="6813" customFormat="false" ht="16.4" hidden="false" customHeight="false" outlineLevel="0" collapsed="false">
      <c r="C6813" s="163" t="s">
        <v>12341</v>
      </c>
      <c r="D6813" s="163" t="s">
        <v>5649</v>
      </c>
      <c r="E6813" s="183" t="s">
        <v>5649</v>
      </c>
    </row>
    <row r="6814" customFormat="false" ht="16.4" hidden="false" customHeight="false" outlineLevel="0" collapsed="false">
      <c r="C6814" s="163" t="s">
        <v>12342</v>
      </c>
      <c r="D6814" s="163" t="s">
        <v>5649</v>
      </c>
      <c r="E6814" s="183" t="s">
        <v>5649</v>
      </c>
    </row>
    <row r="6815" customFormat="false" ht="16.4" hidden="false" customHeight="false" outlineLevel="0" collapsed="false">
      <c r="C6815" s="163" t="s">
        <v>12343</v>
      </c>
      <c r="D6815" s="163" t="s">
        <v>5649</v>
      </c>
      <c r="E6815" s="183" t="s">
        <v>5649</v>
      </c>
    </row>
    <row r="6816" customFormat="false" ht="16.4" hidden="false" customHeight="false" outlineLevel="0" collapsed="false">
      <c r="C6816" s="163" t="s">
        <v>12344</v>
      </c>
      <c r="D6816" s="163" t="s">
        <v>329</v>
      </c>
      <c r="E6816" s="183" t="s">
        <v>5649</v>
      </c>
    </row>
    <row r="6817" customFormat="false" ht="16.4" hidden="false" customHeight="false" outlineLevel="0" collapsed="false">
      <c r="C6817" s="163" t="s">
        <v>12345</v>
      </c>
      <c r="D6817" s="163" t="s">
        <v>556</v>
      </c>
      <c r="E6817" s="183" t="s">
        <v>5649</v>
      </c>
    </row>
    <row r="6818" customFormat="false" ht="16.4" hidden="false" customHeight="false" outlineLevel="0" collapsed="false">
      <c r="C6818" s="163" t="s">
        <v>12346</v>
      </c>
      <c r="D6818" s="163" t="s">
        <v>556</v>
      </c>
      <c r="E6818" s="183" t="s">
        <v>5649</v>
      </c>
    </row>
    <row r="6819" customFormat="false" ht="16.4" hidden="false" customHeight="false" outlineLevel="0" collapsed="false">
      <c r="C6819" s="163" t="s">
        <v>12347</v>
      </c>
      <c r="D6819" s="163" t="s">
        <v>558</v>
      </c>
      <c r="E6819" s="183" t="s">
        <v>5649</v>
      </c>
    </row>
    <row r="6820" customFormat="false" ht="16.4" hidden="false" customHeight="false" outlineLevel="0" collapsed="false">
      <c r="C6820" s="163" t="s">
        <v>12348</v>
      </c>
      <c r="D6820" s="163" t="s">
        <v>558</v>
      </c>
      <c r="E6820" s="183" t="s">
        <v>5649</v>
      </c>
    </row>
    <row r="6821" customFormat="false" ht="16.4" hidden="false" customHeight="false" outlineLevel="0" collapsed="false">
      <c r="C6821" s="163" t="s">
        <v>12349</v>
      </c>
      <c r="D6821" s="163" t="s">
        <v>560</v>
      </c>
      <c r="E6821" s="183" t="s">
        <v>5649</v>
      </c>
    </row>
    <row r="6822" customFormat="false" ht="16.4" hidden="false" customHeight="false" outlineLevel="0" collapsed="false">
      <c r="C6822" s="163" t="s">
        <v>12350</v>
      </c>
      <c r="D6822" s="163" t="s">
        <v>562</v>
      </c>
      <c r="E6822" s="183" t="s">
        <v>5649</v>
      </c>
    </row>
    <row r="6823" customFormat="false" ht="16.4" hidden="false" customHeight="false" outlineLevel="0" collapsed="false">
      <c r="C6823" s="163" t="s">
        <v>12351</v>
      </c>
      <c r="D6823" s="163" t="s">
        <v>562</v>
      </c>
      <c r="E6823" s="183" t="s">
        <v>5649</v>
      </c>
    </row>
    <row r="6824" customFormat="false" ht="16.4" hidden="false" customHeight="false" outlineLevel="0" collapsed="false">
      <c r="C6824" s="163" t="s">
        <v>12352</v>
      </c>
      <c r="D6824" s="163" t="s">
        <v>562</v>
      </c>
      <c r="E6824" s="183" t="s">
        <v>5649</v>
      </c>
    </row>
    <row r="6825" customFormat="false" ht="16.4" hidden="false" customHeight="false" outlineLevel="0" collapsed="false">
      <c r="C6825" s="163" t="s">
        <v>12353</v>
      </c>
      <c r="D6825" s="163" t="s">
        <v>562</v>
      </c>
      <c r="E6825" s="183" t="s">
        <v>5649</v>
      </c>
    </row>
    <row r="6826" customFormat="false" ht="16.4" hidden="false" customHeight="false" outlineLevel="0" collapsed="false">
      <c r="C6826" s="163" t="s">
        <v>12354</v>
      </c>
      <c r="D6826" s="163" t="s">
        <v>562</v>
      </c>
      <c r="E6826" s="183" t="s">
        <v>5649</v>
      </c>
    </row>
    <row r="6827" customFormat="false" ht="16.4" hidden="false" customHeight="false" outlineLevel="0" collapsed="false">
      <c r="C6827" s="163" t="s">
        <v>12355</v>
      </c>
      <c r="D6827" s="163" t="s">
        <v>5649</v>
      </c>
      <c r="E6827" s="183" t="s">
        <v>5649</v>
      </c>
    </row>
    <row r="6828" customFormat="false" ht="16.4" hidden="false" customHeight="false" outlineLevel="0" collapsed="false">
      <c r="C6828" s="163" t="s">
        <v>12356</v>
      </c>
      <c r="D6828" s="163" t="s">
        <v>5649</v>
      </c>
      <c r="E6828" s="183" t="s">
        <v>5649</v>
      </c>
    </row>
    <row r="6829" customFormat="false" ht="16.4" hidden="false" customHeight="false" outlineLevel="0" collapsed="false">
      <c r="C6829" s="163" t="s">
        <v>328</v>
      </c>
      <c r="D6829" s="163" t="s">
        <v>5649</v>
      </c>
      <c r="E6829" s="183" t="n">
        <v>0.5039</v>
      </c>
    </row>
    <row r="6830" customFormat="false" ht="16.4" hidden="false" customHeight="false" outlineLevel="0" collapsed="false">
      <c r="C6830" s="163" t="s">
        <v>12357</v>
      </c>
      <c r="D6830" s="163" t="s">
        <v>5649</v>
      </c>
      <c r="E6830" s="183" t="n">
        <v>0.5214</v>
      </c>
    </row>
    <row r="6831" customFormat="false" ht="16.4" hidden="false" customHeight="false" outlineLevel="0" collapsed="false">
      <c r="C6831" s="163" t="s">
        <v>12358</v>
      </c>
      <c r="D6831" s="163" t="s">
        <v>5649</v>
      </c>
      <c r="E6831" s="183" t="n">
        <v>0.5214</v>
      </c>
    </row>
    <row r="6832" customFormat="false" ht="16.4" hidden="false" customHeight="false" outlineLevel="0" collapsed="false">
      <c r="C6832" s="163" t="s">
        <v>12359</v>
      </c>
      <c r="D6832" s="163" t="s">
        <v>5649</v>
      </c>
      <c r="E6832" s="183" t="n">
        <v>0.5214</v>
      </c>
    </row>
    <row r="6833" customFormat="false" ht="16.4" hidden="false" customHeight="false" outlineLevel="0" collapsed="false">
      <c r="C6833" s="163" t="s">
        <v>12360</v>
      </c>
      <c r="D6833" s="163" t="s">
        <v>5649</v>
      </c>
      <c r="E6833" s="183" t="n">
        <v>0.5214</v>
      </c>
    </row>
    <row r="6834" customFormat="false" ht="16.4" hidden="false" customHeight="false" outlineLevel="0" collapsed="false">
      <c r="C6834" s="163" t="s">
        <v>559</v>
      </c>
      <c r="D6834" s="163" t="s">
        <v>5649</v>
      </c>
      <c r="E6834" s="183" t="n">
        <v>0.5214</v>
      </c>
    </row>
    <row r="6835" customFormat="false" ht="16.4" hidden="false" customHeight="false" outlineLevel="0" collapsed="false">
      <c r="C6835" s="163" t="s">
        <v>12361</v>
      </c>
      <c r="D6835" s="163" t="s">
        <v>5649</v>
      </c>
      <c r="E6835" s="183" t="n">
        <v>0.4615</v>
      </c>
    </row>
    <row r="6836" customFormat="false" ht="16.4" hidden="false" customHeight="false" outlineLevel="0" collapsed="false">
      <c r="C6836" s="163" t="s">
        <v>12362</v>
      </c>
      <c r="D6836" s="163" t="s">
        <v>5649</v>
      </c>
      <c r="E6836" s="183" t="n">
        <v>0.4615</v>
      </c>
    </row>
    <row r="6837" customFormat="false" ht="16.4" hidden="false" customHeight="false" outlineLevel="0" collapsed="false">
      <c r="C6837" s="163" t="s">
        <v>12363</v>
      </c>
      <c r="D6837" s="163" t="s">
        <v>565</v>
      </c>
      <c r="E6837" s="183" t="n">
        <v>0.4615</v>
      </c>
    </row>
    <row r="6838" customFormat="false" ht="16.4" hidden="false" customHeight="false" outlineLevel="0" collapsed="false">
      <c r="C6838" s="163" t="s">
        <v>12364</v>
      </c>
      <c r="D6838" s="163" t="s">
        <v>565</v>
      </c>
      <c r="E6838" s="183" t="n">
        <v>0.4615</v>
      </c>
    </row>
    <row r="6839" customFormat="false" ht="16.4" hidden="false" customHeight="false" outlineLevel="0" collapsed="false">
      <c r="C6839" s="163" t="s">
        <v>12365</v>
      </c>
      <c r="D6839" s="163" t="s">
        <v>722</v>
      </c>
      <c r="E6839" s="183" t="n">
        <v>0.4615</v>
      </c>
    </row>
    <row r="6840" customFormat="false" ht="16.4" hidden="false" customHeight="false" outlineLevel="0" collapsed="false">
      <c r="C6840" s="163" t="s">
        <v>12366</v>
      </c>
      <c r="D6840" s="163" t="s">
        <v>724</v>
      </c>
      <c r="E6840" s="183" t="s">
        <v>5649</v>
      </c>
    </row>
    <row r="6841" customFormat="false" ht="16.4" hidden="false" customHeight="false" outlineLevel="0" collapsed="false">
      <c r="C6841" s="163" t="s">
        <v>12367</v>
      </c>
      <c r="D6841" s="163" t="s">
        <v>5649</v>
      </c>
      <c r="E6841" s="183" t="s">
        <v>5649</v>
      </c>
    </row>
    <row r="6842" customFormat="false" ht="16.4" hidden="false" customHeight="false" outlineLevel="0" collapsed="false">
      <c r="C6842" s="163" t="s">
        <v>5058</v>
      </c>
      <c r="D6842" s="163" t="s">
        <v>567</v>
      </c>
      <c r="E6842" s="183" t="s">
        <v>5649</v>
      </c>
    </row>
    <row r="6843" customFormat="false" ht="16.4" hidden="false" customHeight="false" outlineLevel="0" collapsed="false">
      <c r="C6843" s="163" t="s">
        <v>12368</v>
      </c>
      <c r="D6843" s="163" t="s">
        <v>5649</v>
      </c>
      <c r="E6843" s="183" t="s">
        <v>5649</v>
      </c>
    </row>
    <row r="6844" customFormat="false" ht="16.4" hidden="false" customHeight="false" outlineLevel="0" collapsed="false">
      <c r="C6844" s="163" t="s">
        <v>12369</v>
      </c>
      <c r="D6844" s="163" t="s">
        <v>5649</v>
      </c>
      <c r="E6844" s="183" t="s">
        <v>5649</v>
      </c>
    </row>
    <row r="6845" customFormat="false" ht="16.4" hidden="false" customHeight="false" outlineLevel="0" collapsed="false">
      <c r="C6845" s="163" t="s">
        <v>12370</v>
      </c>
      <c r="D6845" s="163" t="s">
        <v>5649</v>
      </c>
      <c r="E6845" s="183" t="s">
        <v>5649</v>
      </c>
    </row>
    <row r="6846" customFormat="false" ht="16.4" hidden="false" customHeight="false" outlineLevel="0" collapsed="false">
      <c r="C6846" s="163" t="s">
        <v>5060</v>
      </c>
      <c r="D6846" s="163" t="s">
        <v>5649</v>
      </c>
      <c r="E6846" s="183" t="s">
        <v>5649</v>
      </c>
    </row>
    <row r="6847" customFormat="false" ht="16.4" hidden="false" customHeight="false" outlineLevel="0" collapsed="false">
      <c r="C6847" s="163" t="s">
        <v>12371</v>
      </c>
      <c r="D6847" s="163" t="s">
        <v>5649</v>
      </c>
      <c r="E6847" s="183" t="s">
        <v>5649</v>
      </c>
    </row>
    <row r="6848" customFormat="false" ht="16.4" hidden="false" customHeight="false" outlineLevel="0" collapsed="false">
      <c r="C6848" s="163" t="s">
        <v>12372</v>
      </c>
      <c r="D6848" s="163" t="s">
        <v>5649</v>
      </c>
      <c r="E6848" s="183" t="s">
        <v>5649</v>
      </c>
    </row>
    <row r="6849" customFormat="false" ht="16.4" hidden="false" customHeight="false" outlineLevel="0" collapsed="false">
      <c r="C6849" s="163" t="s">
        <v>12373</v>
      </c>
      <c r="D6849" s="163" t="s">
        <v>5649</v>
      </c>
      <c r="E6849" s="183" t="s">
        <v>5649</v>
      </c>
    </row>
    <row r="6850" customFormat="false" ht="16.4" hidden="false" customHeight="false" outlineLevel="0" collapsed="false">
      <c r="C6850" s="163" t="s">
        <v>12374</v>
      </c>
      <c r="D6850" s="163" t="s">
        <v>5649</v>
      </c>
      <c r="E6850" s="183" t="n">
        <v>0.4799</v>
      </c>
    </row>
    <row r="6851" customFormat="false" ht="16.4" hidden="false" customHeight="false" outlineLevel="0" collapsed="false">
      <c r="C6851" s="163" t="s">
        <v>12375</v>
      </c>
      <c r="D6851" s="163" t="s">
        <v>5649</v>
      </c>
      <c r="E6851" s="183" t="n">
        <v>0.4799</v>
      </c>
    </row>
    <row r="6852" customFormat="false" ht="16.4" hidden="false" customHeight="false" outlineLevel="0" collapsed="false">
      <c r="C6852" s="163" t="s">
        <v>721</v>
      </c>
      <c r="D6852" s="163" t="s">
        <v>5649</v>
      </c>
      <c r="E6852" s="183" t="n">
        <v>0.5147</v>
      </c>
    </row>
    <row r="6853" customFormat="false" ht="16.4" hidden="false" customHeight="false" outlineLevel="0" collapsed="false">
      <c r="C6853" s="163" t="s">
        <v>723</v>
      </c>
      <c r="D6853" s="163" t="s">
        <v>569</v>
      </c>
      <c r="E6853" s="183" t="n">
        <v>0.5147</v>
      </c>
    </row>
    <row r="6854" customFormat="false" ht="16.4" hidden="false" customHeight="false" outlineLevel="0" collapsed="false">
      <c r="C6854" s="163" t="s">
        <v>12376</v>
      </c>
      <c r="D6854" s="163" t="s">
        <v>569</v>
      </c>
      <c r="E6854" s="183" t="s">
        <v>5649</v>
      </c>
    </row>
    <row r="6855" customFormat="false" ht="16.4" hidden="false" customHeight="false" outlineLevel="0" collapsed="false">
      <c r="C6855" s="163" t="s">
        <v>566</v>
      </c>
      <c r="D6855" s="163" t="s">
        <v>569</v>
      </c>
      <c r="E6855" s="183" t="n">
        <v>0.5214</v>
      </c>
    </row>
    <row r="6856" customFormat="false" ht="16.4" hidden="false" customHeight="false" outlineLevel="0" collapsed="false">
      <c r="C6856" s="163" t="s">
        <v>12377</v>
      </c>
      <c r="D6856" s="163" t="s">
        <v>569</v>
      </c>
      <c r="E6856" s="183" t="s">
        <v>5649</v>
      </c>
    </row>
    <row r="6857" customFormat="false" ht="16.4" hidden="false" customHeight="false" outlineLevel="0" collapsed="false">
      <c r="C6857" s="163" t="s">
        <v>12378</v>
      </c>
      <c r="D6857" s="163" t="s">
        <v>571</v>
      </c>
      <c r="E6857" s="183" t="s">
        <v>5649</v>
      </c>
    </row>
    <row r="6858" customFormat="false" ht="16.4" hidden="false" customHeight="false" outlineLevel="0" collapsed="false">
      <c r="C6858" s="163" t="s">
        <v>12379</v>
      </c>
      <c r="D6858" s="163" t="s">
        <v>571</v>
      </c>
      <c r="E6858" s="183" t="s">
        <v>5649</v>
      </c>
    </row>
    <row r="6859" customFormat="false" ht="16.4" hidden="false" customHeight="false" outlineLevel="0" collapsed="false">
      <c r="C6859" s="163" t="s">
        <v>12380</v>
      </c>
      <c r="D6859" s="163" t="s">
        <v>573</v>
      </c>
      <c r="E6859" s="183" t="s">
        <v>5649</v>
      </c>
    </row>
    <row r="6860" customFormat="false" ht="16.4" hidden="false" customHeight="false" outlineLevel="0" collapsed="false">
      <c r="C6860" s="163" t="s">
        <v>12381</v>
      </c>
      <c r="D6860" s="163" t="s">
        <v>573</v>
      </c>
      <c r="E6860" s="183" t="s">
        <v>5649</v>
      </c>
    </row>
    <row r="6861" customFormat="false" ht="16.4" hidden="false" customHeight="false" outlineLevel="0" collapsed="false">
      <c r="C6861" s="163" t="s">
        <v>12382</v>
      </c>
      <c r="D6861" s="163" t="s">
        <v>573</v>
      </c>
      <c r="E6861" s="183" t="s">
        <v>5649</v>
      </c>
    </row>
    <row r="6862" customFormat="false" ht="16.4" hidden="false" customHeight="false" outlineLevel="0" collapsed="false">
      <c r="C6862" s="163" t="s">
        <v>12383</v>
      </c>
      <c r="D6862" s="163" t="s">
        <v>573</v>
      </c>
      <c r="E6862" s="183" t="s">
        <v>5649</v>
      </c>
    </row>
    <row r="6863" customFormat="false" ht="16.4" hidden="false" customHeight="false" outlineLevel="0" collapsed="false">
      <c r="C6863" s="163" t="s">
        <v>12384</v>
      </c>
      <c r="D6863" s="163" t="s">
        <v>5649</v>
      </c>
      <c r="E6863" s="183" t="s">
        <v>5649</v>
      </c>
    </row>
    <row r="6864" customFormat="false" ht="16.4" hidden="false" customHeight="false" outlineLevel="0" collapsed="false">
      <c r="C6864" s="163" t="s">
        <v>12385</v>
      </c>
      <c r="D6864" s="163" t="s">
        <v>119</v>
      </c>
      <c r="E6864" s="183" t="s">
        <v>5649</v>
      </c>
    </row>
    <row r="6865" customFormat="false" ht="16.4" hidden="false" customHeight="false" outlineLevel="0" collapsed="false">
      <c r="C6865" s="163" t="s">
        <v>12386</v>
      </c>
      <c r="D6865" s="163" t="s">
        <v>575</v>
      </c>
      <c r="E6865" s="183" t="s">
        <v>5649</v>
      </c>
    </row>
    <row r="6866" customFormat="false" ht="16.4" hidden="false" customHeight="false" outlineLevel="0" collapsed="false">
      <c r="C6866" s="163" t="s">
        <v>12387</v>
      </c>
      <c r="D6866" s="163" t="s">
        <v>119</v>
      </c>
      <c r="E6866" s="183" t="n">
        <v>0.5214</v>
      </c>
    </row>
    <row r="6867" customFormat="false" ht="16.4" hidden="false" customHeight="false" outlineLevel="0" collapsed="false">
      <c r="C6867" s="163" t="s">
        <v>12388</v>
      </c>
      <c r="D6867" s="163" t="s">
        <v>331</v>
      </c>
      <c r="E6867" s="183" t="n">
        <v>0.5214</v>
      </c>
    </row>
    <row r="6868" customFormat="false" ht="16.4" hidden="false" customHeight="false" outlineLevel="0" collapsed="false">
      <c r="C6868" s="163" t="s">
        <v>12389</v>
      </c>
      <c r="D6868" s="163" t="s">
        <v>578</v>
      </c>
      <c r="E6868" s="183" t="n">
        <v>0.5214</v>
      </c>
    </row>
    <row r="6869" customFormat="false" ht="16.4" hidden="false" customHeight="false" outlineLevel="0" collapsed="false">
      <c r="C6869" s="163" t="s">
        <v>12390</v>
      </c>
      <c r="D6869" s="163" t="s">
        <v>122</v>
      </c>
      <c r="E6869" s="183" t="n">
        <v>0.5214</v>
      </c>
    </row>
    <row r="6870" customFormat="false" ht="16.4" hidden="false" customHeight="false" outlineLevel="0" collapsed="false">
      <c r="C6870" s="163" t="s">
        <v>12391</v>
      </c>
      <c r="D6870" s="163" t="s">
        <v>662</v>
      </c>
      <c r="E6870" s="183" t="n">
        <v>0.5214</v>
      </c>
    </row>
    <row r="6871" customFormat="false" ht="16.4" hidden="false" customHeight="false" outlineLevel="0" collapsed="false">
      <c r="C6871" s="163" t="s">
        <v>12392</v>
      </c>
      <c r="D6871" s="163" t="s">
        <v>662</v>
      </c>
      <c r="E6871" s="183" t="n">
        <v>0.5214</v>
      </c>
    </row>
    <row r="6872" customFormat="false" ht="16.4" hidden="false" customHeight="false" outlineLevel="0" collapsed="false">
      <c r="C6872" s="163" t="s">
        <v>12393</v>
      </c>
      <c r="D6872" s="163" t="s">
        <v>5649</v>
      </c>
      <c r="E6872" s="183" t="n">
        <v>0.5214</v>
      </c>
    </row>
    <row r="6873" customFormat="false" ht="16.4" hidden="false" customHeight="false" outlineLevel="0" collapsed="false">
      <c r="C6873" s="163" t="s">
        <v>12394</v>
      </c>
      <c r="D6873" s="163" t="s">
        <v>1320</v>
      </c>
      <c r="E6873" s="183" t="n">
        <v>0.5214</v>
      </c>
    </row>
    <row r="6874" customFormat="false" ht="16.4" hidden="false" customHeight="false" outlineLevel="0" collapsed="false">
      <c r="C6874" s="163" t="s">
        <v>12395</v>
      </c>
      <c r="D6874" s="163" t="s">
        <v>5649</v>
      </c>
      <c r="E6874" s="183" t="n">
        <v>0.5214</v>
      </c>
    </row>
    <row r="6875" customFormat="false" ht="16.4" hidden="false" customHeight="false" outlineLevel="0" collapsed="false">
      <c r="C6875" s="163" t="s">
        <v>12396</v>
      </c>
      <c r="D6875" s="163" t="s">
        <v>5649</v>
      </c>
      <c r="E6875" s="183" t="n">
        <v>0.5214</v>
      </c>
    </row>
    <row r="6876" customFormat="false" ht="16.4" hidden="false" customHeight="false" outlineLevel="0" collapsed="false">
      <c r="C6876" s="163" t="s">
        <v>12397</v>
      </c>
      <c r="D6876" s="163" t="s">
        <v>5649</v>
      </c>
      <c r="E6876" s="183" t="s">
        <v>5649</v>
      </c>
    </row>
    <row r="6877" customFormat="false" ht="16.4" hidden="false" customHeight="false" outlineLevel="0" collapsed="false">
      <c r="C6877" s="163" t="s">
        <v>118</v>
      </c>
      <c r="D6877" s="163" t="s">
        <v>5649</v>
      </c>
      <c r="E6877" s="183" t="n">
        <v>0.5039</v>
      </c>
    </row>
    <row r="6878" customFormat="false" ht="16.4" hidden="false" customHeight="false" outlineLevel="0" collapsed="false">
      <c r="C6878" s="163" t="s">
        <v>574</v>
      </c>
      <c r="D6878" s="163" t="s">
        <v>5649</v>
      </c>
      <c r="E6878" s="183" t="n">
        <v>0.5214</v>
      </c>
    </row>
    <row r="6879" customFormat="false" ht="16.4" hidden="false" customHeight="false" outlineLevel="0" collapsed="false">
      <c r="C6879" s="163" t="s">
        <v>120</v>
      </c>
      <c r="D6879" s="163" t="s">
        <v>5649</v>
      </c>
      <c r="E6879" s="183" t="n">
        <v>0.5039</v>
      </c>
    </row>
    <row r="6880" customFormat="false" ht="16.4" hidden="false" customHeight="false" outlineLevel="0" collapsed="false">
      <c r="C6880" s="163" t="s">
        <v>330</v>
      </c>
      <c r="D6880" s="163" t="s">
        <v>5649</v>
      </c>
      <c r="E6880" s="183" t="n">
        <v>0.5039</v>
      </c>
    </row>
    <row r="6881" customFormat="false" ht="16.4" hidden="false" customHeight="false" outlineLevel="0" collapsed="false">
      <c r="C6881" s="163" t="s">
        <v>12398</v>
      </c>
      <c r="D6881" s="163" t="s">
        <v>5649</v>
      </c>
      <c r="E6881" s="183" t="n">
        <v>0.5214</v>
      </c>
    </row>
    <row r="6882" customFormat="false" ht="16.4" hidden="false" customHeight="false" outlineLevel="0" collapsed="false">
      <c r="C6882" s="163" t="s">
        <v>121</v>
      </c>
      <c r="D6882" s="163" t="s">
        <v>5649</v>
      </c>
      <c r="E6882" s="183" t="n">
        <v>0.5039</v>
      </c>
    </row>
    <row r="6883" customFormat="false" ht="16.4" hidden="false" customHeight="false" outlineLevel="0" collapsed="false">
      <c r="C6883" s="163" t="s">
        <v>12399</v>
      </c>
      <c r="D6883" s="163" t="s">
        <v>5649</v>
      </c>
      <c r="E6883" s="183" t="n">
        <v>0.5214</v>
      </c>
    </row>
    <row r="6884" customFormat="false" ht="16.4" hidden="false" customHeight="false" outlineLevel="0" collapsed="false">
      <c r="C6884" s="163" t="s">
        <v>12400</v>
      </c>
      <c r="D6884" s="163" t="s">
        <v>5649</v>
      </c>
      <c r="E6884" s="183" t="n">
        <v>0.5214</v>
      </c>
    </row>
    <row r="6885" customFormat="false" ht="16.4" hidden="false" customHeight="false" outlineLevel="0" collapsed="false">
      <c r="C6885" s="163" t="s">
        <v>12401</v>
      </c>
      <c r="D6885" s="163" t="s">
        <v>711</v>
      </c>
      <c r="E6885" s="183" t="s">
        <v>5649</v>
      </c>
    </row>
    <row r="6886" customFormat="false" ht="16.4" hidden="false" customHeight="false" outlineLevel="0" collapsed="false">
      <c r="C6886" s="163" t="s">
        <v>1321</v>
      </c>
      <c r="D6886" s="163" t="s">
        <v>711</v>
      </c>
      <c r="E6886" s="183" t="s">
        <v>5649</v>
      </c>
    </row>
    <row r="6887" customFormat="false" ht="16.4" hidden="false" customHeight="false" outlineLevel="0" collapsed="false">
      <c r="C6887" s="163" t="s">
        <v>12402</v>
      </c>
      <c r="D6887" s="163" t="s">
        <v>711</v>
      </c>
      <c r="E6887" s="183" t="s">
        <v>5649</v>
      </c>
    </row>
    <row r="6888" customFormat="false" ht="16.4" hidden="false" customHeight="false" outlineLevel="0" collapsed="false">
      <c r="C6888" s="163" t="s">
        <v>12403</v>
      </c>
      <c r="D6888" s="163" t="s">
        <v>711</v>
      </c>
      <c r="E6888" s="183" t="s">
        <v>5649</v>
      </c>
    </row>
    <row r="6889" customFormat="false" ht="16.4" hidden="false" customHeight="false" outlineLevel="0" collapsed="false">
      <c r="C6889" s="163" t="s">
        <v>12404</v>
      </c>
      <c r="D6889" s="163" t="s">
        <v>714</v>
      </c>
      <c r="E6889" s="183" t="s">
        <v>5649</v>
      </c>
    </row>
    <row r="6890" customFormat="false" ht="16.4" hidden="false" customHeight="false" outlineLevel="0" collapsed="false">
      <c r="C6890" s="163" t="s">
        <v>12405</v>
      </c>
      <c r="D6890" s="163" t="s">
        <v>711</v>
      </c>
      <c r="E6890" s="183" t="s">
        <v>5649</v>
      </c>
    </row>
    <row r="6891" customFormat="false" ht="16.4" hidden="false" customHeight="false" outlineLevel="0" collapsed="false">
      <c r="C6891" s="163" t="s">
        <v>12406</v>
      </c>
      <c r="D6891" s="163" t="s">
        <v>711</v>
      </c>
      <c r="E6891" s="183" t="s">
        <v>5649</v>
      </c>
    </row>
    <row r="6892" customFormat="false" ht="16.4" hidden="false" customHeight="false" outlineLevel="0" collapsed="false">
      <c r="C6892" s="163" t="s">
        <v>12407</v>
      </c>
      <c r="D6892" s="163" t="s">
        <v>716</v>
      </c>
      <c r="E6892" s="183" t="s">
        <v>5649</v>
      </c>
    </row>
    <row r="6893" customFormat="false" ht="16.4" hidden="false" customHeight="false" outlineLevel="0" collapsed="false">
      <c r="C6893" s="163" t="s">
        <v>12408</v>
      </c>
      <c r="D6893" s="163" t="s">
        <v>711</v>
      </c>
      <c r="E6893" s="183" t="s">
        <v>5649</v>
      </c>
    </row>
    <row r="6894" customFormat="false" ht="16.4" hidden="false" customHeight="false" outlineLevel="0" collapsed="false">
      <c r="C6894" s="163" t="s">
        <v>12409</v>
      </c>
      <c r="D6894" s="163" t="s">
        <v>711</v>
      </c>
      <c r="E6894" s="183" t="s">
        <v>5649</v>
      </c>
    </row>
    <row r="6895" customFormat="false" ht="16.4" hidden="false" customHeight="false" outlineLevel="0" collapsed="false">
      <c r="C6895" s="163" t="s">
        <v>12410</v>
      </c>
      <c r="D6895" s="163" t="s">
        <v>711</v>
      </c>
      <c r="E6895" s="183" t="s">
        <v>5649</v>
      </c>
    </row>
    <row r="6896" customFormat="false" ht="16.4" hidden="false" customHeight="false" outlineLevel="0" collapsed="false">
      <c r="C6896" s="163" t="s">
        <v>12411</v>
      </c>
      <c r="D6896" s="163" t="s">
        <v>711</v>
      </c>
      <c r="E6896" s="183" t="s">
        <v>5649</v>
      </c>
    </row>
    <row r="6897" customFormat="false" ht="16.4" hidden="false" customHeight="false" outlineLevel="0" collapsed="false">
      <c r="C6897" s="163" t="s">
        <v>12412</v>
      </c>
      <c r="D6897" s="163" t="s">
        <v>124</v>
      </c>
      <c r="E6897" s="183" t="s">
        <v>5649</v>
      </c>
    </row>
    <row r="6898" customFormat="false" ht="16.4" hidden="false" customHeight="false" outlineLevel="0" collapsed="false">
      <c r="C6898" s="163" t="s">
        <v>12413</v>
      </c>
      <c r="D6898" s="163" t="s">
        <v>5649</v>
      </c>
      <c r="E6898" s="183" t="n">
        <v>0.5147</v>
      </c>
    </row>
    <row r="6899" customFormat="false" ht="16.4" hidden="false" customHeight="false" outlineLevel="0" collapsed="false">
      <c r="C6899" s="163" t="s">
        <v>12414</v>
      </c>
      <c r="D6899" s="163" t="s">
        <v>5649</v>
      </c>
      <c r="E6899" s="183" t="n">
        <v>0.5147</v>
      </c>
    </row>
    <row r="6900" customFormat="false" ht="16.4" hidden="false" customHeight="false" outlineLevel="0" collapsed="false">
      <c r="C6900" s="163" t="s">
        <v>12415</v>
      </c>
      <c r="D6900" s="163" t="s">
        <v>5649</v>
      </c>
      <c r="E6900" s="183" t="n">
        <v>0.5147</v>
      </c>
    </row>
    <row r="6901" customFormat="false" ht="16.4" hidden="false" customHeight="false" outlineLevel="0" collapsed="false">
      <c r="C6901" s="163" t="s">
        <v>12416</v>
      </c>
      <c r="D6901" s="163" t="s">
        <v>5649</v>
      </c>
      <c r="E6901" s="183" t="n">
        <v>0.5147</v>
      </c>
    </row>
    <row r="6902" customFormat="false" ht="16.4" hidden="false" customHeight="false" outlineLevel="0" collapsed="false">
      <c r="C6902" s="163" t="s">
        <v>713</v>
      </c>
      <c r="D6902" s="163" t="s">
        <v>5649</v>
      </c>
      <c r="E6902" s="183" t="n">
        <v>0.5147</v>
      </c>
    </row>
    <row r="6903" customFormat="false" ht="16.4" hidden="false" customHeight="false" outlineLevel="0" collapsed="false">
      <c r="C6903" s="163" t="s">
        <v>12417</v>
      </c>
      <c r="D6903" s="163" t="s">
        <v>5649</v>
      </c>
      <c r="E6903" s="183" t="n">
        <v>0.5147</v>
      </c>
    </row>
    <row r="6904" customFormat="false" ht="16.4" hidden="false" customHeight="false" outlineLevel="0" collapsed="false">
      <c r="C6904" s="163" t="s">
        <v>12418</v>
      </c>
      <c r="D6904" s="163" t="s">
        <v>5649</v>
      </c>
      <c r="E6904" s="183" t="n">
        <v>0.5147</v>
      </c>
    </row>
    <row r="6905" customFormat="false" ht="16.4" hidden="false" customHeight="false" outlineLevel="0" collapsed="false">
      <c r="C6905" s="163" t="s">
        <v>715</v>
      </c>
      <c r="D6905" s="163" t="s">
        <v>580</v>
      </c>
      <c r="E6905" s="183" t="n">
        <v>0.5147</v>
      </c>
    </row>
    <row r="6906" customFormat="false" ht="16.4" hidden="false" customHeight="false" outlineLevel="0" collapsed="false">
      <c r="C6906" s="163" t="s">
        <v>12419</v>
      </c>
      <c r="D6906" s="163" t="s">
        <v>580</v>
      </c>
      <c r="E6906" s="183" t="n">
        <v>0.5147</v>
      </c>
    </row>
    <row r="6907" customFormat="false" ht="16.4" hidden="false" customHeight="false" outlineLevel="0" collapsed="false">
      <c r="C6907" s="163" t="s">
        <v>12420</v>
      </c>
      <c r="D6907" s="163" t="s">
        <v>5649</v>
      </c>
      <c r="E6907" s="183" t="n">
        <v>0.5147</v>
      </c>
    </row>
    <row r="6908" customFormat="false" ht="16.4" hidden="false" customHeight="false" outlineLevel="0" collapsed="false">
      <c r="C6908" s="163" t="s">
        <v>12421</v>
      </c>
      <c r="D6908" s="163" t="s">
        <v>5649</v>
      </c>
      <c r="E6908" s="183" t="n">
        <v>0.5147</v>
      </c>
    </row>
    <row r="6909" customFormat="false" ht="16.4" hidden="false" customHeight="false" outlineLevel="0" collapsed="false">
      <c r="C6909" s="163" t="s">
        <v>12422</v>
      </c>
      <c r="D6909" s="163" t="s">
        <v>5649</v>
      </c>
      <c r="E6909" s="183" t="n">
        <v>0.5147</v>
      </c>
    </row>
    <row r="6910" customFormat="false" ht="16.4" hidden="false" customHeight="false" outlineLevel="0" collapsed="false">
      <c r="C6910" s="163" t="s">
        <v>123</v>
      </c>
      <c r="D6910" s="163" t="s">
        <v>5649</v>
      </c>
      <c r="E6910" s="183" t="n">
        <v>0.5039</v>
      </c>
    </row>
    <row r="6911" customFormat="false" ht="16.4" hidden="false" customHeight="false" outlineLevel="0" collapsed="false">
      <c r="C6911" s="163" t="s">
        <v>12423</v>
      </c>
      <c r="D6911" s="163" t="s">
        <v>5649</v>
      </c>
      <c r="E6911" s="183" t="s">
        <v>5649</v>
      </c>
    </row>
    <row r="6912" customFormat="false" ht="16.4" hidden="false" customHeight="false" outlineLevel="0" collapsed="false">
      <c r="C6912" s="163" t="s">
        <v>12424</v>
      </c>
      <c r="D6912" s="163" t="s">
        <v>5649</v>
      </c>
      <c r="E6912" s="183" t="s">
        <v>5649</v>
      </c>
    </row>
    <row r="6913" customFormat="false" ht="16.4" hidden="false" customHeight="false" outlineLevel="0" collapsed="false">
      <c r="C6913" s="163" t="s">
        <v>12425</v>
      </c>
      <c r="D6913" s="163" t="s">
        <v>5649</v>
      </c>
      <c r="E6913" s="183" t="s">
        <v>5649</v>
      </c>
    </row>
    <row r="6914" customFormat="false" ht="16.4" hidden="false" customHeight="false" outlineLevel="0" collapsed="false">
      <c r="C6914" s="163" t="s">
        <v>12426</v>
      </c>
      <c r="D6914" s="163" t="s">
        <v>5649</v>
      </c>
      <c r="E6914" s="183" t="s">
        <v>5649</v>
      </c>
    </row>
    <row r="6915" customFormat="false" ht="16.4" hidden="false" customHeight="false" outlineLevel="0" collapsed="false">
      <c r="C6915" s="163" t="s">
        <v>12427</v>
      </c>
      <c r="D6915" s="163" t="s">
        <v>5649</v>
      </c>
      <c r="E6915" s="183" t="s">
        <v>5649</v>
      </c>
    </row>
    <row r="6916" customFormat="false" ht="16.4" hidden="false" customHeight="false" outlineLevel="0" collapsed="false">
      <c r="C6916" s="163" t="s">
        <v>12428</v>
      </c>
      <c r="D6916" s="163" t="s">
        <v>5649</v>
      </c>
      <c r="E6916" s="183" t="s">
        <v>5649</v>
      </c>
    </row>
    <row r="6917" customFormat="false" ht="16.4" hidden="false" customHeight="false" outlineLevel="0" collapsed="false">
      <c r="C6917" s="163" t="s">
        <v>12429</v>
      </c>
      <c r="D6917" s="163" t="s">
        <v>5649</v>
      </c>
      <c r="E6917" s="183" t="s">
        <v>5649</v>
      </c>
    </row>
    <row r="6918" customFormat="false" ht="16.4" hidden="false" customHeight="false" outlineLevel="0" collapsed="false">
      <c r="C6918" s="163" t="s">
        <v>12430</v>
      </c>
      <c r="D6918" s="163" t="s">
        <v>5649</v>
      </c>
      <c r="E6918" s="183" t="n">
        <v>0.5214</v>
      </c>
    </row>
    <row r="6919" customFormat="false" ht="16.4" hidden="false" customHeight="false" outlineLevel="0" collapsed="false">
      <c r="C6919" s="163" t="s">
        <v>12431</v>
      </c>
      <c r="D6919" s="163" t="s">
        <v>5649</v>
      </c>
      <c r="E6919" s="183" t="n">
        <v>0.5214</v>
      </c>
    </row>
    <row r="6920" customFormat="false" ht="16.4" hidden="false" customHeight="false" outlineLevel="0" collapsed="false">
      <c r="C6920" s="163" t="s">
        <v>12432</v>
      </c>
      <c r="D6920" s="163" t="s">
        <v>5649</v>
      </c>
      <c r="E6920" s="183" t="s">
        <v>5649</v>
      </c>
    </row>
    <row r="6921" customFormat="false" ht="16.4" hidden="false" customHeight="false" outlineLevel="0" collapsed="false">
      <c r="C6921" s="163" t="s">
        <v>12433</v>
      </c>
      <c r="D6921" s="163" t="s">
        <v>5649</v>
      </c>
      <c r="E6921" s="183" t="s">
        <v>5649</v>
      </c>
    </row>
    <row r="6922" customFormat="false" ht="16.4" hidden="false" customHeight="false" outlineLevel="0" collapsed="false">
      <c r="C6922" s="163" t="s">
        <v>12434</v>
      </c>
      <c r="D6922" s="163" t="s">
        <v>5649</v>
      </c>
      <c r="E6922" s="183" t="s">
        <v>5649</v>
      </c>
    </row>
    <row r="6923" customFormat="false" ht="16.4" hidden="false" customHeight="false" outlineLevel="0" collapsed="false">
      <c r="C6923" s="163" t="s">
        <v>12435</v>
      </c>
      <c r="D6923" s="163" t="s">
        <v>5649</v>
      </c>
      <c r="E6923" s="183" t="s">
        <v>5649</v>
      </c>
    </row>
    <row r="6924" customFormat="false" ht="16.4" hidden="false" customHeight="false" outlineLevel="0" collapsed="false">
      <c r="C6924" s="163" t="s">
        <v>12436</v>
      </c>
      <c r="D6924" s="163" t="s">
        <v>5649</v>
      </c>
      <c r="E6924" s="183" t="s">
        <v>5649</v>
      </c>
    </row>
    <row r="6925" customFormat="false" ht="16.4" hidden="false" customHeight="false" outlineLevel="0" collapsed="false">
      <c r="C6925" s="163" t="s">
        <v>12437</v>
      </c>
      <c r="D6925" s="163" t="s">
        <v>5649</v>
      </c>
      <c r="E6925" s="183" t="s">
        <v>5649</v>
      </c>
    </row>
    <row r="6926" customFormat="false" ht="16.4" hidden="false" customHeight="false" outlineLevel="0" collapsed="false">
      <c r="C6926" s="163" t="s">
        <v>12438</v>
      </c>
      <c r="D6926" s="163" t="s">
        <v>5649</v>
      </c>
      <c r="E6926" s="183" t="s">
        <v>5649</v>
      </c>
    </row>
    <row r="6927" customFormat="false" ht="16.4" hidden="false" customHeight="false" outlineLevel="0" collapsed="false">
      <c r="C6927" s="163" t="s">
        <v>12439</v>
      </c>
      <c r="D6927" s="163" t="s">
        <v>5649</v>
      </c>
      <c r="E6927" s="183" t="s">
        <v>5649</v>
      </c>
    </row>
    <row r="6928" customFormat="false" ht="16.4" hidden="false" customHeight="false" outlineLevel="0" collapsed="false">
      <c r="C6928" s="163" t="s">
        <v>12440</v>
      </c>
      <c r="D6928" s="163" t="s">
        <v>5649</v>
      </c>
      <c r="E6928" s="183" t="s">
        <v>5649</v>
      </c>
    </row>
    <row r="6929" customFormat="false" ht="16.4" hidden="false" customHeight="false" outlineLevel="0" collapsed="false">
      <c r="C6929" s="163" t="s">
        <v>12441</v>
      </c>
      <c r="D6929" s="163" t="s">
        <v>5649</v>
      </c>
      <c r="E6929" s="183" t="s">
        <v>5649</v>
      </c>
    </row>
    <row r="6930" customFormat="false" ht="16.4" hidden="false" customHeight="false" outlineLevel="0" collapsed="false">
      <c r="C6930" s="163" t="s">
        <v>12442</v>
      </c>
      <c r="D6930" s="163" t="s">
        <v>5649</v>
      </c>
      <c r="E6930" s="183" t="s">
        <v>5649</v>
      </c>
    </row>
    <row r="6931" customFormat="false" ht="16.4" hidden="false" customHeight="false" outlineLevel="0" collapsed="false">
      <c r="C6931" s="163" t="s">
        <v>12443</v>
      </c>
      <c r="D6931" s="163" t="s">
        <v>5649</v>
      </c>
      <c r="E6931" s="183" t="s">
        <v>5649</v>
      </c>
    </row>
    <row r="6932" customFormat="false" ht="16.4" hidden="false" customHeight="false" outlineLevel="0" collapsed="false">
      <c r="C6932" s="163" t="s">
        <v>12444</v>
      </c>
      <c r="D6932" s="163" t="s">
        <v>5649</v>
      </c>
      <c r="E6932" s="183" t="s">
        <v>5649</v>
      </c>
    </row>
    <row r="6933" customFormat="false" ht="16.4" hidden="false" customHeight="false" outlineLevel="0" collapsed="false">
      <c r="C6933" s="163" t="s">
        <v>12445</v>
      </c>
      <c r="D6933" s="163" t="s">
        <v>5649</v>
      </c>
      <c r="E6933" s="183" t="s">
        <v>5649</v>
      </c>
    </row>
    <row r="6934" customFormat="false" ht="16.4" hidden="false" customHeight="false" outlineLevel="0" collapsed="false">
      <c r="C6934" s="163" t="s">
        <v>12446</v>
      </c>
      <c r="D6934" s="163" t="s">
        <v>5649</v>
      </c>
      <c r="E6934" s="183" t="s">
        <v>5649</v>
      </c>
    </row>
    <row r="6935" customFormat="false" ht="16.4" hidden="false" customHeight="false" outlineLevel="0" collapsed="false">
      <c r="C6935" s="163" t="s">
        <v>12447</v>
      </c>
      <c r="D6935" s="163" t="s">
        <v>5649</v>
      </c>
      <c r="E6935" s="183" t="s">
        <v>5649</v>
      </c>
    </row>
    <row r="6936" customFormat="false" ht="16.4" hidden="false" customHeight="false" outlineLevel="0" collapsed="false">
      <c r="C6936" s="163" t="s">
        <v>12448</v>
      </c>
      <c r="D6936" s="163" t="s">
        <v>5649</v>
      </c>
      <c r="E6936" s="183" t="s">
        <v>5649</v>
      </c>
    </row>
    <row r="6937" customFormat="false" ht="16.4" hidden="false" customHeight="false" outlineLevel="0" collapsed="false">
      <c r="C6937" s="163" t="s">
        <v>12449</v>
      </c>
      <c r="D6937" s="163" t="s">
        <v>5649</v>
      </c>
      <c r="E6937" s="183" t="s">
        <v>5649</v>
      </c>
    </row>
    <row r="6938" customFormat="false" ht="16.4" hidden="false" customHeight="false" outlineLevel="0" collapsed="false">
      <c r="C6938" s="163" t="s">
        <v>12450</v>
      </c>
      <c r="D6938" s="163" t="s">
        <v>5649</v>
      </c>
      <c r="E6938" s="183" t="s">
        <v>5649</v>
      </c>
    </row>
    <row r="6939" customFormat="false" ht="16.4" hidden="false" customHeight="false" outlineLevel="0" collapsed="false">
      <c r="C6939" s="163" t="s">
        <v>12451</v>
      </c>
      <c r="D6939" s="163" t="s">
        <v>5649</v>
      </c>
      <c r="E6939" s="183" t="s">
        <v>5649</v>
      </c>
    </row>
    <row r="6940" customFormat="false" ht="16.4" hidden="false" customHeight="false" outlineLevel="0" collapsed="false">
      <c r="C6940" s="163" t="s">
        <v>12452</v>
      </c>
      <c r="D6940" s="163" t="s">
        <v>5649</v>
      </c>
      <c r="E6940" s="183" t="s">
        <v>5649</v>
      </c>
    </row>
    <row r="6941" customFormat="false" ht="16.4" hidden="false" customHeight="false" outlineLevel="0" collapsed="false">
      <c r="C6941" s="163" t="s">
        <v>12453</v>
      </c>
      <c r="D6941" s="163" t="s">
        <v>5649</v>
      </c>
      <c r="E6941" s="183" t="s">
        <v>5649</v>
      </c>
    </row>
    <row r="6942" customFormat="false" ht="16.4" hidden="false" customHeight="false" outlineLevel="0" collapsed="false">
      <c r="C6942" s="163" t="s">
        <v>12454</v>
      </c>
      <c r="D6942" s="163" t="s">
        <v>5649</v>
      </c>
      <c r="E6942" s="183" t="s">
        <v>5649</v>
      </c>
    </row>
    <row r="6943" customFormat="false" ht="16.4" hidden="false" customHeight="false" outlineLevel="0" collapsed="false">
      <c r="C6943" s="163" t="s">
        <v>12455</v>
      </c>
      <c r="D6943" s="163" t="s">
        <v>5649</v>
      </c>
      <c r="E6943" s="183" t="s">
        <v>5649</v>
      </c>
    </row>
    <row r="6944" customFormat="false" ht="16.4" hidden="false" customHeight="false" outlineLevel="0" collapsed="false">
      <c r="C6944" s="163" t="s">
        <v>12456</v>
      </c>
      <c r="D6944" s="163" t="s">
        <v>5649</v>
      </c>
      <c r="E6944" s="183" t="s">
        <v>5649</v>
      </c>
    </row>
    <row r="6945" customFormat="false" ht="16.4" hidden="false" customHeight="false" outlineLevel="0" collapsed="false">
      <c r="C6945" s="163" t="s">
        <v>12457</v>
      </c>
      <c r="D6945" s="163" t="s">
        <v>5649</v>
      </c>
      <c r="E6945" s="183" t="s">
        <v>5649</v>
      </c>
    </row>
    <row r="6946" customFormat="false" ht="16.4" hidden="false" customHeight="false" outlineLevel="0" collapsed="false">
      <c r="C6946" s="163" t="s">
        <v>12458</v>
      </c>
      <c r="D6946" s="163" t="s">
        <v>5649</v>
      </c>
      <c r="E6946" s="183" t="s">
        <v>5649</v>
      </c>
    </row>
    <row r="6947" customFormat="false" ht="16.4" hidden="false" customHeight="false" outlineLevel="0" collapsed="false">
      <c r="C6947" s="163" t="s">
        <v>12459</v>
      </c>
      <c r="D6947" s="163" t="s">
        <v>5649</v>
      </c>
      <c r="E6947" s="183" t="s">
        <v>5649</v>
      </c>
    </row>
    <row r="6948" customFormat="false" ht="16.4" hidden="false" customHeight="false" outlineLevel="0" collapsed="false">
      <c r="C6948" s="163" t="s">
        <v>12460</v>
      </c>
      <c r="D6948" s="163" t="s">
        <v>5649</v>
      </c>
      <c r="E6948" s="183" t="s">
        <v>5649</v>
      </c>
    </row>
    <row r="6949" customFormat="false" ht="16.4" hidden="false" customHeight="false" outlineLevel="0" collapsed="false">
      <c r="C6949" s="163" t="s">
        <v>12461</v>
      </c>
      <c r="D6949" s="163" t="s">
        <v>5649</v>
      </c>
      <c r="E6949" s="183" t="s">
        <v>5649</v>
      </c>
    </row>
    <row r="6950" customFormat="false" ht="16.4" hidden="false" customHeight="false" outlineLevel="0" collapsed="false">
      <c r="C6950" s="163" t="s">
        <v>12462</v>
      </c>
      <c r="D6950" s="163" t="s">
        <v>5649</v>
      </c>
      <c r="E6950" s="183" t="s">
        <v>5649</v>
      </c>
    </row>
    <row r="6951" customFormat="false" ht="16.4" hidden="false" customHeight="false" outlineLevel="0" collapsed="false">
      <c r="C6951" s="163" t="s">
        <v>12463</v>
      </c>
      <c r="D6951" s="163" t="s">
        <v>5649</v>
      </c>
      <c r="E6951" s="183" t="s">
        <v>5649</v>
      </c>
    </row>
    <row r="6952" customFormat="false" ht="16.4" hidden="false" customHeight="false" outlineLevel="0" collapsed="false">
      <c r="C6952" s="163" t="s">
        <v>12464</v>
      </c>
      <c r="D6952" s="163" t="s">
        <v>5649</v>
      </c>
      <c r="E6952" s="183" t="s">
        <v>5649</v>
      </c>
    </row>
    <row r="6953" customFormat="false" ht="16.4" hidden="false" customHeight="false" outlineLevel="0" collapsed="false">
      <c r="C6953" s="163" t="s">
        <v>12465</v>
      </c>
      <c r="D6953" s="163" t="s">
        <v>5649</v>
      </c>
      <c r="E6953" s="183" t="s">
        <v>5649</v>
      </c>
    </row>
    <row r="6954" customFormat="false" ht="16.4" hidden="false" customHeight="false" outlineLevel="0" collapsed="false">
      <c r="C6954" s="163" t="s">
        <v>12466</v>
      </c>
      <c r="D6954" s="163" t="s">
        <v>5649</v>
      </c>
      <c r="E6954" s="183" t="s">
        <v>5649</v>
      </c>
    </row>
    <row r="6955" customFormat="false" ht="16.4" hidden="false" customHeight="false" outlineLevel="0" collapsed="false">
      <c r="C6955" s="163" t="s">
        <v>12467</v>
      </c>
      <c r="D6955" s="163" t="s">
        <v>5649</v>
      </c>
      <c r="E6955" s="183" t="s">
        <v>5649</v>
      </c>
    </row>
    <row r="6956" customFormat="false" ht="16.4" hidden="false" customHeight="false" outlineLevel="0" collapsed="false">
      <c r="C6956" s="163" t="s">
        <v>12468</v>
      </c>
      <c r="D6956" s="163" t="s">
        <v>5649</v>
      </c>
      <c r="E6956" s="183" t="s">
        <v>5649</v>
      </c>
    </row>
    <row r="6957" customFormat="false" ht="16.4" hidden="false" customHeight="false" outlineLevel="0" collapsed="false">
      <c r="C6957" s="163" t="s">
        <v>12469</v>
      </c>
      <c r="D6957" s="163" t="s">
        <v>5649</v>
      </c>
      <c r="E6957" s="183" t="s">
        <v>5649</v>
      </c>
    </row>
    <row r="6958" customFormat="false" ht="16.4" hidden="false" customHeight="false" outlineLevel="0" collapsed="false">
      <c r="C6958" s="163" t="s">
        <v>12470</v>
      </c>
      <c r="D6958" s="163" t="s">
        <v>5649</v>
      </c>
      <c r="E6958" s="183" t="s">
        <v>5649</v>
      </c>
    </row>
    <row r="6959" customFormat="false" ht="16.4" hidden="false" customHeight="false" outlineLevel="0" collapsed="false">
      <c r="C6959" s="163" t="s">
        <v>12471</v>
      </c>
      <c r="D6959" s="163" t="s">
        <v>5649</v>
      </c>
      <c r="E6959" s="183" t="s">
        <v>5649</v>
      </c>
    </row>
    <row r="6960" customFormat="false" ht="16.4" hidden="false" customHeight="false" outlineLevel="0" collapsed="false">
      <c r="C6960" s="163" t="s">
        <v>12472</v>
      </c>
      <c r="D6960" s="163" t="s">
        <v>5649</v>
      </c>
      <c r="E6960" s="183" t="s">
        <v>5649</v>
      </c>
    </row>
    <row r="6961" customFormat="false" ht="16.4" hidden="false" customHeight="false" outlineLevel="0" collapsed="false">
      <c r="C6961" s="163" t="s">
        <v>12473</v>
      </c>
      <c r="D6961" s="163" t="s">
        <v>5649</v>
      </c>
      <c r="E6961" s="183" t="s">
        <v>5649</v>
      </c>
    </row>
    <row r="6962" customFormat="false" ht="16.4" hidden="false" customHeight="false" outlineLevel="0" collapsed="false">
      <c r="C6962" s="163" t="s">
        <v>12474</v>
      </c>
      <c r="D6962" s="163" t="s">
        <v>5649</v>
      </c>
      <c r="E6962" s="183" t="s">
        <v>5649</v>
      </c>
    </row>
    <row r="6963" customFormat="false" ht="16.4" hidden="false" customHeight="false" outlineLevel="0" collapsed="false">
      <c r="C6963" s="163" t="s">
        <v>12475</v>
      </c>
      <c r="D6963" s="163" t="s">
        <v>5649</v>
      </c>
      <c r="E6963" s="183" t="s">
        <v>5649</v>
      </c>
    </row>
    <row r="6964" customFormat="false" ht="16.4" hidden="false" customHeight="false" outlineLevel="0" collapsed="false">
      <c r="C6964" s="163" t="s">
        <v>12476</v>
      </c>
      <c r="D6964" s="163" t="s">
        <v>5649</v>
      </c>
      <c r="E6964" s="183" t="s">
        <v>5649</v>
      </c>
    </row>
    <row r="6965" customFormat="false" ht="16.4" hidden="false" customHeight="false" outlineLevel="0" collapsed="false">
      <c r="C6965" s="163" t="s">
        <v>12477</v>
      </c>
      <c r="D6965" s="163" t="s">
        <v>5649</v>
      </c>
      <c r="E6965" s="183" t="s">
        <v>5649</v>
      </c>
    </row>
    <row r="6966" customFormat="false" ht="16.4" hidden="false" customHeight="false" outlineLevel="0" collapsed="false">
      <c r="C6966" s="163" t="s">
        <v>12478</v>
      </c>
      <c r="D6966" s="163" t="s">
        <v>5649</v>
      </c>
      <c r="E6966" s="183" t="s">
        <v>5649</v>
      </c>
    </row>
    <row r="6967" customFormat="false" ht="16.4" hidden="false" customHeight="false" outlineLevel="0" collapsed="false">
      <c r="C6967" s="163" t="s">
        <v>12479</v>
      </c>
      <c r="D6967" s="163" t="s">
        <v>5649</v>
      </c>
      <c r="E6967" s="183" t="s">
        <v>5649</v>
      </c>
    </row>
    <row r="6968" customFormat="false" ht="16.4" hidden="false" customHeight="false" outlineLevel="0" collapsed="false">
      <c r="C6968" s="163" t="s">
        <v>12480</v>
      </c>
      <c r="D6968" s="163" t="s">
        <v>5649</v>
      </c>
      <c r="E6968" s="183" t="s">
        <v>5649</v>
      </c>
    </row>
    <row r="6969" customFormat="false" ht="16.4" hidden="false" customHeight="false" outlineLevel="0" collapsed="false">
      <c r="C6969" s="163" t="s">
        <v>12481</v>
      </c>
      <c r="D6969" s="163" t="s">
        <v>5649</v>
      </c>
      <c r="E6969" s="183" t="s">
        <v>5649</v>
      </c>
    </row>
    <row r="6970" customFormat="false" ht="16.4" hidden="false" customHeight="false" outlineLevel="0" collapsed="false">
      <c r="C6970" s="163" t="s">
        <v>12482</v>
      </c>
      <c r="D6970" s="163" t="s">
        <v>5649</v>
      </c>
      <c r="E6970" s="183" t="s">
        <v>5649</v>
      </c>
    </row>
    <row r="6971" customFormat="false" ht="16.4" hidden="false" customHeight="false" outlineLevel="0" collapsed="false">
      <c r="C6971" s="163" t="s">
        <v>12483</v>
      </c>
      <c r="D6971" s="163" t="s">
        <v>5649</v>
      </c>
      <c r="E6971" s="183" t="s">
        <v>5649</v>
      </c>
    </row>
    <row r="6972" customFormat="false" ht="16.4" hidden="false" customHeight="false" outlineLevel="0" collapsed="false">
      <c r="C6972" s="163" t="s">
        <v>12484</v>
      </c>
      <c r="D6972" s="163" t="s">
        <v>5649</v>
      </c>
      <c r="E6972" s="183" t="s">
        <v>5649</v>
      </c>
    </row>
    <row r="6973" customFormat="false" ht="16.4" hidden="false" customHeight="false" outlineLevel="0" collapsed="false">
      <c r="C6973" s="163" t="s">
        <v>12485</v>
      </c>
      <c r="D6973" s="163" t="s">
        <v>5649</v>
      </c>
      <c r="E6973" s="183" t="s">
        <v>5649</v>
      </c>
    </row>
    <row r="6974" customFormat="false" ht="16.4" hidden="false" customHeight="false" outlineLevel="0" collapsed="false">
      <c r="C6974" s="163" t="s">
        <v>12486</v>
      </c>
      <c r="D6974" s="163" t="s">
        <v>5649</v>
      </c>
      <c r="E6974" s="183" t="s">
        <v>5649</v>
      </c>
    </row>
    <row r="6975" customFormat="false" ht="16.4" hidden="false" customHeight="false" outlineLevel="0" collapsed="false">
      <c r="C6975" s="163" t="s">
        <v>12487</v>
      </c>
      <c r="D6975" s="163" t="s">
        <v>5649</v>
      </c>
      <c r="E6975" s="183" t="s">
        <v>5649</v>
      </c>
    </row>
    <row r="6976" customFormat="false" ht="16.4" hidden="false" customHeight="false" outlineLevel="0" collapsed="false">
      <c r="C6976" s="163" t="s">
        <v>12488</v>
      </c>
      <c r="D6976" s="163" t="s">
        <v>5649</v>
      </c>
      <c r="E6976" s="183" t="s">
        <v>5649</v>
      </c>
    </row>
    <row r="6977" customFormat="false" ht="16.4" hidden="false" customHeight="false" outlineLevel="0" collapsed="false">
      <c r="C6977" s="163" t="s">
        <v>12489</v>
      </c>
      <c r="D6977" s="163" t="s">
        <v>5649</v>
      </c>
      <c r="E6977" s="183" t="s">
        <v>5649</v>
      </c>
    </row>
    <row r="6978" customFormat="false" ht="16.4" hidden="false" customHeight="false" outlineLevel="0" collapsed="false">
      <c r="C6978" s="163" t="s">
        <v>12490</v>
      </c>
      <c r="D6978" s="163" t="s">
        <v>5649</v>
      </c>
      <c r="E6978" s="183" t="s">
        <v>5649</v>
      </c>
    </row>
    <row r="6979" customFormat="false" ht="16.4" hidden="false" customHeight="false" outlineLevel="0" collapsed="false">
      <c r="C6979" s="163" t="s">
        <v>12491</v>
      </c>
      <c r="D6979" s="163" t="s">
        <v>5649</v>
      </c>
      <c r="E6979" s="183" t="s">
        <v>5649</v>
      </c>
    </row>
    <row r="6980" customFormat="false" ht="16.4" hidden="false" customHeight="false" outlineLevel="0" collapsed="false">
      <c r="C6980" s="163" t="s">
        <v>12492</v>
      </c>
      <c r="D6980" s="163" t="s">
        <v>5649</v>
      </c>
      <c r="E6980" s="183" t="s">
        <v>5649</v>
      </c>
    </row>
    <row r="6981" customFormat="false" ht="16.4" hidden="false" customHeight="false" outlineLevel="0" collapsed="false">
      <c r="C6981" s="163" t="s">
        <v>12493</v>
      </c>
      <c r="D6981" s="163" t="s">
        <v>5649</v>
      </c>
      <c r="E6981" s="183" t="s">
        <v>5649</v>
      </c>
    </row>
    <row r="6982" customFormat="false" ht="16.4" hidden="false" customHeight="false" outlineLevel="0" collapsed="false">
      <c r="C6982" s="163" t="s">
        <v>12494</v>
      </c>
      <c r="D6982" s="163" t="s">
        <v>5649</v>
      </c>
      <c r="E6982" s="183" t="s">
        <v>5649</v>
      </c>
    </row>
    <row r="6983" customFormat="false" ht="16.4" hidden="false" customHeight="false" outlineLevel="0" collapsed="false">
      <c r="C6983" s="163" t="s">
        <v>12495</v>
      </c>
      <c r="D6983" s="163" t="s">
        <v>5649</v>
      </c>
      <c r="E6983" s="183" t="s">
        <v>5649</v>
      </c>
    </row>
    <row r="6984" customFormat="false" ht="16.4" hidden="false" customHeight="false" outlineLevel="0" collapsed="false">
      <c r="C6984" s="163" t="s">
        <v>12496</v>
      </c>
      <c r="D6984" s="163" t="s">
        <v>5649</v>
      </c>
      <c r="E6984" s="183" t="s">
        <v>5649</v>
      </c>
    </row>
    <row r="6985" customFormat="false" ht="16.4" hidden="false" customHeight="false" outlineLevel="0" collapsed="false">
      <c r="C6985" s="163" t="s">
        <v>12497</v>
      </c>
      <c r="D6985" s="163" t="s">
        <v>5649</v>
      </c>
      <c r="E6985" s="183" t="s">
        <v>5649</v>
      </c>
    </row>
    <row r="6986" customFormat="false" ht="16.4" hidden="false" customHeight="false" outlineLevel="0" collapsed="false">
      <c r="C6986" s="163" t="s">
        <v>12498</v>
      </c>
      <c r="D6986" s="163" t="s">
        <v>5649</v>
      </c>
      <c r="E6986" s="183" t="s">
        <v>5649</v>
      </c>
    </row>
    <row r="6987" customFormat="false" ht="16.4" hidden="false" customHeight="false" outlineLevel="0" collapsed="false">
      <c r="C6987" s="163" t="s">
        <v>12499</v>
      </c>
      <c r="D6987" s="163" t="s">
        <v>5649</v>
      </c>
      <c r="E6987" s="183" t="s">
        <v>5649</v>
      </c>
    </row>
    <row r="6988" customFormat="false" ht="16.4" hidden="false" customHeight="false" outlineLevel="0" collapsed="false">
      <c r="C6988" s="163" t="s">
        <v>12500</v>
      </c>
      <c r="D6988" s="163" t="s">
        <v>5649</v>
      </c>
      <c r="E6988" s="183" t="s">
        <v>5649</v>
      </c>
    </row>
    <row r="6989" customFormat="false" ht="16.4" hidden="false" customHeight="false" outlineLevel="0" collapsed="false">
      <c r="C6989" s="163" t="s">
        <v>12501</v>
      </c>
      <c r="D6989" s="163" t="s">
        <v>5649</v>
      </c>
      <c r="E6989" s="183" t="s">
        <v>5649</v>
      </c>
    </row>
    <row r="6990" customFormat="false" ht="16.4" hidden="false" customHeight="false" outlineLevel="0" collapsed="false">
      <c r="C6990" s="163" t="s">
        <v>12502</v>
      </c>
      <c r="D6990" s="163" t="s">
        <v>5649</v>
      </c>
      <c r="E6990" s="183" t="s">
        <v>5649</v>
      </c>
    </row>
    <row r="6991" customFormat="false" ht="16.4" hidden="false" customHeight="false" outlineLevel="0" collapsed="false">
      <c r="C6991" s="163" t="s">
        <v>12503</v>
      </c>
      <c r="D6991" s="163" t="s">
        <v>5649</v>
      </c>
      <c r="E6991" s="183" t="s">
        <v>5649</v>
      </c>
    </row>
    <row r="6992" customFormat="false" ht="16.4" hidden="false" customHeight="false" outlineLevel="0" collapsed="false">
      <c r="C6992" s="163" t="s">
        <v>12504</v>
      </c>
      <c r="D6992" s="163" t="s">
        <v>5649</v>
      </c>
      <c r="E6992" s="183" t="s">
        <v>5649</v>
      </c>
    </row>
    <row r="6993" customFormat="false" ht="16.4" hidden="false" customHeight="false" outlineLevel="0" collapsed="false">
      <c r="C6993" s="163" t="s">
        <v>12505</v>
      </c>
      <c r="D6993" s="163" t="s">
        <v>5649</v>
      </c>
      <c r="E6993" s="183" t="s">
        <v>5649</v>
      </c>
    </row>
    <row r="6994" customFormat="false" ht="16.4" hidden="false" customHeight="false" outlineLevel="0" collapsed="false">
      <c r="C6994" s="163" t="s">
        <v>12506</v>
      </c>
      <c r="D6994" s="163" t="s">
        <v>5649</v>
      </c>
      <c r="E6994" s="183" t="s">
        <v>5649</v>
      </c>
    </row>
    <row r="6995" customFormat="false" ht="16.4" hidden="false" customHeight="false" outlineLevel="0" collapsed="false">
      <c r="C6995" s="163" t="s">
        <v>12507</v>
      </c>
      <c r="D6995" s="163" t="s">
        <v>5649</v>
      </c>
      <c r="E6995" s="183" t="s">
        <v>5649</v>
      </c>
    </row>
    <row r="6996" customFormat="false" ht="16.4" hidden="false" customHeight="false" outlineLevel="0" collapsed="false">
      <c r="C6996" s="163" t="s">
        <v>12508</v>
      </c>
      <c r="D6996" s="163" t="s">
        <v>5649</v>
      </c>
      <c r="E6996" s="183" t="s">
        <v>5649</v>
      </c>
    </row>
    <row r="6997" customFormat="false" ht="16.4" hidden="false" customHeight="false" outlineLevel="0" collapsed="false">
      <c r="C6997" s="163" t="s">
        <v>12509</v>
      </c>
      <c r="D6997" s="163" t="s">
        <v>5649</v>
      </c>
      <c r="E6997" s="183" t="s">
        <v>5649</v>
      </c>
    </row>
    <row r="6998" customFormat="false" ht="16.4" hidden="false" customHeight="false" outlineLevel="0" collapsed="false">
      <c r="C6998" s="163" t="s">
        <v>12510</v>
      </c>
      <c r="D6998" s="163" t="s">
        <v>5649</v>
      </c>
      <c r="E6998" s="183" t="s">
        <v>5649</v>
      </c>
    </row>
    <row r="6999" customFormat="false" ht="16.4" hidden="false" customHeight="false" outlineLevel="0" collapsed="false">
      <c r="C6999" s="163" t="s">
        <v>12511</v>
      </c>
      <c r="D6999" s="163" t="s">
        <v>5649</v>
      </c>
      <c r="E6999" s="183" t="s">
        <v>5649</v>
      </c>
    </row>
    <row r="7000" customFormat="false" ht="16.4" hidden="false" customHeight="false" outlineLevel="0" collapsed="false">
      <c r="C7000" s="163" t="s">
        <v>12512</v>
      </c>
      <c r="D7000" s="163" t="s">
        <v>5649</v>
      </c>
      <c r="E7000" s="183" t="s">
        <v>5649</v>
      </c>
    </row>
    <row r="7001" customFormat="false" ht="16.4" hidden="false" customHeight="false" outlineLevel="0" collapsed="false">
      <c r="C7001" s="163" t="s">
        <v>12513</v>
      </c>
      <c r="D7001" s="163" t="s">
        <v>5649</v>
      </c>
      <c r="E7001" s="183" t="s">
        <v>5649</v>
      </c>
    </row>
    <row r="7002" customFormat="false" ht="16.4" hidden="false" customHeight="false" outlineLevel="0" collapsed="false">
      <c r="C7002" s="163" t="s">
        <v>12514</v>
      </c>
      <c r="D7002" s="163" t="s">
        <v>5649</v>
      </c>
      <c r="E7002" s="183" t="s">
        <v>5649</v>
      </c>
    </row>
    <row r="7003" customFormat="false" ht="16.4" hidden="false" customHeight="false" outlineLevel="0" collapsed="false">
      <c r="C7003" s="163" t="s">
        <v>12515</v>
      </c>
      <c r="D7003" s="163" t="s">
        <v>5649</v>
      </c>
      <c r="E7003" s="183" t="s">
        <v>5649</v>
      </c>
    </row>
    <row r="7004" customFormat="false" ht="16.4" hidden="false" customHeight="false" outlineLevel="0" collapsed="false">
      <c r="C7004" s="163" t="s">
        <v>12516</v>
      </c>
      <c r="D7004" s="163" t="s">
        <v>5649</v>
      </c>
      <c r="E7004" s="183" t="s">
        <v>5649</v>
      </c>
    </row>
    <row r="7005" customFormat="false" ht="16.4" hidden="false" customHeight="false" outlineLevel="0" collapsed="false">
      <c r="C7005" s="163" t="s">
        <v>12517</v>
      </c>
      <c r="D7005" s="163" t="s">
        <v>5649</v>
      </c>
      <c r="E7005" s="183" t="s">
        <v>5649</v>
      </c>
    </row>
    <row r="7006" customFormat="false" ht="16.4" hidden="false" customHeight="false" outlineLevel="0" collapsed="false">
      <c r="C7006" s="163" t="s">
        <v>12518</v>
      </c>
      <c r="D7006" s="163" t="s">
        <v>5649</v>
      </c>
      <c r="E7006" s="183" t="s">
        <v>5649</v>
      </c>
    </row>
    <row r="7007" customFormat="false" ht="16.4" hidden="false" customHeight="false" outlineLevel="0" collapsed="false">
      <c r="C7007" s="163" t="s">
        <v>5061</v>
      </c>
      <c r="D7007" s="163" t="s">
        <v>5649</v>
      </c>
      <c r="E7007" s="183" t="s">
        <v>5649</v>
      </c>
    </row>
    <row r="7008" customFormat="false" ht="16.4" hidden="false" customHeight="false" outlineLevel="0" collapsed="false">
      <c r="C7008" s="163" t="s">
        <v>12519</v>
      </c>
      <c r="D7008" s="163" t="s">
        <v>5649</v>
      </c>
      <c r="E7008" s="183" t="s">
        <v>5649</v>
      </c>
    </row>
    <row r="7009" customFormat="false" ht="16.4" hidden="false" customHeight="false" outlineLevel="0" collapsed="false">
      <c r="C7009" s="163" t="s">
        <v>12520</v>
      </c>
      <c r="D7009" s="163" t="s">
        <v>5649</v>
      </c>
      <c r="E7009" s="183" t="s">
        <v>5649</v>
      </c>
    </row>
    <row r="7010" customFormat="false" ht="16.4" hidden="false" customHeight="false" outlineLevel="0" collapsed="false">
      <c r="C7010" s="163" t="s">
        <v>12521</v>
      </c>
      <c r="D7010" s="163" t="s">
        <v>5649</v>
      </c>
      <c r="E7010" s="183" t="s">
        <v>5649</v>
      </c>
    </row>
    <row r="7011" customFormat="false" ht="16.4" hidden="false" customHeight="false" outlineLevel="0" collapsed="false">
      <c r="C7011" s="163" t="s">
        <v>12522</v>
      </c>
      <c r="D7011" s="163" t="s">
        <v>5649</v>
      </c>
      <c r="E7011" s="183" t="s">
        <v>5649</v>
      </c>
    </row>
    <row r="7012" customFormat="false" ht="16.4" hidden="false" customHeight="false" outlineLevel="0" collapsed="false">
      <c r="C7012" s="163" t="s">
        <v>12523</v>
      </c>
      <c r="D7012" s="163" t="s">
        <v>5649</v>
      </c>
      <c r="E7012" s="183" t="s">
        <v>5649</v>
      </c>
    </row>
    <row r="7013" customFormat="false" ht="16.4" hidden="false" customHeight="false" outlineLevel="0" collapsed="false">
      <c r="C7013" s="163" t="s">
        <v>12524</v>
      </c>
      <c r="D7013" s="163" t="s">
        <v>5649</v>
      </c>
      <c r="E7013" s="183" t="s">
        <v>5649</v>
      </c>
    </row>
    <row r="7014" customFormat="false" ht="16.4" hidden="false" customHeight="false" outlineLevel="0" collapsed="false">
      <c r="C7014" s="163" t="s">
        <v>12525</v>
      </c>
      <c r="D7014" s="163" t="s">
        <v>5649</v>
      </c>
      <c r="E7014" s="183" t="s">
        <v>5649</v>
      </c>
    </row>
    <row r="7015" customFormat="false" ht="16.4" hidden="false" customHeight="false" outlineLevel="0" collapsed="false">
      <c r="C7015" s="163" t="s">
        <v>12526</v>
      </c>
      <c r="D7015" s="163" t="s">
        <v>5649</v>
      </c>
      <c r="E7015" s="183" t="s">
        <v>5649</v>
      </c>
    </row>
    <row r="7016" customFormat="false" ht="16.4" hidden="false" customHeight="false" outlineLevel="0" collapsed="false">
      <c r="C7016" s="163" t="s">
        <v>12527</v>
      </c>
      <c r="D7016" s="163" t="s">
        <v>5649</v>
      </c>
      <c r="E7016" s="183" t="s">
        <v>5649</v>
      </c>
    </row>
    <row r="7017" customFormat="false" ht="16.4" hidden="false" customHeight="false" outlineLevel="0" collapsed="false">
      <c r="C7017" s="163" t="s">
        <v>12528</v>
      </c>
      <c r="D7017" s="163" t="s">
        <v>5649</v>
      </c>
      <c r="E7017" s="183" t="s">
        <v>5649</v>
      </c>
    </row>
    <row r="7018" customFormat="false" ht="16.4" hidden="false" customHeight="false" outlineLevel="0" collapsed="false">
      <c r="C7018" s="163" t="s">
        <v>12529</v>
      </c>
      <c r="D7018" s="163" t="s">
        <v>5649</v>
      </c>
      <c r="E7018" s="183" t="s">
        <v>5649</v>
      </c>
    </row>
    <row r="7019" customFormat="false" ht="16.4" hidden="false" customHeight="false" outlineLevel="0" collapsed="false">
      <c r="C7019" s="163" t="s">
        <v>12530</v>
      </c>
      <c r="D7019" s="163" t="s">
        <v>5649</v>
      </c>
      <c r="E7019" s="183" t="s">
        <v>5649</v>
      </c>
    </row>
    <row r="7020" customFormat="false" ht="16.4" hidden="false" customHeight="false" outlineLevel="0" collapsed="false">
      <c r="C7020" s="163" t="s">
        <v>12531</v>
      </c>
      <c r="D7020" s="163" t="s">
        <v>5649</v>
      </c>
      <c r="E7020" s="183" t="s">
        <v>5649</v>
      </c>
    </row>
    <row r="7021" customFormat="false" ht="16.4" hidden="false" customHeight="false" outlineLevel="0" collapsed="false">
      <c r="C7021" s="163" t="s">
        <v>12532</v>
      </c>
      <c r="D7021" s="163" t="s">
        <v>5649</v>
      </c>
      <c r="E7021" s="183" t="s">
        <v>5649</v>
      </c>
    </row>
    <row r="7022" customFormat="false" ht="16.4" hidden="false" customHeight="false" outlineLevel="0" collapsed="false">
      <c r="C7022" s="163" t="s">
        <v>12533</v>
      </c>
      <c r="D7022" s="163" t="s">
        <v>5649</v>
      </c>
      <c r="E7022" s="183" t="s">
        <v>5649</v>
      </c>
    </row>
    <row r="7023" customFormat="false" ht="16.4" hidden="false" customHeight="false" outlineLevel="0" collapsed="false">
      <c r="C7023" s="163" t="s">
        <v>12534</v>
      </c>
      <c r="D7023" s="163" t="s">
        <v>5649</v>
      </c>
      <c r="E7023" s="183" t="s">
        <v>5649</v>
      </c>
    </row>
    <row r="7024" customFormat="false" ht="16.4" hidden="false" customHeight="false" outlineLevel="0" collapsed="false">
      <c r="C7024" s="163" t="s">
        <v>12535</v>
      </c>
      <c r="D7024" s="163" t="s">
        <v>5649</v>
      </c>
      <c r="E7024" s="183" t="s">
        <v>5649</v>
      </c>
    </row>
    <row r="7025" customFormat="false" ht="16.4" hidden="false" customHeight="false" outlineLevel="0" collapsed="false">
      <c r="C7025" s="163" t="s">
        <v>12536</v>
      </c>
      <c r="D7025" s="163" t="s">
        <v>5649</v>
      </c>
      <c r="E7025" s="183" t="s">
        <v>5649</v>
      </c>
    </row>
    <row r="7026" customFormat="false" ht="16.4" hidden="false" customHeight="false" outlineLevel="0" collapsed="false">
      <c r="C7026" s="163" t="s">
        <v>12537</v>
      </c>
      <c r="D7026" s="163" t="s">
        <v>5649</v>
      </c>
      <c r="E7026" s="183" t="s">
        <v>5649</v>
      </c>
    </row>
    <row r="7027" customFormat="false" ht="16.4" hidden="false" customHeight="false" outlineLevel="0" collapsed="false">
      <c r="C7027" s="163" t="s">
        <v>12538</v>
      </c>
      <c r="D7027" s="163" t="s">
        <v>5649</v>
      </c>
      <c r="E7027" s="183" t="s">
        <v>5649</v>
      </c>
    </row>
    <row r="7028" customFormat="false" ht="16.4" hidden="false" customHeight="false" outlineLevel="0" collapsed="false">
      <c r="C7028" s="163" t="s">
        <v>12539</v>
      </c>
      <c r="D7028" s="163" t="s">
        <v>5649</v>
      </c>
      <c r="E7028" s="183" t="s">
        <v>5649</v>
      </c>
    </row>
    <row r="7029" customFormat="false" ht="16.4" hidden="false" customHeight="false" outlineLevel="0" collapsed="false">
      <c r="C7029" s="163" t="s">
        <v>12540</v>
      </c>
      <c r="D7029" s="163" t="s">
        <v>5649</v>
      </c>
      <c r="E7029" s="183" t="s">
        <v>5649</v>
      </c>
    </row>
    <row r="7030" customFormat="false" ht="16.4" hidden="false" customHeight="false" outlineLevel="0" collapsed="false">
      <c r="C7030" s="163" t="s">
        <v>12541</v>
      </c>
      <c r="D7030" s="163" t="s">
        <v>5649</v>
      </c>
      <c r="E7030" s="183" t="s">
        <v>5649</v>
      </c>
    </row>
    <row r="7031" customFormat="false" ht="16.4" hidden="false" customHeight="false" outlineLevel="0" collapsed="false">
      <c r="C7031" s="163" t="s">
        <v>12542</v>
      </c>
      <c r="D7031" s="163" t="s">
        <v>5649</v>
      </c>
      <c r="E7031" s="183" t="s">
        <v>5649</v>
      </c>
    </row>
    <row r="7032" customFormat="false" ht="16.4" hidden="false" customHeight="false" outlineLevel="0" collapsed="false">
      <c r="C7032" s="163" t="s">
        <v>12543</v>
      </c>
      <c r="D7032" s="163" t="s">
        <v>5649</v>
      </c>
      <c r="E7032" s="183" t="s">
        <v>5649</v>
      </c>
    </row>
    <row r="7033" customFormat="false" ht="16.4" hidden="false" customHeight="false" outlineLevel="0" collapsed="false">
      <c r="C7033" s="163" t="s">
        <v>12544</v>
      </c>
      <c r="D7033" s="163" t="s">
        <v>5649</v>
      </c>
      <c r="E7033" s="183" t="s">
        <v>5649</v>
      </c>
    </row>
    <row r="7034" customFormat="false" ht="16.4" hidden="false" customHeight="false" outlineLevel="0" collapsed="false">
      <c r="C7034" s="163" t="s">
        <v>12545</v>
      </c>
      <c r="D7034" s="163" t="s">
        <v>5649</v>
      </c>
      <c r="E7034" s="183" t="s">
        <v>5649</v>
      </c>
    </row>
    <row r="7035" customFormat="false" ht="16.4" hidden="false" customHeight="false" outlineLevel="0" collapsed="false">
      <c r="C7035" s="163" t="s">
        <v>12546</v>
      </c>
      <c r="D7035" s="163" t="s">
        <v>5649</v>
      </c>
      <c r="E7035" s="183" t="s">
        <v>5649</v>
      </c>
    </row>
    <row r="7036" customFormat="false" ht="16.4" hidden="false" customHeight="false" outlineLevel="0" collapsed="false">
      <c r="C7036" s="163" t="s">
        <v>12547</v>
      </c>
      <c r="D7036" s="163" t="s">
        <v>5649</v>
      </c>
      <c r="E7036" s="183" t="s">
        <v>5649</v>
      </c>
    </row>
    <row r="7037" customFormat="false" ht="16.4" hidden="false" customHeight="false" outlineLevel="0" collapsed="false">
      <c r="C7037" s="163" t="s">
        <v>12548</v>
      </c>
      <c r="D7037" s="163" t="s">
        <v>5649</v>
      </c>
      <c r="E7037" s="183" t="s">
        <v>5649</v>
      </c>
    </row>
    <row r="7038" customFormat="false" ht="16.4" hidden="false" customHeight="false" outlineLevel="0" collapsed="false">
      <c r="C7038" s="163" t="s">
        <v>12549</v>
      </c>
      <c r="D7038" s="163" t="s">
        <v>5649</v>
      </c>
      <c r="E7038" s="183" t="s">
        <v>5649</v>
      </c>
    </row>
    <row r="7039" customFormat="false" ht="16.4" hidden="false" customHeight="false" outlineLevel="0" collapsed="false">
      <c r="C7039" s="163" t="s">
        <v>12550</v>
      </c>
      <c r="D7039" s="163" t="s">
        <v>5649</v>
      </c>
      <c r="E7039" s="183" t="s">
        <v>5649</v>
      </c>
    </row>
    <row r="7040" customFormat="false" ht="16.4" hidden="false" customHeight="false" outlineLevel="0" collapsed="false">
      <c r="C7040" s="163" t="s">
        <v>12551</v>
      </c>
      <c r="D7040" s="163" t="s">
        <v>5649</v>
      </c>
      <c r="E7040" s="183" t="s">
        <v>5649</v>
      </c>
    </row>
    <row r="7041" customFormat="false" ht="16.4" hidden="false" customHeight="false" outlineLevel="0" collapsed="false">
      <c r="C7041" s="163" t="s">
        <v>12552</v>
      </c>
      <c r="D7041" s="163" t="s">
        <v>5649</v>
      </c>
      <c r="E7041" s="183" t="s">
        <v>5649</v>
      </c>
    </row>
    <row r="7042" customFormat="false" ht="16.4" hidden="false" customHeight="false" outlineLevel="0" collapsed="false">
      <c r="C7042" s="163" t="s">
        <v>12553</v>
      </c>
      <c r="D7042" s="163" t="s">
        <v>5649</v>
      </c>
      <c r="E7042" s="183" t="s">
        <v>5649</v>
      </c>
    </row>
    <row r="7043" customFormat="false" ht="16.4" hidden="false" customHeight="false" outlineLevel="0" collapsed="false">
      <c r="C7043" s="163" t="s">
        <v>12554</v>
      </c>
      <c r="D7043" s="163" t="s">
        <v>5649</v>
      </c>
      <c r="E7043" s="183" t="s">
        <v>5649</v>
      </c>
    </row>
    <row r="7044" customFormat="false" ht="16.4" hidden="false" customHeight="false" outlineLevel="0" collapsed="false">
      <c r="C7044" s="163" t="s">
        <v>12555</v>
      </c>
      <c r="D7044" s="163" t="s">
        <v>5649</v>
      </c>
      <c r="E7044" s="183" t="s">
        <v>5649</v>
      </c>
    </row>
    <row r="7045" customFormat="false" ht="16.4" hidden="false" customHeight="false" outlineLevel="0" collapsed="false">
      <c r="C7045" s="163" t="s">
        <v>12556</v>
      </c>
      <c r="D7045" s="163" t="s">
        <v>5649</v>
      </c>
      <c r="E7045" s="183" t="s">
        <v>5649</v>
      </c>
    </row>
    <row r="7046" customFormat="false" ht="16.4" hidden="false" customHeight="false" outlineLevel="0" collapsed="false">
      <c r="C7046" s="163" t="s">
        <v>12557</v>
      </c>
      <c r="D7046" s="163" t="s">
        <v>5649</v>
      </c>
      <c r="E7046" s="183" t="s">
        <v>5649</v>
      </c>
    </row>
    <row r="7047" customFormat="false" ht="16.4" hidden="false" customHeight="false" outlineLevel="0" collapsed="false">
      <c r="C7047" s="163" t="s">
        <v>12558</v>
      </c>
      <c r="D7047" s="163" t="s">
        <v>5649</v>
      </c>
      <c r="E7047" s="183" t="s">
        <v>5649</v>
      </c>
    </row>
    <row r="7048" customFormat="false" ht="16.4" hidden="false" customHeight="false" outlineLevel="0" collapsed="false">
      <c r="C7048" s="163" t="s">
        <v>12559</v>
      </c>
      <c r="D7048" s="163" t="s">
        <v>5649</v>
      </c>
      <c r="E7048" s="183" t="s">
        <v>5649</v>
      </c>
    </row>
    <row r="7049" customFormat="false" ht="16.4" hidden="false" customHeight="false" outlineLevel="0" collapsed="false">
      <c r="C7049" s="163" t="s">
        <v>12560</v>
      </c>
      <c r="D7049" s="163" t="s">
        <v>5649</v>
      </c>
      <c r="E7049" s="183" t="s">
        <v>5649</v>
      </c>
    </row>
    <row r="7050" customFormat="false" ht="16.4" hidden="false" customHeight="false" outlineLevel="0" collapsed="false">
      <c r="C7050" s="163" t="s">
        <v>12561</v>
      </c>
      <c r="D7050" s="163" t="s">
        <v>5649</v>
      </c>
      <c r="E7050" s="183" t="s">
        <v>5649</v>
      </c>
    </row>
    <row r="7051" customFormat="false" ht="16.4" hidden="false" customHeight="false" outlineLevel="0" collapsed="false">
      <c r="C7051" s="163" t="s">
        <v>12562</v>
      </c>
      <c r="D7051" s="163" t="s">
        <v>5649</v>
      </c>
      <c r="E7051" s="183" t="s">
        <v>5649</v>
      </c>
    </row>
    <row r="7052" customFormat="false" ht="16.4" hidden="false" customHeight="false" outlineLevel="0" collapsed="false">
      <c r="C7052" s="163" t="s">
        <v>12563</v>
      </c>
      <c r="D7052" s="163" t="s">
        <v>5649</v>
      </c>
      <c r="E7052" s="183" t="s">
        <v>5649</v>
      </c>
    </row>
    <row r="7053" customFormat="false" ht="16.4" hidden="false" customHeight="false" outlineLevel="0" collapsed="false">
      <c r="C7053" s="163" t="s">
        <v>12564</v>
      </c>
      <c r="D7053" s="163" t="s">
        <v>5649</v>
      </c>
      <c r="E7053" s="183" t="s">
        <v>5649</v>
      </c>
    </row>
    <row r="7054" customFormat="false" ht="16.4" hidden="false" customHeight="false" outlineLevel="0" collapsed="false">
      <c r="C7054" s="163" t="s">
        <v>12565</v>
      </c>
      <c r="D7054" s="163" t="s">
        <v>5649</v>
      </c>
      <c r="E7054" s="183" t="s">
        <v>5649</v>
      </c>
    </row>
    <row r="7055" customFormat="false" ht="16.4" hidden="false" customHeight="false" outlineLevel="0" collapsed="false">
      <c r="C7055" s="163" t="s">
        <v>12566</v>
      </c>
      <c r="D7055" s="163" t="s">
        <v>5649</v>
      </c>
      <c r="E7055" s="183" t="s">
        <v>5649</v>
      </c>
    </row>
    <row r="7056" customFormat="false" ht="16.4" hidden="false" customHeight="false" outlineLevel="0" collapsed="false">
      <c r="C7056" s="163" t="s">
        <v>12567</v>
      </c>
      <c r="D7056" s="163" t="s">
        <v>5649</v>
      </c>
      <c r="E7056" s="183" t="s">
        <v>5649</v>
      </c>
    </row>
    <row r="7057" customFormat="false" ht="16.4" hidden="false" customHeight="false" outlineLevel="0" collapsed="false">
      <c r="C7057" s="163" t="s">
        <v>12568</v>
      </c>
      <c r="D7057" s="163" t="s">
        <v>5649</v>
      </c>
      <c r="E7057" s="183" t="s">
        <v>5649</v>
      </c>
    </row>
    <row r="7058" customFormat="false" ht="16.4" hidden="false" customHeight="false" outlineLevel="0" collapsed="false">
      <c r="C7058" s="163" t="s">
        <v>12569</v>
      </c>
      <c r="D7058" s="163" t="s">
        <v>5649</v>
      </c>
      <c r="E7058" s="183" t="s">
        <v>5649</v>
      </c>
    </row>
    <row r="7059" customFormat="false" ht="16.4" hidden="false" customHeight="false" outlineLevel="0" collapsed="false">
      <c r="C7059" s="163" t="s">
        <v>12570</v>
      </c>
      <c r="D7059" s="163" t="s">
        <v>5649</v>
      </c>
      <c r="E7059" s="183" t="s">
        <v>5649</v>
      </c>
    </row>
    <row r="7060" customFormat="false" ht="16.4" hidden="false" customHeight="false" outlineLevel="0" collapsed="false">
      <c r="C7060" s="163" t="s">
        <v>12571</v>
      </c>
      <c r="D7060" s="163" t="s">
        <v>5649</v>
      </c>
      <c r="E7060" s="183" t="s">
        <v>5649</v>
      </c>
    </row>
    <row r="7061" customFormat="false" ht="16.4" hidden="false" customHeight="false" outlineLevel="0" collapsed="false">
      <c r="C7061" s="163" t="s">
        <v>12572</v>
      </c>
      <c r="D7061" s="163" t="s">
        <v>5649</v>
      </c>
      <c r="E7061" s="183" t="s">
        <v>5649</v>
      </c>
    </row>
    <row r="7062" customFormat="false" ht="16.4" hidden="false" customHeight="false" outlineLevel="0" collapsed="false">
      <c r="C7062" s="163" t="s">
        <v>12573</v>
      </c>
      <c r="D7062" s="163" t="s">
        <v>5649</v>
      </c>
      <c r="E7062" s="183" t="s">
        <v>5649</v>
      </c>
    </row>
    <row r="7063" customFormat="false" ht="16.4" hidden="false" customHeight="false" outlineLevel="0" collapsed="false">
      <c r="C7063" s="163" t="s">
        <v>12574</v>
      </c>
      <c r="D7063" s="163" t="s">
        <v>5649</v>
      </c>
      <c r="E7063" s="183" t="s">
        <v>5649</v>
      </c>
    </row>
    <row r="7064" customFormat="false" ht="16.4" hidden="false" customHeight="false" outlineLevel="0" collapsed="false">
      <c r="C7064" s="163" t="s">
        <v>12575</v>
      </c>
      <c r="D7064" s="163" t="s">
        <v>5649</v>
      </c>
      <c r="E7064" s="183" t="s">
        <v>5649</v>
      </c>
    </row>
    <row r="7065" customFormat="false" ht="16.4" hidden="false" customHeight="false" outlineLevel="0" collapsed="false">
      <c r="C7065" s="163" t="s">
        <v>12576</v>
      </c>
      <c r="D7065" s="163" t="s">
        <v>5649</v>
      </c>
      <c r="E7065" s="183" t="s">
        <v>5649</v>
      </c>
    </row>
    <row r="7066" customFormat="false" ht="16.4" hidden="false" customHeight="false" outlineLevel="0" collapsed="false">
      <c r="C7066" s="163" t="s">
        <v>12577</v>
      </c>
      <c r="D7066" s="163" t="s">
        <v>5649</v>
      </c>
      <c r="E7066" s="183" t="s">
        <v>5649</v>
      </c>
    </row>
    <row r="7067" customFormat="false" ht="16.4" hidden="false" customHeight="false" outlineLevel="0" collapsed="false">
      <c r="C7067" s="163" t="s">
        <v>12578</v>
      </c>
      <c r="D7067" s="163" t="s">
        <v>5649</v>
      </c>
      <c r="E7067" s="183" t="s">
        <v>5649</v>
      </c>
    </row>
    <row r="7068" customFormat="false" ht="16.4" hidden="false" customHeight="false" outlineLevel="0" collapsed="false">
      <c r="C7068" s="163" t="s">
        <v>12579</v>
      </c>
      <c r="D7068" s="163" t="s">
        <v>5649</v>
      </c>
      <c r="E7068" s="183" t="s">
        <v>5649</v>
      </c>
    </row>
    <row r="7069" customFormat="false" ht="16.4" hidden="false" customHeight="false" outlineLevel="0" collapsed="false">
      <c r="C7069" s="163" t="s">
        <v>12580</v>
      </c>
      <c r="D7069" s="163" t="s">
        <v>5649</v>
      </c>
      <c r="E7069" s="183" t="s">
        <v>5649</v>
      </c>
    </row>
    <row r="7070" customFormat="false" ht="16.4" hidden="false" customHeight="false" outlineLevel="0" collapsed="false">
      <c r="C7070" s="163" t="s">
        <v>12581</v>
      </c>
      <c r="D7070" s="163" t="s">
        <v>5649</v>
      </c>
      <c r="E7070" s="183" t="s">
        <v>5649</v>
      </c>
    </row>
    <row r="7071" customFormat="false" ht="16.4" hidden="false" customHeight="false" outlineLevel="0" collapsed="false">
      <c r="C7071" s="163" t="s">
        <v>12582</v>
      </c>
      <c r="D7071" s="163" t="s">
        <v>5649</v>
      </c>
      <c r="E7071" s="183" t="s">
        <v>5649</v>
      </c>
    </row>
    <row r="7072" customFormat="false" ht="16.4" hidden="false" customHeight="false" outlineLevel="0" collapsed="false">
      <c r="C7072" s="163" t="s">
        <v>12583</v>
      </c>
      <c r="D7072" s="163" t="s">
        <v>5649</v>
      </c>
      <c r="E7072" s="183" t="s">
        <v>5649</v>
      </c>
    </row>
    <row r="7073" customFormat="false" ht="16.4" hidden="false" customHeight="false" outlineLevel="0" collapsed="false">
      <c r="C7073" s="163" t="s">
        <v>12584</v>
      </c>
      <c r="D7073" s="163" t="s">
        <v>5649</v>
      </c>
      <c r="E7073" s="183" t="s">
        <v>5649</v>
      </c>
    </row>
    <row r="7074" customFormat="false" ht="16.4" hidden="false" customHeight="false" outlineLevel="0" collapsed="false">
      <c r="C7074" s="163" t="s">
        <v>12585</v>
      </c>
      <c r="D7074" s="163" t="s">
        <v>5649</v>
      </c>
      <c r="E7074" s="183" t="s">
        <v>5649</v>
      </c>
    </row>
    <row r="7075" customFormat="false" ht="16.4" hidden="false" customHeight="false" outlineLevel="0" collapsed="false">
      <c r="C7075" s="163" t="s">
        <v>12586</v>
      </c>
      <c r="D7075" s="163" t="s">
        <v>5649</v>
      </c>
      <c r="E7075" s="183" t="s">
        <v>5649</v>
      </c>
    </row>
    <row r="7076" customFormat="false" ht="16.4" hidden="false" customHeight="false" outlineLevel="0" collapsed="false">
      <c r="C7076" s="163" t="s">
        <v>12587</v>
      </c>
      <c r="D7076" s="163" t="s">
        <v>5649</v>
      </c>
      <c r="E7076" s="183" t="s">
        <v>5649</v>
      </c>
    </row>
    <row r="7077" customFormat="false" ht="16.4" hidden="false" customHeight="false" outlineLevel="0" collapsed="false">
      <c r="C7077" s="163" t="s">
        <v>12588</v>
      </c>
      <c r="D7077" s="163" t="s">
        <v>5649</v>
      </c>
      <c r="E7077" s="183" t="s">
        <v>5649</v>
      </c>
    </row>
    <row r="7078" customFormat="false" ht="16.4" hidden="false" customHeight="false" outlineLevel="0" collapsed="false">
      <c r="C7078" s="163" t="s">
        <v>12589</v>
      </c>
      <c r="D7078" s="163" t="s">
        <v>5649</v>
      </c>
      <c r="E7078" s="183" t="s">
        <v>5649</v>
      </c>
    </row>
    <row r="7079" customFormat="false" ht="16.4" hidden="false" customHeight="false" outlineLevel="0" collapsed="false">
      <c r="C7079" s="163" t="s">
        <v>12590</v>
      </c>
      <c r="D7079" s="163" t="s">
        <v>5649</v>
      </c>
      <c r="E7079" s="183" t="s">
        <v>5649</v>
      </c>
    </row>
    <row r="7080" customFormat="false" ht="16.4" hidden="false" customHeight="false" outlineLevel="0" collapsed="false">
      <c r="C7080" s="163" t="s">
        <v>12591</v>
      </c>
      <c r="D7080" s="163" t="s">
        <v>5649</v>
      </c>
      <c r="E7080" s="183" t="s">
        <v>5649</v>
      </c>
    </row>
    <row r="7081" customFormat="false" ht="16.4" hidden="false" customHeight="false" outlineLevel="0" collapsed="false">
      <c r="C7081" s="163" t="s">
        <v>12592</v>
      </c>
      <c r="D7081" s="163" t="s">
        <v>5649</v>
      </c>
      <c r="E7081" s="183" t="s">
        <v>5649</v>
      </c>
    </row>
    <row r="7082" customFormat="false" ht="16.4" hidden="false" customHeight="false" outlineLevel="0" collapsed="false">
      <c r="C7082" s="163" t="s">
        <v>12593</v>
      </c>
      <c r="D7082" s="163" t="s">
        <v>5649</v>
      </c>
      <c r="E7082" s="183" t="s">
        <v>5649</v>
      </c>
    </row>
    <row r="7083" customFormat="false" ht="16.4" hidden="false" customHeight="false" outlineLevel="0" collapsed="false">
      <c r="C7083" s="163" t="s">
        <v>12594</v>
      </c>
      <c r="D7083" s="163" t="s">
        <v>5649</v>
      </c>
      <c r="E7083" s="183" t="s">
        <v>5649</v>
      </c>
    </row>
    <row r="7084" customFormat="false" ht="16.4" hidden="false" customHeight="false" outlineLevel="0" collapsed="false">
      <c r="C7084" s="163" t="s">
        <v>12595</v>
      </c>
      <c r="D7084" s="163" t="s">
        <v>5649</v>
      </c>
      <c r="E7084" s="183" t="s">
        <v>5649</v>
      </c>
    </row>
    <row r="7085" customFormat="false" ht="16.4" hidden="false" customHeight="false" outlineLevel="0" collapsed="false">
      <c r="C7085" s="163" t="s">
        <v>12596</v>
      </c>
      <c r="D7085" s="163" t="s">
        <v>5649</v>
      </c>
      <c r="E7085" s="183" t="s">
        <v>5649</v>
      </c>
    </row>
    <row r="7086" customFormat="false" ht="16.4" hidden="false" customHeight="false" outlineLevel="0" collapsed="false">
      <c r="C7086" s="163" t="s">
        <v>12597</v>
      </c>
      <c r="D7086" s="163" t="s">
        <v>5649</v>
      </c>
      <c r="E7086" s="183" t="s">
        <v>5649</v>
      </c>
    </row>
    <row r="7087" customFormat="false" ht="16.4" hidden="false" customHeight="false" outlineLevel="0" collapsed="false">
      <c r="C7087" s="163" t="s">
        <v>12598</v>
      </c>
      <c r="D7087" s="163" t="s">
        <v>5649</v>
      </c>
      <c r="E7087" s="183" t="s">
        <v>5649</v>
      </c>
    </row>
    <row r="7088" customFormat="false" ht="16.4" hidden="false" customHeight="false" outlineLevel="0" collapsed="false">
      <c r="C7088" s="163" t="s">
        <v>12599</v>
      </c>
      <c r="D7088" s="163" t="s">
        <v>5649</v>
      </c>
      <c r="E7088" s="183" t="s">
        <v>5649</v>
      </c>
    </row>
    <row r="7089" customFormat="false" ht="16.4" hidden="false" customHeight="false" outlineLevel="0" collapsed="false">
      <c r="C7089" s="163" t="s">
        <v>12600</v>
      </c>
      <c r="D7089" s="163" t="s">
        <v>5649</v>
      </c>
      <c r="E7089" s="183" t="s">
        <v>5649</v>
      </c>
    </row>
    <row r="7090" customFormat="false" ht="16.4" hidden="false" customHeight="false" outlineLevel="0" collapsed="false">
      <c r="C7090" s="163" t="s">
        <v>12601</v>
      </c>
      <c r="D7090" s="163" t="s">
        <v>5649</v>
      </c>
      <c r="E7090" s="183" t="s">
        <v>5649</v>
      </c>
    </row>
    <row r="7091" customFormat="false" ht="16.4" hidden="false" customHeight="false" outlineLevel="0" collapsed="false">
      <c r="C7091" s="163" t="s">
        <v>12602</v>
      </c>
      <c r="D7091" s="163" t="s">
        <v>5649</v>
      </c>
      <c r="E7091" s="183" t="s">
        <v>5649</v>
      </c>
    </row>
    <row r="7092" customFormat="false" ht="16.4" hidden="false" customHeight="false" outlineLevel="0" collapsed="false">
      <c r="C7092" s="163" t="s">
        <v>12603</v>
      </c>
      <c r="D7092" s="163" t="s">
        <v>5649</v>
      </c>
      <c r="E7092" s="183" t="s">
        <v>5649</v>
      </c>
    </row>
    <row r="7093" customFormat="false" ht="16.4" hidden="false" customHeight="false" outlineLevel="0" collapsed="false">
      <c r="C7093" s="163" t="s">
        <v>12604</v>
      </c>
      <c r="D7093" s="163" t="s">
        <v>5649</v>
      </c>
      <c r="E7093" s="183" t="s">
        <v>5649</v>
      </c>
    </row>
    <row r="7094" customFormat="false" ht="16.4" hidden="false" customHeight="false" outlineLevel="0" collapsed="false">
      <c r="C7094" s="163" t="s">
        <v>12605</v>
      </c>
      <c r="D7094" s="163" t="s">
        <v>5649</v>
      </c>
      <c r="E7094" s="183" t="s">
        <v>5649</v>
      </c>
    </row>
    <row r="7095" customFormat="false" ht="16.4" hidden="false" customHeight="false" outlineLevel="0" collapsed="false">
      <c r="C7095" s="163" t="s">
        <v>12606</v>
      </c>
      <c r="D7095" s="163" t="s">
        <v>5649</v>
      </c>
      <c r="E7095" s="183" t="s">
        <v>5649</v>
      </c>
    </row>
    <row r="7096" customFormat="false" ht="16.4" hidden="false" customHeight="false" outlineLevel="0" collapsed="false">
      <c r="C7096" s="163" t="s">
        <v>12607</v>
      </c>
      <c r="D7096" s="163" t="s">
        <v>5649</v>
      </c>
      <c r="E7096" s="183" t="s">
        <v>5649</v>
      </c>
    </row>
    <row r="7097" customFormat="false" ht="16.4" hidden="false" customHeight="false" outlineLevel="0" collapsed="false">
      <c r="C7097" s="163" t="s">
        <v>12608</v>
      </c>
      <c r="D7097" s="163" t="s">
        <v>5649</v>
      </c>
      <c r="E7097" s="183" t="s">
        <v>5649</v>
      </c>
    </row>
    <row r="7098" customFormat="false" ht="16.4" hidden="false" customHeight="false" outlineLevel="0" collapsed="false">
      <c r="C7098" s="163" t="s">
        <v>12609</v>
      </c>
      <c r="D7098" s="163" t="s">
        <v>5649</v>
      </c>
      <c r="E7098" s="183" t="s">
        <v>5649</v>
      </c>
    </row>
    <row r="7099" customFormat="false" ht="16.4" hidden="false" customHeight="false" outlineLevel="0" collapsed="false">
      <c r="C7099" s="163" t="s">
        <v>12610</v>
      </c>
      <c r="D7099" s="163" t="s">
        <v>5649</v>
      </c>
      <c r="E7099" s="183" t="s">
        <v>5649</v>
      </c>
    </row>
    <row r="7100" customFormat="false" ht="16.4" hidden="false" customHeight="false" outlineLevel="0" collapsed="false">
      <c r="C7100" s="163" t="s">
        <v>12611</v>
      </c>
      <c r="D7100" s="163" t="s">
        <v>5649</v>
      </c>
      <c r="E7100" s="183" t="s">
        <v>5649</v>
      </c>
    </row>
    <row r="7101" customFormat="false" ht="16.4" hidden="false" customHeight="false" outlineLevel="0" collapsed="false">
      <c r="C7101" s="163" t="s">
        <v>12612</v>
      </c>
      <c r="D7101" s="163" t="s">
        <v>5649</v>
      </c>
      <c r="E7101" s="183" t="s">
        <v>5649</v>
      </c>
    </row>
    <row r="7102" customFormat="false" ht="16.4" hidden="false" customHeight="false" outlineLevel="0" collapsed="false">
      <c r="C7102" s="163" t="s">
        <v>12613</v>
      </c>
      <c r="D7102" s="163" t="s">
        <v>5649</v>
      </c>
      <c r="E7102" s="183" t="s">
        <v>5649</v>
      </c>
    </row>
    <row r="7103" customFormat="false" ht="16.4" hidden="false" customHeight="false" outlineLevel="0" collapsed="false">
      <c r="C7103" s="163" t="s">
        <v>12614</v>
      </c>
      <c r="D7103" s="163" t="s">
        <v>5649</v>
      </c>
      <c r="E7103" s="183" t="s">
        <v>5649</v>
      </c>
    </row>
    <row r="7104" customFormat="false" ht="16.4" hidden="false" customHeight="false" outlineLevel="0" collapsed="false">
      <c r="C7104" s="163" t="s">
        <v>12615</v>
      </c>
      <c r="D7104" s="163" t="s">
        <v>5649</v>
      </c>
      <c r="E7104" s="183" t="s">
        <v>5649</v>
      </c>
    </row>
    <row r="7105" customFormat="false" ht="16.4" hidden="false" customHeight="false" outlineLevel="0" collapsed="false">
      <c r="C7105" s="163" t="s">
        <v>12616</v>
      </c>
      <c r="D7105" s="163" t="s">
        <v>587</v>
      </c>
      <c r="E7105" s="183" t="s">
        <v>5649</v>
      </c>
    </row>
    <row r="7106" customFormat="false" ht="16.4" hidden="false" customHeight="false" outlineLevel="0" collapsed="false">
      <c r="C7106" s="163" t="s">
        <v>12617</v>
      </c>
      <c r="D7106" s="163" t="s">
        <v>587</v>
      </c>
      <c r="E7106" s="183" t="s">
        <v>5649</v>
      </c>
    </row>
    <row r="7107" customFormat="false" ht="16.4" hidden="false" customHeight="false" outlineLevel="0" collapsed="false">
      <c r="C7107" s="163" t="s">
        <v>12618</v>
      </c>
      <c r="D7107" s="163" t="s">
        <v>587</v>
      </c>
      <c r="E7107" s="183" t="s">
        <v>5649</v>
      </c>
    </row>
    <row r="7108" customFormat="false" ht="16.4" hidden="false" customHeight="false" outlineLevel="0" collapsed="false">
      <c r="C7108" s="163" t="s">
        <v>12619</v>
      </c>
      <c r="D7108" s="163" t="s">
        <v>587</v>
      </c>
      <c r="E7108" s="183" t="s">
        <v>5649</v>
      </c>
    </row>
    <row r="7109" customFormat="false" ht="16.4" hidden="false" customHeight="false" outlineLevel="0" collapsed="false">
      <c r="C7109" s="163" t="s">
        <v>12620</v>
      </c>
      <c r="D7109" s="163" t="s">
        <v>587</v>
      </c>
      <c r="E7109" s="183" t="s">
        <v>5649</v>
      </c>
    </row>
    <row r="7110" customFormat="false" ht="16.4" hidden="false" customHeight="false" outlineLevel="0" collapsed="false">
      <c r="C7110" s="163" t="s">
        <v>12621</v>
      </c>
      <c r="D7110" s="163" t="s">
        <v>587</v>
      </c>
      <c r="E7110" s="183" t="s">
        <v>5649</v>
      </c>
    </row>
    <row r="7111" customFormat="false" ht="16.4" hidden="false" customHeight="false" outlineLevel="0" collapsed="false">
      <c r="C7111" s="163" t="s">
        <v>12622</v>
      </c>
      <c r="D7111" s="163" t="s">
        <v>5649</v>
      </c>
      <c r="E7111" s="183" t="s">
        <v>5649</v>
      </c>
    </row>
    <row r="7112" customFormat="false" ht="16.4" hidden="false" customHeight="false" outlineLevel="0" collapsed="false">
      <c r="C7112" s="163" t="s">
        <v>12623</v>
      </c>
      <c r="D7112" s="163" t="s">
        <v>5649</v>
      </c>
      <c r="E7112" s="183" t="s">
        <v>5649</v>
      </c>
    </row>
    <row r="7113" customFormat="false" ht="16.4" hidden="false" customHeight="false" outlineLevel="0" collapsed="false">
      <c r="C7113" s="163" t="s">
        <v>12624</v>
      </c>
      <c r="D7113" s="163" t="s">
        <v>582</v>
      </c>
      <c r="E7113" s="183" t="s">
        <v>5649</v>
      </c>
    </row>
    <row r="7114" customFormat="false" ht="16.4" hidden="false" customHeight="false" outlineLevel="0" collapsed="false">
      <c r="C7114" s="163" t="s">
        <v>12625</v>
      </c>
      <c r="D7114" s="163" t="s">
        <v>5649</v>
      </c>
      <c r="E7114" s="183" t="s">
        <v>5649</v>
      </c>
    </row>
    <row r="7115" customFormat="false" ht="16.4" hidden="false" customHeight="false" outlineLevel="0" collapsed="false">
      <c r="C7115" s="163" t="s">
        <v>12626</v>
      </c>
      <c r="D7115" s="163" t="s">
        <v>5649</v>
      </c>
      <c r="E7115" s="183" t="s">
        <v>5649</v>
      </c>
    </row>
    <row r="7116" customFormat="false" ht="16.4" hidden="false" customHeight="false" outlineLevel="0" collapsed="false">
      <c r="C7116" s="163" t="s">
        <v>12627</v>
      </c>
      <c r="D7116" s="163" t="s">
        <v>5649</v>
      </c>
      <c r="E7116" s="183" t="s">
        <v>5649</v>
      </c>
    </row>
    <row r="7117" customFormat="false" ht="16.4" hidden="false" customHeight="false" outlineLevel="0" collapsed="false">
      <c r="C7117" s="163" t="s">
        <v>12628</v>
      </c>
      <c r="D7117" s="163" t="s">
        <v>5649</v>
      </c>
      <c r="E7117" s="183" t="s">
        <v>5649</v>
      </c>
    </row>
    <row r="7118" customFormat="false" ht="16.4" hidden="false" customHeight="false" outlineLevel="0" collapsed="false">
      <c r="C7118" s="163" t="s">
        <v>12629</v>
      </c>
      <c r="D7118" s="163" t="s">
        <v>5649</v>
      </c>
      <c r="E7118" s="183" t="n">
        <v>0.3041</v>
      </c>
    </row>
    <row r="7119" customFormat="false" ht="16.4" hidden="false" customHeight="false" outlineLevel="0" collapsed="false">
      <c r="C7119" s="163" t="s">
        <v>12630</v>
      </c>
      <c r="D7119" s="163" t="s">
        <v>5649</v>
      </c>
      <c r="E7119" s="183" t="n">
        <v>0.3041</v>
      </c>
    </row>
    <row r="7120" customFormat="false" ht="16.4" hidden="false" customHeight="false" outlineLevel="0" collapsed="false">
      <c r="C7120" s="163" t="s">
        <v>12631</v>
      </c>
      <c r="D7120" s="163" t="s">
        <v>5649</v>
      </c>
      <c r="E7120" s="183" t="n">
        <v>0.3041</v>
      </c>
    </row>
    <row r="7121" customFormat="false" ht="16.4" hidden="false" customHeight="false" outlineLevel="0" collapsed="false">
      <c r="C7121" s="163" t="s">
        <v>12632</v>
      </c>
      <c r="D7121" s="163" t="s">
        <v>5649</v>
      </c>
      <c r="E7121" s="183" t="n">
        <v>0.3041</v>
      </c>
    </row>
    <row r="7122" customFormat="false" ht="16.4" hidden="false" customHeight="false" outlineLevel="0" collapsed="false">
      <c r="C7122" s="163" t="s">
        <v>12633</v>
      </c>
      <c r="D7122" s="163" t="s">
        <v>5649</v>
      </c>
      <c r="E7122" s="183" t="n">
        <v>0.3041</v>
      </c>
    </row>
    <row r="7123" customFormat="false" ht="16.4" hidden="false" customHeight="false" outlineLevel="0" collapsed="false">
      <c r="C7123" s="163" t="s">
        <v>12634</v>
      </c>
      <c r="D7123" s="163" t="s">
        <v>5649</v>
      </c>
      <c r="E7123" s="183" t="n">
        <v>0.3041</v>
      </c>
    </row>
    <row r="7124" customFormat="false" ht="16.4" hidden="false" customHeight="false" outlineLevel="0" collapsed="false">
      <c r="C7124" s="163" t="s">
        <v>12635</v>
      </c>
      <c r="D7124" s="163" t="s">
        <v>5649</v>
      </c>
      <c r="E7124" s="183" t="s">
        <v>5649</v>
      </c>
    </row>
    <row r="7125" customFormat="false" ht="16.4" hidden="false" customHeight="false" outlineLevel="0" collapsed="false">
      <c r="C7125" s="163" t="s">
        <v>12636</v>
      </c>
      <c r="D7125" s="163" t="s">
        <v>5649</v>
      </c>
      <c r="E7125" s="183" t="s">
        <v>5649</v>
      </c>
    </row>
    <row r="7126" customFormat="false" ht="16.4" hidden="false" customHeight="false" outlineLevel="0" collapsed="false">
      <c r="C7126" s="163" t="s">
        <v>581</v>
      </c>
      <c r="D7126" s="163" t="s">
        <v>5649</v>
      </c>
      <c r="E7126" s="183" t="n">
        <v>0.5214</v>
      </c>
    </row>
    <row r="7127" customFormat="false" ht="16.4" hidden="false" customHeight="false" outlineLevel="0" collapsed="false">
      <c r="C7127" s="163" t="s">
        <v>12637</v>
      </c>
      <c r="D7127" s="163" t="s">
        <v>5649</v>
      </c>
      <c r="E7127" s="183" t="s">
        <v>5649</v>
      </c>
    </row>
    <row r="7128" customFormat="false" ht="16.4" hidden="false" customHeight="false" outlineLevel="0" collapsed="false">
      <c r="C7128" s="163" t="s">
        <v>12638</v>
      </c>
      <c r="D7128" s="163" t="s">
        <v>5649</v>
      </c>
      <c r="E7128" s="183" t="s">
        <v>5649</v>
      </c>
    </row>
    <row r="7129" customFormat="false" ht="16.4" hidden="false" customHeight="false" outlineLevel="0" collapsed="false">
      <c r="C7129" s="163" t="s">
        <v>12639</v>
      </c>
      <c r="D7129" s="163" t="s">
        <v>5649</v>
      </c>
      <c r="E7129" s="183" t="s">
        <v>5649</v>
      </c>
    </row>
    <row r="7130" customFormat="false" ht="16.4" hidden="false" customHeight="false" outlineLevel="0" collapsed="false">
      <c r="C7130" s="163" t="s">
        <v>12640</v>
      </c>
      <c r="D7130" s="163" t="s">
        <v>5649</v>
      </c>
      <c r="E7130" s="183" t="s">
        <v>5649</v>
      </c>
    </row>
    <row r="7131" customFormat="false" ht="16.4" hidden="false" customHeight="false" outlineLevel="0" collapsed="false">
      <c r="C7131" s="163" t="s">
        <v>12641</v>
      </c>
      <c r="D7131" s="163" t="s">
        <v>5649</v>
      </c>
      <c r="E7131" s="183" t="s">
        <v>5649</v>
      </c>
    </row>
    <row r="7132" customFormat="false" ht="16.4" hidden="false" customHeight="false" outlineLevel="0" collapsed="false">
      <c r="C7132" s="163" t="s">
        <v>12642</v>
      </c>
      <c r="D7132" s="163" t="s">
        <v>5649</v>
      </c>
      <c r="E7132" s="183" t="s">
        <v>5649</v>
      </c>
    </row>
    <row r="7133" customFormat="false" ht="16.4" hidden="false" customHeight="false" outlineLevel="0" collapsed="false">
      <c r="C7133" s="163" t="s">
        <v>12643</v>
      </c>
      <c r="D7133" s="163" t="s">
        <v>5649</v>
      </c>
      <c r="E7133" s="183" t="s">
        <v>5649</v>
      </c>
    </row>
    <row r="7134" customFormat="false" ht="16.4" hidden="false" customHeight="false" outlineLevel="0" collapsed="false">
      <c r="C7134" s="163" t="s">
        <v>12644</v>
      </c>
      <c r="D7134" s="163" t="s">
        <v>5649</v>
      </c>
      <c r="E7134" s="183" t="s">
        <v>5649</v>
      </c>
    </row>
    <row r="7135" customFormat="false" ht="16.4" hidden="false" customHeight="false" outlineLevel="0" collapsed="false">
      <c r="C7135" s="163" t="s">
        <v>12645</v>
      </c>
      <c r="D7135" s="163" t="s">
        <v>5649</v>
      </c>
      <c r="E7135" s="183" t="s">
        <v>5649</v>
      </c>
    </row>
    <row r="7136" customFormat="false" ht="16.4" hidden="false" customHeight="false" outlineLevel="0" collapsed="false">
      <c r="C7136" s="163" t="s">
        <v>12646</v>
      </c>
      <c r="D7136" s="163" t="s">
        <v>5649</v>
      </c>
      <c r="E7136" s="183" t="s">
        <v>5649</v>
      </c>
    </row>
    <row r="7137" customFormat="false" ht="16.4" hidden="false" customHeight="false" outlineLevel="0" collapsed="false">
      <c r="C7137" s="163" t="s">
        <v>12647</v>
      </c>
      <c r="D7137" s="163" t="s">
        <v>5649</v>
      </c>
      <c r="E7137" s="183" t="s">
        <v>5649</v>
      </c>
    </row>
    <row r="7138" customFormat="false" ht="16.4" hidden="false" customHeight="false" outlineLevel="0" collapsed="false">
      <c r="C7138" s="163" t="s">
        <v>12648</v>
      </c>
      <c r="D7138" s="163" t="s">
        <v>5649</v>
      </c>
      <c r="E7138" s="183" t="s">
        <v>5649</v>
      </c>
    </row>
    <row r="7139" customFormat="false" ht="16.4" hidden="false" customHeight="false" outlineLevel="0" collapsed="false">
      <c r="C7139" s="163" t="s">
        <v>12649</v>
      </c>
      <c r="D7139" s="163" t="s">
        <v>589</v>
      </c>
      <c r="E7139" s="183" t="s">
        <v>5649</v>
      </c>
    </row>
    <row r="7140" customFormat="false" ht="16.4" hidden="false" customHeight="false" outlineLevel="0" collapsed="false">
      <c r="C7140" s="163" t="s">
        <v>12650</v>
      </c>
      <c r="D7140" s="163" t="s">
        <v>592</v>
      </c>
      <c r="E7140" s="183" t="s">
        <v>5649</v>
      </c>
    </row>
    <row r="7141" customFormat="false" ht="16.4" hidden="false" customHeight="false" outlineLevel="0" collapsed="false">
      <c r="C7141" s="163" t="s">
        <v>12651</v>
      </c>
      <c r="D7141" s="163" t="s">
        <v>594</v>
      </c>
      <c r="E7141" s="183" t="s">
        <v>5649</v>
      </c>
    </row>
    <row r="7142" customFormat="false" ht="16.4" hidden="false" customHeight="false" outlineLevel="0" collapsed="false">
      <c r="C7142" s="163" t="s">
        <v>12652</v>
      </c>
      <c r="D7142" s="163" t="s">
        <v>5649</v>
      </c>
      <c r="E7142" s="183" t="s">
        <v>5649</v>
      </c>
    </row>
    <row r="7143" customFormat="false" ht="16.4" hidden="false" customHeight="false" outlineLevel="0" collapsed="false">
      <c r="C7143" s="163" t="s">
        <v>12653</v>
      </c>
      <c r="D7143" s="163" t="s">
        <v>5649</v>
      </c>
      <c r="E7143" s="183" t="s">
        <v>5649</v>
      </c>
    </row>
    <row r="7144" customFormat="false" ht="16.4" hidden="false" customHeight="false" outlineLevel="0" collapsed="false">
      <c r="C7144" s="163" t="s">
        <v>12654</v>
      </c>
      <c r="D7144" s="163" t="s">
        <v>5649</v>
      </c>
      <c r="E7144" s="183" t="s">
        <v>5649</v>
      </c>
    </row>
    <row r="7145" customFormat="false" ht="16.4" hidden="false" customHeight="false" outlineLevel="0" collapsed="false">
      <c r="C7145" s="163" t="s">
        <v>12655</v>
      </c>
      <c r="D7145" s="163" t="s">
        <v>5649</v>
      </c>
      <c r="E7145" s="183" t="s">
        <v>5649</v>
      </c>
    </row>
    <row r="7146" customFormat="false" ht="16.4" hidden="false" customHeight="false" outlineLevel="0" collapsed="false">
      <c r="C7146" s="163" t="s">
        <v>12656</v>
      </c>
      <c r="D7146" s="163" t="s">
        <v>5649</v>
      </c>
      <c r="E7146" s="183" t="s">
        <v>5649</v>
      </c>
    </row>
    <row r="7147" customFormat="false" ht="16.4" hidden="false" customHeight="false" outlineLevel="0" collapsed="false">
      <c r="C7147" s="163" t="s">
        <v>12657</v>
      </c>
      <c r="D7147" s="163" t="s">
        <v>5649</v>
      </c>
      <c r="E7147" s="183" t="s">
        <v>5649</v>
      </c>
    </row>
    <row r="7148" customFormat="false" ht="16.4" hidden="false" customHeight="false" outlineLevel="0" collapsed="false">
      <c r="C7148" s="163" t="s">
        <v>12658</v>
      </c>
      <c r="D7148" s="163" t="s">
        <v>5649</v>
      </c>
      <c r="E7148" s="183" t="s">
        <v>5649</v>
      </c>
    </row>
    <row r="7149" customFormat="false" ht="16.4" hidden="false" customHeight="false" outlineLevel="0" collapsed="false">
      <c r="C7149" s="163" t="s">
        <v>12659</v>
      </c>
      <c r="D7149" s="163" t="s">
        <v>5649</v>
      </c>
      <c r="E7149" s="183" t="s">
        <v>5649</v>
      </c>
    </row>
    <row r="7150" customFormat="false" ht="16.4" hidden="false" customHeight="false" outlineLevel="0" collapsed="false">
      <c r="C7150" s="163" t="s">
        <v>12660</v>
      </c>
      <c r="D7150" s="163" t="s">
        <v>5649</v>
      </c>
      <c r="E7150" s="183" t="s">
        <v>5649</v>
      </c>
    </row>
    <row r="7151" customFormat="false" ht="16.4" hidden="false" customHeight="false" outlineLevel="0" collapsed="false">
      <c r="C7151" s="163" t="s">
        <v>12661</v>
      </c>
      <c r="D7151" s="163" t="s">
        <v>5649</v>
      </c>
      <c r="E7151" s="183" t="s">
        <v>5649</v>
      </c>
    </row>
    <row r="7152" customFormat="false" ht="16.4" hidden="false" customHeight="false" outlineLevel="0" collapsed="false">
      <c r="C7152" s="163" t="s">
        <v>588</v>
      </c>
      <c r="D7152" s="163" t="s">
        <v>5649</v>
      </c>
      <c r="E7152" s="183" t="n">
        <v>0.3041</v>
      </c>
    </row>
    <row r="7153" customFormat="false" ht="16.4" hidden="false" customHeight="false" outlineLevel="0" collapsed="false">
      <c r="C7153" s="163" t="s">
        <v>591</v>
      </c>
      <c r="D7153" s="163" t="s">
        <v>5649</v>
      </c>
      <c r="E7153" s="183" t="n">
        <v>0.5214</v>
      </c>
    </row>
    <row r="7154" customFormat="false" ht="16.4" hidden="false" customHeight="false" outlineLevel="0" collapsed="false">
      <c r="C7154" s="163" t="s">
        <v>593</v>
      </c>
      <c r="D7154" s="163" t="s">
        <v>5649</v>
      </c>
      <c r="E7154" s="183" t="n">
        <v>0.5214</v>
      </c>
    </row>
    <row r="7155" customFormat="false" ht="16.4" hidden="false" customHeight="false" outlineLevel="0" collapsed="false">
      <c r="C7155" s="163" t="s">
        <v>12662</v>
      </c>
      <c r="D7155" s="163" t="s">
        <v>5649</v>
      </c>
      <c r="E7155" s="183" t="s">
        <v>5649</v>
      </c>
    </row>
    <row r="7156" customFormat="false" ht="16.4" hidden="false" customHeight="false" outlineLevel="0" collapsed="false">
      <c r="C7156" s="163" t="s">
        <v>12663</v>
      </c>
      <c r="D7156" s="163" t="s">
        <v>5649</v>
      </c>
      <c r="E7156" s="183" t="s">
        <v>5649</v>
      </c>
    </row>
    <row r="7157" customFormat="false" ht="16.4" hidden="false" customHeight="false" outlineLevel="0" collapsed="false">
      <c r="C7157" s="163" t="s">
        <v>12664</v>
      </c>
      <c r="D7157" s="163" t="s">
        <v>5649</v>
      </c>
      <c r="E7157" s="183" t="s">
        <v>5649</v>
      </c>
    </row>
    <row r="7158" customFormat="false" ht="16.4" hidden="false" customHeight="false" outlineLevel="0" collapsed="false">
      <c r="C7158" s="163" t="s">
        <v>12665</v>
      </c>
      <c r="D7158" s="163" t="s">
        <v>5649</v>
      </c>
      <c r="E7158" s="183" t="s">
        <v>5649</v>
      </c>
    </row>
    <row r="7159" customFormat="false" ht="16.4" hidden="false" customHeight="false" outlineLevel="0" collapsed="false">
      <c r="C7159" s="163" t="s">
        <v>12666</v>
      </c>
      <c r="D7159" s="163" t="s">
        <v>5649</v>
      </c>
      <c r="E7159" s="183" t="s">
        <v>5649</v>
      </c>
    </row>
    <row r="7160" customFormat="false" ht="16.4" hidden="false" customHeight="false" outlineLevel="0" collapsed="false">
      <c r="C7160" s="163" t="s">
        <v>12667</v>
      </c>
      <c r="D7160" s="163" t="s">
        <v>5649</v>
      </c>
      <c r="E7160" s="183" t="s">
        <v>5649</v>
      </c>
    </row>
    <row r="7161" customFormat="false" ht="16.4" hidden="false" customHeight="false" outlineLevel="0" collapsed="false">
      <c r="C7161" s="163" t="s">
        <v>12668</v>
      </c>
      <c r="D7161" s="163" t="s">
        <v>5649</v>
      </c>
      <c r="E7161" s="183" t="s">
        <v>5649</v>
      </c>
    </row>
    <row r="7162" customFormat="false" ht="16.4" hidden="false" customHeight="false" outlineLevel="0" collapsed="false">
      <c r="C7162" s="163" t="s">
        <v>12669</v>
      </c>
      <c r="D7162" s="163" t="s">
        <v>5649</v>
      </c>
      <c r="E7162" s="183" t="s">
        <v>5649</v>
      </c>
    </row>
    <row r="7163" customFormat="false" ht="16.4" hidden="false" customHeight="false" outlineLevel="0" collapsed="false">
      <c r="C7163" s="163" t="s">
        <v>12670</v>
      </c>
      <c r="D7163" s="163" t="s">
        <v>5649</v>
      </c>
      <c r="E7163" s="183" t="s">
        <v>5649</v>
      </c>
    </row>
    <row r="7164" customFormat="false" ht="16.4" hidden="false" customHeight="false" outlineLevel="0" collapsed="false">
      <c r="C7164" s="163" t="s">
        <v>12671</v>
      </c>
      <c r="D7164" s="163" t="s">
        <v>5649</v>
      </c>
      <c r="E7164" s="183" t="s">
        <v>5649</v>
      </c>
    </row>
    <row r="7165" customFormat="false" ht="16.4" hidden="false" customHeight="false" outlineLevel="0" collapsed="false">
      <c r="C7165" s="163" t="s">
        <v>12672</v>
      </c>
      <c r="D7165" s="163" t="s">
        <v>5649</v>
      </c>
      <c r="E7165" s="183" t="s">
        <v>5649</v>
      </c>
    </row>
    <row r="7166" customFormat="false" ht="16.4" hidden="false" customHeight="false" outlineLevel="0" collapsed="false">
      <c r="C7166" s="163" t="s">
        <v>12673</v>
      </c>
      <c r="D7166" s="163" t="s">
        <v>5649</v>
      </c>
      <c r="E7166" s="183" t="s">
        <v>5649</v>
      </c>
    </row>
    <row r="7167" customFormat="false" ht="16.4" hidden="false" customHeight="false" outlineLevel="0" collapsed="false">
      <c r="C7167" s="163" t="s">
        <v>12674</v>
      </c>
      <c r="D7167" s="163" t="s">
        <v>5649</v>
      </c>
      <c r="E7167" s="183" t="s">
        <v>5649</v>
      </c>
    </row>
    <row r="7168" customFormat="false" ht="16.4" hidden="false" customHeight="false" outlineLevel="0" collapsed="false">
      <c r="C7168" s="163" t="s">
        <v>12675</v>
      </c>
      <c r="D7168" s="163" t="s">
        <v>5649</v>
      </c>
      <c r="E7168" s="183" t="s">
        <v>5649</v>
      </c>
    </row>
    <row r="7169" customFormat="false" ht="16.4" hidden="false" customHeight="false" outlineLevel="0" collapsed="false">
      <c r="C7169" s="163" t="s">
        <v>12676</v>
      </c>
      <c r="D7169" s="163" t="s">
        <v>5649</v>
      </c>
      <c r="E7169" s="183" t="s">
        <v>5649</v>
      </c>
    </row>
    <row r="7170" customFormat="false" ht="16.4" hidden="false" customHeight="false" outlineLevel="0" collapsed="false">
      <c r="C7170" s="163" t="s">
        <v>12677</v>
      </c>
      <c r="D7170" s="163" t="s">
        <v>5649</v>
      </c>
      <c r="E7170" s="183" t="s">
        <v>5649</v>
      </c>
    </row>
    <row r="7171" customFormat="false" ht="16.4" hidden="false" customHeight="false" outlineLevel="0" collapsed="false">
      <c r="C7171" s="163" t="s">
        <v>12678</v>
      </c>
      <c r="D7171" s="163" t="s">
        <v>5649</v>
      </c>
      <c r="E7171" s="183" t="s">
        <v>5649</v>
      </c>
    </row>
    <row r="7172" customFormat="false" ht="16.4" hidden="false" customHeight="false" outlineLevel="0" collapsed="false">
      <c r="C7172" s="163" t="s">
        <v>12679</v>
      </c>
      <c r="D7172" s="163" t="s">
        <v>5649</v>
      </c>
      <c r="E7172" s="183" t="s">
        <v>5649</v>
      </c>
    </row>
    <row r="7173" customFormat="false" ht="16.4" hidden="false" customHeight="false" outlineLevel="0" collapsed="false">
      <c r="C7173" s="163" t="s">
        <v>12680</v>
      </c>
      <c r="D7173" s="163" t="s">
        <v>5649</v>
      </c>
      <c r="E7173" s="183" t="s">
        <v>5649</v>
      </c>
    </row>
    <row r="7174" customFormat="false" ht="16.4" hidden="false" customHeight="false" outlineLevel="0" collapsed="false">
      <c r="C7174" s="163" t="s">
        <v>12681</v>
      </c>
      <c r="D7174" s="163" t="s">
        <v>5649</v>
      </c>
      <c r="E7174" s="183" t="s">
        <v>5649</v>
      </c>
    </row>
    <row r="7175" customFormat="false" ht="16.4" hidden="false" customHeight="false" outlineLevel="0" collapsed="false">
      <c r="C7175" s="163" t="s">
        <v>12682</v>
      </c>
      <c r="D7175" s="163" t="s">
        <v>5649</v>
      </c>
      <c r="E7175" s="183" t="s">
        <v>5649</v>
      </c>
    </row>
    <row r="7176" customFormat="false" ht="16.4" hidden="false" customHeight="false" outlineLevel="0" collapsed="false">
      <c r="C7176" s="163" t="s">
        <v>12683</v>
      </c>
      <c r="D7176" s="163" t="s">
        <v>5649</v>
      </c>
      <c r="E7176" s="183" t="s">
        <v>5649</v>
      </c>
    </row>
    <row r="7177" customFormat="false" ht="16.4" hidden="false" customHeight="false" outlineLevel="0" collapsed="false">
      <c r="C7177" s="163" t="s">
        <v>12684</v>
      </c>
      <c r="D7177" s="163" t="s">
        <v>5649</v>
      </c>
      <c r="E7177" s="183" t="s">
        <v>5649</v>
      </c>
    </row>
    <row r="7178" customFormat="false" ht="16.4" hidden="false" customHeight="false" outlineLevel="0" collapsed="false">
      <c r="C7178" s="163" t="s">
        <v>12685</v>
      </c>
      <c r="D7178" s="163" t="s">
        <v>5649</v>
      </c>
      <c r="E7178" s="183" t="s">
        <v>5649</v>
      </c>
    </row>
    <row r="7179" customFormat="false" ht="16.4" hidden="false" customHeight="false" outlineLevel="0" collapsed="false">
      <c r="C7179" s="163" t="s">
        <v>12686</v>
      </c>
      <c r="D7179" s="163" t="s">
        <v>5649</v>
      </c>
      <c r="E7179" s="183" t="s">
        <v>5649</v>
      </c>
    </row>
    <row r="7180" customFormat="false" ht="16.4" hidden="false" customHeight="false" outlineLevel="0" collapsed="false">
      <c r="C7180" s="163" t="s">
        <v>12687</v>
      </c>
      <c r="D7180" s="163" t="s">
        <v>5649</v>
      </c>
      <c r="E7180" s="183" t="s">
        <v>5649</v>
      </c>
    </row>
    <row r="7181" customFormat="false" ht="16.4" hidden="false" customHeight="false" outlineLevel="0" collapsed="false">
      <c r="C7181" s="163" t="s">
        <v>12688</v>
      </c>
      <c r="D7181" s="163" t="s">
        <v>5649</v>
      </c>
      <c r="E7181" s="183" t="s">
        <v>5649</v>
      </c>
    </row>
    <row r="7182" customFormat="false" ht="16.4" hidden="false" customHeight="false" outlineLevel="0" collapsed="false">
      <c r="C7182" s="163" t="s">
        <v>12689</v>
      </c>
      <c r="D7182" s="163" t="s">
        <v>5649</v>
      </c>
      <c r="E7182" s="183" t="s">
        <v>5649</v>
      </c>
    </row>
    <row r="7183" customFormat="false" ht="16.4" hidden="false" customHeight="false" outlineLevel="0" collapsed="false">
      <c r="C7183" s="163" t="s">
        <v>12690</v>
      </c>
      <c r="D7183" s="163" t="s">
        <v>5649</v>
      </c>
      <c r="E7183" s="183" t="s">
        <v>5649</v>
      </c>
    </row>
    <row r="7184" customFormat="false" ht="16.4" hidden="false" customHeight="false" outlineLevel="0" collapsed="false">
      <c r="C7184" s="163" t="s">
        <v>12691</v>
      </c>
      <c r="D7184" s="163" t="s">
        <v>5649</v>
      </c>
      <c r="E7184" s="183" t="s">
        <v>5649</v>
      </c>
    </row>
    <row r="7185" customFormat="false" ht="16.4" hidden="false" customHeight="false" outlineLevel="0" collapsed="false">
      <c r="C7185" s="163" t="s">
        <v>12692</v>
      </c>
      <c r="D7185" s="163" t="s">
        <v>5649</v>
      </c>
      <c r="E7185" s="183" t="s">
        <v>5649</v>
      </c>
    </row>
    <row r="7186" customFormat="false" ht="16.4" hidden="false" customHeight="false" outlineLevel="0" collapsed="false">
      <c r="C7186" s="163" t="s">
        <v>12693</v>
      </c>
      <c r="D7186" s="163" t="s">
        <v>5649</v>
      </c>
      <c r="E7186" s="183" t="s">
        <v>5649</v>
      </c>
    </row>
    <row r="7187" customFormat="false" ht="16.4" hidden="false" customHeight="false" outlineLevel="0" collapsed="false">
      <c r="C7187" s="163" t="s">
        <v>12694</v>
      </c>
      <c r="D7187" s="163" t="s">
        <v>5649</v>
      </c>
      <c r="E7187" s="183" t="s">
        <v>5649</v>
      </c>
    </row>
    <row r="7188" customFormat="false" ht="16.4" hidden="false" customHeight="false" outlineLevel="0" collapsed="false">
      <c r="C7188" s="163" t="s">
        <v>12695</v>
      </c>
      <c r="D7188" s="163" t="s">
        <v>5649</v>
      </c>
      <c r="E7188" s="183" t="s">
        <v>5649</v>
      </c>
    </row>
    <row r="7189" customFormat="false" ht="16.4" hidden="false" customHeight="false" outlineLevel="0" collapsed="false">
      <c r="C7189" s="163" t="s">
        <v>12696</v>
      </c>
      <c r="D7189" s="163" t="s">
        <v>5649</v>
      </c>
      <c r="E7189" s="183" t="s">
        <v>5649</v>
      </c>
    </row>
    <row r="7190" customFormat="false" ht="16.4" hidden="false" customHeight="false" outlineLevel="0" collapsed="false">
      <c r="C7190" s="163" t="s">
        <v>12697</v>
      </c>
      <c r="D7190" s="163" t="s">
        <v>5649</v>
      </c>
      <c r="E7190" s="183" t="s">
        <v>5649</v>
      </c>
    </row>
    <row r="7191" customFormat="false" ht="16.4" hidden="false" customHeight="false" outlineLevel="0" collapsed="false">
      <c r="C7191" s="163" t="s">
        <v>12698</v>
      </c>
      <c r="D7191" s="163" t="s">
        <v>5649</v>
      </c>
      <c r="E7191" s="183" t="s">
        <v>5649</v>
      </c>
    </row>
    <row r="7192" customFormat="false" ht="16.4" hidden="false" customHeight="false" outlineLevel="0" collapsed="false">
      <c r="C7192" s="163" t="s">
        <v>12699</v>
      </c>
      <c r="D7192" s="163" t="s">
        <v>5649</v>
      </c>
      <c r="E7192" s="183" t="s">
        <v>5649</v>
      </c>
    </row>
    <row r="7193" customFormat="false" ht="16.4" hidden="false" customHeight="false" outlineLevel="0" collapsed="false">
      <c r="C7193" s="163" t="s">
        <v>12700</v>
      </c>
      <c r="D7193" s="163" t="s">
        <v>5649</v>
      </c>
      <c r="E7193" s="183" t="s">
        <v>5649</v>
      </c>
    </row>
    <row r="7194" customFormat="false" ht="16.4" hidden="false" customHeight="false" outlineLevel="0" collapsed="false">
      <c r="C7194" s="163" t="s">
        <v>12701</v>
      </c>
      <c r="D7194" s="163" t="s">
        <v>5649</v>
      </c>
      <c r="E7194" s="183" t="s">
        <v>5649</v>
      </c>
    </row>
    <row r="7195" customFormat="false" ht="16.4" hidden="false" customHeight="false" outlineLevel="0" collapsed="false">
      <c r="C7195" s="163" t="s">
        <v>12702</v>
      </c>
      <c r="D7195" s="163" t="s">
        <v>5649</v>
      </c>
      <c r="E7195" s="183" t="s">
        <v>5649</v>
      </c>
    </row>
    <row r="7196" customFormat="false" ht="16.4" hidden="false" customHeight="false" outlineLevel="0" collapsed="false">
      <c r="C7196" s="163" t="s">
        <v>12703</v>
      </c>
      <c r="D7196" s="163" t="s">
        <v>5649</v>
      </c>
      <c r="E7196" s="183" t="s">
        <v>5649</v>
      </c>
    </row>
    <row r="7197" customFormat="false" ht="16.4" hidden="false" customHeight="false" outlineLevel="0" collapsed="false">
      <c r="C7197" s="163" t="s">
        <v>12704</v>
      </c>
      <c r="D7197" s="163" t="s">
        <v>5649</v>
      </c>
      <c r="E7197" s="183" t="s">
        <v>5649</v>
      </c>
    </row>
    <row r="7198" customFormat="false" ht="16.4" hidden="false" customHeight="false" outlineLevel="0" collapsed="false">
      <c r="C7198" s="163" t="s">
        <v>12705</v>
      </c>
      <c r="D7198" s="163" t="s">
        <v>5649</v>
      </c>
      <c r="E7198" s="183" t="s">
        <v>5649</v>
      </c>
    </row>
    <row r="7199" customFormat="false" ht="16.4" hidden="false" customHeight="false" outlineLevel="0" collapsed="false">
      <c r="C7199" s="163" t="s">
        <v>12706</v>
      </c>
      <c r="D7199" s="163" t="s">
        <v>5649</v>
      </c>
      <c r="E7199" s="183" t="s">
        <v>5649</v>
      </c>
    </row>
    <row r="7200" customFormat="false" ht="16.4" hidden="false" customHeight="false" outlineLevel="0" collapsed="false">
      <c r="C7200" s="163" t="s">
        <v>12707</v>
      </c>
      <c r="D7200" s="163" t="s">
        <v>5649</v>
      </c>
      <c r="E7200" s="183" t="s">
        <v>5649</v>
      </c>
    </row>
    <row r="7201" customFormat="false" ht="16.4" hidden="false" customHeight="false" outlineLevel="0" collapsed="false">
      <c r="C7201" s="163" t="s">
        <v>12708</v>
      </c>
      <c r="D7201" s="163" t="s">
        <v>5649</v>
      </c>
      <c r="E7201" s="183" t="s">
        <v>5649</v>
      </c>
    </row>
    <row r="7202" customFormat="false" ht="16.4" hidden="false" customHeight="false" outlineLevel="0" collapsed="false">
      <c r="C7202" s="163" t="s">
        <v>12709</v>
      </c>
      <c r="D7202" s="163" t="s">
        <v>5649</v>
      </c>
      <c r="E7202" s="183" t="s">
        <v>5649</v>
      </c>
    </row>
    <row r="7203" customFormat="false" ht="16.4" hidden="false" customHeight="false" outlineLevel="0" collapsed="false">
      <c r="C7203" s="163" t="s">
        <v>12710</v>
      </c>
      <c r="D7203" s="163" t="s">
        <v>5649</v>
      </c>
      <c r="E7203" s="183" t="s">
        <v>5649</v>
      </c>
    </row>
    <row r="7204" customFormat="false" ht="16.4" hidden="false" customHeight="false" outlineLevel="0" collapsed="false">
      <c r="C7204" s="163" t="s">
        <v>12711</v>
      </c>
      <c r="D7204" s="163" t="s">
        <v>5649</v>
      </c>
      <c r="E7204" s="183" t="s">
        <v>5649</v>
      </c>
    </row>
    <row r="7205" customFormat="false" ht="16.4" hidden="false" customHeight="false" outlineLevel="0" collapsed="false">
      <c r="C7205" s="163" t="s">
        <v>12712</v>
      </c>
      <c r="D7205" s="163" t="s">
        <v>5649</v>
      </c>
      <c r="E7205" s="183" t="s">
        <v>5649</v>
      </c>
    </row>
    <row r="7206" customFormat="false" ht="16.4" hidden="false" customHeight="false" outlineLevel="0" collapsed="false">
      <c r="C7206" s="163" t="s">
        <v>12713</v>
      </c>
      <c r="D7206" s="163" t="s">
        <v>5649</v>
      </c>
      <c r="E7206" s="183" t="s">
        <v>5649</v>
      </c>
    </row>
    <row r="7207" customFormat="false" ht="16.4" hidden="false" customHeight="false" outlineLevel="0" collapsed="false">
      <c r="C7207" s="163" t="s">
        <v>12714</v>
      </c>
      <c r="D7207" s="163" t="s">
        <v>5649</v>
      </c>
      <c r="E7207" s="183" t="s">
        <v>5649</v>
      </c>
    </row>
    <row r="7208" customFormat="false" ht="16.4" hidden="false" customHeight="false" outlineLevel="0" collapsed="false">
      <c r="C7208" s="163" t="s">
        <v>12715</v>
      </c>
      <c r="D7208" s="163" t="s">
        <v>5649</v>
      </c>
      <c r="E7208" s="183" t="s">
        <v>5649</v>
      </c>
    </row>
    <row r="7209" customFormat="false" ht="16.4" hidden="false" customHeight="false" outlineLevel="0" collapsed="false">
      <c r="C7209" s="163" t="s">
        <v>12716</v>
      </c>
      <c r="D7209" s="163" t="s">
        <v>5649</v>
      </c>
      <c r="E7209" s="183" t="s">
        <v>5649</v>
      </c>
    </row>
    <row r="7210" customFormat="false" ht="16.4" hidden="false" customHeight="false" outlineLevel="0" collapsed="false">
      <c r="C7210" s="163" t="s">
        <v>12717</v>
      </c>
      <c r="D7210" s="163" t="s">
        <v>5649</v>
      </c>
      <c r="E7210" s="183" t="s">
        <v>5649</v>
      </c>
    </row>
    <row r="7211" customFormat="false" ht="16.4" hidden="false" customHeight="false" outlineLevel="0" collapsed="false">
      <c r="C7211" s="163" t="s">
        <v>12718</v>
      </c>
      <c r="D7211" s="163" t="s">
        <v>5649</v>
      </c>
      <c r="E7211" s="183" t="s">
        <v>5649</v>
      </c>
    </row>
    <row r="7212" customFormat="false" ht="16.4" hidden="false" customHeight="false" outlineLevel="0" collapsed="false">
      <c r="C7212" s="163" t="s">
        <v>12719</v>
      </c>
      <c r="D7212" s="163" t="s">
        <v>5649</v>
      </c>
      <c r="E7212" s="183" t="s">
        <v>5649</v>
      </c>
    </row>
    <row r="7213" customFormat="false" ht="16.4" hidden="false" customHeight="false" outlineLevel="0" collapsed="false">
      <c r="C7213" s="163" t="s">
        <v>12720</v>
      </c>
      <c r="D7213" s="163" t="s">
        <v>5649</v>
      </c>
      <c r="E7213" s="183" t="s">
        <v>5649</v>
      </c>
    </row>
    <row r="7214" customFormat="false" ht="16.4" hidden="false" customHeight="false" outlineLevel="0" collapsed="false">
      <c r="C7214" s="163" t="s">
        <v>12721</v>
      </c>
      <c r="D7214" s="163" t="s">
        <v>5649</v>
      </c>
      <c r="E7214" s="183" t="s">
        <v>5649</v>
      </c>
    </row>
    <row r="7215" customFormat="false" ht="16.4" hidden="false" customHeight="false" outlineLevel="0" collapsed="false">
      <c r="C7215" s="163" t="s">
        <v>12722</v>
      </c>
      <c r="D7215" s="163" t="s">
        <v>5649</v>
      </c>
      <c r="E7215" s="183" t="s">
        <v>5649</v>
      </c>
    </row>
    <row r="7216" customFormat="false" ht="16.4" hidden="false" customHeight="false" outlineLevel="0" collapsed="false">
      <c r="C7216" s="163" t="s">
        <v>12723</v>
      </c>
      <c r="D7216" s="163" t="s">
        <v>5649</v>
      </c>
      <c r="E7216" s="183" t="s">
        <v>5649</v>
      </c>
    </row>
    <row r="7217" customFormat="false" ht="16.4" hidden="false" customHeight="false" outlineLevel="0" collapsed="false">
      <c r="C7217" s="163" t="s">
        <v>12724</v>
      </c>
      <c r="D7217" s="163" t="s">
        <v>5649</v>
      </c>
      <c r="E7217" s="183" t="s">
        <v>5649</v>
      </c>
    </row>
    <row r="7218" customFormat="false" ht="16.4" hidden="false" customHeight="false" outlineLevel="0" collapsed="false">
      <c r="C7218" s="163" t="s">
        <v>12725</v>
      </c>
      <c r="D7218" s="163" t="s">
        <v>5649</v>
      </c>
      <c r="E7218" s="183" t="s">
        <v>5649</v>
      </c>
    </row>
    <row r="7219" customFormat="false" ht="16.4" hidden="false" customHeight="false" outlineLevel="0" collapsed="false">
      <c r="C7219" s="163" t="s">
        <v>12726</v>
      </c>
      <c r="D7219" s="163" t="s">
        <v>5649</v>
      </c>
      <c r="E7219" s="183" t="s">
        <v>5649</v>
      </c>
    </row>
    <row r="7220" customFormat="false" ht="16.4" hidden="false" customHeight="false" outlineLevel="0" collapsed="false">
      <c r="C7220" s="163" t="s">
        <v>12727</v>
      </c>
      <c r="D7220" s="163" t="s">
        <v>5649</v>
      </c>
      <c r="E7220" s="183" t="s">
        <v>5649</v>
      </c>
    </row>
    <row r="7221" customFormat="false" ht="16.4" hidden="false" customHeight="false" outlineLevel="0" collapsed="false">
      <c r="C7221" s="163" t="s">
        <v>12728</v>
      </c>
      <c r="D7221" s="163" t="s">
        <v>5649</v>
      </c>
      <c r="E7221" s="183" t="s">
        <v>5649</v>
      </c>
    </row>
    <row r="7222" customFormat="false" ht="16.4" hidden="false" customHeight="false" outlineLevel="0" collapsed="false">
      <c r="C7222" s="163" t="s">
        <v>12729</v>
      </c>
      <c r="D7222" s="163" t="s">
        <v>5649</v>
      </c>
      <c r="E7222" s="183" t="s">
        <v>5649</v>
      </c>
    </row>
    <row r="7223" customFormat="false" ht="16.4" hidden="false" customHeight="false" outlineLevel="0" collapsed="false">
      <c r="C7223" s="163" t="s">
        <v>12730</v>
      </c>
      <c r="D7223" s="163" t="s">
        <v>5649</v>
      </c>
      <c r="E7223" s="183" t="s">
        <v>5649</v>
      </c>
    </row>
    <row r="7224" customFormat="false" ht="16.4" hidden="false" customHeight="false" outlineLevel="0" collapsed="false">
      <c r="C7224" s="163" t="s">
        <v>12731</v>
      </c>
      <c r="D7224" s="163" t="s">
        <v>5649</v>
      </c>
      <c r="E7224" s="183" t="s">
        <v>5649</v>
      </c>
    </row>
    <row r="7225" customFormat="false" ht="16.4" hidden="false" customHeight="false" outlineLevel="0" collapsed="false">
      <c r="C7225" s="163" t="s">
        <v>12732</v>
      </c>
      <c r="D7225" s="163" t="s">
        <v>5649</v>
      </c>
      <c r="E7225" s="183" t="s">
        <v>5649</v>
      </c>
    </row>
    <row r="7226" customFormat="false" ht="16.4" hidden="false" customHeight="false" outlineLevel="0" collapsed="false">
      <c r="C7226" s="163" t="s">
        <v>12733</v>
      </c>
      <c r="D7226" s="163" t="s">
        <v>5649</v>
      </c>
      <c r="E7226" s="183" t="s">
        <v>5649</v>
      </c>
    </row>
    <row r="7227" customFormat="false" ht="16.4" hidden="false" customHeight="false" outlineLevel="0" collapsed="false">
      <c r="C7227" s="163" t="s">
        <v>12734</v>
      </c>
      <c r="D7227" s="163" t="s">
        <v>5649</v>
      </c>
      <c r="E7227" s="183" t="s">
        <v>5649</v>
      </c>
    </row>
    <row r="7228" customFormat="false" ht="16.4" hidden="false" customHeight="false" outlineLevel="0" collapsed="false">
      <c r="C7228" s="163" t="s">
        <v>12735</v>
      </c>
      <c r="D7228" s="163" t="s">
        <v>5649</v>
      </c>
      <c r="E7228" s="183" t="s">
        <v>5649</v>
      </c>
    </row>
    <row r="7229" customFormat="false" ht="16.4" hidden="false" customHeight="false" outlineLevel="0" collapsed="false">
      <c r="C7229" s="163" t="s">
        <v>12736</v>
      </c>
      <c r="D7229" s="163" t="s">
        <v>5649</v>
      </c>
      <c r="E7229" s="183" t="s">
        <v>5649</v>
      </c>
    </row>
    <row r="7230" customFormat="false" ht="16.4" hidden="false" customHeight="false" outlineLevel="0" collapsed="false">
      <c r="C7230" s="163" t="s">
        <v>12737</v>
      </c>
      <c r="D7230" s="163" t="s">
        <v>5649</v>
      </c>
      <c r="E7230" s="183" t="s">
        <v>5649</v>
      </c>
    </row>
    <row r="7231" customFormat="false" ht="16.4" hidden="false" customHeight="false" outlineLevel="0" collapsed="false">
      <c r="C7231" s="163" t="s">
        <v>12738</v>
      </c>
      <c r="D7231" s="163" t="s">
        <v>5649</v>
      </c>
      <c r="E7231" s="183" t="s">
        <v>5649</v>
      </c>
    </row>
    <row r="7232" customFormat="false" ht="16.4" hidden="false" customHeight="false" outlineLevel="0" collapsed="false">
      <c r="C7232" s="163" t="s">
        <v>12739</v>
      </c>
      <c r="D7232" s="163" t="s">
        <v>5649</v>
      </c>
      <c r="E7232" s="183" t="s">
        <v>5649</v>
      </c>
    </row>
    <row r="7233" customFormat="false" ht="16.4" hidden="false" customHeight="false" outlineLevel="0" collapsed="false">
      <c r="C7233" s="163" t="s">
        <v>12740</v>
      </c>
      <c r="D7233" s="163" t="s">
        <v>5649</v>
      </c>
      <c r="E7233" s="183" t="s">
        <v>5649</v>
      </c>
    </row>
    <row r="7234" customFormat="false" ht="16.4" hidden="false" customHeight="false" outlineLevel="0" collapsed="false">
      <c r="C7234" s="163" t="s">
        <v>12741</v>
      </c>
      <c r="D7234" s="163" t="s">
        <v>5649</v>
      </c>
      <c r="E7234" s="183" t="s">
        <v>5649</v>
      </c>
    </row>
    <row r="7235" customFormat="false" ht="16.4" hidden="false" customHeight="false" outlineLevel="0" collapsed="false">
      <c r="C7235" s="163" t="s">
        <v>12742</v>
      </c>
      <c r="D7235" s="163" t="s">
        <v>5649</v>
      </c>
      <c r="E7235" s="183" t="s">
        <v>5649</v>
      </c>
    </row>
    <row r="7236" customFormat="false" ht="16.4" hidden="false" customHeight="false" outlineLevel="0" collapsed="false">
      <c r="C7236" s="163" t="s">
        <v>12743</v>
      </c>
      <c r="D7236" s="163" t="s">
        <v>5649</v>
      </c>
      <c r="E7236" s="183" t="s">
        <v>5649</v>
      </c>
    </row>
    <row r="7237" customFormat="false" ht="16.4" hidden="false" customHeight="false" outlineLevel="0" collapsed="false">
      <c r="C7237" s="163" t="s">
        <v>12744</v>
      </c>
      <c r="D7237" s="163" t="s">
        <v>5649</v>
      </c>
      <c r="E7237" s="183" t="s">
        <v>5649</v>
      </c>
    </row>
    <row r="7238" customFormat="false" ht="16.4" hidden="false" customHeight="false" outlineLevel="0" collapsed="false">
      <c r="C7238" s="163" t="s">
        <v>12745</v>
      </c>
      <c r="D7238" s="163" t="s">
        <v>5649</v>
      </c>
      <c r="E7238" s="183" t="s">
        <v>5649</v>
      </c>
    </row>
    <row r="7239" customFormat="false" ht="16.4" hidden="false" customHeight="false" outlineLevel="0" collapsed="false">
      <c r="C7239" s="163" t="s">
        <v>12746</v>
      </c>
      <c r="D7239" s="163" t="s">
        <v>5649</v>
      </c>
      <c r="E7239" s="183" t="s">
        <v>5649</v>
      </c>
    </row>
    <row r="7240" customFormat="false" ht="16.4" hidden="false" customHeight="false" outlineLevel="0" collapsed="false">
      <c r="C7240" s="163" t="s">
        <v>12747</v>
      </c>
      <c r="D7240" s="163" t="s">
        <v>5649</v>
      </c>
      <c r="E7240" s="183" t="s">
        <v>5649</v>
      </c>
    </row>
    <row r="7241" customFormat="false" ht="16.4" hidden="false" customHeight="false" outlineLevel="0" collapsed="false">
      <c r="C7241" s="163" t="s">
        <v>12748</v>
      </c>
      <c r="D7241" s="163" t="s">
        <v>5649</v>
      </c>
      <c r="E7241" s="183" t="s">
        <v>5649</v>
      </c>
    </row>
    <row r="7242" customFormat="false" ht="16.4" hidden="false" customHeight="false" outlineLevel="0" collapsed="false">
      <c r="C7242" s="163" t="s">
        <v>12749</v>
      </c>
      <c r="D7242" s="163" t="s">
        <v>5649</v>
      </c>
      <c r="E7242" s="183" t="s">
        <v>5649</v>
      </c>
    </row>
    <row r="7243" customFormat="false" ht="16.4" hidden="false" customHeight="false" outlineLevel="0" collapsed="false">
      <c r="C7243" s="163" t="s">
        <v>12750</v>
      </c>
      <c r="D7243" s="163" t="s">
        <v>5649</v>
      </c>
      <c r="E7243" s="183" t="s">
        <v>5649</v>
      </c>
    </row>
    <row r="7244" customFormat="false" ht="16.4" hidden="false" customHeight="false" outlineLevel="0" collapsed="false">
      <c r="C7244" s="163" t="s">
        <v>12751</v>
      </c>
      <c r="D7244" s="163" t="s">
        <v>5649</v>
      </c>
      <c r="E7244" s="183" t="s">
        <v>5649</v>
      </c>
    </row>
    <row r="7245" customFormat="false" ht="16.4" hidden="false" customHeight="false" outlineLevel="0" collapsed="false">
      <c r="C7245" s="163" t="s">
        <v>12752</v>
      </c>
      <c r="D7245" s="163" t="s">
        <v>5649</v>
      </c>
      <c r="E7245" s="183" t="s">
        <v>5649</v>
      </c>
    </row>
    <row r="7246" customFormat="false" ht="16.4" hidden="false" customHeight="false" outlineLevel="0" collapsed="false">
      <c r="C7246" s="163" t="s">
        <v>12753</v>
      </c>
      <c r="D7246" s="163" t="s">
        <v>5649</v>
      </c>
      <c r="E7246" s="183" t="s">
        <v>5649</v>
      </c>
    </row>
    <row r="7247" customFormat="false" ht="16.4" hidden="false" customHeight="false" outlineLevel="0" collapsed="false">
      <c r="C7247" s="163" t="s">
        <v>12754</v>
      </c>
      <c r="D7247" s="163" t="s">
        <v>5649</v>
      </c>
      <c r="E7247" s="183" t="s">
        <v>5649</v>
      </c>
    </row>
    <row r="7248" customFormat="false" ht="16.4" hidden="false" customHeight="false" outlineLevel="0" collapsed="false">
      <c r="C7248" s="163" t="s">
        <v>12755</v>
      </c>
      <c r="D7248" s="163" t="s">
        <v>5649</v>
      </c>
      <c r="E7248" s="183" t="s">
        <v>5649</v>
      </c>
    </row>
    <row r="7249" customFormat="false" ht="16.4" hidden="false" customHeight="false" outlineLevel="0" collapsed="false">
      <c r="C7249" s="163" t="s">
        <v>12756</v>
      </c>
      <c r="D7249" s="163" t="s">
        <v>5649</v>
      </c>
      <c r="E7249" s="183" t="s">
        <v>5649</v>
      </c>
    </row>
    <row r="7250" customFormat="false" ht="16.4" hidden="false" customHeight="false" outlineLevel="0" collapsed="false">
      <c r="C7250" s="163" t="s">
        <v>12757</v>
      </c>
      <c r="D7250" s="163" t="s">
        <v>5649</v>
      </c>
      <c r="E7250" s="183" t="s">
        <v>5649</v>
      </c>
    </row>
    <row r="7251" customFormat="false" ht="16.4" hidden="false" customHeight="false" outlineLevel="0" collapsed="false">
      <c r="C7251" s="163" t="s">
        <v>12758</v>
      </c>
      <c r="D7251" s="163" t="s">
        <v>5649</v>
      </c>
      <c r="E7251" s="183" t="s">
        <v>5649</v>
      </c>
    </row>
    <row r="7252" customFormat="false" ht="16.4" hidden="false" customHeight="false" outlineLevel="0" collapsed="false">
      <c r="C7252" s="163" t="s">
        <v>12759</v>
      </c>
      <c r="D7252" s="163" t="s">
        <v>5649</v>
      </c>
      <c r="E7252" s="183" t="s">
        <v>5649</v>
      </c>
    </row>
    <row r="7253" customFormat="false" ht="16.4" hidden="false" customHeight="false" outlineLevel="0" collapsed="false">
      <c r="C7253" s="163" t="s">
        <v>12760</v>
      </c>
      <c r="D7253" s="163" t="s">
        <v>5649</v>
      </c>
      <c r="E7253" s="183" t="s">
        <v>5649</v>
      </c>
    </row>
    <row r="7254" customFormat="false" ht="16.4" hidden="false" customHeight="false" outlineLevel="0" collapsed="false">
      <c r="C7254" s="163" t="s">
        <v>12761</v>
      </c>
      <c r="D7254" s="163" t="s">
        <v>5649</v>
      </c>
      <c r="E7254" s="183" t="s">
        <v>5649</v>
      </c>
    </row>
    <row r="7255" customFormat="false" ht="16.4" hidden="false" customHeight="false" outlineLevel="0" collapsed="false">
      <c r="C7255" s="163" t="s">
        <v>12762</v>
      </c>
      <c r="D7255" s="163" t="s">
        <v>5649</v>
      </c>
      <c r="E7255" s="183" t="s">
        <v>5649</v>
      </c>
    </row>
    <row r="7256" customFormat="false" ht="16.4" hidden="false" customHeight="false" outlineLevel="0" collapsed="false">
      <c r="C7256" s="163" t="s">
        <v>12763</v>
      </c>
      <c r="D7256" s="163" t="s">
        <v>5649</v>
      </c>
      <c r="E7256" s="183" t="s">
        <v>5649</v>
      </c>
    </row>
    <row r="7257" customFormat="false" ht="16.4" hidden="false" customHeight="false" outlineLevel="0" collapsed="false">
      <c r="C7257" s="163" t="s">
        <v>12764</v>
      </c>
      <c r="D7257" s="163" t="s">
        <v>5649</v>
      </c>
      <c r="E7257" s="183" t="s">
        <v>5649</v>
      </c>
    </row>
    <row r="7258" customFormat="false" ht="16.4" hidden="false" customHeight="false" outlineLevel="0" collapsed="false">
      <c r="C7258" s="163" t="s">
        <v>12765</v>
      </c>
      <c r="D7258" s="163" t="s">
        <v>5649</v>
      </c>
      <c r="E7258" s="183" t="s">
        <v>5649</v>
      </c>
    </row>
    <row r="7259" customFormat="false" ht="16.4" hidden="false" customHeight="false" outlineLevel="0" collapsed="false">
      <c r="C7259" s="163" t="s">
        <v>12766</v>
      </c>
      <c r="D7259" s="163" t="s">
        <v>5649</v>
      </c>
      <c r="E7259" s="183" t="s">
        <v>5649</v>
      </c>
    </row>
    <row r="7260" customFormat="false" ht="16.4" hidden="false" customHeight="false" outlineLevel="0" collapsed="false">
      <c r="C7260" s="163" t="s">
        <v>12767</v>
      </c>
      <c r="D7260" s="163" t="s">
        <v>5649</v>
      </c>
      <c r="E7260" s="183" t="s">
        <v>5649</v>
      </c>
    </row>
    <row r="7261" customFormat="false" ht="16.4" hidden="false" customHeight="false" outlineLevel="0" collapsed="false">
      <c r="C7261" s="163" t="s">
        <v>12768</v>
      </c>
      <c r="D7261" s="163" t="s">
        <v>5649</v>
      </c>
      <c r="E7261" s="183" t="s">
        <v>5649</v>
      </c>
    </row>
    <row r="7262" customFormat="false" ht="16.4" hidden="false" customHeight="false" outlineLevel="0" collapsed="false">
      <c r="C7262" s="163" t="s">
        <v>12769</v>
      </c>
      <c r="D7262" s="163" t="s">
        <v>5649</v>
      </c>
      <c r="E7262" s="183" t="s">
        <v>5649</v>
      </c>
    </row>
    <row r="7263" customFormat="false" ht="16.4" hidden="false" customHeight="false" outlineLevel="0" collapsed="false">
      <c r="C7263" s="163" t="s">
        <v>12770</v>
      </c>
      <c r="D7263" s="163" t="s">
        <v>5649</v>
      </c>
      <c r="E7263" s="183" t="s">
        <v>5649</v>
      </c>
    </row>
    <row r="7264" customFormat="false" ht="16.4" hidden="false" customHeight="false" outlineLevel="0" collapsed="false">
      <c r="C7264" s="163" t="s">
        <v>12771</v>
      </c>
      <c r="D7264" s="163" t="s">
        <v>5649</v>
      </c>
      <c r="E7264" s="183" t="s">
        <v>5649</v>
      </c>
    </row>
    <row r="7265" customFormat="false" ht="16.4" hidden="false" customHeight="false" outlineLevel="0" collapsed="false">
      <c r="C7265" s="163" t="s">
        <v>12772</v>
      </c>
      <c r="D7265" s="163" t="s">
        <v>5649</v>
      </c>
      <c r="E7265" s="183" t="s">
        <v>5649</v>
      </c>
    </row>
    <row r="7266" customFormat="false" ht="16.4" hidden="false" customHeight="false" outlineLevel="0" collapsed="false">
      <c r="C7266" s="163" t="s">
        <v>12773</v>
      </c>
      <c r="D7266" s="163" t="s">
        <v>5649</v>
      </c>
      <c r="E7266" s="183" t="s">
        <v>5649</v>
      </c>
    </row>
    <row r="7267" customFormat="false" ht="16.4" hidden="false" customHeight="false" outlineLevel="0" collapsed="false">
      <c r="C7267" s="163" t="s">
        <v>12774</v>
      </c>
      <c r="D7267" s="163" t="s">
        <v>596</v>
      </c>
      <c r="E7267" s="183" t="s">
        <v>5649</v>
      </c>
    </row>
    <row r="7268" customFormat="false" ht="16.4" hidden="false" customHeight="false" outlineLevel="0" collapsed="false">
      <c r="C7268" s="163" t="s">
        <v>12775</v>
      </c>
      <c r="D7268" s="163" t="s">
        <v>596</v>
      </c>
      <c r="E7268" s="183" t="s">
        <v>5649</v>
      </c>
    </row>
    <row r="7269" customFormat="false" ht="16.4" hidden="false" customHeight="false" outlineLevel="0" collapsed="false">
      <c r="C7269" s="163" t="s">
        <v>12776</v>
      </c>
      <c r="D7269" s="163" t="s">
        <v>596</v>
      </c>
      <c r="E7269" s="183" t="s">
        <v>5649</v>
      </c>
    </row>
    <row r="7270" customFormat="false" ht="16.4" hidden="false" customHeight="false" outlineLevel="0" collapsed="false">
      <c r="C7270" s="163" t="s">
        <v>12777</v>
      </c>
      <c r="D7270" s="163" t="s">
        <v>596</v>
      </c>
      <c r="E7270" s="183" t="s">
        <v>5649</v>
      </c>
    </row>
    <row r="7271" customFormat="false" ht="16.4" hidden="false" customHeight="false" outlineLevel="0" collapsed="false">
      <c r="C7271" s="163" t="s">
        <v>12778</v>
      </c>
      <c r="D7271" s="163" t="s">
        <v>596</v>
      </c>
      <c r="E7271" s="183" t="s">
        <v>5649</v>
      </c>
    </row>
    <row r="7272" customFormat="false" ht="16.4" hidden="false" customHeight="false" outlineLevel="0" collapsed="false">
      <c r="C7272" s="163" t="s">
        <v>12779</v>
      </c>
      <c r="D7272" s="163" t="s">
        <v>596</v>
      </c>
      <c r="E7272" s="183" t="s">
        <v>5649</v>
      </c>
    </row>
    <row r="7273" customFormat="false" ht="16.4" hidden="false" customHeight="false" outlineLevel="0" collapsed="false">
      <c r="C7273" s="163" t="s">
        <v>12780</v>
      </c>
      <c r="D7273" s="163" t="s">
        <v>596</v>
      </c>
      <c r="E7273" s="183" t="s">
        <v>5649</v>
      </c>
    </row>
    <row r="7274" customFormat="false" ht="16.4" hidden="false" customHeight="false" outlineLevel="0" collapsed="false">
      <c r="C7274" s="163" t="s">
        <v>12781</v>
      </c>
      <c r="D7274" s="163" t="s">
        <v>596</v>
      </c>
      <c r="E7274" s="183" t="s">
        <v>5649</v>
      </c>
    </row>
    <row r="7275" customFormat="false" ht="16.4" hidden="false" customHeight="false" outlineLevel="0" collapsed="false">
      <c r="C7275" s="163" t="s">
        <v>12782</v>
      </c>
      <c r="D7275" s="163" t="s">
        <v>596</v>
      </c>
      <c r="E7275" s="183" t="s">
        <v>5649</v>
      </c>
    </row>
    <row r="7276" customFormat="false" ht="16.4" hidden="false" customHeight="false" outlineLevel="0" collapsed="false">
      <c r="C7276" s="163" t="s">
        <v>12783</v>
      </c>
      <c r="D7276" s="163" t="s">
        <v>596</v>
      </c>
      <c r="E7276" s="183" t="s">
        <v>5649</v>
      </c>
    </row>
    <row r="7277" customFormat="false" ht="16.4" hidden="false" customHeight="false" outlineLevel="0" collapsed="false">
      <c r="C7277" s="163" t="s">
        <v>12784</v>
      </c>
      <c r="D7277" s="163" t="s">
        <v>596</v>
      </c>
      <c r="E7277" s="183" t="s">
        <v>5649</v>
      </c>
    </row>
    <row r="7278" customFormat="false" ht="16.4" hidden="false" customHeight="false" outlineLevel="0" collapsed="false">
      <c r="C7278" s="163" t="s">
        <v>12785</v>
      </c>
      <c r="D7278" s="163" t="s">
        <v>596</v>
      </c>
      <c r="E7278" s="183" t="s">
        <v>5649</v>
      </c>
    </row>
    <row r="7279" customFormat="false" ht="16.4" hidden="false" customHeight="false" outlineLevel="0" collapsed="false">
      <c r="C7279" s="163" t="s">
        <v>12786</v>
      </c>
      <c r="D7279" s="163" t="s">
        <v>5649</v>
      </c>
      <c r="E7279" s="183" t="s">
        <v>5649</v>
      </c>
    </row>
    <row r="7280" customFormat="false" ht="16.4" hidden="false" customHeight="false" outlineLevel="0" collapsed="false">
      <c r="C7280" s="163" t="s">
        <v>12787</v>
      </c>
      <c r="D7280" s="163" t="s">
        <v>5649</v>
      </c>
      <c r="E7280" s="183" t="n">
        <v>0.5214</v>
      </c>
    </row>
    <row r="7281" customFormat="false" ht="16.4" hidden="false" customHeight="false" outlineLevel="0" collapsed="false">
      <c r="C7281" s="163" t="s">
        <v>12788</v>
      </c>
      <c r="D7281" s="163" t="s">
        <v>598</v>
      </c>
      <c r="E7281" s="183" t="n">
        <v>0.5214</v>
      </c>
    </row>
    <row r="7282" customFormat="false" ht="16.4" hidden="false" customHeight="false" outlineLevel="0" collapsed="false">
      <c r="C7282" s="163" t="s">
        <v>1932</v>
      </c>
      <c r="D7282" s="163" t="s">
        <v>600</v>
      </c>
      <c r="E7282" s="183" t="n">
        <v>0.5214</v>
      </c>
    </row>
    <row r="7283" customFormat="false" ht="16.4" hidden="false" customHeight="false" outlineLevel="0" collapsed="false">
      <c r="C7283" s="163" t="s">
        <v>12789</v>
      </c>
      <c r="D7283" s="163" t="s">
        <v>584</v>
      </c>
      <c r="E7283" s="183" t="n">
        <v>0.5214</v>
      </c>
    </row>
    <row r="7284" customFormat="false" ht="16.4" hidden="false" customHeight="false" outlineLevel="0" collapsed="false">
      <c r="C7284" s="163" t="s">
        <v>12790</v>
      </c>
      <c r="D7284" s="163" t="s">
        <v>604</v>
      </c>
      <c r="E7284" s="183" t="n">
        <v>0.5214</v>
      </c>
    </row>
    <row r="7285" customFormat="false" ht="16.4" hidden="false" customHeight="false" outlineLevel="0" collapsed="false">
      <c r="C7285" s="163" t="s">
        <v>12791</v>
      </c>
      <c r="D7285" s="163" t="s">
        <v>5649</v>
      </c>
      <c r="E7285" s="183" t="n">
        <v>0.5214</v>
      </c>
    </row>
    <row r="7286" customFormat="false" ht="16.4" hidden="false" customHeight="false" outlineLevel="0" collapsed="false">
      <c r="C7286" s="163" t="s">
        <v>12792</v>
      </c>
      <c r="D7286" s="163" t="s">
        <v>5649</v>
      </c>
      <c r="E7286" s="183" t="n">
        <v>0.5214</v>
      </c>
    </row>
    <row r="7287" customFormat="false" ht="16.4" hidden="false" customHeight="false" outlineLevel="0" collapsed="false">
      <c r="C7287" s="163" t="s">
        <v>12793</v>
      </c>
      <c r="D7287" s="163" t="s">
        <v>5649</v>
      </c>
      <c r="E7287" s="183" t="n">
        <v>0.5214</v>
      </c>
    </row>
    <row r="7288" customFormat="false" ht="16.4" hidden="false" customHeight="false" outlineLevel="0" collapsed="false">
      <c r="C7288" s="163" t="s">
        <v>12794</v>
      </c>
      <c r="D7288" s="163" t="s">
        <v>606</v>
      </c>
      <c r="E7288" s="183" t="n">
        <v>0.5214</v>
      </c>
    </row>
    <row r="7289" customFormat="false" ht="16.4" hidden="false" customHeight="false" outlineLevel="0" collapsed="false">
      <c r="C7289" s="163" t="s">
        <v>12795</v>
      </c>
      <c r="D7289" s="163" t="s">
        <v>606</v>
      </c>
      <c r="E7289" s="183" t="n">
        <v>0.5214</v>
      </c>
    </row>
    <row r="7290" customFormat="false" ht="16.4" hidden="false" customHeight="false" outlineLevel="0" collapsed="false">
      <c r="C7290" s="163" t="s">
        <v>12796</v>
      </c>
      <c r="D7290" s="163" t="s">
        <v>606</v>
      </c>
      <c r="E7290" s="183" t="n">
        <v>0.5214</v>
      </c>
    </row>
    <row r="7291" customFormat="false" ht="16.4" hidden="false" customHeight="false" outlineLevel="0" collapsed="false">
      <c r="C7291" s="163" t="s">
        <v>12797</v>
      </c>
      <c r="D7291" s="163" t="s">
        <v>606</v>
      </c>
      <c r="E7291" s="183" t="n">
        <v>0.5214</v>
      </c>
    </row>
    <row r="7292" customFormat="false" ht="16.4" hidden="false" customHeight="false" outlineLevel="0" collapsed="false">
      <c r="C7292" s="163" t="s">
        <v>12798</v>
      </c>
      <c r="D7292" s="163" t="s">
        <v>606</v>
      </c>
      <c r="E7292" s="183" t="s">
        <v>5649</v>
      </c>
    </row>
    <row r="7293" customFormat="false" ht="16.4" hidden="false" customHeight="false" outlineLevel="0" collapsed="false">
      <c r="C7293" s="163" t="s">
        <v>12799</v>
      </c>
      <c r="D7293" s="163" t="s">
        <v>606</v>
      </c>
      <c r="E7293" s="183" t="s">
        <v>5649</v>
      </c>
    </row>
    <row r="7294" customFormat="false" ht="16.4" hidden="false" customHeight="false" outlineLevel="0" collapsed="false">
      <c r="C7294" s="163" t="s">
        <v>597</v>
      </c>
      <c r="D7294" s="163" t="s">
        <v>606</v>
      </c>
      <c r="E7294" s="183" t="n">
        <v>0.5214</v>
      </c>
    </row>
    <row r="7295" customFormat="false" ht="16.4" hidden="false" customHeight="false" outlineLevel="0" collapsed="false">
      <c r="C7295" s="163" t="s">
        <v>599</v>
      </c>
      <c r="D7295" s="163" t="s">
        <v>126</v>
      </c>
      <c r="E7295" s="183" t="n">
        <v>0.5214</v>
      </c>
    </row>
    <row r="7296" customFormat="false" ht="16.4" hidden="false" customHeight="false" outlineLevel="0" collapsed="false">
      <c r="C7296" s="163" t="s">
        <v>583</v>
      </c>
      <c r="D7296" s="163" t="s">
        <v>589</v>
      </c>
      <c r="E7296" s="183" t="n">
        <v>0.5214</v>
      </c>
    </row>
    <row r="7297" customFormat="false" ht="16.4" hidden="false" customHeight="false" outlineLevel="0" collapsed="false">
      <c r="C7297" s="163" t="s">
        <v>603</v>
      </c>
      <c r="D7297" s="163" t="s">
        <v>589</v>
      </c>
      <c r="E7297" s="183" t="n">
        <v>0.3041</v>
      </c>
    </row>
    <row r="7298" customFormat="false" ht="16.4" hidden="false" customHeight="false" outlineLevel="0" collapsed="false">
      <c r="C7298" s="163" t="s">
        <v>1999</v>
      </c>
      <c r="D7298" s="163" t="s">
        <v>589</v>
      </c>
      <c r="E7298" s="183" t="s">
        <v>5649</v>
      </c>
    </row>
    <row r="7299" customFormat="false" ht="16.4" hidden="false" customHeight="false" outlineLevel="0" collapsed="false">
      <c r="C7299" s="163" t="s">
        <v>12800</v>
      </c>
      <c r="D7299" s="163" t="s">
        <v>608</v>
      </c>
      <c r="E7299" s="183" t="s">
        <v>5649</v>
      </c>
    </row>
    <row r="7300" customFormat="false" ht="16.4" hidden="false" customHeight="false" outlineLevel="0" collapsed="false">
      <c r="C7300" s="163" t="s">
        <v>12801</v>
      </c>
      <c r="D7300" s="163" t="s">
        <v>610</v>
      </c>
      <c r="E7300" s="183" t="s">
        <v>5649</v>
      </c>
    </row>
    <row r="7301" customFormat="false" ht="16.4" hidden="false" customHeight="false" outlineLevel="0" collapsed="false">
      <c r="C7301" s="163" t="s">
        <v>12802</v>
      </c>
      <c r="D7301" s="163" t="s">
        <v>610</v>
      </c>
      <c r="E7301" s="183" t="n">
        <v>0.5214</v>
      </c>
    </row>
    <row r="7302" customFormat="false" ht="16.4" hidden="false" customHeight="false" outlineLevel="0" collapsed="false">
      <c r="C7302" s="163" t="s">
        <v>5656</v>
      </c>
      <c r="D7302" s="163" t="s">
        <v>610</v>
      </c>
      <c r="E7302" s="183" t="n">
        <v>0.5214</v>
      </c>
    </row>
    <row r="7303" customFormat="false" ht="16.4" hidden="false" customHeight="false" outlineLevel="0" collapsed="false">
      <c r="C7303" s="163" t="s">
        <v>12803</v>
      </c>
      <c r="D7303" s="163" t="s">
        <v>610</v>
      </c>
      <c r="E7303" s="183" t="n">
        <v>0.5214</v>
      </c>
    </row>
    <row r="7304" customFormat="false" ht="16.4" hidden="false" customHeight="false" outlineLevel="0" collapsed="false">
      <c r="C7304" s="163" t="s">
        <v>12804</v>
      </c>
      <c r="D7304" s="163" t="s">
        <v>610</v>
      </c>
      <c r="E7304" s="183" t="n">
        <v>0.5214</v>
      </c>
    </row>
    <row r="7305" customFormat="false" ht="16.4" hidden="false" customHeight="false" outlineLevel="0" collapsed="false">
      <c r="C7305" s="163" t="s">
        <v>5659</v>
      </c>
      <c r="D7305" s="163" t="s">
        <v>610</v>
      </c>
      <c r="E7305" s="183" t="n">
        <v>0.5214</v>
      </c>
    </row>
    <row r="7306" customFormat="false" ht="16.4" hidden="false" customHeight="false" outlineLevel="0" collapsed="false">
      <c r="C7306" s="163" t="s">
        <v>12805</v>
      </c>
      <c r="D7306" s="163" t="s">
        <v>610</v>
      </c>
      <c r="E7306" s="183" t="n">
        <v>0.5214</v>
      </c>
    </row>
    <row r="7307" customFormat="false" ht="16.4" hidden="false" customHeight="false" outlineLevel="0" collapsed="false">
      <c r="C7307" s="163" t="s">
        <v>1959</v>
      </c>
      <c r="D7307" s="163" t="s">
        <v>610</v>
      </c>
      <c r="E7307" s="183" t="n">
        <v>0.5214</v>
      </c>
    </row>
    <row r="7308" customFormat="false" ht="16.4" hidden="false" customHeight="false" outlineLevel="0" collapsed="false">
      <c r="C7308" s="163" t="s">
        <v>125</v>
      </c>
      <c r="D7308" s="163" t="s">
        <v>610</v>
      </c>
      <c r="E7308" s="183" t="n">
        <v>0.5039</v>
      </c>
    </row>
    <row r="7309" customFormat="false" ht="16.4" hidden="false" customHeight="false" outlineLevel="0" collapsed="false">
      <c r="C7309" s="163" t="s">
        <v>12806</v>
      </c>
      <c r="D7309" s="163" t="s">
        <v>610</v>
      </c>
      <c r="E7309" s="183" t="n">
        <v>0.3041</v>
      </c>
    </row>
    <row r="7310" customFormat="false" ht="16.4" hidden="false" customHeight="false" outlineLevel="0" collapsed="false">
      <c r="C7310" s="163" t="s">
        <v>12807</v>
      </c>
      <c r="D7310" s="163" t="s">
        <v>333</v>
      </c>
      <c r="E7310" s="183" t="n">
        <v>0.3041</v>
      </c>
    </row>
    <row r="7311" customFormat="false" ht="16.4" hidden="false" customHeight="false" outlineLevel="0" collapsed="false">
      <c r="C7311" s="163" t="s">
        <v>12808</v>
      </c>
      <c r="D7311" s="163" t="s">
        <v>335</v>
      </c>
      <c r="E7311" s="183" t="n">
        <v>0.3041</v>
      </c>
    </row>
    <row r="7312" customFormat="false" ht="16.4" hidden="false" customHeight="false" outlineLevel="0" collapsed="false">
      <c r="C7312" s="163" t="s">
        <v>607</v>
      </c>
      <c r="D7312" s="163" t="s">
        <v>613</v>
      </c>
      <c r="E7312" s="183" t="n">
        <v>0.5214</v>
      </c>
    </row>
    <row r="7313" customFormat="false" ht="16.4" hidden="false" customHeight="false" outlineLevel="0" collapsed="false">
      <c r="C7313" s="163" t="s">
        <v>12809</v>
      </c>
      <c r="D7313" s="163" t="s">
        <v>5649</v>
      </c>
      <c r="E7313" s="183" t="n">
        <v>0.3041</v>
      </c>
    </row>
    <row r="7314" customFormat="false" ht="16.4" hidden="false" customHeight="false" outlineLevel="0" collapsed="false">
      <c r="C7314" s="163" t="s">
        <v>12810</v>
      </c>
      <c r="D7314" s="163" t="s">
        <v>5649</v>
      </c>
      <c r="E7314" s="183" t="n">
        <v>0.3041</v>
      </c>
    </row>
    <row r="7315" customFormat="false" ht="16.4" hidden="false" customHeight="false" outlineLevel="0" collapsed="false">
      <c r="C7315" s="163" t="s">
        <v>12811</v>
      </c>
      <c r="D7315" s="163" t="s">
        <v>5649</v>
      </c>
      <c r="E7315" s="183" t="n">
        <v>0.3041</v>
      </c>
    </row>
    <row r="7316" customFormat="false" ht="16.4" hidden="false" customHeight="false" outlineLevel="0" collapsed="false">
      <c r="C7316" s="163" t="s">
        <v>12812</v>
      </c>
      <c r="D7316" s="163" t="s">
        <v>615</v>
      </c>
      <c r="E7316" s="183" t="n">
        <v>0.3041</v>
      </c>
    </row>
    <row r="7317" customFormat="false" ht="16.4" hidden="false" customHeight="false" outlineLevel="0" collapsed="false">
      <c r="C7317" s="163" t="s">
        <v>12813</v>
      </c>
      <c r="D7317" s="163" t="s">
        <v>5649</v>
      </c>
      <c r="E7317" s="183" t="n">
        <v>0.3041</v>
      </c>
    </row>
    <row r="7318" customFormat="false" ht="16.4" hidden="false" customHeight="false" outlineLevel="0" collapsed="false">
      <c r="C7318" s="163" t="s">
        <v>12814</v>
      </c>
      <c r="D7318" s="163" t="s">
        <v>5649</v>
      </c>
      <c r="E7318" s="183" t="n">
        <v>0.3041</v>
      </c>
    </row>
    <row r="7319" customFormat="false" ht="16.4" hidden="false" customHeight="false" outlineLevel="0" collapsed="false">
      <c r="C7319" s="163" t="s">
        <v>12815</v>
      </c>
      <c r="D7319" s="163" t="s">
        <v>5649</v>
      </c>
      <c r="E7319" s="183" t="n">
        <v>0.3041</v>
      </c>
    </row>
    <row r="7320" customFormat="false" ht="16.4" hidden="false" customHeight="false" outlineLevel="0" collapsed="false">
      <c r="C7320" s="163" t="s">
        <v>12816</v>
      </c>
      <c r="D7320" s="163" t="s">
        <v>617</v>
      </c>
      <c r="E7320" s="183" t="n">
        <v>0.3041</v>
      </c>
    </row>
    <row r="7321" customFormat="false" ht="16.4" hidden="false" customHeight="false" outlineLevel="0" collapsed="false">
      <c r="C7321" s="163" t="s">
        <v>12817</v>
      </c>
      <c r="D7321" s="163" t="s">
        <v>617</v>
      </c>
      <c r="E7321" s="183" t="n">
        <v>0.3041</v>
      </c>
    </row>
    <row r="7322" customFormat="false" ht="16.4" hidden="false" customHeight="false" outlineLevel="0" collapsed="false">
      <c r="C7322" s="163" t="s">
        <v>12818</v>
      </c>
      <c r="D7322" s="163" t="s">
        <v>617</v>
      </c>
      <c r="E7322" s="183" t="n">
        <v>0.3041</v>
      </c>
    </row>
    <row r="7323" customFormat="false" ht="16.4" hidden="false" customHeight="false" outlineLevel="0" collapsed="false">
      <c r="C7323" s="163" t="s">
        <v>332</v>
      </c>
      <c r="D7323" s="163" t="s">
        <v>617</v>
      </c>
      <c r="E7323" s="183" t="n">
        <v>0.5039</v>
      </c>
    </row>
    <row r="7324" customFormat="false" ht="16.4" hidden="false" customHeight="false" outlineLevel="0" collapsed="false">
      <c r="C7324" s="163" t="s">
        <v>334</v>
      </c>
      <c r="D7324" s="163" t="s">
        <v>619</v>
      </c>
      <c r="E7324" s="183" t="n">
        <v>0.5039</v>
      </c>
    </row>
    <row r="7325" customFormat="false" ht="16.4" hidden="false" customHeight="false" outlineLevel="0" collapsed="false">
      <c r="C7325" s="163" t="s">
        <v>612</v>
      </c>
      <c r="D7325" s="163" t="s">
        <v>619</v>
      </c>
      <c r="E7325" s="183" t="n">
        <v>0.5214</v>
      </c>
    </row>
    <row r="7326" customFormat="false" ht="16.4" hidden="false" customHeight="false" outlineLevel="0" collapsed="false">
      <c r="C7326" s="163" t="s">
        <v>12819</v>
      </c>
      <c r="D7326" s="163" t="s">
        <v>619</v>
      </c>
      <c r="E7326" s="183" t="s">
        <v>5649</v>
      </c>
    </row>
    <row r="7327" customFormat="false" ht="16.4" hidden="false" customHeight="false" outlineLevel="0" collapsed="false">
      <c r="C7327" s="163" t="s">
        <v>12820</v>
      </c>
      <c r="D7327" s="163" t="s">
        <v>619</v>
      </c>
      <c r="E7327" s="183" t="s">
        <v>5649</v>
      </c>
    </row>
    <row r="7328" customFormat="false" ht="16.4" hidden="false" customHeight="false" outlineLevel="0" collapsed="false">
      <c r="C7328" s="163" t="s">
        <v>12821</v>
      </c>
      <c r="D7328" s="163" t="s">
        <v>619</v>
      </c>
      <c r="E7328" s="183" t="s">
        <v>5649</v>
      </c>
    </row>
    <row r="7329" customFormat="false" ht="16.4" hidden="false" customHeight="false" outlineLevel="0" collapsed="false">
      <c r="C7329" s="163" t="s">
        <v>614</v>
      </c>
      <c r="D7329" s="163" t="s">
        <v>619</v>
      </c>
      <c r="E7329" s="183" t="n">
        <v>0.5214</v>
      </c>
    </row>
    <row r="7330" customFormat="false" ht="16.4" hidden="false" customHeight="false" outlineLevel="0" collapsed="false">
      <c r="C7330" s="163" t="s">
        <v>12822</v>
      </c>
      <c r="D7330" s="163" t="s">
        <v>619</v>
      </c>
      <c r="E7330" s="183" t="s">
        <v>5649</v>
      </c>
    </row>
    <row r="7331" customFormat="false" ht="16.4" hidden="false" customHeight="false" outlineLevel="0" collapsed="false">
      <c r="C7331" s="163" t="s">
        <v>12823</v>
      </c>
      <c r="D7331" s="163" t="s">
        <v>619</v>
      </c>
      <c r="E7331" s="183" t="s">
        <v>5649</v>
      </c>
    </row>
    <row r="7332" customFormat="false" ht="16.4" hidden="false" customHeight="false" outlineLevel="0" collapsed="false">
      <c r="C7332" s="163" t="s">
        <v>12824</v>
      </c>
      <c r="D7332" s="163" t="s">
        <v>619</v>
      </c>
      <c r="E7332" s="183" t="s">
        <v>5649</v>
      </c>
    </row>
    <row r="7333" customFormat="false" ht="16.4" hidden="false" customHeight="false" outlineLevel="0" collapsed="false">
      <c r="C7333" s="163" t="s">
        <v>12825</v>
      </c>
      <c r="D7333" s="163" t="s">
        <v>619</v>
      </c>
      <c r="E7333" s="183" t="n">
        <v>0.5214</v>
      </c>
    </row>
    <row r="7334" customFormat="false" ht="16.4" hidden="false" customHeight="false" outlineLevel="0" collapsed="false">
      <c r="C7334" s="163" t="s">
        <v>12826</v>
      </c>
      <c r="D7334" s="163" t="s">
        <v>619</v>
      </c>
      <c r="E7334" s="183" t="n">
        <v>0.5214</v>
      </c>
    </row>
    <row r="7335" customFormat="false" ht="16.4" hidden="false" customHeight="false" outlineLevel="0" collapsed="false">
      <c r="C7335" s="163" t="s">
        <v>12827</v>
      </c>
      <c r="D7335" s="163" t="s">
        <v>619</v>
      </c>
      <c r="E7335" s="183" t="n">
        <v>0.5214</v>
      </c>
    </row>
    <row r="7336" customFormat="false" ht="16.4" hidden="false" customHeight="false" outlineLevel="0" collapsed="false">
      <c r="C7336" s="163" t="s">
        <v>12828</v>
      </c>
      <c r="D7336" s="163" t="s">
        <v>5649</v>
      </c>
      <c r="E7336" s="183" t="n">
        <v>0.5214</v>
      </c>
    </row>
    <row r="7337" customFormat="false" ht="16.4" hidden="false" customHeight="false" outlineLevel="0" collapsed="false">
      <c r="C7337" s="163" t="s">
        <v>12829</v>
      </c>
      <c r="D7337" s="163" t="s">
        <v>5649</v>
      </c>
      <c r="E7337" s="183" t="n">
        <v>0.5214</v>
      </c>
    </row>
    <row r="7338" customFormat="false" ht="16.4" hidden="false" customHeight="false" outlineLevel="0" collapsed="false">
      <c r="C7338" s="163" t="s">
        <v>12830</v>
      </c>
      <c r="D7338" s="163" t="s">
        <v>129</v>
      </c>
      <c r="E7338" s="183" t="n">
        <v>0.5214</v>
      </c>
    </row>
    <row r="7339" customFormat="false" ht="16.4" hidden="false" customHeight="false" outlineLevel="0" collapsed="false">
      <c r="C7339" s="163" t="s">
        <v>12831</v>
      </c>
      <c r="D7339" s="163" t="s">
        <v>129</v>
      </c>
      <c r="E7339" s="183" t="n">
        <v>0.5214</v>
      </c>
    </row>
    <row r="7340" customFormat="false" ht="16.4" hidden="false" customHeight="false" outlineLevel="0" collapsed="false">
      <c r="C7340" s="163" t="s">
        <v>12832</v>
      </c>
      <c r="D7340" s="163" t="s">
        <v>129</v>
      </c>
      <c r="E7340" s="183" t="n">
        <v>0.5214</v>
      </c>
    </row>
    <row r="7341" customFormat="false" ht="16.4" hidden="false" customHeight="false" outlineLevel="0" collapsed="false">
      <c r="C7341" s="163" t="s">
        <v>12833</v>
      </c>
      <c r="D7341" s="163" t="s">
        <v>129</v>
      </c>
      <c r="E7341" s="183" t="n">
        <v>0.5214</v>
      </c>
    </row>
    <row r="7342" customFormat="false" ht="16.4" hidden="false" customHeight="false" outlineLevel="0" collapsed="false">
      <c r="C7342" s="163" t="s">
        <v>12834</v>
      </c>
      <c r="D7342" s="163" t="s">
        <v>1326</v>
      </c>
      <c r="E7342" s="183" t="n">
        <v>0.5214</v>
      </c>
    </row>
    <row r="7343" customFormat="false" ht="16.4" hidden="false" customHeight="false" outlineLevel="0" collapsed="false">
      <c r="C7343" s="163" t="s">
        <v>12835</v>
      </c>
      <c r="D7343" s="163" t="s">
        <v>5649</v>
      </c>
      <c r="E7343" s="183" t="n">
        <v>0.5214</v>
      </c>
    </row>
    <row r="7344" customFormat="false" ht="16.4" hidden="false" customHeight="false" outlineLevel="0" collapsed="false">
      <c r="C7344" s="163" t="s">
        <v>12836</v>
      </c>
      <c r="D7344" s="163" t="s">
        <v>5649</v>
      </c>
      <c r="E7344" s="183" t="n">
        <v>0.5214</v>
      </c>
    </row>
    <row r="7345" customFormat="false" ht="16.4" hidden="false" customHeight="false" outlineLevel="0" collapsed="false">
      <c r="C7345" s="163" t="s">
        <v>12837</v>
      </c>
      <c r="D7345" s="163" t="s">
        <v>1326</v>
      </c>
      <c r="E7345" s="183" t="n">
        <v>0.5214</v>
      </c>
    </row>
    <row r="7346" customFormat="false" ht="16.4" hidden="false" customHeight="false" outlineLevel="0" collapsed="false">
      <c r="C7346" s="163" t="s">
        <v>12838</v>
      </c>
      <c r="D7346" s="163" t="s">
        <v>5649</v>
      </c>
      <c r="E7346" s="183" t="n">
        <v>0.5214</v>
      </c>
    </row>
    <row r="7347" customFormat="false" ht="16.4" hidden="false" customHeight="false" outlineLevel="0" collapsed="false">
      <c r="C7347" s="163" t="s">
        <v>12839</v>
      </c>
      <c r="D7347" s="163" t="s">
        <v>5649</v>
      </c>
      <c r="E7347" s="183" t="n">
        <v>0.5214</v>
      </c>
    </row>
    <row r="7348" customFormat="false" ht="16.4" hidden="false" customHeight="false" outlineLevel="0" collapsed="false">
      <c r="C7348" s="163" t="s">
        <v>12840</v>
      </c>
      <c r="D7348" s="163" t="s">
        <v>1326</v>
      </c>
      <c r="E7348" s="183" t="n">
        <v>0.5214</v>
      </c>
    </row>
    <row r="7349" customFormat="false" ht="16.4" hidden="false" customHeight="false" outlineLevel="0" collapsed="false">
      <c r="C7349" s="163" t="s">
        <v>12841</v>
      </c>
      <c r="D7349" s="163" t="s">
        <v>5649</v>
      </c>
      <c r="E7349" s="183" t="s">
        <v>5649</v>
      </c>
    </row>
    <row r="7350" customFormat="false" ht="16.4" hidden="false" customHeight="false" outlineLevel="0" collapsed="false">
      <c r="C7350" s="163" t="s">
        <v>12842</v>
      </c>
      <c r="D7350" s="163" t="s">
        <v>5649</v>
      </c>
      <c r="E7350" s="183" t="s">
        <v>5649</v>
      </c>
    </row>
    <row r="7351" customFormat="false" ht="16.4" hidden="false" customHeight="false" outlineLevel="0" collapsed="false">
      <c r="C7351" s="163" t="s">
        <v>12843</v>
      </c>
      <c r="D7351" s="163" t="s">
        <v>367</v>
      </c>
      <c r="E7351" s="183" t="n">
        <v>0.5039</v>
      </c>
    </row>
    <row r="7352" customFormat="false" ht="16.4" hidden="false" customHeight="false" outlineLevel="0" collapsed="false">
      <c r="C7352" s="163" t="s">
        <v>12844</v>
      </c>
      <c r="D7352" s="163" t="s">
        <v>5649</v>
      </c>
      <c r="E7352" s="183" t="n">
        <v>0.5039</v>
      </c>
    </row>
    <row r="7353" customFormat="false" ht="16.4" hidden="false" customHeight="false" outlineLevel="0" collapsed="false">
      <c r="C7353" s="163" t="s">
        <v>12845</v>
      </c>
      <c r="D7353" s="163" t="s">
        <v>687</v>
      </c>
      <c r="E7353" s="183" t="n">
        <v>0.5039</v>
      </c>
    </row>
    <row r="7354" customFormat="false" ht="16.4" hidden="false" customHeight="false" outlineLevel="0" collapsed="false">
      <c r="C7354" s="163" t="s">
        <v>12846</v>
      </c>
      <c r="D7354" s="163" t="s">
        <v>621</v>
      </c>
      <c r="E7354" s="183" t="n">
        <v>0.5039</v>
      </c>
    </row>
    <row r="7355" customFormat="false" ht="16.4" hidden="false" customHeight="false" outlineLevel="0" collapsed="false">
      <c r="C7355" s="163" t="s">
        <v>1325</v>
      </c>
      <c r="D7355" s="163" t="s">
        <v>621</v>
      </c>
      <c r="E7355" s="183" t="n">
        <v>0.4033</v>
      </c>
    </row>
    <row r="7356" customFormat="false" ht="16.4" hidden="false" customHeight="false" outlineLevel="0" collapsed="false">
      <c r="C7356" s="163" t="s">
        <v>12847</v>
      </c>
      <c r="D7356" s="163" t="s">
        <v>621</v>
      </c>
      <c r="E7356" s="183" t="s">
        <v>5649</v>
      </c>
    </row>
    <row r="7357" customFormat="false" ht="16.4" hidden="false" customHeight="false" outlineLevel="0" collapsed="false">
      <c r="C7357" s="163" t="s">
        <v>12848</v>
      </c>
      <c r="D7357" s="163" t="s">
        <v>621</v>
      </c>
      <c r="E7357" s="183" t="s">
        <v>5649</v>
      </c>
    </row>
    <row r="7358" customFormat="false" ht="16.4" hidden="false" customHeight="false" outlineLevel="0" collapsed="false">
      <c r="C7358" s="163" t="s">
        <v>1328</v>
      </c>
      <c r="D7358" s="163" t="s">
        <v>621</v>
      </c>
      <c r="E7358" s="183" t="n">
        <v>0.4033</v>
      </c>
    </row>
    <row r="7359" customFormat="false" ht="16.4" hidden="false" customHeight="false" outlineLevel="0" collapsed="false">
      <c r="C7359" s="163" t="s">
        <v>12849</v>
      </c>
      <c r="D7359" s="163" t="s">
        <v>624</v>
      </c>
      <c r="E7359" s="183" t="s">
        <v>5649</v>
      </c>
    </row>
    <row r="7360" customFormat="false" ht="16.4" hidden="false" customHeight="false" outlineLevel="0" collapsed="false">
      <c r="C7360" s="163" t="s">
        <v>12850</v>
      </c>
      <c r="D7360" s="163" t="s">
        <v>624</v>
      </c>
      <c r="E7360" s="183" t="s">
        <v>5649</v>
      </c>
    </row>
    <row r="7361" customFormat="false" ht="16.4" hidden="false" customHeight="false" outlineLevel="0" collapsed="false">
      <c r="C7361" s="163" t="s">
        <v>1329</v>
      </c>
      <c r="D7361" s="163" t="s">
        <v>624</v>
      </c>
      <c r="E7361" s="183" t="n">
        <v>0.4033</v>
      </c>
    </row>
    <row r="7362" customFormat="false" ht="16.4" hidden="false" customHeight="false" outlineLevel="0" collapsed="false">
      <c r="C7362" s="163" t="s">
        <v>12851</v>
      </c>
      <c r="D7362" s="163" t="s">
        <v>624</v>
      </c>
      <c r="E7362" s="183" t="s">
        <v>5649</v>
      </c>
    </row>
    <row r="7363" customFormat="false" ht="16.4" hidden="false" customHeight="false" outlineLevel="0" collapsed="false">
      <c r="C7363" s="163" t="s">
        <v>12852</v>
      </c>
      <c r="D7363" s="163" t="s">
        <v>131</v>
      </c>
      <c r="E7363" s="183" t="s">
        <v>5649</v>
      </c>
    </row>
    <row r="7364" customFormat="false" ht="16.4" hidden="false" customHeight="false" outlineLevel="0" collapsed="false">
      <c r="C7364" s="163" t="s">
        <v>366</v>
      </c>
      <c r="D7364" s="163" t="s">
        <v>131</v>
      </c>
      <c r="E7364" s="183" t="n">
        <v>0.5039</v>
      </c>
    </row>
    <row r="7365" customFormat="false" ht="16.4" hidden="false" customHeight="false" outlineLevel="0" collapsed="false">
      <c r="C7365" s="163" t="s">
        <v>12853</v>
      </c>
      <c r="D7365" s="163" t="s">
        <v>131</v>
      </c>
      <c r="E7365" s="183" t="s">
        <v>5649</v>
      </c>
    </row>
    <row r="7366" customFormat="false" ht="16.4" hidden="false" customHeight="false" outlineLevel="0" collapsed="false">
      <c r="C7366" s="163" t="s">
        <v>686</v>
      </c>
      <c r="D7366" s="163" t="s">
        <v>131</v>
      </c>
      <c r="E7366" s="183" t="n">
        <v>0.5964</v>
      </c>
    </row>
    <row r="7367" customFormat="false" ht="16.4" hidden="false" customHeight="false" outlineLevel="0" collapsed="false">
      <c r="C7367" s="163" t="s">
        <v>12854</v>
      </c>
      <c r="D7367" s="163" t="s">
        <v>627</v>
      </c>
      <c r="E7367" s="183" t="n">
        <v>0.5214</v>
      </c>
    </row>
    <row r="7368" customFormat="false" ht="16.4" hidden="false" customHeight="false" outlineLevel="0" collapsed="false">
      <c r="C7368" s="163" t="s">
        <v>12855</v>
      </c>
      <c r="D7368" s="163" t="s">
        <v>627</v>
      </c>
      <c r="E7368" s="183" t="n">
        <v>0.5214</v>
      </c>
    </row>
    <row r="7369" customFormat="false" ht="16.4" hidden="false" customHeight="false" outlineLevel="0" collapsed="false">
      <c r="C7369" s="163" t="s">
        <v>12856</v>
      </c>
      <c r="D7369" s="163" t="s">
        <v>627</v>
      </c>
      <c r="E7369" s="183" t="n">
        <v>0.5214</v>
      </c>
    </row>
    <row r="7370" customFormat="false" ht="16.4" hidden="false" customHeight="false" outlineLevel="0" collapsed="false">
      <c r="C7370" s="163" t="s">
        <v>12857</v>
      </c>
      <c r="D7370" s="163" t="s">
        <v>627</v>
      </c>
      <c r="E7370" s="183" t="n">
        <v>0.5214</v>
      </c>
    </row>
    <row r="7371" customFormat="false" ht="16.4" hidden="false" customHeight="false" outlineLevel="0" collapsed="false">
      <c r="C7371" s="163" t="s">
        <v>12858</v>
      </c>
      <c r="D7371" s="163" t="s">
        <v>627</v>
      </c>
      <c r="E7371" s="183" t="n">
        <v>0.5214</v>
      </c>
    </row>
    <row r="7372" customFormat="false" ht="16.4" hidden="false" customHeight="false" outlineLevel="0" collapsed="false">
      <c r="C7372" s="163" t="s">
        <v>12859</v>
      </c>
      <c r="D7372" s="163" t="s">
        <v>627</v>
      </c>
      <c r="E7372" s="183" t="n">
        <v>0.5214</v>
      </c>
    </row>
    <row r="7373" customFormat="false" ht="16.4" hidden="false" customHeight="false" outlineLevel="0" collapsed="false">
      <c r="C7373" s="163" t="s">
        <v>12860</v>
      </c>
      <c r="D7373" s="163" t="s">
        <v>5649</v>
      </c>
      <c r="E7373" s="183" t="n">
        <v>0.5214</v>
      </c>
    </row>
    <row r="7374" customFormat="false" ht="16.4" hidden="false" customHeight="false" outlineLevel="0" collapsed="false">
      <c r="C7374" s="163" t="s">
        <v>12861</v>
      </c>
      <c r="D7374" s="163" t="s">
        <v>5649</v>
      </c>
      <c r="E7374" s="183" t="n">
        <v>0.5214</v>
      </c>
    </row>
    <row r="7375" customFormat="false" ht="16.4" hidden="false" customHeight="false" outlineLevel="0" collapsed="false">
      <c r="C7375" s="163" t="s">
        <v>12862</v>
      </c>
      <c r="D7375" s="163" t="s">
        <v>5649</v>
      </c>
      <c r="E7375" s="183" t="n">
        <v>0.5214</v>
      </c>
    </row>
    <row r="7376" customFormat="false" ht="16.4" hidden="false" customHeight="false" outlineLevel="0" collapsed="false">
      <c r="C7376" s="163" t="s">
        <v>12863</v>
      </c>
      <c r="D7376" s="163" t="s">
        <v>5649</v>
      </c>
      <c r="E7376" s="183" t="n">
        <v>0.5039</v>
      </c>
    </row>
    <row r="7377" customFormat="false" ht="16.4" hidden="false" customHeight="false" outlineLevel="0" collapsed="false">
      <c r="C7377" s="163" t="s">
        <v>12864</v>
      </c>
      <c r="D7377" s="163" t="s">
        <v>5649</v>
      </c>
      <c r="E7377" s="183" t="n">
        <v>0.5039</v>
      </c>
    </row>
    <row r="7378" customFormat="false" ht="16.4" hidden="false" customHeight="false" outlineLevel="0" collapsed="false">
      <c r="C7378" s="163" t="s">
        <v>12865</v>
      </c>
      <c r="D7378" s="163" t="s">
        <v>5649</v>
      </c>
      <c r="E7378" s="183" t="n">
        <v>0.5039</v>
      </c>
    </row>
    <row r="7379" customFormat="false" ht="16.4" hidden="false" customHeight="false" outlineLevel="0" collapsed="false">
      <c r="C7379" s="163" t="s">
        <v>12866</v>
      </c>
      <c r="D7379" s="163" t="s">
        <v>5649</v>
      </c>
      <c r="E7379" s="183" t="n">
        <v>0.5039</v>
      </c>
    </row>
    <row r="7380" customFormat="false" ht="16.4" hidden="false" customHeight="false" outlineLevel="0" collapsed="false">
      <c r="C7380" s="163" t="s">
        <v>12867</v>
      </c>
      <c r="D7380" s="163" t="s">
        <v>5649</v>
      </c>
      <c r="E7380" s="183" t="n">
        <v>0.5214</v>
      </c>
    </row>
    <row r="7381" customFormat="false" ht="16.4" hidden="false" customHeight="false" outlineLevel="0" collapsed="false">
      <c r="C7381" s="163" t="s">
        <v>12868</v>
      </c>
      <c r="D7381" s="163" t="s">
        <v>5649</v>
      </c>
      <c r="E7381" s="183" t="n">
        <v>0.5214</v>
      </c>
    </row>
    <row r="7382" customFormat="false" ht="16.4" hidden="false" customHeight="false" outlineLevel="0" collapsed="false">
      <c r="C7382" s="163" t="s">
        <v>12869</v>
      </c>
      <c r="D7382" s="163" t="s">
        <v>5649</v>
      </c>
      <c r="E7382" s="183" t="n">
        <v>0.5214</v>
      </c>
    </row>
    <row r="7383" customFormat="false" ht="16.4" hidden="false" customHeight="false" outlineLevel="0" collapsed="false">
      <c r="C7383" s="163" t="s">
        <v>12870</v>
      </c>
      <c r="D7383" s="163" t="s">
        <v>5649</v>
      </c>
      <c r="E7383" s="183" t="n">
        <v>0.5214</v>
      </c>
    </row>
    <row r="7384" customFormat="false" ht="16.4" hidden="false" customHeight="false" outlineLevel="0" collapsed="false">
      <c r="C7384" s="163" t="s">
        <v>12871</v>
      </c>
      <c r="D7384" s="163" t="s">
        <v>5649</v>
      </c>
      <c r="E7384" s="183" t="n">
        <v>0.5214</v>
      </c>
    </row>
    <row r="7385" customFormat="false" ht="16.4" hidden="false" customHeight="false" outlineLevel="0" collapsed="false">
      <c r="C7385" s="163" t="s">
        <v>2033</v>
      </c>
      <c r="D7385" s="163" t="s">
        <v>5649</v>
      </c>
      <c r="E7385" s="183" t="n">
        <v>0.5214</v>
      </c>
    </row>
    <row r="7386" customFormat="false" ht="16.4" hidden="false" customHeight="false" outlineLevel="0" collapsed="false">
      <c r="C7386" s="163" t="s">
        <v>12872</v>
      </c>
      <c r="D7386" s="163" t="s">
        <v>629</v>
      </c>
      <c r="E7386" s="183" t="s">
        <v>5649</v>
      </c>
    </row>
    <row r="7387" customFormat="false" ht="16.4" hidden="false" customHeight="false" outlineLevel="0" collapsed="false">
      <c r="C7387" s="163" t="s">
        <v>12873</v>
      </c>
      <c r="D7387" s="163" t="s">
        <v>629</v>
      </c>
      <c r="E7387" s="183" t="s">
        <v>5649</v>
      </c>
    </row>
    <row r="7388" customFormat="false" ht="16.4" hidden="false" customHeight="false" outlineLevel="0" collapsed="false">
      <c r="C7388" s="163" t="s">
        <v>12874</v>
      </c>
      <c r="D7388" s="163" t="s">
        <v>629</v>
      </c>
      <c r="E7388" s="183" t="s">
        <v>5649</v>
      </c>
    </row>
    <row r="7389" customFormat="false" ht="16.4" hidden="false" customHeight="false" outlineLevel="0" collapsed="false">
      <c r="C7389" s="163" t="s">
        <v>12875</v>
      </c>
      <c r="D7389" s="163" t="s">
        <v>629</v>
      </c>
      <c r="E7389" s="183" t="s">
        <v>5649</v>
      </c>
    </row>
    <row r="7390" customFormat="false" ht="16.4" hidden="false" customHeight="false" outlineLevel="0" collapsed="false">
      <c r="C7390" s="163" t="s">
        <v>12876</v>
      </c>
      <c r="D7390" s="163" t="s">
        <v>629</v>
      </c>
      <c r="E7390" s="183" t="s">
        <v>5649</v>
      </c>
    </row>
    <row r="7391" customFormat="false" ht="16.4" hidden="false" customHeight="false" outlineLevel="0" collapsed="false">
      <c r="C7391" s="163" t="s">
        <v>12877</v>
      </c>
      <c r="D7391" s="163" t="s">
        <v>629</v>
      </c>
      <c r="E7391" s="183" t="s">
        <v>5649</v>
      </c>
    </row>
    <row r="7392" customFormat="false" ht="16.4" hidden="false" customHeight="false" outlineLevel="0" collapsed="false">
      <c r="C7392" s="163" t="s">
        <v>12878</v>
      </c>
      <c r="D7392" s="163" t="s">
        <v>629</v>
      </c>
      <c r="E7392" s="183" t="s">
        <v>5649</v>
      </c>
    </row>
    <row r="7393" customFormat="false" ht="16.4" hidden="false" customHeight="false" outlineLevel="0" collapsed="false">
      <c r="C7393" s="163" t="s">
        <v>12879</v>
      </c>
      <c r="D7393" s="163" t="s">
        <v>629</v>
      </c>
      <c r="E7393" s="183" t="s">
        <v>5649</v>
      </c>
    </row>
    <row r="7394" customFormat="false" ht="16.4" hidden="false" customHeight="false" outlineLevel="0" collapsed="false">
      <c r="C7394" s="163" t="s">
        <v>12880</v>
      </c>
      <c r="D7394" s="163" t="s">
        <v>5649</v>
      </c>
      <c r="E7394" s="183" t="s">
        <v>5649</v>
      </c>
    </row>
    <row r="7395" customFormat="false" ht="16.4" hidden="false" customHeight="false" outlineLevel="0" collapsed="false">
      <c r="C7395" s="163" t="s">
        <v>12881</v>
      </c>
      <c r="D7395" s="163" t="s">
        <v>5649</v>
      </c>
      <c r="E7395" s="183" t="s">
        <v>5649</v>
      </c>
    </row>
    <row r="7396" customFormat="false" ht="16.4" hidden="false" customHeight="false" outlineLevel="0" collapsed="false">
      <c r="C7396" s="163" t="s">
        <v>12882</v>
      </c>
      <c r="D7396" s="163" t="s">
        <v>5649</v>
      </c>
      <c r="E7396" s="183" t="s">
        <v>5649</v>
      </c>
    </row>
    <row r="7397" customFormat="false" ht="16.4" hidden="false" customHeight="false" outlineLevel="0" collapsed="false">
      <c r="C7397" s="163" t="s">
        <v>12883</v>
      </c>
      <c r="D7397" s="163" t="s">
        <v>5649</v>
      </c>
      <c r="E7397" s="183" t="s">
        <v>5649</v>
      </c>
    </row>
    <row r="7398" customFormat="false" ht="16.4" hidden="false" customHeight="false" outlineLevel="0" collapsed="false">
      <c r="C7398" s="163" t="s">
        <v>12884</v>
      </c>
      <c r="D7398" s="163" t="s">
        <v>5649</v>
      </c>
      <c r="E7398" s="183" t="s">
        <v>5649</v>
      </c>
    </row>
    <row r="7399" customFormat="false" ht="16.4" hidden="false" customHeight="false" outlineLevel="0" collapsed="false">
      <c r="C7399" s="163" t="s">
        <v>12885</v>
      </c>
      <c r="D7399" s="163" t="s">
        <v>5649</v>
      </c>
      <c r="E7399" s="183" t="n">
        <v>0.5214</v>
      </c>
    </row>
    <row r="7400" customFormat="false" ht="16.4" hidden="false" customHeight="false" outlineLevel="0" collapsed="false">
      <c r="C7400" s="163" t="s">
        <v>12886</v>
      </c>
      <c r="D7400" s="163" t="s">
        <v>5649</v>
      </c>
      <c r="E7400" s="183" t="n">
        <v>0.5214</v>
      </c>
    </row>
    <row r="7401" customFormat="false" ht="16.4" hidden="false" customHeight="false" outlineLevel="0" collapsed="false">
      <c r="C7401" s="163" t="s">
        <v>12887</v>
      </c>
      <c r="D7401" s="163" t="s">
        <v>5649</v>
      </c>
      <c r="E7401" s="183" t="n">
        <v>0.5214</v>
      </c>
    </row>
    <row r="7402" customFormat="false" ht="16.4" hidden="false" customHeight="false" outlineLevel="0" collapsed="false">
      <c r="C7402" s="163" t="s">
        <v>12888</v>
      </c>
      <c r="D7402" s="163" t="s">
        <v>5649</v>
      </c>
      <c r="E7402" s="183" t="n">
        <v>0.5214</v>
      </c>
    </row>
    <row r="7403" customFormat="false" ht="16.4" hidden="false" customHeight="false" outlineLevel="0" collapsed="false">
      <c r="C7403" s="163" t="s">
        <v>12889</v>
      </c>
      <c r="D7403" s="163" t="s">
        <v>5649</v>
      </c>
      <c r="E7403" s="183" t="n">
        <v>0.5214</v>
      </c>
    </row>
    <row r="7404" customFormat="false" ht="16.4" hidden="false" customHeight="false" outlineLevel="0" collapsed="false">
      <c r="C7404" s="163" t="s">
        <v>12890</v>
      </c>
      <c r="D7404" s="163" t="s">
        <v>5649</v>
      </c>
      <c r="E7404" s="183" t="n">
        <v>0.5214</v>
      </c>
    </row>
    <row r="7405" customFormat="false" ht="16.4" hidden="false" customHeight="false" outlineLevel="0" collapsed="false">
      <c r="C7405" s="163" t="s">
        <v>12891</v>
      </c>
      <c r="D7405" s="163" t="s">
        <v>5649</v>
      </c>
      <c r="E7405" s="183" t="n">
        <v>0.5214</v>
      </c>
    </row>
    <row r="7406" customFormat="false" ht="16.4" hidden="false" customHeight="false" outlineLevel="0" collapsed="false">
      <c r="C7406" s="163" t="s">
        <v>12892</v>
      </c>
      <c r="D7406" s="163" t="s">
        <v>5649</v>
      </c>
      <c r="E7406" s="183" t="n">
        <v>0.5214</v>
      </c>
    </row>
    <row r="7407" customFormat="false" ht="16.4" hidden="false" customHeight="false" outlineLevel="0" collapsed="false">
      <c r="C7407" s="163" t="s">
        <v>12893</v>
      </c>
      <c r="D7407" s="163" t="s">
        <v>5649</v>
      </c>
      <c r="E7407" s="183" t="s">
        <v>5649</v>
      </c>
    </row>
    <row r="7408" customFormat="false" ht="16.4" hidden="false" customHeight="false" outlineLevel="0" collapsed="false">
      <c r="C7408" s="163" t="s">
        <v>12894</v>
      </c>
      <c r="D7408" s="163" t="s">
        <v>5649</v>
      </c>
      <c r="E7408" s="183" t="s">
        <v>5649</v>
      </c>
    </row>
    <row r="7409" customFormat="false" ht="16.4" hidden="false" customHeight="false" outlineLevel="0" collapsed="false">
      <c r="C7409" s="163" t="s">
        <v>12895</v>
      </c>
      <c r="D7409" s="163" t="s">
        <v>5649</v>
      </c>
      <c r="E7409" s="183" t="s">
        <v>5649</v>
      </c>
    </row>
    <row r="7410" customFormat="false" ht="16.4" hidden="false" customHeight="false" outlineLevel="0" collapsed="false">
      <c r="C7410" s="163" t="s">
        <v>12896</v>
      </c>
      <c r="D7410" s="163" t="s">
        <v>5649</v>
      </c>
      <c r="E7410" s="183" t="s">
        <v>5649</v>
      </c>
    </row>
    <row r="7411" customFormat="false" ht="16.4" hidden="false" customHeight="false" outlineLevel="0" collapsed="false">
      <c r="C7411" s="163" t="s">
        <v>12897</v>
      </c>
      <c r="D7411" s="163" t="s">
        <v>5649</v>
      </c>
      <c r="E7411" s="183" t="s">
        <v>5649</v>
      </c>
    </row>
    <row r="7412" customFormat="false" ht="16.4" hidden="false" customHeight="false" outlineLevel="0" collapsed="false">
      <c r="C7412" s="163" t="s">
        <v>12898</v>
      </c>
      <c r="D7412" s="163" t="s">
        <v>5649</v>
      </c>
      <c r="E7412" s="183" t="s">
        <v>5649</v>
      </c>
    </row>
    <row r="7413" customFormat="false" ht="16.4" hidden="false" customHeight="false" outlineLevel="0" collapsed="false">
      <c r="C7413" s="163" t="s">
        <v>12899</v>
      </c>
      <c r="D7413" s="163" t="s">
        <v>5649</v>
      </c>
      <c r="E7413" s="183" t="s">
        <v>5649</v>
      </c>
    </row>
    <row r="7414" customFormat="false" ht="16.4" hidden="false" customHeight="false" outlineLevel="0" collapsed="false">
      <c r="C7414" s="163" t="s">
        <v>12900</v>
      </c>
      <c r="D7414" s="163" t="s">
        <v>5649</v>
      </c>
      <c r="E7414" s="183" t="s">
        <v>5649</v>
      </c>
    </row>
    <row r="7415" customFormat="false" ht="16.4" hidden="false" customHeight="false" outlineLevel="0" collapsed="false">
      <c r="C7415" s="163" t="s">
        <v>12901</v>
      </c>
      <c r="D7415" s="163" t="s">
        <v>5649</v>
      </c>
      <c r="E7415" s="183" t="s">
        <v>5649</v>
      </c>
    </row>
    <row r="7416" customFormat="false" ht="16.4" hidden="false" customHeight="false" outlineLevel="0" collapsed="false">
      <c r="C7416" s="163" t="s">
        <v>12902</v>
      </c>
      <c r="D7416" s="163" t="s">
        <v>5649</v>
      </c>
      <c r="E7416" s="183" t="s">
        <v>5649</v>
      </c>
    </row>
    <row r="7417" customFormat="false" ht="16.4" hidden="false" customHeight="false" outlineLevel="0" collapsed="false">
      <c r="C7417" s="163" t="s">
        <v>12903</v>
      </c>
      <c r="D7417" s="163" t="s">
        <v>5649</v>
      </c>
      <c r="E7417" s="183" t="s">
        <v>5649</v>
      </c>
    </row>
    <row r="7418" customFormat="false" ht="16.4" hidden="false" customHeight="false" outlineLevel="0" collapsed="false">
      <c r="C7418" s="163" t="s">
        <v>12904</v>
      </c>
      <c r="D7418" s="163" t="s">
        <v>5649</v>
      </c>
      <c r="E7418" s="183" t="s">
        <v>5649</v>
      </c>
    </row>
    <row r="7419" customFormat="false" ht="16.4" hidden="false" customHeight="false" outlineLevel="0" collapsed="false">
      <c r="C7419" s="163" t="s">
        <v>12905</v>
      </c>
      <c r="D7419" s="163" t="s">
        <v>5649</v>
      </c>
      <c r="E7419" s="183" t="s">
        <v>5649</v>
      </c>
    </row>
    <row r="7420" customFormat="false" ht="16.4" hidden="false" customHeight="false" outlineLevel="0" collapsed="false">
      <c r="C7420" s="163" t="s">
        <v>12906</v>
      </c>
      <c r="D7420" s="163" t="s">
        <v>5649</v>
      </c>
      <c r="E7420" s="183" t="s">
        <v>5649</v>
      </c>
    </row>
    <row r="7421" customFormat="false" ht="16.4" hidden="false" customHeight="false" outlineLevel="0" collapsed="false">
      <c r="C7421" s="163" t="s">
        <v>12907</v>
      </c>
      <c r="D7421" s="163" t="s">
        <v>5649</v>
      </c>
      <c r="E7421" s="183" t="s">
        <v>5649</v>
      </c>
    </row>
    <row r="7422" customFormat="false" ht="16.4" hidden="false" customHeight="false" outlineLevel="0" collapsed="false">
      <c r="C7422" s="163" t="s">
        <v>12908</v>
      </c>
      <c r="D7422" s="163" t="s">
        <v>5649</v>
      </c>
      <c r="E7422" s="183" t="s">
        <v>5649</v>
      </c>
    </row>
    <row r="7423" customFormat="false" ht="16.4" hidden="false" customHeight="false" outlineLevel="0" collapsed="false">
      <c r="C7423" s="163" t="s">
        <v>12909</v>
      </c>
      <c r="D7423" s="163" t="s">
        <v>631</v>
      </c>
      <c r="E7423" s="183" t="s">
        <v>5649</v>
      </c>
    </row>
    <row r="7424" customFormat="false" ht="16.4" hidden="false" customHeight="false" outlineLevel="0" collapsed="false">
      <c r="C7424" s="163" t="s">
        <v>12910</v>
      </c>
      <c r="D7424" s="163" t="s">
        <v>5649</v>
      </c>
      <c r="E7424" s="183" t="s">
        <v>5649</v>
      </c>
    </row>
    <row r="7425" customFormat="false" ht="16.4" hidden="false" customHeight="false" outlineLevel="0" collapsed="false">
      <c r="C7425" s="163" t="s">
        <v>12911</v>
      </c>
      <c r="D7425" s="163" t="s">
        <v>5649</v>
      </c>
      <c r="E7425" s="183" t="s">
        <v>5649</v>
      </c>
    </row>
    <row r="7426" customFormat="false" ht="16.4" hidden="false" customHeight="false" outlineLevel="0" collapsed="false">
      <c r="C7426" s="163" t="s">
        <v>5063</v>
      </c>
      <c r="D7426" s="163" t="s">
        <v>5649</v>
      </c>
      <c r="E7426" s="183" t="s">
        <v>5649</v>
      </c>
    </row>
    <row r="7427" customFormat="false" ht="16.4" hidden="false" customHeight="false" outlineLevel="0" collapsed="false">
      <c r="C7427" s="163" t="s">
        <v>5065</v>
      </c>
      <c r="D7427" s="163" t="s">
        <v>5649</v>
      </c>
      <c r="E7427" s="183" t="s">
        <v>5649</v>
      </c>
    </row>
    <row r="7428" customFormat="false" ht="16.4" hidden="false" customHeight="false" outlineLevel="0" collapsed="false">
      <c r="C7428" s="163" t="s">
        <v>5068</v>
      </c>
      <c r="D7428" s="163" t="s">
        <v>5649</v>
      </c>
      <c r="E7428" s="183" t="s">
        <v>5649</v>
      </c>
    </row>
    <row r="7429" customFormat="false" ht="16.4" hidden="false" customHeight="false" outlineLevel="0" collapsed="false">
      <c r="C7429" s="163" t="s">
        <v>12912</v>
      </c>
      <c r="D7429" s="163" t="s">
        <v>5649</v>
      </c>
      <c r="E7429" s="183" t="s">
        <v>5649</v>
      </c>
    </row>
    <row r="7430" customFormat="false" ht="16.4" hidden="false" customHeight="false" outlineLevel="0" collapsed="false">
      <c r="C7430" s="163" t="s">
        <v>12913</v>
      </c>
      <c r="D7430" s="163" t="s">
        <v>5649</v>
      </c>
      <c r="E7430" s="183" t="s">
        <v>5649</v>
      </c>
    </row>
    <row r="7431" customFormat="false" ht="16.4" hidden="false" customHeight="false" outlineLevel="0" collapsed="false">
      <c r="C7431" s="163" t="s">
        <v>5070</v>
      </c>
      <c r="D7431" s="163" t="s">
        <v>633</v>
      </c>
      <c r="E7431" s="183" t="s">
        <v>5649</v>
      </c>
    </row>
    <row r="7432" customFormat="false" ht="16.4" hidden="false" customHeight="false" outlineLevel="0" collapsed="false">
      <c r="C7432" s="163" t="s">
        <v>5073</v>
      </c>
      <c r="D7432" s="163" t="s">
        <v>633</v>
      </c>
      <c r="E7432" s="183" t="s">
        <v>5649</v>
      </c>
    </row>
    <row r="7433" customFormat="false" ht="16.4" hidden="false" customHeight="false" outlineLevel="0" collapsed="false">
      <c r="C7433" s="163" t="s">
        <v>5075</v>
      </c>
      <c r="D7433" s="163" t="s">
        <v>701</v>
      </c>
      <c r="E7433" s="183" t="s">
        <v>5649</v>
      </c>
    </row>
    <row r="7434" customFormat="false" ht="16.4" hidden="false" customHeight="false" outlineLevel="0" collapsed="false">
      <c r="C7434" s="163" t="s">
        <v>12914</v>
      </c>
      <c r="D7434" s="163" t="s">
        <v>635</v>
      </c>
      <c r="E7434" s="183" t="s">
        <v>5649</v>
      </c>
    </row>
    <row r="7435" customFormat="false" ht="16.4" hidden="false" customHeight="false" outlineLevel="0" collapsed="false">
      <c r="C7435" s="163" t="s">
        <v>12915</v>
      </c>
      <c r="D7435" s="163" t="s">
        <v>635</v>
      </c>
      <c r="E7435" s="183" t="s">
        <v>5649</v>
      </c>
    </row>
    <row r="7436" customFormat="false" ht="16.4" hidden="false" customHeight="false" outlineLevel="0" collapsed="false">
      <c r="C7436" s="163" t="s">
        <v>630</v>
      </c>
      <c r="D7436" s="163" t="s">
        <v>635</v>
      </c>
      <c r="E7436" s="183" t="n">
        <v>0.5214</v>
      </c>
    </row>
    <row r="7437" customFormat="false" ht="16.4" hidden="false" customHeight="false" outlineLevel="0" collapsed="false">
      <c r="C7437" s="163" t="s">
        <v>12916</v>
      </c>
      <c r="D7437" s="163" t="s">
        <v>635</v>
      </c>
      <c r="E7437" s="183" t="s">
        <v>5649</v>
      </c>
    </row>
    <row r="7438" customFormat="false" ht="16.4" hidden="false" customHeight="false" outlineLevel="0" collapsed="false">
      <c r="C7438" s="163" t="s">
        <v>12917</v>
      </c>
      <c r="D7438" s="163" t="s">
        <v>635</v>
      </c>
      <c r="E7438" s="183" t="s">
        <v>5649</v>
      </c>
    </row>
    <row r="7439" customFormat="false" ht="16.4" hidden="false" customHeight="false" outlineLevel="0" collapsed="false">
      <c r="C7439" s="163" t="s">
        <v>12918</v>
      </c>
      <c r="D7439" s="163" t="s">
        <v>5649</v>
      </c>
      <c r="E7439" s="183" t="s">
        <v>5649</v>
      </c>
    </row>
    <row r="7440" customFormat="false" ht="16.4" hidden="false" customHeight="false" outlineLevel="0" collapsed="false">
      <c r="C7440" s="163" t="s">
        <v>12919</v>
      </c>
      <c r="D7440" s="163" t="s">
        <v>637</v>
      </c>
      <c r="E7440" s="183" t="s">
        <v>5649</v>
      </c>
    </row>
    <row r="7441" customFormat="false" ht="16.4" hidden="false" customHeight="false" outlineLevel="0" collapsed="false">
      <c r="C7441" s="163" t="s">
        <v>12920</v>
      </c>
      <c r="D7441" s="163" t="s">
        <v>5649</v>
      </c>
      <c r="E7441" s="183" t="s">
        <v>5649</v>
      </c>
    </row>
    <row r="7442" customFormat="false" ht="16.4" hidden="false" customHeight="false" outlineLevel="0" collapsed="false">
      <c r="C7442" s="163" t="s">
        <v>12921</v>
      </c>
      <c r="D7442" s="163" t="s">
        <v>5649</v>
      </c>
      <c r="E7442" s="183" t="s">
        <v>5649</v>
      </c>
    </row>
    <row r="7443" customFormat="false" ht="16.4" hidden="false" customHeight="false" outlineLevel="0" collapsed="false">
      <c r="C7443" s="163" t="s">
        <v>12922</v>
      </c>
      <c r="D7443" s="163" t="s">
        <v>5649</v>
      </c>
      <c r="E7443" s="183" t="s">
        <v>5649</v>
      </c>
    </row>
    <row r="7444" customFormat="false" ht="16.4" hidden="false" customHeight="false" outlineLevel="0" collapsed="false">
      <c r="C7444" s="163" t="s">
        <v>12923</v>
      </c>
      <c r="D7444" s="163" t="s">
        <v>5649</v>
      </c>
      <c r="E7444" s="183" t="n">
        <v>0.5214</v>
      </c>
    </row>
    <row r="7445" customFormat="false" ht="16.4" hidden="false" customHeight="false" outlineLevel="0" collapsed="false">
      <c r="C7445" s="163" t="s">
        <v>12924</v>
      </c>
      <c r="D7445" s="163" t="s">
        <v>5649</v>
      </c>
      <c r="E7445" s="183" t="n">
        <v>0.5214</v>
      </c>
    </row>
    <row r="7446" customFormat="false" ht="16.4" hidden="false" customHeight="false" outlineLevel="0" collapsed="false">
      <c r="C7446" s="163" t="s">
        <v>700</v>
      </c>
      <c r="D7446" s="163" t="s">
        <v>5649</v>
      </c>
      <c r="E7446" s="183" t="n">
        <v>0.4208</v>
      </c>
    </row>
    <row r="7447" customFormat="false" ht="16.4" hidden="false" customHeight="false" outlineLevel="0" collapsed="false">
      <c r="C7447" s="163" t="s">
        <v>12925</v>
      </c>
      <c r="D7447" s="163" t="s">
        <v>5649</v>
      </c>
      <c r="E7447" s="183" t="n">
        <v>0.5214</v>
      </c>
    </row>
    <row r="7448" customFormat="false" ht="16.4" hidden="false" customHeight="false" outlineLevel="0" collapsed="false">
      <c r="C7448" s="163" t="s">
        <v>12926</v>
      </c>
      <c r="D7448" s="163" t="s">
        <v>5649</v>
      </c>
      <c r="E7448" s="183" t="n">
        <v>0.5214</v>
      </c>
    </row>
    <row r="7449" customFormat="false" ht="16.4" hidden="false" customHeight="false" outlineLevel="0" collapsed="false">
      <c r="C7449" s="163" t="s">
        <v>12927</v>
      </c>
      <c r="D7449" s="163" t="s">
        <v>5649</v>
      </c>
      <c r="E7449" s="183" t="n">
        <v>0.5214</v>
      </c>
    </row>
    <row r="7450" customFormat="false" ht="16.4" hidden="false" customHeight="false" outlineLevel="0" collapsed="false">
      <c r="C7450" s="163" t="s">
        <v>12928</v>
      </c>
      <c r="D7450" s="163" t="s">
        <v>5649</v>
      </c>
      <c r="E7450" s="183" t="n">
        <v>0.5214</v>
      </c>
    </row>
    <row r="7451" customFormat="false" ht="16.4" hidden="false" customHeight="false" outlineLevel="0" collapsed="false">
      <c r="C7451" s="163" t="s">
        <v>12929</v>
      </c>
      <c r="D7451" s="163" t="s">
        <v>5649</v>
      </c>
      <c r="E7451" s="183" t="n">
        <v>0.5214</v>
      </c>
    </row>
    <row r="7452" customFormat="false" ht="16.4" hidden="false" customHeight="false" outlineLevel="0" collapsed="false">
      <c r="C7452" s="163" t="s">
        <v>12930</v>
      </c>
      <c r="D7452" s="163" t="s">
        <v>5649</v>
      </c>
      <c r="E7452" s="183" t="s">
        <v>5649</v>
      </c>
    </row>
    <row r="7453" customFormat="false" ht="16.4" hidden="false" customHeight="false" outlineLevel="0" collapsed="false">
      <c r="C7453" s="163" t="s">
        <v>636</v>
      </c>
      <c r="D7453" s="163" t="s">
        <v>5649</v>
      </c>
      <c r="E7453" s="183" t="n">
        <v>0.5214</v>
      </c>
    </row>
    <row r="7454" customFormat="false" ht="16.4" hidden="false" customHeight="false" outlineLevel="0" collapsed="false">
      <c r="C7454" s="163" t="s">
        <v>12931</v>
      </c>
      <c r="D7454" s="163" t="s">
        <v>5649</v>
      </c>
      <c r="E7454" s="183" t="s">
        <v>5649</v>
      </c>
    </row>
    <row r="7455" customFormat="false" ht="16.4" hidden="false" customHeight="false" outlineLevel="0" collapsed="false">
      <c r="C7455" s="163" t="s">
        <v>12932</v>
      </c>
      <c r="D7455" s="163" t="s">
        <v>5649</v>
      </c>
      <c r="E7455" s="183" t="s">
        <v>5649</v>
      </c>
    </row>
    <row r="7456" customFormat="false" ht="16.4" hidden="false" customHeight="false" outlineLevel="0" collapsed="false">
      <c r="C7456" s="163" t="s">
        <v>12933</v>
      </c>
      <c r="D7456" s="163" t="s">
        <v>5649</v>
      </c>
      <c r="E7456" s="183" t="s">
        <v>5649</v>
      </c>
    </row>
    <row r="7457" customFormat="false" ht="16.4" hidden="false" customHeight="false" outlineLevel="0" collapsed="false">
      <c r="C7457" s="163" t="s">
        <v>12934</v>
      </c>
      <c r="D7457" s="163" t="s">
        <v>5649</v>
      </c>
      <c r="E7457" s="183" t="s">
        <v>5649</v>
      </c>
    </row>
    <row r="7458" customFormat="false" ht="16.4" hidden="false" customHeight="false" outlineLevel="0" collapsed="false">
      <c r="C7458" s="163" t="s">
        <v>12935</v>
      </c>
      <c r="D7458" s="163" t="s">
        <v>5649</v>
      </c>
      <c r="E7458" s="183" t="s">
        <v>5649</v>
      </c>
    </row>
    <row r="7459" customFormat="false" ht="16.4" hidden="false" customHeight="false" outlineLevel="0" collapsed="false">
      <c r="C7459" s="163" t="s">
        <v>12936</v>
      </c>
      <c r="D7459" s="163" t="s">
        <v>5649</v>
      </c>
      <c r="E7459" s="183" t="s">
        <v>5649</v>
      </c>
    </row>
    <row r="7460" customFormat="false" ht="16.4" hidden="false" customHeight="false" outlineLevel="0" collapsed="false">
      <c r="C7460" s="163" t="s">
        <v>12937</v>
      </c>
      <c r="D7460" s="163" t="s">
        <v>5649</v>
      </c>
      <c r="E7460" s="183" t="s">
        <v>5649</v>
      </c>
    </row>
    <row r="7461" customFormat="false" ht="16.4" hidden="false" customHeight="false" outlineLevel="0" collapsed="false">
      <c r="C7461" s="163" t="s">
        <v>12938</v>
      </c>
      <c r="D7461" s="163" t="s">
        <v>5649</v>
      </c>
      <c r="E7461" s="183" t="s">
        <v>5649</v>
      </c>
    </row>
    <row r="7462" customFormat="false" ht="16.4" hidden="false" customHeight="false" outlineLevel="0" collapsed="false">
      <c r="C7462" s="163" t="s">
        <v>12939</v>
      </c>
      <c r="D7462" s="163" t="s">
        <v>5649</v>
      </c>
      <c r="E7462" s="183" t="s">
        <v>5649</v>
      </c>
    </row>
    <row r="7463" customFormat="false" ht="16.4" hidden="false" customHeight="false" outlineLevel="0" collapsed="false">
      <c r="C7463" s="163" t="s">
        <v>12940</v>
      </c>
      <c r="D7463" s="163" t="s">
        <v>5649</v>
      </c>
      <c r="E7463" s="183" t="s">
        <v>5649</v>
      </c>
    </row>
    <row r="7464" customFormat="false" ht="16.4" hidden="false" customHeight="false" outlineLevel="0" collapsed="false">
      <c r="C7464" s="163" t="s">
        <v>12941</v>
      </c>
      <c r="D7464" s="163" t="s">
        <v>5649</v>
      </c>
      <c r="E7464" s="183" t="s">
        <v>5649</v>
      </c>
    </row>
    <row r="7465" customFormat="false" ht="16.4" hidden="false" customHeight="false" outlineLevel="0" collapsed="false">
      <c r="C7465" s="163" t="s">
        <v>12942</v>
      </c>
      <c r="D7465" s="163" t="s">
        <v>5649</v>
      </c>
      <c r="E7465" s="183" t="s">
        <v>5649</v>
      </c>
    </row>
    <row r="7466" customFormat="false" ht="16.4" hidden="false" customHeight="false" outlineLevel="0" collapsed="false">
      <c r="C7466" s="163" t="s">
        <v>12943</v>
      </c>
      <c r="D7466" s="163" t="s">
        <v>5649</v>
      </c>
      <c r="E7466" s="183" t="s">
        <v>5649</v>
      </c>
    </row>
    <row r="7467" customFormat="false" ht="16.4" hidden="false" customHeight="false" outlineLevel="0" collapsed="false">
      <c r="C7467" s="163" t="s">
        <v>12944</v>
      </c>
      <c r="D7467" s="163" t="s">
        <v>5649</v>
      </c>
      <c r="E7467" s="183" t="s">
        <v>5649</v>
      </c>
    </row>
    <row r="7468" customFormat="false" ht="16.4" hidden="false" customHeight="false" outlineLevel="0" collapsed="false">
      <c r="C7468" s="163" t="s">
        <v>12945</v>
      </c>
      <c r="D7468" s="163" t="s">
        <v>5649</v>
      </c>
      <c r="E7468" s="183" t="s">
        <v>5649</v>
      </c>
    </row>
    <row r="7469" customFormat="false" ht="16.4" hidden="false" customHeight="false" outlineLevel="0" collapsed="false">
      <c r="C7469" s="163" t="s">
        <v>12946</v>
      </c>
      <c r="D7469" s="163" t="s">
        <v>5649</v>
      </c>
      <c r="E7469" s="183" t="s">
        <v>5649</v>
      </c>
    </row>
    <row r="7470" customFormat="false" ht="16.4" hidden="false" customHeight="false" outlineLevel="0" collapsed="false">
      <c r="C7470" s="163" t="s">
        <v>12947</v>
      </c>
      <c r="D7470" s="163" t="s">
        <v>5649</v>
      </c>
      <c r="E7470" s="183" t="s">
        <v>5649</v>
      </c>
    </row>
    <row r="7471" customFormat="false" ht="16.4" hidden="false" customHeight="false" outlineLevel="0" collapsed="false">
      <c r="C7471" s="163" t="s">
        <v>12948</v>
      </c>
      <c r="D7471" s="163" t="s">
        <v>5649</v>
      </c>
      <c r="E7471" s="183" t="s">
        <v>5649</v>
      </c>
    </row>
    <row r="7472" customFormat="false" ht="16.4" hidden="false" customHeight="false" outlineLevel="0" collapsed="false">
      <c r="C7472" s="163" t="s">
        <v>12949</v>
      </c>
      <c r="D7472" s="163" t="s">
        <v>5649</v>
      </c>
      <c r="E7472" s="183" t="s">
        <v>5649</v>
      </c>
    </row>
    <row r="7473" customFormat="false" ht="16.4" hidden="false" customHeight="false" outlineLevel="0" collapsed="false">
      <c r="C7473" s="163" t="s">
        <v>12950</v>
      </c>
      <c r="D7473" s="163" t="s">
        <v>5649</v>
      </c>
      <c r="E7473" s="183" t="s">
        <v>5649</v>
      </c>
    </row>
    <row r="7474" customFormat="false" ht="16.4" hidden="false" customHeight="false" outlineLevel="0" collapsed="false">
      <c r="C7474" s="163" t="s">
        <v>12951</v>
      </c>
      <c r="D7474" s="163" t="s">
        <v>5649</v>
      </c>
      <c r="E7474" s="183" t="s">
        <v>5649</v>
      </c>
    </row>
    <row r="7475" customFormat="false" ht="16.4" hidden="false" customHeight="false" outlineLevel="0" collapsed="false">
      <c r="C7475" s="163" t="s">
        <v>12952</v>
      </c>
      <c r="D7475" s="163" t="s">
        <v>5649</v>
      </c>
      <c r="E7475" s="183" t="s">
        <v>5649</v>
      </c>
    </row>
    <row r="7476" customFormat="false" ht="16.4" hidden="false" customHeight="false" outlineLevel="0" collapsed="false">
      <c r="C7476" s="163" t="s">
        <v>12953</v>
      </c>
      <c r="D7476" s="163" t="s">
        <v>5649</v>
      </c>
      <c r="E7476" s="183" t="s">
        <v>5649</v>
      </c>
    </row>
    <row r="7477" customFormat="false" ht="16.4" hidden="false" customHeight="false" outlineLevel="0" collapsed="false">
      <c r="C7477" s="163" t="s">
        <v>12954</v>
      </c>
      <c r="D7477" s="163" t="s">
        <v>5649</v>
      </c>
      <c r="E7477" s="183" t="s">
        <v>5649</v>
      </c>
    </row>
    <row r="7478" customFormat="false" ht="16.4" hidden="false" customHeight="false" outlineLevel="0" collapsed="false">
      <c r="C7478" s="163" t="s">
        <v>12955</v>
      </c>
      <c r="D7478" s="163" t="s">
        <v>5649</v>
      </c>
      <c r="E7478" s="183" t="s">
        <v>5649</v>
      </c>
    </row>
    <row r="7479" customFormat="false" ht="16.4" hidden="false" customHeight="false" outlineLevel="0" collapsed="false">
      <c r="C7479" s="163" t="s">
        <v>12956</v>
      </c>
      <c r="D7479" s="163" t="s">
        <v>5649</v>
      </c>
      <c r="E7479" s="183" t="s">
        <v>5649</v>
      </c>
    </row>
    <row r="7480" customFormat="false" ht="16.4" hidden="false" customHeight="false" outlineLevel="0" collapsed="false">
      <c r="C7480" s="163" t="s">
        <v>12957</v>
      </c>
      <c r="D7480" s="163" t="s">
        <v>5649</v>
      </c>
      <c r="E7480" s="183" t="s">
        <v>5649</v>
      </c>
    </row>
    <row r="7481" customFormat="false" ht="16.4" hidden="false" customHeight="false" outlineLevel="0" collapsed="false">
      <c r="C7481" s="163" t="s">
        <v>12958</v>
      </c>
      <c r="D7481" s="163" t="s">
        <v>5649</v>
      </c>
      <c r="E7481" s="183" t="s">
        <v>5649</v>
      </c>
    </row>
    <row r="7482" customFormat="false" ht="16.4" hidden="false" customHeight="false" outlineLevel="0" collapsed="false">
      <c r="C7482" s="163" t="s">
        <v>12959</v>
      </c>
      <c r="D7482" s="163" t="s">
        <v>5649</v>
      </c>
      <c r="E7482" s="183" t="s">
        <v>5649</v>
      </c>
    </row>
    <row r="7483" customFormat="false" ht="16.4" hidden="false" customHeight="false" outlineLevel="0" collapsed="false">
      <c r="C7483" s="163" t="s">
        <v>12960</v>
      </c>
      <c r="D7483" s="163" t="s">
        <v>5649</v>
      </c>
      <c r="E7483" s="183" t="s">
        <v>5649</v>
      </c>
    </row>
    <row r="7484" customFormat="false" ht="16.4" hidden="false" customHeight="false" outlineLevel="0" collapsed="false">
      <c r="C7484" s="163" t="s">
        <v>12961</v>
      </c>
      <c r="D7484" s="163" t="s">
        <v>703</v>
      </c>
      <c r="E7484" s="183" t="s">
        <v>5649</v>
      </c>
    </row>
    <row r="7485" customFormat="false" ht="16.4" hidden="false" customHeight="false" outlineLevel="0" collapsed="false">
      <c r="C7485" s="163" t="s">
        <v>12962</v>
      </c>
      <c r="D7485" s="163" t="s">
        <v>703</v>
      </c>
      <c r="E7485" s="183" t="s">
        <v>5649</v>
      </c>
    </row>
    <row r="7486" customFormat="false" ht="16.4" hidden="false" customHeight="false" outlineLevel="0" collapsed="false">
      <c r="C7486" s="163" t="s">
        <v>12963</v>
      </c>
      <c r="D7486" s="163" t="s">
        <v>703</v>
      </c>
      <c r="E7486" s="183" t="s">
        <v>5649</v>
      </c>
    </row>
    <row r="7487" customFormat="false" ht="16.4" hidden="false" customHeight="false" outlineLevel="0" collapsed="false">
      <c r="C7487" s="163" t="s">
        <v>12964</v>
      </c>
      <c r="D7487" s="163" t="s">
        <v>703</v>
      </c>
      <c r="E7487" s="183" t="s">
        <v>5649</v>
      </c>
    </row>
    <row r="7488" customFormat="false" ht="16.4" hidden="false" customHeight="false" outlineLevel="0" collapsed="false">
      <c r="C7488" s="163" t="s">
        <v>12965</v>
      </c>
      <c r="D7488" s="163" t="s">
        <v>703</v>
      </c>
      <c r="E7488" s="183" t="s">
        <v>5649</v>
      </c>
    </row>
    <row r="7489" customFormat="false" ht="16.4" hidden="false" customHeight="false" outlineLevel="0" collapsed="false">
      <c r="C7489" s="163" t="s">
        <v>12966</v>
      </c>
      <c r="D7489" s="163" t="s">
        <v>703</v>
      </c>
      <c r="E7489" s="183" t="s">
        <v>5649</v>
      </c>
    </row>
    <row r="7490" customFormat="false" ht="16.4" hidden="false" customHeight="false" outlineLevel="0" collapsed="false">
      <c r="C7490" s="163" t="s">
        <v>12967</v>
      </c>
      <c r="D7490" s="163" t="s">
        <v>703</v>
      </c>
      <c r="E7490" s="183" t="s">
        <v>5649</v>
      </c>
    </row>
    <row r="7491" customFormat="false" ht="16.4" hidden="false" customHeight="false" outlineLevel="0" collapsed="false">
      <c r="C7491" s="163" t="s">
        <v>12968</v>
      </c>
      <c r="D7491" s="163" t="s">
        <v>703</v>
      </c>
      <c r="E7491" s="183" t="s">
        <v>5649</v>
      </c>
    </row>
    <row r="7492" customFormat="false" ht="16.4" hidden="false" customHeight="false" outlineLevel="0" collapsed="false">
      <c r="C7492" s="163" t="s">
        <v>12969</v>
      </c>
      <c r="D7492" s="163" t="s">
        <v>5649</v>
      </c>
      <c r="E7492" s="183" t="s">
        <v>5649</v>
      </c>
    </row>
    <row r="7493" customFormat="false" ht="16.4" hidden="false" customHeight="false" outlineLevel="0" collapsed="false">
      <c r="C7493" s="163" t="s">
        <v>12970</v>
      </c>
      <c r="D7493" s="163" t="s">
        <v>5649</v>
      </c>
      <c r="E7493" s="183" t="s">
        <v>5649</v>
      </c>
    </row>
    <row r="7494" customFormat="false" ht="16.4" hidden="false" customHeight="false" outlineLevel="0" collapsed="false">
      <c r="C7494" s="163" t="s">
        <v>12971</v>
      </c>
      <c r="D7494" s="163" t="s">
        <v>5649</v>
      </c>
      <c r="E7494" s="183" t="s">
        <v>5649</v>
      </c>
    </row>
    <row r="7495" customFormat="false" ht="16.4" hidden="false" customHeight="false" outlineLevel="0" collapsed="false">
      <c r="C7495" s="163" t="s">
        <v>12972</v>
      </c>
      <c r="D7495" s="163" t="s">
        <v>5649</v>
      </c>
      <c r="E7495" s="183" t="s">
        <v>5649</v>
      </c>
    </row>
    <row r="7496" customFormat="false" ht="16.4" hidden="false" customHeight="false" outlineLevel="0" collapsed="false">
      <c r="C7496" s="163" t="s">
        <v>12973</v>
      </c>
      <c r="D7496" s="163" t="s">
        <v>5649</v>
      </c>
      <c r="E7496" s="183" t="s">
        <v>5649</v>
      </c>
    </row>
    <row r="7497" customFormat="false" ht="16.4" hidden="false" customHeight="false" outlineLevel="0" collapsed="false">
      <c r="C7497" s="163" t="s">
        <v>12974</v>
      </c>
      <c r="D7497" s="163" t="s">
        <v>5649</v>
      </c>
      <c r="E7497" s="183" t="n">
        <v>0.4208</v>
      </c>
    </row>
    <row r="7498" customFormat="false" ht="16.4" hidden="false" customHeight="false" outlineLevel="0" collapsed="false">
      <c r="C7498" s="163" t="s">
        <v>12975</v>
      </c>
      <c r="D7498" s="163" t="s">
        <v>5649</v>
      </c>
      <c r="E7498" s="183" t="n">
        <v>0.4208</v>
      </c>
    </row>
    <row r="7499" customFormat="false" ht="16.4" hidden="false" customHeight="false" outlineLevel="0" collapsed="false">
      <c r="C7499" s="163" t="s">
        <v>12976</v>
      </c>
      <c r="D7499" s="163" t="s">
        <v>5649</v>
      </c>
      <c r="E7499" s="183" t="n">
        <v>0.4208</v>
      </c>
    </row>
    <row r="7500" customFormat="false" ht="16.4" hidden="false" customHeight="false" outlineLevel="0" collapsed="false">
      <c r="C7500" s="163" t="s">
        <v>12977</v>
      </c>
      <c r="D7500" s="163" t="s">
        <v>1200</v>
      </c>
      <c r="E7500" s="183" t="n">
        <v>0.4208</v>
      </c>
    </row>
    <row r="7501" customFormat="false" ht="16.4" hidden="false" customHeight="false" outlineLevel="0" collapsed="false">
      <c r="C7501" s="163" t="s">
        <v>12978</v>
      </c>
      <c r="D7501" s="163" t="s">
        <v>5649</v>
      </c>
      <c r="E7501" s="183" t="n">
        <v>0.4208</v>
      </c>
    </row>
    <row r="7502" customFormat="false" ht="16.4" hidden="false" customHeight="false" outlineLevel="0" collapsed="false">
      <c r="C7502" s="163" t="s">
        <v>12979</v>
      </c>
      <c r="D7502" s="163" t="s">
        <v>639</v>
      </c>
      <c r="E7502" s="183" t="n">
        <v>0.4208</v>
      </c>
    </row>
    <row r="7503" customFormat="false" ht="16.4" hidden="false" customHeight="false" outlineLevel="0" collapsed="false">
      <c r="C7503" s="163" t="s">
        <v>12980</v>
      </c>
      <c r="D7503" s="163" t="s">
        <v>5649</v>
      </c>
      <c r="E7503" s="183" t="n">
        <v>0.4208</v>
      </c>
    </row>
    <row r="7504" customFormat="false" ht="16.4" hidden="false" customHeight="false" outlineLevel="0" collapsed="false">
      <c r="C7504" s="163" t="s">
        <v>12981</v>
      </c>
      <c r="D7504" s="163" t="s">
        <v>641</v>
      </c>
      <c r="E7504" s="183" t="n">
        <v>0.4208</v>
      </c>
    </row>
    <row r="7505" customFormat="false" ht="16.4" hidden="false" customHeight="false" outlineLevel="0" collapsed="false">
      <c r="C7505" s="163" t="s">
        <v>12982</v>
      </c>
      <c r="D7505" s="163" t="s">
        <v>641</v>
      </c>
      <c r="E7505" s="183" t="s">
        <v>5649</v>
      </c>
    </row>
    <row r="7506" customFormat="false" ht="16.4" hidden="false" customHeight="false" outlineLevel="0" collapsed="false">
      <c r="C7506" s="163" t="s">
        <v>12983</v>
      </c>
      <c r="D7506" s="163" t="s">
        <v>641</v>
      </c>
      <c r="E7506" s="183" t="s">
        <v>5649</v>
      </c>
    </row>
    <row r="7507" customFormat="false" ht="16.4" hidden="false" customHeight="false" outlineLevel="0" collapsed="false">
      <c r="C7507" s="163" t="s">
        <v>12984</v>
      </c>
      <c r="D7507" s="163" t="s">
        <v>643</v>
      </c>
      <c r="E7507" s="183" t="s">
        <v>5649</v>
      </c>
    </row>
    <row r="7508" customFormat="false" ht="16.4" hidden="false" customHeight="false" outlineLevel="0" collapsed="false">
      <c r="C7508" s="163" t="s">
        <v>12985</v>
      </c>
      <c r="D7508" s="163" t="s">
        <v>645</v>
      </c>
      <c r="E7508" s="183" t="s">
        <v>5649</v>
      </c>
    </row>
    <row r="7509" customFormat="false" ht="16.4" hidden="false" customHeight="false" outlineLevel="0" collapsed="false">
      <c r="C7509" s="163" t="s">
        <v>12986</v>
      </c>
      <c r="D7509" s="163" t="s">
        <v>645</v>
      </c>
      <c r="E7509" s="183" t="s">
        <v>5649</v>
      </c>
    </row>
    <row r="7510" customFormat="false" ht="16.4" hidden="false" customHeight="false" outlineLevel="0" collapsed="false">
      <c r="C7510" s="163" t="s">
        <v>12987</v>
      </c>
      <c r="D7510" s="163" t="s">
        <v>5649</v>
      </c>
      <c r="E7510" s="183" t="s">
        <v>5649</v>
      </c>
    </row>
    <row r="7511" customFormat="false" ht="16.4" hidden="false" customHeight="false" outlineLevel="0" collapsed="false">
      <c r="C7511" s="163" t="s">
        <v>12988</v>
      </c>
      <c r="D7511" s="163" t="s">
        <v>5649</v>
      </c>
      <c r="E7511" s="183" t="s">
        <v>5649</v>
      </c>
    </row>
    <row r="7512" customFormat="false" ht="16.4" hidden="false" customHeight="false" outlineLevel="0" collapsed="false">
      <c r="C7512" s="163" t="s">
        <v>12989</v>
      </c>
      <c r="D7512" s="163" t="s">
        <v>5649</v>
      </c>
      <c r="E7512" s="183" t="s">
        <v>5649</v>
      </c>
    </row>
    <row r="7513" customFormat="false" ht="16.4" hidden="false" customHeight="false" outlineLevel="0" collapsed="false">
      <c r="C7513" s="163" t="s">
        <v>12990</v>
      </c>
      <c r="D7513" s="163" t="s">
        <v>5649</v>
      </c>
      <c r="E7513" s="183" t="s">
        <v>5649</v>
      </c>
    </row>
    <row r="7514" customFormat="false" ht="16.4" hidden="false" customHeight="false" outlineLevel="0" collapsed="false">
      <c r="C7514" s="163" t="s">
        <v>12991</v>
      </c>
      <c r="D7514" s="163" t="s">
        <v>5649</v>
      </c>
      <c r="E7514" s="183" t="s">
        <v>5649</v>
      </c>
    </row>
    <row r="7515" customFormat="false" ht="16.4" hidden="false" customHeight="false" outlineLevel="0" collapsed="false">
      <c r="C7515" s="163" t="s">
        <v>1199</v>
      </c>
      <c r="D7515" s="163" t="s">
        <v>5649</v>
      </c>
      <c r="E7515" s="183" t="n">
        <v>0.5797</v>
      </c>
    </row>
    <row r="7516" customFormat="false" ht="16.4" hidden="false" customHeight="false" outlineLevel="0" collapsed="false">
      <c r="C7516" s="163" t="s">
        <v>12992</v>
      </c>
      <c r="D7516" s="163" t="s">
        <v>5649</v>
      </c>
      <c r="E7516" s="183" t="s">
        <v>5649</v>
      </c>
    </row>
    <row r="7517" customFormat="false" ht="16.4" hidden="false" customHeight="false" outlineLevel="0" collapsed="false">
      <c r="C7517" s="163" t="s">
        <v>638</v>
      </c>
      <c r="D7517" s="163" t="s">
        <v>703</v>
      </c>
      <c r="E7517" s="183" t="n">
        <v>0.5214</v>
      </c>
    </row>
    <row r="7518" customFormat="false" ht="16.4" hidden="false" customHeight="false" outlineLevel="0" collapsed="false">
      <c r="C7518" s="163" t="s">
        <v>12993</v>
      </c>
      <c r="D7518" s="163" t="s">
        <v>703</v>
      </c>
      <c r="E7518" s="183" t="s">
        <v>5649</v>
      </c>
    </row>
    <row r="7519" customFormat="false" ht="16.4" hidden="false" customHeight="false" outlineLevel="0" collapsed="false">
      <c r="C7519" s="163" t="s">
        <v>12994</v>
      </c>
      <c r="D7519" s="163" t="s">
        <v>703</v>
      </c>
      <c r="E7519" s="183" t="n">
        <v>0.5214</v>
      </c>
    </row>
    <row r="7520" customFormat="false" ht="16.4" hidden="false" customHeight="false" outlineLevel="0" collapsed="false">
      <c r="C7520" s="163" t="s">
        <v>12995</v>
      </c>
      <c r="D7520" s="163" t="s">
        <v>703</v>
      </c>
      <c r="E7520" s="183" t="n">
        <v>0.5214</v>
      </c>
    </row>
    <row r="7521" customFormat="false" ht="16.4" hidden="false" customHeight="false" outlineLevel="0" collapsed="false">
      <c r="C7521" s="163" t="s">
        <v>12996</v>
      </c>
      <c r="D7521" s="163" t="s">
        <v>5649</v>
      </c>
      <c r="E7521" s="183" t="n">
        <v>0.5214</v>
      </c>
    </row>
    <row r="7522" customFormat="false" ht="16.4" hidden="false" customHeight="false" outlineLevel="0" collapsed="false">
      <c r="C7522" s="163" t="s">
        <v>642</v>
      </c>
      <c r="D7522" s="163" t="s">
        <v>647</v>
      </c>
      <c r="E7522" s="183" t="n">
        <v>0.5214</v>
      </c>
    </row>
    <row r="7523" customFormat="false" ht="16.4" hidden="false" customHeight="false" outlineLevel="0" collapsed="false">
      <c r="C7523" s="163" t="s">
        <v>12997</v>
      </c>
      <c r="D7523" s="163" t="s">
        <v>649</v>
      </c>
      <c r="E7523" s="183" t="n">
        <v>0.5214</v>
      </c>
    </row>
    <row r="7524" customFormat="false" ht="16.4" hidden="false" customHeight="false" outlineLevel="0" collapsed="false">
      <c r="C7524" s="163" t="s">
        <v>12998</v>
      </c>
      <c r="D7524" s="163" t="s">
        <v>649</v>
      </c>
      <c r="E7524" s="183" t="n">
        <v>0.5214</v>
      </c>
    </row>
    <row r="7525" customFormat="false" ht="16.4" hidden="false" customHeight="false" outlineLevel="0" collapsed="false">
      <c r="C7525" s="163" t="s">
        <v>12999</v>
      </c>
      <c r="D7525" s="163" t="s">
        <v>649</v>
      </c>
      <c r="E7525" s="183" t="s">
        <v>5649</v>
      </c>
    </row>
    <row r="7526" customFormat="false" ht="16.4" hidden="false" customHeight="false" outlineLevel="0" collapsed="false">
      <c r="C7526" s="163" t="s">
        <v>13000</v>
      </c>
      <c r="D7526" s="163" t="s">
        <v>5649</v>
      </c>
      <c r="E7526" s="183" t="s">
        <v>5649</v>
      </c>
    </row>
    <row r="7527" customFormat="false" ht="16.4" hidden="false" customHeight="false" outlineLevel="0" collapsed="false">
      <c r="C7527" s="163" t="s">
        <v>13001</v>
      </c>
      <c r="D7527" s="163" t="s">
        <v>5649</v>
      </c>
      <c r="E7527" s="183" t="s">
        <v>5649</v>
      </c>
    </row>
    <row r="7528" customFormat="false" ht="16.4" hidden="false" customHeight="false" outlineLevel="0" collapsed="false">
      <c r="C7528" s="163" t="s">
        <v>13002</v>
      </c>
      <c r="D7528" s="163" t="s">
        <v>5649</v>
      </c>
      <c r="E7528" s="183" t="s">
        <v>5649</v>
      </c>
    </row>
    <row r="7529" customFormat="false" ht="16.4" hidden="false" customHeight="false" outlineLevel="0" collapsed="false">
      <c r="C7529" s="163" t="s">
        <v>2651</v>
      </c>
      <c r="D7529" s="163" t="s">
        <v>5649</v>
      </c>
      <c r="E7529" s="183" t="s">
        <v>5649</v>
      </c>
    </row>
    <row r="7530" customFormat="false" ht="16.4" hidden="false" customHeight="false" outlineLevel="0" collapsed="false">
      <c r="C7530" s="163" t="s">
        <v>1943</v>
      </c>
      <c r="D7530" s="163" t="s">
        <v>5649</v>
      </c>
      <c r="E7530" s="183" t="s">
        <v>5649</v>
      </c>
    </row>
    <row r="7531" customFormat="false" ht="16.4" hidden="false" customHeight="false" outlineLevel="0" collapsed="false">
      <c r="C7531" s="163" t="s">
        <v>13003</v>
      </c>
      <c r="D7531" s="163" t="s">
        <v>5649</v>
      </c>
      <c r="E7531" s="183" t="s">
        <v>5649</v>
      </c>
    </row>
    <row r="7532" customFormat="false" ht="16.4" hidden="false" customHeight="false" outlineLevel="0" collapsed="false">
      <c r="C7532" s="163" t="s">
        <v>13004</v>
      </c>
      <c r="D7532" s="163" t="s">
        <v>5649</v>
      </c>
      <c r="E7532" s="183" t="n">
        <v>0.4208</v>
      </c>
    </row>
    <row r="7533" customFormat="false" ht="16.4" hidden="false" customHeight="false" outlineLevel="0" collapsed="false">
      <c r="C7533" s="163" t="s">
        <v>13005</v>
      </c>
      <c r="D7533" s="163" t="s">
        <v>5649</v>
      </c>
      <c r="E7533" s="183" t="n">
        <v>0.4208</v>
      </c>
    </row>
    <row r="7534" customFormat="false" ht="16.4" hidden="false" customHeight="false" outlineLevel="0" collapsed="false">
      <c r="C7534" s="163" t="s">
        <v>13006</v>
      </c>
      <c r="D7534" s="163" t="s">
        <v>5649</v>
      </c>
      <c r="E7534" s="183" t="n">
        <v>0.4208</v>
      </c>
    </row>
    <row r="7535" customFormat="false" ht="16.4" hidden="false" customHeight="false" outlineLevel="0" collapsed="false">
      <c r="C7535" s="163" t="s">
        <v>13007</v>
      </c>
      <c r="D7535" s="163" t="s">
        <v>133</v>
      </c>
      <c r="E7535" s="183" t="n">
        <v>0.4208</v>
      </c>
    </row>
    <row r="7536" customFormat="false" ht="16.4" hidden="false" customHeight="false" outlineLevel="0" collapsed="false">
      <c r="C7536" s="163" t="s">
        <v>13008</v>
      </c>
      <c r="D7536" s="163" t="s">
        <v>133</v>
      </c>
      <c r="E7536" s="183" t="s">
        <v>5649</v>
      </c>
    </row>
    <row r="7537" customFormat="false" ht="16.4" hidden="false" customHeight="false" outlineLevel="0" collapsed="false">
      <c r="C7537" s="163" t="s">
        <v>646</v>
      </c>
      <c r="D7537" s="163" t="s">
        <v>133</v>
      </c>
      <c r="E7537" s="183" t="n">
        <v>0.5214</v>
      </c>
    </row>
    <row r="7538" customFormat="false" ht="16.4" hidden="false" customHeight="false" outlineLevel="0" collapsed="false">
      <c r="C7538" s="163" t="s">
        <v>13009</v>
      </c>
      <c r="D7538" s="163" t="s">
        <v>5649</v>
      </c>
      <c r="E7538" s="183" t="n">
        <v>0.5214</v>
      </c>
    </row>
    <row r="7539" customFormat="false" ht="16.4" hidden="false" customHeight="false" outlineLevel="0" collapsed="false">
      <c r="C7539" s="163" t="s">
        <v>13010</v>
      </c>
      <c r="D7539" s="163" t="s">
        <v>5649</v>
      </c>
      <c r="E7539" s="183" t="n">
        <v>0.5214</v>
      </c>
    </row>
    <row r="7540" customFormat="false" ht="16.4" hidden="false" customHeight="false" outlineLevel="0" collapsed="false">
      <c r="C7540" s="163" t="s">
        <v>13011</v>
      </c>
      <c r="D7540" s="163" t="s">
        <v>5649</v>
      </c>
      <c r="E7540" s="183" t="n">
        <v>0.5214</v>
      </c>
    </row>
    <row r="7541" customFormat="false" ht="16.4" hidden="false" customHeight="false" outlineLevel="0" collapsed="false">
      <c r="C7541" s="163" t="s">
        <v>13012</v>
      </c>
      <c r="D7541" s="163" t="s">
        <v>5649</v>
      </c>
      <c r="E7541" s="183" t="s">
        <v>5649</v>
      </c>
    </row>
    <row r="7542" customFormat="false" ht="16.4" hidden="false" customHeight="false" outlineLevel="0" collapsed="false">
      <c r="C7542" s="163" t="s">
        <v>13013</v>
      </c>
      <c r="D7542" s="163" t="s">
        <v>5649</v>
      </c>
      <c r="E7542" s="183" t="s">
        <v>5649</v>
      </c>
    </row>
    <row r="7543" customFormat="false" ht="16.4" hidden="false" customHeight="false" outlineLevel="0" collapsed="false">
      <c r="C7543" s="163" t="s">
        <v>13014</v>
      </c>
      <c r="D7543" s="163" t="s">
        <v>5649</v>
      </c>
      <c r="E7543" s="183" t="s">
        <v>5649</v>
      </c>
    </row>
    <row r="7544" customFormat="false" ht="16.4" hidden="false" customHeight="false" outlineLevel="0" collapsed="false">
      <c r="C7544" s="163" t="s">
        <v>13015</v>
      </c>
      <c r="D7544" s="163" t="s">
        <v>5649</v>
      </c>
      <c r="E7544" s="183" t="s">
        <v>5649</v>
      </c>
    </row>
    <row r="7545" customFormat="false" ht="16.4" hidden="false" customHeight="false" outlineLevel="0" collapsed="false">
      <c r="C7545" s="163" t="s">
        <v>13016</v>
      </c>
      <c r="D7545" s="163" t="s">
        <v>5649</v>
      </c>
      <c r="E7545" s="183" t="s">
        <v>5649</v>
      </c>
    </row>
    <row r="7546" customFormat="false" ht="16.4" hidden="false" customHeight="false" outlineLevel="0" collapsed="false">
      <c r="C7546" s="163" t="s">
        <v>13017</v>
      </c>
      <c r="D7546" s="163" t="s">
        <v>5649</v>
      </c>
      <c r="E7546" s="183" t="s">
        <v>5649</v>
      </c>
    </row>
    <row r="7547" customFormat="false" ht="16.4" hidden="false" customHeight="false" outlineLevel="0" collapsed="false">
      <c r="C7547" s="163" t="s">
        <v>13018</v>
      </c>
      <c r="D7547" s="163" t="s">
        <v>5649</v>
      </c>
      <c r="E7547" s="183" t="s">
        <v>5649</v>
      </c>
    </row>
    <row r="7548" customFormat="false" ht="16.4" hidden="false" customHeight="false" outlineLevel="0" collapsed="false">
      <c r="C7548" s="163" t="s">
        <v>13019</v>
      </c>
      <c r="D7548" s="163" t="s">
        <v>5649</v>
      </c>
      <c r="E7548" s="183" t="s">
        <v>5649</v>
      </c>
    </row>
    <row r="7549" customFormat="false" ht="16.4" hidden="false" customHeight="false" outlineLevel="0" collapsed="false">
      <c r="C7549" s="163" t="s">
        <v>13020</v>
      </c>
      <c r="D7549" s="163" t="s">
        <v>5649</v>
      </c>
      <c r="E7549" s="183" t="s">
        <v>5649</v>
      </c>
    </row>
    <row r="7550" customFormat="false" ht="16.4" hidden="false" customHeight="false" outlineLevel="0" collapsed="false">
      <c r="C7550" s="163" t="s">
        <v>13021</v>
      </c>
      <c r="D7550" s="163" t="s">
        <v>5649</v>
      </c>
      <c r="E7550" s="183" t="n">
        <v>0.5039</v>
      </c>
    </row>
    <row r="7551" customFormat="false" ht="16.4" hidden="false" customHeight="false" outlineLevel="0" collapsed="false">
      <c r="C7551" s="163" t="s">
        <v>13022</v>
      </c>
      <c r="D7551" s="163" t="s">
        <v>5649</v>
      </c>
      <c r="E7551" s="183" t="n">
        <v>0.5039</v>
      </c>
    </row>
    <row r="7552" customFormat="false" ht="16.4" hidden="false" customHeight="false" outlineLevel="0" collapsed="false">
      <c r="C7552" s="163" t="s">
        <v>13023</v>
      </c>
      <c r="D7552" s="163" t="s">
        <v>5649</v>
      </c>
      <c r="E7552" s="183" t="n">
        <v>0.5039</v>
      </c>
    </row>
    <row r="7553" customFormat="false" ht="16.4" hidden="false" customHeight="false" outlineLevel="0" collapsed="false">
      <c r="C7553" s="163" t="s">
        <v>13024</v>
      </c>
      <c r="D7553" s="163" t="s">
        <v>5649</v>
      </c>
      <c r="E7553" s="183" t="s">
        <v>5649</v>
      </c>
    </row>
    <row r="7554" customFormat="false" ht="16.4" hidden="false" customHeight="false" outlineLevel="0" collapsed="false">
      <c r="C7554" s="163" t="s">
        <v>13025</v>
      </c>
      <c r="D7554" s="163" t="s">
        <v>5649</v>
      </c>
      <c r="E7554" s="183" t="s">
        <v>5649</v>
      </c>
    </row>
    <row r="7555" customFormat="false" ht="16.4" hidden="false" customHeight="false" outlineLevel="0" collapsed="false">
      <c r="C7555" s="163" t="s">
        <v>13026</v>
      </c>
      <c r="D7555" s="163" t="s">
        <v>5649</v>
      </c>
      <c r="E7555" s="183" t="s">
        <v>5649</v>
      </c>
    </row>
    <row r="7556" customFormat="false" ht="16.4" hidden="false" customHeight="false" outlineLevel="0" collapsed="false">
      <c r="C7556" s="163" t="s">
        <v>13027</v>
      </c>
      <c r="D7556" s="163" t="s">
        <v>5649</v>
      </c>
      <c r="E7556" s="183" t="s">
        <v>5649</v>
      </c>
    </row>
    <row r="7557" customFormat="false" ht="16.4" hidden="false" customHeight="false" outlineLevel="0" collapsed="false">
      <c r="C7557" s="163" t="s">
        <v>13028</v>
      </c>
      <c r="D7557" s="163" t="s">
        <v>5649</v>
      </c>
      <c r="E7557" s="183" t="s">
        <v>5649</v>
      </c>
    </row>
    <row r="7558" customFormat="false" ht="16.4" hidden="false" customHeight="false" outlineLevel="0" collapsed="false">
      <c r="C7558" s="163" t="s">
        <v>13029</v>
      </c>
      <c r="D7558" s="163" t="s">
        <v>5649</v>
      </c>
      <c r="E7558" s="183" t="s">
        <v>5649</v>
      </c>
    </row>
    <row r="7559" customFormat="false" ht="16.4" hidden="false" customHeight="false" outlineLevel="0" collapsed="false">
      <c r="C7559" s="163" t="s">
        <v>13030</v>
      </c>
      <c r="D7559" s="163" t="s">
        <v>5649</v>
      </c>
      <c r="E7559" s="183" t="s">
        <v>5649</v>
      </c>
    </row>
    <row r="7560" customFormat="false" ht="16.4" hidden="false" customHeight="false" outlineLevel="0" collapsed="false">
      <c r="C7560" s="163" t="s">
        <v>13031</v>
      </c>
      <c r="D7560" s="163" t="s">
        <v>135</v>
      </c>
      <c r="E7560" s="183" t="s">
        <v>5649</v>
      </c>
    </row>
    <row r="7561" customFormat="false" ht="16.4" hidden="false" customHeight="false" outlineLevel="0" collapsed="false">
      <c r="C7561" s="163" t="s">
        <v>13032</v>
      </c>
      <c r="D7561" s="163" t="s">
        <v>5649</v>
      </c>
      <c r="E7561" s="183" t="s">
        <v>5649</v>
      </c>
    </row>
    <row r="7562" customFormat="false" ht="16.4" hidden="false" customHeight="false" outlineLevel="0" collapsed="false">
      <c r="C7562" s="163" t="s">
        <v>13033</v>
      </c>
      <c r="D7562" s="163" t="s">
        <v>5649</v>
      </c>
      <c r="E7562" s="183" t="s">
        <v>5649</v>
      </c>
    </row>
    <row r="7563" customFormat="false" ht="16.4" hidden="false" customHeight="false" outlineLevel="0" collapsed="false">
      <c r="C7563" s="163" t="s">
        <v>13034</v>
      </c>
      <c r="D7563" s="163" t="s">
        <v>5649</v>
      </c>
      <c r="E7563" s="183" t="s">
        <v>5649</v>
      </c>
    </row>
    <row r="7564" customFormat="false" ht="16.4" hidden="false" customHeight="false" outlineLevel="0" collapsed="false">
      <c r="C7564" s="163" t="s">
        <v>13035</v>
      </c>
      <c r="D7564" s="163" t="s">
        <v>5649</v>
      </c>
      <c r="E7564" s="183" t="s">
        <v>5649</v>
      </c>
    </row>
    <row r="7565" customFormat="false" ht="16.4" hidden="false" customHeight="false" outlineLevel="0" collapsed="false">
      <c r="C7565" s="163" t="s">
        <v>13036</v>
      </c>
      <c r="D7565" s="163" t="s">
        <v>5649</v>
      </c>
      <c r="E7565" s="183" t="s">
        <v>5649</v>
      </c>
    </row>
    <row r="7566" customFormat="false" ht="16.4" hidden="false" customHeight="false" outlineLevel="0" collapsed="false">
      <c r="C7566" s="163" t="s">
        <v>13037</v>
      </c>
      <c r="D7566" s="163" t="s">
        <v>5649</v>
      </c>
      <c r="E7566" s="183" t="s">
        <v>5649</v>
      </c>
    </row>
    <row r="7567" customFormat="false" ht="16.4" hidden="false" customHeight="false" outlineLevel="0" collapsed="false">
      <c r="C7567" s="163" t="s">
        <v>13038</v>
      </c>
      <c r="D7567" s="163" t="s">
        <v>5649</v>
      </c>
      <c r="E7567" s="183" t="s">
        <v>5649</v>
      </c>
    </row>
    <row r="7568" customFormat="false" ht="16.4" hidden="false" customHeight="false" outlineLevel="0" collapsed="false">
      <c r="C7568" s="163" t="s">
        <v>13039</v>
      </c>
      <c r="D7568" s="163" t="s">
        <v>5649</v>
      </c>
      <c r="E7568" s="183" t="s">
        <v>5649</v>
      </c>
    </row>
    <row r="7569" customFormat="false" ht="16.4" hidden="false" customHeight="false" outlineLevel="0" collapsed="false">
      <c r="C7569" s="163" t="s">
        <v>13040</v>
      </c>
      <c r="D7569" s="163" t="s">
        <v>5649</v>
      </c>
      <c r="E7569" s="183" t="s">
        <v>5649</v>
      </c>
    </row>
    <row r="7570" customFormat="false" ht="16.4" hidden="false" customHeight="false" outlineLevel="0" collapsed="false">
      <c r="C7570" s="163" t="s">
        <v>13041</v>
      </c>
      <c r="D7570" s="163" t="s">
        <v>5649</v>
      </c>
      <c r="E7570" s="183" t="s">
        <v>5649</v>
      </c>
    </row>
    <row r="7571" customFormat="false" ht="16.4" hidden="false" customHeight="false" outlineLevel="0" collapsed="false">
      <c r="C7571" s="163" t="s">
        <v>13042</v>
      </c>
      <c r="D7571" s="163" t="s">
        <v>5649</v>
      </c>
      <c r="E7571" s="183" t="s">
        <v>5649</v>
      </c>
    </row>
    <row r="7572" customFormat="false" ht="16.4" hidden="false" customHeight="false" outlineLevel="0" collapsed="false">
      <c r="C7572" s="163" t="s">
        <v>13043</v>
      </c>
      <c r="D7572" s="163" t="s">
        <v>5649</v>
      </c>
      <c r="E7572" s="183" t="s">
        <v>5649</v>
      </c>
    </row>
    <row r="7573" customFormat="false" ht="16.4" hidden="false" customHeight="false" outlineLevel="0" collapsed="false">
      <c r="C7573" s="163" t="s">
        <v>13044</v>
      </c>
      <c r="D7573" s="163" t="s">
        <v>5649</v>
      </c>
      <c r="E7573" s="183" t="s">
        <v>5649</v>
      </c>
    </row>
    <row r="7574" customFormat="false" ht="16.4" hidden="false" customHeight="false" outlineLevel="0" collapsed="false">
      <c r="C7574" s="163" t="s">
        <v>13045</v>
      </c>
      <c r="D7574" s="163" t="s">
        <v>5649</v>
      </c>
      <c r="E7574" s="183" t="s">
        <v>5649</v>
      </c>
    </row>
    <row r="7575" customFormat="false" ht="16.4" hidden="false" customHeight="false" outlineLevel="0" collapsed="false">
      <c r="C7575" s="163" t="s">
        <v>134</v>
      </c>
      <c r="D7575" s="163" t="s">
        <v>5649</v>
      </c>
      <c r="E7575" s="183" t="n">
        <v>0.5039</v>
      </c>
    </row>
    <row r="7576" customFormat="false" ht="16.4" hidden="false" customHeight="false" outlineLevel="0" collapsed="false">
      <c r="C7576" s="163" t="s">
        <v>13046</v>
      </c>
      <c r="D7576" s="163" t="s">
        <v>5649</v>
      </c>
      <c r="E7576" s="183" t="s">
        <v>5649</v>
      </c>
    </row>
    <row r="7577" customFormat="false" ht="16.4" hidden="false" customHeight="false" outlineLevel="0" collapsed="false">
      <c r="C7577" s="163" t="s">
        <v>13047</v>
      </c>
      <c r="D7577" s="163" t="s">
        <v>5649</v>
      </c>
      <c r="E7577" s="183" t="s">
        <v>5649</v>
      </c>
    </row>
    <row r="7578" customFormat="false" ht="16.4" hidden="false" customHeight="false" outlineLevel="0" collapsed="false">
      <c r="C7578" s="163" t="s">
        <v>13048</v>
      </c>
      <c r="D7578" s="163" t="s">
        <v>5649</v>
      </c>
      <c r="E7578" s="183" t="s">
        <v>5649</v>
      </c>
    </row>
    <row r="7579" customFormat="false" ht="16.4" hidden="false" customHeight="false" outlineLevel="0" collapsed="false">
      <c r="C7579" s="163" t="s">
        <v>13049</v>
      </c>
      <c r="D7579" s="163" t="s">
        <v>5649</v>
      </c>
      <c r="E7579" s="183" t="s">
        <v>5649</v>
      </c>
    </row>
    <row r="7580" customFormat="false" ht="16.4" hidden="false" customHeight="false" outlineLevel="0" collapsed="false">
      <c r="C7580" s="163" t="s">
        <v>13050</v>
      </c>
      <c r="D7580" s="163" t="s">
        <v>5649</v>
      </c>
      <c r="E7580" s="183" t="s">
        <v>5649</v>
      </c>
    </row>
    <row r="7581" customFormat="false" ht="16.4" hidden="false" customHeight="false" outlineLevel="0" collapsed="false">
      <c r="C7581" s="163" t="s">
        <v>13051</v>
      </c>
      <c r="D7581" s="163" t="s">
        <v>5649</v>
      </c>
      <c r="E7581" s="183" t="s">
        <v>5649</v>
      </c>
    </row>
    <row r="7582" customFormat="false" ht="16.4" hidden="false" customHeight="false" outlineLevel="0" collapsed="false">
      <c r="C7582" s="163" t="s">
        <v>13052</v>
      </c>
      <c r="D7582" s="163" t="s">
        <v>5649</v>
      </c>
      <c r="E7582" s="183" t="s">
        <v>5649</v>
      </c>
    </row>
    <row r="7583" customFormat="false" ht="16.4" hidden="false" customHeight="false" outlineLevel="0" collapsed="false">
      <c r="C7583" s="163" t="s">
        <v>13053</v>
      </c>
      <c r="D7583" s="163" t="s">
        <v>5649</v>
      </c>
      <c r="E7583" s="183" t="s">
        <v>5649</v>
      </c>
    </row>
    <row r="7584" customFormat="false" ht="16.4" hidden="false" customHeight="false" outlineLevel="0" collapsed="false">
      <c r="C7584" s="163" t="s">
        <v>13054</v>
      </c>
      <c r="D7584" s="163" t="s">
        <v>5649</v>
      </c>
      <c r="E7584" s="183" t="s">
        <v>5649</v>
      </c>
    </row>
    <row r="7585" customFormat="false" ht="16.4" hidden="false" customHeight="false" outlineLevel="0" collapsed="false">
      <c r="C7585" s="163" t="s">
        <v>13055</v>
      </c>
      <c r="D7585" s="163" t="s">
        <v>5649</v>
      </c>
      <c r="E7585" s="183" t="s">
        <v>5649</v>
      </c>
    </row>
    <row r="7586" customFormat="false" ht="16.4" hidden="false" customHeight="false" outlineLevel="0" collapsed="false">
      <c r="C7586" s="163" t="s">
        <v>13056</v>
      </c>
      <c r="D7586" s="163" t="s">
        <v>5649</v>
      </c>
      <c r="E7586" s="183" t="s">
        <v>5649</v>
      </c>
    </row>
    <row r="7587" customFormat="false" ht="16.4" hidden="false" customHeight="false" outlineLevel="0" collapsed="false">
      <c r="C7587" s="163" t="s">
        <v>13057</v>
      </c>
      <c r="D7587" s="163" t="s">
        <v>5649</v>
      </c>
      <c r="E7587" s="183" t="s">
        <v>5649</v>
      </c>
    </row>
    <row r="7588" customFormat="false" ht="16.4" hidden="false" customHeight="false" outlineLevel="0" collapsed="false">
      <c r="C7588" s="163" t="s">
        <v>13058</v>
      </c>
      <c r="D7588" s="163" t="s">
        <v>5649</v>
      </c>
      <c r="E7588" s="183" t="s">
        <v>5649</v>
      </c>
    </row>
    <row r="7589" customFormat="false" ht="16.4" hidden="false" customHeight="false" outlineLevel="0" collapsed="false">
      <c r="C7589" s="163" t="s">
        <v>13059</v>
      </c>
      <c r="D7589" s="163" t="s">
        <v>5649</v>
      </c>
      <c r="E7589" s="183" t="s">
        <v>5649</v>
      </c>
    </row>
    <row r="7590" customFormat="false" ht="16.4" hidden="false" customHeight="false" outlineLevel="0" collapsed="false">
      <c r="C7590" s="163" t="s">
        <v>13060</v>
      </c>
      <c r="D7590" s="163" t="s">
        <v>5649</v>
      </c>
      <c r="E7590" s="183" t="s">
        <v>5649</v>
      </c>
    </row>
    <row r="7591" customFormat="false" ht="16.4" hidden="false" customHeight="false" outlineLevel="0" collapsed="false">
      <c r="C7591" s="163" t="s">
        <v>13061</v>
      </c>
      <c r="D7591" s="163" t="s">
        <v>5649</v>
      </c>
      <c r="E7591" s="183" t="s">
        <v>5649</v>
      </c>
    </row>
    <row r="7592" customFormat="false" ht="16.4" hidden="false" customHeight="false" outlineLevel="0" collapsed="false">
      <c r="C7592" s="163" t="s">
        <v>13062</v>
      </c>
      <c r="D7592" s="163" t="s">
        <v>5649</v>
      </c>
      <c r="E7592" s="183" t="s">
        <v>5649</v>
      </c>
    </row>
    <row r="7593" customFormat="false" ht="16.4" hidden="false" customHeight="false" outlineLevel="0" collapsed="false">
      <c r="C7593" s="163" t="s">
        <v>13063</v>
      </c>
      <c r="D7593" s="163" t="s">
        <v>5649</v>
      </c>
      <c r="E7593" s="183" t="s">
        <v>5649</v>
      </c>
    </row>
    <row r="7594" customFormat="false" ht="16.4" hidden="false" customHeight="false" outlineLevel="0" collapsed="false">
      <c r="C7594" s="163" t="s">
        <v>13064</v>
      </c>
      <c r="D7594" s="163" t="s">
        <v>5649</v>
      </c>
      <c r="E7594" s="183" t="s">
        <v>5649</v>
      </c>
    </row>
    <row r="7595" customFormat="false" ht="16.4" hidden="false" customHeight="false" outlineLevel="0" collapsed="false">
      <c r="C7595" s="163" t="s">
        <v>13065</v>
      </c>
      <c r="D7595" s="163" t="s">
        <v>5649</v>
      </c>
      <c r="E7595" s="183" t="s">
        <v>5649</v>
      </c>
    </row>
    <row r="7596" customFormat="false" ht="16.4" hidden="false" customHeight="false" outlineLevel="0" collapsed="false">
      <c r="C7596" s="163" t="s">
        <v>13066</v>
      </c>
      <c r="D7596" s="163" t="s">
        <v>5649</v>
      </c>
      <c r="E7596" s="183" t="s">
        <v>5649</v>
      </c>
    </row>
    <row r="7597" customFormat="false" ht="16.4" hidden="false" customHeight="false" outlineLevel="0" collapsed="false">
      <c r="C7597" s="163" t="s">
        <v>13067</v>
      </c>
      <c r="D7597" s="163" t="s">
        <v>5649</v>
      </c>
      <c r="E7597" s="183" t="s">
        <v>5649</v>
      </c>
    </row>
    <row r="7598" customFormat="false" ht="16.4" hidden="false" customHeight="false" outlineLevel="0" collapsed="false">
      <c r="C7598" s="163" t="s">
        <v>13068</v>
      </c>
      <c r="D7598" s="163" t="s">
        <v>5649</v>
      </c>
      <c r="E7598" s="183" t="s">
        <v>5649</v>
      </c>
    </row>
    <row r="7599" customFormat="false" ht="16.4" hidden="false" customHeight="false" outlineLevel="0" collapsed="false">
      <c r="C7599" s="163" t="s">
        <v>13069</v>
      </c>
      <c r="D7599" s="163" t="s">
        <v>5649</v>
      </c>
      <c r="E7599" s="183" t="s">
        <v>5649</v>
      </c>
    </row>
    <row r="7600" customFormat="false" ht="16.4" hidden="false" customHeight="false" outlineLevel="0" collapsed="false">
      <c r="C7600" s="163" t="s">
        <v>13070</v>
      </c>
      <c r="D7600" s="163" t="s">
        <v>5649</v>
      </c>
      <c r="E7600" s="183" t="s">
        <v>5649</v>
      </c>
    </row>
    <row r="7601" customFormat="false" ht="16.4" hidden="false" customHeight="false" outlineLevel="0" collapsed="false">
      <c r="C7601" s="163" t="s">
        <v>13071</v>
      </c>
      <c r="D7601" s="163" t="s">
        <v>5649</v>
      </c>
      <c r="E7601" s="183" t="s">
        <v>5649</v>
      </c>
    </row>
    <row r="7602" customFormat="false" ht="16.4" hidden="false" customHeight="false" outlineLevel="0" collapsed="false">
      <c r="C7602" s="163" t="s">
        <v>13072</v>
      </c>
      <c r="D7602" s="163" t="s">
        <v>5649</v>
      </c>
      <c r="E7602" s="183" t="s">
        <v>5649</v>
      </c>
    </row>
    <row r="7603" customFormat="false" ht="16.4" hidden="false" customHeight="false" outlineLevel="0" collapsed="false">
      <c r="C7603" s="163" t="s">
        <v>13073</v>
      </c>
      <c r="D7603" s="163" t="s">
        <v>5649</v>
      </c>
      <c r="E7603" s="183" t="s">
        <v>5649</v>
      </c>
    </row>
    <row r="7604" customFormat="false" ht="16.4" hidden="false" customHeight="false" outlineLevel="0" collapsed="false">
      <c r="C7604" s="163" t="s">
        <v>13074</v>
      </c>
      <c r="D7604" s="163" t="s">
        <v>5649</v>
      </c>
      <c r="E7604" s="183" t="s">
        <v>5649</v>
      </c>
    </row>
    <row r="7605" customFormat="false" ht="16.4" hidden="false" customHeight="false" outlineLevel="0" collapsed="false">
      <c r="C7605" s="163" t="s">
        <v>13075</v>
      </c>
      <c r="D7605" s="163" t="s">
        <v>5649</v>
      </c>
      <c r="E7605" s="183" t="s">
        <v>5649</v>
      </c>
    </row>
    <row r="7606" customFormat="false" ht="16.4" hidden="false" customHeight="false" outlineLevel="0" collapsed="false">
      <c r="C7606" s="163" t="s">
        <v>13076</v>
      </c>
      <c r="D7606" s="163" t="s">
        <v>5649</v>
      </c>
      <c r="E7606" s="183" t="s">
        <v>5649</v>
      </c>
    </row>
    <row r="7607" customFormat="false" ht="16.4" hidden="false" customHeight="false" outlineLevel="0" collapsed="false">
      <c r="C7607" s="163" t="s">
        <v>13077</v>
      </c>
      <c r="D7607" s="163" t="s">
        <v>5649</v>
      </c>
      <c r="E7607" s="183" t="s">
        <v>5649</v>
      </c>
    </row>
    <row r="7608" customFormat="false" ht="16.4" hidden="false" customHeight="false" outlineLevel="0" collapsed="false">
      <c r="C7608" s="163" t="s">
        <v>13078</v>
      </c>
      <c r="D7608" s="163" t="s">
        <v>5649</v>
      </c>
      <c r="E7608" s="183" t="s">
        <v>5649</v>
      </c>
    </row>
    <row r="7609" customFormat="false" ht="16.4" hidden="false" customHeight="false" outlineLevel="0" collapsed="false">
      <c r="C7609" s="163" t="s">
        <v>13079</v>
      </c>
      <c r="D7609" s="163" t="s">
        <v>5649</v>
      </c>
      <c r="E7609" s="183" t="s">
        <v>5649</v>
      </c>
    </row>
    <row r="7610" customFormat="false" ht="16.4" hidden="false" customHeight="false" outlineLevel="0" collapsed="false">
      <c r="C7610" s="163" t="s">
        <v>13080</v>
      </c>
      <c r="D7610" s="163" t="s">
        <v>5649</v>
      </c>
      <c r="E7610" s="183" t="s">
        <v>5649</v>
      </c>
    </row>
    <row r="7611" customFormat="false" ht="16.4" hidden="false" customHeight="false" outlineLevel="0" collapsed="false">
      <c r="C7611" s="163" t="s">
        <v>13081</v>
      </c>
      <c r="D7611" s="163" t="s">
        <v>5649</v>
      </c>
      <c r="E7611" s="183" t="s">
        <v>5649</v>
      </c>
    </row>
    <row r="7612" customFormat="false" ht="16.4" hidden="false" customHeight="false" outlineLevel="0" collapsed="false">
      <c r="C7612" s="163" t="s">
        <v>13082</v>
      </c>
      <c r="D7612" s="163" t="s">
        <v>5649</v>
      </c>
      <c r="E7612" s="183" t="s">
        <v>5649</v>
      </c>
    </row>
    <row r="7613" customFormat="false" ht="16.4" hidden="false" customHeight="false" outlineLevel="0" collapsed="false">
      <c r="C7613" s="163" t="s">
        <v>13083</v>
      </c>
      <c r="D7613" s="163" t="s">
        <v>5649</v>
      </c>
      <c r="E7613" s="183" t="s">
        <v>5649</v>
      </c>
    </row>
    <row r="7614" customFormat="false" ht="16.4" hidden="false" customHeight="false" outlineLevel="0" collapsed="false">
      <c r="C7614" s="163" t="s">
        <v>13084</v>
      </c>
      <c r="D7614" s="163" t="s">
        <v>5649</v>
      </c>
      <c r="E7614" s="183" t="s">
        <v>5649</v>
      </c>
    </row>
    <row r="7615" customFormat="false" ht="16.4" hidden="false" customHeight="false" outlineLevel="0" collapsed="false">
      <c r="C7615" s="163" t="s">
        <v>13085</v>
      </c>
      <c r="D7615" s="163" t="s">
        <v>5649</v>
      </c>
      <c r="E7615" s="183" t="s">
        <v>5649</v>
      </c>
    </row>
    <row r="7616" customFormat="false" ht="16.4" hidden="false" customHeight="false" outlineLevel="0" collapsed="false">
      <c r="C7616" s="163" t="s">
        <v>13086</v>
      </c>
      <c r="D7616" s="163" t="s">
        <v>5649</v>
      </c>
      <c r="E7616" s="183" t="s">
        <v>5649</v>
      </c>
    </row>
    <row r="7617" customFormat="false" ht="16.4" hidden="false" customHeight="false" outlineLevel="0" collapsed="false">
      <c r="C7617" s="163" t="s">
        <v>13087</v>
      </c>
      <c r="D7617" s="163" t="s">
        <v>5649</v>
      </c>
      <c r="E7617" s="183" t="s">
        <v>5649</v>
      </c>
    </row>
    <row r="7618" customFormat="false" ht="16.4" hidden="false" customHeight="false" outlineLevel="0" collapsed="false">
      <c r="C7618" s="163" t="s">
        <v>13088</v>
      </c>
      <c r="D7618" s="163" t="s">
        <v>5649</v>
      </c>
      <c r="E7618" s="183" t="s">
        <v>5649</v>
      </c>
    </row>
    <row r="7619" customFormat="false" ht="16.4" hidden="false" customHeight="false" outlineLevel="0" collapsed="false">
      <c r="C7619" s="163" t="s">
        <v>13089</v>
      </c>
      <c r="D7619" s="163" t="s">
        <v>5649</v>
      </c>
      <c r="E7619" s="183" t="s">
        <v>5649</v>
      </c>
    </row>
    <row r="7620" customFormat="false" ht="16.4" hidden="false" customHeight="false" outlineLevel="0" collapsed="false">
      <c r="C7620" s="163" t="s">
        <v>13090</v>
      </c>
      <c r="D7620" s="163" t="s">
        <v>5649</v>
      </c>
      <c r="E7620" s="183" t="s">
        <v>5649</v>
      </c>
    </row>
    <row r="7621" customFormat="false" ht="16.4" hidden="false" customHeight="false" outlineLevel="0" collapsed="false">
      <c r="C7621" s="163" t="s">
        <v>13091</v>
      </c>
      <c r="D7621" s="163" t="s">
        <v>5649</v>
      </c>
      <c r="E7621" s="183" t="s">
        <v>5649</v>
      </c>
    </row>
    <row r="7622" customFormat="false" ht="16.4" hidden="false" customHeight="false" outlineLevel="0" collapsed="false">
      <c r="C7622" s="163" t="s">
        <v>13092</v>
      </c>
      <c r="D7622" s="163" t="s">
        <v>5649</v>
      </c>
      <c r="E7622" s="183" t="s">
        <v>5649</v>
      </c>
    </row>
    <row r="7623" customFormat="false" ht="16.4" hidden="false" customHeight="false" outlineLevel="0" collapsed="false">
      <c r="C7623" s="163" t="s">
        <v>13093</v>
      </c>
      <c r="D7623" s="163" t="s">
        <v>5649</v>
      </c>
      <c r="E7623" s="183" t="s">
        <v>5649</v>
      </c>
    </row>
    <row r="7624" customFormat="false" ht="16.4" hidden="false" customHeight="false" outlineLevel="0" collapsed="false">
      <c r="C7624" s="163" t="s">
        <v>13094</v>
      </c>
      <c r="D7624" s="163" t="s">
        <v>5649</v>
      </c>
      <c r="E7624" s="183" t="s">
        <v>5649</v>
      </c>
    </row>
    <row r="7625" customFormat="false" ht="16.4" hidden="false" customHeight="false" outlineLevel="0" collapsed="false">
      <c r="C7625" s="163" t="s">
        <v>13095</v>
      </c>
      <c r="D7625" s="163" t="s">
        <v>5649</v>
      </c>
      <c r="E7625" s="183" t="s">
        <v>5649</v>
      </c>
    </row>
    <row r="7626" customFormat="false" ht="16.4" hidden="false" customHeight="false" outlineLevel="0" collapsed="false">
      <c r="C7626" s="163" t="s">
        <v>13096</v>
      </c>
      <c r="D7626" s="163" t="s">
        <v>5649</v>
      </c>
      <c r="E7626" s="183" t="s">
        <v>5649</v>
      </c>
    </row>
    <row r="7627" customFormat="false" ht="16.4" hidden="false" customHeight="false" outlineLevel="0" collapsed="false">
      <c r="C7627" s="163" t="s">
        <v>13097</v>
      </c>
      <c r="D7627" s="163" t="s">
        <v>448</v>
      </c>
      <c r="E7627" s="183" t="s">
        <v>5649</v>
      </c>
    </row>
    <row r="7628" customFormat="false" ht="16.4" hidden="false" customHeight="false" outlineLevel="0" collapsed="false">
      <c r="C7628" s="163" t="s">
        <v>13098</v>
      </c>
      <c r="D7628" s="163" t="s">
        <v>448</v>
      </c>
      <c r="E7628" s="183" t="s">
        <v>5649</v>
      </c>
    </row>
    <row r="7629" customFormat="false" ht="16.4" hidden="false" customHeight="false" outlineLevel="0" collapsed="false">
      <c r="C7629" s="163" t="s">
        <v>13099</v>
      </c>
      <c r="D7629" s="163" t="s">
        <v>448</v>
      </c>
      <c r="E7629" s="183" t="s">
        <v>5649</v>
      </c>
    </row>
    <row r="7630" customFormat="false" ht="16.4" hidden="false" customHeight="false" outlineLevel="0" collapsed="false">
      <c r="C7630" s="163" t="s">
        <v>13100</v>
      </c>
      <c r="D7630" s="163" t="s">
        <v>448</v>
      </c>
      <c r="E7630" s="183" t="s">
        <v>5649</v>
      </c>
    </row>
    <row r="7631" customFormat="false" ht="16.4" hidden="false" customHeight="false" outlineLevel="0" collapsed="false">
      <c r="C7631" s="163" t="s">
        <v>13101</v>
      </c>
      <c r="D7631" s="163" t="s">
        <v>448</v>
      </c>
      <c r="E7631" s="183" t="s">
        <v>5649</v>
      </c>
    </row>
    <row r="7632" customFormat="false" ht="16.4" hidden="false" customHeight="false" outlineLevel="0" collapsed="false">
      <c r="C7632" s="163" t="s">
        <v>13102</v>
      </c>
      <c r="D7632" s="163" t="s">
        <v>448</v>
      </c>
      <c r="E7632" s="183" t="s">
        <v>5649</v>
      </c>
    </row>
    <row r="7633" customFormat="false" ht="16.4" hidden="false" customHeight="false" outlineLevel="0" collapsed="false">
      <c r="C7633" s="163" t="s">
        <v>13103</v>
      </c>
      <c r="D7633" s="163" t="s">
        <v>454</v>
      </c>
      <c r="E7633" s="183" t="s">
        <v>5649</v>
      </c>
    </row>
    <row r="7634" customFormat="false" ht="16.4" hidden="false" customHeight="false" outlineLevel="0" collapsed="false">
      <c r="C7634" s="163" t="s">
        <v>13104</v>
      </c>
      <c r="D7634" s="163" t="s">
        <v>450</v>
      </c>
      <c r="E7634" s="183" t="s">
        <v>5649</v>
      </c>
    </row>
    <row r="7635" customFormat="false" ht="16.4" hidden="false" customHeight="false" outlineLevel="0" collapsed="false">
      <c r="C7635" s="163" t="s">
        <v>13105</v>
      </c>
      <c r="D7635" s="163" t="s">
        <v>454</v>
      </c>
      <c r="E7635" s="183" t="s">
        <v>5649</v>
      </c>
    </row>
    <row r="7636" customFormat="false" ht="16.4" hidden="false" customHeight="false" outlineLevel="0" collapsed="false">
      <c r="C7636" s="163" t="s">
        <v>13106</v>
      </c>
      <c r="D7636" s="163" t="s">
        <v>454</v>
      </c>
      <c r="E7636" s="183" t="s">
        <v>5649</v>
      </c>
    </row>
    <row r="7637" customFormat="false" ht="16.4" hidden="false" customHeight="false" outlineLevel="0" collapsed="false">
      <c r="C7637" s="163" t="s">
        <v>13107</v>
      </c>
      <c r="D7637" s="163" t="s">
        <v>454</v>
      </c>
      <c r="E7637" s="183" t="s">
        <v>5649</v>
      </c>
    </row>
    <row r="7638" customFormat="false" ht="16.4" hidden="false" customHeight="false" outlineLevel="0" collapsed="false">
      <c r="C7638" s="163" t="s">
        <v>13108</v>
      </c>
      <c r="D7638" s="163" t="s">
        <v>452</v>
      </c>
      <c r="E7638" s="183" t="s">
        <v>5649</v>
      </c>
    </row>
    <row r="7639" customFormat="false" ht="16.4" hidden="false" customHeight="false" outlineLevel="0" collapsed="false">
      <c r="C7639" s="163" t="s">
        <v>13109</v>
      </c>
      <c r="D7639" s="163" t="s">
        <v>454</v>
      </c>
      <c r="E7639" s="183" t="s">
        <v>5649</v>
      </c>
    </row>
    <row r="7640" customFormat="false" ht="16.4" hidden="false" customHeight="false" outlineLevel="0" collapsed="false">
      <c r="C7640" s="163" t="s">
        <v>13110</v>
      </c>
      <c r="D7640" s="163" t="s">
        <v>454</v>
      </c>
      <c r="E7640" s="183" t="s">
        <v>5649</v>
      </c>
    </row>
    <row r="7641" customFormat="false" ht="16.4" hidden="false" customHeight="false" outlineLevel="0" collapsed="false">
      <c r="C7641" s="163" t="s">
        <v>13111</v>
      </c>
      <c r="D7641" s="163" t="s">
        <v>456</v>
      </c>
      <c r="E7641" s="183" t="s">
        <v>5649</v>
      </c>
    </row>
    <row r="7642" customFormat="false" ht="16.4" hidden="false" customHeight="false" outlineLevel="0" collapsed="false">
      <c r="C7642" s="163" t="s">
        <v>2049</v>
      </c>
      <c r="D7642" s="163" t="s">
        <v>456</v>
      </c>
      <c r="E7642" s="183" t="n">
        <v>0.4187</v>
      </c>
    </row>
    <row r="7643" customFormat="false" ht="16.4" hidden="false" customHeight="false" outlineLevel="0" collapsed="false">
      <c r="C7643" s="163" t="s">
        <v>2060</v>
      </c>
      <c r="D7643" s="163" t="s">
        <v>456</v>
      </c>
      <c r="E7643" s="183" t="n">
        <v>0.4187</v>
      </c>
    </row>
    <row r="7644" customFormat="false" ht="16.4" hidden="false" customHeight="false" outlineLevel="0" collapsed="false">
      <c r="C7644" s="163" t="s">
        <v>2066</v>
      </c>
      <c r="D7644" s="163" t="s">
        <v>1301</v>
      </c>
      <c r="E7644" s="183" t="n">
        <v>0.4187</v>
      </c>
    </row>
    <row r="7645" customFormat="false" ht="16.4" hidden="false" customHeight="false" outlineLevel="0" collapsed="false">
      <c r="C7645" s="163" t="s">
        <v>2072</v>
      </c>
      <c r="D7645" s="163" t="s">
        <v>456</v>
      </c>
      <c r="E7645" s="183" t="n">
        <v>0.4187</v>
      </c>
    </row>
    <row r="7646" customFormat="false" ht="16.4" hidden="false" customHeight="false" outlineLevel="0" collapsed="false">
      <c r="C7646" s="163" t="s">
        <v>2078</v>
      </c>
      <c r="D7646" s="163" t="s">
        <v>456</v>
      </c>
      <c r="E7646" s="183" t="n">
        <v>0.4187</v>
      </c>
    </row>
    <row r="7647" customFormat="false" ht="16.4" hidden="false" customHeight="false" outlineLevel="0" collapsed="false">
      <c r="C7647" s="163" t="s">
        <v>2084</v>
      </c>
      <c r="D7647" s="163" t="s">
        <v>458</v>
      </c>
      <c r="E7647" s="183" t="n">
        <v>0.4187</v>
      </c>
    </row>
    <row r="7648" customFormat="false" ht="16.4" hidden="false" customHeight="false" outlineLevel="0" collapsed="false">
      <c r="C7648" s="163" t="s">
        <v>13112</v>
      </c>
      <c r="D7648" s="163" t="s">
        <v>458</v>
      </c>
      <c r="E7648" s="183" t="n">
        <v>0.4187</v>
      </c>
    </row>
    <row r="7649" customFormat="false" ht="16.4" hidden="false" customHeight="false" outlineLevel="0" collapsed="false">
      <c r="C7649" s="163" t="s">
        <v>449</v>
      </c>
      <c r="D7649" s="163" t="s">
        <v>458</v>
      </c>
      <c r="E7649" s="183" t="n">
        <v>0.4187</v>
      </c>
    </row>
    <row r="7650" customFormat="false" ht="16.4" hidden="false" customHeight="false" outlineLevel="0" collapsed="false">
      <c r="C7650" s="163" t="s">
        <v>13113</v>
      </c>
      <c r="D7650" s="163" t="s">
        <v>460</v>
      </c>
      <c r="E7650" s="183" t="n">
        <v>0.4187</v>
      </c>
    </row>
    <row r="7651" customFormat="false" ht="16.4" hidden="false" customHeight="false" outlineLevel="0" collapsed="false">
      <c r="C7651" s="163" t="s">
        <v>13114</v>
      </c>
      <c r="D7651" s="163" t="s">
        <v>460</v>
      </c>
      <c r="E7651" s="183" t="n">
        <v>0.4187</v>
      </c>
    </row>
    <row r="7652" customFormat="false" ht="16.4" hidden="false" customHeight="false" outlineLevel="0" collapsed="false">
      <c r="C7652" s="163" t="s">
        <v>13115</v>
      </c>
      <c r="D7652" s="163" t="s">
        <v>460</v>
      </c>
      <c r="E7652" s="183" t="n">
        <v>0.4187</v>
      </c>
    </row>
    <row r="7653" customFormat="false" ht="16.4" hidden="false" customHeight="false" outlineLevel="0" collapsed="false">
      <c r="C7653" s="163" t="s">
        <v>451</v>
      </c>
      <c r="D7653" s="163" t="s">
        <v>460</v>
      </c>
      <c r="E7653" s="183" t="n">
        <v>0.4187</v>
      </c>
    </row>
    <row r="7654" customFormat="false" ht="16.4" hidden="false" customHeight="false" outlineLevel="0" collapsed="false">
      <c r="C7654" s="163" t="s">
        <v>13116</v>
      </c>
      <c r="D7654" s="163" t="s">
        <v>460</v>
      </c>
      <c r="E7654" s="183" t="n">
        <v>0.4187</v>
      </c>
    </row>
    <row r="7655" customFormat="false" ht="16.4" hidden="false" customHeight="false" outlineLevel="0" collapsed="false">
      <c r="C7655" s="163" t="s">
        <v>13117</v>
      </c>
      <c r="D7655" s="163" t="s">
        <v>460</v>
      </c>
      <c r="E7655" s="183" t="n">
        <v>0.4187</v>
      </c>
    </row>
    <row r="7656" customFormat="false" ht="16.4" hidden="false" customHeight="false" outlineLevel="0" collapsed="false">
      <c r="C7656" s="163" t="s">
        <v>13118</v>
      </c>
      <c r="D7656" s="163" t="s">
        <v>460</v>
      </c>
      <c r="E7656" s="183" t="n">
        <v>0.4187</v>
      </c>
    </row>
    <row r="7657" customFormat="false" ht="16.4" hidden="false" customHeight="false" outlineLevel="0" collapsed="false">
      <c r="C7657" s="163" t="s">
        <v>13119</v>
      </c>
      <c r="D7657" s="163" t="s">
        <v>460</v>
      </c>
      <c r="E7657" s="183" t="n">
        <v>0.4187</v>
      </c>
    </row>
    <row r="7658" customFormat="false" ht="16.4" hidden="false" customHeight="false" outlineLevel="0" collapsed="false">
      <c r="C7658" s="163" t="s">
        <v>13120</v>
      </c>
      <c r="D7658" s="163" t="s">
        <v>460</v>
      </c>
      <c r="E7658" s="183" t="n">
        <v>0.4187</v>
      </c>
    </row>
    <row r="7659" customFormat="false" ht="16.4" hidden="false" customHeight="false" outlineLevel="0" collapsed="false">
      <c r="C7659" s="163" t="s">
        <v>1300</v>
      </c>
      <c r="D7659" s="163" t="s">
        <v>462</v>
      </c>
      <c r="E7659" s="183" t="n">
        <v>0.5964</v>
      </c>
    </row>
    <row r="7660" customFormat="false" ht="16.4" hidden="false" customHeight="false" outlineLevel="0" collapsed="false">
      <c r="C7660" s="163" t="s">
        <v>13121</v>
      </c>
      <c r="D7660" s="163" t="s">
        <v>468</v>
      </c>
      <c r="E7660" s="183" t="n">
        <v>0.4187</v>
      </c>
    </row>
    <row r="7661" customFormat="false" ht="16.4" hidden="false" customHeight="false" outlineLevel="0" collapsed="false">
      <c r="C7661" s="163" t="s">
        <v>13122</v>
      </c>
      <c r="D7661" s="163" t="s">
        <v>468</v>
      </c>
      <c r="E7661" s="183" t="n">
        <v>0.4187</v>
      </c>
    </row>
    <row r="7662" customFormat="false" ht="16.4" hidden="false" customHeight="false" outlineLevel="0" collapsed="false">
      <c r="C7662" s="163" t="s">
        <v>13123</v>
      </c>
      <c r="D7662" s="163" t="s">
        <v>468</v>
      </c>
      <c r="E7662" s="183" t="n">
        <v>0.4187</v>
      </c>
    </row>
    <row r="7663" customFormat="false" ht="16.4" hidden="false" customHeight="false" outlineLevel="0" collapsed="false">
      <c r="C7663" s="163" t="s">
        <v>13124</v>
      </c>
      <c r="D7663" s="163" t="s">
        <v>468</v>
      </c>
      <c r="E7663" s="183" t="n">
        <v>0.4187</v>
      </c>
    </row>
    <row r="7664" customFormat="false" ht="16.4" hidden="false" customHeight="false" outlineLevel="0" collapsed="false">
      <c r="C7664" s="163" t="s">
        <v>13125</v>
      </c>
      <c r="D7664" s="163" t="s">
        <v>468</v>
      </c>
      <c r="E7664" s="183" t="n">
        <v>0.4187</v>
      </c>
    </row>
    <row r="7665" customFormat="false" ht="16.4" hidden="false" customHeight="false" outlineLevel="0" collapsed="false">
      <c r="C7665" s="163" t="s">
        <v>13126</v>
      </c>
      <c r="D7665" s="163" t="s">
        <v>464</v>
      </c>
      <c r="E7665" s="183" t="n">
        <v>0.4187</v>
      </c>
    </row>
    <row r="7666" customFormat="false" ht="16.4" hidden="false" customHeight="false" outlineLevel="0" collapsed="false">
      <c r="C7666" s="163" t="s">
        <v>13127</v>
      </c>
      <c r="D7666" s="163" t="s">
        <v>464</v>
      </c>
      <c r="E7666" s="183" t="n">
        <v>0.4187</v>
      </c>
    </row>
    <row r="7667" customFormat="false" ht="16.4" hidden="false" customHeight="false" outlineLevel="0" collapsed="false">
      <c r="C7667" s="163" t="s">
        <v>13128</v>
      </c>
      <c r="D7667" s="163" t="s">
        <v>468</v>
      </c>
      <c r="E7667" s="183" t="n">
        <v>0.4187</v>
      </c>
    </row>
    <row r="7668" customFormat="false" ht="16.4" hidden="false" customHeight="false" outlineLevel="0" collapsed="false">
      <c r="C7668" s="163" t="s">
        <v>13129</v>
      </c>
      <c r="D7668" s="163" t="s">
        <v>468</v>
      </c>
      <c r="E7668" s="183" t="n">
        <v>0.4187</v>
      </c>
    </row>
    <row r="7669" customFormat="false" ht="16.4" hidden="false" customHeight="false" outlineLevel="0" collapsed="false">
      <c r="C7669" s="163" t="s">
        <v>13130</v>
      </c>
      <c r="D7669" s="163" t="s">
        <v>468</v>
      </c>
      <c r="E7669" s="183" t="n">
        <v>0.4187</v>
      </c>
    </row>
    <row r="7670" customFormat="false" ht="16.4" hidden="false" customHeight="false" outlineLevel="0" collapsed="false">
      <c r="C7670" s="163" t="s">
        <v>13131</v>
      </c>
      <c r="D7670" s="163" t="s">
        <v>464</v>
      </c>
      <c r="E7670" s="183" t="n">
        <v>0.4187</v>
      </c>
    </row>
    <row r="7671" customFormat="false" ht="16.4" hidden="false" customHeight="false" outlineLevel="0" collapsed="false">
      <c r="C7671" s="163" t="s">
        <v>13132</v>
      </c>
      <c r="D7671" s="163" t="s">
        <v>464</v>
      </c>
      <c r="E7671" s="183" t="n">
        <v>0.4187</v>
      </c>
    </row>
    <row r="7672" customFormat="false" ht="16.4" hidden="false" customHeight="false" outlineLevel="0" collapsed="false">
      <c r="C7672" s="163" t="s">
        <v>13133</v>
      </c>
      <c r="D7672" s="163" t="s">
        <v>464</v>
      </c>
      <c r="E7672" s="183" t="n">
        <v>0.4187</v>
      </c>
    </row>
    <row r="7673" customFormat="false" ht="16.4" hidden="false" customHeight="false" outlineLevel="0" collapsed="false">
      <c r="C7673" s="163" t="s">
        <v>13134</v>
      </c>
      <c r="D7673" s="163" t="s">
        <v>464</v>
      </c>
      <c r="E7673" s="183" t="n">
        <v>0.4187</v>
      </c>
    </row>
    <row r="7674" customFormat="false" ht="16.4" hidden="false" customHeight="false" outlineLevel="0" collapsed="false">
      <c r="C7674" s="163" t="s">
        <v>461</v>
      </c>
      <c r="D7674" s="163" t="s">
        <v>468</v>
      </c>
      <c r="E7674" s="183" t="n">
        <v>0.4187</v>
      </c>
    </row>
    <row r="7675" customFormat="false" ht="16.4" hidden="false" customHeight="false" outlineLevel="0" collapsed="false">
      <c r="C7675" s="163" t="s">
        <v>13135</v>
      </c>
      <c r="D7675" s="163" t="s">
        <v>468</v>
      </c>
      <c r="E7675" s="183" t="n">
        <v>0.4187</v>
      </c>
    </row>
    <row r="7676" customFormat="false" ht="16.4" hidden="false" customHeight="false" outlineLevel="0" collapsed="false">
      <c r="C7676" s="163" t="s">
        <v>13136</v>
      </c>
      <c r="D7676" s="163" t="s">
        <v>470</v>
      </c>
      <c r="E7676" s="183" t="n">
        <v>0.4187</v>
      </c>
    </row>
    <row r="7677" customFormat="false" ht="16.4" hidden="false" customHeight="false" outlineLevel="0" collapsed="false">
      <c r="C7677" s="163" t="s">
        <v>13137</v>
      </c>
      <c r="D7677" s="163" t="s">
        <v>470</v>
      </c>
      <c r="E7677" s="183" t="n">
        <v>0.4187</v>
      </c>
    </row>
    <row r="7678" customFormat="false" ht="16.4" hidden="false" customHeight="false" outlineLevel="0" collapsed="false">
      <c r="C7678" s="163" t="s">
        <v>13138</v>
      </c>
      <c r="D7678" s="163" t="s">
        <v>470</v>
      </c>
      <c r="E7678" s="183" t="n">
        <v>0.4187</v>
      </c>
    </row>
    <row r="7679" customFormat="false" ht="16.4" hidden="false" customHeight="false" outlineLevel="0" collapsed="false">
      <c r="C7679" s="163" t="s">
        <v>1935</v>
      </c>
      <c r="D7679" s="163" t="s">
        <v>470</v>
      </c>
      <c r="E7679" s="183" t="n">
        <v>0.4187</v>
      </c>
    </row>
    <row r="7680" customFormat="false" ht="16.4" hidden="false" customHeight="false" outlineLevel="0" collapsed="false">
      <c r="C7680" s="163" t="s">
        <v>13139</v>
      </c>
      <c r="D7680" s="163" t="s">
        <v>470</v>
      </c>
      <c r="E7680" s="183" t="n">
        <v>0.4187</v>
      </c>
    </row>
    <row r="7681" customFormat="false" ht="16.4" hidden="false" customHeight="false" outlineLevel="0" collapsed="false">
      <c r="C7681" s="163" t="s">
        <v>13140</v>
      </c>
      <c r="D7681" s="163" t="s">
        <v>472</v>
      </c>
      <c r="E7681" s="183" t="n">
        <v>0.4187</v>
      </c>
    </row>
    <row r="7682" customFormat="false" ht="16.4" hidden="false" customHeight="false" outlineLevel="0" collapsed="false">
      <c r="C7682" s="163" t="s">
        <v>13141</v>
      </c>
      <c r="D7682" s="163" t="s">
        <v>474</v>
      </c>
      <c r="E7682" s="183" t="n">
        <v>0.4187</v>
      </c>
    </row>
    <row r="7683" customFormat="false" ht="16.4" hidden="false" customHeight="false" outlineLevel="0" collapsed="false">
      <c r="C7683" s="163" t="s">
        <v>13142</v>
      </c>
      <c r="D7683" s="163" t="s">
        <v>474</v>
      </c>
      <c r="E7683" s="183" t="n">
        <v>0.4187</v>
      </c>
    </row>
    <row r="7684" customFormat="false" ht="16.4" hidden="false" customHeight="false" outlineLevel="0" collapsed="false">
      <c r="C7684" s="163" t="s">
        <v>13143</v>
      </c>
      <c r="D7684" s="163" t="s">
        <v>5649</v>
      </c>
      <c r="E7684" s="183" t="n">
        <v>0.4187</v>
      </c>
    </row>
    <row r="7685" customFormat="false" ht="16.4" hidden="false" customHeight="false" outlineLevel="0" collapsed="false">
      <c r="C7685" s="163" t="s">
        <v>13144</v>
      </c>
      <c r="D7685" s="163" t="s">
        <v>5649</v>
      </c>
      <c r="E7685" s="183" t="n">
        <v>0.4187</v>
      </c>
    </row>
    <row r="7686" customFormat="false" ht="16.4" hidden="false" customHeight="false" outlineLevel="0" collapsed="false">
      <c r="C7686" s="163" t="s">
        <v>13145</v>
      </c>
      <c r="D7686" s="163" t="s">
        <v>476</v>
      </c>
      <c r="E7686" s="183" t="n">
        <v>0.4187</v>
      </c>
    </row>
    <row r="7687" customFormat="false" ht="16.4" hidden="false" customHeight="false" outlineLevel="0" collapsed="false">
      <c r="C7687" s="163" t="s">
        <v>13146</v>
      </c>
      <c r="D7687" s="163" t="s">
        <v>476</v>
      </c>
      <c r="E7687" s="183" t="n">
        <v>0.4187</v>
      </c>
    </row>
    <row r="7688" customFormat="false" ht="16.4" hidden="false" customHeight="false" outlineLevel="0" collapsed="false">
      <c r="C7688" s="163" t="s">
        <v>13147</v>
      </c>
      <c r="D7688" s="163" t="s">
        <v>476</v>
      </c>
      <c r="E7688" s="183" t="n">
        <v>0.4187</v>
      </c>
    </row>
    <row r="7689" customFormat="false" ht="16.4" hidden="false" customHeight="false" outlineLevel="0" collapsed="false">
      <c r="C7689" s="163" t="s">
        <v>13148</v>
      </c>
      <c r="D7689" s="163" t="s">
        <v>476</v>
      </c>
      <c r="E7689" s="183" t="n">
        <v>0.4187</v>
      </c>
    </row>
    <row r="7690" customFormat="false" ht="16.4" hidden="false" customHeight="false" outlineLevel="0" collapsed="false">
      <c r="C7690" s="163" t="s">
        <v>13149</v>
      </c>
      <c r="D7690" s="163" t="s">
        <v>476</v>
      </c>
      <c r="E7690" s="183" t="n">
        <v>0.4187</v>
      </c>
    </row>
    <row r="7691" customFormat="false" ht="16.4" hidden="false" customHeight="false" outlineLevel="0" collapsed="false">
      <c r="C7691" s="163" t="s">
        <v>13150</v>
      </c>
      <c r="D7691" s="163" t="s">
        <v>476</v>
      </c>
      <c r="E7691" s="183" t="n">
        <v>0.4187</v>
      </c>
    </row>
    <row r="7692" customFormat="false" ht="16.4" hidden="false" customHeight="false" outlineLevel="0" collapsed="false">
      <c r="C7692" s="163" t="s">
        <v>13151</v>
      </c>
      <c r="D7692" s="163" t="s">
        <v>476</v>
      </c>
      <c r="E7692" s="183" t="n">
        <v>0.4187</v>
      </c>
    </row>
    <row r="7693" customFormat="false" ht="16.4" hidden="false" customHeight="false" outlineLevel="0" collapsed="false">
      <c r="C7693" s="163" t="s">
        <v>13152</v>
      </c>
      <c r="D7693" s="163" t="s">
        <v>476</v>
      </c>
      <c r="E7693" s="183" t="n">
        <v>0.4187</v>
      </c>
    </row>
    <row r="7694" customFormat="false" ht="16.4" hidden="false" customHeight="false" outlineLevel="0" collapsed="false">
      <c r="C7694" s="163" t="s">
        <v>13153</v>
      </c>
      <c r="D7694" s="163" t="s">
        <v>476</v>
      </c>
      <c r="E7694" s="183" t="n">
        <v>0.4187</v>
      </c>
    </row>
    <row r="7695" customFormat="false" ht="16.4" hidden="false" customHeight="false" outlineLevel="0" collapsed="false">
      <c r="C7695" s="163" t="s">
        <v>13154</v>
      </c>
      <c r="D7695" s="163" t="s">
        <v>476</v>
      </c>
      <c r="E7695" s="183" t="n">
        <v>0.4187</v>
      </c>
    </row>
    <row r="7696" customFormat="false" ht="16.4" hidden="false" customHeight="false" outlineLevel="0" collapsed="false">
      <c r="C7696" s="163" t="s">
        <v>471</v>
      </c>
      <c r="D7696" s="163" t="s">
        <v>5649</v>
      </c>
      <c r="E7696" s="183" t="n">
        <v>0.4187</v>
      </c>
    </row>
    <row r="7697" customFormat="false" ht="16.4" hidden="false" customHeight="false" outlineLevel="0" collapsed="false">
      <c r="C7697" s="163" t="s">
        <v>13155</v>
      </c>
      <c r="D7697" s="163" t="s">
        <v>1323</v>
      </c>
      <c r="E7697" s="183" t="n">
        <v>0.4187</v>
      </c>
    </row>
    <row r="7698" customFormat="false" ht="16.4" hidden="false" customHeight="false" outlineLevel="0" collapsed="false">
      <c r="C7698" s="163" t="s">
        <v>13156</v>
      </c>
      <c r="D7698" s="163" t="s">
        <v>1323</v>
      </c>
      <c r="E7698" s="183" t="n">
        <v>0.4187</v>
      </c>
    </row>
    <row r="7699" customFormat="false" ht="16.4" hidden="false" customHeight="false" outlineLevel="0" collapsed="false">
      <c r="C7699" s="163" t="s">
        <v>13157</v>
      </c>
      <c r="D7699" s="163" t="s">
        <v>5649</v>
      </c>
      <c r="E7699" s="183" t="s">
        <v>5649</v>
      </c>
    </row>
    <row r="7700" customFormat="false" ht="16.4" hidden="false" customHeight="false" outlineLevel="0" collapsed="false">
      <c r="C7700" s="163" t="s">
        <v>13158</v>
      </c>
      <c r="D7700" s="163" t="s">
        <v>5649</v>
      </c>
      <c r="E7700" s="183" t="s">
        <v>5649</v>
      </c>
    </row>
    <row r="7701" customFormat="false" ht="16.4" hidden="false" customHeight="false" outlineLevel="0" collapsed="false">
      <c r="C7701" s="163" t="s">
        <v>13159</v>
      </c>
      <c r="D7701" s="163" t="s">
        <v>478</v>
      </c>
      <c r="E7701" s="183" t="n">
        <v>0.4187</v>
      </c>
    </row>
    <row r="7702" customFormat="false" ht="16.4" hidden="false" customHeight="false" outlineLevel="0" collapsed="false">
      <c r="C7702" s="163" t="s">
        <v>13160</v>
      </c>
      <c r="D7702" s="163" t="s">
        <v>1303</v>
      </c>
      <c r="E7702" s="183" t="n">
        <v>0.4187</v>
      </c>
    </row>
    <row r="7703" customFormat="false" ht="16.4" hidden="false" customHeight="false" outlineLevel="0" collapsed="false">
      <c r="C7703" s="163" t="s">
        <v>13161</v>
      </c>
      <c r="D7703" s="163" t="s">
        <v>1305</v>
      </c>
      <c r="E7703" s="183" t="n">
        <v>0.4187</v>
      </c>
    </row>
    <row r="7704" customFormat="false" ht="16.4" hidden="false" customHeight="false" outlineLevel="0" collapsed="false">
      <c r="C7704" s="163" t="s">
        <v>13162</v>
      </c>
      <c r="D7704" s="163" t="s">
        <v>1502</v>
      </c>
      <c r="E7704" s="183" t="n">
        <v>0.4187</v>
      </c>
    </row>
    <row r="7705" customFormat="false" ht="16.4" hidden="false" customHeight="false" outlineLevel="0" collapsed="false">
      <c r="C7705" s="163" t="s">
        <v>13163</v>
      </c>
      <c r="D7705" s="163" t="s">
        <v>1502</v>
      </c>
      <c r="E7705" s="183" t="n">
        <v>0.4187</v>
      </c>
    </row>
    <row r="7706" customFormat="false" ht="16.4" hidden="false" customHeight="false" outlineLevel="0" collapsed="false">
      <c r="C7706" s="163" t="s">
        <v>13164</v>
      </c>
      <c r="D7706" s="163" t="s">
        <v>5649</v>
      </c>
      <c r="E7706" s="183" t="n">
        <v>0.4187</v>
      </c>
    </row>
    <row r="7707" customFormat="false" ht="16.4" hidden="false" customHeight="false" outlineLevel="0" collapsed="false">
      <c r="C7707" s="163" t="s">
        <v>13165</v>
      </c>
      <c r="D7707" s="163" t="s">
        <v>5649</v>
      </c>
      <c r="E7707" s="183" t="n">
        <v>0.4187</v>
      </c>
    </row>
    <row r="7708" customFormat="false" ht="16.4" hidden="false" customHeight="false" outlineLevel="0" collapsed="false">
      <c r="C7708" s="163" t="s">
        <v>13166</v>
      </c>
      <c r="D7708" s="163" t="s">
        <v>5649</v>
      </c>
      <c r="E7708" s="183" t="n">
        <v>0.4187</v>
      </c>
    </row>
    <row r="7709" customFormat="false" ht="16.4" hidden="false" customHeight="false" outlineLevel="0" collapsed="false">
      <c r="C7709" s="163" t="s">
        <v>13167</v>
      </c>
      <c r="D7709" s="163" t="s">
        <v>5649</v>
      </c>
      <c r="E7709" s="183" t="n">
        <v>0.4187</v>
      </c>
    </row>
    <row r="7710" customFormat="false" ht="16.4" hidden="false" customHeight="false" outlineLevel="0" collapsed="false">
      <c r="C7710" s="163" t="s">
        <v>13168</v>
      </c>
      <c r="D7710" s="163" t="s">
        <v>5649</v>
      </c>
      <c r="E7710" s="183" t="n">
        <v>0.4187</v>
      </c>
    </row>
    <row r="7711" customFormat="false" ht="16.4" hidden="false" customHeight="false" outlineLevel="0" collapsed="false">
      <c r="C7711" s="163" t="s">
        <v>13169</v>
      </c>
      <c r="D7711" s="163" t="s">
        <v>653</v>
      </c>
      <c r="E7711" s="183" t="s">
        <v>5649</v>
      </c>
    </row>
    <row r="7712" customFormat="false" ht="16.4" hidden="false" customHeight="false" outlineLevel="0" collapsed="false">
      <c r="C7712" s="163" t="s">
        <v>1322</v>
      </c>
      <c r="D7712" s="163" t="s">
        <v>137</v>
      </c>
      <c r="E7712" s="183" t="n">
        <v>0.5964</v>
      </c>
    </row>
    <row r="7713" customFormat="false" ht="16.4" hidden="false" customHeight="false" outlineLevel="0" collapsed="false">
      <c r="C7713" s="163" t="s">
        <v>1324</v>
      </c>
      <c r="D7713" s="163" t="s">
        <v>653</v>
      </c>
      <c r="E7713" s="183" t="n">
        <v>0.5964</v>
      </c>
    </row>
    <row r="7714" customFormat="false" ht="16.4" hidden="false" customHeight="false" outlineLevel="0" collapsed="false">
      <c r="C7714" s="163" t="s">
        <v>13170</v>
      </c>
      <c r="D7714" s="163" t="s">
        <v>653</v>
      </c>
      <c r="E7714" s="183" t="s">
        <v>5649</v>
      </c>
    </row>
    <row r="7715" customFormat="false" ht="16.4" hidden="false" customHeight="false" outlineLevel="0" collapsed="false">
      <c r="C7715" s="163" t="s">
        <v>13171</v>
      </c>
      <c r="D7715" s="163" t="s">
        <v>653</v>
      </c>
      <c r="E7715" s="183" t="s">
        <v>5649</v>
      </c>
    </row>
    <row r="7716" customFormat="false" ht="16.4" hidden="false" customHeight="false" outlineLevel="0" collapsed="false">
      <c r="C7716" s="163" t="s">
        <v>13172</v>
      </c>
      <c r="D7716" s="163" t="s">
        <v>137</v>
      </c>
      <c r="E7716" s="183" t="n">
        <v>0.4187</v>
      </c>
    </row>
    <row r="7717" customFormat="false" ht="16.4" hidden="false" customHeight="false" outlineLevel="0" collapsed="false">
      <c r="C7717" s="163" t="s">
        <v>1302</v>
      </c>
      <c r="D7717" s="163" t="s">
        <v>140</v>
      </c>
      <c r="E7717" s="183" t="n">
        <v>0.5964</v>
      </c>
    </row>
    <row r="7718" customFormat="false" ht="16.4" hidden="false" customHeight="false" outlineLevel="0" collapsed="false">
      <c r="C7718" s="163" t="s">
        <v>1304</v>
      </c>
      <c r="D7718" s="163" t="s">
        <v>142</v>
      </c>
      <c r="E7718" s="183" t="n">
        <v>0.5964</v>
      </c>
    </row>
    <row r="7719" customFormat="false" ht="16.4" hidden="false" customHeight="false" outlineLevel="0" collapsed="false">
      <c r="C7719" s="163" t="s">
        <v>13173</v>
      </c>
      <c r="D7719" s="163" t="s">
        <v>5649</v>
      </c>
      <c r="E7719" s="183" t="n">
        <v>0.4033</v>
      </c>
    </row>
    <row r="7720" customFormat="false" ht="16.4" hidden="false" customHeight="false" outlineLevel="0" collapsed="false">
      <c r="C7720" s="163" t="s">
        <v>13174</v>
      </c>
      <c r="D7720" s="163" t="s">
        <v>142</v>
      </c>
      <c r="E7720" s="183" t="n">
        <v>0.4033</v>
      </c>
    </row>
    <row r="7721" customFormat="false" ht="16.4" hidden="false" customHeight="false" outlineLevel="0" collapsed="false">
      <c r="C7721" s="163" t="s">
        <v>13175</v>
      </c>
      <c r="D7721" s="163" t="s">
        <v>651</v>
      </c>
      <c r="E7721" s="183" t="s">
        <v>5649</v>
      </c>
    </row>
    <row r="7722" customFormat="false" ht="16.4" hidden="false" customHeight="false" outlineLevel="0" collapsed="false">
      <c r="C7722" s="163" t="s">
        <v>13176</v>
      </c>
      <c r="D7722" s="163" t="s">
        <v>5649</v>
      </c>
      <c r="E7722" s="183" t="s">
        <v>5649</v>
      </c>
    </row>
    <row r="7723" customFormat="false" ht="16.4" hidden="false" customHeight="false" outlineLevel="0" collapsed="false">
      <c r="C7723" s="163" t="s">
        <v>13177</v>
      </c>
      <c r="D7723" s="163" t="s">
        <v>5649</v>
      </c>
      <c r="E7723" s="183" t="s">
        <v>5649</v>
      </c>
    </row>
    <row r="7724" customFormat="false" ht="16.4" hidden="false" customHeight="false" outlineLevel="0" collapsed="false">
      <c r="C7724" s="163" t="s">
        <v>13178</v>
      </c>
      <c r="D7724" s="163" t="s">
        <v>5649</v>
      </c>
      <c r="E7724" s="183" t="s">
        <v>5649</v>
      </c>
    </row>
    <row r="7725" customFormat="false" ht="16.4" hidden="false" customHeight="false" outlineLevel="0" collapsed="false">
      <c r="C7725" s="163" t="s">
        <v>13179</v>
      </c>
      <c r="D7725" s="163" t="s">
        <v>5649</v>
      </c>
      <c r="E7725" s="183" t="s">
        <v>5649</v>
      </c>
    </row>
    <row r="7726" customFormat="false" ht="16.4" hidden="false" customHeight="false" outlineLevel="0" collapsed="false">
      <c r="C7726" s="163" t="s">
        <v>13180</v>
      </c>
      <c r="D7726" s="163" t="s">
        <v>5649</v>
      </c>
      <c r="E7726" s="183" t="n">
        <v>0.5214</v>
      </c>
    </row>
    <row r="7727" customFormat="false" ht="16.4" hidden="false" customHeight="false" outlineLevel="0" collapsed="false">
      <c r="C7727" s="163" t="s">
        <v>13181</v>
      </c>
      <c r="D7727" s="163" t="s">
        <v>5649</v>
      </c>
      <c r="E7727" s="183" t="n">
        <v>0.5039</v>
      </c>
    </row>
    <row r="7728" customFormat="false" ht="16.4" hidden="false" customHeight="false" outlineLevel="0" collapsed="false">
      <c r="C7728" s="163" t="s">
        <v>13182</v>
      </c>
      <c r="D7728" s="163" t="s">
        <v>5649</v>
      </c>
      <c r="E7728" s="183" t="n">
        <v>0.5214</v>
      </c>
    </row>
    <row r="7729" customFormat="false" ht="16.4" hidden="false" customHeight="false" outlineLevel="0" collapsed="false">
      <c r="C7729" s="163" t="s">
        <v>13183</v>
      </c>
      <c r="D7729" s="163" t="s">
        <v>5649</v>
      </c>
      <c r="E7729" s="183" t="n">
        <v>0.5214</v>
      </c>
    </row>
    <row r="7730" customFormat="false" ht="16.4" hidden="false" customHeight="false" outlineLevel="0" collapsed="false">
      <c r="C7730" s="163" t="s">
        <v>13184</v>
      </c>
      <c r="D7730" s="163" t="s">
        <v>5649</v>
      </c>
      <c r="E7730" s="183" t="n">
        <v>0.5214</v>
      </c>
    </row>
    <row r="7731" customFormat="false" ht="16.4" hidden="false" customHeight="false" outlineLevel="0" collapsed="false">
      <c r="C7731" s="163" t="s">
        <v>13185</v>
      </c>
      <c r="D7731" s="163" t="s">
        <v>5649</v>
      </c>
      <c r="E7731" s="183" t="n">
        <v>0.5039</v>
      </c>
    </row>
    <row r="7732" customFormat="false" ht="16.4" hidden="false" customHeight="false" outlineLevel="0" collapsed="false">
      <c r="C7732" s="163" t="s">
        <v>13186</v>
      </c>
      <c r="D7732" s="163" t="s">
        <v>5649</v>
      </c>
      <c r="E7732" s="183" t="n">
        <v>0.5039</v>
      </c>
    </row>
    <row r="7733" customFormat="false" ht="16.4" hidden="false" customHeight="false" outlineLevel="0" collapsed="false">
      <c r="C7733" s="163" t="s">
        <v>141</v>
      </c>
      <c r="D7733" s="163" t="s">
        <v>5649</v>
      </c>
      <c r="E7733" s="183" t="n">
        <v>0.5039</v>
      </c>
    </row>
    <row r="7734" customFormat="false" ht="16.4" hidden="false" customHeight="false" outlineLevel="0" collapsed="false">
      <c r="C7734" s="163" t="s">
        <v>13187</v>
      </c>
      <c r="D7734" s="163" t="s">
        <v>5649</v>
      </c>
      <c r="E7734" s="183" t="s">
        <v>5649</v>
      </c>
    </row>
    <row r="7735" customFormat="false" ht="16.4" hidden="false" customHeight="false" outlineLevel="0" collapsed="false">
      <c r="C7735" s="163" t="s">
        <v>143</v>
      </c>
      <c r="D7735" s="163" t="s">
        <v>656</v>
      </c>
      <c r="E7735" s="183" t="n">
        <v>0.5039</v>
      </c>
    </row>
    <row r="7736" customFormat="false" ht="16.4" hidden="false" customHeight="false" outlineLevel="0" collapsed="false">
      <c r="C7736" s="163" t="s">
        <v>650</v>
      </c>
      <c r="D7736" s="163" t="s">
        <v>656</v>
      </c>
      <c r="E7736" s="183" t="n">
        <v>0.5214</v>
      </c>
    </row>
    <row r="7737" customFormat="false" ht="16.4" hidden="false" customHeight="false" outlineLevel="0" collapsed="false">
      <c r="C7737" s="163" t="s">
        <v>13188</v>
      </c>
      <c r="D7737" s="163" t="s">
        <v>656</v>
      </c>
      <c r="E7737" s="183" t="s">
        <v>5649</v>
      </c>
    </row>
    <row r="7738" customFormat="false" ht="16.4" hidden="false" customHeight="false" outlineLevel="0" collapsed="false">
      <c r="C7738" s="163" t="s">
        <v>13189</v>
      </c>
      <c r="D7738" s="163" t="s">
        <v>5649</v>
      </c>
      <c r="E7738" s="183" t="s">
        <v>5649</v>
      </c>
    </row>
    <row r="7739" customFormat="false" ht="16.4" hidden="false" customHeight="false" outlineLevel="0" collapsed="false">
      <c r="C7739" s="163" t="s">
        <v>13190</v>
      </c>
      <c r="D7739" s="163" t="s">
        <v>5649</v>
      </c>
      <c r="E7739" s="183" t="s">
        <v>5649</v>
      </c>
    </row>
    <row r="7740" customFormat="false" ht="16.4" hidden="false" customHeight="false" outlineLevel="0" collapsed="false">
      <c r="C7740" s="163" t="s">
        <v>13191</v>
      </c>
      <c r="D7740" s="163" t="s">
        <v>5649</v>
      </c>
      <c r="E7740" s="183" t="s">
        <v>5649</v>
      </c>
    </row>
    <row r="7741" customFormat="false" ht="16.4" hidden="false" customHeight="false" outlineLevel="0" collapsed="false">
      <c r="C7741" s="163" t="s">
        <v>13192</v>
      </c>
      <c r="D7741" s="163" t="s">
        <v>5649</v>
      </c>
      <c r="E7741" s="183" t="s">
        <v>5649</v>
      </c>
    </row>
    <row r="7742" customFormat="false" ht="16.4" hidden="false" customHeight="false" outlineLevel="0" collapsed="false">
      <c r="C7742" s="163" t="s">
        <v>13193</v>
      </c>
      <c r="D7742" s="163" t="s">
        <v>5649</v>
      </c>
      <c r="E7742" s="183" t="s">
        <v>5649</v>
      </c>
    </row>
    <row r="7743" customFormat="false" ht="16.4" hidden="false" customHeight="false" outlineLevel="0" collapsed="false">
      <c r="C7743" s="163" t="s">
        <v>13194</v>
      </c>
      <c r="D7743" s="163" t="s">
        <v>5649</v>
      </c>
      <c r="E7743" s="183" t="s">
        <v>5649</v>
      </c>
    </row>
    <row r="7744" customFormat="false" ht="16.4" hidden="false" customHeight="false" outlineLevel="0" collapsed="false">
      <c r="C7744" s="163" t="s">
        <v>13195</v>
      </c>
      <c r="D7744" s="163" t="s">
        <v>5649</v>
      </c>
      <c r="E7744" s="183" t="s">
        <v>5649</v>
      </c>
    </row>
    <row r="7745" customFormat="false" ht="16.4" hidden="false" customHeight="false" outlineLevel="0" collapsed="false">
      <c r="C7745" s="163" t="s">
        <v>13196</v>
      </c>
      <c r="D7745" s="163" t="s">
        <v>145</v>
      </c>
      <c r="E7745" s="183" t="s">
        <v>5649</v>
      </c>
    </row>
    <row r="7746" customFormat="false" ht="16.4" hidden="false" customHeight="false" outlineLevel="0" collapsed="false">
      <c r="C7746" s="163" t="s">
        <v>13197</v>
      </c>
      <c r="D7746" s="163" t="s">
        <v>658</v>
      </c>
      <c r="E7746" s="183" t="s">
        <v>5649</v>
      </c>
    </row>
    <row r="7747" customFormat="false" ht="16.4" hidden="false" customHeight="false" outlineLevel="0" collapsed="false">
      <c r="C7747" s="163" t="s">
        <v>13198</v>
      </c>
      <c r="D7747" s="163" t="s">
        <v>658</v>
      </c>
      <c r="E7747" s="183" t="s">
        <v>5649</v>
      </c>
    </row>
    <row r="7748" customFormat="false" ht="16.4" hidden="false" customHeight="false" outlineLevel="0" collapsed="false">
      <c r="C7748" s="163" t="s">
        <v>13199</v>
      </c>
      <c r="D7748" s="163" t="s">
        <v>658</v>
      </c>
      <c r="E7748" s="183" t="s">
        <v>5649</v>
      </c>
    </row>
    <row r="7749" customFormat="false" ht="16.4" hidden="false" customHeight="false" outlineLevel="0" collapsed="false">
      <c r="C7749" s="163" t="s">
        <v>13200</v>
      </c>
      <c r="D7749" s="163" t="s">
        <v>658</v>
      </c>
      <c r="E7749" s="183" t="s">
        <v>5649</v>
      </c>
    </row>
    <row r="7750" customFormat="false" ht="16.4" hidden="false" customHeight="false" outlineLevel="0" collapsed="false">
      <c r="C7750" s="163" t="s">
        <v>13201</v>
      </c>
      <c r="D7750" s="163" t="s">
        <v>5649</v>
      </c>
      <c r="E7750" s="183" t="n">
        <v>0.5214</v>
      </c>
    </row>
    <row r="7751" customFormat="false" ht="16.4" hidden="false" customHeight="false" outlineLevel="0" collapsed="false">
      <c r="C7751" s="163" t="s">
        <v>13202</v>
      </c>
      <c r="D7751" s="163" t="s">
        <v>5649</v>
      </c>
      <c r="E7751" s="183" t="n">
        <v>0.5214</v>
      </c>
    </row>
    <row r="7752" customFormat="false" ht="16.4" hidden="false" customHeight="false" outlineLevel="0" collapsed="false">
      <c r="C7752" s="163" t="s">
        <v>13203</v>
      </c>
      <c r="D7752" s="163" t="s">
        <v>5649</v>
      </c>
      <c r="E7752" s="183" t="n">
        <v>0.5214</v>
      </c>
    </row>
    <row r="7753" customFormat="false" ht="16.4" hidden="false" customHeight="false" outlineLevel="0" collapsed="false">
      <c r="C7753" s="163" t="s">
        <v>13204</v>
      </c>
      <c r="D7753" s="163" t="s">
        <v>5649</v>
      </c>
      <c r="E7753" s="183" t="s">
        <v>5649</v>
      </c>
    </row>
    <row r="7754" customFormat="false" ht="16.4" hidden="false" customHeight="false" outlineLevel="0" collapsed="false">
      <c r="C7754" s="163" t="s">
        <v>13205</v>
      </c>
      <c r="D7754" s="163" t="s">
        <v>5649</v>
      </c>
      <c r="E7754" s="183" t="s">
        <v>5649</v>
      </c>
    </row>
    <row r="7755" customFormat="false" ht="16.4" hidden="false" customHeight="false" outlineLevel="0" collapsed="false">
      <c r="C7755" s="163" t="s">
        <v>13206</v>
      </c>
      <c r="D7755" s="163" t="s">
        <v>5649</v>
      </c>
      <c r="E7755" s="183" t="s">
        <v>5649</v>
      </c>
    </row>
    <row r="7756" customFormat="false" ht="16.4" hidden="false" customHeight="false" outlineLevel="0" collapsed="false">
      <c r="C7756" s="163" t="s">
        <v>13207</v>
      </c>
      <c r="D7756" s="163" t="s">
        <v>5649</v>
      </c>
      <c r="E7756" s="183" t="s">
        <v>5649</v>
      </c>
    </row>
    <row r="7757" customFormat="false" ht="16.4" hidden="false" customHeight="false" outlineLevel="0" collapsed="false">
      <c r="C7757" s="163" t="s">
        <v>13208</v>
      </c>
      <c r="D7757" s="163" t="s">
        <v>5649</v>
      </c>
      <c r="E7757" s="183" t="s">
        <v>5649</v>
      </c>
    </row>
    <row r="7758" customFormat="false" ht="16.4" hidden="false" customHeight="false" outlineLevel="0" collapsed="false">
      <c r="C7758" s="163" t="s">
        <v>13209</v>
      </c>
      <c r="D7758" s="163" t="s">
        <v>5649</v>
      </c>
      <c r="E7758" s="183" t="s">
        <v>5649</v>
      </c>
    </row>
    <row r="7759" customFormat="false" ht="16.4" hidden="false" customHeight="false" outlineLevel="0" collapsed="false">
      <c r="C7759" s="163" t="s">
        <v>13210</v>
      </c>
      <c r="D7759" s="163" t="s">
        <v>5649</v>
      </c>
      <c r="E7759" s="183" t="s">
        <v>5649</v>
      </c>
    </row>
    <row r="7760" customFormat="false" ht="16.4" hidden="false" customHeight="false" outlineLevel="0" collapsed="false">
      <c r="C7760" s="163" t="s">
        <v>13211</v>
      </c>
      <c r="D7760" s="163" t="s">
        <v>5649</v>
      </c>
      <c r="E7760" s="183" t="n">
        <v>0.5039</v>
      </c>
    </row>
    <row r="7761" customFormat="false" ht="16.4" hidden="false" customHeight="false" outlineLevel="0" collapsed="false">
      <c r="C7761" s="163" t="s">
        <v>13212</v>
      </c>
      <c r="D7761" s="163" t="s">
        <v>5649</v>
      </c>
      <c r="E7761" s="183" t="n">
        <v>0.5214</v>
      </c>
    </row>
    <row r="7762" customFormat="false" ht="16.4" hidden="false" customHeight="false" outlineLevel="0" collapsed="false">
      <c r="C7762" s="163" t="s">
        <v>13213</v>
      </c>
      <c r="D7762" s="163" t="s">
        <v>5649</v>
      </c>
      <c r="E7762" s="183" t="n">
        <v>0.5214</v>
      </c>
    </row>
    <row r="7763" customFormat="false" ht="16.4" hidden="false" customHeight="false" outlineLevel="0" collapsed="false">
      <c r="C7763" s="163" t="s">
        <v>13214</v>
      </c>
      <c r="D7763" s="163" t="s">
        <v>5649</v>
      </c>
      <c r="E7763" s="183" t="n">
        <v>0.5214</v>
      </c>
    </row>
    <row r="7764" customFormat="false" ht="16.4" hidden="false" customHeight="false" outlineLevel="0" collapsed="false">
      <c r="C7764" s="163" t="s">
        <v>13215</v>
      </c>
      <c r="D7764" s="163" t="s">
        <v>5649</v>
      </c>
      <c r="E7764" s="183" t="n">
        <v>0.5214</v>
      </c>
    </row>
    <row r="7765" customFormat="false" ht="16.4" hidden="false" customHeight="false" outlineLevel="0" collapsed="false">
      <c r="C7765" s="163" t="s">
        <v>13216</v>
      </c>
      <c r="D7765" s="163" t="s">
        <v>5649</v>
      </c>
      <c r="E7765" s="183" t="s">
        <v>5649</v>
      </c>
    </row>
    <row r="7766" customFormat="false" ht="16.4" hidden="false" customHeight="false" outlineLevel="0" collapsed="false">
      <c r="C7766" s="163" t="s">
        <v>13217</v>
      </c>
      <c r="D7766" s="163" t="s">
        <v>5649</v>
      </c>
      <c r="E7766" s="183" t="s">
        <v>5649</v>
      </c>
    </row>
    <row r="7767" customFormat="false" ht="16.4" hidden="false" customHeight="false" outlineLevel="0" collapsed="false">
      <c r="C7767" s="163" t="s">
        <v>13218</v>
      </c>
      <c r="D7767" s="163" t="s">
        <v>5649</v>
      </c>
      <c r="E7767" s="183" t="s">
        <v>5649</v>
      </c>
    </row>
    <row r="7768" customFormat="false" ht="16.4" hidden="false" customHeight="false" outlineLevel="0" collapsed="false">
      <c r="C7768" s="163" t="s">
        <v>13219</v>
      </c>
      <c r="D7768" s="163" t="s">
        <v>5649</v>
      </c>
      <c r="E7768" s="183" t="s">
        <v>5649</v>
      </c>
    </row>
    <row r="7769" customFormat="false" ht="16.4" hidden="false" customHeight="false" outlineLevel="0" collapsed="false">
      <c r="C7769" s="163" t="s">
        <v>1948</v>
      </c>
      <c r="D7769" s="163" t="s">
        <v>5649</v>
      </c>
      <c r="E7769" s="183" t="s">
        <v>5649</v>
      </c>
    </row>
    <row r="7770" customFormat="false" ht="16.4" hidden="false" customHeight="false" outlineLevel="0" collapsed="false">
      <c r="C7770" s="163" t="s">
        <v>1954</v>
      </c>
      <c r="D7770" s="163" t="s">
        <v>5649</v>
      </c>
      <c r="E7770" s="183" t="s">
        <v>5649</v>
      </c>
    </row>
    <row r="7771" customFormat="false" ht="16.4" hidden="false" customHeight="false" outlineLevel="0" collapsed="false">
      <c r="C7771" s="163" t="s">
        <v>1958</v>
      </c>
      <c r="D7771" s="163" t="s">
        <v>5649</v>
      </c>
      <c r="E7771" s="183" t="s">
        <v>5649</v>
      </c>
    </row>
    <row r="7772" customFormat="false" ht="16.4" hidden="false" customHeight="false" outlineLevel="0" collapsed="false">
      <c r="C7772" s="163" t="s">
        <v>1962</v>
      </c>
      <c r="D7772" s="163" t="s">
        <v>5649</v>
      </c>
      <c r="E7772" s="183" t="s">
        <v>5649</v>
      </c>
    </row>
    <row r="7773" customFormat="false" ht="16.4" hidden="false" customHeight="false" outlineLevel="0" collapsed="false">
      <c r="C7773" s="163" t="s">
        <v>13220</v>
      </c>
      <c r="D7773" s="163" t="s">
        <v>5649</v>
      </c>
      <c r="E7773" s="183" t="s">
        <v>5649</v>
      </c>
    </row>
    <row r="7774" customFormat="false" ht="16.4" hidden="false" customHeight="false" outlineLevel="0" collapsed="false">
      <c r="C7774" s="163" t="s">
        <v>13221</v>
      </c>
      <c r="D7774" s="163" t="s">
        <v>5649</v>
      </c>
      <c r="E7774" s="183" t="s">
        <v>5649</v>
      </c>
    </row>
    <row r="7775" customFormat="false" ht="16.4" hidden="false" customHeight="false" outlineLevel="0" collapsed="false">
      <c r="C7775" s="163" t="s">
        <v>13222</v>
      </c>
      <c r="D7775" s="163" t="s">
        <v>5649</v>
      </c>
      <c r="E7775" s="183" t="s">
        <v>5649</v>
      </c>
    </row>
    <row r="7776" customFormat="false" ht="16.4" hidden="false" customHeight="false" outlineLevel="0" collapsed="false">
      <c r="C7776" s="163" t="s">
        <v>13223</v>
      </c>
      <c r="D7776" s="163" t="s">
        <v>5649</v>
      </c>
      <c r="E7776" s="183" t="s">
        <v>5649</v>
      </c>
    </row>
    <row r="7777" customFormat="false" ht="16.4" hidden="false" customHeight="false" outlineLevel="0" collapsed="false">
      <c r="C7777" s="163" t="s">
        <v>1968</v>
      </c>
      <c r="D7777" s="163" t="s">
        <v>5649</v>
      </c>
      <c r="E7777" s="183" t="s">
        <v>5649</v>
      </c>
    </row>
    <row r="7778" customFormat="false" ht="16.4" hidden="false" customHeight="false" outlineLevel="0" collapsed="false">
      <c r="C7778" s="163" t="s">
        <v>13224</v>
      </c>
      <c r="D7778" s="163" t="s">
        <v>5649</v>
      </c>
      <c r="E7778" s="183" t="s">
        <v>5649</v>
      </c>
    </row>
    <row r="7779" customFormat="false" ht="16.4" hidden="false" customHeight="false" outlineLevel="0" collapsed="false">
      <c r="C7779" s="163" t="s">
        <v>1974</v>
      </c>
      <c r="D7779" s="163" t="s">
        <v>5649</v>
      </c>
      <c r="E7779" s="183" t="s">
        <v>5649</v>
      </c>
    </row>
    <row r="7780" customFormat="false" ht="16.4" hidden="false" customHeight="false" outlineLevel="0" collapsed="false">
      <c r="C7780" s="163" t="s">
        <v>13225</v>
      </c>
      <c r="D7780" s="163" t="s">
        <v>5649</v>
      </c>
      <c r="E7780" s="183" t="s">
        <v>5649</v>
      </c>
    </row>
    <row r="7781" customFormat="false" ht="16.4" hidden="false" customHeight="false" outlineLevel="0" collapsed="false">
      <c r="C7781" s="163" t="s">
        <v>13226</v>
      </c>
      <c r="D7781" s="163" t="s">
        <v>5649</v>
      </c>
      <c r="E7781" s="183" t="s">
        <v>5649</v>
      </c>
    </row>
    <row r="7782" customFormat="false" ht="16.4" hidden="false" customHeight="false" outlineLevel="0" collapsed="false">
      <c r="C7782" s="163" t="s">
        <v>1977</v>
      </c>
      <c r="D7782" s="163" t="s">
        <v>147</v>
      </c>
      <c r="E7782" s="183" t="s">
        <v>5649</v>
      </c>
    </row>
    <row r="7783" customFormat="false" ht="16.4" hidden="false" customHeight="false" outlineLevel="0" collapsed="false">
      <c r="C7783" s="163" t="s">
        <v>13227</v>
      </c>
      <c r="D7783" s="163" t="s">
        <v>147</v>
      </c>
      <c r="E7783" s="183" t="s">
        <v>5649</v>
      </c>
    </row>
    <row r="7784" customFormat="false" ht="16.4" hidden="false" customHeight="false" outlineLevel="0" collapsed="false">
      <c r="C7784" s="163" t="s">
        <v>1985</v>
      </c>
      <c r="D7784" s="163" t="s">
        <v>147</v>
      </c>
      <c r="E7784" s="183" t="s">
        <v>5649</v>
      </c>
    </row>
    <row r="7785" customFormat="false" ht="16.4" hidden="false" customHeight="false" outlineLevel="0" collapsed="false">
      <c r="C7785" s="163" t="s">
        <v>1988</v>
      </c>
      <c r="D7785" s="163" t="s">
        <v>147</v>
      </c>
      <c r="E7785" s="183" t="s">
        <v>5649</v>
      </c>
    </row>
    <row r="7786" customFormat="false" ht="16.4" hidden="false" customHeight="false" outlineLevel="0" collapsed="false">
      <c r="C7786" s="163" t="s">
        <v>1991</v>
      </c>
      <c r="D7786" s="163" t="s">
        <v>147</v>
      </c>
      <c r="E7786" s="183" t="s">
        <v>5649</v>
      </c>
    </row>
    <row r="7787" customFormat="false" ht="16.4" hidden="false" customHeight="false" outlineLevel="0" collapsed="false">
      <c r="C7787" s="163" t="s">
        <v>13228</v>
      </c>
      <c r="D7787" s="163" t="s">
        <v>147</v>
      </c>
      <c r="E7787" s="183" t="s">
        <v>5649</v>
      </c>
    </row>
    <row r="7788" customFormat="false" ht="16.4" hidden="false" customHeight="false" outlineLevel="0" collapsed="false">
      <c r="C7788" s="163" t="s">
        <v>13229</v>
      </c>
      <c r="D7788" s="163" t="s">
        <v>147</v>
      </c>
      <c r="E7788" s="183" t="s">
        <v>5649</v>
      </c>
    </row>
    <row r="7789" customFormat="false" ht="16.4" hidden="false" customHeight="false" outlineLevel="0" collapsed="false">
      <c r="C7789" s="163" t="s">
        <v>13230</v>
      </c>
      <c r="D7789" s="163" t="s">
        <v>5649</v>
      </c>
      <c r="E7789" s="183" t="s">
        <v>5649</v>
      </c>
    </row>
    <row r="7790" customFormat="false" ht="16.4" hidden="false" customHeight="false" outlineLevel="0" collapsed="false">
      <c r="C7790" s="163" t="s">
        <v>13231</v>
      </c>
      <c r="D7790" s="163" t="s">
        <v>5649</v>
      </c>
      <c r="E7790" s="183" t="s">
        <v>5649</v>
      </c>
    </row>
    <row r="7791" customFormat="false" ht="16.4" hidden="false" customHeight="false" outlineLevel="0" collapsed="false">
      <c r="C7791" s="163" t="s">
        <v>13232</v>
      </c>
      <c r="D7791" s="163" t="s">
        <v>5649</v>
      </c>
      <c r="E7791" s="183" t="s">
        <v>5649</v>
      </c>
    </row>
    <row r="7792" customFormat="false" ht="16.4" hidden="false" customHeight="false" outlineLevel="0" collapsed="false">
      <c r="C7792" s="163" t="s">
        <v>13233</v>
      </c>
      <c r="D7792" s="163" t="s">
        <v>149</v>
      </c>
      <c r="E7792" s="183" t="s">
        <v>5649</v>
      </c>
    </row>
    <row r="7793" customFormat="false" ht="16.4" hidden="false" customHeight="false" outlineLevel="0" collapsed="false">
      <c r="C7793" s="163" t="s">
        <v>13234</v>
      </c>
      <c r="D7793" s="163" t="s">
        <v>149</v>
      </c>
      <c r="E7793" s="183" t="s">
        <v>5649</v>
      </c>
    </row>
    <row r="7794" customFormat="false" ht="16.4" hidden="false" customHeight="false" outlineLevel="0" collapsed="false">
      <c r="C7794" s="163" t="s">
        <v>13235</v>
      </c>
      <c r="D7794" s="163" t="s">
        <v>149</v>
      </c>
      <c r="E7794" s="183" t="s">
        <v>5649</v>
      </c>
    </row>
    <row r="7795" customFormat="false" ht="16.4" hidden="false" customHeight="false" outlineLevel="0" collapsed="false">
      <c r="C7795" s="163" t="s">
        <v>13236</v>
      </c>
      <c r="D7795" s="163" t="s">
        <v>149</v>
      </c>
      <c r="E7795" s="183" t="s">
        <v>5649</v>
      </c>
    </row>
    <row r="7796" customFormat="false" ht="16.4" hidden="false" customHeight="false" outlineLevel="0" collapsed="false">
      <c r="C7796" s="163" t="s">
        <v>13237</v>
      </c>
      <c r="D7796" s="163" t="s">
        <v>5649</v>
      </c>
      <c r="E7796" s="183" t="s">
        <v>5649</v>
      </c>
    </row>
    <row r="7797" customFormat="false" ht="16.4" hidden="false" customHeight="false" outlineLevel="0" collapsed="false">
      <c r="C7797" s="163" t="s">
        <v>13238</v>
      </c>
      <c r="D7797" s="163" t="s">
        <v>5649</v>
      </c>
      <c r="E7797" s="183" t="n">
        <v>0.5039</v>
      </c>
    </row>
    <row r="7798" customFormat="false" ht="16.4" hidden="false" customHeight="false" outlineLevel="0" collapsed="false">
      <c r="C7798" s="163" t="s">
        <v>13239</v>
      </c>
      <c r="D7798" s="163" t="s">
        <v>5649</v>
      </c>
      <c r="E7798" s="183" t="n">
        <v>0.5039</v>
      </c>
    </row>
    <row r="7799" customFormat="false" ht="16.4" hidden="false" customHeight="false" outlineLevel="0" collapsed="false">
      <c r="C7799" s="163" t="s">
        <v>13240</v>
      </c>
      <c r="D7799" s="163" t="s">
        <v>151</v>
      </c>
      <c r="E7799" s="183" t="n">
        <v>0.5039</v>
      </c>
    </row>
    <row r="7800" customFormat="false" ht="16.4" hidden="false" customHeight="false" outlineLevel="0" collapsed="false">
      <c r="C7800" s="163" t="s">
        <v>13241</v>
      </c>
      <c r="D7800" s="163" t="s">
        <v>151</v>
      </c>
      <c r="E7800" s="183" t="n">
        <v>0.5039</v>
      </c>
    </row>
    <row r="7801" customFormat="false" ht="16.4" hidden="false" customHeight="false" outlineLevel="0" collapsed="false">
      <c r="C7801" s="163" t="s">
        <v>13242</v>
      </c>
      <c r="D7801" s="163" t="s">
        <v>151</v>
      </c>
      <c r="E7801" s="183" t="n">
        <v>0.5039</v>
      </c>
    </row>
    <row r="7802" customFormat="false" ht="16.4" hidden="false" customHeight="false" outlineLevel="0" collapsed="false">
      <c r="C7802" s="163" t="s">
        <v>13243</v>
      </c>
      <c r="D7802" s="163" t="s">
        <v>151</v>
      </c>
      <c r="E7802" s="183" t="n">
        <v>0.5039</v>
      </c>
    </row>
    <row r="7803" customFormat="false" ht="16.4" hidden="false" customHeight="false" outlineLevel="0" collapsed="false">
      <c r="C7803" s="163" t="s">
        <v>13244</v>
      </c>
      <c r="D7803" s="163" t="s">
        <v>151</v>
      </c>
      <c r="E7803" s="183" t="n">
        <v>0.5039</v>
      </c>
    </row>
    <row r="7804" customFormat="false" ht="16.4" hidden="false" customHeight="false" outlineLevel="0" collapsed="false">
      <c r="C7804" s="163" t="s">
        <v>13245</v>
      </c>
      <c r="D7804" s="163" t="s">
        <v>151</v>
      </c>
      <c r="E7804" s="183" t="s">
        <v>5649</v>
      </c>
    </row>
    <row r="7805" customFormat="false" ht="16.4" hidden="false" customHeight="false" outlineLevel="0" collapsed="false">
      <c r="C7805" s="163" t="s">
        <v>13246</v>
      </c>
      <c r="D7805" s="163" t="s">
        <v>151</v>
      </c>
      <c r="E7805" s="183" t="s">
        <v>5649</v>
      </c>
    </row>
    <row r="7806" customFormat="false" ht="16.4" hidden="false" customHeight="false" outlineLevel="0" collapsed="false">
      <c r="C7806" s="163" t="s">
        <v>13247</v>
      </c>
      <c r="D7806" s="163" t="s">
        <v>151</v>
      </c>
      <c r="E7806" s="183" t="s">
        <v>5649</v>
      </c>
    </row>
    <row r="7807" customFormat="false" ht="16.4" hidden="false" customHeight="false" outlineLevel="0" collapsed="false">
      <c r="C7807" s="163" t="s">
        <v>13248</v>
      </c>
      <c r="D7807" s="163" t="s">
        <v>151</v>
      </c>
      <c r="E7807" s="183" t="n">
        <v>0.5039</v>
      </c>
    </row>
    <row r="7808" customFormat="false" ht="16.4" hidden="false" customHeight="false" outlineLevel="0" collapsed="false">
      <c r="C7808" s="163" t="s">
        <v>13249</v>
      </c>
      <c r="D7808" s="163" t="s">
        <v>151</v>
      </c>
      <c r="E7808" s="183" t="n">
        <v>0.5039</v>
      </c>
    </row>
    <row r="7809" customFormat="false" ht="16.4" hidden="false" customHeight="false" outlineLevel="0" collapsed="false">
      <c r="C7809" s="163" t="s">
        <v>13250</v>
      </c>
      <c r="D7809" s="163" t="s">
        <v>151</v>
      </c>
      <c r="E7809" s="183" t="n">
        <v>0.5039</v>
      </c>
    </row>
    <row r="7810" customFormat="false" ht="16.4" hidden="false" customHeight="false" outlineLevel="0" collapsed="false">
      <c r="C7810" s="163" t="s">
        <v>13251</v>
      </c>
      <c r="D7810" s="163" t="s">
        <v>151</v>
      </c>
      <c r="E7810" s="183" t="n">
        <v>0.5039</v>
      </c>
    </row>
    <row r="7811" customFormat="false" ht="16.4" hidden="false" customHeight="false" outlineLevel="0" collapsed="false">
      <c r="C7811" s="163" t="s">
        <v>13252</v>
      </c>
      <c r="D7811" s="163" t="s">
        <v>151</v>
      </c>
      <c r="E7811" s="183" t="s">
        <v>5649</v>
      </c>
    </row>
    <row r="7812" customFormat="false" ht="16.4" hidden="false" customHeight="false" outlineLevel="0" collapsed="false">
      <c r="C7812" s="163" t="s">
        <v>13253</v>
      </c>
      <c r="D7812" s="163" t="s">
        <v>151</v>
      </c>
      <c r="E7812" s="183" t="s">
        <v>5649</v>
      </c>
    </row>
    <row r="7813" customFormat="false" ht="16.4" hidden="false" customHeight="false" outlineLevel="0" collapsed="false">
      <c r="C7813" s="163" t="s">
        <v>13254</v>
      </c>
      <c r="D7813" s="163" t="s">
        <v>151</v>
      </c>
      <c r="E7813" s="183" t="s">
        <v>5649</v>
      </c>
    </row>
    <row r="7814" customFormat="false" ht="16.4" hidden="false" customHeight="false" outlineLevel="0" collapsed="false">
      <c r="C7814" s="163" t="s">
        <v>13255</v>
      </c>
      <c r="D7814" s="163" t="s">
        <v>151</v>
      </c>
      <c r="E7814" s="183" t="n">
        <v>0.5039</v>
      </c>
    </row>
    <row r="7815" customFormat="false" ht="16.4" hidden="false" customHeight="false" outlineLevel="0" collapsed="false">
      <c r="C7815" s="163" t="s">
        <v>13256</v>
      </c>
      <c r="D7815" s="163" t="s">
        <v>151</v>
      </c>
      <c r="E7815" s="183" t="n">
        <v>0.5039</v>
      </c>
    </row>
    <row r="7816" customFormat="false" ht="16.4" hidden="false" customHeight="false" outlineLevel="0" collapsed="false">
      <c r="C7816" s="163" t="s">
        <v>13257</v>
      </c>
      <c r="D7816" s="163" t="s">
        <v>151</v>
      </c>
      <c r="E7816" s="183" t="n">
        <v>0.5039</v>
      </c>
    </row>
    <row r="7817" customFormat="false" ht="16.4" hidden="false" customHeight="false" outlineLevel="0" collapsed="false">
      <c r="C7817" s="163" t="s">
        <v>13258</v>
      </c>
      <c r="D7817" s="163" t="s">
        <v>151</v>
      </c>
      <c r="E7817" s="183" t="n">
        <v>0.5039</v>
      </c>
    </row>
    <row r="7818" customFormat="false" ht="16.4" hidden="false" customHeight="false" outlineLevel="0" collapsed="false">
      <c r="C7818" s="163" t="s">
        <v>13259</v>
      </c>
      <c r="D7818" s="163" t="s">
        <v>151</v>
      </c>
      <c r="E7818" s="183" t="n">
        <v>0.5039</v>
      </c>
    </row>
    <row r="7819" customFormat="false" ht="16.4" hidden="false" customHeight="false" outlineLevel="0" collapsed="false">
      <c r="C7819" s="163" t="s">
        <v>13260</v>
      </c>
      <c r="D7819" s="163" t="s">
        <v>151</v>
      </c>
      <c r="E7819" s="183" t="n">
        <v>0.5039</v>
      </c>
    </row>
    <row r="7820" customFormat="false" ht="16.4" hidden="false" customHeight="false" outlineLevel="0" collapsed="false">
      <c r="C7820" s="163" t="s">
        <v>13261</v>
      </c>
      <c r="D7820" s="163" t="s">
        <v>151</v>
      </c>
      <c r="E7820" s="183" t="n">
        <v>0.5039</v>
      </c>
    </row>
    <row r="7821" customFormat="false" ht="16.4" hidden="false" customHeight="false" outlineLevel="0" collapsed="false">
      <c r="C7821" s="163" t="s">
        <v>13262</v>
      </c>
      <c r="D7821" s="163" t="s">
        <v>151</v>
      </c>
      <c r="E7821" s="183" t="n">
        <v>0.5039</v>
      </c>
    </row>
    <row r="7822" customFormat="false" ht="16.4" hidden="false" customHeight="false" outlineLevel="0" collapsed="false">
      <c r="C7822" s="163" t="s">
        <v>13263</v>
      </c>
      <c r="D7822" s="163" t="s">
        <v>151</v>
      </c>
      <c r="E7822" s="183" t="n">
        <v>0.5039</v>
      </c>
    </row>
    <row r="7823" customFormat="false" ht="16.4" hidden="false" customHeight="false" outlineLevel="0" collapsed="false">
      <c r="C7823" s="163" t="s">
        <v>13264</v>
      </c>
      <c r="D7823" s="163" t="s">
        <v>151</v>
      </c>
      <c r="E7823" s="183" t="n">
        <v>0.5039</v>
      </c>
    </row>
    <row r="7824" customFormat="false" ht="16.4" hidden="false" customHeight="false" outlineLevel="0" collapsed="false">
      <c r="C7824" s="163" t="s">
        <v>5077</v>
      </c>
      <c r="D7824" s="163" t="s">
        <v>151</v>
      </c>
      <c r="E7824" s="183" t="n">
        <v>0.5039</v>
      </c>
    </row>
    <row r="7825" customFormat="false" ht="16.4" hidden="false" customHeight="false" outlineLevel="0" collapsed="false">
      <c r="C7825" s="163" t="s">
        <v>13265</v>
      </c>
      <c r="D7825" s="163" t="s">
        <v>151</v>
      </c>
      <c r="E7825" s="183" t="n">
        <v>0.5039</v>
      </c>
    </row>
    <row r="7826" customFormat="false" ht="16.4" hidden="false" customHeight="false" outlineLevel="0" collapsed="false">
      <c r="C7826" s="163" t="s">
        <v>13266</v>
      </c>
      <c r="D7826" s="163" t="s">
        <v>151</v>
      </c>
      <c r="E7826" s="183" t="n">
        <v>0.5039</v>
      </c>
    </row>
    <row r="7827" customFormat="false" ht="16.4" hidden="false" customHeight="false" outlineLevel="0" collapsed="false">
      <c r="C7827" s="163" t="s">
        <v>13267</v>
      </c>
      <c r="D7827" s="163" t="s">
        <v>151</v>
      </c>
      <c r="E7827" s="183" t="n">
        <v>0.5039</v>
      </c>
    </row>
    <row r="7828" customFormat="false" ht="16.4" hidden="false" customHeight="false" outlineLevel="0" collapsed="false">
      <c r="C7828" s="163" t="s">
        <v>13268</v>
      </c>
      <c r="D7828" s="163" t="s">
        <v>5649</v>
      </c>
      <c r="E7828" s="183" t="n">
        <v>0.5039</v>
      </c>
    </row>
    <row r="7829" customFormat="false" ht="16.4" hidden="false" customHeight="false" outlineLevel="0" collapsed="false">
      <c r="C7829" s="163" t="s">
        <v>13269</v>
      </c>
      <c r="D7829" s="163" t="s">
        <v>5649</v>
      </c>
      <c r="E7829" s="183" t="n">
        <v>0.5039</v>
      </c>
    </row>
    <row r="7830" customFormat="false" ht="16.4" hidden="false" customHeight="false" outlineLevel="0" collapsed="false">
      <c r="C7830" s="163" t="s">
        <v>13270</v>
      </c>
      <c r="D7830" s="163" t="s">
        <v>5649</v>
      </c>
      <c r="E7830" s="183" t="n">
        <v>0.5039</v>
      </c>
    </row>
    <row r="7831" customFormat="false" ht="16.4" hidden="false" customHeight="false" outlineLevel="0" collapsed="false">
      <c r="C7831" s="163" t="s">
        <v>13271</v>
      </c>
      <c r="D7831" s="163" t="s">
        <v>5649</v>
      </c>
      <c r="E7831" s="183" t="n">
        <v>0.5039</v>
      </c>
    </row>
    <row r="7832" customFormat="false" ht="16.4" hidden="false" customHeight="false" outlineLevel="0" collapsed="false">
      <c r="C7832" s="163" t="s">
        <v>13272</v>
      </c>
      <c r="D7832" s="163" t="s">
        <v>5649</v>
      </c>
      <c r="E7832" s="183" t="n">
        <v>0.5039</v>
      </c>
    </row>
    <row r="7833" customFormat="false" ht="16.4" hidden="false" customHeight="false" outlineLevel="0" collapsed="false">
      <c r="C7833" s="163" t="s">
        <v>13273</v>
      </c>
      <c r="D7833" s="163" t="s">
        <v>5649</v>
      </c>
      <c r="E7833" s="183" t="n">
        <v>0.5039</v>
      </c>
    </row>
    <row r="7834" customFormat="false" ht="16.4" hidden="false" customHeight="false" outlineLevel="0" collapsed="false">
      <c r="C7834" s="163" t="s">
        <v>13274</v>
      </c>
      <c r="D7834" s="163" t="s">
        <v>5649</v>
      </c>
      <c r="E7834" s="183" t="n">
        <v>0.5039</v>
      </c>
    </row>
    <row r="7835" customFormat="false" ht="16.4" hidden="false" customHeight="false" outlineLevel="0" collapsed="false">
      <c r="C7835" s="163" t="s">
        <v>13275</v>
      </c>
      <c r="D7835" s="163" t="s">
        <v>5649</v>
      </c>
      <c r="E7835" s="183" t="n">
        <v>0.5039</v>
      </c>
    </row>
    <row r="7836" customFormat="false" ht="16.4" hidden="false" customHeight="false" outlineLevel="0" collapsed="false">
      <c r="C7836" s="163" t="s">
        <v>13276</v>
      </c>
      <c r="D7836" s="163" t="s">
        <v>5649</v>
      </c>
      <c r="E7836" s="183" t="n">
        <v>0.5039</v>
      </c>
    </row>
    <row r="7837" customFormat="false" ht="16.4" hidden="false" customHeight="false" outlineLevel="0" collapsed="false">
      <c r="C7837" s="163" t="s">
        <v>13277</v>
      </c>
      <c r="D7837" s="163" t="s">
        <v>5649</v>
      </c>
      <c r="E7837" s="183" t="n">
        <v>0.5039</v>
      </c>
    </row>
    <row r="7838" customFormat="false" ht="16.4" hidden="false" customHeight="false" outlineLevel="0" collapsed="false">
      <c r="C7838" s="163" t="s">
        <v>13278</v>
      </c>
      <c r="D7838" s="163" t="s">
        <v>5649</v>
      </c>
      <c r="E7838" s="183" t="n">
        <v>0.5039</v>
      </c>
    </row>
    <row r="7839" customFormat="false" ht="16.4" hidden="false" customHeight="false" outlineLevel="0" collapsed="false">
      <c r="C7839" s="163" t="s">
        <v>13279</v>
      </c>
      <c r="D7839" s="163" t="s">
        <v>5649</v>
      </c>
      <c r="E7839" s="183" t="n">
        <v>0.5039</v>
      </c>
    </row>
    <row r="7840" customFormat="false" ht="16.4" hidden="false" customHeight="false" outlineLevel="0" collapsed="false">
      <c r="C7840" s="163" t="s">
        <v>13280</v>
      </c>
      <c r="D7840" s="163" t="s">
        <v>5649</v>
      </c>
      <c r="E7840" s="183" t="n">
        <v>0.5039</v>
      </c>
    </row>
    <row r="7841" customFormat="false" ht="16.4" hidden="false" customHeight="false" outlineLevel="0" collapsed="false">
      <c r="C7841" s="163" t="s">
        <v>13281</v>
      </c>
      <c r="D7841" s="163" t="s">
        <v>153</v>
      </c>
      <c r="E7841" s="183" t="n">
        <v>0.5039</v>
      </c>
    </row>
    <row r="7842" customFormat="false" ht="16.4" hidden="false" customHeight="false" outlineLevel="0" collapsed="false">
      <c r="C7842" s="163" t="s">
        <v>13282</v>
      </c>
      <c r="D7842" s="163" t="s">
        <v>153</v>
      </c>
      <c r="E7842" s="183" t="n">
        <v>0.5039</v>
      </c>
    </row>
    <row r="7843" customFormat="false" ht="16.4" hidden="false" customHeight="false" outlineLevel="0" collapsed="false">
      <c r="C7843" s="163" t="s">
        <v>1996</v>
      </c>
      <c r="D7843" s="163" t="s">
        <v>153</v>
      </c>
      <c r="E7843" s="183" t="s">
        <v>5649</v>
      </c>
    </row>
    <row r="7844" customFormat="false" ht="16.4" hidden="false" customHeight="false" outlineLevel="0" collapsed="false">
      <c r="C7844" s="163" t="s">
        <v>2002</v>
      </c>
      <c r="D7844" s="163" t="s">
        <v>289</v>
      </c>
      <c r="E7844" s="183" t="s">
        <v>5649</v>
      </c>
    </row>
    <row r="7845" customFormat="false" ht="16.4" hidden="false" customHeight="false" outlineLevel="0" collapsed="false">
      <c r="C7845" s="163" t="s">
        <v>2008</v>
      </c>
      <c r="D7845" s="163" t="s">
        <v>5649</v>
      </c>
      <c r="E7845" s="183" t="s">
        <v>5649</v>
      </c>
    </row>
    <row r="7846" customFormat="false" ht="16.4" hidden="false" customHeight="false" outlineLevel="0" collapsed="false">
      <c r="C7846" s="163" t="s">
        <v>2014</v>
      </c>
      <c r="D7846" s="163" t="s">
        <v>5649</v>
      </c>
      <c r="E7846" s="183" t="s">
        <v>5649</v>
      </c>
    </row>
    <row r="7847" customFormat="false" ht="16.4" hidden="false" customHeight="false" outlineLevel="0" collapsed="false">
      <c r="C7847" s="163" t="s">
        <v>13283</v>
      </c>
      <c r="D7847" s="163" t="s">
        <v>5649</v>
      </c>
      <c r="E7847" s="183" t="s">
        <v>5649</v>
      </c>
    </row>
    <row r="7848" customFormat="false" ht="16.4" hidden="false" customHeight="false" outlineLevel="0" collapsed="false">
      <c r="C7848" s="163" t="s">
        <v>13284</v>
      </c>
      <c r="D7848" s="163" t="s">
        <v>5649</v>
      </c>
      <c r="E7848" s="183" t="s">
        <v>5649</v>
      </c>
    </row>
    <row r="7849" customFormat="false" ht="16.4" hidden="false" customHeight="false" outlineLevel="0" collapsed="false">
      <c r="C7849" s="163" t="s">
        <v>13285</v>
      </c>
      <c r="D7849" s="163" t="s">
        <v>5649</v>
      </c>
      <c r="E7849" s="183" t="s">
        <v>5649</v>
      </c>
    </row>
    <row r="7850" customFormat="false" ht="16.4" hidden="false" customHeight="false" outlineLevel="0" collapsed="false">
      <c r="C7850" s="163" t="s">
        <v>13286</v>
      </c>
      <c r="D7850" s="163" t="s">
        <v>5649</v>
      </c>
      <c r="E7850" s="183" t="s">
        <v>5649</v>
      </c>
    </row>
    <row r="7851" customFormat="false" ht="16.4" hidden="false" customHeight="false" outlineLevel="0" collapsed="false">
      <c r="C7851" s="163" t="s">
        <v>13287</v>
      </c>
      <c r="D7851" s="163" t="s">
        <v>5649</v>
      </c>
      <c r="E7851" s="183" t="s">
        <v>5649</v>
      </c>
    </row>
    <row r="7852" customFormat="false" ht="16.4" hidden="false" customHeight="false" outlineLevel="0" collapsed="false">
      <c r="C7852" s="163" t="s">
        <v>13288</v>
      </c>
      <c r="D7852" s="163" t="s">
        <v>5649</v>
      </c>
      <c r="E7852" s="183" t="s">
        <v>5649</v>
      </c>
    </row>
    <row r="7853" customFormat="false" ht="16.4" hidden="false" customHeight="false" outlineLevel="0" collapsed="false">
      <c r="C7853" s="163" t="s">
        <v>13289</v>
      </c>
      <c r="D7853" s="163" t="s">
        <v>291</v>
      </c>
      <c r="E7853" s="183" t="s">
        <v>5649</v>
      </c>
    </row>
    <row r="7854" customFormat="false" ht="16.4" hidden="false" customHeight="false" outlineLevel="0" collapsed="false">
      <c r="C7854" s="163" t="s">
        <v>13290</v>
      </c>
      <c r="D7854" s="163" t="s">
        <v>5649</v>
      </c>
      <c r="E7854" s="183" t="s">
        <v>5649</v>
      </c>
    </row>
    <row r="7855" customFormat="false" ht="16.4" hidden="false" customHeight="false" outlineLevel="0" collapsed="false">
      <c r="C7855" s="163" t="s">
        <v>13291</v>
      </c>
      <c r="D7855" s="163" t="s">
        <v>155</v>
      </c>
      <c r="E7855" s="183" t="s">
        <v>5649</v>
      </c>
    </row>
    <row r="7856" customFormat="false" ht="16.4" hidden="false" customHeight="false" outlineLevel="0" collapsed="false">
      <c r="C7856" s="163" t="s">
        <v>13292</v>
      </c>
      <c r="D7856" s="163" t="s">
        <v>155</v>
      </c>
      <c r="E7856" s="183" t="n">
        <v>0.5039</v>
      </c>
    </row>
    <row r="7857" customFormat="false" ht="16.4" hidden="false" customHeight="false" outlineLevel="0" collapsed="false">
      <c r="C7857" s="163" t="s">
        <v>13293</v>
      </c>
      <c r="D7857" s="163" t="s">
        <v>155</v>
      </c>
      <c r="E7857" s="183" t="n">
        <v>0.5039</v>
      </c>
    </row>
    <row r="7858" customFormat="false" ht="16.4" hidden="false" customHeight="false" outlineLevel="0" collapsed="false">
      <c r="C7858" s="163" t="s">
        <v>13294</v>
      </c>
      <c r="D7858" s="163" t="s">
        <v>155</v>
      </c>
      <c r="E7858" s="183" t="n">
        <v>0.5039</v>
      </c>
    </row>
    <row r="7859" customFormat="false" ht="16.4" hidden="false" customHeight="false" outlineLevel="0" collapsed="false">
      <c r="C7859" s="163" t="s">
        <v>288</v>
      </c>
      <c r="D7859" s="163" t="s">
        <v>5649</v>
      </c>
      <c r="E7859" s="183" t="n">
        <v>0.5039</v>
      </c>
    </row>
    <row r="7860" customFormat="false" ht="16.4" hidden="false" customHeight="false" outlineLevel="0" collapsed="false">
      <c r="C7860" s="163" t="s">
        <v>13295</v>
      </c>
      <c r="D7860" s="163" t="s">
        <v>5649</v>
      </c>
      <c r="E7860" s="183" t="s">
        <v>5649</v>
      </c>
    </row>
    <row r="7861" customFormat="false" ht="16.4" hidden="false" customHeight="false" outlineLevel="0" collapsed="false">
      <c r="C7861" s="163" t="s">
        <v>13296</v>
      </c>
      <c r="D7861" s="163" t="s">
        <v>291</v>
      </c>
      <c r="E7861" s="183" t="s">
        <v>5649</v>
      </c>
    </row>
    <row r="7862" customFormat="false" ht="16.4" hidden="false" customHeight="false" outlineLevel="0" collapsed="false">
      <c r="C7862" s="163" t="s">
        <v>2019</v>
      </c>
      <c r="D7862" s="163" t="s">
        <v>5649</v>
      </c>
      <c r="E7862" s="183" t="s">
        <v>5649</v>
      </c>
    </row>
    <row r="7863" customFormat="false" ht="16.4" hidden="false" customHeight="false" outlineLevel="0" collapsed="false">
      <c r="C7863" s="163" t="s">
        <v>13297</v>
      </c>
      <c r="D7863" s="163" t="s">
        <v>295</v>
      </c>
      <c r="E7863" s="183" t="s">
        <v>5649</v>
      </c>
    </row>
    <row r="7864" customFormat="false" ht="16.4" hidden="false" customHeight="false" outlineLevel="0" collapsed="false">
      <c r="C7864" s="163" t="s">
        <v>13298</v>
      </c>
      <c r="D7864" s="163" t="s">
        <v>5649</v>
      </c>
      <c r="E7864" s="183" t="s">
        <v>5649</v>
      </c>
    </row>
    <row r="7865" customFormat="false" ht="16.4" hidden="false" customHeight="false" outlineLevel="0" collapsed="false">
      <c r="C7865" s="163" t="s">
        <v>13299</v>
      </c>
      <c r="D7865" s="163" t="s">
        <v>295</v>
      </c>
      <c r="E7865" s="183" t="s">
        <v>5649</v>
      </c>
    </row>
    <row r="7866" customFormat="false" ht="16.4" hidden="false" customHeight="false" outlineLevel="0" collapsed="false">
      <c r="C7866" s="163" t="s">
        <v>13300</v>
      </c>
      <c r="D7866" s="163" t="s">
        <v>5649</v>
      </c>
      <c r="E7866" s="183" t="s">
        <v>5649</v>
      </c>
    </row>
    <row r="7867" customFormat="false" ht="16.4" hidden="false" customHeight="false" outlineLevel="0" collapsed="false">
      <c r="C7867" s="163" t="s">
        <v>13301</v>
      </c>
      <c r="D7867" s="163" t="s">
        <v>5649</v>
      </c>
      <c r="E7867" s="183" t="s">
        <v>5649</v>
      </c>
    </row>
    <row r="7868" customFormat="false" ht="16.4" hidden="false" customHeight="false" outlineLevel="0" collapsed="false">
      <c r="C7868" s="163" t="s">
        <v>290</v>
      </c>
      <c r="D7868" s="163" t="s">
        <v>291</v>
      </c>
      <c r="E7868" s="183" t="n">
        <v>0.6529</v>
      </c>
    </row>
    <row r="7869" customFormat="false" ht="16.4" hidden="false" customHeight="false" outlineLevel="0" collapsed="false">
      <c r="C7869" s="163" t="s">
        <v>13302</v>
      </c>
      <c r="D7869" s="163" t="s">
        <v>5649</v>
      </c>
      <c r="E7869" s="183" t="s">
        <v>5649</v>
      </c>
    </row>
    <row r="7870" customFormat="false" ht="16.4" hidden="false" customHeight="false" outlineLevel="0" collapsed="false">
      <c r="C7870" s="163" t="s">
        <v>13303</v>
      </c>
      <c r="D7870" s="163" t="s">
        <v>5649</v>
      </c>
      <c r="E7870" s="183" t="n">
        <v>0.5039</v>
      </c>
    </row>
    <row r="7871" customFormat="false" ht="16.4" hidden="false" customHeight="false" outlineLevel="0" collapsed="false">
      <c r="C7871" s="163" t="s">
        <v>13304</v>
      </c>
      <c r="D7871" s="163" t="s">
        <v>162</v>
      </c>
      <c r="E7871" s="183" t="n">
        <v>0.5039</v>
      </c>
    </row>
    <row r="7872" customFormat="false" ht="16.4" hidden="false" customHeight="false" outlineLevel="0" collapsed="false">
      <c r="C7872" s="163" t="s">
        <v>13305</v>
      </c>
      <c r="D7872" s="163" t="s">
        <v>5649</v>
      </c>
      <c r="E7872" s="183" t="n">
        <v>0.5039</v>
      </c>
    </row>
    <row r="7873" customFormat="false" ht="16.4" hidden="false" customHeight="false" outlineLevel="0" collapsed="false">
      <c r="C7873" s="163" t="s">
        <v>13306</v>
      </c>
      <c r="D7873" s="163" t="s">
        <v>157</v>
      </c>
      <c r="E7873" s="183" t="n">
        <v>0.5039</v>
      </c>
    </row>
    <row r="7874" customFormat="false" ht="16.4" hidden="false" customHeight="false" outlineLevel="0" collapsed="false">
      <c r="C7874" s="163" t="s">
        <v>13307</v>
      </c>
      <c r="D7874" s="163" t="s">
        <v>5649</v>
      </c>
      <c r="E7874" s="183" t="s">
        <v>5649</v>
      </c>
    </row>
    <row r="7875" customFormat="false" ht="16.4" hidden="false" customHeight="false" outlineLevel="0" collapsed="false">
      <c r="C7875" s="163" t="s">
        <v>13308</v>
      </c>
      <c r="D7875" s="163" t="s">
        <v>5649</v>
      </c>
      <c r="E7875" s="183" t="s">
        <v>5649</v>
      </c>
    </row>
    <row r="7876" customFormat="false" ht="16.4" hidden="false" customHeight="false" outlineLevel="0" collapsed="false">
      <c r="C7876" s="163" t="s">
        <v>292</v>
      </c>
      <c r="D7876" s="163" t="s">
        <v>5649</v>
      </c>
      <c r="E7876" s="183" t="n">
        <v>0.6529</v>
      </c>
    </row>
    <row r="7877" customFormat="false" ht="16.4" hidden="false" customHeight="false" outlineLevel="0" collapsed="false">
      <c r="C7877" s="163" t="s">
        <v>13309</v>
      </c>
      <c r="D7877" s="163" t="s">
        <v>5649</v>
      </c>
      <c r="E7877" s="183" t="s">
        <v>5649</v>
      </c>
    </row>
    <row r="7878" customFormat="false" ht="16.4" hidden="false" customHeight="false" outlineLevel="0" collapsed="false">
      <c r="C7878" s="163" t="s">
        <v>294</v>
      </c>
      <c r="D7878" s="163" t="s">
        <v>5649</v>
      </c>
      <c r="E7878" s="183" t="n">
        <v>0.6529</v>
      </c>
    </row>
    <row r="7879" customFormat="false" ht="16.4" hidden="false" customHeight="false" outlineLevel="0" collapsed="false">
      <c r="C7879" s="163" t="s">
        <v>13310</v>
      </c>
      <c r="D7879" s="163" t="s">
        <v>5649</v>
      </c>
      <c r="E7879" s="183" t="s">
        <v>5649</v>
      </c>
    </row>
    <row r="7880" customFormat="false" ht="16.4" hidden="false" customHeight="false" outlineLevel="0" collapsed="false">
      <c r="C7880" s="163" t="s">
        <v>296</v>
      </c>
      <c r="D7880" s="163" t="s">
        <v>5649</v>
      </c>
      <c r="E7880" s="183" t="n">
        <v>0.6529</v>
      </c>
    </row>
    <row r="7881" customFormat="false" ht="16.4" hidden="false" customHeight="false" outlineLevel="0" collapsed="false">
      <c r="C7881" s="163" t="s">
        <v>2031</v>
      </c>
      <c r="D7881" s="163" t="s">
        <v>5649</v>
      </c>
      <c r="E7881" s="183" t="s">
        <v>5649</v>
      </c>
    </row>
    <row r="7882" customFormat="false" ht="16.4" hidden="false" customHeight="false" outlineLevel="0" collapsed="false">
      <c r="C7882" s="163" t="s">
        <v>2036</v>
      </c>
      <c r="D7882" s="163" t="s">
        <v>1505</v>
      </c>
      <c r="E7882" s="183" t="s">
        <v>5649</v>
      </c>
    </row>
    <row r="7883" customFormat="false" ht="16.4" hidden="false" customHeight="false" outlineLevel="0" collapsed="false">
      <c r="C7883" s="163" t="s">
        <v>293</v>
      </c>
      <c r="D7883" s="163" t="s">
        <v>1505</v>
      </c>
      <c r="E7883" s="183" t="n">
        <v>0.6529</v>
      </c>
    </row>
    <row r="7884" customFormat="false" ht="16.4" hidden="false" customHeight="false" outlineLevel="0" collapsed="false">
      <c r="C7884" s="163" t="s">
        <v>13311</v>
      </c>
      <c r="D7884" s="163" t="s">
        <v>1505</v>
      </c>
      <c r="E7884" s="183" t="s">
        <v>5649</v>
      </c>
    </row>
    <row r="7885" customFormat="false" ht="16.4" hidden="false" customHeight="false" outlineLevel="0" collapsed="false">
      <c r="C7885" s="163" t="s">
        <v>13312</v>
      </c>
      <c r="D7885" s="163" t="s">
        <v>298</v>
      </c>
      <c r="E7885" s="183" t="s">
        <v>5649</v>
      </c>
    </row>
    <row r="7886" customFormat="false" ht="16.4" hidden="false" customHeight="false" outlineLevel="0" collapsed="false">
      <c r="C7886" s="163" t="s">
        <v>161</v>
      </c>
      <c r="D7886" s="163" t="s">
        <v>298</v>
      </c>
      <c r="E7886" s="183" t="n">
        <v>0.5039</v>
      </c>
    </row>
    <row r="7887" customFormat="false" ht="16.4" hidden="false" customHeight="false" outlineLevel="0" collapsed="false">
      <c r="C7887" s="163" t="s">
        <v>13313</v>
      </c>
      <c r="D7887" s="163" t="s">
        <v>1508</v>
      </c>
      <c r="E7887" s="183" t="s">
        <v>5649</v>
      </c>
    </row>
    <row r="7888" customFormat="false" ht="16.4" hidden="false" customHeight="false" outlineLevel="0" collapsed="false">
      <c r="C7888" s="163" t="s">
        <v>156</v>
      </c>
      <c r="D7888" s="163" t="s">
        <v>5649</v>
      </c>
      <c r="E7888" s="183" t="n">
        <v>0.5039</v>
      </c>
    </row>
    <row r="7889" customFormat="false" ht="16.4" hidden="false" customHeight="false" outlineLevel="0" collapsed="false">
      <c r="C7889" s="163" t="s">
        <v>13314</v>
      </c>
      <c r="D7889" s="163" t="s">
        <v>159</v>
      </c>
      <c r="E7889" s="183" t="s">
        <v>5649</v>
      </c>
    </row>
    <row r="7890" customFormat="false" ht="16.4" hidden="false" customHeight="false" outlineLevel="0" collapsed="false">
      <c r="C7890" s="163" t="s">
        <v>5048</v>
      </c>
      <c r="D7890" s="163" t="s">
        <v>159</v>
      </c>
      <c r="E7890" s="183" t="s">
        <v>5649</v>
      </c>
    </row>
    <row r="7891" customFormat="false" ht="16.4" hidden="false" customHeight="false" outlineLevel="0" collapsed="false">
      <c r="C7891" s="163" t="s">
        <v>13315</v>
      </c>
      <c r="D7891" s="163" t="s">
        <v>159</v>
      </c>
      <c r="E7891" s="183" t="s">
        <v>5649</v>
      </c>
    </row>
    <row r="7892" customFormat="false" ht="16.4" hidden="false" customHeight="false" outlineLevel="0" collapsed="false">
      <c r="C7892" s="163" t="s">
        <v>13316</v>
      </c>
      <c r="D7892" s="163" t="s">
        <v>159</v>
      </c>
      <c r="E7892" s="183" t="s">
        <v>5649</v>
      </c>
    </row>
    <row r="7893" customFormat="false" ht="16.4" hidden="false" customHeight="false" outlineLevel="0" collapsed="false">
      <c r="C7893" s="163" t="s">
        <v>13317</v>
      </c>
      <c r="D7893" s="163" t="s">
        <v>159</v>
      </c>
      <c r="E7893" s="183" t="s">
        <v>5649</v>
      </c>
    </row>
    <row r="7894" customFormat="false" ht="16.4" hidden="false" customHeight="false" outlineLevel="0" collapsed="false">
      <c r="C7894" s="163" t="s">
        <v>13318</v>
      </c>
      <c r="D7894" s="163" t="s">
        <v>159</v>
      </c>
      <c r="E7894" s="183" t="s">
        <v>5649</v>
      </c>
    </row>
    <row r="7895" customFormat="false" ht="16.4" hidden="false" customHeight="false" outlineLevel="0" collapsed="false">
      <c r="C7895" s="163" t="s">
        <v>13319</v>
      </c>
      <c r="D7895" s="163" t="s">
        <v>159</v>
      </c>
      <c r="E7895" s="183" t="s">
        <v>5649</v>
      </c>
    </row>
    <row r="7896" customFormat="false" ht="16.4" hidden="false" customHeight="false" outlineLevel="0" collapsed="false">
      <c r="C7896" s="163" t="s">
        <v>13320</v>
      </c>
      <c r="D7896" s="163" t="s">
        <v>5649</v>
      </c>
      <c r="E7896" s="183" t="s">
        <v>5649</v>
      </c>
    </row>
    <row r="7897" customFormat="false" ht="16.4" hidden="false" customHeight="false" outlineLevel="0" collapsed="false">
      <c r="C7897" s="163" t="s">
        <v>13321</v>
      </c>
      <c r="D7897" s="163" t="s">
        <v>5649</v>
      </c>
      <c r="E7897" s="183" t="n">
        <v>0.4033</v>
      </c>
    </row>
    <row r="7898" customFormat="false" ht="16.4" hidden="false" customHeight="false" outlineLevel="0" collapsed="false">
      <c r="C7898" s="163" t="s">
        <v>13322</v>
      </c>
      <c r="D7898" s="163" t="s">
        <v>5649</v>
      </c>
      <c r="E7898" s="183" t="n">
        <v>0.4033</v>
      </c>
    </row>
    <row r="7899" customFormat="false" ht="16.4" hidden="false" customHeight="false" outlineLevel="0" collapsed="false">
      <c r="C7899" s="163" t="s">
        <v>13323</v>
      </c>
      <c r="D7899" s="163" t="s">
        <v>5649</v>
      </c>
      <c r="E7899" s="183" t="n">
        <v>0.4033</v>
      </c>
    </row>
    <row r="7900" customFormat="false" ht="16.4" hidden="false" customHeight="false" outlineLevel="0" collapsed="false">
      <c r="C7900" s="163" t="s">
        <v>297</v>
      </c>
      <c r="D7900" s="163" t="s">
        <v>5649</v>
      </c>
      <c r="E7900" s="183" t="n">
        <v>0.6529</v>
      </c>
    </row>
    <row r="7901" customFormat="false" ht="16.4" hidden="false" customHeight="false" outlineLevel="0" collapsed="false">
      <c r="C7901" s="163" t="s">
        <v>299</v>
      </c>
      <c r="D7901" s="163" t="s">
        <v>5649</v>
      </c>
      <c r="E7901" s="183" t="n">
        <v>0.6529</v>
      </c>
    </row>
    <row r="7902" customFormat="false" ht="16.4" hidden="false" customHeight="false" outlineLevel="0" collapsed="false">
      <c r="C7902" s="163" t="s">
        <v>1507</v>
      </c>
      <c r="D7902" s="163" t="s">
        <v>162</v>
      </c>
      <c r="E7902" s="183" t="n">
        <v>0.4033</v>
      </c>
    </row>
    <row r="7903" customFormat="false" ht="16.4" hidden="false" customHeight="false" outlineLevel="0" collapsed="false">
      <c r="C7903" s="163" t="s">
        <v>13324</v>
      </c>
      <c r="D7903" s="163" t="s">
        <v>1510</v>
      </c>
      <c r="E7903" s="183" t="s">
        <v>5649</v>
      </c>
    </row>
    <row r="7904" customFormat="false" ht="16.4" hidden="false" customHeight="false" outlineLevel="0" collapsed="false">
      <c r="C7904" s="163" t="s">
        <v>2099</v>
      </c>
      <c r="D7904" s="163" t="s">
        <v>162</v>
      </c>
      <c r="E7904" s="183" t="n">
        <v>0.5039</v>
      </c>
    </row>
    <row r="7905" customFormat="false" ht="16.4" hidden="false" customHeight="false" outlineLevel="0" collapsed="false">
      <c r="C7905" s="163" t="s">
        <v>2043</v>
      </c>
      <c r="D7905" s="163" t="s">
        <v>162</v>
      </c>
      <c r="E7905" s="183" t="n">
        <v>0.5039</v>
      </c>
    </row>
    <row r="7906" customFormat="false" ht="16.4" hidden="false" customHeight="false" outlineLevel="0" collapsed="false">
      <c r="C7906" s="163" t="s">
        <v>2047</v>
      </c>
      <c r="D7906" s="163" t="s">
        <v>162</v>
      </c>
      <c r="E7906" s="183" t="n">
        <v>0.5039</v>
      </c>
    </row>
    <row r="7907" customFormat="false" ht="16.4" hidden="false" customHeight="false" outlineLevel="0" collapsed="false">
      <c r="C7907" s="163" t="s">
        <v>2052</v>
      </c>
      <c r="D7907" s="163" t="s">
        <v>162</v>
      </c>
      <c r="E7907" s="183" t="n">
        <v>0.5039</v>
      </c>
    </row>
    <row r="7908" customFormat="false" ht="16.4" hidden="false" customHeight="false" outlineLevel="0" collapsed="false">
      <c r="C7908" s="163" t="s">
        <v>13325</v>
      </c>
      <c r="D7908" s="163" t="s">
        <v>162</v>
      </c>
      <c r="E7908" s="183" t="n">
        <v>0.5039</v>
      </c>
    </row>
    <row r="7909" customFormat="false" ht="16.4" hidden="false" customHeight="false" outlineLevel="0" collapsed="false">
      <c r="C7909" s="163" t="s">
        <v>13326</v>
      </c>
      <c r="D7909" s="163" t="s">
        <v>5649</v>
      </c>
      <c r="E7909" s="183" t="n">
        <v>0.5039</v>
      </c>
    </row>
    <row r="7910" customFormat="false" ht="16.4" hidden="false" customHeight="false" outlineLevel="0" collapsed="false">
      <c r="C7910" s="163" t="s">
        <v>13327</v>
      </c>
      <c r="D7910" s="163" t="s">
        <v>1515</v>
      </c>
      <c r="E7910" s="183" t="n">
        <v>0.5039</v>
      </c>
    </row>
    <row r="7911" customFormat="false" ht="16.4" hidden="false" customHeight="false" outlineLevel="0" collapsed="false">
      <c r="C7911" s="163" t="s">
        <v>2057</v>
      </c>
      <c r="D7911" s="163" t="s">
        <v>1517</v>
      </c>
      <c r="E7911" s="183" t="s">
        <v>5649</v>
      </c>
    </row>
    <row r="7912" customFormat="false" ht="16.4" hidden="false" customHeight="false" outlineLevel="0" collapsed="false">
      <c r="C7912" s="163" t="s">
        <v>2063</v>
      </c>
      <c r="D7912" s="163" t="s">
        <v>1519</v>
      </c>
      <c r="E7912" s="183" t="s">
        <v>5649</v>
      </c>
    </row>
    <row r="7913" customFormat="false" ht="16.4" hidden="false" customHeight="false" outlineLevel="0" collapsed="false">
      <c r="C7913" s="163" t="s">
        <v>2069</v>
      </c>
      <c r="D7913" s="163" t="s">
        <v>167</v>
      </c>
      <c r="E7913" s="183" t="s">
        <v>5649</v>
      </c>
    </row>
    <row r="7914" customFormat="false" ht="16.4" hidden="false" customHeight="false" outlineLevel="0" collapsed="false">
      <c r="C7914" s="163" t="s">
        <v>2075</v>
      </c>
      <c r="D7914" s="163" t="s">
        <v>167</v>
      </c>
      <c r="E7914" s="183" t="s">
        <v>5649</v>
      </c>
    </row>
    <row r="7915" customFormat="false" ht="16.4" hidden="false" customHeight="false" outlineLevel="0" collapsed="false">
      <c r="C7915" s="163" t="s">
        <v>2081</v>
      </c>
      <c r="D7915" s="163" t="s">
        <v>1512</v>
      </c>
      <c r="E7915" s="183" t="s">
        <v>5649</v>
      </c>
    </row>
    <row r="7916" customFormat="false" ht="16.4" hidden="false" customHeight="false" outlineLevel="0" collapsed="false">
      <c r="C7916" s="163" t="s">
        <v>2109</v>
      </c>
      <c r="D7916" s="163" t="s">
        <v>1512</v>
      </c>
      <c r="E7916" s="183" t="s">
        <v>5649</v>
      </c>
    </row>
    <row r="7917" customFormat="false" ht="16.4" hidden="false" customHeight="false" outlineLevel="0" collapsed="false">
      <c r="C7917" s="163" t="s">
        <v>163</v>
      </c>
      <c r="D7917" s="163" t="s">
        <v>1512</v>
      </c>
      <c r="E7917" s="183" t="n">
        <v>0.5039</v>
      </c>
    </row>
    <row r="7918" customFormat="false" ht="16.4" hidden="false" customHeight="false" outlineLevel="0" collapsed="false">
      <c r="C7918" s="163" t="s">
        <v>1509</v>
      </c>
      <c r="D7918" s="163" t="s">
        <v>1512</v>
      </c>
      <c r="E7918" s="183" t="n">
        <v>0.4033</v>
      </c>
    </row>
    <row r="7919" customFormat="false" ht="16.4" hidden="false" customHeight="false" outlineLevel="0" collapsed="false">
      <c r="C7919" s="163" t="s">
        <v>13328</v>
      </c>
      <c r="D7919" s="163" t="s">
        <v>1512</v>
      </c>
      <c r="E7919" s="183" t="n">
        <v>0.5039</v>
      </c>
    </row>
    <row r="7920" customFormat="false" ht="16.4" hidden="false" customHeight="false" outlineLevel="0" collapsed="false">
      <c r="C7920" s="163" t="s">
        <v>13329</v>
      </c>
      <c r="D7920" s="163" t="s">
        <v>1521</v>
      </c>
      <c r="E7920" s="183" t="n">
        <v>0.5039</v>
      </c>
    </row>
    <row r="7921" customFormat="false" ht="16.4" hidden="false" customHeight="false" outlineLevel="0" collapsed="false">
      <c r="C7921" s="163" t="s">
        <v>13330</v>
      </c>
      <c r="D7921" s="163" t="s">
        <v>1523</v>
      </c>
      <c r="E7921" s="183" t="n">
        <v>0.5039</v>
      </c>
    </row>
    <row r="7922" customFormat="false" ht="16.4" hidden="false" customHeight="false" outlineLevel="0" collapsed="false">
      <c r="C7922" s="163" t="s">
        <v>13331</v>
      </c>
      <c r="D7922" s="163" t="s">
        <v>1543</v>
      </c>
      <c r="E7922" s="183" t="n">
        <v>0.5039</v>
      </c>
    </row>
    <row r="7923" customFormat="false" ht="16.4" hidden="false" customHeight="false" outlineLevel="0" collapsed="false">
      <c r="C7923" s="163" t="s">
        <v>165</v>
      </c>
      <c r="D7923" s="163" t="s">
        <v>5649</v>
      </c>
      <c r="E7923" s="183" t="n">
        <v>0.5039</v>
      </c>
    </row>
    <row r="7924" customFormat="false" ht="16.4" hidden="false" customHeight="false" outlineLevel="0" collapsed="false">
      <c r="C7924" s="163" t="s">
        <v>13332</v>
      </c>
      <c r="D7924" s="163" t="s">
        <v>5649</v>
      </c>
      <c r="E7924" s="183" t="s">
        <v>5649</v>
      </c>
    </row>
    <row r="7925" customFormat="false" ht="16.4" hidden="false" customHeight="false" outlineLevel="0" collapsed="false">
      <c r="C7925" s="163" t="s">
        <v>1514</v>
      </c>
      <c r="D7925" s="163" t="s">
        <v>5649</v>
      </c>
      <c r="E7925" s="183" t="n">
        <v>0.4033</v>
      </c>
    </row>
    <row r="7926" customFormat="false" ht="16.4" hidden="false" customHeight="false" outlineLevel="0" collapsed="false">
      <c r="C7926" s="163" t="s">
        <v>1516</v>
      </c>
      <c r="D7926" s="163" t="s">
        <v>5649</v>
      </c>
      <c r="E7926" s="183" t="n">
        <v>0.4033</v>
      </c>
    </row>
    <row r="7927" customFormat="false" ht="16.4" hidden="false" customHeight="false" outlineLevel="0" collapsed="false">
      <c r="C7927" s="163" t="s">
        <v>1518</v>
      </c>
      <c r="D7927" s="163" t="s">
        <v>5649</v>
      </c>
      <c r="E7927" s="183" t="n">
        <v>0.4033</v>
      </c>
    </row>
    <row r="7928" customFormat="false" ht="16.4" hidden="false" customHeight="false" outlineLevel="0" collapsed="false">
      <c r="C7928" s="163" t="s">
        <v>13333</v>
      </c>
      <c r="D7928" s="163" t="s">
        <v>5649</v>
      </c>
      <c r="E7928" s="183" t="n">
        <v>0.5039</v>
      </c>
    </row>
    <row r="7929" customFormat="false" ht="16.4" hidden="false" customHeight="false" outlineLevel="0" collapsed="false">
      <c r="C7929" s="163" t="s">
        <v>13334</v>
      </c>
      <c r="D7929" s="163" t="s">
        <v>5649</v>
      </c>
      <c r="E7929" s="183" t="n">
        <v>0.5039</v>
      </c>
    </row>
    <row r="7930" customFormat="false" ht="16.4" hidden="false" customHeight="false" outlineLevel="0" collapsed="false">
      <c r="C7930" s="163" t="s">
        <v>13335</v>
      </c>
      <c r="D7930" s="163" t="s">
        <v>5649</v>
      </c>
      <c r="E7930" s="183" t="n">
        <v>0.4033</v>
      </c>
    </row>
    <row r="7931" customFormat="false" ht="16.4" hidden="false" customHeight="false" outlineLevel="0" collapsed="false">
      <c r="C7931" s="163" t="s">
        <v>13336</v>
      </c>
      <c r="D7931" s="163" t="s">
        <v>5649</v>
      </c>
      <c r="E7931" s="183" t="n">
        <v>0.4033</v>
      </c>
    </row>
    <row r="7932" customFormat="false" ht="16.4" hidden="false" customHeight="false" outlineLevel="0" collapsed="false">
      <c r="C7932" s="163" t="s">
        <v>13337</v>
      </c>
      <c r="D7932" s="163" t="s">
        <v>5649</v>
      </c>
      <c r="E7932" s="183" t="n">
        <v>0.4033</v>
      </c>
    </row>
    <row r="7933" customFormat="false" ht="16.4" hidden="false" customHeight="false" outlineLevel="0" collapsed="false">
      <c r="C7933" s="163" t="s">
        <v>13338</v>
      </c>
      <c r="D7933" s="163" t="s">
        <v>5649</v>
      </c>
      <c r="E7933" s="183" t="n">
        <v>0.4033</v>
      </c>
    </row>
    <row r="7934" customFormat="false" ht="16.4" hidden="false" customHeight="false" outlineLevel="0" collapsed="false">
      <c r="C7934" s="163" t="s">
        <v>13339</v>
      </c>
      <c r="D7934" s="163" t="s">
        <v>5649</v>
      </c>
      <c r="E7934" s="183" t="n">
        <v>0.4033</v>
      </c>
    </row>
    <row r="7935" customFormat="false" ht="16.4" hidden="false" customHeight="false" outlineLevel="0" collapsed="false">
      <c r="C7935" s="163" t="s">
        <v>1520</v>
      </c>
      <c r="D7935" s="163" t="s">
        <v>5649</v>
      </c>
      <c r="E7935" s="183" t="n">
        <v>0.4033</v>
      </c>
    </row>
    <row r="7936" customFormat="false" ht="16.4" hidden="false" customHeight="false" outlineLevel="0" collapsed="false">
      <c r="C7936" s="163" t="s">
        <v>1522</v>
      </c>
      <c r="D7936" s="163" t="s">
        <v>1331</v>
      </c>
      <c r="E7936" s="183" t="n">
        <v>0.4033</v>
      </c>
    </row>
    <row r="7937" customFormat="false" ht="16.4" hidden="false" customHeight="false" outlineLevel="0" collapsed="false">
      <c r="C7937" s="163" t="s">
        <v>1542</v>
      </c>
      <c r="D7937" s="163" t="s">
        <v>1333</v>
      </c>
      <c r="E7937" s="183" t="n">
        <v>0.4033</v>
      </c>
    </row>
    <row r="7938" customFormat="false" ht="16.4" hidden="false" customHeight="false" outlineLevel="0" collapsed="false">
      <c r="C7938" s="163" t="s">
        <v>2089</v>
      </c>
      <c r="D7938" s="163" t="s">
        <v>1335</v>
      </c>
      <c r="E7938" s="183" t="s">
        <v>5649</v>
      </c>
    </row>
    <row r="7939" customFormat="false" ht="16.4" hidden="false" customHeight="false" outlineLevel="0" collapsed="false">
      <c r="C7939" s="163" t="s">
        <v>2093</v>
      </c>
      <c r="D7939" s="163" t="s">
        <v>1337</v>
      </c>
      <c r="E7939" s="183" t="s">
        <v>5649</v>
      </c>
    </row>
    <row r="7940" customFormat="false" ht="16.4" hidden="false" customHeight="false" outlineLevel="0" collapsed="false">
      <c r="C7940" s="163" t="s">
        <v>2097</v>
      </c>
      <c r="D7940" s="163" t="s">
        <v>1339</v>
      </c>
      <c r="E7940" s="183" t="s">
        <v>5649</v>
      </c>
    </row>
    <row r="7941" customFormat="false" ht="16.4" hidden="false" customHeight="false" outlineLevel="0" collapsed="false">
      <c r="C7941" s="163" t="s">
        <v>2102</v>
      </c>
      <c r="D7941" s="163" t="s">
        <v>1341</v>
      </c>
      <c r="E7941" s="183" t="s">
        <v>5649</v>
      </c>
    </row>
    <row r="7942" customFormat="false" ht="16.4" hidden="false" customHeight="false" outlineLevel="0" collapsed="false">
      <c r="C7942" s="163" t="s">
        <v>2106</v>
      </c>
      <c r="D7942" s="163" t="s">
        <v>1341</v>
      </c>
      <c r="E7942" s="183" t="s">
        <v>5649</v>
      </c>
    </row>
    <row r="7943" customFormat="false" ht="16.4" hidden="false" customHeight="false" outlineLevel="0" collapsed="false">
      <c r="C7943" s="163" t="s">
        <v>2115</v>
      </c>
      <c r="D7943" s="163" t="s">
        <v>5649</v>
      </c>
      <c r="E7943" s="183" t="s">
        <v>5649</v>
      </c>
    </row>
    <row r="7944" customFormat="false" ht="16.4" hidden="false" customHeight="false" outlineLevel="0" collapsed="false">
      <c r="C7944" s="163" t="s">
        <v>2120</v>
      </c>
      <c r="D7944" s="163" t="s">
        <v>5649</v>
      </c>
      <c r="E7944" s="183" t="s">
        <v>5649</v>
      </c>
    </row>
    <row r="7945" customFormat="false" ht="16.4" hidden="false" customHeight="false" outlineLevel="0" collapsed="false">
      <c r="C7945" s="163" t="s">
        <v>2124</v>
      </c>
      <c r="D7945" s="163" t="s">
        <v>5649</v>
      </c>
      <c r="E7945" s="183" t="s">
        <v>5649</v>
      </c>
    </row>
    <row r="7946" customFormat="false" ht="16.4" hidden="false" customHeight="false" outlineLevel="0" collapsed="false">
      <c r="C7946" s="163" t="s">
        <v>2128</v>
      </c>
      <c r="D7946" s="163" t="s">
        <v>1352</v>
      </c>
      <c r="E7946" s="183" t="s">
        <v>5649</v>
      </c>
    </row>
    <row r="7947" customFormat="false" ht="16.4" hidden="false" customHeight="false" outlineLevel="0" collapsed="false">
      <c r="C7947" s="163" t="s">
        <v>2133</v>
      </c>
      <c r="D7947" s="163" t="s">
        <v>5649</v>
      </c>
      <c r="E7947" s="183" t="s">
        <v>5649</v>
      </c>
    </row>
    <row r="7948" customFormat="false" ht="16.4" hidden="false" customHeight="false" outlineLevel="0" collapsed="false">
      <c r="C7948" s="163" t="s">
        <v>13340</v>
      </c>
      <c r="D7948" s="163" t="s">
        <v>5649</v>
      </c>
      <c r="E7948" s="183" t="s">
        <v>5649</v>
      </c>
    </row>
    <row r="7949" customFormat="false" ht="16.4" hidden="false" customHeight="false" outlineLevel="0" collapsed="false">
      <c r="C7949" s="163" t="s">
        <v>2142</v>
      </c>
      <c r="D7949" s="163" t="s">
        <v>1343</v>
      </c>
      <c r="E7949" s="183" t="s">
        <v>5649</v>
      </c>
    </row>
    <row r="7950" customFormat="false" ht="16.4" hidden="false" customHeight="false" outlineLevel="0" collapsed="false">
      <c r="C7950" s="163" t="s">
        <v>13341</v>
      </c>
      <c r="D7950" s="163" t="s">
        <v>1345</v>
      </c>
      <c r="E7950" s="183" t="s">
        <v>5649</v>
      </c>
    </row>
    <row r="7951" customFormat="false" ht="16.4" hidden="false" customHeight="false" outlineLevel="0" collapsed="false">
      <c r="C7951" s="163" t="s">
        <v>1330</v>
      </c>
      <c r="D7951" s="163" t="s">
        <v>5649</v>
      </c>
      <c r="E7951" s="183" t="n">
        <v>0.4033</v>
      </c>
    </row>
    <row r="7952" customFormat="false" ht="16.4" hidden="false" customHeight="false" outlineLevel="0" collapsed="false">
      <c r="C7952" s="163" t="s">
        <v>1332</v>
      </c>
      <c r="D7952" s="163" t="s">
        <v>337</v>
      </c>
      <c r="E7952" s="183" t="n">
        <v>0.4033</v>
      </c>
    </row>
    <row r="7953" customFormat="false" ht="16.4" hidden="false" customHeight="false" outlineLevel="0" collapsed="false">
      <c r="C7953" s="163" t="s">
        <v>1334</v>
      </c>
      <c r="D7953" s="163" t="s">
        <v>5649</v>
      </c>
      <c r="E7953" s="183" t="n">
        <v>0.4033</v>
      </c>
    </row>
    <row r="7954" customFormat="false" ht="16.4" hidden="false" customHeight="false" outlineLevel="0" collapsed="false">
      <c r="C7954" s="163" t="s">
        <v>1336</v>
      </c>
      <c r="D7954" s="163" t="s">
        <v>5649</v>
      </c>
      <c r="E7954" s="183" t="n">
        <v>0.4033</v>
      </c>
    </row>
    <row r="7955" customFormat="false" ht="16.4" hidden="false" customHeight="false" outlineLevel="0" collapsed="false">
      <c r="C7955" s="163" t="s">
        <v>1338</v>
      </c>
      <c r="D7955" s="163" t="s">
        <v>5649</v>
      </c>
      <c r="E7955" s="183" t="n">
        <v>0.4033</v>
      </c>
    </row>
    <row r="7956" customFormat="false" ht="16.4" hidden="false" customHeight="false" outlineLevel="0" collapsed="false">
      <c r="C7956" s="163" t="s">
        <v>13342</v>
      </c>
      <c r="D7956" s="163" t="s">
        <v>5649</v>
      </c>
      <c r="E7956" s="183" t="n">
        <v>0.4033</v>
      </c>
    </row>
    <row r="7957" customFormat="false" ht="16.4" hidden="false" customHeight="false" outlineLevel="0" collapsed="false">
      <c r="C7957" s="163" t="s">
        <v>13343</v>
      </c>
      <c r="D7957" s="163" t="s">
        <v>5649</v>
      </c>
      <c r="E7957" s="183" t="n">
        <v>0.4033</v>
      </c>
    </row>
    <row r="7958" customFormat="false" ht="16.4" hidden="false" customHeight="false" outlineLevel="0" collapsed="false">
      <c r="C7958" s="163" t="s">
        <v>13344</v>
      </c>
      <c r="D7958" s="163" t="s">
        <v>5649</v>
      </c>
      <c r="E7958" s="183" t="s">
        <v>5649</v>
      </c>
    </row>
    <row r="7959" customFormat="false" ht="16.4" hidden="false" customHeight="false" outlineLevel="0" collapsed="false">
      <c r="C7959" s="163" t="s">
        <v>2153</v>
      </c>
      <c r="D7959" s="163" t="s">
        <v>5649</v>
      </c>
      <c r="E7959" s="183" t="s">
        <v>5649</v>
      </c>
    </row>
    <row r="7960" customFormat="false" ht="16.4" hidden="false" customHeight="false" outlineLevel="0" collapsed="false">
      <c r="C7960" s="163" t="s">
        <v>2163</v>
      </c>
      <c r="D7960" s="163" t="s">
        <v>5649</v>
      </c>
      <c r="E7960" s="183" t="s">
        <v>5649</v>
      </c>
    </row>
    <row r="7961" customFormat="false" ht="16.4" hidden="false" customHeight="false" outlineLevel="0" collapsed="false">
      <c r="C7961" s="163" t="s">
        <v>1351</v>
      </c>
      <c r="D7961" s="163" t="s">
        <v>5649</v>
      </c>
      <c r="E7961" s="183" t="n">
        <v>0.4033</v>
      </c>
    </row>
    <row r="7962" customFormat="false" ht="16.4" hidden="false" customHeight="false" outlineLevel="0" collapsed="false">
      <c r="C7962" s="163" t="s">
        <v>13345</v>
      </c>
      <c r="D7962" s="163" t="s">
        <v>5649</v>
      </c>
      <c r="E7962" s="183" t="s">
        <v>5649</v>
      </c>
    </row>
    <row r="7963" customFormat="false" ht="16.4" hidden="false" customHeight="false" outlineLevel="0" collapsed="false">
      <c r="C7963" s="163" t="s">
        <v>13346</v>
      </c>
      <c r="D7963" s="163" t="s">
        <v>5649</v>
      </c>
      <c r="E7963" s="183" t="s">
        <v>5649</v>
      </c>
    </row>
    <row r="7964" customFormat="false" ht="16.4" hidden="false" customHeight="false" outlineLevel="0" collapsed="false">
      <c r="C7964" s="163" t="s">
        <v>13347</v>
      </c>
      <c r="D7964" s="163" t="s">
        <v>339</v>
      </c>
      <c r="E7964" s="183" t="n">
        <v>0.4033</v>
      </c>
    </row>
    <row r="7965" customFormat="false" ht="16.4" hidden="false" customHeight="false" outlineLevel="0" collapsed="false">
      <c r="C7965" s="163" t="s">
        <v>1344</v>
      </c>
      <c r="D7965" s="163" t="s">
        <v>339</v>
      </c>
      <c r="E7965" s="183" t="n">
        <v>0.4033</v>
      </c>
    </row>
    <row r="7966" customFormat="false" ht="16.4" hidden="false" customHeight="false" outlineLevel="0" collapsed="false">
      <c r="C7966" s="163" t="s">
        <v>13348</v>
      </c>
      <c r="D7966" s="163" t="s">
        <v>339</v>
      </c>
      <c r="E7966" s="183" t="s">
        <v>5649</v>
      </c>
    </row>
    <row r="7967" customFormat="false" ht="16.4" hidden="false" customHeight="false" outlineLevel="0" collapsed="false">
      <c r="C7967" s="163" t="s">
        <v>336</v>
      </c>
      <c r="D7967" s="163" t="s">
        <v>339</v>
      </c>
      <c r="E7967" s="183" t="n">
        <v>0.5039</v>
      </c>
    </row>
    <row r="7968" customFormat="false" ht="16.4" hidden="false" customHeight="false" outlineLevel="0" collapsed="false">
      <c r="C7968" s="163" t="s">
        <v>13349</v>
      </c>
      <c r="D7968" s="163" t="s">
        <v>339</v>
      </c>
      <c r="E7968" s="183" t="s">
        <v>5649</v>
      </c>
    </row>
    <row r="7969" customFormat="false" ht="16.4" hidden="false" customHeight="false" outlineLevel="0" collapsed="false">
      <c r="C7969" s="163" t="s">
        <v>13350</v>
      </c>
      <c r="D7969" s="163" t="s">
        <v>5649</v>
      </c>
      <c r="E7969" s="183" t="s">
        <v>5649</v>
      </c>
    </row>
    <row r="7970" customFormat="false" ht="16.4" hidden="false" customHeight="false" outlineLevel="0" collapsed="false">
      <c r="C7970" s="163" t="s">
        <v>13351</v>
      </c>
      <c r="D7970" s="163" t="s">
        <v>5649</v>
      </c>
      <c r="E7970" s="183" t="s">
        <v>5649</v>
      </c>
    </row>
    <row r="7971" customFormat="false" ht="16.4" hidden="false" customHeight="false" outlineLevel="0" collapsed="false">
      <c r="C7971" s="163" t="s">
        <v>13352</v>
      </c>
      <c r="D7971" s="163" t="s">
        <v>5649</v>
      </c>
      <c r="E7971" s="183" t="s">
        <v>5649</v>
      </c>
    </row>
    <row r="7972" customFormat="false" ht="16.4" hidden="false" customHeight="false" outlineLevel="0" collapsed="false">
      <c r="C7972" s="163" t="s">
        <v>13353</v>
      </c>
      <c r="D7972" s="163" t="s">
        <v>5649</v>
      </c>
      <c r="E7972" s="183" t="s">
        <v>5649</v>
      </c>
    </row>
    <row r="7973" customFormat="false" ht="16.4" hidden="false" customHeight="false" outlineLevel="0" collapsed="false">
      <c r="C7973" s="163" t="s">
        <v>13354</v>
      </c>
      <c r="D7973" s="163" t="s">
        <v>5649</v>
      </c>
      <c r="E7973" s="183" t="s">
        <v>5649</v>
      </c>
    </row>
    <row r="7974" customFormat="false" ht="16.4" hidden="false" customHeight="false" outlineLevel="0" collapsed="false">
      <c r="C7974" s="163" t="s">
        <v>13355</v>
      </c>
      <c r="D7974" s="163" t="s">
        <v>5649</v>
      </c>
      <c r="E7974" s="183" t="s">
        <v>5649</v>
      </c>
    </row>
    <row r="7975" customFormat="false" ht="16.4" hidden="false" customHeight="false" outlineLevel="0" collapsed="false">
      <c r="C7975" s="163" t="s">
        <v>2173</v>
      </c>
      <c r="D7975" s="163" t="s">
        <v>5649</v>
      </c>
      <c r="E7975" s="183" t="s">
        <v>5649</v>
      </c>
    </row>
    <row r="7976" customFormat="false" ht="16.4" hidden="false" customHeight="false" outlineLevel="0" collapsed="false">
      <c r="C7976" s="163" t="s">
        <v>2179</v>
      </c>
      <c r="D7976" s="163" t="s">
        <v>5649</v>
      </c>
      <c r="E7976" s="183" t="s">
        <v>5649</v>
      </c>
    </row>
    <row r="7977" customFormat="false" ht="16.4" hidden="false" customHeight="false" outlineLevel="0" collapsed="false">
      <c r="C7977" s="163" t="s">
        <v>2183</v>
      </c>
      <c r="D7977" s="163" t="s">
        <v>5649</v>
      </c>
      <c r="E7977" s="183" t="s">
        <v>5649</v>
      </c>
    </row>
    <row r="7978" customFormat="false" ht="16.4" hidden="false" customHeight="false" outlineLevel="0" collapsed="false">
      <c r="C7978" s="163" t="s">
        <v>2187</v>
      </c>
      <c r="D7978" s="163" t="s">
        <v>5649</v>
      </c>
      <c r="E7978" s="183" t="s">
        <v>5649</v>
      </c>
    </row>
    <row r="7979" customFormat="false" ht="16.4" hidden="false" customHeight="false" outlineLevel="0" collapsed="false">
      <c r="C7979" s="163" t="s">
        <v>2191</v>
      </c>
      <c r="D7979" s="163" t="s">
        <v>5649</v>
      </c>
      <c r="E7979" s="183" t="n">
        <v>0.5039</v>
      </c>
    </row>
    <row r="7980" customFormat="false" ht="16.4" hidden="false" customHeight="false" outlineLevel="0" collapsed="false">
      <c r="C7980" s="163" t="s">
        <v>2195</v>
      </c>
      <c r="D7980" s="163" t="s">
        <v>5649</v>
      </c>
      <c r="E7980" s="183" t="n">
        <v>0.5039</v>
      </c>
    </row>
    <row r="7981" customFormat="false" ht="16.4" hidden="false" customHeight="false" outlineLevel="0" collapsed="false">
      <c r="C7981" s="163" t="s">
        <v>2199</v>
      </c>
      <c r="D7981" s="163" t="s">
        <v>5649</v>
      </c>
      <c r="E7981" s="183" t="n">
        <v>0.5039</v>
      </c>
    </row>
    <row r="7982" customFormat="false" ht="16.4" hidden="false" customHeight="false" outlineLevel="0" collapsed="false">
      <c r="C7982" s="163" t="s">
        <v>2204</v>
      </c>
      <c r="D7982" s="163" t="s">
        <v>5649</v>
      </c>
      <c r="E7982" s="183" t="n">
        <v>0.5039</v>
      </c>
    </row>
    <row r="7983" customFormat="false" ht="16.4" hidden="false" customHeight="false" outlineLevel="0" collapsed="false">
      <c r="C7983" s="163" t="s">
        <v>2209</v>
      </c>
      <c r="D7983" s="163" t="s">
        <v>5649</v>
      </c>
      <c r="E7983" s="183" t="n">
        <v>0.5039</v>
      </c>
    </row>
    <row r="7984" customFormat="false" ht="16.4" hidden="false" customHeight="false" outlineLevel="0" collapsed="false">
      <c r="C7984" s="163" t="s">
        <v>2214</v>
      </c>
      <c r="D7984" s="163" t="s">
        <v>5649</v>
      </c>
      <c r="E7984" s="183" t="s">
        <v>5649</v>
      </c>
    </row>
    <row r="7985" customFormat="false" ht="16.4" hidden="false" customHeight="false" outlineLevel="0" collapsed="false">
      <c r="C7985" s="163" t="s">
        <v>2218</v>
      </c>
      <c r="D7985" s="163" t="s">
        <v>5649</v>
      </c>
      <c r="E7985" s="183" t="s">
        <v>5649</v>
      </c>
    </row>
    <row r="7986" customFormat="false" ht="16.4" hidden="false" customHeight="false" outlineLevel="0" collapsed="false">
      <c r="C7986" s="163" t="s">
        <v>2223</v>
      </c>
      <c r="D7986" s="163" t="s">
        <v>5649</v>
      </c>
      <c r="E7986" s="183" t="s">
        <v>5649</v>
      </c>
    </row>
    <row r="7987" customFormat="false" ht="16.4" hidden="false" customHeight="false" outlineLevel="0" collapsed="false">
      <c r="C7987" s="163" t="s">
        <v>2228</v>
      </c>
      <c r="D7987" s="163" t="s">
        <v>5649</v>
      </c>
      <c r="E7987" s="183" t="s">
        <v>5649</v>
      </c>
    </row>
    <row r="7988" customFormat="false" ht="16.4" hidden="false" customHeight="false" outlineLevel="0" collapsed="false">
      <c r="C7988" s="163" t="s">
        <v>2232</v>
      </c>
      <c r="D7988" s="163" t="s">
        <v>5649</v>
      </c>
      <c r="E7988" s="183" t="s">
        <v>5649</v>
      </c>
    </row>
    <row r="7989" customFormat="false" ht="16.4" hidden="false" customHeight="false" outlineLevel="0" collapsed="false">
      <c r="C7989" s="163" t="s">
        <v>2237</v>
      </c>
      <c r="D7989" s="163" t="s">
        <v>5649</v>
      </c>
      <c r="E7989" s="183" t="s">
        <v>5649</v>
      </c>
    </row>
    <row r="7990" customFormat="false" ht="16.4" hidden="false" customHeight="false" outlineLevel="0" collapsed="false">
      <c r="C7990" s="163" t="s">
        <v>2241</v>
      </c>
      <c r="D7990" s="163" t="s">
        <v>5649</v>
      </c>
      <c r="E7990" s="183" t="s">
        <v>5649</v>
      </c>
    </row>
    <row r="7991" customFormat="false" ht="16.4" hidden="false" customHeight="false" outlineLevel="0" collapsed="false">
      <c r="C7991" s="163" t="s">
        <v>2245</v>
      </c>
      <c r="D7991" s="163" t="s">
        <v>1348</v>
      </c>
      <c r="E7991" s="183" t="s">
        <v>5649</v>
      </c>
    </row>
    <row r="7992" customFormat="false" ht="16.4" hidden="false" customHeight="false" outlineLevel="0" collapsed="false">
      <c r="C7992" s="163" t="s">
        <v>13356</v>
      </c>
      <c r="D7992" s="163" t="s">
        <v>1348</v>
      </c>
      <c r="E7992" s="183" t="s">
        <v>5649</v>
      </c>
    </row>
    <row r="7993" customFormat="false" ht="16.4" hidden="false" customHeight="false" outlineLevel="0" collapsed="false">
      <c r="C7993" s="163" t="s">
        <v>2005</v>
      </c>
      <c r="D7993" s="163" t="s">
        <v>5649</v>
      </c>
      <c r="E7993" s="183" t="s">
        <v>5649</v>
      </c>
    </row>
    <row r="7994" customFormat="false" ht="16.4" hidden="false" customHeight="false" outlineLevel="0" collapsed="false">
      <c r="C7994" s="163" t="s">
        <v>13357</v>
      </c>
      <c r="D7994" s="163" t="s">
        <v>1350</v>
      </c>
      <c r="E7994" s="183" t="s">
        <v>5649</v>
      </c>
    </row>
    <row r="7995" customFormat="false" ht="16.4" hidden="false" customHeight="false" outlineLevel="0" collapsed="false">
      <c r="C7995" s="163" t="s">
        <v>13358</v>
      </c>
      <c r="D7995" s="163" t="s">
        <v>1525</v>
      </c>
      <c r="E7995" s="183" t="s">
        <v>5649</v>
      </c>
    </row>
    <row r="7996" customFormat="false" ht="16.4" hidden="false" customHeight="false" outlineLevel="0" collapsed="false">
      <c r="C7996" s="163" t="s">
        <v>13359</v>
      </c>
      <c r="D7996" s="163" t="s">
        <v>5649</v>
      </c>
      <c r="E7996" s="183" t="s">
        <v>5649</v>
      </c>
    </row>
    <row r="7997" customFormat="false" ht="16.4" hidden="false" customHeight="false" outlineLevel="0" collapsed="false">
      <c r="C7997" s="163" t="s">
        <v>13360</v>
      </c>
      <c r="D7997" s="163" t="s">
        <v>169</v>
      </c>
      <c r="E7997" s="183" t="s">
        <v>5649</v>
      </c>
    </row>
    <row r="7998" customFormat="false" ht="16.4" hidden="false" customHeight="false" outlineLevel="0" collapsed="false">
      <c r="C7998" s="163" t="s">
        <v>13361</v>
      </c>
      <c r="D7998" s="163" t="s">
        <v>5649</v>
      </c>
      <c r="E7998" s="183" t="s">
        <v>5649</v>
      </c>
    </row>
    <row r="7999" customFormat="false" ht="16.4" hidden="false" customHeight="false" outlineLevel="0" collapsed="false">
      <c r="C7999" s="163" t="s">
        <v>13362</v>
      </c>
      <c r="D7999" s="163" t="s">
        <v>5649</v>
      </c>
      <c r="E7999" s="183" t="s">
        <v>5649</v>
      </c>
    </row>
    <row r="8000" customFormat="false" ht="16.4" hidden="false" customHeight="false" outlineLevel="0" collapsed="false">
      <c r="C8000" s="163" t="s">
        <v>2255</v>
      </c>
      <c r="D8000" s="163" t="s">
        <v>5649</v>
      </c>
      <c r="E8000" s="183" t="s">
        <v>5649</v>
      </c>
    </row>
    <row r="8001" customFormat="false" ht="16.4" hidden="false" customHeight="false" outlineLevel="0" collapsed="false">
      <c r="C8001" s="163" t="s">
        <v>2259</v>
      </c>
      <c r="D8001" s="163" t="s">
        <v>5649</v>
      </c>
      <c r="E8001" s="183" t="s">
        <v>5649</v>
      </c>
    </row>
    <row r="8002" customFormat="false" ht="16.4" hidden="false" customHeight="false" outlineLevel="0" collapsed="false">
      <c r="C8002" s="163" t="s">
        <v>2263</v>
      </c>
      <c r="D8002" s="163" t="s">
        <v>171</v>
      </c>
      <c r="E8002" s="183" t="s">
        <v>5649</v>
      </c>
    </row>
    <row r="8003" customFormat="false" ht="16.4" hidden="false" customHeight="false" outlineLevel="0" collapsed="false">
      <c r="C8003" s="163" t="s">
        <v>13363</v>
      </c>
      <c r="D8003" s="163" t="s">
        <v>177</v>
      </c>
      <c r="E8003" s="183" t="s">
        <v>5649</v>
      </c>
    </row>
    <row r="8004" customFormat="false" ht="16.4" hidden="false" customHeight="false" outlineLevel="0" collapsed="false">
      <c r="C8004" s="163" t="s">
        <v>2270</v>
      </c>
      <c r="D8004" s="163" t="s">
        <v>5649</v>
      </c>
      <c r="E8004" s="183" t="s">
        <v>5649</v>
      </c>
    </row>
    <row r="8005" customFormat="false" ht="16.4" hidden="false" customHeight="false" outlineLevel="0" collapsed="false">
      <c r="C8005" s="163" t="s">
        <v>2274</v>
      </c>
      <c r="D8005" s="163" t="s">
        <v>5649</v>
      </c>
      <c r="E8005" s="183" t="s">
        <v>5649</v>
      </c>
    </row>
    <row r="8006" customFormat="false" ht="16.4" hidden="false" customHeight="false" outlineLevel="0" collapsed="false">
      <c r="C8006" s="163" t="s">
        <v>13364</v>
      </c>
      <c r="D8006" s="163" t="s">
        <v>5649</v>
      </c>
      <c r="E8006" s="183" t="n">
        <v>0.4033</v>
      </c>
    </row>
    <row r="8007" customFormat="false" ht="16.4" hidden="false" customHeight="false" outlineLevel="0" collapsed="false">
      <c r="C8007" s="163" t="s">
        <v>2279</v>
      </c>
      <c r="D8007" s="163" t="s">
        <v>301</v>
      </c>
      <c r="E8007" s="183" t="n">
        <v>0.4033</v>
      </c>
    </row>
    <row r="8008" customFormat="false" ht="16.4" hidden="false" customHeight="false" outlineLevel="0" collapsed="false">
      <c r="C8008" s="163" t="s">
        <v>2284</v>
      </c>
      <c r="D8008" s="163" t="s">
        <v>173</v>
      </c>
      <c r="E8008" s="183" t="s">
        <v>5649</v>
      </c>
    </row>
    <row r="8009" customFormat="false" ht="16.4" hidden="false" customHeight="false" outlineLevel="0" collapsed="false">
      <c r="C8009" s="163" t="s">
        <v>1349</v>
      </c>
      <c r="D8009" s="163" t="s">
        <v>173</v>
      </c>
      <c r="E8009" s="183" t="n">
        <v>0.4033</v>
      </c>
    </row>
    <row r="8010" customFormat="false" ht="16.4" hidden="false" customHeight="false" outlineLevel="0" collapsed="false">
      <c r="C8010" s="163" t="s">
        <v>1524</v>
      </c>
      <c r="D8010" s="163" t="s">
        <v>173</v>
      </c>
      <c r="E8010" s="183" t="n">
        <v>0.4033</v>
      </c>
    </row>
    <row r="8011" customFormat="false" ht="16.4" hidden="false" customHeight="false" outlineLevel="0" collapsed="false">
      <c r="C8011" s="163" t="s">
        <v>13365</v>
      </c>
      <c r="D8011" s="163" t="s">
        <v>173</v>
      </c>
      <c r="E8011" s="183" t="s">
        <v>5649</v>
      </c>
    </row>
    <row r="8012" customFormat="false" ht="16.4" hidden="false" customHeight="false" outlineLevel="0" collapsed="false">
      <c r="C8012" s="163" t="s">
        <v>168</v>
      </c>
      <c r="D8012" s="163" t="s">
        <v>173</v>
      </c>
      <c r="E8012" s="183" t="n">
        <v>0.5039</v>
      </c>
    </row>
    <row r="8013" customFormat="false" ht="16.4" hidden="false" customHeight="false" outlineLevel="0" collapsed="false">
      <c r="C8013" s="163" t="s">
        <v>13366</v>
      </c>
      <c r="D8013" s="163" t="s">
        <v>173</v>
      </c>
      <c r="E8013" s="183" t="s">
        <v>5649</v>
      </c>
    </row>
    <row r="8014" customFormat="false" ht="16.4" hidden="false" customHeight="false" outlineLevel="0" collapsed="false">
      <c r="C8014" s="163" t="s">
        <v>13367</v>
      </c>
      <c r="D8014" s="163" t="s">
        <v>173</v>
      </c>
      <c r="E8014" s="183" t="s">
        <v>5649</v>
      </c>
    </row>
    <row r="8015" customFormat="false" ht="16.4" hidden="false" customHeight="false" outlineLevel="0" collapsed="false">
      <c r="C8015" s="163" t="s">
        <v>13368</v>
      </c>
      <c r="D8015" s="163" t="s">
        <v>1355</v>
      </c>
      <c r="E8015" s="183" t="s">
        <v>5649</v>
      </c>
    </row>
    <row r="8016" customFormat="false" ht="16.4" hidden="false" customHeight="false" outlineLevel="0" collapsed="false">
      <c r="C8016" s="163" t="s">
        <v>13369</v>
      </c>
      <c r="D8016" s="163" t="s">
        <v>5649</v>
      </c>
      <c r="E8016" s="183" t="s">
        <v>5649</v>
      </c>
    </row>
    <row r="8017" customFormat="false" ht="16.4" hidden="false" customHeight="false" outlineLevel="0" collapsed="false">
      <c r="C8017" s="163" t="s">
        <v>170</v>
      </c>
      <c r="D8017" s="163" t="s">
        <v>5649</v>
      </c>
      <c r="E8017" s="183" t="n">
        <v>0.5039</v>
      </c>
    </row>
    <row r="8018" customFormat="false" ht="16.4" hidden="false" customHeight="false" outlineLevel="0" collapsed="false">
      <c r="C8018" s="163" t="s">
        <v>176</v>
      </c>
      <c r="D8018" s="163" t="s">
        <v>5649</v>
      </c>
      <c r="E8018" s="183" t="n">
        <v>0.5039</v>
      </c>
    </row>
    <row r="8019" customFormat="false" ht="16.4" hidden="false" customHeight="false" outlineLevel="0" collapsed="false">
      <c r="C8019" s="163" t="s">
        <v>13370</v>
      </c>
      <c r="D8019" s="163" t="s">
        <v>5649</v>
      </c>
      <c r="E8019" s="183" t="s">
        <v>5649</v>
      </c>
    </row>
    <row r="8020" customFormat="false" ht="16.4" hidden="false" customHeight="false" outlineLevel="0" collapsed="false">
      <c r="C8020" s="163" t="s">
        <v>13371</v>
      </c>
      <c r="D8020" s="163" t="s">
        <v>5649</v>
      </c>
      <c r="E8020" s="183" t="s">
        <v>5649</v>
      </c>
    </row>
    <row r="8021" customFormat="false" ht="16.4" hidden="false" customHeight="false" outlineLevel="0" collapsed="false">
      <c r="C8021" s="163" t="s">
        <v>300</v>
      </c>
      <c r="D8021" s="163" t="s">
        <v>5649</v>
      </c>
      <c r="E8021" s="183" t="n">
        <v>0.6529</v>
      </c>
    </row>
    <row r="8022" customFormat="false" ht="16.4" hidden="false" customHeight="false" outlineLevel="0" collapsed="false">
      <c r="C8022" s="163" t="s">
        <v>13372</v>
      </c>
      <c r="D8022" s="163" t="s">
        <v>5649</v>
      </c>
      <c r="E8022" s="183" t="n">
        <v>0.5039</v>
      </c>
    </row>
    <row r="8023" customFormat="false" ht="16.4" hidden="false" customHeight="false" outlineLevel="0" collapsed="false">
      <c r="C8023" s="163" t="s">
        <v>13373</v>
      </c>
      <c r="D8023" s="163" t="s">
        <v>5649</v>
      </c>
      <c r="E8023" s="183" t="n">
        <v>0.5039</v>
      </c>
    </row>
    <row r="8024" customFormat="false" ht="16.4" hidden="false" customHeight="false" outlineLevel="0" collapsed="false">
      <c r="C8024" s="163" t="s">
        <v>13374</v>
      </c>
      <c r="D8024" s="163" t="s">
        <v>5649</v>
      </c>
      <c r="E8024" s="183" t="n">
        <v>0.5039</v>
      </c>
    </row>
    <row r="8025" customFormat="false" ht="16.4" hidden="false" customHeight="false" outlineLevel="0" collapsed="false">
      <c r="C8025" s="163" t="s">
        <v>13375</v>
      </c>
      <c r="D8025" s="163" t="s">
        <v>5649</v>
      </c>
      <c r="E8025" s="183" t="n">
        <v>0.5039</v>
      </c>
    </row>
    <row r="8026" customFormat="false" ht="16.4" hidden="false" customHeight="false" outlineLevel="0" collapsed="false">
      <c r="C8026" s="163" t="s">
        <v>13376</v>
      </c>
      <c r="D8026" s="163" t="s">
        <v>5649</v>
      </c>
      <c r="E8026" s="183" t="n">
        <v>0.5039</v>
      </c>
    </row>
    <row r="8027" customFormat="false" ht="16.4" hidden="false" customHeight="false" outlineLevel="0" collapsed="false">
      <c r="C8027" s="163" t="s">
        <v>13377</v>
      </c>
      <c r="D8027" s="163" t="s">
        <v>1355</v>
      </c>
      <c r="E8027" s="183" t="n">
        <v>0.5039</v>
      </c>
    </row>
    <row r="8028" customFormat="false" ht="16.4" hidden="false" customHeight="false" outlineLevel="0" collapsed="false">
      <c r="C8028" s="163" t="s">
        <v>13378</v>
      </c>
      <c r="D8028" s="163" t="s">
        <v>5649</v>
      </c>
      <c r="E8028" s="183" t="n">
        <v>0.5039</v>
      </c>
    </row>
    <row r="8029" customFormat="false" ht="16.4" hidden="false" customHeight="false" outlineLevel="0" collapsed="false">
      <c r="C8029" s="163" t="s">
        <v>1354</v>
      </c>
      <c r="D8029" s="163" t="s">
        <v>1547</v>
      </c>
      <c r="E8029" s="183" t="n">
        <v>0.4033</v>
      </c>
    </row>
    <row r="8030" customFormat="false" ht="16.4" hidden="false" customHeight="false" outlineLevel="0" collapsed="false">
      <c r="C8030" s="163" t="s">
        <v>13379</v>
      </c>
      <c r="D8030" s="163" t="s">
        <v>5649</v>
      </c>
      <c r="E8030" s="183" t="s">
        <v>5649</v>
      </c>
    </row>
    <row r="8031" customFormat="false" ht="16.4" hidden="false" customHeight="false" outlineLevel="0" collapsed="false">
      <c r="C8031" s="163" t="s">
        <v>2299</v>
      </c>
      <c r="D8031" s="163" t="s">
        <v>5649</v>
      </c>
      <c r="E8031" s="183" t="s">
        <v>5649</v>
      </c>
    </row>
    <row r="8032" customFormat="false" ht="16.4" hidden="false" customHeight="false" outlineLevel="0" collapsed="false">
      <c r="C8032" s="163" t="s">
        <v>2304</v>
      </c>
      <c r="D8032" s="163" t="s">
        <v>5649</v>
      </c>
      <c r="E8032" s="183" t="s">
        <v>5649</v>
      </c>
    </row>
    <row r="8033" customFormat="false" ht="16.4" hidden="false" customHeight="false" outlineLevel="0" collapsed="false">
      <c r="C8033" s="163" t="s">
        <v>2309</v>
      </c>
      <c r="D8033" s="163" t="s">
        <v>5649</v>
      </c>
      <c r="E8033" s="183" t="s">
        <v>5649</v>
      </c>
    </row>
    <row r="8034" customFormat="false" ht="16.4" hidden="false" customHeight="false" outlineLevel="0" collapsed="false">
      <c r="C8034" s="163" t="s">
        <v>2315</v>
      </c>
      <c r="D8034" s="163" t="s">
        <v>5649</v>
      </c>
      <c r="E8034" s="183" t="s">
        <v>5649</v>
      </c>
    </row>
    <row r="8035" customFormat="false" ht="16.4" hidden="false" customHeight="false" outlineLevel="0" collapsed="false">
      <c r="C8035" s="163" t="s">
        <v>2321</v>
      </c>
      <c r="D8035" s="163" t="s">
        <v>5649</v>
      </c>
      <c r="E8035" s="183" t="s">
        <v>5649</v>
      </c>
    </row>
    <row r="8036" customFormat="false" ht="16.4" hidden="false" customHeight="false" outlineLevel="0" collapsed="false">
      <c r="C8036" s="163" t="s">
        <v>2327</v>
      </c>
      <c r="D8036" s="163" t="s">
        <v>5649</v>
      </c>
      <c r="E8036" s="183" t="s">
        <v>5649</v>
      </c>
    </row>
    <row r="8037" customFormat="false" ht="16.4" hidden="false" customHeight="false" outlineLevel="0" collapsed="false">
      <c r="C8037" s="163" t="s">
        <v>13380</v>
      </c>
      <c r="D8037" s="163" t="s">
        <v>5649</v>
      </c>
      <c r="E8037" s="183" t="s">
        <v>5649</v>
      </c>
    </row>
    <row r="8038" customFormat="false" ht="16.4" hidden="false" customHeight="false" outlineLevel="0" collapsed="false">
      <c r="C8038" s="163" t="s">
        <v>2333</v>
      </c>
      <c r="D8038" s="163" t="s">
        <v>5649</v>
      </c>
      <c r="E8038" s="183" t="s">
        <v>5649</v>
      </c>
    </row>
    <row r="8039" customFormat="false" ht="16.4" hidden="false" customHeight="false" outlineLevel="0" collapsed="false">
      <c r="C8039" s="163" t="s">
        <v>2339</v>
      </c>
      <c r="D8039" s="163" t="s">
        <v>5649</v>
      </c>
      <c r="E8039" s="183" t="s">
        <v>5649</v>
      </c>
    </row>
    <row r="8040" customFormat="false" ht="16.4" hidden="false" customHeight="false" outlineLevel="0" collapsed="false">
      <c r="C8040" s="163" t="s">
        <v>2345</v>
      </c>
      <c r="D8040" s="163" t="s">
        <v>5649</v>
      </c>
      <c r="E8040" s="183" t="s">
        <v>5649</v>
      </c>
    </row>
    <row r="8041" customFormat="false" ht="16.4" hidden="false" customHeight="false" outlineLevel="0" collapsed="false">
      <c r="C8041" s="163" t="s">
        <v>2351</v>
      </c>
      <c r="D8041" s="163" t="s">
        <v>175</v>
      </c>
      <c r="E8041" s="183" t="s">
        <v>5649</v>
      </c>
    </row>
    <row r="8042" customFormat="false" ht="16.4" hidden="false" customHeight="false" outlineLevel="0" collapsed="false">
      <c r="C8042" s="163" t="s">
        <v>1356</v>
      </c>
      <c r="D8042" s="163" t="s">
        <v>5649</v>
      </c>
      <c r="E8042" s="183" t="n">
        <v>0.4033</v>
      </c>
    </row>
    <row r="8043" customFormat="false" ht="16.4" hidden="false" customHeight="false" outlineLevel="0" collapsed="false">
      <c r="C8043" s="163" t="s">
        <v>13381</v>
      </c>
      <c r="D8043" s="163" t="s">
        <v>1528</v>
      </c>
      <c r="E8043" s="183" t="s">
        <v>5649</v>
      </c>
    </row>
    <row r="8044" customFormat="false" ht="16.4" hidden="false" customHeight="false" outlineLevel="0" collapsed="false">
      <c r="C8044" s="163" t="s">
        <v>1546</v>
      </c>
      <c r="D8044" s="163" t="s">
        <v>5649</v>
      </c>
      <c r="E8044" s="183" t="n">
        <v>0.4033</v>
      </c>
    </row>
    <row r="8045" customFormat="false" ht="16.4" hidden="false" customHeight="false" outlineLevel="0" collapsed="false">
      <c r="C8045" s="163" t="s">
        <v>2361</v>
      </c>
      <c r="D8045" s="163" t="s">
        <v>5649</v>
      </c>
      <c r="E8045" s="183" t="s">
        <v>5649</v>
      </c>
    </row>
    <row r="8046" customFormat="false" ht="16.4" hidden="false" customHeight="false" outlineLevel="0" collapsed="false">
      <c r="C8046" s="163" t="s">
        <v>2367</v>
      </c>
      <c r="D8046" s="163" t="s">
        <v>1528</v>
      </c>
      <c r="E8046" s="183" t="s">
        <v>5649</v>
      </c>
    </row>
    <row r="8047" customFormat="false" ht="16.4" hidden="false" customHeight="false" outlineLevel="0" collapsed="false">
      <c r="C8047" s="163" t="s">
        <v>2373</v>
      </c>
      <c r="D8047" s="163" t="s">
        <v>5649</v>
      </c>
      <c r="E8047" s="183" t="s">
        <v>5649</v>
      </c>
    </row>
    <row r="8048" customFormat="false" ht="16.4" hidden="false" customHeight="false" outlineLevel="0" collapsed="false">
      <c r="C8048" s="163" t="s">
        <v>2379</v>
      </c>
      <c r="D8048" s="163" t="s">
        <v>5649</v>
      </c>
      <c r="E8048" s="183" t="s">
        <v>5649</v>
      </c>
    </row>
    <row r="8049" customFormat="false" ht="16.4" hidden="false" customHeight="false" outlineLevel="0" collapsed="false">
      <c r="C8049" s="163" t="s">
        <v>2385</v>
      </c>
      <c r="D8049" s="163" t="s">
        <v>5649</v>
      </c>
      <c r="E8049" s="183" t="s">
        <v>5649</v>
      </c>
    </row>
    <row r="8050" customFormat="false" ht="16.4" hidden="false" customHeight="false" outlineLevel="0" collapsed="false">
      <c r="C8050" s="163" t="s">
        <v>2390</v>
      </c>
      <c r="D8050" s="163" t="s">
        <v>5649</v>
      </c>
      <c r="E8050" s="183" t="s">
        <v>5649</v>
      </c>
    </row>
    <row r="8051" customFormat="false" ht="16.4" hidden="false" customHeight="false" outlineLevel="0" collapsed="false">
      <c r="C8051" s="163" t="s">
        <v>2117</v>
      </c>
      <c r="D8051" s="163" t="s">
        <v>5649</v>
      </c>
      <c r="E8051" s="183" t="s">
        <v>5649</v>
      </c>
    </row>
    <row r="8052" customFormat="false" ht="16.4" hidden="false" customHeight="false" outlineLevel="0" collapsed="false">
      <c r="C8052" s="163" t="s">
        <v>5811</v>
      </c>
      <c r="D8052" s="163" t="s">
        <v>5649</v>
      </c>
      <c r="E8052" s="183" t="s">
        <v>5649</v>
      </c>
    </row>
    <row r="8053" customFormat="false" ht="16.4" hidden="false" customHeight="false" outlineLevel="0" collapsed="false">
      <c r="C8053" s="163" t="s">
        <v>13382</v>
      </c>
      <c r="D8053" s="163" t="s">
        <v>5649</v>
      </c>
      <c r="E8053" s="183" t="s">
        <v>5649</v>
      </c>
    </row>
    <row r="8054" customFormat="false" ht="16.4" hidden="false" customHeight="false" outlineLevel="0" collapsed="false">
      <c r="C8054" s="163" t="s">
        <v>13383</v>
      </c>
      <c r="D8054" s="163" t="s">
        <v>5649</v>
      </c>
      <c r="E8054" s="183" t="s">
        <v>5649</v>
      </c>
    </row>
    <row r="8055" customFormat="false" ht="16.4" hidden="false" customHeight="false" outlineLevel="0" collapsed="false">
      <c r="C8055" s="163" t="s">
        <v>13384</v>
      </c>
      <c r="D8055" s="163" t="s">
        <v>5649</v>
      </c>
      <c r="E8055" s="183" t="s">
        <v>5649</v>
      </c>
    </row>
    <row r="8056" customFormat="false" ht="16.4" hidden="false" customHeight="false" outlineLevel="0" collapsed="false">
      <c r="C8056" s="163" t="s">
        <v>174</v>
      </c>
      <c r="D8056" s="163" t="s">
        <v>341</v>
      </c>
      <c r="E8056" s="183" t="n">
        <v>0.5039</v>
      </c>
    </row>
    <row r="8057" customFormat="false" ht="16.4" hidden="false" customHeight="false" outlineLevel="0" collapsed="false">
      <c r="C8057" s="163" t="s">
        <v>2409</v>
      </c>
      <c r="D8057" s="163" t="s">
        <v>5649</v>
      </c>
      <c r="E8057" s="183" t="s">
        <v>5649</v>
      </c>
    </row>
    <row r="8058" customFormat="false" ht="16.4" hidden="false" customHeight="false" outlineLevel="0" collapsed="false">
      <c r="C8058" s="163" t="s">
        <v>1527</v>
      </c>
      <c r="D8058" s="163" t="s">
        <v>5649</v>
      </c>
      <c r="E8058" s="183" t="n">
        <v>0.4033</v>
      </c>
    </row>
    <row r="8059" customFormat="false" ht="16.4" hidden="false" customHeight="false" outlineLevel="0" collapsed="false">
      <c r="C8059" s="163" t="s">
        <v>2431</v>
      </c>
      <c r="D8059" s="163" t="s">
        <v>5649</v>
      </c>
      <c r="E8059" s="183" t="s">
        <v>5649</v>
      </c>
    </row>
    <row r="8060" customFormat="false" ht="16.4" hidden="false" customHeight="false" outlineLevel="0" collapsed="false">
      <c r="C8060" s="163" t="s">
        <v>2441</v>
      </c>
      <c r="D8060" s="163" t="s">
        <v>5649</v>
      </c>
      <c r="E8060" s="183" t="s">
        <v>5649</v>
      </c>
    </row>
    <row r="8061" customFormat="false" ht="16.4" hidden="false" customHeight="false" outlineLevel="0" collapsed="false">
      <c r="C8061" s="163" t="s">
        <v>1529</v>
      </c>
      <c r="D8061" s="163" t="s">
        <v>5649</v>
      </c>
      <c r="E8061" s="183" t="n">
        <v>0.4033</v>
      </c>
    </row>
    <row r="8062" customFormat="false" ht="16.4" hidden="false" customHeight="false" outlineLevel="0" collapsed="false">
      <c r="C8062" s="163" t="s">
        <v>2130</v>
      </c>
      <c r="D8062" s="163" t="s">
        <v>5649</v>
      </c>
      <c r="E8062" s="183" t="s">
        <v>5649</v>
      </c>
    </row>
    <row r="8063" customFormat="false" ht="16.4" hidden="false" customHeight="false" outlineLevel="0" collapsed="false">
      <c r="C8063" s="163" t="s">
        <v>2144</v>
      </c>
      <c r="D8063" s="163" t="s">
        <v>5649</v>
      </c>
      <c r="E8063" s="183" t="s">
        <v>5649</v>
      </c>
    </row>
    <row r="8064" customFormat="false" ht="16.4" hidden="false" customHeight="false" outlineLevel="0" collapsed="false">
      <c r="C8064" s="163" t="s">
        <v>2155</v>
      </c>
      <c r="D8064" s="163" t="s">
        <v>5649</v>
      </c>
      <c r="E8064" s="183" t="s">
        <v>5649</v>
      </c>
    </row>
    <row r="8065" customFormat="false" ht="16.4" hidden="false" customHeight="false" outlineLevel="0" collapsed="false">
      <c r="C8065" s="163" t="s">
        <v>2176</v>
      </c>
      <c r="D8065" s="163" t="s">
        <v>181</v>
      </c>
      <c r="E8065" s="183" t="s">
        <v>5649</v>
      </c>
    </row>
    <row r="8066" customFormat="false" ht="16.4" hidden="false" customHeight="false" outlineLevel="0" collapsed="false">
      <c r="C8066" s="163" t="s">
        <v>13385</v>
      </c>
      <c r="D8066" s="163" t="s">
        <v>343</v>
      </c>
      <c r="E8066" s="183" t="s">
        <v>5649</v>
      </c>
    </row>
    <row r="8067" customFormat="false" ht="16.4" hidden="false" customHeight="false" outlineLevel="0" collapsed="false">
      <c r="C8067" s="163" t="s">
        <v>13386</v>
      </c>
      <c r="D8067" s="163" t="s">
        <v>5649</v>
      </c>
      <c r="E8067" s="183" t="s">
        <v>5649</v>
      </c>
    </row>
    <row r="8068" customFormat="false" ht="16.4" hidden="false" customHeight="false" outlineLevel="0" collapsed="false">
      <c r="C8068" s="163" t="s">
        <v>13387</v>
      </c>
      <c r="D8068" s="163" t="s">
        <v>5649</v>
      </c>
      <c r="E8068" s="183" t="s">
        <v>5649</v>
      </c>
    </row>
    <row r="8069" customFormat="false" ht="16.4" hidden="false" customHeight="false" outlineLevel="0" collapsed="false">
      <c r="C8069" s="163" t="s">
        <v>2455</v>
      </c>
      <c r="D8069" s="163" t="s">
        <v>5649</v>
      </c>
      <c r="E8069" s="183" t="s">
        <v>5649</v>
      </c>
    </row>
    <row r="8070" customFormat="false" ht="16.4" hidden="false" customHeight="false" outlineLevel="0" collapsed="false">
      <c r="C8070" s="163" t="s">
        <v>13388</v>
      </c>
      <c r="D8070" s="163" t="s">
        <v>5649</v>
      </c>
      <c r="E8070" s="183" t="s">
        <v>5649</v>
      </c>
    </row>
    <row r="8071" customFormat="false" ht="16.4" hidden="false" customHeight="false" outlineLevel="0" collapsed="false">
      <c r="C8071" s="163" t="s">
        <v>340</v>
      </c>
      <c r="D8071" s="163" t="s">
        <v>5649</v>
      </c>
      <c r="E8071" s="183" t="n">
        <v>0.5039</v>
      </c>
    </row>
    <row r="8072" customFormat="false" ht="16.4" hidden="false" customHeight="false" outlineLevel="0" collapsed="false">
      <c r="C8072" s="163" t="s">
        <v>2461</v>
      </c>
      <c r="D8072" s="163" t="s">
        <v>5649</v>
      </c>
      <c r="E8072" s="183" t="s">
        <v>5649</v>
      </c>
    </row>
    <row r="8073" customFormat="false" ht="16.4" hidden="false" customHeight="false" outlineLevel="0" collapsed="false">
      <c r="C8073" s="163" t="s">
        <v>2465</v>
      </c>
      <c r="D8073" s="163" t="s">
        <v>5649</v>
      </c>
      <c r="E8073" s="183" t="s">
        <v>5649</v>
      </c>
    </row>
    <row r="8074" customFormat="false" ht="16.4" hidden="false" customHeight="false" outlineLevel="0" collapsed="false">
      <c r="C8074" s="163" t="s">
        <v>2468</v>
      </c>
      <c r="D8074" s="163" t="s">
        <v>5649</v>
      </c>
      <c r="E8074" s="183" t="s">
        <v>5649</v>
      </c>
    </row>
    <row r="8075" customFormat="false" ht="16.4" hidden="false" customHeight="false" outlineLevel="0" collapsed="false">
      <c r="C8075" s="163" t="s">
        <v>2472</v>
      </c>
      <c r="D8075" s="163" t="s">
        <v>5649</v>
      </c>
      <c r="E8075" s="183" t="s">
        <v>5649</v>
      </c>
    </row>
    <row r="8076" customFormat="false" ht="16.4" hidden="false" customHeight="false" outlineLevel="0" collapsed="false">
      <c r="C8076" s="163" t="s">
        <v>13389</v>
      </c>
      <c r="D8076" s="163" t="s">
        <v>5649</v>
      </c>
      <c r="E8076" s="183" t="s">
        <v>5649</v>
      </c>
    </row>
    <row r="8077" customFormat="false" ht="16.4" hidden="false" customHeight="false" outlineLevel="0" collapsed="false">
      <c r="C8077" s="163" t="s">
        <v>2491</v>
      </c>
      <c r="D8077" s="163" t="s">
        <v>5649</v>
      </c>
      <c r="E8077" s="183" t="s">
        <v>5649</v>
      </c>
    </row>
    <row r="8078" customFormat="false" ht="16.4" hidden="false" customHeight="false" outlineLevel="0" collapsed="false">
      <c r="C8078" s="163" t="s">
        <v>2507</v>
      </c>
      <c r="D8078" s="163" t="s">
        <v>5649</v>
      </c>
      <c r="E8078" s="183" t="s">
        <v>5649</v>
      </c>
    </row>
    <row r="8079" customFormat="false" ht="16.4" hidden="false" customHeight="false" outlineLevel="0" collapsed="false">
      <c r="C8079" s="163" t="s">
        <v>13390</v>
      </c>
      <c r="D8079" s="163" t="s">
        <v>5649</v>
      </c>
      <c r="E8079" s="183" t="s">
        <v>5649</v>
      </c>
    </row>
    <row r="8080" customFormat="false" ht="16.4" hidden="false" customHeight="false" outlineLevel="0" collapsed="false">
      <c r="C8080" s="163" t="s">
        <v>180</v>
      </c>
      <c r="D8080" s="163" t="s">
        <v>5649</v>
      </c>
      <c r="E8080" s="183" t="n">
        <v>0.5039</v>
      </c>
    </row>
    <row r="8081" customFormat="false" ht="16.4" hidden="false" customHeight="false" outlineLevel="0" collapsed="false">
      <c r="C8081" s="163" t="s">
        <v>342</v>
      </c>
      <c r="D8081" s="163" t="s">
        <v>5649</v>
      </c>
      <c r="E8081" s="183" t="n">
        <v>0.5039</v>
      </c>
    </row>
    <row r="8082" customFormat="false" ht="16.4" hidden="false" customHeight="false" outlineLevel="0" collapsed="false">
      <c r="C8082" s="163" t="s">
        <v>13391</v>
      </c>
      <c r="D8082" s="163" t="s">
        <v>5649</v>
      </c>
      <c r="E8082" s="183" t="s">
        <v>5649</v>
      </c>
    </row>
    <row r="8083" customFormat="false" ht="16.4" hidden="false" customHeight="false" outlineLevel="0" collapsed="false">
      <c r="C8083" s="163" t="s">
        <v>2522</v>
      </c>
      <c r="D8083" s="163" t="s">
        <v>5649</v>
      </c>
      <c r="E8083" s="183" t="s">
        <v>5649</v>
      </c>
    </row>
    <row r="8084" customFormat="false" ht="16.4" hidden="false" customHeight="false" outlineLevel="0" collapsed="false">
      <c r="C8084" s="163" t="s">
        <v>13392</v>
      </c>
      <c r="D8084" s="163" t="s">
        <v>5649</v>
      </c>
      <c r="E8084" s="183" t="s">
        <v>5649</v>
      </c>
    </row>
    <row r="8085" customFormat="false" ht="16.4" hidden="false" customHeight="false" outlineLevel="0" collapsed="false">
      <c r="C8085" s="163" t="s">
        <v>13393</v>
      </c>
      <c r="D8085" s="163" t="s">
        <v>5649</v>
      </c>
      <c r="E8085" s="183" t="s">
        <v>5649</v>
      </c>
    </row>
    <row r="8086" customFormat="false" ht="16.4" hidden="false" customHeight="false" outlineLevel="0" collapsed="false">
      <c r="C8086" s="163" t="s">
        <v>2524</v>
      </c>
      <c r="D8086" s="163" t="s">
        <v>5649</v>
      </c>
      <c r="E8086" s="183" t="s">
        <v>5649</v>
      </c>
    </row>
    <row r="8087" customFormat="false" ht="16.4" hidden="false" customHeight="false" outlineLevel="0" collapsed="false">
      <c r="C8087" s="163" t="s">
        <v>2527</v>
      </c>
      <c r="D8087" s="163" t="s">
        <v>5649</v>
      </c>
      <c r="E8087" s="183" t="s">
        <v>5649</v>
      </c>
    </row>
    <row r="8088" customFormat="false" ht="16.4" hidden="false" customHeight="false" outlineLevel="0" collapsed="false">
      <c r="C8088" s="163" t="s">
        <v>13394</v>
      </c>
      <c r="D8088" s="163" t="s">
        <v>5649</v>
      </c>
      <c r="E8088" s="183" t="s">
        <v>5649</v>
      </c>
    </row>
    <row r="8089" customFormat="false" ht="16.4" hidden="false" customHeight="false" outlineLevel="0" collapsed="false">
      <c r="C8089" s="163" t="s">
        <v>13395</v>
      </c>
      <c r="D8089" s="163" t="s">
        <v>5649</v>
      </c>
      <c r="E8089" s="183" t="s">
        <v>5649</v>
      </c>
    </row>
    <row r="8090" customFormat="false" ht="16.4" hidden="false" customHeight="false" outlineLevel="0" collapsed="false">
      <c r="C8090" s="163" t="s">
        <v>13396</v>
      </c>
      <c r="D8090" s="163" t="s">
        <v>5649</v>
      </c>
      <c r="E8090" s="183" t="s">
        <v>5649</v>
      </c>
    </row>
    <row r="8091" customFormat="false" ht="16.4" hidden="false" customHeight="false" outlineLevel="0" collapsed="false">
      <c r="C8091" s="163" t="s">
        <v>13397</v>
      </c>
      <c r="D8091" s="163" t="s">
        <v>5649</v>
      </c>
      <c r="E8091" s="183" t="s">
        <v>5649</v>
      </c>
    </row>
    <row r="8092" customFormat="false" ht="16.4" hidden="false" customHeight="false" outlineLevel="0" collapsed="false">
      <c r="C8092" s="163" t="s">
        <v>13398</v>
      </c>
      <c r="D8092" s="163" t="s">
        <v>5649</v>
      </c>
      <c r="E8092" s="183" t="s">
        <v>5649</v>
      </c>
    </row>
    <row r="8093" customFormat="false" ht="16.4" hidden="false" customHeight="false" outlineLevel="0" collapsed="false">
      <c r="C8093" s="163" t="s">
        <v>2530</v>
      </c>
      <c r="D8093" s="163" t="s">
        <v>5649</v>
      </c>
      <c r="E8093" s="183" t="s">
        <v>5649</v>
      </c>
    </row>
    <row r="8094" customFormat="false" ht="16.4" hidden="false" customHeight="false" outlineLevel="0" collapsed="false">
      <c r="C8094" s="163" t="s">
        <v>13399</v>
      </c>
      <c r="D8094" s="163" t="s">
        <v>5649</v>
      </c>
      <c r="E8094" s="183" t="s">
        <v>5649</v>
      </c>
    </row>
    <row r="8095" customFormat="false" ht="16.4" hidden="false" customHeight="false" outlineLevel="0" collapsed="false">
      <c r="C8095" s="163" t="s">
        <v>13400</v>
      </c>
      <c r="D8095" s="163" t="s">
        <v>5649</v>
      </c>
      <c r="E8095" s="183" t="s">
        <v>5649</v>
      </c>
    </row>
    <row r="8096" customFormat="false" ht="16.4" hidden="false" customHeight="false" outlineLevel="0" collapsed="false">
      <c r="C8096" s="163" t="s">
        <v>13401</v>
      </c>
      <c r="D8096" s="163" t="s">
        <v>5649</v>
      </c>
      <c r="E8096" s="183" t="s">
        <v>5649</v>
      </c>
    </row>
    <row r="8097" customFormat="false" ht="16.4" hidden="false" customHeight="false" outlineLevel="0" collapsed="false">
      <c r="C8097" s="163" t="s">
        <v>13402</v>
      </c>
      <c r="D8097" s="163" t="s">
        <v>5649</v>
      </c>
      <c r="E8097" s="183" t="s">
        <v>5649</v>
      </c>
    </row>
    <row r="8098" customFormat="false" ht="16.4" hidden="false" customHeight="false" outlineLevel="0" collapsed="false">
      <c r="C8098" s="163" t="s">
        <v>2201</v>
      </c>
      <c r="D8098" s="163" t="s">
        <v>5649</v>
      </c>
      <c r="E8098" s="183" t="s">
        <v>5649</v>
      </c>
    </row>
    <row r="8099" customFormat="false" ht="16.4" hidden="false" customHeight="false" outlineLevel="0" collapsed="false">
      <c r="C8099" s="163" t="s">
        <v>2206</v>
      </c>
      <c r="D8099" s="163" t="s">
        <v>5649</v>
      </c>
      <c r="E8099" s="183" t="s">
        <v>5649</v>
      </c>
    </row>
    <row r="8100" customFormat="false" ht="16.4" hidden="false" customHeight="false" outlineLevel="0" collapsed="false">
      <c r="C8100" s="163" t="s">
        <v>2537</v>
      </c>
      <c r="D8100" s="163" t="s">
        <v>5649</v>
      </c>
      <c r="E8100" s="183" t="s">
        <v>5649</v>
      </c>
    </row>
    <row r="8101" customFormat="false" ht="16.4" hidden="false" customHeight="false" outlineLevel="0" collapsed="false">
      <c r="C8101" s="163" t="s">
        <v>2540</v>
      </c>
      <c r="D8101" s="163" t="s">
        <v>5649</v>
      </c>
      <c r="E8101" s="183" t="s">
        <v>5649</v>
      </c>
    </row>
    <row r="8102" customFormat="false" ht="16.4" hidden="false" customHeight="false" outlineLevel="0" collapsed="false">
      <c r="C8102" s="163" t="s">
        <v>2544</v>
      </c>
      <c r="D8102" s="163" t="s">
        <v>5649</v>
      </c>
      <c r="E8102" s="183" t="s">
        <v>5649</v>
      </c>
    </row>
    <row r="8103" customFormat="false" ht="16.4" hidden="false" customHeight="false" outlineLevel="0" collapsed="false">
      <c r="C8103" s="163" t="s">
        <v>2548</v>
      </c>
      <c r="D8103" s="163" t="s">
        <v>5649</v>
      </c>
      <c r="E8103" s="183" t="s">
        <v>5649</v>
      </c>
    </row>
    <row r="8104" customFormat="false" ht="16.4" hidden="false" customHeight="false" outlineLevel="0" collapsed="false">
      <c r="C8104" s="163" t="s">
        <v>2552</v>
      </c>
      <c r="D8104" s="163" t="s">
        <v>5649</v>
      </c>
      <c r="E8104" s="183" t="s">
        <v>5649</v>
      </c>
    </row>
    <row r="8105" customFormat="false" ht="16.4" hidden="false" customHeight="false" outlineLevel="0" collapsed="false">
      <c r="C8105" s="163" t="s">
        <v>2556</v>
      </c>
      <c r="D8105" s="163" t="s">
        <v>5649</v>
      </c>
      <c r="E8105" s="183" t="s">
        <v>5649</v>
      </c>
    </row>
    <row r="8106" customFormat="false" ht="16.4" hidden="false" customHeight="false" outlineLevel="0" collapsed="false">
      <c r="C8106" s="163" t="s">
        <v>2560</v>
      </c>
      <c r="D8106" s="163" t="s">
        <v>5649</v>
      </c>
      <c r="E8106" s="183" t="s">
        <v>5649</v>
      </c>
    </row>
    <row r="8107" customFormat="false" ht="16.4" hidden="false" customHeight="false" outlineLevel="0" collapsed="false">
      <c r="C8107" s="163" t="s">
        <v>2564</v>
      </c>
      <c r="D8107" s="163" t="s">
        <v>5649</v>
      </c>
      <c r="E8107" s="183" t="s">
        <v>5649</v>
      </c>
    </row>
    <row r="8108" customFormat="false" ht="16.4" hidden="false" customHeight="false" outlineLevel="0" collapsed="false">
      <c r="C8108" s="163" t="s">
        <v>2568</v>
      </c>
      <c r="D8108" s="163" t="s">
        <v>5649</v>
      </c>
      <c r="E8108" s="183" t="s">
        <v>5649</v>
      </c>
    </row>
    <row r="8109" customFormat="false" ht="16.4" hidden="false" customHeight="false" outlineLevel="0" collapsed="false">
      <c r="C8109" s="163" t="s">
        <v>2572</v>
      </c>
      <c r="D8109" s="163" t="s">
        <v>5649</v>
      </c>
      <c r="E8109" s="183" t="s">
        <v>5649</v>
      </c>
    </row>
    <row r="8110" customFormat="false" ht="16.4" hidden="false" customHeight="false" outlineLevel="0" collapsed="false">
      <c r="C8110" s="163" t="s">
        <v>13403</v>
      </c>
      <c r="D8110" s="163" t="s">
        <v>5649</v>
      </c>
      <c r="E8110" s="183" t="s">
        <v>5649</v>
      </c>
    </row>
    <row r="8111" customFormat="false" ht="16.4" hidden="false" customHeight="false" outlineLevel="0" collapsed="false">
      <c r="C8111" s="163" t="s">
        <v>13404</v>
      </c>
      <c r="D8111" s="163" t="s">
        <v>5649</v>
      </c>
      <c r="E8111" s="183" t="s">
        <v>5649</v>
      </c>
    </row>
    <row r="8112" customFormat="false" ht="16.4" hidden="false" customHeight="false" outlineLevel="0" collapsed="false">
      <c r="C8112" s="163" t="s">
        <v>13405</v>
      </c>
      <c r="D8112" s="163" t="s">
        <v>5649</v>
      </c>
      <c r="E8112" s="183" t="s">
        <v>5649</v>
      </c>
    </row>
    <row r="8113" customFormat="false" ht="16.4" hidden="false" customHeight="false" outlineLevel="0" collapsed="false">
      <c r="C8113" s="163" t="s">
        <v>13406</v>
      </c>
      <c r="D8113" s="163" t="s">
        <v>5649</v>
      </c>
      <c r="E8113" s="183" t="s">
        <v>5649</v>
      </c>
    </row>
    <row r="8114" customFormat="false" ht="16.4" hidden="false" customHeight="false" outlineLevel="0" collapsed="false">
      <c r="C8114" s="163" t="s">
        <v>13407</v>
      </c>
      <c r="D8114" s="163" t="s">
        <v>5649</v>
      </c>
      <c r="E8114" s="183" t="s">
        <v>5649</v>
      </c>
    </row>
    <row r="8115" customFormat="false" ht="16.4" hidden="false" customHeight="false" outlineLevel="0" collapsed="false">
      <c r="C8115" s="163" t="s">
        <v>13408</v>
      </c>
      <c r="D8115" s="163" t="s">
        <v>5649</v>
      </c>
      <c r="E8115" s="183" t="s">
        <v>5649</v>
      </c>
    </row>
    <row r="8116" customFormat="false" ht="16.4" hidden="false" customHeight="false" outlineLevel="0" collapsed="false">
      <c r="C8116" s="163" t="s">
        <v>13409</v>
      </c>
      <c r="D8116" s="163" t="s">
        <v>5649</v>
      </c>
      <c r="E8116" s="183" t="s">
        <v>5649</v>
      </c>
    </row>
    <row r="8117" customFormat="false" ht="16.4" hidden="false" customHeight="false" outlineLevel="0" collapsed="false">
      <c r="C8117" s="163" t="s">
        <v>13410</v>
      </c>
      <c r="D8117" s="163" t="s">
        <v>5649</v>
      </c>
      <c r="E8117" s="183" t="s">
        <v>5649</v>
      </c>
    </row>
    <row r="8118" customFormat="false" ht="16.4" hidden="false" customHeight="false" outlineLevel="0" collapsed="false">
      <c r="C8118" s="163" t="s">
        <v>13411</v>
      </c>
      <c r="D8118" s="163" t="s">
        <v>5649</v>
      </c>
      <c r="E8118" s="183" t="s">
        <v>5649</v>
      </c>
    </row>
    <row r="8119" customFormat="false" ht="16.4" hidden="false" customHeight="false" outlineLevel="0" collapsed="false">
      <c r="C8119" s="163" t="s">
        <v>13412</v>
      </c>
      <c r="D8119" s="163" t="s">
        <v>5649</v>
      </c>
      <c r="E8119" s="183" t="s">
        <v>5649</v>
      </c>
    </row>
    <row r="8120" customFormat="false" ht="16.4" hidden="false" customHeight="false" outlineLevel="0" collapsed="false">
      <c r="C8120" s="163" t="s">
        <v>13413</v>
      </c>
      <c r="D8120" s="163" t="s">
        <v>5649</v>
      </c>
      <c r="E8120" s="183" t="s">
        <v>5649</v>
      </c>
    </row>
    <row r="8121" customFormat="false" ht="16.4" hidden="false" customHeight="false" outlineLevel="0" collapsed="false">
      <c r="C8121" s="163" t="s">
        <v>13414</v>
      </c>
      <c r="D8121" s="163" t="s">
        <v>5649</v>
      </c>
      <c r="E8121" s="183" t="s">
        <v>5649</v>
      </c>
    </row>
    <row r="8122" customFormat="false" ht="16.4" hidden="false" customHeight="false" outlineLevel="0" collapsed="false">
      <c r="C8122" s="163" t="s">
        <v>13415</v>
      </c>
      <c r="D8122" s="163" t="s">
        <v>5649</v>
      </c>
      <c r="E8122" s="183" t="s">
        <v>5649</v>
      </c>
    </row>
    <row r="8123" customFormat="false" ht="16.4" hidden="false" customHeight="false" outlineLevel="0" collapsed="false">
      <c r="C8123" s="163" t="s">
        <v>13416</v>
      </c>
      <c r="D8123" s="163" t="s">
        <v>5649</v>
      </c>
      <c r="E8123" s="183" t="s">
        <v>5649</v>
      </c>
    </row>
    <row r="8124" customFormat="false" ht="16.4" hidden="false" customHeight="false" outlineLevel="0" collapsed="false">
      <c r="C8124" s="163" t="s">
        <v>13417</v>
      </c>
      <c r="D8124" s="163" t="s">
        <v>5649</v>
      </c>
      <c r="E8124" s="183" t="s">
        <v>5649</v>
      </c>
    </row>
    <row r="8125" customFormat="false" ht="16.4" hidden="false" customHeight="false" outlineLevel="0" collapsed="false">
      <c r="C8125" s="163" t="s">
        <v>13418</v>
      </c>
      <c r="D8125" s="163" t="s">
        <v>5649</v>
      </c>
      <c r="E8125" s="183" t="s">
        <v>5649</v>
      </c>
    </row>
    <row r="8126" customFormat="false" ht="16.4" hidden="false" customHeight="false" outlineLevel="0" collapsed="false">
      <c r="C8126" s="163" t="s">
        <v>13419</v>
      </c>
      <c r="D8126" s="163" t="s">
        <v>5649</v>
      </c>
      <c r="E8126" s="183" t="s">
        <v>5649</v>
      </c>
    </row>
    <row r="8127" customFormat="false" ht="16.4" hidden="false" customHeight="false" outlineLevel="0" collapsed="false">
      <c r="C8127" s="163" t="s">
        <v>13420</v>
      </c>
      <c r="D8127" s="163" t="s">
        <v>5649</v>
      </c>
      <c r="E8127" s="183" t="s">
        <v>5649</v>
      </c>
    </row>
    <row r="8128" customFormat="false" ht="16.4" hidden="false" customHeight="false" outlineLevel="0" collapsed="false">
      <c r="C8128" s="163" t="s">
        <v>13421</v>
      </c>
      <c r="D8128" s="163" t="s">
        <v>5649</v>
      </c>
      <c r="E8128" s="183" t="s">
        <v>5649</v>
      </c>
    </row>
    <row r="8129" customFormat="false" ht="16.4" hidden="false" customHeight="false" outlineLevel="0" collapsed="false">
      <c r="C8129" s="163" t="s">
        <v>13422</v>
      </c>
      <c r="D8129" s="163" t="s">
        <v>5649</v>
      </c>
      <c r="E8129" s="183" t="s">
        <v>5649</v>
      </c>
    </row>
    <row r="8130" customFormat="false" ht="16.4" hidden="false" customHeight="false" outlineLevel="0" collapsed="false">
      <c r="C8130" s="163" t="s">
        <v>13423</v>
      </c>
      <c r="D8130" s="163" t="s">
        <v>5649</v>
      </c>
      <c r="E8130" s="183" t="s">
        <v>5649</v>
      </c>
    </row>
    <row r="8131" customFormat="false" ht="16.4" hidden="false" customHeight="false" outlineLevel="0" collapsed="false">
      <c r="C8131" s="163" t="s">
        <v>13424</v>
      </c>
      <c r="D8131" s="163" t="s">
        <v>5649</v>
      </c>
      <c r="E8131" s="183" t="s">
        <v>5649</v>
      </c>
    </row>
    <row r="8132" customFormat="false" ht="16.4" hidden="false" customHeight="false" outlineLevel="0" collapsed="false">
      <c r="C8132" s="163" t="s">
        <v>13425</v>
      </c>
      <c r="D8132" s="163" t="s">
        <v>5649</v>
      </c>
      <c r="E8132" s="183" t="s">
        <v>5649</v>
      </c>
    </row>
    <row r="8133" customFormat="false" ht="16.4" hidden="false" customHeight="false" outlineLevel="0" collapsed="false">
      <c r="C8133" s="163" t="s">
        <v>13426</v>
      </c>
      <c r="D8133" s="163" t="s">
        <v>5649</v>
      </c>
      <c r="E8133" s="183" t="s">
        <v>5649</v>
      </c>
    </row>
    <row r="8134" customFormat="false" ht="16.4" hidden="false" customHeight="false" outlineLevel="0" collapsed="false">
      <c r="C8134" s="163" t="s">
        <v>13427</v>
      </c>
      <c r="D8134" s="163" t="s">
        <v>5649</v>
      </c>
      <c r="E8134" s="183" t="s">
        <v>5649</v>
      </c>
    </row>
    <row r="8135" customFormat="false" ht="16.4" hidden="false" customHeight="false" outlineLevel="0" collapsed="false">
      <c r="C8135" s="163" t="s">
        <v>13428</v>
      </c>
      <c r="D8135" s="163" t="s">
        <v>5649</v>
      </c>
      <c r="E8135" s="183" t="s">
        <v>5649</v>
      </c>
    </row>
    <row r="8136" customFormat="false" ht="16.4" hidden="false" customHeight="false" outlineLevel="0" collapsed="false">
      <c r="C8136" s="163" t="s">
        <v>13429</v>
      </c>
      <c r="D8136" s="163" t="s">
        <v>5649</v>
      </c>
      <c r="E8136" s="183" t="s">
        <v>5649</v>
      </c>
    </row>
    <row r="8137" customFormat="false" ht="16.4" hidden="false" customHeight="false" outlineLevel="0" collapsed="false">
      <c r="C8137" s="163" t="s">
        <v>13430</v>
      </c>
      <c r="D8137" s="163" t="s">
        <v>5649</v>
      </c>
      <c r="E8137" s="183" t="s">
        <v>5649</v>
      </c>
    </row>
    <row r="8138" customFormat="false" ht="16.4" hidden="false" customHeight="false" outlineLevel="0" collapsed="false">
      <c r="C8138" s="163" t="s">
        <v>13431</v>
      </c>
      <c r="D8138" s="163" t="s">
        <v>5649</v>
      </c>
      <c r="E8138" s="183" t="s">
        <v>5649</v>
      </c>
    </row>
    <row r="8139" customFormat="false" ht="16.4" hidden="false" customHeight="false" outlineLevel="0" collapsed="false">
      <c r="C8139" s="163" t="s">
        <v>13432</v>
      </c>
      <c r="D8139" s="163" t="s">
        <v>5649</v>
      </c>
      <c r="E8139" s="183" t="s">
        <v>5649</v>
      </c>
    </row>
    <row r="8140" customFormat="false" ht="16.4" hidden="false" customHeight="false" outlineLevel="0" collapsed="false">
      <c r="C8140" s="163" t="s">
        <v>13433</v>
      </c>
      <c r="D8140" s="163" t="s">
        <v>5649</v>
      </c>
      <c r="E8140" s="183" t="s">
        <v>5649</v>
      </c>
    </row>
    <row r="8141" customFormat="false" ht="16.4" hidden="false" customHeight="false" outlineLevel="0" collapsed="false">
      <c r="C8141" s="163" t="s">
        <v>13434</v>
      </c>
      <c r="D8141" s="163" t="s">
        <v>183</v>
      </c>
      <c r="E8141" s="183" t="s">
        <v>5649</v>
      </c>
    </row>
    <row r="8142" customFormat="false" ht="16.4" hidden="false" customHeight="false" outlineLevel="0" collapsed="false">
      <c r="C8142" s="163" t="s">
        <v>13435</v>
      </c>
      <c r="D8142" s="163" t="s">
        <v>5649</v>
      </c>
      <c r="E8142" s="183" t="s">
        <v>5649</v>
      </c>
    </row>
    <row r="8143" customFormat="false" ht="16.4" hidden="false" customHeight="false" outlineLevel="0" collapsed="false">
      <c r="C8143" s="163" t="s">
        <v>13436</v>
      </c>
      <c r="D8143" s="163" t="s">
        <v>5649</v>
      </c>
      <c r="E8143" s="183" t="s">
        <v>5649</v>
      </c>
    </row>
    <row r="8144" customFormat="false" ht="16.4" hidden="false" customHeight="false" outlineLevel="0" collapsed="false">
      <c r="C8144" s="163" t="s">
        <v>13437</v>
      </c>
      <c r="D8144" s="163" t="s">
        <v>5649</v>
      </c>
      <c r="E8144" s="183" t="s">
        <v>5649</v>
      </c>
    </row>
    <row r="8145" customFormat="false" ht="16.4" hidden="false" customHeight="false" outlineLevel="0" collapsed="false">
      <c r="C8145" s="163" t="s">
        <v>13438</v>
      </c>
      <c r="D8145" s="163" t="s">
        <v>5649</v>
      </c>
      <c r="E8145" s="183" t="s">
        <v>5649</v>
      </c>
    </row>
    <row r="8146" customFormat="false" ht="16.4" hidden="false" customHeight="false" outlineLevel="0" collapsed="false">
      <c r="C8146" s="163" t="s">
        <v>13439</v>
      </c>
      <c r="D8146" s="163" t="s">
        <v>5649</v>
      </c>
      <c r="E8146" s="183" t="s">
        <v>5649</v>
      </c>
    </row>
    <row r="8147" customFormat="false" ht="16.4" hidden="false" customHeight="false" outlineLevel="0" collapsed="false">
      <c r="C8147" s="163" t="s">
        <v>13440</v>
      </c>
      <c r="D8147" s="163" t="s">
        <v>5649</v>
      </c>
      <c r="E8147" s="183" t="s">
        <v>5649</v>
      </c>
    </row>
    <row r="8148" customFormat="false" ht="16.4" hidden="false" customHeight="false" outlineLevel="0" collapsed="false">
      <c r="C8148" s="163" t="s">
        <v>13441</v>
      </c>
      <c r="D8148" s="163" t="s">
        <v>5649</v>
      </c>
      <c r="E8148" s="183" t="s">
        <v>5649</v>
      </c>
    </row>
    <row r="8149" customFormat="false" ht="16.4" hidden="false" customHeight="false" outlineLevel="0" collapsed="false">
      <c r="C8149" s="163" t="s">
        <v>13442</v>
      </c>
      <c r="D8149" s="163" t="s">
        <v>345</v>
      </c>
      <c r="E8149" s="183" t="s">
        <v>5649</v>
      </c>
    </row>
    <row r="8150" customFormat="false" ht="16.4" hidden="false" customHeight="false" outlineLevel="0" collapsed="false">
      <c r="C8150" s="163" t="s">
        <v>13443</v>
      </c>
      <c r="D8150" s="163" t="s">
        <v>5649</v>
      </c>
      <c r="E8150" s="183" t="s">
        <v>5649</v>
      </c>
    </row>
    <row r="8151" customFormat="false" ht="16.4" hidden="false" customHeight="false" outlineLevel="0" collapsed="false">
      <c r="C8151" s="163" t="s">
        <v>13444</v>
      </c>
      <c r="D8151" s="163" t="s">
        <v>5649</v>
      </c>
      <c r="E8151" s="183" t="s">
        <v>5649</v>
      </c>
    </row>
    <row r="8152" customFormat="false" ht="16.4" hidden="false" customHeight="false" outlineLevel="0" collapsed="false">
      <c r="C8152" s="163" t="s">
        <v>13445</v>
      </c>
      <c r="D8152" s="163" t="s">
        <v>5649</v>
      </c>
      <c r="E8152" s="183" t="s">
        <v>5649</v>
      </c>
    </row>
    <row r="8153" customFormat="false" ht="16.4" hidden="false" customHeight="false" outlineLevel="0" collapsed="false">
      <c r="C8153" s="163" t="s">
        <v>13446</v>
      </c>
      <c r="D8153" s="163" t="s">
        <v>5649</v>
      </c>
      <c r="E8153" s="183" t="s">
        <v>5649</v>
      </c>
    </row>
    <row r="8154" customFormat="false" ht="16.4" hidden="false" customHeight="false" outlineLevel="0" collapsed="false">
      <c r="C8154" s="163" t="s">
        <v>13447</v>
      </c>
      <c r="D8154" s="163" t="s">
        <v>185</v>
      </c>
      <c r="E8154" s="183" t="s">
        <v>5649</v>
      </c>
    </row>
    <row r="8155" customFormat="false" ht="16.4" hidden="false" customHeight="false" outlineLevel="0" collapsed="false">
      <c r="C8155" s="163" t="s">
        <v>2211</v>
      </c>
      <c r="D8155" s="163" t="s">
        <v>185</v>
      </c>
      <c r="E8155" s="183" t="s">
        <v>5649</v>
      </c>
    </row>
    <row r="8156" customFormat="false" ht="16.4" hidden="false" customHeight="false" outlineLevel="0" collapsed="false">
      <c r="C8156" s="163" t="s">
        <v>182</v>
      </c>
      <c r="D8156" s="163" t="s">
        <v>185</v>
      </c>
      <c r="E8156" s="183" t="n">
        <v>0.5039</v>
      </c>
    </row>
    <row r="8157" customFormat="false" ht="16.4" hidden="false" customHeight="false" outlineLevel="0" collapsed="false">
      <c r="C8157" s="163" t="s">
        <v>13448</v>
      </c>
      <c r="D8157" s="163" t="s">
        <v>185</v>
      </c>
      <c r="E8157" s="183" t="s">
        <v>5649</v>
      </c>
    </row>
    <row r="8158" customFormat="false" ht="16.4" hidden="false" customHeight="false" outlineLevel="0" collapsed="false">
      <c r="C8158" s="163" t="s">
        <v>13449</v>
      </c>
      <c r="D8158" s="163" t="s">
        <v>5649</v>
      </c>
      <c r="E8158" s="183" t="s">
        <v>5649</v>
      </c>
    </row>
    <row r="8159" customFormat="false" ht="16.4" hidden="false" customHeight="false" outlineLevel="0" collapsed="false">
      <c r="C8159" s="163" t="s">
        <v>13450</v>
      </c>
      <c r="D8159" s="163" t="s">
        <v>5649</v>
      </c>
      <c r="E8159" s="183" t="s">
        <v>5649</v>
      </c>
    </row>
    <row r="8160" customFormat="false" ht="16.4" hidden="false" customHeight="false" outlineLevel="0" collapsed="false">
      <c r="C8160" s="163" t="s">
        <v>13451</v>
      </c>
      <c r="D8160" s="163" t="s">
        <v>5649</v>
      </c>
      <c r="E8160" s="183" t="s">
        <v>5649</v>
      </c>
    </row>
    <row r="8161" customFormat="false" ht="16.4" hidden="false" customHeight="false" outlineLevel="0" collapsed="false">
      <c r="C8161" s="163" t="s">
        <v>13452</v>
      </c>
      <c r="D8161" s="163" t="s">
        <v>5649</v>
      </c>
      <c r="E8161" s="183" t="s">
        <v>5649</v>
      </c>
    </row>
    <row r="8162" customFormat="false" ht="16.4" hidden="false" customHeight="false" outlineLevel="0" collapsed="false">
      <c r="C8162" s="163" t="s">
        <v>13453</v>
      </c>
      <c r="D8162" s="163" t="s">
        <v>5649</v>
      </c>
      <c r="E8162" s="183" t="s">
        <v>5649</v>
      </c>
    </row>
    <row r="8163" customFormat="false" ht="16.4" hidden="false" customHeight="false" outlineLevel="0" collapsed="false">
      <c r="C8163" s="163" t="s">
        <v>13454</v>
      </c>
      <c r="D8163" s="163" t="s">
        <v>5649</v>
      </c>
      <c r="E8163" s="183" t="s">
        <v>5649</v>
      </c>
    </row>
    <row r="8164" customFormat="false" ht="16.4" hidden="false" customHeight="false" outlineLevel="0" collapsed="false">
      <c r="C8164" s="163" t="s">
        <v>344</v>
      </c>
      <c r="D8164" s="163" t="s">
        <v>5649</v>
      </c>
      <c r="E8164" s="183" t="n">
        <v>0.5039</v>
      </c>
    </row>
    <row r="8165" customFormat="false" ht="16.4" hidden="false" customHeight="false" outlineLevel="0" collapsed="false">
      <c r="C8165" s="163" t="s">
        <v>13455</v>
      </c>
      <c r="D8165" s="163" t="s">
        <v>5649</v>
      </c>
      <c r="E8165" s="183" t="s">
        <v>5649</v>
      </c>
    </row>
    <row r="8166" customFormat="false" ht="16.4" hidden="false" customHeight="false" outlineLevel="0" collapsed="false">
      <c r="C8166" s="163" t="s">
        <v>13456</v>
      </c>
      <c r="D8166" s="163" t="s">
        <v>5649</v>
      </c>
      <c r="E8166" s="183" t="s">
        <v>5649</v>
      </c>
    </row>
    <row r="8167" customFormat="false" ht="16.4" hidden="false" customHeight="false" outlineLevel="0" collapsed="false">
      <c r="C8167" s="163" t="s">
        <v>13457</v>
      </c>
      <c r="D8167" s="163" t="s">
        <v>5649</v>
      </c>
      <c r="E8167" s="183" t="s">
        <v>5649</v>
      </c>
    </row>
    <row r="8168" customFormat="false" ht="16.4" hidden="false" customHeight="false" outlineLevel="0" collapsed="false">
      <c r="C8168" s="163" t="s">
        <v>13458</v>
      </c>
      <c r="D8168" s="163" t="s">
        <v>5649</v>
      </c>
      <c r="E8168" s="183" t="s">
        <v>5649</v>
      </c>
    </row>
    <row r="8169" customFormat="false" ht="16.4" hidden="false" customHeight="false" outlineLevel="0" collapsed="false">
      <c r="C8169" s="163" t="s">
        <v>13459</v>
      </c>
      <c r="D8169" s="163" t="s">
        <v>5649</v>
      </c>
      <c r="E8169" s="183" t="n">
        <v>0.5039</v>
      </c>
    </row>
    <row r="8170" customFormat="false" ht="16.4" hidden="false" customHeight="false" outlineLevel="0" collapsed="false">
      <c r="C8170" s="163" t="s">
        <v>13460</v>
      </c>
      <c r="D8170" s="163" t="s">
        <v>5649</v>
      </c>
      <c r="E8170" s="183" t="n">
        <v>0.5039</v>
      </c>
    </row>
    <row r="8171" customFormat="false" ht="16.4" hidden="false" customHeight="false" outlineLevel="0" collapsed="false">
      <c r="C8171" s="163" t="s">
        <v>13461</v>
      </c>
      <c r="D8171" s="163" t="s">
        <v>5649</v>
      </c>
      <c r="E8171" s="183" t="n">
        <v>0.5039</v>
      </c>
    </row>
    <row r="8172" customFormat="false" ht="16.4" hidden="false" customHeight="false" outlineLevel="0" collapsed="false">
      <c r="C8172" s="163" t="s">
        <v>13462</v>
      </c>
      <c r="D8172" s="163" t="s">
        <v>5649</v>
      </c>
      <c r="E8172" s="183" t="n">
        <v>0.5039</v>
      </c>
    </row>
    <row r="8173" customFormat="false" ht="16.4" hidden="false" customHeight="false" outlineLevel="0" collapsed="false">
      <c r="C8173" s="163" t="s">
        <v>2220</v>
      </c>
      <c r="D8173" s="163" t="s">
        <v>5649</v>
      </c>
      <c r="E8173" s="183" t="s">
        <v>5649</v>
      </c>
    </row>
    <row r="8174" customFormat="false" ht="16.4" hidden="false" customHeight="false" outlineLevel="0" collapsed="false">
      <c r="C8174" s="163" t="s">
        <v>2290</v>
      </c>
      <c r="D8174" s="163" t="s">
        <v>5649</v>
      </c>
      <c r="E8174" s="183" t="s">
        <v>5649</v>
      </c>
    </row>
    <row r="8175" customFormat="false" ht="16.4" hidden="false" customHeight="false" outlineLevel="0" collapsed="false">
      <c r="C8175" s="163" t="s">
        <v>2225</v>
      </c>
      <c r="D8175" s="163" t="s">
        <v>5649</v>
      </c>
      <c r="E8175" s="183" t="s">
        <v>5649</v>
      </c>
    </row>
    <row r="8176" customFormat="false" ht="16.4" hidden="false" customHeight="false" outlineLevel="0" collapsed="false">
      <c r="C8176" s="163" t="s">
        <v>5756</v>
      </c>
      <c r="D8176" s="163" t="s">
        <v>5649</v>
      </c>
      <c r="E8176" s="183" t="s">
        <v>5649</v>
      </c>
    </row>
    <row r="8177" customFormat="false" ht="16.4" hidden="false" customHeight="false" outlineLevel="0" collapsed="false">
      <c r="C8177" s="163" t="s">
        <v>2250</v>
      </c>
      <c r="D8177" s="163" t="s">
        <v>5649</v>
      </c>
      <c r="E8177" s="183" t="s">
        <v>5649</v>
      </c>
    </row>
    <row r="8178" customFormat="false" ht="16.4" hidden="false" customHeight="false" outlineLevel="0" collapsed="false">
      <c r="C8178" s="163" t="s">
        <v>5758</v>
      </c>
      <c r="D8178" s="163" t="s">
        <v>5649</v>
      </c>
      <c r="E8178" s="183" t="s">
        <v>5649</v>
      </c>
    </row>
    <row r="8179" customFormat="false" ht="16.4" hidden="false" customHeight="false" outlineLevel="0" collapsed="false">
      <c r="C8179" s="163" t="s">
        <v>13463</v>
      </c>
      <c r="D8179" s="163" t="s">
        <v>5649</v>
      </c>
      <c r="E8179" s="183" t="s">
        <v>5649</v>
      </c>
    </row>
    <row r="8180" customFormat="false" ht="16.4" hidden="false" customHeight="false" outlineLevel="0" collapsed="false">
      <c r="C8180" s="163" t="s">
        <v>5761</v>
      </c>
      <c r="D8180" s="163" t="s">
        <v>5649</v>
      </c>
      <c r="E8180" s="183" t="s">
        <v>5649</v>
      </c>
    </row>
    <row r="8181" customFormat="false" ht="16.4" hidden="false" customHeight="false" outlineLevel="0" collapsed="false">
      <c r="C8181" s="163" t="s">
        <v>5763</v>
      </c>
      <c r="D8181" s="163" t="s">
        <v>5649</v>
      </c>
      <c r="E8181" s="183" t="s">
        <v>5649</v>
      </c>
    </row>
    <row r="8182" customFormat="false" ht="16.4" hidden="false" customHeight="false" outlineLevel="0" collapsed="false">
      <c r="C8182" s="163" t="s">
        <v>2276</v>
      </c>
      <c r="D8182" s="163" t="s">
        <v>5649</v>
      </c>
      <c r="E8182" s="183" t="s">
        <v>5649</v>
      </c>
    </row>
    <row r="8183" customFormat="false" ht="16.4" hidden="false" customHeight="false" outlineLevel="0" collapsed="false">
      <c r="C8183" s="163" t="s">
        <v>2281</v>
      </c>
      <c r="D8183" s="163" t="s">
        <v>5649</v>
      </c>
      <c r="E8183" s="183" t="s">
        <v>5649</v>
      </c>
    </row>
    <row r="8184" customFormat="false" ht="16.4" hidden="false" customHeight="false" outlineLevel="0" collapsed="false">
      <c r="C8184" s="163" t="s">
        <v>2296</v>
      </c>
      <c r="D8184" s="163" t="s">
        <v>5649</v>
      </c>
      <c r="E8184" s="183" t="s">
        <v>5649</v>
      </c>
    </row>
    <row r="8185" customFormat="false" ht="16.4" hidden="false" customHeight="false" outlineLevel="0" collapsed="false">
      <c r="C8185" s="163" t="s">
        <v>2301</v>
      </c>
      <c r="D8185" s="163" t="s">
        <v>5649</v>
      </c>
      <c r="E8185" s="183" t="s">
        <v>5649</v>
      </c>
    </row>
    <row r="8186" customFormat="false" ht="16.4" hidden="false" customHeight="false" outlineLevel="0" collapsed="false">
      <c r="C8186" s="163" t="s">
        <v>2306</v>
      </c>
      <c r="D8186" s="163" t="s">
        <v>185</v>
      </c>
      <c r="E8186" s="183" t="s">
        <v>5649</v>
      </c>
    </row>
    <row r="8187" customFormat="false" ht="16.4" hidden="false" customHeight="false" outlineLevel="0" collapsed="false">
      <c r="C8187" s="163" t="s">
        <v>2312</v>
      </c>
      <c r="D8187" s="163" t="s">
        <v>5649</v>
      </c>
      <c r="E8187" s="183" t="s">
        <v>5649</v>
      </c>
    </row>
    <row r="8188" customFormat="false" ht="16.4" hidden="false" customHeight="false" outlineLevel="0" collapsed="false">
      <c r="C8188" s="163" t="s">
        <v>2318</v>
      </c>
      <c r="D8188" s="163" t="s">
        <v>5649</v>
      </c>
      <c r="E8188" s="183" t="s">
        <v>5649</v>
      </c>
    </row>
    <row r="8189" customFormat="false" ht="16.4" hidden="false" customHeight="false" outlineLevel="0" collapsed="false">
      <c r="C8189" s="163" t="s">
        <v>2324</v>
      </c>
      <c r="D8189" s="163" t="s">
        <v>5649</v>
      </c>
      <c r="E8189" s="183" t="s">
        <v>5649</v>
      </c>
    </row>
    <row r="8190" customFormat="false" ht="16.4" hidden="false" customHeight="false" outlineLevel="0" collapsed="false">
      <c r="C8190" s="163" t="s">
        <v>2330</v>
      </c>
      <c r="D8190" s="163" t="s">
        <v>5649</v>
      </c>
      <c r="E8190" s="183" t="s">
        <v>5649</v>
      </c>
    </row>
    <row r="8191" customFormat="false" ht="16.4" hidden="false" customHeight="false" outlineLevel="0" collapsed="false">
      <c r="C8191" s="163" t="s">
        <v>2336</v>
      </c>
      <c r="D8191" s="163" t="s">
        <v>5649</v>
      </c>
      <c r="E8191" s="183" t="s">
        <v>5649</v>
      </c>
    </row>
    <row r="8192" customFormat="false" ht="16.4" hidden="false" customHeight="false" outlineLevel="0" collapsed="false">
      <c r="C8192" s="163" t="s">
        <v>2342</v>
      </c>
      <c r="D8192" s="163" t="s">
        <v>5649</v>
      </c>
      <c r="E8192" s="183" t="s">
        <v>5649</v>
      </c>
    </row>
    <row r="8193" customFormat="false" ht="16.4" hidden="false" customHeight="false" outlineLevel="0" collapsed="false">
      <c r="C8193" s="163" t="s">
        <v>2348</v>
      </c>
      <c r="D8193" s="163" t="s">
        <v>5649</v>
      </c>
      <c r="E8193" s="183" t="s">
        <v>5649</v>
      </c>
    </row>
    <row r="8194" customFormat="false" ht="16.4" hidden="false" customHeight="false" outlineLevel="0" collapsed="false">
      <c r="C8194" s="163" t="s">
        <v>2354</v>
      </c>
      <c r="D8194" s="163" t="s">
        <v>5649</v>
      </c>
      <c r="E8194" s="183" t="s">
        <v>5649</v>
      </c>
    </row>
    <row r="8195" customFormat="false" ht="16.4" hidden="false" customHeight="false" outlineLevel="0" collapsed="false">
      <c r="C8195" s="163" t="s">
        <v>2358</v>
      </c>
      <c r="D8195" s="163" t="s">
        <v>5649</v>
      </c>
      <c r="E8195" s="183" t="s">
        <v>5649</v>
      </c>
    </row>
    <row r="8196" customFormat="false" ht="16.4" hidden="false" customHeight="false" outlineLevel="0" collapsed="false">
      <c r="C8196" s="163" t="s">
        <v>2364</v>
      </c>
      <c r="D8196" s="163" t="s">
        <v>5649</v>
      </c>
      <c r="E8196" s="183" t="s">
        <v>5649</v>
      </c>
    </row>
    <row r="8197" customFormat="false" ht="16.4" hidden="false" customHeight="false" outlineLevel="0" collapsed="false">
      <c r="C8197" s="163" t="s">
        <v>2370</v>
      </c>
      <c r="D8197" s="163" t="s">
        <v>5649</v>
      </c>
      <c r="E8197" s="183" t="s">
        <v>5649</v>
      </c>
    </row>
    <row r="8198" customFormat="false" ht="16.4" hidden="false" customHeight="false" outlineLevel="0" collapsed="false">
      <c r="C8198" s="163" t="s">
        <v>2376</v>
      </c>
      <c r="D8198" s="163" t="s">
        <v>5649</v>
      </c>
      <c r="E8198" s="183" t="s">
        <v>5649</v>
      </c>
    </row>
    <row r="8199" customFormat="false" ht="16.4" hidden="false" customHeight="false" outlineLevel="0" collapsed="false">
      <c r="C8199" s="163" t="s">
        <v>2382</v>
      </c>
      <c r="D8199" s="163" t="s">
        <v>5649</v>
      </c>
      <c r="E8199" s="183" t="s">
        <v>5649</v>
      </c>
    </row>
    <row r="8200" customFormat="false" ht="16.4" hidden="false" customHeight="false" outlineLevel="0" collapsed="false">
      <c r="C8200" s="163" t="s">
        <v>13464</v>
      </c>
      <c r="D8200" s="163" t="s">
        <v>5649</v>
      </c>
      <c r="E8200" s="183" t="s">
        <v>5649</v>
      </c>
    </row>
    <row r="8201" customFormat="false" ht="16.4" hidden="false" customHeight="false" outlineLevel="0" collapsed="false">
      <c r="C8201" s="163" t="s">
        <v>184</v>
      </c>
      <c r="D8201" s="163" t="s">
        <v>5649</v>
      </c>
      <c r="E8201" s="183" t="n">
        <v>0.5039</v>
      </c>
    </row>
    <row r="8202" customFormat="false" ht="16.4" hidden="false" customHeight="false" outlineLevel="0" collapsed="false">
      <c r="C8202" s="163" t="s">
        <v>2406</v>
      </c>
      <c r="D8202" s="163" t="s">
        <v>5649</v>
      </c>
      <c r="E8202" s="183" t="s">
        <v>5649</v>
      </c>
    </row>
    <row r="8203" customFormat="false" ht="16.4" hidden="false" customHeight="false" outlineLevel="0" collapsed="false">
      <c r="C8203" s="163" t="s">
        <v>2579</v>
      </c>
      <c r="D8203" s="163" t="s">
        <v>5649</v>
      </c>
      <c r="E8203" s="183" t="s">
        <v>5649</v>
      </c>
    </row>
    <row r="8204" customFormat="false" ht="16.4" hidden="false" customHeight="false" outlineLevel="0" collapsed="false">
      <c r="C8204" s="163" t="s">
        <v>2583</v>
      </c>
      <c r="D8204" s="163" t="s">
        <v>5649</v>
      </c>
      <c r="E8204" s="183" t="s">
        <v>5649</v>
      </c>
    </row>
    <row r="8205" customFormat="false" ht="16.4" hidden="false" customHeight="false" outlineLevel="0" collapsed="false">
      <c r="C8205" s="163" t="s">
        <v>13465</v>
      </c>
      <c r="D8205" s="163" t="s">
        <v>5649</v>
      </c>
      <c r="E8205" s="183" t="s">
        <v>5649</v>
      </c>
    </row>
    <row r="8206" customFormat="false" ht="16.4" hidden="false" customHeight="false" outlineLevel="0" collapsed="false">
      <c r="C8206" s="163" t="s">
        <v>2586</v>
      </c>
      <c r="D8206" s="163" t="s">
        <v>5649</v>
      </c>
      <c r="E8206" s="183" t="s">
        <v>5649</v>
      </c>
    </row>
    <row r="8207" customFormat="false" ht="16.4" hidden="false" customHeight="false" outlineLevel="0" collapsed="false">
      <c r="C8207" s="163" t="s">
        <v>13466</v>
      </c>
      <c r="D8207" s="163" t="s">
        <v>5649</v>
      </c>
      <c r="E8207" s="183" t="s">
        <v>5649</v>
      </c>
    </row>
    <row r="8208" customFormat="false" ht="16.4" hidden="false" customHeight="false" outlineLevel="0" collapsed="false">
      <c r="C8208" s="163" t="s">
        <v>2413</v>
      </c>
      <c r="D8208" s="163" t="s">
        <v>5649</v>
      </c>
      <c r="E8208" s="183" t="s">
        <v>5649</v>
      </c>
    </row>
    <row r="8209" customFormat="false" ht="16.4" hidden="false" customHeight="false" outlineLevel="0" collapsed="false">
      <c r="C8209" s="163" t="s">
        <v>2417</v>
      </c>
      <c r="D8209" s="163" t="s">
        <v>5649</v>
      </c>
      <c r="E8209" s="183" t="s">
        <v>5649</v>
      </c>
    </row>
    <row r="8210" customFormat="false" ht="16.4" hidden="false" customHeight="false" outlineLevel="0" collapsed="false">
      <c r="C8210" s="163" t="s">
        <v>2420</v>
      </c>
      <c r="D8210" s="163" t="s">
        <v>5649</v>
      </c>
      <c r="E8210" s="183" t="s">
        <v>5649</v>
      </c>
    </row>
    <row r="8211" customFormat="false" ht="16.4" hidden="false" customHeight="false" outlineLevel="0" collapsed="false">
      <c r="C8211" s="163" t="s">
        <v>2424</v>
      </c>
      <c r="D8211" s="163" t="s">
        <v>5649</v>
      </c>
      <c r="E8211" s="183" t="s">
        <v>5649</v>
      </c>
    </row>
    <row r="8212" customFormat="false" ht="16.4" hidden="false" customHeight="false" outlineLevel="0" collapsed="false">
      <c r="C8212" s="163" t="s">
        <v>2428</v>
      </c>
      <c r="D8212" s="163" t="s">
        <v>5649</v>
      </c>
      <c r="E8212" s="183" t="s">
        <v>5649</v>
      </c>
    </row>
    <row r="8213" customFormat="false" ht="16.4" hidden="false" customHeight="false" outlineLevel="0" collapsed="false">
      <c r="C8213" s="163" t="s">
        <v>2434</v>
      </c>
      <c r="D8213" s="163" t="s">
        <v>5649</v>
      </c>
      <c r="E8213" s="183" t="s">
        <v>5649</v>
      </c>
    </row>
    <row r="8214" customFormat="false" ht="16.4" hidden="false" customHeight="false" outlineLevel="0" collapsed="false">
      <c r="C8214" s="163" t="s">
        <v>2592</v>
      </c>
      <c r="D8214" s="163" t="s">
        <v>5649</v>
      </c>
      <c r="E8214" s="183" t="s">
        <v>5649</v>
      </c>
    </row>
    <row r="8215" customFormat="false" ht="16.4" hidden="false" customHeight="false" outlineLevel="0" collapsed="false">
      <c r="C8215" s="163" t="s">
        <v>2597</v>
      </c>
      <c r="D8215" s="163" t="s">
        <v>5649</v>
      </c>
      <c r="E8215" s="183" t="s">
        <v>5649</v>
      </c>
    </row>
    <row r="8216" customFormat="false" ht="16.4" hidden="false" customHeight="false" outlineLevel="0" collapsed="false">
      <c r="C8216" s="163" t="s">
        <v>2602</v>
      </c>
      <c r="D8216" s="163" t="s">
        <v>5649</v>
      </c>
      <c r="E8216" s="183" t="s">
        <v>5649</v>
      </c>
    </row>
    <row r="8217" customFormat="false" ht="16.4" hidden="false" customHeight="false" outlineLevel="0" collapsed="false">
      <c r="C8217" s="163" t="s">
        <v>13467</v>
      </c>
      <c r="D8217" s="163" t="s">
        <v>5649</v>
      </c>
      <c r="E8217" s="183" t="s">
        <v>5649</v>
      </c>
    </row>
    <row r="8218" customFormat="false" ht="16.4" hidden="false" customHeight="false" outlineLevel="0" collapsed="false">
      <c r="C8218" s="163" t="s">
        <v>2608</v>
      </c>
      <c r="D8218" s="163" t="s">
        <v>5649</v>
      </c>
      <c r="E8218" s="183" t="s">
        <v>5649</v>
      </c>
    </row>
    <row r="8219" customFormat="false" ht="16.4" hidden="false" customHeight="false" outlineLevel="0" collapsed="false">
      <c r="C8219" s="163" t="s">
        <v>2611</v>
      </c>
      <c r="D8219" s="163" t="s">
        <v>5649</v>
      </c>
      <c r="E8219" s="183" t="s">
        <v>5649</v>
      </c>
    </row>
    <row r="8220" customFormat="false" ht="16.4" hidden="false" customHeight="false" outlineLevel="0" collapsed="false">
      <c r="C8220" s="163" t="s">
        <v>2615</v>
      </c>
      <c r="D8220" s="163" t="s">
        <v>5649</v>
      </c>
      <c r="E8220" s="183" t="s">
        <v>5649</v>
      </c>
    </row>
    <row r="8221" customFormat="false" ht="16.4" hidden="false" customHeight="false" outlineLevel="0" collapsed="false">
      <c r="C8221" s="163" t="s">
        <v>2619</v>
      </c>
      <c r="D8221" s="163" t="s">
        <v>5649</v>
      </c>
      <c r="E8221" s="183" t="s">
        <v>5649</v>
      </c>
    </row>
    <row r="8222" customFormat="false" ht="16.4" hidden="false" customHeight="false" outlineLevel="0" collapsed="false">
      <c r="C8222" s="163" t="s">
        <v>2623</v>
      </c>
      <c r="D8222" s="163" t="s">
        <v>5649</v>
      </c>
      <c r="E8222" s="183" t="s">
        <v>5649</v>
      </c>
    </row>
    <row r="8223" customFormat="false" ht="16.4" hidden="false" customHeight="false" outlineLevel="0" collapsed="false">
      <c r="C8223" s="163" t="s">
        <v>2627</v>
      </c>
      <c r="D8223" s="163" t="s">
        <v>5649</v>
      </c>
      <c r="E8223" s="183" t="s">
        <v>5649</v>
      </c>
    </row>
    <row r="8224" customFormat="false" ht="16.4" hidden="false" customHeight="false" outlineLevel="0" collapsed="false">
      <c r="C8224" s="163" t="s">
        <v>2631</v>
      </c>
      <c r="D8224" s="163" t="s">
        <v>5649</v>
      </c>
      <c r="E8224" s="183" t="s">
        <v>5649</v>
      </c>
    </row>
    <row r="8225" customFormat="false" ht="16.4" hidden="false" customHeight="false" outlineLevel="0" collapsed="false">
      <c r="C8225" s="163" t="s">
        <v>2635</v>
      </c>
      <c r="D8225" s="163" t="s">
        <v>5649</v>
      </c>
      <c r="E8225" s="183" t="s">
        <v>5649</v>
      </c>
    </row>
    <row r="8226" customFormat="false" ht="16.4" hidden="false" customHeight="false" outlineLevel="0" collapsed="false">
      <c r="C8226" s="163" t="s">
        <v>13468</v>
      </c>
      <c r="D8226" s="163" t="s">
        <v>5649</v>
      </c>
      <c r="E8226" s="183" t="s">
        <v>5649</v>
      </c>
    </row>
    <row r="8227" customFormat="false" ht="16.4" hidden="false" customHeight="false" outlineLevel="0" collapsed="false">
      <c r="C8227" s="163" t="s">
        <v>5859</v>
      </c>
      <c r="D8227" s="163" t="s">
        <v>5649</v>
      </c>
      <c r="E8227" s="183" t="s">
        <v>5649</v>
      </c>
    </row>
    <row r="8228" customFormat="false" ht="16.4" hidden="false" customHeight="false" outlineLevel="0" collapsed="false">
      <c r="C8228" s="163" t="s">
        <v>5861</v>
      </c>
      <c r="D8228" s="163" t="s">
        <v>5649</v>
      </c>
      <c r="E8228" s="183" t="s">
        <v>5649</v>
      </c>
    </row>
    <row r="8229" customFormat="false" ht="16.4" hidden="false" customHeight="false" outlineLevel="0" collapsed="false">
      <c r="C8229" s="163" t="s">
        <v>13469</v>
      </c>
      <c r="D8229" s="163" t="s">
        <v>5649</v>
      </c>
      <c r="E8229" s="183" t="s">
        <v>5649</v>
      </c>
    </row>
    <row r="8230" customFormat="false" ht="16.4" hidden="false" customHeight="false" outlineLevel="0" collapsed="false">
      <c r="C8230" s="163" t="s">
        <v>2645</v>
      </c>
      <c r="D8230" s="163" t="s">
        <v>5649</v>
      </c>
      <c r="E8230" s="183" t="s">
        <v>5649</v>
      </c>
    </row>
    <row r="8231" customFormat="false" ht="16.4" hidden="false" customHeight="false" outlineLevel="0" collapsed="false">
      <c r="C8231" s="163" t="s">
        <v>2649</v>
      </c>
      <c r="D8231" s="163" t="s">
        <v>5649</v>
      </c>
      <c r="E8231" s="183" t="s">
        <v>5649</v>
      </c>
    </row>
    <row r="8232" customFormat="false" ht="16.4" hidden="false" customHeight="false" outlineLevel="0" collapsed="false">
      <c r="C8232" s="163" t="s">
        <v>2654</v>
      </c>
      <c r="D8232" s="163" t="s">
        <v>5649</v>
      </c>
      <c r="E8232" s="183" t="s">
        <v>5649</v>
      </c>
    </row>
    <row r="8233" customFormat="false" ht="16.4" hidden="false" customHeight="false" outlineLevel="0" collapsed="false">
      <c r="C8233" s="163" t="s">
        <v>2658</v>
      </c>
      <c r="D8233" s="163" t="s">
        <v>5649</v>
      </c>
      <c r="E8233" s="183" t="s">
        <v>5649</v>
      </c>
    </row>
    <row r="8234" customFormat="false" ht="16.4" hidden="false" customHeight="false" outlineLevel="0" collapsed="false">
      <c r="C8234" s="163" t="s">
        <v>2662</v>
      </c>
      <c r="D8234" s="163" t="s">
        <v>5649</v>
      </c>
      <c r="E8234" s="183" t="s">
        <v>5649</v>
      </c>
    </row>
    <row r="8235" customFormat="false" ht="16.4" hidden="false" customHeight="false" outlineLevel="0" collapsed="false">
      <c r="C8235" s="163" t="s">
        <v>2666</v>
      </c>
      <c r="D8235" s="163" t="s">
        <v>5649</v>
      </c>
      <c r="E8235" s="183" t="s">
        <v>5649</v>
      </c>
    </row>
    <row r="8236" customFormat="false" ht="16.4" hidden="false" customHeight="false" outlineLevel="0" collapsed="false">
      <c r="C8236" s="163" t="s">
        <v>2670</v>
      </c>
      <c r="D8236" s="163" t="s">
        <v>5649</v>
      </c>
      <c r="E8236" s="183" t="s">
        <v>5649</v>
      </c>
    </row>
    <row r="8237" customFormat="false" ht="16.4" hidden="false" customHeight="false" outlineLevel="0" collapsed="false">
      <c r="C8237" s="163" t="s">
        <v>2676</v>
      </c>
      <c r="D8237" s="163" t="s">
        <v>5649</v>
      </c>
      <c r="E8237" s="183" t="s">
        <v>5649</v>
      </c>
    </row>
    <row r="8238" customFormat="false" ht="16.4" hidden="false" customHeight="false" outlineLevel="0" collapsed="false">
      <c r="C8238" s="163" t="s">
        <v>2684</v>
      </c>
      <c r="D8238" s="163" t="s">
        <v>5649</v>
      </c>
      <c r="E8238" s="183" t="s">
        <v>5649</v>
      </c>
    </row>
    <row r="8239" customFormat="false" ht="16.4" hidden="false" customHeight="false" outlineLevel="0" collapsed="false">
      <c r="C8239" s="163" t="s">
        <v>13470</v>
      </c>
      <c r="D8239" s="163" t="s">
        <v>5649</v>
      </c>
      <c r="E8239" s="183" t="s">
        <v>5649</v>
      </c>
    </row>
    <row r="8240" customFormat="false" ht="16.4" hidden="false" customHeight="false" outlineLevel="0" collapsed="false">
      <c r="C8240" s="163" t="s">
        <v>13471</v>
      </c>
      <c r="D8240" s="163" t="s">
        <v>5649</v>
      </c>
      <c r="E8240" s="183" t="s">
        <v>5649</v>
      </c>
    </row>
    <row r="8241" customFormat="false" ht="16.4" hidden="false" customHeight="false" outlineLevel="0" collapsed="false">
      <c r="C8241" s="163" t="s">
        <v>13472</v>
      </c>
      <c r="D8241" s="163" t="s">
        <v>5649</v>
      </c>
      <c r="E8241" s="183" t="s">
        <v>5649</v>
      </c>
    </row>
    <row r="8242" customFormat="false" ht="16.4" hidden="false" customHeight="false" outlineLevel="0" collapsed="false">
      <c r="C8242" s="163" t="s">
        <v>5872</v>
      </c>
      <c r="D8242" s="163" t="s">
        <v>5649</v>
      </c>
      <c r="E8242" s="183" t="s">
        <v>5649</v>
      </c>
    </row>
    <row r="8243" customFormat="false" ht="16.4" hidden="false" customHeight="false" outlineLevel="0" collapsed="false">
      <c r="C8243" s="163" t="s">
        <v>5874</v>
      </c>
      <c r="D8243" s="163" t="s">
        <v>5649</v>
      </c>
      <c r="E8243" s="183" t="s">
        <v>5649</v>
      </c>
    </row>
    <row r="8244" customFormat="false" ht="16.4" hidden="false" customHeight="false" outlineLevel="0" collapsed="false">
      <c r="C8244" s="163" t="s">
        <v>2692</v>
      </c>
      <c r="D8244" s="163" t="s">
        <v>5649</v>
      </c>
      <c r="E8244" s="183" t="s">
        <v>5649</v>
      </c>
    </row>
    <row r="8245" customFormat="false" ht="16.4" hidden="false" customHeight="false" outlineLevel="0" collapsed="false">
      <c r="C8245" s="163" t="s">
        <v>2696</v>
      </c>
      <c r="D8245" s="163" t="s">
        <v>5649</v>
      </c>
      <c r="E8245" s="183" t="s">
        <v>5649</v>
      </c>
    </row>
    <row r="8246" customFormat="false" ht="16.4" hidden="false" customHeight="false" outlineLevel="0" collapsed="false">
      <c r="C8246" s="163" t="s">
        <v>13473</v>
      </c>
      <c r="D8246" s="163" t="s">
        <v>5649</v>
      </c>
      <c r="E8246" s="183" t="s">
        <v>5649</v>
      </c>
    </row>
    <row r="8247" customFormat="false" ht="16.4" hidden="false" customHeight="false" outlineLevel="0" collapsed="false">
      <c r="C8247" s="163" t="s">
        <v>2703</v>
      </c>
      <c r="D8247" s="163" t="s">
        <v>5649</v>
      </c>
      <c r="E8247" s="183" t="s">
        <v>5649</v>
      </c>
    </row>
    <row r="8248" customFormat="false" ht="16.4" hidden="false" customHeight="false" outlineLevel="0" collapsed="false">
      <c r="C8248" s="163" t="s">
        <v>2707</v>
      </c>
      <c r="D8248" s="163" t="s">
        <v>5649</v>
      </c>
      <c r="E8248" s="183" t="s">
        <v>5649</v>
      </c>
    </row>
    <row r="8249" customFormat="false" ht="16.4" hidden="false" customHeight="false" outlineLevel="0" collapsed="false">
      <c r="C8249" s="163" t="s">
        <v>2710</v>
      </c>
      <c r="D8249" s="163" t="s">
        <v>5649</v>
      </c>
      <c r="E8249" s="183" t="s">
        <v>5649</v>
      </c>
    </row>
    <row r="8250" customFormat="false" ht="16.4" hidden="false" customHeight="false" outlineLevel="0" collapsed="false">
      <c r="C8250" s="163" t="s">
        <v>2714</v>
      </c>
      <c r="D8250" s="163" t="s">
        <v>5649</v>
      </c>
      <c r="E8250" s="183" t="s">
        <v>5649</v>
      </c>
    </row>
    <row r="8251" customFormat="false" ht="16.4" hidden="false" customHeight="false" outlineLevel="0" collapsed="false">
      <c r="C8251" s="163" t="s">
        <v>2718</v>
      </c>
      <c r="D8251" s="163" t="s">
        <v>5649</v>
      </c>
      <c r="E8251" s="183" t="s">
        <v>5649</v>
      </c>
    </row>
    <row r="8252" customFormat="false" ht="16.4" hidden="false" customHeight="false" outlineLevel="0" collapsed="false">
      <c r="C8252" s="163" t="s">
        <v>2722</v>
      </c>
      <c r="D8252" s="163" t="s">
        <v>5649</v>
      </c>
      <c r="E8252" s="183" t="s">
        <v>5649</v>
      </c>
    </row>
    <row r="8253" customFormat="false" ht="16.4" hidden="false" customHeight="false" outlineLevel="0" collapsed="false">
      <c r="C8253" s="163" t="s">
        <v>2726</v>
      </c>
      <c r="D8253" s="163" t="s">
        <v>5649</v>
      </c>
      <c r="E8253" s="183" t="s">
        <v>5649</v>
      </c>
    </row>
    <row r="8254" customFormat="false" ht="16.4" hidden="false" customHeight="false" outlineLevel="0" collapsed="false">
      <c r="C8254" s="163" t="s">
        <v>13474</v>
      </c>
      <c r="D8254" s="163" t="s">
        <v>5649</v>
      </c>
      <c r="E8254" s="183" t="s">
        <v>5649</v>
      </c>
    </row>
    <row r="8255" customFormat="false" ht="16.4" hidden="false" customHeight="false" outlineLevel="0" collapsed="false">
      <c r="C8255" s="163" t="s">
        <v>2733</v>
      </c>
      <c r="D8255" s="163" t="s">
        <v>5649</v>
      </c>
      <c r="E8255" s="183" t="s">
        <v>5649</v>
      </c>
    </row>
    <row r="8256" customFormat="false" ht="16.4" hidden="false" customHeight="false" outlineLevel="0" collapsed="false">
      <c r="C8256" s="163" t="s">
        <v>2738</v>
      </c>
      <c r="D8256" s="163" t="s">
        <v>5649</v>
      </c>
      <c r="E8256" s="183" t="s">
        <v>5649</v>
      </c>
    </row>
    <row r="8257" customFormat="false" ht="16.4" hidden="false" customHeight="false" outlineLevel="0" collapsed="false">
      <c r="C8257" s="163" t="s">
        <v>13475</v>
      </c>
      <c r="D8257" s="163" t="s">
        <v>5649</v>
      </c>
      <c r="E8257" s="183" t="s">
        <v>5649</v>
      </c>
    </row>
    <row r="8258" customFormat="false" ht="16.4" hidden="false" customHeight="false" outlineLevel="0" collapsed="false">
      <c r="C8258" s="163" t="s">
        <v>13476</v>
      </c>
      <c r="D8258" s="163" t="s">
        <v>5649</v>
      </c>
      <c r="E8258" s="183" t="s">
        <v>5649</v>
      </c>
    </row>
    <row r="8259" customFormat="false" ht="16.4" hidden="false" customHeight="false" outlineLevel="0" collapsed="false">
      <c r="C8259" s="163" t="s">
        <v>13477</v>
      </c>
      <c r="D8259" s="163" t="s">
        <v>5649</v>
      </c>
      <c r="E8259" s="183" t="s">
        <v>5649</v>
      </c>
    </row>
    <row r="8260" customFormat="false" ht="16.4" hidden="false" customHeight="false" outlineLevel="0" collapsed="false">
      <c r="C8260" s="163" t="s">
        <v>13478</v>
      </c>
      <c r="D8260" s="163" t="s">
        <v>5649</v>
      </c>
      <c r="E8260" s="183" t="s">
        <v>5649</v>
      </c>
    </row>
    <row r="8261" customFormat="false" ht="16.4" hidden="false" customHeight="false" outlineLevel="0" collapsed="false">
      <c r="C8261" s="163" t="s">
        <v>13479</v>
      </c>
      <c r="D8261" s="163" t="s">
        <v>1358</v>
      </c>
      <c r="E8261" s="183" t="s">
        <v>5649</v>
      </c>
    </row>
    <row r="8262" customFormat="false" ht="16.4" hidden="false" customHeight="false" outlineLevel="0" collapsed="false">
      <c r="C8262" s="163" t="s">
        <v>2746</v>
      </c>
      <c r="D8262" s="163" t="s">
        <v>1358</v>
      </c>
      <c r="E8262" s="183" t="s">
        <v>5649</v>
      </c>
    </row>
    <row r="8263" customFormat="false" ht="16.4" hidden="false" customHeight="false" outlineLevel="0" collapsed="false">
      <c r="C8263" s="163" t="s">
        <v>2749</v>
      </c>
      <c r="D8263" s="163" t="s">
        <v>1358</v>
      </c>
      <c r="E8263" s="183" t="s">
        <v>5649</v>
      </c>
    </row>
    <row r="8264" customFormat="false" ht="16.4" hidden="false" customHeight="false" outlineLevel="0" collapsed="false">
      <c r="C8264" s="163" t="s">
        <v>2753</v>
      </c>
      <c r="D8264" s="163" t="s">
        <v>1358</v>
      </c>
      <c r="E8264" s="183" t="s">
        <v>5649</v>
      </c>
    </row>
    <row r="8265" customFormat="false" ht="16.4" hidden="false" customHeight="false" outlineLevel="0" collapsed="false">
      <c r="C8265" s="163" t="s">
        <v>2757</v>
      </c>
      <c r="D8265" s="163" t="s">
        <v>1358</v>
      </c>
      <c r="E8265" s="183" t="s">
        <v>5649</v>
      </c>
    </row>
    <row r="8266" customFormat="false" ht="16.4" hidden="false" customHeight="false" outlineLevel="0" collapsed="false">
      <c r="C8266" s="163" t="s">
        <v>2761</v>
      </c>
      <c r="D8266" s="163" t="s">
        <v>1358</v>
      </c>
      <c r="E8266" s="183" t="s">
        <v>5649</v>
      </c>
    </row>
    <row r="8267" customFormat="false" ht="16.4" hidden="false" customHeight="false" outlineLevel="0" collapsed="false">
      <c r="C8267" s="163" t="s">
        <v>2765</v>
      </c>
      <c r="D8267" s="163" t="s">
        <v>1358</v>
      </c>
      <c r="E8267" s="183" t="s">
        <v>5649</v>
      </c>
    </row>
    <row r="8268" customFormat="false" ht="16.4" hidden="false" customHeight="false" outlineLevel="0" collapsed="false">
      <c r="C8268" s="163" t="s">
        <v>2768</v>
      </c>
      <c r="D8268" s="163" t="s">
        <v>1358</v>
      </c>
      <c r="E8268" s="183" t="s">
        <v>5649</v>
      </c>
    </row>
    <row r="8269" customFormat="false" ht="16.4" hidden="false" customHeight="false" outlineLevel="0" collapsed="false">
      <c r="C8269" s="163" t="s">
        <v>2771</v>
      </c>
      <c r="D8269" s="163" t="s">
        <v>1358</v>
      </c>
      <c r="E8269" s="183" t="s">
        <v>5649</v>
      </c>
    </row>
    <row r="8270" customFormat="false" ht="16.4" hidden="false" customHeight="false" outlineLevel="0" collapsed="false">
      <c r="C8270" s="163" t="s">
        <v>2775</v>
      </c>
      <c r="D8270" s="163" t="s">
        <v>1360</v>
      </c>
      <c r="E8270" s="183" t="s">
        <v>5649</v>
      </c>
    </row>
    <row r="8271" customFormat="false" ht="16.4" hidden="false" customHeight="false" outlineLevel="0" collapsed="false">
      <c r="C8271" s="163" t="s">
        <v>2778</v>
      </c>
      <c r="D8271" s="163" t="s">
        <v>1360</v>
      </c>
      <c r="E8271" s="183" t="s">
        <v>5649</v>
      </c>
    </row>
    <row r="8272" customFormat="false" ht="16.4" hidden="false" customHeight="false" outlineLevel="0" collapsed="false">
      <c r="C8272" s="163" t="s">
        <v>2781</v>
      </c>
      <c r="D8272" s="163" t="s">
        <v>1360</v>
      </c>
      <c r="E8272" s="183" t="s">
        <v>5649</v>
      </c>
    </row>
    <row r="8273" customFormat="false" ht="16.4" hidden="false" customHeight="false" outlineLevel="0" collapsed="false">
      <c r="C8273" s="163" t="s">
        <v>2784</v>
      </c>
      <c r="D8273" s="163" t="s">
        <v>1360</v>
      </c>
      <c r="E8273" s="183" t="s">
        <v>5649</v>
      </c>
    </row>
    <row r="8274" customFormat="false" ht="16.4" hidden="false" customHeight="false" outlineLevel="0" collapsed="false">
      <c r="C8274" s="163" t="s">
        <v>13480</v>
      </c>
      <c r="D8274" s="163" t="s">
        <v>1360</v>
      </c>
      <c r="E8274" s="183" t="s">
        <v>5649</v>
      </c>
    </row>
    <row r="8275" customFormat="false" ht="16.4" hidden="false" customHeight="false" outlineLevel="0" collapsed="false">
      <c r="C8275" s="163" t="s">
        <v>2788</v>
      </c>
      <c r="D8275" s="163" t="s">
        <v>1360</v>
      </c>
      <c r="E8275" s="183" t="s">
        <v>5649</v>
      </c>
    </row>
    <row r="8276" customFormat="false" ht="16.4" hidden="false" customHeight="false" outlineLevel="0" collapsed="false">
      <c r="C8276" s="163" t="s">
        <v>5080</v>
      </c>
      <c r="D8276" s="163" t="s">
        <v>1360</v>
      </c>
      <c r="E8276" s="183" t="n">
        <v>0.5386</v>
      </c>
    </row>
    <row r="8277" customFormat="false" ht="16.4" hidden="false" customHeight="false" outlineLevel="0" collapsed="false">
      <c r="C8277" s="163" t="s">
        <v>5082</v>
      </c>
      <c r="D8277" s="163" t="s">
        <v>1360</v>
      </c>
      <c r="E8277" s="183" t="n">
        <v>0.5386</v>
      </c>
    </row>
    <row r="8278" customFormat="false" ht="16.4" hidden="false" customHeight="false" outlineLevel="0" collapsed="false">
      <c r="C8278" s="163" t="s">
        <v>5084</v>
      </c>
      <c r="D8278" s="163" t="s">
        <v>1360</v>
      </c>
      <c r="E8278" s="183" t="n">
        <v>0.5386</v>
      </c>
    </row>
    <row r="8279" customFormat="false" ht="16.4" hidden="false" customHeight="false" outlineLevel="0" collapsed="false">
      <c r="C8279" s="163" t="s">
        <v>5086</v>
      </c>
      <c r="D8279" s="163" t="s">
        <v>1360</v>
      </c>
      <c r="E8279" s="183" t="n">
        <v>0.5386</v>
      </c>
    </row>
    <row r="8280" customFormat="false" ht="16.4" hidden="false" customHeight="false" outlineLevel="0" collapsed="false">
      <c r="C8280" s="163" t="s">
        <v>5088</v>
      </c>
      <c r="D8280" s="163" t="s">
        <v>1360</v>
      </c>
      <c r="E8280" s="183" t="n">
        <v>0.5386</v>
      </c>
    </row>
    <row r="8281" customFormat="false" ht="16.4" hidden="false" customHeight="false" outlineLevel="0" collapsed="false">
      <c r="C8281" s="163" t="s">
        <v>5090</v>
      </c>
      <c r="D8281" s="163" t="s">
        <v>1360</v>
      </c>
      <c r="E8281" s="183" t="n">
        <v>0.5386</v>
      </c>
    </row>
    <row r="8282" customFormat="false" ht="16.4" hidden="false" customHeight="false" outlineLevel="0" collapsed="false">
      <c r="C8282" s="163" t="s">
        <v>5092</v>
      </c>
      <c r="D8282" s="163" t="s">
        <v>1360</v>
      </c>
      <c r="E8282" s="183" t="n">
        <v>0.5386</v>
      </c>
    </row>
    <row r="8283" customFormat="false" ht="16.4" hidden="false" customHeight="false" outlineLevel="0" collapsed="false">
      <c r="C8283" s="163" t="s">
        <v>5093</v>
      </c>
      <c r="D8283" s="163" t="s">
        <v>1360</v>
      </c>
      <c r="E8283" s="183" t="n">
        <v>0.5386</v>
      </c>
    </row>
    <row r="8284" customFormat="false" ht="16.4" hidden="false" customHeight="false" outlineLevel="0" collapsed="false">
      <c r="C8284" s="163" t="s">
        <v>5095</v>
      </c>
      <c r="D8284" s="163" t="s">
        <v>1360</v>
      </c>
      <c r="E8284" s="183" t="n">
        <v>0.5386</v>
      </c>
    </row>
    <row r="8285" customFormat="false" ht="16.4" hidden="false" customHeight="false" outlineLevel="0" collapsed="false">
      <c r="C8285" s="163" t="s">
        <v>5096</v>
      </c>
      <c r="D8285" s="163" t="s">
        <v>1360</v>
      </c>
      <c r="E8285" s="183" t="n">
        <v>0.5386</v>
      </c>
    </row>
    <row r="8286" customFormat="false" ht="16.4" hidden="false" customHeight="false" outlineLevel="0" collapsed="false">
      <c r="C8286" s="163" t="s">
        <v>5098</v>
      </c>
      <c r="D8286" s="163" t="s">
        <v>1360</v>
      </c>
      <c r="E8286" s="183" t="n">
        <v>0.5386</v>
      </c>
    </row>
    <row r="8287" customFormat="false" ht="16.4" hidden="false" customHeight="false" outlineLevel="0" collapsed="false">
      <c r="C8287" s="163" t="s">
        <v>5100</v>
      </c>
      <c r="D8287" s="163" t="s">
        <v>1360</v>
      </c>
      <c r="E8287" s="183" t="n">
        <v>0.5386</v>
      </c>
    </row>
    <row r="8288" customFormat="false" ht="16.4" hidden="false" customHeight="false" outlineLevel="0" collapsed="false">
      <c r="C8288" s="163" t="s">
        <v>5102</v>
      </c>
      <c r="D8288" s="163" t="s">
        <v>1360</v>
      </c>
      <c r="E8288" s="183" t="n">
        <v>0.5386</v>
      </c>
    </row>
    <row r="8289" customFormat="false" ht="16.4" hidden="false" customHeight="false" outlineLevel="0" collapsed="false">
      <c r="C8289" s="163" t="s">
        <v>5103</v>
      </c>
      <c r="D8289" s="163" t="s">
        <v>5649</v>
      </c>
      <c r="E8289" s="183" t="n">
        <v>0.5386</v>
      </c>
    </row>
    <row r="8290" customFormat="false" ht="16.4" hidden="false" customHeight="false" outlineLevel="0" collapsed="false">
      <c r="C8290" s="163" t="s">
        <v>5104</v>
      </c>
      <c r="D8290" s="163" t="s">
        <v>5649</v>
      </c>
      <c r="E8290" s="183" t="n">
        <v>0.5386</v>
      </c>
    </row>
    <row r="8291" customFormat="false" ht="16.4" hidden="false" customHeight="false" outlineLevel="0" collapsed="false">
      <c r="C8291" s="163" t="s">
        <v>5105</v>
      </c>
      <c r="D8291" s="163" t="s">
        <v>5649</v>
      </c>
      <c r="E8291" s="183" t="n">
        <v>0.5386</v>
      </c>
    </row>
    <row r="8292" customFormat="false" ht="16.4" hidden="false" customHeight="false" outlineLevel="0" collapsed="false">
      <c r="C8292" s="163" t="s">
        <v>5106</v>
      </c>
      <c r="D8292" s="163" t="s">
        <v>5649</v>
      </c>
      <c r="E8292" s="183" t="n">
        <v>0.5386</v>
      </c>
    </row>
    <row r="8293" customFormat="false" ht="16.4" hidden="false" customHeight="false" outlineLevel="0" collapsed="false">
      <c r="C8293" s="163" t="s">
        <v>5107</v>
      </c>
      <c r="D8293" s="163" t="s">
        <v>5649</v>
      </c>
      <c r="E8293" s="183" t="n">
        <v>0.5386</v>
      </c>
    </row>
    <row r="8294" customFormat="false" ht="16.4" hidden="false" customHeight="false" outlineLevel="0" collapsed="false">
      <c r="C8294" s="163" t="s">
        <v>5109</v>
      </c>
      <c r="D8294" s="163" t="s">
        <v>5649</v>
      </c>
      <c r="E8294" s="183" t="n">
        <v>0.5386</v>
      </c>
    </row>
    <row r="8295" customFormat="false" ht="16.4" hidden="false" customHeight="false" outlineLevel="0" collapsed="false">
      <c r="C8295" s="163" t="s">
        <v>5111</v>
      </c>
      <c r="D8295" s="163" t="s">
        <v>1362</v>
      </c>
      <c r="E8295" s="183" t="n">
        <v>0.5386</v>
      </c>
    </row>
    <row r="8296" customFormat="false" ht="16.4" hidden="false" customHeight="false" outlineLevel="0" collapsed="false">
      <c r="C8296" s="163" t="s">
        <v>5113</v>
      </c>
      <c r="D8296" s="163" t="s">
        <v>1362</v>
      </c>
      <c r="E8296" s="183" t="n">
        <v>0.5386</v>
      </c>
    </row>
    <row r="8297" customFormat="false" ht="16.4" hidden="false" customHeight="false" outlineLevel="0" collapsed="false">
      <c r="C8297" s="163" t="s">
        <v>5114</v>
      </c>
      <c r="D8297" s="163" t="s">
        <v>1362</v>
      </c>
      <c r="E8297" s="183" t="n">
        <v>0.5386</v>
      </c>
    </row>
    <row r="8298" customFormat="false" ht="16.4" hidden="false" customHeight="false" outlineLevel="0" collapsed="false">
      <c r="C8298" s="163" t="s">
        <v>5115</v>
      </c>
      <c r="D8298" s="163" t="s">
        <v>1362</v>
      </c>
      <c r="E8298" s="183" t="n">
        <v>0.5386</v>
      </c>
    </row>
    <row r="8299" customFormat="false" ht="16.4" hidden="false" customHeight="false" outlineLevel="0" collapsed="false">
      <c r="C8299" s="163" t="s">
        <v>5117</v>
      </c>
      <c r="D8299" s="163" t="s">
        <v>1362</v>
      </c>
      <c r="E8299" s="183" t="n">
        <v>0.5386</v>
      </c>
    </row>
    <row r="8300" customFormat="false" ht="16.4" hidden="false" customHeight="false" outlineLevel="0" collapsed="false">
      <c r="C8300" s="163" t="s">
        <v>5119</v>
      </c>
      <c r="D8300" s="163" t="s">
        <v>1362</v>
      </c>
      <c r="E8300" s="183" t="n">
        <v>0.5386</v>
      </c>
    </row>
    <row r="8301" customFormat="false" ht="16.4" hidden="false" customHeight="false" outlineLevel="0" collapsed="false">
      <c r="C8301" s="163" t="s">
        <v>5121</v>
      </c>
      <c r="D8301" s="163" t="s">
        <v>1362</v>
      </c>
      <c r="E8301" s="183" t="n">
        <v>0.5386</v>
      </c>
    </row>
    <row r="8302" customFormat="false" ht="16.4" hidden="false" customHeight="false" outlineLevel="0" collapsed="false">
      <c r="C8302" s="163" t="s">
        <v>5122</v>
      </c>
      <c r="D8302" s="163" t="s">
        <v>1362</v>
      </c>
      <c r="E8302" s="183" t="n">
        <v>0.5386</v>
      </c>
    </row>
    <row r="8303" customFormat="false" ht="16.4" hidden="false" customHeight="false" outlineLevel="0" collapsed="false">
      <c r="C8303" s="163" t="s">
        <v>5124</v>
      </c>
      <c r="D8303" s="163" t="s">
        <v>1362</v>
      </c>
      <c r="E8303" s="183" t="n">
        <v>0.5386</v>
      </c>
    </row>
    <row r="8304" customFormat="false" ht="16.4" hidden="false" customHeight="false" outlineLevel="0" collapsed="false">
      <c r="C8304" s="163" t="s">
        <v>2806</v>
      </c>
      <c r="D8304" s="163" t="s">
        <v>1362</v>
      </c>
      <c r="E8304" s="183" t="s">
        <v>5649</v>
      </c>
    </row>
    <row r="8305" customFormat="false" ht="16.4" hidden="false" customHeight="false" outlineLevel="0" collapsed="false">
      <c r="C8305" s="163" t="s">
        <v>13481</v>
      </c>
      <c r="D8305" s="163" t="s">
        <v>1362</v>
      </c>
      <c r="E8305" s="183" t="s">
        <v>5649</v>
      </c>
    </row>
    <row r="8306" customFormat="false" ht="16.4" hidden="false" customHeight="false" outlineLevel="0" collapsed="false">
      <c r="C8306" s="163" t="s">
        <v>13482</v>
      </c>
      <c r="D8306" s="163" t="s">
        <v>1362</v>
      </c>
      <c r="E8306" s="183" t="s">
        <v>5649</v>
      </c>
    </row>
    <row r="8307" customFormat="false" ht="16.4" hidden="false" customHeight="false" outlineLevel="0" collapsed="false">
      <c r="C8307" s="163" t="s">
        <v>13483</v>
      </c>
      <c r="D8307" s="163" t="s">
        <v>1362</v>
      </c>
      <c r="E8307" s="183" t="s">
        <v>5649</v>
      </c>
    </row>
    <row r="8308" customFormat="false" ht="16.4" hidden="false" customHeight="false" outlineLevel="0" collapsed="false">
      <c r="C8308" s="163" t="s">
        <v>13484</v>
      </c>
      <c r="D8308" s="163" t="s">
        <v>1362</v>
      </c>
      <c r="E8308" s="183" t="s">
        <v>5649</v>
      </c>
    </row>
    <row r="8309" customFormat="false" ht="16.4" hidden="false" customHeight="false" outlineLevel="0" collapsed="false">
      <c r="C8309" s="163" t="s">
        <v>13485</v>
      </c>
      <c r="D8309" s="163" t="s">
        <v>1362</v>
      </c>
      <c r="E8309" s="183" t="s">
        <v>5649</v>
      </c>
    </row>
    <row r="8310" customFormat="false" ht="16.4" hidden="false" customHeight="false" outlineLevel="0" collapsed="false">
      <c r="C8310" s="163" t="s">
        <v>13486</v>
      </c>
      <c r="D8310" s="163" t="s">
        <v>1362</v>
      </c>
      <c r="E8310" s="183" t="n">
        <v>0.5386</v>
      </c>
    </row>
    <row r="8311" customFormat="false" ht="16.4" hidden="false" customHeight="false" outlineLevel="0" collapsed="false">
      <c r="C8311" s="163" t="s">
        <v>2792</v>
      </c>
      <c r="D8311" s="163" t="s">
        <v>1362</v>
      </c>
      <c r="E8311" s="183" t="n">
        <v>0.5386</v>
      </c>
    </row>
    <row r="8312" customFormat="false" ht="16.4" hidden="false" customHeight="false" outlineLevel="0" collapsed="false">
      <c r="C8312" s="163" t="s">
        <v>2797</v>
      </c>
      <c r="D8312" s="163" t="s">
        <v>1362</v>
      </c>
      <c r="E8312" s="183" t="n">
        <v>0.5386</v>
      </c>
    </row>
    <row r="8313" customFormat="false" ht="16.4" hidden="false" customHeight="false" outlineLevel="0" collapsed="false">
      <c r="C8313" s="163" t="s">
        <v>2802</v>
      </c>
      <c r="D8313" s="163" t="s">
        <v>1362</v>
      </c>
      <c r="E8313" s="183" t="n">
        <v>0.5386</v>
      </c>
    </row>
    <row r="8314" customFormat="false" ht="16.4" hidden="false" customHeight="false" outlineLevel="0" collapsed="false">
      <c r="C8314" s="163" t="s">
        <v>5125</v>
      </c>
      <c r="D8314" s="163" t="s">
        <v>1362</v>
      </c>
      <c r="E8314" s="183" t="n">
        <v>0.5386</v>
      </c>
    </row>
    <row r="8315" customFormat="false" ht="16.4" hidden="false" customHeight="false" outlineLevel="0" collapsed="false">
      <c r="C8315" s="163" t="s">
        <v>5127</v>
      </c>
      <c r="D8315" s="163" t="s">
        <v>1362</v>
      </c>
      <c r="E8315" s="183" t="n">
        <v>0.5386</v>
      </c>
    </row>
    <row r="8316" customFormat="false" ht="16.4" hidden="false" customHeight="false" outlineLevel="0" collapsed="false">
      <c r="C8316" s="163" t="s">
        <v>5129</v>
      </c>
      <c r="D8316" s="163" t="s">
        <v>1362</v>
      </c>
      <c r="E8316" s="183" t="n">
        <v>0.5386</v>
      </c>
    </row>
    <row r="8317" customFormat="false" ht="16.4" hidden="false" customHeight="false" outlineLevel="0" collapsed="false">
      <c r="C8317" s="163" t="s">
        <v>5131</v>
      </c>
      <c r="D8317" s="163" t="s">
        <v>1362</v>
      </c>
      <c r="E8317" s="183" t="n">
        <v>0.5386</v>
      </c>
    </row>
    <row r="8318" customFormat="false" ht="16.4" hidden="false" customHeight="false" outlineLevel="0" collapsed="false">
      <c r="C8318" s="163" t="s">
        <v>5132</v>
      </c>
      <c r="D8318" s="163" t="s">
        <v>5649</v>
      </c>
      <c r="E8318" s="183" t="n">
        <v>0.5386</v>
      </c>
    </row>
    <row r="8319" customFormat="false" ht="16.4" hidden="false" customHeight="false" outlineLevel="0" collapsed="false">
      <c r="C8319" s="163" t="s">
        <v>5133</v>
      </c>
      <c r="D8319" s="163" t="s">
        <v>5649</v>
      </c>
      <c r="E8319" s="183" t="n">
        <v>0.5386</v>
      </c>
    </row>
    <row r="8320" customFormat="false" ht="16.4" hidden="false" customHeight="false" outlineLevel="0" collapsed="false">
      <c r="C8320" s="163" t="s">
        <v>5135</v>
      </c>
      <c r="D8320" s="163" t="s">
        <v>5649</v>
      </c>
      <c r="E8320" s="183" t="n">
        <v>0.5386</v>
      </c>
    </row>
    <row r="8321" customFormat="false" ht="16.4" hidden="false" customHeight="false" outlineLevel="0" collapsed="false">
      <c r="C8321" s="163" t="s">
        <v>5136</v>
      </c>
      <c r="D8321" s="163" t="s">
        <v>5649</v>
      </c>
      <c r="E8321" s="183" t="n">
        <v>0.5386</v>
      </c>
    </row>
    <row r="8322" customFormat="false" ht="16.4" hidden="false" customHeight="false" outlineLevel="0" collapsed="false">
      <c r="C8322" s="163" t="s">
        <v>5138</v>
      </c>
      <c r="D8322" s="163" t="s">
        <v>5649</v>
      </c>
      <c r="E8322" s="183" t="n">
        <v>0.5386</v>
      </c>
    </row>
    <row r="8323" customFormat="false" ht="16.4" hidden="false" customHeight="false" outlineLevel="0" collapsed="false">
      <c r="C8323" s="163" t="s">
        <v>5140</v>
      </c>
      <c r="D8323" s="163" t="s">
        <v>5649</v>
      </c>
      <c r="E8323" s="183" t="n">
        <v>0.5386</v>
      </c>
    </row>
    <row r="8324" customFormat="false" ht="16.4" hidden="false" customHeight="false" outlineLevel="0" collapsed="false">
      <c r="C8324" s="163" t="s">
        <v>5142</v>
      </c>
      <c r="D8324" s="163" t="s">
        <v>5649</v>
      </c>
      <c r="E8324" s="183" t="n">
        <v>0.5386</v>
      </c>
    </row>
    <row r="8325" customFormat="false" ht="16.4" hidden="false" customHeight="false" outlineLevel="0" collapsed="false">
      <c r="C8325" s="163" t="s">
        <v>5143</v>
      </c>
      <c r="D8325" s="163" t="s">
        <v>5649</v>
      </c>
      <c r="E8325" s="183" t="n">
        <v>0.5386</v>
      </c>
    </row>
    <row r="8326" customFormat="false" ht="16.4" hidden="false" customHeight="false" outlineLevel="0" collapsed="false">
      <c r="C8326" s="163" t="s">
        <v>5144</v>
      </c>
      <c r="D8326" s="163" t="s">
        <v>5649</v>
      </c>
      <c r="E8326" s="183" t="n">
        <v>0.5386</v>
      </c>
    </row>
    <row r="8327" customFormat="false" ht="16.4" hidden="false" customHeight="false" outlineLevel="0" collapsed="false">
      <c r="C8327" s="163" t="s">
        <v>5145</v>
      </c>
      <c r="D8327" s="163" t="s">
        <v>5649</v>
      </c>
      <c r="E8327" s="183" t="n">
        <v>0.5386</v>
      </c>
    </row>
    <row r="8328" customFormat="false" ht="16.4" hidden="false" customHeight="false" outlineLevel="0" collapsed="false">
      <c r="C8328" s="163" t="s">
        <v>5146</v>
      </c>
      <c r="D8328" s="163" t="s">
        <v>5649</v>
      </c>
      <c r="E8328" s="183" t="n">
        <v>0.5386</v>
      </c>
    </row>
    <row r="8329" customFormat="false" ht="16.4" hidden="false" customHeight="false" outlineLevel="0" collapsed="false">
      <c r="C8329" s="163" t="s">
        <v>5148</v>
      </c>
      <c r="D8329" s="163" t="s">
        <v>5649</v>
      </c>
      <c r="E8329" s="183" t="n">
        <v>0.5386</v>
      </c>
    </row>
    <row r="8330" customFormat="false" ht="16.4" hidden="false" customHeight="false" outlineLevel="0" collapsed="false">
      <c r="C8330" s="163" t="s">
        <v>5150</v>
      </c>
      <c r="D8330" s="163" t="s">
        <v>5649</v>
      </c>
      <c r="E8330" s="183" t="n">
        <v>0.5386</v>
      </c>
    </row>
    <row r="8331" customFormat="false" ht="16.4" hidden="false" customHeight="false" outlineLevel="0" collapsed="false">
      <c r="C8331" s="163" t="s">
        <v>5152</v>
      </c>
      <c r="D8331" s="163" t="s">
        <v>5649</v>
      </c>
      <c r="E8331" s="183" t="n">
        <v>0.5386</v>
      </c>
    </row>
    <row r="8332" customFormat="false" ht="16.4" hidden="false" customHeight="false" outlineLevel="0" collapsed="false">
      <c r="C8332" s="163" t="s">
        <v>5154</v>
      </c>
      <c r="D8332" s="163" t="s">
        <v>5649</v>
      </c>
      <c r="E8332" s="183" t="n">
        <v>0.5386</v>
      </c>
    </row>
    <row r="8333" customFormat="false" ht="16.4" hidden="false" customHeight="false" outlineLevel="0" collapsed="false">
      <c r="C8333" s="163" t="s">
        <v>2812</v>
      </c>
      <c r="D8333" s="163" t="s">
        <v>5649</v>
      </c>
      <c r="E8333" s="183" t="s">
        <v>5649</v>
      </c>
    </row>
    <row r="8334" customFormat="false" ht="16.4" hidden="false" customHeight="false" outlineLevel="0" collapsed="false">
      <c r="C8334" s="163" t="s">
        <v>2816</v>
      </c>
      <c r="D8334" s="163" t="s">
        <v>5649</v>
      </c>
      <c r="E8334" s="183" t="s">
        <v>5649</v>
      </c>
    </row>
    <row r="8335" customFormat="false" ht="16.4" hidden="false" customHeight="false" outlineLevel="0" collapsed="false">
      <c r="C8335" s="163" t="s">
        <v>2820</v>
      </c>
      <c r="D8335" s="163" t="s">
        <v>5649</v>
      </c>
      <c r="E8335" s="183" t="s">
        <v>5649</v>
      </c>
    </row>
    <row r="8336" customFormat="false" ht="16.4" hidden="false" customHeight="false" outlineLevel="0" collapsed="false">
      <c r="C8336" s="163" t="s">
        <v>2827</v>
      </c>
      <c r="D8336" s="163" t="s">
        <v>5649</v>
      </c>
      <c r="E8336" s="183" t="s">
        <v>5649</v>
      </c>
    </row>
    <row r="8337" customFormat="false" ht="16.4" hidden="false" customHeight="false" outlineLevel="0" collapsed="false">
      <c r="C8337" s="163" t="s">
        <v>2832</v>
      </c>
      <c r="D8337" s="163" t="s">
        <v>5649</v>
      </c>
      <c r="E8337" s="183" t="s">
        <v>5649</v>
      </c>
    </row>
    <row r="8338" customFormat="false" ht="16.4" hidden="false" customHeight="false" outlineLevel="0" collapsed="false">
      <c r="C8338" s="163" t="s">
        <v>2837</v>
      </c>
      <c r="D8338" s="163" t="s">
        <v>5649</v>
      </c>
      <c r="E8338" s="183" t="s">
        <v>5649</v>
      </c>
    </row>
    <row r="8339" customFormat="false" ht="16.4" hidden="false" customHeight="false" outlineLevel="0" collapsed="false">
      <c r="C8339" s="163" t="s">
        <v>2842</v>
      </c>
      <c r="D8339" s="163" t="s">
        <v>5649</v>
      </c>
      <c r="E8339" s="183" t="s">
        <v>5649</v>
      </c>
    </row>
    <row r="8340" customFormat="false" ht="16.4" hidden="false" customHeight="false" outlineLevel="0" collapsed="false">
      <c r="C8340" s="163" t="s">
        <v>2847</v>
      </c>
      <c r="D8340" s="163" t="s">
        <v>5649</v>
      </c>
      <c r="E8340" s="183" t="s">
        <v>5649</v>
      </c>
    </row>
    <row r="8341" customFormat="false" ht="16.4" hidden="false" customHeight="false" outlineLevel="0" collapsed="false">
      <c r="C8341" s="163" t="s">
        <v>2851</v>
      </c>
      <c r="D8341" s="163" t="s">
        <v>5649</v>
      </c>
      <c r="E8341" s="183" t="s">
        <v>5649</v>
      </c>
    </row>
    <row r="8342" customFormat="false" ht="16.4" hidden="false" customHeight="false" outlineLevel="0" collapsed="false">
      <c r="C8342" s="163" t="s">
        <v>2856</v>
      </c>
      <c r="D8342" s="163" t="s">
        <v>5649</v>
      </c>
      <c r="E8342" s="183" t="s">
        <v>5649</v>
      </c>
    </row>
    <row r="8343" customFormat="false" ht="16.4" hidden="false" customHeight="false" outlineLevel="0" collapsed="false">
      <c r="C8343" s="163" t="s">
        <v>2861</v>
      </c>
      <c r="D8343" s="163" t="s">
        <v>5649</v>
      </c>
      <c r="E8343" s="183" t="s">
        <v>5649</v>
      </c>
    </row>
    <row r="8344" customFormat="false" ht="16.4" hidden="false" customHeight="false" outlineLevel="0" collapsed="false">
      <c r="C8344" s="163" t="s">
        <v>2865</v>
      </c>
      <c r="D8344" s="163" t="s">
        <v>5649</v>
      </c>
      <c r="E8344" s="183" t="s">
        <v>5649</v>
      </c>
    </row>
    <row r="8345" customFormat="false" ht="16.4" hidden="false" customHeight="false" outlineLevel="0" collapsed="false">
      <c r="C8345" s="163" t="s">
        <v>2870</v>
      </c>
      <c r="D8345" s="163" t="s">
        <v>5649</v>
      </c>
      <c r="E8345" s="183" t="s">
        <v>5649</v>
      </c>
    </row>
    <row r="8346" customFormat="false" ht="16.4" hidden="false" customHeight="false" outlineLevel="0" collapsed="false">
      <c r="C8346" s="163" t="s">
        <v>2875</v>
      </c>
      <c r="D8346" s="163" t="s">
        <v>5649</v>
      </c>
      <c r="E8346" s="183" t="s">
        <v>5649</v>
      </c>
    </row>
    <row r="8347" customFormat="false" ht="16.4" hidden="false" customHeight="false" outlineLevel="0" collapsed="false">
      <c r="C8347" s="163" t="s">
        <v>2879</v>
      </c>
      <c r="D8347" s="163" t="s">
        <v>5649</v>
      </c>
      <c r="E8347" s="183" t="s">
        <v>5649</v>
      </c>
    </row>
    <row r="8348" customFormat="false" ht="16.4" hidden="false" customHeight="false" outlineLevel="0" collapsed="false">
      <c r="C8348" s="163" t="s">
        <v>2884</v>
      </c>
      <c r="D8348" s="163" t="s">
        <v>5649</v>
      </c>
      <c r="E8348" s="183" t="s">
        <v>5649</v>
      </c>
    </row>
    <row r="8349" customFormat="false" ht="16.4" hidden="false" customHeight="false" outlineLevel="0" collapsed="false">
      <c r="C8349" s="163" t="s">
        <v>2889</v>
      </c>
      <c r="D8349" s="163" t="s">
        <v>5649</v>
      </c>
      <c r="E8349" s="183" t="s">
        <v>5649</v>
      </c>
    </row>
    <row r="8350" customFormat="false" ht="16.4" hidden="false" customHeight="false" outlineLevel="0" collapsed="false">
      <c r="C8350" s="163" t="s">
        <v>2893</v>
      </c>
      <c r="D8350" s="163" t="s">
        <v>5649</v>
      </c>
      <c r="E8350" s="183" t="s">
        <v>5649</v>
      </c>
    </row>
    <row r="8351" customFormat="false" ht="16.4" hidden="false" customHeight="false" outlineLevel="0" collapsed="false">
      <c r="C8351" s="163" t="s">
        <v>2897</v>
      </c>
      <c r="D8351" s="163" t="s">
        <v>5649</v>
      </c>
      <c r="E8351" s="183" t="s">
        <v>5649</v>
      </c>
    </row>
    <row r="8352" customFormat="false" ht="16.4" hidden="false" customHeight="false" outlineLevel="0" collapsed="false">
      <c r="C8352" s="163" t="s">
        <v>2901</v>
      </c>
      <c r="D8352" s="163" t="s">
        <v>5649</v>
      </c>
      <c r="E8352" s="183" t="s">
        <v>5649</v>
      </c>
    </row>
    <row r="8353" customFormat="false" ht="16.4" hidden="false" customHeight="false" outlineLevel="0" collapsed="false">
      <c r="C8353" s="163" t="s">
        <v>2905</v>
      </c>
      <c r="D8353" s="163" t="s">
        <v>5649</v>
      </c>
      <c r="E8353" s="183" t="s">
        <v>5649</v>
      </c>
    </row>
    <row r="8354" customFormat="false" ht="16.4" hidden="false" customHeight="false" outlineLevel="0" collapsed="false">
      <c r="C8354" s="163" t="s">
        <v>2910</v>
      </c>
      <c r="D8354" s="163" t="s">
        <v>5649</v>
      </c>
      <c r="E8354" s="183" t="s">
        <v>5649</v>
      </c>
    </row>
    <row r="8355" customFormat="false" ht="16.4" hidden="false" customHeight="false" outlineLevel="0" collapsed="false">
      <c r="C8355" s="163" t="s">
        <v>2915</v>
      </c>
      <c r="D8355" s="163" t="s">
        <v>5649</v>
      </c>
      <c r="E8355" s="183" t="s">
        <v>5649</v>
      </c>
    </row>
    <row r="8356" customFormat="false" ht="16.4" hidden="false" customHeight="false" outlineLevel="0" collapsed="false">
      <c r="C8356" s="163" t="s">
        <v>2920</v>
      </c>
      <c r="D8356" s="163" t="s">
        <v>5649</v>
      </c>
      <c r="E8356" s="183" t="s">
        <v>5649</v>
      </c>
    </row>
    <row r="8357" customFormat="false" ht="16.4" hidden="false" customHeight="false" outlineLevel="0" collapsed="false">
      <c r="C8357" s="163" t="s">
        <v>2925</v>
      </c>
      <c r="D8357" s="163" t="s">
        <v>5649</v>
      </c>
      <c r="E8357" s="183" t="s">
        <v>5649</v>
      </c>
    </row>
    <row r="8358" customFormat="false" ht="16.4" hidden="false" customHeight="false" outlineLevel="0" collapsed="false">
      <c r="C8358" s="163" t="s">
        <v>2929</v>
      </c>
      <c r="D8358" s="163" t="s">
        <v>5649</v>
      </c>
      <c r="E8358" s="183" t="s">
        <v>5649</v>
      </c>
    </row>
    <row r="8359" customFormat="false" ht="16.4" hidden="false" customHeight="false" outlineLevel="0" collapsed="false">
      <c r="C8359" s="163" t="s">
        <v>2934</v>
      </c>
      <c r="D8359" s="163" t="s">
        <v>5649</v>
      </c>
      <c r="E8359" s="183" t="s">
        <v>5649</v>
      </c>
    </row>
    <row r="8360" customFormat="false" ht="16.4" hidden="false" customHeight="false" outlineLevel="0" collapsed="false">
      <c r="C8360" s="163" t="s">
        <v>2939</v>
      </c>
      <c r="D8360" s="163" t="s">
        <v>5649</v>
      </c>
      <c r="E8360" s="183" t="s">
        <v>5649</v>
      </c>
    </row>
    <row r="8361" customFormat="false" ht="16.4" hidden="false" customHeight="false" outlineLevel="0" collapsed="false">
      <c r="C8361" s="163" t="s">
        <v>2943</v>
      </c>
      <c r="D8361" s="163" t="s">
        <v>5649</v>
      </c>
      <c r="E8361" s="183" t="s">
        <v>5649</v>
      </c>
    </row>
    <row r="8362" customFormat="false" ht="16.4" hidden="false" customHeight="false" outlineLevel="0" collapsed="false">
      <c r="C8362" s="163" t="s">
        <v>2947</v>
      </c>
      <c r="D8362" s="163" t="s">
        <v>5649</v>
      </c>
      <c r="E8362" s="183" t="s">
        <v>5649</v>
      </c>
    </row>
    <row r="8363" customFormat="false" ht="16.4" hidden="false" customHeight="false" outlineLevel="0" collapsed="false">
      <c r="C8363" s="163" t="s">
        <v>2951</v>
      </c>
      <c r="D8363" s="163" t="s">
        <v>5649</v>
      </c>
      <c r="E8363" s="183" t="s">
        <v>5649</v>
      </c>
    </row>
    <row r="8364" customFormat="false" ht="16.4" hidden="false" customHeight="false" outlineLevel="0" collapsed="false">
      <c r="C8364" s="163" t="s">
        <v>2955</v>
      </c>
      <c r="D8364" s="163" t="s">
        <v>5649</v>
      </c>
      <c r="E8364" s="183" t="s">
        <v>5649</v>
      </c>
    </row>
    <row r="8365" customFormat="false" ht="16.4" hidden="false" customHeight="false" outlineLevel="0" collapsed="false">
      <c r="C8365" s="163" t="s">
        <v>2959</v>
      </c>
      <c r="D8365" s="163" t="s">
        <v>5649</v>
      </c>
      <c r="E8365" s="183" t="s">
        <v>5649</v>
      </c>
    </row>
    <row r="8366" customFormat="false" ht="16.4" hidden="false" customHeight="false" outlineLevel="0" collapsed="false">
      <c r="C8366" s="163" t="s">
        <v>2964</v>
      </c>
      <c r="D8366" s="163" t="s">
        <v>5649</v>
      </c>
      <c r="E8366" s="183" t="s">
        <v>5649</v>
      </c>
    </row>
    <row r="8367" customFormat="false" ht="16.4" hidden="false" customHeight="false" outlineLevel="0" collapsed="false">
      <c r="C8367" s="163" t="s">
        <v>2969</v>
      </c>
      <c r="D8367" s="163" t="s">
        <v>5649</v>
      </c>
      <c r="E8367" s="183" t="s">
        <v>5649</v>
      </c>
    </row>
    <row r="8368" customFormat="false" ht="16.4" hidden="false" customHeight="false" outlineLevel="0" collapsed="false">
      <c r="C8368" s="163" t="s">
        <v>2975</v>
      </c>
      <c r="D8368" s="163" t="s">
        <v>5649</v>
      </c>
      <c r="E8368" s="183" t="s">
        <v>5649</v>
      </c>
    </row>
    <row r="8369" customFormat="false" ht="16.4" hidden="false" customHeight="false" outlineLevel="0" collapsed="false">
      <c r="C8369" s="163" t="s">
        <v>2980</v>
      </c>
      <c r="D8369" s="163" t="s">
        <v>5649</v>
      </c>
      <c r="E8369" s="183" t="s">
        <v>5649</v>
      </c>
    </row>
    <row r="8370" customFormat="false" ht="16.4" hidden="false" customHeight="false" outlineLevel="0" collapsed="false">
      <c r="C8370" s="163" t="s">
        <v>2985</v>
      </c>
      <c r="D8370" s="163" t="s">
        <v>5649</v>
      </c>
      <c r="E8370" s="183" t="s">
        <v>5649</v>
      </c>
    </row>
    <row r="8371" customFormat="false" ht="16.4" hidden="false" customHeight="false" outlineLevel="0" collapsed="false">
      <c r="C8371" s="163" t="s">
        <v>2990</v>
      </c>
      <c r="D8371" s="163" t="s">
        <v>5649</v>
      </c>
      <c r="E8371" s="183" t="s">
        <v>5649</v>
      </c>
    </row>
    <row r="8372" customFormat="false" ht="16.4" hidden="false" customHeight="false" outlineLevel="0" collapsed="false">
      <c r="C8372" s="163" t="s">
        <v>2995</v>
      </c>
      <c r="D8372" s="163" t="s">
        <v>5649</v>
      </c>
      <c r="E8372" s="183" t="s">
        <v>5649</v>
      </c>
    </row>
    <row r="8373" customFormat="false" ht="16.4" hidden="false" customHeight="false" outlineLevel="0" collapsed="false">
      <c r="C8373" s="163" t="s">
        <v>3000</v>
      </c>
      <c r="D8373" s="163" t="s">
        <v>5649</v>
      </c>
      <c r="E8373" s="183" t="s">
        <v>5649</v>
      </c>
    </row>
    <row r="8374" customFormat="false" ht="16.4" hidden="false" customHeight="false" outlineLevel="0" collapsed="false">
      <c r="C8374" s="163" t="s">
        <v>3005</v>
      </c>
      <c r="D8374" s="163" t="s">
        <v>5649</v>
      </c>
      <c r="E8374" s="183" t="s">
        <v>5649</v>
      </c>
    </row>
    <row r="8375" customFormat="false" ht="16.4" hidden="false" customHeight="false" outlineLevel="0" collapsed="false">
      <c r="C8375" s="163" t="s">
        <v>3010</v>
      </c>
      <c r="D8375" s="163" t="s">
        <v>5649</v>
      </c>
      <c r="E8375" s="183" t="s">
        <v>5649</v>
      </c>
    </row>
    <row r="8376" customFormat="false" ht="16.4" hidden="false" customHeight="false" outlineLevel="0" collapsed="false">
      <c r="C8376" s="163" t="s">
        <v>3015</v>
      </c>
      <c r="D8376" s="163" t="s">
        <v>5649</v>
      </c>
      <c r="E8376" s="183" t="s">
        <v>5649</v>
      </c>
    </row>
    <row r="8377" customFormat="false" ht="16.4" hidden="false" customHeight="false" outlineLevel="0" collapsed="false">
      <c r="C8377" s="163" t="s">
        <v>3022</v>
      </c>
      <c r="D8377" s="163" t="s">
        <v>5649</v>
      </c>
      <c r="E8377" s="183" t="s">
        <v>5649</v>
      </c>
    </row>
    <row r="8378" customFormat="false" ht="16.4" hidden="false" customHeight="false" outlineLevel="0" collapsed="false">
      <c r="C8378" s="163" t="s">
        <v>3027</v>
      </c>
      <c r="D8378" s="163" t="s">
        <v>5649</v>
      </c>
      <c r="E8378" s="183" t="s">
        <v>5649</v>
      </c>
    </row>
    <row r="8379" customFormat="false" ht="16.4" hidden="false" customHeight="false" outlineLevel="0" collapsed="false">
      <c r="C8379" s="163" t="s">
        <v>13487</v>
      </c>
      <c r="D8379" s="163" t="s">
        <v>5649</v>
      </c>
      <c r="E8379" s="183" t="s">
        <v>5649</v>
      </c>
    </row>
    <row r="8380" customFormat="false" ht="16.4" hidden="false" customHeight="false" outlineLevel="0" collapsed="false">
      <c r="C8380" s="163" t="s">
        <v>3032</v>
      </c>
      <c r="D8380" s="163" t="s">
        <v>5649</v>
      </c>
      <c r="E8380" s="183" t="s">
        <v>5649</v>
      </c>
    </row>
    <row r="8381" customFormat="false" ht="16.4" hidden="false" customHeight="false" outlineLevel="0" collapsed="false">
      <c r="C8381" s="163" t="s">
        <v>3037</v>
      </c>
      <c r="D8381" s="163" t="s">
        <v>5649</v>
      </c>
      <c r="E8381" s="183" t="s">
        <v>5649</v>
      </c>
    </row>
    <row r="8382" customFormat="false" ht="16.4" hidden="false" customHeight="false" outlineLevel="0" collapsed="false">
      <c r="C8382" s="163" t="s">
        <v>3042</v>
      </c>
      <c r="D8382" s="163" t="s">
        <v>5649</v>
      </c>
      <c r="E8382" s="183" t="s">
        <v>5649</v>
      </c>
    </row>
    <row r="8383" customFormat="false" ht="16.4" hidden="false" customHeight="false" outlineLevel="0" collapsed="false">
      <c r="C8383" s="163" t="s">
        <v>3047</v>
      </c>
      <c r="D8383" s="163" t="s">
        <v>5649</v>
      </c>
      <c r="E8383" s="183" t="s">
        <v>5649</v>
      </c>
    </row>
    <row r="8384" customFormat="false" ht="16.4" hidden="false" customHeight="false" outlineLevel="0" collapsed="false">
      <c r="C8384" s="163" t="s">
        <v>3052</v>
      </c>
      <c r="D8384" s="163" t="s">
        <v>5649</v>
      </c>
      <c r="E8384" s="183" t="s">
        <v>5649</v>
      </c>
    </row>
    <row r="8385" customFormat="false" ht="16.4" hidden="false" customHeight="false" outlineLevel="0" collapsed="false">
      <c r="C8385" s="163" t="s">
        <v>3057</v>
      </c>
      <c r="D8385" s="163" t="s">
        <v>5649</v>
      </c>
      <c r="E8385" s="183" t="s">
        <v>5649</v>
      </c>
    </row>
    <row r="8386" customFormat="false" ht="16.4" hidden="false" customHeight="false" outlineLevel="0" collapsed="false">
      <c r="C8386" s="163" t="s">
        <v>3065</v>
      </c>
      <c r="D8386" s="163" t="s">
        <v>5649</v>
      </c>
      <c r="E8386" s="183" t="s">
        <v>5649</v>
      </c>
    </row>
    <row r="8387" customFormat="false" ht="16.4" hidden="false" customHeight="false" outlineLevel="0" collapsed="false">
      <c r="C8387" s="163" t="s">
        <v>3070</v>
      </c>
      <c r="D8387" s="163" t="s">
        <v>5649</v>
      </c>
      <c r="E8387" s="183" t="s">
        <v>5649</v>
      </c>
    </row>
    <row r="8388" customFormat="false" ht="16.4" hidden="false" customHeight="false" outlineLevel="0" collapsed="false">
      <c r="C8388" s="163" t="s">
        <v>3074</v>
      </c>
      <c r="D8388" s="163" t="s">
        <v>5649</v>
      </c>
      <c r="E8388" s="183" t="s">
        <v>5649</v>
      </c>
    </row>
    <row r="8389" customFormat="false" ht="16.4" hidden="false" customHeight="false" outlineLevel="0" collapsed="false">
      <c r="C8389" s="163" t="s">
        <v>3079</v>
      </c>
      <c r="D8389" s="163" t="s">
        <v>5649</v>
      </c>
      <c r="E8389" s="183" t="s">
        <v>5649</v>
      </c>
    </row>
    <row r="8390" customFormat="false" ht="16.4" hidden="false" customHeight="false" outlineLevel="0" collapsed="false">
      <c r="C8390" s="163" t="s">
        <v>13488</v>
      </c>
      <c r="D8390" s="163" t="s">
        <v>5649</v>
      </c>
      <c r="E8390" s="183" t="s">
        <v>5649</v>
      </c>
    </row>
    <row r="8391" customFormat="false" ht="16.4" hidden="false" customHeight="false" outlineLevel="0" collapsed="false">
      <c r="C8391" s="163" t="s">
        <v>13489</v>
      </c>
      <c r="D8391" s="163" t="s">
        <v>5649</v>
      </c>
      <c r="E8391" s="183" t="s">
        <v>5649</v>
      </c>
    </row>
    <row r="8392" customFormat="false" ht="16.4" hidden="false" customHeight="false" outlineLevel="0" collapsed="false">
      <c r="C8392" s="163" t="s">
        <v>13490</v>
      </c>
      <c r="D8392" s="163" t="s">
        <v>5649</v>
      </c>
      <c r="E8392" s="183" t="s">
        <v>5649</v>
      </c>
    </row>
    <row r="8393" customFormat="false" ht="16.4" hidden="false" customHeight="false" outlineLevel="0" collapsed="false">
      <c r="C8393" s="163" t="s">
        <v>13491</v>
      </c>
      <c r="D8393" s="163" t="s">
        <v>5649</v>
      </c>
      <c r="E8393" s="183" t="s">
        <v>5649</v>
      </c>
    </row>
    <row r="8394" customFormat="false" ht="16.4" hidden="false" customHeight="false" outlineLevel="0" collapsed="false">
      <c r="C8394" s="163" t="s">
        <v>13492</v>
      </c>
      <c r="D8394" s="163" t="s">
        <v>5649</v>
      </c>
      <c r="E8394" s="183" t="s">
        <v>5649</v>
      </c>
    </row>
    <row r="8395" customFormat="false" ht="16.4" hidden="false" customHeight="false" outlineLevel="0" collapsed="false">
      <c r="C8395" s="163" t="s">
        <v>13493</v>
      </c>
      <c r="D8395" s="163" t="s">
        <v>5649</v>
      </c>
      <c r="E8395" s="183" t="s">
        <v>5649</v>
      </c>
    </row>
    <row r="8396" customFormat="false" ht="16.4" hidden="false" customHeight="false" outlineLevel="0" collapsed="false">
      <c r="C8396" s="163" t="s">
        <v>13494</v>
      </c>
      <c r="D8396" s="163" t="s">
        <v>5649</v>
      </c>
      <c r="E8396" s="183" t="s">
        <v>5649</v>
      </c>
    </row>
    <row r="8397" customFormat="false" ht="16.4" hidden="false" customHeight="false" outlineLevel="0" collapsed="false">
      <c r="C8397" s="163" t="s">
        <v>13495</v>
      </c>
      <c r="D8397" s="163" t="s">
        <v>5649</v>
      </c>
      <c r="E8397" s="183" t="s">
        <v>5649</v>
      </c>
    </row>
    <row r="8398" customFormat="false" ht="16.4" hidden="false" customHeight="false" outlineLevel="0" collapsed="false">
      <c r="C8398" s="163" t="s">
        <v>13496</v>
      </c>
      <c r="D8398" s="163" t="s">
        <v>5649</v>
      </c>
      <c r="E8398" s="183" t="s">
        <v>5649</v>
      </c>
    </row>
    <row r="8399" customFormat="false" ht="16.4" hidden="false" customHeight="false" outlineLevel="0" collapsed="false">
      <c r="C8399" s="163" t="s">
        <v>13497</v>
      </c>
      <c r="D8399" s="163" t="s">
        <v>5649</v>
      </c>
      <c r="E8399" s="183" t="s">
        <v>5649</v>
      </c>
    </row>
    <row r="8400" customFormat="false" ht="16.4" hidden="false" customHeight="false" outlineLevel="0" collapsed="false">
      <c r="C8400" s="163" t="s">
        <v>13498</v>
      </c>
      <c r="D8400" s="163" t="s">
        <v>5649</v>
      </c>
      <c r="E8400" s="183" t="s">
        <v>5649</v>
      </c>
    </row>
    <row r="8401" customFormat="false" ht="16.4" hidden="false" customHeight="false" outlineLevel="0" collapsed="false">
      <c r="C8401" s="163" t="s">
        <v>13499</v>
      </c>
      <c r="D8401" s="163" t="s">
        <v>5649</v>
      </c>
      <c r="E8401" s="183" t="s">
        <v>5649</v>
      </c>
    </row>
    <row r="8402" customFormat="false" ht="16.4" hidden="false" customHeight="false" outlineLevel="0" collapsed="false">
      <c r="C8402" s="163" t="s">
        <v>13500</v>
      </c>
      <c r="D8402" s="163" t="s">
        <v>5649</v>
      </c>
      <c r="E8402" s="183" t="s">
        <v>5649</v>
      </c>
    </row>
    <row r="8403" customFormat="false" ht="16.4" hidden="false" customHeight="false" outlineLevel="0" collapsed="false">
      <c r="C8403" s="163" t="s">
        <v>13501</v>
      </c>
      <c r="D8403" s="163" t="s">
        <v>5649</v>
      </c>
      <c r="E8403" s="183" t="s">
        <v>5649</v>
      </c>
    </row>
    <row r="8404" customFormat="false" ht="16.4" hidden="false" customHeight="false" outlineLevel="0" collapsed="false">
      <c r="C8404" s="163" t="s">
        <v>13502</v>
      </c>
      <c r="D8404" s="163" t="s">
        <v>5649</v>
      </c>
      <c r="E8404" s="183" t="s">
        <v>5649</v>
      </c>
    </row>
    <row r="8405" customFormat="false" ht="16.4" hidden="false" customHeight="false" outlineLevel="0" collapsed="false">
      <c r="C8405" s="163" t="s">
        <v>13503</v>
      </c>
      <c r="D8405" s="163" t="s">
        <v>5649</v>
      </c>
      <c r="E8405" s="183" t="s">
        <v>5649</v>
      </c>
    </row>
    <row r="8406" customFormat="false" ht="16.4" hidden="false" customHeight="false" outlineLevel="0" collapsed="false">
      <c r="C8406" s="163" t="s">
        <v>13504</v>
      </c>
      <c r="D8406" s="163" t="s">
        <v>5649</v>
      </c>
      <c r="E8406" s="183" t="s">
        <v>5649</v>
      </c>
    </row>
    <row r="8407" customFormat="false" ht="16.4" hidden="false" customHeight="false" outlineLevel="0" collapsed="false">
      <c r="C8407" s="163" t="s">
        <v>13505</v>
      </c>
      <c r="D8407" s="163" t="s">
        <v>5649</v>
      </c>
      <c r="E8407" s="183" t="s">
        <v>5649</v>
      </c>
    </row>
    <row r="8408" customFormat="false" ht="16.4" hidden="false" customHeight="false" outlineLevel="0" collapsed="false">
      <c r="C8408" s="163" t="s">
        <v>13506</v>
      </c>
      <c r="D8408" s="163" t="s">
        <v>5649</v>
      </c>
      <c r="E8408" s="183" t="s">
        <v>5649</v>
      </c>
    </row>
    <row r="8409" customFormat="false" ht="16.4" hidden="false" customHeight="false" outlineLevel="0" collapsed="false">
      <c r="C8409" s="163" t="s">
        <v>13507</v>
      </c>
      <c r="D8409" s="163" t="s">
        <v>5649</v>
      </c>
      <c r="E8409" s="183" t="s">
        <v>5649</v>
      </c>
    </row>
    <row r="8410" customFormat="false" ht="16.4" hidden="false" customHeight="false" outlineLevel="0" collapsed="false">
      <c r="C8410" s="163" t="s">
        <v>13508</v>
      </c>
      <c r="D8410" s="163" t="s">
        <v>5649</v>
      </c>
      <c r="E8410" s="183" t="s">
        <v>5649</v>
      </c>
    </row>
    <row r="8411" customFormat="false" ht="16.4" hidden="false" customHeight="false" outlineLevel="0" collapsed="false">
      <c r="C8411" s="163" t="s">
        <v>13509</v>
      </c>
      <c r="D8411" s="163" t="s">
        <v>5649</v>
      </c>
      <c r="E8411" s="183" t="s">
        <v>5649</v>
      </c>
    </row>
    <row r="8412" customFormat="false" ht="16.4" hidden="false" customHeight="false" outlineLevel="0" collapsed="false">
      <c r="C8412" s="163" t="s">
        <v>13510</v>
      </c>
      <c r="D8412" s="163" t="s">
        <v>5649</v>
      </c>
      <c r="E8412" s="183" t="s">
        <v>5649</v>
      </c>
    </row>
    <row r="8413" customFormat="false" ht="16.4" hidden="false" customHeight="false" outlineLevel="0" collapsed="false">
      <c r="C8413" s="163" t="s">
        <v>13511</v>
      </c>
      <c r="D8413" s="163" t="s">
        <v>5649</v>
      </c>
      <c r="E8413" s="183" t="s">
        <v>5649</v>
      </c>
    </row>
    <row r="8414" customFormat="false" ht="16.4" hidden="false" customHeight="false" outlineLevel="0" collapsed="false">
      <c r="C8414" s="163" t="s">
        <v>13512</v>
      </c>
      <c r="D8414" s="163" t="s">
        <v>5649</v>
      </c>
      <c r="E8414" s="183" t="s">
        <v>5649</v>
      </c>
    </row>
    <row r="8415" customFormat="false" ht="16.4" hidden="false" customHeight="false" outlineLevel="0" collapsed="false">
      <c r="C8415" s="163" t="s">
        <v>13513</v>
      </c>
      <c r="D8415" s="163" t="s">
        <v>5649</v>
      </c>
      <c r="E8415" s="183" t="s">
        <v>5649</v>
      </c>
    </row>
    <row r="8416" customFormat="false" ht="16.4" hidden="false" customHeight="false" outlineLevel="0" collapsed="false">
      <c r="C8416" s="163" t="s">
        <v>13514</v>
      </c>
      <c r="D8416" s="163" t="s">
        <v>5649</v>
      </c>
      <c r="E8416" s="183" t="s">
        <v>5649</v>
      </c>
    </row>
    <row r="8417" customFormat="false" ht="16.4" hidden="false" customHeight="false" outlineLevel="0" collapsed="false">
      <c r="C8417" s="163" t="s">
        <v>13515</v>
      </c>
      <c r="D8417" s="163" t="s">
        <v>5649</v>
      </c>
      <c r="E8417" s="183" t="s">
        <v>5649</v>
      </c>
    </row>
    <row r="8418" customFormat="false" ht="16.4" hidden="false" customHeight="false" outlineLevel="0" collapsed="false">
      <c r="C8418" s="163" t="s">
        <v>13516</v>
      </c>
      <c r="D8418" s="163" t="s">
        <v>1364</v>
      </c>
      <c r="E8418" s="183" t="s">
        <v>5649</v>
      </c>
    </row>
    <row r="8419" customFormat="false" ht="16.4" hidden="false" customHeight="false" outlineLevel="0" collapsed="false">
      <c r="C8419" s="163" t="s">
        <v>13517</v>
      </c>
      <c r="D8419" s="163" t="s">
        <v>1366</v>
      </c>
      <c r="E8419" s="183" t="s">
        <v>5649</v>
      </c>
    </row>
    <row r="8420" customFormat="false" ht="16.4" hidden="false" customHeight="false" outlineLevel="0" collapsed="false">
      <c r="C8420" s="163" t="s">
        <v>13518</v>
      </c>
      <c r="D8420" s="163" t="s">
        <v>1368</v>
      </c>
      <c r="E8420" s="183" t="s">
        <v>5649</v>
      </c>
    </row>
    <row r="8421" customFormat="false" ht="16.4" hidden="false" customHeight="false" outlineLevel="0" collapsed="false">
      <c r="C8421" s="163" t="s">
        <v>13519</v>
      </c>
      <c r="D8421" s="163" t="s">
        <v>1370</v>
      </c>
      <c r="E8421" s="183" t="s">
        <v>5649</v>
      </c>
    </row>
    <row r="8422" customFormat="false" ht="16.4" hidden="false" customHeight="false" outlineLevel="0" collapsed="false">
      <c r="C8422" s="163" t="s">
        <v>13520</v>
      </c>
      <c r="D8422" s="163" t="s">
        <v>1370</v>
      </c>
      <c r="E8422" s="183" t="s">
        <v>5649</v>
      </c>
    </row>
    <row r="8423" customFormat="false" ht="16.4" hidden="false" customHeight="false" outlineLevel="0" collapsed="false">
      <c r="C8423" s="163" t="s">
        <v>13521</v>
      </c>
      <c r="D8423" s="163" t="s">
        <v>1372</v>
      </c>
      <c r="E8423" s="183" t="s">
        <v>5649</v>
      </c>
    </row>
    <row r="8424" customFormat="false" ht="16.4" hidden="false" customHeight="false" outlineLevel="0" collapsed="false">
      <c r="C8424" s="163" t="s">
        <v>13522</v>
      </c>
      <c r="D8424" s="163" t="s">
        <v>1372</v>
      </c>
      <c r="E8424" s="183" t="s">
        <v>5649</v>
      </c>
    </row>
    <row r="8425" customFormat="false" ht="16.4" hidden="false" customHeight="false" outlineLevel="0" collapsed="false">
      <c r="C8425" s="163" t="s">
        <v>13523</v>
      </c>
      <c r="D8425" s="163" t="s">
        <v>5649</v>
      </c>
      <c r="E8425" s="183" t="s">
        <v>5649</v>
      </c>
    </row>
    <row r="8426" customFormat="false" ht="16.4" hidden="false" customHeight="false" outlineLevel="0" collapsed="false">
      <c r="C8426" s="163" t="s">
        <v>13524</v>
      </c>
      <c r="D8426" s="163" t="s">
        <v>1374</v>
      </c>
      <c r="E8426" s="183" t="s">
        <v>5649</v>
      </c>
    </row>
    <row r="8427" customFormat="false" ht="16.4" hidden="false" customHeight="false" outlineLevel="0" collapsed="false">
      <c r="C8427" s="163" t="s">
        <v>13525</v>
      </c>
      <c r="D8427" s="163" t="s">
        <v>5649</v>
      </c>
      <c r="E8427" s="183" t="s">
        <v>5649</v>
      </c>
    </row>
    <row r="8428" customFormat="false" ht="16.4" hidden="false" customHeight="false" outlineLevel="0" collapsed="false">
      <c r="C8428" s="163" t="s">
        <v>3087</v>
      </c>
      <c r="D8428" s="163" t="s">
        <v>1376</v>
      </c>
      <c r="E8428" s="183" t="s">
        <v>5649</v>
      </c>
    </row>
    <row r="8429" customFormat="false" ht="16.4" hidden="false" customHeight="false" outlineLevel="0" collapsed="false">
      <c r="C8429" s="163" t="s">
        <v>3091</v>
      </c>
      <c r="D8429" s="163" t="s">
        <v>5649</v>
      </c>
      <c r="E8429" s="183" t="s">
        <v>5649</v>
      </c>
    </row>
    <row r="8430" customFormat="false" ht="16.4" hidden="false" customHeight="false" outlineLevel="0" collapsed="false">
      <c r="C8430" s="163" t="s">
        <v>3096</v>
      </c>
      <c r="D8430" s="163" t="s">
        <v>5649</v>
      </c>
      <c r="E8430" s="183" t="s">
        <v>5649</v>
      </c>
    </row>
    <row r="8431" customFormat="false" ht="16.4" hidden="false" customHeight="false" outlineLevel="0" collapsed="false">
      <c r="C8431" s="163" t="s">
        <v>13526</v>
      </c>
      <c r="D8431" s="163" t="s">
        <v>5649</v>
      </c>
      <c r="E8431" s="183" t="s">
        <v>5649</v>
      </c>
    </row>
    <row r="8432" customFormat="false" ht="16.4" hidden="false" customHeight="false" outlineLevel="0" collapsed="false">
      <c r="C8432" s="163" t="s">
        <v>13527</v>
      </c>
      <c r="D8432" s="163" t="s">
        <v>5649</v>
      </c>
      <c r="E8432" s="183" t="s">
        <v>5649</v>
      </c>
    </row>
    <row r="8433" customFormat="false" ht="16.4" hidden="false" customHeight="false" outlineLevel="0" collapsed="false">
      <c r="C8433" s="163" t="s">
        <v>1363</v>
      </c>
      <c r="D8433" s="163" t="s">
        <v>5649</v>
      </c>
      <c r="E8433" s="183" t="n">
        <v>0.4033</v>
      </c>
    </row>
    <row r="8434" customFormat="false" ht="16.4" hidden="false" customHeight="false" outlineLevel="0" collapsed="false">
      <c r="C8434" s="163" t="s">
        <v>1365</v>
      </c>
      <c r="D8434" s="163" t="s">
        <v>5649</v>
      </c>
      <c r="E8434" s="183" t="n">
        <v>0.4033</v>
      </c>
    </row>
    <row r="8435" customFormat="false" ht="16.4" hidden="false" customHeight="false" outlineLevel="0" collapsed="false">
      <c r="C8435" s="163" t="s">
        <v>1367</v>
      </c>
      <c r="D8435" s="163" t="s">
        <v>5649</v>
      </c>
      <c r="E8435" s="183" t="n">
        <v>0.4033</v>
      </c>
    </row>
    <row r="8436" customFormat="false" ht="16.4" hidden="false" customHeight="false" outlineLevel="0" collapsed="false">
      <c r="C8436" s="163" t="s">
        <v>3119</v>
      </c>
      <c r="D8436" s="163" t="s">
        <v>5649</v>
      </c>
      <c r="E8436" s="183" t="n">
        <v>0.4033</v>
      </c>
    </row>
    <row r="8437" customFormat="false" ht="16.4" hidden="false" customHeight="false" outlineLevel="0" collapsed="false">
      <c r="C8437" s="163" t="s">
        <v>3126</v>
      </c>
      <c r="D8437" s="163" t="s">
        <v>5649</v>
      </c>
      <c r="E8437" s="183" t="n">
        <v>0.4033</v>
      </c>
    </row>
    <row r="8438" customFormat="false" ht="16.4" hidden="false" customHeight="false" outlineLevel="0" collapsed="false">
      <c r="C8438" s="163" t="s">
        <v>13528</v>
      </c>
      <c r="D8438" s="163" t="s">
        <v>5649</v>
      </c>
      <c r="E8438" s="183" t="n">
        <v>0.4033</v>
      </c>
    </row>
    <row r="8439" customFormat="false" ht="16.4" hidden="false" customHeight="false" outlineLevel="0" collapsed="false">
      <c r="C8439" s="163" t="s">
        <v>13529</v>
      </c>
      <c r="D8439" s="163" t="s">
        <v>5649</v>
      </c>
      <c r="E8439" s="183" t="n">
        <v>0.4033</v>
      </c>
    </row>
    <row r="8440" customFormat="false" ht="16.4" hidden="false" customHeight="false" outlineLevel="0" collapsed="false">
      <c r="C8440" s="163" t="s">
        <v>3140</v>
      </c>
      <c r="D8440" s="163" t="s">
        <v>1378</v>
      </c>
      <c r="E8440" s="183" t="s">
        <v>5649</v>
      </c>
    </row>
    <row r="8441" customFormat="false" ht="16.4" hidden="false" customHeight="false" outlineLevel="0" collapsed="false">
      <c r="C8441" s="163" t="s">
        <v>1373</v>
      </c>
      <c r="D8441" s="163" t="s">
        <v>1378</v>
      </c>
      <c r="E8441" s="183" t="n">
        <v>0.4033</v>
      </c>
    </row>
    <row r="8442" customFormat="false" ht="16.4" hidden="false" customHeight="false" outlineLevel="0" collapsed="false">
      <c r="C8442" s="163" t="s">
        <v>3154</v>
      </c>
      <c r="D8442" s="163" t="s">
        <v>1380</v>
      </c>
      <c r="E8442" s="183" t="s">
        <v>5649</v>
      </c>
    </row>
    <row r="8443" customFormat="false" ht="16.4" hidden="false" customHeight="false" outlineLevel="0" collapsed="false">
      <c r="C8443" s="163" t="s">
        <v>1375</v>
      </c>
      <c r="D8443" s="163" t="s">
        <v>5649</v>
      </c>
      <c r="E8443" s="183" t="n">
        <v>0.4033</v>
      </c>
    </row>
    <row r="8444" customFormat="false" ht="16.4" hidden="false" customHeight="false" outlineLevel="0" collapsed="false">
      <c r="C8444" s="163" t="s">
        <v>3171</v>
      </c>
      <c r="D8444" s="163" t="s">
        <v>5649</v>
      </c>
      <c r="E8444" s="183" t="s">
        <v>5649</v>
      </c>
    </row>
    <row r="8445" customFormat="false" ht="16.4" hidden="false" customHeight="false" outlineLevel="0" collapsed="false">
      <c r="C8445" s="163" t="s">
        <v>3176</v>
      </c>
      <c r="D8445" s="163" t="s">
        <v>5649</v>
      </c>
      <c r="E8445" s="183" t="s">
        <v>5649</v>
      </c>
    </row>
    <row r="8446" customFormat="false" ht="16.4" hidden="false" customHeight="false" outlineLevel="0" collapsed="false">
      <c r="C8446" s="163" t="s">
        <v>3181</v>
      </c>
      <c r="D8446" s="163" t="s">
        <v>5649</v>
      </c>
      <c r="E8446" s="183" t="s">
        <v>5649</v>
      </c>
    </row>
    <row r="8447" customFormat="false" ht="16.4" hidden="false" customHeight="false" outlineLevel="0" collapsed="false">
      <c r="C8447" s="163" t="s">
        <v>3188</v>
      </c>
      <c r="D8447" s="163" t="s">
        <v>5649</v>
      </c>
      <c r="E8447" s="183" t="s">
        <v>5649</v>
      </c>
    </row>
    <row r="8448" customFormat="false" ht="16.4" hidden="false" customHeight="false" outlineLevel="0" collapsed="false">
      <c r="C8448" s="163" t="s">
        <v>3197</v>
      </c>
      <c r="D8448" s="163" t="s">
        <v>5649</v>
      </c>
      <c r="E8448" s="183" t="s">
        <v>5649</v>
      </c>
    </row>
    <row r="8449" customFormat="false" ht="16.4" hidden="false" customHeight="false" outlineLevel="0" collapsed="false">
      <c r="C8449" s="163" t="s">
        <v>3201</v>
      </c>
      <c r="D8449" s="163" t="s">
        <v>5649</v>
      </c>
      <c r="E8449" s="183" t="s">
        <v>5649</v>
      </c>
    </row>
    <row r="8450" customFormat="false" ht="16.4" hidden="false" customHeight="false" outlineLevel="0" collapsed="false">
      <c r="C8450" s="163" t="s">
        <v>3205</v>
      </c>
      <c r="D8450" s="163" t="s">
        <v>5649</v>
      </c>
      <c r="E8450" s="183" t="s">
        <v>5649</v>
      </c>
    </row>
    <row r="8451" customFormat="false" ht="16.4" hidden="false" customHeight="false" outlineLevel="0" collapsed="false">
      <c r="C8451" s="163" t="s">
        <v>3209</v>
      </c>
      <c r="D8451" s="163" t="s">
        <v>5649</v>
      </c>
      <c r="E8451" s="183" t="s">
        <v>5649</v>
      </c>
    </row>
    <row r="8452" customFormat="false" ht="16.4" hidden="false" customHeight="false" outlineLevel="0" collapsed="false">
      <c r="C8452" s="163" t="s">
        <v>3213</v>
      </c>
      <c r="D8452" s="163" t="s">
        <v>5649</v>
      </c>
      <c r="E8452" s="183" t="s">
        <v>5649</v>
      </c>
    </row>
    <row r="8453" customFormat="false" ht="16.4" hidden="false" customHeight="false" outlineLevel="0" collapsed="false">
      <c r="C8453" s="163" t="s">
        <v>3217</v>
      </c>
      <c r="D8453" s="163" t="s">
        <v>5649</v>
      </c>
      <c r="E8453" s="183" t="s">
        <v>5649</v>
      </c>
    </row>
    <row r="8454" customFormat="false" ht="16.4" hidden="false" customHeight="false" outlineLevel="0" collapsed="false">
      <c r="C8454" s="163" t="s">
        <v>3222</v>
      </c>
      <c r="D8454" s="163" t="s">
        <v>5649</v>
      </c>
      <c r="E8454" s="183" t="s">
        <v>5649</v>
      </c>
    </row>
    <row r="8455" customFormat="false" ht="16.4" hidden="false" customHeight="false" outlineLevel="0" collapsed="false">
      <c r="C8455" s="163" t="s">
        <v>13530</v>
      </c>
      <c r="D8455" s="163" t="s">
        <v>5649</v>
      </c>
      <c r="E8455" s="183" t="n">
        <v>0.4033</v>
      </c>
    </row>
    <row r="8456" customFormat="false" ht="16.4" hidden="false" customHeight="false" outlineLevel="0" collapsed="false">
      <c r="C8456" s="163" t="s">
        <v>13531</v>
      </c>
      <c r="D8456" s="163" t="s">
        <v>5649</v>
      </c>
      <c r="E8456" s="183" t="n">
        <v>0.4033</v>
      </c>
    </row>
    <row r="8457" customFormat="false" ht="16.4" hidden="false" customHeight="false" outlineLevel="0" collapsed="false">
      <c r="C8457" s="163" t="s">
        <v>1379</v>
      </c>
      <c r="D8457" s="163" t="s">
        <v>5649</v>
      </c>
      <c r="E8457" s="183" t="n">
        <v>0.4033</v>
      </c>
    </row>
    <row r="8458" customFormat="false" ht="16.4" hidden="false" customHeight="false" outlineLevel="0" collapsed="false">
      <c r="C8458" s="163" t="s">
        <v>3230</v>
      </c>
      <c r="D8458" s="163" t="s">
        <v>5649</v>
      </c>
      <c r="E8458" s="183" t="s">
        <v>5649</v>
      </c>
    </row>
    <row r="8459" customFormat="false" ht="16.4" hidden="false" customHeight="false" outlineLevel="0" collapsed="false">
      <c r="C8459" s="163" t="s">
        <v>3234</v>
      </c>
      <c r="D8459" s="163" t="s">
        <v>5649</v>
      </c>
      <c r="E8459" s="183" t="s">
        <v>5649</v>
      </c>
    </row>
    <row r="8460" customFormat="false" ht="16.4" hidden="false" customHeight="false" outlineLevel="0" collapsed="false">
      <c r="C8460" s="163" t="s">
        <v>3238</v>
      </c>
      <c r="D8460" s="163" t="s">
        <v>5649</v>
      </c>
      <c r="E8460" s="183" t="s">
        <v>5649</v>
      </c>
    </row>
    <row r="8461" customFormat="false" ht="16.4" hidden="false" customHeight="false" outlineLevel="0" collapsed="false">
      <c r="C8461" s="163" t="s">
        <v>3243</v>
      </c>
      <c r="D8461" s="163" t="s">
        <v>5649</v>
      </c>
      <c r="E8461" s="183" t="s">
        <v>5649</v>
      </c>
    </row>
    <row r="8462" customFormat="false" ht="16.4" hidden="false" customHeight="false" outlineLevel="0" collapsed="false">
      <c r="C8462" s="163" t="s">
        <v>3248</v>
      </c>
      <c r="D8462" s="163" t="s">
        <v>5649</v>
      </c>
      <c r="E8462" s="183" t="s">
        <v>5649</v>
      </c>
    </row>
    <row r="8463" customFormat="false" ht="16.4" hidden="false" customHeight="false" outlineLevel="0" collapsed="false">
      <c r="C8463" s="163" t="s">
        <v>3253</v>
      </c>
      <c r="D8463" s="163" t="s">
        <v>5649</v>
      </c>
      <c r="E8463" s="183" t="s">
        <v>5649</v>
      </c>
    </row>
    <row r="8464" customFormat="false" ht="16.4" hidden="false" customHeight="false" outlineLevel="0" collapsed="false">
      <c r="C8464" s="163" t="s">
        <v>3258</v>
      </c>
      <c r="D8464" s="163" t="s">
        <v>5649</v>
      </c>
      <c r="E8464" s="183" t="s">
        <v>5649</v>
      </c>
    </row>
    <row r="8465" customFormat="false" ht="16.4" hidden="false" customHeight="false" outlineLevel="0" collapsed="false">
      <c r="C8465" s="163" t="s">
        <v>3269</v>
      </c>
      <c r="D8465" s="163" t="s">
        <v>5649</v>
      </c>
      <c r="E8465" s="183" t="s">
        <v>5649</v>
      </c>
    </row>
    <row r="8466" customFormat="false" ht="16.4" hidden="false" customHeight="false" outlineLevel="0" collapsed="false">
      <c r="C8466" s="163" t="s">
        <v>3275</v>
      </c>
      <c r="D8466" s="163" t="s">
        <v>5649</v>
      </c>
      <c r="E8466" s="183" t="s">
        <v>5649</v>
      </c>
    </row>
    <row r="8467" customFormat="false" ht="16.4" hidden="false" customHeight="false" outlineLevel="0" collapsed="false">
      <c r="C8467" s="163" t="s">
        <v>3262</v>
      </c>
      <c r="D8467" s="163" t="s">
        <v>5649</v>
      </c>
      <c r="E8467" s="183" t="s">
        <v>5649</v>
      </c>
    </row>
    <row r="8468" customFormat="false" ht="16.4" hidden="false" customHeight="false" outlineLevel="0" collapsed="false">
      <c r="C8468" s="163" t="s">
        <v>13532</v>
      </c>
      <c r="D8468" s="163" t="s">
        <v>5649</v>
      </c>
      <c r="E8468" s="183" t="s">
        <v>5649</v>
      </c>
    </row>
    <row r="8469" customFormat="false" ht="16.4" hidden="false" customHeight="false" outlineLevel="0" collapsed="false">
      <c r="C8469" s="163" t="s">
        <v>13533</v>
      </c>
      <c r="D8469" s="163" t="s">
        <v>5649</v>
      </c>
      <c r="E8469" s="183" t="s">
        <v>5649</v>
      </c>
    </row>
    <row r="8470" customFormat="false" ht="16.4" hidden="false" customHeight="false" outlineLevel="0" collapsed="false">
      <c r="C8470" s="163" t="s">
        <v>13534</v>
      </c>
      <c r="D8470" s="163" t="s">
        <v>5649</v>
      </c>
      <c r="E8470" s="183" t="s">
        <v>5649</v>
      </c>
    </row>
    <row r="8471" customFormat="false" ht="16.4" hidden="false" customHeight="false" outlineLevel="0" collapsed="false">
      <c r="C8471" s="163" t="s">
        <v>13535</v>
      </c>
      <c r="D8471" s="163" t="s">
        <v>5649</v>
      </c>
      <c r="E8471" s="183" t="s">
        <v>5649</v>
      </c>
    </row>
    <row r="8472" customFormat="false" ht="16.4" hidden="false" customHeight="false" outlineLevel="0" collapsed="false">
      <c r="C8472" s="163" t="s">
        <v>13536</v>
      </c>
      <c r="D8472" s="163" t="s">
        <v>5649</v>
      </c>
      <c r="E8472" s="183" t="s">
        <v>5649</v>
      </c>
    </row>
    <row r="8473" customFormat="false" ht="16.4" hidden="false" customHeight="false" outlineLevel="0" collapsed="false">
      <c r="C8473" s="163" t="s">
        <v>13537</v>
      </c>
      <c r="D8473" s="163" t="s">
        <v>5649</v>
      </c>
      <c r="E8473" s="183" t="s">
        <v>5649</v>
      </c>
    </row>
    <row r="8474" customFormat="false" ht="16.4" hidden="false" customHeight="false" outlineLevel="0" collapsed="false">
      <c r="C8474" s="163" t="s">
        <v>13538</v>
      </c>
      <c r="D8474" s="163" t="s">
        <v>5649</v>
      </c>
      <c r="E8474" s="183" t="s">
        <v>5649</v>
      </c>
    </row>
    <row r="8475" customFormat="false" ht="16.4" hidden="false" customHeight="false" outlineLevel="0" collapsed="false">
      <c r="C8475" s="163" t="s">
        <v>13539</v>
      </c>
      <c r="D8475" s="163" t="s">
        <v>5649</v>
      </c>
      <c r="E8475" s="183" t="s">
        <v>5649</v>
      </c>
    </row>
    <row r="8476" customFormat="false" ht="16.4" hidden="false" customHeight="false" outlineLevel="0" collapsed="false">
      <c r="C8476" s="163" t="s">
        <v>13540</v>
      </c>
      <c r="D8476" s="163" t="s">
        <v>5649</v>
      </c>
      <c r="E8476" s="183" t="s">
        <v>5649</v>
      </c>
    </row>
    <row r="8477" customFormat="false" ht="16.4" hidden="false" customHeight="false" outlineLevel="0" collapsed="false">
      <c r="C8477" s="163" t="s">
        <v>13541</v>
      </c>
      <c r="D8477" s="163" t="s">
        <v>5649</v>
      </c>
      <c r="E8477" s="183" t="s">
        <v>5649</v>
      </c>
    </row>
    <row r="8478" customFormat="false" ht="16.4" hidden="false" customHeight="false" outlineLevel="0" collapsed="false">
      <c r="C8478" s="163" t="s">
        <v>3279</v>
      </c>
      <c r="D8478" s="163" t="s">
        <v>5649</v>
      </c>
      <c r="E8478" s="183" t="s">
        <v>5649</v>
      </c>
    </row>
    <row r="8479" customFormat="false" ht="16.4" hidden="false" customHeight="false" outlineLevel="0" collapsed="false">
      <c r="C8479" s="163" t="s">
        <v>3284</v>
      </c>
      <c r="D8479" s="163" t="s">
        <v>5649</v>
      </c>
      <c r="E8479" s="183" t="s">
        <v>5649</v>
      </c>
    </row>
    <row r="8480" customFormat="false" ht="16.4" hidden="false" customHeight="false" outlineLevel="0" collapsed="false">
      <c r="C8480" s="163" t="s">
        <v>3288</v>
      </c>
      <c r="D8480" s="163" t="s">
        <v>5649</v>
      </c>
      <c r="E8480" s="183" t="s">
        <v>5649</v>
      </c>
    </row>
    <row r="8481" customFormat="false" ht="16.4" hidden="false" customHeight="false" outlineLevel="0" collapsed="false">
      <c r="C8481" s="163" t="s">
        <v>3292</v>
      </c>
      <c r="D8481" s="163" t="s">
        <v>5649</v>
      </c>
      <c r="E8481" s="183" t="s">
        <v>5649</v>
      </c>
    </row>
    <row r="8482" customFormat="false" ht="16.4" hidden="false" customHeight="false" outlineLevel="0" collapsed="false">
      <c r="C8482" s="163" t="s">
        <v>13542</v>
      </c>
      <c r="D8482" s="163" t="s">
        <v>5649</v>
      </c>
      <c r="E8482" s="183" t="s">
        <v>5649</v>
      </c>
    </row>
    <row r="8483" customFormat="false" ht="16.4" hidden="false" customHeight="false" outlineLevel="0" collapsed="false">
      <c r="C8483" s="163" t="s">
        <v>3299</v>
      </c>
      <c r="D8483" s="163" t="s">
        <v>5649</v>
      </c>
      <c r="E8483" s="183" t="s">
        <v>5649</v>
      </c>
    </row>
    <row r="8484" customFormat="false" ht="16.4" hidden="false" customHeight="false" outlineLevel="0" collapsed="false">
      <c r="C8484" s="163" t="s">
        <v>3303</v>
      </c>
      <c r="D8484" s="163" t="s">
        <v>5649</v>
      </c>
      <c r="E8484" s="183" t="s">
        <v>5649</v>
      </c>
    </row>
    <row r="8485" customFormat="false" ht="16.4" hidden="false" customHeight="false" outlineLevel="0" collapsed="false">
      <c r="C8485" s="163" t="s">
        <v>3308</v>
      </c>
      <c r="D8485" s="163" t="s">
        <v>5649</v>
      </c>
      <c r="E8485" s="183" t="s">
        <v>5649</v>
      </c>
    </row>
    <row r="8486" customFormat="false" ht="16.4" hidden="false" customHeight="false" outlineLevel="0" collapsed="false">
      <c r="C8486" s="163" t="s">
        <v>3312</v>
      </c>
      <c r="D8486" s="163" t="s">
        <v>5649</v>
      </c>
      <c r="E8486" s="183" t="s">
        <v>5649</v>
      </c>
    </row>
    <row r="8487" customFormat="false" ht="16.4" hidden="false" customHeight="false" outlineLevel="0" collapsed="false">
      <c r="C8487" s="163" t="s">
        <v>3317</v>
      </c>
      <c r="D8487" s="163" t="s">
        <v>5649</v>
      </c>
      <c r="E8487" s="183" t="s">
        <v>5649</v>
      </c>
    </row>
    <row r="8488" customFormat="false" ht="16.4" hidden="false" customHeight="false" outlineLevel="0" collapsed="false">
      <c r="C8488" s="163" t="s">
        <v>3321</v>
      </c>
      <c r="D8488" s="163" t="s">
        <v>5649</v>
      </c>
      <c r="E8488" s="183" t="s">
        <v>5649</v>
      </c>
    </row>
    <row r="8489" customFormat="false" ht="16.4" hidden="false" customHeight="false" outlineLevel="0" collapsed="false">
      <c r="C8489" s="163" t="s">
        <v>3326</v>
      </c>
      <c r="D8489" s="163" t="s">
        <v>5649</v>
      </c>
      <c r="E8489" s="183" t="s">
        <v>5649</v>
      </c>
    </row>
    <row r="8490" customFormat="false" ht="16.4" hidden="false" customHeight="false" outlineLevel="0" collapsed="false">
      <c r="C8490" s="163" t="s">
        <v>3330</v>
      </c>
      <c r="D8490" s="163" t="s">
        <v>5649</v>
      </c>
      <c r="E8490" s="183" t="s">
        <v>5649</v>
      </c>
    </row>
    <row r="8491" customFormat="false" ht="16.4" hidden="false" customHeight="false" outlineLevel="0" collapsed="false">
      <c r="C8491" s="163" t="s">
        <v>3338</v>
      </c>
      <c r="D8491" s="163" t="s">
        <v>5649</v>
      </c>
      <c r="E8491" s="183" t="s">
        <v>5649</v>
      </c>
    </row>
    <row r="8492" customFormat="false" ht="16.4" hidden="false" customHeight="false" outlineLevel="0" collapsed="false">
      <c r="C8492" s="163" t="s">
        <v>3343</v>
      </c>
      <c r="D8492" s="163" t="s">
        <v>5649</v>
      </c>
      <c r="E8492" s="183" t="s">
        <v>5649</v>
      </c>
    </row>
    <row r="8493" customFormat="false" ht="16.4" hidden="false" customHeight="false" outlineLevel="0" collapsed="false">
      <c r="C8493" s="163" t="s">
        <v>3348</v>
      </c>
      <c r="D8493" s="163" t="s">
        <v>5649</v>
      </c>
      <c r="E8493" s="183" t="s">
        <v>5649</v>
      </c>
    </row>
    <row r="8494" customFormat="false" ht="16.4" hidden="false" customHeight="false" outlineLevel="0" collapsed="false">
      <c r="C8494" s="163" t="s">
        <v>3353</v>
      </c>
      <c r="D8494" s="163" t="s">
        <v>5649</v>
      </c>
      <c r="E8494" s="183" t="s">
        <v>5649</v>
      </c>
    </row>
    <row r="8495" customFormat="false" ht="16.4" hidden="false" customHeight="false" outlineLevel="0" collapsed="false">
      <c r="C8495" s="163" t="s">
        <v>3357</v>
      </c>
      <c r="D8495" s="163" t="s">
        <v>5649</v>
      </c>
      <c r="E8495" s="183" t="s">
        <v>5649</v>
      </c>
    </row>
    <row r="8496" customFormat="false" ht="16.4" hidden="false" customHeight="false" outlineLevel="0" collapsed="false">
      <c r="C8496" s="163" t="s">
        <v>3362</v>
      </c>
      <c r="D8496" s="163" t="s">
        <v>5649</v>
      </c>
      <c r="E8496" s="183" t="s">
        <v>5649</v>
      </c>
    </row>
    <row r="8497" customFormat="false" ht="16.4" hidden="false" customHeight="false" outlineLevel="0" collapsed="false">
      <c r="C8497" s="163" t="s">
        <v>3366</v>
      </c>
      <c r="D8497" s="163" t="s">
        <v>5649</v>
      </c>
      <c r="E8497" s="183" t="s">
        <v>5649</v>
      </c>
    </row>
    <row r="8498" customFormat="false" ht="16.4" hidden="false" customHeight="false" outlineLevel="0" collapsed="false">
      <c r="C8498" s="163" t="s">
        <v>3370</v>
      </c>
      <c r="D8498" s="163" t="s">
        <v>5649</v>
      </c>
      <c r="E8498" s="183" t="s">
        <v>5649</v>
      </c>
    </row>
    <row r="8499" customFormat="false" ht="16.4" hidden="false" customHeight="false" outlineLevel="0" collapsed="false">
      <c r="C8499" s="163" t="s">
        <v>3374</v>
      </c>
      <c r="D8499" s="163" t="s">
        <v>5649</v>
      </c>
      <c r="E8499" s="183" t="s">
        <v>5649</v>
      </c>
    </row>
    <row r="8500" customFormat="false" ht="16.4" hidden="false" customHeight="false" outlineLevel="0" collapsed="false">
      <c r="C8500" s="163" t="s">
        <v>13543</v>
      </c>
      <c r="D8500" s="163" t="s">
        <v>5649</v>
      </c>
      <c r="E8500" s="183" t="s">
        <v>5649</v>
      </c>
    </row>
    <row r="8501" customFormat="false" ht="16.4" hidden="false" customHeight="false" outlineLevel="0" collapsed="false">
      <c r="C8501" s="163" t="s">
        <v>13544</v>
      </c>
      <c r="D8501" s="163" t="s">
        <v>5649</v>
      </c>
      <c r="E8501" s="183" t="s">
        <v>5649</v>
      </c>
    </row>
    <row r="8502" customFormat="false" ht="16.4" hidden="false" customHeight="false" outlineLevel="0" collapsed="false">
      <c r="C8502" s="163" t="s">
        <v>13545</v>
      </c>
      <c r="D8502" s="163" t="s">
        <v>5649</v>
      </c>
      <c r="E8502" s="183" t="s">
        <v>5649</v>
      </c>
    </row>
    <row r="8503" customFormat="false" ht="16.4" hidden="false" customHeight="false" outlineLevel="0" collapsed="false">
      <c r="C8503" s="163" t="s">
        <v>13546</v>
      </c>
      <c r="D8503" s="163" t="s">
        <v>5649</v>
      </c>
      <c r="E8503" s="183" t="s">
        <v>5649</v>
      </c>
    </row>
    <row r="8504" customFormat="false" ht="16.4" hidden="false" customHeight="false" outlineLevel="0" collapsed="false">
      <c r="C8504" s="163" t="s">
        <v>13547</v>
      </c>
      <c r="D8504" s="163" t="s">
        <v>5649</v>
      </c>
      <c r="E8504" s="183" t="s">
        <v>5649</v>
      </c>
    </row>
    <row r="8505" customFormat="false" ht="16.4" hidden="false" customHeight="false" outlineLevel="0" collapsed="false">
      <c r="C8505" s="163" t="s">
        <v>13548</v>
      </c>
      <c r="D8505" s="163" t="s">
        <v>5649</v>
      </c>
      <c r="E8505" s="183" t="s">
        <v>5649</v>
      </c>
    </row>
    <row r="8506" customFormat="false" ht="16.4" hidden="false" customHeight="false" outlineLevel="0" collapsed="false">
      <c r="C8506" s="163" t="s">
        <v>13549</v>
      </c>
      <c r="D8506" s="163" t="s">
        <v>5649</v>
      </c>
      <c r="E8506" s="183" t="s">
        <v>5649</v>
      </c>
    </row>
    <row r="8507" customFormat="false" ht="16.4" hidden="false" customHeight="false" outlineLevel="0" collapsed="false">
      <c r="C8507" s="163" t="s">
        <v>13550</v>
      </c>
      <c r="D8507" s="163" t="s">
        <v>5649</v>
      </c>
      <c r="E8507" s="183" t="s">
        <v>5649</v>
      </c>
    </row>
    <row r="8508" customFormat="false" ht="16.4" hidden="false" customHeight="false" outlineLevel="0" collapsed="false">
      <c r="C8508" s="163" t="s">
        <v>3381</v>
      </c>
      <c r="D8508" s="163" t="s">
        <v>5649</v>
      </c>
      <c r="E8508" s="183" t="s">
        <v>5649</v>
      </c>
    </row>
    <row r="8509" customFormat="false" ht="16.4" hidden="false" customHeight="false" outlineLevel="0" collapsed="false">
      <c r="C8509" s="163" t="s">
        <v>3386</v>
      </c>
      <c r="D8509" s="163" t="s">
        <v>5649</v>
      </c>
      <c r="E8509" s="183" t="s">
        <v>5649</v>
      </c>
    </row>
    <row r="8510" customFormat="false" ht="16.4" hidden="false" customHeight="false" outlineLevel="0" collapsed="false">
      <c r="C8510" s="163" t="s">
        <v>3390</v>
      </c>
      <c r="D8510" s="163" t="s">
        <v>5649</v>
      </c>
      <c r="E8510" s="183" t="s">
        <v>5649</v>
      </c>
    </row>
    <row r="8511" customFormat="false" ht="16.4" hidden="false" customHeight="false" outlineLevel="0" collapsed="false">
      <c r="C8511" s="163" t="s">
        <v>13551</v>
      </c>
      <c r="D8511" s="163" t="s">
        <v>5649</v>
      </c>
      <c r="E8511" s="183" t="s">
        <v>5649</v>
      </c>
    </row>
    <row r="8512" customFormat="false" ht="16.4" hidden="false" customHeight="false" outlineLevel="0" collapsed="false">
      <c r="C8512" s="163" t="s">
        <v>13552</v>
      </c>
      <c r="D8512" s="163" t="s">
        <v>5649</v>
      </c>
      <c r="E8512" s="183" t="s">
        <v>5649</v>
      </c>
    </row>
    <row r="8513" customFormat="false" ht="16.4" hidden="false" customHeight="false" outlineLevel="0" collapsed="false">
      <c r="C8513" s="163" t="s">
        <v>13553</v>
      </c>
      <c r="D8513" s="163" t="s">
        <v>5649</v>
      </c>
      <c r="E8513" s="183" t="s">
        <v>5649</v>
      </c>
    </row>
    <row r="8514" customFormat="false" ht="16.4" hidden="false" customHeight="false" outlineLevel="0" collapsed="false">
      <c r="C8514" s="163" t="s">
        <v>3397</v>
      </c>
      <c r="D8514" s="163" t="s">
        <v>5649</v>
      </c>
      <c r="E8514" s="183" t="s">
        <v>5649</v>
      </c>
    </row>
    <row r="8515" customFormat="false" ht="16.4" hidden="false" customHeight="false" outlineLevel="0" collapsed="false">
      <c r="C8515" s="163" t="s">
        <v>3401</v>
      </c>
      <c r="D8515" s="163" t="s">
        <v>5649</v>
      </c>
      <c r="E8515" s="183" t="s">
        <v>5649</v>
      </c>
    </row>
    <row r="8516" customFormat="false" ht="16.4" hidden="false" customHeight="false" outlineLevel="0" collapsed="false">
      <c r="C8516" s="163" t="s">
        <v>3406</v>
      </c>
      <c r="D8516" s="163" t="s">
        <v>5649</v>
      </c>
      <c r="E8516" s="183" t="s">
        <v>5649</v>
      </c>
    </row>
    <row r="8517" customFormat="false" ht="16.4" hidden="false" customHeight="false" outlineLevel="0" collapsed="false">
      <c r="C8517" s="163" t="s">
        <v>3411</v>
      </c>
      <c r="D8517" s="163" t="s">
        <v>5649</v>
      </c>
      <c r="E8517" s="183" t="s">
        <v>5649</v>
      </c>
    </row>
    <row r="8518" customFormat="false" ht="16.4" hidden="false" customHeight="false" outlineLevel="0" collapsed="false">
      <c r="C8518" s="163" t="s">
        <v>3416</v>
      </c>
      <c r="D8518" s="163" t="s">
        <v>5649</v>
      </c>
      <c r="E8518" s="183" t="s">
        <v>5649</v>
      </c>
    </row>
    <row r="8519" customFormat="false" ht="16.4" hidden="false" customHeight="false" outlineLevel="0" collapsed="false">
      <c r="C8519" s="163" t="s">
        <v>3423</v>
      </c>
      <c r="D8519" s="163" t="s">
        <v>5649</v>
      </c>
      <c r="E8519" s="183" t="s">
        <v>5649</v>
      </c>
    </row>
    <row r="8520" customFormat="false" ht="16.4" hidden="false" customHeight="false" outlineLevel="0" collapsed="false">
      <c r="C8520" s="163" t="s">
        <v>3427</v>
      </c>
      <c r="D8520" s="163" t="s">
        <v>5649</v>
      </c>
      <c r="E8520" s="183" t="s">
        <v>5649</v>
      </c>
    </row>
    <row r="8521" customFormat="false" ht="16.4" hidden="false" customHeight="false" outlineLevel="0" collapsed="false">
      <c r="C8521" s="163" t="s">
        <v>3431</v>
      </c>
      <c r="D8521" s="163" t="s">
        <v>5649</v>
      </c>
      <c r="E8521" s="183" t="s">
        <v>5649</v>
      </c>
    </row>
    <row r="8522" customFormat="false" ht="16.4" hidden="false" customHeight="false" outlineLevel="0" collapsed="false">
      <c r="C8522" s="163" t="s">
        <v>3435</v>
      </c>
      <c r="D8522" s="163" t="s">
        <v>5649</v>
      </c>
      <c r="E8522" s="183" t="s">
        <v>5649</v>
      </c>
    </row>
    <row r="8523" customFormat="false" ht="16.4" hidden="false" customHeight="false" outlineLevel="0" collapsed="false">
      <c r="C8523" s="163" t="s">
        <v>3440</v>
      </c>
      <c r="D8523" s="163" t="s">
        <v>5649</v>
      </c>
      <c r="E8523" s="183" t="s">
        <v>5649</v>
      </c>
    </row>
    <row r="8524" customFormat="false" ht="16.4" hidden="false" customHeight="false" outlineLevel="0" collapsed="false">
      <c r="C8524" s="163" t="s">
        <v>3444</v>
      </c>
      <c r="D8524" s="163" t="s">
        <v>5649</v>
      </c>
      <c r="E8524" s="183" t="s">
        <v>5649</v>
      </c>
    </row>
    <row r="8525" customFormat="false" ht="16.4" hidden="false" customHeight="false" outlineLevel="0" collapsed="false">
      <c r="C8525" s="163" t="s">
        <v>3448</v>
      </c>
      <c r="D8525" s="163" t="s">
        <v>5649</v>
      </c>
      <c r="E8525" s="183" t="s">
        <v>5649</v>
      </c>
    </row>
    <row r="8526" customFormat="false" ht="16.4" hidden="false" customHeight="false" outlineLevel="0" collapsed="false">
      <c r="C8526" s="163" t="s">
        <v>3454</v>
      </c>
      <c r="D8526" s="163" t="s">
        <v>5649</v>
      </c>
      <c r="E8526" s="183" t="s">
        <v>5649</v>
      </c>
    </row>
    <row r="8527" customFormat="false" ht="16.4" hidden="false" customHeight="false" outlineLevel="0" collapsed="false">
      <c r="C8527" s="163" t="s">
        <v>3458</v>
      </c>
      <c r="D8527" s="163" t="s">
        <v>5649</v>
      </c>
      <c r="E8527" s="183" t="s">
        <v>5649</v>
      </c>
    </row>
    <row r="8528" customFormat="false" ht="16.4" hidden="false" customHeight="false" outlineLevel="0" collapsed="false">
      <c r="C8528" s="163" t="s">
        <v>3463</v>
      </c>
      <c r="D8528" s="163" t="s">
        <v>5649</v>
      </c>
      <c r="E8528" s="183" t="s">
        <v>5649</v>
      </c>
    </row>
    <row r="8529" customFormat="false" ht="16.4" hidden="false" customHeight="false" outlineLevel="0" collapsed="false">
      <c r="C8529" s="163" t="s">
        <v>3467</v>
      </c>
      <c r="D8529" s="163" t="s">
        <v>5649</v>
      </c>
      <c r="E8529" s="183" t="s">
        <v>5649</v>
      </c>
    </row>
    <row r="8530" customFormat="false" ht="16.4" hidden="false" customHeight="false" outlineLevel="0" collapsed="false">
      <c r="C8530" s="163" t="s">
        <v>3472</v>
      </c>
      <c r="D8530" s="163" t="s">
        <v>5649</v>
      </c>
      <c r="E8530" s="183" t="s">
        <v>5649</v>
      </c>
    </row>
    <row r="8531" customFormat="false" ht="16.4" hidden="false" customHeight="false" outlineLevel="0" collapsed="false">
      <c r="C8531" s="163" t="s">
        <v>3477</v>
      </c>
      <c r="D8531" s="163" t="s">
        <v>5649</v>
      </c>
      <c r="E8531" s="183" t="s">
        <v>5649</v>
      </c>
    </row>
    <row r="8532" customFormat="false" ht="16.4" hidden="false" customHeight="false" outlineLevel="0" collapsed="false">
      <c r="C8532" s="163" t="s">
        <v>3481</v>
      </c>
      <c r="D8532" s="163" t="s">
        <v>5649</v>
      </c>
      <c r="E8532" s="183" t="s">
        <v>5649</v>
      </c>
    </row>
    <row r="8533" customFormat="false" ht="16.4" hidden="false" customHeight="false" outlineLevel="0" collapsed="false">
      <c r="C8533" s="163" t="s">
        <v>13554</v>
      </c>
      <c r="D8533" s="163" t="s">
        <v>5649</v>
      </c>
      <c r="E8533" s="183" t="s">
        <v>5649</v>
      </c>
    </row>
    <row r="8534" customFormat="false" ht="16.4" hidden="false" customHeight="false" outlineLevel="0" collapsed="false">
      <c r="C8534" s="163" t="s">
        <v>13555</v>
      </c>
      <c r="D8534" s="163" t="s">
        <v>5649</v>
      </c>
      <c r="E8534" s="183" t="s">
        <v>5649</v>
      </c>
    </row>
    <row r="8535" customFormat="false" ht="16.4" hidden="false" customHeight="false" outlineLevel="0" collapsed="false">
      <c r="C8535" s="163" t="s">
        <v>3490</v>
      </c>
      <c r="D8535" s="163" t="s">
        <v>5649</v>
      </c>
      <c r="E8535" s="183" t="s">
        <v>5649</v>
      </c>
    </row>
    <row r="8536" customFormat="false" ht="16.4" hidden="false" customHeight="false" outlineLevel="0" collapsed="false">
      <c r="C8536" s="163" t="s">
        <v>3494</v>
      </c>
      <c r="D8536" s="163" t="s">
        <v>5649</v>
      </c>
      <c r="E8536" s="183" t="s">
        <v>5649</v>
      </c>
    </row>
    <row r="8537" customFormat="false" ht="16.4" hidden="false" customHeight="false" outlineLevel="0" collapsed="false">
      <c r="C8537" s="163" t="s">
        <v>3499</v>
      </c>
      <c r="D8537" s="163" t="s">
        <v>5649</v>
      </c>
      <c r="E8537" s="183" t="s">
        <v>5649</v>
      </c>
    </row>
    <row r="8538" customFormat="false" ht="16.4" hidden="false" customHeight="false" outlineLevel="0" collapsed="false">
      <c r="C8538" s="163" t="s">
        <v>3504</v>
      </c>
      <c r="D8538" s="163" t="s">
        <v>5649</v>
      </c>
      <c r="E8538" s="183" t="s">
        <v>5649</v>
      </c>
    </row>
    <row r="8539" customFormat="false" ht="16.4" hidden="false" customHeight="false" outlineLevel="0" collapsed="false">
      <c r="C8539" s="163" t="s">
        <v>3508</v>
      </c>
      <c r="D8539" s="163" t="s">
        <v>5649</v>
      </c>
      <c r="E8539" s="183" t="s">
        <v>5649</v>
      </c>
    </row>
    <row r="8540" customFormat="false" ht="16.4" hidden="false" customHeight="false" outlineLevel="0" collapsed="false">
      <c r="C8540" s="163" t="s">
        <v>13556</v>
      </c>
      <c r="D8540" s="163" t="s">
        <v>5649</v>
      </c>
      <c r="E8540" s="183" t="s">
        <v>5649</v>
      </c>
    </row>
    <row r="8541" customFormat="false" ht="16.4" hidden="false" customHeight="false" outlineLevel="0" collapsed="false">
      <c r="C8541" s="163" t="s">
        <v>3519</v>
      </c>
      <c r="D8541" s="163" t="s">
        <v>5649</v>
      </c>
      <c r="E8541" s="183" t="s">
        <v>5649</v>
      </c>
    </row>
    <row r="8542" customFormat="false" ht="16.4" hidden="false" customHeight="false" outlineLevel="0" collapsed="false">
      <c r="C8542" s="163" t="s">
        <v>13557</v>
      </c>
      <c r="D8542" s="163" t="s">
        <v>5649</v>
      </c>
      <c r="E8542" s="183" t="s">
        <v>5649</v>
      </c>
    </row>
    <row r="8543" customFormat="false" ht="16.4" hidden="false" customHeight="false" outlineLevel="0" collapsed="false">
      <c r="C8543" s="163" t="s">
        <v>13558</v>
      </c>
      <c r="D8543" s="163" t="s">
        <v>5649</v>
      </c>
      <c r="E8543" s="183" t="s">
        <v>5649</v>
      </c>
    </row>
    <row r="8544" customFormat="false" ht="16.4" hidden="false" customHeight="false" outlineLevel="0" collapsed="false">
      <c r="C8544" s="163" t="s">
        <v>13559</v>
      </c>
      <c r="D8544" s="163" t="s">
        <v>5649</v>
      </c>
      <c r="E8544" s="183" t="s">
        <v>5649</v>
      </c>
    </row>
    <row r="8545" customFormat="false" ht="16.4" hidden="false" customHeight="false" outlineLevel="0" collapsed="false">
      <c r="C8545" s="163" t="s">
        <v>3527</v>
      </c>
      <c r="D8545" s="163" t="s">
        <v>5649</v>
      </c>
      <c r="E8545" s="183" t="s">
        <v>5649</v>
      </c>
    </row>
    <row r="8546" customFormat="false" ht="16.4" hidden="false" customHeight="false" outlineLevel="0" collapsed="false">
      <c r="C8546" s="163" t="s">
        <v>3531</v>
      </c>
      <c r="D8546" s="163" t="s">
        <v>5649</v>
      </c>
      <c r="E8546" s="183" t="s">
        <v>5649</v>
      </c>
    </row>
    <row r="8547" customFormat="false" ht="16.4" hidden="false" customHeight="false" outlineLevel="0" collapsed="false">
      <c r="C8547" s="163" t="s">
        <v>3535</v>
      </c>
      <c r="D8547" s="163" t="s">
        <v>5649</v>
      </c>
      <c r="E8547" s="183" t="s">
        <v>5649</v>
      </c>
    </row>
    <row r="8548" customFormat="false" ht="16.4" hidden="false" customHeight="false" outlineLevel="0" collapsed="false">
      <c r="C8548" s="163" t="s">
        <v>3540</v>
      </c>
      <c r="D8548" s="163" t="s">
        <v>5649</v>
      </c>
      <c r="E8548" s="183" t="s">
        <v>5649</v>
      </c>
    </row>
    <row r="8549" customFormat="false" ht="16.4" hidden="false" customHeight="false" outlineLevel="0" collapsed="false">
      <c r="C8549" s="163" t="s">
        <v>3545</v>
      </c>
      <c r="D8549" s="163" t="s">
        <v>5649</v>
      </c>
      <c r="E8549" s="183" t="s">
        <v>5649</v>
      </c>
    </row>
    <row r="8550" customFormat="false" ht="16.4" hidden="false" customHeight="false" outlineLevel="0" collapsed="false">
      <c r="C8550" s="163" t="s">
        <v>3550</v>
      </c>
      <c r="D8550" s="163" t="s">
        <v>5649</v>
      </c>
      <c r="E8550" s="183" t="s">
        <v>5649</v>
      </c>
    </row>
    <row r="8551" customFormat="false" ht="16.4" hidden="false" customHeight="false" outlineLevel="0" collapsed="false">
      <c r="C8551" s="163" t="s">
        <v>3554</v>
      </c>
      <c r="D8551" s="163" t="s">
        <v>5649</v>
      </c>
      <c r="E8551" s="183" t="s">
        <v>5649</v>
      </c>
    </row>
    <row r="8552" customFormat="false" ht="16.4" hidden="false" customHeight="false" outlineLevel="0" collapsed="false">
      <c r="C8552" s="163" t="s">
        <v>3559</v>
      </c>
      <c r="D8552" s="163" t="s">
        <v>5649</v>
      </c>
      <c r="E8552" s="183" t="s">
        <v>5649</v>
      </c>
    </row>
    <row r="8553" customFormat="false" ht="16.4" hidden="false" customHeight="false" outlineLevel="0" collapsed="false">
      <c r="C8553" s="163" t="s">
        <v>3563</v>
      </c>
      <c r="D8553" s="163" t="s">
        <v>5649</v>
      </c>
      <c r="E8553" s="183" t="s">
        <v>5649</v>
      </c>
    </row>
    <row r="8554" customFormat="false" ht="16.4" hidden="false" customHeight="false" outlineLevel="0" collapsed="false">
      <c r="C8554" s="163" t="s">
        <v>3567</v>
      </c>
      <c r="D8554" s="163" t="s">
        <v>5649</v>
      </c>
      <c r="E8554" s="183" t="s">
        <v>5649</v>
      </c>
    </row>
    <row r="8555" customFormat="false" ht="16.4" hidden="false" customHeight="false" outlineLevel="0" collapsed="false">
      <c r="C8555" s="163" t="s">
        <v>3572</v>
      </c>
      <c r="D8555" s="163" t="s">
        <v>5649</v>
      </c>
      <c r="E8555" s="183" t="s">
        <v>5649</v>
      </c>
    </row>
    <row r="8556" customFormat="false" ht="16.4" hidden="false" customHeight="false" outlineLevel="0" collapsed="false">
      <c r="C8556" s="163" t="s">
        <v>3580</v>
      </c>
      <c r="D8556" s="163" t="s">
        <v>5649</v>
      </c>
      <c r="E8556" s="183" t="s">
        <v>5649</v>
      </c>
    </row>
    <row r="8557" customFormat="false" ht="16.4" hidden="false" customHeight="false" outlineLevel="0" collapsed="false">
      <c r="C8557" s="163" t="s">
        <v>3584</v>
      </c>
      <c r="D8557" s="163" t="s">
        <v>5649</v>
      </c>
      <c r="E8557" s="183" t="s">
        <v>5649</v>
      </c>
    </row>
    <row r="8558" customFormat="false" ht="16.4" hidden="false" customHeight="false" outlineLevel="0" collapsed="false">
      <c r="C8558" s="163" t="s">
        <v>3589</v>
      </c>
      <c r="D8558" s="163" t="s">
        <v>5649</v>
      </c>
      <c r="E8558" s="183" t="s">
        <v>5649</v>
      </c>
    </row>
    <row r="8559" customFormat="false" ht="16.4" hidden="false" customHeight="false" outlineLevel="0" collapsed="false">
      <c r="C8559" s="163" t="s">
        <v>3593</v>
      </c>
      <c r="D8559" s="163" t="s">
        <v>5649</v>
      </c>
      <c r="E8559" s="183" t="s">
        <v>5649</v>
      </c>
    </row>
    <row r="8560" customFormat="false" ht="16.4" hidden="false" customHeight="false" outlineLevel="0" collapsed="false">
      <c r="C8560" s="163" t="s">
        <v>3597</v>
      </c>
      <c r="D8560" s="163" t="s">
        <v>5649</v>
      </c>
      <c r="E8560" s="183" t="s">
        <v>5649</v>
      </c>
    </row>
    <row r="8561" customFormat="false" ht="16.4" hidden="false" customHeight="false" outlineLevel="0" collapsed="false">
      <c r="C8561" s="163" t="s">
        <v>3602</v>
      </c>
      <c r="D8561" s="163" t="s">
        <v>5649</v>
      </c>
      <c r="E8561" s="183" t="s">
        <v>5649</v>
      </c>
    </row>
    <row r="8562" customFormat="false" ht="16.4" hidden="false" customHeight="false" outlineLevel="0" collapsed="false">
      <c r="C8562" s="163" t="s">
        <v>3606</v>
      </c>
      <c r="D8562" s="163" t="s">
        <v>5649</v>
      </c>
      <c r="E8562" s="183" t="s">
        <v>5649</v>
      </c>
    </row>
    <row r="8563" customFormat="false" ht="16.4" hidden="false" customHeight="false" outlineLevel="0" collapsed="false">
      <c r="C8563" s="163" t="s">
        <v>3610</v>
      </c>
      <c r="D8563" s="163" t="s">
        <v>5649</v>
      </c>
      <c r="E8563" s="183" t="s">
        <v>5649</v>
      </c>
    </row>
    <row r="8564" customFormat="false" ht="16.4" hidden="false" customHeight="false" outlineLevel="0" collapsed="false">
      <c r="C8564" s="163" t="s">
        <v>3614</v>
      </c>
      <c r="D8564" s="163" t="s">
        <v>5649</v>
      </c>
      <c r="E8564" s="183" t="s">
        <v>5649</v>
      </c>
    </row>
    <row r="8565" customFormat="false" ht="16.4" hidden="false" customHeight="false" outlineLevel="0" collapsed="false">
      <c r="C8565" s="163" t="s">
        <v>3618</v>
      </c>
      <c r="D8565" s="163" t="s">
        <v>5649</v>
      </c>
      <c r="E8565" s="183" t="s">
        <v>5649</v>
      </c>
    </row>
    <row r="8566" customFormat="false" ht="16.4" hidden="false" customHeight="false" outlineLevel="0" collapsed="false">
      <c r="C8566" s="163" t="s">
        <v>3623</v>
      </c>
      <c r="D8566" s="163" t="s">
        <v>5649</v>
      </c>
      <c r="E8566" s="183" t="s">
        <v>5649</v>
      </c>
    </row>
    <row r="8567" customFormat="false" ht="16.4" hidden="false" customHeight="false" outlineLevel="0" collapsed="false">
      <c r="C8567" s="163" t="s">
        <v>3628</v>
      </c>
      <c r="D8567" s="163" t="s">
        <v>5649</v>
      </c>
      <c r="E8567" s="183" t="s">
        <v>5649</v>
      </c>
    </row>
    <row r="8568" customFormat="false" ht="16.4" hidden="false" customHeight="false" outlineLevel="0" collapsed="false">
      <c r="C8568" s="163" t="s">
        <v>13560</v>
      </c>
      <c r="D8568" s="163" t="s">
        <v>5649</v>
      </c>
      <c r="E8568" s="183" t="s">
        <v>5649</v>
      </c>
    </row>
    <row r="8569" customFormat="false" ht="16.4" hidden="false" customHeight="false" outlineLevel="0" collapsed="false">
      <c r="C8569" s="163" t="s">
        <v>13561</v>
      </c>
      <c r="D8569" s="163" t="s">
        <v>5649</v>
      </c>
      <c r="E8569" s="183" t="s">
        <v>5649</v>
      </c>
    </row>
    <row r="8570" customFormat="false" ht="16.4" hidden="false" customHeight="false" outlineLevel="0" collapsed="false">
      <c r="C8570" s="163" t="s">
        <v>13562</v>
      </c>
      <c r="D8570" s="163" t="s">
        <v>5649</v>
      </c>
      <c r="E8570" s="183" t="s">
        <v>5649</v>
      </c>
    </row>
    <row r="8571" customFormat="false" ht="16.4" hidden="false" customHeight="false" outlineLevel="0" collapsed="false">
      <c r="C8571" s="163" t="s">
        <v>13563</v>
      </c>
      <c r="D8571" s="163" t="s">
        <v>5649</v>
      </c>
      <c r="E8571" s="183" t="s">
        <v>5649</v>
      </c>
    </row>
    <row r="8572" customFormat="false" ht="16.4" hidden="false" customHeight="false" outlineLevel="0" collapsed="false">
      <c r="C8572" s="163" t="s">
        <v>13564</v>
      </c>
      <c r="D8572" s="163" t="s">
        <v>5649</v>
      </c>
      <c r="E8572" s="183" t="s">
        <v>5649</v>
      </c>
    </row>
    <row r="8573" customFormat="false" ht="16.4" hidden="false" customHeight="false" outlineLevel="0" collapsed="false">
      <c r="C8573" s="163" t="s">
        <v>13565</v>
      </c>
      <c r="D8573" s="163" t="s">
        <v>5649</v>
      </c>
      <c r="E8573" s="183" t="s">
        <v>5649</v>
      </c>
    </row>
    <row r="8574" customFormat="false" ht="16.4" hidden="false" customHeight="false" outlineLevel="0" collapsed="false">
      <c r="C8574" s="163" t="s">
        <v>13566</v>
      </c>
      <c r="D8574" s="163" t="s">
        <v>5649</v>
      </c>
      <c r="E8574" s="183" t="s">
        <v>5649</v>
      </c>
    </row>
    <row r="8575" customFormat="false" ht="16.4" hidden="false" customHeight="false" outlineLevel="0" collapsed="false">
      <c r="C8575" s="163" t="s">
        <v>3655</v>
      </c>
      <c r="D8575" s="163" t="s">
        <v>5649</v>
      </c>
      <c r="E8575" s="183" t="s">
        <v>5649</v>
      </c>
    </row>
    <row r="8576" customFormat="false" ht="16.4" hidden="false" customHeight="false" outlineLevel="0" collapsed="false">
      <c r="C8576" s="163" t="s">
        <v>13567</v>
      </c>
      <c r="D8576" s="163" t="s">
        <v>5649</v>
      </c>
      <c r="E8576" s="183" t="s">
        <v>5649</v>
      </c>
    </row>
    <row r="8577" customFormat="false" ht="16.4" hidden="false" customHeight="false" outlineLevel="0" collapsed="false">
      <c r="C8577" s="163" t="s">
        <v>13568</v>
      </c>
      <c r="D8577" s="163" t="s">
        <v>5649</v>
      </c>
      <c r="E8577" s="183" t="s">
        <v>5649</v>
      </c>
    </row>
    <row r="8578" customFormat="false" ht="16.4" hidden="false" customHeight="false" outlineLevel="0" collapsed="false">
      <c r="C8578" s="163" t="s">
        <v>13569</v>
      </c>
      <c r="D8578" s="163" t="s">
        <v>5649</v>
      </c>
      <c r="E8578" s="183" t="s">
        <v>5649</v>
      </c>
    </row>
    <row r="8579" customFormat="false" ht="16.4" hidden="false" customHeight="false" outlineLevel="0" collapsed="false">
      <c r="C8579" s="163" t="s">
        <v>13570</v>
      </c>
      <c r="D8579" s="163" t="s">
        <v>5649</v>
      </c>
      <c r="E8579" s="183" t="s">
        <v>5649</v>
      </c>
    </row>
    <row r="8580" customFormat="false" ht="16.4" hidden="false" customHeight="false" outlineLevel="0" collapsed="false">
      <c r="C8580" s="163" t="s">
        <v>3678</v>
      </c>
      <c r="D8580" s="163" t="s">
        <v>5649</v>
      </c>
      <c r="E8580" s="183" t="s">
        <v>5649</v>
      </c>
    </row>
    <row r="8581" customFormat="false" ht="16.4" hidden="false" customHeight="false" outlineLevel="0" collapsed="false">
      <c r="C8581" s="163" t="s">
        <v>13571</v>
      </c>
      <c r="D8581" s="163" t="s">
        <v>5649</v>
      </c>
      <c r="E8581" s="183" t="s">
        <v>5649</v>
      </c>
    </row>
    <row r="8582" customFormat="false" ht="16.4" hidden="false" customHeight="false" outlineLevel="0" collapsed="false">
      <c r="C8582" s="163" t="s">
        <v>13572</v>
      </c>
      <c r="D8582" s="163" t="s">
        <v>5649</v>
      </c>
      <c r="E8582" s="183" t="s">
        <v>5649</v>
      </c>
    </row>
    <row r="8583" customFormat="false" ht="16.4" hidden="false" customHeight="false" outlineLevel="0" collapsed="false">
      <c r="C8583" s="163" t="s">
        <v>13573</v>
      </c>
      <c r="D8583" s="163" t="s">
        <v>5649</v>
      </c>
      <c r="E8583" s="183" t="s">
        <v>5649</v>
      </c>
    </row>
    <row r="8584" customFormat="false" ht="16.4" hidden="false" customHeight="false" outlineLevel="0" collapsed="false">
      <c r="C8584" s="163" t="s">
        <v>13574</v>
      </c>
      <c r="D8584" s="163" t="s">
        <v>5649</v>
      </c>
      <c r="E8584" s="183" t="s">
        <v>5649</v>
      </c>
    </row>
    <row r="8585" customFormat="false" ht="16.4" hidden="false" customHeight="false" outlineLevel="0" collapsed="false">
      <c r="C8585" s="163" t="s">
        <v>13575</v>
      </c>
      <c r="D8585" s="163" t="s">
        <v>5649</v>
      </c>
      <c r="E8585" s="183" t="s">
        <v>5649</v>
      </c>
    </row>
    <row r="8586" customFormat="false" ht="16.4" hidden="false" customHeight="false" outlineLevel="0" collapsed="false">
      <c r="C8586" s="163" t="s">
        <v>13576</v>
      </c>
      <c r="D8586" s="163" t="s">
        <v>5649</v>
      </c>
      <c r="E8586" s="183" t="s">
        <v>5649</v>
      </c>
    </row>
    <row r="8587" customFormat="false" ht="16.4" hidden="false" customHeight="false" outlineLevel="0" collapsed="false">
      <c r="C8587" s="163" t="s">
        <v>13577</v>
      </c>
      <c r="D8587" s="163" t="s">
        <v>5649</v>
      </c>
      <c r="E8587" s="183" t="s">
        <v>5649</v>
      </c>
    </row>
    <row r="8588" customFormat="false" ht="16.4" hidden="false" customHeight="false" outlineLevel="0" collapsed="false">
      <c r="C8588" s="163" t="s">
        <v>3719</v>
      </c>
      <c r="D8588" s="163" t="s">
        <v>5649</v>
      </c>
      <c r="E8588" s="183" t="s">
        <v>5649</v>
      </c>
    </row>
    <row r="8589" customFormat="false" ht="16.4" hidden="false" customHeight="false" outlineLevel="0" collapsed="false">
      <c r="C8589" s="163" t="s">
        <v>3724</v>
      </c>
      <c r="D8589" s="163" t="s">
        <v>5649</v>
      </c>
      <c r="E8589" s="183" t="s">
        <v>5649</v>
      </c>
    </row>
    <row r="8590" customFormat="false" ht="16.4" hidden="false" customHeight="false" outlineLevel="0" collapsed="false">
      <c r="C8590" s="163" t="s">
        <v>3728</v>
      </c>
      <c r="D8590" s="163" t="s">
        <v>5649</v>
      </c>
      <c r="E8590" s="183" t="s">
        <v>5649</v>
      </c>
    </row>
    <row r="8591" customFormat="false" ht="16.4" hidden="false" customHeight="false" outlineLevel="0" collapsed="false">
      <c r="C8591" s="163" t="s">
        <v>3732</v>
      </c>
      <c r="D8591" s="163" t="s">
        <v>5649</v>
      </c>
      <c r="E8591" s="183" t="s">
        <v>5649</v>
      </c>
    </row>
    <row r="8592" customFormat="false" ht="16.4" hidden="false" customHeight="false" outlineLevel="0" collapsed="false">
      <c r="C8592" s="163" t="s">
        <v>3736</v>
      </c>
      <c r="D8592" s="163" t="s">
        <v>5649</v>
      </c>
      <c r="E8592" s="183" t="s">
        <v>5649</v>
      </c>
    </row>
    <row r="8593" customFormat="false" ht="16.4" hidden="false" customHeight="false" outlineLevel="0" collapsed="false">
      <c r="C8593" s="163" t="s">
        <v>3740</v>
      </c>
      <c r="D8593" s="163" t="s">
        <v>5649</v>
      </c>
      <c r="E8593" s="183" t="s">
        <v>5649</v>
      </c>
    </row>
    <row r="8594" customFormat="false" ht="16.4" hidden="false" customHeight="false" outlineLevel="0" collapsed="false">
      <c r="C8594" s="163" t="s">
        <v>3744</v>
      </c>
      <c r="D8594" s="163" t="s">
        <v>5649</v>
      </c>
      <c r="E8594" s="183" t="s">
        <v>5649</v>
      </c>
    </row>
    <row r="8595" customFormat="false" ht="16.4" hidden="false" customHeight="false" outlineLevel="0" collapsed="false">
      <c r="C8595" s="163" t="s">
        <v>3748</v>
      </c>
      <c r="D8595" s="163" t="s">
        <v>5649</v>
      </c>
      <c r="E8595" s="183" t="s">
        <v>5649</v>
      </c>
    </row>
    <row r="8596" customFormat="false" ht="16.4" hidden="false" customHeight="false" outlineLevel="0" collapsed="false">
      <c r="C8596" s="163" t="s">
        <v>3754</v>
      </c>
      <c r="D8596" s="163" t="s">
        <v>5649</v>
      </c>
      <c r="E8596" s="183" t="s">
        <v>5649</v>
      </c>
    </row>
    <row r="8597" customFormat="false" ht="16.4" hidden="false" customHeight="false" outlineLevel="0" collapsed="false">
      <c r="C8597" s="163" t="s">
        <v>3759</v>
      </c>
      <c r="D8597" s="163" t="s">
        <v>5649</v>
      </c>
      <c r="E8597" s="183" t="s">
        <v>5649</v>
      </c>
    </row>
    <row r="8598" customFormat="false" ht="16.4" hidden="false" customHeight="false" outlineLevel="0" collapsed="false">
      <c r="C8598" s="163" t="s">
        <v>3764</v>
      </c>
      <c r="D8598" s="163" t="s">
        <v>5649</v>
      </c>
      <c r="E8598" s="183" t="s">
        <v>5649</v>
      </c>
    </row>
    <row r="8599" customFormat="false" ht="16.4" hidden="false" customHeight="false" outlineLevel="0" collapsed="false">
      <c r="C8599" s="163" t="s">
        <v>3769</v>
      </c>
      <c r="D8599" s="163" t="s">
        <v>5649</v>
      </c>
      <c r="E8599" s="183" t="s">
        <v>5649</v>
      </c>
    </row>
    <row r="8600" customFormat="false" ht="16.4" hidden="false" customHeight="false" outlineLevel="0" collapsed="false">
      <c r="C8600" s="163" t="s">
        <v>3774</v>
      </c>
      <c r="D8600" s="163" t="s">
        <v>5649</v>
      </c>
      <c r="E8600" s="183" t="s">
        <v>5649</v>
      </c>
    </row>
    <row r="8601" customFormat="false" ht="16.4" hidden="false" customHeight="false" outlineLevel="0" collapsed="false">
      <c r="C8601" s="163" t="s">
        <v>3778</v>
      </c>
      <c r="D8601" s="163" t="s">
        <v>5649</v>
      </c>
      <c r="E8601" s="183" t="s">
        <v>5649</v>
      </c>
    </row>
    <row r="8602" customFormat="false" ht="16.4" hidden="false" customHeight="false" outlineLevel="0" collapsed="false">
      <c r="C8602" s="163" t="s">
        <v>3782</v>
      </c>
      <c r="D8602" s="163" t="s">
        <v>5649</v>
      </c>
      <c r="E8602" s="183" t="s">
        <v>5649</v>
      </c>
    </row>
    <row r="8603" customFormat="false" ht="16.4" hidden="false" customHeight="false" outlineLevel="0" collapsed="false">
      <c r="C8603" s="163" t="s">
        <v>3787</v>
      </c>
      <c r="D8603" s="163" t="s">
        <v>5649</v>
      </c>
      <c r="E8603" s="183" t="s">
        <v>5649</v>
      </c>
    </row>
    <row r="8604" customFormat="false" ht="16.4" hidden="false" customHeight="false" outlineLevel="0" collapsed="false">
      <c r="C8604" s="163" t="s">
        <v>3795</v>
      </c>
      <c r="D8604" s="163" t="s">
        <v>5649</v>
      </c>
      <c r="E8604" s="183" t="s">
        <v>5649</v>
      </c>
    </row>
    <row r="8605" customFormat="false" ht="16.4" hidden="false" customHeight="false" outlineLevel="0" collapsed="false">
      <c r="C8605" s="163" t="s">
        <v>13578</v>
      </c>
      <c r="D8605" s="163" t="s">
        <v>5649</v>
      </c>
      <c r="E8605" s="183" t="s">
        <v>5649</v>
      </c>
    </row>
    <row r="8606" customFormat="false" ht="16.4" hidden="false" customHeight="false" outlineLevel="0" collapsed="false">
      <c r="C8606" s="163" t="s">
        <v>3799</v>
      </c>
      <c r="D8606" s="163" t="s">
        <v>5649</v>
      </c>
      <c r="E8606" s="183" t="s">
        <v>5649</v>
      </c>
    </row>
    <row r="8607" customFormat="false" ht="16.4" hidden="false" customHeight="false" outlineLevel="0" collapsed="false">
      <c r="C8607" s="163" t="s">
        <v>3803</v>
      </c>
      <c r="D8607" s="163" t="s">
        <v>5649</v>
      </c>
      <c r="E8607" s="183" t="s">
        <v>5649</v>
      </c>
    </row>
    <row r="8608" customFormat="false" ht="16.4" hidden="false" customHeight="false" outlineLevel="0" collapsed="false">
      <c r="C8608" s="163" t="s">
        <v>3808</v>
      </c>
      <c r="D8608" s="163" t="s">
        <v>5649</v>
      </c>
      <c r="E8608" s="183" t="s">
        <v>5649</v>
      </c>
    </row>
    <row r="8609" customFormat="false" ht="16.4" hidden="false" customHeight="false" outlineLevel="0" collapsed="false">
      <c r="C8609" s="163" t="s">
        <v>3813</v>
      </c>
      <c r="D8609" s="163" t="s">
        <v>5649</v>
      </c>
      <c r="E8609" s="183" t="s">
        <v>5649</v>
      </c>
    </row>
    <row r="8610" customFormat="false" ht="16.4" hidden="false" customHeight="false" outlineLevel="0" collapsed="false">
      <c r="C8610" s="163" t="s">
        <v>3818</v>
      </c>
      <c r="D8610" s="163" t="s">
        <v>5649</v>
      </c>
      <c r="E8610" s="183" t="s">
        <v>5649</v>
      </c>
    </row>
    <row r="8611" customFormat="false" ht="16.4" hidden="false" customHeight="false" outlineLevel="0" collapsed="false">
      <c r="C8611" s="163" t="s">
        <v>3823</v>
      </c>
      <c r="D8611" s="163" t="s">
        <v>5649</v>
      </c>
      <c r="E8611" s="183" t="s">
        <v>5649</v>
      </c>
    </row>
    <row r="8612" customFormat="false" ht="16.4" hidden="false" customHeight="false" outlineLevel="0" collapsed="false">
      <c r="C8612" s="163" t="s">
        <v>3827</v>
      </c>
      <c r="D8612" s="163" t="s">
        <v>5649</v>
      </c>
      <c r="E8612" s="183" t="s">
        <v>5649</v>
      </c>
    </row>
    <row r="8613" customFormat="false" ht="16.4" hidden="false" customHeight="false" outlineLevel="0" collapsed="false">
      <c r="C8613" s="163" t="s">
        <v>3832</v>
      </c>
      <c r="D8613" s="163" t="s">
        <v>5649</v>
      </c>
      <c r="E8613" s="183" t="s">
        <v>5649</v>
      </c>
    </row>
    <row r="8614" customFormat="false" ht="16.4" hidden="false" customHeight="false" outlineLevel="0" collapsed="false">
      <c r="C8614" s="163" t="s">
        <v>3837</v>
      </c>
      <c r="D8614" s="163" t="s">
        <v>5649</v>
      </c>
      <c r="E8614" s="183" t="s">
        <v>5649</v>
      </c>
    </row>
    <row r="8615" customFormat="false" ht="16.4" hidden="false" customHeight="false" outlineLevel="0" collapsed="false">
      <c r="C8615" s="163" t="s">
        <v>3842</v>
      </c>
      <c r="D8615" s="163" t="s">
        <v>5649</v>
      </c>
      <c r="E8615" s="183" t="s">
        <v>5649</v>
      </c>
    </row>
    <row r="8616" customFormat="false" ht="16.4" hidden="false" customHeight="false" outlineLevel="0" collapsed="false">
      <c r="C8616" s="163" t="s">
        <v>3847</v>
      </c>
      <c r="D8616" s="163" t="s">
        <v>5649</v>
      </c>
      <c r="E8616" s="183" t="s">
        <v>5649</v>
      </c>
    </row>
    <row r="8617" customFormat="false" ht="16.4" hidden="false" customHeight="false" outlineLevel="0" collapsed="false">
      <c r="C8617" s="163" t="s">
        <v>3852</v>
      </c>
      <c r="D8617" s="163" t="s">
        <v>5649</v>
      </c>
      <c r="E8617" s="183" t="s">
        <v>5649</v>
      </c>
    </row>
    <row r="8618" customFormat="false" ht="16.4" hidden="false" customHeight="false" outlineLevel="0" collapsed="false">
      <c r="C8618" s="163" t="s">
        <v>3856</v>
      </c>
      <c r="D8618" s="163" t="s">
        <v>5649</v>
      </c>
      <c r="E8618" s="183" t="s">
        <v>5649</v>
      </c>
    </row>
    <row r="8619" customFormat="false" ht="16.4" hidden="false" customHeight="false" outlineLevel="0" collapsed="false">
      <c r="C8619" s="163" t="s">
        <v>3860</v>
      </c>
      <c r="D8619" s="163" t="s">
        <v>5649</v>
      </c>
      <c r="E8619" s="183" t="s">
        <v>5649</v>
      </c>
    </row>
    <row r="8620" customFormat="false" ht="16.4" hidden="false" customHeight="false" outlineLevel="0" collapsed="false">
      <c r="C8620" s="163" t="s">
        <v>3865</v>
      </c>
      <c r="D8620" s="163" t="s">
        <v>5649</v>
      </c>
      <c r="E8620" s="183" t="s">
        <v>5649</v>
      </c>
    </row>
    <row r="8621" customFormat="false" ht="16.4" hidden="false" customHeight="false" outlineLevel="0" collapsed="false">
      <c r="C8621" s="163" t="s">
        <v>13579</v>
      </c>
      <c r="D8621" s="163" t="s">
        <v>5649</v>
      </c>
      <c r="E8621" s="183" t="s">
        <v>5649</v>
      </c>
    </row>
    <row r="8622" customFormat="false" ht="16.4" hidden="false" customHeight="false" outlineLevel="0" collapsed="false">
      <c r="C8622" s="163" t="s">
        <v>3875</v>
      </c>
      <c r="D8622" s="163" t="s">
        <v>480</v>
      </c>
      <c r="E8622" s="183" t="s">
        <v>5649</v>
      </c>
    </row>
    <row r="8623" customFormat="false" ht="16.4" hidden="false" customHeight="false" outlineLevel="0" collapsed="false">
      <c r="C8623" s="163" t="s">
        <v>13580</v>
      </c>
      <c r="D8623" s="163" t="s">
        <v>480</v>
      </c>
      <c r="E8623" s="183" t="s">
        <v>5649</v>
      </c>
    </row>
    <row r="8624" customFormat="false" ht="16.4" hidden="false" customHeight="false" outlineLevel="0" collapsed="false">
      <c r="C8624" s="163" t="s">
        <v>3880</v>
      </c>
      <c r="D8624" s="163" t="s">
        <v>480</v>
      </c>
      <c r="E8624" s="183" t="s">
        <v>5649</v>
      </c>
    </row>
    <row r="8625" customFormat="false" ht="16.4" hidden="false" customHeight="false" outlineLevel="0" collapsed="false">
      <c r="C8625" s="163" t="s">
        <v>3884</v>
      </c>
      <c r="D8625" s="163" t="s">
        <v>1531</v>
      </c>
      <c r="E8625" s="183" t="s">
        <v>5649</v>
      </c>
    </row>
    <row r="8626" customFormat="false" ht="16.4" hidden="false" customHeight="false" outlineLevel="0" collapsed="false">
      <c r="C8626" s="163" t="s">
        <v>3889</v>
      </c>
      <c r="D8626" s="163" t="s">
        <v>480</v>
      </c>
      <c r="E8626" s="183" t="s">
        <v>5649</v>
      </c>
    </row>
    <row r="8627" customFormat="false" ht="16.4" hidden="false" customHeight="false" outlineLevel="0" collapsed="false">
      <c r="C8627" s="163" t="s">
        <v>13581</v>
      </c>
      <c r="D8627" s="163" t="s">
        <v>480</v>
      </c>
      <c r="E8627" s="183" t="s">
        <v>5649</v>
      </c>
    </row>
    <row r="8628" customFormat="false" ht="16.4" hidden="false" customHeight="false" outlineLevel="0" collapsed="false">
      <c r="C8628" s="163" t="s">
        <v>3894</v>
      </c>
      <c r="D8628" s="163" t="s">
        <v>480</v>
      </c>
      <c r="E8628" s="183" t="s">
        <v>5649</v>
      </c>
    </row>
    <row r="8629" customFormat="false" ht="16.4" hidden="false" customHeight="false" outlineLevel="0" collapsed="false">
      <c r="C8629" s="163" t="s">
        <v>3899</v>
      </c>
      <c r="D8629" s="163" t="s">
        <v>480</v>
      </c>
      <c r="E8629" s="183" t="s">
        <v>5649</v>
      </c>
    </row>
    <row r="8630" customFormat="false" ht="16.4" hidden="false" customHeight="false" outlineLevel="0" collapsed="false">
      <c r="C8630" s="163" t="s">
        <v>3904</v>
      </c>
      <c r="D8630" s="163" t="s">
        <v>480</v>
      </c>
      <c r="E8630" s="183" t="s">
        <v>5649</v>
      </c>
    </row>
    <row r="8631" customFormat="false" ht="16.4" hidden="false" customHeight="false" outlineLevel="0" collapsed="false">
      <c r="C8631" s="163" t="s">
        <v>3909</v>
      </c>
      <c r="D8631" s="163" t="s">
        <v>480</v>
      </c>
      <c r="E8631" s="183" t="s">
        <v>5649</v>
      </c>
    </row>
    <row r="8632" customFormat="false" ht="16.4" hidden="false" customHeight="false" outlineLevel="0" collapsed="false">
      <c r="C8632" s="163" t="s">
        <v>3914</v>
      </c>
      <c r="D8632" s="163" t="s">
        <v>482</v>
      </c>
      <c r="E8632" s="183" t="s">
        <v>5649</v>
      </c>
    </row>
    <row r="8633" customFormat="false" ht="16.4" hidden="false" customHeight="false" outlineLevel="0" collapsed="false">
      <c r="C8633" s="163" t="s">
        <v>3919</v>
      </c>
      <c r="D8633" s="163" t="s">
        <v>480</v>
      </c>
      <c r="E8633" s="183" t="s">
        <v>5649</v>
      </c>
    </row>
    <row r="8634" customFormat="false" ht="16.4" hidden="false" customHeight="false" outlineLevel="0" collapsed="false">
      <c r="C8634" s="163" t="s">
        <v>3924</v>
      </c>
      <c r="D8634" s="163" t="s">
        <v>480</v>
      </c>
      <c r="E8634" s="183" t="s">
        <v>5649</v>
      </c>
    </row>
    <row r="8635" customFormat="false" ht="16.4" hidden="false" customHeight="false" outlineLevel="0" collapsed="false">
      <c r="C8635" s="163" t="s">
        <v>3929</v>
      </c>
      <c r="D8635" s="163" t="s">
        <v>480</v>
      </c>
      <c r="E8635" s="183" t="s">
        <v>5649</v>
      </c>
    </row>
    <row r="8636" customFormat="false" ht="16.4" hidden="false" customHeight="false" outlineLevel="0" collapsed="false">
      <c r="C8636" s="163" t="s">
        <v>3939</v>
      </c>
      <c r="D8636" s="163" t="s">
        <v>480</v>
      </c>
      <c r="E8636" s="183" t="s">
        <v>5649</v>
      </c>
    </row>
    <row r="8637" customFormat="false" ht="16.4" hidden="false" customHeight="false" outlineLevel="0" collapsed="false">
      <c r="C8637" s="163" t="s">
        <v>3986</v>
      </c>
      <c r="D8637" s="163" t="s">
        <v>5649</v>
      </c>
      <c r="E8637" s="183" t="n">
        <v>0.4187</v>
      </c>
    </row>
    <row r="8638" customFormat="false" ht="16.4" hidden="false" customHeight="false" outlineLevel="0" collapsed="false">
      <c r="C8638" s="163" t="s">
        <v>3990</v>
      </c>
      <c r="D8638" s="163" t="s">
        <v>5649</v>
      </c>
      <c r="E8638" s="183" t="n">
        <v>0.4187</v>
      </c>
    </row>
    <row r="8639" customFormat="false" ht="16.4" hidden="false" customHeight="false" outlineLevel="0" collapsed="false">
      <c r="C8639" s="163" t="s">
        <v>3994</v>
      </c>
      <c r="D8639" s="163" t="s">
        <v>5649</v>
      </c>
      <c r="E8639" s="183" t="n">
        <v>0.4187</v>
      </c>
    </row>
    <row r="8640" customFormat="false" ht="16.4" hidden="false" customHeight="false" outlineLevel="0" collapsed="false">
      <c r="C8640" s="163" t="s">
        <v>1530</v>
      </c>
      <c r="D8640" s="163" t="s">
        <v>5649</v>
      </c>
      <c r="E8640" s="183" t="n">
        <v>0.4033</v>
      </c>
    </row>
    <row r="8641" customFormat="false" ht="16.4" hidden="false" customHeight="false" outlineLevel="0" collapsed="false">
      <c r="C8641" s="163" t="s">
        <v>13582</v>
      </c>
      <c r="D8641" s="163" t="s">
        <v>5649</v>
      </c>
      <c r="E8641" s="183" t="n">
        <v>0.4187</v>
      </c>
    </row>
    <row r="8642" customFormat="false" ht="16.4" hidden="false" customHeight="false" outlineLevel="0" collapsed="false">
      <c r="C8642" s="163" t="s">
        <v>6135</v>
      </c>
      <c r="D8642" s="163" t="s">
        <v>5649</v>
      </c>
      <c r="E8642" s="183" t="n">
        <v>0.4187</v>
      </c>
    </row>
    <row r="8643" customFormat="false" ht="16.4" hidden="false" customHeight="false" outlineLevel="0" collapsed="false">
      <c r="C8643" s="163" t="s">
        <v>6137</v>
      </c>
      <c r="D8643" s="163" t="s">
        <v>5649</v>
      </c>
      <c r="E8643" s="183" t="n">
        <v>0.4187</v>
      </c>
    </row>
    <row r="8644" customFormat="false" ht="16.4" hidden="false" customHeight="false" outlineLevel="0" collapsed="false">
      <c r="C8644" s="163" t="s">
        <v>6139</v>
      </c>
      <c r="D8644" s="163" t="s">
        <v>5649</v>
      </c>
      <c r="E8644" s="183" t="n">
        <v>0.4187</v>
      </c>
    </row>
    <row r="8645" customFormat="false" ht="16.4" hidden="false" customHeight="false" outlineLevel="0" collapsed="false">
      <c r="C8645" s="163" t="s">
        <v>6141</v>
      </c>
      <c r="D8645" s="163" t="s">
        <v>5649</v>
      </c>
      <c r="E8645" s="183" t="n">
        <v>0.4187</v>
      </c>
    </row>
    <row r="8646" customFormat="false" ht="16.4" hidden="false" customHeight="false" outlineLevel="0" collapsed="false">
      <c r="C8646" s="163" t="s">
        <v>6143</v>
      </c>
      <c r="D8646" s="163" t="s">
        <v>5649</v>
      </c>
      <c r="E8646" s="183" t="n">
        <v>0.4187</v>
      </c>
    </row>
    <row r="8647" customFormat="false" ht="16.4" hidden="false" customHeight="false" outlineLevel="0" collapsed="false">
      <c r="C8647" s="163" t="s">
        <v>481</v>
      </c>
      <c r="D8647" s="163" t="s">
        <v>5649</v>
      </c>
      <c r="E8647" s="183" t="n">
        <v>0.6529</v>
      </c>
    </row>
    <row r="8648" customFormat="false" ht="16.4" hidden="false" customHeight="false" outlineLevel="0" collapsed="false">
      <c r="C8648" s="163" t="s">
        <v>2397</v>
      </c>
      <c r="D8648" s="163" t="s">
        <v>5649</v>
      </c>
      <c r="E8648" s="183" t="n">
        <v>0.4187</v>
      </c>
    </row>
    <row r="8649" customFormat="false" ht="16.4" hidden="false" customHeight="false" outlineLevel="0" collapsed="false">
      <c r="C8649" s="163" t="s">
        <v>13583</v>
      </c>
      <c r="D8649" s="163" t="s">
        <v>5649</v>
      </c>
      <c r="E8649" s="183" t="n">
        <v>0.4187</v>
      </c>
    </row>
    <row r="8650" customFormat="false" ht="16.4" hidden="false" customHeight="false" outlineLevel="0" collapsed="false">
      <c r="C8650" s="163" t="s">
        <v>13584</v>
      </c>
      <c r="D8650" s="163" t="s">
        <v>5649</v>
      </c>
      <c r="E8650" s="183" t="n">
        <v>0.4187</v>
      </c>
    </row>
    <row r="8651" customFormat="false" ht="16.4" hidden="false" customHeight="false" outlineLevel="0" collapsed="false">
      <c r="C8651" s="163" t="s">
        <v>13585</v>
      </c>
      <c r="D8651" s="163" t="s">
        <v>5649</v>
      </c>
      <c r="E8651" s="183" t="n">
        <v>0.4187</v>
      </c>
    </row>
    <row r="8652" customFormat="false" ht="16.4" hidden="false" customHeight="false" outlineLevel="0" collapsed="false">
      <c r="C8652" s="163" t="s">
        <v>4020</v>
      </c>
      <c r="D8652" s="163" t="s">
        <v>1382</v>
      </c>
      <c r="E8652" s="183" t="s">
        <v>5649</v>
      </c>
    </row>
    <row r="8653" customFormat="false" ht="16.4" hidden="false" customHeight="false" outlineLevel="0" collapsed="false">
      <c r="C8653" s="163" t="s">
        <v>4024</v>
      </c>
      <c r="D8653" s="163" t="s">
        <v>1382</v>
      </c>
      <c r="E8653" s="183" t="s">
        <v>5649</v>
      </c>
    </row>
    <row r="8654" customFormat="false" ht="16.4" hidden="false" customHeight="false" outlineLevel="0" collapsed="false">
      <c r="C8654" s="163" t="s">
        <v>4029</v>
      </c>
      <c r="D8654" s="163" t="s">
        <v>1382</v>
      </c>
      <c r="E8654" s="183" t="s">
        <v>5649</v>
      </c>
    </row>
    <row r="8655" customFormat="false" ht="16.4" hidden="false" customHeight="false" outlineLevel="0" collapsed="false">
      <c r="C8655" s="163" t="s">
        <v>4034</v>
      </c>
      <c r="D8655" s="163" t="s">
        <v>1382</v>
      </c>
      <c r="E8655" s="183" t="s">
        <v>5649</v>
      </c>
    </row>
    <row r="8656" customFormat="false" ht="16.4" hidden="false" customHeight="false" outlineLevel="0" collapsed="false">
      <c r="C8656" s="163" t="s">
        <v>13586</v>
      </c>
      <c r="D8656" s="163" t="s">
        <v>1384</v>
      </c>
      <c r="E8656" s="183" t="s">
        <v>5649</v>
      </c>
    </row>
    <row r="8657" customFormat="false" ht="16.4" hidden="false" customHeight="false" outlineLevel="0" collapsed="false">
      <c r="C8657" s="163" t="s">
        <v>13587</v>
      </c>
      <c r="D8657" s="163" t="s">
        <v>1384</v>
      </c>
      <c r="E8657" s="183" t="s">
        <v>5649</v>
      </c>
    </row>
    <row r="8658" customFormat="false" ht="16.4" hidden="false" customHeight="false" outlineLevel="0" collapsed="false">
      <c r="C8658" s="163" t="s">
        <v>13588</v>
      </c>
      <c r="D8658" s="163" t="s">
        <v>1386</v>
      </c>
      <c r="E8658" s="183" t="s">
        <v>5649</v>
      </c>
    </row>
    <row r="8659" customFormat="false" ht="16.4" hidden="false" customHeight="false" outlineLevel="0" collapsed="false">
      <c r="C8659" s="163" t="s">
        <v>13589</v>
      </c>
      <c r="D8659" s="163" t="s">
        <v>5649</v>
      </c>
      <c r="E8659" s="183" t="s">
        <v>5649</v>
      </c>
    </row>
    <row r="8660" customFormat="false" ht="16.4" hidden="false" customHeight="false" outlineLevel="0" collapsed="false">
      <c r="C8660" s="163" t="s">
        <v>13590</v>
      </c>
      <c r="D8660" s="163" t="s">
        <v>5649</v>
      </c>
      <c r="E8660" s="183" t="s">
        <v>5649</v>
      </c>
    </row>
    <row r="8661" customFormat="false" ht="16.4" hidden="false" customHeight="false" outlineLevel="0" collapsed="false">
      <c r="C8661" s="163" t="s">
        <v>13591</v>
      </c>
      <c r="D8661" s="163" t="s">
        <v>5649</v>
      </c>
      <c r="E8661" s="183" t="s">
        <v>5649</v>
      </c>
    </row>
    <row r="8662" customFormat="false" ht="16.4" hidden="false" customHeight="false" outlineLevel="0" collapsed="false">
      <c r="C8662" s="163" t="s">
        <v>13592</v>
      </c>
      <c r="D8662" s="163" t="s">
        <v>5649</v>
      </c>
      <c r="E8662" s="183" t="s">
        <v>5649</v>
      </c>
    </row>
    <row r="8663" customFormat="false" ht="16.4" hidden="false" customHeight="false" outlineLevel="0" collapsed="false">
      <c r="C8663" s="163" t="s">
        <v>5155</v>
      </c>
      <c r="D8663" s="163" t="s">
        <v>1388</v>
      </c>
      <c r="E8663" s="183" t="s">
        <v>5649</v>
      </c>
    </row>
    <row r="8664" customFormat="false" ht="16.4" hidden="false" customHeight="false" outlineLevel="0" collapsed="false">
      <c r="C8664" s="163" t="s">
        <v>13593</v>
      </c>
      <c r="D8664" s="163" t="s">
        <v>1388</v>
      </c>
      <c r="E8664" s="183" t="s">
        <v>5649</v>
      </c>
    </row>
    <row r="8665" customFormat="false" ht="16.4" hidden="false" customHeight="false" outlineLevel="0" collapsed="false">
      <c r="C8665" s="163" t="s">
        <v>13594</v>
      </c>
      <c r="D8665" s="163" t="s">
        <v>1388</v>
      </c>
      <c r="E8665" s="183" t="s">
        <v>5649</v>
      </c>
    </row>
    <row r="8666" customFormat="false" ht="16.4" hidden="false" customHeight="false" outlineLevel="0" collapsed="false">
      <c r="C8666" s="163" t="s">
        <v>13595</v>
      </c>
      <c r="D8666" s="163" t="s">
        <v>1388</v>
      </c>
      <c r="E8666" s="183" t="s">
        <v>5649</v>
      </c>
    </row>
    <row r="8667" customFormat="false" ht="16.4" hidden="false" customHeight="false" outlineLevel="0" collapsed="false">
      <c r="C8667" s="163" t="s">
        <v>5157</v>
      </c>
      <c r="D8667" s="163" t="s">
        <v>5649</v>
      </c>
      <c r="E8667" s="183" t="n">
        <v>0.5386</v>
      </c>
    </row>
    <row r="8668" customFormat="false" ht="16.4" hidden="false" customHeight="false" outlineLevel="0" collapsed="false">
      <c r="C8668" s="163" t="s">
        <v>5160</v>
      </c>
      <c r="D8668" s="163" t="s">
        <v>5649</v>
      </c>
      <c r="E8668" s="183" t="n">
        <v>0.5386</v>
      </c>
    </row>
    <row r="8669" customFormat="false" ht="16.4" hidden="false" customHeight="false" outlineLevel="0" collapsed="false">
      <c r="C8669" s="163" t="s">
        <v>5162</v>
      </c>
      <c r="D8669" s="163" t="s">
        <v>5649</v>
      </c>
      <c r="E8669" s="183" t="n">
        <v>0.5386</v>
      </c>
    </row>
    <row r="8670" customFormat="false" ht="16.4" hidden="false" customHeight="false" outlineLevel="0" collapsed="false">
      <c r="C8670" s="163" t="s">
        <v>5163</v>
      </c>
      <c r="D8670" s="163" t="s">
        <v>1390</v>
      </c>
      <c r="E8670" s="183" t="n">
        <v>0.5386</v>
      </c>
    </row>
    <row r="8671" customFormat="false" ht="16.4" hidden="false" customHeight="false" outlineLevel="0" collapsed="false">
      <c r="C8671" s="163" t="s">
        <v>5164</v>
      </c>
      <c r="D8671" s="163" t="s">
        <v>1392</v>
      </c>
      <c r="E8671" s="183" t="n">
        <v>0.5386</v>
      </c>
    </row>
    <row r="8672" customFormat="false" ht="16.4" hidden="false" customHeight="false" outlineLevel="0" collapsed="false">
      <c r="C8672" s="163" t="s">
        <v>5166</v>
      </c>
      <c r="D8672" s="163" t="s">
        <v>1392</v>
      </c>
      <c r="E8672" s="183" t="n">
        <v>0.5386</v>
      </c>
    </row>
    <row r="8673" customFormat="false" ht="16.4" hidden="false" customHeight="false" outlineLevel="0" collapsed="false">
      <c r="C8673" s="163" t="s">
        <v>1385</v>
      </c>
      <c r="D8673" s="163" t="s">
        <v>1392</v>
      </c>
      <c r="E8673" s="183" t="n">
        <v>0.5386</v>
      </c>
    </row>
    <row r="8674" customFormat="false" ht="16.4" hidden="false" customHeight="false" outlineLevel="0" collapsed="false">
      <c r="C8674" s="163" t="s">
        <v>5168</v>
      </c>
      <c r="D8674" s="163" t="s">
        <v>1392</v>
      </c>
      <c r="E8674" s="183" t="s">
        <v>5649</v>
      </c>
    </row>
    <row r="8675" customFormat="false" ht="16.4" hidden="false" customHeight="false" outlineLevel="0" collapsed="false">
      <c r="C8675" s="163" t="s">
        <v>5169</v>
      </c>
      <c r="D8675" s="163" t="s">
        <v>1392</v>
      </c>
      <c r="E8675" s="183" t="s">
        <v>5649</v>
      </c>
    </row>
    <row r="8676" customFormat="false" ht="16.4" hidden="false" customHeight="false" outlineLevel="0" collapsed="false">
      <c r="C8676" s="163" t="s">
        <v>5170</v>
      </c>
      <c r="D8676" s="163" t="s">
        <v>5649</v>
      </c>
      <c r="E8676" s="183" t="s">
        <v>5649</v>
      </c>
    </row>
    <row r="8677" customFormat="false" ht="16.4" hidden="false" customHeight="false" outlineLevel="0" collapsed="false">
      <c r="C8677" s="163" t="s">
        <v>5171</v>
      </c>
      <c r="D8677" s="163" t="s">
        <v>1394</v>
      </c>
      <c r="E8677" s="183" t="s">
        <v>5649</v>
      </c>
    </row>
    <row r="8678" customFormat="false" ht="16.4" hidden="false" customHeight="false" outlineLevel="0" collapsed="false">
      <c r="C8678" s="163" t="s">
        <v>5172</v>
      </c>
      <c r="D8678" s="163" t="s">
        <v>1394</v>
      </c>
      <c r="E8678" s="183" t="n">
        <v>0.5386</v>
      </c>
    </row>
    <row r="8679" customFormat="false" ht="16.4" hidden="false" customHeight="false" outlineLevel="0" collapsed="false">
      <c r="C8679" s="163" t="s">
        <v>5174</v>
      </c>
      <c r="D8679" s="163" t="s">
        <v>1394</v>
      </c>
      <c r="E8679" s="183" t="n">
        <v>0.5386</v>
      </c>
    </row>
    <row r="8680" customFormat="false" ht="16.4" hidden="false" customHeight="false" outlineLevel="0" collapsed="false">
      <c r="C8680" s="163" t="s">
        <v>5176</v>
      </c>
      <c r="D8680" s="163" t="s">
        <v>1394</v>
      </c>
      <c r="E8680" s="183" t="n">
        <v>0.5386</v>
      </c>
    </row>
    <row r="8681" customFormat="false" ht="16.4" hidden="false" customHeight="false" outlineLevel="0" collapsed="false">
      <c r="C8681" s="163" t="s">
        <v>5178</v>
      </c>
      <c r="D8681" s="163" t="s">
        <v>1394</v>
      </c>
      <c r="E8681" s="183" t="n">
        <v>0.5386</v>
      </c>
    </row>
    <row r="8682" customFormat="false" ht="16.4" hidden="false" customHeight="false" outlineLevel="0" collapsed="false">
      <c r="C8682" s="163" t="s">
        <v>5179</v>
      </c>
      <c r="D8682" s="163" t="s">
        <v>1394</v>
      </c>
      <c r="E8682" s="183" t="s">
        <v>5649</v>
      </c>
    </row>
    <row r="8683" customFormat="false" ht="16.4" hidden="false" customHeight="false" outlineLevel="0" collapsed="false">
      <c r="C8683" s="163" t="s">
        <v>5181</v>
      </c>
      <c r="D8683" s="163" t="s">
        <v>5649</v>
      </c>
      <c r="E8683" s="183" t="s">
        <v>5649</v>
      </c>
    </row>
    <row r="8684" customFormat="false" ht="16.4" hidden="false" customHeight="false" outlineLevel="0" collapsed="false">
      <c r="C8684" s="163" t="s">
        <v>5183</v>
      </c>
      <c r="D8684" s="163" t="s">
        <v>5649</v>
      </c>
      <c r="E8684" s="183" t="s">
        <v>5649</v>
      </c>
    </row>
    <row r="8685" customFormat="false" ht="16.4" hidden="false" customHeight="false" outlineLevel="0" collapsed="false">
      <c r="C8685" s="163" t="s">
        <v>1389</v>
      </c>
      <c r="D8685" s="163" t="s">
        <v>5649</v>
      </c>
      <c r="E8685" s="183" t="n">
        <v>0.5386</v>
      </c>
    </row>
    <row r="8686" customFormat="false" ht="16.4" hidden="false" customHeight="false" outlineLevel="0" collapsed="false">
      <c r="C8686" s="163" t="s">
        <v>5185</v>
      </c>
      <c r="D8686" s="163" t="s">
        <v>5649</v>
      </c>
      <c r="E8686" s="183" t="n">
        <v>0.5386</v>
      </c>
    </row>
    <row r="8687" customFormat="false" ht="16.4" hidden="false" customHeight="false" outlineLevel="0" collapsed="false">
      <c r="C8687" s="163" t="s">
        <v>5187</v>
      </c>
      <c r="D8687" s="163" t="s">
        <v>5649</v>
      </c>
      <c r="E8687" s="183" t="n">
        <v>0.5386</v>
      </c>
    </row>
    <row r="8688" customFormat="false" ht="16.4" hidden="false" customHeight="false" outlineLevel="0" collapsed="false">
      <c r="C8688" s="163" t="s">
        <v>5189</v>
      </c>
      <c r="D8688" s="163" t="s">
        <v>5649</v>
      </c>
      <c r="E8688" s="183" t="n">
        <v>0.5386</v>
      </c>
    </row>
    <row r="8689" customFormat="false" ht="16.4" hidden="false" customHeight="false" outlineLevel="0" collapsed="false">
      <c r="C8689" s="163" t="s">
        <v>5191</v>
      </c>
      <c r="D8689" s="163" t="s">
        <v>5649</v>
      </c>
      <c r="E8689" s="183" t="n">
        <v>0.5386</v>
      </c>
    </row>
    <row r="8690" customFormat="false" ht="16.4" hidden="false" customHeight="false" outlineLevel="0" collapsed="false">
      <c r="C8690" s="163" t="s">
        <v>5193</v>
      </c>
      <c r="D8690" s="163" t="s">
        <v>5649</v>
      </c>
      <c r="E8690" s="183" t="n">
        <v>0.5386</v>
      </c>
    </row>
    <row r="8691" customFormat="false" ht="16.4" hidden="false" customHeight="false" outlineLevel="0" collapsed="false">
      <c r="C8691" s="163" t="s">
        <v>5195</v>
      </c>
      <c r="D8691" s="163" t="s">
        <v>5649</v>
      </c>
      <c r="E8691" s="183" t="s">
        <v>5649</v>
      </c>
    </row>
    <row r="8692" customFormat="false" ht="16.4" hidden="false" customHeight="false" outlineLevel="0" collapsed="false">
      <c r="C8692" s="163" t="s">
        <v>5197</v>
      </c>
      <c r="D8692" s="163" t="s">
        <v>5649</v>
      </c>
      <c r="E8692" s="183" t="n">
        <v>0.5386</v>
      </c>
    </row>
    <row r="8693" customFormat="false" ht="16.4" hidden="false" customHeight="false" outlineLevel="0" collapsed="false">
      <c r="C8693" s="163" t="s">
        <v>5199</v>
      </c>
      <c r="D8693" s="163" t="s">
        <v>5649</v>
      </c>
      <c r="E8693" s="183" t="n">
        <v>0.5386</v>
      </c>
    </row>
    <row r="8694" customFormat="false" ht="16.4" hidden="false" customHeight="false" outlineLevel="0" collapsed="false">
      <c r="C8694" s="163" t="s">
        <v>5201</v>
      </c>
      <c r="D8694" s="163" t="s">
        <v>5649</v>
      </c>
      <c r="E8694" s="183" t="n">
        <v>0.5386</v>
      </c>
    </row>
    <row r="8695" customFormat="false" ht="16.4" hidden="false" customHeight="false" outlineLevel="0" collapsed="false">
      <c r="C8695" s="163" t="s">
        <v>5203</v>
      </c>
      <c r="D8695" s="163" t="s">
        <v>5649</v>
      </c>
      <c r="E8695" s="183" t="n">
        <v>0.5386</v>
      </c>
    </row>
    <row r="8696" customFormat="false" ht="16.4" hidden="false" customHeight="false" outlineLevel="0" collapsed="false">
      <c r="C8696" s="163" t="s">
        <v>5205</v>
      </c>
      <c r="D8696" s="163" t="s">
        <v>5649</v>
      </c>
      <c r="E8696" s="183" t="n">
        <v>0.5386</v>
      </c>
    </row>
    <row r="8697" customFormat="false" ht="16.4" hidden="false" customHeight="false" outlineLevel="0" collapsed="false">
      <c r="C8697" s="163" t="s">
        <v>5206</v>
      </c>
      <c r="D8697" s="163" t="s">
        <v>5649</v>
      </c>
      <c r="E8697" s="183" t="n">
        <v>0.5386</v>
      </c>
    </row>
    <row r="8698" customFormat="false" ht="16.4" hidden="false" customHeight="false" outlineLevel="0" collapsed="false">
      <c r="C8698" s="163" t="s">
        <v>13596</v>
      </c>
      <c r="D8698" s="163" t="s">
        <v>5649</v>
      </c>
      <c r="E8698" s="183" t="s">
        <v>5649</v>
      </c>
    </row>
    <row r="8699" customFormat="false" ht="16.4" hidden="false" customHeight="false" outlineLevel="0" collapsed="false">
      <c r="C8699" s="163" t="s">
        <v>5207</v>
      </c>
      <c r="D8699" s="163" t="s">
        <v>5649</v>
      </c>
      <c r="E8699" s="183" t="s">
        <v>5649</v>
      </c>
    </row>
    <row r="8700" customFormat="false" ht="16.4" hidden="false" customHeight="false" outlineLevel="0" collapsed="false">
      <c r="C8700" s="163" t="s">
        <v>5209</v>
      </c>
      <c r="D8700" s="163" t="s">
        <v>1396</v>
      </c>
      <c r="E8700" s="183" t="s">
        <v>5649</v>
      </c>
    </row>
    <row r="8701" customFormat="false" ht="16.4" hidden="false" customHeight="false" outlineLevel="0" collapsed="false">
      <c r="C8701" s="163" t="s">
        <v>5211</v>
      </c>
      <c r="D8701" s="163" t="s">
        <v>1396</v>
      </c>
      <c r="E8701" s="183" t="s">
        <v>5649</v>
      </c>
    </row>
    <row r="8702" customFormat="false" ht="16.4" hidden="false" customHeight="false" outlineLevel="0" collapsed="false">
      <c r="C8702" s="163" t="s">
        <v>13597</v>
      </c>
      <c r="D8702" s="163" t="s">
        <v>1396</v>
      </c>
      <c r="E8702" s="183" t="s">
        <v>5649</v>
      </c>
    </row>
    <row r="8703" customFormat="false" ht="16.4" hidden="false" customHeight="false" outlineLevel="0" collapsed="false">
      <c r="C8703" s="163" t="s">
        <v>5213</v>
      </c>
      <c r="D8703" s="163" t="s">
        <v>1396</v>
      </c>
      <c r="E8703" s="183" t="s">
        <v>5649</v>
      </c>
    </row>
    <row r="8704" customFormat="false" ht="16.4" hidden="false" customHeight="false" outlineLevel="0" collapsed="false">
      <c r="C8704" s="163" t="s">
        <v>5215</v>
      </c>
      <c r="D8704" s="163" t="s">
        <v>1396</v>
      </c>
      <c r="E8704" s="183" t="s">
        <v>5649</v>
      </c>
    </row>
    <row r="8705" customFormat="false" ht="16.4" hidden="false" customHeight="false" outlineLevel="0" collapsed="false">
      <c r="C8705" s="163" t="s">
        <v>13598</v>
      </c>
      <c r="D8705" s="163" t="s">
        <v>1396</v>
      </c>
      <c r="E8705" s="183" t="s">
        <v>5649</v>
      </c>
    </row>
    <row r="8706" customFormat="false" ht="16.4" hidden="false" customHeight="false" outlineLevel="0" collapsed="false">
      <c r="C8706" s="163" t="s">
        <v>13599</v>
      </c>
      <c r="D8706" s="163" t="s">
        <v>1396</v>
      </c>
      <c r="E8706" s="183" t="s">
        <v>5649</v>
      </c>
    </row>
    <row r="8707" customFormat="false" ht="16.4" hidden="false" customHeight="false" outlineLevel="0" collapsed="false">
      <c r="C8707" s="163" t="s">
        <v>5217</v>
      </c>
      <c r="D8707" s="163" t="s">
        <v>1396</v>
      </c>
      <c r="E8707" s="183" t="s">
        <v>5649</v>
      </c>
    </row>
    <row r="8708" customFormat="false" ht="16.4" hidden="false" customHeight="false" outlineLevel="0" collapsed="false">
      <c r="C8708" s="163" t="s">
        <v>5219</v>
      </c>
      <c r="D8708" s="163" t="s">
        <v>1396</v>
      </c>
      <c r="E8708" s="183" t="s">
        <v>5649</v>
      </c>
    </row>
    <row r="8709" customFormat="false" ht="16.4" hidden="false" customHeight="false" outlineLevel="0" collapsed="false">
      <c r="C8709" s="163" t="s">
        <v>13600</v>
      </c>
      <c r="D8709" s="163" t="s">
        <v>1396</v>
      </c>
      <c r="E8709" s="183" t="s">
        <v>5649</v>
      </c>
    </row>
    <row r="8710" customFormat="false" ht="16.4" hidden="false" customHeight="false" outlineLevel="0" collapsed="false">
      <c r="C8710" s="163" t="s">
        <v>13601</v>
      </c>
      <c r="D8710" s="163" t="s">
        <v>1396</v>
      </c>
      <c r="E8710" s="183" t="s">
        <v>5649</v>
      </c>
    </row>
    <row r="8711" customFormat="false" ht="16.4" hidden="false" customHeight="false" outlineLevel="0" collapsed="false">
      <c r="C8711" s="163" t="s">
        <v>13602</v>
      </c>
      <c r="D8711" s="163" t="s">
        <v>5649</v>
      </c>
      <c r="E8711" s="183" t="s">
        <v>5649</v>
      </c>
    </row>
    <row r="8712" customFormat="false" ht="16.4" hidden="false" customHeight="false" outlineLevel="0" collapsed="false">
      <c r="C8712" s="163" t="s">
        <v>5220</v>
      </c>
      <c r="D8712" s="163" t="s">
        <v>5649</v>
      </c>
      <c r="E8712" s="183" t="s">
        <v>5649</v>
      </c>
    </row>
    <row r="8713" customFormat="false" ht="16.4" hidden="false" customHeight="false" outlineLevel="0" collapsed="false">
      <c r="C8713" s="163" t="s">
        <v>13603</v>
      </c>
      <c r="D8713" s="163" t="s">
        <v>5649</v>
      </c>
      <c r="E8713" s="183" t="s">
        <v>5649</v>
      </c>
    </row>
    <row r="8714" customFormat="false" ht="16.4" hidden="false" customHeight="false" outlineLevel="0" collapsed="false">
      <c r="C8714" s="163" t="s">
        <v>5222</v>
      </c>
      <c r="D8714" s="163" t="s">
        <v>5649</v>
      </c>
      <c r="E8714" s="183" t="s">
        <v>5649</v>
      </c>
    </row>
    <row r="8715" customFormat="false" ht="16.4" hidden="false" customHeight="false" outlineLevel="0" collapsed="false">
      <c r="C8715" s="163" t="s">
        <v>5223</v>
      </c>
      <c r="D8715" s="163" t="s">
        <v>5649</v>
      </c>
      <c r="E8715" s="183" t="n">
        <v>0.5386</v>
      </c>
    </row>
    <row r="8716" customFormat="false" ht="16.4" hidden="false" customHeight="false" outlineLevel="0" collapsed="false">
      <c r="C8716" s="163" t="s">
        <v>5225</v>
      </c>
      <c r="D8716" s="163" t="s">
        <v>5649</v>
      </c>
      <c r="E8716" s="183" t="n">
        <v>0.5386</v>
      </c>
    </row>
    <row r="8717" customFormat="false" ht="16.4" hidden="false" customHeight="false" outlineLevel="0" collapsed="false">
      <c r="C8717" s="163" t="s">
        <v>5227</v>
      </c>
      <c r="D8717" s="163" t="s">
        <v>5649</v>
      </c>
      <c r="E8717" s="183" t="n">
        <v>0.5386</v>
      </c>
    </row>
    <row r="8718" customFormat="false" ht="16.4" hidden="false" customHeight="false" outlineLevel="0" collapsed="false">
      <c r="C8718" s="163" t="s">
        <v>5229</v>
      </c>
      <c r="D8718" s="163" t="s">
        <v>5649</v>
      </c>
      <c r="E8718" s="183" t="n">
        <v>0.5386</v>
      </c>
    </row>
    <row r="8719" customFormat="false" ht="16.4" hidden="false" customHeight="false" outlineLevel="0" collapsed="false">
      <c r="C8719" s="163" t="s">
        <v>5231</v>
      </c>
      <c r="D8719" s="163" t="s">
        <v>5649</v>
      </c>
      <c r="E8719" s="183" t="n">
        <v>0.5386</v>
      </c>
    </row>
    <row r="8720" customFormat="false" ht="16.4" hidden="false" customHeight="false" outlineLevel="0" collapsed="false">
      <c r="C8720" s="163" t="s">
        <v>5233</v>
      </c>
      <c r="D8720" s="163" t="s">
        <v>5649</v>
      </c>
      <c r="E8720" s="183" t="n">
        <v>0.5386</v>
      </c>
    </row>
    <row r="8721" customFormat="false" ht="16.4" hidden="false" customHeight="false" outlineLevel="0" collapsed="false">
      <c r="C8721" s="163" t="s">
        <v>5235</v>
      </c>
      <c r="D8721" s="163" t="s">
        <v>5649</v>
      </c>
      <c r="E8721" s="183" t="n">
        <v>0.5386</v>
      </c>
    </row>
    <row r="8722" customFormat="false" ht="16.4" hidden="false" customHeight="false" outlineLevel="0" collapsed="false">
      <c r="C8722" s="163" t="s">
        <v>5236</v>
      </c>
      <c r="D8722" s="163" t="s">
        <v>5649</v>
      </c>
      <c r="E8722" s="183" t="n">
        <v>0.5386</v>
      </c>
    </row>
    <row r="8723" customFormat="false" ht="16.4" hidden="false" customHeight="false" outlineLevel="0" collapsed="false">
      <c r="C8723" s="163" t="s">
        <v>5238</v>
      </c>
      <c r="D8723" s="163" t="s">
        <v>5649</v>
      </c>
      <c r="E8723" s="183" t="n">
        <v>0.5386</v>
      </c>
    </row>
    <row r="8724" customFormat="false" ht="16.4" hidden="false" customHeight="false" outlineLevel="0" collapsed="false">
      <c r="C8724" s="163" t="s">
        <v>5240</v>
      </c>
      <c r="D8724" s="163" t="s">
        <v>5649</v>
      </c>
      <c r="E8724" s="183" t="n">
        <v>0.5386</v>
      </c>
    </row>
    <row r="8725" customFormat="false" ht="16.4" hidden="false" customHeight="false" outlineLevel="0" collapsed="false">
      <c r="C8725" s="163" t="s">
        <v>5241</v>
      </c>
      <c r="D8725" s="163" t="s">
        <v>5649</v>
      </c>
      <c r="E8725" s="183" t="n">
        <v>0.5386</v>
      </c>
    </row>
    <row r="8726" customFormat="false" ht="16.4" hidden="false" customHeight="false" outlineLevel="0" collapsed="false">
      <c r="C8726" s="163" t="s">
        <v>5242</v>
      </c>
      <c r="D8726" s="163" t="s">
        <v>5649</v>
      </c>
      <c r="E8726" s="183" t="s">
        <v>5649</v>
      </c>
    </row>
    <row r="8727" customFormat="false" ht="16.4" hidden="false" customHeight="false" outlineLevel="0" collapsed="false">
      <c r="C8727" s="163" t="s">
        <v>5243</v>
      </c>
      <c r="D8727" s="163" t="s">
        <v>5649</v>
      </c>
      <c r="E8727" s="183" t="s">
        <v>5649</v>
      </c>
    </row>
    <row r="8728" customFormat="false" ht="16.4" hidden="false" customHeight="false" outlineLevel="0" collapsed="false">
      <c r="C8728" s="163" t="s">
        <v>5246</v>
      </c>
      <c r="D8728" s="163" t="s">
        <v>5649</v>
      </c>
      <c r="E8728" s="183" t="s">
        <v>5649</v>
      </c>
    </row>
    <row r="8729" customFormat="false" ht="16.4" hidden="false" customHeight="false" outlineLevel="0" collapsed="false">
      <c r="C8729" s="163" t="s">
        <v>5247</v>
      </c>
      <c r="D8729" s="163" t="s">
        <v>5649</v>
      </c>
      <c r="E8729" s="183" t="s">
        <v>5649</v>
      </c>
    </row>
    <row r="8730" customFormat="false" ht="16.4" hidden="false" customHeight="false" outlineLevel="0" collapsed="false">
      <c r="C8730" s="163" t="s">
        <v>5248</v>
      </c>
      <c r="D8730" s="163" t="s">
        <v>5649</v>
      </c>
      <c r="E8730" s="183" t="s">
        <v>5649</v>
      </c>
    </row>
    <row r="8731" customFormat="false" ht="16.4" hidden="false" customHeight="false" outlineLevel="0" collapsed="false">
      <c r="C8731" s="163" t="s">
        <v>5249</v>
      </c>
      <c r="D8731" s="163" t="s">
        <v>5649</v>
      </c>
      <c r="E8731" s="183" t="s">
        <v>5649</v>
      </c>
    </row>
    <row r="8732" customFormat="false" ht="16.4" hidden="false" customHeight="false" outlineLevel="0" collapsed="false">
      <c r="C8732" s="163" t="s">
        <v>5250</v>
      </c>
      <c r="D8732" s="163" t="s">
        <v>5649</v>
      </c>
      <c r="E8732" s="183" t="s">
        <v>5649</v>
      </c>
    </row>
    <row r="8733" customFormat="false" ht="16.4" hidden="false" customHeight="false" outlineLevel="0" collapsed="false">
      <c r="C8733" s="163" t="s">
        <v>4041</v>
      </c>
      <c r="D8733" s="163" t="s">
        <v>5649</v>
      </c>
      <c r="E8733" s="183" t="s">
        <v>5649</v>
      </c>
    </row>
    <row r="8734" customFormat="false" ht="16.4" hidden="false" customHeight="false" outlineLevel="0" collapsed="false">
      <c r="C8734" s="163" t="s">
        <v>4045</v>
      </c>
      <c r="D8734" s="163" t="s">
        <v>5649</v>
      </c>
      <c r="E8734" s="183" t="s">
        <v>5649</v>
      </c>
    </row>
    <row r="8735" customFormat="false" ht="16.4" hidden="false" customHeight="false" outlineLevel="0" collapsed="false">
      <c r="C8735" s="163" t="s">
        <v>4050</v>
      </c>
      <c r="D8735" s="163" t="s">
        <v>5649</v>
      </c>
      <c r="E8735" s="183" t="s">
        <v>5649</v>
      </c>
    </row>
    <row r="8736" customFormat="false" ht="16.4" hidden="false" customHeight="false" outlineLevel="0" collapsed="false">
      <c r="C8736" s="163" t="s">
        <v>4054</v>
      </c>
      <c r="D8736" s="163" t="s">
        <v>5649</v>
      </c>
      <c r="E8736" s="183" t="s">
        <v>5649</v>
      </c>
    </row>
    <row r="8737" customFormat="false" ht="16.4" hidden="false" customHeight="false" outlineLevel="0" collapsed="false">
      <c r="C8737" s="163" t="s">
        <v>4058</v>
      </c>
      <c r="D8737" s="163" t="s">
        <v>5649</v>
      </c>
      <c r="E8737" s="183" t="s">
        <v>5649</v>
      </c>
    </row>
    <row r="8738" customFormat="false" ht="16.4" hidden="false" customHeight="false" outlineLevel="0" collapsed="false">
      <c r="C8738" s="163" t="s">
        <v>4063</v>
      </c>
      <c r="D8738" s="163" t="s">
        <v>5649</v>
      </c>
      <c r="E8738" s="183" t="s">
        <v>5649</v>
      </c>
    </row>
    <row r="8739" customFormat="false" ht="16.4" hidden="false" customHeight="false" outlineLevel="0" collapsed="false">
      <c r="C8739" s="163" t="s">
        <v>4068</v>
      </c>
      <c r="D8739" s="163" t="s">
        <v>5649</v>
      </c>
      <c r="E8739" s="183" t="s">
        <v>5649</v>
      </c>
    </row>
    <row r="8740" customFormat="false" ht="16.4" hidden="false" customHeight="false" outlineLevel="0" collapsed="false">
      <c r="C8740" s="163" t="s">
        <v>4073</v>
      </c>
      <c r="D8740" s="163" t="s">
        <v>5649</v>
      </c>
      <c r="E8740" s="183" t="s">
        <v>5649</v>
      </c>
    </row>
    <row r="8741" customFormat="false" ht="16.4" hidden="false" customHeight="false" outlineLevel="0" collapsed="false">
      <c r="C8741" s="163" t="s">
        <v>13604</v>
      </c>
      <c r="D8741" s="163" t="s">
        <v>5649</v>
      </c>
      <c r="E8741" s="183" t="s">
        <v>5649</v>
      </c>
    </row>
    <row r="8742" customFormat="false" ht="16.4" hidden="false" customHeight="false" outlineLevel="0" collapsed="false">
      <c r="C8742" s="163" t="s">
        <v>4081</v>
      </c>
      <c r="D8742" s="163" t="s">
        <v>5649</v>
      </c>
      <c r="E8742" s="183" t="s">
        <v>5649</v>
      </c>
    </row>
    <row r="8743" customFormat="false" ht="16.4" hidden="false" customHeight="false" outlineLevel="0" collapsed="false">
      <c r="C8743" s="163" t="s">
        <v>4085</v>
      </c>
      <c r="D8743" s="163" t="s">
        <v>5649</v>
      </c>
      <c r="E8743" s="183" t="s">
        <v>5649</v>
      </c>
    </row>
    <row r="8744" customFormat="false" ht="16.4" hidden="false" customHeight="false" outlineLevel="0" collapsed="false">
      <c r="C8744" s="163" t="s">
        <v>4089</v>
      </c>
      <c r="D8744" s="163" t="s">
        <v>5649</v>
      </c>
      <c r="E8744" s="183" t="s">
        <v>5649</v>
      </c>
    </row>
    <row r="8745" customFormat="false" ht="16.4" hidden="false" customHeight="false" outlineLevel="0" collapsed="false">
      <c r="C8745" s="163" t="s">
        <v>4094</v>
      </c>
      <c r="D8745" s="163" t="s">
        <v>5649</v>
      </c>
      <c r="E8745" s="183" t="s">
        <v>5649</v>
      </c>
    </row>
    <row r="8746" customFormat="false" ht="16.4" hidden="false" customHeight="false" outlineLevel="0" collapsed="false">
      <c r="C8746" s="163" t="s">
        <v>13605</v>
      </c>
      <c r="D8746" s="163" t="s">
        <v>5649</v>
      </c>
      <c r="E8746" s="183" t="s">
        <v>5649</v>
      </c>
    </row>
    <row r="8747" customFormat="false" ht="16.4" hidden="false" customHeight="false" outlineLevel="0" collapsed="false">
      <c r="C8747" s="163" t="s">
        <v>13606</v>
      </c>
      <c r="D8747" s="163" t="s">
        <v>5649</v>
      </c>
      <c r="E8747" s="183" t="s">
        <v>5649</v>
      </c>
    </row>
    <row r="8748" customFormat="false" ht="16.4" hidden="false" customHeight="false" outlineLevel="0" collapsed="false">
      <c r="C8748" s="163" t="s">
        <v>13607</v>
      </c>
      <c r="D8748" s="163" t="s">
        <v>5649</v>
      </c>
      <c r="E8748" s="183" t="s">
        <v>5649</v>
      </c>
    </row>
    <row r="8749" customFormat="false" ht="16.4" hidden="false" customHeight="false" outlineLevel="0" collapsed="false">
      <c r="C8749" s="163" t="s">
        <v>13608</v>
      </c>
      <c r="D8749" s="163" t="s">
        <v>5649</v>
      </c>
      <c r="E8749" s="183" t="s">
        <v>5649</v>
      </c>
    </row>
    <row r="8750" customFormat="false" ht="16.4" hidden="false" customHeight="false" outlineLevel="0" collapsed="false">
      <c r="C8750" s="163" t="s">
        <v>13609</v>
      </c>
      <c r="D8750" s="163" t="s">
        <v>5649</v>
      </c>
      <c r="E8750" s="183" t="s">
        <v>5649</v>
      </c>
    </row>
    <row r="8751" customFormat="false" ht="16.4" hidden="false" customHeight="false" outlineLevel="0" collapsed="false">
      <c r="C8751" s="163" t="s">
        <v>13610</v>
      </c>
      <c r="D8751" s="163" t="s">
        <v>5649</v>
      </c>
      <c r="E8751" s="183" t="s">
        <v>5649</v>
      </c>
    </row>
    <row r="8752" customFormat="false" ht="16.4" hidden="false" customHeight="false" outlineLevel="0" collapsed="false">
      <c r="C8752" s="163" t="s">
        <v>13611</v>
      </c>
      <c r="D8752" s="163" t="s">
        <v>5649</v>
      </c>
      <c r="E8752" s="183" t="s">
        <v>5649</v>
      </c>
    </row>
    <row r="8753" customFormat="false" ht="16.4" hidden="false" customHeight="false" outlineLevel="0" collapsed="false">
      <c r="C8753" s="163" t="s">
        <v>4102</v>
      </c>
      <c r="D8753" s="163" t="s">
        <v>5649</v>
      </c>
      <c r="E8753" s="183" t="s">
        <v>5649</v>
      </c>
    </row>
    <row r="8754" customFormat="false" ht="16.4" hidden="false" customHeight="false" outlineLevel="0" collapsed="false">
      <c r="C8754" s="163" t="s">
        <v>4107</v>
      </c>
      <c r="D8754" s="163" t="s">
        <v>5649</v>
      </c>
      <c r="E8754" s="183" t="s">
        <v>5649</v>
      </c>
    </row>
    <row r="8755" customFormat="false" ht="16.4" hidden="false" customHeight="false" outlineLevel="0" collapsed="false">
      <c r="C8755" s="163" t="s">
        <v>4111</v>
      </c>
      <c r="D8755" s="163" t="s">
        <v>5649</v>
      </c>
      <c r="E8755" s="183" t="s">
        <v>5649</v>
      </c>
    </row>
    <row r="8756" customFormat="false" ht="16.4" hidden="false" customHeight="false" outlineLevel="0" collapsed="false">
      <c r="C8756" s="163" t="s">
        <v>4116</v>
      </c>
      <c r="D8756" s="163" t="s">
        <v>5649</v>
      </c>
      <c r="E8756" s="183" t="s">
        <v>5649</v>
      </c>
    </row>
    <row r="8757" customFormat="false" ht="16.4" hidden="false" customHeight="false" outlineLevel="0" collapsed="false">
      <c r="C8757" s="163" t="s">
        <v>4120</v>
      </c>
      <c r="D8757" s="163" t="s">
        <v>5649</v>
      </c>
      <c r="E8757" s="183" t="s">
        <v>5649</v>
      </c>
    </row>
    <row r="8758" customFormat="false" ht="16.4" hidden="false" customHeight="false" outlineLevel="0" collapsed="false">
      <c r="C8758" s="163" t="s">
        <v>4124</v>
      </c>
      <c r="D8758" s="163" t="s">
        <v>5649</v>
      </c>
      <c r="E8758" s="183" t="s">
        <v>5649</v>
      </c>
    </row>
    <row r="8759" customFormat="false" ht="16.4" hidden="false" customHeight="false" outlineLevel="0" collapsed="false">
      <c r="C8759" s="163" t="s">
        <v>4128</v>
      </c>
      <c r="D8759" s="163" t="s">
        <v>5649</v>
      </c>
      <c r="E8759" s="183" t="s">
        <v>5649</v>
      </c>
    </row>
    <row r="8760" customFormat="false" ht="16.4" hidden="false" customHeight="false" outlineLevel="0" collapsed="false">
      <c r="C8760" s="163" t="s">
        <v>4132</v>
      </c>
      <c r="D8760" s="163" t="s">
        <v>5649</v>
      </c>
      <c r="E8760" s="183" t="s">
        <v>5649</v>
      </c>
    </row>
    <row r="8761" customFormat="false" ht="16.4" hidden="false" customHeight="false" outlineLevel="0" collapsed="false">
      <c r="C8761" s="163" t="s">
        <v>4137</v>
      </c>
      <c r="D8761" s="163" t="s">
        <v>5649</v>
      </c>
      <c r="E8761" s="183" t="s">
        <v>5649</v>
      </c>
    </row>
    <row r="8762" customFormat="false" ht="16.4" hidden="false" customHeight="false" outlineLevel="0" collapsed="false">
      <c r="C8762" s="163" t="s">
        <v>4142</v>
      </c>
      <c r="D8762" s="163" t="s">
        <v>5649</v>
      </c>
      <c r="E8762" s="183" t="s">
        <v>5649</v>
      </c>
    </row>
    <row r="8763" customFormat="false" ht="16.4" hidden="false" customHeight="false" outlineLevel="0" collapsed="false">
      <c r="C8763" s="163" t="s">
        <v>4146</v>
      </c>
      <c r="D8763" s="163" t="s">
        <v>5649</v>
      </c>
      <c r="E8763" s="183" t="s">
        <v>5649</v>
      </c>
    </row>
    <row r="8764" customFormat="false" ht="16.4" hidden="false" customHeight="false" outlineLevel="0" collapsed="false">
      <c r="C8764" s="163" t="s">
        <v>4149</v>
      </c>
      <c r="D8764" s="163" t="s">
        <v>5649</v>
      </c>
      <c r="E8764" s="183" t="s">
        <v>5649</v>
      </c>
    </row>
    <row r="8765" customFormat="false" ht="16.4" hidden="false" customHeight="false" outlineLevel="0" collapsed="false">
      <c r="C8765" s="163" t="s">
        <v>4153</v>
      </c>
      <c r="D8765" s="163" t="s">
        <v>5649</v>
      </c>
      <c r="E8765" s="183" t="s">
        <v>5649</v>
      </c>
    </row>
    <row r="8766" customFormat="false" ht="16.4" hidden="false" customHeight="false" outlineLevel="0" collapsed="false">
      <c r="C8766" s="163" t="s">
        <v>4157</v>
      </c>
      <c r="D8766" s="163" t="s">
        <v>1541</v>
      </c>
      <c r="E8766" s="183" t="s">
        <v>5649</v>
      </c>
    </row>
    <row r="8767" customFormat="false" ht="16.4" hidden="false" customHeight="false" outlineLevel="0" collapsed="false">
      <c r="C8767" s="163" t="s">
        <v>4161</v>
      </c>
      <c r="D8767" s="163" t="s">
        <v>5649</v>
      </c>
      <c r="E8767" s="183" t="s">
        <v>5649</v>
      </c>
    </row>
    <row r="8768" customFormat="false" ht="16.4" hidden="false" customHeight="false" outlineLevel="0" collapsed="false">
      <c r="C8768" s="163" t="s">
        <v>4165</v>
      </c>
      <c r="D8768" s="163" t="s">
        <v>5649</v>
      </c>
      <c r="E8768" s="183" t="s">
        <v>5649</v>
      </c>
    </row>
    <row r="8769" customFormat="false" ht="16.4" hidden="false" customHeight="false" outlineLevel="0" collapsed="false">
      <c r="C8769" s="163" t="s">
        <v>4169</v>
      </c>
      <c r="D8769" s="163" t="s">
        <v>5649</v>
      </c>
      <c r="E8769" s="183" t="s">
        <v>5649</v>
      </c>
    </row>
    <row r="8770" customFormat="false" ht="16.4" hidden="false" customHeight="false" outlineLevel="0" collapsed="false">
      <c r="C8770" s="163" t="s">
        <v>4173</v>
      </c>
      <c r="D8770" s="163" t="s">
        <v>5649</v>
      </c>
      <c r="E8770" s="183" t="s">
        <v>5649</v>
      </c>
    </row>
    <row r="8771" customFormat="false" ht="16.4" hidden="false" customHeight="false" outlineLevel="0" collapsed="false">
      <c r="C8771" s="163" t="s">
        <v>13612</v>
      </c>
      <c r="D8771" s="163" t="s">
        <v>5649</v>
      </c>
      <c r="E8771" s="183" t="s">
        <v>5649</v>
      </c>
    </row>
    <row r="8772" customFormat="false" ht="16.4" hidden="false" customHeight="false" outlineLevel="0" collapsed="false">
      <c r="C8772" s="163" t="s">
        <v>13613</v>
      </c>
      <c r="D8772" s="163" t="s">
        <v>5649</v>
      </c>
      <c r="E8772" s="183" t="s">
        <v>5649</v>
      </c>
    </row>
    <row r="8773" customFormat="false" ht="16.4" hidden="false" customHeight="false" outlineLevel="0" collapsed="false">
      <c r="C8773" s="163" t="s">
        <v>4176</v>
      </c>
      <c r="D8773" s="163" t="s">
        <v>5649</v>
      </c>
      <c r="E8773" s="183" t="s">
        <v>5649</v>
      </c>
    </row>
    <row r="8774" customFormat="false" ht="16.4" hidden="false" customHeight="false" outlineLevel="0" collapsed="false">
      <c r="C8774" s="163" t="s">
        <v>13614</v>
      </c>
      <c r="D8774" s="163" t="s">
        <v>5649</v>
      </c>
      <c r="E8774" s="183" t="s">
        <v>5649</v>
      </c>
    </row>
    <row r="8775" customFormat="false" ht="16.4" hidden="false" customHeight="false" outlineLevel="0" collapsed="false">
      <c r="C8775" s="163" t="s">
        <v>13615</v>
      </c>
      <c r="D8775" s="163" t="s">
        <v>5649</v>
      </c>
      <c r="E8775" s="183" t="s">
        <v>5649</v>
      </c>
    </row>
    <row r="8776" customFormat="false" ht="16.4" hidden="false" customHeight="false" outlineLevel="0" collapsed="false">
      <c r="C8776" s="163" t="s">
        <v>13616</v>
      </c>
      <c r="D8776" s="163" t="s">
        <v>5649</v>
      </c>
      <c r="E8776" s="183" t="s">
        <v>5649</v>
      </c>
    </row>
    <row r="8777" customFormat="false" ht="16.4" hidden="false" customHeight="false" outlineLevel="0" collapsed="false">
      <c r="C8777" s="163" t="s">
        <v>4182</v>
      </c>
      <c r="D8777" s="163" t="s">
        <v>5649</v>
      </c>
      <c r="E8777" s="183" t="s">
        <v>5649</v>
      </c>
    </row>
    <row r="8778" customFormat="false" ht="16.4" hidden="false" customHeight="false" outlineLevel="0" collapsed="false">
      <c r="C8778" s="163" t="s">
        <v>4186</v>
      </c>
      <c r="D8778" s="163" t="s">
        <v>5649</v>
      </c>
      <c r="E8778" s="183" t="s">
        <v>5649</v>
      </c>
    </row>
    <row r="8779" customFormat="false" ht="16.4" hidden="false" customHeight="false" outlineLevel="0" collapsed="false">
      <c r="C8779" s="163" t="s">
        <v>4191</v>
      </c>
      <c r="D8779" s="163" t="s">
        <v>5649</v>
      </c>
      <c r="E8779" s="183" t="s">
        <v>5649</v>
      </c>
    </row>
    <row r="8780" customFormat="false" ht="16.4" hidden="false" customHeight="false" outlineLevel="0" collapsed="false">
      <c r="C8780" s="163" t="s">
        <v>13617</v>
      </c>
      <c r="D8780" s="163" t="s">
        <v>5649</v>
      </c>
      <c r="E8780" s="183" t="s">
        <v>5649</v>
      </c>
    </row>
    <row r="8781" customFormat="false" ht="16.4" hidden="false" customHeight="false" outlineLevel="0" collapsed="false">
      <c r="C8781" s="163" t="s">
        <v>1540</v>
      </c>
      <c r="D8781" s="163" t="s">
        <v>5649</v>
      </c>
      <c r="E8781" s="183" t="n">
        <v>0.4033</v>
      </c>
    </row>
    <row r="8782" customFormat="false" ht="16.4" hidden="false" customHeight="false" outlineLevel="0" collapsed="false">
      <c r="C8782" s="163" t="s">
        <v>13618</v>
      </c>
      <c r="D8782" s="163" t="s">
        <v>5649</v>
      </c>
      <c r="E8782" s="183" t="s">
        <v>5649</v>
      </c>
    </row>
    <row r="8783" customFormat="false" ht="16.4" hidden="false" customHeight="false" outlineLevel="0" collapsed="false">
      <c r="C8783" s="163" t="s">
        <v>13619</v>
      </c>
      <c r="D8783" s="163" t="s">
        <v>5649</v>
      </c>
      <c r="E8783" s="183" t="s">
        <v>5649</v>
      </c>
    </row>
    <row r="8784" customFormat="false" ht="16.4" hidden="false" customHeight="false" outlineLevel="0" collapsed="false">
      <c r="C8784" s="163" t="s">
        <v>4196</v>
      </c>
      <c r="D8784" s="163" t="s">
        <v>5649</v>
      </c>
      <c r="E8784" s="183" t="s">
        <v>5649</v>
      </c>
    </row>
    <row r="8785" customFormat="false" ht="16.4" hidden="false" customHeight="false" outlineLevel="0" collapsed="false">
      <c r="C8785" s="163" t="s">
        <v>4201</v>
      </c>
      <c r="D8785" s="163" t="s">
        <v>5649</v>
      </c>
      <c r="E8785" s="183" t="s">
        <v>5649</v>
      </c>
    </row>
    <row r="8786" customFormat="false" ht="16.4" hidden="false" customHeight="false" outlineLevel="0" collapsed="false">
      <c r="C8786" s="163" t="s">
        <v>13620</v>
      </c>
      <c r="D8786" s="163" t="s">
        <v>5649</v>
      </c>
      <c r="E8786" s="183" t="s">
        <v>5649</v>
      </c>
    </row>
    <row r="8787" customFormat="false" ht="16.4" hidden="false" customHeight="false" outlineLevel="0" collapsed="false">
      <c r="C8787" s="163" t="s">
        <v>13621</v>
      </c>
      <c r="D8787" s="163" t="s">
        <v>5649</v>
      </c>
      <c r="E8787" s="183" t="s">
        <v>5649</v>
      </c>
    </row>
    <row r="8788" customFormat="false" ht="16.4" hidden="false" customHeight="false" outlineLevel="0" collapsed="false">
      <c r="C8788" s="163" t="s">
        <v>13622</v>
      </c>
      <c r="D8788" s="163" t="s">
        <v>5649</v>
      </c>
      <c r="E8788" s="183" t="s">
        <v>5649</v>
      </c>
    </row>
    <row r="8789" customFormat="false" ht="16.4" hidden="false" customHeight="false" outlineLevel="0" collapsed="false">
      <c r="C8789" s="163" t="s">
        <v>13623</v>
      </c>
      <c r="D8789" s="163" t="s">
        <v>5649</v>
      </c>
      <c r="E8789" s="183" t="s">
        <v>5649</v>
      </c>
    </row>
    <row r="8790" customFormat="false" ht="16.4" hidden="false" customHeight="false" outlineLevel="0" collapsed="false">
      <c r="C8790" s="163" t="s">
        <v>13624</v>
      </c>
      <c r="D8790" s="163" t="s">
        <v>5649</v>
      </c>
      <c r="E8790" s="183" t="s">
        <v>5649</v>
      </c>
    </row>
    <row r="8791" customFormat="false" ht="16.4" hidden="false" customHeight="false" outlineLevel="0" collapsed="false">
      <c r="C8791" s="163" t="s">
        <v>13625</v>
      </c>
      <c r="D8791" s="163" t="s">
        <v>5649</v>
      </c>
      <c r="E8791" s="183" t="s">
        <v>5649</v>
      </c>
    </row>
    <row r="8792" customFormat="false" ht="16.4" hidden="false" customHeight="false" outlineLevel="0" collapsed="false">
      <c r="C8792" s="163" t="s">
        <v>4205</v>
      </c>
      <c r="D8792" s="163" t="s">
        <v>5649</v>
      </c>
      <c r="E8792" s="183" t="s">
        <v>5649</v>
      </c>
    </row>
    <row r="8793" customFormat="false" ht="16.4" hidden="false" customHeight="false" outlineLevel="0" collapsed="false">
      <c r="C8793" s="163" t="s">
        <v>13626</v>
      </c>
      <c r="D8793" s="163" t="s">
        <v>5649</v>
      </c>
      <c r="E8793" s="183" t="s">
        <v>5649</v>
      </c>
    </row>
    <row r="8794" customFormat="false" ht="16.4" hidden="false" customHeight="false" outlineLevel="0" collapsed="false">
      <c r="C8794" s="163" t="s">
        <v>13627</v>
      </c>
      <c r="D8794" s="163" t="s">
        <v>5649</v>
      </c>
      <c r="E8794" s="183" t="s">
        <v>5649</v>
      </c>
    </row>
    <row r="8795" customFormat="false" ht="16.4" hidden="false" customHeight="false" outlineLevel="0" collapsed="false">
      <c r="C8795" s="163" t="s">
        <v>2011</v>
      </c>
      <c r="D8795" s="163" t="s">
        <v>5649</v>
      </c>
      <c r="E8795" s="183" t="s">
        <v>5649</v>
      </c>
    </row>
    <row r="8796" customFormat="false" ht="16.4" hidden="false" customHeight="false" outlineLevel="0" collapsed="false">
      <c r="C8796" s="163" t="s">
        <v>13628</v>
      </c>
      <c r="D8796" s="163" t="s">
        <v>5649</v>
      </c>
      <c r="E8796" s="183" t="s">
        <v>5649</v>
      </c>
    </row>
    <row r="8797" customFormat="false" ht="16.4" hidden="false" customHeight="false" outlineLevel="0" collapsed="false">
      <c r="C8797" s="163" t="s">
        <v>13629</v>
      </c>
      <c r="D8797" s="163" t="s">
        <v>187</v>
      </c>
      <c r="E8797" s="183" t="s">
        <v>5649</v>
      </c>
    </row>
    <row r="8798" customFormat="false" ht="16.4" hidden="false" customHeight="false" outlineLevel="0" collapsed="false">
      <c r="C8798" s="163" t="s">
        <v>4210</v>
      </c>
      <c r="D8798" s="163" t="s">
        <v>189</v>
      </c>
      <c r="E8798" s="183" t="s">
        <v>5649</v>
      </c>
    </row>
    <row r="8799" customFormat="false" ht="16.4" hidden="false" customHeight="false" outlineLevel="0" collapsed="false">
      <c r="C8799" s="163" t="s">
        <v>13630</v>
      </c>
      <c r="D8799" s="163" t="s">
        <v>189</v>
      </c>
      <c r="E8799" s="183" t="s">
        <v>5649</v>
      </c>
    </row>
    <row r="8800" customFormat="false" ht="16.4" hidden="false" customHeight="false" outlineLevel="0" collapsed="false">
      <c r="C8800" s="163" t="s">
        <v>13631</v>
      </c>
      <c r="D8800" s="163" t="s">
        <v>189</v>
      </c>
      <c r="E8800" s="183" t="s">
        <v>5649</v>
      </c>
    </row>
    <row r="8801" customFormat="false" ht="16.4" hidden="false" customHeight="false" outlineLevel="0" collapsed="false">
      <c r="C8801" s="163" t="s">
        <v>4218</v>
      </c>
      <c r="D8801" s="163" t="s">
        <v>660</v>
      </c>
      <c r="E8801" s="183" t="s">
        <v>5649</v>
      </c>
    </row>
    <row r="8802" customFormat="false" ht="16.4" hidden="false" customHeight="false" outlineLevel="0" collapsed="false">
      <c r="C8802" s="163" t="s">
        <v>13632</v>
      </c>
      <c r="D8802" s="163" t="s">
        <v>660</v>
      </c>
      <c r="E8802" s="183" t="s">
        <v>5649</v>
      </c>
    </row>
    <row r="8803" customFormat="false" ht="16.4" hidden="false" customHeight="false" outlineLevel="0" collapsed="false">
      <c r="C8803" s="163" t="s">
        <v>4223</v>
      </c>
      <c r="D8803" s="163" t="s">
        <v>660</v>
      </c>
      <c r="E8803" s="183" t="s">
        <v>5649</v>
      </c>
    </row>
    <row r="8804" customFormat="false" ht="16.4" hidden="false" customHeight="false" outlineLevel="0" collapsed="false">
      <c r="C8804" s="163" t="s">
        <v>4228</v>
      </c>
      <c r="D8804" s="163" t="s">
        <v>660</v>
      </c>
      <c r="E8804" s="183" t="s">
        <v>5649</v>
      </c>
    </row>
    <row r="8805" customFormat="false" ht="16.4" hidden="false" customHeight="false" outlineLevel="0" collapsed="false">
      <c r="C8805" s="163" t="s">
        <v>4233</v>
      </c>
      <c r="D8805" s="163" t="s">
        <v>660</v>
      </c>
      <c r="E8805" s="183" t="s">
        <v>5649</v>
      </c>
    </row>
    <row r="8806" customFormat="false" ht="16.4" hidden="false" customHeight="false" outlineLevel="0" collapsed="false">
      <c r="C8806" s="163" t="s">
        <v>4237</v>
      </c>
      <c r="D8806" s="163" t="s">
        <v>660</v>
      </c>
      <c r="E8806" s="183" t="s">
        <v>5649</v>
      </c>
    </row>
    <row r="8807" customFormat="false" ht="16.4" hidden="false" customHeight="false" outlineLevel="0" collapsed="false">
      <c r="C8807" s="163" t="s">
        <v>4242</v>
      </c>
      <c r="D8807" s="163" t="s">
        <v>660</v>
      </c>
      <c r="E8807" s="183" t="s">
        <v>5649</v>
      </c>
    </row>
    <row r="8808" customFormat="false" ht="16.4" hidden="false" customHeight="false" outlineLevel="0" collapsed="false">
      <c r="C8808" s="163" t="s">
        <v>4246</v>
      </c>
      <c r="D8808" s="163" t="s">
        <v>660</v>
      </c>
      <c r="E8808" s="183" t="s">
        <v>5649</v>
      </c>
    </row>
    <row r="8809" customFormat="false" ht="16.4" hidden="false" customHeight="false" outlineLevel="0" collapsed="false">
      <c r="C8809" s="163" t="s">
        <v>4251</v>
      </c>
      <c r="D8809" s="163" t="s">
        <v>660</v>
      </c>
      <c r="E8809" s="183" t="s">
        <v>5649</v>
      </c>
    </row>
    <row r="8810" customFormat="false" ht="16.4" hidden="false" customHeight="false" outlineLevel="0" collapsed="false">
      <c r="C8810" s="163" t="s">
        <v>13633</v>
      </c>
      <c r="D8810" s="163" t="s">
        <v>191</v>
      </c>
      <c r="E8810" s="183" t="s">
        <v>5649</v>
      </c>
    </row>
    <row r="8811" customFormat="false" ht="16.4" hidden="false" customHeight="false" outlineLevel="0" collapsed="false">
      <c r="C8811" s="163" t="s">
        <v>13634</v>
      </c>
      <c r="D8811" s="163" t="s">
        <v>660</v>
      </c>
      <c r="E8811" s="183" t="s">
        <v>5649</v>
      </c>
    </row>
    <row r="8812" customFormat="false" ht="16.4" hidden="false" customHeight="false" outlineLevel="0" collapsed="false">
      <c r="C8812" s="163" t="s">
        <v>186</v>
      </c>
      <c r="D8812" s="163" t="s">
        <v>660</v>
      </c>
      <c r="E8812" s="183" t="n">
        <v>0.5039</v>
      </c>
    </row>
    <row r="8813" customFormat="false" ht="16.4" hidden="false" customHeight="false" outlineLevel="0" collapsed="false">
      <c r="C8813" s="163" t="s">
        <v>13635</v>
      </c>
      <c r="D8813" s="163" t="s">
        <v>660</v>
      </c>
      <c r="E8813" s="183" t="n">
        <v>0.5039</v>
      </c>
    </row>
    <row r="8814" customFormat="false" ht="16.4" hidden="false" customHeight="false" outlineLevel="0" collapsed="false">
      <c r="C8814" s="163" t="s">
        <v>13636</v>
      </c>
      <c r="D8814" s="163" t="s">
        <v>660</v>
      </c>
      <c r="E8814" s="183" t="n">
        <v>0.5039</v>
      </c>
    </row>
    <row r="8815" customFormat="false" ht="16.4" hidden="false" customHeight="false" outlineLevel="0" collapsed="false">
      <c r="C8815" s="163" t="s">
        <v>13637</v>
      </c>
      <c r="D8815" s="163" t="s">
        <v>660</v>
      </c>
      <c r="E8815" s="183" t="n">
        <v>0.5039</v>
      </c>
    </row>
    <row r="8816" customFormat="false" ht="16.4" hidden="false" customHeight="false" outlineLevel="0" collapsed="false">
      <c r="C8816" s="163" t="s">
        <v>13638</v>
      </c>
      <c r="D8816" s="163" t="s">
        <v>660</v>
      </c>
      <c r="E8816" s="183" t="n">
        <v>0.5214</v>
      </c>
    </row>
    <row r="8817" customFormat="false" ht="16.4" hidden="false" customHeight="false" outlineLevel="0" collapsed="false">
      <c r="C8817" s="163" t="s">
        <v>13639</v>
      </c>
      <c r="D8817" s="163" t="s">
        <v>660</v>
      </c>
      <c r="E8817" s="183" t="n">
        <v>0.5214</v>
      </c>
    </row>
    <row r="8818" customFormat="false" ht="16.4" hidden="false" customHeight="false" outlineLevel="0" collapsed="false">
      <c r="C8818" s="163" t="s">
        <v>13640</v>
      </c>
      <c r="D8818" s="163" t="s">
        <v>660</v>
      </c>
      <c r="E8818" s="183" t="n">
        <v>0.5214</v>
      </c>
    </row>
    <row r="8819" customFormat="false" ht="16.4" hidden="false" customHeight="false" outlineLevel="0" collapsed="false">
      <c r="C8819" s="163" t="s">
        <v>13641</v>
      </c>
      <c r="D8819" s="163" t="s">
        <v>193</v>
      </c>
      <c r="E8819" s="183" t="n">
        <v>0.5214</v>
      </c>
    </row>
    <row r="8820" customFormat="false" ht="16.4" hidden="false" customHeight="false" outlineLevel="0" collapsed="false">
      <c r="C8820" s="163" t="s">
        <v>13642</v>
      </c>
      <c r="D8820" s="163" t="s">
        <v>193</v>
      </c>
      <c r="E8820" s="183" t="n">
        <v>0.5214</v>
      </c>
    </row>
    <row r="8821" customFormat="false" ht="16.4" hidden="false" customHeight="false" outlineLevel="0" collapsed="false">
      <c r="C8821" s="163" t="s">
        <v>13643</v>
      </c>
      <c r="D8821" s="163" t="s">
        <v>193</v>
      </c>
      <c r="E8821" s="183" t="n">
        <v>0.5214</v>
      </c>
    </row>
    <row r="8822" customFormat="false" ht="16.4" hidden="false" customHeight="false" outlineLevel="0" collapsed="false">
      <c r="C8822" s="163" t="s">
        <v>13644</v>
      </c>
      <c r="D8822" s="163" t="s">
        <v>193</v>
      </c>
      <c r="E8822" s="183" t="n">
        <v>0.5214</v>
      </c>
    </row>
    <row r="8823" customFormat="false" ht="16.4" hidden="false" customHeight="false" outlineLevel="0" collapsed="false">
      <c r="C8823" s="163" t="s">
        <v>13645</v>
      </c>
      <c r="D8823" s="163" t="s">
        <v>193</v>
      </c>
      <c r="E8823" s="183" t="n">
        <v>0.5214</v>
      </c>
    </row>
    <row r="8824" customFormat="false" ht="16.4" hidden="false" customHeight="false" outlineLevel="0" collapsed="false">
      <c r="C8824" s="163" t="s">
        <v>13646</v>
      </c>
      <c r="D8824" s="163" t="s">
        <v>193</v>
      </c>
      <c r="E8824" s="183" t="n">
        <v>0.5214</v>
      </c>
    </row>
    <row r="8825" customFormat="false" ht="16.4" hidden="false" customHeight="false" outlineLevel="0" collapsed="false">
      <c r="C8825" s="163" t="s">
        <v>190</v>
      </c>
      <c r="D8825" s="163" t="s">
        <v>193</v>
      </c>
      <c r="E8825" s="183" t="n">
        <v>0.5039</v>
      </c>
    </row>
    <row r="8826" customFormat="false" ht="16.4" hidden="false" customHeight="false" outlineLevel="0" collapsed="false">
      <c r="C8826" s="163" t="s">
        <v>4263</v>
      </c>
      <c r="D8826" s="163" t="s">
        <v>193</v>
      </c>
      <c r="E8826" s="183" t="n">
        <v>0.5214</v>
      </c>
    </row>
    <row r="8827" customFormat="false" ht="16.4" hidden="false" customHeight="false" outlineLevel="0" collapsed="false">
      <c r="C8827" s="163" t="s">
        <v>13647</v>
      </c>
      <c r="D8827" s="163" t="s">
        <v>193</v>
      </c>
      <c r="E8827" s="183" t="n">
        <v>0.5214</v>
      </c>
    </row>
    <row r="8828" customFormat="false" ht="16.4" hidden="false" customHeight="false" outlineLevel="0" collapsed="false">
      <c r="C8828" s="163" t="s">
        <v>4267</v>
      </c>
      <c r="D8828" s="163" t="s">
        <v>193</v>
      </c>
      <c r="E8828" s="183" t="n">
        <v>0.5214</v>
      </c>
    </row>
    <row r="8829" customFormat="false" ht="16.4" hidden="false" customHeight="false" outlineLevel="0" collapsed="false">
      <c r="C8829" s="163" t="s">
        <v>13648</v>
      </c>
      <c r="D8829" s="163" t="s">
        <v>193</v>
      </c>
      <c r="E8829" s="183" t="n">
        <v>0.5214</v>
      </c>
    </row>
    <row r="8830" customFormat="false" ht="16.4" hidden="false" customHeight="false" outlineLevel="0" collapsed="false">
      <c r="C8830" s="163" t="s">
        <v>4271</v>
      </c>
      <c r="D8830" s="163" t="s">
        <v>193</v>
      </c>
      <c r="E8830" s="183" t="n">
        <v>0.5214</v>
      </c>
    </row>
    <row r="8831" customFormat="false" ht="16.4" hidden="false" customHeight="false" outlineLevel="0" collapsed="false">
      <c r="C8831" s="163" t="s">
        <v>4275</v>
      </c>
      <c r="D8831" s="163" t="s">
        <v>193</v>
      </c>
      <c r="E8831" s="183" t="n">
        <v>0.5214</v>
      </c>
    </row>
    <row r="8832" customFormat="false" ht="16.4" hidden="false" customHeight="false" outlineLevel="0" collapsed="false">
      <c r="C8832" s="163" t="s">
        <v>13649</v>
      </c>
      <c r="D8832" s="163" t="s">
        <v>193</v>
      </c>
      <c r="E8832" s="183" t="n">
        <v>0.5214</v>
      </c>
    </row>
    <row r="8833" customFormat="false" ht="16.4" hidden="false" customHeight="false" outlineLevel="0" collapsed="false">
      <c r="C8833" s="163" t="s">
        <v>13650</v>
      </c>
      <c r="D8833" s="163" t="s">
        <v>193</v>
      </c>
      <c r="E8833" s="183" t="n">
        <v>0.5214</v>
      </c>
    </row>
    <row r="8834" customFormat="false" ht="16.4" hidden="false" customHeight="false" outlineLevel="0" collapsed="false">
      <c r="C8834" s="163" t="s">
        <v>13651</v>
      </c>
      <c r="D8834" s="163" t="s">
        <v>193</v>
      </c>
      <c r="E8834" s="183" t="n">
        <v>0.5039</v>
      </c>
    </row>
    <row r="8835" customFormat="false" ht="16.4" hidden="false" customHeight="false" outlineLevel="0" collapsed="false">
      <c r="C8835" s="163" t="s">
        <v>13652</v>
      </c>
      <c r="D8835" s="163" t="s">
        <v>195</v>
      </c>
      <c r="E8835" s="183" t="n">
        <v>0.5039</v>
      </c>
    </row>
    <row r="8836" customFormat="false" ht="16.4" hidden="false" customHeight="false" outlineLevel="0" collapsed="false">
      <c r="C8836" s="163" t="s">
        <v>13653</v>
      </c>
      <c r="D8836" s="163" t="s">
        <v>195</v>
      </c>
      <c r="E8836" s="183" t="n">
        <v>0.5039</v>
      </c>
    </row>
    <row r="8837" customFormat="false" ht="16.4" hidden="false" customHeight="false" outlineLevel="0" collapsed="false">
      <c r="C8837" s="163" t="s">
        <v>13654</v>
      </c>
      <c r="D8837" s="163" t="s">
        <v>195</v>
      </c>
      <c r="E8837" s="183" t="n">
        <v>0.5039</v>
      </c>
    </row>
    <row r="8838" customFormat="false" ht="16.4" hidden="false" customHeight="false" outlineLevel="0" collapsed="false">
      <c r="C8838" s="163" t="s">
        <v>13655</v>
      </c>
      <c r="D8838" s="163" t="s">
        <v>195</v>
      </c>
      <c r="E8838" s="183" t="n">
        <v>0.5039</v>
      </c>
    </row>
    <row r="8839" customFormat="false" ht="16.4" hidden="false" customHeight="false" outlineLevel="0" collapsed="false">
      <c r="C8839" s="163" t="s">
        <v>13656</v>
      </c>
      <c r="D8839" s="163" t="s">
        <v>195</v>
      </c>
      <c r="E8839" s="183" t="n">
        <v>0.5039</v>
      </c>
    </row>
    <row r="8840" customFormat="false" ht="16.4" hidden="false" customHeight="false" outlineLevel="0" collapsed="false">
      <c r="C8840" s="163" t="s">
        <v>13657</v>
      </c>
      <c r="D8840" s="163" t="s">
        <v>195</v>
      </c>
      <c r="E8840" s="183" t="n">
        <v>0.5039</v>
      </c>
    </row>
    <row r="8841" customFormat="false" ht="16.4" hidden="false" customHeight="false" outlineLevel="0" collapsed="false">
      <c r="C8841" s="163" t="s">
        <v>13658</v>
      </c>
      <c r="D8841" s="163" t="s">
        <v>195</v>
      </c>
      <c r="E8841" s="183" t="n">
        <v>0.5039</v>
      </c>
    </row>
    <row r="8842" customFormat="false" ht="16.4" hidden="false" customHeight="false" outlineLevel="0" collapsed="false">
      <c r="C8842" s="163" t="s">
        <v>13659</v>
      </c>
      <c r="D8842" s="163" t="s">
        <v>195</v>
      </c>
      <c r="E8842" s="183" t="n">
        <v>0.5039</v>
      </c>
    </row>
    <row r="8843" customFormat="false" ht="16.4" hidden="false" customHeight="false" outlineLevel="0" collapsed="false">
      <c r="C8843" s="163" t="s">
        <v>13660</v>
      </c>
      <c r="D8843" s="163" t="s">
        <v>195</v>
      </c>
      <c r="E8843" s="183" t="n">
        <v>0.5039</v>
      </c>
    </row>
    <row r="8844" customFormat="false" ht="16.4" hidden="false" customHeight="false" outlineLevel="0" collapsed="false">
      <c r="C8844" s="163" t="s">
        <v>13661</v>
      </c>
      <c r="D8844" s="163" t="s">
        <v>195</v>
      </c>
      <c r="E8844" s="183" t="n">
        <v>0.5039</v>
      </c>
    </row>
    <row r="8845" customFormat="false" ht="16.4" hidden="false" customHeight="false" outlineLevel="0" collapsed="false">
      <c r="C8845" s="163" t="s">
        <v>13662</v>
      </c>
      <c r="D8845" s="163" t="s">
        <v>195</v>
      </c>
      <c r="E8845" s="183" t="n">
        <v>0.5039</v>
      </c>
    </row>
    <row r="8846" customFormat="false" ht="16.4" hidden="false" customHeight="false" outlineLevel="0" collapsed="false">
      <c r="C8846" s="163" t="s">
        <v>13663</v>
      </c>
      <c r="D8846" s="163" t="s">
        <v>195</v>
      </c>
      <c r="E8846" s="183" t="n">
        <v>0.5039</v>
      </c>
    </row>
    <row r="8847" customFormat="false" ht="16.4" hidden="false" customHeight="false" outlineLevel="0" collapsed="false">
      <c r="C8847" s="163" t="s">
        <v>13664</v>
      </c>
      <c r="D8847" s="163" t="s">
        <v>195</v>
      </c>
      <c r="E8847" s="183" t="n">
        <v>0.5039</v>
      </c>
    </row>
    <row r="8848" customFormat="false" ht="16.4" hidden="false" customHeight="false" outlineLevel="0" collapsed="false">
      <c r="C8848" s="163" t="s">
        <v>13665</v>
      </c>
      <c r="D8848" s="163" t="s">
        <v>195</v>
      </c>
      <c r="E8848" s="183" t="n">
        <v>0.5039</v>
      </c>
    </row>
    <row r="8849" customFormat="false" ht="16.4" hidden="false" customHeight="false" outlineLevel="0" collapsed="false">
      <c r="C8849" s="163" t="s">
        <v>13666</v>
      </c>
      <c r="D8849" s="163" t="s">
        <v>195</v>
      </c>
      <c r="E8849" s="183" t="n">
        <v>0.5039</v>
      </c>
    </row>
    <row r="8850" customFormat="false" ht="16.4" hidden="false" customHeight="false" outlineLevel="0" collapsed="false">
      <c r="C8850" s="163" t="s">
        <v>13667</v>
      </c>
      <c r="D8850" s="163" t="s">
        <v>195</v>
      </c>
      <c r="E8850" s="183" t="n">
        <v>0.5039</v>
      </c>
    </row>
    <row r="8851" customFormat="false" ht="16.4" hidden="false" customHeight="false" outlineLevel="0" collapsed="false">
      <c r="C8851" s="163" t="s">
        <v>13668</v>
      </c>
      <c r="D8851" s="163" t="s">
        <v>195</v>
      </c>
      <c r="E8851" s="183" t="n">
        <v>0.5039</v>
      </c>
    </row>
    <row r="8852" customFormat="false" ht="16.4" hidden="false" customHeight="false" outlineLevel="0" collapsed="false">
      <c r="C8852" s="163" t="s">
        <v>13669</v>
      </c>
      <c r="D8852" s="163" t="s">
        <v>195</v>
      </c>
      <c r="E8852" s="183" t="n">
        <v>0.5039</v>
      </c>
    </row>
    <row r="8853" customFormat="false" ht="16.4" hidden="false" customHeight="false" outlineLevel="0" collapsed="false">
      <c r="C8853" s="163" t="s">
        <v>13670</v>
      </c>
      <c r="D8853" s="163" t="s">
        <v>195</v>
      </c>
      <c r="E8853" s="183" t="n">
        <v>0.5039</v>
      </c>
    </row>
    <row r="8854" customFormat="false" ht="16.4" hidden="false" customHeight="false" outlineLevel="0" collapsed="false">
      <c r="C8854" s="163" t="s">
        <v>13671</v>
      </c>
      <c r="D8854" s="163" t="s">
        <v>195</v>
      </c>
      <c r="E8854" s="183" t="n">
        <v>0.5039</v>
      </c>
    </row>
    <row r="8855" customFormat="false" ht="16.4" hidden="false" customHeight="false" outlineLevel="0" collapsed="false">
      <c r="C8855" s="163" t="s">
        <v>13672</v>
      </c>
      <c r="D8855" s="163" t="s">
        <v>197</v>
      </c>
      <c r="E8855" s="183" t="n">
        <v>0.5039</v>
      </c>
    </row>
    <row r="8856" customFormat="false" ht="16.4" hidden="false" customHeight="false" outlineLevel="0" collapsed="false">
      <c r="C8856" s="163" t="s">
        <v>13673</v>
      </c>
      <c r="D8856" s="163" t="s">
        <v>197</v>
      </c>
      <c r="E8856" s="183" t="n">
        <v>0.5039</v>
      </c>
    </row>
    <row r="8857" customFormat="false" ht="16.4" hidden="false" customHeight="false" outlineLevel="0" collapsed="false">
      <c r="C8857" s="163" t="s">
        <v>13674</v>
      </c>
      <c r="D8857" s="163" t="s">
        <v>197</v>
      </c>
      <c r="E8857" s="183" t="n">
        <v>0.5039</v>
      </c>
    </row>
    <row r="8858" customFormat="false" ht="16.4" hidden="false" customHeight="false" outlineLevel="0" collapsed="false">
      <c r="C8858" s="163" t="s">
        <v>13675</v>
      </c>
      <c r="D8858" s="163" t="s">
        <v>5649</v>
      </c>
      <c r="E8858" s="183" t="n">
        <v>0.5039</v>
      </c>
    </row>
    <row r="8859" customFormat="false" ht="16.4" hidden="false" customHeight="false" outlineLevel="0" collapsed="false">
      <c r="C8859" s="163" t="s">
        <v>13676</v>
      </c>
      <c r="D8859" s="163" t="s">
        <v>5649</v>
      </c>
      <c r="E8859" s="183" t="n">
        <v>0.5039</v>
      </c>
    </row>
    <row r="8860" customFormat="false" ht="16.4" hidden="false" customHeight="false" outlineLevel="0" collapsed="false">
      <c r="C8860" s="163" t="s">
        <v>13677</v>
      </c>
      <c r="D8860" s="163" t="s">
        <v>5649</v>
      </c>
      <c r="E8860" s="183" t="n">
        <v>0.5039</v>
      </c>
    </row>
    <row r="8861" customFormat="false" ht="16.4" hidden="false" customHeight="false" outlineLevel="0" collapsed="false">
      <c r="C8861" s="163" t="s">
        <v>13678</v>
      </c>
      <c r="D8861" s="163" t="s">
        <v>5649</v>
      </c>
      <c r="E8861" s="183" t="n">
        <v>0.5039</v>
      </c>
    </row>
    <row r="8862" customFormat="false" ht="16.4" hidden="false" customHeight="false" outlineLevel="0" collapsed="false">
      <c r="C8862" s="163" t="s">
        <v>4282</v>
      </c>
      <c r="D8862" s="163" t="s">
        <v>5649</v>
      </c>
      <c r="E8862" s="183" t="n">
        <v>0.5039</v>
      </c>
    </row>
    <row r="8863" customFormat="false" ht="16.4" hidden="false" customHeight="false" outlineLevel="0" collapsed="false">
      <c r="C8863" s="163" t="s">
        <v>4287</v>
      </c>
      <c r="D8863" s="163" t="s">
        <v>5649</v>
      </c>
      <c r="E8863" s="183" t="n">
        <v>0.5039</v>
      </c>
    </row>
    <row r="8864" customFormat="false" ht="16.4" hidden="false" customHeight="false" outlineLevel="0" collapsed="false">
      <c r="C8864" s="163" t="s">
        <v>13679</v>
      </c>
      <c r="D8864" s="163" t="s">
        <v>5649</v>
      </c>
      <c r="E8864" s="183" t="n">
        <v>0.5039</v>
      </c>
    </row>
    <row r="8865" customFormat="false" ht="16.4" hidden="false" customHeight="false" outlineLevel="0" collapsed="false">
      <c r="C8865" s="163" t="s">
        <v>13680</v>
      </c>
      <c r="D8865" s="163" t="s">
        <v>5649</v>
      </c>
      <c r="E8865" s="183" t="n">
        <v>0.5039</v>
      </c>
    </row>
    <row r="8866" customFormat="false" ht="16.4" hidden="false" customHeight="false" outlineLevel="0" collapsed="false">
      <c r="C8866" s="163" t="s">
        <v>13681</v>
      </c>
      <c r="D8866" s="163" t="s">
        <v>5649</v>
      </c>
      <c r="E8866" s="183" t="n">
        <v>0.5039</v>
      </c>
    </row>
    <row r="8867" customFormat="false" ht="16.4" hidden="false" customHeight="false" outlineLevel="0" collapsed="false">
      <c r="C8867" s="163" t="s">
        <v>13682</v>
      </c>
      <c r="D8867" s="163" t="s">
        <v>5649</v>
      </c>
      <c r="E8867" s="183" t="n">
        <v>0.5039</v>
      </c>
    </row>
    <row r="8868" customFormat="false" ht="16.4" hidden="false" customHeight="false" outlineLevel="0" collapsed="false">
      <c r="C8868" s="163" t="s">
        <v>13683</v>
      </c>
      <c r="D8868" s="163" t="s">
        <v>5649</v>
      </c>
      <c r="E8868" s="183" t="n">
        <v>0.5039</v>
      </c>
    </row>
    <row r="8869" customFormat="false" ht="16.4" hidden="false" customHeight="false" outlineLevel="0" collapsed="false">
      <c r="C8869" s="163" t="s">
        <v>13684</v>
      </c>
      <c r="D8869" s="163" t="s">
        <v>5649</v>
      </c>
      <c r="E8869" s="183" t="n">
        <v>0.5039</v>
      </c>
    </row>
    <row r="8870" customFormat="false" ht="16.4" hidden="false" customHeight="false" outlineLevel="0" collapsed="false">
      <c r="C8870" s="163" t="s">
        <v>13685</v>
      </c>
      <c r="D8870" s="163" t="s">
        <v>5649</v>
      </c>
      <c r="E8870" s="183" t="n">
        <v>0.5039</v>
      </c>
    </row>
    <row r="8871" customFormat="false" ht="16.4" hidden="false" customHeight="false" outlineLevel="0" collapsed="false">
      <c r="C8871" s="163" t="s">
        <v>13686</v>
      </c>
      <c r="D8871" s="163" t="s">
        <v>303</v>
      </c>
      <c r="E8871" s="183" t="n">
        <v>0.5039</v>
      </c>
    </row>
    <row r="8872" customFormat="false" ht="16.4" hidden="false" customHeight="false" outlineLevel="0" collapsed="false">
      <c r="C8872" s="163" t="s">
        <v>13687</v>
      </c>
      <c r="D8872" s="163" t="s">
        <v>5649</v>
      </c>
      <c r="E8872" s="183" t="n">
        <v>0.5039</v>
      </c>
    </row>
    <row r="8873" customFormat="false" ht="16.4" hidden="false" customHeight="false" outlineLevel="0" collapsed="false">
      <c r="C8873" s="163" t="s">
        <v>13688</v>
      </c>
      <c r="D8873" s="163" t="s">
        <v>5649</v>
      </c>
      <c r="E8873" s="183" t="s">
        <v>5649</v>
      </c>
    </row>
    <row r="8874" customFormat="false" ht="16.4" hidden="false" customHeight="false" outlineLevel="0" collapsed="false">
      <c r="C8874" s="163" t="s">
        <v>13689</v>
      </c>
      <c r="D8874" s="163" t="s">
        <v>5649</v>
      </c>
      <c r="E8874" s="183" t="s">
        <v>5649</v>
      </c>
    </row>
    <row r="8875" customFormat="false" ht="16.4" hidden="false" customHeight="false" outlineLevel="0" collapsed="false">
      <c r="C8875" s="163" t="s">
        <v>13690</v>
      </c>
      <c r="D8875" s="163" t="s">
        <v>5649</v>
      </c>
      <c r="E8875" s="183" t="s">
        <v>5649</v>
      </c>
    </row>
    <row r="8876" customFormat="false" ht="16.4" hidden="false" customHeight="false" outlineLevel="0" collapsed="false">
      <c r="C8876" s="163" t="s">
        <v>13691</v>
      </c>
      <c r="D8876" s="163" t="s">
        <v>305</v>
      </c>
      <c r="E8876" s="183" t="s">
        <v>5649</v>
      </c>
    </row>
    <row r="8877" customFormat="false" ht="16.4" hidden="false" customHeight="false" outlineLevel="0" collapsed="false">
      <c r="C8877" s="163" t="s">
        <v>13692</v>
      </c>
      <c r="D8877" s="163" t="s">
        <v>5649</v>
      </c>
      <c r="E8877" s="183" t="s">
        <v>5649</v>
      </c>
    </row>
    <row r="8878" customFormat="false" ht="16.4" hidden="false" customHeight="false" outlineLevel="0" collapsed="false">
      <c r="C8878" s="163" t="s">
        <v>13693</v>
      </c>
      <c r="D8878" s="163" t="s">
        <v>5649</v>
      </c>
      <c r="E8878" s="183" t="s">
        <v>5649</v>
      </c>
    </row>
    <row r="8879" customFormat="false" ht="16.4" hidden="false" customHeight="false" outlineLevel="0" collapsed="false">
      <c r="C8879" s="163" t="s">
        <v>13694</v>
      </c>
      <c r="D8879" s="163" t="s">
        <v>5649</v>
      </c>
      <c r="E8879" s="183" t="s">
        <v>5649</v>
      </c>
    </row>
    <row r="8880" customFormat="false" ht="16.4" hidden="false" customHeight="false" outlineLevel="0" collapsed="false">
      <c r="C8880" s="163" t="s">
        <v>13695</v>
      </c>
      <c r="D8880" s="163" t="s">
        <v>5649</v>
      </c>
      <c r="E8880" s="183" t="s">
        <v>5649</v>
      </c>
    </row>
    <row r="8881" customFormat="false" ht="16.4" hidden="false" customHeight="false" outlineLevel="0" collapsed="false">
      <c r="C8881" s="163" t="s">
        <v>13696</v>
      </c>
      <c r="D8881" s="163" t="s">
        <v>5649</v>
      </c>
      <c r="E8881" s="183" t="s">
        <v>5649</v>
      </c>
    </row>
    <row r="8882" customFormat="false" ht="16.4" hidden="false" customHeight="false" outlineLevel="0" collapsed="false">
      <c r="C8882" s="163" t="s">
        <v>13697</v>
      </c>
      <c r="D8882" s="163" t="s">
        <v>5649</v>
      </c>
      <c r="E8882" s="183" t="s">
        <v>5649</v>
      </c>
    </row>
    <row r="8883" customFormat="false" ht="16.4" hidden="false" customHeight="false" outlineLevel="0" collapsed="false">
      <c r="C8883" s="163" t="s">
        <v>13698</v>
      </c>
      <c r="D8883" s="163" t="s">
        <v>5649</v>
      </c>
      <c r="E8883" s="183" t="s">
        <v>5649</v>
      </c>
    </row>
    <row r="8884" customFormat="false" ht="16.4" hidden="false" customHeight="false" outlineLevel="0" collapsed="false">
      <c r="C8884" s="163" t="s">
        <v>13699</v>
      </c>
      <c r="D8884" s="163" t="s">
        <v>5649</v>
      </c>
      <c r="E8884" s="183" t="s">
        <v>5649</v>
      </c>
    </row>
    <row r="8885" customFormat="false" ht="16.4" hidden="false" customHeight="false" outlineLevel="0" collapsed="false">
      <c r="C8885" s="163" t="s">
        <v>5251</v>
      </c>
      <c r="D8885" s="163" t="s">
        <v>5649</v>
      </c>
      <c r="E8885" s="183" t="s">
        <v>5649</v>
      </c>
    </row>
    <row r="8886" customFormat="false" ht="16.4" hidden="false" customHeight="false" outlineLevel="0" collapsed="false">
      <c r="C8886" s="163" t="s">
        <v>302</v>
      </c>
      <c r="D8886" s="163" t="s">
        <v>5649</v>
      </c>
      <c r="E8886" s="183" t="n">
        <v>0.5039</v>
      </c>
    </row>
    <row r="8887" customFormat="false" ht="16.4" hidden="false" customHeight="false" outlineLevel="0" collapsed="false">
      <c r="C8887" s="163" t="s">
        <v>13700</v>
      </c>
      <c r="D8887" s="163" t="s">
        <v>5649</v>
      </c>
      <c r="E8887" s="183" t="s">
        <v>5649</v>
      </c>
    </row>
    <row r="8888" customFormat="false" ht="16.4" hidden="false" customHeight="false" outlineLevel="0" collapsed="false">
      <c r="C8888" s="163" t="s">
        <v>13701</v>
      </c>
      <c r="D8888" s="163" t="s">
        <v>5649</v>
      </c>
      <c r="E8888" s="183" t="s">
        <v>5649</v>
      </c>
    </row>
    <row r="8889" customFormat="false" ht="16.4" hidden="false" customHeight="false" outlineLevel="0" collapsed="false">
      <c r="C8889" s="163" t="s">
        <v>13702</v>
      </c>
      <c r="D8889" s="163" t="s">
        <v>5649</v>
      </c>
      <c r="E8889" s="183" t="s">
        <v>5649</v>
      </c>
    </row>
    <row r="8890" customFormat="false" ht="16.4" hidden="false" customHeight="false" outlineLevel="0" collapsed="false">
      <c r="C8890" s="163" t="s">
        <v>13703</v>
      </c>
      <c r="D8890" s="163" t="s">
        <v>5649</v>
      </c>
      <c r="E8890" s="183" t="s">
        <v>5649</v>
      </c>
    </row>
    <row r="8891" customFormat="false" ht="16.4" hidden="false" customHeight="false" outlineLevel="0" collapsed="false">
      <c r="C8891" s="163" t="s">
        <v>304</v>
      </c>
      <c r="D8891" s="163" t="s">
        <v>5649</v>
      </c>
      <c r="E8891" s="183" t="n">
        <v>0.5039</v>
      </c>
    </row>
    <row r="8892" customFormat="false" ht="16.4" hidden="false" customHeight="false" outlineLevel="0" collapsed="false">
      <c r="C8892" s="163" t="s">
        <v>13704</v>
      </c>
      <c r="D8892" s="163" t="s">
        <v>5649</v>
      </c>
      <c r="E8892" s="183" t="s">
        <v>5649</v>
      </c>
    </row>
    <row r="8893" customFormat="false" ht="16.4" hidden="false" customHeight="false" outlineLevel="0" collapsed="false">
      <c r="C8893" s="163" t="s">
        <v>13705</v>
      </c>
      <c r="D8893" s="163" t="s">
        <v>5649</v>
      </c>
      <c r="E8893" s="183" t="s">
        <v>5649</v>
      </c>
    </row>
    <row r="8894" customFormat="false" ht="16.4" hidden="false" customHeight="false" outlineLevel="0" collapsed="false">
      <c r="C8894" s="163" t="s">
        <v>13706</v>
      </c>
      <c r="D8894" s="163" t="s">
        <v>5649</v>
      </c>
      <c r="E8894" s="183" t="s">
        <v>5649</v>
      </c>
    </row>
    <row r="8895" customFormat="false" ht="16.4" hidden="false" customHeight="false" outlineLevel="0" collapsed="false">
      <c r="C8895" s="163" t="s">
        <v>13707</v>
      </c>
      <c r="D8895" s="163" t="s">
        <v>5649</v>
      </c>
      <c r="E8895" s="183" t="s">
        <v>5649</v>
      </c>
    </row>
    <row r="8896" customFormat="false" ht="16.4" hidden="false" customHeight="false" outlineLevel="0" collapsed="false">
      <c r="C8896" s="163" t="s">
        <v>13708</v>
      </c>
      <c r="D8896" s="163" t="s">
        <v>5649</v>
      </c>
      <c r="E8896" s="183" t="s">
        <v>5649</v>
      </c>
    </row>
    <row r="8897" customFormat="false" ht="16.4" hidden="false" customHeight="false" outlineLevel="0" collapsed="false">
      <c r="C8897" s="163" t="s">
        <v>13709</v>
      </c>
      <c r="D8897" s="163" t="s">
        <v>5649</v>
      </c>
      <c r="E8897" s="183" t="s">
        <v>5649</v>
      </c>
    </row>
    <row r="8898" customFormat="false" ht="16.4" hidden="false" customHeight="false" outlineLevel="0" collapsed="false">
      <c r="C8898" s="163" t="s">
        <v>13710</v>
      </c>
      <c r="D8898" s="163" t="s">
        <v>5649</v>
      </c>
      <c r="E8898" s="183" t="s">
        <v>5649</v>
      </c>
    </row>
    <row r="8899" customFormat="false" ht="16.4" hidden="false" customHeight="false" outlineLevel="0" collapsed="false">
      <c r="C8899" s="163" t="s">
        <v>13711</v>
      </c>
      <c r="D8899" s="163" t="s">
        <v>347</v>
      </c>
      <c r="E8899" s="183" t="s">
        <v>5649</v>
      </c>
    </row>
    <row r="8900" customFormat="false" ht="16.4" hidden="false" customHeight="false" outlineLevel="0" collapsed="false">
      <c r="C8900" s="163" t="s">
        <v>13712</v>
      </c>
      <c r="D8900" s="163" t="s">
        <v>5649</v>
      </c>
      <c r="E8900" s="183" t="s">
        <v>5649</v>
      </c>
    </row>
    <row r="8901" customFormat="false" ht="16.4" hidden="false" customHeight="false" outlineLevel="0" collapsed="false">
      <c r="C8901" s="163" t="s">
        <v>13713</v>
      </c>
      <c r="D8901" s="163" t="s">
        <v>5649</v>
      </c>
      <c r="E8901" s="183" t="s">
        <v>5649</v>
      </c>
    </row>
    <row r="8902" customFormat="false" ht="16.4" hidden="false" customHeight="false" outlineLevel="0" collapsed="false">
      <c r="C8902" s="163" t="s">
        <v>13714</v>
      </c>
      <c r="D8902" s="163" t="s">
        <v>5649</v>
      </c>
      <c r="E8902" s="183" t="s">
        <v>5649</v>
      </c>
    </row>
    <row r="8903" customFormat="false" ht="16.4" hidden="false" customHeight="false" outlineLevel="0" collapsed="false">
      <c r="C8903" s="163" t="s">
        <v>13715</v>
      </c>
      <c r="D8903" s="163" t="s">
        <v>5649</v>
      </c>
      <c r="E8903" s="183" t="s">
        <v>5649</v>
      </c>
    </row>
    <row r="8904" customFormat="false" ht="16.4" hidden="false" customHeight="false" outlineLevel="0" collapsed="false">
      <c r="C8904" s="163" t="s">
        <v>13716</v>
      </c>
      <c r="D8904" s="163" t="s">
        <v>5649</v>
      </c>
      <c r="E8904" s="183" t="s">
        <v>5649</v>
      </c>
    </row>
    <row r="8905" customFormat="false" ht="16.4" hidden="false" customHeight="false" outlineLevel="0" collapsed="false">
      <c r="C8905" s="163" t="s">
        <v>13717</v>
      </c>
      <c r="D8905" s="163" t="s">
        <v>5649</v>
      </c>
      <c r="E8905" s="183" t="s">
        <v>5649</v>
      </c>
    </row>
    <row r="8906" customFormat="false" ht="16.4" hidden="false" customHeight="false" outlineLevel="0" collapsed="false">
      <c r="C8906" s="163" t="s">
        <v>13718</v>
      </c>
      <c r="D8906" s="163" t="s">
        <v>5649</v>
      </c>
      <c r="E8906" s="183" t="s">
        <v>5649</v>
      </c>
    </row>
    <row r="8907" customFormat="false" ht="16.4" hidden="false" customHeight="false" outlineLevel="0" collapsed="false">
      <c r="C8907" s="163" t="s">
        <v>13719</v>
      </c>
      <c r="D8907" s="163" t="s">
        <v>5649</v>
      </c>
      <c r="E8907" s="183" t="s">
        <v>5649</v>
      </c>
    </row>
    <row r="8908" customFormat="false" ht="16.4" hidden="false" customHeight="false" outlineLevel="0" collapsed="false">
      <c r="C8908" s="163" t="s">
        <v>13720</v>
      </c>
      <c r="D8908" s="163" t="s">
        <v>5649</v>
      </c>
      <c r="E8908" s="183" t="s">
        <v>5649</v>
      </c>
    </row>
    <row r="8909" customFormat="false" ht="16.4" hidden="false" customHeight="false" outlineLevel="0" collapsed="false">
      <c r="C8909" s="163" t="s">
        <v>13721</v>
      </c>
      <c r="D8909" s="163" t="s">
        <v>5649</v>
      </c>
      <c r="E8909" s="183" t="s">
        <v>5649</v>
      </c>
    </row>
    <row r="8910" customFormat="false" ht="16.4" hidden="false" customHeight="false" outlineLevel="0" collapsed="false">
      <c r="C8910" s="163" t="s">
        <v>13722</v>
      </c>
      <c r="D8910" s="163" t="s">
        <v>5649</v>
      </c>
      <c r="E8910" s="183" t="s">
        <v>5649</v>
      </c>
    </row>
    <row r="8911" customFormat="false" ht="16.4" hidden="false" customHeight="false" outlineLevel="0" collapsed="false">
      <c r="C8911" s="163" t="s">
        <v>13723</v>
      </c>
      <c r="D8911" s="163" t="s">
        <v>5649</v>
      </c>
      <c r="E8911" s="183" t="s">
        <v>5649</v>
      </c>
    </row>
    <row r="8912" customFormat="false" ht="16.4" hidden="false" customHeight="false" outlineLevel="0" collapsed="false">
      <c r="C8912" s="163" t="s">
        <v>13724</v>
      </c>
      <c r="D8912" s="163" t="s">
        <v>5649</v>
      </c>
      <c r="E8912" s="183" t="s">
        <v>5649</v>
      </c>
    </row>
    <row r="8913" customFormat="false" ht="16.4" hidden="false" customHeight="false" outlineLevel="0" collapsed="false">
      <c r="C8913" s="163" t="s">
        <v>13725</v>
      </c>
      <c r="D8913" s="163" t="s">
        <v>5649</v>
      </c>
      <c r="E8913" s="183" t="s">
        <v>5649</v>
      </c>
    </row>
    <row r="8914" customFormat="false" ht="16.4" hidden="false" customHeight="false" outlineLevel="0" collapsed="false">
      <c r="C8914" s="163" t="s">
        <v>346</v>
      </c>
      <c r="D8914" s="163" t="s">
        <v>5649</v>
      </c>
      <c r="E8914" s="183" t="n">
        <v>0.5039</v>
      </c>
    </row>
    <row r="8915" customFormat="false" ht="16.4" hidden="false" customHeight="false" outlineLevel="0" collapsed="false">
      <c r="C8915" s="163" t="s">
        <v>13726</v>
      </c>
      <c r="D8915" s="163" t="s">
        <v>5649</v>
      </c>
      <c r="E8915" s="183" t="s">
        <v>5649</v>
      </c>
    </row>
    <row r="8916" customFormat="false" ht="16.4" hidden="false" customHeight="false" outlineLevel="0" collapsed="false">
      <c r="C8916" s="163" t="s">
        <v>13727</v>
      </c>
      <c r="D8916" s="163" t="s">
        <v>5649</v>
      </c>
      <c r="E8916" s="183" t="s">
        <v>5649</v>
      </c>
    </row>
    <row r="8917" customFormat="false" ht="16.4" hidden="false" customHeight="false" outlineLevel="0" collapsed="false">
      <c r="C8917" s="163" t="s">
        <v>13728</v>
      </c>
      <c r="D8917" s="163" t="s">
        <v>5649</v>
      </c>
      <c r="E8917" s="183" t="s">
        <v>5649</v>
      </c>
    </row>
    <row r="8918" customFormat="false" ht="16.4" hidden="false" customHeight="false" outlineLevel="0" collapsed="false">
      <c r="C8918" s="163" t="s">
        <v>13729</v>
      </c>
      <c r="D8918" s="163" t="s">
        <v>5649</v>
      </c>
      <c r="E8918" s="183" t="s">
        <v>5649</v>
      </c>
    </row>
    <row r="8919" customFormat="false" ht="16.4" hidden="false" customHeight="false" outlineLevel="0" collapsed="false">
      <c r="C8919" s="163" t="s">
        <v>13730</v>
      </c>
      <c r="D8919" s="163" t="s">
        <v>5649</v>
      </c>
      <c r="E8919" s="183" t="s">
        <v>5649</v>
      </c>
    </row>
    <row r="8920" customFormat="false" ht="16.4" hidden="false" customHeight="false" outlineLevel="0" collapsed="false">
      <c r="C8920" s="163" t="s">
        <v>13731</v>
      </c>
      <c r="D8920" s="163" t="s">
        <v>5649</v>
      </c>
      <c r="E8920" s="183" t="s">
        <v>5649</v>
      </c>
    </row>
    <row r="8921" customFormat="false" ht="16.4" hidden="false" customHeight="false" outlineLevel="0" collapsed="false">
      <c r="C8921" s="163" t="s">
        <v>13732</v>
      </c>
      <c r="D8921" s="163" t="s">
        <v>5649</v>
      </c>
      <c r="E8921" s="183" t="s">
        <v>5649</v>
      </c>
    </row>
    <row r="8922" customFormat="false" ht="16.4" hidden="false" customHeight="false" outlineLevel="0" collapsed="false">
      <c r="C8922" s="163" t="s">
        <v>13733</v>
      </c>
      <c r="D8922" s="163" t="s">
        <v>5649</v>
      </c>
      <c r="E8922" s="183" t="s">
        <v>5649</v>
      </c>
    </row>
    <row r="8923" customFormat="false" ht="16.4" hidden="false" customHeight="false" outlineLevel="0" collapsed="false">
      <c r="C8923" s="163" t="s">
        <v>13734</v>
      </c>
      <c r="D8923" s="163" t="s">
        <v>501</v>
      </c>
      <c r="E8923" s="183" t="s">
        <v>5649</v>
      </c>
    </row>
    <row r="8924" customFormat="false" ht="16.4" hidden="false" customHeight="false" outlineLevel="0" collapsed="false">
      <c r="C8924" s="163" t="s">
        <v>13735</v>
      </c>
      <c r="D8924" s="163" t="s">
        <v>691</v>
      </c>
      <c r="E8924" s="183" t="s">
        <v>5649</v>
      </c>
    </row>
    <row r="8925" customFormat="false" ht="16.4" hidden="false" customHeight="false" outlineLevel="0" collapsed="false">
      <c r="C8925" s="163" t="s">
        <v>13736</v>
      </c>
      <c r="D8925" s="163" t="s">
        <v>691</v>
      </c>
      <c r="E8925" s="183" t="s">
        <v>5649</v>
      </c>
    </row>
    <row r="8926" customFormat="false" ht="16.4" hidden="false" customHeight="false" outlineLevel="0" collapsed="false">
      <c r="C8926" s="163" t="s">
        <v>13737</v>
      </c>
      <c r="D8926" s="163" t="s">
        <v>691</v>
      </c>
      <c r="E8926" s="183" t="s">
        <v>5649</v>
      </c>
    </row>
    <row r="8927" customFormat="false" ht="16.4" hidden="false" customHeight="false" outlineLevel="0" collapsed="false">
      <c r="C8927" s="163" t="s">
        <v>13738</v>
      </c>
      <c r="D8927" s="163" t="s">
        <v>1398</v>
      </c>
      <c r="E8927" s="183" t="s">
        <v>5649</v>
      </c>
    </row>
    <row r="8928" customFormat="false" ht="16.4" hidden="false" customHeight="false" outlineLevel="0" collapsed="false">
      <c r="C8928" s="163" t="s">
        <v>13739</v>
      </c>
      <c r="D8928" s="163" t="s">
        <v>1398</v>
      </c>
      <c r="E8928" s="183" t="s">
        <v>5649</v>
      </c>
    </row>
    <row r="8929" customFormat="false" ht="16.4" hidden="false" customHeight="false" outlineLevel="0" collapsed="false">
      <c r="C8929" s="163" t="s">
        <v>13740</v>
      </c>
      <c r="D8929" s="163" t="s">
        <v>1398</v>
      </c>
      <c r="E8929" s="183" t="s">
        <v>5649</v>
      </c>
    </row>
    <row r="8930" customFormat="false" ht="16.4" hidden="false" customHeight="false" outlineLevel="0" collapsed="false">
      <c r="C8930" s="163" t="s">
        <v>13741</v>
      </c>
      <c r="D8930" s="163" t="s">
        <v>1398</v>
      </c>
      <c r="E8930" s="183" t="s">
        <v>5649</v>
      </c>
    </row>
    <row r="8931" customFormat="false" ht="16.4" hidden="false" customHeight="false" outlineLevel="0" collapsed="false">
      <c r="C8931" s="163" t="s">
        <v>13742</v>
      </c>
      <c r="D8931" s="163" t="s">
        <v>1398</v>
      </c>
      <c r="E8931" s="183" t="s">
        <v>5649</v>
      </c>
    </row>
    <row r="8932" customFormat="false" ht="16.4" hidden="false" customHeight="false" outlineLevel="0" collapsed="false">
      <c r="C8932" s="163" t="s">
        <v>13743</v>
      </c>
      <c r="D8932" s="163" t="s">
        <v>1398</v>
      </c>
      <c r="E8932" s="183" t="s">
        <v>5649</v>
      </c>
    </row>
    <row r="8933" customFormat="false" ht="16.4" hidden="false" customHeight="false" outlineLevel="0" collapsed="false">
      <c r="C8933" s="163" t="s">
        <v>13744</v>
      </c>
      <c r="D8933" s="163" t="s">
        <v>1398</v>
      </c>
      <c r="E8933" s="183" t="s">
        <v>5649</v>
      </c>
    </row>
    <row r="8934" customFormat="false" ht="16.4" hidden="false" customHeight="false" outlineLevel="0" collapsed="false">
      <c r="C8934" s="163" t="s">
        <v>13745</v>
      </c>
      <c r="D8934" s="163" t="s">
        <v>1398</v>
      </c>
      <c r="E8934" s="183" t="s">
        <v>5649</v>
      </c>
    </row>
    <row r="8935" customFormat="false" ht="16.4" hidden="false" customHeight="false" outlineLevel="0" collapsed="false">
      <c r="C8935" s="163" t="s">
        <v>13746</v>
      </c>
      <c r="D8935" s="163" t="s">
        <v>1398</v>
      </c>
      <c r="E8935" s="183" t="s">
        <v>5649</v>
      </c>
    </row>
    <row r="8936" customFormat="false" ht="16.4" hidden="false" customHeight="false" outlineLevel="0" collapsed="false">
      <c r="C8936" s="163" t="s">
        <v>13747</v>
      </c>
      <c r="D8936" s="163" t="s">
        <v>1398</v>
      </c>
      <c r="E8936" s="183" t="s">
        <v>5649</v>
      </c>
    </row>
    <row r="8937" customFormat="false" ht="16.4" hidden="false" customHeight="false" outlineLevel="0" collapsed="false">
      <c r="C8937" s="163" t="s">
        <v>13748</v>
      </c>
      <c r="D8937" s="163" t="s">
        <v>1398</v>
      </c>
      <c r="E8937" s="183" t="s">
        <v>5649</v>
      </c>
    </row>
    <row r="8938" customFormat="false" ht="16.4" hidden="false" customHeight="false" outlineLevel="0" collapsed="false">
      <c r="C8938" s="163" t="s">
        <v>500</v>
      </c>
      <c r="D8938" s="163" t="s">
        <v>1400</v>
      </c>
      <c r="E8938" s="183" t="n">
        <v>0.8872</v>
      </c>
    </row>
    <row r="8939" customFormat="false" ht="16.4" hidden="false" customHeight="false" outlineLevel="0" collapsed="false">
      <c r="C8939" s="163" t="s">
        <v>13749</v>
      </c>
      <c r="D8939" s="163" t="s">
        <v>691</v>
      </c>
      <c r="E8939" s="183" t="n">
        <v>0.4208</v>
      </c>
    </row>
    <row r="8940" customFormat="false" ht="16.4" hidden="false" customHeight="false" outlineLevel="0" collapsed="false">
      <c r="C8940" s="163" t="s">
        <v>13750</v>
      </c>
      <c r="D8940" s="163" t="s">
        <v>691</v>
      </c>
      <c r="E8940" s="183" t="n">
        <v>0.4208</v>
      </c>
    </row>
    <row r="8941" customFormat="false" ht="16.4" hidden="false" customHeight="false" outlineLevel="0" collapsed="false">
      <c r="C8941" s="163" t="s">
        <v>13751</v>
      </c>
      <c r="D8941" s="163" t="s">
        <v>691</v>
      </c>
      <c r="E8941" s="183" t="n">
        <v>0.4208</v>
      </c>
    </row>
    <row r="8942" customFormat="false" ht="16.4" hidden="false" customHeight="false" outlineLevel="0" collapsed="false">
      <c r="C8942" s="163" t="s">
        <v>13752</v>
      </c>
      <c r="D8942" s="163" t="s">
        <v>691</v>
      </c>
      <c r="E8942" s="183" t="n">
        <v>0.4033</v>
      </c>
    </row>
    <row r="8943" customFormat="false" ht="16.4" hidden="false" customHeight="false" outlineLevel="0" collapsed="false">
      <c r="C8943" s="163" t="s">
        <v>13753</v>
      </c>
      <c r="D8943" s="163" t="s">
        <v>1402</v>
      </c>
      <c r="E8943" s="183" t="n">
        <v>0.4033</v>
      </c>
    </row>
    <row r="8944" customFormat="false" ht="16.4" hidden="false" customHeight="false" outlineLevel="0" collapsed="false">
      <c r="C8944" s="163" t="s">
        <v>5253</v>
      </c>
      <c r="D8944" s="163" t="s">
        <v>691</v>
      </c>
      <c r="E8944" s="183" t="n">
        <v>0.4033</v>
      </c>
    </row>
    <row r="8945" customFormat="false" ht="16.4" hidden="false" customHeight="false" outlineLevel="0" collapsed="false">
      <c r="C8945" s="163" t="s">
        <v>13754</v>
      </c>
      <c r="D8945" s="163" t="s">
        <v>691</v>
      </c>
      <c r="E8945" s="183" t="n">
        <v>0.4033</v>
      </c>
    </row>
    <row r="8946" customFormat="false" ht="16.4" hidden="false" customHeight="false" outlineLevel="0" collapsed="false">
      <c r="C8946" s="163" t="s">
        <v>13755</v>
      </c>
      <c r="D8946" s="163" t="s">
        <v>691</v>
      </c>
      <c r="E8946" s="183" t="n">
        <v>0.4033</v>
      </c>
    </row>
    <row r="8947" customFormat="false" ht="16.4" hidden="false" customHeight="false" outlineLevel="0" collapsed="false">
      <c r="C8947" s="163" t="s">
        <v>13756</v>
      </c>
      <c r="D8947" s="163" t="s">
        <v>307</v>
      </c>
      <c r="E8947" s="183" t="n">
        <v>0.4033</v>
      </c>
    </row>
    <row r="8948" customFormat="false" ht="16.4" hidden="false" customHeight="false" outlineLevel="0" collapsed="false">
      <c r="C8948" s="163" t="s">
        <v>13757</v>
      </c>
      <c r="D8948" s="163" t="s">
        <v>691</v>
      </c>
      <c r="E8948" s="183" t="n">
        <v>0.4033</v>
      </c>
    </row>
    <row r="8949" customFormat="false" ht="16.4" hidden="false" customHeight="false" outlineLevel="0" collapsed="false">
      <c r="C8949" s="163" t="s">
        <v>13758</v>
      </c>
      <c r="D8949" s="163" t="s">
        <v>691</v>
      </c>
      <c r="E8949" s="183" t="n">
        <v>0.4033</v>
      </c>
    </row>
    <row r="8950" customFormat="false" ht="16.4" hidden="false" customHeight="false" outlineLevel="0" collapsed="false">
      <c r="C8950" s="163" t="s">
        <v>13759</v>
      </c>
      <c r="D8950" s="163" t="s">
        <v>691</v>
      </c>
      <c r="E8950" s="183" t="n">
        <v>0.4033</v>
      </c>
    </row>
    <row r="8951" customFormat="false" ht="16.4" hidden="false" customHeight="false" outlineLevel="0" collapsed="false">
      <c r="C8951" s="163" t="s">
        <v>13760</v>
      </c>
      <c r="D8951" s="163" t="s">
        <v>691</v>
      </c>
      <c r="E8951" s="183" t="n">
        <v>0.4033</v>
      </c>
    </row>
    <row r="8952" customFormat="false" ht="16.4" hidden="false" customHeight="false" outlineLevel="0" collapsed="false">
      <c r="C8952" s="163" t="s">
        <v>13761</v>
      </c>
      <c r="D8952" s="163" t="s">
        <v>691</v>
      </c>
      <c r="E8952" s="183" t="n">
        <v>0.4033</v>
      </c>
    </row>
    <row r="8953" customFormat="false" ht="16.4" hidden="false" customHeight="false" outlineLevel="0" collapsed="false">
      <c r="C8953" s="163" t="s">
        <v>1399</v>
      </c>
      <c r="D8953" s="163" t="s">
        <v>5649</v>
      </c>
      <c r="E8953" s="183" t="n">
        <v>0.4033</v>
      </c>
    </row>
    <row r="8954" customFormat="false" ht="16.4" hidden="false" customHeight="false" outlineLevel="0" collapsed="false">
      <c r="C8954" s="163" t="s">
        <v>13762</v>
      </c>
      <c r="D8954" s="163" t="s">
        <v>5649</v>
      </c>
      <c r="E8954" s="183" t="n">
        <v>0.4208</v>
      </c>
    </row>
    <row r="8955" customFormat="false" ht="16.4" hidden="false" customHeight="false" outlineLevel="0" collapsed="false">
      <c r="C8955" s="163" t="s">
        <v>13763</v>
      </c>
      <c r="D8955" s="163" t="s">
        <v>5649</v>
      </c>
      <c r="E8955" s="183" t="n">
        <v>0.4208</v>
      </c>
    </row>
    <row r="8956" customFormat="false" ht="16.4" hidden="false" customHeight="false" outlineLevel="0" collapsed="false">
      <c r="C8956" s="163" t="s">
        <v>13764</v>
      </c>
      <c r="D8956" s="163" t="s">
        <v>199</v>
      </c>
      <c r="E8956" s="183" t="n">
        <v>0.4208</v>
      </c>
    </row>
    <row r="8957" customFormat="false" ht="16.4" hidden="false" customHeight="false" outlineLevel="0" collapsed="false">
      <c r="C8957" s="163" t="s">
        <v>13765</v>
      </c>
      <c r="D8957" s="163" t="s">
        <v>199</v>
      </c>
      <c r="E8957" s="183" t="n">
        <v>0.4208</v>
      </c>
    </row>
    <row r="8958" customFormat="false" ht="16.4" hidden="false" customHeight="false" outlineLevel="0" collapsed="false">
      <c r="C8958" s="163" t="s">
        <v>1401</v>
      </c>
      <c r="D8958" s="163" t="s">
        <v>5649</v>
      </c>
      <c r="E8958" s="183" t="n">
        <v>0.5386</v>
      </c>
    </row>
    <row r="8959" customFormat="false" ht="16.4" hidden="false" customHeight="false" outlineLevel="0" collapsed="false">
      <c r="C8959" s="163" t="s">
        <v>13766</v>
      </c>
      <c r="D8959" s="163" t="s">
        <v>5649</v>
      </c>
      <c r="E8959" s="183" t="n">
        <v>0.4208</v>
      </c>
    </row>
    <row r="8960" customFormat="false" ht="16.4" hidden="false" customHeight="false" outlineLevel="0" collapsed="false">
      <c r="C8960" s="163" t="s">
        <v>13767</v>
      </c>
      <c r="D8960" s="163" t="s">
        <v>5649</v>
      </c>
      <c r="E8960" s="183" t="n">
        <v>0.4208</v>
      </c>
    </row>
    <row r="8961" customFormat="false" ht="16.4" hidden="false" customHeight="false" outlineLevel="0" collapsed="false">
      <c r="C8961" s="163" t="s">
        <v>4298</v>
      </c>
      <c r="D8961" s="163" t="s">
        <v>5649</v>
      </c>
      <c r="E8961" s="183" t="n">
        <v>0.4208</v>
      </c>
    </row>
    <row r="8962" customFormat="false" ht="16.4" hidden="false" customHeight="false" outlineLevel="0" collapsed="false">
      <c r="C8962" s="163" t="s">
        <v>306</v>
      </c>
      <c r="D8962" s="163" t="s">
        <v>5649</v>
      </c>
      <c r="E8962" s="183" t="n">
        <v>0.5039</v>
      </c>
    </row>
    <row r="8963" customFormat="false" ht="16.4" hidden="false" customHeight="false" outlineLevel="0" collapsed="false">
      <c r="C8963" s="163" t="s">
        <v>13768</v>
      </c>
      <c r="D8963" s="163" t="s">
        <v>5649</v>
      </c>
      <c r="E8963" s="183" t="n">
        <v>0.4208</v>
      </c>
    </row>
    <row r="8964" customFormat="false" ht="16.4" hidden="false" customHeight="false" outlineLevel="0" collapsed="false">
      <c r="C8964" s="163" t="s">
        <v>13769</v>
      </c>
      <c r="D8964" s="163" t="s">
        <v>5649</v>
      </c>
      <c r="E8964" s="183" t="n">
        <v>0.4208</v>
      </c>
    </row>
    <row r="8965" customFormat="false" ht="16.4" hidden="false" customHeight="false" outlineLevel="0" collapsed="false">
      <c r="C8965" s="163" t="s">
        <v>13770</v>
      </c>
      <c r="D8965" s="163" t="s">
        <v>5649</v>
      </c>
      <c r="E8965" s="183" t="n">
        <v>0.4208</v>
      </c>
    </row>
    <row r="8966" customFormat="false" ht="16.4" hidden="false" customHeight="false" outlineLevel="0" collapsed="false">
      <c r="C8966" s="163" t="s">
        <v>13771</v>
      </c>
      <c r="D8966" s="163" t="s">
        <v>5649</v>
      </c>
      <c r="E8966" s="183" t="n">
        <v>0.4208</v>
      </c>
    </row>
    <row r="8967" customFormat="false" ht="16.4" hidden="false" customHeight="false" outlineLevel="0" collapsed="false">
      <c r="C8967" s="163" t="s">
        <v>13772</v>
      </c>
      <c r="D8967" s="163" t="s">
        <v>5649</v>
      </c>
      <c r="E8967" s="183" t="n">
        <v>0.4208</v>
      </c>
    </row>
    <row r="8968" customFormat="false" ht="16.4" hidden="false" customHeight="false" outlineLevel="0" collapsed="false">
      <c r="C8968" s="163" t="s">
        <v>13773</v>
      </c>
      <c r="D8968" s="163" t="s">
        <v>5649</v>
      </c>
      <c r="E8968" s="183" t="s">
        <v>5649</v>
      </c>
    </row>
    <row r="8969" customFormat="false" ht="16.4" hidden="false" customHeight="false" outlineLevel="0" collapsed="false">
      <c r="C8969" s="163" t="s">
        <v>13774</v>
      </c>
      <c r="D8969" s="163" t="s">
        <v>5649</v>
      </c>
      <c r="E8969" s="183" t="s">
        <v>5649</v>
      </c>
    </row>
    <row r="8970" customFormat="false" ht="16.4" hidden="false" customHeight="false" outlineLevel="0" collapsed="false">
      <c r="C8970" s="163" t="s">
        <v>13775</v>
      </c>
      <c r="D8970" s="163" t="s">
        <v>5649</v>
      </c>
      <c r="E8970" s="183" t="s">
        <v>5649</v>
      </c>
    </row>
    <row r="8971" customFormat="false" ht="16.4" hidden="false" customHeight="false" outlineLevel="0" collapsed="false">
      <c r="C8971" s="163" t="s">
        <v>13776</v>
      </c>
      <c r="D8971" s="163" t="s">
        <v>5649</v>
      </c>
      <c r="E8971" s="183" t="n">
        <v>0.5039</v>
      </c>
    </row>
    <row r="8972" customFormat="false" ht="16.4" hidden="false" customHeight="false" outlineLevel="0" collapsed="false">
      <c r="C8972" s="163" t="s">
        <v>13777</v>
      </c>
      <c r="D8972" s="163" t="s">
        <v>5649</v>
      </c>
      <c r="E8972" s="183" t="n">
        <v>0.5039</v>
      </c>
    </row>
    <row r="8973" customFormat="false" ht="16.4" hidden="false" customHeight="false" outlineLevel="0" collapsed="false">
      <c r="C8973" s="163" t="s">
        <v>13778</v>
      </c>
      <c r="D8973" s="163" t="s">
        <v>5649</v>
      </c>
      <c r="E8973" s="183" t="s">
        <v>5649</v>
      </c>
    </row>
    <row r="8974" customFormat="false" ht="16.4" hidden="false" customHeight="false" outlineLevel="0" collapsed="false">
      <c r="C8974" s="163" t="s">
        <v>13779</v>
      </c>
      <c r="D8974" s="163" t="s">
        <v>5649</v>
      </c>
      <c r="E8974" s="183" t="s">
        <v>5649</v>
      </c>
    </row>
    <row r="8975" customFormat="false" ht="16.4" hidden="false" customHeight="false" outlineLevel="0" collapsed="false">
      <c r="C8975" s="163" t="s">
        <v>13780</v>
      </c>
      <c r="D8975" s="163" t="s">
        <v>5649</v>
      </c>
      <c r="E8975" s="183" t="s">
        <v>5649</v>
      </c>
    </row>
    <row r="8976" customFormat="false" ht="16.4" hidden="false" customHeight="false" outlineLevel="0" collapsed="false">
      <c r="C8976" s="163" t="s">
        <v>13781</v>
      </c>
      <c r="D8976" s="163" t="s">
        <v>5649</v>
      </c>
      <c r="E8976" s="183" t="s">
        <v>5649</v>
      </c>
    </row>
    <row r="8977" customFormat="false" ht="16.4" hidden="false" customHeight="false" outlineLevel="0" collapsed="false">
      <c r="C8977" s="163" t="s">
        <v>13782</v>
      </c>
      <c r="D8977" s="163" t="s">
        <v>5649</v>
      </c>
      <c r="E8977" s="183" t="s">
        <v>5649</v>
      </c>
    </row>
    <row r="8978" customFormat="false" ht="16.4" hidden="false" customHeight="false" outlineLevel="0" collapsed="false">
      <c r="C8978" s="163" t="s">
        <v>13783</v>
      </c>
      <c r="D8978" s="163" t="s">
        <v>5649</v>
      </c>
      <c r="E8978" s="183" t="s">
        <v>5649</v>
      </c>
    </row>
    <row r="8979" customFormat="false" ht="16.4" hidden="false" customHeight="false" outlineLevel="0" collapsed="false">
      <c r="C8979" s="163" t="s">
        <v>13784</v>
      </c>
      <c r="D8979" s="163" t="s">
        <v>203</v>
      </c>
      <c r="E8979" s="183" t="s">
        <v>5649</v>
      </c>
    </row>
    <row r="8980" customFormat="false" ht="16.4" hidden="false" customHeight="false" outlineLevel="0" collapsed="false">
      <c r="C8980" s="163" t="s">
        <v>13785</v>
      </c>
      <c r="D8980" s="163" t="s">
        <v>201</v>
      </c>
      <c r="E8980" s="183" t="s">
        <v>5649</v>
      </c>
    </row>
    <row r="8981" customFormat="false" ht="16.4" hidden="false" customHeight="false" outlineLevel="0" collapsed="false">
      <c r="C8981" s="163" t="s">
        <v>13786</v>
      </c>
      <c r="D8981" s="163" t="s">
        <v>309</v>
      </c>
      <c r="E8981" s="183" t="s">
        <v>5649</v>
      </c>
    </row>
    <row r="8982" customFormat="false" ht="16.4" hidden="false" customHeight="false" outlineLevel="0" collapsed="false">
      <c r="C8982" s="163" t="s">
        <v>13787</v>
      </c>
      <c r="D8982" s="163" t="s">
        <v>309</v>
      </c>
      <c r="E8982" s="183" t="s">
        <v>5649</v>
      </c>
    </row>
    <row r="8983" customFormat="false" ht="16.4" hidden="false" customHeight="false" outlineLevel="0" collapsed="false">
      <c r="C8983" s="163" t="s">
        <v>13788</v>
      </c>
      <c r="D8983" s="163" t="s">
        <v>309</v>
      </c>
      <c r="E8983" s="183" t="s">
        <v>5649</v>
      </c>
    </row>
    <row r="8984" customFormat="false" ht="16.4" hidden="false" customHeight="false" outlineLevel="0" collapsed="false">
      <c r="C8984" s="163" t="s">
        <v>13789</v>
      </c>
      <c r="D8984" s="163" t="s">
        <v>309</v>
      </c>
      <c r="E8984" s="183" t="s">
        <v>5649</v>
      </c>
    </row>
    <row r="8985" customFormat="false" ht="16.4" hidden="false" customHeight="false" outlineLevel="0" collapsed="false">
      <c r="C8985" s="163" t="s">
        <v>13790</v>
      </c>
      <c r="D8985" s="163" t="s">
        <v>309</v>
      </c>
      <c r="E8985" s="183" t="s">
        <v>5649</v>
      </c>
    </row>
    <row r="8986" customFormat="false" ht="16.4" hidden="false" customHeight="false" outlineLevel="0" collapsed="false">
      <c r="C8986" s="163" t="s">
        <v>13791</v>
      </c>
      <c r="D8986" s="163" t="s">
        <v>5649</v>
      </c>
      <c r="E8986" s="183" t="s">
        <v>5649</v>
      </c>
    </row>
    <row r="8987" customFormat="false" ht="16.4" hidden="false" customHeight="false" outlineLevel="0" collapsed="false">
      <c r="C8987" s="163" t="s">
        <v>13792</v>
      </c>
      <c r="D8987" s="163" t="s">
        <v>5649</v>
      </c>
      <c r="E8987" s="183" t="s">
        <v>5649</v>
      </c>
    </row>
    <row r="8988" customFormat="false" ht="16.4" hidden="false" customHeight="false" outlineLevel="0" collapsed="false">
      <c r="C8988" s="163" t="s">
        <v>13793</v>
      </c>
      <c r="D8988" s="163" t="s">
        <v>5649</v>
      </c>
      <c r="E8988" s="183" t="s">
        <v>5649</v>
      </c>
    </row>
    <row r="8989" customFormat="false" ht="16.4" hidden="false" customHeight="false" outlineLevel="0" collapsed="false">
      <c r="C8989" s="163" t="s">
        <v>13794</v>
      </c>
      <c r="D8989" s="163" t="s">
        <v>5649</v>
      </c>
      <c r="E8989" s="183" t="s">
        <v>5649</v>
      </c>
    </row>
    <row r="8990" customFormat="false" ht="16.4" hidden="false" customHeight="false" outlineLevel="0" collapsed="false">
      <c r="C8990" s="163" t="s">
        <v>13795</v>
      </c>
      <c r="D8990" s="163" t="s">
        <v>1404</v>
      </c>
      <c r="E8990" s="183" t="s">
        <v>5649</v>
      </c>
    </row>
    <row r="8991" customFormat="false" ht="16.4" hidden="false" customHeight="false" outlineLevel="0" collapsed="false">
      <c r="C8991" s="163" t="s">
        <v>13796</v>
      </c>
      <c r="D8991" s="163" t="s">
        <v>5649</v>
      </c>
      <c r="E8991" s="183" t="s">
        <v>5649</v>
      </c>
    </row>
    <row r="8992" customFormat="false" ht="16.4" hidden="false" customHeight="false" outlineLevel="0" collapsed="false">
      <c r="C8992" s="163" t="s">
        <v>13797</v>
      </c>
      <c r="D8992" s="163" t="s">
        <v>5649</v>
      </c>
      <c r="E8992" s="183" t="s">
        <v>5649</v>
      </c>
    </row>
    <row r="8993" customFormat="false" ht="16.4" hidden="false" customHeight="false" outlineLevel="0" collapsed="false">
      <c r="C8993" s="163" t="s">
        <v>13798</v>
      </c>
      <c r="D8993" s="163" t="s">
        <v>5649</v>
      </c>
      <c r="E8993" s="183" t="s">
        <v>5649</v>
      </c>
    </row>
    <row r="8994" customFormat="false" ht="16.4" hidden="false" customHeight="false" outlineLevel="0" collapsed="false">
      <c r="C8994" s="163" t="s">
        <v>202</v>
      </c>
      <c r="D8994" s="163" t="s">
        <v>1406</v>
      </c>
      <c r="E8994" s="183" t="n">
        <v>0.5039</v>
      </c>
    </row>
    <row r="8995" customFormat="false" ht="16.4" hidden="false" customHeight="false" outlineLevel="0" collapsed="false">
      <c r="C8995" s="163" t="s">
        <v>13799</v>
      </c>
      <c r="D8995" s="163" t="s">
        <v>1406</v>
      </c>
      <c r="E8995" s="183" t="n">
        <v>0.5039</v>
      </c>
    </row>
    <row r="8996" customFormat="false" ht="16.4" hidden="false" customHeight="false" outlineLevel="0" collapsed="false">
      <c r="C8996" s="163" t="s">
        <v>13800</v>
      </c>
      <c r="D8996" s="163" t="s">
        <v>1406</v>
      </c>
      <c r="E8996" s="183" t="n">
        <v>0.5039</v>
      </c>
    </row>
    <row r="8997" customFormat="false" ht="16.4" hidden="false" customHeight="false" outlineLevel="0" collapsed="false">
      <c r="C8997" s="163" t="s">
        <v>13801</v>
      </c>
      <c r="D8997" s="163" t="s">
        <v>1406</v>
      </c>
      <c r="E8997" s="183" t="n">
        <v>0.5039</v>
      </c>
    </row>
    <row r="8998" customFormat="false" ht="16.4" hidden="false" customHeight="false" outlineLevel="0" collapsed="false">
      <c r="C8998" s="163" t="s">
        <v>13802</v>
      </c>
      <c r="D8998" s="163" t="s">
        <v>1408</v>
      </c>
      <c r="E8998" s="183" t="n">
        <v>0.5039</v>
      </c>
    </row>
    <row r="8999" customFormat="false" ht="16.4" hidden="false" customHeight="false" outlineLevel="0" collapsed="false">
      <c r="C8999" s="163" t="s">
        <v>13803</v>
      </c>
      <c r="D8999" s="163" t="s">
        <v>1408</v>
      </c>
      <c r="E8999" s="183" t="n">
        <v>0.5039</v>
      </c>
    </row>
    <row r="9000" customFormat="false" ht="16.4" hidden="false" customHeight="false" outlineLevel="0" collapsed="false">
      <c r="C9000" s="163" t="s">
        <v>13804</v>
      </c>
      <c r="D9000" s="163" t="s">
        <v>1408</v>
      </c>
      <c r="E9000" s="183" t="n">
        <v>0.5039</v>
      </c>
    </row>
    <row r="9001" customFormat="false" ht="16.4" hidden="false" customHeight="false" outlineLevel="0" collapsed="false">
      <c r="C9001" s="163" t="s">
        <v>13805</v>
      </c>
      <c r="D9001" s="163" t="s">
        <v>1408</v>
      </c>
      <c r="E9001" s="183" t="s">
        <v>5649</v>
      </c>
    </row>
    <row r="9002" customFormat="false" ht="16.4" hidden="false" customHeight="false" outlineLevel="0" collapsed="false">
      <c r="C9002" s="163" t="s">
        <v>13806</v>
      </c>
      <c r="D9002" s="163" t="s">
        <v>1408</v>
      </c>
      <c r="E9002" s="183" t="s">
        <v>5649</v>
      </c>
    </row>
    <row r="9003" customFormat="false" ht="16.4" hidden="false" customHeight="false" outlineLevel="0" collapsed="false">
      <c r="C9003" s="163" t="s">
        <v>13807</v>
      </c>
      <c r="D9003" s="163" t="s">
        <v>1408</v>
      </c>
      <c r="E9003" s="183" t="s">
        <v>5649</v>
      </c>
    </row>
    <row r="9004" customFormat="false" ht="16.4" hidden="false" customHeight="false" outlineLevel="0" collapsed="false">
      <c r="C9004" s="163" t="s">
        <v>13808</v>
      </c>
      <c r="D9004" s="163" t="s">
        <v>1410</v>
      </c>
      <c r="E9004" s="183" t="s">
        <v>5649</v>
      </c>
    </row>
    <row r="9005" customFormat="false" ht="16.4" hidden="false" customHeight="false" outlineLevel="0" collapsed="false">
      <c r="C9005" s="163" t="s">
        <v>1403</v>
      </c>
      <c r="D9005" s="163" t="s">
        <v>1408</v>
      </c>
      <c r="E9005" s="183" t="n">
        <v>0.4033</v>
      </c>
    </row>
    <row r="9006" customFormat="false" ht="16.4" hidden="false" customHeight="false" outlineLevel="0" collapsed="false">
      <c r="C9006" s="163" t="s">
        <v>13809</v>
      </c>
      <c r="D9006" s="163" t="s">
        <v>1408</v>
      </c>
      <c r="E9006" s="183" t="s">
        <v>5649</v>
      </c>
    </row>
    <row r="9007" customFormat="false" ht="16.4" hidden="false" customHeight="false" outlineLevel="0" collapsed="false">
      <c r="C9007" s="163" t="s">
        <v>13810</v>
      </c>
      <c r="D9007" s="163" t="s">
        <v>1502</v>
      </c>
      <c r="E9007" s="183" t="s">
        <v>5649</v>
      </c>
    </row>
    <row r="9008" customFormat="false" ht="16.4" hidden="false" customHeight="false" outlineLevel="0" collapsed="false">
      <c r="C9008" s="163" t="s">
        <v>13811</v>
      </c>
      <c r="D9008" s="163" t="s">
        <v>1502</v>
      </c>
      <c r="E9008" s="183" t="s">
        <v>5649</v>
      </c>
    </row>
    <row r="9009" customFormat="false" ht="16.4" hidden="false" customHeight="false" outlineLevel="0" collapsed="false">
      <c r="C9009" s="163" t="s">
        <v>13812</v>
      </c>
      <c r="D9009" s="163" t="s">
        <v>1502</v>
      </c>
      <c r="E9009" s="183" t="n">
        <v>0.4033</v>
      </c>
    </row>
    <row r="9010" customFormat="false" ht="16.4" hidden="false" customHeight="false" outlineLevel="0" collapsed="false">
      <c r="C9010" s="163" t="s">
        <v>13813</v>
      </c>
      <c r="D9010" s="163" t="s">
        <v>1502</v>
      </c>
      <c r="E9010" s="183" t="n">
        <v>0.4033</v>
      </c>
    </row>
    <row r="9011" customFormat="false" ht="16.4" hidden="false" customHeight="false" outlineLevel="0" collapsed="false">
      <c r="C9011" s="163" t="s">
        <v>13814</v>
      </c>
      <c r="D9011" s="163" t="s">
        <v>1502</v>
      </c>
      <c r="E9011" s="183" t="n">
        <v>0.4033</v>
      </c>
    </row>
    <row r="9012" customFormat="false" ht="16.4" hidden="false" customHeight="false" outlineLevel="0" collapsed="false">
      <c r="C9012" s="163" t="s">
        <v>13815</v>
      </c>
      <c r="D9012" s="163" t="s">
        <v>1502</v>
      </c>
      <c r="E9012" s="183" t="n">
        <v>0.4033</v>
      </c>
    </row>
    <row r="9013" customFormat="false" ht="16.4" hidden="false" customHeight="false" outlineLevel="0" collapsed="false">
      <c r="C9013" s="163" t="s">
        <v>13816</v>
      </c>
      <c r="D9013" s="163" t="s">
        <v>1502</v>
      </c>
      <c r="E9013" s="183" t="n">
        <v>0.4033</v>
      </c>
    </row>
    <row r="9014" customFormat="false" ht="16.4" hidden="false" customHeight="false" outlineLevel="0" collapsed="false">
      <c r="C9014" s="163" t="s">
        <v>13817</v>
      </c>
      <c r="D9014" s="163" t="s">
        <v>205</v>
      </c>
      <c r="E9014" s="183" t="n">
        <v>0.4033</v>
      </c>
    </row>
    <row r="9015" customFormat="false" ht="16.4" hidden="false" customHeight="false" outlineLevel="0" collapsed="false">
      <c r="C9015" s="163" t="s">
        <v>13818</v>
      </c>
      <c r="D9015" s="163" t="s">
        <v>205</v>
      </c>
      <c r="E9015" s="183" t="n">
        <v>0.4033</v>
      </c>
    </row>
    <row r="9016" customFormat="false" ht="16.4" hidden="false" customHeight="false" outlineLevel="0" collapsed="false">
      <c r="C9016" s="163" t="s">
        <v>13819</v>
      </c>
      <c r="D9016" s="163" t="s">
        <v>205</v>
      </c>
      <c r="E9016" s="183" t="n">
        <v>0.4033</v>
      </c>
    </row>
    <row r="9017" customFormat="false" ht="16.4" hidden="false" customHeight="false" outlineLevel="0" collapsed="false">
      <c r="C9017" s="163" t="s">
        <v>13820</v>
      </c>
      <c r="D9017" s="163" t="s">
        <v>205</v>
      </c>
      <c r="E9017" s="183" t="n">
        <v>0.4033</v>
      </c>
    </row>
    <row r="9018" customFormat="false" ht="16.4" hidden="false" customHeight="false" outlineLevel="0" collapsed="false">
      <c r="C9018" s="163" t="s">
        <v>13821</v>
      </c>
      <c r="D9018" s="163" t="s">
        <v>205</v>
      </c>
      <c r="E9018" s="183" t="n">
        <v>0.4033</v>
      </c>
    </row>
    <row r="9019" customFormat="false" ht="16.4" hidden="false" customHeight="false" outlineLevel="0" collapsed="false">
      <c r="C9019" s="163" t="s">
        <v>1409</v>
      </c>
      <c r="D9019" s="163" t="s">
        <v>205</v>
      </c>
      <c r="E9019" s="183" t="n">
        <v>0.4033</v>
      </c>
    </row>
    <row r="9020" customFormat="false" ht="16.4" hidden="false" customHeight="false" outlineLevel="0" collapsed="false">
      <c r="C9020" s="163" t="s">
        <v>13822</v>
      </c>
      <c r="D9020" s="163" t="s">
        <v>205</v>
      </c>
      <c r="E9020" s="183" t="n">
        <v>0.4033</v>
      </c>
    </row>
    <row r="9021" customFormat="false" ht="16.4" hidden="false" customHeight="false" outlineLevel="0" collapsed="false">
      <c r="C9021" s="163" t="s">
        <v>13823</v>
      </c>
      <c r="D9021" s="163" t="s">
        <v>205</v>
      </c>
      <c r="E9021" s="183" t="n">
        <v>0.4033</v>
      </c>
    </row>
    <row r="9022" customFormat="false" ht="16.4" hidden="false" customHeight="false" outlineLevel="0" collapsed="false">
      <c r="C9022" s="163" t="s">
        <v>13824</v>
      </c>
      <c r="D9022" s="163" t="s">
        <v>205</v>
      </c>
      <c r="E9022" s="183" t="n">
        <v>0.4033</v>
      </c>
    </row>
    <row r="9023" customFormat="false" ht="16.4" hidden="false" customHeight="false" outlineLevel="0" collapsed="false">
      <c r="C9023" s="163" t="s">
        <v>13825</v>
      </c>
      <c r="D9023" s="163" t="s">
        <v>205</v>
      </c>
      <c r="E9023" s="183" t="n">
        <v>0.4033</v>
      </c>
    </row>
    <row r="9024" customFormat="false" ht="16.4" hidden="false" customHeight="false" outlineLevel="0" collapsed="false">
      <c r="C9024" s="163" t="s">
        <v>13826</v>
      </c>
      <c r="D9024" s="163" t="s">
        <v>205</v>
      </c>
      <c r="E9024" s="183" t="n">
        <v>0.4033</v>
      </c>
    </row>
    <row r="9025" customFormat="false" ht="16.4" hidden="false" customHeight="false" outlineLevel="0" collapsed="false">
      <c r="C9025" s="163" t="s">
        <v>13827</v>
      </c>
      <c r="D9025" s="163" t="s">
        <v>205</v>
      </c>
      <c r="E9025" s="183" t="n">
        <v>0.4033</v>
      </c>
    </row>
    <row r="9026" customFormat="false" ht="16.4" hidden="false" customHeight="false" outlineLevel="0" collapsed="false">
      <c r="C9026" s="163" t="s">
        <v>13828</v>
      </c>
      <c r="D9026" s="163" t="s">
        <v>205</v>
      </c>
      <c r="E9026" s="183" t="n">
        <v>0.4033</v>
      </c>
    </row>
    <row r="9027" customFormat="false" ht="16.4" hidden="false" customHeight="false" outlineLevel="0" collapsed="false">
      <c r="C9027" s="163" t="s">
        <v>13829</v>
      </c>
      <c r="D9027" s="163" t="s">
        <v>5649</v>
      </c>
      <c r="E9027" s="183" t="n">
        <v>0.4033</v>
      </c>
    </row>
    <row r="9028" customFormat="false" ht="16.4" hidden="false" customHeight="false" outlineLevel="0" collapsed="false">
      <c r="C9028" s="163" t="s">
        <v>13830</v>
      </c>
      <c r="D9028" s="163" t="s">
        <v>207</v>
      </c>
      <c r="E9028" s="183" t="n">
        <v>0.4033</v>
      </c>
    </row>
    <row r="9029" customFormat="false" ht="16.4" hidden="false" customHeight="false" outlineLevel="0" collapsed="false">
      <c r="C9029" s="163" t="s">
        <v>13831</v>
      </c>
      <c r="D9029" s="163" t="s">
        <v>207</v>
      </c>
      <c r="E9029" s="183" t="n">
        <v>0.5039</v>
      </c>
    </row>
    <row r="9030" customFormat="false" ht="16.4" hidden="false" customHeight="false" outlineLevel="0" collapsed="false">
      <c r="C9030" s="163" t="s">
        <v>13832</v>
      </c>
      <c r="D9030" s="163" t="s">
        <v>207</v>
      </c>
      <c r="E9030" s="183" t="n">
        <v>0.5039</v>
      </c>
    </row>
    <row r="9031" customFormat="false" ht="16.4" hidden="false" customHeight="false" outlineLevel="0" collapsed="false">
      <c r="C9031" s="163" t="s">
        <v>13833</v>
      </c>
      <c r="D9031" s="163" t="s">
        <v>207</v>
      </c>
      <c r="E9031" s="183" t="n">
        <v>0.5039</v>
      </c>
    </row>
    <row r="9032" customFormat="false" ht="16.4" hidden="false" customHeight="false" outlineLevel="0" collapsed="false">
      <c r="C9032" s="163" t="s">
        <v>13834</v>
      </c>
      <c r="D9032" s="163" t="s">
        <v>207</v>
      </c>
      <c r="E9032" s="183" t="n">
        <v>0.5039</v>
      </c>
    </row>
    <row r="9033" customFormat="false" ht="16.4" hidden="false" customHeight="false" outlineLevel="0" collapsed="false">
      <c r="C9033" s="163" t="s">
        <v>13835</v>
      </c>
      <c r="D9033" s="163" t="s">
        <v>207</v>
      </c>
      <c r="E9033" s="183" t="n">
        <v>0.5039</v>
      </c>
    </row>
    <row r="9034" customFormat="false" ht="16.4" hidden="false" customHeight="false" outlineLevel="0" collapsed="false">
      <c r="C9034" s="163" t="s">
        <v>13836</v>
      </c>
      <c r="D9034" s="163" t="s">
        <v>312</v>
      </c>
      <c r="E9034" s="183" t="n">
        <v>0.5039</v>
      </c>
    </row>
    <row r="9035" customFormat="false" ht="16.4" hidden="false" customHeight="false" outlineLevel="0" collapsed="false">
      <c r="C9035" s="163" t="s">
        <v>13837</v>
      </c>
      <c r="D9035" s="163" t="s">
        <v>207</v>
      </c>
      <c r="E9035" s="183" t="n">
        <v>0.5039</v>
      </c>
    </row>
    <row r="9036" customFormat="false" ht="16.4" hidden="false" customHeight="false" outlineLevel="0" collapsed="false">
      <c r="C9036" s="163" t="s">
        <v>13838</v>
      </c>
      <c r="D9036" s="163" t="s">
        <v>207</v>
      </c>
      <c r="E9036" s="183" t="n">
        <v>0.5039</v>
      </c>
    </row>
    <row r="9037" customFormat="false" ht="16.4" hidden="false" customHeight="false" outlineLevel="0" collapsed="false">
      <c r="C9037" s="163" t="s">
        <v>13839</v>
      </c>
      <c r="D9037" s="163" t="s">
        <v>207</v>
      </c>
      <c r="E9037" s="183" t="n">
        <v>0.5039</v>
      </c>
    </row>
    <row r="9038" customFormat="false" ht="16.4" hidden="false" customHeight="false" outlineLevel="0" collapsed="false">
      <c r="C9038" s="163" t="s">
        <v>13840</v>
      </c>
      <c r="D9038" s="163" t="s">
        <v>5649</v>
      </c>
      <c r="E9038" s="183" t="n">
        <v>0.5039</v>
      </c>
    </row>
    <row r="9039" customFormat="false" ht="16.4" hidden="false" customHeight="false" outlineLevel="0" collapsed="false">
      <c r="C9039" s="163" t="s">
        <v>5256</v>
      </c>
      <c r="D9039" s="163" t="s">
        <v>5649</v>
      </c>
      <c r="E9039" s="183" t="n">
        <v>0.5039</v>
      </c>
    </row>
    <row r="9040" customFormat="false" ht="16.4" hidden="false" customHeight="false" outlineLevel="0" collapsed="false">
      <c r="C9040" s="163" t="s">
        <v>13841</v>
      </c>
      <c r="D9040" s="163" t="s">
        <v>5649</v>
      </c>
      <c r="E9040" s="183" t="n">
        <v>0.5039</v>
      </c>
    </row>
    <row r="9041" customFormat="false" ht="16.4" hidden="false" customHeight="false" outlineLevel="0" collapsed="false">
      <c r="C9041" s="163" t="s">
        <v>13842</v>
      </c>
      <c r="D9041" s="163" t="s">
        <v>5649</v>
      </c>
      <c r="E9041" s="183" t="n">
        <v>0.5039</v>
      </c>
    </row>
    <row r="9042" customFormat="false" ht="16.4" hidden="false" customHeight="false" outlineLevel="0" collapsed="false">
      <c r="C9042" s="163" t="s">
        <v>13843</v>
      </c>
      <c r="D9042" s="163" t="s">
        <v>5649</v>
      </c>
      <c r="E9042" s="183" t="s">
        <v>5649</v>
      </c>
    </row>
    <row r="9043" customFormat="false" ht="16.4" hidden="false" customHeight="false" outlineLevel="0" collapsed="false">
      <c r="C9043" s="163" t="s">
        <v>13844</v>
      </c>
      <c r="D9043" s="163" t="s">
        <v>5649</v>
      </c>
      <c r="E9043" s="183" t="n">
        <v>0.5039</v>
      </c>
    </row>
    <row r="9044" customFormat="false" ht="16.4" hidden="false" customHeight="false" outlineLevel="0" collapsed="false">
      <c r="C9044" s="163" t="s">
        <v>13845</v>
      </c>
      <c r="D9044" s="163" t="s">
        <v>5649</v>
      </c>
      <c r="E9044" s="183" t="n">
        <v>0.5039</v>
      </c>
    </row>
    <row r="9045" customFormat="false" ht="16.4" hidden="false" customHeight="false" outlineLevel="0" collapsed="false">
      <c r="C9045" s="163" t="s">
        <v>13846</v>
      </c>
      <c r="D9045" s="163" t="s">
        <v>5649</v>
      </c>
      <c r="E9045" s="183" t="n">
        <v>0.5039</v>
      </c>
    </row>
    <row r="9046" customFormat="false" ht="16.4" hidden="false" customHeight="false" outlineLevel="0" collapsed="false">
      <c r="C9046" s="163" t="s">
        <v>13847</v>
      </c>
      <c r="D9046" s="163" t="s">
        <v>5649</v>
      </c>
      <c r="E9046" s="183" t="n">
        <v>0.5039</v>
      </c>
    </row>
    <row r="9047" customFormat="false" ht="16.4" hidden="false" customHeight="false" outlineLevel="0" collapsed="false">
      <c r="C9047" s="163" t="s">
        <v>13848</v>
      </c>
      <c r="D9047" s="163" t="s">
        <v>5649</v>
      </c>
      <c r="E9047" s="183" t="n">
        <v>0.5039</v>
      </c>
    </row>
    <row r="9048" customFormat="false" ht="16.4" hidden="false" customHeight="false" outlineLevel="0" collapsed="false">
      <c r="C9048" s="163" t="s">
        <v>13849</v>
      </c>
      <c r="D9048" s="163" t="s">
        <v>5649</v>
      </c>
      <c r="E9048" s="183" t="n">
        <v>0.5039</v>
      </c>
    </row>
    <row r="9049" customFormat="false" ht="16.4" hidden="false" customHeight="false" outlineLevel="0" collapsed="false">
      <c r="C9049" s="163" t="s">
        <v>311</v>
      </c>
      <c r="D9049" s="163" t="s">
        <v>5649</v>
      </c>
      <c r="E9049" s="183" t="n">
        <v>0.5039</v>
      </c>
    </row>
    <row r="9050" customFormat="false" ht="16.4" hidden="false" customHeight="false" outlineLevel="0" collapsed="false">
      <c r="C9050" s="163" t="s">
        <v>13850</v>
      </c>
      <c r="D9050" s="163" t="s">
        <v>5649</v>
      </c>
      <c r="E9050" s="183" t="n">
        <v>0.5039</v>
      </c>
    </row>
    <row r="9051" customFormat="false" ht="16.4" hidden="false" customHeight="false" outlineLevel="0" collapsed="false">
      <c r="C9051" s="163" t="s">
        <v>13851</v>
      </c>
      <c r="D9051" s="163" t="s">
        <v>5649</v>
      </c>
      <c r="E9051" s="183" t="n">
        <v>0.5039</v>
      </c>
    </row>
    <row r="9052" customFormat="false" ht="16.4" hidden="false" customHeight="false" outlineLevel="0" collapsed="false">
      <c r="C9052" s="163" t="s">
        <v>209</v>
      </c>
      <c r="D9052" s="163" t="s">
        <v>5649</v>
      </c>
      <c r="E9052" s="183" t="n">
        <v>0.5039</v>
      </c>
    </row>
    <row r="9053" customFormat="false" ht="16.4" hidden="false" customHeight="false" outlineLevel="0" collapsed="false">
      <c r="C9053" s="163" t="s">
        <v>13852</v>
      </c>
      <c r="D9053" s="163" t="s">
        <v>5649</v>
      </c>
      <c r="E9053" s="183" t="s">
        <v>5649</v>
      </c>
    </row>
    <row r="9054" customFormat="false" ht="16.4" hidden="false" customHeight="false" outlineLevel="0" collapsed="false">
      <c r="C9054" s="163" t="s">
        <v>13853</v>
      </c>
      <c r="D9054" s="163" t="s">
        <v>5649</v>
      </c>
      <c r="E9054" s="183" t="s">
        <v>5649</v>
      </c>
    </row>
    <row r="9055" customFormat="false" ht="16.4" hidden="false" customHeight="false" outlineLevel="0" collapsed="false">
      <c r="C9055" s="163" t="s">
        <v>13854</v>
      </c>
      <c r="D9055" s="163" t="s">
        <v>5649</v>
      </c>
      <c r="E9055" s="183" t="s">
        <v>5649</v>
      </c>
    </row>
    <row r="9056" customFormat="false" ht="16.4" hidden="false" customHeight="false" outlineLevel="0" collapsed="false">
      <c r="C9056" s="163" t="s">
        <v>13855</v>
      </c>
      <c r="D9056" s="163" t="s">
        <v>5649</v>
      </c>
      <c r="E9056" s="183" t="s">
        <v>5649</v>
      </c>
    </row>
    <row r="9057" customFormat="false" ht="16.4" hidden="false" customHeight="false" outlineLevel="0" collapsed="false">
      <c r="C9057" s="163" t="s">
        <v>13856</v>
      </c>
      <c r="D9057" s="163" t="s">
        <v>5649</v>
      </c>
      <c r="E9057" s="183" t="s">
        <v>5649</v>
      </c>
    </row>
    <row r="9058" customFormat="false" ht="16.4" hidden="false" customHeight="false" outlineLevel="0" collapsed="false">
      <c r="C9058" s="163" t="s">
        <v>4310</v>
      </c>
      <c r="D9058" s="163" t="s">
        <v>5649</v>
      </c>
      <c r="E9058" s="183" t="s">
        <v>5649</v>
      </c>
    </row>
    <row r="9059" customFormat="false" ht="16.4" hidden="false" customHeight="false" outlineLevel="0" collapsed="false">
      <c r="C9059" s="163" t="s">
        <v>13857</v>
      </c>
      <c r="D9059" s="163" t="s">
        <v>5649</v>
      </c>
      <c r="E9059" s="183" t="s">
        <v>5649</v>
      </c>
    </row>
    <row r="9060" customFormat="false" ht="16.4" hidden="false" customHeight="false" outlineLevel="0" collapsed="false">
      <c r="C9060" s="163" t="s">
        <v>4315</v>
      </c>
      <c r="D9060" s="163" t="s">
        <v>5649</v>
      </c>
      <c r="E9060" s="183" t="s">
        <v>5649</v>
      </c>
    </row>
    <row r="9061" customFormat="false" ht="16.4" hidden="false" customHeight="false" outlineLevel="0" collapsed="false">
      <c r="C9061" s="163" t="s">
        <v>13858</v>
      </c>
      <c r="D9061" s="163" t="s">
        <v>1412</v>
      </c>
      <c r="E9061" s="183" t="s">
        <v>5649</v>
      </c>
    </row>
    <row r="9062" customFormat="false" ht="16.4" hidden="false" customHeight="false" outlineLevel="0" collapsed="false">
      <c r="C9062" s="163" t="s">
        <v>13859</v>
      </c>
      <c r="D9062" s="163" t="s">
        <v>1533</v>
      </c>
      <c r="E9062" s="183" t="s">
        <v>5649</v>
      </c>
    </row>
    <row r="9063" customFormat="false" ht="16.4" hidden="false" customHeight="false" outlineLevel="0" collapsed="false">
      <c r="C9063" s="163" t="s">
        <v>13860</v>
      </c>
      <c r="D9063" s="163" t="s">
        <v>1533</v>
      </c>
      <c r="E9063" s="183" t="s">
        <v>5649</v>
      </c>
    </row>
    <row r="9064" customFormat="false" ht="16.4" hidden="false" customHeight="false" outlineLevel="0" collapsed="false">
      <c r="C9064" s="163" t="s">
        <v>13861</v>
      </c>
      <c r="D9064" s="163" t="s">
        <v>1535</v>
      </c>
      <c r="E9064" s="183" t="s">
        <v>5649</v>
      </c>
    </row>
    <row r="9065" customFormat="false" ht="16.4" hidden="false" customHeight="false" outlineLevel="0" collapsed="false">
      <c r="C9065" s="163" t="s">
        <v>4334</v>
      </c>
      <c r="D9065" s="163" t="s">
        <v>1537</v>
      </c>
      <c r="E9065" s="183" t="s">
        <v>5649</v>
      </c>
    </row>
    <row r="9066" customFormat="false" ht="16.4" hidden="false" customHeight="false" outlineLevel="0" collapsed="false">
      <c r="C9066" s="163" t="s">
        <v>13862</v>
      </c>
      <c r="D9066" s="163" t="s">
        <v>694</v>
      </c>
      <c r="E9066" s="183" t="s">
        <v>5649</v>
      </c>
    </row>
    <row r="9067" customFormat="false" ht="16.4" hidden="false" customHeight="false" outlineLevel="0" collapsed="false">
      <c r="C9067" s="163" t="s">
        <v>13863</v>
      </c>
      <c r="D9067" s="163" t="s">
        <v>1414</v>
      </c>
      <c r="E9067" s="183" t="s">
        <v>5649</v>
      </c>
    </row>
    <row r="9068" customFormat="false" ht="16.4" hidden="false" customHeight="false" outlineLevel="0" collapsed="false">
      <c r="C9068" s="163" t="s">
        <v>4341</v>
      </c>
      <c r="D9068" s="163" t="s">
        <v>1416</v>
      </c>
      <c r="E9068" s="183" t="s">
        <v>5649</v>
      </c>
    </row>
    <row r="9069" customFormat="false" ht="16.4" hidden="false" customHeight="false" outlineLevel="0" collapsed="false">
      <c r="C9069" s="163" t="s">
        <v>13864</v>
      </c>
      <c r="D9069" s="163" t="s">
        <v>1418</v>
      </c>
      <c r="E9069" s="183" t="s">
        <v>5649</v>
      </c>
    </row>
    <row r="9070" customFormat="false" ht="16.4" hidden="false" customHeight="false" outlineLevel="0" collapsed="false">
      <c r="C9070" s="163" t="s">
        <v>4346</v>
      </c>
      <c r="D9070" s="163" t="s">
        <v>1421</v>
      </c>
      <c r="E9070" s="183" t="s">
        <v>5649</v>
      </c>
    </row>
    <row r="9071" customFormat="false" ht="16.4" hidden="false" customHeight="false" outlineLevel="0" collapsed="false">
      <c r="C9071" s="163" t="s">
        <v>4350</v>
      </c>
      <c r="D9071" s="163" t="s">
        <v>1423</v>
      </c>
      <c r="E9071" s="183" t="s">
        <v>5649</v>
      </c>
    </row>
    <row r="9072" customFormat="false" ht="16.4" hidden="false" customHeight="false" outlineLevel="0" collapsed="false">
      <c r="C9072" s="163" t="s">
        <v>4355</v>
      </c>
      <c r="D9072" s="163" t="s">
        <v>1425</v>
      </c>
      <c r="E9072" s="183" t="s">
        <v>5649</v>
      </c>
    </row>
    <row r="9073" customFormat="false" ht="16.4" hidden="false" customHeight="false" outlineLevel="0" collapsed="false">
      <c r="C9073" s="163" t="s">
        <v>4359</v>
      </c>
      <c r="D9073" s="163" t="s">
        <v>1425</v>
      </c>
      <c r="E9073" s="183" t="s">
        <v>5649</v>
      </c>
    </row>
    <row r="9074" customFormat="false" ht="16.4" hidden="false" customHeight="false" outlineLevel="0" collapsed="false">
      <c r="C9074" s="163" t="s">
        <v>4364</v>
      </c>
      <c r="D9074" s="163" t="s">
        <v>1425</v>
      </c>
      <c r="E9074" s="183" t="s">
        <v>5649</v>
      </c>
    </row>
    <row r="9075" customFormat="false" ht="16.4" hidden="false" customHeight="false" outlineLevel="0" collapsed="false">
      <c r="C9075" s="163" t="s">
        <v>13865</v>
      </c>
      <c r="D9075" s="163" t="s">
        <v>694</v>
      </c>
      <c r="E9075" s="183" t="s">
        <v>5649</v>
      </c>
    </row>
    <row r="9076" customFormat="false" ht="16.4" hidden="false" customHeight="false" outlineLevel="0" collapsed="false">
      <c r="C9076" s="163" t="s">
        <v>1411</v>
      </c>
      <c r="D9076" s="163" t="s">
        <v>694</v>
      </c>
      <c r="E9076" s="183" t="n">
        <v>0.4033</v>
      </c>
    </row>
    <row r="9077" customFormat="false" ht="16.4" hidden="false" customHeight="false" outlineLevel="0" collapsed="false">
      <c r="C9077" s="163" t="s">
        <v>13866</v>
      </c>
      <c r="D9077" s="163" t="s">
        <v>1427</v>
      </c>
      <c r="E9077" s="183" t="n">
        <v>0.4033</v>
      </c>
    </row>
    <row r="9078" customFormat="false" ht="16.4" hidden="false" customHeight="false" outlineLevel="0" collapsed="false">
      <c r="C9078" s="163" t="s">
        <v>13867</v>
      </c>
      <c r="D9078" s="163" t="s">
        <v>1429</v>
      </c>
      <c r="E9078" s="183" t="n">
        <v>0.4033</v>
      </c>
    </row>
    <row r="9079" customFormat="false" ht="16.4" hidden="false" customHeight="false" outlineLevel="0" collapsed="false">
      <c r="C9079" s="163" t="s">
        <v>1534</v>
      </c>
      <c r="D9079" s="163" t="s">
        <v>1550</v>
      </c>
      <c r="E9079" s="183" t="n">
        <v>0.4033</v>
      </c>
    </row>
    <row r="9080" customFormat="false" ht="16.4" hidden="false" customHeight="false" outlineLevel="0" collapsed="false">
      <c r="C9080" s="163" t="s">
        <v>1536</v>
      </c>
      <c r="D9080" s="163" t="s">
        <v>1550</v>
      </c>
      <c r="E9080" s="183" t="n">
        <v>0.4033</v>
      </c>
    </row>
    <row r="9081" customFormat="false" ht="16.4" hidden="false" customHeight="false" outlineLevel="0" collapsed="false">
      <c r="C9081" s="163" t="s">
        <v>13868</v>
      </c>
      <c r="D9081" s="163" t="s">
        <v>1550</v>
      </c>
      <c r="E9081" s="183" t="n">
        <v>0.4208</v>
      </c>
    </row>
    <row r="9082" customFormat="false" ht="16.4" hidden="false" customHeight="false" outlineLevel="0" collapsed="false">
      <c r="C9082" s="163" t="s">
        <v>1413</v>
      </c>
      <c r="D9082" s="163" t="s">
        <v>1550</v>
      </c>
      <c r="E9082" s="183" t="n">
        <v>0.4033</v>
      </c>
    </row>
    <row r="9083" customFormat="false" ht="16.4" hidden="false" customHeight="false" outlineLevel="0" collapsed="false">
      <c r="C9083" s="163" t="s">
        <v>1415</v>
      </c>
      <c r="D9083" s="163" t="s">
        <v>1550</v>
      </c>
      <c r="E9083" s="183" t="n">
        <v>0.4033</v>
      </c>
    </row>
    <row r="9084" customFormat="false" ht="16.4" hidden="false" customHeight="false" outlineLevel="0" collapsed="false">
      <c r="C9084" s="163" t="s">
        <v>1417</v>
      </c>
      <c r="D9084" s="163" t="s">
        <v>1550</v>
      </c>
      <c r="E9084" s="183" t="n">
        <v>0.4033</v>
      </c>
    </row>
    <row r="9085" customFormat="false" ht="16.4" hidden="false" customHeight="false" outlineLevel="0" collapsed="false">
      <c r="C9085" s="163" t="s">
        <v>1420</v>
      </c>
      <c r="D9085" s="163" t="s">
        <v>1550</v>
      </c>
      <c r="E9085" s="183" t="n">
        <v>0.4033</v>
      </c>
    </row>
    <row r="9086" customFormat="false" ht="16.4" hidden="false" customHeight="false" outlineLevel="0" collapsed="false">
      <c r="C9086" s="163" t="s">
        <v>1422</v>
      </c>
      <c r="D9086" s="163" t="s">
        <v>1550</v>
      </c>
      <c r="E9086" s="183" t="n">
        <v>0.4033</v>
      </c>
    </row>
    <row r="9087" customFormat="false" ht="16.4" hidden="false" customHeight="false" outlineLevel="0" collapsed="false">
      <c r="C9087" s="163" t="s">
        <v>13869</v>
      </c>
      <c r="D9087" s="163" t="s">
        <v>1550</v>
      </c>
      <c r="E9087" s="183" t="n">
        <v>0.4033</v>
      </c>
    </row>
    <row r="9088" customFormat="false" ht="16.4" hidden="false" customHeight="false" outlineLevel="0" collapsed="false">
      <c r="C9088" s="163" t="s">
        <v>13870</v>
      </c>
      <c r="D9088" s="163" t="s">
        <v>1550</v>
      </c>
      <c r="E9088" s="183" t="n">
        <v>0.4033</v>
      </c>
    </row>
    <row r="9089" customFormat="false" ht="16.4" hidden="false" customHeight="false" outlineLevel="0" collapsed="false">
      <c r="C9089" s="163" t="s">
        <v>13871</v>
      </c>
      <c r="D9089" s="163" t="s">
        <v>1550</v>
      </c>
      <c r="E9089" s="183" t="n">
        <v>0.4033</v>
      </c>
    </row>
    <row r="9090" customFormat="false" ht="16.4" hidden="false" customHeight="false" outlineLevel="0" collapsed="false">
      <c r="C9090" s="163" t="s">
        <v>13872</v>
      </c>
      <c r="D9090" s="163" t="s">
        <v>1550</v>
      </c>
      <c r="E9090" s="183" t="n">
        <v>0.4208</v>
      </c>
    </row>
    <row r="9091" customFormat="false" ht="16.4" hidden="false" customHeight="false" outlineLevel="0" collapsed="false">
      <c r="C9091" s="163" t="s">
        <v>13873</v>
      </c>
      <c r="D9091" s="163" t="s">
        <v>1550</v>
      </c>
      <c r="E9091" s="183" t="n">
        <v>0.4208</v>
      </c>
    </row>
    <row r="9092" customFormat="false" ht="16.4" hidden="false" customHeight="false" outlineLevel="0" collapsed="false">
      <c r="C9092" s="163" t="s">
        <v>1426</v>
      </c>
      <c r="D9092" s="163" t="s">
        <v>1550</v>
      </c>
      <c r="E9092" s="183" t="n">
        <v>0.4033</v>
      </c>
    </row>
    <row r="9093" customFormat="false" ht="16.4" hidden="false" customHeight="false" outlineLevel="0" collapsed="false">
      <c r="C9093" s="163" t="s">
        <v>1428</v>
      </c>
      <c r="D9093" s="163" t="s">
        <v>1550</v>
      </c>
      <c r="E9093" s="183" t="n">
        <v>0.4033</v>
      </c>
    </row>
    <row r="9094" customFormat="false" ht="16.4" hidden="false" customHeight="false" outlineLevel="0" collapsed="false">
      <c r="C9094" s="163" t="s">
        <v>13874</v>
      </c>
      <c r="D9094" s="163" t="s">
        <v>522</v>
      </c>
      <c r="E9094" s="183" t="n">
        <v>0.5039</v>
      </c>
    </row>
    <row r="9095" customFormat="false" ht="16.4" hidden="false" customHeight="false" outlineLevel="0" collapsed="false">
      <c r="C9095" s="163" t="s">
        <v>5262</v>
      </c>
      <c r="D9095" s="163" t="s">
        <v>1550</v>
      </c>
      <c r="E9095" s="183" t="n">
        <v>0.5386</v>
      </c>
    </row>
    <row r="9096" customFormat="false" ht="16.4" hidden="false" customHeight="false" outlineLevel="0" collapsed="false">
      <c r="C9096" s="163" t="s">
        <v>5264</v>
      </c>
      <c r="D9096" s="163" t="s">
        <v>1488</v>
      </c>
      <c r="E9096" s="183" t="n">
        <v>0.5386</v>
      </c>
    </row>
    <row r="9097" customFormat="false" ht="16.4" hidden="false" customHeight="false" outlineLevel="0" collapsed="false">
      <c r="C9097" s="163" t="s">
        <v>5266</v>
      </c>
      <c r="D9097" s="163" t="s">
        <v>1488</v>
      </c>
      <c r="E9097" s="183" t="n">
        <v>0.5386</v>
      </c>
    </row>
    <row r="9098" customFormat="false" ht="16.4" hidden="false" customHeight="false" outlineLevel="0" collapsed="false">
      <c r="C9098" s="163" t="s">
        <v>5267</v>
      </c>
      <c r="D9098" s="163" t="s">
        <v>1550</v>
      </c>
      <c r="E9098" s="183" t="n">
        <v>0.4033</v>
      </c>
    </row>
    <row r="9099" customFormat="false" ht="16.4" hidden="false" customHeight="false" outlineLevel="0" collapsed="false">
      <c r="C9099" s="163" t="s">
        <v>5269</v>
      </c>
      <c r="D9099" s="163" t="s">
        <v>1550</v>
      </c>
      <c r="E9099" s="183" t="n">
        <v>0.4033</v>
      </c>
    </row>
    <row r="9100" customFormat="false" ht="16.4" hidden="false" customHeight="false" outlineLevel="0" collapsed="false">
      <c r="C9100" s="163" t="s">
        <v>5270</v>
      </c>
      <c r="D9100" s="163" t="s">
        <v>1550</v>
      </c>
      <c r="E9100" s="183" t="n">
        <v>0.4033</v>
      </c>
    </row>
    <row r="9101" customFormat="false" ht="16.4" hidden="false" customHeight="false" outlineLevel="0" collapsed="false">
      <c r="C9101" s="163" t="s">
        <v>13875</v>
      </c>
      <c r="D9101" s="163" t="s">
        <v>535</v>
      </c>
      <c r="E9101" s="183" t="n">
        <v>0.5964</v>
      </c>
    </row>
    <row r="9102" customFormat="false" ht="16.4" hidden="false" customHeight="false" outlineLevel="0" collapsed="false">
      <c r="C9102" s="163" t="s">
        <v>5271</v>
      </c>
      <c r="D9102" s="163" t="s">
        <v>1494</v>
      </c>
      <c r="E9102" s="183" t="n">
        <v>0.5386</v>
      </c>
    </row>
    <row r="9103" customFormat="false" ht="16.4" hidden="false" customHeight="false" outlineLevel="0" collapsed="false">
      <c r="C9103" s="163" t="s">
        <v>5273</v>
      </c>
      <c r="D9103" s="163" t="s">
        <v>1441</v>
      </c>
      <c r="E9103" s="183" t="n">
        <v>0.5386</v>
      </c>
    </row>
    <row r="9104" customFormat="false" ht="16.4" hidden="false" customHeight="false" outlineLevel="0" collapsed="false">
      <c r="C9104" s="163" t="s">
        <v>5275</v>
      </c>
      <c r="D9104" s="163" t="s">
        <v>1441</v>
      </c>
      <c r="E9104" s="183" t="n">
        <v>0.5386</v>
      </c>
    </row>
    <row r="9105" customFormat="false" ht="16.4" hidden="false" customHeight="false" outlineLevel="0" collapsed="false">
      <c r="C9105" s="163" t="s">
        <v>5277</v>
      </c>
      <c r="D9105" s="163" t="s">
        <v>1441</v>
      </c>
      <c r="E9105" s="183" t="n">
        <v>0.5386</v>
      </c>
    </row>
    <row r="9106" customFormat="false" ht="16.4" hidden="false" customHeight="false" outlineLevel="0" collapsed="false">
      <c r="C9106" s="163" t="s">
        <v>5278</v>
      </c>
      <c r="D9106" s="163" t="s">
        <v>1441</v>
      </c>
      <c r="E9106" s="183" t="n">
        <v>0.5386</v>
      </c>
    </row>
    <row r="9107" customFormat="false" ht="16.4" hidden="false" customHeight="false" outlineLevel="0" collapsed="false">
      <c r="C9107" s="163" t="s">
        <v>5279</v>
      </c>
      <c r="D9107" s="163" t="s">
        <v>1441</v>
      </c>
      <c r="E9107" s="183" t="n">
        <v>0.5386</v>
      </c>
    </row>
    <row r="9108" customFormat="false" ht="16.4" hidden="false" customHeight="false" outlineLevel="0" collapsed="false">
      <c r="C9108" s="163" t="s">
        <v>5281</v>
      </c>
      <c r="D9108" s="163" t="s">
        <v>1441</v>
      </c>
      <c r="E9108" s="183" t="n">
        <v>0.5386</v>
      </c>
    </row>
    <row r="9109" customFormat="false" ht="16.4" hidden="false" customHeight="false" outlineLevel="0" collapsed="false">
      <c r="C9109" s="163" t="s">
        <v>5283</v>
      </c>
      <c r="D9109" s="163" t="s">
        <v>1441</v>
      </c>
      <c r="E9109" s="183" t="n">
        <v>0.5386</v>
      </c>
    </row>
    <row r="9110" customFormat="false" ht="16.4" hidden="false" customHeight="false" outlineLevel="0" collapsed="false">
      <c r="C9110" s="163" t="s">
        <v>5284</v>
      </c>
      <c r="D9110" s="163" t="s">
        <v>1496</v>
      </c>
      <c r="E9110" s="183" t="n">
        <v>0.4033</v>
      </c>
    </row>
    <row r="9111" customFormat="false" ht="16.4" hidden="false" customHeight="false" outlineLevel="0" collapsed="false">
      <c r="C9111" s="163" t="s">
        <v>5286</v>
      </c>
      <c r="D9111" s="163" t="s">
        <v>1550</v>
      </c>
      <c r="E9111" s="183" t="n">
        <v>0.4033</v>
      </c>
    </row>
    <row r="9112" customFormat="false" ht="16.4" hidden="false" customHeight="false" outlineLevel="0" collapsed="false">
      <c r="C9112" s="163" t="s">
        <v>5288</v>
      </c>
      <c r="D9112" s="163" t="s">
        <v>1550</v>
      </c>
      <c r="E9112" s="183" t="n">
        <v>0.5386</v>
      </c>
    </row>
    <row r="9113" customFormat="false" ht="16.4" hidden="false" customHeight="false" outlineLevel="0" collapsed="false">
      <c r="C9113" s="163" t="s">
        <v>13876</v>
      </c>
      <c r="D9113" s="163" t="s">
        <v>106</v>
      </c>
      <c r="E9113" s="183" t="n">
        <v>0.4605</v>
      </c>
    </row>
    <row r="9114" customFormat="false" ht="16.4" hidden="false" customHeight="false" outlineLevel="0" collapsed="false">
      <c r="C9114" s="163" t="s">
        <v>5291</v>
      </c>
      <c r="D9114" s="163" t="s">
        <v>1550</v>
      </c>
      <c r="E9114" s="183" t="n">
        <v>0.5386</v>
      </c>
    </row>
    <row r="9115" customFormat="false" ht="16.4" hidden="false" customHeight="false" outlineLevel="0" collapsed="false">
      <c r="C9115" s="163" t="s">
        <v>1491</v>
      </c>
      <c r="D9115" s="163" t="s">
        <v>1550</v>
      </c>
      <c r="E9115" s="183" t="n">
        <v>0.5386</v>
      </c>
    </row>
    <row r="9116" customFormat="false" ht="16.4" hidden="false" customHeight="false" outlineLevel="0" collapsed="false">
      <c r="C9116" s="163" t="s">
        <v>5293</v>
      </c>
      <c r="D9116" s="163" t="s">
        <v>1550</v>
      </c>
      <c r="E9116" s="183" t="n">
        <v>0.5386</v>
      </c>
    </row>
    <row r="9117" customFormat="false" ht="16.4" hidden="false" customHeight="false" outlineLevel="0" collapsed="false">
      <c r="C9117" s="163" t="s">
        <v>5295</v>
      </c>
      <c r="D9117" s="163" t="s">
        <v>1550</v>
      </c>
      <c r="E9117" s="183" t="n">
        <v>0.5386</v>
      </c>
    </row>
    <row r="9118" customFormat="false" ht="16.4" hidden="false" customHeight="false" outlineLevel="0" collapsed="false">
      <c r="C9118" s="163" t="s">
        <v>5296</v>
      </c>
      <c r="D9118" s="163" t="s">
        <v>1498</v>
      </c>
      <c r="E9118" s="183" t="n">
        <v>0.5386</v>
      </c>
    </row>
    <row r="9119" customFormat="false" ht="16.4" hidden="false" customHeight="false" outlineLevel="0" collapsed="false">
      <c r="C9119" s="163" t="s">
        <v>5298</v>
      </c>
      <c r="D9119" s="163" t="s">
        <v>1498</v>
      </c>
      <c r="E9119" s="183" t="n">
        <v>0.5386</v>
      </c>
    </row>
    <row r="9120" customFormat="false" ht="16.4" hidden="false" customHeight="false" outlineLevel="0" collapsed="false">
      <c r="C9120" s="163" t="s">
        <v>5300</v>
      </c>
      <c r="D9120" s="163" t="s">
        <v>1498</v>
      </c>
      <c r="E9120" s="183" t="n">
        <v>0.5386</v>
      </c>
    </row>
    <row r="9121" customFormat="false" ht="16.4" hidden="false" customHeight="false" outlineLevel="0" collapsed="false">
      <c r="C9121" s="163" t="s">
        <v>5302</v>
      </c>
      <c r="D9121" s="163" t="s">
        <v>1498</v>
      </c>
      <c r="E9121" s="183" t="n">
        <v>0.5386</v>
      </c>
    </row>
    <row r="9122" customFormat="false" ht="16.4" hidden="false" customHeight="false" outlineLevel="0" collapsed="false">
      <c r="C9122" s="163" t="s">
        <v>5304</v>
      </c>
      <c r="D9122" s="163" t="s">
        <v>1550</v>
      </c>
      <c r="E9122" s="183" t="n">
        <v>0.5386</v>
      </c>
    </row>
    <row r="9123" customFormat="false" ht="16.4" hidden="false" customHeight="false" outlineLevel="0" collapsed="false">
      <c r="C9123" s="163" t="s">
        <v>13877</v>
      </c>
      <c r="D9123" s="163" t="s">
        <v>1550</v>
      </c>
      <c r="E9123" s="183" t="n">
        <v>0.5386</v>
      </c>
    </row>
    <row r="9124" customFormat="false" ht="16.4" hidden="false" customHeight="false" outlineLevel="0" collapsed="false">
      <c r="C9124" s="163" t="s">
        <v>5306</v>
      </c>
      <c r="D9124" s="163" t="s">
        <v>1550</v>
      </c>
      <c r="E9124" s="183" t="n">
        <v>0.5386</v>
      </c>
    </row>
    <row r="9125" customFormat="false" ht="16.4" hidden="false" customHeight="false" outlineLevel="0" collapsed="false">
      <c r="C9125" s="163" t="s">
        <v>1495</v>
      </c>
      <c r="D9125" s="163" t="s">
        <v>1550</v>
      </c>
      <c r="E9125" s="183" t="n">
        <v>0.5386</v>
      </c>
    </row>
    <row r="9126" customFormat="false" ht="16.4" hidden="false" customHeight="false" outlineLevel="0" collapsed="false">
      <c r="C9126" s="163" t="s">
        <v>5308</v>
      </c>
      <c r="D9126" s="163" t="s">
        <v>213</v>
      </c>
      <c r="E9126" s="183" t="n">
        <v>0.5386</v>
      </c>
    </row>
    <row r="9127" customFormat="false" ht="16.4" hidden="false" customHeight="false" outlineLevel="0" collapsed="false">
      <c r="C9127" s="163" t="s">
        <v>5310</v>
      </c>
      <c r="D9127" s="163" t="s">
        <v>213</v>
      </c>
      <c r="E9127" s="183" t="n">
        <v>0.5386</v>
      </c>
    </row>
    <row r="9128" customFormat="false" ht="16.4" hidden="false" customHeight="false" outlineLevel="0" collapsed="false">
      <c r="C9128" s="163" t="s">
        <v>5312</v>
      </c>
      <c r="D9128" s="163" t="s">
        <v>213</v>
      </c>
      <c r="E9128" s="183" t="n">
        <v>0.5386</v>
      </c>
    </row>
    <row r="9129" customFormat="false" ht="16.4" hidden="false" customHeight="false" outlineLevel="0" collapsed="false">
      <c r="C9129" s="163" t="s">
        <v>13878</v>
      </c>
      <c r="D9129" s="163" t="s">
        <v>213</v>
      </c>
      <c r="E9129" s="183" t="n">
        <v>0.5386</v>
      </c>
    </row>
    <row r="9130" customFormat="false" ht="16.4" hidden="false" customHeight="false" outlineLevel="0" collapsed="false">
      <c r="C9130" s="163" t="s">
        <v>5314</v>
      </c>
      <c r="D9130" s="163" t="s">
        <v>213</v>
      </c>
      <c r="E9130" s="183" t="n">
        <v>0.5386</v>
      </c>
    </row>
    <row r="9131" customFormat="false" ht="16.4" hidden="false" customHeight="false" outlineLevel="0" collapsed="false">
      <c r="C9131" s="163" t="s">
        <v>5316</v>
      </c>
      <c r="D9131" s="163" t="s">
        <v>213</v>
      </c>
      <c r="E9131" s="183" t="n">
        <v>0.5386</v>
      </c>
    </row>
    <row r="9132" customFormat="false" ht="16.4" hidden="false" customHeight="false" outlineLevel="0" collapsed="false">
      <c r="C9132" s="163" t="s">
        <v>5318</v>
      </c>
      <c r="D9132" s="163" t="s">
        <v>213</v>
      </c>
      <c r="E9132" s="183" t="n">
        <v>0.5386</v>
      </c>
    </row>
    <row r="9133" customFormat="false" ht="16.4" hidden="false" customHeight="false" outlineLevel="0" collapsed="false">
      <c r="C9133" s="163" t="s">
        <v>5319</v>
      </c>
      <c r="D9133" s="163" t="s">
        <v>213</v>
      </c>
      <c r="E9133" s="183" t="n">
        <v>0.5386</v>
      </c>
    </row>
    <row r="9134" customFormat="false" ht="16.4" hidden="false" customHeight="false" outlineLevel="0" collapsed="false">
      <c r="C9134" s="163" t="s">
        <v>5321</v>
      </c>
      <c r="D9134" s="163" t="s">
        <v>215</v>
      </c>
      <c r="E9134" s="183" t="n">
        <v>0.5386</v>
      </c>
    </row>
    <row r="9135" customFormat="false" ht="16.4" hidden="false" customHeight="false" outlineLevel="0" collapsed="false">
      <c r="C9135" s="163" t="s">
        <v>5323</v>
      </c>
      <c r="D9135" s="163" t="s">
        <v>213</v>
      </c>
      <c r="E9135" s="183" t="n">
        <v>0.5386</v>
      </c>
    </row>
    <row r="9136" customFormat="false" ht="16.4" hidden="false" customHeight="false" outlineLevel="0" collapsed="false">
      <c r="C9136" s="163" t="s">
        <v>13879</v>
      </c>
      <c r="D9136" s="163" t="s">
        <v>213</v>
      </c>
      <c r="E9136" s="183" t="n">
        <v>0.5386</v>
      </c>
    </row>
    <row r="9137" customFormat="false" ht="16.4" hidden="false" customHeight="false" outlineLevel="0" collapsed="false">
      <c r="C9137" s="163" t="s">
        <v>5325</v>
      </c>
      <c r="D9137" s="163" t="s">
        <v>1444</v>
      </c>
      <c r="E9137" s="183" t="n">
        <v>0.5386</v>
      </c>
    </row>
    <row r="9138" customFormat="false" ht="16.4" hidden="false" customHeight="false" outlineLevel="0" collapsed="false">
      <c r="C9138" s="163" t="s">
        <v>13880</v>
      </c>
      <c r="D9138" s="163" t="s">
        <v>217</v>
      </c>
      <c r="E9138" s="183" t="n">
        <v>0.5386</v>
      </c>
    </row>
    <row r="9139" customFormat="false" ht="16.4" hidden="false" customHeight="false" outlineLevel="0" collapsed="false">
      <c r="C9139" s="163" t="s">
        <v>5329</v>
      </c>
      <c r="D9139" s="163" t="s">
        <v>217</v>
      </c>
      <c r="E9139" s="183" t="n">
        <v>0.5386</v>
      </c>
    </row>
    <row r="9140" customFormat="false" ht="16.4" hidden="false" customHeight="false" outlineLevel="0" collapsed="false">
      <c r="C9140" s="163" t="s">
        <v>5331</v>
      </c>
      <c r="D9140" s="163" t="s">
        <v>1448</v>
      </c>
      <c r="E9140" s="183" t="n">
        <v>0.5039</v>
      </c>
    </row>
    <row r="9141" customFormat="false" ht="16.4" hidden="false" customHeight="false" outlineLevel="0" collapsed="false">
      <c r="C9141" s="163" t="s">
        <v>13881</v>
      </c>
      <c r="D9141" s="163" t="s">
        <v>1444</v>
      </c>
      <c r="E9141" s="183" t="n">
        <v>0.5039</v>
      </c>
    </row>
    <row r="9142" customFormat="false" ht="16.4" hidden="false" customHeight="false" outlineLevel="0" collapsed="false">
      <c r="C9142" s="163" t="s">
        <v>13882</v>
      </c>
      <c r="D9142" s="163" t="s">
        <v>5649</v>
      </c>
      <c r="E9142" s="183" t="n">
        <v>0.5039</v>
      </c>
    </row>
    <row r="9143" customFormat="false" ht="16.4" hidden="false" customHeight="false" outlineLevel="0" collapsed="false">
      <c r="C9143" s="163" t="s">
        <v>13883</v>
      </c>
      <c r="D9143" s="163" t="s">
        <v>5649</v>
      </c>
      <c r="E9143" s="183" t="n">
        <v>0.5039</v>
      </c>
    </row>
    <row r="9144" customFormat="false" ht="16.4" hidden="false" customHeight="false" outlineLevel="0" collapsed="false">
      <c r="C9144" s="163" t="s">
        <v>5333</v>
      </c>
      <c r="D9144" s="163" t="s">
        <v>5649</v>
      </c>
      <c r="E9144" s="183" t="n">
        <v>0.5039</v>
      </c>
    </row>
    <row r="9145" customFormat="false" ht="16.4" hidden="false" customHeight="false" outlineLevel="0" collapsed="false">
      <c r="C9145" s="163" t="s">
        <v>13884</v>
      </c>
      <c r="D9145" s="163" t="s">
        <v>5649</v>
      </c>
      <c r="E9145" s="183" t="n">
        <v>0.5039</v>
      </c>
    </row>
    <row r="9146" customFormat="false" ht="16.4" hidden="false" customHeight="false" outlineLevel="0" collapsed="false">
      <c r="C9146" s="163" t="s">
        <v>13885</v>
      </c>
      <c r="D9146" s="163" t="s">
        <v>5649</v>
      </c>
      <c r="E9146" s="183" t="n">
        <v>0.5039</v>
      </c>
    </row>
    <row r="9147" customFormat="false" ht="16.4" hidden="false" customHeight="false" outlineLevel="0" collapsed="false">
      <c r="C9147" s="163" t="s">
        <v>13886</v>
      </c>
      <c r="D9147" s="163" t="s">
        <v>1444</v>
      </c>
      <c r="E9147" s="183" t="n">
        <v>0.5039</v>
      </c>
    </row>
    <row r="9148" customFormat="false" ht="16.4" hidden="false" customHeight="false" outlineLevel="0" collapsed="false">
      <c r="C9148" s="163" t="s">
        <v>214</v>
      </c>
      <c r="D9148" s="163" t="s">
        <v>1444</v>
      </c>
      <c r="E9148" s="183" t="n">
        <v>0.5039</v>
      </c>
    </row>
    <row r="9149" customFormat="false" ht="16.4" hidden="false" customHeight="false" outlineLevel="0" collapsed="false">
      <c r="C9149" s="163" t="s">
        <v>13887</v>
      </c>
      <c r="D9149" s="163" t="s">
        <v>5649</v>
      </c>
      <c r="E9149" s="183" t="n">
        <v>0.5039</v>
      </c>
    </row>
    <row r="9150" customFormat="false" ht="16.4" hidden="false" customHeight="false" outlineLevel="0" collapsed="false">
      <c r="C9150" s="163" t="s">
        <v>13888</v>
      </c>
      <c r="D9150" s="163" t="s">
        <v>5649</v>
      </c>
      <c r="E9150" s="183" t="n">
        <v>0.5039</v>
      </c>
    </row>
    <row r="9151" customFormat="false" ht="16.4" hidden="false" customHeight="false" outlineLevel="0" collapsed="false">
      <c r="C9151" s="163" t="s">
        <v>13889</v>
      </c>
      <c r="D9151" s="163" t="s">
        <v>5649</v>
      </c>
      <c r="E9151" s="183" t="n">
        <v>0.4033</v>
      </c>
    </row>
    <row r="9152" customFormat="false" ht="16.4" hidden="false" customHeight="false" outlineLevel="0" collapsed="false">
      <c r="C9152" s="163" t="s">
        <v>13890</v>
      </c>
      <c r="D9152" s="163" t="s">
        <v>5649</v>
      </c>
      <c r="E9152" s="183" t="n">
        <v>0.4033</v>
      </c>
    </row>
    <row r="9153" customFormat="false" ht="16.4" hidden="false" customHeight="false" outlineLevel="0" collapsed="false">
      <c r="C9153" s="163" t="s">
        <v>13891</v>
      </c>
      <c r="D9153" s="163" t="s">
        <v>5649</v>
      </c>
      <c r="E9153" s="183" t="n">
        <v>0.5039</v>
      </c>
    </row>
    <row r="9154" customFormat="false" ht="16.4" hidden="false" customHeight="false" outlineLevel="0" collapsed="false">
      <c r="C9154" s="163" t="s">
        <v>13892</v>
      </c>
      <c r="D9154" s="163" t="s">
        <v>5649</v>
      </c>
      <c r="E9154" s="183" t="n">
        <v>0.5039</v>
      </c>
    </row>
    <row r="9155" customFormat="false" ht="16.4" hidden="false" customHeight="false" outlineLevel="0" collapsed="false">
      <c r="C9155" s="163" t="s">
        <v>1447</v>
      </c>
      <c r="D9155" s="163" t="s">
        <v>5649</v>
      </c>
      <c r="E9155" s="183" t="n">
        <v>0.4033</v>
      </c>
    </row>
    <row r="9156" customFormat="false" ht="16.4" hidden="false" customHeight="false" outlineLevel="0" collapsed="false">
      <c r="C9156" s="163" t="s">
        <v>13893</v>
      </c>
      <c r="D9156" s="163" t="s">
        <v>5649</v>
      </c>
      <c r="E9156" s="183" t="n">
        <v>0.4033</v>
      </c>
    </row>
    <row r="9157" customFormat="false" ht="16.4" hidden="false" customHeight="false" outlineLevel="0" collapsed="false">
      <c r="C9157" s="163" t="s">
        <v>13894</v>
      </c>
      <c r="D9157" s="163" t="s">
        <v>5649</v>
      </c>
      <c r="E9157" s="183" t="s">
        <v>5649</v>
      </c>
    </row>
    <row r="9158" customFormat="false" ht="16.4" hidden="false" customHeight="false" outlineLevel="0" collapsed="false">
      <c r="C9158" s="163" t="s">
        <v>13895</v>
      </c>
      <c r="D9158" s="163" t="s">
        <v>5649</v>
      </c>
      <c r="E9158" s="183" t="s">
        <v>5649</v>
      </c>
    </row>
    <row r="9159" customFormat="false" ht="16.4" hidden="false" customHeight="false" outlineLevel="0" collapsed="false">
      <c r="C9159" s="163" t="s">
        <v>13896</v>
      </c>
      <c r="D9159" s="163" t="s">
        <v>1453</v>
      </c>
      <c r="E9159" s="183" t="s">
        <v>5649</v>
      </c>
    </row>
    <row r="9160" customFormat="false" ht="16.4" hidden="false" customHeight="false" outlineLevel="0" collapsed="false">
      <c r="C9160" s="163" t="s">
        <v>13897</v>
      </c>
      <c r="D9160" s="163" t="s">
        <v>5649</v>
      </c>
      <c r="E9160" s="183" t="s">
        <v>5649</v>
      </c>
    </row>
    <row r="9161" customFormat="false" ht="16.4" hidden="false" customHeight="false" outlineLevel="0" collapsed="false">
      <c r="C9161" s="163" t="s">
        <v>13898</v>
      </c>
      <c r="D9161" s="163" t="s">
        <v>5649</v>
      </c>
      <c r="E9161" s="183" t="s">
        <v>5649</v>
      </c>
    </row>
    <row r="9162" customFormat="false" ht="16.4" hidden="false" customHeight="false" outlineLevel="0" collapsed="false">
      <c r="C9162" s="163" t="s">
        <v>13899</v>
      </c>
      <c r="D9162" s="163" t="s">
        <v>5649</v>
      </c>
      <c r="E9162" s="183" t="n">
        <v>0.4033</v>
      </c>
    </row>
    <row r="9163" customFormat="false" ht="16.4" hidden="false" customHeight="false" outlineLevel="0" collapsed="false">
      <c r="C9163" s="163" t="s">
        <v>13900</v>
      </c>
      <c r="D9163" s="163" t="s">
        <v>5649</v>
      </c>
      <c r="E9163" s="183" t="n">
        <v>0.4033</v>
      </c>
    </row>
    <row r="9164" customFormat="false" ht="16.4" hidden="false" customHeight="false" outlineLevel="0" collapsed="false">
      <c r="C9164" s="163" t="s">
        <v>13901</v>
      </c>
      <c r="D9164" s="163" t="s">
        <v>5649</v>
      </c>
      <c r="E9164" s="183" t="s">
        <v>5649</v>
      </c>
    </row>
    <row r="9165" customFormat="false" ht="16.4" hidden="false" customHeight="false" outlineLevel="0" collapsed="false">
      <c r="C9165" s="163" t="s">
        <v>13902</v>
      </c>
      <c r="D9165" s="163" t="s">
        <v>5649</v>
      </c>
      <c r="E9165" s="183" t="s">
        <v>5649</v>
      </c>
    </row>
    <row r="9166" customFormat="false" ht="16.4" hidden="false" customHeight="false" outlineLevel="0" collapsed="false">
      <c r="C9166" s="163" t="s">
        <v>5334</v>
      </c>
      <c r="D9166" s="163" t="s">
        <v>5649</v>
      </c>
      <c r="E9166" s="183" t="s">
        <v>5649</v>
      </c>
    </row>
    <row r="9167" customFormat="false" ht="16.4" hidden="false" customHeight="false" outlineLevel="0" collapsed="false">
      <c r="C9167" s="163" t="s">
        <v>13903</v>
      </c>
      <c r="D9167" s="163" t="s">
        <v>5649</v>
      </c>
      <c r="E9167" s="183" t="s">
        <v>5649</v>
      </c>
    </row>
    <row r="9168" customFormat="false" ht="16.4" hidden="false" customHeight="false" outlineLevel="0" collapsed="false">
      <c r="C9168" s="163" t="s">
        <v>13904</v>
      </c>
      <c r="D9168" s="163" t="s">
        <v>5649</v>
      </c>
      <c r="E9168" s="183" t="s">
        <v>5649</v>
      </c>
    </row>
    <row r="9169" customFormat="false" ht="16.4" hidden="false" customHeight="false" outlineLevel="0" collapsed="false">
      <c r="C9169" s="163" t="s">
        <v>13905</v>
      </c>
      <c r="D9169" s="163" t="s">
        <v>5649</v>
      </c>
      <c r="E9169" s="183" t="s">
        <v>5649</v>
      </c>
    </row>
    <row r="9170" customFormat="false" ht="16.4" hidden="false" customHeight="false" outlineLevel="0" collapsed="false">
      <c r="C9170" s="163" t="s">
        <v>13906</v>
      </c>
      <c r="D9170" s="163" t="s">
        <v>5649</v>
      </c>
      <c r="E9170" s="183" t="s">
        <v>5649</v>
      </c>
    </row>
    <row r="9171" customFormat="false" ht="16.4" hidden="false" customHeight="false" outlineLevel="0" collapsed="false">
      <c r="C9171" s="163" t="s">
        <v>13907</v>
      </c>
      <c r="D9171" s="163" t="s">
        <v>219</v>
      </c>
      <c r="E9171" s="183" t="s">
        <v>5649</v>
      </c>
    </row>
    <row r="9172" customFormat="false" ht="16.4" hidden="false" customHeight="false" outlineLevel="0" collapsed="false">
      <c r="C9172" s="163" t="s">
        <v>13908</v>
      </c>
      <c r="D9172" s="163" t="s">
        <v>219</v>
      </c>
      <c r="E9172" s="183" t="s">
        <v>5649</v>
      </c>
    </row>
    <row r="9173" customFormat="false" ht="16.4" hidden="false" customHeight="false" outlineLevel="0" collapsed="false">
      <c r="C9173" s="163" t="s">
        <v>13909</v>
      </c>
      <c r="D9173" s="163" t="s">
        <v>5649</v>
      </c>
      <c r="E9173" s="183" t="s">
        <v>5649</v>
      </c>
    </row>
    <row r="9174" customFormat="false" ht="16.4" hidden="false" customHeight="false" outlineLevel="0" collapsed="false">
      <c r="C9174" s="163" t="s">
        <v>1452</v>
      </c>
      <c r="D9174" s="163" t="s">
        <v>5649</v>
      </c>
      <c r="E9174" s="183" t="n">
        <v>0.5386</v>
      </c>
    </row>
    <row r="9175" customFormat="false" ht="16.4" hidden="false" customHeight="false" outlineLevel="0" collapsed="false">
      <c r="C9175" s="163" t="s">
        <v>13910</v>
      </c>
      <c r="D9175" s="163" t="s">
        <v>5649</v>
      </c>
      <c r="E9175" s="183" t="s">
        <v>5649</v>
      </c>
    </row>
    <row r="9176" customFormat="false" ht="16.4" hidden="false" customHeight="false" outlineLevel="0" collapsed="false">
      <c r="C9176" s="163" t="s">
        <v>5337</v>
      </c>
      <c r="D9176" s="163" t="s">
        <v>5649</v>
      </c>
      <c r="E9176" s="183" t="n">
        <v>0.5386</v>
      </c>
    </row>
    <row r="9177" customFormat="false" ht="16.4" hidden="false" customHeight="false" outlineLevel="0" collapsed="false">
      <c r="C9177" s="163" t="s">
        <v>5339</v>
      </c>
      <c r="D9177" s="163" t="s">
        <v>5649</v>
      </c>
      <c r="E9177" s="183" t="n">
        <v>0.5386</v>
      </c>
    </row>
    <row r="9178" customFormat="false" ht="16.4" hidden="false" customHeight="false" outlineLevel="0" collapsed="false">
      <c r="C9178" s="163" t="s">
        <v>13911</v>
      </c>
      <c r="D9178" s="163" t="s">
        <v>219</v>
      </c>
      <c r="E9178" s="183" t="s">
        <v>5649</v>
      </c>
    </row>
    <row r="9179" customFormat="false" ht="16.4" hidden="false" customHeight="false" outlineLevel="0" collapsed="false">
      <c r="C9179" s="163" t="s">
        <v>13912</v>
      </c>
      <c r="D9179" s="163" t="s">
        <v>5649</v>
      </c>
      <c r="E9179" s="183" t="s">
        <v>5649</v>
      </c>
    </row>
    <row r="9180" customFormat="false" ht="16.4" hidden="false" customHeight="false" outlineLevel="0" collapsed="false">
      <c r="C9180" s="163" t="s">
        <v>5341</v>
      </c>
      <c r="D9180" s="163" t="s">
        <v>5649</v>
      </c>
      <c r="E9180" s="183" t="s">
        <v>5649</v>
      </c>
    </row>
    <row r="9181" customFormat="false" ht="16.4" hidden="false" customHeight="false" outlineLevel="0" collapsed="false">
      <c r="C9181" s="163" t="s">
        <v>5343</v>
      </c>
      <c r="D9181" s="163" t="s">
        <v>5649</v>
      </c>
      <c r="E9181" s="183" t="s">
        <v>5649</v>
      </c>
    </row>
    <row r="9182" customFormat="false" ht="16.4" hidden="false" customHeight="false" outlineLevel="0" collapsed="false">
      <c r="C9182" s="163" t="s">
        <v>5345</v>
      </c>
      <c r="D9182" s="163" t="s">
        <v>5649</v>
      </c>
      <c r="E9182" s="183" t="s">
        <v>5649</v>
      </c>
    </row>
    <row r="9183" customFormat="false" ht="16.4" hidden="false" customHeight="false" outlineLevel="0" collapsed="false">
      <c r="C9183" s="163" t="s">
        <v>5346</v>
      </c>
      <c r="D9183" s="163" t="s">
        <v>5649</v>
      </c>
      <c r="E9183" s="183" t="s">
        <v>5649</v>
      </c>
    </row>
    <row r="9184" customFormat="false" ht="16.4" hidden="false" customHeight="false" outlineLevel="0" collapsed="false">
      <c r="C9184" s="163" t="s">
        <v>5347</v>
      </c>
      <c r="D9184" s="163" t="s">
        <v>5649</v>
      </c>
      <c r="E9184" s="183" t="s">
        <v>5649</v>
      </c>
    </row>
    <row r="9185" customFormat="false" ht="16.4" hidden="false" customHeight="false" outlineLevel="0" collapsed="false">
      <c r="C9185" s="163" t="s">
        <v>5348</v>
      </c>
      <c r="D9185" s="163" t="s">
        <v>5649</v>
      </c>
      <c r="E9185" s="183" t="s">
        <v>5649</v>
      </c>
    </row>
    <row r="9186" customFormat="false" ht="16.4" hidden="false" customHeight="false" outlineLevel="0" collapsed="false">
      <c r="C9186" s="163" t="s">
        <v>5349</v>
      </c>
      <c r="D9186" s="163" t="s">
        <v>5649</v>
      </c>
      <c r="E9186" s="183" t="n">
        <v>0.5039</v>
      </c>
    </row>
    <row r="9187" customFormat="false" ht="16.4" hidden="false" customHeight="false" outlineLevel="0" collapsed="false">
      <c r="C9187" s="163" t="s">
        <v>5351</v>
      </c>
      <c r="D9187" s="163" t="s">
        <v>5649</v>
      </c>
      <c r="E9187" s="183" t="n">
        <v>0.5039</v>
      </c>
    </row>
    <row r="9188" customFormat="false" ht="16.4" hidden="false" customHeight="false" outlineLevel="0" collapsed="false">
      <c r="C9188" s="163" t="s">
        <v>5352</v>
      </c>
      <c r="D9188" s="163" t="s">
        <v>5649</v>
      </c>
      <c r="E9188" s="183" t="s">
        <v>5649</v>
      </c>
    </row>
    <row r="9189" customFormat="false" ht="16.4" hidden="false" customHeight="false" outlineLevel="0" collapsed="false">
      <c r="C9189" s="163" t="s">
        <v>5354</v>
      </c>
      <c r="D9189" s="163" t="s">
        <v>5649</v>
      </c>
      <c r="E9189" s="183" t="s">
        <v>5649</v>
      </c>
    </row>
    <row r="9190" customFormat="false" ht="16.4" hidden="false" customHeight="false" outlineLevel="0" collapsed="false">
      <c r="C9190" s="163" t="s">
        <v>5356</v>
      </c>
      <c r="D9190" s="163" t="s">
        <v>5649</v>
      </c>
      <c r="E9190" s="183" t="s">
        <v>5649</v>
      </c>
    </row>
    <row r="9191" customFormat="false" ht="16.4" hidden="false" customHeight="false" outlineLevel="0" collapsed="false">
      <c r="C9191" s="163" t="s">
        <v>5358</v>
      </c>
      <c r="D9191" s="163" t="s">
        <v>5649</v>
      </c>
      <c r="E9191" s="183" t="s">
        <v>5649</v>
      </c>
    </row>
    <row r="9192" customFormat="false" ht="16.4" hidden="false" customHeight="false" outlineLevel="0" collapsed="false">
      <c r="C9192" s="163" t="s">
        <v>5360</v>
      </c>
      <c r="D9192" s="163" t="s">
        <v>5649</v>
      </c>
      <c r="E9192" s="183" t="s">
        <v>5649</v>
      </c>
    </row>
    <row r="9193" customFormat="false" ht="16.4" hidden="false" customHeight="false" outlineLevel="0" collapsed="false">
      <c r="C9193" s="163" t="s">
        <v>220</v>
      </c>
      <c r="D9193" s="163" t="s">
        <v>5649</v>
      </c>
      <c r="E9193" s="183" t="n">
        <v>0.5039</v>
      </c>
    </row>
    <row r="9194" customFormat="false" ht="16.4" hidden="false" customHeight="false" outlineLevel="0" collapsed="false">
      <c r="C9194" s="163" t="s">
        <v>5362</v>
      </c>
      <c r="D9194" s="163" t="s">
        <v>5649</v>
      </c>
      <c r="E9194" s="183" t="s">
        <v>5649</v>
      </c>
    </row>
    <row r="9195" customFormat="false" ht="16.4" hidden="false" customHeight="false" outlineLevel="0" collapsed="false">
      <c r="C9195" s="163" t="s">
        <v>5364</v>
      </c>
      <c r="D9195" s="163" t="s">
        <v>1444</v>
      </c>
      <c r="E9195" s="183" t="s">
        <v>5649</v>
      </c>
    </row>
    <row r="9196" customFormat="false" ht="16.4" hidden="false" customHeight="false" outlineLevel="0" collapsed="false">
      <c r="C9196" s="163" t="s">
        <v>1661</v>
      </c>
      <c r="D9196" s="163" t="s">
        <v>1146</v>
      </c>
      <c r="E9196" s="183" t="n">
        <v>0.5797</v>
      </c>
    </row>
    <row r="9197" customFormat="false" ht="16.4" hidden="false" customHeight="false" outlineLevel="0" collapsed="false">
      <c r="C9197" s="163" t="s">
        <v>13913</v>
      </c>
      <c r="D9197" s="163" t="s">
        <v>1444</v>
      </c>
      <c r="E9197" s="183" t="s">
        <v>5649</v>
      </c>
    </row>
    <row r="9198" customFormat="false" ht="16.4" hidden="false" customHeight="false" outlineLevel="0" collapsed="false">
      <c r="C9198" s="163" t="s">
        <v>13914</v>
      </c>
      <c r="D9198" s="163" t="s">
        <v>222</v>
      </c>
      <c r="E9198" s="183" t="s">
        <v>5649</v>
      </c>
    </row>
    <row r="9199" customFormat="false" ht="16.4" hidden="false" customHeight="false" outlineLevel="0" collapsed="false">
      <c r="C9199" s="163" t="s">
        <v>13915</v>
      </c>
      <c r="D9199" s="163" t="s">
        <v>224</v>
      </c>
      <c r="E9199" s="183" t="n">
        <v>0.4033</v>
      </c>
    </row>
    <row r="9200" customFormat="false" ht="16.4" hidden="false" customHeight="false" outlineLevel="0" collapsed="false">
      <c r="C9200" s="163" t="s">
        <v>13916</v>
      </c>
      <c r="D9200" s="163" t="s">
        <v>1460</v>
      </c>
      <c r="E9200" s="183" t="n">
        <v>0.4033</v>
      </c>
    </row>
    <row r="9201" customFormat="false" ht="16.4" hidden="false" customHeight="false" outlineLevel="0" collapsed="false">
      <c r="C9201" s="163" t="s">
        <v>13917</v>
      </c>
      <c r="D9201" s="163" t="s">
        <v>1460</v>
      </c>
      <c r="E9201" s="183" t="n">
        <v>0.4033</v>
      </c>
    </row>
    <row r="9202" customFormat="false" ht="16.4" hidden="false" customHeight="false" outlineLevel="0" collapsed="false">
      <c r="C9202" s="163" t="s">
        <v>13918</v>
      </c>
      <c r="D9202" s="163" t="s">
        <v>1460</v>
      </c>
      <c r="E9202" s="183" t="n">
        <v>0.4033</v>
      </c>
    </row>
    <row r="9203" customFormat="false" ht="16.4" hidden="false" customHeight="false" outlineLevel="0" collapsed="false">
      <c r="C9203" s="163" t="s">
        <v>13919</v>
      </c>
      <c r="D9203" s="163" t="s">
        <v>1460</v>
      </c>
      <c r="E9203" s="183" t="n">
        <v>0.4033</v>
      </c>
    </row>
    <row r="9204" customFormat="false" ht="16.4" hidden="false" customHeight="false" outlineLevel="0" collapsed="false">
      <c r="C9204" s="163" t="s">
        <v>13920</v>
      </c>
      <c r="D9204" s="163" t="s">
        <v>5649</v>
      </c>
      <c r="E9204" s="183" t="n">
        <v>0.4033</v>
      </c>
    </row>
    <row r="9205" customFormat="false" ht="16.4" hidden="false" customHeight="false" outlineLevel="0" collapsed="false">
      <c r="C9205" s="163" t="s">
        <v>13921</v>
      </c>
      <c r="D9205" s="163" t="s">
        <v>5649</v>
      </c>
      <c r="E9205" s="183" t="n">
        <v>0.4033</v>
      </c>
    </row>
    <row r="9206" customFormat="false" ht="16.4" hidden="false" customHeight="false" outlineLevel="0" collapsed="false">
      <c r="C9206" s="163" t="s">
        <v>13922</v>
      </c>
      <c r="D9206" s="163" t="s">
        <v>5649</v>
      </c>
      <c r="E9206" s="183" t="n">
        <v>0.4033</v>
      </c>
    </row>
    <row r="9207" customFormat="false" ht="16.4" hidden="false" customHeight="false" outlineLevel="0" collapsed="false">
      <c r="C9207" s="163" t="s">
        <v>13923</v>
      </c>
      <c r="D9207" s="163" t="s">
        <v>5649</v>
      </c>
      <c r="E9207" s="183" t="s">
        <v>5649</v>
      </c>
    </row>
    <row r="9208" customFormat="false" ht="16.4" hidden="false" customHeight="false" outlineLevel="0" collapsed="false">
      <c r="C9208" s="163" t="s">
        <v>2438</v>
      </c>
      <c r="D9208" s="163" t="s">
        <v>5649</v>
      </c>
      <c r="E9208" s="183" t="s">
        <v>5649</v>
      </c>
    </row>
    <row r="9209" customFormat="false" ht="16.4" hidden="false" customHeight="false" outlineLevel="0" collapsed="false">
      <c r="C9209" s="163" t="s">
        <v>13924</v>
      </c>
      <c r="D9209" s="163" t="s">
        <v>1466</v>
      </c>
      <c r="E9209" s="183" t="s">
        <v>5649</v>
      </c>
    </row>
    <row r="9210" customFormat="false" ht="16.4" hidden="false" customHeight="false" outlineLevel="0" collapsed="false">
      <c r="C9210" s="163" t="s">
        <v>13925</v>
      </c>
      <c r="D9210" s="163" t="s">
        <v>1462</v>
      </c>
      <c r="E9210" s="183" t="n">
        <v>0.4033</v>
      </c>
    </row>
    <row r="9211" customFormat="false" ht="16.4" hidden="false" customHeight="false" outlineLevel="0" collapsed="false">
      <c r="C9211" s="163" t="s">
        <v>13926</v>
      </c>
      <c r="D9211" s="163" t="s">
        <v>1462</v>
      </c>
      <c r="E9211" s="183" t="n">
        <v>0.4033</v>
      </c>
    </row>
    <row r="9212" customFormat="false" ht="16.4" hidden="false" customHeight="false" outlineLevel="0" collapsed="false">
      <c r="C9212" s="163" t="s">
        <v>13927</v>
      </c>
      <c r="D9212" s="163" t="s">
        <v>1470</v>
      </c>
      <c r="E9212" s="183" t="n">
        <v>0.4033</v>
      </c>
    </row>
    <row r="9213" customFormat="false" ht="16.4" hidden="false" customHeight="false" outlineLevel="0" collapsed="false">
      <c r="C9213" s="163" t="s">
        <v>221</v>
      </c>
      <c r="D9213" s="163" t="s">
        <v>1470</v>
      </c>
      <c r="E9213" s="183" t="n">
        <v>0.5039</v>
      </c>
    </row>
    <row r="9214" customFormat="false" ht="16.4" hidden="false" customHeight="false" outlineLevel="0" collapsed="false">
      <c r="C9214" s="163" t="s">
        <v>223</v>
      </c>
      <c r="D9214" s="163" t="s">
        <v>1470</v>
      </c>
      <c r="E9214" s="183" t="n">
        <v>0.5039</v>
      </c>
    </row>
    <row r="9215" customFormat="false" ht="16.4" hidden="false" customHeight="false" outlineLevel="0" collapsed="false">
      <c r="C9215" s="163" t="s">
        <v>13928</v>
      </c>
      <c r="D9215" s="163" t="s">
        <v>1470</v>
      </c>
      <c r="E9215" s="183" t="n">
        <v>0.4033</v>
      </c>
    </row>
    <row r="9216" customFormat="false" ht="16.4" hidden="false" customHeight="false" outlineLevel="0" collapsed="false">
      <c r="C9216" s="163" t="s">
        <v>13929</v>
      </c>
      <c r="D9216" s="163" t="s">
        <v>1470</v>
      </c>
      <c r="E9216" s="183" t="n">
        <v>0.4033</v>
      </c>
    </row>
    <row r="9217" customFormat="false" ht="16.4" hidden="false" customHeight="false" outlineLevel="0" collapsed="false">
      <c r="C9217" s="163" t="s">
        <v>13930</v>
      </c>
      <c r="D9217" s="163" t="s">
        <v>1553</v>
      </c>
      <c r="E9217" s="183" t="n">
        <v>0.4033</v>
      </c>
    </row>
    <row r="9218" customFormat="false" ht="16.4" hidden="false" customHeight="false" outlineLevel="0" collapsed="false">
      <c r="C9218" s="163" t="s">
        <v>13931</v>
      </c>
      <c r="D9218" s="163" t="s">
        <v>228</v>
      </c>
      <c r="E9218" s="183" t="n">
        <v>0.4033</v>
      </c>
    </row>
    <row r="9219" customFormat="false" ht="16.4" hidden="false" customHeight="false" outlineLevel="0" collapsed="false">
      <c r="C9219" s="163" t="s">
        <v>5365</v>
      </c>
      <c r="D9219" s="163" t="s">
        <v>1553</v>
      </c>
      <c r="E9219" s="183" t="s">
        <v>5649</v>
      </c>
    </row>
    <row r="9220" customFormat="false" ht="16.4" hidden="false" customHeight="false" outlineLevel="0" collapsed="false">
      <c r="C9220" s="163" t="s">
        <v>5367</v>
      </c>
      <c r="D9220" s="163" t="s">
        <v>1553</v>
      </c>
      <c r="E9220" s="183" t="s">
        <v>5649</v>
      </c>
    </row>
    <row r="9221" customFormat="false" ht="16.4" hidden="false" customHeight="false" outlineLevel="0" collapsed="false">
      <c r="C9221" s="210" t="s">
        <v>13932</v>
      </c>
      <c r="D9221" s="163" t="s">
        <v>1167</v>
      </c>
      <c r="E9221" s="211" t="n">
        <v>0.5797</v>
      </c>
    </row>
    <row r="9222" customFormat="false" ht="16.4" hidden="false" customHeight="false" outlineLevel="0" collapsed="false">
      <c r="C9222" s="163" t="s">
        <v>1465</v>
      </c>
      <c r="D9222" s="163" t="s">
        <v>1553</v>
      </c>
      <c r="E9222" s="183" t="n">
        <v>0.5386</v>
      </c>
    </row>
    <row r="9223" customFormat="false" ht="16.4" hidden="false" customHeight="false" outlineLevel="0" collapsed="false">
      <c r="C9223" s="163" t="s">
        <v>13933</v>
      </c>
      <c r="D9223" s="163" t="s">
        <v>1553</v>
      </c>
      <c r="E9223" s="183" t="n">
        <v>0.4033</v>
      </c>
    </row>
    <row r="9224" customFormat="false" ht="16.4" hidden="false" customHeight="false" outlineLevel="0" collapsed="false">
      <c r="C9224" s="163" t="s">
        <v>13934</v>
      </c>
      <c r="D9224" s="163" t="s">
        <v>1553</v>
      </c>
      <c r="E9224" s="183" t="n">
        <v>0.4033</v>
      </c>
    </row>
    <row r="9225" customFormat="false" ht="16.4" hidden="false" customHeight="false" outlineLevel="0" collapsed="false">
      <c r="C9225" s="163" t="s">
        <v>5370</v>
      </c>
      <c r="D9225" s="163" t="s">
        <v>5649</v>
      </c>
      <c r="E9225" s="183" t="n">
        <v>0.4033</v>
      </c>
    </row>
    <row r="9226" customFormat="false" ht="16.4" hidden="false" customHeight="false" outlineLevel="0" collapsed="false">
      <c r="C9226" s="163" t="s">
        <v>13935</v>
      </c>
      <c r="D9226" s="163" t="s">
        <v>5649</v>
      </c>
      <c r="E9226" s="183" t="n">
        <v>0.4033</v>
      </c>
    </row>
    <row r="9227" customFormat="false" ht="16.4" hidden="false" customHeight="false" outlineLevel="0" collapsed="false">
      <c r="C9227" s="163" t="s">
        <v>13936</v>
      </c>
      <c r="D9227" s="163" t="s">
        <v>5649</v>
      </c>
      <c r="E9227" s="183" t="n">
        <v>0.4033</v>
      </c>
    </row>
    <row r="9228" customFormat="false" ht="16.4" hidden="false" customHeight="false" outlineLevel="0" collapsed="false">
      <c r="C9228" s="163" t="s">
        <v>13937</v>
      </c>
      <c r="D9228" s="163" t="s">
        <v>5649</v>
      </c>
      <c r="E9228" s="183" t="n">
        <v>0.4033</v>
      </c>
    </row>
    <row r="9229" customFormat="false" ht="16.4" hidden="false" customHeight="false" outlineLevel="0" collapsed="false">
      <c r="C9229" s="163" t="s">
        <v>13938</v>
      </c>
      <c r="D9229" s="163" t="s">
        <v>5649</v>
      </c>
      <c r="E9229" s="183" t="n">
        <v>0.4033</v>
      </c>
    </row>
    <row r="9230" customFormat="false" ht="16.4" hidden="false" customHeight="false" outlineLevel="0" collapsed="false">
      <c r="C9230" s="163" t="s">
        <v>13939</v>
      </c>
      <c r="D9230" s="163" t="s">
        <v>1557</v>
      </c>
      <c r="E9230" s="183" t="n">
        <v>0.5039</v>
      </c>
    </row>
    <row r="9231" customFormat="false" ht="16.4" hidden="false" customHeight="false" outlineLevel="0" collapsed="false">
      <c r="C9231" s="163" t="s">
        <v>227</v>
      </c>
      <c r="D9231" s="163" t="s">
        <v>349</v>
      </c>
      <c r="E9231" s="183" t="n">
        <v>0.5039</v>
      </c>
    </row>
    <row r="9232" customFormat="false" ht="16.4" hidden="false" customHeight="false" outlineLevel="0" collapsed="false">
      <c r="C9232" s="163" t="s">
        <v>5372</v>
      </c>
      <c r="D9232" s="163" t="s">
        <v>1555</v>
      </c>
      <c r="E9232" s="183" t="n">
        <v>0.5386</v>
      </c>
    </row>
    <row r="9233" customFormat="false" ht="16.4" hidden="false" customHeight="false" outlineLevel="0" collapsed="false">
      <c r="C9233" s="163" t="s">
        <v>5374</v>
      </c>
      <c r="D9233" s="163" t="s">
        <v>1559</v>
      </c>
      <c r="E9233" s="183" t="n">
        <v>0.5386</v>
      </c>
    </row>
    <row r="9234" customFormat="false" ht="16.4" hidden="false" customHeight="false" outlineLevel="0" collapsed="false">
      <c r="C9234" s="163" t="s">
        <v>5375</v>
      </c>
      <c r="D9234" s="163" t="s">
        <v>1555</v>
      </c>
      <c r="E9234" s="183" t="n">
        <v>0.5386</v>
      </c>
    </row>
    <row r="9235" customFormat="false" ht="16.4" hidden="false" customHeight="false" outlineLevel="0" collapsed="false">
      <c r="C9235" s="163" t="s">
        <v>5376</v>
      </c>
      <c r="D9235" s="163" t="s">
        <v>5649</v>
      </c>
      <c r="E9235" s="183" t="n">
        <v>0.5386</v>
      </c>
    </row>
    <row r="9236" customFormat="false" ht="16.4" hidden="false" customHeight="false" outlineLevel="0" collapsed="false">
      <c r="C9236" s="163" t="s">
        <v>13940</v>
      </c>
      <c r="D9236" s="163" t="s">
        <v>5649</v>
      </c>
      <c r="E9236" s="183" t="n">
        <v>0.5386</v>
      </c>
    </row>
    <row r="9237" customFormat="false" ht="16.4" hidden="false" customHeight="false" outlineLevel="0" collapsed="false">
      <c r="C9237" s="163" t="s">
        <v>13941</v>
      </c>
      <c r="D9237" s="163" t="s">
        <v>5649</v>
      </c>
      <c r="E9237" s="183" t="n">
        <v>0.5386</v>
      </c>
    </row>
    <row r="9238" customFormat="false" ht="16.4" hidden="false" customHeight="false" outlineLevel="0" collapsed="false">
      <c r="C9238" s="163" t="s">
        <v>5378</v>
      </c>
      <c r="D9238" s="163" t="s">
        <v>5649</v>
      </c>
      <c r="E9238" s="183" t="n">
        <v>0.5386</v>
      </c>
    </row>
    <row r="9239" customFormat="false" ht="16.4" hidden="false" customHeight="false" outlineLevel="0" collapsed="false">
      <c r="C9239" s="163" t="s">
        <v>13942</v>
      </c>
      <c r="D9239" s="163" t="s">
        <v>5649</v>
      </c>
      <c r="E9239" s="183" t="n">
        <v>0.5386</v>
      </c>
    </row>
    <row r="9240" customFormat="false" ht="16.4" hidden="false" customHeight="false" outlineLevel="0" collapsed="false">
      <c r="C9240" s="163" t="s">
        <v>5380</v>
      </c>
      <c r="D9240" s="163" t="s">
        <v>5649</v>
      </c>
      <c r="E9240" s="183" t="s">
        <v>5649</v>
      </c>
    </row>
    <row r="9241" customFormat="false" ht="16.4" hidden="false" customHeight="false" outlineLevel="0" collapsed="false">
      <c r="C9241" s="163" t="s">
        <v>13943</v>
      </c>
      <c r="D9241" s="163" t="s">
        <v>5649</v>
      </c>
      <c r="E9241" s="183" t="s">
        <v>5649</v>
      </c>
    </row>
    <row r="9242" customFormat="false" ht="16.4" hidden="false" customHeight="false" outlineLevel="0" collapsed="false">
      <c r="C9242" s="163" t="s">
        <v>5382</v>
      </c>
      <c r="D9242" s="163" t="s">
        <v>5649</v>
      </c>
      <c r="E9242" s="183" t="s">
        <v>5649</v>
      </c>
    </row>
    <row r="9243" customFormat="false" ht="16.4" hidden="false" customHeight="false" outlineLevel="0" collapsed="false">
      <c r="C9243" s="163" t="s">
        <v>13944</v>
      </c>
      <c r="D9243" s="163" t="s">
        <v>5649</v>
      </c>
      <c r="E9243" s="183" t="s">
        <v>5649</v>
      </c>
    </row>
    <row r="9244" customFormat="false" ht="16.4" hidden="false" customHeight="false" outlineLevel="0" collapsed="false">
      <c r="C9244" s="163" t="s">
        <v>13945</v>
      </c>
      <c r="D9244" s="163" t="s">
        <v>5649</v>
      </c>
      <c r="E9244" s="183" t="s">
        <v>5649</v>
      </c>
    </row>
    <row r="9245" customFormat="false" ht="16.4" hidden="false" customHeight="false" outlineLevel="0" collapsed="false">
      <c r="C9245" s="163" t="s">
        <v>13946</v>
      </c>
      <c r="D9245" s="163" t="s">
        <v>5649</v>
      </c>
      <c r="E9245" s="183" t="n">
        <v>0.4033</v>
      </c>
    </row>
    <row r="9246" customFormat="false" ht="16.4" hidden="false" customHeight="false" outlineLevel="0" collapsed="false">
      <c r="C9246" s="163" t="s">
        <v>348</v>
      </c>
      <c r="D9246" s="163" t="s">
        <v>5649</v>
      </c>
      <c r="E9246" s="183" t="n">
        <v>0.5039</v>
      </c>
    </row>
    <row r="9247" customFormat="false" ht="16.4" hidden="false" customHeight="false" outlineLevel="0" collapsed="false">
      <c r="C9247" s="163" t="s">
        <v>5384</v>
      </c>
      <c r="D9247" s="163" t="s">
        <v>5649</v>
      </c>
      <c r="E9247" s="183" t="n">
        <v>0.5386</v>
      </c>
    </row>
    <row r="9248" customFormat="false" ht="16.4" hidden="false" customHeight="false" outlineLevel="0" collapsed="false">
      <c r="C9248" s="163" t="s">
        <v>1558</v>
      </c>
      <c r="D9248" s="163" t="s">
        <v>5649</v>
      </c>
      <c r="E9248" s="183" t="n">
        <v>0.4033</v>
      </c>
    </row>
    <row r="9249" customFormat="false" ht="16.4" hidden="false" customHeight="false" outlineLevel="0" collapsed="false">
      <c r="C9249" s="163" t="s">
        <v>13947</v>
      </c>
      <c r="D9249" s="163" t="s">
        <v>5649</v>
      </c>
      <c r="E9249" s="183" t="n">
        <v>0.5386</v>
      </c>
    </row>
    <row r="9250" customFormat="false" ht="16.4" hidden="false" customHeight="false" outlineLevel="0" collapsed="false">
      <c r="C9250" s="163" t="s">
        <v>13948</v>
      </c>
      <c r="D9250" s="163" t="s">
        <v>5649</v>
      </c>
      <c r="E9250" s="183" t="s">
        <v>5649</v>
      </c>
    </row>
    <row r="9251" customFormat="false" ht="16.4" hidden="false" customHeight="false" outlineLevel="0" collapsed="false">
      <c r="C9251" s="163" t="s">
        <v>5386</v>
      </c>
      <c r="D9251" s="163" t="s">
        <v>5649</v>
      </c>
      <c r="E9251" s="183" t="s">
        <v>5649</v>
      </c>
    </row>
    <row r="9252" customFormat="false" ht="16.4" hidden="false" customHeight="false" outlineLevel="0" collapsed="false">
      <c r="C9252" s="163" t="s">
        <v>5388</v>
      </c>
      <c r="D9252" s="163" t="s">
        <v>5649</v>
      </c>
      <c r="E9252" s="183" t="s">
        <v>5649</v>
      </c>
    </row>
    <row r="9253" customFormat="false" ht="16.4" hidden="false" customHeight="false" outlineLevel="0" collapsed="false">
      <c r="C9253" s="163" t="s">
        <v>5389</v>
      </c>
      <c r="D9253" s="163" t="s">
        <v>5649</v>
      </c>
      <c r="E9253" s="183" t="s">
        <v>5649</v>
      </c>
    </row>
    <row r="9254" customFormat="false" ht="16.4" hidden="false" customHeight="false" outlineLevel="0" collapsed="false">
      <c r="C9254" s="163" t="s">
        <v>13949</v>
      </c>
      <c r="D9254" s="163" t="s">
        <v>5649</v>
      </c>
      <c r="E9254" s="183" t="s">
        <v>5649</v>
      </c>
    </row>
    <row r="9255" customFormat="false" ht="16.4" hidden="false" customHeight="false" outlineLevel="0" collapsed="false">
      <c r="C9255" s="163" t="s">
        <v>13950</v>
      </c>
      <c r="D9255" s="163" t="s">
        <v>5649</v>
      </c>
      <c r="E9255" s="183" t="s">
        <v>5649</v>
      </c>
    </row>
    <row r="9256" customFormat="false" ht="16.4" hidden="false" customHeight="false" outlineLevel="0" collapsed="false">
      <c r="C9256" s="163" t="s">
        <v>5391</v>
      </c>
      <c r="D9256" s="163" t="s">
        <v>5649</v>
      </c>
      <c r="E9256" s="183" t="s">
        <v>5649</v>
      </c>
    </row>
    <row r="9257" customFormat="false" ht="16.4" hidden="false" customHeight="false" outlineLevel="0" collapsed="false">
      <c r="C9257" s="163" t="s">
        <v>13951</v>
      </c>
      <c r="D9257" s="163" t="s">
        <v>5649</v>
      </c>
      <c r="E9257" s="183" t="s">
        <v>5649</v>
      </c>
    </row>
    <row r="9258" customFormat="false" ht="16.4" hidden="false" customHeight="false" outlineLevel="0" collapsed="false">
      <c r="C9258" s="163" t="s">
        <v>5393</v>
      </c>
      <c r="D9258" s="163" t="s">
        <v>5649</v>
      </c>
      <c r="E9258" s="183" t="s">
        <v>5649</v>
      </c>
    </row>
    <row r="9259" customFormat="false" ht="16.4" hidden="false" customHeight="false" outlineLevel="0" collapsed="false">
      <c r="C9259" s="163" t="s">
        <v>5394</v>
      </c>
      <c r="D9259" s="163" t="s">
        <v>5649</v>
      </c>
      <c r="E9259" s="183" t="s">
        <v>5649</v>
      </c>
    </row>
    <row r="9260" customFormat="false" ht="16.4" hidden="false" customHeight="false" outlineLevel="0" collapsed="false">
      <c r="C9260" s="163" t="s">
        <v>13952</v>
      </c>
      <c r="D9260" s="163" t="s">
        <v>5649</v>
      </c>
      <c r="E9260" s="183" t="s">
        <v>5649</v>
      </c>
    </row>
    <row r="9261" customFormat="false" ht="16.4" hidden="false" customHeight="false" outlineLevel="0" collapsed="false">
      <c r="C9261" s="163" t="s">
        <v>5395</v>
      </c>
      <c r="D9261" s="163" t="s">
        <v>5649</v>
      </c>
      <c r="E9261" s="183" t="s">
        <v>5649</v>
      </c>
    </row>
    <row r="9262" customFormat="false" ht="16.4" hidden="false" customHeight="false" outlineLevel="0" collapsed="false">
      <c r="C9262" s="163" t="s">
        <v>13953</v>
      </c>
      <c r="D9262" s="163" t="s">
        <v>5649</v>
      </c>
      <c r="E9262" s="183" t="s">
        <v>5649</v>
      </c>
    </row>
    <row r="9263" customFormat="false" ht="16.4" hidden="false" customHeight="false" outlineLevel="0" collapsed="false">
      <c r="C9263" s="163" t="s">
        <v>5396</v>
      </c>
      <c r="D9263" s="163" t="s">
        <v>5649</v>
      </c>
      <c r="E9263" s="183" t="s">
        <v>5649</v>
      </c>
    </row>
    <row r="9264" customFormat="false" ht="16.4" hidden="false" customHeight="false" outlineLevel="0" collapsed="false">
      <c r="C9264" s="163" t="s">
        <v>13954</v>
      </c>
      <c r="D9264" s="163" t="s">
        <v>5649</v>
      </c>
      <c r="E9264" s="183" t="s">
        <v>5649</v>
      </c>
    </row>
    <row r="9265" customFormat="false" ht="16.4" hidden="false" customHeight="false" outlineLevel="0" collapsed="false">
      <c r="C9265" s="163" t="s">
        <v>5397</v>
      </c>
      <c r="D9265" s="163" t="s">
        <v>5649</v>
      </c>
      <c r="E9265" s="183" t="s">
        <v>5649</v>
      </c>
    </row>
    <row r="9266" customFormat="false" ht="16.4" hidden="false" customHeight="false" outlineLevel="0" collapsed="false">
      <c r="C9266" s="163" t="s">
        <v>13955</v>
      </c>
      <c r="D9266" s="163" t="s">
        <v>5649</v>
      </c>
      <c r="E9266" s="183" t="s">
        <v>5649</v>
      </c>
    </row>
    <row r="9267" customFormat="false" ht="16.4" hidden="false" customHeight="false" outlineLevel="0" collapsed="false">
      <c r="C9267" s="163" t="s">
        <v>13956</v>
      </c>
      <c r="D9267" s="163" t="s">
        <v>5649</v>
      </c>
      <c r="E9267" s="183" t="s">
        <v>5649</v>
      </c>
    </row>
    <row r="9268" customFormat="false" ht="16.4" hidden="false" customHeight="false" outlineLevel="0" collapsed="false">
      <c r="C9268" s="163" t="s">
        <v>13957</v>
      </c>
      <c r="D9268" s="163" t="s">
        <v>5649</v>
      </c>
      <c r="E9268" s="183" t="s">
        <v>5649</v>
      </c>
    </row>
    <row r="9269" customFormat="false" ht="16.4" hidden="false" customHeight="false" outlineLevel="0" collapsed="false">
      <c r="C9269" s="163" t="s">
        <v>13958</v>
      </c>
      <c r="D9269" s="163" t="s">
        <v>5649</v>
      </c>
      <c r="E9269" s="183" t="s">
        <v>5649</v>
      </c>
    </row>
    <row r="9270" customFormat="false" ht="16.4" hidden="false" customHeight="false" outlineLevel="0" collapsed="false">
      <c r="C9270" s="163" t="s">
        <v>5398</v>
      </c>
      <c r="D9270" s="163" t="s">
        <v>230</v>
      </c>
      <c r="E9270" s="183" t="s">
        <v>5649</v>
      </c>
    </row>
    <row r="9271" customFormat="false" ht="16.4" hidden="false" customHeight="false" outlineLevel="0" collapsed="false">
      <c r="C9271" s="163" t="s">
        <v>13959</v>
      </c>
      <c r="D9271" s="163" t="s">
        <v>230</v>
      </c>
      <c r="E9271" s="183" t="s">
        <v>5649</v>
      </c>
    </row>
    <row r="9272" customFormat="false" ht="16.4" hidden="false" customHeight="false" outlineLevel="0" collapsed="false">
      <c r="C9272" s="163" t="s">
        <v>13960</v>
      </c>
      <c r="D9272" s="163" t="s">
        <v>230</v>
      </c>
      <c r="E9272" s="183" t="s">
        <v>5649</v>
      </c>
    </row>
    <row r="9273" customFormat="false" ht="16.4" hidden="false" customHeight="false" outlineLevel="0" collapsed="false">
      <c r="C9273" s="163" t="s">
        <v>13961</v>
      </c>
      <c r="D9273" s="163" t="s">
        <v>230</v>
      </c>
      <c r="E9273" s="183" t="s">
        <v>5649</v>
      </c>
    </row>
    <row r="9274" customFormat="false" ht="16.4" hidden="false" customHeight="false" outlineLevel="0" collapsed="false">
      <c r="C9274" s="163" t="s">
        <v>13962</v>
      </c>
      <c r="D9274" s="163" t="s">
        <v>230</v>
      </c>
      <c r="E9274" s="183" t="s">
        <v>5649</v>
      </c>
    </row>
    <row r="9275" customFormat="false" ht="16.4" hidden="false" customHeight="false" outlineLevel="0" collapsed="false">
      <c r="C9275" s="163" t="s">
        <v>13963</v>
      </c>
      <c r="D9275" s="163" t="s">
        <v>230</v>
      </c>
      <c r="E9275" s="183" t="s">
        <v>5649</v>
      </c>
    </row>
    <row r="9276" customFormat="false" ht="16.4" hidden="false" customHeight="false" outlineLevel="0" collapsed="false">
      <c r="C9276" s="163" t="s">
        <v>13964</v>
      </c>
      <c r="D9276" s="163" t="s">
        <v>230</v>
      </c>
      <c r="E9276" s="183" t="s">
        <v>5649</v>
      </c>
    </row>
    <row r="9277" customFormat="false" ht="16.4" hidden="false" customHeight="false" outlineLevel="0" collapsed="false">
      <c r="C9277" s="163" t="s">
        <v>13965</v>
      </c>
      <c r="D9277" s="163" t="s">
        <v>230</v>
      </c>
      <c r="E9277" s="183" t="s">
        <v>5649</v>
      </c>
    </row>
    <row r="9278" customFormat="false" ht="16.4" hidden="false" customHeight="false" outlineLevel="0" collapsed="false">
      <c r="C9278" s="163" t="s">
        <v>13966</v>
      </c>
      <c r="D9278" s="163" t="s">
        <v>230</v>
      </c>
      <c r="E9278" s="183" t="s">
        <v>5649</v>
      </c>
    </row>
    <row r="9279" customFormat="false" ht="16.4" hidden="false" customHeight="false" outlineLevel="0" collapsed="false">
      <c r="C9279" s="163" t="s">
        <v>13967</v>
      </c>
      <c r="D9279" s="163" t="s">
        <v>230</v>
      </c>
      <c r="E9279" s="183" t="s">
        <v>5649</v>
      </c>
    </row>
    <row r="9280" customFormat="false" ht="16.4" hidden="false" customHeight="false" outlineLevel="0" collapsed="false">
      <c r="C9280" s="163" t="s">
        <v>13968</v>
      </c>
      <c r="D9280" s="163" t="s">
        <v>230</v>
      </c>
      <c r="E9280" s="183" t="s">
        <v>5649</v>
      </c>
    </row>
    <row r="9281" customFormat="false" ht="16.4" hidden="false" customHeight="false" outlineLevel="0" collapsed="false">
      <c r="C9281" s="163" t="s">
        <v>13969</v>
      </c>
      <c r="D9281" s="163" t="s">
        <v>230</v>
      </c>
      <c r="E9281" s="183" t="s">
        <v>5649</v>
      </c>
    </row>
    <row r="9282" customFormat="false" ht="16.4" hidden="false" customHeight="false" outlineLevel="0" collapsed="false">
      <c r="C9282" s="163" t="s">
        <v>13970</v>
      </c>
      <c r="D9282" s="163" t="s">
        <v>696</v>
      </c>
      <c r="E9282" s="183" t="s">
        <v>5649</v>
      </c>
    </row>
    <row r="9283" customFormat="false" ht="16.4" hidden="false" customHeight="false" outlineLevel="0" collapsed="false">
      <c r="C9283" s="163" t="s">
        <v>13971</v>
      </c>
      <c r="D9283" s="163" t="s">
        <v>696</v>
      </c>
      <c r="E9283" s="183" t="s">
        <v>5649</v>
      </c>
    </row>
    <row r="9284" customFormat="false" ht="16.4" hidden="false" customHeight="false" outlineLevel="0" collapsed="false">
      <c r="C9284" s="163" t="s">
        <v>13972</v>
      </c>
      <c r="D9284" s="163" t="s">
        <v>696</v>
      </c>
      <c r="E9284" s="183" t="s">
        <v>5649</v>
      </c>
    </row>
    <row r="9285" customFormat="false" ht="16.4" hidden="false" customHeight="false" outlineLevel="0" collapsed="false">
      <c r="C9285" s="163" t="s">
        <v>5400</v>
      </c>
      <c r="D9285" s="163" t="s">
        <v>232</v>
      </c>
      <c r="E9285" s="183" t="n">
        <v>0.5039</v>
      </c>
    </row>
    <row r="9286" customFormat="false" ht="16.4" hidden="false" customHeight="false" outlineLevel="0" collapsed="false">
      <c r="C9286" s="163" t="s">
        <v>5402</v>
      </c>
      <c r="D9286" s="163" t="s">
        <v>232</v>
      </c>
      <c r="E9286" s="183" t="n">
        <v>0.5039</v>
      </c>
    </row>
    <row r="9287" customFormat="false" ht="16.4" hidden="false" customHeight="false" outlineLevel="0" collapsed="false">
      <c r="C9287" s="163" t="s">
        <v>5404</v>
      </c>
      <c r="D9287" s="163" t="s">
        <v>232</v>
      </c>
      <c r="E9287" s="183" t="n">
        <v>0.5039</v>
      </c>
    </row>
    <row r="9288" customFormat="false" ht="16.4" hidden="false" customHeight="false" outlineLevel="0" collapsed="false">
      <c r="C9288" s="163" t="s">
        <v>5406</v>
      </c>
      <c r="D9288" s="163" t="s">
        <v>232</v>
      </c>
      <c r="E9288" s="183" t="n">
        <v>0.5039</v>
      </c>
    </row>
    <row r="9289" customFormat="false" ht="16.4" hidden="false" customHeight="false" outlineLevel="0" collapsed="false">
      <c r="C9289" s="163" t="s">
        <v>5407</v>
      </c>
      <c r="D9289" s="163" t="s">
        <v>232</v>
      </c>
      <c r="E9289" s="183" t="n">
        <v>0.5039</v>
      </c>
    </row>
    <row r="9290" customFormat="false" ht="16.4" hidden="false" customHeight="false" outlineLevel="0" collapsed="false">
      <c r="C9290" s="163" t="s">
        <v>5409</v>
      </c>
      <c r="D9290" s="163" t="s">
        <v>232</v>
      </c>
      <c r="E9290" s="183" t="n">
        <v>0.5039</v>
      </c>
    </row>
    <row r="9291" customFormat="false" ht="16.4" hidden="false" customHeight="false" outlineLevel="0" collapsed="false">
      <c r="C9291" s="163" t="s">
        <v>5410</v>
      </c>
      <c r="D9291" s="163" t="s">
        <v>232</v>
      </c>
      <c r="E9291" s="183" t="n">
        <v>0.5039</v>
      </c>
    </row>
    <row r="9292" customFormat="false" ht="16.4" hidden="false" customHeight="false" outlineLevel="0" collapsed="false">
      <c r="C9292" s="163" t="s">
        <v>5411</v>
      </c>
      <c r="D9292" s="163" t="s">
        <v>232</v>
      </c>
      <c r="E9292" s="183" t="n">
        <v>0.5039</v>
      </c>
    </row>
    <row r="9293" customFormat="false" ht="16.4" hidden="false" customHeight="false" outlineLevel="0" collapsed="false">
      <c r="C9293" s="163" t="s">
        <v>5412</v>
      </c>
      <c r="D9293" s="163" t="s">
        <v>696</v>
      </c>
      <c r="E9293" s="183" t="n">
        <v>0.5039</v>
      </c>
    </row>
    <row r="9294" customFormat="false" ht="16.4" hidden="false" customHeight="false" outlineLevel="0" collapsed="false">
      <c r="C9294" s="163" t="s">
        <v>5413</v>
      </c>
      <c r="D9294" s="163" t="s">
        <v>696</v>
      </c>
      <c r="E9294" s="183" t="n">
        <v>0.5039</v>
      </c>
    </row>
    <row r="9295" customFormat="false" ht="16.4" hidden="false" customHeight="false" outlineLevel="0" collapsed="false">
      <c r="C9295" s="163" t="s">
        <v>5415</v>
      </c>
      <c r="D9295" s="163" t="s">
        <v>696</v>
      </c>
      <c r="E9295" s="183" t="n">
        <v>0.5039</v>
      </c>
    </row>
    <row r="9296" customFormat="false" ht="16.4" hidden="false" customHeight="false" outlineLevel="0" collapsed="false">
      <c r="C9296" s="163" t="s">
        <v>5416</v>
      </c>
      <c r="D9296" s="163" t="s">
        <v>696</v>
      </c>
      <c r="E9296" s="183" t="n">
        <v>0.5039</v>
      </c>
    </row>
    <row r="9297" customFormat="false" ht="16.4" hidden="false" customHeight="false" outlineLevel="0" collapsed="false">
      <c r="C9297" s="163" t="s">
        <v>13973</v>
      </c>
      <c r="D9297" s="163" t="s">
        <v>235</v>
      </c>
      <c r="E9297" s="183" t="n">
        <v>0.4208</v>
      </c>
    </row>
    <row r="9298" customFormat="false" ht="16.4" hidden="false" customHeight="false" outlineLevel="0" collapsed="false">
      <c r="C9298" s="163" t="s">
        <v>13974</v>
      </c>
      <c r="D9298" s="163" t="s">
        <v>237</v>
      </c>
      <c r="E9298" s="183" t="n">
        <v>0.4208</v>
      </c>
    </row>
    <row r="9299" customFormat="false" ht="16.4" hidden="false" customHeight="false" outlineLevel="0" collapsed="false">
      <c r="C9299" s="163" t="s">
        <v>13975</v>
      </c>
      <c r="D9299" s="163" t="s">
        <v>698</v>
      </c>
      <c r="E9299" s="183" t="n">
        <v>0.4208</v>
      </c>
    </row>
    <row r="9300" customFormat="false" ht="16.4" hidden="false" customHeight="false" outlineLevel="0" collapsed="false">
      <c r="C9300" s="163" t="s">
        <v>13976</v>
      </c>
      <c r="D9300" s="163" t="s">
        <v>698</v>
      </c>
      <c r="E9300" s="183" t="n">
        <v>0.5039</v>
      </c>
    </row>
    <row r="9301" customFormat="false" ht="16.4" hidden="false" customHeight="false" outlineLevel="0" collapsed="false">
      <c r="C9301" s="163" t="s">
        <v>13977</v>
      </c>
      <c r="D9301" s="163" t="s">
        <v>239</v>
      </c>
      <c r="E9301" s="183" t="n">
        <v>0.5039</v>
      </c>
    </row>
    <row r="9302" customFormat="false" ht="16.4" hidden="false" customHeight="false" outlineLevel="0" collapsed="false">
      <c r="C9302" s="163" t="s">
        <v>13978</v>
      </c>
      <c r="D9302" s="163" t="s">
        <v>239</v>
      </c>
      <c r="E9302" s="183" t="n">
        <v>0.5039</v>
      </c>
    </row>
    <row r="9303" customFormat="false" ht="16.4" hidden="false" customHeight="false" outlineLevel="0" collapsed="false">
      <c r="C9303" s="163" t="s">
        <v>13979</v>
      </c>
      <c r="D9303" s="163" t="s">
        <v>232</v>
      </c>
      <c r="E9303" s="183" t="n">
        <v>0.5039</v>
      </c>
    </row>
    <row r="9304" customFormat="false" ht="16.4" hidden="false" customHeight="false" outlineLevel="0" collapsed="false">
      <c r="C9304" s="163" t="s">
        <v>13980</v>
      </c>
      <c r="D9304" s="163" t="s">
        <v>232</v>
      </c>
      <c r="E9304" s="183" t="n">
        <v>0.5039</v>
      </c>
    </row>
    <row r="9305" customFormat="false" ht="16.4" hidden="false" customHeight="false" outlineLevel="0" collapsed="false">
      <c r="C9305" s="163" t="s">
        <v>13981</v>
      </c>
      <c r="D9305" s="163" t="s">
        <v>232</v>
      </c>
      <c r="E9305" s="183" t="n">
        <v>0.5039</v>
      </c>
    </row>
    <row r="9306" customFormat="false" ht="16.4" hidden="false" customHeight="false" outlineLevel="0" collapsed="false">
      <c r="C9306" s="163" t="s">
        <v>13982</v>
      </c>
      <c r="D9306" s="163" t="s">
        <v>232</v>
      </c>
      <c r="E9306" s="183" t="n">
        <v>0.5039</v>
      </c>
    </row>
    <row r="9307" customFormat="false" ht="16.4" hidden="false" customHeight="false" outlineLevel="0" collapsed="false">
      <c r="C9307" s="163" t="s">
        <v>13983</v>
      </c>
      <c r="D9307" s="163" t="s">
        <v>698</v>
      </c>
      <c r="E9307" s="183" t="n">
        <v>0.5039</v>
      </c>
    </row>
    <row r="9308" customFormat="false" ht="16.4" hidden="false" customHeight="false" outlineLevel="0" collapsed="false">
      <c r="C9308" s="163" t="s">
        <v>13984</v>
      </c>
      <c r="D9308" s="163" t="s">
        <v>698</v>
      </c>
      <c r="E9308" s="183" t="n">
        <v>0.4208</v>
      </c>
    </row>
    <row r="9309" customFormat="false" ht="16.4" hidden="false" customHeight="false" outlineLevel="0" collapsed="false">
      <c r="C9309" s="163" t="s">
        <v>13985</v>
      </c>
      <c r="D9309" s="163" t="s">
        <v>698</v>
      </c>
      <c r="E9309" s="183" t="n">
        <v>0.4208</v>
      </c>
    </row>
    <row r="9310" customFormat="false" ht="16.4" hidden="false" customHeight="false" outlineLevel="0" collapsed="false">
      <c r="C9310" s="163" t="s">
        <v>13986</v>
      </c>
      <c r="D9310" s="163" t="s">
        <v>698</v>
      </c>
      <c r="E9310" s="183" t="n">
        <v>0.4208</v>
      </c>
    </row>
    <row r="9311" customFormat="false" ht="16.4" hidden="false" customHeight="false" outlineLevel="0" collapsed="false">
      <c r="C9311" s="163" t="s">
        <v>13987</v>
      </c>
      <c r="D9311" s="163" t="s">
        <v>698</v>
      </c>
      <c r="E9311" s="183" t="n">
        <v>0.4208</v>
      </c>
    </row>
    <row r="9312" customFormat="false" ht="16.4" hidden="false" customHeight="false" outlineLevel="0" collapsed="false">
      <c r="C9312" s="163" t="s">
        <v>234</v>
      </c>
      <c r="D9312" s="163" t="s">
        <v>698</v>
      </c>
      <c r="E9312" s="183" t="n">
        <v>0.5039</v>
      </c>
    </row>
    <row r="9313" customFormat="false" ht="16.4" hidden="false" customHeight="false" outlineLevel="0" collapsed="false">
      <c r="C9313" s="163" t="s">
        <v>236</v>
      </c>
      <c r="D9313" s="163" t="s">
        <v>698</v>
      </c>
      <c r="E9313" s="183" t="n">
        <v>0.5039</v>
      </c>
    </row>
    <row r="9314" customFormat="false" ht="16.4" hidden="false" customHeight="false" outlineLevel="0" collapsed="false">
      <c r="C9314" s="163" t="s">
        <v>13988</v>
      </c>
      <c r="D9314" s="163" t="s">
        <v>698</v>
      </c>
      <c r="E9314" s="183" t="n">
        <v>0.4208</v>
      </c>
    </row>
    <row r="9315" customFormat="false" ht="16.4" hidden="false" customHeight="false" outlineLevel="0" collapsed="false">
      <c r="C9315" s="163" t="s">
        <v>13989</v>
      </c>
      <c r="D9315" s="163" t="s">
        <v>698</v>
      </c>
      <c r="E9315" s="183" t="n">
        <v>0.4208</v>
      </c>
    </row>
    <row r="9316" customFormat="false" ht="16.4" hidden="false" customHeight="false" outlineLevel="0" collapsed="false">
      <c r="C9316" s="163" t="s">
        <v>13990</v>
      </c>
      <c r="D9316" s="163" t="s">
        <v>698</v>
      </c>
      <c r="E9316" s="183" t="n">
        <v>0.5039</v>
      </c>
    </row>
    <row r="9317" customFormat="false" ht="16.4" hidden="false" customHeight="false" outlineLevel="0" collapsed="false">
      <c r="C9317" s="163" t="s">
        <v>13991</v>
      </c>
      <c r="D9317" s="163" t="s">
        <v>698</v>
      </c>
      <c r="E9317" s="183" t="n">
        <v>0.5039</v>
      </c>
    </row>
    <row r="9318" customFormat="false" ht="16.4" hidden="false" customHeight="false" outlineLevel="0" collapsed="false">
      <c r="C9318" s="163" t="s">
        <v>5417</v>
      </c>
      <c r="D9318" s="163" t="s">
        <v>5649</v>
      </c>
      <c r="E9318" s="183" t="n">
        <v>0.5039</v>
      </c>
    </row>
    <row r="9319" customFormat="false" ht="16.4" hidden="false" customHeight="false" outlineLevel="0" collapsed="false">
      <c r="C9319" s="163" t="s">
        <v>5419</v>
      </c>
      <c r="D9319" s="163" t="s">
        <v>5649</v>
      </c>
      <c r="E9319" s="183" t="n">
        <v>0.5039</v>
      </c>
    </row>
    <row r="9320" customFormat="false" ht="16.4" hidden="false" customHeight="false" outlineLevel="0" collapsed="false">
      <c r="C9320" s="163" t="s">
        <v>5421</v>
      </c>
      <c r="D9320" s="163" t="s">
        <v>5649</v>
      </c>
      <c r="E9320" s="183" t="n">
        <v>0.5039</v>
      </c>
    </row>
    <row r="9321" customFormat="false" ht="16.4" hidden="false" customHeight="false" outlineLevel="0" collapsed="false">
      <c r="C9321" s="163" t="s">
        <v>5423</v>
      </c>
      <c r="D9321" s="163" t="s">
        <v>5649</v>
      </c>
      <c r="E9321" s="183" t="n">
        <v>0.5039</v>
      </c>
    </row>
    <row r="9322" customFormat="false" ht="16.4" hidden="false" customHeight="false" outlineLevel="0" collapsed="false">
      <c r="C9322" s="163" t="s">
        <v>13992</v>
      </c>
      <c r="D9322" s="163" t="s">
        <v>5649</v>
      </c>
      <c r="E9322" s="183" t="n">
        <v>0.4208</v>
      </c>
    </row>
    <row r="9323" customFormat="false" ht="16.4" hidden="false" customHeight="false" outlineLevel="0" collapsed="false">
      <c r="C9323" s="163" t="s">
        <v>13993</v>
      </c>
      <c r="D9323" s="163" t="s">
        <v>5649</v>
      </c>
      <c r="E9323" s="183" t="n">
        <v>0.4208</v>
      </c>
    </row>
    <row r="9324" customFormat="false" ht="16.4" hidden="false" customHeight="false" outlineLevel="0" collapsed="false">
      <c r="C9324" s="163" t="s">
        <v>13994</v>
      </c>
      <c r="D9324" s="163" t="s">
        <v>5649</v>
      </c>
      <c r="E9324" s="183" t="n">
        <v>0.4208</v>
      </c>
    </row>
    <row r="9325" customFormat="false" ht="16.4" hidden="false" customHeight="false" outlineLevel="0" collapsed="false">
      <c r="C9325" s="163" t="s">
        <v>13995</v>
      </c>
      <c r="D9325" s="163" t="s">
        <v>241</v>
      </c>
      <c r="E9325" s="183" t="n">
        <v>0.4208</v>
      </c>
    </row>
    <row r="9326" customFormat="false" ht="16.4" hidden="false" customHeight="false" outlineLevel="0" collapsed="false">
      <c r="C9326" s="163" t="s">
        <v>13996</v>
      </c>
      <c r="D9326" s="163" t="s">
        <v>241</v>
      </c>
      <c r="E9326" s="183" t="n">
        <v>0.4208</v>
      </c>
    </row>
    <row r="9327" customFormat="false" ht="16.4" hidden="false" customHeight="false" outlineLevel="0" collapsed="false">
      <c r="C9327" s="163" t="s">
        <v>13997</v>
      </c>
      <c r="D9327" s="163" t="s">
        <v>241</v>
      </c>
      <c r="E9327" s="183" t="n">
        <v>0.4208</v>
      </c>
    </row>
    <row r="9328" customFormat="false" ht="16.4" hidden="false" customHeight="false" outlineLevel="0" collapsed="false">
      <c r="C9328" s="163" t="s">
        <v>13998</v>
      </c>
      <c r="D9328" s="163" t="s">
        <v>241</v>
      </c>
      <c r="E9328" s="183" t="n">
        <v>0.4208</v>
      </c>
    </row>
    <row r="9329" customFormat="false" ht="16.4" hidden="false" customHeight="false" outlineLevel="0" collapsed="false">
      <c r="C9329" s="163" t="s">
        <v>5424</v>
      </c>
      <c r="D9329" s="163" t="s">
        <v>243</v>
      </c>
      <c r="E9329" s="183" t="n">
        <v>0.4208</v>
      </c>
    </row>
    <row r="9330" customFormat="false" ht="16.4" hidden="false" customHeight="false" outlineLevel="0" collapsed="false">
      <c r="C9330" s="163" t="s">
        <v>13999</v>
      </c>
      <c r="D9330" s="163" t="s">
        <v>243</v>
      </c>
      <c r="E9330" s="183" t="n">
        <v>0.4208</v>
      </c>
    </row>
    <row r="9331" customFormat="false" ht="16.4" hidden="false" customHeight="false" outlineLevel="0" collapsed="false">
      <c r="C9331" s="163" t="s">
        <v>14000</v>
      </c>
      <c r="D9331" s="163" t="s">
        <v>245</v>
      </c>
      <c r="E9331" s="183" t="n">
        <v>0.4208</v>
      </c>
    </row>
    <row r="9332" customFormat="false" ht="16.4" hidden="false" customHeight="false" outlineLevel="0" collapsed="false">
      <c r="C9332" s="163" t="s">
        <v>14001</v>
      </c>
      <c r="D9332" s="163" t="s">
        <v>245</v>
      </c>
      <c r="E9332" s="183" t="n">
        <v>0.4208</v>
      </c>
    </row>
    <row r="9333" customFormat="false" ht="16.4" hidden="false" customHeight="false" outlineLevel="0" collapsed="false">
      <c r="C9333" s="163" t="s">
        <v>5426</v>
      </c>
      <c r="D9333" s="163" t="s">
        <v>245</v>
      </c>
      <c r="E9333" s="183" t="s">
        <v>5649</v>
      </c>
    </row>
    <row r="9334" customFormat="false" ht="16.4" hidden="false" customHeight="false" outlineLevel="0" collapsed="false">
      <c r="C9334" s="163" t="s">
        <v>5428</v>
      </c>
      <c r="D9334" s="163" t="s">
        <v>245</v>
      </c>
      <c r="E9334" s="183" t="s">
        <v>5649</v>
      </c>
    </row>
    <row r="9335" customFormat="false" ht="16.4" hidden="false" customHeight="false" outlineLevel="0" collapsed="false">
      <c r="C9335" s="163" t="s">
        <v>5429</v>
      </c>
      <c r="D9335" s="163" t="s">
        <v>245</v>
      </c>
      <c r="E9335" s="183" t="s">
        <v>5649</v>
      </c>
    </row>
    <row r="9336" customFormat="false" ht="16.4" hidden="false" customHeight="false" outlineLevel="0" collapsed="false">
      <c r="C9336" s="163" t="s">
        <v>5431</v>
      </c>
      <c r="D9336" s="163" t="s">
        <v>496</v>
      </c>
      <c r="E9336" s="183" t="s">
        <v>5649</v>
      </c>
    </row>
    <row r="9337" customFormat="false" ht="16.4" hidden="false" customHeight="false" outlineLevel="0" collapsed="false">
      <c r="C9337" s="163" t="s">
        <v>14002</v>
      </c>
      <c r="D9337" s="163" t="s">
        <v>496</v>
      </c>
      <c r="E9337" s="183" t="s">
        <v>5649</v>
      </c>
    </row>
    <row r="9338" customFormat="false" ht="16.4" hidden="false" customHeight="false" outlineLevel="0" collapsed="false">
      <c r="C9338" s="163" t="s">
        <v>14003</v>
      </c>
      <c r="D9338" s="163" t="s">
        <v>496</v>
      </c>
      <c r="E9338" s="183" t="s">
        <v>5649</v>
      </c>
    </row>
    <row r="9339" customFormat="false" ht="16.4" hidden="false" customHeight="false" outlineLevel="0" collapsed="false">
      <c r="C9339" s="163" t="s">
        <v>14004</v>
      </c>
      <c r="D9339" s="163" t="s">
        <v>496</v>
      </c>
      <c r="E9339" s="183" t="s">
        <v>5649</v>
      </c>
    </row>
    <row r="9340" customFormat="false" ht="16.4" hidden="false" customHeight="false" outlineLevel="0" collapsed="false">
      <c r="C9340" s="163" t="s">
        <v>14005</v>
      </c>
      <c r="D9340" s="163" t="s">
        <v>496</v>
      </c>
      <c r="E9340" s="183" t="n">
        <v>0.5039</v>
      </c>
    </row>
    <row r="9341" customFormat="false" ht="16.4" hidden="false" customHeight="false" outlineLevel="0" collapsed="false">
      <c r="C9341" s="163" t="s">
        <v>5433</v>
      </c>
      <c r="D9341" s="163" t="s">
        <v>496</v>
      </c>
      <c r="E9341" s="183" t="n">
        <v>0.5039</v>
      </c>
    </row>
    <row r="9342" customFormat="false" ht="16.4" hidden="false" customHeight="false" outlineLevel="0" collapsed="false">
      <c r="C9342" s="163" t="s">
        <v>14006</v>
      </c>
      <c r="D9342" s="163" t="s">
        <v>496</v>
      </c>
      <c r="E9342" s="183" t="n">
        <v>0.5039</v>
      </c>
    </row>
    <row r="9343" customFormat="false" ht="16.4" hidden="false" customHeight="false" outlineLevel="0" collapsed="false">
      <c r="C9343" s="163" t="s">
        <v>14007</v>
      </c>
      <c r="D9343" s="163" t="s">
        <v>496</v>
      </c>
      <c r="E9343" s="183" t="n">
        <v>0.5039</v>
      </c>
    </row>
    <row r="9344" customFormat="false" ht="16.4" hidden="false" customHeight="false" outlineLevel="0" collapsed="false">
      <c r="C9344" s="163" t="s">
        <v>14008</v>
      </c>
      <c r="D9344" s="163" t="s">
        <v>496</v>
      </c>
      <c r="E9344" s="183" t="n">
        <v>0.5039</v>
      </c>
    </row>
    <row r="9345" customFormat="false" ht="16.4" hidden="false" customHeight="false" outlineLevel="0" collapsed="false">
      <c r="C9345" s="163" t="s">
        <v>14009</v>
      </c>
      <c r="D9345" s="163" t="s">
        <v>496</v>
      </c>
      <c r="E9345" s="183" t="n">
        <v>0.5039</v>
      </c>
    </row>
    <row r="9346" customFormat="false" ht="16.4" hidden="false" customHeight="false" outlineLevel="0" collapsed="false">
      <c r="C9346" s="163" t="s">
        <v>14010</v>
      </c>
      <c r="D9346" s="163" t="s">
        <v>496</v>
      </c>
      <c r="E9346" s="183" t="n">
        <v>0.5039</v>
      </c>
    </row>
    <row r="9347" customFormat="false" ht="16.4" hidden="false" customHeight="false" outlineLevel="0" collapsed="false">
      <c r="C9347" s="163" t="s">
        <v>14011</v>
      </c>
      <c r="D9347" s="163" t="s">
        <v>496</v>
      </c>
      <c r="E9347" s="183" t="n">
        <v>0.5039</v>
      </c>
    </row>
    <row r="9348" customFormat="false" ht="16.4" hidden="false" customHeight="false" outlineLevel="0" collapsed="false">
      <c r="C9348" s="163" t="s">
        <v>14012</v>
      </c>
      <c r="D9348" s="163" t="s">
        <v>496</v>
      </c>
      <c r="E9348" s="183" t="n">
        <v>0.5039</v>
      </c>
    </row>
    <row r="9349" customFormat="false" ht="16.4" hidden="false" customHeight="false" outlineLevel="0" collapsed="false">
      <c r="C9349" s="163" t="s">
        <v>14013</v>
      </c>
      <c r="D9349" s="163" t="s">
        <v>496</v>
      </c>
      <c r="E9349" s="183" t="n">
        <v>0.5039</v>
      </c>
    </row>
    <row r="9350" customFormat="false" ht="16.4" hidden="false" customHeight="false" outlineLevel="0" collapsed="false">
      <c r="C9350" s="163" t="s">
        <v>14014</v>
      </c>
      <c r="D9350" s="163" t="s">
        <v>496</v>
      </c>
      <c r="E9350" s="183" t="n">
        <v>0.5039</v>
      </c>
    </row>
    <row r="9351" customFormat="false" ht="16.4" hidden="false" customHeight="false" outlineLevel="0" collapsed="false">
      <c r="C9351" s="163" t="s">
        <v>14015</v>
      </c>
      <c r="D9351" s="163" t="s">
        <v>496</v>
      </c>
      <c r="E9351" s="183" t="n">
        <v>0.6619</v>
      </c>
    </row>
    <row r="9352" customFormat="false" ht="16.4" hidden="false" customHeight="false" outlineLevel="0" collapsed="false">
      <c r="C9352" s="163" t="s">
        <v>14016</v>
      </c>
      <c r="D9352" s="163" t="s">
        <v>496</v>
      </c>
      <c r="E9352" s="183" t="n">
        <v>0.6619</v>
      </c>
    </row>
    <row r="9353" customFormat="false" ht="16.4" hidden="false" customHeight="false" outlineLevel="0" collapsed="false">
      <c r="C9353" s="163" t="s">
        <v>14017</v>
      </c>
      <c r="D9353" s="163" t="s">
        <v>496</v>
      </c>
      <c r="E9353" s="183" t="n">
        <v>0.6619</v>
      </c>
    </row>
    <row r="9354" customFormat="false" ht="16.4" hidden="false" customHeight="false" outlineLevel="0" collapsed="false">
      <c r="C9354" s="163" t="s">
        <v>14018</v>
      </c>
      <c r="D9354" s="163" t="s">
        <v>496</v>
      </c>
      <c r="E9354" s="183" t="n">
        <v>0.6619</v>
      </c>
    </row>
    <row r="9355" customFormat="false" ht="16.4" hidden="false" customHeight="false" outlineLevel="0" collapsed="false">
      <c r="C9355" s="163" t="s">
        <v>14019</v>
      </c>
      <c r="D9355" s="163" t="s">
        <v>496</v>
      </c>
      <c r="E9355" s="183" t="n">
        <v>0.6619</v>
      </c>
    </row>
    <row r="9356" customFormat="false" ht="16.4" hidden="false" customHeight="false" outlineLevel="0" collapsed="false">
      <c r="C9356" s="163" t="s">
        <v>14020</v>
      </c>
      <c r="D9356" s="163" t="s">
        <v>496</v>
      </c>
      <c r="E9356" s="183" t="n">
        <v>0.6619</v>
      </c>
    </row>
    <row r="9357" customFormat="false" ht="16.4" hidden="false" customHeight="false" outlineLevel="0" collapsed="false">
      <c r="C9357" s="163" t="s">
        <v>14021</v>
      </c>
      <c r="D9357" s="163" t="s">
        <v>496</v>
      </c>
      <c r="E9357" s="183" t="n">
        <v>0.6619</v>
      </c>
    </row>
    <row r="9358" customFormat="false" ht="16.4" hidden="false" customHeight="false" outlineLevel="0" collapsed="false">
      <c r="C9358" s="163" t="s">
        <v>14022</v>
      </c>
      <c r="D9358" s="163" t="s">
        <v>499</v>
      </c>
      <c r="E9358" s="183" t="n">
        <v>0.6619</v>
      </c>
    </row>
    <row r="9359" customFormat="false" ht="16.4" hidden="false" customHeight="false" outlineLevel="0" collapsed="false">
      <c r="C9359" s="163" t="s">
        <v>14023</v>
      </c>
      <c r="D9359" s="163" t="s">
        <v>499</v>
      </c>
      <c r="E9359" s="183" t="n">
        <v>0.6619</v>
      </c>
    </row>
    <row r="9360" customFormat="false" ht="16.4" hidden="false" customHeight="false" outlineLevel="0" collapsed="false">
      <c r="C9360" s="163" t="s">
        <v>14024</v>
      </c>
      <c r="D9360" s="163" t="s">
        <v>499</v>
      </c>
      <c r="E9360" s="183" t="n">
        <v>0.6619</v>
      </c>
    </row>
    <row r="9361" customFormat="false" ht="16.4" hidden="false" customHeight="false" outlineLevel="0" collapsed="false">
      <c r="C9361" s="163" t="s">
        <v>14025</v>
      </c>
      <c r="D9361" s="163" t="s">
        <v>499</v>
      </c>
      <c r="E9361" s="183" t="n">
        <v>0.6619</v>
      </c>
    </row>
    <row r="9362" customFormat="false" ht="16.4" hidden="false" customHeight="false" outlineLevel="0" collapsed="false">
      <c r="C9362" s="163" t="s">
        <v>14026</v>
      </c>
      <c r="D9362" s="163" t="s">
        <v>499</v>
      </c>
      <c r="E9362" s="183" t="n">
        <v>0.6619</v>
      </c>
    </row>
    <row r="9363" customFormat="false" ht="16.4" hidden="false" customHeight="false" outlineLevel="0" collapsed="false">
      <c r="C9363" s="163" t="s">
        <v>14027</v>
      </c>
      <c r="D9363" s="163" t="s">
        <v>499</v>
      </c>
      <c r="E9363" s="183" t="n">
        <v>0.6619</v>
      </c>
    </row>
    <row r="9364" customFormat="false" ht="16.4" hidden="false" customHeight="false" outlineLevel="0" collapsed="false">
      <c r="C9364" s="163" t="s">
        <v>14028</v>
      </c>
      <c r="D9364" s="163" t="s">
        <v>499</v>
      </c>
      <c r="E9364" s="183" t="n">
        <v>0.6619</v>
      </c>
    </row>
    <row r="9365" customFormat="false" ht="16.4" hidden="false" customHeight="false" outlineLevel="0" collapsed="false">
      <c r="C9365" s="163" t="s">
        <v>14029</v>
      </c>
      <c r="D9365" s="163" t="s">
        <v>499</v>
      </c>
      <c r="E9365" s="183" t="n">
        <v>0.6619</v>
      </c>
    </row>
    <row r="9366" customFormat="false" ht="16.4" hidden="false" customHeight="false" outlineLevel="0" collapsed="false">
      <c r="C9366" s="163" t="s">
        <v>14030</v>
      </c>
      <c r="D9366" s="163" t="s">
        <v>499</v>
      </c>
      <c r="E9366" s="183" t="n">
        <v>0.6619</v>
      </c>
    </row>
    <row r="9367" customFormat="false" ht="16.4" hidden="false" customHeight="false" outlineLevel="0" collapsed="false">
      <c r="C9367" s="163" t="s">
        <v>14031</v>
      </c>
      <c r="D9367" s="163" t="s">
        <v>499</v>
      </c>
      <c r="E9367" s="183" t="n">
        <v>0.6619</v>
      </c>
    </row>
    <row r="9368" customFormat="false" ht="16.4" hidden="false" customHeight="false" outlineLevel="0" collapsed="false">
      <c r="C9368" s="71" t="s">
        <v>14032</v>
      </c>
      <c r="E9368" s="211" t="n">
        <v>0.5039</v>
      </c>
    </row>
    <row r="9369" customFormat="false" ht="16.4" hidden="false" customHeight="false" outlineLevel="0" collapsed="false">
      <c r="C9369" s="163" t="s">
        <v>14033</v>
      </c>
      <c r="D9369" s="163" t="s">
        <v>499</v>
      </c>
      <c r="E9369" s="183" t="n">
        <v>0.6619</v>
      </c>
    </row>
    <row r="9370" customFormat="false" ht="16.4" hidden="false" customHeight="false" outlineLevel="0" collapsed="false">
      <c r="C9370" s="163" t="s">
        <v>14034</v>
      </c>
      <c r="D9370" s="163" t="s">
        <v>499</v>
      </c>
      <c r="E9370" s="183" t="n">
        <v>0.6619</v>
      </c>
    </row>
    <row r="9371" customFormat="false" ht="16.4" hidden="false" customHeight="false" outlineLevel="0" collapsed="false">
      <c r="C9371" s="163" t="s">
        <v>14035</v>
      </c>
      <c r="D9371" s="163" t="s">
        <v>499</v>
      </c>
      <c r="E9371" s="183" t="n">
        <v>0.6619</v>
      </c>
    </row>
    <row r="9372" customFormat="false" ht="16.4" hidden="false" customHeight="false" outlineLevel="0" collapsed="false">
      <c r="C9372" s="163" t="s">
        <v>14036</v>
      </c>
      <c r="D9372" s="163" t="s">
        <v>499</v>
      </c>
      <c r="E9372" s="183" t="n">
        <v>0.6619</v>
      </c>
    </row>
    <row r="9373" customFormat="false" ht="16.4" hidden="false" customHeight="false" outlineLevel="0" collapsed="false">
      <c r="C9373" s="163" t="s">
        <v>14037</v>
      </c>
      <c r="D9373" s="163" t="s">
        <v>499</v>
      </c>
      <c r="E9373" s="183" t="n">
        <v>0.6619</v>
      </c>
    </row>
    <row r="9374" customFormat="false" ht="16.4" hidden="false" customHeight="false" outlineLevel="0" collapsed="false">
      <c r="C9374" s="163" t="s">
        <v>14038</v>
      </c>
      <c r="D9374" s="163" t="s">
        <v>499</v>
      </c>
      <c r="E9374" s="183" t="n">
        <v>0.6619</v>
      </c>
    </row>
    <row r="9375" customFormat="false" ht="16.4" hidden="false" customHeight="false" outlineLevel="0" collapsed="false">
      <c r="C9375" s="163" t="s">
        <v>14039</v>
      </c>
      <c r="D9375" s="163" t="s">
        <v>499</v>
      </c>
      <c r="E9375" s="183" t="n">
        <v>0.6619</v>
      </c>
    </row>
    <row r="9376" customFormat="false" ht="16.4" hidden="false" customHeight="false" outlineLevel="0" collapsed="false">
      <c r="C9376" s="163" t="s">
        <v>14040</v>
      </c>
      <c r="D9376" s="163" t="s">
        <v>499</v>
      </c>
      <c r="E9376" s="183" t="n">
        <v>0.6619</v>
      </c>
    </row>
    <row r="9377" customFormat="false" ht="16.4" hidden="false" customHeight="false" outlineLevel="0" collapsed="false">
      <c r="C9377" s="163" t="s">
        <v>14041</v>
      </c>
      <c r="D9377" s="163" t="s">
        <v>5649</v>
      </c>
      <c r="E9377" s="183" t="n">
        <v>0.6619</v>
      </c>
    </row>
    <row r="9378" customFormat="false" ht="16.4" hidden="false" customHeight="false" outlineLevel="0" collapsed="false">
      <c r="C9378" s="163" t="s">
        <v>5436</v>
      </c>
      <c r="D9378" s="163" t="s">
        <v>5649</v>
      </c>
      <c r="E9378" s="183" t="n">
        <v>0.6619</v>
      </c>
    </row>
    <row r="9379" customFormat="false" ht="16.4" hidden="false" customHeight="false" outlineLevel="0" collapsed="false">
      <c r="C9379" s="163" t="s">
        <v>14042</v>
      </c>
      <c r="D9379" s="163" t="s">
        <v>5649</v>
      </c>
      <c r="E9379" s="183" t="n">
        <v>0.6619</v>
      </c>
    </row>
    <row r="9380" customFormat="false" ht="16.4" hidden="false" customHeight="false" outlineLevel="0" collapsed="false">
      <c r="C9380" s="163" t="s">
        <v>14043</v>
      </c>
      <c r="D9380" s="163" t="s">
        <v>5649</v>
      </c>
      <c r="E9380" s="183" t="n">
        <v>0.6619</v>
      </c>
    </row>
    <row r="9381" customFormat="false" ht="16.4" hidden="false" customHeight="false" outlineLevel="0" collapsed="false">
      <c r="C9381" s="163" t="s">
        <v>14044</v>
      </c>
      <c r="D9381" s="163" t="s">
        <v>5649</v>
      </c>
      <c r="E9381" s="183" t="n">
        <v>0.6619</v>
      </c>
    </row>
    <row r="9382" customFormat="false" ht="16.4" hidden="false" customHeight="false" outlineLevel="0" collapsed="false">
      <c r="C9382" s="163" t="s">
        <v>14045</v>
      </c>
      <c r="D9382" s="163" t="s">
        <v>5649</v>
      </c>
      <c r="E9382" s="183" t="n">
        <v>0.6619</v>
      </c>
    </row>
    <row r="9383" customFormat="false" ht="16.4" hidden="false" customHeight="false" outlineLevel="0" collapsed="false">
      <c r="C9383" s="163" t="s">
        <v>14046</v>
      </c>
      <c r="D9383" s="163" t="s">
        <v>5649</v>
      </c>
      <c r="E9383" s="183" t="n">
        <v>0.6619</v>
      </c>
    </row>
    <row r="9384" customFormat="false" ht="16.4" hidden="false" customHeight="false" outlineLevel="0" collapsed="false">
      <c r="C9384" s="163" t="s">
        <v>14047</v>
      </c>
      <c r="D9384" s="163" t="s">
        <v>5649</v>
      </c>
      <c r="E9384" s="183" t="n">
        <v>0.6619</v>
      </c>
    </row>
    <row r="9385" customFormat="false" ht="16.4" hidden="false" customHeight="false" outlineLevel="0" collapsed="false">
      <c r="C9385" s="163" t="s">
        <v>14048</v>
      </c>
      <c r="D9385" s="163" t="s">
        <v>5649</v>
      </c>
      <c r="E9385" s="183" t="n">
        <v>0.6619</v>
      </c>
    </row>
    <row r="9386" customFormat="false" ht="16.4" hidden="false" customHeight="false" outlineLevel="0" collapsed="false">
      <c r="C9386" s="163" t="s">
        <v>14049</v>
      </c>
      <c r="D9386" s="163" t="s">
        <v>5649</v>
      </c>
      <c r="E9386" s="183" t="n">
        <v>0.6619</v>
      </c>
    </row>
    <row r="9387" customFormat="false" ht="16.4" hidden="false" customHeight="false" outlineLevel="0" collapsed="false">
      <c r="C9387" s="163" t="s">
        <v>14050</v>
      </c>
      <c r="D9387" s="163" t="s">
        <v>5649</v>
      </c>
      <c r="E9387" s="183" t="n">
        <v>0.6619</v>
      </c>
    </row>
    <row r="9388" customFormat="false" ht="16.4" hidden="false" customHeight="false" outlineLevel="0" collapsed="false">
      <c r="C9388" s="163" t="s">
        <v>14051</v>
      </c>
      <c r="D9388" s="163" t="s">
        <v>5649</v>
      </c>
      <c r="E9388" s="183" t="n">
        <v>0.6619</v>
      </c>
    </row>
    <row r="9389" customFormat="false" ht="16.4" hidden="false" customHeight="false" outlineLevel="0" collapsed="false">
      <c r="C9389" s="163" t="s">
        <v>14052</v>
      </c>
      <c r="D9389" s="163" t="s">
        <v>5649</v>
      </c>
      <c r="E9389" s="183" t="n">
        <v>0.6619</v>
      </c>
    </row>
    <row r="9390" customFormat="false" ht="16.4" hidden="false" customHeight="false" outlineLevel="0" collapsed="false">
      <c r="C9390" s="163" t="s">
        <v>14053</v>
      </c>
      <c r="D9390" s="163" t="s">
        <v>5649</v>
      </c>
      <c r="E9390" s="183" t="n">
        <v>0.6619</v>
      </c>
    </row>
    <row r="9391" customFormat="false" ht="16.4" hidden="false" customHeight="false" outlineLevel="0" collapsed="false">
      <c r="C9391" s="163" t="s">
        <v>14054</v>
      </c>
      <c r="D9391" s="163" t="s">
        <v>5649</v>
      </c>
      <c r="E9391" s="183" t="n">
        <v>0.6619</v>
      </c>
    </row>
    <row r="9392" customFormat="false" ht="16.4" hidden="false" customHeight="false" outlineLevel="0" collapsed="false">
      <c r="C9392" s="163" t="s">
        <v>5438</v>
      </c>
      <c r="D9392" s="163" t="s">
        <v>5649</v>
      </c>
      <c r="E9392" s="183" t="s">
        <v>5649</v>
      </c>
    </row>
    <row r="9393" customFormat="false" ht="16.4" hidden="false" customHeight="false" outlineLevel="0" collapsed="false">
      <c r="C9393" s="163" t="s">
        <v>5440</v>
      </c>
      <c r="D9393" s="163" t="s">
        <v>5649</v>
      </c>
      <c r="E9393" s="183" t="s">
        <v>5649</v>
      </c>
    </row>
    <row r="9394" customFormat="false" ht="16.4" hidden="false" customHeight="false" outlineLevel="0" collapsed="false">
      <c r="C9394" s="163" t="s">
        <v>5442</v>
      </c>
      <c r="D9394" s="163" t="s">
        <v>5649</v>
      </c>
      <c r="E9394" s="183" t="s">
        <v>5649</v>
      </c>
    </row>
    <row r="9395" customFormat="false" ht="16.4" hidden="false" customHeight="false" outlineLevel="0" collapsed="false">
      <c r="C9395" s="163" t="s">
        <v>5443</v>
      </c>
      <c r="D9395" s="163" t="s">
        <v>5649</v>
      </c>
      <c r="E9395" s="183" t="s">
        <v>5649</v>
      </c>
    </row>
    <row r="9396" customFormat="false" ht="16.4" hidden="false" customHeight="false" outlineLevel="0" collapsed="false">
      <c r="C9396" s="163" t="s">
        <v>5444</v>
      </c>
      <c r="D9396" s="163" t="s">
        <v>5649</v>
      </c>
      <c r="E9396" s="183" t="s">
        <v>5649</v>
      </c>
    </row>
    <row r="9397" customFormat="false" ht="16.4" hidden="false" customHeight="false" outlineLevel="0" collapsed="false">
      <c r="C9397" s="163" t="s">
        <v>5445</v>
      </c>
      <c r="D9397" s="163" t="s">
        <v>5649</v>
      </c>
      <c r="E9397" s="183" t="s">
        <v>5649</v>
      </c>
    </row>
    <row r="9398" customFormat="false" ht="16.4" hidden="false" customHeight="false" outlineLevel="0" collapsed="false">
      <c r="C9398" s="163" t="s">
        <v>5446</v>
      </c>
      <c r="D9398" s="163" t="s">
        <v>5649</v>
      </c>
      <c r="E9398" s="183" t="s">
        <v>5649</v>
      </c>
    </row>
    <row r="9399" customFormat="false" ht="16.4" hidden="false" customHeight="false" outlineLevel="0" collapsed="false">
      <c r="C9399" s="163" t="s">
        <v>5447</v>
      </c>
      <c r="D9399" s="163" t="s">
        <v>5649</v>
      </c>
      <c r="E9399" s="183" t="s">
        <v>5649</v>
      </c>
    </row>
    <row r="9400" customFormat="false" ht="16.4" hidden="false" customHeight="false" outlineLevel="0" collapsed="false">
      <c r="C9400" s="163" t="s">
        <v>5448</v>
      </c>
      <c r="D9400" s="163" t="s">
        <v>5649</v>
      </c>
      <c r="E9400" s="183" t="s">
        <v>5649</v>
      </c>
    </row>
    <row r="9401" customFormat="false" ht="16.4" hidden="false" customHeight="false" outlineLevel="0" collapsed="false">
      <c r="C9401" s="163" t="s">
        <v>5449</v>
      </c>
      <c r="D9401" s="163" t="s">
        <v>5649</v>
      </c>
      <c r="E9401" s="183" t="s">
        <v>5649</v>
      </c>
    </row>
    <row r="9402" customFormat="false" ht="16.4" hidden="false" customHeight="false" outlineLevel="0" collapsed="false">
      <c r="C9402" s="163" t="s">
        <v>5450</v>
      </c>
      <c r="D9402" s="163" t="s">
        <v>5649</v>
      </c>
      <c r="E9402" s="183" t="s">
        <v>5649</v>
      </c>
    </row>
    <row r="9403" customFormat="false" ht="16.4" hidden="false" customHeight="false" outlineLevel="0" collapsed="false">
      <c r="C9403" s="163" t="s">
        <v>5451</v>
      </c>
      <c r="D9403" s="163" t="s">
        <v>5649</v>
      </c>
      <c r="E9403" s="183" t="s">
        <v>5649</v>
      </c>
    </row>
    <row r="9404" customFormat="false" ht="16.4" hidden="false" customHeight="false" outlineLevel="0" collapsed="false">
      <c r="C9404" s="163" t="s">
        <v>5452</v>
      </c>
      <c r="D9404" s="163" t="s">
        <v>5649</v>
      </c>
      <c r="E9404" s="183" t="s">
        <v>5649</v>
      </c>
    </row>
    <row r="9405" customFormat="false" ht="16.4" hidden="false" customHeight="false" outlineLevel="0" collapsed="false">
      <c r="C9405" s="163" t="s">
        <v>5454</v>
      </c>
      <c r="D9405" s="163" t="s">
        <v>5649</v>
      </c>
      <c r="E9405" s="183" t="s">
        <v>5649</v>
      </c>
    </row>
    <row r="9406" customFormat="false" ht="16.4" hidden="false" customHeight="false" outlineLevel="0" collapsed="false">
      <c r="C9406" s="163" t="s">
        <v>5456</v>
      </c>
      <c r="D9406" s="163" t="s">
        <v>5649</v>
      </c>
      <c r="E9406" s="183" t="s">
        <v>5649</v>
      </c>
    </row>
    <row r="9407" customFormat="false" ht="16.4" hidden="false" customHeight="false" outlineLevel="0" collapsed="false">
      <c r="C9407" s="163" t="s">
        <v>5458</v>
      </c>
      <c r="D9407" s="163" t="s">
        <v>5649</v>
      </c>
      <c r="E9407" s="183" t="s">
        <v>5649</v>
      </c>
    </row>
    <row r="9408" customFormat="false" ht="16.4" hidden="false" customHeight="false" outlineLevel="0" collapsed="false">
      <c r="C9408" s="163" t="s">
        <v>5459</v>
      </c>
      <c r="D9408" s="163" t="s">
        <v>5649</v>
      </c>
      <c r="E9408" s="183" t="s">
        <v>5649</v>
      </c>
    </row>
    <row r="9409" customFormat="false" ht="16.4" hidden="false" customHeight="false" outlineLevel="0" collapsed="false">
      <c r="C9409" s="163" t="s">
        <v>5460</v>
      </c>
      <c r="D9409" s="163" t="s">
        <v>5649</v>
      </c>
      <c r="E9409" s="183" t="s">
        <v>5649</v>
      </c>
    </row>
    <row r="9410" customFormat="false" ht="16.4" hidden="false" customHeight="false" outlineLevel="0" collapsed="false">
      <c r="C9410" s="163" t="s">
        <v>5462</v>
      </c>
      <c r="D9410" s="163" t="s">
        <v>5649</v>
      </c>
      <c r="E9410" s="183" t="s">
        <v>5649</v>
      </c>
    </row>
    <row r="9411" customFormat="false" ht="16.4" hidden="false" customHeight="false" outlineLevel="0" collapsed="false">
      <c r="C9411" s="163" t="s">
        <v>5464</v>
      </c>
      <c r="D9411" s="163" t="s">
        <v>5649</v>
      </c>
      <c r="E9411" s="183" t="s">
        <v>5649</v>
      </c>
    </row>
    <row r="9412" customFormat="false" ht="16.4" hidden="false" customHeight="false" outlineLevel="0" collapsed="false">
      <c r="C9412" s="163" t="s">
        <v>5465</v>
      </c>
      <c r="D9412" s="163" t="s">
        <v>5649</v>
      </c>
      <c r="E9412" s="183" t="s">
        <v>5649</v>
      </c>
    </row>
    <row r="9413" customFormat="false" ht="16.4" hidden="false" customHeight="false" outlineLevel="0" collapsed="false">
      <c r="C9413" s="163" t="s">
        <v>5466</v>
      </c>
      <c r="D9413" s="163" t="s">
        <v>5649</v>
      </c>
      <c r="E9413" s="183" t="s">
        <v>5649</v>
      </c>
    </row>
    <row r="9414" customFormat="false" ht="16.4" hidden="false" customHeight="false" outlineLevel="0" collapsed="false">
      <c r="C9414" s="163" t="s">
        <v>5469</v>
      </c>
      <c r="D9414" s="163" t="s">
        <v>5649</v>
      </c>
      <c r="E9414" s="183" t="s">
        <v>5649</v>
      </c>
    </row>
    <row r="9415" customFormat="false" ht="16.4" hidden="false" customHeight="false" outlineLevel="0" collapsed="false">
      <c r="C9415" s="71" t="s">
        <v>14055</v>
      </c>
      <c r="E9415" s="211" t="n">
        <v>0.5039</v>
      </c>
    </row>
    <row r="9416" customFormat="false" ht="16.4" hidden="false" customHeight="false" outlineLevel="0" collapsed="false">
      <c r="C9416" s="163" t="s">
        <v>14056</v>
      </c>
      <c r="D9416" s="163" t="s">
        <v>5649</v>
      </c>
      <c r="E9416" s="183" t="n">
        <v>0.5039</v>
      </c>
    </row>
    <row r="9417" customFormat="false" ht="16.4" hidden="false" customHeight="false" outlineLevel="0" collapsed="false">
      <c r="C9417" s="163" t="s">
        <v>5475</v>
      </c>
      <c r="D9417" s="163" t="s">
        <v>5649</v>
      </c>
      <c r="E9417" s="183" t="s">
        <v>5649</v>
      </c>
    </row>
    <row r="9418" customFormat="false" ht="16.4" hidden="false" customHeight="false" outlineLevel="0" collapsed="false">
      <c r="C9418" s="163" t="s">
        <v>5477</v>
      </c>
      <c r="D9418" s="163" t="s">
        <v>1583</v>
      </c>
      <c r="E9418" s="183" t="s">
        <v>5649</v>
      </c>
    </row>
    <row r="9419" customFormat="false" ht="16.4" hidden="false" customHeight="false" outlineLevel="0" collapsed="false">
      <c r="C9419" s="163" t="s">
        <v>5479</v>
      </c>
      <c r="D9419" s="163" t="s">
        <v>5649</v>
      </c>
      <c r="E9419" s="183" t="s">
        <v>5649</v>
      </c>
    </row>
    <row r="9420" customFormat="false" ht="16.4" hidden="false" customHeight="false" outlineLevel="0" collapsed="false">
      <c r="C9420" s="163" t="s">
        <v>5481</v>
      </c>
      <c r="D9420" s="163" t="s">
        <v>5649</v>
      </c>
      <c r="E9420" s="183" t="s">
        <v>5649</v>
      </c>
    </row>
    <row r="9421" customFormat="false" ht="16.4" hidden="false" customHeight="false" outlineLevel="0" collapsed="false">
      <c r="C9421" s="163" t="s">
        <v>5483</v>
      </c>
      <c r="D9421" s="163" t="s">
        <v>5649</v>
      </c>
      <c r="E9421" s="183" t="s">
        <v>5649</v>
      </c>
    </row>
    <row r="9422" customFormat="false" ht="16.4" hidden="false" customHeight="false" outlineLevel="0" collapsed="false">
      <c r="C9422" s="163" t="s">
        <v>5484</v>
      </c>
      <c r="D9422" s="163" t="s">
        <v>5649</v>
      </c>
      <c r="E9422" s="183" t="s">
        <v>5649</v>
      </c>
    </row>
    <row r="9423" customFormat="false" ht="16.4" hidden="false" customHeight="false" outlineLevel="0" collapsed="false">
      <c r="C9423" s="163" t="s">
        <v>5486</v>
      </c>
      <c r="D9423" s="163" t="s">
        <v>5649</v>
      </c>
      <c r="E9423" s="183" t="s">
        <v>5649</v>
      </c>
    </row>
    <row r="9424" customFormat="false" ht="16.4" hidden="false" customHeight="false" outlineLevel="0" collapsed="false">
      <c r="C9424" s="163" t="s">
        <v>5487</v>
      </c>
      <c r="D9424" s="163" t="s">
        <v>5649</v>
      </c>
      <c r="E9424" s="183" t="s">
        <v>5649</v>
      </c>
    </row>
    <row r="9425" customFormat="false" ht="16.4" hidden="false" customHeight="false" outlineLevel="0" collapsed="false">
      <c r="C9425" s="163" t="s">
        <v>5489</v>
      </c>
      <c r="D9425" s="163" t="s">
        <v>5649</v>
      </c>
      <c r="E9425" s="183" t="s">
        <v>5649</v>
      </c>
    </row>
    <row r="9426" customFormat="false" ht="16.4" hidden="false" customHeight="false" outlineLevel="0" collapsed="false">
      <c r="C9426" s="163" t="s">
        <v>5490</v>
      </c>
      <c r="D9426" s="163" t="s">
        <v>5649</v>
      </c>
      <c r="E9426" s="183" t="s">
        <v>5649</v>
      </c>
    </row>
    <row r="9427" customFormat="false" ht="16.4" hidden="false" customHeight="false" outlineLevel="0" collapsed="false">
      <c r="C9427" s="163" t="s">
        <v>5492</v>
      </c>
      <c r="D9427" s="163" t="s">
        <v>5649</v>
      </c>
      <c r="E9427" s="183" t="s">
        <v>5649</v>
      </c>
    </row>
    <row r="9428" customFormat="false" ht="16.4" hidden="false" customHeight="false" outlineLevel="0" collapsed="false">
      <c r="C9428" s="163" t="s">
        <v>5493</v>
      </c>
      <c r="D9428" s="163" t="s">
        <v>5649</v>
      </c>
      <c r="E9428" s="183" t="s">
        <v>5649</v>
      </c>
    </row>
    <row r="9429" customFormat="false" ht="16.4" hidden="false" customHeight="false" outlineLevel="0" collapsed="false">
      <c r="C9429" s="163" t="s">
        <v>5495</v>
      </c>
      <c r="D9429" s="163" t="s">
        <v>5649</v>
      </c>
      <c r="E9429" s="183" t="s">
        <v>5649</v>
      </c>
    </row>
    <row r="9430" customFormat="false" ht="16.4" hidden="false" customHeight="false" outlineLevel="0" collapsed="false">
      <c r="C9430" s="163" t="s">
        <v>5497</v>
      </c>
      <c r="D9430" s="163" t="s">
        <v>5649</v>
      </c>
      <c r="E9430" s="183" t="s">
        <v>5649</v>
      </c>
    </row>
    <row r="9431" customFormat="false" ht="16.4" hidden="false" customHeight="false" outlineLevel="0" collapsed="false">
      <c r="C9431" s="163" t="s">
        <v>5498</v>
      </c>
      <c r="D9431" s="163" t="s">
        <v>5649</v>
      </c>
      <c r="E9431" s="183" t="s">
        <v>5649</v>
      </c>
    </row>
    <row r="9432" customFormat="false" ht="16.4" hidden="false" customHeight="false" outlineLevel="0" collapsed="false">
      <c r="C9432" s="163" t="s">
        <v>5499</v>
      </c>
      <c r="D9432" s="163" t="s">
        <v>5649</v>
      </c>
      <c r="E9432" s="183" t="s">
        <v>5649</v>
      </c>
    </row>
    <row r="9433" customFormat="false" ht="16.4" hidden="false" customHeight="false" outlineLevel="0" collapsed="false">
      <c r="C9433" s="163" t="s">
        <v>1582</v>
      </c>
      <c r="D9433" s="163" t="s">
        <v>5649</v>
      </c>
      <c r="E9433" s="183" t="n">
        <v>0.5386</v>
      </c>
    </row>
    <row r="9434" customFormat="false" ht="16.4" hidden="false" customHeight="false" outlineLevel="0" collapsed="false">
      <c r="C9434" s="163" t="s">
        <v>5500</v>
      </c>
      <c r="D9434" s="163" t="s">
        <v>5649</v>
      </c>
      <c r="E9434" s="183" t="s">
        <v>5649</v>
      </c>
    </row>
    <row r="9435" customFormat="false" ht="16.4" hidden="false" customHeight="false" outlineLevel="0" collapsed="false">
      <c r="C9435" s="163" t="s">
        <v>5502</v>
      </c>
      <c r="D9435" s="163" t="s">
        <v>5649</v>
      </c>
      <c r="E9435" s="183" t="s">
        <v>5649</v>
      </c>
    </row>
    <row r="9436" customFormat="false" ht="16.4" hidden="false" customHeight="false" outlineLevel="0" collapsed="false">
      <c r="C9436" s="163" t="s">
        <v>5504</v>
      </c>
      <c r="D9436" s="163" t="s">
        <v>5649</v>
      </c>
      <c r="E9436" s="183" t="s">
        <v>5649</v>
      </c>
    </row>
    <row r="9437" customFormat="false" ht="16.4" hidden="false" customHeight="false" outlineLevel="0" collapsed="false">
      <c r="C9437" s="163" t="s">
        <v>5505</v>
      </c>
      <c r="D9437" s="163" t="s">
        <v>5649</v>
      </c>
      <c r="E9437" s="183" t="s">
        <v>5649</v>
      </c>
    </row>
    <row r="9438" customFormat="false" ht="16.4" hidden="false" customHeight="false" outlineLevel="0" collapsed="false">
      <c r="C9438" s="163" t="s">
        <v>5506</v>
      </c>
      <c r="D9438" s="163" t="s">
        <v>5649</v>
      </c>
      <c r="E9438" s="183" t="s">
        <v>5649</v>
      </c>
    </row>
    <row r="9439" customFormat="false" ht="16.4" hidden="false" customHeight="false" outlineLevel="0" collapsed="false">
      <c r="C9439" s="163" t="s">
        <v>5507</v>
      </c>
      <c r="D9439" s="163" t="s">
        <v>5649</v>
      </c>
      <c r="E9439" s="183" t="s">
        <v>5649</v>
      </c>
    </row>
    <row r="9440" customFormat="false" ht="16.4" hidden="false" customHeight="false" outlineLevel="0" collapsed="false">
      <c r="C9440" s="163" t="s">
        <v>5509</v>
      </c>
      <c r="D9440" s="163" t="s">
        <v>5649</v>
      </c>
      <c r="E9440" s="183" t="s">
        <v>5649</v>
      </c>
    </row>
    <row r="9441" customFormat="false" ht="16.4" hidden="false" customHeight="false" outlineLevel="0" collapsed="false">
      <c r="C9441" s="163" t="s">
        <v>5510</v>
      </c>
      <c r="D9441" s="163" t="s">
        <v>5649</v>
      </c>
      <c r="E9441" s="183" t="s">
        <v>5649</v>
      </c>
    </row>
    <row r="9442" customFormat="false" ht="16.4" hidden="false" customHeight="false" outlineLevel="0" collapsed="false">
      <c r="C9442" s="163" t="s">
        <v>5512</v>
      </c>
      <c r="D9442" s="163" t="s">
        <v>5649</v>
      </c>
      <c r="E9442" s="183" t="s">
        <v>5649</v>
      </c>
    </row>
    <row r="9443" customFormat="false" ht="16.4" hidden="false" customHeight="false" outlineLevel="0" collapsed="false">
      <c r="C9443" s="163" t="s">
        <v>5513</v>
      </c>
      <c r="D9443" s="163" t="s">
        <v>5649</v>
      </c>
      <c r="E9443" s="183" t="s">
        <v>5649</v>
      </c>
    </row>
    <row r="9444" customFormat="false" ht="16.4" hidden="false" customHeight="false" outlineLevel="0" collapsed="false">
      <c r="C9444" s="163" t="s">
        <v>5514</v>
      </c>
      <c r="D9444" s="163" t="s">
        <v>5649</v>
      </c>
      <c r="E9444" s="183" t="s">
        <v>5649</v>
      </c>
    </row>
    <row r="9445" customFormat="false" ht="16.4" hidden="false" customHeight="false" outlineLevel="0" collapsed="false">
      <c r="C9445" s="163" t="s">
        <v>5515</v>
      </c>
      <c r="D9445" s="163" t="s">
        <v>5649</v>
      </c>
      <c r="E9445" s="183" t="s">
        <v>5649</v>
      </c>
    </row>
    <row r="9446" customFormat="false" ht="16.4" hidden="false" customHeight="false" outlineLevel="0" collapsed="false">
      <c r="C9446" s="163" t="s">
        <v>5516</v>
      </c>
      <c r="D9446" s="163" t="s">
        <v>5649</v>
      </c>
      <c r="E9446" s="183" t="s">
        <v>5649</v>
      </c>
    </row>
    <row r="9447" customFormat="false" ht="16.4" hidden="false" customHeight="false" outlineLevel="0" collapsed="false">
      <c r="C9447" s="163" t="s">
        <v>5518</v>
      </c>
      <c r="D9447" s="163" t="s">
        <v>5649</v>
      </c>
      <c r="E9447" s="183" t="s">
        <v>5649</v>
      </c>
    </row>
    <row r="9448" customFormat="false" ht="16.4" hidden="false" customHeight="false" outlineLevel="0" collapsed="false">
      <c r="C9448" s="163" t="s">
        <v>5519</v>
      </c>
      <c r="D9448" s="163" t="s">
        <v>5649</v>
      </c>
      <c r="E9448" s="183" t="s">
        <v>5649</v>
      </c>
    </row>
    <row r="9449" customFormat="false" ht="16.4" hidden="false" customHeight="false" outlineLevel="0" collapsed="false">
      <c r="C9449" s="163" t="s">
        <v>5520</v>
      </c>
      <c r="D9449" s="163" t="s">
        <v>5649</v>
      </c>
      <c r="E9449" s="183" t="s">
        <v>5649</v>
      </c>
    </row>
    <row r="9450" customFormat="false" ht="16.4" hidden="false" customHeight="false" outlineLevel="0" collapsed="false">
      <c r="C9450" s="163" t="s">
        <v>5521</v>
      </c>
      <c r="D9450" s="163" t="s">
        <v>5649</v>
      </c>
      <c r="E9450" s="183" t="s">
        <v>5649</v>
      </c>
    </row>
    <row r="9451" customFormat="false" ht="16.4" hidden="false" customHeight="false" outlineLevel="0" collapsed="false">
      <c r="C9451" s="163" t="s">
        <v>14057</v>
      </c>
      <c r="D9451" s="163" t="s">
        <v>5649</v>
      </c>
      <c r="E9451" s="183" t="s">
        <v>5649</v>
      </c>
    </row>
    <row r="9452" customFormat="false" ht="16.4" hidden="false" customHeight="false" outlineLevel="0" collapsed="false">
      <c r="C9452" s="163" t="s">
        <v>14058</v>
      </c>
      <c r="D9452" s="163" t="s">
        <v>5649</v>
      </c>
      <c r="E9452" s="183" t="s">
        <v>5649</v>
      </c>
    </row>
    <row r="9453" customFormat="false" ht="16.4" hidden="false" customHeight="false" outlineLevel="0" collapsed="false">
      <c r="C9453" s="163" t="s">
        <v>14059</v>
      </c>
      <c r="D9453" s="163" t="s">
        <v>5649</v>
      </c>
      <c r="E9453" s="183" t="s">
        <v>5649</v>
      </c>
    </row>
    <row r="9454" customFormat="false" ht="16.4" hidden="false" customHeight="false" outlineLevel="0" collapsed="false">
      <c r="C9454" s="163" t="s">
        <v>14060</v>
      </c>
      <c r="D9454" s="163" t="s">
        <v>5649</v>
      </c>
      <c r="E9454" s="183" t="s">
        <v>5649</v>
      </c>
    </row>
    <row r="9455" customFormat="false" ht="16.4" hidden="false" customHeight="false" outlineLevel="0" collapsed="false">
      <c r="C9455" s="163" t="s">
        <v>5523</v>
      </c>
      <c r="D9455" s="163" t="s">
        <v>5649</v>
      </c>
      <c r="E9455" s="183" t="s">
        <v>5649</v>
      </c>
    </row>
    <row r="9456" customFormat="false" ht="16.4" hidden="false" customHeight="false" outlineLevel="0" collapsed="false">
      <c r="C9456" s="163" t="s">
        <v>5525</v>
      </c>
      <c r="D9456" s="163" t="s">
        <v>5649</v>
      </c>
      <c r="E9456" s="183" t="s">
        <v>5649</v>
      </c>
    </row>
    <row r="9457" customFormat="false" ht="16.4" hidden="false" customHeight="false" outlineLevel="0" collapsed="false">
      <c r="C9457" s="163" t="s">
        <v>5527</v>
      </c>
      <c r="D9457" s="163" t="s">
        <v>5649</v>
      </c>
      <c r="E9457" s="183" t="s">
        <v>5649</v>
      </c>
    </row>
    <row r="9458" customFormat="false" ht="16.4" hidden="false" customHeight="false" outlineLevel="0" collapsed="false">
      <c r="C9458" s="163" t="s">
        <v>5529</v>
      </c>
      <c r="D9458" s="163" t="s">
        <v>1566</v>
      </c>
      <c r="E9458" s="183" t="s">
        <v>5649</v>
      </c>
    </row>
    <row r="9459" customFormat="false" ht="16.4" hidden="false" customHeight="false" outlineLevel="0" collapsed="false">
      <c r="C9459" s="163" t="s">
        <v>5531</v>
      </c>
      <c r="D9459" s="163" t="s">
        <v>5649</v>
      </c>
      <c r="E9459" s="183" t="s">
        <v>5649</v>
      </c>
    </row>
    <row r="9460" customFormat="false" ht="16.4" hidden="false" customHeight="false" outlineLevel="0" collapsed="false">
      <c r="C9460" s="163" t="s">
        <v>5533</v>
      </c>
      <c r="D9460" s="163" t="s">
        <v>5649</v>
      </c>
      <c r="E9460" s="183" t="s">
        <v>5649</v>
      </c>
    </row>
    <row r="9461" customFormat="false" ht="16.4" hidden="false" customHeight="false" outlineLevel="0" collapsed="false">
      <c r="C9461" s="163" t="s">
        <v>5535</v>
      </c>
      <c r="D9461" s="163" t="s">
        <v>5649</v>
      </c>
      <c r="E9461" s="183" t="s">
        <v>5649</v>
      </c>
    </row>
    <row r="9462" customFormat="false" ht="16.4" hidden="false" customHeight="false" outlineLevel="0" collapsed="false">
      <c r="C9462" s="163" t="s">
        <v>14061</v>
      </c>
      <c r="D9462" s="163" t="s">
        <v>703</v>
      </c>
      <c r="E9462" s="183" t="s">
        <v>5649</v>
      </c>
    </row>
    <row r="9463" customFormat="false" ht="16.4" hidden="false" customHeight="false" outlineLevel="0" collapsed="false">
      <c r="C9463" s="163" t="s">
        <v>5536</v>
      </c>
      <c r="D9463" s="163" t="s">
        <v>703</v>
      </c>
      <c r="E9463" s="183" t="s">
        <v>5649</v>
      </c>
    </row>
    <row r="9464" customFormat="false" ht="16.4" hidden="false" customHeight="false" outlineLevel="0" collapsed="false">
      <c r="C9464" s="163" t="s">
        <v>5538</v>
      </c>
      <c r="D9464" s="163" t="s">
        <v>703</v>
      </c>
      <c r="E9464" s="183" t="s">
        <v>5649</v>
      </c>
    </row>
    <row r="9465" customFormat="false" ht="16.4" hidden="false" customHeight="false" outlineLevel="0" collapsed="false">
      <c r="C9465" s="163" t="s">
        <v>5540</v>
      </c>
      <c r="D9465" s="163" t="s">
        <v>247</v>
      </c>
      <c r="E9465" s="183" t="s">
        <v>5649</v>
      </c>
    </row>
    <row r="9466" customFormat="false" ht="16.4" hidden="false" customHeight="false" outlineLevel="0" collapsed="false">
      <c r="C9466" s="163" t="s">
        <v>5542</v>
      </c>
      <c r="D9466" s="163" t="s">
        <v>249</v>
      </c>
      <c r="E9466" s="183" t="s">
        <v>5649</v>
      </c>
    </row>
    <row r="9467" customFormat="false" ht="16.4" hidden="false" customHeight="false" outlineLevel="0" collapsed="false">
      <c r="C9467" s="163" t="s">
        <v>5544</v>
      </c>
      <c r="D9467" s="163" t="s">
        <v>703</v>
      </c>
      <c r="E9467" s="183" t="s">
        <v>5649</v>
      </c>
    </row>
    <row r="9468" customFormat="false" ht="16.4" hidden="false" customHeight="false" outlineLevel="0" collapsed="false">
      <c r="C9468" s="163" t="s">
        <v>5546</v>
      </c>
      <c r="D9468" s="163" t="s">
        <v>703</v>
      </c>
      <c r="E9468" s="183" t="s">
        <v>5649</v>
      </c>
    </row>
    <row r="9469" customFormat="false" ht="16.4" hidden="false" customHeight="false" outlineLevel="0" collapsed="false">
      <c r="C9469" s="163" t="s">
        <v>5548</v>
      </c>
      <c r="D9469" s="163" t="s">
        <v>703</v>
      </c>
      <c r="E9469" s="183" t="s">
        <v>5649</v>
      </c>
    </row>
    <row r="9470" customFormat="false" ht="16.4" hidden="false" customHeight="false" outlineLevel="0" collapsed="false">
      <c r="C9470" s="163" t="s">
        <v>5549</v>
      </c>
      <c r="D9470" s="163" t="s">
        <v>703</v>
      </c>
      <c r="E9470" s="183" t="s">
        <v>5649</v>
      </c>
    </row>
    <row r="9471" customFormat="false" ht="16.4" hidden="false" customHeight="false" outlineLevel="0" collapsed="false">
      <c r="C9471" s="163" t="s">
        <v>5551</v>
      </c>
      <c r="D9471" s="163" t="s">
        <v>703</v>
      </c>
      <c r="E9471" s="183" t="s">
        <v>5649</v>
      </c>
    </row>
    <row r="9472" customFormat="false" ht="16.4" hidden="false" customHeight="false" outlineLevel="0" collapsed="false">
      <c r="C9472" s="163" t="s">
        <v>5553</v>
      </c>
      <c r="D9472" s="163" t="s">
        <v>703</v>
      </c>
      <c r="E9472" s="183" t="s">
        <v>5649</v>
      </c>
    </row>
    <row r="9473" customFormat="false" ht="16.4" hidden="false" customHeight="false" outlineLevel="0" collapsed="false">
      <c r="C9473" s="163" t="s">
        <v>1565</v>
      </c>
      <c r="D9473" s="163" t="s">
        <v>703</v>
      </c>
      <c r="E9473" s="183" t="n">
        <v>0.5386</v>
      </c>
    </row>
    <row r="9474" customFormat="false" ht="16.4" hidden="false" customHeight="false" outlineLevel="0" collapsed="false">
      <c r="C9474" s="163" t="s">
        <v>4384</v>
      </c>
      <c r="D9474" s="163" t="s">
        <v>5649</v>
      </c>
      <c r="E9474" s="183" t="s">
        <v>5649</v>
      </c>
    </row>
    <row r="9475" customFormat="false" ht="16.4" hidden="false" customHeight="false" outlineLevel="0" collapsed="false">
      <c r="C9475" s="163" t="s">
        <v>14062</v>
      </c>
      <c r="D9475" s="163" t="s">
        <v>5649</v>
      </c>
      <c r="E9475" s="183" t="s">
        <v>5649</v>
      </c>
    </row>
    <row r="9476" customFormat="false" ht="16.4" hidden="false" customHeight="false" outlineLevel="0" collapsed="false">
      <c r="C9476" s="163" t="s">
        <v>14063</v>
      </c>
      <c r="D9476" s="163" t="s">
        <v>5649</v>
      </c>
      <c r="E9476" s="183" t="s">
        <v>5649</v>
      </c>
    </row>
    <row r="9477" customFormat="false" ht="16.4" hidden="false" customHeight="false" outlineLevel="0" collapsed="false">
      <c r="C9477" s="163" t="s">
        <v>14064</v>
      </c>
      <c r="D9477" s="163" t="s">
        <v>5649</v>
      </c>
      <c r="E9477" s="183" t="n">
        <v>0.4208</v>
      </c>
    </row>
    <row r="9478" customFormat="false" ht="16.4" hidden="false" customHeight="false" outlineLevel="0" collapsed="false">
      <c r="C9478" s="163" t="s">
        <v>14065</v>
      </c>
      <c r="D9478" s="163" t="s">
        <v>5649</v>
      </c>
      <c r="E9478" s="183" t="n">
        <v>0.4208</v>
      </c>
    </row>
    <row r="9479" customFormat="false" ht="16.4" hidden="false" customHeight="false" outlineLevel="0" collapsed="false">
      <c r="C9479" s="163" t="s">
        <v>14066</v>
      </c>
      <c r="D9479" s="163" t="s">
        <v>5649</v>
      </c>
      <c r="E9479" s="183" t="n">
        <v>0.4208</v>
      </c>
    </row>
    <row r="9480" customFormat="false" ht="16.4" hidden="false" customHeight="false" outlineLevel="0" collapsed="false">
      <c r="C9480" s="163" t="s">
        <v>246</v>
      </c>
      <c r="D9480" s="163" t="s">
        <v>5649</v>
      </c>
      <c r="E9480" s="183" t="n">
        <v>0.5039</v>
      </c>
    </row>
    <row r="9481" customFormat="false" ht="16.4" hidden="false" customHeight="false" outlineLevel="0" collapsed="false">
      <c r="C9481" s="163" t="s">
        <v>248</v>
      </c>
      <c r="D9481" s="163" t="s">
        <v>5649</v>
      </c>
      <c r="E9481" s="183" t="n">
        <v>0.5039</v>
      </c>
    </row>
    <row r="9482" customFormat="false" ht="16.4" hidden="false" customHeight="false" outlineLevel="0" collapsed="false">
      <c r="C9482" s="163" t="s">
        <v>14067</v>
      </c>
      <c r="D9482" s="163" t="s">
        <v>5649</v>
      </c>
      <c r="E9482" s="183" t="n">
        <v>0.4208</v>
      </c>
    </row>
    <row r="9483" customFormat="false" ht="16.4" hidden="false" customHeight="false" outlineLevel="0" collapsed="false">
      <c r="C9483" s="163" t="s">
        <v>14068</v>
      </c>
      <c r="D9483" s="163" t="s">
        <v>707</v>
      </c>
      <c r="E9483" s="183" t="n">
        <v>0.4208</v>
      </c>
    </row>
    <row r="9484" customFormat="false" ht="16.4" hidden="false" customHeight="false" outlineLevel="0" collapsed="false">
      <c r="C9484" s="163" t="s">
        <v>14069</v>
      </c>
      <c r="D9484" s="163" t="s">
        <v>707</v>
      </c>
      <c r="E9484" s="183" t="n">
        <v>0.4208</v>
      </c>
    </row>
    <row r="9485" customFormat="false" ht="16.4" hidden="false" customHeight="false" outlineLevel="0" collapsed="false">
      <c r="C9485" s="163" t="s">
        <v>5556</v>
      </c>
      <c r="D9485" s="163" t="s">
        <v>707</v>
      </c>
      <c r="E9485" s="183" t="n">
        <v>0.4208</v>
      </c>
    </row>
    <row r="9486" customFormat="false" ht="16.4" hidden="false" customHeight="false" outlineLevel="0" collapsed="false">
      <c r="C9486" s="163" t="s">
        <v>5558</v>
      </c>
      <c r="D9486" s="163" t="s">
        <v>709</v>
      </c>
      <c r="E9486" s="183" t="n">
        <v>0.4208</v>
      </c>
    </row>
    <row r="9487" customFormat="false" ht="16.4" hidden="false" customHeight="false" outlineLevel="0" collapsed="false">
      <c r="C9487" s="163" t="s">
        <v>5560</v>
      </c>
      <c r="D9487" s="163" t="s">
        <v>709</v>
      </c>
      <c r="E9487" s="183" t="n">
        <v>0.4208</v>
      </c>
    </row>
    <row r="9488" customFormat="false" ht="16.4" hidden="false" customHeight="false" outlineLevel="0" collapsed="false">
      <c r="C9488" s="163" t="s">
        <v>5562</v>
      </c>
      <c r="D9488" s="163" t="s">
        <v>709</v>
      </c>
      <c r="E9488" s="183" t="n">
        <v>0.4208</v>
      </c>
    </row>
    <row r="9489" customFormat="false" ht="16.4" hidden="false" customHeight="false" outlineLevel="0" collapsed="false">
      <c r="C9489" s="163" t="s">
        <v>14070</v>
      </c>
      <c r="D9489" s="163" t="s">
        <v>709</v>
      </c>
      <c r="E9489" s="183" t="s">
        <v>5649</v>
      </c>
    </row>
    <row r="9490" customFormat="false" ht="16.4" hidden="false" customHeight="false" outlineLevel="0" collapsed="false">
      <c r="C9490" s="163" t="s">
        <v>14071</v>
      </c>
      <c r="D9490" s="163" t="s">
        <v>5649</v>
      </c>
      <c r="E9490" s="183" t="s">
        <v>5649</v>
      </c>
    </row>
    <row r="9491" customFormat="false" ht="16.4" hidden="false" customHeight="false" outlineLevel="0" collapsed="false">
      <c r="C9491" s="163" t="s">
        <v>14072</v>
      </c>
      <c r="D9491" s="163" t="s">
        <v>5649</v>
      </c>
      <c r="E9491" s="183" t="s">
        <v>5649</v>
      </c>
    </row>
    <row r="9492" customFormat="false" ht="16.4" hidden="false" customHeight="false" outlineLevel="0" collapsed="false">
      <c r="C9492" s="163" t="s">
        <v>14073</v>
      </c>
      <c r="D9492" s="163" t="s">
        <v>5649</v>
      </c>
      <c r="E9492" s="183" t="s">
        <v>5649</v>
      </c>
    </row>
    <row r="9493" customFormat="false" ht="16.4" hidden="false" customHeight="false" outlineLevel="0" collapsed="false">
      <c r="C9493" s="163" t="s">
        <v>14074</v>
      </c>
      <c r="D9493" s="163" t="s">
        <v>5649</v>
      </c>
      <c r="E9493" s="183" t="s">
        <v>5649</v>
      </c>
    </row>
    <row r="9494" customFormat="false" ht="16.4" hidden="false" customHeight="false" outlineLevel="0" collapsed="false">
      <c r="C9494" s="163" t="s">
        <v>14075</v>
      </c>
      <c r="D9494" s="163" t="s">
        <v>5649</v>
      </c>
      <c r="E9494" s="183" t="s">
        <v>5649</v>
      </c>
    </row>
    <row r="9495" customFormat="false" ht="16.4" hidden="false" customHeight="false" outlineLevel="0" collapsed="false">
      <c r="C9495" s="163" t="s">
        <v>14076</v>
      </c>
      <c r="D9495" s="163" t="s">
        <v>5649</v>
      </c>
      <c r="E9495" s="183" t="s">
        <v>5649</v>
      </c>
    </row>
    <row r="9496" customFormat="false" ht="16.4" hidden="false" customHeight="false" outlineLevel="0" collapsed="false">
      <c r="C9496" s="163" t="s">
        <v>14077</v>
      </c>
      <c r="D9496" s="163" t="s">
        <v>5649</v>
      </c>
      <c r="E9496" s="183" t="s">
        <v>5649</v>
      </c>
    </row>
    <row r="9497" customFormat="false" ht="16.4" hidden="false" customHeight="false" outlineLevel="0" collapsed="false">
      <c r="C9497" s="163" t="s">
        <v>14078</v>
      </c>
      <c r="D9497" s="163" t="s">
        <v>5649</v>
      </c>
      <c r="E9497" s="183" t="s">
        <v>5649</v>
      </c>
    </row>
    <row r="9498" customFormat="false" ht="16.4" hidden="false" customHeight="false" outlineLevel="0" collapsed="false">
      <c r="C9498" s="163" t="s">
        <v>14079</v>
      </c>
      <c r="D9498" s="163" t="s">
        <v>5649</v>
      </c>
      <c r="E9498" s="183" t="n">
        <v>0.4208</v>
      </c>
    </row>
    <row r="9499" customFormat="false" ht="16.4" hidden="false" customHeight="false" outlineLevel="0" collapsed="false">
      <c r="C9499" s="163" t="s">
        <v>14080</v>
      </c>
      <c r="D9499" s="163" t="s">
        <v>5649</v>
      </c>
      <c r="E9499" s="183" t="n">
        <v>0.4208</v>
      </c>
    </row>
    <row r="9500" customFormat="false" ht="16.4" hidden="false" customHeight="false" outlineLevel="0" collapsed="false">
      <c r="C9500" s="163" t="s">
        <v>14081</v>
      </c>
      <c r="D9500" s="163" t="s">
        <v>5649</v>
      </c>
      <c r="E9500" s="183" t="n">
        <v>0.4208</v>
      </c>
    </row>
    <row r="9501" customFormat="false" ht="16.4" hidden="false" customHeight="false" outlineLevel="0" collapsed="false">
      <c r="C9501" s="163" t="s">
        <v>14082</v>
      </c>
      <c r="D9501" s="163" t="s">
        <v>5649</v>
      </c>
      <c r="E9501" s="183" t="n">
        <v>0.4208</v>
      </c>
    </row>
    <row r="9502" customFormat="false" ht="16.4" hidden="false" customHeight="false" outlineLevel="0" collapsed="false">
      <c r="C9502" s="163" t="s">
        <v>14083</v>
      </c>
      <c r="D9502" s="163" t="s">
        <v>5649</v>
      </c>
      <c r="E9502" s="183" t="n">
        <v>0.4208</v>
      </c>
    </row>
    <row r="9503" customFormat="false" ht="16.4" hidden="false" customHeight="false" outlineLevel="0" collapsed="false">
      <c r="C9503" s="163" t="s">
        <v>14084</v>
      </c>
      <c r="D9503" s="163" t="s">
        <v>5649</v>
      </c>
      <c r="E9503" s="183" t="n">
        <v>0.4208</v>
      </c>
    </row>
    <row r="9504" customFormat="false" ht="16.4" hidden="false" customHeight="false" outlineLevel="0" collapsed="false">
      <c r="C9504" s="163" t="s">
        <v>14085</v>
      </c>
      <c r="D9504" s="163" t="s">
        <v>5649</v>
      </c>
      <c r="E9504" s="183" t="n">
        <v>0.4208</v>
      </c>
    </row>
    <row r="9505" customFormat="false" ht="16.4" hidden="false" customHeight="false" outlineLevel="0" collapsed="false">
      <c r="C9505" s="163" t="s">
        <v>14086</v>
      </c>
      <c r="D9505" s="163" t="s">
        <v>5649</v>
      </c>
      <c r="E9505" s="183" t="s">
        <v>5649</v>
      </c>
    </row>
    <row r="9506" customFormat="false" ht="16.4" hidden="false" customHeight="false" outlineLevel="0" collapsed="false">
      <c r="C9506" s="163" t="s">
        <v>14087</v>
      </c>
      <c r="D9506" s="163" t="s">
        <v>5649</v>
      </c>
      <c r="E9506" s="183" t="s">
        <v>5649</v>
      </c>
    </row>
    <row r="9507" customFormat="false" ht="16.4" hidden="false" customHeight="false" outlineLevel="0" collapsed="false">
      <c r="C9507" s="163" t="s">
        <v>14088</v>
      </c>
      <c r="D9507" s="163" t="s">
        <v>5649</v>
      </c>
      <c r="E9507" s="183" t="s">
        <v>5649</v>
      </c>
    </row>
    <row r="9508" customFormat="false" ht="16.4" hidden="false" customHeight="false" outlineLevel="0" collapsed="false">
      <c r="C9508" s="163" t="s">
        <v>14089</v>
      </c>
      <c r="D9508" s="163" t="s">
        <v>5649</v>
      </c>
      <c r="E9508" s="183" t="s">
        <v>5649</v>
      </c>
    </row>
    <row r="9509" customFormat="false" ht="16.4" hidden="false" customHeight="false" outlineLevel="0" collapsed="false">
      <c r="C9509" s="163" t="s">
        <v>14090</v>
      </c>
      <c r="D9509" s="163" t="s">
        <v>5649</v>
      </c>
      <c r="E9509" s="183" t="s">
        <v>5649</v>
      </c>
    </row>
    <row r="9510" customFormat="false" ht="16.4" hidden="false" customHeight="false" outlineLevel="0" collapsed="false">
      <c r="C9510" s="163" t="s">
        <v>14091</v>
      </c>
      <c r="D9510" s="163" t="s">
        <v>5649</v>
      </c>
      <c r="E9510" s="183" t="s">
        <v>5649</v>
      </c>
    </row>
    <row r="9511" customFormat="false" ht="16.4" hidden="false" customHeight="false" outlineLevel="0" collapsed="false">
      <c r="C9511" s="163" t="s">
        <v>14092</v>
      </c>
      <c r="D9511" s="163" t="s">
        <v>5649</v>
      </c>
      <c r="E9511" s="183" t="s">
        <v>5649</v>
      </c>
    </row>
    <row r="9512" customFormat="false" ht="16.4" hidden="false" customHeight="false" outlineLevel="0" collapsed="false">
      <c r="C9512" s="163" t="s">
        <v>14093</v>
      </c>
      <c r="D9512" s="163" t="s">
        <v>5649</v>
      </c>
      <c r="E9512" s="183" t="s">
        <v>5649</v>
      </c>
    </row>
    <row r="9513" customFormat="false" ht="16.4" hidden="false" customHeight="false" outlineLevel="0" collapsed="false">
      <c r="C9513" s="163" t="s">
        <v>14094</v>
      </c>
      <c r="D9513" s="163" t="s">
        <v>5649</v>
      </c>
      <c r="E9513" s="183" t="s">
        <v>5649</v>
      </c>
    </row>
    <row r="9514" customFormat="false" ht="16.4" hidden="false" customHeight="false" outlineLevel="0" collapsed="false">
      <c r="C9514" s="163" t="s">
        <v>14095</v>
      </c>
      <c r="D9514" s="163" t="s">
        <v>5649</v>
      </c>
      <c r="E9514" s="183" t="s">
        <v>5649</v>
      </c>
    </row>
    <row r="9515" customFormat="false" ht="16.4" hidden="false" customHeight="false" outlineLevel="0" collapsed="false">
      <c r="C9515" s="163" t="s">
        <v>14096</v>
      </c>
      <c r="D9515" s="163" t="s">
        <v>5649</v>
      </c>
      <c r="E9515" s="183" t="s">
        <v>5649</v>
      </c>
    </row>
    <row r="9516" customFormat="false" ht="16.4" hidden="false" customHeight="false" outlineLevel="0" collapsed="false">
      <c r="C9516" s="163" t="s">
        <v>14097</v>
      </c>
      <c r="D9516" s="163" t="s">
        <v>5649</v>
      </c>
      <c r="E9516" s="183" t="s">
        <v>5649</v>
      </c>
    </row>
    <row r="9517" customFormat="false" ht="16.4" hidden="false" customHeight="false" outlineLevel="0" collapsed="false">
      <c r="C9517" s="163" t="s">
        <v>14098</v>
      </c>
      <c r="D9517" s="163" t="s">
        <v>5649</v>
      </c>
      <c r="E9517" s="183" t="s">
        <v>5649</v>
      </c>
    </row>
    <row r="9518" customFormat="false" ht="16.4" hidden="false" customHeight="false" outlineLevel="0" collapsed="false">
      <c r="C9518" s="163" t="s">
        <v>14099</v>
      </c>
      <c r="D9518" s="163" t="s">
        <v>5649</v>
      </c>
      <c r="E9518" s="183" t="s">
        <v>5649</v>
      </c>
    </row>
    <row r="9519" customFormat="false" ht="16.4" hidden="false" customHeight="false" outlineLevel="0" collapsed="false">
      <c r="C9519" s="163" t="s">
        <v>14100</v>
      </c>
      <c r="D9519" s="163" t="s">
        <v>5649</v>
      </c>
      <c r="E9519" s="183" t="s">
        <v>5649</v>
      </c>
    </row>
    <row r="9520" customFormat="false" ht="16.4" hidden="false" customHeight="false" outlineLevel="0" collapsed="false">
      <c r="C9520" s="163" t="s">
        <v>14101</v>
      </c>
      <c r="D9520" s="163" t="s">
        <v>5649</v>
      </c>
      <c r="E9520" s="183" t="s">
        <v>5649</v>
      </c>
    </row>
    <row r="9521" customFormat="false" ht="16.4" hidden="false" customHeight="false" outlineLevel="0" collapsed="false">
      <c r="C9521" s="163" t="s">
        <v>14102</v>
      </c>
      <c r="D9521" s="163" t="s">
        <v>5649</v>
      </c>
      <c r="E9521" s="183" t="s">
        <v>5649</v>
      </c>
    </row>
    <row r="9522" customFormat="false" ht="16.4" hidden="false" customHeight="false" outlineLevel="0" collapsed="false">
      <c r="C9522" s="163" t="s">
        <v>14103</v>
      </c>
      <c r="D9522" s="163" t="s">
        <v>5649</v>
      </c>
      <c r="E9522" s="183" t="s">
        <v>5649</v>
      </c>
    </row>
    <row r="9523" customFormat="false" ht="16.4" hidden="false" customHeight="false" outlineLevel="0" collapsed="false">
      <c r="C9523" s="163" t="s">
        <v>14104</v>
      </c>
      <c r="D9523" s="163" t="s">
        <v>5649</v>
      </c>
      <c r="E9523" s="183" t="s">
        <v>5649</v>
      </c>
    </row>
    <row r="9524" customFormat="false" ht="16.4" hidden="false" customHeight="false" outlineLevel="0" collapsed="false">
      <c r="C9524" s="163" t="s">
        <v>14105</v>
      </c>
      <c r="D9524" s="163" t="s">
        <v>5649</v>
      </c>
      <c r="E9524" s="183" t="s">
        <v>5649</v>
      </c>
    </row>
    <row r="9525" customFormat="false" ht="16.4" hidden="false" customHeight="false" outlineLevel="0" collapsed="false">
      <c r="C9525" s="163" t="s">
        <v>14106</v>
      </c>
      <c r="D9525" s="163" t="s">
        <v>5649</v>
      </c>
      <c r="E9525" s="183" t="s">
        <v>5649</v>
      </c>
    </row>
    <row r="9526" customFormat="false" ht="16.4" hidden="false" customHeight="false" outlineLevel="0" collapsed="false">
      <c r="C9526" s="163" t="s">
        <v>14107</v>
      </c>
      <c r="D9526" s="163" t="s">
        <v>5649</v>
      </c>
      <c r="E9526" s="183" t="s">
        <v>5649</v>
      </c>
    </row>
    <row r="9527" customFormat="false" ht="16.4" hidden="false" customHeight="false" outlineLevel="0" collapsed="false">
      <c r="C9527" s="163" t="s">
        <v>14108</v>
      </c>
      <c r="D9527" s="163" t="s">
        <v>5649</v>
      </c>
      <c r="E9527" s="183" t="s">
        <v>5649</v>
      </c>
    </row>
    <row r="9528" customFormat="false" ht="16.4" hidden="false" customHeight="false" outlineLevel="0" collapsed="false">
      <c r="C9528" s="163" t="s">
        <v>14109</v>
      </c>
      <c r="D9528" s="163" t="s">
        <v>5649</v>
      </c>
      <c r="E9528" s="183" t="s">
        <v>5649</v>
      </c>
    </row>
    <row r="9529" customFormat="false" ht="16.4" hidden="false" customHeight="false" outlineLevel="0" collapsed="false">
      <c r="C9529" s="163" t="s">
        <v>14110</v>
      </c>
      <c r="D9529" s="163" t="s">
        <v>5649</v>
      </c>
      <c r="E9529" s="183" t="s">
        <v>5649</v>
      </c>
    </row>
    <row r="9530" customFormat="false" ht="16.4" hidden="false" customHeight="false" outlineLevel="0" collapsed="false">
      <c r="C9530" s="163" t="s">
        <v>14111</v>
      </c>
      <c r="D9530" s="163" t="s">
        <v>5649</v>
      </c>
      <c r="E9530" s="183" t="s">
        <v>5649</v>
      </c>
    </row>
    <row r="9531" customFormat="false" ht="16.4" hidden="false" customHeight="false" outlineLevel="0" collapsed="false">
      <c r="C9531" s="163" t="s">
        <v>14112</v>
      </c>
      <c r="D9531" s="163" t="s">
        <v>5649</v>
      </c>
      <c r="E9531" s="183" t="s">
        <v>5649</v>
      </c>
    </row>
    <row r="9532" customFormat="false" ht="16.4" hidden="false" customHeight="false" outlineLevel="0" collapsed="false">
      <c r="C9532" s="163" t="s">
        <v>14113</v>
      </c>
      <c r="D9532" s="163" t="s">
        <v>5649</v>
      </c>
      <c r="E9532" s="183" t="s">
        <v>5649</v>
      </c>
    </row>
    <row r="9533" customFormat="false" ht="16.4" hidden="false" customHeight="false" outlineLevel="0" collapsed="false">
      <c r="C9533" s="163" t="s">
        <v>14114</v>
      </c>
      <c r="D9533" s="163" t="s">
        <v>5649</v>
      </c>
      <c r="E9533" s="183" t="s">
        <v>5649</v>
      </c>
    </row>
    <row r="9534" customFormat="false" ht="16.4" hidden="false" customHeight="false" outlineLevel="0" collapsed="false">
      <c r="C9534" s="163" t="s">
        <v>14115</v>
      </c>
      <c r="D9534" s="163" t="s">
        <v>5649</v>
      </c>
      <c r="E9534" s="183" t="s">
        <v>5649</v>
      </c>
    </row>
    <row r="9535" customFormat="false" ht="16.4" hidden="false" customHeight="false" outlineLevel="0" collapsed="false">
      <c r="C9535" s="163" t="s">
        <v>14116</v>
      </c>
      <c r="D9535" s="163" t="s">
        <v>5649</v>
      </c>
      <c r="E9535" s="183" t="s">
        <v>5649</v>
      </c>
    </row>
    <row r="9536" customFormat="false" ht="16.4" hidden="false" customHeight="false" outlineLevel="0" collapsed="false">
      <c r="C9536" s="163" t="s">
        <v>14117</v>
      </c>
      <c r="D9536" s="163" t="s">
        <v>5649</v>
      </c>
      <c r="E9536" s="183" t="s">
        <v>5649</v>
      </c>
    </row>
    <row r="9537" customFormat="false" ht="16.4" hidden="false" customHeight="false" outlineLevel="0" collapsed="false">
      <c r="C9537" s="163" t="s">
        <v>4371</v>
      </c>
      <c r="D9537" s="163" t="s">
        <v>5649</v>
      </c>
      <c r="E9537" s="183" t="s">
        <v>5649</v>
      </c>
    </row>
    <row r="9538" customFormat="false" ht="16.4" hidden="false" customHeight="false" outlineLevel="0" collapsed="false">
      <c r="C9538" s="163" t="s">
        <v>14118</v>
      </c>
      <c r="D9538" s="163" t="s">
        <v>5649</v>
      </c>
      <c r="E9538" s="183" t="s">
        <v>5649</v>
      </c>
    </row>
    <row r="9539" customFormat="false" ht="16.4" hidden="false" customHeight="false" outlineLevel="0" collapsed="false">
      <c r="C9539" s="163" t="s">
        <v>14119</v>
      </c>
      <c r="D9539" s="163" t="s">
        <v>5649</v>
      </c>
      <c r="E9539" s="183" t="s">
        <v>5649</v>
      </c>
    </row>
    <row r="9540" customFormat="false" ht="16.4" hidden="false" customHeight="false" outlineLevel="0" collapsed="false">
      <c r="C9540" s="163" t="s">
        <v>14120</v>
      </c>
      <c r="D9540" s="163" t="s">
        <v>5649</v>
      </c>
      <c r="E9540" s="183" t="s">
        <v>5649</v>
      </c>
    </row>
    <row r="9541" customFormat="false" ht="16.4" hidden="false" customHeight="false" outlineLevel="0" collapsed="false">
      <c r="C9541" s="163" t="s">
        <v>14121</v>
      </c>
      <c r="D9541" s="163" t="s">
        <v>5649</v>
      </c>
      <c r="E9541" s="183" t="s">
        <v>5649</v>
      </c>
    </row>
    <row r="9542" customFormat="false" ht="16.4" hidden="false" customHeight="false" outlineLevel="0" collapsed="false">
      <c r="C9542" s="163" t="s">
        <v>14122</v>
      </c>
      <c r="D9542" s="163" t="s">
        <v>5649</v>
      </c>
      <c r="E9542" s="183" t="s">
        <v>5649</v>
      </c>
    </row>
    <row r="9543" customFormat="false" ht="16.4" hidden="false" customHeight="false" outlineLevel="0" collapsed="false">
      <c r="C9543" s="163" t="s">
        <v>14123</v>
      </c>
      <c r="D9543" s="163" t="s">
        <v>5649</v>
      </c>
      <c r="E9543" s="183" t="s">
        <v>5649</v>
      </c>
    </row>
    <row r="9544" customFormat="false" ht="16.4" hidden="false" customHeight="false" outlineLevel="0" collapsed="false">
      <c r="C9544" s="163" t="s">
        <v>14124</v>
      </c>
      <c r="D9544" s="163" t="s">
        <v>5649</v>
      </c>
      <c r="E9544" s="183" t="s">
        <v>5649</v>
      </c>
    </row>
    <row r="9545" customFormat="false" ht="16.4" hidden="false" customHeight="false" outlineLevel="0" collapsed="false">
      <c r="C9545" s="163" t="s">
        <v>14125</v>
      </c>
      <c r="D9545" s="163" t="s">
        <v>5649</v>
      </c>
      <c r="E9545" s="183" t="s">
        <v>5649</v>
      </c>
    </row>
    <row r="9546" customFormat="false" ht="16.4" hidden="false" customHeight="false" outlineLevel="0" collapsed="false">
      <c r="C9546" s="163" t="s">
        <v>14126</v>
      </c>
      <c r="D9546" s="163" t="s">
        <v>5649</v>
      </c>
      <c r="E9546" s="183" t="s">
        <v>5649</v>
      </c>
    </row>
    <row r="9547" customFormat="false" ht="16.4" hidden="false" customHeight="false" outlineLevel="0" collapsed="false">
      <c r="C9547" s="163" t="s">
        <v>14127</v>
      </c>
      <c r="D9547" s="163" t="s">
        <v>5649</v>
      </c>
      <c r="E9547" s="183" t="s">
        <v>5649</v>
      </c>
    </row>
    <row r="9548" customFormat="false" ht="16.4" hidden="false" customHeight="false" outlineLevel="0" collapsed="false">
      <c r="C9548" s="163" t="s">
        <v>2445</v>
      </c>
      <c r="D9548" s="163" t="s">
        <v>5649</v>
      </c>
      <c r="E9548" s="183" t="s">
        <v>5649</v>
      </c>
    </row>
    <row r="9549" customFormat="false" ht="16.4" hidden="false" customHeight="false" outlineLevel="0" collapsed="false">
      <c r="C9549" s="163" t="s">
        <v>14128</v>
      </c>
      <c r="D9549" s="163" t="s">
        <v>5649</v>
      </c>
      <c r="E9549" s="183" t="s">
        <v>5649</v>
      </c>
    </row>
    <row r="9550" customFormat="false" ht="16.4" hidden="false" customHeight="false" outlineLevel="0" collapsed="false">
      <c r="C9550" s="163" t="s">
        <v>14129</v>
      </c>
      <c r="D9550" s="163" t="s">
        <v>5649</v>
      </c>
      <c r="E9550" s="183" t="s">
        <v>5649</v>
      </c>
    </row>
    <row r="9551" customFormat="false" ht="16.4" hidden="false" customHeight="false" outlineLevel="0" collapsed="false">
      <c r="C9551" s="163" t="s">
        <v>14130</v>
      </c>
      <c r="D9551" s="163" t="s">
        <v>5649</v>
      </c>
      <c r="E9551" s="183" t="s">
        <v>5649</v>
      </c>
    </row>
    <row r="9552" customFormat="false" ht="16.4" hidden="false" customHeight="false" outlineLevel="0" collapsed="false">
      <c r="C9552" s="163" t="s">
        <v>14131</v>
      </c>
      <c r="D9552" s="163" t="s">
        <v>5649</v>
      </c>
      <c r="E9552" s="183" t="s">
        <v>5649</v>
      </c>
    </row>
    <row r="9553" customFormat="false" ht="16.4" hidden="false" customHeight="false" outlineLevel="0" collapsed="false">
      <c r="C9553" s="163" t="s">
        <v>14132</v>
      </c>
      <c r="D9553" s="163" t="s">
        <v>5649</v>
      </c>
      <c r="E9553" s="183" t="s">
        <v>5649</v>
      </c>
    </row>
    <row r="9554" customFormat="false" ht="16.4" hidden="false" customHeight="false" outlineLevel="0" collapsed="false">
      <c r="C9554" s="163" t="s">
        <v>14133</v>
      </c>
      <c r="D9554" s="163" t="s">
        <v>5649</v>
      </c>
      <c r="E9554" s="183" t="s">
        <v>5649</v>
      </c>
    </row>
    <row r="9555" customFormat="false" ht="16.4" hidden="false" customHeight="false" outlineLevel="0" collapsed="false">
      <c r="C9555" s="163" t="s">
        <v>2450</v>
      </c>
      <c r="D9555" s="163" t="s">
        <v>5649</v>
      </c>
      <c r="E9555" s="183" t="s">
        <v>5649</v>
      </c>
    </row>
    <row r="9556" customFormat="false" ht="16.4" hidden="false" customHeight="false" outlineLevel="0" collapsed="false">
      <c r="C9556" s="163" t="s">
        <v>2452</v>
      </c>
      <c r="D9556" s="163" t="s">
        <v>5649</v>
      </c>
      <c r="E9556" s="183" t="s">
        <v>5649</v>
      </c>
    </row>
    <row r="9557" customFormat="false" ht="16.4" hidden="false" customHeight="false" outlineLevel="0" collapsed="false">
      <c r="C9557" s="163" t="s">
        <v>2456</v>
      </c>
      <c r="D9557" s="163" t="s">
        <v>5649</v>
      </c>
      <c r="E9557" s="183" t="s">
        <v>5649</v>
      </c>
    </row>
    <row r="9558" customFormat="false" ht="16.4" hidden="false" customHeight="false" outlineLevel="0" collapsed="false">
      <c r="C9558" s="163" t="s">
        <v>14134</v>
      </c>
      <c r="D9558" s="163" t="s">
        <v>5649</v>
      </c>
      <c r="E9558" s="183" t="s">
        <v>5649</v>
      </c>
    </row>
    <row r="9559" customFormat="false" ht="16.4" hidden="false" customHeight="false" outlineLevel="0" collapsed="false">
      <c r="C9559" s="163" t="s">
        <v>2458</v>
      </c>
      <c r="D9559" s="163" t="s">
        <v>5649</v>
      </c>
      <c r="E9559" s="183" t="s">
        <v>5649</v>
      </c>
    </row>
    <row r="9560" customFormat="false" ht="16.4" hidden="false" customHeight="false" outlineLevel="0" collapsed="false">
      <c r="C9560" s="163" t="s">
        <v>14135</v>
      </c>
      <c r="D9560" s="163" t="s">
        <v>5649</v>
      </c>
      <c r="E9560" s="183" t="s">
        <v>5649</v>
      </c>
    </row>
    <row r="9561" customFormat="false" ht="16.4" hidden="false" customHeight="false" outlineLevel="0" collapsed="false">
      <c r="C9561" s="163" t="s">
        <v>2462</v>
      </c>
      <c r="D9561" s="163" t="s">
        <v>5649</v>
      </c>
      <c r="E9561" s="183" t="s">
        <v>5649</v>
      </c>
    </row>
    <row r="9562" customFormat="false" ht="16.4" hidden="false" customHeight="false" outlineLevel="0" collapsed="false">
      <c r="C9562" s="163" t="s">
        <v>14136</v>
      </c>
      <c r="D9562" s="163" t="s">
        <v>5649</v>
      </c>
      <c r="E9562" s="183" t="s">
        <v>5649</v>
      </c>
    </row>
    <row r="9563" customFormat="false" ht="16.4" hidden="false" customHeight="false" outlineLevel="0" collapsed="false">
      <c r="C9563" s="163" t="s">
        <v>14137</v>
      </c>
      <c r="D9563" s="163" t="s">
        <v>5649</v>
      </c>
      <c r="E9563" s="183" t="s">
        <v>5649</v>
      </c>
    </row>
    <row r="9564" customFormat="false" ht="16.4" hidden="false" customHeight="false" outlineLevel="0" collapsed="false">
      <c r="C9564" s="163" t="s">
        <v>14138</v>
      </c>
      <c r="D9564" s="163" t="s">
        <v>5649</v>
      </c>
      <c r="E9564" s="183" t="s">
        <v>5649</v>
      </c>
    </row>
    <row r="9565" customFormat="false" ht="16.4" hidden="false" customHeight="false" outlineLevel="0" collapsed="false">
      <c r="C9565" s="163" t="s">
        <v>14139</v>
      </c>
      <c r="D9565" s="163" t="s">
        <v>5649</v>
      </c>
      <c r="E9565" s="183" t="s">
        <v>5649</v>
      </c>
    </row>
    <row r="9566" customFormat="false" ht="16.4" hidden="false" customHeight="false" outlineLevel="0" collapsed="false">
      <c r="C9566" s="163" t="s">
        <v>14140</v>
      </c>
      <c r="D9566" s="163" t="s">
        <v>5649</v>
      </c>
      <c r="E9566" s="183" t="s">
        <v>5649</v>
      </c>
    </row>
    <row r="9567" customFormat="false" ht="16.4" hidden="false" customHeight="false" outlineLevel="0" collapsed="false">
      <c r="C9567" s="163" t="s">
        <v>14141</v>
      </c>
      <c r="D9567" s="163" t="s">
        <v>5649</v>
      </c>
      <c r="E9567" s="183" t="s">
        <v>5649</v>
      </c>
    </row>
    <row r="9568" customFormat="false" ht="16.4" hidden="false" customHeight="false" outlineLevel="0" collapsed="false">
      <c r="C9568" s="163" t="s">
        <v>14142</v>
      </c>
      <c r="D9568" s="163" t="s">
        <v>5649</v>
      </c>
      <c r="E9568" s="183" t="s">
        <v>5649</v>
      </c>
    </row>
    <row r="9569" customFormat="false" ht="16.4" hidden="false" customHeight="false" outlineLevel="0" collapsed="false">
      <c r="C9569" s="163" t="s">
        <v>14143</v>
      </c>
      <c r="D9569" s="163" t="s">
        <v>5649</v>
      </c>
      <c r="E9569" s="183" t="s">
        <v>5649</v>
      </c>
    </row>
    <row r="9570" customFormat="false" ht="16.4" hidden="false" customHeight="false" outlineLevel="0" collapsed="false">
      <c r="C9570" s="163" t="s">
        <v>14144</v>
      </c>
      <c r="D9570" s="163" t="s">
        <v>5649</v>
      </c>
      <c r="E9570" s="183" t="s">
        <v>5649</v>
      </c>
    </row>
    <row r="9571" customFormat="false" ht="16.4" hidden="false" customHeight="false" outlineLevel="0" collapsed="false">
      <c r="C9571" s="163" t="s">
        <v>14145</v>
      </c>
      <c r="D9571" s="163" t="s">
        <v>5649</v>
      </c>
      <c r="E9571" s="183" t="s">
        <v>5649</v>
      </c>
    </row>
    <row r="9572" customFormat="false" ht="16.4" hidden="false" customHeight="false" outlineLevel="0" collapsed="false">
      <c r="C9572" s="163" t="s">
        <v>14146</v>
      </c>
      <c r="D9572" s="163" t="s">
        <v>5649</v>
      </c>
      <c r="E9572" s="183" t="s">
        <v>5649</v>
      </c>
    </row>
    <row r="9573" customFormat="false" ht="16.4" hidden="false" customHeight="false" outlineLevel="0" collapsed="false">
      <c r="C9573" s="163" t="s">
        <v>14147</v>
      </c>
      <c r="D9573" s="163" t="s">
        <v>5649</v>
      </c>
      <c r="E9573" s="183" t="s">
        <v>5649</v>
      </c>
    </row>
    <row r="9574" customFormat="false" ht="16.4" hidden="false" customHeight="false" outlineLevel="0" collapsed="false">
      <c r="C9574" s="163" t="s">
        <v>14148</v>
      </c>
      <c r="D9574" s="163" t="s">
        <v>5649</v>
      </c>
      <c r="E9574" s="183" t="s">
        <v>5649</v>
      </c>
    </row>
    <row r="9575" customFormat="false" ht="16.4" hidden="false" customHeight="false" outlineLevel="0" collapsed="false">
      <c r="C9575" s="163" t="s">
        <v>14149</v>
      </c>
      <c r="D9575" s="163" t="s">
        <v>5649</v>
      </c>
      <c r="E9575" s="183" t="s">
        <v>5649</v>
      </c>
    </row>
    <row r="9576" customFormat="false" ht="16.4" hidden="false" customHeight="false" outlineLevel="0" collapsed="false">
      <c r="C9576" s="163" t="s">
        <v>14150</v>
      </c>
      <c r="D9576" s="163" t="s">
        <v>5649</v>
      </c>
      <c r="E9576" s="183" t="s">
        <v>5649</v>
      </c>
    </row>
    <row r="9577" customFormat="false" ht="16.4" hidden="false" customHeight="false" outlineLevel="0" collapsed="false">
      <c r="C9577" s="163" t="s">
        <v>14151</v>
      </c>
      <c r="D9577" s="163" t="s">
        <v>5649</v>
      </c>
      <c r="E9577" s="183" t="s">
        <v>5649</v>
      </c>
    </row>
    <row r="9578" customFormat="false" ht="16.4" hidden="false" customHeight="false" outlineLevel="0" collapsed="false">
      <c r="C9578" s="163" t="s">
        <v>14152</v>
      </c>
      <c r="D9578" s="163" t="s">
        <v>5649</v>
      </c>
      <c r="E9578" s="183" t="s">
        <v>5649</v>
      </c>
    </row>
    <row r="9579" customFormat="false" ht="16.4" hidden="false" customHeight="false" outlineLevel="0" collapsed="false">
      <c r="C9579" s="163" t="s">
        <v>14153</v>
      </c>
      <c r="D9579" s="163" t="s">
        <v>5649</v>
      </c>
      <c r="E9579" s="183" t="s">
        <v>5649</v>
      </c>
    </row>
    <row r="9580" customFormat="false" ht="16.4" hidden="false" customHeight="false" outlineLevel="0" collapsed="false">
      <c r="C9580" s="163" t="s">
        <v>14154</v>
      </c>
      <c r="D9580" s="163" t="s">
        <v>5649</v>
      </c>
      <c r="E9580" s="183" t="s">
        <v>5649</v>
      </c>
    </row>
    <row r="9581" customFormat="false" ht="16.4" hidden="false" customHeight="false" outlineLevel="0" collapsed="false">
      <c r="C9581" s="163" t="s">
        <v>14155</v>
      </c>
      <c r="D9581" s="163" t="s">
        <v>5649</v>
      </c>
      <c r="E9581" s="183" t="s">
        <v>5649</v>
      </c>
    </row>
    <row r="9582" customFormat="false" ht="16.4" hidden="false" customHeight="false" outlineLevel="0" collapsed="false">
      <c r="C9582" s="163" t="s">
        <v>14156</v>
      </c>
      <c r="D9582" s="163" t="s">
        <v>5649</v>
      </c>
      <c r="E9582" s="183" t="s">
        <v>5649</v>
      </c>
    </row>
    <row r="9583" customFormat="false" ht="16.4" hidden="false" customHeight="false" outlineLevel="0" collapsed="false">
      <c r="C9583" s="163" t="s">
        <v>14157</v>
      </c>
      <c r="D9583" s="163" t="s">
        <v>5649</v>
      </c>
      <c r="E9583" s="183" t="s">
        <v>5649</v>
      </c>
    </row>
    <row r="9584" customFormat="false" ht="16.4" hidden="false" customHeight="false" outlineLevel="0" collapsed="false">
      <c r="C9584" s="163" t="s">
        <v>14158</v>
      </c>
      <c r="D9584" s="163" t="s">
        <v>5649</v>
      </c>
      <c r="E9584" s="183" t="s">
        <v>5649</v>
      </c>
    </row>
    <row r="9585" customFormat="false" ht="16.4" hidden="false" customHeight="false" outlineLevel="0" collapsed="false">
      <c r="C9585" s="163" t="s">
        <v>14159</v>
      </c>
      <c r="D9585" s="163" t="s">
        <v>5649</v>
      </c>
      <c r="E9585" s="183" t="s">
        <v>5649</v>
      </c>
    </row>
    <row r="9586" customFormat="false" ht="16.4" hidden="false" customHeight="false" outlineLevel="0" collapsed="false">
      <c r="C9586" s="163" t="s">
        <v>14160</v>
      </c>
      <c r="D9586" s="163" t="s">
        <v>5649</v>
      </c>
      <c r="E9586" s="183" t="s">
        <v>5649</v>
      </c>
    </row>
    <row r="9587" customFormat="false" ht="16.4" hidden="false" customHeight="false" outlineLevel="0" collapsed="false">
      <c r="C9587" s="163" t="s">
        <v>14161</v>
      </c>
      <c r="D9587" s="163" t="s">
        <v>5649</v>
      </c>
      <c r="E9587" s="183" t="s">
        <v>5649</v>
      </c>
    </row>
    <row r="9588" customFormat="false" ht="16.4" hidden="false" customHeight="false" outlineLevel="0" collapsed="false">
      <c r="C9588" s="163" t="s">
        <v>14162</v>
      </c>
      <c r="D9588" s="163" t="s">
        <v>5649</v>
      </c>
      <c r="E9588" s="183" t="s">
        <v>5649</v>
      </c>
    </row>
    <row r="9589" customFormat="false" ht="16.4" hidden="false" customHeight="false" outlineLevel="0" collapsed="false">
      <c r="C9589" s="163" t="s">
        <v>14163</v>
      </c>
      <c r="D9589" s="163" t="s">
        <v>5649</v>
      </c>
      <c r="E9589" s="183" t="s">
        <v>5649</v>
      </c>
    </row>
    <row r="9590" customFormat="false" ht="16.4" hidden="false" customHeight="false" outlineLevel="0" collapsed="false">
      <c r="C9590" s="163" t="s">
        <v>14164</v>
      </c>
      <c r="D9590" s="163" t="s">
        <v>5649</v>
      </c>
      <c r="E9590" s="183" t="s">
        <v>5649</v>
      </c>
    </row>
    <row r="9591" customFormat="false" ht="16.4" hidden="false" customHeight="false" outlineLevel="0" collapsed="false">
      <c r="C9591" s="163" t="s">
        <v>14165</v>
      </c>
      <c r="D9591" s="163" t="s">
        <v>5649</v>
      </c>
      <c r="E9591" s="183" t="s">
        <v>5649</v>
      </c>
    </row>
    <row r="9592" customFormat="false" ht="16.4" hidden="false" customHeight="false" outlineLevel="0" collapsed="false">
      <c r="C9592" s="163" t="s">
        <v>14166</v>
      </c>
      <c r="D9592" s="163" t="s">
        <v>5649</v>
      </c>
      <c r="E9592" s="183" t="s">
        <v>5649</v>
      </c>
    </row>
    <row r="9593" customFormat="false" ht="16.4" hidden="false" customHeight="false" outlineLevel="0" collapsed="false">
      <c r="C9593" s="163" t="s">
        <v>14167</v>
      </c>
      <c r="D9593" s="163" t="s">
        <v>5649</v>
      </c>
      <c r="E9593" s="183" t="s">
        <v>5649</v>
      </c>
    </row>
    <row r="9594" customFormat="false" ht="16.4" hidden="false" customHeight="false" outlineLevel="0" collapsed="false">
      <c r="C9594" s="163" t="s">
        <v>14168</v>
      </c>
      <c r="D9594" s="163" t="s">
        <v>5649</v>
      </c>
      <c r="E9594" s="183" t="s">
        <v>5649</v>
      </c>
    </row>
    <row r="9595" customFormat="false" ht="16.4" hidden="false" customHeight="false" outlineLevel="0" collapsed="false">
      <c r="C9595" s="163" t="s">
        <v>14169</v>
      </c>
      <c r="D9595" s="163" t="s">
        <v>5649</v>
      </c>
      <c r="E9595" s="183" t="s">
        <v>5649</v>
      </c>
    </row>
    <row r="9596" customFormat="false" ht="16.4" hidden="false" customHeight="false" outlineLevel="0" collapsed="false">
      <c r="C9596" s="163" t="s">
        <v>14170</v>
      </c>
      <c r="D9596" s="163" t="s">
        <v>5649</v>
      </c>
      <c r="E9596" s="183" t="s">
        <v>5649</v>
      </c>
    </row>
    <row r="9597" customFormat="false" ht="16.4" hidden="false" customHeight="false" outlineLevel="0" collapsed="false">
      <c r="C9597" s="163" t="s">
        <v>14171</v>
      </c>
      <c r="D9597" s="163" t="s">
        <v>5649</v>
      </c>
      <c r="E9597" s="183" t="s">
        <v>5649</v>
      </c>
    </row>
    <row r="9598" customFormat="false" ht="16.4" hidden="false" customHeight="false" outlineLevel="0" collapsed="false">
      <c r="C9598" s="163" t="s">
        <v>14172</v>
      </c>
      <c r="D9598" s="163" t="s">
        <v>5649</v>
      </c>
      <c r="E9598" s="183" t="s">
        <v>5649</v>
      </c>
    </row>
    <row r="9599" customFormat="false" ht="16.4" hidden="false" customHeight="false" outlineLevel="0" collapsed="false">
      <c r="C9599" s="163" t="s">
        <v>14173</v>
      </c>
      <c r="D9599" s="163" t="s">
        <v>5649</v>
      </c>
      <c r="E9599" s="183" t="s">
        <v>5649</v>
      </c>
    </row>
    <row r="9600" customFormat="false" ht="16.4" hidden="false" customHeight="false" outlineLevel="0" collapsed="false">
      <c r="C9600" s="163" t="s">
        <v>14174</v>
      </c>
      <c r="D9600" s="163" t="s">
        <v>5649</v>
      </c>
      <c r="E9600" s="183" t="s">
        <v>5649</v>
      </c>
    </row>
    <row r="9601" customFormat="false" ht="16.4" hidden="false" customHeight="false" outlineLevel="0" collapsed="false">
      <c r="C9601" s="163" t="s">
        <v>14175</v>
      </c>
      <c r="D9601" s="163" t="s">
        <v>5649</v>
      </c>
      <c r="E9601" s="183" t="s">
        <v>5649</v>
      </c>
    </row>
    <row r="9602" customFormat="false" ht="16.4" hidden="false" customHeight="false" outlineLevel="0" collapsed="false">
      <c r="C9602" s="163" t="s">
        <v>14176</v>
      </c>
      <c r="D9602" s="163" t="s">
        <v>5649</v>
      </c>
      <c r="E9602" s="183" t="s">
        <v>5649</v>
      </c>
    </row>
    <row r="9603" customFormat="false" ht="16.4" hidden="false" customHeight="false" outlineLevel="0" collapsed="false">
      <c r="C9603" s="163" t="s">
        <v>14177</v>
      </c>
      <c r="D9603" s="163" t="s">
        <v>5649</v>
      </c>
      <c r="E9603" s="183" t="s">
        <v>5649</v>
      </c>
    </row>
    <row r="9604" customFormat="false" ht="16.4" hidden="false" customHeight="false" outlineLevel="0" collapsed="false">
      <c r="C9604" s="163" t="s">
        <v>14178</v>
      </c>
      <c r="D9604" s="163" t="s">
        <v>5649</v>
      </c>
      <c r="E9604" s="183" t="s">
        <v>5649</v>
      </c>
    </row>
    <row r="9605" customFormat="false" ht="16.4" hidden="false" customHeight="false" outlineLevel="0" collapsed="false">
      <c r="C9605" s="163" t="s">
        <v>14179</v>
      </c>
      <c r="D9605" s="163" t="s">
        <v>5649</v>
      </c>
      <c r="E9605" s="183" t="s">
        <v>5649</v>
      </c>
    </row>
    <row r="9606" customFormat="false" ht="16.4" hidden="false" customHeight="false" outlineLevel="0" collapsed="false">
      <c r="C9606" s="163" t="s">
        <v>14180</v>
      </c>
      <c r="D9606" s="163" t="s">
        <v>5649</v>
      </c>
      <c r="E9606" s="183" t="s">
        <v>5649</v>
      </c>
    </row>
    <row r="9607" customFormat="false" ht="16.4" hidden="false" customHeight="false" outlineLevel="0" collapsed="false">
      <c r="C9607" s="163" t="s">
        <v>14181</v>
      </c>
      <c r="D9607" s="163" t="s">
        <v>5649</v>
      </c>
      <c r="E9607" s="183" t="s">
        <v>5649</v>
      </c>
    </row>
    <row r="9608" customFormat="false" ht="16.4" hidden="false" customHeight="false" outlineLevel="0" collapsed="false">
      <c r="C9608" s="163" t="s">
        <v>14182</v>
      </c>
      <c r="D9608" s="163" t="s">
        <v>5649</v>
      </c>
      <c r="E9608" s="183" t="s">
        <v>5649</v>
      </c>
    </row>
    <row r="9609" customFormat="false" ht="16.4" hidden="false" customHeight="false" outlineLevel="0" collapsed="false">
      <c r="C9609" s="163" t="s">
        <v>14183</v>
      </c>
      <c r="D9609" s="163" t="s">
        <v>5649</v>
      </c>
      <c r="E9609" s="183" t="s">
        <v>5649</v>
      </c>
    </row>
    <row r="9610" customFormat="false" ht="16.4" hidden="false" customHeight="false" outlineLevel="0" collapsed="false">
      <c r="C9610" s="163" t="s">
        <v>14184</v>
      </c>
      <c r="D9610" s="163" t="s">
        <v>5649</v>
      </c>
      <c r="E9610" s="183" t="s">
        <v>5649</v>
      </c>
    </row>
    <row r="9611" customFormat="false" ht="16.4" hidden="false" customHeight="false" outlineLevel="0" collapsed="false">
      <c r="C9611" s="163" t="s">
        <v>14185</v>
      </c>
      <c r="D9611" s="163" t="s">
        <v>5649</v>
      </c>
      <c r="E9611" s="183" t="s">
        <v>5649</v>
      </c>
    </row>
    <row r="9612" customFormat="false" ht="16.4" hidden="false" customHeight="false" outlineLevel="0" collapsed="false">
      <c r="C9612" s="163" t="s">
        <v>14186</v>
      </c>
      <c r="D9612" s="163" t="s">
        <v>5649</v>
      </c>
      <c r="E9612" s="183" t="s">
        <v>5649</v>
      </c>
    </row>
    <row r="9613" customFormat="false" ht="16.4" hidden="false" customHeight="false" outlineLevel="0" collapsed="false">
      <c r="C9613" s="163" t="s">
        <v>14187</v>
      </c>
      <c r="D9613" s="163" t="s">
        <v>5649</v>
      </c>
      <c r="E9613" s="183" t="s">
        <v>5649</v>
      </c>
    </row>
    <row r="9614" customFormat="false" ht="16.4" hidden="false" customHeight="false" outlineLevel="0" collapsed="false">
      <c r="C9614" s="163" t="s">
        <v>14188</v>
      </c>
      <c r="D9614" s="163" t="s">
        <v>251</v>
      </c>
      <c r="E9614" s="183" t="s">
        <v>5649</v>
      </c>
    </row>
    <row r="9615" customFormat="false" ht="16.4" hidden="false" customHeight="false" outlineLevel="0" collapsed="false">
      <c r="C9615" s="163" t="s">
        <v>14189</v>
      </c>
      <c r="D9615" s="163" t="s">
        <v>251</v>
      </c>
      <c r="E9615" s="183" t="s">
        <v>5649</v>
      </c>
    </row>
    <row r="9616" customFormat="false" ht="16.4" hidden="false" customHeight="false" outlineLevel="0" collapsed="false">
      <c r="C9616" s="163" t="s">
        <v>14190</v>
      </c>
      <c r="D9616" s="163" t="s">
        <v>251</v>
      </c>
      <c r="E9616" s="183" t="s">
        <v>5649</v>
      </c>
    </row>
    <row r="9617" customFormat="false" ht="16.4" hidden="false" customHeight="false" outlineLevel="0" collapsed="false">
      <c r="C9617" s="163" t="s">
        <v>14191</v>
      </c>
      <c r="D9617" s="163" t="s">
        <v>253</v>
      </c>
      <c r="E9617" s="183" t="s">
        <v>5649</v>
      </c>
    </row>
    <row r="9618" customFormat="false" ht="16.4" hidden="false" customHeight="false" outlineLevel="0" collapsed="false">
      <c r="C9618" s="163" t="s">
        <v>14192</v>
      </c>
      <c r="D9618" s="163" t="s">
        <v>253</v>
      </c>
      <c r="E9618" s="183" t="s">
        <v>5649</v>
      </c>
    </row>
    <row r="9619" customFormat="false" ht="16.4" hidden="false" customHeight="false" outlineLevel="0" collapsed="false">
      <c r="C9619" s="163" t="s">
        <v>14193</v>
      </c>
      <c r="D9619" s="163" t="s">
        <v>253</v>
      </c>
      <c r="E9619" s="183" t="s">
        <v>5649</v>
      </c>
    </row>
    <row r="9620" customFormat="false" ht="16.4" hidden="false" customHeight="false" outlineLevel="0" collapsed="false">
      <c r="C9620" s="163" t="s">
        <v>14194</v>
      </c>
      <c r="D9620" s="163" t="s">
        <v>253</v>
      </c>
      <c r="E9620" s="183" t="s">
        <v>5649</v>
      </c>
    </row>
    <row r="9621" customFormat="false" ht="16.4" hidden="false" customHeight="false" outlineLevel="0" collapsed="false">
      <c r="C9621" s="163" t="s">
        <v>14195</v>
      </c>
      <c r="D9621" s="163" t="s">
        <v>253</v>
      </c>
      <c r="E9621" s="183" t="s">
        <v>5649</v>
      </c>
    </row>
    <row r="9622" customFormat="false" ht="16.4" hidden="false" customHeight="false" outlineLevel="0" collapsed="false">
      <c r="C9622" s="163" t="s">
        <v>14196</v>
      </c>
      <c r="D9622" s="163" t="s">
        <v>253</v>
      </c>
      <c r="E9622" s="183" t="s">
        <v>5649</v>
      </c>
    </row>
    <row r="9623" customFormat="false" ht="16.4" hidden="false" customHeight="false" outlineLevel="0" collapsed="false">
      <c r="C9623" s="163" t="s">
        <v>14197</v>
      </c>
      <c r="D9623" s="163" t="s">
        <v>253</v>
      </c>
      <c r="E9623" s="183" t="s">
        <v>5649</v>
      </c>
    </row>
    <row r="9624" customFormat="false" ht="16.4" hidden="false" customHeight="false" outlineLevel="0" collapsed="false">
      <c r="C9624" s="163" t="s">
        <v>14198</v>
      </c>
      <c r="D9624" s="163" t="s">
        <v>253</v>
      </c>
      <c r="E9624" s="183" t="s">
        <v>5649</v>
      </c>
    </row>
    <row r="9625" customFormat="false" ht="16.4" hidden="false" customHeight="false" outlineLevel="0" collapsed="false">
      <c r="C9625" s="163" t="s">
        <v>14199</v>
      </c>
      <c r="D9625" s="163" t="s">
        <v>253</v>
      </c>
      <c r="E9625" s="183" t="s">
        <v>5649</v>
      </c>
    </row>
    <row r="9626" customFormat="false" ht="16.4" hidden="false" customHeight="false" outlineLevel="0" collapsed="false">
      <c r="C9626" s="163" t="s">
        <v>14200</v>
      </c>
      <c r="D9626" s="163" t="s">
        <v>253</v>
      </c>
      <c r="E9626" s="183" t="s">
        <v>5649</v>
      </c>
    </row>
    <row r="9627" customFormat="false" ht="16.4" hidden="false" customHeight="false" outlineLevel="0" collapsed="false">
      <c r="C9627" s="163" t="s">
        <v>14201</v>
      </c>
      <c r="D9627" s="163" t="s">
        <v>253</v>
      </c>
      <c r="E9627" s="183" t="s">
        <v>5649</v>
      </c>
    </row>
    <row r="9628" customFormat="false" ht="16.4" hidden="false" customHeight="false" outlineLevel="0" collapsed="false">
      <c r="C9628" s="163" t="s">
        <v>14202</v>
      </c>
      <c r="D9628" s="163" t="s">
        <v>253</v>
      </c>
      <c r="E9628" s="183" t="s">
        <v>5649</v>
      </c>
    </row>
    <row r="9629" customFormat="false" ht="16.4" hidden="false" customHeight="false" outlineLevel="0" collapsed="false">
      <c r="C9629" s="163" t="s">
        <v>14203</v>
      </c>
      <c r="D9629" s="163" t="s">
        <v>253</v>
      </c>
      <c r="E9629" s="183" t="n">
        <v>0.5039</v>
      </c>
    </row>
    <row r="9630" customFormat="false" ht="16.4" hidden="false" customHeight="false" outlineLevel="0" collapsed="false">
      <c r="C9630" s="163" t="s">
        <v>14204</v>
      </c>
      <c r="D9630" s="163" t="s">
        <v>285</v>
      </c>
      <c r="E9630" s="183" t="n">
        <v>0.5039</v>
      </c>
    </row>
    <row r="9631" customFormat="false" ht="16.4" hidden="false" customHeight="false" outlineLevel="0" collapsed="false">
      <c r="C9631" s="163" t="s">
        <v>14205</v>
      </c>
      <c r="D9631" s="163" t="s">
        <v>253</v>
      </c>
      <c r="E9631" s="183" t="n">
        <v>0.5039</v>
      </c>
    </row>
    <row r="9632" customFormat="false" ht="16.4" hidden="false" customHeight="false" outlineLevel="0" collapsed="false">
      <c r="C9632" s="163" t="s">
        <v>14206</v>
      </c>
      <c r="D9632" s="163" t="s">
        <v>253</v>
      </c>
      <c r="E9632" s="183" t="n">
        <v>0.5039</v>
      </c>
    </row>
    <row r="9633" customFormat="false" ht="16.4" hidden="false" customHeight="false" outlineLevel="0" collapsed="false">
      <c r="C9633" s="163" t="s">
        <v>14207</v>
      </c>
      <c r="D9633" s="163" t="s">
        <v>253</v>
      </c>
      <c r="E9633" s="183" t="n">
        <v>0.5039</v>
      </c>
    </row>
    <row r="9634" customFormat="false" ht="16.4" hidden="false" customHeight="false" outlineLevel="0" collapsed="false">
      <c r="C9634" s="163" t="s">
        <v>14208</v>
      </c>
      <c r="D9634" s="163" t="s">
        <v>253</v>
      </c>
      <c r="E9634" s="183" t="n">
        <v>0.5039</v>
      </c>
    </row>
    <row r="9635" customFormat="false" ht="16.4" hidden="false" customHeight="false" outlineLevel="0" collapsed="false">
      <c r="C9635" s="163" t="s">
        <v>14209</v>
      </c>
      <c r="D9635" s="163" t="s">
        <v>253</v>
      </c>
      <c r="E9635" s="183" t="n">
        <v>0.5039</v>
      </c>
    </row>
    <row r="9636" customFormat="false" ht="16.4" hidden="false" customHeight="false" outlineLevel="0" collapsed="false">
      <c r="C9636" s="163" t="s">
        <v>14210</v>
      </c>
      <c r="D9636" s="163" t="s">
        <v>253</v>
      </c>
      <c r="E9636" s="183" t="n">
        <v>0.5039</v>
      </c>
    </row>
    <row r="9637" customFormat="false" ht="16.4" hidden="false" customHeight="false" outlineLevel="0" collapsed="false">
      <c r="C9637" s="163" t="s">
        <v>14211</v>
      </c>
      <c r="D9637" s="163" t="s">
        <v>253</v>
      </c>
      <c r="E9637" s="183" t="n">
        <v>0.5039</v>
      </c>
    </row>
    <row r="9638" customFormat="false" ht="16.4" hidden="false" customHeight="false" outlineLevel="0" collapsed="false">
      <c r="C9638" s="163" t="s">
        <v>14212</v>
      </c>
      <c r="D9638" s="163" t="s">
        <v>253</v>
      </c>
      <c r="E9638" s="183" t="n">
        <v>0.5039</v>
      </c>
    </row>
    <row r="9639" customFormat="false" ht="16.4" hidden="false" customHeight="false" outlineLevel="0" collapsed="false">
      <c r="C9639" s="163" t="s">
        <v>14213</v>
      </c>
      <c r="D9639" s="163" t="s">
        <v>253</v>
      </c>
      <c r="E9639" s="183" t="n">
        <v>0.5039</v>
      </c>
    </row>
    <row r="9640" customFormat="false" ht="16.4" hidden="false" customHeight="false" outlineLevel="0" collapsed="false">
      <c r="C9640" s="163" t="s">
        <v>14214</v>
      </c>
      <c r="D9640" s="163" t="s">
        <v>253</v>
      </c>
      <c r="E9640" s="183" t="n">
        <v>0.5039</v>
      </c>
    </row>
    <row r="9641" customFormat="false" ht="16.4" hidden="false" customHeight="false" outlineLevel="0" collapsed="false">
      <c r="C9641" s="163" t="s">
        <v>14215</v>
      </c>
      <c r="D9641" s="163" t="s">
        <v>253</v>
      </c>
      <c r="E9641" s="183" t="n">
        <v>0.5039</v>
      </c>
    </row>
    <row r="9642" customFormat="false" ht="16.4" hidden="false" customHeight="false" outlineLevel="0" collapsed="false">
      <c r="C9642" s="163" t="s">
        <v>14216</v>
      </c>
      <c r="D9642" s="163" t="s">
        <v>253</v>
      </c>
      <c r="E9642" s="183" t="n">
        <v>0.5039</v>
      </c>
    </row>
    <row r="9643" customFormat="false" ht="16.4" hidden="false" customHeight="false" outlineLevel="0" collapsed="false">
      <c r="C9643" s="163" t="s">
        <v>14217</v>
      </c>
      <c r="D9643" s="163" t="s">
        <v>253</v>
      </c>
      <c r="E9643" s="183" t="n">
        <v>0.5039</v>
      </c>
    </row>
    <row r="9644" customFormat="false" ht="16.4" hidden="false" customHeight="false" outlineLevel="0" collapsed="false">
      <c r="C9644" s="163" t="s">
        <v>14218</v>
      </c>
      <c r="D9644" s="163" t="s">
        <v>253</v>
      </c>
      <c r="E9644" s="183" t="n">
        <v>0.5039</v>
      </c>
    </row>
    <row r="9645" customFormat="false" ht="16.4" hidden="false" customHeight="false" outlineLevel="0" collapsed="false">
      <c r="C9645" s="163" t="s">
        <v>287</v>
      </c>
      <c r="D9645" s="163" t="s">
        <v>253</v>
      </c>
      <c r="E9645" s="183" t="n">
        <v>0.5039</v>
      </c>
    </row>
    <row r="9646" customFormat="false" ht="16.4" hidden="false" customHeight="false" outlineLevel="0" collapsed="false">
      <c r="C9646" s="163" t="s">
        <v>14219</v>
      </c>
      <c r="D9646" s="163" t="s">
        <v>253</v>
      </c>
      <c r="E9646" s="183" t="n">
        <v>0.5039</v>
      </c>
    </row>
    <row r="9647" customFormat="false" ht="16.4" hidden="false" customHeight="false" outlineLevel="0" collapsed="false">
      <c r="C9647" s="163" t="s">
        <v>14220</v>
      </c>
      <c r="D9647" s="163" t="s">
        <v>253</v>
      </c>
      <c r="E9647" s="183" t="n">
        <v>0.5039</v>
      </c>
    </row>
    <row r="9648" customFormat="false" ht="16.4" hidden="false" customHeight="false" outlineLevel="0" collapsed="false">
      <c r="C9648" s="163" t="s">
        <v>14221</v>
      </c>
      <c r="D9648" s="163" t="s">
        <v>253</v>
      </c>
      <c r="E9648" s="183" t="n">
        <v>0.5039</v>
      </c>
    </row>
    <row r="9649" customFormat="false" ht="16.4" hidden="false" customHeight="false" outlineLevel="0" collapsed="false">
      <c r="C9649" s="163" t="s">
        <v>14222</v>
      </c>
      <c r="D9649" s="163" t="s">
        <v>253</v>
      </c>
      <c r="E9649" s="183" t="n">
        <v>0.5039</v>
      </c>
    </row>
    <row r="9650" customFormat="false" ht="16.4" hidden="false" customHeight="false" outlineLevel="0" collapsed="false">
      <c r="C9650" s="163" t="s">
        <v>14223</v>
      </c>
      <c r="D9650" s="163" t="s">
        <v>253</v>
      </c>
      <c r="E9650" s="183" t="n">
        <v>0.5039</v>
      </c>
    </row>
    <row r="9651" customFormat="false" ht="16.4" hidden="false" customHeight="false" outlineLevel="0" collapsed="false">
      <c r="C9651" s="163" t="s">
        <v>14224</v>
      </c>
      <c r="D9651" s="163" t="s">
        <v>253</v>
      </c>
      <c r="E9651" s="183" t="n">
        <v>0.5039</v>
      </c>
    </row>
    <row r="9652" customFormat="false" ht="16.4" hidden="false" customHeight="false" outlineLevel="0" collapsed="false">
      <c r="C9652" s="163" t="s">
        <v>14225</v>
      </c>
      <c r="D9652" s="163" t="s">
        <v>253</v>
      </c>
      <c r="E9652" s="183" t="n">
        <v>0.5039</v>
      </c>
    </row>
    <row r="9653" customFormat="false" ht="16.4" hidden="false" customHeight="false" outlineLevel="0" collapsed="false">
      <c r="C9653" s="163" t="s">
        <v>14226</v>
      </c>
      <c r="D9653" s="163" t="s">
        <v>253</v>
      </c>
      <c r="E9653" s="183" t="n">
        <v>0.5039</v>
      </c>
    </row>
    <row r="9654" customFormat="false" ht="16.4" hidden="false" customHeight="false" outlineLevel="0" collapsed="false">
      <c r="C9654" s="163" t="s">
        <v>14227</v>
      </c>
      <c r="D9654" s="163" t="s">
        <v>253</v>
      </c>
      <c r="E9654" s="183" t="n">
        <v>0.5039</v>
      </c>
    </row>
    <row r="9655" customFormat="false" ht="16.4" hidden="false" customHeight="false" outlineLevel="0" collapsed="false">
      <c r="C9655" s="163" t="s">
        <v>14228</v>
      </c>
      <c r="D9655" s="163" t="s">
        <v>253</v>
      </c>
      <c r="E9655" s="183" t="n">
        <v>0.5039</v>
      </c>
    </row>
    <row r="9656" customFormat="false" ht="16.4" hidden="false" customHeight="false" outlineLevel="0" collapsed="false">
      <c r="C9656" s="163" t="s">
        <v>14229</v>
      </c>
      <c r="D9656" s="163" t="s">
        <v>253</v>
      </c>
      <c r="E9656" s="183" t="n">
        <v>0.5039</v>
      </c>
    </row>
    <row r="9657" customFormat="false" ht="16.4" hidden="false" customHeight="false" outlineLevel="0" collapsed="false">
      <c r="C9657" s="163" t="s">
        <v>14230</v>
      </c>
      <c r="D9657" s="163" t="s">
        <v>253</v>
      </c>
      <c r="E9657" s="183" t="n">
        <v>0.5039</v>
      </c>
    </row>
    <row r="9658" customFormat="false" ht="16.4" hidden="false" customHeight="false" outlineLevel="0" collapsed="false">
      <c r="C9658" s="163" t="s">
        <v>14231</v>
      </c>
      <c r="D9658" s="163" t="s">
        <v>253</v>
      </c>
      <c r="E9658" s="183" t="n">
        <v>0.5039</v>
      </c>
    </row>
    <row r="9659" customFormat="false" ht="16.4" hidden="false" customHeight="false" outlineLevel="0" collapsed="false">
      <c r="C9659" s="163" t="s">
        <v>14232</v>
      </c>
      <c r="D9659" s="163" t="s">
        <v>253</v>
      </c>
      <c r="E9659" s="183" t="n">
        <v>0.5039</v>
      </c>
    </row>
    <row r="9660" customFormat="false" ht="16.4" hidden="false" customHeight="false" outlineLevel="0" collapsed="false">
      <c r="C9660" s="163" t="s">
        <v>2040</v>
      </c>
      <c r="D9660" s="163" t="s">
        <v>253</v>
      </c>
      <c r="E9660" s="183" t="n">
        <v>0.5039</v>
      </c>
    </row>
    <row r="9661" customFormat="false" ht="16.4" hidden="false" customHeight="false" outlineLevel="0" collapsed="false">
      <c r="C9661" s="163" t="s">
        <v>14233</v>
      </c>
      <c r="D9661" s="163" t="s">
        <v>253</v>
      </c>
      <c r="E9661" s="183" t="n">
        <v>0.5039</v>
      </c>
    </row>
    <row r="9662" customFormat="false" ht="16.4" hidden="false" customHeight="false" outlineLevel="0" collapsed="false">
      <c r="C9662" s="163" t="s">
        <v>14234</v>
      </c>
      <c r="D9662" s="163" t="s">
        <v>253</v>
      </c>
      <c r="E9662" s="183" t="n">
        <v>0.5039</v>
      </c>
    </row>
    <row r="9663" customFormat="false" ht="16.4" hidden="false" customHeight="false" outlineLevel="0" collapsed="false">
      <c r="C9663" s="163" t="s">
        <v>14235</v>
      </c>
      <c r="D9663" s="163" t="s">
        <v>5649</v>
      </c>
      <c r="E9663" s="183" t="n">
        <v>0.5039</v>
      </c>
    </row>
    <row r="9664" customFormat="false" ht="16.4" hidden="false" customHeight="false" outlineLevel="0" collapsed="false">
      <c r="C9664" s="163" t="s">
        <v>14236</v>
      </c>
      <c r="D9664" s="163" t="s">
        <v>5649</v>
      </c>
      <c r="E9664" s="183" t="n">
        <v>0.5039</v>
      </c>
    </row>
    <row r="9665" customFormat="false" ht="16.4" hidden="false" customHeight="false" outlineLevel="0" collapsed="false">
      <c r="C9665" s="163" t="s">
        <v>14237</v>
      </c>
      <c r="D9665" s="163" t="s">
        <v>5649</v>
      </c>
      <c r="E9665" s="183" t="n">
        <v>0.5039</v>
      </c>
    </row>
    <row r="9666" customFormat="false" ht="16.4" hidden="false" customHeight="false" outlineLevel="0" collapsed="false">
      <c r="C9666" s="163" t="s">
        <v>14238</v>
      </c>
      <c r="D9666" s="163" t="s">
        <v>5649</v>
      </c>
      <c r="E9666" s="183" t="n">
        <v>0.5039</v>
      </c>
    </row>
    <row r="9667" customFormat="false" ht="16.4" hidden="false" customHeight="false" outlineLevel="0" collapsed="false">
      <c r="C9667" s="163" t="s">
        <v>14239</v>
      </c>
      <c r="D9667" s="163" t="s">
        <v>5649</v>
      </c>
      <c r="E9667" s="183" t="n">
        <v>0.5039</v>
      </c>
    </row>
    <row r="9668" customFormat="false" ht="16.4" hidden="false" customHeight="false" outlineLevel="0" collapsed="false">
      <c r="C9668" s="163" t="s">
        <v>14240</v>
      </c>
      <c r="D9668" s="163" t="s">
        <v>5649</v>
      </c>
      <c r="E9668" s="183" t="n">
        <v>0.5039</v>
      </c>
    </row>
    <row r="9669" customFormat="false" ht="16.4" hidden="false" customHeight="false" outlineLevel="0" collapsed="false">
      <c r="C9669" s="163" t="s">
        <v>14241</v>
      </c>
      <c r="D9669" s="163" t="s">
        <v>5649</v>
      </c>
      <c r="E9669" s="183" t="n">
        <v>0.5039</v>
      </c>
    </row>
    <row r="9670" customFormat="false" ht="16.4" hidden="false" customHeight="false" outlineLevel="0" collapsed="false">
      <c r="C9670" s="163" t="s">
        <v>14242</v>
      </c>
      <c r="D9670" s="163" t="s">
        <v>5649</v>
      </c>
      <c r="E9670" s="183" t="n">
        <v>0.5039</v>
      </c>
    </row>
    <row r="9671" customFormat="false" ht="16.4" hidden="false" customHeight="false" outlineLevel="0" collapsed="false">
      <c r="C9671" s="163" t="s">
        <v>14243</v>
      </c>
      <c r="D9671" s="163" t="s">
        <v>5649</v>
      </c>
      <c r="E9671" s="183" t="n">
        <v>0.5039</v>
      </c>
    </row>
    <row r="9672" customFormat="false" ht="16.4" hidden="false" customHeight="false" outlineLevel="0" collapsed="false">
      <c r="C9672" s="163" t="s">
        <v>14244</v>
      </c>
      <c r="D9672" s="163" t="s">
        <v>5649</v>
      </c>
      <c r="E9672" s="183" t="n">
        <v>0.5039</v>
      </c>
    </row>
    <row r="9673" customFormat="false" ht="16.4" hidden="false" customHeight="false" outlineLevel="0" collapsed="false">
      <c r="C9673" s="163" t="s">
        <v>14245</v>
      </c>
      <c r="D9673" s="163" t="s">
        <v>5649</v>
      </c>
      <c r="E9673" s="183" t="n">
        <v>0.5039</v>
      </c>
    </row>
    <row r="9674" customFormat="false" ht="16.4" hidden="false" customHeight="false" outlineLevel="0" collapsed="false">
      <c r="C9674" s="163" t="s">
        <v>14246</v>
      </c>
      <c r="D9674" s="163" t="s">
        <v>5649</v>
      </c>
      <c r="E9674" s="183" t="n">
        <v>0.5039</v>
      </c>
    </row>
    <row r="9675" customFormat="false" ht="16.4" hidden="false" customHeight="false" outlineLevel="0" collapsed="false">
      <c r="C9675" s="163" t="s">
        <v>14247</v>
      </c>
      <c r="D9675" s="163" t="s">
        <v>5649</v>
      </c>
      <c r="E9675" s="183" t="n">
        <v>0.5039</v>
      </c>
    </row>
    <row r="9676" customFormat="false" ht="16.4" hidden="false" customHeight="false" outlineLevel="0" collapsed="false">
      <c r="C9676" s="163" t="s">
        <v>14248</v>
      </c>
      <c r="D9676" s="163" t="s">
        <v>5649</v>
      </c>
      <c r="E9676" s="183" t="n">
        <v>0.5039</v>
      </c>
    </row>
    <row r="9677" customFormat="false" ht="16.4" hidden="false" customHeight="false" outlineLevel="0" collapsed="false">
      <c r="C9677" s="163" t="s">
        <v>14249</v>
      </c>
      <c r="D9677" s="163" t="s">
        <v>5649</v>
      </c>
      <c r="E9677" s="183" t="n">
        <v>0.5039</v>
      </c>
    </row>
    <row r="9678" customFormat="false" ht="16.4" hidden="false" customHeight="false" outlineLevel="0" collapsed="false">
      <c r="C9678" s="163" t="s">
        <v>14250</v>
      </c>
      <c r="D9678" s="163" t="s">
        <v>5649</v>
      </c>
      <c r="E9678" s="183" t="s">
        <v>5649</v>
      </c>
    </row>
    <row r="9679" customFormat="false" ht="16.4" hidden="false" customHeight="false" outlineLevel="0" collapsed="false">
      <c r="C9679" s="163" t="s">
        <v>14251</v>
      </c>
      <c r="D9679" s="163" t="s">
        <v>5649</v>
      </c>
      <c r="E9679" s="183" t="s">
        <v>5649</v>
      </c>
    </row>
    <row r="9680" customFormat="false" ht="16.4" hidden="false" customHeight="false" outlineLevel="0" collapsed="false">
      <c r="C9680" s="163" t="s">
        <v>14252</v>
      </c>
      <c r="D9680" s="163" t="s">
        <v>255</v>
      </c>
      <c r="E9680" s="183" t="s">
        <v>5649</v>
      </c>
    </row>
    <row r="9681" customFormat="false" ht="16.4" hidden="false" customHeight="false" outlineLevel="0" collapsed="false">
      <c r="C9681" s="163" t="s">
        <v>14253</v>
      </c>
      <c r="D9681" s="163" t="s">
        <v>5649</v>
      </c>
      <c r="E9681" s="183" t="s">
        <v>5649</v>
      </c>
    </row>
    <row r="9682" customFormat="false" ht="16.4" hidden="false" customHeight="false" outlineLevel="0" collapsed="false">
      <c r="C9682" s="163" t="s">
        <v>14254</v>
      </c>
      <c r="D9682" s="163" t="s">
        <v>5649</v>
      </c>
      <c r="E9682" s="183" t="s">
        <v>5649</v>
      </c>
    </row>
    <row r="9683" customFormat="false" ht="16.4" hidden="false" customHeight="false" outlineLevel="0" collapsed="false">
      <c r="C9683" s="163" t="s">
        <v>14255</v>
      </c>
      <c r="D9683" s="163" t="s">
        <v>5649</v>
      </c>
      <c r="E9683" s="183" t="s">
        <v>5649</v>
      </c>
    </row>
    <row r="9684" customFormat="false" ht="16.4" hidden="false" customHeight="false" outlineLevel="0" collapsed="false">
      <c r="C9684" s="163" t="s">
        <v>14256</v>
      </c>
      <c r="D9684" s="163" t="s">
        <v>5649</v>
      </c>
      <c r="E9684" s="183" t="s">
        <v>5649</v>
      </c>
    </row>
    <row r="9685" customFormat="false" ht="16.4" hidden="false" customHeight="false" outlineLevel="0" collapsed="false">
      <c r="C9685" s="163" t="s">
        <v>14257</v>
      </c>
      <c r="D9685" s="163" t="s">
        <v>5649</v>
      </c>
      <c r="E9685" s="183" t="s">
        <v>5649</v>
      </c>
    </row>
    <row r="9686" customFormat="false" ht="16.4" hidden="false" customHeight="false" outlineLevel="0" collapsed="false">
      <c r="C9686" s="163" t="s">
        <v>14258</v>
      </c>
      <c r="D9686" s="163" t="s">
        <v>5649</v>
      </c>
      <c r="E9686" s="183" t="s">
        <v>5649</v>
      </c>
    </row>
    <row r="9687" customFormat="false" ht="16.4" hidden="false" customHeight="false" outlineLevel="0" collapsed="false">
      <c r="C9687" s="163" t="s">
        <v>14259</v>
      </c>
      <c r="D9687" s="163" t="s">
        <v>5649</v>
      </c>
      <c r="E9687" s="183" t="s">
        <v>5649</v>
      </c>
    </row>
    <row r="9688" customFormat="false" ht="16.4" hidden="false" customHeight="false" outlineLevel="0" collapsed="false">
      <c r="C9688" s="163" t="s">
        <v>14260</v>
      </c>
      <c r="D9688" s="163" t="s">
        <v>5649</v>
      </c>
      <c r="E9688" s="183" t="s">
        <v>5649</v>
      </c>
    </row>
    <row r="9689" customFormat="false" ht="16.4" hidden="false" customHeight="false" outlineLevel="0" collapsed="false">
      <c r="C9689" s="163" t="s">
        <v>14261</v>
      </c>
      <c r="D9689" s="163" t="s">
        <v>5649</v>
      </c>
      <c r="E9689" s="183" t="s">
        <v>5649</v>
      </c>
    </row>
    <row r="9690" customFormat="false" ht="16.4" hidden="false" customHeight="false" outlineLevel="0" collapsed="false">
      <c r="C9690" s="163" t="s">
        <v>14262</v>
      </c>
      <c r="D9690" s="163" t="s">
        <v>5649</v>
      </c>
      <c r="E9690" s="183" t="s">
        <v>5649</v>
      </c>
    </row>
    <row r="9691" customFormat="false" ht="16.4" hidden="false" customHeight="false" outlineLevel="0" collapsed="false">
      <c r="C9691" s="163" t="s">
        <v>14263</v>
      </c>
      <c r="D9691" s="163" t="s">
        <v>5649</v>
      </c>
      <c r="E9691" s="183" t="s">
        <v>5649</v>
      </c>
    </row>
    <row r="9692" customFormat="false" ht="16.4" hidden="false" customHeight="false" outlineLevel="0" collapsed="false">
      <c r="C9692" s="163" t="s">
        <v>14264</v>
      </c>
      <c r="D9692" s="163" t="s">
        <v>5649</v>
      </c>
      <c r="E9692" s="183" t="s">
        <v>5649</v>
      </c>
    </row>
    <row r="9693" customFormat="false" ht="16.4" hidden="false" customHeight="false" outlineLevel="0" collapsed="false">
      <c r="C9693" s="163" t="s">
        <v>14265</v>
      </c>
      <c r="D9693" s="163" t="s">
        <v>5649</v>
      </c>
      <c r="E9693" s="183" t="s">
        <v>5649</v>
      </c>
    </row>
    <row r="9694" customFormat="false" ht="16.4" hidden="false" customHeight="false" outlineLevel="0" collapsed="false">
      <c r="C9694" s="163" t="s">
        <v>14266</v>
      </c>
      <c r="D9694" s="163" t="s">
        <v>5649</v>
      </c>
      <c r="E9694" s="183" t="s">
        <v>5649</v>
      </c>
    </row>
    <row r="9695" customFormat="false" ht="16.4" hidden="false" customHeight="false" outlineLevel="0" collapsed="false">
      <c r="C9695" s="163" t="s">
        <v>14267</v>
      </c>
      <c r="D9695" s="163" t="s">
        <v>5649</v>
      </c>
      <c r="E9695" s="183" t="n">
        <v>0.5039</v>
      </c>
    </row>
    <row r="9696" customFormat="false" ht="16.4" hidden="false" customHeight="false" outlineLevel="0" collapsed="false">
      <c r="C9696" s="163" t="s">
        <v>14268</v>
      </c>
      <c r="D9696" s="163" t="s">
        <v>5649</v>
      </c>
      <c r="E9696" s="183" t="s">
        <v>5649</v>
      </c>
    </row>
    <row r="9697" customFormat="false" ht="16.4" hidden="false" customHeight="false" outlineLevel="0" collapsed="false">
      <c r="C9697" s="163" t="s">
        <v>14269</v>
      </c>
      <c r="D9697" s="163" t="s">
        <v>5649</v>
      </c>
      <c r="E9697" s="183" t="s">
        <v>5649</v>
      </c>
    </row>
    <row r="9698" customFormat="false" ht="16.4" hidden="false" customHeight="false" outlineLevel="0" collapsed="false">
      <c r="C9698" s="163" t="s">
        <v>14270</v>
      </c>
      <c r="D9698" s="163" t="s">
        <v>5649</v>
      </c>
      <c r="E9698" s="183" t="s">
        <v>5649</v>
      </c>
    </row>
    <row r="9699" customFormat="false" ht="16.4" hidden="false" customHeight="false" outlineLevel="0" collapsed="false">
      <c r="C9699" s="163" t="s">
        <v>14271</v>
      </c>
      <c r="D9699" s="163" t="s">
        <v>365</v>
      </c>
      <c r="E9699" s="183" t="s">
        <v>5649</v>
      </c>
    </row>
    <row r="9700" customFormat="false" ht="16.4" hidden="false" customHeight="false" outlineLevel="0" collapsed="false">
      <c r="C9700" s="163" t="s">
        <v>14272</v>
      </c>
      <c r="D9700" s="163" t="s">
        <v>257</v>
      </c>
      <c r="E9700" s="183" t="s">
        <v>5649</v>
      </c>
    </row>
    <row r="9701" customFormat="false" ht="16.4" hidden="false" customHeight="false" outlineLevel="0" collapsed="false">
      <c r="C9701" s="163" t="s">
        <v>14273</v>
      </c>
      <c r="D9701" s="163" t="s">
        <v>5649</v>
      </c>
      <c r="E9701" s="183" t="s">
        <v>5649</v>
      </c>
    </row>
    <row r="9702" customFormat="false" ht="16.4" hidden="false" customHeight="false" outlineLevel="0" collapsed="false">
      <c r="C9702" s="163" t="s">
        <v>14274</v>
      </c>
      <c r="D9702" s="163" t="s">
        <v>5649</v>
      </c>
      <c r="E9702" s="183" t="s">
        <v>5649</v>
      </c>
    </row>
    <row r="9703" customFormat="false" ht="16.4" hidden="false" customHeight="false" outlineLevel="0" collapsed="false">
      <c r="C9703" s="163" t="s">
        <v>14275</v>
      </c>
      <c r="D9703" s="163" t="s">
        <v>5649</v>
      </c>
      <c r="E9703" s="183" t="s">
        <v>5649</v>
      </c>
    </row>
    <row r="9704" customFormat="false" ht="16.4" hidden="false" customHeight="false" outlineLevel="0" collapsed="false">
      <c r="C9704" s="163" t="s">
        <v>14276</v>
      </c>
      <c r="D9704" s="163" t="s">
        <v>5649</v>
      </c>
      <c r="E9704" s="183" t="s">
        <v>5649</v>
      </c>
    </row>
    <row r="9705" customFormat="false" ht="16.4" hidden="false" customHeight="false" outlineLevel="0" collapsed="false">
      <c r="C9705" s="163" t="s">
        <v>14277</v>
      </c>
      <c r="D9705" s="163" t="s">
        <v>5649</v>
      </c>
      <c r="E9705" s="183" t="s">
        <v>5649</v>
      </c>
    </row>
    <row r="9706" customFormat="false" ht="16.4" hidden="false" customHeight="false" outlineLevel="0" collapsed="false">
      <c r="C9706" s="163" t="s">
        <v>14278</v>
      </c>
      <c r="D9706" s="163" t="s">
        <v>5649</v>
      </c>
      <c r="E9706" s="183" t="s">
        <v>5649</v>
      </c>
    </row>
    <row r="9707" customFormat="false" ht="16.4" hidden="false" customHeight="false" outlineLevel="0" collapsed="false">
      <c r="C9707" s="163" t="s">
        <v>14279</v>
      </c>
      <c r="D9707" s="163" t="s">
        <v>5649</v>
      </c>
      <c r="E9707" s="183" t="s">
        <v>5649</v>
      </c>
    </row>
    <row r="9708" customFormat="false" ht="16.4" hidden="false" customHeight="false" outlineLevel="0" collapsed="false">
      <c r="C9708" s="163" t="s">
        <v>14280</v>
      </c>
      <c r="D9708" s="163" t="s">
        <v>5649</v>
      </c>
      <c r="E9708" s="183" t="s">
        <v>5649</v>
      </c>
    </row>
    <row r="9709" customFormat="false" ht="16.4" hidden="false" customHeight="false" outlineLevel="0" collapsed="false">
      <c r="C9709" s="163" t="s">
        <v>14281</v>
      </c>
      <c r="D9709" s="163" t="s">
        <v>5649</v>
      </c>
      <c r="E9709" s="183" t="s">
        <v>5649</v>
      </c>
    </row>
    <row r="9710" customFormat="false" ht="16.4" hidden="false" customHeight="false" outlineLevel="0" collapsed="false">
      <c r="C9710" s="163" t="s">
        <v>14282</v>
      </c>
      <c r="D9710" s="163" t="s">
        <v>5649</v>
      </c>
      <c r="E9710" s="183" t="s">
        <v>5649</v>
      </c>
    </row>
    <row r="9711" customFormat="false" ht="16.4" hidden="false" customHeight="false" outlineLevel="0" collapsed="false">
      <c r="C9711" s="163" t="s">
        <v>14283</v>
      </c>
      <c r="D9711" s="163" t="s">
        <v>5649</v>
      </c>
      <c r="E9711" s="183" t="s">
        <v>5649</v>
      </c>
    </row>
    <row r="9712" customFormat="false" ht="16.4" hidden="false" customHeight="false" outlineLevel="0" collapsed="false">
      <c r="C9712" s="163" t="s">
        <v>14284</v>
      </c>
      <c r="D9712" s="163" t="s">
        <v>5649</v>
      </c>
      <c r="E9712" s="183" t="s">
        <v>5649</v>
      </c>
    </row>
    <row r="9713" customFormat="false" ht="16.4" hidden="false" customHeight="false" outlineLevel="0" collapsed="false">
      <c r="C9713" s="163" t="s">
        <v>14285</v>
      </c>
      <c r="D9713" s="163" t="s">
        <v>5649</v>
      </c>
      <c r="E9713" s="183" t="s">
        <v>5649</v>
      </c>
    </row>
    <row r="9714" customFormat="false" ht="16.4" hidden="false" customHeight="false" outlineLevel="0" collapsed="false">
      <c r="C9714" s="163" t="s">
        <v>2479</v>
      </c>
      <c r="D9714" s="163" t="s">
        <v>5649</v>
      </c>
      <c r="E9714" s="183" t="s">
        <v>5649</v>
      </c>
    </row>
    <row r="9715" customFormat="false" ht="16.4" hidden="false" customHeight="false" outlineLevel="0" collapsed="false">
      <c r="C9715" s="163" t="s">
        <v>14286</v>
      </c>
      <c r="D9715" s="163" t="s">
        <v>5649</v>
      </c>
      <c r="E9715" s="183" t="s">
        <v>5649</v>
      </c>
    </row>
    <row r="9716" customFormat="false" ht="16.4" hidden="false" customHeight="false" outlineLevel="0" collapsed="false">
      <c r="C9716" s="163" t="s">
        <v>14287</v>
      </c>
      <c r="D9716" s="163" t="s">
        <v>5649</v>
      </c>
      <c r="E9716" s="183" t="s">
        <v>5649</v>
      </c>
    </row>
    <row r="9717" customFormat="false" ht="16.4" hidden="false" customHeight="false" outlineLevel="0" collapsed="false">
      <c r="C9717" s="163" t="s">
        <v>14288</v>
      </c>
      <c r="D9717" s="163" t="s">
        <v>5649</v>
      </c>
      <c r="E9717" s="183" t="s">
        <v>5649</v>
      </c>
    </row>
    <row r="9718" customFormat="false" ht="16.4" hidden="false" customHeight="false" outlineLevel="0" collapsed="false">
      <c r="C9718" s="163" t="s">
        <v>2482</v>
      </c>
      <c r="D9718" s="163" t="s">
        <v>5649</v>
      </c>
      <c r="E9718" s="183" t="s">
        <v>5649</v>
      </c>
    </row>
    <row r="9719" customFormat="false" ht="16.4" hidden="false" customHeight="false" outlineLevel="0" collapsed="false">
      <c r="C9719" s="163" t="s">
        <v>14289</v>
      </c>
      <c r="D9719" s="163" t="s">
        <v>5649</v>
      </c>
      <c r="E9719" s="183" t="n">
        <v>0.5039</v>
      </c>
    </row>
    <row r="9720" customFormat="false" ht="16.4" hidden="false" customHeight="false" outlineLevel="0" collapsed="false">
      <c r="C9720" s="163" t="s">
        <v>256</v>
      </c>
      <c r="D9720" s="163" t="s">
        <v>5649</v>
      </c>
      <c r="E9720" s="183" t="n">
        <v>0.5039</v>
      </c>
    </row>
    <row r="9721" customFormat="false" ht="16.4" hidden="false" customHeight="false" outlineLevel="0" collapsed="false">
      <c r="C9721" s="163" t="s">
        <v>14290</v>
      </c>
      <c r="D9721" s="163" t="s">
        <v>5649</v>
      </c>
      <c r="E9721" s="183" t="s">
        <v>5649</v>
      </c>
    </row>
    <row r="9722" customFormat="false" ht="16.4" hidden="false" customHeight="false" outlineLevel="0" collapsed="false">
      <c r="C9722" s="163" t="s">
        <v>14291</v>
      </c>
      <c r="D9722" s="163" t="s">
        <v>5649</v>
      </c>
      <c r="E9722" s="183" t="s">
        <v>5649</v>
      </c>
    </row>
    <row r="9723" customFormat="false" ht="16.4" hidden="false" customHeight="false" outlineLevel="0" collapsed="false">
      <c r="C9723" s="163" t="s">
        <v>14292</v>
      </c>
      <c r="D9723" s="163" t="s">
        <v>5649</v>
      </c>
      <c r="E9723" s="183" t="s">
        <v>5649</v>
      </c>
    </row>
    <row r="9724" customFormat="false" ht="16.4" hidden="false" customHeight="false" outlineLevel="0" collapsed="false">
      <c r="C9724" s="163" t="s">
        <v>14293</v>
      </c>
      <c r="D9724" s="163" t="s">
        <v>5649</v>
      </c>
      <c r="E9724" s="183" t="s">
        <v>5649</v>
      </c>
    </row>
    <row r="9725" customFormat="false" ht="16.4" hidden="false" customHeight="false" outlineLevel="0" collapsed="false">
      <c r="C9725" s="163" t="s">
        <v>2488</v>
      </c>
      <c r="D9725" s="163" t="s">
        <v>5649</v>
      </c>
      <c r="E9725" s="183" t="s">
        <v>5649</v>
      </c>
    </row>
    <row r="9726" customFormat="false" ht="16.4" hidden="false" customHeight="false" outlineLevel="0" collapsed="false">
      <c r="C9726" s="163" t="s">
        <v>14294</v>
      </c>
      <c r="D9726" s="163" t="s">
        <v>5649</v>
      </c>
      <c r="E9726" s="183" t="s">
        <v>5649</v>
      </c>
    </row>
    <row r="9727" customFormat="false" ht="16.4" hidden="false" customHeight="false" outlineLevel="0" collapsed="false">
      <c r="C9727" s="163" t="s">
        <v>14295</v>
      </c>
      <c r="D9727" s="163" t="s">
        <v>5649</v>
      </c>
      <c r="E9727" s="183" t="s">
        <v>5649</v>
      </c>
    </row>
    <row r="9728" customFormat="false" ht="16.4" hidden="false" customHeight="false" outlineLevel="0" collapsed="false">
      <c r="C9728" s="163" t="s">
        <v>14296</v>
      </c>
      <c r="D9728" s="163" t="s">
        <v>5649</v>
      </c>
      <c r="E9728" s="183" t="s">
        <v>5649</v>
      </c>
    </row>
    <row r="9729" customFormat="false" ht="16.4" hidden="false" customHeight="false" outlineLevel="0" collapsed="false">
      <c r="C9729" s="163" t="s">
        <v>2494</v>
      </c>
      <c r="D9729" s="163" t="s">
        <v>5649</v>
      </c>
      <c r="E9729" s="183" t="s">
        <v>5649</v>
      </c>
    </row>
    <row r="9730" customFormat="false" ht="16.4" hidden="false" customHeight="false" outlineLevel="0" collapsed="false">
      <c r="C9730" s="163" t="s">
        <v>14297</v>
      </c>
      <c r="D9730" s="163" t="s">
        <v>5649</v>
      </c>
      <c r="E9730" s="183" t="s">
        <v>5649</v>
      </c>
    </row>
    <row r="9731" customFormat="false" ht="16.4" hidden="false" customHeight="false" outlineLevel="0" collapsed="false">
      <c r="C9731" s="163" t="s">
        <v>14298</v>
      </c>
      <c r="D9731" s="163" t="s">
        <v>5649</v>
      </c>
      <c r="E9731" s="183" t="s">
        <v>5649</v>
      </c>
    </row>
    <row r="9732" customFormat="false" ht="16.4" hidden="false" customHeight="false" outlineLevel="0" collapsed="false">
      <c r="C9732" s="163" t="s">
        <v>14299</v>
      </c>
      <c r="D9732" s="163" t="s">
        <v>5649</v>
      </c>
      <c r="E9732" s="183" t="s">
        <v>5649</v>
      </c>
    </row>
    <row r="9733" customFormat="false" ht="16.4" hidden="false" customHeight="false" outlineLevel="0" collapsed="false">
      <c r="C9733" s="163" t="s">
        <v>14300</v>
      </c>
      <c r="D9733" s="163" t="s">
        <v>5649</v>
      </c>
      <c r="E9733" s="183" t="s">
        <v>5649</v>
      </c>
    </row>
    <row r="9734" customFormat="false" ht="16.4" hidden="false" customHeight="false" outlineLevel="0" collapsed="false">
      <c r="C9734" s="163" t="s">
        <v>14301</v>
      </c>
      <c r="D9734" s="163" t="s">
        <v>5649</v>
      </c>
      <c r="E9734" s="183" t="s">
        <v>5649</v>
      </c>
    </row>
    <row r="9735" customFormat="false" ht="16.4" hidden="false" customHeight="false" outlineLevel="0" collapsed="false">
      <c r="C9735" s="163" t="s">
        <v>14302</v>
      </c>
      <c r="D9735" s="163" t="s">
        <v>5649</v>
      </c>
      <c r="E9735" s="183" t="s">
        <v>5649</v>
      </c>
    </row>
    <row r="9736" customFormat="false" ht="16.4" hidden="false" customHeight="false" outlineLevel="0" collapsed="false">
      <c r="C9736" s="163" t="s">
        <v>14303</v>
      </c>
      <c r="D9736" s="163" t="s">
        <v>5649</v>
      </c>
      <c r="E9736" s="183" t="s">
        <v>5649</v>
      </c>
    </row>
    <row r="9737" customFormat="false" ht="16.4" hidden="false" customHeight="false" outlineLevel="0" collapsed="false">
      <c r="C9737" s="163" t="s">
        <v>14304</v>
      </c>
      <c r="D9737" s="163" t="s">
        <v>5649</v>
      </c>
      <c r="E9737" s="183" t="s">
        <v>5649</v>
      </c>
    </row>
    <row r="9738" customFormat="false" ht="16.4" hidden="false" customHeight="false" outlineLevel="0" collapsed="false">
      <c r="C9738" s="163" t="s">
        <v>14305</v>
      </c>
      <c r="D9738" s="163" t="s">
        <v>5649</v>
      </c>
      <c r="E9738" s="183" t="s">
        <v>5649</v>
      </c>
    </row>
    <row r="9739" customFormat="false" ht="16.4" hidden="false" customHeight="false" outlineLevel="0" collapsed="false">
      <c r="C9739" s="163" t="s">
        <v>14306</v>
      </c>
      <c r="D9739" s="163" t="s">
        <v>5649</v>
      </c>
      <c r="E9739" s="183" t="s">
        <v>5649</v>
      </c>
    </row>
    <row r="9740" customFormat="false" ht="16.4" hidden="false" customHeight="false" outlineLevel="0" collapsed="false">
      <c r="C9740" s="163" t="s">
        <v>14307</v>
      </c>
      <c r="D9740" s="163" t="s">
        <v>5649</v>
      </c>
      <c r="E9740" s="183" t="s">
        <v>5649</v>
      </c>
    </row>
    <row r="9741" customFormat="false" ht="16.4" hidden="false" customHeight="false" outlineLevel="0" collapsed="false">
      <c r="C9741" s="163" t="s">
        <v>14308</v>
      </c>
      <c r="D9741" s="163" t="s">
        <v>5649</v>
      </c>
      <c r="E9741" s="183" t="s">
        <v>5649</v>
      </c>
    </row>
    <row r="9742" customFormat="false" ht="16.4" hidden="false" customHeight="false" outlineLevel="0" collapsed="false">
      <c r="C9742" s="163" t="s">
        <v>14309</v>
      </c>
      <c r="D9742" s="163" t="s">
        <v>5649</v>
      </c>
      <c r="E9742" s="183" t="s">
        <v>5649</v>
      </c>
    </row>
    <row r="9743" customFormat="false" ht="16.4" hidden="false" customHeight="false" outlineLevel="0" collapsed="false">
      <c r="C9743" s="163" t="s">
        <v>14310</v>
      </c>
      <c r="D9743" s="163" t="s">
        <v>5649</v>
      </c>
      <c r="E9743" s="183" t="s">
        <v>5649</v>
      </c>
    </row>
    <row r="9744" customFormat="false" ht="16.4" hidden="false" customHeight="false" outlineLevel="0" collapsed="false">
      <c r="C9744" s="163" t="s">
        <v>14311</v>
      </c>
      <c r="D9744" s="163" t="s">
        <v>5649</v>
      </c>
      <c r="E9744" s="183" t="s">
        <v>5649</v>
      </c>
    </row>
    <row r="9745" customFormat="false" ht="16.4" hidden="false" customHeight="false" outlineLevel="0" collapsed="false">
      <c r="C9745" s="163" t="s">
        <v>14312</v>
      </c>
      <c r="D9745" s="163" t="s">
        <v>5649</v>
      </c>
      <c r="E9745" s="183" t="s">
        <v>5649</v>
      </c>
    </row>
    <row r="9746" customFormat="false" ht="16.4" hidden="false" customHeight="false" outlineLevel="0" collapsed="false">
      <c r="C9746" s="163" t="s">
        <v>14313</v>
      </c>
      <c r="D9746" s="163" t="s">
        <v>5649</v>
      </c>
      <c r="E9746" s="183" t="s">
        <v>5649</v>
      </c>
    </row>
    <row r="9747" customFormat="false" ht="16.4" hidden="false" customHeight="false" outlineLevel="0" collapsed="false">
      <c r="C9747" s="163" t="s">
        <v>14314</v>
      </c>
      <c r="D9747" s="163" t="s">
        <v>5649</v>
      </c>
      <c r="E9747" s="183" t="s">
        <v>5649</v>
      </c>
    </row>
    <row r="9748" customFormat="false" ht="16.4" hidden="false" customHeight="false" outlineLevel="0" collapsed="false">
      <c r="C9748" s="163" t="s">
        <v>14315</v>
      </c>
      <c r="D9748" s="163" t="s">
        <v>5649</v>
      </c>
      <c r="E9748" s="183" t="s">
        <v>5649</v>
      </c>
    </row>
    <row r="9749" customFormat="false" ht="16.4" hidden="false" customHeight="false" outlineLevel="0" collapsed="false">
      <c r="C9749" s="163" t="s">
        <v>14316</v>
      </c>
      <c r="D9749" s="163" t="s">
        <v>5649</v>
      </c>
      <c r="E9749" s="183" t="s">
        <v>5649</v>
      </c>
    </row>
    <row r="9750" customFormat="false" ht="16.4" hidden="false" customHeight="false" outlineLevel="0" collapsed="false">
      <c r="C9750" s="163" t="s">
        <v>14317</v>
      </c>
      <c r="D9750" s="163" t="s">
        <v>5649</v>
      </c>
      <c r="E9750" s="183" t="s">
        <v>5649</v>
      </c>
    </row>
    <row r="9751" customFormat="false" ht="16.4" hidden="false" customHeight="false" outlineLevel="0" collapsed="false">
      <c r="C9751" s="163" t="s">
        <v>14318</v>
      </c>
      <c r="D9751" s="163" t="s">
        <v>5649</v>
      </c>
      <c r="E9751" s="183" t="s">
        <v>5649</v>
      </c>
    </row>
    <row r="9752" customFormat="false" ht="16.4" hidden="false" customHeight="false" outlineLevel="0" collapsed="false">
      <c r="C9752" s="163" t="s">
        <v>14319</v>
      </c>
      <c r="D9752" s="163" t="s">
        <v>5649</v>
      </c>
      <c r="E9752" s="183" t="s">
        <v>5649</v>
      </c>
    </row>
    <row r="9753" customFormat="false" ht="16.4" hidden="false" customHeight="false" outlineLevel="0" collapsed="false">
      <c r="C9753" s="163" t="s">
        <v>14320</v>
      </c>
      <c r="D9753" s="163" t="s">
        <v>5649</v>
      </c>
      <c r="E9753" s="183" t="s">
        <v>5649</v>
      </c>
    </row>
    <row r="9754" customFormat="false" ht="16.4" hidden="false" customHeight="false" outlineLevel="0" collapsed="false">
      <c r="C9754" s="163" t="s">
        <v>14321</v>
      </c>
      <c r="D9754" s="163" t="s">
        <v>5649</v>
      </c>
      <c r="E9754" s="183" t="s">
        <v>5649</v>
      </c>
    </row>
    <row r="9755" customFormat="false" ht="16.4" hidden="false" customHeight="false" outlineLevel="0" collapsed="false">
      <c r="C9755" s="163" t="s">
        <v>14322</v>
      </c>
      <c r="D9755" s="163" t="s">
        <v>5649</v>
      </c>
      <c r="E9755" s="183" t="s">
        <v>5649</v>
      </c>
    </row>
    <row r="9756" customFormat="false" ht="16.4" hidden="false" customHeight="false" outlineLevel="0" collapsed="false">
      <c r="C9756" s="163" t="s">
        <v>14323</v>
      </c>
      <c r="D9756" s="163" t="s">
        <v>5649</v>
      </c>
      <c r="E9756" s="183" t="s">
        <v>5649</v>
      </c>
    </row>
    <row r="9757" customFormat="false" ht="16.4" hidden="false" customHeight="false" outlineLevel="0" collapsed="false">
      <c r="C9757" s="163" t="s">
        <v>14324</v>
      </c>
      <c r="D9757" s="163" t="s">
        <v>5649</v>
      </c>
      <c r="E9757" s="183" t="s">
        <v>5649</v>
      </c>
    </row>
    <row r="9758" customFormat="false" ht="16.4" hidden="false" customHeight="false" outlineLevel="0" collapsed="false">
      <c r="C9758" s="163" t="s">
        <v>14325</v>
      </c>
      <c r="D9758" s="163" t="s">
        <v>5649</v>
      </c>
      <c r="E9758" s="183" t="s">
        <v>5649</v>
      </c>
    </row>
    <row r="9759" customFormat="false" ht="16.4" hidden="false" customHeight="false" outlineLevel="0" collapsed="false">
      <c r="C9759" s="163" t="s">
        <v>14326</v>
      </c>
      <c r="D9759" s="163" t="s">
        <v>5649</v>
      </c>
      <c r="E9759" s="183" t="s">
        <v>5649</v>
      </c>
    </row>
    <row r="9760" customFormat="false" ht="16.4" hidden="false" customHeight="false" outlineLevel="0" collapsed="false">
      <c r="C9760" s="163" t="s">
        <v>14327</v>
      </c>
      <c r="D9760" s="163" t="s">
        <v>5649</v>
      </c>
      <c r="E9760" s="183" t="s">
        <v>5649</v>
      </c>
    </row>
    <row r="9761" customFormat="false" ht="16.4" hidden="false" customHeight="false" outlineLevel="0" collapsed="false">
      <c r="C9761" s="163" t="s">
        <v>14328</v>
      </c>
      <c r="D9761" s="163" t="s">
        <v>5649</v>
      </c>
      <c r="E9761" s="183" t="s">
        <v>5649</v>
      </c>
    </row>
    <row r="9762" customFormat="false" ht="16.4" hidden="false" customHeight="false" outlineLevel="0" collapsed="false">
      <c r="C9762" s="163" t="s">
        <v>14329</v>
      </c>
      <c r="D9762" s="163" t="s">
        <v>5649</v>
      </c>
      <c r="E9762" s="183" t="s">
        <v>5649</v>
      </c>
    </row>
    <row r="9763" customFormat="false" ht="16.4" hidden="false" customHeight="false" outlineLevel="0" collapsed="false">
      <c r="C9763" s="163" t="s">
        <v>14330</v>
      </c>
      <c r="D9763" s="163" t="s">
        <v>5649</v>
      </c>
      <c r="E9763" s="183" t="s">
        <v>5649</v>
      </c>
    </row>
    <row r="9764" customFormat="false" ht="16.4" hidden="false" customHeight="false" outlineLevel="0" collapsed="false">
      <c r="C9764" s="163" t="s">
        <v>14331</v>
      </c>
      <c r="D9764" s="163" t="s">
        <v>5649</v>
      </c>
      <c r="E9764" s="183" t="s">
        <v>5649</v>
      </c>
    </row>
    <row r="9765" customFormat="false" ht="16.4" hidden="false" customHeight="false" outlineLevel="0" collapsed="false">
      <c r="C9765" s="163" t="s">
        <v>14332</v>
      </c>
      <c r="D9765" s="163" t="s">
        <v>5649</v>
      </c>
      <c r="E9765" s="183" t="s">
        <v>5649</v>
      </c>
    </row>
    <row r="9766" customFormat="false" ht="16.4" hidden="false" customHeight="false" outlineLevel="0" collapsed="false">
      <c r="C9766" s="163" t="s">
        <v>14333</v>
      </c>
      <c r="D9766" s="163" t="s">
        <v>5649</v>
      </c>
      <c r="E9766" s="183" t="s">
        <v>5649</v>
      </c>
    </row>
    <row r="9767" customFormat="false" ht="16.4" hidden="false" customHeight="false" outlineLevel="0" collapsed="false">
      <c r="C9767" s="163" t="s">
        <v>14334</v>
      </c>
      <c r="D9767" s="163" t="s">
        <v>5649</v>
      </c>
      <c r="E9767" s="183" t="s">
        <v>5649</v>
      </c>
    </row>
    <row r="9768" customFormat="false" ht="16.4" hidden="false" customHeight="false" outlineLevel="0" collapsed="false">
      <c r="C9768" s="163" t="s">
        <v>14335</v>
      </c>
      <c r="D9768" s="163" t="s">
        <v>5649</v>
      </c>
      <c r="E9768" s="183" t="s">
        <v>5649</v>
      </c>
    </row>
    <row r="9769" customFormat="false" ht="16.4" hidden="false" customHeight="false" outlineLevel="0" collapsed="false">
      <c r="C9769" s="163" t="s">
        <v>14336</v>
      </c>
      <c r="D9769" s="163" t="s">
        <v>5649</v>
      </c>
      <c r="E9769" s="183" t="s">
        <v>5649</v>
      </c>
    </row>
    <row r="9770" customFormat="false" ht="16.4" hidden="false" customHeight="false" outlineLevel="0" collapsed="false">
      <c r="C9770" s="163" t="s">
        <v>14337</v>
      </c>
      <c r="D9770" s="163" t="s">
        <v>5649</v>
      </c>
      <c r="E9770" s="183" t="s">
        <v>5649</v>
      </c>
    </row>
    <row r="9771" customFormat="false" ht="16.4" hidden="false" customHeight="false" outlineLevel="0" collapsed="false">
      <c r="C9771" s="163" t="s">
        <v>14338</v>
      </c>
      <c r="D9771" s="163" t="s">
        <v>5649</v>
      </c>
      <c r="E9771" s="183" t="s">
        <v>5649</v>
      </c>
    </row>
    <row r="9772" customFormat="false" ht="16.4" hidden="false" customHeight="false" outlineLevel="0" collapsed="false">
      <c r="C9772" s="163" t="s">
        <v>14339</v>
      </c>
      <c r="D9772" s="163" t="s">
        <v>5649</v>
      </c>
      <c r="E9772" s="183" t="s">
        <v>5649</v>
      </c>
    </row>
    <row r="9773" customFormat="false" ht="16.4" hidden="false" customHeight="false" outlineLevel="0" collapsed="false">
      <c r="C9773" s="163" t="s">
        <v>14340</v>
      </c>
      <c r="D9773" s="163" t="s">
        <v>5649</v>
      </c>
      <c r="E9773" s="183" t="s">
        <v>5649</v>
      </c>
    </row>
    <row r="9774" customFormat="false" ht="16.4" hidden="false" customHeight="false" outlineLevel="0" collapsed="false">
      <c r="C9774" s="163" t="s">
        <v>14341</v>
      </c>
      <c r="D9774" s="163" t="s">
        <v>5649</v>
      </c>
      <c r="E9774" s="183" t="s">
        <v>5649</v>
      </c>
    </row>
    <row r="9775" customFormat="false" ht="16.4" hidden="false" customHeight="false" outlineLevel="0" collapsed="false">
      <c r="C9775" s="163" t="s">
        <v>14342</v>
      </c>
      <c r="D9775" s="163" t="s">
        <v>5649</v>
      </c>
      <c r="E9775" s="183" t="s">
        <v>5649</v>
      </c>
    </row>
    <row r="9776" customFormat="false" ht="16.4" hidden="false" customHeight="false" outlineLevel="0" collapsed="false">
      <c r="C9776" s="163" t="s">
        <v>14343</v>
      </c>
      <c r="D9776" s="163" t="s">
        <v>5649</v>
      </c>
      <c r="E9776" s="183" t="s">
        <v>5649</v>
      </c>
    </row>
    <row r="9777" customFormat="false" ht="16.4" hidden="false" customHeight="false" outlineLevel="0" collapsed="false">
      <c r="C9777" s="163" t="s">
        <v>14344</v>
      </c>
      <c r="D9777" s="163" t="s">
        <v>5649</v>
      </c>
      <c r="E9777" s="183" t="s">
        <v>5649</v>
      </c>
    </row>
    <row r="9778" customFormat="false" ht="16.4" hidden="false" customHeight="false" outlineLevel="0" collapsed="false">
      <c r="C9778" s="163" t="s">
        <v>14345</v>
      </c>
      <c r="D9778" s="163" t="s">
        <v>5649</v>
      </c>
      <c r="E9778" s="183" t="s">
        <v>5649</v>
      </c>
    </row>
    <row r="9779" customFormat="false" ht="16.4" hidden="false" customHeight="false" outlineLevel="0" collapsed="false">
      <c r="C9779" s="163" t="s">
        <v>14346</v>
      </c>
      <c r="D9779" s="163" t="s">
        <v>5649</v>
      </c>
      <c r="E9779" s="183" t="s">
        <v>5649</v>
      </c>
    </row>
    <row r="9780" customFormat="false" ht="16.4" hidden="false" customHeight="false" outlineLevel="0" collapsed="false">
      <c r="C9780" s="163" t="s">
        <v>14347</v>
      </c>
      <c r="D9780" s="163" t="s">
        <v>5649</v>
      </c>
      <c r="E9780" s="183" t="s">
        <v>5649</v>
      </c>
    </row>
    <row r="9781" customFormat="false" ht="16.4" hidden="false" customHeight="false" outlineLevel="0" collapsed="false">
      <c r="C9781" s="163" t="s">
        <v>14348</v>
      </c>
      <c r="D9781" s="163" t="s">
        <v>5649</v>
      </c>
      <c r="E9781" s="183" t="s">
        <v>5649</v>
      </c>
    </row>
    <row r="9782" customFormat="false" ht="16.4" hidden="false" customHeight="false" outlineLevel="0" collapsed="false">
      <c r="C9782" s="163" t="s">
        <v>14349</v>
      </c>
      <c r="D9782" s="163" t="s">
        <v>5649</v>
      </c>
      <c r="E9782" s="183" t="s">
        <v>5649</v>
      </c>
    </row>
    <row r="9783" customFormat="false" ht="16.4" hidden="false" customHeight="false" outlineLevel="0" collapsed="false">
      <c r="C9783" s="163" t="s">
        <v>5563</v>
      </c>
      <c r="D9783" s="163" t="s">
        <v>5649</v>
      </c>
      <c r="E9783" s="183" t="s">
        <v>5649</v>
      </c>
    </row>
    <row r="9784" customFormat="false" ht="16.4" hidden="false" customHeight="false" outlineLevel="0" collapsed="false">
      <c r="C9784" s="163" t="s">
        <v>5565</v>
      </c>
      <c r="D9784" s="163" t="s">
        <v>5649</v>
      </c>
      <c r="E9784" s="183" t="s">
        <v>5649</v>
      </c>
    </row>
    <row r="9785" customFormat="false" ht="16.4" hidden="false" customHeight="false" outlineLevel="0" collapsed="false">
      <c r="C9785" s="163" t="s">
        <v>5566</v>
      </c>
      <c r="D9785" s="163" t="s">
        <v>5649</v>
      </c>
      <c r="E9785" s="183" t="s">
        <v>5649</v>
      </c>
    </row>
    <row r="9786" customFormat="false" ht="16.4" hidden="false" customHeight="false" outlineLevel="0" collapsed="false">
      <c r="C9786" s="163" t="s">
        <v>14350</v>
      </c>
      <c r="D9786" s="163" t="s">
        <v>5649</v>
      </c>
      <c r="E9786" s="183" t="s">
        <v>5649</v>
      </c>
    </row>
    <row r="9787" customFormat="false" ht="16.4" hidden="false" customHeight="false" outlineLevel="0" collapsed="false">
      <c r="C9787" s="163" t="s">
        <v>14351</v>
      </c>
      <c r="D9787" s="163" t="s">
        <v>5649</v>
      </c>
      <c r="E9787" s="183" t="s">
        <v>5649</v>
      </c>
    </row>
    <row r="9788" customFormat="false" ht="16.4" hidden="false" customHeight="false" outlineLevel="0" collapsed="false">
      <c r="C9788" s="163" t="s">
        <v>14352</v>
      </c>
      <c r="D9788" s="163" t="s">
        <v>5649</v>
      </c>
      <c r="E9788" s="183" t="s">
        <v>5649</v>
      </c>
    </row>
    <row r="9789" customFormat="false" ht="16.4" hidden="false" customHeight="false" outlineLevel="0" collapsed="false">
      <c r="C9789" s="163" t="s">
        <v>14353</v>
      </c>
      <c r="D9789" s="163" t="s">
        <v>5649</v>
      </c>
      <c r="E9789" s="183" t="s">
        <v>5649</v>
      </c>
    </row>
    <row r="9790" customFormat="false" ht="16.4" hidden="false" customHeight="false" outlineLevel="0" collapsed="false">
      <c r="C9790" s="163" t="s">
        <v>14354</v>
      </c>
      <c r="D9790" s="163" t="s">
        <v>5649</v>
      </c>
      <c r="E9790" s="183" t="s">
        <v>5649</v>
      </c>
    </row>
    <row r="9791" customFormat="false" ht="16.4" hidden="false" customHeight="false" outlineLevel="0" collapsed="false">
      <c r="C9791" s="163" t="s">
        <v>14355</v>
      </c>
      <c r="D9791" s="163" t="s">
        <v>5649</v>
      </c>
      <c r="E9791" s="183" t="s">
        <v>5649</v>
      </c>
    </row>
    <row r="9792" customFormat="false" ht="16.4" hidden="false" customHeight="false" outlineLevel="0" collapsed="false">
      <c r="C9792" s="163" t="s">
        <v>5568</v>
      </c>
      <c r="D9792" s="163" t="s">
        <v>5649</v>
      </c>
      <c r="E9792" s="183" t="s">
        <v>5649</v>
      </c>
    </row>
    <row r="9793" customFormat="false" ht="16.4" hidden="false" customHeight="false" outlineLevel="0" collapsed="false">
      <c r="C9793" s="163" t="s">
        <v>14356</v>
      </c>
      <c r="D9793" s="163" t="s">
        <v>5649</v>
      </c>
      <c r="E9793" s="183" t="s">
        <v>5649</v>
      </c>
    </row>
    <row r="9794" customFormat="false" ht="16.4" hidden="false" customHeight="false" outlineLevel="0" collapsed="false">
      <c r="C9794" s="163" t="s">
        <v>14357</v>
      </c>
      <c r="D9794" s="163" t="s">
        <v>1478</v>
      </c>
      <c r="E9794" s="183" t="s">
        <v>5649</v>
      </c>
    </row>
    <row r="9795" customFormat="false" ht="16.4" hidden="false" customHeight="false" outlineLevel="0" collapsed="false">
      <c r="C9795" s="163" t="s">
        <v>14358</v>
      </c>
      <c r="D9795" s="163" t="s">
        <v>5649</v>
      </c>
      <c r="E9795" s="183" t="s">
        <v>5649</v>
      </c>
    </row>
    <row r="9796" customFormat="false" ht="16.4" hidden="false" customHeight="false" outlineLevel="0" collapsed="false">
      <c r="C9796" s="163" t="s">
        <v>14359</v>
      </c>
      <c r="D9796" s="163" t="s">
        <v>5649</v>
      </c>
      <c r="E9796" s="183" t="s">
        <v>5649</v>
      </c>
    </row>
    <row r="9797" customFormat="false" ht="16.4" hidden="false" customHeight="false" outlineLevel="0" collapsed="false">
      <c r="C9797" s="163" t="s">
        <v>14360</v>
      </c>
      <c r="D9797" s="163" t="s">
        <v>1476</v>
      </c>
      <c r="E9797" s="183" t="s">
        <v>5649</v>
      </c>
    </row>
    <row r="9798" customFormat="false" ht="16.4" hidden="false" customHeight="false" outlineLevel="0" collapsed="false">
      <c r="C9798" s="163" t="s">
        <v>14361</v>
      </c>
      <c r="D9798" s="163" t="s">
        <v>1476</v>
      </c>
      <c r="E9798" s="183" t="s">
        <v>5649</v>
      </c>
    </row>
    <row r="9799" customFormat="false" ht="16.4" hidden="false" customHeight="false" outlineLevel="0" collapsed="false">
      <c r="C9799" s="163" t="s">
        <v>14362</v>
      </c>
      <c r="D9799" s="163" t="s">
        <v>1476</v>
      </c>
      <c r="E9799" s="183" t="s">
        <v>5649</v>
      </c>
    </row>
    <row r="9800" customFormat="false" ht="16.4" hidden="false" customHeight="false" outlineLevel="0" collapsed="false">
      <c r="C9800" s="163" t="s">
        <v>14363</v>
      </c>
      <c r="D9800" s="163" t="s">
        <v>1476</v>
      </c>
      <c r="E9800" s="183" t="s">
        <v>5649</v>
      </c>
    </row>
    <row r="9801" customFormat="false" ht="16.4" hidden="false" customHeight="false" outlineLevel="0" collapsed="false">
      <c r="C9801" s="163" t="s">
        <v>14364</v>
      </c>
      <c r="D9801" s="163" t="s">
        <v>5649</v>
      </c>
      <c r="E9801" s="183" t="s">
        <v>5649</v>
      </c>
    </row>
    <row r="9802" customFormat="false" ht="16.4" hidden="false" customHeight="false" outlineLevel="0" collapsed="false">
      <c r="C9802" s="163" t="s">
        <v>14365</v>
      </c>
      <c r="D9802" s="163" t="s">
        <v>5649</v>
      </c>
      <c r="E9802" s="183" t="s">
        <v>5649</v>
      </c>
    </row>
    <row r="9803" customFormat="false" ht="16.4" hidden="false" customHeight="false" outlineLevel="0" collapsed="false">
      <c r="C9803" s="163" t="s">
        <v>14366</v>
      </c>
      <c r="D9803" s="163" t="s">
        <v>5649</v>
      </c>
      <c r="E9803" s="183" t="s">
        <v>5649</v>
      </c>
    </row>
    <row r="9804" customFormat="false" ht="16.4" hidden="false" customHeight="false" outlineLevel="0" collapsed="false">
      <c r="C9804" s="163" t="s">
        <v>14367</v>
      </c>
      <c r="D9804" s="163" t="s">
        <v>5649</v>
      </c>
      <c r="E9804" s="183" t="s">
        <v>5649</v>
      </c>
    </row>
    <row r="9805" customFormat="false" ht="16.4" hidden="false" customHeight="false" outlineLevel="0" collapsed="false">
      <c r="C9805" s="163" t="s">
        <v>14368</v>
      </c>
      <c r="D9805" s="163" t="s">
        <v>5649</v>
      </c>
      <c r="E9805" s="183" t="s">
        <v>5649</v>
      </c>
    </row>
    <row r="9806" customFormat="false" ht="16.4" hidden="false" customHeight="false" outlineLevel="0" collapsed="false">
      <c r="C9806" s="163" t="s">
        <v>14369</v>
      </c>
      <c r="D9806" s="163" t="s">
        <v>5649</v>
      </c>
      <c r="E9806" s="183" t="s">
        <v>5649</v>
      </c>
    </row>
    <row r="9807" customFormat="false" ht="16.4" hidden="false" customHeight="false" outlineLevel="0" collapsed="false">
      <c r="C9807" s="163" t="s">
        <v>14370</v>
      </c>
      <c r="D9807" s="163" t="s">
        <v>5649</v>
      </c>
      <c r="E9807" s="183" t="s">
        <v>5649</v>
      </c>
    </row>
    <row r="9808" customFormat="false" ht="16.4" hidden="false" customHeight="false" outlineLevel="0" collapsed="false">
      <c r="C9808" s="163" t="s">
        <v>14371</v>
      </c>
      <c r="D9808" s="163" t="s">
        <v>5649</v>
      </c>
      <c r="E9808" s="183" t="s">
        <v>5649</v>
      </c>
    </row>
    <row r="9809" customFormat="false" ht="16.4" hidden="false" customHeight="false" outlineLevel="0" collapsed="false">
      <c r="C9809" s="163" t="s">
        <v>14372</v>
      </c>
      <c r="D9809" s="163" t="s">
        <v>5649</v>
      </c>
      <c r="E9809" s="183" t="s">
        <v>5649</v>
      </c>
    </row>
    <row r="9810" customFormat="false" ht="16.4" hidden="false" customHeight="false" outlineLevel="0" collapsed="false">
      <c r="C9810" s="163" t="s">
        <v>14373</v>
      </c>
      <c r="D9810" s="163" t="s">
        <v>5649</v>
      </c>
      <c r="E9810" s="183" t="s">
        <v>5649</v>
      </c>
    </row>
    <row r="9811" customFormat="false" ht="16.4" hidden="false" customHeight="false" outlineLevel="0" collapsed="false">
      <c r="C9811" s="163" t="s">
        <v>14374</v>
      </c>
      <c r="D9811" s="163" t="s">
        <v>5649</v>
      </c>
      <c r="E9811" s="183" t="s">
        <v>5649</v>
      </c>
    </row>
    <row r="9812" customFormat="false" ht="16.4" hidden="false" customHeight="false" outlineLevel="0" collapsed="false">
      <c r="C9812" s="163" t="s">
        <v>14375</v>
      </c>
      <c r="D9812" s="163" t="s">
        <v>5649</v>
      </c>
      <c r="E9812" s="183" t="s">
        <v>5649</v>
      </c>
    </row>
    <row r="9813" customFormat="false" ht="16.4" hidden="false" customHeight="false" outlineLevel="0" collapsed="false">
      <c r="C9813" s="163" t="s">
        <v>14376</v>
      </c>
      <c r="D9813" s="163" t="s">
        <v>5649</v>
      </c>
      <c r="E9813" s="183" t="s">
        <v>5649</v>
      </c>
    </row>
    <row r="9814" customFormat="false" ht="16.4" hidden="false" customHeight="false" outlineLevel="0" collapsed="false">
      <c r="C9814" s="163" t="s">
        <v>1477</v>
      </c>
      <c r="D9814" s="163" t="s">
        <v>5649</v>
      </c>
      <c r="E9814" s="183" t="n">
        <v>0.4033</v>
      </c>
    </row>
    <row r="9815" customFormat="false" ht="16.4" hidden="false" customHeight="false" outlineLevel="0" collapsed="false">
      <c r="C9815" s="163" t="s">
        <v>14377</v>
      </c>
      <c r="D9815" s="163" t="s">
        <v>5649</v>
      </c>
      <c r="E9815" s="183" t="s">
        <v>5649</v>
      </c>
    </row>
    <row r="9816" customFormat="false" ht="16.4" hidden="false" customHeight="false" outlineLevel="0" collapsed="false">
      <c r="C9816" s="163" t="s">
        <v>14378</v>
      </c>
      <c r="D9816" s="163" t="s">
        <v>5649</v>
      </c>
      <c r="E9816" s="183" t="s">
        <v>5649</v>
      </c>
    </row>
    <row r="9817" customFormat="false" ht="16.4" hidden="false" customHeight="false" outlineLevel="0" collapsed="false">
      <c r="C9817" s="163" t="s">
        <v>14379</v>
      </c>
      <c r="D9817" s="163" t="s">
        <v>5649</v>
      </c>
      <c r="E9817" s="183" t="n">
        <v>0.4033</v>
      </c>
    </row>
    <row r="9818" customFormat="false" ht="16.4" hidden="false" customHeight="false" outlineLevel="0" collapsed="false">
      <c r="C9818" s="163" t="s">
        <v>14380</v>
      </c>
      <c r="D9818" s="163" t="s">
        <v>5649</v>
      </c>
      <c r="E9818" s="183" t="n">
        <v>0.4033</v>
      </c>
    </row>
    <row r="9819" customFormat="false" ht="16.4" hidden="false" customHeight="false" outlineLevel="0" collapsed="false">
      <c r="C9819" s="163" t="s">
        <v>14381</v>
      </c>
      <c r="D9819" s="163" t="s">
        <v>5649</v>
      </c>
      <c r="E9819" s="183" t="n">
        <v>0.4033</v>
      </c>
    </row>
    <row r="9820" customFormat="false" ht="16.4" hidden="false" customHeight="false" outlineLevel="0" collapsed="false">
      <c r="C9820" s="163" t="s">
        <v>14382</v>
      </c>
      <c r="D9820" s="163" t="s">
        <v>5649</v>
      </c>
      <c r="E9820" s="183" t="n">
        <v>0.4033</v>
      </c>
    </row>
    <row r="9821" customFormat="false" ht="16.4" hidden="false" customHeight="false" outlineLevel="0" collapsed="false">
      <c r="C9821" s="163" t="s">
        <v>14383</v>
      </c>
      <c r="D9821" s="163" t="s">
        <v>5649</v>
      </c>
      <c r="E9821" s="183" t="s">
        <v>5649</v>
      </c>
    </row>
    <row r="9822" customFormat="false" ht="16.4" hidden="false" customHeight="false" outlineLevel="0" collapsed="false">
      <c r="C9822" s="163" t="s">
        <v>14384</v>
      </c>
      <c r="D9822" s="163" t="s">
        <v>5649</v>
      </c>
      <c r="E9822" s="183" t="s">
        <v>5649</v>
      </c>
    </row>
    <row r="9823" customFormat="false" ht="16.4" hidden="false" customHeight="false" outlineLevel="0" collapsed="false">
      <c r="C9823" s="163" t="s">
        <v>14385</v>
      </c>
      <c r="D9823" s="163" t="s">
        <v>5649</v>
      </c>
      <c r="E9823" s="183" t="s">
        <v>5649</v>
      </c>
    </row>
    <row r="9824" customFormat="false" ht="16.4" hidden="false" customHeight="false" outlineLevel="0" collapsed="false">
      <c r="C9824" s="163" t="s">
        <v>14386</v>
      </c>
      <c r="D9824" s="163" t="s">
        <v>5649</v>
      </c>
      <c r="E9824" s="183" t="s">
        <v>5649</v>
      </c>
    </row>
    <row r="9825" customFormat="false" ht="16.4" hidden="false" customHeight="false" outlineLevel="0" collapsed="false">
      <c r="C9825" s="163" t="s">
        <v>14387</v>
      </c>
      <c r="D9825" s="163" t="s">
        <v>5649</v>
      </c>
      <c r="E9825" s="183" t="s">
        <v>5649</v>
      </c>
    </row>
    <row r="9826" customFormat="false" ht="16.4" hidden="false" customHeight="false" outlineLevel="0" collapsed="false">
      <c r="C9826" s="163" t="s">
        <v>14388</v>
      </c>
      <c r="D9826" s="163" t="s">
        <v>5649</v>
      </c>
      <c r="E9826" s="183" t="s">
        <v>5649</v>
      </c>
    </row>
    <row r="9827" customFormat="false" ht="16.4" hidden="false" customHeight="false" outlineLevel="0" collapsed="false">
      <c r="C9827" s="163" t="s">
        <v>14389</v>
      </c>
      <c r="D9827" s="163" t="s">
        <v>5649</v>
      </c>
      <c r="E9827" s="183" t="s">
        <v>5649</v>
      </c>
    </row>
    <row r="9828" customFormat="false" ht="16.4" hidden="false" customHeight="false" outlineLevel="0" collapsed="false">
      <c r="C9828" s="163" t="s">
        <v>14390</v>
      </c>
      <c r="D9828" s="163" t="s">
        <v>5649</v>
      </c>
      <c r="E9828" s="183" t="s">
        <v>5649</v>
      </c>
    </row>
    <row r="9829" customFormat="false" ht="16.4" hidden="false" customHeight="false" outlineLevel="0" collapsed="false">
      <c r="C9829" s="163" t="s">
        <v>14391</v>
      </c>
      <c r="D9829" s="163" t="s">
        <v>5649</v>
      </c>
      <c r="E9829" s="183" t="s">
        <v>5649</v>
      </c>
    </row>
    <row r="9830" customFormat="false" ht="16.4" hidden="false" customHeight="false" outlineLevel="0" collapsed="false">
      <c r="C9830" s="163" t="s">
        <v>14392</v>
      </c>
      <c r="D9830" s="163" t="s">
        <v>5649</v>
      </c>
      <c r="E9830" s="183" t="s">
        <v>5649</v>
      </c>
    </row>
    <row r="9831" customFormat="false" ht="16.4" hidden="false" customHeight="false" outlineLevel="0" collapsed="false">
      <c r="C9831" s="163" t="s">
        <v>14393</v>
      </c>
      <c r="D9831" s="163" t="s">
        <v>5649</v>
      </c>
      <c r="E9831" s="183" t="s">
        <v>5649</v>
      </c>
    </row>
    <row r="9832" customFormat="false" ht="16.4" hidden="false" customHeight="false" outlineLevel="0" collapsed="false">
      <c r="C9832" s="163" t="s">
        <v>14394</v>
      </c>
      <c r="D9832" s="163" t="s">
        <v>5649</v>
      </c>
      <c r="E9832" s="183" t="s">
        <v>5649</v>
      </c>
    </row>
    <row r="9833" customFormat="false" ht="16.4" hidden="false" customHeight="false" outlineLevel="0" collapsed="false">
      <c r="C9833" s="163" t="s">
        <v>14395</v>
      </c>
      <c r="D9833" s="163" t="s">
        <v>5649</v>
      </c>
      <c r="E9833" s="183" t="s">
        <v>5649</v>
      </c>
    </row>
    <row r="9834" customFormat="false" ht="16.4" hidden="false" customHeight="false" outlineLevel="0" collapsed="false">
      <c r="C9834" s="163" t="s">
        <v>14396</v>
      </c>
      <c r="D9834" s="163" t="s">
        <v>5649</v>
      </c>
      <c r="E9834" s="183" t="s">
        <v>5649</v>
      </c>
    </row>
    <row r="9835" customFormat="false" ht="16.4" hidden="false" customHeight="false" outlineLevel="0" collapsed="false">
      <c r="C9835" s="163" t="s">
        <v>14397</v>
      </c>
      <c r="D9835" s="163" t="s">
        <v>5649</v>
      </c>
      <c r="E9835" s="183" t="s">
        <v>5649</v>
      </c>
    </row>
    <row r="9836" customFormat="false" ht="16.4" hidden="false" customHeight="false" outlineLevel="0" collapsed="false">
      <c r="C9836" s="163" t="s">
        <v>14398</v>
      </c>
      <c r="D9836" s="163" t="s">
        <v>5649</v>
      </c>
      <c r="E9836" s="183" t="s">
        <v>5649</v>
      </c>
    </row>
    <row r="9837" customFormat="false" ht="16.4" hidden="false" customHeight="false" outlineLevel="0" collapsed="false">
      <c r="C9837" s="163" t="s">
        <v>14399</v>
      </c>
      <c r="D9837" s="163" t="s">
        <v>5649</v>
      </c>
      <c r="E9837" s="183" t="s">
        <v>5649</v>
      </c>
    </row>
    <row r="9838" customFormat="false" ht="16.4" hidden="false" customHeight="false" outlineLevel="0" collapsed="false">
      <c r="C9838" s="163" t="s">
        <v>14400</v>
      </c>
      <c r="D9838" s="163" t="s">
        <v>5649</v>
      </c>
      <c r="E9838" s="183" t="s">
        <v>5649</v>
      </c>
    </row>
    <row r="9839" customFormat="false" ht="16.4" hidden="false" customHeight="false" outlineLevel="0" collapsed="false">
      <c r="C9839" s="163" t="s">
        <v>14401</v>
      </c>
      <c r="D9839" s="163" t="s">
        <v>351</v>
      </c>
      <c r="E9839" s="183" t="s">
        <v>5649</v>
      </c>
    </row>
    <row r="9840" customFormat="false" ht="16.4" hidden="false" customHeight="false" outlineLevel="0" collapsed="false">
      <c r="C9840" s="163" t="s">
        <v>14402</v>
      </c>
      <c r="D9840" s="163" t="s">
        <v>5649</v>
      </c>
      <c r="E9840" s="183" t="s">
        <v>5649</v>
      </c>
    </row>
    <row r="9841" customFormat="false" ht="16.4" hidden="false" customHeight="false" outlineLevel="0" collapsed="false">
      <c r="C9841" s="163" t="s">
        <v>14403</v>
      </c>
      <c r="D9841" s="163" t="s">
        <v>5649</v>
      </c>
      <c r="E9841" s="183" t="s">
        <v>5649</v>
      </c>
    </row>
    <row r="9842" customFormat="false" ht="16.4" hidden="false" customHeight="false" outlineLevel="0" collapsed="false">
      <c r="C9842" s="163" t="s">
        <v>14404</v>
      </c>
      <c r="D9842" s="163" t="s">
        <v>5649</v>
      </c>
      <c r="E9842" s="183" t="s">
        <v>5649</v>
      </c>
    </row>
    <row r="9843" customFormat="false" ht="16.4" hidden="false" customHeight="false" outlineLevel="0" collapsed="false">
      <c r="C9843" s="163" t="s">
        <v>14405</v>
      </c>
      <c r="D9843" s="163" t="s">
        <v>5649</v>
      </c>
      <c r="E9843" s="183" t="s">
        <v>5649</v>
      </c>
    </row>
    <row r="9844" customFormat="false" ht="16.4" hidden="false" customHeight="false" outlineLevel="0" collapsed="false">
      <c r="C9844" s="163" t="s">
        <v>14406</v>
      </c>
      <c r="D9844" s="163" t="s">
        <v>5649</v>
      </c>
      <c r="E9844" s="183" t="s">
        <v>5649</v>
      </c>
    </row>
    <row r="9845" customFormat="false" ht="16.4" hidden="false" customHeight="false" outlineLevel="0" collapsed="false">
      <c r="C9845" s="163" t="s">
        <v>14407</v>
      </c>
      <c r="D9845" s="163" t="s">
        <v>5649</v>
      </c>
      <c r="E9845" s="183" t="s">
        <v>5649</v>
      </c>
    </row>
    <row r="9846" customFormat="false" ht="16.4" hidden="false" customHeight="false" outlineLevel="0" collapsed="false">
      <c r="C9846" s="163" t="s">
        <v>14408</v>
      </c>
      <c r="D9846" s="163" t="s">
        <v>5649</v>
      </c>
      <c r="E9846" s="183" t="s">
        <v>5649</v>
      </c>
    </row>
    <row r="9847" customFormat="false" ht="16.4" hidden="false" customHeight="false" outlineLevel="0" collapsed="false">
      <c r="C9847" s="163" t="s">
        <v>14409</v>
      </c>
      <c r="D9847" s="163" t="s">
        <v>484</v>
      </c>
      <c r="E9847" s="183" t="s">
        <v>5649</v>
      </c>
    </row>
    <row r="9848" customFormat="false" ht="16.4" hidden="false" customHeight="false" outlineLevel="0" collapsed="false">
      <c r="C9848" s="163" t="s">
        <v>14410</v>
      </c>
      <c r="D9848" s="163" t="s">
        <v>484</v>
      </c>
      <c r="E9848" s="183" t="s">
        <v>5649</v>
      </c>
    </row>
    <row r="9849" customFormat="false" ht="16.4" hidden="false" customHeight="false" outlineLevel="0" collapsed="false">
      <c r="C9849" s="163" t="s">
        <v>14411</v>
      </c>
      <c r="D9849" s="163" t="s">
        <v>484</v>
      </c>
      <c r="E9849" s="183" t="s">
        <v>5649</v>
      </c>
    </row>
    <row r="9850" customFormat="false" ht="16.4" hidden="false" customHeight="false" outlineLevel="0" collapsed="false">
      <c r="C9850" s="163" t="s">
        <v>14412</v>
      </c>
      <c r="D9850" s="163" t="s">
        <v>484</v>
      </c>
      <c r="E9850" s="183" t="s">
        <v>5649</v>
      </c>
    </row>
    <row r="9851" customFormat="false" ht="16.4" hidden="false" customHeight="false" outlineLevel="0" collapsed="false">
      <c r="C9851" s="163" t="s">
        <v>14413</v>
      </c>
      <c r="D9851" s="163" t="s">
        <v>484</v>
      </c>
      <c r="E9851" s="183" t="s">
        <v>5649</v>
      </c>
    </row>
    <row r="9852" customFormat="false" ht="16.4" hidden="false" customHeight="false" outlineLevel="0" collapsed="false">
      <c r="C9852" s="163" t="s">
        <v>14414</v>
      </c>
      <c r="D9852" s="163" t="s">
        <v>484</v>
      </c>
      <c r="E9852" s="183" t="s">
        <v>5649</v>
      </c>
    </row>
    <row r="9853" customFormat="false" ht="16.4" hidden="false" customHeight="false" outlineLevel="0" collapsed="false">
      <c r="C9853" s="163" t="s">
        <v>14415</v>
      </c>
      <c r="D9853" s="163" t="s">
        <v>484</v>
      </c>
      <c r="E9853" s="183" t="s">
        <v>5649</v>
      </c>
    </row>
    <row r="9854" customFormat="false" ht="16.4" hidden="false" customHeight="false" outlineLevel="0" collapsed="false">
      <c r="C9854" s="163" t="s">
        <v>14416</v>
      </c>
      <c r="D9854" s="163" t="s">
        <v>484</v>
      </c>
      <c r="E9854" s="183" t="s">
        <v>5649</v>
      </c>
    </row>
    <row r="9855" customFormat="false" ht="16.4" hidden="false" customHeight="false" outlineLevel="0" collapsed="false">
      <c r="C9855" s="163" t="s">
        <v>14417</v>
      </c>
      <c r="D9855" s="163" t="s">
        <v>484</v>
      </c>
      <c r="E9855" s="183" t="s">
        <v>5649</v>
      </c>
    </row>
    <row r="9856" customFormat="false" ht="16.4" hidden="false" customHeight="false" outlineLevel="0" collapsed="false">
      <c r="C9856" s="163" t="s">
        <v>14418</v>
      </c>
      <c r="D9856" s="163" t="s">
        <v>5649</v>
      </c>
      <c r="E9856" s="183" t="s">
        <v>5649</v>
      </c>
    </row>
    <row r="9857" customFormat="false" ht="16.4" hidden="false" customHeight="false" outlineLevel="0" collapsed="false">
      <c r="C9857" s="163" t="s">
        <v>14419</v>
      </c>
      <c r="D9857" s="163" t="s">
        <v>5649</v>
      </c>
      <c r="E9857" s="183" t="s">
        <v>5649</v>
      </c>
    </row>
    <row r="9858" customFormat="false" ht="16.4" hidden="false" customHeight="false" outlineLevel="0" collapsed="false">
      <c r="C9858" s="163" t="s">
        <v>14420</v>
      </c>
      <c r="D9858" s="163" t="s">
        <v>5649</v>
      </c>
      <c r="E9858" s="183" t="s">
        <v>5649</v>
      </c>
    </row>
    <row r="9859" customFormat="false" ht="16.4" hidden="false" customHeight="false" outlineLevel="0" collapsed="false">
      <c r="C9859" s="163" t="s">
        <v>350</v>
      </c>
      <c r="D9859" s="163" t="s">
        <v>5649</v>
      </c>
      <c r="E9859" s="183" t="n">
        <v>0.5039</v>
      </c>
    </row>
    <row r="9860" customFormat="false" ht="16.4" hidden="false" customHeight="false" outlineLevel="0" collapsed="false">
      <c r="C9860" s="163" t="s">
        <v>14421</v>
      </c>
      <c r="D9860" s="163" t="s">
        <v>486</v>
      </c>
      <c r="E9860" s="183" t="s">
        <v>5649</v>
      </c>
    </row>
    <row r="9861" customFormat="false" ht="16.4" hidden="false" customHeight="false" outlineLevel="0" collapsed="false">
      <c r="C9861" s="163" t="s">
        <v>14422</v>
      </c>
      <c r="D9861" s="163" t="s">
        <v>486</v>
      </c>
      <c r="E9861" s="183" t="s">
        <v>5649</v>
      </c>
    </row>
    <row r="9862" customFormat="false" ht="16.4" hidden="false" customHeight="false" outlineLevel="0" collapsed="false">
      <c r="C9862" s="163" t="s">
        <v>14423</v>
      </c>
      <c r="D9862" s="163" t="s">
        <v>486</v>
      </c>
      <c r="E9862" s="183" t="s">
        <v>5649</v>
      </c>
    </row>
    <row r="9863" customFormat="false" ht="16.4" hidden="false" customHeight="false" outlineLevel="0" collapsed="false">
      <c r="C9863" s="163" t="s">
        <v>14424</v>
      </c>
      <c r="D9863" s="163" t="s">
        <v>486</v>
      </c>
      <c r="E9863" s="183" t="s">
        <v>5649</v>
      </c>
    </row>
    <row r="9864" customFormat="false" ht="16.4" hidden="false" customHeight="false" outlineLevel="0" collapsed="false">
      <c r="C9864" s="163" t="s">
        <v>14425</v>
      </c>
      <c r="D9864" s="163" t="s">
        <v>486</v>
      </c>
      <c r="E9864" s="183" t="s">
        <v>5649</v>
      </c>
    </row>
    <row r="9865" customFormat="false" ht="16.4" hidden="false" customHeight="false" outlineLevel="0" collapsed="false">
      <c r="C9865" s="163" t="s">
        <v>14426</v>
      </c>
      <c r="D9865" s="163" t="s">
        <v>486</v>
      </c>
      <c r="E9865" s="183" t="s">
        <v>5649</v>
      </c>
    </row>
    <row r="9866" customFormat="false" ht="16.4" hidden="false" customHeight="false" outlineLevel="0" collapsed="false">
      <c r="C9866" s="163" t="s">
        <v>14427</v>
      </c>
      <c r="D9866" s="163" t="s">
        <v>5649</v>
      </c>
      <c r="E9866" s="183" t="s">
        <v>5649</v>
      </c>
    </row>
    <row r="9867" customFormat="false" ht="16.4" hidden="false" customHeight="false" outlineLevel="0" collapsed="false">
      <c r="C9867" s="163" t="s">
        <v>14428</v>
      </c>
      <c r="D9867" s="163" t="s">
        <v>486</v>
      </c>
      <c r="E9867" s="183" t="n">
        <v>0.4187</v>
      </c>
    </row>
    <row r="9868" customFormat="false" ht="16.4" hidden="false" customHeight="false" outlineLevel="0" collapsed="false">
      <c r="C9868" s="163" t="s">
        <v>14429</v>
      </c>
      <c r="D9868" s="163" t="s">
        <v>5649</v>
      </c>
      <c r="E9868" s="183" t="n">
        <v>0.4187</v>
      </c>
    </row>
    <row r="9869" customFormat="false" ht="16.4" hidden="false" customHeight="false" outlineLevel="0" collapsed="false">
      <c r="C9869" s="163" t="s">
        <v>14430</v>
      </c>
      <c r="D9869" s="163" t="s">
        <v>5649</v>
      </c>
      <c r="E9869" s="183" t="n">
        <v>0.4187</v>
      </c>
    </row>
    <row r="9870" customFormat="false" ht="16.4" hidden="false" customHeight="false" outlineLevel="0" collapsed="false">
      <c r="C9870" s="163" t="s">
        <v>14431</v>
      </c>
      <c r="D9870" s="163" t="s">
        <v>5649</v>
      </c>
      <c r="E9870" s="183" t="n">
        <v>0.4187</v>
      </c>
    </row>
    <row r="9871" customFormat="false" ht="16.4" hidden="false" customHeight="false" outlineLevel="0" collapsed="false">
      <c r="C9871" s="163" t="s">
        <v>14432</v>
      </c>
      <c r="D9871" s="163" t="s">
        <v>5649</v>
      </c>
      <c r="E9871" s="183" t="n">
        <v>0.4187</v>
      </c>
    </row>
    <row r="9872" customFormat="false" ht="16.4" hidden="false" customHeight="false" outlineLevel="0" collapsed="false">
      <c r="C9872" s="163" t="s">
        <v>14433</v>
      </c>
      <c r="D9872" s="163" t="s">
        <v>5649</v>
      </c>
      <c r="E9872" s="183" t="n">
        <v>0.4187</v>
      </c>
    </row>
    <row r="9873" customFormat="false" ht="16.4" hidden="false" customHeight="false" outlineLevel="0" collapsed="false">
      <c r="C9873" s="163" t="s">
        <v>14434</v>
      </c>
      <c r="D9873" s="163" t="s">
        <v>5649</v>
      </c>
      <c r="E9873" s="183" t="n">
        <v>0.4187</v>
      </c>
    </row>
    <row r="9874" customFormat="false" ht="16.4" hidden="false" customHeight="false" outlineLevel="0" collapsed="false">
      <c r="C9874" s="163" t="s">
        <v>14435</v>
      </c>
      <c r="D9874" s="163" t="s">
        <v>5649</v>
      </c>
      <c r="E9874" s="183" t="n">
        <v>0.4187</v>
      </c>
    </row>
    <row r="9875" customFormat="false" ht="16.4" hidden="false" customHeight="false" outlineLevel="0" collapsed="false">
      <c r="C9875" s="163" t="s">
        <v>14436</v>
      </c>
      <c r="D9875" s="163" t="s">
        <v>5649</v>
      </c>
      <c r="E9875" s="183" t="n">
        <v>0.4187</v>
      </c>
    </row>
    <row r="9876" customFormat="false" ht="16.4" hidden="false" customHeight="false" outlineLevel="0" collapsed="false">
      <c r="C9876" s="163" t="s">
        <v>14437</v>
      </c>
      <c r="D9876" s="163" t="s">
        <v>5649</v>
      </c>
      <c r="E9876" s="183" t="s">
        <v>5649</v>
      </c>
    </row>
    <row r="9877" customFormat="false" ht="16.4" hidden="false" customHeight="false" outlineLevel="0" collapsed="false">
      <c r="C9877" s="163" t="s">
        <v>14438</v>
      </c>
      <c r="D9877" s="163" t="s">
        <v>5649</v>
      </c>
      <c r="E9877" s="183" t="s">
        <v>5649</v>
      </c>
    </row>
    <row r="9878" customFormat="false" ht="16.4" hidden="false" customHeight="false" outlineLevel="0" collapsed="false">
      <c r="C9878" s="163" t="s">
        <v>14439</v>
      </c>
      <c r="D9878" s="163" t="s">
        <v>5649</v>
      </c>
      <c r="E9878" s="183" t="s">
        <v>5649</v>
      </c>
    </row>
    <row r="9879" customFormat="false" ht="16.4" hidden="false" customHeight="false" outlineLevel="0" collapsed="false">
      <c r="C9879" s="163" t="s">
        <v>14440</v>
      </c>
      <c r="D9879" s="163" t="s">
        <v>5649</v>
      </c>
      <c r="E9879" s="183" t="s">
        <v>5649</v>
      </c>
    </row>
    <row r="9880" customFormat="false" ht="16.4" hidden="false" customHeight="false" outlineLevel="0" collapsed="false">
      <c r="C9880" s="163" t="s">
        <v>485</v>
      </c>
      <c r="D9880" s="163" t="s">
        <v>5649</v>
      </c>
      <c r="E9880" s="183" t="n">
        <v>0.4187</v>
      </c>
    </row>
    <row r="9881" customFormat="false" ht="16.4" hidden="false" customHeight="false" outlineLevel="0" collapsed="false">
      <c r="C9881" s="163" t="s">
        <v>14441</v>
      </c>
      <c r="D9881" s="163" t="s">
        <v>5649</v>
      </c>
      <c r="E9881" s="183" t="n">
        <v>0.4187</v>
      </c>
    </row>
    <row r="9882" customFormat="false" ht="16.4" hidden="false" customHeight="false" outlineLevel="0" collapsed="false">
      <c r="C9882" s="163" t="s">
        <v>14442</v>
      </c>
      <c r="D9882" s="163" t="s">
        <v>1656</v>
      </c>
      <c r="E9882" s="183" t="n">
        <v>0.4187</v>
      </c>
    </row>
    <row r="9883" customFormat="false" ht="16.4" hidden="false" customHeight="false" outlineLevel="0" collapsed="false">
      <c r="C9883" s="163" t="s">
        <v>14443</v>
      </c>
      <c r="D9883" s="163" t="s">
        <v>1656</v>
      </c>
      <c r="E9883" s="183" t="n">
        <v>0.4187</v>
      </c>
    </row>
    <row r="9884" customFormat="false" ht="16.4" hidden="false" customHeight="false" outlineLevel="0" collapsed="false">
      <c r="C9884" s="163" t="s">
        <v>14444</v>
      </c>
      <c r="D9884" s="163" t="s">
        <v>1656</v>
      </c>
      <c r="E9884" s="183" t="n">
        <v>0.4187</v>
      </c>
    </row>
    <row r="9885" customFormat="false" ht="16.4" hidden="false" customHeight="false" outlineLevel="0" collapsed="false">
      <c r="C9885" s="163" t="s">
        <v>14445</v>
      </c>
      <c r="D9885" s="163" t="s">
        <v>1658</v>
      </c>
      <c r="E9885" s="183" t="n">
        <v>0.4187</v>
      </c>
    </row>
    <row r="9886" customFormat="false" ht="16.4" hidden="false" customHeight="false" outlineLevel="0" collapsed="false">
      <c r="C9886" s="163" t="s">
        <v>14446</v>
      </c>
      <c r="D9886" s="163" t="s">
        <v>1658</v>
      </c>
      <c r="E9886" s="183" t="s">
        <v>5649</v>
      </c>
    </row>
    <row r="9887" customFormat="false" ht="16.4" hidden="false" customHeight="false" outlineLevel="0" collapsed="false">
      <c r="C9887" s="163" t="s">
        <v>489</v>
      </c>
      <c r="D9887" s="163" t="s">
        <v>1658</v>
      </c>
      <c r="E9887" s="183" t="n">
        <v>0.4187</v>
      </c>
    </row>
    <row r="9888" customFormat="false" ht="16.4" hidden="false" customHeight="false" outlineLevel="0" collapsed="false">
      <c r="C9888" s="163" t="s">
        <v>14447</v>
      </c>
      <c r="D9888" s="163" t="s">
        <v>1658</v>
      </c>
      <c r="E9888" s="183" t="s">
        <v>5649</v>
      </c>
    </row>
    <row r="9889" customFormat="false" ht="16.4" hidden="false" customHeight="false" outlineLevel="0" collapsed="false">
      <c r="C9889" s="163" t="s">
        <v>14448</v>
      </c>
      <c r="D9889" s="163" t="s">
        <v>5649</v>
      </c>
      <c r="E9889" s="183" t="s">
        <v>5649</v>
      </c>
    </row>
    <row r="9890" customFormat="false" ht="16.4" hidden="false" customHeight="false" outlineLevel="0" collapsed="false">
      <c r="C9890" s="163" t="s">
        <v>14449</v>
      </c>
      <c r="D9890" s="163" t="s">
        <v>5649</v>
      </c>
      <c r="E9890" s="183" t="s">
        <v>5649</v>
      </c>
    </row>
    <row r="9891" customFormat="false" ht="16.4" hidden="false" customHeight="false" outlineLevel="0" collapsed="false">
      <c r="C9891" s="163" t="s">
        <v>14450</v>
      </c>
      <c r="D9891" s="163" t="s">
        <v>5649</v>
      </c>
      <c r="E9891" s="183" t="s">
        <v>5649</v>
      </c>
    </row>
    <row r="9892" customFormat="false" ht="16.4" hidden="false" customHeight="false" outlineLevel="0" collapsed="false">
      <c r="C9892" s="163" t="s">
        <v>14451</v>
      </c>
      <c r="D9892" s="163" t="s">
        <v>5649</v>
      </c>
      <c r="E9892" s="183" t="s">
        <v>5649</v>
      </c>
    </row>
    <row r="9893" customFormat="false" ht="16.4" hidden="false" customHeight="false" outlineLevel="0" collapsed="false">
      <c r="C9893" s="163" t="s">
        <v>14452</v>
      </c>
      <c r="D9893" s="163" t="s">
        <v>5649</v>
      </c>
      <c r="E9893" s="183" t="s">
        <v>5649</v>
      </c>
    </row>
    <row r="9894" customFormat="false" ht="16.4" hidden="false" customHeight="false" outlineLevel="0" collapsed="false">
      <c r="C9894" s="163" t="s">
        <v>14453</v>
      </c>
      <c r="D9894" s="163" t="s">
        <v>5649</v>
      </c>
      <c r="E9894" s="183" t="s">
        <v>5649</v>
      </c>
    </row>
    <row r="9895" customFormat="false" ht="16.4" hidden="false" customHeight="false" outlineLevel="0" collapsed="false">
      <c r="C9895" s="163" t="s">
        <v>14454</v>
      </c>
      <c r="D9895" s="163" t="s">
        <v>5649</v>
      </c>
      <c r="E9895" s="183" t="s">
        <v>5649</v>
      </c>
    </row>
    <row r="9896" customFormat="false" ht="16.4" hidden="false" customHeight="false" outlineLevel="0" collapsed="false">
      <c r="C9896" s="163" t="s">
        <v>14455</v>
      </c>
      <c r="D9896" s="163" t="s">
        <v>5649</v>
      </c>
      <c r="E9896" s="183" t="s">
        <v>5649</v>
      </c>
    </row>
    <row r="9897" customFormat="false" ht="16.4" hidden="false" customHeight="false" outlineLevel="0" collapsed="false">
      <c r="C9897" s="163" t="s">
        <v>14456</v>
      </c>
      <c r="D9897" s="163" t="s">
        <v>5649</v>
      </c>
      <c r="E9897" s="183" t="s">
        <v>5649</v>
      </c>
    </row>
    <row r="9898" customFormat="false" ht="16.4" hidden="false" customHeight="false" outlineLevel="0" collapsed="false">
      <c r="C9898" s="163" t="s">
        <v>14457</v>
      </c>
      <c r="D9898" s="163" t="s">
        <v>5649</v>
      </c>
      <c r="E9898" s="183" t="s">
        <v>5649</v>
      </c>
    </row>
    <row r="9899" customFormat="false" ht="16.4" hidden="false" customHeight="false" outlineLevel="0" collapsed="false">
      <c r="C9899" s="163" t="s">
        <v>14458</v>
      </c>
      <c r="D9899" s="163" t="s">
        <v>5649</v>
      </c>
      <c r="E9899" s="183" t="s">
        <v>5649</v>
      </c>
    </row>
    <row r="9900" customFormat="false" ht="16.4" hidden="false" customHeight="false" outlineLevel="0" collapsed="false">
      <c r="C9900" s="163" t="s">
        <v>14459</v>
      </c>
      <c r="D9900" s="163" t="s">
        <v>5649</v>
      </c>
      <c r="E9900" s="183" t="s">
        <v>5649</v>
      </c>
    </row>
    <row r="9901" customFormat="false" ht="16.4" hidden="false" customHeight="false" outlineLevel="0" collapsed="false">
      <c r="C9901" s="163" t="s">
        <v>14460</v>
      </c>
      <c r="D9901" s="163" t="s">
        <v>5649</v>
      </c>
      <c r="E9901" s="183" t="s">
        <v>5649</v>
      </c>
    </row>
    <row r="9902" customFormat="false" ht="16.4" hidden="false" customHeight="false" outlineLevel="0" collapsed="false">
      <c r="C9902" s="163" t="s">
        <v>14461</v>
      </c>
      <c r="D9902" s="163" t="s">
        <v>5649</v>
      </c>
      <c r="E9902" s="183" t="n">
        <v>0.4605</v>
      </c>
    </row>
    <row r="9903" customFormat="false" ht="16.4" hidden="false" customHeight="false" outlineLevel="0" collapsed="false">
      <c r="C9903" s="163" t="s">
        <v>14462</v>
      </c>
      <c r="D9903" s="163" t="s">
        <v>5649</v>
      </c>
      <c r="E9903" s="183" t="n">
        <v>0.4605</v>
      </c>
    </row>
    <row r="9904" customFormat="false" ht="16.4" hidden="false" customHeight="false" outlineLevel="0" collapsed="false">
      <c r="C9904" s="163" t="s">
        <v>14463</v>
      </c>
      <c r="D9904" s="163" t="s">
        <v>5649</v>
      </c>
      <c r="E9904" s="183" t="n">
        <v>0.4605</v>
      </c>
    </row>
    <row r="9905" customFormat="false" ht="16.4" hidden="false" customHeight="false" outlineLevel="0" collapsed="false">
      <c r="C9905" s="163" t="s">
        <v>14464</v>
      </c>
      <c r="D9905" s="163" t="s">
        <v>5649</v>
      </c>
      <c r="E9905" s="183" t="n">
        <v>0.4605</v>
      </c>
    </row>
    <row r="9906" customFormat="false" ht="16.4" hidden="false" customHeight="false" outlineLevel="0" collapsed="false">
      <c r="C9906" s="163" t="s">
        <v>14465</v>
      </c>
      <c r="D9906" s="163" t="s">
        <v>5649</v>
      </c>
      <c r="E9906" s="183" t="n">
        <v>0.4605</v>
      </c>
    </row>
    <row r="9907" customFormat="false" ht="16.4" hidden="false" customHeight="false" outlineLevel="0" collapsed="false">
      <c r="C9907" s="163" t="s">
        <v>14466</v>
      </c>
      <c r="D9907" s="163" t="s">
        <v>5649</v>
      </c>
      <c r="E9907" s="183" t="n">
        <v>0.4605</v>
      </c>
    </row>
    <row r="9908" customFormat="false" ht="16.4" hidden="false" customHeight="false" outlineLevel="0" collapsed="false">
      <c r="C9908" s="163" t="s">
        <v>14467</v>
      </c>
      <c r="D9908" s="163" t="s">
        <v>5649</v>
      </c>
      <c r="E9908" s="183" t="n">
        <v>0.4605</v>
      </c>
    </row>
    <row r="9909" customFormat="false" ht="16.4" hidden="false" customHeight="false" outlineLevel="0" collapsed="false">
      <c r="C9909" s="163" t="s">
        <v>14468</v>
      </c>
      <c r="D9909" s="163" t="s">
        <v>5649</v>
      </c>
      <c r="E9909" s="183" t="s">
        <v>5649</v>
      </c>
    </row>
    <row r="9910" customFormat="false" ht="16.4" hidden="false" customHeight="false" outlineLevel="0" collapsed="false">
      <c r="C9910" s="163" t="s">
        <v>14469</v>
      </c>
      <c r="D9910" s="163" t="s">
        <v>5649</v>
      </c>
      <c r="E9910" s="183" t="s">
        <v>5649</v>
      </c>
    </row>
    <row r="9911" customFormat="false" ht="16.4" hidden="false" customHeight="false" outlineLevel="0" collapsed="false">
      <c r="C9911" s="163" t="s">
        <v>14470</v>
      </c>
      <c r="D9911" s="163" t="s">
        <v>5649</v>
      </c>
      <c r="E9911" s="183" t="s">
        <v>5649</v>
      </c>
    </row>
    <row r="9912" customFormat="false" ht="16.4" hidden="false" customHeight="false" outlineLevel="0" collapsed="false">
      <c r="C9912" s="163" t="s">
        <v>14471</v>
      </c>
      <c r="D9912" s="163" t="s">
        <v>5649</v>
      </c>
      <c r="E9912" s="183" t="s">
        <v>5649</v>
      </c>
    </row>
    <row r="9913" customFormat="false" ht="16.4" hidden="false" customHeight="false" outlineLevel="0" collapsed="false">
      <c r="C9913" s="163" t="s">
        <v>14472</v>
      </c>
      <c r="D9913" s="163" t="s">
        <v>5649</v>
      </c>
      <c r="E9913" s="183" t="s">
        <v>5649</v>
      </c>
    </row>
    <row r="9914" customFormat="false" ht="16.4" hidden="false" customHeight="false" outlineLevel="0" collapsed="false">
      <c r="C9914" s="163" t="s">
        <v>14473</v>
      </c>
      <c r="D9914" s="163" t="s">
        <v>5649</v>
      </c>
      <c r="E9914" s="183" t="s">
        <v>5649</v>
      </c>
    </row>
    <row r="9915" customFormat="false" ht="16.4" hidden="false" customHeight="false" outlineLevel="0" collapsed="false">
      <c r="C9915" s="163" t="s">
        <v>14474</v>
      </c>
      <c r="D9915" s="163" t="s">
        <v>1480</v>
      </c>
      <c r="E9915" s="183" t="s">
        <v>5649</v>
      </c>
    </row>
    <row r="9916" customFormat="false" ht="16.4" hidden="false" customHeight="false" outlineLevel="0" collapsed="false">
      <c r="C9916" s="163" t="s">
        <v>14475</v>
      </c>
      <c r="D9916" s="163" t="s">
        <v>5649</v>
      </c>
      <c r="E9916" s="183" t="s">
        <v>5649</v>
      </c>
    </row>
    <row r="9917" customFormat="false" ht="16.4" hidden="false" customHeight="false" outlineLevel="0" collapsed="false">
      <c r="C9917" s="163" t="s">
        <v>14476</v>
      </c>
      <c r="D9917" s="163" t="s">
        <v>5649</v>
      </c>
      <c r="E9917" s="183" t="s">
        <v>5649</v>
      </c>
    </row>
    <row r="9918" customFormat="false" ht="16.4" hidden="false" customHeight="false" outlineLevel="0" collapsed="false">
      <c r="C9918" s="163" t="s">
        <v>14477</v>
      </c>
      <c r="D9918" s="163" t="s">
        <v>5649</v>
      </c>
      <c r="E9918" s="183" t="s">
        <v>5649</v>
      </c>
    </row>
    <row r="9919" customFormat="false" ht="16.4" hidden="false" customHeight="false" outlineLevel="0" collapsed="false">
      <c r="C9919" s="163" t="s">
        <v>14478</v>
      </c>
      <c r="D9919" s="163" t="s">
        <v>5649</v>
      </c>
      <c r="E9919" s="183" t="s">
        <v>5649</v>
      </c>
    </row>
    <row r="9920" customFormat="false" ht="16.4" hidden="false" customHeight="false" outlineLevel="0" collapsed="false">
      <c r="C9920" s="163" t="s">
        <v>14479</v>
      </c>
      <c r="D9920" s="163" t="s">
        <v>5649</v>
      </c>
      <c r="E9920" s="183" t="s">
        <v>5649</v>
      </c>
    </row>
    <row r="9921" customFormat="false" ht="16.4" hidden="false" customHeight="false" outlineLevel="0" collapsed="false">
      <c r="C9921" s="163" t="s">
        <v>14480</v>
      </c>
      <c r="D9921" s="163" t="s">
        <v>5649</v>
      </c>
      <c r="E9921" s="183" t="s">
        <v>5649</v>
      </c>
    </row>
    <row r="9922" customFormat="false" ht="16.4" hidden="false" customHeight="false" outlineLevel="0" collapsed="false">
      <c r="C9922" s="163" t="s">
        <v>14481</v>
      </c>
      <c r="D9922" s="163" t="s">
        <v>5649</v>
      </c>
      <c r="E9922" s="183" t="s">
        <v>5649</v>
      </c>
    </row>
    <row r="9923" customFormat="false" ht="16.4" hidden="false" customHeight="false" outlineLevel="0" collapsed="false">
      <c r="C9923" s="163" t="s">
        <v>14482</v>
      </c>
      <c r="D9923" s="163" t="s">
        <v>1659</v>
      </c>
      <c r="E9923" s="183" t="s">
        <v>5649</v>
      </c>
    </row>
    <row r="9924" customFormat="false" ht="16.4" hidden="false" customHeight="false" outlineLevel="0" collapsed="false">
      <c r="C9924" s="163" t="s">
        <v>14483</v>
      </c>
      <c r="D9924" s="163" t="s">
        <v>1482</v>
      </c>
      <c r="E9924" s="183" t="s">
        <v>5649</v>
      </c>
    </row>
    <row r="9925" customFormat="false" ht="16.4" hidden="false" customHeight="false" outlineLevel="0" collapsed="false">
      <c r="C9925" s="163" t="s">
        <v>14484</v>
      </c>
      <c r="D9925" s="163" t="s">
        <v>5649</v>
      </c>
      <c r="E9925" s="183" t="s">
        <v>5649</v>
      </c>
    </row>
    <row r="9926" customFormat="false" ht="16.4" hidden="false" customHeight="false" outlineLevel="0" collapsed="false">
      <c r="C9926" s="163" t="s">
        <v>14485</v>
      </c>
      <c r="D9926" s="163" t="s">
        <v>5649</v>
      </c>
      <c r="E9926" s="183" t="s">
        <v>5649</v>
      </c>
    </row>
    <row r="9927" customFormat="false" ht="16.4" hidden="false" customHeight="false" outlineLevel="0" collapsed="false">
      <c r="C9927" s="163" t="s">
        <v>14486</v>
      </c>
      <c r="D9927" s="163" t="s">
        <v>5649</v>
      </c>
      <c r="E9927" s="183" t="s">
        <v>5649</v>
      </c>
    </row>
    <row r="9928" customFormat="false" ht="16.4" hidden="false" customHeight="false" outlineLevel="0" collapsed="false">
      <c r="C9928" s="163" t="s">
        <v>14487</v>
      </c>
      <c r="D9928" s="163" t="s">
        <v>5649</v>
      </c>
      <c r="E9928" s="183" t="s">
        <v>5649</v>
      </c>
    </row>
    <row r="9929" customFormat="false" ht="16.4" hidden="false" customHeight="false" outlineLevel="0" collapsed="false">
      <c r="C9929" s="163" t="s">
        <v>14488</v>
      </c>
      <c r="D9929" s="163" t="s">
        <v>5649</v>
      </c>
      <c r="E9929" s="183" t="s">
        <v>5649</v>
      </c>
    </row>
    <row r="9930" customFormat="false" ht="16.4" hidden="false" customHeight="false" outlineLevel="0" collapsed="false">
      <c r="C9930" s="163" t="s">
        <v>14489</v>
      </c>
      <c r="D9930" s="163" t="s">
        <v>5649</v>
      </c>
      <c r="E9930" s="183" t="s">
        <v>5649</v>
      </c>
    </row>
    <row r="9931" customFormat="false" ht="16.4" hidden="false" customHeight="false" outlineLevel="0" collapsed="false">
      <c r="C9931" s="163" t="s">
        <v>14490</v>
      </c>
      <c r="D9931" s="163" t="s">
        <v>5649</v>
      </c>
      <c r="E9931" s="183" t="s">
        <v>5649</v>
      </c>
    </row>
    <row r="9932" customFormat="false" ht="16.4" hidden="false" customHeight="false" outlineLevel="0" collapsed="false">
      <c r="C9932" s="163" t="s">
        <v>14491</v>
      </c>
      <c r="D9932" s="163" t="s">
        <v>5649</v>
      </c>
      <c r="E9932" s="183" t="s">
        <v>5649</v>
      </c>
    </row>
    <row r="9933" customFormat="false" ht="16.4" hidden="false" customHeight="false" outlineLevel="0" collapsed="false">
      <c r="C9933" s="163" t="s">
        <v>14492</v>
      </c>
      <c r="D9933" s="163" t="s">
        <v>5649</v>
      </c>
      <c r="E9933" s="183" t="s">
        <v>5649</v>
      </c>
    </row>
    <row r="9934" customFormat="false" ht="16.4" hidden="false" customHeight="false" outlineLevel="0" collapsed="false">
      <c r="C9934" s="163" t="s">
        <v>14493</v>
      </c>
      <c r="D9934" s="163" t="s">
        <v>5649</v>
      </c>
      <c r="E9934" s="183" t="s">
        <v>5649</v>
      </c>
    </row>
    <row r="9935" customFormat="false" ht="16.4" hidden="false" customHeight="false" outlineLevel="0" collapsed="false">
      <c r="C9935" s="163" t="s">
        <v>14494</v>
      </c>
      <c r="D9935" s="163" t="s">
        <v>5649</v>
      </c>
      <c r="E9935" s="183" t="s">
        <v>5649</v>
      </c>
    </row>
    <row r="9936" customFormat="false" ht="16.4" hidden="false" customHeight="false" outlineLevel="0" collapsed="false">
      <c r="C9936" s="163" t="s">
        <v>1479</v>
      </c>
      <c r="D9936" s="163" t="s">
        <v>5649</v>
      </c>
      <c r="E9936" s="183" t="n">
        <v>0.4033</v>
      </c>
    </row>
    <row r="9937" customFormat="false" ht="16.4" hidden="false" customHeight="false" outlineLevel="0" collapsed="false">
      <c r="C9937" s="163" t="s">
        <v>14495</v>
      </c>
      <c r="D9937" s="163" t="s">
        <v>5649</v>
      </c>
      <c r="E9937" s="183" t="s">
        <v>5649</v>
      </c>
    </row>
    <row r="9938" customFormat="false" ht="16.4" hidden="false" customHeight="false" outlineLevel="0" collapsed="false">
      <c r="C9938" s="163" t="s">
        <v>14496</v>
      </c>
      <c r="D9938" s="163" t="s">
        <v>5649</v>
      </c>
      <c r="E9938" s="183" t="s">
        <v>5649</v>
      </c>
    </row>
    <row r="9939" customFormat="false" ht="16.4" hidden="false" customHeight="false" outlineLevel="0" collapsed="false">
      <c r="C9939" s="163" t="s">
        <v>14497</v>
      </c>
      <c r="D9939" s="163" t="s">
        <v>5649</v>
      </c>
      <c r="E9939" s="183" t="s">
        <v>5649</v>
      </c>
    </row>
    <row r="9940" customFormat="false" ht="16.4" hidden="false" customHeight="false" outlineLevel="0" collapsed="false">
      <c r="C9940" s="163" t="s">
        <v>14498</v>
      </c>
      <c r="D9940" s="163" t="s">
        <v>5649</v>
      </c>
      <c r="E9940" s="183" t="s">
        <v>5649</v>
      </c>
    </row>
    <row r="9941" customFormat="false" ht="16.4" hidden="false" customHeight="false" outlineLevel="0" collapsed="false">
      <c r="C9941" s="163" t="s">
        <v>14499</v>
      </c>
      <c r="D9941" s="163" t="s">
        <v>5649</v>
      </c>
      <c r="E9941" s="183" t="s">
        <v>5649</v>
      </c>
    </row>
    <row r="9942" customFormat="false" ht="16.4" hidden="false" customHeight="false" outlineLevel="0" collapsed="false">
      <c r="C9942" s="163" t="s">
        <v>14500</v>
      </c>
      <c r="D9942" s="163" t="s">
        <v>5649</v>
      </c>
      <c r="E9942" s="183" t="s">
        <v>5649</v>
      </c>
    </row>
    <row r="9943" customFormat="false" ht="16.4" hidden="false" customHeight="false" outlineLevel="0" collapsed="false">
      <c r="C9943" s="163" t="s">
        <v>14501</v>
      </c>
      <c r="D9943" s="163" t="s">
        <v>5649</v>
      </c>
      <c r="E9943" s="183" t="s">
        <v>5649</v>
      </c>
    </row>
    <row r="9944" customFormat="false" ht="16.4" hidden="false" customHeight="false" outlineLevel="0" collapsed="false">
      <c r="C9944" s="163" t="s">
        <v>1660</v>
      </c>
      <c r="D9944" s="163" t="s">
        <v>5649</v>
      </c>
      <c r="E9944" s="183" t="n">
        <v>0.4605</v>
      </c>
    </row>
    <row r="9945" customFormat="false" ht="16.4" hidden="false" customHeight="false" outlineLevel="0" collapsed="false">
      <c r="C9945" s="163" t="s">
        <v>1481</v>
      </c>
      <c r="D9945" s="163" t="s">
        <v>5649</v>
      </c>
      <c r="E9945" s="183" t="n">
        <v>0.4033</v>
      </c>
    </row>
    <row r="9946" customFormat="false" ht="16.4" hidden="false" customHeight="false" outlineLevel="0" collapsed="false">
      <c r="C9946" s="163" t="s">
        <v>14502</v>
      </c>
      <c r="D9946" s="163" t="s">
        <v>5649</v>
      </c>
      <c r="E9946" s="183" t="s">
        <v>5649</v>
      </c>
    </row>
    <row r="9947" customFormat="false" ht="16.4" hidden="false" customHeight="false" outlineLevel="0" collapsed="false">
      <c r="C9947" s="163" t="s">
        <v>14503</v>
      </c>
      <c r="D9947" s="163" t="s">
        <v>5649</v>
      </c>
      <c r="E9947" s="183" t="s">
        <v>5649</v>
      </c>
    </row>
    <row r="9948" customFormat="false" ht="16.4" hidden="false" customHeight="false" outlineLevel="0" collapsed="false">
      <c r="C9948" s="163" t="s">
        <v>14504</v>
      </c>
      <c r="D9948" s="163" t="s">
        <v>5649</v>
      </c>
      <c r="E9948" s="183" t="s">
        <v>5649</v>
      </c>
    </row>
    <row r="9949" customFormat="false" ht="16.4" hidden="false" customHeight="false" outlineLevel="0" collapsed="false">
      <c r="C9949" s="163" t="s">
        <v>14505</v>
      </c>
      <c r="D9949" s="163" t="s">
        <v>5649</v>
      </c>
      <c r="E9949" s="183" t="s">
        <v>5649</v>
      </c>
    </row>
    <row r="9950" customFormat="false" ht="16.4" hidden="false" customHeight="false" outlineLevel="0" collapsed="false">
      <c r="C9950" s="163" t="s">
        <v>14506</v>
      </c>
      <c r="D9950" s="163" t="s">
        <v>5649</v>
      </c>
      <c r="E9950" s="183" t="s">
        <v>5649</v>
      </c>
    </row>
    <row r="9951" customFormat="false" ht="16.4" hidden="false" customHeight="false" outlineLevel="0" collapsed="false">
      <c r="C9951" s="163" t="s">
        <v>14507</v>
      </c>
      <c r="D9951" s="163" t="s">
        <v>5649</v>
      </c>
      <c r="E9951" s="183" t="s">
        <v>5649</v>
      </c>
    </row>
    <row r="9952" customFormat="false" ht="16.4" hidden="false" customHeight="false" outlineLevel="0" collapsed="false">
      <c r="C9952" s="163" t="s">
        <v>14508</v>
      </c>
      <c r="D9952" s="163" t="s">
        <v>5649</v>
      </c>
      <c r="E9952" s="183" t="s">
        <v>5649</v>
      </c>
    </row>
    <row r="9953" customFormat="false" ht="16.4" hidden="false" customHeight="false" outlineLevel="0" collapsed="false">
      <c r="C9953" s="163" t="s">
        <v>14509</v>
      </c>
      <c r="D9953" s="163" t="s">
        <v>5649</v>
      </c>
      <c r="E9953" s="183" t="s">
        <v>5649</v>
      </c>
    </row>
    <row r="9954" customFormat="false" ht="16.4" hidden="false" customHeight="false" outlineLevel="0" collapsed="false">
      <c r="C9954" s="163" t="s">
        <v>14510</v>
      </c>
      <c r="D9954" s="163" t="s">
        <v>5649</v>
      </c>
      <c r="E9954" s="183" t="s">
        <v>5649</v>
      </c>
    </row>
    <row r="9955" customFormat="false" ht="16.4" hidden="false" customHeight="false" outlineLevel="0" collapsed="false">
      <c r="C9955" s="163" t="s">
        <v>14511</v>
      </c>
      <c r="D9955" s="163" t="s">
        <v>5649</v>
      </c>
      <c r="E9955" s="183" t="s">
        <v>5649</v>
      </c>
    </row>
    <row r="9956" customFormat="false" ht="16.4" hidden="false" customHeight="false" outlineLevel="0" collapsed="false">
      <c r="C9956" s="163" t="s">
        <v>14512</v>
      </c>
      <c r="D9956" s="163" t="s">
        <v>5649</v>
      </c>
      <c r="E9956" s="183" t="s">
        <v>5649</v>
      </c>
    </row>
    <row r="9957" customFormat="false" ht="16.4" hidden="false" customHeight="false" outlineLevel="0" collapsed="false">
      <c r="C9957" s="163" t="s">
        <v>14513</v>
      </c>
      <c r="D9957" s="163" t="s">
        <v>5649</v>
      </c>
      <c r="E9957" s="183" t="s">
        <v>5649</v>
      </c>
    </row>
    <row r="9958" customFormat="false" ht="16.4" hidden="false" customHeight="false" outlineLevel="0" collapsed="false">
      <c r="C9958" s="163" t="s">
        <v>14514</v>
      </c>
      <c r="D9958" s="163" t="s">
        <v>5649</v>
      </c>
      <c r="E9958" s="183" t="s">
        <v>5649</v>
      </c>
    </row>
    <row r="9959" customFormat="false" ht="16.4" hidden="false" customHeight="false" outlineLevel="0" collapsed="false">
      <c r="C9959" s="163" t="s">
        <v>14515</v>
      </c>
      <c r="D9959" s="163" t="s">
        <v>5649</v>
      </c>
      <c r="E9959" s="183" t="s">
        <v>5649</v>
      </c>
    </row>
    <row r="9960" customFormat="false" ht="16.4" hidden="false" customHeight="false" outlineLevel="0" collapsed="false">
      <c r="C9960" s="163" t="s">
        <v>14516</v>
      </c>
      <c r="D9960" s="163" t="s">
        <v>5649</v>
      </c>
      <c r="E9960" s="183" t="s">
        <v>5649</v>
      </c>
    </row>
    <row r="9961" customFormat="false" ht="16.4" hidden="false" customHeight="false" outlineLevel="0" collapsed="false">
      <c r="C9961" s="163" t="s">
        <v>14517</v>
      </c>
      <c r="D9961" s="163" t="s">
        <v>5649</v>
      </c>
      <c r="E9961" s="183" t="s">
        <v>5649</v>
      </c>
    </row>
    <row r="9962" customFormat="false" ht="16.4" hidden="false" customHeight="false" outlineLevel="0" collapsed="false">
      <c r="C9962" s="163" t="s">
        <v>14518</v>
      </c>
      <c r="D9962" s="163" t="s">
        <v>5649</v>
      </c>
      <c r="E9962" s="183" t="s">
        <v>5649</v>
      </c>
    </row>
    <row r="9963" customFormat="false" ht="16.4" hidden="false" customHeight="false" outlineLevel="0" collapsed="false">
      <c r="C9963" s="163" t="s">
        <v>14519</v>
      </c>
      <c r="D9963" s="163" t="s">
        <v>5649</v>
      </c>
      <c r="E9963" s="183" t="s">
        <v>5649</v>
      </c>
    </row>
    <row r="9964" customFormat="false" ht="16.4" hidden="false" customHeight="false" outlineLevel="0" collapsed="false">
      <c r="C9964" s="163" t="s">
        <v>14520</v>
      </c>
      <c r="D9964" s="163" t="s">
        <v>5649</v>
      </c>
      <c r="E9964" s="183" t="s">
        <v>5649</v>
      </c>
    </row>
    <row r="9965" customFormat="false" ht="16.4" hidden="false" customHeight="false" outlineLevel="0" collapsed="false">
      <c r="C9965" s="163" t="s">
        <v>14521</v>
      </c>
      <c r="D9965" s="163" t="s">
        <v>5649</v>
      </c>
      <c r="E9965" s="183" t="s">
        <v>5649</v>
      </c>
    </row>
    <row r="9966" customFormat="false" ht="16.4" hidden="false" customHeight="false" outlineLevel="0" collapsed="false">
      <c r="C9966" s="163" t="s">
        <v>14522</v>
      </c>
      <c r="D9966" s="163" t="s">
        <v>5649</v>
      </c>
      <c r="E9966" s="183" t="s">
        <v>5649</v>
      </c>
    </row>
    <row r="9967" customFormat="false" ht="16.4" hidden="false" customHeight="false" outlineLevel="0" collapsed="false">
      <c r="C9967" s="163" t="s">
        <v>14523</v>
      </c>
      <c r="D9967" s="163" t="s">
        <v>5649</v>
      </c>
      <c r="E9967" s="183" t="s">
        <v>5649</v>
      </c>
    </row>
    <row r="9968" customFormat="false" ht="16.4" hidden="false" customHeight="false" outlineLevel="0" collapsed="false">
      <c r="C9968" s="163" t="s">
        <v>14524</v>
      </c>
      <c r="D9968" s="163" t="s">
        <v>5649</v>
      </c>
      <c r="E9968" s="183" t="s">
        <v>5649</v>
      </c>
    </row>
    <row r="9969" customFormat="false" ht="16.4" hidden="false" customHeight="false" outlineLevel="0" collapsed="false">
      <c r="C9969" s="163" t="s">
        <v>14525</v>
      </c>
      <c r="D9969" s="163" t="s">
        <v>5649</v>
      </c>
      <c r="E9969" s="183" t="s">
        <v>5649</v>
      </c>
    </row>
    <row r="9970" customFormat="false" ht="16.4" hidden="false" customHeight="false" outlineLevel="0" collapsed="false">
      <c r="C9970" s="163" t="s">
        <v>14526</v>
      </c>
      <c r="D9970" s="163" t="s">
        <v>5649</v>
      </c>
      <c r="E9970" s="183" t="s">
        <v>5649</v>
      </c>
    </row>
    <row r="9971" customFormat="false" ht="16.4" hidden="false" customHeight="false" outlineLevel="0" collapsed="false">
      <c r="C9971" s="163" t="s">
        <v>14527</v>
      </c>
      <c r="D9971" s="163" t="s">
        <v>5649</v>
      </c>
      <c r="E9971" s="183" t="s">
        <v>5649</v>
      </c>
    </row>
    <row r="9972" customFormat="false" ht="16.4" hidden="false" customHeight="false" outlineLevel="0" collapsed="false">
      <c r="C9972" s="163" t="s">
        <v>14528</v>
      </c>
      <c r="D9972" s="163" t="s">
        <v>5649</v>
      </c>
      <c r="E9972" s="183" t="s">
        <v>5649</v>
      </c>
    </row>
    <row r="9973" customFormat="false" ht="16.4" hidden="false" customHeight="false" outlineLevel="0" collapsed="false">
      <c r="C9973" s="163" t="s">
        <v>14529</v>
      </c>
      <c r="D9973" s="163" t="s">
        <v>5649</v>
      </c>
      <c r="E9973" s="183" t="s">
        <v>5649</v>
      </c>
    </row>
    <row r="9974" customFormat="false" ht="16.4" hidden="false" customHeight="false" outlineLevel="0" collapsed="false">
      <c r="C9974" s="163" t="s">
        <v>14530</v>
      </c>
      <c r="D9974" s="163" t="s">
        <v>5649</v>
      </c>
      <c r="E9974" s="183" t="s">
        <v>5649</v>
      </c>
    </row>
    <row r="9975" customFormat="false" ht="16.4" hidden="false" customHeight="false" outlineLevel="0" collapsed="false">
      <c r="C9975" s="163" t="s">
        <v>14531</v>
      </c>
      <c r="D9975" s="163" t="s">
        <v>5649</v>
      </c>
      <c r="E9975" s="183" t="s">
        <v>5649</v>
      </c>
    </row>
    <row r="9976" customFormat="false" ht="16.4" hidden="false" customHeight="false" outlineLevel="0" collapsed="false">
      <c r="C9976" s="163" t="s">
        <v>14532</v>
      </c>
      <c r="D9976" s="163" t="s">
        <v>5649</v>
      </c>
      <c r="E9976" s="183" t="s">
        <v>5649</v>
      </c>
    </row>
    <row r="9977" customFormat="false" ht="16.4" hidden="false" customHeight="false" outlineLevel="0" collapsed="false">
      <c r="C9977" s="163" t="s">
        <v>14533</v>
      </c>
      <c r="D9977" s="163" t="s">
        <v>5649</v>
      </c>
      <c r="E9977" s="183" t="s">
        <v>5649</v>
      </c>
    </row>
    <row r="9978" customFormat="false" ht="16.4" hidden="false" customHeight="false" outlineLevel="0" collapsed="false">
      <c r="C9978" s="163" t="s">
        <v>14534</v>
      </c>
      <c r="D9978" s="163" t="s">
        <v>5649</v>
      </c>
      <c r="E9978" s="183" t="s">
        <v>5649</v>
      </c>
    </row>
    <row r="9979" customFormat="false" ht="16.4" hidden="false" customHeight="false" outlineLevel="0" collapsed="false">
      <c r="C9979" s="163" t="s">
        <v>14535</v>
      </c>
      <c r="D9979" s="163" t="s">
        <v>5649</v>
      </c>
      <c r="E9979" s="183" t="s">
        <v>5649</v>
      </c>
    </row>
    <row r="9980" customFormat="false" ht="16.4" hidden="false" customHeight="false" outlineLevel="0" collapsed="false">
      <c r="C9980" s="163" t="s">
        <v>14536</v>
      </c>
      <c r="D9980" s="163" t="s">
        <v>5649</v>
      </c>
      <c r="E9980" s="183" t="s">
        <v>5649</v>
      </c>
    </row>
    <row r="9981" customFormat="false" ht="16.4" hidden="false" customHeight="false" outlineLevel="0" collapsed="false">
      <c r="C9981" s="163" t="s">
        <v>14537</v>
      </c>
      <c r="D9981" s="163" t="s">
        <v>5649</v>
      </c>
      <c r="E9981" s="183" t="s">
        <v>5649</v>
      </c>
    </row>
    <row r="9982" customFormat="false" ht="16.4" hidden="false" customHeight="false" outlineLevel="0" collapsed="false">
      <c r="C9982" s="163" t="s">
        <v>14538</v>
      </c>
      <c r="D9982" s="163" t="s">
        <v>5649</v>
      </c>
      <c r="E9982" s="183" t="s">
        <v>5649</v>
      </c>
    </row>
    <row r="9983" customFormat="false" ht="16.4" hidden="false" customHeight="false" outlineLevel="0" collapsed="false">
      <c r="C9983" s="163" t="s">
        <v>14539</v>
      </c>
      <c r="D9983" s="163" t="s">
        <v>5649</v>
      </c>
      <c r="E9983" s="183" t="s">
        <v>5649</v>
      </c>
    </row>
    <row r="9984" customFormat="false" ht="16.4" hidden="false" customHeight="false" outlineLevel="0" collapsed="false">
      <c r="C9984" s="163" t="s">
        <v>14540</v>
      </c>
      <c r="D9984" s="163" t="s">
        <v>5649</v>
      </c>
      <c r="E9984" s="183" t="s">
        <v>5649</v>
      </c>
    </row>
    <row r="9985" customFormat="false" ht="16.4" hidden="false" customHeight="false" outlineLevel="0" collapsed="false">
      <c r="C9985" s="163" t="s">
        <v>14541</v>
      </c>
      <c r="D9985" s="163" t="s">
        <v>5649</v>
      </c>
      <c r="E9985" s="183" t="s">
        <v>5649</v>
      </c>
    </row>
    <row r="9986" customFormat="false" ht="16.4" hidden="false" customHeight="false" outlineLevel="0" collapsed="false">
      <c r="C9986" s="163" t="s">
        <v>14542</v>
      </c>
      <c r="D9986" s="163" t="s">
        <v>5649</v>
      </c>
      <c r="E9986" s="183" t="s">
        <v>5649</v>
      </c>
    </row>
    <row r="9987" customFormat="false" ht="16.4" hidden="false" customHeight="false" outlineLevel="0" collapsed="false">
      <c r="C9987" s="163" t="s">
        <v>14543</v>
      </c>
      <c r="D9987" s="163" t="s">
        <v>5649</v>
      </c>
      <c r="E9987" s="183" t="s">
        <v>5649</v>
      </c>
    </row>
    <row r="9988" customFormat="false" ht="16.4" hidden="false" customHeight="false" outlineLevel="0" collapsed="false">
      <c r="C9988" s="163" t="s">
        <v>14544</v>
      </c>
      <c r="D9988" s="163" t="s">
        <v>5649</v>
      </c>
      <c r="E9988" s="183" t="s">
        <v>5649</v>
      </c>
    </row>
    <row r="9989" customFormat="false" ht="16.4" hidden="false" customHeight="false" outlineLevel="0" collapsed="false">
      <c r="C9989" s="163" t="s">
        <v>14545</v>
      </c>
      <c r="D9989" s="163" t="s">
        <v>5649</v>
      </c>
      <c r="E9989" s="183" t="s">
        <v>5649</v>
      </c>
    </row>
    <row r="9990" customFormat="false" ht="16.4" hidden="false" customHeight="false" outlineLevel="0" collapsed="false">
      <c r="C9990" s="163" t="s">
        <v>14546</v>
      </c>
      <c r="D9990" s="163" t="s">
        <v>5649</v>
      </c>
      <c r="E9990" s="183" t="s">
        <v>5649</v>
      </c>
    </row>
    <row r="9991" customFormat="false" ht="16.4" hidden="false" customHeight="false" outlineLevel="0" collapsed="false">
      <c r="C9991" s="163" t="s">
        <v>14547</v>
      </c>
      <c r="D9991" s="163" t="s">
        <v>5649</v>
      </c>
      <c r="E9991" s="183" t="s">
        <v>5649</v>
      </c>
    </row>
    <row r="9992" customFormat="false" ht="16.4" hidden="false" customHeight="false" outlineLevel="0" collapsed="false">
      <c r="C9992" s="163" t="s">
        <v>14548</v>
      </c>
      <c r="D9992" s="163" t="s">
        <v>5649</v>
      </c>
      <c r="E9992" s="183" t="s">
        <v>5649</v>
      </c>
    </row>
    <row r="9993" customFormat="false" ht="16.4" hidden="false" customHeight="false" outlineLevel="0" collapsed="false">
      <c r="C9993" s="163" t="s">
        <v>14549</v>
      </c>
      <c r="D9993" s="163" t="s">
        <v>5649</v>
      </c>
      <c r="E9993" s="183" t="s">
        <v>5649</v>
      </c>
    </row>
    <row r="9994" customFormat="false" ht="16.4" hidden="false" customHeight="false" outlineLevel="0" collapsed="false">
      <c r="C9994" s="163" t="s">
        <v>14550</v>
      </c>
      <c r="D9994" s="163" t="s">
        <v>5649</v>
      </c>
      <c r="E9994" s="183" t="s">
        <v>5649</v>
      </c>
    </row>
    <row r="9995" customFormat="false" ht="16.4" hidden="false" customHeight="false" outlineLevel="0" collapsed="false">
      <c r="C9995" s="163" t="s">
        <v>14551</v>
      </c>
      <c r="D9995" s="163" t="s">
        <v>5649</v>
      </c>
      <c r="E9995" s="183" t="s">
        <v>5649</v>
      </c>
    </row>
    <row r="9996" customFormat="false" ht="16.4" hidden="false" customHeight="false" outlineLevel="0" collapsed="false">
      <c r="C9996" s="163" t="s">
        <v>14552</v>
      </c>
      <c r="D9996" s="163" t="s">
        <v>5649</v>
      </c>
      <c r="E9996" s="183" t="s">
        <v>5649</v>
      </c>
    </row>
    <row r="9997" customFormat="false" ht="16.4" hidden="false" customHeight="false" outlineLevel="0" collapsed="false">
      <c r="C9997" s="163" t="s">
        <v>14553</v>
      </c>
      <c r="D9997" s="163" t="s">
        <v>493</v>
      </c>
      <c r="E9997" s="183" t="s">
        <v>5649</v>
      </c>
    </row>
    <row r="9998" customFormat="false" ht="16.4" hidden="false" customHeight="false" outlineLevel="0" collapsed="false">
      <c r="C9998" s="163" t="s">
        <v>14554</v>
      </c>
      <c r="D9998" s="163" t="s">
        <v>353</v>
      </c>
      <c r="E9998" s="183" t="s">
        <v>5649</v>
      </c>
    </row>
    <row r="9999" customFormat="false" ht="16.4" hidden="false" customHeight="false" outlineLevel="0" collapsed="false">
      <c r="C9999" s="163" t="s">
        <v>14555</v>
      </c>
      <c r="D9999" s="163" t="s">
        <v>5649</v>
      </c>
      <c r="E9999" s="183" t="s">
        <v>5649</v>
      </c>
    </row>
    <row r="10000" customFormat="false" ht="16.4" hidden="false" customHeight="false" outlineLevel="0" collapsed="false">
      <c r="C10000" s="163" t="s">
        <v>14556</v>
      </c>
      <c r="D10000" s="163" t="s">
        <v>355</v>
      </c>
      <c r="E10000" s="183" t="s">
        <v>5649</v>
      </c>
    </row>
    <row r="10001" customFormat="false" ht="16.4" hidden="false" customHeight="false" outlineLevel="0" collapsed="false">
      <c r="C10001" s="163" t="s">
        <v>14557</v>
      </c>
      <c r="D10001" s="163" t="s">
        <v>493</v>
      </c>
      <c r="E10001" s="183" t="s">
        <v>5649</v>
      </c>
    </row>
    <row r="10002" customFormat="false" ht="16.4" hidden="false" customHeight="false" outlineLevel="0" collapsed="false">
      <c r="C10002" s="163" t="s">
        <v>14558</v>
      </c>
      <c r="D10002" s="163" t="s">
        <v>259</v>
      </c>
      <c r="E10002" s="183" t="s">
        <v>5649</v>
      </c>
    </row>
    <row r="10003" customFormat="false" ht="16.4" hidden="false" customHeight="false" outlineLevel="0" collapsed="false">
      <c r="C10003" s="163" t="s">
        <v>14559</v>
      </c>
      <c r="D10003" s="163" t="s">
        <v>259</v>
      </c>
      <c r="E10003" s="183" t="s">
        <v>5649</v>
      </c>
    </row>
    <row r="10004" customFormat="false" ht="16.4" hidden="false" customHeight="false" outlineLevel="0" collapsed="false">
      <c r="C10004" s="163" t="s">
        <v>14560</v>
      </c>
      <c r="D10004" s="163" t="s">
        <v>259</v>
      </c>
      <c r="E10004" s="183" t="s">
        <v>5649</v>
      </c>
    </row>
    <row r="10005" customFormat="false" ht="16.4" hidden="false" customHeight="false" outlineLevel="0" collapsed="false">
      <c r="C10005" s="163" t="s">
        <v>14561</v>
      </c>
      <c r="D10005" s="163" t="s">
        <v>259</v>
      </c>
      <c r="E10005" s="183" t="s">
        <v>5649</v>
      </c>
    </row>
    <row r="10006" customFormat="false" ht="16.4" hidden="false" customHeight="false" outlineLevel="0" collapsed="false">
      <c r="C10006" s="163" t="s">
        <v>14562</v>
      </c>
      <c r="D10006" s="163" t="s">
        <v>261</v>
      </c>
      <c r="E10006" s="183" t="s">
        <v>5649</v>
      </c>
    </row>
    <row r="10007" customFormat="false" ht="16.4" hidden="false" customHeight="false" outlineLevel="0" collapsed="false">
      <c r="C10007" s="163" t="s">
        <v>4374</v>
      </c>
      <c r="D10007" s="163" t="s">
        <v>261</v>
      </c>
      <c r="E10007" s="183" t="s">
        <v>5649</v>
      </c>
    </row>
    <row r="10008" customFormat="false" ht="16.4" hidden="false" customHeight="false" outlineLevel="0" collapsed="false">
      <c r="C10008" s="163" t="s">
        <v>14563</v>
      </c>
      <c r="D10008" s="163" t="s">
        <v>5649</v>
      </c>
      <c r="E10008" s="183" t="s">
        <v>5649</v>
      </c>
    </row>
    <row r="10009" customFormat="false" ht="16.4" hidden="false" customHeight="false" outlineLevel="0" collapsed="false">
      <c r="C10009" s="163" t="s">
        <v>14564</v>
      </c>
      <c r="D10009" s="163" t="s">
        <v>357</v>
      </c>
      <c r="E10009" s="183" t="s">
        <v>5649</v>
      </c>
    </row>
    <row r="10010" customFormat="false" ht="16.4" hidden="false" customHeight="false" outlineLevel="0" collapsed="false">
      <c r="C10010" s="163" t="s">
        <v>14565</v>
      </c>
      <c r="D10010" s="163" t="s">
        <v>357</v>
      </c>
      <c r="E10010" s="183" t="s">
        <v>5649</v>
      </c>
    </row>
    <row r="10011" customFormat="false" ht="16.4" hidden="false" customHeight="false" outlineLevel="0" collapsed="false">
      <c r="C10011" s="163" t="s">
        <v>14566</v>
      </c>
      <c r="D10011" s="163" t="s">
        <v>357</v>
      </c>
      <c r="E10011" s="183" t="s">
        <v>5649</v>
      </c>
    </row>
    <row r="10012" customFormat="false" ht="16.4" hidden="false" customHeight="false" outlineLevel="0" collapsed="false">
      <c r="C10012" s="163" t="s">
        <v>14567</v>
      </c>
      <c r="D10012" s="163" t="s">
        <v>317</v>
      </c>
      <c r="E10012" s="183" t="s">
        <v>5649</v>
      </c>
    </row>
    <row r="10013" customFormat="false" ht="16.4" hidden="false" customHeight="false" outlineLevel="0" collapsed="false">
      <c r="C10013" s="163" t="s">
        <v>14568</v>
      </c>
      <c r="D10013" s="163" t="s">
        <v>5649</v>
      </c>
      <c r="E10013" s="183" t="s">
        <v>5649</v>
      </c>
    </row>
    <row r="10014" customFormat="false" ht="16.4" hidden="false" customHeight="false" outlineLevel="0" collapsed="false">
      <c r="C10014" s="163" t="s">
        <v>14569</v>
      </c>
      <c r="D10014" s="163" t="s">
        <v>5649</v>
      </c>
      <c r="E10014" s="183" t="s">
        <v>5649</v>
      </c>
    </row>
    <row r="10015" customFormat="false" ht="16.4" hidden="false" customHeight="false" outlineLevel="0" collapsed="false">
      <c r="C10015" s="163" t="s">
        <v>14570</v>
      </c>
      <c r="D10015" s="163" t="s">
        <v>5649</v>
      </c>
      <c r="E10015" s="183" t="s">
        <v>5649</v>
      </c>
    </row>
    <row r="10016" customFormat="false" ht="16.4" hidden="false" customHeight="false" outlineLevel="0" collapsed="false">
      <c r="C10016" s="163" t="s">
        <v>5258</v>
      </c>
      <c r="D10016" s="163" t="s">
        <v>1550</v>
      </c>
      <c r="E10016" s="183" t="n">
        <v>0.5386</v>
      </c>
    </row>
    <row r="10017" customFormat="false" ht="16.4" hidden="false" customHeight="false" outlineLevel="0" collapsed="false">
      <c r="C10017" s="163" t="s">
        <v>14571</v>
      </c>
      <c r="D10017" s="163" t="s">
        <v>5649</v>
      </c>
      <c r="E10017" s="183" t="n">
        <v>0.4187</v>
      </c>
    </row>
    <row r="10018" customFormat="false" ht="16.4" hidden="false" customHeight="false" outlineLevel="0" collapsed="false">
      <c r="C10018" s="163" t="s">
        <v>352</v>
      </c>
      <c r="D10018" s="163" t="s">
        <v>5649</v>
      </c>
      <c r="E10018" s="183" t="n">
        <v>0.5039</v>
      </c>
    </row>
    <row r="10019" customFormat="false" ht="16.4" hidden="false" customHeight="false" outlineLevel="0" collapsed="false">
      <c r="C10019" s="163" t="s">
        <v>14572</v>
      </c>
      <c r="D10019" s="163" t="s">
        <v>5649</v>
      </c>
      <c r="E10019" s="183" t="s">
        <v>5649</v>
      </c>
    </row>
    <row r="10020" customFormat="false" ht="16.4" hidden="false" customHeight="false" outlineLevel="0" collapsed="false">
      <c r="C10020" s="163" t="s">
        <v>354</v>
      </c>
      <c r="D10020" s="163" t="s">
        <v>5649</v>
      </c>
      <c r="E10020" s="183" t="n">
        <v>0.5039</v>
      </c>
    </row>
    <row r="10021" customFormat="false" ht="16.4" hidden="false" customHeight="false" outlineLevel="0" collapsed="false">
      <c r="C10021" s="163" t="s">
        <v>494</v>
      </c>
      <c r="D10021" s="163" t="s">
        <v>5649</v>
      </c>
      <c r="E10021" s="183" t="n">
        <v>0.4187</v>
      </c>
    </row>
    <row r="10022" customFormat="false" ht="16.4" hidden="false" customHeight="false" outlineLevel="0" collapsed="false">
      <c r="C10022" s="163" t="s">
        <v>5570</v>
      </c>
      <c r="D10022" s="163" t="s">
        <v>5649</v>
      </c>
      <c r="E10022" s="183" t="n">
        <v>0.5039</v>
      </c>
    </row>
    <row r="10023" customFormat="false" ht="16.4" hidden="false" customHeight="false" outlineLevel="0" collapsed="false">
      <c r="C10023" s="163" t="s">
        <v>14573</v>
      </c>
      <c r="D10023" s="163" t="s">
        <v>5649</v>
      </c>
      <c r="E10023" s="183" t="n">
        <v>0.5039</v>
      </c>
    </row>
    <row r="10024" customFormat="false" ht="16.4" hidden="false" customHeight="false" outlineLevel="0" collapsed="false">
      <c r="C10024" s="163" t="s">
        <v>14574</v>
      </c>
      <c r="D10024" s="163" t="s">
        <v>5649</v>
      </c>
      <c r="E10024" s="183" t="n">
        <v>0.5039</v>
      </c>
    </row>
    <row r="10025" customFormat="false" ht="16.4" hidden="false" customHeight="false" outlineLevel="0" collapsed="false">
      <c r="C10025" s="163" t="s">
        <v>14575</v>
      </c>
      <c r="D10025" s="163" t="s">
        <v>5649</v>
      </c>
      <c r="E10025" s="183" t="n">
        <v>0.5039</v>
      </c>
    </row>
    <row r="10026" customFormat="false" ht="16.4" hidden="false" customHeight="false" outlineLevel="0" collapsed="false">
      <c r="C10026" s="163" t="s">
        <v>14576</v>
      </c>
      <c r="D10026" s="163" t="s">
        <v>5649</v>
      </c>
      <c r="E10026" s="183" t="n">
        <v>0.5039</v>
      </c>
    </row>
    <row r="10027" customFormat="false" ht="16.4" hidden="false" customHeight="false" outlineLevel="0" collapsed="false">
      <c r="C10027" s="163" t="s">
        <v>14577</v>
      </c>
      <c r="D10027" s="163" t="s">
        <v>5649</v>
      </c>
      <c r="E10027" s="183" t="n">
        <v>0.5039</v>
      </c>
    </row>
    <row r="10028" customFormat="false" ht="16.4" hidden="false" customHeight="false" outlineLevel="0" collapsed="false">
      <c r="C10028" s="163" t="s">
        <v>14578</v>
      </c>
      <c r="D10028" s="163" t="s">
        <v>5649</v>
      </c>
      <c r="E10028" s="183" t="s">
        <v>5649</v>
      </c>
    </row>
    <row r="10029" customFormat="false" ht="16.4" hidden="false" customHeight="false" outlineLevel="0" collapsed="false">
      <c r="C10029" s="163" t="s">
        <v>14579</v>
      </c>
      <c r="D10029" s="163" t="s">
        <v>5649</v>
      </c>
      <c r="E10029" s="183" t="n">
        <v>0.5039</v>
      </c>
    </row>
    <row r="10030" customFormat="false" ht="16.4" hidden="false" customHeight="false" outlineLevel="0" collapsed="false">
      <c r="C10030" s="163" t="s">
        <v>14580</v>
      </c>
      <c r="D10030" s="163" t="s">
        <v>5649</v>
      </c>
      <c r="E10030" s="183" t="n">
        <v>0.5039</v>
      </c>
    </row>
    <row r="10031" customFormat="false" ht="16.4" hidden="false" customHeight="false" outlineLevel="0" collapsed="false">
      <c r="C10031" s="163" t="s">
        <v>14581</v>
      </c>
      <c r="D10031" s="163" t="s">
        <v>5649</v>
      </c>
      <c r="E10031" s="183" t="n">
        <v>0.5039</v>
      </c>
    </row>
    <row r="10032" customFormat="false" ht="16.4" hidden="false" customHeight="false" outlineLevel="0" collapsed="false">
      <c r="C10032" s="163" t="s">
        <v>316</v>
      </c>
      <c r="D10032" s="163" t="s">
        <v>5649</v>
      </c>
      <c r="E10032" s="183" t="n">
        <v>0.5039</v>
      </c>
    </row>
    <row r="10033" customFormat="false" ht="16.4" hidden="false" customHeight="false" outlineLevel="0" collapsed="false">
      <c r="C10033" s="163" t="s">
        <v>14582</v>
      </c>
      <c r="D10033" s="163" t="s">
        <v>5649</v>
      </c>
      <c r="E10033" s="183" t="s">
        <v>5649</v>
      </c>
    </row>
    <row r="10034" customFormat="false" ht="16.4" hidden="false" customHeight="false" outlineLevel="0" collapsed="false">
      <c r="C10034" s="163" t="s">
        <v>14583</v>
      </c>
      <c r="D10034" s="163" t="s">
        <v>5649</v>
      </c>
      <c r="E10034" s="183" t="s">
        <v>5649</v>
      </c>
    </row>
    <row r="10035" customFormat="false" ht="16.4" hidden="false" customHeight="false" outlineLevel="0" collapsed="false">
      <c r="C10035" s="163" t="s">
        <v>14584</v>
      </c>
      <c r="D10035" s="163" t="s">
        <v>5649</v>
      </c>
      <c r="E10035" s="183" t="s">
        <v>5649</v>
      </c>
    </row>
    <row r="10036" customFormat="false" ht="16.4" hidden="false" customHeight="false" outlineLevel="0" collapsed="false">
      <c r="C10036" s="163" t="s">
        <v>14585</v>
      </c>
      <c r="D10036" s="163" t="s">
        <v>5649</v>
      </c>
      <c r="E10036" s="183" t="s">
        <v>5649</v>
      </c>
    </row>
    <row r="10037" customFormat="false" ht="16.4" hidden="false" customHeight="false" outlineLevel="0" collapsed="false">
      <c r="C10037" s="163" t="s">
        <v>14586</v>
      </c>
      <c r="D10037" s="163" t="s">
        <v>5649</v>
      </c>
      <c r="E10037" s="183" t="s">
        <v>5649</v>
      </c>
    </row>
    <row r="10038" customFormat="false" ht="16.4" hidden="false" customHeight="false" outlineLevel="0" collapsed="false">
      <c r="C10038" s="163" t="s">
        <v>14587</v>
      </c>
      <c r="D10038" s="163" t="s">
        <v>5649</v>
      </c>
      <c r="E10038" s="183" t="s">
        <v>5649</v>
      </c>
    </row>
    <row r="10039" customFormat="false" ht="16.4" hidden="false" customHeight="false" outlineLevel="0" collapsed="false">
      <c r="C10039" s="163" t="s">
        <v>14588</v>
      </c>
      <c r="D10039" s="163" t="s">
        <v>5649</v>
      </c>
      <c r="E10039" s="183" t="s">
        <v>5649</v>
      </c>
    </row>
    <row r="10040" customFormat="false" ht="16.4" hidden="false" customHeight="false" outlineLevel="0" collapsed="false">
      <c r="C10040" s="163" t="s">
        <v>14589</v>
      </c>
      <c r="D10040" s="163" t="s">
        <v>5649</v>
      </c>
      <c r="E10040" s="183" t="s">
        <v>5649</v>
      </c>
    </row>
    <row r="10041" customFormat="false" ht="16.4" hidden="false" customHeight="false" outlineLevel="0" collapsed="false">
      <c r="C10041" s="163" t="s">
        <v>14590</v>
      </c>
      <c r="D10041" s="163" t="s">
        <v>5649</v>
      </c>
      <c r="E10041" s="183" t="s">
        <v>5649</v>
      </c>
    </row>
    <row r="10042" customFormat="false" ht="16.4" hidden="false" customHeight="false" outlineLevel="0" collapsed="false">
      <c r="C10042" s="163" t="s">
        <v>14591</v>
      </c>
      <c r="D10042" s="163" t="s">
        <v>5649</v>
      </c>
      <c r="E10042" s="183" t="s">
        <v>5649</v>
      </c>
    </row>
    <row r="10043" customFormat="false" ht="16.4" hidden="false" customHeight="false" outlineLevel="0" collapsed="false">
      <c r="C10043" s="163" t="s">
        <v>14592</v>
      </c>
      <c r="D10043" s="163" t="s">
        <v>5649</v>
      </c>
      <c r="E10043" s="183" t="s">
        <v>5649</v>
      </c>
    </row>
    <row r="10044" customFormat="false" ht="16.4" hidden="false" customHeight="false" outlineLevel="0" collapsed="false">
      <c r="C10044" s="163" t="s">
        <v>14593</v>
      </c>
      <c r="D10044" s="163" t="s">
        <v>5649</v>
      </c>
      <c r="E10044" s="183" t="s">
        <v>5649</v>
      </c>
    </row>
    <row r="10045" customFormat="false" ht="16.4" hidden="false" customHeight="false" outlineLevel="0" collapsed="false">
      <c r="C10045" s="163" t="s">
        <v>14594</v>
      </c>
      <c r="D10045" s="163" t="s">
        <v>5649</v>
      </c>
      <c r="E10045" s="183" t="s">
        <v>5649</v>
      </c>
    </row>
    <row r="10046" customFormat="false" ht="16.4" hidden="false" customHeight="false" outlineLevel="0" collapsed="false">
      <c r="C10046" s="163" t="s">
        <v>14595</v>
      </c>
      <c r="D10046" s="163" t="s">
        <v>5649</v>
      </c>
      <c r="E10046" s="183" t="s">
        <v>5649</v>
      </c>
    </row>
    <row r="10047" customFormat="false" ht="16.4" hidden="false" customHeight="false" outlineLevel="0" collapsed="false">
      <c r="C10047" s="163" t="s">
        <v>14596</v>
      </c>
      <c r="D10047" s="163" t="s">
        <v>5649</v>
      </c>
      <c r="E10047" s="183" t="s">
        <v>5649</v>
      </c>
    </row>
    <row r="10048" customFormat="false" ht="16.4" hidden="false" customHeight="false" outlineLevel="0" collapsed="false">
      <c r="C10048" s="163" t="s">
        <v>14597</v>
      </c>
      <c r="D10048" s="163" t="s">
        <v>5649</v>
      </c>
      <c r="E10048" s="183" t="s">
        <v>5649</v>
      </c>
    </row>
    <row r="10049" customFormat="false" ht="16.4" hidden="false" customHeight="false" outlineLevel="0" collapsed="false">
      <c r="C10049" s="163" t="s">
        <v>14598</v>
      </c>
      <c r="D10049" s="163" t="s">
        <v>5649</v>
      </c>
      <c r="E10049" s="183" t="s">
        <v>5649</v>
      </c>
    </row>
    <row r="10050" customFormat="false" ht="16.4" hidden="false" customHeight="false" outlineLevel="0" collapsed="false">
      <c r="C10050" s="163" t="s">
        <v>14599</v>
      </c>
      <c r="D10050" s="163" t="s">
        <v>5649</v>
      </c>
      <c r="E10050" s="183" t="s">
        <v>5649</v>
      </c>
    </row>
    <row r="10051" customFormat="false" ht="16.4" hidden="false" customHeight="false" outlineLevel="0" collapsed="false">
      <c r="C10051" s="163" t="s">
        <v>14600</v>
      </c>
      <c r="D10051" s="163" t="s">
        <v>5649</v>
      </c>
      <c r="E10051" s="183" t="s">
        <v>5649</v>
      </c>
    </row>
    <row r="10052" customFormat="false" ht="16.4" hidden="false" customHeight="false" outlineLevel="0" collapsed="false">
      <c r="C10052" s="163" t="s">
        <v>14601</v>
      </c>
      <c r="D10052" s="163" t="s">
        <v>263</v>
      </c>
      <c r="E10052" s="183" t="s">
        <v>5649</v>
      </c>
    </row>
    <row r="10053" customFormat="false" ht="16.4" hidden="false" customHeight="false" outlineLevel="0" collapsed="false">
      <c r="C10053" s="163" t="s">
        <v>14602</v>
      </c>
      <c r="D10053" s="163" t="s">
        <v>263</v>
      </c>
      <c r="E10053" s="183" t="s">
        <v>5649</v>
      </c>
    </row>
    <row r="10054" customFormat="false" ht="16.4" hidden="false" customHeight="false" outlineLevel="0" collapsed="false">
      <c r="C10054" s="163" t="s">
        <v>14603</v>
      </c>
      <c r="D10054" s="163" t="s">
        <v>263</v>
      </c>
      <c r="E10054" s="183" t="s">
        <v>5649</v>
      </c>
    </row>
    <row r="10055" customFormat="false" ht="16.4" hidden="false" customHeight="false" outlineLevel="0" collapsed="false">
      <c r="C10055" s="163" t="s">
        <v>14604</v>
      </c>
      <c r="D10055" s="163" t="s">
        <v>263</v>
      </c>
      <c r="E10055" s="183" t="s">
        <v>5649</v>
      </c>
    </row>
    <row r="10056" customFormat="false" ht="16.4" hidden="false" customHeight="false" outlineLevel="0" collapsed="false">
      <c r="C10056" s="163" t="s">
        <v>14605</v>
      </c>
      <c r="D10056" s="163" t="s">
        <v>263</v>
      </c>
      <c r="E10056" s="183" t="s">
        <v>5649</v>
      </c>
    </row>
    <row r="10057" customFormat="false" ht="16.4" hidden="false" customHeight="false" outlineLevel="0" collapsed="false">
      <c r="C10057" s="163" t="s">
        <v>14606</v>
      </c>
      <c r="D10057" s="163" t="s">
        <v>263</v>
      </c>
      <c r="E10057" s="183" t="s">
        <v>5649</v>
      </c>
    </row>
    <row r="10058" customFormat="false" ht="16.4" hidden="false" customHeight="false" outlineLevel="0" collapsed="false">
      <c r="C10058" s="163" t="s">
        <v>14607</v>
      </c>
      <c r="D10058" s="163" t="s">
        <v>5649</v>
      </c>
      <c r="E10058" s="183" t="s">
        <v>5649</v>
      </c>
    </row>
    <row r="10059" customFormat="false" ht="16.4" hidden="false" customHeight="false" outlineLevel="0" collapsed="false">
      <c r="C10059" s="163" t="s">
        <v>14608</v>
      </c>
      <c r="D10059" s="163" t="s">
        <v>5649</v>
      </c>
      <c r="E10059" s="183" t="s">
        <v>5649</v>
      </c>
    </row>
    <row r="10060" customFormat="false" ht="16.4" hidden="false" customHeight="false" outlineLevel="0" collapsed="false">
      <c r="C10060" s="163" t="s">
        <v>14609</v>
      </c>
      <c r="D10060" s="163" t="s">
        <v>5649</v>
      </c>
      <c r="E10060" s="183" t="s">
        <v>5649</v>
      </c>
    </row>
    <row r="10061" customFormat="false" ht="16.4" hidden="false" customHeight="false" outlineLevel="0" collapsed="false">
      <c r="C10061" s="163" t="s">
        <v>14610</v>
      </c>
      <c r="D10061" s="163" t="s">
        <v>5649</v>
      </c>
      <c r="E10061" s="183" t="s">
        <v>5649</v>
      </c>
    </row>
    <row r="10062" customFormat="false" ht="16.4" hidden="false" customHeight="false" outlineLevel="0" collapsed="false">
      <c r="C10062" s="163" t="s">
        <v>14611</v>
      </c>
      <c r="D10062" s="163" t="s">
        <v>5649</v>
      </c>
      <c r="E10062" s="183" t="s">
        <v>5649</v>
      </c>
    </row>
    <row r="10063" customFormat="false" ht="16.4" hidden="false" customHeight="false" outlineLevel="0" collapsed="false">
      <c r="C10063" s="163" t="s">
        <v>14612</v>
      </c>
      <c r="D10063" s="163" t="s">
        <v>5649</v>
      </c>
      <c r="E10063" s="183" t="s">
        <v>5649</v>
      </c>
    </row>
    <row r="10064" customFormat="false" ht="16.4" hidden="false" customHeight="false" outlineLevel="0" collapsed="false">
      <c r="C10064" s="163" t="s">
        <v>5572</v>
      </c>
      <c r="D10064" s="163" t="s">
        <v>5649</v>
      </c>
      <c r="E10064" s="183" t="s">
        <v>5649</v>
      </c>
    </row>
    <row r="10065" customFormat="false" ht="16.4" hidden="false" customHeight="false" outlineLevel="0" collapsed="false">
      <c r="C10065" s="163" t="s">
        <v>14613</v>
      </c>
      <c r="D10065" s="163" t="s">
        <v>1568</v>
      </c>
      <c r="E10065" s="183" t="s">
        <v>5649</v>
      </c>
    </row>
    <row r="10066" customFormat="false" ht="16.4" hidden="false" customHeight="false" outlineLevel="0" collapsed="false">
      <c r="C10066" s="163" t="s">
        <v>5574</v>
      </c>
      <c r="D10066" s="163" t="s">
        <v>1568</v>
      </c>
      <c r="E10066" s="183" t="s">
        <v>5649</v>
      </c>
    </row>
    <row r="10067" customFormat="false" ht="16.4" hidden="false" customHeight="false" outlineLevel="0" collapsed="false">
      <c r="C10067" s="163" t="s">
        <v>14614</v>
      </c>
      <c r="D10067" s="163" t="s">
        <v>1568</v>
      </c>
      <c r="E10067" s="183" t="s">
        <v>5649</v>
      </c>
    </row>
    <row r="10068" customFormat="false" ht="16.4" hidden="false" customHeight="false" outlineLevel="0" collapsed="false">
      <c r="C10068" s="163" t="s">
        <v>5575</v>
      </c>
      <c r="D10068" s="163" t="s">
        <v>1568</v>
      </c>
      <c r="E10068" s="183" t="s">
        <v>5649</v>
      </c>
    </row>
    <row r="10069" customFormat="false" ht="16.4" hidden="false" customHeight="false" outlineLevel="0" collapsed="false">
      <c r="C10069" s="163" t="s">
        <v>14615</v>
      </c>
      <c r="D10069" s="163" t="s">
        <v>265</v>
      </c>
      <c r="E10069" s="183" t="s">
        <v>5649</v>
      </c>
    </row>
    <row r="10070" customFormat="false" ht="16.4" hidden="false" customHeight="false" outlineLevel="0" collapsed="false">
      <c r="C10070" s="163" t="s">
        <v>14616</v>
      </c>
      <c r="D10070" s="163" t="s">
        <v>1568</v>
      </c>
      <c r="E10070" s="183" t="s">
        <v>5649</v>
      </c>
    </row>
    <row r="10071" customFormat="false" ht="16.4" hidden="false" customHeight="false" outlineLevel="0" collapsed="false">
      <c r="C10071" s="163" t="s">
        <v>14617</v>
      </c>
      <c r="D10071" s="163" t="s">
        <v>1568</v>
      </c>
      <c r="E10071" s="183" t="s">
        <v>5649</v>
      </c>
    </row>
    <row r="10072" customFormat="false" ht="16.4" hidden="false" customHeight="false" outlineLevel="0" collapsed="false">
      <c r="C10072" s="163" t="s">
        <v>14618</v>
      </c>
      <c r="D10072" s="163" t="s">
        <v>1568</v>
      </c>
      <c r="E10072" s="183" t="s">
        <v>5649</v>
      </c>
    </row>
    <row r="10073" customFormat="false" ht="16.4" hidden="false" customHeight="false" outlineLevel="0" collapsed="false">
      <c r="C10073" s="163" t="s">
        <v>14619</v>
      </c>
      <c r="D10073" s="163" t="s">
        <v>1568</v>
      </c>
      <c r="E10073" s="183" t="n">
        <v>0.5039</v>
      </c>
    </row>
    <row r="10074" customFormat="false" ht="16.4" hidden="false" customHeight="false" outlineLevel="0" collapsed="false">
      <c r="C10074" s="163" t="s">
        <v>14620</v>
      </c>
      <c r="D10074" s="163" t="s">
        <v>5649</v>
      </c>
      <c r="E10074" s="183" t="n">
        <v>0.5039</v>
      </c>
    </row>
    <row r="10075" customFormat="false" ht="16.4" hidden="false" customHeight="false" outlineLevel="0" collapsed="false">
      <c r="C10075" s="163" t="s">
        <v>14621</v>
      </c>
      <c r="D10075" s="163" t="s">
        <v>5649</v>
      </c>
      <c r="E10075" s="183" t="n">
        <v>0.5039</v>
      </c>
    </row>
    <row r="10076" customFormat="false" ht="16.4" hidden="false" customHeight="false" outlineLevel="0" collapsed="false">
      <c r="C10076" s="163" t="s">
        <v>14622</v>
      </c>
      <c r="D10076" s="163" t="s">
        <v>5649</v>
      </c>
      <c r="E10076" s="183" t="n">
        <v>0.5039</v>
      </c>
    </row>
    <row r="10077" customFormat="false" ht="16.4" hidden="false" customHeight="false" outlineLevel="0" collapsed="false">
      <c r="C10077" s="163" t="s">
        <v>14623</v>
      </c>
      <c r="D10077" s="163" t="s">
        <v>5649</v>
      </c>
      <c r="E10077" s="183" t="n">
        <v>0.5039</v>
      </c>
    </row>
    <row r="10078" customFormat="false" ht="16.4" hidden="false" customHeight="false" outlineLevel="0" collapsed="false">
      <c r="C10078" s="163" t="s">
        <v>14624</v>
      </c>
      <c r="D10078" s="163" t="s">
        <v>5649</v>
      </c>
      <c r="E10078" s="183" t="n">
        <v>0.5039</v>
      </c>
    </row>
    <row r="10079" customFormat="false" ht="16.4" hidden="false" customHeight="false" outlineLevel="0" collapsed="false">
      <c r="C10079" s="163" t="s">
        <v>14625</v>
      </c>
      <c r="D10079" s="163" t="s">
        <v>5649</v>
      </c>
      <c r="E10079" s="183" t="s">
        <v>5649</v>
      </c>
    </row>
    <row r="10080" customFormat="false" ht="16.4" hidden="false" customHeight="false" outlineLevel="0" collapsed="false">
      <c r="C10080" s="163" t="s">
        <v>14626</v>
      </c>
      <c r="D10080" s="163" t="s">
        <v>5649</v>
      </c>
      <c r="E10080" s="183" t="s">
        <v>5649</v>
      </c>
    </row>
    <row r="10081" customFormat="false" ht="16.4" hidden="false" customHeight="false" outlineLevel="0" collapsed="false">
      <c r="C10081" s="163" t="s">
        <v>5576</v>
      </c>
      <c r="D10081" s="163" t="s">
        <v>5649</v>
      </c>
      <c r="E10081" s="183" t="s">
        <v>5649</v>
      </c>
    </row>
    <row r="10082" customFormat="false" ht="16.4" hidden="false" customHeight="false" outlineLevel="0" collapsed="false">
      <c r="C10082" s="163" t="s">
        <v>5578</v>
      </c>
      <c r="D10082" s="163" t="s">
        <v>5649</v>
      </c>
      <c r="E10082" s="183" t="s">
        <v>5649</v>
      </c>
    </row>
    <row r="10083" customFormat="false" ht="16.4" hidden="false" customHeight="false" outlineLevel="0" collapsed="false">
      <c r="C10083" s="163" t="s">
        <v>5580</v>
      </c>
      <c r="D10083" s="163" t="s">
        <v>1570</v>
      </c>
      <c r="E10083" s="183" t="s">
        <v>5649</v>
      </c>
    </row>
    <row r="10084" customFormat="false" ht="16.4" hidden="false" customHeight="false" outlineLevel="0" collapsed="false">
      <c r="C10084" s="163" t="s">
        <v>5582</v>
      </c>
      <c r="D10084" s="163" t="s">
        <v>1570</v>
      </c>
      <c r="E10084" s="183" t="s">
        <v>5649</v>
      </c>
    </row>
    <row r="10085" customFormat="false" ht="16.4" hidden="false" customHeight="false" outlineLevel="0" collapsed="false">
      <c r="C10085" s="163" t="s">
        <v>14627</v>
      </c>
      <c r="D10085" s="163" t="s">
        <v>1570</v>
      </c>
      <c r="E10085" s="183" t="s">
        <v>5649</v>
      </c>
    </row>
    <row r="10086" customFormat="false" ht="16.4" hidden="false" customHeight="false" outlineLevel="0" collapsed="false">
      <c r="C10086" s="163" t="s">
        <v>14628</v>
      </c>
      <c r="D10086" s="163" t="s">
        <v>1570</v>
      </c>
      <c r="E10086" s="183" t="n">
        <v>0.5386</v>
      </c>
    </row>
    <row r="10087" customFormat="false" ht="16.4" hidden="false" customHeight="false" outlineLevel="0" collapsed="false">
      <c r="C10087" s="163" t="s">
        <v>14629</v>
      </c>
      <c r="D10087" s="163" t="s">
        <v>1570</v>
      </c>
      <c r="E10087" s="183" t="n">
        <v>0.5386</v>
      </c>
    </row>
    <row r="10088" customFormat="false" ht="16.4" hidden="false" customHeight="false" outlineLevel="0" collapsed="false">
      <c r="C10088" s="163" t="s">
        <v>5583</v>
      </c>
      <c r="D10088" s="163" t="s">
        <v>5649</v>
      </c>
      <c r="E10088" s="183" t="n">
        <v>0.5386</v>
      </c>
    </row>
    <row r="10089" customFormat="false" ht="16.4" hidden="false" customHeight="false" outlineLevel="0" collapsed="false">
      <c r="C10089" s="163" t="s">
        <v>5584</v>
      </c>
      <c r="D10089" s="163" t="s">
        <v>5649</v>
      </c>
      <c r="E10089" s="183" t="n">
        <v>0.5386</v>
      </c>
    </row>
    <row r="10090" customFormat="false" ht="16.4" hidden="false" customHeight="false" outlineLevel="0" collapsed="false">
      <c r="C10090" s="163" t="s">
        <v>264</v>
      </c>
      <c r="D10090" s="163" t="s">
        <v>5649</v>
      </c>
      <c r="E10090" s="183" t="n">
        <v>0.5039</v>
      </c>
    </row>
    <row r="10091" customFormat="false" ht="16.4" hidden="false" customHeight="false" outlineLevel="0" collapsed="false">
      <c r="C10091" s="163" t="s">
        <v>14630</v>
      </c>
      <c r="D10091" s="163" t="s">
        <v>5649</v>
      </c>
      <c r="E10091" s="183" t="n">
        <v>0.5386</v>
      </c>
    </row>
    <row r="10092" customFormat="false" ht="16.4" hidden="false" customHeight="false" outlineLevel="0" collapsed="false">
      <c r="C10092" s="163" t="s">
        <v>14631</v>
      </c>
      <c r="D10092" s="163" t="s">
        <v>5649</v>
      </c>
      <c r="E10092" s="183" t="n">
        <v>0.5386</v>
      </c>
    </row>
    <row r="10093" customFormat="false" ht="16.4" hidden="false" customHeight="false" outlineLevel="0" collapsed="false">
      <c r="C10093" s="163" t="s">
        <v>5585</v>
      </c>
      <c r="D10093" s="163" t="s">
        <v>5649</v>
      </c>
      <c r="E10093" s="183" t="n">
        <v>0.5386</v>
      </c>
    </row>
    <row r="10094" customFormat="false" ht="16.4" hidden="false" customHeight="false" outlineLevel="0" collapsed="false">
      <c r="C10094" s="163" t="s">
        <v>14632</v>
      </c>
      <c r="D10094" s="163" t="s">
        <v>5649</v>
      </c>
      <c r="E10094" s="183" t="n">
        <v>0.5386</v>
      </c>
    </row>
    <row r="10095" customFormat="false" ht="16.4" hidden="false" customHeight="false" outlineLevel="0" collapsed="false">
      <c r="C10095" s="163" t="s">
        <v>5587</v>
      </c>
      <c r="D10095" s="163" t="s">
        <v>5649</v>
      </c>
      <c r="E10095" s="183" t="s">
        <v>5649</v>
      </c>
    </row>
    <row r="10096" customFormat="false" ht="16.4" hidden="false" customHeight="false" outlineLevel="0" collapsed="false">
      <c r="C10096" s="163" t="s">
        <v>5589</v>
      </c>
      <c r="D10096" s="163" t="s">
        <v>5649</v>
      </c>
      <c r="E10096" s="183" t="s">
        <v>5649</v>
      </c>
    </row>
    <row r="10097" customFormat="false" ht="16.4" hidden="false" customHeight="false" outlineLevel="0" collapsed="false">
      <c r="C10097" s="163" t="s">
        <v>5591</v>
      </c>
      <c r="D10097" s="163" t="s">
        <v>5649</v>
      </c>
      <c r="E10097" s="183" t="s">
        <v>5649</v>
      </c>
    </row>
    <row r="10098" customFormat="false" ht="16.4" hidden="false" customHeight="false" outlineLevel="0" collapsed="false">
      <c r="C10098" s="163" t="s">
        <v>5593</v>
      </c>
      <c r="D10098" s="163" t="s">
        <v>5649</v>
      </c>
      <c r="E10098" s="183" t="s">
        <v>5649</v>
      </c>
    </row>
    <row r="10099" customFormat="false" ht="16.4" hidden="false" customHeight="false" outlineLevel="0" collapsed="false">
      <c r="C10099" s="163" t="s">
        <v>5594</v>
      </c>
      <c r="D10099" s="163" t="s">
        <v>5649</v>
      </c>
      <c r="E10099" s="183" t="s">
        <v>5649</v>
      </c>
    </row>
    <row r="10100" customFormat="false" ht="16.4" hidden="false" customHeight="false" outlineLevel="0" collapsed="false">
      <c r="C10100" s="163" t="s">
        <v>5596</v>
      </c>
      <c r="D10100" s="163" t="s">
        <v>5649</v>
      </c>
      <c r="E10100" s="183" t="s">
        <v>5649</v>
      </c>
    </row>
    <row r="10101" customFormat="false" ht="16.4" hidden="false" customHeight="false" outlineLevel="0" collapsed="false">
      <c r="C10101" s="163" t="s">
        <v>5597</v>
      </c>
      <c r="D10101" s="163" t="s">
        <v>267</v>
      </c>
      <c r="E10101" s="183" t="s">
        <v>5649</v>
      </c>
    </row>
    <row r="10102" customFormat="false" ht="16.4" hidden="false" customHeight="false" outlineLevel="0" collapsed="false">
      <c r="C10102" s="163" t="s">
        <v>5599</v>
      </c>
      <c r="D10102" s="163" t="s">
        <v>5649</v>
      </c>
      <c r="E10102" s="183" t="s">
        <v>5649</v>
      </c>
    </row>
    <row r="10103" customFormat="false" ht="16.4" hidden="false" customHeight="false" outlineLevel="0" collapsed="false">
      <c r="C10103" s="163" t="s">
        <v>14633</v>
      </c>
      <c r="D10103" s="163" t="s">
        <v>5649</v>
      </c>
      <c r="E10103" s="183" t="s">
        <v>5649</v>
      </c>
    </row>
    <row r="10104" customFormat="false" ht="16.4" hidden="false" customHeight="false" outlineLevel="0" collapsed="false">
      <c r="C10104" s="163" t="s">
        <v>5601</v>
      </c>
      <c r="D10104" s="163" t="s">
        <v>5649</v>
      </c>
      <c r="E10104" s="183" t="n">
        <v>0.5386</v>
      </c>
    </row>
    <row r="10105" customFormat="false" ht="16.4" hidden="false" customHeight="false" outlineLevel="0" collapsed="false">
      <c r="C10105" s="163" t="s">
        <v>5603</v>
      </c>
      <c r="D10105" s="163" t="s">
        <v>5649</v>
      </c>
      <c r="E10105" s="183" t="n">
        <v>0.5386</v>
      </c>
    </row>
    <row r="10106" customFormat="false" ht="16.4" hidden="false" customHeight="false" outlineLevel="0" collapsed="false">
      <c r="C10106" s="163" t="s">
        <v>5605</v>
      </c>
      <c r="D10106" s="163" t="s">
        <v>5649</v>
      </c>
      <c r="E10106" s="183" t="n">
        <v>0.5386</v>
      </c>
    </row>
    <row r="10107" customFormat="false" ht="16.4" hidden="false" customHeight="false" outlineLevel="0" collapsed="false">
      <c r="C10107" s="163" t="s">
        <v>5607</v>
      </c>
      <c r="D10107" s="163" t="s">
        <v>5649</v>
      </c>
      <c r="E10107" s="183" t="n">
        <v>0.5386</v>
      </c>
    </row>
    <row r="10108" customFormat="false" ht="16.4" hidden="false" customHeight="false" outlineLevel="0" collapsed="false">
      <c r="C10108" s="163" t="s">
        <v>5609</v>
      </c>
      <c r="D10108" s="163" t="s">
        <v>359</v>
      </c>
      <c r="E10108" s="183" t="n">
        <v>0.5386</v>
      </c>
    </row>
    <row r="10109" customFormat="false" ht="16.4" hidden="false" customHeight="false" outlineLevel="0" collapsed="false">
      <c r="C10109" s="163" t="s">
        <v>14634</v>
      </c>
      <c r="D10109" s="163" t="s">
        <v>361</v>
      </c>
      <c r="E10109" s="183" t="s">
        <v>5649</v>
      </c>
    </row>
    <row r="10110" customFormat="false" ht="16.4" hidden="false" customHeight="false" outlineLevel="0" collapsed="false">
      <c r="C10110" s="163" t="s">
        <v>5610</v>
      </c>
      <c r="D10110" s="163" t="s">
        <v>363</v>
      </c>
      <c r="E10110" s="183" t="s">
        <v>5649</v>
      </c>
    </row>
    <row r="10111" customFormat="false" ht="16.4" hidden="false" customHeight="false" outlineLevel="0" collapsed="false">
      <c r="C10111" s="163" t="s">
        <v>14635</v>
      </c>
      <c r="D10111" s="163" t="s">
        <v>5649</v>
      </c>
      <c r="E10111" s="183" t="s">
        <v>5649</v>
      </c>
    </row>
    <row r="10112" customFormat="false" ht="16.4" hidden="false" customHeight="false" outlineLevel="0" collapsed="false">
      <c r="C10112" s="163" t="s">
        <v>14636</v>
      </c>
      <c r="D10112" s="163" t="s">
        <v>1484</v>
      </c>
      <c r="E10112" s="183" t="s">
        <v>5649</v>
      </c>
    </row>
    <row r="10113" customFormat="false" ht="16.4" hidden="false" customHeight="false" outlineLevel="0" collapsed="false">
      <c r="C10113" s="163" t="s">
        <v>14637</v>
      </c>
      <c r="D10113" s="163" t="s">
        <v>5649</v>
      </c>
      <c r="E10113" s="183" t="s">
        <v>5649</v>
      </c>
    </row>
    <row r="10114" customFormat="false" ht="16.4" hidden="false" customHeight="false" outlineLevel="0" collapsed="false">
      <c r="C10114" s="163" t="s">
        <v>14638</v>
      </c>
      <c r="D10114" s="163" t="s">
        <v>269</v>
      </c>
      <c r="E10114" s="183" t="s">
        <v>5649</v>
      </c>
    </row>
    <row r="10115" customFormat="false" ht="16.4" hidden="false" customHeight="false" outlineLevel="0" collapsed="false">
      <c r="C10115" s="163" t="s">
        <v>14639</v>
      </c>
      <c r="D10115" s="163" t="s">
        <v>269</v>
      </c>
      <c r="E10115" s="183" t="s">
        <v>5649</v>
      </c>
    </row>
    <row r="10116" customFormat="false" ht="16.4" hidden="false" customHeight="false" outlineLevel="0" collapsed="false">
      <c r="C10116" s="163" t="s">
        <v>14640</v>
      </c>
      <c r="D10116" s="163" t="s">
        <v>269</v>
      </c>
      <c r="E10116" s="183" t="s">
        <v>5649</v>
      </c>
    </row>
    <row r="10117" customFormat="false" ht="16.4" hidden="false" customHeight="false" outlineLevel="0" collapsed="false">
      <c r="C10117" s="163" t="s">
        <v>14641</v>
      </c>
      <c r="D10117" s="163" t="s">
        <v>269</v>
      </c>
      <c r="E10117" s="183" t="s">
        <v>5649</v>
      </c>
    </row>
    <row r="10118" customFormat="false" ht="16.4" hidden="false" customHeight="false" outlineLevel="0" collapsed="false">
      <c r="C10118" s="163" t="s">
        <v>14642</v>
      </c>
      <c r="D10118" s="163" t="s">
        <v>269</v>
      </c>
      <c r="E10118" s="183" t="s">
        <v>5649</v>
      </c>
    </row>
    <row r="10119" customFormat="false" ht="16.4" hidden="false" customHeight="false" outlineLevel="0" collapsed="false">
      <c r="C10119" s="163" t="s">
        <v>14643</v>
      </c>
      <c r="D10119" s="163" t="s">
        <v>269</v>
      </c>
      <c r="E10119" s="183" t="s">
        <v>5649</v>
      </c>
    </row>
    <row r="10120" customFormat="false" ht="16.4" hidden="false" customHeight="false" outlineLevel="0" collapsed="false">
      <c r="C10120" s="163" t="s">
        <v>14644</v>
      </c>
      <c r="D10120" s="163" t="s">
        <v>5649</v>
      </c>
      <c r="E10120" s="183" t="s">
        <v>5649</v>
      </c>
    </row>
    <row r="10121" customFormat="false" ht="16.4" hidden="false" customHeight="false" outlineLevel="0" collapsed="false">
      <c r="C10121" s="163" t="s">
        <v>14645</v>
      </c>
      <c r="D10121" s="163" t="s">
        <v>314</v>
      </c>
      <c r="E10121" s="183" t="s">
        <v>5649</v>
      </c>
    </row>
    <row r="10122" customFormat="false" ht="16.4" hidden="false" customHeight="false" outlineLevel="0" collapsed="false">
      <c r="C10122" s="163" t="s">
        <v>266</v>
      </c>
      <c r="D10122" s="163" t="s">
        <v>314</v>
      </c>
      <c r="E10122" s="183" t="n">
        <v>0.5039</v>
      </c>
    </row>
    <row r="10123" customFormat="false" ht="16.4" hidden="false" customHeight="false" outlineLevel="0" collapsed="false">
      <c r="C10123" s="163" t="s">
        <v>14646</v>
      </c>
      <c r="D10123" s="163" t="s">
        <v>314</v>
      </c>
      <c r="E10123" s="183" t="s">
        <v>5649</v>
      </c>
    </row>
    <row r="10124" customFormat="false" ht="16.4" hidden="false" customHeight="false" outlineLevel="0" collapsed="false">
      <c r="C10124" s="163" t="s">
        <v>14647</v>
      </c>
      <c r="D10124" s="163" t="s">
        <v>314</v>
      </c>
      <c r="E10124" s="183" t="s">
        <v>5649</v>
      </c>
    </row>
    <row r="10125" customFormat="false" ht="16.4" hidden="false" customHeight="false" outlineLevel="0" collapsed="false">
      <c r="C10125" s="163" t="s">
        <v>14648</v>
      </c>
      <c r="D10125" s="163" t="s">
        <v>314</v>
      </c>
      <c r="E10125" s="183" t="s">
        <v>5649</v>
      </c>
    </row>
    <row r="10126" customFormat="false" ht="16.4" hidden="false" customHeight="false" outlineLevel="0" collapsed="false">
      <c r="C10126" s="163" t="s">
        <v>14649</v>
      </c>
      <c r="D10126" s="163" t="s">
        <v>314</v>
      </c>
      <c r="E10126" s="183" t="s">
        <v>5649</v>
      </c>
    </row>
    <row r="10127" customFormat="false" ht="16.4" hidden="false" customHeight="false" outlineLevel="0" collapsed="false">
      <c r="C10127" s="163" t="s">
        <v>14650</v>
      </c>
      <c r="D10127" s="163" t="s">
        <v>5649</v>
      </c>
      <c r="E10127" s="183" t="s">
        <v>5649</v>
      </c>
    </row>
    <row r="10128" customFormat="false" ht="16.4" hidden="false" customHeight="false" outlineLevel="0" collapsed="false">
      <c r="C10128" s="163" t="s">
        <v>14651</v>
      </c>
      <c r="D10128" s="163" t="s">
        <v>5649</v>
      </c>
      <c r="E10128" s="183" t="s">
        <v>5649</v>
      </c>
    </row>
    <row r="10129" customFormat="false" ht="16.4" hidden="false" customHeight="false" outlineLevel="0" collapsed="false">
      <c r="C10129" s="163" t="s">
        <v>358</v>
      </c>
      <c r="D10129" s="163" t="s">
        <v>5649</v>
      </c>
      <c r="E10129" s="183" t="n">
        <v>0.5039</v>
      </c>
    </row>
    <row r="10130" customFormat="false" ht="16.4" hidden="false" customHeight="false" outlineLevel="0" collapsed="false">
      <c r="C10130" s="163" t="s">
        <v>360</v>
      </c>
      <c r="D10130" s="163" t="s">
        <v>5649</v>
      </c>
      <c r="E10130" s="183" t="n">
        <v>0.5039</v>
      </c>
    </row>
    <row r="10131" customFormat="false" ht="16.4" hidden="false" customHeight="false" outlineLevel="0" collapsed="false">
      <c r="C10131" s="163" t="s">
        <v>362</v>
      </c>
      <c r="D10131" s="163" t="s">
        <v>5649</v>
      </c>
      <c r="E10131" s="183" t="n">
        <v>0.5039</v>
      </c>
    </row>
    <row r="10132" customFormat="false" ht="16.4" hidden="false" customHeight="false" outlineLevel="0" collapsed="false">
      <c r="C10132" s="163" t="s">
        <v>14652</v>
      </c>
      <c r="D10132" s="163" t="s">
        <v>5649</v>
      </c>
      <c r="E10132" s="183" t="s">
        <v>5649</v>
      </c>
    </row>
    <row r="10133" customFormat="false" ht="16.4" hidden="false" customHeight="false" outlineLevel="0" collapsed="false">
      <c r="C10133" s="163" t="s">
        <v>1483</v>
      </c>
      <c r="D10133" s="163" t="s">
        <v>5649</v>
      </c>
      <c r="E10133" s="183" t="n">
        <v>0.5386</v>
      </c>
    </row>
    <row r="10134" customFormat="false" ht="16.4" hidden="false" customHeight="false" outlineLevel="0" collapsed="false">
      <c r="C10134" s="163" t="s">
        <v>14653</v>
      </c>
      <c r="D10134" s="163" t="s">
        <v>5649</v>
      </c>
      <c r="E10134" s="183" t="s">
        <v>5649</v>
      </c>
    </row>
    <row r="10135" customFormat="false" ht="16.4" hidden="false" customHeight="false" outlineLevel="0" collapsed="false">
      <c r="C10135" s="163" t="s">
        <v>5613</v>
      </c>
      <c r="D10135" s="163" t="s">
        <v>5649</v>
      </c>
      <c r="E10135" s="183" t="n">
        <v>0.5039</v>
      </c>
    </row>
    <row r="10136" customFormat="false" ht="16.4" hidden="false" customHeight="false" outlineLevel="0" collapsed="false">
      <c r="C10136" s="163" t="s">
        <v>5615</v>
      </c>
      <c r="D10136" s="163" t="s">
        <v>5649</v>
      </c>
      <c r="E10136" s="183" t="n">
        <v>0.5039</v>
      </c>
    </row>
    <row r="10137" customFormat="false" ht="16.4" hidden="false" customHeight="false" outlineLevel="0" collapsed="false">
      <c r="C10137" s="163" t="s">
        <v>5617</v>
      </c>
      <c r="D10137" s="163" t="s">
        <v>5649</v>
      </c>
      <c r="E10137" s="183" t="n">
        <v>0.5039</v>
      </c>
    </row>
    <row r="10138" customFormat="false" ht="16.4" hidden="false" customHeight="false" outlineLevel="0" collapsed="false">
      <c r="C10138" s="163" t="s">
        <v>5619</v>
      </c>
      <c r="D10138" s="163" t="s">
        <v>5649</v>
      </c>
      <c r="E10138" s="183" t="n">
        <v>0.5039</v>
      </c>
    </row>
    <row r="10139" customFormat="false" ht="16.4" hidden="false" customHeight="false" outlineLevel="0" collapsed="false">
      <c r="C10139" s="163" t="s">
        <v>5621</v>
      </c>
      <c r="D10139" s="163" t="s">
        <v>5649</v>
      </c>
      <c r="E10139" s="183" t="n">
        <v>0.5039</v>
      </c>
    </row>
    <row r="10140" customFormat="false" ht="16.4" hidden="false" customHeight="false" outlineLevel="0" collapsed="false">
      <c r="C10140" s="163" t="s">
        <v>5623</v>
      </c>
      <c r="D10140" s="163" t="s">
        <v>5649</v>
      </c>
      <c r="E10140" s="183" t="n">
        <v>0.5039</v>
      </c>
    </row>
    <row r="10141" customFormat="false" ht="16.4" hidden="false" customHeight="false" outlineLevel="0" collapsed="false">
      <c r="C10141" s="163" t="s">
        <v>5624</v>
      </c>
      <c r="D10141" s="163" t="s">
        <v>5649</v>
      </c>
      <c r="E10141" s="183" t="s">
        <v>5649</v>
      </c>
    </row>
    <row r="10142" customFormat="false" ht="16.4" hidden="false" customHeight="false" outlineLevel="0" collapsed="false">
      <c r="C10142" s="163" t="s">
        <v>5626</v>
      </c>
      <c r="D10142" s="163" t="s">
        <v>5649</v>
      </c>
      <c r="E10142" s="183" t="n">
        <v>0.5039</v>
      </c>
    </row>
    <row r="10143" customFormat="false" ht="16.4" hidden="false" customHeight="false" outlineLevel="0" collapsed="false">
      <c r="C10143" s="163" t="s">
        <v>5628</v>
      </c>
      <c r="D10143" s="163" t="s">
        <v>5649</v>
      </c>
      <c r="E10143" s="183" t="n">
        <v>0.5039</v>
      </c>
    </row>
    <row r="10144" customFormat="false" ht="16.4" hidden="false" customHeight="false" outlineLevel="0" collapsed="false">
      <c r="C10144" s="163" t="s">
        <v>5630</v>
      </c>
      <c r="D10144" s="163" t="s">
        <v>5649</v>
      </c>
      <c r="E10144" s="183" t="n">
        <v>0.5039</v>
      </c>
    </row>
    <row r="10145" customFormat="false" ht="16.4" hidden="false" customHeight="false" outlineLevel="0" collapsed="false">
      <c r="C10145" s="163" t="s">
        <v>14654</v>
      </c>
      <c r="D10145" s="163" t="s">
        <v>5649</v>
      </c>
      <c r="E10145" s="183" t="n">
        <v>0.5039</v>
      </c>
    </row>
    <row r="10146" customFormat="false" ht="16.4" hidden="false" customHeight="false" outlineLevel="0" collapsed="false">
      <c r="C10146" s="163" t="s">
        <v>5632</v>
      </c>
      <c r="D10146" s="163" t="s">
        <v>5649</v>
      </c>
      <c r="E10146" s="183" t="n">
        <v>0.5039</v>
      </c>
    </row>
    <row r="10147" customFormat="false" ht="16.4" hidden="false" customHeight="false" outlineLevel="0" collapsed="false">
      <c r="C10147" s="163" t="s">
        <v>14655</v>
      </c>
      <c r="D10147" s="163" t="s">
        <v>5649</v>
      </c>
      <c r="E10147" s="183" t="n">
        <v>0.5039</v>
      </c>
    </row>
    <row r="10148" customFormat="false" ht="16.4" hidden="false" customHeight="false" outlineLevel="0" collapsed="false">
      <c r="C10148" s="163" t="s">
        <v>5633</v>
      </c>
      <c r="D10148" s="163" t="s">
        <v>5649</v>
      </c>
      <c r="E10148" s="183" t="s">
        <v>5649</v>
      </c>
    </row>
    <row r="10149" customFormat="false" ht="16.4" hidden="false" customHeight="false" outlineLevel="0" collapsed="false">
      <c r="C10149" s="163" t="s">
        <v>14656</v>
      </c>
      <c r="D10149" s="163" t="s">
        <v>271</v>
      </c>
      <c r="E10149" s="183" t="s">
        <v>5649</v>
      </c>
    </row>
    <row r="10150" customFormat="false" ht="16.4" hidden="false" customHeight="false" outlineLevel="0" collapsed="false">
      <c r="C10150" s="163" t="s">
        <v>5634</v>
      </c>
      <c r="D10150" s="163" t="s">
        <v>5649</v>
      </c>
      <c r="E10150" s="183" t="s">
        <v>5649</v>
      </c>
    </row>
    <row r="10151" customFormat="false" ht="16.4" hidden="false" customHeight="false" outlineLevel="0" collapsed="false">
      <c r="C10151" s="163" t="s">
        <v>14657</v>
      </c>
      <c r="D10151" s="163" t="s">
        <v>5649</v>
      </c>
      <c r="E10151" s="183" t="s">
        <v>5649</v>
      </c>
    </row>
    <row r="10152" customFormat="false" ht="16.4" hidden="false" customHeight="false" outlineLevel="0" collapsed="false">
      <c r="C10152" s="163" t="s">
        <v>14658</v>
      </c>
      <c r="D10152" s="163" t="s">
        <v>5649</v>
      </c>
      <c r="E10152" s="183" t="s">
        <v>5649</v>
      </c>
    </row>
    <row r="10153" customFormat="false" ht="16.4" hidden="false" customHeight="false" outlineLevel="0" collapsed="false">
      <c r="C10153" s="163" t="s">
        <v>14659</v>
      </c>
      <c r="D10153" s="163" t="s">
        <v>5649</v>
      </c>
      <c r="E10153" s="183" t="s">
        <v>5649</v>
      </c>
    </row>
    <row r="10154" customFormat="false" ht="16.4" hidden="false" customHeight="false" outlineLevel="0" collapsed="false">
      <c r="C10154" s="163" t="s">
        <v>14660</v>
      </c>
      <c r="D10154" s="163" t="s">
        <v>5649</v>
      </c>
      <c r="E10154" s="183" t="s">
        <v>5649</v>
      </c>
    </row>
    <row r="10155" customFormat="false" ht="16.4" hidden="false" customHeight="false" outlineLevel="0" collapsed="false">
      <c r="C10155" s="163" t="s">
        <v>14661</v>
      </c>
      <c r="D10155" s="163" t="s">
        <v>5649</v>
      </c>
      <c r="E10155" s="183" t="s">
        <v>5649</v>
      </c>
    </row>
    <row r="10156" customFormat="false" ht="16.4" hidden="false" customHeight="false" outlineLevel="0" collapsed="false">
      <c r="C10156" s="163" t="s">
        <v>14662</v>
      </c>
      <c r="D10156" s="163" t="s">
        <v>5649</v>
      </c>
      <c r="E10156" s="183" t="s">
        <v>5649</v>
      </c>
    </row>
    <row r="10157" customFormat="false" ht="16.4" hidden="false" customHeight="false" outlineLevel="0" collapsed="false">
      <c r="C10157" s="163" t="s">
        <v>14663</v>
      </c>
      <c r="D10157" s="163" t="s">
        <v>5649</v>
      </c>
      <c r="E10157" s="183" t="s">
        <v>5649</v>
      </c>
    </row>
    <row r="10158" customFormat="false" ht="16.4" hidden="false" customHeight="false" outlineLevel="0" collapsed="false">
      <c r="C10158" s="163" t="s">
        <v>14664</v>
      </c>
      <c r="D10158" s="163" t="s">
        <v>1572</v>
      </c>
      <c r="E10158" s="183" t="s">
        <v>5649</v>
      </c>
    </row>
    <row r="10159" customFormat="false" ht="16.4" hidden="false" customHeight="false" outlineLevel="0" collapsed="false">
      <c r="C10159" s="163" t="s">
        <v>14665</v>
      </c>
      <c r="D10159" s="163" t="s">
        <v>1572</v>
      </c>
      <c r="E10159" s="183" t="s">
        <v>5649</v>
      </c>
    </row>
    <row r="10160" customFormat="false" ht="16.4" hidden="false" customHeight="false" outlineLevel="0" collapsed="false">
      <c r="C10160" s="163" t="s">
        <v>14666</v>
      </c>
      <c r="D10160" s="163" t="s">
        <v>5649</v>
      </c>
      <c r="E10160" s="183" t="s">
        <v>5649</v>
      </c>
    </row>
    <row r="10161" customFormat="false" ht="16.4" hidden="false" customHeight="false" outlineLevel="0" collapsed="false">
      <c r="C10161" s="163" t="s">
        <v>14667</v>
      </c>
      <c r="D10161" s="163" t="s">
        <v>5649</v>
      </c>
      <c r="E10161" s="183" t="s">
        <v>5649</v>
      </c>
    </row>
    <row r="10162" customFormat="false" ht="16.4" hidden="false" customHeight="false" outlineLevel="0" collapsed="false">
      <c r="C10162" s="163" t="s">
        <v>14668</v>
      </c>
      <c r="D10162" s="163" t="s">
        <v>5649</v>
      </c>
      <c r="E10162" s="183" t="s">
        <v>5649</v>
      </c>
    </row>
    <row r="10163" customFormat="false" ht="16.4" hidden="false" customHeight="false" outlineLevel="0" collapsed="false">
      <c r="C10163" s="163" t="s">
        <v>14669</v>
      </c>
      <c r="D10163" s="163" t="s">
        <v>5649</v>
      </c>
      <c r="E10163" s="183" t="s">
        <v>5649</v>
      </c>
    </row>
    <row r="10164" customFormat="false" ht="16.4" hidden="false" customHeight="false" outlineLevel="0" collapsed="false">
      <c r="C10164" s="163" t="s">
        <v>14670</v>
      </c>
      <c r="D10164" s="163" t="s">
        <v>5649</v>
      </c>
      <c r="E10164" s="183" t="s">
        <v>5649</v>
      </c>
    </row>
    <row r="10165" customFormat="false" ht="16.4" hidden="false" customHeight="false" outlineLevel="0" collapsed="false">
      <c r="C10165" s="163" t="s">
        <v>14671</v>
      </c>
      <c r="D10165" s="163" t="s">
        <v>5649</v>
      </c>
      <c r="E10165" s="183" t="s">
        <v>5649</v>
      </c>
    </row>
    <row r="10166" customFormat="false" ht="16.4" hidden="false" customHeight="false" outlineLevel="0" collapsed="false">
      <c r="C10166" s="163" t="s">
        <v>14672</v>
      </c>
      <c r="D10166" s="163" t="s">
        <v>5649</v>
      </c>
      <c r="E10166" s="183" t="s">
        <v>5649</v>
      </c>
    </row>
    <row r="10167" customFormat="false" ht="16.4" hidden="false" customHeight="false" outlineLevel="0" collapsed="false">
      <c r="C10167" s="163" t="s">
        <v>14673</v>
      </c>
      <c r="D10167" s="163" t="s">
        <v>5649</v>
      </c>
      <c r="E10167" s="183" t="s">
        <v>5649</v>
      </c>
    </row>
    <row r="10168" customFormat="false" ht="16.4" hidden="false" customHeight="false" outlineLevel="0" collapsed="false">
      <c r="C10168" s="163" t="s">
        <v>14674</v>
      </c>
      <c r="D10168" s="163" t="s">
        <v>5649</v>
      </c>
      <c r="E10168" s="183" t="s">
        <v>5649</v>
      </c>
    </row>
    <row r="10169" customFormat="false" ht="16.4" hidden="false" customHeight="false" outlineLevel="0" collapsed="false">
      <c r="C10169" s="163" t="s">
        <v>14675</v>
      </c>
      <c r="D10169" s="163" t="s">
        <v>5649</v>
      </c>
      <c r="E10169" s="183" t="s">
        <v>5649</v>
      </c>
    </row>
    <row r="10170" customFormat="false" ht="16.4" hidden="false" customHeight="false" outlineLevel="0" collapsed="false">
      <c r="C10170" s="163" t="s">
        <v>270</v>
      </c>
      <c r="D10170" s="163" t="s">
        <v>5649</v>
      </c>
      <c r="E10170" s="183" t="n">
        <v>0.5039</v>
      </c>
    </row>
    <row r="10171" customFormat="false" ht="16.4" hidden="false" customHeight="false" outlineLevel="0" collapsed="false">
      <c r="C10171" s="163" t="s">
        <v>14676</v>
      </c>
      <c r="D10171" s="163" t="s">
        <v>5649</v>
      </c>
      <c r="E10171" s="183" t="s">
        <v>5649</v>
      </c>
    </row>
    <row r="10172" customFormat="false" ht="16.4" hidden="false" customHeight="false" outlineLevel="0" collapsed="false">
      <c r="C10172" s="163" t="s">
        <v>14677</v>
      </c>
      <c r="D10172" s="163" t="s">
        <v>5649</v>
      </c>
      <c r="E10172" s="183" t="s">
        <v>5649</v>
      </c>
    </row>
    <row r="10173" customFormat="false" ht="16.4" hidden="false" customHeight="false" outlineLevel="0" collapsed="false">
      <c r="C10173" s="163" t="s">
        <v>14678</v>
      </c>
      <c r="D10173" s="163" t="s">
        <v>5649</v>
      </c>
      <c r="E10173" s="183" t="s">
        <v>5649</v>
      </c>
    </row>
    <row r="10174" customFormat="false" ht="16.4" hidden="false" customHeight="false" outlineLevel="0" collapsed="false">
      <c r="C10174" s="163" t="s">
        <v>14679</v>
      </c>
      <c r="D10174" s="163" t="s">
        <v>5649</v>
      </c>
      <c r="E10174" s="183" t="s">
        <v>5649</v>
      </c>
    </row>
    <row r="10175" customFormat="false" ht="16.4" hidden="false" customHeight="false" outlineLevel="0" collapsed="false">
      <c r="C10175" s="163" t="s">
        <v>14680</v>
      </c>
      <c r="D10175" s="163" t="s">
        <v>5649</v>
      </c>
      <c r="E10175" s="183" t="s">
        <v>5649</v>
      </c>
    </row>
    <row r="10176" customFormat="false" ht="16.4" hidden="false" customHeight="false" outlineLevel="0" collapsed="false">
      <c r="C10176" s="163" t="s">
        <v>14681</v>
      </c>
      <c r="D10176" s="163" t="s">
        <v>5649</v>
      </c>
      <c r="E10176" s="183" t="s">
        <v>5649</v>
      </c>
    </row>
    <row r="10177" customFormat="false" ht="16.4" hidden="false" customHeight="false" outlineLevel="0" collapsed="false">
      <c r="C10177" s="163" t="s">
        <v>14682</v>
      </c>
      <c r="D10177" s="163" t="s">
        <v>5649</v>
      </c>
      <c r="E10177" s="183" t="s">
        <v>5649</v>
      </c>
    </row>
    <row r="10178" customFormat="false" ht="16.4" hidden="false" customHeight="false" outlineLevel="0" collapsed="false">
      <c r="C10178" s="163" t="s">
        <v>14683</v>
      </c>
      <c r="D10178" s="163" t="s">
        <v>5649</v>
      </c>
      <c r="E10178" s="183" t="s">
        <v>5649</v>
      </c>
    </row>
    <row r="10179" customFormat="false" ht="16.4" hidden="false" customHeight="false" outlineLevel="0" collapsed="false">
      <c r="C10179" s="163" t="s">
        <v>14684</v>
      </c>
      <c r="D10179" s="163" t="s">
        <v>5649</v>
      </c>
      <c r="E10179" s="183" t="n">
        <v>0.4033</v>
      </c>
    </row>
    <row r="10180" customFormat="false" ht="16.4" hidden="false" customHeight="false" outlineLevel="0" collapsed="false">
      <c r="C10180" s="163" t="s">
        <v>14685</v>
      </c>
      <c r="D10180" s="163" t="s">
        <v>5649</v>
      </c>
      <c r="E10180" s="183" t="n">
        <v>0.4033</v>
      </c>
    </row>
    <row r="10181" customFormat="false" ht="16.4" hidden="false" customHeight="false" outlineLevel="0" collapsed="false">
      <c r="C10181" s="163" t="s">
        <v>14686</v>
      </c>
      <c r="D10181" s="163" t="s">
        <v>5649</v>
      </c>
      <c r="E10181" s="183" t="s">
        <v>5649</v>
      </c>
    </row>
    <row r="10182" customFormat="false" ht="16.4" hidden="false" customHeight="false" outlineLevel="0" collapsed="false">
      <c r="C10182" s="163" t="s">
        <v>14687</v>
      </c>
      <c r="D10182" s="163" t="s">
        <v>5649</v>
      </c>
      <c r="E10182" s="183" t="s">
        <v>5649</v>
      </c>
    </row>
    <row r="10183" customFormat="false" ht="16.4" hidden="false" customHeight="false" outlineLevel="0" collapsed="false">
      <c r="C10183" s="163" t="s">
        <v>14688</v>
      </c>
      <c r="D10183" s="163" t="s">
        <v>5649</v>
      </c>
      <c r="E10183" s="183" t="s">
        <v>5649</v>
      </c>
    </row>
    <row r="10184" customFormat="false" ht="16.4" hidden="false" customHeight="false" outlineLevel="0" collapsed="false">
      <c r="C10184" s="163" t="s">
        <v>14689</v>
      </c>
      <c r="D10184" s="163" t="s">
        <v>5649</v>
      </c>
      <c r="E10184" s="183" t="s">
        <v>5649</v>
      </c>
    </row>
    <row r="10185" customFormat="false" ht="16.4" hidden="false" customHeight="false" outlineLevel="0" collapsed="false">
      <c r="C10185" s="163" t="s">
        <v>14690</v>
      </c>
      <c r="D10185" s="163" t="s">
        <v>5649</v>
      </c>
      <c r="E10185" s="183" t="s">
        <v>5649</v>
      </c>
    </row>
    <row r="10186" customFormat="false" ht="16.4" hidden="false" customHeight="false" outlineLevel="0" collapsed="false">
      <c r="C10186" s="163" t="s">
        <v>14691</v>
      </c>
      <c r="D10186" s="163" t="s">
        <v>5649</v>
      </c>
      <c r="E10186" s="183" t="s">
        <v>5649</v>
      </c>
    </row>
    <row r="10187" customFormat="false" ht="16.4" hidden="false" customHeight="false" outlineLevel="0" collapsed="false">
      <c r="C10187" s="163" t="s">
        <v>14692</v>
      </c>
      <c r="D10187" s="163" t="s">
        <v>5649</v>
      </c>
      <c r="E10187" s="183" t="s">
        <v>5649</v>
      </c>
    </row>
    <row r="10188" customFormat="false" ht="16.4" hidden="false" customHeight="false" outlineLevel="0" collapsed="false">
      <c r="C10188" s="163" t="s">
        <v>14693</v>
      </c>
      <c r="D10188" s="163" t="s">
        <v>5649</v>
      </c>
      <c r="E10188" s="183" t="s">
        <v>5649</v>
      </c>
    </row>
    <row r="10189" customFormat="false" ht="16.4" hidden="false" customHeight="false" outlineLevel="0" collapsed="false">
      <c r="C10189" s="163" t="s">
        <v>14694</v>
      </c>
      <c r="D10189" s="163" t="s">
        <v>5649</v>
      </c>
      <c r="E10189" s="183" t="s">
        <v>5649</v>
      </c>
    </row>
    <row r="10190" customFormat="false" ht="16.4" hidden="false" customHeight="false" outlineLevel="0" collapsed="false">
      <c r="C10190" s="163" t="s">
        <v>14695</v>
      </c>
      <c r="D10190" s="163" t="s">
        <v>5649</v>
      </c>
      <c r="E10190" s="183" t="s">
        <v>5649</v>
      </c>
    </row>
    <row r="10191" customFormat="false" ht="16.4" hidden="false" customHeight="false" outlineLevel="0" collapsed="false">
      <c r="C10191" s="163" t="s">
        <v>14696</v>
      </c>
      <c r="D10191" s="163" t="s">
        <v>5649</v>
      </c>
      <c r="E10191" s="183" t="s">
        <v>5649</v>
      </c>
    </row>
    <row r="10192" customFormat="false" ht="16.4" hidden="false" customHeight="false" outlineLevel="0" collapsed="false">
      <c r="C10192" s="163" t="s">
        <v>14697</v>
      </c>
      <c r="D10192" s="163" t="s">
        <v>5649</v>
      </c>
      <c r="E10192" s="183" t="s">
        <v>5649</v>
      </c>
    </row>
    <row r="10193" customFormat="false" ht="16.4" hidden="false" customHeight="false" outlineLevel="0" collapsed="false">
      <c r="C10193" s="163" t="s">
        <v>14698</v>
      </c>
      <c r="D10193" s="163" t="s">
        <v>5649</v>
      </c>
      <c r="E10193" s="183" t="s">
        <v>5649</v>
      </c>
    </row>
    <row r="10194" customFormat="false" ht="16.4" hidden="false" customHeight="false" outlineLevel="0" collapsed="false">
      <c r="C10194" s="163" t="s">
        <v>14699</v>
      </c>
      <c r="D10194" s="163" t="s">
        <v>5649</v>
      </c>
      <c r="E10194" s="183" t="s">
        <v>5649</v>
      </c>
    </row>
    <row r="10195" customFormat="false" ht="16.4" hidden="false" customHeight="false" outlineLevel="0" collapsed="false">
      <c r="C10195" s="163" t="s">
        <v>14700</v>
      </c>
      <c r="D10195" s="163" t="s">
        <v>5649</v>
      </c>
      <c r="E10195" s="183" t="s">
        <v>5649</v>
      </c>
    </row>
    <row r="10196" customFormat="false" ht="16.4" hidden="false" customHeight="false" outlineLevel="0" collapsed="false">
      <c r="C10196" s="163" t="s">
        <v>14701</v>
      </c>
      <c r="D10196" s="163" t="s">
        <v>5649</v>
      </c>
      <c r="E10196" s="183" t="s">
        <v>5649</v>
      </c>
    </row>
    <row r="10197" customFormat="false" ht="16.4" hidden="false" customHeight="false" outlineLevel="0" collapsed="false">
      <c r="C10197" s="163" t="s">
        <v>14702</v>
      </c>
      <c r="D10197" s="163" t="s">
        <v>5649</v>
      </c>
      <c r="E10197" s="183" t="s">
        <v>5649</v>
      </c>
    </row>
    <row r="10198" customFormat="false" ht="16.4" hidden="false" customHeight="false" outlineLevel="0" collapsed="false">
      <c r="C10198" s="163" t="s">
        <v>14703</v>
      </c>
      <c r="D10198" s="163" t="s">
        <v>5649</v>
      </c>
      <c r="E10198" s="183" t="s">
        <v>5649</v>
      </c>
    </row>
    <row r="10199" customFormat="false" ht="16.4" hidden="false" customHeight="false" outlineLevel="0" collapsed="false">
      <c r="C10199" s="163" t="s">
        <v>14704</v>
      </c>
      <c r="D10199" s="163" t="s">
        <v>5649</v>
      </c>
      <c r="E10199" s="183" t="s">
        <v>5649</v>
      </c>
    </row>
    <row r="10200" customFormat="false" ht="16.4" hidden="false" customHeight="false" outlineLevel="0" collapsed="false">
      <c r="C10200" s="163" t="s">
        <v>14705</v>
      </c>
      <c r="D10200" s="163" t="s">
        <v>5649</v>
      </c>
      <c r="E10200" s="183" t="s">
        <v>5649</v>
      </c>
    </row>
    <row r="10201" customFormat="false" ht="16.4" hidden="false" customHeight="false" outlineLevel="0" collapsed="false">
      <c r="C10201" s="163" t="s">
        <v>14706</v>
      </c>
      <c r="D10201" s="163" t="s">
        <v>5649</v>
      </c>
      <c r="E10201" s="183" t="s">
        <v>5649</v>
      </c>
    </row>
    <row r="10202" customFormat="false" ht="16.4" hidden="false" customHeight="false" outlineLevel="0" collapsed="false">
      <c r="C10202" s="163" t="s">
        <v>14707</v>
      </c>
      <c r="D10202" s="163" t="s">
        <v>5649</v>
      </c>
      <c r="E10202" s="183" t="s">
        <v>5649</v>
      </c>
    </row>
    <row r="10203" customFormat="false" ht="16.4" hidden="false" customHeight="false" outlineLevel="0" collapsed="false">
      <c r="C10203" s="163" t="s">
        <v>14708</v>
      </c>
      <c r="D10203" s="163" t="s">
        <v>5649</v>
      </c>
      <c r="E10203" s="183" t="s">
        <v>5649</v>
      </c>
    </row>
    <row r="10204" customFormat="false" ht="16.4" hidden="false" customHeight="false" outlineLevel="0" collapsed="false">
      <c r="C10204" s="163" t="s">
        <v>14709</v>
      </c>
      <c r="D10204" s="163" t="s">
        <v>5649</v>
      </c>
      <c r="E10204" s="183" t="s">
        <v>5649</v>
      </c>
    </row>
    <row r="10205" customFormat="false" ht="16.4" hidden="false" customHeight="false" outlineLevel="0" collapsed="false">
      <c r="C10205" s="163" t="s">
        <v>14710</v>
      </c>
      <c r="D10205" s="163" t="s">
        <v>5649</v>
      </c>
      <c r="E10205" s="183" t="s">
        <v>5649</v>
      </c>
    </row>
    <row r="10206" customFormat="false" ht="16.4" hidden="false" customHeight="false" outlineLevel="0" collapsed="false">
      <c r="C10206" s="163" t="s">
        <v>14711</v>
      </c>
      <c r="D10206" s="163" t="s">
        <v>5649</v>
      </c>
      <c r="E10206" s="183" t="s">
        <v>5649</v>
      </c>
    </row>
    <row r="10207" customFormat="false" ht="16.4" hidden="false" customHeight="false" outlineLevel="0" collapsed="false">
      <c r="C10207" s="163" t="s">
        <v>14712</v>
      </c>
      <c r="D10207" s="163" t="s">
        <v>5649</v>
      </c>
      <c r="E10207" s="183" t="s">
        <v>5649</v>
      </c>
    </row>
    <row r="10208" customFormat="false" ht="16.4" hidden="false" customHeight="false" outlineLevel="0" collapsed="false">
      <c r="C10208" s="163" t="s">
        <v>14713</v>
      </c>
      <c r="D10208" s="163" t="s">
        <v>5649</v>
      </c>
      <c r="E10208" s="183" t="s">
        <v>5649</v>
      </c>
    </row>
    <row r="10209" customFormat="false" ht="16.4" hidden="false" customHeight="false" outlineLevel="0" collapsed="false">
      <c r="C10209" s="163" t="s">
        <v>14714</v>
      </c>
      <c r="D10209" s="163" t="s">
        <v>5649</v>
      </c>
      <c r="E10209" s="183" t="s">
        <v>5649</v>
      </c>
    </row>
    <row r="10210" customFormat="false" ht="16.4" hidden="false" customHeight="false" outlineLevel="0" collapsed="false">
      <c r="C10210" s="163" t="s">
        <v>14715</v>
      </c>
      <c r="D10210" s="163" t="s">
        <v>5649</v>
      </c>
      <c r="E10210" s="183" t="s">
        <v>5649</v>
      </c>
    </row>
    <row r="10211" customFormat="false" ht="16.4" hidden="false" customHeight="false" outlineLevel="0" collapsed="false">
      <c r="C10211" s="163" t="s">
        <v>14716</v>
      </c>
      <c r="D10211" s="163" t="s">
        <v>5649</v>
      </c>
      <c r="E10211" s="183" t="s">
        <v>5649</v>
      </c>
    </row>
    <row r="10212" customFormat="false" ht="16.4" hidden="false" customHeight="false" outlineLevel="0" collapsed="false">
      <c r="C10212" s="163" t="s">
        <v>14717</v>
      </c>
      <c r="D10212" s="163" t="s">
        <v>5649</v>
      </c>
      <c r="E10212" s="183" t="s">
        <v>5649</v>
      </c>
    </row>
    <row r="10213" customFormat="false" ht="16.4" hidden="false" customHeight="false" outlineLevel="0" collapsed="false">
      <c r="C10213" s="163" t="s">
        <v>14718</v>
      </c>
      <c r="D10213" s="163" t="s">
        <v>5649</v>
      </c>
      <c r="E10213" s="183" t="s">
        <v>5649</v>
      </c>
    </row>
    <row r="10214" customFormat="false" ht="16.4" hidden="false" customHeight="false" outlineLevel="0" collapsed="false">
      <c r="C10214" s="163" t="s">
        <v>14719</v>
      </c>
      <c r="D10214" s="163" t="s">
        <v>5649</v>
      </c>
      <c r="E10214" s="183" t="s">
        <v>5649</v>
      </c>
    </row>
    <row r="10215" customFormat="false" ht="16.4" hidden="false" customHeight="false" outlineLevel="0" collapsed="false">
      <c r="C10215" s="163" t="s">
        <v>14720</v>
      </c>
      <c r="D10215" s="163" t="s">
        <v>5649</v>
      </c>
      <c r="E10215" s="183" t="s">
        <v>5649</v>
      </c>
    </row>
    <row r="10216" customFormat="false" ht="16.4" hidden="false" customHeight="false" outlineLevel="0" collapsed="false">
      <c r="C10216" s="163" t="s">
        <v>14721</v>
      </c>
      <c r="D10216" s="163" t="s">
        <v>5649</v>
      </c>
      <c r="E10216" s="183" t="s">
        <v>5649</v>
      </c>
    </row>
    <row r="10217" customFormat="false" ht="16.4" hidden="false" customHeight="false" outlineLevel="0" collapsed="false">
      <c r="C10217" s="163" t="s">
        <v>14722</v>
      </c>
      <c r="D10217" s="163" t="s">
        <v>5649</v>
      </c>
      <c r="E10217" s="183" t="s">
        <v>5649</v>
      </c>
    </row>
    <row r="10218" customFormat="false" ht="16.4" hidden="false" customHeight="false" outlineLevel="0" collapsed="false">
      <c r="C10218" s="163" t="s">
        <v>14723</v>
      </c>
      <c r="D10218" s="163" t="s">
        <v>5649</v>
      </c>
      <c r="E10218" s="183" t="s">
        <v>5649</v>
      </c>
    </row>
    <row r="10219" customFormat="false" ht="16.4" hidden="false" customHeight="false" outlineLevel="0" collapsed="false">
      <c r="C10219" s="163" t="s">
        <v>14724</v>
      </c>
      <c r="D10219" s="163" t="s">
        <v>5649</v>
      </c>
      <c r="E10219" s="183" t="s">
        <v>5649</v>
      </c>
    </row>
    <row r="10220" customFormat="false" ht="16.4" hidden="false" customHeight="false" outlineLevel="0" collapsed="false">
      <c r="C10220" s="163" t="s">
        <v>14725</v>
      </c>
      <c r="D10220" s="163" t="s">
        <v>5649</v>
      </c>
      <c r="E10220" s="183" t="s">
        <v>5649</v>
      </c>
    </row>
    <row r="10221" customFormat="false" ht="16.4" hidden="false" customHeight="false" outlineLevel="0" collapsed="false">
      <c r="C10221" s="163" t="s">
        <v>14726</v>
      </c>
      <c r="D10221" s="163" t="s">
        <v>5649</v>
      </c>
      <c r="E10221" s="183" t="s">
        <v>5649</v>
      </c>
    </row>
    <row r="10222" customFormat="false" ht="16.4" hidden="false" customHeight="false" outlineLevel="0" collapsed="false">
      <c r="C10222" s="163" t="s">
        <v>14727</v>
      </c>
      <c r="D10222" s="163" t="s">
        <v>5649</v>
      </c>
      <c r="E10222" s="183" t="s">
        <v>5649</v>
      </c>
    </row>
    <row r="10223" customFormat="false" ht="16.4" hidden="false" customHeight="false" outlineLevel="0" collapsed="false">
      <c r="C10223" s="163" t="s">
        <v>14728</v>
      </c>
      <c r="D10223" s="163" t="s">
        <v>5649</v>
      </c>
      <c r="E10223" s="183" t="s">
        <v>5649</v>
      </c>
    </row>
    <row r="10224" customFormat="false" ht="16.4" hidden="false" customHeight="false" outlineLevel="0" collapsed="false">
      <c r="C10224" s="163" t="s">
        <v>14729</v>
      </c>
      <c r="D10224" s="163" t="s">
        <v>5649</v>
      </c>
      <c r="E10224" s="183" t="s">
        <v>5649</v>
      </c>
    </row>
    <row r="10225" customFormat="false" ht="16.4" hidden="false" customHeight="false" outlineLevel="0" collapsed="false">
      <c r="C10225" s="163" t="s">
        <v>14730</v>
      </c>
      <c r="D10225" s="163" t="s">
        <v>5649</v>
      </c>
      <c r="E10225" s="183" t="s">
        <v>5649</v>
      </c>
    </row>
    <row r="10226" customFormat="false" ht="16.4" hidden="false" customHeight="false" outlineLevel="0" collapsed="false">
      <c r="C10226" s="163" t="s">
        <v>14731</v>
      </c>
      <c r="D10226" s="163" t="s">
        <v>5649</v>
      </c>
      <c r="E10226" s="183" t="s">
        <v>5649</v>
      </c>
    </row>
    <row r="10227" customFormat="false" ht="16.4" hidden="false" customHeight="false" outlineLevel="0" collapsed="false">
      <c r="C10227" s="163" t="s">
        <v>14732</v>
      </c>
      <c r="D10227" s="163" t="s">
        <v>5649</v>
      </c>
      <c r="E10227" s="183" t="s">
        <v>5649</v>
      </c>
    </row>
    <row r="10228" customFormat="false" ht="16.4" hidden="false" customHeight="false" outlineLevel="0" collapsed="false">
      <c r="C10228" s="163" t="s">
        <v>14733</v>
      </c>
      <c r="D10228" s="163" t="s">
        <v>5649</v>
      </c>
      <c r="E10228" s="183" t="s">
        <v>5649</v>
      </c>
    </row>
    <row r="10229" customFormat="false" ht="16.4" hidden="false" customHeight="false" outlineLevel="0" collapsed="false">
      <c r="C10229" s="163" t="s">
        <v>14734</v>
      </c>
      <c r="D10229" s="163" t="s">
        <v>5649</v>
      </c>
      <c r="E10229" s="183" t="s">
        <v>5649</v>
      </c>
    </row>
    <row r="10230" customFormat="false" ht="16.4" hidden="false" customHeight="false" outlineLevel="0" collapsed="false">
      <c r="C10230" s="163" t="s">
        <v>14735</v>
      </c>
      <c r="D10230" s="163" t="s">
        <v>5649</v>
      </c>
      <c r="E10230" s="183" t="s">
        <v>5649</v>
      </c>
    </row>
    <row r="10231" customFormat="false" ht="16.4" hidden="false" customHeight="false" outlineLevel="0" collapsed="false">
      <c r="C10231" s="163" t="s">
        <v>14736</v>
      </c>
      <c r="D10231" s="163" t="s">
        <v>5649</v>
      </c>
      <c r="E10231" s="183" t="s">
        <v>5649</v>
      </c>
    </row>
    <row r="10232" customFormat="false" ht="16.4" hidden="false" customHeight="false" outlineLevel="0" collapsed="false">
      <c r="C10232" s="163" t="s">
        <v>14737</v>
      </c>
      <c r="D10232" s="163" t="s">
        <v>5649</v>
      </c>
      <c r="E10232" s="183" t="s">
        <v>5649</v>
      </c>
    </row>
    <row r="10233" customFormat="false" ht="16.4" hidden="false" customHeight="false" outlineLevel="0" collapsed="false">
      <c r="C10233" s="163" t="s">
        <v>14738</v>
      </c>
      <c r="D10233" s="163" t="s">
        <v>273</v>
      </c>
      <c r="E10233" s="183" t="s">
        <v>5649</v>
      </c>
    </row>
    <row r="10234" customFormat="false" ht="16.4" hidden="false" customHeight="false" outlineLevel="0" collapsed="false">
      <c r="C10234" s="163" t="s">
        <v>14739</v>
      </c>
      <c r="D10234" s="163" t="s">
        <v>5649</v>
      </c>
      <c r="E10234" s="183" t="s">
        <v>5649</v>
      </c>
    </row>
    <row r="10235" customFormat="false" ht="16.4" hidden="false" customHeight="false" outlineLevel="0" collapsed="false">
      <c r="C10235" s="163" t="s">
        <v>14740</v>
      </c>
      <c r="D10235" s="163" t="s">
        <v>5649</v>
      </c>
      <c r="E10235" s="183" t="s">
        <v>5649</v>
      </c>
    </row>
    <row r="10236" customFormat="false" ht="16.4" hidden="false" customHeight="false" outlineLevel="0" collapsed="false">
      <c r="C10236" s="163" t="s">
        <v>14741</v>
      </c>
      <c r="D10236" s="163" t="s">
        <v>5649</v>
      </c>
      <c r="E10236" s="183" t="s">
        <v>5649</v>
      </c>
    </row>
    <row r="10237" customFormat="false" ht="16.4" hidden="false" customHeight="false" outlineLevel="0" collapsed="false">
      <c r="C10237" s="163" t="s">
        <v>14742</v>
      </c>
      <c r="D10237" s="163" t="s">
        <v>5649</v>
      </c>
      <c r="E10237" s="183" t="s">
        <v>5649</v>
      </c>
    </row>
    <row r="10238" customFormat="false" ht="16.4" hidden="false" customHeight="false" outlineLevel="0" collapsed="false">
      <c r="C10238" s="163" t="s">
        <v>14743</v>
      </c>
      <c r="D10238" s="163" t="s">
        <v>5649</v>
      </c>
      <c r="E10238" s="183" t="s">
        <v>5649</v>
      </c>
    </row>
    <row r="10239" customFormat="false" ht="16.4" hidden="false" customHeight="false" outlineLevel="0" collapsed="false">
      <c r="C10239" s="163" t="s">
        <v>14744</v>
      </c>
      <c r="D10239" s="163" t="s">
        <v>5649</v>
      </c>
      <c r="E10239" s="183" t="s">
        <v>5649</v>
      </c>
    </row>
    <row r="10240" customFormat="false" ht="16.4" hidden="false" customHeight="false" outlineLevel="0" collapsed="false">
      <c r="C10240" s="163" t="s">
        <v>14745</v>
      </c>
      <c r="D10240" s="163" t="s">
        <v>5649</v>
      </c>
      <c r="E10240" s="183" t="s">
        <v>5649</v>
      </c>
    </row>
    <row r="10241" customFormat="false" ht="16.4" hidden="false" customHeight="false" outlineLevel="0" collapsed="false">
      <c r="C10241" s="163" t="s">
        <v>14746</v>
      </c>
      <c r="D10241" s="163" t="s">
        <v>5649</v>
      </c>
      <c r="E10241" s="183" t="s">
        <v>5649</v>
      </c>
    </row>
    <row r="10242" customFormat="false" ht="16.4" hidden="false" customHeight="false" outlineLevel="0" collapsed="false">
      <c r="C10242" s="163" t="s">
        <v>14747</v>
      </c>
      <c r="D10242" s="163" t="s">
        <v>5649</v>
      </c>
      <c r="E10242" s="183" t="s">
        <v>5649</v>
      </c>
    </row>
    <row r="10243" customFormat="false" ht="16.4" hidden="false" customHeight="false" outlineLevel="0" collapsed="false">
      <c r="C10243" s="163" t="s">
        <v>14748</v>
      </c>
      <c r="D10243" s="163" t="s">
        <v>5649</v>
      </c>
      <c r="E10243" s="183" t="s">
        <v>5649</v>
      </c>
    </row>
    <row r="10244" customFormat="false" ht="16.4" hidden="false" customHeight="false" outlineLevel="0" collapsed="false">
      <c r="C10244" s="163" t="s">
        <v>14749</v>
      </c>
      <c r="D10244" s="163" t="s">
        <v>5649</v>
      </c>
      <c r="E10244" s="183" t="s">
        <v>5649</v>
      </c>
    </row>
    <row r="10245" customFormat="false" ht="16.4" hidden="false" customHeight="false" outlineLevel="0" collapsed="false">
      <c r="C10245" s="163" t="s">
        <v>14750</v>
      </c>
      <c r="D10245" s="163" t="s">
        <v>5649</v>
      </c>
      <c r="E10245" s="183" t="s">
        <v>5649</v>
      </c>
    </row>
    <row r="10246" customFormat="false" ht="16.4" hidden="false" customHeight="false" outlineLevel="0" collapsed="false">
      <c r="C10246" s="163" t="s">
        <v>14751</v>
      </c>
      <c r="D10246" s="163" t="s">
        <v>5649</v>
      </c>
      <c r="E10246" s="183" t="s">
        <v>5649</v>
      </c>
    </row>
    <row r="10247" customFormat="false" ht="16.4" hidden="false" customHeight="false" outlineLevel="0" collapsed="false">
      <c r="C10247" s="163" t="s">
        <v>14752</v>
      </c>
      <c r="D10247" s="163" t="s">
        <v>5649</v>
      </c>
      <c r="E10247" s="183" t="s">
        <v>5649</v>
      </c>
    </row>
    <row r="10248" customFormat="false" ht="16.4" hidden="false" customHeight="false" outlineLevel="0" collapsed="false">
      <c r="C10248" s="163" t="s">
        <v>14753</v>
      </c>
      <c r="D10248" s="163" t="s">
        <v>5649</v>
      </c>
      <c r="E10248" s="183" t="s">
        <v>5649</v>
      </c>
    </row>
    <row r="10249" customFormat="false" ht="16.4" hidden="false" customHeight="false" outlineLevel="0" collapsed="false">
      <c r="C10249" s="163" t="s">
        <v>14754</v>
      </c>
      <c r="D10249" s="163" t="s">
        <v>5649</v>
      </c>
      <c r="E10249" s="183" t="s">
        <v>5649</v>
      </c>
    </row>
    <row r="10250" customFormat="false" ht="16.4" hidden="false" customHeight="false" outlineLevel="0" collapsed="false">
      <c r="C10250" s="163" t="s">
        <v>14755</v>
      </c>
      <c r="D10250" s="163" t="s">
        <v>5649</v>
      </c>
      <c r="E10250" s="183" t="s">
        <v>5649</v>
      </c>
    </row>
    <row r="10251" customFormat="false" ht="16.4" hidden="false" customHeight="false" outlineLevel="0" collapsed="false">
      <c r="C10251" s="163" t="s">
        <v>14756</v>
      </c>
      <c r="D10251" s="163" t="s">
        <v>5649</v>
      </c>
      <c r="E10251" s="183" t="s">
        <v>5649</v>
      </c>
    </row>
    <row r="10252" customFormat="false" ht="16.4" hidden="false" customHeight="false" outlineLevel="0" collapsed="false">
      <c r="C10252" s="163" t="s">
        <v>14757</v>
      </c>
      <c r="D10252" s="163" t="s">
        <v>5649</v>
      </c>
      <c r="E10252" s="183" t="s">
        <v>5649</v>
      </c>
    </row>
    <row r="10253" customFormat="false" ht="16.4" hidden="false" customHeight="false" outlineLevel="0" collapsed="false">
      <c r="C10253" s="163" t="s">
        <v>14758</v>
      </c>
      <c r="D10253" s="163" t="s">
        <v>5649</v>
      </c>
      <c r="E10253" s="183" t="s">
        <v>5649</v>
      </c>
    </row>
    <row r="10254" customFormat="false" ht="16.4" hidden="false" customHeight="false" outlineLevel="0" collapsed="false">
      <c r="C10254" s="163" t="s">
        <v>272</v>
      </c>
      <c r="D10254" s="163" t="s">
        <v>5649</v>
      </c>
      <c r="E10254" s="183" t="n">
        <v>0.5039</v>
      </c>
    </row>
    <row r="10255" customFormat="false" ht="16.4" hidden="false" customHeight="false" outlineLevel="0" collapsed="false">
      <c r="C10255" s="163" t="s">
        <v>14759</v>
      </c>
      <c r="D10255" s="163" t="s">
        <v>5649</v>
      </c>
      <c r="E10255" s="183" t="s">
        <v>5649</v>
      </c>
    </row>
    <row r="10256" customFormat="false" ht="16.4" hidden="false" customHeight="false" outlineLevel="0" collapsed="false">
      <c r="C10256" s="163" t="s">
        <v>14760</v>
      </c>
      <c r="D10256" s="163" t="s">
        <v>5649</v>
      </c>
      <c r="E10256" s="183" t="s">
        <v>5649</v>
      </c>
    </row>
    <row r="10257" customFormat="false" ht="16.4" hidden="false" customHeight="false" outlineLevel="0" collapsed="false">
      <c r="C10257" s="163" t="s">
        <v>14761</v>
      </c>
      <c r="D10257" s="163" t="s">
        <v>5649</v>
      </c>
      <c r="E10257" s="183" t="s">
        <v>5649</v>
      </c>
    </row>
    <row r="10258" customFormat="false" ht="16.4" hidden="false" customHeight="false" outlineLevel="0" collapsed="false">
      <c r="C10258" s="163" t="s">
        <v>14762</v>
      </c>
      <c r="D10258" s="163" t="s">
        <v>5649</v>
      </c>
      <c r="E10258" s="183" t="s">
        <v>5649</v>
      </c>
    </row>
    <row r="10259" customFormat="false" ht="16.4" hidden="false" customHeight="false" outlineLevel="0" collapsed="false">
      <c r="C10259" s="163" t="s">
        <v>14763</v>
      </c>
      <c r="D10259" s="163" t="s">
        <v>5649</v>
      </c>
      <c r="E10259" s="183" t="s">
        <v>5649</v>
      </c>
    </row>
    <row r="10260" customFormat="false" ht="16.4" hidden="false" customHeight="false" outlineLevel="0" collapsed="false">
      <c r="C10260" s="163" t="s">
        <v>14764</v>
      </c>
      <c r="D10260" s="163" t="s">
        <v>5649</v>
      </c>
      <c r="E10260" s="183" t="s">
        <v>5649</v>
      </c>
    </row>
    <row r="10261" customFormat="false" ht="16.4" hidden="false" customHeight="false" outlineLevel="0" collapsed="false">
      <c r="C10261" s="163" t="s">
        <v>14765</v>
      </c>
      <c r="D10261" s="163" t="s">
        <v>5649</v>
      </c>
      <c r="E10261" s="183" t="s">
        <v>5649</v>
      </c>
    </row>
    <row r="10262" customFormat="false" ht="16.4" hidden="false" customHeight="false" outlineLevel="0" collapsed="false">
      <c r="C10262" s="163" t="s">
        <v>14766</v>
      </c>
      <c r="D10262" s="163" t="s">
        <v>5649</v>
      </c>
      <c r="E10262" s="183" t="s">
        <v>5649</v>
      </c>
    </row>
    <row r="10263" customFormat="false" ht="16.4" hidden="false" customHeight="false" outlineLevel="0" collapsed="false">
      <c r="C10263" s="163" t="s">
        <v>14767</v>
      </c>
      <c r="D10263" s="163" t="s">
        <v>5649</v>
      </c>
      <c r="E10263" s="183" t="s">
        <v>5649</v>
      </c>
    </row>
    <row r="10264" customFormat="false" ht="16.4" hidden="false" customHeight="false" outlineLevel="0" collapsed="false">
      <c r="C10264" s="163" t="s">
        <v>14768</v>
      </c>
      <c r="D10264" s="163" t="s">
        <v>5649</v>
      </c>
      <c r="E10264" s="183" t="s">
        <v>5649</v>
      </c>
    </row>
    <row r="10265" customFormat="false" ht="16.4" hidden="false" customHeight="false" outlineLevel="0" collapsed="false">
      <c r="C10265" s="163" t="s">
        <v>14769</v>
      </c>
      <c r="D10265" s="163" t="s">
        <v>5649</v>
      </c>
      <c r="E10265" s="183" t="s">
        <v>5649</v>
      </c>
    </row>
    <row r="10266" customFormat="false" ht="16.4" hidden="false" customHeight="false" outlineLevel="0" collapsed="false">
      <c r="C10266" s="163" t="s">
        <v>14770</v>
      </c>
      <c r="D10266" s="163" t="s">
        <v>5649</v>
      </c>
      <c r="E10266" s="183" t="s">
        <v>5649</v>
      </c>
    </row>
    <row r="10267" customFormat="false" ht="16.4" hidden="false" customHeight="false" outlineLevel="0" collapsed="false">
      <c r="C10267" s="163" t="s">
        <v>14771</v>
      </c>
      <c r="D10267" s="163" t="s">
        <v>5649</v>
      </c>
      <c r="E10267" s="183" t="s">
        <v>5649</v>
      </c>
    </row>
    <row r="10268" customFormat="false" ht="16.4" hidden="false" customHeight="false" outlineLevel="0" collapsed="false">
      <c r="C10268" s="163" t="s">
        <v>14772</v>
      </c>
      <c r="D10268" s="163" t="s">
        <v>5649</v>
      </c>
      <c r="E10268" s="183" t="s">
        <v>5649</v>
      </c>
    </row>
    <row r="10269" customFormat="false" ht="16.4" hidden="false" customHeight="false" outlineLevel="0" collapsed="false">
      <c r="C10269" s="163" t="s">
        <v>14773</v>
      </c>
      <c r="D10269" s="163" t="s">
        <v>1574</v>
      </c>
      <c r="E10269" s="183" t="s">
        <v>5649</v>
      </c>
    </row>
    <row r="10270" customFormat="false" ht="16.4" hidden="false" customHeight="false" outlineLevel="0" collapsed="false">
      <c r="C10270" s="163" t="s">
        <v>14774</v>
      </c>
      <c r="D10270" s="163" t="s">
        <v>1574</v>
      </c>
      <c r="E10270" s="183" t="s">
        <v>5649</v>
      </c>
    </row>
    <row r="10271" customFormat="false" ht="16.4" hidden="false" customHeight="false" outlineLevel="0" collapsed="false">
      <c r="C10271" s="163" t="s">
        <v>14775</v>
      </c>
      <c r="D10271" s="163" t="s">
        <v>1574</v>
      </c>
      <c r="E10271" s="183" t="s">
        <v>5649</v>
      </c>
    </row>
    <row r="10272" customFormat="false" ht="16.4" hidden="false" customHeight="false" outlineLevel="0" collapsed="false">
      <c r="C10272" s="163" t="s">
        <v>14776</v>
      </c>
      <c r="D10272" s="163" t="s">
        <v>1574</v>
      </c>
      <c r="E10272" s="183" t="s">
        <v>5649</v>
      </c>
    </row>
    <row r="10273" customFormat="false" ht="16.4" hidden="false" customHeight="false" outlineLevel="0" collapsed="false">
      <c r="C10273" s="163" t="s">
        <v>14777</v>
      </c>
      <c r="D10273" s="163" t="s">
        <v>1574</v>
      </c>
      <c r="E10273" s="183" t="s">
        <v>5649</v>
      </c>
    </row>
    <row r="10274" customFormat="false" ht="16.4" hidden="false" customHeight="false" outlineLevel="0" collapsed="false">
      <c r="C10274" s="163" t="s">
        <v>14778</v>
      </c>
      <c r="D10274" s="163" t="s">
        <v>1574</v>
      </c>
      <c r="E10274" s="183" t="s">
        <v>5649</v>
      </c>
    </row>
    <row r="10275" customFormat="false" ht="16.4" hidden="false" customHeight="false" outlineLevel="0" collapsed="false">
      <c r="C10275" s="163" t="s">
        <v>14779</v>
      </c>
      <c r="D10275" s="163" t="s">
        <v>1574</v>
      </c>
      <c r="E10275" s="183" t="s">
        <v>5649</v>
      </c>
    </row>
    <row r="10276" customFormat="false" ht="16.4" hidden="false" customHeight="false" outlineLevel="0" collapsed="false">
      <c r="C10276" s="163" t="s">
        <v>14780</v>
      </c>
      <c r="D10276" s="163" t="s">
        <v>1574</v>
      </c>
      <c r="E10276" s="183" t="s">
        <v>5649</v>
      </c>
    </row>
    <row r="10277" customFormat="false" ht="16.4" hidden="false" customHeight="false" outlineLevel="0" collapsed="false">
      <c r="C10277" s="163" t="s">
        <v>14781</v>
      </c>
      <c r="D10277" s="163" t="s">
        <v>1574</v>
      </c>
      <c r="E10277" s="183" t="s">
        <v>5649</v>
      </c>
    </row>
    <row r="10278" customFormat="false" ht="16.4" hidden="false" customHeight="false" outlineLevel="0" collapsed="false">
      <c r="C10278" s="163" t="s">
        <v>14782</v>
      </c>
      <c r="D10278" s="163" t="s">
        <v>1574</v>
      </c>
      <c r="E10278" s="183" t="s">
        <v>5649</v>
      </c>
    </row>
    <row r="10279" customFormat="false" ht="16.4" hidden="false" customHeight="false" outlineLevel="0" collapsed="false">
      <c r="C10279" s="163" t="s">
        <v>14783</v>
      </c>
      <c r="D10279" s="163" t="s">
        <v>1574</v>
      </c>
      <c r="E10279" s="183" t="s">
        <v>5649</v>
      </c>
    </row>
    <row r="10280" customFormat="false" ht="16.4" hidden="false" customHeight="false" outlineLevel="0" collapsed="false">
      <c r="C10280" s="163" t="s">
        <v>14784</v>
      </c>
      <c r="D10280" s="163" t="s">
        <v>1574</v>
      </c>
      <c r="E10280" s="183" t="s">
        <v>5649</v>
      </c>
    </row>
    <row r="10281" customFormat="false" ht="16.4" hidden="false" customHeight="false" outlineLevel="0" collapsed="false">
      <c r="C10281" s="163" t="s">
        <v>14785</v>
      </c>
      <c r="D10281" s="163" t="s">
        <v>1574</v>
      </c>
      <c r="E10281" s="183" t="s">
        <v>5649</v>
      </c>
    </row>
    <row r="10282" customFormat="false" ht="16.4" hidden="false" customHeight="false" outlineLevel="0" collapsed="false">
      <c r="C10282" s="163" t="s">
        <v>14786</v>
      </c>
      <c r="D10282" s="163" t="s">
        <v>1574</v>
      </c>
      <c r="E10282" s="183" t="s">
        <v>5649</v>
      </c>
    </row>
    <row r="10283" customFormat="false" ht="16.4" hidden="false" customHeight="false" outlineLevel="0" collapsed="false">
      <c r="C10283" s="163" t="s">
        <v>14787</v>
      </c>
      <c r="D10283" s="163" t="s">
        <v>1576</v>
      </c>
      <c r="E10283" s="183" t="s">
        <v>5649</v>
      </c>
    </row>
    <row r="10284" customFormat="false" ht="16.4" hidden="false" customHeight="false" outlineLevel="0" collapsed="false">
      <c r="C10284" s="163" t="s">
        <v>14788</v>
      </c>
      <c r="D10284" s="163" t="s">
        <v>1576</v>
      </c>
      <c r="E10284" s="183" t="s">
        <v>5649</v>
      </c>
    </row>
    <row r="10285" customFormat="false" ht="16.4" hidden="false" customHeight="false" outlineLevel="0" collapsed="false">
      <c r="C10285" s="163" t="s">
        <v>14789</v>
      </c>
      <c r="D10285" s="163" t="s">
        <v>1576</v>
      </c>
      <c r="E10285" s="183" t="s">
        <v>5649</v>
      </c>
    </row>
    <row r="10286" customFormat="false" ht="16.4" hidden="false" customHeight="false" outlineLevel="0" collapsed="false">
      <c r="C10286" s="163" t="s">
        <v>14790</v>
      </c>
      <c r="D10286" s="163" t="s">
        <v>5649</v>
      </c>
      <c r="E10286" s="183" t="s">
        <v>5649</v>
      </c>
    </row>
    <row r="10287" customFormat="false" ht="16.4" hidden="false" customHeight="false" outlineLevel="0" collapsed="false">
      <c r="C10287" s="163" t="s">
        <v>14791</v>
      </c>
      <c r="D10287" s="163" t="s">
        <v>5649</v>
      </c>
      <c r="E10287" s="183" t="s">
        <v>5649</v>
      </c>
    </row>
    <row r="10288" customFormat="false" ht="16.4" hidden="false" customHeight="false" outlineLevel="0" collapsed="false">
      <c r="C10288" s="163" t="s">
        <v>14792</v>
      </c>
      <c r="D10288" s="163" t="s">
        <v>5649</v>
      </c>
      <c r="E10288" s="183" t="s">
        <v>5649</v>
      </c>
    </row>
    <row r="10289" customFormat="false" ht="16.4" hidden="false" customHeight="false" outlineLevel="0" collapsed="false">
      <c r="C10289" s="163" t="s">
        <v>14793</v>
      </c>
      <c r="D10289" s="163" t="s">
        <v>5649</v>
      </c>
      <c r="E10289" s="183" t="s">
        <v>5649</v>
      </c>
    </row>
    <row r="10290" customFormat="false" ht="16.4" hidden="false" customHeight="false" outlineLevel="0" collapsed="false">
      <c r="C10290" s="163" t="s">
        <v>14794</v>
      </c>
      <c r="D10290" s="163" t="s">
        <v>5649</v>
      </c>
      <c r="E10290" s="183" t="s">
        <v>5649</v>
      </c>
    </row>
    <row r="10291" customFormat="false" ht="16.4" hidden="false" customHeight="false" outlineLevel="0" collapsed="false">
      <c r="C10291" s="163" t="s">
        <v>14795</v>
      </c>
      <c r="D10291" s="163" t="s">
        <v>5649</v>
      </c>
      <c r="E10291" s="183" t="n">
        <v>0.4033</v>
      </c>
    </row>
    <row r="10292" customFormat="false" ht="16.4" hidden="false" customHeight="false" outlineLevel="0" collapsed="false">
      <c r="C10292" s="163" t="s">
        <v>14796</v>
      </c>
      <c r="D10292" s="163" t="s">
        <v>5649</v>
      </c>
      <c r="E10292" s="183" t="n">
        <v>0.4033</v>
      </c>
    </row>
    <row r="10293" customFormat="false" ht="16.4" hidden="false" customHeight="false" outlineLevel="0" collapsed="false">
      <c r="C10293" s="163" t="s">
        <v>14797</v>
      </c>
      <c r="D10293" s="163" t="s">
        <v>5649</v>
      </c>
      <c r="E10293" s="183" t="n">
        <v>0.4033</v>
      </c>
    </row>
    <row r="10294" customFormat="false" ht="16.4" hidden="false" customHeight="false" outlineLevel="0" collapsed="false">
      <c r="C10294" s="163" t="s">
        <v>14798</v>
      </c>
      <c r="D10294" s="163" t="s">
        <v>5649</v>
      </c>
      <c r="E10294" s="183" t="n">
        <v>0.4033</v>
      </c>
    </row>
    <row r="10295" customFormat="false" ht="16.4" hidden="false" customHeight="false" outlineLevel="0" collapsed="false">
      <c r="C10295" s="163" t="s">
        <v>14799</v>
      </c>
      <c r="D10295" s="163" t="s">
        <v>5649</v>
      </c>
      <c r="E10295" s="183" t="n">
        <v>0.4033</v>
      </c>
    </row>
    <row r="10296" customFormat="false" ht="16.4" hidden="false" customHeight="false" outlineLevel="0" collapsed="false">
      <c r="C10296" s="163" t="s">
        <v>14800</v>
      </c>
      <c r="D10296" s="163" t="s">
        <v>5649</v>
      </c>
      <c r="E10296" s="183" t="n">
        <v>0.4033</v>
      </c>
    </row>
    <row r="10297" customFormat="false" ht="16.4" hidden="false" customHeight="false" outlineLevel="0" collapsed="false">
      <c r="C10297" s="163" t="s">
        <v>14801</v>
      </c>
      <c r="D10297" s="163" t="s">
        <v>5649</v>
      </c>
      <c r="E10297" s="183" t="n">
        <v>0.4033</v>
      </c>
    </row>
    <row r="10298" customFormat="false" ht="16.4" hidden="false" customHeight="false" outlineLevel="0" collapsed="false">
      <c r="C10298" s="163" t="s">
        <v>14802</v>
      </c>
      <c r="D10298" s="163" t="s">
        <v>5649</v>
      </c>
      <c r="E10298" s="183" t="n">
        <v>0.4033</v>
      </c>
    </row>
    <row r="10299" customFormat="false" ht="16.4" hidden="false" customHeight="false" outlineLevel="0" collapsed="false">
      <c r="C10299" s="163" t="s">
        <v>14803</v>
      </c>
      <c r="D10299" s="163" t="s">
        <v>5649</v>
      </c>
      <c r="E10299" s="183" t="n">
        <v>0.4033</v>
      </c>
    </row>
    <row r="10300" customFormat="false" ht="16.4" hidden="false" customHeight="false" outlineLevel="0" collapsed="false">
      <c r="C10300" s="163" t="s">
        <v>14804</v>
      </c>
      <c r="D10300" s="163" t="s">
        <v>5649</v>
      </c>
      <c r="E10300" s="183" t="n">
        <v>0.4033</v>
      </c>
    </row>
    <row r="10301" customFormat="false" ht="16.4" hidden="false" customHeight="false" outlineLevel="0" collapsed="false">
      <c r="C10301" s="163" t="s">
        <v>14805</v>
      </c>
      <c r="D10301" s="163" t="s">
        <v>5649</v>
      </c>
      <c r="E10301" s="183" t="n">
        <v>0.4033</v>
      </c>
    </row>
    <row r="10302" customFormat="false" ht="16.4" hidden="false" customHeight="false" outlineLevel="0" collapsed="false">
      <c r="C10302" s="163" t="s">
        <v>14806</v>
      </c>
      <c r="D10302" s="163" t="s">
        <v>5649</v>
      </c>
      <c r="E10302" s="183" t="n">
        <v>0.4033</v>
      </c>
    </row>
    <row r="10303" customFormat="false" ht="16.4" hidden="false" customHeight="false" outlineLevel="0" collapsed="false">
      <c r="C10303" s="163" t="s">
        <v>14807</v>
      </c>
      <c r="D10303" s="163" t="s">
        <v>5649</v>
      </c>
      <c r="E10303" s="183" t="n">
        <v>0.4033</v>
      </c>
    </row>
    <row r="10304" customFormat="false" ht="16.4" hidden="false" customHeight="false" outlineLevel="0" collapsed="false">
      <c r="C10304" s="163" t="s">
        <v>14808</v>
      </c>
      <c r="D10304" s="163" t="s">
        <v>5649</v>
      </c>
      <c r="E10304" s="183" t="n">
        <v>0.4033</v>
      </c>
    </row>
    <row r="10305" customFormat="false" ht="16.4" hidden="false" customHeight="false" outlineLevel="0" collapsed="false">
      <c r="C10305" s="163" t="s">
        <v>14809</v>
      </c>
      <c r="D10305" s="163" t="s">
        <v>5649</v>
      </c>
      <c r="E10305" s="183" t="n">
        <v>0.4033</v>
      </c>
    </row>
    <row r="10306" customFormat="false" ht="16.4" hidden="false" customHeight="false" outlineLevel="0" collapsed="false">
      <c r="C10306" s="163" t="s">
        <v>14810</v>
      </c>
      <c r="D10306" s="163" t="s">
        <v>5649</v>
      </c>
      <c r="E10306" s="183" t="n">
        <v>0.4033</v>
      </c>
    </row>
    <row r="10307" customFormat="false" ht="16.4" hidden="false" customHeight="false" outlineLevel="0" collapsed="false">
      <c r="C10307" s="163" t="s">
        <v>14811</v>
      </c>
      <c r="D10307" s="163" t="s">
        <v>5649</v>
      </c>
      <c r="E10307" s="183" t="n">
        <v>0.4033</v>
      </c>
    </row>
    <row r="10308" customFormat="false" ht="16.4" hidden="false" customHeight="false" outlineLevel="0" collapsed="false">
      <c r="C10308" s="163" t="s">
        <v>14812</v>
      </c>
      <c r="D10308" s="163" t="s">
        <v>5649</v>
      </c>
      <c r="E10308" s="183" t="s">
        <v>5649</v>
      </c>
    </row>
    <row r="10309" customFormat="false" ht="16.4" hidden="false" customHeight="false" outlineLevel="0" collapsed="false">
      <c r="C10309" s="163" t="s">
        <v>14813</v>
      </c>
      <c r="D10309" s="163" t="s">
        <v>5649</v>
      </c>
      <c r="E10309" s="183" t="s">
        <v>5649</v>
      </c>
    </row>
    <row r="10310" customFormat="false" ht="16.4" hidden="false" customHeight="false" outlineLevel="0" collapsed="false">
      <c r="C10310" s="163" t="s">
        <v>14814</v>
      </c>
      <c r="D10310" s="163" t="s">
        <v>1486</v>
      </c>
      <c r="E10310" s="183" t="s">
        <v>5649</v>
      </c>
    </row>
    <row r="10311" customFormat="false" ht="16.4" hidden="false" customHeight="false" outlineLevel="0" collapsed="false">
      <c r="C10311" s="163" t="s">
        <v>14815</v>
      </c>
      <c r="D10311" s="163" t="s">
        <v>5649</v>
      </c>
      <c r="E10311" s="183" t="s">
        <v>5649</v>
      </c>
    </row>
    <row r="10312" customFormat="false" ht="16.4" hidden="false" customHeight="false" outlineLevel="0" collapsed="false">
      <c r="C10312" s="163" t="s">
        <v>14816</v>
      </c>
      <c r="D10312" s="163" t="s">
        <v>5649</v>
      </c>
      <c r="E10312" s="183" t="s">
        <v>5649</v>
      </c>
    </row>
    <row r="10313" customFormat="false" ht="16.4" hidden="false" customHeight="false" outlineLevel="0" collapsed="false">
      <c r="C10313" s="163" t="s">
        <v>14817</v>
      </c>
      <c r="D10313" s="163" t="s">
        <v>5649</v>
      </c>
      <c r="E10313" s="183" t="s">
        <v>5649</v>
      </c>
    </row>
    <row r="10314" customFormat="false" ht="16.4" hidden="false" customHeight="false" outlineLevel="0" collapsed="false">
      <c r="C10314" s="163" t="s">
        <v>14818</v>
      </c>
      <c r="D10314" s="163" t="s">
        <v>5649</v>
      </c>
      <c r="E10314" s="183" t="s">
        <v>5649</v>
      </c>
    </row>
    <row r="10315" customFormat="false" ht="16.4" hidden="false" customHeight="false" outlineLevel="0" collapsed="false">
      <c r="C10315" s="163" t="s">
        <v>14819</v>
      </c>
      <c r="D10315" s="163" t="s">
        <v>5649</v>
      </c>
      <c r="E10315" s="183" t="s">
        <v>5649</v>
      </c>
    </row>
    <row r="10316" customFormat="false" ht="16.4" hidden="false" customHeight="false" outlineLevel="0" collapsed="false">
      <c r="C10316" s="163" t="s">
        <v>14820</v>
      </c>
      <c r="D10316" s="163" t="s">
        <v>5649</v>
      </c>
      <c r="E10316" s="183" t="s">
        <v>5649</v>
      </c>
    </row>
    <row r="10317" customFormat="false" ht="16.4" hidden="false" customHeight="false" outlineLevel="0" collapsed="false">
      <c r="C10317" s="163" t="s">
        <v>14821</v>
      </c>
      <c r="D10317" s="163" t="s">
        <v>5649</v>
      </c>
      <c r="E10317" s="183" t="s">
        <v>5649</v>
      </c>
    </row>
    <row r="10318" customFormat="false" ht="16.4" hidden="false" customHeight="false" outlineLevel="0" collapsed="false">
      <c r="C10318" s="163" t="s">
        <v>14822</v>
      </c>
      <c r="D10318" s="163" t="s">
        <v>5649</v>
      </c>
      <c r="E10318" s="183" t="s">
        <v>5649</v>
      </c>
    </row>
    <row r="10319" customFormat="false" ht="16.4" hidden="false" customHeight="false" outlineLevel="0" collapsed="false">
      <c r="C10319" s="163" t="s">
        <v>14823</v>
      </c>
      <c r="D10319" s="163" t="s">
        <v>5649</v>
      </c>
      <c r="E10319" s="183" t="s">
        <v>5649</v>
      </c>
    </row>
    <row r="10320" customFormat="false" ht="16.4" hidden="false" customHeight="false" outlineLevel="0" collapsed="false">
      <c r="C10320" s="163" t="s">
        <v>14824</v>
      </c>
      <c r="D10320" s="163" t="s">
        <v>5649</v>
      </c>
      <c r="E10320" s="183" t="s">
        <v>5649</v>
      </c>
    </row>
    <row r="10321" customFormat="false" ht="16.4" hidden="false" customHeight="false" outlineLevel="0" collapsed="false">
      <c r="C10321" s="163" t="s">
        <v>14825</v>
      </c>
      <c r="D10321" s="163" t="s">
        <v>5649</v>
      </c>
      <c r="E10321" s="183" t="s">
        <v>5649</v>
      </c>
    </row>
    <row r="10322" customFormat="false" ht="16.4" hidden="false" customHeight="false" outlineLevel="0" collapsed="false">
      <c r="C10322" s="163" t="s">
        <v>14826</v>
      </c>
      <c r="D10322" s="163" t="s">
        <v>5649</v>
      </c>
      <c r="E10322" s="183" t="s">
        <v>5649</v>
      </c>
    </row>
    <row r="10323" customFormat="false" ht="16.4" hidden="false" customHeight="false" outlineLevel="0" collapsed="false">
      <c r="C10323" s="164" t="s">
        <v>14827</v>
      </c>
      <c r="D10323" s="163" t="s">
        <v>5649</v>
      </c>
      <c r="E10323" s="183" t="s">
        <v>5649</v>
      </c>
    </row>
    <row r="10324" customFormat="false" ht="16.4" hidden="false" customHeight="false" outlineLevel="0" collapsed="false">
      <c r="C10324" s="164" t="s">
        <v>14828</v>
      </c>
      <c r="D10324" s="163" t="s">
        <v>5649</v>
      </c>
      <c r="E10324" s="183" t="s">
        <v>5649</v>
      </c>
    </row>
    <row r="10325" customFormat="false" ht="16.4" hidden="false" customHeight="false" outlineLevel="0" collapsed="false">
      <c r="C10325" s="164" t="s">
        <v>14829</v>
      </c>
      <c r="D10325" s="163" t="s">
        <v>5649</v>
      </c>
      <c r="E10325" s="183" t="s">
        <v>5649</v>
      </c>
    </row>
    <row r="10326" customFormat="false" ht="16.4" hidden="false" customHeight="false" outlineLevel="0" collapsed="false">
      <c r="C10326" s="164" t="s">
        <v>14830</v>
      </c>
      <c r="D10326" s="163" t="s">
        <v>5649</v>
      </c>
      <c r="E10326" s="183" t="s">
        <v>5649</v>
      </c>
    </row>
    <row r="10327" customFormat="false" ht="16.4" hidden="false" customHeight="false" outlineLevel="0" collapsed="false">
      <c r="C10327" s="164" t="s">
        <v>14831</v>
      </c>
      <c r="D10327" s="163" t="s">
        <v>5649</v>
      </c>
      <c r="E10327" s="183" t="s">
        <v>5649</v>
      </c>
    </row>
    <row r="10328" customFormat="false" ht="16.4" hidden="false" customHeight="false" outlineLevel="0" collapsed="false">
      <c r="C10328" s="164" t="s">
        <v>14832</v>
      </c>
      <c r="D10328" s="163" t="s">
        <v>5649</v>
      </c>
      <c r="E10328" s="183" t="s">
        <v>5649</v>
      </c>
    </row>
    <row r="10329" customFormat="false" ht="16.4" hidden="false" customHeight="false" outlineLevel="0" collapsed="false">
      <c r="C10329" s="164" t="s">
        <v>14833</v>
      </c>
      <c r="D10329" s="163" t="s">
        <v>5649</v>
      </c>
      <c r="E10329" s="183" t="s">
        <v>5649</v>
      </c>
    </row>
    <row r="10330" customFormat="false" ht="16.4" hidden="false" customHeight="false" outlineLevel="0" collapsed="false">
      <c r="C10330" s="164" t="s">
        <v>14834</v>
      </c>
      <c r="D10330" s="163" t="s">
        <v>5649</v>
      </c>
      <c r="E10330" s="183" t="s">
        <v>5649</v>
      </c>
    </row>
    <row r="10331" customFormat="false" ht="16.4" hidden="false" customHeight="false" outlineLevel="0" collapsed="false">
      <c r="C10331" s="164" t="s">
        <v>14835</v>
      </c>
      <c r="D10331" s="163" t="s">
        <v>5649</v>
      </c>
      <c r="E10331" s="183" t="s">
        <v>5649</v>
      </c>
    </row>
    <row r="10332" customFormat="false" ht="16.4" hidden="false" customHeight="false" outlineLevel="0" collapsed="false">
      <c r="C10332" s="164" t="s">
        <v>1485</v>
      </c>
      <c r="D10332" s="163" t="s">
        <v>5649</v>
      </c>
      <c r="E10332" s="183" t="n">
        <v>0.4033</v>
      </c>
    </row>
    <row r="10333" customFormat="false" ht="16.4" hidden="false" customHeight="false" outlineLevel="0" collapsed="false">
      <c r="C10333" s="164" t="s">
        <v>14836</v>
      </c>
      <c r="D10333" s="163" t="s">
        <v>5649</v>
      </c>
      <c r="E10333" s="183" t="s">
        <v>5649</v>
      </c>
    </row>
    <row r="10334" customFormat="false" ht="16.4" hidden="false" customHeight="false" outlineLevel="0" collapsed="false">
      <c r="C10334" s="164" t="s">
        <v>14837</v>
      </c>
      <c r="D10334" s="163" t="s">
        <v>5649</v>
      </c>
      <c r="E10334" s="183" t="s">
        <v>5649</v>
      </c>
    </row>
    <row r="10335" customFormat="false" ht="16.4" hidden="false" customHeight="false" outlineLevel="0" collapsed="false">
      <c r="C10335" s="164" t="s">
        <v>14838</v>
      </c>
      <c r="D10335" s="163" t="s">
        <v>5649</v>
      </c>
      <c r="E10335" s="183" t="s">
        <v>5649</v>
      </c>
    </row>
    <row r="10336" customFormat="false" ht="16.4" hidden="false" customHeight="false" outlineLevel="0" collapsed="false">
      <c r="C10336" s="164" t="s">
        <v>14839</v>
      </c>
      <c r="D10336" s="163" t="s">
        <v>5649</v>
      </c>
      <c r="E10336" s="183" t="s">
        <v>5649</v>
      </c>
    </row>
    <row r="10337" customFormat="false" ht="16.4" hidden="false" customHeight="false" outlineLevel="0" collapsed="false">
      <c r="C10337" s="164" t="s">
        <v>14840</v>
      </c>
      <c r="D10337" s="163" t="s">
        <v>5649</v>
      </c>
      <c r="E10337" s="183" t="s">
        <v>5649</v>
      </c>
    </row>
    <row r="10338" customFormat="false" ht="16.4" hidden="false" customHeight="false" outlineLevel="0" collapsed="false">
      <c r="C10338" s="164" t="s">
        <v>14841</v>
      </c>
      <c r="D10338" s="163" t="s">
        <v>5649</v>
      </c>
      <c r="E10338" s="183" t="s">
        <v>5649</v>
      </c>
    </row>
    <row r="10339" customFormat="false" ht="16.4" hidden="false" customHeight="false" outlineLevel="0" collapsed="false">
      <c r="C10339" s="164" t="s">
        <v>14842</v>
      </c>
      <c r="D10339" s="163" t="s">
        <v>5649</v>
      </c>
      <c r="E10339" s="183" t="s">
        <v>5649</v>
      </c>
    </row>
    <row r="10340" customFormat="false" ht="16.4" hidden="false" customHeight="false" outlineLevel="0" collapsed="false">
      <c r="C10340" s="164" t="s">
        <v>14843</v>
      </c>
      <c r="D10340" s="163" t="s">
        <v>5649</v>
      </c>
      <c r="E10340" s="183" t="s">
        <v>5649</v>
      </c>
    </row>
    <row r="10341" customFormat="false" ht="16.4" hidden="false" customHeight="false" outlineLevel="0" collapsed="false">
      <c r="C10341" s="164" t="s">
        <v>14844</v>
      </c>
      <c r="D10341" s="163" t="s">
        <v>5649</v>
      </c>
      <c r="E10341" s="183" t="s">
        <v>5649</v>
      </c>
    </row>
    <row r="10342" customFormat="false" ht="16.4" hidden="false" customHeight="false" outlineLevel="0" collapsed="false">
      <c r="C10342" s="164" t="s">
        <v>14845</v>
      </c>
      <c r="D10342" s="163" t="s">
        <v>5649</v>
      </c>
      <c r="E10342" s="183" t="s">
        <v>5649</v>
      </c>
    </row>
    <row r="10343" customFormat="false" ht="16.4" hidden="false" customHeight="false" outlineLevel="0" collapsed="false">
      <c r="C10343" s="164" t="s">
        <v>14846</v>
      </c>
      <c r="D10343" s="163" t="s">
        <v>5649</v>
      </c>
      <c r="E10343" s="183" t="s">
        <v>5649</v>
      </c>
    </row>
    <row r="10344" customFormat="false" ht="16.4" hidden="false" customHeight="false" outlineLevel="0" collapsed="false">
      <c r="C10344" s="164" t="s">
        <v>14847</v>
      </c>
      <c r="D10344" s="163" t="s">
        <v>5649</v>
      </c>
      <c r="E10344" s="183" t="s">
        <v>5649</v>
      </c>
    </row>
    <row r="10345" customFormat="false" ht="16.4" hidden="false" customHeight="false" outlineLevel="0" collapsed="false">
      <c r="C10345" s="164" t="s">
        <v>14848</v>
      </c>
      <c r="D10345" s="163" t="s">
        <v>5649</v>
      </c>
      <c r="E10345" s="183" t="s">
        <v>5649</v>
      </c>
    </row>
    <row r="10346" customFormat="false" ht="16.4" hidden="false" customHeight="false" outlineLevel="0" collapsed="false">
      <c r="C10346" s="164" t="s">
        <v>14849</v>
      </c>
      <c r="D10346" s="163" t="s">
        <v>5649</v>
      </c>
      <c r="E10346" s="183" t="s">
        <v>5649</v>
      </c>
    </row>
    <row r="10347" customFormat="false" ht="16.4" hidden="false" customHeight="false" outlineLevel="0" collapsed="false">
      <c r="C10347" s="164" t="s">
        <v>14850</v>
      </c>
      <c r="D10347" s="163" t="s">
        <v>5649</v>
      </c>
      <c r="E10347" s="183" t="s">
        <v>5649</v>
      </c>
    </row>
    <row r="10348" customFormat="false" ht="16.4" hidden="false" customHeight="false" outlineLevel="0" collapsed="false">
      <c r="C10348" s="164" t="s">
        <v>14851</v>
      </c>
      <c r="D10348" s="163" t="s">
        <v>5649</v>
      </c>
      <c r="E10348" s="183" t="s">
        <v>5649</v>
      </c>
    </row>
    <row r="10349" customFormat="false" ht="16.4" hidden="false" customHeight="false" outlineLevel="0" collapsed="false">
      <c r="C10349" s="164" t="s">
        <v>14852</v>
      </c>
      <c r="D10349" s="163" t="s">
        <v>5649</v>
      </c>
      <c r="E10349" s="183" t="s">
        <v>5649</v>
      </c>
    </row>
    <row r="10350" customFormat="false" ht="16.4" hidden="false" customHeight="false" outlineLevel="0" collapsed="false">
      <c r="C10350" s="164" t="s">
        <v>14853</v>
      </c>
      <c r="D10350" s="163" t="s">
        <v>5649</v>
      </c>
      <c r="E10350" s="183" t="s">
        <v>5649</v>
      </c>
    </row>
    <row r="10351" customFormat="false" ht="16.4" hidden="false" customHeight="false" outlineLevel="0" collapsed="false">
      <c r="C10351" s="164" t="s">
        <v>14854</v>
      </c>
      <c r="D10351" s="163" t="s">
        <v>5649</v>
      </c>
      <c r="E10351" s="183" t="s">
        <v>5649</v>
      </c>
    </row>
    <row r="10352" customFormat="false" ht="16.4" hidden="false" customHeight="false" outlineLevel="0" collapsed="false">
      <c r="C10352" s="164" t="s">
        <v>14855</v>
      </c>
      <c r="D10352" s="163" t="s">
        <v>5649</v>
      </c>
      <c r="E10352" s="183" t="s">
        <v>5649</v>
      </c>
    </row>
    <row r="10353" customFormat="false" ht="16.4" hidden="false" customHeight="false" outlineLevel="0" collapsed="false">
      <c r="C10353" s="164" t="s">
        <v>14856</v>
      </c>
      <c r="D10353" s="163" t="s">
        <v>5649</v>
      </c>
      <c r="E10353" s="183" t="s">
        <v>5649</v>
      </c>
    </row>
    <row r="10354" customFormat="false" ht="16.4" hidden="false" customHeight="false" outlineLevel="0" collapsed="false">
      <c r="C10354" s="164" t="s">
        <v>14857</v>
      </c>
      <c r="D10354" s="163" t="s">
        <v>5649</v>
      </c>
      <c r="E10354" s="183" t="s">
        <v>5649</v>
      </c>
    </row>
    <row r="10355" customFormat="false" ht="16.4" hidden="false" customHeight="false" outlineLevel="0" collapsed="false">
      <c r="C10355" s="164" t="s">
        <v>14858</v>
      </c>
      <c r="D10355" s="163" t="s">
        <v>1311</v>
      </c>
      <c r="E10355" s="183" t="s">
        <v>5649</v>
      </c>
    </row>
    <row r="10356" customFormat="false" ht="16.4" hidden="false" customHeight="false" outlineLevel="0" collapsed="false">
      <c r="C10356" s="164" t="s">
        <v>14859</v>
      </c>
      <c r="D10356" s="163" t="s">
        <v>1309</v>
      </c>
      <c r="E10356" s="183" t="s">
        <v>5649</v>
      </c>
    </row>
    <row r="10357" customFormat="false" ht="16.4" hidden="false" customHeight="false" outlineLevel="0" collapsed="false">
      <c r="C10357" s="164" t="s">
        <v>14860</v>
      </c>
      <c r="D10357" s="163" t="s">
        <v>1313</v>
      </c>
      <c r="E10357" s="183" t="s">
        <v>5649</v>
      </c>
    </row>
    <row r="10358" customFormat="false" ht="16.4" hidden="false" customHeight="false" outlineLevel="0" collapsed="false">
      <c r="C10358" s="164" t="s">
        <v>14861</v>
      </c>
      <c r="D10358" s="163" t="s">
        <v>5649</v>
      </c>
      <c r="E10358" s="183" t="s">
        <v>5649</v>
      </c>
    </row>
    <row r="10359" customFormat="false" ht="16.4" hidden="false" customHeight="false" outlineLevel="0" collapsed="false">
      <c r="C10359" s="164" t="s">
        <v>14862</v>
      </c>
      <c r="D10359" s="163" t="s">
        <v>5649</v>
      </c>
      <c r="E10359" s="183" t="s">
        <v>5649</v>
      </c>
    </row>
    <row r="10360" customFormat="false" ht="16.4" hidden="false" customHeight="false" outlineLevel="0" collapsed="false">
      <c r="C10360" s="164" t="s">
        <v>14863</v>
      </c>
      <c r="D10360" s="163" t="s">
        <v>5649</v>
      </c>
      <c r="E10360" s="183" t="s">
        <v>5649</v>
      </c>
    </row>
    <row r="10361" customFormat="false" ht="16.4" hidden="false" customHeight="false" outlineLevel="0" collapsed="false">
      <c r="C10361" s="164" t="s">
        <v>14864</v>
      </c>
      <c r="D10361" s="163" t="s">
        <v>5649</v>
      </c>
      <c r="E10361" s="183" t="s">
        <v>5649</v>
      </c>
    </row>
    <row r="10362" customFormat="false" ht="16.4" hidden="false" customHeight="false" outlineLevel="0" collapsed="false">
      <c r="C10362" s="164" t="s">
        <v>14865</v>
      </c>
      <c r="D10362" s="163" t="s">
        <v>5649</v>
      </c>
      <c r="E10362" s="183" t="s">
        <v>5649</v>
      </c>
    </row>
    <row r="10363" customFormat="false" ht="16.4" hidden="false" customHeight="false" outlineLevel="0" collapsed="false">
      <c r="C10363" s="164" t="s">
        <v>14866</v>
      </c>
      <c r="D10363" s="163" t="s">
        <v>1315</v>
      </c>
      <c r="E10363" s="183" t="s">
        <v>5649</v>
      </c>
    </row>
    <row r="10364" customFormat="false" ht="16.4" hidden="false" customHeight="false" outlineLevel="0" collapsed="false">
      <c r="C10364" s="164" t="s">
        <v>14867</v>
      </c>
      <c r="D10364" s="163" t="s">
        <v>5649</v>
      </c>
      <c r="E10364" s="183" t="s">
        <v>5649</v>
      </c>
    </row>
    <row r="10365" customFormat="false" ht="16.4" hidden="false" customHeight="false" outlineLevel="0" collapsed="false">
      <c r="C10365" s="164" t="s">
        <v>14868</v>
      </c>
      <c r="D10365" s="163" t="s">
        <v>5649</v>
      </c>
      <c r="E10365" s="183" t="s">
        <v>5649</v>
      </c>
    </row>
    <row r="10366" customFormat="false" ht="16.4" hidden="false" customHeight="false" outlineLevel="0" collapsed="false">
      <c r="C10366" s="164" t="s">
        <v>14869</v>
      </c>
      <c r="D10366" s="163" t="s">
        <v>5649</v>
      </c>
      <c r="E10366" s="183" t="s">
        <v>5649</v>
      </c>
    </row>
    <row r="10367" customFormat="false" ht="16.4" hidden="false" customHeight="false" outlineLevel="0" collapsed="false">
      <c r="C10367" s="164" t="s">
        <v>14870</v>
      </c>
      <c r="D10367" s="163" t="s">
        <v>5649</v>
      </c>
      <c r="E10367" s="183" t="s">
        <v>5649</v>
      </c>
    </row>
    <row r="10368" customFormat="false" ht="16.4" hidden="false" customHeight="false" outlineLevel="0" collapsed="false">
      <c r="C10368" s="164" t="s">
        <v>14871</v>
      </c>
      <c r="D10368" s="163" t="s">
        <v>5649</v>
      </c>
      <c r="E10368" s="183" t="s">
        <v>5649</v>
      </c>
    </row>
    <row r="10369" customFormat="false" ht="16.4" hidden="false" customHeight="false" outlineLevel="0" collapsed="false">
      <c r="C10369" s="164" t="s">
        <v>14872</v>
      </c>
      <c r="D10369" s="163" t="s">
        <v>5649</v>
      </c>
      <c r="E10369" s="183" t="s">
        <v>5649</v>
      </c>
    </row>
    <row r="10370" customFormat="false" ht="16.4" hidden="false" customHeight="false" outlineLevel="0" collapsed="false">
      <c r="C10370" s="164" t="s">
        <v>14873</v>
      </c>
      <c r="D10370" s="163" t="s">
        <v>5649</v>
      </c>
      <c r="E10370" s="183" t="s">
        <v>5649</v>
      </c>
    </row>
    <row r="10371" customFormat="false" ht="16.4" hidden="false" customHeight="false" outlineLevel="0" collapsed="false">
      <c r="C10371" s="164" t="s">
        <v>14874</v>
      </c>
      <c r="D10371" s="163" t="s">
        <v>5649</v>
      </c>
      <c r="E10371" s="183" t="s">
        <v>5649</v>
      </c>
    </row>
    <row r="10372" customFormat="false" ht="16.4" hidden="false" customHeight="false" outlineLevel="0" collapsed="false">
      <c r="C10372" s="164" t="s">
        <v>14875</v>
      </c>
      <c r="D10372" s="163" t="s">
        <v>1188</v>
      </c>
      <c r="E10372" s="183" t="s">
        <v>5649</v>
      </c>
    </row>
    <row r="10373" customFormat="false" ht="16.4" hidden="false" customHeight="false" outlineLevel="0" collapsed="false">
      <c r="C10373" s="164" t="s">
        <v>14876</v>
      </c>
      <c r="D10373" s="163" t="s">
        <v>1190</v>
      </c>
      <c r="E10373" s="183" t="s">
        <v>5649</v>
      </c>
    </row>
    <row r="10374" customFormat="false" ht="16.4" hidden="false" customHeight="false" outlineLevel="0" collapsed="false">
      <c r="C10374" s="164" t="s">
        <v>14877</v>
      </c>
      <c r="D10374" s="163" t="s">
        <v>1192</v>
      </c>
      <c r="E10374" s="183" t="s">
        <v>5649</v>
      </c>
    </row>
    <row r="10375" customFormat="false" ht="16.4" hidden="false" customHeight="false" outlineLevel="0" collapsed="false">
      <c r="C10375" s="164" t="s">
        <v>14878</v>
      </c>
      <c r="D10375" s="163" t="s">
        <v>1194</v>
      </c>
      <c r="E10375" s="183" t="s">
        <v>5649</v>
      </c>
    </row>
    <row r="10376" customFormat="false" ht="16.4" hidden="false" customHeight="false" outlineLevel="0" collapsed="false">
      <c r="C10376" s="164" t="s">
        <v>14879</v>
      </c>
      <c r="D10376" s="163" t="s">
        <v>1194</v>
      </c>
      <c r="E10376" s="183" t="s">
        <v>5649</v>
      </c>
    </row>
    <row r="10377" customFormat="false" ht="16.4" hidden="false" customHeight="false" outlineLevel="0" collapsed="false">
      <c r="C10377" s="164" t="s">
        <v>1310</v>
      </c>
      <c r="D10377" s="163" t="s">
        <v>1194</v>
      </c>
      <c r="E10377" s="183" t="n">
        <v>0.5964</v>
      </c>
    </row>
    <row r="10378" customFormat="false" ht="16.4" hidden="false" customHeight="false" outlineLevel="0" collapsed="false">
      <c r="C10378" s="164" t="s">
        <v>14880</v>
      </c>
      <c r="D10378" s="163" t="s">
        <v>1194</v>
      </c>
      <c r="E10378" s="183" t="n">
        <v>0.5964</v>
      </c>
    </row>
    <row r="10379" customFormat="false" ht="16.4" hidden="false" customHeight="false" outlineLevel="0" collapsed="false">
      <c r="C10379" s="164" t="s">
        <v>1312</v>
      </c>
      <c r="D10379" s="163" t="s">
        <v>1194</v>
      </c>
      <c r="E10379" s="183" t="n">
        <v>0.5964</v>
      </c>
    </row>
    <row r="10380" customFormat="false" ht="16.4" hidden="false" customHeight="false" outlineLevel="0" collapsed="false">
      <c r="C10380" s="164" t="s">
        <v>14881</v>
      </c>
      <c r="D10380" s="163" t="s">
        <v>1194</v>
      </c>
      <c r="E10380" s="183" t="s">
        <v>5649</v>
      </c>
    </row>
    <row r="10381" customFormat="false" ht="16.4" hidden="false" customHeight="false" outlineLevel="0" collapsed="false">
      <c r="C10381" s="164" t="s">
        <v>14882</v>
      </c>
      <c r="D10381" s="163" t="s">
        <v>1194</v>
      </c>
      <c r="E10381" s="183" t="s">
        <v>5649</v>
      </c>
    </row>
    <row r="10382" customFormat="false" ht="16.4" hidden="false" customHeight="false" outlineLevel="0" collapsed="false">
      <c r="C10382" s="164" t="s">
        <v>14883</v>
      </c>
      <c r="D10382" s="163" t="s">
        <v>5649</v>
      </c>
      <c r="E10382" s="183" t="s">
        <v>5649</v>
      </c>
    </row>
    <row r="10383" customFormat="false" ht="16.4" hidden="false" customHeight="false" outlineLevel="0" collapsed="false">
      <c r="C10383" s="164" t="s">
        <v>14884</v>
      </c>
      <c r="D10383" s="163" t="s">
        <v>5649</v>
      </c>
      <c r="E10383" s="183" t="s">
        <v>5649</v>
      </c>
    </row>
    <row r="10384" customFormat="false" ht="16.4" hidden="false" customHeight="false" outlineLevel="0" collapsed="false">
      <c r="C10384" s="164" t="s">
        <v>14885</v>
      </c>
      <c r="D10384" s="163" t="s">
        <v>5649</v>
      </c>
      <c r="E10384" s="183" t="s">
        <v>5649</v>
      </c>
    </row>
    <row r="10385" customFormat="false" ht="16.4" hidden="false" customHeight="false" outlineLevel="0" collapsed="false">
      <c r="C10385" s="164" t="s">
        <v>1314</v>
      </c>
      <c r="D10385" s="163" t="s">
        <v>5649</v>
      </c>
      <c r="E10385" s="183" t="n">
        <v>0.5964</v>
      </c>
    </row>
    <row r="10386" customFormat="false" ht="16.4" hidden="false" customHeight="false" outlineLevel="0" collapsed="false">
      <c r="C10386" s="164" t="s">
        <v>14886</v>
      </c>
      <c r="D10386" s="163" t="s">
        <v>5649</v>
      </c>
      <c r="E10386" s="183" t="s">
        <v>5649</v>
      </c>
    </row>
    <row r="10387" customFormat="false" ht="16.4" hidden="false" customHeight="false" outlineLevel="0" collapsed="false">
      <c r="C10387" s="164" t="s">
        <v>14887</v>
      </c>
      <c r="D10387" s="163" t="s">
        <v>5649</v>
      </c>
      <c r="E10387" s="183" t="s">
        <v>5649</v>
      </c>
    </row>
    <row r="10388" customFormat="false" ht="16.4" hidden="false" customHeight="false" outlineLevel="0" collapsed="false">
      <c r="C10388" s="164" t="s">
        <v>14888</v>
      </c>
      <c r="D10388" s="163" t="s">
        <v>5649</v>
      </c>
      <c r="E10388" s="183" t="s">
        <v>5649</v>
      </c>
    </row>
    <row r="10389" customFormat="false" ht="16.4" hidden="false" customHeight="false" outlineLevel="0" collapsed="false">
      <c r="C10389" s="164" t="s">
        <v>14889</v>
      </c>
      <c r="D10389" s="163" t="s">
        <v>5649</v>
      </c>
      <c r="E10389" s="183" t="s">
        <v>5649</v>
      </c>
    </row>
    <row r="10390" customFormat="false" ht="16.4" hidden="false" customHeight="false" outlineLevel="0" collapsed="false">
      <c r="C10390" s="164" t="s">
        <v>14890</v>
      </c>
      <c r="D10390" s="163" t="s">
        <v>5649</v>
      </c>
      <c r="E10390" s="183" t="s">
        <v>5649</v>
      </c>
    </row>
    <row r="10391" customFormat="false" ht="16.4" hidden="false" customHeight="false" outlineLevel="0" collapsed="false">
      <c r="C10391" s="164" t="s">
        <v>14891</v>
      </c>
      <c r="D10391" s="163" t="s">
        <v>276</v>
      </c>
      <c r="E10391" s="183" t="s">
        <v>5649</v>
      </c>
    </row>
    <row r="10392" customFormat="false" ht="16.4" hidden="false" customHeight="false" outlineLevel="0" collapsed="false">
      <c r="C10392" s="164" t="s">
        <v>14892</v>
      </c>
      <c r="D10392" s="163" t="s">
        <v>5649</v>
      </c>
      <c r="E10392" s="183" t="s">
        <v>5649</v>
      </c>
    </row>
    <row r="10393" customFormat="false" ht="16.4" hidden="false" customHeight="false" outlineLevel="0" collapsed="false">
      <c r="C10393" s="164" t="s">
        <v>14893</v>
      </c>
      <c r="D10393" s="163" t="s">
        <v>5649</v>
      </c>
      <c r="E10393" s="183" t="s">
        <v>5649</v>
      </c>
    </row>
    <row r="10394" customFormat="false" ht="16.4" hidden="false" customHeight="false" outlineLevel="0" collapsed="false">
      <c r="C10394" s="164" t="s">
        <v>1187</v>
      </c>
      <c r="D10394" s="163" t="s">
        <v>1317</v>
      </c>
      <c r="E10394" s="183" t="n">
        <v>0.5797</v>
      </c>
    </row>
    <row r="10395" customFormat="false" ht="16.4" hidden="false" customHeight="false" outlineLevel="0" collapsed="false">
      <c r="C10395" s="164" t="s">
        <v>1189</v>
      </c>
      <c r="D10395" s="163" t="s">
        <v>1317</v>
      </c>
      <c r="E10395" s="183" t="n">
        <v>0.5797</v>
      </c>
    </row>
    <row r="10396" customFormat="false" ht="16.4" hidden="false" customHeight="false" outlineLevel="0" collapsed="false">
      <c r="C10396" s="164" t="s">
        <v>1191</v>
      </c>
      <c r="D10396" s="163" t="s">
        <v>1317</v>
      </c>
      <c r="E10396" s="183" t="n">
        <v>0.5797</v>
      </c>
    </row>
    <row r="10397" customFormat="false" ht="16.4" hidden="false" customHeight="false" outlineLevel="0" collapsed="false">
      <c r="C10397" s="164" t="s">
        <v>14894</v>
      </c>
      <c r="D10397" s="163" t="s">
        <v>5649</v>
      </c>
      <c r="E10397" s="183" t="n">
        <v>0.5797</v>
      </c>
    </row>
    <row r="10398" customFormat="false" ht="16.4" hidden="false" customHeight="false" outlineLevel="0" collapsed="false">
      <c r="C10398" s="164" t="s">
        <v>14895</v>
      </c>
      <c r="D10398" s="163" t="s">
        <v>1319</v>
      </c>
      <c r="E10398" s="183" t="n">
        <v>0.5797</v>
      </c>
    </row>
    <row r="10399" customFormat="false" ht="16.4" hidden="false" customHeight="false" outlineLevel="0" collapsed="false">
      <c r="C10399" s="164" t="s">
        <v>14896</v>
      </c>
      <c r="D10399" s="163" t="s">
        <v>5649</v>
      </c>
      <c r="E10399" s="183" t="n">
        <v>0.5797</v>
      </c>
    </row>
    <row r="10400" customFormat="false" ht="16.4" hidden="false" customHeight="false" outlineLevel="0" collapsed="false">
      <c r="C10400" s="164" t="s">
        <v>14897</v>
      </c>
      <c r="D10400" s="163" t="s">
        <v>5649</v>
      </c>
      <c r="E10400" s="183" t="n">
        <v>0.5797</v>
      </c>
    </row>
    <row r="10401" customFormat="false" ht="16.4" hidden="false" customHeight="false" outlineLevel="0" collapsed="false">
      <c r="C10401" s="164" t="s">
        <v>14898</v>
      </c>
      <c r="D10401" s="163" t="s">
        <v>5649</v>
      </c>
      <c r="E10401" s="183" t="n">
        <v>0.5797</v>
      </c>
    </row>
    <row r="10402" customFormat="false" ht="16.4" hidden="false" customHeight="false" outlineLevel="0" collapsed="false">
      <c r="C10402" s="164" t="s">
        <v>14899</v>
      </c>
      <c r="D10402" s="163" t="s">
        <v>1292</v>
      </c>
      <c r="E10402" s="183" t="n">
        <v>0.5797</v>
      </c>
    </row>
    <row r="10403" customFormat="false" ht="16.4" hidden="false" customHeight="false" outlineLevel="0" collapsed="false">
      <c r="C10403" s="164" t="s">
        <v>14900</v>
      </c>
      <c r="D10403" s="163" t="s">
        <v>5649</v>
      </c>
      <c r="E10403" s="183" t="n">
        <v>0.5797</v>
      </c>
    </row>
    <row r="10404" customFormat="false" ht="16.4" hidden="false" customHeight="false" outlineLevel="0" collapsed="false">
      <c r="C10404" s="164" t="s">
        <v>14901</v>
      </c>
      <c r="D10404" s="163" t="s">
        <v>5649</v>
      </c>
      <c r="E10404" s="183" t="s">
        <v>5649</v>
      </c>
    </row>
    <row r="10405" customFormat="false" ht="16.4" hidden="false" customHeight="false" outlineLevel="0" collapsed="false">
      <c r="C10405" s="164" t="s">
        <v>14902</v>
      </c>
      <c r="D10405" s="163" t="s">
        <v>5649</v>
      </c>
      <c r="E10405" s="183" t="s">
        <v>5649</v>
      </c>
    </row>
    <row r="10406" customFormat="false" ht="16.4" hidden="false" customHeight="false" outlineLevel="0" collapsed="false">
      <c r="C10406" s="164" t="s">
        <v>14903</v>
      </c>
      <c r="D10406" s="163" t="s">
        <v>5649</v>
      </c>
      <c r="E10406" s="183" t="s">
        <v>5649</v>
      </c>
    </row>
    <row r="10407" customFormat="false" ht="16.4" hidden="false" customHeight="false" outlineLevel="0" collapsed="false">
      <c r="C10407" s="164" t="s">
        <v>14904</v>
      </c>
      <c r="D10407" s="163" t="s">
        <v>5649</v>
      </c>
      <c r="E10407" s="183" t="s">
        <v>5649</v>
      </c>
    </row>
    <row r="10408" customFormat="false" ht="16.4" hidden="false" customHeight="false" outlineLevel="0" collapsed="false">
      <c r="C10408" s="164" t="s">
        <v>14905</v>
      </c>
      <c r="D10408" s="163" t="s">
        <v>5649</v>
      </c>
      <c r="E10408" s="183" t="s">
        <v>5649</v>
      </c>
    </row>
    <row r="10409" customFormat="false" ht="16.4" hidden="false" customHeight="false" outlineLevel="0" collapsed="false">
      <c r="C10409" s="164" t="s">
        <v>14906</v>
      </c>
      <c r="D10409" s="163" t="s">
        <v>5649</v>
      </c>
      <c r="E10409" s="183" t="s">
        <v>5649</v>
      </c>
    </row>
    <row r="10410" customFormat="false" ht="16.4" hidden="false" customHeight="false" outlineLevel="0" collapsed="false">
      <c r="C10410" s="164" t="s">
        <v>14907</v>
      </c>
      <c r="D10410" s="163" t="s">
        <v>5649</v>
      </c>
      <c r="E10410" s="183" t="s">
        <v>5649</v>
      </c>
    </row>
    <row r="10411" customFormat="false" ht="16.4" hidden="false" customHeight="false" outlineLevel="0" collapsed="false">
      <c r="C10411" s="164" t="s">
        <v>14908</v>
      </c>
      <c r="D10411" s="163" t="s">
        <v>5649</v>
      </c>
      <c r="E10411" s="183" t="s">
        <v>5649</v>
      </c>
    </row>
    <row r="10412" customFormat="false" ht="16.4" hidden="false" customHeight="false" outlineLevel="0" collapsed="false">
      <c r="C10412" s="164" t="s">
        <v>14909</v>
      </c>
      <c r="D10412" s="163" t="s">
        <v>5649</v>
      </c>
      <c r="E10412" s="183" t="s">
        <v>5649</v>
      </c>
    </row>
    <row r="10413" customFormat="false" ht="16.4" hidden="false" customHeight="false" outlineLevel="0" collapsed="false">
      <c r="C10413" s="164" t="s">
        <v>275</v>
      </c>
      <c r="D10413" s="163" t="s">
        <v>5649</v>
      </c>
      <c r="E10413" s="183" t="n">
        <v>0.5039</v>
      </c>
    </row>
    <row r="10414" customFormat="false" ht="16.4" hidden="false" customHeight="false" outlineLevel="0" collapsed="false">
      <c r="C10414" s="164" t="s">
        <v>14910</v>
      </c>
      <c r="D10414" s="163" t="s">
        <v>5649</v>
      </c>
      <c r="E10414" s="183" t="s">
        <v>5649</v>
      </c>
    </row>
    <row r="10415" customFormat="false" ht="16.4" hidden="false" customHeight="false" outlineLevel="0" collapsed="false">
      <c r="C10415" s="164" t="s">
        <v>14911</v>
      </c>
      <c r="D10415" s="163" t="s">
        <v>5649</v>
      </c>
      <c r="E10415" s="183" t="s">
        <v>5649</v>
      </c>
    </row>
    <row r="10416" customFormat="false" ht="16.4" hidden="false" customHeight="false" outlineLevel="0" collapsed="false">
      <c r="C10416" s="164" t="s">
        <v>14912</v>
      </c>
      <c r="D10416" s="163" t="s">
        <v>5649</v>
      </c>
      <c r="E10416" s="183" t="n">
        <v>0.5964</v>
      </c>
    </row>
    <row r="10417" customFormat="false" ht="16.4" hidden="false" customHeight="false" outlineLevel="0" collapsed="false">
      <c r="C10417" s="164" t="s">
        <v>14913</v>
      </c>
      <c r="D10417" s="163" t="s">
        <v>5649</v>
      </c>
      <c r="E10417" s="183" t="n">
        <v>0.5964</v>
      </c>
    </row>
    <row r="10418" customFormat="false" ht="16.4" hidden="false" customHeight="false" outlineLevel="0" collapsed="false">
      <c r="C10418" s="164" t="s">
        <v>14914</v>
      </c>
      <c r="D10418" s="163" t="s">
        <v>5649</v>
      </c>
      <c r="E10418" s="183" t="n">
        <v>0.5964</v>
      </c>
    </row>
    <row r="10419" customFormat="false" ht="16.4" hidden="false" customHeight="false" outlineLevel="0" collapsed="false">
      <c r="C10419" s="164" t="s">
        <v>14915</v>
      </c>
      <c r="D10419" s="163" t="s">
        <v>5649</v>
      </c>
      <c r="E10419" s="183" t="s">
        <v>5649</v>
      </c>
    </row>
    <row r="10420" customFormat="false" ht="16.4" hidden="false" customHeight="false" outlineLevel="0" collapsed="false">
      <c r="C10420" s="164" t="s">
        <v>1318</v>
      </c>
      <c r="D10420" s="163" t="s">
        <v>5649</v>
      </c>
      <c r="E10420" s="183" t="n">
        <v>0.5964</v>
      </c>
    </row>
    <row r="10421" customFormat="false" ht="16.4" hidden="false" customHeight="false" outlineLevel="0" collapsed="false">
      <c r="C10421" s="164" t="s">
        <v>14916</v>
      </c>
      <c r="D10421" s="163" t="s">
        <v>5649</v>
      </c>
      <c r="E10421" s="183" t="s">
        <v>5649</v>
      </c>
    </row>
    <row r="10422" customFormat="false" ht="16.4" hidden="false" customHeight="false" outlineLevel="0" collapsed="false">
      <c r="C10422" s="164" t="s">
        <v>14917</v>
      </c>
      <c r="D10422" s="163" t="s">
        <v>5649</v>
      </c>
      <c r="E10422" s="183" t="s">
        <v>5649</v>
      </c>
    </row>
    <row r="10423" customFormat="false" ht="16.4" hidden="false" customHeight="false" outlineLevel="0" collapsed="false">
      <c r="C10423" s="164" t="s">
        <v>14918</v>
      </c>
      <c r="E10423" s="183" t="s">
        <v>5649</v>
      </c>
    </row>
    <row r="10424" customFormat="false" ht="16.4" hidden="false" customHeight="false" outlineLevel="0" collapsed="false">
      <c r="C10424" s="164" t="s">
        <v>1291</v>
      </c>
      <c r="E10424" s="183" t="n">
        <v>0.4207</v>
      </c>
    </row>
    <row r="10425" customFormat="false" ht="16.4" hidden="false" customHeight="false" outlineLevel="0" collapsed="false">
      <c r="C10425" s="164" t="s">
        <v>14919</v>
      </c>
      <c r="E10425" s="183" t="s">
        <v>5649</v>
      </c>
    </row>
    <row r="10426" customFormat="false" ht="16.4" hidden="false" customHeight="false" outlineLevel="0" collapsed="false">
      <c r="C10426" s="164" t="s">
        <v>14920</v>
      </c>
      <c r="E10426" s="183" t="s">
        <v>5649</v>
      </c>
    </row>
    <row r="10427" customFormat="false" ht="16.4" hidden="false" customHeight="false" outlineLevel="0" collapsed="false">
      <c r="C10427" s="164" t="s">
        <v>14921</v>
      </c>
      <c r="E10427" s="183" t="s">
        <v>5649</v>
      </c>
    </row>
    <row r="10428" customFormat="false" ht="16.4" hidden="false" customHeight="false" outlineLevel="0" collapsed="false">
      <c r="C10428" s="164" t="s">
        <v>14922</v>
      </c>
      <c r="E10428" s="183" t="s">
        <v>5649</v>
      </c>
    </row>
    <row r="10429" customFormat="false" ht="16.4" hidden="false" customHeight="false" outlineLevel="0" collapsed="false">
      <c r="C10429" s="164" t="s">
        <v>14923</v>
      </c>
      <c r="E10429" s="183" t="s">
        <v>5649</v>
      </c>
    </row>
    <row r="10430" customFormat="false" ht="16.4" hidden="false" customHeight="false" outlineLevel="0" collapsed="false">
      <c r="C10430" s="164" t="s">
        <v>14924</v>
      </c>
      <c r="E10430" s="183" t="s">
        <v>5649</v>
      </c>
    </row>
    <row r="10431" customFormat="false" ht="16.4" hidden="false" customHeight="false" outlineLevel="0" collapsed="false">
      <c r="C10431" s="164" t="s">
        <v>14925</v>
      </c>
      <c r="E10431" s="183" t="s">
        <v>5649</v>
      </c>
    </row>
    <row r="10432" customFormat="false" ht="16.4" hidden="false" customHeight="false" outlineLevel="0" collapsed="false">
      <c r="C10432" s="164" t="s">
        <v>14926</v>
      </c>
      <c r="E10432" s="183" t="s">
        <v>5649</v>
      </c>
    </row>
    <row r="10433" customFormat="false" ht="16.4" hidden="false" customHeight="false" outlineLevel="0" collapsed="false">
      <c r="C10433" s="164" t="s">
        <v>14927</v>
      </c>
      <c r="E10433" s="183" t="s">
        <v>5649</v>
      </c>
    </row>
    <row r="10434" customFormat="false" ht="16.4" hidden="false" customHeight="false" outlineLevel="0" collapsed="false">
      <c r="C10434" s="164" t="s">
        <v>14928</v>
      </c>
      <c r="E10434" s="183" t="s">
        <v>5649</v>
      </c>
    </row>
    <row r="10435" customFormat="false" ht="16.4" hidden="false" customHeight="false" outlineLevel="0" collapsed="false">
      <c r="C10435" s="164" t="s">
        <v>14929</v>
      </c>
      <c r="E10435" s="183" t="s">
        <v>5649</v>
      </c>
    </row>
    <row r="10436" customFormat="false" ht="16.4" hidden="false" customHeight="false" outlineLevel="0" collapsed="false">
      <c r="C10436" s="164" t="s">
        <v>14930</v>
      </c>
      <c r="E10436" s="183" t="s">
        <v>5649</v>
      </c>
    </row>
    <row r="10437" customFormat="false" ht="16.4" hidden="false" customHeight="false" outlineLevel="0" collapsed="false">
      <c r="C10437" s="164" t="s">
        <v>14931</v>
      </c>
      <c r="E10437" s="183" t="s">
        <v>5649</v>
      </c>
    </row>
    <row r="10438" customFormat="false" ht="16.4" hidden="false" customHeight="false" outlineLevel="0" collapsed="false">
      <c r="C10438" s="164" t="s">
        <v>14932</v>
      </c>
      <c r="E10438" s="183" t="s">
        <v>5649</v>
      </c>
    </row>
    <row r="10439" customFormat="false" ht="16.4" hidden="false" customHeight="false" outlineLevel="0" collapsed="false">
      <c r="C10439" s="164" t="s">
        <v>14933</v>
      </c>
      <c r="E10439" s="183" t="s">
        <v>5649</v>
      </c>
    </row>
    <row r="10440" customFormat="false" ht="16.4" hidden="false" customHeight="false" outlineLevel="0" collapsed="false">
      <c r="C10440" s="164" t="s">
        <v>14934</v>
      </c>
      <c r="E10440" s="183" t="s">
        <v>5649</v>
      </c>
    </row>
    <row r="10441" customFormat="false" ht="16.4" hidden="false" customHeight="false" outlineLevel="0" collapsed="false">
      <c r="C10441" s="164" t="s">
        <v>14935</v>
      </c>
      <c r="E10441" s="183" t="s">
        <v>5649</v>
      </c>
    </row>
    <row r="10442" customFormat="false" ht="16.4" hidden="false" customHeight="false" outlineLevel="0" collapsed="false">
      <c r="C10442" s="164" t="s">
        <v>14936</v>
      </c>
      <c r="E10442" s="183" t="s">
        <v>5649</v>
      </c>
    </row>
    <row r="10443" customFormat="false" ht="16.4" hidden="false" customHeight="false" outlineLevel="0" collapsed="false">
      <c r="C10443" s="164" t="s">
        <v>14937</v>
      </c>
      <c r="E10443" s="183" t="s">
        <v>5649</v>
      </c>
    </row>
    <row r="10444" customFormat="false" ht="16.4" hidden="false" customHeight="false" outlineLevel="0" collapsed="false">
      <c r="C10444" s="164" t="s">
        <v>14938</v>
      </c>
      <c r="E10444" s="183" t="s">
        <v>5649</v>
      </c>
    </row>
    <row r="10445" customFormat="false" ht="16.4" hidden="false" customHeight="false" outlineLevel="0" collapsed="false">
      <c r="C10445" s="163" t="s">
        <v>5260</v>
      </c>
      <c r="D10445" s="163" t="s">
        <v>1550</v>
      </c>
      <c r="E10445" s="183" t="n">
        <v>0.5039</v>
      </c>
    </row>
    <row r="10446" customFormat="false" ht="16.4" hidden="false" customHeight="false" outlineLevel="0" collapsed="false">
      <c r="C10446" s="163" t="s">
        <v>14939</v>
      </c>
      <c r="D10446" s="163" t="s">
        <v>1492</v>
      </c>
      <c r="E10446" s="183" t="n">
        <v>0.4033</v>
      </c>
    </row>
    <row r="10447" customFormat="false" ht="16.4" hidden="false" customHeight="false" outlineLevel="0" collapsed="false">
      <c r="C10447" s="163" t="s">
        <v>14940</v>
      </c>
      <c r="D10447" s="163" t="s">
        <v>1494</v>
      </c>
      <c r="E10447" s="183" t="n">
        <v>0.4033</v>
      </c>
    </row>
    <row r="10448" customFormat="false" ht="16.4" hidden="false" customHeight="false" outlineLevel="0" collapsed="false">
      <c r="C10448" s="163" t="s">
        <v>5290</v>
      </c>
      <c r="D10448" s="163" t="s">
        <v>1550</v>
      </c>
      <c r="E10448" s="183" t="n">
        <v>0.5386</v>
      </c>
    </row>
    <row r="10449" customFormat="false" ht="16.4" hidden="false" customHeight="false" outlineLevel="0" collapsed="false">
      <c r="C10449" s="163" t="s">
        <v>5327</v>
      </c>
      <c r="D10449" s="163" t="s">
        <v>1444</v>
      </c>
      <c r="E10449" s="183" t="n">
        <v>0.5386</v>
      </c>
    </row>
    <row r="10450" customFormat="false" ht="16.4" hidden="false" customHeight="false" outlineLevel="0" collapsed="false">
      <c r="C10450" s="71" t="s">
        <v>14941</v>
      </c>
      <c r="E10450" s="211" t="n">
        <v>0.4033</v>
      </c>
    </row>
    <row r="10451" customFormat="false" ht="16.4" hidden="false" customHeight="false" outlineLevel="0" collapsed="false">
      <c r="C10451" s="163" t="s">
        <v>14942</v>
      </c>
      <c r="D10451" s="163" t="s">
        <v>1553</v>
      </c>
      <c r="E10451" s="183" t="n">
        <v>0.4033</v>
      </c>
    </row>
    <row r="10452" customFormat="false" ht="16.4" hidden="false" customHeight="false" outlineLevel="0" collapsed="false">
      <c r="C10452" s="163" t="s">
        <v>5369</v>
      </c>
      <c r="D10452" s="163" t="s">
        <v>1553</v>
      </c>
      <c r="E10452" s="183" t="n">
        <v>0.5386</v>
      </c>
    </row>
    <row r="10453" customFormat="false" ht="16.4" hidden="false" customHeight="false" outlineLevel="0" collapsed="false">
      <c r="C10453" s="163" t="s">
        <v>14943</v>
      </c>
      <c r="D10453" s="163" t="s">
        <v>1553</v>
      </c>
      <c r="E10453" s="183" t="n">
        <v>0.4033</v>
      </c>
    </row>
    <row r="10454" customFormat="false" ht="16.4" hidden="false" customHeight="false" outlineLevel="0" collapsed="false">
      <c r="C10454" s="163" t="s">
        <v>5434</v>
      </c>
      <c r="D10454" s="163" t="s">
        <v>499</v>
      </c>
      <c r="E10454" s="183" t="s">
        <v>10497</v>
      </c>
    </row>
    <row r="10455" customFormat="false" ht="16.4" hidden="false" customHeight="false" outlineLevel="0" collapsed="false">
      <c r="C10455" s="71" t="s">
        <v>14944</v>
      </c>
      <c r="E10455" s="211" t="n">
        <v>0.4931</v>
      </c>
    </row>
    <row r="10456" customFormat="false" ht="16.4" hidden="false" customHeight="false" outlineLevel="0" collapsed="false">
      <c r="C10456" s="71" t="s">
        <v>5467</v>
      </c>
      <c r="E10456" s="211" t="n">
        <v>0.5386</v>
      </c>
    </row>
    <row r="10457" customFormat="false" ht="16.4" hidden="false" customHeight="false" outlineLevel="0" collapsed="false">
      <c r="C10457" s="163" t="s">
        <v>5471</v>
      </c>
      <c r="D10457" s="163" t="s">
        <v>5649</v>
      </c>
      <c r="E10457" s="183" t="n">
        <v>0.5386</v>
      </c>
    </row>
    <row r="10458" customFormat="false" ht="16.4" hidden="false" customHeight="false" outlineLevel="0" collapsed="false">
      <c r="C10458" s="210" t="s">
        <v>14945</v>
      </c>
      <c r="E10458" s="211" t="n">
        <v>0.5964</v>
      </c>
    </row>
    <row r="10459" customFormat="false" ht="16.4" hidden="false" customHeight="false" outlineLevel="0" collapsed="false">
      <c r="C10459" s="210" t="s">
        <v>14946</v>
      </c>
      <c r="E10459" s="211" t="n">
        <v>0.4187</v>
      </c>
    </row>
    <row r="10460" customFormat="false" ht="16.4" hidden="false" customHeight="false" outlineLevel="0" collapsed="false">
      <c r="C10460" s="163" t="s">
        <v>14947</v>
      </c>
      <c r="D10460" s="163" t="s">
        <v>5649</v>
      </c>
      <c r="E10460" s="183" t="n">
        <v>0.5039</v>
      </c>
    </row>
    <row r="10462" customFormat="false" ht="15" hidden="false" customHeight="false" outlineLevel="0" collapsed="false">
      <c r="C10462" s="71"/>
      <c r="E10462" s="212"/>
    </row>
    <row r="10463" customFormat="false" ht="15" hidden="false" customHeight="false" outlineLevel="0" collapsed="false">
      <c r="C10463" s="71"/>
      <c r="E10463" s="212"/>
    </row>
    <row r="10464" customFormat="false" ht="15" hidden="false" customHeight="false" outlineLevel="0" collapsed="false">
      <c r="C10464" s="71"/>
      <c r="E10464" s="212"/>
    </row>
    <row r="10465" customFormat="false" ht="15" hidden="false" customHeight="false" outlineLevel="0" collapsed="false">
      <c r="C10465" s="71"/>
      <c r="E10465" s="212"/>
    </row>
    <row r="10466" customFormat="false" ht="15" hidden="false" customHeight="false" outlineLevel="0" collapsed="false">
      <c r="C10466" s="71"/>
      <c r="E10466" s="212"/>
    </row>
    <row r="10467" customFormat="false" ht="15" hidden="false" customHeight="false" outlineLevel="0" collapsed="false">
      <c r="C10467" s="71"/>
      <c r="E10467" s="212"/>
    </row>
    <row r="10468" customFormat="false" ht="15" hidden="false" customHeight="false" outlineLevel="0" collapsed="false">
      <c r="C10468" s="71"/>
      <c r="E10468" s="212"/>
    </row>
    <row r="10469" customFormat="false" ht="15" hidden="false" customHeight="false" outlineLevel="0" collapsed="false">
      <c r="C10469" s="71"/>
      <c r="E10469" s="212"/>
    </row>
    <row r="10470" customFormat="false" ht="15" hidden="false" customHeight="false" outlineLevel="0" collapsed="false">
      <c r="C10470" s="71"/>
      <c r="E10470" s="212"/>
    </row>
    <row r="10471" customFormat="false" ht="15" hidden="false" customHeight="false" outlineLevel="0" collapsed="false">
      <c r="C10471" s="71"/>
      <c r="E10471" s="212"/>
    </row>
    <row r="10472" customFormat="false" ht="15" hidden="false" customHeight="false" outlineLevel="0" collapsed="false">
      <c r="C10472" s="71"/>
      <c r="E10472" s="212"/>
    </row>
    <row r="10473" customFormat="false" ht="15" hidden="false" customHeight="false" outlineLevel="0" collapsed="false">
      <c r="C10473" s="71"/>
      <c r="E10473" s="212"/>
    </row>
    <row r="10474" customFormat="false" ht="15" hidden="false" customHeight="false" outlineLevel="0" collapsed="false">
      <c r="C10474" s="71"/>
      <c r="E10474" s="212"/>
    </row>
    <row r="10475" customFormat="false" ht="15" hidden="false" customHeight="false" outlineLevel="0" collapsed="false">
      <c r="C10475" s="71"/>
      <c r="E10475" s="212"/>
    </row>
    <row r="10476" customFormat="false" ht="15" hidden="false" customHeight="false" outlineLevel="0" collapsed="false">
      <c r="C10476" s="71"/>
      <c r="E10476" s="212"/>
    </row>
    <row r="10477" customFormat="false" ht="15" hidden="false" customHeight="false" outlineLevel="0" collapsed="false">
      <c r="C10477" s="71"/>
      <c r="E10477" s="212"/>
    </row>
    <row r="10478" customFormat="false" ht="15" hidden="false" customHeight="false" outlineLevel="0" collapsed="false">
      <c r="C10478" s="71"/>
      <c r="E10478" s="212"/>
    </row>
    <row r="10479" customFormat="false" ht="15" hidden="false" customHeight="false" outlineLevel="0" collapsed="false">
      <c r="C10479" s="71"/>
      <c r="E10479" s="212"/>
    </row>
    <row r="10480" customFormat="false" ht="15" hidden="false" customHeight="false" outlineLevel="0" collapsed="false">
      <c r="C10480" s="71"/>
      <c r="E10480" s="212"/>
    </row>
    <row r="10481" customFormat="false" ht="15" hidden="false" customHeight="false" outlineLevel="0" collapsed="false">
      <c r="C10481" s="71"/>
      <c r="E10481" s="212"/>
    </row>
    <row r="10482" customFormat="false" ht="15" hidden="false" customHeight="false" outlineLevel="0" collapsed="false">
      <c r="C10482" s="71"/>
      <c r="E10482" s="212"/>
    </row>
    <row r="10483" customFormat="false" ht="15" hidden="false" customHeight="false" outlineLevel="0" collapsed="false">
      <c r="C10483" s="71"/>
      <c r="E10483" s="212"/>
    </row>
    <row r="10484" customFormat="false" ht="15" hidden="false" customHeight="false" outlineLevel="0" collapsed="false">
      <c r="C10484" s="71"/>
      <c r="E10484" s="212"/>
    </row>
    <row r="10485" customFormat="false" ht="15" hidden="false" customHeight="false" outlineLevel="0" collapsed="false">
      <c r="C10485" s="71"/>
      <c r="E10485" s="212"/>
    </row>
    <row r="10486" customFormat="false" ht="15" hidden="false" customHeight="false" outlineLevel="0" collapsed="false">
      <c r="C10486" s="71"/>
      <c r="E10486" s="212"/>
    </row>
    <row r="10487" customFormat="false" ht="15" hidden="false" customHeight="false" outlineLevel="0" collapsed="false">
      <c r="C10487" s="210"/>
      <c r="E10487" s="212"/>
    </row>
    <row r="10488" customFormat="false" ht="15" hidden="false" customHeight="false" outlineLevel="0" collapsed="false">
      <c r="C10488" s="210"/>
      <c r="E10488" s="212"/>
    </row>
    <row r="10489" customFormat="false" ht="15" hidden="false" customHeight="false" outlineLevel="0" collapsed="false">
      <c r="C10489" s="210"/>
      <c r="E10489" s="212"/>
    </row>
    <row r="10490" customFormat="false" ht="15" hidden="false" customHeight="false" outlineLevel="0" collapsed="false">
      <c r="C10490" s="210"/>
      <c r="E10490" s="212"/>
    </row>
    <row r="10491" customFormat="false" ht="15" hidden="false" customHeight="false" outlineLevel="0" collapsed="false">
      <c r="C10491" s="210"/>
      <c r="E10491" s="212"/>
    </row>
    <row r="10492" customFormat="false" ht="15" hidden="false" customHeight="false" outlineLevel="0" collapsed="false">
      <c r="C10492" s="210"/>
      <c r="E10492" s="212"/>
    </row>
    <row r="10493" customFormat="false" ht="15" hidden="false" customHeight="false" outlineLevel="0" collapsed="false">
      <c r="C10493" s="210"/>
      <c r="E10493" s="212"/>
    </row>
    <row r="10494" customFormat="false" ht="15" hidden="false" customHeight="false" outlineLevel="0" collapsed="false">
      <c r="C10494" s="210"/>
      <c r="E10494" s="212"/>
    </row>
    <row r="10495" customFormat="false" ht="15" hidden="false" customHeight="false" outlineLevel="0" collapsed="false">
      <c r="C10495" s="210"/>
      <c r="E10495" s="212"/>
    </row>
  </sheetData>
  <autoFilter ref="A2:AC10439"/>
  <mergeCells count="5">
    <mergeCell ref="A1:E1"/>
    <mergeCell ref="G1:I1"/>
    <mergeCell ref="K1:N1"/>
    <mergeCell ref="P1:R1"/>
    <mergeCell ref="X97:Y97"/>
  </mergeCells>
  <conditionalFormatting sqref="C2:C10460">
    <cfRule type="duplicateValues" priority="2" aboveAverage="0" equalAverage="0" bottom="0" percent="0" rank="0" text="" dxfId="8"/>
  </conditionalFormatting>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7" activeCellId="0" sqref="B37"/>
    </sheetView>
  </sheetViews>
  <sheetFormatPr defaultColWidth="8.00390625" defaultRowHeight="15" zeroHeight="false" outlineLevelRow="0" outlineLevelCol="0"/>
  <cols>
    <col collapsed="false" customWidth="true" hidden="false" outlineLevel="0" max="2" min="1" style="56" width="23.5"/>
    <col collapsed="false" customWidth="false" hidden="true" outlineLevel="0" max="16384" min="3" style="56" width="8"/>
  </cols>
  <sheetData>
    <row r="1" customFormat="false" ht="15" hidden="false" customHeight="false" outlineLevel="0" collapsed="false">
      <c r="A1" s="213" t="s">
        <v>8</v>
      </c>
      <c r="B1" s="213" t="s">
        <v>14948</v>
      </c>
    </row>
    <row r="2" customFormat="false" ht="15" hidden="false" customHeight="false" outlineLevel="0" collapsed="false">
      <c r="A2" s="72" t="n">
        <v>2403</v>
      </c>
      <c r="B2" s="214" t="n">
        <f aca="false">SUMIF(LerXml!$BG:$BG,'CFOP Totais'!$A2,LerXml!AI:AI)+SUMIF(LerXml!$BG:$BG,'CFOP Totais'!$A2,LerXml!W:W)</f>
        <v>0</v>
      </c>
    </row>
    <row r="3" customFormat="false" ht="15" hidden="false" customHeight="false" outlineLevel="0" collapsed="false">
      <c r="A3" s="72" t="n">
        <v>2102</v>
      </c>
      <c r="B3" s="214" t="n">
        <f aca="false">SUMIF(LerXml!$BG:$BG,'CFOP Totais'!$A3,LerXml!AI:AI)+SUMIF(LerXml!$BG:$BG,'CFOP Totais'!$A3,LerXml!W:W)</f>
        <v>0</v>
      </c>
    </row>
    <row r="4" customFormat="false" ht="15" hidden="false" customHeight="false" outlineLevel="0" collapsed="false">
      <c r="A4" s="72" t="n">
        <v>2407</v>
      </c>
      <c r="B4" s="214" t="n">
        <f aca="false">SUMIF(LerXml!$BG:$BG,'CFOP Totais'!$A4,LerXml!AI:AI)+SUMIF(LerXml!$BG:$BG,'CFOP Totais'!$A4,LerXml!W:W)</f>
        <v>0</v>
      </c>
    </row>
    <row r="5" customFormat="false" ht="15" hidden="false" customHeight="false" outlineLevel="0" collapsed="false">
      <c r="A5" s="72" t="n">
        <v>2556</v>
      </c>
      <c r="B5" s="214" t="n">
        <f aca="false">SUMIF(LerXml!$BG:$BG,'CFOP Totais'!$A5,LerXml!AI:AI)+SUMIF(LerXml!$BG:$BG,'CFOP Totais'!$A5,LerXml!W:W)</f>
        <v>0</v>
      </c>
    </row>
    <row r="6" customFormat="false" ht="15" hidden="false" customHeight="false" outlineLevel="0" collapsed="false">
      <c r="A6" s="72" t="n">
        <v>2910</v>
      </c>
      <c r="B6" s="214" t="n">
        <f aca="false">SUMIF(LerXml!$BG:$BG,'CFOP Totais'!$A6,LerXml!AI:AI)+SUMIF(LerXml!$BG:$BG,'CFOP Totais'!$A6,LerXml!W:W)</f>
        <v>0</v>
      </c>
    </row>
    <row r="7" customFormat="false" ht="15" hidden="false" customHeight="false" outlineLevel="0" collapsed="false">
      <c r="A7" s="72" t="n">
        <v>2949</v>
      </c>
      <c r="B7" s="214" t="n">
        <f aca="false">SUMIF(LerXml!$BG:$BG,'CFOP Totais'!$A7,LerXml!AI:AI)+SUMIF(LerXml!$BG:$BG,'CFOP Totais'!$A7,LerXml!W:W)</f>
        <v>0</v>
      </c>
    </row>
    <row r="8" customFormat="false" ht="15" hidden="false" customHeight="false" outlineLevel="0" collapsed="false">
      <c r="A8" s="72" t="n">
        <v>1403</v>
      </c>
      <c r="B8" s="214" t="n">
        <f aca="false">SUMIF(LerXml!$BG:$BG,'CFOP Totais'!$A8,LerXml!AI:AI)+SUMIF(LerXml!$BG:$BG,'CFOP Totais'!$A8,LerXml!W:W)</f>
        <v>0</v>
      </c>
    </row>
    <row r="9" customFormat="false" ht="15" hidden="false" customHeight="false" outlineLevel="0" collapsed="false">
      <c r="A9" s="72" t="n">
        <v>1102</v>
      </c>
      <c r="B9" s="214" t="n">
        <f aca="false">SUMIF(LerXml!$BG:$BG,'CFOP Totais'!$A9,LerXml!AI:AI)+SUMIF(LerXml!$BG:$BG,'CFOP Totais'!$A9,LerXml!W:W)</f>
        <v>0</v>
      </c>
    </row>
    <row r="10" customFormat="false" ht="15" hidden="false" customHeight="false" outlineLevel="0" collapsed="false">
      <c r="A10" s="72" t="n">
        <v>1910</v>
      </c>
      <c r="B10" s="214" t="n">
        <f aca="false">SUMIF(LerXml!$BG:$BG,'CFOP Totais'!$A10,LerXml!AI:AI)+SUMIF(LerXml!$BG:$BG,'CFOP Totais'!$A10,LerXml!W:W)</f>
        <v>0</v>
      </c>
    </row>
    <row r="11" customFormat="false" ht="15" hidden="false" customHeight="false" outlineLevel="0" collapsed="false">
      <c r="A11" s="72" t="n">
        <v>1949</v>
      </c>
      <c r="B11" s="214" t="n">
        <f aca="false">SUMIF(LerXml!$BG:$BG,'CFOP Totais'!$A11,LerXml!AI:AI)+SUMIF(LerXml!$BG:$BG,'CFOP Totais'!$A11,LerXml!W:W)</f>
        <v>0</v>
      </c>
    </row>
    <row r="12" customFormat="false" ht="15" hidden="false" customHeight="false" outlineLevel="0" collapsed="false">
      <c r="A12" s="72" t="s">
        <v>14949</v>
      </c>
      <c r="B12" s="214" t="n">
        <f aca="false">SUMIF(LerXml!$BG:$BG,'CFOP Totais'!$A12,LerXml!AI:AI)+SUMIF(LerXml!$BG:$BG,'CFOP Totais'!$A12,LerXml!W:W)</f>
        <v>0</v>
      </c>
    </row>
    <row r="13" customFormat="false" ht="15" hidden="false" customHeight="false" outlineLevel="0" collapsed="false">
      <c r="A13" s="72" t="s">
        <v>14950</v>
      </c>
      <c r="B13" s="214" t="n">
        <f aca="false">SUMIF(LerXml!$BG:$BG,'CFOP Totais'!$A13,LerXml!AI:AI)+SUMIF(LerXml!$BG:$BG,'CFOP Totais'!$A13,LerXml!W:W)</f>
        <v>0</v>
      </c>
    </row>
    <row r="14" customFormat="false" ht="15" hidden="false" customHeight="false" outlineLevel="0" collapsed="false">
      <c r="A14" s="72" t="s">
        <v>14951</v>
      </c>
      <c r="B14" s="214" t="n">
        <f aca="false">SUMIF(LerXml!$BG:$BG,'CFOP Totais'!$A14,LerXml!AI:AI)+SUMIF(LerXml!$BG:$BG,'CFOP Totais'!$A14,LerXml!W:W)</f>
        <v>0</v>
      </c>
    </row>
    <row r="15" customFormat="false" ht="15" hidden="false" customHeight="false" outlineLevel="0" collapsed="false">
      <c r="A15" s="72" t="s">
        <v>14952</v>
      </c>
      <c r="B15" s="214" t="n">
        <f aca="false">SUMIF(LerXml!$BG:$BG,'CFOP Totais'!$A15,LerXml!AI:AI)+SUMIF(LerXml!$BG:$BG,'CFOP Totais'!$A15,LerXml!W:W)</f>
        <v>0</v>
      </c>
    </row>
    <row r="16" customFormat="false" ht="15" hidden="false" customHeight="false" outlineLevel="0" collapsed="false">
      <c r="A16" s="72" t="s">
        <v>14953</v>
      </c>
      <c r="B16" s="214" t="n">
        <f aca="false">SUMIF(LerXml!$BG:$BG,'CFOP Totais'!$A16,LerXml!AI:AI)+SUMIF(LerXml!$BG:$BG,'CFOP Totais'!$A16,LerXml!W:W)</f>
        <v>0</v>
      </c>
    </row>
    <row r="17" customFormat="false" ht="15" hidden="false" customHeight="false" outlineLevel="0" collapsed="false">
      <c r="A17" s="72" t="s">
        <v>14954</v>
      </c>
      <c r="B17" s="214" t="n">
        <f aca="false">SUMIF(LerXml!$BG:$BG,'CFOP Totais'!$A17,LerXml!AI:AI)+SUMIF(LerXml!$BG:$BG,'CFOP Totais'!$A17,LerXml!W:W)</f>
        <v>0</v>
      </c>
    </row>
    <row r="18" customFormat="false" ht="15" hidden="false" customHeight="false" outlineLevel="0" collapsed="false">
      <c r="A18" s="72" t="s">
        <v>14955</v>
      </c>
      <c r="B18" s="214" t="n">
        <f aca="false">SUMIF(LerXml!$BG:$BG,'CFOP Totais'!$A18,LerXml!AI:AI)+SUMIF(LerXml!$BG:$BG,'CFOP Totais'!$A18,LerXml!W:W)</f>
        <v>0</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00390625" defaultRowHeight="15" zeroHeight="false" outlineLevelRow="0" outlineLevelCol="0"/>
  <cols>
    <col collapsed="false" customWidth="true" hidden="false" outlineLevel="0" max="1" min="1" style="56" width="19"/>
    <col collapsed="false" customWidth="true" hidden="false" outlineLevel="0" max="15" min="2" style="56" width="19.5"/>
    <col collapsed="false" customWidth="true" hidden="true" outlineLevel="0" max="16" min="16" style="56" width="19.5"/>
    <col collapsed="false" customWidth="false" hidden="true" outlineLevel="0" max="16384" min="17" style="56" width="8"/>
  </cols>
  <sheetData>
    <row r="1" customFormat="false" ht="24" hidden="false" customHeight="true" outlineLevel="0" collapsed="false">
      <c r="A1" s="215" t="s">
        <v>1</v>
      </c>
      <c r="B1" s="213" t="s">
        <v>14956</v>
      </c>
      <c r="C1" s="216" t="n">
        <v>2403</v>
      </c>
      <c r="D1" s="216" t="n">
        <v>2102</v>
      </c>
      <c r="E1" s="216" t="n">
        <v>2407</v>
      </c>
      <c r="F1" s="216" t="n">
        <v>2556</v>
      </c>
      <c r="G1" s="216" t="n">
        <v>2910</v>
      </c>
      <c r="H1" s="216" t="n">
        <v>2949</v>
      </c>
      <c r="I1" s="216" t="n">
        <v>1403</v>
      </c>
      <c r="J1" s="216" t="n">
        <v>1102</v>
      </c>
      <c r="K1" s="216" t="n">
        <v>1910</v>
      </c>
      <c r="L1" s="216" t="n">
        <v>1949</v>
      </c>
      <c r="M1" s="216" t="s">
        <v>14957</v>
      </c>
      <c r="N1" s="216" t="s">
        <v>14958</v>
      </c>
      <c r="O1" s="216" t="s">
        <v>14959</v>
      </c>
      <c r="P1" s="217"/>
    </row>
    <row r="2" customFormat="false" ht="15" hidden="false" customHeight="false" outlineLevel="0" collapsed="false">
      <c r="A2" s="33"/>
      <c r="B2" s="214" t="n">
        <f aca="false">SUM(C2:L2)</f>
        <v>0</v>
      </c>
      <c r="C2" s="214" t="n">
        <f aca="false">SUMIFS(LerXml!$AI:$AI,LerXml!$BG:$BG,C$1,LerXml!$B:$B,$A2)+SUMIFS(LerXml!$W:$W,LerXml!$BG:$BG,C$1,LerXml!$B:$B,$A2)</f>
        <v>0</v>
      </c>
      <c r="D2" s="214" t="n">
        <f aca="false">SUMIFS(LerXml!$AI:$AI,LerXml!$BG:$BG,D$1,LerXml!$B:$B,$A2)+SUMIFS(LerXml!$W:$W,LerXml!$BG:$BG,D$1,LerXml!$B:$B,$A2)</f>
        <v>0</v>
      </c>
      <c r="E2" s="214" t="n">
        <f aca="false">SUMIFS(LerXml!$AI:$AI,LerXml!$BG:$BG,E$1,LerXml!$B:$B,$A2)+SUMIFS(LerXml!$W:$W,LerXml!$BG:$BG,E$1,LerXml!$B:$B,$A2)</f>
        <v>0</v>
      </c>
      <c r="F2" s="214" t="n">
        <f aca="false">SUMIFS(LerXml!$AI:$AI,LerXml!$BG:$BG,F$1,LerXml!$B:$B,$A2)+SUMIFS(LerXml!$W:$W,LerXml!$BG:$BG,F$1,LerXml!$B:$B,$A2)</f>
        <v>0</v>
      </c>
      <c r="G2" s="214" t="n">
        <f aca="false">SUMIFS(LerXml!$AI:$AI,LerXml!$BG:$BG,G$1,LerXml!$B:$B,$A2)+SUMIFS(LerXml!$W:$W,LerXml!$BG:$BG,G$1,LerXml!$B:$B,$A2)</f>
        <v>0</v>
      </c>
      <c r="H2" s="214" t="n">
        <f aca="false">SUMIFS(LerXml!$AI:$AI,LerXml!$BG:$BG,H$1,LerXml!$B:$B,$A2)+SUMIFS(LerXml!$W:$W,LerXml!$BG:$BG,H$1,LerXml!$B:$B,$A2)</f>
        <v>0</v>
      </c>
      <c r="I2" s="214" t="n">
        <f aca="false">SUMIFS(LerXml!$AI:$AI,LerXml!$BG:$BG,I$1,LerXml!$B:$B,$A2)+SUMIFS(LerXml!$W:$W,LerXml!$BG:$BG,I$1,LerXml!$B:$B,$A2)</f>
        <v>0</v>
      </c>
      <c r="J2" s="214" t="n">
        <f aca="false">SUMIFS(LerXml!$AI:$AI,LerXml!$BG:$BG,J$1,LerXml!$B:$B,$A2)+SUMIFS(LerXml!$W:$W,LerXml!$BG:$BG,J$1,LerXml!$B:$B,$A2)</f>
        <v>0</v>
      </c>
      <c r="K2" s="214" t="n">
        <f aca="false">SUMIFS(LerXml!$AI:$AI,LerXml!$BG:$BG,K$1,LerXml!$B:$B,$A2)+SUMIFS(LerXml!$W:$W,LerXml!$BG:$BG,K$1,LerXml!$B:$B,$A2)</f>
        <v>0</v>
      </c>
      <c r="L2" s="214" t="n">
        <f aca="false">SUMIFS(LerXml!$AI:$AI,LerXml!$BG:$BG,L$1,LerXml!$B:$B,$A2)+SUMIFS(LerXml!$W:$W,LerXml!$BG:$BG,L$1,LerXml!$B:$B,$A2)</f>
        <v>0</v>
      </c>
      <c r="M2" s="214" t="n">
        <f aca="false">SUMIFS(LerXml!$AI:$AI,LerXml!$BG:$BG,M$1,LerXml!$B:$B,$A2)+SUMIFS(LerXml!$W:$W,LerXml!$BG:$BG,M$1,LerXml!$B:$B,$A2)</f>
        <v>0</v>
      </c>
      <c r="N2" s="214" t="n">
        <f aca="false">SUMIFS(LerXml!$AI:$AI,LerXml!$BG:$BG,N$1,LerXml!$B:$B,$A2)+SUMIFS(LerXml!$W:$W,LerXml!$BG:$BG,N$1,LerXml!$B:$B,$A2)</f>
        <v>0</v>
      </c>
      <c r="O2" s="214" t="n">
        <f aca="false">SUMIFS(LerXml!$AI:$AI,LerXml!$BG:$BG,O$1,LerXml!$B:$B,$A2)+SUMIFS(LerXml!$W:$W,LerXml!$BG:$BG,O$1,LerXml!$B:$B,$A2)</f>
        <v>0</v>
      </c>
      <c r="P2" s="217"/>
    </row>
    <row r="3" customFormat="false" ht="15" hidden="false" customHeight="false" outlineLevel="0" collapsed="false">
      <c r="A3" s="218" t="n">
        <v>427530</v>
      </c>
      <c r="B3" s="214" t="n">
        <f aca="false">SUM(C3:L3)</f>
        <v>0</v>
      </c>
      <c r="C3" s="214" t="n">
        <f aca="false">SUMIFS(LerXml!$AI:$AI,LerXml!$BG:$BG,C$1,LerXml!$B:$B,$A3)+SUMIFS(LerXml!$W:$W,LerXml!$BG:$BG,C$1,LerXml!$B:$B,$A3)</f>
        <v>0</v>
      </c>
      <c r="D3" s="214" t="n">
        <f aca="false">SUMIFS(LerXml!$AI:$AI,LerXml!$BG:$BG,D$1,LerXml!$B:$B,$A3)+SUMIFS(LerXml!$W:$W,LerXml!$BG:$BG,D$1,LerXml!$B:$B,$A3)</f>
        <v>0</v>
      </c>
      <c r="E3" s="214" t="n">
        <f aca="false">SUMIFS(LerXml!$AI:$AI,LerXml!$BG:$BG,E$1,LerXml!$B:$B,$A3)+SUMIFS(LerXml!$W:$W,LerXml!$BG:$BG,E$1,LerXml!$B:$B,$A3)</f>
        <v>0</v>
      </c>
      <c r="F3" s="214" t="n">
        <f aca="false">SUMIFS(LerXml!$AI:$AI,LerXml!$BG:$BG,F$1,LerXml!$B:$B,$A3)+SUMIFS(LerXml!$W:$W,LerXml!$BG:$BG,F$1,LerXml!$B:$B,$A3)</f>
        <v>0</v>
      </c>
      <c r="G3" s="214" t="n">
        <f aca="false">SUMIFS(LerXml!$AI:$AI,LerXml!$BG:$BG,G$1,LerXml!$B:$B,$A3)+SUMIFS(LerXml!$W:$W,LerXml!$BG:$BG,G$1,LerXml!$B:$B,$A3)</f>
        <v>0</v>
      </c>
      <c r="H3" s="214" t="n">
        <f aca="false">SUMIFS(LerXml!$AI:$AI,LerXml!$BG:$BG,H$1,LerXml!$B:$B,$A3)+SUMIFS(LerXml!$W:$W,LerXml!$BG:$BG,H$1,LerXml!$B:$B,$A3)</f>
        <v>0</v>
      </c>
      <c r="I3" s="214" t="n">
        <f aca="false">SUMIFS(LerXml!$AI:$AI,LerXml!$BG:$BG,I$1,LerXml!$B:$B,$A3)+SUMIFS(LerXml!$W:$W,LerXml!$BG:$BG,I$1,LerXml!$B:$B,$A3)</f>
        <v>0</v>
      </c>
      <c r="J3" s="214" t="n">
        <f aca="false">SUMIFS(LerXml!$AI:$AI,LerXml!$BG:$BG,J$1,LerXml!$B:$B,$A3)+SUMIFS(LerXml!$W:$W,LerXml!$BG:$BG,J$1,LerXml!$B:$B,$A3)</f>
        <v>0</v>
      </c>
      <c r="K3" s="214" t="n">
        <f aca="false">SUMIFS(LerXml!$AI:$AI,LerXml!$BG:$BG,K$1,LerXml!$B:$B,$A3)+SUMIFS(LerXml!$W:$W,LerXml!$BG:$BG,K$1,LerXml!$B:$B,$A3)</f>
        <v>0</v>
      </c>
      <c r="L3" s="214" t="n">
        <f aca="false">SUMIFS(LerXml!$AI:$AI,LerXml!$BG:$BG,L$1,LerXml!$B:$B,$A3)+SUMIFS(LerXml!$W:$W,LerXml!$BG:$BG,L$1,LerXml!$B:$B,$A3)</f>
        <v>0</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TotalTime>
  <Application>LibreOffice/7.6.2.1$Windows_X86_64 LibreOffice_project/56f7684011345957bbf33a7ee678afaf4d2ba333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2025-08-13T19:09:25Z</dcterms:created>
  <dc:creator>Autor</dc:creator>
  <dc:description/>
  <dc:language>pt-BR</dc:language>
  <cp:lastModifiedBy/>
  <dcterms:modified xsi:type="dcterms:W3CDTF">2026-10-02T08:24:39Z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